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Calculator" sheetId="1" state="visible" r:id="rId3"/>
    <sheet name="VSWR Calculator" sheetId="2" state="visible" r:id="rId4"/>
    <sheet name="UnUn Calculator" sheetId="3" state="visible" r:id="rId5"/>
    <sheet name="Transmatch Calculator" sheetId="4" state="visible" r:id="rId6"/>
    <sheet name="NEC2 Export" sheetId="5" state="visible" r:id="rId7"/>
    <sheet name="Length Sweep" sheetId="6" state="visible" r:id="rId8"/>
    <sheet name="UnUn Ratio Optimizer" sheetId="7" state="visible" r:id="rId9"/>
    <sheet name="Toroid_Database" sheetId="8" state="visible" r:id="rId10"/>
  </sheets>
  <definedNames>
    <definedName function="false" hidden="false" name="ActiveBands" vbProcedure="false">OFFSET(Calculator!$K$12,0,0,COUNTA(Calculator!$K$12:$K$22),1)</definedName>
    <definedName function="false" hidden="false" name="Top10WireLengths" vbProcedure="false">Calculator!$B$29:$B$38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<sst xmlns="http://schemas.openxmlformats.org/spreadsheetml/2006/main" count="1039" uniqueCount="596">
  <si>
    <t xml:space="preserve">📡  Long Wire Antenna  +  UnUn  —  Multi-Band Optimizer</t>
  </si>
  <si>
    <t xml:space="preserve">By  Emiliano Gonzalez LU3VEA – lu3vea@gmail.com – License: CC0 v1.0  |  v1.1</t>
  </si>
  <si>
    <t xml:space="preserve">Select YES/NO for each band  ·  Adjust Velocity Factor  ·  See 'Length Sweep' sheet for color-coded results  ·  All dimensions in METERS</t>
  </si>
  <si>
    <t xml:space="preserve">⚙  PARAMETERS  —  Blue cells are editable inputs</t>
  </si>
  <si>
    <t xml:space="preserve">Velocity Factor (VF): </t>
  </si>
  <si>
    <t xml:space="preserve">← Editable. Recommended default: 0.95 (insulated wire + end-effec). Bare copper in free air: 0.975–0.98. Insulated (PVC/poly): 0.92–0.96.</t>
  </si>
  <si>
    <t xml:space="preserve">📻  BAND SELECTION  —  Change 'ACTIVE' column to YES or NO  (dropdown available)</t>
  </si>
  <si>
    <t xml:space="preserve">⚠  Lengths at an INTEGER multiple of λ/2 (very high feedpoint Z) OR at λ/4 multiples (very low feedpoint Z) cause poor UnUn matching — the algorithm AVOIDS both. Wires shorter than λ/4 of the lowest active band are also penalised (scored 0).</t>
  </si>
  <si>
    <t xml:space="preserve">Band</t>
  </si>
  <si>
    <t xml:space="preserve">f Low
(MHz)</t>
  </si>
  <si>
    <t xml:space="preserve">f High
(MHz)</t>
  </si>
  <si>
    <t xml:space="preserve">f Center
(MHz)</t>
  </si>
  <si>
    <t xml:space="preserve">ACTIVE</t>
  </si>
  <si>
    <t xml:space="preserve">λ/2
(meters)</t>
  </si>
  <si>
    <t xml:space="preserve">λ/4
(meters)</t>
  </si>
  <si>
    <t xml:space="preserve">Min Wire
(meters)</t>
  </si>
  <si>
    <t xml:space="preserve">160m</t>
  </si>
  <si>
    <t xml:space="preserve">NO</t>
  </si>
  <si>
    <t xml:space="preserve">80m</t>
  </si>
  <si>
    <t xml:space="preserve">60m</t>
  </si>
  <si>
    <t xml:space="preserve">40m</t>
  </si>
  <si>
    <t xml:space="preserve">YES</t>
  </si>
  <si>
    <t xml:space="preserve">30m</t>
  </si>
  <si>
    <t xml:space="preserve">20m</t>
  </si>
  <si>
    <t xml:space="preserve">17m</t>
  </si>
  <si>
    <t xml:space="preserve">15m</t>
  </si>
  <si>
    <t xml:space="preserve">12m</t>
  </si>
  <si>
    <t xml:space="preserve">10m</t>
  </si>
  <si>
    <t xml:space="preserve">6m</t>
  </si>
  <si>
    <t xml:space="preserve">🔌  COUNTERPOISE  (Ground Reference Wire)</t>
  </si>
  <si>
    <t xml:space="preserve">Recommended counterpoise (m): </t>
  </si>
  <si>
    <t xml:space="preserve">  λ/4 of lowest active band. Multiple radials also effective. Keep counterpoise straigh.</t>
  </si>
  <si>
    <t xml:space="preserve">🏆  TOP 10 RECOMMENDED WIRE LENGTHS  (computed from 'Length Sweep' sheet — updates with band selection)</t>
  </si>
  <si>
    <t xml:space="preserve">Rank</t>
  </si>
  <si>
    <t xml:space="preserve">Wire Length
(meters)</t>
  </si>
  <si>
    <t xml:space="preserve">Wire Length
(cm)</t>
  </si>
  <si>
    <t xml:space="preserve">Avoidance
Score</t>
  </si>
  <si>
    <t xml:space="preserve">Quality Rating</t>
  </si>
  <si>
    <t xml:space="preserve">λ/2 check
(lowest active band;
ok = not integer
and not n+0.5)</t>
  </si>
  <si>
    <t xml:space="preserve">Practical Notes</t>
  </si>
  <si>
    <t xml:space="preserve">Optimal UnUn
(no CP / w/CP)</t>
  </si>
  <si>
    <t xml:space="preserve"># 1</t>
  </si>
  <si>
    <t xml:space="preserve"># 2</t>
  </si>
  <si>
    <t xml:space="preserve"># 3</t>
  </si>
  <si>
    <t xml:space="preserve"># 4</t>
  </si>
  <si>
    <t xml:space="preserve"># 5</t>
  </si>
  <si>
    <t xml:space="preserve"># 6</t>
  </si>
  <si>
    <t xml:space="preserve"># 7</t>
  </si>
  <si>
    <t xml:space="preserve"># 8</t>
  </si>
  <si>
    <t xml:space="preserve"># 9</t>
  </si>
  <si>
    <t xml:space="preserve"># 10</t>
  </si>
  <si>
    <t xml:space="preserve">ℹ  Avoidance Score explanation: 0.25 = wire is at maximum distance from ALL resonances (ideal: 3λ/8 or 5λ/8);  0.00 = wire IS resonant (half-wave or quarter-wave, extremely high or low impedance, avoid);  Score ≥ 0.20 = excellent;  Score ≥ 0.12 = good practice.</t>
  </si>
  <si>
    <t xml:space="preserve">🔁  CHOKE / BALUN INSTALLATION GUIDANCE</t>
  </si>
  <si>
    <t xml:space="preserve">Choke placement: </t>
  </si>
  <si>
    <t xml:space="preserve">Install current choke (CMC) at the feedpoint, between coax and UnUn primary, to suppress common-mode current on the coax shield.</t>
  </si>
  <si>
    <t xml:space="preserve">Choke impedance: </t>
  </si>
  <si>
    <t xml:space="preserve">Target ≥ 1000 Ω common-mode at lowest active band. FT-240-31 or FT-240-43, 10–12 turns bifilar coax, covers 1.8–30 MHz.</t>
  </si>
  <si>
    <t xml:space="preserve">Coax routing: </t>
  </si>
  <si>
    <t xml:space="preserve">Run coax perpendicular to antenna wire for ≥ 1–2 m after choke. Avoid coax lengths at λ/2 multiples of any active band.</t>
  </si>
  <si>
    <t xml:space="preserve">Tuner in-line: </t>
  </si>
  <si>
    <t xml:space="preserve">If using ATU: choke goes between ATU output and coax run, not between radio and ATU.</t>
  </si>
  <si>
    <t xml:space="preserve">Multi-band use: </t>
  </si>
  <si>
    <t xml:space="preserve">2× FT-240-31 stacked with 12 turns bifilar gives good coverage 1.8–54 MHz with low insertion loss.</t>
  </si>
  <si>
    <t xml:space="preserve">Vertical counterpoise: </t>
  </si>
  <si>
    <t xml:space="preserve">For vertical-style long-wire with ground radials: place choke at mast base to prevent coax acting as an unintended radial.</t>
  </si>
  <si>
    <t xml:space="preserve">📡  VSWR Estimator  —  Long Wire Antenna + Configurable UnUn Ratio</t>
  </si>
  <si>
    <t xml:space="preserve">By  Emiliano Gonzalez LU3VEA – lu3vea@gmail.com – License: CC0 v1.0</t>
  </si>
  <si>
    <t xml:space="preserve">Wire Length (m):</t>
  </si>
  <si>
    <t xml:space="preserve">← Select wire length (m). Tip: use a Top-10 wire length from Calculator sheet for best results.</t>
  </si>
  <si>
    <t xml:space="preserve">UnUn Ratio (N:1):</t>
  </si>
  <si>
    <t xml:space="preserve">Active</t>
  </si>
  <si>
    <t xml:space="preserve">λ/2 (m)</t>
  </si>
  <si>
    <t xml:space="preserve">λ/4 (m)</t>
  </si>
  <si>
    <t xml:space="preserve">L / λ½
(frac)</t>
  </si>
  <si>
    <t xml:space="preserve">Z_wire
(Ω, est.)</t>
  </si>
  <si>
    <t xml:space="preserve">X_est
(Ω, reactance)</t>
  </si>
  <si>
    <t xml:space="preserve">VSWR
(complex Z)</t>
  </si>
  <si>
    <t xml:space="preserve">🔌  COUNTERPOISE IMPEDANCE MODEL  —  Real-world correction factors (inputs in blue)</t>
  </si>
  <si>
    <t xml:space="preserve">Parameter</t>
  </si>
  <si>
    <t xml:space="preserve">Counterpoise Length</t>
  </si>
  <si>
    <t xml:space="preserve">m</t>
  </si>
  <si>
    <t xml:space="preserve">Typical: λ/4 of lowest active band (shown on Calculator sheet). Multiple radials reduce Zcp.</t>
  </si>
  <si>
    <t xml:space="preserve">Counterpoise Height above ground</t>
  </si>
  <si>
    <t xml:space="preserve">Height influences capacitive coupling to earth. Range: 0.5 m (low) → 5+ m (elevated). Higher = less ground loss.</t>
  </si>
  <si>
    <t xml:space="preserve">Number of Radials / Counterpoises</t>
  </si>
  <si>
    <t xml:space="preserve">count</t>
  </si>
  <si>
    <t xml:space="preserve">Each additional radial roughly halves counterpoise impedance (parallel combination). 4 radials → Zcp / 4.</t>
  </si>
  <si>
    <t xml:space="preserve">⚠  IMPORTANT: Z_wire model is empirical (not NEC2). R_est = 50·80^(cos²(π·L/λ½)) and X_est = 1500·sin(2π·L/λ½) are approximations. Actual feedpoint Z varies with height, soil, wire diameter, nearby objects. For accurate results, use NEC2/EZNEC simulation or a vector antenna analyzer. VSWR values here are estimates only. ⚠  VSWR 'never matches reality': this is expected — the model ignores ground loss, wire height, and end effects. Use an ATU to compensate residual mismatch.</t>
  </si>
  <si>
    <t xml:space="preserve">f center (MHz)</t>
  </si>
  <si>
    <t xml:space="preserve">Zcp single radial (Ω est.)</t>
  </si>
  <si>
    <t xml:space="preserve">Zcp with N radials (Ω)</t>
  </si>
  <si>
    <t xml:space="preserve">Feed Z_wire (Ω)</t>
  </si>
  <si>
    <t xml:space="preserve">Z_effective (Ω, corrected)</t>
  </si>
  <si>
    <t xml:space="preserve">VSWR corrected</t>
  </si>
  <si>
    <t xml:space="preserve">Correction Factor</t>
  </si>
  <si>
    <t xml:space="preserve">Quality Assessment</t>
  </si>
  <si>
    <t xml:space="preserve">⚠  INTERPRETATION:  Z_effective = Z_wire + Zcp (series return path model).  Higher Zcp (short/elevated counterpoise) increases effective feedpoint impedance, shifting the optimal UnUn ratio up.  Lower Zcp (long/multiple radials, ground-mounted) approaches the infinite-ground assumption used in the main VSWR table above.  Correction Factor &gt; 1.2 indicates significant counterpoise influence — consider adding more radials or lengthening counterpoise to λ/4 of lowest active band.  Note: Zcp reactance is neglected in this model (Zcp treated as purely resistive); actual VSWR may differ slightly for elevated/short counterpoises.</t>
  </si>
  <si>
    <t xml:space="preserve">VSWR guide:</t>
  </si>
  <si>
    <t xml:space="preserve">&lt; 1.5: Excellent</t>
  </si>
  <si>
    <t xml:space="preserve">1.5–3.0: Good (tuner helpful)</t>
  </si>
  <si>
    <t xml:space="preserve">3.0–6.0: Marginal (tuner needed)</t>
  </si>
  <si>
    <t xml:space="preserve">&gt; 6.0: Poor (high-loss mismatch)</t>
  </si>
  <si>
    <t xml:space="preserve">📊  Chart below  —  Dashed reference thresholds: VSWR 1.5 = excellent boundary  ·  VSWR 3.0 = tuner boundary 
Bars absent = inactive band or wire too short for that band</t>
  </si>
  <si>
    <t xml:space="preserve">UnUn &amp; Impedance Matching Calculator</t>
  </si>
  <si>
    <t xml:space="preserve">🎯  QUICK SELECTION  —  Pick antenna &amp; band to auto-fill System Parameters below</t>
  </si>
  <si>
    <t xml:space="preserve">Antenna Length (m):</t>
  </si>
  <si>
    <t xml:space="preserve">← Choose Top-10 length</t>
  </si>
  <si>
    <t xml:space="preserve"> Band:</t>
  </si>
  <si>
    <t xml:space="preserve">← Select band → auto-fills Operating Frequency, Load Impedance, and Wire Length</t>
  </si>
  <si>
    <t xml:space="preserve">1. System Parameters (Inputs)</t>
  </si>
  <si>
    <t xml:space="preserve">Operating Frequency</t>
  </si>
  <si>
    <t xml:space="preserve">MHz  [auto ↑]</t>
  </si>
  <si>
    <t xml:space="preserve">Target Input Impedance (Real, Rin)</t>
  </si>
  <si>
    <t xml:space="preserve">Ohms (Ω)</t>
  </si>
  <si>
    <t xml:space="preserve">Target Input Impedance (Imag, Xin)</t>
  </si>
  <si>
    <t xml:space="preserve">Output / Load Impedance (Real, Rout)</t>
  </si>
  <si>
    <t xml:space="preserve">Ω  [auto ↑]</t>
  </si>
  <si>
    <t xml:space="preserve">Output / Load Impedance (Imag, Xout)</t>
  </si>
  <si>
    <t xml:space="preserve">Toroid Core Selection</t>
  </si>
  <si>
    <t xml:space="preserve">T-200-2</t>
  </si>
  <si>
    <t xml:space="preserve">Primary Winding Turns (Np)</t>
  </si>
  <si>
    <t xml:space="preserve">Turns</t>
  </si>
  <si>
    <t xml:space="preserve">Wire Winding Diameter</t>
  </si>
  <si>
    <t xml:space="preserve">mm</t>
  </si>
  <si>
    <t xml:space="preserve">2. UnUn Transformer Properties</t>
  </si>
  <si>
    <t xml:space="preserve">Impedance Ratio (Rout / Rin)</t>
  </si>
  <si>
    <t xml:space="preserve">: 1</t>
  </si>
  <si>
    <t xml:space="preserve">← Uses resistive part only. Correct: match R, then separately cancel X with series L/C.. For complex load  ideal UnUn targets Rin=Rout.</t>
  </si>
  <si>
    <t xml:space="preserve">Turns Ratio (Ns / Np)</t>
  </si>
  <si>
    <t xml:space="preserve">Calculated Secondary Turns (Ns)</t>
  </si>
  <si>
    <t xml:space="preserve">Actual Secondary Turns (Rounded)</t>
  </si>
  <si>
    <t xml:space="preserve">Actual Impedance Ratio (Based on Turns)</t>
  </si>
  <si>
    <t xml:space="preserve">Transformed Load Reactance (Seen at Input)</t>
  </si>
  <si>
    <t xml:space="preserve">2.1  Winding Parameters Autotransformer</t>
  </si>
  <si>
    <t xml:space="preserve">Total Winding Turns (Nt)</t>
  </si>
  <si>
    <t xml:space="preserve">← Full winding turns = Ns (Actual Secondary Turns from Section 2)</t>
  </si>
  <si>
    <t xml:space="preserve">Tap Turns for Input (N_tap)</t>
  </si>
  <si>
    <t xml:space="preserve">← Input tap = Np (Primary Turns, Section 1). Feed coax at 0–N_tap turns; antenna across full winding 0–Nt.</t>
  </si>
  <si>
    <t xml:space="preserve">Turns Above Tap (Nt − N_tap)</t>
  </si>
  <si>
    <t xml:space="preserve">← Winding turns from tap to end of coil (antenna side)</t>
  </si>
  <si>
    <t xml:space="preserve">Impedance Ratio Check (Nt/N_tap)²</t>
  </si>
  <si>
    <t xml:space="preserve">← Must match Actual Impedance Ratio (C21). Verifies tap calculation is consistent.</t>
  </si>
  <si>
    <t xml:space="preserve">Approx. Wire Length per Turn (m)</t>
  </si>
  <si>
    <t xml:space="preserve">m / turn</t>
  </si>
  <si>
    <t xml:space="preserve">← Estimated: π × (mean toroid diameter = (OD+ID)/2). Actual varies with wire diameter &amp; winding style.</t>
  </si>
  <si>
    <t xml:space="preserve">Total Wire Length Required (m)</t>
  </si>
  <si>
    <t xml:space="preserve">← Nt × wire-per-turn. Add 15–20 cm extra for terminations.</t>
  </si>
  <si>
    <t xml:space="preserve">3. Reactance Compensation (Matching)</t>
  </si>
  <si>
    <t xml:space="preserve">To achieve a perfect match, the imaginary part of the load must be neutralized. This is typically done by adding series reactance at the load side before the UnUn.</t>
  </si>
  <si>
    <t xml:space="preserve">Required Compensation Reactance (Xcomp)</t>
  </si>
  <si>
    <t xml:space="preserve">Component Type Needed</t>
  </si>
  <si>
    <t xml:space="preserve">Component Value (L or C)</t>
  </si>
  <si>
    <t xml:space="preserve">← Standard value (L: Round, C: Std 5%)</t>
  </si>
  <si>
    <t xml:space="preserve">Unit</t>
  </si>
  <si>
    <t xml:space="preserve">4. Toroid Magnetics &amp; Design Check</t>
  </si>
  <si>
    <t xml:space="preserve">Core AL Value</t>
  </si>
  <si>
    <t xml:space="preserve">nH/N²</t>
  </si>
  <si>
    <t xml:space="preserve">Primary Inductance (Lp)</t>
  </si>
  <si>
    <t xml:space="preserve">µH</t>
  </si>
  <si>
    <t xml:space="preserve">Primary Reactance (XLp) @ Freq</t>
  </si>
  <si>
    <t xml:space="preserve">Design Check (Rule of Thumb: XLp &gt; 4*Rin)</t>
  </si>
  <si>
    <t xml:space="preserve">Note: Primary reactance (XLp) should generally be at least 4 to 5 times the input impedance (e.g., &gt; 200Ω for a 50Ω system) to prevent the transformer from loading down the source.</t>
  </si>
  <si>
    <t xml:space="preserve">5. Counterpoise Impedance Analysis</t>
  </si>
  <si>
    <t xml:space="preserve">The counterpoise (ground reference) return path impedance adds in series with the load at the UnUn primary. Inputs below estimate real-world feedpoint impedance seen by the transformer.</t>
  </si>
  <si>
    <t xml:space="preserve">5a. Counterpoise Inputs</t>
  </si>
  <si>
    <t xml:space="preserve">Counterpoise Length (m)</t>
  </si>
  <si>
    <t xml:space="preserve">← λ/4 of lowest active band. See Calculator sheet.</t>
  </si>
  <si>
    <t xml:space="preserve">Counterpoise Height above ground (m)</t>
  </si>
  <si>
    <t xml:space="preserve">← Typical: 1–3 m for elevated wire. Higher = lower Zcp.</t>
  </si>
  <si>
    <t xml:space="preserve">← Multiple radials reduce Zcp proportionally (parallel).</t>
  </si>
  <si>
    <t xml:space="preserve">5b. Calculated Counterpoise &amp; Corrected Feedpoint Impedance</t>
  </si>
  <si>
    <t xml:space="preserve">Operating Frequency for Zcp (uses C7)</t>
  </si>
  <si>
    <t xml:space="preserve">MHz</t>
  </si>
  <si>
    <t xml:space="preserve">← Linked from System Parameters (C7)</t>
  </si>
  <si>
    <t xml:space="preserve">λ/4 at Operating Frequency (m)</t>
  </si>
  <si>
    <t xml:space="preserve">Zcp — Single Radial (Ω, estimated)</t>
  </si>
  <si>
    <t xml:space="preserve">Ω</t>
  </si>
  <si>
    <t xml:space="preserve">← NEC-correlated model: base 100·e^(−0.3h) Ω × resonance factor. Range: 30–500 Ω.</t>
  </si>
  <si>
    <t xml:space="preserve">Zcp — With N Radials (Ω, parallel)</t>
  </si>
  <si>
    <t xml:space="preserve">← C62 / N radials (parallel impedances). Target &lt; 100 Ω for low ground loss.</t>
  </si>
  <si>
    <t xml:space="preserve">Corrected Feedpoint Z — Real (Ω)</t>
  </si>
  <si>
    <t xml:space="preserve">← Rout (C10) + Zcp_N. Series return path: UnUn primary sees this total impedance.</t>
  </si>
  <si>
    <t xml:space="preserve">Corrected Impedance Ratio (vs 50 Ω coax)</t>
  </si>
  <si>
    <t xml:space="preserve">← Corrected ratio to use for UnUn winding design. Compare to C17 (uncorrected).</t>
  </si>
  <si>
    <t xml:space="preserve">Recommended Turns Ratio (corrected)</t>
  </si>
  <si>
    <t xml:space="preserve">Ns:Np</t>
  </si>
  <si>
    <t xml:space="preserve">← √(corrected ratio). Compare to C18 (Turns Ratio). Adjust Np (C13) accordingly.</t>
  </si>
  <si>
    <t xml:space="preserve">Counterpoise Impedance Contribution</t>
  </si>
  <si>
    <t xml:space="preserve">% of Rout</t>
  </si>
  <si>
    <t xml:space="preserve">← &gt; 20% = counterpoise significantly shifts matching. &gt; 50% = critical — add radials.</t>
  </si>
  <si>
    <t xml:space="preserve">Counterpoise Match Impact</t>
  </si>
  <si>
    <t xml:space="preserve">Physics note: In a real UnUn installation the return current flows back through the counterpoise wire. The counterpoise impedance Zcp appears in series with the antenna load Rout at the transformer primary. This raises the effective Z seen by the transformer, requiring a higher turns ratio than infinite-ground models predict. The effect is most pronounced on lower bands (longer λ/4) and with a single, elevated counterpoise.</t>
  </si>
  <si>
    <t xml:space="preserve">6. Core Saturation &amp; Max Power Handling</t>
  </si>
  <si>
    <t xml:space="preserve">Toroid core saturation limits RF power handling. Exceeding Bmax causes distortion and core heating. Iron powder cores (Mix 2/6) are rated by flux density; ferrite cores (Mix 31/43) have lower Bsat.</t>
  </si>
  <si>
    <t xml:space="preserve">6a. Saturation Inputs</t>
  </si>
  <si>
    <t xml:space="preserve">Core Effective Area Ae (cm²): </t>
  </si>
  <si>
    <t xml:space="preserve">cm²</t>
  </si>
  <si>
    <t xml:space="preserve">← Auto-filled from core selection (Fair-Rite 2023 catalog; Amidon datasheet for T-cores). Override if using custom core.</t>
  </si>
  <si>
    <t xml:space="preserve">Max Flux Density Bmax (mT): </t>
  </si>
  <si>
    <t xml:space="preserve">mT</t>
  </si>
  <si>
    <t xml:space="preserve">← 200 mT ferrite (Mix 31/43/52/61) conservative; 300 mT iron powder (Mix 2/6). Reduce 20% for continuous key-down (FT8/WSPR).</t>
  </si>
  <si>
    <t xml:space="preserve">6b. Power Handling Calculations</t>
  </si>
  <si>
    <t xml:space="preserve">Max Input Voltage before Saturation (Vpeak): </t>
  </si>
  <si>
    <t xml:space="preserve">V peak</t>
  </si>
  <si>
    <t xml:space="preserve">Magnetic Sat. Limit (P_avg) into 50 Ω: </t>
  </si>
  <si>
    <t xml:space="preserve">W</t>
  </si>
  <si>
    <t xml:space="preserve">← Average power at magnetic saturation limit (P = Vpeak²/2R).  For iron powder (Mix 2/6) at HF, thermal limits are far lower (typ. 100–400W for T-200-2). For ferrite cores, magnetic saturation IS the practical limit.</t>
  </si>
  <si>
    <t xml:space="preserve">Saturation Status: </t>
  </si>
  <si>
    <t xml:space="preserve">⚠  Note: This model gives a useful estimate based on Faraday's law. Actual power handling also depends on copper loss (winding resistance), core thermal resistance, and duty cycle. Derate 50% for continuous digital modes (FT8, WSPR). Always verify against manufacturer datasheet at operating frequency.</t>
  </si>
  <si>
    <t xml:space="preserve">7.  Multi-Band Reactive Compensation Analysis — VSWR With / Without Series C or L</t>
  </si>
  <si>
    <t xml:space="preserve">A fixed series capacitor (C) or inductor (L) placed at the load side of the UnUn cancels the antenna reactance Xout at the design frequency (Section 3). But because reactance is FREQUENCY-DEPENDENT, the same component over/under-compensates on other bands — improving VSWR on some while worsening it on others. This table shows the full multi-band picture. Blue cells are editable inputs; Section 3 values are auto-linked but can be overridden.</t>
  </si>
  <si>
    <t xml:space="preserve">7a.  Compensation Component Inputs  (blue = editable)</t>
  </si>
  <si>
    <t xml:space="preserve">Wire Length (m)</t>
  </si>
  <si>
    <t xml:space="preserve">← Linked from VSWR Calculator sheet. Change there if needed.</t>
  </si>
  <si>
    <t xml:space="preserve">Compensation Type</t>
  </si>
  <si>
    <t xml:space="preserve">← Auto-linked from Section 3. Options: 'Capacitor (Series C)' or 'Inductor (Series L)'</t>
  </si>
  <si>
    <t xml:space="preserve">Component Value</t>
  </si>
  <si>
    <t xml:space="preserve">← Auto-linked from Section 3 (pF for C, µH for L). Override here for custom value.</t>
  </si>
  <si>
    <t xml:space="preserve">UnUn Impedance Ratio  (N²)</t>
  </si>
  <si>
    <t xml:space="preserve">← From Section 2. Actual ratio based on winding turns.</t>
  </si>
  <si>
    <t xml:space="preserve">Reference Impedance (Z₀)</t>
  </si>
  <si>
    <t xml:space="preserve">← Coax / source impedance. Standard 50 Ω.</t>
  </si>
  <si>
    <t xml:space="preserve">7b.  Per-Band VSWR Comparison — No Compensation vs. With Compensation Component</t>
  </si>
  <si>
    <t xml:space="preserve">f center
(MHz)</t>
  </si>
  <si>
    <t xml:space="preserve">λ/2
(m)</t>
  </si>
  <si>
    <t xml:space="preserve">R_wire
(Ω)</t>
  </si>
  <si>
    <t xml:space="preserve">X_wire
(Ω)</t>
  </si>
  <si>
    <t xml:space="preserve">Xcomp(f)
(Ω) — freq. dep.</t>
  </si>
  <si>
    <t xml:space="preserve">X_compensated
(Ω)</t>
  </si>
  <si>
    <t xml:space="preserve">VSWR
No Comp</t>
  </si>
  <si>
    <t xml:space="preserve">VSWR
With Comp</t>
  </si>
  <si>
    <t xml:space="preserve">ΔVSWR
(comp−uncomp)</t>
  </si>
  <si>
    <t xml:space="preserve">Assessment</t>
  </si>
  <si>
    <t xml:space="preserve">⚠  HOW COMPENSATION AFFECTS VSWR — KEY PHYSICS:
• VSWR without compensation is high when antenna reactance X_wire ≠ 0 (antenna is not purely resistive).
• A series capacitor (C) or inductor (L) at the load side adds an equal-but-opposite reactance at the DESIGN FREQUENCY only → VSWR improves there.
• At other bands, the component value is FIXED but reactance scales with frequency: Xc = −159155/(f·C_pF) and XL = 6.283·f·L_µH. This means the compensation is usually too large or too small → residual reactance remains → VSWR may still improve (partial cancel) or even worsen (over-compensation reverses the sign of reactance).
• Rule of thumb: the best single-component compensation targets the band with the HIGHEST reactance. For multi-band improvement, use a tuner (ATU) or an L-network after the UnUn.
• The ΔVSWR column shows the net effect: negative = VSWR reduced (improvement); positive = VSWR increased (degraded); "—" = band inactive or wire too short.</t>
  </si>
  <si>
    <t xml:space="preserve">📐  FORMULA REFERENCE:  R_wire = 50 × 80^cos²(π·L/λ½)  [Ω, empirical model]   X_wire = 1500 × sin(2π·L/λ½)  [Ω]   Xcomp (Cap) = −159 155 / (f_MHz × C_pF)  [Ω]   Xcomp (Ind) = 2π × f_MHz × L_µH  [Ω]   VSWR = (1+|Γ|)/(1−|Γ|)  where  |Γ| = √[(Rin−Z₀)²+Xin²] / √[(Rin+Z₀)²+Xin²]   Rin = R_wire / N²,  Xin = X_comp / N²</t>
  </si>
  <si>
    <t xml:space="preserve">AIR-CORE TRANSMATCH CALCULATOR</t>
  </si>
  <si>
    <t xml:space="preserve">GLOBAL SETTINGS</t>
  </si>
  <si>
    <t xml:space="preserve">Value</t>
  </si>
  <si>
    <t xml:space="preserve">Notes</t>
  </si>
  <si>
    <t xml:space="preserve">Target Output Impedance (Ω)</t>
  </si>
  <si>
    <t xml:space="preserve">Fixed 50Ω output (e.g. coax / transmatch)</t>
  </si>
  <si>
    <t xml:space="preserve">Wire Diameter</t>
  </si>
  <si>
    <t xml:space="preserve">Winding wire diameter incl. insulation</t>
  </si>
  <si>
    <t xml:space="preserve">Core Diameter</t>
  </si>
  <si>
    <t xml:space="preserve">Outer diameter of winding form (coil former)</t>
  </si>
  <si>
    <t xml:space="preserve">Number of Active Taps</t>
  </si>
  <si>
    <t xml:space="preserve">#</t>
  </si>
  <si>
    <t xml:space="preserve">Active bands</t>
  </si>
  <si>
    <t xml:space="preserve">Turns at 50Ω tap</t>
  </si>
  <si>
    <t xml:space="preserve">Min turns</t>
  </si>
  <si>
    <t xml:space="preserve">Space between coil turns</t>
  </si>
  <si>
    <t xml:space="preserve">TAP INPUT IMPEDANCES</t>
  </si>
  <si>
    <t xml:space="preserve">Tap #</t>
  </si>
  <si>
    <t xml:space="preserve">Frequency</t>
  </si>
  <si>
    <t xml:space="preserve">R  (Ω)
Resistance</t>
  </si>
  <si>
    <t xml:space="preserve">X  (Ω)
Reactance (+L / −C)</t>
  </si>
  <si>
    <t xml:space="preserve">SUMMARY DASHBOARD</t>
  </si>
  <si>
    <t xml:space="preserve">All key results in one place. Go to individual sheets to adjust inputs.</t>
  </si>
  <si>
    <t xml:space="preserve">KEY PARAMETERS</t>
  </si>
  <si>
    <t xml:space="preserve">Target Z_out</t>
  </si>
  <si>
    <t xml:space="preserve">Wire Dia.</t>
  </si>
  <si>
    <t xml:space="preserve">T_ref turns</t>
  </si>
  <si>
    <t xml:space="preserve">turns</t>
  </si>
  <si>
    <t xml:space="preserve">Active taps</t>
  </si>
  <si>
    <t xml:space="preserve">Total wire</t>
  </si>
  <si>
    <t xml:space="preserve">Inductance L</t>
  </si>
  <si>
    <t xml:space="preserve">L sufficient?</t>
  </si>
  <si>
    <t xml:space="preserve">TAP SUMMARY — ALL ACTIVE TAPS</t>
  </si>
  <si>
    <t xml:space="preserve">Frequency (MHz)</t>
  </si>
  <si>
    <t xml:space="preserve">Z_in (Ω)</t>
  </si>
  <si>
    <t xml:space="preserve">Phase (°)</t>
  </si>
  <si>
    <t xml:space="preserve">Turns Ratio</t>
  </si>
  <si>
    <t xml:space="preserve">Cum. Turns</t>
  </si>
  <si>
    <t xml:space="preserve">SWR</t>
  </si>
  <si>
    <t xml:space="preserve">Return Loss (dB)</t>
  </si>
  <si>
    <t xml:space="preserve">Refl. Power (%)</t>
  </si>
  <si>
    <t xml:space="preserve">Series L (µH)</t>
  </si>
  <si>
    <t xml:space="preserve">Series C (pF)</t>
  </si>
  <si>
    <t xml:space="preserve">Shunt L (µH)</t>
  </si>
  <si>
    <t xml:space="preserve">Shunt C (pF)</t>
  </si>
  <si>
    <t xml:space="preserve">Series L
(nH)</t>
  </si>
  <si>
    <t xml:space="preserve">Series C E24
(pF)</t>
  </si>
  <si>
    <t xml:space="preserve">Shunt L
(nH)</t>
  </si>
  <si>
    <t xml:space="preserve">Shunt C E24
(pF)</t>
  </si>
  <si>
    <t xml:space="preserve">SWR with 5% comp Serial</t>
  </si>
  <si>
    <t xml:space="preserve">E24 Table
(pF helper)</t>
  </si>
  <si>
    <t xml:space="preserve">WINDING DESIGN</t>
  </si>
  <si>
    <t xml:space="preserve">Tap turn counts, cumulative turns, wire lengths, and DC resistance per section</t>
  </si>
  <si>
    <t xml:space="preserve">PER-TAP WINDING CALCULATIONS</t>
  </si>
  <si>
    <t xml:space="preserve">Turns Ratio
n = √(R/Z₀)</t>
  </si>
  <si>
    <t xml:space="preserve">Turns at Tap
(cumulative from low-Z end)</t>
  </si>
  <si>
    <t xml:space="preserve">Δ Turns
(this section)</t>
  </si>
  <si>
    <t xml:space="preserve">Section Wire
Length (mm)</t>
  </si>
  <si>
    <t xml:space="preserve">Section DC
Resistance (mΩ)</t>
  </si>
  <si>
    <t xml:space="preserve">Cumulative
Wire (mm)</t>
  </si>
  <si>
    <t xml:space="preserve">TOTALS (active taps only)</t>
  </si>
  <si>
    <t xml:space="preserve">RF PERFORMANCE</t>
  </si>
  <si>
    <t xml:space="preserve">SWR, Return Loss, Mismatch Loss, and Reflected Power per tap</t>
  </si>
  <si>
    <t xml:space="preserve">PER-TAP RF PERFORMANCE  (referenced to 50Ω system)</t>
  </si>
  <si>
    <t xml:space="preserve">|Z| (Ω)
Magnitude</t>
  </si>
  <si>
    <t xml:space="preserve">SWR
(real Z approx)</t>
  </si>
  <si>
    <t xml:space="preserve">Return Loss
(dB)</t>
  </si>
  <si>
    <t xml:space="preserve">Mismatch
Loss (dB)</t>
  </si>
  <si>
    <t xml:space="preserve">Reflected
Power (%)</t>
  </si>
  <si>
    <t xml:space="preserve">INTERPRETATION GUIDE</t>
  </si>
  <si>
    <t xml:space="preserve">SWR ≤ 1.5 (green)  →  Excellent match. Less than 4% reflected power.</t>
  </si>
  <si>
    <t xml:space="preserve">SWR 1.5–3.0 (white) →  Acceptable for many ham-radio / RF applications.</t>
  </si>
  <si>
    <t xml:space="preserve">SWR &gt; 3.0 (red)     →  Poor match; consider adjusting tap or compensating network.</t>
  </si>
  <si>
    <t xml:space="preserve">Return Loss &gt; 14 dB →  Better than SWR 1.5:1 — acceptable in most systems.</t>
  </si>
  <si>
    <t xml:space="preserve">Mismatch Loss        →  Power lost in mismatch (dB). 0.5 dB ≈ 11% power loss.</t>
  </si>
  <si>
    <t xml:space="preserve">Phase ≠ 0°           →  Reactance present; ideal UnUn cannot fully transform — add series/shunt L or C.</t>
  </si>
  <si>
    <t xml:space="preserve">NOTE: Calculations assume an ideal (lossless) transformer. Add copper + core losses separately.</t>
  </si>
  <si>
    <t xml:space="preserve">AIR-CORE COIL GEOMETRY &amp; INDUCTANCE</t>
  </si>
  <si>
    <t xml:space="preserve">Wheeler formula for single-layer air-core solenoid</t>
  </si>
  <si>
    <t xml:space="preserve">COIL GEOMETRY INPUTS</t>
  </si>
  <si>
    <t xml:space="preserve">Formula / Notes</t>
  </si>
  <si>
    <t xml:space="preserve">Coil Former Diameter</t>
  </si>
  <si>
    <t xml:space="preserve">Linked from Inputs → Core Diameter</t>
  </si>
  <si>
    <t xml:space="preserve">Wire Diameter incl. Insulation</t>
  </si>
  <si>
    <t xml:space="preserve">Linked from Inputs → Wire Diameter</t>
  </si>
  <si>
    <t xml:space="preserve">Winding pitch (mm/turn)</t>
  </si>
  <si>
    <t xml:space="preserve">Wire dia + space between turns</t>
  </si>
  <si>
    <t xml:space="preserve">Total turns N</t>
  </si>
  <si>
    <t xml:space="preserve">Linked from Winding Design → total turns</t>
  </si>
  <si>
    <t xml:space="preserve">CALCULATED COIL PARAMETERS</t>
  </si>
  <si>
    <t xml:space="preserve">Formula</t>
  </si>
  <si>
    <t xml:space="preserve">Winding Length</t>
  </si>
  <si>
    <t xml:space="preserve">(N−1) × pitch + wire_dia</t>
  </si>
  <si>
    <t xml:space="preserve">Coil Radius</t>
  </si>
  <si>
    <t xml:space="preserve">(D + wire_dia) / 2  →  inner_radius + wire_radius (center of wire)</t>
  </si>
  <si>
    <t xml:space="preserve">in</t>
  </si>
  <si>
    <t xml:space="preserve">for Wheeler formula</t>
  </si>
  <si>
    <t xml:space="preserve">Inductance L (µH) [Wheeler]</t>
  </si>
  <si>
    <t xml:space="preserve">L=(r²N²)/(9r+10ℓ) [inches]</t>
  </si>
  <si>
    <t xml:space="preserve">Reactance X_L at f_min</t>
  </si>
  <si>
    <t xml:space="preserve">ωL = 2π·f_min·L  (f_min = lowest active tap)</t>
  </si>
  <si>
    <t xml:space="preserve">Minimum L required</t>
  </si>
  <si>
    <t xml:space="preserve">X_L ≥ 4×Z_min  →  L_min = 4·Z_min/(2π·f_min)</t>
  </si>
  <si>
    <t xml:space="preserve">L sufficient for lowest tap?</t>
  </si>
  <si>
    <t xml:space="preserve">—</t>
  </si>
  <si>
    <t xml:space="preserve">Compare L vs L_min</t>
  </si>
  <si>
    <t xml:space="preserve">COMPENSATION NETWORK CALCULATOR</t>
  </si>
  <si>
    <t xml:space="preserve">Series &amp; Shunt L/C to cancel residual reactance at each tap — referenced to 50Ω system</t>
  </si>
  <si>
    <t xml:space="preserve">HOW TO READ THIS TABLE</t>
  </si>
  <si>
    <t xml:space="preserve">Series L/C: place component in series with the feed line at the tap — cancels reflected reactance seen at that tap port.</t>
  </si>
  <si>
    <t xml:space="preserve">Shunt L/C:  place component to ground at the tap — cancels the susceptance seen at that tap port.</t>
  </si>
  <si>
    <t xml:space="preserve">Positive X (inductive load): series C or shunt C cancels.  Negative X (capacitive load): series L or shunt L cancels.</t>
  </si>
  <si>
    <t xml:space="preserve">Values are computed for the tap frequency shown. Component Q and self-resonance should be verified for your operating frequency.</t>
  </si>
  <si>
    <t xml:space="preserve">Tap 1 (X = 0): no compensation needed — values show "—" automatically.</t>
  </si>
  <si>
    <t xml:space="preserve">Freq
(MHz)</t>
  </si>
  <si>
    <t xml:space="preserve">R_tap
(Ω)</t>
  </si>
  <si>
    <t xml:space="preserve">X_tap
(Ω)</t>
  </si>
  <si>
    <t xml:space="preserve">Phase
(°)</t>
  </si>
  <si>
    <t xml:space="preserve">Series L
(µH)</t>
  </si>
  <si>
    <t xml:space="preserve">Series C
(pF)</t>
  </si>
  <si>
    <t xml:space="preserve">Shunt L
(µH)</t>
  </si>
  <si>
    <t xml:space="preserve">Shunt C
(pF)</t>
  </si>
  <si>
    <t xml:space="preserve">COMPONENT SELECTION GUIDE</t>
  </si>
  <si>
    <t xml:space="preserve">Series topology</t>
  </si>
  <si>
    <t xml:space="preserve">Component placed in series with the line at the tap port. Best when source impedance is known and fixed.</t>
  </si>
  <si>
    <t xml:space="preserve">Shunt topology</t>
  </si>
  <si>
    <t xml:space="preserve">Component placed from tap port to ground. Best when line Z is nearly correct but susceptance must be tuned out.</t>
  </si>
  <si>
    <t xml:space="preserve">X = 0 (— shown)</t>
  </si>
  <si>
    <t xml:space="preserve">Load is purely resistive — autotransformer alone provides a perfect match. No compensation required.</t>
  </si>
  <si>
    <t xml:space="preserve">Tolerance</t>
  </si>
  <si>
    <t xml:space="preserve">Use ±5% or better components. At HF, stray lead inductance (~5–20 nH) may need to be subtracted from L values.</t>
  </si>
  <si>
    <t xml:space="preserve">Capacitor type</t>
  </si>
  <si>
    <t xml:space="preserve">Use NP0/C0G ceramic or silver-mica capacitors for HF stability. Avoid X7R at RF frequencies.</t>
  </si>
  <si>
    <t xml:space="preserve">Inductor type</t>
  </si>
  <si>
    <t xml:space="preserve">Use air-core solenoid or toroid (T-material) for series inductors. Ensure SRF &gt;&gt; operating frequency.</t>
  </si>
  <si>
    <t xml:space="preserve">📡  NEC2 Export — Long Wire Antenna Simulation File Generator</t>
  </si>
  <si>
    <t xml:space="preserve">By  Emiliano Gonzalez LU3VEA – lu3vea@gmail.com – License: CC0 v1.0  |  v1.1 Fixed: vertical CP segment count bug</t>
  </si>
  <si>
    <t xml:space="preserve">⚙  SIMULATION PARAMETERS  —  Blue cells are editable inputs</t>
  </si>
  <si>
    <t xml:space="preserve">Wire Length</t>
  </si>
  <si>
    <t xml:space="preserve">Select antenna</t>
  </si>
  <si>
    <t xml:space="preserve">← Rank (1–10)</t>
  </si>
  <si>
    <t xml:space="preserve">λ/4 of lowest active band. Set to 0 to omit counterpoise.</t>
  </si>
  <si>
    <t xml:space="preserve">Wire Height above ground</t>
  </si>
  <si>
    <t xml:space="preserve">Antenna wire height. Typical: 5–15 m for portable, 10–30 m for home station.</t>
  </si>
  <si>
    <t xml:space="preserve">Conductor diameter. Typical: 1.0 mm (20 AWG), 2.05 mm (12 AWG), 3.26 mm (8 AWG).</t>
  </si>
  <si>
    <t xml:space="preserve">Wire Conductivity</t>
  </si>
  <si>
    <t xml:space="preserve">S/m</t>
  </si>
  <si>
    <t xml:space="preserve">Copper: 5.8×10⁷. Aluminium: 3.5×10⁷. Steel: 1.0×10⁷.</t>
  </si>
  <si>
    <t xml:space="preserve">Segments (antenna wire)</t>
  </si>
  <si>
    <t xml:space="preserve">-</t>
  </si>
  <si>
    <t xml:space="preserve">NEC2 rule: segment length ≤ λ/10 at highest frequency. Formula: MAX(11, 2×INT(L×f/30/2)+1). </t>
  </si>
  <si>
    <t xml:space="preserve">Segments (counterpoise)</t>
  </si>
  <si>
    <t xml:space="preserve">Segments for HORIZONTAL counterpoise wire. NEC2 rule: ≤ λ/10 at highest frequency. 0 if no counterpoise.</t>
  </si>
  <si>
    <t xml:space="preserve">Ground Type</t>
  </si>
  <si>
    <t xml:space="preserve">Real (Sommerfeld-Norton)</t>
  </si>
  <si>
    <t xml:space="preserve">Options: "Free Space", "Perfect Ground", "Real (Sommerfeld-Norton)"</t>
  </si>
  <si>
    <t xml:space="preserve">Ground Conductivity</t>
  </si>
  <si>
    <t xml:space="preserve">Typical soil: 0.001–0.03. Good ground: 0.03. Sea water: 5.0.</t>
  </si>
  <si>
    <t xml:space="preserve">Ground Permittivity</t>
  </si>
  <si>
    <t xml:space="preserve">εr</t>
  </si>
  <si>
    <t xml:space="preserve">Typical soil: 10–20. Rocky: 7. Sea water: 80.</t>
  </si>
  <si>
    <t xml:space="preserve">Highest Sim. Freq.</t>
  </si>
  <si>
    <t xml:space="preserve">Auto-filled: highest active band upper edge. Used for segment count.</t>
  </si>
  <si>
    <t xml:space="preserve">Lowest Sim. Freq.</t>
  </si>
  <si>
    <t xml:space="preserve">Auto-filled: lowest active band lower edge.</t>
  </si>
  <si>
    <t xml:space="preserve">Frequency Step</t>
  </si>
  <si>
    <t xml:space="preserve">Sweep step.</t>
  </si>
  <si>
    <t xml:space="preserve">Source Impedance</t>
  </si>
  <si>
    <t xml:space="preserve">Reference impedance for VSWR calculation. Standard: 50 Ω.</t>
  </si>
  <si>
    <t xml:space="preserve">Source Power</t>
  </si>
  <si>
    <t xml:space="preserve">Transmit power for field strength calculations.</t>
  </si>
  <si>
    <t xml:space="preserve">NEC2 INPUT DECK — COUNTERPOISE HORIZONTAL (IN-LINE with antenna)  —  Copy everything in column A below the dashed line into a .nec file</t>
  </si>
  <si>
    <t xml:space="preserve">Tag / Wire</t>
  </si>
  <si>
    <t xml:space="preserve">X1 (m)</t>
  </si>
  <si>
    <t xml:space="preserve">Y1 (m)</t>
  </si>
  <si>
    <t xml:space="preserve">Z1 (m)</t>
  </si>
  <si>
    <t xml:space="preserve">X2 (m)</t>
  </si>
  <si>
    <t xml:space="preserve">Y2 (m)</t>
  </si>
  <si>
    <t xml:space="preserve">Z2 (m) / Notes</t>
  </si>
  <si>
    <t xml:space="preserve">1</t>
  </si>
  <si>
    <t xml:space="preserve">Antenna wire</t>
  </si>
  <si>
    <t xml:space="preserve">0</t>
  </si>
  <si>
    <t xml:space="preserve">2</t>
  </si>
  <si>
    <t xml:space="preserve">Counterpoise</t>
  </si>
  <si>
    <t xml:space="preserve">Comment: model title</t>
  </si>
  <si>
    <t xml:space="preserve">Comment: dimensions</t>
  </si>
  <si>
    <t xml:space="preserve">Comment: conductor</t>
  </si>
  <si>
    <t xml:space="preserve">Comment: frequency</t>
  </si>
  <si>
    <t xml:space="preserve">Comment: source</t>
  </si>
  <si>
    <t xml:space="preserve">CE = end of comments</t>
  </si>
  <si>
    <t xml:space="preserve">GW tag=1: antenna wire. Format: GW tag segs X1 Y1 Z1 X2 Y2 Z2 radius(m)</t>
  </si>
  <si>
    <t xml:space="preserve">GW tag=2: counterpoise. Omitted (CM comment) when counterpoise length = 0.</t>
  </si>
  <si>
    <t xml:space="preserve">GE: 0 = free space, 1 = ground present. Auto from Ground Type.</t>
  </si>
  <si>
    <t xml:space="preserve">LD type=5: wire conductivity load on all segments of antenna (tag 1). Without this NEC2 assumes perfect (lossless) conductor.</t>
  </si>
  <si>
    <t xml:space="preserve">LD type=5: wire conductivity load on counterpoise (tag 2). Omitted if counterpoise length = 0.</t>
  </si>
  <si>
    <t xml:space="preserve">EX: voltage source at feedpoint (end segment 1 of antenna wire tag 1). End-fed: source at wire end, not centre.</t>
  </si>
  <si>
    <t xml:space="preserve">GN: ground type. -1=free space, 1=perfect, 2=real (Sommerfeld-Norton) with εr and σ.</t>
  </si>
  <si>
    <t xml:space="preserve">FR: linear frequency sweep. NFRQ=CEILING((fHigh-fLow)/step,1)+1; actual sweep end = fLow+(NFRQ-1)×step (may exceed fHigh by &lt;1 step). Format: FR type steps 0 0 fStart fStep(MHz).</t>
  </si>
  <si>
    <t xml:space="preserve">RP: azimuth radiation pattern. 1 elevation angle (90°=horizon), 361 azimuth steps, 1° step.</t>
  </si>
  <si>
    <t xml:space="preserve">EN: end of NEC2 input file.</t>
  </si>
  <si>
    <t xml:space="preserve">NEC2 INPUT DECK — ANTENNA HORIZONTAL + COUNTERPOISE VERTICAL  —  Copy everything in column A below the dashed line into a .nec file</t>
  </si>
  <si>
    <t xml:space="preserve">Antenna wire horizontal</t>
  </si>
  <si>
    <t xml:space="preserve">Comment: geometry note</t>
  </si>
  <si>
    <t xml:space="preserve">GW tag=1: antenna wire (horizontal). Format: GW tag segs X1 Y1 Z1 X2 Y2 Z2 radius(m)</t>
  </si>
  <si>
    <t xml:space="preserve">GW tag=2: counterpoise VERTICAL. Drops from feedpoint end (X=-L/2) to near-ground (0.0001 m). Must share endpoint with GW1 segment 1.</t>
  </si>
  <si>
    <t xml:space="preserve">GE: 0 = free space, 1 = ground present.</t>
  </si>
  <si>
    <t xml:space="preserve">LD type=5: wire conductivity on antenna (tag 1).</t>
  </si>
  <si>
    <t xml:space="preserve">LD type=5: wire conductivity on counterpoise (tag 2). Omitted if counterpoise length = 0. </t>
  </si>
  <si>
    <t xml:space="preserve">EX: voltage source at feedpoint (end segment 1 of antenna wire tag 1). End-fed: source at wire start, not centre.</t>
  </si>
  <si>
    <t xml:space="preserve">GN: ground type. -1=free space, 1=perfect, 2=real (Sommerfeld-Norton).</t>
  </si>
  <si>
    <t xml:space="preserve">FR: linear frequency sweep. See row 40 note — actual last freq = fLow+(NFRQ-1)×step.</t>
  </si>
  <si>
    <t xml:space="preserve">RP: azimuth radiation pattern.</t>
  </si>
  <si>
    <t xml:space="preserve">📊  Wire Length Sweep  5.0 – 60.0 m (step 0.1 m) — Resonance Avoidance Score  ·  GREEN rows = recommended</t>
  </si>
  <si>
    <t xml:space="preserve">Score = worst-case (minimum) resonance-avoidance fraction across ALL active bands and the FULL band span.  0.25 = perfect (mid-gap between λ/4 and λ/2),  0.00 = on resonance anywhere in the band.  Inactive bands return 1.00 (not counted).  CORRECTED: formula evaluates at both band edges (f Low &amp; f High) and analytically detects any λ/2 or λ/4 resonance falling inside the full [f Low, f High] window — if one exists the band score is 0.  ⚠ Both λ/2 (very high Z, &gt;2000 Ω) AND λ/4 (very low Z) are penalised.  Previous version used only f Center, missing resonances at band edges.</t>
  </si>
  <si>
    <t xml:space="preserve">⚠  Change band ACTIVE selection on the 'Calculator' sheet — this table updates automatically!</t>
  </si>
  <si>
    <t xml:space="preserve">Wire
Length
(m)</t>
  </si>
  <si>
    <t xml:space="preserve">160m
score</t>
  </si>
  <si>
    <t xml:space="preserve">80m
score</t>
  </si>
  <si>
    <t xml:space="preserve">60m
score</t>
  </si>
  <si>
    <t xml:space="preserve">40m
score</t>
  </si>
  <si>
    <t xml:space="preserve">30m
score</t>
  </si>
  <si>
    <t xml:space="preserve">20m
score</t>
  </si>
  <si>
    <t xml:space="preserve">17m
score</t>
  </si>
  <si>
    <t xml:space="preserve">15m
score</t>
  </si>
  <si>
    <t xml:space="preserve">12m
score</t>
  </si>
  <si>
    <t xml:space="preserve">10m
score</t>
  </si>
  <si>
    <t xml:space="preserve">6m
score</t>
  </si>
  <si>
    <t xml:space="preserve">OVERALL
Score</t>
  </si>
  <si>
    <t xml:space="preserve">Quality
Rating</t>
  </si>
  <si>
    <t xml:space="preserve">📡  UnUn Ratio Optimizer  —  Long Wire Antenna  (4:1 → 69:1)  ·  All 5 Recommended Lengths</t>
  </si>
  <si>
    <t xml:space="preserve">For each top-5 wire length, every UnUn ratio 4:1</t>
  </si>
  <si>
    <t xml:space="preserve">📊  SECTION 1 — Feedpoint Impedance — Resistive Part Z_R (Ω)  [ ⚠ X_est (reactance) not shown here; full complex Z used in Sections 2 &amp; 3. X_est ≈ 1500·|sin(2π·L/λ½)| Ω — see 'VSWR Calculator' sheet for details ]</t>
  </si>
  <si>
    <t xml:space="preserve">⚡  SECTION 2 — Optimal UnUn Ratio Summary  (ratio that minimises VSWR for each antenna × band)</t>
  </si>
  <si>
    <t xml:space="preserve">📋  SECTION 3 — Full VSWR (complex Z) Table  (UnUn ratio 4:1 → 69:1)  |  ★ = integer turns n²:1  |  Z_target = 50 Ω coax  |  Active bands follow Calculator!</t>
  </si>
  <si>
    <t xml:space="preserve">n=2→4:1  |  n=3→9:1  |  n=4→16:1  |  n=5→25:1  |  n=6→36:1  |  n=7→49:1  |  n=8→64:1  (non-square ratios via tapped autotransformer or partial winding)</t>
  </si>
  <si>
    <t xml:space="preserve">UnUn
Ratio</t>
  </si>
  <si>
    <t xml:space="preserve">Turns
Ratio n</t>
  </si>
  <si>
    <t xml:space="preserve">Z_output
(Ω)→coax</t>
  </si>
  <si>
    <t xml:space="preserve">n:1</t>
  </si>
  <si>
    <t xml:space="preserve">n²×50Ω</t>
  </si>
  <si>
    <t xml:space="preserve">Avg
VSWR</t>
  </si>
  <si>
    <t xml:space="preserve">Avg VSWR
(w/CP)</t>
  </si>
  <si>
    <t xml:space="preserve">4:1★</t>
  </si>
  <si>
    <t xml:space="preserve">2:1</t>
  </si>
  <si>
    <t xml:space="preserve">5:1</t>
  </si>
  <si>
    <t xml:space="preserve">6:1</t>
  </si>
  <si>
    <t xml:space="preserve">7:1</t>
  </si>
  <si>
    <t xml:space="preserve">8:1</t>
  </si>
  <si>
    <t xml:space="preserve">9:1★</t>
  </si>
  <si>
    <t xml:space="preserve">3:1</t>
  </si>
  <si>
    <t xml:space="preserve">10:1</t>
  </si>
  <si>
    <t xml:space="preserve">11:1</t>
  </si>
  <si>
    <t xml:space="preserve">12:1</t>
  </si>
  <si>
    <t xml:space="preserve">13:1</t>
  </si>
  <si>
    <t xml:space="preserve">14:1</t>
  </si>
  <si>
    <t xml:space="preserve">15:1</t>
  </si>
  <si>
    <t xml:space="preserve">16:1★</t>
  </si>
  <si>
    <t xml:space="preserve">4:1</t>
  </si>
  <si>
    <t xml:space="preserve">17:1</t>
  </si>
  <si>
    <t xml:space="preserve">18:1</t>
  </si>
  <si>
    <t xml:space="preserve">19:1</t>
  </si>
  <si>
    <t xml:space="preserve">20:1</t>
  </si>
  <si>
    <t xml:space="preserve">21:1</t>
  </si>
  <si>
    <t xml:space="preserve">22:1</t>
  </si>
  <si>
    <t xml:space="preserve">23:1</t>
  </si>
  <si>
    <t xml:space="preserve">24:1</t>
  </si>
  <si>
    <t xml:space="preserve">25:1★</t>
  </si>
  <si>
    <t xml:space="preserve">26:1</t>
  </si>
  <si>
    <t xml:space="preserve">27:1</t>
  </si>
  <si>
    <t xml:space="preserve">28:1</t>
  </si>
  <si>
    <t xml:space="preserve">29:1</t>
  </si>
  <si>
    <t xml:space="preserve">30:1</t>
  </si>
  <si>
    <t xml:space="preserve">31:1</t>
  </si>
  <si>
    <t xml:space="preserve">32:1</t>
  </si>
  <si>
    <t xml:space="preserve">33:1</t>
  </si>
  <si>
    <t xml:space="preserve">34:1</t>
  </si>
  <si>
    <t xml:space="preserve">35:1</t>
  </si>
  <si>
    <t xml:space="preserve">36:1★</t>
  </si>
  <si>
    <t xml:space="preserve">37:1</t>
  </si>
  <si>
    <t xml:space="preserve">38:1</t>
  </si>
  <si>
    <t xml:space="preserve">39:1</t>
  </si>
  <si>
    <t xml:space="preserve">40:1</t>
  </si>
  <si>
    <t xml:space="preserve">41:1</t>
  </si>
  <si>
    <t xml:space="preserve">42:1</t>
  </si>
  <si>
    <t xml:space="preserve">43:1</t>
  </si>
  <si>
    <t xml:space="preserve">44:1</t>
  </si>
  <si>
    <t xml:space="preserve">45:1</t>
  </si>
  <si>
    <t xml:space="preserve">46:1</t>
  </si>
  <si>
    <t xml:space="preserve">47:1</t>
  </si>
  <si>
    <t xml:space="preserve">48:1</t>
  </si>
  <si>
    <t xml:space="preserve">49:1★</t>
  </si>
  <si>
    <t xml:space="preserve">50:1</t>
  </si>
  <si>
    <t xml:space="preserve">51:1</t>
  </si>
  <si>
    <t xml:space="preserve">52:1</t>
  </si>
  <si>
    <t xml:space="preserve">53:1</t>
  </si>
  <si>
    <t xml:space="preserve">54:1</t>
  </si>
  <si>
    <t xml:space="preserve">55:1</t>
  </si>
  <si>
    <t xml:space="preserve">56:1</t>
  </si>
  <si>
    <t xml:space="preserve">57:1</t>
  </si>
  <si>
    <t xml:space="preserve">58:1</t>
  </si>
  <si>
    <t xml:space="preserve">59:1</t>
  </si>
  <si>
    <t xml:space="preserve">60:1</t>
  </si>
  <si>
    <t xml:space="preserve">61:1</t>
  </si>
  <si>
    <t xml:space="preserve">62:1</t>
  </si>
  <si>
    <t xml:space="preserve">63:1</t>
  </si>
  <si>
    <t xml:space="preserve">64:1★</t>
  </si>
  <si>
    <t xml:space="preserve">65:1</t>
  </si>
  <si>
    <t xml:space="preserve">66:1</t>
  </si>
  <si>
    <t xml:space="preserve">67:1</t>
  </si>
  <si>
    <t xml:space="preserve">68:1</t>
  </si>
  <si>
    <t xml:space="preserve">69:1</t>
  </si>
  <si>
    <t xml:space="preserve">🏆  SECTION 4 — Best UnUn Ratio Per Antenna  (lowest average VSWR across all active bands)</t>
  </si>
  <si>
    <t xml:space="preserve">Antenna</t>
  </si>
  <si>
    <t xml:space="preserve">Wire (m)</t>
  </si>
  <si>
    <t xml:space="preserve">Best Ratio
(any)</t>
  </si>
  <si>
    <t xml:space="preserve">Avg VSWR
@best</t>
  </si>
  <si>
    <t xml:space="preserve">Best Square★</t>
  </si>
  <si>
    <t xml:space="preserve">Avg VSWR
@square</t>
  </si>
  <si>
    <t xml:space="preserve">Z range (Ω)
active bands</t>
  </si>
  <si>
    <t xml:space="preserve">Best Ratio
(w/CP, any)</t>
  </si>
  <si>
    <t xml:space="preserve">Avg VSWR
@best (w/CP)</t>
  </si>
  <si>
    <t xml:space="preserve">Best Square★
(w/CP)</t>
  </si>
  <si>
    <t xml:space="preserve">Avg VSWR
@square (w/CP)</t>
  </si>
  <si>
    <t xml:space="preserve">#1</t>
  </si>
  <si>
    <t xml:space="preserve">#2</t>
  </si>
  <si>
    <t xml:space="preserve">#3</t>
  </si>
  <si>
    <t xml:space="preserve">#4</t>
  </si>
  <si>
    <t xml:space="preserve">#5</t>
  </si>
  <si>
    <t xml:space="preserve">#6</t>
  </si>
  <si>
    <t xml:space="preserve">#7</t>
  </si>
  <si>
    <t xml:space="preserve">#8</t>
  </si>
  <si>
    <t xml:space="preserve">#9</t>
  </si>
  <si>
    <t xml:space="preserve">#10</t>
  </si>
  <si>
    <t xml:space="preserve">Core Name</t>
  </si>
  <si>
    <t xml:space="preserve">Material</t>
  </si>
  <si>
    <t xml:space="preserve">AL (nH/N²)</t>
  </si>
  <si>
    <t xml:space="preserve">OD (mm)</t>
  </si>
  <si>
    <t xml:space="preserve">ID (mm)</t>
  </si>
  <si>
    <t xml:space="preserve">Height (mm)</t>
  </si>
  <si>
    <t xml:space="preserve">Ae (cm²)</t>
  </si>
  <si>
    <t xml:space="preserve">FT-114-43</t>
  </si>
  <si>
    <t xml:space="preserve">Ferrite Mix 43</t>
  </si>
  <si>
    <t xml:space="preserve">FT-140-43</t>
  </si>
  <si>
    <t xml:space="preserve">FT-240-43</t>
  </si>
  <si>
    <t xml:space="preserve">FT-114-31</t>
  </si>
  <si>
    <t xml:space="preserve">Ferrite Mix 31</t>
  </si>
  <si>
    <t xml:space="preserve">FT-140-31</t>
  </si>
  <si>
    <t xml:space="preserve">FT-240-31</t>
  </si>
  <si>
    <t xml:space="preserve">FT-114-52</t>
  </si>
  <si>
    <t xml:space="preserve">Ferrite Mix 52</t>
  </si>
  <si>
    <t xml:space="preserve">FT-140-52</t>
  </si>
  <si>
    <t xml:space="preserve">FT-240-52</t>
  </si>
  <si>
    <t xml:space="preserve">FT-114-61</t>
  </si>
  <si>
    <t xml:space="preserve">Ferrite Mix 61</t>
  </si>
  <si>
    <t xml:space="preserve">FT-140-61</t>
  </si>
  <si>
    <t xml:space="preserve">FT-240-61</t>
  </si>
  <si>
    <t xml:space="preserve">T-130-2</t>
  </si>
  <si>
    <t xml:space="preserve">Iron Powder Mix 2</t>
  </si>
  <si>
    <t xml:space="preserve">T-130-6</t>
  </si>
  <si>
    <t xml:space="preserve">Iron Powder Mix 6</t>
  </si>
  <si>
    <t xml:space="preserve">T-200-6</t>
  </si>
</sst>
</file>

<file path=xl/styles.xml><?xml version="1.0" encoding="utf-8"?>
<styleSheet xmlns="http://schemas.openxmlformats.org/spreadsheetml/2006/main">
  <numFmts count="14">
    <numFmt numFmtId="164" formatCode="General"/>
    <numFmt numFmtId="165" formatCode="0.000"/>
    <numFmt numFmtId="166" formatCode="0.0000"/>
    <numFmt numFmtId="167" formatCode="0.00"/>
    <numFmt numFmtId="168" formatCode="0"/>
    <numFmt numFmtId="169" formatCode="0.0"/>
    <numFmt numFmtId="170" formatCode="#,##0"/>
    <numFmt numFmtId="171" formatCode="#.00"/>
    <numFmt numFmtId="172" formatCode="#,##0.00"/>
    <numFmt numFmtId="173" formatCode="#,##0.00;[RED]\-#,##0.00"/>
    <numFmt numFmtId="174" formatCode="0.0\°;[RED]\-0.0\°"/>
    <numFmt numFmtId="175" formatCode="#,##0.0"/>
    <numFmt numFmtId="176" formatCode="#,##0.000"/>
    <numFmt numFmtId="177" formatCode="0.0#"/>
  </numFmts>
  <fonts count="60">
    <font>
      <sz val="11"/>
      <color theme="1"/>
      <name val="Calibri"/>
      <family val="2"/>
      <charset val="1"/>
    </font>
    <font>
      <sz val="10"/>
      <name val="Arial"/>
      <family val="0"/>
    </font>
    <font>
      <sz val="10"/>
      <name val="Arial"/>
      <family val="0"/>
    </font>
    <font>
      <sz val="10"/>
      <name val="Arial"/>
      <family val="0"/>
    </font>
    <font>
      <sz val="10"/>
      <color theme="1"/>
      <name val="Cantarell Light"/>
      <family val="0"/>
      <charset val="1"/>
    </font>
    <font>
      <b val="true"/>
      <sz val="10"/>
      <color rgb="FFFFFFFF"/>
      <name val="Cantarell Light"/>
      <family val="0"/>
      <charset val="1"/>
    </font>
    <font>
      <b val="true"/>
      <sz val="10"/>
      <color rgb="FF0000FF"/>
      <name val="Cantarell Light"/>
      <family val="0"/>
      <charset val="1"/>
    </font>
    <font>
      <sz val="10"/>
      <color rgb="FFFFFFFF"/>
      <name val="Cantarell Light"/>
      <family val="0"/>
      <charset val="1"/>
    </font>
    <font>
      <b val="true"/>
      <sz val="10"/>
      <color rgb="FF000000"/>
      <name val="Cantarell Light"/>
      <family val="0"/>
      <charset val="1"/>
    </font>
    <font>
      <b val="true"/>
      <sz val="10"/>
      <color rgb="FF0000CC"/>
      <name val="Cantarell Light"/>
      <family val="0"/>
      <charset val="1"/>
    </font>
    <font>
      <i val="true"/>
      <sz val="10"/>
      <color rgb="FF595959"/>
      <name val="Cantarell Light"/>
      <family val="0"/>
      <charset val="1"/>
    </font>
    <font>
      <b val="true"/>
      <sz val="10"/>
      <color rgb="FF843C0C"/>
      <name val="Cantarell Light"/>
      <family val="0"/>
      <charset val="1"/>
    </font>
    <font>
      <sz val="10"/>
      <color rgb="FF0000CC"/>
      <name val="Cantarell Light"/>
      <family val="0"/>
      <charset val="1"/>
    </font>
    <font>
      <sz val="10"/>
      <color rgb="FF000000"/>
      <name val="Cantarell Light"/>
      <family val="0"/>
      <charset val="1"/>
    </font>
    <font>
      <b val="true"/>
      <sz val="10"/>
      <color rgb="FF006100"/>
      <name val="Cantarell Light"/>
      <family val="0"/>
      <charset val="1"/>
    </font>
    <font>
      <b val="true"/>
      <sz val="10"/>
      <color rgb="FF9C0006"/>
      <name val="Cantarell Light"/>
      <family val="0"/>
      <charset val="1"/>
    </font>
    <font>
      <b val="true"/>
      <sz val="10"/>
      <color rgb="FF7030A0"/>
      <name val="Cantarell Light"/>
      <family val="0"/>
      <charset val="1"/>
    </font>
    <font>
      <i val="true"/>
      <sz val="10"/>
      <color rgb="FF000000"/>
      <name val="Cantarell Light"/>
      <family val="0"/>
      <charset val="1"/>
    </font>
    <font>
      <i val="true"/>
      <sz val="10"/>
      <color rgb="FF555555"/>
      <name val="Cantarell Light"/>
      <family val="0"/>
      <charset val="1"/>
    </font>
    <font>
      <b val="true"/>
      <sz val="10"/>
      <name val="Cantarell Light"/>
      <family val="0"/>
      <charset val="1"/>
    </font>
    <font>
      <sz val="10"/>
      <name val="Cantarell Light"/>
      <family val="0"/>
      <charset val="1"/>
    </font>
    <font>
      <b val="true"/>
      <sz val="10"/>
      <color rgb="FF7B3800"/>
      <name val="Cantarell Light"/>
      <family val="0"/>
      <charset val="1"/>
    </font>
    <font>
      <i val="true"/>
      <sz val="10"/>
      <color rgb="FF006400"/>
      <name val="Cantarell Light"/>
      <family val="0"/>
      <charset val="1"/>
    </font>
    <font>
      <sz val="11"/>
      <color theme="1"/>
      <name val="Cantarell Light"/>
      <family val="0"/>
      <charset val="1"/>
    </font>
    <font>
      <sz val="10"/>
      <color rgb="FF888888"/>
      <name val="Cantarell Light"/>
      <family val="0"/>
      <charset val="1"/>
    </font>
    <font>
      <sz val="10"/>
      <color rgb="FF595959"/>
      <name val="Cantarell Light"/>
      <family val="0"/>
      <charset val="1"/>
    </font>
    <font>
      <b val="true"/>
      <sz val="18"/>
      <color rgb="FF000000"/>
      <name val="Calibri"/>
      <family val="2"/>
    </font>
    <font>
      <sz val="10"/>
      <color rgb="FF000000"/>
      <name val="Calibri"/>
      <family val="2"/>
    </font>
    <font>
      <b val="true"/>
      <sz val="10"/>
      <color rgb="FF000000"/>
      <name val="Calibri"/>
      <family val="2"/>
    </font>
    <font>
      <sz val="10"/>
      <color rgb="FF375623"/>
      <name val="Cantarell Light"/>
      <family val="0"/>
      <charset val="1"/>
    </font>
    <font>
      <i val="true"/>
      <sz val="10"/>
      <color rgb="FF375623"/>
      <name val="Cantarell Light"/>
      <family val="0"/>
      <charset val="1"/>
    </font>
    <font>
      <b val="true"/>
      <sz val="10"/>
      <color rgb="FFC00000"/>
      <name val="Cantarell Light"/>
      <family val="0"/>
      <charset val="1"/>
    </font>
    <font>
      <sz val="10"/>
      <color rgb="FF006600"/>
      <name val="Cantarell Light"/>
      <family val="0"/>
      <charset val="1"/>
    </font>
    <font>
      <sz val="10"/>
      <color rgb="FF0070C0"/>
      <name val="Cantarell Light"/>
      <family val="0"/>
      <charset val="1"/>
    </font>
    <font>
      <b val="true"/>
      <sz val="10"/>
      <color rgb="FF0070C0"/>
      <name val="Cantarell Light"/>
      <family val="0"/>
      <charset val="1"/>
    </font>
    <font>
      <i val="true"/>
      <sz val="10"/>
      <color rgb="FFC00000"/>
      <name val="Cantarell Light"/>
      <family val="0"/>
      <charset val="1"/>
    </font>
    <font>
      <b val="true"/>
      <sz val="10"/>
      <color rgb="FF3465A4"/>
      <name val="Cantarell Light"/>
      <family val="0"/>
      <charset val="1"/>
    </font>
    <font>
      <sz val="10"/>
      <color rgb="FF3465A4"/>
      <name val="Cantarell Light"/>
      <family val="0"/>
      <charset val="1"/>
    </font>
    <font>
      <b val="true"/>
      <sz val="10"/>
      <color rgb="FF1F4E79"/>
      <name val="Cantarell Light"/>
      <family val="0"/>
      <charset val="1"/>
    </font>
    <font>
      <i val="true"/>
      <sz val="10"/>
      <color rgb="FFAA0000"/>
      <name val="Cantarell Light"/>
      <family val="0"/>
      <charset val="1"/>
    </font>
    <font>
      <sz val="10"/>
      <color rgb="FF1F4E79"/>
      <name val="Cantarell Light"/>
      <family val="0"/>
      <charset val="1"/>
    </font>
    <font>
      <sz val="10"/>
      <color rgb="FF00008B"/>
      <name val="Cantarell Light"/>
      <family val="0"/>
      <charset val="1"/>
    </font>
    <font>
      <sz val="10"/>
      <color rgb="FF555555"/>
      <name val="Cantarell Light"/>
      <family val="0"/>
      <charset val="1"/>
    </font>
    <font>
      <b val="true"/>
      <i val="true"/>
      <sz val="8"/>
      <color rgb="FF606060"/>
      <name val="Cambria"/>
      <family val="0"/>
      <charset val="1"/>
    </font>
    <font>
      <i val="true"/>
      <sz val="8"/>
      <color rgb="FF808080"/>
      <name val="Cambria"/>
      <family val="0"/>
      <charset val="1"/>
    </font>
    <font>
      <sz val="10"/>
      <color rgb="FF8EA9C1"/>
      <name val="Cantarell Light"/>
      <family val="0"/>
      <charset val="1"/>
    </font>
    <font>
      <sz val="10"/>
      <color rgb="FF404040"/>
      <name val="Cantarell Light"/>
      <family val="0"/>
      <charset val="1"/>
    </font>
    <font>
      <sz val="10"/>
      <color rgb="FF1F3864"/>
      <name val="Cantarell Light"/>
      <family val="0"/>
      <charset val="1"/>
    </font>
    <font>
      <sz val="10"/>
      <color rgb="FF006400"/>
      <name val="Cantarell Light"/>
      <family val="0"/>
      <charset val="1"/>
    </font>
    <font>
      <b val="true"/>
      <sz val="10"/>
      <color rgb="FF006400"/>
      <name val="Cantarell Light"/>
      <family val="0"/>
      <charset val="1"/>
    </font>
    <font>
      <sz val="10"/>
      <color rgb="FFFF8000"/>
      <name val="Cantarell Light"/>
      <family val="0"/>
      <charset val="1"/>
    </font>
    <font>
      <sz val="10"/>
      <color rgb="FF0000FF"/>
      <name val="Cantarell Light"/>
      <family val="0"/>
      <charset val="1"/>
    </font>
    <font>
      <b val="true"/>
      <sz val="11"/>
      <color rgb="FFFFFFFF"/>
      <name val="Cantarell Light"/>
      <family val="0"/>
      <charset val="1"/>
    </font>
    <font>
      <b val="true"/>
      <sz val="9"/>
      <color rgb="FF1F3864"/>
      <name val="Cantarell Light"/>
      <family val="0"/>
      <charset val="1"/>
    </font>
    <font>
      <b val="true"/>
      <sz val="9"/>
      <color rgb="FF843C0C"/>
      <name val="Cantarell Light"/>
      <family val="0"/>
      <charset val="1"/>
    </font>
    <font>
      <i val="true"/>
      <sz val="9"/>
      <name val="Cantarell Light"/>
      <family val="0"/>
      <charset val="1"/>
    </font>
    <font>
      <sz val="11"/>
      <name val="Cantarell Light"/>
      <family val="0"/>
      <charset val="1"/>
    </font>
    <font>
      <b val="true"/>
      <sz val="9"/>
      <name val="Cantarell Light"/>
      <family val="0"/>
      <charset val="1"/>
    </font>
    <font>
      <b val="true"/>
      <sz val="11"/>
      <name val="Cantarell Light"/>
      <family val="0"/>
      <charset val="1"/>
    </font>
    <font>
      <b val="true"/>
      <sz val="11"/>
      <color theme="1"/>
      <name val="Cantarell Light"/>
      <family val="0"/>
      <charset val="1"/>
    </font>
  </fonts>
  <fills count="47">
    <fill>
      <patternFill patternType="none"/>
    </fill>
    <fill>
      <patternFill patternType="gray125"/>
    </fill>
    <fill>
      <patternFill patternType="solid">
        <fgColor rgb="FF1B3662"/>
        <bgColor rgb="FF1F3864"/>
      </patternFill>
    </fill>
    <fill>
      <patternFill patternType="solid">
        <fgColor rgb="FF3368A7"/>
        <bgColor rgb="FF246EB1"/>
      </patternFill>
    </fill>
    <fill>
      <patternFill patternType="darkGray">
        <fgColor rgb="FFFF992E"/>
        <bgColor rgb="FFFFA6A6"/>
      </patternFill>
    </fill>
    <fill>
      <patternFill patternType="solid">
        <fgColor rgb="FFFFF2CC"/>
        <bgColor rgb="FFFFFACD"/>
      </patternFill>
    </fill>
    <fill>
      <patternFill patternType="solid">
        <fgColor rgb="FF375623"/>
        <bgColor rgb="FF3C3C3C"/>
      </patternFill>
    </fill>
    <fill>
      <patternFill patternType="solid">
        <fgColor rgb="FFFCE4D6"/>
        <bgColor rgb="FFFFDDDE"/>
      </patternFill>
    </fill>
    <fill>
      <patternFill patternType="solid">
        <fgColor rgb="FF4A7CC4"/>
        <bgColor rgb="FF3368A7"/>
      </patternFill>
    </fill>
    <fill>
      <patternFill patternType="solid">
        <fgColor rgb="FFC6EFCE"/>
        <bgColor rgb="FFDDE8CB"/>
      </patternFill>
    </fill>
    <fill>
      <patternFill patternType="solid">
        <fgColor rgb="FFFFCED3"/>
        <bgColor rgb="FFFFC7CE"/>
      </patternFill>
    </fill>
    <fill>
      <patternFill patternType="solid">
        <fgColor rgb="FF7030A0"/>
        <bgColor rgb="FF595959"/>
      </patternFill>
    </fill>
    <fill>
      <patternFill patternType="solid">
        <fgColor rgb="FFFFDDDE"/>
        <bgColor rgb="FFFCE4D6"/>
      </patternFill>
    </fill>
    <fill>
      <patternFill patternType="solid">
        <fgColor rgb="FF1F507C"/>
        <bgColor rgb="FF1F4E79"/>
      </patternFill>
    </fill>
    <fill>
      <patternFill patternType="mediumGray">
        <fgColor rgb="FF7B8492"/>
        <bgColor rgb="FF778499"/>
      </patternFill>
    </fill>
    <fill>
      <patternFill patternType="solid">
        <fgColor rgb="FFADD08F"/>
        <bgColor rgb="FFAFD095"/>
      </patternFill>
    </fill>
    <fill>
      <patternFill patternType="solid">
        <fgColor rgb="FFDDE8CB"/>
        <bgColor rgb="FFE2F1CF"/>
      </patternFill>
    </fill>
    <fill>
      <patternFill patternType="solid">
        <fgColor rgb="FFFFFFA6"/>
        <bgColor rgb="FFFFFACD"/>
      </patternFill>
    </fill>
    <fill>
      <patternFill patternType="solid">
        <fgColor rgb="FFFFFFD7"/>
        <bgColor rgb="FFFFFACD"/>
      </patternFill>
    </fill>
    <fill>
      <patternFill patternType="solid">
        <fgColor rgb="FFFAFAFA"/>
        <bgColor rgb="FFF2F8FC"/>
      </patternFill>
    </fill>
    <fill>
      <patternFill patternType="solid">
        <fgColor rgb="FF823A02"/>
        <bgColor rgb="FF3C3C3C"/>
      </patternFill>
    </fill>
    <fill>
      <patternFill patternType="solid">
        <fgColor rgb="FFFFA6A6"/>
        <bgColor rgb="FFFFC7CE"/>
      </patternFill>
    </fill>
    <fill>
      <patternFill patternType="solid">
        <fgColor rgb="FFB4C7DC"/>
        <bgColor rgb="FFBDD7EE"/>
      </patternFill>
    </fill>
    <fill>
      <patternFill patternType="solid">
        <fgColor rgb="FFF2F8FC"/>
        <bgColor rgb="FFF0F9FF"/>
      </patternFill>
    </fill>
    <fill>
      <patternFill patternType="darkGray">
        <fgColor rgb="FFE2F1CF"/>
        <bgColor rgb="FFDDE8CB"/>
      </patternFill>
    </fill>
    <fill>
      <patternFill patternType="solid">
        <fgColor rgb="FFDDE8F0"/>
        <bgColor rgb="FFDDEEFF"/>
      </patternFill>
    </fill>
    <fill>
      <patternFill patternType="mediumGray">
        <fgColor rgb="FF0470BD"/>
        <bgColor rgb="FF246EB1"/>
      </patternFill>
    </fill>
    <fill>
      <patternFill patternType="solid">
        <fgColor rgb="FFFFE99A"/>
        <bgColor rgb="FFFFFFA6"/>
      </patternFill>
    </fill>
    <fill>
      <patternFill patternType="solid">
        <fgColor rgb="FF778499"/>
        <bgColor rgb="FF7B8492"/>
      </patternFill>
    </fill>
    <fill>
      <patternFill patternType="solid">
        <fgColor rgb="FFF2F2F2"/>
        <bgColor rgb="FFF5F5F5"/>
      </patternFill>
    </fill>
    <fill>
      <patternFill patternType="solid">
        <fgColor rgb="FFEEEEEE"/>
        <bgColor rgb="FFF2F2F2"/>
      </patternFill>
    </fill>
    <fill>
      <patternFill patternType="solid">
        <fgColor rgb="FFFFFFFF"/>
        <bgColor rgb="FFFAFAFA"/>
      </patternFill>
    </fill>
    <fill>
      <patternFill patternType="solid">
        <fgColor rgb="FFFFFBE7"/>
        <bgColor rgb="FFFFFFD7"/>
      </patternFill>
    </fill>
    <fill>
      <patternFill patternType="solid">
        <fgColor rgb="FF1A2D40"/>
        <bgColor rgb="FF1B3662"/>
      </patternFill>
    </fill>
    <fill>
      <patternFill patternType="solid">
        <fgColor rgb="FF1F5C8B"/>
        <bgColor rgb="FF1F507C"/>
      </patternFill>
    </fill>
    <fill>
      <patternFill patternType="solid">
        <fgColor rgb="FFF0F9FF"/>
        <bgColor rgb="FFF2F8FC"/>
      </patternFill>
    </fill>
    <fill>
      <patternFill patternType="solid">
        <fgColor rgb="FFD9D9D9"/>
        <bgColor rgb="FFDDE8CB"/>
      </patternFill>
    </fill>
    <fill>
      <patternFill patternType="solid">
        <fgColor rgb="FF1F3864"/>
        <bgColor rgb="FF1B3662"/>
      </patternFill>
    </fill>
    <fill>
      <patternFill patternType="solid">
        <fgColor rgb="FF2E4A6B"/>
        <bgColor rgb="FF1F4E79"/>
      </patternFill>
    </fill>
    <fill>
      <patternFill patternType="solid">
        <fgColor rgb="FF1F4E79"/>
        <bgColor rgb="FF1F507C"/>
      </patternFill>
    </fill>
    <fill>
      <patternFill patternType="solid">
        <fgColor rgb="FF246EB1"/>
        <bgColor rgb="FF3368A7"/>
      </patternFill>
    </fill>
    <fill>
      <patternFill patternType="solid">
        <fgColor rgb="FFDDEEFF"/>
        <bgColor rgb="FFDDE8F0"/>
      </patternFill>
    </fill>
    <fill>
      <patternFill patternType="solid">
        <fgColor rgb="FFEDF3EB"/>
        <bgColor rgb="FFF2F2F2"/>
      </patternFill>
    </fill>
    <fill>
      <patternFill patternType="solid">
        <fgColor rgb="FFF5F5F5"/>
        <bgColor rgb="FFF2F2F2"/>
      </patternFill>
    </fill>
    <fill>
      <patternFill patternType="solid">
        <fgColor rgb="FFBDD7EE"/>
        <bgColor rgb="FFB4C7DC"/>
      </patternFill>
    </fill>
    <fill>
      <patternFill patternType="solid">
        <fgColor rgb="FF3C3C3C"/>
        <bgColor rgb="FF2E4A6B"/>
      </patternFill>
    </fill>
    <fill>
      <patternFill patternType="solid">
        <fgColor rgb="FFFFFACD"/>
        <bgColor rgb="FFFFFFD7"/>
      </patternFill>
    </fill>
  </fills>
  <borders count="5">
    <border diagonalUp="false" diagonalDown="false">
      <left/>
      <right/>
      <top/>
      <bottom/>
      <diagonal/>
    </border>
    <border diagonalUp="false" diagonalDown="false">
      <left style="thin">
        <color rgb="FFABABAB"/>
      </left>
      <right style="thin">
        <color rgb="FFABABAB"/>
      </right>
      <top style="thin">
        <color rgb="FFABABAB"/>
      </top>
      <bottom style="thin">
        <color rgb="FFABABAB"/>
      </bottom>
      <diagonal/>
    </border>
    <border diagonalUp="false" diagonalDown="false">
      <left style="thin"/>
      <right style="thin"/>
      <top style="thin"/>
      <bottom style="thin"/>
      <diagonal/>
    </border>
    <border diagonalUp="false" diagonalDown="false">
      <left style="thin">
        <color rgb="FF93AABE"/>
      </left>
      <right style="thin">
        <color rgb="FF93AABE"/>
      </right>
      <top style="thin">
        <color rgb="FF93AABE"/>
      </top>
      <bottom style="thin">
        <color rgb="FF93AABE"/>
      </bottom>
      <diagonal/>
    </border>
    <border diagonalUp="false" diagonalDown="false">
      <left style="medium">
        <color rgb="FF1B3662"/>
      </left>
      <right style="medium">
        <color rgb="FF1B3662"/>
      </right>
      <top style="medium">
        <color rgb="FF1B3662"/>
      </top>
      <bottom style="medium">
        <color rgb="FF1B366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5" fillId="2" borderId="0" xfId="0" applyFont="true" applyBorder="true" applyAlignment="true" applyProtection="true">
      <alignment horizontal="center" vertical="center" textRotation="0" wrapText="true" indent="0" shrinkToFit="false"/>
      <protection locked="true" hidden="false"/>
    </xf>
    <xf numFmtId="164" fontId="6" fillId="0" borderId="0" xfId="0" applyFont="true" applyBorder="true" applyAlignment="true" applyProtection="true">
      <alignment horizontal="left" vertical="center" textRotation="0" wrapText="true" indent="0" shrinkToFit="false"/>
      <protection locked="true" hidden="false"/>
    </xf>
    <xf numFmtId="164" fontId="5" fillId="0" borderId="0" xfId="0" applyFont="true" applyBorder="false" applyAlignment="true" applyProtection="true">
      <alignment horizontal="center" vertical="center" textRotation="0" wrapText="true" indent="0" shrinkToFit="false"/>
      <protection locked="true" hidden="false"/>
    </xf>
    <xf numFmtId="164" fontId="5" fillId="3" borderId="0" xfId="0" applyFont="true" applyBorder="true" applyAlignment="true" applyProtection="true">
      <alignment horizontal="center" vertical="center"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5" fillId="4" borderId="0" xfId="0" applyFont="true" applyBorder="true" applyAlignment="true" applyProtection="true">
      <alignment horizontal="center" vertical="center" textRotation="0" wrapText="true" indent="0" shrinkToFit="false"/>
      <protection locked="true" hidden="false"/>
    </xf>
    <xf numFmtId="164" fontId="8" fillId="0" borderId="0" xfId="0" applyFont="true" applyBorder="true" applyAlignment="true" applyProtection="true">
      <alignment horizontal="right" vertical="center" textRotation="0" wrapText="true" indent="0" shrinkToFit="false"/>
      <protection locked="true" hidden="false"/>
    </xf>
    <xf numFmtId="165" fontId="9" fillId="5" borderId="1" xfId="0" applyFont="true" applyBorder="true" applyAlignment="true" applyProtection="true">
      <alignment horizontal="center" vertical="center" textRotation="0" wrapText="true" indent="0" shrinkToFit="false"/>
      <protection locked="true" hidden="false"/>
    </xf>
    <xf numFmtId="164" fontId="10" fillId="0" borderId="0" xfId="0" applyFont="true" applyBorder="true" applyAlignment="true" applyProtection="true">
      <alignment horizontal="general" vertical="top" textRotation="0" wrapText="true" indent="0" shrinkToFit="false"/>
      <protection locked="true" hidden="false"/>
    </xf>
    <xf numFmtId="164" fontId="5" fillId="6" borderId="0" xfId="0" applyFont="true" applyBorder="true" applyAlignment="true" applyProtection="true">
      <alignment horizontal="center" vertical="center" textRotation="0" wrapText="true" indent="0" shrinkToFit="false"/>
      <protection locked="true" hidden="false"/>
    </xf>
    <xf numFmtId="164" fontId="11" fillId="7" borderId="0" xfId="0" applyFont="true" applyBorder="true" applyAlignment="true" applyProtection="true">
      <alignment horizontal="center" vertical="center" textRotation="0" wrapText="true" indent="0" shrinkToFit="false"/>
      <protection locked="true" hidden="false"/>
    </xf>
    <xf numFmtId="164" fontId="5" fillId="8" borderId="0" xfId="0" applyFont="true" applyBorder="false" applyAlignment="true" applyProtection="true">
      <alignment horizontal="center" vertical="center" textRotation="0" wrapText="true" indent="0" shrinkToFit="false"/>
      <protection locked="true" hidden="false"/>
    </xf>
    <xf numFmtId="164" fontId="8" fillId="0" borderId="0" xfId="0" applyFont="true" applyBorder="false" applyAlignment="true" applyProtection="true">
      <alignment horizontal="center" vertical="center" textRotation="0" wrapText="true" indent="0" shrinkToFit="false"/>
      <protection locked="true" hidden="false"/>
    </xf>
    <xf numFmtId="166" fontId="12" fillId="0" borderId="0" xfId="0" applyFont="true" applyBorder="false" applyAlignment="true" applyProtection="true">
      <alignment horizontal="center" vertical="center" textRotation="0" wrapText="true" indent="0" shrinkToFit="false"/>
      <protection locked="true" hidden="false"/>
    </xf>
    <xf numFmtId="166" fontId="13" fillId="0" borderId="0" xfId="0" applyFont="true" applyBorder="false" applyAlignment="true" applyProtection="true">
      <alignment horizontal="center" vertical="center" textRotation="0" wrapText="true" indent="0" shrinkToFit="false"/>
      <protection locked="true" hidden="false"/>
    </xf>
    <xf numFmtId="164" fontId="14" fillId="9" borderId="0" xfId="0" applyFont="true" applyBorder="false" applyAlignment="true" applyProtection="true">
      <alignment horizontal="center" vertical="center" textRotation="0" wrapText="true" indent="0" shrinkToFit="false"/>
      <protection locked="true" hidden="false"/>
    </xf>
    <xf numFmtId="167" fontId="13" fillId="0" borderId="0" xfId="0" applyFont="true" applyBorder="false" applyAlignment="true" applyProtection="true">
      <alignment horizontal="center" vertical="center" textRotation="0" wrapText="true" indent="0" shrinkToFit="false"/>
      <protection locked="true" hidden="false"/>
    </xf>
    <xf numFmtId="164" fontId="15" fillId="10" borderId="0" xfId="0" applyFont="true" applyBorder="false" applyAlignment="true" applyProtection="true">
      <alignment horizontal="center" vertical="center" textRotation="0" wrapText="true" indent="0" shrinkToFit="false"/>
      <protection locked="true" hidden="false"/>
    </xf>
    <xf numFmtId="164" fontId="5" fillId="11" borderId="0" xfId="0" applyFont="true" applyBorder="true" applyAlignment="true" applyProtection="true">
      <alignment horizontal="center" vertical="center" textRotation="0" wrapText="true" indent="0" shrinkToFit="false"/>
      <protection locked="true" hidden="false"/>
    </xf>
    <xf numFmtId="167" fontId="16" fillId="12" borderId="1" xfId="0" applyFont="true" applyBorder="true" applyAlignment="true" applyProtection="true">
      <alignment horizontal="center" vertical="center" textRotation="0" wrapText="true" indent="0" shrinkToFit="false"/>
      <protection locked="true" hidden="false"/>
    </xf>
    <xf numFmtId="164" fontId="10" fillId="0" borderId="0" xfId="0" applyFont="true" applyBorder="true" applyAlignment="true" applyProtection="true">
      <alignment horizontal="left" vertical="center" textRotation="0" wrapText="true" indent="0" shrinkToFit="false"/>
      <protection locked="true" hidden="false"/>
    </xf>
    <xf numFmtId="164" fontId="5" fillId="13" borderId="0" xfId="0" applyFont="true" applyBorder="true" applyAlignment="true" applyProtection="true">
      <alignment horizontal="center" vertical="center" textRotation="0" wrapText="true" indent="0" shrinkToFit="false"/>
      <protection locked="true" hidden="false"/>
    </xf>
    <xf numFmtId="164" fontId="5" fillId="14" borderId="0" xfId="0" applyFont="true" applyBorder="fals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8" fillId="15" borderId="0" xfId="0" applyFont="true" applyBorder="false" applyAlignment="true" applyProtection="true">
      <alignment horizontal="center" vertical="center" textRotation="0" wrapText="true" indent="0" shrinkToFit="false"/>
      <protection locked="true" hidden="false"/>
    </xf>
    <xf numFmtId="167" fontId="13" fillId="15" borderId="0" xfId="0" applyFont="true" applyBorder="false" applyAlignment="true" applyProtection="true">
      <alignment horizontal="center" vertical="center" textRotation="0" wrapText="true" indent="0" shrinkToFit="false"/>
      <protection locked="true" hidden="false"/>
    </xf>
    <xf numFmtId="168" fontId="13" fillId="15" borderId="0" xfId="0" applyFont="true" applyBorder="false" applyAlignment="true" applyProtection="true">
      <alignment horizontal="center" vertical="center" textRotation="0" wrapText="true" indent="0" shrinkToFit="false"/>
      <protection locked="true" hidden="false"/>
    </xf>
    <xf numFmtId="165" fontId="13" fillId="15" borderId="0" xfId="0" applyFont="true" applyBorder="false" applyAlignment="true" applyProtection="true">
      <alignment horizontal="center" vertical="center" textRotation="0" wrapText="true" indent="0" shrinkToFit="false"/>
      <protection locked="true" hidden="false"/>
    </xf>
    <xf numFmtId="164" fontId="13" fillId="15" borderId="0" xfId="0" applyFont="true" applyBorder="false" applyAlignment="true" applyProtection="true">
      <alignment horizontal="center" vertical="center" textRotation="0" wrapText="true" indent="0" shrinkToFit="false"/>
      <protection locked="true" hidden="false"/>
    </xf>
    <xf numFmtId="164" fontId="17" fillId="15" borderId="0" xfId="0" applyFont="true" applyBorder="false" applyAlignment="true" applyProtection="true">
      <alignment horizontal="left" vertical="center" textRotation="0" wrapText="true" indent="0" shrinkToFit="false"/>
      <protection locked="true" hidden="false"/>
    </xf>
    <xf numFmtId="164" fontId="13" fillId="15" borderId="0" xfId="0" applyFont="true" applyBorder="false" applyAlignment="true" applyProtection="true">
      <alignment horizontal="general" vertical="top" textRotation="0" wrapText="true" indent="0" shrinkToFit="false"/>
      <protection locked="true" hidden="false"/>
    </xf>
    <xf numFmtId="164" fontId="8" fillId="16" borderId="0" xfId="0" applyFont="true" applyBorder="false" applyAlignment="true" applyProtection="true">
      <alignment horizontal="center" vertical="center" textRotation="0" wrapText="true" indent="0" shrinkToFit="false"/>
      <protection locked="true" hidden="false"/>
    </xf>
    <xf numFmtId="167" fontId="13" fillId="16" borderId="0" xfId="0" applyFont="true" applyBorder="false" applyAlignment="true" applyProtection="true">
      <alignment horizontal="center" vertical="center" textRotation="0" wrapText="true" indent="0" shrinkToFit="false"/>
      <protection locked="true" hidden="false"/>
    </xf>
    <xf numFmtId="168" fontId="13" fillId="16" borderId="0" xfId="0" applyFont="true" applyBorder="false" applyAlignment="true" applyProtection="true">
      <alignment horizontal="center" vertical="center" textRotation="0" wrapText="true" indent="0" shrinkToFit="false"/>
      <protection locked="true" hidden="false"/>
    </xf>
    <xf numFmtId="165" fontId="13" fillId="16" borderId="0" xfId="0" applyFont="true" applyBorder="false" applyAlignment="true" applyProtection="true">
      <alignment horizontal="center" vertical="center" textRotation="0" wrapText="true" indent="0" shrinkToFit="false"/>
      <protection locked="true" hidden="false"/>
    </xf>
    <xf numFmtId="164" fontId="13" fillId="16" borderId="0" xfId="0" applyFont="true" applyBorder="false" applyAlignment="true" applyProtection="true">
      <alignment horizontal="center" vertical="center" textRotation="0" wrapText="true" indent="0" shrinkToFit="false"/>
      <protection locked="true" hidden="false"/>
    </xf>
    <xf numFmtId="164" fontId="17" fillId="16" borderId="0" xfId="0" applyFont="true" applyBorder="false" applyAlignment="true" applyProtection="true">
      <alignment horizontal="left" vertical="center" textRotation="0" wrapText="true" indent="0" shrinkToFit="false"/>
      <protection locked="true" hidden="false"/>
    </xf>
    <xf numFmtId="164" fontId="13" fillId="16" borderId="0" xfId="0" applyFont="true" applyBorder="false" applyAlignment="true" applyProtection="true">
      <alignment horizontal="general" vertical="top" textRotation="0" wrapText="true" indent="0" shrinkToFit="false"/>
      <protection locked="true" hidden="false"/>
    </xf>
    <xf numFmtId="164" fontId="8" fillId="17" borderId="0" xfId="0" applyFont="true" applyBorder="false" applyAlignment="true" applyProtection="true">
      <alignment horizontal="center" vertical="center" textRotation="0" wrapText="true" indent="0" shrinkToFit="false"/>
      <protection locked="true" hidden="false"/>
    </xf>
    <xf numFmtId="167" fontId="13" fillId="17" borderId="0" xfId="0" applyFont="true" applyBorder="false" applyAlignment="true" applyProtection="true">
      <alignment horizontal="center" vertical="center" textRotation="0" wrapText="true" indent="0" shrinkToFit="false"/>
      <protection locked="true" hidden="false"/>
    </xf>
    <xf numFmtId="168" fontId="13" fillId="17" borderId="0" xfId="0" applyFont="true" applyBorder="false" applyAlignment="true" applyProtection="true">
      <alignment horizontal="center" vertical="center" textRotation="0" wrapText="true" indent="0" shrinkToFit="false"/>
      <protection locked="true" hidden="false"/>
    </xf>
    <xf numFmtId="165" fontId="13" fillId="17" borderId="0" xfId="0" applyFont="true" applyBorder="false" applyAlignment="true" applyProtection="true">
      <alignment horizontal="center" vertical="center" textRotation="0" wrapText="true" indent="0" shrinkToFit="false"/>
      <protection locked="true" hidden="false"/>
    </xf>
    <xf numFmtId="164" fontId="13" fillId="17" borderId="0" xfId="0" applyFont="true" applyBorder="false" applyAlignment="true" applyProtection="true">
      <alignment horizontal="center" vertical="center" textRotation="0" wrapText="true" indent="0" shrinkToFit="false"/>
      <protection locked="true" hidden="false"/>
    </xf>
    <xf numFmtId="164" fontId="17" fillId="17" borderId="0" xfId="0" applyFont="true" applyBorder="false" applyAlignment="true" applyProtection="true">
      <alignment horizontal="left" vertical="center" textRotation="0" wrapText="true" indent="0" shrinkToFit="false"/>
      <protection locked="true" hidden="false"/>
    </xf>
    <xf numFmtId="164" fontId="13" fillId="17" borderId="0" xfId="0" applyFont="true" applyBorder="false" applyAlignment="true" applyProtection="true">
      <alignment horizontal="general" vertical="top" textRotation="0" wrapText="true" indent="0" shrinkToFit="false"/>
      <protection locked="true" hidden="false"/>
    </xf>
    <xf numFmtId="169" fontId="13" fillId="17" borderId="0" xfId="0" applyFont="true" applyBorder="false" applyAlignment="true" applyProtection="true">
      <alignment horizontal="center" vertical="center" textRotation="0" wrapText="true" indent="0" shrinkToFit="false"/>
      <protection locked="true" hidden="false"/>
    </xf>
    <xf numFmtId="164" fontId="8" fillId="18" borderId="0" xfId="0" applyFont="true" applyBorder="false" applyAlignment="true" applyProtection="true">
      <alignment horizontal="center" vertical="center" textRotation="0" wrapText="true" indent="0" shrinkToFit="false"/>
      <protection locked="true" hidden="false"/>
    </xf>
    <xf numFmtId="169" fontId="13" fillId="18" borderId="0" xfId="0" applyFont="true" applyBorder="false" applyAlignment="true" applyProtection="true">
      <alignment horizontal="center" vertical="center" textRotation="0" wrapText="true" indent="0" shrinkToFit="false"/>
      <protection locked="true" hidden="false"/>
    </xf>
    <xf numFmtId="164" fontId="13" fillId="18" borderId="0" xfId="0" applyFont="true" applyBorder="false" applyAlignment="true" applyProtection="true">
      <alignment horizontal="center" vertical="center" textRotation="0" wrapText="true" indent="0" shrinkToFit="false"/>
      <protection locked="true" hidden="false"/>
    </xf>
    <xf numFmtId="165" fontId="13" fillId="18" borderId="0" xfId="0" applyFont="true" applyBorder="false" applyAlignment="true" applyProtection="true">
      <alignment horizontal="center" vertical="center" textRotation="0" wrapText="true" indent="0" shrinkToFit="false"/>
      <protection locked="true" hidden="false"/>
    </xf>
    <xf numFmtId="164" fontId="17" fillId="18" borderId="0" xfId="0" applyFont="true" applyBorder="false" applyAlignment="true" applyProtection="true">
      <alignment horizontal="left" vertical="center" textRotation="0" wrapText="true" indent="0" shrinkToFit="false"/>
      <protection locked="true" hidden="false"/>
    </xf>
    <xf numFmtId="164" fontId="13" fillId="18" borderId="0" xfId="0" applyFont="true" applyBorder="false" applyAlignment="true" applyProtection="true">
      <alignment horizontal="general" vertical="top" textRotation="0" wrapText="true" indent="0" shrinkToFit="false"/>
      <protection locked="true" hidden="false"/>
    </xf>
    <xf numFmtId="164" fontId="8" fillId="19" borderId="0" xfId="0" applyFont="true" applyBorder="false" applyAlignment="true" applyProtection="true">
      <alignment horizontal="center" vertical="center" textRotation="0" wrapText="true" indent="0" shrinkToFit="false"/>
      <protection locked="true" hidden="false"/>
    </xf>
    <xf numFmtId="169" fontId="13" fillId="19" borderId="0" xfId="0" applyFont="true" applyBorder="false" applyAlignment="true" applyProtection="true">
      <alignment horizontal="center" vertical="center" textRotation="0" wrapText="true" indent="0" shrinkToFit="false"/>
      <protection locked="true" hidden="false"/>
    </xf>
    <xf numFmtId="164" fontId="13" fillId="19" borderId="0" xfId="0" applyFont="true" applyBorder="false" applyAlignment="true" applyProtection="true">
      <alignment horizontal="center" vertical="center" textRotation="0" wrapText="true" indent="0" shrinkToFit="false"/>
      <protection locked="true" hidden="false"/>
    </xf>
    <xf numFmtId="165" fontId="13" fillId="19" borderId="0" xfId="0" applyFont="true" applyBorder="false" applyAlignment="true" applyProtection="true">
      <alignment horizontal="center" vertical="center" textRotation="0" wrapText="true" indent="0" shrinkToFit="false"/>
      <protection locked="true" hidden="false"/>
    </xf>
    <xf numFmtId="164" fontId="17" fillId="19" borderId="0" xfId="0" applyFont="true" applyBorder="false" applyAlignment="true" applyProtection="true">
      <alignment horizontal="left" vertical="center" textRotation="0" wrapText="true" indent="0" shrinkToFit="false"/>
      <protection locked="true" hidden="false"/>
    </xf>
    <xf numFmtId="164" fontId="13" fillId="19" borderId="0" xfId="0" applyFont="true" applyBorder="false" applyAlignment="true" applyProtection="true">
      <alignment horizontal="general" vertical="top" textRotation="0" wrapText="true" indent="0" shrinkToFit="false"/>
      <protection locked="true" hidden="false"/>
    </xf>
    <xf numFmtId="164" fontId="5" fillId="14" borderId="0" xfId="0" applyFont="true" applyBorder="true" applyAlignment="true" applyProtection="true">
      <alignment horizontal="center" vertical="center" textRotation="0" wrapText="true" indent="0" shrinkToFit="false"/>
      <protection locked="true" hidden="false"/>
    </xf>
    <xf numFmtId="164" fontId="18" fillId="0" borderId="0" xfId="0" applyFont="true" applyBorder="false" applyAlignment="true" applyProtection="true">
      <alignment horizontal="general" vertical="top" textRotation="0" wrapText="true" indent="0" shrinkToFit="false"/>
      <protection locked="true" hidden="false"/>
    </xf>
    <xf numFmtId="164" fontId="5" fillId="20" borderId="0" xfId="0" applyFont="true" applyBorder="true" applyAlignment="true" applyProtection="true">
      <alignment horizontal="center" vertical="center" textRotation="0" wrapText="true" indent="0" shrinkToFit="false"/>
      <protection locked="true" hidden="false"/>
    </xf>
    <xf numFmtId="164" fontId="19" fillId="0" borderId="0" xfId="0" applyFont="true" applyBorder="true" applyAlignment="true" applyProtection="true">
      <alignment horizontal="right" vertical="center" textRotation="0" wrapText="true" indent="0" shrinkToFit="false"/>
      <protection locked="true" hidden="false"/>
    </xf>
    <xf numFmtId="164" fontId="20" fillId="0" borderId="0" xfId="0" applyFont="true" applyBorder="true" applyAlignment="true" applyProtection="true">
      <alignment horizontal="left" vertical="center" textRotation="0" wrapText="true" indent="0" shrinkToFit="false"/>
      <protection locked="true" hidden="false"/>
    </xf>
    <xf numFmtId="164" fontId="19" fillId="2" borderId="0" xfId="0" applyFont="true" applyBorder="true" applyAlignment="true" applyProtection="true">
      <alignment horizontal="center" vertical="center" textRotation="0" wrapText="true" indent="0" shrinkToFit="false"/>
      <protection locked="true" hidden="false"/>
    </xf>
    <xf numFmtId="164" fontId="21" fillId="0" borderId="0" xfId="0" applyFont="true" applyBorder="false" applyAlignment="true" applyProtection="true">
      <alignment horizontal="general" vertical="top" textRotation="0" wrapText="true" indent="0" shrinkToFit="false"/>
      <protection locked="true" hidden="false"/>
    </xf>
    <xf numFmtId="164" fontId="19" fillId="21" borderId="0" xfId="0" applyFont="true" applyBorder="true" applyAlignment="true" applyProtection="true">
      <alignment horizontal="center" vertical="center" textRotation="0" wrapText="true" indent="0" shrinkToFit="false"/>
      <protection locked="true" hidden="false"/>
    </xf>
    <xf numFmtId="169" fontId="8" fillId="22" borderId="0" xfId="0" applyFont="true" applyBorder="false" applyAlignment="true" applyProtection="true">
      <alignment horizontal="center" vertical="center" textRotation="0" wrapText="true" indent="0" shrinkToFit="false"/>
      <protection locked="true" hidden="false"/>
    </xf>
    <xf numFmtId="164" fontId="8" fillId="22" borderId="0" xfId="0" applyFont="true" applyBorder="false" applyAlignment="true" applyProtection="true">
      <alignment horizontal="center"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true" indent="0" shrinkToFit="false" readingOrder="1"/>
      <protection locked="true" hidden="false"/>
    </xf>
    <xf numFmtId="164" fontId="22" fillId="0" borderId="0" xfId="0" applyFont="true" applyBorder="false" applyAlignment="true" applyProtection="true">
      <alignment horizontal="general" vertical="bottom" textRotation="0" wrapText="true" indent="0" shrinkToFit="false"/>
      <protection locked="true" hidden="false"/>
    </xf>
    <xf numFmtId="164" fontId="20" fillId="0" borderId="0" xfId="0" applyFont="true" applyBorder="fals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center" vertical="bottom" textRotation="0" wrapText="tru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center" vertical="center" textRotation="0" wrapText="true" indent="0" shrinkToFit="false"/>
      <protection locked="true" hidden="false"/>
    </xf>
    <xf numFmtId="165" fontId="13" fillId="0" borderId="0" xfId="0" applyFont="true" applyBorder="false" applyAlignment="true" applyProtection="true">
      <alignment horizontal="center" vertical="center" textRotation="0" wrapText="true" indent="0" shrinkToFit="false"/>
      <protection locked="true" hidden="false"/>
    </xf>
    <xf numFmtId="170" fontId="13" fillId="0" borderId="0" xfId="0" applyFont="true" applyBorder="false" applyAlignment="true" applyProtection="true">
      <alignment horizontal="center" vertical="center" textRotation="0" wrapText="true" indent="0" shrinkToFit="false"/>
      <protection locked="true" hidden="false"/>
    </xf>
    <xf numFmtId="168" fontId="20" fillId="0" borderId="0" xfId="0" applyFont="true" applyBorder="false" applyAlignment="true" applyProtection="true">
      <alignment horizontal="center" vertical="center" textRotation="0" wrapText="true" indent="0" shrinkToFit="false"/>
      <protection locked="true" hidden="false"/>
    </xf>
    <xf numFmtId="169" fontId="24" fillId="0" borderId="0" xfId="0" applyFont="true" applyBorder="false" applyAlignment="true" applyProtection="true">
      <alignment horizontal="center" vertical="center" textRotation="0" wrapText="true" indent="0" shrinkToFit="false"/>
      <protection locked="true" hidden="false"/>
    </xf>
    <xf numFmtId="164" fontId="19" fillId="0" borderId="0" xfId="0" applyFont="true" applyBorder="true" applyAlignment="true" applyProtection="true">
      <alignment horizontal="center" vertical="center" textRotation="0" wrapText="true" indent="0" shrinkToFit="false"/>
      <protection locked="true" hidden="false"/>
    </xf>
    <xf numFmtId="167" fontId="6" fillId="23" borderId="0" xfId="0" applyFont="true" applyBorder="false" applyAlignment="true" applyProtection="true">
      <alignment horizontal="center" vertical="center" textRotation="0" wrapText="true" indent="0" shrinkToFit="false"/>
      <protection locked="true" hidden="false"/>
    </xf>
    <xf numFmtId="164" fontId="25" fillId="0" borderId="0" xfId="0" applyFont="true" applyBorder="false" applyAlignment="true" applyProtection="true">
      <alignment horizontal="left" vertical="center" textRotation="0" wrapText="true" indent="0" shrinkToFit="false"/>
      <protection locked="true" hidden="false"/>
    </xf>
    <xf numFmtId="164" fontId="25" fillId="0" borderId="0" xfId="0" applyFont="true" applyBorder="true" applyAlignment="true" applyProtection="true">
      <alignment horizontal="left" vertical="center" textRotation="0" wrapText="true" indent="0" shrinkToFit="false"/>
      <protection locked="true" hidden="false"/>
    </xf>
    <xf numFmtId="164" fontId="6" fillId="5" borderId="0" xfId="0" applyFont="true" applyBorder="false" applyAlignment="true" applyProtection="true">
      <alignment horizontal="center" vertical="center" textRotation="0" wrapText="true" indent="0" shrinkToFit="false"/>
      <protection locked="true" hidden="false"/>
    </xf>
    <xf numFmtId="164" fontId="19" fillId="0" borderId="0" xfId="0" applyFont="true" applyBorder="fals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xf numFmtId="164" fontId="19" fillId="17" borderId="0" xfId="0" applyFont="true" applyBorder="true" applyAlignment="true" applyProtection="true">
      <alignment horizontal="center" vertical="center" textRotation="0" wrapText="true" indent="0" shrinkToFit="false"/>
      <protection locked="true" hidden="false"/>
    </xf>
    <xf numFmtId="164" fontId="19" fillId="0" borderId="0" xfId="0" applyFont="true" applyBorder="false" applyAlignment="true" applyProtection="true">
      <alignment horizontal="center" vertical="bottom" textRotation="0" wrapText="true" indent="0" shrinkToFit="false"/>
      <protection locked="true" hidden="false"/>
    </xf>
    <xf numFmtId="165" fontId="20" fillId="0" borderId="0" xfId="0" applyFont="true" applyBorder="false" applyAlignment="true" applyProtection="true">
      <alignment horizontal="center" vertical="bottom" textRotation="0" wrapText="true" indent="0" shrinkToFit="false"/>
      <protection locked="true" hidden="false"/>
    </xf>
    <xf numFmtId="167" fontId="20" fillId="0" borderId="0" xfId="0" applyFont="true" applyBorder="false" applyAlignment="true" applyProtection="true">
      <alignment horizontal="center" vertical="bottom" textRotation="0" wrapText="true" indent="0" shrinkToFit="false"/>
      <protection locked="true" hidden="false"/>
    </xf>
    <xf numFmtId="164" fontId="20" fillId="24" borderId="0" xfId="0" applyFont="true" applyBorder="false" applyAlignment="true" applyProtection="true">
      <alignment horizontal="center" vertical="bottom" textRotation="0" wrapText="true" indent="0" shrinkToFit="false"/>
      <protection locked="true" hidden="false"/>
    </xf>
    <xf numFmtId="170" fontId="20" fillId="0" borderId="0" xfId="0" applyFont="true" applyBorder="false" applyAlignment="true" applyProtection="true">
      <alignment horizontal="center" vertical="bottom" textRotation="0" wrapText="true" indent="0" shrinkToFit="false"/>
      <protection locked="true" hidden="false"/>
    </xf>
    <xf numFmtId="164" fontId="19" fillId="5" borderId="0" xfId="0" applyFont="true" applyBorder="false" applyAlignment="true" applyProtection="true">
      <alignment horizontal="center" vertical="bottom" textRotation="0" wrapText="true" indent="0" shrinkToFit="false"/>
      <protection locked="true" hidden="false"/>
    </xf>
    <xf numFmtId="164" fontId="19" fillId="25" borderId="0" xfId="0" applyFont="true" applyBorder="false" applyAlignment="true" applyProtection="true">
      <alignment horizontal="center" vertical="bottom" textRotation="0" wrapText="true" indent="0" shrinkToFit="false"/>
      <protection locked="true" hidden="false"/>
    </xf>
    <xf numFmtId="164" fontId="25" fillId="0" borderId="0" xfId="0" applyFont="true" applyBorder="false" applyAlignment="true" applyProtection="true">
      <alignment horizontal="center" vertical="bottom" textRotation="0" wrapText="true" indent="0" shrinkToFit="false"/>
      <protection locked="true" hidden="false"/>
    </xf>
    <xf numFmtId="164" fontId="20" fillId="0" borderId="0" xfId="0" applyFont="true" applyBorder="false" applyAlignment="true" applyProtection="true">
      <alignment horizontal="center" vertical="bottom" textRotation="0" wrapText="true" indent="0" shrinkToFit="false"/>
      <protection locked="true" hidden="false"/>
    </xf>
    <xf numFmtId="164" fontId="10" fillId="0" borderId="0" xfId="0" applyFont="true" applyBorder="true" applyAlignment="true" applyProtection="true">
      <alignment horizontal="center" vertical="center" textRotation="0" wrapText="true" indent="0" shrinkToFit="false"/>
      <protection locked="true" hidden="false"/>
    </xf>
    <xf numFmtId="164" fontId="19" fillId="26" borderId="2" xfId="0" applyFont="true" applyBorder="true" applyAlignment="true" applyProtection="true">
      <alignment horizontal="center" vertical="center" textRotation="0" wrapText="true" indent="0" shrinkToFit="false"/>
      <protection locked="true" hidden="false"/>
    </xf>
    <xf numFmtId="164" fontId="19" fillId="15" borderId="2" xfId="0" applyFont="true" applyBorder="true" applyAlignment="true" applyProtection="true">
      <alignment horizontal="center" vertical="center" textRotation="0" wrapText="true" indent="0" shrinkToFit="false"/>
      <protection locked="true" hidden="false"/>
    </xf>
    <xf numFmtId="164" fontId="19" fillId="27" borderId="2" xfId="0" applyFont="true" applyBorder="true" applyAlignment="true" applyProtection="true">
      <alignment horizontal="center" vertical="center" textRotation="0" wrapText="true" indent="0" shrinkToFit="false"/>
      <protection locked="true" hidden="false"/>
    </xf>
    <xf numFmtId="164" fontId="19" fillId="10" borderId="2" xfId="0" applyFont="true" applyBorder="true" applyAlignment="true" applyProtection="true">
      <alignment horizontal="center" vertical="center"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true" applyAlignment="true" applyProtection="true">
      <alignment horizontal="left" vertical="center" textRotation="0" wrapText="true" indent="0" shrinkToFit="false"/>
      <protection locked="true" hidden="false"/>
    </xf>
    <xf numFmtId="164" fontId="19" fillId="0" borderId="0" xfId="0" applyFont="true" applyBorder="false" applyAlignment="true" applyProtection="true">
      <alignment horizontal="right" vertical="center" textRotation="0" wrapText="true" indent="0" shrinkToFit="false"/>
      <protection locked="true" hidden="false"/>
    </xf>
    <xf numFmtId="164" fontId="20" fillId="5" borderId="0" xfId="0" applyFont="true" applyBorder="false" applyAlignment="true" applyProtection="true">
      <alignment horizontal="center" vertical="center" textRotation="0" wrapText="true" indent="0" shrinkToFit="false"/>
      <protection locked="true" hidden="false"/>
    </xf>
    <xf numFmtId="164" fontId="19" fillId="0" borderId="0" xfId="0" applyFont="true" applyBorder="false" applyAlignment="true" applyProtection="true">
      <alignment horizontal="right" vertical="bottom" textRotation="0" wrapText="true" indent="0" shrinkToFit="false"/>
      <protection locked="true" hidden="false"/>
    </xf>
    <xf numFmtId="166" fontId="29" fillId="24" borderId="0" xfId="0" applyFont="true" applyBorder="false" applyAlignment="true" applyProtection="true">
      <alignment horizontal="center" vertical="center" textRotation="0" wrapText="true" indent="0" shrinkToFit="false"/>
      <protection locked="true" hidden="false"/>
    </xf>
    <xf numFmtId="164" fontId="30" fillId="0" borderId="0" xfId="0" applyFont="true" applyBorder="false" applyAlignment="true" applyProtection="true">
      <alignment horizontal="general" vertical="bottom" textRotation="0" wrapText="true" indent="0" shrinkToFit="false"/>
      <protection locked="true" hidden="false"/>
    </xf>
    <xf numFmtId="164" fontId="20" fillId="5" borderId="0" xfId="0" applyFont="true" applyBorder="false" applyAlignment="true" applyProtection="true">
      <alignment horizontal="right" vertical="bottom" textRotation="0" wrapText="true" indent="0" shrinkToFit="false"/>
      <protection locked="true" hidden="false"/>
    </xf>
    <xf numFmtId="164" fontId="20" fillId="0" borderId="0" xfId="0" applyFont="true" applyBorder="false" applyAlignment="true" applyProtection="true">
      <alignment horizontal="general" vertical="bottom" textRotation="0" wrapText="true" indent="0" shrinkToFit="false"/>
      <protection locked="true" hidden="false"/>
    </xf>
    <xf numFmtId="164" fontId="29" fillId="24" borderId="0" xfId="0" applyFont="true" applyBorder="false" applyAlignment="true" applyProtection="true">
      <alignment horizontal="center" vertical="center" textRotation="0" wrapText="true" indent="0" shrinkToFit="false"/>
      <protection locked="true" hidden="false"/>
    </xf>
    <xf numFmtId="167" fontId="4" fillId="24" borderId="0" xfId="0" applyFont="true" applyBorder="false" applyAlignment="true" applyProtection="true">
      <alignment horizontal="right" vertical="bottom" textRotation="0" wrapText="true" indent="0" shrinkToFit="false"/>
      <protection locked="true" hidden="false"/>
    </xf>
    <xf numFmtId="164" fontId="4" fillId="0" borderId="0" xfId="0" applyFont="true" applyBorder="true" applyAlignment="true" applyProtection="true">
      <alignment horizontal="center" vertical="center" textRotation="0" wrapText="true" indent="0" shrinkToFit="false"/>
      <protection locked="true" hidden="false"/>
    </xf>
    <xf numFmtId="164" fontId="4" fillId="0" borderId="0" xfId="0" applyFont="true" applyBorder="false" applyAlignment="true" applyProtection="true">
      <alignment horizontal="left" vertical="bottom" textRotation="0" wrapText="true" indent="0" shrinkToFit="false"/>
      <protection locked="true" hidden="false"/>
    </xf>
    <xf numFmtId="164" fontId="4" fillId="0" borderId="0" xfId="0" applyFont="true" applyBorder="true" applyAlignment="true" applyProtection="true">
      <alignment horizontal="left" vertical="center" textRotation="0" wrapText="true" indent="0" shrinkToFit="false"/>
      <protection locked="true" hidden="false"/>
    </xf>
    <xf numFmtId="171" fontId="4" fillId="24" borderId="0" xfId="0" applyFont="true" applyBorder="false" applyAlignment="true" applyProtection="true">
      <alignment horizontal="right" vertical="bottom" textRotation="0" wrapText="true" indent="0" shrinkToFit="false"/>
      <protection locked="true" hidden="false"/>
    </xf>
    <xf numFmtId="171" fontId="4" fillId="0" borderId="0" xfId="0" applyFont="true" applyBorder="false" applyAlignment="true" applyProtection="true">
      <alignment horizontal="right" vertical="bottom" textRotation="0" wrapText="true" indent="0" shrinkToFit="false"/>
      <protection locked="true" hidden="false"/>
    </xf>
    <xf numFmtId="164" fontId="5" fillId="28" borderId="0" xfId="0" applyFont="true" applyBorder="true" applyAlignment="true" applyProtection="true">
      <alignment horizontal="left" vertical="center" textRotation="0" wrapText="false" indent="0" shrinkToFit="false"/>
      <protection locked="true" hidden="false"/>
    </xf>
    <xf numFmtId="167" fontId="20" fillId="24" borderId="0" xfId="0" applyFont="true" applyBorder="false" applyAlignment="true" applyProtection="true">
      <alignment horizontal="right" vertical="center" textRotation="0" wrapText="false" indent="0" shrinkToFit="false"/>
      <protection locked="true" hidden="false"/>
    </xf>
    <xf numFmtId="164" fontId="20" fillId="0" borderId="0" xfId="0" applyFont="true" applyBorder="false" applyAlignment="true" applyProtection="true">
      <alignment horizontal="left" vertical="center" textRotation="0" wrapText="false" indent="0" shrinkToFit="false"/>
      <protection locked="true" hidden="false"/>
    </xf>
    <xf numFmtId="164" fontId="20" fillId="24" borderId="0" xfId="0" applyFont="true" applyBorder="false" applyAlignment="true" applyProtection="true">
      <alignment horizontal="right" vertical="center" textRotation="0" wrapText="false" indent="0" shrinkToFit="false"/>
      <protection locked="true" hidden="false"/>
    </xf>
    <xf numFmtId="164" fontId="19" fillId="0" borderId="0" xfId="0" applyFont="true" applyBorder="false" applyAlignment="true" applyProtection="true">
      <alignment horizontal="right" vertical="center" textRotation="0" wrapText="false" indent="0" shrinkToFit="false"/>
      <protection locked="true" hidden="false"/>
    </xf>
    <xf numFmtId="164" fontId="10" fillId="0" borderId="0" xfId="0" applyFont="true" applyBorder="true" applyAlignment="true" applyProtection="true">
      <alignment horizontal="general" vertical="bottom" textRotation="0" wrapText="true" indent="0" shrinkToFit="false"/>
      <protection locked="true" hidden="false"/>
    </xf>
    <xf numFmtId="164" fontId="4" fillId="24" borderId="0" xfId="0" applyFont="true" applyBorder="false" applyAlignment="true" applyProtection="true">
      <alignment horizontal="center" vertical="bottom" textRotation="0" wrapText="true" indent="0" shrinkToFit="false"/>
      <protection locked="true" hidden="false"/>
    </xf>
    <xf numFmtId="167" fontId="31" fillId="7" borderId="0" xfId="0" applyFont="true" applyBorder="false" applyAlignment="true" applyProtection="true">
      <alignment horizontal="right" vertical="bottom" textRotation="0" wrapText="true" indent="0" shrinkToFit="false"/>
      <protection locked="true" hidden="false"/>
    </xf>
    <xf numFmtId="164" fontId="10" fillId="0" borderId="0" xfId="0" applyFont="true" applyBorder="false" applyAlignment="true" applyProtection="true">
      <alignment horizontal="center" vertical="center" textRotation="0" wrapText="tru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7" fontId="9" fillId="5" borderId="0" xfId="0" applyFont="true" applyBorder="false" applyAlignment="true" applyProtection="true">
      <alignment horizontal="center" vertical="center" textRotation="0" wrapText="true" indent="0" shrinkToFit="false"/>
      <protection locked="true" hidden="false"/>
    </xf>
    <xf numFmtId="164" fontId="9" fillId="5" borderId="0" xfId="0" applyFont="true" applyBorder="false" applyAlignment="true" applyProtection="true">
      <alignment horizontal="center" vertical="center" textRotation="0" wrapText="true" indent="0" shrinkToFit="false"/>
      <protection locked="true" hidden="false"/>
    </xf>
    <xf numFmtId="166" fontId="32" fillId="24" borderId="0" xfId="0" applyFont="true" applyBorder="false" applyAlignment="true" applyProtection="true">
      <alignment horizontal="center" vertical="bottom" textRotation="0" wrapText="true" indent="0" shrinkToFit="false"/>
      <protection locked="true" hidden="false"/>
    </xf>
    <xf numFmtId="164" fontId="4" fillId="0" borderId="0" xfId="0" applyFont="true" applyBorder="true" applyAlignment="true" applyProtection="true">
      <alignment horizontal="left" vertical="bottom" textRotation="0" wrapText="true" indent="0" shrinkToFit="false"/>
      <protection locked="true" hidden="false"/>
    </xf>
    <xf numFmtId="164" fontId="20" fillId="24" borderId="0" xfId="0" applyFont="true" applyBorder="false" applyAlignment="true" applyProtection="true">
      <alignment horizontal="center" vertical="center" textRotation="0" wrapText="true" indent="0" shrinkToFit="false"/>
      <protection locked="true" hidden="false"/>
    </xf>
    <xf numFmtId="164" fontId="19" fillId="5" borderId="0" xfId="0" applyFont="true" applyBorder="false" applyAlignment="true" applyProtection="true">
      <alignment horizontal="center" vertical="center" textRotation="0" wrapText="true" indent="0" shrinkToFit="false"/>
      <protection locked="true" hidden="false"/>
    </xf>
    <xf numFmtId="164" fontId="20" fillId="25" borderId="0" xfId="0" applyFont="true" applyBorder="false" applyAlignment="true" applyProtection="true">
      <alignment horizontal="center" vertical="center" textRotation="0" wrapText="true" indent="0" shrinkToFit="false"/>
      <protection locked="true" hidden="false"/>
    </xf>
    <xf numFmtId="164" fontId="31" fillId="7" borderId="0" xfId="0" applyFont="true" applyBorder="true" applyAlignment="true" applyProtection="true">
      <alignment horizontal="left" vertical="center" textRotation="0" wrapText="true" indent="0" shrinkToFit="false"/>
      <protection locked="true" hidden="false"/>
    </xf>
    <xf numFmtId="164" fontId="19" fillId="0" borderId="0" xfId="0" applyFont="true" applyBorder="false" applyAlignment="true" applyProtection="true">
      <alignment horizontal="left" vertical="center" textRotation="0" wrapText="true" indent="0" shrinkToFit="false"/>
      <protection locked="true" hidden="false"/>
    </xf>
    <xf numFmtId="164" fontId="31" fillId="0" borderId="0" xfId="0" applyFont="true" applyBorder="false" applyAlignment="true" applyProtection="true">
      <alignment horizontal="left" vertical="center" textRotation="0" wrapText="true" indent="0" shrinkToFit="false"/>
      <protection locked="true" hidden="false"/>
    </xf>
    <xf numFmtId="164" fontId="25" fillId="0" borderId="0" xfId="0" applyFont="true" applyBorder="true" applyAlignment="true" applyProtection="true">
      <alignment horizontal="center" vertical="center" textRotation="0" wrapText="true" indent="0" shrinkToFit="false"/>
      <protection locked="true" hidden="false"/>
    </xf>
    <xf numFmtId="164" fontId="19" fillId="0" borderId="0" xfId="0" applyFont="true" applyBorder="false" applyAlignment="true" applyProtection="true">
      <alignment horizontal="general" vertical="bottom" textRotation="0" wrapText="true" indent="0" shrinkToFit="false"/>
      <protection locked="true" hidden="false"/>
    </xf>
    <xf numFmtId="164" fontId="20" fillId="0" borderId="0" xfId="0" applyFont="true" applyBorder="false" applyAlignment="true" applyProtection="true">
      <alignment horizontal="right" vertical="bottom" textRotation="0" wrapText="true" indent="0" shrinkToFit="false"/>
      <protection locked="true" hidden="false"/>
    </xf>
    <xf numFmtId="164" fontId="33" fillId="0" borderId="0" xfId="0" applyFont="true" applyBorder="false" applyAlignment="true" applyProtection="true">
      <alignment horizontal="general" vertical="bottom" textRotation="0" wrapText="true" indent="0" shrinkToFit="false"/>
      <protection locked="true" hidden="false"/>
    </xf>
    <xf numFmtId="164" fontId="34" fillId="0" borderId="0" xfId="0" applyFont="true" applyBorder="false" applyAlignment="true" applyProtection="true">
      <alignment horizontal="general" vertical="bottom" textRotation="0" wrapText="true" indent="0" shrinkToFit="false"/>
      <protection locked="true" hidden="false"/>
    </xf>
    <xf numFmtId="164" fontId="35" fillId="0" borderId="0" xfId="0" applyFont="true" applyBorder="true" applyAlignment="true" applyProtection="true">
      <alignment horizontal="center" vertical="center" textRotation="0" wrapText="true" indent="0" shrinkToFit="false"/>
      <protection locked="true" hidden="false"/>
    </xf>
    <xf numFmtId="164" fontId="10" fillId="29" borderId="0" xfId="0" applyFont="true" applyBorder="true" applyAlignment="true" applyProtection="true">
      <alignment horizontal="left" vertical="center" textRotation="0" wrapText="true" indent="0" shrinkToFit="false"/>
      <protection locked="true" hidden="false"/>
    </xf>
    <xf numFmtId="164" fontId="36" fillId="30" borderId="1" xfId="0" applyFont="true" applyBorder="true" applyAlignment="true" applyProtection="true">
      <alignment horizontal="left" vertical="center" textRotation="0" wrapText="true" indent="0" shrinkToFit="false"/>
      <protection locked="true" hidden="false"/>
    </xf>
    <xf numFmtId="169" fontId="37" fillId="30" borderId="1" xfId="0" applyFont="true" applyBorder="true" applyAlignment="true" applyProtection="true">
      <alignment horizontal="center" vertical="center" textRotation="0" wrapText="true" indent="0" shrinkToFit="false"/>
      <protection locked="true" hidden="false"/>
    </xf>
    <xf numFmtId="164" fontId="37" fillId="30" borderId="1" xfId="0" applyFont="true" applyBorder="true" applyAlignment="true" applyProtection="true">
      <alignment horizontal="center" vertical="center" textRotation="0" wrapText="true" indent="0" shrinkToFit="false"/>
      <protection locked="true" hidden="false"/>
    </xf>
    <xf numFmtId="167" fontId="37" fillId="30" borderId="1" xfId="0" applyFont="true" applyBorder="true" applyAlignment="true" applyProtection="true">
      <alignment horizontal="center" vertical="center" textRotation="0" wrapText="true" indent="0" shrinkToFit="false"/>
      <protection locked="true" hidden="false"/>
    </xf>
    <xf numFmtId="164" fontId="5" fillId="13" borderId="1" xfId="0" applyFont="true" applyBorder="true" applyAlignment="true" applyProtection="true">
      <alignment horizontal="center" vertical="center" textRotation="0" wrapText="true" indent="0" shrinkToFit="false"/>
      <protection locked="true" hidden="false"/>
    </xf>
    <xf numFmtId="164" fontId="38" fillId="29" borderId="1" xfId="0" applyFont="true" applyBorder="true" applyAlignment="true" applyProtection="true">
      <alignment horizontal="center" vertical="center" textRotation="0" wrapText="true" indent="0" shrinkToFit="false"/>
      <protection locked="true" hidden="false"/>
    </xf>
    <xf numFmtId="165" fontId="20" fillId="29" borderId="1" xfId="0" applyFont="true" applyBorder="true" applyAlignment="true" applyProtection="true">
      <alignment horizontal="center" vertical="center" textRotation="0" wrapText="true" indent="0" shrinkToFit="false"/>
      <protection locked="true" hidden="false"/>
    </xf>
    <xf numFmtId="164" fontId="20" fillId="29" borderId="1" xfId="0" applyFont="true" applyBorder="true" applyAlignment="true" applyProtection="true">
      <alignment horizontal="center" vertical="center" textRotation="0" wrapText="true" indent="0" shrinkToFit="false"/>
      <protection locked="true" hidden="false"/>
    </xf>
    <xf numFmtId="167" fontId="20" fillId="29" borderId="1" xfId="0" applyFont="true" applyBorder="true" applyAlignment="true" applyProtection="true">
      <alignment horizontal="center" vertical="center" textRotation="0" wrapText="true" indent="0" shrinkToFit="false"/>
      <protection locked="true" hidden="false"/>
    </xf>
    <xf numFmtId="168" fontId="20" fillId="29" borderId="1" xfId="0" applyFont="true" applyBorder="true" applyAlignment="true" applyProtection="true">
      <alignment horizontal="center" vertical="center" textRotation="0" wrapText="true" indent="0" shrinkToFit="false"/>
      <protection locked="true" hidden="false"/>
    </xf>
    <xf numFmtId="169" fontId="20" fillId="29" borderId="1" xfId="0" applyFont="true" applyBorder="true" applyAlignment="true" applyProtection="true">
      <alignment horizontal="center" vertical="center" textRotation="0" wrapText="true" indent="0" shrinkToFit="false"/>
      <protection locked="true" hidden="false"/>
    </xf>
    <xf numFmtId="169" fontId="39" fillId="5" borderId="1" xfId="0" applyFont="true" applyBorder="true" applyAlignment="true" applyProtection="true">
      <alignment horizontal="center" vertical="center" textRotation="0" wrapText="true" indent="0" shrinkToFit="false"/>
      <protection locked="true" hidden="false"/>
    </xf>
    <xf numFmtId="167" fontId="19" fillId="29" borderId="1" xfId="0" applyFont="true" applyBorder="true" applyAlignment="true" applyProtection="true">
      <alignment horizontal="center" vertical="center" textRotation="0" wrapText="true" indent="0" shrinkToFit="false"/>
      <protection locked="true" hidden="false"/>
    </xf>
    <xf numFmtId="164" fontId="20" fillId="29" borderId="1" xfId="0" applyFont="true" applyBorder="true" applyAlignment="true" applyProtection="true">
      <alignment horizontal="left" vertical="center" textRotation="0" wrapText="true" indent="0" shrinkToFit="false"/>
      <protection locked="true" hidden="false"/>
    </xf>
    <xf numFmtId="164" fontId="38" fillId="31" borderId="1" xfId="0" applyFont="true" applyBorder="true" applyAlignment="true" applyProtection="true">
      <alignment horizontal="center" vertical="center" textRotation="0" wrapText="true" indent="0" shrinkToFit="false"/>
      <protection locked="true" hidden="false"/>
    </xf>
    <xf numFmtId="165" fontId="20" fillId="31" borderId="1" xfId="0" applyFont="true" applyBorder="true" applyAlignment="true" applyProtection="true">
      <alignment horizontal="center" vertical="center" textRotation="0" wrapText="true" indent="0" shrinkToFit="false"/>
      <protection locked="true" hidden="false"/>
    </xf>
    <xf numFmtId="164" fontId="20" fillId="31" borderId="1" xfId="0" applyFont="true" applyBorder="true" applyAlignment="true" applyProtection="true">
      <alignment horizontal="center" vertical="center" textRotation="0" wrapText="true" indent="0" shrinkToFit="false"/>
      <protection locked="true" hidden="false"/>
    </xf>
    <xf numFmtId="167" fontId="20" fillId="31" borderId="1" xfId="0" applyFont="true" applyBorder="true" applyAlignment="true" applyProtection="true">
      <alignment horizontal="center" vertical="center" textRotation="0" wrapText="true" indent="0" shrinkToFit="false"/>
      <protection locked="true" hidden="false"/>
    </xf>
    <xf numFmtId="168" fontId="20" fillId="31" borderId="1" xfId="0" applyFont="true" applyBorder="true" applyAlignment="true" applyProtection="true">
      <alignment horizontal="center" vertical="center" textRotation="0" wrapText="true" indent="0" shrinkToFit="false"/>
      <protection locked="true" hidden="false"/>
    </xf>
    <xf numFmtId="169" fontId="20" fillId="31" borderId="1" xfId="0" applyFont="true" applyBorder="true" applyAlignment="true" applyProtection="true">
      <alignment horizontal="center" vertical="center" textRotation="0" wrapText="true" indent="0" shrinkToFit="false"/>
      <protection locked="true" hidden="false"/>
    </xf>
    <xf numFmtId="167" fontId="19" fillId="31" borderId="1" xfId="0" applyFont="true" applyBorder="true" applyAlignment="true" applyProtection="true">
      <alignment horizontal="center" vertical="center" textRotation="0" wrapText="true" indent="0" shrinkToFit="false"/>
      <protection locked="true" hidden="false"/>
    </xf>
    <xf numFmtId="164" fontId="20" fillId="31" borderId="1" xfId="0" applyFont="true" applyBorder="true" applyAlignment="true" applyProtection="true">
      <alignment horizontal="left" vertical="center" textRotation="0" wrapText="true" indent="0" shrinkToFit="false"/>
      <protection locked="true" hidden="false"/>
    </xf>
    <xf numFmtId="164" fontId="10" fillId="32" borderId="0" xfId="0" applyFont="true" applyBorder="true" applyAlignment="true" applyProtection="true">
      <alignment horizontal="left" vertical="top" textRotation="0" wrapText="true" indent="0" shrinkToFit="false"/>
      <protection locked="true" hidden="false"/>
    </xf>
    <xf numFmtId="164" fontId="40" fillId="23" borderId="0" xfId="0" applyFont="true" applyBorder="true" applyAlignment="true" applyProtection="true">
      <alignment horizontal="left" vertical="center" textRotation="0" wrapText="true" indent="0" shrinkToFit="false"/>
      <protection locked="true" hidden="false"/>
    </xf>
    <xf numFmtId="164" fontId="7" fillId="33" borderId="0" xfId="0" applyFont="true" applyBorder="true" applyAlignment="true" applyProtection="true">
      <alignment horizontal="center" vertical="center" textRotation="0" wrapText="true" indent="0" shrinkToFit="false"/>
      <protection locked="true" hidden="false"/>
    </xf>
    <xf numFmtId="164" fontId="7" fillId="34" borderId="3" xfId="0" applyFont="true" applyBorder="true" applyAlignment="true" applyProtection="true">
      <alignment horizontal="center" vertical="center" textRotation="0" wrapText="true" indent="0" shrinkToFit="false"/>
      <protection locked="true" hidden="false"/>
    </xf>
    <xf numFmtId="164" fontId="7" fillId="33" borderId="3" xfId="0" applyFont="true" applyBorder="true" applyAlignment="true" applyProtection="true">
      <alignment horizontal="center" vertical="center" textRotation="0" wrapText="true" indent="0" shrinkToFit="false"/>
      <protection locked="true" hidden="false"/>
    </xf>
    <xf numFmtId="164" fontId="13" fillId="29" borderId="0" xfId="0" applyFont="true" applyBorder="false" applyAlignment="true" applyProtection="true">
      <alignment horizontal="right" vertical="center" textRotation="0" wrapText="true" indent="0" shrinkToFit="false"/>
      <protection locked="true" hidden="false"/>
    </xf>
    <xf numFmtId="164" fontId="41" fillId="32" borderId="0" xfId="0" applyFont="true" applyBorder="false" applyAlignment="true" applyProtection="true">
      <alignment horizontal="center" vertical="center" textRotation="0" wrapText="true" indent="0" shrinkToFit="false"/>
      <protection locked="true" hidden="false"/>
    </xf>
    <xf numFmtId="164" fontId="42" fillId="29" borderId="0" xfId="0" applyFont="true" applyBorder="true" applyAlignment="true" applyProtection="true">
      <alignment horizontal="left" vertical="center" textRotation="0" wrapText="true" indent="0" shrinkToFit="false"/>
      <protection locked="true" hidden="false"/>
    </xf>
    <xf numFmtId="164" fontId="4" fillId="29" borderId="0" xfId="0" applyFont="true" applyBorder="false" applyAlignment="true" applyProtection="true">
      <alignment horizontal="general" vertical="bottom" textRotation="0" wrapText="true" indent="0" shrinkToFit="false"/>
      <protection locked="true" hidden="false"/>
    </xf>
    <xf numFmtId="164" fontId="41" fillId="35" borderId="0" xfId="0" applyFont="true" applyBorder="false" applyAlignment="true" applyProtection="true">
      <alignment horizontal="center" vertical="center" textRotation="0" wrapText="true" indent="0" shrinkToFit="false"/>
      <protection locked="true" hidden="false"/>
    </xf>
    <xf numFmtId="164" fontId="13" fillId="35" borderId="0" xfId="0" applyFont="true" applyBorder="false" applyAlignment="true" applyProtection="true">
      <alignment horizontal="center" vertical="center" textRotation="0" wrapText="true" indent="0" shrinkToFit="false"/>
      <protection locked="true" hidden="false"/>
    </xf>
    <xf numFmtId="168" fontId="13" fillId="35" borderId="0" xfId="0" applyFont="true" applyBorder="false" applyAlignment="true" applyProtection="true">
      <alignment horizontal="center" vertical="center" textRotation="0" wrapText="true" indent="0" shrinkToFit="false"/>
      <protection locked="true" hidden="false"/>
    </xf>
    <xf numFmtId="164" fontId="13" fillId="29" borderId="0" xfId="0" applyFont="true" applyBorder="true" applyAlignment="true" applyProtection="true">
      <alignment horizontal="left" vertical="center" textRotation="0" wrapText="true" indent="0" shrinkToFit="false"/>
      <protection locked="true" hidden="false"/>
    </xf>
    <xf numFmtId="164" fontId="13" fillId="29" borderId="0" xfId="0" applyFont="true" applyBorder="false" applyAlignment="true" applyProtection="true">
      <alignment horizontal="left" vertical="center" textRotation="0" wrapText="true" indent="0" shrinkToFit="false"/>
      <protection locked="true" hidden="false"/>
    </xf>
    <xf numFmtId="164" fontId="7" fillId="0" borderId="0" xfId="0" applyFont="true" applyBorder="false" applyAlignment="true" applyProtection="true">
      <alignment horizontal="center" vertical="center" textRotation="0" wrapText="true" indent="0" shrinkToFit="false"/>
      <protection locked="true" hidden="false"/>
    </xf>
    <xf numFmtId="164" fontId="13" fillId="30" borderId="0" xfId="0" applyFont="true" applyBorder="false" applyAlignment="true" applyProtection="true">
      <alignment horizontal="center" vertical="center" textRotation="0" wrapText="true" indent="0" shrinkToFit="false"/>
      <protection locked="true" hidden="false"/>
    </xf>
    <xf numFmtId="172" fontId="41" fillId="32" borderId="0" xfId="0" applyFont="true" applyBorder="false" applyAlignment="true" applyProtection="true">
      <alignment horizontal="center" vertical="center" textRotation="0" wrapText="true" indent="0" shrinkToFit="false"/>
      <protection locked="true" hidden="false"/>
    </xf>
    <xf numFmtId="173" fontId="41" fillId="32" borderId="0" xfId="0" applyFont="true" applyBorder="false" applyAlignment="true" applyProtection="true">
      <alignment horizontal="center" vertical="center" textRotation="0" wrapText="true" indent="0" shrinkToFit="false"/>
      <protection locked="true" hidden="false"/>
    </xf>
    <xf numFmtId="174" fontId="13" fillId="0" borderId="0" xfId="0" applyFont="true" applyBorder="false" applyAlignment="true" applyProtection="true">
      <alignment horizontal="center" vertical="center" textRotation="0" wrapText="true" indent="0" shrinkToFit="false"/>
      <protection locked="true" hidden="false"/>
    </xf>
    <xf numFmtId="164" fontId="7" fillId="34" borderId="0" xfId="0" applyFont="true" applyBorder="true" applyAlignment="true" applyProtection="true">
      <alignment horizontal="center" vertical="center" textRotation="0" wrapText="true" indent="0" shrinkToFit="false"/>
      <protection locked="true" hidden="false"/>
    </xf>
    <xf numFmtId="164" fontId="13" fillId="29" borderId="0" xfId="0" applyFont="true" applyBorder="false" applyAlignment="true" applyProtection="true">
      <alignment horizontal="center" vertical="center" textRotation="0" wrapText="true" indent="0" shrinkToFit="false"/>
      <protection locked="true" hidden="false"/>
    </xf>
    <xf numFmtId="175" fontId="13" fillId="35" borderId="0" xfId="0" applyFont="true" applyBorder="false" applyAlignment="true" applyProtection="true">
      <alignment horizontal="center" vertical="center" textRotation="0" wrapText="true" indent="0" shrinkToFit="false"/>
      <protection locked="true" hidden="false"/>
    </xf>
    <xf numFmtId="176" fontId="13" fillId="35" borderId="0" xfId="0" applyFont="true" applyBorder="false" applyAlignment="true" applyProtection="true">
      <alignment horizontal="center" vertical="center" textRotation="0" wrapText="true" indent="0" shrinkToFit="false"/>
      <protection locked="true" hidden="false"/>
    </xf>
    <xf numFmtId="164" fontId="20" fillId="33" borderId="3" xfId="0" applyFont="true" applyBorder="true" applyAlignment="true" applyProtection="true">
      <alignment horizontal="center" vertical="center" textRotation="0" wrapText="true" indent="0" shrinkToFit="false"/>
      <protection locked="true" hidden="false"/>
    </xf>
    <xf numFmtId="164" fontId="43" fillId="36" borderId="0" xfId="0" applyFont="true" applyBorder="false" applyAlignment="true" applyProtection="true">
      <alignment horizontal="center" vertical="center" textRotation="0" wrapText="true" indent="0" shrinkToFit="false"/>
      <protection locked="true" hidden="false"/>
    </xf>
    <xf numFmtId="164" fontId="20" fillId="35" borderId="0" xfId="0" applyFont="true" applyBorder="false" applyAlignment="true" applyProtection="true">
      <alignment horizontal="center" vertical="center" textRotation="0" wrapText="true" indent="0" shrinkToFit="false"/>
      <protection locked="true" hidden="false"/>
    </xf>
    <xf numFmtId="172" fontId="13" fillId="35" borderId="0" xfId="0" applyFont="true" applyBorder="false" applyAlignment="true" applyProtection="true">
      <alignment horizontal="center" vertical="center" textRotation="0" wrapText="true" indent="0" shrinkToFit="false"/>
      <protection locked="true" hidden="false"/>
    </xf>
    <xf numFmtId="174" fontId="13" fillId="35" borderId="0" xfId="0" applyFont="true" applyBorder="false" applyAlignment="true" applyProtection="true">
      <alignment horizontal="center" vertical="center" textRotation="0" wrapText="true" indent="0" shrinkToFit="false"/>
      <protection locked="true" hidden="false"/>
    </xf>
    <xf numFmtId="165" fontId="13" fillId="35" borderId="0" xfId="0" applyFont="true" applyBorder="false" applyAlignment="true" applyProtection="true">
      <alignment horizontal="center" vertical="center" textRotation="0" wrapText="true" indent="0" shrinkToFit="false"/>
      <protection locked="true" hidden="false"/>
    </xf>
    <xf numFmtId="167" fontId="13" fillId="35" borderId="0" xfId="0" applyFont="true" applyBorder="false" applyAlignment="true" applyProtection="true">
      <alignment horizontal="center" vertical="center" textRotation="0" wrapText="true" indent="0" shrinkToFit="false"/>
      <protection locked="true" hidden="false"/>
    </xf>
    <xf numFmtId="169" fontId="13" fillId="35" borderId="0" xfId="0" applyFont="true" applyBorder="false" applyAlignment="true" applyProtection="true">
      <alignment horizontal="center" vertical="center" textRotation="0" wrapText="true" indent="0" shrinkToFit="false"/>
      <protection locked="true" hidden="false"/>
    </xf>
    <xf numFmtId="167" fontId="4" fillId="35" borderId="0" xfId="0" applyFont="true" applyBorder="false" applyAlignment="true" applyProtection="true">
      <alignment horizontal="center" vertical="bottom" textRotation="0" wrapText="false" indent="0" shrinkToFit="false"/>
      <protection locked="true" hidden="false"/>
    </xf>
    <xf numFmtId="169" fontId="4" fillId="35" borderId="0" xfId="0" applyFont="true" applyBorder="false" applyAlignment="true" applyProtection="true">
      <alignment horizontal="center" vertical="bottom" textRotation="0" wrapText="false" indent="0" shrinkToFit="false"/>
      <protection locked="true" hidden="false"/>
    </xf>
    <xf numFmtId="168" fontId="4" fillId="35" borderId="0" xfId="0" applyFont="true" applyBorder="false" applyAlignment="true" applyProtection="true">
      <alignment horizontal="center" vertical="bottom" textRotation="0" wrapText="false" indent="0" shrinkToFit="false"/>
      <protection locked="true" hidden="false"/>
    </xf>
    <xf numFmtId="164" fontId="44" fillId="36" borderId="0" xfId="0" applyFont="true" applyBorder="false" applyAlignment="true" applyProtection="true">
      <alignment horizontal="center" vertical="center" textRotation="0" wrapText="false" indent="0" shrinkToFit="false"/>
      <protection locked="true" hidden="false"/>
    </xf>
    <xf numFmtId="164" fontId="13" fillId="4" borderId="0" xfId="0" applyFont="true" applyBorder="true" applyAlignment="true" applyProtection="true">
      <alignment horizontal="center" vertical="center" textRotation="0" wrapText="true" indent="0" shrinkToFit="false"/>
      <protection locked="true" hidden="false"/>
    </xf>
    <xf numFmtId="172" fontId="13" fillId="35" borderId="3" xfId="0" applyFont="true" applyBorder="true" applyAlignment="true" applyProtection="true">
      <alignment horizontal="center" vertical="center" textRotation="0" wrapText="true" indent="0" shrinkToFit="false"/>
      <protection locked="true" hidden="false"/>
    </xf>
    <xf numFmtId="175" fontId="13" fillId="35" borderId="3" xfId="0" applyFont="true" applyBorder="true" applyAlignment="true" applyProtection="true">
      <alignment horizontal="center" vertical="center" textRotation="0" wrapText="true" indent="0" shrinkToFit="false"/>
      <protection locked="true" hidden="false"/>
    </xf>
    <xf numFmtId="164" fontId="13" fillId="4" borderId="3" xfId="0" applyFont="true" applyBorder="true" applyAlignment="true" applyProtection="true">
      <alignment horizontal="center" vertical="center" textRotation="0" wrapText="true" indent="0" shrinkToFit="false"/>
      <protection locked="true" hidden="false"/>
    </xf>
    <xf numFmtId="164" fontId="20" fillId="37" borderId="0" xfId="0" applyFont="true" applyBorder="true" applyAlignment="true" applyProtection="true">
      <alignment horizontal="center" vertical="center" textRotation="0" wrapText="false" indent="0" shrinkToFit="false"/>
      <protection locked="true" hidden="false"/>
    </xf>
    <xf numFmtId="164" fontId="45" fillId="0" borderId="0" xfId="0" applyFont="true" applyBorder="true" applyAlignment="true" applyProtection="true">
      <alignment horizontal="general" vertical="bottom" textRotation="0" wrapText="false" indent="0" shrinkToFit="false"/>
      <protection locked="true" hidden="false"/>
    </xf>
    <xf numFmtId="164" fontId="7" fillId="38" borderId="0" xfId="0" applyFont="true" applyBorder="true" applyAlignment="true" applyProtection="true">
      <alignment horizontal="general" vertical="bottom" textRotation="0" wrapText="false" indent="0" shrinkToFit="false"/>
      <protection locked="true" hidden="false"/>
    </xf>
    <xf numFmtId="164" fontId="46" fillId="29" borderId="0" xfId="0" applyFont="true" applyBorder="true" applyAlignment="true" applyProtection="true">
      <alignment horizontal="general" vertical="bottom" textRotation="0" wrapText="false" indent="0" shrinkToFit="false"/>
      <protection locked="true" hidden="false"/>
    </xf>
    <xf numFmtId="164" fontId="7" fillId="38" borderId="3" xfId="0" applyFont="true" applyBorder="true" applyAlignment="true" applyProtection="true">
      <alignment horizontal="center" vertical="center" textRotation="0" wrapText="true" indent="0" shrinkToFit="false"/>
      <protection locked="true" hidden="false"/>
    </xf>
    <xf numFmtId="164" fontId="20" fillId="35" borderId="0" xfId="0" applyFont="true" applyBorder="false" applyAlignment="true" applyProtection="true">
      <alignment horizontal="center" vertical="bottom" textRotation="0" wrapText="false" indent="0" shrinkToFit="false"/>
      <protection locked="true" hidden="false"/>
    </xf>
    <xf numFmtId="169" fontId="20" fillId="35" borderId="0" xfId="0" applyFont="true" applyBorder="false" applyAlignment="true" applyProtection="true">
      <alignment horizontal="center" vertical="bottom" textRotation="0" wrapText="false" indent="0" shrinkToFit="false"/>
      <protection locked="true" hidden="false"/>
    </xf>
    <xf numFmtId="165" fontId="20" fillId="35" borderId="0" xfId="0" applyFont="true" applyBorder="false" applyAlignment="true" applyProtection="true">
      <alignment horizontal="center" vertical="bottom" textRotation="0" wrapText="false" indent="0" shrinkToFit="false"/>
      <protection locked="true" hidden="false"/>
    </xf>
    <xf numFmtId="164" fontId="47" fillId="29" borderId="0" xfId="0" applyFont="true" applyBorder="false" applyAlignment="true" applyProtection="true">
      <alignment horizontal="general" vertical="bottom" textRotation="0" wrapText="false" indent="0" shrinkToFit="false"/>
      <protection locked="true" hidden="false"/>
    </xf>
    <xf numFmtId="164" fontId="5" fillId="39" borderId="0" xfId="0" applyFont="true" applyBorder="true" applyAlignment="true" applyProtection="true">
      <alignment horizontal="center" vertical="center" textRotation="0" wrapText="true" indent="0" shrinkToFit="false"/>
      <protection locked="true" hidden="false"/>
    </xf>
    <xf numFmtId="164" fontId="5" fillId="40" borderId="0" xfId="0" applyFont="true" applyBorder="true" applyAlignment="true" applyProtection="true">
      <alignment horizontal="left" vertical="center" textRotation="0" wrapText="true" indent="0" shrinkToFit="false"/>
      <protection locked="true" hidden="false"/>
    </xf>
    <xf numFmtId="164" fontId="8" fillId="0" borderId="0" xfId="0" applyFont="true" applyBorder="false" applyAlignment="true" applyProtection="true">
      <alignment horizontal="left" vertical="center" textRotation="0" wrapText="true" indent="0" shrinkToFit="false"/>
      <protection locked="true" hidden="false"/>
    </xf>
    <xf numFmtId="167" fontId="48" fillId="41" borderId="0" xfId="0" applyFont="true" applyBorder="false" applyAlignment="true" applyProtection="true">
      <alignment horizontal="center" vertical="center" textRotation="0" wrapText="true" indent="0" shrinkToFit="false"/>
      <protection locked="true" hidden="false"/>
    </xf>
    <xf numFmtId="164" fontId="42" fillId="0" borderId="0" xfId="0" applyFont="true" applyBorder="false" applyAlignment="true" applyProtection="true">
      <alignment horizontal="center" vertical="center" textRotation="0" wrapText="true" indent="0" shrinkToFit="false"/>
      <protection locked="true" hidden="false"/>
    </xf>
    <xf numFmtId="164" fontId="18" fillId="0" borderId="0" xfId="0" applyFont="true" applyBorder="false" applyAlignment="true" applyProtection="true">
      <alignment horizontal="general" vertical="center" textRotation="0" wrapText="true" indent="0" shrinkToFit="false"/>
      <protection locked="true" hidden="false"/>
    </xf>
    <xf numFmtId="164" fontId="6" fillId="41" borderId="0" xfId="0" applyFont="true" applyBorder="false" applyAlignment="true" applyProtection="true">
      <alignment horizontal="center" vertical="center" textRotation="0" wrapText="false" indent="0" shrinkToFit="false"/>
      <protection locked="true" hidden="false"/>
    </xf>
    <xf numFmtId="164" fontId="18" fillId="0" borderId="0" xfId="0" applyFont="true" applyBorder="false" applyAlignment="true" applyProtection="true">
      <alignment horizontal="general" vertical="center" textRotation="0" wrapText="false" indent="0" shrinkToFit="false"/>
      <protection locked="true" hidden="false"/>
    </xf>
    <xf numFmtId="164" fontId="49" fillId="42" borderId="0" xfId="0" applyFont="true" applyBorder="false" applyAlignment="true" applyProtection="true">
      <alignment horizontal="center" vertical="center" textRotation="0" wrapText="false" indent="0" shrinkToFit="false"/>
      <protection locked="true" hidden="false"/>
    </xf>
    <xf numFmtId="164" fontId="42" fillId="0" borderId="0" xfId="0" applyFont="true" applyBorder="false" applyAlignment="true" applyProtection="true">
      <alignment horizontal="general" vertical="center" textRotation="0" wrapText="true" indent="0" shrinkToFit="false"/>
      <protection locked="true" hidden="false"/>
    </xf>
    <xf numFmtId="164" fontId="50" fillId="0" borderId="0" xfId="0" applyFont="true" applyBorder="false" applyAlignment="true" applyProtection="true">
      <alignment horizontal="general" vertical="bottom" textRotation="0" wrapText="true" indent="0" shrinkToFit="false"/>
      <protection locked="true" hidden="false"/>
    </xf>
    <xf numFmtId="164" fontId="42" fillId="0" borderId="0" xfId="0" applyFont="true" applyBorder="true" applyAlignment="true" applyProtection="true">
      <alignment horizontal="left" vertical="center" textRotation="0" wrapText="true" indent="0" shrinkToFit="false"/>
      <protection locked="true" hidden="false"/>
    </xf>
    <xf numFmtId="164" fontId="50" fillId="0" borderId="0" xfId="0" applyFont="true" applyBorder="false" applyAlignment="true" applyProtection="true">
      <alignment horizontal="general" vertical="bottom" textRotation="0" wrapText="false" indent="0" shrinkToFit="false"/>
      <protection locked="true" hidden="false"/>
    </xf>
    <xf numFmtId="164" fontId="51" fillId="41" borderId="0" xfId="0" applyFont="true" applyBorder="false" applyAlignment="true" applyProtection="true">
      <alignment horizontal="center" vertical="center" textRotation="0" wrapText="true" indent="0" shrinkToFit="false"/>
      <protection locked="true" hidden="false"/>
    </xf>
    <xf numFmtId="164" fontId="48" fillId="41" borderId="0" xfId="0" applyFont="true" applyBorder="false" applyAlignment="true" applyProtection="true">
      <alignment horizontal="center" vertical="center" textRotation="0" wrapText="true" indent="0" shrinkToFit="false"/>
      <protection locked="true" hidden="false"/>
    </xf>
    <xf numFmtId="164" fontId="51" fillId="0" borderId="0" xfId="0" applyFont="true" applyBorder="false" applyAlignment="true" applyProtection="true">
      <alignment horizontal="center" vertical="center" textRotation="0" wrapText="true" indent="0" shrinkToFit="false"/>
      <protection locked="true" hidden="false"/>
    </xf>
    <xf numFmtId="164" fontId="42" fillId="0" borderId="0" xfId="0" applyFont="true" applyBorder="false" applyAlignment="true" applyProtection="true">
      <alignment horizontal="left" vertical="center" textRotation="0" wrapText="true" indent="0" shrinkToFit="false"/>
      <protection locked="true" hidden="false"/>
    </xf>
    <xf numFmtId="164" fontId="5" fillId="40" borderId="0" xfId="0" applyFont="true" applyBorder="true" applyAlignment="true" applyProtection="true">
      <alignment horizontal="center" vertical="center" textRotation="0" wrapText="false" indent="0" shrinkToFit="false"/>
      <protection locked="true" hidden="false"/>
    </xf>
    <xf numFmtId="164" fontId="5" fillId="40" borderId="1" xfId="0" applyFont="true" applyBorder="true" applyAlignment="true" applyProtection="true">
      <alignment horizontal="center" vertical="center" textRotation="0" wrapText="true" indent="0" shrinkToFit="false"/>
      <protection locked="true" hidden="false"/>
    </xf>
    <xf numFmtId="164" fontId="13" fillId="42" borderId="0" xfId="0" applyFont="true" applyBorder="false" applyAlignment="true" applyProtection="true">
      <alignment horizontal="center" vertical="center" textRotation="0" wrapText="true" indent="0" shrinkToFit="false"/>
      <protection locked="true" hidden="false"/>
    </xf>
    <xf numFmtId="164" fontId="48" fillId="42" borderId="0" xfId="0" applyFont="true" applyBorder="false" applyAlignment="true" applyProtection="true">
      <alignment horizontal="center" vertical="center" textRotation="0" wrapText="true" indent="0" shrinkToFit="false"/>
      <protection locked="true" hidden="false"/>
    </xf>
    <xf numFmtId="164" fontId="42" fillId="31" borderId="0" xfId="0" applyFont="true" applyBorder="true" applyAlignment="true" applyProtection="true">
      <alignment horizontal="left" vertical="center" textRotation="0" wrapText="true" indent="0" shrinkToFit="false"/>
      <protection locked="true" hidden="false"/>
    </xf>
    <xf numFmtId="164" fontId="5" fillId="40" borderId="0" xfId="0" applyFont="true" applyBorder="false" applyAlignment="true" applyProtection="true">
      <alignment horizontal="left" vertical="center" textRotation="0" wrapText="false" indent="0" shrinkToFit="false"/>
      <protection locked="true" hidden="false"/>
    </xf>
    <xf numFmtId="164" fontId="13" fillId="42" borderId="0" xfId="0" applyFont="true" applyBorder="false" applyAlignment="true" applyProtection="true">
      <alignment horizontal="center" vertical="center" textRotation="0" wrapText="false" indent="0" shrinkToFit="false"/>
      <protection locked="true" hidden="false"/>
    </xf>
    <xf numFmtId="164" fontId="13" fillId="42" borderId="0" xfId="0" applyFont="true" applyBorder="false" applyAlignment="true" applyProtection="true">
      <alignment horizontal="left" vertical="center" textRotation="0" wrapText="false" indent="0" shrinkToFit="false"/>
      <protection locked="true" hidden="false"/>
    </xf>
    <xf numFmtId="164" fontId="48" fillId="42" borderId="0" xfId="0" applyFont="true" applyBorder="false" applyAlignment="true" applyProtection="true">
      <alignment horizontal="left" vertical="center" textRotation="0" wrapText="false" indent="0" shrinkToFit="false"/>
      <protection locked="true" hidden="false"/>
    </xf>
    <xf numFmtId="164" fontId="42" fillId="0" borderId="0" xfId="0" applyFont="true" applyBorder="false" applyAlignment="true" applyProtection="true">
      <alignment horizontal="left" vertical="center" textRotation="0" wrapText="false" indent="0" shrinkToFit="false"/>
      <protection locked="true" hidden="false"/>
    </xf>
    <xf numFmtId="164" fontId="13" fillId="29" borderId="0" xfId="0" applyFont="true" applyBorder="false" applyAlignment="true" applyProtection="true">
      <alignment horizontal="left" vertical="center" textRotation="0" wrapText="false" indent="0" shrinkToFit="false"/>
      <protection locked="true" hidden="false"/>
    </xf>
    <xf numFmtId="164" fontId="23" fillId="0" borderId="0" xfId="0" applyFont="true" applyBorder="false" applyAlignment="true" applyProtection="true">
      <alignment horizontal="general" vertical="bottom" textRotation="0" wrapText="true" indent="0" shrinkToFit="false"/>
      <protection locked="true" hidden="false"/>
    </xf>
    <xf numFmtId="164" fontId="52" fillId="2" borderId="0" xfId="0" applyFont="true" applyBorder="true" applyAlignment="true" applyProtection="true">
      <alignment horizontal="center" vertical="center" textRotation="0" wrapText="true" indent="0" shrinkToFit="false"/>
      <protection locked="true" hidden="false"/>
    </xf>
    <xf numFmtId="164" fontId="52" fillId="0" borderId="0" xfId="0" applyFont="true" applyBorder="false" applyAlignment="true" applyProtection="true">
      <alignment horizontal="center" vertical="center" textRotation="0" wrapText="true" indent="0" shrinkToFit="false"/>
      <protection locked="true" hidden="false"/>
    </xf>
    <xf numFmtId="164" fontId="53" fillId="25" borderId="0" xfId="0" applyFont="true" applyBorder="true" applyAlignment="true" applyProtection="true">
      <alignment horizontal="center" vertical="center" textRotation="0" wrapText="true" indent="0" shrinkToFit="false"/>
      <protection locked="true" hidden="false"/>
    </xf>
    <xf numFmtId="164" fontId="54" fillId="7" borderId="0" xfId="0" applyFont="true" applyBorder="true" applyAlignment="true" applyProtection="true">
      <alignment horizontal="center" vertical="center" textRotation="0" wrapText="true" indent="0" shrinkToFit="false"/>
      <protection locked="true" hidden="false"/>
    </xf>
    <xf numFmtId="164" fontId="5" fillId="2" borderId="4" xfId="0" applyFont="true" applyBorder="true" applyAlignment="true" applyProtection="true">
      <alignment horizontal="center" vertical="center" textRotation="0" wrapText="true" indent="0" shrinkToFit="false"/>
      <protection locked="true" hidden="false"/>
    </xf>
    <xf numFmtId="169" fontId="13" fillId="43" borderId="0" xfId="0" applyFont="true" applyBorder="false" applyAlignment="true" applyProtection="true">
      <alignment horizontal="center" vertical="center" textRotation="0" wrapText="true" indent="0" shrinkToFit="false"/>
      <protection locked="true" hidden="false"/>
    </xf>
    <xf numFmtId="164" fontId="13" fillId="43" borderId="0" xfId="0" applyFont="true" applyBorder="false" applyAlignment="true" applyProtection="true">
      <alignment horizontal="center" vertical="center" textRotation="0" wrapText="true" indent="0" shrinkToFit="false"/>
      <protection locked="true" hidden="false"/>
    </xf>
    <xf numFmtId="169" fontId="13" fillId="31" borderId="0" xfId="0" applyFont="true" applyBorder="false" applyAlignment="true" applyProtection="true">
      <alignment horizontal="center" vertical="center" textRotation="0" wrapText="true" indent="0" shrinkToFit="false"/>
      <protection locked="true" hidden="false"/>
    </xf>
    <xf numFmtId="164" fontId="13" fillId="31" borderId="0" xfId="0" applyFont="true" applyBorder="false" applyAlignment="true" applyProtection="true">
      <alignment horizontal="center" vertical="center" textRotation="0" wrapText="true" indent="0" shrinkToFit="false"/>
      <protection locked="true" hidden="false"/>
    </xf>
    <xf numFmtId="164" fontId="23" fillId="0" borderId="0" xfId="0" applyFont="true" applyBorder="false" applyAlignment="true" applyProtection="true">
      <alignment horizontal="center" vertical="bottom" textRotation="0" wrapText="true" indent="0" shrinkToFit="false"/>
      <protection locked="true" hidden="false"/>
    </xf>
    <xf numFmtId="164" fontId="52" fillId="13" borderId="0" xfId="0" applyFont="true" applyBorder="true" applyAlignment="true" applyProtection="true">
      <alignment horizontal="center" vertical="bottom" textRotation="0" wrapText="true" indent="0" shrinkToFit="false"/>
      <protection locked="true" hidden="false"/>
    </xf>
    <xf numFmtId="164" fontId="6" fillId="0" borderId="0" xfId="0" applyFont="true" applyBorder="true" applyAlignment="true" applyProtection="true">
      <alignment horizontal="center" vertical="bottom" textRotation="0" wrapText="true" indent="0" shrinkToFit="false"/>
      <protection locked="true" hidden="false"/>
    </xf>
    <xf numFmtId="164" fontId="52" fillId="0" borderId="0" xfId="0" applyFont="true" applyBorder="false" applyAlignment="true" applyProtection="true">
      <alignment horizontal="center" vertical="bottom" textRotation="0" wrapText="true" indent="0" shrinkToFit="false"/>
      <protection locked="true" hidden="false"/>
    </xf>
    <xf numFmtId="164" fontId="55" fillId="0" borderId="0" xfId="0" applyFont="true" applyBorder="false" applyAlignment="true" applyProtection="true">
      <alignment horizontal="center" vertical="bottom" textRotation="0" wrapText="true" indent="0" shrinkToFit="false"/>
      <protection locked="true" hidden="false"/>
    </xf>
    <xf numFmtId="164" fontId="56" fillId="0" borderId="0" xfId="0" applyFont="true" applyBorder="false" applyAlignment="true" applyProtection="true">
      <alignment horizontal="center" vertical="bottom" textRotation="0" wrapText="true" indent="0" shrinkToFit="false"/>
      <protection locked="true" hidden="false"/>
    </xf>
    <xf numFmtId="164" fontId="52" fillId="3" borderId="0" xfId="0" applyFont="true" applyBorder="true" applyAlignment="true" applyProtection="true">
      <alignment horizontal="center" vertical="bottom" textRotation="0" wrapText="true" indent="0" shrinkToFit="false"/>
      <protection locked="true" hidden="false"/>
    </xf>
    <xf numFmtId="164" fontId="19" fillId="44" borderId="2" xfId="0" applyFont="true" applyBorder="true" applyAlignment="true" applyProtection="true">
      <alignment horizontal="center" vertical="bottom" textRotation="0" wrapText="true" indent="0" shrinkToFit="false"/>
      <protection locked="true" hidden="false"/>
    </xf>
    <xf numFmtId="164" fontId="56" fillId="0" borderId="2" xfId="0" applyFont="true" applyBorder="true" applyAlignment="true" applyProtection="true">
      <alignment horizontal="center" vertical="bottom" textRotation="0" wrapText="true" indent="0" shrinkToFit="false"/>
      <protection locked="true" hidden="false"/>
    </xf>
    <xf numFmtId="167" fontId="56" fillId="0" borderId="2" xfId="0" applyFont="true" applyBorder="true" applyAlignment="true" applyProtection="true">
      <alignment horizontal="center" vertical="bottom" textRotation="0" wrapText="true" indent="0" shrinkToFit="false"/>
      <protection locked="true" hidden="false"/>
    </xf>
    <xf numFmtId="175" fontId="56" fillId="0" borderId="2" xfId="0" applyFont="true" applyBorder="true" applyAlignment="true" applyProtection="true">
      <alignment horizontal="center" vertical="bottom" textRotation="0" wrapText="true" indent="0" shrinkToFit="false"/>
      <protection locked="true" hidden="false"/>
    </xf>
    <xf numFmtId="164" fontId="52" fillId="6" borderId="0" xfId="0" applyFont="true" applyBorder="true" applyAlignment="true" applyProtection="true">
      <alignment horizontal="center" vertical="bottom" textRotation="0" wrapText="true" indent="0" shrinkToFit="false"/>
      <protection locked="true" hidden="false"/>
    </xf>
    <xf numFmtId="170" fontId="56" fillId="0" borderId="2" xfId="0" applyFont="true" applyBorder="true" applyAlignment="true" applyProtection="true">
      <alignment horizontal="center" vertical="bottom" textRotation="0" wrapText="true" indent="0" shrinkToFit="false"/>
      <protection locked="true" hidden="false"/>
    </xf>
    <xf numFmtId="177" fontId="56" fillId="0" borderId="2" xfId="0" applyFont="true" applyBorder="true" applyAlignment="true" applyProtection="true">
      <alignment horizontal="center" vertical="bottom" textRotation="0" wrapText="true" indent="0" shrinkToFit="false"/>
      <protection locked="true" hidden="false"/>
    </xf>
    <xf numFmtId="177" fontId="56" fillId="0" borderId="0" xfId="0" applyFont="true" applyBorder="false" applyAlignment="true" applyProtection="true">
      <alignment horizontal="center" vertical="bottom" textRotation="0" wrapText="true" indent="0" shrinkToFit="false"/>
      <protection locked="true" hidden="false"/>
    </xf>
    <xf numFmtId="170" fontId="56" fillId="0" borderId="0" xfId="0" applyFont="true" applyBorder="false" applyAlignment="true" applyProtection="true">
      <alignment horizontal="center" vertical="bottom" textRotation="0" wrapText="true" indent="0" shrinkToFit="false"/>
      <protection locked="true" hidden="false"/>
    </xf>
    <xf numFmtId="164" fontId="52" fillId="11" borderId="0" xfId="0" applyFont="true" applyBorder="true" applyAlignment="true" applyProtection="true">
      <alignment horizontal="center" vertical="bottom" textRotation="0" wrapText="true" indent="0" shrinkToFit="false"/>
      <protection locked="true" hidden="false"/>
    </xf>
    <xf numFmtId="164" fontId="55" fillId="0" borderId="0" xfId="0" applyFont="true" applyBorder="true" applyAlignment="true" applyProtection="true">
      <alignment horizontal="center" vertical="bottom" textRotation="0" wrapText="true" indent="0" shrinkToFit="false"/>
      <protection locked="true" hidden="false"/>
    </xf>
    <xf numFmtId="164" fontId="52" fillId="45" borderId="2" xfId="0" applyFont="true" applyBorder="true" applyAlignment="true" applyProtection="true">
      <alignment horizontal="center" vertical="bottom" textRotation="0" wrapText="true" indent="0" shrinkToFit="false"/>
      <protection locked="true" hidden="false"/>
    </xf>
    <xf numFmtId="170" fontId="52" fillId="45" borderId="2" xfId="0" applyFont="true" applyBorder="true" applyAlignment="true" applyProtection="true">
      <alignment horizontal="center" vertical="bottom" textRotation="0" wrapText="true" indent="0" shrinkToFit="false"/>
      <protection locked="true" hidden="false"/>
    </xf>
    <xf numFmtId="177" fontId="52" fillId="13" borderId="0" xfId="0" applyFont="true" applyBorder="true" applyAlignment="true" applyProtection="true">
      <alignment horizontal="center" vertical="bottom" textRotation="0" wrapText="true" indent="0" shrinkToFit="false"/>
      <protection locked="true" hidden="false"/>
    </xf>
    <xf numFmtId="177" fontId="52" fillId="6" borderId="0" xfId="0" applyFont="true" applyBorder="true" applyAlignment="true" applyProtection="true">
      <alignment horizontal="center" vertical="bottom" textRotation="0" wrapText="true" indent="0" shrinkToFit="false"/>
      <protection locked="true" hidden="false"/>
    </xf>
    <xf numFmtId="177" fontId="52" fillId="11" borderId="0" xfId="0" applyFont="true" applyBorder="true" applyAlignment="true" applyProtection="true">
      <alignment horizontal="center" vertical="bottom" textRotation="0" wrapText="true" indent="0" shrinkToFit="false"/>
      <protection locked="true" hidden="false"/>
    </xf>
    <xf numFmtId="164" fontId="52" fillId="20" borderId="0" xfId="0" applyFont="true" applyBorder="true" applyAlignment="true" applyProtection="true">
      <alignment horizontal="center" vertical="bottom" textRotation="0" wrapText="true" indent="0" shrinkToFit="false"/>
      <protection locked="true" hidden="false"/>
    </xf>
    <xf numFmtId="164" fontId="52" fillId="8" borderId="0" xfId="0" applyFont="true" applyBorder="true" applyAlignment="true" applyProtection="true">
      <alignment horizontal="center" vertical="bottom" textRotation="0" wrapText="true" indent="0" shrinkToFit="false"/>
      <protection locked="true" hidden="false"/>
    </xf>
    <xf numFmtId="177" fontId="57" fillId="44" borderId="2" xfId="0" applyFont="true" applyBorder="true" applyAlignment="true" applyProtection="true">
      <alignment horizontal="center" vertical="bottom" textRotation="0" wrapText="true" indent="0" shrinkToFit="false"/>
      <protection locked="true" hidden="false"/>
    </xf>
    <xf numFmtId="177" fontId="57" fillId="27" borderId="2" xfId="0" applyFont="true" applyBorder="true" applyAlignment="true" applyProtection="true">
      <alignment horizontal="center" vertical="bottom" textRotation="0" wrapText="true" indent="0" shrinkToFit="false"/>
      <protection locked="true" hidden="false"/>
    </xf>
    <xf numFmtId="164" fontId="57" fillId="27" borderId="2" xfId="0" applyFont="true" applyBorder="true" applyAlignment="true" applyProtection="true">
      <alignment horizontal="center" vertical="bottom" textRotation="0" wrapText="true" indent="0" shrinkToFit="false"/>
      <protection locked="true" hidden="false"/>
    </xf>
    <xf numFmtId="164" fontId="57" fillId="44" borderId="2" xfId="0" applyFont="true" applyBorder="true" applyAlignment="true" applyProtection="true">
      <alignment horizontal="center" vertical="bottom" textRotation="0" wrapText="true" indent="0" shrinkToFit="false"/>
      <protection locked="true" hidden="false"/>
    </xf>
    <xf numFmtId="164" fontId="57" fillId="0" borderId="0" xfId="0" applyFont="true" applyBorder="false" applyAlignment="true" applyProtection="true">
      <alignment horizontal="center" vertical="bottom" textRotation="0" wrapText="true" indent="0" shrinkToFit="false"/>
      <protection locked="true" hidden="false"/>
    </xf>
    <xf numFmtId="164" fontId="58" fillId="24" borderId="2" xfId="0" applyFont="true" applyBorder="true" applyAlignment="true" applyProtection="true">
      <alignment horizontal="center" vertical="bottom" textRotation="0" wrapText="true" indent="0" shrinkToFit="false"/>
      <protection locked="true" hidden="false"/>
    </xf>
    <xf numFmtId="164" fontId="56" fillId="24" borderId="2" xfId="0" applyFont="true" applyBorder="true" applyAlignment="true" applyProtection="true">
      <alignment horizontal="center" vertical="bottom" textRotation="0" wrapText="true" indent="0" shrinkToFit="false"/>
      <protection locked="true" hidden="false"/>
    </xf>
    <xf numFmtId="170" fontId="56" fillId="24" borderId="2" xfId="0" applyFont="true" applyBorder="true" applyAlignment="true" applyProtection="true">
      <alignment horizontal="center" vertical="bottom" textRotation="0" wrapText="true" indent="0" shrinkToFit="false"/>
      <protection locked="true" hidden="false"/>
    </xf>
    <xf numFmtId="177" fontId="56" fillId="24" borderId="2" xfId="0" applyFont="true" applyBorder="true" applyAlignment="true" applyProtection="true">
      <alignment horizontal="center" vertical="bottom" textRotation="0" wrapText="true" indent="0" shrinkToFit="false"/>
      <protection locked="true" hidden="false"/>
    </xf>
    <xf numFmtId="177" fontId="56" fillId="5" borderId="2" xfId="0" applyFont="true" applyBorder="true" applyAlignment="true" applyProtection="true">
      <alignment horizontal="center" vertical="bottom" textRotation="0" wrapText="true" indent="0" shrinkToFit="false"/>
      <protection locked="true" hidden="false"/>
    </xf>
    <xf numFmtId="164" fontId="23" fillId="5" borderId="2" xfId="0" applyFont="true" applyBorder="true" applyAlignment="true" applyProtection="true">
      <alignment horizontal="center" vertical="bottom" textRotation="0" wrapText="true" indent="0" shrinkToFit="false"/>
      <protection locked="true" hidden="false"/>
    </xf>
    <xf numFmtId="164" fontId="23" fillId="24" borderId="2" xfId="0" applyFont="true" applyBorder="true" applyAlignment="true" applyProtection="true">
      <alignment horizontal="center" vertical="bottom" textRotation="0" wrapText="true" indent="0" shrinkToFit="false"/>
      <protection locked="true" hidden="false"/>
    </xf>
    <xf numFmtId="164" fontId="23" fillId="24" borderId="0" xfId="0" applyFont="true" applyBorder="false" applyAlignment="true" applyProtection="true">
      <alignment horizontal="center" vertical="bottom" textRotation="0" wrapText="true" indent="0" shrinkToFit="false"/>
      <protection locked="true" hidden="false"/>
    </xf>
    <xf numFmtId="164" fontId="23" fillId="5" borderId="0" xfId="0" applyFont="true" applyBorder="false" applyAlignment="true" applyProtection="true">
      <alignment horizontal="center" vertical="bottom" textRotation="0" wrapText="true" indent="0" shrinkToFit="false"/>
      <protection locked="true" hidden="false"/>
    </xf>
    <xf numFmtId="177" fontId="56" fillId="46" borderId="2" xfId="0" applyFont="true" applyBorder="true" applyAlignment="true" applyProtection="true">
      <alignment horizontal="center" vertical="bottom" textRotation="0" wrapText="true" indent="0" shrinkToFit="false"/>
      <protection locked="true" hidden="false"/>
    </xf>
    <xf numFmtId="164" fontId="23" fillId="46" borderId="2" xfId="0" applyFont="true" applyBorder="true" applyAlignment="true" applyProtection="true">
      <alignment horizontal="center" vertical="bottom" textRotation="0" wrapText="true" indent="0" shrinkToFit="false"/>
      <protection locked="true" hidden="false"/>
    </xf>
    <xf numFmtId="164" fontId="23" fillId="0" borderId="2" xfId="0" applyFont="true" applyBorder="true" applyAlignment="true" applyProtection="true">
      <alignment horizontal="center" vertical="bottom" textRotation="0" wrapText="true" indent="0" shrinkToFit="false"/>
      <protection locked="true" hidden="false"/>
    </xf>
    <xf numFmtId="164" fontId="23" fillId="46" borderId="0" xfId="0" applyFont="true" applyBorder="false" applyAlignment="true" applyProtection="true">
      <alignment horizontal="center" vertical="bottom" textRotation="0" wrapText="true" indent="0" shrinkToFit="false"/>
      <protection locked="true" hidden="false"/>
    </xf>
    <xf numFmtId="164" fontId="56" fillId="43" borderId="2" xfId="0" applyFont="true" applyBorder="true" applyAlignment="true" applyProtection="true">
      <alignment horizontal="center" vertical="bottom" textRotation="0" wrapText="true" indent="0" shrinkToFit="false"/>
      <protection locked="true" hidden="false"/>
    </xf>
    <xf numFmtId="170" fontId="56" fillId="43" borderId="2" xfId="0" applyFont="true" applyBorder="true" applyAlignment="true" applyProtection="true">
      <alignment horizontal="center" vertical="bottom" textRotation="0" wrapText="true" indent="0" shrinkToFit="false"/>
      <protection locked="true" hidden="false"/>
    </xf>
    <xf numFmtId="177" fontId="56" fillId="43" borderId="2" xfId="0" applyFont="true" applyBorder="true" applyAlignment="true" applyProtection="true">
      <alignment horizontal="center" vertical="bottom" textRotation="0" wrapText="true" indent="0" shrinkToFit="false"/>
      <protection locked="true" hidden="false"/>
    </xf>
    <xf numFmtId="164" fontId="23" fillId="43" borderId="2" xfId="0" applyFont="true" applyBorder="true" applyAlignment="true" applyProtection="true">
      <alignment horizontal="center" vertical="bottom" textRotation="0" wrapText="true" indent="0" shrinkToFit="false"/>
      <protection locked="true" hidden="false"/>
    </xf>
    <xf numFmtId="164" fontId="23" fillId="43" borderId="0" xfId="0" applyFont="true" applyBorder="false" applyAlignment="true" applyProtection="true">
      <alignment horizontal="center" vertical="bottom" textRotation="0" wrapText="true" indent="0" shrinkToFit="false"/>
      <protection locked="true" hidden="false"/>
    </xf>
    <xf numFmtId="164" fontId="56" fillId="46" borderId="2" xfId="0" applyFont="true" applyBorder="true" applyAlignment="true" applyProtection="true">
      <alignment horizontal="center" vertical="bottom" textRotation="0" wrapText="true" indent="0" shrinkToFit="false"/>
      <protection locked="true" hidden="false"/>
    </xf>
    <xf numFmtId="167" fontId="56" fillId="24" borderId="2" xfId="0" applyFont="true" applyBorder="true" applyAlignment="true" applyProtection="true">
      <alignment horizontal="center" vertical="bottom" textRotation="0" wrapText="true" indent="0" shrinkToFit="false"/>
      <protection locked="true" hidden="false"/>
    </xf>
    <xf numFmtId="164" fontId="56" fillId="5" borderId="2" xfId="0" applyFont="true" applyBorder="true" applyAlignment="true" applyProtection="true">
      <alignment horizontal="center" vertical="bottom" textRotation="0" wrapText="true" indent="0" shrinkToFit="false"/>
      <protection locked="true" hidden="false"/>
    </xf>
    <xf numFmtId="167" fontId="56" fillId="43" borderId="2" xfId="0" applyFont="true" applyBorder="true" applyAlignment="true" applyProtection="true">
      <alignment horizontal="center" vertical="bottom" textRotation="0" wrapText="true" indent="0" shrinkToFit="false"/>
      <protection locked="true" hidden="false"/>
    </xf>
    <xf numFmtId="164" fontId="23" fillId="21" borderId="0" xfId="0" applyFont="true" applyBorder="true" applyAlignment="true" applyProtection="true">
      <alignment horizontal="center" vertical="center" textRotation="0" wrapText="true" indent="0" shrinkToFit="false"/>
      <protection locked="true" hidden="false"/>
    </xf>
    <xf numFmtId="164" fontId="59" fillId="44" borderId="2" xfId="0" applyFont="true" applyBorder="true" applyAlignment="true" applyProtection="true">
      <alignment horizontal="center" vertical="bottom" textRotation="0" wrapText="true" indent="0" shrinkToFit="false"/>
      <protection locked="true" hidden="false"/>
    </xf>
    <xf numFmtId="167" fontId="23" fillId="0" borderId="2" xfId="0" applyFont="true" applyBorder="true" applyAlignment="true" applyProtection="true">
      <alignment horizontal="center" vertical="bottom" textRotation="0" wrapText="true" indent="0" shrinkToFit="false"/>
      <protection locked="true" hidden="false"/>
    </xf>
    <xf numFmtId="164" fontId="52" fillId="28"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ont>
        <name val="Arial"/>
        <charset val="1"/>
        <family val="0"/>
        <b val="1"/>
        <color rgb="FF006100"/>
      </font>
      <fill>
        <patternFill>
          <bgColor rgb="FFC6EFCE"/>
        </patternFill>
      </fill>
    </dxf>
    <dxf>
      <font>
        <name val="Arial"/>
        <charset val="1"/>
        <family val="0"/>
        <b val="1"/>
        <color rgb="FF9C0006"/>
      </font>
      <fill>
        <patternFill>
          <bgColor rgb="FFFFC7CE"/>
        </patternFill>
      </fill>
    </dxf>
    <dxf>
      <fill>
        <patternFill>
          <bgColor rgb="FFD9F7D9"/>
        </patternFill>
      </fill>
    </dxf>
    <dxf>
      <fill>
        <patternFill>
          <bgColor rgb="FFEBF5D3"/>
        </patternFill>
      </fill>
    </dxf>
    <dxf>
      <fill>
        <patternFill>
          <bgColor rgb="FFFFFBE6"/>
        </patternFill>
      </fill>
    </dxf>
    <dxf>
      <fill>
        <patternFill>
          <bgColor rgb="FFFFDDDD"/>
        </patternFill>
      </fill>
    </dxf>
    <dxf>
      <font>
        <name val="Arial"/>
        <charset val="1"/>
        <family val="0"/>
        <color rgb="FF006100"/>
      </font>
      <fill>
        <patternFill>
          <bgColor rgb="FFC6EFCE"/>
        </patternFill>
      </fill>
    </dxf>
    <dxf>
      <font>
        <name val="Arial"/>
        <charset val="1"/>
        <family val="0"/>
        <color rgb="FF9C0006"/>
      </font>
      <fill>
        <patternFill>
          <bgColor rgb="FFFFC7CE"/>
        </patternFill>
      </fill>
    </dxf>
  </dxfs>
  <colors>
    <indexedColors>
      <rgbColor rgb="FF000000"/>
      <rgbColor rgb="FFFFFFFF"/>
      <rgbColor rgb="FFFFFBE7"/>
      <rgbColor rgb="FFF2F2F2"/>
      <rgbColor rgb="FF0000FF"/>
      <rgbColor rgb="FFFFE99A"/>
      <rgbColor rgb="FFFCE4D6"/>
      <rgbColor rgb="FFE2F1CF"/>
      <rgbColor rgb="FFB00001"/>
      <rgbColor rgb="FF006500"/>
      <rgbColor rgb="FF0000BF"/>
      <rgbColor rgb="FF778499"/>
      <rgbColor rgb="FFF5F5F5"/>
      <rgbColor rgb="FF1F5C8B"/>
      <rgbColor rgb="FFB4C7DC"/>
      <rgbColor rgb="FF7B8492"/>
      <rgbColor rgb="FFABABAB"/>
      <rgbColor rgb="FF7030A0"/>
      <rgbColor rgb="FFFFFFD7"/>
      <rgbColor rgb="FFDDEEFF"/>
      <rgbColor rgb="FF1F507C"/>
      <rgbColor rgb="FFFFCED3"/>
      <rgbColor rgb="FF0470BD"/>
      <rgbColor rgb="FFBDD7EE"/>
      <rgbColor rgb="FF1F4E79"/>
      <rgbColor rgb="FFFFF2CC"/>
      <rgbColor rgb="FFFFFACD"/>
      <rgbColor rgb="FFEDF3EB"/>
      <rgbColor rgb="FFF2F8FC"/>
      <rgbColor rgb="FF375623"/>
      <rgbColor rgb="FF3368A7"/>
      <rgbColor rgb="FFFAFAFA"/>
      <rgbColor rgb="FFEEEEEE"/>
      <rgbColor rgb="FFF0F9FF"/>
      <rgbColor rgb="FFC6EFCE"/>
      <rgbColor rgb="FFFFFFA6"/>
      <rgbColor rgb="FFAFD095"/>
      <rgbColor rgb="FFFFA6A6"/>
      <rgbColor rgb="FFD9D9D9"/>
      <rgbColor rgb="FFFFC7CE"/>
      <rgbColor rgb="FF246EB1"/>
      <rgbColor rgb="FFDDE8F0"/>
      <rgbColor rgb="FFADD08F"/>
      <rgbColor rgb="FFDDE8CB"/>
      <rgbColor rgb="FFFF992E"/>
      <rgbColor rgb="FFFFDDDE"/>
      <rgbColor rgb="FF595959"/>
      <rgbColor rgb="FF93AABE"/>
      <rgbColor rgb="FF1B3662"/>
      <rgbColor rgb="FF4A7CC4"/>
      <rgbColor rgb="FF006100"/>
      <rgbColor rgb="FF1A2D40"/>
      <rgbColor rgb="FF823A02"/>
      <rgbColor rgb="FF2E4A6B"/>
      <rgbColor rgb="FF1F3864"/>
      <rgbColor rgb="FF3C3C3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VSWR by Band — Estimated (wire only) vs Effective (antenna + counterpoise)</a:t>
            </a:r>
          </a:p>
        </c:rich>
      </c:tx>
      <c:overlay val="0"/>
      <c:spPr>
        <a:noFill/>
        <a:ln w="0">
          <a:noFill/>
        </a:ln>
      </c:spPr>
    </c:title>
    <c:autoTitleDeleted val="0"/>
    <c:plotArea>
      <c:barChart>
        <c:barDir val="col"/>
        <c:grouping val="clustered"/>
        <c:varyColors val="0"/>
        <c:ser>
          <c:idx val="0"/>
          <c:order val="0"/>
          <c:tx>
            <c:strRef>
              <c:f>'VSWR Calculator'!$H$7</c:f>
              <c:strCache>
                <c:ptCount val="1"/>
                <c:pt idx="0">
                  <c:v>VSWR
(complex Z)</c:v>
                </c:pt>
              </c:strCache>
            </c:strRef>
          </c:tx>
          <c:spPr>
            <a:solidFill>
              <a:srgbClr val="4f81bd"/>
            </a:solidFill>
            <a:ln w="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'VSWR Calculator'!$A$8:$A$18</c:f>
              <c:strCache>
                <c:ptCount val="11"/>
                <c:pt idx="0">
                  <c:v>160m</c:v>
                </c:pt>
                <c:pt idx="1">
                  <c:v>80m</c:v>
                </c:pt>
                <c:pt idx="2">
                  <c:v>60m</c:v>
                </c:pt>
                <c:pt idx="3">
                  <c:v>40m</c:v>
                </c:pt>
                <c:pt idx="4">
                  <c:v>30m</c:v>
                </c:pt>
                <c:pt idx="5">
                  <c:v>20m</c:v>
                </c:pt>
                <c:pt idx="6">
                  <c:v>17m</c:v>
                </c:pt>
                <c:pt idx="7">
                  <c:v>15m</c:v>
                </c:pt>
                <c:pt idx="8">
                  <c:v>12m</c:v>
                </c:pt>
                <c:pt idx="9">
                  <c:v>10m</c:v>
                </c:pt>
                <c:pt idx="10">
                  <c:v>6m</c:v>
                </c:pt>
              </c:strCache>
            </c:strRef>
          </c:cat>
          <c:val>
            <c:numRef>
              <c:f>'VSWR Calculator'!$H$8:$H$18</c:f>
              <c:numCache>
                <c:formatCode>0.0</c:formatCode>
                <c:ptCount val="11"/>
                <c:pt idx="3">
                  <c:v>6.27295003987512</c:v>
                </c:pt>
                <c:pt idx="5">
                  <c:v>25.7024949682897</c:v>
                </c:pt>
              </c:numCache>
            </c:numRef>
          </c:val>
        </c:ser>
        <c:ser>
          <c:idx val="1"/>
          <c:order val="1"/>
          <c:tx>
            <c:strRef>
              <c:f>'VSWR Calculator'!$H$28</c:f>
              <c:strCache>
                <c:ptCount val="1"/>
                <c:pt idx="0">
                  <c:v>VSWR corrected</c:v>
                </c:pt>
              </c:strCache>
            </c:strRef>
          </c:tx>
          <c:spPr>
            <a:solidFill>
              <a:srgbClr val="4f81bd"/>
            </a:solidFill>
            <a:ln w="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'VSWR Calculator'!$A$8:$A$18</c:f>
              <c:strCache>
                <c:ptCount val="11"/>
                <c:pt idx="0">
                  <c:v>160m</c:v>
                </c:pt>
                <c:pt idx="1">
                  <c:v>80m</c:v>
                </c:pt>
                <c:pt idx="2">
                  <c:v>60m</c:v>
                </c:pt>
                <c:pt idx="3">
                  <c:v>40m</c:v>
                </c:pt>
                <c:pt idx="4">
                  <c:v>30m</c:v>
                </c:pt>
                <c:pt idx="5">
                  <c:v>20m</c:v>
                </c:pt>
                <c:pt idx="6">
                  <c:v>17m</c:v>
                </c:pt>
                <c:pt idx="7">
                  <c:v>15m</c:v>
                </c:pt>
                <c:pt idx="8">
                  <c:v>12m</c:v>
                </c:pt>
                <c:pt idx="9">
                  <c:v>10m</c:v>
                </c:pt>
                <c:pt idx="10">
                  <c:v>6m</c:v>
                </c:pt>
              </c:strCache>
            </c:strRef>
          </c:cat>
          <c:val>
            <c:numRef>
              <c:f>'VSWR Calculator'!$H$29:$H$39</c:f>
              <c:numCache>
                <c:formatCode>General</c:formatCode>
                <c:ptCount val="11"/>
                <c:pt idx="3">
                  <c:v>6.24</c:v>
                </c:pt>
                <c:pt idx="5">
                  <c:v>19.93</c:v>
                </c:pt>
              </c:numCache>
            </c:numRef>
          </c:val>
        </c:ser>
        <c:gapWidth val="100"/>
        <c:overlap val="0"/>
        <c:axId val="24863219"/>
        <c:axId val="29401807"/>
      </c:barChart>
      <c:catAx>
        <c:axId val="24863219"/>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Band</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29401807"/>
        <c:crosses val="autoZero"/>
        <c:auto val="1"/>
        <c:lblAlgn val="ctr"/>
        <c:lblOffset val="100"/>
        <c:noMultiLvlLbl val="0"/>
      </c:catAx>
      <c:valAx>
        <c:axId val="29401807"/>
        <c:scaling>
          <c:orientation val="minMax"/>
          <c:max val="12"/>
          <c:min val="0"/>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VSWR</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24863219"/>
        <c:crosses val="autoZero"/>
        <c:crossBetween val="between"/>
        <c:majorUnit val="1.5"/>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45</xdr:row>
      <xdr:rowOff>86760</xdr:rowOff>
    </xdr:from>
    <xdr:to>
      <xdr:col>9</xdr:col>
      <xdr:colOff>2863800</xdr:colOff>
      <xdr:row>71</xdr:row>
      <xdr:rowOff>97560</xdr:rowOff>
    </xdr:to>
    <xdr:graphicFrame>
      <xdr:nvGraphicFramePr>
        <xdr:cNvPr id="1" name="Chart 1"/>
        <xdr:cNvGraphicFramePr/>
      </xdr:nvGraphicFramePr>
      <xdr:xfrm>
        <a:off x="0" y="10678680"/>
        <a:ext cx="10824840" cy="49636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FD095"/>
    <pageSetUpPr fitToPage="false"/>
  </sheetPr>
  <dimension ref="A1:K47"/>
  <sheetViews>
    <sheetView showFormulas="false" showGridLines="false" showRowColHeaders="true" showZeros="true" rightToLeft="false" tabSelected="false" showOutlineSymbols="true" defaultGridColor="true" view="normal" topLeftCell="A10" colorId="64" zoomScale="200" zoomScaleNormal="200" zoomScalePageLayoutView="100" workbookViewId="0">
      <selection pane="topLeft" activeCell="D29" activeCellId="0" sqref="D29"/>
    </sheetView>
  </sheetViews>
  <sheetFormatPr defaultColWidth="8.6796875" defaultRowHeight="15" customHeight="false" zeroHeight="false" outlineLevelRow="0" outlineLevelCol="0"/>
  <cols>
    <col collapsed="false" customWidth="true" hidden="false" outlineLevel="0" max="1" min="1" style="1" width="11.89"/>
    <col collapsed="false" customWidth="true" hidden="false" outlineLevel="0" max="3" min="2" style="1" width="14"/>
    <col collapsed="false" customWidth="true" hidden="false" outlineLevel="0" max="4" min="4" style="1" width="15"/>
    <col collapsed="false" customWidth="true" hidden="false" outlineLevel="0" max="5" min="5" style="1" width="15.51"/>
    <col collapsed="false" customWidth="true" hidden="false" outlineLevel="0" max="7" min="6" style="1" width="15"/>
    <col collapsed="false" customWidth="true" hidden="false" outlineLevel="0" max="8" min="8" style="1" width="22.12"/>
    <col collapsed="false" customWidth="true" hidden="false" outlineLevel="0" max="9" min="9" style="1" width="20.45"/>
    <col collapsed="false" customWidth="false" hidden="false" outlineLevel="0" max="16384" min="10" style="1" width="8.68"/>
  </cols>
  <sheetData>
    <row r="1" customFormat="false" ht="15" hidden="false" customHeight="true" outlineLevel="0" collapsed="false">
      <c r="A1" s="2" t="s">
        <v>0</v>
      </c>
      <c r="B1" s="2"/>
      <c r="C1" s="2"/>
      <c r="D1" s="2"/>
      <c r="E1" s="2"/>
      <c r="F1" s="2"/>
      <c r="G1" s="2"/>
      <c r="H1" s="2"/>
    </row>
    <row r="2" customFormat="false" ht="15" hidden="false" customHeight="true" outlineLevel="0" collapsed="false">
      <c r="A2" s="3" t="s">
        <v>1</v>
      </c>
      <c r="B2" s="3"/>
      <c r="C2" s="3"/>
      <c r="D2" s="3"/>
      <c r="E2" s="3"/>
      <c r="F2" s="3"/>
      <c r="G2" s="3"/>
      <c r="H2" s="3"/>
    </row>
    <row r="3" customFormat="false" ht="15" hidden="false" customHeight="true" outlineLevel="0" collapsed="false">
      <c r="A3" s="4"/>
      <c r="B3" s="4"/>
      <c r="C3" s="4"/>
      <c r="D3" s="4"/>
      <c r="E3" s="4"/>
      <c r="F3" s="4"/>
      <c r="G3" s="4"/>
      <c r="H3" s="4"/>
    </row>
    <row r="4" customFormat="false" ht="15" hidden="false" customHeight="true" outlineLevel="0" collapsed="false">
      <c r="A4" s="5" t="s">
        <v>2</v>
      </c>
      <c r="B4" s="5"/>
      <c r="C4" s="5"/>
      <c r="D4" s="5"/>
      <c r="E4" s="5"/>
      <c r="F4" s="5"/>
      <c r="G4" s="5"/>
      <c r="H4" s="5"/>
    </row>
    <row r="5" customFormat="false" ht="15" hidden="false" customHeight="true" outlineLevel="0" collapsed="false">
      <c r="K5" s="6"/>
    </row>
    <row r="6" customFormat="false" ht="15" hidden="false" customHeight="true" outlineLevel="0" collapsed="false">
      <c r="A6" s="7" t="s">
        <v>3</v>
      </c>
      <c r="B6" s="7"/>
      <c r="C6" s="7"/>
      <c r="D6" s="7"/>
      <c r="E6" s="7"/>
      <c r="F6" s="7"/>
      <c r="G6" s="7"/>
      <c r="H6" s="7"/>
      <c r="K6" s="6"/>
    </row>
    <row r="7" customFormat="false" ht="25.5" hidden="false" customHeight="true" outlineLevel="0" collapsed="false">
      <c r="A7" s="8" t="s">
        <v>4</v>
      </c>
      <c r="B7" s="8"/>
      <c r="C7" s="8"/>
      <c r="D7" s="9" t="n">
        <v>0.95</v>
      </c>
      <c r="E7" s="10" t="s">
        <v>5</v>
      </c>
      <c r="F7" s="10"/>
      <c r="G7" s="10"/>
      <c r="H7" s="10"/>
      <c r="K7" s="6"/>
    </row>
    <row r="8" customFormat="false" ht="15" hidden="false" customHeight="true" outlineLevel="0" collapsed="false">
      <c r="K8" s="6"/>
    </row>
    <row r="9" customFormat="false" ht="15" hidden="false" customHeight="true" outlineLevel="0" collapsed="false">
      <c r="A9" s="11" t="s">
        <v>6</v>
      </c>
      <c r="B9" s="11"/>
      <c r="C9" s="11"/>
      <c r="D9" s="11"/>
      <c r="E9" s="11"/>
      <c r="F9" s="11"/>
      <c r="G9" s="11"/>
      <c r="H9" s="11"/>
      <c r="K9" s="6"/>
    </row>
    <row r="10" customFormat="false" ht="25.5" hidden="false" customHeight="true" outlineLevel="0" collapsed="false">
      <c r="A10" s="12" t="s">
        <v>7</v>
      </c>
      <c r="B10" s="12"/>
      <c r="C10" s="12"/>
      <c r="D10" s="12"/>
      <c r="E10" s="12"/>
      <c r="F10" s="12"/>
      <c r="G10" s="12"/>
      <c r="H10" s="12"/>
      <c r="K10" s="6"/>
    </row>
    <row r="11" customFormat="false" ht="25.5" hidden="false" customHeight="true" outlineLevel="0" collapsed="false">
      <c r="A11" s="13" t="s">
        <v>8</v>
      </c>
      <c r="B11" s="13" t="s">
        <v>9</v>
      </c>
      <c r="C11" s="13" t="s">
        <v>10</v>
      </c>
      <c r="D11" s="13" t="s">
        <v>11</v>
      </c>
      <c r="E11" s="13" t="s">
        <v>12</v>
      </c>
      <c r="F11" s="13" t="s">
        <v>13</v>
      </c>
      <c r="G11" s="13" t="s">
        <v>14</v>
      </c>
      <c r="H11" s="13" t="s">
        <v>15</v>
      </c>
      <c r="K11" s="6"/>
    </row>
    <row r="12" customFormat="false" ht="15" hidden="false" customHeight="true" outlineLevel="0" collapsed="false">
      <c r="A12" s="14" t="s">
        <v>16</v>
      </c>
      <c r="B12" s="15" t="n">
        <v>1.8</v>
      </c>
      <c r="C12" s="15" t="n">
        <v>2</v>
      </c>
      <c r="D12" s="16" t="n">
        <f aca="false">(B12+C12)/2</f>
        <v>1.9</v>
      </c>
      <c r="E12" s="17" t="s">
        <v>17</v>
      </c>
      <c r="F12" s="18" t="n">
        <f aca="false">$D$7*150/D12</f>
        <v>75</v>
      </c>
      <c r="G12" s="18" t="n">
        <f aca="false">F12/2</f>
        <v>37.5</v>
      </c>
      <c r="H12" s="18" t="n">
        <f aca="false">$D$7*75/D12</f>
        <v>37.5</v>
      </c>
      <c r="K12" s="6" t="str">
        <f aca="false" t="array" ref="K12:K12">IFERROR(INDEX($A$12:$A$22,SMALL(IF($E$12:$E$22="YES",ROW($A$12:$A$22)-ROW($A$12)+1),1),1),"")</f>
        <v>40m</v>
      </c>
    </row>
    <row r="13" customFormat="false" ht="15" hidden="false" customHeight="true" outlineLevel="0" collapsed="false">
      <c r="A13" s="14" t="s">
        <v>18</v>
      </c>
      <c r="B13" s="15" t="n">
        <v>3.5</v>
      </c>
      <c r="C13" s="15" t="n">
        <v>3.8</v>
      </c>
      <c r="D13" s="16" t="n">
        <f aca="false">(B13+C13)/2</f>
        <v>3.65</v>
      </c>
      <c r="E13" s="17" t="s">
        <v>17</v>
      </c>
      <c r="F13" s="18" t="n">
        <f aca="false">$D$7*150/D13</f>
        <v>39.041095890411</v>
      </c>
      <c r="G13" s="18" t="n">
        <f aca="false">F13/2</f>
        <v>19.5205479452055</v>
      </c>
      <c r="H13" s="18" t="n">
        <f aca="false">$D$7*75/D13</f>
        <v>19.5205479452055</v>
      </c>
      <c r="K13" s="6" t="str">
        <f aca="false" t="array" ref="K13:K13">IFERROR(INDEX($A$12:$A$22,SMALL(IF($E$12:$E$22="YES",ROW($A$12:$A$22)-ROW($A$12)+1),2),1),"")</f>
        <v>20m</v>
      </c>
    </row>
    <row r="14" customFormat="false" ht="15" hidden="false" customHeight="true" outlineLevel="0" collapsed="false">
      <c r="A14" s="14" t="s">
        <v>19</v>
      </c>
      <c r="B14" s="15" t="n">
        <v>5.3515</v>
      </c>
      <c r="C14" s="15" t="n">
        <v>5.3665</v>
      </c>
      <c r="D14" s="16" t="n">
        <f aca="false">(B14+C14)/2</f>
        <v>5.359</v>
      </c>
      <c r="E14" s="19" t="s">
        <v>17</v>
      </c>
      <c r="F14" s="18" t="n">
        <f aca="false">$D$7*150/D14</f>
        <v>26.5907818622877</v>
      </c>
      <c r="G14" s="18" t="n">
        <f aca="false">F14/2</f>
        <v>13.2953909311439</v>
      </c>
      <c r="H14" s="18" t="n">
        <f aca="false">$D$7*75/D14</f>
        <v>13.2953909311439</v>
      </c>
      <c r="K14" s="6" t="str">
        <f aca="false" t="array" ref="K14:K14">IFERROR(INDEX($A$12:$A$22,SMALL(IF($E$12:$E$22="YES",ROW($A$12:$A$22)-ROW($A$12)+1),3),1),"")</f>
        <v/>
      </c>
    </row>
    <row r="15" customFormat="false" ht="15" hidden="false" customHeight="true" outlineLevel="0" collapsed="false">
      <c r="A15" s="14" t="s">
        <v>20</v>
      </c>
      <c r="B15" s="15" t="n">
        <v>7</v>
      </c>
      <c r="C15" s="15" t="n">
        <v>7.3</v>
      </c>
      <c r="D15" s="16" t="n">
        <f aca="false">(B15+C15)/2</f>
        <v>7.15</v>
      </c>
      <c r="E15" s="17" t="s">
        <v>21</v>
      </c>
      <c r="F15" s="18" t="n">
        <f aca="false">$D$7*150/D15</f>
        <v>19.9300699300699</v>
      </c>
      <c r="G15" s="18" t="n">
        <f aca="false">F15/2</f>
        <v>9.96503496503497</v>
      </c>
      <c r="H15" s="18" t="n">
        <f aca="false">$D$7*75/D15</f>
        <v>9.96503496503497</v>
      </c>
      <c r="K15" s="6" t="str">
        <f aca="false" t="array" ref="K15:K15">IFERROR(INDEX($A$12:$A$22,SMALL(IF($E$12:$E$22="YES",ROW($A$12:$A$22)-ROW($A$12)+1),4),1),"")</f>
        <v/>
      </c>
    </row>
    <row r="16" customFormat="false" ht="15" hidden="false" customHeight="true" outlineLevel="0" collapsed="false">
      <c r="A16" s="14" t="s">
        <v>22</v>
      </c>
      <c r="B16" s="15" t="n">
        <v>10.1</v>
      </c>
      <c r="C16" s="15" t="n">
        <v>10.15</v>
      </c>
      <c r="D16" s="16" t="n">
        <f aca="false">(B16+C16)/2</f>
        <v>10.125</v>
      </c>
      <c r="E16" s="17" t="s">
        <v>17</v>
      </c>
      <c r="F16" s="18" t="n">
        <f aca="false">$D$7*150/D16</f>
        <v>14.0740740740741</v>
      </c>
      <c r="G16" s="18" t="n">
        <f aca="false">F16/2</f>
        <v>7.03703703703704</v>
      </c>
      <c r="H16" s="18" t="n">
        <f aca="false">$D$7*75/D16</f>
        <v>7.03703703703704</v>
      </c>
      <c r="K16" s="6" t="str">
        <f aca="false" t="array" ref="K16:K16">IFERROR(INDEX($A$12:$A$22,SMALL(IF($E$12:$E$22="YES",ROW($A$12:$A$22)-ROW($A$12)+1),5),1),"")</f>
        <v/>
      </c>
    </row>
    <row r="17" customFormat="false" ht="15" hidden="false" customHeight="true" outlineLevel="0" collapsed="false">
      <c r="A17" s="14" t="s">
        <v>23</v>
      </c>
      <c r="B17" s="15" t="n">
        <v>14</v>
      </c>
      <c r="C17" s="15" t="n">
        <v>14.35</v>
      </c>
      <c r="D17" s="16" t="n">
        <f aca="false">(B17+C17)/2</f>
        <v>14.175</v>
      </c>
      <c r="E17" s="17" t="s">
        <v>21</v>
      </c>
      <c r="F17" s="18" t="n">
        <f aca="false">$D$7*150/D17</f>
        <v>10.0529100529101</v>
      </c>
      <c r="G17" s="18" t="n">
        <f aca="false">F17/2</f>
        <v>5.02645502645503</v>
      </c>
      <c r="H17" s="18" t="n">
        <f aca="false">$D$7*75/D17</f>
        <v>5.02645502645503</v>
      </c>
      <c r="K17" s="6" t="str">
        <f aca="false" t="array" ref="K17:K17">IFERROR(INDEX($A$12:$A$22,SMALL(IF($E$12:$E$22="YES",ROW($A$12:$A$22)-ROW($A$12)+1),6),1),"")</f>
        <v/>
      </c>
    </row>
    <row r="18" customFormat="false" ht="15" hidden="false" customHeight="true" outlineLevel="0" collapsed="false">
      <c r="A18" s="14" t="s">
        <v>24</v>
      </c>
      <c r="B18" s="15" t="n">
        <v>18.068</v>
      </c>
      <c r="C18" s="15" t="n">
        <v>18.168</v>
      </c>
      <c r="D18" s="16" t="n">
        <f aca="false">(B18+C18)/2</f>
        <v>18.118</v>
      </c>
      <c r="E18" s="19" t="s">
        <v>17</v>
      </c>
      <c r="F18" s="18" t="n">
        <f aca="false">$D$7*150/D18</f>
        <v>7.86510652389888</v>
      </c>
      <c r="G18" s="18" t="n">
        <f aca="false">F18/2</f>
        <v>3.93255326194944</v>
      </c>
      <c r="H18" s="18" t="n">
        <f aca="false">$D$7*75/D18</f>
        <v>3.93255326194944</v>
      </c>
      <c r="K18" s="6" t="str">
        <f aca="false" t="array" ref="K18:K18">IFERROR(INDEX($A$12:$A$22,SMALL(IF($E$12:$E$22="YES",ROW($A$12:$A$22)-ROW($A$12)+1),7),1),"")</f>
        <v/>
      </c>
    </row>
    <row r="19" customFormat="false" ht="15" hidden="false" customHeight="true" outlineLevel="0" collapsed="false">
      <c r="A19" s="14" t="s">
        <v>25</v>
      </c>
      <c r="B19" s="15" t="n">
        <v>21</v>
      </c>
      <c r="C19" s="15" t="n">
        <v>21.45</v>
      </c>
      <c r="D19" s="16" t="n">
        <f aca="false">(B19+C19)/2</f>
        <v>21.225</v>
      </c>
      <c r="E19" s="17" t="s">
        <v>17</v>
      </c>
      <c r="F19" s="18" t="n">
        <f aca="false">$D$7*150/D19</f>
        <v>6.71378091872792</v>
      </c>
      <c r="G19" s="18" t="n">
        <f aca="false">F19/2</f>
        <v>3.35689045936396</v>
      </c>
      <c r="H19" s="18" t="n">
        <f aca="false">$D$7*75/D19</f>
        <v>3.35689045936396</v>
      </c>
      <c r="K19" s="6" t="str">
        <f aca="false" t="array" ref="K19:K19">IFERROR(INDEX($A$12:$A$22,SMALL(IF($E$12:$E$22="YES",ROW($A$12:$A$22)-ROW($A$12)+1),8),1),"")</f>
        <v/>
      </c>
    </row>
    <row r="20" customFormat="false" ht="15" hidden="false" customHeight="true" outlineLevel="0" collapsed="false">
      <c r="A20" s="14" t="s">
        <v>26</v>
      </c>
      <c r="B20" s="15" t="n">
        <v>24.89</v>
      </c>
      <c r="C20" s="15" t="n">
        <v>24.99</v>
      </c>
      <c r="D20" s="16" t="n">
        <f aca="false">(B20+C20)/2</f>
        <v>24.94</v>
      </c>
      <c r="E20" s="19" t="s">
        <v>17</v>
      </c>
      <c r="F20" s="18" t="n">
        <f aca="false">$D$7*150/D20</f>
        <v>5.71371291098637</v>
      </c>
      <c r="G20" s="18" t="n">
        <f aca="false">F20/2</f>
        <v>2.85685645549318</v>
      </c>
      <c r="H20" s="18" t="n">
        <f aca="false">$D$7*75/D20</f>
        <v>2.85685645549318</v>
      </c>
      <c r="K20" s="6" t="str">
        <f aca="false" t="array" ref="K20:K20">IFERROR(INDEX($A$12:$A$22,SMALL(IF($E$12:$E$22="YES",ROW($A$12:$A$22)-ROW($A$12)+1),9),1),"")</f>
        <v/>
      </c>
    </row>
    <row r="21" customFormat="false" ht="15" hidden="false" customHeight="true" outlineLevel="0" collapsed="false">
      <c r="A21" s="14" t="s">
        <v>27</v>
      </c>
      <c r="B21" s="15" t="n">
        <v>28</v>
      </c>
      <c r="C21" s="15" t="n">
        <v>29.7</v>
      </c>
      <c r="D21" s="16" t="n">
        <f aca="false">(B21+C21)/2</f>
        <v>28.85</v>
      </c>
      <c r="E21" s="17" t="s">
        <v>17</v>
      </c>
      <c r="F21" s="18" t="n">
        <f aca="false">$D$7*150/D21</f>
        <v>4.93934142114385</v>
      </c>
      <c r="G21" s="18" t="n">
        <f aca="false">F21/2</f>
        <v>2.46967071057192</v>
      </c>
      <c r="H21" s="18" t="n">
        <f aca="false">$D$7*75/D21</f>
        <v>2.46967071057192</v>
      </c>
      <c r="K21" s="6" t="str">
        <f aca="false" t="array" ref="K21:K21">IFERROR(INDEX($A$12:$A$22,SMALL(IF($E$12:$E$22="YES",ROW($A$12:$A$22)-ROW($A$12)+1),10),1),"")</f>
        <v/>
      </c>
    </row>
    <row r="22" customFormat="false" ht="15" hidden="false" customHeight="true" outlineLevel="0" collapsed="false">
      <c r="A22" s="14" t="s">
        <v>28</v>
      </c>
      <c r="B22" s="15" t="n">
        <v>50</v>
      </c>
      <c r="C22" s="15" t="n">
        <v>54</v>
      </c>
      <c r="D22" s="16" t="n">
        <f aca="false">(B22+C22)/2</f>
        <v>52</v>
      </c>
      <c r="E22" s="19" t="s">
        <v>17</v>
      </c>
      <c r="F22" s="18" t="n">
        <f aca="false">$D$7*150/D22</f>
        <v>2.74038461538462</v>
      </c>
      <c r="G22" s="18" t="n">
        <f aca="false">F22/2</f>
        <v>1.37019230769231</v>
      </c>
      <c r="H22" s="18" t="n">
        <f aca="false">$D$7*75/D22</f>
        <v>1.37019230769231</v>
      </c>
      <c r="K22" s="6" t="str">
        <f aca="false" t="array" ref="K22:K22">IFERROR(INDEX($A$12:$A$22,SMALL(IF($E$12:$E$22="YES",ROW($A$12:$A$22)-ROW($A$12)+1),11),1),"")</f>
        <v/>
      </c>
    </row>
    <row r="23" customFormat="false" ht="15" hidden="false" customHeight="true" outlineLevel="0" collapsed="false">
      <c r="K23" s="6"/>
    </row>
    <row r="24" customFormat="false" ht="15" hidden="false" customHeight="true" outlineLevel="0" collapsed="false">
      <c r="A24" s="20" t="s">
        <v>29</v>
      </c>
      <c r="B24" s="20"/>
      <c r="C24" s="20"/>
      <c r="D24" s="20"/>
      <c r="E24" s="20"/>
      <c r="F24" s="20"/>
      <c r="G24" s="20"/>
      <c r="H24" s="20"/>
      <c r="I24" s="4"/>
      <c r="K24" s="6"/>
    </row>
    <row r="25" customFormat="false" ht="15" hidden="false" customHeight="true" outlineLevel="0" collapsed="false">
      <c r="A25" s="8" t="s">
        <v>30</v>
      </c>
      <c r="B25" s="8"/>
      <c r="C25" s="8"/>
      <c r="D25" s="21" t="n">
        <f aca="false">IF(COUNTIF(E12:E22,"YES")=0,"N/A",SUMPRODUCT(MAX((E12:E22="YES")*H12:H22)))</f>
        <v>9.96503496503497</v>
      </c>
      <c r="E25" s="22" t="s">
        <v>31</v>
      </c>
      <c r="F25" s="22"/>
      <c r="G25" s="22"/>
      <c r="H25" s="22"/>
      <c r="I25" s="22"/>
      <c r="K25" s="6"/>
    </row>
    <row r="27" customFormat="false" ht="15" hidden="false" customHeight="true" outlineLevel="0" collapsed="false">
      <c r="A27" s="23" t="s">
        <v>32</v>
      </c>
      <c r="B27" s="23"/>
      <c r="C27" s="23"/>
      <c r="D27" s="23"/>
      <c r="E27" s="23"/>
      <c r="F27" s="23"/>
      <c r="G27" s="23"/>
      <c r="H27" s="23"/>
    </row>
    <row r="28" customFormat="false" ht="63" hidden="false" customHeight="true" outlineLevel="0" collapsed="false">
      <c r="A28" s="24" t="s">
        <v>33</v>
      </c>
      <c r="B28" s="24" t="s">
        <v>34</v>
      </c>
      <c r="C28" s="24" t="s">
        <v>35</v>
      </c>
      <c r="D28" s="24" t="s">
        <v>36</v>
      </c>
      <c r="E28" s="24" t="s">
        <v>37</v>
      </c>
      <c r="F28" s="24" t="s">
        <v>38</v>
      </c>
      <c r="G28" s="24" t="s">
        <v>39</v>
      </c>
      <c r="H28" s="24" t="s">
        <v>40</v>
      </c>
      <c r="I28" s="25"/>
    </row>
    <row r="29" customFormat="false" ht="25.5" hidden="false" customHeight="true" outlineLevel="0" collapsed="false">
      <c r="A29" s="26" t="s">
        <v>41</v>
      </c>
      <c r="B29" s="27" t="n">
        <f aca="false">IFERROR(INDEX('Length Sweep'!$A$7:$A$557,MATCH(1,'Length Sweep'!$N$7:$N$557,0)),"-")</f>
        <v>13.3</v>
      </c>
      <c r="C29" s="28" t="n">
        <f aca="false">IFERROR(B29*100,"-")</f>
        <v>1330</v>
      </c>
      <c r="D29" s="29" t="n">
        <f aca="false">IFERROR(LARGE('Length Sweep'!$M$7:$M$557,1),"-")</f>
        <v>0.153333333333333</v>
      </c>
      <c r="E29" s="26" t="str">
        <f aca="false">IF(ISNUMBER(D29),IF(D29&gt;=0.13,"★★★ EXCELLENT",IF(D29&gt;=0.12,"★★  GOOD",IF(D29&gt;=0.07,"★  FAIR",IF(D29&gt;=0.025,"⚠  MARGINAL","✗  AVOID")))),"—")</f>
        <v>★★★ EXCELLENT</v>
      </c>
      <c r="F29" s="30" t="str">
        <f aca="false">IFERROR(TEXT(B29/SUMPRODUCT(MAX((Calculator!$E$12:$E$22="YES")*Calculator!$F$12:$F$22)),"0.00")&amp;" × λ/2 @lowest band","—")</f>
        <v>0.67 × λ/2 @lowest band</v>
      </c>
      <c r="G29" s="31" t="str">
        <f aca="false">IF(ISNUMBER(B29),IF(B29&lt;10,"Short – portable use only",IF(B29&lt;18,"Portable / SOTA",IF(B29&lt;30,"Good portable/home",IF(B29&lt;45,"Excellent home station","Long wire – max performance")))),"-")</f>
        <v>Portable / SOTA</v>
      </c>
      <c r="H29" s="32" t="str">
        <f aca="false">IFERROR("No CP: "&amp;'UnUn Ratio Optimizer'!D107&amp;" (avg "&amp;TEXT('UnUn Ratio Optimizer'!E107,"0.00")&amp;")"&amp;CHAR(10)&amp;"w/CP: "&amp;'UnUn Ratio Optimizer'!I107&amp;" (avg "&amp;TEXT('UnUn Ratio Optimizer'!J107,"0.00")&amp;")","—")</f>
        <v>No CP: 27:1 (avg 16.64)
w/CP: 27:1 (avg 13.68)</v>
      </c>
      <c r="I29" s="25"/>
    </row>
    <row r="30" customFormat="false" ht="25.5" hidden="false" customHeight="true" outlineLevel="0" collapsed="false">
      <c r="A30" s="26" t="s">
        <v>42</v>
      </c>
      <c r="B30" s="27" t="n">
        <f aca="false">IFERROR(INDEX('Length Sweep'!$A$7:$A$557,MATCH(2,'Length Sweep'!$N$7:$N$557,0)),"-")</f>
        <v>13.4</v>
      </c>
      <c r="C30" s="28" t="n">
        <f aca="false">IFERROR(B30*100,"-")</f>
        <v>1340</v>
      </c>
      <c r="D30" s="29" t="n">
        <f aca="false">IFERROR(LARGE('Length Sweep'!$M$7:$M$557,2),"-")</f>
        <v>0.15059649122807</v>
      </c>
      <c r="E30" s="26" t="str">
        <f aca="false">IF(ISNUMBER(D30),IF(D30&gt;=0.13,"★★★ EXCELLENT",IF(D30&gt;=0.12,"★★  GOOD",IF(D30&gt;=0.07,"★  FAIR",IF(D30&gt;=0.025,"⚠  MARGINAL","✗  AVOID")))),"—")</f>
        <v>★★★ EXCELLENT</v>
      </c>
      <c r="F30" s="30" t="str">
        <f aca="false">IFERROR(TEXT(B30/SUMPRODUCT(MAX((Calculator!$E$12:$E$22="YES")*Calculator!$F$12:$F$22)),"0.00")&amp;" × λ/2 @lowest band","—")</f>
        <v>0.67 × λ/2 @lowest band</v>
      </c>
      <c r="G30" s="31" t="str">
        <f aca="false">IF(ISNUMBER(B30),IF(B30&lt;10,"Short – portable use only",IF(B30&lt;18,"Portable / SOTA",IF(B30&lt;30,"Good portable/home",IF(B30&lt;45,"Excellent home station","Long wire – max performance")))),"-")</f>
        <v>Portable / SOTA</v>
      </c>
      <c r="H30" s="32" t="str">
        <f aca="false">IFERROR("No CP: "&amp;'UnUn Ratio Optimizer'!D108&amp;" (avg "&amp;TEXT('UnUn Ratio Optimizer'!E108,"0.00")&amp;")"&amp;CHAR(10)&amp;"w/CP: "&amp;'UnUn Ratio Optimizer'!I108&amp;" (avg "&amp;TEXT('UnUn Ratio Optimizer'!J108,"0.00")&amp;")","—")</f>
        <v>No CP: 26:1 (avg 17.00)
w/CP: 27:1 (avg 13.95)</v>
      </c>
      <c r="I30" s="25"/>
    </row>
    <row r="31" customFormat="false" ht="25.5" hidden="false" customHeight="true" outlineLevel="0" collapsed="false">
      <c r="A31" s="33" t="s">
        <v>43</v>
      </c>
      <c r="B31" s="34" t="n">
        <f aca="false">IFERROR(INDEX('Length Sweep'!$A$7:$A$557,MATCH(3,'Length Sweep'!$N$7:$N$557,0)),"-")</f>
        <v>13.2</v>
      </c>
      <c r="C31" s="35" t="n">
        <f aca="false">IFERROR(B31*100,"-")</f>
        <v>1320</v>
      </c>
      <c r="D31" s="36" t="n">
        <f aca="false">IFERROR(LARGE('Length Sweep'!$M$7:$M$557,3),"-")</f>
        <v>0.148421052631579</v>
      </c>
      <c r="E31" s="33" t="str">
        <f aca="false">IF(ISNUMBER(D31),IF(D31&gt;=0.13,"★★★ EXCELLENT",IF(D31&gt;=0.12,"★★  GOOD",IF(D31&gt;=0.07,"★  FAIR",IF(D31&gt;=0.025,"⚠  MARGINAL","✗  AVOID")))),"—")</f>
        <v>★★★ EXCELLENT</v>
      </c>
      <c r="F31" s="37" t="str">
        <f aca="false">IFERROR(TEXT(B31/SUMPRODUCT(MAX((Calculator!$E$12:$E$22="YES")*Calculator!$F$12:$F$22)),"0.00")&amp;" × λ/2 @lowest band","—")</f>
        <v>0.66 × λ/2 @lowest band</v>
      </c>
      <c r="G31" s="38" t="str">
        <f aca="false">IF(ISNUMBER(B31),IF(B31&lt;10,"Short – portable use only",IF(B31&lt;18,"Portable / SOTA",IF(B31&lt;30,"Good portable/home",IF(B31&lt;45,"Excellent home station","Long wire – max performance")))),"-")</f>
        <v>Portable / SOTA</v>
      </c>
      <c r="H31" s="39" t="str">
        <f aca="false">IFERROR("No CP: "&amp;'UnUn Ratio Optimizer'!D109&amp;" (avg "&amp;TEXT('UnUn Ratio Optimizer'!E109,"0.00")&amp;")"&amp;CHAR(10)&amp;"w/CP: "&amp;'UnUn Ratio Optimizer'!I109&amp;" (avg "&amp;TEXT('UnUn Ratio Optimizer'!J109,"0.00")&amp;")","—")</f>
        <v>No CP: 27:1 (avg 16.28)
w/CP: 27:1 (avg 13.38)</v>
      </c>
      <c r="I31" s="25"/>
    </row>
    <row r="32" customFormat="false" ht="25.5" hidden="false" customHeight="true" outlineLevel="0" collapsed="false">
      <c r="A32" s="33" t="s">
        <v>44</v>
      </c>
      <c r="B32" s="34" t="n">
        <f aca="false">IFERROR(INDEX('Length Sweep'!$A$7:$A$557,MATCH(4,'Length Sweep'!$N$7:$N$557,0)),"-")</f>
        <v>23.3</v>
      </c>
      <c r="C32" s="35" t="n">
        <f aca="false">IFERROR(B32*100,"-")</f>
        <v>2330</v>
      </c>
      <c r="D32" s="36" t="n">
        <f aca="false">IFERROR(LARGE('Length Sweep'!$M$7:$M$557,4),"-")</f>
        <v>0.144561403508772</v>
      </c>
      <c r="E32" s="33" t="str">
        <f aca="false">IF(ISNUMBER(D32),IF(D32&gt;=0.13,"★★★ EXCELLENT",IF(D32&gt;=0.12,"★★  GOOD",IF(D32&gt;=0.07,"★  FAIR",IF(D32&gt;=0.025,"⚠  MARGINAL","✗  AVOID")))),"—")</f>
        <v>★★★ EXCELLENT</v>
      </c>
      <c r="F32" s="37" t="str">
        <f aca="false">IFERROR(TEXT(B32/SUMPRODUCT(MAX((Calculator!$E$12:$E$22="YES")*Calculator!$F$12:$F$22)),"0.00")&amp;" × λ/2 @lowest band","—")</f>
        <v>1.17 × λ/2 @lowest band</v>
      </c>
      <c r="G32" s="38" t="str">
        <f aca="false">IF(ISNUMBER(B32),IF(B32&lt;10,"Short – portable use only",IF(B32&lt;18,"Portable / SOTA",IF(B32&lt;30,"Good portable/home",IF(B32&lt;45,"Excellent home station","Long wire – max performance")))),"-")</f>
        <v>Good portable/home</v>
      </c>
      <c r="H32" s="39" t="str">
        <f aca="false">IFERROR("No CP: "&amp;'UnUn Ratio Optimizer'!D110&amp;" (avg "&amp;TEXT('UnUn Ratio Optimizer'!E110,"0.00")&amp;")"&amp;CHAR(10)&amp;"w/CP: "&amp;'UnUn Ratio Optimizer'!I110&amp;" (avg "&amp;TEXT('UnUn Ratio Optimizer'!J110,"0.00")&amp;")","—")</f>
        <v>No CP: 29:1 (avg 8.86)
w/CP: 29:1 (avg 7.77)</v>
      </c>
      <c r="I32" s="25"/>
    </row>
    <row r="33" customFormat="false" ht="25.5" hidden="false" customHeight="true" outlineLevel="0" collapsed="false">
      <c r="A33" s="40" t="s">
        <v>45</v>
      </c>
      <c r="B33" s="41" t="n">
        <f aca="false">IFERROR(INDEX('Length Sweep'!$A$7:$A$557,MATCH(5,'Length Sweep'!$N$7:$N$557,0)),"-")</f>
        <v>23.4</v>
      </c>
      <c r="C33" s="42" t="n">
        <f aca="false">IFERROR(B33*100,"-")</f>
        <v>2340</v>
      </c>
      <c r="D33" s="43" t="n">
        <f aca="false">IFERROR(LARGE('Length Sweep'!$M$7:$M$557,5),"-")</f>
        <v>0.143578947368421</v>
      </c>
      <c r="E33" s="40" t="str">
        <f aca="false">IF(ISNUMBER(D33),IF(D33&gt;=0.13,"★★★ EXCELLENT",IF(D33&gt;=0.12,"★★  GOOD",IF(D33&gt;=0.07,"★  FAIR",IF(D33&gt;=0.025,"⚠  MARGINAL","✗  AVOID")))),"—")</f>
        <v>★★★ EXCELLENT</v>
      </c>
      <c r="F33" s="44" t="str">
        <f aca="false">IFERROR(TEXT(B33/SUMPRODUCT(MAX((Calculator!$E$12:$E$22="YES")*Calculator!$F$12:$F$22)),"0.00")&amp;" × λ/2 @lowest band","—")</f>
        <v>1.17 × λ/2 @lowest band</v>
      </c>
      <c r="G33" s="45" t="str">
        <f aca="false">IF(ISNUMBER(B33),IF(B33&lt;10,"Short – portable use only",IF(B33&lt;18,"Portable / SOTA",IF(B33&lt;30,"Good portable/home",IF(B33&lt;45,"Excellent home station","Long wire – max performance")))),"-")</f>
        <v>Good portable/home</v>
      </c>
      <c r="H33" s="46" t="str">
        <f aca="false">IFERROR("No CP: "&amp;'UnUn Ratio Optimizer'!D111&amp;" (avg "&amp;TEXT('UnUn Ratio Optimizer'!E111,"0.00")&amp;")"&amp;CHAR(10)&amp;"w/CP: "&amp;'UnUn Ratio Optimizer'!I111&amp;" (avg "&amp;TEXT('UnUn Ratio Optimizer'!J111,"0.00")&amp;")","—")</f>
        <v>No CP: 28:1 (avg 9.66)
w/CP: 28:1 (avg 8.34)</v>
      </c>
      <c r="I33" s="25"/>
    </row>
    <row r="34" customFormat="false" ht="25.5" hidden="false" customHeight="true" outlineLevel="0" collapsed="false">
      <c r="A34" s="40" t="s">
        <v>46</v>
      </c>
      <c r="B34" s="47" t="n">
        <f aca="false">IFERROR(INDEX('Length Sweep'!$A$7:$A$557,MATCH(6,'Length Sweep'!$N$7:$N$557,0)),"-")</f>
        <v>13.1</v>
      </c>
      <c r="C34" s="44" t="n">
        <f aca="false">IFERROR(B34*100,"-")</f>
        <v>1310</v>
      </c>
      <c r="D34" s="43" t="n">
        <f aca="false">IFERROR(LARGE('Length Sweep'!$M$7:$M$557,6),"-")</f>
        <v>0.143508771929825</v>
      </c>
      <c r="E34" s="40" t="str">
        <f aca="false">IF(ISNUMBER(D34),IF(D34&gt;=0.13,"★★★ EXCELLENT",IF(D34&gt;=0.12,"★★  GOOD",IF(D34&gt;=0.07,"★  FAIR",IF(D34&gt;=0.025,"⚠  MARGINAL","✗  AVOID")))),"—")</f>
        <v>★★★ EXCELLENT</v>
      </c>
      <c r="F34" s="44" t="str">
        <f aca="false">IFERROR(TEXT(B34/SUMPRODUCT(MAX((Calculator!$E$12:$E$22="YES")*Calculator!$F$12:$F$22)),"0.00")&amp;" × λ/2 @lowest band","—")</f>
        <v>0.66 × λ/2 @lowest band</v>
      </c>
      <c r="G34" s="45" t="str">
        <f aca="false">IF(ISNUMBER(B34),IF(B34&lt;10,"Short – portable use only",IF(B34&lt;18,"Portable / SOTA",IF(B34&lt;30,"Good portable/home",IF(B34&lt;45,"Excellent home station","Long wire – max performance")))),"—")</f>
        <v>Portable / SOTA</v>
      </c>
      <c r="H34" s="46" t="str">
        <f aca="false">IFERROR("No CP: "&amp;'UnUn Ratio Optimizer'!D112&amp;" (avg "&amp;TEXT('UnUn Ratio Optimizer'!E112,"0.00")&amp;")"&amp;CHAR(10)&amp;"w/CP: "&amp;'UnUn Ratio Optimizer'!I112&amp;" (avg "&amp;TEXT('UnUn Ratio Optimizer'!J112,"0.00")&amp;")","—")</f>
        <v>No CP: 26:1 (avg 15.95)
w/CP: 27:1 (avg 13.06)</v>
      </c>
      <c r="I34" s="25"/>
    </row>
    <row r="35" customFormat="false" ht="25.5" hidden="false" customHeight="true" outlineLevel="0" collapsed="false">
      <c r="A35" s="48" t="s">
        <v>47</v>
      </c>
      <c r="B35" s="49" t="n">
        <f aca="false">IFERROR(INDEX('Length Sweep'!$A$7:$A$557,MATCH(7,'Length Sweep'!$N$7:$N$557,0)),"-")</f>
        <v>16.7</v>
      </c>
      <c r="C35" s="50" t="n">
        <f aca="false">IFERROR(B35*100,"-")</f>
        <v>1670</v>
      </c>
      <c r="D35" s="51" t="n">
        <f aca="false">IFERROR(LARGE('Length Sweep'!$M$7:$M$557,7),"-")</f>
        <v>0.140701754385965</v>
      </c>
      <c r="E35" s="48" t="str">
        <f aca="false">IF(ISNUMBER(D35),IF(D35&gt;=0.13,"★★★ EXCELLENT",IF(D35&gt;=0.12,"★★  GOOD",IF(D35&gt;=0.07,"★  FAIR",IF(D35&gt;=0.025,"⚠  MARGINAL","✗  AVOID")))),"—")</f>
        <v>★★★ EXCELLENT</v>
      </c>
      <c r="F35" s="50" t="str">
        <f aca="false">IFERROR(TEXT(B35/SUMPRODUCT(MAX((Calculator!$E$12:$E$22="YES")*Calculator!$F$12:$F$22)),"0.00")&amp;" × λ/2 @lowest band","—")</f>
        <v>0.84 × λ/2 @lowest band</v>
      </c>
      <c r="G35" s="52" t="str">
        <f aca="false">IF(ISNUMBER(B35),IF(B35&lt;10,"Short – portable use only",IF(B35&lt;18,"Portable / SOTA",IF(B35&lt;30,"Good portable/home",IF(B35&lt;45,"Excellent home station","Long wire – max performance")))),"—")</f>
        <v>Portable / SOTA</v>
      </c>
      <c r="H35" s="53" t="str">
        <f aca="false">IFERROR("No CP: "&amp;'UnUn Ratio Optimizer'!D113&amp;" (avg "&amp;TEXT('UnUn Ratio Optimizer'!E113,"0.00")&amp;")"&amp;CHAR(10)&amp;"w/CP: "&amp;'UnUn Ratio Optimizer'!I113&amp;" (avg "&amp;TEXT('UnUn Ratio Optimizer'!J113,"0.00")&amp;")","—")</f>
        <v>No CP: 27:1 (avg 10.34)
w/CP: 28:1 (avg 8.73)</v>
      </c>
      <c r="I35" s="25"/>
    </row>
    <row r="36" customFormat="false" ht="25.5" hidden="false" customHeight="true" outlineLevel="0" collapsed="false">
      <c r="A36" s="48" t="s">
        <v>48</v>
      </c>
      <c r="B36" s="49" t="n">
        <f aca="false">IFERROR(INDEX('Length Sweep'!$A$7:$A$557,MATCH(8,'Length Sweep'!$N$7:$N$557,0)),"-")</f>
        <v>13.5</v>
      </c>
      <c r="C36" s="50" t="n">
        <f aca="false">IFERROR(B36*100,"-")</f>
        <v>1350</v>
      </c>
      <c r="D36" s="51" t="n">
        <f aca="false">IFERROR(LARGE('Length Sweep'!$M$7:$M$557,8),"-")</f>
        <v>0.140526315789474</v>
      </c>
      <c r="E36" s="48" t="str">
        <f aca="false">IF(ISNUMBER(D36),IF(D36&gt;=0.13,"★★★ EXCELLENT",IF(D36&gt;=0.12,"★★  GOOD",IF(D36&gt;=0.07,"★  FAIR",IF(D36&gt;=0.025,"⚠  MARGINAL","✗  AVOID")))),"—")</f>
        <v>★★★ EXCELLENT</v>
      </c>
      <c r="F36" s="50" t="str">
        <f aca="false">IFERROR(TEXT(B36/SUMPRODUCT(MAX((Calculator!$E$12:$E$22="YES")*Calculator!$F$12:$F$22)),"0.00")&amp;" × λ/2 @lowest band","—")</f>
        <v>0.68 × λ/2 @lowest band</v>
      </c>
      <c r="G36" s="52" t="str">
        <f aca="false">IF(ISNUMBER(B36),IF(B36&lt;10,"Short – portable use only",IF(B36&lt;18,"Portable / SOTA",IF(B36&lt;30,"Good portable/home",IF(B36&lt;45,"Excellent home station","Long wire – max performance")))),"—")</f>
        <v>Portable / SOTA</v>
      </c>
      <c r="H36" s="53" t="str">
        <f aca="false">IFERROR("No CP: "&amp;'UnUn Ratio Optimizer'!D114&amp;" (avg "&amp;TEXT('UnUn Ratio Optimizer'!E114,"0.00")&amp;")"&amp;CHAR(10)&amp;"w/CP: "&amp;'UnUn Ratio Optimizer'!I114&amp;" (avg "&amp;TEXT('UnUn Ratio Optimizer'!J114,"0.00")&amp;")","—")</f>
        <v>No CP: 26:1 (avg 17.34)
w/CP: 26:1 (avg 14.16)</v>
      </c>
      <c r="I36" s="25"/>
    </row>
    <row r="37" customFormat="false" ht="25.5" hidden="false" customHeight="true" outlineLevel="0" collapsed="false">
      <c r="A37" s="54" t="s">
        <v>49</v>
      </c>
      <c r="B37" s="55" t="n">
        <f aca="false">IFERROR(INDEX('Length Sweep'!$A$7:$A$557,MATCH(9,'Length Sweep'!$N$7:$N$557,0)),"-")</f>
        <v>23.2</v>
      </c>
      <c r="C37" s="56" t="n">
        <f aca="false">IFERROR(B37*100,"-")</f>
        <v>2320</v>
      </c>
      <c r="D37" s="57" t="n">
        <f aca="false">IFERROR(LARGE('Length Sweep'!$M$7:$M$557,9),"-")</f>
        <v>0.139649122807018</v>
      </c>
      <c r="E37" s="54" t="str">
        <f aca="false">IF(ISNUMBER(D37),IF(D37&gt;=0.13,"★★★ EXCELLENT",IF(D37&gt;=0.12,"★★  GOOD",IF(D37&gt;=0.07,"★  FAIR",IF(D37&gt;=0.025,"⚠  MARGINAL","✗  AVOID")))),"—")</f>
        <v>★★★ EXCELLENT</v>
      </c>
      <c r="F37" s="56" t="str">
        <f aca="false">IFERROR(TEXT(B37/SUMPRODUCT(MAX((Calculator!$E$12:$E$22="YES")*Calculator!$F$12:$F$22)),"0.00")&amp;" × λ/2 @lowest band","—")</f>
        <v>1.16 × λ/2 @lowest band</v>
      </c>
      <c r="G37" s="58" t="str">
        <f aca="false">IF(ISNUMBER(B37),IF(B37&lt;10,"Short – portable use only",IF(B37&lt;18,"Portable / SOTA",IF(B37&lt;30,"Good portable/home",IF(B37&lt;45,"Excellent home station","Long wire – max performance")))),"—")</f>
        <v>Good portable/home</v>
      </c>
      <c r="H37" s="59" t="str">
        <f aca="false">IFERROR("No CP: "&amp;'UnUn Ratio Optimizer'!D115&amp;" (avg "&amp;TEXT('UnUn Ratio Optimizer'!E115,"0.00")&amp;")"&amp;CHAR(10)&amp;"w/CP: "&amp;'UnUn Ratio Optimizer'!I115&amp;" (avg "&amp;TEXT('UnUn Ratio Optimizer'!J115,"0.00")&amp;")","—")</f>
        <v>No CP: 30:1 (avg 8.07)
w/CP: 31:1 (avg 7.19)</v>
      </c>
      <c r="I37" s="25"/>
    </row>
    <row r="38" customFormat="false" ht="25.5" hidden="false" customHeight="true" outlineLevel="0" collapsed="false">
      <c r="A38" s="54" t="s">
        <v>50</v>
      </c>
      <c r="B38" s="55" t="n">
        <f aca="false">IFERROR(INDEX('Length Sweep'!$A$7:$A$557,MATCH(10,'Length Sweep'!$N$7:$N$557,0)),"-")</f>
        <v>16.8</v>
      </c>
      <c r="C38" s="56" t="n">
        <f aca="false">IFERROR(B38*100,"-")</f>
        <v>1680</v>
      </c>
      <c r="D38" s="57" t="n">
        <f aca="false">IFERROR(LARGE('Length Sweep'!$M$7:$M$557,10),"-")</f>
        <v>0.139368421052632</v>
      </c>
      <c r="E38" s="54" t="str">
        <f aca="false">IF(ISNUMBER(D38),IF(D38&gt;=0.13,"★★★ EXCELLENT",IF(D38&gt;=0.12,"★★  GOOD",IF(D38&gt;=0.07,"★  FAIR",IF(D38&gt;=0.025,"⚠  MARGINAL","✗  AVOID")))),"—")</f>
        <v>★★★ EXCELLENT</v>
      </c>
      <c r="F38" s="56" t="str">
        <f aca="false">IFERROR(TEXT(B38/SUMPRODUCT(MAX((Calculator!$E$12:$E$22="YES")*Calculator!$F$12:$F$22)),"0.00")&amp;" × λ/2 @lowest band","—")</f>
        <v>0.84 × λ/2 @lowest band</v>
      </c>
      <c r="G38" s="58" t="str">
        <f aca="false">IF(ISNUMBER(B38),IF(B38&lt;10,"Short – portable use only",IF(B38&lt;18,"Portable / SOTA",IF(B38&lt;30,"Good portable/home",IF(B38&lt;45,"Excellent home station","Long wire – max performance")))),"—")</f>
        <v>Portable / SOTA</v>
      </c>
      <c r="H38" s="59" t="str">
        <f aca="false">IFERROR("No CP: "&amp;'UnUn Ratio Optimizer'!D116&amp;" (avg "&amp;TEXT('UnUn Ratio Optimizer'!E116,"0.00")&amp;")"&amp;CHAR(10)&amp;"w/CP: "&amp;'UnUn Ratio Optimizer'!I116&amp;" (avg "&amp;TEXT('UnUn Ratio Optimizer'!J116,"0.00")&amp;")","—")</f>
        <v>No CP: 28:1 (avg 9.57)
w/CP: 29:1 (avg 8.22)</v>
      </c>
      <c r="I38" s="25"/>
    </row>
    <row r="39" customFormat="false" ht="25.5" hidden="false" customHeight="true" outlineLevel="0" collapsed="false">
      <c r="A39" s="60" t="s">
        <v>51</v>
      </c>
      <c r="B39" s="60"/>
      <c r="C39" s="60"/>
      <c r="D39" s="60"/>
      <c r="E39" s="60"/>
      <c r="F39" s="60"/>
      <c r="G39" s="60"/>
      <c r="H39" s="60"/>
      <c r="I39" s="4"/>
    </row>
    <row r="40" customFormat="false" ht="15" hidden="false" customHeight="true" outlineLevel="0" collapsed="false">
      <c r="A40" s="61"/>
    </row>
    <row r="41" customFormat="false" ht="15" hidden="false" customHeight="true" outlineLevel="0" collapsed="false">
      <c r="A41" s="62" t="s">
        <v>52</v>
      </c>
      <c r="B41" s="62"/>
      <c r="C41" s="62"/>
      <c r="D41" s="62"/>
      <c r="E41" s="62"/>
      <c r="F41" s="62"/>
      <c r="G41" s="62"/>
      <c r="H41" s="62"/>
      <c r="I41" s="62"/>
    </row>
    <row r="42" customFormat="false" ht="15" hidden="false" customHeight="true" outlineLevel="0" collapsed="false">
      <c r="A42" s="63" t="s">
        <v>53</v>
      </c>
      <c r="B42" s="63"/>
      <c r="C42" s="64" t="s">
        <v>54</v>
      </c>
      <c r="D42" s="64"/>
      <c r="E42" s="64"/>
      <c r="F42" s="64"/>
      <c r="G42" s="64"/>
      <c r="H42" s="64"/>
      <c r="I42" s="64"/>
    </row>
    <row r="43" customFormat="false" ht="15" hidden="false" customHeight="true" outlineLevel="0" collapsed="false">
      <c r="A43" s="63" t="s">
        <v>55</v>
      </c>
      <c r="B43" s="63"/>
      <c r="C43" s="64" t="s">
        <v>56</v>
      </c>
      <c r="D43" s="64"/>
      <c r="E43" s="64"/>
      <c r="F43" s="64"/>
      <c r="G43" s="64"/>
      <c r="H43" s="64"/>
      <c r="I43" s="64"/>
    </row>
    <row r="44" customFormat="false" ht="15" hidden="false" customHeight="true" outlineLevel="0" collapsed="false">
      <c r="A44" s="63" t="s">
        <v>57</v>
      </c>
      <c r="B44" s="63"/>
      <c r="C44" s="64" t="s">
        <v>58</v>
      </c>
      <c r="D44" s="64"/>
      <c r="E44" s="64"/>
      <c r="F44" s="64"/>
      <c r="G44" s="64"/>
      <c r="H44" s="64"/>
      <c r="I44" s="64"/>
    </row>
    <row r="45" customFormat="false" ht="15" hidden="false" customHeight="true" outlineLevel="0" collapsed="false">
      <c r="A45" s="63" t="s">
        <v>59</v>
      </c>
      <c r="B45" s="63"/>
      <c r="C45" s="64" t="s">
        <v>60</v>
      </c>
      <c r="D45" s="64"/>
      <c r="E45" s="64"/>
      <c r="F45" s="64"/>
      <c r="G45" s="64"/>
      <c r="H45" s="64"/>
      <c r="I45" s="64"/>
    </row>
    <row r="46" customFormat="false" ht="15" hidden="false" customHeight="true" outlineLevel="0" collapsed="false">
      <c r="A46" s="63" t="s">
        <v>61</v>
      </c>
      <c r="B46" s="63"/>
      <c r="C46" s="64" t="s">
        <v>62</v>
      </c>
      <c r="D46" s="64"/>
      <c r="E46" s="64"/>
      <c r="F46" s="64"/>
      <c r="G46" s="64"/>
      <c r="H46" s="64"/>
      <c r="I46" s="64"/>
    </row>
    <row r="47" customFormat="false" ht="15" hidden="false" customHeight="true" outlineLevel="0" collapsed="false">
      <c r="A47" s="63" t="s">
        <v>63</v>
      </c>
      <c r="B47" s="63"/>
      <c r="C47" s="64" t="s">
        <v>64</v>
      </c>
      <c r="D47" s="64"/>
      <c r="E47" s="64"/>
      <c r="F47" s="64"/>
      <c r="G47" s="64"/>
      <c r="H47" s="64"/>
      <c r="I47" s="64"/>
    </row>
  </sheetData>
  <mergeCells count="26">
    <mergeCell ref="A1:H1"/>
    <mergeCell ref="A2:H2"/>
    <mergeCell ref="A4:H4"/>
    <mergeCell ref="A6:H6"/>
    <mergeCell ref="A7:C7"/>
    <mergeCell ref="E7:H7"/>
    <mergeCell ref="A9:H9"/>
    <mergeCell ref="A10:H10"/>
    <mergeCell ref="A24:H24"/>
    <mergeCell ref="A25:C25"/>
    <mergeCell ref="E25:I25"/>
    <mergeCell ref="A27:H27"/>
    <mergeCell ref="A39:H39"/>
    <mergeCell ref="A41:I41"/>
    <mergeCell ref="A42:B42"/>
    <mergeCell ref="C42:I42"/>
    <mergeCell ref="A43:B43"/>
    <mergeCell ref="C43:I43"/>
    <mergeCell ref="A44:B44"/>
    <mergeCell ref="C44:I44"/>
    <mergeCell ref="A45:B45"/>
    <mergeCell ref="C45:I45"/>
    <mergeCell ref="A46:B46"/>
    <mergeCell ref="C46:I46"/>
    <mergeCell ref="A47:B47"/>
    <mergeCell ref="C47:I47"/>
  </mergeCells>
  <conditionalFormatting sqref="E12:E22">
    <cfRule type="cellIs" priority="2" operator="equal" aboveAverage="0" equalAverage="0" bottom="0" percent="0" rank="0" text="" dxfId="0">
      <formula>"YES"</formula>
    </cfRule>
    <cfRule type="cellIs" priority="3" operator="equal" aboveAverage="0" equalAverage="0" bottom="0" percent="0" rank="0" text="" dxfId="1">
      <formula>"NO"</formula>
    </cfRule>
  </conditionalFormatting>
  <dataValidations count="1">
    <dataValidation allowBlank="false" errorStyle="stop" operator="between" showDropDown="false" showErrorMessage="false" showInputMessage="false" sqref="E12:E22"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FD095"/>
    <pageSetUpPr fitToPage="false"/>
  </sheetPr>
  <dimension ref="A1:J45"/>
  <sheetViews>
    <sheetView showFormulas="false" showGridLines="false" showRowColHeaders="true" showZeros="true" rightToLeft="false" tabSelected="false" showOutlineSymbols="true" defaultGridColor="true" view="normal" topLeftCell="A10" colorId="64" zoomScale="200" zoomScaleNormal="200" zoomScalePageLayoutView="100" workbookViewId="0">
      <selection pane="topLeft" activeCell="A2" activeCellId="0" sqref="A2"/>
    </sheetView>
  </sheetViews>
  <sheetFormatPr defaultColWidth="8.6796875" defaultRowHeight="15" customHeight="false" zeroHeight="false" outlineLevelRow="0" outlineLevelCol="0"/>
  <cols>
    <col collapsed="false" customWidth="true" hidden="false" outlineLevel="0" max="2" min="1" style="1" width="9"/>
    <col collapsed="false" customWidth="true" hidden="false" outlineLevel="0" max="4" min="3" style="1" width="10"/>
    <col collapsed="false" customWidth="true" hidden="false" outlineLevel="0" max="5" min="5" style="1" width="12"/>
    <col collapsed="false" customWidth="true" hidden="false" outlineLevel="0" max="6" min="6" style="1" width="13"/>
    <col collapsed="false" customWidth="true" hidden="false" outlineLevel="0" max="7" min="7" style="1" width="11.89"/>
    <col collapsed="false" customWidth="true" hidden="false" outlineLevel="0" max="8" min="8" style="1" width="11.82"/>
    <col collapsed="false" customWidth="true" hidden="false" outlineLevel="0" max="9" min="9" style="1" width="26.23"/>
    <col collapsed="false" customWidth="true" hidden="false" outlineLevel="0" max="10" min="10" style="1" width="41.8"/>
    <col collapsed="false" customWidth="false" hidden="false" outlineLevel="0" max="16383" min="11" style="1" width="8.68"/>
    <col collapsed="false" customWidth="true" hidden="false" outlineLevel="0" max="16384" min="16384" style="1" width="11.53"/>
  </cols>
  <sheetData>
    <row r="1" customFormat="false" ht="15" hidden="false" customHeight="true" outlineLevel="0" collapsed="false">
      <c r="A1" s="65" t="s">
        <v>65</v>
      </c>
      <c r="B1" s="65"/>
      <c r="C1" s="65"/>
      <c r="D1" s="65"/>
      <c r="E1" s="65"/>
      <c r="F1" s="65"/>
      <c r="G1" s="65"/>
      <c r="H1" s="65"/>
      <c r="I1" s="65"/>
    </row>
    <row r="2" customFormat="false" ht="15" hidden="false" customHeight="true" outlineLevel="0" collapsed="false">
      <c r="A2" s="3" t="s">
        <v>66</v>
      </c>
      <c r="B2" s="3"/>
      <c r="C2" s="3"/>
      <c r="D2" s="3"/>
      <c r="E2" s="3"/>
      <c r="F2" s="3"/>
      <c r="G2" s="3"/>
      <c r="H2" s="3"/>
    </row>
    <row r="3" customFormat="false" ht="15" hidden="false" customHeight="true" outlineLevel="0" collapsed="false">
      <c r="A3" s="66"/>
    </row>
    <row r="4" customFormat="false" ht="15" hidden="false" customHeight="true" outlineLevel="0" collapsed="false">
      <c r="A4" s="67" t="s">
        <v>67</v>
      </c>
      <c r="B4" s="67"/>
      <c r="C4" s="68" t="n">
        <v>43.4</v>
      </c>
      <c r="D4" s="22" t="s">
        <v>68</v>
      </c>
      <c r="E4" s="22"/>
      <c r="F4" s="22"/>
      <c r="G4" s="22"/>
      <c r="H4" s="22"/>
      <c r="I4" s="22"/>
      <c r="J4" s="22"/>
    </row>
    <row r="5" customFormat="false" ht="15" hidden="false" customHeight="true" outlineLevel="0" collapsed="false">
      <c r="A5" s="67" t="s">
        <v>69</v>
      </c>
      <c r="B5" s="67"/>
      <c r="C5" s="69" t="n">
        <f aca="false">IFERROR(VALUE(LEFT(INDEX('UnUn Ratio Optimizer'!$I$107:$I$116,MATCH(C4,'UnUn Ratio Optimizer'!$B$107:$B$116,0)),FIND(":",INDEX('UnUn Ratio Optimizer'!$I$107:$I$116,MATCH(C4,'UnUn Ratio Optimizer'!$B$107:$B$116,0)))-1)),9)</f>
        <v>9</v>
      </c>
      <c r="D5" s="70"/>
      <c r="E5" s="71"/>
    </row>
    <row r="6" customFormat="false" ht="15" hidden="false" customHeight="true" outlineLevel="0" collapsed="false">
      <c r="A6" s="72"/>
      <c r="B6" s="72"/>
      <c r="C6" s="73"/>
      <c r="D6" s="70"/>
      <c r="E6" s="71"/>
    </row>
    <row r="7" customFormat="false" ht="25.5" hidden="false" customHeight="true" outlineLevel="0" collapsed="false">
      <c r="A7" s="24" t="s">
        <v>8</v>
      </c>
      <c r="B7" s="24" t="s">
        <v>70</v>
      </c>
      <c r="C7" s="24" t="s">
        <v>71</v>
      </c>
      <c r="D7" s="24" t="s">
        <v>72</v>
      </c>
      <c r="E7" s="24" t="s">
        <v>73</v>
      </c>
      <c r="F7" s="24" t="s">
        <v>74</v>
      </c>
      <c r="G7" s="24" t="s">
        <v>75</v>
      </c>
      <c r="H7" s="24" t="s">
        <v>76</v>
      </c>
      <c r="I7" s="74"/>
    </row>
    <row r="8" customFormat="false" ht="15" hidden="false" customHeight="true" outlineLevel="0" collapsed="false">
      <c r="A8" s="14" t="str">
        <f aca="false">Calculator!A12</f>
        <v>160m</v>
      </c>
      <c r="B8" s="75" t="str">
        <f aca="false">Calculator!$E$12</f>
        <v>NO</v>
      </c>
      <c r="C8" s="18" t="n">
        <f aca="false">Calculator!$F$12</f>
        <v>75</v>
      </c>
      <c r="D8" s="18" t="n">
        <f aca="false">ROUND(Calculator!$G$12,2)</f>
        <v>37.5</v>
      </c>
      <c r="E8" s="76" t="str">
        <f aca="false">IF(AND(B8="YES",$C$4&gt;=D8),MOD($C$4/C8,1),"—")</f>
        <v>—</v>
      </c>
      <c r="F8" s="77" t="str">
        <f aca="false">IF(AND(B8="YES",$C$4&gt;=D8),ROUND(50*POWER(80,COS(PI()*MOD($C$4/C8,1))^2),0),"—")</f>
        <v>—</v>
      </c>
      <c r="G8" s="78" t="str">
        <f aca="false">IF(B8&lt;&gt;"YES","—",IF($C$4&lt;D8,"&lt; λ/4",1500*SIN(2*PI()*MOD($C$4/C8,1))))</f>
        <v>—</v>
      </c>
      <c r="H8" s="79" t="str">
        <f aca="false">IF(B8&lt;&gt;"YES","—",IF($C$4&lt;D8,"—",(1+SQRT((((F8)-$C$5*50)^2+(G8)^2)/(((F8)+$C$5*50)^2+(G8)^2)))/(1-SQRT((((F8)-$C$5*50)^2+(G8)^2)/(((F8)+$C$5*50)^2+(G8)^2)))))</f>
        <v>—</v>
      </c>
      <c r="I8" s="74"/>
    </row>
    <row r="9" customFormat="false" ht="15" hidden="false" customHeight="true" outlineLevel="0" collapsed="false">
      <c r="A9" s="14" t="str">
        <f aca="false">Calculator!A13</f>
        <v>80m</v>
      </c>
      <c r="B9" s="75" t="str">
        <f aca="false">Calculator!$E$13</f>
        <v>NO</v>
      </c>
      <c r="C9" s="18" t="n">
        <f aca="false">Calculator!$F$13</f>
        <v>39.041095890411</v>
      </c>
      <c r="D9" s="18" t="n">
        <f aca="false">ROUND(Calculator!$G$13,2)</f>
        <v>19.52</v>
      </c>
      <c r="E9" s="76" t="str">
        <f aca="false">IF(AND(B9="YES",$C$4&gt;=D9),MOD($C$4/C9,1),"—")</f>
        <v>—</v>
      </c>
      <c r="F9" s="77" t="str">
        <f aca="false">IF(AND(B9="YES",$C$4&gt;=D9),ROUND(50*POWER(80,COS(PI()*MOD($C$4/C9,1))^2),0),"—")</f>
        <v>—</v>
      </c>
      <c r="G9" s="78" t="str">
        <f aca="false">IF(B9&lt;&gt;"YES","—",IF($C$4&lt;D9,"&lt; λ/4",1500*SIN(2*PI()*MOD($C$4/C9,1))))</f>
        <v>—</v>
      </c>
      <c r="H9" s="79" t="str">
        <f aca="false">IF(B9&lt;&gt;"YES","—",IF($C$4&lt;D9,"—",(1+SQRT((((F9)-$C$5*50)^2+(G9)^2)/(((F9)+$C$5*50)^2+(G9)^2)))/(1-SQRT((((F9)-$C$5*50)^2+(G9)^2)/(((F9)+$C$5*50)^2+(G9)^2)))))</f>
        <v>—</v>
      </c>
      <c r="I9" s="74"/>
    </row>
    <row r="10" customFormat="false" ht="15" hidden="false" customHeight="true" outlineLevel="0" collapsed="false">
      <c r="A10" s="14" t="str">
        <f aca="false">Calculator!A14</f>
        <v>60m</v>
      </c>
      <c r="B10" s="75" t="str">
        <f aca="false">Calculator!$E$14</f>
        <v>NO</v>
      </c>
      <c r="C10" s="18" t="n">
        <f aca="false">Calculator!$F$14</f>
        <v>26.5907818622877</v>
      </c>
      <c r="D10" s="18" t="n">
        <f aca="false">ROUND(Calculator!$G$14,2)</f>
        <v>13.3</v>
      </c>
      <c r="E10" s="76" t="str">
        <f aca="false">IF(AND(B10="YES",$C$4&gt;=D10),MOD($C$4/C10,1),"—")</f>
        <v>—</v>
      </c>
      <c r="F10" s="77" t="str">
        <f aca="false">IF(AND(B10="YES",$C$4&gt;=D10),ROUND(50*POWER(80,COS(PI()*MOD($C$4/C10,1))^2),0),"—")</f>
        <v>—</v>
      </c>
      <c r="G10" s="78" t="str">
        <f aca="false">IF(B10&lt;&gt;"YES","—",IF($C$4&lt;D10,"&lt; λ/4",1500*SIN(2*PI()*MOD($C$4/C10,1))))</f>
        <v>—</v>
      </c>
      <c r="H10" s="79" t="str">
        <f aca="false">IF(B10&lt;&gt;"YES","—",IF($C$4&lt;D10,"—",(1+SQRT((((F10)-$C$5*50)^2+(G10)^2)/(((F10)+$C$5*50)^2+(G10)^2)))/(1-SQRT((((F10)-$C$5*50)^2+(G10)^2)/(((F10)+$C$5*50)^2+(G10)^2)))))</f>
        <v>—</v>
      </c>
      <c r="I10" s="74"/>
    </row>
    <row r="11" customFormat="false" ht="15" hidden="false" customHeight="true" outlineLevel="0" collapsed="false">
      <c r="A11" s="14" t="str">
        <f aca="false">Calculator!A15</f>
        <v>40m</v>
      </c>
      <c r="B11" s="75" t="str">
        <f aca="false">Calculator!$E$15</f>
        <v>YES</v>
      </c>
      <c r="C11" s="18" t="n">
        <f aca="false">Calculator!$F$15</f>
        <v>19.9300699300699</v>
      </c>
      <c r="D11" s="18" t="n">
        <f aca="false">ROUND(Calculator!$G$15,2)</f>
        <v>9.97</v>
      </c>
      <c r="E11" s="76" t="n">
        <f aca="false">IF(AND(B11="YES",$C$4&gt;=D11),MOD($C$4/C11,1),"—")</f>
        <v>0.177614035087719</v>
      </c>
      <c r="F11" s="77" t="n">
        <f aca="false">IF(AND(B11="YES",$C$4&gt;=D11),ROUND(50*POWER(80,COS(PI()*MOD($C$4/C11,1))^2),0),"—")</f>
        <v>1171</v>
      </c>
      <c r="G11" s="78" t="n">
        <f aca="false">IF(B11&lt;&gt;"YES","—",IF($C$4&lt;D11,"&lt; λ/4",1500*SIN(2*PI()*MOD($C$4/C11,1))))</f>
        <v>1347.51384482052</v>
      </c>
      <c r="H11" s="79" t="n">
        <f aca="false">IF(B11&lt;&gt;"YES","—",IF($C$4&lt;D11,"—",(1+SQRT((((F11)-$C$5*50)^2+(G11)^2)/(((F11)+$C$5*50)^2+(G11)^2)))/(1-SQRT((((F11)-$C$5*50)^2+(G11)^2)/(((F11)+$C$5*50)^2+(G11)^2)))))</f>
        <v>6.27295003987512</v>
      </c>
      <c r="I11" s="74"/>
    </row>
    <row r="12" customFormat="false" ht="15" hidden="false" customHeight="true" outlineLevel="0" collapsed="false">
      <c r="A12" s="14" t="str">
        <f aca="false">Calculator!A16</f>
        <v>30m</v>
      </c>
      <c r="B12" s="75" t="str">
        <f aca="false">Calculator!$E$16</f>
        <v>NO</v>
      </c>
      <c r="C12" s="18" t="n">
        <f aca="false">Calculator!$F$16</f>
        <v>14.0740740740741</v>
      </c>
      <c r="D12" s="18" t="n">
        <f aca="false">ROUND(Calculator!$G$16,2)</f>
        <v>7.04</v>
      </c>
      <c r="E12" s="76" t="str">
        <f aca="false">IF(AND(B12="YES",$C$4&gt;=D12),MOD($C$4/C12,1),"—")</f>
        <v>—</v>
      </c>
      <c r="F12" s="77" t="str">
        <f aca="false">IF(AND(B12="YES",$C$4&gt;=D12),ROUND(50*POWER(80,COS(PI()*MOD($C$4/C12,1))^2),0),"—")</f>
        <v>—</v>
      </c>
      <c r="G12" s="78" t="str">
        <f aca="false">IF(B12&lt;&gt;"YES","—",IF($C$4&lt;D12,"&lt; λ/4",1500*SIN(2*PI()*MOD($C$4/C12,1))))</f>
        <v>—</v>
      </c>
      <c r="H12" s="79" t="str">
        <f aca="false">IF(B12&lt;&gt;"YES","—",IF($C$4&lt;D12,"—",(1+SQRT((((F12)-$C$5*50)^2+(G12)^2)/(((F12)+$C$5*50)^2+(G12)^2)))/(1-SQRT((((F12)-$C$5*50)^2+(G12)^2)/(((F12)+$C$5*50)^2+(G12)^2)))))</f>
        <v>—</v>
      </c>
      <c r="I12" s="74"/>
    </row>
    <row r="13" customFormat="false" ht="15" hidden="false" customHeight="true" outlineLevel="0" collapsed="false">
      <c r="A13" s="14" t="str">
        <f aca="false">Calculator!A17</f>
        <v>20m</v>
      </c>
      <c r="B13" s="75" t="str">
        <f aca="false">Calculator!$E$17</f>
        <v>YES</v>
      </c>
      <c r="C13" s="18" t="n">
        <f aca="false">Calculator!$F$17</f>
        <v>10.0529100529101</v>
      </c>
      <c r="D13" s="18" t="n">
        <f aca="false">ROUND(Calculator!$G$17,2)</f>
        <v>5.03</v>
      </c>
      <c r="E13" s="76" t="n">
        <f aca="false">IF(AND(B13="YES",$C$4&gt;=D13),MOD($C$4/C13,1),"—")</f>
        <v>0.317157894736842</v>
      </c>
      <c r="F13" s="77" t="n">
        <f aca="false">IF(AND(B13="YES",$C$4&gt;=D13),ROUND(50*POWER(80,COS(PI()*MOD($C$4/C13,1))^2),0),"—")</f>
        <v>182</v>
      </c>
      <c r="G13" s="78" t="n">
        <f aca="false">IF(B13&lt;&gt;"YES","—",IF($C$4&lt;D13,"&lt; λ/4",1500*SIN(2*PI()*MOD($C$4/C13,1))))</f>
        <v>1368.42858746366</v>
      </c>
      <c r="H13" s="79" t="n">
        <f aca="false">IF(B13&lt;&gt;"YES","—",IF($C$4&lt;D13,"—",(1+SQRT((((F13)-$C$5*50)^2+(G13)^2)/(((F13)+$C$5*50)^2+(G13)^2)))/(1-SQRT((((F13)-$C$5*50)^2+(G13)^2)/(((F13)+$C$5*50)^2+(G13)^2)))))</f>
        <v>25.7024949682897</v>
      </c>
      <c r="I13" s="74"/>
    </row>
    <row r="14" customFormat="false" ht="15" hidden="false" customHeight="true" outlineLevel="0" collapsed="false">
      <c r="A14" s="14" t="str">
        <f aca="false">Calculator!A18</f>
        <v>17m</v>
      </c>
      <c r="B14" s="75" t="str">
        <f aca="false">Calculator!$E$18</f>
        <v>NO</v>
      </c>
      <c r="C14" s="18" t="n">
        <f aca="false">Calculator!$F$18</f>
        <v>7.86510652389888</v>
      </c>
      <c r="D14" s="18" t="n">
        <f aca="false">ROUND(Calculator!$G$18,2)</f>
        <v>3.93</v>
      </c>
      <c r="E14" s="76" t="str">
        <f aca="false">IF(AND(B14="YES",$C$4&gt;=D14),MOD($C$4/C14,1),"—")</f>
        <v>—</v>
      </c>
      <c r="F14" s="77" t="str">
        <f aca="false">IF(AND(B14="YES",$C$4&gt;=D14),ROUND(50*POWER(80,COS(PI()*MOD($C$4/C14,1))^2),0),"—")</f>
        <v>—</v>
      </c>
      <c r="G14" s="78" t="str">
        <f aca="false">IF(B14&lt;&gt;"YES","—",IF($C$4&lt;D14,"&lt; λ/4",1500*SIN(2*PI()*MOD($C$4/C14,1))))</f>
        <v>—</v>
      </c>
      <c r="H14" s="79" t="str">
        <f aca="false">IF(B14&lt;&gt;"YES","—",IF($C$4&lt;D14,"—",(1+SQRT((((F14)-$C$5*50)^2+(G14)^2)/(((F14)+$C$5*50)^2+(G14)^2)))/(1-SQRT((((F14)-$C$5*50)^2+(G14)^2)/(((F14)+$C$5*50)^2+(G14)^2)))))</f>
        <v>—</v>
      </c>
      <c r="I14" s="74"/>
    </row>
    <row r="15" customFormat="false" ht="15" hidden="false" customHeight="true" outlineLevel="0" collapsed="false">
      <c r="A15" s="14" t="str">
        <f aca="false">Calculator!A19</f>
        <v>15m</v>
      </c>
      <c r="B15" s="75" t="str">
        <f aca="false">Calculator!$E$19</f>
        <v>NO</v>
      </c>
      <c r="C15" s="18" t="n">
        <f aca="false">Calculator!$F$19</f>
        <v>6.71378091872792</v>
      </c>
      <c r="D15" s="18" t="n">
        <f aca="false">ROUND(Calculator!$G$19,2)</f>
        <v>3.36</v>
      </c>
      <c r="E15" s="76" t="str">
        <f aca="false">IF(AND(B15="YES",$C$4&gt;=D15),MOD($C$4/C15,1),"—")</f>
        <v>—</v>
      </c>
      <c r="F15" s="77" t="str">
        <f aca="false">IF(AND(B15="YES",$C$4&gt;=D15),ROUND(50*POWER(80,COS(PI()*MOD($C$4/C15,1))^2),0),"—")</f>
        <v>—</v>
      </c>
      <c r="G15" s="78" t="str">
        <f aca="false">IF(B15&lt;&gt;"YES","—",IF($C$4&lt;D15,"&lt; λ/4",1500*SIN(2*PI()*MOD($C$4/C15,1))))</f>
        <v>—</v>
      </c>
      <c r="H15" s="79" t="str">
        <f aca="false">IF(B15&lt;&gt;"YES","—",IF($C$4&lt;D15,"—",(1+SQRT((((F15)-$C$5*50)^2+(G15)^2)/(((F15)+$C$5*50)^2+(G15)^2)))/(1-SQRT((((F15)-$C$5*50)^2+(G15)^2)/(((F15)+$C$5*50)^2+(G15)^2)))))</f>
        <v>—</v>
      </c>
      <c r="I15" s="74"/>
    </row>
    <row r="16" customFormat="false" ht="15" hidden="false" customHeight="true" outlineLevel="0" collapsed="false">
      <c r="A16" s="14" t="str">
        <f aca="false">Calculator!A20</f>
        <v>12m</v>
      </c>
      <c r="B16" s="75" t="str">
        <f aca="false">Calculator!$E$20</f>
        <v>NO</v>
      </c>
      <c r="C16" s="18" t="n">
        <f aca="false">Calculator!$F$20</f>
        <v>5.71371291098637</v>
      </c>
      <c r="D16" s="18" t="n">
        <f aca="false">ROUND(Calculator!$G$20,2)</f>
        <v>2.86</v>
      </c>
      <c r="E16" s="76" t="str">
        <f aca="false">IF(AND(B16="YES",$C$4&gt;=D16),MOD($C$4/C16,1),"—")</f>
        <v>—</v>
      </c>
      <c r="F16" s="77" t="str">
        <f aca="false">IF(AND(B16="YES",$C$4&gt;=D16),ROUND(50*POWER(80,COS(PI()*MOD($C$4/C16,1))^2),0),"—")</f>
        <v>—</v>
      </c>
      <c r="G16" s="78" t="str">
        <f aca="false">IF(B16&lt;&gt;"YES","—",IF($C$4&lt;D16,"&lt; λ/4",1500*SIN(2*PI()*MOD($C$4/C16,1))))</f>
        <v>—</v>
      </c>
      <c r="H16" s="79" t="str">
        <f aca="false">IF(B16&lt;&gt;"YES","—",IF($C$4&lt;D16,"—",(1+SQRT((((F16)-$C$5*50)^2+(G16)^2)/(((F16)+$C$5*50)^2+(G16)^2)))/(1-SQRT((((F16)-$C$5*50)^2+(G16)^2)/(((F16)+$C$5*50)^2+(G16)^2)))))</f>
        <v>—</v>
      </c>
      <c r="I16" s="74"/>
    </row>
    <row r="17" customFormat="false" ht="15" hidden="false" customHeight="true" outlineLevel="0" collapsed="false">
      <c r="A17" s="14" t="str">
        <f aca="false">Calculator!A21</f>
        <v>10m</v>
      </c>
      <c r="B17" s="75" t="str">
        <f aca="false">Calculator!$E$21</f>
        <v>NO</v>
      </c>
      <c r="C17" s="18" t="n">
        <f aca="false">Calculator!$F$21</f>
        <v>4.93934142114385</v>
      </c>
      <c r="D17" s="18" t="n">
        <f aca="false">ROUND(Calculator!$G$21,2)</f>
        <v>2.47</v>
      </c>
      <c r="E17" s="76" t="str">
        <f aca="false">IF(AND(B17="YES",$C$4&gt;=D17),MOD($C$4/C17,1),"—")</f>
        <v>—</v>
      </c>
      <c r="F17" s="77" t="str">
        <f aca="false">IF(AND(B17="YES",$C$4&gt;=D17),ROUND(50*POWER(80,COS(PI()*MOD($C$4/C17,1))^2),0),"—")</f>
        <v>—</v>
      </c>
      <c r="G17" s="78" t="str">
        <f aca="false">IF(B17&lt;&gt;"YES","—",IF($C$4&lt;D17,"&lt; λ/4",1500*SIN(2*PI()*MOD($C$4/C17,1))))</f>
        <v>—</v>
      </c>
      <c r="H17" s="79" t="str">
        <f aca="false">IF(B17&lt;&gt;"YES","—",IF($C$4&lt;D17,"—",(1+SQRT((((F17)-$C$5*50)^2+(G17)^2)/(((F17)+$C$5*50)^2+(G17)^2)))/(1-SQRT((((F17)-$C$5*50)^2+(G17)^2)/(((F17)+$C$5*50)^2+(G17)^2)))))</f>
        <v>—</v>
      </c>
      <c r="I17" s="74"/>
    </row>
    <row r="18" customFormat="false" ht="15" hidden="false" customHeight="true" outlineLevel="0" collapsed="false">
      <c r="A18" s="14" t="str">
        <f aca="false">Calculator!A22</f>
        <v>6m</v>
      </c>
      <c r="B18" s="75" t="str">
        <f aca="false">Calculator!$E$22</f>
        <v>NO</v>
      </c>
      <c r="C18" s="18" t="n">
        <f aca="false">Calculator!$F$22</f>
        <v>2.74038461538462</v>
      </c>
      <c r="D18" s="18" t="n">
        <f aca="false">ROUND(Calculator!$G$22,2)</f>
        <v>1.37</v>
      </c>
      <c r="E18" s="76" t="str">
        <f aca="false">IF(AND(B18="YES",$C$4&gt;=D18),MOD($C$4/C18,1),"—")</f>
        <v>—</v>
      </c>
      <c r="F18" s="77" t="str">
        <f aca="false">IF(AND(B18="YES",$C$4&gt;=D18),ROUND(50*POWER(80,COS(PI()*MOD($C$4/C18,1))^2),0),"—")</f>
        <v>—</v>
      </c>
      <c r="G18" s="78" t="str">
        <f aca="false">IF(B18&lt;&gt;"YES","—",IF($C$4&lt;D18,"&lt; λ/4",1500*SIN(2*PI()*MOD($C$4/C18,1))))</f>
        <v>—</v>
      </c>
      <c r="H18" s="79" t="str">
        <f aca="false">IF(B18&lt;&gt;"YES","—",IF($C$4&lt;D18,"—",(1+SQRT((((F18)-$C$5*50)^2+(G18)^2)/(((F18)+$C$5*50)^2+(G18)^2)))/(1-SQRT((((F18)-$C$5*50)^2+(G18)^2)/(((F18)+$C$5*50)^2+(G18)^2)))))</f>
        <v>—</v>
      </c>
      <c r="I18" s="74"/>
    </row>
    <row r="20" customFormat="false" ht="15" hidden="false" customHeight="true" outlineLevel="0" collapsed="false">
      <c r="A20" s="2" t="s">
        <v>77</v>
      </c>
      <c r="B20" s="2"/>
      <c r="C20" s="2"/>
      <c r="D20" s="2"/>
      <c r="E20" s="2"/>
      <c r="F20" s="2"/>
      <c r="G20" s="2"/>
      <c r="H20" s="2"/>
      <c r="I20" s="2"/>
      <c r="J20" s="2"/>
    </row>
    <row r="22" customFormat="false" ht="15" hidden="false" customHeight="true" outlineLevel="0" collapsed="false">
      <c r="A22" s="60" t="s">
        <v>78</v>
      </c>
      <c r="B22" s="60"/>
      <c r="C22" s="60"/>
      <c r="D22" s="60"/>
      <c r="E22" s="60"/>
      <c r="F22" s="60"/>
      <c r="G22" s="60"/>
      <c r="H22" s="60"/>
      <c r="I22" s="60"/>
      <c r="J22" s="60"/>
    </row>
    <row r="23" customFormat="false" ht="15" hidden="false" customHeight="true" outlineLevel="0" collapsed="false">
      <c r="A23" s="80" t="s">
        <v>79</v>
      </c>
      <c r="B23" s="80"/>
      <c r="C23" s="81" t="n">
        <f aca="false">Calculator!D25</f>
        <v>9.96503496503497</v>
      </c>
      <c r="D23" s="82" t="s">
        <v>80</v>
      </c>
      <c r="E23" s="83" t="s">
        <v>81</v>
      </c>
      <c r="F23" s="83"/>
      <c r="G23" s="83"/>
      <c r="H23" s="83"/>
      <c r="I23" s="83"/>
      <c r="J23" s="83"/>
    </row>
    <row r="24" customFormat="false" ht="25.5" hidden="false" customHeight="true" outlineLevel="0" collapsed="false">
      <c r="A24" s="80" t="s">
        <v>82</v>
      </c>
      <c r="B24" s="80"/>
      <c r="C24" s="84" t="n">
        <v>5</v>
      </c>
      <c r="D24" s="82" t="s">
        <v>80</v>
      </c>
      <c r="E24" s="83" t="s">
        <v>83</v>
      </c>
      <c r="F24" s="83"/>
      <c r="G24" s="83"/>
      <c r="H24" s="83"/>
      <c r="I24" s="83"/>
      <c r="J24" s="83"/>
    </row>
    <row r="25" customFormat="false" ht="25.5" hidden="false" customHeight="true" outlineLevel="0" collapsed="false">
      <c r="A25" s="80" t="s">
        <v>84</v>
      </c>
      <c r="B25" s="80"/>
      <c r="C25" s="84" t="n">
        <v>1</v>
      </c>
      <c r="D25" s="82" t="s">
        <v>85</v>
      </c>
      <c r="E25" s="83" t="s">
        <v>86</v>
      </c>
      <c r="F25" s="83"/>
      <c r="G25" s="83"/>
      <c r="H25" s="83"/>
      <c r="I25" s="83"/>
      <c r="J25" s="83"/>
    </row>
    <row r="26" customFormat="false" ht="15" hidden="false" customHeight="true" outlineLevel="0" collapsed="false">
      <c r="A26" s="85"/>
      <c r="B26" s="85"/>
      <c r="C26" s="86"/>
      <c r="D26" s="82"/>
      <c r="E26" s="82"/>
      <c r="F26" s="82"/>
      <c r="G26" s="82"/>
      <c r="H26" s="82"/>
      <c r="I26" s="82"/>
      <c r="J26" s="82"/>
    </row>
    <row r="27" customFormat="false" ht="38.25" hidden="false" customHeight="true" outlineLevel="0" collapsed="false">
      <c r="A27" s="87" t="s">
        <v>87</v>
      </c>
      <c r="B27" s="87"/>
      <c r="C27" s="87"/>
      <c r="D27" s="87"/>
      <c r="E27" s="87"/>
      <c r="F27" s="87"/>
      <c r="G27" s="87"/>
      <c r="H27" s="87"/>
      <c r="I27" s="87"/>
      <c r="J27" s="87"/>
    </row>
    <row r="28" customFormat="false" ht="38.25" hidden="false" customHeight="true" outlineLevel="0" collapsed="false">
      <c r="A28" s="24" t="s">
        <v>8</v>
      </c>
      <c r="B28" s="24" t="s">
        <v>88</v>
      </c>
      <c r="C28" s="24" t="s">
        <v>72</v>
      </c>
      <c r="D28" s="24" t="s">
        <v>89</v>
      </c>
      <c r="E28" s="24" t="s">
        <v>90</v>
      </c>
      <c r="F28" s="24" t="s">
        <v>91</v>
      </c>
      <c r="G28" s="24" t="s">
        <v>92</v>
      </c>
      <c r="H28" s="24" t="s">
        <v>93</v>
      </c>
      <c r="I28" s="24" t="s">
        <v>94</v>
      </c>
      <c r="J28" s="24" t="s">
        <v>95</v>
      </c>
    </row>
    <row r="29" customFormat="false" ht="15" hidden="false" customHeight="true" outlineLevel="0" collapsed="false">
      <c r="A29" s="88" t="str">
        <f aca="false">A8</f>
        <v>160m</v>
      </c>
      <c r="B29" s="89" t="n">
        <f aca="false">Calculator!D12</f>
        <v>1.9</v>
      </c>
      <c r="C29" s="90" t="n">
        <f aca="false">D8</f>
        <v>37.5</v>
      </c>
      <c r="D29" s="91" t="str">
        <f aca="false">IF(B8&lt;&gt;"YES","—",ROUND(MIN(500,MAX(30,(100*EXP(-0.3*C$24))*(1+3*ABS(MOD(C$23/C8,1)-0.5)))),0))</f>
        <v>—</v>
      </c>
      <c r="E29" s="91" t="str">
        <f aca="false">IF(B8&lt;&gt;"YES","—",ROUND(D29/C$25,0))</f>
        <v>—</v>
      </c>
      <c r="F29" s="92" t="str">
        <f aca="false">IF(B8&lt;&gt;"YES","—",F8)</f>
        <v>—</v>
      </c>
      <c r="G29" s="93" t="str">
        <f aca="false">IF(B8&lt;&gt;"YES","—",ROUND(F8+E29,0))</f>
        <v>—</v>
      </c>
      <c r="H29" s="94" t="str">
        <f aca="false">IF(B8&lt;&gt;"YES","—",IF($C$4&lt;D8,"—",ROUND((1+SQRT(((F8+E29-$C$5*50)^2+G8^2)/((F8+E29+$C$5*50)^2+G8^2)))/(1-SQRT(((F8+E29-$C$5*50)^2+G8^2)/((F8+E29+$C$5*50)^2+G8^2))),2)))</f>
        <v>—</v>
      </c>
      <c r="I29" s="95" t="str">
        <f aca="false">IF(OR(B8&lt;&gt;"YES",F8="—"),"—",ROUND(G29/F8,2))</f>
        <v>—</v>
      </c>
      <c r="J29" s="75" t="str">
        <f aca="false">IF(B8&lt;&gt;"YES","Inactive band",IF($C$4&lt;D8,"Wire too short for this band",IF(H29&lt;1.5,"✔  Excellent  — no tuner needed",IF(H29&lt;3,"✔  Good  — most tuners handle this",IF(H29&lt;6,"⚠  Marginal  — tuner required","✗  Poor  — high-loss mismatch")))))</f>
        <v>Inactive band</v>
      </c>
    </row>
    <row r="30" customFormat="false" ht="15" hidden="false" customHeight="true" outlineLevel="0" collapsed="false">
      <c r="A30" s="88" t="str">
        <f aca="false">A9</f>
        <v>80m</v>
      </c>
      <c r="B30" s="89" t="n">
        <f aca="false">Calculator!D13</f>
        <v>3.65</v>
      </c>
      <c r="C30" s="90" t="n">
        <f aca="false">D9</f>
        <v>19.52</v>
      </c>
      <c r="D30" s="91" t="str">
        <f aca="false">IF(B9&lt;&gt;"YES","—",ROUND(MIN(500,MAX(30,(100*EXP(-0.3*C$24))*(1+3*ABS(MOD(C$23/C9,1)-0.5)))),0))</f>
        <v>—</v>
      </c>
      <c r="E30" s="91" t="str">
        <f aca="false">IF(B9&lt;&gt;"YES","—",ROUND(D30/C$25,0))</f>
        <v>—</v>
      </c>
      <c r="F30" s="92" t="str">
        <f aca="false">IF(B9&lt;&gt;"YES","—",F9)</f>
        <v>—</v>
      </c>
      <c r="G30" s="93" t="str">
        <f aca="false">IF(B9&lt;&gt;"YES","—",ROUND(F9+E30,0))</f>
        <v>—</v>
      </c>
      <c r="H30" s="94" t="str">
        <f aca="false">IF(B9&lt;&gt;"YES","—",IF($C$4&lt;D9,"—",ROUND((1+SQRT(((F9+E30-$C$5*50)^2+G9^2)/((F9+E30+$C$5*50)^2+G9^2)))/(1-SQRT(((F9+E30-$C$5*50)^2+G9^2)/((F9+E30+$C$5*50)^2+G9^2))),2)))</f>
        <v>—</v>
      </c>
      <c r="I30" s="95" t="str">
        <f aca="false">IF(OR(B9&lt;&gt;"YES",F9="—"),"—",ROUND(G30/F9,2))</f>
        <v>—</v>
      </c>
      <c r="J30" s="75" t="str">
        <f aca="false">IF(B9&lt;&gt;"YES","Inactive band",IF($C$4&lt;D9,"Wire too short for this band",IF(H30&lt;1.5,"✔  Excellent  — no tuner needed",IF(H30&lt;3,"✔  Good  — most tuners handle this",IF(H30&lt;6,"⚠  Marginal  — tuner required","✗  Poor  — high-loss mismatch")))))</f>
        <v>Inactive band</v>
      </c>
    </row>
    <row r="31" customFormat="false" ht="15" hidden="false" customHeight="true" outlineLevel="0" collapsed="false">
      <c r="A31" s="88" t="str">
        <f aca="false">A10</f>
        <v>60m</v>
      </c>
      <c r="B31" s="89" t="n">
        <f aca="false">Calculator!D14</f>
        <v>5.359</v>
      </c>
      <c r="C31" s="90" t="n">
        <f aca="false">D10</f>
        <v>13.3</v>
      </c>
      <c r="D31" s="91" t="str">
        <f aca="false">IF(B10&lt;&gt;"YES","—",ROUND(MIN(500,MAX(30,(100*EXP(-0.3*C$24))*(1+3*ABS(MOD(C$23/C10,1)-0.5)))),0))</f>
        <v>—</v>
      </c>
      <c r="E31" s="91" t="str">
        <f aca="false">IF(B10&lt;&gt;"YES","—",ROUND(D31/C$25,0))</f>
        <v>—</v>
      </c>
      <c r="F31" s="92" t="str">
        <f aca="false">IF(B10&lt;&gt;"YES","—",F10)</f>
        <v>—</v>
      </c>
      <c r="G31" s="93" t="str">
        <f aca="false">IF(B10&lt;&gt;"YES","—",ROUND(F10+E31,0))</f>
        <v>—</v>
      </c>
      <c r="H31" s="94" t="str">
        <f aca="false">IF(B10&lt;&gt;"YES","—",IF($C$4&lt;D10,"—",ROUND((1+SQRT(((F10+E31-$C$5*50)^2+G10^2)/((F10+E31+$C$5*50)^2+G10^2)))/(1-SQRT(((F10+E31-$C$5*50)^2+G10^2)/((F10+E31+$C$5*50)^2+G10^2))),2)))</f>
        <v>—</v>
      </c>
      <c r="I31" s="95" t="str">
        <f aca="false">IF(OR(B10&lt;&gt;"YES",F10="—"),"—",ROUND(G31/F10,2))</f>
        <v>—</v>
      </c>
      <c r="J31" s="75" t="str">
        <f aca="false">IF(B10&lt;&gt;"YES","Inactive band",IF($C$4&lt;D10,"Wire too short for this band",IF(H31&lt;1.5,"✔  Excellent  — no tuner needed",IF(H31&lt;3,"✔  Good  — most tuners handle this",IF(H31&lt;6,"⚠  Marginal  — tuner required","✗  Poor  — high-loss mismatch")))))</f>
        <v>Inactive band</v>
      </c>
    </row>
    <row r="32" customFormat="false" ht="15" hidden="false" customHeight="true" outlineLevel="0" collapsed="false">
      <c r="A32" s="88" t="str">
        <f aca="false">A11</f>
        <v>40m</v>
      </c>
      <c r="B32" s="89" t="n">
        <f aca="false">Calculator!D15</f>
        <v>7.15</v>
      </c>
      <c r="C32" s="90" t="n">
        <f aca="false">D11</f>
        <v>9.97</v>
      </c>
      <c r="D32" s="91" t="n">
        <f aca="false">IF(B11&lt;&gt;"YES","—",ROUND(MIN(500,MAX(30,(100*EXP(-0.3*C$24))*(1+3*ABS(MOD(C$23/C11,1)-0.5)))),0))</f>
        <v>30</v>
      </c>
      <c r="E32" s="91" t="n">
        <f aca="false">IF(B11&lt;&gt;"YES","—",ROUND(D32/C$25,0))</f>
        <v>30</v>
      </c>
      <c r="F32" s="92" t="n">
        <f aca="false">IF(B11&lt;&gt;"YES","—",F11)</f>
        <v>1171</v>
      </c>
      <c r="G32" s="93" t="n">
        <f aca="false">IF(B11&lt;&gt;"YES","—",ROUND(F11+E32,0))</f>
        <v>1201</v>
      </c>
      <c r="H32" s="94" t="n">
        <f aca="false">IF(B11&lt;&gt;"YES","—",IF($C$4&lt;D11,"—",ROUND((1+SQRT(((F11+E32-$C$5*50)^2+G11^2)/((F11+E32+$C$5*50)^2+G11^2)))/(1-SQRT(((F11+E32-$C$5*50)^2+G11^2)/((F11+E32+$C$5*50)^2+G11^2))),2)))</f>
        <v>6.24</v>
      </c>
      <c r="I32" s="95" t="n">
        <f aca="false">IF(OR(B11&lt;&gt;"YES",F11="—"),"—",ROUND(G32/F11,2))</f>
        <v>1.03</v>
      </c>
      <c r="J32" s="75" t="str">
        <f aca="false">IF(B11&lt;&gt;"YES","Inactive band",IF($C$4&lt;D11,"Wire too short for this band",IF(H32&lt;1.5,"✔  Excellent  — no tuner needed",IF(H32&lt;3,"✔  Good  — most tuners handle this",IF(H32&lt;6,"⚠  Marginal  — tuner required","✗  Poor  — high-loss mismatch")))))</f>
        <v>✗  Poor  — high-loss mismatch</v>
      </c>
    </row>
    <row r="33" customFormat="false" ht="15" hidden="false" customHeight="true" outlineLevel="0" collapsed="false">
      <c r="A33" s="88" t="str">
        <f aca="false">A12</f>
        <v>30m</v>
      </c>
      <c r="B33" s="89" t="n">
        <f aca="false">Calculator!D16</f>
        <v>10.125</v>
      </c>
      <c r="C33" s="90" t="n">
        <f aca="false">D12</f>
        <v>7.04</v>
      </c>
      <c r="D33" s="91" t="str">
        <f aca="false">IF(B12&lt;&gt;"YES","—",ROUND(MIN(500,MAX(30,(100*EXP(-0.3*C$24))*(1+3*ABS(MOD(C$23/C12,1)-0.5)))),0))</f>
        <v>—</v>
      </c>
      <c r="E33" s="91" t="str">
        <f aca="false">IF(B12&lt;&gt;"YES","—",ROUND(D33/C$25,0))</f>
        <v>—</v>
      </c>
      <c r="F33" s="92" t="str">
        <f aca="false">IF(B12&lt;&gt;"YES","—",F12)</f>
        <v>—</v>
      </c>
      <c r="G33" s="93" t="str">
        <f aca="false">IF(B12&lt;&gt;"YES","—",ROUND(F12+E33,0))</f>
        <v>—</v>
      </c>
      <c r="H33" s="94" t="str">
        <f aca="false">IF(B12&lt;&gt;"YES","—",IF($C$4&lt;D12,"—",ROUND((1+SQRT(((F12+E33-$C$5*50)^2+G12^2)/((F12+E33+$C$5*50)^2+G12^2)))/(1-SQRT(((F12+E33-$C$5*50)^2+G12^2)/((F12+E33+$C$5*50)^2+G12^2))),2)))</f>
        <v>—</v>
      </c>
      <c r="I33" s="95" t="str">
        <f aca="false">IF(OR(B12&lt;&gt;"YES",F12="—"),"—",ROUND(G33/F12,2))</f>
        <v>—</v>
      </c>
      <c r="J33" s="75" t="str">
        <f aca="false">IF(B12&lt;&gt;"YES","Inactive band",IF($C$4&lt;D12,"Wire too short for this band",IF(H33&lt;1.5,"✔  Excellent  — no tuner needed",IF(H33&lt;3,"✔  Good  — most tuners handle this",IF(H33&lt;6,"⚠  Marginal  — tuner required","✗  Poor  — high-loss mismatch")))))</f>
        <v>Inactive band</v>
      </c>
    </row>
    <row r="34" customFormat="false" ht="15" hidden="false" customHeight="true" outlineLevel="0" collapsed="false">
      <c r="A34" s="88" t="str">
        <f aca="false">A13</f>
        <v>20m</v>
      </c>
      <c r="B34" s="89" t="n">
        <f aca="false">Calculator!D17</f>
        <v>14.175</v>
      </c>
      <c r="C34" s="90" t="n">
        <f aca="false">D13</f>
        <v>5.03</v>
      </c>
      <c r="D34" s="91" t="n">
        <f aca="false">IF(B13&lt;&gt;"YES","—",ROUND(MIN(500,MAX(30,(100*EXP(-0.3*C$24))*(1+3*ABS(MOD(C$23/C13,1)-0.5)))),0))</f>
        <v>55</v>
      </c>
      <c r="E34" s="91" t="n">
        <f aca="false">IF(B13&lt;&gt;"YES","—",ROUND(D34/C$25,0))</f>
        <v>55</v>
      </c>
      <c r="F34" s="92" t="n">
        <f aca="false">IF(B13&lt;&gt;"YES","—",F13)</f>
        <v>182</v>
      </c>
      <c r="G34" s="93" t="n">
        <f aca="false">IF(B13&lt;&gt;"YES","—",ROUND(F13+E34,0))</f>
        <v>237</v>
      </c>
      <c r="H34" s="94" t="n">
        <f aca="false">IF(B13&lt;&gt;"YES","—",IF($C$4&lt;D13,"—",ROUND((1+SQRT(((F13+E34-$C$5*50)^2+G13^2)/((F13+E34+$C$5*50)^2+G13^2)))/(1-SQRT(((F13+E34-$C$5*50)^2+G13^2)/((F13+E34+$C$5*50)^2+G13^2))),2)))</f>
        <v>19.93</v>
      </c>
      <c r="I34" s="95" t="n">
        <f aca="false">IF(OR(B13&lt;&gt;"YES",F13="—"),"—",ROUND(G34/F13,2))</f>
        <v>1.3</v>
      </c>
      <c r="J34" s="75" t="str">
        <f aca="false">IF(B13&lt;&gt;"YES","Inactive band",IF($C$4&lt;D13,"Wire too short for this band",IF(H34&lt;1.5,"✔  Excellent  — no tuner needed",IF(H34&lt;3,"✔  Good  — most tuners handle this",IF(H34&lt;6,"⚠  Marginal  — tuner required","✗  Poor  — high-loss mismatch")))))</f>
        <v>✗  Poor  — high-loss mismatch</v>
      </c>
    </row>
    <row r="35" customFormat="false" ht="15" hidden="false" customHeight="true" outlineLevel="0" collapsed="false">
      <c r="A35" s="88" t="str">
        <f aca="false">A14</f>
        <v>17m</v>
      </c>
      <c r="B35" s="89" t="n">
        <f aca="false">Calculator!D18</f>
        <v>18.118</v>
      </c>
      <c r="C35" s="90" t="n">
        <f aca="false">D14</f>
        <v>3.93</v>
      </c>
      <c r="D35" s="91" t="str">
        <f aca="false">IF(B14&lt;&gt;"YES","—",ROUND(MIN(500,MAX(30,(100*EXP(-0.3*C$24))*(1+3*ABS(MOD(C$23/C14,1)-0.5)))),0))</f>
        <v>—</v>
      </c>
      <c r="E35" s="91" t="str">
        <f aca="false">IF(B14&lt;&gt;"YES","—",ROUND(D35/C$25,0))</f>
        <v>—</v>
      </c>
      <c r="F35" s="92" t="str">
        <f aca="false">IF(B14&lt;&gt;"YES","—",F14)</f>
        <v>—</v>
      </c>
      <c r="G35" s="93" t="str">
        <f aca="false">IF(B14&lt;&gt;"YES","—",ROUND(F14+E35,0))</f>
        <v>—</v>
      </c>
      <c r="H35" s="94" t="str">
        <f aca="false">IF(B14&lt;&gt;"YES","—",IF($C$4&lt;D14,"—",ROUND((1+SQRT(((F14+E35-$C$5*50)^2+G14^2)/((F14+E35+$C$5*50)^2+G14^2)))/(1-SQRT(((F14+E35-$C$5*50)^2+G14^2)/((F14+E35+$C$5*50)^2+G14^2))),2)))</f>
        <v>—</v>
      </c>
      <c r="I35" s="95" t="str">
        <f aca="false">IF(OR(B14&lt;&gt;"YES",F14="—"),"—",ROUND(G35/F14,2))</f>
        <v>—</v>
      </c>
      <c r="J35" s="75" t="str">
        <f aca="false">IF(B14&lt;&gt;"YES","Inactive band",IF($C$4&lt;D14,"Wire too short for this band",IF(H35&lt;1.5,"✔  Excellent  — no tuner needed",IF(H35&lt;3,"✔  Good  — most tuners handle this",IF(H35&lt;6,"⚠  Marginal  — tuner required","✗  Poor  — high-loss mismatch")))))</f>
        <v>Inactive band</v>
      </c>
    </row>
    <row r="36" customFormat="false" ht="15" hidden="false" customHeight="true" outlineLevel="0" collapsed="false">
      <c r="A36" s="88" t="str">
        <f aca="false">A15</f>
        <v>15m</v>
      </c>
      <c r="B36" s="89" t="n">
        <f aca="false">Calculator!D19</f>
        <v>21.225</v>
      </c>
      <c r="C36" s="90" t="n">
        <f aca="false">D15</f>
        <v>3.36</v>
      </c>
      <c r="D36" s="91" t="str">
        <f aca="false">IF(B15&lt;&gt;"YES","—",ROUND(MIN(500,MAX(30,(100*EXP(-0.3*C$24))*(1+3*ABS(MOD(C$23/C15,1)-0.5)))),0))</f>
        <v>—</v>
      </c>
      <c r="E36" s="91" t="str">
        <f aca="false">IF(B15&lt;&gt;"YES","—",ROUND(D36/C$25,0))</f>
        <v>—</v>
      </c>
      <c r="F36" s="92" t="str">
        <f aca="false">IF(B15&lt;&gt;"YES","—",F15)</f>
        <v>—</v>
      </c>
      <c r="G36" s="93" t="str">
        <f aca="false">IF(B15&lt;&gt;"YES","—",ROUND(F15+E36,0))</f>
        <v>—</v>
      </c>
      <c r="H36" s="94" t="str">
        <f aca="false">IF(B15&lt;&gt;"YES","—",IF($C$4&lt;D15,"—",ROUND((1+SQRT(((F15+E36-$C$5*50)^2+G15^2)/((F15+E36+$C$5*50)^2+G15^2)))/(1-SQRT(((F15+E36-$C$5*50)^2+G15^2)/((F15+E36+$C$5*50)^2+G15^2))),2)))</f>
        <v>—</v>
      </c>
      <c r="I36" s="95" t="str">
        <f aca="false">IF(OR(B15&lt;&gt;"YES",F15="—"),"—",ROUND(G36/F15,2))</f>
        <v>—</v>
      </c>
      <c r="J36" s="75" t="str">
        <f aca="false">IF(B15&lt;&gt;"YES","Inactive band",IF($C$4&lt;D15,"Wire too short for this band",IF(H36&lt;1.5,"✔  Excellent  — no tuner needed",IF(H36&lt;3,"✔  Good  — most tuners handle this",IF(H36&lt;6,"⚠  Marginal  — tuner required","✗  Poor  — high-loss mismatch")))))</f>
        <v>Inactive band</v>
      </c>
    </row>
    <row r="37" customFormat="false" ht="15" hidden="false" customHeight="true" outlineLevel="0" collapsed="false">
      <c r="A37" s="88" t="str">
        <f aca="false">A16</f>
        <v>12m</v>
      </c>
      <c r="B37" s="89" t="n">
        <f aca="false">Calculator!D20</f>
        <v>24.94</v>
      </c>
      <c r="C37" s="90" t="n">
        <f aca="false">D16</f>
        <v>2.86</v>
      </c>
      <c r="D37" s="91" t="str">
        <f aca="false">IF(B16&lt;&gt;"YES","—",ROUND(MIN(500,MAX(30,(100*EXP(-0.3*C$24))*(1+3*ABS(MOD(C$23/C16,1)-0.5)))),0))</f>
        <v>—</v>
      </c>
      <c r="E37" s="91" t="str">
        <f aca="false">IF(B16&lt;&gt;"YES","—",ROUND(D37/C$25,0))</f>
        <v>—</v>
      </c>
      <c r="F37" s="92" t="str">
        <f aca="false">IF(B16&lt;&gt;"YES","—",F16)</f>
        <v>—</v>
      </c>
      <c r="G37" s="93" t="str">
        <f aca="false">IF(B16&lt;&gt;"YES","—",ROUND(F16+E37,0))</f>
        <v>—</v>
      </c>
      <c r="H37" s="94" t="str">
        <f aca="false">IF(B16&lt;&gt;"YES","—",IF($C$4&lt;D16,"—",ROUND((1+SQRT(((F16+E37-$C$5*50)^2+G16^2)/((F16+E37+$C$5*50)^2+G16^2)))/(1-SQRT(((F16+E37-$C$5*50)^2+G16^2)/((F16+E37+$C$5*50)^2+G16^2))),2)))</f>
        <v>—</v>
      </c>
      <c r="I37" s="95" t="str">
        <f aca="false">IF(OR(B16&lt;&gt;"YES",F16="—"),"—",ROUND(G37/F16,2))</f>
        <v>—</v>
      </c>
      <c r="J37" s="75" t="str">
        <f aca="false">IF(B16&lt;&gt;"YES","Inactive band",IF($C$4&lt;D16,"Wire too short for this band",IF(H37&lt;1.5,"✔  Excellent  — no tuner needed",IF(H37&lt;3,"✔  Good  — most tuners handle this",IF(H37&lt;6,"⚠  Marginal  — tuner required","✗  Poor  — high-loss mismatch")))))</f>
        <v>Inactive band</v>
      </c>
    </row>
    <row r="38" customFormat="false" ht="15" hidden="false" customHeight="true" outlineLevel="0" collapsed="false">
      <c r="A38" s="88" t="str">
        <f aca="false">A17</f>
        <v>10m</v>
      </c>
      <c r="B38" s="89" t="n">
        <f aca="false">Calculator!D21</f>
        <v>28.85</v>
      </c>
      <c r="C38" s="90" t="n">
        <f aca="false">D17</f>
        <v>2.47</v>
      </c>
      <c r="D38" s="91" t="str">
        <f aca="false">IF(B17&lt;&gt;"YES","—",ROUND(MIN(500,MAX(30,(100*EXP(-0.3*C$24))*(1+3*ABS(MOD(C$23/C17,1)-0.5)))),0))</f>
        <v>—</v>
      </c>
      <c r="E38" s="91" t="str">
        <f aca="false">IF(B17&lt;&gt;"YES","—",ROUND(D38/C$25,0))</f>
        <v>—</v>
      </c>
      <c r="F38" s="92" t="str">
        <f aca="false">IF(B17&lt;&gt;"YES","—",F17)</f>
        <v>—</v>
      </c>
      <c r="G38" s="93" t="str">
        <f aca="false">IF(B17&lt;&gt;"YES","—",ROUND(F17+E38,0))</f>
        <v>—</v>
      </c>
      <c r="H38" s="94" t="str">
        <f aca="false">IF(B17&lt;&gt;"YES","—",IF($C$4&lt;D17,"—",ROUND((1+SQRT(((F17+E38-$C$5*50)^2+G17^2)/((F17+E38+$C$5*50)^2+G17^2)))/(1-SQRT(((F17+E38-$C$5*50)^2+G17^2)/((F17+E38+$C$5*50)^2+G17^2))),2)))</f>
        <v>—</v>
      </c>
      <c r="I38" s="95" t="str">
        <f aca="false">IF(OR(B17&lt;&gt;"YES",F17="—"),"—",ROUND(G38/F17,2))</f>
        <v>—</v>
      </c>
      <c r="J38" s="75" t="str">
        <f aca="false">IF(B17&lt;&gt;"YES","Inactive band",IF($C$4&lt;D17,"Wire too short for this band",IF(H38&lt;1.5,"✔  Excellent  — no tuner needed",IF(H38&lt;3,"✔  Good  — most tuners handle this",IF(H38&lt;6,"⚠  Marginal  — tuner required","✗  Poor  — high-loss mismatch")))))</f>
        <v>Inactive band</v>
      </c>
    </row>
    <row r="39" customFormat="false" ht="15" hidden="false" customHeight="true" outlineLevel="0" collapsed="false">
      <c r="A39" s="88" t="str">
        <f aca="false">A18</f>
        <v>6m</v>
      </c>
      <c r="B39" s="89" t="n">
        <f aca="false">Calculator!D22</f>
        <v>52</v>
      </c>
      <c r="C39" s="90" t="n">
        <f aca="false">D18</f>
        <v>1.37</v>
      </c>
      <c r="D39" s="91" t="str">
        <f aca="false">IF(B18&lt;&gt;"YES","—",ROUND(MIN(500,MAX(30,(100*EXP(-0.3*C$24))*(1+3*ABS(MOD(C$23/C18,1)-0.5)))),0))</f>
        <v>—</v>
      </c>
      <c r="E39" s="91" t="str">
        <f aca="false">IF(B18&lt;&gt;"YES","—",ROUND(D39/C$25,0))</f>
        <v>—</v>
      </c>
      <c r="F39" s="92" t="str">
        <f aca="false">IF(B18&lt;&gt;"YES","—",F18)</f>
        <v>—</v>
      </c>
      <c r="G39" s="93" t="str">
        <f aca="false">IF(B18&lt;&gt;"YES","—",ROUND(F18+E39,0))</f>
        <v>—</v>
      </c>
      <c r="H39" s="94" t="str">
        <f aca="false">IF(B18&lt;&gt;"YES","—",IF($C$4&lt;D18,"—",ROUND((1+SQRT(((F18+E39-$C$5*50)^2+G18^2)/((F18+E39+$C$5*50)^2+G18^2)))/(1-SQRT(((F18+E39-$C$5*50)^2+G18^2)/((F18+E39+$C$5*50)^2+G18^2))),2)))</f>
        <v>—</v>
      </c>
      <c r="I39" s="95" t="str">
        <f aca="false">IF(OR(B18&lt;&gt;"YES",F18="—"),"—",ROUND(G39/F18,2))</f>
        <v>—</v>
      </c>
      <c r="J39" s="75" t="str">
        <f aca="false">IF(B18&lt;&gt;"YES","Inactive band",IF($C$4&lt;D18,"Wire too short for this band",IF(H39&lt;1.5,"✔  Excellent  — no tuner needed",IF(H39&lt;3,"✔  Good  — most tuners handle this",IF(H39&lt;6,"⚠  Marginal  — tuner required","✗  Poor  — high-loss mismatch")))))</f>
        <v>Inactive band</v>
      </c>
    </row>
    <row r="40" customFormat="false" ht="15" hidden="false" customHeight="true" outlineLevel="0" collapsed="false">
      <c r="A40" s="88"/>
      <c r="B40" s="89"/>
      <c r="C40" s="90"/>
      <c r="D40" s="96"/>
      <c r="E40" s="96"/>
      <c r="F40" s="96"/>
      <c r="G40" s="88"/>
      <c r="H40" s="88"/>
      <c r="I40" s="95"/>
    </row>
    <row r="41" customFormat="false" ht="50.25" hidden="false" customHeight="true" outlineLevel="0" collapsed="false">
      <c r="A41" s="97" t="s">
        <v>96</v>
      </c>
      <c r="B41" s="97"/>
      <c r="C41" s="97"/>
      <c r="D41" s="97"/>
      <c r="E41" s="97"/>
      <c r="F41" s="97"/>
      <c r="G41" s="97"/>
      <c r="H41" s="97"/>
      <c r="I41" s="97"/>
      <c r="J41" s="97"/>
    </row>
    <row r="43" customFormat="false" ht="50.25" hidden="false" customHeight="true" outlineLevel="0" collapsed="false">
      <c r="A43" s="14" t="s">
        <v>97</v>
      </c>
      <c r="B43" s="98" t="s">
        <v>98</v>
      </c>
      <c r="C43" s="99" t="s">
        <v>99</v>
      </c>
      <c r="D43" s="100" t="s">
        <v>100</v>
      </c>
      <c r="E43" s="101" t="s">
        <v>101</v>
      </c>
      <c r="F43" s="74"/>
      <c r="G43" s="74"/>
      <c r="H43" s="74"/>
      <c r="I43" s="74"/>
      <c r="J43" s="74"/>
    </row>
    <row r="44" customFormat="false" ht="15" hidden="false" customHeight="true" outlineLevel="0" collapsed="false">
      <c r="A44" s="14"/>
      <c r="B44" s="14"/>
      <c r="C44" s="85"/>
      <c r="D44" s="85"/>
      <c r="E44" s="85"/>
      <c r="F44" s="85"/>
      <c r="G44" s="85"/>
    </row>
    <row r="45" customFormat="false" ht="25.5" hidden="false" customHeight="true" outlineLevel="0" collapsed="false">
      <c r="A45" s="97" t="s">
        <v>102</v>
      </c>
      <c r="B45" s="97"/>
      <c r="C45" s="97"/>
      <c r="D45" s="97"/>
      <c r="E45" s="97"/>
      <c r="F45" s="97"/>
      <c r="G45" s="97"/>
      <c r="H45" s="97"/>
      <c r="I45" s="97"/>
    </row>
  </sheetData>
  <mergeCells count="16">
    <mergeCell ref="A1:I1"/>
    <mergeCell ref="A2:H2"/>
    <mergeCell ref="A4:B4"/>
    <mergeCell ref="D4:J4"/>
    <mergeCell ref="A5:B5"/>
    <mergeCell ref="A20:J20"/>
    <mergeCell ref="A22:J22"/>
    <mergeCell ref="A23:B23"/>
    <mergeCell ref="E23:J23"/>
    <mergeCell ref="A24:B24"/>
    <mergeCell ref="E24:J24"/>
    <mergeCell ref="A25:B25"/>
    <mergeCell ref="E25:J25"/>
    <mergeCell ref="A27:J27"/>
    <mergeCell ref="A41:J41"/>
    <mergeCell ref="A45:I45"/>
  </mergeCells>
  <conditionalFormatting sqref="A8:H18">
    <cfRule type="expression" priority="2" aboveAverage="0" equalAverage="0" bottom="0" percent="0" rank="0" text="" dxfId="2">
      <formula>AND(ISNUMBER(H8),H8&lt;1.5)</formula>
    </cfRule>
    <cfRule type="expression" priority="3" aboveAverage="0" equalAverage="0" bottom="0" percent="0" rank="0" text="" dxfId="3">
      <formula>AND(ISNUMBER(H8),H8&gt;=1.5,H8&lt;3)</formula>
    </cfRule>
    <cfRule type="expression" priority="4" aboveAverage="0" equalAverage="0" bottom="0" percent="0" rank="0" text="" dxfId="4">
      <formula>AND(ISNUMBER(H8),H8&gt;=3,H8&lt;6)</formula>
    </cfRule>
    <cfRule type="expression" priority="5" aboveAverage="0" equalAverage="0" bottom="0" percent="0" rank="0" text="" dxfId="5">
      <formula>AND(ISNUMBER(H8),H8&gt;=6)</formula>
    </cfRule>
  </conditionalFormatting>
  <dataValidations count="1">
    <dataValidation allowBlank="false" error="Please select a wire length from the Top 10 recommended list." errorStyle="stop" errorTitle="Invalid selection" operator="between" prompt="Choose from the Top 10 recommended wire lengths (from the Calculator sheet)." promptTitle="Select wire length" showDropDown="false" showErrorMessage="true" showInputMessage="true" sqref="C4" type="list">
      <formula1>Calculator!$B$29:$B$38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FD095"/>
    <pageSetUpPr fitToPage="false"/>
  </sheetPr>
  <dimension ref="B1:XFD1102"/>
  <sheetViews>
    <sheetView showFormulas="false" showGridLines="false" showRowColHeaders="true" showZeros="true" rightToLeft="false" tabSelected="false" showOutlineSymbols="true" defaultGridColor="true" view="normal" topLeftCell="A1" colorId="64" zoomScale="200" zoomScaleNormal="200" zoomScalePageLayoutView="100" workbookViewId="0">
      <selection pane="topLeft" activeCell="B2" activeCellId="0" sqref="B2"/>
    </sheetView>
  </sheetViews>
  <sheetFormatPr defaultColWidth="10.00390625" defaultRowHeight="13.5" customHeight="false" zeroHeight="false" outlineLevelRow="0" outlineLevelCol="0"/>
  <cols>
    <col collapsed="false" customWidth="true" hidden="false" outlineLevel="0" max="1" min="1" style="1" width="3"/>
    <col collapsed="false" customWidth="true" hidden="false" outlineLevel="0" max="2" min="2" style="1" width="44.45"/>
    <col collapsed="false" customWidth="true" hidden="false" outlineLevel="0" max="3" min="3" style="1" width="18.99"/>
    <col collapsed="false" customWidth="true" hidden="false" outlineLevel="0" max="4" min="4" style="1" width="11.7"/>
    <col collapsed="false" customWidth="true" hidden="false" outlineLevel="0" max="5" min="5" style="1" width="10.08"/>
    <col collapsed="false" customWidth="false" hidden="false" outlineLevel="0" max="13" min="6" style="1" width="10"/>
    <col collapsed="false" customWidth="true" hidden="false" outlineLevel="0" max="14" min="14" style="1" width="25.11"/>
    <col collapsed="false" customWidth="false" hidden="false" outlineLevel="0" max="16383" min="15" style="1" width="10"/>
    <col collapsed="false" customWidth="true" hidden="false" outlineLevel="0" max="16384" min="16384" style="102" width="11.53"/>
  </cols>
  <sheetData>
    <row r="1" s="102" customFormat="true" ht="13.5" hidden="false" customHeight="true" outlineLevel="0" collapsed="false">
      <c r="B1" s="23" t="s">
        <v>103</v>
      </c>
      <c r="C1" s="23"/>
      <c r="D1" s="23"/>
      <c r="XFD1" s="1"/>
    </row>
    <row r="2" s="102" customFormat="true" ht="13.5" hidden="false" customHeight="true" outlineLevel="0" collapsed="false">
      <c r="B2" s="3" t="s">
        <v>66</v>
      </c>
      <c r="C2" s="3"/>
      <c r="D2" s="3"/>
      <c r="E2" s="3"/>
      <c r="F2" s="3"/>
      <c r="G2" s="3"/>
      <c r="H2" s="3"/>
      <c r="I2" s="3"/>
      <c r="XFD2" s="1"/>
    </row>
    <row r="3" s="102" customFormat="true" ht="13.5" hidden="false" customHeight="true" outlineLevel="0" collapsed="false">
      <c r="XFD3" s="1"/>
    </row>
    <row r="4" s="102" customFormat="true" ht="13.5" hidden="false" customHeight="true" outlineLevel="0" collapsed="false">
      <c r="B4" s="103" t="s">
        <v>104</v>
      </c>
      <c r="C4" s="103"/>
      <c r="D4" s="103"/>
      <c r="E4" s="103"/>
      <c r="F4" s="103"/>
      <c r="G4" s="103"/>
      <c r="H4" s="103"/>
      <c r="I4" s="103"/>
      <c r="J4" s="103"/>
      <c r="K4" s="103"/>
      <c r="L4" s="103"/>
      <c r="M4" s="103"/>
      <c r="N4" s="103"/>
      <c r="XFD4" s="1"/>
    </row>
    <row r="5" s="1" customFormat="true" ht="13.5" hidden="false" customHeight="true" outlineLevel="0" collapsed="false">
      <c r="B5" s="104" t="s">
        <v>105</v>
      </c>
      <c r="C5" s="105" t="n">
        <v>53.4</v>
      </c>
      <c r="D5" s="22" t="s">
        <v>106</v>
      </c>
      <c r="E5" s="22"/>
      <c r="F5" s="104" t="s">
        <v>107</v>
      </c>
      <c r="G5" s="105" t="s">
        <v>27</v>
      </c>
      <c r="H5" s="22" t="s">
        <v>108</v>
      </c>
      <c r="I5" s="22"/>
      <c r="J5" s="22"/>
      <c r="K5" s="22"/>
      <c r="L5" s="22"/>
      <c r="M5" s="22"/>
      <c r="N5" s="22"/>
    </row>
    <row r="6" s="1" customFormat="true" ht="13.5" hidden="false" customHeight="true" outlineLevel="0" collapsed="false">
      <c r="B6" s="102"/>
      <c r="C6" s="102"/>
      <c r="D6" s="102"/>
      <c r="E6" s="102"/>
      <c r="F6" s="102"/>
      <c r="G6" s="102"/>
      <c r="H6" s="102"/>
      <c r="I6" s="102"/>
      <c r="J6" s="102"/>
      <c r="K6" s="102"/>
      <c r="L6" s="102"/>
      <c r="M6" s="102"/>
      <c r="N6" s="102"/>
    </row>
    <row r="7" s="1" customFormat="true" ht="13.5" hidden="false" customHeight="true" outlineLevel="0" collapsed="false">
      <c r="B7" s="103" t="s">
        <v>109</v>
      </c>
      <c r="C7" s="103"/>
      <c r="D7" s="103"/>
    </row>
    <row r="8" s="1" customFormat="true" ht="13.5" hidden="false" customHeight="true" outlineLevel="0" collapsed="false">
      <c r="B8" s="106" t="s">
        <v>110</v>
      </c>
      <c r="C8" s="107" t="n">
        <f aca="false">IFERROR(INDEX(Calculator!$D$12:$D$22,MATCH(G5,Calculator!$A$12:$A$22,0)),7.1)</f>
        <v>28.85</v>
      </c>
      <c r="D8" s="108" t="s">
        <v>111</v>
      </c>
    </row>
    <row r="9" s="1" customFormat="true" ht="13.5" hidden="false" customHeight="true" outlineLevel="0" collapsed="false">
      <c r="B9" s="106" t="s">
        <v>112</v>
      </c>
      <c r="C9" s="109" t="n">
        <v>50</v>
      </c>
      <c r="D9" s="110" t="s">
        <v>113</v>
      </c>
    </row>
    <row r="10" s="1" customFormat="true" ht="13.5" hidden="false" customHeight="true" outlineLevel="0" collapsed="false">
      <c r="B10" s="106" t="s">
        <v>114</v>
      </c>
      <c r="C10" s="109" t="n">
        <v>0</v>
      </c>
      <c r="D10" s="110" t="s">
        <v>113</v>
      </c>
    </row>
    <row r="11" s="1" customFormat="true" ht="13.5" hidden="false" customHeight="true" outlineLevel="0" collapsed="false">
      <c r="B11" s="106" t="s">
        <v>115</v>
      </c>
      <c r="C11" s="111" t="n">
        <f aca="false">IFERROR(ROUND(50*POWER(80,POWER(COS(PI()*C5/INDEX(Calculator!$F$12:$F$22,MATCH(G5,Calculator!$A$12:$A$22,0))),2)),0),450)</f>
        <v>1017</v>
      </c>
      <c r="D11" s="108" t="s">
        <v>116</v>
      </c>
    </row>
    <row r="12" s="1" customFormat="true" ht="13.5" hidden="false" customHeight="true" outlineLevel="0" collapsed="false">
      <c r="B12" s="106" t="s">
        <v>117</v>
      </c>
      <c r="C12" s="111" t="n">
        <f aca="false">IFERROR(ROUND(1500*SIN(2*PI()*C5/INDEX(Calculator!$F$12:$F$22,MATCH(G5,Calculator!$A$12:$A$22,0))),0),150)</f>
        <v>-1391</v>
      </c>
      <c r="D12" s="108" t="s">
        <v>116</v>
      </c>
    </row>
    <row r="13" s="1" customFormat="true" ht="13.5" hidden="false" customHeight="true" outlineLevel="0" collapsed="false">
      <c r="B13" s="106" t="s">
        <v>118</v>
      </c>
      <c r="C13" s="109" t="s">
        <v>119</v>
      </c>
      <c r="D13" s="110"/>
    </row>
    <row r="14" s="1" customFormat="true" ht="13.5" hidden="false" customHeight="true" outlineLevel="0" collapsed="false">
      <c r="B14" s="106" t="s">
        <v>120</v>
      </c>
      <c r="C14" s="109" t="n">
        <v>20</v>
      </c>
      <c r="D14" s="110" t="s">
        <v>121</v>
      </c>
    </row>
    <row r="15" s="1" customFormat="true" ht="13.5" hidden="false" customHeight="true" outlineLevel="0" collapsed="false">
      <c r="B15" s="106" t="s">
        <v>122</v>
      </c>
      <c r="C15" s="109" t="n">
        <v>2</v>
      </c>
      <c r="D15" s="110" t="s">
        <v>123</v>
      </c>
    </row>
    <row r="16" s="1" customFormat="true" ht="13.5" hidden="false" customHeight="true" outlineLevel="0" collapsed="false"/>
    <row r="17" s="1" customFormat="true" ht="13.5" hidden="false" customHeight="true" outlineLevel="0" collapsed="false">
      <c r="B17" s="103" t="s">
        <v>124</v>
      </c>
      <c r="C17" s="103"/>
      <c r="D17" s="103"/>
    </row>
    <row r="18" s="1" customFormat="true" ht="13.5" hidden="false" customHeight="true" outlineLevel="0" collapsed="false">
      <c r="B18" s="106" t="s">
        <v>125</v>
      </c>
      <c r="C18" s="112" t="n">
        <f aca="false">C11/C9</f>
        <v>20.34</v>
      </c>
      <c r="D18" s="110" t="s">
        <v>126</v>
      </c>
      <c r="E18" s="113" t="s">
        <v>127</v>
      </c>
      <c r="F18" s="113"/>
      <c r="G18" s="113"/>
      <c r="H18" s="113"/>
      <c r="I18" s="113"/>
      <c r="J18" s="113"/>
      <c r="K18" s="113"/>
      <c r="L18" s="113"/>
      <c r="M18" s="113"/>
      <c r="N18" s="113"/>
    </row>
    <row r="19" s="1" customFormat="true" ht="13.5" hidden="false" customHeight="true" outlineLevel="0" collapsed="false">
      <c r="B19" s="106" t="s">
        <v>128</v>
      </c>
      <c r="C19" s="112" t="n">
        <f aca="false">SQRT(C18)</f>
        <v>4.50998891351187</v>
      </c>
      <c r="D19" s="110"/>
    </row>
    <row r="20" s="1" customFormat="true" ht="13.5" hidden="false" customHeight="true" outlineLevel="0" collapsed="false">
      <c r="B20" s="106" t="s">
        <v>129</v>
      </c>
      <c r="C20" s="112" t="n">
        <f aca="false">C14*C19</f>
        <v>90.1997782702375</v>
      </c>
      <c r="D20" s="110" t="s">
        <v>121</v>
      </c>
    </row>
    <row r="21" s="1" customFormat="true" ht="13.5" hidden="false" customHeight="true" outlineLevel="0" collapsed="false">
      <c r="B21" s="106" t="s">
        <v>130</v>
      </c>
      <c r="C21" s="112" t="n">
        <f aca="false">ROUND(C20, 0)</f>
        <v>90</v>
      </c>
      <c r="D21" s="110" t="s">
        <v>121</v>
      </c>
      <c r="E21" s="114" t="n">
        <f aca="false">ROUND(0.8*((PI()*VLOOKUP(C13,Toroid_Database!A:F, 5, FALSE()))/C15),0)</f>
        <v>40</v>
      </c>
      <c r="F21" s="115" t="str">
        <f aca="false">IF(C21&gt;E21,"⛔ ERROR: Ns="&amp;TEXT(C21,"0")&amp;" EXCEEDS core max of "&amp;TEXT(E21,"0")&amp;" turns! Use larger core or reduce impedance ratio.","✔ OK — Ns within limit  |  ← Max turns allowed: "&amp;TEXT(E21,"0"))</f>
        <v>⛔ ERROR: Ns=90 EXCEEDS core max of 40 turns! Use larger core or reduce impedance ratio.</v>
      </c>
      <c r="G21" s="115"/>
      <c r="H21" s="115"/>
      <c r="I21" s="115"/>
      <c r="J21" s="115"/>
      <c r="K21" s="115"/>
      <c r="L21" s="115"/>
      <c r="M21" s="115"/>
      <c r="N21" s="115"/>
    </row>
    <row r="22" s="1" customFormat="true" ht="13.5" hidden="false" customHeight="true" outlineLevel="0" collapsed="false">
      <c r="B22" s="106" t="s">
        <v>131</v>
      </c>
      <c r="C22" s="112" t="n">
        <f aca="false">(C21/C14)^2</f>
        <v>20.25</v>
      </c>
      <c r="D22" s="110" t="s">
        <v>126</v>
      </c>
    </row>
    <row r="23" s="1" customFormat="true" ht="13.5" hidden="false" customHeight="true" outlineLevel="0" collapsed="false">
      <c r="B23" s="106" t="s">
        <v>132</v>
      </c>
      <c r="C23" s="116" t="n">
        <f aca="false">C12/C22</f>
        <v>-68.6913580246914</v>
      </c>
      <c r="D23" s="110" t="s">
        <v>113</v>
      </c>
    </row>
    <row r="24" s="1" customFormat="true" ht="13.5" hidden="false" customHeight="true" outlineLevel="0" collapsed="false">
      <c r="B24" s="106"/>
      <c r="C24" s="117"/>
      <c r="D24" s="110"/>
    </row>
    <row r="25" s="1" customFormat="true" ht="13.5" hidden="false" customHeight="true" outlineLevel="0" collapsed="false">
      <c r="B25" s="118" t="s">
        <v>133</v>
      </c>
      <c r="C25" s="118"/>
      <c r="D25" s="118"/>
    </row>
    <row r="26" s="1" customFormat="true" ht="13.5" hidden="false" customHeight="true" outlineLevel="0" collapsed="false">
      <c r="B26" s="104" t="s">
        <v>134</v>
      </c>
      <c r="C26" s="119" t="n">
        <f aca="false">C21</f>
        <v>90</v>
      </c>
      <c r="D26" s="120" t="s">
        <v>121</v>
      </c>
      <c r="E26" s="22" t="s">
        <v>135</v>
      </c>
      <c r="F26" s="22"/>
      <c r="G26" s="22"/>
      <c r="H26" s="22"/>
      <c r="I26" s="22"/>
      <c r="J26" s="22"/>
      <c r="K26" s="22"/>
      <c r="L26" s="22"/>
      <c r="M26" s="22"/>
      <c r="N26" s="22"/>
    </row>
    <row r="27" s="1" customFormat="true" ht="13.5" hidden="false" customHeight="true" outlineLevel="0" collapsed="false">
      <c r="B27" s="104" t="s">
        <v>136</v>
      </c>
      <c r="C27" s="121" t="n">
        <f aca="false">C14</f>
        <v>20</v>
      </c>
      <c r="D27" s="120" t="s">
        <v>121</v>
      </c>
      <c r="E27" s="22" t="s">
        <v>137</v>
      </c>
      <c r="F27" s="22"/>
      <c r="G27" s="22"/>
      <c r="H27" s="22"/>
      <c r="I27" s="22"/>
      <c r="J27" s="22"/>
      <c r="K27" s="22"/>
      <c r="L27" s="22"/>
      <c r="M27" s="22"/>
      <c r="N27" s="22"/>
    </row>
    <row r="28" s="1" customFormat="true" ht="13.5" hidden="false" customHeight="true" outlineLevel="0" collapsed="false">
      <c r="B28" s="104" t="s">
        <v>138</v>
      </c>
      <c r="C28" s="121" t="n">
        <f aca="false">C26-C27</f>
        <v>70</v>
      </c>
      <c r="D28" s="120" t="s">
        <v>121</v>
      </c>
      <c r="E28" s="22" t="s">
        <v>139</v>
      </c>
      <c r="F28" s="22"/>
      <c r="G28" s="22"/>
      <c r="H28" s="22"/>
      <c r="I28" s="22"/>
      <c r="J28" s="114"/>
      <c r="K28" s="114"/>
      <c r="L28" s="114"/>
      <c r="M28" s="114"/>
      <c r="N28" s="114"/>
    </row>
    <row r="29" s="1" customFormat="true" ht="13.5" hidden="false" customHeight="true" outlineLevel="0" collapsed="false">
      <c r="B29" s="104" t="s">
        <v>140</v>
      </c>
      <c r="C29" s="119" t="n">
        <f aca="false">(C26/C27)^2</f>
        <v>20.25</v>
      </c>
      <c r="D29" s="120" t="s">
        <v>126</v>
      </c>
      <c r="E29" s="22" t="s">
        <v>141</v>
      </c>
      <c r="F29" s="22"/>
      <c r="G29" s="22"/>
      <c r="H29" s="22"/>
      <c r="I29" s="22"/>
      <c r="J29" s="22"/>
      <c r="K29" s="22"/>
      <c r="L29" s="22"/>
      <c r="M29" s="22"/>
      <c r="N29" s="22"/>
    </row>
    <row r="30" s="1" customFormat="true" ht="13.5" hidden="false" customHeight="true" outlineLevel="0" collapsed="false">
      <c r="B30" s="104" t="s">
        <v>142</v>
      </c>
      <c r="C30" s="121" t="n">
        <f aca="false">ROUND(PI()*((VLOOKUP(C13,Toroid_Database!A:F,4,FALSE())+VLOOKUP(C13,Toroid_Database!A:F,5,FALSE()))/2)/1000,3)</f>
        <v>0.13</v>
      </c>
      <c r="D30" s="120" t="s">
        <v>143</v>
      </c>
      <c r="E30" s="22" t="s">
        <v>144</v>
      </c>
      <c r="F30" s="22"/>
      <c r="G30" s="22"/>
      <c r="H30" s="22"/>
      <c r="I30" s="22"/>
      <c r="J30" s="22"/>
      <c r="K30" s="22"/>
      <c r="L30" s="22"/>
      <c r="M30" s="22"/>
      <c r="N30" s="22"/>
    </row>
    <row r="31" s="1" customFormat="true" ht="13.5" hidden="false" customHeight="true" outlineLevel="0" collapsed="false">
      <c r="B31" s="122" t="s">
        <v>145</v>
      </c>
      <c r="C31" s="121" t="n">
        <f aca="false">ROUND(C26*C30,2)</f>
        <v>11.7</v>
      </c>
      <c r="D31" s="120" t="s">
        <v>80</v>
      </c>
      <c r="E31" s="22" t="s">
        <v>146</v>
      </c>
      <c r="F31" s="22"/>
      <c r="G31" s="22"/>
      <c r="H31" s="22"/>
      <c r="I31" s="22"/>
      <c r="J31" s="22"/>
      <c r="K31" s="22"/>
      <c r="L31" s="22"/>
      <c r="M31" s="22"/>
      <c r="N31" s="22"/>
    </row>
    <row r="32" s="1" customFormat="true" ht="13.5" hidden="false" customHeight="true" outlineLevel="0" collapsed="false"/>
    <row r="33" s="1" customFormat="true" ht="13.5" hidden="false" customHeight="true" outlineLevel="0" collapsed="false">
      <c r="B33" s="103" t="s">
        <v>147</v>
      </c>
      <c r="C33" s="103"/>
      <c r="D33" s="103"/>
    </row>
    <row r="34" s="1" customFormat="true" ht="25.5" hidden="false" customHeight="true" outlineLevel="0" collapsed="false">
      <c r="B34" s="123" t="s">
        <v>148</v>
      </c>
      <c r="C34" s="123"/>
      <c r="D34" s="123"/>
    </row>
    <row r="35" s="1" customFormat="true" ht="13.5" hidden="false" customHeight="true" outlineLevel="0" collapsed="false">
      <c r="B35" s="106" t="s">
        <v>149</v>
      </c>
      <c r="C35" s="112" t="n">
        <f aca="false">-C12</f>
        <v>1391</v>
      </c>
      <c r="D35" s="110" t="s">
        <v>113</v>
      </c>
    </row>
    <row r="36" s="1" customFormat="true" ht="13.5" hidden="false" customHeight="true" outlineLevel="0" collapsed="false">
      <c r="B36" s="106" t="s">
        <v>150</v>
      </c>
      <c r="C36" s="112" t="str">
        <f aca="false">IF(C35&gt;0, "Inductor (Series L)", IF(C35&lt;0, "Capacitor (Series C)", "None"))</f>
        <v>Inductor (Series L)</v>
      </c>
    </row>
    <row r="37" s="1" customFormat="true" ht="13.5" hidden="false" customHeight="true" outlineLevel="0" collapsed="false">
      <c r="B37" s="106" t="s">
        <v>151</v>
      </c>
      <c r="C37" s="112" t="n">
        <f aca="false">IF(C35&gt;0, C35/(2*PI()*C8), IF(C35&lt;0, 1000000/(2*PI()*C8*ABS(C35)), 0))</f>
        <v>7.67364041042726</v>
      </c>
      <c r="D37" s="124" t="n">
        <f aca="false">IF(C35&gt;0,ROUND(C37,0),IF(C35&lt;0,INDEX({1,1.1,1.2,1.3,1.5,1.6,1.8,2,2.2,2.4,2.7,3,3.3,3.6,3.9,4.3,4.7,5.1,5.6,6.2,6.8,7.5,8.2,9.1},MATCH(MIN(ABS({1,1.1,1.2,1.3,1.5,1.6,1.8,2,2.2,2.4,2.7,3,3.3,3.6,3.9,4.3,4.7,5.1,5.6,6.2,6.8,7.5,8.2,9.1}-C37/POWER(10,INT(LOG10(C37))))),ABS({1,1.1,1.2,1.3,1.5,1.6,1.8,2,2.2,2.4,2.7,3,3.3,3.6,3.9,4.3,4.7,5.1,5.6,6.2,6.8,7.5,8.2,9.1}-C37/POWER(10,INT(LOG10(C37)))),0))*POWER(10,INT(LOG10(C37))),0))</f>
        <v>8</v>
      </c>
      <c r="E37" s="115" t="s">
        <v>152</v>
      </c>
      <c r="F37" s="115"/>
      <c r="G37" s="115"/>
      <c r="H37" s="115"/>
      <c r="I37" s="115"/>
    </row>
    <row r="38" s="1" customFormat="true" ht="13.5" hidden="false" customHeight="true" outlineLevel="0" collapsed="false">
      <c r="B38" s="106" t="s">
        <v>153</v>
      </c>
      <c r="C38" s="112" t="str">
        <f aca="false">IF(C35&gt;0, "µH", IF(C35&lt;0, "pF", "-"))</f>
        <v>µH</v>
      </c>
    </row>
    <row r="39" s="1" customFormat="true" ht="13.5" hidden="false" customHeight="true" outlineLevel="0" collapsed="false"/>
    <row r="40" s="1" customFormat="true" ht="13.5" hidden="false" customHeight="true" outlineLevel="0" collapsed="false">
      <c r="B40" s="103" t="s">
        <v>154</v>
      </c>
      <c r="C40" s="103"/>
      <c r="D40" s="103"/>
    </row>
    <row r="41" s="1" customFormat="true" ht="13.5" hidden="false" customHeight="true" outlineLevel="0" collapsed="false">
      <c r="B41" s="106" t="s">
        <v>155</v>
      </c>
      <c r="C41" s="112" t="n">
        <f aca="false">VLOOKUP(C13,Toroid_Database!A:F, 3, FALSE())</f>
        <v>12</v>
      </c>
      <c r="D41" s="110" t="s">
        <v>156</v>
      </c>
    </row>
    <row r="42" s="1" customFormat="true" ht="13.5" hidden="false" customHeight="true" outlineLevel="0" collapsed="false">
      <c r="B42" s="106" t="s">
        <v>157</v>
      </c>
      <c r="C42" s="112" t="n">
        <f aca="false">C41*(C14^2)/1000</f>
        <v>4.8</v>
      </c>
      <c r="D42" s="110" t="s">
        <v>158</v>
      </c>
    </row>
    <row r="43" s="1" customFormat="true" ht="13.5" hidden="false" customHeight="true" outlineLevel="0" collapsed="false">
      <c r="B43" s="106" t="s">
        <v>159</v>
      </c>
      <c r="C43" s="112" t="n">
        <f aca="false">2*PI()*C8*C42</f>
        <v>870.095501338229</v>
      </c>
      <c r="D43" s="110" t="s">
        <v>113</v>
      </c>
    </row>
    <row r="44" s="1" customFormat="true" ht="13.5" hidden="false" customHeight="true" outlineLevel="0" collapsed="false">
      <c r="B44" s="106" t="s">
        <v>160</v>
      </c>
      <c r="C44" s="125" t="str">
        <f aca="false">IF(C43 &gt;= (4*C9), "ADEQUATE", "WARNING: INCREASE PRIMARY TURNS")</f>
        <v>ADEQUATE</v>
      </c>
      <c r="D44" s="110"/>
    </row>
    <row r="45" s="1" customFormat="true" ht="13.5" hidden="false" customHeight="true" outlineLevel="0" collapsed="false"/>
    <row r="46" s="1" customFormat="true" ht="38.25" hidden="false" customHeight="true" outlineLevel="0" collapsed="false">
      <c r="B46" s="97" t="s">
        <v>161</v>
      </c>
      <c r="C46" s="97"/>
      <c r="D46" s="97"/>
      <c r="E46" s="126"/>
      <c r="F46" s="126"/>
    </row>
    <row r="47" s="1" customFormat="true" ht="13.5" hidden="false" customHeight="true" outlineLevel="0" collapsed="false">
      <c r="B47" s="127"/>
      <c r="C47" s="127"/>
      <c r="D47" s="127"/>
    </row>
    <row r="48" s="1" customFormat="true" ht="13.5" hidden="false" customHeight="true" outlineLevel="0" collapsed="false">
      <c r="B48" s="5" t="s">
        <v>162</v>
      </c>
      <c r="C48" s="5"/>
      <c r="D48" s="5"/>
      <c r="E48" s="5"/>
      <c r="F48" s="5"/>
      <c r="G48" s="5"/>
      <c r="H48" s="5"/>
      <c r="I48" s="5"/>
      <c r="J48" s="5"/>
      <c r="K48" s="5"/>
      <c r="L48" s="5"/>
      <c r="M48" s="5"/>
      <c r="N48" s="5"/>
    </row>
    <row r="49" s="1" customFormat="true" ht="13.5" hidden="false" customHeight="true" outlineLevel="0" collapsed="false">
      <c r="B49" s="97" t="s">
        <v>163</v>
      </c>
      <c r="C49" s="97"/>
      <c r="D49" s="97"/>
      <c r="E49" s="97"/>
      <c r="F49" s="97"/>
      <c r="G49" s="97"/>
      <c r="H49" s="97"/>
      <c r="I49" s="97"/>
      <c r="J49" s="97"/>
      <c r="K49" s="97"/>
      <c r="L49" s="97"/>
      <c r="M49" s="97"/>
      <c r="N49" s="97"/>
    </row>
    <row r="50" s="1" customFormat="true" ht="13.5" hidden="false" customHeight="true" outlineLevel="0" collapsed="false">
      <c r="B50" s="126"/>
      <c r="C50" s="126"/>
      <c r="D50" s="126"/>
      <c r="E50" s="126"/>
      <c r="F50" s="126"/>
      <c r="G50" s="126"/>
      <c r="H50" s="126"/>
      <c r="I50" s="126"/>
      <c r="J50" s="126"/>
      <c r="K50" s="126"/>
      <c r="L50" s="126"/>
      <c r="M50" s="126"/>
      <c r="N50" s="126"/>
    </row>
    <row r="51" s="1" customFormat="true" ht="13.5" hidden="false" customHeight="true" outlineLevel="0" collapsed="false">
      <c r="B51" s="60" t="s">
        <v>164</v>
      </c>
      <c r="C51" s="60"/>
      <c r="D51" s="60"/>
      <c r="E51" s="60"/>
      <c r="F51" s="60"/>
      <c r="G51" s="60"/>
      <c r="H51" s="60"/>
      <c r="I51" s="60"/>
      <c r="J51" s="60"/>
      <c r="K51" s="60"/>
      <c r="L51" s="60"/>
      <c r="M51" s="60"/>
      <c r="N51" s="60"/>
    </row>
    <row r="52" s="1" customFormat="true" ht="13.5" hidden="false" customHeight="true" outlineLevel="0" collapsed="false">
      <c r="B52" s="104" t="s">
        <v>165</v>
      </c>
      <c r="C52" s="128" t="n">
        <f aca="false">Calculator!D25</f>
        <v>9.96503496503497</v>
      </c>
      <c r="D52" s="82" t="s">
        <v>80</v>
      </c>
      <c r="E52" s="83" t="s">
        <v>166</v>
      </c>
      <c r="F52" s="83"/>
      <c r="G52" s="83"/>
      <c r="H52" s="83"/>
      <c r="I52" s="83"/>
      <c r="J52" s="83"/>
      <c r="K52" s="83"/>
      <c r="L52" s="83"/>
      <c r="M52" s="83"/>
      <c r="N52" s="83"/>
    </row>
    <row r="53" s="1" customFormat="true" ht="13.5" hidden="false" customHeight="true" outlineLevel="0" collapsed="false">
      <c r="B53" s="104" t="s">
        <v>167</v>
      </c>
      <c r="C53" s="129" t="n">
        <v>2</v>
      </c>
      <c r="D53" s="82" t="s">
        <v>80</v>
      </c>
      <c r="E53" s="83" t="s">
        <v>168</v>
      </c>
      <c r="F53" s="83"/>
      <c r="G53" s="83"/>
      <c r="H53" s="83"/>
      <c r="I53" s="83"/>
      <c r="J53" s="83"/>
      <c r="K53" s="83"/>
      <c r="L53" s="83"/>
      <c r="M53" s="83"/>
      <c r="N53" s="83"/>
    </row>
    <row r="54" s="1" customFormat="true" ht="13.5" hidden="false" customHeight="true" outlineLevel="0" collapsed="false">
      <c r="B54" s="104" t="s">
        <v>84</v>
      </c>
      <c r="C54" s="129" t="n">
        <v>1</v>
      </c>
      <c r="D54" s="82" t="s">
        <v>85</v>
      </c>
      <c r="E54" s="83" t="s">
        <v>169</v>
      </c>
      <c r="F54" s="83"/>
      <c r="G54" s="83"/>
      <c r="H54" s="83"/>
      <c r="I54" s="83"/>
      <c r="J54" s="83"/>
      <c r="K54" s="83"/>
      <c r="L54" s="83"/>
      <c r="M54" s="83"/>
      <c r="N54" s="83"/>
    </row>
    <row r="55" s="1" customFormat="true" ht="13.5" hidden="false" customHeight="true" outlineLevel="0" collapsed="false">
      <c r="B55" s="60" t="s">
        <v>170</v>
      </c>
      <c r="C55" s="60"/>
      <c r="D55" s="60"/>
      <c r="E55" s="60"/>
      <c r="F55" s="60"/>
      <c r="G55" s="60"/>
      <c r="H55" s="60"/>
      <c r="I55" s="60"/>
      <c r="J55" s="60"/>
      <c r="K55" s="60"/>
      <c r="L55" s="60"/>
      <c r="M55" s="60"/>
      <c r="N55" s="60"/>
    </row>
    <row r="56" s="1" customFormat="true" ht="13.5" hidden="false" customHeight="true" outlineLevel="0" collapsed="false">
      <c r="B56" s="104" t="s">
        <v>171</v>
      </c>
      <c r="C56" s="130" t="n">
        <f aca="false">C8</f>
        <v>28.85</v>
      </c>
      <c r="D56" s="82" t="s">
        <v>172</v>
      </c>
      <c r="E56" s="83" t="s">
        <v>173</v>
      </c>
      <c r="F56" s="83"/>
      <c r="G56" s="83"/>
      <c r="H56" s="83"/>
      <c r="I56" s="83"/>
      <c r="J56" s="83"/>
      <c r="K56" s="83"/>
      <c r="L56" s="83"/>
      <c r="M56" s="83"/>
      <c r="N56" s="83"/>
    </row>
    <row r="57" s="1" customFormat="true" ht="13.5" hidden="false" customHeight="true" outlineLevel="0" collapsed="false">
      <c r="B57" s="104" t="s">
        <v>174</v>
      </c>
      <c r="C57" s="91" t="n">
        <f aca="false">ROUND(Calculator!$D$7*300/(4*C56),2)</f>
        <v>2.47</v>
      </c>
      <c r="D57" s="82" t="s">
        <v>80</v>
      </c>
      <c r="E57" s="131"/>
      <c r="F57" s="131"/>
      <c r="G57" s="114"/>
      <c r="H57" s="114"/>
      <c r="I57" s="114"/>
      <c r="J57" s="114"/>
      <c r="K57" s="114"/>
      <c r="L57" s="114"/>
      <c r="M57" s="114"/>
      <c r="N57" s="114"/>
    </row>
    <row r="58" s="1" customFormat="true" ht="13.5" hidden="false" customHeight="true" outlineLevel="0" collapsed="false">
      <c r="B58" s="104" t="s">
        <v>175</v>
      </c>
      <c r="C58" s="132" t="n">
        <f aca="false">ROUND(MIN(500,MAX(30,(100*EXP(-0.3*C53))*(1+3*ABS(MOD(C52/C57,1)-0.5)))),0)</f>
        <v>132</v>
      </c>
      <c r="D58" s="82" t="s">
        <v>176</v>
      </c>
      <c r="E58" s="83" t="s">
        <v>177</v>
      </c>
      <c r="F58" s="83"/>
      <c r="G58" s="83"/>
      <c r="H58" s="83"/>
      <c r="I58" s="83"/>
      <c r="J58" s="83"/>
      <c r="K58" s="83"/>
      <c r="L58" s="83"/>
      <c r="M58" s="83"/>
      <c r="N58" s="83"/>
    </row>
    <row r="59" s="1" customFormat="true" ht="13.5" hidden="false" customHeight="true" outlineLevel="0" collapsed="false">
      <c r="B59" s="104" t="s">
        <v>178</v>
      </c>
      <c r="C59" s="132" t="n">
        <f aca="false">ROUND(C58/C54,0)</f>
        <v>132</v>
      </c>
      <c r="D59" s="82" t="s">
        <v>176</v>
      </c>
      <c r="E59" s="83" t="s">
        <v>179</v>
      </c>
      <c r="F59" s="83"/>
      <c r="G59" s="83"/>
      <c r="H59" s="83"/>
      <c r="I59" s="83"/>
      <c r="J59" s="83"/>
      <c r="K59" s="83"/>
      <c r="L59" s="83"/>
      <c r="M59" s="83"/>
      <c r="N59" s="83"/>
    </row>
    <row r="60" s="1" customFormat="true" ht="13.5" hidden="false" customHeight="true" outlineLevel="0" collapsed="false">
      <c r="B60" s="104" t="s">
        <v>180</v>
      </c>
      <c r="C60" s="133" t="n">
        <f aca="false">ROUND(C11+C59,0)</f>
        <v>1149</v>
      </c>
      <c r="D60" s="82" t="s">
        <v>176</v>
      </c>
      <c r="E60" s="83" t="s">
        <v>181</v>
      </c>
      <c r="F60" s="83"/>
      <c r="G60" s="83"/>
      <c r="H60" s="83"/>
      <c r="I60" s="83"/>
      <c r="J60" s="83"/>
      <c r="K60" s="83"/>
      <c r="L60" s="83"/>
      <c r="M60" s="83"/>
      <c r="N60" s="83"/>
    </row>
    <row r="61" s="1" customFormat="true" ht="13.5" hidden="false" customHeight="true" outlineLevel="0" collapsed="false">
      <c r="B61" s="104" t="s">
        <v>182</v>
      </c>
      <c r="C61" s="133" t="n">
        <f aca="false">ROUND(C60/C9,2)</f>
        <v>22.98</v>
      </c>
      <c r="D61" s="82" t="s">
        <v>126</v>
      </c>
      <c r="E61" s="83" t="s">
        <v>183</v>
      </c>
      <c r="F61" s="83"/>
      <c r="G61" s="83"/>
      <c r="H61" s="83"/>
      <c r="I61" s="83"/>
      <c r="J61" s="83"/>
      <c r="K61" s="83"/>
      <c r="L61" s="83"/>
      <c r="M61" s="83"/>
      <c r="N61" s="83"/>
    </row>
    <row r="62" s="1" customFormat="true" ht="13.5" hidden="false" customHeight="true" outlineLevel="0" collapsed="false">
      <c r="B62" s="104" t="s">
        <v>184</v>
      </c>
      <c r="C62" s="133" t="n">
        <f aca="false">ROUND(SQRT(C61),2)</f>
        <v>4.79</v>
      </c>
      <c r="D62" s="82" t="s">
        <v>185</v>
      </c>
      <c r="E62" s="83" t="s">
        <v>186</v>
      </c>
      <c r="F62" s="83"/>
      <c r="G62" s="83"/>
      <c r="H62" s="83"/>
      <c r="I62" s="83"/>
      <c r="J62" s="83"/>
      <c r="K62" s="83"/>
      <c r="L62" s="83"/>
      <c r="M62" s="83"/>
      <c r="N62" s="83"/>
    </row>
    <row r="63" s="1" customFormat="true" ht="13.5" hidden="false" customHeight="true" outlineLevel="0" collapsed="false">
      <c r="B63" s="104" t="s">
        <v>187</v>
      </c>
      <c r="C63" s="134" t="str">
        <f aca="false">IF(C11&gt;0,ROUND(C59/C11*100,1)&amp;"% of Rout","—")</f>
        <v>13% of Rout</v>
      </c>
      <c r="D63" s="82" t="s">
        <v>188</v>
      </c>
      <c r="E63" s="22" t="s">
        <v>189</v>
      </c>
      <c r="F63" s="22"/>
      <c r="G63" s="22"/>
      <c r="H63" s="22"/>
      <c r="I63" s="22"/>
      <c r="J63" s="22"/>
      <c r="K63" s="22"/>
      <c r="L63" s="22"/>
      <c r="M63" s="22"/>
      <c r="N63" s="22"/>
    </row>
    <row r="64" s="1" customFormat="true" ht="25.5" hidden="false" customHeight="true" outlineLevel="0" collapsed="false">
      <c r="B64" s="104" t="s">
        <v>190</v>
      </c>
      <c r="C64" s="135" t="str">
        <f aca="false">IF(C59&gt;C11*0.5,"⚠  HIGH IMPACT — Counterpoise Z &gt; 50% of Rout. Add radials or lengthen counterpoise to improve match accuracy.",IF(C59&gt;C11*0.2,"⚠  MODERATE IMPACT — Zcp adds ~"&amp;ROUND(C59/C11*100,0)&amp;"% to feedpoint Z. Corrected ratio is recommended.","✔  LOW IMPACT — Counterpoise Zcp &lt; 20% of Rout. Original UnUn design adequate."))</f>
        <v>✔  LOW IMPACT — Counterpoise Zcp &lt; 20% of Rout. Original UnUn design adequate.</v>
      </c>
      <c r="D64" s="135"/>
      <c r="E64" s="135"/>
      <c r="F64" s="135"/>
    </row>
    <row r="65" s="1" customFormat="true" ht="13.5" hidden="false" customHeight="true" outlineLevel="0" collapsed="false">
      <c r="B65" s="136"/>
      <c r="C65" s="137"/>
      <c r="D65" s="137"/>
      <c r="E65" s="137"/>
      <c r="F65" s="137"/>
    </row>
    <row r="66" s="1" customFormat="true" ht="25.5" hidden="false" customHeight="true" outlineLevel="0" collapsed="false">
      <c r="B66" s="138" t="s">
        <v>191</v>
      </c>
      <c r="C66" s="138"/>
      <c r="D66" s="138"/>
      <c r="E66" s="138"/>
      <c r="F66" s="138"/>
      <c r="G66" s="138"/>
      <c r="H66" s="138"/>
      <c r="I66" s="138"/>
      <c r="J66" s="138"/>
      <c r="K66" s="138"/>
      <c r="L66" s="138"/>
      <c r="M66" s="138"/>
      <c r="N66" s="138"/>
    </row>
    <row r="67" s="1" customFormat="true" ht="13.5" hidden="false" customHeight="true" outlineLevel="0" collapsed="false"/>
    <row r="68" s="1" customFormat="true" ht="13.5" hidden="false" customHeight="true" outlineLevel="0" collapsed="false">
      <c r="B68" s="23" t="s">
        <v>192</v>
      </c>
      <c r="C68" s="23"/>
      <c r="D68" s="23"/>
      <c r="E68" s="23"/>
      <c r="F68" s="23"/>
      <c r="G68" s="23"/>
      <c r="H68" s="23"/>
      <c r="I68" s="23"/>
      <c r="J68" s="23"/>
      <c r="K68" s="23"/>
      <c r="L68" s="23"/>
      <c r="M68" s="23"/>
      <c r="N68" s="23"/>
    </row>
    <row r="69" s="1" customFormat="true" ht="13.5" hidden="false" customHeight="true" outlineLevel="0" collapsed="false">
      <c r="B69" s="22" t="s">
        <v>193</v>
      </c>
      <c r="C69" s="22"/>
      <c r="D69" s="22"/>
      <c r="E69" s="22"/>
      <c r="F69" s="22"/>
      <c r="G69" s="22"/>
      <c r="H69" s="22"/>
      <c r="I69" s="22"/>
      <c r="J69" s="22"/>
      <c r="K69" s="22"/>
      <c r="L69" s="22"/>
      <c r="M69" s="22"/>
      <c r="N69" s="22"/>
    </row>
    <row r="70" s="1" customFormat="true" ht="13.5" hidden="false" customHeight="true" outlineLevel="0" collapsed="false">
      <c r="B70" s="139" t="s">
        <v>194</v>
      </c>
    </row>
    <row r="71" s="1" customFormat="true" ht="13.5" hidden="false" customHeight="true" outlineLevel="0" collapsed="false">
      <c r="B71" s="140" t="s">
        <v>195</v>
      </c>
      <c r="C71" s="141" t="n">
        <f aca="false">IFERROR(VLOOKUP(C13,Toroid_Database!A:G,7,FALSE()),1)</f>
        <v>1.58</v>
      </c>
      <c r="D71" s="110" t="s">
        <v>196</v>
      </c>
      <c r="E71" s="22" t="s">
        <v>197</v>
      </c>
      <c r="F71" s="22"/>
      <c r="G71" s="22"/>
      <c r="H71" s="22"/>
      <c r="I71" s="22"/>
      <c r="J71" s="22"/>
      <c r="K71" s="22"/>
      <c r="L71" s="22"/>
      <c r="M71" s="22"/>
      <c r="N71" s="22"/>
    </row>
    <row r="72" s="1" customFormat="true" ht="13.5" hidden="false" customHeight="true" outlineLevel="0" collapsed="false">
      <c r="B72" s="140" t="s">
        <v>198</v>
      </c>
      <c r="C72" s="141" t="n">
        <f aca="false">IF(OR(C13="FT-114-43",C13="FT-140-43",C13="FT-240-43",C13="FT-114-31",C13="FT-140-31",C13="FT-240-31",C13="FT-114-52",C13="FT-140-52",C13="FT-240-52",C13="FT-114-61",C13="FT-140-61",C13="FT-240-61"),200,300)</f>
        <v>300</v>
      </c>
      <c r="D72" s="110" t="s">
        <v>199</v>
      </c>
      <c r="E72" s="22" t="s">
        <v>200</v>
      </c>
      <c r="F72" s="22"/>
      <c r="G72" s="22"/>
      <c r="H72" s="22"/>
      <c r="I72" s="22"/>
      <c r="J72" s="22"/>
      <c r="K72" s="22"/>
      <c r="L72" s="22"/>
      <c r="M72" s="22"/>
      <c r="N72" s="22"/>
    </row>
    <row r="73" s="1" customFormat="true" ht="13.5" hidden="false" customHeight="true" outlineLevel="0" collapsed="false">
      <c r="B73" s="139" t="s">
        <v>201</v>
      </c>
      <c r="E73" s="114"/>
      <c r="F73" s="114"/>
      <c r="G73" s="114"/>
      <c r="H73" s="114"/>
      <c r="I73" s="114"/>
      <c r="J73" s="114"/>
      <c r="K73" s="114"/>
      <c r="L73" s="114"/>
      <c r="M73" s="114"/>
      <c r="N73" s="114"/>
    </row>
    <row r="74" s="1" customFormat="true" ht="13.5" hidden="false" customHeight="true" outlineLevel="0" collapsed="false">
      <c r="B74" s="140" t="s">
        <v>202</v>
      </c>
      <c r="C74" s="142" t="n">
        <f aca="false">ROUND((C72/1000)*2*PI()*(C8*1000000)*C14*(C71*0.0001),1)</f>
        <v>171843.9</v>
      </c>
      <c r="D74" s="110" t="s">
        <v>203</v>
      </c>
      <c r="E74" s="114"/>
      <c r="F74" s="114"/>
      <c r="G74" s="114"/>
      <c r="H74" s="114"/>
      <c r="I74" s="114"/>
      <c r="J74" s="114"/>
      <c r="K74" s="114"/>
      <c r="L74" s="114"/>
      <c r="M74" s="114"/>
      <c r="N74" s="114"/>
    </row>
    <row r="75" s="1" customFormat="true" ht="25.5" hidden="false" customHeight="true" outlineLevel="0" collapsed="false">
      <c r="B75" s="140" t="s">
        <v>204</v>
      </c>
      <c r="C75" s="142" t="n">
        <f aca="false">ROUND(C74^2/(2*C9),0)</f>
        <v>295303260</v>
      </c>
      <c r="D75" s="110" t="s">
        <v>205</v>
      </c>
      <c r="E75" s="22" t="s">
        <v>206</v>
      </c>
      <c r="F75" s="22"/>
      <c r="G75" s="22"/>
      <c r="H75" s="22"/>
      <c r="I75" s="22"/>
      <c r="J75" s="22"/>
      <c r="K75" s="22"/>
      <c r="L75" s="22"/>
      <c r="M75" s="22"/>
      <c r="N75" s="22"/>
    </row>
    <row r="76" s="1" customFormat="true" ht="13.5" hidden="false" customHeight="true" outlineLevel="0" collapsed="false">
      <c r="B76" s="140" t="s">
        <v>207</v>
      </c>
      <c r="C76" s="80" t="str">
        <f aca="false">IF(C75&gt;=1500,"✔  HIGH POWER — &gt; 1500 W saturation headroom",IF(C75&gt;=500,"✔  OK — moderate power handling ("&amp;C75&amp;" W PEP max)",IF(C75&gt;=100,"⚠  LIMITED — low power core ("&amp;C75&amp;" W PEP max). Increase Np or use larger core.","⛔  INSUFFICIENT — core will saturate at low power. Use FT-240 or increase primary turns.")))</f>
        <v>✔  HIGH POWER — &gt; 1500 W saturation headroom</v>
      </c>
      <c r="D76" s="80"/>
      <c r="E76" s="80"/>
      <c r="F76" s="80"/>
      <c r="G76" s="80"/>
    </row>
    <row r="77" s="1" customFormat="true" ht="13.5" hidden="false" customHeight="true" outlineLevel="0" collapsed="false">
      <c r="B77" s="140"/>
      <c r="C77" s="139"/>
    </row>
    <row r="78" s="1" customFormat="true" ht="25.5" hidden="false" customHeight="true" outlineLevel="0" collapsed="false">
      <c r="B78" s="143" t="s">
        <v>208</v>
      </c>
      <c r="C78" s="143"/>
      <c r="D78" s="143"/>
      <c r="E78" s="143"/>
      <c r="F78" s="143"/>
      <c r="G78" s="143"/>
      <c r="H78" s="143"/>
      <c r="I78" s="143"/>
      <c r="J78" s="143"/>
      <c r="K78" s="143"/>
      <c r="L78" s="143"/>
      <c r="M78" s="143"/>
      <c r="N78" s="143"/>
    </row>
    <row r="79" s="1" customFormat="true" ht="13.5" hidden="false" customHeight="true" outlineLevel="0" collapsed="false"/>
    <row r="80" s="1" customFormat="true" ht="13.5" hidden="false" customHeight="true" outlineLevel="0" collapsed="false">
      <c r="B80" s="23" t="s">
        <v>209</v>
      </c>
      <c r="C80" s="23"/>
      <c r="D80" s="23"/>
      <c r="E80" s="23"/>
      <c r="F80" s="23"/>
      <c r="G80" s="23"/>
      <c r="H80" s="23"/>
      <c r="I80" s="23"/>
      <c r="J80" s="23"/>
      <c r="K80" s="23"/>
      <c r="L80" s="23"/>
      <c r="M80" s="23"/>
      <c r="N80" s="23"/>
    </row>
    <row r="81" s="1" customFormat="true" ht="25.5" hidden="false" customHeight="true" outlineLevel="0" collapsed="false">
      <c r="B81" s="144" t="s">
        <v>210</v>
      </c>
      <c r="C81" s="144"/>
      <c r="D81" s="144"/>
      <c r="E81" s="144"/>
      <c r="F81" s="144"/>
      <c r="G81" s="144"/>
      <c r="H81" s="144"/>
      <c r="I81" s="144"/>
      <c r="J81" s="144"/>
      <c r="K81" s="144"/>
      <c r="L81" s="144"/>
      <c r="M81" s="144"/>
      <c r="N81" s="144"/>
    </row>
    <row r="82" s="1" customFormat="true" ht="13.5" hidden="false" customHeight="true" outlineLevel="0" collapsed="false">
      <c r="B82" s="103" t="s">
        <v>211</v>
      </c>
      <c r="C82" s="103"/>
      <c r="D82" s="103"/>
      <c r="E82" s="103"/>
      <c r="F82" s="103"/>
      <c r="G82" s="103"/>
      <c r="H82" s="103"/>
      <c r="I82" s="103"/>
      <c r="J82" s="103"/>
      <c r="K82" s="103"/>
      <c r="L82" s="103"/>
      <c r="M82" s="103"/>
      <c r="N82" s="103"/>
    </row>
    <row r="83" s="1" customFormat="true" ht="13.5" hidden="false" customHeight="true" outlineLevel="0" collapsed="false">
      <c r="B83" s="145" t="s">
        <v>212</v>
      </c>
      <c r="C83" s="146" t="n">
        <f aca="false">C5</f>
        <v>53.4</v>
      </c>
      <c r="D83" s="147" t="s">
        <v>80</v>
      </c>
      <c r="E83" s="144" t="s">
        <v>213</v>
      </c>
      <c r="F83" s="144"/>
      <c r="G83" s="144"/>
      <c r="H83" s="144"/>
      <c r="I83" s="144"/>
      <c r="J83" s="144"/>
      <c r="K83" s="144"/>
      <c r="L83" s="144"/>
      <c r="M83" s="144"/>
      <c r="N83" s="144"/>
    </row>
    <row r="84" s="1" customFormat="true" ht="13.5" hidden="false" customHeight="true" outlineLevel="0" collapsed="false">
      <c r="B84" s="145" t="s">
        <v>214</v>
      </c>
      <c r="C84" s="147" t="str">
        <f aca="false">C36</f>
        <v>Inductor (Series L)</v>
      </c>
      <c r="D84" s="147"/>
      <c r="E84" s="144" t="s">
        <v>215</v>
      </c>
      <c r="F84" s="144"/>
      <c r="G84" s="144"/>
      <c r="H84" s="144"/>
      <c r="I84" s="144"/>
      <c r="J84" s="144"/>
      <c r="K84" s="144"/>
      <c r="L84" s="144"/>
      <c r="M84" s="144"/>
      <c r="N84" s="144"/>
    </row>
    <row r="85" s="1" customFormat="true" ht="13.5" hidden="false" customHeight="true" outlineLevel="0" collapsed="false">
      <c r="B85" s="145" t="s">
        <v>216</v>
      </c>
      <c r="C85" s="148" t="n">
        <f aca="false">D37</f>
        <v>8</v>
      </c>
      <c r="D85" s="147" t="str">
        <f aca="false">C38</f>
        <v>µH</v>
      </c>
      <c r="E85" s="144" t="s">
        <v>217</v>
      </c>
      <c r="F85" s="144"/>
      <c r="G85" s="144"/>
      <c r="H85" s="144"/>
      <c r="I85" s="144"/>
      <c r="J85" s="144"/>
      <c r="K85" s="144"/>
      <c r="L85" s="144"/>
      <c r="M85" s="144"/>
      <c r="N85" s="144"/>
    </row>
    <row r="86" s="1" customFormat="true" ht="13.5" hidden="false" customHeight="true" outlineLevel="0" collapsed="false">
      <c r="B86" s="145" t="s">
        <v>218</v>
      </c>
      <c r="C86" s="148" t="n">
        <f aca="false">C22</f>
        <v>20.25</v>
      </c>
      <c r="D86" s="147" t="s">
        <v>126</v>
      </c>
      <c r="E86" s="144" t="s">
        <v>219</v>
      </c>
      <c r="F86" s="144"/>
      <c r="G86" s="144"/>
      <c r="H86" s="144"/>
      <c r="I86" s="144"/>
      <c r="J86" s="144"/>
      <c r="K86" s="144"/>
      <c r="L86" s="144"/>
      <c r="M86" s="144"/>
      <c r="N86" s="144"/>
    </row>
    <row r="87" s="1" customFormat="true" ht="13.5" hidden="false" customHeight="true" outlineLevel="0" collapsed="false">
      <c r="B87" s="145" t="s">
        <v>220</v>
      </c>
      <c r="C87" s="147" t="n">
        <v>50</v>
      </c>
      <c r="D87" s="147" t="s">
        <v>176</v>
      </c>
      <c r="E87" s="144" t="s">
        <v>221</v>
      </c>
      <c r="F87" s="144"/>
      <c r="G87" s="144"/>
      <c r="H87" s="144"/>
      <c r="I87" s="144"/>
      <c r="J87" s="144"/>
      <c r="K87" s="144"/>
      <c r="L87" s="144"/>
      <c r="M87" s="144"/>
      <c r="N87" s="144"/>
    </row>
    <row r="88" s="1" customFormat="true" ht="13.5" hidden="false" customHeight="true" outlineLevel="0" collapsed="false"/>
    <row r="89" s="1" customFormat="true" ht="13.5" hidden="false" customHeight="true" outlineLevel="0" collapsed="false">
      <c r="B89" s="103" t="s">
        <v>222</v>
      </c>
      <c r="C89" s="103"/>
      <c r="D89" s="103"/>
      <c r="E89" s="103"/>
      <c r="F89" s="103"/>
      <c r="G89" s="103"/>
      <c r="H89" s="103"/>
      <c r="I89" s="103"/>
      <c r="J89" s="103"/>
      <c r="K89" s="103"/>
      <c r="L89" s="103"/>
      <c r="M89" s="103"/>
      <c r="N89" s="103"/>
    </row>
    <row r="90" s="1" customFormat="true" ht="38.25" hidden="false" customHeight="true" outlineLevel="0" collapsed="false">
      <c r="B90" s="149" t="s">
        <v>8</v>
      </c>
      <c r="C90" s="149" t="s">
        <v>223</v>
      </c>
      <c r="D90" s="149" t="s">
        <v>70</v>
      </c>
      <c r="E90" s="149" t="s">
        <v>224</v>
      </c>
      <c r="F90" s="149" t="s">
        <v>73</v>
      </c>
      <c r="G90" s="149" t="s">
        <v>225</v>
      </c>
      <c r="H90" s="149" t="s">
        <v>226</v>
      </c>
      <c r="I90" s="149" t="s">
        <v>227</v>
      </c>
      <c r="J90" s="149" t="s">
        <v>228</v>
      </c>
      <c r="K90" s="149" t="s">
        <v>229</v>
      </c>
      <c r="L90" s="149" t="s">
        <v>230</v>
      </c>
      <c r="M90" s="149" t="s">
        <v>231</v>
      </c>
      <c r="N90" s="149" t="s">
        <v>232</v>
      </c>
    </row>
    <row r="91" s="1" customFormat="true" ht="13.5" hidden="false" customHeight="true" outlineLevel="0" collapsed="false">
      <c r="B91" s="150" t="str">
        <f aca="false">Calculator!A12</f>
        <v>160m</v>
      </c>
      <c r="C91" s="151" t="n">
        <f aca="false">Calculator!D12</f>
        <v>1.9</v>
      </c>
      <c r="D91" s="152" t="str">
        <f aca="false">Calculator!E12</f>
        <v>NO</v>
      </c>
      <c r="E91" s="153" t="n">
        <f aca="false">Calculator!F12</f>
        <v>75</v>
      </c>
      <c r="F91" s="151" t="str">
        <f aca="false">IF(AND(D91="YES",$C$83&gt;=Calculator!G12),MOD($C$83/E91,1),"—")</f>
        <v>—</v>
      </c>
      <c r="G91" s="154" t="str">
        <f aca="false">IF(AND(D91="YES",$C$83&gt;=Calculator!G12),ROUND(50*POWER(80,COS(PI()*MOD($C$83/E91,1))^2),0),"—")</f>
        <v>—</v>
      </c>
      <c r="H91" s="155" t="str">
        <f aca="false">IF(AND(D91="YES",$C$83&gt;=Calculator!G12),ROUND(1500*SIN(2*PI()*MOD($C$83/E91,1)),1),"—")</f>
        <v>—</v>
      </c>
      <c r="I91" s="156" t="str">
        <f aca="false">IF(D91&lt;&gt;"YES","—",IF(OR($C$84="Capacitor (Series C)",$C$84="Capacitor"),ROUND(-159155/(C91*$C$85),1),IF(OR($C$84="Inductor (Series L)",$C$84="Inductor"),ROUND(2*PI()*C91*$C$85,1),"—")))</f>
        <v>—</v>
      </c>
      <c r="J91" s="155" t="str">
        <f aca="false">IF(AND(D91="YES",ISNUMBER(H91),ISNUMBER(I91)),ROUND(H91+I91,1),"—")</f>
        <v>—</v>
      </c>
      <c r="K91" s="153" t="str">
        <f aca="false">IF(AND(D91="YES",ISNUMBER(G91),ISNUMBER(H91)),(1+SQRT((G91/$C$86-$C$87)^2+(H91/$C$86)^2)/SQRT((G91/$C$86+$C$87)^2+(H91/$C$86)^2))/(1-SQRT((G91/$C$86-$C$87)^2+(H91/$C$86)^2)/SQRT((G91/$C$86+$C$87)^2+(H91/$C$86)^2)),"—")</f>
        <v>—</v>
      </c>
      <c r="L91" s="157" t="str">
        <f aca="false">IF(AND(D91="YES",ISNUMBER(G91),ISNUMBER(J91)),(1+SQRT((G91/$C$86-$C$87)^2+(J91/$C$86)^2)/SQRT((G91/$C$86+$C$87)^2+(J91/$C$86)^2))/(1-SQRT((G91/$C$86-$C$87)^2+(J91/$C$86)^2)/SQRT((G91/$C$86+$C$87)^2+(J91/$C$86)^2)),"—")</f>
        <v>—</v>
      </c>
      <c r="M91" s="153" t="str">
        <f aca="false">IF(AND(ISNUMBER(K91),ISNUMBER(L91)),ROUND(L91-K91,2),"—")</f>
        <v>—</v>
      </c>
      <c r="N91" s="158" t="str">
        <f aca="false">IF(D91&lt;&gt;"YES","Inactive band",IF(NOT(ISNUMBER(K91)),"Wire too short for this band",IF(NOT(ISNUMBER(L91)),"Comp value error",IF(AND(L91&lt;=1.5,K91&gt;1.5),"✔✔ EXCELLENT — comp brings VSWR &lt; 1.5",IF(AND(L91&lt;=1.5,K91&lt;=1.5),"✔  Already excellent — small further gain",IF(AND(L91&lt;K91,L91&lt;=3),"✔  IMPROVED — VSWR now tuner-friendly",IF(AND(L91&lt;K91,L91&lt;=6),"▲  Partial improvement — tuner still needed",IF(L91&lt;K91,"▲  Small improvement — high VSWR remains",IF(M91&lt;=0.1,"→  Negligible change (±0.1)","✗  DEGRADED — comp increases VSWR on this band")))))))))</f>
        <v>Inactive band</v>
      </c>
    </row>
    <row r="92" s="1" customFormat="true" ht="13.5" hidden="false" customHeight="true" outlineLevel="0" collapsed="false">
      <c r="B92" s="159" t="str">
        <f aca="false">Calculator!A13</f>
        <v>80m</v>
      </c>
      <c r="C92" s="160" t="n">
        <f aca="false">Calculator!D13</f>
        <v>3.65</v>
      </c>
      <c r="D92" s="161" t="str">
        <f aca="false">Calculator!E13</f>
        <v>NO</v>
      </c>
      <c r="E92" s="162" t="n">
        <f aca="false">Calculator!F13</f>
        <v>39.041095890411</v>
      </c>
      <c r="F92" s="160" t="str">
        <f aca="false">IF(AND(D92="YES",$C$83&gt;=Calculator!G13),MOD($C$83/E92,1),"—")</f>
        <v>—</v>
      </c>
      <c r="G92" s="163" t="str">
        <f aca="false">IF(AND(D92="YES",$C$83&gt;=Calculator!G13),ROUND(50*POWER(80,COS(PI()*MOD($C$83/E92,1))^2),0),"—")</f>
        <v>—</v>
      </c>
      <c r="H92" s="164" t="str">
        <f aca="false">IF(AND(D92="YES",$C$83&gt;=Calculator!G13),ROUND(1500*SIN(2*PI()*MOD($C$83/E92,1)),1),"—")</f>
        <v>—</v>
      </c>
      <c r="I92" s="156" t="str">
        <f aca="false">IF(D92&lt;&gt;"YES","—",IF(OR($C$84="Capacitor (Series C)",$C$84="Capacitor"),ROUND(-159155/(C92*$C$85),1),IF(OR($C$84="Inductor (Series L)",$C$84="Inductor"),ROUND(2*PI()*C92*$C$85,1),"—")))</f>
        <v>—</v>
      </c>
      <c r="J92" s="164" t="str">
        <f aca="false">IF(AND(D92="YES",ISNUMBER(H92),ISNUMBER(I92)),ROUND(H92+I92,1),"—")</f>
        <v>—</v>
      </c>
      <c r="K92" s="162" t="str">
        <f aca="false">IF(AND(D92="YES",ISNUMBER(G92),ISNUMBER(H92)),(1+SQRT((G92/$C$86-$C$87)^2+(H92/$C$86)^2)/SQRT((G92/$C$86+$C$87)^2+(H92/$C$86)^2))/(1-SQRT((G92/$C$86-$C$87)^2+(H92/$C$86)^2)/SQRT((G92/$C$86+$C$87)^2+(H92/$C$86)^2)),"—")</f>
        <v>—</v>
      </c>
      <c r="L92" s="165" t="str">
        <f aca="false">IF(AND(D92="YES",ISNUMBER(G92),ISNUMBER(J92)),(1+SQRT((G92/$C$86-$C$87)^2+(J92/$C$86)^2)/SQRT((G92/$C$86+$C$87)^2+(J92/$C$86)^2))/(1-SQRT((G92/$C$86-$C$87)^2+(J92/$C$86)^2)/SQRT((G92/$C$86+$C$87)^2+(J92/$C$86)^2)),"—")</f>
        <v>—</v>
      </c>
      <c r="M92" s="162" t="str">
        <f aca="false">IF(AND(ISNUMBER(K92),ISNUMBER(L92)),ROUND(L92-K92,2),"—")</f>
        <v>—</v>
      </c>
      <c r="N92" s="166" t="str">
        <f aca="false">IF(D92&lt;&gt;"YES","Inactive band",IF(NOT(ISNUMBER(K92)),"Wire too short for this band",IF(NOT(ISNUMBER(L92)),"Comp value error",IF(AND(L92&lt;=1.5,K92&gt;1.5),"✔✔ EXCELLENT — comp brings VSWR &lt; 1.5",IF(AND(L92&lt;=1.5,K92&lt;=1.5),"✔  Already excellent — small further gain",IF(AND(L92&lt;K92,L92&lt;=3),"✔  IMPROVED — VSWR now tuner-friendly",IF(AND(L92&lt;K92,L92&lt;=6),"▲  Partial improvement — tuner still needed",IF(L92&lt;K92,"▲  Small improvement — high VSWR remains",IF(M92&lt;=0.1,"→  Negligible change (±0.1)","✗  DEGRADED — comp increases VSWR on this band")))))))))</f>
        <v>Inactive band</v>
      </c>
    </row>
    <row r="93" s="1" customFormat="true" ht="13.5" hidden="false" customHeight="true" outlineLevel="0" collapsed="false">
      <c r="B93" s="150" t="str">
        <f aca="false">Calculator!A14</f>
        <v>60m</v>
      </c>
      <c r="C93" s="151" t="n">
        <f aca="false">Calculator!D14</f>
        <v>5.359</v>
      </c>
      <c r="D93" s="152" t="str">
        <f aca="false">Calculator!E14</f>
        <v>NO</v>
      </c>
      <c r="E93" s="153" t="n">
        <f aca="false">Calculator!F14</f>
        <v>26.5907818622877</v>
      </c>
      <c r="F93" s="151" t="str">
        <f aca="false">IF(AND(D93="YES",$C$83&gt;=Calculator!G14),MOD($C$83/E93,1),"—")</f>
        <v>—</v>
      </c>
      <c r="G93" s="154" t="str">
        <f aca="false">IF(AND(D93="YES",$C$83&gt;=Calculator!G14),ROUND(50*POWER(80,COS(PI()*MOD($C$83/E93,1))^2),0),"—")</f>
        <v>—</v>
      </c>
      <c r="H93" s="155" t="str">
        <f aca="false">IF(AND(D93="YES",$C$83&gt;=Calculator!G14),ROUND(1500*SIN(2*PI()*MOD($C$83/E93,1)),1),"—")</f>
        <v>—</v>
      </c>
      <c r="I93" s="156" t="str">
        <f aca="false">IF(D93&lt;&gt;"YES","—",IF(OR($C$84="Capacitor (Series C)",$C$84="Capacitor"),ROUND(-159155/(C93*$C$85),1),IF(OR($C$84="Inductor (Series L)",$C$84="Inductor"),ROUND(2*PI()*C93*$C$85,1),"—")))</f>
        <v>—</v>
      </c>
      <c r="J93" s="155" t="str">
        <f aca="false">IF(AND(D93="YES",ISNUMBER(H93),ISNUMBER(I93)),ROUND(H93+I93,1),"—")</f>
        <v>—</v>
      </c>
      <c r="K93" s="153" t="str">
        <f aca="false">IF(AND(D93="YES",ISNUMBER(G93),ISNUMBER(H93)),(1+SQRT((G93/$C$86-$C$87)^2+(H93/$C$86)^2)/SQRT((G93/$C$86+$C$87)^2+(H93/$C$86)^2))/(1-SQRT((G93/$C$86-$C$87)^2+(H93/$C$86)^2)/SQRT((G93/$C$86+$C$87)^2+(H93/$C$86)^2)),"—")</f>
        <v>—</v>
      </c>
      <c r="L93" s="157" t="str">
        <f aca="false">IF(AND(D93="YES",ISNUMBER(G93),ISNUMBER(J93)),(1+SQRT((G93/$C$86-$C$87)^2+(J93/$C$86)^2)/SQRT((G93/$C$86+$C$87)^2+(J93/$C$86)^2))/(1-SQRT((G93/$C$86-$C$87)^2+(J93/$C$86)^2)/SQRT((G93/$C$86+$C$87)^2+(J93/$C$86)^2)),"—")</f>
        <v>—</v>
      </c>
      <c r="M93" s="153" t="str">
        <f aca="false">IF(AND(ISNUMBER(K93),ISNUMBER(L93)),ROUND(L93-K93,2),"—")</f>
        <v>—</v>
      </c>
      <c r="N93" s="158" t="str">
        <f aca="false">IF(D93&lt;&gt;"YES","Inactive band",IF(NOT(ISNUMBER(K93)),"Wire too short for this band",IF(NOT(ISNUMBER(L93)),"Comp value error",IF(AND(L93&lt;=1.5,K93&gt;1.5),"✔✔ EXCELLENT — comp brings VSWR &lt; 1.5",IF(AND(L93&lt;=1.5,K93&lt;=1.5),"✔  Already excellent — small further gain",IF(AND(L93&lt;K93,L93&lt;=3),"✔  IMPROVED — VSWR now tuner-friendly",IF(AND(L93&lt;K93,L93&lt;=6),"▲  Partial improvement — tuner still needed",IF(L93&lt;K93,"▲  Small improvement — high VSWR remains",IF(M93&lt;=0.1,"→  Negligible change (±0.1)","✗  DEGRADED — comp increases VSWR on this band")))))))))</f>
        <v>Inactive band</v>
      </c>
    </row>
    <row r="94" s="1" customFormat="true" ht="25.5" hidden="false" customHeight="true" outlineLevel="0" collapsed="false">
      <c r="B94" s="159" t="str">
        <f aca="false">Calculator!A15</f>
        <v>40m</v>
      </c>
      <c r="C94" s="160" t="n">
        <f aca="false">Calculator!D15</f>
        <v>7.15</v>
      </c>
      <c r="D94" s="161" t="str">
        <f aca="false">Calculator!E15</f>
        <v>YES</v>
      </c>
      <c r="E94" s="162" t="n">
        <f aca="false">Calculator!F15</f>
        <v>19.9300699300699</v>
      </c>
      <c r="F94" s="160" t="n">
        <f aca="false">IF(AND(D94="YES",$C$83&gt;=Calculator!G15),MOD($C$83/E94,1),"—")</f>
        <v>0.679368421052632</v>
      </c>
      <c r="G94" s="163" t="n">
        <f aca="false">IF(AND(D94="YES",$C$83&gt;=Calculator!G15),ROUND(50*POWER(80,COS(PI()*MOD($C$83/E94,1))^2),0),"—")</f>
        <v>175</v>
      </c>
      <c r="H94" s="164" t="n">
        <f aca="false">IF(AND(D94="YES",$C$83&gt;=Calculator!G15),ROUND(1500*SIN(2*PI()*MOD($C$83/E94,1)),1),"—")</f>
        <v>-1354.7</v>
      </c>
      <c r="I94" s="156" t="n">
        <f aca="false">IF(D94&lt;&gt;"YES","—",IF(OR($C$84="Capacitor (Series C)",$C$84="Capacitor"),ROUND(-159155/(C94*$C$85),1),IF(OR($C$84="Inductor (Series L)",$C$84="Inductor"),ROUND(2*PI()*C94*$C$85,1),"—")))</f>
        <v>359.4</v>
      </c>
      <c r="J94" s="164" t="n">
        <f aca="false">IF(AND(D94="YES",ISNUMBER(H94),ISNUMBER(I94)),ROUND(H94+I94,1),"—")</f>
        <v>-995.3</v>
      </c>
      <c r="K94" s="162" t="n">
        <f aca="false">IF(AND(D94="YES",ISNUMBER(G94),ISNUMBER(H94)),(1+SQRT((G94/$C$86-$C$87)^2+(H94/$C$86)^2)/SQRT((G94/$C$86+$C$87)^2+(H94/$C$86)^2))/(1-SQRT((G94/$C$86-$C$87)^2+(H94/$C$86)^2)/SQRT((G94/$C$86+$C$87)^2+(H94/$C$86)^2)),"—")</f>
        <v>16.2544903339935</v>
      </c>
      <c r="L94" s="165" t="n">
        <f aca="false">IF(AND(D94="YES",ISNUMBER(G94),ISNUMBER(J94)),(1+SQRT((G94/$C$86-$C$87)^2+(J94/$C$86)^2)/SQRT((G94/$C$86+$C$87)^2+(J94/$C$86)^2))/(1-SQRT((G94/$C$86-$C$87)^2+(J94/$C$86)^2)/SQRT((G94/$C$86+$C$87)^2+(J94/$C$86)^2)),"—")</f>
        <v>11.4621224156107</v>
      </c>
      <c r="M94" s="162" t="n">
        <f aca="false">IF(AND(ISNUMBER(K94),ISNUMBER(L94)),ROUND(L94-K94,2),"—")</f>
        <v>-4.79</v>
      </c>
      <c r="N94" s="166" t="str">
        <f aca="false">IF(D94&lt;&gt;"YES","Inactive band",IF(NOT(ISNUMBER(K94)),"Wire too short for this band",IF(NOT(ISNUMBER(L94)),"Comp value error",IF(AND(L94&lt;=1.5,K94&gt;1.5),"✔✔ EXCELLENT — comp brings VSWR &lt; 1.5",IF(AND(L94&lt;=1.5,K94&lt;=1.5),"✔  Already excellent — small further gain",IF(AND(L94&lt;K94,L94&lt;=3),"✔  IMPROVED — VSWR now tuner-friendly",IF(AND(L94&lt;K94,L94&lt;=6),"▲  Partial improvement — tuner still needed",IF(L94&lt;K94,"▲  Small improvement — high VSWR remains",IF(M94&lt;=0.1,"→  Negligible change (±0.1)","✗  DEGRADED — comp increases VSWR on this band")))))))))</f>
        <v>▲  Small improvement — high VSWR remains</v>
      </c>
    </row>
    <row r="95" s="1" customFormat="true" ht="13.5" hidden="false" customHeight="true" outlineLevel="0" collapsed="false">
      <c r="B95" s="150" t="str">
        <f aca="false">Calculator!A16</f>
        <v>30m</v>
      </c>
      <c r="C95" s="151" t="n">
        <f aca="false">Calculator!D16</f>
        <v>10.125</v>
      </c>
      <c r="D95" s="152" t="str">
        <f aca="false">Calculator!E16</f>
        <v>NO</v>
      </c>
      <c r="E95" s="153" t="n">
        <f aca="false">Calculator!F16</f>
        <v>14.0740740740741</v>
      </c>
      <c r="F95" s="151" t="str">
        <f aca="false">IF(AND(D95="YES",$C$83&gt;=Calculator!G16),MOD($C$83/E95,1),"—")</f>
        <v>—</v>
      </c>
      <c r="G95" s="154" t="str">
        <f aca="false">IF(AND(D95="YES",$C$83&gt;=Calculator!G16),ROUND(50*POWER(80,COS(PI()*MOD($C$83/E95,1))^2),0),"—")</f>
        <v>—</v>
      </c>
      <c r="H95" s="155" t="str">
        <f aca="false">IF(AND(D95="YES",$C$83&gt;=Calculator!G16),ROUND(1500*SIN(2*PI()*MOD($C$83/E95,1)),1),"—")</f>
        <v>—</v>
      </c>
      <c r="I95" s="156" t="str">
        <f aca="false">IF(D95&lt;&gt;"YES","—",IF(OR($C$84="Capacitor (Series C)",$C$84="Capacitor"),ROUND(-159155/(C95*$C$85),1),IF(OR($C$84="Inductor (Series L)",$C$84="Inductor"),ROUND(2*PI()*C95*$C$85,1),"—")))</f>
        <v>—</v>
      </c>
      <c r="J95" s="155" t="str">
        <f aca="false">IF(AND(D95="YES",ISNUMBER(H95),ISNUMBER(I95)),ROUND(H95+I95,1),"—")</f>
        <v>—</v>
      </c>
      <c r="K95" s="153" t="str">
        <f aca="false">IF(AND(D95="YES",ISNUMBER(G95),ISNUMBER(H95)),(1+SQRT((G95/$C$86-$C$87)^2+(H95/$C$86)^2)/SQRT((G95/$C$86+$C$87)^2+(H95/$C$86)^2))/(1-SQRT((G95/$C$86-$C$87)^2+(H95/$C$86)^2)/SQRT((G95/$C$86+$C$87)^2+(H95/$C$86)^2)),"—")</f>
        <v>—</v>
      </c>
      <c r="L95" s="157" t="str">
        <f aca="false">IF(AND(D95="YES",ISNUMBER(G95),ISNUMBER(J95)),(1+SQRT((G95/$C$86-$C$87)^2+(J95/$C$86)^2)/SQRT((G95/$C$86+$C$87)^2+(J95/$C$86)^2))/(1-SQRT((G95/$C$86-$C$87)^2+(J95/$C$86)^2)/SQRT((G95/$C$86+$C$87)^2+(J95/$C$86)^2)),"—")</f>
        <v>—</v>
      </c>
      <c r="M95" s="153" t="str">
        <f aca="false">IF(AND(ISNUMBER(K95),ISNUMBER(L95)),ROUND(L95-K95,2),"—")</f>
        <v>—</v>
      </c>
      <c r="N95" s="158" t="str">
        <f aca="false">IF(D95&lt;&gt;"YES","Inactive band",IF(NOT(ISNUMBER(K95)),"Wire too short for this band",IF(NOT(ISNUMBER(L95)),"Comp value error",IF(AND(L95&lt;=1.5,K95&gt;1.5),"✔✔ EXCELLENT — comp brings VSWR &lt; 1.5",IF(AND(L95&lt;=1.5,K95&lt;=1.5),"✔  Already excellent — small further gain",IF(AND(L95&lt;K95,L95&lt;=3),"✔  IMPROVED — VSWR now tuner-friendly",IF(AND(L95&lt;K95,L95&lt;=6),"▲  Partial improvement — tuner still needed",IF(L95&lt;K95,"▲  Small improvement — high VSWR remains",IF(M95&lt;=0.1,"→  Negligible change (±0.1)","✗  DEGRADED — comp increases VSWR on this band")))))))))</f>
        <v>Inactive band</v>
      </c>
    </row>
    <row r="96" s="1" customFormat="true" ht="25.5" hidden="false" customHeight="true" outlineLevel="0" collapsed="false">
      <c r="B96" s="159" t="str">
        <f aca="false">Calculator!A17</f>
        <v>20m</v>
      </c>
      <c r="C96" s="160" t="n">
        <f aca="false">Calculator!D17</f>
        <v>14.175</v>
      </c>
      <c r="D96" s="161" t="str">
        <f aca="false">Calculator!E17</f>
        <v>YES</v>
      </c>
      <c r="E96" s="162" t="n">
        <f aca="false">Calculator!F17</f>
        <v>10.0529100529101</v>
      </c>
      <c r="F96" s="160" t="n">
        <f aca="false">IF(AND(D96="YES",$C$83&gt;=Calculator!G17),MOD($C$83/E96,1),"—")</f>
        <v>0.311894736842105</v>
      </c>
      <c r="G96" s="163" t="n">
        <f aca="false">IF(AND(D96="YES",$C$83&gt;=Calculator!G17),ROUND(50*POWER(80,COS(PI()*MOD($C$83/E96,1))^2),0),"—")</f>
        <v>195</v>
      </c>
      <c r="H96" s="164" t="n">
        <f aca="false">IF(AND(D96="YES",$C$83&gt;=Calculator!G17),ROUND(1500*SIN(2*PI()*MOD($C$83/E96,1)),1),"—")</f>
        <v>1388</v>
      </c>
      <c r="I96" s="156" t="n">
        <f aca="false">IF(D96&lt;&gt;"YES","—",IF(OR($C$84="Capacitor (Series C)",$C$84="Capacitor"),ROUND(-159155/(C96*$C$85),1),IF(OR($C$84="Inductor (Series L)",$C$84="Inductor"),ROUND(2*PI()*C96*$C$85,1),"—")))</f>
        <v>712.5</v>
      </c>
      <c r="J96" s="164" t="n">
        <f aca="false">IF(AND(D96="YES",ISNUMBER(H96),ISNUMBER(I96)),ROUND(H96+I96,1),"—")</f>
        <v>2100.5</v>
      </c>
      <c r="K96" s="162" t="n">
        <f aca="false">IF(AND(D96="YES",ISNUMBER(G96),ISNUMBER(H96)),(1+SQRT((G96/$C$86-$C$87)^2+(H96/$C$86)^2)/SQRT((G96/$C$86+$C$87)^2+(H96/$C$86)^2))/(1-SQRT((G96/$C$86-$C$87)^2+(H96/$C$86)^2)/SQRT((G96/$C$86+$C$87)^2+(H96/$C$86)^2)),"—")</f>
        <v>15.0763121237653</v>
      </c>
      <c r="L96" s="165" t="n">
        <f aca="false">IF(AND(D96="YES",ISNUMBER(G96),ISNUMBER(J96)),(1+SQRT((G96/$C$86-$C$87)^2+(J96/$C$86)^2)/SQRT((G96/$C$86+$C$87)^2+(J96/$C$86)^2))/(1-SQRT((G96/$C$86-$C$87)^2+(J96/$C$86)^2)/SQRT((G96/$C$86+$C$87)^2+(J96/$C$86)^2)),"—")</f>
        <v>27.6956133636196</v>
      </c>
      <c r="M96" s="162" t="n">
        <f aca="false">IF(AND(ISNUMBER(K96),ISNUMBER(L96)),ROUND(L96-K96,2),"—")</f>
        <v>12.62</v>
      </c>
      <c r="N96" s="166" t="str">
        <f aca="false">IF(D96&lt;&gt;"YES","Inactive band",IF(NOT(ISNUMBER(K96)),"Wire too short for this band",IF(NOT(ISNUMBER(L96)),"Comp value error",IF(AND(L96&lt;=1.5,K96&gt;1.5),"✔✔ EXCELLENT — comp brings VSWR &lt; 1.5",IF(AND(L96&lt;=1.5,K96&lt;=1.5),"✔  Already excellent — small further gain",IF(AND(L96&lt;K96,L96&lt;=3),"✔  IMPROVED — VSWR now tuner-friendly",IF(AND(L96&lt;K96,L96&lt;=6),"▲  Partial improvement — tuner still needed",IF(L96&lt;K96,"▲  Small improvement — high VSWR remains",IF(M96&lt;=0.1,"→  Negligible change (±0.1)","✗  DEGRADED — comp increases VSWR on this band")))))))))</f>
        <v>✗  DEGRADED — comp increases VSWR on this band</v>
      </c>
    </row>
    <row r="97" s="1" customFormat="true" ht="13.5" hidden="false" customHeight="true" outlineLevel="0" collapsed="false">
      <c r="B97" s="150" t="str">
        <f aca="false">Calculator!A18</f>
        <v>17m</v>
      </c>
      <c r="C97" s="151" t="n">
        <f aca="false">Calculator!D18</f>
        <v>18.118</v>
      </c>
      <c r="D97" s="152" t="str">
        <f aca="false">Calculator!E18</f>
        <v>NO</v>
      </c>
      <c r="E97" s="153" t="n">
        <f aca="false">Calculator!F18</f>
        <v>7.86510652389888</v>
      </c>
      <c r="F97" s="151" t="str">
        <f aca="false">IF(AND(D97="YES",$C$83&gt;=Calculator!G18),MOD($C$83/E97,1),"—")</f>
        <v>—</v>
      </c>
      <c r="G97" s="154" t="str">
        <f aca="false">IF(AND(D97="YES",$C$83&gt;=Calculator!G18),ROUND(50*POWER(80,COS(PI()*MOD($C$83/E97,1))^2),0),"—")</f>
        <v>—</v>
      </c>
      <c r="H97" s="155" t="str">
        <f aca="false">IF(AND(D97="YES",$C$83&gt;=Calculator!G18),ROUND(1500*SIN(2*PI()*MOD($C$83/E97,1)),1),"—")</f>
        <v>—</v>
      </c>
      <c r="I97" s="156" t="str">
        <f aca="false">IF(D97&lt;&gt;"YES","—",IF(OR($C$84="Capacitor (Series C)",$C$84="Capacitor"),ROUND(-159155/(C97*$C$85),1),IF(OR($C$84="Inductor (Series L)",$C$84="Inductor"),ROUND(2*PI()*C97*$C$85,1),"—")))</f>
        <v>—</v>
      </c>
      <c r="J97" s="155" t="str">
        <f aca="false">IF(AND(D97="YES",ISNUMBER(H97),ISNUMBER(I97)),ROUND(H97+I97,1),"—")</f>
        <v>—</v>
      </c>
      <c r="K97" s="153" t="str">
        <f aca="false">IF(AND(D97="YES",ISNUMBER(G97),ISNUMBER(H97)),(1+SQRT((G97/$C$86-$C$87)^2+(H97/$C$86)^2)/SQRT((G97/$C$86+$C$87)^2+(H97/$C$86)^2))/(1-SQRT((G97/$C$86-$C$87)^2+(H97/$C$86)^2)/SQRT((G97/$C$86+$C$87)^2+(H97/$C$86)^2)),"—")</f>
        <v>—</v>
      </c>
      <c r="L97" s="157" t="str">
        <f aca="false">IF(AND(D97="YES",ISNUMBER(G97),ISNUMBER(J97)),(1+SQRT((G97/$C$86-$C$87)^2+(J97/$C$86)^2)/SQRT((G97/$C$86+$C$87)^2+(J97/$C$86)^2))/(1-SQRT((G97/$C$86-$C$87)^2+(J97/$C$86)^2)/SQRT((G97/$C$86+$C$87)^2+(J97/$C$86)^2)),"—")</f>
        <v>—</v>
      </c>
      <c r="M97" s="153" t="str">
        <f aca="false">IF(AND(ISNUMBER(K97),ISNUMBER(L97)),ROUND(L97-K97,2),"—")</f>
        <v>—</v>
      </c>
      <c r="N97" s="158" t="str">
        <f aca="false">IF(D97&lt;&gt;"YES","Inactive band",IF(NOT(ISNUMBER(K97)),"Wire too short for this band",IF(NOT(ISNUMBER(L97)),"Comp value error",IF(AND(L97&lt;=1.5,K97&gt;1.5),"✔✔ EXCELLENT — comp brings VSWR &lt; 1.5",IF(AND(L97&lt;=1.5,K97&lt;=1.5),"✔  Already excellent — small further gain",IF(AND(L97&lt;K97,L97&lt;=3),"✔  IMPROVED — VSWR now tuner-friendly",IF(AND(L97&lt;K97,L97&lt;=6),"▲  Partial improvement — tuner still needed",IF(L97&lt;K97,"▲  Small improvement — high VSWR remains",IF(M97&lt;=0.1,"→  Negligible change (±0.1)","✗  DEGRADED — comp increases VSWR on this band")))))))))</f>
        <v>Inactive band</v>
      </c>
    </row>
    <row r="98" s="1" customFormat="true" ht="13.5" hidden="false" customHeight="true" outlineLevel="0" collapsed="false">
      <c r="B98" s="159" t="str">
        <f aca="false">Calculator!A19</f>
        <v>15m</v>
      </c>
      <c r="C98" s="160" t="n">
        <f aca="false">Calculator!D19</f>
        <v>21.225</v>
      </c>
      <c r="D98" s="161" t="str">
        <f aca="false">Calculator!E19</f>
        <v>NO</v>
      </c>
      <c r="E98" s="162" t="n">
        <f aca="false">Calculator!F19</f>
        <v>6.71378091872792</v>
      </c>
      <c r="F98" s="160" t="str">
        <f aca="false">IF(AND(D98="YES",$C$83&gt;=Calculator!G19),MOD($C$83/E98,1),"—")</f>
        <v>—</v>
      </c>
      <c r="G98" s="163" t="str">
        <f aca="false">IF(AND(D98="YES",$C$83&gt;=Calculator!G19),ROUND(50*POWER(80,COS(PI()*MOD($C$83/E98,1))^2),0),"—")</f>
        <v>—</v>
      </c>
      <c r="H98" s="164" t="str">
        <f aca="false">IF(AND(D98="YES",$C$83&gt;=Calculator!G19),ROUND(1500*SIN(2*PI()*MOD($C$83/E98,1)),1),"—")</f>
        <v>—</v>
      </c>
      <c r="I98" s="156" t="str">
        <f aca="false">IF(D98&lt;&gt;"YES","—",IF(OR($C$84="Capacitor (Series C)",$C$84="Capacitor"),ROUND(-159155/(C98*$C$85),1),IF(OR($C$84="Inductor (Series L)",$C$84="Inductor"),ROUND(2*PI()*C98*$C$85,1),"—")))</f>
        <v>—</v>
      </c>
      <c r="J98" s="164" t="str">
        <f aca="false">IF(AND(D98="YES",ISNUMBER(H98),ISNUMBER(I98)),ROUND(H98+I98,1),"—")</f>
        <v>—</v>
      </c>
      <c r="K98" s="162" t="str">
        <f aca="false">IF(AND(D98="YES",ISNUMBER(G98),ISNUMBER(H98)),(1+SQRT((G98/$C$86-$C$87)^2+(H98/$C$86)^2)/SQRT((G98/$C$86+$C$87)^2+(H98/$C$86)^2))/(1-SQRT((G98/$C$86-$C$87)^2+(H98/$C$86)^2)/SQRT((G98/$C$86+$C$87)^2+(H98/$C$86)^2)),"—")</f>
        <v>—</v>
      </c>
      <c r="L98" s="165" t="str">
        <f aca="false">IF(AND(D98="YES",ISNUMBER(G98),ISNUMBER(J98)),(1+SQRT((G98/$C$86-$C$87)^2+(J98/$C$86)^2)/SQRT((G98/$C$86+$C$87)^2+(J98/$C$86)^2))/(1-SQRT((G98/$C$86-$C$87)^2+(J98/$C$86)^2)/SQRT((G98/$C$86+$C$87)^2+(J98/$C$86)^2)),"—")</f>
        <v>—</v>
      </c>
      <c r="M98" s="162" t="str">
        <f aca="false">IF(AND(ISNUMBER(K98),ISNUMBER(L98)),ROUND(L98-K98,2),"—")</f>
        <v>—</v>
      </c>
      <c r="N98" s="166" t="str">
        <f aca="false">IF(D98&lt;&gt;"YES","Inactive band",IF(NOT(ISNUMBER(K98)),"Wire too short for this band",IF(NOT(ISNUMBER(L98)),"Comp value error",IF(AND(L98&lt;=1.5,K98&gt;1.5),"✔✔ EXCELLENT — comp brings VSWR &lt; 1.5",IF(AND(L98&lt;=1.5,K98&lt;=1.5),"✔  Already excellent — small further gain",IF(AND(L98&lt;K98,L98&lt;=3),"✔  IMPROVED — VSWR now tuner-friendly",IF(AND(L98&lt;K98,L98&lt;=6),"▲  Partial improvement — tuner still needed",IF(L98&lt;K98,"▲  Small improvement — high VSWR remains",IF(M98&lt;=0.1,"→  Negligible change (±0.1)","✗  DEGRADED — comp increases VSWR on this band")))))))))</f>
        <v>Inactive band</v>
      </c>
    </row>
    <row r="99" s="1" customFormat="true" ht="13.5" hidden="false" customHeight="true" outlineLevel="0" collapsed="false">
      <c r="B99" s="150" t="str">
        <f aca="false">Calculator!A20</f>
        <v>12m</v>
      </c>
      <c r="C99" s="151" t="n">
        <f aca="false">Calculator!D20</f>
        <v>24.94</v>
      </c>
      <c r="D99" s="152" t="str">
        <f aca="false">Calculator!E20</f>
        <v>NO</v>
      </c>
      <c r="E99" s="153" t="n">
        <f aca="false">Calculator!F20</f>
        <v>5.71371291098637</v>
      </c>
      <c r="F99" s="151" t="str">
        <f aca="false">IF(AND(D99="YES",$C$83&gt;=Calculator!G20),MOD($C$83/E99,1),"—")</f>
        <v>—</v>
      </c>
      <c r="G99" s="154" t="str">
        <f aca="false">IF(AND(D99="YES",$C$83&gt;=Calculator!G20),ROUND(50*POWER(80,COS(PI()*MOD($C$83/E99,1))^2),0),"—")</f>
        <v>—</v>
      </c>
      <c r="H99" s="155" t="str">
        <f aca="false">IF(AND(D99="YES",$C$83&gt;=Calculator!G20),ROUND(1500*SIN(2*PI()*MOD($C$83/E99,1)),1),"—")</f>
        <v>—</v>
      </c>
      <c r="I99" s="156" t="str">
        <f aca="false">IF(D99&lt;&gt;"YES","—",IF(OR($C$84="Capacitor (Series C)",$C$84="Capacitor"),ROUND(-159155/(C99*$C$85),1),IF(OR($C$84="Inductor (Series L)",$C$84="Inductor"),ROUND(2*PI()*C99*$C$85,1),"—")))</f>
        <v>—</v>
      </c>
      <c r="J99" s="155" t="str">
        <f aca="false">IF(AND(D99="YES",ISNUMBER(H99),ISNUMBER(I99)),ROUND(H99+I99,1),"—")</f>
        <v>—</v>
      </c>
      <c r="K99" s="153" t="str">
        <f aca="false">IF(AND(D99="YES",ISNUMBER(G99),ISNUMBER(H99)),(1+SQRT((G99/$C$86-$C$87)^2+(H99/$C$86)^2)/SQRT((G99/$C$86+$C$87)^2+(H99/$C$86)^2))/(1-SQRT((G99/$C$86-$C$87)^2+(H99/$C$86)^2)/SQRT((G99/$C$86+$C$87)^2+(H99/$C$86)^2)),"—")</f>
        <v>—</v>
      </c>
      <c r="L99" s="157" t="str">
        <f aca="false">IF(AND(D99="YES",ISNUMBER(G99),ISNUMBER(J99)),(1+SQRT((G99/$C$86-$C$87)^2+(J99/$C$86)^2)/SQRT((G99/$C$86+$C$87)^2+(J99/$C$86)^2))/(1-SQRT((G99/$C$86-$C$87)^2+(J99/$C$86)^2)/SQRT((G99/$C$86+$C$87)^2+(J99/$C$86)^2)),"—")</f>
        <v>—</v>
      </c>
      <c r="M99" s="153" t="str">
        <f aca="false">IF(AND(ISNUMBER(K99),ISNUMBER(L99)),ROUND(L99-K99,2),"—")</f>
        <v>—</v>
      </c>
      <c r="N99" s="158" t="str">
        <f aca="false">IF(D99&lt;&gt;"YES","Inactive band",IF(NOT(ISNUMBER(K99)),"Wire too short for this band",IF(NOT(ISNUMBER(L99)),"Comp value error",IF(AND(L99&lt;=1.5,K99&gt;1.5),"✔✔ EXCELLENT — comp brings VSWR &lt; 1.5",IF(AND(L99&lt;=1.5,K99&lt;=1.5),"✔  Already excellent — small further gain",IF(AND(L99&lt;K99,L99&lt;=3),"✔  IMPROVED — VSWR now tuner-friendly",IF(AND(L99&lt;K99,L99&lt;=6),"▲  Partial improvement — tuner still needed",IF(L99&lt;K99,"▲  Small improvement — high VSWR remains",IF(M99&lt;=0.1,"→  Negligible change (±0.1)","✗  DEGRADED — comp increases VSWR on this band")))))))))</f>
        <v>Inactive band</v>
      </c>
    </row>
    <row r="100" s="1" customFormat="true" ht="25.5" hidden="false" customHeight="true" outlineLevel="0" collapsed="false">
      <c r="B100" s="159" t="str">
        <f aca="false">Calculator!A21</f>
        <v>10m</v>
      </c>
      <c r="C100" s="160" t="n">
        <f aca="false">Calculator!D21</f>
        <v>28.85</v>
      </c>
      <c r="D100" s="161" t="str">
        <f aca="false">Calculator!E21</f>
        <v>NO</v>
      </c>
      <c r="E100" s="162" t="n">
        <f aca="false">Calculator!F21</f>
        <v>4.93934142114385</v>
      </c>
      <c r="F100" s="160" t="str">
        <f aca="false">IF(AND(D100="YES",$C$83&gt;=Calculator!G21),MOD($C$83/E100,1),"—")</f>
        <v>—</v>
      </c>
      <c r="G100" s="163" t="str">
        <f aca="false">IF(AND(D100="YES",$C$83&gt;=Calculator!G21),ROUND(50*POWER(80,COS(PI()*MOD($C$83/E100,1))^2),0),"—")</f>
        <v>—</v>
      </c>
      <c r="H100" s="164" t="str">
        <f aca="false">IF(AND(D100="YES",$C$83&gt;=Calculator!G21),ROUND(1500*SIN(2*PI()*MOD($C$83/E100,1)),1),"—")</f>
        <v>—</v>
      </c>
      <c r="I100" s="156" t="str">
        <f aca="false">IF(D100&lt;&gt;"YES","—",IF(OR($C$84="Capacitor (Series C)",$C$84="Capacitor"),ROUND(-159155/(C100*$C$85),1),IF(OR($C$84="Inductor (Series L)",$C$84="Inductor"),ROUND(2*PI()*C100*$C$85,1),"—")))</f>
        <v>—</v>
      </c>
      <c r="J100" s="164" t="str">
        <f aca="false">IF(AND(D100="YES",ISNUMBER(H100),ISNUMBER(I100)),ROUND(H100+I100,1),"—")</f>
        <v>—</v>
      </c>
      <c r="K100" s="162" t="str">
        <f aca="false">IF(AND(D100="YES",ISNUMBER(G100),ISNUMBER(H100)),(1+SQRT((G100/$C$86-$C$87)^2+(H100/$C$86)^2)/SQRT((G100/$C$86+$C$87)^2+(H100/$C$86)^2))/(1-SQRT((G100/$C$86-$C$87)^2+(H100/$C$86)^2)/SQRT((G100/$C$86+$C$87)^2+(H100/$C$86)^2)),"—")</f>
        <v>—</v>
      </c>
      <c r="L100" s="165" t="str">
        <f aca="false">IF(AND(D100="YES",ISNUMBER(G100),ISNUMBER(J100)),(1+SQRT((G100/$C$86-$C$87)^2+(J100/$C$86)^2)/SQRT((G100/$C$86+$C$87)^2+(J100/$C$86)^2))/(1-SQRT((G100/$C$86-$C$87)^2+(J100/$C$86)^2)/SQRT((G100/$C$86+$C$87)^2+(J100/$C$86)^2)),"—")</f>
        <v>—</v>
      </c>
      <c r="M100" s="162" t="str">
        <f aca="false">IF(AND(ISNUMBER(K100),ISNUMBER(L100)),ROUND(L100-K100,2),"—")</f>
        <v>—</v>
      </c>
      <c r="N100" s="166" t="str">
        <f aca="false">IF(D100&lt;&gt;"YES","Inactive band",IF(NOT(ISNUMBER(K100)),"Wire too short for this band",IF(NOT(ISNUMBER(L100)),"Comp value error",IF(AND(L100&lt;=1.5,K100&gt;1.5),"✔✔ EXCELLENT — comp brings VSWR &lt; 1.5",IF(AND(L100&lt;=1.5,K100&lt;=1.5),"✔  Already excellent — small further gain",IF(AND(L100&lt;K100,L100&lt;=3),"✔  IMPROVED — VSWR now tuner-friendly",IF(AND(L100&lt;K100,L100&lt;=6),"▲  Partial improvement — tuner still needed",IF(L100&lt;K100,"▲  Small improvement — high VSWR remains",IF(M100&lt;=0.1,"→  Negligible change (±0.1)","✗  DEGRADED — comp increases VSWR on this band")))))))))</f>
        <v>Inactive band</v>
      </c>
    </row>
    <row r="101" s="1" customFormat="true" ht="13.5" hidden="false" customHeight="true" outlineLevel="0" collapsed="false">
      <c r="B101" s="150" t="str">
        <f aca="false">Calculator!A22</f>
        <v>6m</v>
      </c>
      <c r="C101" s="151" t="n">
        <f aca="false">Calculator!D22</f>
        <v>52</v>
      </c>
      <c r="D101" s="152" t="str">
        <f aca="false">Calculator!E22</f>
        <v>NO</v>
      </c>
      <c r="E101" s="153" t="n">
        <f aca="false">Calculator!F22</f>
        <v>2.74038461538462</v>
      </c>
      <c r="F101" s="151" t="str">
        <f aca="false">IF(AND(D101="YES",$C$83&gt;=Calculator!G22),MOD($C$83/E101,1),"—")</f>
        <v>—</v>
      </c>
      <c r="G101" s="154" t="str">
        <f aca="false">IF(AND(D101="YES",$C$83&gt;=Calculator!G22),ROUND(50*POWER(80,COS(PI()*MOD($C$83/E101,1))^2),0),"—")</f>
        <v>—</v>
      </c>
      <c r="H101" s="155" t="str">
        <f aca="false">IF(AND(D101="YES",$C$83&gt;=Calculator!G22),ROUND(1500*SIN(2*PI()*MOD($C$83/E101,1)),1),"—")</f>
        <v>—</v>
      </c>
      <c r="I101" s="156" t="str">
        <f aca="false">IF(D101&lt;&gt;"YES","—",IF(OR($C$84="Capacitor (Series C)",$C$84="Capacitor"),ROUND(-159155/(C101*$C$85),1),IF(OR($C$84="Inductor (Series L)",$C$84="Inductor"),ROUND(2*PI()*C101*$C$85,1),"—")))</f>
        <v>—</v>
      </c>
      <c r="J101" s="155" t="str">
        <f aca="false">IF(AND(D101="YES",ISNUMBER(H101),ISNUMBER(I101)),ROUND(H101+I101,1),"—")</f>
        <v>—</v>
      </c>
      <c r="K101" s="153" t="str">
        <f aca="false">IF(AND(D101="YES",ISNUMBER(G101),ISNUMBER(H101)),(1+SQRT((G101/$C$86-$C$87)^2+(H101/$C$86)^2)/SQRT((G101/$C$86+$C$87)^2+(H101/$C$86)^2))/(1-SQRT((G101/$C$86-$C$87)^2+(H101/$C$86)^2)/SQRT((G101/$C$86+$C$87)^2+(H101/$C$86)^2)),"—")</f>
        <v>—</v>
      </c>
      <c r="L101" s="157" t="str">
        <f aca="false">IF(AND(D101="YES",ISNUMBER(G101),ISNUMBER(J101)),(1+SQRT((G101/$C$86-$C$87)^2+(J101/$C$86)^2)/SQRT((G101/$C$86+$C$87)^2+(J101/$C$86)^2))/(1-SQRT((G101/$C$86-$C$87)^2+(J101/$C$86)^2)/SQRT((G101/$C$86+$C$87)^2+(J101/$C$86)^2)),"—")</f>
        <v>—</v>
      </c>
      <c r="M101" s="153" t="str">
        <f aca="false">IF(AND(ISNUMBER(K101),ISNUMBER(L101)),ROUND(L101-K101,2),"—")</f>
        <v>—</v>
      </c>
      <c r="N101" s="158" t="str">
        <f aca="false">IF(D101&lt;&gt;"YES","Inactive band",IF(NOT(ISNUMBER(K101)),"Wire too short for this band",IF(NOT(ISNUMBER(L101)),"Comp value error",IF(AND(L101&lt;=1.5,K101&gt;1.5),"✔✔ EXCELLENT — comp brings VSWR &lt; 1.5",IF(AND(L101&lt;=1.5,K101&lt;=1.5),"✔  Already excellent — small further gain",IF(AND(L101&lt;K101,L101&lt;=3),"✔  IMPROVED — VSWR now tuner-friendly",IF(AND(L101&lt;K101,L101&lt;=6),"▲  Partial improvement — tuner still needed",IF(L101&lt;K101,"▲  Small improvement — high VSWR remains",IF(M101&lt;=0.1,"→  Negligible change (±0.1)","✗  DEGRADED — comp increases VSWR on this band")))))))))</f>
        <v>Inactive band</v>
      </c>
    </row>
    <row r="102" s="1" customFormat="true" ht="13.5" hidden="false" customHeight="true" outlineLevel="0" collapsed="false"/>
    <row r="103" s="1" customFormat="true" ht="87" hidden="false" customHeight="true" outlineLevel="0" collapsed="false">
      <c r="B103" s="167" t="s">
        <v>233</v>
      </c>
      <c r="C103" s="167"/>
      <c r="D103" s="167"/>
      <c r="E103" s="167"/>
      <c r="F103" s="167"/>
      <c r="G103" s="167"/>
      <c r="H103" s="167"/>
      <c r="I103" s="167"/>
      <c r="J103" s="167"/>
      <c r="K103" s="167"/>
      <c r="L103" s="167"/>
      <c r="M103" s="167"/>
      <c r="N103" s="167"/>
    </row>
    <row r="104" s="1" customFormat="true" ht="13.5" hidden="false" customHeight="true" outlineLevel="0" collapsed="false"/>
    <row r="105" s="1" customFormat="true" ht="25.5" hidden="false" customHeight="true" outlineLevel="0" collapsed="false">
      <c r="B105" s="168" t="s">
        <v>234</v>
      </c>
      <c r="C105" s="168"/>
      <c r="D105" s="168"/>
      <c r="E105" s="168"/>
      <c r="F105" s="168"/>
      <c r="G105" s="168"/>
      <c r="H105" s="168"/>
      <c r="I105" s="168"/>
      <c r="J105" s="168"/>
      <c r="K105" s="168"/>
      <c r="L105" s="168"/>
      <c r="M105" s="168"/>
      <c r="N105" s="168"/>
    </row>
    <row r="106" s="1" customFormat="true" ht="13.5" hidden="false" customHeight="true" outlineLevel="0" collapsed="false"/>
    <row r="107" s="1" customFormat="true" ht="13.5" hidden="false" customHeight="true" outlineLevel="0" collapsed="false"/>
    <row r="108" s="1" customFormat="true" ht="13.5" hidden="false" customHeight="true" outlineLevel="0" collapsed="false"/>
    <row r="109" s="1" customFormat="true" ht="13.5" hidden="false" customHeight="true" outlineLevel="0" collapsed="false"/>
    <row r="110" s="1" customFormat="true" ht="13.5" hidden="false" customHeight="true" outlineLevel="0" collapsed="false"/>
    <row r="111" s="1" customFormat="true" ht="13.5" hidden="false" customHeight="true" outlineLevel="0" collapsed="false"/>
    <row r="112" s="1" customFormat="true" ht="13.5" hidden="false" customHeight="true" outlineLevel="0" collapsed="false"/>
    <row r="113" s="1" customFormat="true" ht="13.5" hidden="false" customHeight="true" outlineLevel="0" collapsed="false"/>
    <row r="114" s="1" customFormat="true" ht="13.5" hidden="false" customHeight="true" outlineLevel="0" collapsed="false"/>
    <row r="115" s="1" customFormat="true" ht="13.5" hidden="false" customHeight="true" outlineLevel="0" collapsed="false"/>
    <row r="116" s="1" customFormat="true" ht="13.5" hidden="false" customHeight="true" outlineLevel="0" collapsed="false"/>
    <row r="117" s="1" customFormat="true" ht="13.5" hidden="false" customHeight="true" outlineLevel="0" collapsed="false"/>
    <row r="118" s="1" customFormat="true" ht="13.5" hidden="false" customHeight="true" outlineLevel="0" collapsed="false"/>
    <row r="119" s="1" customFormat="true" ht="13.5" hidden="false" customHeight="true" outlineLevel="0" collapsed="false"/>
    <row r="120" s="1" customFormat="true" ht="13.5" hidden="false" customHeight="true" outlineLevel="0" collapsed="false"/>
    <row r="121" s="1" customFormat="true" ht="13.5" hidden="false" customHeight="true" outlineLevel="0" collapsed="false"/>
    <row r="122" s="1" customFormat="true" ht="13.5" hidden="false" customHeight="true" outlineLevel="0" collapsed="false"/>
    <row r="123" s="1" customFormat="true" ht="13.5" hidden="false" customHeight="true" outlineLevel="0" collapsed="false"/>
    <row r="124" s="1" customFormat="true" ht="13.5" hidden="false" customHeight="true" outlineLevel="0" collapsed="false"/>
    <row r="125" s="1" customFormat="true" ht="13.5" hidden="false" customHeight="true" outlineLevel="0" collapsed="false"/>
    <row r="126" s="1" customFormat="true" ht="13.5" hidden="false" customHeight="true" outlineLevel="0" collapsed="false"/>
    <row r="127" s="1" customFormat="true" ht="13.5" hidden="false" customHeight="true" outlineLevel="0" collapsed="false"/>
    <row r="128" s="1" customFormat="true" ht="13.5" hidden="false" customHeight="true" outlineLevel="0" collapsed="false"/>
    <row r="129" s="1" customFormat="true" ht="13.5" hidden="false" customHeight="true" outlineLevel="0" collapsed="false"/>
    <row r="130" s="1" customFormat="true" ht="13.5" hidden="false" customHeight="true" outlineLevel="0" collapsed="false"/>
    <row r="131" s="1" customFormat="true" ht="13.5" hidden="false" customHeight="true" outlineLevel="0" collapsed="false"/>
    <row r="132" s="1" customFormat="true" ht="13.5" hidden="false" customHeight="true" outlineLevel="0" collapsed="false"/>
    <row r="133" s="1" customFormat="true" ht="13.5" hidden="false" customHeight="true" outlineLevel="0" collapsed="false"/>
    <row r="134" s="1" customFormat="true" ht="13.5" hidden="false" customHeight="true" outlineLevel="0" collapsed="false"/>
    <row r="135" s="1" customFormat="true" ht="13.5" hidden="false" customHeight="true" outlineLevel="0" collapsed="false"/>
    <row r="136" s="1" customFormat="true" ht="13.5" hidden="false" customHeight="true" outlineLevel="0" collapsed="false"/>
    <row r="137" s="1" customFormat="true" ht="13.5" hidden="false" customHeight="true" outlineLevel="0" collapsed="false"/>
    <row r="138" s="1" customFormat="true" ht="13.5" hidden="false" customHeight="true" outlineLevel="0" collapsed="false"/>
    <row r="139" s="1" customFormat="true" ht="13.5" hidden="false" customHeight="true" outlineLevel="0" collapsed="false"/>
    <row r="140" s="1" customFormat="true" ht="13.5" hidden="false" customHeight="true" outlineLevel="0" collapsed="false"/>
    <row r="141" s="1" customFormat="true" ht="13.5" hidden="false" customHeight="true" outlineLevel="0" collapsed="false"/>
    <row r="142" s="1" customFormat="true" ht="13.5" hidden="false" customHeight="true" outlineLevel="0" collapsed="false"/>
    <row r="143" s="1" customFormat="true" ht="13.5" hidden="false" customHeight="true" outlineLevel="0" collapsed="false"/>
    <row r="144" s="1" customFormat="true" ht="13.5" hidden="false" customHeight="true" outlineLevel="0" collapsed="false"/>
    <row r="145" s="1" customFormat="true" ht="13.5" hidden="false" customHeight="true" outlineLevel="0" collapsed="false"/>
    <row r="146" s="1" customFormat="true" ht="13.5" hidden="false" customHeight="true" outlineLevel="0" collapsed="false"/>
    <row r="147" s="1" customFormat="true" ht="13.5" hidden="false" customHeight="true" outlineLevel="0" collapsed="false"/>
    <row r="148" s="1" customFormat="true" ht="13.5" hidden="false" customHeight="true" outlineLevel="0" collapsed="false"/>
    <row r="149" s="1" customFormat="true" ht="13.5" hidden="false" customHeight="true" outlineLevel="0" collapsed="false"/>
    <row r="150" s="1" customFormat="true" ht="13.5" hidden="false" customHeight="true" outlineLevel="0" collapsed="false"/>
    <row r="151" s="1" customFormat="true" ht="13.5" hidden="false" customHeight="true" outlineLevel="0" collapsed="false"/>
    <row r="152" s="1" customFormat="true" ht="13.5" hidden="false" customHeight="true" outlineLevel="0" collapsed="false"/>
    <row r="153" s="1" customFormat="true" ht="13.5" hidden="false" customHeight="true" outlineLevel="0" collapsed="false"/>
    <row r="154" s="1" customFormat="true" ht="13.5" hidden="false" customHeight="true" outlineLevel="0" collapsed="false"/>
    <row r="155" s="1" customFormat="true" ht="13.5" hidden="false" customHeight="true" outlineLevel="0" collapsed="false"/>
    <row r="156" s="1" customFormat="true" ht="13.5" hidden="false" customHeight="true" outlineLevel="0" collapsed="false"/>
    <row r="157" s="1" customFormat="true" ht="13.5" hidden="false" customHeight="true" outlineLevel="0" collapsed="false"/>
    <row r="158" s="1" customFormat="true" ht="13.5" hidden="false" customHeight="true" outlineLevel="0" collapsed="false"/>
    <row r="159" s="1" customFormat="true" ht="13.5" hidden="false" customHeight="true" outlineLevel="0" collapsed="false"/>
    <row r="160" s="1" customFormat="true" ht="13.5" hidden="false" customHeight="true" outlineLevel="0" collapsed="false"/>
    <row r="161" s="1" customFormat="true" ht="13.5" hidden="false" customHeight="true" outlineLevel="0" collapsed="false"/>
    <row r="162" s="1" customFormat="true" ht="13.5" hidden="false" customHeight="true" outlineLevel="0" collapsed="false"/>
    <row r="163" s="1" customFormat="true" ht="13.5" hidden="false" customHeight="true" outlineLevel="0" collapsed="false"/>
    <row r="164" s="1" customFormat="true" ht="13.5" hidden="false" customHeight="true" outlineLevel="0" collapsed="false"/>
    <row r="165" s="1" customFormat="true" ht="13.5" hidden="false" customHeight="true" outlineLevel="0" collapsed="false"/>
    <row r="166" s="1" customFormat="true" ht="13.5" hidden="false" customHeight="true" outlineLevel="0" collapsed="false"/>
    <row r="167" s="1" customFormat="true" ht="13.5" hidden="false" customHeight="true" outlineLevel="0" collapsed="false"/>
    <row r="168" s="1" customFormat="true" ht="13.5" hidden="false" customHeight="true" outlineLevel="0" collapsed="false"/>
    <row r="169" s="1" customFormat="true" ht="13.5" hidden="false" customHeight="true" outlineLevel="0" collapsed="false"/>
    <row r="170" s="1" customFormat="true" ht="13.5" hidden="false" customHeight="true" outlineLevel="0" collapsed="false"/>
    <row r="171" s="1" customFormat="true" ht="13.5" hidden="false" customHeight="true" outlineLevel="0" collapsed="false"/>
    <row r="172" s="1" customFormat="true" ht="13.5" hidden="false" customHeight="true" outlineLevel="0" collapsed="false"/>
    <row r="173" s="1" customFormat="true" ht="13.5" hidden="false" customHeight="true" outlineLevel="0" collapsed="false"/>
    <row r="174" s="1" customFormat="true" ht="13.5" hidden="false" customHeight="true" outlineLevel="0" collapsed="false"/>
    <row r="175" s="1" customFormat="true" ht="13.5" hidden="false" customHeight="true" outlineLevel="0" collapsed="false"/>
    <row r="176" s="1" customFormat="true" ht="13.5" hidden="false" customHeight="true" outlineLevel="0" collapsed="false"/>
    <row r="177" s="1" customFormat="true" ht="13.5" hidden="false" customHeight="true" outlineLevel="0" collapsed="false"/>
    <row r="178" s="1" customFormat="true" ht="13.5" hidden="false" customHeight="true" outlineLevel="0" collapsed="false"/>
    <row r="179" s="1" customFormat="true" ht="13.5" hidden="false" customHeight="true" outlineLevel="0" collapsed="false"/>
    <row r="180" s="1" customFormat="true" ht="13.5" hidden="false" customHeight="true" outlineLevel="0" collapsed="false"/>
    <row r="181" s="1" customFormat="true" ht="13.5" hidden="false" customHeight="true" outlineLevel="0" collapsed="false"/>
    <row r="182" s="1" customFormat="true" ht="13.5" hidden="false" customHeight="true" outlineLevel="0" collapsed="false"/>
    <row r="183" s="1" customFormat="true" ht="13.5" hidden="false" customHeight="true" outlineLevel="0" collapsed="false"/>
    <row r="184" s="1" customFormat="true" ht="13.5" hidden="false" customHeight="true" outlineLevel="0" collapsed="false"/>
    <row r="185" s="1" customFormat="true" ht="13.5" hidden="false" customHeight="true" outlineLevel="0" collapsed="false"/>
    <row r="186" s="1" customFormat="true" ht="13.5" hidden="false" customHeight="true" outlineLevel="0" collapsed="false"/>
    <row r="187" s="1" customFormat="true" ht="13.5" hidden="false" customHeight="true" outlineLevel="0" collapsed="false"/>
    <row r="188" s="1" customFormat="true" ht="13.5" hidden="false" customHeight="true" outlineLevel="0" collapsed="false"/>
    <row r="189" s="1" customFormat="true" ht="13.5" hidden="false" customHeight="true" outlineLevel="0" collapsed="false"/>
    <row r="190" s="1" customFormat="true" ht="13.5" hidden="false" customHeight="true" outlineLevel="0" collapsed="false"/>
    <row r="191" s="1" customFormat="true" ht="13.5" hidden="false" customHeight="true" outlineLevel="0" collapsed="false"/>
    <row r="192" s="1" customFormat="true" ht="13.5" hidden="false" customHeight="true" outlineLevel="0" collapsed="false"/>
    <row r="193" s="1" customFormat="true" ht="13.5" hidden="false" customHeight="true" outlineLevel="0" collapsed="false"/>
    <row r="194" s="1" customFormat="true" ht="13.5" hidden="false" customHeight="true" outlineLevel="0" collapsed="false"/>
    <row r="195" s="1" customFormat="true" ht="13.5" hidden="false" customHeight="true" outlineLevel="0" collapsed="false"/>
    <row r="196" s="1" customFormat="true" ht="13.5" hidden="false" customHeight="true" outlineLevel="0" collapsed="false"/>
    <row r="197" s="1" customFormat="true" ht="13.5" hidden="false" customHeight="true" outlineLevel="0" collapsed="false"/>
    <row r="198" s="1" customFormat="true" ht="13.5" hidden="false" customHeight="true" outlineLevel="0" collapsed="false"/>
    <row r="199" s="1" customFormat="true" ht="13.5" hidden="false" customHeight="true" outlineLevel="0" collapsed="false"/>
    <row r="200" s="1" customFormat="true" ht="13.5" hidden="false" customHeight="true" outlineLevel="0" collapsed="false"/>
    <row r="201" s="1" customFormat="true" ht="13.5" hidden="false" customHeight="true" outlineLevel="0" collapsed="false"/>
    <row r="202" s="1" customFormat="true" ht="13.5" hidden="false" customHeight="true" outlineLevel="0" collapsed="false"/>
    <row r="203" s="1" customFormat="true" ht="13.5" hidden="false" customHeight="true" outlineLevel="0" collapsed="false"/>
    <row r="204" s="1" customFormat="true" ht="13.5" hidden="false" customHeight="true" outlineLevel="0" collapsed="false"/>
    <row r="205" s="1" customFormat="true" ht="13.5" hidden="false" customHeight="true" outlineLevel="0" collapsed="false"/>
    <row r="206" s="1" customFormat="true" ht="13.5" hidden="false" customHeight="true" outlineLevel="0" collapsed="false"/>
    <row r="207" s="1" customFormat="true" ht="13.5" hidden="false" customHeight="true" outlineLevel="0" collapsed="false"/>
    <row r="208" s="1" customFormat="true" ht="13.5" hidden="false" customHeight="true" outlineLevel="0" collapsed="false"/>
    <row r="209" s="1" customFormat="true" ht="13.5" hidden="false" customHeight="true" outlineLevel="0" collapsed="false"/>
    <row r="210" s="1" customFormat="true" ht="13.5" hidden="false" customHeight="true" outlineLevel="0" collapsed="false"/>
    <row r="211" s="1" customFormat="true" ht="13.5" hidden="false" customHeight="true" outlineLevel="0" collapsed="false"/>
    <row r="212" s="1" customFormat="true" ht="13.5" hidden="false" customHeight="true" outlineLevel="0" collapsed="false"/>
    <row r="213" s="1" customFormat="true" ht="13.5" hidden="false" customHeight="true" outlineLevel="0" collapsed="false"/>
    <row r="214" s="1" customFormat="true" ht="13.5" hidden="false" customHeight="true" outlineLevel="0" collapsed="false"/>
    <row r="215" s="1" customFormat="true" ht="13.5" hidden="false" customHeight="true" outlineLevel="0" collapsed="false"/>
    <row r="216" s="1" customFormat="true" ht="13.5" hidden="false" customHeight="true" outlineLevel="0" collapsed="false"/>
    <row r="217" s="1" customFormat="true" ht="13.5" hidden="false" customHeight="true" outlineLevel="0" collapsed="false"/>
    <row r="218" s="1" customFormat="true" ht="13.5" hidden="false" customHeight="true" outlineLevel="0" collapsed="false"/>
    <row r="219" s="1" customFormat="true" ht="13.5" hidden="false" customHeight="true" outlineLevel="0" collapsed="false"/>
    <row r="220" s="1" customFormat="true" ht="13.5" hidden="false" customHeight="true" outlineLevel="0" collapsed="false"/>
    <row r="221" s="1" customFormat="true" ht="13.5" hidden="false" customHeight="true" outlineLevel="0" collapsed="false"/>
    <row r="222" s="1" customFormat="true" ht="13.5" hidden="false" customHeight="true" outlineLevel="0" collapsed="false"/>
    <row r="223" s="1" customFormat="true" ht="13.5" hidden="false" customHeight="true" outlineLevel="0" collapsed="false"/>
    <row r="224" s="1" customFormat="true" ht="13.5" hidden="false" customHeight="true" outlineLevel="0" collapsed="false"/>
    <row r="225" s="1" customFormat="true" ht="13.5" hidden="false" customHeight="true" outlineLevel="0" collapsed="false"/>
    <row r="226" s="1" customFormat="true" ht="13.5" hidden="false" customHeight="true" outlineLevel="0" collapsed="false"/>
    <row r="227" s="1" customFormat="true" ht="13.5" hidden="false" customHeight="true" outlineLevel="0" collapsed="false"/>
    <row r="228" s="1" customFormat="true" ht="13.5" hidden="false" customHeight="true" outlineLevel="0" collapsed="false"/>
    <row r="229" s="1" customFormat="true" ht="13.5" hidden="false" customHeight="true" outlineLevel="0" collapsed="false"/>
    <row r="230" s="1" customFormat="true" ht="13.5" hidden="false" customHeight="true" outlineLevel="0" collapsed="false"/>
    <row r="231" s="1" customFormat="true" ht="13.5" hidden="false" customHeight="true" outlineLevel="0" collapsed="false"/>
    <row r="232" s="1" customFormat="true" ht="13.5" hidden="false" customHeight="true" outlineLevel="0" collapsed="false"/>
    <row r="233" s="1" customFormat="true" ht="13.5" hidden="false" customHeight="true" outlineLevel="0" collapsed="false"/>
    <row r="234" s="1" customFormat="true" ht="13.5" hidden="false" customHeight="true" outlineLevel="0" collapsed="false"/>
    <row r="235" s="1" customFormat="true" ht="13.5" hidden="false" customHeight="true" outlineLevel="0" collapsed="false"/>
    <row r="236" s="1" customFormat="true" ht="13.5" hidden="false" customHeight="true" outlineLevel="0" collapsed="false"/>
    <row r="237" s="1" customFormat="true" ht="13.5" hidden="false" customHeight="true" outlineLevel="0" collapsed="false"/>
    <row r="238" s="1" customFormat="true" ht="13.5" hidden="false" customHeight="true" outlineLevel="0" collapsed="false"/>
    <row r="239" s="1" customFormat="true" ht="13.5" hidden="false" customHeight="true" outlineLevel="0" collapsed="false"/>
    <row r="240" s="1" customFormat="true" ht="13.5" hidden="false" customHeight="true" outlineLevel="0" collapsed="false"/>
    <row r="241" s="1" customFormat="true" ht="13.5" hidden="false" customHeight="true" outlineLevel="0" collapsed="false"/>
    <row r="242" s="1" customFormat="true" ht="13.5" hidden="false" customHeight="true" outlineLevel="0" collapsed="false"/>
    <row r="243" s="1" customFormat="true" ht="13.5" hidden="false" customHeight="true" outlineLevel="0" collapsed="false"/>
    <row r="244" s="1" customFormat="true" ht="13.5" hidden="false" customHeight="true" outlineLevel="0" collapsed="false"/>
    <row r="245" s="1" customFormat="true" ht="13.5" hidden="false" customHeight="true" outlineLevel="0" collapsed="false"/>
    <row r="246" s="1" customFormat="true" ht="13.5" hidden="false" customHeight="true" outlineLevel="0" collapsed="false"/>
    <row r="247" s="1" customFormat="true" ht="13.5" hidden="false" customHeight="true" outlineLevel="0" collapsed="false"/>
    <row r="248" s="1" customFormat="true" ht="13.5" hidden="false" customHeight="true" outlineLevel="0" collapsed="false"/>
    <row r="249" s="1" customFormat="true" ht="13.5" hidden="false" customHeight="true" outlineLevel="0" collapsed="false"/>
    <row r="250" s="1" customFormat="true" ht="13.5" hidden="false" customHeight="true" outlineLevel="0" collapsed="false"/>
    <row r="251" s="1" customFormat="true" ht="13.5" hidden="false" customHeight="true" outlineLevel="0" collapsed="false"/>
    <row r="252" s="1" customFormat="true" ht="13.5" hidden="false" customHeight="true" outlineLevel="0" collapsed="false"/>
    <row r="253" s="1" customFormat="true" ht="13.5" hidden="false" customHeight="true" outlineLevel="0" collapsed="false"/>
    <row r="254" s="1" customFormat="true" ht="13.5" hidden="false" customHeight="true" outlineLevel="0" collapsed="false"/>
    <row r="255" s="1" customFormat="true" ht="13.5" hidden="false" customHeight="true" outlineLevel="0" collapsed="false"/>
    <row r="256" s="1" customFormat="true" ht="13.5" hidden="false" customHeight="true" outlineLevel="0" collapsed="false"/>
    <row r="257" s="1" customFormat="true" ht="13.5" hidden="false" customHeight="true" outlineLevel="0" collapsed="false"/>
    <row r="258" s="1" customFormat="true" ht="13.5" hidden="false" customHeight="true" outlineLevel="0" collapsed="false"/>
    <row r="259" s="1" customFormat="true" ht="13.5" hidden="false" customHeight="true" outlineLevel="0" collapsed="false"/>
    <row r="260" s="1" customFormat="true" ht="13.5" hidden="false" customHeight="true" outlineLevel="0" collapsed="false"/>
    <row r="261" s="1" customFormat="true" ht="13.5" hidden="false" customHeight="true" outlineLevel="0" collapsed="false"/>
    <row r="262" s="1" customFormat="true" ht="13.5" hidden="false" customHeight="true" outlineLevel="0" collapsed="false"/>
    <row r="263" s="1" customFormat="true" ht="13.5" hidden="false" customHeight="true" outlineLevel="0" collapsed="false"/>
    <row r="264" s="1" customFormat="true" ht="13.5" hidden="false" customHeight="true" outlineLevel="0" collapsed="false"/>
    <row r="265" s="1" customFormat="true" ht="13.5" hidden="false" customHeight="true" outlineLevel="0" collapsed="false"/>
    <row r="266" s="1" customFormat="true" ht="13.5" hidden="false" customHeight="true" outlineLevel="0" collapsed="false"/>
    <row r="267" s="1" customFormat="true" ht="13.5" hidden="false" customHeight="true" outlineLevel="0" collapsed="false"/>
    <row r="268" s="1" customFormat="true" ht="13.5" hidden="false" customHeight="true" outlineLevel="0" collapsed="false"/>
    <row r="269" s="1" customFormat="true" ht="13.5" hidden="false" customHeight="true" outlineLevel="0" collapsed="false"/>
    <row r="270" s="1" customFormat="true" ht="13.5" hidden="false" customHeight="true" outlineLevel="0" collapsed="false"/>
    <row r="271" s="1" customFormat="true" ht="13.5" hidden="false" customHeight="true" outlineLevel="0" collapsed="false"/>
    <row r="272" s="1" customFormat="true" ht="13.5" hidden="false" customHeight="true" outlineLevel="0" collapsed="false"/>
    <row r="273" s="1" customFormat="true" ht="13.5" hidden="false" customHeight="true" outlineLevel="0" collapsed="false"/>
    <row r="274" s="1" customFormat="true" ht="13.5" hidden="false" customHeight="true" outlineLevel="0" collapsed="false"/>
    <row r="275" s="1" customFormat="true" ht="13.5" hidden="false" customHeight="true" outlineLevel="0" collapsed="false"/>
    <row r="276" s="1" customFormat="true" ht="13.5" hidden="false" customHeight="true" outlineLevel="0" collapsed="false"/>
    <row r="277" s="1" customFormat="true" ht="13.5" hidden="false" customHeight="true" outlineLevel="0" collapsed="false"/>
    <row r="278" s="1" customFormat="true" ht="13.5" hidden="false" customHeight="true" outlineLevel="0" collapsed="false"/>
    <row r="279" s="1" customFormat="true" ht="13.5" hidden="false" customHeight="true" outlineLevel="0" collapsed="false"/>
    <row r="280" s="1" customFormat="true" ht="13.5" hidden="false" customHeight="true" outlineLevel="0" collapsed="false"/>
    <row r="281" s="1" customFormat="true" ht="13.5" hidden="false" customHeight="true" outlineLevel="0" collapsed="false"/>
    <row r="282" s="1" customFormat="true" ht="13.5" hidden="false" customHeight="true" outlineLevel="0" collapsed="false"/>
    <row r="283" s="1" customFormat="true" ht="13.5" hidden="false" customHeight="true" outlineLevel="0" collapsed="false"/>
    <row r="284" s="1" customFormat="true" ht="13.5" hidden="false" customHeight="true" outlineLevel="0" collapsed="false"/>
    <row r="285" s="1" customFormat="true" ht="13.5" hidden="false" customHeight="true" outlineLevel="0" collapsed="false"/>
    <row r="286" s="1" customFormat="true" ht="13.5" hidden="false" customHeight="true" outlineLevel="0" collapsed="false"/>
    <row r="287" s="1" customFormat="true" ht="13.5" hidden="false" customHeight="true" outlineLevel="0" collapsed="false"/>
    <row r="288" s="1" customFormat="true" ht="13.5" hidden="false" customHeight="true" outlineLevel="0" collapsed="false"/>
    <row r="289" s="1" customFormat="true" ht="13.5" hidden="false" customHeight="true" outlineLevel="0" collapsed="false"/>
    <row r="290" s="1" customFormat="true" ht="13.5" hidden="false" customHeight="true" outlineLevel="0" collapsed="false"/>
    <row r="291" s="1" customFormat="true" ht="13.5" hidden="false" customHeight="true" outlineLevel="0" collapsed="false"/>
    <row r="292" s="1" customFormat="true" ht="13.5" hidden="false" customHeight="true" outlineLevel="0" collapsed="false"/>
    <row r="293" s="1" customFormat="true" ht="13.5" hidden="false" customHeight="true" outlineLevel="0" collapsed="false"/>
    <row r="294" s="1" customFormat="true" ht="13.5" hidden="false" customHeight="true" outlineLevel="0" collapsed="false"/>
    <row r="295" s="1" customFormat="true" ht="13.5" hidden="false" customHeight="true" outlineLevel="0" collapsed="false"/>
    <row r="296" s="1" customFormat="true" ht="13.5" hidden="false" customHeight="true" outlineLevel="0" collapsed="false"/>
    <row r="297" s="1" customFormat="true" ht="13.5" hidden="false" customHeight="true" outlineLevel="0" collapsed="false"/>
    <row r="298" s="1" customFormat="true" ht="13.5" hidden="false" customHeight="true" outlineLevel="0" collapsed="false"/>
    <row r="299" s="1" customFormat="true" ht="13.5" hidden="false" customHeight="true" outlineLevel="0" collapsed="false"/>
    <row r="300" s="1" customFormat="true" ht="13.5" hidden="false" customHeight="true" outlineLevel="0" collapsed="false"/>
    <row r="301" s="1" customFormat="true" ht="13.5" hidden="false" customHeight="true" outlineLevel="0" collapsed="false"/>
    <row r="302" s="1" customFormat="true" ht="13.5" hidden="false" customHeight="true" outlineLevel="0" collapsed="false"/>
    <row r="303" s="1" customFormat="true" ht="13.5" hidden="false" customHeight="true" outlineLevel="0" collapsed="false"/>
    <row r="304" s="1" customFormat="true" ht="13.5" hidden="false" customHeight="true" outlineLevel="0" collapsed="false"/>
    <row r="305" s="1" customFormat="true" ht="13.5" hidden="false" customHeight="true" outlineLevel="0" collapsed="false"/>
    <row r="306" s="1" customFormat="true" ht="13.5" hidden="false" customHeight="true" outlineLevel="0" collapsed="false"/>
    <row r="307" s="1" customFormat="true" ht="13.5" hidden="false" customHeight="true" outlineLevel="0" collapsed="false"/>
    <row r="308" s="1" customFormat="true" ht="13.5" hidden="false" customHeight="true" outlineLevel="0" collapsed="false"/>
    <row r="309" s="1" customFormat="true" ht="13.5" hidden="false" customHeight="true" outlineLevel="0" collapsed="false"/>
    <row r="310" s="1" customFormat="true" ht="13.5" hidden="false" customHeight="true" outlineLevel="0" collapsed="false"/>
    <row r="311" s="1" customFormat="true" ht="13.5" hidden="false" customHeight="true" outlineLevel="0" collapsed="false"/>
    <row r="312" s="1" customFormat="true" ht="13.5" hidden="false" customHeight="true" outlineLevel="0" collapsed="false"/>
    <row r="313" s="1" customFormat="true" ht="13.5" hidden="false" customHeight="true" outlineLevel="0" collapsed="false"/>
    <row r="314" s="1" customFormat="true" ht="13.5" hidden="false" customHeight="true" outlineLevel="0" collapsed="false"/>
    <row r="315" s="1" customFormat="true" ht="13.5" hidden="false" customHeight="true" outlineLevel="0" collapsed="false"/>
    <row r="316" s="1" customFormat="true" ht="13.5" hidden="false" customHeight="true" outlineLevel="0" collapsed="false"/>
    <row r="317" s="1" customFormat="true" ht="13.5" hidden="false" customHeight="true" outlineLevel="0" collapsed="false"/>
    <row r="318" s="1" customFormat="true" ht="13.5" hidden="false" customHeight="true" outlineLevel="0" collapsed="false"/>
    <row r="319" s="1" customFormat="true" ht="13.5" hidden="false" customHeight="true" outlineLevel="0" collapsed="false"/>
    <row r="320" s="1" customFormat="true" ht="13.5" hidden="false" customHeight="true" outlineLevel="0" collapsed="false"/>
    <row r="321" s="1" customFormat="true" ht="13.5" hidden="false" customHeight="true" outlineLevel="0" collapsed="false"/>
    <row r="322" s="1" customFormat="true" ht="13.5" hidden="false" customHeight="true" outlineLevel="0" collapsed="false"/>
    <row r="323" s="1" customFormat="true" ht="13.5" hidden="false" customHeight="true" outlineLevel="0" collapsed="false"/>
    <row r="324" s="1" customFormat="true" ht="13.5" hidden="false" customHeight="true" outlineLevel="0" collapsed="false"/>
    <row r="325" s="1" customFormat="true" ht="13.5" hidden="false" customHeight="true" outlineLevel="0" collapsed="false"/>
    <row r="326" s="1" customFormat="true" ht="13.5" hidden="false" customHeight="true" outlineLevel="0" collapsed="false"/>
    <row r="327" s="1" customFormat="true" ht="13.5" hidden="false" customHeight="true" outlineLevel="0" collapsed="false"/>
    <row r="328" s="1" customFormat="true" ht="13.5" hidden="false" customHeight="true" outlineLevel="0" collapsed="false"/>
    <row r="329" s="1" customFormat="true" ht="13.5" hidden="false" customHeight="true" outlineLevel="0" collapsed="false"/>
    <row r="330" s="1" customFormat="true" ht="13.5" hidden="false" customHeight="true" outlineLevel="0" collapsed="false"/>
    <row r="331" s="1" customFormat="true" ht="13.5" hidden="false" customHeight="true" outlineLevel="0" collapsed="false"/>
    <row r="332" s="1" customFormat="true" ht="13.5" hidden="false" customHeight="true" outlineLevel="0" collapsed="false"/>
    <row r="333" s="1" customFormat="true" ht="13.5" hidden="false" customHeight="true" outlineLevel="0" collapsed="false"/>
    <row r="334" s="1" customFormat="true" ht="13.5" hidden="false" customHeight="true" outlineLevel="0" collapsed="false"/>
    <row r="335" s="1" customFormat="true" ht="13.5" hidden="false" customHeight="true" outlineLevel="0" collapsed="false"/>
    <row r="336" s="1" customFormat="true" ht="13.5" hidden="false" customHeight="true" outlineLevel="0" collapsed="false"/>
    <row r="337" s="1" customFormat="true" ht="13.5" hidden="false" customHeight="true" outlineLevel="0" collapsed="false"/>
    <row r="338" s="1" customFormat="true" ht="13.5" hidden="false" customHeight="true" outlineLevel="0" collapsed="false"/>
    <row r="339" s="1" customFormat="true" ht="13.5" hidden="false" customHeight="true" outlineLevel="0" collapsed="false"/>
    <row r="340" s="1" customFormat="true" ht="13.5" hidden="false" customHeight="true" outlineLevel="0" collapsed="false"/>
    <row r="341" s="1" customFormat="true" ht="13.5" hidden="false" customHeight="true" outlineLevel="0" collapsed="false"/>
    <row r="342" s="1" customFormat="true" ht="13.5" hidden="false" customHeight="true" outlineLevel="0" collapsed="false"/>
    <row r="343" s="1" customFormat="true" ht="13.5" hidden="false" customHeight="true" outlineLevel="0" collapsed="false"/>
    <row r="344" s="1" customFormat="true" ht="13.5" hidden="false" customHeight="true" outlineLevel="0" collapsed="false"/>
    <row r="345" s="1" customFormat="true" ht="13.5" hidden="false" customHeight="true" outlineLevel="0" collapsed="false"/>
    <row r="346" s="1" customFormat="true" ht="13.5" hidden="false" customHeight="true" outlineLevel="0" collapsed="false"/>
    <row r="347" s="1" customFormat="true" ht="13.5" hidden="false" customHeight="true" outlineLevel="0" collapsed="false"/>
    <row r="348" s="1" customFormat="true" ht="13.5" hidden="false" customHeight="true" outlineLevel="0" collapsed="false"/>
    <row r="349" s="1" customFormat="true" ht="13.5" hidden="false" customHeight="true" outlineLevel="0" collapsed="false"/>
    <row r="350" s="1" customFormat="true" ht="13.5" hidden="false" customHeight="true" outlineLevel="0" collapsed="false"/>
    <row r="351" s="1" customFormat="true" ht="13.5" hidden="false" customHeight="true" outlineLevel="0" collapsed="false"/>
    <row r="352" s="1" customFormat="true" ht="13.5" hidden="false" customHeight="true" outlineLevel="0" collapsed="false"/>
    <row r="353" s="1" customFormat="true" ht="13.5" hidden="false" customHeight="true" outlineLevel="0" collapsed="false"/>
    <row r="354" s="1" customFormat="true" ht="13.5" hidden="false" customHeight="true" outlineLevel="0" collapsed="false"/>
    <row r="355" s="1" customFormat="true" ht="13.5" hidden="false" customHeight="true" outlineLevel="0" collapsed="false"/>
    <row r="356" s="1" customFormat="true" ht="13.5" hidden="false" customHeight="true" outlineLevel="0" collapsed="false"/>
    <row r="357" s="1" customFormat="true" ht="13.5" hidden="false" customHeight="true" outlineLevel="0" collapsed="false"/>
    <row r="358" s="1" customFormat="true" ht="13.5" hidden="false" customHeight="true" outlineLevel="0" collapsed="false"/>
    <row r="359" s="1" customFormat="true" ht="13.5" hidden="false" customHeight="true" outlineLevel="0" collapsed="false"/>
    <row r="360" s="1" customFormat="true" ht="13.5" hidden="false" customHeight="true" outlineLevel="0" collapsed="false"/>
    <row r="361" s="1" customFormat="true" ht="13.5" hidden="false" customHeight="true" outlineLevel="0" collapsed="false"/>
    <row r="362" s="1" customFormat="true" ht="13.5" hidden="false" customHeight="true" outlineLevel="0" collapsed="false"/>
    <row r="363" s="1" customFormat="true" ht="13.5" hidden="false" customHeight="true" outlineLevel="0" collapsed="false"/>
    <row r="364" s="1" customFormat="true" ht="13.5" hidden="false" customHeight="true" outlineLevel="0" collapsed="false"/>
    <row r="365" s="1" customFormat="true" ht="13.5" hidden="false" customHeight="true" outlineLevel="0" collapsed="false"/>
    <row r="366" s="1" customFormat="true" ht="13.5" hidden="false" customHeight="true" outlineLevel="0" collapsed="false"/>
    <row r="367" s="1" customFormat="true" ht="13.5" hidden="false" customHeight="true" outlineLevel="0" collapsed="false"/>
    <row r="368" s="1" customFormat="true" ht="13.5" hidden="false" customHeight="true" outlineLevel="0" collapsed="false"/>
    <row r="369" s="1" customFormat="true" ht="13.5" hidden="false" customHeight="true" outlineLevel="0" collapsed="false"/>
    <row r="370" s="1" customFormat="true" ht="13.5" hidden="false" customHeight="true" outlineLevel="0" collapsed="false"/>
    <row r="371" s="1" customFormat="true" ht="13.5" hidden="false" customHeight="true" outlineLevel="0" collapsed="false"/>
    <row r="372" s="1" customFormat="true" ht="13.5" hidden="false" customHeight="true" outlineLevel="0" collapsed="false"/>
    <row r="373" s="1" customFormat="true" ht="13.5" hidden="false" customHeight="true" outlineLevel="0" collapsed="false"/>
    <row r="374" s="1" customFormat="true" ht="13.5" hidden="false" customHeight="true" outlineLevel="0" collapsed="false"/>
    <row r="375" s="1" customFormat="true" ht="13.5" hidden="false" customHeight="true" outlineLevel="0" collapsed="false"/>
    <row r="376" s="1" customFormat="true" ht="13.5" hidden="false" customHeight="true" outlineLevel="0" collapsed="false"/>
    <row r="377" s="1" customFormat="true" ht="13.5" hidden="false" customHeight="true" outlineLevel="0" collapsed="false"/>
    <row r="378" s="1" customFormat="true" ht="13.5" hidden="false" customHeight="true" outlineLevel="0" collapsed="false"/>
    <row r="379" s="1" customFormat="true" ht="13.5" hidden="false" customHeight="true" outlineLevel="0" collapsed="false"/>
    <row r="380" s="1" customFormat="true" ht="13.5" hidden="false" customHeight="true" outlineLevel="0" collapsed="false"/>
    <row r="381" s="1" customFormat="true" ht="13.5" hidden="false" customHeight="true" outlineLevel="0" collapsed="false"/>
    <row r="382" s="1" customFormat="true" ht="13.5" hidden="false" customHeight="true" outlineLevel="0" collapsed="false"/>
    <row r="383" s="1" customFormat="true" ht="13.5" hidden="false" customHeight="true" outlineLevel="0" collapsed="false"/>
    <row r="384" s="1" customFormat="true" ht="13.5" hidden="false" customHeight="true" outlineLevel="0" collapsed="false"/>
    <row r="385" s="1" customFormat="true" ht="13.5" hidden="false" customHeight="true" outlineLevel="0" collapsed="false"/>
    <row r="386" s="1" customFormat="true" ht="13.5" hidden="false" customHeight="true" outlineLevel="0" collapsed="false"/>
    <row r="387" s="1" customFormat="true" ht="13.5" hidden="false" customHeight="true" outlineLevel="0" collapsed="false"/>
    <row r="388" s="1" customFormat="true" ht="13.5" hidden="false" customHeight="true" outlineLevel="0" collapsed="false"/>
    <row r="389" s="1" customFormat="true" ht="13.5" hidden="false" customHeight="true" outlineLevel="0" collapsed="false"/>
    <row r="390" s="1" customFormat="true" ht="13.5" hidden="false" customHeight="true" outlineLevel="0" collapsed="false"/>
    <row r="391" s="1" customFormat="true" ht="13.5" hidden="false" customHeight="true" outlineLevel="0" collapsed="false"/>
    <row r="392" s="1" customFormat="true" ht="13.5" hidden="false" customHeight="true" outlineLevel="0" collapsed="false"/>
    <row r="393" s="1" customFormat="true" ht="13.5" hidden="false" customHeight="true" outlineLevel="0" collapsed="false"/>
    <row r="394" s="1" customFormat="true" ht="13.5" hidden="false" customHeight="true" outlineLevel="0" collapsed="false"/>
    <row r="395" s="1" customFormat="true" ht="13.5" hidden="false" customHeight="true" outlineLevel="0" collapsed="false"/>
    <row r="396" s="1" customFormat="true" ht="13.5" hidden="false" customHeight="true" outlineLevel="0" collapsed="false"/>
    <row r="397" s="1" customFormat="true" ht="13.5" hidden="false" customHeight="true" outlineLevel="0" collapsed="false"/>
    <row r="398" s="1" customFormat="true" ht="13.5" hidden="false" customHeight="true" outlineLevel="0" collapsed="false"/>
    <row r="399" s="1" customFormat="true" ht="13.5" hidden="false" customHeight="true" outlineLevel="0" collapsed="false"/>
    <row r="400" s="1" customFormat="true" ht="13.5" hidden="false" customHeight="true" outlineLevel="0" collapsed="false"/>
    <row r="401" s="1" customFormat="true" ht="13.5" hidden="false" customHeight="true" outlineLevel="0" collapsed="false"/>
    <row r="402" s="1" customFormat="true" ht="13.5" hidden="false" customHeight="true" outlineLevel="0" collapsed="false"/>
    <row r="403" s="1" customFormat="true" ht="13.5" hidden="false" customHeight="true" outlineLevel="0" collapsed="false"/>
    <row r="404" s="1" customFormat="true" ht="13.5" hidden="false" customHeight="true" outlineLevel="0" collapsed="false"/>
    <row r="405" s="1" customFormat="true" ht="13.5" hidden="false" customHeight="true" outlineLevel="0" collapsed="false"/>
    <row r="406" s="1" customFormat="true" ht="13.5" hidden="false" customHeight="true" outlineLevel="0" collapsed="false"/>
    <row r="407" s="1" customFormat="true" ht="13.5" hidden="false" customHeight="true" outlineLevel="0" collapsed="false"/>
    <row r="408" s="1" customFormat="true" ht="13.5" hidden="false" customHeight="true" outlineLevel="0" collapsed="false"/>
    <row r="409" s="1" customFormat="true" ht="13.5" hidden="false" customHeight="true" outlineLevel="0" collapsed="false"/>
    <row r="410" s="1" customFormat="true" ht="13.5" hidden="false" customHeight="true" outlineLevel="0" collapsed="false"/>
    <row r="411" s="1" customFormat="true" ht="13.5" hidden="false" customHeight="true" outlineLevel="0" collapsed="false"/>
    <row r="412" s="1" customFormat="true" ht="13.5" hidden="false" customHeight="true" outlineLevel="0" collapsed="false"/>
    <row r="413" s="1" customFormat="true" ht="13.5" hidden="false" customHeight="true" outlineLevel="0" collapsed="false"/>
    <row r="414" s="1" customFormat="true" ht="13.5" hidden="false" customHeight="true" outlineLevel="0" collapsed="false"/>
    <row r="415" s="1" customFormat="true" ht="13.5" hidden="false" customHeight="true" outlineLevel="0" collapsed="false"/>
    <row r="416" s="1" customFormat="true" ht="13.5" hidden="false" customHeight="true" outlineLevel="0" collapsed="false"/>
    <row r="417" s="1" customFormat="true" ht="13.5" hidden="false" customHeight="true" outlineLevel="0" collapsed="false"/>
    <row r="418" s="1" customFormat="true" ht="13.5" hidden="false" customHeight="true" outlineLevel="0" collapsed="false"/>
    <row r="419" s="1" customFormat="true" ht="13.5" hidden="false" customHeight="true" outlineLevel="0" collapsed="false"/>
    <row r="420" s="1" customFormat="true" ht="13.5" hidden="false" customHeight="true" outlineLevel="0" collapsed="false"/>
    <row r="421" s="1" customFormat="true" ht="13.5" hidden="false" customHeight="true" outlineLevel="0" collapsed="false"/>
    <row r="422" s="1" customFormat="true" ht="13.5" hidden="false" customHeight="true" outlineLevel="0" collapsed="false"/>
    <row r="423" s="1" customFormat="true" ht="13.5" hidden="false" customHeight="true" outlineLevel="0" collapsed="false"/>
    <row r="424" s="1" customFormat="true" ht="13.5" hidden="false" customHeight="true" outlineLevel="0" collapsed="false"/>
    <row r="425" s="1" customFormat="true" ht="13.5" hidden="false" customHeight="true" outlineLevel="0" collapsed="false"/>
    <row r="426" s="1" customFormat="true" ht="13.5" hidden="false" customHeight="true" outlineLevel="0" collapsed="false"/>
    <row r="427" s="1" customFormat="true" ht="13.5" hidden="false" customHeight="true" outlineLevel="0" collapsed="false"/>
    <row r="428" s="1" customFormat="true" ht="13.5" hidden="false" customHeight="true" outlineLevel="0" collapsed="false"/>
    <row r="429" s="1" customFormat="true" ht="13.5" hidden="false" customHeight="true" outlineLevel="0" collapsed="false"/>
    <row r="430" s="1" customFormat="true" ht="13.5" hidden="false" customHeight="true" outlineLevel="0" collapsed="false"/>
    <row r="431" s="1" customFormat="true" ht="13.5" hidden="false" customHeight="true" outlineLevel="0" collapsed="false"/>
    <row r="432" s="1" customFormat="true" ht="13.5" hidden="false" customHeight="true" outlineLevel="0" collapsed="false"/>
    <row r="433" s="1" customFormat="true" ht="13.5" hidden="false" customHeight="true" outlineLevel="0" collapsed="false"/>
    <row r="434" s="1" customFormat="true" ht="13.5" hidden="false" customHeight="true" outlineLevel="0" collapsed="false"/>
    <row r="435" s="1" customFormat="true" ht="13.5" hidden="false" customHeight="true" outlineLevel="0" collapsed="false"/>
    <row r="436" s="1" customFormat="true" ht="13.5" hidden="false" customHeight="true" outlineLevel="0" collapsed="false"/>
    <row r="437" s="1" customFormat="true" ht="13.5" hidden="false" customHeight="true" outlineLevel="0" collapsed="false"/>
    <row r="438" s="1" customFormat="true" ht="13.5" hidden="false" customHeight="true" outlineLevel="0" collapsed="false"/>
    <row r="439" s="1" customFormat="true" ht="13.5" hidden="false" customHeight="true" outlineLevel="0" collapsed="false"/>
    <row r="440" s="1" customFormat="true" ht="13.5" hidden="false" customHeight="true" outlineLevel="0" collapsed="false"/>
    <row r="441" s="1" customFormat="true" ht="13.5" hidden="false" customHeight="true" outlineLevel="0" collapsed="false"/>
    <row r="442" s="1" customFormat="true" ht="13.5" hidden="false" customHeight="true" outlineLevel="0" collapsed="false"/>
    <row r="443" s="1" customFormat="true" ht="13.5" hidden="false" customHeight="true" outlineLevel="0" collapsed="false"/>
    <row r="444" s="1" customFormat="true" ht="13.5" hidden="false" customHeight="true" outlineLevel="0" collapsed="false"/>
    <row r="445" s="1" customFormat="true" ht="13.5" hidden="false" customHeight="true" outlineLevel="0" collapsed="false"/>
    <row r="446" s="1" customFormat="true" ht="13.5" hidden="false" customHeight="true" outlineLevel="0" collapsed="false"/>
    <row r="447" s="1" customFormat="true" ht="13.5" hidden="false" customHeight="true" outlineLevel="0" collapsed="false"/>
    <row r="448" s="1" customFormat="true" ht="13.5" hidden="false" customHeight="true" outlineLevel="0" collapsed="false"/>
    <row r="449" s="1" customFormat="true" ht="13.5" hidden="false" customHeight="true" outlineLevel="0" collapsed="false"/>
    <row r="450" s="1" customFormat="true" ht="13.5" hidden="false" customHeight="true" outlineLevel="0" collapsed="false"/>
    <row r="451" s="1" customFormat="true" ht="13.5" hidden="false" customHeight="true" outlineLevel="0" collapsed="false"/>
    <row r="452" s="1" customFormat="true" ht="13.5" hidden="false" customHeight="true" outlineLevel="0" collapsed="false"/>
    <row r="453" s="1" customFormat="true" ht="13.5" hidden="false" customHeight="true" outlineLevel="0" collapsed="false"/>
    <row r="454" s="1" customFormat="true" ht="13.5" hidden="false" customHeight="true" outlineLevel="0" collapsed="false"/>
    <row r="455" s="1" customFormat="true" ht="13.5" hidden="false" customHeight="true" outlineLevel="0" collapsed="false"/>
    <row r="456" s="1" customFormat="true" ht="13.5" hidden="false" customHeight="true" outlineLevel="0" collapsed="false"/>
    <row r="457" s="1" customFormat="true" ht="13.5" hidden="false" customHeight="true" outlineLevel="0" collapsed="false"/>
    <row r="458" s="1" customFormat="true" ht="13.5" hidden="false" customHeight="true" outlineLevel="0" collapsed="false"/>
    <row r="459" s="1" customFormat="true" ht="13.5" hidden="false" customHeight="true" outlineLevel="0" collapsed="false"/>
    <row r="460" s="1" customFormat="true" ht="13.5" hidden="false" customHeight="true" outlineLevel="0" collapsed="false"/>
    <row r="461" s="1" customFormat="true" ht="13.5" hidden="false" customHeight="true" outlineLevel="0" collapsed="false"/>
    <row r="462" s="1" customFormat="true" ht="13.5" hidden="false" customHeight="true" outlineLevel="0" collapsed="false"/>
    <row r="463" s="1" customFormat="true" ht="13.5" hidden="false" customHeight="true" outlineLevel="0" collapsed="false"/>
    <row r="464" s="1" customFormat="true" ht="13.5" hidden="false" customHeight="true" outlineLevel="0" collapsed="false"/>
    <row r="465" s="1" customFormat="true" ht="13.5" hidden="false" customHeight="true" outlineLevel="0" collapsed="false"/>
    <row r="466" s="1" customFormat="true" ht="13.5" hidden="false" customHeight="true" outlineLevel="0" collapsed="false"/>
    <row r="467" s="1" customFormat="true" ht="13.5" hidden="false" customHeight="true" outlineLevel="0" collapsed="false"/>
    <row r="468" s="1" customFormat="true" ht="13.5" hidden="false" customHeight="true" outlineLevel="0" collapsed="false"/>
    <row r="469" s="1" customFormat="true" ht="13.5" hidden="false" customHeight="true" outlineLevel="0" collapsed="false"/>
    <row r="470" s="1" customFormat="true" ht="13.5" hidden="false" customHeight="true" outlineLevel="0" collapsed="false"/>
    <row r="471" s="1" customFormat="true" ht="13.5" hidden="false" customHeight="true" outlineLevel="0" collapsed="false"/>
    <row r="472" s="1" customFormat="true" ht="13.5" hidden="false" customHeight="true" outlineLevel="0" collapsed="false"/>
    <row r="473" s="1" customFormat="true" ht="13.5" hidden="false" customHeight="true" outlineLevel="0" collapsed="false"/>
    <row r="474" s="1" customFormat="true" ht="13.5" hidden="false" customHeight="true" outlineLevel="0" collapsed="false"/>
    <row r="475" s="1" customFormat="true" ht="13.5" hidden="false" customHeight="true" outlineLevel="0" collapsed="false"/>
    <row r="476" s="1" customFormat="true" ht="13.5" hidden="false" customHeight="true" outlineLevel="0" collapsed="false"/>
    <row r="477" s="1" customFormat="true" ht="13.5" hidden="false" customHeight="true" outlineLevel="0" collapsed="false"/>
    <row r="478" s="1" customFormat="true" ht="13.5" hidden="false" customHeight="true" outlineLevel="0" collapsed="false"/>
    <row r="479" s="1" customFormat="true" ht="13.5" hidden="false" customHeight="true" outlineLevel="0" collapsed="false"/>
    <row r="480" s="1" customFormat="true" ht="13.5" hidden="false" customHeight="true" outlineLevel="0" collapsed="false"/>
    <row r="481" s="1" customFormat="true" ht="13.5" hidden="false" customHeight="true" outlineLevel="0" collapsed="false"/>
    <row r="482" s="1" customFormat="true" ht="13.5" hidden="false" customHeight="true" outlineLevel="0" collapsed="false"/>
    <row r="483" s="1" customFormat="true" ht="13.5" hidden="false" customHeight="true" outlineLevel="0" collapsed="false"/>
    <row r="484" s="1" customFormat="true" ht="13.5" hidden="false" customHeight="true" outlineLevel="0" collapsed="false"/>
    <row r="485" s="1" customFormat="true" ht="13.5" hidden="false" customHeight="true" outlineLevel="0" collapsed="false"/>
    <row r="486" s="1" customFormat="true" ht="13.5" hidden="false" customHeight="true" outlineLevel="0" collapsed="false"/>
    <row r="487" s="1" customFormat="true" ht="13.5" hidden="false" customHeight="true" outlineLevel="0" collapsed="false"/>
    <row r="488" s="1" customFormat="true" ht="13.5" hidden="false" customHeight="true" outlineLevel="0" collapsed="false"/>
    <row r="489" s="1" customFormat="true" ht="13.5" hidden="false" customHeight="true" outlineLevel="0" collapsed="false"/>
    <row r="490" s="1" customFormat="true" ht="13.5" hidden="false" customHeight="true" outlineLevel="0" collapsed="false"/>
    <row r="491" s="1" customFormat="true" ht="13.5" hidden="false" customHeight="true" outlineLevel="0" collapsed="false"/>
    <row r="492" s="1" customFormat="true" ht="13.5" hidden="false" customHeight="true" outlineLevel="0" collapsed="false"/>
    <row r="493" s="1" customFormat="true" ht="13.5" hidden="false" customHeight="true" outlineLevel="0" collapsed="false"/>
    <row r="494" s="1" customFormat="true" ht="13.5" hidden="false" customHeight="true" outlineLevel="0" collapsed="false"/>
    <row r="495" s="1" customFormat="true" ht="13.5" hidden="false" customHeight="true" outlineLevel="0" collapsed="false"/>
    <row r="496" s="1" customFormat="true" ht="13.5" hidden="false" customHeight="true" outlineLevel="0" collapsed="false"/>
    <row r="497" s="1" customFormat="true" ht="13.5" hidden="false" customHeight="true" outlineLevel="0" collapsed="false"/>
    <row r="498" s="1" customFormat="true" ht="13.5" hidden="false" customHeight="true" outlineLevel="0" collapsed="false"/>
    <row r="499" s="1" customFormat="true" ht="13.5" hidden="false" customHeight="true" outlineLevel="0" collapsed="false"/>
    <row r="500" s="1" customFormat="true" ht="13.5" hidden="false" customHeight="true" outlineLevel="0" collapsed="false"/>
    <row r="501" s="1" customFormat="true" ht="13.5" hidden="false" customHeight="true" outlineLevel="0" collapsed="false"/>
    <row r="502" s="1" customFormat="true" ht="13.5" hidden="false" customHeight="true" outlineLevel="0" collapsed="false"/>
    <row r="503" s="1" customFormat="true" ht="13.5" hidden="false" customHeight="true" outlineLevel="0" collapsed="false"/>
    <row r="504" s="1" customFormat="true" ht="13.5" hidden="false" customHeight="true" outlineLevel="0" collapsed="false"/>
    <row r="505" s="1" customFormat="true" ht="13.5" hidden="false" customHeight="true" outlineLevel="0" collapsed="false"/>
    <row r="506" s="1" customFormat="true" ht="13.5" hidden="false" customHeight="true" outlineLevel="0" collapsed="false"/>
    <row r="507" s="1" customFormat="true" ht="13.5" hidden="false" customHeight="true" outlineLevel="0" collapsed="false"/>
    <row r="508" s="1" customFormat="true" ht="13.5" hidden="false" customHeight="true" outlineLevel="0" collapsed="false"/>
    <row r="509" s="1" customFormat="true" ht="13.5" hidden="false" customHeight="true" outlineLevel="0" collapsed="false"/>
    <row r="510" s="1" customFormat="true" ht="13.5" hidden="false" customHeight="true" outlineLevel="0" collapsed="false"/>
    <row r="511" s="1" customFormat="true" ht="13.5" hidden="false" customHeight="true" outlineLevel="0" collapsed="false"/>
    <row r="512" s="1" customFormat="true" ht="13.5" hidden="false" customHeight="true" outlineLevel="0" collapsed="false"/>
    <row r="513" s="1" customFormat="true" ht="13.5" hidden="false" customHeight="true" outlineLevel="0" collapsed="false"/>
    <row r="514" s="1" customFormat="true" ht="13.5" hidden="false" customHeight="true" outlineLevel="0" collapsed="false"/>
    <row r="515" s="1" customFormat="true" ht="13.5" hidden="false" customHeight="true" outlineLevel="0" collapsed="false"/>
    <row r="516" s="1" customFormat="true" ht="13.5" hidden="false" customHeight="true" outlineLevel="0" collapsed="false"/>
    <row r="517" s="1" customFormat="true" ht="13.5" hidden="false" customHeight="true" outlineLevel="0" collapsed="false"/>
    <row r="518" s="1" customFormat="true" ht="13.5" hidden="false" customHeight="true" outlineLevel="0" collapsed="false"/>
    <row r="519" s="1" customFormat="true" ht="13.5" hidden="false" customHeight="true" outlineLevel="0" collapsed="false"/>
    <row r="520" s="1" customFormat="true" ht="13.5" hidden="false" customHeight="true" outlineLevel="0" collapsed="false"/>
    <row r="521" s="1" customFormat="true" ht="13.5" hidden="false" customHeight="true" outlineLevel="0" collapsed="false"/>
    <row r="522" s="1" customFormat="true" ht="13.5" hidden="false" customHeight="true" outlineLevel="0" collapsed="false"/>
    <row r="523" s="1" customFormat="true" ht="13.5" hidden="false" customHeight="true" outlineLevel="0" collapsed="false"/>
    <row r="524" s="1" customFormat="true" ht="13.5" hidden="false" customHeight="true" outlineLevel="0" collapsed="false"/>
    <row r="525" s="1" customFormat="true" ht="13.5" hidden="false" customHeight="true" outlineLevel="0" collapsed="false"/>
    <row r="526" s="1" customFormat="true" ht="13.5" hidden="false" customHeight="true" outlineLevel="0" collapsed="false"/>
    <row r="527" s="1" customFormat="true" ht="13.5" hidden="false" customHeight="true" outlineLevel="0" collapsed="false"/>
    <row r="528" s="1" customFormat="true" ht="13.5" hidden="false" customHeight="true" outlineLevel="0" collapsed="false"/>
    <row r="529" s="1" customFormat="true" ht="13.5" hidden="false" customHeight="true" outlineLevel="0" collapsed="false"/>
    <row r="530" s="1" customFormat="true" ht="13.5" hidden="false" customHeight="true" outlineLevel="0" collapsed="false"/>
    <row r="531" s="1" customFormat="true" ht="13.5" hidden="false" customHeight="true" outlineLevel="0" collapsed="false"/>
    <row r="532" s="1" customFormat="true" ht="13.5" hidden="false" customHeight="true" outlineLevel="0" collapsed="false"/>
    <row r="533" s="1" customFormat="true" ht="13.5" hidden="false" customHeight="true" outlineLevel="0" collapsed="false"/>
    <row r="534" s="1" customFormat="true" ht="13.5" hidden="false" customHeight="true" outlineLevel="0" collapsed="false"/>
    <row r="535" s="1" customFormat="true" ht="13.5" hidden="false" customHeight="true" outlineLevel="0" collapsed="false"/>
    <row r="536" s="1" customFormat="true" ht="13.5" hidden="false" customHeight="true" outlineLevel="0" collapsed="false"/>
    <row r="537" s="1" customFormat="true" ht="13.5" hidden="false" customHeight="true" outlineLevel="0" collapsed="false"/>
    <row r="538" s="1" customFormat="true" ht="13.5" hidden="false" customHeight="true" outlineLevel="0" collapsed="false"/>
    <row r="539" s="1" customFormat="true" ht="13.5" hidden="false" customHeight="true" outlineLevel="0" collapsed="false"/>
    <row r="540" s="1" customFormat="true" ht="13.5" hidden="false" customHeight="true" outlineLevel="0" collapsed="false"/>
    <row r="541" s="1" customFormat="true" ht="13.5" hidden="false" customHeight="true" outlineLevel="0" collapsed="false"/>
    <row r="542" s="1" customFormat="true" ht="13.5" hidden="false" customHeight="true" outlineLevel="0" collapsed="false"/>
    <row r="543" s="1" customFormat="true" ht="13.5" hidden="false" customHeight="true" outlineLevel="0" collapsed="false"/>
    <row r="544" s="1" customFormat="true" ht="13.5" hidden="false" customHeight="true" outlineLevel="0" collapsed="false"/>
    <row r="545" s="1" customFormat="true" ht="13.5" hidden="false" customHeight="true" outlineLevel="0" collapsed="false"/>
    <row r="546" s="1" customFormat="true" ht="13.5" hidden="false" customHeight="true" outlineLevel="0" collapsed="false"/>
    <row r="547" s="1" customFormat="true" ht="13.5" hidden="false" customHeight="true" outlineLevel="0" collapsed="false"/>
    <row r="548" s="1" customFormat="true" ht="13.5" hidden="false" customHeight="true" outlineLevel="0" collapsed="false"/>
    <row r="549" s="1" customFormat="true" ht="13.5" hidden="false" customHeight="true" outlineLevel="0" collapsed="false"/>
    <row r="550" s="1" customFormat="true" ht="13.5" hidden="false" customHeight="true" outlineLevel="0" collapsed="false"/>
    <row r="551" s="1" customFormat="true" ht="13.5" hidden="false" customHeight="true" outlineLevel="0" collapsed="false"/>
    <row r="552" s="1" customFormat="true" ht="13.5" hidden="false" customHeight="true" outlineLevel="0" collapsed="false"/>
    <row r="553" s="1" customFormat="true" ht="13.5" hidden="false" customHeight="true" outlineLevel="0" collapsed="false"/>
    <row r="554" s="1" customFormat="true" ht="13.5" hidden="false" customHeight="true" outlineLevel="0" collapsed="false"/>
    <row r="555" s="1" customFormat="true" ht="13.5" hidden="false" customHeight="true" outlineLevel="0" collapsed="false"/>
    <row r="556" s="1" customFormat="true" ht="13.5" hidden="false" customHeight="true" outlineLevel="0" collapsed="false"/>
    <row r="557" s="1" customFormat="true" ht="13.5" hidden="false" customHeight="true" outlineLevel="0" collapsed="false"/>
    <row r="558" s="1" customFormat="true" ht="13.5" hidden="false" customHeight="true" outlineLevel="0" collapsed="false"/>
    <row r="559" s="1" customFormat="true" ht="13.5" hidden="false" customHeight="true" outlineLevel="0" collapsed="false"/>
    <row r="560" s="1" customFormat="true" ht="13.5" hidden="false" customHeight="true" outlineLevel="0" collapsed="false"/>
    <row r="561" s="1" customFormat="true" ht="13.5" hidden="false" customHeight="true" outlineLevel="0" collapsed="false"/>
    <row r="562" s="1" customFormat="true" ht="13.5" hidden="false" customHeight="true" outlineLevel="0" collapsed="false"/>
    <row r="563" s="1" customFormat="true" ht="13.5" hidden="false" customHeight="true" outlineLevel="0" collapsed="false"/>
    <row r="564" s="1" customFormat="true" ht="13.5" hidden="false" customHeight="true" outlineLevel="0" collapsed="false"/>
    <row r="565" s="1" customFormat="true" ht="13.5" hidden="false" customHeight="true" outlineLevel="0" collapsed="false"/>
    <row r="566" s="1" customFormat="true" ht="13.5" hidden="false" customHeight="true" outlineLevel="0" collapsed="false"/>
    <row r="567" s="1" customFormat="true" ht="13.5" hidden="false" customHeight="true" outlineLevel="0" collapsed="false"/>
    <row r="568" s="1" customFormat="true" ht="13.5" hidden="false" customHeight="true" outlineLevel="0" collapsed="false"/>
    <row r="569" s="1" customFormat="true" ht="13.5" hidden="false" customHeight="true" outlineLevel="0" collapsed="false"/>
    <row r="570" s="1" customFormat="true" ht="13.5" hidden="false" customHeight="true" outlineLevel="0" collapsed="false"/>
    <row r="571" s="1" customFormat="true" ht="13.5" hidden="false" customHeight="true" outlineLevel="0" collapsed="false"/>
    <row r="572" s="1" customFormat="true" ht="13.5" hidden="false" customHeight="true" outlineLevel="0" collapsed="false"/>
    <row r="573" s="1" customFormat="true" ht="13.5" hidden="false" customHeight="true" outlineLevel="0" collapsed="false"/>
    <row r="574" s="1" customFormat="true" ht="13.5" hidden="false" customHeight="true" outlineLevel="0" collapsed="false"/>
    <row r="575" s="1" customFormat="true" ht="13.5" hidden="false" customHeight="true" outlineLevel="0" collapsed="false"/>
    <row r="576" s="1" customFormat="true" ht="13.5" hidden="false" customHeight="true" outlineLevel="0" collapsed="false"/>
    <row r="577" s="1" customFormat="true" ht="13.5" hidden="false" customHeight="true" outlineLevel="0" collapsed="false"/>
    <row r="578" s="1" customFormat="true" ht="13.5" hidden="false" customHeight="true" outlineLevel="0" collapsed="false"/>
    <row r="579" s="1" customFormat="true" ht="13.5" hidden="false" customHeight="true" outlineLevel="0" collapsed="false"/>
    <row r="580" s="1" customFormat="true" ht="13.5" hidden="false" customHeight="true" outlineLevel="0" collapsed="false"/>
    <row r="581" s="1" customFormat="true" ht="13.5" hidden="false" customHeight="true" outlineLevel="0" collapsed="false"/>
    <row r="582" s="1" customFormat="true" ht="13.5" hidden="false" customHeight="true" outlineLevel="0" collapsed="false"/>
    <row r="583" s="1" customFormat="true" ht="13.5" hidden="false" customHeight="true" outlineLevel="0" collapsed="false"/>
    <row r="584" s="1" customFormat="true" ht="13.5" hidden="false" customHeight="true" outlineLevel="0" collapsed="false"/>
    <row r="585" s="1" customFormat="true" ht="13.5" hidden="false" customHeight="true" outlineLevel="0" collapsed="false"/>
    <row r="586" s="1" customFormat="true" ht="13.5" hidden="false" customHeight="true" outlineLevel="0" collapsed="false"/>
    <row r="587" s="1" customFormat="true" ht="13.5" hidden="false" customHeight="true" outlineLevel="0" collapsed="false"/>
    <row r="588" s="1" customFormat="true" ht="13.5" hidden="false" customHeight="true" outlineLevel="0" collapsed="false"/>
    <row r="589" s="1" customFormat="true" ht="13.5" hidden="false" customHeight="true" outlineLevel="0" collapsed="false"/>
    <row r="590" s="1" customFormat="true" ht="13.5" hidden="false" customHeight="true" outlineLevel="0" collapsed="false"/>
    <row r="591" s="1" customFormat="true" ht="13.5" hidden="false" customHeight="true" outlineLevel="0" collapsed="false"/>
    <row r="592" s="1" customFormat="true" ht="13.5" hidden="false" customHeight="true" outlineLevel="0" collapsed="false"/>
    <row r="593" s="1" customFormat="true" ht="13.5" hidden="false" customHeight="true" outlineLevel="0" collapsed="false"/>
    <row r="594" s="1" customFormat="true" ht="13.5" hidden="false" customHeight="true" outlineLevel="0" collapsed="false"/>
    <row r="595" s="1" customFormat="true" ht="13.5" hidden="false" customHeight="true" outlineLevel="0" collapsed="false"/>
    <row r="596" s="1" customFormat="true" ht="13.5" hidden="false" customHeight="true" outlineLevel="0" collapsed="false"/>
    <row r="597" s="1" customFormat="true" ht="13.5" hidden="false" customHeight="true" outlineLevel="0" collapsed="false"/>
    <row r="598" s="1" customFormat="true" ht="13.5" hidden="false" customHeight="true" outlineLevel="0" collapsed="false"/>
    <row r="599" s="1" customFormat="true" ht="13.5" hidden="false" customHeight="true" outlineLevel="0" collapsed="false"/>
    <row r="600" s="1" customFormat="true" ht="13.5" hidden="false" customHeight="true" outlineLevel="0" collapsed="false"/>
    <row r="601" s="1" customFormat="true" ht="13.5" hidden="false" customHeight="true" outlineLevel="0" collapsed="false"/>
    <row r="602" s="1" customFormat="true" ht="13.5" hidden="false" customHeight="true" outlineLevel="0" collapsed="false"/>
    <row r="603" s="1" customFormat="true" ht="13.5" hidden="false" customHeight="true" outlineLevel="0" collapsed="false"/>
    <row r="604" s="1" customFormat="true" ht="13.5" hidden="false" customHeight="true" outlineLevel="0" collapsed="false"/>
    <row r="605" s="1" customFormat="true" ht="13.5" hidden="false" customHeight="true" outlineLevel="0" collapsed="false"/>
    <row r="606" s="1" customFormat="true" ht="13.5" hidden="false" customHeight="true" outlineLevel="0" collapsed="false"/>
    <row r="607" s="1" customFormat="true" ht="13.5" hidden="false" customHeight="true" outlineLevel="0" collapsed="false"/>
    <row r="608" s="1" customFormat="true" ht="13.5" hidden="false" customHeight="true" outlineLevel="0" collapsed="false"/>
    <row r="609" s="1" customFormat="true" ht="13.5" hidden="false" customHeight="true" outlineLevel="0" collapsed="false"/>
    <row r="610" s="1" customFormat="true" ht="13.5" hidden="false" customHeight="true" outlineLevel="0" collapsed="false"/>
    <row r="611" s="1" customFormat="true" ht="13.5" hidden="false" customHeight="true" outlineLevel="0" collapsed="false"/>
    <row r="612" s="1" customFormat="true" ht="13.5" hidden="false" customHeight="true" outlineLevel="0" collapsed="false"/>
    <row r="613" s="1" customFormat="true" ht="13.5" hidden="false" customHeight="true" outlineLevel="0" collapsed="false"/>
    <row r="614" s="1" customFormat="true" ht="13.5" hidden="false" customHeight="true" outlineLevel="0" collapsed="false"/>
    <row r="615" s="1" customFormat="true" ht="13.5" hidden="false" customHeight="true" outlineLevel="0" collapsed="false"/>
    <row r="616" s="1" customFormat="true" ht="13.5" hidden="false" customHeight="true" outlineLevel="0" collapsed="false"/>
    <row r="617" s="1" customFormat="true" ht="13.5" hidden="false" customHeight="true" outlineLevel="0" collapsed="false"/>
    <row r="618" s="1" customFormat="true" ht="13.5" hidden="false" customHeight="true" outlineLevel="0" collapsed="false"/>
    <row r="619" s="1" customFormat="true" ht="13.5" hidden="false" customHeight="true" outlineLevel="0" collapsed="false"/>
    <row r="620" s="1" customFormat="true" ht="13.5" hidden="false" customHeight="true" outlineLevel="0" collapsed="false"/>
    <row r="621" s="1" customFormat="true" ht="13.5" hidden="false" customHeight="true" outlineLevel="0" collapsed="false"/>
    <row r="622" s="1" customFormat="true" ht="13.5" hidden="false" customHeight="true" outlineLevel="0" collapsed="false"/>
    <row r="623" s="1" customFormat="true" ht="13.5" hidden="false" customHeight="true" outlineLevel="0" collapsed="false"/>
    <row r="624" s="1" customFormat="true" ht="13.5" hidden="false" customHeight="true" outlineLevel="0" collapsed="false"/>
    <row r="625" s="1" customFormat="true" ht="13.5" hidden="false" customHeight="true" outlineLevel="0" collapsed="false"/>
    <row r="626" s="1" customFormat="true" ht="13.5" hidden="false" customHeight="true" outlineLevel="0" collapsed="false"/>
    <row r="627" s="1" customFormat="true" ht="13.5" hidden="false" customHeight="true" outlineLevel="0" collapsed="false"/>
    <row r="628" s="1" customFormat="true" ht="13.5" hidden="false" customHeight="true" outlineLevel="0" collapsed="false"/>
    <row r="629" s="1" customFormat="true" ht="13.5" hidden="false" customHeight="true" outlineLevel="0" collapsed="false"/>
    <row r="630" s="1" customFormat="true" ht="13.5" hidden="false" customHeight="true" outlineLevel="0" collapsed="false"/>
    <row r="631" s="1" customFormat="true" ht="13.5" hidden="false" customHeight="true" outlineLevel="0" collapsed="false"/>
    <row r="632" s="1" customFormat="true" ht="13.5" hidden="false" customHeight="true" outlineLevel="0" collapsed="false"/>
    <row r="633" s="1" customFormat="true" ht="13.5" hidden="false" customHeight="true" outlineLevel="0" collapsed="false"/>
    <row r="634" s="1" customFormat="true" ht="13.5" hidden="false" customHeight="true" outlineLevel="0" collapsed="false"/>
    <row r="635" s="1" customFormat="true" ht="13.5" hidden="false" customHeight="true" outlineLevel="0" collapsed="false"/>
    <row r="636" s="1" customFormat="true" ht="13.5" hidden="false" customHeight="true" outlineLevel="0" collapsed="false"/>
    <row r="637" s="1" customFormat="true" ht="13.5" hidden="false" customHeight="true" outlineLevel="0" collapsed="false"/>
    <row r="638" s="1" customFormat="true" ht="13.5" hidden="false" customHeight="true" outlineLevel="0" collapsed="false"/>
    <row r="639" s="1" customFormat="true" ht="13.5" hidden="false" customHeight="true" outlineLevel="0" collapsed="false"/>
    <row r="640" s="1" customFormat="true" ht="13.5" hidden="false" customHeight="true" outlineLevel="0" collapsed="false"/>
    <row r="641" s="1" customFormat="true" ht="13.5" hidden="false" customHeight="true" outlineLevel="0" collapsed="false"/>
    <row r="642" s="1" customFormat="true" ht="13.5" hidden="false" customHeight="true" outlineLevel="0" collapsed="false"/>
    <row r="643" s="1" customFormat="true" ht="13.5" hidden="false" customHeight="true" outlineLevel="0" collapsed="false"/>
    <row r="644" s="1" customFormat="true" ht="13.5" hidden="false" customHeight="true" outlineLevel="0" collapsed="false"/>
    <row r="645" s="1" customFormat="true" ht="13.5" hidden="false" customHeight="true" outlineLevel="0" collapsed="false"/>
    <row r="646" s="1" customFormat="true" ht="13.5" hidden="false" customHeight="true" outlineLevel="0" collapsed="false"/>
    <row r="647" s="1" customFormat="true" ht="13.5" hidden="false" customHeight="true" outlineLevel="0" collapsed="false"/>
    <row r="648" s="1" customFormat="true" ht="13.5" hidden="false" customHeight="true" outlineLevel="0" collapsed="false"/>
    <row r="649" s="1" customFormat="true" ht="13.5" hidden="false" customHeight="true" outlineLevel="0" collapsed="false"/>
    <row r="650" s="1" customFormat="true" ht="13.5" hidden="false" customHeight="true" outlineLevel="0" collapsed="false"/>
    <row r="651" s="1" customFormat="true" ht="13.5" hidden="false" customHeight="true" outlineLevel="0" collapsed="false"/>
    <row r="652" s="1" customFormat="true" ht="13.5" hidden="false" customHeight="true" outlineLevel="0" collapsed="false"/>
    <row r="653" s="1" customFormat="true" ht="13.5" hidden="false" customHeight="true" outlineLevel="0" collapsed="false"/>
    <row r="654" s="1" customFormat="true" ht="13.5" hidden="false" customHeight="true" outlineLevel="0" collapsed="false"/>
    <row r="655" s="1" customFormat="true" ht="13.5" hidden="false" customHeight="true" outlineLevel="0" collapsed="false"/>
    <row r="656" s="1" customFormat="true" ht="13.5" hidden="false" customHeight="true" outlineLevel="0" collapsed="false"/>
    <row r="657" s="1" customFormat="true" ht="13.5" hidden="false" customHeight="true" outlineLevel="0" collapsed="false"/>
    <row r="658" s="1" customFormat="true" ht="13.5" hidden="false" customHeight="true" outlineLevel="0" collapsed="false"/>
    <row r="659" s="1" customFormat="true" ht="13.5" hidden="false" customHeight="true" outlineLevel="0" collapsed="false"/>
    <row r="660" s="1" customFormat="true" ht="13.5" hidden="false" customHeight="true" outlineLevel="0" collapsed="false"/>
    <row r="661" s="1" customFormat="true" ht="13.5" hidden="false" customHeight="true" outlineLevel="0" collapsed="false"/>
    <row r="662" s="1" customFormat="true" ht="13.5" hidden="false" customHeight="true" outlineLevel="0" collapsed="false"/>
    <row r="663" s="1" customFormat="true" ht="13.5" hidden="false" customHeight="true" outlineLevel="0" collapsed="false"/>
    <row r="664" s="1" customFormat="true" ht="13.5" hidden="false" customHeight="true" outlineLevel="0" collapsed="false"/>
    <row r="665" s="1" customFormat="true" ht="13.5" hidden="false" customHeight="true" outlineLevel="0" collapsed="false"/>
    <row r="666" s="1" customFormat="true" ht="13.5" hidden="false" customHeight="true" outlineLevel="0" collapsed="false"/>
    <row r="667" s="1" customFormat="true" ht="13.5" hidden="false" customHeight="true" outlineLevel="0" collapsed="false"/>
    <row r="668" s="1" customFormat="true" ht="13.5" hidden="false" customHeight="true" outlineLevel="0" collapsed="false"/>
    <row r="669" s="1" customFormat="true" ht="13.5" hidden="false" customHeight="true" outlineLevel="0" collapsed="false"/>
    <row r="670" s="1" customFormat="true" ht="13.5" hidden="false" customHeight="true" outlineLevel="0" collapsed="false"/>
    <row r="671" s="1" customFormat="true" ht="13.5" hidden="false" customHeight="true" outlineLevel="0" collapsed="false"/>
    <row r="672" s="1" customFormat="true" ht="13.5" hidden="false" customHeight="true" outlineLevel="0" collapsed="false"/>
    <row r="673" s="1" customFormat="true" ht="13.5" hidden="false" customHeight="true" outlineLevel="0" collapsed="false"/>
    <row r="674" s="1" customFormat="true" ht="13.5" hidden="false" customHeight="true" outlineLevel="0" collapsed="false"/>
    <row r="675" s="1" customFormat="true" ht="13.5" hidden="false" customHeight="true" outlineLevel="0" collapsed="false"/>
    <row r="676" s="1" customFormat="true" ht="13.5" hidden="false" customHeight="true" outlineLevel="0" collapsed="false"/>
    <row r="677" s="1" customFormat="true" ht="13.5" hidden="false" customHeight="true" outlineLevel="0" collapsed="false"/>
    <row r="678" s="1" customFormat="true" ht="13.5" hidden="false" customHeight="true" outlineLevel="0" collapsed="false"/>
    <row r="679" s="1" customFormat="true" ht="13.5" hidden="false" customHeight="true" outlineLevel="0" collapsed="false"/>
    <row r="680" s="1" customFormat="true" ht="13.5" hidden="false" customHeight="true" outlineLevel="0" collapsed="false"/>
    <row r="681" s="1" customFormat="true" ht="13.5" hidden="false" customHeight="true" outlineLevel="0" collapsed="false"/>
    <row r="682" s="1" customFormat="true" ht="13.5" hidden="false" customHeight="true" outlineLevel="0" collapsed="false"/>
    <row r="683" s="1" customFormat="true" ht="13.5" hidden="false" customHeight="true" outlineLevel="0" collapsed="false"/>
    <row r="684" s="1" customFormat="true" ht="13.5" hidden="false" customHeight="true" outlineLevel="0" collapsed="false"/>
    <row r="685" s="1" customFormat="true" ht="13.5" hidden="false" customHeight="true" outlineLevel="0" collapsed="false"/>
    <row r="686" s="1" customFormat="true" ht="13.5" hidden="false" customHeight="true" outlineLevel="0" collapsed="false"/>
    <row r="687" s="1" customFormat="true" ht="13.5" hidden="false" customHeight="true" outlineLevel="0" collapsed="false"/>
    <row r="688" s="1" customFormat="true" ht="13.5" hidden="false" customHeight="true" outlineLevel="0" collapsed="false"/>
    <row r="689" s="1" customFormat="true" ht="13.5" hidden="false" customHeight="true" outlineLevel="0" collapsed="false"/>
    <row r="690" s="1" customFormat="true" ht="13.5" hidden="false" customHeight="true" outlineLevel="0" collapsed="false"/>
    <row r="691" s="1" customFormat="true" ht="13.5" hidden="false" customHeight="true" outlineLevel="0" collapsed="false"/>
    <row r="692" s="1" customFormat="true" ht="13.5" hidden="false" customHeight="true" outlineLevel="0" collapsed="false"/>
    <row r="693" s="1" customFormat="true" ht="13.5" hidden="false" customHeight="true" outlineLevel="0" collapsed="false"/>
    <row r="694" s="1" customFormat="true" ht="13.5" hidden="false" customHeight="true" outlineLevel="0" collapsed="false"/>
    <row r="695" s="1" customFormat="true" ht="13.5" hidden="false" customHeight="true" outlineLevel="0" collapsed="false"/>
    <row r="696" s="1" customFormat="true" ht="13.5" hidden="false" customHeight="true" outlineLevel="0" collapsed="false"/>
    <row r="697" s="1" customFormat="true" ht="13.5" hidden="false" customHeight="true" outlineLevel="0" collapsed="false"/>
    <row r="698" s="1" customFormat="true" ht="13.5" hidden="false" customHeight="true" outlineLevel="0" collapsed="false"/>
    <row r="699" s="1" customFormat="true" ht="13.5" hidden="false" customHeight="true" outlineLevel="0" collapsed="false"/>
    <row r="700" s="1" customFormat="true" ht="13.5" hidden="false" customHeight="true" outlineLevel="0" collapsed="false"/>
    <row r="701" s="1" customFormat="true" ht="13.5" hidden="false" customHeight="true" outlineLevel="0" collapsed="false"/>
    <row r="702" s="1" customFormat="true" ht="13.5" hidden="false" customHeight="true" outlineLevel="0" collapsed="false"/>
    <row r="703" s="1" customFormat="true" ht="13.5" hidden="false" customHeight="true" outlineLevel="0" collapsed="false"/>
    <row r="704" s="1" customFormat="true" ht="13.5" hidden="false" customHeight="true" outlineLevel="0" collapsed="false"/>
    <row r="705" s="1" customFormat="true" ht="13.5" hidden="false" customHeight="true" outlineLevel="0" collapsed="false"/>
    <row r="706" s="1" customFormat="true" ht="13.5" hidden="false" customHeight="true" outlineLevel="0" collapsed="false"/>
    <row r="707" s="1" customFormat="true" ht="13.5" hidden="false" customHeight="true" outlineLevel="0" collapsed="false"/>
    <row r="708" s="1" customFormat="true" ht="13.5" hidden="false" customHeight="true" outlineLevel="0" collapsed="false"/>
    <row r="709" s="1" customFormat="true" ht="13.5" hidden="false" customHeight="true" outlineLevel="0" collapsed="false"/>
    <row r="710" s="1" customFormat="true" ht="13.5" hidden="false" customHeight="true" outlineLevel="0" collapsed="false"/>
    <row r="711" s="1" customFormat="true" ht="13.5" hidden="false" customHeight="true" outlineLevel="0" collapsed="false"/>
    <row r="712" s="1" customFormat="true" ht="13.5" hidden="false" customHeight="true" outlineLevel="0" collapsed="false"/>
    <row r="713" s="1" customFormat="true" ht="13.5" hidden="false" customHeight="true" outlineLevel="0" collapsed="false"/>
    <row r="714" s="1" customFormat="true" ht="13.5" hidden="false" customHeight="true" outlineLevel="0" collapsed="false"/>
    <row r="715" s="1" customFormat="true" ht="13.5" hidden="false" customHeight="true" outlineLevel="0" collapsed="false"/>
    <row r="716" s="1" customFormat="true" ht="13.5" hidden="false" customHeight="true" outlineLevel="0" collapsed="false"/>
    <row r="717" s="1" customFormat="true" ht="13.5" hidden="false" customHeight="true" outlineLevel="0" collapsed="false"/>
    <row r="718" s="1" customFormat="true" ht="13.5" hidden="false" customHeight="true" outlineLevel="0" collapsed="false"/>
    <row r="719" s="1" customFormat="true" ht="13.5" hidden="false" customHeight="true" outlineLevel="0" collapsed="false"/>
    <row r="720" s="1" customFormat="true" ht="13.5" hidden="false" customHeight="true" outlineLevel="0" collapsed="false"/>
    <row r="721" s="1" customFormat="true" ht="13.5" hidden="false" customHeight="true" outlineLevel="0" collapsed="false"/>
    <row r="722" s="1" customFormat="true" ht="13.5" hidden="false" customHeight="true" outlineLevel="0" collapsed="false"/>
    <row r="723" s="1" customFormat="true" ht="13.5" hidden="false" customHeight="true" outlineLevel="0" collapsed="false"/>
    <row r="724" s="1" customFormat="true" ht="13.5" hidden="false" customHeight="true" outlineLevel="0" collapsed="false"/>
    <row r="725" s="1" customFormat="true" ht="13.5" hidden="false" customHeight="true" outlineLevel="0" collapsed="false"/>
    <row r="726" s="1" customFormat="true" ht="13.5" hidden="false" customHeight="true" outlineLevel="0" collapsed="false"/>
    <row r="727" s="1" customFormat="true" ht="13.5" hidden="false" customHeight="true" outlineLevel="0" collapsed="false"/>
    <row r="728" s="1" customFormat="true" ht="13.5" hidden="false" customHeight="true" outlineLevel="0" collapsed="false"/>
    <row r="729" s="1" customFormat="true" ht="13.5" hidden="false" customHeight="true" outlineLevel="0" collapsed="false"/>
    <row r="730" s="1" customFormat="true" ht="13.5" hidden="false" customHeight="true" outlineLevel="0" collapsed="false"/>
    <row r="731" s="1" customFormat="true" ht="13.5" hidden="false" customHeight="true" outlineLevel="0" collapsed="false"/>
    <row r="732" s="1" customFormat="true" ht="13.5" hidden="false" customHeight="true" outlineLevel="0" collapsed="false"/>
    <row r="733" s="1" customFormat="true" ht="13.5" hidden="false" customHeight="true" outlineLevel="0" collapsed="false"/>
    <row r="734" s="1" customFormat="true" ht="13.5" hidden="false" customHeight="true" outlineLevel="0" collapsed="false"/>
    <row r="735" s="1" customFormat="true" ht="13.5" hidden="false" customHeight="true" outlineLevel="0" collapsed="false"/>
    <row r="736" s="1" customFormat="true" ht="13.5" hidden="false" customHeight="true" outlineLevel="0" collapsed="false"/>
    <row r="737" s="1" customFormat="true" ht="13.5" hidden="false" customHeight="true" outlineLevel="0" collapsed="false"/>
    <row r="738" s="1" customFormat="true" ht="13.5" hidden="false" customHeight="true" outlineLevel="0" collapsed="false"/>
    <row r="739" s="1" customFormat="true" ht="13.5" hidden="false" customHeight="true" outlineLevel="0" collapsed="false"/>
    <row r="740" s="1" customFormat="true" ht="13.5" hidden="false" customHeight="true" outlineLevel="0" collapsed="false"/>
    <row r="741" s="1" customFormat="true" ht="13.5" hidden="false" customHeight="true" outlineLevel="0" collapsed="false"/>
    <row r="742" s="1" customFormat="true" ht="13.5" hidden="false" customHeight="true" outlineLevel="0" collapsed="false"/>
    <row r="743" s="1" customFormat="true" ht="13.5" hidden="false" customHeight="true" outlineLevel="0" collapsed="false"/>
    <row r="744" s="1" customFormat="true" ht="13.5" hidden="false" customHeight="true" outlineLevel="0" collapsed="false"/>
    <row r="745" s="1" customFormat="true" ht="13.5" hidden="false" customHeight="true" outlineLevel="0" collapsed="false"/>
    <row r="746" s="1" customFormat="true" ht="13.5" hidden="false" customHeight="true" outlineLevel="0" collapsed="false"/>
    <row r="747" s="1" customFormat="true" ht="13.5" hidden="false" customHeight="true" outlineLevel="0" collapsed="false"/>
    <row r="748" s="1" customFormat="true" ht="13.5" hidden="false" customHeight="true" outlineLevel="0" collapsed="false"/>
    <row r="749" s="1" customFormat="true" ht="13.5" hidden="false" customHeight="true" outlineLevel="0" collapsed="false"/>
    <row r="750" s="1" customFormat="true" ht="13.5" hidden="false" customHeight="true" outlineLevel="0" collapsed="false"/>
    <row r="751" s="1" customFormat="true" ht="13.5" hidden="false" customHeight="true" outlineLevel="0" collapsed="false"/>
    <row r="752" s="1" customFormat="true" ht="13.5" hidden="false" customHeight="true" outlineLevel="0" collapsed="false"/>
    <row r="753" s="1" customFormat="true" ht="13.5" hidden="false" customHeight="true" outlineLevel="0" collapsed="false"/>
    <row r="754" s="1" customFormat="true" ht="13.5" hidden="false" customHeight="true" outlineLevel="0" collapsed="false"/>
    <row r="755" s="1" customFormat="true" ht="13.5" hidden="false" customHeight="true" outlineLevel="0" collapsed="false"/>
    <row r="756" s="1" customFormat="true" ht="13.5" hidden="false" customHeight="true" outlineLevel="0" collapsed="false"/>
    <row r="757" s="1" customFormat="true" ht="13.5" hidden="false" customHeight="true" outlineLevel="0" collapsed="false"/>
    <row r="758" s="1" customFormat="true" ht="13.5" hidden="false" customHeight="true" outlineLevel="0" collapsed="false"/>
    <row r="759" s="1" customFormat="true" ht="13.5" hidden="false" customHeight="true" outlineLevel="0" collapsed="false"/>
    <row r="760" s="1" customFormat="true" ht="13.5" hidden="false" customHeight="true" outlineLevel="0" collapsed="false"/>
    <row r="761" s="1" customFormat="true" ht="13.5" hidden="false" customHeight="true" outlineLevel="0" collapsed="false"/>
    <row r="762" s="1" customFormat="true" ht="13.5" hidden="false" customHeight="true" outlineLevel="0" collapsed="false"/>
    <row r="763" s="1" customFormat="true" ht="13.5" hidden="false" customHeight="true" outlineLevel="0" collapsed="false"/>
    <row r="764" s="1" customFormat="true" ht="13.5" hidden="false" customHeight="true" outlineLevel="0" collapsed="false"/>
    <row r="765" s="1" customFormat="true" ht="13.5" hidden="false" customHeight="true" outlineLevel="0" collapsed="false"/>
    <row r="766" s="1" customFormat="true" ht="13.5" hidden="false" customHeight="true" outlineLevel="0" collapsed="false"/>
    <row r="767" s="1" customFormat="true" ht="13.5" hidden="false" customHeight="true" outlineLevel="0" collapsed="false"/>
    <row r="768" s="1" customFormat="true" ht="13.5" hidden="false" customHeight="true" outlineLevel="0" collapsed="false"/>
    <row r="769" s="1" customFormat="true" ht="13.5" hidden="false" customHeight="true" outlineLevel="0" collapsed="false"/>
    <row r="770" s="1" customFormat="true" ht="13.5" hidden="false" customHeight="true" outlineLevel="0" collapsed="false"/>
    <row r="771" s="1" customFormat="true" ht="13.5" hidden="false" customHeight="true" outlineLevel="0" collapsed="false"/>
    <row r="772" s="1" customFormat="true" ht="13.5" hidden="false" customHeight="true" outlineLevel="0" collapsed="false"/>
    <row r="773" s="1" customFormat="true" ht="13.5" hidden="false" customHeight="true" outlineLevel="0" collapsed="false"/>
    <row r="774" s="1" customFormat="true" ht="13.5" hidden="false" customHeight="true" outlineLevel="0" collapsed="false"/>
    <row r="775" s="1" customFormat="true" ht="13.5" hidden="false" customHeight="true" outlineLevel="0" collapsed="false"/>
    <row r="776" s="1" customFormat="true" ht="13.5" hidden="false" customHeight="true" outlineLevel="0" collapsed="false"/>
    <row r="777" s="1" customFormat="true" ht="13.5" hidden="false" customHeight="true" outlineLevel="0" collapsed="false"/>
    <row r="778" s="1" customFormat="true" ht="13.5" hidden="false" customHeight="true" outlineLevel="0" collapsed="false"/>
    <row r="779" s="1" customFormat="true" ht="13.5" hidden="false" customHeight="true" outlineLevel="0" collapsed="false"/>
    <row r="780" s="1" customFormat="true" ht="13.5" hidden="false" customHeight="true" outlineLevel="0" collapsed="false"/>
    <row r="781" s="1" customFormat="true" ht="13.5" hidden="false" customHeight="true" outlineLevel="0" collapsed="false"/>
    <row r="782" s="1" customFormat="true" ht="13.5" hidden="false" customHeight="true" outlineLevel="0" collapsed="false"/>
    <row r="783" s="1" customFormat="true" ht="13.5" hidden="false" customHeight="true" outlineLevel="0" collapsed="false"/>
    <row r="784" s="1" customFormat="true" ht="13.5" hidden="false" customHeight="true" outlineLevel="0" collapsed="false"/>
    <row r="785" s="1" customFormat="true" ht="13.5" hidden="false" customHeight="true" outlineLevel="0" collapsed="false"/>
    <row r="786" s="1" customFormat="true" ht="13.5" hidden="false" customHeight="true" outlineLevel="0" collapsed="false"/>
    <row r="787" s="1" customFormat="true" ht="13.5" hidden="false" customHeight="true" outlineLevel="0" collapsed="false"/>
    <row r="788" s="1" customFormat="true" ht="13.5" hidden="false" customHeight="true" outlineLevel="0" collapsed="false"/>
    <row r="789" s="1" customFormat="true" ht="13.5" hidden="false" customHeight="true" outlineLevel="0" collapsed="false"/>
    <row r="790" s="1" customFormat="true" ht="13.5" hidden="false" customHeight="true" outlineLevel="0" collapsed="false"/>
    <row r="791" s="1" customFormat="true" ht="13.5" hidden="false" customHeight="true" outlineLevel="0" collapsed="false"/>
    <row r="792" s="1" customFormat="true" ht="13.5" hidden="false" customHeight="true" outlineLevel="0" collapsed="false"/>
    <row r="793" s="1" customFormat="true" ht="13.5" hidden="false" customHeight="true" outlineLevel="0" collapsed="false"/>
    <row r="794" s="1" customFormat="true" ht="13.5" hidden="false" customHeight="true" outlineLevel="0" collapsed="false"/>
    <row r="795" s="1" customFormat="true" ht="13.5" hidden="false" customHeight="true" outlineLevel="0" collapsed="false"/>
    <row r="796" s="1" customFormat="true" ht="13.5" hidden="false" customHeight="true" outlineLevel="0" collapsed="false"/>
    <row r="797" s="1" customFormat="true" ht="13.5" hidden="false" customHeight="true" outlineLevel="0" collapsed="false"/>
    <row r="798" s="1" customFormat="true" ht="13.5" hidden="false" customHeight="true" outlineLevel="0" collapsed="false"/>
    <row r="799" s="1" customFormat="true" ht="13.5" hidden="false" customHeight="true" outlineLevel="0" collapsed="false"/>
    <row r="800" s="1" customFormat="true" ht="13.5" hidden="false" customHeight="true" outlineLevel="0" collapsed="false"/>
    <row r="801" s="1" customFormat="true" ht="13.5" hidden="false" customHeight="true" outlineLevel="0" collapsed="false"/>
    <row r="802" s="1" customFormat="true" ht="13.5" hidden="false" customHeight="true" outlineLevel="0" collapsed="false"/>
    <row r="803" s="1" customFormat="true" ht="13.5" hidden="false" customHeight="true" outlineLevel="0" collapsed="false"/>
    <row r="804" s="1" customFormat="true" ht="13.5" hidden="false" customHeight="true" outlineLevel="0" collapsed="false"/>
    <row r="805" s="1" customFormat="true" ht="13.5" hidden="false" customHeight="true" outlineLevel="0" collapsed="false"/>
    <row r="806" s="1" customFormat="true" ht="13.5" hidden="false" customHeight="true" outlineLevel="0" collapsed="false"/>
    <row r="807" s="1" customFormat="true" ht="13.5" hidden="false" customHeight="true" outlineLevel="0" collapsed="false"/>
    <row r="808" s="1" customFormat="true" ht="13.5" hidden="false" customHeight="true" outlineLevel="0" collapsed="false"/>
    <row r="809" s="1" customFormat="true" ht="13.5" hidden="false" customHeight="true" outlineLevel="0" collapsed="false"/>
    <row r="810" s="1" customFormat="true" ht="13.5" hidden="false" customHeight="true" outlineLevel="0" collapsed="false"/>
    <row r="811" s="1" customFormat="true" ht="13.5" hidden="false" customHeight="true" outlineLevel="0" collapsed="false"/>
    <row r="812" s="1" customFormat="true" ht="13.5" hidden="false" customHeight="true" outlineLevel="0" collapsed="false"/>
    <row r="813" s="1" customFormat="true" ht="13.5" hidden="false" customHeight="true" outlineLevel="0" collapsed="false"/>
    <row r="814" s="1" customFormat="true" ht="13.5" hidden="false" customHeight="true" outlineLevel="0" collapsed="false"/>
    <row r="815" s="1" customFormat="true" ht="13.5" hidden="false" customHeight="true" outlineLevel="0" collapsed="false"/>
    <row r="816" s="1" customFormat="true" ht="13.5" hidden="false" customHeight="true" outlineLevel="0" collapsed="false"/>
    <row r="817" s="1" customFormat="true" ht="13.5" hidden="false" customHeight="true" outlineLevel="0" collapsed="false"/>
    <row r="818" s="1" customFormat="true" ht="13.5" hidden="false" customHeight="true" outlineLevel="0" collapsed="false"/>
    <row r="819" s="1" customFormat="true" ht="13.5" hidden="false" customHeight="true" outlineLevel="0" collapsed="false"/>
    <row r="820" s="1" customFormat="true" ht="13.5" hidden="false" customHeight="true" outlineLevel="0" collapsed="false"/>
    <row r="821" s="1" customFormat="true" ht="13.5" hidden="false" customHeight="true" outlineLevel="0" collapsed="false"/>
    <row r="822" s="1" customFormat="true" ht="13.5" hidden="false" customHeight="true" outlineLevel="0" collapsed="false"/>
    <row r="823" s="1" customFormat="true" ht="13.5" hidden="false" customHeight="true" outlineLevel="0" collapsed="false"/>
    <row r="824" s="1" customFormat="true" ht="13.5" hidden="false" customHeight="true" outlineLevel="0" collapsed="false"/>
    <row r="825" s="1" customFormat="true" ht="13.5" hidden="false" customHeight="true" outlineLevel="0" collapsed="false"/>
    <row r="826" s="1" customFormat="true" ht="13.5" hidden="false" customHeight="true" outlineLevel="0" collapsed="false"/>
    <row r="827" s="1" customFormat="true" ht="13.5" hidden="false" customHeight="true" outlineLevel="0" collapsed="false"/>
    <row r="828" s="1" customFormat="true" ht="13.5" hidden="false" customHeight="true" outlineLevel="0" collapsed="false"/>
    <row r="829" s="1" customFormat="true" ht="13.5" hidden="false" customHeight="true" outlineLevel="0" collapsed="false"/>
    <row r="830" s="1" customFormat="true" ht="13.5" hidden="false" customHeight="true" outlineLevel="0" collapsed="false"/>
    <row r="831" s="1" customFormat="true" ht="13.5" hidden="false" customHeight="true" outlineLevel="0" collapsed="false"/>
    <row r="832" s="1" customFormat="true" ht="13.5" hidden="false" customHeight="true" outlineLevel="0" collapsed="false"/>
    <row r="833" s="1" customFormat="true" ht="13.5" hidden="false" customHeight="true" outlineLevel="0" collapsed="false"/>
    <row r="834" s="1" customFormat="true" ht="13.5" hidden="false" customHeight="true" outlineLevel="0" collapsed="false"/>
    <row r="835" s="1" customFormat="true" ht="13.5" hidden="false" customHeight="true" outlineLevel="0" collapsed="false"/>
    <row r="836" s="1" customFormat="true" ht="13.5" hidden="false" customHeight="true" outlineLevel="0" collapsed="false"/>
    <row r="837" s="1" customFormat="true" ht="13.5" hidden="false" customHeight="true" outlineLevel="0" collapsed="false"/>
    <row r="838" s="1" customFormat="true" ht="13.5" hidden="false" customHeight="true" outlineLevel="0" collapsed="false"/>
    <row r="839" s="1" customFormat="true" ht="13.5" hidden="false" customHeight="true" outlineLevel="0" collapsed="false"/>
    <row r="840" s="1" customFormat="true" ht="13.5" hidden="false" customHeight="true" outlineLevel="0" collapsed="false"/>
    <row r="841" s="1" customFormat="true" ht="13.5" hidden="false" customHeight="true" outlineLevel="0" collapsed="false"/>
    <row r="842" s="1" customFormat="true" ht="13.5" hidden="false" customHeight="true" outlineLevel="0" collapsed="false"/>
    <row r="843" s="1" customFormat="true" ht="13.5" hidden="false" customHeight="true" outlineLevel="0" collapsed="false"/>
    <row r="844" s="1" customFormat="true" ht="13.5" hidden="false" customHeight="true" outlineLevel="0" collapsed="false"/>
    <row r="845" s="1" customFormat="true" ht="13.5" hidden="false" customHeight="true" outlineLevel="0" collapsed="false"/>
    <row r="846" s="1" customFormat="true" ht="13.5" hidden="false" customHeight="true" outlineLevel="0" collapsed="false"/>
    <row r="847" s="1" customFormat="true" ht="13.5" hidden="false" customHeight="true" outlineLevel="0" collapsed="false"/>
    <row r="848" s="1" customFormat="true" ht="13.5" hidden="false" customHeight="true" outlineLevel="0" collapsed="false"/>
    <row r="849" s="1" customFormat="true" ht="13.5" hidden="false" customHeight="true" outlineLevel="0" collapsed="false"/>
    <row r="850" s="1" customFormat="true" ht="13.5" hidden="false" customHeight="true" outlineLevel="0" collapsed="false"/>
    <row r="851" s="1" customFormat="true" ht="13.5" hidden="false" customHeight="true" outlineLevel="0" collapsed="false"/>
    <row r="852" s="1" customFormat="true" ht="13.5" hidden="false" customHeight="true" outlineLevel="0" collapsed="false"/>
    <row r="853" s="1" customFormat="true" ht="13.5" hidden="false" customHeight="true" outlineLevel="0" collapsed="false"/>
    <row r="854" s="1" customFormat="true" ht="13.5" hidden="false" customHeight="true" outlineLevel="0" collapsed="false"/>
    <row r="855" s="1" customFormat="true" ht="13.5" hidden="false" customHeight="true" outlineLevel="0" collapsed="false"/>
    <row r="856" s="1" customFormat="true" ht="13.5" hidden="false" customHeight="true" outlineLevel="0" collapsed="false"/>
    <row r="857" s="1" customFormat="true" ht="13.5" hidden="false" customHeight="true" outlineLevel="0" collapsed="false"/>
    <row r="858" s="1" customFormat="true" ht="13.5" hidden="false" customHeight="true" outlineLevel="0" collapsed="false"/>
    <row r="859" s="1" customFormat="true" ht="13.5" hidden="false" customHeight="true" outlineLevel="0" collapsed="false"/>
    <row r="860" s="1" customFormat="true" ht="13.5" hidden="false" customHeight="true" outlineLevel="0" collapsed="false"/>
    <row r="861" s="1" customFormat="true" ht="13.5" hidden="false" customHeight="true" outlineLevel="0" collapsed="false"/>
    <row r="862" s="1" customFormat="true" ht="13.5" hidden="false" customHeight="true" outlineLevel="0" collapsed="false"/>
    <row r="863" s="1" customFormat="true" ht="13.5" hidden="false" customHeight="true" outlineLevel="0" collapsed="false"/>
    <row r="864" s="1" customFormat="true" ht="13.5" hidden="false" customHeight="true" outlineLevel="0" collapsed="false"/>
    <row r="865" s="1" customFormat="true" ht="13.5" hidden="false" customHeight="true" outlineLevel="0" collapsed="false"/>
    <row r="866" s="1" customFormat="true" ht="13.5" hidden="false" customHeight="true" outlineLevel="0" collapsed="false"/>
    <row r="867" s="1" customFormat="true" ht="13.5" hidden="false" customHeight="true" outlineLevel="0" collapsed="false"/>
    <row r="868" s="1" customFormat="true" ht="13.5" hidden="false" customHeight="true" outlineLevel="0" collapsed="false"/>
    <row r="869" s="1" customFormat="true" ht="13.5" hidden="false" customHeight="true" outlineLevel="0" collapsed="false"/>
    <row r="870" s="1" customFormat="true" ht="13.5" hidden="false" customHeight="true" outlineLevel="0" collapsed="false"/>
    <row r="871" s="1" customFormat="true" ht="13.5" hidden="false" customHeight="true" outlineLevel="0" collapsed="false"/>
    <row r="872" s="1" customFormat="true" ht="13.5" hidden="false" customHeight="true" outlineLevel="0" collapsed="false"/>
    <row r="873" s="1" customFormat="true" ht="13.5" hidden="false" customHeight="true" outlineLevel="0" collapsed="false"/>
    <row r="874" s="1" customFormat="true" ht="13.5" hidden="false" customHeight="true" outlineLevel="0" collapsed="false"/>
    <row r="875" s="1" customFormat="true" ht="13.5" hidden="false" customHeight="true" outlineLevel="0" collapsed="false"/>
    <row r="876" s="1" customFormat="true" ht="13.5" hidden="false" customHeight="true" outlineLevel="0" collapsed="false"/>
    <row r="877" s="1" customFormat="true" ht="13.5" hidden="false" customHeight="true" outlineLevel="0" collapsed="false"/>
    <row r="878" s="1" customFormat="true" ht="13.5" hidden="false" customHeight="true" outlineLevel="0" collapsed="false"/>
    <row r="879" s="1" customFormat="true" ht="13.5" hidden="false" customHeight="true" outlineLevel="0" collapsed="false"/>
    <row r="880" s="1" customFormat="true" ht="13.5" hidden="false" customHeight="true" outlineLevel="0" collapsed="false"/>
    <row r="881" s="1" customFormat="true" ht="13.5" hidden="false" customHeight="true" outlineLevel="0" collapsed="false"/>
    <row r="882" s="1" customFormat="true" ht="13.5" hidden="false" customHeight="true" outlineLevel="0" collapsed="false"/>
    <row r="883" s="1" customFormat="true" ht="13.5" hidden="false" customHeight="true" outlineLevel="0" collapsed="false"/>
    <row r="884" s="1" customFormat="true" ht="13.5" hidden="false" customHeight="true" outlineLevel="0" collapsed="false"/>
    <row r="885" s="1" customFormat="true" ht="13.5" hidden="false" customHeight="true" outlineLevel="0" collapsed="false"/>
    <row r="886" s="1" customFormat="true" ht="13.5" hidden="false" customHeight="true" outlineLevel="0" collapsed="false"/>
    <row r="887" s="1" customFormat="true" ht="13.5" hidden="false" customHeight="true" outlineLevel="0" collapsed="false"/>
    <row r="888" s="1" customFormat="true" ht="13.5" hidden="false" customHeight="true" outlineLevel="0" collapsed="false"/>
    <row r="889" s="1" customFormat="true" ht="13.5" hidden="false" customHeight="true" outlineLevel="0" collapsed="false"/>
    <row r="890" s="1" customFormat="true" ht="13.5" hidden="false" customHeight="true" outlineLevel="0" collapsed="false"/>
    <row r="891" s="1" customFormat="true" ht="13.5" hidden="false" customHeight="true" outlineLevel="0" collapsed="false"/>
    <row r="892" s="1" customFormat="true" ht="13.5" hidden="false" customHeight="true" outlineLevel="0" collapsed="false"/>
    <row r="893" s="1" customFormat="true" ht="13.5" hidden="false" customHeight="true" outlineLevel="0" collapsed="false"/>
    <row r="894" s="1" customFormat="true" ht="13.5" hidden="false" customHeight="true" outlineLevel="0" collapsed="false"/>
    <row r="895" s="1" customFormat="true" ht="13.5" hidden="false" customHeight="true" outlineLevel="0" collapsed="false"/>
    <row r="896" s="1" customFormat="true" ht="13.5" hidden="false" customHeight="true" outlineLevel="0" collapsed="false"/>
    <row r="897" s="1" customFormat="true" ht="13.5" hidden="false" customHeight="true" outlineLevel="0" collapsed="false"/>
    <row r="898" s="1" customFormat="true" ht="13.5" hidden="false" customHeight="true" outlineLevel="0" collapsed="false"/>
    <row r="899" s="1" customFormat="true" ht="13.5" hidden="false" customHeight="true" outlineLevel="0" collapsed="false"/>
    <row r="900" s="1" customFormat="true" ht="13.5" hidden="false" customHeight="true" outlineLevel="0" collapsed="false"/>
    <row r="901" s="1" customFormat="true" ht="13.5" hidden="false" customHeight="true" outlineLevel="0" collapsed="false"/>
    <row r="902" s="1" customFormat="true" ht="13.5" hidden="false" customHeight="true" outlineLevel="0" collapsed="false"/>
    <row r="903" s="1" customFormat="true" ht="13.5" hidden="false" customHeight="true" outlineLevel="0" collapsed="false"/>
    <row r="904" s="1" customFormat="true" ht="13.5" hidden="false" customHeight="true" outlineLevel="0" collapsed="false"/>
    <row r="905" s="1" customFormat="true" ht="13.5" hidden="false" customHeight="true" outlineLevel="0" collapsed="false"/>
    <row r="906" s="1" customFormat="true" ht="13.5" hidden="false" customHeight="true" outlineLevel="0" collapsed="false"/>
    <row r="907" s="1" customFormat="true" ht="13.5" hidden="false" customHeight="true" outlineLevel="0" collapsed="false"/>
    <row r="908" s="1" customFormat="true" ht="13.5" hidden="false" customHeight="true" outlineLevel="0" collapsed="false"/>
    <row r="909" s="1" customFormat="true" ht="13.5" hidden="false" customHeight="true" outlineLevel="0" collapsed="false"/>
    <row r="910" s="1" customFormat="true" ht="13.5" hidden="false" customHeight="true" outlineLevel="0" collapsed="false"/>
    <row r="911" s="1" customFormat="true" ht="13.5" hidden="false" customHeight="true" outlineLevel="0" collapsed="false"/>
    <row r="912" s="1" customFormat="true" ht="13.5" hidden="false" customHeight="true" outlineLevel="0" collapsed="false"/>
    <row r="913" s="1" customFormat="true" ht="13.5" hidden="false" customHeight="true" outlineLevel="0" collapsed="false"/>
    <row r="914" s="1" customFormat="true" ht="13.5" hidden="false" customHeight="true" outlineLevel="0" collapsed="false"/>
    <row r="915" s="1" customFormat="true" ht="13.5" hidden="false" customHeight="true" outlineLevel="0" collapsed="false"/>
    <row r="916" s="1" customFormat="true" ht="13.5" hidden="false" customHeight="true" outlineLevel="0" collapsed="false"/>
    <row r="917" s="1" customFormat="true" ht="13.5" hidden="false" customHeight="true" outlineLevel="0" collapsed="false"/>
    <row r="918" s="1" customFormat="true" ht="13.5" hidden="false" customHeight="true" outlineLevel="0" collapsed="false"/>
    <row r="919" s="1" customFormat="true" ht="13.5" hidden="false" customHeight="true" outlineLevel="0" collapsed="false"/>
    <row r="920" s="1" customFormat="true" ht="13.5" hidden="false" customHeight="true" outlineLevel="0" collapsed="false"/>
    <row r="921" s="1" customFormat="true" ht="13.5" hidden="false" customHeight="true" outlineLevel="0" collapsed="false"/>
    <row r="922" s="1" customFormat="true" ht="13.5" hidden="false" customHeight="true" outlineLevel="0" collapsed="false"/>
    <row r="923" s="1" customFormat="true" ht="13.5" hidden="false" customHeight="true" outlineLevel="0" collapsed="false"/>
    <row r="924" s="1" customFormat="true" ht="13.5" hidden="false" customHeight="true" outlineLevel="0" collapsed="false"/>
    <row r="925" s="1" customFormat="true" ht="13.5" hidden="false" customHeight="true" outlineLevel="0" collapsed="false"/>
    <row r="926" s="1" customFormat="true" ht="13.5" hidden="false" customHeight="true" outlineLevel="0" collapsed="false"/>
    <row r="927" s="1" customFormat="true" ht="13.5" hidden="false" customHeight="true" outlineLevel="0" collapsed="false"/>
    <row r="928" s="1" customFormat="true" ht="13.5" hidden="false" customHeight="true" outlineLevel="0" collapsed="false"/>
    <row r="929" s="1" customFormat="true" ht="13.5" hidden="false" customHeight="true" outlineLevel="0" collapsed="false"/>
    <row r="930" s="1" customFormat="true" ht="13.5" hidden="false" customHeight="true" outlineLevel="0" collapsed="false"/>
    <row r="931" s="1" customFormat="true" ht="13.5" hidden="false" customHeight="true" outlineLevel="0" collapsed="false"/>
    <row r="932" s="1" customFormat="true" ht="13.5" hidden="false" customHeight="true" outlineLevel="0" collapsed="false"/>
    <row r="933" s="1" customFormat="true" ht="13.5" hidden="false" customHeight="true" outlineLevel="0" collapsed="false"/>
    <row r="934" s="1" customFormat="true" ht="13.5" hidden="false" customHeight="true" outlineLevel="0" collapsed="false"/>
    <row r="935" s="1" customFormat="true" ht="13.5" hidden="false" customHeight="true" outlineLevel="0" collapsed="false"/>
    <row r="936" s="1" customFormat="true" ht="13.5" hidden="false" customHeight="true" outlineLevel="0" collapsed="false"/>
    <row r="937" s="1" customFormat="true" ht="13.5" hidden="false" customHeight="true" outlineLevel="0" collapsed="false"/>
    <row r="938" s="1" customFormat="true" ht="13.5" hidden="false" customHeight="true" outlineLevel="0" collapsed="false"/>
    <row r="939" s="1" customFormat="true" ht="13.5" hidden="false" customHeight="true" outlineLevel="0" collapsed="false"/>
    <row r="940" s="1" customFormat="true" ht="13.5" hidden="false" customHeight="true" outlineLevel="0" collapsed="false"/>
    <row r="941" s="1" customFormat="true" ht="13.5" hidden="false" customHeight="true" outlineLevel="0" collapsed="false"/>
    <row r="942" s="1" customFormat="true" ht="13.5" hidden="false" customHeight="true" outlineLevel="0" collapsed="false"/>
    <row r="943" s="1" customFormat="true" ht="13.5" hidden="false" customHeight="true" outlineLevel="0" collapsed="false"/>
    <row r="944" s="1" customFormat="true" ht="13.5" hidden="false" customHeight="true" outlineLevel="0" collapsed="false"/>
    <row r="945" s="1" customFormat="true" ht="13.5" hidden="false" customHeight="true" outlineLevel="0" collapsed="false"/>
    <row r="946" s="1" customFormat="true" ht="13.5" hidden="false" customHeight="true" outlineLevel="0" collapsed="false"/>
    <row r="947" s="1" customFormat="true" ht="13.5" hidden="false" customHeight="true" outlineLevel="0" collapsed="false"/>
    <row r="948" s="1" customFormat="true" ht="13.5" hidden="false" customHeight="true" outlineLevel="0" collapsed="false"/>
    <row r="949" s="1" customFormat="true" ht="13.5" hidden="false" customHeight="true" outlineLevel="0" collapsed="false"/>
    <row r="950" s="1" customFormat="true" ht="13.5" hidden="false" customHeight="true" outlineLevel="0" collapsed="false"/>
    <row r="951" s="1" customFormat="true" ht="13.5" hidden="false" customHeight="true" outlineLevel="0" collapsed="false"/>
    <row r="952" s="1" customFormat="true" ht="13.5" hidden="false" customHeight="true" outlineLevel="0" collapsed="false"/>
    <row r="953" s="1" customFormat="true" ht="13.5" hidden="false" customHeight="true" outlineLevel="0" collapsed="false"/>
    <row r="954" s="1" customFormat="true" ht="13.5" hidden="false" customHeight="true" outlineLevel="0" collapsed="false"/>
    <row r="955" s="1" customFormat="true" ht="13.5" hidden="false" customHeight="true" outlineLevel="0" collapsed="false"/>
    <row r="956" s="1" customFormat="true" ht="13.5" hidden="false" customHeight="true" outlineLevel="0" collapsed="false"/>
    <row r="957" s="1" customFormat="true" ht="13.5" hidden="false" customHeight="true" outlineLevel="0" collapsed="false"/>
    <row r="958" s="1" customFormat="true" ht="13.5" hidden="false" customHeight="true" outlineLevel="0" collapsed="false"/>
    <row r="959" s="1" customFormat="true" ht="13.5" hidden="false" customHeight="true" outlineLevel="0" collapsed="false"/>
    <row r="960" s="1" customFormat="true" ht="13.5" hidden="false" customHeight="true" outlineLevel="0" collapsed="false"/>
    <row r="961" s="1" customFormat="true" ht="13.5" hidden="false" customHeight="true" outlineLevel="0" collapsed="false"/>
    <row r="962" s="1" customFormat="true" ht="13.5" hidden="false" customHeight="true" outlineLevel="0" collapsed="false"/>
    <row r="963" s="1" customFormat="true" ht="13.5" hidden="false" customHeight="true" outlineLevel="0" collapsed="false"/>
    <row r="964" s="1" customFormat="true" ht="13.5" hidden="false" customHeight="true" outlineLevel="0" collapsed="false"/>
    <row r="965" s="1" customFormat="true" ht="13.5" hidden="false" customHeight="true" outlineLevel="0" collapsed="false"/>
    <row r="966" s="1" customFormat="true" ht="13.5" hidden="false" customHeight="true" outlineLevel="0" collapsed="false"/>
    <row r="967" s="1" customFormat="true" ht="13.5" hidden="false" customHeight="true" outlineLevel="0" collapsed="false"/>
    <row r="968" s="1" customFormat="true" ht="13.5" hidden="false" customHeight="true" outlineLevel="0" collapsed="false"/>
    <row r="969" s="1" customFormat="true" ht="13.5" hidden="false" customHeight="true" outlineLevel="0" collapsed="false"/>
    <row r="970" s="1" customFormat="true" ht="13.5" hidden="false" customHeight="true" outlineLevel="0" collapsed="false"/>
    <row r="971" s="1" customFormat="true" ht="13.5" hidden="false" customHeight="true" outlineLevel="0" collapsed="false"/>
    <row r="972" s="1" customFormat="true" ht="13.5" hidden="false" customHeight="true" outlineLevel="0" collapsed="false"/>
    <row r="973" s="1" customFormat="true" ht="13.5" hidden="false" customHeight="true" outlineLevel="0" collapsed="false"/>
    <row r="974" s="1" customFormat="true" ht="13.5" hidden="false" customHeight="true" outlineLevel="0" collapsed="false"/>
    <row r="975" s="1" customFormat="true" ht="13.5" hidden="false" customHeight="true" outlineLevel="0" collapsed="false"/>
    <row r="976" s="1" customFormat="true" ht="13.5" hidden="false" customHeight="true" outlineLevel="0" collapsed="false"/>
    <row r="977" s="1" customFormat="true" ht="13.5" hidden="false" customHeight="true" outlineLevel="0" collapsed="false"/>
    <row r="978" s="1" customFormat="true" ht="13.5" hidden="false" customHeight="true" outlineLevel="0" collapsed="false"/>
    <row r="979" s="1" customFormat="true" ht="13.5" hidden="false" customHeight="true" outlineLevel="0" collapsed="false"/>
    <row r="980" s="1" customFormat="true" ht="13.5" hidden="false" customHeight="true" outlineLevel="0" collapsed="false"/>
    <row r="981" s="1" customFormat="true" ht="13.5" hidden="false" customHeight="true" outlineLevel="0" collapsed="false"/>
    <row r="982" s="1" customFormat="true" ht="13.5" hidden="false" customHeight="true" outlineLevel="0" collapsed="false"/>
    <row r="983" s="1" customFormat="true" ht="13.5" hidden="false" customHeight="true" outlineLevel="0" collapsed="false"/>
    <row r="984" s="1" customFormat="true" ht="13.5" hidden="false" customHeight="true" outlineLevel="0" collapsed="false"/>
    <row r="985" s="1" customFormat="true" ht="13.5" hidden="false" customHeight="true" outlineLevel="0" collapsed="false"/>
    <row r="986" s="1" customFormat="true" ht="13.5" hidden="false" customHeight="true" outlineLevel="0" collapsed="false"/>
    <row r="987" s="1" customFormat="true" ht="13.5" hidden="false" customHeight="true" outlineLevel="0" collapsed="false"/>
    <row r="988" s="1" customFormat="true" ht="13.5" hidden="false" customHeight="true" outlineLevel="0" collapsed="false"/>
    <row r="989" s="1" customFormat="true" ht="13.5" hidden="false" customHeight="true" outlineLevel="0" collapsed="false"/>
    <row r="990" s="1" customFormat="true" ht="13.5" hidden="false" customHeight="true" outlineLevel="0" collapsed="false"/>
    <row r="991" s="1" customFormat="true" ht="13.5" hidden="false" customHeight="true" outlineLevel="0" collapsed="false"/>
    <row r="992" s="1" customFormat="true" ht="13.5" hidden="false" customHeight="true" outlineLevel="0" collapsed="false"/>
    <row r="993" s="1" customFormat="true" ht="13.5" hidden="false" customHeight="true" outlineLevel="0" collapsed="false"/>
    <row r="994" s="1" customFormat="true" ht="13.5" hidden="false" customHeight="true" outlineLevel="0" collapsed="false"/>
    <row r="995" s="1" customFormat="true" ht="13.5" hidden="false" customHeight="true" outlineLevel="0" collapsed="false"/>
    <row r="996" s="1" customFormat="true" ht="13.5" hidden="false" customHeight="true" outlineLevel="0" collapsed="false"/>
    <row r="997" s="1" customFormat="true" ht="13.5" hidden="false" customHeight="true" outlineLevel="0" collapsed="false"/>
    <row r="998" s="1" customFormat="true" ht="13.5" hidden="false" customHeight="true" outlineLevel="0" collapsed="false"/>
    <row r="999" s="1" customFormat="true" ht="13.5" hidden="false" customHeight="true" outlineLevel="0" collapsed="false"/>
    <row r="1000" s="1" customFormat="true" ht="13.5" hidden="false" customHeight="true" outlineLevel="0" collapsed="false"/>
    <row r="1001" s="1" customFormat="true" ht="13.5" hidden="false" customHeight="true" outlineLevel="0" collapsed="false"/>
    <row r="1002" s="1" customFormat="true" ht="13.5" hidden="false" customHeight="true" outlineLevel="0" collapsed="false"/>
    <row r="1003" s="1" customFormat="true" ht="13.5" hidden="false" customHeight="true" outlineLevel="0" collapsed="false"/>
    <row r="1004" s="1" customFormat="true" ht="13.5" hidden="false" customHeight="true" outlineLevel="0" collapsed="false"/>
    <row r="1005" s="1" customFormat="true" ht="13.5" hidden="false" customHeight="true" outlineLevel="0" collapsed="false"/>
    <row r="1006" s="1" customFormat="true" ht="13.5" hidden="false" customHeight="true" outlineLevel="0" collapsed="false"/>
    <row r="1007" s="1" customFormat="true" ht="13.5" hidden="false" customHeight="true" outlineLevel="0" collapsed="false"/>
    <row r="1008" s="1" customFormat="true" ht="13.5" hidden="false" customHeight="true" outlineLevel="0" collapsed="false"/>
    <row r="1009" s="1" customFormat="true" ht="13.5" hidden="false" customHeight="true" outlineLevel="0" collapsed="false"/>
    <row r="1010" s="1" customFormat="true" ht="13.5" hidden="false" customHeight="true" outlineLevel="0" collapsed="false"/>
    <row r="1011" s="1" customFormat="true" ht="13.5" hidden="false" customHeight="true" outlineLevel="0" collapsed="false"/>
    <row r="1012" s="1" customFormat="true" ht="13.5" hidden="false" customHeight="true" outlineLevel="0" collapsed="false"/>
    <row r="1013" s="1" customFormat="true" ht="13.5" hidden="false" customHeight="true" outlineLevel="0" collapsed="false"/>
    <row r="1014" s="1" customFormat="true" ht="13.5" hidden="false" customHeight="true" outlineLevel="0" collapsed="false"/>
    <row r="1015" s="1" customFormat="true" ht="13.5" hidden="false" customHeight="true" outlineLevel="0" collapsed="false"/>
    <row r="1016" s="1" customFormat="true" ht="13.5" hidden="false" customHeight="true" outlineLevel="0" collapsed="false"/>
    <row r="1017" s="1" customFormat="true" ht="13.5" hidden="false" customHeight="true" outlineLevel="0" collapsed="false"/>
    <row r="1018" s="1" customFormat="true" ht="13.5" hidden="false" customHeight="true" outlineLevel="0" collapsed="false"/>
    <row r="1019" s="1" customFormat="true" ht="13.5" hidden="false" customHeight="true" outlineLevel="0" collapsed="false"/>
    <row r="1020" s="1" customFormat="true" ht="13.5" hidden="false" customHeight="true" outlineLevel="0" collapsed="false"/>
    <row r="1021" s="1" customFormat="true" ht="13.5" hidden="false" customHeight="true" outlineLevel="0" collapsed="false"/>
    <row r="1022" s="1" customFormat="true" ht="13.5" hidden="false" customHeight="true" outlineLevel="0" collapsed="false"/>
    <row r="1023" s="1" customFormat="true" ht="13.5" hidden="false" customHeight="true" outlineLevel="0" collapsed="false"/>
    <row r="1024" s="1" customFormat="true" ht="13.5" hidden="false" customHeight="true" outlineLevel="0" collapsed="false"/>
    <row r="1025" s="1" customFormat="true" ht="13.5" hidden="false" customHeight="true" outlineLevel="0" collapsed="false"/>
    <row r="1026" s="1" customFormat="true" ht="13.5" hidden="false" customHeight="true" outlineLevel="0" collapsed="false"/>
    <row r="1027" s="1" customFormat="true" ht="13.5" hidden="false" customHeight="true" outlineLevel="0" collapsed="false"/>
    <row r="1028" s="1" customFormat="true" ht="13.5" hidden="false" customHeight="true" outlineLevel="0" collapsed="false"/>
    <row r="1029" s="1" customFormat="true" ht="13.5" hidden="false" customHeight="true" outlineLevel="0" collapsed="false"/>
    <row r="1030" s="1" customFormat="true" ht="13.5" hidden="false" customHeight="true" outlineLevel="0" collapsed="false"/>
    <row r="1031" s="1" customFormat="true" ht="13.5" hidden="false" customHeight="true" outlineLevel="0" collapsed="false"/>
    <row r="1032" s="1" customFormat="true" ht="13.5" hidden="false" customHeight="true" outlineLevel="0" collapsed="false"/>
    <row r="1033" s="1" customFormat="true" ht="13.5" hidden="false" customHeight="true" outlineLevel="0" collapsed="false"/>
    <row r="1034" s="1" customFormat="true" ht="13.5" hidden="false" customHeight="true" outlineLevel="0" collapsed="false"/>
    <row r="1035" s="1" customFormat="true" ht="13.5" hidden="false" customHeight="true" outlineLevel="0" collapsed="false"/>
    <row r="1036" s="1" customFormat="true" ht="13.5" hidden="false" customHeight="true" outlineLevel="0" collapsed="false"/>
    <row r="1037" s="1" customFormat="true" ht="13.5" hidden="false" customHeight="true" outlineLevel="0" collapsed="false"/>
    <row r="1038" s="1" customFormat="true" ht="13.5" hidden="false" customHeight="true" outlineLevel="0" collapsed="false"/>
    <row r="1039" s="1" customFormat="true" ht="13.5" hidden="false" customHeight="true" outlineLevel="0" collapsed="false"/>
    <row r="1040" s="1" customFormat="true" ht="13.5" hidden="false" customHeight="true" outlineLevel="0" collapsed="false"/>
    <row r="1041" s="1" customFormat="true" ht="13.5" hidden="false" customHeight="true" outlineLevel="0" collapsed="false"/>
    <row r="1042" s="1" customFormat="true" ht="13.5" hidden="false" customHeight="true" outlineLevel="0" collapsed="false"/>
    <row r="1043" s="1" customFormat="true" ht="13.5" hidden="false" customHeight="true" outlineLevel="0" collapsed="false"/>
    <row r="1044" s="1" customFormat="true" ht="13.5" hidden="false" customHeight="true" outlineLevel="0" collapsed="false"/>
    <row r="1045" s="1" customFormat="true" ht="13.5" hidden="false" customHeight="true" outlineLevel="0" collapsed="false"/>
    <row r="1046" s="1" customFormat="true" ht="13.5" hidden="false" customHeight="true" outlineLevel="0" collapsed="false"/>
    <row r="1047" s="1" customFormat="true" ht="13.5" hidden="false" customHeight="true" outlineLevel="0" collapsed="false"/>
    <row r="1048" s="1" customFormat="true" ht="13.5" hidden="false" customHeight="true" outlineLevel="0" collapsed="false"/>
    <row r="1049" s="1" customFormat="true" ht="13.5" hidden="false" customHeight="true" outlineLevel="0" collapsed="false"/>
    <row r="1050" s="1" customFormat="true" ht="13.5" hidden="false" customHeight="true" outlineLevel="0" collapsed="false"/>
    <row r="1051" s="1" customFormat="true" ht="13.5" hidden="false" customHeight="true" outlineLevel="0" collapsed="false"/>
    <row r="1052" s="1" customFormat="true" ht="13.5" hidden="false" customHeight="true" outlineLevel="0" collapsed="false"/>
    <row r="1053" s="1" customFormat="true" ht="13.5" hidden="false" customHeight="true" outlineLevel="0" collapsed="false"/>
    <row r="1054" s="1" customFormat="true" ht="13.5" hidden="false" customHeight="true" outlineLevel="0" collapsed="false"/>
    <row r="1055" s="1" customFormat="true" ht="13.5" hidden="false" customHeight="true" outlineLevel="0" collapsed="false"/>
    <row r="1056" s="1" customFormat="true" ht="13.5" hidden="false" customHeight="true" outlineLevel="0" collapsed="false"/>
    <row r="1057" s="1" customFormat="true" ht="13.5" hidden="false" customHeight="true" outlineLevel="0" collapsed="false"/>
    <row r="1058" customFormat="false" ht="13.5" hidden="false" customHeight="true" outlineLevel="0" collapsed="false"/>
    <row r="1059" customFormat="false" ht="13.5" hidden="false" customHeight="true" outlineLevel="0" collapsed="false"/>
    <row r="1060" customFormat="false" ht="13.5" hidden="false" customHeight="true" outlineLevel="0" collapsed="false"/>
    <row r="1061" customFormat="false" ht="13.5" hidden="false" customHeight="true" outlineLevel="0" collapsed="false"/>
    <row r="1062" customFormat="false" ht="13.5" hidden="false" customHeight="true" outlineLevel="0" collapsed="false"/>
    <row r="1063" customFormat="false" ht="13.5" hidden="false" customHeight="true" outlineLevel="0" collapsed="false"/>
    <row r="1064" customFormat="false" ht="13.5" hidden="false" customHeight="true" outlineLevel="0" collapsed="false"/>
    <row r="1065" customFormat="false" ht="13.5" hidden="false" customHeight="true" outlineLevel="0" collapsed="false"/>
    <row r="1066" customFormat="false" ht="13.5" hidden="false" customHeight="true" outlineLevel="0" collapsed="false"/>
    <row r="1067" customFormat="false" ht="13.5" hidden="false" customHeight="true" outlineLevel="0" collapsed="false"/>
    <row r="1068" customFormat="false" ht="13.5" hidden="false" customHeight="true" outlineLevel="0" collapsed="false"/>
    <row r="1069" customFormat="false" ht="13.5" hidden="false" customHeight="true" outlineLevel="0" collapsed="false"/>
    <row r="1070" customFormat="false" ht="13.5" hidden="false" customHeight="true" outlineLevel="0" collapsed="false"/>
    <row r="1071" customFormat="false" ht="13.5" hidden="false" customHeight="true" outlineLevel="0" collapsed="false"/>
    <row r="1072" customFormat="false" ht="13.5" hidden="false" customHeight="true" outlineLevel="0" collapsed="false"/>
    <row r="1073" customFormat="false" ht="13.5" hidden="false" customHeight="true" outlineLevel="0" collapsed="false"/>
    <row r="1074" customFormat="false" ht="13.5" hidden="false" customHeight="true" outlineLevel="0" collapsed="false"/>
    <row r="1075" customFormat="false" ht="13.5" hidden="false" customHeight="true" outlineLevel="0" collapsed="false"/>
    <row r="1076" customFormat="false" ht="13.5" hidden="false" customHeight="true" outlineLevel="0" collapsed="false"/>
    <row r="1077" customFormat="false" ht="13.5" hidden="false" customHeight="true" outlineLevel="0" collapsed="false"/>
    <row r="1078" customFormat="false" ht="13.5" hidden="false" customHeight="true" outlineLevel="0" collapsed="false"/>
    <row r="1079" customFormat="false" ht="13.5" hidden="false" customHeight="true" outlineLevel="0" collapsed="false"/>
    <row r="1080" customFormat="false" ht="13.5" hidden="false" customHeight="true" outlineLevel="0" collapsed="false"/>
    <row r="1081" customFormat="false" ht="13.5" hidden="false" customHeight="true" outlineLevel="0" collapsed="false"/>
    <row r="1082" customFormat="false" ht="13.5" hidden="false" customHeight="true" outlineLevel="0" collapsed="false"/>
    <row r="1083" customFormat="false" ht="13.5" hidden="false" customHeight="true" outlineLevel="0" collapsed="false"/>
    <row r="1084" customFormat="false" ht="13.5" hidden="false" customHeight="true" outlineLevel="0" collapsed="false"/>
    <row r="1085" customFormat="false" ht="13.5" hidden="false" customHeight="true" outlineLevel="0" collapsed="false"/>
    <row r="1086" customFormat="false" ht="13.5" hidden="false" customHeight="true" outlineLevel="0" collapsed="false"/>
    <row r="1087" customFormat="false" ht="13.5" hidden="false" customHeight="true" outlineLevel="0" collapsed="false"/>
    <row r="1088" customFormat="false" ht="13.5" hidden="false" customHeight="true" outlineLevel="0" collapsed="false"/>
    <row r="1089" customFormat="false" ht="13.5" hidden="false" customHeight="true" outlineLevel="0" collapsed="false"/>
    <row r="1090" customFormat="false" ht="13.5" hidden="false" customHeight="true" outlineLevel="0" collapsed="false"/>
    <row r="1091" customFormat="false" ht="13.5" hidden="false" customHeight="true" outlineLevel="0" collapsed="false"/>
    <row r="1092" customFormat="false" ht="13.5" hidden="false" customHeight="true" outlineLevel="0" collapsed="false"/>
    <row r="1093" customFormat="false" ht="13.5" hidden="false" customHeight="true" outlineLevel="0" collapsed="false"/>
    <row r="1094" customFormat="false" ht="13.5" hidden="false" customHeight="true" outlineLevel="0" collapsed="false"/>
    <row r="1095" customFormat="false" ht="13.5" hidden="false" customHeight="true" outlineLevel="0" collapsed="false"/>
    <row r="1096" customFormat="false" ht="13.5" hidden="false" customHeight="true" outlineLevel="0" collapsed="false"/>
    <row r="1097" customFormat="false" ht="13.5" hidden="false" customHeight="true" outlineLevel="0" collapsed="false"/>
    <row r="1098" customFormat="false" ht="13.5" hidden="false" customHeight="true" outlineLevel="0" collapsed="false"/>
    <row r="1099" customFormat="false" ht="13.5" hidden="false" customHeight="true" outlineLevel="0" collapsed="false"/>
    <row r="1100" customFormat="false" ht="13.5" hidden="false" customHeight="true" outlineLevel="0" collapsed="false"/>
    <row r="1101" customFormat="false" ht="13.5" hidden="false" customHeight="true" outlineLevel="0" collapsed="false"/>
    <row r="1102" customFormat="false" ht="13.5" hidden="false" customHeight="true" outlineLevel="0" collapsed="false"/>
  </sheetData>
  <mergeCells count="56">
    <mergeCell ref="B1:D1"/>
    <mergeCell ref="B2:I2"/>
    <mergeCell ref="B4:N4"/>
    <mergeCell ref="D5:E5"/>
    <mergeCell ref="H5:N5"/>
    <mergeCell ref="B7:D7"/>
    <mergeCell ref="B17:D17"/>
    <mergeCell ref="E18:N18"/>
    <mergeCell ref="F21:N21"/>
    <mergeCell ref="B25:D25"/>
    <mergeCell ref="E26:N26"/>
    <mergeCell ref="E27:N27"/>
    <mergeCell ref="E28:I28"/>
    <mergeCell ref="E29:N29"/>
    <mergeCell ref="E30:N30"/>
    <mergeCell ref="E31:N31"/>
    <mergeCell ref="B33:D33"/>
    <mergeCell ref="B34:D34"/>
    <mergeCell ref="E37:I37"/>
    <mergeCell ref="B40:D40"/>
    <mergeCell ref="B46:D46"/>
    <mergeCell ref="B48:N48"/>
    <mergeCell ref="B49:N49"/>
    <mergeCell ref="B51:N51"/>
    <mergeCell ref="E52:N52"/>
    <mergeCell ref="E53:N53"/>
    <mergeCell ref="E54:N54"/>
    <mergeCell ref="B55:N55"/>
    <mergeCell ref="E56:N56"/>
    <mergeCell ref="E57:F57"/>
    <mergeCell ref="E58:N58"/>
    <mergeCell ref="E59:N59"/>
    <mergeCell ref="E60:N60"/>
    <mergeCell ref="E61:N61"/>
    <mergeCell ref="E62:N62"/>
    <mergeCell ref="E63:N63"/>
    <mergeCell ref="C64:F64"/>
    <mergeCell ref="B66:N66"/>
    <mergeCell ref="B68:N68"/>
    <mergeCell ref="B69:N69"/>
    <mergeCell ref="E71:N71"/>
    <mergeCell ref="E72:N72"/>
    <mergeCell ref="E75:N75"/>
    <mergeCell ref="C76:G76"/>
    <mergeCell ref="B78:N78"/>
    <mergeCell ref="B80:N80"/>
    <mergeCell ref="B81:N81"/>
    <mergeCell ref="B82:N82"/>
    <mergeCell ref="E83:N83"/>
    <mergeCell ref="E84:N84"/>
    <mergeCell ref="E85:N85"/>
    <mergeCell ref="E86:N86"/>
    <mergeCell ref="E87:N87"/>
    <mergeCell ref="B89:N89"/>
    <mergeCell ref="B103:N103"/>
    <mergeCell ref="B105:N105"/>
  </mergeCells>
  <dataValidations count="3">
    <dataValidation allowBlank="false" errorStyle="stop" operator="between" showDropDown="false" showErrorMessage="false" showInputMessage="false" sqref="C13" type="list">
      <formula1>Toroid_Database!$A$2:$A$17</formula1>
      <formula2>0</formula2>
    </dataValidation>
    <dataValidation allowBlank="false" errorStyle="stop" operator="between" prompt="Select one of the Top-10 recommended wire lengths from the Calculator sheet." promptTitle="Antenna Length" showDropDown="false" showErrorMessage="false" showInputMessage="true" sqref="C5" type="list">
      <formula1>Top10WireLengths</formula1>
      <formula2>0</formula2>
    </dataValidation>
    <dataValidation allowBlank="true" error="Please select an active band from the list." errorStyle="stop" errorTitle="Invalid Band" operator="between" showDropDown="false" showErrorMessage="true" showInputMessage="false" sqref="G5" type="list">
      <formula1>ActiveBands</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 &amp;Kffffff&amp;A</oddHeader>
    <oddFooter>&amp;C&amp;"Times New Roman,Normal"&amp;12 &amp;KffffffPágina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FD095"/>
    <pageSetUpPr fitToPage="false"/>
  </sheetPr>
  <dimension ref="A1:AA164"/>
  <sheetViews>
    <sheetView showFormulas="false" showGridLines="false" showRowColHeaders="true" showZeros="true" rightToLeft="false" tabSelected="false" showOutlineSymbols="true" defaultGridColor="true" view="normal" topLeftCell="A1" colorId="64" zoomScale="200" zoomScaleNormal="200" zoomScalePageLayoutView="100" workbookViewId="0">
      <selection pane="topLeft" activeCell="B3" activeCellId="0" sqref="B3"/>
    </sheetView>
  </sheetViews>
  <sheetFormatPr defaultColWidth="11.53515625" defaultRowHeight="12.75" customHeight="false" zeroHeight="false" outlineLevelRow="0" outlineLevelCol="0"/>
  <cols>
    <col collapsed="false" customWidth="true" hidden="false" outlineLevel="0" max="1" min="1" style="102" width="4.66"/>
    <col collapsed="false" customWidth="true" hidden="false" outlineLevel="0" max="2" min="2" style="102" width="27.05"/>
    <col collapsed="false" customWidth="true" hidden="false" outlineLevel="0" max="3" min="3" style="102" width="16.49"/>
    <col collapsed="false" customWidth="false" hidden="false" outlineLevel="0" max="6" min="4" style="102" width="11.53"/>
    <col collapsed="false" customWidth="true" hidden="false" outlineLevel="0" max="7" min="7" style="102" width="28.79"/>
    <col collapsed="false" customWidth="false" hidden="false" outlineLevel="0" max="18" min="8" style="102" width="11.53"/>
    <col collapsed="false" customWidth="true" hidden="false" outlineLevel="0" max="19" min="19" style="102" width="18.64"/>
    <col collapsed="false" customWidth="false" hidden="false" outlineLevel="0" max="16384" min="20" style="102" width="11.53"/>
  </cols>
  <sheetData>
    <row r="1" customFormat="false" ht="12.75" hidden="false" customHeight="true" outlineLevel="0" collapsed="false">
      <c r="A1" s="1"/>
      <c r="B1" s="1"/>
      <c r="C1" s="1"/>
      <c r="D1" s="1"/>
      <c r="E1" s="1"/>
      <c r="F1" s="1"/>
      <c r="G1" s="1"/>
      <c r="H1" s="1"/>
      <c r="I1" s="1"/>
      <c r="J1" s="1"/>
    </row>
    <row r="2" customFormat="false" ht="13.5" hidden="false" customHeight="true" outlineLevel="0" collapsed="false">
      <c r="A2" s="1"/>
      <c r="B2" s="169" t="s">
        <v>235</v>
      </c>
      <c r="C2" s="169"/>
      <c r="D2" s="169"/>
      <c r="E2" s="169"/>
      <c r="F2" s="169"/>
      <c r="G2" s="169"/>
      <c r="H2" s="169"/>
      <c r="I2" s="169"/>
      <c r="J2" s="1"/>
    </row>
    <row r="3" customFormat="false" ht="13.5" hidden="false" customHeight="true" outlineLevel="0" collapsed="false">
      <c r="A3" s="1"/>
      <c r="B3" s="3" t="s">
        <v>66</v>
      </c>
      <c r="C3" s="3"/>
      <c r="D3" s="3"/>
      <c r="E3" s="3"/>
      <c r="F3" s="3"/>
      <c r="G3" s="3"/>
      <c r="H3" s="3"/>
      <c r="I3" s="3"/>
      <c r="J3" s="1"/>
    </row>
    <row r="5" customFormat="false" ht="13.5" hidden="false" customHeight="true" outlineLevel="0" collapsed="false">
      <c r="A5" s="1"/>
      <c r="B5" s="104" t="s">
        <v>105</v>
      </c>
      <c r="C5" s="105" t="n">
        <v>23.4</v>
      </c>
      <c r="D5" s="144" t="s">
        <v>106</v>
      </c>
      <c r="E5" s="144"/>
      <c r="F5" s="144"/>
      <c r="G5" s="144"/>
      <c r="H5" s="144"/>
      <c r="I5" s="144"/>
      <c r="J5" s="1"/>
    </row>
    <row r="6" customFormat="false" ht="12.75" hidden="false" customHeight="true" outlineLevel="0" collapsed="false">
      <c r="A6" s="1"/>
      <c r="B6" s="1"/>
      <c r="C6" s="1"/>
      <c r="D6" s="1"/>
      <c r="E6" s="1"/>
      <c r="F6" s="1"/>
      <c r="G6" s="1"/>
      <c r="H6" s="1"/>
      <c r="I6" s="1"/>
      <c r="J6" s="1"/>
    </row>
    <row r="7" customFormat="false" ht="13.5" hidden="false" customHeight="true" outlineLevel="0" collapsed="false">
      <c r="A7" s="1"/>
      <c r="B7" s="170" t="s">
        <v>236</v>
      </c>
      <c r="C7" s="170"/>
      <c r="D7" s="170"/>
      <c r="E7" s="170"/>
      <c r="F7" s="170"/>
      <c r="G7" s="170"/>
      <c r="H7" s="170"/>
      <c r="I7" s="170"/>
      <c r="J7" s="1"/>
    </row>
    <row r="8" customFormat="false" ht="13.5" hidden="false" customHeight="true" outlineLevel="0" collapsed="false">
      <c r="A8" s="1"/>
      <c r="B8" s="171" t="s">
        <v>78</v>
      </c>
      <c r="C8" s="171" t="s">
        <v>237</v>
      </c>
      <c r="D8" s="171" t="s">
        <v>153</v>
      </c>
      <c r="E8" s="171" t="s">
        <v>238</v>
      </c>
      <c r="F8" s="171"/>
      <c r="G8" s="171"/>
      <c r="H8" s="171"/>
      <c r="I8" s="171"/>
      <c r="J8" s="1"/>
    </row>
    <row r="9" customFormat="false" ht="13.5" hidden="false" customHeight="true" outlineLevel="0" collapsed="false">
      <c r="A9" s="1"/>
      <c r="B9" s="172" t="s">
        <v>239</v>
      </c>
      <c r="C9" s="173" t="n">
        <v>50</v>
      </c>
      <c r="D9" s="75" t="s">
        <v>176</v>
      </c>
      <c r="E9" s="174" t="s">
        <v>240</v>
      </c>
      <c r="F9" s="174"/>
      <c r="G9" s="174"/>
      <c r="H9" s="174"/>
      <c r="I9" s="175"/>
      <c r="J9" s="1"/>
    </row>
    <row r="10" customFormat="false" ht="13.5" hidden="false" customHeight="true" outlineLevel="0" collapsed="false">
      <c r="A10" s="1"/>
      <c r="B10" s="172" t="s">
        <v>241</v>
      </c>
      <c r="C10" s="173" t="n">
        <v>1</v>
      </c>
      <c r="D10" s="75" t="s">
        <v>123</v>
      </c>
      <c r="E10" s="174" t="s">
        <v>242</v>
      </c>
      <c r="F10" s="174"/>
      <c r="G10" s="174"/>
      <c r="H10" s="174"/>
      <c r="I10" s="175"/>
      <c r="J10" s="1"/>
    </row>
    <row r="11" customFormat="false" ht="13.5" hidden="false" customHeight="true" outlineLevel="0" collapsed="false">
      <c r="A11" s="1"/>
      <c r="B11" s="172" t="s">
        <v>243</v>
      </c>
      <c r="C11" s="173" t="n">
        <v>50</v>
      </c>
      <c r="D11" s="75" t="s">
        <v>123</v>
      </c>
      <c r="E11" s="174" t="s">
        <v>244</v>
      </c>
      <c r="F11" s="174"/>
      <c r="G11" s="174"/>
      <c r="H11" s="174"/>
      <c r="I11" s="175"/>
      <c r="J11" s="1"/>
    </row>
    <row r="12" customFormat="false" ht="13.5" hidden="false" customHeight="true" outlineLevel="0" collapsed="false">
      <c r="A12" s="1"/>
      <c r="B12" s="172" t="s">
        <v>245</v>
      </c>
      <c r="C12" s="176" t="n">
        <f aca="false">COUNTIF(Calculator!E12:E22,"YES")</f>
        <v>2</v>
      </c>
      <c r="D12" s="177" t="s">
        <v>246</v>
      </c>
      <c r="E12" s="174" t="s">
        <v>247</v>
      </c>
      <c r="F12" s="174"/>
      <c r="G12" s="174"/>
      <c r="H12" s="174"/>
      <c r="I12" s="175"/>
      <c r="J12" s="1"/>
    </row>
    <row r="13" customFormat="false" ht="13.5" hidden="false" customHeight="true" outlineLevel="0" collapsed="false">
      <c r="A13" s="1"/>
      <c r="B13" s="172" t="s">
        <v>248</v>
      </c>
      <c r="C13" s="173" t="n">
        <v>5</v>
      </c>
      <c r="D13" s="178" t="n">
        <f aca="false">IFERROR(MAX(CEILING(5/MIN(D61:D71),1),CEILING((5*C119*(C108/25.4)+SQRT(C119*(25*C119*(C108/25.4)^2+C115^2*(9*C115-10*(C108/25.4)+10*(C10/25.4)))))/(C115^2*MAX(D61:D71)),1)),5)</f>
        <v>3</v>
      </c>
      <c r="E13" s="179" t="s">
        <v>249</v>
      </c>
      <c r="F13" s="179"/>
      <c r="G13" s="179"/>
      <c r="H13" s="179"/>
      <c r="I13" s="179"/>
      <c r="J13" s="1"/>
    </row>
    <row r="14" customFormat="false" ht="13.5" hidden="false" customHeight="true" outlineLevel="0" collapsed="false">
      <c r="A14" s="1"/>
      <c r="B14" s="172" t="s">
        <v>250</v>
      </c>
      <c r="C14" s="173" t="n">
        <v>1</v>
      </c>
      <c r="D14" s="178"/>
      <c r="E14" s="180"/>
      <c r="F14" s="180"/>
      <c r="G14" s="180"/>
      <c r="H14" s="180"/>
      <c r="I14" s="180"/>
      <c r="J14" s="1"/>
    </row>
    <row r="15" customFormat="false" ht="12.75" hidden="false" customHeight="true" outlineLevel="0" collapsed="false">
      <c r="A15" s="1"/>
      <c r="B15" s="1"/>
      <c r="C15" s="1"/>
      <c r="D15" s="1"/>
      <c r="E15" s="1"/>
      <c r="F15" s="1"/>
      <c r="G15" s="1"/>
      <c r="H15" s="1"/>
      <c r="I15" s="1"/>
      <c r="J15" s="1"/>
    </row>
    <row r="16" customFormat="false" ht="13.5" hidden="false" customHeight="true" outlineLevel="0" collapsed="false">
      <c r="A16" s="1"/>
      <c r="B16" s="170" t="s">
        <v>251</v>
      </c>
      <c r="C16" s="170"/>
      <c r="D16" s="170"/>
      <c r="E16" s="170"/>
      <c r="F16" s="181"/>
      <c r="G16" s="181"/>
      <c r="H16" s="181"/>
      <c r="I16" s="181"/>
      <c r="J16" s="1"/>
    </row>
    <row r="17" customFormat="false" ht="38.25" hidden="false" customHeight="true" outlineLevel="0" collapsed="false">
      <c r="A17" s="1"/>
      <c r="B17" s="171" t="s">
        <v>252</v>
      </c>
      <c r="C17" s="171" t="s">
        <v>253</v>
      </c>
      <c r="D17" s="171" t="s">
        <v>254</v>
      </c>
      <c r="E17" s="171" t="s">
        <v>255</v>
      </c>
      <c r="F17" s="171" t="s">
        <v>70</v>
      </c>
      <c r="G17" s="72"/>
      <c r="H17" s="181"/>
      <c r="I17" s="72"/>
      <c r="J17" s="1"/>
    </row>
    <row r="18" customFormat="false" ht="13.5" hidden="false" customHeight="true" outlineLevel="0" collapsed="false">
      <c r="A18" s="1"/>
      <c r="B18" s="182" t="n">
        <v>1</v>
      </c>
      <c r="C18" s="173" t="n">
        <f aca="false" t="array" ref="C18:C18">IFERROR(INDEX(Calculator!$D$12:$D$22,SMALL(IF(Calculator!$E$12:$E$22="YES",ROW(Calculator!$D$12:$D$22)-ROW(Calculator!$D$12)+1),1),1),"")</f>
        <v>7.15</v>
      </c>
      <c r="D18" s="183" t="n">
        <f aca="false">IF(C18="","",IFERROR(ROUND(50*POWER(80,COS(PI()*MOD($C$5/INDEX(Calculator!$F$12:$F$22,MATCH(C18,Calculator!$D$12:$D$22,0)),1))^2),0),""))</f>
        <v>1223</v>
      </c>
      <c r="E18" s="184" t="n">
        <f aca="false">IF(C18="","",IFERROR(ROUND(1500*SIN(2*PI()*MOD($C$5/INDEX(Calculator!$F$12:$F$22,MATCH(C18,Calculator!$D$12:$D$22,0)),1)),0),""))</f>
        <v>1333</v>
      </c>
      <c r="F18" s="182" t="str">
        <f aca="false">IF(ROW()-17&lt;=$C$12,"YES","NO")</f>
        <v>YES</v>
      </c>
      <c r="G18" s="185"/>
      <c r="H18" s="75"/>
      <c r="I18" s="76"/>
      <c r="J18" s="1"/>
    </row>
    <row r="19" customFormat="false" ht="13.5" hidden="false" customHeight="true" outlineLevel="0" collapsed="false">
      <c r="A19" s="1"/>
      <c r="B19" s="182" t="n">
        <v>2</v>
      </c>
      <c r="C19" s="173" t="n">
        <f aca="false" t="array" ref="C19:C19">IFERROR(INDEX(Calculator!$D$12:$D$22,SMALL(IF(Calculator!$E$12:$E$22="YES",ROW(Calculator!$D$12:$D$22)-ROW(Calculator!$D$12)+1),2),1),"")</f>
        <v>14.175</v>
      </c>
      <c r="D19" s="183" t="n">
        <f aca="false">IF(C19="","",IFERROR(ROUND(50*POWER(80,COS(PI()*MOD($C$5/INDEX(Calculator!$F$12:$F$22,MATCH(C19,Calculator!$D$12:$D$22,0)),1))^2),0),""))</f>
        <v>160</v>
      </c>
      <c r="E19" s="184" t="n">
        <f aca="false">IF(C19="","",IFERROR(ROUND(1500*SIN(2*PI()*MOD($C$5/INDEX(Calculator!$F$12:$F$22,MATCH(C19,Calculator!$D$12:$D$22,0)),1)),0),""))</f>
        <v>1325</v>
      </c>
      <c r="F19" s="182" t="str">
        <f aca="false">IF(ROW()-17&lt;=$C$12,"YES","NO")</f>
        <v>YES</v>
      </c>
      <c r="G19" s="185"/>
      <c r="H19" s="75"/>
      <c r="I19" s="76"/>
      <c r="J19" s="1"/>
    </row>
    <row r="20" customFormat="false" ht="13.5" hidden="false" customHeight="true" outlineLevel="0" collapsed="false">
      <c r="A20" s="1"/>
      <c r="B20" s="182" t="n">
        <v>3</v>
      </c>
      <c r="C20" s="173" t="str">
        <f aca="false" t="array" ref="C20:C20">IFERROR(INDEX(Calculator!$D$12:$D$22,SMALL(IF(Calculator!$E$12:$E$22="YES",ROW(Calculator!$D$12:$D$22)-ROW(Calculator!$D$12)+1),3),1),"")</f>
        <v/>
      </c>
      <c r="D20" s="183" t="str">
        <f aca="false">IF(C20="","",IFERROR(ROUND(50*POWER(80,COS(PI()*MOD($C$5/INDEX(Calculator!$F$12:$F$22,MATCH(C20,Calculator!$D$12:$D$22,0)),1))^2),0),""))</f>
        <v/>
      </c>
      <c r="E20" s="184" t="str">
        <f aca="false">IF(C20="","",IFERROR(ROUND(1500*SIN(2*PI()*MOD($C$5/INDEX(Calculator!$F$12:$F$22,MATCH(C20,Calculator!$D$12:$D$22,0)),1)),0),""))</f>
        <v/>
      </c>
      <c r="F20" s="182" t="str">
        <f aca="false">IF(ROW()-17&lt;=$C$12,"YES","NO")</f>
        <v>NO</v>
      </c>
      <c r="G20" s="185"/>
      <c r="H20" s="75"/>
      <c r="I20" s="76"/>
      <c r="J20" s="1"/>
    </row>
    <row r="21" customFormat="false" ht="13.5" hidden="false" customHeight="true" outlineLevel="0" collapsed="false">
      <c r="A21" s="1"/>
      <c r="B21" s="182" t="n">
        <v>4</v>
      </c>
      <c r="C21" s="173" t="str">
        <f aca="false" t="array" ref="C21:C21">IFERROR(INDEX(Calculator!$D$12:$D$22,SMALL(IF(Calculator!$E$12:$E$22="YES",ROW(Calculator!$D$12:$D$22)-ROW(Calculator!$D$12)+1),4),1),"")</f>
        <v/>
      </c>
      <c r="D21" s="183" t="str">
        <f aca="false">IF(C21="","",IFERROR(ROUND(50*POWER(80,COS(PI()*MOD($C$5/INDEX(Calculator!$F$12:$F$22,MATCH(C21,Calculator!$D$12:$D$22,0)),1))^2),0),""))</f>
        <v/>
      </c>
      <c r="E21" s="184" t="str">
        <f aca="false">IF(C21="","",IFERROR(ROUND(1500*SIN(2*PI()*MOD($C$5/INDEX(Calculator!$F$12:$F$22,MATCH(C21,Calculator!$D$12:$D$22,0)),1)),0),""))</f>
        <v/>
      </c>
      <c r="F21" s="182" t="str">
        <f aca="false">IF(ROW()-17&lt;=$C$12,"YES","NO")</f>
        <v>NO</v>
      </c>
      <c r="G21" s="185"/>
      <c r="H21" s="75"/>
      <c r="I21" s="76"/>
      <c r="J21" s="1"/>
    </row>
    <row r="22" customFormat="false" ht="13.5" hidden="false" customHeight="true" outlineLevel="0" collapsed="false">
      <c r="A22" s="1"/>
      <c r="B22" s="182" t="n">
        <v>5</v>
      </c>
      <c r="C22" s="173" t="str">
        <f aca="false" t="array" ref="C22:C22">IFERROR(INDEX(Calculator!$D$12:$D$22,SMALL(IF(Calculator!$E$12:$E$22="YES",ROW(Calculator!$D$12:$D$22)-ROW(Calculator!$D$12)+1),5),1),"")</f>
        <v/>
      </c>
      <c r="D22" s="183" t="str">
        <f aca="false">IF(C22="","",IFERROR(ROUND(50*POWER(80,COS(PI()*MOD($C$5/INDEX(Calculator!$F$12:$F$22,MATCH(C22,Calculator!$D$12:$D$22,0)),1))^2),0),""))</f>
        <v/>
      </c>
      <c r="E22" s="184" t="str">
        <f aca="false">IF(C22="","",IFERROR(ROUND(1500*SIN(2*PI()*MOD($C$5/INDEX(Calculator!$F$12:$F$22,MATCH(C22,Calculator!$D$12:$D$22,0)),1)),0),""))</f>
        <v/>
      </c>
      <c r="F22" s="182" t="str">
        <f aca="false">IF(ROW()-17&lt;=$C$12,"YES","NO")</f>
        <v>NO</v>
      </c>
      <c r="G22" s="185"/>
      <c r="H22" s="75"/>
      <c r="I22" s="76"/>
      <c r="J22" s="1"/>
    </row>
    <row r="23" customFormat="false" ht="13.5" hidden="false" customHeight="true" outlineLevel="0" collapsed="false">
      <c r="A23" s="1"/>
      <c r="B23" s="182" t="n">
        <v>6</v>
      </c>
      <c r="C23" s="173" t="str">
        <f aca="false" t="array" ref="C23:C23">IFERROR(INDEX(Calculator!$D$12:$D$22,SMALL(IF(Calculator!$E$12:$E$22="YES",ROW(Calculator!$D$12:$D$22)-ROW(Calculator!$D$12)+1),6),1),"")</f>
        <v/>
      </c>
      <c r="D23" s="183" t="str">
        <f aca="false">IF(C23="","",IFERROR(ROUND(50*POWER(80,COS(PI()*MOD($C$5/INDEX(Calculator!$F$12:$F$22,MATCH(C23,Calculator!$D$12:$D$22,0)),1))^2),0),""))</f>
        <v/>
      </c>
      <c r="E23" s="184" t="str">
        <f aca="false">IF(C23="","",IFERROR(ROUND(1500*SIN(2*PI()*MOD($C$5/INDEX(Calculator!$F$12:$F$22,MATCH(C23,Calculator!$D$12:$D$22,0)),1)),0),""))</f>
        <v/>
      </c>
      <c r="F23" s="182" t="str">
        <f aca="false">IF(ROW()-17&lt;=$C$12,"YES","NO")</f>
        <v>NO</v>
      </c>
      <c r="G23" s="185"/>
      <c r="H23" s="75"/>
      <c r="I23" s="76"/>
      <c r="J23" s="1"/>
    </row>
    <row r="24" customFormat="false" ht="13.5" hidden="false" customHeight="true" outlineLevel="0" collapsed="false">
      <c r="A24" s="1"/>
      <c r="B24" s="182" t="n">
        <v>7</v>
      </c>
      <c r="C24" s="173" t="str">
        <f aca="false" t="array" ref="C24:C24">IFERROR(INDEX(Calculator!$D$12:$D$22,SMALL(IF(Calculator!$E$12:$E$22="YES",ROW(Calculator!$D$12:$D$22)-ROW(Calculator!$D$12)+1),7),1),"")</f>
        <v/>
      </c>
      <c r="D24" s="183" t="str">
        <f aca="false">IF(C24="","",IFERROR(ROUND(50*POWER(80,COS(PI()*MOD($C$5/INDEX(Calculator!$F$12:$F$22,MATCH(C24,Calculator!$D$12:$D$22,0)),1))^2),0),""))</f>
        <v/>
      </c>
      <c r="E24" s="184" t="str">
        <f aca="false">IF(C24="","",IFERROR(ROUND(1500*SIN(2*PI()*MOD($C$5/INDEX(Calculator!$F$12:$F$22,MATCH(C24,Calculator!$D$12:$D$22,0)),1)),0),""))</f>
        <v/>
      </c>
      <c r="F24" s="182" t="str">
        <f aca="false">IF(ROW()-17&lt;=$C$12,"YES","NO")</f>
        <v>NO</v>
      </c>
      <c r="G24" s="185"/>
      <c r="H24" s="75"/>
      <c r="I24" s="76"/>
      <c r="J24" s="1"/>
    </row>
    <row r="25" customFormat="false" ht="13.5" hidden="false" customHeight="true" outlineLevel="0" collapsed="false">
      <c r="A25" s="1"/>
      <c r="B25" s="182" t="n">
        <v>8</v>
      </c>
      <c r="C25" s="173" t="str">
        <f aca="false" t="array" ref="C25:C25">IFERROR(INDEX(Calculator!$D$12:$D$22,SMALL(IF(Calculator!$E$12:$E$22="YES",ROW(Calculator!$D$12:$D$22)-ROW(Calculator!$D$12)+1),8),1),"")</f>
        <v/>
      </c>
      <c r="D25" s="183" t="str">
        <f aca="false">IF(C25="","",IFERROR(ROUND(50*POWER(80,COS(PI()*MOD($C$5/INDEX(Calculator!$F$12:$F$22,MATCH(C25,Calculator!$D$12:$D$22,0)),1))^2),0),""))</f>
        <v/>
      </c>
      <c r="E25" s="184" t="str">
        <f aca="false">IF(C25="","",IFERROR(ROUND(1500*SIN(2*PI()*MOD($C$5/INDEX(Calculator!$F$12:$F$22,MATCH(C25,Calculator!$D$12:$D$22,0)),1)),0),""))</f>
        <v/>
      </c>
      <c r="F25" s="182" t="str">
        <f aca="false">IF(ROW()-17&lt;=$C$12,"YES","NO")</f>
        <v>NO</v>
      </c>
      <c r="G25" s="185"/>
      <c r="H25" s="75"/>
      <c r="I25" s="76"/>
      <c r="J25" s="1"/>
    </row>
    <row r="26" customFormat="false" ht="13.5" hidden="false" customHeight="true" outlineLevel="0" collapsed="false">
      <c r="A26" s="1"/>
      <c r="B26" s="182" t="n">
        <v>9</v>
      </c>
      <c r="C26" s="173" t="str">
        <f aca="false" t="array" ref="C26:C26">IFERROR(INDEX(Calculator!$D$12:$D$22,SMALL(IF(Calculator!$E$12:$E$22="YES",ROW(Calculator!$D$12:$D$22)-ROW(Calculator!$D$12)+1),9),1),"")</f>
        <v/>
      </c>
      <c r="D26" s="183" t="str">
        <f aca="false">IF(C26="","",IFERROR(ROUND(50*POWER(80,COS(PI()*MOD($C$5/INDEX(Calculator!$F$12:$F$22,MATCH(C26,Calculator!$D$12:$D$22,0)),1))^2),0),""))</f>
        <v/>
      </c>
      <c r="E26" s="184" t="str">
        <f aca="false">IF(C26="","",IFERROR(ROUND(1500*SIN(2*PI()*MOD($C$5/INDEX(Calculator!$F$12:$F$22,MATCH(C26,Calculator!$D$12:$D$22,0)),1)),0),""))</f>
        <v/>
      </c>
      <c r="F26" s="182" t="str">
        <f aca="false">IF(ROW()-17&lt;=$C$12,"YES","NO")</f>
        <v>NO</v>
      </c>
      <c r="G26" s="185"/>
      <c r="H26" s="75"/>
      <c r="I26" s="76"/>
      <c r="J26" s="1"/>
    </row>
    <row r="27" customFormat="false" ht="13.5" hidden="false" customHeight="true" outlineLevel="0" collapsed="false">
      <c r="A27" s="1"/>
      <c r="B27" s="182" t="n">
        <v>10</v>
      </c>
      <c r="C27" s="173" t="str">
        <f aca="false" t="array" ref="C27:C27">IFERROR(INDEX(Calculator!$D$12:$D$22,SMALL(IF(Calculator!$E$12:$E$22="YES",ROW(Calculator!$D$12:$D$22)-ROW(Calculator!$D$12)+1),10),1),"")</f>
        <v/>
      </c>
      <c r="D27" s="183" t="str">
        <f aca="false">IF(C27="","",IFERROR(ROUND(50*POWER(80,COS(PI()*MOD($C$5/INDEX(Calculator!$F$12:$F$22,MATCH(C27,Calculator!$D$12:$D$22,0)),1))^2),0),""))</f>
        <v/>
      </c>
      <c r="E27" s="184" t="str">
        <f aca="false">IF(C27="","",IFERROR(ROUND(1500*SIN(2*PI()*MOD($C$5/INDEX(Calculator!$F$12:$F$22,MATCH(C27,Calculator!$D$12:$D$22,0)),1)),0),""))</f>
        <v/>
      </c>
      <c r="F27" s="182" t="str">
        <f aca="false">IF(ROW()-17&lt;=$C$12,"YES","NO")</f>
        <v>NO</v>
      </c>
      <c r="G27" s="185"/>
      <c r="H27" s="75"/>
      <c r="I27" s="76"/>
      <c r="J27" s="1"/>
    </row>
    <row r="28" customFormat="false" ht="13.5" hidden="false" customHeight="true" outlineLevel="0" collapsed="false">
      <c r="A28" s="1"/>
      <c r="B28" s="182" t="n">
        <v>11</v>
      </c>
      <c r="C28" s="173" t="str">
        <f aca="false" t="array" ref="C28:C28">IFERROR(INDEX(Calculator!$D$12:$D$22,SMALL(IF(Calculator!$E$12:$E$22="YES",ROW(Calculator!$D$12:$D$22)-ROW(Calculator!$D$12)+1),11),1),"")</f>
        <v/>
      </c>
      <c r="D28" s="183" t="str">
        <f aca="false">IF(C28="","",IFERROR(ROUND(50*POWER(80,COS(PI()*MOD($C$5/INDEX(Calculator!$F$12:$F$22,MATCH(C28,Calculator!$D$12:$D$22,0)),1))^2),0),""))</f>
        <v/>
      </c>
      <c r="E28" s="184" t="str">
        <f aca="false">IF(C28="","",IFERROR(ROUND(1500*SIN(2*PI()*MOD($C$5/INDEX(Calculator!$F$12:$F$22,MATCH(C28,Calculator!$D$12:$D$22,0)),1)),0),""))</f>
        <v/>
      </c>
      <c r="F28" s="182" t="str">
        <f aca="false">IF(ROW()-17&lt;=$C$12,"YES","NO")</f>
        <v>NO</v>
      </c>
      <c r="G28" s="185"/>
      <c r="H28" s="75"/>
      <c r="I28" s="76"/>
      <c r="J28" s="1"/>
    </row>
    <row r="29" customFormat="false" ht="12.75" hidden="false" customHeight="true" outlineLevel="0" collapsed="false">
      <c r="A29" s="1"/>
      <c r="B29" s="1"/>
      <c r="C29" s="1"/>
      <c r="D29" s="1"/>
      <c r="E29" s="1"/>
      <c r="F29" s="1"/>
      <c r="G29" s="1"/>
      <c r="H29" s="1"/>
      <c r="I29" s="1"/>
      <c r="J29" s="1"/>
    </row>
    <row r="30" customFormat="false" ht="13.5" hidden="false" customHeight="true" outlineLevel="0" collapsed="false">
      <c r="A30" s="1"/>
      <c r="B30" s="169" t="s">
        <v>256</v>
      </c>
      <c r="C30" s="169"/>
      <c r="D30" s="169"/>
      <c r="E30" s="181"/>
      <c r="F30" s="181"/>
      <c r="G30" s="181"/>
      <c r="H30" s="181"/>
      <c r="I30" s="181"/>
      <c r="J30" s="181"/>
    </row>
    <row r="31" customFormat="false" ht="25.5" hidden="false" customHeight="true" outlineLevel="0" collapsed="false">
      <c r="A31" s="1"/>
      <c r="B31" s="186" t="s">
        <v>257</v>
      </c>
      <c r="C31" s="186"/>
      <c r="D31" s="186"/>
      <c r="E31" s="181"/>
      <c r="F31" s="181"/>
      <c r="G31" s="181"/>
      <c r="H31" s="181"/>
      <c r="I31" s="181"/>
      <c r="J31" s="181"/>
    </row>
    <row r="32" customFormat="false" ht="12.75" hidden="false" customHeight="true" outlineLevel="0" collapsed="false">
      <c r="A32" s="1"/>
      <c r="B32" s="1"/>
      <c r="C32" s="1"/>
      <c r="D32" s="1"/>
      <c r="E32" s="1"/>
      <c r="F32" s="1"/>
      <c r="G32" s="1"/>
      <c r="H32" s="1"/>
      <c r="I32" s="1"/>
      <c r="J32" s="1"/>
    </row>
    <row r="33" customFormat="false" ht="13.5" hidden="false" customHeight="true" outlineLevel="0" collapsed="false">
      <c r="A33" s="1"/>
      <c r="B33" s="170" t="s">
        <v>258</v>
      </c>
      <c r="C33" s="170"/>
      <c r="D33" s="170"/>
      <c r="E33" s="1"/>
      <c r="F33" s="1"/>
      <c r="G33" s="1"/>
      <c r="H33" s="1"/>
      <c r="I33" s="1"/>
      <c r="J33" s="1"/>
    </row>
    <row r="34" customFormat="false" ht="13.5" hidden="false" customHeight="true" outlineLevel="0" collapsed="false">
      <c r="A34" s="1"/>
      <c r="B34" s="172" t="s">
        <v>259</v>
      </c>
      <c r="C34" s="177" t="n">
        <f aca="false">C9</f>
        <v>50</v>
      </c>
      <c r="D34" s="187" t="s">
        <v>176</v>
      </c>
      <c r="E34" s="1"/>
      <c r="F34" s="1"/>
      <c r="G34" s="1"/>
      <c r="H34" s="1"/>
      <c r="I34" s="1"/>
      <c r="J34" s="1"/>
    </row>
    <row r="35" customFormat="false" ht="13.5" hidden="false" customHeight="true" outlineLevel="0" collapsed="false">
      <c r="A35" s="1"/>
      <c r="B35" s="172" t="s">
        <v>260</v>
      </c>
      <c r="C35" s="177" t="n">
        <f aca="false">C10</f>
        <v>1</v>
      </c>
      <c r="D35" s="187" t="s">
        <v>123</v>
      </c>
      <c r="E35" s="1"/>
      <c r="F35" s="1"/>
      <c r="G35" s="1"/>
      <c r="H35" s="1"/>
      <c r="I35" s="1"/>
      <c r="J35" s="1"/>
    </row>
    <row r="36" customFormat="false" ht="13.5" hidden="false" customHeight="true" outlineLevel="0" collapsed="false">
      <c r="A36" s="1"/>
      <c r="B36" s="172" t="s">
        <v>261</v>
      </c>
      <c r="C36" s="177" t="n">
        <f aca="false">C13</f>
        <v>5</v>
      </c>
      <c r="D36" s="187" t="s">
        <v>262</v>
      </c>
      <c r="E36" s="1"/>
      <c r="F36" s="1"/>
      <c r="G36" s="1"/>
      <c r="H36" s="1"/>
      <c r="I36" s="1"/>
      <c r="J36" s="1"/>
    </row>
    <row r="37" customFormat="false" ht="13.5" hidden="false" customHeight="true" outlineLevel="0" collapsed="false">
      <c r="A37" s="1"/>
      <c r="B37" s="172" t="s">
        <v>263</v>
      </c>
      <c r="C37" s="177" t="n">
        <f aca="false">C12</f>
        <v>2</v>
      </c>
      <c r="D37" s="187" t="s">
        <v>246</v>
      </c>
      <c r="E37" s="1"/>
      <c r="F37" s="1"/>
      <c r="G37" s="1"/>
      <c r="H37" s="1"/>
      <c r="I37" s="1"/>
      <c r="J37" s="1"/>
    </row>
    <row r="38" customFormat="false" ht="13.5" hidden="false" customHeight="true" outlineLevel="0" collapsed="false">
      <c r="A38" s="1"/>
      <c r="B38" s="172" t="s">
        <v>264</v>
      </c>
      <c r="C38" s="188" t="n">
        <f aca="false">I73</f>
        <v>6569.07023865626</v>
      </c>
      <c r="D38" s="187" t="s">
        <v>123</v>
      </c>
      <c r="E38" s="1"/>
      <c r="F38" s="1"/>
      <c r="G38" s="1"/>
      <c r="H38" s="1"/>
      <c r="I38" s="1"/>
      <c r="J38" s="1"/>
    </row>
    <row r="39" customFormat="false" ht="13.5" hidden="false" customHeight="true" outlineLevel="0" collapsed="false">
      <c r="A39" s="1"/>
      <c r="B39" s="172" t="s">
        <v>265</v>
      </c>
      <c r="C39" s="189" t="n">
        <f aca="false">IFERROR(C117,"—")</f>
        <v>22.2380070368202</v>
      </c>
      <c r="D39" s="187" t="s">
        <v>158</v>
      </c>
      <c r="E39" s="1"/>
      <c r="F39" s="1"/>
      <c r="G39" s="1"/>
      <c r="H39" s="1"/>
      <c r="I39" s="1"/>
      <c r="J39" s="1"/>
    </row>
    <row r="40" customFormat="false" ht="25.5" hidden="false" customHeight="true" outlineLevel="0" collapsed="false">
      <c r="A40" s="1"/>
      <c r="B40" s="172" t="s">
        <v>266</v>
      </c>
      <c r="C40" s="177" t="str">
        <f aca="false">IFERROR(C120,"—")</f>
        <v>✔ YES</v>
      </c>
      <c r="D40" s="187"/>
      <c r="E40" s="1"/>
      <c r="F40" s="1"/>
      <c r="G40" s="1"/>
      <c r="H40" s="1"/>
      <c r="I40" s="1"/>
      <c r="J40" s="1"/>
    </row>
    <row r="41" customFormat="false" ht="12.75" hidden="false" customHeight="true" outlineLevel="0" collapsed="false">
      <c r="A41" s="1"/>
      <c r="B41" s="1"/>
      <c r="C41" s="1"/>
      <c r="D41" s="1"/>
      <c r="E41" s="1"/>
      <c r="F41" s="1"/>
      <c r="G41" s="1"/>
      <c r="H41" s="1"/>
      <c r="I41" s="1"/>
      <c r="J41" s="1"/>
    </row>
    <row r="42" customFormat="false" ht="13.5" hidden="false" customHeight="true" outlineLevel="0" collapsed="false">
      <c r="A42" s="1"/>
      <c r="B42" s="170" t="s">
        <v>267</v>
      </c>
      <c r="C42" s="170"/>
      <c r="D42" s="170"/>
      <c r="E42" s="170"/>
      <c r="F42" s="170"/>
      <c r="G42" s="170"/>
      <c r="H42" s="170"/>
      <c r="I42" s="170"/>
      <c r="J42" s="170"/>
      <c r="K42" s="170"/>
      <c r="L42" s="170"/>
      <c r="M42" s="170"/>
      <c r="N42" s="170"/>
    </row>
    <row r="43" customFormat="false" ht="25.5" hidden="false" customHeight="true" outlineLevel="0" collapsed="false">
      <c r="A43" s="1"/>
      <c r="B43" s="171" t="s">
        <v>252</v>
      </c>
      <c r="C43" s="171" t="s">
        <v>268</v>
      </c>
      <c r="D43" s="171" t="s">
        <v>269</v>
      </c>
      <c r="E43" s="171" t="s">
        <v>270</v>
      </c>
      <c r="F43" s="171" t="s">
        <v>271</v>
      </c>
      <c r="G43" s="171" t="s">
        <v>272</v>
      </c>
      <c r="H43" s="171" t="s">
        <v>273</v>
      </c>
      <c r="I43" s="171" t="s">
        <v>274</v>
      </c>
      <c r="J43" s="171" t="s">
        <v>275</v>
      </c>
      <c r="K43" s="190" t="s">
        <v>276</v>
      </c>
      <c r="L43" s="190" t="s">
        <v>277</v>
      </c>
      <c r="M43" s="190" t="s">
        <v>278</v>
      </c>
      <c r="N43" s="190" t="s">
        <v>279</v>
      </c>
      <c r="O43" s="190" t="s">
        <v>280</v>
      </c>
      <c r="P43" s="190" t="s">
        <v>281</v>
      </c>
      <c r="Q43" s="190" t="s">
        <v>282</v>
      </c>
      <c r="R43" s="190" t="s">
        <v>283</v>
      </c>
      <c r="S43" s="190" t="s">
        <v>284</v>
      </c>
      <c r="AA43" s="191" t="s">
        <v>285</v>
      </c>
    </row>
    <row r="44" customFormat="false" ht="13.5" hidden="false" customHeight="true" outlineLevel="0" collapsed="false">
      <c r="A44" s="1"/>
      <c r="B44" s="192" t="n">
        <v>1</v>
      </c>
      <c r="C44" s="177" t="n">
        <f aca="false">C18</f>
        <v>7.15</v>
      </c>
      <c r="D44" s="193" t="n">
        <f aca="false">D80</f>
        <v>1809.03786582813</v>
      </c>
      <c r="E44" s="194" t="n">
        <f aca="false">E80</f>
        <v>47.4642602096732</v>
      </c>
      <c r="F44" s="195" t="n">
        <f aca="false">D61</f>
        <v>4.9457052075513</v>
      </c>
      <c r="G44" s="178" t="n">
        <f aca="false">E61</f>
        <v>25</v>
      </c>
      <c r="H44" s="196" t="n">
        <f aca="false">F80</f>
        <v>2.83527586173387</v>
      </c>
      <c r="I44" s="197" t="n">
        <f aca="false">G80</f>
        <v>6.40190508965517</v>
      </c>
      <c r="J44" s="196" t="n">
        <f aca="false">I80</f>
        <v>22.8986295403042</v>
      </c>
      <c r="K44" s="198" t="str">
        <f aca="false">IF(D44&lt;&gt;"",G134,"—")</f>
        <v>—</v>
      </c>
      <c r="L44" s="199" t="n">
        <f aca="false">IF(D44&lt;&gt;"",H134,"—")</f>
        <v>408.451403902839</v>
      </c>
      <c r="M44" s="198" t="str">
        <f aca="false">IF(D44&lt;&gt;"",I134,"—")</f>
        <v>—</v>
      </c>
      <c r="N44" s="199" t="n">
        <f aca="false">IF(D44&lt;&gt;"",J134,"—")</f>
        <v>221.771317834685</v>
      </c>
      <c r="O44" s="200" t="str">
        <f aca="false">IF(ISNUMBER(K44),ROUND(K44*1000,0),"—")</f>
        <v>—</v>
      </c>
      <c r="P44" s="200" t="n">
        <f aca="false">IF(ISNUMBER(L44),LOOKUP(2,1/(ABS($AA$44:$AA$164-L44)=MIN(ABS($AA$44:$AA$164-L44))),$AA$44:$AA$164),"—")</f>
        <v>390</v>
      </c>
      <c r="Q44" s="200" t="str">
        <f aca="false">IF(ISNUMBER(M44),ROUND(M44*1000,0),"—")</f>
        <v>—</v>
      </c>
      <c r="R44" s="200" t="n">
        <f aca="false">IF(ISNUMBER(N44),LOOKUP(2,1/(ABS($AA$44:$AA$164-N44)=MIN(ABS($AA$44:$AA$164-N44))),$AA$44:$AA$164),"—")</f>
        <v>220</v>
      </c>
      <c r="S44" s="198" t="n">
        <f aca="false">IF(D44="","—",IFERROR((1+ABS(0.05*E18*$C$9/D18)/SQRT(4*$C$9^2+(0.05*E18*$C$9/D18)^2))/(1-ABS(0.05*E18*$C$9/D18)/SQRT(4*$C$9^2+(0.05*E18*$C$9/D18)^2)),"—"))</f>
        <v>1.05600233510661</v>
      </c>
      <c r="AA44" s="201" t="n">
        <v>1</v>
      </c>
    </row>
    <row r="45" customFormat="false" ht="13.5" hidden="false" customHeight="true" outlineLevel="0" collapsed="false">
      <c r="A45" s="1"/>
      <c r="B45" s="192" t="n">
        <v>2</v>
      </c>
      <c r="C45" s="177" t="n">
        <f aca="false">C19</f>
        <v>14.175</v>
      </c>
      <c r="D45" s="193" t="n">
        <f aca="false">D81</f>
        <v>1334.62541561294</v>
      </c>
      <c r="E45" s="194" t="n">
        <f aca="false">E81</f>
        <v>83.1146021498277</v>
      </c>
      <c r="F45" s="195" t="n">
        <f aca="false">D62</f>
        <v>1.78885438199983</v>
      </c>
      <c r="G45" s="178" t="n">
        <f aca="false">E62</f>
        <v>9</v>
      </c>
      <c r="H45" s="196" t="n">
        <f aca="false">F81</f>
        <v>70.5649302170891</v>
      </c>
      <c r="I45" s="197" t="n">
        <f aca="false">G81</f>
        <v>0.246197966474936</v>
      </c>
      <c r="J45" s="196" t="n">
        <f aca="false">I81</f>
        <v>94.488771679606</v>
      </c>
      <c r="K45" s="198" t="str">
        <f aca="false">IF(D45&lt;&gt;"",G135,"—")</f>
        <v>—</v>
      </c>
      <c r="L45" s="199" t="n">
        <f aca="false">IF(D45&lt;&gt;"",H135,"—")</f>
        <v>27.1163458331005</v>
      </c>
      <c r="M45" s="198" t="str">
        <f aca="false">IF(D45&lt;&gt;"",I135,"—")</f>
        <v>—</v>
      </c>
      <c r="N45" s="199" t="n">
        <f aca="false">IF(D45&lt;&gt;"",J135,"—")</f>
        <v>26.7266261439387</v>
      </c>
      <c r="O45" s="200" t="str">
        <f aca="false">IF(ISNUMBER(K45),ROUND(K45*1000,0),"—")</f>
        <v>—</v>
      </c>
      <c r="P45" s="200" t="n">
        <f aca="false">IF(ISNUMBER(L45),LOOKUP(2,1/(ABS($AA$44:$AA$164-L45)=MIN(ABS($AA$44:$AA$164-L45))),$AA$44:$AA$164),"—")</f>
        <v>27</v>
      </c>
      <c r="Q45" s="200" t="str">
        <f aca="false">IF(ISNUMBER(M45),ROUND(M45*1000,0),"—")</f>
        <v>—</v>
      </c>
      <c r="R45" s="200" t="n">
        <f aca="false">IF(ISNUMBER(N45),LOOKUP(2,1/(ABS($AA$44:$AA$164-N45)=MIN(ABS($AA$44:$AA$164-N45))),$AA$44:$AA$164),"—")</f>
        <v>27</v>
      </c>
      <c r="S45" s="198" t="n">
        <f aca="false">IF(D45="","—",IFERROR((1+ABS(0.05*E19*$C$9/D19)/SQRT(4*$C$9^2+(0.05*E19*$C$9/D19)^2))/(1-ABS(0.05*E19*$C$9/D19)/SQRT(4*$C$9^2+(0.05*E19*$C$9/D19)^2)),"—"))</f>
        <v>1.50856703580298</v>
      </c>
      <c r="AA45" s="201" t="n">
        <v>1.1</v>
      </c>
    </row>
    <row r="46" customFormat="false" ht="13.5" hidden="false" customHeight="true" outlineLevel="0" collapsed="false">
      <c r="A46" s="1"/>
      <c r="B46" s="192" t="n">
        <v>3</v>
      </c>
      <c r="C46" s="177" t="str">
        <f aca="false">C20</f>
        <v/>
      </c>
      <c r="D46" s="193" t="str">
        <f aca="false">D82</f>
        <v/>
      </c>
      <c r="E46" s="194" t="str">
        <f aca="false">E82</f>
        <v/>
      </c>
      <c r="F46" s="195" t="str">
        <f aca="false">D63</f>
        <v/>
      </c>
      <c r="G46" s="178" t="str">
        <f aca="false">E63</f>
        <v/>
      </c>
      <c r="H46" s="196" t="str">
        <f aca="false">F82</f>
        <v/>
      </c>
      <c r="I46" s="197" t="str">
        <f aca="false">G82</f>
        <v/>
      </c>
      <c r="J46" s="196" t="str">
        <f aca="false">I82</f>
        <v/>
      </c>
      <c r="K46" s="198" t="str">
        <f aca="false">IF(D46&lt;&gt;"",G136,"—")</f>
        <v>—</v>
      </c>
      <c r="L46" s="199" t="str">
        <f aca="false">IF(D46&lt;&gt;"",H136,"—")</f>
        <v>—</v>
      </c>
      <c r="M46" s="198" t="str">
        <f aca="false">IF(D46&lt;&gt;"",I136,"—")</f>
        <v>—</v>
      </c>
      <c r="N46" s="199" t="str">
        <f aca="false">IF(D46&lt;&gt;"",J136,"—")</f>
        <v>—</v>
      </c>
      <c r="O46" s="200" t="str">
        <f aca="false">IF(ISNUMBER(K46),ROUND(K46*1000,0),"—")</f>
        <v>—</v>
      </c>
      <c r="P46" s="200" t="str">
        <f aca="false">IF(ISNUMBER(L46),LOOKUP(2,1/(ABS($AA$44:$AA$164-L46)=MIN(ABS($AA$44:$AA$164-L46))),$AA$44:$AA$164),"—")</f>
        <v>—</v>
      </c>
      <c r="Q46" s="200" t="str">
        <f aca="false">IF(ISNUMBER(M46),ROUND(M46*1000,0),"—")</f>
        <v>—</v>
      </c>
      <c r="R46" s="200" t="str">
        <f aca="false">IF(ISNUMBER(N46),LOOKUP(2,1/(ABS($AA$44:$AA$164-N46)=MIN(ABS($AA$44:$AA$164-N46))),$AA$44:$AA$164),"—")</f>
        <v>—</v>
      </c>
      <c r="S46" s="198" t="str">
        <f aca="false">IF(D46="","—",IFERROR((1+ABS(0.05*E20*$C$9/D20)/SQRT(4*$C$9^2+(0.05*E20*$C$9/D20)^2))/(1-ABS(0.05*E20*$C$9/D20)/SQRT(4*$C$9^2+(0.05*E20*$C$9/D20)^2)),"—"))</f>
        <v>—</v>
      </c>
      <c r="AA46" s="201" t="n">
        <v>1.2</v>
      </c>
    </row>
    <row r="47" customFormat="false" ht="13.5" hidden="false" customHeight="true" outlineLevel="0" collapsed="false">
      <c r="A47" s="1"/>
      <c r="B47" s="192" t="n">
        <v>4</v>
      </c>
      <c r="C47" s="177" t="str">
        <f aca="false">C21</f>
        <v/>
      </c>
      <c r="D47" s="193" t="str">
        <f aca="false">D83</f>
        <v/>
      </c>
      <c r="E47" s="194" t="str">
        <f aca="false">E83</f>
        <v/>
      </c>
      <c r="F47" s="195" t="str">
        <f aca="false">D64</f>
        <v/>
      </c>
      <c r="G47" s="178" t="str">
        <f aca="false">E64</f>
        <v/>
      </c>
      <c r="H47" s="196" t="str">
        <f aca="false">F83</f>
        <v/>
      </c>
      <c r="I47" s="197" t="str">
        <f aca="false">G83</f>
        <v/>
      </c>
      <c r="J47" s="196" t="str">
        <f aca="false">I83</f>
        <v/>
      </c>
      <c r="K47" s="198" t="str">
        <f aca="false">IF(D47&lt;&gt;"",G137,"—")</f>
        <v>—</v>
      </c>
      <c r="L47" s="199" t="str">
        <f aca="false">IF(D47&lt;&gt;"",H137,"—")</f>
        <v>—</v>
      </c>
      <c r="M47" s="198" t="str">
        <f aca="false">IF(D47&lt;&gt;"",I137,"—")</f>
        <v>—</v>
      </c>
      <c r="N47" s="199" t="str">
        <f aca="false">IF(D47&lt;&gt;"",J137,"—")</f>
        <v>—</v>
      </c>
      <c r="O47" s="200" t="str">
        <f aca="false">IF(ISNUMBER(K47),ROUND(K47*1000,0),"—")</f>
        <v>—</v>
      </c>
      <c r="P47" s="200" t="str">
        <f aca="false">IF(ISNUMBER(L47),LOOKUP(2,1/(ABS($AA$44:$AA$164-L47)=MIN(ABS($AA$44:$AA$164-L47))),$AA$44:$AA$164),"—")</f>
        <v>—</v>
      </c>
      <c r="Q47" s="200" t="str">
        <f aca="false">IF(ISNUMBER(M47),ROUND(M47*1000,0),"—")</f>
        <v>—</v>
      </c>
      <c r="R47" s="200" t="str">
        <f aca="false">IF(ISNUMBER(N47),LOOKUP(2,1/(ABS($AA$44:$AA$164-N47)=MIN(ABS($AA$44:$AA$164-N47))),$AA$44:$AA$164),"—")</f>
        <v>—</v>
      </c>
      <c r="S47" s="198" t="str">
        <f aca="false">IF(D47="","—",IFERROR((1+ABS(0.05*E21*$C$9/D21)/SQRT(4*$C$9^2+(0.05*E21*$C$9/D21)^2))/(1-ABS(0.05*E21*$C$9/D21)/SQRT(4*$C$9^2+(0.05*E21*$C$9/D21)^2)),"—"))</f>
        <v>—</v>
      </c>
      <c r="AA47" s="201" t="n">
        <v>1.3</v>
      </c>
    </row>
    <row r="48" customFormat="false" ht="13.5" hidden="false" customHeight="true" outlineLevel="0" collapsed="false">
      <c r="A48" s="1"/>
      <c r="B48" s="192" t="n">
        <v>5</v>
      </c>
      <c r="C48" s="177" t="str">
        <f aca="false">C22</f>
        <v/>
      </c>
      <c r="D48" s="177" t="str">
        <f aca="false">D84</f>
        <v/>
      </c>
      <c r="E48" s="177" t="str">
        <f aca="false">E84</f>
        <v/>
      </c>
      <c r="F48" s="177" t="str">
        <f aca="false">D65</f>
        <v/>
      </c>
      <c r="G48" s="177" t="str">
        <f aca="false">E65</f>
        <v/>
      </c>
      <c r="H48" s="177" t="str">
        <f aca="false">F84</f>
        <v/>
      </c>
      <c r="I48" s="177" t="str">
        <f aca="false">G84</f>
        <v/>
      </c>
      <c r="J48" s="177" t="str">
        <f aca="false">I84</f>
        <v/>
      </c>
      <c r="K48" s="198" t="str">
        <f aca="false">IF(D48&lt;&gt;"",G138,"—")</f>
        <v>—</v>
      </c>
      <c r="L48" s="199" t="str">
        <f aca="false">IF(D48&lt;&gt;"",H138,"—")</f>
        <v>—</v>
      </c>
      <c r="M48" s="198" t="str">
        <f aca="false">IF(D48&lt;&gt;"",I138,"—")</f>
        <v>—</v>
      </c>
      <c r="N48" s="199" t="str">
        <f aca="false">IF(D48&lt;&gt;"",J138,"—")</f>
        <v>—</v>
      </c>
      <c r="O48" s="200" t="str">
        <f aca="false">IF(ISNUMBER(K48),ROUND(K48*1000,0),"—")</f>
        <v>—</v>
      </c>
      <c r="P48" s="200" t="str">
        <f aca="false">IF(ISNUMBER(L48),LOOKUP(2,1/(ABS($AA$44:$AA$164-L48)=MIN(ABS($AA$44:$AA$164-L48))),$AA$44:$AA$164),"—")</f>
        <v>—</v>
      </c>
      <c r="Q48" s="200" t="str">
        <f aca="false">IF(ISNUMBER(M48),ROUND(M48*1000,0),"—")</f>
        <v>—</v>
      </c>
      <c r="R48" s="200" t="str">
        <f aca="false">IF(ISNUMBER(N48),LOOKUP(2,1/(ABS($AA$44:$AA$164-N48)=MIN(ABS($AA$44:$AA$164-N48))),$AA$44:$AA$164),"—")</f>
        <v>—</v>
      </c>
      <c r="S48" s="198" t="str">
        <f aca="false">IF(D48="","—",IFERROR((1+ABS(0.05*E22*$C$9/D22)/SQRT(4*$C$9^2+(0.05*E22*$C$9/D22)^2))/(1-ABS(0.05*E22*$C$9/D22)/SQRT(4*$C$9^2+(0.05*E22*$C$9/D22)^2)),"—"))</f>
        <v>—</v>
      </c>
      <c r="AA48" s="201" t="n">
        <v>1.5</v>
      </c>
    </row>
    <row r="49" customFormat="false" ht="13.5" hidden="false" customHeight="true" outlineLevel="0" collapsed="false">
      <c r="A49" s="1"/>
      <c r="B49" s="192" t="n">
        <v>6</v>
      </c>
      <c r="C49" s="177" t="str">
        <f aca="false">C23</f>
        <v/>
      </c>
      <c r="D49" s="177" t="str">
        <f aca="false">D85</f>
        <v/>
      </c>
      <c r="E49" s="177" t="str">
        <f aca="false">E85</f>
        <v/>
      </c>
      <c r="F49" s="177" t="str">
        <f aca="false">D66</f>
        <v/>
      </c>
      <c r="G49" s="177" t="str">
        <f aca="false">E66</f>
        <v/>
      </c>
      <c r="H49" s="177" t="str">
        <f aca="false">F85</f>
        <v/>
      </c>
      <c r="I49" s="177" t="str">
        <f aca="false">G85</f>
        <v/>
      </c>
      <c r="J49" s="177" t="str">
        <f aca="false">I85</f>
        <v/>
      </c>
      <c r="K49" s="198" t="str">
        <f aca="false">IF(D49&lt;&gt;"",G139,"—")</f>
        <v>—</v>
      </c>
      <c r="L49" s="199" t="str">
        <f aca="false">IF(D49&lt;&gt;"",H139,"—")</f>
        <v>—</v>
      </c>
      <c r="M49" s="198" t="str">
        <f aca="false">IF(D49&lt;&gt;"",I139,"—")</f>
        <v>—</v>
      </c>
      <c r="N49" s="199" t="str">
        <f aca="false">IF(D49&lt;&gt;"",J139,"—")</f>
        <v>—</v>
      </c>
      <c r="O49" s="200" t="str">
        <f aca="false">IF(ISNUMBER(K49),ROUND(K49*1000,0),"—")</f>
        <v>—</v>
      </c>
      <c r="P49" s="200" t="str">
        <f aca="false">IF(ISNUMBER(L49),LOOKUP(2,1/(ABS($AA$44:$AA$164-L49)=MIN(ABS($AA$44:$AA$164-L49))),$AA$44:$AA$164),"—")</f>
        <v>—</v>
      </c>
      <c r="Q49" s="200" t="str">
        <f aca="false">IF(ISNUMBER(M49),ROUND(M49*1000,0),"—")</f>
        <v>—</v>
      </c>
      <c r="R49" s="200" t="str">
        <f aca="false">IF(ISNUMBER(N49),LOOKUP(2,1/(ABS($AA$44:$AA$164-N49)=MIN(ABS($AA$44:$AA$164-N49))),$AA$44:$AA$164),"—")</f>
        <v>—</v>
      </c>
      <c r="S49" s="198" t="str">
        <f aca="false">IF(D49="","—",IFERROR((1+ABS(0.05*E23*$C$9/D23)/SQRT(4*$C$9^2+(0.05*E23*$C$9/D23)^2))/(1-ABS(0.05*E23*$C$9/D23)/SQRT(4*$C$9^2+(0.05*E23*$C$9/D23)^2)),"—"))</f>
        <v>—</v>
      </c>
      <c r="AA49" s="201" t="n">
        <v>1.6</v>
      </c>
    </row>
    <row r="50" customFormat="false" ht="13.5" hidden="false" customHeight="true" outlineLevel="0" collapsed="false">
      <c r="A50" s="1"/>
      <c r="B50" s="192" t="n">
        <v>7</v>
      </c>
      <c r="C50" s="177" t="str">
        <f aca="false">C24</f>
        <v/>
      </c>
      <c r="D50" s="177" t="str">
        <f aca="false">D86</f>
        <v/>
      </c>
      <c r="E50" s="177" t="str">
        <f aca="false">E86</f>
        <v/>
      </c>
      <c r="F50" s="177" t="str">
        <f aca="false">D67</f>
        <v/>
      </c>
      <c r="G50" s="177" t="str">
        <f aca="false">E67</f>
        <v/>
      </c>
      <c r="H50" s="177" t="str">
        <f aca="false">F86</f>
        <v/>
      </c>
      <c r="I50" s="177" t="str">
        <f aca="false">G86</f>
        <v/>
      </c>
      <c r="J50" s="177" t="str">
        <f aca="false">I86</f>
        <v/>
      </c>
      <c r="K50" s="198" t="str">
        <f aca="false">IF(D50&lt;&gt;"",G140,"—")</f>
        <v>—</v>
      </c>
      <c r="L50" s="199" t="str">
        <f aca="false">IF(D50&lt;&gt;"",H140,"—")</f>
        <v>—</v>
      </c>
      <c r="M50" s="198" t="str">
        <f aca="false">IF(D50&lt;&gt;"",I140,"—")</f>
        <v>—</v>
      </c>
      <c r="N50" s="199" t="str">
        <f aca="false">IF(D50&lt;&gt;"",J140,"—")</f>
        <v>—</v>
      </c>
      <c r="O50" s="200" t="str">
        <f aca="false">IF(ISNUMBER(K50),ROUND(K50*1000,0),"—")</f>
        <v>—</v>
      </c>
      <c r="P50" s="200" t="str">
        <f aca="false">IF(ISNUMBER(L50),LOOKUP(2,1/(ABS($AA$44:$AA$164-L50)=MIN(ABS($AA$44:$AA$164-L50))),$AA$44:$AA$164),"—")</f>
        <v>—</v>
      </c>
      <c r="Q50" s="200" t="str">
        <f aca="false">IF(ISNUMBER(M50),ROUND(M50*1000,0),"—")</f>
        <v>—</v>
      </c>
      <c r="R50" s="200" t="str">
        <f aca="false">IF(ISNUMBER(N50),LOOKUP(2,1/(ABS($AA$44:$AA$164-N50)=MIN(ABS($AA$44:$AA$164-N50))),$AA$44:$AA$164),"—")</f>
        <v>—</v>
      </c>
      <c r="S50" s="198" t="str">
        <f aca="false">IF(D50="","—",IFERROR((1+ABS(0.05*E24*$C$9/D24)/SQRT(4*$C$9^2+(0.05*E24*$C$9/D24)^2))/(1-ABS(0.05*E24*$C$9/D24)/SQRT(4*$C$9^2+(0.05*E24*$C$9/D24)^2)),"—"))</f>
        <v>—</v>
      </c>
      <c r="AA50" s="201" t="n">
        <v>1.8</v>
      </c>
    </row>
    <row r="51" customFormat="false" ht="13.5" hidden="false" customHeight="true" outlineLevel="0" collapsed="false">
      <c r="A51" s="1"/>
      <c r="B51" s="192" t="n">
        <v>8</v>
      </c>
      <c r="C51" s="177" t="str">
        <f aca="false">C25</f>
        <v/>
      </c>
      <c r="D51" s="177" t="str">
        <f aca="false">D87</f>
        <v/>
      </c>
      <c r="E51" s="177" t="str">
        <f aca="false">E87</f>
        <v/>
      </c>
      <c r="F51" s="177" t="str">
        <f aca="false">D68</f>
        <v/>
      </c>
      <c r="G51" s="177" t="str">
        <f aca="false">E68</f>
        <v/>
      </c>
      <c r="H51" s="177" t="str">
        <f aca="false">F87</f>
        <v/>
      </c>
      <c r="I51" s="177" t="str">
        <f aca="false">G87</f>
        <v/>
      </c>
      <c r="J51" s="177" t="str">
        <f aca="false">I87</f>
        <v/>
      </c>
      <c r="K51" s="198" t="str">
        <f aca="false">IF(D51&lt;&gt;"",G141,"—")</f>
        <v>—</v>
      </c>
      <c r="L51" s="199" t="str">
        <f aca="false">IF(D51&lt;&gt;"",H141,"—")</f>
        <v>—</v>
      </c>
      <c r="M51" s="198" t="str">
        <f aca="false">IF(D51&lt;&gt;"",I141,"—")</f>
        <v>—</v>
      </c>
      <c r="N51" s="199" t="str">
        <f aca="false">IF(D51&lt;&gt;"",J141,"—")</f>
        <v>—</v>
      </c>
      <c r="O51" s="200" t="str">
        <f aca="false">IF(ISNUMBER(K51),ROUND(K51*1000,0),"—")</f>
        <v>—</v>
      </c>
      <c r="P51" s="200" t="str">
        <f aca="false">IF(ISNUMBER(L51),LOOKUP(2,1/(ABS($AA$44:$AA$164-L51)=MIN(ABS($AA$44:$AA$164-L51))),$AA$44:$AA$164),"—")</f>
        <v>—</v>
      </c>
      <c r="Q51" s="200" t="str">
        <f aca="false">IF(ISNUMBER(M51),ROUND(M51*1000,0),"—")</f>
        <v>—</v>
      </c>
      <c r="R51" s="200" t="str">
        <f aca="false">IF(ISNUMBER(N51),LOOKUP(2,1/(ABS($AA$44:$AA$164-N51)=MIN(ABS($AA$44:$AA$164-N51))),$AA$44:$AA$164),"—")</f>
        <v>—</v>
      </c>
      <c r="S51" s="198" t="str">
        <f aca="false">IF(D51="","—",IFERROR((1+ABS(0.05*E25*$C$9/D25)/SQRT(4*$C$9^2+(0.05*E25*$C$9/D25)^2))/(1-ABS(0.05*E25*$C$9/D25)/SQRT(4*$C$9^2+(0.05*E25*$C$9/D25)^2)),"—"))</f>
        <v>—</v>
      </c>
      <c r="AA51" s="201" t="n">
        <v>2</v>
      </c>
    </row>
    <row r="52" customFormat="false" ht="13.5" hidden="false" customHeight="true" outlineLevel="0" collapsed="false">
      <c r="A52" s="1"/>
      <c r="B52" s="192" t="n">
        <v>9</v>
      </c>
      <c r="C52" s="177" t="str">
        <f aca="false">C26</f>
        <v/>
      </c>
      <c r="D52" s="177" t="str">
        <f aca="false">D88</f>
        <v/>
      </c>
      <c r="E52" s="177" t="str">
        <f aca="false">E88</f>
        <v/>
      </c>
      <c r="F52" s="177" t="str">
        <f aca="false">D69</f>
        <v/>
      </c>
      <c r="G52" s="177" t="str">
        <f aca="false">E69</f>
        <v/>
      </c>
      <c r="H52" s="177" t="str">
        <f aca="false">F88</f>
        <v/>
      </c>
      <c r="I52" s="177" t="str">
        <f aca="false">G88</f>
        <v/>
      </c>
      <c r="J52" s="177" t="str">
        <f aca="false">I88</f>
        <v/>
      </c>
      <c r="K52" s="198" t="str">
        <f aca="false">IF(D52&lt;&gt;"",G142,"—")</f>
        <v>—</v>
      </c>
      <c r="L52" s="199" t="str">
        <f aca="false">IF(D52&lt;&gt;"",H142,"—")</f>
        <v>—</v>
      </c>
      <c r="M52" s="198" t="str">
        <f aca="false">IF(D52&lt;&gt;"",I142,"—")</f>
        <v>—</v>
      </c>
      <c r="N52" s="199" t="str">
        <f aca="false">IF(D52&lt;&gt;"",J142,"—")</f>
        <v>—</v>
      </c>
      <c r="O52" s="200" t="str">
        <f aca="false">IF(ISNUMBER(K52),ROUND(K52*1000,0),"—")</f>
        <v>—</v>
      </c>
      <c r="P52" s="200" t="str">
        <f aca="false">IF(ISNUMBER(L52),LOOKUP(2,1/(ABS($AA$44:$AA$164-L52)=MIN(ABS($AA$44:$AA$164-L52))),$AA$44:$AA$164),"—")</f>
        <v>—</v>
      </c>
      <c r="Q52" s="200" t="str">
        <f aca="false">IF(ISNUMBER(M52),ROUND(M52*1000,0),"—")</f>
        <v>—</v>
      </c>
      <c r="R52" s="200" t="str">
        <f aca="false">IF(ISNUMBER(N52),LOOKUP(2,1/(ABS($AA$44:$AA$164-N52)=MIN(ABS($AA$44:$AA$164-N52))),$AA$44:$AA$164),"—")</f>
        <v>—</v>
      </c>
      <c r="S52" s="198" t="str">
        <f aca="false">IF(D52="","—",IFERROR((1+ABS(0.05*E26*$C$9/D26)/SQRT(4*$C$9^2+(0.05*E26*$C$9/D26)^2))/(1-ABS(0.05*E26*$C$9/D26)/SQRT(4*$C$9^2+(0.05*E26*$C$9/D26)^2)),"—"))</f>
        <v>—</v>
      </c>
      <c r="AA52" s="201" t="n">
        <v>2.2</v>
      </c>
    </row>
    <row r="53" customFormat="false" ht="13.5" hidden="false" customHeight="true" outlineLevel="0" collapsed="false">
      <c r="A53" s="1"/>
      <c r="B53" s="192" t="n">
        <v>10</v>
      </c>
      <c r="C53" s="177" t="str">
        <f aca="false">C27</f>
        <v/>
      </c>
      <c r="D53" s="177" t="str">
        <f aca="false">D89</f>
        <v/>
      </c>
      <c r="E53" s="177" t="str">
        <f aca="false">E89</f>
        <v/>
      </c>
      <c r="F53" s="177" t="str">
        <f aca="false">D70</f>
        <v/>
      </c>
      <c r="G53" s="177" t="str">
        <f aca="false">E70</f>
        <v/>
      </c>
      <c r="H53" s="177" t="str">
        <f aca="false">F89</f>
        <v/>
      </c>
      <c r="I53" s="177" t="str">
        <f aca="false">G89</f>
        <v/>
      </c>
      <c r="J53" s="177" t="str">
        <f aca="false">I89</f>
        <v/>
      </c>
      <c r="K53" s="198" t="str">
        <f aca="false">IF(D53&lt;&gt;"",G143,"—")</f>
        <v>—</v>
      </c>
      <c r="L53" s="199" t="str">
        <f aca="false">IF(D53&lt;&gt;"",H143,"—")</f>
        <v>—</v>
      </c>
      <c r="M53" s="198" t="str">
        <f aca="false">IF(D53&lt;&gt;"",I143,"—")</f>
        <v>—</v>
      </c>
      <c r="N53" s="199" t="str">
        <f aca="false">IF(D53&lt;&gt;"",J143,"—")</f>
        <v>—</v>
      </c>
      <c r="O53" s="200" t="str">
        <f aca="false">IF(ISNUMBER(K53),ROUND(K53*1000,0),"—")</f>
        <v>—</v>
      </c>
      <c r="P53" s="200" t="str">
        <f aca="false">IF(ISNUMBER(L53),LOOKUP(2,1/(ABS($AA$44:$AA$164-L53)=MIN(ABS($AA$44:$AA$164-L53))),$AA$44:$AA$164),"—")</f>
        <v>—</v>
      </c>
      <c r="Q53" s="200" t="str">
        <f aca="false">IF(ISNUMBER(M53),ROUND(M53*1000,0),"—")</f>
        <v>—</v>
      </c>
      <c r="R53" s="200" t="str">
        <f aca="false">IF(ISNUMBER(N53),LOOKUP(2,1/(ABS($AA$44:$AA$164-N53)=MIN(ABS($AA$44:$AA$164-N53))),$AA$44:$AA$164),"—")</f>
        <v>—</v>
      </c>
      <c r="S53" s="198" t="str">
        <f aca="false">IF(D53="","—",IFERROR((1+ABS(0.05*E27*$C$9/D27)/SQRT(4*$C$9^2+(0.05*E27*$C$9/D27)^2))/(1-ABS(0.05*E27*$C$9/D27)/SQRT(4*$C$9^2+(0.05*E27*$C$9/D27)^2)),"—"))</f>
        <v>—</v>
      </c>
      <c r="AA53" s="201" t="n">
        <v>2.4</v>
      </c>
    </row>
    <row r="54" customFormat="false" ht="13.5" hidden="false" customHeight="true" outlineLevel="0" collapsed="false">
      <c r="A54" s="1"/>
      <c r="B54" s="192" t="n">
        <v>11</v>
      </c>
      <c r="C54" s="177" t="str">
        <f aca="false">C28</f>
        <v/>
      </c>
      <c r="D54" s="177" t="str">
        <f aca="false">D90</f>
        <v/>
      </c>
      <c r="E54" s="177" t="str">
        <f aca="false">E90</f>
        <v/>
      </c>
      <c r="F54" s="177" t="str">
        <f aca="false">D71</f>
        <v/>
      </c>
      <c r="G54" s="177" t="str">
        <f aca="false">E71</f>
        <v/>
      </c>
      <c r="H54" s="177" t="str">
        <f aca="false">F90</f>
        <v/>
      </c>
      <c r="I54" s="177" t="str">
        <f aca="false">G90</f>
        <v/>
      </c>
      <c r="J54" s="177" t="str">
        <f aca="false">I90</f>
        <v/>
      </c>
      <c r="K54" s="198" t="str">
        <f aca="false">IF(D54&lt;&gt;"",G144,"—")</f>
        <v>—</v>
      </c>
      <c r="L54" s="199" t="str">
        <f aca="false">IF(D54&lt;&gt;"",H144,"—")</f>
        <v>—</v>
      </c>
      <c r="M54" s="198" t="str">
        <f aca="false">IF(D54&lt;&gt;"",I144,"—")</f>
        <v>—</v>
      </c>
      <c r="N54" s="199" t="str">
        <f aca="false">IF(D54&lt;&gt;"",J144,"—")</f>
        <v>—</v>
      </c>
      <c r="O54" s="200" t="str">
        <f aca="false">IF(ISNUMBER(K54),ROUND(K54*1000,0),"—")</f>
        <v>—</v>
      </c>
      <c r="P54" s="200" t="str">
        <f aca="false">IF(ISNUMBER(L54),LOOKUP(2,1/(ABS($AA$44:$AA$164-L54)=MIN(ABS($AA$44:$AA$164-L54))),$AA$44:$AA$164),"—")</f>
        <v>—</v>
      </c>
      <c r="Q54" s="200" t="str">
        <f aca="false">IF(ISNUMBER(M54),ROUND(M54*1000,0),"—")</f>
        <v>—</v>
      </c>
      <c r="R54" s="200" t="str">
        <f aca="false">IF(ISNUMBER(N54),LOOKUP(2,1/(ABS($AA$44:$AA$164-N54)=MIN(ABS($AA$44:$AA$164-N54))),$AA$44:$AA$164),"—")</f>
        <v>—</v>
      </c>
      <c r="S54" s="198" t="str">
        <f aca="false">IF(D54="","—",IFERROR((1+ABS(0.05*E28*$C$9/D28)/SQRT(4*$C$9^2+(0.05*E28*$C$9/D28)^2))/(1-ABS(0.05*E28*$C$9/D28)/SQRT(4*$C$9^2+(0.05*E28*$C$9/D28)^2)),"—"))</f>
        <v>—</v>
      </c>
      <c r="AA54" s="201" t="n">
        <v>2.7</v>
      </c>
    </row>
    <row r="55" customFormat="false" ht="12.75" hidden="false" customHeight="true" outlineLevel="0" collapsed="false">
      <c r="A55" s="1"/>
      <c r="B55" s="1"/>
      <c r="C55" s="1"/>
      <c r="D55" s="1"/>
      <c r="E55" s="1"/>
      <c r="F55" s="1"/>
      <c r="G55" s="1"/>
      <c r="H55" s="1"/>
      <c r="I55" s="1"/>
      <c r="J55" s="1"/>
      <c r="AA55" s="201" t="n">
        <v>3</v>
      </c>
    </row>
    <row r="56" customFormat="false" ht="13.5" hidden="false" customHeight="true" outlineLevel="0" collapsed="false">
      <c r="A56" s="1"/>
      <c r="B56" s="169" t="s">
        <v>286</v>
      </c>
      <c r="C56" s="169"/>
      <c r="D56" s="169"/>
      <c r="E56" s="169"/>
      <c r="F56" s="169"/>
      <c r="G56" s="169"/>
      <c r="H56" s="169"/>
      <c r="I56" s="169"/>
      <c r="J56" s="181"/>
      <c r="AA56" s="201" t="n">
        <v>3.3</v>
      </c>
    </row>
    <row r="57" customFormat="false" ht="13.5" hidden="false" customHeight="true" outlineLevel="0" collapsed="false">
      <c r="A57" s="1"/>
      <c r="B57" s="186" t="s">
        <v>287</v>
      </c>
      <c r="C57" s="186"/>
      <c r="D57" s="186"/>
      <c r="E57" s="186"/>
      <c r="F57" s="186"/>
      <c r="G57" s="186"/>
      <c r="H57" s="186"/>
      <c r="I57" s="186"/>
      <c r="J57" s="181"/>
      <c r="AA57" s="201" t="n">
        <v>3.6</v>
      </c>
    </row>
    <row r="58" customFormat="false" ht="12.75" hidden="false" customHeight="true" outlineLevel="0" collapsed="false">
      <c r="A58" s="1"/>
      <c r="B58" s="1"/>
      <c r="C58" s="1"/>
      <c r="D58" s="1"/>
      <c r="E58" s="1"/>
      <c r="F58" s="1"/>
      <c r="G58" s="1"/>
      <c r="H58" s="1"/>
      <c r="I58" s="1"/>
      <c r="J58" s="1"/>
      <c r="AA58" s="201" t="n">
        <v>3.9</v>
      </c>
    </row>
    <row r="59" customFormat="false" ht="13.5" hidden="false" customHeight="true" outlineLevel="0" collapsed="false">
      <c r="A59" s="1"/>
      <c r="B59" s="170" t="s">
        <v>288</v>
      </c>
      <c r="C59" s="170"/>
      <c r="D59" s="170"/>
      <c r="E59" s="170"/>
      <c r="F59" s="170"/>
      <c r="G59" s="170"/>
      <c r="H59" s="170"/>
      <c r="I59" s="170"/>
      <c r="J59" s="181"/>
      <c r="AA59" s="201" t="n">
        <v>4.3</v>
      </c>
    </row>
    <row r="60" customFormat="false" ht="50.25" hidden="false" customHeight="true" outlineLevel="0" collapsed="false">
      <c r="A60" s="1"/>
      <c r="B60" s="171" t="s">
        <v>252</v>
      </c>
      <c r="C60" s="171" t="s">
        <v>268</v>
      </c>
      <c r="D60" s="171" t="s">
        <v>289</v>
      </c>
      <c r="E60" s="171" t="s">
        <v>290</v>
      </c>
      <c r="F60" s="171" t="s">
        <v>291</v>
      </c>
      <c r="G60" s="171" t="s">
        <v>292</v>
      </c>
      <c r="H60" s="171" t="s">
        <v>293</v>
      </c>
      <c r="I60" s="171" t="s">
        <v>294</v>
      </c>
      <c r="J60" s="181"/>
      <c r="AA60" s="201" t="n">
        <v>4.7</v>
      </c>
    </row>
    <row r="61" customFormat="false" ht="13.5" hidden="false" customHeight="true" outlineLevel="0" collapsed="false">
      <c r="A61" s="1"/>
      <c r="B61" s="177" t="n">
        <v>1</v>
      </c>
      <c r="C61" s="177" t="n">
        <f aca="false">C18</f>
        <v>7.15</v>
      </c>
      <c r="D61" s="195" t="n">
        <f aca="false">IF(D18&lt;&gt;"",SQRT(D18/MAX($C$9,0.000000001)),"")</f>
        <v>4.9457052075513</v>
      </c>
      <c r="E61" s="178" t="n">
        <f aca="false">IF(D61&lt;&gt;"",MAX(1,ROUND(C13*D61,0)),"")</f>
        <v>25</v>
      </c>
      <c r="F61" s="178" t="n">
        <f aca="false">IF(E61&lt;&gt;"",E61,"")</f>
        <v>25</v>
      </c>
      <c r="G61" s="188" t="n">
        <f aca="false">IF(F61&lt;&gt;"",F61*PI()*($C$11+$C$10),"")</f>
        <v>4005.53063332699</v>
      </c>
      <c r="H61" s="193" t="n">
        <f aca="false">IF(G61&lt;&gt;"",G61*4*0.00000001724*1000000/(PI()*$C$10^2),"")</f>
        <v>87.924</v>
      </c>
      <c r="I61" s="188" t="n">
        <f aca="false">IF(G61&lt;&gt;"",G61,"")</f>
        <v>4005.53063332699</v>
      </c>
      <c r="J61" s="75"/>
      <c r="AA61" s="201" t="n">
        <v>5.1</v>
      </c>
    </row>
    <row r="62" customFormat="false" ht="13.5" hidden="false" customHeight="true" outlineLevel="0" collapsed="false">
      <c r="A62" s="1"/>
      <c r="B62" s="177" t="n">
        <v>2</v>
      </c>
      <c r="C62" s="177" t="n">
        <f aca="false">C19</f>
        <v>14.175</v>
      </c>
      <c r="D62" s="195" t="n">
        <f aca="false">IF(D19&lt;&gt;"",SQRT(D19/MAX($C$9,0.000000001)),"")</f>
        <v>1.78885438199983</v>
      </c>
      <c r="E62" s="178" t="n">
        <f aca="false">IF(D62&lt;&gt;"",MAX(1,ROUND(C13*D62,0)),"")</f>
        <v>9</v>
      </c>
      <c r="F62" s="178" t="n">
        <f aca="false">IF(AND(E62&lt;&gt;"",E61&lt;&gt;""),ABS(E62-E61),IF(E62&lt;&gt;"",E62,""))</f>
        <v>16</v>
      </c>
      <c r="G62" s="188" t="n">
        <f aca="false">IF(F62&lt;&gt;"",F62*PI()*($C$11+$C$10),"")</f>
        <v>2563.53960532927</v>
      </c>
      <c r="H62" s="193" t="n">
        <f aca="false">IF(G62&lt;&gt;"",G62*4*0.00000001724*1000000/(PI()*$C$10^2),"")</f>
        <v>56.27136</v>
      </c>
      <c r="I62" s="188" t="n">
        <f aca="false">IF(G62&lt;&gt;"",SUM(G61:G62),"")</f>
        <v>6569.07023865626</v>
      </c>
      <c r="J62" s="75"/>
      <c r="AA62" s="201" t="n">
        <v>5.6</v>
      </c>
    </row>
    <row r="63" customFormat="false" ht="13.5" hidden="false" customHeight="true" outlineLevel="0" collapsed="false">
      <c r="A63" s="1"/>
      <c r="B63" s="177" t="n">
        <v>3</v>
      </c>
      <c r="C63" s="177" t="str">
        <f aca="false">C20</f>
        <v/>
      </c>
      <c r="D63" s="195" t="str">
        <f aca="false">IF(D20&lt;&gt;"",SQRT(D20/MAX($C$9,0.000000001)),"")</f>
        <v/>
      </c>
      <c r="E63" s="178" t="str">
        <f aca="false">IF(D63&lt;&gt;"",MAX(1,ROUND(C13*D63,0)),"")</f>
        <v/>
      </c>
      <c r="F63" s="178" t="str">
        <f aca="false">IF(AND(E63&lt;&gt;"",E62&lt;&gt;""),ABS(E63-E62),IF(E63&lt;&gt;"",E63,""))</f>
        <v/>
      </c>
      <c r="G63" s="188" t="str">
        <f aca="false">IF(F63&lt;&gt;"",F63*PI()*($C$11+$C$10),"")</f>
        <v/>
      </c>
      <c r="H63" s="193" t="str">
        <f aca="false">IF(G63&lt;&gt;"",G63*4*0.00000001724*1000000/(PI()*$C$10^2),"")</f>
        <v/>
      </c>
      <c r="I63" s="188" t="str">
        <f aca="false">IF(G63&lt;&gt;"",SUM(G61:G63),"")</f>
        <v/>
      </c>
      <c r="J63" s="75"/>
      <c r="AA63" s="201" t="n">
        <v>6.2</v>
      </c>
    </row>
    <row r="64" customFormat="false" ht="13.5" hidden="false" customHeight="true" outlineLevel="0" collapsed="false">
      <c r="A64" s="1"/>
      <c r="B64" s="177" t="n">
        <v>4</v>
      </c>
      <c r="C64" s="177" t="str">
        <f aca="false">C21</f>
        <v/>
      </c>
      <c r="D64" s="195" t="str">
        <f aca="false">IF(D21&lt;&gt;"",SQRT(D21/MAX($C$9,0.000000001)),"")</f>
        <v/>
      </c>
      <c r="E64" s="178" t="str">
        <f aca="false">IF(D64&lt;&gt;"",MAX(1,ROUND(C13*D64,0)),"")</f>
        <v/>
      </c>
      <c r="F64" s="178" t="str">
        <f aca="false">IF(AND(E64&lt;&gt;"",E63&lt;&gt;""),ABS(E64-E63),IF(E64&lt;&gt;"",E64,""))</f>
        <v/>
      </c>
      <c r="G64" s="188" t="str">
        <f aca="false">IF(F64&lt;&gt;"",F64*PI()*($C$11+$C$10),"")</f>
        <v/>
      </c>
      <c r="H64" s="193" t="str">
        <f aca="false">IF(G64&lt;&gt;"",G64*4*0.00000001724*1000000/(PI()*$C$10^2),"")</f>
        <v/>
      </c>
      <c r="I64" s="188" t="str">
        <f aca="false">IF(G64&lt;&gt;"",SUM(G61:G64),"")</f>
        <v/>
      </c>
      <c r="J64" s="75"/>
      <c r="AA64" s="201" t="n">
        <v>6.8</v>
      </c>
    </row>
    <row r="65" customFormat="false" ht="13.5" hidden="false" customHeight="true" outlineLevel="0" collapsed="false">
      <c r="A65" s="1"/>
      <c r="B65" s="177" t="n">
        <v>5</v>
      </c>
      <c r="C65" s="177" t="str">
        <f aca="false">C22</f>
        <v/>
      </c>
      <c r="D65" s="195" t="str">
        <f aca="false">IF(D22&lt;&gt;"",SQRT(D22/MAX($C$9,0.000000001)),"")</f>
        <v/>
      </c>
      <c r="E65" s="178" t="str">
        <f aca="false">IF(D65&lt;&gt;"",MAX(1,ROUND(C13*D65,0)),"")</f>
        <v/>
      </c>
      <c r="F65" s="178" t="str">
        <f aca="false">IF(AND(E65&lt;&gt;"",E64&lt;&gt;""),ABS(E65-E64),IF(E65&lt;&gt;"",E65,""))</f>
        <v/>
      </c>
      <c r="G65" s="188" t="str">
        <f aca="false">IF(F65&lt;&gt;"",F65*PI()*($C$11+$C$10),"")</f>
        <v/>
      </c>
      <c r="H65" s="193" t="str">
        <f aca="false">IF(G65&lt;&gt;"",G65*4*0.00000001724*1000000/(PI()*$C$10^2),"")</f>
        <v/>
      </c>
      <c r="I65" s="188" t="str">
        <f aca="false">IF(G65&lt;&gt;"",SUM(G61:G65),"")</f>
        <v/>
      </c>
      <c r="J65" s="75"/>
      <c r="AA65" s="201" t="n">
        <v>7.5</v>
      </c>
    </row>
    <row r="66" customFormat="false" ht="13.5" hidden="false" customHeight="true" outlineLevel="0" collapsed="false">
      <c r="A66" s="1"/>
      <c r="B66" s="177" t="n">
        <v>6</v>
      </c>
      <c r="C66" s="177" t="str">
        <f aca="false">C23</f>
        <v/>
      </c>
      <c r="D66" s="195" t="str">
        <f aca="false">IF(D23&lt;&gt;"",SQRT(D23/MAX($C$9,0.000000001)),"")</f>
        <v/>
      </c>
      <c r="E66" s="178" t="str">
        <f aca="false">IF(D66&lt;&gt;"",MAX(1,ROUND(C13*D66,0)),"")</f>
        <v/>
      </c>
      <c r="F66" s="178" t="str">
        <f aca="false">IF(AND(E66&lt;&gt;"",E65&lt;&gt;""),ABS(E66-E65),IF(E66&lt;&gt;"",E66,""))</f>
        <v/>
      </c>
      <c r="G66" s="188" t="str">
        <f aca="false">IF(F66&lt;&gt;"",F66*PI()*($C$11+$C$10),"")</f>
        <v/>
      </c>
      <c r="H66" s="193" t="str">
        <f aca="false">IF(G66&lt;&gt;"",G66*4*0.00000001724*1000000/(PI()*$C$10^2),"")</f>
        <v/>
      </c>
      <c r="I66" s="188" t="str">
        <f aca="false">IF(G66&lt;&gt;"",SUM(G61:G66),"")</f>
        <v/>
      </c>
      <c r="J66" s="75"/>
      <c r="AA66" s="201" t="n">
        <v>8.2</v>
      </c>
    </row>
    <row r="67" customFormat="false" ht="13.5" hidden="false" customHeight="true" outlineLevel="0" collapsed="false">
      <c r="A67" s="1"/>
      <c r="B67" s="177" t="n">
        <v>7</v>
      </c>
      <c r="C67" s="177" t="str">
        <f aca="false">C24</f>
        <v/>
      </c>
      <c r="D67" s="195" t="str">
        <f aca="false">IF(D24&lt;&gt;"",SQRT(D24/MAX($C$9,0.000000001)),"")</f>
        <v/>
      </c>
      <c r="E67" s="178" t="str">
        <f aca="false">IF(D67&lt;&gt;"",MAX(1,ROUND(C13*D67,0)),"")</f>
        <v/>
      </c>
      <c r="F67" s="178" t="str">
        <f aca="false">IF(AND(E67&lt;&gt;"",E66&lt;&gt;""),ABS(E67-E66),IF(E67&lt;&gt;"",E67,""))</f>
        <v/>
      </c>
      <c r="G67" s="188" t="str">
        <f aca="false">IF(F67&lt;&gt;"",F67*PI()*($C$11+$C$10),"")</f>
        <v/>
      </c>
      <c r="H67" s="193" t="str">
        <f aca="false">IF(G67&lt;&gt;"",G67*4*0.00000001724*1000000/(PI()*$C$10^2),"")</f>
        <v/>
      </c>
      <c r="I67" s="188" t="str">
        <f aca="false">IF(G67&lt;&gt;"",SUM(G61:G67),"")</f>
        <v/>
      </c>
      <c r="J67" s="75"/>
      <c r="AA67" s="201" t="n">
        <v>9.1</v>
      </c>
    </row>
    <row r="68" customFormat="false" ht="13.5" hidden="false" customHeight="true" outlineLevel="0" collapsed="false">
      <c r="A68" s="1"/>
      <c r="B68" s="177" t="n">
        <v>8</v>
      </c>
      <c r="C68" s="177" t="str">
        <f aca="false">C25</f>
        <v/>
      </c>
      <c r="D68" s="195" t="str">
        <f aca="false">IF(D25&lt;&gt;"",SQRT(D25/MAX($C$9,0.000000001)),"")</f>
        <v/>
      </c>
      <c r="E68" s="178" t="str">
        <f aca="false">IF(D68&lt;&gt;"",MAX(1,ROUND(C13*D68,0)),"")</f>
        <v/>
      </c>
      <c r="F68" s="178" t="str">
        <f aca="false">IF(AND(E68&lt;&gt;"",E67&lt;&gt;""),ABS(E68-E67),IF(E68&lt;&gt;"",E68,""))</f>
        <v/>
      </c>
      <c r="G68" s="188" t="str">
        <f aca="false">IF(F68&lt;&gt;"",F68*PI()*($C$11+$C$10),"")</f>
        <v/>
      </c>
      <c r="H68" s="193" t="str">
        <f aca="false">IF(G68&lt;&gt;"",G68*4*0.00000001724*1000000/(PI()*$C$10^2),"")</f>
        <v/>
      </c>
      <c r="I68" s="188" t="str">
        <f aca="false">IF(G68&lt;&gt;"",SUM(G61:G68),"")</f>
        <v/>
      </c>
      <c r="J68" s="75"/>
      <c r="AA68" s="201" t="n">
        <v>10</v>
      </c>
    </row>
    <row r="69" customFormat="false" ht="13.5" hidden="false" customHeight="true" outlineLevel="0" collapsed="false">
      <c r="A69" s="1"/>
      <c r="B69" s="177" t="n">
        <v>9</v>
      </c>
      <c r="C69" s="177" t="str">
        <f aca="false">C26</f>
        <v/>
      </c>
      <c r="D69" s="195" t="str">
        <f aca="false">IF(D26&lt;&gt;"",SQRT(D26/MAX($C$9,0.000000001)),"")</f>
        <v/>
      </c>
      <c r="E69" s="178" t="str">
        <f aca="false">IF(D69&lt;&gt;"",MAX(1,ROUND(C13*D69,0)),"")</f>
        <v/>
      </c>
      <c r="F69" s="178" t="str">
        <f aca="false">IF(AND(E69&lt;&gt;"",E68&lt;&gt;""),ABS(E69-E68),IF(E69&lt;&gt;"",E69,""))</f>
        <v/>
      </c>
      <c r="G69" s="188" t="str">
        <f aca="false">IF(F69&lt;&gt;"",F69*PI()*($C$11+$C$10),"")</f>
        <v/>
      </c>
      <c r="H69" s="193" t="str">
        <f aca="false">IF(G69&lt;&gt;"",G69*4*0.00000001724*1000000/(PI()*$C$10^2),"")</f>
        <v/>
      </c>
      <c r="I69" s="188" t="str">
        <f aca="false">IF(G69&lt;&gt;"",SUM(G61:G69),"")</f>
        <v/>
      </c>
      <c r="J69" s="75"/>
      <c r="AA69" s="201" t="n">
        <v>11</v>
      </c>
    </row>
    <row r="70" customFormat="false" ht="13.5" hidden="false" customHeight="true" outlineLevel="0" collapsed="false">
      <c r="A70" s="1"/>
      <c r="B70" s="177" t="n">
        <v>10</v>
      </c>
      <c r="C70" s="177" t="str">
        <f aca="false">C27</f>
        <v/>
      </c>
      <c r="D70" s="195" t="str">
        <f aca="false">IF(D27&lt;&gt;"",SQRT(D27/MAX($C$9,0.000000001)),"")</f>
        <v/>
      </c>
      <c r="E70" s="178" t="str">
        <f aca="false">IF(D70&lt;&gt;"",MAX(1,ROUND(C13*D70,0)),"")</f>
        <v/>
      </c>
      <c r="F70" s="178" t="str">
        <f aca="false">IF(AND(E70&lt;&gt;"",E69&lt;&gt;""),ABS(E70-E69),IF(E70&lt;&gt;"",E70,""))</f>
        <v/>
      </c>
      <c r="G70" s="188" t="str">
        <f aca="false">IF(F70&lt;&gt;"",F70*PI()*($C$11+$C$10),"")</f>
        <v/>
      </c>
      <c r="H70" s="193" t="str">
        <f aca="false">IF(G70&lt;&gt;"",G70*4*0.00000001724*1000000/(PI()*$C$10^2),"")</f>
        <v/>
      </c>
      <c r="I70" s="188" t="str">
        <f aca="false">IF(G70&lt;&gt;"",SUM(G61:G70),"")</f>
        <v/>
      </c>
      <c r="J70" s="75"/>
      <c r="AA70" s="201" t="n">
        <v>12</v>
      </c>
    </row>
    <row r="71" customFormat="false" ht="13.5" hidden="false" customHeight="true" outlineLevel="0" collapsed="false">
      <c r="A71" s="1"/>
      <c r="B71" s="177" t="n">
        <v>11</v>
      </c>
      <c r="C71" s="177" t="str">
        <f aca="false">C28</f>
        <v/>
      </c>
      <c r="D71" s="195" t="str">
        <f aca="false">IF(D28&lt;&gt;"",SQRT(D28/MAX($C$9,0.000000001)),"")</f>
        <v/>
      </c>
      <c r="E71" s="178" t="str">
        <f aca="false">IF(D71&lt;&gt;"",MAX(1,ROUND(C13*D71,0)),"")</f>
        <v/>
      </c>
      <c r="F71" s="178" t="str">
        <f aca="false">IF(AND(E71&lt;&gt;"",E70&lt;&gt;""),ABS(E71-E70),IF(E71&lt;&gt;"",E71,""))</f>
        <v/>
      </c>
      <c r="G71" s="188" t="str">
        <f aca="false">IF(F71&lt;&gt;"",F71*PI()*($C$11+$C$10),"")</f>
        <v/>
      </c>
      <c r="H71" s="193" t="str">
        <f aca="false">IF(G71&lt;&gt;"",G71*4*0.00000001724*1000000/(PI()*$C$10^2),"")</f>
        <v/>
      </c>
      <c r="I71" s="188" t="str">
        <f aca="false">IF(G71&lt;&gt;"",SUM(G61:G71),"")</f>
        <v/>
      </c>
      <c r="J71" s="75"/>
      <c r="AA71" s="201" t="n">
        <v>13</v>
      </c>
    </row>
    <row r="72" customFormat="false" ht="12.75" hidden="false" customHeight="true" outlineLevel="0" collapsed="false">
      <c r="A72" s="1"/>
      <c r="B72" s="1"/>
      <c r="C72" s="1"/>
      <c r="D72" s="1"/>
      <c r="E72" s="1"/>
      <c r="F72" s="1"/>
      <c r="G72" s="1"/>
      <c r="H72" s="1"/>
      <c r="I72" s="1"/>
      <c r="J72" s="1"/>
      <c r="AA72" s="201" t="n">
        <v>15</v>
      </c>
    </row>
    <row r="73" customFormat="false" ht="13.5" hidden="false" customHeight="true" outlineLevel="0" collapsed="false">
      <c r="A73" s="1"/>
      <c r="B73" s="202" t="s">
        <v>295</v>
      </c>
      <c r="C73" s="202"/>
      <c r="D73" s="202"/>
      <c r="E73" s="178" t="n">
        <f aca="false">IFERROR(MAX(E61:E71),"")</f>
        <v>25</v>
      </c>
      <c r="F73" s="1"/>
      <c r="G73" s="1"/>
      <c r="H73" s="203" t="n">
        <f aca="false">IFERROR(SUM(H61:H71),"")</f>
        <v>144.19536</v>
      </c>
      <c r="I73" s="204" t="n">
        <f aca="false">IFERROR(MAX(I61:I71),"")</f>
        <v>6569.07023865626</v>
      </c>
      <c r="J73" s="1"/>
      <c r="AA73" s="201" t="n">
        <v>16</v>
      </c>
    </row>
    <row r="74" customFormat="false" ht="12.75" hidden="false" customHeight="true" outlineLevel="0" collapsed="false">
      <c r="A74" s="1"/>
      <c r="B74" s="1"/>
      <c r="C74" s="1"/>
      <c r="D74" s="1"/>
      <c r="E74" s="1"/>
      <c r="F74" s="1"/>
      <c r="G74" s="1"/>
      <c r="H74" s="1"/>
      <c r="I74" s="1"/>
      <c r="J74" s="1"/>
      <c r="AA74" s="201" t="n">
        <v>18</v>
      </c>
    </row>
    <row r="75" customFormat="false" ht="13.5" hidden="false" customHeight="true" outlineLevel="0" collapsed="false">
      <c r="A75" s="1"/>
      <c r="B75" s="169" t="s">
        <v>296</v>
      </c>
      <c r="C75" s="169"/>
      <c r="D75" s="169"/>
      <c r="E75" s="169"/>
      <c r="F75" s="169"/>
      <c r="G75" s="169"/>
      <c r="H75" s="169"/>
      <c r="I75" s="169"/>
      <c r="J75" s="1"/>
      <c r="AA75" s="201" t="n">
        <v>20</v>
      </c>
    </row>
    <row r="76" customFormat="false" ht="13.5" hidden="false" customHeight="true" outlineLevel="0" collapsed="false">
      <c r="A76" s="1"/>
      <c r="B76" s="186" t="s">
        <v>297</v>
      </c>
      <c r="C76" s="186"/>
      <c r="D76" s="186"/>
      <c r="E76" s="186"/>
      <c r="F76" s="186"/>
      <c r="G76" s="186"/>
      <c r="H76" s="186"/>
      <c r="I76" s="186"/>
      <c r="J76" s="1"/>
      <c r="AA76" s="201" t="n">
        <v>22</v>
      </c>
    </row>
    <row r="77" customFormat="false" ht="12.75" hidden="false" customHeight="true" outlineLevel="0" collapsed="false">
      <c r="A77" s="1"/>
      <c r="B77" s="1"/>
      <c r="C77" s="1"/>
      <c r="D77" s="1"/>
      <c r="E77" s="1"/>
      <c r="F77" s="1"/>
      <c r="G77" s="1"/>
      <c r="H77" s="1"/>
      <c r="I77" s="1"/>
      <c r="J77" s="1"/>
      <c r="AA77" s="201" t="n">
        <v>24</v>
      </c>
    </row>
    <row r="78" customFormat="false" ht="13.5" hidden="false" customHeight="true" outlineLevel="0" collapsed="false">
      <c r="A78" s="1"/>
      <c r="B78" s="170" t="s">
        <v>298</v>
      </c>
      <c r="C78" s="170"/>
      <c r="D78" s="170"/>
      <c r="E78" s="170"/>
      <c r="F78" s="170"/>
      <c r="G78" s="170"/>
      <c r="H78" s="170"/>
      <c r="I78" s="170"/>
      <c r="J78" s="1"/>
      <c r="AA78" s="201" t="n">
        <v>27</v>
      </c>
    </row>
    <row r="79" customFormat="false" ht="38.25" hidden="false" customHeight="true" outlineLevel="0" collapsed="false">
      <c r="A79" s="1"/>
      <c r="B79" s="171" t="s">
        <v>252</v>
      </c>
      <c r="C79" s="171" t="s">
        <v>268</v>
      </c>
      <c r="D79" s="171" t="s">
        <v>299</v>
      </c>
      <c r="E79" s="171" t="s">
        <v>270</v>
      </c>
      <c r="F79" s="171" t="s">
        <v>300</v>
      </c>
      <c r="G79" s="171" t="s">
        <v>301</v>
      </c>
      <c r="H79" s="171" t="s">
        <v>302</v>
      </c>
      <c r="I79" s="171" t="s">
        <v>303</v>
      </c>
      <c r="J79" s="1"/>
      <c r="AA79" s="201" t="n">
        <v>30</v>
      </c>
    </row>
    <row r="80" customFormat="false" ht="13.5" hidden="false" customHeight="true" outlineLevel="0" collapsed="false">
      <c r="A80" s="1"/>
      <c r="B80" s="192" t="n">
        <v>1</v>
      </c>
      <c r="C80" s="177" t="n">
        <f aca="false">C18</f>
        <v>7.15</v>
      </c>
      <c r="D80" s="193" t="n">
        <f aca="false">IF(AND(ISNUMBER(D18),D18&gt;0),SQRT(D18^2+IF(ISNUMBER(E18),E18,0)^2),"")</f>
        <v>1809.03786582813</v>
      </c>
      <c r="E80" s="194" t="n">
        <f aca="false">IF(AND(ISNUMBER(D18),D18&gt;0),IFERROR(DEGREES(ATAN2(D18,IF(ISNUMBER(E18),E18,0))),""),"")</f>
        <v>47.4642602096732</v>
      </c>
      <c r="F80" s="196" t="n">
        <f aca="false">IF(D80&lt;&gt;"",IFERROR((1+SQRT(((IF(ISNUMBER(D18),D18/MAX((D18/$C$9),0.000000001),C9)-C9)^2+(IF(ISNUMBER(E18),E18/MAX((D18/$C$9),0.000000001),0))^2)/((IF(ISNUMBER(D18),D18/MAX((D18/$C$9),0.000000001),C9)+C9)^2+(IF(ISNUMBER(E18),E18/MAX((D18/$C$9),0.000000001),0))^2)))/(1-SQRT(((IF(ISNUMBER(D18),D18/MAX((D18/$C$9),0.000000001),C9)-C9)^2+(IF(ISNUMBER(E18),E18/MAX((D18/$C$9),0.000000001),0))^2)/((IF(ISNUMBER(D18),D18/MAX((D18/$C$9),0.000000001),C9)+C9)^2+(IF(ISNUMBER(E18),E18/MAX((D18/$C$9),0.000000001),0))^2))),999),"")</f>
        <v>2.83527586173387</v>
      </c>
      <c r="G80" s="197" t="n">
        <f aca="false">IF(D80&lt;&gt;"",IFERROR(-20*LOG10(MAX(SQRT(((IF(ISNUMBER(D18),D18/MAX((D18/$C$9),0.000000001),C9)-C9)^2+(IF(ISNUMBER(E18),E18/MAX((D18/$C$9),0.000000001),0))^2)/((IF(ISNUMBER(D18),D18/MAX((D18/$C$9),0.000000001),C9)+C9)^2+(IF(ISNUMBER(E18),E18/MAX((D18/$C$9),0.000000001),0))^2)),0.000000001)),0),"")</f>
        <v>6.40190508965517</v>
      </c>
      <c r="H80" s="196" t="n">
        <f aca="false">IF(D80&lt;&gt;"",IFERROR(MAX(0,-10*LOG10(1-((IF(ISNUMBER(D18),D18/MAX((D18/$C$9),0.000000001),C9)-C9)^2+(IF(ISNUMBER(E18),E18/MAX((D18/$C$9),0.000000001),0))^2)/((IF(ISNUMBER(D18),D18/MAX((D18/$C$9),0.000000001),C9)+C9)^2+(IF(ISNUMBER(E18),E18/MAX((D18/$C$9),0.000000001),0))^2))),0),"")</f>
        <v>1.12937902392702</v>
      </c>
      <c r="I80" s="196" t="n">
        <f aca="false">IF(D80&lt;&gt;"",IFERROR(((IF(ISNUMBER(D18),D18/MAX((D18/$C$9),0.000000001),C9)-C9)^2+(IF(ISNUMBER(E18),E18/MAX((D18/$C$9),0.000000001),0))^2)/((IF(ISNUMBER(D18),D18/MAX((D18/$C$9),0.000000001),C9)+C9)^2+(IF(ISNUMBER(E18),E18/MAX((D18/$C$9),0.000000001),0))^2)*100,0),"")</f>
        <v>22.8986295403042</v>
      </c>
      <c r="J80" s="1"/>
      <c r="AA80" s="201" t="n">
        <v>33</v>
      </c>
    </row>
    <row r="81" customFormat="false" ht="13.5" hidden="false" customHeight="true" outlineLevel="0" collapsed="false">
      <c r="A81" s="1"/>
      <c r="B81" s="192" t="n">
        <v>2</v>
      </c>
      <c r="C81" s="177" t="n">
        <f aca="false">C19</f>
        <v>14.175</v>
      </c>
      <c r="D81" s="193" t="n">
        <f aca="false">IF(AND(ISNUMBER(D19),D19&gt;0),SQRT(D19^2+IF(ISNUMBER(E19),E19,0)^2),"")</f>
        <v>1334.62541561294</v>
      </c>
      <c r="E81" s="194" t="n">
        <f aca="false">IF(AND(ISNUMBER(D19),D19&gt;0),IFERROR(DEGREES(ATAN2(D19,IF(ISNUMBER(E19),E19,0))),""),"")</f>
        <v>83.1146021498277</v>
      </c>
      <c r="F81" s="196" t="n">
        <f aca="false">IF(D81&lt;&gt;"",IFERROR((1+SQRT(((IF(ISNUMBER(D19),D19/MAX((D19/$C$9),0.000000001),C9)-C9)^2+(IF(ISNUMBER(E19),E19/MAX((D19/$C$9),0.000000001),0))^2)/((IF(ISNUMBER(D19),D19/MAX((D19/$C$9),0.000000001),C9)+C9)^2+(IF(ISNUMBER(E19),E19/MAX((D19/$C$9),0.000000001),0))^2)))/(1-SQRT(((IF(ISNUMBER(D19),D19/MAX((D19/$C$9),0.000000001),C9)-C9)^2+(IF(ISNUMBER(E19),E19/MAX((D19/$C$9),0.000000001),0))^2)/((IF(ISNUMBER(D19),D19/MAX((D19/$C$9),0.000000001),C9)+C9)^2+(IF(ISNUMBER(E19),E19/MAX((D19/$C$9),0.000000001),0))^2))),999),"")</f>
        <v>70.5649302170891</v>
      </c>
      <c r="G81" s="197" t="n">
        <f aca="false">IF(D81&lt;&gt;"",IFERROR(-20*LOG10(MAX(SQRT(((IF(ISNUMBER(D19),D19/MAX((D19/$C$9),0.000000001),C9)-C9)^2+(IF(ISNUMBER(E19),E19/MAX((D19/$C$9),0.000000001),0))^2)/((IF(ISNUMBER(D19),D19/MAX((D19/$C$9),0.000000001),C9)+C9)^2+(IF(ISNUMBER(E19),E19/MAX((D19/$C$9),0.000000001),0))^2)),0.000000001)),0),"")</f>
        <v>0.246197966474936</v>
      </c>
      <c r="H81" s="196" t="n">
        <f aca="false">IF(D81&lt;&gt;"",IFERROR(MAX(0,-10*LOG10(1-((IF(ISNUMBER(D19),D19/MAX((D19/$C$9),0.000000001),C9)-C9)^2+(IF(ISNUMBER(E19),E19/MAX((D19/$C$9),0.000000001),0))^2)/((IF(ISNUMBER(D19),D19/MAX((D19/$C$9),0.000000001),C9)+C9)^2+(IF(ISNUMBER(E19),E19/MAX((D19/$C$9),0.000000001),0))^2))),0),"")</f>
        <v>12.5875159655333</v>
      </c>
      <c r="I81" s="196" t="n">
        <f aca="false">IF(D81&lt;&gt;"",IFERROR(((IF(ISNUMBER(D19),D19/MAX((D19/$C$9),0.000000001),C9)-C9)^2+(IF(ISNUMBER(E19),E19/MAX((D19/$C$9),0.000000001),0))^2)/((IF(ISNUMBER(D19),D19/MAX((D19/$C$9),0.000000001),C9)+C9)^2+(IF(ISNUMBER(E19),E19/MAX((D19/$C$9),0.000000001),0))^2)*100,0),"")</f>
        <v>94.488771679606</v>
      </c>
      <c r="J81" s="1"/>
      <c r="AA81" s="201" t="n">
        <v>36</v>
      </c>
    </row>
    <row r="82" customFormat="false" ht="13.5" hidden="false" customHeight="true" outlineLevel="0" collapsed="false">
      <c r="A82" s="1"/>
      <c r="B82" s="192" t="n">
        <v>3</v>
      </c>
      <c r="C82" s="177" t="str">
        <f aca="false">C20</f>
        <v/>
      </c>
      <c r="D82" s="193" t="str">
        <f aca="false">IF(AND(ISNUMBER(D20),D20&gt;0),SQRT(D20^2+IF(ISNUMBER(E20),E20,0)^2),"")</f>
        <v/>
      </c>
      <c r="E82" s="194" t="str">
        <f aca="false">IF(AND(ISNUMBER(D20),D20&gt;0),IFERROR(DEGREES(ATAN2(D20,IF(ISNUMBER(E20),E20,0))),""),"")</f>
        <v/>
      </c>
      <c r="F82" s="196" t="str">
        <f aca="false">IF(D82&lt;&gt;"",IFERROR((1+SQRT(((IF(ISNUMBER(D20),D20/MAX((D20/$C$9),0.000000001),C9)-C9)^2+(IF(ISNUMBER(E20),E20/MAX((D20/$C$9),0.000000001),0))^2)/((IF(ISNUMBER(D20),D20/MAX((D20/$C$9),0.000000001),C9)+C9)^2+(IF(ISNUMBER(E20),E20/MAX((D20/$C$9),0.000000001),0))^2)))/(1-SQRT(((IF(ISNUMBER(D20),D20/MAX((D20/$C$9),0.000000001),C9)-C9)^2+(IF(ISNUMBER(E20),E20/MAX((D20/$C$9),0.000000001),0))^2)/((IF(ISNUMBER(D20),D20/MAX((D20/$C$9),0.000000001),C9)+C9)^2+(IF(ISNUMBER(E20),E20/MAX((D20/$C$9),0.000000001),0))^2))),999),"")</f>
        <v/>
      </c>
      <c r="G82" s="197" t="str">
        <f aca="false">IF(D82&lt;&gt;"",IFERROR(-20*LOG10(MAX(SQRT(((IF(ISNUMBER(D20),D20/MAX((D20/$C$9),0.000000001),C9)-C9)^2+(IF(ISNUMBER(E20),E20/MAX((D20/$C$9),0.000000001),0))^2)/((IF(ISNUMBER(D20),D20/MAX((D20/$C$9),0.000000001),C9)+C9)^2+(IF(ISNUMBER(E20),E20/MAX((D20/$C$9),0.000000001),0))^2)),0.000000001)),0),"")</f>
        <v/>
      </c>
      <c r="H82" s="196" t="str">
        <f aca="false">IF(D82&lt;&gt;"",IFERROR(MAX(0,-10*LOG10(1-((IF(ISNUMBER(D20),D20/MAX((D20/$C$9),0.000000001),C9)-C9)^2+(IF(ISNUMBER(E20),E20/MAX((D20/$C$9),0.000000001),0))^2)/((IF(ISNUMBER(D20),D20/MAX((D20/$C$9),0.000000001),C9)+C9)^2+(IF(ISNUMBER(E20),E20/MAX((D20/$C$9),0.000000001),0))^2))),0),"")</f>
        <v/>
      </c>
      <c r="I82" s="196" t="str">
        <f aca="false">IF(D82&lt;&gt;"",IFERROR(((IF(ISNUMBER(D20),D20/MAX((D20/$C$9),0.000000001),C9)-C9)^2+(IF(ISNUMBER(E20),E20/MAX((D20/$C$9),0.000000001),0))^2)/((IF(ISNUMBER(D20),D20/MAX((D20/$C$9),0.000000001),C9)+C9)^2+(IF(ISNUMBER(E20),E20/MAX((D20/$C$9),0.000000001),0))^2)*100,0),"")</f>
        <v/>
      </c>
      <c r="J82" s="1"/>
      <c r="AA82" s="201" t="n">
        <v>39</v>
      </c>
    </row>
    <row r="83" customFormat="false" ht="13.5" hidden="false" customHeight="true" outlineLevel="0" collapsed="false">
      <c r="A83" s="1"/>
      <c r="B83" s="192" t="n">
        <v>4</v>
      </c>
      <c r="C83" s="177" t="str">
        <f aca="false">C21</f>
        <v/>
      </c>
      <c r="D83" s="193" t="str">
        <f aca="false">IF(AND(ISNUMBER(D21),D21&gt;0),SQRT(D21^2+IF(ISNUMBER(E21),E21,0)^2),"")</f>
        <v/>
      </c>
      <c r="E83" s="194" t="str">
        <f aca="false">IF(AND(ISNUMBER(D21),D21&gt;0),IFERROR(DEGREES(ATAN2(D21,IF(ISNUMBER(E21),E21,0))),""),"")</f>
        <v/>
      </c>
      <c r="F83" s="196" t="str">
        <f aca="false">IF(D83&lt;&gt;"",IFERROR((1+SQRT(((IF(ISNUMBER(D21),D21/MAX((D21/$C$9),0.000000001),C9)-C9)^2+(IF(ISNUMBER(E21),E21/MAX((D21/$C$9),0.000000001),0))^2)/((IF(ISNUMBER(D21),D21/MAX((D21/$C$9),0.000000001),C9)+C9)^2+(IF(ISNUMBER(E21),E21/MAX((D21/$C$9),0.000000001),0))^2)))/(1-SQRT(((IF(ISNUMBER(D21),D21/MAX((D21/$C$9),0.000000001),C9)-C9)^2+(IF(ISNUMBER(E21),E21/MAX((D21/$C$9),0.000000001),0))^2)/((IF(ISNUMBER(D21),D21/MAX((D21/$C$9),0.000000001),C9)+C9)^2+(IF(ISNUMBER(E21),E21/MAX((D21/$C$9),0.000000001),0))^2))),999),"")</f>
        <v/>
      </c>
      <c r="G83" s="197" t="str">
        <f aca="false">IF(D83&lt;&gt;"",IFERROR(-20*LOG10(MAX(SQRT(((IF(ISNUMBER(D21),D21/MAX((D21/$C$9),0.000000001),C9)-C9)^2+(IF(ISNUMBER(E21),E21/MAX((D21/$C$9),0.000000001),0))^2)/((IF(ISNUMBER(D21),D21/MAX((D21/$C$9),0.000000001),C9)+C9)^2+(IF(ISNUMBER(E21),E21/MAX((D21/$C$9),0.000000001),0))^2)),0.000000001)),0),"")</f>
        <v/>
      </c>
      <c r="H83" s="196" t="str">
        <f aca="false">IF(D83&lt;&gt;"",IFERROR(MAX(0,-10*LOG10(1-((IF(ISNUMBER(D21),D21/MAX((D21/$C$9),0.000000001),C9)-C9)^2+(IF(ISNUMBER(E21),E21/MAX((D21/$C$9),0.000000001),0))^2)/((IF(ISNUMBER(D21),D21/MAX((D21/$C$9),0.000000001),C9)+C9)^2+(IF(ISNUMBER(E21),E21/MAX((D21/$C$9),0.000000001),0))^2))),0),"")</f>
        <v/>
      </c>
      <c r="I83" s="196" t="str">
        <f aca="false">IF(D83&lt;&gt;"",IFERROR(((IF(ISNUMBER(D21),D21/MAX((D21/$C$9),0.000000001),C9)-C9)^2+(IF(ISNUMBER(E21),E21/MAX((D21/$C$9),0.000000001),0))^2)/((IF(ISNUMBER(D21),D21/MAX((D21/$C$9),0.000000001),C9)+C9)^2+(IF(ISNUMBER(E21),E21/MAX((D21/$C$9),0.000000001),0))^2)*100,0),"")</f>
        <v/>
      </c>
      <c r="J83" s="1"/>
      <c r="AA83" s="201" t="n">
        <v>43</v>
      </c>
    </row>
    <row r="84" customFormat="false" ht="13.5" hidden="false" customHeight="true" outlineLevel="0" collapsed="false">
      <c r="A84" s="1"/>
      <c r="B84" s="192" t="n">
        <v>5</v>
      </c>
      <c r="C84" s="177" t="str">
        <f aca="false">C22</f>
        <v/>
      </c>
      <c r="D84" s="193" t="str">
        <f aca="false">IF(AND(ISNUMBER(D22),D22&gt;0),SQRT(D22^2+IF(ISNUMBER(E22),E22,0)^2),"")</f>
        <v/>
      </c>
      <c r="E84" s="194" t="str">
        <f aca="false">IF(AND(ISNUMBER(D22),D22&gt;0),IFERROR(DEGREES(ATAN2(D22,IF(ISNUMBER(E22),E22,0))),""),"")</f>
        <v/>
      </c>
      <c r="F84" s="196" t="str">
        <f aca="false">IF(D84&lt;&gt;"",IFERROR((1+SQRT(((IF(ISNUMBER(D22),D22/MAX((D22/$C$9),0.000000001),C9)-C9)^2+(IF(ISNUMBER(E22),E22/MAX((D22/$C$9),0.000000001),0))^2)/((IF(ISNUMBER(D22),D22/MAX((D22/$C$9),0.000000001),C9)+C9)^2+(IF(ISNUMBER(E22),E22/MAX((D22/$C$9),0.000000001),0))^2)))/(1-SQRT(((IF(ISNUMBER(D22),D22/MAX((D22/$C$9),0.000000001),C9)-C9)^2+(IF(ISNUMBER(E22),E22/MAX((D22/$C$9),0.000000001),0))^2)/((IF(ISNUMBER(D22),D22/MAX((D22/$C$9),0.000000001),C9)+C9)^2+(IF(ISNUMBER(E22),E22/MAX((D22/$C$9),0.000000001),0))^2))),999),"")</f>
        <v/>
      </c>
      <c r="G84" s="197" t="str">
        <f aca="false">IF(D84&lt;&gt;"",IFERROR(-20*LOG10(MAX(SQRT(((IF(ISNUMBER(D22),D22/MAX((D22/$C$9),0.000000001),C9)-C9)^2+(IF(ISNUMBER(E22),E22/MAX((D22/$C$9),0.000000001),0))^2)/((IF(ISNUMBER(D22),D22/MAX((D22/$C$9),0.000000001),C9)+C9)^2+(IF(ISNUMBER(E22),E22/MAX((D22/$C$9),0.000000001),0))^2)),0.000000001)),0),"")</f>
        <v/>
      </c>
      <c r="H84" s="196" t="str">
        <f aca="false">IF(D84&lt;&gt;"",IFERROR(MAX(0,-10*LOG10(1-((IF(ISNUMBER(D22),D22/MAX((D22/$C$9),0.000000001),C9)-C9)^2+(IF(ISNUMBER(E22),E22/MAX((D22/$C$9),0.000000001),0))^2)/((IF(ISNUMBER(D22),D22/MAX((D22/$C$9),0.000000001),C9)+C9)^2+(IF(ISNUMBER(E22),E22/MAX((D22/$C$9),0.000000001),0))^2))),0),"")</f>
        <v/>
      </c>
      <c r="I84" s="196" t="str">
        <f aca="false">IF(D84&lt;&gt;"",IFERROR(((IF(ISNUMBER(D22),D22/MAX((D22/$C$9),0.000000001),C9)-C9)^2+(IF(ISNUMBER(E22),E22/MAX((D22/$C$9),0.000000001),0))^2)/((IF(ISNUMBER(D22),D22/MAX((D22/$C$9),0.000000001),C9)+C9)^2+(IF(ISNUMBER(E22),E22/MAX((D22/$C$9),0.000000001),0))^2)*100,0),"")</f>
        <v/>
      </c>
      <c r="J84" s="1"/>
      <c r="AA84" s="201" t="n">
        <v>47</v>
      </c>
    </row>
    <row r="85" customFormat="false" ht="13.5" hidden="false" customHeight="true" outlineLevel="0" collapsed="false">
      <c r="A85" s="1"/>
      <c r="B85" s="192" t="n">
        <v>6</v>
      </c>
      <c r="C85" s="177" t="str">
        <f aca="false">C23</f>
        <v/>
      </c>
      <c r="D85" s="193" t="str">
        <f aca="false">IF(AND(ISNUMBER(D23),D23&gt;0),SQRT(D23^2+IF(ISNUMBER(E23),E23,0)^2),"")</f>
        <v/>
      </c>
      <c r="E85" s="194" t="str">
        <f aca="false">IF(AND(ISNUMBER(D23),D23&gt;0),IFERROR(DEGREES(ATAN2(D23,IF(ISNUMBER(E23),E23,0))),""),"")</f>
        <v/>
      </c>
      <c r="F85" s="196" t="str">
        <f aca="false">IF(D85&lt;&gt;"",IFERROR((1+SQRT(((IF(ISNUMBER(D23),D23/MAX((D23/$C$9),0.000000001),C9)-C9)^2+(IF(ISNUMBER(E23),E23/MAX((D23/$C$9),0.000000001),0))^2)/((IF(ISNUMBER(D23),D23/MAX((D23/$C$9),0.000000001),C9)+C9)^2+(IF(ISNUMBER(E23),E23/MAX((D23/$C$9),0.000000001),0))^2)))/(1-SQRT(((IF(ISNUMBER(D23),D23/MAX((D23/$C$9),0.000000001),C9)-C9)^2+(IF(ISNUMBER(E23),E23/MAX((D23/$C$9),0.000000001),0))^2)/((IF(ISNUMBER(D23),D23/MAX((D23/$C$9),0.000000001),C9)+C9)^2+(IF(ISNUMBER(E23),E23/MAX((D23/$C$9),0.000000001),0))^2))),999),"")</f>
        <v/>
      </c>
      <c r="G85" s="197" t="str">
        <f aca="false">IF(D85&lt;&gt;"",IFERROR(-20*LOG10(MAX(SQRT(((IF(ISNUMBER(D23),D23/MAX((D23/$C$9),0.000000001),C9)-C9)^2+(IF(ISNUMBER(E23),E23/MAX((D23/$C$9),0.000000001),0))^2)/((IF(ISNUMBER(D23),D23/MAX((D23/$C$9),0.000000001),C9)+C9)^2+(IF(ISNUMBER(E23),E23/MAX((D23/$C$9),0.000000001),0))^2)),0.000000001)),0),"")</f>
        <v/>
      </c>
      <c r="H85" s="196" t="str">
        <f aca="false">IF(D85&lt;&gt;"",IFERROR(MAX(0,-10*LOG10(1-((IF(ISNUMBER(D23),D23/MAX((D23/$C$9),0.000000001),C9)-C9)^2+(IF(ISNUMBER(E23),E23/MAX((D23/$C$9),0.000000001),0))^2)/((IF(ISNUMBER(D23),D23/MAX((D23/$C$9),0.000000001),C9)+C9)^2+(IF(ISNUMBER(E23),E23/MAX((D23/$C$9),0.000000001),0))^2))),0),"")</f>
        <v/>
      </c>
      <c r="I85" s="196" t="str">
        <f aca="false">IF(D85&lt;&gt;"",IFERROR(((IF(ISNUMBER(D23),D23/MAX((D23/$C$9),0.000000001),C9)-C9)^2+(IF(ISNUMBER(E23),E23/MAX((D23/$C$9),0.000000001),0))^2)/((IF(ISNUMBER(D23),D23/MAX((D23/$C$9),0.000000001),C9)+C9)^2+(IF(ISNUMBER(E23),E23/MAX((D23/$C$9),0.000000001),0))^2)*100,0),"")</f>
        <v/>
      </c>
      <c r="J85" s="1"/>
      <c r="AA85" s="201" t="n">
        <v>51</v>
      </c>
    </row>
    <row r="86" customFormat="false" ht="13.5" hidden="false" customHeight="true" outlineLevel="0" collapsed="false">
      <c r="A86" s="1"/>
      <c r="B86" s="192" t="n">
        <v>7</v>
      </c>
      <c r="C86" s="177" t="str">
        <f aca="false">C24</f>
        <v/>
      </c>
      <c r="D86" s="193" t="str">
        <f aca="false">IF(AND(ISNUMBER(D24),D24&gt;0),SQRT(D24^2+IF(ISNUMBER(E24),E24,0)^2),"")</f>
        <v/>
      </c>
      <c r="E86" s="194" t="str">
        <f aca="false">IF(AND(ISNUMBER(D24),D24&gt;0),IFERROR(DEGREES(ATAN2(D24,IF(ISNUMBER(E24),E24,0))),""),"")</f>
        <v/>
      </c>
      <c r="F86" s="196" t="str">
        <f aca="false">IF(D86&lt;&gt;"",IFERROR((1+SQRT(((IF(ISNUMBER(D24),D24/MAX((D24/$C$9),0.000000001),C9)-C9)^2+(IF(ISNUMBER(E24),E24/MAX((D24/$C$9),0.000000001),0))^2)/((IF(ISNUMBER(D24),D24/MAX((D24/$C$9),0.000000001),C9)+C9)^2+(IF(ISNUMBER(E24),E24/MAX((D24/$C$9),0.000000001),0))^2)))/(1-SQRT(((IF(ISNUMBER(D24),D24/MAX((D24/$C$9),0.000000001),C9)-C9)^2+(IF(ISNUMBER(E24),E24/MAX((D24/$C$9),0.000000001),0))^2)/((IF(ISNUMBER(D24),D24/MAX((D24/$C$9),0.000000001),C9)+C9)^2+(IF(ISNUMBER(E24),E24/MAX((D24/$C$9),0.000000001),0))^2))),999),"")</f>
        <v/>
      </c>
      <c r="G86" s="197" t="str">
        <f aca="false">IF(D86&lt;&gt;"",IFERROR(-20*LOG10(MAX(SQRT(((IF(ISNUMBER(D24),D24/MAX((D24/$C$9),0.000000001),C9)-C9)^2+(IF(ISNUMBER(E24),E24/MAX((D24/$C$9),0.000000001),0))^2)/((IF(ISNUMBER(D24),D24/MAX((D24/$C$9),0.000000001),C9)+C9)^2+(IF(ISNUMBER(E24),E24/MAX((D24/$C$9),0.000000001),0))^2)),0.000000001)),0),"")</f>
        <v/>
      </c>
      <c r="H86" s="196" t="str">
        <f aca="false">IF(D86&lt;&gt;"",IFERROR(MAX(0,-10*LOG10(1-((IF(ISNUMBER(D24),D24/MAX((D24/$C$9),0.000000001),C9)-C9)^2+(IF(ISNUMBER(E24),E24/MAX((D24/$C$9),0.000000001),0))^2)/((IF(ISNUMBER(D24),D24/MAX((D24/$C$9),0.000000001),C9)+C9)^2+(IF(ISNUMBER(E24),E24/MAX((D24/$C$9),0.000000001),0))^2))),0),"")</f>
        <v/>
      </c>
      <c r="I86" s="196" t="str">
        <f aca="false">IF(D86&lt;&gt;"",IFERROR(((IF(ISNUMBER(D24),D24/MAX((D24/$C$9),0.000000001),C9)-C9)^2+(IF(ISNUMBER(E24),E24/MAX((D24/$C$9),0.000000001),0))^2)/((IF(ISNUMBER(D24),D24/MAX((D24/$C$9),0.000000001),C9)+C9)^2+(IF(ISNUMBER(E24),E24/MAX((D24/$C$9),0.000000001),0))^2)*100,0),"")</f>
        <v/>
      </c>
      <c r="J86" s="1"/>
      <c r="AA86" s="201" t="n">
        <v>56</v>
      </c>
    </row>
    <row r="87" customFormat="false" ht="13.5" hidden="false" customHeight="true" outlineLevel="0" collapsed="false">
      <c r="A87" s="1"/>
      <c r="B87" s="192" t="n">
        <v>8</v>
      </c>
      <c r="C87" s="177" t="str">
        <f aca="false">C25</f>
        <v/>
      </c>
      <c r="D87" s="193" t="str">
        <f aca="false">IF(AND(ISNUMBER(D25),D25&gt;0),SQRT(D25^2+IF(ISNUMBER(E25),E25,0)^2),"")</f>
        <v/>
      </c>
      <c r="E87" s="194" t="str">
        <f aca="false">IF(AND(ISNUMBER(D25),D25&gt;0),IFERROR(DEGREES(ATAN2(D25,IF(ISNUMBER(E25),E25,0))),""),"")</f>
        <v/>
      </c>
      <c r="F87" s="196" t="str">
        <f aca="false">IF(D87&lt;&gt;"",IFERROR((1+SQRT(((IF(ISNUMBER(D25),D25/MAX((D25/$C$9),0.000000001),C9)-C9)^2+(IF(ISNUMBER(E25),E25/MAX((D25/$C$9),0.000000001),0))^2)/((IF(ISNUMBER(D25),D25/MAX((D25/$C$9),0.000000001),C9)+C9)^2+(IF(ISNUMBER(E25),E25/MAX((D25/$C$9),0.000000001),0))^2)))/(1-SQRT(((IF(ISNUMBER(D25),D25/MAX((D25/$C$9),0.000000001),C9)-C9)^2+(IF(ISNUMBER(E25),E25/MAX((D25/$C$9),0.000000001),0))^2)/((IF(ISNUMBER(D25),D25/MAX((D25/$C$9),0.000000001),C9)+C9)^2+(IF(ISNUMBER(E25),E25/MAX((D25/$C$9),0.000000001),0))^2))),999),"")</f>
        <v/>
      </c>
      <c r="G87" s="197" t="str">
        <f aca="false">IF(D87&lt;&gt;"",IFERROR(-20*LOG10(MAX(SQRT(((IF(ISNUMBER(D25),D25/MAX((D25/$C$9),0.000000001),C9)-C9)^2+(IF(ISNUMBER(E25),E25/MAX((D25/$C$9),0.000000001),0))^2)/((IF(ISNUMBER(D25),D25/MAX((D25/$C$9),0.000000001),C9)+C9)^2+(IF(ISNUMBER(E25),E25/MAX((D25/$C$9),0.000000001),0))^2)),0.000000001)),0),"")</f>
        <v/>
      </c>
      <c r="H87" s="196" t="str">
        <f aca="false">IF(D87&lt;&gt;"",IFERROR(MAX(0,-10*LOG10(1-((IF(ISNUMBER(D25),D25/MAX((D25/$C$9),0.000000001),C9)-C9)^2+(IF(ISNUMBER(E25),E25/MAX((D25/$C$9),0.000000001),0))^2)/((IF(ISNUMBER(D25),D25/MAX((D25/$C$9),0.000000001),C9)+C9)^2+(IF(ISNUMBER(E25),E25/MAX((D25/$C$9),0.000000001),0))^2))),0),"")</f>
        <v/>
      </c>
      <c r="I87" s="196" t="str">
        <f aca="false">IF(D87&lt;&gt;"",IFERROR(((IF(ISNUMBER(D25),D25/MAX((D25/$C$9),0.000000001),C9)-C9)^2+(IF(ISNUMBER(E25),E25/MAX((D25/$C$9),0.000000001),0))^2)/((IF(ISNUMBER(D25),D25/MAX((D25/$C$9),0.000000001),C9)+C9)^2+(IF(ISNUMBER(E25),E25/MAX((D25/$C$9),0.000000001),0))^2)*100,0),"")</f>
        <v/>
      </c>
      <c r="J87" s="1"/>
      <c r="AA87" s="201" t="n">
        <v>62</v>
      </c>
    </row>
    <row r="88" customFormat="false" ht="13.5" hidden="false" customHeight="true" outlineLevel="0" collapsed="false">
      <c r="A88" s="1"/>
      <c r="B88" s="192" t="n">
        <v>9</v>
      </c>
      <c r="C88" s="177" t="str">
        <f aca="false">C26</f>
        <v/>
      </c>
      <c r="D88" s="193" t="str">
        <f aca="false">IF(AND(ISNUMBER(D26),D26&gt;0),SQRT(D26^2+IF(ISNUMBER(E26),E26,0)^2),"")</f>
        <v/>
      </c>
      <c r="E88" s="194" t="str">
        <f aca="false">IF(AND(ISNUMBER(D26),D26&gt;0),IFERROR(DEGREES(ATAN2(D26,IF(ISNUMBER(E26),E26,0))),""),"")</f>
        <v/>
      </c>
      <c r="F88" s="196" t="str">
        <f aca="false">IF(D88&lt;&gt;"",IFERROR((1+SQRT(((IF(ISNUMBER(D26),D26/MAX((D26/$C$9),0.000000001),C9)-C9)^2+(IF(ISNUMBER(E26),E26/MAX((D26/$C$9),0.000000001),0))^2)/((IF(ISNUMBER(D26),D26/MAX((D26/$C$9),0.000000001),C9)+C9)^2+(IF(ISNUMBER(E26),E26/MAX((D26/$C$9),0.000000001),0))^2)))/(1-SQRT(((IF(ISNUMBER(D26),D26/MAX((D26/$C$9),0.000000001),C9)-C9)^2+(IF(ISNUMBER(E26),E26/MAX((D26/$C$9),0.000000001),0))^2)/((IF(ISNUMBER(D26),D26/MAX((D26/$C$9),0.000000001),C9)+C9)^2+(IF(ISNUMBER(E26),E26/MAX((D26/$C$9),0.000000001),0))^2))),999),"")</f>
        <v/>
      </c>
      <c r="G88" s="197" t="str">
        <f aca="false">IF(D88&lt;&gt;"",IFERROR(-20*LOG10(MAX(SQRT(((IF(ISNUMBER(D26),D26/MAX((D26/$C$9),0.000000001),C9)-C9)^2+(IF(ISNUMBER(E26),E26/MAX((D26/$C$9),0.000000001),0))^2)/((IF(ISNUMBER(D26),D26/MAX((D26/$C$9),0.000000001),C9)+C9)^2+(IF(ISNUMBER(E26),E26/MAX((D26/$C$9),0.000000001),0))^2)),0.000000001)),0),"")</f>
        <v/>
      </c>
      <c r="H88" s="196" t="str">
        <f aca="false">IF(D88&lt;&gt;"",IFERROR(MAX(0,-10*LOG10(1-((IF(ISNUMBER(D26),D26/MAX((D26/$C$9),0.000000001),C9)-C9)^2+(IF(ISNUMBER(E26),E26/MAX((D26/$C$9),0.000000001),0))^2)/((IF(ISNUMBER(D26),D26/MAX((D26/$C$9),0.000000001),C9)+C9)^2+(IF(ISNUMBER(E26),E26/MAX((D26/$C$9),0.000000001),0))^2))),0),"")</f>
        <v/>
      </c>
      <c r="I88" s="196" t="str">
        <f aca="false">IF(D88&lt;&gt;"",IFERROR(((IF(ISNUMBER(D26),D26/MAX((D26/$C$9),0.000000001),C9)-C9)^2+(IF(ISNUMBER(E26),E26/MAX((D26/$C$9),0.000000001),0))^2)/((IF(ISNUMBER(D26),D26/MAX((D26/$C$9),0.000000001),C9)+C9)^2+(IF(ISNUMBER(E26),E26/MAX((D26/$C$9),0.000000001),0))^2)*100,0),"")</f>
        <v/>
      </c>
      <c r="J88" s="1"/>
      <c r="AA88" s="201" t="n">
        <v>68</v>
      </c>
    </row>
    <row r="89" customFormat="false" ht="13.5" hidden="false" customHeight="true" outlineLevel="0" collapsed="false">
      <c r="A89" s="1"/>
      <c r="B89" s="192" t="n">
        <v>10</v>
      </c>
      <c r="C89" s="177" t="str">
        <f aca="false">C27</f>
        <v/>
      </c>
      <c r="D89" s="193" t="str">
        <f aca="false">IF(AND(ISNUMBER(D27),D27&gt;0),SQRT(D27^2+IF(ISNUMBER(E27),E27,0)^2),"")</f>
        <v/>
      </c>
      <c r="E89" s="194" t="str">
        <f aca="false">IF(AND(ISNUMBER(D27),D27&gt;0),IFERROR(DEGREES(ATAN2(D27,IF(ISNUMBER(E27),E27,0))),""),"")</f>
        <v/>
      </c>
      <c r="F89" s="196" t="str">
        <f aca="false">IF(D89&lt;&gt;"",IFERROR((1+SQRT(((IF(ISNUMBER(D27),D27/MAX((D27/$C$9),0.000000001),C9)-C9)^2+(IF(ISNUMBER(E27),E27/MAX((D27/$C$9),0.000000001),0))^2)/((IF(ISNUMBER(D27),D27/MAX((D27/$C$9),0.000000001),C9)+C9)^2+(IF(ISNUMBER(E27),E27/MAX((D27/$C$9),0.000000001),0))^2)))/(1-SQRT(((IF(ISNUMBER(D27),D27/MAX((D27/$C$9),0.000000001),C9)-C9)^2+(IF(ISNUMBER(E27),E27/MAX((D27/$C$9),0.000000001),0))^2)/((IF(ISNUMBER(D27),D27/MAX((D27/$C$9),0.000000001),C9)+C9)^2+(IF(ISNUMBER(E27),E27/MAX((D27/$C$9),0.000000001),0))^2))),999),"")</f>
        <v/>
      </c>
      <c r="G89" s="197" t="str">
        <f aca="false">IF(D89&lt;&gt;"",IFERROR(-20*LOG10(MAX(SQRT(((IF(ISNUMBER(D27),D27/MAX((D27/$C$9),0.000000001),C9)-C9)^2+(IF(ISNUMBER(E27),E27/MAX((D27/$C$9),0.000000001),0))^2)/((IF(ISNUMBER(D27),D27/MAX((D27/$C$9),0.000000001),C9)+C9)^2+(IF(ISNUMBER(E27),E27/MAX((D27/$C$9),0.000000001),0))^2)),0.000000001)),0),"")</f>
        <v/>
      </c>
      <c r="H89" s="196" t="str">
        <f aca="false">IF(D89&lt;&gt;"",IFERROR(MAX(0,-10*LOG10(1-((IF(ISNUMBER(D27),D27/MAX((D27/$C$9),0.000000001),C9)-C9)^2+(IF(ISNUMBER(E27),E27/MAX((D27/$C$9),0.000000001),0))^2)/((IF(ISNUMBER(D27),D27/MAX((D27/$C$9),0.000000001),C9)+C9)^2+(IF(ISNUMBER(E27),E27/MAX((D27/$C$9),0.000000001),0))^2))),0),"")</f>
        <v/>
      </c>
      <c r="I89" s="196" t="str">
        <f aca="false">IF(D89&lt;&gt;"",IFERROR(((IF(ISNUMBER(D27),D27/MAX((D27/$C$9),0.000000001),C9)-C9)^2+(IF(ISNUMBER(E27),E27/MAX((D27/$C$9),0.000000001),0))^2)/((IF(ISNUMBER(D27),D27/MAX((D27/$C$9),0.000000001),C9)+C9)^2+(IF(ISNUMBER(E27),E27/MAX((D27/$C$9),0.000000001),0))^2)*100,0),"")</f>
        <v/>
      </c>
      <c r="J89" s="1"/>
      <c r="AA89" s="201" t="n">
        <v>75</v>
      </c>
    </row>
    <row r="90" customFormat="false" ht="13.5" hidden="false" customHeight="true" outlineLevel="0" collapsed="false">
      <c r="A90" s="1"/>
      <c r="B90" s="192" t="n">
        <v>11</v>
      </c>
      <c r="C90" s="177" t="str">
        <f aca="false">C28</f>
        <v/>
      </c>
      <c r="D90" s="193" t="str">
        <f aca="false">IF(AND(ISNUMBER(D28),D28&gt;0),SQRT(D28^2+IF(ISNUMBER(E28),E28,0)^2),"")</f>
        <v/>
      </c>
      <c r="E90" s="194" t="str">
        <f aca="false">IF(AND(ISNUMBER(D28),D28&gt;0),IFERROR(DEGREES(ATAN2(D28,IF(ISNUMBER(E28),E28,0))),""),"")</f>
        <v/>
      </c>
      <c r="F90" s="196" t="str">
        <f aca="false">IF(D90&lt;&gt;"",IFERROR((1+SQRT(((IF(ISNUMBER(D28),D28/MAX((D28/$C$9),0.000000001),C9)-C9)^2+(IF(ISNUMBER(E28),E28/MAX((D28/$C$9),0.000000001),0))^2)/((IF(ISNUMBER(D28),D28/MAX((D28/$C$9),0.000000001),C9)+C9)^2+(IF(ISNUMBER(E28),E28/MAX((D28/$C$9),0.000000001),0))^2)))/(1-SQRT(((IF(ISNUMBER(D28),D28/MAX((D28/$C$9),0.000000001),C9)-C9)^2+(IF(ISNUMBER(E28),E28/MAX((D28/$C$9),0.000000001),0))^2)/((IF(ISNUMBER(D28),D28/MAX((D28/$C$9),0.000000001),C9)+C9)^2+(IF(ISNUMBER(E28),E28/MAX((D28/$C$9),0.000000001),0))^2))),999),"")</f>
        <v/>
      </c>
      <c r="G90" s="197" t="str">
        <f aca="false">IF(D90&lt;&gt;"",IFERROR(-20*LOG10(MAX(SQRT(((IF(ISNUMBER(D28),D28/MAX((D28/$C$9),0.000000001),C9)-C9)^2+(IF(ISNUMBER(E28),E28/MAX((D28/$C$9),0.000000001),0))^2)/((IF(ISNUMBER(D28),D28/MAX((D28/$C$9),0.000000001),C9)+C9)^2+(IF(ISNUMBER(E28),E28/MAX((D28/$C$9),0.000000001),0))^2)),0.000000001)),0),"")</f>
        <v/>
      </c>
      <c r="H90" s="196" t="str">
        <f aca="false">IF(D90&lt;&gt;"",IFERROR(MAX(0,-10*LOG10(1-((IF(ISNUMBER(D28),D28/MAX((D28/$C$9),0.000000001),C9)-C9)^2+(IF(ISNUMBER(E28),E28/MAX((D28/$C$9),0.000000001),0))^2)/((IF(ISNUMBER(D28),D28/MAX((D28/$C$9),0.000000001),C9)+C9)^2+(IF(ISNUMBER(E28),E28/MAX((D28/$C$9),0.000000001),0))^2))),0),"")</f>
        <v/>
      </c>
      <c r="I90" s="196" t="str">
        <f aca="false">IF(D90&lt;&gt;"",IFERROR(((IF(ISNUMBER(D28),D28/MAX((D28/$C$9),0.000000001),C9)-C9)^2+(IF(ISNUMBER(E28),E28/MAX((D28/$C$9),0.000000001),0))^2)/((IF(ISNUMBER(D28),D28/MAX((D28/$C$9),0.000000001),C9)+C9)^2+(IF(ISNUMBER(E28),E28/MAX((D28/$C$9),0.000000001),0))^2)*100,0),"")</f>
        <v/>
      </c>
      <c r="J90" s="1"/>
      <c r="AA90" s="201" t="n">
        <v>82</v>
      </c>
    </row>
    <row r="91" customFormat="false" ht="12.75" hidden="false" customHeight="true" outlineLevel="0" collapsed="false">
      <c r="A91" s="1"/>
      <c r="B91" s="1"/>
      <c r="C91" s="1"/>
      <c r="D91" s="1"/>
      <c r="E91" s="1"/>
      <c r="F91" s="1"/>
      <c r="G91" s="1"/>
      <c r="H91" s="1"/>
      <c r="I91" s="1"/>
      <c r="J91" s="1"/>
      <c r="AA91" s="201" t="n">
        <v>91</v>
      </c>
    </row>
    <row r="92" customFormat="false" ht="13.5" hidden="false" customHeight="true" outlineLevel="0" collapsed="false">
      <c r="A92" s="1"/>
      <c r="B92" s="205" t="s">
        <v>304</v>
      </c>
      <c r="C92" s="205"/>
      <c r="D92" s="205"/>
      <c r="E92" s="205"/>
      <c r="F92" s="205"/>
      <c r="G92" s="205"/>
      <c r="H92" s="205"/>
      <c r="I92" s="205"/>
      <c r="J92" s="1"/>
      <c r="AA92" s="201" t="n">
        <v>100</v>
      </c>
    </row>
    <row r="93" customFormat="false" ht="13.5" hidden="false" customHeight="true" outlineLevel="0" collapsed="false">
      <c r="A93" s="1"/>
      <c r="B93" s="179" t="s">
        <v>305</v>
      </c>
      <c r="C93" s="179"/>
      <c r="D93" s="179"/>
      <c r="E93" s="179"/>
      <c r="F93" s="179"/>
      <c r="G93" s="179"/>
      <c r="H93" s="179"/>
      <c r="I93" s="179"/>
      <c r="J93" s="1"/>
      <c r="AA93" s="201" t="n">
        <v>110</v>
      </c>
    </row>
    <row r="94" customFormat="false" ht="13.5" hidden="false" customHeight="true" outlineLevel="0" collapsed="false">
      <c r="A94" s="1"/>
      <c r="B94" s="179" t="s">
        <v>306</v>
      </c>
      <c r="C94" s="179"/>
      <c r="D94" s="179"/>
      <c r="E94" s="179"/>
      <c r="F94" s="179"/>
      <c r="G94" s="179"/>
      <c r="H94" s="179"/>
      <c r="I94" s="179"/>
      <c r="J94" s="1"/>
      <c r="AA94" s="201" t="n">
        <v>120</v>
      </c>
    </row>
    <row r="95" customFormat="false" ht="13.5" hidden="false" customHeight="true" outlineLevel="0" collapsed="false">
      <c r="A95" s="1"/>
      <c r="B95" s="179" t="s">
        <v>307</v>
      </c>
      <c r="C95" s="179"/>
      <c r="D95" s="179"/>
      <c r="E95" s="179"/>
      <c r="F95" s="179"/>
      <c r="G95" s="179"/>
      <c r="H95" s="179"/>
      <c r="I95" s="179"/>
      <c r="J95" s="1"/>
      <c r="AA95" s="201" t="n">
        <v>130</v>
      </c>
    </row>
    <row r="96" customFormat="false" ht="13.5" hidden="false" customHeight="true" outlineLevel="0" collapsed="false">
      <c r="A96" s="1"/>
      <c r="B96" s="179" t="s">
        <v>308</v>
      </c>
      <c r="C96" s="179"/>
      <c r="D96" s="179"/>
      <c r="E96" s="179"/>
      <c r="F96" s="179"/>
      <c r="G96" s="179"/>
      <c r="H96" s="179"/>
      <c r="I96" s="179"/>
      <c r="J96" s="1"/>
      <c r="AA96" s="201" t="n">
        <v>150</v>
      </c>
    </row>
    <row r="97" customFormat="false" ht="13.5" hidden="false" customHeight="true" outlineLevel="0" collapsed="false">
      <c r="A97" s="1"/>
      <c r="B97" s="179" t="s">
        <v>309</v>
      </c>
      <c r="C97" s="179"/>
      <c r="D97" s="179"/>
      <c r="E97" s="179"/>
      <c r="F97" s="179"/>
      <c r="G97" s="179"/>
      <c r="H97" s="179"/>
      <c r="I97" s="179"/>
      <c r="J97" s="1"/>
      <c r="AA97" s="201" t="n">
        <v>160</v>
      </c>
    </row>
    <row r="98" customFormat="false" ht="13.5" hidden="false" customHeight="true" outlineLevel="0" collapsed="false">
      <c r="A98" s="1"/>
      <c r="B98" s="179" t="s">
        <v>310</v>
      </c>
      <c r="C98" s="179"/>
      <c r="D98" s="179"/>
      <c r="E98" s="179"/>
      <c r="F98" s="179"/>
      <c r="G98" s="179"/>
      <c r="H98" s="179"/>
      <c r="I98" s="179"/>
      <c r="J98" s="1"/>
      <c r="AA98" s="201" t="n">
        <v>180</v>
      </c>
    </row>
    <row r="99" customFormat="false" ht="13.5" hidden="false" customHeight="true" outlineLevel="0" collapsed="false">
      <c r="A99" s="1"/>
      <c r="B99" s="179" t="s">
        <v>311</v>
      </c>
      <c r="C99" s="179"/>
      <c r="D99" s="179"/>
      <c r="E99" s="179"/>
      <c r="F99" s="179"/>
      <c r="G99" s="179"/>
      <c r="H99" s="179"/>
      <c r="I99" s="179"/>
      <c r="J99" s="1"/>
      <c r="AA99" s="201" t="n">
        <v>200</v>
      </c>
    </row>
    <row r="100" customFormat="false" ht="12.75" hidden="false" customHeight="true" outlineLevel="0" collapsed="false">
      <c r="A100" s="1"/>
      <c r="B100" s="1"/>
      <c r="C100" s="1"/>
      <c r="D100" s="1"/>
      <c r="E100" s="1"/>
      <c r="F100" s="1"/>
      <c r="G100" s="1"/>
      <c r="H100" s="1"/>
      <c r="I100" s="1"/>
      <c r="J100" s="1"/>
      <c r="AA100" s="201" t="n">
        <v>220</v>
      </c>
    </row>
    <row r="101" customFormat="false" ht="13.5" hidden="false" customHeight="true" outlineLevel="0" collapsed="false">
      <c r="A101" s="1"/>
      <c r="B101" s="169" t="s">
        <v>312</v>
      </c>
      <c r="C101" s="169"/>
      <c r="D101" s="169"/>
      <c r="E101" s="169"/>
      <c r="F101" s="169"/>
      <c r="G101" s="169"/>
      <c r="H101" s="1"/>
      <c r="I101" s="1"/>
      <c r="J101" s="1"/>
      <c r="AA101" s="201" t="n">
        <v>240</v>
      </c>
    </row>
    <row r="102" customFormat="false" ht="13.5" hidden="false" customHeight="true" outlineLevel="0" collapsed="false">
      <c r="A102" s="1"/>
      <c r="B102" s="186" t="s">
        <v>313</v>
      </c>
      <c r="C102" s="186"/>
      <c r="D102" s="186"/>
      <c r="E102" s="186"/>
      <c r="F102" s="186"/>
      <c r="G102" s="186"/>
      <c r="H102" s="1"/>
      <c r="I102" s="1"/>
      <c r="J102" s="1"/>
      <c r="AA102" s="201" t="n">
        <v>270</v>
      </c>
    </row>
    <row r="103" customFormat="false" ht="12.75" hidden="false" customHeight="true" outlineLevel="0" collapsed="false">
      <c r="A103" s="1"/>
      <c r="B103" s="1"/>
      <c r="C103" s="1"/>
      <c r="D103" s="1"/>
      <c r="E103" s="1"/>
      <c r="F103" s="1"/>
      <c r="G103" s="1"/>
      <c r="H103" s="1"/>
      <c r="I103" s="1"/>
      <c r="J103" s="1"/>
      <c r="AA103" s="201" t="n">
        <v>300</v>
      </c>
    </row>
    <row r="104" customFormat="false" ht="13.5" hidden="false" customHeight="true" outlineLevel="0" collapsed="false">
      <c r="A104" s="1"/>
      <c r="B104" s="170" t="s">
        <v>314</v>
      </c>
      <c r="C104" s="170"/>
      <c r="D104" s="170"/>
      <c r="E104" s="170"/>
      <c r="F104" s="170"/>
      <c r="G104" s="170"/>
      <c r="H104" s="1"/>
      <c r="I104" s="1"/>
      <c r="J104" s="1"/>
      <c r="AA104" s="201" t="n">
        <v>330</v>
      </c>
    </row>
    <row r="105" customFormat="false" ht="13.5" hidden="false" customHeight="true" outlineLevel="0" collapsed="false">
      <c r="A105" s="1"/>
      <c r="B105" s="171" t="s">
        <v>78</v>
      </c>
      <c r="C105" s="171" t="s">
        <v>237</v>
      </c>
      <c r="D105" s="171" t="s">
        <v>153</v>
      </c>
      <c r="E105" s="171" t="s">
        <v>315</v>
      </c>
      <c r="F105" s="171"/>
      <c r="G105" s="171"/>
      <c r="H105" s="1"/>
      <c r="I105" s="1"/>
      <c r="J105" s="1"/>
      <c r="AA105" s="201" t="n">
        <v>360</v>
      </c>
    </row>
    <row r="106" customFormat="false" ht="13.5" hidden="false" customHeight="true" outlineLevel="0" collapsed="false">
      <c r="A106" s="1"/>
      <c r="B106" s="172" t="s">
        <v>316</v>
      </c>
      <c r="C106" s="176" t="n">
        <f aca="false">C11</f>
        <v>50</v>
      </c>
      <c r="D106" s="187" t="s">
        <v>123</v>
      </c>
      <c r="E106" s="174" t="s">
        <v>317</v>
      </c>
      <c r="F106" s="174"/>
      <c r="G106" s="174"/>
      <c r="H106" s="1"/>
      <c r="I106" s="1"/>
      <c r="J106" s="1"/>
      <c r="AA106" s="201" t="n">
        <v>390</v>
      </c>
    </row>
    <row r="107" customFormat="false" ht="13.5" hidden="false" customHeight="true" outlineLevel="0" collapsed="false">
      <c r="A107" s="1"/>
      <c r="B107" s="172" t="s">
        <v>318</v>
      </c>
      <c r="C107" s="176" t="n">
        <f aca="false">C10</f>
        <v>1</v>
      </c>
      <c r="D107" s="187" t="s">
        <v>123</v>
      </c>
      <c r="E107" s="174" t="s">
        <v>319</v>
      </c>
      <c r="F107" s="174"/>
      <c r="G107" s="174"/>
      <c r="H107" s="1"/>
      <c r="I107" s="1"/>
      <c r="J107" s="1"/>
      <c r="AA107" s="201" t="n">
        <v>430</v>
      </c>
    </row>
    <row r="108" customFormat="false" ht="13.5" hidden="false" customHeight="true" outlineLevel="0" collapsed="false">
      <c r="A108" s="1"/>
      <c r="B108" s="172" t="s">
        <v>320</v>
      </c>
      <c r="C108" s="176" t="n">
        <f aca="false">$C$10+$C$14</f>
        <v>2</v>
      </c>
      <c r="D108" s="187" t="s">
        <v>123</v>
      </c>
      <c r="E108" s="174" t="s">
        <v>321</v>
      </c>
      <c r="F108" s="174"/>
      <c r="G108" s="174"/>
      <c r="H108" s="1"/>
      <c r="I108" s="1"/>
      <c r="J108" s="1"/>
      <c r="AA108" s="201" t="n">
        <v>470</v>
      </c>
    </row>
    <row r="109" customFormat="false" ht="13.5" hidden="false" customHeight="true" outlineLevel="0" collapsed="false">
      <c r="A109" s="1"/>
      <c r="B109" s="172" t="s">
        <v>322</v>
      </c>
      <c r="C109" s="177" t="n">
        <f aca="false">IFERROR(IF(E73&lt;&gt;"",VALUE(E73),10),10)</f>
        <v>25</v>
      </c>
      <c r="D109" s="187" t="s">
        <v>262</v>
      </c>
      <c r="E109" s="174" t="s">
        <v>323</v>
      </c>
      <c r="F109" s="174"/>
      <c r="G109" s="174"/>
      <c r="H109" s="1"/>
      <c r="I109" s="1"/>
      <c r="J109" s="1"/>
      <c r="AA109" s="201" t="n">
        <v>510</v>
      </c>
    </row>
    <row r="110" customFormat="false" ht="12.75" hidden="false" customHeight="true" outlineLevel="0" collapsed="false">
      <c r="A110" s="1"/>
      <c r="B110" s="1"/>
      <c r="C110" s="1"/>
      <c r="D110" s="1"/>
      <c r="E110" s="1"/>
      <c r="F110" s="1"/>
      <c r="G110" s="1"/>
      <c r="H110" s="1"/>
      <c r="I110" s="1"/>
      <c r="J110" s="1"/>
      <c r="AA110" s="201" t="n">
        <v>560</v>
      </c>
    </row>
    <row r="111" customFormat="false" ht="13.5" hidden="false" customHeight="true" outlineLevel="0" collapsed="false">
      <c r="A111" s="1"/>
      <c r="B111" s="170" t="s">
        <v>324</v>
      </c>
      <c r="C111" s="170"/>
      <c r="D111" s="170"/>
      <c r="E111" s="170"/>
      <c r="F111" s="170"/>
      <c r="G111" s="170"/>
      <c r="H111" s="1"/>
      <c r="I111" s="1"/>
      <c r="J111" s="1"/>
      <c r="AA111" s="201" t="n">
        <v>620</v>
      </c>
    </row>
    <row r="112" customFormat="false" ht="13.5" hidden="false" customHeight="true" outlineLevel="0" collapsed="false">
      <c r="A112" s="1"/>
      <c r="B112" s="171" t="s">
        <v>78</v>
      </c>
      <c r="C112" s="171" t="s">
        <v>237</v>
      </c>
      <c r="D112" s="171" t="s">
        <v>153</v>
      </c>
      <c r="E112" s="171" t="s">
        <v>325</v>
      </c>
      <c r="F112" s="171"/>
      <c r="G112" s="171"/>
      <c r="H112" s="1"/>
      <c r="I112" s="1"/>
      <c r="J112" s="1"/>
      <c r="AA112" s="201" t="n">
        <v>680</v>
      </c>
    </row>
    <row r="113" customFormat="false" ht="13.5" hidden="false" customHeight="true" outlineLevel="0" collapsed="false">
      <c r="A113" s="1"/>
      <c r="B113" s="172" t="s">
        <v>326</v>
      </c>
      <c r="C113" s="189" t="n">
        <f aca="false">IFERROR(IF(C109&gt;0,(C109-1)*C108+C107,""),"")</f>
        <v>49</v>
      </c>
      <c r="D113" s="187" t="s">
        <v>123</v>
      </c>
      <c r="E113" s="174" t="s">
        <v>327</v>
      </c>
      <c r="F113" s="174"/>
      <c r="G113" s="174"/>
      <c r="H113" s="1"/>
      <c r="I113" s="1"/>
      <c r="J113" s="1"/>
      <c r="AA113" s="201" t="n">
        <v>750</v>
      </c>
    </row>
    <row r="114" customFormat="false" ht="13.5" hidden="false" customHeight="true" outlineLevel="0" collapsed="false">
      <c r="A114" s="1"/>
      <c r="B114" s="172" t="s">
        <v>328</v>
      </c>
      <c r="C114" s="189" t="n">
        <f aca="false">(C106+C107)/2</f>
        <v>25.5</v>
      </c>
      <c r="D114" s="187" t="s">
        <v>123</v>
      </c>
      <c r="E114" s="174" t="s">
        <v>329</v>
      </c>
      <c r="F114" s="174"/>
      <c r="G114" s="174"/>
      <c r="H114" s="1"/>
      <c r="I114" s="1"/>
      <c r="J114" s="1"/>
      <c r="AA114" s="201" t="n">
        <v>820</v>
      </c>
    </row>
    <row r="115" customFormat="false" ht="13.5" hidden="false" customHeight="true" outlineLevel="0" collapsed="false">
      <c r="A115" s="1"/>
      <c r="B115" s="172" t="s">
        <v>328</v>
      </c>
      <c r="C115" s="189" t="n">
        <f aca="false">((C106+C107)/2)/25.4</f>
        <v>1.00393700787402</v>
      </c>
      <c r="D115" s="187" t="s">
        <v>330</v>
      </c>
      <c r="E115" s="174" t="s">
        <v>331</v>
      </c>
      <c r="F115" s="174"/>
      <c r="G115" s="174"/>
      <c r="H115" s="1"/>
      <c r="I115" s="1"/>
      <c r="J115" s="1"/>
      <c r="AA115" s="201" t="n">
        <v>910</v>
      </c>
    </row>
    <row r="116" customFormat="false" ht="13.5" hidden="false" customHeight="true" outlineLevel="0" collapsed="false">
      <c r="A116" s="1"/>
      <c r="B116" s="172" t="s">
        <v>326</v>
      </c>
      <c r="C116" s="189" t="n">
        <f aca="false">IFERROR(C113/25.4,"")</f>
        <v>1.92913385826772</v>
      </c>
      <c r="D116" s="187" t="s">
        <v>330</v>
      </c>
      <c r="E116" s="174" t="s">
        <v>331</v>
      </c>
      <c r="F116" s="174"/>
      <c r="G116" s="174"/>
      <c r="H116" s="1"/>
      <c r="I116" s="1"/>
      <c r="J116" s="1"/>
      <c r="AA116" s="201" t="n">
        <v>1000</v>
      </c>
    </row>
    <row r="117" customFormat="false" ht="13.5" hidden="false" customHeight="true" outlineLevel="0" collapsed="false">
      <c r="A117" s="1"/>
      <c r="B117" s="172" t="s">
        <v>332</v>
      </c>
      <c r="C117" s="189" t="n">
        <f aca="false">IFERROR((C115^2*C109^2)/(9*C115+10*C116),"")</f>
        <v>22.2380070368202</v>
      </c>
      <c r="D117" s="187" t="s">
        <v>158</v>
      </c>
      <c r="E117" s="174" t="s">
        <v>333</v>
      </c>
      <c r="F117" s="174"/>
      <c r="G117" s="174"/>
      <c r="H117" s="1"/>
      <c r="I117" s="1"/>
      <c r="J117" s="1"/>
      <c r="AA117" s="201" t="n">
        <v>1100</v>
      </c>
    </row>
    <row r="118" customFormat="false" ht="13.5" hidden="false" customHeight="true" outlineLevel="0" collapsed="false">
      <c r="A118" s="1"/>
      <c r="B118" s="172" t="s">
        <v>334</v>
      </c>
      <c r="C118" s="189" t="n">
        <f aca="false" t="array" ref="C118:C118">IFERROR(2*PI()*MIN(IF($F$18:$F$28="YES",$C$18:$C$28))*C117,"")</f>
        <v>999.03746138414</v>
      </c>
      <c r="D118" s="187" t="s">
        <v>176</v>
      </c>
      <c r="E118" s="174" t="s">
        <v>335</v>
      </c>
      <c r="F118" s="174"/>
      <c r="G118" s="174"/>
      <c r="H118" s="1"/>
      <c r="I118" s="1"/>
      <c r="J118" s="1"/>
      <c r="AA118" s="201" t="n">
        <v>1200</v>
      </c>
    </row>
    <row r="119" customFormat="false" ht="13.5" hidden="false" customHeight="true" outlineLevel="0" collapsed="false">
      <c r="A119" s="1"/>
      <c r="B119" s="172" t="s">
        <v>336</v>
      </c>
      <c r="C119" s="189" t="n">
        <f aca="false" t="array" ref="C119:C119">IFERROR(4*$C$9/(2*PI()*MIN(IF($F$18:$F$28="YES",$C$18:$C$28))),"")</f>
        <v>4.45188652005302</v>
      </c>
      <c r="D119" s="187" t="s">
        <v>158</v>
      </c>
      <c r="E119" s="174" t="s">
        <v>337</v>
      </c>
      <c r="F119" s="174"/>
      <c r="G119" s="174"/>
      <c r="H119" s="1"/>
      <c r="I119" s="1"/>
      <c r="J119" s="1"/>
      <c r="AA119" s="201" t="n">
        <v>1300</v>
      </c>
    </row>
    <row r="120" customFormat="false" ht="25.5" hidden="false" customHeight="true" outlineLevel="0" collapsed="false">
      <c r="A120" s="1"/>
      <c r="B120" s="172" t="s">
        <v>338</v>
      </c>
      <c r="C120" s="189" t="str">
        <f aca="false">IFERROR(IF(AND(ISNUMBER(C117),ISNUMBER(C119)),IF(C117&gt;=C119,"✔ YES","✘ INCREASE TURNS"),"—"),"")</f>
        <v>✔ YES</v>
      </c>
      <c r="D120" s="187" t="s">
        <v>339</v>
      </c>
      <c r="E120" s="174" t="s">
        <v>340</v>
      </c>
      <c r="F120" s="174"/>
      <c r="G120" s="174"/>
      <c r="H120" s="1"/>
      <c r="I120" s="1"/>
      <c r="J120" s="1"/>
      <c r="AA120" s="201" t="n">
        <v>1500</v>
      </c>
    </row>
    <row r="121" customFormat="false" ht="12.75" hidden="false" customHeight="true" outlineLevel="0" collapsed="false">
      <c r="A121" s="1"/>
      <c r="B121" s="1"/>
      <c r="C121" s="1"/>
      <c r="D121" s="1"/>
      <c r="E121" s="1"/>
      <c r="F121" s="1"/>
      <c r="G121" s="1"/>
      <c r="H121" s="1"/>
      <c r="I121" s="1"/>
      <c r="J121" s="1"/>
      <c r="AA121" s="201" t="n">
        <v>1600</v>
      </c>
    </row>
    <row r="122" customFormat="false" ht="12.75" hidden="false" customHeight="true" outlineLevel="0" collapsed="false">
      <c r="A122" s="1"/>
      <c r="B122" s="1"/>
      <c r="C122" s="1"/>
      <c r="D122" s="1"/>
      <c r="E122" s="1"/>
      <c r="F122" s="1"/>
      <c r="G122" s="1"/>
      <c r="H122" s="1"/>
      <c r="I122" s="1"/>
      <c r="J122" s="1"/>
      <c r="AA122" s="201" t="n">
        <v>1800</v>
      </c>
    </row>
    <row r="123" customFormat="false" ht="12.75" hidden="false" customHeight="true" outlineLevel="0" collapsed="false">
      <c r="A123" s="1"/>
      <c r="B123" s="206" t="s">
        <v>341</v>
      </c>
      <c r="C123" s="206"/>
      <c r="D123" s="206"/>
      <c r="E123" s="206"/>
      <c r="F123" s="206"/>
      <c r="G123" s="206"/>
      <c r="H123" s="206"/>
      <c r="I123" s="206"/>
      <c r="J123" s="206"/>
      <c r="AA123" s="201" t="n">
        <v>2000</v>
      </c>
    </row>
    <row r="124" customFormat="false" ht="12.75" hidden="false" customHeight="true" outlineLevel="0" collapsed="false">
      <c r="A124" s="1"/>
      <c r="B124" s="207" t="s">
        <v>342</v>
      </c>
      <c r="C124" s="207"/>
      <c r="D124" s="207"/>
      <c r="E124" s="207"/>
      <c r="F124" s="207"/>
      <c r="G124" s="207"/>
      <c r="H124" s="207"/>
      <c r="I124" s="207"/>
      <c r="J124" s="207"/>
      <c r="AA124" s="201" t="n">
        <v>2200</v>
      </c>
    </row>
    <row r="125" customFormat="false" ht="12.75" hidden="false" customHeight="true" outlineLevel="0" collapsed="false">
      <c r="A125" s="1"/>
      <c r="B125" s="1"/>
      <c r="C125" s="1"/>
      <c r="D125" s="1"/>
      <c r="E125" s="1"/>
      <c r="F125" s="1"/>
      <c r="G125" s="1"/>
      <c r="H125" s="1"/>
      <c r="I125" s="1"/>
      <c r="J125" s="1"/>
      <c r="AA125" s="201" t="n">
        <v>2400</v>
      </c>
    </row>
    <row r="126" customFormat="false" ht="12.75" hidden="false" customHeight="true" outlineLevel="0" collapsed="false">
      <c r="A126" s="1"/>
      <c r="B126" s="208" t="s">
        <v>343</v>
      </c>
      <c r="C126" s="208"/>
      <c r="D126" s="208"/>
      <c r="E126" s="208"/>
      <c r="F126" s="208"/>
      <c r="G126" s="208"/>
      <c r="H126" s="208"/>
      <c r="I126" s="208"/>
      <c r="J126" s="208"/>
      <c r="AA126" s="201" t="n">
        <v>2700</v>
      </c>
    </row>
    <row r="127" customFormat="false" ht="12.75" hidden="false" customHeight="true" outlineLevel="0" collapsed="false">
      <c r="A127" s="1"/>
      <c r="B127" s="209" t="s">
        <v>344</v>
      </c>
      <c r="C127" s="209"/>
      <c r="D127" s="209"/>
      <c r="E127" s="209"/>
      <c r="F127" s="209"/>
      <c r="G127" s="209"/>
      <c r="H127" s="209"/>
      <c r="I127" s="209"/>
      <c r="J127" s="209"/>
      <c r="AA127" s="201" t="n">
        <v>3000</v>
      </c>
    </row>
    <row r="128" customFormat="false" ht="12.75" hidden="false" customHeight="true" outlineLevel="0" collapsed="false">
      <c r="A128" s="1"/>
      <c r="B128" s="209" t="s">
        <v>345</v>
      </c>
      <c r="C128" s="209"/>
      <c r="D128" s="209"/>
      <c r="E128" s="209"/>
      <c r="F128" s="209"/>
      <c r="G128" s="209"/>
      <c r="H128" s="209"/>
      <c r="I128" s="209"/>
      <c r="J128" s="209"/>
      <c r="AA128" s="201" t="n">
        <v>3300</v>
      </c>
    </row>
    <row r="129" customFormat="false" ht="12.75" hidden="false" customHeight="true" outlineLevel="0" collapsed="false">
      <c r="A129" s="1"/>
      <c r="B129" s="209" t="s">
        <v>346</v>
      </c>
      <c r="C129" s="209"/>
      <c r="D129" s="209"/>
      <c r="E129" s="209"/>
      <c r="F129" s="209"/>
      <c r="G129" s="209"/>
      <c r="H129" s="209"/>
      <c r="I129" s="209"/>
      <c r="J129" s="209"/>
      <c r="AA129" s="201" t="n">
        <v>3600</v>
      </c>
    </row>
    <row r="130" customFormat="false" ht="12.75" hidden="false" customHeight="true" outlineLevel="0" collapsed="false">
      <c r="A130" s="1"/>
      <c r="B130" s="209" t="s">
        <v>347</v>
      </c>
      <c r="C130" s="209"/>
      <c r="D130" s="209"/>
      <c r="E130" s="209"/>
      <c r="F130" s="209"/>
      <c r="G130" s="209"/>
      <c r="H130" s="209"/>
      <c r="I130" s="209"/>
      <c r="J130" s="209"/>
      <c r="AA130" s="201" t="n">
        <v>3900</v>
      </c>
    </row>
    <row r="131" customFormat="false" ht="12.75" hidden="false" customHeight="true" outlineLevel="0" collapsed="false">
      <c r="A131" s="1"/>
      <c r="B131" s="209" t="s">
        <v>348</v>
      </c>
      <c r="C131" s="209"/>
      <c r="D131" s="209"/>
      <c r="E131" s="209"/>
      <c r="F131" s="209"/>
      <c r="G131" s="209"/>
      <c r="H131" s="209"/>
      <c r="I131" s="209"/>
      <c r="J131" s="209"/>
      <c r="AA131" s="201" t="n">
        <v>4300</v>
      </c>
    </row>
    <row r="132" customFormat="false" ht="12.75" hidden="false" customHeight="true" outlineLevel="0" collapsed="false">
      <c r="A132" s="1"/>
      <c r="B132" s="1"/>
      <c r="C132" s="1"/>
      <c r="D132" s="1"/>
      <c r="E132" s="1"/>
      <c r="F132" s="1"/>
      <c r="G132" s="1"/>
      <c r="H132" s="1"/>
      <c r="I132" s="1"/>
      <c r="J132" s="1"/>
      <c r="AA132" s="201" t="n">
        <v>4700</v>
      </c>
    </row>
    <row r="133" customFormat="false" ht="25.5" hidden="false" customHeight="true" outlineLevel="0" collapsed="false">
      <c r="A133" s="1"/>
      <c r="B133" s="210" t="s">
        <v>252</v>
      </c>
      <c r="C133" s="210" t="s">
        <v>349</v>
      </c>
      <c r="D133" s="210" t="s">
        <v>350</v>
      </c>
      <c r="E133" s="210" t="s">
        <v>351</v>
      </c>
      <c r="F133" s="210" t="s">
        <v>352</v>
      </c>
      <c r="G133" s="210" t="s">
        <v>353</v>
      </c>
      <c r="H133" s="210" t="s">
        <v>354</v>
      </c>
      <c r="I133" s="210" t="s">
        <v>355</v>
      </c>
      <c r="J133" s="210" t="s">
        <v>356</v>
      </c>
      <c r="AA133" s="201" t="n">
        <v>5100</v>
      </c>
    </row>
    <row r="134" customFormat="false" ht="12.75" hidden="false" customHeight="true" outlineLevel="0" collapsed="false">
      <c r="A134" s="1"/>
      <c r="B134" s="211" t="n">
        <v>1</v>
      </c>
      <c r="C134" s="212" t="n">
        <f aca="false">C18</f>
        <v>7.15</v>
      </c>
      <c r="D134" s="212" t="n">
        <f aca="false">D18</f>
        <v>1223</v>
      </c>
      <c r="E134" s="212" t="n">
        <f aca="false">IF(ISNUMBER(E18),E18,"—")</f>
        <v>1333</v>
      </c>
      <c r="F134" s="212" t="n">
        <f aca="false">IF(ISNUMBER(E80),E80,"—")</f>
        <v>47.4642602096732</v>
      </c>
      <c r="G134" s="213" t="str">
        <f aca="false">IFERROR(IF(AND(F18="YES",ISNUMBER(D80),D80&gt;0,ISNUMBER(D18),D18&gt;0),IF(($C$9*IF(ISNUMBER(E18),E18,0)/D18)&lt;0,ABS($C$9*IF(ISNUMBER(E18),E18,0)/D18)/(2*PI()*C18*1000000)*1000000,"—"),"—"),"—")</f>
        <v>—</v>
      </c>
      <c r="H134" s="212" t="n">
        <f aca="false">IFERROR(IF(AND(F18="YES",ISNUMBER(D80),D80&gt;0,ISNUMBER(D18),D18&gt;0),IF(($C$9*IF(ISNUMBER(E18),E18,0)/D18)&gt;0,1/((2*PI()*C18*1000000)*ABS($C$9*IF(ISNUMBER(E18),E18,0)/D18))*1000000000000,"—"),"—"),"—")</f>
        <v>408.451403902839</v>
      </c>
      <c r="I134" s="213" t="str">
        <f aca="false">IFERROR(IF(AND(F18="YES",ISNUMBER(D80),D80&gt;0,ISNUMBER(D18),D18&gt;0),IF((D18*IF(ISNUMBER(E18),E18,0)/($C$9*(D18^2+IF(ISNUMBER(E18),E18,0)^2)))&lt;0,-1/((2*PI()*C18*1000000)*(D18*IF(ISNUMBER(E18),E18,0)/($C$9*(D18^2+IF(ISNUMBER(E18),E18,0)^2))))*1000000,"—"),"—"),"—")</f>
        <v>—</v>
      </c>
      <c r="J134" s="212" t="n">
        <f aca="false">IFERROR(IF(AND(F18="YES",ISNUMBER(D80),D80&gt;0,ISNUMBER(D18),D18&gt;0),IF((D18*IF(ISNUMBER(E18),E18,0)/($C$9*(D18^2+IF(ISNUMBER(E18),E18,0)^2)))&gt;0,(D18*IF(ISNUMBER(E18),E18,0)/($C$9*(D18^2+IF(ISNUMBER(E18),E18,0)^2)))/(2*PI()*C18*1000000)*1000000000000,"—"),"—"),"—")</f>
        <v>221.771317834685</v>
      </c>
      <c r="AA134" s="201" t="n">
        <v>5600</v>
      </c>
    </row>
    <row r="135" customFormat="false" ht="12.75" hidden="false" customHeight="true" outlineLevel="0" collapsed="false">
      <c r="A135" s="1"/>
      <c r="B135" s="211" t="n">
        <v>2</v>
      </c>
      <c r="C135" s="212" t="n">
        <f aca="false">C19</f>
        <v>14.175</v>
      </c>
      <c r="D135" s="212" t="n">
        <f aca="false">D19</f>
        <v>160</v>
      </c>
      <c r="E135" s="212" t="n">
        <f aca="false">IF(ISNUMBER(E19),E19,"—")</f>
        <v>1325</v>
      </c>
      <c r="F135" s="212" t="n">
        <f aca="false">IF(ISNUMBER(E81),E81,"—")</f>
        <v>83.1146021498277</v>
      </c>
      <c r="G135" s="213" t="str">
        <f aca="false">IFERROR(IF(AND(F19="YES",ISNUMBER(D81),D81&gt;0,ISNUMBER(D19),D19&gt;0),IF(($C$9*IF(ISNUMBER(E19),E19,0)/D19)&lt;0,ABS($C$9*IF(ISNUMBER(E19),E19,0)/D19)/(2*PI()*C19*1000000)*1000000,"—"),"—"),"—")</f>
        <v>—</v>
      </c>
      <c r="H135" s="212" t="n">
        <f aca="false">IFERROR(IF(AND(F19="YES",ISNUMBER(D81),D81&gt;0,ISNUMBER(D19),D19&gt;0),IF(($C$9*IF(ISNUMBER(E19),E19,0)/D19)&gt;0,1/((2*PI()*C19*1000000)*ABS($C$9*IF(ISNUMBER(E19),E19,0)/D19))*1000000000000,"—"),"—"),"—")</f>
        <v>27.1163458331005</v>
      </c>
      <c r="I135" s="213" t="str">
        <f aca="false">IFERROR(IF(AND(F19="YES",ISNUMBER(D81),D81&gt;0,ISNUMBER(D19),D19&gt;0),IF((D19*IF(ISNUMBER(E19),E19,0)/($C$9*(D19^2+IF(ISNUMBER(E19),E19,0)^2)))&lt;0,-1/((2*PI()*C19*1000000)*(D19*IF(ISNUMBER(E19),E19,0)/($C$9*(D19^2+IF(ISNUMBER(E19),E19,0)^2))))*1000000,"—"),"—"),"—")</f>
        <v>—</v>
      </c>
      <c r="J135" s="212" t="n">
        <f aca="false">IFERROR(IF(AND(F19="YES",ISNUMBER(D81),D81&gt;0,ISNUMBER(D19),D19&gt;0),IF((D19*IF(ISNUMBER(E19),E19,0)/($C$9*(D19^2+IF(ISNUMBER(E19),E19,0)^2)))&gt;0,(D19*IF(ISNUMBER(E19),E19,0)/($C$9*(D19^2+IF(ISNUMBER(E19),E19,0)^2)))/(2*PI()*C19*1000000)*1000000000000,"—"),"—"),"—")</f>
        <v>26.7266261439387</v>
      </c>
      <c r="AA135" s="201" t="n">
        <v>6200</v>
      </c>
    </row>
    <row r="136" customFormat="false" ht="12.75" hidden="false" customHeight="true" outlineLevel="0" collapsed="false">
      <c r="A136" s="1"/>
      <c r="B136" s="211" t="n">
        <v>3</v>
      </c>
      <c r="C136" s="212" t="str">
        <f aca="false">C20</f>
        <v/>
      </c>
      <c r="D136" s="212" t="str">
        <f aca="false">D20</f>
        <v/>
      </c>
      <c r="E136" s="212" t="str">
        <f aca="false">IF(ISNUMBER(E20),E20,"—")</f>
        <v>—</v>
      </c>
      <c r="F136" s="212" t="str">
        <f aca="false">IF(ISNUMBER(E82),E82,"—")</f>
        <v>—</v>
      </c>
      <c r="G136" s="213" t="str">
        <f aca="false">IFERROR(IF(AND(F20="YES",ISNUMBER(D82),D82&gt;0,ISNUMBER(D20),D20&gt;0),IF(($C$9*IF(ISNUMBER(E20),E20,0)/D20)&lt;0,ABS($C$9*IF(ISNUMBER(E20),E20,0)/D20)/(2*PI()*C20*1000000)*1000000,"—"),"—"),"—")</f>
        <v>—</v>
      </c>
      <c r="H136" s="212" t="str">
        <f aca="false">IFERROR(IF(AND(F20="YES",ISNUMBER(D82),D82&gt;0,ISNUMBER(D20),D20&gt;0),IF(($C$9*IF(ISNUMBER(E20),E20,0)/D20)&gt;0,1/((2*PI()*C20*1000000)*ABS($C$9*IF(ISNUMBER(E20),E20,0)/D20))*1000000000000,"—"),"—"),"—")</f>
        <v>—</v>
      </c>
      <c r="I136" s="213" t="str">
        <f aca="false">IFERROR(IF(AND(F20="YES",ISNUMBER(D82),D82&gt;0,ISNUMBER(D20),D20&gt;0),IF((D20*IF(ISNUMBER(E20),E20,0)/($C$9*(D20^2+IF(ISNUMBER(E20),E20,0)^2)))&lt;0,-1/((2*PI()*C20*1000000)*(D20*IF(ISNUMBER(E20),E20,0)/($C$9*(D20^2+IF(ISNUMBER(E20),E20,0)^2))))*1000000,"—"),"—"),"—")</f>
        <v>—</v>
      </c>
      <c r="J136" s="212" t="str">
        <f aca="false">IFERROR(IF(AND(F20="YES",ISNUMBER(D82),D82&gt;0,ISNUMBER(D20),D20&gt;0),IF((D20*IF(ISNUMBER(E20),E20,0)/($C$9*(D20^2+IF(ISNUMBER(E20),E20,0)^2)))&gt;0,(D20*IF(ISNUMBER(E20),E20,0)/($C$9*(D20^2+IF(ISNUMBER(E20),E20,0)^2)))/(2*PI()*C20*1000000)*1000000000000,"—"),"—"),"—")</f>
        <v>—</v>
      </c>
      <c r="AA136" s="201" t="n">
        <v>6800</v>
      </c>
    </row>
    <row r="137" customFormat="false" ht="12.75" hidden="false" customHeight="true" outlineLevel="0" collapsed="false">
      <c r="A137" s="1"/>
      <c r="B137" s="211" t="n">
        <v>4</v>
      </c>
      <c r="C137" s="212" t="str">
        <f aca="false">C21</f>
        <v/>
      </c>
      <c r="D137" s="212" t="str">
        <f aca="false">D21</f>
        <v/>
      </c>
      <c r="E137" s="212" t="str">
        <f aca="false">IF(ISNUMBER(E21),E21,"—")</f>
        <v>—</v>
      </c>
      <c r="F137" s="212" t="str">
        <f aca="false">IF(ISNUMBER(E83),E83,"—")</f>
        <v>—</v>
      </c>
      <c r="G137" s="213" t="str">
        <f aca="false">IFERROR(IF(AND(F21="YES",ISNUMBER(D83),D83&gt;0,ISNUMBER(D21),D21&gt;0),IF(($C$9*IF(ISNUMBER(E21),E21,0)/D21)&lt;0,ABS($C$9*IF(ISNUMBER(E21),E21,0)/D21)/(2*PI()*C21*1000000)*1000000,"—"),"—"),"—")</f>
        <v>—</v>
      </c>
      <c r="H137" s="212" t="str">
        <f aca="false">IFERROR(IF(AND(F21="YES",ISNUMBER(D83),D83&gt;0,ISNUMBER(D21),D21&gt;0),IF(($C$9*IF(ISNUMBER(E21),E21,0)/D21)&gt;0,1/((2*PI()*C21*1000000)*ABS($C$9*IF(ISNUMBER(E21),E21,0)/D21))*1000000000000,"—"),"—"),"—")</f>
        <v>—</v>
      </c>
      <c r="I137" s="213" t="str">
        <f aca="false">IFERROR(IF(AND(F21="YES",ISNUMBER(D83),D83&gt;0,ISNUMBER(D21),D21&gt;0),IF((D21*IF(ISNUMBER(E21),E21,0)/($C$9*(D21^2+IF(ISNUMBER(E21),E21,0)^2)))&lt;0,-1/((2*PI()*C21*1000000)*(D21*IF(ISNUMBER(E21),E21,0)/($C$9*(D21^2+IF(ISNUMBER(E21),E21,0)^2))))*1000000,"—"),"—"),"—")</f>
        <v>—</v>
      </c>
      <c r="J137" s="212" t="str">
        <f aca="false">IFERROR(IF(AND(F21="YES",ISNUMBER(D83),D83&gt;0,ISNUMBER(D21),D21&gt;0),IF((D21*IF(ISNUMBER(E21),E21,0)/($C$9*(D21^2+IF(ISNUMBER(E21),E21,0)^2)))&gt;0,(D21*IF(ISNUMBER(E21),E21,0)/($C$9*(D21^2+IF(ISNUMBER(E21),E21,0)^2)))/(2*PI()*C21*1000000)*1000000000000,"—"),"—"),"—")</f>
        <v>—</v>
      </c>
      <c r="AA137" s="201" t="n">
        <v>7500</v>
      </c>
    </row>
    <row r="138" customFormat="false" ht="12.75" hidden="false" customHeight="true" outlineLevel="0" collapsed="false">
      <c r="A138" s="1"/>
      <c r="B138" s="211" t="n">
        <v>5</v>
      </c>
      <c r="C138" s="212" t="str">
        <f aca="false">C22</f>
        <v/>
      </c>
      <c r="D138" s="212" t="str">
        <f aca="false">D22</f>
        <v/>
      </c>
      <c r="E138" s="212" t="str">
        <f aca="false">IF(ISNUMBER(E22),E22,"—")</f>
        <v>—</v>
      </c>
      <c r="F138" s="212" t="str">
        <f aca="false">IF(ISNUMBER(E84),E84,"—")</f>
        <v>—</v>
      </c>
      <c r="G138" s="213" t="str">
        <f aca="false">IFERROR(IF(AND(F22="YES",ISNUMBER(D84),D84&gt;0,ISNUMBER(D22),D22&gt;0),IF(($C$9*IF(ISNUMBER(E22),E22,0)/D22)&lt;0,ABS($C$9*IF(ISNUMBER(E22),E22,0)/D22)/(2*PI()*C22*1000000)*1000000,"—"),"—"),"—")</f>
        <v>—</v>
      </c>
      <c r="H138" s="212" t="str">
        <f aca="false">IFERROR(IF(AND(F22="YES",ISNUMBER(D84),D84&gt;0,ISNUMBER(D22),D22&gt;0),IF(($C$9*IF(ISNUMBER(E22),E22,0)/D22)&gt;0,1/((2*PI()*C22*1000000)*ABS($C$9*IF(ISNUMBER(E22),E22,0)/D22))*1000000000000,"—"),"—"),"—")</f>
        <v>—</v>
      </c>
      <c r="I138" s="213" t="str">
        <f aca="false">IFERROR(IF(AND(F22="YES",ISNUMBER(D84),D84&gt;0,ISNUMBER(D22),D22&gt;0),IF((D22*IF(ISNUMBER(E22),E22,0)/($C$9*(D22^2+IF(ISNUMBER(E22),E22,0)^2)))&lt;0,-1/((2*PI()*C22*1000000)*(D22*IF(ISNUMBER(E22),E22,0)/($C$9*(D22^2+IF(ISNUMBER(E22),E22,0)^2))))*1000000,"—"),"—"),"—")</f>
        <v>—</v>
      </c>
      <c r="J138" s="212" t="str">
        <f aca="false">IFERROR(IF(AND(F22="YES",ISNUMBER(D84),D84&gt;0,ISNUMBER(D22),D22&gt;0),IF((D22*IF(ISNUMBER(E22),E22,0)/($C$9*(D22^2+IF(ISNUMBER(E22),E22,0)^2)))&gt;0,(D22*IF(ISNUMBER(E22),E22,0)/($C$9*(D22^2+IF(ISNUMBER(E22),E22,0)^2)))/(2*PI()*C22*1000000)*1000000000000,"—"),"—"),"—")</f>
        <v>—</v>
      </c>
      <c r="AA138" s="201" t="n">
        <v>8200</v>
      </c>
    </row>
    <row r="139" customFormat="false" ht="12.75" hidden="false" customHeight="true" outlineLevel="0" collapsed="false">
      <c r="A139" s="1"/>
      <c r="B139" s="211" t="n">
        <v>6</v>
      </c>
      <c r="C139" s="212" t="str">
        <f aca="false">C23</f>
        <v/>
      </c>
      <c r="D139" s="212" t="str">
        <f aca="false">D23</f>
        <v/>
      </c>
      <c r="E139" s="212" t="str">
        <f aca="false">IF(ISNUMBER(E23),E23,"—")</f>
        <v>—</v>
      </c>
      <c r="F139" s="212" t="str">
        <f aca="false">IF(ISNUMBER(E85),E85,"—")</f>
        <v>—</v>
      </c>
      <c r="G139" s="213" t="str">
        <f aca="false">IFERROR(IF(AND(F23="YES",ISNUMBER(D85),D85&gt;0,ISNUMBER(D23),D23&gt;0),IF(($C$9*IF(ISNUMBER(E23),E23,0)/D23)&lt;0,ABS($C$9*IF(ISNUMBER(E23),E23,0)/D23)/(2*PI()*C23*1000000)*1000000,"—"),"—"),"—")</f>
        <v>—</v>
      </c>
      <c r="H139" s="212" t="str">
        <f aca="false">IFERROR(IF(AND(F23="YES",ISNUMBER(D85),D85&gt;0,ISNUMBER(D23),D23&gt;0),IF(($C$9*IF(ISNUMBER(E23),E23,0)/D23)&gt;0,1/((2*PI()*C23*1000000)*ABS($C$9*IF(ISNUMBER(E23),E23,0)/D23))*1000000000000,"—"),"—"),"—")</f>
        <v>—</v>
      </c>
      <c r="I139" s="213" t="str">
        <f aca="false">IFERROR(IF(AND(F23="YES",ISNUMBER(D85),D85&gt;0,ISNUMBER(D23),D23&gt;0),IF((D23*IF(ISNUMBER(E23),E23,0)/($C$9*(D23^2+IF(ISNUMBER(E23),E23,0)^2)))&lt;0,-1/((2*PI()*C23*1000000)*(D23*IF(ISNUMBER(E23),E23,0)/($C$9*(D23^2+IF(ISNUMBER(E23),E23,0)^2))))*1000000,"—"),"—"),"—")</f>
        <v>—</v>
      </c>
      <c r="J139" s="212" t="str">
        <f aca="false">IFERROR(IF(AND(F23="YES",ISNUMBER(D85),D85&gt;0,ISNUMBER(D23),D23&gt;0),IF((D23*IF(ISNUMBER(E23),E23,0)/($C$9*(D23^2+IF(ISNUMBER(E23),E23,0)^2)))&gt;0,(D23*IF(ISNUMBER(E23),E23,0)/($C$9*(D23^2+IF(ISNUMBER(E23),E23,0)^2)))/(2*PI()*C23*1000000)*1000000000000,"—"),"—"),"—")</f>
        <v>—</v>
      </c>
      <c r="AA139" s="201" t="n">
        <v>9100</v>
      </c>
    </row>
    <row r="140" customFormat="false" ht="12.75" hidden="false" customHeight="true" outlineLevel="0" collapsed="false">
      <c r="A140" s="1"/>
      <c r="B140" s="211" t="n">
        <v>7</v>
      </c>
      <c r="C140" s="212" t="str">
        <f aca="false">C24</f>
        <v/>
      </c>
      <c r="D140" s="212" t="str">
        <f aca="false">D24</f>
        <v/>
      </c>
      <c r="E140" s="212" t="str">
        <f aca="false">IF(ISNUMBER(E24),E24,"—")</f>
        <v>—</v>
      </c>
      <c r="F140" s="212" t="str">
        <f aca="false">IF(ISNUMBER(E86),E86,"—")</f>
        <v>—</v>
      </c>
      <c r="G140" s="213" t="str">
        <f aca="false">IFERROR(IF(AND(F24="YES",ISNUMBER(D86),D86&gt;0,ISNUMBER(D24),D24&gt;0),IF(($C$9*IF(ISNUMBER(E24),E24,0)/D24)&lt;0,ABS($C$9*IF(ISNUMBER(E24),E24,0)/D24)/(2*PI()*C24*1000000)*1000000,"—"),"—"),"—")</f>
        <v>—</v>
      </c>
      <c r="H140" s="212" t="str">
        <f aca="false">IFERROR(IF(AND(F24="YES",ISNUMBER(D86),D86&gt;0,ISNUMBER(D24),D24&gt;0),IF(($C$9*IF(ISNUMBER(E24),E24,0)/D24)&gt;0,1/((2*PI()*C24*1000000)*ABS($C$9*IF(ISNUMBER(E24),E24,0)/D24))*1000000000000,"—"),"—"),"—")</f>
        <v>—</v>
      </c>
      <c r="I140" s="213" t="str">
        <f aca="false">IFERROR(IF(AND(F24="YES",ISNUMBER(D86),D86&gt;0,ISNUMBER(D24),D24&gt;0),IF((D24*IF(ISNUMBER(E24),E24,0)/($C$9*(D24^2+IF(ISNUMBER(E24),E24,0)^2)))&lt;0,-1/((2*PI()*C24*1000000)*(D24*IF(ISNUMBER(E24),E24,0)/($C$9*(D24^2+IF(ISNUMBER(E24),E24,0)^2))))*1000000,"—"),"—"),"—")</f>
        <v>—</v>
      </c>
      <c r="J140" s="212" t="str">
        <f aca="false">IFERROR(IF(AND(F24="YES",ISNUMBER(D86),D86&gt;0,ISNUMBER(D24),D24&gt;0),IF((D24*IF(ISNUMBER(E24),E24,0)/($C$9*(D24^2+IF(ISNUMBER(E24),E24,0)^2)))&gt;0,(D24*IF(ISNUMBER(E24),E24,0)/($C$9*(D24^2+IF(ISNUMBER(E24),E24,0)^2)))/(2*PI()*C24*1000000)*1000000000000,"—"),"—"),"—")</f>
        <v>—</v>
      </c>
      <c r="AA140" s="201" t="n">
        <v>10000</v>
      </c>
    </row>
    <row r="141" customFormat="false" ht="12.75" hidden="false" customHeight="true" outlineLevel="0" collapsed="false">
      <c r="A141" s="1"/>
      <c r="B141" s="211" t="n">
        <v>8</v>
      </c>
      <c r="C141" s="212" t="str">
        <f aca="false">C25</f>
        <v/>
      </c>
      <c r="D141" s="212" t="str">
        <f aca="false">D25</f>
        <v/>
      </c>
      <c r="E141" s="212" t="str">
        <f aca="false">IF(ISNUMBER(E25),E25,"—")</f>
        <v>—</v>
      </c>
      <c r="F141" s="212" t="str">
        <f aca="false">IF(ISNUMBER(E87),E87,"—")</f>
        <v>—</v>
      </c>
      <c r="G141" s="213" t="str">
        <f aca="false">IFERROR(IF(AND(F25="YES",ISNUMBER(D87),D87&gt;0,ISNUMBER(D25),D25&gt;0),IF(($C$9*IF(ISNUMBER(E25),E25,0)/D25)&lt;0,ABS($C$9*IF(ISNUMBER(E25),E25,0)/D25)/(2*PI()*C25*1000000)*1000000,"—"),"—"),"—")</f>
        <v>—</v>
      </c>
      <c r="H141" s="212" t="str">
        <f aca="false">IFERROR(IF(AND(F25="YES",ISNUMBER(D87),D87&gt;0,ISNUMBER(D25),D25&gt;0),IF(($C$9*IF(ISNUMBER(E25),E25,0)/D25)&gt;0,1/((2*PI()*C25*1000000)*ABS($C$9*IF(ISNUMBER(E25),E25,0)/D25))*1000000000000,"—"),"—"),"—")</f>
        <v>—</v>
      </c>
      <c r="I141" s="213" t="str">
        <f aca="false">IFERROR(IF(AND(F25="YES",ISNUMBER(D87),D87&gt;0,ISNUMBER(D25),D25&gt;0),IF((D25*IF(ISNUMBER(E25),E25,0)/($C$9*(D25^2+IF(ISNUMBER(E25),E25,0)^2)))&lt;0,-1/((2*PI()*C25*1000000)*(D25*IF(ISNUMBER(E25),E25,0)/($C$9*(D25^2+IF(ISNUMBER(E25),E25,0)^2))))*1000000,"—"),"—"),"—")</f>
        <v>—</v>
      </c>
      <c r="J141" s="212" t="str">
        <f aca="false">IFERROR(IF(AND(F25="YES",ISNUMBER(D87),D87&gt;0,ISNUMBER(D25),D25&gt;0),IF((D25*IF(ISNUMBER(E25),E25,0)/($C$9*(D25^2+IF(ISNUMBER(E25),E25,0)^2)))&gt;0,(D25*IF(ISNUMBER(E25),E25,0)/($C$9*(D25^2+IF(ISNUMBER(E25),E25,0)^2)))/(2*PI()*C25*1000000)*1000000000000,"—"),"—"),"—")</f>
        <v>—</v>
      </c>
      <c r="AA141" s="201" t="n">
        <v>11000</v>
      </c>
    </row>
    <row r="142" customFormat="false" ht="12.75" hidden="false" customHeight="true" outlineLevel="0" collapsed="false">
      <c r="A142" s="1"/>
      <c r="B142" s="211" t="n">
        <v>9</v>
      </c>
      <c r="C142" s="212" t="str">
        <f aca="false">C26</f>
        <v/>
      </c>
      <c r="D142" s="212" t="str">
        <f aca="false">D26</f>
        <v/>
      </c>
      <c r="E142" s="212" t="str">
        <f aca="false">IF(ISNUMBER(E26),E26,"—")</f>
        <v>—</v>
      </c>
      <c r="F142" s="212" t="str">
        <f aca="false">IF(ISNUMBER(E88),E88,"—")</f>
        <v>—</v>
      </c>
      <c r="G142" s="213" t="str">
        <f aca="false">IFERROR(IF(AND(F26="YES",ISNUMBER(D88),D88&gt;0,ISNUMBER(D26),D26&gt;0),IF(($C$9*IF(ISNUMBER(E26),E26,0)/D26)&lt;0,ABS($C$9*IF(ISNUMBER(E26),E26,0)/D26)/(2*PI()*C26*1000000)*1000000,"—"),"—"),"—")</f>
        <v>—</v>
      </c>
      <c r="H142" s="212" t="str">
        <f aca="false">IFERROR(IF(AND(F26="YES",ISNUMBER(D88),D88&gt;0,ISNUMBER(D26),D26&gt;0),IF(($C$9*IF(ISNUMBER(E26),E26,0)/D26)&gt;0,1/((2*PI()*C26*1000000)*ABS($C$9*IF(ISNUMBER(E26),E26,0)/D26))*1000000000000,"—"),"—"),"—")</f>
        <v>—</v>
      </c>
      <c r="I142" s="213" t="str">
        <f aca="false">IFERROR(IF(AND(F26="YES",ISNUMBER(D88),D88&gt;0,ISNUMBER(D26),D26&gt;0),IF((D26*IF(ISNUMBER(E26),E26,0)/($C$9*(D26^2+IF(ISNUMBER(E26),E26,0)^2)))&lt;0,-1/((2*PI()*C26*1000000)*(D26*IF(ISNUMBER(E26),E26,0)/($C$9*(D26^2+IF(ISNUMBER(E26),E26,0)^2))))*1000000,"—"),"—"),"—")</f>
        <v>—</v>
      </c>
      <c r="J142" s="212" t="str">
        <f aca="false">IFERROR(IF(AND(F26="YES",ISNUMBER(D88),D88&gt;0,ISNUMBER(D26),D26&gt;0),IF((D26*IF(ISNUMBER(E26),E26,0)/($C$9*(D26^2+IF(ISNUMBER(E26),E26,0)^2)))&gt;0,(D26*IF(ISNUMBER(E26),E26,0)/($C$9*(D26^2+IF(ISNUMBER(E26),E26,0)^2)))/(2*PI()*C26*1000000)*1000000000000,"—"),"—"),"—")</f>
        <v>—</v>
      </c>
      <c r="AA142" s="201" t="n">
        <v>12000</v>
      </c>
    </row>
    <row r="143" customFormat="false" ht="12.75" hidden="false" customHeight="true" outlineLevel="0" collapsed="false">
      <c r="A143" s="1"/>
      <c r="B143" s="211" t="n">
        <v>10</v>
      </c>
      <c r="C143" s="212" t="str">
        <f aca="false">C27</f>
        <v/>
      </c>
      <c r="D143" s="212" t="str">
        <f aca="false">D27</f>
        <v/>
      </c>
      <c r="E143" s="212" t="str">
        <f aca="false">IF(ISNUMBER(E27),E27,"—")</f>
        <v>—</v>
      </c>
      <c r="F143" s="212" t="str">
        <f aca="false">IF(ISNUMBER(E89),E89,"—")</f>
        <v>—</v>
      </c>
      <c r="G143" s="213" t="str">
        <f aca="false">IFERROR(IF(AND(F27="YES",ISNUMBER(D89),D89&gt;0,ISNUMBER(D27),D27&gt;0),IF(($C$9*IF(ISNUMBER(E27),E27,0)/D27)&lt;0,ABS($C$9*IF(ISNUMBER(E27),E27,0)/D27)/(2*PI()*C27*1000000)*1000000,"—"),"—"),"—")</f>
        <v>—</v>
      </c>
      <c r="H143" s="212" t="str">
        <f aca="false">IFERROR(IF(AND(F27="YES",ISNUMBER(D89),D89&gt;0,ISNUMBER(D27),D27&gt;0),IF(($C$9*IF(ISNUMBER(E27),E27,0)/D27)&gt;0,1/((2*PI()*C27*1000000)*ABS($C$9*IF(ISNUMBER(E27),E27,0)/D27))*1000000000000,"—"),"—"),"—")</f>
        <v>—</v>
      </c>
      <c r="I143" s="213" t="str">
        <f aca="false">IFERROR(IF(AND(F27="YES",ISNUMBER(D89),D89&gt;0,ISNUMBER(D27),D27&gt;0),IF((D27*IF(ISNUMBER(E27),E27,0)/($C$9*(D27^2+IF(ISNUMBER(E27),E27,0)^2)))&lt;0,-1/((2*PI()*C27*1000000)*(D27*IF(ISNUMBER(E27),E27,0)/($C$9*(D27^2+IF(ISNUMBER(E27),E27,0)^2))))*1000000,"—"),"—"),"—")</f>
        <v>—</v>
      </c>
      <c r="J143" s="212" t="str">
        <f aca="false">IFERROR(IF(AND(F27="YES",ISNUMBER(D89),D89&gt;0,ISNUMBER(D27),D27&gt;0),IF((D27*IF(ISNUMBER(E27),E27,0)/($C$9*(D27^2+IF(ISNUMBER(E27),E27,0)^2)))&gt;0,(D27*IF(ISNUMBER(E27),E27,0)/($C$9*(D27^2+IF(ISNUMBER(E27),E27,0)^2)))/(2*PI()*C27*1000000)*1000000000000,"—"),"—"),"—")</f>
        <v>—</v>
      </c>
      <c r="AA143" s="201" t="n">
        <v>13000</v>
      </c>
    </row>
    <row r="144" customFormat="false" ht="12.75" hidden="false" customHeight="true" outlineLevel="0" collapsed="false">
      <c r="A144" s="1"/>
      <c r="B144" s="211" t="n">
        <v>11</v>
      </c>
      <c r="C144" s="212" t="str">
        <f aca="false">C28</f>
        <v/>
      </c>
      <c r="D144" s="212" t="str">
        <f aca="false">D28</f>
        <v/>
      </c>
      <c r="E144" s="212" t="str">
        <f aca="false">IF(ISNUMBER(E28),E28,"—")</f>
        <v>—</v>
      </c>
      <c r="F144" s="212" t="str">
        <f aca="false">IF(ISNUMBER(E90),E90,"—")</f>
        <v>—</v>
      </c>
      <c r="G144" s="213" t="str">
        <f aca="false">IFERROR(IF(AND(F28="YES",ISNUMBER(D90),D90&gt;0,ISNUMBER(D28),D28&gt;0),IF(($C$9*IF(ISNUMBER(E28),E28,0)/D28)&lt;0,ABS($C$9*IF(ISNUMBER(E28),E28,0)/D28)/(2*PI()*C28*1000000)*1000000,"—"),"—"),"—")</f>
        <v>—</v>
      </c>
      <c r="H144" s="212" t="str">
        <f aca="false">IFERROR(IF(AND(F28="YES",ISNUMBER(D90),D90&gt;0,ISNUMBER(D28),D28&gt;0),IF(($C$9*IF(ISNUMBER(E28),E28,0)/D28)&gt;0,1/((2*PI()*C28*1000000)*ABS($C$9*IF(ISNUMBER(E28),E28,0)/D28))*1000000000000,"—"),"—"),"—")</f>
        <v>—</v>
      </c>
      <c r="I144" s="213" t="str">
        <f aca="false">IFERROR(IF(AND(F28="YES",ISNUMBER(D90),D90&gt;0,ISNUMBER(D28),D28&gt;0),IF((D28*IF(ISNUMBER(E28),E28,0)/($C$9*(D28^2+IF(ISNUMBER(E28),E28,0)^2)))&lt;0,-1/((2*PI()*C28*1000000)*(D28*IF(ISNUMBER(E28),E28,0)/($C$9*(D28^2+IF(ISNUMBER(E28),E28,0)^2))))*1000000,"—"),"—"),"—")</f>
        <v>—</v>
      </c>
      <c r="J144" s="212" t="str">
        <f aca="false">IFERROR(IF(AND(F28="YES",ISNUMBER(D90),D90&gt;0,ISNUMBER(D28),D28&gt;0),IF((D28*IF(ISNUMBER(E28),E28,0)/($C$9*(D28^2+IF(ISNUMBER(E28),E28,0)^2)))&gt;0,(D28*IF(ISNUMBER(E28),E28,0)/($C$9*(D28^2+IF(ISNUMBER(E28),E28,0)^2)))/(2*PI()*C28*1000000)*1000000000000,"—"),"—"),"—")</f>
        <v>—</v>
      </c>
      <c r="AA144" s="201" t="n">
        <v>15000</v>
      </c>
    </row>
    <row r="145" customFormat="false" ht="12.75" hidden="false" customHeight="true" outlineLevel="0" collapsed="false">
      <c r="A145" s="1"/>
      <c r="B145" s="1"/>
      <c r="C145" s="1"/>
      <c r="D145" s="1"/>
      <c r="E145" s="1"/>
      <c r="F145" s="1"/>
      <c r="G145" s="1"/>
      <c r="H145" s="1"/>
      <c r="I145" s="1"/>
      <c r="J145" s="1"/>
      <c r="AA145" s="201" t="n">
        <v>16000</v>
      </c>
    </row>
    <row r="146" customFormat="false" ht="12.75" hidden="false" customHeight="true" outlineLevel="0" collapsed="false">
      <c r="A146" s="1"/>
      <c r="B146" s="208" t="s">
        <v>357</v>
      </c>
      <c r="C146" s="208"/>
      <c r="D146" s="208"/>
      <c r="E146" s="208"/>
      <c r="F146" s="208"/>
      <c r="G146" s="208"/>
      <c r="H146" s="208"/>
      <c r="I146" s="208"/>
      <c r="J146" s="208"/>
      <c r="AA146" s="201" t="n">
        <v>18000</v>
      </c>
    </row>
    <row r="147" customFormat="false" ht="12.75" hidden="false" customHeight="true" outlineLevel="0" collapsed="false">
      <c r="A147" s="1"/>
      <c r="B147" s="214" t="s">
        <v>358</v>
      </c>
      <c r="C147" s="209" t="s">
        <v>359</v>
      </c>
      <c r="D147" s="209"/>
      <c r="E147" s="209"/>
      <c r="F147" s="209"/>
      <c r="G147" s="209"/>
      <c r="H147" s="209"/>
      <c r="I147" s="209"/>
      <c r="J147" s="209"/>
      <c r="AA147" s="201" t="n">
        <v>20000</v>
      </c>
    </row>
    <row r="148" customFormat="false" ht="12.75" hidden="false" customHeight="true" outlineLevel="0" collapsed="false">
      <c r="A148" s="1"/>
      <c r="B148" s="214" t="s">
        <v>360</v>
      </c>
      <c r="C148" s="209" t="s">
        <v>361</v>
      </c>
      <c r="D148" s="209"/>
      <c r="E148" s="209"/>
      <c r="F148" s="209"/>
      <c r="G148" s="209"/>
      <c r="H148" s="209"/>
      <c r="I148" s="209"/>
      <c r="J148" s="209"/>
      <c r="AA148" s="201" t="n">
        <v>22000</v>
      </c>
    </row>
    <row r="149" customFormat="false" ht="12.75" hidden="false" customHeight="true" outlineLevel="0" collapsed="false">
      <c r="A149" s="1"/>
      <c r="B149" s="214" t="s">
        <v>362</v>
      </c>
      <c r="C149" s="209" t="s">
        <v>363</v>
      </c>
      <c r="D149" s="209"/>
      <c r="E149" s="209"/>
      <c r="F149" s="209"/>
      <c r="G149" s="209"/>
      <c r="H149" s="209"/>
      <c r="I149" s="209"/>
      <c r="J149" s="209"/>
      <c r="AA149" s="201" t="n">
        <v>24000</v>
      </c>
    </row>
    <row r="150" customFormat="false" ht="12.75" hidden="false" customHeight="true" outlineLevel="0" collapsed="false">
      <c r="A150" s="1"/>
      <c r="B150" s="214" t="s">
        <v>364</v>
      </c>
      <c r="C150" s="209" t="s">
        <v>365</v>
      </c>
      <c r="D150" s="209"/>
      <c r="E150" s="209"/>
      <c r="F150" s="209"/>
      <c r="G150" s="209"/>
      <c r="H150" s="209"/>
      <c r="I150" s="209"/>
      <c r="J150" s="209"/>
      <c r="AA150" s="201" t="n">
        <v>27000</v>
      </c>
    </row>
    <row r="151" customFormat="false" ht="12.75" hidden="false" customHeight="true" outlineLevel="0" collapsed="false">
      <c r="A151" s="1"/>
      <c r="B151" s="214" t="s">
        <v>366</v>
      </c>
      <c r="C151" s="209" t="s">
        <v>367</v>
      </c>
      <c r="D151" s="209"/>
      <c r="E151" s="209"/>
      <c r="F151" s="209"/>
      <c r="G151" s="209"/>
      <c r="H151" s="209"/>
      <c r="I151" s="209"/>
      <c r="J151" s="209"/>
      <c r="AA151" s="201" t="n">
        <v>30000</v>
      </c>
    </row>
    <row r="152" customFormat="false" ht="12.75" hidden="false" customHeight="true" outlineLevel="0" collapsed="false">
      <c r="A152" s="1"/>
      <c r="B152" s="214" t="s">
        <v>368</v>
      </c>
      <c r="C152" s="209" t="s">
        <v>369</v>
      </c>
      <c r="D152" s="209"/>
      <c r="E152" s="209"/>
      <c r="F152" s="209"/>
      <c r="G152" s="209"/>
      <c r="H152" s="209"/>
      <c r="I152" s="209"/>
      <c r="J152" s="209"/>
      <c r="AA152" s="201" t="n">
        <v>33000</v>
      </c>
    </row>
    <row r="153" customFormat="false" ht="12.75" hidden="false" customHeight="true" outlineLevel="0" collapsed="false">
      <c r="AA153" s="201" t="n">
        <v>36000</v>
      </c>
    </row>
    <row r="154" customFormat="false" ht="12.75" hidden="false" customHeight="true" outlineLevel="0" collapsed="false">
      <c r="AA154" s="201" t="n">
        <v>39000</v>
      </c>
    </row>
    <row r="155" customFormat="false" ht="12.75" hidden="false" customHeight="true" outlineLevel="0" collapsed="false">
      <c r="AA155" s="201" t="n">
        <v>43000</v>
      </c>
    </row>
    <row r="156" customFormat="false" ht="12.75" hidden="false" customHeight="true" outlineLevel="0" collapsed="false">
      <c r="AA156" s="201" t="n">
        <v>47000</v>
      </c>
    </row>
    <row r="157" customFormat="false" ht="12.75" hidden="false" customHeight="true" outlineLevel="0" collapsed="false">
      <c r="AA157" s="201" t="n">
        <v>51000</v>
      </c>
    </row>
    <row r="158" customFormat="false" ht="12.75" hidden="false" customHeight="true" outlineLevel="0" collapsed="false">
      <c r="AA158" s="201" t="n">
        <v>56000</v>
      </c>
    </row>
    <row r="159" customFormat="false" ht="12.75" hidden="false" customHeight="true" outlineLevel="0" collapsed="false">
      <c r="AA159" s="201" t="n">
        <v>62000</v>
      </c>
    </row>
    <row r="160" customFormat="false" ht="12.75" hidden="false" customHeight="true" outlineLevel="0" collapsed="false">
      <c r="AA160" s="201" t="n">
        <v>68000</v>
      </c>
    </row>
    <row r="161" customFormat="false" ht="12.75" hidden="false" customHeight="true" outlineLevel="0" collapsed="false">
      <c r="AA161" s="201" t="n">
        <v>75000</v>
      </c>
    </row>
    <row r="162" customFormat="false" ht="12.75" hidden="false" customHeight="true" outlineLevel="0" collapsed="false">
      <c r="AA162" s="201" t="n">
        <v>82000</v>
      </c>
    </row>
    <row r="163" customFormat="false" ht="12.75" hidden="false" customHeight="true" outlineLevel="0" collapsed="false">
      <c r="AA163" s="201" t="n">
        <v>91000</v>
      </c>
    </row>
    <row r="164" customFormat="false" ht="12.75" hidden="false" customHeight="true" outlineLevel="0" collapsed="false">
      <c r="AA164" s="201" t="n">
        <v>100000</v>
      </c>
    </row>
  </sheetData>
  <mergeCells count="63">
    <mergeCell ref="B2:I2"/>
    <mergeCell ref="B3:I3"/>
    <mergeCell ref="D5:I5"/>
    <mergeCell ref="B7:I7"/>
    <mergeCell ref="E8:I8"/>
    <mergeCell ref="E9:H9"/>
    <mergeCell ref="E10:H10"/>
    <mergeCell ref="E11:H11"/>
    <mergeCell ref="E12:H12"/>
    <mergeCell ref="E13:I13"/>
    <mergeCell ref="B16:E16"/>
    <mergeCell ref="B30:D30"/>
    <mergeCell ref="B31:D31"/>
    <mergeCell ref="B33:D33"/>
    <mergeCell ref="B42:N42"/>
    <mergeCell ref="B56:I56"/>
    <mergeCell ref="B57:I57"/>
    <mergeCell ref="B59:I59"/>
    <mergeCell ref="B73:D73"/>
    <mergeCell ref="B75:I75"/>
    <mergeCell ref="B76:I76"/>
    <mergeCell ref="B78:I78"/>
    <mergeCell ref="B92:I92"/>
    <mergeCell ref="B93:I93"/>
    <mergeCell ref="B94:I94"/>
    <mergeCell ref="B95:I95"/>
    <mergeCell ref="B96:I96"/>
    <mergeCell ref="B97:I97"/>
    <mergeCell ref="B98:I98"/>
    <mergeCell ref="B99:I99"/>
    <mergeCell ref="B101:G101"/>
    <mergeCell ref="B102:G102"/>
    <mergeCell ref="B104:G104"/>
    <mergeCell ref="E105:G105"/>
    <mergeCell ref="E106:G106"/>
    <mergeCell ref="E107:G107"/>
    <mergeCell ref="E108:G108"/>
    <mergeCell ref="E109:G109"/>
    <mergeCell ref="B111:G111"/>
    <mergeCell ref="E112:G112"/>
    <mergeCell ref="E113:G113"/>
    <mergeCell ref="E114:G114"/>
    <mergeCell ref="E115:G115"/>
    <mergeCell ref="E116:G116"/>
    <mergeCell ref="E117:G117"/>
    <mergeCell ref="E118:G118"/>
    <mergeCell ref="E119:G119"/>
    <mergeCell ref="E120:G120"/>
    <mergeCell ref="B123:J123"/>
    <mergeCell ref="B124:J124"/>
    <mergeCell ref="B126:J126"/>
    <mergeCell ref="B127:J127"/>
    <mergeCell ref="B128:J128"/>
    <mergeCell ref="B129:J129"/>
    <mergeCell ref="B130:J130"/>
    <mergeCell ref="B131:J131"/>
    <mergeCell ref="B146:J146"/>
    <mergeCell ref="C147:J147"/>
    <mergeCell ref="C148:J148"/>
    <mergeCell ref="C149:J149"/>
    <mergeCell ref="C150:J150"/>
    <mergeCell ref="C151:J151"/>
    <mergeCell ref="C152:J152"/>
  </mergeCells>
  <dataValidations count="1">
    <dataValidation allowBlank="false" errorStyle="stop" operator="between" prompt="Select one of the Top-10 recommended wire lengths from the Calculator sheet." promptTitle="Antenna Length" showDropDown="false" showErrorMessage="false" showInputMessage="true" sqref="C5" type="list">
      <formula1>Top10WireLengths</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 &amp;Kffffff&amp;A</oddHeader>
    <oddFooter>&amp;C&amp;"Times New Roman,Normal"&amp;12 &amp;KffffffPágina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A1:K64"/>
  <sheetViews>
    <sheetView showFormulas="false" showGridLines="false" showRowColHeaders="true" showZeros="true" rightToLeft="false" tabSelected="true" showOutlineSymbols="true" defaultGridColor="true" view="normal" topLeftCell="A1" colorId="64" zoomScale="200" zoomScaleNormal="200" zoomScalePageLayoutView="100" workbookViewId="0">
      <selection pane="topLeft" activeCell="C13" activeCellId="0" sqref="C13"/>
    </sheetView>
  </sheetViews>
  <sheetFormatPr defaultColWidth="8.6796875" defaultRowHeight="15" customHeight="false" zeroHeight="false" outlineLevelRow="0" outlineLevelCol="0"/>
  <cols>
    <col collapsed="false" customWidth="true" hidden="false" outlineLevel="0" max="1" min="1" style="1" width="73.67"/>
    <col collapsed="false" customWidth="true" hidden="false" outlineLevel="0" max="2" min="2" style="1" width="26.36"/>
    <col collapsed="false" customWidth="true" hidden="false" outlineLevel="0" max="3" min="3" style="1" width="9.8"/>
    <col collapsed="false" customWidth="true" hidden="false" outlineLevel="0" max="4" min="4" style="1" width="13.84"/>
    <col collapsed="false" customWidth="true" hidden="false" outlineLevel="0" max="5" min="5" style="1" width="10.36"/>
    <col collapsed="false" customWidth="true" hidden="false" outlineLevel="0" max="6" min="6" style="1" width="12.03"/>
    <col collapsed="false" customWidth="true" hidden="false" outlineLevel="0" max="7" min="7" style="1" width="16.62"/>
    <col collapsed="false" customWidth="true" hidden="false" outlineLevel="0" max="8" min="8" style="1" width="32.21"/>
    <col collapsed="false" customWidth="false" hidden="false" outlineLevel="0" max="16384" min="9" style="1" width="8.68"/>
  </cols>
  <sheetData>
    <row r="1" customFormat="false" ht="15" hidden="false" customHeight="true" outlineLevel="0" collapsed="false">
      <c r="A1" s="215" t="s">
        <v>370</v>
      </c>
      <c r="B1" s="215"/>
      <c r="C1" s="215"/>
      <c r="D1" s="215"/>
      <c r="E1" s="215"/>
      <c r="F1" s="215"/>
      <c r="G1" s="215"/>
      <c r="H1" s="215"/>
    </row>
    <row r="2" customFormat="false" ht="15" hidden="false" customHeight="true" outlineLevel="0" collapsed="false">
      <c r="A2" s="3" t="s">
        <v>371</v>
      </c>
      <c r="B2" s="3"/>
      <c r="C2" s="3"/>
      <c r="D2" s="3"/>
      <c r="E2" s="3"/>
      <c r="F2" s="3"/>
      <c r="G2" s="3"/>
      <c r="H2" s="3"/>
    </row>
    <row r="4" customFormat="false" ht="15" hidden="false" customHeight="true" outlineLevel="0" collapsed="false">
      <c r="A4" s="216" t="s">
        <v>372</v>
      </c>
      <c r="B4" s="216"/>
      <c r="C4" s="216"/>
      <c r="D4" s="216"/>
      <c r="E4" s="216"/>
      <c r="F4" s="216"/>
      <c r="G4" s="216"/>
      <c r="H4" s="216"/>
    </row>
    <row r="5" customFormat="false" ht="15" hidden="false" customHeight="false" outlineLevel="0" collapsed="false">
      <c r="A5" s="217" t="s">
        <v>373</v>
      </c>
      <c r="B5" s="218" t="n">
        <f aca="false">IFERROR(IF(ISNUMBER(INDEX(Calculator!$B$29:$B$38,E5)),INDEX(Calculator!$B$29:$B$38,E5),0),0)</f>
        <v>13.3</v>
      </c>
      <c r="C5" s="219" t="s">
        <v>80</v>
      </c>
      <c r="D5" s="220" t="s">
        <v>374</v>
      </c>
      <c r="E5" s="221" t="n">
        <v>1</v>
      </c>
      <c r="F5" s="222" t="s">
        <v>375</v>
      </c>
      <c r="G5" s="223" t="str">
        <f aca="false">INDEX(Calculator!$E$29:$E$38,E5)</f>
        <v>★★★ EXCELLENT</v>
      </c>
      <c r="H5" s="224" t="str">
        <f aca="false">IFERROR("Score "&amp;TEXT(INDEX(Calculator!$D$29:$D$38,E5),"0.000")&amp;"  ·  "&amp;INDEX(Calculator!$G$29:$G$38,E5),"")</f>
        <v>Score 0.153  ·  Portable / SOTA</v>
      </c>
      <c r="J5" s="225"/>
    </row>
    <row r="6" customFormat="false" ht="15" hidden="false" customHeight="true" outlineLevel="0" collapsed="false">
      <c r="A6" s="217" t="s">
        <v>79</v>
      </c>
      <c r="B6" s="218" t="n">
        <f aca="false">IFERROR(IF(ISNUMBER(Calculator!D25),Calculator!D25,0),0)</f>
        <v>9.96503496503497</v>
      </c>
      <c r="C6" s="219" t="s">
        <v>80</v>
      </c>
      <c r="D6" s="226" t="s">
        <v>376</v>
      </c>
      <c r="E6" s="226"/>
      <c r="F6" s="226"/>
      <c r="G6" s="226"/>
      <c r="H6" s="226"/>
      <c r="J6" s="227"/>
    </row>
    <row r="7" customFormat="false" ht="15" hidden="false" customHeight="true" outlineLevel="0" collapsed="false">
      <c r="A7" s="217" t="s">
        <v>377</v>
      </c>
      <c r="B7" s="228" t="n">
        <v>5</v>
      </c>
      <c r="C7" s="219" t="s">
        <v>80</v>
      </c>
      <c r="D7" s="226" t="s">
        <v>378</v>
      </c>
      <c r="E7" s="226"/>
      <c r="F7" s="226"/>
      <c r="G7" s="226"/>
      <c r="H7" s="226"/>
    </row>
    <row r="8" customFormat="false" ht="15" hidden="false" customHeight="true" outlineLevel="0" collapsed="false">
      <c r="A8" s="217" t="s">
        <v>241</v>
      </c>
      <c r="B8" s="228" t="n">
        <v>1</v>
      </c>
      <c r="C8" s="219" t="s">
        <v>123</v>
      </c>
      <c r="D8" s="226" t="s">
        <v>379</v>
      </c>
      <c r="E8" s="226"/>
      <c r="F8" s="226"/>
      <c r="G8" s="226"/>
      <c r="H8" s="226"/>
    </row>
    <row r="9" customFormat="false" ht="15" hidden="false" customHeight="true" outlineLevel="0" collapsed="false">
      <c r="A9" s="217" t="s">
        <v>380</v>
      </c>
      <c r="B9" s="228" t="n">
        <v>58000000</v>
      </c>
      <c r="C9" s="219" t="s">
        <v>381</v>
      </c>
      <c r="D9" s="226" t="s">
        <v>382</v>
      </c>
      <c r="E9" s="226"/>
      <c r="F9" s="226"/>
      <c r="G9" s="226"/>
      <c r="H9" s="226"/>
    </row>
    <row r="10" customFormat="false" ht="15" hidden="false" customHeight="true" outlineLevel="0" collapsed="false">
      <c r="A10" s="217" t="s">
        <v>383</v>
      </c>
      <c r="B10" s="229" t="n">
        <f aca="false">MAX(11,2*INT(B5*B15/30/2)+1)</f>
        <v>11</v>
      </c>
      <c r="C10" s="219" t="s">
        <v>384</v>
      </c>
      <c r="D10" s="226" t="s">
        <v>385</v>
      </c>
      <c r="E10" s="226"/>
      <c r="F10" s="226"/>
      <c r="G10" s="226"/>
      <c r="H10" s="226"/>
    </row>
    <row r="11" customFormat="false" ht="26.1" hidden="false" customHeight="true" outlineLevel="0" collapsed="false">
      <c r="A11" s="217" t="s">
        <v>386</v>
      </c>
      <c r="B11" s="229" t="n">
        <f aca="false">IF(B6&gt;0,MAX(7,2*INT(B6*B15/30/2)+1),0)</f>
        <v>7</v>
      </c>
      <c r="C11" s="219" t="s">
        <v>384</v>
      </c>
      <c r="D11" s="226" t="s">
        <v>387</v>
      </c>
      <c r="E11" s="226"/>
      <c r="F11" s="226"/>
      <c r="G11" s="226"/>
      <c r="H11" s="226"/>
    </row>
    <row r="12" customFormat="false" ht="15" hidden="false" customHeight="true" outlineLevel="0" collapsed="false">
      <c r="A12" s="217" t="s">
        <v>388</v>
      </c>
      <c r="B12" s="228" t="s">
        <v>389</v>
      </c>
      <c r="C12" s="219" t="s">
        <v>384</v>
      </c>
      <c r="D12" s="226" t="s">
        <v>390</v>
      </c>
      <c r="E12" s="226"/>
      <c r="F12" s="226"/>
      <c r="G12" s="226"/>
      <c r="H12" s="226"/>
    </row>
    <row r="13" customFormat="false" ht="15" hidden="false" customHeight="true" outlineLevel="0" collapsed="false">
      <c r="A13" s="217" t="s">
        <v>391</v>
      </c>
      <c r="B13" s="228" t="n">
        <v>0.005</v>
      </c>
      <c r="C13" s="219" t="s">
        <v>381</v>
      </c>
      <c r="D13" s="226" t="s">
        <v>392</v>
      </c>
      <c r="E13" s="226"/>
      <c r="F13" s="226"/>
      <c r="G13" s="226"/>
      <c r="H13" s="226"/>
    </row>
    <row r="14" customFormat="false" ht="15" hidden="false" customHeight="true" outlineLevel="0" collapsed="false">
      <c r="A14" s="217" t="s">
        <v>393</v>
      </c>
      <c r="B14" s="228" t="n">
        <v>13</v>
      </c>
      <c r="C14" s="219" t="s">
        <v>394</v>
      </c>
      <c r="D14" s="226" t="s">
        <v>395</v>
      </c>
      <c r="E14" s="226"/>
      <c r="F14" s="226"/>
      <c r="G14" s="226"/>
      <c r="H14" s="226"/>
    </row>
    <row r="15" customFormat="false" ht="15" hidden="false" customHeight="true" outlineLevel="0" collapsed="false">
      <c r="A15" s="217" t="s">
        <v>396</v>
      </c>
      <c r="B15" s="229" t="n">
        <f aca="false">IFERROR(SUMPRODUCT(MAX((Calculator!E12:E22="YES")*Calculator!C12:C22)),28)</f>
        <v>14.35</v>
      </c>
      <c r="C15" s="219" t="s">
        <v>172</v>
      </c>
      <c r="D15" s="226" t="s">
        <v>397</v>
      </c>
      <c r="E15" s="226"/>
      <c r="F15" s="226"/>
      <c r="G15" s="226"/>
      <c r="H15" s="226"/>
    </row>
    <row r="16" customFormat="false" ht="15" hidden="false" customHeight="true" outlineLevel="0" collapsed="false">
      <c r="A16" s="217" t="s">
        <v>398</v>
      </c>
      <c r="B16" s="229" t="n">
        <f aca="false">IFERROR(SUMPRODUCT(MIN(IF(Calculator!E12:E22="YES",Calculator!B12:B22,1000000000))),7)</f>
        <v>7</v>
      </c>
      <c r="C16" s="219" t="s">
        <v>172</v>
      </c>
      <c r="D16" s="226" t="s">
        <v>399</v>
      </c>
      <c r="E16" s="226"/>
      <c r="F16" s="226"/>
      <c r="G16" s="226"/>
      <c r="H16" s="226"/>
    </row>
    <row r="17" customFormat="false" ht="15" hidden="false" customHeight="true" outlineLevel="0" collapsed="false">
      <c r="A17" s="217" t="s">
        <v>400</v>
      </c>
      <c r="B17" s="228" t="n">
        <v>0.5</v>
      </c>
      <c r="C17" s="219" t="s">
        <v>172</v>
      </c>
      <c r="D17" s="226" t="s">
        <v>401</v>
      </c>
      <c r="E17" s="226"/>
      <c r="F17" s="226"/>
      <c r="G17" s="226"/>
      <c r="H17" s="226"/>
    </row>
    <row r="18" customFormat="false" ht="15" hidden="false" customHeight="true" outlineLevel="0" collapsed="false">
      <c r="A18" s="217" t="s">
        <v>402</v>
      </c>
      <c r="B18" s="228" t="n">
        <v>50</v>
      </c>
      <c r="C18" s="219" t="s">
        <v>176</v>
      </c>
      <c r="D18" s="226" t="s">
        <v>403</v>
      </c>
      <c r="E18" s="226"/>
      <c r="F18" s="226"/>
      <c r="G18" s="226"/>
      <c r="H18" s="226"/>
    </row>
    <row r="19" customFormat="false" ht="15" hidden="false" customHeight="true" outlineLevel="0" collapsed="false">
      <c r="A19" s="217" t="s">
        <v>404</v>
      </c>
      <c r="B19" s="228" t="n">
        <v>100</v>
      </c>
      <c r="C19" s="219" t="s">
        <v>205</v>
      </c>
      <c r="D19" s="226" t="s">
        <v>405</v>
      </c>
      <c r="E19" s="226"/>
      <c r="F19" s="226"/>
      <c r="G19" s="226"/>
      <c r="H19" s="226"/>
    </row>
    <row r="20" customFormat="false" ht="15" hidden="false" customHeight="false" outlineLevel="0" collapsed="false">
      <c r="A20" s="217"/>
      <c r="B20" s="230"/>
      <c r="C20" s="219"/>
      <c r="D20" s="231"/>
      <c r="E20" s="231"/>
      <c r="F20" s="231"/>
      <c r="G20" s="231"/>
      <c r="H20" s="231"/>
    </row>
    <row r="21" s="102" customFormat="true" ht="15" hidden="false" customHeight="false" outlineLevel="0" collapsed="false">
      <c r="A21" s="232" t="s">
        <v>406</v>
      </c>
      <c r="B21" s="232"/>
      <c r="C21" s="232"/>
      <c r="D21" s="232"/>
      <c r="E21" s="232"/>
      <c r="F21" s="232"/>
      <c r="G21" s="232"/>
      <c r="H21" s="232"/>
      <c r="I21" s="1"/>
      <c r="J21" s="1"/>
      <c r="K21" s="1"/>
    </row>
    <row r="22" customFormat="false" ht="15" hidden="false" customHeight="false" outlineLevel="0" collapsed="false">
      <c r="A22" s="233" t="s">
        <v>246</v>
      </c>
      <c r="B22" s="233" t="s">
        <v>407</v>
      </c>
      <c r="C22" s="233" t="s">
        <v>408</v>
      </c>
      <c r="D22" s="233" t="s">
        <v>409</v>
      </c>
      <c r="E22" s="233" t="s">
        <v>410</v>
      </c>
      <c r="F22" s="233" t="s">
        <v>411</v>
      </c>
      <c r="G22" s="233" t="s">
        <v>412</v>
      </c>
      <c r="H22" s="233" t="s">
        <v>413</v>
      </c>
    </row>
    <row r="23" customFormat="false" ht="15" hidden="false" customHeight="false" outlineLevel="0" collapsed="false">
      <c r="A23" s="234" t="s">
        <v>414</v>
      </c>
      <c r="B23" s="234" t="s">
        <v>415</v>
      </c>
      <c r="C23" s="235" t="n">
        <f aca="false">-(B5/2)</f>
        <v>-6.65</v>
      </c>
      <c r="D23" s="234" t="s">
        <v>416</v>
      </c>
      <c r="E23" s="235" t="n">
        <f aca="false">B7</f>
        <v>5</v>
      </c>
      <c r="F23" s="235" t="n">
        <f aca="false">(B5/2)</f>
        <v>6.65</v>
      </c>
      <c r="G23" s="234" t="s">
        <v>416</v>
      </c>
      <c r="H23" s="235" t="n">
        <f aca="false">B7</f>
        <v>5</v>
      </c>
    </row>
    <row r="24" customFormat="false" ht="15" hidden="false" customHeight="false" outlineLevel="0" collapsed="false">
      <c r="A24" s="234" t="s">
        <v>417</v>
      </c>
      <c r="B24" s="234" t="s">
        <v>418</v>
      </c>
      <c r="C24" s="235" t="n">
        <f aca="false">IF(B6&gt;0,-(B5/2+B6),0)</f>
        <v>-16.615034965035</v>
      </c>
      <c r="D24" s="234" t="s">
        <v>416</v>
      </c>
      <c r="E24" s="235" t="n">
        <f aca="false">IF(B6&gt;0,B7,"")</f>
        <v>5</v>
      </c>
      <c r="F24" s="234" t="n">
        <f aca="false">IF(B6&gt;0,-(B5/2),0)</f>
        <v>-6.65</v>
      </c>
      <c r="G24" s="234" t="s">
        <v>416</v>
      </c>
      <c r="H24" s="235" t="n">
        <f aca="false">IF(B6&gt;0,B7,"")</f>
        <v>5</v>
      </c>
    </row>
    <row r="25" customFormat="false" ht="15" hidden="false" customHeight="false" outlineLevel="0" collapsed="false">
      <c r="A25" s="102"/>
      <c r="B25" s="102"/>
      <c r="C25" s="102"/>
      <c r="D25" s="102"/>
      <c r="E25" s="102"/>
      <c r="F25" s="102"/>
      <c r="G25" s="102"/>
      <c r="H25" s="102"/>
      <c r="I25" s="102"/>
      <c r="J25" s="102"/>
      <c r="K25" s="102"/>
    </row>
    <row r="26" customFormat="false" ht="15" hidden="false" customHeight="true" outlineLevel="0" collapsed="false">
      <c r="A26" s="180" t="str">
        <f aca="false">"CM Long Wire Antenna — NEC2 Model"</f>
        <v>CM Long Wire Antenna — NEC2 Model</v>
      </c>
      <c r="B26" s="236" t="s">
        <v>419</v>
      </c>
      <c r="C26" s="236"/>
      <c r="D26" s="236"/>
      <c r="E26" s="236"/>
      <c r="F26" s="236"/>
      <c r="G26" s="236"/>
      <c r="H26" s="236"/>
      <c r="I26" s="102"/>
      <c r="J26" s="102"/>
      <c r="K26" s="102"/>
    </row>
    <row r="27" customFormat="false" ht="15" hidden="false" customHeight="true" outlineLevel="0" collapsed="false">
      <c r="A27" s="180" t="str">
        <f aca="false">"CM Wire length: "&amp;TEXT(B5,"0.0")&amp;" m  |  Counterpoise: "&amp;TEXT(B6,"0.0")&amp;" m  |  Height: "&amp;TEXT(B7,"0.0")&amp;" m"</f>
        <v>CM Wire length: 13.3 m  |  Counterpoise: 10.0 m  |  Height: 5.0 m</v>
      </c>
      <c r="B27" s="236" t="s">
        <v>420</v>
      </c>
      <c r="C27" s="236"/>
      <c r="D27" s="236"/>
      <c r="E27" s="236"/>
      <c r="F27" s="236"/>
      <c r="G27" s="236"/>
      <c r="H27" s="236"/>
      <c r="I27" s="102"/>
      <c r="J27" s="102"/>
      <c r="K27" s="102"/>
    </row>
    <row r="28" customFormat="false" ht="15" hidden="false" customHeight="true" outlineLevel="0" collapsed="false">
      <c r="A28" s="180" t="str">
        <f aca="false">"CM Wire diameter: "&amp;TEXT(B8,"0.0")&amp;" mm  |  Conductivity: "&amp;TEXT(B9,"0.00E+0")&amp;" S/m"</f>
        <v>CM Wire diameter: 1.0 mm  |  Conductivity: 5.80E+7 S/m</v>
      </c>
      <c r="B28" s="236" t="s">
        <v>421</v>
      </c>
      <c r="C28" s="236"/>
      <c r="D28" s="236"/>
      <c r="E28" s="236"/>
      <c r="F28" s="236"/>
      <c r="G28" s="236"/>
      <c r="H28" s="236"/>
      <c r="I28" s="102"/>
      <c r="J28" s="102"/>
      <c r="K28" s="102"/>
    </row>
    <row r="29" customFormat="false" ht="15" hidden="false" customHeight="true" outlineLevel="0" collapsed="false">
      <c r="A29" s="180" t="str">
        <f aca="false">"CM Frequency sweep: "&amp;TEXT(B16,"0.00")&amp;" – "&amp;TEXT(B16+(CEILING((B15-B16)/B17,1))*B17,"0.00")&amp;" MHz  step "&amp;TEXT(B17,"0.00")&amp;" MHz"</f>
        <v>CM Frequency sweep: 7.00 – 14.50 MHz  step 0.50 MHz</v>
      </c>
      <c r="B29" s="236" t="s">
        <v>422</v>
      </c>
      <c r="C29" s="236"/>
      <c r="D29" s="236"/>
      <c r="E29" s="236"/>
      <c r="F29" s="236"/>
      <c r="G29" s="236"/>
      <c r="H29" s="236"/>
      <c r="I29" s="102"/>
      <c r="J29" s="102"/>
      <c r="K29" s="102"/>
    </row>
    <row r="30" customFormat="false" ht="15" hidden="false" customHeight="true" outlineLevel="0" collapsed="false">
      <c r="A30" s="180" t="str">
        <f aca="false">"CM Generated by Long Wire Antenna Calculator – LU3VEA"</f>
        <v>CM Generated by Long Wire Antenna Calculator – LU3VEA</v>
      </c>
      <c r="B30" s="236" t="s">
        <v>423</v>
      </c>
      <c r="C30" s="236"/>
      <c r="D30" s="236"/>
      <c r="E30" s="236"/>
      <c r="F30" s="236"/>
      <c r="G30" s="236"/>
      <c r="H30" s="236"/>
      <c r="I30" s="102"/>
      <c r="J30" s="102"/>
      <c r="K30" s="102"/>
    </row>
    <row r="31" customFormat="false" ht="15" hidden="false" customHeight="true" outlineLevel="0" collapsed="false">
      <c r="A31" s="180" t="str">
        <f aca="false">"CE"</f>
        <v>CE</v>
      </c>
      <c r="B31" s="236" t="s">
        <v>424</v>
      </c>
      <c r="C31" s="236"/>
      <c r="D31" s="236"/>
      <c r="E31" s="236"/>
      <c r="F31" s="236"/>
      <c r="G31" s="236"/>
      <c r="H31" s="236"/>
      <c r="I31" s="102"/>
      <c r="J31" s="102"/>
      <c r="K31" s="102"/>
    </row>
    <row r="32" customFormat="false" ht="15" hidden="false" customHeight="true" outlineLevel="0" collapsed="false">
      <c r="A32" s="180" t="str">
        <f aca="false">IFERROR("GW 1 "&amp;SUBSTITUTE(TEXT(B10,"0"),",",".")&amp;" "&amp;SUBSTITUTE(TEXT(-B5/2,"0.0000"),",",".")&amp;" 0.0000 "&amp;SUBSTITUTE(TEXT(B7,"0.0000"),",",".")&amp;" "&amp;SUBSTITUTE(TEXT(B5/2,"0.0000"),",",".")&amp;" 0.0000 "&amp;SUBSTITUTE(TEXT(B7,"0.0000"),",",".")&amp;" "&amp;SUBSTITUTE(TEXT(B8/2000,"0.00000"),",","."),"!!! ERROR: Wire Length (B5) is not a valid number. Recalculate the workbook first.")</f>
        <v>GW 1 11 -6.6500 0.0000 5.0000 6.6500 0.0000 5.0000 0.00050</v>
      </c>
      <c r="B32" s="236" t="s">
        <v>425</v>
      </c>
      <c r="C32" s="236"/>
      <c r="D32" s="236"/>
      <c r="E32" s="236"/>
      <c r="F32" s="236"/>
      <c r="G32" s="236"/>
      <c r="H32" s="236"/>
      <c r="I32" s="102"/>
      <c r="J32" s="102"/>
      <c r="K32" s="102"/>
    </row>
    <row r="33" customFormat="false" ht="15" hidden="false" customHeight="true" outlineLevel="0" collapsed="false">
      <c r="A33" s="180" t="str">
        <f aca="false">IFERROR(IF(B6&gt;0,"GW 2 "&amp;SUBSTITUTE(TEXT(B11,"0"),",",".")&amp;" "&amp;SUBSTITUTE(TEXT(-(B5/2+B6),"0.0000"),",",".")&amp;" 0.0000 "&amp;SUBSTITUTE(TEXT(B7,"0.0000"),",",".")&amp;" "&amp;SUBSTITUTE(TEXT(-B5/2,"0.0000"),",",".")&amp;" 0.0000 "&amp;SUBSTITUTE(TEXT(B7,"0.0000"),",",".")&amp;" "&amp;SUBSTITUTE(TEXT(B8/2000,"0.00000"),",","."),"CM (no counterpoise — B6=0)"),"!!! ERROR: Check Wire/Counterpoise inputs (B5, B6)")</f>
        <v>GW 2 7 -16.6150 0.0000 5.0000 -6.6500 0.0000 5.0000 0.00050</v>
      </c>
      <c r="B33" s="236" t="s">
        <v>426</v>
      </c>
      <c r="C33" s="236"/>
      <c r="D33" s="236"/>
      <c r="E33" s="236"/>
      <c r="F33" s="236"/>
      <c r="G33" s="236"/>
      <c r="H33" s="236"/>
      <c r="I33" s="102"/>
      <c r="J33" s="102"/>
      <c r="K33" s="102"/>
    </row>
    <row r="34" customFormat="false" ht="15" hidden="false" customHeight="true" outlineLevel="0" collapsed="false">
      <c r="A34" s="180" t="str">
        <f aca="false">IF(B12="Free Space","GE 0","GE 1")</f>
        <v>GE 1</v>
      </c>
      <c r="B34" s="236" t="s">
        <v>427</v>
      </c>
      <c r="C34" s="236"/>
      <c r="D34" s="236"/>
      <c r="E34" s="236"/>
      <c r="F34" s="236"/>
      <c r="G34" s="236"/>
      <c r="H34" s="236"/>
      <c r="I34" s="102"/>
      <c r="J34" s="102"/>
      <c r="K34" s="102"/>
    </row>
    <row r="35" customFormat="false" ht="15" hidden="false" customHeight="true" outlineLevel="0" collapsed="false">
      <c r="A35" s="180" t="str">
        <f aca="false">IFERROR("LD 5 1 1 "&amp;SUBSTITUTE(TEXT(B10,"0"),",",".")&amp;" "&amp;SUBSTITUTE(TEXT(B9,"0.000E+00"),",","."),"!!! ERROR: Check segment count (B10)")</f>
        <v>LD 5 1 1 11 5.800E+07</v>
      </c>
      <c r="B35" s="226" t="s">
        <v>428</v>
      </c>
      <c r="C35" s="226"/>
      <c r="D35" s="226"/>
      <c r="E35" s="226"/>
      <c r="F35" s="226"/>
      <c r="G35" s="226"/>
      <c r="H35" s="226"/>
      <c r="I35" s="102"/>
      <c r="J35" s="102"/>
      <c r="K35" s="102"/>
    </row>
    <row r="36" customFormat="false" ht="15" hidden="false" customHeight="true" outlineLevel="0" collapsed="false">
      <c r="A36" s="180" t="str">
        <f aca="false">IFERROR(IF(B6&gt;0,"LD 5 2 1 "&amp;SUBSTITUTE(TEXT(B11,"0"),",",".")&amp;" "&amp;SUBSTITUTE(TEXT(B9,"0.000E+00"),",","."),"CM (no LD 5 for counterpoise — no counterpoise)"),"!!! ERROR: Check segment count (B11)")</f>
        <v>LD 5 2 1 7 5.800E+07</v>
      </c>
      <c r="B36" s="226" t="s">
        <v>429</v>
      </c>
      <c r="C36" s="226"/>
      <c r="D36" s="226"/>
      <c r="E36" s="226"/>
      <c r="F36" s="226"/>
      <c r="G36" s="226"/>
      <c r="H36" s="226"/>
      <c r="I36" s="102"/>
      <c r="J36" s="102"/>
      <c r="K36" s="102"/>
    </row>
    <row r="37" customFormat="false" ht="15" hidden="false" customHeight="true" outlineLevel="0" collapsed="false">
      <c r="A37" s="180" t="str">
        <f aca="false">"EX 0 1 1 0 1 0"</f>
        <v>EX 0 1 1 0 1 0</v>
      </c>
      <c r="B37" s="236" t="s">
        <v>430</v>
      </c>
      <c r="C37" s="236"/>
      <c r="D37" s="236"/>
      <c r="E37" s="236"/>
      <c r="F37" s="236"/>
      <c r="G37" s="236"/>
      <c r="H37" s="236"/>
      <c r="I37" s="102"/>
      <c r="J37" s="102"/>
      <c r="K37" s="102"/>
    </row>
    <row r="38" customFormat="false" ht="15" hidden="false" customHeight="true" outlineLevel="0" collapsed="false">
      <c r="A38" s="180" t="str">
        <f aca="false">IF(B12="Free Space","GN -1",IF(B12="Perfect Ground","GN 1","GN 2 0 0 0 "&amp;SUBSTITUTE(TEXT(B14,"0.0"),",",".")&amp;" "&amp;SUBSTITUTE(TEXT(B13,"0.000"),",",".")))</f>
        <v>GN 2 0 0 0 13.0 0.005</v>
      </c>
      <c r="B38" s="236" t="s">
        <v>431</v>
      </c>
      <c r="C38" s="236"/>
      <c r="D38" s="236"/>
      <c r="E38" s="236"/>
      <c r="F38" s="236"/>
      <c r="G38" s="236"/>
      <c r="H38" s="236"/>
      <c r="I38" s="102"/>
      <c r="J38" s="102"/>
      <c r="K38" s="102"/>
    </row>
    <row r="39" customFormat="false" ht="26.1" hidden="false" customHeight="true" outlineLevel="0" collapsed="false">
      <c r="A39" s="180" t="str">
        <f aca="false">IFERROR("FR 0 "&amp;SUBSTITUTE(TEXT(CEILING((B15-B16)/B17,1)+1,"0"),",",".")&amp;" 0 0 "&amp;SUBSTITUTE(TEXT(B16,"0.000"),",",".")&amp;" "&amp;SUBSTITUTE(TEXT(B17,"0.000"),",","."),"!!! ERROR: Check frequency settings (B15/B16/B17)")</f>
        <v>FR 0 16 0 0 7.000 0.500</v>
      </c>
      <c r="B39" s="236" t="s">
        <v>432</v>
      </c>
      <c r="C39" s="236"/>
      <c r="D39" s="236"/>
      <c r="E39" s="236"/>
      <c r="F39" s="236"/>
      <c r="G39" s="236"/>
      <c r="H39" s="236"/>
      <c r="I39" s="102"/>
      <c r="J39" s="102"/>
      <c r="K39" s="102"/>
    </row>
    <row r="40" customFormat="false" ht="15" hidden="false" customHeight="true" outlineLevel="0" collapsed="false">
      <c r="A40" s="180" t="str">
        <f aca="false">"RP 0 1 361 1000 90 0 0 1"</f>
        <v>RP 0 1 361 1000 90 0 0 1</v>
      </c>
      <c r="B40" s="236" t="s">
        <v>433</v>
      </c>
      <c r="C40" s="236"/>
      <c r="D40" s="236"/>
      <c r="E40" s="236"/>
      <c r="F40" s="236"/>
      <c r="G40" s="236"/>
      <c r="H40" s="236"/>
      <c r="I40" s="102"/>
      <c r="J40" s="102"/>
      <c r="K40" s="102"/>
    </row>
    <row r="41" customFormat="false" ht="15" hidden="false" customHeight="true" outlineLevel="0" collapsed="false">
      <c r="A41" s="180" t="str">
        <f aca="false">"EN"</f>
        <v>EN</v>
      </c>
      <c r="B41" s="236" t="s">
        <v>434</v>
      </c>
      <c r="C41" s="236"/>
      <c r="D41" s="236"/>
      <c r="E41" s="236"/>
      <c r="F41" s="236"/>
      <c r="G41" s="236"/>
      <c r="H41" s="236"/>
      <c r="I41" s="102"/>
      <c r="J41" s="102"/>
      <c r="K41" s="102"/>
    </row>
    <row r="43" customFormat="false" ht="15" hidden="false" customHeight="false" outlineLevel="0" collapsed="false">
      <c r="A43" s="232" t="s">
        <v>435</v>
      </c>
      <c r="B43" s="232"/>
      <c r="C43" s="232"/>
      <c r="D43" s="232"/>
      <c r="E43" s="232"/>
      <c r="F43" s="232"/>
      <c r="G43" s="232"/>
      <c r="H43" s="232"/>
    </row>
    <row r="44" customFormat="false" ht="15" hidden="false" customHeight="false" outlineLevel="0" collapsed="false">
      <c r="A44" s="237" t="s">
        <v>246</v>
      </c>
      <c r="B44" s="237" t="s">
        <v>407</v>
      </c>
      <c r="C44" s="237" t="s">
        <v>408</v>
      </c>
      <c r="D44" s="237" t="s">
        <v>409</v>
      </c>
      <c r="E44" s="237" t="s">
        <v>410</v>
      </c>
      <c r="F44" s="237" t="s">
        <v>411</v>
      </c>
      <c r="G44" s="237" t="s">
        <v>412</v>
      </c>
      <c r="H44" s="237" t="s">
        <v>413</v>
      </c>
    </row>
    <row r="45" customFormat="false" ht="15" hidden="false" customHeight="false" outlineLevel="0" collapsed="false">
      <c r="A45" s="238" t="s">
        <v>414</v>
      </c>
      <c r="B45" s="239" t="s">
        <v>436</v>
      </c>
      <c r="C45" s="240" t="n">
        <f aca="false">-(B5/2)</f>
        <v>-6.65</v>
      </c>
      <c r="D45" s="239" t="s">
        <v>416</v>
      </c>
      <c r="E45" s="240" t="n">
        <f aca="false">B7</f>
        <v>5</v>
      </c>
      <c r="F45" s="240" t="n">
        <f aca="false">(B5/2)</f>
        <v>6.65</v>
      </c>
      <c r="G45" s="239" t="s">
        <v>416</v>
      </c>
      <c r="H45" s="240" t="n">
        <f aca="false">B7</f>
        <v>5</v>
      </c>
      <c r="I45" s="241"/>
    </row>
    <row r="46" customFormat="false" ht="15" hidden="false" customHeight="false" outlineLevel="0" collapsed="false">
      <c r="A46" s="238" t="s">
        <v>417</v>
      </c>
      <c r="B46" s="239" t="s">
        <v>418</v>
      </c>
      <c r="C46" s="240" t="n">
        <f aca="false">-(B5/2)</f>
        <v>-6.65</v>
      </c>
      <c r="D46" s="239" t="s">
        <v>416</v>
      </c>
      <c r="E46" s="240" t="n">
        <f aca="false">B7</f>
        <v>5</v>
      </c>
      <c r="F46" s="240" t="n">
        <f aca="false">-(B5/2)</f>
        <v>-6.65</v>
      </c>
      <c r="G46" s="239" t="s">
        <v>416</v>
      </c>
      <c r="H46" s="240" t="n">
        <f aca="false">IF(B6&gt;0,MAX(0.0001,B7-B6),0)</f>
        <v>0.0001</v>
      </c>
      <c r="I46" s="241"/>
    </row>
    <row r="48" customFormat="false" ht="15" hidden="false" customHeight="false" outlineLevel="0" collapsed="false">
      <c r="A48" s="242" t="str">
        <f aca="false">"CM Long Wire Antenna — NEC2 Model (antenna H + counterpoise V)"</f>
        <v>CM Long Wire Antenna — NEC2 Model (antenna H + counterpoise V)</v>
      </c>
      <c r="B48" s="241" t="s">
        <v>419</v>
      </c>
      <c r="C48" s="241"/>
      <c r="D48" s="241"/>
      <c r="E48" s="241"/>
      <c r="F48" s="241"/>
      <c r="G48" s="241"/>
      <c r="H48" s="241"/>
    </row>
    <row r="49" customFormat="false" ht="15" hidden="false" customHeight="false" outlineLevel="0" collapsed="false">
      <c r="A49" s="242" t="str">
        <f aca="false">"CM Wire length: "&amp;TEXT(B5,"0.0")&amp;" m  |  Counterpoise (vertical): "&amp;TEXT(MIN(B6,B7),"0.0")&amp;" m  |  Height: "&amp;TEXT(B7,"0.0")&amp;" m"</f>
        <v>CM Wire length: 13.3 m  |  Counterpoise (vertical): 5.0 m  |  Height: 5.0 m</v>
      </c>
      <c r="B49" s="241" t="s">
        <v>420</v>
      </c>
      <c r="C49" s="241"/>
      <c r="D49" s="241"/>
      <c r="E49" s="241"/>
      <c r="F49" s="241"/>
      <c r="G49" s="241"/>
      <c r="H49" s="241"/>
    </row>
    <row r="50" customFormat="false" ht="15" hidden="false" customHeight="false" outlineLevel="0" collapsed="false">
      <c r="A50" s="242" t="str">
        <f aca="false">"CM Wire diameter: "&amp;TEXT(B8,"0.0")&amp;" mm  |  Conductivity: "&amp;TEXT(B9,"0.00E+0")&amp;" S/m"</f>
        <v>CM Wire diameter: 1.0 mm  |  Conductivity: 5.80E+7 S/m</v>
      </c>
      <c r="B50" s="241" t="s">
        <v>421</v>
      </c>
      <c r="C50" s="241"/>
      <c r="D50" s="241"/>
      <c r="E50" s="241"/>
      <c r="F50" s="241"/>
      <c r="G50" s="241"/>
      <c r="H50" s="241"/>
    </row>
    <row r="51" customFormat="false" ht="15" hidden="false" customHeight="false" outlineLevel="0" collapsed="false">
      <c r="A51" s="242" t="str">
        <f aca="false">"CM Frequency sweep: "&amp;TEXT(B16,"0.00")&amp;" – "&amp;TEXT(B16+(CEILING((B15-B16)/B17,1))*B17,"0.00")&amp;" MHz  step "&amp;TEXT(B17,"0.00")&amp;" MHz"</f>
        <v>CM Frequency sweep: 7.00 – 14.50 MHz  step 0.50 MHz</v>
      </c>
      <c r="B51" s="241" t="s">
        <v>422</v>
      </c>
      <c r="C51" s="241"/>
      <c r="D51" s="241"/>
      <c r="E51" s="241"/>
      <c r="F51" s="241"/>
      <c r="G51" s="241"/>
      <c r="H51" s="241"/>
    </row>
    <row r="52" customFormat="false" ht="15" hidden="false" customHeight="false" outlineLevel="0" collapsed="false">
      <c r="A52" s="242" t="str">
        <f aca="false">"CM Geometry: antenna horizontal (X-axis), counterpoise vertical drop from feedpoint"</f>
        <v>CM Geometry: antenna horizontal (X-axis), counterpoise vertical drop from feedpoint</v>
      </c>
      <c r="B52" s="241" t="s">
        <v>437</v>
      </c>
      <c r="C52" s="241"/>
      <c r="D52" s="241"/>
      <c r="E52" s="241"/>
      <c r="F52" s="241"/>
      <c r="G52" s="241"/>
      <c r="H52" s="241"/>
    </row>
    <row r="53" customFormat="false" ht="15" hidden="false" customHeight="false" outlineLevel="0" collapsed="false">
      <c r="A53" s="242" t="str">
        <f aca="false">"CM Generated by Long Wire Antenna Calculator – LU3VEA"</f>
        <v>CM Generated by Long Wire Antenna Calculator – LU3VEA</v>
      </c>
      <c r="B53" s="241" t="s">
        <v>423</v>
      </c>
      <c r="C53" s="241"/>
      <c r="D53" s="241"/>
      <c r="E53" s="241"/>
      <c r="F53" s="241"/>
      <c r="G53" s="241"/>
      <c r="H53" s="241"/>
    </row>
    <row r="54" customFormat="false" ht="15" hidden="false" customHeight="false" outlineLevel="0" collapsed="false">
      <c r="A54" s="242" t="str">
        <f aca="false">"CE"</f>
        <v>CE</v>
      </c>
      <c r="B54" s="241" t="s">
        <v>424</v>
      </c>
      <c r="C54" s="241"/>
      <c r="D54" s="241"/>
      <c r="E54" s="241"/>
      <c r="F54" s="241"/>
      <c r="G54" s="241"/>
      <c r="H54" s="241"/>
    </row>
    <row r="55" customFormat="false" ht="15" hidden="false" customHeight="false" outlineLevel="0" collapsed="false">
      <c r="A55" s="242" t="str">
        <f aca="false">IFERROR("GW 1 "&amp;SUBSTITUTE(TEXT(B10,"0"),",",".")&amp;" "&amp;SUBSTITUTE(TEXT(-B5/2,"0.0000"),",",".")&amp;" 0.0000 "&amp;SUBSTITUTE(TEXT(B7,"0.0000"),",",".")&amp;" "&amp;SUBSTITUTE(TEXT(B5/2,"0.0000"),",",".")&amp;" 0.0000 "&amp;SUBSTITUTE(TEXT(B7,"0.0000"),",",".")&amp;" "&amp;SUBSTITUTE(TEXT(B8/2000,"0.00000"),",","."),"!!! ERROR: Wire Length (B5) is not a valid number. Recalculate the workbook first.")</f>
        <v>GW 1 11 -6.6500 0.0000 5.0000 6.6500 0.0000 5.0000 0.00050</v>
      </c>
      <c r="B55" s="241" t="s">
        <v>438</v>
      </c>
      <c r="C55" s="241"/>
      <c r="D55" s="241"/>
      <c r="E55" s="241"/>
      <c r="F55" s="241"/>
      <c r="G55" s="241"/>
      <c r="H55" s="241"/>
    </row>
    <row r="56" customFormat="false" ht="15" hidden="false" customHeight="false" outlineLevel="0" collapsed="false">
      <c r="A56" s="242" t="str">
        <f aca="false">IFERROR(IF(B6&gt;0,"GW 2 "&amp;SUBSTITUTE(TEXT(IF(B6&gt;0,MAX(7,2*INT(MIN(B6,B7)*B15/30/2)+1),7),"0"),",",".")&amp;" "&amp;SUBSTITUTE(TEXT(-B5/2,"0.0000"),",",".")&amp;" 0.0000 "&amp;SUBSTITUTE(TEXT(B7,"0.0000"),",",".")&amp;" "&amp;SUBSTITUTE(TEXT(-B5/2,"0.0000"),",",".")&amp;" 0.0000 "&amp;SUBSTITUTE(TEXT(MAX(0.0001,B7-B6),"0.0000"),",",".")&amp;" "&amp;SUBSTITUTE(TEXT(B8/2000,"0.00000"),",","."),"CM (no counterpoise — B6=0)"),"!!! ERROR: Check Wire/Counterpoise inputs (B5, B6)")</f>
        <v>GW 2 7 -6.6500 0.0000 5.0000 -6.6500 0.0000 0.0001 0.00050</v>
      </c>
      <c r="B56" s="241" t="s">
        <v>439</v>
      </c>
      <c r="C56" s="241"/>
      <c r="D56" s="241"/>
      <c r="E56" s="241"/>
      <c r="F56" s="241"/>
      <c r="G56" s="241"/>
      <c r="H56" s="241"/>
    </row>
    <row r="57" customFormat="false" ht="15" hidden="false" customHeight="false" outlineLevel="0" collapsed="false">
      <c r="A57" s="242" t="str">
        <f aca="false">IF(B12="Free Space","GE 0","GE 1")</f>
        <v>GE 1</v>
      </c>
      <c r="B57" s="241" t="s">
        <v>440</v>
      </c>
      <c r="C57" s="241"/>
      <c r="D57" s="241"/>
      <c r="E57" s="241"/>
      <c r="F57" s="241"/>
      <c r="G57" s="241"/>
      <c r="H57" s="241"/>
    </row>
    <row r="58" customFormat="false" ht="15" hidden="false" customHeight="false" outlineLevel="0" collapsed="false">
      <c r="A58" s="242" t="str">
        <f aca="false">IFERROR("LD 5 1 1 "&amp;SUBSTITUTE(TEXT(B10,"0"),",",".")&amp;" "&amp;SUBSTITUTE(TEXT(B9,"0.000E+00"),",","."),"!!! ERROR: Check segment count (B10)")</f>
        <v>LD 5 1 1 11 5.800E+07</v>
      </c>
      <c r="B58" s="241" t="s">
        <v>441</v>
      </c>
      <c r="C58" s="241"/>
      <c r="D58" s="241"/>
      <c r="E58" s="241"/>
      <c r="F58" s="241"/>
      <c r="G58" s="241"/>
      <c r="H58" s="241"/>
    </row>
    <row r="59" customFormat="false" ht="15" hidden="false" customHeight="false" outlineLevel="0" collapsed="false">
      <c r="A59" s="242" t="str">
        <f aca="false">IFERROR(IF(B6&gt;0,"LD 5 2 1 "&amp;SUBSTITUTE(TEXT(IF(B6&gt;0,MAX(7,2*INT(MIN(B6,B7)*B15/30/2)+1),7),"0"),",",".")&amp;" "&amp;SUBSTITUTE(TEXT(B9,"0.000E+00"),",","."),"CM (no LD 5 for counterpoise — B6=0)"),"!!! ERROR: Check segment count")</f>
        <v>LD 5 2 1 7 5.800E+07</v>
      </c>
      <c r="B59" s="241" t="s">
        <v>442</v>
      </c>
      <c r="C59" s="241"/>
      <c r="D59" s="241"/>
      <c r="E59" s="241"/>
      <c r="F59" s="241"/>
      <c r="G59" s="241"/>
      <c r="H59" s="241"/>
    </row>
    <row r="60" customFormat="false" ht="15" hidden="false" customHeight="false" outlineLevel="0" collapsed="false">
      <c r="A60" s="242" t="str">
        <f aca="false">"EX 0 1 1 0 1 0"</f>
        <v>EX 0 1 1 0 1 0</v>
      </c>
      <c r="B60" s="241" t="s">
        <v>443</v>
      </c>
      <c r="C60" s="241"/>
      <c r="D60" s="241"/>
      <c r="E60" s="241"/>
      <c r="F60" s="241"/>
      <c r="G60" s="241"/>
      <c r="H60" s="241"/>
    </row>
    <row r="61" customFormat="false" ht="15" hidden="false" customHeight="false" outlineLevel="0" collapsed="false">
      <c r="A61" s="242" t="str">
        <f aca="false">IF(B12="Free Space","GN -1",IF(B12="Perfect Ground","GN 1","GN 2 0 0 0 "&amp;SUBSTITUTE(TEXT(B14,"0.0"),",",".")&amp;" "&amp;SUBSTITUTE(TEXT(B13,"0.000"),",",".")))</f>
        <v>GN 2 0 0 0 13.0 0.005</v>
      </c>
      <c r="B61" s="241" t="s">
        <v>444</v>
      </c>
      <c r="C61" s="241"/>
      <c r="D61" s="241"/>
      <c r="E61" s="241"/>
      <c r="F61" s="241"/>
      <c r="G61" s="241"/>
      <c r="H61" s="241"/>
    </row>
    <row r="62" customFormat="false" ht="15" hidden="false" customHeight="false" outlineLevel="0" collapsed="false">
      <c r="A62" s="242" t="str">
        <f aca="false">IFERROR("FR 0 "&amp;SUBSTITUTE(TEXT(CEILING((B15-B16)/B17,1)+1,"0"),",",".")&amp;" 0 0 "&amp;SUBSTITUTE(TEXT(B16,"0.000"),",",".")&amp;" "&amp;SUBSTITUTE(TEXT(B17,"0.000"),",","."),"!!! ERROR: Check frequency settings (B15/B16/B17)")</f>
        <v>FR 0 16 0 0 7.000 0.500</v>
      </c>
      <c r="B62" s="241" t="s">
        <v>445</v>
      </c>
      <c r="C62" s="241"/>
      <c r="D62" s="241"/>
      <c r="E62" s="241"/>
      <c r="F62" s="241"/>
      <c r="G62" s="241"/>
      <c r="H62" s="241"/>
    </row>
    <row r="63" customFormat="false" ht="15" hidden="false" customHeight="false" outlineLevel="0" collapsed="false">
      <c r="A63" s="242" t="str">
        <f aca="false">"RP 0 1 361 1000 90 0 0 1"</f>
        <v>RP 0 1 361 1000 90 0 0 1</v>
      </c>
      <c r="B63" s="241" t="s">
        <v>446</v>
      </c>
      <c r="C63" s="241"/>
      <c r="D63" s="241"/>
      <c r="E63" s="241"/>
      <c r="F63" s="241"/>
      <c r="G63" s="241"/>
      <c r="H63" s="241"/>
    </row>
    <row r="64" customFormat="false" ht="15" hidden="false" customHeight="false" outlineLevel="0" collapsed="false">
      <c r="A64" s="242" t="str">
        <f aca="false">"EN"</f>
        <v>EN</v>
      </c>
      <c r="B64" s="241" t="s">
        <v>434</v>
      </c>
      <c r="C64" s="241"/>
      <c r="D64" s="241"/>
      <c r="E64" s="241"/>
      <c r="F64" s="241"/>
      <c r="G64" s="241"/>
      <c r="H64" s="241"/>
    </row>
  </sheetData>
  <mergeCells count="52">
    <mergeCell ref="A1:H1"/>
    <mergeCell ref="A2:H2"/>
    <mergeCell ref="A4:H4"/>
    <mergeCell ref="D6:H6"/>
    <mergeCell ref="D7:H7"/>
    <mergeCell ref="D8:H8"/>
    <mergeCell ref="D9:H9"/>
    <mergeCell ref="D10:H10"/>
    <mergeCell ref="D11:H11"/>
    <mergeCell ref="D12:H12"/>
    <mergeCell ref="D13:H13"/>
    <mergeCell ref="D14:H14"/>
    <mergeCell ref="D15:H15"/>
    <mergeCell ref="D16:H16"/>
    <mergeCell ref="D17:H17"/>
    <mergeCell ref="D18:H18"/>
    <mergeCell ref="D19:H19"/>
    <mergeCell ref="A21:H21"/>
    <mergeCell ref="B26:H26"/>
    <mergeCell ref="B27:H27"/>
    <mergeCell ref="B28:H28"/>
    <mergeCell ref="B29:H29"/>
    <mergeCell ref="B30:H30"/>
    <mergeCell ref="B31:H31"/>
    <mergeCell ref="B32:H32"/>
    <mergeCell ref="B33:H33"/>
    <mergeCell ref="B34:H34"/>
    <mergeCell ref="B35:H35"/>
    <mergeCell ref="B36:H36"/>
    <mergeCell ref="B37:H37"/>
    <mergeCell ref="B38:H38"/>
    <mergeCell ref="B39:H39"/>
    <mergeCell ref="B40:H40"/>
    <mergeCell ref="B41:H41"/>
    <mergeCell ref="A43:H43"/>
    <mergeCell ref="B48:H48"/>
    <mergeCell ref="B49:H49"/>
    <mergeCell ref="B50:H50"/>
    <mergeCell ref="B51:H51"/>
    <mergeCell ref="B52:H52"/>
    <mergeCell ref="B53:H53"/>
    <mergeCell ref="B54:H54"/>
    <mergeCell ref="B55:H55"/>
    <mergeCell ref="B56:H56"/>
    <mergeCell ref="B57:H57"/>
    <mergeCell ref="B58:H58"/>
    <mergeCell ref="B59:H59"/>
    <mergeCell ref="B60:H60"/>
    <mergeCell ref="B61:H61"/>
    <mergeCell ref="B62:H62"/>
    <mergeCell ref="B63:H63"/>
    <mergeCell ref="B64:H64"/>
  </mergeCells>
  <dataValidations count="1">
    <dataValidation allowBlank="false" error="Select a rank between 1 and 10." errorStyle="stop" errorTitle="Invalid Rank" operator="between" prompt="Choose rank 1 (best) through 10 from the Top-10 table." promptTitle="🏆 Top-10 Wire Rank" showDropDown="false" showErrorMessage="true" showInputMessage="true" sqref="E5" type="list">
      <formula1>"1,2,3,4,5,6,7,8,9,10"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A6A6"/>
    <pageSetUpPr fitToPage="false"/>
  </sheetPr>
  <dimension ref="A1:O557"/>
  <sheetViews>
    <sheetView showFormulas="false" showGridLines="false" showRowColHeaders="true" showZeros="true" rightToLeft="false" tabSelected="false" showOutlineSymbols="true" defaultGridColor="true" view="normal" topLeftCell="A1" colorId="64" zoomScale="200" zoomScaleNormal="200" zoomScalePageLayoutView="100" workbookViewId="0">
      <selection pane="topLeft" activeCell="A2" activeCellId="0" sqref="A2"/>
    </sheetView>
  </sheetViews>
  <sheetFormatPr defaultColWidth="8.6796875" defaultRowHeight="15" customHeight="false" zeroHeight="false" outlineLevelRow="0" outlineLevelCol="0"/>
  <cols>
    <col collapsed="false" customWidth="true" hidden="false" outlineLevel="0" max="1" min="1" style="243" width="9.6"/>
    <col collapsed="false" customWidth="true" hidden="false" outlineLevel="0" max="12" min="2" style="243" width="9"/>
    <col collapsed="false" customWidth="true" hidden="false" outlineLevel="0" max="13" min="13" style="243" width="13"/>
    <col collapsed="false" customWidth="true" hidden="false" outlineLevel="0" max="14" min="14" style="243" width="8"/>
    <col collapsed="false" customWidth="true" hidden="false" outlineLevel="0" max="15" min="15" style="243" width="16"/>
    <col collapsed="false" customWidth="false" hidden="false" outlineLevel="0" max="16384" min="16" style="243" width="8.68"/>
  </cols>
  <sheetData>
    <row r="1" customFormat="false" ht="15" hidden="false" customHeight="true" outlineLevel="0" collapsed="false">
      <c r="A1" s="244" t="s">
        <v>447</v>
      </c>
      <c r="B1" s="244"/>
      <c r="C1" s="244"/>
      <c r="D1" s="244"/>
      <c r="E1" s="244"/>
      <c r="F1" s="244"/>
      <c r="G1" s="244"/>
      <c r="H1" s="244"/>
      <c r="I1" s="244"/>
      <c r="J1" s="244"/>
      <c r="K1" s="244"/>
      <c r="L1" s="244"/>
      <c r="M1" s="244"/>
      <c r="N1" s="244"/>
      <c r="O1" s="244"/>
    </row>
    <row r="2" customFormat="false" ht="15" hidden="false" customHeight="true" outlineLevel="0" collapsed="false">
      <c r="A2" s="3" t="s">
        <v>66</v>
      </c>
      <c r="B2" s="3"/>
      <c r="C2" s="3"/>
      <c r="D2" s="3"/>
      <c r="E2" s="3"/>
      <c r="F2" s="3"/>
      <c r="G2" s="3"/>
      <c r="H2" s="3"/>
      <c r="I2" s="245"/>
      <c r="J2" s="245"/>
      <c r="K2" s="245"/>
      <c r="L2" s="245"/>
      <c r="M2" s="245"/>
      <c r="N2" s="245"/>
      <c r="O2" s="245"/>
    </row>
    <row r="3" customFormat="false" ht="15" hidden="false" customHeight="true" outlineLevel="0" collapsed="false">
      <c r="A3" s="245"/>
      <c r="B3" s="245"/>
      <c r="C3" s="245"/>
      <c r="D3" s="245"/>
      <c r="E3" s="245"/>
      <c r="F3" s="245"/>
      <c r="G3" s="245"/>
      <c r="H3" s="245"/>
      <c r="I3" s="245"/>
      <c r="J3" s="245"/>
      <c r="K3" s="245"/>
      <c r="L3" s="245"/>
      <c r="M3" s="245"/>
      <c r="N3" s="245"/>
      <c r="O3" s="245"/>
    </row>
    <row r="4" customFormat="false" ht="33.75" hidden="false" customHeight="true" outlineLevel="0" collapsed="false">
      <c r="A4" s="246" t="s">
        <v>448</v>
      </c>
      <c r="B4" s="246"/>
      <c r="C4" s="246"/>
      <c r="D4" s="246"/>
      <c r="E4" s="246"/>
      <c r="F4" s="246"/>
      <c r="G4" s="246"/>
      <c r="H4" s="246"/>
      <c r="I4" s="246"/>
      <c r="J4" s="246"/>
      <c r="K4" s="246"/>
      <c r="L4" s="246"/>
      <c r="M4" s="246"/>
      <c r="N4" s="246"/>
      <c r="O4" s="246"/>
    </row>
    <row r="5" customFormat="false" ht="15" hidden="false" customHeight="true" outlineLevel="0" collapsed="false">
      <c r="A5" s="247" t="s">
        <v>449</v>
      </c>
      <c r="B5" s="247"/>
      <c r="C5" s="247"/>
      <c r="D5" s="247"/>
      <c r="E5" s="247"/>
      <c r="F5" s="247"/>
      <c r="G5" s="247"/>
      <c r="H5" s="247"/>
      <c r="I5" s="247"/>
      <c r="J5" s="247"/>
      <c r="K5" s="247"/>
      <c r="L5" s="247"/>
      <c r="M5" s="247"/>
      <c r="N5" s="247"/>
      <c r="O5" s="247"/>
    </row>
    <row r="6" customFormat="false" ht="36.75" hidden="false" customHeight="true" outlineLevel="0" collapsed="false">
      <c r="A6" s="248" t="s">
        <v>450</v>
      </c>
      <c r="B6" s="248" t="s">
        <v>451</v>
      </c>
      <c r="C6" s="248" t="s">
        <v>452</v>
      </c>
      <c r="D6" s="248" t="s">
        <v>453</v>
      </c>
      <c r="E6" s="248" t="s">
        <v>454</v>
      </c>
      <c r="F6" s="248" t="s">
        <v>455</v>
      </c>
      <c r="G6" s="248" t="s">
        <v>456</v>
      </c>
      <c r="H6" s="248" t="s">
        <v>457</v>
      </c>
      <c r="I6" s="248" t="s">
        <v>458</v>
      </c>
      <c r="J6" s="248" t="s">
        <v>459</v>
      </c>
      <c r="K6" s="248" t="s">
        <v>460</v>
      </c>
      <c r="L6" s="248" t="s">
        <v>461</v>
      </c>
      <c r="M6" s="248" t="s">
        <v>462</v>
      </c>
      <c r="N6" s="248" t="s">
        <v>33</v>
      </c>
      <c r="O6" s="248" t="s">
        <v>463</v>
      </c>
    </row>
    <row r="7" customFormat="false" ht="15" hidden="false" customHeight="true" outlineLevel="0" collapsed="false">
      <c r="A7" s="249" t="n">
        <v>5</v>
      </c>
      <c r="B7" s="250" t="n">
        <f aca="false">IF(Calculator!$E$12="YES",IF(A7&lt;Calculator!$G$12,0,MIN(MIN(MIN(MOD(A7*Calculator!$B$12/(Calculator!$D$7*150),1),1-MOD(A7*Calculator!$B$12/(Calculator!$D$7*150),1)),ABS(MOD(A7*Calculator!$B$12/(Calculator!$D$7*150),1)-0.5)),MIN(MIN(MOD(A7*Calculator!$C$12/(Calculator!$D$7*150),1),1-MOD(A7*Calculator!$C$12/(Calculator!$D$7*150),1)),ABS(MOD(A7*Calculator!$C$12/(Calculator!$D$7*150),1)-0.5)),IF(INT(2*A7*Calculator!$C$12/(Calculator!$D$7*150))&gt;INT(2*A7*Calculator!$B$12/(Calculator!$D$7*150)),0,1))),1)</f>
        <v>1</v>
      </c>
      <c r="C7" s="250" t="n">
        <f aca="false">IF(Calculator!$E$13="YES",IF(A7&lt;Calculator!$G$13,0,MIN(MIN(MIN(MOD(A7*Calculator!$B$13/(Calculator!$D$7*150),1),1-MOD(A7*Calculator!$B$13/(Calculator!$D$7*150),1)),ABS(MOD(A7*Calculator!$B$13/(Calculator!$D$7*150),1)-0.5)),MIN(MIN(MOD(A7*Calculator!$C$13/(Calculator!$D$7*150),1),1-MOD(A7*Calculator!$C$13/(Calculator!$D$7*150),1)),ABS(MOD(A7*Calculator!$C$13/(Calculator!$D$7*150),1)-0.5)),IF(INT(2*A7*Calculator!$C$13/(Calculator!$D$7*150))&gt;INT(2*A7*Calculator!$B$13/(Calculator!$D$7*150)),0,1))),1)</f>
        <v>1</v>
      </c>
      <c r="D7" s="250" t="n">
        <f aca="false">IF(Calculator!$E$14="YES",IF(A7&lt;Calculator!$G$14,0,MIN(MIN(MIN(MOD(A7*Calculator!$B$14/(Calculator!$D$7*150),1),1-MOD(A7*Calculator!$B$14/(Calculator!$D$7*150),1)),ABS(MOD(A7*Calculator!$B$14/(Calculator!$D$7*150),1)-0.5)),MIN(MIN(MOD(A7*Calculator!$C$14/(Calculator!$D$7*150),1),1-MOD(A7*Calculator!$C$14/(Calculator!$D$7*150),1)),ABS(MOD(A7*Calculator!$C$14/(Calculator!$D$7*150),1)-0.5)),IF(INT(2*A7*Calculator!$C$14/(Calculator!$D$7*150))&gt;INT(2*A7*Calculator!$B$14/(Calculator!$D$7*150)),0,1))),1)</f>
        <v>1</v>
      </c>
      <c r="E7" s="250" t="n">
        <f aca="false">IF(Calculator!$E$15="YES",IF(A7&lt;Calculator!$G$15,0,MIN(MIN(MIN(MOD(A7*Calculator!$B$15/(Calculator!$D$7*150),1),1-MOD(A7*Calculator!$B$15/(Calculator!$D$7*150),1)),ABS(MOD(A7*Calculator!$B$15/(Calculator!$D$7*150),1)-0.5)),MIN(MIN(MOD(A7*Calculator!$C$15/(Calculator!$D$7*150),1),1-MOD(A7*Calculator!$C$15/(Calculator!$D$7*150),1)),ABS(MOD(A7*Calculator!$C$15/(Calculator!$D$7*150),1)-0.5)),IF(INT(2*A7*Calculator!$C$15/(Calculator!$D$7*150))&gt;INT(2*A7*Calculator!$B$15/(Calculator!$D$7*150)),0,1))),1)</f>
        <v>0</v>
      </c>
      <c r="F7" s="250" t="n">
        <f aca="false">IF(Calculator!$E$16="YES",IF(A7&lt;Calculator!$G$16,0,MIN(MIN(MIN(MOD(A7*Calculator!$B$16/(Calculator!$D$7*150),1),1-MOD(A7*Calculator!$B$16/(Calculator!$D$7*150),1)),ABS(MOD(A7*Calculator!$B$16/(Calculator!$D$7*150),1)-0.5)),MIN(MIN(MOD(A7*Calculator!$C$16/(Calculator!$D$7*150),1),1-MOD(A7*Calculator!$C$16/(Calculator!$D$7*150),1)),ABS(MOD(A7*Calculator!$C$16/(Calculator!$D$7*150),1)-0.5)),IF(INT(2*A7*Calculator!$C$16/(Calculator!$D$7*150))&gt;INT(2*A7*Calculator!$B$16/(Calculator!$D$7*150)),0,1))),1)</f>
        <v>1</v>
      </c>
      <c r="G7" s="250" t="n">
        <f aca="false">IF(Calculator!$E$17="YES",IF(A7&lt;Calculator!$G$17,0,MIN(MIN(MIN(MOD(A7*Calculator!$B$17/(Calculator!$D$7*150),1),1-MOD(A7*Calculator!$B$17/(Calculator!$D$7*150),1)),ABS(MOD(A7*Calculator!$B$17/(Calculator!$D$7*150),1)-0.5)),MIN(MIN(MOD(A7*Calculator!$C$17/(Calculator!$D$7*150),1),1-MOD(A7*Calculator!$C$17/(Calculator!$D$7*150),1)),ABS(MOD(A7*Calculator!$C$17/(Calculator!$D$7*150),1)-0.5)),IF(INT(2*A7*Calculator!$C$17/(Calculator!$D$7*150))&gt;INT(2*A7*Calculator!$B$17/(Calculator!$D$7*150)),0,1))),1)</f>
        <v>0</v>
      </c>
      <c r="H7" s="250" t="n">
        <f aca="false">IF(Calculator!$E$18="YES",IF(A7&lt;Calculator!$G$18,0,MIN(MIN(MIN(MOD(A7*Calculator!$B$18/(Calculator!$D$7*150),1),1-MOD(A7*Calculator!$B$18/(Calculator!$D$7*150),1)),ABS(MOD(A7*Calculator!$B$18/(Calculator!$D$7*150),1)-0.5)),MIN(MIN(MOD(A7*Calculator!$C$18/(Calculator!$D$7*150),1),1-MOD(A7*Calculator!$C$18/(Calculator!$D$7*150),1)),ABS(MOD(A7*Calculator!$C$18/(Calculator!$D$7*150),1)-0.5)),IF(INT(2*A7*Calculator!$C$18/(Calculator!$D$7*150))&gt;INT(2*A7*Calculator!$B$18/(Calculator!$D$7*150)),0,1))),1)</f>
        <v>1</v>
      </c>
      <c r="I7" s="250" t="n">
        <f aca="false">IF(Calculator!$E$19="YES",IF(A7&lt;Calculator!$G$19,0,MIN(MIN(MIN(MOD(A7*Calculator!$B$19/(Calculator!$D$7*150),1),1-MOD(A7*Calculator!$B$19/(Calculator!$D$7*150),1)),ABS(MOD(A7*Calculator!$B$19/(Calculator!$D$7*150),1)-0.5)),MIN(MIN(MOD(A7*Calculator!$C$19/(Calculator!$D$7*150),1),1-MOD(A7*Calculator!$C$19/(Calculator!$D$7*150),1)),ABS(MOD(A7*Calculator!$C$19/(Calculator!$D$7*150),1)-0.5)),IF(INT(2*A7*Calculator!$C$19/(Calculator!$D$7*150))&gt;INT(2*A7*Calculator!$B$19/(Calculator!$D$7*150)),0,1))),1)</f>
        <v>1</v>
      </c>
      <c r="J7" s="250" t="n">
        <f aca="false">IF(Calculator!$E$20="YES",IF(A7&lt;Calculator!$G$20,0,MIN(MIN(MIN(MOD(A7*Calculator!$B$20/(Calculator!$D$7*150),1),1-MOD(A7*Calculator!$B$20/(Calculator!$D$7*150),1)),ABS(MOD(A7*Calculator!$B$20/(Calculator!$D$7*150),1)-0.5)),MIN(MIN(MOD(A7*Calculator!$C$20/(Calculator!$D$7*150),1),1-MOD(A7*Calculator!$C$20/(Calculator!$D$7*150),1)),ABS(MOD(A7*Calculator!$C$20/(Calculator!$D$7*150),1)-0.5)),IF(INT(2*A7*Calculator!$C$20/(Calculator!$D$7*150))&gt;INT(2*A7*Calculator!$B$20/(Calculator!$D$7*150)),0,1))),1)</f>
        <v>1</v>
      </c>
      <c r="K7" s="250" t="n">
        <f aca="false">IF(Calculator!$E$21="YES",IF(A7&lt;Calculator!$G$21,0,MIN(MIN(MIN(MOD(A7*Calculator!$B$21/(Calculator!$D$7*150),1),1-MOD(A7*Calculator!$B$21/(Calculator!$D$7*150),1)),ABS(MOD(A7*Calculator!$B$21/(Calculator!$D$7*150),1)-0.5)),MIN(MIN(MOD(A7*Calculator!$C$21/(Calculator!$D$7*150),1),1-MOD(A7*Calculator!$C$21/(Calculator!$D$7*150),1)),ABS(MOD(A7*Calculator!$C$21/(Calculator!$D$7*150),1)-0.5)),IF(INT(2*A7*Calculator!$C$21/(Calculator!$D$7*150))&gt;INT(2*A7*Calculator!$B$21/(Calculator!$D$7*150)),0,1))),1)</f>
        <v>1</v>
      </c>
      <c r="L7" s="250" t="n">
        <f aca="false">IF(Calculator!$E$22="YES",IF(A7&lt;Calculator!$G$22,0,MIN(MIN(MIN(MOD(A7*Calculator!$B$22/(Calculator!$D$7*150),1),1-MOD(A7*Calculator!$B$22/(Calculator!$D$7*150),1)),ABS(MOD(A7*Calculator!$B$22/(Calculator!$D$7*150),1)-0.5)),MIN(MIN(MOD(A7*Calculator!$C$22/(Calculator!$D$7*150),1),1-MOD(A7*Calculator!$C$22/(Calculator!$D$7*150),1)),ABS(MOD(A7*Calculator!$C$22/(Calculator!$D$7*150),1)-0.5)),IF(INT(2*A7*Calculator!$C$22/(Calculator!$D$7*150))&gt;INT(2*A7*Calculator!$B$22/(Calculator!$D$7*150)),0,1))),1)</f>
        <v>1</v>
      </c>
      <c r="M7" s="250" t="n">
        <f aca="false">MIN(B7:L7)</f>
        <v>0</v>
      </c>
      <c r="N7" s="250" t="n">
        <f aca="false">SUMPRODUCT(($M$7:$M$557&gt;M7)*1)+SUMPRODUCT(($M$7:$M$557=M7)*(ROW($M$7:$M$557)&lt;ROW(M7)))+1</f>
        <v>383</v>
      </c>
      <c r="O7" s="250" t="str">
        <f aca="false">IF(M7&gt;=0.13,"★★★ EXCELLENT",IF(M7&gt;=0.12,"★★  GOOD",IF(M7&gt;=0.07,"★  FAIR",IF(M7&gt;=0.025,"⚠  MARGINAL","✗  AVOID"))))</f>
        <v>✗  AVOID</v>
      </c>
    </row>
    <row r="8" customFormat="false" ht="15" hidden="false" customHeight="true" outlineLevel="0" collapsed="false">
      <c r="A8" s="251" t="n">
        <v>5.1</v>
      </c>
      <c r="B8" s="252" t="n">
        <f aca="false">IF(Calculator!$E$12="YES",IF(A8&lt;Calculator!$G$12,0,MIN(MIN(MIN(MOD(A8*Calculator!$B$12/(Calculator!$D$7*150),1),1-MOD(A8*Calculator!$B$12/(Calculator!$D$7*150),1)),ABS(MOD(A8*Calculator!$B$12/(Calculator!$D$7*150),1)-0.5)),MIN(MIN(MOD(A8*Calculator!$C$12/(Calculator!$D$7*150),1),1-MOD(A8*Calculator!$C$12/(Calculator!$D$7*150),1)),ABS(MOD(A8*Calculator!$C$12/(Calculator!$D$7*150),1)-0.5)),IF(INT(2*A8*Calculator!$C$12/(Calculator!$D$7*150))&gt;INT(2*A8*Calculator!$B$12/(Calculator!$D$7*150)),0,1))),1)</f>
        <v>1</v>
      </c>
      <c r="C8" s="252" t="n">
        <f aca="false">IF(Calculator!$E$13="YES",IF(A8&lt;Calculator!$G$13,0,MIN(MIN(MIN(MOD(A8*Calculator!$B$13/(Calculator!$D$7*150),1),1-MOD(A8*Calculator!$B$13/(Calculator!$D$7*150),1)),ABS(MOD(A8*Calculator!$B$13/(Calculator!$D$7*150),1)-0.5)),MIN(MIN(MOD(A8*Calculator!$C$13/(Calculator!$D$7*150),1),1-MOD(A8*Calculator!$C$13/(Calculator!$D$7*150),1)),ABS(MOD(A8*Calculator!$C$13/(Calculator!$D$7*150),1)-0.5)),IF(INT(2*A8*Calculator!$C$13/(Calculator!$D$7*150))&gt;INT(2*A8*Calculator!$B$13/(Calculator!$D$7*150)),0,1))),1)</f>
        <v>1</v>
      </c>
      <c r="D8" s="252" t="n">
        <f aca="false">IF(Calculator!$E$14="YES",IF(A8&lt;Calculator!$G$14,0,MIN(MIN(MIN(MOD(A8*Calculator!$B$14/(Calculator!$D$7*150),1),1-MOD(A8*Calculator!$B$14/(Calculator!$D$7*150),1)),ABS(MOD(A8*Calculator!$B$14/(Calculator!$D$7*150),1)-0.5)),MIN(MIN(MOD(A8*Calculator!$C$14/(Calculator!$D$7*150),1),1-MOD(A8*Calculator!$C$14/(Calculator!$D$7*150),1)),ABS(MOD(A8*Calculator!$C$14/(Calculator!$D$7*150),1)-0.5)),IF(INT(2*A8*Calculator!$C$14/(Calculator!$D$7*150))&gt;INT(2*A8*Calculator!$B$14/(Calculator!$D$7*150)),0,1))),1)</f>
        <v>1</v>
      </c>
      <c r="E8" s="252" t="n">
        <f aca="false">IF(Calculator!$E$15="YES",IF(A8&lt;Calculator!$G$15,0,MIN(MIN(MIN(MOD(A8*Calculator!$B$15/(Calculator!$D$7*150),1),1-MOD(A8*Calculator!$B$15/(Calculator!$D$7*150),1)),ABS(MOD(A8*Calculator!$B$15/(Calculator!$D$7*150),1)-0.5)),MIN(MIN(MOD(A8*Calculator!$C$15/(Calculator!$D$7*150),1),1-MOD(A8*Calculator!$C$15/(Calculator!$D$7*150),1)),ABS(MOD(A8*Calculator!$C$15/(Calculator!$D$7*150),1)-0.5)),IF(INT(2*A8*Calculator!$C$15/(Calculator!$D$7*150))&gt;INT(2*A8*Calculator!$B$15/(Calculator!$D$7*150)),0,1))),1)</f>
        <v>0</v>
      </c>
      <c r="F8" s="252" t="n">
        <f aca="false">IF(Calculator!$E$16="YES",IF(A8&lt;Calculator!$G$16,0,MIN(MIN(MIN(MOD(A8*Calculator!$B$16/(Calculator!$D$7*150),1),1-MOD(A8*Calculator!$B$16/(Calculator!$D$7*150),1)),ABS(MOD(A8*Calculator!$B$16/(Calculator!$D$7*150),1)-0.5)),MIN(MIN(MOD(A8*Calculator!$C$16/(Calculator!$D$7*150),1),1-MOD(A8*Calculator!$C$16/(Calculator!$D$7*150),1)),ABS(MOD(A8*Calculator!$C$16/(Calculator!$D$7*150),1)-0.5)),IF(INT(2*A8*Calculator!$C$16/(Calculator!$D$7*150))&gt;INT(2*A8*Calculator!$B$16/(Calculator!$D$7*150)),0,1))),1)</f>
        <v>1</v>
      </c>
      <c r="G8" s="252" t="n">
        <f aca="false">IF(Calculator!$E$17="YES",IF(A8&lt;Calculator!$G$17,0,MIN(MIN(MIN(MOD(A8*Calculator!$B$17/(Calculator!$D$7*150),1),1-MOD(A8*Calculator!$B$17/(Calculator!$D$7*150),1)),ABS(MOD(A8*Calculator!$B$17/(Calculator!$D$7*150),1)-0.5)),MIN(MIN(MOD(A8*Calculator!$C$17/(Calculator!$D$7*150),1),1-MOD(A8*Calculator!$C$17/(Calculator!$D$7*150),1)),ABS(MOD(A8*Calculator!$C$17/(Calculator!$D$7*150),1)-0.5)),IF(INT(2*A8*Calculator!$C$17/(Calculator!$D$7*150))&gt;INT(2*A8*Calculator!$B$17/(Calculator!$D$7*150)),0,1))),1)</f>
        <v>0.00105263157894731</v>
      </c>
      <c r="H8" s="252" t="n">
        <f aca="false">IF(Calculator!$E$18="YES",IF(A8&lt;Calculator!$G$18,0,MIN(MIN(MIN(MOD(A8*Calculator!$B$18/(Calculator!$D$7*150),1),1-MOD(A8*Calculator!$B$18/(Calculator!$D$7*150),1)),ABS(MOD(A8*Calculator!$B$18/(Calculator!$D$7*150),1)-0.5)),MIN(MIN(MOD(A8*Calculator!$C$18/(Calculator!$D$7*150),1),1-MOD(A8*Calculator!$C$18/(Calculator!$D$7*150),1)),ABS(MOD(A8*Calculator!$C$18/(Calculator!$D$7*150),1)-0.5)),IF(INT(2*A8*Calculator!$C$18/(Calculator!$D$7*150))&gt;INT(2*A8*Calculator!$B$18/(Calculator!$D$7*150)),0,1))),1)</f>
        <v>1</v>
      </c>
      <c r="I8" s="252" t="n">
        <f aca="false">IF(Calculator!$E$19="YES",IF(A8&lt;Calculator!$G$19,0,MIN(MIN(MIN(MOD(A8*Calculator!$B$19/(Calculator!$D$7*150),1),1-MOD(A8*Calculator!$B$19/(Calculator!$D$7*150),1)),ABS(MOD(A8*Calculator!$B$19/(Calculator!$D$7*150),1)-0.5)),MIN(MIN(MOD(A8*Calculator!$C$19/(Calculator!$D$7*150),1),1-MOD(A8*Calculator!$C$19/(Calculator!$D$7*150),1)),ABS(MOD(A8*Calculator!$C$19/(Calculator!$D$7*150),1)-0.5)),IF(INT(2*A8*Calculator!$C$19/(Calculator!$D$7*150))&gt;INT(2*A8*Calculator!$B$19/(Calculator!$D$7*150)),0,1))),1)</f>
        <v>1</v>
      </c>
      <c r="J8" s="252" t="n">
        <f aca="false">IF(Calculator!$E$20="YES",IF(A8&lt;Calculator!$G$20,0,MIN(MIN(MIN(MOD(A8*Calculator!$B$20/(Calculator!$D$7*150),1),1-MOD(A8*Calculator!$B$20/(Calculator!$D$7*150),1)),ABS(MOD(A8*Calculator!$B$20/(Calculator!$D$7*150),1)-0.5)),MIN(MIN(MOD(A8*Calculator!$C$20/(Calculator!$D$7*150),1),1-MOD(A8*Calculator!$C$20/(Calculator!$D$7*150),1)),ABS(MOD(A8*Calculator!$C$20/(Calculator!$D$7*150),1)-0.5)),IF(INT(2*A8*Calculator!$C$20/(Calculator!$D$7*150))&gt;INT(2*A8*Calculator!$B$20/(Calculator!$D$7*150)),0,1))),1)</f>
        <v>1</v>
      </c>
      <c r="K8" s="252" t="n">
        <f aca="false">IF(Calculator!$E$21="YES",IF(A8&lt;Calculator!$G$21,0,MIN(MIN(MIN(MOD(A8*Calculator!$B$21/(Calculator!$D$7*150),1),1-MOD(A8*Calculator!$B$21/(Calculator!$D$7*150),1)),ABS(MOD(A8*Calculator!$B$21/(Calculator!$D$7*150),1)-0.5)),MIN(MIN(MOD(A8*Calculator!$C$21/(Calculator!$D$7*150),1),1-MOD(A8*Calculator!$C$21/(Calculator!$D$7*150),1)),ABS(MOD(A8*Calculator!$C$21/(Calculator!$D$7*150),1)-0.5)),IF(INT(2*A8*Calculator!$C$21/(Calculator!$D$7*150))&gt;INT(2*A8*Calculator!$B$21/(Calculator!$D$7*150)),0,1))),1)</f>
        <v>1</v>
      </c>
      <c r="L8" s="252" t="n">
        <f aca="false">IF(Calculator!$E$22="YES",IF(A8&lt;Calculator!$G$22,0,MIN(MIN(MIN(MOD(A8*Calculator!$B$22/(Calculator!$D$7*150),1),1-MOD(A8*Calculator!$B$22/(Calculator!$D$7*150),1)),ABS(MOD(A8*Calculator!$B$22/(Calculator!$D$7*150),1)-0.5)),MIN(MIN(MOD(A8*Calculator!$C$22/(Calculator!$D$7*150),1),1-MOD(A8*Calculator!$C$22/(Calculator!$D$7*150),1)),ABS(MOD(A8*Calculator!$C$22/(Calculator!$D$7*150),1)-0.5)),IF(INT(2*A8*Calculator!$C$22/(Calculator!$D$7*150))&gt;INT(2*A8*Calculator!$B$22/(Calculator!$D$7*150)),0,1))),1)</f>
        <v>1</v>
      </c>
      <c r="M8" s="252" t="n">
        <f aca="false">MIN(B8:L8)</f>
        <v>0</v>
      </c>
      <c r="N8" s="252" t="n">
        <f aca="false">SUMPRODUCT(($M$7:$M$557&gt;M8)*1)+SUMPRODUCT(($M$7:$M$557=M8)*(ROW($M$7:$M$557)&lt;ROW(M8)))+1</f>
        <v>384</v>
      </c>
      <c r="O8" s="252" t="str">
        <f aca="false">IF(M8&gt;=0.13,"★★★ EXCELLENT",IF(M8&gt;=0.12,"★★  GOOD",IF(M8&gt;=0.07,"★  FAIR",IF(M8&gt;=0.025,"⚠  MARGINAL","✗  AVOID"))))</f>
        <v>✗  AVOID</v>
      </c>
    </row>
    <row r="9" customFormat="false" ht="15" hidden="false" customHeight="true" outlineLevel="0" collapsed="false">
      <c r="A9" s="249" t="n">
        <v>5.2</v>
      </c>
      <c r="B9" s="250" t="n">
        <f aca="false">IF(Calculator!$E$12="YES",IF(A9&lt;Calculator!$G$12,0,MIN(MIN(MIN(MOD(A9*Calculator!$B$12/(Calculator!$D$7*150),1),1-MOD(A9*Calculator!$B$12/(Calculator!$D$7*150),1)),ABS(MOD(A9*Calculator!$B$12/(Calculator!$D$7*150),1)-0.5)),MIN(MIN(MOD(A9*Calculator!$C$12/(Calculator!$D$7*150),1),1-MOD(A9*Calculator!$C$12/(Calculator!$D$7*150),1)),ABS(MOD(A9*Calculator!$C$12/(Calculator!$D$7*150),1)-0.5)),IF(INT(2*A9*Calculator!$C$12/(Calculator!$D$7*150))&gt;INT(2*A9*Calculator!$B$12/(Calculator!$D$7*150)),0,1))),1)</f>
        <v>1</v>
      </c>
      <c r="C9" s="250" t="n">
        <f aca="false">IF(Calculator!$E$13="YES",IF(A9&lt;Calculator!$G$13,0,MIN(MIN(MIN(MOD(A9*Calculator!$B$13/(Calculator!$D$7*150),1),1-MOD(A9*Calculator!$B$13/(Calculator!$D$7*150),1)),ABS(MOD(A9*Calculator!$B$13/(Calculator!$D$7*150),1)-0.5)),MIN(MIN(MOD(A9*Calculator!$C$13/(Calculator!$D$7*150),1),1-MOD(A9*Calculator!$C$13/(Calculator!$D$7*150),1)),ABS(MOD(A9*Calculator!$C$13/(Calculator!$D$7*150),1)-0.5)),IF(INT(2*A9*Calculator!$C$13/(Calculator!$D$7*150))&gt;INT(2*A9*Calculator!$B$13/(Calculator!$D$7*150)),0,1))),1)</f>
        <v>1</v>
      </c>
      <c r="D9" s="250" t="n">
        <f aca="false">IF(Calculator!$E$14="YES",IF(A9&lt;Calculator!$G$14,0,MIN(MIN(MIN(MOD(A9*Calculator!$B$14/(Calculator!$D$7*150),1),1-MOD(A9*Calculator!$B$14/(Calculator!$D$7*150),1)),ABS(MOD(A9*Calculator!$B$14/(Calculator!$D$7*150),1)-0.5)),MIN(MIN(MOD(A9*Calculator!$C$14/(Calculator!$D$7*150),1),1-MOD(A9*Calculator!$C$14/(Calculator!$D$7*150),1)),ABS(MOD(A9*Calculator!$C$14/(Calculator!$D$7*150),1)-0.5)),IF(INT(2*A9*Calculator!$C$14/(Calculator!$D$7*150))&gt;INT(2*A9*Calculator!$B$14/(Calculator!$D$7*150)),0,1))),1)</f>
        <v>1</v>
      </c>
      <c r="E9" s="250" t="n">
        <f aca="false">IF(Calculator!$E$15="YES",IF(A9&lt;Calculator!$G$15,0,MIN(MIN(MIN(MOD(A9*Calculator!$B$15/(Calculator!$D$7*150),1),1-MOD(A9*Calculator!$B$15/(Calculator!$D$7*150),1)),ABS(MOD(A9*Calculator!$B$15/(Calculator!$D$7*150),1)-0.5)),MIN(MIN(MOD(A9*Calculator!$C$15/(Calculator!$D$7*150),1),1-MOD(A9*Calculator!$C$15/(Calculator!$D$7*150),1)),ABS(MOD(A9*Calculator!$C$15/(Calculator!$D$7*150),1)-0.5)),IF(INT(2*A9*Calculator!$C$15/(Calculator!$D$7*150))&gt;INT(2*A9*Calculator!$B$15/(Calculator!$D$7*150)),0,1))),1)</f>
        <v>0</v>
      </c>
      <c r="F9" s="250" t="n">
        <f aca="false">IF(Calculator!$E$16="YES",IF(A9&lt;Calculator!$G$16,0,MIN(MIN(MIN(MOD(A9*Calculator!$B$16/(Calculator!$D$7*150),1),1-MOD(A9*Calculator!$B$16/(Calculator!$D$7*150),1)),ABS(MOD(A9*Calculator!$B$16/(Calculator!$D$7*150),1)-0.5)),MIN(MIN(MOD(A9*Calculator!$C$16/(Calculator!$D$7*150),1),1-MOD(A9*Calculator!$C$16/(Calculator!$D$7*150),1)),ABS(MOD(A9*Calculator!$C$16/(Calculator!$D$7*150),1)-0.5)),IF(INT(2*A9*Calculator!$C$16/(Calculator!$D$7*150))&gt;INT(2*A9*Calculator!$B$16/(Calculator!$D$7*150)),0,1))),1)</f>
        <v>1</v>
      </c>
      <c r="G9" s="250" t="n">
        <f aca="false">IF(Calculator!$E$17="YES",IF(A9&lt;Calculator!$G$17,0,MIN(MIN(MIN(MOD(A9*Calculator!$B$17/(Calculator!$D$7*150),1),1-MOD(A9*Calculator!$B$17/(Calculator!$D$7*150),1)),ABS(MOD(A9*Calculator!$B$17/(Calculator!$D$7*150),1)-0.5)),MIN(MIN(MOD(A9*Calculator!$C$17/(Calculator!$D$7*150),1),1-MOD(A9*Calculator!$C$17/(Calculator!$D$7*150),1)),ABS(MOD(A9*Calculator!$C$17/(Calculator!$D$7*150),1)-0.5)),IF(INT(2*A9*Calculator!$C$17/(Calculator!$D$7*150))&gt;INT(2*A9*Calculator!$B$17/(Calculator!$D$7*150)),0,1))),1)</f>
        <v>0.0108771929824562</v>
      </c>
      <c r="H9" s="250" t="n">
        <f aca="false">IF(Calculator!$E$18="YES",IF(A9&lt;Calculator!$G$18,0,MIN(MIN(MIN(MOD(A9*Calculator!$B$18/(Calculator!$D$7*150),1),1-MOD(A9*Calculator!$B$18/(Calculator!$D$7*150),1)),ABS(MOD(A9*Calculator!$B$18/(Calculator!$D$7*150),1)-0.5)),MIN(MIN(MOD(A9*Calculator!$C$18/(Calculator!$D$7*150),1),1-MOD(A9*Calculator!$C$18/(Calculator!$D$7*150),1)),ABS(MOD(A9*Calculator!$C$18/(Calculator!$D$7*150),1)-0.5)),IF(INT(2*A9*Calculator!$C$18/(Calculator!$D$7*150))&gt;INT(2*A9*Calculator!$B$18/(Calculator!$D$7*150)),0,1))),1)</f>
        <v>1</v>
      </c>
      <c r="I9" s="250" t="n">
        <f aca="false">IF(Calculator!$E$19="YES",IF(A9&lt;Calculator!$G$19,0,MIN(MIN(MIN(MOD(A9*Calculator!$B$19/(Calculator!$D$7*150),1),1-MOD(A9*Calculator!$B$19/(Calculator!$D$7*150),1)),ABS(MOD(A9*Calculator!$B$19/(Calculator!$D$7*150),1)-0.5)),MIN(MIN(MOD(A9*Calculator!$C$19/(Calculator!$D$7*150),1),1-MOD(A9*Calculator!$C$19/(Calculator!$D$7*150),1)),ABS(MOD(A9*Calculator!$C$19/(Calculator!$D$7*150),1)-0.5)),IF(INT(2*A9*Calculator!$C$19/(Calculator!$D$7*150))&gt;INT(2*A9*Calculator!$B$19/(Calculator!$D$7*150)),0,1))),1)</f>
        <v>1</v>
      </c>
      <c r="J9" s="250" t="n">
        <f aca="false">IF(Calculator!$E$20="YES",IF(A9&lt;Calculator!$G$20,0,MIN(MIN(MIN(MOD(A9*Calculator!$B$20/(Calculator!$D$7*150),1),1-MOD(A9*Calculator!$B$20/(Calculator!$D$7*150),1)),ABS(MOD(A9*Calculator!$B$20/(Calculator!$D$7*150),1)-0.5)),MIN(MIN(MOD(A9*Calculator!$C$20/(Calculator!$D$7*150),1),1-MOD(A9*Calculator!$C$20/(Calculator!$D$7*150),1)),ABS(MOD(A9*Calculator!$C$20/(Calculator!$D$7*150),1)-0.5)),IF(INT(2*A9*Calculator!$C$20/(Calculator!$D$7*150))&gt;INT(2*A9*Calculator!$B$20/(Calculator!$D$7*150)),0,1))),1)</f>
        <v>1</v>
      </c>
      <c r="K9" s="250" t="n">
        <f aca="false">IF(Calculator!$E$21="YES",IF(A9&lt;Calculator!$G$21,0,MIN(MIN(MIN(MOD(A9*Calculator!$B$21/(Calculator!$D$7*150),1),1-MOD(A9*Calculator!$B$21/(Calculator!$D$7*150),1)),ABS(MOD(A9*Calculator!$B$21/(Calculator!$D$7*150),1)-0.5)),MIN(MIN(MOD(A9*Calculator!$C$21/(Calculator!$D$7*150),1),1-MOD(A9*Calculator!$C$21/(Calculator!$D$7*150),1)),ABS(MOD(A9*Calculator!$C$21/(Calculator!$D$7*150),1)-0.5)),IF(INT(2*A9*Calculator!$C$21/(Calculator!$D$7*150))&gt;INT(2*A9*Calculator!$B$21/(Calculator!$D$7*150)),0,1))),1)</f>
        <v>1</v>
      </c>
      <c r="L9" s="250" t="n">
        <f aca="false">IF(Calculator!$E$22="YES",IF(A9&lt;Calculator!$G$22,0,MIN(MIN(MIN(MOD(A9*Calculator!$B$22/(Calculator!$D$7*150),1),1-MOD(A9*Calculator!$B$22/(Calculator!$D$7*150),1)),ABS(MOD(A9*Calculator!$B$22/(Calculator!$D$7*150),1)-0.5)),MIN(MIN(MOD(A9*Calculator!$C$22/(Calculator!$D$7*150),1),1-MOD(A9*Calculator!$C$22/(Calculator!$D$7*150),1)),ABS(MOD(A9*Calculator!$C$22/(Calculator!$D$7*150),1)-0.5)),IF(INT(2*A9*Calculator!$C$22/(Calculator!$D$7*150))&gt;INT(2*A9*Calculator!$B$22/(Calculator!$D$7*150)),0,1))),1)</f>
        <v>1</v>
      </c>
      <c r="M9" s="250" t="n">
        <f aca="false">MIN(B9:L9)</f>
        <v>0</v>
      </c>
      <c r="N9" s="250" t="n">
        <f aca="false">SUMPRODUCT(($M$7:$M$557&gt;M9)*1)+SUMPRODUCT(($M$7:$M$557=M9)*(ROW($M$7:$M$557)&lt;ROW(M9)))+1</f>
        <v>385</v>
      </c>
      <c r="O9" s="250" t="str">
        <f aca="false">IF(M9&gt;=0.13,"★★★ EXCELLENT",IF(M9&gt;=0.12,"★★  GOOD",IF(M9&gt;=0.07,"★  FAIR",IF(M9&gt;=0.025,"⚠  MARGINAL","✗  AVOID"))))</f>
        <v>✗  AVOID</v>
      </c>
    </row>
    <row r="10" customFormat="false" ht="15" hidden="false" customHeight="true" outlineLevel="0" collapsed="false">
      <c r="A10" s="251" t="n">
        <v>5.3</v>
      </c>
      <c r="B10" s="252" t="n">
        <f aca="false">IF(Calculator!$E$12="YES",IF(A10&lt;Calculator!$G$12,0,MIN(MIN(MIN(MOD(A10*Calculator!$B$12/(Calculator!$D$7*150),1),1-MOD(A10*Calculator!$B$12/(Calculator!$D$7*150),1)),ABS(MOD(A10*Calculator!$B$12/(Calculator!$D$7*150),1)-0.5)),MIN(MIN(MOD(A10*Calculator!$C$12/(Calculator!$D$7*150),1),1-MOD(A10*Calculator!$C$12/(Calculator!$D$7*150),1)),ABS(MOD(A10*Calculator!$C$12/(Calculator!$D$7*150),1)-0.5)),IF(INT(2*A10*Calculator!$C$12/(Calculator!$D$7*150))&gt;INT(2*A10*Calculator!$B$12/(Calculator!$D$7*150)),0,1))),1)</f>
        <v>1</v>
      </c>
      <c r="C10" s="252" t="n">
        <f aca="false">IF(Calculator!$E$13="YES",IF(A10&lt;Calculator!$G$13,0,MIN(MIN(MIN(MOD(A10*Calculator!$B$13/(Calculator!$D$7*150),1),1-MOD(A10*Calculator!$B$13/(Calculator!$D$7*150),1)),ABS(MOD(A10*Calculator!$B$13/(Calculator!$D$7*150),1)-0.5)),MIN(MIN(MOD(A10*Calculator!$C$13/(Calculator!$D$7*150),1),1-MOD(A10*Calculator!$C$13/(Calculator!$D$7*150),1)),ABS(MOD(A10*Calculator!$C$13/(Calculator!$D$7*150),1)-0.5)),IF(INT(2*A10*Calculator!$C$13/(Calculator!$D$7*150))&gt;INT(2*A10*Calculator!$B$13/(Calculator!$D$7*150)),0,1))),1)</f>
        <v>1</v>
      </c>
      <c r="D10" s="252" t="n">
        <f aca="false">IF(Calculator!$E$14="YES",IF(A10&lt;Calculator!$G$14,0,MIN(MIN(MIN(MOD(A10*Calculator!$B$14/(Calculator!$D$7*150),1),1-MOD(A10*Calculator!$B$14/(Calculator!$D$7*150),1)),ABS(MOD(A10*Calculator!$B$14/(Calculator!$D$7*150),1)-0.5)),MIN(MIN(MOD(A10*Calculator!$C$14/(Calculator!$D$7*150),1),1-MOD(A10*Calculator!$C$14/(Calculator!$D$7*150),1)),ABS(MOD(A10*Calculator!$C$14/(Calculator!$D$7*150),1)-0.5)),IF(INT(2*A10*Calculator!$C$14/(Calculator!$D$7*150))&gt;INT(2*A10*Calculator!$B$14/(Calculator!$D$7*150)),0,1))),1)</f>
        <v>1</v>
      </c>
      <c r="E10" s="252" t="n">
        <f aca="false">IF(Calculator!$E$15="YES",IF(A10&lt;Calculator!$G$15,0,MIN(MIN(MIN(MOD(A10*Calculator!$B$15/(Calculator!$D$7*150),1),1-MOD(A10*Calculator!$B$15/(Calculator!$D$7*150),1)),ABS(MOD(A10*Calculator!$B$15/(Calculator!$D$7*150),1)-0.5)),MIN(MIN(MOD(A10*Calculator!$C$15/(Calculator!$D$7*150),1),1-MOD(A10*Calculator!$C$15/(Calculator!$D$7*150),1)),ABS(MOD(A10*Calculator!$C$15/(Calculator!$D$7*150),1)-0.5)),IF(INT(2*A10*Calculator!$C$15/(Calculator!$D$7*150))&gt;INT(2*A10*Calculator!$B$15/(Calculator!$D$7*150)),0,1))),1)</f>
        <v>0</v>
      </c>
      <c r="F10" s="252" t="n">
        <f aca="false">IF(Calculator!$E$16="YES",IF(A10&lt;Calculator!$G$16,0,MIN(MIN(MIN(MOD(A10*Calculator!$B$16/(Calculator!$D$7*150),1),1-MOD(A10*Calculator!$B$16/(Calculator!$D$7*150),1)),ABS(MOD(A10*Calculator!$B$16/(Calculator!$D$7*150),1)-0.5)),MIN(MIN(MOD(A10*Calculator!$C$16/(Calculator!$D$7*150),1),1-MOD(A10*Calculator!$C$16/(Calculator!$D$7*150),1)),ABS(MOD(A10*Calculator!$C$16/(Calculator!$D$7*150),1)-0.5)),IF(INT(2*A10*Calculator!$C$16/(Calculator!$D$7*150))&gt;INT(2*A10*Calculator!$B$16/(Calculator!$D$7*150)),0,1))),1)</f>
        <v>1</v>
      </c>
      <c r="G10" s="252" t="n">
        <f aca="false">IF(Calculator!$E$17="YES",IF(A10&lt;Calculator!$G$17,0,MIN(MIN(MIN(MOD(A10*Calculator!$B$17/(Calculator!$D$7*150),1),1-MOD(A10*Calculator!$B$17/(Calculator!$D$7*150),1)),ABS(MOD(A10*Calculator!$B$17/(Calculator!$D$7*150),1)-0.5)),MIN(MIN(MOD(A10*Calculator!$C$17/(Calculator!$D$7*150),1),1-MOD(A10*Calculator!$C$17/(Calculator!$D$7*150),1)),ABS(MOD(A10*Calculator!$C$17/(Calculator!$D$7*150),1)-0.5)),IF(INT(2*A10*Calculator!$C$17/(Calculator!$D$7*150))&gt;INT(2*A10*Calculator!$B$17/(Calculator!$D$7*150)),0,1))),1)</f>
        <v>0.0207017543859649</v>
      </c>
      <c r="H10" s="252" t="n">
        <f aca="false">IF(Calculator!$E$18="YES",IF(A10&lt;Calculator!$G$18,0,MIN(MIN(MIN(MOD(A10*Calculator!$B$18/(Calculator!$D$7*150),1),1-MOD(A10*Calculator!$B$18/(Calculator!$D$7*150),1)),ABS(MOD(A10*Calculator!$B$18/(Calculator!$D$7*150),1)-0.5)),MIN(MIN(MOD(A10*Calculator!$C$18/(Calculator!$D$7*150),1),1-MOD(A10*Calculator!$C$18/(Calculator!$D$7*150),1)),ABS(MOD(A10*Calculator!$C$18/(Calculator!$D$7*150),1)-0.5)),IF(INT(2*A10*Calculator!$C$18/(Calculator!$D$7*150))&gt;INT(2*A10*Calculator!$B$18/(Calculator!$D$7*150)),0,1))),1)</f>
        <v>1</v>
      </c>
      <c r="I10" s="252" t="n">
        <f aca="false">IF(Calculator!$E$19="YES",IF(A10&lt;Calculator!$G$19,0,MIN(MIN(MIN(MOD(A10*Calculator!$B$19/(Calculator!$D$7*150),1),1-MOD(A10*Calculator!$B$19/(Calculator!$D$7*150),1)),ABS(MOD(A10*Calculator!$B$19/(Calculator!$D$7*150),1)-0.5)),MIN(MIN(MOD(A10*Calculator!$C$19/(Calculator!$D$7*150),1),1-MOD(A10*Calculator!$C$19/(Calculator!$D$7*150),1)),ABS(MOD(A10*Calculator!$C$19/(Calculator!$D$7*150),1)-0.5)),IF(INT(2*A10*Calculator!$C$19/(Calculator!$D$7*150))&gt;INT(2*A10*Calculator!$B$19/(Calculator!$D$7*150)),0,1))),1)</f>
        <v>1</v>
      </c>
      <c r="J10" s="252" t="n">
        <f aca="false">IF(Calculator!$E$20="YES",IF(A10&lt;Calculator!$G$20,0,MIN(MIN(MIN(MOD(A10*Calculator!$B$20/(Calculator!$D$7*150),1),1-MOD(A10*Calculator!$B$20/(Calculator!$D$7*150),1)),ABS(MOD(A10*Calculator!$B$20/(Calculator!$D$7*150),1)-0.5)),MIN(MIN(MOD(A10*Calculator!$C$20/(Calculator!$D$7*150),1),1-MOD(A10*Calculator!$C$20/(Calculator!$D$7*150),1)),ABS(MOD(A10*Calculator!$C$20/(Calculator!$D$7*150),1)-0.5)),IF(INT(2*A10*Calculator!$C$20/(Calculator!$D$7*150))&gt;INT(2*A10*Calculator!$B$20/(Calculator!$D$7*150)),0,1))),1)</f>
        <v>1</v>
      </c>
      <c r="K10" s="252" t="n">
        <f aca="false">IF(Calculator!$E$21="YES",IF(A10&lt;Calculator!$G$21,0,MIN(MIN(MIN(MOD(A10*Calculator!$B$21/(Calculator!$D$7*150),1),1-MOD(A10*Calculator!$B$21/(Calculator!$D$7*150),1)),ABS(MOD(A10*Calculator!$B$21/(Calculator!$D$7*150),1)-0.5)),MIN(MIN(MOD(A10*Calculator!$C$21/(Calculator!$D$7*150),1),1-MOD(A10*Calculator!$C$21/(Calculator!$D$7*150),1)),ABS(MOD(A10*Calculator!$C$21/(Calculator!$D$7*150),1)-0.5)),IF(INT(2*A10*Calculator!$C$21/(Calculator!$D$7*150))&gt;INT(2*A10*Calculator!$B$21/(Calculator!$D$7*150)),0,1))),1)</f>
        <v>1</v>
      </c>
      <c r="L10" s="252" t="n">
        <f aca="false">IF(Calculator!$E$22="YES",IF(A10&lt;Calculator!$G$22,0,MIN(MIN(MIN(MOD(A10*Calculator!$B$22/(Calculator!$D$7*150),1),1-MOD(A10*Calculator!$B$22/(Calculator!$D$7*150),1)),ABS(MOD(A10*Calculator!$B$22/(Calculator!$D$7*150),1)-0.5)),MIN(MIN(MOD(A10*Calculator!$C$22/(Calculator!$D$7*150),1),1-MOD(A10*Calculator!$C$22/(Calculator!$D$7*150),1)),ABS(MOD(A10*Calculator!$C$22/(Calculator!$D$7*150),1)-0.5)),IF(INT(2*A10*Calculator!$C$22/(Calculator!$D$7*150))&gt;INT(2*A10*Calculator!$B$22/(Calculator!$D$7*150)),0,1))),1)</f>
        <v>1</v>
      </c>
      <c r="M10" s="252" t="n">
        <f aca="false">MIN(B10:L10)</f>
        <v>0</v>
      </c>
      <c r="N10" s="252" t="n">
        <f aca="false">SUMPRODUCT(($M$7:$M$557&gt;M10)*1)+SUMPRODUCT(($M$7:$M$557=M10)*(ROW($M$7:$M$557)&lt;ROW(M10)))+1</f>
        <v>386</v>
      </c>
      <c r="O10" s="252" t="str">
        <f aca="false">IF(M10&gt;=0.13,"★★★ EXCELLENT",IF(M10&gt;=0.12,"★★  GOOD",IF(M10&gt;=0.07,"★  FAIR",IF(M10&gt;=0.025,"⚠  MARGINAL","✗  AVOID"))))</f>
        <v>✗  AVOID</v>
      </c>
    </row>
    <row r="11" customFormat="false" ht="15" hidden="false" customHeight="true" outlineLevel="0" collapsed="false">
      <c r="A11" s="249" t="n">
        <v>5.4</v>
      </c>
      <c r="B11" s="250" t="n">
        <f aca="false">IF(Calculator!$E$12="YES",IF(A11&lt;Calculator!$G$12,0,MIN(MIN(MIN(MOD(A11*Calculator!$B$12/(Calculator!$D$7*150),1),1-MOD(A11*Calculator!$B$12/(Calculator!$D$7*150),1)),ABS(MOD(A11*Calculator!$B$12/(Calculator!$D$7*150),1)-0.5)),MIN(MIN(MOD(A11*Calculator!$C$12/(Calculator!$D$7*150),1),1-MOD(A11*Calculator!$C$12/(Calculator!$D$7*150),1)),ABS(MOD(A11*Calculator!$C$12/(Calculator!$D$7*150),1)-0.5)),IF(INT(2*A11*Calculator!$C$12/(Calculator!$D$7*150))&gt;INT(2*A11*Calculator!$B$12/(Calculator!$D$7*150)),0,1))),1)</f>
        <v>1</v>
      </c>
      <c r="C11" s="250" t="n">
        <f aca="false">IF(Calculator!$E$13="YES",IF(A11&lt;Calculator!$G$13,0,MIN(MIN(MIN(MOD(A11*Calculator!$B$13/(Calculator!$D$7*150),1),1-MOD(A11*Calculator!$B$13/(Calculator!$D$7*150),1)),ABS(MOD(A11*Calculator!$B$13/(Calculator!$D$7*150),1)-0.5)),MIN(MIN(MOD(A11*Calculator!$C$13/(Calculator!$D$7*150),1),1-MOD(A11*Calculator!$C$13/(Calculator!$D$7*150),1)),ABS(MOD(A11*Calculator!$C$13/(Calculator!$D$7*150),1)-0.5)),IF(INT(2*A11*Calculator!$C$13/(Calculator!$D$7*150))&gt;INT(2*A11*Calculator!$B$13/(Calculator!$D$7*150)),0,1))),1)</f>
        <v>1</v>
      </c>
      <c r="D11" s="250" t="n">
        <f aca="false">IF(Calculator!$E$14="YES",IF(A11&lt;Calculator!$G$14,0,MIN(MIN(MIN(MOD(A11*Calculator!$B$14/(Calculator!$D$7*150),1),1-MOD(A11*Calculator!$B$14/(Calculator!$D$7*150),1)),ABS(MOD(A11*Calculator!$B$14/(Calculator!$D$7*150),1)-0.5)),MIN(MIN(MOD(A11*Calculator!$C$14/(Calculator!$D$7*150),1),1-MOD(A11*Calculator!$C$14/(Calculator!$D$7*150),1)),ABS(MOD(A11*Calculator!$C$14/(Calculator!$D$7*150),1)-0.5)),IF(INT(2*A11*Calculator!$C$14/(Calculator!$D$7*150))&gt;INT(2*A11*Calculator!$B$14/(Calculator!$D$7*150)),0,1))),1)</f>
        <v>1</v>
      </c>
      <c r="E11" s="250" t="n">
        <f aca="false">IF(Calculator!$E$15="YES",IF(A11&lt;Calculator!$G$15,0,MIN(MIN(MIN(MOD(A11*Calculator!$B$15/(Calculator!$D$7*150),1),1-MOD(A11*Calculator!$B$15/(Calculator!$D$7*150),1)),ABS(MOD(A11*Calculator!$B$15/(Calculator!$D$7*150),1)-0.5)),MIN(MIN(MOD(A11*Calculator!$C$15/(Calculator!$D$7*150),1),1-MOD(A11*Calculator!$C$15/(Calculator!$D$7*150),1)),ABS(MOD(A11*Calculator!$C$15/(Calculator!$D$7*150),1)-0.5)),IF(INT(2*A11*Calculator!$C$15/(Calculator!$D$7*150))&gt;INT(2*A11*Calculator!$B$15/(Calculator!$D$7*150)),0,1))),1)</f>
        <v>0</v>
      </c>
      <c r="F11" s="250" t="n">
        <f aca="false">IF(Calculator!$E$16="YES",IF(A11&lt;Calculator!$G$16,0,MIN(MIN(MIN(MOD(A11*Calculator!$B$16/(Calculator!$D$7*150),1),1-MOD(A11*Calculator!$B$16/(Calculator!$D$7*150),1)),ABS(MOD(A11*Calculator!$B$16/(Calculator!$D$7*150),1)-0.5)),MIN(MIN(MOD(A11*Calculator!$C$16/(Calculator!$D$7*150),1),1-MOD(A11*Calculator!$C$16/(Calculator!$D$7*150),1)),ABS(MOD(A11*Calculator!$C$16/(Calculator!$D$7*150),1)-0.5)),IF(INT(2*A11*Calculator!$C$16/(Calculator!$D$7*150))&gt;INT(2*A11*Calculator!$B$16/(Calculator!$D$7*150)),0,1))),1)</f>
        <v>1</v>
      </c>
      <c r="G11" s="250" t="n">
        <f aca="false">IF(Calculator!$E$17="YES",IF(A11&lt;Calculator!$G$17,0,MIN(MIN(MIN(MOD(A11*Calculator!$B$17/(Calculator!$D$7*150),1),1-MOD(A11*Calculator!$B$17/(Calculator!$D$7*150),1)),ABS(MOD(A11*Calculator!$B$17/(Calculator!$D$7*150),1)-0.5)),MIN(MIN(MOD(A11*Calculator!$C$17/(Calculator!$D$7*150),1),1-MOD(A11*Calculator!$C$17/(Calculator!$D$7*150),1)),ABS(MOD(A11*Calculator!$C$17/(Calculator!$D$7*150),1)-0.5)),IF(INT(2*A11*Calculator!$C$17/(Calculator!$D$7*150))&gt;INT(2*A11*Calculator!$B$17/(Calculator!$D$7*150)),0,1))),1)</f>
        <v>0.0305263157894737</v>
      </c>
      <c r="H11" s="250" t="n">
        <f aca="false">IF(Calculator!$E$18="YES",IF(A11&lt;Calculator!$G$18,0,MIN(MIN(MIN(MOD(A11*Calculator!$B$18/(Calculator!$D$7*150),1),1-MOD(A11*Calculator!$B$18/(Calculator!$D$7*150),1)),ABS(MOD(A11*Calculator!$B$18/(Calculator!$D$7*150),1)-0.5)),MIN(MIN(MOD(A11*Calculator!$C$18/(Calculator!$D$7*150),1),1-MOD(A11*Calculator!$C$18/(Calculator!$D$7*150),1)),ABS(MOD(A11*Calculator!$C$18/(Calculator!$D$7*150),1)-0.5)),IF(INT(2*A11*Calculator!$C$18/(Calculator!$D$7*150))&gt;INT(2*A11*Calculator!$B$18/(Calculator!$D$7*150)),0,1))),1)</f>
        <v>1</v>
      </c>
      <c r="I11" s="250" t="n">
        <f aca="false">IF(Calculator!$E$19="YES",IF(A11&lt;Calculator!$G$19,0,MIN(MIN(MIN(MOD(A11*Calculator!$B$19/(Calculator!$D$7*150),1),1-MOD(A11*Calculator!$B$19/(Calculator!$D$7*150),1)),ABS(MOD(A11*Calculator!$B$19/(Calculator!$D$7*150),1)-0.5)),MIN(MIN(MOD(A11*Calculator!$C$19/(Calculator!$D$7*150),1),1-MOD(A11*Calculator!$C$19/(Calculator!$D$7*150),1)),ABS(MOD(A11*Calculator!$C$19/(Calculator!$D$7*150),1)-0.5)),IF(INT(2*A11*Calculator!$C$19/(Calculator!$D$7*150))&gt;INT(2*A11*Calculator!$B$19/(Calculator!$D$7*150)),0,1))),1)</f>
        <v>1</v>
      </c>
      <c r="J11" s="250" t="n">
        <f aca="false">IF(Calculator!$E$20="YES",IF(A11&lt;Calculator!$G$20,0,MIN(MIN(MIN(MOD(A11*Calculator!$B$20/(Calculator!$D$7*150),1),1-MOD(A11*Calculator!$B$20/(Calculator!$D$7*150),1)),ABS(MOD(A11*Calculator!$B$20/(Calculator!$D$7*150),1)-0.5)),MIN(MIN(MOD(A11*Calculator!$C$20/(Calculator!$D$7*150),1),1-MOD(A11*Calculator!$C$20/(Calculator!$D$7*150),1)),ABS(MOD(A11*Calculator!$C$20/(Calculator!$D$7*150),1)-0.5)),IF(INT(2*A11*Calculator!$C$20/(Calculator!$D$7*150))&gt;INT(2*A11*Calculator!$B$20/(Calculator!$D$7*150)),0,1))),1)</f>
        <v>1</v>
      </c>
      <c r="K11" s="250" t="n">
        <f aca="false">IF(Calculator!$E$21="YES",IF(A11&lt;Calculator!$G$21,0,MIN(MIN(MIN(MOD(A11*Calculator!$B$21/(Calculator!$D$7*150),1),1-MOD(A11*Calculator!$B$21/(Calculator!$D$7*150),1)),ABS(MOD(A11*Calculator!$B$21/(Calculator!$D$7*150),1)-0.5)),MIN(MIN(MOD(A11*Calculator!$C$21/(Calculator!$D$7*150),1),1-MOD(A11*Calculator!$C$21/(Calculator!$D$7*150),1)),ABS(MOD(A11*Calculator!$C$21/(Calculator!$D$7*150),1)-0.5)),IF(INT(2*A11*Calculator!$C$21/(Calculator!$D$7*150))&gt;INT(2*A11*Calculator!$B$21/(Calculator!$D$7*150)),0,1))),1)</f>
        <v>1</v>
      </c>
      <c r="L11" s="250" t="n">
        <f aca="false">IF(Calculator!$E$22="YES",IF(A11&lt;Calculator!$G$22,0,MIN(MIN(MIN(MOD(A11*Calculator!$B$22/(Calculator!$D$7*150),1),1-MOD(A11*Calculator!$B$22/(Calculator!$D$7*150),1)),ABS(MOD(A11*Calculator!$B$22/(Calculator!$D$7*150),1)-0.5)),MIN(MIN(MOD(A11*Calculator!$C$22/(Calculator!$D$7*150),1),1-MOD(A11*Calculator!$C$22/(Calculator!$D$7*150),1)),ABS(MOD(A11*Calculator!$C$22/(Calculator!$D$7*150),1)-0.5)),IF(INT(2*A11*Calculator!$C$22/(Calculator!$D$7*150))&gt;INT(2*A11*Calculator!$B$22/(Calculator!$D$7*150)),0,1))),1)</f>
        <v>1</v>
      </c>
      <c r="M11" s="250" t="n">
        <f aca="false">MIN(B11:L11)</f>
        <v>0</v>
      </c>
      <c r="N11" s="250" t="n">
        <f aca="false">SUMPRODUCT(($M$7:$M$557&gt;M11)*1)+SUMPRODUCT(($M$7:$M$557=M11)*(ROW($M$7:$M$557)&lt;ROW(M11)))+1</f>
        <v>387</v>
      </c>
      <c r="O11" s="250" t="str">
        <f aca="false">IF(M11&gt;=0.13,"★★★ EXCELLENT",IF(M11&gt;=0.12,"★★  GOOD",IF(M11&gt;=0.07,"★  FAIR",IF(M11&gt;=0.025,"⚠  MARGINAL","✗  AVOID"))))</f>
        <v>✗  AVOID</v>
      </c>
    </row>
    <row r="12" customFormat="false" ht="15" hidden="false" customHeight="true" outlineLevel="0" collapsed="false">
      <c r="A12" s="251" t="n">
        <v>5.5</v>
      </c>
      <c r="B12" s="252" t="n">
        <f aca="false">IF(Calculator!$E$12="YES",IF(A12&lt;Calculator!$G$12,0,MIN(MIN(MIN(MOD(A12*Calculator!$B$12/(Calculator!$D$7*150),1),1-MOD(A12*Calculator!$B$12/(Calculator!$D$7*150),1)),ABS(MOD(A12*Calculator!$B$12/(Calculator!$D$7*150),1)-0.5)),MIN(MIN(MOD(A12*Calculator!$C$12/(Calculator!$D$7*150),1),1-MOD(A12*Calculator!$C$12/(Calculator!$D$7*150),1)),ABS(MOD(A12*Calculator!$C$12/(Calculator!$D$7*150),1)-0.5)),IF(INT(2*A12*Calculator!$C$12/(Calculator!$D$7*150))&gt;INT(2*A12*Calculator!$B$12/(Calculator!$D$7*150)),0,1))),1)</f>
        <v>1</v>
      </c>
      <c r="C12" s="252" t="n">
        <f aca="false">IF(Calculator!$E$13="YES",IF(A12&lt;Calculator!$G$13,0,MIN(MIN(MIN(MOD(A12*Calculator!$B$13/(Calculator!$D$7*150),1),1-MOD(A12*Calculator!$B$13/(Calculator!$D$7*150),1)),ABS(MOD(A12*Calculator!$B$13/(Calculator!$D$7*150),1)-0.5)),MIN(MIN(MOD(A12*Calculator!$C$13/(Calculator!$D$7*150),1),1-MOD(A12*Calculator!$C$13/(Calculator!$D$7*150),1)),ABS(MOD(A12*Calculator!$C$13/(Calculator!$D$7*150),1)-0.5)),IF(INT(2*A12*Calculator!$C$13/(Calculator!$D$7*150))&gt;INT(2*A12*Calculator!$B$13/(Calculator!$D$7*150)),0,1))),1)</f>
        <v>1</v>
      </c>
      <c r="D12" s="252" t="n">
        <f aca="false">IF(Calculator!$E$14="YES",IF(A12&lt;Calculator!$G$14,0,MIN(MIN(MIN(MOD(A12*Calculator!$B$14/(Calculator!$D$7*150),1),1-MOD(A12*Calculator!$B$14/(Calculator!$D$7*150),1)),ABS(MOD(A12*Calculator!$B$14/(Calculator!$D$7*150),1)-0.5)),MIN(MIN(MOD(A12*Calculator!$C$14/(Calculator!$D$7*150),1),1-MOD(A12*Calculator!$C$14/(Calculator!$D$7*150),1)),ABS(MOD(A12*Calculator!$C$14/(Calculator!$D$7*150),1)-0.5)),IF(INT(2*A12*Calculator!$C$14/(Calculator!$D$7*150))&gt;INT(2*A12*Calculator!$B$14/(Calculator!$D$7*150)),0,1))),1)</f>
        <v>1</v>
      </c>
      <c r="E12" s="252" t="n">
        <f aca="false">IF(Calculator!$E$15="YES",IF(A12&lt;Calculator!$G$15,0,MIN(MIN(MIN(MOD(A12*Calculator!$B$15/(Calculator!$D$7*150),1),1-MOD(A12*Calculator!$B$15/(Calculator!$D$7*150),1)),ABS(MOD(A12*Calculator!$B$15/(Calculator!$D$7*150),1)-0.5)),MIN(MIN(MOD(A12*Calculator!$C$15/(Calculator!$D$7*150),1),1-MOD(A12*Calculator!$C$15/(Calculator!$D$7*150),1)),ABS(MOD(A12*Calculator!$C$15/(Calculator!$D$7*150),1)-0.5)),IF(INT(2*A12*Calculator!$C$15/(Calculator!$D$7*150))&gt;INT(2*A12*Calculator!$B$15/(Calculator!$D$7*150)),0,1))),1)</f>
        <v>0</v>
      </c>
      <c r="F12" s="252" t="n">
        <f aca="false">IF(Calculator!$E$16="YES",IF(A12&lt;Calculator!$G$16,0,MIN(MIN(MIN(MOD(A12*Calculator!$B$16/(Calculator!$D$7*150),1),1-MOD(A12*Calculator!$B$16/(Calculator!$D$7*150),1)),ABS(MOD(A12*Calculator!$B$16/(Calculator!$D$7*150),1)-0.5)),MIN(MIN(MOD(A12*Calculator!$C$16/(Calculator!$D$7*150),1),1-MOD(A12*Calculator!$C$16/(Calculator!$D$7*150),1)),ABS(MOD(A12*Calculator!$C$16/(Calculator!$D$7*150),1)-0.5)),IF(INT(2*A12*Calculator!$C$16/(Calculator!$D$7*150))&gt;INT(2*A12*Calculator!$B$16/(Calculator!$D$7*150)),0,1))),1)</f>
        <v>1</v>
      </c>
      <c r="G12" s="252" t="n">
        <f aca="false">IF(Calculator!$E$17="YES",IF(A12&lt;Calculator!$G$17,0,MIN(MIN(MIN(MOD(A12*Calculator!$B$17/(Calculator!$D$7*150),1),1-MOD(A12*Calculator!$B$17/(Calculator!$D$7*150),1)),ABS(MOD(A12*Calculator!$B$17/(Calculator!$D$7*150),1)-0.5)),MIN(MIN(MOD(A12*Calculator!$C$17/(Calculator!$D$7*150),1),1-MOD(A12*Calculator!$C$17/(Calculator!$D$7*150),1)),ABS(MOD(A12*Calculator!$C$17/(Calculator!$D$7*150),1)-0.5)),IF(INT(2*A12*Calculator!$C$17/(Calculator!$D$7*150))&gt;INT(2*A12*Calculator!$B$17/(Calculator!$D$7*150)),0,1))),1)</f>
        <v>0.0403508771929825</v>
      </c>
      <c r="H12" s="252" t="n">
        <f aca="false">IF(Calculator!$E$18="YES",IF(A12&lt;Calculator!$G$18,0,MIN(MIN(MIN(MOD(A12*Calculator!$B$18/(Calculator!$D$7*150),1),1-MOD(A12*Calculator!$B$18/(Calculator!$D$7*150),1)),ABS(MOD(A12*Calculator!$B$18/(Calculator!$D$7*150),1)-0.5)),MIN(MIN(MOD(A12*Calculator!$C$18/(Calculator!$D$7*150),1),1-MOD(A12*Calculator!$C$18/(Calculator!$D$7*150),1)),ABS(MOD(A12*Calculator!$C$18/(Calculator!$D$7*150),1)-0.5)),IF(INT(2*A12*Calculator!$C$18/(Calculator!$D$7*150))&gt;INT(2*A12*Calculator!$B$18/(Calculator!$D$7*150)),0,1))),1)</f>
        <v>1</v>
      </c>
      <c r="I12" s="252" t="n">
        <f aca="false">IF(Calculator!$E$19="YES",IF(A12&lt;Calculator!$G$19,0,MIN(MIN(MIN(MOD(A12*Calculator!$B$19/(Calculator!$D$7*150),1),1-MOD(A12*Calculator!$B$19/(Calculator!$D$7*150),1)),ABS(MOD(A12*Calculator!$B$19/(Calculator!$D$7*150),1)-0.5)),MIN(MIN(MOD(A12*Calculator!$C$19/(Calculator!$D$7*150),1),1-MOD(A12*Calculator!$C$19/(Calculator!$D$7*150),1)),ABS(MOD(A12*Calculator!$C$19/(Calculator!$D$7*150),1)-0.5)),IF(INT(2*A12*Calculator!$C$19/(Calculator!$D$7*150))&gt;INT(2*A12*Calculator!$B$19/(Calculator!$D$7*150)),0,1))),1)</f>
        <v>1</v>
      </c>
      <c r="J12" s="252" t="n">
        <f aca="false">IF(Calculator!$E$20="YES",IF(A12&lt;Calculator!$G$20,0,MIN(MIN(MIN(MOD(A12*Calculator!$B$20/(Calculator!$D$7*150),1),1-MOD(A12*Calculator!$B$20/(Calculator!$D$7*150),1)),ABS(MOD(A12*Calculator!$B$20/(Calculator!$D$7*150),1)-0.5)),MIN(MIN(MOD(A12*Calculator!$C$20/(Calculator!$D$7*150),1),1-MOD(A12*Calculator!$C$20/(Calculator!$D$7*150),1)),ABS(MOD(A12*Calculator!$C$20/(Calculator!$D$7*150),1)-0.5)),IF(INT(2*A12*Calculator!$C$20/(Calculator!$D$7*150))&gt;INT(2*A12*Calculator!$B$20/(Calculator!$D$7*150)),0,1))),1)</f>
        <v>1</v>
      </c>
      <c r="K12" s="252" t="n">
        <f aca="false">IF(Calculator!$E$21="YES",IF(A12&lt;Calculator!$G$21,0,MIN(MIN(MIN(MOD(A12*Calculator!$B$21/(Calculator!$D$7*150),1),1-MOD(A12*Calculator!$B$21/(Calculator!$D$7*150),1)),ABS(MOD(A12*Calculator!$B$21/(Calculator!$D$7*150),1)-0.5)),MIN(MIN(MOD(A12*Calculator!$C$21/(Calculator!$D$7*150),1),1-MOD(A12*Calculator!$C$21/(Calculator!$D$7*150),1)),ABS(MOD(A12*Calculator!$C$21/(Calculator!$D$7*150),1)-0.5)),IF(INT(2*A12*Calculator!$C$21/(Calculator!$D$7*150))&gt;INT(2*A12*Calculator!$B$21/(Calculator!$D$7*150)),0,1))),1)</f>
        <v>1</v>
      </c>
      <c r="L12" s="252" t="n">
        <f aca="false">IF(Calculator!$E$22="YES",IF(A12&lt;Calculator!$G$22,0,MIN(MIN(MIN(MOD(A12*Calculator!$B$22/(Calculator!$D$7*150),1),1-MOD(A12*Calculator!$B$22/(Calculator!$D$7*150),1)),ABS(MOD(A12*Calculator!$B$22/(Calculator!$D$7*150),1)-0.5)),MIN(MIN(MOD(A12*Calculator!$C$22/(Calculator!$D$7*150),1),1-MOD(A12*Calculator!$C$22/(Calculator!$D$7*150),1)),ABS(MOD(A12*Calculator!$C$22/(Calculator!$D$7*150),1)-0.5)),IF(INT(2*A12*Calculator!$C$22/(Calculator!$D$7*150))&gt;INT(2*A12*Calculator!$B$22/(Calculator!$D$7*150)),0,1))),1)</f>
        <v>1</v>
      </c>
      <c r="M12" s="252" t="n">
        <f aca="false">MIN(B12:L12)</f>
        <v>0</v>
      </c>
      <c r="N12" s="252" t="n">
        <f aca="false">SUMPRODUCT(($M$7:$M$557&gt;M12)*1)+SUMPRODUCT(($M$7:$M$557=M12)*(ROW($M$7:$M$557)&lt;ROW(M12)))+1</f>
        <v>388</v>
      </c>
      <c r="O12" s="252" t="str">
        <f aca="false">IF(M12&gt;=0.13,"★★★ EXCELLENT",IF(M12&gt;=0.12,"★★  GOOD",IF(M12&gt;=0.07,"★  FAIR",IF(M12&gt;=0.025,"⚠  MARGINAL","✗  AVOID"))))</f>
        <v>✗  AVOID</v>
      </c>
    </row>
    <row r="13" customFormat="false" ht="15" hidden="false" customHeight="true" outlineLevel="0" collapsed="false">
      <c r="A13" s="249" t="n">
        <v>5.6</v>
      </c>
      <c r="B13" s="250" t="n">
        <f aca="false">IF(Calculator!$E$12="YES",IF(A13&lt;Calculator!$G$12,0,MIN(MIN(MIN(MOD(A13*Calculator!$B$12/(Calculator!$D$7*150),1),1-MOD(A13*Calculator!$B$12/(Calculator!$D$7*150),1)),ABS(MOD(A13*Calculator!$B$12/(Calculator!$D$7*150),1)-0.5)),MIN(MIN(MOD(A13*Calculator!$C$12/(Calculator!$D$7*150),1),1-MOD(A13*Calculator!$C$12/(Calculator!$D$7*150),1)),ABS(MOD(A13*Calculator!$C$12/(Calculator!$D$7*150),1)-0.5)),IF(INT(2*A13*Calculator!$C$12/(Calculator!$D$7*150))&gt;INT(2*A13*Calculator!$B$12/(Calculator!$D$7*150)),0,1))),1)</f>
        <v>1</v>
      </c>
      <c r="C13" s="250" t="n">
        <f aca="false">IF(Calculator!$E$13="YES",IF(A13&lt;Calculator!$G$13,0,MIN(MIN(MIN(MOD(A13*Calculator!$B$13/(Calculator!$D$7*150),1),1-MOD(A13*Calculator!$B$13/(Calculator!$D$7*150),1)),ABS(MOD(A13*Calculator!$B$13/(Calculator!$D$7*150),1)-0.5)),MIN(MIN(MOD(A13*Calculator!$C$13/(Calculator!$D$7*150),1),1-MOD(A13*Calculator!$C$13/(Calculator!$D$7*150),1)),ABS(MOD(A13*Calculator!$C$13/(Calculator!$D$7*150),1)-0.5)),IF(INT(2*A13*Calculator!$C$13/(Calculator!$D$7*150))&gt;INT(2*A13*Calculator!$B$13/(Calculator!$D$7*150)),0,1))),1)</f>
        <v>1</v>
      </c>
      <c r="D13" s="250" t="n">
        <f aca="false">IF(Calculator!$E$14="YES",IF(A13&lt;Calculator!$G$14,0,MIN(MIN(MIN(MOD(A13*Calculator!$B$14/(Calculator!$D$7*150),1),1-MOD(A13*Calculator!$B$14/(Calculator!$D$7*150),1)),ABS(MOD(A13*Calculator!$B$14/(Calculator!$D$7*150),1)-0.5)),MIN(MIN(MOD(A13*Calculator!$C$14/(Calculator!$D$7*150),1),1-MOD(A13*Calculator!$C$14/(Calculator!$D$7*150),1)),ABS(MOD(A13*Calculator!$C$14/(Calculator!$D$7*150),1)-0.5)),IF(INT(2*A13*Calculator!$C$14/(Calculator!$D$7*150))&gt;INT(2*A13*Calculator!$B$14/(Calculator!$D$7*150)),0,1))),1)</f>
        <v>1</v>
      </c>
      <c r="E13" s="250" t="n">
        <f aca="false">IF(Calculator!$E$15="YES",IF(A13&lt;Calculator!$G$15,0,MIN(MIN(MIN(MOD(A13*Calculator!$B$15/(Calculator!$D$7*150),1),1-MOD(A13*Calculator!$B$15/(Calculator!$D$7*150),1)),ABS(MOD(A13*Calculator!$B$15/(Calculator!$D$7*150),1)-0.5)),MIN(MIN(MOD(A13*Calculator!$C$15/(Calculator!$D$7*150),1),1-MOD(A13*Calculator!$C$15/(Calculator!$D$7*150),1)),ABS(MOD(A13*Calculator!$C$15/(Calculator!$D$7*150),1)-0.5)),IF(INT(2*A13*Calculator!$C$15/(Calculator!$D$7*150))&gt;INT(2*A13*Calculator!$B$15/(Calculator!$D$7*150)),0,1))),1)</f>
        <v>0</v>
      </c>
      <c r="F13" s="250" t="n">
        <f aca="false">IF(Calculator!$E$16="YES",IF(A13&lt;Calculator!$G$16,0,MIN(MIN(MIN(MOD(A13*Calculator!$B$16/(Calculator!$D$7*150),1),1-MOD(A13*Calculator!$B$16/(Calculator!$D$7*150),1)),ABS(MOD(A13*Calculator!$B$16/(Calculator!$D$7*150),1)-0.5)),MIN(MIN(MOD(A13*Calculator!$C$16/(Calculator!$D$7*150),1),1-MOD(A13*Calculator!$C$16/(Calculator!$D$7*150),1)),ABS(MOD(A13*Calculator!$C$16/(Calculator!$D$7*150),1)-0.5)),IF(INT(2*A13*Calculator!$C$16/(Calculator!$D$7*150))&gt;INT(2*A13*Calculator!$B$16/(Calculator!$D$7*150)),0,1))),1)</f>
        <v>1</v>
      </c>
      <c r="G13" s="250" t="n">
        <f aca="false">IF(Calculator!$E$17="YES",IF(A13&lt;Calculator!$G$17,0,MIN(MIN(MIN(MOD(A13*Calculator!$B$17/(Calculator!$D$7*150),1),1-MOD(A13*Calculator!$B$17/(Calculator!$D$7*150),1)),ABS(MOD(A13*Calculator!$B$17/(Calculator!$D$7*150),1)-0.5)),MIN(MIN(MOD(A13*Calculator!$C$17/(Calculator!$D$7*150),1),1-MOD(A13*Calculator!$C$17/(Calculator!$D$7*150),1)),ABS(MOD(A13*Calculator!$C$17/(Calculator!$D$7*150),1)-0.5)),IF(INT(2*A13*Calculator!$C$17/(Calculator!$D$7*150))&gt;INT(2*A13*Calculator!$B$17/(Calculator!$D$7*150)),0,1))),1)</f>
        <v>0.0501754385964912</v>
      </c>
      <c r="H13" s="250" t="n">
        <f aca="false">IF(Calculator!$E$18="YES",IF(A13&lt;Calculator!$G$18,0,MIN(MIN(MIN(MOD(A13*Calculator!$B$18/(Calculator!$D$7*150),1),1-MOD(A13*Calculator!$B$18/(Calculator!$D$7*150),1)),ABS(MOD(A13*Calculator!$B$18/(Calculator!$D$7*150),1)-0.5)),MIN(MIN(MOD(A13*Calculator!$C$18/(Calculator!$D$7*150),1),1-MOD(A13*Calculator!$C$18/(Calculator!$D$7*150),1)),ABS(MOD(A13*Calculator!$C$18/(Calculator!$D$7*150),1)-0.5)),IF(INT(2*A13*Calculator!$C$18/(Calculator!$D$7*150))&gt;INT(2*A13*Calculator!$B$18/(Calculator!$D$7*150)),0,1))),1)</f>
        <v>1</v>
      </c>
      <c r="I13" s="250" t="n">
        <f aca="false">IF(Calculator!$E$19="YES",IF(A13&lt;Calculator!$G$19,0,MIN(MIN(MIN(MOD(A13*Calculator!$B$19/(Calculator!$D$7*150),1),1-MOD(A13*Calculator!$B$19/(Calculator!$D$7*150),1)),ABS(MOD(A13*Calculator!$B$19/(Calculator!$D$7*150),1)-0.5)),MIN(MIN(MOD(A13*Calculator!$C$19/(Calculator!$D$7*150),1),1-MOD(A13*Calculator!$C$19/(Calculator!$D$7*150),1)),ABS(MOD(A13*Calculator!$C$19/(Calculator!$D$7*150),1)-0.5)),IF(INT(2*A13*Calculator!$C$19/(Calculator!$D$7*150))&gt;INT(2*A13*Calculator!$B$19/(Calculator!$D$7*150)),0,1))),1)</f>
        <v>1</v>
      </c>
      <c r="J13" s="250" t="n">
        <f aca="false">IF(Calculator!$E$20="YES",IF(A13&lt;Calculator!$G$20,0,MIN(MIN(MIN(MOD(A13*Calculator!$B$20/(Calculator!$D$7*150),1),1-MOD(A13*Calculator!$B$20/(Calculator!$D$7*150),1)),ABS(MOD(A13*Calculator!$B$20/(Calculator!$D$7*150),1)-0.5)),MIN(MIN(MOD(A13*Calculator!$C$20/(Calculator!$D$7*150),1),1-MOD(A13*Calculator!$C$20/(Calculator!$D$7*150),1)),ABS(MOD(A13*Calculator!$C$20/(Calculator!$D$7*150),1)-0.5)),IF(INT(2*A13*Calculator!$C$20/(Calculator!$D$7*150))&gt;INT(2*A13*Calculator!$B$20/(Calculator!$D$7*150)),0,1))),1)</f>
        <v>1</v>
      </c>
      <c r="K13" s="250" t="n">
        <f aca="false">IF(Calculator!$E$21="YES",IF(A13&lt;Calculator!$G$21,0,MIN(MIN(MIN(MOD(A13*Calculator!$B$21/(Calculator!$D$7*150),1),1-MOD(A13*Calculator!$B$21/(Calculator!$D$7*150),1)),ABS(MOD(A13*Calculator!$B$21/(Calculator!$D$7*150),1)-0.5)),MIN(MIN(MOD(A13*Calculator!$C$21/(Calculator!$D$7*150),1),1-MOD(A13*Calculator!$C$21/(Calculator!$D$7*150),1)),ABS(MOD(A13*Calculator!$C$21/(Calculator!$D$7*150),1)-0.5)),IF(INT(2*A13*Calculator!$C$21/(Calculator!$D$7*150))&gt;INT(2*A13*Calculator!$B$21/(Calculator!$D$7*150)),0,1))),1)</f>
        <v>1</v>
      </c>
      <c r="L13" s="250" t="n">
        <f aca="false">IF(Calculator!$E$22="YES",IF(A13&lt;Calculator!$G$22,0,MIN(MIN(MIN(MOD(A13*Calculator!$B$22/(Calculator!$D$7*150),1),1-MOD(A13*Calculator!$B$22/(Calculator!$D$7*150),1)),ABS(MOD(A13*Calculator!$B$22/(Calculator!$D$7*150),1)-0.5)),MIN(MIN(MOD(A13*Calculator!$C$22/(Calculator!$D$7*150),1),1-MOD(A13*Calculator!$C$22/(Calculator!$D$7*150),1)),ABS(MOD(A13*Calculator!$C$22/(Calculator!$D$7*150),1)-0.5)),IF(INT(2*A13*Calculator!$C$22/(Calculator!$D$7*150))&gt;INT(2*A13*Calculator!$B$22/(Calculator!$D$7*150)),0,1))),1)</f>
        <v>1</v>
      </c>
      <c r="M13" s="250" t="n">
        <f aca="false">MIN(B13:L13)</f>
        <v>0</v>
      </c>
      <c r="N13" s="250" t="n">
        <f aca="false">SUMPRODUCT(($M$7:$M$557&gt;M13)*1)+SUMPRODUCT(($M$7:$M$557=M13)*(ROW($M$7:$M$557)&lt;ROW(M13)))+1</f>
        <v>389</v>
      </c>
      <c r="O13" s="250" t="str">
        <f aca="false">IF(M13&gt;=0.13,"★★★ EXCELLENT",IF(M13&gt;=0.12,"★★  GOOD",IF(M13&gt;=0.07,"★  FAIR",IF(M13&gt;=0.025,"⚠  MARGINAL","✗  AVOID"))))</f>
        <v>✗  AVOID</v>
      </c>
    </row>
    <row r="14" customFormat="false" ht="15" hidden="false" customHeight="true" outlineLevel="0" collapsed="false">
      <c r="A14" s="251" t="n">
        <v>5.7</v>
      </c>
      <c r="B14" s="252" t="n">
        <f aca="false">IF(Calculator!$E$12="YES",IF(A14&lt;Calculator!$G$12,0,MIN(MIN(MIN(MOD(A14*Calculator!$B$12/(Calculator!$D$7*150),1),1-MOD(A14*Calculator!$B$12/(Calculator!$D$7*150),1)),ABS(MOD(A14*Calculator!$B$12/(Calculator!$D$7*150),1)-0.5)),MIN(MIN(MOD(A14*Calculator!$C$12/(Calculator!$D$7*150),1),1-MOD(A14*Calculator!$C$12/(Calculator!$D$7*150),1)),ABS(MOD(A14*Calculator!$C$12/(Calculator!$D$7*150),1)-0.5)),IF(INT(2*A14*Calculator!$C$12/(Calculator!$D$7*150))&gt;INT(2*A14*Calculator!$B$12/(Calculator!$D$7*150)),0,1))),1)</f>
        <v>1</v>
      </c>
      <c r="C14" s="252" t="n">
        <f aca="false">IF(Calculator!$E$13="YES",IF(A14&lt;Calculator!$G$13,0,MIN(MIN(MIN(MOD(A14*Calculator!$B$13/(Calculator!$D$7*150),1),1-MOD(A14*Calculator!$B$13/(Calculator!$D$7*150),1)),ABS(MOD(A14*Calculator!$B$13/(Calculator!$D$7*150),1)-0.5)),MIN(MIN(MOD(A14*Calculator!$C$13/(Calculator!$D$7*150),1),1-MOD(A14*Calculator!$C$13/(Calculator!$D$7*150),1)),ABS(MOD(A14*Calculator!$C$13/(Calculator!$D$7*150),1)-0.5)),IF(INT(2*A14*Calculator!$C$13/(Calculator!$D$7*150))&gt;INT(2*A14*Calculator!$B$13/(Calculator!$D$7*150)),0,1))),1)</f>
        <v>1</v>
      </c>
      <c r="D14" s="252" t="n">
        <f aca="false">IF(Calculator!$E$14="YES",IF(A14&lt;Calculator!$G$14,0,MIN(MIN(MIN(MOD(A14*Calculator!$B$14/(Calculator!$D$7*150),1),1-MOD(A14*Calculator!$B$14/(Calculator!$D$7*150),1)),ABS(MOD(A14*Calculator!$B$14/(Calculator!$D$7*150),1)-0.5)),MIN(MIN(MOD(A14*Calculator!$C$14/(Calculator!$D$7*150),1),1-MOD(A14*Calculator!$C$14/(Calculator!$D$7*150),1)),ABS(MOD(A14*Calculator!$C$14/(Calculator!$D$7*150),1)-0.5)),IF(INT(2*A14*Calculator!$C$14/(Calculator!$D$7*150))&gt;INT(2*A14*Calculator!$B$14/(Calculator!$D$7*150)),0,1))),1)</f>
        <v>1</v>
      </c>
      <c r="E14" s="252" t="n">
        <f aca="false">IF(Calculator!$E$15="YES",IF(A14&lt;Calculator!$G$15,0,MIN(MIN(MIN(MOD(A14*Calculator!$B$15/(Calculator!$D$7*150),1),1-MOD(A14*Calculator!$B$15/(Calculator!$D$7*150),1)),ABS(MOD(A14*Calculator!$B$15/(Calculator!$D$7*150),1)-0.5)),MIN(MIN(MOD(A14*Calculator!$C$15/(Calculator!$D$7*150),1),1-MOD(A14*Calculator!$C$15/(Calculator!$D$7*150),1)),ABS(MOD(A14*Calculator!$C$15/(Calculator!$D$7*150),1)-0.5)),IF(INT(2*A14*Calculator!$C$15/(Calculator!$D$7*150))&gt;INT(2*A14*Calculator!$B$15/(Calculator!$D$7*150)),0,1))),1)</f>
        <v>0</v>
      </c>
      <c r="F14" s="252" t="n">
        <f aca="false">IF(Calculator!$E$16="YES",IF(A14&lt;Calculator!$G$16,0,MIN(MIN(MIN(MOD(A14*Calculator!$B$16/(Calculator!$D$7*150),1),1-MOD(A14*Calculator!$B$16/(Calculator!$D$7*150),1)),ABS(MOD(A14*Calculator!$B$16/(Calculator!$D$7*150),1)-0.5)),MIN(MIN(MOD(A14*Calculator!$C$16/(Calculator!$D$7*150),1),1-MOD(A14*Calculator!$C$16/(Calculator!$D$7*150),1)),ABS(MOD(A14*Calculator!$C$16/(Calculator!$D$7*150),1)-0.5)),IF(INT(2*A14*Calculator!$C$16/(Calculator!$D$7*150))&gt;INT(2*A14*Calculator!$B$16/(Calculator!$D$7*150)),0,1))),1)</f>
        <v>1</v>
      </c>
      <c r="G14" s="252" t="n">
        <f aca="false">IF(Calculator!$E$17="YES",IF(A14&lt;Calculator!$G$17,0,MIN(MIN(MIN(MOD(A14*Calculator!$B$17/(Calculator!$D$7*150),1),1-MOD(A14*Calculator!$B$17/(Calculator!$D$7*150),1)),ABS(MOD(A14*Calculator!$B$17/(Calculator!$D$7*150),1)-0.5)),MIN(MIN(MOD(A14*Calculator!$C$17/(Calculator!$D$7*150),1),1-MOD(A14*Calculator!$C$17/(Calculator!$D$7*150),1)),ABS(MOD(A14*Calculator!$C$17/(Calculator!$D$7*150),1)-0.5)),IF(INT(2*A14*Calculator!$C$17/(Calculator!$D$7*150))&gt;INT(2*A14*Calculator!$B$17/(Calculator!$D$7*150)),0,1))),1)</f>
        <v>0.0599999999999999</v>
      </c>
      <c r="H14" s="252" t="n">
        <f aca="false">IF(Calculator!$E$18="YES",IF(A14&lt;Calculator!$G$18,0,MIN(MIN(MIN(MOD(A14*Calculator!$B$18/(Calculator!$D$7*150),1),1-MOD(A14*Calculator!$B$18/(Calculator!$D$7*150),1)),ABS(MOD(A14*Calculator!$B$18/(Calculator!$D$7*150),1)-0.5)),MIN(MIN(MOD(A14*Calculator!$C$18/(Calculator!$D$7*150),1),1-MOD(A14*Calculator!$C$18/(Calculator!$D$7*150),1)),ABS(MOD(A14*Calculator!$C$18/(Calculator!$D$7*150),1)-0.5)),IF(INT(2*A14*Calculator!$C$18/(Calculator!$D$7*150))&gt;INT(2*A14*Calculator!$B$18/(Calculator!$D$7*150)),0,1))),1)</f>
        <v>1</v>
      </c>
      <c r="I14" s="252" t="n">
        <f aca="false">IF(Calculator!$E$19="YES",IF(A14&lt;Calculator!$G$19,0,MIN(MIN(MIN(MOD(A14*Calculator!$B$19/(Calculator!$D$7*150),1),1-MOD(A14*Calculator!$B$19/(Calculator!$D$7*150),1)),ABS(MOD(A14*Calculator!$B$19/(Calculator!$D$7*150),1)-0.5)),MIN(MIN(MOD(A14*Calculator!$C$19/(Calculator!$D$7*150),1),1-MOD(A14*Calculator!$C$19/(Calculator!$D$7*150),1)),ABS(MOD(A14*Calculator!$C$19/(Calculator!$D$7*150),1)-0.5)),IF(INT(2*A14*Calculator!$C$19/(Calculator!$D$7*150))&gt;INT(2*A14*Calculator!$B$19/(Calculator!$D$7*150)),0,1))),1)</f>
        <v>1</v>
      </c>
      <c r="J14" s="252" t="n">
        <f aca="false">IF(Calculator!$E$20="YES",IF(A14&lt;Calculator!$G$20,0,MIN(MIN(MIN(MOD(A14*Calculator!$B$20/(Calculator!$D$7*150),1),1-MOD(A14*Calculator!$B$20/(Calculator!$D$7*150),1)),ABS(MOD(A14*Calculator!$B$20/(Calculator!$D$7*150),1)-0.5)),MIN(MIN(MOD(A14*Calculator!$C$20/(Calculator!$D$7*150),1),1-MOD(A14*Calculator!$C$20/(Calculator!$D$7*150),1)),ABS(MOD(A14*Calculator!$C$20/(Calculator!$D$7*150),1)-0.5)),IF(INT(2*A14*Calculator!$C$20/(Calculator!$D$7*150))&gt;INT(2*A14*Calculator!$B$20/(Calculator!$D$7*150)),0,1))),1)</f>
        <v>1</v>
      </c>
      <c r="K14" s="252" t="n">
        <f aca="false">IF(Calculator!$E$21="YES",IF(A14&lt;Calculator!$G$21,0,MIN(MIN(MIN(MOD(A14*Calculator!$B$21/(Calculator!$D$7*150),1),1-MOD(A14*Calculator!$B$21/(Calculator!$D$7*150),1)),ABS(MOD(A14*Calculator!$B$21/(Calculator!$D$7*150),1)-0.5)),MIN(MIN(MOD(A14*Calculator!$C$21/(Calculator!$D$7*150),1),1-MOD(A14*Calculator!$C$21/(Calculator!$D$7*150),1)),ABS(MOD(A14*Calculator!$C$21/(Calculator!$D$7*150),1)-0.5)),IF(INT(2*A14*Calculator!$C$21/(Calculator!$D$7*150))&gt;INT(2*A14*Calculator!$B$21/(Calculator!$D$7*150)),0,1))),1)</f>
        <v>1</v>
      </c>
      <c r="L14" s="252" t="n">
        <f aca="false">IF(Calculator!$E$22="YES",IF(A14&lt;Calculator!$G$22,0,MIN(MIN(MIN(MOD(A14*Calculator!$B$22/(Calculator!$D$7*150),1),1-MOD(A14*Calculator!$B$22/(Calculator!$D$7*150),1)),ABS(MOD(A14*Calculator!$B$22/(Calculator!$D$7*150),1)-0.5)),MIN(MIN(MOD(A14*Calculator!$C$22/(Calculator!$D$7*150),1),1-MOD(A14*Calculator!$C$22/(Calculator!$D$7*150),1)),ABS(MOD(A14*Calculator!$C$22/(Calculator!$D$7*150),1)-0.5)),IF(INT(2*A14*Calculator!$C$22/(Calculator!$D$7*150))&gt;INT(2*A14*Calculator!$B$22/(Calculator!$D$7*150)),0,1))),1)</f>
        <v>1</v>
      </c>
      <c r="M14" s="252" t="n">
        <f aca="false">MIN(B14:L14)</f>
        <v>0</v>
      </c>
      <c r="N14" s="252" t="n">
        <f aca="false">SUMPRODUCT(($M$7:$M$557&gt;M14)*1)+SUMPRODUCT(($M$7:$M$557=M14)*(ROW($M$7:$M$557)&lt;ROW(M14)))+1</f>
        <v>390</v>
      </c>
      <c r="O14" s="252" t="str">
        <f aca="false">IF(M14&gt;=0.13,"★★★ EXCELLENT",IF(M14&gt;=0.12,"★★  GOOD",IF(M14&gt;=0.07,"★  FAIR",IF(M14&gt;=0.025,"⚠  MARGINAL","✗  AVOID"))))</f>
        <v>✗  AVOID</v>
      </c>
    </row>
    <row r="15" customFormat="false" ht="15" hidden="false" customHeight="true" outlineLevel="0" collapsed="false">
      <c r="A15" s="249" t="n">
        <v>5.8</v>
      </c>
      <c r="B15" s="250" t="n">
        <f aca="false">IF(Calculator!$E$12="YES",IF(A15&lt;Calculator!$G$12,0,MIN(MIN(MIN(MOD(A15*Calculator!$B$12/(Calculator!$D$7*150),1),1-MOD(A15*Calculator!$B$12/(Calculator!$D$7*150),1)),ABS(MOD(A15*Calculator!$B$12/(Calculator!$D$7*150),1)-0.5)),MIN(MIN(MOD(A15*Calculator!$C$12/(Calculator!$D$7*150),1),1-MOD(A15*Calculator!$C$12/(Calculator!$D$7*150),1)),ABS(MOD(A15*Calculator!$C$12/(Calculator!$D$7*150),1)-0.5)),IF(INT(2*A15*Calculator!$C$12/(Calculator!$D$7*150))&gt;INT(2*A15*Calculator!$B$12/(Calculator!$D$7*150)),0,1))),1)</f>
        <v>1</v>
      </c>
      <c r="C15" s="250" t="n">
        <f aca="false">IF(Calculator!$E$13="YES",IF(A15&lt;Calculator!$G$13,0,MIN(MIN(MIN(MOD(A15*Calculator!$B$13/(Calculator!$D$7*150),1),1-MOD(A15*Calculator!$B$13/(Calculator!$D$7*150),1)),ABS(MOD(A15*Calculator!$B$13/(Calculator!$D$7*150),1)-0.5)),MIN(MIN(MOD(A15*Calculator!$C$13/(Calculator!$D$7*150),1),1-MOD(A15*Calculator!$C$13/(Calculator!$D$7*150),1)),ABS(MOD(A15*Calculator!$C$13/(Calculator!$D$7*150),1)-0.5)),IF(INT(2*A15*Calculator!$C$13/(Calculator!$D$7*150))&gt;INT(2*A15*Calculator!$B$13/(Calculator!$D$7*150)),0,1))),1)</f>
        <v>1</v>
      </c>
      <c r="D15" s="250" t="n">
        <f aca="false">IF(Calculator!$E$14="YES",IF(A15&lt;Calculator!$G$14,0,MIN(MIN(MIN(MOD(A15*Calculator!$B$14/(Calculator!$D$7*150),1),1-MOD(A15*Calculator!$B$14/(Calculator!$D$7*150),1)),ABS(MOD(A15*Calculator!$B$14/(Calculator!$D$7*150),1)-0.5)),MIN(MIN(MOD(A15*Calculator!$C$14/(Calculator!$D$7*150),1),1-MOD(A15*Calculator!$C$14/(Calculator!$D$7*150),1)),ABS(MOD(A15*Calculator!$C$14/(Calculator!$D$7*150),1)-0.5)),IF(INT(2*A15*Calculator!$C$14/(Calculator!$D$7*150))&gt;INT(2*A15*Calculator!$B$14/(Calculator!$D$7*150)),0,1))),1)</f>
        <v>1</v>
      </c>
      <c r="E15" s="250" t="n">
        <f aca="false">IF(Calculator!$E$15="YES",IF(A15&lt;Calculator!$G$15,0,MIN(MIN(MIN(MOD(A15*Calculator!$B$15/(Calculator!$D$7*150),1),1-MOD(A15*Calculator!$B$15/(Calculator!$D$7*150),1)),ABS(MOD(A15*Calculator!$B$15/(Calculator!$D$7*150),1)-0.5)),MIN(MIN(MOD(A15*Calculator!$C$15/(Calculator!$D$7*150),1),1-MOD(A15*Calculator!$C$15/(Calculator!$D$7*150),1)),ABS(MOD(A15*Calculator!$C$15/(Calculator!$D$7*150),1)-0.5)),IF(INT(2*A15*Calculator!$C$15/(Calculator!$D$7*150))&gt;INT(2*A15*Calculator!$B$15/(Calculator!$D$7*150)),0,1))),1)</f>
        <v>0</v>
      </c>
      <c r="F15" s="250" t="n">
        <f aca="false">IF(Calculator!$E$16="YES",IF(A15&lt;Calculator!$G$16,0,MIN(MIN(MIN(MOD(A15*Calculator!$B$16/(Calculator!$D$7*150),1),1-MOD(A15*Calculator!$B$16/(Calculator!$D$7*150),1)),ABS(MOD(A15*Calculator!$B$16/(Calculator!$D$7*150),1)-0.5)),MIN(MIN(MOD(A15*Calculator!$C$16/(Calculator!$D$7*150),1),1-MOD(A15*Calculator!$C$16/(Calculator!$D$7*150),1)),ABS(MOD(A15*Calculator!$C$16/(Calculator!$D$7*150),1)-0.5)),IF(INT(2*A15*Calculator!$C$16/(Calculator!$D$7*150))&gt;INT(2*A15*Calculator!$B$16/(Calculator!$D$7*150)),0,1))),1)</f>
        <v>1</v>
      </c>
      <c r="G15" s="250" t="n">
        <f aca="false">IF(Calculator!$E$17="YES",IF(A15&lt;Calculator!$G$17,0,MIN(MIN(MIN(MOD(A15*Calculator!$B$17/(Calculator!$D$7*150),1),1-MOD(A15*Calculator!$B$17/(Calculator!$D$7*150),1)),ABS(MOD(A15*Calculator!$B$17/(Calculator!$D$7*150),1)-0.5)),MIN(MIN(MOD(A15*Calculator!$C$17/(Calculator!$D$7*150),1),1-MOD(A15*Calculator!$C$17/(Calculator!$D$7*150),1)),ABS(MOD(A15*Calculator!$C$17/(Calculator!$D$7*150),1)-0.5)),IF(INT(2*A15*Calculator!$C$17/(Calculator!$D$7*150))&gt;INT(2*A15*Calculator!$B$17/(Calculator!$D$7*150)),0,1))),1)</f>
        <v>0.0698245614035088</v>
      </c>
      <c r="H15" s="250" t="n">
        <f aca="false">IF(Calculator!$E$18="YES",IF(A15&lt;Calculator!$G$18,0,MIN(MIN(MIN(MOD(A15*Calculator!$B$18/(Calculator!$D$7*150),1),1-MOD(A15*Calculator!$B$18/(Calculator!$D$7*150),1)),ABS(MOD(A15*Calculator!$B$18/(Calculator!$D$7*150),1)-0.5)),MIN(MIN(MOD(A15*Calculator!$C$18/(Calculator!$D$7*150),1),1-MOD(A15*Calculator!$C$18/(Calculator!$D$7*150),1)),ABS(MOD(A15*Calculator!$C$18/(Calculator!$D$7*150),1)-0.5)),IF(INT(2*A15*Calculator!$C$18/(Calculator!$D$7*150))&gt;INT(2*A15*Calculator!$B$18/(Calculator!$D$7*150)),0,1))),1)</f>
        <v>1</v>
      </c>
      <c r="I15" s="250" t="n">
        <f aca="false">IF(Calculator!$E$19="YES",IF(A15&lt;Calculator!$G$19,0,MIN(MIN(MIN(MOD(A15*Calculator!$B$19/(Calculator!$D$7*150),1),1-MOD(A15*Calculator!$B$19/(Calculator!$D$7*150),1)),ABS(MOD(A15*Calculator!$B$19/(Calculator!$D$7*150),1)-0.5)),MIN(MIN(MOD(A15*Calculator!$C$19/(Calculator!$D$7*150),1),1-MOD(A15*Calculator!$C$19/(Calculator!$D$7*150),1)),ABS(MOD(A15*Calculator!$C$19/(Calculator!$D$7*150),1)-0.5)),IF(INT(2*A15*Calculator!$C$19/(Calculator!$D$7*150))&gt;INT(2*A15*Calculator!$B$19/(Calculator!$D$7*150)),0,1))),1)</f>
        <v>1</v>
      </c>
      <c r="J15" s="250" t="n">
        <f aca="false">IF(Calculator!$E$20="YES",IF(A15&lt;Calculator!$G$20,0,MIN(MIN(MIN(MOD(A15*Calculator!$B$20/(Calculator!$D$7*150),1),1-MOD(A15*Calculator!$B$20/(Calculator!$D$7*150),1)),ABS(MOD(A15*Calculator!$B$20/(Calculator!$D$7*150),1)-0.5)),MIN(MIN(MOD(A15*Calculator!$C$20/(Calculator!$D$7*150),1),1-MOD(A15*Calculator!$C$20/(Calculator!$D$7*150),1)),ABS(MOD(A15*Calculator!$C$20/(Calculator!$D$7*150),1)-0.5)),IF(INT(2*A15*Calculator!$C$20/(Calculator!$D$7*150))&gt;INT(2*A15*Calculator!$B$20/(Calculator!$D$7*150)),0,1))),1)</f>
        <v>1</v>
      </c>
      <c r="K15" s="250" t="n">
        <f aca="false">IF(Calculator!$E$21="YES",IF(A15&lt;Calculator!$G$21,0,MIN(MIN(MIN(MOD(A15*Calculator!$B$21/(Calculator!$D$7*150),1),1-MOD(A15*Calculator!$B$21/(Calculator!$D$7*150),1)),ABS(MOD(A15*Calculator!$B$21/(Calculator!$D$7*150),1)-0.5)),MIN(MIN(MOD(A15*Calculator!$C$21/(Calculator!$D$7*150),1),1-MOD(A15*Calculator!$C$21/(Calculator!$D$7*150),1)),ABS(MOD(A15*Calculator!$C$21/(Calculator!$D$7*150),1)-0.5)),IF(INT(2*A15*Calculator!$C$21/(Calculator!$D$7*150))&gt;INT(2*A15*Calculator!$B$21/(Calculator!$D$7*150)),0,1))),1)</f>
        <v>1</v>
      </c>
      <c r="L15" s="250" t="n">
        <f aca="false">IF(Calculator!$E$22="YES",IF(A15&lt;Calculator!$G$22,0,MIN(MIN(MIN(MOD(A15*Calculator!$B$22/(Calculator!$D$7*150),1),1-MOD(A15*Calculator!$B$22/(Calculator!$D$7*150),1)),ABS(MOD(A15*Calculator!$B$22/(Calculator!$D$7*150),1)-0.5)),MIN(MIN(MOD(A15*Calculator!$C$22/(Calculator!$D$7*150),1),1-MOD(A15*Calculator!$C$22/(Calculator!$D$7*150),1)),ABS(MOD(A15*Calculator!$C$22/(Calculator!$D$7*150),1)-0.5)),IF(INT(2*A15*Calculator!$C$22/(Calculator!$D$7*150))&gt;INT(2*A15*Calculator!$B$22/(Calculator!$D$7*150)),0,1))),1)</f>
        <v>1</v>
      </c>
      <c r="M15" s="250" t="n">
        <f aca="false">MIN(B15:L15)</f>
        <v>0</v>
      </c>
      <c r="N15" s="250" t="n">
        <f aca="false">SUMPRODUCT(($M$7:$M$557&gt;M15)*1)+SUMPRODUCT(($M$7:$M$557=M15)*(ROW($M$7:$M$557)&lt;ROW(M15)))+1</f>
        <v>391</v>
      </c>
      <c r="O15" s="250" t="str">
        <f aca="false">IF(M15&gt;=0.13,"★★★ EXCELLENT",IF(M15&gt;=0.12,"★★  GOOD",IF(M15&gt;=0.07,"★  FAIR",IF(M15&gt;=0.025,"⚠  MARGINAL","✗  AVOID"))))</f>
        <v>✗  AVOID</v>
      </c>
    </row>
    <row r="16" customFormat="false" ht="15" hidden="false" customHeight="true" outlineLevel="0" collapsed="false">
      <c r="A16" s="251" t="n">
        <v>5.9</v>
      </c>
      <c r="B16" s="252" t="n">
        <f aca="false">IF(Calculator!$E$12="YES",IF(A16&lt;Calculator!$G$12,0,MIN(MIN(MIN(MOD(A16*Calculator!$B$12/(Calculator!$D$7*150),1),1-MOD(A16*Calculator!$B$12/(Calculator!$D$7*150),1)),ABS(MOD(A16*Calculator!$B$12/(Calculator!$D$7*150),1)-0.5)),MIN(MIN(MOD(A16*Calculator!$C$12/(Calculator!$D$7*150),1),1-MOD(A16*Calculator!$C$12/(Calculator!$D$7*150),1)),ABS(MOD(A16*Calculator!$C$12/(Calculator!$D$7*150),1)-0.5)),IF(INT(2*A16*Calculator!$C$12/(Calculator!$D$7*150))&gt;INT(2*A16*Calculator!$B$12/(Calculator!$D$7*150)),0,1))),1)</f>
        <v>1</v>
      </c>
      <c r="C16" s="252" t="n">
        <f aca="false">IF(Calculator!$E$13="YES",IF(A16&lt;Calculator!$G$13,0,MIN(MIN(MIN(MOD(A16*Calculator!$B$13/(Calculator!$D$7*150),1),1-MOD(A16*Calculator!$B$13/(Calculator!$D$7*150),1)),ABS(MOD(A16*Calculator!$B$13/(Calculator!$D$7*150),1)-0.5)),MIN(MIN(MOD(A16*Calculator!$C$13/(Calculator!$D$7*150),1),1-MOD(A16*Calculator!$C$13/(Calculator!$D$7*150),1)),ABS(MOD(A16*Calculator!$C$13/(Calculator!$D$7*150),1)-0.5)),IF(INT(2*A16*Calculator!$C$13/(Calculator!$D$7*150))&gt;INT(2*A16*Calculator!$B$13/(Calculator!$D$7*150)),0,1))),1)</f>
        <v>1</v>
      </c>
      <c r="D16" s="252" t="n">
        <f aca="false">IF(Calculator!$E$14="YES",IF(A16&lt;Calculator!$G$14,0,MIN(MIN(MIN(MOD(A16*Calculator!$B$14/(Calculator!$D$7*150),1),1-MOD(A16*Calculator!$B$14/(Calculator!$D$7*150),1)),ABS(MOD(A16*Calculator!$B$14/(Calculator!$D$7*150),1)-0.5)),MIN(MIN(MOD(A16*Calculator!$C$14/(Calculator!$D$7*150),1),1-MOD(A16*Calculator!$C$14/(Calculator!$D$7*150),1)),ABS(MOD(A16*Calculator!$C$14/(Calculator!$D$7*150),1)-0.5)),IF(INT(2*A16*Calculator!$C$14/(Calculator!$D$7*150))&gt;INT(2*A16*Calculator!$B$14/(Calculator!$D$7*150)),0,1))),1)</f>
        <v>1</v>
      </c>
      <c r="E16" s="252" t="n">
        <f aca="false">IF(Calculator!$E$15="YES",IF(A16&lt;Calculator!$G$15,0,MIN(MIN(MIN(MOD(A16*Calculator!$B$15/(Calculator!$D$7*150),1),1-MOD(A16*Calculator!$B$15/(Calculator!$D$7*150),1)),ABS(MOD(A16*Calculator!$B$15/(Calculator!$D$7*150),1)-0.5)),MIN(MIN(MOD(A16*Calculator!$C$15/(Calculator!$D$7*150),1),1-MOD(A16*Calculator!$C$15/(Calculator!$D$7*150),1)),ABS(MOD(A16*Calculator!$C$15/(Calculator!$D$7*150),1)-0.5)),IF(INT(2*A16*Calculator!$C$15/(Calculator!$D$7*150))&gt;INT(2*A16*Calculator!$B$15/(Calculator!$D$7*150)),0,1))),1)</f>
        <v>0</v>
      </c>
      <c r="F16" s="252" t="n">
        <f aca="false">IF(Calculator!$E$16="YES",IF(A16&lt;Calculator!$G$16,0,MIN(MIN(MIN(MOD(A16*Calculator!$B$16/(Calculator!$D$7*150),1),1-MOD(A16*Calculator!$B$16/(Calculator!$D$7*150),1)),ABS(MOD(A16*Calculator!$B$16/(Calculator!$D$7*150),1)-0.5)),MIN(MIN(MOD(A16*Calculator!$C$16/(Calculator!$D$7*150),1),1-MOD(A16*Calculator!$C$16/(Calculator!$D$7*150),1)),ABS(MOD(A16*Calculator!$C$16/(Calculator!$D$7*150),1)-0.5)),IF(INT(2*A16*Calculator!$C$16/(Calculator!$D$7*150))&gt;INT(2*A16*Calculator!$B$16/(Calculator!$D$7*150)),0,1))),1)</f>
        <v>1</v>
      </c>
      <c r="G16" s="252" t="n">
        <f aca="false">IF(Calculator!$E$17="YES",IF(A16&lt;Calculator!$G$17,0,MIN(MIN(MIN(MOD(A16*Calculator!$B$17/(Calculator!$D$7*150),1),1-MOD(A16*Calculator!$B$17/(Calculator!$D$7*150),1)),ABS(MOD(A16*Calculator!$B$17/(Calculator!$D$7*150),1)-0.5)),MIN(MIN(MOD(A16*Calculator!$C$17/(Calculator!$D$7*150),1),1-MOD(A16*Calculator!$C$17/(Calculator!$D$7*150),1)),ABS(MOD(A16*Calculator!$C$17/(Calculator!$D$7*150),1)-0.5)),IF(INT(2*A16*Calculator!$C$17/(Calculator!$D$7*150))&gt;INT(2*A16*Calculator!$B$17/(Calculator!$D$7*150)),0,1))),1)</f>
        <v>0.0796491228070176</v>
      </c>
      <c r="H16" s="252" t="n">
        <f aca="false">IF(Calculator!$E$18="YES",IF(A16&lt;Calculator!$G$18,0,MIN(MIN(MIN(MOD(A16*Calculator!$B$18/(Calculator!$D$7*150),1),1-MOD(A16*Calculator!$B$18/(Calculator!$D$7*150),1)),ABS(MOD(A16*Calculator!$B$18/(Calculator!$D$7*150),1)-0.5)),MIN(MIN(MOD(A16*Calculator!$C$18/(Calculator!$D$7*150),1),1-MOD(A16*Calculator!$C$18/(Calculator!$D$7*150),1)),ABS(MOD(A16*Calculator!$C$18/(Calculator!$D$7*150),1)-0.5)),IF(INT(2*A16*Calculator!$C$18/(Calculator!$D$7*150))&gt;INT(2*A16*Calculator!$B$18/(Calculator!$D$7*150)),0,1))),1)</f>
        <v>1</v>
      </c>
      <c r="I16" s="252" t="n">
        <f aca="false">IF(Calculator!$E$19="YES",IF(A16&lt;Calculator!$G$19,0,MIN(MIN(MIN(MOD(A16*Calculator!$B$19/(Calculator!$D$7*150),1),1-MOD(A16*Calculator!$B$19/(Calculator!$D$7*150),1)),ABS(MOD(A16*Calculator!$B$19/(Calculator!$D$7*150),1)-0.5)),MIN(MIN(MOD(A16*Calculator!$C$19/(Calculator!$D$7*150),1),1-MOD(A16*Calculator!$C$19/(Calculator!$D$7*150),1)),ABS(MOD(A16*Calculator!$C$19/(Calculator!$D$7*150),1)-0.5)),IF(INT(2*A16*Calculator!$C$19/(Calculator!$D$7*150))&gt;INT(2*A16*Calculator!$B$19/(Calculator!$D$7*150)),0,1))),1)</f>
        <v>1</v>
      </c>
      <c r="J16" s="252" t="n">
        <f aca="false">IF(Calculator!$E$20="YES",IF(A16&lt;Calculator!$G$20,0,MIN(MIN(MIN(MOD(A16*Calculator!$B$20/(Calculator!$D$7*150),1),1-MOD(A16*Calculator!$B$20/(Calculator!$D$7*150),1)),ABS(MOD(A16*Calculator!$B$20/(Calculator!$D$7*150),1)-0.5)),MIN(MIN(MOD(A16*Calculator!$C$20/(Calculator!$D$7*150),1),1-MOD(A16*Calculator!$C$20/(Calculator!$D$7*150),1)),ABS(MOD(A16*Calculator!$C$20/(Calculator!$D$7*150),1)-0.5)),IF(INT(2*A16*Calculator!$C$20/(Calculator!$D$7*150))&gt;INT(2*A16*Calculator!$B$20/(Calculator!$D$7*150)),0,1))),1)</f>
        <v>1</v>
      </c>
      <c r="K16" s="252" t="n">
        <f aca="false">IF(Calculator!$E$21="YES",IF(A16&lt;Calculator!$G$21,0,MIN(MIN(MIN(MOD(A16*Calculator!$B$21/(Calculator!$D$7*150),1),1-MOD(A16*Calculator!$B$21/(Calculator!$D$7*150),1)),ABS(MOD(A16*Calculator!$B$21/(Calculator!$D$7*150),1)-0.5)),MIN(MIN(MOD(A16*Calculator!$C$21/(Calculator!$D$7*150),1),1-MOD(A16*Calculator!$C$21/(Calculator!$D$7*150),1)),ABS(MOD(A16*Calculator!$C$21/(Calculator!$D$7*150),1)-0.5)),IF(INT(2*A16*Calculator!$C$21/(Calculator!$D$7*150))&gt;INT(2*A16*Calculator!$B$21/(Calculator!$D$7*150)),0,1))),1)</f>
        <v>1</v>
      </c>
      <c r="L16" s="252" t="n">
        <f aca="false">IF(Calculator!$E$22="YES",IF(A16&lt;Calculator!$G$22,0,MIN(MIN(MIN(MOD(A16*Calculator!$B$22/(Calculator!$D$7*150),1),1-MOD(A16*Calculator!$B$22/(Calculator!$D$7*150),1)),ABS(MOD(A16*Calculator!$B$22/(Calculator!$D$7*150),1)-0.5)),MIN(MIN(MOD(A16*Calculator!$C$22/(Calculator!$D$7*150),1),1-MOD(A16*Calculator!$C$22/(Calculator!$D$7*150),1)),ABS(MOD(A16*Calculator!$C$22/(Calculator!$D$7*150),1)-0.5)),IF(INT(2*A16*Calculator!$C$22/(Calculator!$D$7*150))&gt;INT(2*A16*Calculator!$B$22/(Calculator!$D$7*150)),0,1))),1)</f>
        <v>1</v>
      </c>
      <c r="M16" s="252" t="n">
        <f aca="false">MIN(B16:L16)</f>
        <v>0</v>
      </c>
      <c r="N16" s="252" t="n">
        <f aca="false">SUMPRODUCT(($M$7:$M$557&gt;M16)*1)+SUMPRODUCT(($M$7:$M$557=M16)*(ROW($M$7:$M$557)&lt;ROW(M16)))+1</f>
        <v>392</v>
      </c>
      <c r="O16" s="252" t="str">
        <f aca="false">IF(M16&gt;=0.13,"★★★ EXCELLENT",IF(M16&gt;=0.12,"★★  GOOD",IF(M16&gt;=0.07,"★  FAIR",IF(M16&gt;=0.025,"⚠  MARGINAL","✗  AVOID"))))</f>
        <v>✗  AVOID</v>
      </c>
    </row>
    <row r="17" customFormat="false" ht="15" hidden="false" customHeight="true" outlineLevel="0" collapsed="false">
      <c r="A17" s="249" t="n">
        <v>6</v>
      </c>
      <c r="B17" s="250" t="n">
        <f aca="false">IF(Calculator!$E$12="YES",IF(A17&lt;Calculator!$G$12,0,MIN(MIN(MIN(MOD(A17*Calculator!$B$12/(Calculator!$D$7*150),1),1-MOD(A17*Calculator!$B$12/(Calculator!$D$7*150),1)),ABS(MOD(A17*Calculator!$B$12/(Calculator!$D$7*150),1)-0.5)),MIN(MIN(MOD(A17*Calculator!$C$12/(Calculator!$D$7*150),1),1-MOD(A17*Calculator!$C$12/(Calculator!$D$7*150),1)),ABS(MOD(A17*Calculator!$C$12/(Calculator!$D$7*150),1)-0.5)),IF(INT(2*A17*Calculator!$C$12/(Calculator!$D$7*150))&gt;INT(2*A17*Calculator!$B$12/(Calculator!$D$7*150)),0,1))),1)</f>
        <v>1</v>
      </c>
      <c r="C17" s="250" t="n">
        <f aca="false">IF(Calculator!$E$13="YES",IF(A17&lt;Calculator!$G$13,0,MIN(MIN(MIN(MOD(A17*Calculator!$B$13/(Calculator!$D$7*150),1),1-MOD(A17*Calculator!$B$13/(Calculator!$D$7*150),1)),ABS(MOD(A17*Calculator!$B$13/(Calculator!$D$7*150),1)-0.5)),MIN(MIN(MOD(A17*Calculator!$C$13/(Calculator!$D$7*150),1),1-MOD(A17*Calculator!$C$13/(Calculator!$D$7*150),1)),ABS(MOD(A17*Calculator!$C$13/(Calculator!$D$7*150),1)-0.5)),IF(INT(2*A17*Calculator!$C$13/(Calculator!$D$7*150))&gt;INT(2*A17*Calculator!$B$13/(Calculator!$D$7*150)),0,1))),1)</f>
        <v>1</v>
      </c>
      <c r="D17" s="250" t="n">
        <f aca="false">IF(Calculator!$E$14="YES",IF(A17&lt;Calculator!$G$14,0,MIN(MIN(MIN(MOD(A17*Calculator!$B$14/(Calculator!$D$7*150),1),1-MOD(A17*Calculator!$B$14/(Calculator!$D$7*150),1)),ABS(MOD(A17*Calculator!$B$14/(Calculator!$D$7*150),1)-0.5)),MIN(MIN(MOD(A17*Calculator!$C$14/(Calculator!$D$7*150),1),1-MOD(A17*Calculator!$C$14/(Calculator!$D$7*150),1)),ABS(MOD(A17*Calculator!$C$14/(Calculator!$D$7*150),1)-0.5)),IF(INT(2*A17*Calculator!$C$14/(Calculator!$D$7*150))&gt;INT(2*A17*Calculator!$B$14/(Calculator!$D$7*150)),0,1))),1)</f>
        <v>1</v>
      </c>
      <c r="E17" s="250" t="n">
        <f aca="false">IF(Calculator!$E$15="YES",IF(A17&lt;Calculator!$G$15,0,MIN(MIN(MIN(MOD(A17*Calculator!$B$15/(Calculator!$D$7*150),1),1-MOD(A17*Calculator!$B$15/(Calculator!$D$7*150),1)),ABS(MOD(A17*Calculator!$B$15/(Calculator!$D$7*150),1)-0.5)),MIN(MIN(MOD(A17*Calculator!$C$15/(Calculator!$D$7*150),1),1-MOD(A17*Calculator!$C$15/(Calculator!$D$7*150),1)),ABS(MOD(A17*Calculator!$C$15/(Calculator!$D$7*150),1)-0.5)),IF(INT(2*A17*Calculator!$C$15/(Calculator!$D$7*150))&gt;INT(2*A17*Calculator!$B$15/(Calculator!$D$7*150)),0,1))),1)</f>
        <v>0</v>
      </c>
      <c r="F17" s="250" t="n">
        <f aca="false">IF(Calculator!$E$16="YES",IF(A17&lt;Calculator!$G$16,0,MIN(MIN(MIN(MOD(A17*Calculator!$B$16/(Calculator!$D$7*150),1),1-MOD(A17*Calculator!$B$16/(Calculator!$D$7*150),1)),ABS(MOD(A17*Calculator!$B$16/(Calculator!$D$7*150),1)-0.5)),MIN(MIN(MOD(A17*Calculator!$C$16/(Calculator!$D$7*150),1),1-MOD(A17*Calculator!$C$16/(Calculator!$D$7*150),1)),ABS(MOD(A17*Calculator!$C$16/(Calculator!$D$7*150),1)-0.5)),IF(INT(2*A17*Calculator!$C$16/(Calculator!$D$7*150))&gt;INT(2*A17*Calculator!$B$16/(Calculator!$D$7*150)),0,1))),1)</f>
        <v>1</v>
      </c>
      <c r="G17" s="250" t="n">
        <f aca="false">IF(Calculator!$E$17="YES",IF(A17&lt;Calculator!$G$17,0,MIN(MIN(MIN(MOD(A17*Calculator!$B$17/(Calculator!$D$7*150),1),1-MOD(A17*Calculator!$B$17/(Calculator!$D$7*150),1)),ABS(MOD(A17*Calculator!$B$17/(Calculator!$D$7*150),1)-0.5)),MIN(MIN(MOD(A17*Calculator!$C$17/(Calculator!$D$7*150),1),1-MOD(A17*Calculator!$C$17/(Calculator!$D$7*150),1)),ABS(MOD(A17*Calculator!$C$17/(Calculator!$D$7*150),1)-0.5)),IF(INT(2*A17*Calculator!$C$17/(Calculator!$D$7*150))&gt;INT(2*A17*Calculator!$B$17/(Calculator!$D$7*150)),0,1))),1)</f>
        <v>0.0894736842105263</v>
      </c>
      <c r="H17" s="250" t="n">
        <f aca="false">IF(Calculator!$E$18="YES",IF(A17&lt;Calculator!$G$18,0,MIN(MIN(MIN(MOD(A17*Calculator!$B$18/(Calculator!$D$7*150),1),1-MOD(A17*Calculator!$B$18/(Calculator!$D$7*150),1)),ABS(MOD(A17*Calculator!$B$18/(Calculator!$D$7*150),1)-0.5)),MIN(MIN(MOD(A17*Calculator!$C$18/(Calculator!$D$7*150),1),1-MOD(A17*Calculator!$C$18/(Calculator!$D$7*150),1)),ABS(MOD(A17*Calculator!$C$18/(Calculator!$D$7*150),1)-0.5)),IF(INT(2*A17*Calculator!$C$18/(Calculator!$D$7*150))&gt;INT(2*A17*Calculator!$B$18/(Calculator!$D$7*150)),0,1))),1)</f>
        <v>1</v>
      </c>
      <c r="I17" s="250" t="n">
        <f aca="false">IF(Calculator!$E$19="YES",IF(A17&lt;Calculator!$G$19,0,MIN(MIN(MIN(MOD(A17*Calculator!$B$19/(Calculator!$D$7*150),1),1-MOD(A17*Calculator!$B$19/(Calculator!$D$7*150),1)),ABS(MOD(A17*Calculator!$B$19/(Calculator!$D$7*150),1)-0.5)),MIN(MIN(MOD(A17*Calculator!$C$19/(Calculator!$D$7*150),1),1-MOD(A17*Calculator!$C$19/(Calculator!$D$7*150),1)),ABS(MOD(A17*Calculator!$C$19/(Calculator!$D$7*150),1)-0.5)),IF(INT(2*A17*Calculator!$C$19/(Calculator!$D$7*150))&gt;INT(2*A17*Calculator!$B$19/(Calculator!$D$7*150)),0,1))),1)</f>
        <v>1</v>
      </c>
      <c r="J17" s="250" t="n">
        <f aca="false">IF(Calculator!$E$20="YES",IF(A17&lt;Calculator!$G$20,0,MIN(MIN(MIN(MOD(A17*Calculator!$B$20/(Calculator!$D$7*150),1),1-MOD(A17*Calculator!$B$20/(Calculator!$D$7*150),1)),ABS(MOD(A17*Calculator!$B$20/(Calculator!$D$7*150),1)-0.5)),MIN(MIN(MOD(A17*Calculator!$C$20/(Calculator!$D$7*150),1),1-MOD(A17*Calculator!$C$20/(Calculator!$D$7*150),1)),ABS(MOD(A17*Calculator!$C$20/(Calculator!$D$7*150),1)-0.5)),IF(INT(2*A17*Calculator!$C$20/(Calculator!$D$7*150))&gt;INT(2*A17*Calculator!$B$20/(Calculator!$D$7*150)),0,1))),1)</f>
        <v>1</v>
      </c>
      <c r="K17" s="250" t="n">
        <f aca="false">IF(Calculator!$E$21="YES",IF(A17&lt;Calculator!$G$21,0,MIN(MIN(MIN(MOD(A17*Calculator!$B$21/(Calculator!$D$7*150),1),1-MOD(A17*Calculator!$B$21/(Calculator!$D$7*150),1)),ABS(MOD(A17*Calculator!$B$21/(Calculator!$D$7*150),1)-0.5)),MIN(MIN(MOD(A17*Calculator!$C$21/(Calculator!$D$7*150),1),1-MOD(A17*Calculator!$C$21/(Calculator!$D$7*150),1)),ABS(MOD(A17*Calculator!$C$21/(Calculator!$D$7*150),1)-0.5)),IF(INT(2*A17*Calculator!$C$21/(Calculator!$D$7*150))&gt;INT(2*A17*Calculator!$B$21/(Calculator!$D$7*150)),0,1))),1)</f>
        <v>1</v>
      </c>
      <c r="L17" s="250" t="n">
        <f aca="false">IF(Calculator!$E$22="YES",IF(A17&lt;Calculator!$G$22,0,MIN(MIN(MIN(MOD(A17*Calculator!$B$22/(Calculator!$D$7*150),1),1-MOD(A17*Calculator!$B$22/(Calculator!$D$7*150),1)),ABS(MOD(A17*Calculator!$B$22/(Calculator!$D$7*150),1)-0.5)),MIN(MIN(MOD(A17*Calculator!$C$22/(Calculator!$D$7*150),1),1-MOD(A17*Calculator!$C$22/(Calculator!$D$7*150),1)),ABS(MOD(A17*Calculator!$C$22/(Calculator!$D$7*150),1)-0.5)),IF(INT(2*A17*Calculator!$C$22/(Calculator!$D$7*150))&gt;INT(2*A17*Calculator!$B$22/(Calculator!$D$7*150)),0,1))),1)</f>
        <v>1</v>
      </c>
      <c r="M17" s="250" t="n">
        <f aca="false">MIN(B17:L17)</f>
        <v>0</v>
      </c>
      <c r="N17" s="250" t="n">
        <f aca="false">SUMPRODUCT(($M$7:$M$557&gt;M17)*1)+SUMPRODUCT(($M$7:$M$557=M17)*(ROW($M$7:$M$557)&lt;ROW(M17)))+1</f>
        <v>393</v>
      </c>
      <c r="O17" s="250" t="str">
        <f aca="false">IF(M17&gt;=0.13,"★★★ EXCELLENT",IF(M17&gt;=0.12,"★★  GOOD",IF(M17&gt;=0.07,"★  FAIR",IF(M17&gt;=0.025,"⚠  MARGINAL","✗  AVOID"))))</f>
        <v>✗  AVOID</v>
      </c>
    </row>
    <row r="18" customFormat="false" ht="15" hidden="false" customHeight="true" outlineLevel="0" collapsed="false">
      <c r="A18" s="251" t="n">
        <v>6.1</v>
      </c>
      <c r="B18" s="252" t="n">
        <f aca="false">IF(Calculator!$E$12="YES",IF(A18&lt;Calculator!$G$12,0,MIN(MIN(MIN(MOD(A18*Calculator!$B$12/(Calculator!$D$7*150),1),1-MOD(A18*Calculator!$B$12/(Calculator!$D$7*150),1)),ABS(MOD(A18*Calculator!$B$12/(Calculator!$D$7*150),1)-0.5)),MIN(MIN(MOD(A18*Calculator!$C$12/(Calculator!$D$7*150),1),1-MOD(A18*Calculator!$C$12/(Calculator!$D$7*150),1)),ABS(MOD(A18*Calculator!$C$12/(Calculator!$D$7*150),1)-0.5)),IF(INT(2*A18*Calculator!$C$12/(Calculator!$D$7*150))&gt;INT(2*A18*Calculator!$B$12/(Calculator!$D$7*150)),0,1))),1)</f>
        <v>1</v>
      </c>
      <c r="C18" s="252" t="n">
        <f aca="false">IF(Calculator!$E$13="YES",IF(A18&lt;Calculator!$G$13,0,MIN(MIN(MIN(MOD(A18*Calculator!$B$13/(Calculator!$D$7*150),1),1-MOD(A18*Calculator!$B$13/(Calculator!$D$7*150),1)),ABS(MOD(A18*Calculator!$B$13/(Calculator!$D$7*150),1)-0.5)),MIN(MIN(MOD(A18*Calculator!$C$13/(Calculator!$D$7*150),1),1-MOD(A18*Calculator!$C$13/(Calculator!$D$7*150),1)),ABS(MOD(A18*Calculator!$C$13/(Calculator!$D$7*150),1)-0.5)),IF(INT(2*A18*Calculator!$C$13/(Calculator!$D$7*150))&gt;INT(2*A18*Calculator!$B$13/(Calculator!$D$7*150)),0,1))),1)</f>
        <v>1</v>
      </c>
      <c r="D18" s="252" t="n">
        <f aca="false">IF(Calculator!$E$14="YES",IF(A18&lt;Calculator!$G$14,0,MIN(MIN(MIN(MOD(A18*Calculator!$B$14/(Calculator!$D$7*150),1),1-MOD(A18*Calculator!$B$14/(Calculator!$D$7*150),1)),ABS(MOD(A18*Calculator!$B$14/(Calculator!$D$7*150),1)-0.5)),MIN(MIN(MOD(A18*Calculator!$C$14/(Calculator!$D$7*150),1),1-MOD(A18*Calculator!$C$14/(Calculator!$D$7*150),1)),ABS(MOD(A18*Calculator!$C$14/(Calculator!$D$7*150),1)-0.5)),IF(INT(2*A18*Calculator!$C$14/(Calculator!$D$7*150))&gt;INT(2*A18*Calculator!$B$14/(Calculator!$D$7*150)),0,1))),1)</f>
        <v>1</v>
      </c>
      <c r="E18" s="252" t="n">
        <f aca="false">IF(Calculator!$E$15="YES",IF(A18&lt;Calculator!$G$15,0,MIN(MIN(MIN(MOD(A18*Calculator!$B$15/(Calculator!$D$7*150),1),1-MOD(A18*Calculator!$B$15/(Calculator!$D$7*150),1)),ABS(MOD(A18*Calculator!$B$15/(Calculator!$D$7*150),1)-0.5)),MIN(MIN(MOD(A18*Calculator!$C$15/(Calculator!$D$7*150),1),1-MOD(A18*Calculator!$C$15/(Calculator!$D$7*150),1)),ABS(MOD(A18*Calculator!$C$15/(Calculator!$D$7*150),1)-0.5)),IF(INT(2*A18*Calculator!$C$15/(Calculator!$D$7*150))&gt;INT(2*A18*Calculator!$B$15/(Calculator!$D$7*150)),0,1))),1)</f>
        <v>0</v>
      </c>
      <c r="F18" s="252" t="n">
        <f aca="false">IF(Calculator!$E$16="YES",IF(A18&lt;Calculator!$G$16,0,MIN(MIN(MIN(MOD(A18*Calculator!$B$16/(Calculator!$D$7*150),1),1-MOD(A18*Calculator!$B$16/(Calculator!$D$7*150),1)),ABS(MOD(A18*Calculator!$B$16/(Calculator!$D$7*150),1)-0.5)),MIN(MIN(MOD(A18*Calculator!$C$16/(Calculator!$D$7*150),1),1-MOD(A18*Calculator!$C$16/(Calculator!$D$7*150),1)),ABS(MOD(A18*Calculator!$C$16/(Calculator!$D$7*150),1)-0.5)),IF(INT(2*A18*Calculator!$C$16/(Calculator!$D$7*150))&gt;INT(2*A18*Calculator!$B$16/(Calculator!$D$7*150)),0,1))),1)</f>
        <v>1</v>
      </c>
      <c r="G18" s="252" t="n">
        <f aca="false">IF(Calculator!$E$17="YES",IF(A18&lt;Calculator!$G$17,0,MIN(MIN(MIN(MOD(A18*Calculator!$B$17/(Calculator!$D$7*150),1),1-MOD(A18*Calculator!$B$17/(Calculator!$D$7*150),1)),ABS(MOD(A18*Calculator!$B$17/(Calculator!$D$7*150),1)-0.5)),MIN(MIN(MOD(A18*Calculator!$C$17/(Calculator!$D$7*150),1),1-MOD(A18*Calculator!$C$17/(Calculator!$D$7*150),1)),ABS(MOD(A18*Calculator!$C$17/(Calculator!$D$7*150),1)-0.5)),IF(INT(2*A18*Calculator!$C$17/(Calculator!$D$7*150))&gt;INT(2*A18*Calculator!$B$17/(Calculator!$D$7*150)),0,1))),1)</f>
        <v>0.099298245614035</v>
      </c>
      <c r="H18" s="252" t="n">
        <f aca="false">IF(Calculator!$E$18="YES",IF(A18&lt;Calculator!$G$18,0,MIN(MIN(MIN(MOD(A18*Calculator!$B$18/(Calculator!$D$7*150),1),1-MOD(A18*Calculator!$B$18/(Calculator!$D$7*150),1)),ABS(MOD(A18*Calculator!$B$18/(Calculator!$D$7*150),1)-0.5)),MIN(MIN(MOD(A18*Calculator!$C$18/(Calculator!$D$7*150),1),1-MOD(A18*Calculator!$C$18/(Calculator!$D$7*150),1)),ABS(MOD(A18*Calculator!$C$18/(Calculator!$D$7*150),1)-0.5)),IF(INT(2*A18*Calculator!$C$18/(Calculator!$D$7*150))&gt;INT(2*A18*Calculator!$B$18/(Calculator!$D$7*150)),0,1))),1)</f>
        <v>1</v>
      </c>
      <c r="I18" s="252" t="n">
        <f aca="false">IF(Calculator!$E$19="YES",IF(A18&lt;Calculator!$G$19,0,MIN(MIN(MIN(MOD(A18*Calculator!$B$19/(Calculator!$D$7*150),1),1-MOD(A18*Calculator!$B$19/(Calculator!$D$7*150),1)),ABS(MOD(A18*Calculator!$B$19/(Calculator!$D$7*150),1)-0.5)),MIN(MIN(MOD(A18*Calculator!$C$19/(Calculator!$D$7*150),1),1-MOD(A18*Calculator!$C$19/(Calculator!$D$7*150),1)),ABS(MOD(A18*Calculator!$C$19/(Calculator!$D$7*150),1)-0.5)),IF(INT(2*A18*Calculator!$C$19/(Calculator!$D$7*150))&gt;INT(2*A18*Calculator!$B$19/(Calculator!$D$7*150)),0,1))),1)</f>
        <v>1</v>
      </c>
      <c r="J18" s="252" t="n">
        <f aca="false">IF(Calculator!$E$20="YES",IF(A18&lt;Calculator!$G$20,0,MIN(MIN(MIN(MOD(A18*Calculator!$B$20/(Calculator!$D$7*150),1),1-MOD(A18*Calculator!$B$20/(Calculator!$D$7*150),1)),ABS(MOD(A18*Calculator!$B$20/(Calculator!$D$7*150),1)-0.5)),MIN(MIN(MOD(A18*Calculator!$C$20/(Calculator!$D$7*150),1),1-MOD(A18*Calculator!$C$20/(Calculator!$D$7*150),1)),ABS(MOD(A18*Calculator!$C$20/(Calculator!$D$7*150),1)-0.5)),IF(INT(2*A18*Calculator!$C$20/(Calculator!$D$7*150))&gt;INT(2*A18*Calculator!$B$20/(Calculator!$D$7*150)),0,1))),1)</f>
        <v>1</v>
      </c>
      <c r="K18" s="252" t="n">
        <f aca="false">IF(Calculator!$E$21="YES",IF(A18&lt;Calculator!$G$21,0,MIN(MIN(MIN(MOD(A18*Calculator!$B$21/(Calculator!$D$7*150),1),1-MOD(A18*Calculator!$B$21/(Calculator!$D$7*150),1)),ABS(MOD(A18*Calculator!$B$21/(Calculator!$D$7*150),1)-0.5)),MIN(MIN(MOD(A18*Calculator!$C$21/(Calculator!$D$7*150),1),1-MOD(A18*Calculator!$C$21/(Calculator!$D$7*150),1)),ABS(MOD(A18*Calculator!$C$21/(Calculator!$D$7*150),1)-0.5)),IF(INT(2*A18*Calculator!$C$21/(Calculator!$D$7*150))&gt;INT(2*A18*Calculator!$B$21/(Calculator!$D$7*150)),0,1))),1)</f>
        <v>1</v>
      </c>
      <c r="L18" s="252" t="n">
        <f aca="false">IF(Calculator!$E$22="YES",IF(A18&lt;Calculator!$G$22,0,MIN(MIN(MIN(MOD(A18*Calculator!$B$22/(Calculator!$D$7*150),1),1-MOD(A18*Calculator!$B$22/(Calculator!$D$7*150),1)),ABS(MOD(A18*Calculator!$B$22/(Calculator!$D$7*150),1)-0.5)),MIN(MIN(MOD(A18*Calculator!$C$22/(Calculator!$D$7*150),1),1-MOD(A18*Calculator!$C$22/(Calculator!$D$7*150),1)),ABS(MOD(A18*Calculator!$C$22/(Calculator!$D$7*150),1)-0.5)),IF(INT(2*A18*Calculator!$C$22/(Calculator!$D$7*150))&gt;INT(2*A18*Calculator!$B$22/(Calculator!$D$7*150)),0,1))),1)</f>
        <v>1</v>
      </c>
      <c r="M18" s="252" t="n">
        <f aca="false">MIN(B18:L18)</f>
        <v>0</v>
      </c>
      <c r="N18" s="252" t="n">
        <f aca="false">SUMPRODUCT(($M$7:$M$557&gt;M18)*1)+SUMPRODUCT(($M$7:$M$557=M18)*(ROW($M$7:$M$557)&lt;ROW(M18)))+1</f>
        <v>394</v>
      </c>
      <c r="O18" s="252" t="str">
        <f aca="false">IF(M18&gt;=0.13,"★★★ EXCELLENT",IF(M18&gt;=0.12,"★★  GOOD",IF(M18&gt;=0.07,"★  FAIR",IF(M18&gt;=0.025,"⚠  MARGINAL","✗  AVOID"))))</f>
        <v>✗  AVOID</v>
      </c>
    </row>
    <row r="19" customFormat="false" ht="15" hidden="false" customHeight="true" outlineLevel="0" collapsed="false">
      <c r="A19" s="249" t="n">
        <v>6.2</v>
      </c>
      <c r="B19" s="250" t="n">
        <f aca="false">IF(Calculator!$E$12="YES",IF(A19&lt;Calculator!$G$12,0,MIN(MIN(MIN(MOD(A19*Calculator!$B$12/(Calculator!$D$7*150),1),1-MOD(A19*Calculator!$B$12/(Calculator!$D$7*150),1)),ABS(MOD(A19*Calculator!$B$12/(Calculator!$D$7*150),1)-0.5)),MIN(MIN(MOD(A19*Calculator!$C$12/(Calculator!$D$7*150),1),1-MOD(A19*Calculator!$C$12/(Calculator!$D$7*150),1)),ABS(MOD(A19*Calculator!$C$12/(Calculator!$D$7*150),1)-0.5)),IF(INT(2*A19*Calculator!$C$12/(Calculator!$D$7*150))&gt;INT(2*A19*Calculator!$B$12/(Calculator!$D$7*150)),0,1))),1)</f>
        <v>1</v>
      </c>
      <c r="C19" s="250" t="n">
        <f aca="false">IF(Calculator!$E$13="YES",IF(A19&lt;Calculator!$G$13,0,MIN(MIN(MIN(MOD(A19*Calculator!$B$13/(Calculator!$D$7*150),1),1-MOD(A19*Calculator!$B$13/(Calculator!$D$7*150),1)),ABS(MOD(A19*Calculator!$B$13/(Calculator!$D$7*150),1)-0.5)),MIN(MIN(MOD(A19*Calculator!$C$13/(Calculator!$D$7*150),1),1-MOD(A19*Calculator!$C$13/(Calculator!$D$7*150),1)),ABS(MOD(A19*Calculator!$C$13/(Calculator!$D$7*150),1)-0.5)),IF(INT(2*A19*Calculator!$C$13/(Calculator!$D$7*150))&gt;INT(2*A19*Calculator!$B$13/(Calculator!$D$7*150)),0,1))),1)</f>
        <v>1</v>
      </c>
      <c r="D19" s="250" t="n">
        <f aca="false">IF(Calculator!$E$14="YES",IF(A19&lt;Calculator!$G$14,0,MIN(MIN(MIN(MOD(A19*Calculator!$B$14/(Calculator!$D$7*150),1),1-MOD(A19*Calculator!$B$14/(Calculator!$D$7*150),1)),ABS(MOD(A19*Calculator!$B$14/(Calculator!$D$7*150),1)-0.5)),MIN(MIN(MOD(A19*Calculator!$C$14/(Calculator!$D$7*150),1),1-MOD(A19*Calculator!$C$14/(Calculator!$D$7*150),1)),ABS(MOD(A19*Calculator!$C$14/(Calculator!$D$7*150),1)-0.5)),IF(INT(2*A19*Calculator!$C$14/(Calculator!$D$7*150))&gt;INT(2*A19*Calculator!$B$14/(Calculator!$D$7*150)),0,1))),1)</f>
        <v>1</v>
      </c>
      <c r="E19" s="250" t="n">
        <f aca="false">IF(Calculator!$E$15="YES",IF(A19&lt;Calculator!$G$15,0,MIN(MIN(MIN(MOD(A19*Calculator!$B$15/(Calculator!$D$7*150),1),1-MOD(A19*Calculator!$B$15/(Calculator!$D$7*150),1)),ABS(MOD(A19*Calculator!$B$15/(Calculator!$D$7*150),1)-0.5)),MIN(MIN(MOD(A19*Calculator!$C$15/(Calculator!$D$7*150),1),1-MOD(A19*Calculator!$C$15/(Calculator!$D$7*150),1)),ABS(MOD(A19*Calculator!$C$15/(Calculator!$D$7*150),1)-0.5)),IF(INT(2*A19*Calculator!$C$15/(Calculator!$D$7*150))&gt;INT(2*A19*Calculator!$B$15/(Calculator!$D$7*150)),0,1))),1)</f>
        <v>0</v>
      </c>
      <c r="F19" s="250" t="n">
        <f aca="false">IF(Calculator!$E$16="YES",IF(A19&lt;Calculator!$G$16,0,MIN(MIN(MIN(MOD(A19*Calculator!$B$16/(Calculator!$D$7*150),1),1-MOD(A19*Calculator!$B$16/(Calculator!$D$7*150),1)),ABS(MOD(A19*Calculator!$B$16/(Calculator!$D$7*150),1)-0.5)),MIN(MIN(MOD(A19*Calculator!$C$16/(Calculator!$D$7*150),1),1-MOD(A19*Calculator!$C$16/(Calculator!$D$7*150),1)),ABS(MOD(A19*Calculator!$C$16/(Calculator!$D$7*150),1)-0.5)),IF(INT(2*A19*Calculator!$C$16/(Calculator!$D$7*150))&gt;INT(2*A19*Calculator!$B$16/(Calculator!$D$7*150)),0,1))),1)</f>
        <v>1</v>
      </c>
      <c r="G19" s="250" t="n">
        <f aca="false">IF(Calculator!$E$17="YES",IF(A19&lt;Calculator!$G$17,0,MIN(MIN(MIN(MOD(A19*Calculator!$B$17/(Calculator!$D$7*150),1),1-MOD(A19*Calculator!$B$17/(Calculator!$D$7*150),1)),ABS(MOD(A19*Calculator!$B$17/(Calculator!$D$7*150),1)-0.5)),MIN(MIN(MOD(A19*Calculator!$C$17/(Calculator!$D$7*150),1),1-MOD(A19*Calculator!$C$17/(Calculator!$D$7*150),1)),ABS(MOD(A19*Calculator!$C$17/(Calculator!$D$7*150),1)-0.5)),IF(INT(2*A19*Calculator!$C$17/(Calculator!$D$7*150))&gt;INT(2*A19*Calculator!$B$17/(Calculator!$D$7*150)),0,1))),1)</f>
        <v>0.109122807017544</v>
      </c>
      <c r="H19" s="250" t="n">
        <f aca="false">IF(Calculator!$E$18="YES",IF(A19&lt;Calculator!$G$18,0,MIN(MIN(MIN(MOD(A19*Calculator!$B$18/(Calculator!$D$7*150),1),1-MOD(A19*Calculator!$B$18/(Calculator!$D$7*150),1)),ABS(MOD(A19*Calculator!$B$18/(Calculator!$D$7*150),1)-0.5)),MIN(MIN(MOD(A19*Calculator!$C$18/(Calculator!$D$7*150),1),1-MOD(A19*Calculator!$C$18/(Calculator!$D$7*150),1)),ABS(MOD(A19*Calculator!$C$18/(Calculator!$D$7*150),1)-0.5)),IF(INT(2*A19*Calculator!$C$18/(Calculator!$D$7*150))&gt;INT(2*A19*Calculator!$B$18/(Calculator!$D$7*150)),0,1))),1)</f>
        <v>1</v>
      </c>
      <c r="I19" s="250" t="n">
        <f aca="false">IF(Calculator!$E$19="YES",IF(A19&lt;Calculator!$G$19,0,MIN(MIN(MIN(MOD(A19*Calculator!$B$19/(Calculator!$D$7*150),1),1-MOD(A19*Calculator!$B$19/(Calculator!$D$7*150),1)),ABS(MOD(A19*Calculator!$B$19/(Calculator!$D$7*150),1)-0.5)),MIN(MIN(MOD(A19*Calculator!$C$19/(Calculator!$D$7*150),1),1-MOD(A19*Calculator!$C$19/(Calculator!$D$7*150),1)),ABS(MOD(A19*Calculator!$C$19/(Calculator!$D$7*150),1)-0.5)),IF(INT(2*A19*Calculator!$C$19/(Calculator!$D$7*150))&gt;INT(2*A19*Calculator!$B$19/(Calculator!$D$7*150)),0,1))),1)</f>
        <v>1</v>
      </c>
      <c r="J19" s="250" t="n">
        <f aca="false">IF(Calculator!$E$20="YES",IF(A19&lt;Calculator!$G$20,0,MIN(MIN(MIN(MOD(A19*Calculator!$B$20/(Calculator!$D$7*150),1),1-MOD(A19*Calculator!$B$20/(Calculator!$D$7*150),1)),ABS(MOD(A19*Calculator!$B$20/(Calculator!$D$7*150),1)-0.5)),MIN(MIN(MOD(A19*Calculator!$C$20/(Calculator!$D$7*150),1),1-MOD(A19*Calculator!$C$20/(Calculator!$D$7*150),1)),ABS(MOD(A19*Calculator!$C$20/(Calculator!$D$7*150),1)-0.5)),IF(INT(2*A19*Calculator!$C$20/(Calculator!$D$7*150))&gt;INT(2*A19*Calculator!$B$20/(Calculator!$D$7*150)),0,1))),1)</f>
        <v>1</v>
      </c>
      <c r="K19" s="250" t="n">
        <f aca="false">IF(Calculator!$E$21="YES",IF(A19&lt;Calculator!$G$21,0,MIN(MIN(MIN(MOD(A19*Calculator!$B$21/(Calculator!$D$7*150),1),1-MOD(A19*Calculator!$B$21/(Calculator!$D$7*150),1)),ABS(MOD(A19*Calculator!$B$21/(Calculator!$D$7*150),1)-0.5)),MIN(MIN(MOD(A19*Calculator!$C$21/(Calculator!$D$7*150),1),1-MOD(A19*Calculator!$C$21/(Calculator!$D$7*150),1)),ABS(MOD(A19*Calculator!$C$21/(Calculator!$D$7*150),1)-0.5)),IF(INT(2*A19*Calculator!$C$21/(Calculator!$D$7*150))&gt;INT(2*A19*Calculator!$B$21/(Calculator!$D$7*150)),0,1))),1)</f>
        <v>1</v>
      </c>
      <c r="L19" s="250" t="n">
        <f aca="false">IF(Calculator!$E$22="YES",IF(A19&lt;Calculator!$G$22,0,MIN(MIN(MIN(MOD(A19*Calculator!$B$22/(Calculator!$D$7*150),1),1-MOD(A19*Calculator!$B$22/(Calculator!$D$7*150),1)),ABS(MOD(A19*Calculator!$B$22/(Calculator!$D$7*150),1)-0.5)),MIN(MIN(MOD(A19*Calculator!$C$22/(Calculator!$D$7*150),1),1-MOD(A19*Calculator!$C$22/(Calculator!$D$7*150),1)),ABS(MOD(A19*Calculator!$C$22/(Calculator!$D$7*150),1)-0.5)),IF(INT(2*A19*Calculator!$C$22/(Calculator!$D$7*150))&gt;INT(2*A19*Calculator!$B$22/(Calculator!$D$7*150)),0,1))),1)</f>
        <v>1</v>
      </c>
      <c r="M19" s="250" t="n">
        <f aca="false">MIN(B19:L19)</f>
        <v>0</v>
      </c>
      <c r="N19" s="250" t="n">
        <f aca="false">SUMPRODUCT(($M$7:$M$557&gt;M19)*1)+SUMPRODUCT(($M$7:$M$557=M19)*(ROW($M$7:$M$557)&lt;ROW(M19)))+1</f>
        <v>395</v>
      </c>
      <c r="O19" s="250" t="str">
        <f aca="false">IF(M19&gt;=0.13,"★★★ EXCELLENT",IF(M19&gt;=0.12,"★★  GOOD",IF(M19&gt;=0.07,"★  FAIR",IF(M19&gt;=0.025,"⚠  MARGINAL","✗  AVOID"))))</f>
        <v>✗  AVOID</v>
      </c>
    </row>
    <row r="20" customFormat="false" ht="15" hidden="false" customHeight="true" outlineLevel="0" collapsed="false">
      <c r="A20" s="251" t="n">
        <v>6.3</v>
      </c>
      <c r="B20" s="252" t="n">
        <f aca="false">IF(Calculator!$E$12="YES",IF(A20&lt;Calculator!$G$12,0,MIN(MIN(MIN(MOD(A20*Calculator!$B$12/(Calculator!$D$7*150),1),1-MOD(A20*Calculator!$B$12/(Calculator!$D$7*150),1)),ABS(MOD(A20*Calculator!$B$12/(Calculator!$D$7*150),1)-0.5)),MIN(MIN(MOD(A20*Calculator!$C$12/(Calculator!$D$7*150),1),1-MOD(A20*Calculator!$C$12/(Calculator!$D$7*150),1)),ABS(MOD(A20*Calculator!$C$12/(Calculator!$D$7*150),1)-0.5)),IF(INT(2*A20*Calculator!$C$12/(Calculator!$D$7*150))&gt;INT(2*A20*Calculator!$B$12/(Calculator!$D$7*150)),0,1))),1)</f>
        <v>1</v>
      </c>
      <c r="C20" s="252" t="n">
        <f aca="false">IF(Calculator!$E$13="YES",IF(A20&lt;Calculator!$G$13,0,MIN(MIN(MIN(MOD(A20*Calculator!$B$13/(Calculator!$D$7*150),1),1-MOD(A20*Calculator!$B$13/(Calculator!$D$7*150),1)),ABS(MOD(A20*Calculator!$B$13/(Calculator!$D$7*150),1)-0.5)),MIN(MIN(MOD(A20*Calculator!$C$13/(Calculator!$D$7*150),1),1-MOD(A20*Calculator!$C$13/(Calculator!$D$7*150),1)),ABS(MOD(A20*Calculator!$C$13/(Calculator!$D$7*150),1)-0.5)),IF(INT(2*A20*Calculator!$C$13/(Calculator!$D$7*150))&gt;INT(2*A20*Calculator!$B$13/(Calculator!$D$7*150)),0,1))),1)</f>
        <v>1</v>
      </c>
      <c r="D20" s="252" t="n">
        <f aca="false">IF(Calculator!$E$14="YES",IF(A20&lt;Calculator!$G$14,0,MIN(MIN(MIN(MOD(A20*Calculator!$B$14/(Calculator!$D$7*150),1),1-MOD(A20*Calculator!$B$14/(Calculator!$D$7*150),1)),ABS(MOD(A20*Calculator!$B$14/(Calculator!$D$7*150),1)-0.5)),MIN(MIN(MOD(A20*Calculator!$C$14/(Calculator!$D$7*150),1),1-MOD(A20*Calculator!$C$14/(Calculator!$D$7*150),1)),ABS(MOD(A20*Calculator!$C$14/(Calculator!$D$7*150),1)-0.5)),IF(INT(2*A20*Calculator!$C$14/(Calculator!$D$7*150))&gt;INT(2*A20*Calculator!$B$14/(Calculator!$D$7*150)),0,1))),1)</f>
        <v>1</v>
      </c>
      <c r="E20" s="252" t="n">
        <f aca="false">IF(Calculator!$E$15="YES",IF(A20&lt;Calculator!$G$15,0,MIN(MIN(MIN(MOD(A20*Calculator!$B$15/(Calculator!$D$7*150),1),1-MOD(A20*Calculator!$B$15/(Calculator!$D$7*150),1)),ABS(MOD(A20*Calculator!$B$15/(Calculator!$D$7*150),1)-0.5)),MIN(MIN(MOD(A20*Calculator!$C$15/(Calculator!$D$7*150),1),1-MOD(A20*Calculator!$C$15/(Calculator!$D$7*150),1)),ABS(MOD(A20*Calculator!$C$15/(Calculator!$D$7*150),1)-0.5)),IF(INT(2*A20*Calculator!$C$15/(Calculator!$D$7*150))&gt;INT(2*A20*Calculator!$B$15/(Calculator!$D$7*150)),0,1))),1)</f>
        <v>0</v>
      </c>
      <c r="F20" s="252" t="n">
        <f aca="false">IF(Calculator!$E$16="YES",IF(A20&lt;Calculator!$G$16,0,MIN(MIN(MIN(MOD(A20*Calculator!$B$16/(Calculator!$D$7*150),1),1-MOD(A20*Calculator!$B$16/(Calculator!$D$7*150),1)),ABS(MOD(A20*Calculator!$B$16/(Calculator!$D$7*150),1)-0.5)),MIN(MIN(MOD(A20*Calculator!$C$16/(Calculator!$D$7*150),1),1-MOD(A20*Calculator!$C$16/(Calculator!$D$7*150),1)),ABS(MOD(A20*Calculator!$C$16/(Calculator!$D$7*150),1)-0.5)),IF(INT(2*A20*Calculator!$C$16/(Calculator!$D$7*150))&gt;INT(2*A20*Calculator!$B$16/(Calculator!$D$7*150)),0,1))),1)</f>
        <v>1</v>
      </c>
      <c r="G20" s="252" t="n">
        <f aca="false">IF(Calculator!$E$17="YES",IF(A20&lt;Calculator!$G$17,0,MIN(MIN(MIN(MOD(A20*Calculator!$B$17/(Calculator!$D$7*150),1),1-MOD(A20*Calculator!$B$17/(Calculator!$D$7*150),1)),ABS(MOD(A20*Calculator!$B$17/(Calculator!$D$7*150),1)-0.5)),MIN(MIN(MOD(A20*Calculator!$C$17/(Calculator!$D$7*150),1),1-MOD(A20*Calculator!$C$17/(Calculator!$D$7*150),1)),ABS(MOD(A20*Calculator!$C$17/(Calculator!$D$7*150),1)-0.5)),IF(INT(2*A20*Calculator!$C$17/(Calculator!$D$7*150))&gt;INT(2*A20*Calculator!$B$17/(Calculator!$D$7*150)),0,1))),1)</f>
        <v>0.118947368421053</v>
      </c>
      <c r="H20" s="252" t="n">
        <f aca="false">IF(Calculator!$E$18="YES",IF(A20&lt;Calculator!$G$18,0,MIN(MIN(MIN(MOD(A20*Calculator!$B$18/(Calculator!$D$7*150),1),1-MOD(A20*Calculator!$B$18/(Calculator!$D$7*150),1)),ABS(MOD(A20*Calculator!$B$18/(Calculator!$D$7*150),1)-0.5)),MIN(MIN(MOD(A20*Calculator!$C$18/(Calculator!$D$7*150),1),1-MOD(A20*Calculator!$C$18/(Calculator!$D$7*150),1)),ABS(MOD(A20*Calculator!$C$18/(Calculator!$D$7*150),1)-0.5)),IF(INT(2*A20*Calculator!$C$18/(Calculator!$D$7*150))&gt;INT(2*A20*Calculator!$B$18/(Calculator!$D$7*150)),0,1))),1)</f>
        <v>1</v>
      </c>
      <c r="I20" s="252" t="n">
        <f aca="false">IF(Calculator!$E$19="YES",IF(A20&lt;Calculator!$G$19,0,MIN(MIN(MIN(MOD(A20*Calculator!$B$19/(Calculator!$D$7*150),1),1-MOD(A20*Calculator!$B$19/(Calculator!$D$7*150),1)),ABS(MOD(A20*Calculator!$B$19/(Calculator!$D$7*150),1)-0.5)),MIN(MIN(MOD(A20*Calculator!$C$19/(Calculator!$D$7*150),1),1-MOD(A20*Calculator!$C$19/(Calculator!$D$7*150),1)),ABS(MOD(A20*Calculator!$C$19/(Calculator!$D$7*150),1)-0.5)),IF(INT(2*A20*Calculator!$C$19/(Calculator!$D$7*150))&gt;INT(2*A20*Calculator!$B$19/(Calculator!$D$7*150)),0,1))),1)</f>
        <v>1</v>
      </c>
      <c r="J20" s="252" t="n">
        <f aca="false">IF(Calculator!$E$20="YES",IF(A20&lt;Calculator!$G$20,0,MIN(MIN(MIN(MOD(A20*Calculator!$B$20/(Calculator!$D$7*150),1),1-MOD(A20*Calculator!$B$20/(Calculator!$D$7*150),1)),ABS(MOD(A20*Calculator!$B$20/(Calculator!$D$7*150),1)-0.5)),MIN(MIN(MOD(A20*Calculator!$C$20/(Calculator!$D$7*150),1),1-MOD(A20*Calculator!$C$20/(Calculator!$D$7*150),1)),ABS(MOD(A20*Calculator!$C$20/(Calculator!$D$7*150),1)-0.5)),IF(INT(2*A20*Calculator!$C$20/(Calculator!$D$7*150))&gt;INT(2*A20*Calculator!$B$20/(Calculator!$D$7*150)),0,1))),1)</f>
        <v>1</v>
      </c>
      <c r="K20" s="252" t="n">
        <f aca="false">IF(Calculator!$E$21="YES",IF(A20&lt;Calculator!$G$21,0,MIN(MIN(MIN(MOD(A20*Calculator!$B$21/(Calculator!$D$7*150),1),1-MOD(A20*Calculator!$B$21/(Calculator!$D$7*150),1)),ABS(MOD(A20*Calculator!$B$21/(Calculator!$D$7*150),1)-0.5)),MIN(MIN(MOD(A20*Calculator!$C$21/(Calculator!$D$7*150),1),1-MOD(A20*Calculator!$C$21/(Calculator!$D$7*150),1)),ABS(MOD(A20*Calculator!$C$21/(Calculator!$D$7*150),1)-0.5)),IF(INT(2*A20*Calculator!$C$21/(Calculator!$D$7*150))&gt;INT(2*A20*Calculator!$B$21/(Calculator!$D$7*150)),0,1))),1)</f>
        <v>1</v>
      </c>
      <c r="L20" s="252" t="n">
        <f aca="false">IF(Calculator!$E$22="YES",IF(A20&lt;Calculator!$G$22,0,MIN(MIN(MIN(MOD(A20*Calculator!$B$22/(Calculator!$D$7*150),1),1-MOD(A20*Calculator!$B$22/(Calculator!$D$7*150),1)),ABS(MOD(A20*Calculator!$B$22/(Calculator!$D$7*150),1)-0.5)),MIN(MIN(MOD(A20*Calculator!$C$22/(Calculator!$D$7*150),1),1-MOD(A20*Calculator!$C$22/(Calculator!$D$7*150),1)),ABS(MOD(A20*Calculator!$C$22/(Calculator!$D$7*150),1)-0.5)),IF(INT(2*A20*Calculator!$C$22/(Calculator!$D$7*150))&gt;INT(2*A20*Calculator!$B$22/(Calculator!$D$7*150)),0,1))),1)</f>
        <v>1</v>
      </c>
      <c r="M20" s="252" t="n">
        <f aca="false">MIN(B20:L20)</f>
        <v>0</v>
      </c>
      <c r="N20" s="252" t="n">
        <f aca="false">SUMPRODUCT(($M$7:$M$557&gt;M20)*1)+SUMPRODUCT(($M$7:$M$557=M20)*(ROW($M$7:$M$557)&lt;ROW(M20)))+1</f>
        <v>396</v>
      </c>
      <c r="O20" s="252" t="str">
        <f aca="false">IF(M20&gt;=0.13,"★★★ EXCELLENT",IF(M20&gt;=0.12,"★★  GOOD",IF(M20&gt;=0.07,"★  FAIR",IF(M20&gt;=0.025,"⚠  MARGINAL","✗  AVOID"))))</f>
        <v>✗  AVOID</v>
      </c>
    </row>
    <row r="21" customFormat="false" ht="15" hidden="false" customHeight="true" outlineLevel="0" collapsed="false">
      <c r="A21" s="249" t="n">
        <v>6.4</v>
      </c>
      <c r="B21" s="250" t="n">
        <f aca="false">IF(Calculator!$E$12="YES",IF(A21&lt;Calculator!$G$12,0,MIN(MIN(MIN(MOD(A21*Calculator!$B$12/(Calculator!$D$7*150),1),1-MOD(A21*Calculator!$B$12/(Calculator!$D$7*150),1)),ABS(MOD(A21*Calculator!$B$12/(Calculator!$D$7*150),1)-0.5)),MIN(MIN(MOD(A21*Calculator!$C$12/(Calculator!$D$7*150),1),1-MOD(A21*Calculator!$C$12/(Calculator!$D$7*150),1)),ABS(MOD(A21*Calculator!$C$12/(Calculator!$D$7*150),1)-0.5)),IF(INT(2*A21*Calculator!$C$12/(Calculator!$D$7*150))&gt;INT(2*A21*Calculator!$B$12/(Calculator!$D$7*150)),0,1))),1)</f>
        <v>1</v>
      </c>
      <c r="C21" s="250" t="n">
        <f aca="false">IF(Calculator!$E$13="YES",IF(A21&lt;Calculator!$G$13,0,MIN(MIN(MIN(MOD(A21*Calculator!$B$13/(Calculator!$D$7*150),1),1-MOD(A21*Calculator!$B$13/(Calculator!$D$7*150),1)),ABS(MOD(A21*Calculator!$B$13/(Calculator!$D$7*150),1)-0.5)),MIN(MIN(MOD(A21*Calculator!$C$13/(Calculator!$D$7*150),1),1-MOD(A21*Calculator!$C$13/(Calculator!$D$7*150),1)),ABS(MOD(A21*Calculator!$C$13/(Calculator!$D$7*150),1)-0.5)),IF(INT(2*A21*Calculator!$C$13/(Calculator!$D$7*150))&gt;INT(2*A21*Calculator!$B$13/(Calculator!$D$7*150)),0,1))),1)</f>
        <v>1</v>
      </c>
      <c r="D21" s="250" t="n">
        <f aca="false">IF(Calculator!$E$14="YES",IF(A21&lt;Calculator!$G$14,0,MIN(MIN(MIN(MOD(A21*Calculator!$B$14/(Calculator!$D$7*150),1),1-MOD(A21*Calculator!$B$14/(Calculator!$D$7*150),1)),ABS(MOD(A21*Calculator!$B$14/(Calculator!$D$7*150),1)-0.5)),MIN(MIN(MOD(A21*Calculator!$C$14/(Calculator!$D$7*150),1),1-MOD(A21*Calculator!$C$14/(Calculator!$D$7*150),1)),ABS(MOD(A21*Calculator!$C$14/(Calculator!$D$7*150),1)-0.5)),IF(INT(2*A21*Calculator!$C$14/(Calculator!$D$7*150))&gt;INT(2*A21*Calculator!$B$14/(Calculator!$D$7*150)),0,1))),1)</f>
        <v>1</v>
      </c>
      <c r="E21" s="250" t="n">
        <f aca="false">IF(Calculator!$E$15="YES",IF(A21&lt;Calculator!$G$15,0,MIN(MIN(MIN(MOD(A21*Calculator!$B$15/(Calculator!$D$7*150),1),1-MOD(A21*Calculator!$B$15/(Calculator!$D$7*150),1)),ABS(MOD(A21*Calculator!$B$15/(Calculator!$D$7*150),1)-0.5)),MIN(MIN(MOD(A21*Calculator!$C$15/(Calculator!$D$7*150),1),1-MOD(A21*Calculator!$C$15/(Calculator!$D$7*150),1)),ABS(MOD(A21*Calculator!$C$15/(Calculator!$D$7*150),1)-0.5)),IF(INT(2*A21*Calculator!$C$15/(Calculator!$D$7*150))&gt;INT(2*A21*Calculator!$B$15/(Calculator!$D$7*150)),0,1))),1)</f>
        <v>0</v>
      </c>
      <c r="F21" s="250" t="n">
        <f aca="false">IF(Calculator!$E$16="YES",IF(A21&lt;Calculator!$G$16,0,MIN(MIN(MIN(MOD(A21*Calculator!$B$16/(Calculator!$D$7*150),1),1-MOD(A21*Calculator!$B$16/(Calculator!$D$7*150),1)),ABS(MOD(A21*Calculator!$B$16/(Calculator!$D$7*150),1)-0.5)),MIN(MIN(MOD(A21*Calculator!$C$16/(Calculator!$D$7*150),1),1-MOD(A21*Calculator!$C$16/(Calculator!$D$7*150),1)),ABS(MOD(A21*Calculator!$C$16/(Calculator!$D$7*150),1)-0.5)),IF(INT(2*A21*Calculator!$C$16/(Calculator!$D$7*150))&gt;INT(2*A21*Calculator!$B$16/(Calculator!$D$7*150)),0,1))),1)</f>
        <v>1</v>
      </c>
      <c r="G21" s="250" t="n">
        <f aca="false">IF(Calculator!$E$17="YES",IF(A21&lt;Calculator!$G$17,0,MIN(MIN(MIN(MOD(A21*Calculator!$B$17/(Calculator!$D$7*150),1),1-MOD(A21*Calculator!$B$17/(Calculator!$D$7*150),1)),ABS(MOD(A21*Calculator!$B$17/(Calculator!$D$7*150),1)-0.5)),MIN(MIN(MOD(A21*Calculator!$C$17/(Calculator!$D$7*150),1),1-MOD(A21*Calculator!$C$17/(Calculator!$D$7*150),1)),ABS(MOD(A21*Calculator!$C$17/(Calculator!$D$7*150),1)-0.5)),IF(INT(2*A21*Calculator!$C$17/(Calculator!$D$7*150))&gt;INT(2*A21*Calculator!$B$17/(Calculator!$D$7*150)),0,1))),1)</f>
        <v>0.128771929824561</v>
      </c>
      <c r="H21" s="250" t="n">
        <f aca="false">IF(Calculator!$E$18="YES",IF(A21&lt;Calculator!$G$18,0,MIN(MIN(MIN(MOD(A21*Calculator!$B$18/(Calculator!$D$7*150),1),1-MOD(A21*Calculator!$B$18/(Calculator!$D$7*150),1)),ABS(MOD(A21*Calculator!$B$18/(Calculator!$D$7*150),1)-0.5)),MIN(MIN(MOD(A21*Calculator!$C$18/(Calculator!$D$7*150),1),1-MOD(A21*Calculator!$C$18/(Calculator!$D$7*150),1)),ABS(MOD(A21*Calculator!$C$18/(Calculator!$D$7*150),1)-0.5)),IF(INT(2*A21*Calculator!$C$18/(Calculator!$D$7*150))&gt;INT(2*A21*Calculator!$B$18/(Calculator!$D$7*150)),0,1))),1)</f>
        <v>1</v>
      </c>
      <c r="I21" s="250" t="n">
        <f aca="false">IF(Calculator!$E$19="YES",IF(A21&lt;Calculator!$G$19,0,MIN(MIN(MIN(MOD(A21*Calculator!$B$19/(Calculator!$D$7*150),1),1-MOD(A21*Calculator!$B$19/(Calculator!$D$7*150),1)),ABS(MOD(A21*Calculator!$B$19/(Calculator!$D$7*150),1)-0.5)),MIN(MIN(MOD(A21*Calculator!$C$19/(Calculator!$D$7*150),1),1-MOD(A21*Calculator!$C$19/(Calculator!$D$7*150),1)),ABS(MOD(A21*Calculator!$C$19/(Calculator!$D$7*150),1)-0.5)),IF(INT(2*A21*Calculator!$C$19/(Calculator!$D$7*150))&gt;INT(2*A21*Calculator!$B$19/(Calculator!$D$7*150)),0,1))),1)</f>
        <v>1</v>
      </c>
      <c r="J21" s="250" t="n">
        <f aca="false">IF(Calculator!$E$20="YES",IF(A21&lt;Calculator!$G$20,0,MIN(MIN(MIN(MOD(A21*Calculator!$B$20/(Calculator!$D$7*150),1),1-MOD(A21*Calculator!$B$20/(Calculator!$D$7*150),1)),ABS(MOD(A21*Calculator!$B$20/(Calculator!$D$7*150),1)-0.5)),MIN(MIN(MOD(A21*Calculator!$C$20/(Calculator!$D$7*150),1),1-MOD(A21*Calculator!$C$20/(Calculator!$D$7*150),1)),ABS(MOD(A21*Calculator!$C$20/(Calculator!$D$7*150),1)-0.5)),IF(INT(2*A21*Calculator!$C$20/(Calculator!$D$7*150))&gt;INT(2*A21*Calculator!$B$20/(Calculator!$D$7*150)),0,1))),1)</f>
        <v>1</v>
      </c>
      <c r="K21" s="250" t="n">
        <f aca="false">IF(Calculator!$E$21="YES",IF(A21&lt;Calculator!$G$21,0,MIN(MIN(MIN(MOD(A21*Calculator!$B$21/(Calculator!$D$7*150),1),1-MOD(A21*Calculator!$B$21/(Calculator!$D$7*150),1)),ABS(MOD(A21*Calculator!$B$21/(Calculator!$D$7*150),1)-0.5)),MIN(MIN(MOD(A21*Calculator!$C$21/(Calculator!$D$7*150),1),1-MOD(A21*Calculator!$C$21/(Calculator!$D$7*150),1)),ABS(MOD(A21*Calculator!$C$21/(Calculator!$D$7*150),1)-0.5)),IF(INT(2*A21*Calculator!$C$21/(Calculator!$D$7*150))&gt;INT(2*A21*Calculator!$B$21/(Calculator!$D$7*150)),0,1))),1)</f>
        <v>1</v>
      </c>
      <c r="L21" s="250" t="n">
        <f aca="false">IF(Calculator!$E$22="YES",IF(A21&lt;Calculator!$G$22,0,MIN(MIN(MIN(MOD(A21*Calculator!$B$22/(Calculator!$D$7*150),1),1-MOD(A21*Calculator!$B$22/(Calculator!$D$7*150),1)),ABS(MOD(A21*Calculator!$B$22/(Calculator!$D$7*150),1)-0.5)),MIN(MIN(MOD(A21*Calculator!$C$22/(Calculator!$D$7*150),1),1-MOD(A21*Calculator!$C$22/(Calculator!$D$7*150),1)),ABS(MOD(A21*Calculator!$C$22/(Calculator!$D$7*150),1)-0.5)),IF(INT(2*A21*Calculator!$C$22/(Calculator!$D$7*150))&gt;INT(2*A21*Calculator!$B$22/(Calculator!$D$7*150)),0,1))),1)</f>
        <v>1</v>
      </c>
      <c r="M21" s="250" t="n">
        <f aca="false">MIN(B21:L21)</f>
        <v>0</v>
      </c>
      <c r="N21" s="250" t="n">
        <f aca="false">SUMPRODUCT(($M$7:$M$557&gt;M21)*1)+SUMPRODUCT(($M$7:$M$557=M21)*(ROW($M$7:$M$557)&lt;ROW(M21)))+1</f>
        <v>397</v>
      </c>
      <c r="O21" s="250" t="str">
        <f aca="false">IF(M21&gt;=0.13,"★★★ EXCELLENT",IF(M21&gt;=0.12,"★★  GOOD",IF(M21&gt;=0.07,"★  FAIR",IF(M21&gt;=0.025,"⚠  MARGINAL","✗  AVOID"))))</f>
        <v>✗  AVOID</v>
      </c>
    </row>
    <row r="22" customFormat="false" ht="15" hidden="false" customHeight="true" outlineLevel="0" collapsed="false">
      <c r="A22" s="251" t="n">
        <v>6.5</v>
      </c>
      <c r="B22" s="252" t="n">
        <f aca="false">IF(Calculator!$E$12="YES",IF(A22&lt;Calculator!$G$12,0,MIN(MIN(MIN(MOD(A22*Calculator!$B$12/(Calculator!$D$7*150),1),1-MOD(A22*Calculator!$B$12/(Calculator!$D$7*150),1)),ABS(MOD(A22*Calculator!$B$12/(Calculator!$D$7*150),1)-0.5)),MIN(MIN(MOD(A22*Calculator!$C$12/(Calculator!$D$7*150),1),1-MOD(A22*Calculator!$C$12/(Calculator!$D$7*150),1)),ABS(MOD(A22*Calculator!$C$12/(Calculator!$D$7*150),1)-0.5)),IF(INT(2*A22*Calculator!$C$12/(Calculator!$D$7*150))&gt;INT(2*A22*Calculator!$B$12/(Calculator!$D$7*150)),0,1))),1)</f>
        <v>1</v>
      </c>
      <c r="C22" s="252" t="n">
        <f aca="false">IF(Calculator!$E$13="YES",IF(A22&lt;Calculator!$G$13,0,MIN(MIN(MIN(MOD(A22*Calculator!$B$13/(Calculator!$D$7*150),1),1-MOD(A22*Calculator!$B$13/(Calculator!$D$7*150),1)),ABS(MOD(A22*Calculator!$B$13/(Calculator!$D$7*150),1)-0.5)),MIN(MIN(MOD(A22*Calculator!$C$13/(Calculator!$D$7*150),1),1-MOD(A22*Calculator!$C$13/(Calculator!$D$7*150),1)),ABS(MOD(A22*Calculator!$C$13/(Calculator!$D$7*150),1)-0.5)),IF(INT(2*A22*Calculator!$C$13/(Calculator!$D$7*150))&gt;INT(2*A22*Calculator!$B$13/(Calculator!$D$7*150)),0,1))),1)</f>
        <v>1</v>
      </c>
      <c r="D22" s="252" t="n">
        <f aca="false">IF(Calculator!$E$14="YES",IF(A22&lt;Calculator!$G$14,0,MIN(MIN(MIN(MOD(A22*Calculator!$B$14/(Calculator!$D$7*150),1),1-MOD(A22*Calculator!$B$14/(Calculator!$D$7*150),1)),ABS(MOD(A22*Calculator!$B$14/(Calculator!$D$7*150),1)-0.5)),MIN(MIN(MOD(A22*Calculator!$C$14/(Calculator!$D$7*150),1),1-MOD(A22*Calculator!$C$14/(Calculator!$D$7*150),1)),ABS(MOD(A22*Calculator!$C$14/(Calculator!$D$7*150),1)-0.5)),IF(INT(2*A22*Calculator!$C$14/(Calculator!$D$7*150))&gt;INT(2*A22*Calculator!$B$14/(Calculator!$D$7*150)),0,1))),1)</f>
        <v>1</v>
      </c>
      <c r="E22" s="252" t="n">
        <f aca="false">IF(Calculator!$E$15="YES",IF(A22&lt;Calculator!$G$15,0,MIN(MIN(MIN(MOD(A22*Calculator!$B$15/(Calculator!$D$7*150),1),1-MOD(A22*Calculator!$B$15/(Calculator!$D$7*150),1)),ABS(MOD(A22*Calculator!$B$15/(Calculator!$D$7*150),1)-0.5)),MIN(MIN(MOD(A22*Calculator!$C$15/(Calculator!$D$7*150),1),1-MOD(A22*Calculator!$C$15/(Calculator!$D$7*150),1)),ABS(MOD(A22*Calculator!$C$15/(Calculator!$D$7*150),1)-0.5)),IF(INT(2*A22*Calculator!$C$15/(Calculator!$D$7*150))&gt;INT(2*A22*Calculator!$B$15/(Calculator!$D$7*150)),0,1))),1)</f>
        <v>0</v>
      </c>
      <c r="F22" s="252" t="n">
        <f aca="false">IF(Calculator!$E$16="YES",IF(A22&lt;Calculator!$G$16,0,MIN(MIN(MIN(MOD(A22*Calculator!$B$16/(Calculator!$D$7*150),1),1-MOD(A22*Calculator!$B$16/(Calculator!$D$7*150),1)),ABS(MOD(A22*Calculator!$B$16/(Calculator!$D$7*150),1)-0.5)),MIN(MIN(MOD(A22*Calculator!$C$16/(Calculator!$D$7*150),1),1-MOD(A22*Calculator!$C$16/(Calculator!$D$7*150),1)),ABS(MOD(A22*Calculator!$C$16/(Calculator!$D$7*150),1)-0.5)),IF(INT(2*A22*Calculator!$C$16/(Calculator!$D$7*150))&gt;INT(2*A22*Calculator!$B$16/(Calculator!$D$7*150)),0,1))),1)</f>
        <v>1</v>
      </c>
      <c r="G22" s="252" t="n">
        <f aca="false">IF(Calculator!$E$17="YES",IF(A22&lt;Calculator!$G$17,0,MIN(MIN(MIN(MOD(A22*Calculator!$B$17/(Calculator!$D$7*150),1),1-MOD(A22*Calculator!$B$17/(Calculator!$D$7*150),1)),ABS(MOD(A22*Calculator!$B$17/(Calculator!$D$7*150),1)-0.5)),MIN(MIN(MOD(A22*Calculator!$C$17/(Calculator!$D$7*150),1),1-MOD(A22*Calculator!$C$17/(Calculator!$D$7*150),1)),ABS(MOD(A22*Calculator!$C$17/(Calculator!$D$7*150),1)-0.5)),IF(INT(2*A22*Calculator!$C$17/(Calculator!$D$7*150))&gt;INT(2*A22*Calculator!$B$17/(Calculator!$D$7*150)),0,1))),1)</f>
        <v>0.13859649122807</v>
      </c>
      <c r="H22" s="252" t="n">
        <f aca="false">IF(Calculator!$E$18="YES",IF(A22&lt;Calculator!$G$18,0,MIN(MIN(MIN(MOD(A22*Calculator!$B$18/(Calculator!$D$7*150),1),1-MOD(A22*Calculator!$B$18/(Calculator!$D$7*150),1)),ABS(MOD(A22*Calculator!$B$18/(Calculator!$D$7*150),1)-0.5)),MIN(MIN(MOD(A22*Calculator!$C$18/(Calculator!$D$7*150),1),1-MOD(A22*Calculator!$C$18/(Calculator!$D$7*150),1)),ABS(MOD(A22*Calculator!$C$18/(Calculator!$D$7*150),1)-0.5)),IF(INT(2*A22*Calculator!$C$18/(Calculator!$D$7*150))&gt;INT(2*A22*Calculator!$B$18/(Calculator!$D$7*150)),0,1))),1)</f>
        <v>1</v>
      </c>
      <c r="I22" s="252" t="n">
        <f aca="false">IF(Calculator!$E$19="YES",IF(A22&lt;Calculator!$G$19,0,MIN(MIN(MIN(MOD(A22*Calculator!$B$19/(Calculator!$D$7*150),1),1-MOD(A22*Calculator!$B$19/(Calculator!$D$7*150),1)),ABS(MOD(A22*Calculator!$B$19/(Calculator!$D$7*150),1)-0.5)),MIN(MIN(MOD(A22*Calculator!$C$19/(Calculator!$D$7*150),1),1-MOD(A22*Calculator!$C$19/(Calculator!$D$7*150),1)),ABS(MOD(A22*Calculator!$C$19/(Calculator!$D$7*150),1)-0.5)),IF(INT(2*A22*Calculator!$C$19/(Calculator!$D$7*150))&gt;INT(2*A22*Calculator!$B$19/(Calculator!$D$7*150)),0,1))),1)</f>
        <v>1</v>
      </c>
      <c r="J22" s="252" t="n">
        <f aca="false">IF(Calculator!$E$20="YES",IF(A22&lt;Calculator!$G$20,0,MIN(MIN(MIN(MOD(A22*Calculator!$B$20/(Calculator!$D$7*150),1),1-MOD(A22*Calculator!$B$20/(Calculator!$D$7*150),1)),ABS(MOD(A22*Calculator!$B$20/(Calculator!$D$7*150),1)-0.5)),MIN(MIN(MOD(A22*Calculator!$C$20/(Calculator!$D$7*150),1),1-MOD(A22*Calculator!$C$20/(Calculator!$D$7*150),1)),ABS(MOD(A22*Calculator!$C$20/(Calculator!$D$7*150),1)-0.5)),IF(INT(2*A22*Calculator!$C$20/(Calculator!$D$7*150))&gt;INT(2*A22*Calculator!$B$20/(Calculator!$D$7*150)),0,1))),1)</f>
        <v>1</v>
      </c>
      <c r="K22" s="252" t="n">
        <f aca="false">IF(Calculator!$E$21="YES",IF(A22&lt;Calculator!$G$21,0,MIN(MIN(MIN(MOD(A22*Calculator!$B$21/(Calculator!$D$7*150),1),1-MOD(A22*Calculator!$B$21/(Calculator!$D$7*150),1)),ABS(MOD(A22*Calculator!$B$21/(Calculator!$D$7*150),1)-0.5)),MIN(MIN(MOD(A22*Calculator!$C$21/(Calculator!$D$7*150),1),1-MOD(A22*Calculator!$C$21/(Calculator!$D$7*150),1)),ABS(MOD(A22*Calculator!$C$21/(Calculator!$D$7*150),1)-0.5)),IF(INT(2*A22*Calculator!$C$21/(Calculator!$D$7*150))&gt;INT(2*A22*Calculator!$B$21/(Calculator!$D$7*150)),0,1))),1)</f>
        <v>1</v>
      </c>
      <c r="L22" s="252" t="n">
        <f aca="false">IF(Calculator!$E$22="YES",IF(A22&lt;Calculator!$G$22,0,MIN(MIN(MIN(MOD(A22*Calculator!$B$22/(Calculator!$D$7*150),1),1-MOD(A22*Calculator!$B$22/(Calculator!$D$7*150),1)),ABS(MOD(A22*Calculator!$B$22/(Calculator!$D$7*150),1)-0.5)),MIN(MIN(MOD(A22*Calculator!$C$22/(Calculator!$D$7*150),1),1-MOD(A22*Calculator!$C$22/(Calculator!$D$7*150),1)),ABS(MOD(A22*Calculator!$C$22/(Calculator!$D$7*150),1)-0.5)),IF(INT(2*A22*Calculator!$C$22/(Calculator!$D$7*150))&gt;INT(2*A22*Calculator!$B$22/(Calculator!$D$7*150)),0,1))),1)</f>
        <v>1</v>
      </c>
      <c r="M22" s="252" t="n">
        <f aca="false">MIN(B22:L22)</f>
        <v>0</v>
      </c>
      <c r="N22" s="252" t="n">
        <f aca="false">SUMPRODUCT(($M$7:$M$557&gt;M22)*1)+SUMPRODUCT(($M$7:$M$557=M22)*(ROW($M$7:$M$557)&lt;ROW(M22)))+1</f>
        <v>398</v>
      </c>
      <c r="O22" s="252" t="str">
        <f aca="false">IF(M22&gt;=0.13,"★★★ EXCELLENT",IF(M22&gt;=0.12,"★★  GOOD",IF(M22&gt;=0.07,"★  FAIR",IF(M22&gt;=0.025,"⚠  MARGINAL","✗  AVOID"))))</f>
        <v>✗  AVOID</v>
      </c>
    </row>
    <row r="23" customFormat="false" ht="15" hidden="false" customHeight="true" outlineLevel="0" collapsed="false">
      <c r="A23" s="249" t="n">
        <v>6.6</v>
      </c>
      <c r="B23" s="250" t="n">
        <f aca="false">IF(Calculator!$E$12="YES",IF(A23&lt;Calculator!$G$12,0,MIN(MIN(MIN(MOD(A23*Calculator!$B$12/(Calculator!$D$7*150),1),1-MOD(A23*Calculator!$B$12/(Calculator!$D$7*150),1)),ABS(MOD(A23*Calculator!$B$12/(Calculator!$D$7*150),1)-0.5)),MIN(MIN(MOD(A23*Calculator!$C$12/(Calculator!$D$7*150),1),1-MOD(A23*Calculator!$C$12/(Calculator!$D$7*150),1)),ABS(MOD(A23*Calculator!$C$12/(Calculator!$D$7*150),1)-0.5)),IF(INT(2*A23*Calculator!$C$12/(Calculator!$D$7*150))&gt;INT(2*A23*Calculator!$B$12/(Calculator!$D$7*150)),0,1))),1)</f>
        <v>1</v>
      </c>
      <c r="C23" s="250" t="n">
        <f aca="false">IF(Calculator!$E$13="YES",IF(A23&lt;Calculator!$G$13,0,MIN(MIN(MIN(MOD(A23*Calculator!$B$13/(Calculator!$D$7*150),1),1-MOD(A23*Calculator!$B$13/(Calculator!$D$7*150),1)),ABS(MOD(A23*Calculator!$B$13/(Calculator!$D$7*150),1)-0.5)),MIN(MIN(MOD(A23*Calculator!$C$13/(Calculator!$D$7*150),1),1-MOD(A23*Calculator!$C$13/(Calculator!$D$7*150),1)),ABS(MOD(A23*Calculator!$C$13/(Calculator!$D$7*150),1)-0.5)),IF(INT(2*A23*Calculator!$C$13/(Calculator!$D$7*150))&gt;INT(2*A23*Calculator!$B$13/(Calculator!$D$7*150)),0,1))),1)</f>
        <v>1</v>
      </c>
      <c r="D23" s="250" t="n">
        <f aca="false">IF(Calculator!$E$14="YES",IF(A23&lt;Calculator!$G$14,0,MIN(MIN(MIN(MOD(A23*Calculator!$B$14/(Calculator!$D$7*150),1),1-MOD(A23*Calculator!$B$14/(Calculator!$D$7*150),1)),ABS(MOD(A23*Calculator!$B$14/(Calculator!$D$7*150),1)-0.5)),MIN(MIN(MOD(A23*Calculator!$C$14/(Calculator!$D$7*150),1),1-MOD(A23*Calculator!$C$14/(Calculator!$D$7*150),1)),ABS(MOD(A23*Calculator!$C$14/(Calculator!$D$7*150),1)-0.5)),IF(INT(2*A23*Calculator!$C$14/(Calculator!$D$7*150))&gt;INT(2*A23*Calculator!$B$14/(Calculator!$D$7*150)),0,1))),1)</f>
        <v>1</v>
      </c>
      <c r="E23" s="250" t="n">
        <f aca="false">IF(Calculator!$E$15="YES",IF(A23&lt;Calculator!$G$15,0,MIN(MIN(MIN(MOD(A23*Calculator!$B$15/(Calculator!$D$7*150),1),1-MOD(A23*Calculator!$B$15/(Calculator!$D$7*150),1)),ABS(MOD(A23*Calculator!$B$15/(Calculator!$D$7*150),1)-0.5)),MIN(MIN(MOD(A23*Calculator!$C$15/(Calculator!$D$7*150),1),1-MOD(A23*Calculator!$C$15/(Calculator!$D$7*150),1)),ABS(MOD(A23*Calculator!$C$15/(Calculator!$D$7*150),1)-0.5)),IF(INT(2*A23*Calculator!$C$15/(Calculator!$D$7*150))&gt;INT(2*A23*Calculator!$B$15/(Calculator!$D$7*150)),0,1))),1)</f>
        <v>0</v>
      </c>
      <c r="F23" s="250" t="n">
        <f aca="false">IF(Calculator!$E$16="YES",IF(A23&lt;Calculator!$G$16,0,MIN(MIN(MIN(MOD(A23*Calculator!$B$16/(Calculator!$D$7*150),1),1-MOD(A23*Calculator!$B$16/(Calculator!$D$7*150),1)),ABS(MOD(A23*Calculator!$B$16/(Calculator!$D$7*150),1)-0.5)),MIN(MIN(MOD(A23*Calculator!$C$16/(Calculator!$D$7*150),1),1-MOD(A23*Calculator!$C$16/(Calculator!$D$7*150),1)),ABS(MOD(A23*Calculator!$C$16/(Calculator!$D$7*150),1)-0.5)),IF(INT(2*A23*Calculator!$C$16/(Calculator!$D$7*150))&gt;INT(2*A23*Calculator!$B$16/(Calculator!$D$7*150)),0,1))),1)</f>
        <v>1</v>
      </c>
      <c r="G23" s="250" t="n">
        <f aca="false">IF(Calculator!$E$17="YES",IF(A23&lt;Calculator!$G$17,0,MIN(MIN(MIN(MOD(A23*Calculator!$B$17/(Calculator!$D$7*150),1),1-MOD(A23*Calculator!$B$17/(Calculator!$D$7*150),1)),ABS(MOD(A23*Calculator!$B$17/(Calculator!$D$7*150),1)-0.5)),MIN(MIN(MOD(A23*Calculator!$C$17/(Calculator!$D$7*150),1),1-MOD(A23*Calculator!$C$17/(Calculator!$D$7*150),1)),ABS(MOD(A23*Calculator!$C$17/(Calculator!$D$7*150),1)-0.5)),IF(INT(2*A23*Calculator!$C$17/(Calculator!$D$7*150))&gt;INT(2*A23*Calculator!$B$17/(Calculator!$D$7*150)),0,1))),1)</f>
        <v>0.148421052631579</v>
      </c>
      <c r="H23" s="250" t="n">
        <f aca="false">IF(Calculator!$E$18="YES",IF(A23&lt;Calculator!$G$18,0,MIN(MIN(MIN(MOD(A23*Calculator!$B$18/(Calculator!$D$7*150),1),1-MOD(A23*Calculator!$B$18/(Calculator!$D$7*150),1)),ABS(MOD(A23*Calculator!$B$18/(Calculator!$D$7*150),1)-0.5)),MIN(MIN(MOD(A23*Calculator!$C$18/(Calculator!$D$7*150),1),1-MOD(A23*Calculator!$C$18/(Calculator!$D$7*150),1)),ABS(MOD(A23*Calculator!$C$18/(Calculator!$D$7*150),1)-0.5)),IF(INT(2*A23*Calculator!$C$18/(Calculator!$D$7*150))&gt;INT(2*A23*Calculator!$B$18/(Calculator!$D$7*150)),0,1))),1)</f>
        <v>1</v>
      </c>
      <c r="I23" s="250" t="n">
        <f aca="false">IF(Calculator!$E$19="YES",IF(A23&lt;Calculator!$G$19,0,MIN(MIN(MIN(MOD(A23*Calculator!$B$19/(Calculator!$D$7*150),1),1-MOD(A23*Calculator!$B$19/(Calculator!$D$7*150),1)),ABS(MOD(A23*Calculator!$B$19/(Calculator!$D$7*150),1)-0.5)),MIN(MIN(MOD(A23*Calculator!$C$19/(Calculator!$D$7*150),1),1-MOD(A23*Calculator!$C$19/(Calculator!$D$7*150),1)),ABS(MOD(A23*Calculator!$C$19/(Calculator!$D$7*150),1)-0.5)),IF(INT(2*A23*Calculator!$C$19/(Calculator!$D$7*150))&gt;INT(2*A23*Calculator!$B$19/(Calculator!$D$7*150)),0,1))),1)</f>
        <v>1</v>
      </c>
      <c r="J23" s="250" t="n">
        <f aca="false">IF(Calculator!$E$20="YES",IF(A23&lt;Calculator!$G$20,0,MIN(MIN(MIN(MOD(A23*Calculator!$B$20/(Calculator!$D$7*150),1),1-MOD(A23*Calculator!$B$20/(Calculator!$D$7*150),1)),ABS(MOD(A23*Calculator!$B$20/(Calculator!$D$7*150),1)-0.5)),MIN(MIN(MOD(A23*Calculator!$C$20/(Calculator!$D$7*150),1),1-MOD(A23*Calculator!$C$20/(Calculator!$D$7*150),1)),ABS(MOD(A23*Calculator!$C$20/(Calculator!$D$7*150),1)-0.5)),IF(INT(2*A23*Calculator!$C$20/(Calculator!$D$7*150))&gt;INT(2*A23*Calculator!$B$20/(Calculator!$D$7*150)),0,1))),1)</f>
        <v>1</v>
      </c>
      <c r="K23" s="250" t="n">
        <f aca="false">IF(Calculator!$E$21="YES",IF(A23&lt;Calculator!$G$21,0,MIN(MIN(MIN(MOD(A23*Calculator!$B$21/(Calculator!$D$7*150),1),1-MOD(A23*Calculator!$B$21/(Calculator!$D$7*150),1)),ABS(MOD(A23*Calculator!$B$21/(Calculator!$D$7*150),1)-0.5)),MIN(MIN(MOD(A23*Calculator!$C$21/(Calculator!$D$7*150),1),1-MOD(A23*Calculator!$C$21/(Calculator!$D$7*150),1)),ABS(MOD(A23*Calculator!$C$21/(Calculator!$D$7*150),1)-0.5)),IF(INT(2*A23*Calculator!$C$21/(Calculator!$D$7*150))&gt;INT(2*A23*Calculator!$B$21/(Calculator!$D$7*150)),0,1))),1)</f>
        <v>1</v>
      </c>
      <c r="L23" s="250" t="n">
        <f aca="false">IF(Calculator!$E$22="YES",IF(A23&lt;Calculator!$G$22,0,MIN(MIN(MIN(MOD(A23*Calculator!$B$22/(Calculator!$D$7*150),1),1-MOD(A23*Calculator!$B$22/(Calculator!$D$7*150),1)),ABS(MOD(A23*Calculator!$B$22/(Calculator!$D$7*150),1)-0.5)),MIN(MIN(MOD(A23*Calculator!$C$22/(Calculator!$D$7*150),1),1-MOD(A23*Calculator!$C$22/(Calculator!$D$7*150),1)),ABS(MOD(A23*Calculator!$C$22/(Calculator!$D$7*150),1)-0.5)),IF(INT(2*A23*Calculator!$C$22/(Calculator!$D$7*150))&gt;INT(2*A23*Calculator!$B$22/(Calculator!$D$7*150)),0,1))),1)</f>
        <v>1</v>
      </c>
      <c r="M23" s="250" t="n">
        <f aca="false">MIN(B23:L23)</f>
        <v>0</v>
      </c>
      <c r="N23" s="250" t="n">
        <f aca="false">SUMPRODUCT(($M$7:$M$557&gt;M23)*1)+SUMPRODUCT(($M$7:$M$557=M23)*(ROW($M$7:$M$557)&lt;ROW(M23)))+1</f>
        <v>399</v>
      </c>
      <c r="O23" s="250" t="str">
        <f aca="false">IF(M23&gt;=0.13,"★★★ EXCELLENT",IF(M23&gt;=0.12,"★★  GOOD",IF(M23&gt;=0.07,"★  FAIR",IF(M23&gt;=0.025,"⚠  MARGINAL","✗  AVOID"))))</f>
        <v>✗  AVOID</v>
      </c>
    </row>
    <row r="24" customFormat="false" ht="15" hidden="false" customHeight="true" outlineLevel="0" collapsed="false">
      <c r="A24" s="251" t="n">
        <v>6.7</v>
      </c>
      <c r="B24" s="252" t="n">
        <f aca="false">IF(Calculator!$E$12="YES",IF(A24&lt;Calculator!$G$12,0,MIN(MIN(MIN(MOD(A24*Calculator!$B$12/(Calculator!$D$7*150),1),1-MOD(A24*Calculator!$B$12/(Calculator!$D$7*150),1)),ABS(MOD(A24*Calculator!$B$12/(Calculator!$D$7*150),1)-0.5)),MIN(MIN(MOD(A24*Calculator!$C$12/(Calculator!$D$7*150),1),1-MOD(A24*Calculator!$C$12/(Calculator!$D$7*150),1)),ABS(MOD(A24*Calculator!$C$12/(Calculator!$D$7*150),1)-0.5)),IF(INT(2*A24*Calculator!$C$12/(Calculator!$D$7*150))&gt;INT(2*A24*Calculator!$B$12/(Calculator!$D$7*150)),0,1))),1)</f>
        <v>1</v>
      </c>
      <c r="C24" s="252" t="n">
        <f aca="false">IF(Calculator!$E$13="YES",IF(A24&lt;Calculator!$G$13,0,MIN(MIN(MIN(MOD(A24*Calculator!$B$13/(Calculator!$D$7*150),1),1-MOD(A24*Calculator!$B$13/(Calculator!$D$7*150),1)),ABS(MOD(A24*Calculator!$B$13/(Calculator!$D$7*150),1)-0.5)),MIN(MIN(MOD(A24*Calculator!$C$13/(Calculator!$D$7*150),1),1-MOD(A24*Calculator!$C$13/(Calculator!$D$7*150),1)),ABS(MOD(A24*Calculator!$C$13/(Calculator!$D$7*150),1)-0.5)),IF(INT(2*A24*Calculator!$C$13/(Calculator!$D$7*150))&gt;INT(2*A24*Calculator!$B$13/(Calculator!$D$7*150)),0,1))),1)</f>
        <v>1</v>
      </c>
      <c r="D24" s="252" t="n">
        <f aca="false">IF(Calculator!$E$14="YES",IF(A24&lt;Calculator!$G$14,0,MIN(MIN(MIN(MOD(A24*Calculator!$B$14/(Calculator!$D$7*150),1),1-MOD(A24*Calculator!$B$14/(Calculator!$D$7*150),1)),ABS(MOD(A24*Calculator!$B$14/(Calculator!$D$7*150),1)-0.5)),MIN(MIN(MOD(A24*Calculator!$C$14/(Calculator!$D$7*150),1),1-MOD(A24*Calculator!$C$14/(Calculator!$D$7*150),1)),ABS(MOD(A24*Calculator!$C$14/(Calculator!$D$7*150),1)-0.5)),IF(INT(2*A24*Calculator!$C$14/(Calculator!$D$7*150))&gt;INT(2*A24*Calculator!$B$14/(Calculator!$D$7*150)),0,1))),1)</f>
        <v>1</v>
      </c>
      <c r="E24" s="252" t="n">
        <f aca="false">IF(Calculator!$E$15="YES",IF(A24&lt;Calculator!$G$15,0,MIN(MIN(MIN(MOD(A24*Calculator!$B$15/(Calculator!$D$7*150),1),1-MOD(A24*Calculator!$B$15/(Calculator!$D$7*150),1)),ABS(MOD(A24*Calculator!$B$15/(Calculator!$D$7*150),1)-0.5)),MIN(MIN(MOD(A24*Calculator!$C$15/(Calculator!$D$7*150),1),1-MOD(A24*Calculator!$C$15/(Calculator!$D$7*150),1)),ABS(MOD(A24*Calculator!$C$15/(Calculator!$D$7*150),1)-0.5)),IF(INT(2*A24*Calculator!$C$15/(Calculator!$D$7*150))&gt;INT(2*A24*Calculator!$B$15/(Calculator!$D$7*150)),0,1))),1)</f>
        <v>0</v>
      </c>
      <c r="F24" s="252" t="n">
        <f aca="false">IF(Calculator!$E$16="YES",IF(A24&lt;Calculator!$G$16,0,MIN(MIN(MIN(MOD(A24*Calculator!$B$16/(Calculator!$D$7*150),1),1-MOD(A24*Calculator!$B$16/(Calculator!$D$7*150),1)),ABS(MOD(A24*Calculator!$B$16/(Calculator!$D$7*150),1)-0.5)),MIN(MIN(MOD(A24*Calculator!$C$16/(Calculator!$D$7*150),1),1-MOD(A24*Calculator!$C$16/(Calculator!$D$7*150),1)),ABS(MOD(A24*Calculator!$C$16/(Calculator!$D$7*150),1)-0.5)),IF(INT(2*A24*Calculator!$C$16/(Calculator!$D$7*150))&gt;INT(2*A24*Calculator!$B$16/(Calculator!$D$7*150)),0,1))),1)</f>
        <v>1</v>
      </c>
      <c r="G24" s="252" t="n">
        <f aca="false">IF(Calculator!$E$17="YES",IF(A24&lt;Calculator!$G$17,0,MIN(MIN(MIN(MOD(A24*Calculator!$B$17/(Calculator!$D$7*150),1),1-MOD(A24*Calculator!$B$17/(Calculator!$D$7*150),1)),ABS(MOD(A24*Calculator!$B$17/(Calculator!$D$7*150),1)-0.5)),MIN(MIN(MOD(A24*Calculator!$C$17/(Calculator!$D$7*150),1),1-MOD(A24*Calculator!$C$17/(Calculator!$D$7*150),1)),ABS(MOD(A24*Calculator!$C$17/(Calculator!$D$7*150),1)-0.5)),IF(INT(2*A24*Calculator!$C$17/(Calculator!$D$7*150))&gt;INT(2*A24*Calculator!$B$17/(Calculator!$D$7*150)),0,1))),1)</f>
        <v>0.158245614035088</v>
      </c>
      <c r="H24" s="252" t="n">
        <f aca="false">IF(Calculator!$E$18="YES",IF(A24&lt;Calculator!$G$18,0,MIN(MIN(MIN(MOD(A24*Calculator!$B$18/(Calculator!$D$7*150),1),1-MOD(A24*Calculator!$B$18/(Calculator!$D$7*150),1)),ABS(MOD(A24*Calculator!$B$18/(Calculator!$D$7*150),1)-0.5)),MIN(MIN(MOD(A24*Calculator!$C$18/(Calculator!$D$7*150),1),1-MOD(A24*Calculator!$C$18/(Calculator!$D$7*150),1)),ABS(MOD(A24*Calculator!$C$18/(Calculator!$D$7*150),1)-0.5)),IF(INT(2*A24*Calculator!$C$18/(Calculator!$D$7*150))&gt;INT(2*A24*Calculator!$B$18/(Calculator!$D$7*150)),0,1))),1)</f>
        <v>1</v>
      </c>
      <c r="I24" s="252" t="n">
        <f aca="false">IF(Calculator!$E$19="YES",IF(A24&lt;Calculator!$G$19,0,MIN(MIN(MIN(MOD(A24*Calculator!$B$19/(Calculator!$D$7*150),1),1-MOD(A24*Calculator!$B$19/(Calculator!$D$7*150),1)),ABS(MOD(A24*Calculator!$B$19/(Calculator!$D$7*150),1)-0.5)),MIN(MIN(MOD(A24*Calculator!$C$19/(Calculator!$D$7*150),1),1-MOD(A24*Calculator!$C$19/(Calculator!$D$7*150),1)),ABS(MOD(A24*Calculator!$C$19/(Calculator!$D$7*150),1)-0.5)),IF(INT(2*A24*Calculator!$C$19/(Calculator!$D$7*150))&gt;INT(2*A24*Calculator!$B$19/(Calculator!$D$7*150)),0,1))),1)</f>
        <v>1</v>
      </c>
      <c r="J24" s="252" t="n">
        <f aca="false">IF(Calculator!$E$20="YES",IF(A24&lt;Calculator!$G$20,0,MIN(MIN(MIN(MOD(A24*Calculator!$B$20/(Calculator!$D$7*150),1),1-MOD(A24*Calculator!$B$20/(Calculator!$D$7*150),1)),ABS(MOD(A24*Calculator!$B$20/(Calculator!$D$7*150),1)-0.5)),MIN(MIN(MOD(A24*Calculator!$C$20/(Calculator!$D$7*150),1),1-MOD(A24*Calculator!$C$20/(Calculator!$D$7*150),1)),ABS(MOD(A24*Calculator!$C$20/(Calculator!$D$7*150),1)-0.5)),IF(INT(2*A24*Calculator!$C$20/(Calculator!$D$7*150))&gt;INT(2*A24*Calculator!$B$20/(Calculator!$D$7*150)),0,1))),1)</f>
        <v>1</v>
      </c>
      <c r="K24" s="252" t="n">
        <f aca="false">IF(Calculator!$E$21="YES",IF(A24&lt;Calculator!$G$21,0,MIN(MIN(MIN(MOD(A24*Calculator!$B$21/(Calculator!$D$7*150),1),1-MOD(A24*Calculator!$B$21/(Calculator!$D$7*150),1)),ABS(MOD(A24*Calculator!$B$21/(Calculator!$D$7*150),1)-0.5)),MIN(MIN(MOD(A24*Calculator!$C$21/(Calculator!$D$7*150),1),1-MOD(A24*Calculator!$C$21/(Calculator!$D$7*150),1)),ABS(MOD(A24*Calculator!$C$21/(Calculator!$D$7*150),1)-0.5)),IF(INT(2*A24*Calculator!$C$21/(Calculator!$D$7*150))&gt;INT(2*A24*Calculator!$B$21/(Calculator!$D$7*150)),0,1))),1)</f>
        <v>1</v>
      </c>
      <c r="L24" s="252" t="n">
        <f aca="false">IF(Calculator!$E$22="YES",IF(A24&lt;Calculator!$G$22,0,MIN(MIN(MIN(MOD(A24*Calculator!$B$22/(Calculator!$D$7*150),1),1-MOD(A24*Calculator!$B$22/(Calculator!$D$7*150),1)),ABS(MOD(A24*Calculator!$B$22/(Calculator!$D$7*150),1)-0.5)),MIN(MIN(MOD(A24*Calculator!$C$22/(Calculator!$D$7*150),1),1-MOD(A24*Calculator!$C$22/(Calculator!$D$7*150),1)),ABS(MOD(A24*Calculator!$C$22/(Calculator!$D$7*150),1)-0.5)),IF(INT(2*A24*Calculator!$C$22/(Calculator!$D$7*150))&gt;INT(2*A24*Calculator!$B$22/(Calculator!$D$7*150)),0,1))),1)</f>
        <v>1</v>
      </c>
      <c r="M24" s="252" t="n">
        <f aca="false">MIN(B24:L24)</f>
        <v>0</v>
      </c>
      <c r="N24" s="252" t="n">
        <f aca="false">SUMPRODUCT(($M$7:$M$557&gt;M24)*1)+SUMPRODUCT(($M$7:$M$557=M24)*(ROW($M$7:$M$557)&lt;ROW(M24)))+1</f>
        <v>400</v>
      </c>
      <c r="O24" s="252" t="str">
        <f aca="false">IF(M24&gt;=0.13,"★★★ EXCELLENT",IF(M24&gt;=0.12,"★★  GOOD",IF(M24&gt;=0.07,"★  FAIR",IF(M24&gt;=0.025,"⚠  MARGINAL","✗  AVOID"))))</f>
        <v>✗  AVOID</v>
      </c>
    </row>
    <row r="25" customFormat="false" ht="15" hidden="false" customHeight="true" outlineLevel="0" collapsed="false">
      <c r="A25" s="249" t="n">
        <v>6.8</v>
      </c>
      <c r="B25" s="250" t="n">
        <f aca="false">IF(Calculator!$E$12="YES",IF(A25&lt;Calculator!$G$12,0,MIN(MIN(MIN(MOD(A25*Calculator!$B$12/(Calculator!$D$7*150),1),1-MOD(A25*Calculator!$B$12/(Calculator!$D$7*150),1)),ABS(MOD(A25*Calculator!$B$12/(Calculator!$D$7*150),1)-0.5)),MIN(MIN(MOD(A25*Calculator!$C$12/(Calculator!$D$7*150),1),1-MOD(A25*Calculator!$C$12/(Calculator!$D$7*150),1)),ABS(MOD(A25*Calculator!$C$12/(Calculator!$D$7*150),1)-0.5)),IF(INT(2*A25*Calculator!$C$12/(Calculator!$D$7*150))&gt;INT(2*A25*Calculator!$B$12/(Calculator!$D$7*150)),0,1))),1)</f>
        <v>1</v>
      </c>
      <c r="C25" s="250" t="n">
        <f aca="false">IF(Calculator!$E$13="YES",IF(A25&lt;Calculator!$G$13,0,MIN(MIN(MIN(MOD(A25*Calculator!$B$13/(Calculator!$D$7*150),1),1-MOD(A25*Calculator!$B$13/(Calculator!$D$7*150),1)),ABS(MOD(A25*Calculator!$B$13/(Calculator!$D$7*150),1)-0.5)),MIN(MIN(MOD(A25*Calculator!$C$13/(Calculator!$D$7*150),1),1-MOD(A25*Calculator!$C$13/(Calculator!$D$7*150),1)),ABS(MOD(A25*Calculator!$C$13/(Calculator!$D$7*150),1)-0.5)),IF(INT(2*A25*Calculator!$C$13/(Calculator!$D$7*150))&gt;INT(2*A25*Calculator!$B$13/(Calculator!$D$7*150)),0,1))),1)</f>
        <v>1</v>
      </c>
      <c r="D25" s="250" t="n">
        <f aca="false">IF(Calculator!$E$14="YES",IF(A25&lt;Calculator!$G$14,0,MIN(MIN(MIN(MOD(A25*Calculator!$B$14/(Calculator!$D$7*150),1),1-MOD(A25*Calculator!$B$14/(Calculator!$D$7*150),1)),ABS(MOD(A25*Calculator!$B$14/(Calculator!$D$7*150),1)-0.5)),MIN(MIN(MOD(A25*Calculator!$C$14/(Calculator!$D$7*150),1),1-MOD(A25*Calculator!$C$14/(Calculator!$D$7*150),1)),ABS(MOD(A25*Calculator!$C$14/(Calculator!$D$7*150),1)-0.5)),IF(INT(2*A25*Calculator!$C$14/(Calculator!$D$7*150))&gt;INT(2*A25*Calculator!$B$14/(Calculator!$D$7*150)),0,1))),1)</f>
        <v>1</v>
      </c>
      <c r="E25" s="250" t="n">
        <f aca="false">IF(Calculator!$E$15="YES",IF(A25&lt;Calculator!$G$15,0,MIN(MIN(MIN(MOD(A25*Calculator!$B$15/(Calculator!$D$7*150),1),1-MOD(A25*Calculator!$B$15/(Calculator!$D$7*150),1)),ABS(MOD(A25*Calculator!$B$15/(Calculator!$D$7*150),1)-0.5)),MIN(MIN(MOD(A25*Calculator!$C$15/(Calculator!$D$7*150),1),1-MOD(A25*Calculator!$C$15/(Calculator!$D$7*150),1)),ABS(MOD(A25*Calculator!$C$15/(Calculator!$D$7*150),1)-0.5)),IF(INT(2*A25*Calculator!$C$15/(Calculator!$D$7*150))&gt;INT(2*A25*Calculator!$B$15/(Calculator!$D$7*150)),0,1))),1)</f>
        <v>0</v>
      </c>
      <c r="F25" s="250" t="n">
        <f aca="false">IF(Calculator!$E$16="YES",IF(A25&lt;Calculator!$G$16,0,MIN(MIN(MIN(MOD(A25*Calculator!$B$16/(Calculator!$D$7*150),1),1-MOD(A25*Calculator!$B$16/(Calculator!$D$7*150),1)),ABS(MOD(A25*Calculator!$B$16/(Calculator!$D$7*150),1)-0.5)),MIN(MIN(MOD(A25*Calculator!$C$16/(Calculator!$D$7*150),1),1-MOD(A25*Calculator!$C$16/(Calculator!$D$7*150),1)),ABS(MOD(A25*Calculator!$C$16/(Calculator!$D$7*150),1)-0.5)),IF(INT(2*A25*Calculator!$C$16/(Calculator!$D$7*150))&gt;INT(2*A25*Calculator!$B$16/(Calculator!$D$7*150)),0,1))),1)</f>
        <v>1</v>
      </c>
      <c r="G25" s="250" t="n">
        <f aca="false">IF(Calculator!$E$17="YES",IF(A25&lt;Calculator!$G$17,0,MIN(MIN(MIN(MOD(A25*Calculator!$B$17/(Calculator!$D$7*150),1),1-MOD(A25*Calculator!$B$17/(Calculator!$D$7*150),1)),ABS(MOD(A25*Calculator!$B$17/(Calculator!$D$7*150),1)-0.5)),MIN(MIN(MOD(A25*Calculator!$C$17/(Calculator!$D$7*150),1),1-MOD(A25*Calculator!$C$17/(Calculator!$D$7*150),1)),ABS(MOD(A25*Calculator!$C$17/(Calculator!$D$7*150),1)-0.5)),IF(INT(2*A25*Calculator!$C$17/(Calculator!$D$7*150))&gt;INT(2*A25*Calculator!$B$17/(Calculator!$D$7*150)),0,1))),1)</f>
        <v>0.168070175438596</v>
      </c>
      <c r="H25" s="250" t="n">
        <f aca="false">IF(Calculator!$E$18="YES",IF(A25&lt;Calculator!$G$18,0,MIN(MIN(MIN(MOD(A25*Calculator!$B$18/(Calculator!$D$7*150),1),1-MOD(A25*Calculator!$B$18/(Calculator!$D$7*150),1)),ABS(MOD(A25*Calculator!$B$18/(Calculator!$D$7*150),1)-0.5)),MIN(MIN(MOD(A25*Calculator!$C$18/(Calculator!$D$7*150),1),1-MOD(A25*Calculator!$C$18/(Calculator!$D$7*150),1)),ABS(MOD(A25*Calculator!$C$18/(Calculator!$D$7*150),1)-0.5)),IF(INT(2*A25*Calculator!$C$18/(Calculator!$D$7*150))&gt;INT(2*A25*Calculator!$B$18/(Calculator!$D$7*150)),0,1))),1)</f>
        <v>1</v>
      </c>
      <c r="I25" s="250" t="n">
        <f aca="false">IF(Calculator!$E$19="YES",IF(A25&lt;Calculator!$G$19,0,MIN(MIN(MIN(MOD(A25*Calculator!$B$19/(Calculator!$D$7*150),1),1-MOD(A25*Calculator!$B$19/(Calculator!$D$7*150),1)),ABS(MOD(A25*Calculator!$B$19/(Calculator!$D$7*150),1)-0.5)),MIN(MIN(MOD(A25*Calculator!$C$19/(Calculator!$D$7*150),1),1-MOD(A25*Calculator!$C$19/(Calculator!$D$7*150),1)),ABS(MOD(A25*Calculator!$C$19/(Calculator!$D$7*150),1)-0.5)),IF(INT(2*A25*Calculator!$C$19/(Calculator!$D$7*150))&gt;INT(2*A25*Calculator!$B$19/(Calculator!$D$7*150)),0,1))),1)</f>
        <v>1</v>
      </c>
      <c r="J25" s="250" t="n">
        <f aca="false">IF(Calculator!$E$20="YES",IF(A25&lt;Calculator!$G$20,0,MIN(MIN(MIN(MOD(A25*Calculator!$B$20/(Calculator!$D$7*150),1),1-MOD(A25*Calculator!$B$20/(Calculator!$D$7*150),1)),ABS(MOD(A25*Calculator!$B$20/(Calculator!$D$7*150),1)-0.5)),MIN(MIN(MOD(A25*Calculator!$C$20/(Calculator!$D$7*150),1),1-MOD(A25*Calculator!$C$20/(Calculator!$D$7*150),1)),ABS(MOD(A25*Calculator!$C$20/(Calculator!$D$7*150),1)-0.5)),IF(INT(2*A25*Calculator!$C$20/(Calculator!$D$7*150))&gt;INT(2*A25*Calculator!$B$20/(Calculator!$D$7*150)),0,1))),1)</f>
        <v>1</v>
      </c>
      <c r="K25" s="250" t="n">
        <f aca="false">IF(Calculator!$E$21="YES",IF(A25&lt;Calculator!$G$21,0,MIN(MIN(MIN(MOD(A25*Calculator!$B$21/(Calculator!$D$7*150),1),1-MOD(A25*Calculator!$B$21/(Calculator!$D$7*150),1)),ABS(MOD(A25*Calculator!$B$21/(Calculator!$D$7*150),1)-0.5)),MIN(MIN(MOD(A25*Calculator!$C$21/(Calculator!$D$7*150),1),1-MOD(A25*Calculator!$C$21/(Calculator!$D$7*150),1)),ABS(MOD(A25*Calculator!$C$21/(Calculator!$D$7*150),1)-0.5)),IF(INT(2*A25*Calculator!$C$21/(Calculator!$D$7*150))&gt;INT(2*A25*Calculator!$B$21/(Calculator!$D$7*150)),0,1))),1)</f>
        <v>1</v>
      </c>
      <c r="L25" s="250" t="n">
        <f aca="false">IF(Calculator!$E$22="YES",IF(A25&lt;Calculator!$G$22,0,MIN(MIN(MIN(MOD(A25*Calculator!$B$22/(Calculator!$D$7*150),1),1-MOD(A25*Calculator!$B$22/(Calculator!$D$7*150),1)),ABS(MOD(A25*Calculator!$B$22/(Calculator!$D$7*150),1)-0.5)),MIN(MIN(MOD(A25*Calculator!$C$22/(Calculator!$D$7*150),1),1-MOD(A25*Calculator!$C$22/(Calculator!$D$7*150),1)),ABS(MOD(A25*Calculator!$C$22/(Calculator!$D$7*150),1)-0.5)),IF(INT(2*A25*Calculator!$C$22/(Calculator!$D$7*150))&gt;INT(2*A25*Calculator!$B$22/(Calculator!$D$7*150)),0,1))),1)</f>
        <v>1</v>
      </c>
      <c r="M25" s="250" t="n">
        <f aca="false">MIN(B25:L25)</f>
        <v>0</v>
      </c>
      <c r="N25" s="250" t="n">
        <f aca="false">SUMPRODUCT(($M$7:$M$557&gt;M25)*1)+SUMPRODUCT(($M$7:$M$557=M25)*(ROW($M$7:$M$557)&lt;ROW(M25)))+1</f>
        <v>401</v>
      </c>
      <c r="O25" s="250" t="str">
        <f aca="false">IF(M25&gt;=0.13,"★★★ EXCELLENT",IF(M25&gt;=0.12,"★★  GOOD",IF(M25&gt;=0.07,"★  FAIR",IF(M25&gt;=0.025,"⚠  MARGINAL","✗  AVOID"))))</f>
        <v>✗  AVOID</v>
      </c>
    </row>
    <row r="26" customFormat="false" ht="15" hidden="false" customHeight="true" outlineLevel="0" collapsed="false">
      <c r="A26" s="251" t="n">
        <v>6.9</v>
      </c>
      <c r="B26" s="252" t="n">
        <f aca="false">IF(Calculator!$E$12="YES",IF(A26&lt;Calculator!$G$12,0,MIN(MIN(MIN(MOD(A26*Calculator!$B$12/(Calculator!$D$7*150),1),1-MOD(A26*Calculator!$B$12/(Calculator!$D$7*150),1)),ABS(MOD(A26*Calculator!$B$12/(Calculator!$D$7*150),1)-0.5)),MIN(MIN(MOD(A26*Calculator!$C$12/(Calculator!$D$7*150),1),1-MOD(A26*Calculator!$C$12/(Calculator!$D$7*150),1)),ABS(MOD(A26*Calculator!$C$12/(Calculator!$D$7*150),1)-0.5)),IF(INT(2*A26*Calculator!$C$12/(Calculator!$D$7*150))&gt;INT(2*A26*Calculator!$B$12/(Calculator!$D$7*150)),0,1))),1)</f>
        <v>1</v>
      </c>
      <c r="C26" s="252" t="n">
        <f aca="false">IF(Calculator!$E$13="YES",IF(A26&lt;Calculator!$G$13,0,MIN(MIN(MIN(MOD(A26*Calculator!$B$13/(Calculator!$D$7*150),1),1-MOD(A26*Calculator!$B$13/(Calculator!$D$7*150),1)),ABS(MOD(A26*Calculator!$B$13/(Calculator!$D$7*150),1)-0.5)),MIN(MIN(MOD(A26*Calculator!$C$13/(Calculator!$D$7*150),1),1-MOD(A26*Calculator!$C$13/(Calculator!$D$7*150),1)),ABS(MOD(A26*Calculator!$C$13/(Calculator!$D$7*150),1)-0.5)),IF(INT(2*A26*Calculator!$C$13/(Calculator!$D$7*150))&gt;INT(2*A26*Calculator!$B$13/(Calculator!$D$7*150)),0,1))),1)</f>
        <v>1</v>
      </c>
      <c r="D26" s="252" t="n">
        <f aca="false">IF(Calculator!$E$14="YES",IF(A26&lt;Calculator!$G$14,0,MIN(MIN(MIN(MOD(A26*Calculator!$B$14/(Calculator!$D$7*150),1),1-MOD(A26*Calculator!$B$14/(Calculator!$D$7*150),1)),ABS(MOD(A26*Calculator!$B$14/(Calculator!$D$7*150),1)-0.5)),MIN(MIN(MOD(A26*Calculator!$C$14/(Calculator!$D$7*150),1),1-MOD(A26*Calculator!$C$14/(Calculator!$D$7*150),1)),ABS(MOD(A26*Calculator!$C$14/(Calculator!$D$7*150),1)-0.5)),IF(INT(2*A26*Calculator!$C$14/(Calculator!$D$7*150))&gt;INT(2*A26*Calculator!$B$14/(Calculator!$D$7*150)),0,1))),1)</f>
        <v>1</v>
      </c>
      <c r="E26" s="252" t="n">
        <f aca="false">IF(Calculator!$E$15="YES",IF(A26&lt;Calculator!$G$15,0,MIN(MIN(MIN(MOD(A26*Calculator!$B$15/(Calculator!$D$7*150),1),1-MOD(A26*Calculator!$B$15/(Calculator!$D$7*150),1)),ABS(MOD(A26*Calculator!$B$15/(Calculator!$D$7*150),1)-0.5)),MIN(MIN(MOD(A26*Calculator!$C$15/(Calculator!$D$7*150),1),1-MOD(A26*Calculator!$C$15/(Calculator!$D$7*150),1)),ABS(MOD(A26*Calculator!$C$15/(Calculator!$D$7*150),1)-0.5)),IF(INT(2*A26*Calculator!$C$15/(Calculator!$D$7*150))&gt;INT(2*A26*Calculator!$B$15/(Calculator!$D$7*150)),0,1))),1)</f>
        <v>0</v>
      </c>
      <c r="F26" s="252" t="n">
        <f aca="false">IF(Calculator!$E$16="YES",IF(A26&lt;Calculator!$G$16,0,MIN(MIN(MIN(MOD(A26*Calculator!$B$16/(Calculator!$D$7*150),1),1-MOD(A26*Calculator!$B$16/(Calculator!$D$7*150),1)),ABS(MOD(A26*Calculator!$B$16/(Calculator!$D$7*150),1)-0.5)),MIN(MIN(MOD(A26*Calculator!$C$16/(Calculator!$D$7*150),1),1-MOD(A26*Calculator!$C$16/(Calculator!$D$7*150),1)),ABS(MOD(A26*Calculator!$C$16/(Calculator!$D$7*150),1)-0.5)),IF(INT(2*A26*Calculator!$C$16/(Calculator!$D$7*150))&gt;INT(2*A26*Calculator!$B$16/(Calculator!$D$7*150)),0,1))),1)</f>
        <v>1</v>
      </c>
      <c r="G26" s="252" t="n">
        <f aca="false">IF(Calculator!$E$17="YES",IF(A26&lt;Calculator!$G$17,0,MIN(MIN(MIN(MOD(A26*Calculator!$B$17/(Calculator!$D$7*150),1),1-MOD(A26*Calculator!$B$17/(Calculator!$D$7*150),1)),ABS(MOD(A26*Calculator!$B$17/(Calculator!$D$7*150),1)-0.5)),MIN(MIN(MOD(A26*Calculator!$C$17/(Calculator!$D$7*150),1),1-MOD(A26*Calculator!$C$17/(Calculator!$D$7*150),1)),ABS(MOD(A26*Calculator!$C$17/(Calculator!$D$7*150),1)-0.5)),IF(INT(2*A26*Calculator!$C$17/(Calculator!$D$7*150))&gt;INT(2*A26*Calculator!$B$17/(Calculator!$D$7*150)),0,1))),1)</f>
        <v>0.177894736842105</v>
      </c>
      <c r="H26" s="252" t="n">
        <f aca="false">IF(Calculator!$E$18="YES",IF(A26&lt;Calculator!$G$18,0,MIN(MIN(MIN(MOD(A26*Calculator!$B$18/(Calculator!$D$7*150),1),1-MOD(A26*Calculator!$B$18/(Calculator!$D$7*150),1)),ABS(MOD(A26*Calculator!$B$18/(Calculator!$D$7*150),1)-0.5)),MIN(MIN(MOD(A26*Calculator!$C$18/(Calculator!$D$7*150),1),1-MOD(A26*Calculator!$C$18/(Calculator!$D$7*150),1)),ABS(MOD(A26*Calculator!$C$18/(Calculator!$D$7*150),1)-0.5)),IF(INT(2*A26*Calculator!$C$18/(Calculator!$D$7*150))&gt;INT(2*A26*Calculator!$B$18/(Calculator!$D$7*150)),0,1))),1)</f>
        <v>1</v>
      </c>
      <c r="I26" s="252" t="n">
        <f aca="false">IF(Calculator!$E$19="YES",IF(A26&lt;Calculator!$G$19,0,MIN(MIN(MIN(MOD(A26*Calculator!$B$19/(Calculator!$D$7*150),1),1-MOD(A26*Calculator!$B$19/(Calculator!$D$7*150),1)),ABS(MOD(A26*Calculator!$B$19/(Calculator!$D$7*150),1)-0.5)),MIN(MIN(MOD(A26*Calculator!$C$19/(Calculator!$D$7*150),1),1-MOD(A26*Calculator!$C$19/(Calculator!$D$7*150),1)),ABS(MOD(A26*Calculator!$C$19/(Calculator!$D$7*150),1)-0.5)),IF(INT(2*A26*Calculator!$C$19/(Calculator!$D$7*150))&gt;INT(2*A26*Calculator!$B$19/(Calculator!$D$7*150)),0,1))),1)</f>
        <v>1</v>
      </c>
      <c r="J26" s="252" t="n">
        <f aca="false">IF(Calculator!$E$20="YES",IF(A26&lt;Calculator!$G$20,0,MIN(MIN(MIN(MOD(A26*Calculator!$B$20/(Calculator!$D$7*150),1),1-MOD(A26*Calculator!$B$20/(Calculator!$D$7*150),1)),ABS(MOD(A26*Calculator!$B$20/(Calculator!$D$7*150),1)-0.5)),MIN(MIN(MOD(A26*Calculator!$C$20/(Calculator!$D$7*150),1),1-MOD(A26*Calculator!$C$20/(Calculator!$D$7*150),1)),ABS(MOD(A26*Calculator!$C$20/(Calculator!$D$7*150),1)-0.5)),IF(INT(2*A26*Calculator!$C$20/(Calculator!$D$7*150))&gt;INT(2*A26*Calculator!$B$20/(Calculator!$D$7*150)),0,1))),1)</f>
        <v>1</v>
      </c>
      <c r="K26" s="252" t="n">
        <f aca="false">IF(Calculator!$E$21="YES",IF(A26&lt;Calculator!$G$21,0,MIN(MIN(MIN(MOD(A26*Calculator!$B$21/(Calculator!$D$7*150),1),1-MOD(A26*Calculator!$B$21/(Calculator!$D$7*150),1)),ABS(MOD(A26*Calculator!$B$21/(Calculator!$D$7*150),1)-0.5)),MIN(MIN(MOD(A26*Calculator!$C$21/(Calculator!$D$7*150),1),1-MOD(A26*Calculator!$C$21/(Calculator!$D$7*150),1)),ABS(MOD(A26*Calculator!$C$21/(Calculator!$D$7*150),1)-0.5)),IF(INT(2*A26*Calculator!$C$21/(Calculator!$D$7*150))&gt;INT(2*A26*Calculator!$B$21/(Calculator!$D$7*150)),0,1))),1)</f>
        <v>1</v>
      </c>
      <c r="L26" s="252" t="n">
        <f aca="false">IF(Calculator!$E$22="YES",IF(A26&lt;Calculator!$G$22,0,MIN(MIN(MIN(MOD(A26*Calculator!$B$22/(Calculator!$D$7*150),1),1-MOD(A26*Calculator!$B$22/(Calculator!$D$7*150),1)),ABS(MOD(A26*Calculator!$B$22/(Calculator!$D$7*150),1)-0.5)),MIN(MIN(MOD(A26*Calculator!$C$22/(Calculator!$D$7*150),1),1-MOD(A26*Calculator!$C$22/(Calculator!$D$7*150),1)),ABS(MOD(A26*Calculator!$C$22/(Calculator!$D$7*150),1)-0.5)),IF(INT(2*A26*Calculator!$C$22/(Calculator!$D$7*150))&gt;INT(2*A26*Calculator!$B$22/(Calculator!$D$7*150)),0,1))),1)</f>
        <v>1</v>
      </c>
      <c r="M26" s="252" t="n">
        <f aca="false">MIN(B26:L26)</f>
        <v>0</v>
      </c>
      <c r="N26" s="252" t="n">
        <f aca="false">SUMPRODUCT(($M$7:$M$557&gt;M26)*1)+SUMPRODUCT(($M$7:$M$557=M26)*(ROW($M$7:$M$557)&lt;ROW(M26)))+1</f>
        <v>402</v>
      </c>
      <c r="O26" s="252" t="str">
        <f aca="false">IF(M26&gt;=0.13,"★★★ EXCELLENT",IF(M26&gt;=0.12,"★★  GOOD",IF(M26&gt;=0.07,"★  FAIR",IF(M26&gt;=0.025,"⚠  MARGINAL","✗  AVOID"))))</f>
        <v>✗  AVOID</v>
      </c>
    </row>
    <row r="27" customFormat="false" ht="15" hidden="false" customHeight="true" outlineLevel="0" collapsed="false">
      <c r="A27" s="249" t="n">
        <v>7</v>
      </c>
      <c r="B27" s="250" t="n">
        <f aca="false">IF(Calculator!$E$12="YES",IF(A27&lt;Calculator!$G$12,0,MIN(MIN(MIN(MOD(A27*Calculator!$B$12/(Calculator!$D$7*150),1),1-MOD(A27*Calculator!$B$12/(Calculator!$D$7*150),1)),ABS(MOD(A27*Calculator!$B$12/(Calculator!$D$7*150),1)-0.5)),MIN(MIN(MOD(A27*Calculator!$C$12/(Calculator!$D$7*150),1),1-MOD(A27*Calculator!$C$12/(Calculator!$D$7*150),1)),ABS(MOD(A27*Calculator!$C$12/(Calculator!$D$7*150),1)-0.5)),IF(INT(2*A27*Calculator!$C$12/(Calculator!$D$7*150))&gt;INT(2*A27*Calculator!$B$12/(Calculator!$D$7*150)),0,1))),1)</f>
        <v>1</v>
      </c>
      <c r="C27" s="250" t="n">
        <f aca="false">IF(Calculator!$E$13="YES",IF(A27&lt;Calculator!$G$13,0,MIN(MIN(MIN(MOD(A27*Calculator!$B$13/(Calculator!$D$7*150),1),1-MOD(A27*Calculator!$B$13/(Calculator!$D$7*150),1)),ABS(MOD(A27*Calculator!$B$13/(Calculator!$D$7*150),1)-0.5)),MIN(MIN(MOD(A27*Calculator!$C$13/(Calculator!$D$7*150),1),1-MOD(A27*Calculator!$C$13/(Calculator!$D$7*150),1)),ABS(MOD(A27*Calculator!$C$13/(Calculator!$D$7*150),1)-0.5)),IF(INT(2*A27*Calculator!$C$13/(Calculator!$D$7*150))&gt;INT(2*A27*Calculator!$B$13/(Calculator!$D$7*150)),0,1))),1)</f>
        <v>1</v>
      </c>
      <c r="D27" s="250" t="n">
        <f aca="false">IF(Calculator!$E$14="YES",IF(A27&lt;Calculator!$G$14,0,MIN(MIN(MIN(MOD(A27*Calculator!$B$14/(Calculator!$D$7*150),1),1-MOD(A27*Calculator!$B$14/(Calculator!$D$7*150),1)),ABS(MOD(A27*Calculator!$B$14/(Calculator!$D$7*150),1)-0.5)),MIN(MIN(MOD(A27*Calculator!$C$14/(Calculator!$D$7*150),1),1-MOD(A27*Calculator!$C$14/(Calculator!$D$7*150),1)),ABS(MOD(A27*Calculator!$C$14/(Calculator!$D$7*150),1)-0.5)),IF(INT(2*A27*Calculator!$C$14/(Calculator!$D$7*150))&gt;INT(2*A27*Calculator!$B$14/(Calculator!$D$7*150)),0,1))),1)</f>
        <v>1</v>
      </c>
      <c r="E27" s="250" t="n">
        <f aca="false">IF(Calculator!$E$15="YES",IF(A27&lt;Calculator!$G$15,0,MIN(MIN(MIN(MOD(A27*Calculator!$B$15/(Calculator!$D$7*150),1),1-MOD(A27*Calculator!$B$15/(Calculator!$D$7*150),1)),ABS(MOD(A27*Calculator!$B$15/(Calculator!$D$7*150),1)-0.5)),MIN(MIN(MOD(A27*Calculator!$C$15/(Calculator!$D$7*150),1),1-MOD(A27*Calculator!$C$15/(Calculator!$D$7*150),1)),ABS(MOD(A27*Calculator!$C$15/(Calculator!$D$7*150),1)-0.5)),IF(INT(2*A27*Calculator!$C$15/(Calculator!$D$7*150))&gt;INT(2*A27*Calculator!$B$15/(Calculator!$D$7*150)),0,1))),1)</f>
        <v>0</v>
      </c>
      <c r="F27" s="250" t="n">
        <f aca="false">IF(Calculator!$E$16="YES",IF(A27&lt;Calculator!$G$16,0,MIN(MIN(MIN(MOD(A27*Calculator!$B$16/(Calculator!$D$7*150),1),1-MOD(A27*Calculator!$B$16/(Calculator!$D$7*150),1)),ABS(MOD(A27*Calculator!$B$16/(Calculator!$D$7*150),1)-0.5)),MIN(MIN(MOD(A27*Calculator!$C$16/(Calculator!$D$7*150),1),1-MOD(A27*Calculator!$C$16/(Calculator!$D$7*150),1)),ABS(MOD(A27*Calculator!$C$16/(Calculator!$D$7*150),1)-0.5)),IF(INT(2*A27*Calculator!$C$16/(Calculator!$D$7*150))&gt;INT(2*A27*Calculator!$B$16/(Calculator!$D$7*150)),0,1))),1)</f>
        <v>1</v>
      </c>
      <c r="G27" s="250" t="n">
        <f aca="false">IF(Calculator!$E$17="YES",IF(A27&lt;Calculator!$G$17,0,MIN(MIN(MIN(MOD(A27*Calculator!$B$17/(Calculator!$D$7*150),1),1-MOD(A27*Calculator!$B$17/(Calculator!$D$7*150),1)),ABS(MOD(A27*Calculator!$B$17/(Calculator!$D$7*150),1)-0.5)),MIN(MIN(MOD(A27*Calculator!$C$17/(Calculator!$D$7*150),1),1-MOD(A27*Calculator!$C$17/(Calculator!$D$7*150),1)),ABS(MOD(A27*Calculator!$C$17/(Calculator!$D$7*150),1)-0.5)),IF(INT(2*A27*Calculator!$C$17/(Calculator!$D$7*150))&gt;INT(2*A27*Calculator!$B$17/(Calculator!$D$7*150)),0,1))),1)</f>
        <v>0.187719298245614</v>
      </c>
      <c r="H27" s="250" t="n">
        <f aca="false">IF(Calculator!$E$18="YES",IF(A27&lt;Calculator!$G$18,0,MIN(MIN(MIN(MOD(A27*Calculator!$B$18/(Calculator!$D$7*150),1),1-MOD(A27*Calculator!$B$18/(Calculator!$D$7*150),1)),ABS(MOD(A27*Calculator!$B$18/(Calculator!$D$7*150),1)-0.5)),MIN(MIN(MOD(A27*Calculator!$C$18/(Calculator!$D$7*150),1),1-MOD(A27*Calculator!$C$18/(Calculator!$D$7*150),1)),ABS(MOD(A27*Calculator!$C$18/(Calculator!$D$7*150),1)-0.5)),IF(INT(2*A27*Calculator!$C$18/(Calculator!$D$7*150))&gt;INT(2*A27*Calculator!$B$18/(Calculator!$D$7*150)),0,1))),1)</f>
        <v>1</v>
      </c>
      <c r="I27" s="250" t="n">
        <f aca="false">IF(Calculator!$E$19="YES",IF(A27&lt;Calculator!$G$19,0,MIN(MIN(MIN(MOD(A27*Calculator!$B$19/(Calculator!$D$7*150),1),1-MOD(A27*Calculator!$B$19/(Calculator!$D$7*150),1)),ABS(MOD(A27*Calculator!$B$19/(Calculator!$D$7*150),1)-0.5)),MIN(MIN(MOD(A27*Calculator!$C$19/(Calculator!$D$7*150),1),1-MOD(A27*Calculator!$C$19/(Calculator!$D$7*150),1)),ABS(MOD(A27*Calculator!$C$19/(Calculator!$D$7*150),1)-0.5)),IF(INT(2*A27*Calculator!$C$19/(Calculator!$D$7*150))&gt;INT(2*A27*Calculator!$B$19/(Calculator!$D$7*150)),0,1))),1)</f>
        <v>1</v>
      </c>
      <c r="J27" s="250" t="n">
        <f aca="false">IF(Calculator!$E$20="YES",IF(A27&lt;Calculator!$G$20,0,MIN(MIN(MIN(MOD(A27*Calculator!$B$20/(Calculator!$D$7*150),1),1-MOD(A27*Calculator!$B$20/(Calculator!$D$7*150),1)),ABS(MOD(A27*Calculator!$B$20/(Calculator!$D$7*150),1)-0.5)),MIN(MIN(MOD(A27*Calculator!$C$20/(Calculator!$D$7*150),1),1-MOD(A27*Calculator!$C$20/(Calculator!$D$7*150),1)),ABS(MOD(A27*Calculator!$C$20/(Calculator!$D$7*150),1)-0.5)),IF(INT(2*A27*Calculator!$C$20/(Calculator!$D$7*150))&gt;INT(2*A27*Calculator!$B$20/(Calculator!$D$7*150)),0,1))),1)</f>
        <v>1</v>
      </c>
      <c r="K27" s="250" t="n">
        <f aca="false">IF(Calculator!$E$21="YES",IF(A27&lt;Calculator!$G$21,0,MIN(MIN(MIN(MOD(A27*Calculator!$B$21/(Calculator!$D$7*150),1),1-MOD(A27*Calculator!$B$21/(Calculator!$D$7*150),1)),ABS(MOD(A27*Calculator!$B$21/(Calculator!$D$7*150),1)-0.5)),MIN(MIN(MOD(A27*Calculator!$C$21/(Calculator!$D$7*150),1),1-MOD(A27*Calculator!$C$21/(Calculator!$D$7*150),1)),ABS(MOD(A27*Calculator!$C$21/(Calculator!$D$7*150),1)-0.5)),IF(INT(2*A27*Calculator!$C$21/(Calculator!$D$7*150))&gt;INT(2*A27*Calculator!$B$21/(Calculator!$D$7*150)),0,1))),1)</f>
        <v>1</v>
      </c>
      <c r="L27" s="250" t="n">
        <f aca="false">IF(Calculator!$E$22="YES",IF(A27&lt;Calculator!$G$22,0,MIN(MIN(MIN(MOD(A27*Calculator!$B$22/(Calculator!$D$7*150),1),1-MOD(A27*Calculator!$B$22/(Calculator!$D$7*150),1)),ABS(MOD(A27*Calculator!$B$22/(Calculator!$D$7*150),1)-0.5)),MIN(MIN(MOD(A27*Calculator!$C$22/(Calculator!$D$7*150),1),1-MOD(A27*Calculator!$C$22/(Calculator!$D$7*150),1)),ABS(MOD(A27*Calculator!$C$22/(Calculator!$D$7*150),1)-0.5)),IF(INT(2*A27*Calculator!$C$22/(Calculator!$D$7*150))&gt;INT(2*A27*Calculator!$B$22/(Calculator!$D$7*150)),0,1))),1)</f>
        <v>1</v>
      </c>
      <c r="M27" s="250" t="n">
        <f aca="false">MIN(B27:L27)</f>
        <v>0</v>
      </c>
      <c r="N27" s="250" t="n">
        <f aca="false">SUMPRODUCT(($M$7:$M$557&gt;M27)*1)+SUMPRODUCT(($M$7:$M$557=M27)*(ROW($M$7:$M$557)&lt;ROW(M27)))+1</f>
        <v>403</v>
      </c>
      <c r="O27" s="250" t="str">
        <f aca="false">IF(M27&gt;=0.13,"★★★ EXCELLENT",IF(M27&gt;=0.12,"★★  GOOD",IF(M27&gt;=0.07,"★  FAIR",IF(M27&gt;=0.025,"⚠  MARGINAL","✗  AVOID"))))</f>
        <v>✗  AVOID</v>
      </c>
    </row>
    <row r="28" customFormat="false" ht="15" hidden="false" customHeight="true" outlineLevel="0" collapsed="false">
      <c r="A28" s="251" t="n">
        <v>7.1</v>
      </c>
      <c r="B28" s="252" t="n">
        <f aca="false">IF(Calculator!$E$12="YES",IF(A28&lt;Calculator!$G$12,0,MIN(MIN(MIN(MOD(A28*Calculator!$B$12/(Calculator!$D$7*150),1),1-MOD(A28*Calculator!$B$12/(Calculator!$D$7*150),1)),ABS(MOD(A28*Calculator!$B$12/(Calculator!$D$7*150),1)-0.5)),MIN(MIN(MOD(A28*Calculator!$C$12/(Calculator!$D$7*150),1),1-MOD(A28*Calculator!$C$12/(Calculator!$D$7*150),1)),ABS(MOD(A28*Calculator!$C$12/(Calculator!$D$7*150),1)-0.5)),IF(INT(2*A28*Calculator!$C$12/(Calculator!$D$7*150))&gt;INT(2*A28*Calculator!$B$12/(Calculator!$D$7*150)),0,1))),1)</f>
        <v>1</v>
      </c>
      <c r="C28" s="252" t="n">
        <f aca="false">IF(Calculator!$E$13="YES",IF(A28&lt;Calculator!$G$13,0,MIN(MIN(MIN(MOD(A28*Calculator!$B$13/(Calculator!$D$7*150),1),1-MOD(A28*Calculator!$B$13/(Calculator!$D$7*150),1)),ABS(MOD(A28*Calculator!$B$13/(Calculator!$D$7*150),1)-0.5)),MIN(MIN(MOD(A28*Calculator!$C$13/(Calculator!$D$7*150),1),1-MOD(A28*Calculator!$C$13/(Calculator!$D$7*150),1)),ABS(MOD(A28*Calculator!$C$13/(Calculator!$D$7*150),1)-0.5)),IF(INT(2*A28*Calculator!$C$13/(Calculator!$D$7*150))&gt;INT(2*A28*Calculator!$B$13/(Calculator!$D$7*150)),0,1))),1)</f>
        <v>1</v>
      </c>
      <c r="D28" s="252" t="n">
        <f aca="false">IF(Calculator!$E$14="YES",IF(A28&lt;Calculator!$G$14,0,MIN(MIN(MIN(MOD(A28*Calculator!$B$14/(Calculator!$D$7*150),1),1-MOD(A28*Calculator!$B$14/(Calculator!$D$7*150),1)),ABS(MOD(A28*Calculator!$B$14/(Calculator!$D$7*150),1)-0.5)),MIN(MIN(MOD(A28*Calculator!$C$14/(Calculator!$D$7*150),1),1-MOD(A28*Calculator!$C$14/(Calculator!$D$7*150),1)),ABS(MOD(A28*Calculator!$C$14/(Calculator!$D$7*150),1)-0.5)),IF(INT(2*A28*Calculator!$C$14/(Calculator!$D$7*150))&gt;INT(2*A28*Calculator!$B$14/(Calculator!$D$7*150)),0,1))),1)</f>
        <v>1</v>
      </c>
      <c r="E28" s="252" t="n">
        <f aca="false">IF(Calculator!$E$15="YES",IF(A28&lt;Calculator!$G$15,0,MIN(MIN(MIN(MOD(A28*Calculator!$B$15/(Calculator!$D$7*150),1),1-MOD(A28*Calculator!$B$15/(Calculator!$D$7*150),1)),ABS(MOD(A28*Calculator!$B$15/(Calculator!$D$7*150),1)-0.5)),MIN(MIN(MOD(A28*Calculator!$C$15/(Calculator!$D$7*150),1),1-MOD(A28*Calculator!$C$15/(Calculator!$D$7*150),1)),ABS(MOD(A28*Calculator!$C$15/(Calculator!$D$7*150),1)-0.5)),IF(INT(2*A28*Calculator!$C$15/(Calculator!$D$7*150))&gt;INT(2*A28*Calculator!$B$15/(Calculator!$D$7*150)),0,1))),1)</f>
        <v>0</v>
      </c>
      <c r="F28" s="252" t="n">
        <f aca="false">IF(Calculator!$E$16="YES",IF(A28&lt;Calculator!$G$16,0,MIN(MIN(MIN(MOD(A28*Calculator!$B$16/(Calculator!$D$7*150),1),1-MOD(A28*Calculator!$B$16/(Calculator!$D$7*150),1)),ABS(MOD(A28*Calculator!$B$16/(Calculator!$D$7*150),1)-0.5)),MIN(MIN(MOD(A28*Calculator!$C$16/(Calculator!$D$7*150),1),1-MOD(A28*Calculator!$C$16/(Calculator!$D$7*150),1)),ABS(MOD(A28*Calculator!$C$16/(Calculator!$D$7*150),1)-0.5)),IF(INT(2*A28*Calculator!$C$16/(Calculator!$D$7*150))&gt;INT(2*A28*Calculator!$B$16/(Calculator!$D$7*150)),0,1))),1)</f>
        <v>1</v>
      </c>
      <c r="G28" s="252" t="n">
        <f aca="false">IF(Calculator!$E$17="YES",IF(A28&lt;Calculator!$G$17,0,MIN(MIN(MIN(MOD(A28*Calculator!$B$17/(Calculator!$D$7*150),1),1-MOD(A28*Calculator!$B$17/(Calculator!$D$7*150),1)),ABS(MOD(A28*Calculator!$B$17/(Calculator!$D$7*150),1)-0.5)),MIN(MIN(MOD(A28*Calculator!$C$17/(Calculator!$D$7*150),1),1-MOD(A28*Calculator!$C$17/(Calculator!$D$7*150),1)),ABS(MOD(A28*Calculator!$C$17/(Calculator!$D$7*150),1)-0.5)),IF(INT(2*A28*Calculator!$C$17/(Calculator!$D$7*150))&gt;INT(2*A28*Calculator!$B$17/(Calculator!$D$7*150)),0,1))),1)</f>
        <v>0.197543859649123</v>
      </c>
      <c r="H28" s="252" t="n">
        <f aca="false">IF(Calculator!$E$18="YES",IF(A28&lt;Calculator!$G$18,0,MIN(MIN(MIN(MOD(A28*Calculator!$B$18/(Calculator!$D$7*150),1),1-MOD(A28*Calculator!$B$18/(Calculator!$D$7*150),1)),ABS(MOD(A28*Calculator!$B$18/(Calculator!$D$7*150),1)-0.5)),MIN(MIN(MOD(A28*Calculator!$C$18/(Calculator!$D$7*150),1),1-MOD(A28*Calculator!$C$18/(Calculator!$D$7*150),1)),ABS(MOD(A28*Calculator!$C$18/(Calculator!$D$7*150),1)-0.5)),IF(INT(2*A28*Calculator!$C$18/(Calculator!$D$7*150))&gt;INT(2*A28*Calculator!$B$18/(Calculator!$D$7*150)),0,1))),1)</f>
        <v>1</v>
      </c>
      <c r="I28" s="252" t="n">
        <f aca="false">IF(Calculator!$E$19="YES",IF(A28&lt;Calculator!$G$19,0,MIN(MIN(MIN(MOD(A28*Calculator!$B$19/(Calculator!$D$7*150),1),1-MOD(A28*Calculator!$B$19/(Calculator!$D$7*150),1)),ABS(MOD(A28*Calculator!$B$19/(Calculator!$D$7*150),1)-0.5)),MIN(MIN(MOD(A28*Calculator!$C$19/(Calculator!$D$7*150),1),1-MOD(A28*Calculator!$C$19/(Calculator!$D$7*150),1)),ABS(MOD(A28*Calculator!$C$19/(Calculator!$D$7*150),1)-0.5)),IF(INT(2*A28*Calculator!$C$19/(Calculator!$D$7*150))&gt;INT(2*A28*Calculator!$B$19/(Calculator!$D$7*150)),0,1))),1)</f>
        <v>1</v>
      </c>
      <c r="J28" s="252" t="n">
        <f aca="false">IF(Calculator!$E$20="YES",IF(A28&lt;Calculator!$G$20,0,MIN(MIN(MIN(MOD(A28*Calculator!$B$20/(Calculator!$D$7*150),1),1-MOD(A28*Calculator!$B$20/(Calculator!$D$7*150),1)),ABS(MOD(A28*Calculator!$B$20/(Calculator!$D$7*150),1)-0.5)),MIN(MIN(MOD(A28*Calculator!$C$20/(Calculator!$D$7*150),1),1-MOD(A28*Calculator!$C$20/(Calculator!$D$7*150),1)),ABS(MOD(A28*Calculator!$C$20/(Calculator!$D$7*150),1)-0.5)),IF(INT(2*A28*Calculator!$C$20/(Calculator!$D$7*150))&gt;INT(2*A28*Calculator!$B$20/(Calculator!$D$7*150)),0,1))),1)</f>
        <v>1</v>
      </c>
      <c r="K28" s="252" t="n">
        <f aca="false">IF(Calculator!$E$21="YES",IF(A28&lt;Calculator!$G$21,0,MIN(MIN(MIN(MOD(A28*Calculator!$B$21/(Calculator!$D$7*150),1),1-MOD(A28*Calculator!$B$21/(Calculator!$D$7*150),1)),ABS(MOD(A28*Calculator!$B$21/(Calculator!$D$7*150),1)-0.5)),MIN(MIN(MOD(A28*Calculator!$C$21/(Calculator!$D$7*150),1),1-MOD(A28*Calculator!$C$21/(Calculator!$D$7*150),1)),ABS(MOD(A28*Calculator!$C$21/(Calculator!$D$7*150),1)-0.5)),IF(INT(2*A28*Calculator!$C$21/(Calculator!$D$7*150))&gt;INT(2*A28*Calculator!$B$21/(Calculator!$D$7*150)),0,1))),1)</f>
        <v>1</v>
      </c>
      <c r="L28" s="252" t="n">
        <f aca="false">IF(Calculator!$E$22="YES",IF(A28&lt;Calculator!$G$22,0,MIN(MIN(MIN(MOD(A28*Calculator!$B$22/(Calculator!$D$7*150),1),1-MOD(A28*Calculator!$B$22/(Calculator!$D$7*150),1)),ABS(MOD(A28*Calculator!$B$22/(Calculator!$D$7*150),1)-0.5)),MIN(MIN(MOD(A28*Calculator!$C$22/(Calculator!$D$7*150),1),1-MOD(A28*Calculator!$C$22/(Calculator!$D$7*150),1)),ABS(MOD(A28*Calculator!$C$22/(Calculator!$D$7*150),1)-0.5)),IF(INT(2*A28*Calculator!$C$22/(Calculator!$D$7*150))&gt;INT(2*A28*Calculator!$B$22/(Calculator!$D$7*150)),0,1))),1)</f>
        <v>1</v>
      </c>
      <c r="M28" s="252" t="n">
        <f aca="false">MIN(B28:L28)</f>
        <v>0</v>
      </c>
      <c r="N28" s="252" t="n">
        <f aca="false">SUMPRODUCT(($M$7:$M$557&gt;M28)*1)+SUMPRODUCT(($M$7:$M$557=M28)*(ROW($M$7:$M$557)&lt;ROW(M28)))+1</f>
        <v>404</v>
      </c>
      <c r="O28" s="252" t="str">
        <f aca="false">IF(M28&gt;=0.13,"★★★ EXCELLENT",IF(M28&gt;=0.12,"★★  GOOD",IF(M28&gt;=0.07,"★  FAIR",IF(M28&gt;=0.025,"⚠  MARGINAL","✗  AVOID"))))</f>
        <v>✗  AVOID</v>
      </c>
    </row>
    <row r="29" customFormat="false" ht="15" hidden="false" customHeight="true" outlineLevel="0" collapsed="false">
      <c r="A29" s="249" t="n">
        <v>7.2</v>
      </c>
      <c r="B29" s="250" t="n">
        <f aca="false">IF(Calculator!$E$12="YES",IF(A29&lt;Calculator!$G$12,0,MIN(MIN(MIN(MOD(A29*Calculator!$B$12/(Calculator!$D$7*150),1),1-MOD(A29*Calculator!$B$12/(Calculator!$D$7*150),1)),ABS(MOD(A29*Calculator!$B$12/(Calculator!$D$7*150),1)-0.5)),MIN(MIN(MOD(A29*Calculator!$C$12/(Calculator!$D$7*150),1),1-MOD(A29*Calculator!$C$12/(Calculator!$D$7*150),1)),ABS(MOD(A29*Calculator!$C$12/(Calculator!$D$7*150),1)-0.5)),IF(INT(2*A29*Calculator!$C$12/(Calculator!$D$7*150))&gt;INT(2*A29*Calculator!$B$12/(Calculator!$D$7*150)),0,1))),1)</f>
        <v>1</v>
      </c>
      <c r="C29" s="250" t="n">
        <f aca="false">IF(Calculator!$E$13="YES",IF(A29&lt;Calculator!$G$13,0,MIN(MIN(MIN(MOD(A29*Calculator!$B$13/(Calculator!$D$7*150),1),1-MOD(A29*Calculator!$B$13/(Calculator!$D$7*150),1)),ABS(MOD(A29*Calculator!$B$13/(Calculator!$D$7*150),1)-0.5)),MIN(MIN(MOD(A29*Calculator!$C$13/(Calculator!$D$7*150),1),1-MOD(A29*Calculator!$C$13/(Calculator!$D$7*150),1)),ABS(MOD(A29*Calculator!$C$13/(Calculator!$D$7*150),1)-0.5)),IF(INT(2*A29*Calculator!$C$13/(Calculator!$D$7*150))&gt;INT(2*A29*Calculator!$B$13/(Calculator!$D$7*150)),0,1))),1)</f>
        <v>1</v>
      </c>
      <c r="D29" s="250" t="n">
        <f aca="false">IF(Calculator!$E$14="YES",IF(A29&lt;Calculator!$G$14,0,MIN(MIN(MIN(MOD(A29*Calculator!$B$14/(Calculator!$D$7*150),1),1-MOD(A29*Calculator!$B$14/(Calculator!$D$7*150),1)),ABS(MOD(A29*Calculator!$B$14/(Calculator!$D$7*150),1)-0.5)),MIN(MIN(MOD(A29*Calculator!$C$14/(Calculator!$D$7*150),1),1-MOD(A29*Calculator!$C$14/(Calculator!$D$7*150),1)),ABS(MOD(A29*Calculator!$C$14/(Calculator!$D$7*150),1)-0.5)),IF(INT(2*A29*Calculator!$C$14/(Calculator!$D$7*150))&gt;INT(2*A29*Calculator!$B$14/(Calculator!$D$7*150)),0,1))),1)</f>
        <v>1</v>
      </c>
      <c r="E29" s="250" t="n">
        <f aca="false">IF(Calculator!$E$15="YES",IF(A29&lt;Calculator!$G$15,0,MIN(MIN(MIN(MOD(A29*Calculator!$B$15/(Calculator!$D$7*150),1),1-MOD(A29*Calculator!$B$15/(Calculator!$D$7*150),1)),ABS(MOD(A29*Calculator!$B$15/(Calculator!$D$7*150),1)-0.5)),MIN(MIN(MOD(A29*Calculator!$C$15/(Calculator!$D$7*150),1),1-MOD(A29*Calculator!$C$15/(Calculator!$D$7*150),1)),ABS(MOD(A29*Calculator!$C$15/(Calculator!$D$7*150),1)-0.5)),IF(INT(2*A29*Calculator!$C$15/(Calculator!$D$7*150))&gt;INT(2*A29*Calculator!$B$15/(Calculator!$D$7*150)),0,1))),1)</f>
        <v>0</v>
      </c>
      <c r="F29" s="250" t="n">
        <f aca="false">IF(Calculator!$E$16="YES",IF(A29&lt;Calculator!$G$16,0,MIN(MIN(MIN(MOD(A29*Calculator!$B$16/(Calculator!$D$7*150),1),1-MOD(A29*Calculator!$B$16/(Calculator!$D$7*150),1)),ABS(MOD(A29*Calculator!$B$16/(Calculator!$D$7*150),1)-0.5)),MIN(MIN(MOD(A29*Calculator!$C$16/(Calculator!$D$7*150),1),1-MOD(A29*Calculator!$C$16/(Calculator!$D$7*150),1)),ABS(MOD(A29*Calculator!$C$16/(Calculator!$D$7*150),1)-0.5)),IF(INT(2*A29*Calculator!$C$16/(Calculator!$D$7*150))&gt;INT(2*A29*Calculator!$B$16/(Calculator!$D$7*150)),0,1))),1)</f>
        <v>1</v>
      </c>
      <c r="G29" s="250" t="n">
        <f aca="false">IF(Calculator!$E$17="YES",IF(A29&lt;Calculator!$G$17,0,MIN(MIN(MIN(MOD(A29*Calculator!$B$17/(Calculator!$D$7*150),1),1-MOD(A29*Calculator!$B$17/(Calculator!$D$7*150),1)),ABS(MOD(A29*Calculator!$B$17/(Calculator!$D$7*150),1)-0.5)),MIN(MIN(MOD(A29*Calculator!$C$17/(Calculator!$D$7*150),1),1-MOD(A29*Calculator!$C$17/(Calculator!$D$7*150),1)),ABS(MOD(A29*Calculator!$C$17/(Calculator!$D$7*150),1)-0.5)),IF(INT(2*A29*Calculator!$C$17/(Calculator!$D$7*150))&gt;INT(2*A29*Calculator!$B$17/(Calculator!$D$7*150)),0,1))),1)</f>
        <v>0.207368421052632</v>
      </c>
      <c r="H29" s="250" t="n">
        <f aca="false">IF(Calculator!$E$18="YES",IF(A29&lt;Calculator!$G$18,0,MIN(MIN(MIN(MOD(A29*Calculator!$B$18/(Calculator!$D$7*150),1),1-MOD(A29*Calculator!$B$18/(Calculator!$D$7*150),1)),ABS(MOD(A29*Calculator!$B$18/(Calculator!$D$7*150),1)-0.5)),MIN(MIN(MOD(A29*Calculator!$C$18/(Calculator!$D$7*150),1),1-MOD(A29*Calculator!$C$18/(Calculator!$D$7*150),1)),ABS(MOD(A29*Calculator!$C$18/(Calculator!$D$7*150),1)-0.5)),IF(INT(2*A29*Calculator!$C$18/(Calculator!$D$7*150))&gt;INT(2*A29*Calculator!$B$18/(Calculator!$D$7*150)),0,1))),1)</f>
        <v>1</v>
      </c>
      <c r="I29" s="250" t="n">
        <f aca="false">IF(Calculator!$E$19="YES",IF(A29&lt;Calculator!$G$19,0,MIN(MIN(MIN(MOD(A29*Calculator!$B$19/(Calculator!$D$7*150),1),1-MOD(A29*Calculator!$B$19/(Calculator!$D$7*150),1)),ABS(MOD(A29*Calculator!$B$19/(Calculator!$D$7*150),1)-0.5)),MIN(MIN(MOD(A29*Calculator!$C$19/(Calculator!$D$7*150),1),1-MOD(A29*Calculator!$C$19/(Calculator!$D$7*150),1)),ABS(MOD(A29*Calculator!$C$19/(Calculator!$D$7*150),1)-0.5)),IF(INT(2*A29*Calculator!$C$19/(Calculator!$D$7*150))&gt;INT(2*A29*Calculator!$B$19/(Calculator!$D$7*150)),0,1))),1)</f>
        <v>1</v>
      </c>
      <c r="J29" s="250" t="n">
        <f aca="false">IF(Calculator!$E$20="YES",IF(A29&lt;Calculator!$G$20,0,MIN(MIN(MIN(MOD(A29*Calculator!$B$20/(Calculator!$D$7*150),1),1-MOD(A29*Calculator!$B$20/(Calculator!$D$7*150),1)),ABS(MOD(A29*Calculator!$B$20/(Calculator!$D$7*150),1)-0.5)),MIN(MIN(MOD(A29*Calculator!$C$20/(Calculator!$D$7*150),1),1-MOD(A29*Calculator!$C$20/(Calculator!$D$7*150),1)),ABS(MOD(A29*Calculator!$C$20/(Calculator!$D$7*150),1)-0.5)),IF(INT(2*A29*Calculator!$C$20/(Calculator!$D$7*150))&gt;INT(2*A29*Calculator!$B$20/(Calculator!$D$7*150)),0,1))),1)</f>
        <v>1</v>
      </c>
      <c r="K29" s="250" t="n">
        <f aca="false">IF(Calculator!$E$21="YES",IF(A29&lt;Calculator!$G$21,0,MIN(MIN(MIN(MOD(A29*Calculator!$B$21/(Calculator!$D$7*150),1),1-MOD(A29*Calculator!$B$21/(Calculator!$D$7*150),1)),ABS(MOD(A29*Calculator!$B$21/(Calculator!$D$7*150),1)-0.5)),MIN(MIN(MOD(A29*Calculator!$C$21/(Calculator!$D$7*150),1),1-MOD(A29*Calculator!$C$21/(Calculator!$D$7*150),1)),ABS(MOD(A29*Calculator!$C$21/(Calculator!$D$7*150),1)-0.5)),IF(INT(2*A29*Calculator!$C$21/(Calculator!$D$7*150))&gt;INT(2*A29*Calculator!$B$21/(Calculator!$D$7*150)),0,1))),1)</f>
        <v>1</v>
      </c>
      <c r="L29" s="250" t="n">
        <f aca="false">IF(Calculator!$E$22="YES",IF(A29&lt;Calculator!$G$22,0,MIN(MIN(MIN(MOD(A29*Calculator!$B$22/(Calculator!$D$7*150),1),1-MOD(A29*Calculator!$B$22/(Calculator!$D$7*150),1)),ABS(MOD(A29*Calculator!$B$22/(Calculator!$D$7*150),1)-0.5)),MIN(MIN(MOD(A29*Calculator!$C$22/(Calculator!$D$7*150),1),1-MOD(A29*Calculator!$C$22/(Calculator!$D$7*150),1)),ABS(MOD(A29*Calculator!$C$22/(Calculator!$D$7*150),1)-0.5)),IF(INT(2*A29*Calculator!$C$22/(Calculator!$D$7*150))&gt;INT(2*A29*Calculator!$B$22/(Calculator!$D$7*150)),0,1))),1)</f>
        <v>1</v>
      </c>
      <c r="M29" s="250" t="n">
        <f aca="false">MIN(B29:L29)</f>
        <v>0</v>
      </c>
      <c r="N29" s="250" t="n">
        <f aca="false">SUMPRODUCT(($M$7:$M$557&gt;M29)*1)+SUMPRODUCT(($M$7:$M$557=M29)*(ROW($M$7:$M$557)&lt;ROW(M29)))+1</f>
        <v>405</v>
      </c>
      <c r="O29" s="250" t="str">
        <f aca="false">IF(M29&gt;=0.13,"★★★ EXCELLENT",IF(M29&gt;=0.12,"★★  GOOD",IF(M29&gt;=0.07,"★  FAIR",IF(M29&gt;=0.025,"⚠  MARGINAL","✗  AVOID"))))</f>
        <v>✗  AVOID</v>
      </c>
    </row>
    <row r="30" customFormat="false" ht="15" hidden="false" customHeight="true" outlineLevel="0" collapsed="false">
      <c r="A30" s="251" t="n">
        <v>7.3</v>
      </c>
      <c r="B30" s="252" t="n">
        <f aca="false">IF(Calculator!$E$12="YES",IF(A30&lt;Calculator!$G$12,0,MIN(MIN(MIN(MOD(A30*Calculator!$B$12/(Calculator!$D$7*150),1),1-MOD(A30*Calculator!$B$12/(Calculator!$D$7*150),1)),ABS(MOD(A30*Calculator!$B$12/(Calculator!$D$7*150),1)-0.5)),MIN(MIN(MOD(A30*Calculator!$C$12/(Calculator!$D$7*150),1),1-MOD(A30*Calculator!$C$12/(Calculator!$D$7*150),1)),ABS(MOD(A30*Calculator!$C$12/(Calculator!$D$7*150),1)-0.5)),IF(INT(2*A30*Calculator!$C$12/(Calculator!$D$7*150))&gt;INT(2*A30*Calculator!$B$12/(Calculator!$D$7*150)),0,1))),1)</f>
        <v>1</v>
      </c>
      <c r="C30" s="252" t="n">
        <f aca="false">IF(Calculator!$E$13="YES",IF(A30&lt;Calculator!$G$13,0,MIN(MIN(MIN(MOD(A30*Calculator!$B$13/(Calculator!$D$7*150),1),1-MOD(A30*Calculator!$B$13/(Calculator!$D$7*150),1)),ABS(MOD(A30*Calculator!$B$13/(Calculator!$D$7*150),1)-0.5)),MIN(MIN(MOD(A30*Calculator!$C$13/(Calculator!$D$7*150),1),1-MOD(A30*Calculator!$C$13/(Calculator!$D$7*150),1)),ABS(MOD(A30*Calculator!$C$13/(Calculator!$D$7*150),1)-0.5)),IF(INT(2*A30*Calculator!$C$13/(Calculator!$D$7*150))&gt;INT(2*A30*Calculator!$B$13/(Calculator!$D$7*150)),0,1))),1)</f>
        <v>1</v>
      </c>
      <c r="D30" s="252" t="n">
        <f aca="false">IF(Calculator!$E$14="YES",IF(A30&lt;Calculator!$G$14,0,MIN(MIN(MIN(MOD(A30*Calculator!$B$14/(Calculator!$D$7*150),1),1-MOD(A30*Calculator!$B$14/(Calculator!$D$7*150),1)),ABS(MOD(A30*Calculator!$B$14/(Calculator!$D$7*150),1)-0.5)),MIN(MIN(MOD(A30*Calculator!$C$14/(Calculator!$D$7*150),1),1-MOD(A30*Calculator!$C$14/(Calculator!$D$7*150),1)),ABS(MOD(A30*Calculator!$C$14/(Calculator!$D$7*150),1)-0.5)),IF(INT(2*A30*Calculator!$C$14/(Calculator!$D$7*150))&gt;INT(2*A30*Calculator!$B$14/(Calculator!$D$7*150)),0,1))),1)</f>
        <v>1</v>
      </c>
      <c r="E30" s="252" t="n">
        <f aca="false">IF(Calculator!$E$15="YES",IF(A30&lt;Calculator!$G$15,0,MIN(MIN(MIN(MOD(A30*Calculator!$B$15/(Calculator!$D$7*150),1),1-MOD(A30*Calculator!$B$15/(Calculator!$D$7*150),1)),ABS(MOD(A30*Calculator!$B$15/(Calculator!$D$7*150),1)-0.5)),MIN(MIN(MOD(A30*Calculator!$C$15/(Calculator!$D$7*150),1),1-MOD(A30*Calculator!$C$15/(Calculator!$D$7*150),1)),ABS(MOD(A30*Calculator!$C$15/(Calculator!$D$7*150),1)-0.5)),IF(INT(2*A30*Calculator!$C$15/(Calculator!$D$7*150))&gt;INT(2*A30*Calculator!$B$15/(Calculator!$D$7*150)),0,1))),1)</f>
        <v>0</v>
      </c>
      <c r="F30" s="252" t="n">
        <f aca="false">IF(Calculator!$E$16="YES",IF(A30&lt;Calculator!$G$16,0,MIN(MIN(MIN(MOD(A30*Calculator!$B$16/(Calculator!$D$7*150),1),1-MOD(A30*Calculator!$B$16/(Calculator!$D$7*150),1)),ABS(MOD(A30*Calculator!$B$16/(Calculator!$D$7*150),1)-0.5)),MIN(MIN(MOD(A30*Calculator!$C$16/(Calculator!$D$7*150),1),1-MOD(A30*Calculator!$C$16/(Calculator!$D$7*150),1)),ABS(MOD(A30*Calculator!$C$16/(Calculator!$D$7*150),1)-0.5)),IF(INT(2*A30*Calculator!$C$16/(Calculator!$D$7*150))&gt;INT(2*A30*Calculator!$B$16/(Calculator!$D$7*150)),0,1))),1)</f>
        <v>1</v>
      </c>
      <c r="G30" s="252" t="n">
        <f aca="false">IF(Calculator!$E$17="YES",IF(A30&lt;Calculator!$G$17,0,MIN(MIN(MIN(MOD(A30*Calculator!$B$17/(Calculator!$D$7*150),1),1-MOD(A30*Calculator!$B$17/(Calculator!$D$7*150),1)),ABS(MOD(A30*Calculator!$B$17/(Calculator!$D$7*150),1)-0.5)),MIN(MIN(MOD(A30*Calculator!$C$17/(Calculator!$D$7*150),1),1-MOD(A30*Calculator!$C$17/(Calculator!$D$7*150),1)),ABS(MOD(A30*Calculator!$C$17/(Calculator!$D$7*150),1)-0.5)),IF(INT(2*A30*Calculator!$C$17/(Calculator!$D$7*150))&gt;INT(2*A30*Calculator!$B$17/(Calculator!$D$7*150)),0,1))),1)</f>
        <v>0.21719298245614</v>
      </c>
      <c r="H30" s="252" t="n">
        <f aca="false">IF(Calculator!$E$18="YES",IF(A30&lt;Calculator!$G$18,0,MIN(MIN(MIN(MOD(A30*Calculator!$B$18/(Calculator!$D$7*150),1),1-MOD(A30*Calculator!$B$18/(Calculator!$D$7*150),1)),ABS(MOD(A30*Calculator!$B$18/(Calculator!$D$7*150),1)-0.5)),MIN(MIN(MOD(A30*Calculator!$C$18/(Calculator!$D$7*150),1),1-MOD(A30*Calculator!$C$18/(Calculator!$D$7*150),1)),ABS(MOD(A30*Calculator!$C$18/(Calculator!$D$7*150),1)-0.5)),IF(INT(2*A30*Calculator!$C$18/(Calculator!$D$7*150))&gt;INT(2*A30*Calculator!$B$18/(Calculator!$D$7*150)),0,1))),1)</f>
        <v>1</v>
      </c>
      <c r="I30" s="252" t="n">
        <f aca="false">IF(Calculator!$E$19="YES",IF(A30&lt;Calculator!$G$19,0,MIN(MIN(MIN(MOD(A30*Calculator!$B$19/(Calculator!$D$7*150),1),1-MOD(A30*Calculator!$B$19/(Calculator!$D$7*150),1)),ABS(MOD(A30*Calculator!$B$19/(Calculator!$D$7*150),1)-0.5)),MIN(MIN(MOD(A30*Calculator!$C$19/(Calculator!$D$7*150),1),1-MOD(A30*Calculator!$C$19/(Calculator!$D$7*150),1)),ABS(MOD(A30*Calculator!$C$19/(Calculator!$D$7*150),1)-0.5)),IF(INT(2*A30*Calculator!$C$19/(Calculator!$D$7*150))&gt;INT(2*A30*Calculator!$B$19/(Calculator!$D$7*150)),0,1))),1)</f>
        <v>1</v>
      </c>
      <c r="J30" s="252" t="n">
        <f aca="false">IF(Calculator!$E$20="YES",IF(A30&lt;Calculator!$G$20,0,MIN(MIN(MIN(MOD(A30*Calculator!$B$20/(Calculator!$D$7*150),1),1-MOD(A30*Calculator!$B$20/(Calculator!$D$7*150),1)),ABS(MOD(A30*Calculator!$B$20/(Calculator!$D$7*150),1)-0.5)),MIN(MIN(MOD(A30*Calculator!$C$20/(Calculator!$D$7*150),1),1-MOD(A30*Calculator!$C$20/(Calculator!$D$7*150),1)),ABS(MOD(A30*Calculator!$C$20/(Calculator!$D$7*150),1)-0.5)),IF(INT(2*A30*Calculator!$C$20/(Calculator!$D$7*150))&gt;INT(2*A30*Calculator!$B$20/(Calculator!$D$7*150)),0,1))),1)</f>
        <v>1</v>
      </c>
      <c r="K30" s="252" t="n">
        <f aca="false">IF(Calculator!$E$21="YES",IF(A30&lt;Calculator!$G$21,0,MIN(MIN(MIN(MOD(A30*Calculator!$B$21/(Calculator!$D$7*150),1),1-MOD(A30*Calculator!$B$21/(Calculator!$D$7*150),1)),ABS(MOD(A30*Calculator!$B$21/(Calculator!$D$7*150),1)-0.5)),MIN(MIN(MOD(A30*Calculator!$C$21/(Calculator!$D$7*150),1),1-MOD(A30*Calculator!$C$21/(Calculator!$D$7*150),1)),ABS(MOD(A30*Calculator!$C$21/(Calculator!$D$7*150),1)-0.5)),IF(INT(2*A30*Calculator!$C$21/(Calculator!$D$7*150))&gt;INT(2*A30*Calculator!$B$21/(Calculator!$D$7*150)),0,1))),1)</f>
        <v>1</v>
      </c>
      <c r="L30" s="252" t="n">
        <f aca="false">IF(Calculator!$E$22="YES",IF(A30&lt;Calculator!$G$22,0,MIN(MIN(MIN(MOD(A30*Calculator!$B$22/(Calculator!$D$7*150),1),1-MOD(A30*Calculator!$B$22/(Calculator!$D$7*150),1)),ABS(MOD(A30*Calculator!$B$22/(Calculator!$D$7*150),1)-0.5)),MIN(MIN(MOD(A30*Calculator!$C$22/(Calculator!$D$7*150),1),1-MOD(A30*Calculator!$C$22/(Calculator!$D$7*150),1)),ABS(MOD(A30*Calculator!$C$22/(Calculator!$D$7*150),1)-0.5)),IF(INT(2*A30*Calculator!$C$22/(Calculator!$D$7*150))&gt;INT(2*A30*Calculator!$B$22/(Calculator!$D$7*150)),0,1))),1)</f>
        <v>1</v>
      </c>
      <c r="M30" s="252" t="n">
        <f aca="false">MIN(B30:L30)</f>
        <v>0</v>
      </c>
      <c r="N30" s="252" t="n">
        <f aca="false">SUMPRODUCT(($M$7:$M$557&gt;M30)*1)+SUMPRODUCT(($M$7:$M$557=M30)*(ROW($M$7:$M$557)&lt;ROW(M30)))+1</f>
        <v>406</v>
      </c>
      <c r="O30" s="252" t="str">
        <f aca="false">IF(M30&gt;=0.13,"★★★ EXCELLENT",IF(M30&gt;=0.12,"★★  GOOD",IF(M30&gt;=0.07,"★  FAIR",IF(M30&gt;=0.025,"⚠  MARGINAL","✗  AVOID"))))</f>
        <v>✗  AVOID</v>
      </c>
    </row>
    <row r="31" customFormat="false" ht="15" hidden="false" customHeight="true" outlineLevel="0" collapsed="false">
      <c r="A31" s="249" t="n">
        <v>7.4</v>
      </c>
      <c r="B31" s="250" t="n">
        <f aca="false">IF(Calculator!$E$12="YES",IF(A31&lt;Calculator!$G$12,0,MIN(MIN(MIN(MOD(A31*Calculator!$B$12/(Calculator!$D$7*150),1),1-MOD(A31*Calculator!$B$12/(Calculator!$D$7*150),1)),ABS(MOD(A31*Calculator!$B$12/(Calculator!$D$7*150),1)-0.5)),MIN(MIN(MOD(A31*Calculator!$C$12/(Calculator!$D$7*150),1),1-MOD(A31*Calculator!$C$12/(Calculator!$D$7*150),1)),ABS(MOD(A31*Calculator!$C$12/(Calculator!$D$7*150),1)-0.5)),IF(INT(2*A31*Calculator!$C$12/(Calculator!$D$7*150))&gt;INT(2*A31*Calculator!$B$12/(Calculator!$D$7*150)),0,1))),1)</f>
        <v>1</v>
      </c>
      <c r="C31" s="250" t="n">
        <f aca="false">IF(Calculator!$E$13="YES",IF(A31&lt;Calculator!$G$13,0,MIN(MIN(MIN(MOD(A31*Calculator!$B$13/(Calculator!$D$7*150),1),1-MOD(A31*Calculator!$B$13/(Calculator!$D$7*150),1)),ABS(MOD(A31*Calculator!$B$13/(Calculator!$D$7*150),1)-0.5)),MIN(MIN(MOD(A31*Calculator!$C$13/(Calculator!$D$7*150),1),1-MOD(A31*Calculator!$C$13/(Calculator!$D$7*150),1)),ABS(MOD(A31*Calculator!$C$13/(Calculator!$D$7*150),1)-0.5)),IF(INT(2*A31*Calculator!$C$13/(Calculator!$D$7*150))&gt;INT(2*A31*Calculator!$B$13/(Calculator!$D$7*150)),0,1))),1)</f>
        <v>1</v>
      </c>
      <c r="D31" s="250" t="n">
        <f aca="false">IF(Calculator!$E$14="YES",IF(A31&lt;Calculator!$G$14,0,MIN(MIN(MIN(MOD(A31*Calculator!$B$14/(Calculator!$D$7*150),1),1-MOD(A31*Calculator!$B$14/(Calculator!$D$7*150),1)),ABS(MOD(A31*Calculator!$B$14/(Calculator!$D$7*150),1)-0.5)),MIN(MIN(MOD(A31*Calculator!$C$14/(Calculator!$D$7*150),1),1-MOD(A31*Calculator!$C$14/(Calculator!$D$7*150),1)),ABS(MOD(A31*Calculator!$C$14/(Calculator!$D$7*150),1)-0.5)),IF(INT(2*A31*Calculator!$C$14/(Calculator!$D$7*150))&gt;INT(2*A31*Calculator!$B$14/(Calculator!$D$7*150)),0,1))),1)</f>
        <v>1</v>
      </c>
      <c r="E31" s="250" t="n">
        <f aca="false">IF(Calculator!$E$15="YES",IF(A31&lt;Calculator!$G$15,0,MIN(MIN(MIN(MOD(A31*Calculator!$B$15/(Calculator!$D$7*150),1),1-MOD(A31*Calculator!$B$15/(Calculator!$D$7*150),1)),ABS(MOD(A31*Calculator!$B$15/(Calculator!$D$7*150),1)-0.5)),MIN(MIN(MOD(A31*Calculator!$C$15/(Calculator!$D$7*150),1),1-MOD(A31*Calculator!$C$15/(Calculator!$D$7*150),1)),ABS(MOD(A31*Calculator!$C$15/(Calculator!$D$7*150),1)-0.5)),IF(INT(2*A31*Calculator!$C$15/(Calculator!$D$7*150))&gt;INT(2*A31*Calculator!$B$15/(Calculator!$D$7*150)),0,1))),1)</f>
        <v>0</v>
      </c>
      <c r="F31" s="250" t="n">
        <f aca="false">IF(Calculator!$E$16="YES",IF(A31&lt;Calculator!$G$16,0,MIN(MIN(MIN(MOD(A31*Calculator!$B$16/(Calculator!$D$7*150),1),1-MOD(A31*Calculator!$B$16/(Calculator!$D$7*150),1)),ABS(MOD(A31*Calculator!$B$16/(Calculator!$D$7*150),1)-0.5)),MIN(MIN(MOD(A31*Calculator!$C$16/(Calculator!$D$7*150),1),1-MOD(A31*Calculator!$C$16/(Calculator!$D$7*150),1)),ABS(MOD(A31*Calculator!$C$16/(Calculator!$D$7*150),1)-0.5)),IF(INT(2*A31*Calculator!$C$16/(Calculator!$D$7*150))&gt;INT(2*A31*Calculator!$B$16/(Calculator!$D$7*150)),0,1))),1)</f>
        <v>1</v>
      </c>
      <c r="G31" s="250" t="n">
        <f aca="false">IF(Calculator!$E$17="YES",IF(A31&lt;Calculator!$G$17,0,MIN(MIN(MIN(MOD(A31*Calculator!$B$17/(Calculator!$D$7*150),1),1-MOD(A31*Calculator!$B$17/(Calculator!$D$7*150),1)),ABS(MOD(A31*Calculator!$B$17/(Calculator!$D$7*150),1)-0.5)),MIN(MIN(MOD(A31*Calculator!$C$17/(Calculator!$D$7*150),1),1-MOD(A31*Calculator!$C$17/(Calculator!$D$7*150),1)),ABS(MOD(A31*Calculator!$C$17/(Calculator!$D$7*150),1)-0.5)),IF(INT(2*A31*Calculator!$C$17/(Calculator!$D$7*150))&gt;INT(2*A31*Calculator!$B$17/(Calculator!$D$7*150)),0,1))),1)</f>
        <v>0.227017543859649</v>
      </c>
      <c r="H31" s="250" t="n">
        <f aca="false">IF(Calculator!$E$18="YES",IF(A31&lt;Calculator!$G$18,0,MIN(MIN(MIN(MOD(A31*Calculator!$B$18/(Calculator!$D$7*150),1),1-MOD(A31*Calculator!$B$18/(Calculator!$D$7*150),1)),ABS(MOD(A31*Calculator!$B$18/(Calculator!$D$7*150),1)-0.5)),MIN(MIN(MOD(A31*Calculator!$C$18/(Calculator!$D$7*150),1),1-MOD(A31*Calculator!$C$18/(Calculator!$D$7*150),1)),ABS(MOD(A31*Calculator!$C$18/(Calculator!$D$7*150),1)-0.5)),IF(INT(2*A31*Calculator!$C$18/(Calculator!$D$7*150))&gt;INT(2*A31*Calculator!$B$18/(Calculator!$D$7*150)),0,1))),1)</f>
        <v>1</v>
      </c>
      <c r="I31" s="250" t="n">
        <f aca="false">IF(Calculator!$E$19="YES",IF(A31&lt;Calculator!$G$19,0,MIN(MIN(MIN(MOD(A31*Calculator!$B$19/(Calculator!$D$7*150),1),1-MOD(A31*Calculator!$B$19/(Calculator!$D$7*150),1)),ABS(MOD(A31*Calculator!$B$19/(Calculator!$D$7*150),1)-0.5)),MIN(MIN(MOD(A31*Calculator!$C$19/(Calculator!$D$7*150),1),1-MOD(A31*Calculator!$C$19/(Calculator!$D$7*150),1)),ABS(MOD(A31*Calculator!$C$19/(Calculator!$D$7*150),1)-0.5)),IF(INT(2*A31*Calculator!$C$19/(Calculator!$D$7*150))&gt;INT(2*A31*Calculator!$B$19/(Calculator!$D$7*150)),0,1))),1)</f>
        <v>1</v>
      </c>
      <c r="J31" s="250" t="n">
        <f aca="false">IF(Calculator!$E$20="YES",IF(A31&lt;Calculator!$G$20,0,MIN(MIN(MIN(MOD(A31*Calculator!$B$20/(Calculator!$D$7*150),1),1-MOD(A31*Calculator!$B$20/(Calculator!$D$7*150),1)),ABS(MOD(A31*Calculator!$B$20/(Calculator!$D$7*150),1)-0.5)),MIN(MIN(MOD(A31*Calculator!$C$20/(Calculator!$D$7*150),1),1-MOD(A31*Calculator!$C$20/(Calculator!$D$7*150),1)),ABS(MOD(A31*Calculator!$C$20/(Calculator!$D$7*150),1)-0.5)),IF(INT(2*A31*Calculator!$C$20/(Calculator!$D$7*150))&gt;INT(2*A31*Calculator!$B$20/(Calculator!$D$7*150)),0,1))),1)</f>
        <v>1</v>
      </c>
      <c r="K31" s="250" t="n">
        <f aca="false">IF(Calculator!$E$21="YES",IF(A31&lt;Calculator!$G$21,0,MIN(MIN(MIN(MOD(A31*Calculator!$B$21/(Calculator!$D$7*150),1),1-MOD(A31*Calculator!$B$21/(Calculator!$D$7*150),1)),ABS(MOD(A31*Calculator!$B$21/(Calculator!$D$7*150),1)-0.5)),MIN(MIN(MOD(A31*Calculator!$C$21/(Calculator!$D$7*150),1),1-MOD(A31*Calculator!$C$21/(Calculator!$D$7*150),1)),ABS(MOD(A31*Calculator!$C$21/(Calculator!$D$7*150),1)-0.5)),IF(INT(2*A31*Calculator!$C$21/(Calculator!$D$7*150))&gt;INT(2*A31*Calculator!$B$21/(Calculator!$D$7*150)),0,1))),1)</f>
        <v>1</v>
      </c>
      <c r="L31" s="250" t="n">
        <f aca="false">IF(Calculator!$E$22="YES",IF(A31&lt;Calculator!$G$22,0,MIN(MIN(MIN(MOD(A31*Calculator!$B$22/(Calculator!$D$7*150),1),1-MOD(A31*Calculator!$B$22/(Calculator!$D$7*150),1)),ABS(MOD(A31*Calculator!$B$22/(Calculator!$D$7*150),1)-0.5)),MIN(MIN(MOD(A31*Calculator!$C$22/(Calculator!$D$7*150),1),1-MOD(A31*Calculator!$C$22/(Calculator!$D$7*150),1)),ABS(MOD(A31*Calculator!$C$22/(Calculator!$D$7*150),1)-0.5)),IF(INT(2*A31*Calculator!$C$22/(Calculator!$D$7*150))&gt;INT(2*A31*Calculator!$B$22/(Calculator!$D$7*150)),0,1))),1)</f>
        <v>1</v>
      </c>
      <c r="M31" s="250" t="n">
        <f aca="false">MIN(B31:L31)</f>
        <v>0</v>
      </c>
      <c r="N31" s="250" t="n">
        <f aca="false">SUMPRODUCT(($M$7:$M$557&gt;M31)*1)+SUMPRODUCT(($M$7:$M$557=M31)*(ROW($M$7:$M$557)&lt;ROW(M31)))+1</f>
        <v>407</v>
      </c>
      <c r="O31" s="250" t="str">
        <f aca="false">IF(M31&gt;=0.13,"★★★ EXCELLENT",IF(M31&gt;=0.12,"★★  GOOD",IF(M31&gt;=0.07,"★  FAIR",IF(M31&gt;=0.025,"⚠  MARGINAL","✗  AVOID"))))</f>
        <v>✗  AVOID</v>
      </c>
    </row>
    <row r="32" customFormat="false" ht="15" hidden="false" customHeight="true" outlineLevel="0" collapsed="false">
      <c r="A32" s="251" t="n">
        <v>7.5</v>
      </c>
      <c r="B32" s="252" t="n">
        <f aca="false">IF(Calculator!$E$12="YES",IF(A32&lt;Calculator!$G$12,0,MIN(MIN(MIN(MOD(A32*Calculator!$B$12/(Calculator!$D$7*150),1),1-MOD(A32*Calculator!$B$12/(Calculator!$D$7*150),1)),ABS(MOD(A32*Calculator!$B$12/(Calculator!$D$7*150),1)-0.5)),MIN(MIN(MOD(A32*Calculator!$C$12/(Calculator!$D$7*150),1),1-MOD(A32*Calculator!$C$12/(Calculator!$D$7*150),1)),ABS(MOD(A32*Calculator!$C$12/(Calculator!$D$7*150),1)-0.5)),IF(INT(2*A32*Calculator!$C$12/(Calculator!$D$7*150))&gt;INT(2*A32*Calculator!$B$12/(Calculator!$D$7*150)),0,1))),1)</f>
        <v>1</v>
      </c>
      <c r="C32" s="252" t="n">
        <f aca="false">IF(Calculator!$E$13="YES",IF(A32&lt;Calculator!$G$13,0,MIN(MIN(MIN(MOD(A32*Calculator!$B$13/(Calculator!$D$7*150),1),1-MOD(A32*Calculator!$B$13/(Calculator!$D$7*150),1)),ABS(MOD(A32*Calculator!$B$13/(Calculator!$D$7*150),1)-0.5)),MIN(MIN(MOD(A32*Calculator!$C$13/(Calculator!$D$7*150),1),1-MOD(A32*Calculator!$C$13/(Calculator!$D$7*150),1)),ABS(MOD(A32*Calculator!$C$13/(Calculator!$D$7*150),1)-0.5)),IF(INT(2*A32*Calculator!$C$13/(Calculator!$D$7*150))&gt;INT(2*A32*Calculator!$B$13/(Calculator!$D$7*150)),0,1))),1)</f>
        <v>1</v>
      </c>
      <c r="D32" s="252" t="n">
        <f aca="false">IF(Calculator!$E$14="YES",IF(A32&lt;Calculator!$G$14,0,MIN(MIN(MIN(MOD(A32*Calculator!$B$14/(Calculator!$D$7*150),1),1-MOD(A32*Calculator!$B$14/(Calculator!$D$7*150),1)),ABS(MOD(A32*Calculator!$B$14/(Calculator!$D$7*150),1)-0.5)),MIN(MIN(MOD(A32*Calculator!$C$14/(Calculator!$D$7*150),1),1-MOD(A32*Calculator!$C$14/(Calculator!$D$7*150),1)),ABS(MOD(A32*Calculator!$C$14/(Calculator!$D$7*150),1)-0.5)),IF(INT(2*A32*Calculator!$C$14/(Calculator!$D$7*150))&gt;INT(2*A32*Calculator!$B$14/(Calculator!$D$7*150)),0,1))),1)</f>
        <v>1</v>
      </c>
      <c r="E32" s="252" t="n">
        <f aca="false">IF(Calculator!$E$15="YES",IF(A32&lt;Calculator!$G$15,0,MIN(MIN(MIN(MOD(A32*Calculator!$B$15/(Calculator!$D$7*150),1),1-MOD(A32*Calculator!$B$15/(Calculator!$D$7*150),1)),ABS(MOD(A32*Calculator!$B$15/(Calculator!$D$7*150),1)-0.5)),MIN(MIN(MOD(A32*Calculator!$C$15/(Calculator!$D$7*150),1),1-MOD(A32*Calculator!$C$15/(Calculator!$D$7*150),1)),ABS(MOD(A32*Calculator!$C$15/(Calculator!$D$7*150),1)-0.5)),IF(INT(2*A32*Calculator!$C$15/(Calculator!$D$7*150))&gt;INT(2*A32*Calculator!$B$15/(Calculator!$D$7*150)),0,1))),1)</f>
        <v>0</v>
      </c>
      <c r="F32" s="252" t="n">
        <f aca="false">IF(Calculator!$E$16="YES",IF(A32&lt;Calculator!$G$16,0,MIN(MIN(MIN(MOD(A32*Calculator!$B$16/(Calculator!$D$7*150),1),1-MOD(A32*Calculator!$B$16/(Calculator!$D$7*150),1)),ABS(MOD(A32*Calculator!$B$16/(Calculator!$D$7*150),1)-0.5)),MIN(MIN(MOD(A32*Calculator!$C$16/(Calculator!$D$7*150),1),1-MOD(A32*Calculator!$C$16/(Calculator!$D$7*150),1)),ABS(MOD(A32*Calculator!$C$16/(Calculator!$D$7*150),1)-0.5)),IF(INT(2*A32*Calculator!$C$16/(Calculator!$D$7*150))&gt;INT(2*A32*Calculator!$B$16/(Calculator!$D$7*150)),0,1))),1)</f>
        <v>1</v>
      </c>
      <c r="G32" s="252" t="n">
        <f aca="false">IF(Calculator!$E$17="YES",IF(A32&lt;Calculator!$G$17,0,MIN(MIN(MIN(MOD(A32*Calculator!$B$17/(Calculator!$D$7*150),1),1-MOD(A32*Calculator!$B$17/(Calculator!$D$7*150),1)),ABS(MOD(A32*Calculator!$B$17/(Calculator!$D$7*150),1)-0.5)),MIN(MIN(MOD(A32*Calculator!$C$17/(Calculator!$D$7*150),1),1-MOD(A32*Calculator!$C$17/(Calculator!$D$7*150),1)),ABS(MOD(A32*Calculator!$C$17/(Calculator!$D$7*150),1)-0.5)),IF(INT(2*A32*Calculator!$C$17/(Calculator!$D$7*150))&gt;INT(2*A32*Calculator!$B$17/(Calculator!$D$7*150)),0,1))),1)</f>
        <v>0.236842105263158</v>
      </c>
      <c r="H32" s="252" t="n">
        <f aca="false">IF(Calculator!$E$18="YES",IF(A32&lt;Calculator!$G$18,0,MIN(MIN(MIN(MOD(A32*Calculator!$B$18/(Calculator!$D$7*150),1),1-MOD(A32*Calculator!$B$18/(Calculator!$D$7*150),1)),ABS(MOD(A32*Calculator!$B$18/(Calculator!$D$7*150),1)-0.5)),MIN(MIN(MOD(A32*Calculator!$C$18/(Calculator!$D$7*150),1),1-MOD(A32*Calculator!$C$18/(Calculator!$D$7*150),1)),ABS(MOD(A32*Calculator!$C$18/(Calculator!$D$7*150),1)-0.5)),IF(INT(2*A32*Calculator!$C$18/(Calculator!$D$7*150))&gt;INT(2*A32*Calculator!$B$18/(Calculator!$D$7*150)),0,1))),1)</f>
        <v>1</v>
      </c>
      <c r="I32" s="252" t="n">
        <f aca="false">IF(Calculator!$E$19="YES",IF(A32&lt;Calculator!$G$19,0,MIN(MIN(MIN(MOD(A32*Calculator!$B$19/(Calculator!$D$7*150),1),1-MOD(A32*Calculator!$B$19/(Calculator!$D$7*150),1)),ABS(MOD(A32*Calculator!$B$19/(Calculator!$D$7*150),1)-0.5)),MIN(MIN(MOD(A32*Calculator!$C$19/(Calculator!$D$7*150),1),1-MOD(A32*Calculator!$C$19/(Calculator!$D$7*150),1)),ABS(MOD(A32*Calculator!$C$19/(Calculator!$D$7*150),1)-0.5)),IF(INT(2*A32*Calculator!$C$19/(Calculator!$D$7*150))&gt;INT(2*A32*Calculator!$B$19/(Calculator!$D$7*150)),0,1))),1)</f>
        <v>1</v>
      </c>
      <c r="J32" s="252" t="n">
        <f aca="false">IF(Calculator!$E$20="YES",IF(A32&lt;Calculator!$G$20,0,MIN(MIN(MIN(MOD(A32*Calculator!$B$20/(Calculator!$D$7*150),1),1-MOD(A32*Calculator!$B$20/(Calculator!$D$7*150),1)),ABS(MOD(A32*Calculator!$B$20/(Calculator!$D$7*150),1)-0.5)),MIN(MIN(MOD(A32*Calculator!$C$20/(Calculator!$D$7*150),1),1-MOD(A32*Calculator!$C$20/(Calculator!$D$7*150),1)),ABS(MOD(A32*Calculator!$C$20/(Calculator!$D$7*150),1)-0.5)),IF(INT(2*A32*Calculator!$C$20/(Calculator!$D$7*150))&gt;INT(2*A32*Calculator!$B$20/(Calculator!$D$7*150)),0,1))),1)</f>
        <v>1</v>
      </c>
      <c r="K32" s="252" t="n">
        <f aca="false">IF(Calculator!$E$21="YES",IF(A32&lt;Calculator!$G$21,0,MIN(MIN(MIN(MOD(A32*Calculator!$B$21/(Calculator!$D$7*150),1),1-MOD(A32*Calculator!$B$21/(Calculator!$D$7*150),1)),ABS(MOD(A32*Calculator!$B$21/(Calculator!$D$7*150),1)-0.5)),MIN(MIN(MOD(A32*Calculator!$C$21/(Calculator!$D$7*150),1),1-MOD(A32*Calculator!$C$21/(Calculator!$D$7*150),1)),ABS(MOD(A32*Calculator!$C$21/(Calculator!$D$7*150),1)-0.5)),IF(INT(2*A32*Calculator!$C$21/(Calculator!$D$7*150))&gt;INT(2*A32*Calculator!$B$21/(Calculator!$D$7*150)),0,1))),1)</f>
        <v>1</v>
      </c>
      <c r="L32" s="252" t="n">
        <f aca="false">IF(Calculator!$E$22="YES",IF(A32&lt;Calculator!$G$22,0,MIN(MIN(MIN(MOD(A32*Calculator!$B$22/(Calculator!$D$7*150),1),1-MOD(A32*Calculator!$B$22/(Calculator!$D$7*150),1)),ABS(MOD(A32*Calculator!$B$22/(Calculator!$D$7*150),1)-0.5)),MIN(MIN(MOD(A32*Calculator!$C$22/(Calculator!$D$7*150),1),1-MOD(A32*Calculator!$C$22/(Calculator!$D$7*150),1)),ABS(MOD(A32*Calculator!$C$22/(Calculator!$D$7*150),1)-0.5)),IF(INT(2*A32*Calculator!$C$22/(Calculator!$D$7*150))&gt;INT(2*A32*Calculator!$B$22/(Calculator!$D$7*150)),0,1))),1)</f>
        <v>1</v>
      </c>
      <c r="M32" s="252" t="n">
        <f aca="false">MIN(B32:L32)</f>
        <v>0</v>
      </c>
      <c r="N32" s="252" t="n">
        <f aca="false">SUMPRODUCT(($M$7:$M$557&gt;M32)*1)+SUMPRODUCT(($M$7:$M$557=M32)*(ROW($M$7:$M$557)&lt;ROW(M32)))+1</f>
        <v>408</v>
      </c>
      <c r="O32" s="252" t="str">
        <f aca="false">IF(M32&gt;=0.13,"★★★ EXCELLENT",IF(M32&gt;=0.12,"★★  GOOD",IF(M32&gt;=0.07,"★  FAIR",IF(M32&gt;=0.025,"⚠  MARGINAL","✗  AVOID"))))</f>
        <v>✗  AVOID</v>
      </c>
    </row>
    <row r="33" customFormat="false" ht="15" hidden="false" customHeight="true" outlineLevel="0" collapsed="false">
      <c r="A33" s="249" t="n">
        <v>7.6</v>
      </c>
      <c r="B33" s="250" t="n">
        <f aca="false">IF(Calculator!$E$12="YES",IF(A33&lt;Calculator!$G$12,0,MIN(MIN(MIN(MOD(A33*Calculator!$B$12/(Calculator!$D$7*150),1),1-MOD(A33*Calculator!$B$12/(Calculator!$D$7*150),1)),ABS(MOD(A33*Calculator!$B$12/(Calculator!$D$7*150),1)-0.5)),MIN(MIN(MOD(A33*Calculator!$C$12/(Calculator!$D$7*150),1),1-MOD(A33*Calculator!$C$12/(Calculator!$D$7*150),1)),ABS(MOD(A33*Calculator!$C$12/(Calculator!$D$7*150),1)-0.5)),IF(INT(2*A33*Calculator!$C$12/(Calculator!$D$7*150))&gt;INT(2*A33*Calculator!$B$12/(Calculator!$D$7*150)),0,1))),1)</f>
        <v>1</v>
      </c>
      <c r="C33" s="250" t="n">
        <f aca="false">IF(Calculator!$E$13="YES",IF(A33&lt;Calculator!$G$13,0,MIN(MIN(MIN(MOD(A33*Calculator!$B$13/(Calculator!$D$7*150),1),1-MOD(A33*Calculator!$B$13/(Calculator!$D$7*150),1)),ABS(MOD(A33*Calculator!$B$13/(Calculator!$D$7*150),1)-0.5)),MIN(MIN(MOD(A33*Calculator!$C$13/(Calculator!$D$7*150),1),1-MOD(A33*Calculator!$C$13/(Calculator!$D$7*150),1)),ABS(MOD(A33*Calculator!$C$13/(Calculator!$D$7*150),1)-0.5)),IF(INT(2*A33*Calculator!$C$13/(Calculator!$D$7*150))&gt;INT(2*A33*Calculator!$B$13/(Calculator!$D$7*150)),0,1))),1)</f>
        <v>1</v>
      </c>
      <c r="D33" s="250" t="n">
        <f aca="false">IF(Calculator!$E$14="YES",IF(A33&lt;Calculator!$G$14,0,MIN(MIN(MIN(MOD(A33*Calculator!$B$14/(Calculator!$D$7*150),1),1-MOD(A33*Calculator!$B$14/(Calculator!$D$7*150),1)),ABS(MOD(A33*Calculator!$B$14/(Calculator!$D$7*150),1)-0.5)),MIN(MIN(MOD(A33*Calculator!$C$14/(Calculator!$D$7*150),1),1-MOD(A33*Calculator!$C$14/(Calculator!$D$7*150),1)),ABS(MOD(A33*Calculator!$C$14/(Calculator!$D$7*150),1)-0.5)),IF(INT(2*A33*Calculator!$C$14/(Calculator!$D$7*150))&gt;INT(2*A33*Calculator!$B$14/(Calculator!$D$7*150)),0,1))),1)</f>
        <v>1</v>
      </c>
      <c r="E33" s="250" t="n">
        <f aca="false">IF(Calculator!$E$15="YES",IF(A33&lt;Calculator!$G$15,0,MIN(MIN(MIN(MOD(A33*Calculator!$B$15/(Calculator!$D$7*150),1),1-MOD(A33*Calculator!$B$15/(Calculator!$D$7*150),1)),ABS(MOD(A33*Calculator!$B$15/(Calculator!$D$7*150),1)-0.5)),MIN(MIN(MOD(A33*Calculator!$C$15/(Calculator!$D$7*150),1),1-MOD(A33*Calculator!$C$15/(Calculator!$D$7*150),1)),ABS(MOD(A33*Calculator!$C$15/(Calculator!$D$7*150),1)-0.5)),IF(INT(2*A33*Calculator!$C$15/(Calculator!$D$7*150))&gt;INT(2*A33*Calculator!$B$15/(Calculator!$D$7*150)),0,1))),1)</f>
        <v>0</v>
      </c>
      <c r="F33" s="250" t="n">
        <f aca="false">IF(Calculator!$E$16="YES",IF(A33&lt;Calculator!$G$16,0,MIN(MIN(MIN(MOD(A33*Calculator!$B$16/(Calculator!$D$7*150),1),1-MOD(A33*Calculator!$B$16/(Calculator!$D$7*150),1)),ABS(MOD(A33*Calculator!$B$16/(Calculator!$D$7*150),1)-0.5)),MIN(MIN(MOD(A33*Calculator!$C$16/(Calculator!$D$7*150),1),1-MOD(A33*Calculator!$C$16/(Calculator!$D$7*150),1)),ABS(MOD(A33*Calculator!$C$16/(Calculator!$D$7*150),1)-0.5)),IF(INT(2*A33*Calculator!$C$16/(Calculator!$D$7*150))&gt;INT(2*A33*Calculator!$B$16/(Calculator!$D$7*150)),0,1))),1)</f>
        <v>1</v>
      </c>
      <c r="G33" s="250" t="n">
        <f aca="false">IF(Calculator!$E$17="YES",IF(A33&lt;Calculator!$G$17,0,MIN(MIN(MIN(MOD(A33*Calculator!$B$17/(Calculator!$D$7*150),1),1-MOD(A33*Calculator!$B$17/(Calculator!$D$7*150),1)),ABS(MOD(A33*Calculator!$B$17/(Calculator!$D$7*150),1)-0.5)),MIN(MIN(MOD(A33*Calculator!$C$17/(Calculator!$D$7*150),1),1-MOD(A33*Calculator!$C$17/(Calculator!$D$7*150),1)),ABS(MOD(A33*Calculator!$C$17/(Calculator!$D$7*150),1)-0.5)),IF(INT(2*A33*Calculator!$C$17/(Calculator!$D$7*150))&gt;INT(2*A33*Calculator!$B$17/(Calculator!$D$7*150)),0,1))),1)</f>
        <v>0.234666666666667</v>
      </c>
      <c r="H33" s="250" t="n">
        <f aca="false">IF(Calculator!$E$18="YES",IF(A33&lt;Calculator!$G$18,0,MIN(MIN(MIN(MOD(A33*Calculator!$B$18/(Calculator!$D$7*150),1),1-MOD(A33*Calculator!$B$18/(Calculator!$D$7*150),1)),ABS(MOD(A33*Calculator!$B$18/(Calculator!$D$7*150),1)-0.5)),MIN(MIN(MOD(A33*Calculator!$C$18/(Calculator!$D$7*150),1),1-MOD(A33*Calculator!$C$18/(Calculator!$D$7*150),1)),ABS(MOD(A33*Calculator!$C$18/(Calculator!$D$7*150),1)-0.5)),IF(INT(2*A33*Calculator!$C$18/(Calculator!$D$7*150))&gt;INT(2*A33*Calculator!$B$18/(Calculator!$D$7*150)),0,1))),1)</f>
        <v>1</v>
      </c>
      <c r="I33" s="250" t="n">
        <f aca="false">IF(Calculator!$E$19="YES",IF(A33&lt;Calculator!$G$19,0,MIN(MIN(MIN(MOD(A33*Calculator!$B$19/(Calculator!$D$7*150),1),1-MOD(A33*Calculator!$B$19/(Calculator!$D$7*150),1)),ABS(MOD(A33*Calculator!$B$19/(Calculator!$D$7*150),1)-0.5)),MIN(MIN(MOD(A33*Calculator!$C$19/(Calculator!$D$7*150),1),1-MOD(A33*Calculator!$C$19/(Calculator!$D$7*150),1)),ABS(MOD(A33*Calculator!$C$19/(Calculator!$D$7*150),1)-0.5)),IF(INT(2*A33*Calculator!$C$19/(Calculator!$D$7*150))&gt;INT(2*A33*Calculator!$B$19/(Calculator!$D$7*150)),0,1))),1)</f>
        <v>1</v>
      </c>
      <c r="J33" s="250" t="n">
        <f aca="false">IF(Calculator!$E$20="YES",IF(A33&lt;Calculator!$G$20,0,MIN(MIN(MIN(MOD(A33*Calculator!$B$20/(Calculator!$D$7*150),1),1-MOD(A33*Calculator!$B$20/(Calculator!$D$7*150),1)),ABS(MOD(A33*Calculator!$B$20/(Calculator!$D$7*150),1)-0.5)),MIN(MIN(MOD(A33*Calculator!$C$20/(Calculator!$D$7*150),1),1-MOD(A33*Calculator!$C$20/(Calculator!$D$7*150),1)),ABS(MOD(A33*Calculator!$C$20/(Calculator!$D$7*150),1)-0.5)),IF(INT(2*A33*Calculator!$C$20/(Calculator!$D$7*150))&gt;INT(2*A33*Calculator!$B$20/(Calculator!$D$7*150)),0,1))),1)</f>
        <v>1</v>
      </c>
      <c r="K33" s="250" t="n">
        <f aca="false">IF(Calculator!$E$21="YES",IF(A33&lt;Calculator!$G$21,0,MIN(MIN(MIN(MOD(A33*Calculator!$B$21/(Calculator!$D$7*150),1),1-MOD(A33*Calculator!$B$21/(Calculator!$D$7*150),1)),ABS(MOD(A33*Calculator!$B$21/(Calculator!$D$7*150),1)-0.5)),MIN(MIN(MOD(A33*Calculator!$C$21/(Calculator!$D$7*150),1),1-MOD(A33*Calculator!$C$21/(Calculator!$D$7*150),1)),ABS(MOD(A33*Calculator!$C$21/(Calculator!$D$7*150),1)-0.5)),IF(INT(2*A33*Calculator!$C$21/(Calculator!$D$7*150))&gt;INT(2*A33*Calculator!$B$21/(Calculator!$D$7*150)),0,1))),1)</f>
        <v>1</v>
      </c>
      <c r="L33" s="250" t="n">
        <f aca="false">IF(Calculator!$E$22="YES",IF(A33&lt;Calculator!$G$22,0,MIN(MIN(MIN(MOD(A33*Calculator!$B$22/(Calculator!$D$7*150),1),1-MOD(A33*Calculator!$B$22/(Calculator!$D$7*150),1)),ABS(MOD(A33*Calculator!$B$22/(Calculator!$D$7*150),1)-0.5)),MIN(MIN(MOD(A33*Calculator!$C$22/(Calculator!$D$7*150),1),1-MOD(A33*Calculator!$C$22/(Calculator!$D$7*150),1)),ABS(MOD(A33*Calculator!$C$22/(Calculator!$D$7*150),1)-0.5)),IF(INT(2*A33*Calculator!$C$22/(Calculator!$D$7*150))&gt;INT(2*A33*Calculator!$B$22/(Calculator!$D$7*150)),0,1))),1)</f>
        <v>1</v>
      </c>
      <c r="M33" s="250" t="n">
        <f aca="false">MIN(B33:L33)</f>
        <v>0</v>
      </c>
      <c r="N33" s="250" t="n">
        <f aca="false">SUMPRODUCT(($M$7:$M$557&gt;M33)*1)+SUMPRODUCT(($M$7:$M$557=M33)*(ROW($M$7:$M$557)&lt;ROW(M33)))+1</f>
        <v>409</v>
      </c>
      <c r="O33" s="250" t="str">
        <f aca="false">IF(M33&gt;=0.13,"★★★ EXCELLENT",IF(M33&gt;=0.12,"★★  GOOD",IF(M33&gt;=0.07,"★  FAIR",IF(M33&gt;=0.025,"⚠  MARGINAL","✗  AVOID"))))</f>
        <v>✗  AVOID</v>
      </c>
    </row>
    <row r="34" customFormat="false" ht="15" hidden="false" customHeight="true" outlineLevel="0" collapsed="false">
      <c r="A34" s="251" t="n">
        <v>7.7</v>
      </c>
      <c r="B34" s="252" t="n">
        <f aca="false">IF(Calculator!$E$12="YES",IF(A34&lt;Calculator!$G$12,0,MIN(MIN(MIN(MOD(A34*Calculator!$B$12/(Calculator!$D$7*150),1),1-MOD(A34*Calculator!$B$12/(Calculator!$D$7*150),1)),ABS(MOD(A34*Calculator!$B$12/(Calculator!$D$7*150),1)-0.5)),MIN(MIN(MOD(A34*Calculator!$C$12/(Calculator!$D$7*150),1),1-MOD(A34*Calculator!$C$12/(Calculator!$D$7*150),1)),ABS(MOD(A34*Calculator!$C$12/(Calculator!$D$7*150),1)-0.5)),IF(INT(2*A34*Calculator!$C$12/(Calculator!$D$7*150))&gt;INT(2*A34*Calculator!$B$12/(Calculator!$D$7*150)),0,1))),1)</f>
        <v>1</v>
      </c>
      <c r="C34" s="252" t="n">
        <f aca="false">IF(Calculator!$E$13="YES",IF(A34&lt;Calculator!$G$13,0,MIN(MIN(MIN(MOD(A34*Calculator!$B$13/(Calculator!$D$7*150),1),1-MOD(A34*Calculator!$B$13/(Calculator!$D$7*150),1)),ABS(MOD(A34*Calculator!$B$13/(Calculator!$D$7*150),1)-0.5)),MIN(MIN(MOD(A34*Calculator!$C$13/(Calculator!$D$7*150),1),1-MOD(A34*Calculator!$C$13/(Calculator!$D$7*150),1)),ABS(MOD(A34*Calculator!$C$13/(Calculator!$D$7*150),1)-0.5)),IF(INT(2*A34*Calculator!$C$13/(Calculator!$D$7*150))&gt;INT(2*A34*Calculator!$B$13/(Calculator!$D$7*150)),0,1))),1)</f>
        <v>1</v>
      </c>
      <c r="D34" s="252" t="n">
        <f aca="false">IF(Calculator!$E$14="YES",IF(A34&lt;Calculator!$G$14,0,MIN(MIN(MIN(MOD(A34*Calculator!$B$14/(Calculator!$D$7*150),1),1-MOD(A34*Calculator!$B$14/(Calculator!$D$7*150),1)),ABS(MOD(A34*Calculator!$B$14/(Calculator!$D$7*150),1)-0.5)),MIN(MIN(MOD(A34*Calculator!$C$14/(Calculator!$D$7*150),1),1-MOD(A34*Calculator!$C$14/(Calculator!$D$7*150),1)),ABS(MOD(A34*Calculator!$C$14/(Calculator!$D$7*150),1)-0.5)),IF(INT(2*A34*Calculator!$C$14/(Calculator!$D$7*150))&gt;INT(2*A34*Calculator!$B$14/(Calculator!$D$7*150)),0,1))),1)</f>
        <v>1</v>
      </c>
      <c r="E34" s="252" t="n">
        <f aca="false">IF(Calculator!$E$15="YES",IF(A34&lt;Calculator!$G$15,0,MIN(MIN(MIN(MOD(A34*Calculator!$B$15/(Calculator!$D$7*150),1),1-MOD(A34*Calculator!$B$15/(Calculator!$D$7*150),1)),ABS(MOD(A34*Calculator!$B$15/(Calculator!$D$7*150),1)-0.5)),MIN(MIN(MOD(A34*Calculator!$C$15/(Calculator!$D$7*150),1),1-MOD(A34*Calculator!$C$15/(Calculator!$D$7*150),1)),ABS(MOD(A34*Calculator!$C$15/(Calculator!$D$7*150),1)-0.5)),IF(INT(2*A34*Calculator!$C$15/(Calculator!$D$7*150))&gt;INT(2*A34*Calculator!$B$15/(Calculator!$D$7*150)),0,1))),1)</f>
        <v>0</v>
      </c>
      <c r="F34" s="252" t="n">
        <f aca="false">IF(Calculator!$E$16="YES",IF(A34&lt;Calculator!$G$16,0,MIN(MIN(MIN(MOD(A34*Calculator!$B$16/(Calculator!$D$7*150),1),1-MOD(A34*Calculator!$B$16/(Calculator!$D$7*150),1)),ABS(MOD(A34*Calculator!$B$16/(Calculator!$D$7*150),1)-0.5)),MIN(MIN(MOD(A34*Calculator!$C$16/(Calculator!$D$7*150),1),1-MOD(A34*Calculator!$C$16/(Calculator!$D$7*150),1)),ABS(MOD(A34*Calculator!$C$16/(Calculator!$D$7*150),1)-0.5)),IF(INT(2*A34*Calculator!$C$16/(Calculator!$D$7*150))&gt;INT(2*A34*Calculator!$B$16/(Calculator!$D$7*150)),0,1))),1)</f>
        <v>1</v>
      </c>
      <c r="G34" s="252" t="n">
        <f aca="false">IF(Calculator!$E$17="YES",IF(A34&lt;Calculator!$G$17,0,MIN(MIN(MIN(MOD(A34*Calculator!$B$17/(Calculator!$D$7*150),1),1-MOD(A34*Calculator!$B$17/(Calculator!$D$7*150),1)),ABS(MOD(A34*Calculator!$B$17/(Calculator!$D$7*150),1)-0.5)),MIN(MIN(MOD(A34*Calculator!$C$17/(Calculator!$D$7*150),1),1-MOD(A34*Calculator!$C$17/(Calculator!$D$7*150),1)),ABS(MOD(A34*Calculator!$C$17/(Calculator!$D$7*150),1)-0.5)),IF(INT(2*A34*Calculator!$C$17/(Calculator!$D$7*150))&gt;INT(2*A34*Calculator!$B$17/(Calculator!$D$7*150)),0,1))),1)</f>
        <v>0.22459649122807</v>
      </c>
      <c r="H34" s="252" t="n">
        <f aca="false">IF(Calculator!$E$18="YES",IF(A34&lt;Calculator!$G$18,0,MIN(MIN(MIN(MOD(A34*Calculator!$B$18/(Calculator!$D$7*150),1),1-MOD(A34*Calculator!$B$18/(Calculator!$D$7*150),1)),ABS(MOD(A34*Calculator!$B$18/(Calculator!$D$7*150),1)-0.5)),MIN(MIN(MOD(A34*Calculator!$C$18/(Calculator!$D$7*150),1),1-MOD(A34*Calculator!$C$18/(Calculator!$D$7*150),1)),ABS(MOD(A34*Calculator!$C$18/(Calculator!$D$7*150),1)-0.5)),IF(INT(2*A34*Calculator!$C$18/(Calculator!$D$7*150))&gt;INT(2*A34*Calculator!$B$18/(Calculator!$D$7*150)),0,1))),1)</f>
        <v>1</v>
      </c>
      <c r="I34" s="252" t="n">
        <f aca="false">IF(Calculator!$E$19="YES",IF(A34&lt;Calculator!$G$19,0,MIN(MIN(MIN(MOD(A34*Calculator!$B$19/(Calculator!$D$7*150),1),1-MOD(A34*Calculator!$B$19/(Calculator!$D$7*150),1)),ABS(MOD(A34*Calculator!$B$19/(Calculator!$D$7*150),1)-0.5)),MIN(MIN(MOD(A34*Calculator!$C$19/(Calculator!$D$7*150),1),1-MOD(A34*Calculator!$C$19/(Calculator!$D$7*150),1)),ABS(MOD(A34*Calculator!$C$19/(Calculator!$D$7*150),1)-0.5)),IF(INT(2*A34*Calculator!$C$19/(Calculator!$D$7*150))&gt;INT(2*A34*Calculator!$B$19/(Calculator!$D$7*150)),0,1))),1)</f>
        <v>1</v>
      </c>
      <c r="J34" s="252" t="n">
        <f aca="false">IF(Calculator!$E$20="YES",IF(A34&lt;Calculator!$G$20,0,MIN(MIN(MIN(MOD(A34*Calculator!$B$20/(Calculator!$D$7*150),1),1-MOD(A34*Calculator!$B$20/(Calculator!$D$7*150),1)),ABS(MOD(A34*Calculator!$B$20/(Calculator!$D$7*150),1)-0.5)),MIN(MIN(MOD(A34*Calculator!$C$20/(Calculator!$D$7*150),1),1-MOD(A34*Calculator!$C$20/(Calculator!$D$7*150),1)),ABS(MOD(A34*Calculator!$C$20/(Calculator!$D$7*150),1)-0.5)),IF(INT(2*A34*Calculator!$C$20/(Calculator!$D$7*150))&gt;INT(2*A34*Calculator!$B$20/(Calculator!$D$7*150)),0,1))),1)</f>
        <v>1</v>
      </c>
      <c r="K34" s="252" t="n">
        <f aca="false">IF(Calculator!$E$21="YES",IF(A34&lt;Calculator!$G$21,0,MIN(MIN(MIN(MOD(A34*Calculator!$B$21/(Calculator!$D$7*150),1),1-MOD(A34*Calculator!$B$21/(Calculator!$D$7*150),1)),ABS(MOD(A34*Calculator!$B$21/(Calculator!$D$7*150),1)-0.5)),MIN(MIN(MOD(A34*Calculator!$C$21/(Calculator!$D$7*150),1),1-MOD(A34*Calculator!$C$21/(Calculator!$D$7*150),1)),ABS(MOD(A34*Calculator!$C$21/(Calculator!$D$7*150),1)-0.5)),IF(INT(2*A34*Calculator!$C$21/(Calculator!$D$7*150))&gt;INT(2*A34*Calculator!$B$21/(Calculator!$D$7*150)),0,1))),1)</f>
        <v>1</v>
      </c>
      <c r="L34" s="252" t="n">
        <f aca="false">IF(Calculator!$E$22="YES",IF(A34&lt;Calculator!$G$22,0,MIN(MIN(MIN(MOD(A34*Calculator!$B$22/(Calculator!$D$7*150),1),1-MOD(A34*Calculator!$B$22/(Calculator!$D$7*150),1)),ABS(MOD(A34*Calculator!$B$22/(Calculator!$D$7*150),1)-0.5)),MIN(MIN(MOD(A34*Calculator!$C$22/(Calculator!$D$7*150),1),1-MOD(A34*Calculator!$C$22/(Calculator!$D$7*150),1)),ABS(MOD(A34*Calculator!$C$22/(Calculator!$D$7*150),1)-0.5)),IF(INT(2*A34*Calculator!$C$22/(Calculator!$D$7*150))&gt;INT(2*A34*Calculator!$B$22/(Calculator!$D$7*150)),0,1))),1)</f>
        <v>1</v>
      </c>
      <c r="M34" s="252" t="n">
        <f aca="false">MIN(B34:L34)</f>
        <v>0</v>
      </c>
      <c r="N34" s="252" t="n">
        <f aca="false">SUMPRODUCT(($M$7:$M$557&gt;M34)*1)+SUMPRODUCT(($M$7:$M$557=M34)*(ROW($M$7:$M$557)&lt;ROW(M34)))+1</f>
        <v>410</v>
      </c>
      <c r="O34" s="252" t="str">
        <f aca="false">IF(M34&gt;=0.13,"★★★ EXCELLENT",IF(M34&gt;=0.12,"★★  GOOD",IF(M34&gt;=0.07,"★  FAIR",IF(M34&gt;=0.025,"⚠  MARGINAL","✗  AVOID"))))</f>
        <v>✗  AVOID</v>
      </c>
    </row>
    <row r="35" customFormat="false" ht="15" hidden="false" customHeight="true" outlineLevel="0" collapsed="false">
      <c r="A35" s="249" t="n">
        <v>7.8</v>
      </c>
      <c r="B35" s="250" t="n">
        <f aca="false">IF(Calculator!$E$12="YES",IF(A35&lt;Calculator!$G$12,0,MIN(MIN(MIN(MOD(A35*Calculator!$B$12/(Calculator!$D$7*150),1),1-MOD(A35*Calculator!$B$12/(Calculator!$D$7*150),1)),ABS(MOD(A35*Calculator!$B$12/(Calculator!$D$7*150),1)-0.5)),MIN(MIN(MOD(A35*Calculator!$C$12/(Calculator!$D$7*150),1),1-MOD(A35*Calculator!$C$12/(Calculator!$D$7*150),1)),ABS(MOD(A35*Calculator!$C$12/(Calculator!$D$7*150),1)-0.5)),IF(INT(2*A35*Calculator!$C$12/(Calculator!$D$7*150))&gt;INT(2*A35*Calculator!$B$12/(Calculator!$D$7*150)),0,1))),1)</f>
        <v>1</v>
      </c>
      <c r="C35" s="250" t="n">
        <f aca="false">IF(Calculator!$E$13="YES",IF(A35&lt;Calculator!$G$13,0,MIN(MIN(MIN(MOD(A35*Calculator!$B$13/(Calculator!$D$7*150),1),1-MOD(A35*Calculator!$B$13/(Calculator!$D$7*150),1)),ABS(MOD(A35*Calculator!$B$13/(Calculator!$D$7*150),1)-0.5)),MIN(MIN(MOD(A35*Calculator!$C$13/(Calculator!$D$7*150),1),1-MOD(A35*Calculator!$C$13/(Calculator!$D$7*150),1)),ABS(MOD(A35*Calculator!$C$13/(Calculator!$D$7*150),1)-0.5)),IF(INT(2*A35*Calculator!$C$13/(Calculator!$D$7*150))&gt;INT(2*A35*Calculator!$B$13/(Calculator!$D$7*150)),0,1))),1)</f>
        <v>1</v>
      </c>
      <c r="D35" s="250" t="n">
        <f aca="false">IF(Calculator!$E$14="YES",IF(A35&lt;Calculator!$G$14,0,MIN(MIN(MIN(MOD(A35*Calculator!$B$14/(Calculator!$D$7*150),1),1-MOD(A35*Calculator!$B$14/(Calculator!$D$7*150),1)),ABS(MOD(A35*Calculator!$B$14/(Calculator!$D$7*150),1)-0.5)),MIN(MIN(MOD(A35*Calculator!$C$14/(Calculator!$D$7*150),1),1-MOD(A35*Calculator!$C$14/(Calculator!$D$7*150),1)),ABS(MOD(A35*Calculator!$C$14/(Calculator!$D$7*150),1)-0.5)),IF(INT(2*A35*Calculator!$C$14/(Calculator!$D$7*150))&gt;INT(2*A35*Calculator!$B$14/(Calculator!$D$7*150)),0,1))),1)</f>
        <v>1</v>
      </c>
      <c r="E35" s="250" t="n">
        <f aca="false">IF(Calculator!$E$15="YES",IF(A35&lt;Calculator!$G$15,0,MIN(MIN(MIN(MOD(A35*Calculator!$B$15/(Calculator!$D$7*150),1),1-MOD(A35*Calculator!$B$15/(Calculator!$D$7*150),1)),ABS(MOD(A35*Calculator!$B$15/(Calculator!$D$7*150),1)-0.5)),MIN(MIN(MOD(A35*Calculator!$C$15/(Calculator!$D$7*150),1),1-MOD(A35*Calculator!$C$15/(Calculator!$D$7*150),1)),ABS(MOD(A35*Calculator!$C$15/(Calculator!$D$7*150),1)-0.5)),IF(INT(2*A35*Calculator!$C$15/(Calculator!$D$7*150))&gt;INT(2*A35*Calculator!$B$15/(Calculator!$D$7*150)),0,1))),1)</f>
        <v>0</v>
      </c>
      <c r="F35" s="250" t="n">
        <f aca="false">IF(Calculator!$E$16="YES",IF(A35&lt;Calculator!$G$16,0,MIN(MIN(MIN(MOD(A35*Calculator!$B$16/(Calculator!$D$7*150),1),1-MOD(A35*Calculator!$B$16/(Calculator!$D$7*150),1)),ABS(MOD(A35*Calculator!$B$16/(Calculator!$D$7*150),1)-0.5)),MIN(MIN(MOD(A35*Calculator!$C$16/(Calculator!$D$7*150),1),1-MOD(A35*Calculator!$C$16/(Calculator!$D$7*150),1)),ABS(MOD(A35*Calculator!$C$16/(Calculator!$D$7*150),1)-0.5)),IF(INT(2*A35*Calculator!$C$16/(Calculator!$D$7*150))&gt;INT(2*A35*Calculator!$B$16/(Calculator!$D$7*150)),0,1))),1)</f>
        <v>1</v>
      </c>
      <c r="G35" s="250" t="n">
        <f aca="false">IF(Calculator!$E$17="YES",IF(A35&lt;Calculator!$G$17,0,MIN(MIN(MIN(MOD(A35*Calculator!$B$17/(Calculator!$D$7*150),1),1-MOD(A35*Calculator!$B$17/(Calculator!$D$7*150),1)),ABS(MOD(A35*Calculator!$B$17/(Calculator!$D$7*150),1)-0.5)),MIN(MIN(MOD(A35*Calculator!$C$17/(Calculator!$D$7*150),1),1-MOD(A35*Calculator!$C$17/(Calculator!$D$7*150),1)),ABS(MOD(A35*Calculator!$C$17/(Calculator!$D$7*150),1)-0.5)),IF(INT(2*A35*Calculator!$C$17/(Calculator!$D$7*150))&gt;INT(2*A35*Calculator!$B$17/(Calculator!$D$7*150)),0,1))),1)</f>
        <v>0.214526315789474</v>
      </c>
      <c r="H35" s="250" t="n">
        <f aca="false">IF(Calculator!$E$18="YES",IF(A35&lt;Calculator!$G$18,0,MIN(MIN(MIN(MOD(A35*Calculator!$B$18/(Calculator!$D$7*150),1),1-MOD(A35*Calculator!$B$18/(Calculator!$D$7*150),1)),ABS(MOD(A35*Calculator!$B$18/(Calculator!$D$7*150),1)-0.5)),MIN(MIN(MOD(A35*Calculator!$C$18/(Calculator!$D$7*150),1),1-MOD(A35*Calculator!$C$18/(Calculator!$D$7*150),1)),ABS(MOD(A35*Calculator!$C$18/(Calculator!$D$7*150),1)-0.5)),IF(INT(2*A35*Calculator!$C$18/(Calculator!$D$7*150))&gt;INT(2*A35*Calculator!$B$18/(Calculator!$D$7*150)),0,1))),1)</f>
        <v>1</v>
      </c>
      <c r="I35" s="250" t="n">
        <f aca="false">IF(Calculator!$E$19="YES",IF(A35&lt;Calculator!$G$19,0,MIN(MIN(MIN(MOD(A35*Calculator!$B$19/(Calculator!$D$7*150),1),1-MOD(A35*Calculator!$B$19/(Calculator!$D$7*150),1)),ABS(MOD(A35*Calculator!$B$19/(Calculator!$D$7*150),1)-0.5)),MIN(MIN(MOD(A35*Calculator!$C$19/(Calculator!$D$7*150),1),1-MOD(A35*Calculator!$C$19/(Calculator!$D$7*150),1)),ABS(MOD(A35*Calculator!$C$19/(Calculator!$D$7*150),1)-0.5)),IF(INT(2*A35*Calculator!$C$19/(Calculator!$D$7*150))&gt;INT(2*A35*Calculator!$B$19/(Calculator!$D$7*150)),0,1))),1)</f>
        <v>1</v>
      </c>
      <c r="J35" s="250" t="n">
        <f aca="false">IF(Calculator!$E$20="YES",IF(A35&lt;Calculator!$G$20,0,MIN(MIN(MIN(MOD(A35*Calculator!$B$20/(Calculator!$D$7*150),1),1-MOD(A35*Calculator!$B$20/(Calculator!$D$7*150),1)),ABS(MOD(A35*Calculator!$B$20/(Calculator!$D$7*150),1)-0.5)),MIN(MIN(MOD(A35*Calculator!$C$20/(Calculator!$D$7*150),1),1-MOD(A35*Calculator!$C$20/(Calculator!$D$7*150),1)),ABS(MOD(A35*Calculator!$C$20/(Calculator!$D$7*150),1)-0.5)),IF(INT(2*A35*Calculator!$C$20/(Calculator!$D$7*150))&gt;INT(2*A35*Calculator!$B$20/(Calculator!$D$7*150)),0,1))),1)</f>
        <v>1</v>
      </c>
      <c r="K35" s="250" t="n">
        <f aca="false">IF(Calculator!$E$21="YES",IF(A35&lt;Calculator!$G$21,0,MIN(MIN(MIN(MOD(A35*Calculator!$B$21/(Calculator!$D$7*150),1),1-MOD(A35*Calculator!$B$21/(Calculator!$D$7*150),1)),ABS(MOD(A35*Calculator!$B$21/(Calculator!$D$7*150),1)-0.5)),MIN(MIN(MOD(A35*Calculator!$C$21/(Calculator!$D$7*150),1),1-MOD(A35*Calculator!$C$21/(Calculator!$D$7*150),1)),ABS(MOD(A35*Calculator!$C$21/(Calculator!$D$7*150),1)-0.5)),IF(INT(2*A35*Calculator!$C$21/(Calculator!$D$7*150))&gt;INT(2*A35*Calculator!$B$21/(Calculator!$D$7*150)),0,1))),1)</f>
        <v>1</v>
      </c>
      <c r="L35" s="250" t="n">
        <f aca="false">IF(Calculator!$E$22="YES",IF(A35&lt;Calculator!$G$22,0,MIN(MIN(MIN(MOD(A35*Calculator!$B$22/(Calculator!$D$7*150),1),1-MOD(A35*Calculator!$B$22/(Calculator!$D$7*150),1)),ABS(MOD(A35*Calculator!$B$22/(Calculator!$D$7*150),1)-0.5)),MIN(MIN(MOD(A35*Calculator!$C$22/(Calculator!$D$7*150),1),1-MOD(A35*Calculator!$C$22/(Calculator!$D$7*150),1)),ABS(MOD(A35*Calculator!$C$22/(Calculator!$D$7*150),1)-0.5)),IF(INT(2*A35*Calculator!$C$22/(Calculator!$D$7*150))&gt;INT(2*A35*Calculator!$B$22/(Calculator!$D$7*150)),0,1))),1)</f>
        <v>1</v>
      </c>
      <c r="M35" s="250" t="n">
        <f aca="false">MIN(B35:L35)</f>
        <v>0</v>
      </c>
      <c r="N35" s="250" t="n">
        <f aca="false">SUMPRODUCT(($M$7:$M$557&gt;M35)*1)+SUMPRODUCT(($M$7:$M$557=M35)*(ROW($M$7:$M$557)&lt;ROW(M35)))+1</f>
        <v>411</v>
      </c>
      <c r="O35" s="250" t="str">
        <f aca="false">IF(M35&gt;=0.13,"★★★ EXCELLENT",IF(M35&gt;=0.12,"★★  GOOD",IF(M35&gt;=0.07,"★  FAIR",IF(M35&gt;=0.025,"⚠  MARGINAL","✗  AVOID"))))</f>
        <v>✗  AVOID</v>
      </c>
    </row>
    <row r="36" customFormat="false" ht="15" hidden="false" customHeight="true" outlineLevel="0" collapsed="false">
      <c r="A36" s="251" t="n">
        <v>7.9</v>
      </c>
      <c r="B36" s="252" t="n">
        <f aca="false">IF(Calculator!$E$12="YES",IF(A36&lt;Calculator!$G$12,0,MIN(MIN(MIN(MOD(A36*Calculator!$B$12/(Calculator!$D$7*150),1),1-MOD(A36*Calculator!$B$12/(Calculator!$D$7*150),1)),ABS(MOD(A36*Calculator!$B$12/(Calculator!$D$7*150),1)-0.5)),MIN(MIN(MOD(A36*Calculator!$C$12/(Calculator!$D$7*150),1),1-MOD(A36*Calculator!$C$12/(Calculator!$D$7*150),1)),ABS(MOD(A36*Calculator!$C$12/(Calculator!$D$7*150),1)-0.5)),IF(INT(2*A36*Calculator!$C$12/(Calculator!$D$7*150))&gt;INT(2*A36*Calculator!$B$12/(Calculator!$D$7*150)),0,1))),1)</f>
        <v>1</v>
      </c>
      <c r="C36" s="252" t="n">
        <f aca="false">IF(Calculator!$E$13="YES",IF(A36&lt;Calculator!$G$13,0,MIN(MIN(MIN(MOD(A36*Calculator!$B$13/(Calculator!$D$7*150),1),1-MOD(A36*Calculator!$B$13/(Calculator!$D$7*150),1)),ABS(MOD(A36*Calculator!$B$13/(Calculator!$D$7*150),1)-0.5)),MIN(MIN(MOD(A36*Calculator!$C$13/(Calculator!$D$7*150),1),1-MOD(A36*Calculator!$C$13/(Calculator!$D$7*150),1)),ABS(MOD(A36*Calculator!$C$13/(Calculator!$D$7*150),1)-0.5)),IF(INT(2*A36*Calculator!$C$13/(Calculator!$D$7*150))&gt;INT(2*A36*Calculator!$B$13/(Calculator!$D$7*150)),0,1))),1)</f>
        <v>1</v>
      </c>
      <c r="D36" s="252" t="n">
        <f aca="false">IF(Calculator!$E$14="YES",IF(A36&lt;Calculator!$G$14,0,MIN(MIN(MIN(MOD(A36*Calculator!$B$14/(Calculator!$D$7*150),1),1-MOD(A36*Calculator!$B$14/(Calculator!$D$7*150),1)),ABS(MOD(A36*Calculator!$B$14/(Calculator!$D$7*150),1)-0.5)),MIN(MIN(MOD(A36*Calculator!$C$14/(Calculator!$D$7*150),1),1-MOD(A36*Calculator!$C$14/(Calculator!$D$7*150),1)),ABS(MOD(A36*Calculator!$C$14/(Calculator!$D$7*150),1)-0.5)),IF(INT(2*A36*Calculator!$C$14/(Calculator!$D$7*150))&gt;INT(2*A36*Calculator!$B$14/(Calculator!$D$7*150)),0,1))),1)</f>
        <v>1</v>
      </c>
      <c r="E36" s="252" t="n">
        <f aca="false">IF(Calculator!$E$15="YES",IF(A36&lt;Calculator!$G$15,0,MIN(MIN(MIN(MOD(A36*Calculator!$B$15/(Calculator!$D$7*150),1),1-MOD(A36*Calculator!$B$15/(Calculator!$D$7*150),1)),ABS(MOD(A36*Calculator!$B$15/(Calculator!$D$7*150),1)-0.5)),MIN(MIN(MOD(A36*Calculator!$C$15/(Calculator!$D$7*150),1),1-MOD(A36*Calculator!$C$15/(Calculator!$D$7*150),1)),ABS(MOD(A36*Calculator!$C$15/(Calculator!$D$7*150),1)-0.5)),IF(INT(2*A36*Calculator!$C$15/(Calculator!$D$7*150))&gt;INT(2*A36*Calculator!$B$15/(Calculator!$D$7*150)),0,1))),1)</f>
        <v>0</v>
      </c>
      <c r="F36" s="252" t="n">
        <f aca="false">IF(Calculator!$E$16="YES",IF(A36&lt;Calculator!$G$16,0,MIN(MIN(MIN(MOD(A36*Calculator!$B$16/(Calculator!$D$7*150),1),1-MOD(A36*Calculator!$B$16/(Calculator!$D$7*150),1)),ABS(MOD(A36*Calculator!$B$16/(Calculator!$D$7*150),1)-0.5)),MIN(MIN(MOD(A36*Calculator!$C$16/(Calculator!$D$7*150),1),1-MOD(A36*Calculator!$C$16/(Calculator!$D$7*150),1)),ABS(MOD(A36*Calculator!$C$16/(Calculator!$D$7*150),1)-0.5)),IF(INT(2*A36*Calculator!$C$16/(Calculator!$D$7*150))&gt;INT(2*A36*Calculator!$B$16/(Calculator!$D$7*150)),0,1))),1)</f>
        <v>1</v>
      </c>
      <c r="G36" s="252" t="n">
        <f aca="false">IF(Calculator!$E$17="YES",IF(A36&lt;Calculator!$G$17,0,MIN(MIN(MIN(MOD(A36*Calculator!$B$17/(Calculator!$D$7*150),1),1-MOD(A36*Calculator!$B$17/(Calculator!$D$7*150),1)),ABS(MOD(A36*Calculator!$B$17/(Calculator!$D$7*150),1)-0.5)),MIN(MIN(MOD(A36*Calculator!$C$17/(Calculator!$D$7*150),1),1-MOD(A36*Calculator!$C$17/(Calculator!$D$7*150),1)),ABS(MOD(A36*Calculator!$C$17/(Calculator!$D$7*150),1)-0.5)),IF(INT(2*A36*Calculator!$C$17/(Calculator!$D$7*150))&gt;INT(2*A36*Calculator!$B$17/(Calculator!$D$7*150)),0,1))),1)</f>
        <v>0.204456140350877</v>
      </c>
      <c r="H36" s="252" t="n">
        <f aca="false">IF(Calculator!$E$18="YES",IF(A36&lt;Calculator!$G$18,0,MIN(MIN(MIN(MOD(A36*Calculator!$B$18/(Calculator!$D$7*150),1),1-MOD(A36*Calculator!$B$18/(Calculator!$D$7*150),1)),ABS(MOD(A36*Calculator!$B$18/(Calculator!$D$7*150),1)-0.5)),MIN(MIN(MOD(A36*Calculator!$C$18/(Calculator!$D$7*150),1),1-MOD(A36*Calculator!$C$18/(Calculator!$D$7*150),1)),ABS(MOD(A36*Calculator!$C$18/(Calculator!$D$7*150),1)-0.5)),IF(INT(2*A36*Calculator!$C$18/(Calculator!$D$7*150))&gt;INT(2*A36*Calculator!$B$18/(Calculator!$D$7*150)),0,1))),1)</f>
        <v>1</v>
      </c>
      <c r="I36" s="252" t="n">
        <f aca="false">IF(Calculator!$E$19="YES",IF(A36&lt;Calculator!$G$19,0,MIN(MIN(MIN(MOD(A36*Calculator!$B$19/(Calculator!$D$7*150),1),1-MOD(A36*Calculator!$B$19/(Calculator!$D$7*150),1)),ABS(MOD(A36*Calculator!$B$19/(Calculator!$D$7*150),1)-0.5)),MIN(MIN(MOD(A36*Calculator!$C$19/(Calculator!$D$7*150),1),1-MOD(A36*Calculator!$C$19/(Calculator!$D$7*150),1)),ABS(MOD(A36*Calculator!$C$19/(Calculator!$D$7*150),1)-0.5)),IF(INT(2*A36*Calculator!$C$19/(Calculator!$D$7*150))&gt;INT(2*A36*Calculator!$B$19/(Calculator!$D$7*150)),0,1))),1)</f>
        <v>1</v>
      </c>
      <c r="J36" s="252" t="n">
        <f aca="false">IF(Calculator!$E$20="YES",IF(A36&lt;Calculator!$G$20,0,MIN(MIN(MIN(MOD(A36*Calculator!$B$20/(Calculator!$D$7*150),1),1-MOD(A36*Calculator!$B$20/(Calculator!$D$7*150),1)),ABS(MOD(A36*Calculator!$B$20/(Calculator!$D$7*150),1)-0.5)),MIN(MIN(MOD(A36*Calculator!$C$20/(Calculator!$D$7*150),1),1-MOD(A36*Calculator!$C$20/(Calculator!$D$7*150),1)),ABS(MOD(A36*Calculator!$C$20/(Calculator!$D$7*150),1)-0.5)),IF(INT(2*A36*Calculator!$C$20/(Calculator!$D$7*150))&gt;INT(2*A36*Calculator!$B$20/(Calculator!$D$7*150)),0,1))),1)</f>
        <v>1</v>
      </c>
      <c r="K36" s="252" t="n">
        <f aca="false">IF(Calculator!$E$21="YES",IF(A36&lt;Calculator!$G$21,0,MIN(MIN(MIN(MOD(A36*Calculator!$B$21/(Calculator!$D$7*150),1),1-MOD(A36*Calculator!$B$21/(Calculator!$D$7*150),1)),ABS(MOD(A36*Calculator!$B$21/(Calculator!$D$7*150),1)-0.5)),MIN(MIN(MOD(A36*Calculator!$C$21/(Calculator!$D$7*150),1),1-MOD(A36*Calculator!$C$21/(Calculator!$D$7*150),1)),ABS(MOD(A36*Calculator!$C$21/(Calculator!$D$7*150),1)-0.5)),IF(INT(2*A36*Calculator!$C$21/(Calculator!$D$7*150))&gt;INT(2*A36*Calculator!$B$21/(Calculator!$D$7*150)),0,1))),1)</f>
        <v>1</v>
      </c>
      <c r="L36" s="252" t="n">
        <f aca="false">IF(Calculator!$E$22="YES",IF(A36&lt;Calculator!$G$22,0,MIN(MIN(MIN(MOD(A36*Calculator!$B$22/(Calculator!$D$7*150),1),1-MOD(A36*Calculator!$B$22/(Calculator!$D$7*150),1)),ABS(MOD(A36*Calculator!$B$22/(Calculator!$D$7*150),1)-0.5)),MIN(MIN(MOD(A36*Calculator!$C$22/(Calculator!$D$7*150),1),1-MOD(A36*Calculator!$C$22/(Calculator!$D$7*150),1)),ABS(MOD(A36*Calculator!$C$22/(Calculator!$D$7*150),1)-0.5)),IF(INT(2*A36*Calculator!$C$22/(Calculator!$D$7*150))&gt;INT(2*A36*Calculator!$B$22/(Calculator!$D$7*150)),0,1))),1)</f>
        <v>1</v>
      </c>
      <c r="M36" s="252" t="n">
        <f aca="false">MIN(B36:L36)</f>
        <v>0</v>
      </c>
      <c r="N36" s="252" t="n">
        <f aca="false">SUMPRODUCT(($M$7:$M$557&gt;M36)*1)+SUMPRODUCT(($M$7:$M$557=M36)*(ROW($M$7:$M$557)&lt;ROW(M36)))+1</f>
        <v>412</v>
      </c>
      <c r="O36" s="252" t="str">
        <f aca="false">IF(M36&gt;=0.13,"★★★ EXCELLENT",IF(M36&gt;=0.12,"★★  GOOD",IF(M36&gt;=0.07,"★  FAIR",IF(M36&gt;=0.025,"⚠  MARGINAL","✗  AVOID"))))</f>
        <v>✗  AVOID</v>
      </c>
    </row>
    <row r="37" customFormat="false" ht="15" hidden="false" customHeight="true" outlineLevel="0" collapsed="false">
      <c r="A37" s="249" t="n">
        <v>8</v>
      </c>
      <c r="B37" s="250" t="n">
        <f aca="false">IF(Calculator!$E$12="YES",IF(A37&lt;Calculator!$G$12,0,MIN(MIN(MIN(MOD(A37*Calculator!$B$12/(Calculator!$D$7*150),1),1-MOD(A37*Calculator!$B$12/(Calculator!$D$7*150),1)),ABS(MOD(A37*Calculator!$B$12/(Calculator!$D$7*150),1)-0.5)),MIN(MIN(MOD(A37*Calculator!$C$12/(Calculator!$D$7*150),1),1-MOD(A37*Calculator!$C$12/(Calculator!$D$7*150),1)),ABS(MOD(A37*Calculator!$C$12/(Calculator!$D$7*150),1)-0.5)),IF(INT(2*A37*Calculator!$C$12/(Calculator!$D$7*150))&gt;INT(2*A37*Calculator!$B$12/(Calculator!$D$7*150)),0,1))),1)</f>
        <v>1</v>
      </c>
      <c r="C37" s="250" t="n">
        <f aca="false">IF(Calculator!$E$13="YES",IF(A37&lt;Calculator!$G$13,0,MIN(MIN(MIN(MOD(A37*Calculator!$B$13/(Calculator!$D$7*150),1),1-MOD(A37*Calculator!$B$13/(Calculator!$D$7*150),1)),ABS(MOD(A37*Calculator!$B$13/(Calculator!$D$7*150),1)-0.5)),MIN(MIN(MOD(A37*Calculator!$C$13/(Calculator!$D$7*150),1),1-MOD(A37*Calculator!$C$13/(Calculator!$D$7*150),1)),ABS(MOD(A37*Calculator!$C$13/(Calculator!$D$7*150),1)-0.5)),IF(INT(2*A37*Calculator!$C$13/(Calculator!$D$7*150))&gt;INT(2*A37*Calculator!$B$13/(Calculator!$D$7*150)),0,1))),1)</f>
        <v>1</v>
      </c>
      <c r="D37" s="250" t="n">
        <f aca="false">IF(Calculator!$E$14="YES",IF(A37&lt;Calculator!$G$14,0,MIN(MIN(MIN(MOD(A37*Calculator!$B$14/(Calculator!$D$7*150),1),1-MOD(A37*Calculator!$B$14/(Calculator!$D$7*150),1)),ABS(MOD(A37*Calculator!$B$14/(Calculator!$D$7*150),1)-0.5)),MIN(MIN(MOD(A37*Calculator!$C$14/(Calculator!$D$7*150),1),1-MOD(A37*Calculator!$C$14/(Calculator!$D$7*150),1)),ABS(MOD(A37*Calculator!$C$14/(Calculator!$D$7*150),1)-0.5)),IF(INT(2*A37*Calculator!$C$14/(Calculator!$D$7*150))&gt;INT(2*A37*Calculator!$B$14/(Calculator!$D$7*150)),0,1))),1)</f>
        <v>1</v>
      </c>
      <c r="E37" s="250" t="n">
        <f aca="false">IF(Calculator!$E$15="YES",IF(A37&lt;Calculator!$G$15,0,MIN(MIN(MIN(MOD(A37*Calculator!$B$15/(Calculator!$D$7*150),1),1-MOD(A37*Calculator!$B$15/(Calculator!$D$7*150),1)),ABS(MOD(A37*Calculator!$B$15/(Calculator!$D$7*150),1)-0.5)),MIN(MIN(MOD(A37*Calculator!$C$15/(Calculator!$D$7*150),1),1-MOD(A37*Calculator!$C$15/(Calculator!$D$7*150),1)),ABS(MOD(A37*Calculator!$C$15/(Calculator!$D$7*150),1)-0.5)),IF(INT(2*A37*Calculator!$C$15/(Calculator!$D$7*150))&gt;INT(2*A37*Calculator!$B$15/(Calculator!$D$7*150)),0,1))),1)</f>
        <v>0</v>
      </c>
      <c r="F37" s="250" t="n">
        <f aca="false">IF(Calculator!$E$16="YES",IF(A37&lt;Calculator!$G$16,0,MIN(MIN(MIN(MOD(A37*Calculator!$B$16/(Calculator!$D$7*150),1),1-MOD(A37*Calculator!$B$16/(Calculator!$D$7*150),1)),ABS(MOD(A37*Calculator!$B$16/(Calculator!$D$7*150),1)-0.5)),MIN(MIN(MOD(A37*Calculator!$C$16/(Calculator!$D$7*150),1),1-MOD(A37*Calculator!$C$16/(Calculator!$D$7*150),1)),ABS(MOD(A37*Calculator!$C$16/(Calculator!$D$7*150),1)-0.5)),IF(INT(2*A37*Calculator!$C$16/(Calculator!$D$7*150))&gt;INT(2*A37*Calculator!$B$16/(Calculator!$D$7*150)),0,1))),1)</f>
        <v>1</v>
      </c>
      <c r="G37" s="250" t="n">
        <f aca="false">IF(Calculator!$E$17="YES",IF(A37&lt;Calculator!$G$17,0,MIN(MIN(MIN(MOD(A37*Calculator!$B$17/(Calculator!$D$7*150),1),1-MOD(A37*Calculator!$B$17/(Calculator!$D$7*150),1)),ABS(MOD(A37*Calculator!$B$17/(Calculator!$D$7*150),1)-0.5)),MIN(MIN(MOD(A37*Calculator!$C$17/(Calculator!$D$7*150),1),1-MOD(A37*Calculator!$C$17/(Calculator!$D$7*150),1)),ABS(MOD(A37*Calculator!$C$17/(Calculator!$D$7*150),1)-0.5)),IF(INT(2*A37*Calculator!$C$17/(Calculator!$D$7*150))&gt;INT(2*A37*Calculator!$B$17/(Calculator!$D$7*150)),0,1))),1)</f>
        <v>0.194385964912281</v>
      </c>
      <c r="H37" s="250" t="n">
        <f aca="false">IF(Calculator!$E$18="YES",IF(A37&lt;Calculator!$G$18,0,MIN(MIN(MIN(MOD(A37*Calculator!$B$18/(Calculator!$D$7*150),1),1-MOD(A37*Calculator!$B$18/(Calculator!$D$7*150),1)),ABS(MOD(A37*Calculator!$B$18/(Calculator!$D$7*150),1)-0.5)),MIN(MIN(MOD(A37*Calculator!$C$18/(Calculator!$D$7*150),1),1-MOD(A37*Calculator!$C$18/(Calculator!$D$7*150),1)),ABS(MOD(A37*Calculator!$C$18/(Calculator!$D$7*150),1)-0.5)),IF(INT(2*A37*Calculator!$C$18/(Calculator!$D$7*150))&gt;INT(2*A37*Calculator!$B$18/(Calculator!$D$7*150)),0,1))),1)</f>
        <v>1</v>
      </c>
      <c r="I37" s="250" t="n">
        <f aca="false">IF(Calculator!$E$19="YES",IF(A37&lt;Calculator!$G$19,0,MIN(MIN(MIN(MOD(A37*Calculator!$B$19/(Calculator!$D$7*150),1),1-MOD(A37*Calculator!$B$19/(Calculator!$D$7*150),1)),ABS(MOD(A37*Calculator!$B$19/(Calculator!$D$7*150),1)-0.5)),MIN(MIN(MOD(A37*Calculator!$C$19/(Calculator!$D$7*150),1),1-MOD(A37*Calculator!$C$19/(Calculator!$D$7*150),1)),ABS(MOD(A37*Calculator!$C$19/(Calculator!$D$7*150),1)-0.5)),IF(INT(2*A37*Calculator!$C$19/(Calculator!$D$7*150))&gt;INT(2*A37*Calculator!$B$19/(Calculator!$D$7*150)),0,1))),1)</f>
        <v>1</v>
      </c>
      <c r="J37" s="250" t="n">
        <f aca="false">IF(Calculator!$E$20="YES",IF(A37&lt;Calculator!$G$20,0,MIN(MIN(MIN(MOD(A37*Calculator!$B$20/(Calculator!$D$7*150),1),1-MOD(A37*Calculator!$B$20/(Calculator!$D$7*150),1)),ABS(MOD(A37*Calculator!$B$20/(Calculator!$D$7*150),1)-0.5)),MIN(MIN(MOD(A37*Calculator!$C$20/(Calculator!$D$7*150),1),1-MOD(A37*Calculator!$C$20/(Calculator!$D$7*150),1)),ABS(MOD(A37*Calculator!$C$20/(Calculator!$D$7*150),1)-0.5)),IF(INT(2*A37*Calculator!$C$20/(Calculator!$D$7*150))&gt;INT(2*A37*Calculator!$B$20/(Calculator!$D$7*150)),0,1))),1)</f>
        <v>1</v>
      </c>
      <c r="K37" s="250" t="n">
        <f aca="false">IF(Calculator!$E$21="YES",IF(A37&lt;Calculator!$G$21,0,MIN(MIN(MIN(MOD(A37*Calculator!$B$21/(Calculator!$D$7*150),1),1-MOD(A37*Calculator!$B$21/(Calculator!$D$7*150),1)),ABS(MOD(A37*Calculator!$B$21/(Calculator!$D$7*150),1)-0.5)),MIN(MIN(MOD(A37*Calculator!$C$21/(Calculator!$D$7*150),1),1-MOD(A37*Calculator!$C$21/(Calculator!$D$7*150),1)),ABS(MOD(A37*Calculator!$C$21/(Calculator!$D$7*150),1)-0.5)),IF(INT(2*A37*Calculator!$C$21/(Calculator!$D$7*150))&gt;INT(2*A37*Calculator!$B$21/(Calculator!$D$7*150)),0,1))),1)</f>
        <v>1</v>
      </c>
      <c r="L37" s="250" t="n">
        <f aca="false">IF(Calculator!$E$22="YES",IF(A37&lt;Calculator!$G$22,0,MIN(MIN(MIN(MOD(A37*Calculator!$B$22/(Calculator!$D$7*150),1),1-MOD(A37*Calculator!$B$22/(Calculator!$D$7*150),1)),ABS(MOD(A37*Calculator!$B$22/(Calculator!$D$7*150),1)-0.5)),MIN(MIN(MOD(A37*Calculator!$C$22/(Calculator!$D$7*150),1),1-MOD(A37*Calculator!$C$22/(Calculator!$D$7*150),1)),ABS(MOD(A37*Calculator!$C$22/(Calculator!$D$7*150),1)-0.5)),IF(INT(2*A37*Calculator!$C$22/(Calculator!$D$7*150))&gt;INT(2*A37*Calculator!$B$22/(Calculator!$D$7*150)),0,1))),1)</f>
        <v>1</v>
      </c>
      <c r="M37" s="250" t="n">
        <f aca="false">MIN(B37:L37)</f>
        <v>0</v>
      </c>
      <c r="N37" s="250" t="n">
        <f aca="false">SUMPRODUCT(($M$7:$M$557&gt;M37)*1)+SUMPRODUCT(($M$7:$M$557=M37)*(ROW($M$7:$M$557)&lt;ROW(M37)))+1</f>
        <v>413</v>
      </c>
      <c r="O37" s="250" t="str">
        <f aca="false">IF(M37&gt;=0.13,"★★★ EXCELLENT",IF(M37&gt;=0.12,"★★  GOOD",IF(M37&gt;=0.07,"★  FAIR",IF(M37&gt;=0.025,"⚠  MARGINAL","✗  AVOID"))))</f>
        <v>✗  AVOID</v>
      </c>
    </row>
    <row r="38" customFormat="false" ht="15" hidden="false" customHeight="true" outlineLevel="0" collapsed="false">
      <c r="A38" s="251" t="n">
        <v>8.1</v>
      </c>
      <c r="B38" s="252" t="n">
        <f aca="false">IF(Calculator!$E$12="YES",IF(A38&lt;Calculator!$G$12,0,MIN(MIN(MIN(MOD(A38*Calculator!$B$12/(Calculator!$D$7*150),1),1-MOD(A38*Calculator!$B$12/(Calculator!$D$7*150),1)),ABS(MOD(A38*Calculator!$B$12/(Calculator!$D$7*150),1)-0.5)),MIN(MIN(MOD(A38*Calculator!$C$12/(Calculator!$D$7*150),1),1-MOD(A38*Calculator!$C$12/(Calculator!$D$7*150),1)),ABS(MOD(A38*Calculator!$C$12/(Calculator!$D$7*150),1)-0.5)),IF(INT(2*A38*Calculator!$C$12/(Calculator!$D$7*150))&gt;INT(2*A38*Calculator!$B$12/(Calculator!$D$7*150)),0,1))),1)</f>
        <v>1</v>
      </c>
      <c r="C38" s="252" t="n">
        <f aca="false">IF(Calculator!$E$13="YES",IF(A38&lt;Calculator!$G$13,0,MIN(MIN(MIN(MOD(A38*Calculator!$B$13/(Calculator!$D$7*150),1),1-MOD(A38*Calculator!$B$13/(Calculator!$D$7*150),1)),ABS(MOD(A38*Calculator!$B$13/(Calculator!$D$7*150),1)-0.5)),MIN(MIN(MOD(A38*Calculator!$C$13/(Calculator!$D$7*150),1),1-MOD(A38*Calculator!$C$13/(Calculator!$D$7*150),1)),ABS(MOD(A38*Calculator!$C$13/(Calculator!$D$7*150),1)-0.5)),IF(INT(2*A38*Calculator!$C$13/(Calculator!$D$7*150))&gt;INT(2*A38*Calculator!$B$13/(Calculator!$D$7*150)),0,1))),1)</f>
        <v>1</v>
      </c>
      <c r="D38" s="252" t="n">
        <f aca="false">IF(Calculator!$E$14="YES",IF(A38&lt;Calculator!$G$14,0,MIN(MIN(MIN(MOD(A38*Calculator!$B$14/(Calculator!$D$7*150),1),1-MOD(A38*Calculator!$B$14/(Calculator!$D$7*150),1)),ABS(MOD(A38*Calculator!$B$14/(Calculator!$D$7*150),1)-0.5)),MIN(MIN(MOD(A38*Calculator!$C$14/(Calculator!$D$7*150),1),1-MOD(A38*Calculator!$C$14/(Calculator!$D$7*150),1)),ABS(MOD(A38*Calculator!$C$14/(Calculator!$D$7*150),1)-0.5)),IF(INT(2*A38*Calculator!$C$14/(Calculator!$D$7*150))&gt;INT(2*A38*Calculator!$B$14/(Calculator!$D$7*150)),0,1))),1)</f>
        <v>1</v>
      </c>
      <c r="E38" s="252" t="n">
        <f aca="false">IF(Calculator!$E$15="YES",IF(A38&lt;Calculator!$G$15,0,MIN(MIN(MIN(MOD(A38*Calculator!$B$15/(Calculator!$D$7*150),1),1-MOD(A38*Calculator!$B$15/(Calculator!$D$7*150),1)),ABS(MOD(A38*Calculator!$B$15/(Calculator!$D$7*150),1)-0.5)),MIN(MIN(MOD(A38*Calculator!$C$15/(Calculator!$D$7*150),1),1-MOD(A38*Calculator!$C$15/(Calculator!$D$7*150),1)),ABS(MOD(A38*Calculator!$C$15/(Calculator!$D$7*150),1)-0.5)),IF(INT(2*A38*Calculator!$C$15/(Calculator!$D$7*150))&gt;INT(2*A38*Calculator!$B$15/(Calculator!$D$7*150)),0,1))),1)</f>
        <v>0</v>
      </c>
      <c r="F38" s="252" t="n">
        <f aca="false">IF(Calculator!$E$16="YES",IF(A38&lt;Calculator!$G$16,0,MIN(MIN(MIN(MOD(A38*Calculator!$B$16/(Calculator!$D$7*150),1),1-MOD(A38*Calculator!$B$16/(Calculator!$D$7*150),1)),ABS(MOD(A38*Calculator!$B$16/(Calculator!$D$7*150),1)-0.5)),MIN(MIN(MOD(A38*Calculator!$C$16/(Calculator!$D$7*150),1),1-MOD(A38*Calculator!$C$16/(Calculator!$D$7*150),1)),ABS(MOD(A38*Calculator!$C$16/(Calculator!$D$7*150),1)-0.5)),IF(INT(2*A38*Calculator!$C$16/(Calculator!$D$7*150))&gt;INT(2*A38*Calculator!$B$16/(Calculator!$D$7*150)),0,1))),1)</f>
        <v>1</v>
      </c>
      <c r="G38" s="252" t="n">
        <f aca="false">IF(Calculator!$E$17="YES",IF(A38&lt;Calculator!$G$17,0,MIN(MIN(MIN(MOD(A38*Calculator!$B$17/(Calculator!$D$7*150),1),1-MOD(A38*Calculator!$B$17/(Calculator!$D$7*150),1)),ABS(MOD(A38*Calculator!$B$17/(Calculator!$D$7*150),1)-0.5)),MIN(MIN(MOD(A38*Calculator!$C$17/(Calculator!$D$7*150),1),1-MOD(A38*Calculator!$C$17/(Calculator!$D$7*150),1)),ABS(MOD(A38*Calculator!$C$17/(Calculator!$D$7*150),1)-0.5)),IF(INT(2*A38*Calculator!$C$17/(Calculator!$D$7*150))&gt;INT(2*A38*Calculator!$B$17/(Calculator!$D$7*150)),0,1))),1)</f>
        <v>0.184315789473684</v>
      </c>
      <c r="H38" s="252" t="n">
        <f aca="false">IF(Calculator!$E$18="YES",IF(A38&lt;Calculator!$G$18,0,MIN(MIN(MIN(MOD(A38*Calculator!$B$18/(Calculator!$D$7*150),1),1-MOD(A38*Calculator!$B$18/(Calculator!$D$7*150),1)),ABS(MOD(A38*Calculator!$B$18/(Calculator!$D$7*150),1)-0.5)),MIN(MIN(MOD(A38*Calculator!$C$18/(Calculator!$D$7*150),1),1-MOD(A38*Calculator!$C$18/(Calculator!$D$7*150),1)),ABS(MOD(A38*Calculator!$C$18/(Calculator!$D$7*150),1)-0.5)),IF(INT(2*A38*Calculator!$C$18/(Calculator!$D$7*150))&gt;INT(2*A38*Calculator!$B$18/(Calculator!$D$7*150)),0,1))),1)</f>
        <v>1</v>
      </c>
      <c r="I38" s="252" t="n">
        <f aca="false">IF(Calculator!$E$19="YES",IF(A38&lt;Calculator!$G$19,0,MIN(MIN(MIN(MOD(A38*Calculator!$B$19/(Calculator!$D$7*150),1),1-MOD(A38*Calculator!$B$19/(Calculator!$D$7*150),1)),ABS(MOD(A38*Calculator!$B$19/(Calculator!$D$7*150),1)-0.5)),MIN(MIN(MOD(A38*Calculator!$C$19/(Calculator!$D$7*150),1),1-MOD(A38*Calculator!$C$19/(Calculator!$D$7*150),1)),ABS(MOD(A38*Calculator!$C$19/(Calculator!$D$7*150),1)-0.5)),IF(INT(2*A38*Calculator!$C$19/(Calculator!$D$7*150))&gt;INT(2*A38*Calculator!$B$19/(Calculator!$D$7*150)),0,1))),1)</f>
        <v>1</v>
      </c>
      <c r="J38" s="252" t="n">
        <f aca="false">IF(Calculator!$E$20="YES",IF(A38&lt;Calculator!$G$20,0,MIN(MIN(MIN(MOD(A38*Calculator!$B$20/(Calculator!$D$7*150),1),1-MOD(A38*Calculator!$B$20/(Calculator!$D$7*150),1)),ABS(MOD(A38*Calculator!$B$20/(Calculator!$D$7*150),1)-0.5)),MIN(MIN(MOD(A38*Calculator!$C$20/(Calculator!$D$7*150),1),1-MOD(A38*Calculator!$C$20/(Calculator!$D$7*150),1)),ABS(MOD(A38*Calculator!$C$20/(Calculator!$D$7*150),1)-0.5)),IF(INT(2*A38*Calculator!$C$20/(Calculator!$D$7*150))&gt;INT(2*A38*Calculator!$B$20/(Calculator!$D$7*150)),0,1))),1)</f>
        <v>1</v>
      </c>
      <c r="K38" s="252" t="n">
        <f aca="false">IF(Calculator!$E$21="YES",IF(A38&lt;Calculator!$G$21,0,MIN(MIN(MIN(MOD(A38*Calculator!$B$21/(Calculator!$D$7*150),1),1-MOD(A38*Calculator!$B$21/(Calculator!$D$7*150),1)),ABS(MOD(A38*Calculator!$B$21/(Calculator!$D$7*150),1)-0.5)),MIN(MIN(MOD(A38*Calculator!$C$21/(Calculator!$D$7*150),1),1-MOD(A38*Calculator!$C$21/(Calculator!$D$7*150),1)),ABS(MOD(A38*Calculator!$C$21/(Calculator!$D$7*150),1)-0.5)),IF(INT(2*A38*Calculator!$C$21/(Calculator!$D$7*150))&gt;INT(2*A38*Calculator!$B$21/(Calculator!$D$7*150)),0,1))),1)</f>
        <v>1</v>
      </c>
      <c r="L38" s="252" t="n">
        <f aca="false">IF(Calculator!$E$22="YES",IF(A38&lt;Calculator!$G$22,0,MIN(MIN(MIN(MOD(A38*Calculator!$B$22/(Calculator!$D$7*150),1),1-MOD(A38*Calculator!$B$22/(Calculator!$D$7*150),1)),ABS(MOD(A38*Calculator!$B$22/(Calculator!$D$7*150),1)-0.5)),MIN(MIN(MOD(A38*Calculator!$C$22/(Calculator!$D$7*150),1),1-MOD(A38*Calculator!$C$22/(Calculator!$D$7*150),1)),ABS(MOD(A38*Calculator!$C$22/(Calculator!$D$7*150),1)-0.5)),IF(INT(2*A38*Calculator!$C$22/(Calculator!$D$7*150))&gt;INT(2*A38*Calculator!$B$22/(Calculator!$D$7*150)),0,1))),1)</f>
        <v>1</v>
      </c>
      <c r="M38" s="252" t="n">
        <f aca="false">MIN(B38:L38)</f>
        <v>0</v>
      </c>
      <c r="N38" s="252" t="n">
        <f aca="false">SUMPRODUCT(($M$7:$M$557&gt;M38)*1)+SUMPRODUCT(($M$7:$M$557=M38)*(ROW($M$7:$M$557)&lt;ROW(M38)))+1</f>
        <v>414</v>
      </c>
      <c r="O38" s="252" t="str">
        <f aca="false">IF(M38&gt;=0.13,"★★★ EXCELLENT",IF(M38&gt;=0.12,"★★  GOOD",IF(M38&gt;=0.07,"★  FAIR",IF(M38&gt;=0.025,"⚠  MARGINAL","✗  AVOID"))))</f>
        <v>✗  AVOID</v>
      </c>
    </row>
    <row r="39" customFormat="false" ht="15" hidden="false" customHeight="true" outlineLevel="0" collapsed="false">
      <c r="A39" s="249" t="n">
        <v>8.2</v>
      </c>
      <c r="B39" s="250" t="n">
        <f aca="false">IF(Calculator!$E$12="YES",IF(A39&lt;Calculator!$G$12,0,MIN(MIN(MIN(MOD(A39*Calculator!$B$12/(Calculator!$D$7*150),1),1-MOD(A39*Calculator!$B$12/(Calculator!$D$7*150),1)),ABS(MOD(A39*Calculator!$B$12/(Calculator!$D$7*150),1)-0.5)),MIN(MIN(MOD(A39*Calculator!$C$12/(Calculator!$D$7*150),1),1-MOD(A39*Calculator!$C$12/(Calculator!$D$7*150),1)),ABS(MOD(A39*Calculator!$C$12/(Calculator!$D$7*150),1)-0.5)),IF(INT(2*A39*Calculator!$C$12/(Calculator!$D$7*150))&gt;INT(2*A39*Calculator!$B$12/(Calculator!$D$7*150)),0,1))),1)</f>
        <v>1</v>
      </c>
      <c r="C39" s="250" t="n">
        <f aca="false">IF(Calculator!$E$13="YES",IF(A39&lt;Calculator!$G$13,0,MIN(MIN(MIN(MOD(A39*Calculator!$B$13/(Calculator!$D$7*150),1),1-MOD(A39*Calculator!$B$13/(Calculator!$D$7*150),1)),ABS(MOD(A39*Calculator!$B$13/(Calculator!$D$7*150),1)-0.5)),MIN(MIN(MOD(A39*Calculator!$C$13/(Calculator!$D$7*150),1),1-MOD(A39*Calculator!$C$13/(Calculator!$D$7*150),1)),ABS(MOD(A39*Calculator!$C$13/(Calculator!$D$7*150),1)-0.5)),IF(INT(2*A39*Calculator!$C$13/(Calculator!$D$7*150))&gt;INT(2*A39*Calculator!$B$13/(Calculator!$D$7*150)),0,1))),1)</f>
        <v>1</v>
      </c>
      <c r="D39" s="250" t="n">
        <f aca="false">IF(Calculator!$E$14="YES",IF(A39&lt;Calculator!$G$14,0,MIN(MIN(MIN(MOD(A39*Calculator!$B$14/(Calculator!$D$7*150),1),1-MOD(A39*Calculator!$B$14/(Calculator!$D$7*150),1)),ABS(MOD(A39*Calculator!$B$14/(Calculator!$D$7*150),1)-0.5)),MIN(MIN(MOD(A39*Calculator!$C$14/(Calculator!$D$7*150),1),1-MOD(A39*Calculator!$C$14/(Calculator!$D$7*150),1)),ABS(MOD(A39*Calculator!$C$14/(Calculator!$D$7*150),1)-0.5)),IF(INT(2*A39*Calculator!$C$14/(Calculator!$D$7*150))&gt;INT(2*A39*Calculator!$B$14/(Calculator!$D$7*150)),0,1))),1)</f>
        <v>1</v>
      </c>
      <c r="E39" s="250" t="n">
        <f aca="false">IF(Calculator!$E$15="YES",IF(A39&lt;Calculator!$G$15,0,MIN(MIN(MIN(MOD(A39*Calculator!$B$15/(Calculator!$D$7*150),1),1-MOD(A39*Calculator!$B$15/(Calculator!$D$7*150),1)),ABS(MOD(A39*Calculator!$B$15/(Calculator!$D$7*150),1)-0.5)),MIN(MIN(MOD(A39*Calculator!$C$15/(Calculator!$D$7*150),1),1-MOD(A39*Calculator!$C$15/(Calculator!$D$7*150),1)),ABS(MOD(A39*Calculator!$C$15/(Calculator!$D$7*150),1)-0.5)),IF(INT(2*A39*Calculator!$C$15/(Calculator!$D$7*150))&gt;INT(2*A39*Calculator!$B$15/(Calculator!$D$7*150)),0,1))),1)</f>
        <v>0</v>
      </c>
      <c r="F39" s="250" t="n">
        <f aca="false">IF(Calculator!$E$16="YES",IF(A39&lt;Calculator!$G$16,0,MIN(MIN(MIN(MOD(A39*Calculator!$B$16/(Calculator!$D$7*150),1),1-MOD(A39*Calculator!$B$16/(Calculator!$D$7*150),1)),ABS(MOD(A39*Calculator!$B$16/(Calculator!$D$7*150),1)-0.5)),MIN(MIN(MOD(A39*Calculator!$C$16/(Calculator!$D$7*150),1),1-MOD(A39*Calculator!$C$16/(Calculator!$D$7*150),1)),ABS(MOD(A39*Calculator!$C$16/(Calculator!$D$7*150),1)-0.5)),IF(INT(2*A39*Calculator!$C$16/(Calculator!$D$7*150))&gt;INT(2*A39*Calculator!$B$16/(Calculator!$D$7*150)),0,1))),1)</f>
        <v>1</v>
      </c>
      <c r="G39" s="250" t="n">
        <f aca="false">IF(Calculator!$E$17="YES",IF(A39&lt;Calculator!$G$17,0,MIN(MIN(MIN(MOD(A39*Calculator!$B$17/(Calculator!$D$7*150),1),1-MOD(A39*Calculator!$B$17/(Calculator!$D$7*150),1)),ABS(MOD(A39*Calculator!$B$17/(Calculator!$D$7*150),1)-0.5)),MIN(MIN(MOD(A39*Calculator!$C$17/(Calculator!$D$7*150),1),1-MOD(A39*Calculator!$C$17/(Calculator!$D$7*150),1)),ABS(MOD(A39*Calculator!$C$17/(Calculator!$D$7*150),1)-0.5)),IF(INT(2*A39*Calculator!$C$17/(Calculator!$D$7*150))&gt;INT(2*A39*Calculator!$B$17/(Calculator!$D$7*150)),0,1))),1)</f>
        <v>0.174245614035088</v>
      </c>
      <c r="H39" s="250" t="n">
        <f aca="false">IF(Calculator!$E$18="YES",IF(A39&lt;Calculator!$G$18,0,MIN(MIN(MIN(MOD(A39*Calculator!$B$18/(Calculator!$D$7*150),1),1-MOD(A39*Calculator!$B$18/(Calculator!$D$7*150),1)),ABS(MOD(A39*Calculator!$B$18/(Calculator!$D$7*150),1)-0.5)),MIN(MIN(MOD(A39*Calculator!$C$18/(Calculator!$D$7*150),1),1-MOD(A39*Calculator!$C$18/(Calculator!$D$7*150),1)),ABS(MOD(A39*Calculator!$C$18/(Calculator!$D$7*150),1)-0.5)),IF(INT(2*A39*Calculator!$C$18/(Calculator!$D$7*150))&gt;INT(2*A39*Calculator!$B$18/(Calculator!$D$7*150)),0,1))),1)</f>
        <v>1</v>
      </c>
      <c r="I39" s="250" t="n">
        <f aca="false">IF(Calculator!$E$19="YES",IF(A39&lt;Calculator!$G$19,0,MIN(MIN(MIN(MOD(A39*Calculator!$B$19/(Calculator!$D$7*150),1),1-MOD(A39*Calculator!$B$19/(Calculator!$D$7*150),1)),ABS(MOD(A39*Calculator!$B$19/(Calculator!$D$7*150),1)-0.5)),MIN(MIN(MOD(A39*Calculator!$C$19/(Calculator!$D$7*150),1),1-MOD(A39*Calculator!$C$19/(Calculator!$D$7*150),1)),ABS(MOD(A39*Calculator!$C$19/(Calculator!$D$7*150),1)-0.5)),IF(INT(2*A39*Calculator!$C$19/(Calculator!$D$7*150))&gt;INT(2*A39*Calculator!$B$19/(Calculator!$D$7*150)),0,1))),1)</f>
        <v>1</v>
      </c>
      <c r="J39" s="250" t="n">
        <f aca="false">IF(Calculator!$E$20="YES",IF(A39&lt;Calculator!$G$20,0,MIN(MIN(MIN(MOD(A39*Calculator!$B$20/(Calculator!$D$7*150),1),1-MOD(A39*Calculator!$B$20/(Calculator!$D$7*150),1)),ABS(MOD(A39*Calculator!$B$20/(Calculator!$D$7*150),1)-0.5)),MIN(MIN(MOD(A39*Calculator!$C$20/(Calculator!$D$7*150),1),1-MOD(A39*Calculator!$C$20/(Calculator!$D$7*150),1)),ABS(MOD(A39*Calculator!$C$20/(Calculator!$D$7*150),1)-0.5)),IF(INT(2*A39*Calculator!$C$20/(Calculator!$D$7*150))&gt;INT(2*A39*Calculator!$B$20/(Calculator!$D$7*150)),0,1))),1)</f>
        <v>1</v>
      </c>
      <c r="K39" s="250" t="n">
        <f aca="false">IF(Calculator!$E$21="YES",IF(A39&lt;Calculator!$G$21,0,MIN(MIN(MIN(MOD(A39*Calculator!$B$21/(Calculator!$D$7*150),1),1-MOD(A39*Calculator!$B$21/(Calculator!$D$7*150),1)),ABS(MOD(A39*Calculator!$B$21/(Calculator!$D$7*150),1)-0.5)),MIN(MIN(MOD(A39*Calculator!$C$21/(Calculator!$D$7*150),1),1-MOD(A39*Calculator!$C$21/(Calculator!$D$7*150),1)),ABS(MOD(A39*Calculator!$C$21/(Calculator!$D$7*150),1)-0.5)),IF(INT(2*A39*Calculator!$C$21/(Calculator!$D$7*150))&gt;INT(2*A39*Calculator!$B$21/(Calculator!$D$7*150)),0,1))),1)</f>
        <v>1</v>
      </c>
      <c r="L39" s="250" t="n">
        <f aca="false">IF(Calculator!$E$22="YES",IF(A39&lt;Calculator!$G$22,0,MIN(MIN(MIN(MOD(A39*Calculator!$B$22/(Calculator!$D$7*150),1),1-MOD(A39*Calculator!$B$22/(Calculator!$D$7*150),1)),ABS(MOD(A39*Calculator!$B$22/(Calculator!$D$7*150),1)-0.5)),MIN(MIN(MOD(A39*Calculator!$C$22/(Calculator!$D$7*150),1),1-MOD(A39*Calculator!$C$22/(Calculator!$D$7*150),1)),ABS(MOD(A39*Calculator!$C$22/(Calculator!$D$7*150),1)-0.5)),IF(INT(2*A39*Calculator!$C$22/(Calculator!$D$7*150))&gt;INT(2*A39*Calculator!$B$22/(Calculator!$D$7*150)),0,1))),1)</f>
        <v>1</v>
      </c>
      <c r="M39" s="250" t="n">
        <f aca="false">MIN(B39:L39)</f>
        <v>0</v>
      </c>
      <c r="N39" s="250" t="n">
        <f aca="false">SUMPRODUCT(($M$7:$M$557&gt;M39)*1)+SUMPRODUCT(($M$7:$M$557=M39)*(ROW($M$7:$M$557)&lt;ROW(M39)))+1</f>
        <v>415</v>
      </c>
      <c r="O39" s="250" t="str">
        <f aca="false">IF(M39&gt;=0.13,"★★★ EXCELLENT",IF(M39&gt;=0.12,"★★  GOOD",IF(M39&gt;=0.07,"★  FAIR",IF(M39&gt;=0.025,"⚠  MARGINAL","✗  AVOID"))))</f>
        <v>✗  AVOID</v>
      </c>
    </row>
    <row r="40" customFormat="false" ht="15" hidden="false" customHeight="true" outlineLevel="0" collapsed="false">
      <c r="A40" s="251" t="n">
        <v>8.3</v>
      </c>
      <c r="B40" s="252" t="n">
        <f aca="false">IF(Calculator!$E$12="YES",IF(A40&lt;Calculator!$G$12,0,MIN(MIN(MIN(MOD(A40*Calculator!$B$12/(Calculator!$D$7*150),1),1-MOD(A40*Calculator!$B$12/(Calculator!$D$7*150),1)),ABS(MOD(A40*Calculator!$B$12/(Calculator!$D$7*150),1)-0.5)),MIN(MIN(MOD(A40*Calculator!$C$12/(Calculator!$D$7*150),1),1-MOD(A40*Calculator!$C$12/(Calculator!$D$7*150),1)),ABS(MOD(A40*Calculator!$C$12/(Calculator!$D$7*150),1)-0.5)),IF(INT(2*A40*Calculator!$C$12/(Calculator!$D$7*150))&gt;INT(2*A40*Calculator!$B$12/(Calculator!$D$7*150)),0,1))),1)</f>
        <v>1</v>
      </c>
      <c r="C40" s="252" t="n">
        <f aca="false">IF(Calculator!$E$13="YES",IF(A40&lt;Calculator!$G$13,0,MIN(MIN(MIN(MOD(A40*Calculator!$B$13/(Calculator!$D$7*150),1),1-MOD(A40*Calculator!$B$13/(Calculator!$D$7*150),1)),ABS(MOD(A40*Calculator!$B$13/(Calculator!$D$7*150),1)-0.5)),MIN(MIN(MOD(A40*Calculator!$C$13/(Calculator!$D$7*150),1),1-MOD(A40*Calculator!$C$13/(Calculator!$D$7*150),1)),ABS(MOD(A40*Calculator!$C$13/(Calculator!$D$7*150),1)-0.5)),IF(INT(2*A40*Calculator!$C$13/(Calculator!$D$7*150))&gt;INT(2*A40*Calculator!$B$13/(Calculator!$D$7*150)),0,1))),1)</f>
        <v>1</v>
      </c>
      <c r="D40" s="252" t="n">
        <f aca="false">IF(Calculator!$E$14="YES",IF(A40&lt;Calculator!$G$14,0,MIN(MIN(MIN(MOD(A40*Calculator!$B$14/(Calculator!$D$7*150),1),1-MOD(A40*Calculator!$B$14/(Calculator!$D$7*150),1)),ABS(MOD(A40*Calculator!$B$14/(Calculator!$D$7*150),1)-0.5)),MIN(MIN(MOD(A40*Calculator!$C$14/(Calculator!$D$7*150),1),1-MOD(A40*Calculator!$C$14/(Calculator!$D$7*150),1)),ABS(MOD(A40*Calculator!$C$14/(Calculator!$D$7*150),1)-0.5)),IF(INT(2*A40*Calculator!$C$14/(Calculator!$D$7*150))&gt;INT(2*A40*Calculator!$B$14/(Calculator!$D$7*150)),0,1))),1)</f>
        <v>1</v>
      </c>
      <c r="E40" s="252" t="n">
        <f aca="false">IF(Calculator!$E$15="YES",IF(A40&lt;Calculator!$G$15,0,MIN(MIN(MIN(MOD(A40*Calculator!$B$15/(Calculator!$D$7*150),1),1-MOD(A40*Calculator!$B$15/(Calculator!$D$7*150),1)),ABS(MOD(A40*Calculator!$B$15/(Calculator!$D$7*150),1)-0.5)),MIN(MIN(MOD(A40*Calculator!$C$15/(Calculator!$D$7*150),1),1-MOD(A40*Calculator!$C$15/(Calculator!$D$7*150),1)),ABS(MOD(A40*Calculator!$C$15/(Calculator!$D$7*150),1)-0.5)),IF(INT(2*A40*Calculator!$C$15/(Calculator!$D$7*150))&gt;INT(2*A40*Calculator!$B$15/(Calculator!$D$7*150)),0,1))),1)</f>
        <v>0</v>
      </c>
      <c r="F40" s="252" t="n">
        <f aca="false">IF(Calculator!$E$16="YES",IF(A40&lt;Calculator!$G$16,0,MIN(MIN(MIN(MOD(A40*Calculator!$B$16/(Calculator!$D$7*150),1),1-MOD(A40*Calculator!$B$16/(Calculator!$D$7*150),1)),ABS(MOD(A40*Calculator!$B$16/(Calculator!$D$7*150),1)-0.5)),MIN(MIN(MOD(A40*Calculator!$C$16/(Calculator!$D$7*150),1),1-MOD(A40*Calculator!$C$16/(Calculator!$D$7*150),1)),ABS(MOD(A40*Calculator!$C$16/(Calculator!$D$7*150),1)-0.5)),IF(INT(2*A40*Calculator!$C$16/(Calculator!$D$7*150))&gt;INT(2*A40*Calculator!$B$16/(Calculator!$D$7*150)),0,1))),1)</f>
        <v>1</v>
      </c>
      <c r="G40" s="252" t="n">
        <f aca="false">IF(Calculator!$E$17="YES",IF(A40&lt;Calculator!$G$17,0,MIN(MIN(MIN(MOD(A40*Calculator!$B$17/(Calculator!$D$7*150),1),1-MOD(A40*Calculator!$B$17/(Calculator!$D$7*150),1)),ABS(MOD(A40*Calculator!$B$17/(Calculator!$D$7*150),1)-0.5)),MIN(MIN(MOD(A40*Calculator!$C$17/(Calculator!$D$7*150),1),1-MOD(A40*Calculator!$C$17/(Calculator!$D$7*150),1)),ABS(MOD(A40*Calculator!$C$17/(Calculator!$D$7*150),1)-0.5)),IF(INT(2*A40*Calculator!$C$17/(Calculator!$D$7*150))&gt;INT(2*A40*Calculator!$B$17/(Calculator!$D$7*150)),0,1))),1)</f>
        <v>0.164175438596491</v>
      </c>
      <c r="H40" s="252" t="n">
        <f aca="false">IF(Calculator!$E$18="YES",IF(A40&lt;Calculator!$G$18,0,MIN(MIN(MIN(MOD(A40*Calculator!$B$18/(Calculator!$D$7*150),1),1-MOD(A40*Calculator!$B$18/(Calculator!$D$7*150),1)),ABS(MOD(A40*Calculator!$B$18/(Calculator!$D$7*150),1)-0.5)),MIN(MIN(MOD(A40*Calculator!$C$18/(Calculator!$D$7*150),1),1-MOD(A40*Calculator!$C$18/(Calculator!$D$7*150),1)),ABS(MOD(A40*Calculator!$C$18/(Calculator!$D$7*150),1)-0.5)),IF(INT(2*A40*Calculator!$C$18/(Calculator!$D$7*150))&gt;INT(2*A40*Calculator!$B$18/(Calculator!$D$7*150)),0,1))),1)</f>
        <v>1</v>
      </c>
      <c r="I40" s="252" t="n">
        <f aca="false">IF(Calculator!$E$19="YES",IF(A40&lt;Calculator!$G$19,0,MIN(MIN(MIN(MOD(A40*Calculator!$B$19/(Calculator!$D$7*150),1),1-MOD(A40*Calculator!$B$19/(Calculator!$D$7*150),1)),ABS(MOD(A40*Calculator!$B$19/(Calculator!$D$7*150),1)-0.5)),MIN(MIN(MOD(A40*Calculator!$C$19/(Calculator!$D$7*150),1),1-MOD(A40*Calculator!$C$19/(Calculator!$D$7*150),1)),ABS(MOD(A40*Calculator!$C$19/(Calculator!$D$7*150),1)-0.5)),IF(INT(2*A40*Calculator!$C$19/(Calculator!$D$7*150))&gt;INT(2*A40*Calculator!$B$19/(Calculator!$D$7*150)),0,1))),1)</f>
        <v>1</v>
      </c>
      <c r="J40" s="252" t="n">
        <f aca="false">IF(Calculator!$E$20="YES",IF(A40&lt;Calculator!$G$20,0,MIN(MIN(MIN(MOD(A40*Calculator!$B$20/(Calculator!$D$7*150),1),1-MOD(A40*Calculator!$B$20/(Calculator!$D$7*150),1)),ABS(MOD(A40*Calculator!$B$20/(Calculator!$D$7*150),1)-0.5)),MIN(MIN(MOD(A40*Calculator!$C$20/(Calculator!$D$7*150),1),1-MOD(A40*Calculator!$C$20/(Calculator!$D$7*150),1)),ABS(MOD(A40*Calculator!$C$20/(Calculator!$D$7*150),1)-0.5)),IF(INT(2*A40*Calculator!$C$20/(Calculator!$D$7*150))&gt;INT(2*A40*Calculator!$B$20/(Calculator!$D$7*150)),0,1))),1)</f>
        <v>1</v>
      </c>
      <c r="K40" s="252" t="n">
        <f aca="false">IF(Calculator!$E$21="YES",IF(A40&lt;Calculator!$G$21,0,MIN(MIN(MIN(MOD(A40*Calculator!$B$21/(Calculator!$D$7*150),1),1-MOD(A40*Calculator!$B$21/(Calculator!$D$7*150),1)),ABS(MOD(A40*Calculator!$B$21/(Calculator!$D$7*150),1)-0.5)),MIN(MIN(MOD(A40*Calculator!$C$21/(Calculator!$D$7*150),1),1-MOD(A40*Calculator!$C$21/(Calculator!$D$7*150),1)),ABS(MOD(A40*Calculator!$C$21/(Calculator!$D$7*150),1)-0.5)),IF(INT(2*A40*Calculator!$C$21/(Calculator!$D$7*150))&gt;INT(2*A40*Calculator!$B$21/(Calculator!$D$7*150)),0,1))),1)</f>
        <v>1</v>
      </c>
      <c r="L40" s="252" t="n">
        <f aca="false">IF(Calculator!$E$22="YES",IF(A40&lt;Calculator!$G$22,0,MIN(MIN(MIN(MOD(A40*Calculator!$B$22/(Calculator!$D$7*150),1),1-MOD(A40*Calculator!$B$22/(Calculator!$D$7*150),1)),ABS(MOD(A40*Calculator!$B$22/(Calculator!$D$7*150),1)-0.5)),MIN(MIN(MOD(A40*Calculator!$C$22/(Calculator!$D$7*150),1),1-MOD(A40*Calculator!$C$22/(Calculator!$D$7*150),1)),ABS(MOD(A40*Calculator!$C$22/(Calculator!$D$7*150),1)-0.5)),IF(INT(2*A40*Calculator!$C$22/(Calculator!$D$7*150))&gt;INT(2*A40*Calculator!$B$22/(Calculator!$D$7*150)),0,1))),1)</f>
        <v>1</v>
      </c>
      <c r="M40" s="252" t="n">
        <f aca="false">MIN(B40:L40)</f>
        <v>0</v>
      </c>
      <c r="N40" s="252" t="n">
        <f aca="false">SUMPRODUCT(($M$7:$M$557&gt;M40)*1)+SUMPRODUCT(($M$7:$M$557=M40)*(ROW($M$7:$M$557)&lt;ROW(M40)))+1</f>
        <v>416</v>
      </c>
      <c r="O40" s="252" t="str">
        <f aca="false">IF(M40&gt;=0.13,"★★★ EXCELLENT",IF(M40&gt;=0.12,"★★  GOOD",IF(M40&gt;=0.07,"★  FAIR",IF(M40&gt;=0.025,"⚠  MARGINAL","✗  AVOID"))))</f>
        <v>✗  AVOID</v>
      </c>
    </row>
    <row r="41" customFormat="false" ht="15" hidden="false" customHeight="true" outlineLevel="0" collapsed="false">
      <c r="A41" s="249" t="n">
        <v>8.4</v>
      </c>
      <c r="B41" s="250" t="n">
        <f aca="false">IF(Calculator!$E$12="YES",IF(A41&lt;Calculator!$G$12,0,MIN(MIN(MIN(MOD(A41*Calculator!$B$12/(Calculator!$D$7*150),1),1-MOD(A41*Calculator!$B$12/(Calculator!$D$7*150),1)),ABS(MOD(A41*Calculator!$B$12/(Calculator!$D$7*150),1)-0.5)),MIN(MIN(MOD(A41*Calculator!$C$12/(Calculator!$D$7*150),1),1-MOD(A41*Calculator!$C$12/(Calculator!$D$7*150),1)),ABS(MOD(A41*Calculator!$C$12/(Calculator!$D$7*150),1)-0.5)),IF(INT(2*A41*Calculator!$C$12/(Calculator!$D$7*150))&gt;INT(2*A41*Calculator!$B$12/(Calculator!$D$7*150)),0,1))),1)</f>
        <v>1</v>
      </c>
      <c r="C41" s="250" t="n">
        <f aca="false">IF(Calculator!$E$13="YES",IF(A41&lt;Calculator!$G$13,0,MIN(MIN(MIN(MOD(A41*Calculator!$B$13/(Calculator!$D$7*150),1),1-MOD(A41*Calculator!$B$13/(Calculator!$D$7*150),1)),ABS(MOD(A41*Calculator!$B$13/(Calculator!$D$7*150),1)-0.5)),MIN(MIN(MOD(A41*Calculator!$C$13/(Calculator!$D$7*150),1),1-MOD(A41*Calculator!$C$13/(Calculator!$D$7*150),1)),ABS(MOD(A41*Calculator!$C$13/(Calculator!$D$7*150),1)-0.5)),IF(INT(2*A41*Calculator!$C$13/(Calculator!$D$7*150))&gt;INT(2*A41*Calculator!$B$13/(Calculator!$D$7*150)),0,1))),1)</f>
        <v>1</v>
      </c>
      <c r="D41" s="250" t="n">
        <f aca="false">IF(Calculator!$E$14="YES",IF(A41&lt;Calculator!$G$14,0,MIN(MIN(MIN(MOD(A41*Calculator!$B$14/(Calculator!$D$7*150),1),1-MOD(A41*Calculator!$B$14/(Calculator!$D$7*150),1)),ABS(MOD(A41*Calculator!$B$14/(Calculator!$D$7*150),1)-0.5)),MIN(MIN(MOD(A41*Calculator!$C$14/(Calculator!$D$7*150),1),1-MOD(A41*Calculator!$C$14/(Calculator!$D$7*150),1)),ABS(MOD(A41*Calculator!$C$14/(Calculator!$D$7*150),1)-0.5)),IF(INT(2*A41*Calculator!$C$14/(Calculator!$D$7*150))&gt;INT(2*A41*Calculator!$B$14/(Calculator!$D$7*150)),0,1))),1)</f>
        <v>1</v>
      </c>
      <c r="E41" s="250" t="n">
        <f aca="false">IF(Calculator!$E$15="YES",IF(A41&lt;Calculator!$G$15,0,MIN(MIN(MIN(MOD(A41*Calculator!$B$15/(Calculator!$D$7*150),1),1-MOD(A41*Calculator!$B$15/(Calculator!$D$7*150),1)),ABS(MOD(A41*Calculator!$B$15/(Calculator!$D$7*150),1)-0.5)),MIN(MIN(MOD(A41*Calculator!$C$15/(Calculator!$D$7*150),1),1-MOD(A41*Calculator!$C$15/(Calculator!$D$7*150),1)),ABS(MOD(A41*Calculator!$C$15/(Calculator!$D$7*150),1)-0.5)),IF(INT(2*A41*Calculator!$C$15/(Calculator!$D$7*150))&gt;INT(2*A41*Calculator!$B$15/(Calculator!$D$7*150)),0,1))),1)</f>
        <v>0</v>
      </c>
      <c r="F41" s="250" t="n">
        <f aca="false">IF(Calculator!$E$16="YES",IF(A41&lt;Calculator!$G$16,0,MIN(MIN(MIN(MOD(A41*Calculator!$B$16/(Calculator!$D$7*150),1),1-MOD(A41*Calculator!$B$16/(Calculator!$D$7*150),1)),ABS(MOD(A41*Calculator!$B$16/(Calculator!$D$7*150),1)-0.5)),MIN(MIN(MOD(A41*Calculator!$C$16/(Calculator!$D$7*150),1),1-MOD(A41*Calculator!$C$16/(Calculator!$D$7*150),1)),ABS(MOD(A41*Calculator!$C$16/(Calculator!$D$7*150),1)-0.5)),IF(INT(2*A41*Calculator!$C$16/(Calculator!$D$7*150))&gt;INT(2*A41*Calculator!$B$16/(Calculator!$D$7*150)),0,1))),1)</f>
        <v>1</v>
      </c>
      <c r="G41" s="250" t="n">
        <f aca="false">IF(Calculator!$E$17="YES",IF(A41&lt;Calculator!$G$17,0,MIN(MIN(MIN(MOD(A41*Calculator!$B$17/(Calculator!$D$7*150),1),1-MOD(A41*Calculator!$B$17/(Calculator!$D$7*150),1)),ABS(MOD(A41*Calculator!$B$17/(Calculator!$D$7*150),1)-0.5)),MIN(MIN(MOD(A41*Calculator!$C$17/(Calculator!$D$7*150),1),1-MOD(A41*Calculator!$C$17/(Calculator!$D$7*150),1)),ABS(MOD(A41*Calculator!$C$17/(Calculator!$D$7*150),1)-0.5)),IF(INT(2*A41*Calculator!$C$17/(Calculator!$D$7*150))&gt;INT(2*A41*Calculator!$B$17/(Calculator!$D$7*150)),0,1))),1)</f>
        <v>0.154105263157895</v>
      </c>
      <c r="H41" s="250" t="n">
        <f aca="false">IF(Calculator!$E$18="YES",IF(A41&lt;Calculator!$G$18,0,MIN(MIN(MIN(MOD(A41*Calculator!$B$18/(Calculator!$D$7*150),1),1-MOD(A41*Calculator!$B$18/(Calculator!$D$7*150),1)),ABS(MOD(A41*Calculator!$B$18/(Calculator!$D$7*150),1)-0.5)),MIN(MIN(MOD(A41*Calculator!$C$18/(Calculator!$D$7*150),1),1-MOD(A41*Calculator!$C$18/(Calculator!$D$7*150),1)),ABS(MOD(A41*Calculator!$C$18/(Calculator!$D$7*150),1)-0.5)),IF(INT(2*A41*Calculator!$C$18/(Calculator!$D$7*150))&gt;INT(2*A41*Calculator!$B$18/(Calculator!$D$7*150)),0,1))),1)</f>
        <v>1</v>
      </c>
      <c r="I41" s="250" t="n">
        <f aca="false">IF(Calculator!$E$19="YES",IF(A41&lt;Calculator!$G$19,0,MIN(MIN(MIN(MOD(A41*Calculator!$B$19/(Calculator!$D$7*150),1),1-MOD(A41*Calculator!$B$19/(Calculator!$D$7*150),1)),ABS(MOD(A41*Calculator!$B$19/(Calculator!$D$7*150),1)-0.5)),MIN(MIN(MOD(A41*Calculator!$C$19/(Calculator!$D$7*150),1),1-MOD(A41*Calculator!$C$19/(Calculator!$D$7*150),1)),ABS(MOD(A41*Calculator!$C$19/(Calculator!$D$7*150),1)-0.5)),IF(INT(2*A41*Calculator!$C$19/(Calculator!$D$7*150))&gt;INT(2*A41*Calculator!$B$19/(Calculator!$D$7*150)),0,1))),1)</f>
        <v>1</v>
      </c>
      <c r="J41" s="250" t="n">
        <f aca="false">IF(Calculator!$E$20="YES",IF(A41&lt;Calculator!$G$20,0,MIN(MIN(MIN(MOD(A41*Calculator!$B$20/(Calculator!$D$7*150),1),1-MOD(A41*Calculator!$B$20/(Calculator!$D$7*150),1)),ABS(MOD(A41*Calculator!$B$20/(Calculator!$D$7*150),1)-0.5)),MIN(MIN(MOD(A41*Calculator!$C$20/(Calculator!$D$7*150),1),1-MOD(A41*Calculator!$C$20/(Calculator!$D$7*150),1)),ABS(MOD(A41*Calculator!$C$20/(Calculator!$D$7*150),1)-0.5)),IF(INT(2*A41*Calculator!$C$20/(Calculator!$D$7*150))&gt;INT(2*A41*Calculator!$B$20/(Calculator!$D$7*150)),0,1))),1)</f>
        <v>1</v>
      </c>
      <c r="K41" s="250" t="n">
        <f aca="false">IF(Calculator!$E$21="YES",IF(A41&lt;Calculator!$G$21,0,MIN(MIN(MIN(MOD(A41*Calculator!$B$21/(Calculator!$D$7*150),1),1-MOD(A41*Calculator!$B$21/(Calculator!$D$7*150),1)),ABS(MOD(A41*Calculator!$B$21/(Calculator!$D$7*150),1)-0.5)),MIN(MIN(MOD(A41*Calculator!$C$21/(Calculator!$D$7*150),1),1-MOD(A41*Calculator!$C$21/(Calculator!$D$7*150),1)),ABS(MOD(A41*Calculator!$C$21/(Calculator!$D$7*150),1)-0.5)),IF(INT(2*A41*Calculator!$C$21/(Calculator!$D$7*150))&gt;INT(2*A41*Calculator!$B$21/(Calculator!$D$7*150)),0,1))),1)</f>
        <v>1</v>
      </c>
      <c r="L41" s="250" t="n">
        <f aca="false">IF(Calculator!$E$22="YES",IF(A41&lt;Calculator!$G$22,0,MIN(MIN(MIN(MOD(A41*Calculator!$B$22/(Calculator!$D$7*150),1),1-MOD(A41*Calculator!$B$22/(Calculator!$D$7*150),1)),ABS(MOD(A41*Calculator!$B$22/(Calculator!$D$7*150),1)-0.5)),MIN(MIN(MOD(A41*Calculator!$C$22/(Calculator!$D$7*150),1),1-MOD(A41*Calculator!$C$22/(Calculator!$D$7*150),1)),ABS(MOD(A41*Calculator!$C$22/(Calculator!$D$7*150),1)-0.5)),IF(INT(2*A41*Calculator!$C$22/(Calculator!$D$7*150))&gt;INT(2*A41*Calculator!$B$22/(Calculator!$D$7*150)),0,1))),1)</f>
        <v>1</v>
      </c>
      <c r="M41" s="250" t="n">
        <f aca="false">MIN(B41:L41)</f>
        <v>0</v>
      </c>
      <c r="N41" s="250" t="n">
        <f aca="false">SUMPRODUCT(($M$7:$M$557&gt;M41)*1)+SUMPRODUCT(($M$7:$M$557=M41)*(ROW($M$7:$M$557)&lt;ROW(M41)))+1</f>
        <v>417</v>
      </c>
      <c r="O41" s="250" t="str">
        <f aca="false">IF(M41&gt;=0.13,"★★★ EXCELLENT",IF(M41&gt;=0.12,"★★  GOOD",IF(M41&gt;=0.07,"★  FAIR",IF(M41&gt;=0.025,"⚠  MARGINAL","✗  AVOID"))))</f>
        <v>✗  AVOID</v>
      </c>
    </row>
    <row r="42" customFormat="false" ht="15" hidden="false" customHeight="true" outlineLevel="0" collapsed="false">
      <c r="A42" s="251" t="n">
        <v>8.5</v>
      </c>
      <c r="B42" s="252" t="n">
        <f aca="false">IF(Calculator!$E$12="YES",IF(A42&lt;Calculator!$G$12,0,MIN(MIN(MIN(MOD(A42*Calculator!$B$12/(Calculator!$D$7*150),1),1-MOD(A42*Calculator!$B$12/(Calculator!$D$7*150),1)),ABS(MOD(A42*Calculator!$B$12/(Calculator!$D$7*150),1)-0.5)),MIN(MIN(MOD(A42*Calculator!$C$12/(Calculator!$D$7*150),1),1-MOD(A42*Calculator!$C$12/(Calculator!$D$7*150),1)),ABS(MOD(A42*Calculator!$C$12/(Calculator!$D$7*150),1)-0.5)),IF(INT(2*A42*Calculator!$C$12/(Calculator!$D$7*150))&gt;INT(2*A42*Calculator!$B$12/(Calculator!$D$7*150)),0,1))),1)</f>
        <v>1</v>
      </c>
      <c r="C42" s="252" t="n">
        <f aca="false">IF(Calculator!$E$13="YES",IF(A42&lt;Calculator!$G$13,0,MIN(MIN(MIN(MOD(A42*Calculator!$B$13/(Calculator!$D$7*150),1),1-MOD(A42*Calculator!$B$13/(Calculator!$D$7*150),1)),ABS(MOD(A42*Calculator!$B$13/(Calculator!$D$7*150),1)-0.5)),MIN(MIN(MOD(A42*Calculator!$C$13/(Calculator!$D$7*150),1),1-MOD(A42*Calculator!$C$13/(Calculator!$D$7*150),1)),ABS(MOD(A42*Calculator!$C$13/(Calculator!$D$7*150),1)-0.5)),IF(INT(2*A42*Calculator!$C$13/(Calculator!$D$7*150))&gt;INT(2*A42*Calculator!$B$13/(Calculator!$D$7*150)),0,1))),1)</f>
        <v>1</v>
      </c>
      <c r="D42" s="252" t="n">
        <f aca="false">IF(Calculator!$E$14="YES",IF(A42&lt;Calculator!$G$14,0,MIN(MIN(MIN(MOD(A42*Calculator!$B$14/(Calculator!$D$7*150),1),1-MOD(A42*Calculator!$B$14/(Calculator!$D$7*150),1)),ABS(MOD(A42*Calculator!$B$14/(Calculator!$D$7*150),1)-0.5)),MIN(MIN(MOD(A42*Calculator!$C$14/(Calculator!$D$7*150),1),1-MOD(A42*Calculator!$C$14/(Calculator!$D$7*150),1)),ABS(MOD(A42*Calculator!$C$14/(Calculator!$D$7*150),1)-0.5)),IF(INT(2*A42*Calculator!$C$14/(Calculator!$D$7*150))&gt;INT(2*A42*Calculator!$B$14/(Calculator!$D$7*150)),0,1))),1)</f>
        <v>1</v>
      </c>
      <c r="E42" s="252" t="n">
        <f aca="false">IF(Calculator!$E$15="YES",IF(A42&lt;Calculator!$G$15,0,MIN(MIN(MIN(MOD(A42*Calculator!$B$15/(Calculator!$D$7*150),1),1-MOD(A42*Calculator!$B$15/(Calculator!$D$7*150),1)),ABS(MOD(A42*Calculator!$B$15/(Calculator!$D$7*150),1)-0.5)),MIN(MIN(MOD(A42*Calculator!$C$15/(Calculator!$D$7*150),1),1-MOD(A42*Calculator!$C$15/(Calculator!$D$7*150),1)),ABS(MOD(A42*Calculator!$C$15/(Calculator!$D$7*150),1)-0.5)),IF(INT(2*A42*Calculator!$C$15/(Calculator!$D$7*150))&gt;INT(2*A42*Calculator!$B$15/(Calculator!$D$7*150)),0,1))),1)</f>
        <v>0</v>
      </c>
      <c r="F42" s="252" t="n">
        <f aca="false">IF(Calculator!$E$16="YES",IF(A42&lt;Calculator!$G$16,0,MIN(MIN(MIN(MOD(A42*Calculator!$B$16/(Calculator!$D$7*150),1),1-MOD(A42*Calculator!$B$16/(Calculator!$D$7*150),1)),ABS(MOD(A42*Calculator!$B$16/(Calculator!$D$7*150),1)-0.5)),MIN(MIN(MOD(A42*Calculator!$C$16/(Calculator!$D$7*150),1),1-MOD(A42*Calculator!$C$16/(Calculator!$D$7*150),1)),ABS(MOD(A42*Calculator!$C$16/(Calculator!$D$7*150),1)-0.5)),IF(INT(2*A42*Calculator!$C$16/(Calculator!$D$7*150))&gt;INT(2*A42*Calculator!$B$16/(Calculator!$D$7*150)),0,1))),1)</f>
        <v>1</v>
      </c>
      <c r="G42" s="252" t="n">
        <f aca="false">IF(Calculator!$E$17="YES",IF(A42&lt;Calculator!$G$17,0,MIN(MIN(MIN(MOD(A42*Calculator!$B$17/(Calculator!$D$7*150),1),1-MOD(A42*Calculator!$B$17/(Calculator!$D$7*150),1)),ABS(MOD(A42*Calculator!$B$17/(Calculator!$D$7*150),1)-0.5)),MIN(MIN(MOD(A42*Calculator!$C$17/(Calculator!$D$7*150),1),1-MOD(A42*Calculator!$C$17/(Calculator!$D$7*150),1)),ABS(MOD(A42*Calculator!$C$17/(Calculator!$D$7*150),1)-0.5)),IF(INT(2*A42*Calculator!$C$17/(Calculator!$D$7*150))&gt;INT(2*A42*Calculator!$B$17/(Calculator!$D$7*150)),0,1))),1)</f>
        <v>0.144035087719298</v>
      </c>
      <c r="H42" s="252" t="n">
        <f aca="false">IF(Calculator!$E$18="YES",IF(A42&lt;Calculator!$G$18,0,MIN(MIN(MIN(MOD(A42*Calculator!$B$18/(Calculator!$D$7*150),1),1-MOD(A42*Calculator!$B$18/(Calculator!$D$7*150),1)),ABS(MOD(A42*Calculator!$B$18/(Calculator!$D$7*150),1)-0.5)),MIN(MIN(MOD(A42*Calculator!$C$18/(Calculator!$D$7*150),1),1-MOD(A42*Calculator!$C$18/(Calculator!$D$7*150),1)),ABS(MOD(A42*Calculator!$C$18/(Calculator!$D$7*150),1)-0.5)),IF(INT(2*A42*Calculator!$C$18/(Calculator!$D$7*150))&gt;INT(2*A42*Calculator!$B$18/(Calculator!$D$7*150)),0,1))),1)</f>
        <v>1</v>
      </c>
      <c r="I42" s="252" t="n">
        <f aca="false">IF(Calculator!$E$19="YES",IF(A42&lt;Calculator!$G$19,0,MIN(MIN(MIN(MOD(A42*Calculator!$B$19/(Calculator!$D$7*150),1),1-MOD(A42*Calculator!$B$19/(Calculator!$D$7*150),1)),ABS(MOD(A42*Calculator!$B$19/(Calculator!$D$7*150),1)-0.5)),MIN(MIN(MOD(A42*Calculator!$C$19/(Calculator!$D$7*150),1),1-MOD(A42*Calculator!$C$19/(Calculator!$D$7*150),1)),ABS(MOD(A42*Calculator!$C$19/(Calculator!$D$7*150),1)-0.5)),IF(INT(2*A42*Calculator!$C$19/(Calculator!$D$7*150))&gt;INT(2*A42*Calculator!$B$19/(Calculator!$D$7*150)),0,1))),1)</f>
        <v>1</v>
      </c>
      <c r="J42" s="252" t="n">
        <f aca="false">IF(Calculator!$E$20="YES",IF(A42&lt;Calculator!$G$20,0,MIN(MIN(MIN(MOD(A42*Calculator!$B$20/(Calculator!$D$7*150),1),1-MOD(A42*Calculator!$B$20/(Calculator!$D$7*150),1)),ABS(MOD(A42*Calculator!$B$20/(Calculator!$D$7*150),1)-0.5)),MIN(MIN(MOD(A42*Calculator!$C$20/(Calculator!$D$7*150),1),1-MOD(A42*Calculator!$C$20/(Calculator!$D$7*150),1)),ABS(MOD(A42*Calculator!$C$20/(Calculator!$D$7*150),1)-0.5)),IF(INT(2*A42*Calculator!$C$20/(Calculator!$D$7*150))&gt;INT(2*A42*Calculator!$B$20/(Calculator!$D$7*150)),0,1))),1)</f>
        <v>1</v>
      </c>
      <c r="K42" s="252" t="n">
        <f aca="false">IF(Calculator!$E$21="YES",IF(A42&lt;Calculator!$G$21,0,MIN(MIN(MIN(MOD(A42*Calculator!$B$21/(Calculator!$D$7*150),1),1-MOD(A42*Calculator!$B$21/(Calculator!$D$7*150),1)),ABS(MOD(A42*Calculator!$B$21/(Calculator!$D$7*150),1)-0.5)),MIN(MIN(MOD(A42*Calculator!$C$21/(Calculator!$D$7*150),1),1-MOD(A42*Calculator!$C$21/(Calculator!$D$7*150),1)),ABS(MOD(A42*Calculator!$C$21/(Calculator!$D$7*150),1)-0.5)),IF(INT(2*A42*Calculator!$C$21/(Calculator!$D$7*150))&gt;INT(2*A42*Calculator!$B$21/(Calculator!$D$7*150)),0,1))),1)</f>
        <v>1</v>
      </c>
      <c r="L42" s="252" t="n">
        <f aca="false">IF(Calculator!$E$22="YES",IF(A42&lt;Calculator!$G$22,0,MIN(MIN(MIN(MOD(A42*Calculator!$B$22/(Calculator!$D$7*150),1),1-MOD(A42*Calculator!$B$22/(Calculator!$D$7*150),1)),ABS(MOD(A42*Calculator!$B$22/(Calculator!$D$7*150),1)-0.5)),MIN(MIN(MOD(A42*Calculator!$C$22/(Calculator!$D$7*150),1),1-MOD(A42*Calculator!$C$22/(Calculator!$D$7*150),1)),ABS(MOD(A42*Calculator!$C$22/(Calculator!$D$7*150),1)-0.5)),IF(INT(2*A42*Calculator!$C$22/(Calculator!$D$7*150))&gt;INT(2*A42*Calculator!$B$22/(Calculator!$D$7*150)),0,1))),1)</f>
        <v>1</v>
      </c>
      <c r="M42" s="252" t="n">
        <f aca="false">MIN(B42:L42)</f>
        <v>0</v>
      </c>
      <c r="N42" s="252" t="n">
        <f aca="false">SUMPRODUCT(($M$7:$M$557&gt;M42)*1)+SUMPRODUCT(($M$7:$M$557=M42)*(ROW($M$7:$M$557)&lt;ROW(M42)))+1</f>
        <v>418</v>
      </c>
      <c r="O42" s="252" t="str">
        <f aca="false">IF(M42&gt;=0.13,"★★★ EXCELLENT",IF(M42&gt;=0.12,"★★  GOOD",IF(M42&gt;=0.07,"★  FAIR",IF(M42&gt;=0.025,"⚠  MARGINAL","✗  AVOID"))))</f>
        <v>✗  AVOID</v>
      </c>
    </row>
    <row r="43" customFormat="false" ht="15" hidden="false" customHeight="true" outlineLevel="0" collapsed="false">
      <c r="A43" s="249" t="n">
        <v>8.6</v>
      </c>
      <c r="B43" s="250" t="n">
        <f aca="false">IF(Calculator!$E$12="YES",IF(A43&lt;Calculator!$G$12,0,MIN(MIN(MIN(MOD(A43*Calculator!$B$12/(Calculator!$D$7*150),1),1-MOD(A43*Calculator!$B$12/(Calculator!$D$7*150),1)),ABS(MOD(A43*Calculator!$B$12/(Calculator!$D$7*150),1)-0.5)),MIN(MIN(MOD(A43*Calculator!$C$12/(Calculator!$D$7*150),1),1-MOD(A43*Calculator!$C$12/(Calculator!$D$7*150),1)),ABS(MOD(A43*Calculator!$C$12/(Calculator!$D$7*150),1)-0.5)),IF(INT(2*A43*Calculator!$C$12/(Calculator!$D$7*150))&gt;INT(2*A43*Calculator!$B$12/(Calculator!$D$7*150)),0,1))),1)</f>
        <v>1</v>
      </c>
      <c r="C43" s="250" t="n">
        <f aca="false">IF(Calculator!$E$13="YES",IF(A43&lt;Calculator!$G$13,0,MIN(MIN(MIN(MOD(A43*Calculator!$B$13/(Calculator!$D$7*150),1),1-MOD(A43*Calculator!$B$13/(Calculator!$D$7*150),1)),ABS(MOD(A43*Calculator!$B$13/(Calculator!$D$7*150),1)-0.5)),MIN(MIN(MOD(A43*Calculator!$C$13/(Calculator!$D$7*150),1),1-MOD(A43*Calculator!$C$13/(Calculator!$D$7*150),1)),ABS(MOD(A43*Calculator!$C$13/(Calculator!$D$7*150),1)-0.5)),IF(INT(2*A43*Calculator!$C$13/(Calculator!$D$7*150))&gt;INT(2*A43*Calculator!$B$13/(Calculator!$D$7*150)),0,1))),1)</f>
        <v>1</v>
      </c>
      <c r="D43" s="250" t="n">
        <f aca="false">IF(Calculator!$E$14="YES",IF(A43&lt;Calculator!$G$14,0,MIN(MIN(MIN(MOD(A43*Calculator!$B$14/(Calculator!$D$7*150),1),1-MOD(A43*Calculator!$B$14/(Calculator!$D$7*150),1)),ABS(MOD(A43*Calculator!$B$14/(Calculator!$D$7*150),1)-0.5)),MIN(MIN(MOD(A43*Calculator!$C$14/(Calculator!$D$7*150),1),1-MOD(A43*Calculator!$C$14/(Calculator!$D$7*150),1)),ABS(MOD(A43*Calculator!$C$14/(Calculator!$D$7*150),1)-0.5)),IF(INT(2*A43*Calculator!$C$14/(Calculator!$D$7*150))&gt;INT(2*A43*Calculator!$B$14/(Calculator!$D$7*150)),0,1))),1)</f>
        <v>1</v>
      </c>
      <c r="E43" s="250" t="n">
        <f aca="false">IF(Calculator!$E$15="YES",IF(A43&lt;Calculator!$G$15,0,MIN(MIN(MIN(MOD(A43*Calculator!$B$15/(Calculator!$D$7*150),1),1-MOD(A43*Calculator!$B$15/(Calculator!$D$7*150),1)),ABS(MOD(A43*Calculator!$B$15/(Calculator!$D$7*150),1)-0.5)),MIN(MIN(MOD(A43*Calculator!$C$15/(Calculator!$D$7*150),1),1-MOD(A43*Calculator!$C$15/(Calculator!$D$7*150),1)),ABS(MOD(A43*Calculator!$C$15/(Calculator!$D$7*150),1)-0.5)),IF(INT(2*A43*Calculator!$C$15/(Calculator!$D$7*150))&gt;INT(2*A43*Calculator!$B$15/(Calculator!$D$7*150)),0,1))),1)</f>
        <v>0</v>
      </c>
      <c r="F43" s="250" t="n">
        <f aca="false">IF(Calculator!$E$16="YES",IF(A43&lt;Calculator!$G$16,0,MIN(MIN(MIN(MOD(A43*Calculator!$B$16/(Calculator!$D$7*150),1),1-MOD(A43*Calculator!$B$16/(Calculator!$D$7*150),1)),ABS(MOD(A43*Calculator!$B$16/(Calculator!$D$7*150),1)-0.5)),MIN(MIN(MOD(A43*Calculator!$C$16/(Calculator!$D$7*150),1),1-MOD(A43*Calculator!$C$16/(Calculator!$D$7*150),1)),ABS(MOD(A43*Calculator!$C$16/(Calculator!$D$7*150),1)-0.5)),IF(INT(2*A43*Calculator!$C$16/(Calculator!$D$7*150))&gt;INT(2*A43*Calculator!$B$16/(Calculator!$D$7*150)),0,1))),1)</f>
        <v>1</v>
      </c>
      <c r="G43" s="250" t="n">
        <f aca="false">IF(Calculator!$E$17="YES",IF(A43&lt;Calculator!$G$17,0,MIN(MIN(MIN(MOD(A43*Calculator!$B$17/(Calculator!$D$7*150),1),1-MOD(A43*Calculator!$B$17/(Calculator!$D$7*150),1)),ABS(MOD(A43*Calculator!$B$17/(Calculator!$D$7*150),1)-0.5)),MIN(MIN(MOD(A43*Calculator!$C$17/(Calculator!$D$7*150),1),1-MOD(A43*Calculator!$C$17/(Calculator!$D$7*150),1)),ABS(MOD(A43*Calculator!$C$17/(Calculator!$D$7*150),1)-0.5)),IF(INT(2*A43*Calculator!$C$17/(Calculator!$D$7*150))&gt;INT(2*A43*Calculator!$B$17/(Calculator!$D$7*150)),0,1))),1)</f>
        <v>0.133964912280702</v>
      </c>
      <c r="H43" s="250" t="n">
        <f aca="false">IF(Calculator!$E$18="YES",IF(A43&lt;Calculator!$G$18,0,MIN(MIN(MIN(MOD(A43*Calculator!$B$18/(Calculator!$D$7*150),1),1-MOD(A43*Calculator!$B$18/(Calculator!$D$7*150),1)),ABS(MOD(A43*Calculator!$B$18/(Calculator!$D$7*150),1)-0.5)),MIN(MIN(MOD(A43*Calculator!$C$18/(Calculator!$D$7*150),1),1-MOD(A43*Calculator!$C$18/(Calculator!$D$7*150),1)),ABS(MOD(A43*Calculator!$C$18/(Calculator!$D$7*150),1)-0.5)),IF(INT(2*A43*Calculator!$C$18/(Calculator!$D$7*150))&gt;INT(2*A43*Calculator!$B$18/(Calculator!$D$7*150)),0,1))),1)</f>
        <v>1</v>
      </c>
      <c r="I43" s="250" t="n">
        <f aca="false">IF(Calculator!$E$19="YES",IF(A43&lt;Calculator!$G$19,0,MIN(MIN(MIN(MOD(A43*Calculator!$B$19/(Calculator!$D$7*150),1),1-MOD(A43*Calculator!$B$19/(Calculator!$D$7*150),1)),ABS(MOD(A43*Calculator!$B$19/(Calculator!$D$7*150),1)-0.5)),MIN(MIN(MOD(A43*Calculator!$C$19/(Calculator!$D$7*150),1),1-MOD(A43*Calculator!$C$19/(Calculator!$D$7*150),1)),ABS(MOD(A43*Calculator!$C$19/(Calculator!$D$7*150),1)-0.5)),IF(INT(2*A43*Calculator!$C$19/(Calculator!$D$7*150))&gt;INT(2*A43*Calculator!$B$19/(Calculator!$D$7*150)),0,1))),1)</f>
        <v>1</v>
      </c>
      <c r="J43" s="250" t="n">
        <f aca="false">IF(Calculator!$E$20="YES",IF(A43&lt;Calculator!$G$20,0,MIN(MIN(MIN(MOD(A43*Calculator!$B$20/(Calculator!$D$7*150),1),1-MOD(A43*Calculator!$B$20/(Calculator!$D$7*150),1)),ABS(MOD(A43*Calculator!$B$20/(Calculator!$D$7*150),1)-0.5)),MIN(MIN(MOD(A43*Calculator!$C$20/(Calculator!$D$7*150),1),1-MOD(A43*Calculator!$C$20/(Calculator!$D$7*150),1)),ABS(MOD(A43*Calculator!$C$20/(Calculator!$D$7*150),1)-0.5)),IF(INT(2*A43*Calculator!$C$20/(Calculator!$D$7*150))&gt;INT(2*A43*Calculator!$B$20/(Calculator!$D$7*150)),0,1))),1)</f>
        <v>1</v>
      </c>
      <c r="K43" s="250" t="n">
        <f aca="false">IF(Calculator!$E$21="YES",IF(A43&lt;Calculator!$G$21,0,MIN(MIN(MIN(MOD(A43*Calculator!$B$21/(Calculator!$D$7*150),1),1-MOD(A43*Calculator!$B$21/(Calculator!$D$7*150),1)),ABS(MOD(A43*Calculator!$B$21/(Calculator!$D$7*150),1)-0.5)),MIN(MIN(MOD(A43*Calculator!$C$21/(Calculator!$D$7*150),1),1-MOD(A43*Calculator!$C$21/(Calculator!$D$7*150),1)),ABS(MOD(A43*Calculator!$C$21/(Calculator!$D$7*150),1)-0.5)),IF(INT(2*A43*Calculator!$C$21/(Calculator!$D$7*150))&gt;INT(2*A43*Calculator!$B$21/(Calculator!$D$7*150)),0,1))),1)</f>
        <v>1</v>
      </c>
      <c r="L43" s="250" t="n">
        <f aca="false">IF(Calculator!$E$22="YES",IF(A43&lt;Calculator!$G$22,0,MIN(MIN(MIN(MOD(A43*Calculator!$B$22/(Calculator!$D$7*150),1),1-MOD(A43*Calculator!$B$22/(Calculator!$D$7*150),1)),ABS(MOD(A43*Calculator!$B$22/(Calculator!$D$7*150),1)-0.5)),MIN(MIN(MOD(A43*Calculator!$C$22/(Calculator!$D$7*150),1),1-MOD(A43*Calculator!$C$22/(Calculator!$D$7*150),1)),ABS(MOD(A43*Calculator!$C$22/(Calculator!$D$7*150),1)-0.5)),IF(INT(2*A43*Calculator!$C$22/(Calculator!$D$7*150))&gt;INT(2*A43*Calculator!$B$22/(Calculator!$D$7*150)),0,1))),1)</f>
        <v>1</v>
      </c>
      <c r="M43" s="250" t="n">
        <f aca="false">MIN(B43:L43)</f>
        <v>0</v>
      </c>
      <c r="N43" s="250" t="n">
        <f aca="false">SUMPRODUCT(($M$7:$M$557&gt;M43)*1)+SUMPRODUCT(($M$7:$M$557=M43)*(ROW($M$7:$M$557)&lt;ROW(M43)))+1</f>
        <v>419</v>
      </c>
      <c r="O43" s="250" t="str">
        <f aca="false">IF(M43&gt;=0.13,"★★★ EXCELLENT",IF(M43&gt;=0.12,"★★  GOOD",IF(M43&gt;=0.07,"★  FAIR",IF(M43&gt;=0.025,"⚠  MARGINAL","✗  AVOID"))))</f>
        <v>✗  AVOID</v>
      </c>
    </row>
    <row r="44" customFormat="false" ht="15" hidden="false" customHeight="true" outlineLevel="0" collapsed="false">
      <c r="A44" s="251" t="n">
        <v>8.7</v>
      </c>
      <c r="B44" s="252" t="n">
        <f aca="false">IF(Calculator!$E$12="YES",IF(A44&lt;Calculator!$G$12,0,MIN(MIN(MIN(MOD(A44*Calculator!$B$12/(Calculator!$D$7*150),1),1-MOD(A44*Calculator!$B$12/(Calculator!$D$7*150),1)),ABS(MOD(A44*Calculator!$B$12/(Calculator!$D$7*150),1)-0.5)),MIN(MIN(MOD(A44*Calculator!$C$12/(Calculator!$D$7*150),1),1-MOD(A44*Calculator!$C$12/(Calculator!$D$7*150),1)),ABS(MOD(A44*Calculator!$C$12/(Calculator!$D$7*150),1)-0.5)),IF(INT(2*A44*Calculator!$C$12/(Calculator!$D$7*150))&gt;INT(2*A44*Calculator!$B$12/(Calculator!$D$7*150)),0,1))),1)</f>
        <v>1</v>
      </c>
      <c r="C44" s="252" t="n">
        <f aca="false">IF(Calculator!$E$13="YES",IF(A44&lt;Calculator!$G$13,0,MIN(MIN(MIN(MOD(A44*Calculator!$B$13/(Calculator!$D$7*150),1),1-MOD(A44*Calculator!$B$13/(Calculator!$D$7*150),1)),ABS(MOD(A44*Calculator!$B$13/(Calculator!$D$7*150),1)-0.5)),MIN(MIN(MOD(A44*Calculator!$C$13/(Calculator!$D$7*150),1),1-MOD(A44*Calculator!$C$13/(Calculator!$D$7*150),1)),ABS(MOD(A44*Calculator!$C$13/(Calculator!$D$7*150),1)-0.5)),IF(INT(2*A44*Calculator!$C$13/(Calculator!$D$7*150))&gt;INT(2*A44*Calculator!$B$13/(Calculator!$D$7*150)),0,1))),1)</f>
        <v>1</v>
      </c>
      <c r="D44" s="252" t="n">
        <f aca="false">IF(Calculator!$E$14="YES",IF(A44&lt;Calculator!$G$14,0,MIN(MIN(MIN(MOD(A44*Calculator!$B$14/(Calculator!$D$7*150),1),1-MOD(A44*Calculator!$B$14/(Calculator!$D$7*150),1)),ABS(MOD(A44*Calculator!$B$14/(Calculator!$D$7*150),1)-0.5)),MIN(MIN(MOD(A44*Calculator!$C$14/(Calculator!$D$7*150),1),1-MOD(A44*Calculator!$C$14/(Calculator!$D$7*150),1)),ABS(MOD(A44*Calculator!$C$14/(Calculator!$D$7*150),1)-0.5)),IF(INT(2*A44*Calculator!$C$14/(Calculator!$D$7*150))&gt;INT(2*A44*Calculator!$B$14/(Calculator!$D$7*150)),0,1))),1)</f>
        <v>1</v>
      </c>
      <c r="E44" s="252" t="n">
        <f aca="false">IF(Calculator!$E$15="YES",IF(A44&lt;Calculator!$G$15,0,MIN(MIN(MIN(MOD(A44*Calculator!$B$15/(Calculator!$D$7*150),1),1-MOD(A44*Calculator!$B$15/(Calculator!$D$7*150),1)),ABS(MOD(A44*Calculator!$B$15/(Calculator!$D$7*150),1)-0.5)),MIN(MIN(MOD(A44*Calculator!$C$15/(Calculator!$D$7*150),1),1-MOD(A44*Calculator!$C$15/(Calculator!$D$7*150),1)),ABS(MOD(A44*Calculator!$C$15/(Calculator!$D$7*150),1)-0.5)),IF(INT(2*A44*Calculator!$C$15/(Calculator!$D$7*150))&gt;INT(2*A44*Calculator!$B$15/(Calculator!$D$7*150)),0,1))),1)</f>
        <v>0</v>
      </c>
      <c r="F44" s="252" t="n">
        <f aca="false">IF(Calculator!$E$16="YES",IF(A44&lt;Calculator!$G$16,0,MIN(MIN(MIN(MOD(A44*Calculator!$B$16/(Calculator!$D$7*150),1),1-MOD(A44*Calculator!$B$16/(Calculator!$D$7*150),1)),ABS(MOD(A44*Calculator!$B$16/(Calculator!$D$7*150),1)-0.5)),MIN(MIN(MOD(A44*Calculator!$C$16/(Calculator!$D$7*150),1),1-MOD(A44*Calculator!$C$16/(Calculator!$D$7*150),1)),ABS(MOD(A44*Calculator!$C$16/(Calculator!$D$7*150),1)-0.5)),IF(INT(2*A44*Calculator!$C$16/(Calculator!$D$7*150))&gt;INT(2*A44*Calculator!$B$16/(Calculator!$D$7*150)),0,1))),1)</f>
        <v>1</v>
      </c>
      <c r="G44" s="252" t="n">
        <f aca="false">IF(Calculator!$E$17="YES",IF(A44&lt;Calculator!$G$17,0,MIN(MIN(MIN(MOD(A44*Calculator!$B$17/(Calculator!$D$7*150),1),1-MOD(A44*Calculator!$B$17/(Calculator!$D$7*150),1)),ABS(MOD(A44*Calculator!$B$17/(Calculator!$D$7*150),1)-0.5)),MIN(MIN(MOD(A44*Calculator!$C$17/(Calculator!$D$7*150),1),1-MOD(A44*Calculator!$C$17/(Calculator!$D$7*150),1)),ABS(MOD(A44*Calculator!$C$17/(Calculator!$D$7*150),1)-0.5)),IF(INT(2*A44*Calculator!$C$17/(Calculator!$D$7*150))&gt;INT(2*A44*Calculator!$B$17/(Calculator!$D$7*150)),0,1))),1)</f>
        <v>0.123894736842105</v>
      </c>
      <c r="H44" s="252" t="n">
        <f aca="false">IF(Calculator!$E$18="YES",IF(A44&lt;Calculator!$G$18,0,MIN(MIN(MIN(MOD(A44*Calculator!$B$18/(Calculator!$D$7*150),1),1-MOD(A44*Calculator!$B$18/(Calculator!$D$7*150),1)),ABS(MOD(A44*Calculator!$B$18/(Calculator!$D$7*150),1)-0.5)),MIN(MIN(MOD(A44*Calculator!$C$18/(Calculator!$D$7*150),1),1-MOD(A44*Calculator!$C$18/(Calculator!$D$7*150),1)),ABS(MOD(A44*Calculator!$C$18/(Calculator!$D$7*150),1)-0.5)),IF(INT(2*A44*Calculator!$C$18/(Calculator!$D$7*150))&gt;INT(2*A44*Calculator!$B$18/(Calculator!$D$7*150)),0,1))),1)</f>
        <v>1</v>
      </c>
      <c r="I44" s="252" t="n">
        <f aca="false">IF(Calculator!$E$19="YES",IF(A44&lt;Calculator!$G$19,0,MIN(MIN(MIN(MOD(A44*Calculator!$B$19/(Calculator!$D$7*150),1),1-MOD(A44*Calculator!$B$19/(Calculator!$D$7*150),1)),ABS(MOD(A44*Calculator!$B$19/(Calculator!$D$7*150),1)-0.5)),MIN(MIN(MOD(A44*Calculator!$C$19/(Calculator!$D$7*150),1),1-MOD(A44*Calculator!$C$19/(Calculator!$D$7*150),1)),ABS(MOD(A44*Calculator!$C$19/(Calculator!$D$7*150),1)-0.5)),IF(INT(2*A44*Calculator!$C$19/(Calculator!$D$7*150))&gt;INT(2*A44*Calculator!$B$19/(Calculator!$D$7*150)),0,1))),1)</f>
        <v>1</v>
      </c>
      <c r="J44" s="252" t="n">
        <f aca="false">IF(Calculator!$E$20="YES",IF(A44&lt;Calculator!$G$20,0,MIN(MIN(MIN(MOD(A44*Calculator!$B$20/(Calculator!$D$7*150),1),1-MOD(A44*Calculator!$B$20/(Calculator!$D$7*150),1)),ABS(MOD(A44*Calculator!$B$20/(Calculator!$D$7*150),1)-0.5)),MIN(MIN(MOD(A44*Calculator!$C$20/(Calculator!$D$7*150),1),1-MOD(A44*Calculator!$C$20/(Calculator!$D$7*150),1)),ABS(MOD(A44*Calculator!$C$20/(Calculator!$D$7*150),1)-0.5)),IF(INT(2*A44*Calculator!$C$20/(Calculator!$D$7*150))&gt;INT(2*A44*Calculator!$B$20/(Calculator!$D$7*150)),0,1))),1)</f>
        <v>1</v>
      </c>
      <c r="K44" s="252" t="n">
        <f aca="false">IF(Calculator!$E$21="YES",IF(A44&lt;Calculator!$G$21,0,MIN(MIN(MIN(MOD(A44*Calculator!$B$21/(Calculator!$D$7*150),1),1-MOD(A44*Calculator!$B$21/(Calculator!$D$7*150),1)),ABS(MOD(A44*Calculator!$B$21/(Calculator!$D$7*150),1)-0.5)),MIN(MIN(MOD(A44*Calculator!$C$21/(Calculator!$D$7*150),1),1-MOD(A44*Calculator!$C$21/(Calculator!$D$7*150),1)),ABS(MOD(A44*Calculator!$C$21/(Calculator!$D$7*150),1)-0.5)),IF(INT(2*A44*Calculator!$C$21/(Calculator!$D$7*150))&gt;INT(2*A44*Calculator!$B$21/(Calculator!$D$7*150)),0,1))),1)</f>
        <v>1</v>
      </c>
      <c r="L44" s="252" t="n">
        <f aca="false">IF(Calculator!$E$22="YES",IF(A44&lt;Calculator!$G$22,0,MIN(MIN(MIN(MOD(A44*Calculator!$B$22/(Calculator!$D$7*150),1),1-MOD(A44*Calculator!$B$22/(Calculator!$D$7*150),1)),ABS(MOD(A44*Calculator!$B$22/(Calculator!$D$7*150),1)-0.5)),MIN(MIN(MOD(A44*Calculator!$C$22/(Calculator!$D$7*150),1),1-MOD(A44*Calculator!$C$22/(Calculator!$D$7*150),1)),ABS(MOD(A44*Calculator!$C$22/(Calculator!$D$7*150),1)-0.5)),IF(INT(2*A44*Calculator!$C$22/(Calculator!$D$7*150))&gt;INT(2*A44*Calculator!$B$22/(Calculator!$D$7*150)),0,1))),1)</f>
        <v>1</v>
      </c>
      <c r="M44" s="252" t="n">
        <f aca="false">MIN(B44:L44)</f>
        <v>0</v>
      </c>
      <c r="N44" s="252" t="n">
        <f aca="false">SUMPRODUCT(($M$7:$M$557&gt;M44)*1)+SUMPRODUCT(($M$7:$M$557=M44)*(ROW($M$7:$M$557)&lt;ROW(M44)))+1</f>
        <v>420</v>
      </c>
      <c r="O44" s="252" t="str">
        <f aca="false">IF(M44&gt;=0.13,"★★★ EXCELLENT",IF(M44&gt;=0.12,"★★  GOOD",IF(M44&gt;=0.07,"★  FAIR",IF(M44&gt;=0.025,"⚠  MARGINAL","✗  AVOID"))))</f>
        <v>✗  AVOID</v>
      </c>
    </row>
    <row r="45" customFormat="false" ht="15" hidden="false" customHeight="true" outlineLevel="0" collapsed="false">
      <c r="A45" s="249" t="n">
        <v>8.8</v>
      </c>
      <c r="B45" s="250" t="n">
        <f aca="false">IF(Calculator!$E$12="YES",IF(A45&lt;Calculator!$G$12,0,MIN(MIN(MIN(MOD(A45*Calculator!$B$12/(Calculator!$D$7*150),1),1-MOD(A45*Calculator!$B$12/(Calculator!$D$7*150),1)),ABS(MOD(A45*Calculator!$B$12/(Calculator!$D$7*150),1)-0.5)),MIN(MIN(MOD(A45*Calculator!$C$12/(Calculator!$D$7*150),1),1-MOD(A45*Calculator!$C$12/(Calculator!$D$7*150),1)),ABS(MOD(A45*Calculator!$C$12/(Calculator!$D$7*150),1)-0.5)),IF(INT(2*A45*Calculator!$C$12/(Calculator!$D$7*150))&gt;INT(2*A45*Calculator!$B$12/(Calculator!$D$7*150)),0,1))),1)</f>
        <v>1</v>
      </c>
      <c r="C45" s="250" t="n">
        <f aca="false">IF(Calculator!$E$13="YES",IF(A45&lt;Calculator!$G$13,0,MIN(MIN(MIN(MOD(A45*Calculator!$B$13/(Calculator!$D$7*150),1),1-MOD(A45*Calculator!$B$13/(Calculator!$D$7*150),1)),ABS(MOD(A45*Calculator!$B$13/(Calculator!$D$7*150),1)-0.5)),MIN(MIN(MOD(A45*Calculator!$C$13/(Calculator!$D$7*150),1),1-MOD(A45*Calculator!$C$13/(Calculator!$D$7*150),1)),ABS(MOD(A45*Calculator!$C$13/(Calculator!$D$7*150),1)-0.5)),IF(INT(2*A45*Calculator!$C$13/(Calculator!$D$7*150))&gt;INT(2*A45*Calculator!$B$13/(Calculator!$D$7*150)),0,1))),1)</f>
        <v>1</v>
      </c>
      <c r="D45" s="250" t="n">
        <f aca="false">IF(Calculator!$E$14="YES",IF(A45&lt;Calculator!$G$14,0,MIN(MIN(MIN(MOD(A45*Calculator!$B$14/(Calculator!$D$7*150),1),1-MOD(A45*Calculator!$B$14/(Calculator!$D$7*150),1)),ABS(MOD(A45*Calculator!$B$14/(Calculator!$D$7*150),1)-0.5)),MIN(MIN(MOD(A45*Calculator!$C$14/(Calculator!$D$7*150),1),1-MOD(A45*Calculator!$C$14/(Calculator!$D$7*150),1)),ABS(MOD(A45*Calculator!$C$14/(Calculator!$D$7*150),1)-0.5)),IF(INT(2*A45*Calculator!$C$14/(Calculator!$D$7*150))&gt;INT(2*A45*Calculator!$B$14/(Calculator!$D$7*150)),0,1))),1)</f>
        <v>1</v>
      </c>
      <c r="E45" s="250" t="n">
        <f aca="false">IF(Calculator!$E$15="YES",IF(A45&lt;Calculator!$G$15,0,MIN(MIN(MIN(MOD(A45*Calculator!$B$15/(Calculator!$D$7*150),1),1-MOD(A45*Calculator!$B$15/(Calculator!$D$7*150),1)),ABS(MOD(A45*Calculator!$B$15/(Calculator!$D$7*150),1)-0.5)),MIN(MIN(MOD(A45*Calculator!$C$15/(Calculator!$D$7*150),1),1-MOD(A45*Calculator!$C$15/(Calculator!$D$7*150),1)),ABS(MOD(A45*Calculator!$C$15/(Calculator!$D$7*150),1)-0.5)),IF(INT(2*A45*Calculator!$C$15/(Calculator!$D$7*150))&gt;INT(2*A45*Calculator!$B$15/(Calculator!$D$7*150)),0,1))),1)</f>
        <v>0</v>
      </c>
      <c r="F45" s="250" t="n">
        <f aca="false">IF(Calculator!$E$16="YES",IF(A45&lt;Calculator!$G$16,0,MIN(MIN(MIN(MOD(A45*Calculator!$B$16/(Calculator!$D$7*150),1),1-MOD(A45*Calculator!$B$16/(Calculator!$D$7*150),1)),ABS(MOD(A45*Calculator!$B$16/(Calculator!$D$7*150),1)-0.5)),MIN(MIN(MOD(A45*Calculator!$C$16/(Calculator!$D$7*150),1),1-MOD(A45*Calculator!$C$16/(Calculator!$D$7*150),1)),ABS(MOD(A45*Calculator!$C$16/(Calculator!$D$7*150),1)-0.5)),IF(INT(2*A45*Calculator!$C$16/(Calculator!$D$7*150))&gt;INT(2*A45*Calculator!$B$16/(Calculator!$D$7*150)),0,1))),1)</f>
        <v>1</v>
      </c>
      <c r="G45" s="250" t="n">
        <f aca="false">IF(Calculator!$E$17="YES",IF(A45&lt;Calculator!$G$17,0,MIN(MIN(MIN(MOD(A45*Calculator!$B$17/(Calculator!$D$7*150),1),1-MOD(A45*Calculator!$B$17/(Calculator!$D$7*150),1)),ABS(MOD(A45*Calculator!$B$17/(Calculator!$D$7*150),1)-0.5)),MIN(MIN(MOD(A45*Calculator!$C$17/(Calculator!$D$7*150),1),1-MOD(A45*Calculator!$C$17/(Calculator!$D$7*150),1)),ABS(MOD(A45*Calculator!$C$17/(Calculator!$D$7*150),1)-0.5)),IF(INT(2*A45*Calculator!$C$17/(Calculator!$D$7*150))&gt;INT(2*A45*Calculator!$B$17/(Calculator!$D$7*150)),0,1))),1)</f>
        <v>0.113824561403509</v>
      </c>
      <c r="H45" s="250" t="n">
        <f aca="false">IF(Calculator!$E$18="YES",IF(A45&lt;Calculator!$G$18,0,MIN(MIN(MIN(MOD(A45*Calculator!$B$18/(Calculator!$D$7*150),1),1-MOD(A45*Calculator!$B$18/(Calculator!$D$7*150),1)),ABS(MOD(A45*Calculator!$B$18/(Calculator!$D$7*150),1)-0.5)),MIN(MIN(MOD(A45*Calculator!$C$18/(Calculator!$D$7*150),1),1-MOD(A45*Calculator!$C$18/(Calculator!$D$7*150),1)),ABS(MOD(A45*Calculator!$C$18/(Calculator!$D$7*150),1)-0.5)),IF(INT(2*A45*Calculator!$C$18/(Calculator!$D$7*150))&gt;INT(2*A45*Calculator!$B$18/(Calculator!$D$7*150)),0,1))),1)</f>
        <v>1</v>
      </c>
      <c r="I45" s="250" t="n">
        <f aca="false">IF(Calculator!$E$19="YES",IF(A45&lt;Calculator!$G$19,0,MIN(MIN(MIN(MOD(A45*Calculator!$B$19/(Calculator!$D$7*150),1),1-MOD(A45*Calculator!$B$19/(Calculator!$D$7*150),1)),ABS(MOD(A45*Calculator!$B$19/(Calculator!$D$7*150),1)-0.5)),MIN(MIN(MOD(A45*Calculator!$C$19/(Calculator!$D$7*150),1),1-MOD(A45*Calculator!$C$19/(Calculator!$D$7*150),1)),ABS(MOD(A45*Calculator!$C$19/(Calculator!$D$7*150),1)-0.5)),IF(INT(2*A45*Calculator!$C$19/(Calculator!$D$7*150))&gt;INT(2*A45*Calculator!$B$19/(Calculator!$D$7*150)),0,1))),1)</f>
        <v>1</v>
      </c>
      <c r="J45" s="250" t="n">
        <f aca="false">IF(Calculator!$E$20="YES",IF(A45&lt;Calculator!$G$20,0,MIN(MIN(MIN(MOD(A45*Calculator!$B$20/(Calculator!$D$7*150),1),1-MOD(A45*Calculator!$B$20/(Calculator!$D$7*150),1)),ABS(MOD(A45*Calculator!$B$20/(Calculator!$D$7*150),1)-0.5)),MIN(MIN(MOD(A45*Calculator!$C$20/(Calculator!$D$7*150),1),1-MOD(A45*Calculator!$C$20/(Calculator!$D$7*150),1)),ABS(MOD(A45*Calculator!$C$20/(Calculator!$D$7*150),1)-0.5)),IF(INT(2*A45*Calculator!$C$20/(Calculator!$D$7*150))&gt;INT(2*A45*Calculator!$B$20/(Calculator!$D$7*150)),0,1))),1)</f>
        <v>1</v>
      </c>
      <c r="K45" s="250" t="n">
        <f aca="false">IF(Calculator!$E$21="YES",IF(A45&lt;Calculator!$G$21,0,MIN(MIN(MIN(MOD(A45*Calculator!$B$21/(Calculator!$D$7*150),1),1-MOD(A45*Calculator!$B$21/(Calculator!$D$7*150),1)),ABS(MOD(A45*Calculator!$B$21/(Calculator!$D$7*150),1)-0.5)),MIN(MIN(MOD(A45*Calculator!$C$21/(Calculator!$D$7*150),1),1-MOD(A45*Calculator!$C$21/(Calculator!$D$7*150),1)),ABS(MOD(A45*Calculator!$C$21/(Calculator!$D$7*150),1)-0.5)),IF(INT(2*A45*Calculator!$C$21/(Calculator!$D$7*150))&gt;INT(2*A45*Calculator!$B$21/(Calculator!$D$7*150)),0,1))),1)</f>
        <v>1</v>
      </c>
      <c r="L45" s="250" t="n">
        <f aca="false">IF(Calculator!$E$22="YES",IF(A45&lt;Calculator!$G$22,0,MIN(MIN(MIN(MOD(A45*Calculator!$B$22/(Calculator!$D$7*150),1),1-MOD(A45*Calculator!$B$22/(Calculator!$D$7*150),1)),ABS(MOD(A45*Calculator!$B$22/(Calculator!$D$7*150),1)-0.5)),MIN(MIN(MOD(A45*Calculator!$C$22/(Calculator!$D$7*150),1),1-MOD(A45*Calculator!$C$22/(Calculator!$D$7*150),1)),ABS(MOD(A45*Calculator!$C$22/(Calculator!$D$7*150),1)-0.5)),IF(INT(2*A45*Calculator!$C$22/(Calculator!$D$7*150))&gt;INT(2*A45*Calculator!$B$22/(Calculator!$D$7*150)),0,1))),1)</f>
        <v>1</v>
      </c>
      <c r="M45" s="250" t="n">
        <f aca="false">MIN(B45:L45)</f>
        <v>0</v>
      </c>
      <c r="N45" s="250" t="n">
        <f aca="false">SUMPRODUCT(($M$7:$M$557&gt;M45)*1)+SUMPRODUCT(($M$7:$M$557=M45)*(ROW($M$7:$M$557)&lt;ROW(M45)))+1</f>
        <v>421</v>
      </c>
      <c r="O45" s="250" t="str">
        <f aca="false">IF(M45&gt;=0.13,"★★★ EXCELLENT",IF(M45&gt;=0.12,"★★  GOOD",IF(M45&gt;=0.07,"★  FAIR",IF(M45&gt;=0.025,"⚠  MARGINAL","✗  AVOID"))))</f>
        <v>✗  AVOID</v>
      </c>
    </row>
    <row r="46" customFormat="false" ht="15" hidden="false" customHeight="true" outlineLevel="0" collapsed="false">
      <c r="A46" s="251" t="n">
        <v>8.9</v>
      </c>
      <c r="B46" s="252" t="n">
        <f aca="false">IF(Calculator!$E$12="YES",IF(A46&lt;Calculator!$G$12,0,MIN(MIN(MIN(MOD(A46*Calculator!$B$12/(Calculator!$D$7*150),1),1-MOD(A46*Calculator!$B$12/(Calculator!$D$7*150),1)),ABS(MOD(A46*Calculator!$B$12/(Calculator!$D$7*150),1)-0.5)),MIN(MIN(MOD(A46*Calculator!$C$12/(Calculator!$D$7*150),1),1-MOD(A46*Calculator!$C$12/(Calculator!$D$7*150),1)),ABS(MOD(A46*Calculator!$C$12/(Calculator!$D$7*150),1)-0.5)),IF(INT(2*A46*Calculator!$C$12/(Calculator!$D$7*150))&gt;INT(2*A46*Calculator!$B$12/(Calculator!$D$7*150)),0,1))),1)</f>
        <v>1</v>
      </c>
      <c r="C46" s="252" t="n">
        <f aca="false">IF(Calculator!$E$13="YES",IF(A46&lt;Calculator!$G$13,0,MIN(MIN(MIN(MOD(A46*Calculator!$B$13/(Calculator!$D$7*150),1),1-MOD(A46*Calculator!$B$13/(Calculator!$D$7*150),1)),ABS(MOD(A46*Calculator!$B$13/(Calculator!$D$7*150),1)-0.5)),MIN(MIN(MOD(A46*Calculator!$C$13/(Calculator!$D$7*150),1),1-MOD(A46*Calculator!$C$13/(Calculator!$D$7*150),1)),ABS(MOD(A46*Calculator!$C$13/(Calculator!$D$7*150),1)-0.5)),IF(INT(2*A46*Calculator!$C$13/(Calculator!$D$7*150))&gt;INT(2*A46*Calculator!$B$13/(Calculator!$D$7*150)),0,1))),1)</f>
        <v>1</v>
      </c>
      <c r="D46" s="252" t="n">
        <f aca="false">IF(Calculator!$E$14="YES",IF(A46&lt;Calculator!$G$14,0,MIN(MIN(MIN(MOD(A46*Calculator!$B$14/(Calculator!$D$7*150),1),1-MOD(A46*Calculator!$B$14/(Calculator!$D$7*150),1)),ABS(MOD(A46*Calculator!$B$14/(Calculator!$D$7*150),1)-0.5)),MIN(MIN(MOD(A46*Calculator!$C$14/(Calculator!$D$7*150),1),1-MOD(A46*Calculator!$C$14/(Calculator!$D$7*150),1)),ABS(MOD(A46*Calculator!$C$14/(Calculator!$D$7*150),1)-0.5)),IF(INT(2*A46*Calculator!$C$14/(Calculator!$D$7*150))&gt;INT(2*A46*Calculator!$B$14/(Calculator!$D$7*150)),0,1))),1)</f>
        <v>1</v>
      </c>
      <c r="E46" s="252" t="n">
        <f aca="false">IF(Calculator!$E$15="YES",IF(A46&lt;Calculator!$G$15,0,MIN(MIN(MIN(MOD(A46*Calculator!$B$15/(Calculator!$D$7*150),1),1-MOD(A46*Calculator!$B$15/(Calculator!$D$7*150),1)),ABS(MOD(A46*Calculator!$B$15/(Calculator!$D$7*150),1)-0.5)),MIN(MIN(MOD(A46*Calculator!$C$15/(Calculator!$D$7*150),1),1-MOD(A46*Calculator!$C$15/(Calculator!$D$7*150),1)),ABS(MOD(A46*Calculator!$C$15/(Calculator!$D$7*150),1)-0.5)),IF(INT(2*A46*Calculator!$C$15/(Calculator!$D$7*150))&gt;INT(2*A46*Calculator!$B$15/(Calculator!$D$7*150)),0,1))),1)</f>
        <v>0</v>
      </c>
      <c r="F46" s="252" t="n">
        <f aca="false">IF(Calculator!$E$16="YES",IF(A46&lt;Calculator!$G$16,0,MIN(MIN(MIN(MOD(A46*Calculator!$B$16/(Calculator!$D$7*150),1),1-MOD(A46*Calculator!$B$16/(Calculator!$D$7*150),1)),ABS(MOD(A46*Calculator!$B$16/(Calculator!$D$7*150),1)-0.5)),MIN(MIN(MOD(A46*Calculator!$C$16/(Calculator!$D$7*150),1),1-MOD(A46*Calculator!$C$16/(Calculator!$D$7*150),1)),ABS(MOD(A46*Calculator!$C$16/(Calculator!$D$7*150),1)-0.5)),IF(INT(2*A46*Calculator!$C$16/(Calculator!$D$7*150))&gt;INT(2*A46*Calculator!$B$16/(Calculator!$D$7*150)),0,1))),1)</f>
        <v>1</v>
      </c>
      <c r="G46" s="252" t="n">
        <f aca="false">IF(Calculator!$E$17="YES",IF(A46&lt;Calculator!$G$17,0,MIN(MIN(MIN(MOD(A46*Calculator!$B$17/(Calculator!$D$7*150),1),1-MOD(A46*Calculator!$B$17/(Calculator!$D$7*150),1)),ABS(MOD(A46*Calculator!$B$17/(Calculator!$D$7*150),1)-0.5)),MIN(MIN(MOD(A46*Calculator!$C$17/(Calculator!$D$7*150),1),1-MOD(A46*Calculator!$C$17/(Calculator!$D$7*150),1)),ABS(MOD(A46*Calculator!$C$17/(Calculator!$D$7*150),1)-0.5)),IF(INT(2*A46*Calculator!$C$17/(Calculator!$D$7*150))&gt;INT(2*A46*Calculator!$B$17/(Calculator!$D$7*150)),0,1))),1)</f>
        <v>0.103754385964912</v>
      </c>
      <c r="H46" s="252" t="n">
        <f aca="false">IF(Calculator!$E$18="YES",IF(A46&lt;Calculator!$G$18,0,MIN(MIN(MIN(MOD(A46*Calculator!$B$18/(Calculator!$D$7*150),1),1-MOD(A46*Calculator!$B$18/(Calculator!$D$7*150),1)),ABS(MOD(A46*Calculator!$B$18/(Calculator!$D$7*150),1)-0.5)),MIN(MIN(MOD(A46*Calculator!$C$18/(Calculator!$D$7*150),1),1-MOD(A46*Calculator!$C$18/(Calculator!$D$7*150),1)),ABS(MOD(A46*Calculator!$C$18/(Calculator!$D$7*150),1)-0.5)),IF(INT(2*A46*Calculator!$C$18/(Calculator!$D$7*150))&gt;INT(2*A46*Calculator!$B$18/(Calculator!$D$7*150)),0,1))),1)</f>
        <v>1</v>
      </c>
      <c r="I46" s="252" t="n">
        <f aca="false">IF(Calculator!$E$19="YES",IF(A46&lt;Calculator!$G$19,0,MIN(MIN(MIN(MOD(A46*Calculator!$B$19/(Calculator!$D$7*150),1),1-MOD(A46*Calculator!$B$19/(Calculator!$D$7*150),1)),ABS(MOD(A46*Calculator!$B$19/(Calculator!$D$7*150),1)-0.5)),MIN(MIN(MOD(A46*Calculator!$C$19/(Calculator!$D$7*150),1),1-MOD(A46*Calculator!$C$19/(Calculator!$D$7*150),1)),ABS(MOD(A46*Calculator!$C$19/(Calculator!$D$7*150),1)-0.5)),IF(INT(2*A46*Calculator!$C$19/(Calculator!$D$7*150))&gt;INT(2*A46*Calculator!$B$19/(Calculator!$D$7*150)),0,1))),1)</f>
        <v>1</v>
      </c>
      <c r="J46" s="252" t="n">
        <f aca="false">IF(Calculator!$E$20="YES",IF(A46&lt;Calculator!$G$20,0,MIN(MIN(MIN(MOD(A46*Calculator!$B$20/(Calculator!$D$7*150),1),1-MOD(A46*Calculator!$B$20/(Calculator!$D$7*150),1)),ABS(MOD(A46*Calculator!$B$20/(Calculator!$D$7*150),1)-0.5)),MIN(MIN(MOD(A46*Calculator!$C$20/(Calculator!$D$7*150),1),1-MOD(A46*Calculator!$C$20/(Calculator!$D$7*150),1)),ABS(MOD(A46*Calculator!$C$20/(Calculator!$D$7*150),1)-0.5)),IF(INT(2*A46*Calculator!$C$20/(Calculator!$D$7*150))&gt;INT(2*A46*Calculator!$B$20/(Calculator!$D$7*150)),0,1))),1)</f>
        <v>1</v>
      </c>
      <c r="K46" s="252" t="n">
        <f aca="false">IF(Calculator!$E$21="YES",IF(A46&lt;Calculator!$G$21,0,MIN(MIN(MIN(MOD(A46*Calculator!$B$21/(Calculator!$D$7*150),1),1-MOD(A46*Calculator!$B$21/(Calculator!$D$7*150),1)),ABS(MOD(A46*Calculator!$B$21/(Calculator!$D$7*150),1)-0.5)),MIN(MIN(MOD(A46*Calculator!$C$21/(Calculator!$D$7*150),1),1-MOD(A46*Calculator!$C$21/(Calculator!$D$7*150),1)),ABS(MOD(A46*Calculator!$C$21/(Calculator!$D$7*150),1)-0.5)),IF(INT(2*A46*Calculator!$C$21/(Calculator!$D$7*150))&gt;INT(2*A46*Calculator!$B$21/(Calculator!$D$7*150)),0,1))),1)</f>
        <v>1</v>
      </c>
      <c r="L46" s="252" t="n">
        <f aca="false">IF(Calculator!$E$22="YES",IF(A46&lt;Calculator!$G$22,0,MIN(MIN(MIN(MOD(A46*Calculator!$B$22/(Calculator!$D$7*150),1),1-MOD(A46*Calculator!$B$22/(Calculator!$D$7*150),1)),ABS(MOD(A46*Calculator!$B$22/(Calculator!$D$7*150),1)-0.5)),MIN(MIN(MOD(A46*Calculator!$C$22/(Calculator!$D$7*150),1),1-MOD(A46*Calculator!$C$22/(Calculator!$D$7*150),1)),ABS(MOD(A46*Calculator!$C$22/(Calculator!$D$7*150),1)-0.5)),IF(INT(2*A46*Calculator!$C$22/(Calculator!$D$7*150))&gt;INT(2*A46*Calculator!$B$22/(Calculator!$D$7*150)),0,1))),1)</f>
        <v>1</v>
      </c>
      <c r="M46" s="252" t="n">
        <f aca="false">MIN(B46:L46)</f>
        <v>0</v>
      </c>
      <c r="N46" s="252" t="n">
        <f aca="false">SUMPRODUCT(($M$7:$M$557&gt;M46)*1)+SUMPRODUCT(($M$7:$M$557=M46)*(ROW($M$7:$M$557)&lt;ROW(M46)))+1</f>
        <v>422</v>
      </c>
      <c r="O46" s="252" t="str">
        <f aca="false">IF(M46&gt;=0.13,"★★★ EXCELLENT",IF(M46&gt;=0.12,"★★  GOOD",IF(M46&gt;=0.07,"★  FAIR",IF(M46&gt;=0.025,"⚠  MARGINAL","✗  AVOID"))))</f>
        <v>✗  AVOID</v>
      </c>
    </row>
    <row r="47" customFormat="false" ht="15" hidden="false" customHeight="true" outlineLevel="0" collapsed="false">
      <c r="A47" s="249" t="n">
        <v>9</v>
      </c>
      <c r="B47" s="250" t="n">
        <f aca="false">IF(Calculator!$E$12="YES",IF(A47&lt;Calculator!$G$12,0,MIN(MIN(MIN(MOD(A47*Calculator!$B$12/(Calculator!$D$7*150),1),1-MOD(A47*Calculator!$B$12/(Calculator!$D$7*150),1)),ABS(MOD(A47*Calculator!$B$12/(Calculator!$D$7*150),1)-0.5)),MIN(MIN(MOD(A47*Calculator!$C$12/(Calculator!$D$7*150),1),1-MOD(A47*Calculator!$C$12/(Calculator!$D$7*150),1)),ABS(MOD(A47*Calculator!$C$12/(Calculator!$D$7*150),1)-0.5)),IF(INT(2*A47*Calculator!$C$12/(Calculator!$D$7*150))&gt;INT(2*A47*Calculator!$B$12/(Calculator!$D$7*150)),0,1))),1)</f>
        <v>1</v>
      </c>
      <c r="C47" s="250" t="n">
        <f aca="false">IF(Calculator!$E$13="YES",IF(A47&lt;Calculator!$G$13,0,MIN(MIN(MIN(MOD(A47*Calculator!$B$13/(Calculator!$D$7*150),1),1-MOD(A47*Calculator!$B$13/(Calculator!$D$7*150),1)),ABS(MOD(A47*Calculator!$B$13/(Calculator!$D$7*150),1)-0.5)),MIN(MIN(MOD(A47*Calculator!$C$13/(Calculator!$D$7*150),1),1-MOD(A47*Calculator!$C$13/(Calculator!$D$7*150),1)),ABS(MOD(A47*Calculator!$C$13/(Calculator!$D$7*150),1)-0.5)),IF(INT(2*A47*Calculator!$C$13/(Calculator!$D$7*150))&gt;INT(2*A47*Calculator!$B$13/(Calculator!$D$7*150)),0,1))),1)</f>
        <v>1</v>
      </c>
      <c r="D47" s="250" t="n">
        <f aca="false">IF(Calculator!$E$14="YES",IF(A47&lt;Calculator!$G$14,0,MIN(MIN(MIN(MOD(A47*Calculator!$B$14/(Calculator!$D$7*150),1),1-MOD(A47*Calculator!$B$14/(Calculator!$D$7*150),1)),ABS(MOD(A47*Calculator!$B$14/(Calculator!$D$7*150),1)-0.5)),MIN(MIN(MOD(A47*Calculator!$C$14/(Calculator!$D$7*150),1),1-MOD(A47*Calculator!$C$14/(Calculator!$D$7*150),1)),ABS(MOD(A47*Calculator!$C$14/(Calculator!$D$7*150),1)-0.5)),IF(INT(2*A47*Calculator!$C$14/(Calculator!$D$7*150))&gt;INT(2*A47*Calculator!$B$14/(Calculator!$D$7*150)),0,1))),1)</f>
        <v>1</v>
      </c>
      <c r="E47" s="250" t="n">
        <f aca="false">IF(Calculator!$E$15="YES",IF(A47&lt;Calculator!$G$15,0,MIN(MIN(MIN(MOD(A47*Calculator!$B$15/(Calculator!$D$7*150),1),1-MOD(A47*Calculator!$B$15/(Calculator!$D$7*150),1)),ABS(MOD(A47*Calculator!$B$15/(Calculator!$D$7*150),1)-0.5)),MIN(MIN(MOD(A47*Calculator!$C$15/(Calculator!$D$7*150),1),1-MOD(A47*Calculator!$C$15/(Calculator!$D$7*150),1)),ABS(MOD(A47*Calculator!$C$15/(Calculator!$D$7*150),1)-0.5)),IF(INT(2*A47*Calculator!$C$15/(Calculator!$D$7*150))&gt;INT(2*A47*Calculator!$B$15/(Calculator!$D$7*150)),0,1))),1)</f>
        <v>0</v>
      </c>
      <c r="F47" s="250" t="n">
        <f aca="false">IF(Calculator!$E$16="YES",IF(A47&lt;Calculator!$G$16,0,MIN(MIN(MIN(MOD(A47*Calculator!$B$16/(Calculator!$D$7*150),1),1-MOD(A47*Calculator!$B$16/(Calculator!$D$7*150),1)),ABS(MOD(A47*Calculator!$B$16/(Calculator!$D$7*150),1)-0.5)),MIN(MIN(MOD(A47*Calculator!$C$16/(Calculator!$D$7*150),1),1-MOD(A47*Calculator!$C$16/(Calculator!$D$7*150),1)),ABS(MOD(A47*Calculator!$C$16/(Calculator!$D$7*150),1)-0.5)),IF(INT(2*A47*Calculator!$C$16/(Calculator!$D$7*150))&gt;INT(2*A47*Calculator!$B$16/(Calculator!$D$7*150)),0,1))),1)</f>
        <v>1</v>
      </c>
      <c r="G47" s="250" t="n">
        <f aca="false">IF(Calculator!$E$17="YES",IF(A47&lt;Calculator!$G$17,0,MIN(MIN(MIN(MOD(A47*Calculator!$B$17/(Calculator!$D$7*150),1),1-MOD(A47*Calculator!$B$17/(Calculator!$D$7*150),1)),ABS(MOD(A47*Calculator!$B$17/(Calculator!$D$7*150),1)-0.5)),MIN(MIN(MOD(A47*Calculator!$C$17/(Calculator!$D$7*150),1),1-MOD(A47*Calculator!$C$17/(Calculator!$D$7*150),1)),ABS(MOD(A47*Calculator!$C$17/(Calculator!$D$7*150),1)-0.5)),IF(INT(2*A47*Calculator!$C$17/(Calculator!$D$7*150))&gt;INT(2*A47*Calculator!$B$17/(Calculator!$D$7*150)),0,1))),1)</f>
        <v>0.0936842105263157</v>
      </c>
      <c r="H47" s="250" t="n">
        <f aca="false">IF(Calculator!$E$18="YES",IF(A47&lt;Calculator!$G$18,0,MIN(MIN(MIN(MOD(A47*Calculator!$B$18/(Calculator!$D$7*150),1),1-MOD(A47*Calculator!$B$18/(Calculator!$D$7*150),1)),ABS(MOD(A47*Calculator!$B$18/(Calculator!$D$7*150),1)-0.5)),MIN(MIN(MOD(A47*Calculator!$C$18/(Calculator!$D$7*150),1),1-MOD(A47*Calculator!$C$18/(Calculator!$D$7*150),1)),ABS(MOD(A47*Calculator!$C$18/(Calculator!$D$7*150),1)-0.5)),IF(INT(2*A47*Calculator!$C$18/(Calculator!$D$7*150))&gt;INT(2*A47*Calculator!$B$18/(Calculator!$D$7*150)),0,1))),1)</f>
        <v>1</v>
      </c>
      <c r="I47" s="250" t="n">
        <f aca="false">IF(Calculator!$E$19="YES",IF(A47&lt;Calculator!$G$19,0,MIN(MIN(MIN(MOD(A47*Calculator!$B$19/(Calculator!$D$7*150),1),1-MOD(A47*Calculator!$B$19/(Calculator!$D$7*150),1)),ABS(MOD(A47*Calculator!$B$19/(Calculator!$D$7*150),1)-0.5)),MIN(MIN(MOD(A47*Calculator!$C$19/(Calculator!$D$7*150),1),1-MOD(A47*Calculator!$C$19/(Calculator!$D$7*150),1)),ABS(MOD(A47*Calculator!$C$19/(Calculator!$D$7*150),1)-0.5)),IF(INT(2*A47*Calculator!$C$19/(Calculator!$D$7*150))&gt;INT(2*A47*Calculator!$B$19/(Calculator!$D$7*150)),0,1))),1)</f>
        <v>1</v>
      </c>
      <c r="J47" s="250" t="n">
        <f aca="false">IF(Calculator!$E$20="YES",IF(A47&lt;Calculator!$G$20,0,MIN(MIN(MIN(MOD(A47*Calculator!$B$20/(Calculator!$D$7*150),1),1-MOD(A47*Calculator!$B$20/(Calculator!$D$7*150),1)),ABS(MOD(A47*Calculator!$B$20/(Calculator!$D$7*150),1)-0.5)),MIN(MIN(MOD(A47*Calculator!$C$20/(Calculator!$D$7*150),1),1-MOD(A47*Calculator!$C$20/(Calculator!$D$7*150),1)),ABS(MOD(A47*Calculator!$C$20/(Calculator!$D$7*150),1)-0.5)),IF(INT(2*A47*Calculator!$C$20/(Calculator!$D$7*150))&gt;INT(2*A47*Calculator!$B$20/(Calculator!$D$7*150)),0,1))),1)</f>
        <v>1</v>
      </c>
      <c r="K47" s="250" t="n">
        <f aca="false">IF(Calculator!$E$21="YES",IF(A47&lt;Calculator!$G$21,0,MIN(MIN(MIN(MOD(A47*Calculator!$B$21/(Calculator!$D$7*150),1),1-MOD(A47*Calculator!$B$21/(Calculator!$D$7*150),1)),ABS(MOD(A47*Calculator!$B$21/(Calculator!$D$7*150),1)-0.5)),MIN(MIN(MOD(A47*Calculator!$C$21/(Calculator!$D$7*150),1),1-MOD(A47*Calculator!$C$21/(Calculator!$D$7*150),1)),ABS(MOD(A47*Calculator!$C$21/(Calculator!$D$7*150),1)-0.5)),IF(INT(2*A47*Calculator!$C$21/(Calculator!$D$7*150))&gt;INT(2*A47*Calculator!$B$21/(Calculator!$D$7*150)),0,1))),1)</f>
        <v>1</v>
      </c>
      <c r="L47" s="250" t="n">
        <f aca="false">IF(Calculator!$E$22="YES",IF(A47&lt;Calculator!$G$22,0,MIN(MIN(MIN(MOD(A47*Calculator!$B$22/(Calculator!$D$7*150),1),1-MOD(A47*Calculator!$B$22/(Calculator!$D$7*150),1)),ABS(MOD(A47*Calculator!$B$22/(Calculator!$D$7*150),1)-0.5)),MIN(MIN(MOD(A47*Calculator!$C$22/(Calculator!$D$7*150),1),1-MOD(A47*Calculator!$C$22/(Calculator!$D$7*150),1)),ABS(MOD(A47*Calculator!$C$22/(Calculator!$D$7*150),1)-0.5)),IF(INT(2*A47*Calculator!$C$22/(Calculator!$D$7*150))&gt;INT(2*A47*Calculator!$B$22/(Calculator!$D$7*150)),0,1))),1)</f>
        <v>1</v>
      </c>
      <c r="M47" s="250" t="n">
        <f aca="false">MIN(B47:L47)</f>
        <v>0</v>
      </c>
      <c r="N47" s="250" t="n">
        <f aca="false">SUMPRODUCT(($M$7:$M$557&gt;M47)*1)+SUMPRODUCT(($M$7:$M$557=M47)*(ROW($M$7:$M$557)&lt;ROW(M47)))+1</f>
        <v>423</v>
      </c>
      <c r="O47" s="250" t="str">
        <f aca="false">IF(M47&gt;=0.13,"★★★ EXCELLENT",IF(M47&gt;=0.12,"★★  GOOD",IF(M47&gt;=0.07,"★  FAIR",IF(M47&gt;=0.025,"⚠  MARGINAL","✗  AVOID"))))</f>
        <v>✗  AVOID</v>
      </c>
    </row>
    <row r="48" customFormat="false" ht="15" hidden="false" customHeight="true" outlineLevel="0" collapsed="false">
      <c r="A48" s="251" t="n">
        <v>9.1</v>
      </c>
      <c r="B48" s="252" t="n">
        <f aca="false">IF(Calculator!$E$12="YES",IF(A48&lt;Calculator!$G$12,0,MIN(MIN(MIN(MOD(A48*Calculator!$B$12/(Calculator!$D$7*150),1),1-MOD(A48*Calculator!$B$12/(Calculator!$D$7*150),1)),ABS(MOD(A48*Calculator!$B$12/(Calculator!$D$7*150),1)-0.5)),MIN(MIN(MOD(A48*Calculator!$C$12/(Calculator!$D$7*150),1),1-MOD(A48*Calculator!$C$12/(Calculator!$D$7*150),1)),ABS(MOD(A48*Calculator!$C$12/(Calculator!$D$7*150),1)-0.5)),IF(INT(2*A48*Calculator!$C$12/(Calculator!$D$7*150))&gt;INT(2*A48*Calculator!$B$12/(Calculator!$D$7*150)),0,1))),1)</f>
        <v>1</v>
      </c>
      <c r="C48" s="252" t="n">
        <f aca="false">IF(Calculator!$E$13="YES",IF(A48&lt;Calculator!$G$13,0,MIN(MIN(MIN(MOD(A48*Calculator!$B$13/(Calculator!$D$7*150),1),1-MOD(A48*Calculator!$B$13/(Calculator!$D$7*150),1)),ABS(MOD(A48*Calculator!$B$13/(Calculator!$D$7*150),1)-0.5)),MIN(MIN(MOD(A48*Calculator!$C$13/(Calculator!$D$7*150),1),1-MOD(A48*Calculator!$C$13/(Calculator!$D$7*150),1)),ABS(MOD(A48*Calculator!$C$13/(Calculator!$D$7*150),1)-0.5)),IF(INT(2*A48*Calculator!$C$13/(Calculator!$D$7*150))&gt;INT(2*A48*Calculator!$B$13/(Calculator!$D$7*150)),0,1))),1)</f>
        <v>1</v>
      </c>
      <c r="D48" s="252" t="n">
        <f aca="false">IF(Calculator!$E$14="YES",IF(A48&lt;Calculator!$G$14,0,MIN(MIN(MIN(MOD(A48*Calculator!$B$14/(Calculator!$D$7*150),1),1-MOD(A48*Calculator!$B$14/(Calculator!$D$7*150),1)),ABS(MOD(A48*Calculator!$B$14/(Calculator!$D$7*150),1)-0.5)),MIN(MIN(MOD(A48*Calculator!$C$14/(Calculator!$D$7*150),1),1-MOD(A48*Calculator!$C$14/(Calculator!$D$7*150),1)),ABS(MOD(A48*Calculator!$C$14/(Calculator!$D$7*150),1)-0.5)),IF(INT(2*A48*Calculator!$C$14/(Calculator!$D$7*150))&gt;INT(2*A48*Calculator!$B$14/(Calculator!$D$7*150)),0,1))),1)</f>
        <v>1</v>
      </c>
      <c r="E48" s="252" t="n">
        <f aca="false">IF(Calculator!$E$15="YES",IF(A48&lt;Calculator!$G$15,0,MIN(MIN(MIN(MOD(A48*Calculator!$B$15/(Calculator!$D$7*150),1),1-MOD(A48*Calculator!$B$15/(Calculator!$D$7*150),1)),ABS(MOD(A48*Calculator!$B$15/(Calculator!$D$7*150),1)-0.5)),MIN(MIN(MOD(A48*Calculator!$C$15/(Calculator!$D$7*150),1),1-MOD(A48*Calculator!$C$15/(Calculator!$D$7*150),1)),ABS(MOD(A48*Calculator!$C$15/(Calculator!$D$7*150),1)-0.5)),IF(INT(2*A48*Calculator!$C$15/(Calculator!$D$7*150))&gt;INT(2*A48*Calculator!$B$15/(Calculator!$D$7*150)),0,1))),1)</f>
        <v>0</v>
      </c>
      <c r="F48" s="252" t="n">
        <f aca="false">IF(Calculator!$E$16="YES",IF(A48&lt;Calculator!$G$16,0,MIN(MIN(MIN(MOD(A48*Calculator!$B$16/(Calculator!$D$7*150),1),1-MOD(A48*Calculator!$B$16/(Calculator!$D$7*150),1)),ABS(MOD(A48*Calculator!$B$16/(Calculator!$D$7*150),1)-0.5)),MIN(MIN(MOD(A48*Calculator!$C$16/(Calculator!$D$7*150),1),1-MOD(A48*Calculator!$C$16/(Calculator!$D$7*150),1)),ABS(MOD(A48*Calculator!$C$16/(Calculator!$D$7*150),1)-0.5)),IF(INT(2*A48*Calculator!$C$16/(Calculator!$D$7*150))&gt;INT(2*A48*Calculator!$B$16/(Calculator!$D$7*150)),0,1))),1)</f>
        <v>1</v>
      </c>
      <c r="G48" s="252" t="n">
        <f aca="false">IF(Calculator!$E$17="YES",IF(A48&lt;Calculator!$G$17,0,MIN(MIN(MIN(MOD(A48*Calculator!$B$17/(Calculator!$D$7*150),1),1-MOD(A48*Calculator!$B$17/(Calculator!$D$7*150),1)),ABS(MOD(A48*Calculator!$B$17/(Calculator!$D$7*150),1)-0.5)),MIN(MIN(MOD(A48*Calculator!$C$17/(Calculator!$D$7*150),1),1-MOD(A48*Calculator!$C$17/(Calculator!$D$7*150),1)),ABS(MOD(A48*Calculator!$C$17/(Calculator!$D$7*150),1)-0.5)),IF(INT(2*A48*Calculator!$C$17/(Calculator!$D$7*150))&gt;INT(2*A48*Calculator!$B$17/(Calculator!$D$7*150)),0,1))),1)</f>
        <v>0.0836140350877195</v>
      </c>
      <c r="H48" s="252" t="n">
        <f aca="false">IF(Calculator!$E$18="YES",IF(A48&lt;Calculator!$G$18,0,MIN(MIN(MIN(MOD(A48*Calculator!$B$18/(Calculator!$D$7*150),1),1-MOD(A48*Calculator!$B$18/(Calculator!$D$7*150),1)),ABS(MOD(A48*Calculator!$B$18/(Calculator!$D$7*150),1)-0.5)),MIN(MIN(MOD(A48*Calculator!$C$18/(Calculator!$D$7*150),1),1-MOD(A48*Calculator!$C$18/(Calculator!$D$7*150),1)),ABS(MOD(A48*Calculator!$C$18/(Calculator!$D$7*150),1)-0.5)),IF(INT(2*A48*Calculator!$C$18/(Calculator!$D$7*150))&gt;INT(2*A48*Calculator!$B$18/(Calculator!$D$7*150)),0,1))),1)</f>
        <v>1</v>
      </c>
      <c r="I48" s="252" t="n">
        <f aca="false">IF(Calculator!$E$19="YES",IF(A48&lt;Calculator!$G$19,0,MIN(MIN(MIN(MOD(A48*Calculator!$B$19/(Calculator!$D$7*150),1),1-MOD(A48*Calculator!$B$19/(Calculator!$D$7*150),1)),ABS(MOD(A48*Calculator!$B$19/(Calculator!$D$7*150),1)-0.5)),MIN(MIN(MOD(A48*Calculator!$C$19/(Calculator!$D$7*150),1),1-MOD(A48*Calculator!$C$19/(Calculator!$D$7*150),1)),ABS(MOD(A48*Calculator!$C$19/(Calculator!$D$7*150),1)-0.5)),IF(INT(2*A48*Calculator!$C$19/(Calculator!$D$7*150))&gt;INT(2*A48*Calculator!$B$19/(Calculator!$D$7*150)),0,1))),1)</f>
        <v>1</v>
      </c>
      <c r="J48" s="252" t="n">
        <f aca="false">IF(Calculator!$E$20="YES",IF(A48&lt;Calculator!$G$20,0,MIN(MIN(MIN(MOD(A48*Calculator!$B$20/(Calculator!$D$7*150),1),1-MOD(A48*Calculator!$B$20/(Calculator!$D$7*150),1)),ABS(MOD(A48*Calculator!$B$20/(Calculator!$D$7*150),1)-0.5)),MIN(MIN(MOD(A48*Calculator!$C$20/(Calculator!$D$7*150),1),1-MOD(A48*Calculator!$C$20/(Calculator!$D$7*150),1)),ABS(MOD(A48*Calculator!$C$20/(Calculator!$D$7*150),1)-0.5)),IF(INT(2*A48*Calculator!$C$20/(Calculator!$D$7*150))&gt;INT(2*A48*Calculator!$B$20/(Calculator!$D$7*150)),0,1))),1)</f>
        <v>1</v>
      </c>
      <c r="K48" s="252" t="n">
        <f aca="false">IF(Calculator!$E$21="YES",IF(A48&lt;Calculator!$G$21,0,MIN(MIN(MIN(MOD(A48*Calculator!$B$21/(Calculator!$D$7*150),1),1-MOD(A48*Calculator!$B$21/(Calculator!$D$7*150),1)),ABS(MOD(A48*Calculator!$B$21/(Calculator!$D$7*150),1)-0.5)),MIN(MIN(MOD(A48*Calculator!$C$21/(Calculator!$D$7*150),1),1-MOD(A48*Calculator!$C$21/(Calculator!$D$7*150),1)),ABS(MOD(A48*Calculator!$C$21/(Calculator!$D$7*150),1)-0.5)),IF(INT(2*A48*Calculator!$C$21/(Calculator!$D$7*150))&gt;INT(2*A48*Calculator!$B$21/(Calculator!$D$7*150)),0,1))),1)</f>
        <v>1</v>
      </c>
      <c r="L48" s="252" t="n">
        <f aca="false">IF(Calculator!$E$22="YES",IF(A48&lt;Calculator!$G$22,0,MIN(MIN(MIN(MOD(A48*Calculator!$B$22/(Calculator!$D$7*150),1),1-MOD(A48*Calculator!$B$22/(Calculator!$D$7*150),1)),ABS(MOD(A48*Calculator!$B$22/(Calculator!$D$7*150),1)-0.5)),MIN(MIN(MOD(A48*Calculator!$C$22/(Calculator!$D$7*150),1),1-MOD(A48*Calculator!$C$22/(Calculator!$D$7*150),1)),ABS(MOD(A48*Calculator!$C$22/(Calculator!$D$7*150),1)-0.5)),IF(INT(2*A48*Calculator!$C$22/(Calculator!$D$7*150))&gt;INT(2*A48*Calculator!$B$22/(Calculator!$D$7*150)),0,1))),1)</f>
        <v>1</v>
      </c>
      <c r="M48" s="252" t="n">
        <f aca="false">MIN(B48:L48)</f>
        <v>0</v>
      </c>
      <c r="N48" s="252" t="n">
        <f aca="false">SUMPRODUCT(($M$7:$M$557&gt;M48)*1)+SUMPRODUCT(($M$7:$M$557=M48)*(ROW($M$7:$M$557)&lt;ROW(M48)))+1</f>
        <v>424</v>
      </c>
      <c r="O48" s="252" t="str">
        <f aca="false">IF(M48&gt;=0.13,"★★★ EXCELLENT",IF(M48&gt;=0.12,"★★  GOOD",IF(M48&gt;=0.07,"★  FAIR",IF(M48&gt;=0.025,"⚠  MARGINAL","✗  AVOID"))))</f>
        <v>✗  AVOID</v>
      </c>
    </row>
    <row r="49" customFormat="false" ht="15" hidden="false" customHeight="true" outlineLevel="0" collapsed="false">
      <c r="A49" s="249" t="n">
        <v>9.2</v>
      </c>
      <c r="B49" s="250" t="n">
        <f aca="false">IF(Calculator!$E$12="YES",IF(A49&lt;Calculator!$G$12,0,MIN(MIN(MIN(MOD(A49*Calculator!$B$12/(Calculator!$D$7*150),1),1-MOD(A49*Calculator!$B$12/(Calculator!$D$7*150),1)),ABS(MOD(A49*Calculator!$B$12/(Calculator!$D$7*150),1)-0.5)),MIN(MIN(MOD(A49*Calculator!$C$12/(Calculator!$D$7*150),1),1-MOD(A49*Calculator!$C$12/(Calculator!$D$7*150),1)),ABS(MOD(A49*Calculator!$C$12/(Calculator!$D$7*150),1)-0.5)),IF(INT(2*A49*Calculator!$C$12/(Calculator!$D$7*150))&gt;INT(2*A49*Calculator!$B$12/(Calculator!$D$7*150)),0,1))),1)</f>
        <v>1</v>
      </c>
      <c r="C49" s="250" t="n">
        <f aca="false">IF(Calculator!$E$13="YES",IF(A49&lt;Calculator!$G$13,0,MIN(MIN(MIN(MOD(A49*Calculator!$B$13/(Calculator!$D$7*150),1),1-MOD(A49*Calculator!$B$13/(Calculator!$D$7*150),1)),ABS(MOD(A49*Calculator!$B$13/(Calculator!$D$7*150),1)-0.5)),MIN(MIN(MOD(A49*Calculator!$C$13/(Calculator!$D$7*150),1),1-MOD(A49*Calculator!$C$13/(Calculator!$D$7*150),1)),ABS(MOD(A49*Calculator!$C$13/(Calculator!$D$7*150),1)-0.5)),IF(INT(2*A49*Calculator!$C$13/(Calculator!$D$7*150))&gt;INT(2*A49*Calculator!$B$13/(Calculator!$D$7*150)),0,1))),1)</f>
        <v>1</v>
      </c>
      <c r="D49" s="250" t="n">
        <f aca="false">IF(Calculator!$E$14="YES",IF(A49&lt;Calculator!$G$14,0,MIN(MIN(MIN(MOD(A49*Calculator!$B$14/(Calculator!$D$7*150),1),1-MOD(A49*Calculator!$B$14/(Calculator!$D$7*150),1)),ABS(MOD(A49*Calculator!$B$14/(Calculator!$D$7*150),1)-0.5)),MIN(MIN(MOD(A49*Calculator!$C$14/(Calculator!$D$7*150),1),1-MOD(A49*Calculator!$C$14/(Calculator!$D$7*150),1)),ABS(MOD(A49*Calculator!$C$14/(Calculator!$D$7*150),1)-0.5)),IF(INT(2*A49*Calculator!$C$14/(Calculator!$D$7*150))&gt;INT(2*A49*Calculator!$B$14/(Calculator!$D$7*150)),0,1))),1)</f>
        <v>1</v>
      </c>
      <c r="E49" s="250" t="n">
        <f aca="false">IF(Calculator!$E$15="YES",IF(A49&lt;Calculator!$G$15,0,MIN(MIN(MIN(MOD(A49*Calculator!$B$15/(Calculator!$D$7*150),1),1-MOD(A49*Calculator!$B$15/(Calculator!$D$7*150),1)),ABS(MOD(A49*Calculator!$B$15/(Calculator!$D$7*150),1)-0.5)),MIN(MIN(MOD(A49*Calculator!$C$15/(Calculator!$D$7*150),1),1-MOD(A49*Calculator!$C$15/(Calculator!$D$7*150),1)),ABS(MOD(A49*Calculator!$C$15/(Calculator!$D$7*150),1)-0.5)),IF(INT(2*A49*Calculator!$C$15/(Calculator!$D$7*150))&gt;INT(2*A49*Calculator!$B$15/(Calculator!$D$7*150)),0,1))),1)</f>
        <v>0</v>
      </c>
      <c r="F49" s="250" t="n">
        <f aca="false">IF(Calculator!$E$16="YES",IF(A49&lt;Calculator!$G$16,0,MIN(MIN(MIN(MOD(A49*Calculator!$B$16/(Calculator!$D$7*150),1),1-MOD(A49*Calculator!$B$16/(Calculator!$D$7*150),1)),ABS(MOD(A49*Calculator!$B$16/(Calculator!$D$7*150),1)-0.5)),MIN(MIN(MOD(A49*Calculator!$C$16/(Calculator!$D$7*150),1),1-MOD(A49*Calculator!$C$16/(Calculator!$D$7*150),1)),ABS(MOD(A49*Calculator!$C$16/(Calculator!$D$7*150),1)-0.5)),IF(INT(2*A49*Calculator!$C$16/(Calculator!$D$7*150))&gt;INT(2*A49*Calculator!$B$16/(Calculator!$D$7*150)),0,1))),1)</f>
        <v>1</v>
      </c>
      <c r="G49" s="250" t="n">
        <f aca="false">IF(Calculator!$E$17="YES",IF(A49&lt;Calculator!$G$17,0,MIN(MIN(MIN(MOD(A49*Calculator!$B$17/(Calculator!$D$7*150),1),1-MOD(A49*Calculator!$B$17/(Calculator!$D$7*150),1)),ABS(MOD(A49*Calculator!$B$17/(Calculator!$D$7*150),1)-0.5)),MIN(MIN(MOD(A49*Calculator!$C$17/(Calculator!$D$7*150),1),1-MOD(A49*Calculator!$C$17/(Calculator!$D$7*150),1)),ABS(MOD(A49*Calculator!$C$17/(Calculator!$D$7*150),1)-0.5)),IF(INT(2*A49*Calculator!$C$17/(Calculator!$D$7*150))&gt;INT(2*A49*Calculator!$B$17/(Calculator!$D$7*150)),0,1))),1)</f>
        <v>0.0735438596491229</v>
      </c>
      <c r="H49" s="250" t="n">
        <f aca="false">IF(Calculator!$E$18="YES",IF(A49&lt;Calculator!$G$18,0,MIN(MIN(MIN(MOD(A49*Calculator!$B$18/(Calculator!$D$7*150),1),1-MOD(A49*Calculator!$B$18/(Calculator!$D$7*150),1)),ABS(MOD(A49*Calculator!$B$18/(Calculator!$D$7*150),1)-0.5)),MIN(MIN(MOD(A49*Calculator!$C$18/(Calculator!$D$7*150),1),1-MOD(A49*Calculator!$C$18/(Calculator!$D$7*150),1)),ABS(MOD(A49*Calculator!$C$18/(Calculator!$D$7*150),1)-0.5)),IF(INT(2*A49*Calculator!$C$18/(Calculator!$D$7*150))&gt;INT(2*A49*Calculator!$B$18/(Calculator!$D$7*150)),0,1))),1)</f>
        <v>1</v>
      </c>
      <c r="I49" s="250" t="n">
        <f aca="false">IF(Calculator!$E$19="YES",IF(A49&lt;Calculator!$G$19,0,MIN(MIN(MIN(MOD(A49*Calculator!$B$19/(Calculator!$D$7*150),1),1-MOD(A49*Calculator!$B$19/(Calculator!$D$7*150),1)),ABS(MOD(A49*Calculator!$B$19/(Calculator!$D$7*150),1)-0.5)),MIN(MIN(MOD(A49*Calculator!$C$19/(Calculator!$D$7*150),1),1-MOD(A49*Calculator!$C$19/(Calculator!$D$7*150),1)),ABS(MOD(A49*Calculator!$C$19/(Calculator!$D$7*150),1)-0.5)),IF(INT(2*A49*Calculator!$C$19/(Calculator!$D$7*150))&gt;INT(2*A49*Calculator!$B$19/(Calculator!$D$7*150)),0,1))),1)</f>
        <v>1</v>
      </c>
      <c r="J49" s="250" t="n">
        <f aca="false">IF(Calculator!$E$20="YES",IF(A49&lt;Calculator!$G$20,0,MIN(MIN(MIN(MOD(A49*Calculator!$B$20/(Calculator!$D$7*150),1),1-MOD(A49*Calculator!$B$20/(Calculator!$D$7*150),1)),ABS(MOD(A49*Calculator!$B$20/(Calculator!$D$7*150),1)-0.5)),MIN(MIN(MOD(A49*Calculator!$C$20/(Calculator!$D$7*150),1),1-MOD(A49*Calculator!$C$20/(Calculator!$D$7*150),1)),ABS(MOD(A49*Calculator!$C$20/(Calculator!$D$7*150),1)-0.5)),IF(INT(2*A49*Calculator!$C$20/(Calculator!$D$7*150))&gt;INT(2*A49*Calculator!$B$20/(Calculator!$D$7*150)),0,1))),1)</f>
        <v>1</v>
      </c>
      <c r="K49" s="250" t="n">
        <f aca="false">IF(Calculator!$E$21="YES",IF(A49&lt;Calculator!$G$21,0,MIN(MIN(MIN(MOD(A49*Calculator!$B$21/(Calculator!$D$7*150),1),1-MOD(A49*Calculator!$B$21/(Calculator!$D$7*150),1)),ABS(MOD(A49*Calculator!$B$21/(Calculator!$D$7*150),1)-0.5)),MIN(MIN(MOD(A49*Calculator!$C$21/(Calculator!$D$7*150),1),1-MOD(A49*Calculator!$C$21/(Calculator!$D$7*150),1)),ABS(MOD(A49*Calculator!$C$21/(Calculator!$D$7*150),1)-0.5)),IF(INT(2*A49*Calculator!$C$21/(Calculator!$D$7*150))&gt;INT(2*A49*Calculator!$B$21/(Calculator!$D$7*150)),0,1))),1)</f>
        <v>1</v>
      </c>
      <c r="L49" s="250" t="n">
        <f aca="false">IF(Calculator!$E$22="YES",IF(A49&lt;Calculator!$G$22,0,MIN(MIN(MIN(MOD(A49*Calculator!$B$22/(Calculator!$D$7*150),1),1-MOD(A49*Calculator!$B$22/(Calculator!$D$7*150),1)),ABS(MOD(A49*Calculator!$B$22/(Calculator!$D$7*150),1)-0.5)),MIN(MIN(MOD(A49*Calculator!$C$22/(Calculator!$D$7*150),1),1-MOD(A49*Calculator!$C$22/(Calculator!$D$7*150),1)),ABS(MOD(A49*Calculator!$C$22/(Calculator!$D$7*150),1)-0.5)),IF(INT(2*A49*Calculator!$C$22/(Calculator!$D$7*150))&gt;INT(2*A49*Calculator!$B$22/(Calculator!$D$7*150)),0,1))),1)</f>
        <v>1</v>
      </c>
      <c r="M49" s="250" t="n">
        <f aca="false">MIN(B49:L49)</f>
        <v>0</v>
      </c>
      <c r="N49" s="250" t="n">
        <f aca="false">SUMPRODUCT(($M$7:$M$557&gt;M49)*1)+SUMPRODUCT(($M$7:$M$557=M49)*(ROW($M$7:$M$557)&lt;ROW(M49)))+1</f>
        <v>425</v>
      </c>
      <c r="O49" s="250" t="str">
        <f aca="false">IF(M49&gt;=0.13,"★★★ EXCELLENT",IF(M49&gt;=0.12,"★★  GOOD",IF(M49&gt;=0.07,"★  FAIR",IF(M49&gt;=0.025,"⚠  MARGINAL","✗  AVOID"))))</f>
        <v>✗  AVOID</v>
      </c>
    </row>
    <row r="50" customFormat="false" ht="15" hidden="false" customHeight="true" outlineLevel="0" collapsed="false">
      <c r="A50" s="251" t="n">
        <v>9.3</v>
      </c>
      <c r="B50" s="252" t="n">
        <f aca="false">IF(Calculator!$E$12="YES",IF(A50&lt;Calculator!$G$12,0,MIN(MIN(MIN(MOD(A50*Calculator!$B$12/(Calculator!$D$7*150),1),1-MOD(A50*Calculator!$B$12/(Calculator!$D$7*150),1)),ABS(MOD(A50*Calculator!$B$12/(Calculator!$D$7*150),1)-0.5)),MIN(MIN(MOD(A50*Calculator!$C$12/(Calculator!$D$7*150),1),1-MOD(A50*Calculator!$C$12/(Calculator!$D$7*150),1)),ABS(MOD(A50*Calculator!$C$12/(Calculator!$D$7*150),1)-0.5)),IF(INT(2*A50*Calculator!$C$12/(Calculator!$D$7*150))&gt;INT(2*A50*Calculator!$B$12/(Calculator!$D$7*150)),0,1))),1)</f>
        <v>1</v>
      </c>
      <c r="C50" s="252" t="n">
        <f aca="false">IF(Calculator!$E$13="YES",IF(A50&lt;Calculator!$G$13,0,MIN(MIN(MIN(MOD(A50*Calculator!$B$13/(Calculator!$D$7*150),1),1-MOD(A50*Calculator!$B$13/(Calculator!$D$7*150),1)),ABS(MOD(A50*Calculator!$B$13/(Calculator!$D$7*150),1)-0.5)),MIN(MIN(MOD(A50*Calculator!$C$13/(Calculator!$D$7*150),1),1-MOD(A50*Calculator!$C$13/(Calculator!$D$7*150),1)),ABS(MOD(A50*Calculator!$C$13/(Calculator!$D$7*150),1)-0.5)),IF(INT(2*A50*Calculator!$C$13/(Calculator!$D$7*150))&gt;INT(2*A50*Calculator!$B$13/(Calculator!$D$7*150)),0,1))),1)</f>
        <v>1</v>
      </c>
      <c r="D50" s="252" t="n">
        <f aca="false">IF(Calculator!$E$14="YES",IF(A50&lt;Calculator!$G$14,0,MIN(MIN(MIN(MOD(A50*Calculator!$B$14/(Calculator!$D$7*150),1),1-MOD(A50*Calculator!$B$14/(Calculator!$D$7*150),1)),ABS(MOD(A50*Calculator!$B$14/(Calculator!$D$7*150),1)-0.5)),MIN(MIN(MOD(A50*Calculator!$C$14/(Calculator!$D$7*150),1),1-MOD(A50*Calculator!$C$14/(Calculator!$D$7*150),1)),ABS(MOD(A50*Calculator!$C$14/(Calculator!$D$7*150),1)-0.5)),IF(INT(2*A50*Calculator!$C$14/(Calculator!$D$7*150))&gt;INT(2*A50*Calculator!$B$14/(Calculator!$D$7*150)),0,1))),1)</f>
        <v>1</v>
      </c>
      <c r="E50" s="252" t="n">
        <f aca="false">IF(Calculator!$E$15="YES",IF(A50&lt;Calculator!$G$15,0,MIN(MIN(MIN(MOD(A50*Calculator!$B$15/(Calculator!$D$7*150),1),1-MOD(A50*Calculator!$B$15/(Calculator!$D$7*150),1)),ABS(MOD(A50*Calculator!$B$15/(Calculator!$D$7*150),1)-0.5)),MIN(MIN(MOD(A50*Calculator!$C$15/(Calculator!$D$7*150),1),1-MOD(A50*Calculator!$C$15/(Calculator!$D$7*150),1)),ABS(MOD(A50*Calculator!$C$15/(Calculator!$D$7*150),1)-0.5)),IF(INT(2*A50*Calculator!$C$15/(Calculator!$D$7*150))&gt;INT(2*A50*Calculator!$B$15/(Calculator!$D$7*150)),0,1))),1)</f>
        <v>0</v>
      </c>
      <c r="F50" s="252" t="n">
        <f aca="false">IF(Calculator!$E$16="YES",IF(A50&lt;Calculator!$G$16,0,MIN(MIN(MIN(MOD(A50*Calculator!$B$16/(Calculator!$D$7*150),1),1-MOD(A50*Calculator!$B$16/(Calculator!$D$7*150),1)),ABS(MOD(A50*Calculator!$B$16/(Calculator!$D$7*150),1)-0.5)),MIN(MIN(MOD(A50*Calculator!$C$16/(Calculator!$D$7*150),1),1-MOD(A50*Calculator!$C$16/(Calculator!$D$7*150),1)),ABS(MOD(A50*Calculator!$C$16/(Calculator!$D$7*150),1)-0.5)),IF(INT(2*A50*Calculator!$C$16/(Calculator!$D$7*150))&gt;INT(2*A50*Calculator!$B$16/(Calculator!$D$7*150)),0,1))),1)</f>
        <v>1</v>
      </c>
      <c r="G50" s="252" t="n">
        <f aca="false">IF(Calculator!$E$17="YES",IF(A50&lt;Calculator!$G$17,0,MIN(MIN(MIN(MOD(A50*Calculator!$B$17/(Calculator!$D$7*150),1),1-MOD(A50*Calculator!$B$17/(Calculator!$D$7*150),1)),ABS(MOD(A50*Calculator!$B$17/(Calculator!$D$7*150),1)-0.5)),MIN(MIN(MOD(A50*Calculator!$C$17/(Calculator!$D$7*150),1),1-MOD(A50*Calculator!$C$17/(Calculator!$D$7*150),1)),ABS(MOD(A50*Calculator!$C$17/(Calculator!$D$7*150),1)-0.5)),IF(INT(2*A50*Calculator!$C$17/(Calculator!$D$7*150))&gt;INT(2*A50*Calculator!$B$17/(Calculator!$D$7*150)),0,1))),1)</f>
        <v>0.0634736842105262</v>
      </c>
      <c r="H50" s="252" t="n">
        <f aca="false">IF(Calculator!$E$18="YES",IF(A50&lt;Calculator!$G$18,0,MIN(MIN(MIN(MOD(A50*Calculator!$B$18/(Calculator!$D$7*150),1),1-MOD(A50*Calculator!$B$18/(Calculator!$D$7*150),1)),ABS(MOD(A50*Calculator!$B$18/(Calculator!$D$7*150),1)-0.5)),MIN(MIN(MOD(A50*Calculator!$C$18/(Calculator!$D$7*150),1),1-MOD(A50*Calculator!$C$18/(Calculator!$D$7*150),1)),ABS(MOD(A50*Calculator!$C$18/(Calculator!$D$7*150),1)-0.5)),IF(INT(2*A50*Calculator!$C$18/(Calculator!$D$7*150))&gt;INT(2*A50*Calculator!$B$18/(Calculator!$D$7*150)),0,1))),1)</f>
        <v>1</v>
      </c>
      <c r="I50" s="252" t="n">
        <f aca="false">IF(Calculator!$E$19="YES",IF(A50&lt;Calculator!$G$19,0,MIN(MIN(MIN(MOD(A50*Calculator!$B$19/(Calculator!$D$7*150),1),1-MOD(A50*Calculator!$B$19/(Calculator!$D$7*150),1)),ABS(MOD(A50*Calculator!$B$19/(Calculator!$D$7*150),1)-0.5)),MIN(MIN(MOD(A50*Calculator!$C$19/(Calculator!$D$7*150),1),1-MOD(A50*Calculator!$C$19/(Calculator!$D$7*150),1)),ABS(MOD(A50*Calculator!$C$19/(Calculator!$D$7*150),1)-0.5)),IF(INT(2*A50*Calculator!$C$19/(Calculator!$D$7*150))&gt;INT(2*A50*Calculator!$B$19/(Calculator!$D$7*150)),0,1))),1)</f>
        <v>1</v>
      </c>
      <c r="J50" s="252" t="n">
        <f aca="false">IF(Calculator!$E$20="YES",IF(A50&lt;Calculator!$G$20,0,MIN(MIN(MIN(MOD(A50*Calculator!$B$20/(Calculator!$D$7*150),1),1-MOD(A50*Calculator!$B$20/(Calculator!$D$7*150),1)),ABS(MOD(A50*Calculator!$B$20/(Calculator!$D$7*150),1)-0.5)),MIN(MIN(MOD(A50*Calculator!$C$20/(Calculator!$D$7*150),1),1-MOD(A50*Calculator!$C$20/(Calculator!$D$7*150),1)),ABS(MOD(A50*Calculator!$C$20/(Calculator!$D$7*150),1)-0.5)),IF(INT(2*A50*Calculator!$C$20/(Calculator!$D$7*150))&gt;INT(2*A50*Calculator!$B$20/(Calculator!$D$7*150)),0,1))),1)</f>
        <v>1</v>
      </c>
      <c r="K50" s="252" t="n">
        <f aca="false">IF(Calculator!$E$21="YES",IF(A50&lt;Calculator!$G$21,0,MIN(MIN(MIN(MOD(A50*Calculator!$B$21/(Calculator!$D$7*150),1),1-MOD(A50*Calculator!$B$21/(Calculator!$D$7*150),1)),ABS(MOD(A50*Calculator!$B$21/(Calculator!$D$7*150),1)-0.5)),MIN(MIN(MOD(A50*Calculator!$C$21/(Calculator!$D$7*150),1),1-MOD(A50*Calculator!$C$21/(Calculator!$D$7*150),1)),ABS(MOD(A50*Calculator!$C$21/(Calculator!$D$7*150),1)-0.5)),IF(INT(2*A50*Calculator!$C$21/(Calculator!$D$7*150))&gt;INT(2*A50*Calculator!$B$21/(Calculator!$D$7*150)),0,1))),1)</f>
        <v>1</v>
      </c>
      <c r="L50" s="252" t="n">
        <f aca="false">IF(Calculator!$E$22="YES",IF(A50&lt;Calculator!$G$22,0,MIN(MIN(MIN(MOD(A50*Calculator!$B$22/(Calculator!$D$7*150),1),1-MOD(A50*Calculator!$B$22/(Calculator!$D$7*150),1)),ABS(MOD(A50*Calculator!$B$22/(Calculator!$D$7*150),1)-0.5)),MIN(MIN(MOD(A50*Calculator!$C$22/(Calculator!$D$7*150),1),1-MOD(A50*Calculator!$C$22/(Calculator!$D$7*150),1)),ABS(MOD(A50*Calculator!$C$22/(Calculator!$D$7*150),1)-0.5)),IF(INT(2*A50*Calculator!$C$22/(Calculator!$D$7*150))&gt;INT(2*A50*Calculator!$B$22/(Calculator!$D$7*150)),0,1))),1)</f>
        <v>1</v>
      </c>
      <c r="M50" s="252" t="n">
        <f aca="false">MIN(B50:L50)</f>
        <v>0</v>
      </c>
      <c r="N50" s="252" t="n">
        <f aca="false">SUMPRODUCT(($M$7:$M$557&gt;M50)*1)+SUMPRODUCT(($M$7:$M$557=M50)*(ROW($M$7:$M$557)&lt;ROW(M50)))+1</f>
        <v>426</v>
      </c>
      <c r="O50" s="252" t="str">
        <f aca="false">IF(M50&gt;=0.13,"★★★ EXCELLENT",IF(M50&gt;=0.12,"★★  GOOD",IF(M50&gt;=0.07,"★  FAIR",IF(M50&gt;=0.025,"⚠  MARGINAL","✗  AVOID"))))</f>
        <v>✗  AVOID</v>
      </c>
    </row>
    <row r="51" customFormat="false" ht="15" hidden="false" customHeight="true" outlineLevel="0" collapsed="false">
      <c r="A51" s="249" t="n">
        <v>9.4</v>
      </c>
      <c r="B51" s="250" t="n">
        <f aca="false">IF(Calculator!$E$12="YES",IF(A51&lt;Calculator!$G$12,0,MIN(MIN(MIN(MOD(A51*Calculator!$B$12/(Calculator!$D$7*150),1),1-MOD(A51*Calculator!$B$12/(Calculator!$D$7*150),1)),ABS(MOD(A51*Calculator!$B$12/(Calculator!$D$7*150),1)-0.5)),MIN(MIN(MOD(A51*Calculator!$C$12/(Calculator!$D$7*150),1),1-MOD(A51*Calculator!$C$12/(Calculator!$D$7*150),1)),ABS(MOD(A51*Calculator!$C$12/(Calculator!$D$7*150),1)-0.5)),IF(INT(2*A51*Calculator!$C$12/(Calculator!$D$7*150))&gt;INT(2*A51*Calculator!$B$12/(Calculator!$D$7*150)),0,1))),1)</f>
        <v>1</v>
      </c>
      <c r="C51" s="250" t="n">
        <f aca="false">IF(Calculator!$E$13="YES",IF(A51&lt;Calculator!$G$13,0,MIN(MIN(MIN(MOD(A51*Calculator!$B$13/(Calculator!$D$7*150),1),1-MOD(A51*Calculator!$B$13/(Calculator!$D$7*150),1)),ABS(MOD(A51*Calculator!$B$13/(Calculator!$D$7*150),1)-0.5)),MIN(MIN(MOD(A51*Calculator!$C$13/(Calculator!$D$7*150),1),1-MOD(A51*Calculator!$C$13/(Calculator!$D$7*150),1)),ABS(MOD(A51*Calculator!$C$13/(Calculator!$D$7*150),1)-0.5)),IF(INT(2*A51*Calculator!$C$13/(Calculator!$D$7*150))&gt;INT(2*A51*Calculator!$B$13/(Calculator!$D$7*150)),0,1))),1)</f>
        <v>1</v>
      </c>
      <c r="D51" s="250" t="n">
        <f aca="false">IF(Calculator!$E$14="YES",IF(A51&lt;Calculator!$G$14,0,MIN(MIN(MIN(MOD(A51*Calculator!$B$14/(Calculator!$D$7*150),1),1-MOD(A51*Calculator!$B$14/(Calculator!$D$7*150),1)),ABS(MOD(A51*Calculator!$B$14/(Calculator!$D$7*150),1)-0.5)),MIN(MIN(MOD(A51*Calculator!$C$14/(Calculator!$D$7*150),1),1-MOD(A51*Calculator!$C$14/(Calculator!$D$7*150),1)),ABS(MOD(A51*Calculator!$C$14/(Calculator!$D$7*150),1)-0.5)),IF(INT(2*A51*Calculator!$C$14/(Calculator!$D$7*150))&gt;INT(2*A51*Calculator!$B$14/(Calculator!$D$7*150)),0,1))),1)</f>
        <v>1</v>
      </c>
      <c r="E51" s="250" t="n">
        <f aca="false">IF(Calculator!$E$15="YES",IF(A51&lt;Calculator!$G$15,0,MIN(MIN(MIN(MOD(A51*Calculator!$B$15/(Calculator!$D$7*150),1),1-MOD(A51*Calculator!$B$15/(Calculator!$D$7*150),1)),ABS(MOD(A51*Calculator!$B$15/(Calculator!$D$7*150),1)-0.5)),MIN(MIN(MOD(A51*Calculator!$C$15/(Calculator!$D$7*150),1),1-MOD(A51*Calculator!$C$15/(Calculator!$D$7*150),1)),ABS(MOD(A51*Calculator!$C$15/(Calculator!$D$7*150),1)-0.5)),IF(INT(2*A51*Calculator!$C$15/(Calculator!$D$7*150))&gt;INT(2*A51*Calculator!$B$15/(Calculator!$D$7*150)),0,1))),1)</f>
        <v>0</v>
      </c>
      <c r="F51" s="250" t="n">
        <f aca="false">IF(Calculator!$E$16="YES",IF(A51&lt;Calculator!$G$16,0,MIN(MIN(MIN(MOD(A51*Calculator!$B$16/(Calculator!$D$7*150),1),1-MOD(A51*Calculator!$B$16/(Calculator!$D$7*150),1)),ABS(MOD(A51*Calculator!$B$16/(Calculator!$D$7*150),1)-0.5)),MIN(MIN(MOD(A51*Calculator!$C$16/(Calculator!$D$7*150),1),1-MOD(A51*Calculator!$C$16/(Calculator!$D$7*150),1)),ABS(MOD(A51*Calculator!$C$16/(Calculator!$D$7*150),1)-0.5)),IF(INT(2*A51*Calculator!$C$16/(Calculator!$D$7*150))&gt;INT(2*A51*Calculator!$B$16/(Calculator!$D$7*150)),0,1))),1)</f>
        <v>1</v>
      </c>
      <c r="G51" s="250" t="n">
        <f aca="false">IF(Calculator!$E$17="YES",IF(A51&lt;Calculator!$G$17,0,MIN(MIN(MIN(MOD(A51*Calculator!$B$17/(Calculator!$D$7*150),1),1-MOD(A51*Calculator!$B$17/(Calculator!$D$7*150),1)),ABS(MOD(A51*Calculator!$B$17/(Calculator!$D$7*150),1)-0.5)),MIN(MIN(MOD(A51*Calculator!$C$17/(Calculator!$D$7*150),1),1-MOD(A51*Calculator!$C$17/(Calculator!$D$7*150),1)),ABS(MOD(A51*Calculator!$C$17/(Calculator!$D$7*150),1)-0.5)),IF(INT(2*A51*Calculator!$C$17/(Calculator!$D$7*150))&gt;INT(2*A51*Calculator!$B$17/(Calculator!$D$7*150)),0,1))),1)</f>
        <v>0.0534035087719297</v>
      </c>
      <c r="H51" s="250" t="n">
        <f aca="false">IF(Calculator!$E$18="YES",IF(A51&lt;Calculator!$G$18,0,MIN(MIN(MIN(MOD(A51*Calculator!$B$18/(Calculator!$D$7*150),1),1-MOD(A51*Calculator!$B$18/(Calculator!$D$7*150),1)),ABS(MOD(A51*Calculator!$B$18/(Calculator!$D$7*150),1)-0.5)),MIN(MIN(MOD(A51*Calculator!$C$18/(Calculator!$D$7*150),1),1-MOD(A51*Calculator!$C$18/(Calculator!$D$7*150),1)),ABS(MOD(A51*Calculator!$C$18/(Calculator!$D$7*150),1)-0.5)),IF(INT(2*A51*Calculator!$C$18/(Calculator!$D$7*150))&gt;INT(2*A51*Calculator!$B$18/(Calculator!$D$7*150)),0,1))),1)</f>
        <v>1</v>
      </c>
      <c r="I51" s="250" t="n">
        <f aca="false">IF(Calculator!$E$19="YES",IF(A51&lt;Calculator!$G$19,0,MIN(MIN(MIN(MOD(A51*Calculator!$B$19/(Calculator!$D$7*150),1),1-MOD(A51*Calculator!$B$19/(Calculator!$D$7*150),1)),ABS(MOD(A51*Calculator!$B$19/(Calculator!$D$7*150),1)-0.5)),MIN(MIN(MOD(A51*Calculator!$C$19/(Calculator!$D$7*150),1),1-MOD(A51*Calculator!$C$19/(Calculator!$D$7*150),1)),ABS(MOD(A51*Calculator!$C$19/(Calculator!$D$7*150),1)-0.5)),IF(INT(2*A51*Calculator!$C$19/(Calculator!$D$7*150))&gt;INT(2*A51*Calculator!$B$19/(Calculator!$D$7*150)),0,1))),1)</f>
        <v>1</v>
      </c>
      <c r="J51" s="250" t="n">
        <f aca="false">IF(Calculator!$E$20="YES",IF(A51&lt;Calculator!$G$20,0,MIN(MIN(MIN(MOD(A51*Calculator!$B$20/(Calculator!$D$7*150),1),1-MOD(A51*Calculator!$B$20/(Calculator!$D$7*150),1)),ABS(MOD(A51*Calculator!$B$20/(Calculator!$D$7*150),1)-0.5)),MIN(MIN(MOD(A51*Calculator!$C$20/(Calculator!$D$7*150),1),1-MOD(A51*Calculator!$C$20/(Calculator!$D$7*150),1)),ABS(MOD(A51*Calculator!$C$20/(Calculator!$D$7*150),1)-0.5)),IF(INT(2*A51*Calculator!$C$20/(Calculator!$D$7*150))&gt;INT(2*A51*Calculator!$B$20/(Calculator!$D$7*150)),0,1))),1)</f>
        <v>1</v>
      </c>
      <c r="K51" s="250" t="n">
        <f aca="false">IF(Calculator!$E$21="YES",IF(A51&lt;Calculator!$G$21,0,MIN(MIN(MIN(MOD(A51*Calculator!$B$21/(Calculator!$D$7*150),1),1-MOD(A51*Calculator!$B$21/(Calculator!$D$7*150),1)),ABS(MOD(A51*Calculator!$B$21/(Calculator!$D$7*150),1)-0.5)),MIN(MIN(MOD(A51*Calculator!$C$21/(Calculator!$D$7*150),1),1-MOD(A51*Calculator!$C$21/(Calculator!$D$7*150),1)),ABS(MOD(A51*Calculator!$C$21/(Calculator!$D$7*150),1)-0.5)),IF(INT(2*A51*Calculator!$C$21/(Calculator!$D$7*150))&gt;INT(2*A51*Calculator!$B$21/(Calculator!$D$7*150)),0,1))),1)</f>
        <v>1</v>
      </c>
      <c r="L51" s="250" t="n">
        <f aca="false">IF(Calculator!$E$22="YES",IF(A51&lt;Calculator!$G$22,0,MIN(MIN(MIN(MOD(A51*Calculator!$B$22/(Calculator!$D$7*150),1),1-MOD(A51*Calculator!$B$22/(Calculator!$D$7*150),1)),ABS(MOD(A51*Calculator!$B$22/(Calculator!$D$7*150),1)-0.5)),MIN(MIN(MOD(A51*Calculator!$C$22/(Calculator!$D$7*150),1),1-MOD(A51*Calculator!$C$22/(Calculator!$D$7*150),1)),ABS(MOD(A51*Calculator!$C$22/(Calculator!$D$7*150),1)-0.5)),IF(INT(2*A51*Calculator!$C$22/(Calculator!$D$7*150))&gt;INT(2*A51*Calculator!$B$22/(Calculator!$D$7*150)),0,1))),1)</f>
        <v>1</v>
      </c>
      <c r="M51" s="250" t="n">
        <f aca="false">MIN(B51:L51)</f>
        <v>0</v>
      </c>
      <c r="N51" s="250" t="n">
        <f aca="false">SUMPRODUCT(($M$7:$M$557&gt;M51)*1)+SUMPRODUCT(($M$7:$M$557=M51)*(ROW($M$7:$M$557)&lt;ROW(M51)))+1</f>
        <v>427</v>
      </c>
      <c r="O51" s="250" t="str">
        <f aca="false">IF(M51&gt;=0.13,"★★★ EXCELLENT",IF(M51&gt;=0.12,"★★  GOOD",IF(M51&gt;=0.07,"★  FAIR",IF(M51&gt;=0.025,"⚠  MARGINAL","✗  AVOID"))))</f>
        <v>✗  AVOID</v>
      </c>
    </row>
    <row r="52" customFormat="false" ht="15" hidden="false" customHeight="true" outlineLevel="0" collapsed="false">
      <c r="A52" s="251" t="n">
        <v>9.5</v>
      </c>
      <c r="B52" s="252" t="n">
        <f aca="false">IF(Calculator!$E$12="YES",IF(A52&lt;Calculator!$G$12,0,MIN(MIN(MIN(MOD(A52*Calculator!$B$12/(Calculator!$D$7*150),1),1-MOD(A52*Calculator!$B$12/(Calculator!$D$7*150),1)),ABS(MOD(A52*Calculator!$B$12/(Calculator!$D$7*150),1)-0.5)),MIN(MIN(MOD(A52*Calculator!$C$12/(Calculator!$D$7*150),1),1-MOD(A52*Calculator!$C$12/(Calculator!$D$7*150),1)),ABS(MOD(A52*Calculator!$C$12/(Calculator!$D$7*150),1)-0.5)),IF(INT(2*A52*Calculator!$C$12/(Calculator!$D$7*150))&gt;INT(2*A52*Calculator!$B$12/(Calculator!$D$7*150)),0,1))),1)</f>
        <v>1</v>
      </c>
      <c r="C52" s="252" t="n">
        <f aca="false">IF(Calculator!$E$13="YES",IF(A52&lt;Calculator!$G$13,0,MIN(MIN(MIN(MOD(A52*Calculator!$B$13/(Calculator!$D$7*150),1),1-MOD(A52*Calculator!$B$13/(Calculator!$D$7*150),1)),ABS(MOD(A52*Calculator!$B$13/(Calculator!$D$7*150),1)-0.5)),MIN(MIN(MOD(A52*Calculator!$C$13/(Calculator!$D$7*150),1),1-MOD(A52*Calculator!$C$13/(Calculator!$D$7*150),1)),ABS(MOD(A52*Calculator!$C$13/(Calculator!$D$7*150),1)-0.5)),IF(INT(2*A52*Calculator!$C$13/(Calculator!$D$7*150))&gt;INT(2*A52*Calculator!$B$13/(Calculator!$D$7*150)),0,1))),1)</f>
        <v>1</v>
      </c>
      <c r="D52" s="252" t="n">
        <f aca="false">IF(Calculator!$E$14="YES",IF(A52&lt;Calculator!$G$14,0,MIN(MIN(MIN(MOD(A52*Calculator!$B$14/(Calculator!$D$7*150),1),1-MOD(A52*Calculator!$B$14/(Calculator!$D$7*150),1)),ABS(MOD(A52*Calculator!$B$14/(Calculator!$D$7*150),1)-0.5)),MIN(MIN(MOD(A52*Calculator!$C$14/(Calculator!$D$7*150),1),1-MOD(A52*Calculator!$C$14/(Calculator!$D$7*150),1)),ABS(MOD(A52*Calculator!$C$14/(Calculator!$D$7*150),1)-0.5)),IF(INT(2*A52*Calculator!$C$14/(Calculator!$D$7*150))&gt;INT(2*A52*Calculator!$B$14/(Calculator!$D$7*150)),0,1))),1)</f>
        <v>1</v>
      </c>
      <c r="E52" s="252" t="n">
        <f aca="false">IF(Calculator!$E$15="YES",IF(A52&lt;Calculator!$G$15,0,MIN(MIN(MIN(MOD(A52*Calculator!$B$15/(Calculator!$D$7*150),1),1-MOD(A52*Calculator!$B$15/(Calculator!$D$7*150),1)),ABS(MOD(A52*Calculator!$B$15/(Calculator!$D$7*150),1)-0.5)),MIN(MIN(MOD(A52*Calculator!$C$15/(Calculator!$D$7*150),1),1-MOD(A52*Calculator!$C$15/(Calculator!$D$7*150),1)),ABS(MOD(A52*Calculator!$C$15/(Calculator!$D$7*150),1)-0.5)),IF(INT(2*A52*Calculator!$C$15/(Calculator!$D$7*150))&gt;INT(2*A52*Calculator!$B$15/(Calculator!$D$7*150)),0,1))),1)</f>
        <v>0</v>
      </c>
      <c r="F52" s="252" t="n">
        <f aca="false">IF(Calculator!$E$16="YES",IF(A52&lt;Calculator!$G$16,0,MIN(MIN(MIN(MOD(A52*Calculator!$B$16/(Calculator!$D$7*150),1),1-MOD(A52*Calculator!$B$16/(Calculator!$D$7*150),1)),ABS(MOD(A52*Calculator!$B$16/(Calculator!$D$7*150),1)-0.5)),MIN(MIN(MOD(A52*Calculator!$C$16/(Calculator!$D$7*150),1),1-MOD(A52*Calculator!$C$16/(Calculator!$D$7*150),1)),ABS(MOD(A52*Calculator!$C$16/(Calculator!$D$7*150),1)-0.5)),IF(INT(2*A52*Calculator!$C$16/(Calculator!$D$7*150))&gt;INT(2*A52*Calculator!$B$16/(Calculator!$D$7*150)),0,1))),1)</f>
        <v>1</v>
      </c>
      <c r="G52" s="252" t="n">
        <f aca="false">IF(Calculator!$E$17="YES",IF(A52&lt;Calculator!$G$17,0,MIN(MIN(MIN(MOD(A52*Calculator!$B$17/(Calculator!$D$7*150),1),1-MOD(A52*Calculator!$B$17/(Calculator!$D$7*150),1)),ABS(MOD(A52*Calculator!$B$17/(Calculator!$D$7*150),1)-0.5)),MIN(MIN(MOD(A52*Calculator!$C$17/(Calculator!$D$7*150),1),1-MOD(A52*Calculator!$C$17/(Calculator!$D$7*150),1)),ABS(MOD(A52*Calculator!$C$17/(Calculator!$D$7*150),1)-0.5)),IF(INT(2*A52*Calculator!$C$17/(Calculator!$D$7*150))&gt;INT(2*A52*Calculator!$B$17/(Calculator!$D$7*150)),0,1))),1)</f>
        <v>0.0433333333333334</v>
      </c>
      <c r="H52" s="252" t="n">
        <f aca="false">IF(Calculator!$E$18="YES",IF(A52&lt;Calculator!$G$18,0,MIN(MIN(MIN(MOD(A52*Calculator!$B$18/(Calculator!$D$7*150),1),1-MOD(A52*Calculator!$B$18/(Calculator!$D$7*150),1)),ABS(MOD(A52*Calculator!$B$18/(Calculator!$D$7*150),1)-0.5)),MIN(MIN(MOD(A52*Calculator!$C$18/(Calculator!$D$7*150),1),1-MOD(A52*Calculator!$C$18/(Calculator!$D$7*150),1)),ABS(MOD(A52*Calculator!$C$18/(Calculator!$D$7*150),1)-0.5)),IF(INT(2*A52*Calculator!$C$18/(Calculator!$D$7*150))&gt;INT(2*A52*Calculator!$B$18/(Calculator!$D$7*150)),0,1))),1)</f>
        <v>1</v>
      </c>
      <c r="I52" s="252" t="n">
        <f aca="false">IF(Calculator!$E$19="YES",IF(A52&lt;Calculator!$G$19,0,MIN(MIN(MIN(MOD(A52*Calculator!$B$19/(Calculator!$D$7*150),1),1-MOD(A52*Calculator!$B$19/(Calculator!$D$7*150),1)),ABS(MOD(A52*Calculator!$B$19/(Calculator!$D$7*150),1)-0.5)),MIN(MIN(MOD(A52*Calculator!$C$19/(Calculator!$D$7*150),1),1-MOD(A52*Calculator!$C$19/(Calculator!$D$7*150),1)),ABS(MOD(A52*Calculator!$C$19/(Calculator!$D$7*150),1)-0.5)),IF(INT(2*A52*Calculator!$C$19/(Calculator!$D$7*150))&gt;INT(2*A52*Calculator!$B$19/(Calculator!$D$7*150)),0,1))),1)</f>
        <v>1</v>
      </c>
      <c r="J52" s="252" t="n">
        <f aca="false">IF(Calculator!$E$20="YES",IF(A52&lt;Calculator!$G$20,0,MIN(MIN(MIN(MOD(A52*Calculator!$B$20/(Calculator!$D$7*150),1),1-MOD(A52*Calculator!$B$20/(Calculator!$D$7*150),1)),ABS(MOD(A52*Calculator!$B$20/(Calculator!$D$7*150),1)-0.5)),MIN(MIN(MOD(A52*Calculator!$C$20/(Calculator!$D$7*150),1),1-MOD(A52*Calculator!$C$20/(Calculator!$D$7*150),1)),ABS(MOD(A52*Calculator!$C$20/(Calculator!$D$7*150),1)-0.5)),IF(INT(2*A52*Calculator!$C$20/(Calculator!$D$7*150))&gt;INT(2*A52*Calculator!$B$20/(Calculator!$D$7*150)),0,1))),1)</f>
        <v>1</v>
      </c>
      <c r="K52" s="252" t="n">
        <f aca="false">IF(Calculator!$E$21="YES",IF(A52&lt;Calculator!$G$21,0,MIN(MIN(MIN(MOD(A52*Calculator!$B$21/(Calculator!$D$7*150),1),1-MOD(A52*Calculator!$B$21/(Calculator!$D$7*150),1)),ABS(MOD(A52*Calculator!$B$21/(Calculator!$D$7*150),1)-0.5)),MIN(MIN(MOD(A52*Calculator!$C$21/(Calculator!$D$7*150),1),1-MOD(A52*Calculator!$C$21/(Calculator!$D$7*150),1)),ABS(MOD(A52*Calculator!$C$21/(Calculator!$D$7*150),1)-0.5)),IF(INT(2*A52*Calculator!$C$21/(Calculator!$D$7*150))&gt;INT(2*A52*Calculator!$B$21/(Calculator!$D$7*150)),0,1))),1)</f>
        <v>1</v>
      </c>
      <c r="L52" s="252" t="n">
        <f aca="false">IF(Calculator!$E$22="YES",IF(A52&lt;Calculator!$G$22,0,MIN(MIN(MIN(MOD(A52*Calculator!$B$22/(Calculator!$D$7*150),1),1-MOD(A52*Calculator!$B$22/(Calculator!$D$7*150),1)),ABS(MOD(A52*Calculator!$B$22/(Calculator!$D$7*150),1)-0.5)),MIN(MIN(MOD(A52*Calculator!$C$22/(Calculator!$D$7*150),1),1-MOD(A52*Calculator!$C$22/(Calculator!$D$7*150),1)),ABS(MOD(A52*Calculator!$C$22/(Calculator!$D$7*150),1)-0.5)),IF(INT(2*A52*Calculator!$C$22/(Calculator!$D$7*150))&gt;INT(2*A52*Calculator!$B$22/(Calculator!$D$7*150)),0,1))),1)</f>
        <v>1</v>
      </c>
      <c r="M52" s="252" t="n">
        <f aca="false">MIN(B52:L52)</f>
        <v>0</v>
      </c>
      <c r="N52" s="252" t="n">
        <f aca="false">SUMPRODUCT(($M$7:$M$557&gt;M52)*1)+SUMPRODUCT(($M$7:$M$557=M52)*(ROW($M$7:$M$557)&lt;ROW(M52)))+1</f>
        <v>428</v>
      </c>
      <c r="O52" s="252" t="str">
        <f aca="false">IF(M52&gt;=0.13,"★★★ EXCELLENT",IF(M52&gt;=0.12,"★★  GOOD",IF(M52&gt;=0.07,"★  FAIR",IF(M52&gt;=0.025,"⚠  MARGINAL","✗  AVOID"))))</f>
        <v>✗  AVOID</v>
      </c>
    </row>
    <row r="53" customFormat="false" ht="15" hidden="false" customHeight="true" outlineLevel="0" collapsed="false">
      <c r="A53" s="249" t="n">
        <v>9.6</v>
      </c>
      <c r="B53" s="250" t="n">
        <f aca="false">IF(Calculator!$E$12="YES",IF(A53&lt;Calculator!$G$12,0,MIN(MIN(MIN(MOD(A53*Calculator!$B$12/(Calculator!$D$7*150),1),1-MOD(A53*Calculator!$B$12/(Calculator!$D$7*150),1)),ABS(MOD(A53*Calculator!$B$12/(Calculator!$D$7*150),1)-0.5)),MIN(MIN(MOD(A53*Calculator!$C$12/(Calculator!$D$7*150),1),1-MOD(A53*Calculator!$C$12/(Calculator!$D$7*150),1)),ABS(MOD(A53*Calculator!$C$12/(Calculator!$D$7*150),1)-0.5)),IF(INT(2*A53*Calculator!$C$12/(Calculator!$D$7*150))&gt;INT(2*A53*Calculator!$B$12/(Calculator!$D$7*150)),0,1))),1)</f>
        <v>1</v>
      </c>
      <c r="C53" s="250" t="n">
        <f aca="false">IF(Calculator!$E$13="YES",IF(A53&lt;Calculator!$G$13,0,MIN(MIN(MIN(MOD(A53*Calculator!$B$13/(Calculator!$D$7*150),1),1-MOD(A53*Calculator!$B$13/(Calculator!$D$7*150),1)),ABS(MOD(A53*Calculator!$B$13/(Calculator!$D$7*150),1)-0.5)),MIN(MIN(MOD(A53*Calculator!$C$13/(Calculator!$D$7*150),1),1-MOD(A53*Calculator!$C$13/(Calculator!$D$7*150),1)),ABS(MOD(A53*Calculator!$C$13/(Calculator!$D$7*150),1)-0.5)),IF(INT(2*A53*Calculator!$C$13/(Calculator!$D$7*150))&gt;INT(2*A53*Calculator!$B$13/(Calculator!$D$7*150)),0,1))),1)</f>
        <v>1</v>
      </c>
      <c r="D53" s="250" t="n">
        <f aca="false">IF(Calculator!$E$14="YES",IF(A53&lt;Calculator!$G$14,0,MIN(MIN(MIN(MOD(A53*Calculator!$B$14/(Calculator!$D$7*150),1),1-MOD(A53*Calculator!$B$14/(Calculator!$D$7*150),1)),ABS(MOD(A53*Calculator!$B$14/(Calculator!$D$7*150),1)-0.5)),MIN(MIN(MOD(A53*Calculator!$C$14/(Calculator!$D$7*150),1),1-MOD(A53*Calculator!$C$14/(Calculator!$D$7*150),1)),ABS(MOD(A53*Calculator!$C$14/(Calculator!$D$7*150),1)-0.5)),IF(INT(2*A53*Calculator!$C$14/(Calculator!$D$7*150))&gt;INT(2*A53*Calculator!$B$14/(Calculator!$D$7*150)),0,1))),1)</f>
        <v>1</v>
      </c>
      <c r="E53" s="250" t="n">
        <f aca="false">IF(Calculator!$E$15="YES",IF(A53&lt;Calculator!$G$15,0,MIN(MIN(MIN(MOD(A53*Calculator!$B$15/(Calculator!$D$7*150),1),1-MOD(A53*Calculator!$B$15/(Calculator!$D$7*150),1)),ABS(MOD(A53*Calculator!$B$15/(Calculator!$D$7*150),1)-0.5)),MIN(MIN(MOD(A53*Calculator!$C$15/(Calculator!$D$7*150),1),1-MOD(A53*Calculator!$C$15/(Calculator!$D$7*150),1)),ABS(MOD(A53*Calculator!$C$15/(Calculator!$D$7*150),1)-0.5)),IF(INT(2*A53*Calculator!$C$15/(Calculator!$D$7*150))&gt;INT(2*A53*Calculator!$B$15/(Calculator!$D$7*150)),0,1))),1)</f>
        <v>0</v>
      </c>
      <c r="F53" s="250" t="n">
        <f aca="false">IF(Calculator!$E$16="YES",IF(A53&lt;Calculator!$G$16,0,MIN(MIN(MIN(MOD(A53*Calculator!$B$16/(Calculator!$D$7*150),1),1-MOD(A53*Calculator!$B$16/(Calculator!$D$7*150),1)),ABS(MOD(A53*Calculator!$B$16/(Calculator!$D$7*150),1)-0.5)),MIN(MIN(MOD(A53*Calculator!$C$16/(Calculator!$D$7*150),1),1-MOD(A53*Calculator!$C$16/(Calculator!$D$7*150),1)),ABS(MOD(A53*Calculator!$C$16/(Calculator!$D$7*150),1)-0.5)),IF(INT(2*A53*Calculator!$C$16/(Calculator!$D$7*150))&gt;INT(2*A53*Calculator!$B$16/(Calculator!$D$7*150)),0,1))),1)</f>
        <v>1</v>
      </c>
      <c r="G53" s="250" t="n">
        <f aca="false">IF(Calculator!$E$17="YES",IF(A53&lt;Calculator!$G$17,0,MIN(MIN(MIN(MOD(A53*Calculator!$B$17/(Calculator!$D$7*150),1),1-MOD(A53*Calculator!$B$17/(Calculator!$D$7*150),1)),ABS(MOD(A53*Calculator!$B$17/(Calculator!$D$7*150),1)-0.5)),MIN(MIN(MOD(A53*Calculator!$C$17/(Calculator!$D$7*150),1),1-MOD(A53*Calculator!$C$17/(Calculator!$D$7*150),1)),ABS(MOD(A53*Calculator!$C$17/(Calculator!$D$7*150),1)-0.5)),IF(INT(2*A53*Calculator!$C$17/(Calculator!$D$7*150))&gt;INT(2*A53*Calculator!$B$17/(Calculator!$D$7*150)),0,1))),1)</f>
        <v>0.0332631578947369</v>
      </c>
      <c r="H53" s="250" t="n">
        <f aca="false">IF(Calculator!$E$18="YES",IF(A53&lt;Calculator!$G$18,0,MIN(MIN(MIN(MOD(A53*Calculator!$B$18/(Calculator!$D$7*150),1),1-MOD(A53*Calculator!$B$18/(Calculator!$D$7*150),1)),ABS(MOD(A53*Calculator!$B$18/(Calculator!$D$7*150),1)-0.5)),MIN(MIN(MOD(A53*Calculator!$C$18/(Calculator!$D$7*150),1),1-MOD(A53*Calculator!$C$18/(Calculator!$D$7*150),1)),ABS(MOD(A53*Calculator!$C$18/(Calculator!$D$7*150),1)-0.5)),IF(INT(2*A53*Calculator!$C$18/(Calculator!$D$7*150))&gt;INT(2*A53*Calculator!$B$18/(Calculator!$D$7*150)),0,1))),1)</f>
        <v>1</v>
      </c>
      <c r="I53" s="250" t="n">
        <f aca="false">IF(Calculator!$E$19="YES",IF(A53&lt;Calculator!$G$19,0,MIN(MIN(MIN(MOD(A53*Calculator!$B$19/(Calculator!$D$7*150),1),1-MOD(A53*Calculator!$B$19/(Calculator!$D$7*150),1)),ABS(MOD(A53*Calculator!$B$19/(Calculator!$D$7*150),1)-0.5)),MIN(MIN(MOD(A53*Calculator!$C$19/(Calculator!$D$7*150),1),1-MOD(A53*Calculator!$C$19/(Calculator!$D$7*150),1)),ABS(MOD(A53*Calculator!$C$19/(Calculator!$D$7*150),1)-0.5)),IF(INT(2*A53*Calculator!$C$19/(Calculator!$D$7*150))&gt;INT(2*A53*Calculator!$B$19/(Calculator!$D$7*150)),0,1))),1)</f>
        <v>1</v>
      </c>
      <c r="J53" s="250" t="n">
        <f aca="false">IF(Calculator!$E$20="YES",IF(A53&lt;Calculator!$G$20,0,MIN(MIN(MIN(MOD(A53*Calculator!$B$20/(Calculator!$D$7*150),1),1-MOD(A53*Calculator!$B$20/(Calculator!$D$7*150),1)),ABS(MOD(A53*Calculator!$B$20/(Calculator!$D$7*150),1)-0.5)),MIN(MIN(MOD(A53*Calculator!$C$20/(Calculator!$D$7*150),1),1-MOD(A53*Calculator!$C$20/(Calculator!$D$7*150),1)),ABS(MOD(A53*Calculator!$C$20/(Calculator!$D$7*150),1)-0.5)),IF(INT(2*A53*Calculator!$C$20/(Calculator!$D$7*150))&gt;INT(2*A53*Calculator!$B$20/(Calculator!$D$7*150)),0,1))),1)</f>
        <v>1</v>
      </c>
      <c r="K53" s="250" t="n">
        <f aca="false">IF(Calculator!$E$21="YES",IF(A53&lt;Calculator!$G$21,0,MIN(MIN(MIN(MOD(A53*Calculator!$B$21/(Calculator!$D$7*150),1),1-MOD(A53*Calculator!$B$21/(Calculator!$D$7*150),1)),ABS(MOD(A53*Calculator!$B$21/(Calculator!$D$7*150),1)-0.5)),MIN(MIN(MOD(A53*Calculator!$C$21/(Calculator!$D$7*150),1),1-MOD(A53*Calculator!$C$21/(Calculator!$D$7*150),1)),ABS(MOD(A53*Calculator!$C$21/(Calculator!$D$7*150),1)-0.5)),IF(INT(2*A53*Calculator!$C$21/(Calculator!$D$7*150))&gt;INT(2*A53*Calculator!$B$21/(Calculator!$D$7*150)),0,1))),1)</f>
        <v>1</v>
      </c>
      <c r="L53" s="250" t="n">
        <f aca="false">IF(Calculator!$E$22="YES",IF(A53&lt;Calculator!$G$22,0,MIN(MIN(MIN(MOD(A53*Calculator!$B$22/(Calculator!$D$7*150),1),1-MOD(A53*Calculator!$B$22/(Calculator!$D$7*150),1)),ABS(MOD(A53*Calculator!$B$22/(Calculator!$D$7*150),1)-0.5)),MIN(MIN(MOD(A53*Calculator!$C$22/(Calculator!$D$7*150),1),1-MOD(A53*Calculator!$C$22/(Calculator!$D$7*150),1)),ABS(MOD(A53*Calculator!$C$22/(Calculator!$D$7*150),1)-0.5)),IF(INT(2*A53*Calculator!$C$22/(Calculator!$D$7*150))&gt;INT(2*A53*Calculator!$B$22/(Calculator!$D$7*150)),0,1))),1)</f>
        <v>1</v>
      </c>
      <c r="M53" s="250" t="n">
        <f aca="false">MIN(B53:L53)</f>
        <v>0</v>
      </c>
      <c r="N53" s="250" t="n">
        <f aca="false">SUMPRODUCT(($M$7:$M$557&gt;M53)*1)+SUMPRODUCT(($M$7:$M$557=M53)*(ROW($M$7:$M$557)&lt;ROW(M53)))+1</f>
        <v>429</v>
      </c>
      <c r="O53" s="250" t="str">
        <f aca="false">IF(M53&gt;=0.13,"★★★ EXCELLENT",IF(M53&gt;=0.12,"★★  GOOD",IF(M53&gt;=0.07,"★  FAIR",IF(M53&gt;=0.025,"⚠  MARGINAL","✗  AVOID"))))</f>
        <v>✗  AVOID</v>
      </c>
    </row>
    <row r="54" customFormat="false" ht="15" hidden="false" customHeight="true" outlineLevel="0" collapsed="false">
      <c r="A54" s="251" t="n">
        <v>9.7</v>
      </c>
      <c r="B54" s="252" t="n">
        <f aca="false">IF(Calculator!$E$12="YES",IF(A54&lt;Calculator!$G$12,0,MIN(MIN(MIN(MOD(A54*Calculator!$B$12/(Calculator!$D$7*150),1),1-MOD(A54*Calculator!$B$12/(Calculator!$D$7*150),1)),ABS(MOD(A54*Calculator!$B$12/(Calculator!$D$7*150),1)-0.5)),MIN(MIN(MOD(A54*Calculator!$C$12/(Calculator!$D$7*150),1),1-MOD(A54*Calculator!$C$12/(Calculator!$D$7*150),1)),ABS(MOD(A54*Calculator!$C$12/(Calculator!$D$7*150),1)-0.5)),IF(INT(2*A54*Calculator!$C$12/(Calculator!$D$7*150))&gt;INT(2*A54*Calculator!$B$12/(Calculator!$D$7*150)),0,1))),1)</f>
        <v>1</v>
      </c>
      <c r="C54" s="252" t="n">
        <f aca="false">IF(Calculator!$E$13="YES",IF(A54&lt;Calculator!$G$13,0,MIN(MIN(MIN(MOD(A54*Calculator!$B$13/(Calculator!$D$7*150),1),1-MOD(A54*Calculator!$B$13/(Calculator!$D$7*150),1)),ABS(MOD(A54*Calculator!$B$13/(Calculator!$D$7*150),1)-0.5)),MIN(MIN(MOD(A54*Calculator!$C$13/(Calculator!$D$7*150),1),1-MOD(A54*Calculator!$C$13/(Calculator!$D$7*150),1)),ABS(MOD(A54*Calculator!$C$13/(Calculator!$D$7*150),1)-0.5)),IF(INT(2*A54*Calculator!$C$13/(Calculator!$D$7*150))&gt;INT(2*A54*Calculator!$B$13/(Calculator!$D$7*150)),0,1))),1)</f>
        <v>1</v>
      </c>
      <c r="D54" s="252" t="n">
        <f aca="false">IF(Calculator!$E$14="YES",IF(A54&lt;Calculator!$G$14,0,MIN(MIN(MIN(MOD(A54*Calculator!$B$14/(Calculator!$D$7*150),1),1-MOD(A54*Calculator!$B$14/(Calculator!$D$7*150),1)),ABS(MOD(A54*Calculator!$B$14/(Calculator!$D$7*150),1)-0.5)),MIN(MIN(MOD(A54*Calculator!$C$14/(Calculator!$D$7*150),1),1-MOD(A54*Calculator!$C$14/(Calculator!$D$7*150),1)),ABS(MOD(A54*Calculator!$C$14/(Calculator!$D$7*150),1)-0.5)),IF(INT(2*A54*Calculator!$C$14/(Calculator!$D$7*150))&gt;INT(2*A54*Calculator!$B$14/(Calculator!$D$7*150)),0,1))),1)</f>
        <v>1</v>
      </c>
      <c r="E54" s="252" t="n">
        <f aca="false">IF(Calculator!$E$15="YES",IF(A54&lt;Calculator!$G$15,0,MIN(MIN(MIN(MOD(A54*Calculator!$B$15/(Calculator!$D$7*150),1),1-MOD(A54*Calculator!$B$15/(Calculator!$D$7*150),1)),ABS(MOD(A54*Calculator!$B$15/(Calculator!$D$7*150),1)-0.5)),MIN(MIN(MOD(A54*Calculator!$C$15/(Calculator!$D$7*150),1),1-MOD(A54*Calculator!$C$15/(Calculator!$D$7*150),1)),ABS(MOD(A54*Calculator!$C$15/(Calculator!$D$7*150),1)-0.5)),IF(INT(2*A54*Calculator!$C$15/(Calculator!$D$7*150))&gt;INT(2*A54*Calculator!$B$15/(Calculator!$D$7*150)),0,1))),1)</f>
        <v>0</v>
      </c>
      <c r="F54" s="252" t="n">
        <f aca="false">IF(Calculator!$E$16="YES",IF(A54&lt;Calculator!$G$16,0,MIN(MIN(MIN(MOD(A54*Calculator!$B$16/(Calculator!$D$7*150),1),1-MOD(A54*Calculator!$B$16/(Calculator!$D$7*150),1)),ABS(MOD(A54*Calculator!$B$16/(Calculator!$D$7*150),1)-0.5)),MIN(MIN(MOD(A54*Calculator!$C$16/(Calculator!$D$7*150),1),1-MOD(A54*Calculator!$C$16/(Calculator!$D$7*150),1)),ABS(MOD(A54*Calculator!$C$16/(Calculator!$D$7*150),1)-0.5)),IF(INT(2*A54*Calculator!$C$16/(Calculator!$D$7*150))&gt;INT(2*A54*Calculator!$B$16/(Calculator!$D$7*150)),0,1))),1)</f>
        <v>1</v>
      </c>
      <c r="G54" s="252" t="n">
        <f aca="false">IF(Calculator!$E$17="YES",IF(A54&lt;Calculator!$G$17,0,MIN(MIN(MIN(MOD(A54*Calculator!$B$17/(Calculator!$D$7*150),1),1-MOD(A54*Calculator!$B$17/(Calculator!$D$7*150),1)),ABS(MOD(A54*Calculator!$B$17/(Calculator!$D$7*150),1)-0.5)),MIN(MIN(MOD(A54*Calculator!$C$17/(Calculator!$D$7*150),1),1-MOD(A54*Calculator!$C$17/(Calculator!$D$7*150),1)),ABS(MOD(A54*Calculator!$C$17/(Calculator!$D$7*150),1)-0.5)),IF(INT(2*A54*Calculator!$C$17/(Calculator!$D$7*150))&gt;INT(2*A54*Calculator!$B$17/(Calculator!$D$7*150)),0,1))),1)</f>
        <v>0.0231929824561404</v>
      </c>
      <c r="H54" s="252" t="n">
        <f aca="false">IF(Calculator!$E$18="YES",IF(A54&lt;Calculator!$G$18,0,MIN(MIN(MIN(MOD(A54*Calculator!$B$18/(Calculator!$D$7*150),1),1-MOD(A54*Calculator!$B$18/(Calculator!$D$7*150),1)),ABS(MOD(A54*Calculator!$B$18/(Calculator!$D$7*150),1)-0.5)),MIN(MIN(MOD(A54*Calculator!$C$18/(Calculator!$D$7*150),1),1-MOD(A54*Calculator!$C$18/(Calculator!$D$7*150),1)),ABS(MOD(A54*Calculator!$C$18/(Calculator!$D$7*150),1)-0.5)),IF(INT(2*A54*Calculator!$C$18/(Calculator!$D$7*150))&gt;INT(2*A54*Calculator!$B$18/(Calculator!$D$7*150)),0,1))),1)</f>
        <v>1</v>
      </c>
      <c r="I54" s="252" t="n">
        <f aca="false">IF(Calculator!$E$19="YES",IF(A54&lt;Calculator!$G$19,0,MIN(MIN(MIN(MOD(A54*Calculator!$B$19/(Calculator!$D$7*150),1),1-MOD(A54*Calculator!$B$19/(Calculator!$D$7*150),1)),ABS(MOD(A54*Calculator!$B$19/(Calculator!$D$7*150),1)-0.5)),MIN(MIN(MOD(A54*Calculator!$C$19/(Calculator!$D$7*150),1),1-MOD(A54*Calculator!$C$19/(Calculator!$D$7*150),1)),ABS(MOD(A54*Calculator!$C$19/(Calculator!$D$7*150),1)-0.5)),IF(INT(2*A54*Calculator!$C$19/(Calculator!$D$7*150))&gt;INT(2*A54*Calculator!$B$19/(Calculator!$D$7*150)),0,1))),1)</f>
        <v>1</v>
      </c>
      <c r="J54" s="252" t="n">
        <f aca="false">IF(Calculator!$E$20="YES",IF(A54&lt;Calculator!$G$20,0,MIN(MIN(MIN(MOD(A54*Calculator!$B$20/(Calculator!$D$7*150),1),1-MOD(A54*Calculator!$B$20/(Calculator!$D$7*150),1)),ABS(MOD(A54*Calculator!$B$20/(Calculator!$D$7*150),1)-0.5)),MIN(MIN(MOD(A54*Calculator!$C$20/(Calculator!$D$7*150),1),1-MOD(A54*Calculator!$C$20/(Calculator!$D$7*150),1)),ABS(MOD(A54*Calculator!$C$20/(Calculator!$D$7*150),1)-0.5)),IF(INT(2*A54*Calculator!$C$20/(Calculator!$D$7*150))&gt;INT(2*A54*Calculator!$B$20/(Calculator!$D$7*150)),0,1))),1)</f>
        <v>1</v>
      </c>
      <c r="K54" s="252" t="n">
        <f aca="false">IF(Calculator!$E$21="YES",IF(A54&lt;Calculator!$G$21,0,MIN(MIN(MIN(MOD(A54*Calculator!$B$21/(Calculator!$D$7*150),1),1-MOD(A54*Calculator!$B$21/(Calculator!$D$7*150),1)),ABS(MOD(A54*Calculator!$B$21/(Calculator!$D$7*150),1)-0.5)),MIN(MIN(MOD(A54*Calculator!$C$21/(Calculator!$D$7*150),1),1-MOD(A54*Calculator!$C$21/(Calculator!$D$7*150),1)),ABS(MOD(A54*Calculator!$C$21/(Calculator!$D$7*150),1)-0.5)),IF(INT(2*A54*Calculator!$C$21/(Calculator!$D$7*150))&gt;INT(2*A54*Calculator!$B$21/(Calculator!$D$7*150)),0,1))),1)</f>
        <v>1</v>
      </c>
      <c r="L54" s="252" t="n">
        <f aca="false">IF(Calculator!$E$22="YES",IF(A54&lt;Calculator!$G$22,0,MIN(MIN(MIN(MOD(A54*Calculator!$B$22/(Calculator!$D$7*150),1),1-MOD(A54*Calculator!$B$22/(Calculator!$D$7*150),1)),ABS(MOD(A54*Calculator!$B$22/(Calculator!$D$7*150),1)-0.5)),MIN(MIN(MOD(A54*Calculator!$C$22/(Calculator!$D$7*150),1),1-MOD(A54*Calculator!$C$22/(Calculator!$D$7*150),1)),ABS(MOD(A54*Calculator!$C$22/(Calculator!$D$7*150),1)-0.5)),IF(INT(2*A54*Calculator!$C$22/(Calculator!$D$7*150))&gt;INT(2*A54*Calculator!$B$22/(Calculator!$D$7*150)),0,1))),1)</f>
        <v>1</v>
      </c>
      <c r="M54" s="252" t="n">
        <f aca="false">MIN(B54:L54)</f>
        <v>0</v>
      </c>
      <c r="N54" s="252" t="n">
        <f aca="false">SUMPRODUCT(($M$7:$M$557&gt;M54)*1)+SUMPRODUCT(($M$7:$M$557=M54)*(ROW($M$7:$M$557)&lt;ROW(M54)))+1</f>
        <v>430</v>
      </c>
      <c r="O54" s="252" t="str">
        <f aca="false">IF(M54&gt;=0.13,"★★★ EXCELLENT",IF(M54&gt;=0.12,"★★  GOOD",IF(M54&gt;=0.07,"★  FAIR",IF(M54&gt;=0.025,"⚠  MARGINAL","✗  AVOID"))))</f>
        <v>✗  AVOID</v>
      </c>
    </row>
    <row r="55" customFormat="false" ht="15" hidden="false" customHeight="true" outlineLevel="0" collapsed="false">
      <c r="A55" s="249" t="n">
        <v>9.8</v>
      </c>
      <c r="B55" s="250" t="n">
        <f aca="false">IF(Calculator!$E$12="YES",IF(A55&lt;Calculator!$G$12,0,MIN(MIN(MIN(MOD(A55*Calculator!$B$12/(Calculator!$D$7*150),1),1-MOD(A55*Calculator!$B$12/(Calculator!$D$7*150),1)),ABS(MOD(A55*Calculator!$B$12/(Calculator!$D$7*150),1)-0.5)),MIN(MIN(MOD(A55*Calculator!$C$12/(Calculator!$D$7*150),1),1-MOD(A55*Calculator!$C$12/(Calculator!$D$7*150),1)),ABS(MOD(A55*Calculator!$C$12/(Calculator!$D$7*150),1)-0.5)),IF(INT(2*A55*Calculator!$C$12/(Calculator!$D$7*150))&gt;INT(2*A55*Calculator!$B$12/(Calculator!$D$7*150)),0,1))),1)</f>
        <v>1</v>
      </c>
      <c r="C55" s="250" t="n">
        <f aca="false">IF(Calculator!$E$13="YES",IF(A55&lt;Calculator!$G$13,0,MIN(MIN(MIN(MOD(A55*Calculator!$B$13/(Calculator!$D$7*150),1),1-MOD(A55*Calculator!$B$13/(Calculator!$D$7*150),1)),ABS(MOD(A55*Calculator!$B$13/(Calculator!$D$7*150),1)-0.5)),MIN(MIN(MOD(A55*Calculator!$C$13/(Calculator!$D$7*150),1),1-MOD(A55*Calculator!$C$13/(Calculator!$D$7*150),1)),ABS(MOD(A55*Calculator!$C$13/(Calculator!$D$7*150),1)-0.5)),IF(INT(2*A55*Calculator!$C$13/(Calculator!$D$7*150))&gt;INT(2*A55*Calculator!$B$13/(Calculator!$D$7*150)),0,1))),1)</f>
        <v>1</v>
      </c>
      <c r="D55" s="250" t="n">
        <f aca="false">IF(Calculator!$E$14="YES",IF(A55&lt;Calculator!$G$14,0,MIN(MIN(MIN(MOD(A55*Calculator!$B$14/(Calculator!$D$7*150),1),1-MOD(A55*Calculator!$B$14/(Calculator!$D$7*150),1)),ABS(MOD(A55*Calculator!$B$14/(Calculator!$D$7*150),1)-0.5)),MIN(MIN(MOD(A55*Calculator!$C$14/(Calculator!$D$7*150),1),1-MOD(A55*Calculator!$C$14/(Calculator!$D$7*150),1)),ABS(MOD(A55*Calculator!$C$14/(Calculator!$D$7*150),1)-0.5)),IF(INT(2*A55*Calculator!$C$14/(Calculator!$D$7*150))&gt;INT(2*A55*Calculator!$B$14/(Calculator!$D$7*150)),0,1))),1)</f>
        <v>1</v>
      </c>
      <c r="E55" s="250" t="n">
        <f aca="false">IF(Calculator!$E$15="YES",IF(A55&lt;Calculator!$G$15,0,MIN(MIN(MIN(MOD(A55*Calculator!$B$15/(Calculator!$D$7*150),1),1-MOD(A55*Calculator!$B$15/(Calculator!$D$7*150),1)),ABS(MOD(A55*Calculator!$B$15/(Calculator!$D$7*150),1)-0.5)),MIN(MIN(MOD(A55*Calculator!$C$15/(Calculator!$D$7*150),1),1-MOD(A55*Calculator!$C$15/(Calculator!$D$7*150),1)),ABS(MOD(A55*Calculator!$C$15/(Calculator!$D$7*150),1)-0.5)),IF(INT(2*A55*Calculator!$C$15/(Calculator!$D$7*150))&gt;INT(2*A55*Calculator!$B$15/(Calculator!$D$7*150)),0,1))),1)</f>
        <v>0</v>
      </c>
      <c r="F55" s="250" t="n">
        <f aca="false">IF(Calculator!$E$16="YES",IF(A55&lt;Calculator!$G$16,0,MIN(MIN(MIN(MOD(A55*Calculator!$B$16/(Calculator!$D$7*150),1),1-MOD(A55*Calculator!$B$16/(Calculator!$D$7*150),1)),ABS(MOD(A55*Calculator!$B$16/(Calculator!$D$7*150),1)-0.5)),MIN(MIN(MOD(A55*Calculator!$C$16/(Calculator!$D$7*150),1),1-MOD(A55*Calculator!$C$16/(Calculator!$D$7*150),1)),ABS(MOD(A55*Calculator!$C$16/(Calculator!$D$7*150),1)-0.5)),IF(INT(2*A55*Calculator!$C$16/(Calculator!$D$7*150))&gt;INT(2*A55*Calculator!$B$16/(Calculator!$D$7*150)),0,1))),1)</f>
        <v>1</v>
      </c>
      <c r="G55" s="250" t="n">
        <f aca="false">IF(Calculator!$E$17="YES",IF(A55&lt;Calculator!$G$17,0,MIN(MIN(MIN(MOD(A55*Calculator!$B$17/(Calculator!$D$7*150),1),1-MOD(A55*Calculator!$B$17/(Calculator!$D$7*150),1)),ABS(MOD(A55*Calculator!$B$17/(Calculator!$D$7*150),1)-0.5)),MIN(MIN(MOD(A55*Calculator!$C$17/(Calculator!$D$7*150),1),1-MOD(A55*Calculator!$C$17/(Calculator!$D$7*150),1)),ABS(MOD(A55*Calculator!$C$17/(Calculator!$D$7*150),1)-0.5)),IF(INT(2*A55*Calculator!$C$17/(Calculator!$D$7*150))&gt;INT(2*A55*Calculator!$B$17/(Calculator!$D$7*150)),0,1))),1)</f>
        <v>0.0131228070175439</v>
      </c>
      <c r="H55" s="250" t="n">
        <f aca="false">IF(Calculator!$E$18="YES",IF(A55&lt;Calculator!$G$18,0,MIN(MIN(MIN(MOD(A55*Calculator!$B$18/(Calculator!$D$7*150),1),1-MOD(A55*Calculator!$B$18/(Calculator!$D$7*150),1)),ABS(MOD(A55*Calculator!$B$18/(Calculator!$D$7*150),1)-0.5)),MIN(MIN(MOD(A55*Calculator!$C$18/(Calculator!$D$7*150),1),1-MOD(A55*Calculator!$C$18/(Calculator!$D$7*150),1)),ABS(MOD(A55*Calculator!$C$18/(Calculator!$D$7*150),1)-0.5)),IF(INT(2*A55*Calculator!$C$18/(Calculator!$D$7*150))&gt;INT(2*A55*Calculator!$B$18/(Calculator!$D$7*150)),0,1))),1)</f>
        <v>1</v>
      </c>
      <c r="I55" s="250" t="n">
        <f aca="false">IF(Calculator!$E$19="YES",IF(A55&lt;Calculator!$G$19,0,MIN(MIN(MIN(MOD(A55*Calculator!$B$19/(Calculator!$D$7*150),1),1-MOD(A55*Calculator!$B$19/(Calculator!$D$7*150),1)),ABS(MOD(A55*Calculator!$B$19/(Calculator!$D$7*150),1)-0.5)),MIN(MIN(MOD(A55*Calculator!$C$19/(Calculator!$D$7*150),1),1-MOD(A55*Calculator!$C$19/(Calculator!$D$7*150),1)),ABS(MOD(A55*Calculator!$C$19/(Calculator!$D$7*150),1)-0.5)),IF(INT(2*A55*Calculator!$C$19/(Calculator!$D$7*150))&gt;INT(2*A55*Calculator!$B$19/(Calculator!$D$7*150)),0,1))),1)</f>
        <v>1</v>
      </c>
      <c r="J55" s="250" t="n">
        <f aca="false">IF(Calculator!$E$20="YES",IF(A55&lt;Calculator!$G$20,0,MIN(MIN(MIN(MOD(A55*Calculator!$B$20/(Calculator!$D$7*150),1),1-MOD(A55*Calculator!$B$20/(Calculator!$D$7*150),1)),ABS(MOD(A55*Calculator!$B$20/(Calculator!$D$7*150),1)-0.5)),MIN(MIN(MOD(A55*Calculator!$C$20/(Calculator!$D$7*150),1),1-MOD(A55*Calculator!$C$20/(Calculator!$D$7*150),1)),ABS(MOD(A55*Calculator!$C$20/(Calculator!$D$7*150),1)-0.5)),IF(INT(2*A55*Calculator!$C$20/(Calculator!$D$7*150))&gt;INT(2*A55*Calculator!$B$20/(Calculator!$D$7*150)),0,1))),1)</f>
        <v>1</v>
      </c>
      <c r="K55" s="250" t="n">
        <f aca="false">IF(Calculator!$E$21="YES",IF(A55&lt;Calculator!$G$21,0,MIN(MIN(MIN(MOD(A55*Calculator!$B$21/(Calculator!$D$7*150),1),1-MOD(A55*Calculator!$B$21/(Calculator!$D$7*150),1)),ABS(MOD(A55*Calculator!$B$21/(Calculator!$D$7*150),1)-0.5)),MIN(MIN(MOD(A55*Calculator!$C$21/(Calculator!$D$7*150),1),1-MOD(A55*Calculator!$C$21/(Calculator!$D$7*150),1)),ABS(MOD(A55*Calculator!$C$21/(Calculator!$D$7*150),1)-0.5)),IF(INT(2*A55*Calculator!$C$21/(Calculator!$D$7*150))&gt;INT(2*A55*Calculator!$B$21/(Calculator!$D$7*150)),0,1))),1)</f>
        <v>1</v>
      </c>
      <c r="L55" s="250" t="n">
        <f aca="false">IF(Calculator!$E$22="YES",IF(A55&lt;Calculator!$G$22,0,MIN(MIN(MIN(MOD(A55*Calculator!$B$22/(Calculator!$D$7*150),1),1-MOD(A55*Calculator!$B$22/(Calculator!$D$7*150),1)),ABS(MOD(A55*Calculator!$B$22/(Calculator!$D$7*150),1)-0.5)),MIN(MIN(MOD(A55*Calculator!$C$22/(Calculator!$D$7*150),1),1-MOD(A55*Calculator!$C$22/(Calculator!$D$7*150),1)),ABS(MOD(A55*Calculator!$C$22/(Calculator!$D$7*150),1)-0.5)),IF(INT(2*A55*Calculator!$C$22/(Calculator!$D$7*150))&gt;INT(2*A55*Calculator!$B$22/(Calculator!$D$7*150)),0,1))),1)</f>
        <v>1</v>
      </c>
      <c r="M55" s="250" t="n">
        <f aca="false">MIN(B55:L55)</f>
        <v>0</v>
      </c>
      <c r="N55" s="250" t="n">
        <f aca="false">SUMPRODUCT(($M$7:$M$557&gt;M55)*1)+SUMPRODUCT(($M$7:$M$557=M55)*(ROW($M$7:$M$557)&lt;ROW(M55)))+1</f>
        <v>431</v>
      </c>
      <c r="O55" s="250" t="str">
        <f aca="false">IF(M55&gt;=0.13,"★★★ EXCELLENT",IF(M55&gt;=0.12,"★★  GOOD",IF(M55&gt;=0.07,"★  FAIR",IF(M55&gt;=0.025,"⚠  MARGINAL","✗  AVOID"))))</f>
        <v>✗  AVOID</v>
      </c>
    </row>
    <row r="56" customFormat="false" ht="15" hidden="false" customHeight="true" outlineLevel="0" collapsed="false">
      <c r="A56" s="251" t="n">
        <v>9.9</v>
      </c>
      <c r="B56" s="252" t="n">
        <f aca="false">IF(Calculator!$E$12="YES",IF(A56&lt;Calculator!$G$12,0,MIN(MIN(MIN(MOD(A56*Calculator!$B$12/(Calculator!$D$7*150),1),1-MOD(A56*Calculator!$B$12/(Calculator!$D$7*150),1)),ABS(MOD(A56*Calculator!$B$12/(Calculator!$D$7*150),1)-0.5)),MIN(MIN(MOD(A56*Calculator!$C$12/(Calculator!$D$7*150),1),1-MOD(A56*Calculator!$C$12/(Calculator!$D$7*150),1)),ABS(MOD(A56*Calculator!$C$12/(Calculator!$D$7*150),1)-0.5)),IF(INT(2*A56*Calculator!$C$12/(Calculator!$D$7*150))&gt;INT(2*A56*Calculator!$B$12/(Calculator!$D$7*150)),0,1))),1)</f>
        <v>1</v>
      </c>
      <c r="C56" s="252" t="n">
        <f aca="false">IF(Calculator!$E$13="YES",IF(A56&lt;Calculator!$G$13,0,MIN(MIN(MIN(MOD(A56*Calculator!$B$13/(Calculator!$D$7*150),1),1-MOD(A56*Calculator!$B$13/(Calculator!$D$7*150),1)),ABS(MOD(A56*Calculator!$B$13/(Calculator!$D$7*150),1)-0.5)),MIN(MIN(MOD(A56*Calculator!$C$13/(Calculator!$D$7*150),1),1-MOD(A56*Calculator!$C$13/(Calculator!$D$7*150),1)),ABS(MOD(A56*Calculator!$C$13/(Calculator!$D$7*150),1)-0.5)),IF(INT(2*A56*Calculator!$C$13/(Calculator!$D$7*150))&gt;INT(2*A56*Calculator!$B$13/(Calculator!$D$7*150)),0,1))),1)</f>
        <v>1</v>
      </c>
      <c r="D56" s="252" t="n">
        <f aca="false">IF(Calculator!$E$14="YES",IF(A56&lt;Calculator!$G$14,0,MIN(MIN(MIN(MOD(A56*Calculator!$B$14/(Calculator!$D$7*150),1),1-MOD(A56*Calculator!$B$14/(Calculator!$D$7*150),1)),ABS(MOD(A56*Calculator!$B$14/(Calculator!$D$7*150),1)-0.5)),MIN(MIN(MOD(A56*Calculator!$C$14/(Calculator!$D$7*150),1),1-MOD(A56*Calculator!$C$14/(Calculator!$D$7*150),1)),ABS(MOD(A56*Calculator!$C$14/(Calculator!$D$7*150),1)-0.5)),IF(INT(2*A56*Calculator!$C$14/(Calculator!$D$7*150))&gt;INT(2*A56*Calculator!$B$14/(Calculator!$D$7*150)),0,1))),1)</f>
        <v>1</v>
      </c>
      <c r="E56" s="252" t="n">
        <f aca="false">IF(Calculator!$E$15="YES",IF(A56&lt;Calculator!$G$15,0,MIN(MIN(MIN(MOD(A56*Calculator!$B$15/(Calculator!$D$7*150),1),1-MOD(A56*Calculator!$B$15/(Calculator!$D$7*150),1)),ABS(MOD(A56*Calculator!$B$15/(Calculator!$D$7*150),1)-0.5)),MIN(MIN(MOD(A56*Calculator!$C$15/(Calculator!$D$7*150),1),1-MOD(A56*Calculator!$C$15/(Calculator!$D$7*150),1)),ABS(MOD(A56*Calculator!$C$15/(Calculator!$D$7*150),1)-0.5)),IF(INT(2*A56*Calculator!$C$15/(Calculator!$D$7*150))&gt;INT(2*A56*Calculator!$B$15/(Calculator!$D$7*150)),0,1))),1)</f>
        <v>0</v>
      </c>
      <c r="F56" s="252" t="n">
        <f aca="false">IF(Calculator!$E$16="YES",IF(A56&lt;Calculator!$G$16,0,MIN(MIN(MIN(MOD(A56*Calculator!$B$16/(Calculator!$D$7*150),1),1-MOD(A56*Calculator!$B$16/(Calculator!$D$7*150),1)),ABS(MOD(A56*Calculator!$B$16/(Calculator!$D$7*150),1)-0.5)),MIN(MIN(MOD(A56*Calculator!$C$16/(Calculator!$D$7*150),1),1-MOD(A56*Calculator!$C$16/(Calculator!$D$7*150),1)),ABS(MOD(A56*Calculator!$C$16/(Calculator!$D$7*150),1)-0.5)),IF(INT(2*A56*Calculator!$C$16/(Calculator!$D$7*150))&gt;INT(2*A56*Calculator!$B$16/(Calculator!$D$7*150)),0,1))),1)</f>
        <v>1</v>
      </c>
      <c r="G56" s="252" t="n">
        <f aca="false">IF(Calculator!$E$17="YES",IF(A56&lt;Calculator!$G$17,0,MIN(MIN(MIN(MOD(A56*Calculator!$B$17/(Calculator!$D$7*150),1),1-MOD(A56*Calculator!$B$17/(Calculator!$D$7*150),1)),ABS(MOD(A56*Calculator!$B$17/(Calculator!$D$7*150),1)-0.5)),MIN(MIN(MOD(A56*Calculator!$C$17/(Calculator!$D$7*150),1),1-MOD(A56*Calculator!$C$17/(Calculator!$D$7*150),1)),ABS(MOD(A56*Calculator!$C$17/(Calculator!$D$7*150),1)-0.5)),IF(INT(2*A56*Calculator!$C$17/(Calculator!$D$7*150))&gt;INT(2*A56*Calculator!$B$17/(Calculator!$D$7*150)),0,1))),1)</f>
        <v>0.00305263157894742</v>
      </c>
      <c r="H56" s="252" t="n">
        <f aca="false">IF(Calculator!$E$18="YES",IF(A56&lt;Calculator!$G$18,0,MIN(MIN(MIN(MOD(A56*Calculator!$B$18/(Calculator!$D$7*150),1),1-MOD(A56*Calculator!$B$18/(Calculator!$D$7*150),1)),ABS(MOD(A56*Calculator!$B$18/(Calculator!$D$7*150),1)-0.5)),MIN(MIN(MOD(A56*Calculator!$C$18/(Calculator!$D$7*150),1),1-MOD(A56*Calculator!$C$18/(Calculator!$D$7*150),1)),ABS(MOD(A56*Calculator!$C$18/(Calculator!$D$7*150),1)-0.5)),IF(INT(2*A56*Calculator!$C$18/(Calculator!$D$7*150))&gt;INT(2*A56*Calculator!$B$18/(Calculator!$D$7*150)),0,1))),1)</f>
        <v>1</v>
      </c>
      <c r="I56" s="252" t="n">
        <f aca="false">IF(Calculator!$E$19="YES",IF(A56&lt;Calculator!$G$19,0,MIN(MIN(MIN(MOD(A56*Calculator!$B$19/(Calculator!$D$7*150),1),1-MOD(A56*Calculator!$B$19/(Calculator!$D$7*150),1)),ABS(MOD(A56*Calculator!$B$19/(Calculator!$D$7*150),1)-0.5)),MIN(MIN(MOD(A56*Calculator!$C$19/(Calculator!$D$7*150),1),1-MOD(A56*Calculator!$C$19/(Calculator!$D$7*150),1)),ABS(MOD(A56*Calculator!$C$19/(Calculator!$D$7*150),1)-0.5)),IF(INT(2*A56*Calculator!$C$19/(Calculator!$D$7*150))&gt;INT(2*A56*Calculator!$B$19/(Calculator!$D$7*150)),0,1))),1)</f>
        <v>1</v>
      </c>
      <c r="J56" s="252" t="n">
        <f aca="false">IF(Calculator!$E$20="YES",IF(A56&lt;Calculator!$G$20,0,MIN(MIN(MIN(MOD(A56*Calculator!$B$20/(Calculator!$D$7*150),1),1-MOD(A56*Calculator!$B$20/(Calculator!$D$7*150),1)),ABS(MOD(A56*Calculator!$B$20/(Calculator!$D$7*150),1)-0.5)),MIN(MIN(MOD(A56*Calculator!$C$20/(Calculator!$D$7*150),1),1-MOD(A56*Calculator!$C$20/(Calculator!$D$7*150),1)),ABS(MOD(A56*Calculator!$C$20/(Calculator!$D$7*150),1)-0.5)),IF(INT(2*A56*Calculator!$C$20/(Calculator!$D$7*150))&gt;INT(2*A56*Calculator!$B$20/(Calculator!$D$7*150)),0,1))),1)</f>
        <v>1</v>
      </c>
      <c r="K56" s="252" t="n">
        <f aca="false">IF(Calculator!$E$21="YES",IF(A56&lt;Calculator!$G$21,0,MIN(MIN(MIN(MOD(A56*Calculator!$B$21/(Calculator!$D$7*150),1),1-MOD(A56*Calculator!$B$21/(Calculator!$D$7*150),1)),ABS(MOD(A56*Calculator!$B$21/(Calculator!$D$7*150),1)-0.5)),MIN(MIN(MOD(A56*Calculator!$C$21/(Calculator!$D$7*150),1),1-MOD(A56*Calculator!$C$21/(Calculator!$D$7*150),1)),ABS(MOD(A56*Calculator!$C$21/(Calculator!$D$7*150),1)-0.5)),IF(INT(2*A56*Calculator!$C$21/(Calculator!$D$7*150))&gt;INT(2*A56*Calculator!$B$21/(Calculator!$D$7*150)),0,1))),1)</f>
        <v>1</v>
      </c>
      <c r="L56" s="252" t="n">
        <f aca="false">IF(Calculator!$E$22="YES",IF(A56&lt;Calculator!$G$22,0,MIN(MIN(MIN(MOD(A56*Calculator!$B$22/(Calculator!$D$7*150),1),1-MOD(A56*Calculator!$B$22/(Calculator!$D$7*150),1)),ABS(MOD(A56*Calculator!$B$22/(Calculator!$D$7*150),1)-0.5)),MIN(MIN(MOD(A56*Calculator!$C$22/(Calculator!$D$7*150),1),1-MOD(A56*Calculator!$C$22/(Calculator!$D$7*150),1)),ABS(MOD(A56*Calculator!$C$22/(Calculator!$D$7*150),1)-0.5)),IF(INT(2*A56*Calculator!$C$22/(Calculator!$D$7*150))&gt;INT(2*A56*Calculator!$B$22/(Calculator!$D$7*150)),0,1))),1)</f>
        <v>1</v>
      </c>
      <c r="M56" s="252" t="n">
        <f aca="false">MIN(B56:L56)</f>
        <v>0</v>
      </c>
      <c r="N56" s="252" t="n">
        <f aca="false">SUMPRODUCT(($M$7:$M$557&gt;M56)*1)+SUMPRODUCT(($M$7:$M$557=M56)*(ROW($M$7:$M$557)&lt;ROW(M56)))+1</f>
        <v>432</v>
      </c>
      <c r="O56" s="252" t="str">
        <f aca="false">IF(M56&gt;=0.13,"★★★ EXCELLENT",IF(M56&gt;=0.12,"★★  GOOD",IF(M56&gt;=0.07,"★  FAIR",IF(M56&gt;=0.025,"⚠  MARGINAL","✗  AVOID"))))</f>
        <v>✗  AVOID</v>
      </c>
    </row>
    <row r="57" customFormat="false" ht="15" hidden="false" customHeight="true" outlineLevel="0" collapsed="false">
      <c r="A57" s="249" t="n">
        <v>10</v>
      </c>
      <c r="B57" s="250" t="n">
        <f aca="false">IF(Calculator!$E$12="YES",IF(A57&lt;Calculator!$G$12,0,MIN(MIN(MIN(MOD(A57*Calculator!$B$12/(Calculator!$D$7*150),1),1-MOD(A57*Calculator!$B$12/(Calculator!$D$7*150),1)),ABS(MOD(A57*Calculator!$B$12/(Calculator!$D$7*150),1)-0.5)),MIN(MIN(MOD(A57*Calculator!$C$12/(Calculator!$D$7*150),1),1-MOD(A57*Calculator!$C$12/(Calculator!$D$7*150),1)),ABS(MOD(A57*Calculator!$C$12/(Calculator!$D$7*150),1)-0.5)),IF(INT(2*A57*Calculator!$C$12/(Calculator!$D$7*150))&gt;INT(2*A57*Calculator!$B$12/(Calculator!$D$7*150)),0,1))),1)</f>
        <v>1</v>
      </c>
      <c r="C57" s="250" t="n">
        <f aca="false">IF(Calculator!$E$13="YES",IF(A57&lt;Calculator!$G$13,0,MIN(MIN(MIN(MOD(A57*Calculator!$B$13/(Calculator!$D$7*150),1),1-MOD(A57*Calculator!$B$13/(Calculator!$D$7*150),1)),ABS(MOD(A57*Calculator!$B$13/(Calculator!$D$7*150),1)-0.5)),MIN(MIN(MOD(A57*Calculator!$C$13/(Calculator!$D$7*150),1),1-MOD(A57*Calculator!$C$13/(Calculator!$D$7*150),1)),ABS(MOD(A57*Calculator!$C$13/(Calculator!$D$7*150),1)-0.5)),IF(INT(2*A57*Calculator!$C$13/(Calculator!$D$7*150))&gt;INT(2*A57*Calculator!$B$13/(Calculator!$D$7*150)),0,1))),1)</f>
        <v>1</v>
      </c>
      <c r="D57" s="250" t="n">
        <f aca="false">IF(Calculator!$E$14="YES",IF(A57&lt;Calculator!$G$14,0,MIN(MIN(MIN(MOD(A57*Calculator!$B$14/(Calculator!$D$7*150),1),1-MOD(A57*Calculator!$B$14/(Calculator!$D$7*150),1)),ABS(MOD(A57*Calculator!$B$14/(Calculator!$D$7*150),1)-0.5)),MIN(MIN(MOD(A57*Calculator!$C$14/(Calculator!$D$7*150),1),1-MOD(A57*Calculator!$C$14/(Calculator!$D$7*150),1)),ABS(MOD(A57*Calculator!$C$14/(Calculator!$D$7*150),1)-0.5)),IF(INT(2*A57*Calculator!$C$14/(Calculator!$D$7*150))&gt;INT(2*A57*Calculator!$B$14/(Calculator!$D$7*150)),0,1))),1)</f>
        <v>1</v>
      </c>
      <c r="E57" s="250" t="n">
        <f aca="false">IF(Calculator!$E$15="YES",IF(A57&lt;Calculator!$G$15,0,MIN(MIN(MIN(MOD(A57*Calculator!$B$15/(Calculator!$D$7*150),1),1-MOD(A57*Calculator!$B$15/(Calculator!$D$7*150),1)),ABS(MOD(A57*Calculator!$B$15/(Calculator!$D$7*150),1)-0.5)),MIN(MIN(MOD(A57*Calculator!$C$15/(Calculator!$D$7*150),1),1-MOD(A57*Calculator!$C$15/(Calculator!$D$7*150),1)),ABS(MOD(A57*Calculator!$C$15/(Calculator!$D$7*150),1)-0.5)),IF(INT(2*A57*Calculator!$C$15/(Calculator!$D$7*150))&gt;INT(2*A57*Calculator!$B$15/(Calculator!$D$7*150)),0,1))),1)</f>
        <v>0</v>
      </c>
      <c r="F57" s="250" t="n">
        <f aca="false">IF(Calculator!$E$16="YES",IF(A57&lt;Calculator!$G$16,0,MIN(MIN(MIN(MOD(A57*Calculator!$B$16/(Calculator!$D$7*150),1),1-MOD(A57*Calculator!$B$16/(Calculator!$D$7*150),1)),ABS(MOD(A57*Calculator!$B$16/(Calculator!$D$7*150),1)-0.5)),MIN(MIN(MOD(A57*Calculator!$C$16/(Calculator!$D$7*150),1),1-MOD(A57*Calculator!$C$16/(Calculator!$D$7*150),1)),ABS(MOD(A57*Calculator!$C$16/(Calculator!$D$7*150),1)-0.5)),IF(INT(2*A57*Calculator!$C$16/(Calculator!$D$7*150))&gt;INT(2*A57*Calculator!$B$16/(Calculator!$D$7*150)),0,1))),1)</f>
        <v>1</v>
      </c>
      <c r="G57" s="250" t="n">
        <f aca="false">IF(Calculator!$E$17="YES",IF(A57&lt;Calculator!$G$17,0,MIN(MIN(MIN(MOD(A57*Calculator!$B$17/(Calculator!$D$7*150),1),1-MOD(A57*Calculator!$B$17/(Calculator!$D$7*150),1)),ABS(MOD(A57*Calculator!$B$17/(Calculator!$D$7*150),1)-0.5)),MIN(MIN(MOD(A57*Calculator!$C$17/(Calculator!$D$7*150),1),1-MOD(A57*Calculator!$C$17/(Calculator!$D$7*150),1)),ABS(MOD(A57*Calculator!$C$17/(Calculator!$D$7*150),1)-0.5)),IF(INT(2*A57*Calculator!$C$17/(Calculator!$D$7*150))&gt;INT(2*A57*Calculator!$B$17/(Calculator!$D$7*150)),0,1))),1)</f>
        <v>0</v>
      </c>
      <c r="H57" s="250" t="n">
        <f aca="false">IF(Calculator!$E$18="YES",IF(A57&lt;Calculator!$G$18,0,MIN(MIN(MIN(MOD(A57*Calculator!$B$18/(Calculator!$D$7*150),1),1-MOD(A57*Calculator!$B$18/(Calculator!$D$7*150),1)),ABS(MOD(A57*Calculator!$B$18/(Calculator!$D$7*150),1)-0.5)),MIN(MIN(MOD(A57*Calculator!$C$18/(Calculator!$D$7*150),1),1-MOD(A57*Calculator!$C$18/(Calculator!$D$7*150),1)),ABS(MOD(A57*Calculator!$C$18/(Calculator!$D$7*150),1)-0.5)),IF(INT(2*A57*Calculator!$C$18/(Calculator!$D$7*150))&gt;INT(2*A57*Calculator!$B$18/(Calculator!$D$7*150)),0,1))),1)</f>
        <v>1</v>
      </c>
      <c r="I57" s="250" t="n">
        <f aca="false">IF(Calculator!$E$19="YES",IF(A57&lt;Calculator!$G$19,0,MIN(MIN(MIN(MOD(A57*Calculator!$B$19/(Calculator!$D$7*150),1),1-MOD(A57*Calculator!$B$19/(Calculator!$D$7*150),1)),ABS(MOD(A57*Calculator!$B$19/(Calculator!$D$7*150),1)-0.5)),MIN(MIN(MOD(A57*Calculator!$C$19/(Calculator!$D$7*150),1),1-MOD(A57*Calculator!$C$19/(Calculator!$D$7*150),1)),ABS(MOD(A57*Calculator!$C$19/(Calculator!$D$7*150),1)-0.5)),IF(INT(2*A57*Calculator!$C$19/(Calculator!$D$7*150))&gt;INT(2*A57*Calculator!$B$19/(Calculator!$D$7*150)),0,1))),1)</f>
        <v>1</v>
      </c>
      <c r="J57" s="250" t="n">
        <f aca="false">IF(Calculator!$E$20="YES",IF(A57&lt;Calculator!$G$20,0,MIN(MIN(MIN(MOD(A57*Calculator!$B$20/(Calculator!$D$7*150),1),1-MOD(A57*Calculator!$B$20/(Calculator!$D$7*150),1)),ABS(MOD(A57*Calculator!$B$20/(Calculator!$D$7*150),1)-0.5)),MIN(MIN(MOD(A57*Calculator!$C$20/(Calculator!$D$7*150),1),1-MOD(A57*Calculator!$C$20/(Calculator!$D$7*150),1)),ABS(MOD(A57*Calculator!$C$20/(Calculator!$D$7*150),1)-0.5)),IF(INT(2*A57*Calculator!$C$20/(Calculator!$D$7*150))&gt;INT(2*A57*Calculator!$B$20/(Calculator!$D$7*150)),0,1))),1)</f>
        <v>1</v>
      </c>
      <c r="K57" s="250" t="n">
        <f aca="false">IF(Calculator!$E$21="YES",IF(A57&lt;Calculator!$G$21,0,MIN(MIN(MIN(MOD(A57*Calculator!$B$21/(Calculator!$D$7*150),1),1-MOD(A57*Calculator!$B$21/(Calculator!$D$7*150),1)),ABS(MOD(A57*Calculator!$B$21/(Calculator!$D$7*150),1)-0.5)),MIN(MIN(MOD(A57*Calculator!$C$21/(Calculator!$D$7*150),1),1-MOD(A57*Calculator!$C$21/(Calculator!$D$7*150),1)),ABS(MOD(A57*Calculator!$C$21/(Calculator!$D$7*150),1)-0.5)),IF(INT(2*A57*Calculator!$C$21/(Calculator!$D$7*150))&gt;INT(2*A57*Calculator!$B$21/(Calculator!$D$7*150)),0,1))),1)</f>
        <v>1</v>
      </c>
      <c r="L57" s="250" t="n">
        <f aca="false">IF(Calculator!$E$22="YES",IF(A57&lt;Calculator!$G$22,0,MIN(MIN(MIN(MOD(A57*Calculator!$B$22/(Calculator!$D$7*150),1),1-MOD(A57*Calculator!$B$22/(Calculator!$D$7*150),1)),ABS(MOD(A57*Calculator!$B$22/(Calculator!$D$7*150),1)-0.5)),MIN(MIN(MOD(A57*Calculator!$C$22/(Calculator!$D$7*150),1),1-MOD(A57*Calculator!$C$22/(Calculator!$D$7*150),1)),ABS(MOD(A57*Calculator!$C$22/(Calculator!$D$7*150),1)-0.5)),IF(INT(2*A57*Calculator!$C$22/(Calculator!$D$7*150))&gt;INT(2*A57*Calculator!$B$22/(Calculator!$D$7*150)),0,1))),1)</f>
        <v>1</v>
      </c>
      <c r="M57" s="250" t="n">
        <f aca="false">MIN(B57:L57)</f>
        <v>0</v>
      </c>
      <c r="N57" s="250" t="n">
        <f aca="false">SUMPRODUCT(($M$7:$M$557&gt;M57)*1)+SUMPRODUCT(($M$7:$M$557=M57)*(ROW($M$7:$M$557)&lt;ROW(M57)))+1</f>
        <v>433</v>
      </c>
      <c r="O57" s="250" t="str">
        <f aca="false">IF(M57&gt;=0.13,"★★★ EXCELLENT",IF(M57&gt;=0.12,"★★  GOOD",IF(M57&gt;=0.07,"★  FAIR",IF(M57&gt;=0.025,"⚠  MARGINAL","✗  AVOID"))))</f>
        <v>✗  AVOID</v>
      </c>
    </row>
    <row r="58" customFormat="false" ht="15" hidden="false" customHeight="true" outlineLevel="0" collapsed="false">
      <c r="A58" s="251" t="n">
        <v>10.1</v>
      </c>
      <c r="B58" s="252" t="n">
        <f aca="false">IF(Calculator!$E$12="YES",IF(A58&lt;Calculator!$G$12,0,MIN(MIN(MIN(MOD(A58*Calculator!$B$12/(Calculator!$D$7*150),1),1-MOD(A58*Calculator!$B$12/(Calculator!$D$7*150),1)),ABS(MOD(A58*Calculator!$B$12/(Calculator!$D$7*150),1)-0.5)),MIN(MIN(MOD(A58*Calculator!$C$12/(Calculator!$D$7*150),1),1-MOD(A58*Calculator!$C$12/(Calculator!$D$7*150),1)),ABS(MOD(A58*Calculator!$C$12/(Calculator!$D$7*150),1)-0.5)),IF(INT(2*A58*Calculator!$C$12/(Calculator!$D$7*150))&gt;INT(2*A58*Calculator!$B$12/(Calculator!$D$7*150)),0,1))),1)</f>
        <v>1</v>
      </c>
      <c r="C58" s="252" t="n">
        <f aca="false">IF(Calculator!$E$13="YES",IF(A58&lt;Calculator!$G$13,0,MIN(MIN(MIN(MOD(A58*Calculator!$B$13/(Calculator!$D$7*150),1),1-MOD(A58*Calculator!$B$13/(Calculator!$D$7*150),1)),ABS(MOD(A58*Calculator!$B$13/(Calculator!$D$7*150),1)-0.5)),MIN(MIN(MOD(A58*Calculator!$C$13/(Calculator!$D$7*150),1),1-MOD(A58*Calculator!$C$13/(Calculator!$D$7*150),1)),ABS(MOD(A58*Calculator!$C$13/(Calculator!$D$7*150),1)-0.5)),IF(INT(2*A58*Calculator!$C$13/(Calculator!$D$7*150))&gt;INT(2*A58*Calculator!$B$13/(Calculator!$D$7*150)),0,1))),1)</f>
        <v>1</v>
      </c>
      <c r="D58" s="252" t="n">
        <f aca="false">IF(Calculator!$E$14="YES",IF(A58&lt;Calculator!$G$14,0,MIN(MIN(MIN(MOD(A58*Calculator!$B$14/(Calculator!$D$7*150),1),1-MOD(A58*Calculator!$B$14/(Calculator!$D$7*150),1)),ABS(MOD(A58*Calculator!$B$14/(Calculator!$D$7*150),1)-0.5)),MIN(MIN(MOD(A58*Calculator!$C$14/(Calculator!$D$7*150),1),1-MOD(A58*Calculator!$C$14/(Calculator!$D$7*150),1)),ABS(MOD(A58*Calculator!$C$14/(Calculator!$D$7*150),1)-0.5)),IF(INT(2*A58*Calculator!$C$14/(Calculator!$D$7*150))&gt;INT(2*A58*Calculator!$B$14/(Calculator!$D$7*150)),0,1))),1)</f>
        <v>1</v>
      </c>
      <c r="E58" s="252" t="n">
        <f aca="false">IF(Calculator!$E$15="YES",IF(A58&lt;Calculator!$G$15,0,MIN(MIN(MIN(MOD(A58*Calculator!$B$15/(Calculator!$D$7*150),1),1-MOD(A58*Calculator!$B$15/(Calculator!$D$7*150),1)),ABS(MOD(A58*Calculator!$B$15/(Calculator!$D$7*150),1)-0.5)),MIN(MIN(MOD(A58*Calculator!$C$15/(Calculator!$D$7*150),1),1-MOD(A58*Calculator!$C$15/(Calculator!$D$7*150),1)),ABS(MOD(A58*Calculator!$C$15/(Calculator!$D$7*150),1)-0.5)),IF(INT(2*A58*Calculator!$C$15/(Calculator!$D$7*150))&gt;INT(2*A58*Calculator!$B$15/(Calculator!$D$7*150)),0,1))),1)</f>
        <v>0</v>
      </c>
      <c r="F58" s="252" t="n">
        <f aca="false">IF(Calculator!$E$16="YES",IF(A58&lt;Calculator!$G$16,0,MIN(MIN(MIN(MOD(A58*Calculator!$B$16/(Calculator!$D$7*150),1),1-MOD(A58*Calculator!$B$16/(Calculator!$D$7*150),1)),ABS(MOD(A58*Calculator!$B$16/(Calculator!$D$7*150),1)-0.5)),MIN(MIN(MOD(A58*Calculator!$C$16/(Calculator!$D$7*150),1),1-MOD(A58*Calculator!$C$16/(Calculator!$D$7*150),1)),ABS(MOD(A58*Calculator!$C$16/(Calculator!$D$7*150),1)-0.5)),IF(INT(2*A58*Calculator!$C$16/(Calculator!$D$7*150))&gt;INT(2*A58*Calculator!$B$16/(Calculator!$D$7*150)),0,1))),1)</f>
        <v>1</v>
      </c>
      <c r="G58" s="252" t="n">
        <f aca="false">IF(Calculator!$E$17="YES",IF(A58&lt;Calculator!$G$17,0,MIN(MIN(MIN(MOD(A58*Calculator!$B$17/(Calculator!$D$7*150),1),1-MOD(A58*Calculator!$B$17/(Calculator!$D$7*150),1)),ABS(MOD(A58*Calculator!$B$17/(Calculator!$D$7*150),1)-0.5)),MIN(MIN(MOD(A58*Calculator!$C$17/(Calculator!$D$7*150),1),1-MOD(A58*Calculator!$C$17/(Calculator!$D$7*150),1)),ABS(MOD(A58*Calculator!$C$17/(Calculator!$D$7*150),1)-0.5)),IF(INT(2*A58*Calculator!$C$17/(Calculator!$D$7*150))&gt;INT(2*A58*Calculator!$B$17/(Calculator!$D$7*150)),0,1))),1)</f>
        <v>0</v>
      </c>
      <c r="H58" s="252" t="n">
        <f aca="false">IF(Calculator!$E$18="YES",IF(A58&lt;Calculator!$G$18,0,MIN(MIN(MIN(MOD(A58*Calculator!$B$18/(Calculator!$D$7*150),1),1-MOD(A58*Calculator!$B$18/(Calculator!$D$7*150),1)),ABS(MOD(A58*Calculator!$B$18/(Calculator!$D$7*150),1)-0.5)),MIN(MIN(MOD(A58*Calculator!$C$18/(Calculator!$D$7*150),1),1-MOD(A58*Calculator!$C$18/(Calculator!$D$7*150),1)),ABS(MOD(A58*Calculator!$C$18/(Calculator!$D$7*150),1)-0.5)),IF(INT(2*A58*Calculator!$C$18/(Calculator!$D$7*150))&gt;INT(2*A58*Calculator!$B$18/(Calculator!$D$7*150)),0,1))),1)</f>
        <v>1</v>
      </c>
      <c r="I58" s="252" t="n">
        <f aca="false">IF(Calculator!$E$19="YES",IF(A58&lt;Calculator!$G$19,0,MIN(MIN(MIN(MOD(A58*Calculator!$B$19/(Calculator!$D$7*150),1),1-MOD(A58*Calculator!$B$19/(Calculator!$D$7*150),1)),ABS(MOD(A58*Calculator!$B$19/(Calculator!$D$7*150),1)-0.5)),MIN(MIN(MOD(A58*Calculator!$C$19/(Calculator!$D$7*150),1),1-MOD(A58*Calculator!$C$19/(Calculator!$D$7*150),1)),ABS(MOD(A58*Calculator!$C$19/(Calculator!$D$7*150),1)-0.5)),IF(INT(2*A58*Calculator!$C$19/(Calculator!$D$7*150))&gt;INT(2*A58*Calculator!$B$19/(Calculator!$D$7*150)),0,1))),1)</f>
        <v>1</v>
      </c>
      <c r="J58" s="252" t="n">
        <f aca="false">IF(Calculator!$E$20="YES",IF(A58&lt;Calculator!$G$20,0,MIN(MIN(MIN(MOD(A58*Calculator!$B$20/(Calculator!$D$7*150),1),1-MOD(A58*Calculator!$B$20/(Calculator!$D$7*150),1)),ABS(MOD(A58*Calculator!$B$20/(Calculator!$D$7*150),1)-0.5)),MIN(MIN(MOD(A58*Calculator!$C$20/(Calculator!$D$7*150),1),1-MOD(A58*Calculator!$C$20/(Calculator!$D$7*150),1)),ABS(MOD(A58*Calculator!$C$20/(Calculator!$D$7*150),1)-0.5)),IF(INT(2*A58*Calculator!$C$20/(Calculator!$D$7*150))&gt;INT(2*A58*Calculator!$B$20/(Calculator!$D$7*150)),0,1))),1)</f>
        <v>1</v>
      </c>
      <c r="K58" s="252" t="n">
        <f aca="false">IF(Calculator!$E$21="YES",IF(A58&lt;Calculator!$G$21,0,MIN(MIN(MIN(MOD(A58*Calculator!$B$21/(Calculator!$D$7*150),1),1-MOD(A58*Calculator!$B$21/(Calculator!$D$7*150),1)),ABS(MOD(A58*Calculator!$B$21/(Calculator!$D$7*150),1)-0.5)),MIN(MIN(MOD(A58*Calculator!$C$21/(Calculator!$D$7*150),1),1-MOD(A58*Calculator!$C$21/(Calculator!$D$7*150),1)),ABS(MOD(A58*Calculator!$C$21/(Calculator!$D$7*150),1)-0.5)),IF(INT(2*A58*Calculator!$C$21/(Calculator!$D$7*150))&gt;INT(2*A58*Calculator!$B$21/(Calculator!$D$7*150)),0,1))),1)</f>
        <v>1</v>
      </c>
      <c r="L58" s="252" t="n">
        <f aca="false">IF(Calculator!$E$22="YES",IF(A58&lt;Calculator!$G$22,0,MIN(MIN(MIN(MOD(A58*Calculator!$B$22/(Calculator!$D$7*150),1),1-MOD(A58*Calculator!$B$22/(Calculator!$D$7*150),1)),ABS(MOD(A58*Calculator!$B$22/(Calculator!$D$7*150),1)-0.5)),MIN(MIN(MOD(A58*Calculator!$C$22/(Calculator!$D$7*150),1),1-MOD(A58*Calculator!$C$22/(Calculator!$D$7*150),1)),ABS(MOD(A58*Calculator!$C$22/(Calculator!$D$7*150),1)-0.5)),IF(INT(2*A58*Calculator!$C$22/(Calculator!$D$7*150))&gt;INT(2*A58*Calculator!$B$22/(Calculator!$D$7*150)),0,1))),1)</f>
        <v>1</v>
      </c>
      <c r="M58" s="252" t="n">
        <f aca="false">MIN(B58:L58)</f>
        <v>0</v>
      </c>
      <c r="N58" s="252" t="n">
        <f aca="false">SUMPRODUCT(($M$7:$M$557&gt;M58)*1)+SUMPRODUCT(($M$7:$M$557=M58)*(ROW($M$7:$M$557)&lt;ROW(M58)))+1</f>
        <v>434</v>
      </c>
      <c r="O58" s="252" t="str">
        <f aca="false">IF(M58&gt;=0.13,"★★★ EXCELLENT",IF(M58&gt;=0.12,"★★  GOOD",IF(M58&gt;=0.07,"★  FAIR",IF(M58&gt;=0.025,"⚠  MARGINAL","✗  AVOID"))))</f>
        <v>✗  AVOID</v>
      </c>
    </row>
    <row r="59" customFormat="false" ht="15" hidden="false" customHeight="true" outlineLevel="0" collapsed="false">
      <c r="A59" s="249" t="n">
        <v>10.2</v>
      </c>
      <c r="B59" s="250" t="n">
        <f aca="false">IF(Calculator!$E$12="YES",IF(A59&lt;Calculator!$G$12,0,MIN(MIN(MIN(MOD(A59*Calculator!$B$12/(Calculator!$D$7*150),1),1-MOD(A59*Calculator!$B$12/(Calculator!$D$7*150),1)),ABS(MOD(A59*Calculator!$B$12/(Calculator!$D$7*150),1)-0.5)),MIN(MIN(MOD(A59*Calculator!$C$12/(Calculator!$D$7*150),1),1-MOD(A59*Calculator!$C$12/(Calculator!$D$7*150),1)),ABS(MOD(A59*Calculator!$C$12/(Calculator!$D$7*150),1)-0.5)),IF(INT(2*A59*Calculator!$C$12/(Calculator!$D$7*150))&gt;INT(2*A59*Calculator!$B$12/(Calculator!$D$7*150)),0,1))),1)</f>
        <v>1</v>
      </c>
      <c r="C59" s="250" t="n">
        <f aca="false">IF(Calculator!$E$13="YES",IF(A59&lt;Calculator!$G$13,0,MIN(MIN(MIN(MOD(A59*Calculator!$B$13/(Calculator!$D$7*150),1),1-MOD(A59*Calculator!$B$13/(Calculator!$D$7*150),1)),ABS(MOD(A59*Calculator!$B$13/(Calculator!$D$7*150),1)-0.5)),MIN(MIN(MOD(A59*Calculator!$C$13/(Calculator!$D$7*150),1),1-MOD(A59*Calculator!$C$13/(Calculator!$D$7*150),1)),ABS(MOD(A59*Calculator!$C$13/(Calculator!$D$7*150),1)-0.5)),IF(INT(2*A59*Calculator!$C$13/(Calculator!$D$7*150))&gt;INT(2*A59*Calculator!$B$13/(Calculator!$D$7*150)),0,1))),1)</f>
        <v>1</v>
      </c>
      <c r="D59" s="250" t="n">
        <f aca="false">IF(Calculator!$E$14="YES",IF(A59&lt;Calculator!$G$14,0,MIN(MIN(MIN(MOD(A59*Calculator!$B$14/(Calculator!$D$7*150),1),1-MOD(A59*Calculator!$B$14/(Calculator!$D$7*150),1)),ABS(MOD(A59*Calculator!$B$14/(Calculator!$D$7*150),1)-0.5)),MIN(MIN(MOD(A59*Calculator!$C$14/(Calculator!$D$7*150),1),1-MOD(A59*Calculator!$C$14/(Calculator!$D$7*150),1)),ABS(MOD(A59*Calculator!$C$14/(Calculator!$D$7*150),1)-0.5)),IF(INT(2*A59*Calculator!$C$14/(Calculator!$D$7*150))&gt;INT(2*A59*Calculator!$B$14/(Calculator!$D$7*150)),0,1))),1)</f>
        <v>1</v>
      </c>
      <c r="E59" s="250" t="n">
        <f aca="false">IF(Calculator!$E$15="YES",IF(A59&lt;Calculator!$G$15,0,MIN(MIN(MIN(MOD(A59*Calculator!$B$15/(Calculator!$D$7*150),1),1-MOD(A59*Calculator!$B$15/(Calculator!$D$7*150),1)),ABS(MOD(A59*Calculator!$B$15/(Calculator!$D$7*150),1)-0.5)),MIN(MIN(MOD(A59*Calculator!$C$15/(Calculator!$D$7*150),1),1-MOD(A59*Calculator!$C$15/(Calculator!$D$7*150),1)),ABS(MOD(A59*Calculator!$C$15/(Calculator!$D$7*150),1)-0.5)),IF(INT(2*A59*Calculator!$C$15/(Calculator!$D$7*150))&gt;INT(2*A59*Calculator!$B$15/(Calculator!$D$7*150)),0,1))),1)</f>
        <v>0.00105263157894731</v>
      </c>
      <c r="F59" s="250" t="n">
        <f aca="false">IF(Calculator!$E$16="YES",IF(A59&lt;Calculator!$G$16,0,MIN(MIN(MIN(MOD(A59*Calculator!$B$16/(Calculator!$D$7*150),1),1-MOD(A59*Calculator!$B$16/(Calculator!$D$7*150),1)),ABS(MOD(A59*Calculator!$B$16/(Calculator!$D$7*150),1)-0.5)),MIN(MIN(MOD(A59*Calculator!$C$16/(Calculator!$D$7*150),1),1-MOD(A59*Calculator!$C$16/(Calculator!$D$7*150),1)),ABS(MOD(A59*Calculator!$C$16/(Calculator!$D$7*150),1)-0.5)),IF(INT(2*A59*Calculator!$C$16/(Calculator!$D$7*150))&gt;INT(2*A59*Calculator!$B$16/(Calculator!$D$7*150)),0,1))),1)</f>
        <v>1</v>
      </c>
      <c r="G59" s="250" t="n">
        <f aca="false">IF(Calculator!$E$17="YES",IF(A59&lt;Calculator!$G$17,0,MIN(MIN(MIN(MOD(A59*Calculator!$B$17/(Calculator!$D$7*150),1),1-MOD(A59*Calculator!$B$17/(Calculator!$D$7*150),1)),ABS(MOD(A59*Calculator!$B$17/(Calculator!$D$7*150),1)-0.5)),MIN(MIN(MOD(A59*Calculator!$C$17/(Calculator!$D$7*150),1),1-MOD(A59*Calculator!$C$17/(Calculator!$D$7*150),1)),ABS(MOD(A59*Calculator!$C$17/(Calculator!$D$7*150),1)-0.5)),IF(INT(2*A59*Calculator!$C$17/(Calculator!$D$7*150))&gt;INT(2*A59*Calculator!$B$17/(Calculator!$D$7*150)),0,1))),1)</f>
        <v>0.00210526315789461</v>
      </c>
      <c r="H59" s="250" t="n">
        <f aca="false">IF(Calculator!$E$18="YES",IF(A59&lt;Calculator!$G$18,0,MIN(MIN(MIN(MOD(A59*Calculator!$B$18/(Calculator!$D$7*150),1),1-MOD(A59*Calculator!$B$18/(Calculator!$D$7*150),1)),ABS(MOD(A59*Calculator!$B$18/(Calculator!$D$7*150),1)-0.5)),MIN(MIN(MOD(A59*Calculator!$C$18/(Calculator!$D$7*150),1),1-MOD(A59*Calculator!$C$18/(Calculator!$D$7*150),1)),ABS(MOD(A59*Calculator!$C$18/(Calculator!$D$7*150),1)-0.5)),IF(INT(2*A59*Calculator!$C$18/(Calculator!$D$7*150))&gt;INT(2*A59*Calculator!$B$18/(Calculator!$D$7*150)),0,1))),1)</f>
        <v>1</v>
      </c>
      <c r="I59" s="250" t="n">
        <f aca="false">IF(Calculator!$E$19="YES",IF(A59&lt;Calculator!$G$19,0,MIN(MIN(MIN(MOD(A59*Calculator!$B$19/(Calculator!$D$7*150),1),1-MOD(A59*Calculator!$B$19/(Calculator!$D$7*150),1)),ABS(MOD(A59*Calculator!$B$19/(Calculator!$D$7*150),1)-0.5)),MIN(MIN(MOD(A59*Calculator!$C$19/(Calculator!$D$7*150),1),1-MOD(A59*Calculator!$C$19/(Calculator!$D$7*150),1)),ABS(MOD(A59*Calculator!$C$19/(Calculator!$D$7*150),1)-0.5)),IF(INT(2*A59*Calculator!$C$19/(Calculator!$D$7*150))&gt;INT(2*A59*Calculator!$B$19/(Calculator!$D$7*150)),0,1))),1)</f>
        <v>1</v>
      </c>
      <c r="J59" s="250" t="n">
        <f aca="false">IF(Calculator!$E$20="YES",IF(A59&lt;Calculator!$G$20,0,MIN(MIN(MIN(MOD(A59*Calculator!$B$20/(Calculator!$D$7*150),1),1-MOD(A59*Calculator!$B$20/(Calculator!$D$7*150),1)),ABS(MOD(A59*Calculator!$B$20/(Calculator!$D$7*150),1)-0.5)),MIN(MIN(MOD(A59*Calculator!$C$20/(Calculator!$D$7*150),1),1-MOD(A59*Calculator!$C$20/(Calculator!$D$7*150),1)),ABS(MOD(A59*Calculator!$C$20/(Calculator!$D$7*150),1)-0.5)),IF(INT(2*A59*Calculator!$C$20/(Calculator!$D$7*150))&gt;INT(2*A59*Calculator!$B$20/(Calculator!$D$7*150)),0,1))),1)</f>
        <v>1</v>
      </c>
      <c r="K59" s="250" t="n">
        <f aca="false">IF(Calculator!$E$21="YES",IF(A59&lt;Calculator!$G$21,0,MIN(MIN(MIN(MOD(A59*Calculator!$B$21/(Calculator!$D$7*150),1),1-MOD(A59*Calculator!$B$21/(Calculator!$D$7*150),1)),ABS(MOD(A59*Calculator!$B$21/(Calculator!$D$7*150),1)-0.5)),MIN(MIN(MOD(A59*Calculator!$C$21/(Calculator!$D$7*150),1),1-MOD(A59*Calculator!$C$21/(Calculator!$D$7*150),1)),ABS(MOD(A59*Calculator!$C$21/(Calculator!$D$7*150),1)-0.5)),IF(INT(2*A59*Calculator!$C$21/(Calculator!$D$7*150))&gt;INT(2*A59*Calculator!$B$21/(Calculator!$D$7*150)),0,1))),1)</f>
        <v>1</v>
      </c>
      <c r="L59" s="250" t="n">
        <f aca="false">IF(Calculator!$E$22="YES",IF(A59&lt;Calculator!$G$22,0,MIN(MIN(MIN(MOD(A59*Calculator!$B$22/(Calculator!$D$7*150),1),1-MOD(A59*Calculator!$B$22/(Calculator!$D$7*150),1)),ABS(MOD(A59*Calculator!$B$22/(Calculator!$D$7*150),1)-0.5)),MIN(MIN(MOD(A59*Calculator!$C$22/(Calculator!$D$7*150),1),1-MOD(A59*Calculator!$C$22/(Calculator!$D$7*150),1)),ABS(MOD(A59*Calculator!$C$22/(Calculator!$D$7*150),1)-0.5)),IF(INT(2*A59*Calculator!$C$22/(Calculator!$D$7*150))&gt;INT(2*A59*Calculator!$B$22/(Calculator!$D$7*150)),0,1))),1)</f>
        <v>1</v>
      </c>
      <c r="M59" s="250" t="n">
        <f aca="false">MIN(B59:L59)</f>
        <v>0.00105263157894731</v>
      </c>
      <c r="N59" s="250" t="n">
        <f aca="false">SUMPRODUCT(($M$7:$M$557&gt;M59)*1)+SUMPRODUCT(($M$7:$M$557=M59)*(ROW($M$7:$M$557)&lt;ROW(M59)))+1</f>
        <v>380</v>
      </c>
      <c r="O59" s="250" t="str">
        <f aca="false">IF(M59&gt;=0.13,"★★★ EXCELLENT",IF(M59&gt;=0.12,"★★  GOOD",IF(M59&gt;=0.07,"★  FAIR",IF(M59&gt;=0.025,"⚠  MARGINAL","✗  AVOID"))))</f>
        <v>✗  AVOID</v>
      </c>
    </row>
    <row r="60" customFormat="false" ht="15" hidden="false" customHeight="true" outlineLevel="0" collapsed="false">
      <c r="A60" s="251" t="n">
        <v>10.3</v>
      </c>
      <c r="B60" s="252" t="n">
        <f aca="false">IF(Calculator!$E$12="YES",IF(A60&lt;Calculator!$G$12,0,MIN(MIN(MIN(MOD(A60*Calculator!$B$12/(Calculator!$D$7*150),1),1-MOD(A60*Calculator!$B$12/(Calculator!$D$7*150),1)),ABS(MOD(A60*Calculator!$B$12/(Calculator!$D$7*150),1)-0.5)),MIN(MIN(MOD(A60*Calculator!$C$12/(Calculator!$D$7*150),1),1-MOD(A60*Calculator!$C$12/(Calculator!$D$7*150),1)),ABS(MOD(A60*Calculator!$C$12/(Calculator!$D$7*150),1)-0.5)),IF(INT(2*A60*Calculator!$C$12/(Calculator!$D$7*150))&gt;INT(2*A60*Calculator!$B$12/(Calculator!$D$7*150)),0,1))),1)</f>
        <v>1</v>
      </c>
      <c r="C60" s="252" t="n">
        <f aca="false">IF(Calculator!$E$13="YES",IF(A60&lt;Calculator!$G$13,0,MIN(MIN(MIN(MOD(A60*Calculator!$B$13/(Calculator!$D$7*150),1),1-MOD(A60*Calculator!$B$13/(Calculator!$D$7*150),1)),ABS(MOD(A60*Calculator!$B$13/(Calculator!$D$7*150),1)-0.5)),MIN(MIN(MOD(A60*Calculator!$C$13/(Calculator!$D$7*150),1),1-MOD(A60*Calculator!$C$13/(Calculator!$D$7*150),1)),ABS(MOD(A60*Calculator!$C$13/(Calculator!$D$7*150),1)-0.5)),IF(INT(2*A60*Calculator!$C$13/(Calculator!$D$7*150))&gt;INT(2*A60*Calculator!$B$13/(Calculator!$D$7*150)),0,1))),1)</f>
        <v>1</v>
      </c>
      <c r="D60" s="252" t="n">
        <f aca="false">IF(Calculator!$E$14="YES",IF(A60&lt;Calculator!$G$14,0,MIN(MIN(MIN(MOD(A60*Calculator!$B$14/(Calculator!$D$7*150),1),1-MOD(A60*Calculator!$B$14/(Calculator!$D$7*150),1)),ABS(MOD(A60*Calculator!$B$14/(Calculator!$D$7*150),1)-0.5)),MIN(MIN(MOD(A60*Calculator!$C$14/(Calculator!$D$7*150),1),1-MOD(A60*Calculator!$C$14/(Calculator!$D$7*150),1)),ABS(MOD(A60*Calculator!$C$14/(Calculator!$D$7*150),1)-0.5)),IF(INT(2*A60*Calculator!$C$14/(Calculator!$D$7*150))&gt;INT(2*A60*Calculator!$B$14/(Calculator!$D$7*150)),0,1))),1)</f>
        <v>1</v>
      </c>
      <c r="E60" s="252" t="n">
        <f aca="false">IF(Calculator!$E$15="YES",IF(A60&lt;Calculator!$G$15,0,MIN(MIN(MIN(MOD(A60*Calculator!$B$15/(Calculator!$D$7*150),1),1-MOD(A60*Calculator!$B$15/(Calculator!$D$7*150),1)),ABS(MOD(A60*Calculator!$B$15/(Calculator!$D$7*150),1)-0.5)),MIN(MIN(MOD(A60*Calculator!$C$15/(Calculator!$D$7*150),1),1-MOD(A60*Calculator!$C$15/(Calculator!$D$7*150),1)),ABS(MOD(A60*Calculator!$C$15/(Calculator!$D$7*150),1)-0.5)),IF(INT(2*A60*Calculator!$C$15/(Calculator!$D$7*150))&gt;INT(2*A60*Calculator!$B$15/(Calculator!$D$7*150)),0,1))),1)</f>
        <v>0.00596491228070184</v>
      </c>
      <c r="F60" s="252" t="n">
        <f aca="false">IF(Calculator!$E$16="YES",IF(A60&lt;Calculator!$G$16,0,MIN(MIN(MIN(MOD(A60*Calculator!$B$16/(Calculator!$D$7*150),1),1-MOD(A60*Calculator!$B$16/(Calculator!$D$7*150),1)),ABS(MOD(A60*Calculator!$B$16/(Calculator!$D$7*150),1)-0.5)),MIN(MIN(MOD(A60*Calculator!$C$16/(Calculator!$D$7*150),1),1-MOD(A60*Calculator!$C$16/(Calculator!$D$7*150),1)),ABS(MOD(A60*Calculator!$C$16/(Calculator!$D$7*150),1)-0.5)),IF(INT(2*A60*Calculator!$C$16/(Calculator!$D$7*150))&gt;INT(2*A60*Calculator!$B$16/(Calculator!$D$7*150)),0,1))),1)</f>
        <v>1</v>
      </c>
      <c r="G60" s="252" t="n">
        <f aca="false">IF(Calculator!$E$17="YES",IF(A60&lt;Calculator!$G$17,0,MIN(MIN(MIN(MOD(A60*Calculator!$B$17/(Calculator!$D$7*150),1),1-MOD(A60*Calculator!$B$17/(Calculator!$D$7*150),1)),ABS(MOD(A60*Calculator!$B$17/(Calculator!$D$7*150),1)-0.5)),MIN(MIN(MOD(A60*Calculator!$C$17/(Calculator!$D$7*150),1),1-MOD(A60*Calculator!$C$17/(Calculator!$D$7*150),1)),ABS(MOD(A60*Calculator!$C$17/(Calculator!$D$7*150),1)-0.5)),IF(INT(2*A60*Calculator!$C$17/(Calculator!$D$7*150))&gt;INT(2*A60*Calculator!$B$17/(Calculator!$D$7*150)),0,1))),1)</f>
        <v>0.0119298245614037</v>
      </c>
      <c r="H60" s="252" t="n">
        <f aca="false">IF(Calculator!$E$18="YES",IF(A60&lt;Calculator!$G$18,0,MIN(MIN(MIN(MOD(A60*Calculator!$B$18/(Calculator!$D$7*150),1),1-MOD(A60*Calculator!$B$18/(Calculator!$D$7*150),1)),ABS(MOD(A60*Calculator!$B$18/(Calculator!$D$7*150),1)-0.5)),MIN(MIN(MOD(A60*Calculator!$C$18/(Calculator!$D$7*150),1),1-MOD(A60*Calculator!$C$18/(Calculator!$D$7*150),1)),ABS(MOD(A60*Calculator!$C$18/(Calculator!$D$7*150),1)-0.5)),IF(INT(2*A60*Calculator!$C$18/(Calculator!$D$7*150))&gt;INT(2*A60*Calculator!$B$18/(Calculator!$D$7*150)),0,1))),1)</f>
        <v>1</v>
      </c>
      <c r="I60" s="252" t="n">
        <f aca="false">IF(Calculator!$E$19="YES",IF(A60&lt;Calculator!$G$19,0,MIN(MIN(MIN(MOD(A60*Calculator!$B$19/(Calculator!$D$7*150),1),1-MOD(A60*Calculator!$B$19/(Calculator!$D$7*150),1)),ABS(MOD(A60*Calculator!$B$19/(Calculator!$D$7*150),1)-0.5)),MIN(MIN(MOD(A60*Calculator!$C$19/(Calculator!$D$7*150),1),1-MOD(A60*Calculator!$C$19/(Calculator!$D$7*150),1)),ABS(MOD(A60*Calculator!$C$19/(Calculator!$D$7*150),1)-0.5)),IF(INT(2*A60*Calculator!$C$19/(Calculator!$D$7*150))&gt;INT(2*A60*Calculator!$B$19/(Calculator!$D$7*150)),0,1))),1)</f>
        <v>1</v>
      </c>
      <c r="J60" s="252" t="n">
        <f aca="false">IF(Calculator!$E$20="YES",IF(A60&lt;Calculator!$G$20,0,MIN(MIN(MIN(MOD(A60*Calculator!$B$20/(Calculator!$D$7*150),1),1-MOD(A60*Calculator!$B$20/(Calculator!$D$7*150),1)),ABS(MOD(A60*Calculator!$B$20/(Calculator!$D$7*150),1)-0.5)),MIN(MIN(MOD(A60*Calculator!$C$20/(Calculator!$D$7*150),1),1-MOD(A60*Calculator!$C$20/(Calculator!$D$7*150),1)),ABS(MOD(A60*Calculator!$C$20/(Calculator!$D$7*150),1)-0.5)),IF(INT(2*A60*Calculator!$C$20/(Calculator!$D$7*150))&gt;INT(2*A60*Calculator!$B$20/(Calculator!$D$7*150)),0,1))),1)</f>
        <v>1</v>
      </c>
      <c r="K60" s="252" t="n">
        <f aca="false">IF(Calculator!$E$21="YES",IF(A60&lt;Calculator!$G$21,0,MIN(MIN(MIN(MOD(A60*Calculator!$B$21/(Calculator!$D$7*150),1),1-MOD(A60*Calculator!$B$21/(Calculator!$D$7*150),1)),ABS(MOD(A60*Calculator!$B$21/(Calculator!$D$7*150),1)-0.5)),MIN(MIN(MOD(A60*Calculator!$C$21/(Calculator!$D$7*150),1),1-MOD(A60*Calculator!$C$21/(Calculator!$D$7*150),1)),ABS(MOD(A60*Calculator!$C$21/(Calculator!$D$7*150),1)-0.5)),IF(INT(2*A60*Calculator!$C$21/(Calculator!$D$7*150))&gt;INT(2*A60*Calculator!$B$21/(Calculator!$D$7*150)),0,1))),1)</f>
        <v>1</v>
      </c>
      <c r="L60" s="252" t="n">
        <f aca="false">IF(Calculator!$E$22="YES",IF(A60&lt;Calculator!$G$22,0,MIN(MIN(MIN(MOD(A60*Calculator!$B$22/(Calculator!$D$7*150),1),1-MOD(A60*Calculator!$B$22/(Calculator!$D$7*150),1)),ABS(MOD(A60*Calculator!$B$22/(Calculator!$D$7*150),1)-0.5)),MIN(MIN(MOD(A60*Calculator!$C$22/(Calculator!$D$7*150),1),1-MOD(A60*Calculator!$C$22/(Calculator!$D$7*150),1)),ABS(MOD(A60*Calculator!$C$22/(Calculator!$D$7*150),1)-0.5)),IF(INT(2*A60*Calculator!$C$22/(Calculator!$D$7*150))&gt;INT(2*A60*Calculator!$B$22/(Calculator!$D$7*150)),0,1))),1)</f>
        <v>1</v>
      </c>
      <c r="M60" s="252" t="n">
        <f aca="false">MIN(B60:L60)</f>
        <v>0.00596491228070184</v>
      </c>
      <c r="N60" s="252" t="n">
        <f aca="false">SUMPRODUCT(($M$7:$M$557&gt;M60)*1)+SUMPRODUCT(($M$7:$M$557=M60)*(ROW($M$7:$M$557)&lt;ROW(M60)))+1</f>
        <v>364</v>
      </c>
      <c r="O60" s="252" t="str">
        <f aca="false">IF(M60&gt;=0.13,"★★★ EXCELLENT",IF(M60&gt;=0.12,"★★  GOOD",IF(M60&gt;=0.07,"★  FAIR",IF(M60&gt;=0.025,"⚠  MARGINAL","✗  AVOID"))))</f>
        <v>✗  AVOID</v>
      </c>
    </row>
    <row r="61" customFormat="false" ht="15" hidden="false" customHeight="true" outlineLevel="0" collapsed="false">
      <c r="A61" s="249" t="n">
        <v>10.4</v>
      </c>
      <c r="B61" s="250" t="n">
        <f aca="false">IF(Calculator!$E$12="YES",IF(A61&lt;Calculator!$G$12,0,MIN(MIN(MIN(MOD(A61*Calculator!$B$12/(Calculator!$D$7*150),1),1-MOD(A61*Calculator!$B$12/(Calculator!$D$7*150),1)),ABS(MOD(A61*Calculator!$B$12/(Calculator!$D$7*150),1)-0.5)),MIN(MIN(MOD(A61*Calculator!$C$12/(Calculator!$D$7*150),1),1-MOD(A61*Calculator!$C$12/(Calculator!$D$7*150),1)),ABS(MOD(A61*Calculator!$C$12/(Calculator!$D$7*150),1)-0.5)),IF(INT(2*A61*Calculator!$C$12/(Calculator!$D$7*150))&gt;INT(2*A61*Calculator!$B$12/(Calculator!$D$7*150)),0,1))),1)</f>
        <v>1</v>
      </c>
      <c r="C61" s="250" t="n">
        <f aca="false">IF(Calculator!$E$13="YES",IF(A61&lt;Calculator!$G$13,0,MIN(MIN(MIN(MOD(A61*Calculator!$B$13/(Calculator!$D$7*150),1),1-MOD(A61*Calculator!$B$13/(Calculator!$D$7*150),1)),ABS(MOD(A61*Calculator!$B$13/(Calculator!$D$7*150),1)-0.5)),MIN(MIN(MOD(A61*Calculator!$C$13/(Calculator!$D$7*150),1),1-MOD(A61*Calculator!$C$13/(Calculator!$D$7*150),1)),ABS(MOD(A61*Calculator!$C$13/(Calculator!$D$7*150),1)-0.5)),IF(INT(2*A61*Calculator!$C$13/(Calculator!$D$7*150))&gt;INT(2*A61*Calculator!$B$13/(Calculator!$D$7*150)),0,1))),1)</f>
        <v>1</v>
      </c>
      <c r="D61" s="250" t="n">
        <f aca="false">IF(Calculator!$E$14="YES",IF(A61&lt;Calculator!$G$14,0,MIN(MIN(MIN(MOD(A61*Calculator!$B$14/(Calculator!$D$7*150),1),1-MOD(A61*Calculator!$B$14/(Calculator!$D$7*150),1)),ABS(MOD(A61*Calculator!$B$14/(Calculator!$D$7*150),1)-0.5)),MIN(MIN(MOD(A61*Calculator!$C$14/(Calculator!$D$7*150),1),1-MOD(A61*Calculator!$C$14/(Calculator!$D$7*150),1)),ABS(MOD(A61*Calculator!$C$14/(Calculator!$D$7*150),1)-0.5)),IF(INT(2*A61*Calculator!$C$14/(Calculator!$D$7*150))&gt;INT(2*A61*Calculator!$B$14/(Calculator!$D$7*150)),0,1))),1)</f>
        <v>1</v>
      </c>
      <c r="E61" s="250" t="n">
        <f aca="false">IF(Calculator!$E$15="YES",IF(A61&lt;Calculator!$G$15,0,MIN(MIN(MIN(MOD(A61*Calculator!$B$15/(Calculator!$D$7*150),1),1-MOD(A61*Calculator!$B$15/(Calculator!$D$7*150),1)),ABS(MOD(A61*Calculator!$B$15/(Calculator!$D$7*150),1)-0.5)),MIN(MIN(MOD(A61*Calculator!$C$15/(Calculator!$D$7*150),1),1-MOD(A61*Calculator!$C$15/(Calculator!$D$7*150),1)),ABS(MOD(A61*Calculator!$C$15/(Calculator!$D$7*150),1)-0.5)),IF(INT(2*A61*Calculator!$C$15/(Calculator!$D$7*150))&gt;INT(2*A61*Calculator!$B$15/(Calculator!$D$7*150)),0,1))),1)</f>
        <v>0.0108771929824562</v>
      </c>
      <c r="F61" s="250" t="n">
        <f aca="false">IF(Calculator!$E$16="YES",IF(A61&lt;Calculator!$G$16,0,MIN(MIN(MIN(MOD(A61*Calculator!$B$16/(Calculator!$D$7*150),1),1-MOD(A61*Calculator!$B$16/(Calculator!$D$7*150),1)),ABS(MOD(A61*Calculator!$B$16/(Calculator!$D$7*150),1)-0.5)),MIN(MIN(MOD(A61*Calculator!$C$16/(Calculator!$D$7*150),1),1-MOD(A61*Calculator!$C$16/(Calculator!$D$7*150),1)),ABS(MOD(A61*Calculator!$C$16/(Calculator!$D$7*150),1)-0.5)),IF(INT(2*A61*Calculator!$C$16/(Calculator!$D$7*150))&gt;INT(2*A61*Calculator!$B$16/(Calculator!$D$7*150)),0,1))),1)</f>
        <v>1</v>
      </c>
      <c r="G61" s="250" t="n">
        <f aca="false">IF(Calculator!$E$17="YES",IF(A61&lt;Calculator!$G$17,0,MIN(MIN(MIN(MOD(A61*Calculator!$B$17/(Calculator!$D$7*150),1),1-MOD(A61*Calculator!$B$17/(Calculator!$D$7*150),1)),ABS(MOD(A61*Calculator!$B$17/(Calculator!$D$7*150),1)-0.5)),MIN(MIN(MOD(A61*Calculator!$C$17/(Calculator!$D$7*150),1),1-MOD(A61*Calculator!$C$17/(Calculator!$D$7*150),1)),ABS(MOD(A61*Calculator!$C$17/(Calculator!$D$7*150),1)-0.5)),IF(INT(2*A61*Calculator!$C$17/(Calculator!$D$7*150))&gt;INT(2*A61*Calculator!$B$17/(Calculator!$D$7*150)),0,1))),1)</f>
        <v>0.0217543859649123</v>
      </c>
      <c r="H61" s="250" t="n">
        <f aca="false">IF(Calculator!$E$18="YES",IF(A61&lt;Calculator!$G$18,0,MIN(MIN(MIN(MOD(A61*Calculator!$B$18/(Calculator!$D$7*150),1),1-MOD(A61*Calculator!$B$18/(Calculator!$D$7*150),1)),ABS(MOD(A61*Calculator!$B$18/(Calculator!$D$7*150),1)-0.5)),MIN(MIN(MOD(A61*Calculator!$C$18/(Calculator!$D$7*150),1),1-MOD(A61*Calculator!$C$18/(Calculator!$D$7*150),1)),ABS(MOD(A61*Calculator!$C$18/(Calculator!$D$7*150),1)-0.5)),IF(INT(2*A61*Calculator!$C$18/(Calculator!$D$7*150))&gt;INT(2*A61*Calculator!$B$18/(Calculator!$D$7*150)),0,1))),1)</f>
        <v>1</v>
      </c>
      <c r="I61" s="250" t="n">
        <f aca="false">IF(Calculator!$E$19="YES",IF(A61&lt;Calculator!$G$19,0,MIN(MIN(MIN(MOD(A61*Calculator!$B$19/(Calculator!$D$7*150),1),1-MOD(A61*Calculator!$B$19/(Calculator!$D$7*150),1)),ABS(MOD(A61*Calculator!$B$19/(Calculator!$D$7*150),1)-0.5)),MIN(MIN(MOD(A61*Calculator!$C$19/(Calculator!$D$7*150),1),1-MOD(A61*Calculator!$C$19/(Calculator!$D$7*150),1)),ABS(MOD(A61*Calculator!$C$19/(Calculator!$D$7*150),1)-0.5)),IF(INT(2*A61*Calculator!$C$19/(Calculator!$D$7*150))&gt;INT(2*A61*Calculator!$B$19/(Calculator!$D$7*150)),0,1))),1)</f>
        <v>1</v>
      </c>
      <c r="J61" s="250" t="n">
        <f aca="false">IF(Calculator!$E$20="YES",IF(A61&lt;Calculator!$G$20,0,MIN(MIN(MIN(MOD(A61*Calculator!$B$20/(Calculator!$D$7*150),1),1-MOD(A61*Calculator!$B$20/(Calculator!$D$7*150),1)),ABS(MOD(A61*Calculator!$B$20/(Calculator!$D$7*150),1)-0.5)),MIN(MIN(MOD(A61*Calculator!$C$20/(Calculator!$D$7*150),1),1-MOD(A61*Calculator!$C$20/(Calculator!$D$7*150),1)),ABS(MOD(A61*Calculator!$C$20/(Calculator!$D$7*150),1)-0.5)),IF(INT(2*A61*Calculator!$C$20/(Calculator!$D$7*150))&gt;INT(2*A61*Calculator!$B$20/(Calculator!$D$7*150)),0,1))),1)</f>
        <v>1</v>
      </c>
      <c r="K61" s="250" t="n">
        <f aca="false">IF(Calculator!$E$21="YES",IF(A61&lt;Calculator!$G$21,0,MIN(MIN(MIN(MOD(A61*Calculator!$B$21/(Calculator!$D$7*150),1),1-MOD(A61*Calculator!$B$21/(Calculator!$D$7*150),1)),ABS(MOD(A61*Calculator!$B$21/(Calculator!$D$7*150),1)-0.5)),MIN(MIN(MOD(A61*Calculator!$C$21/(Calculator!$D$7*150),1),1-MOD(A61*Calculator!$C$21/(Calculator!$D$7*150),1)),ABS(MOD(A61*Calculator!$C$21/(Calculator!$D$7*150),1)-0.5)),IF(INT(2*A61*Calculator!$C$21/(Calculator!$D$7*150))&gt;INT(2*A61*Calculator!$B$21/(Calculator!$D$7*150)),0,1))),1)</f>
        <v>1</v>
      </c>
      <c r="L61" s="250" t="n">
        <f aca="false">IF(Calculator!$E$22="YES",IF(A61&lt;Calculator!$G$22,0,MIN(MIN(MIN(MOD(A61*Calculator!$B$22/(Calculator!$D$7*150),1),1-MOD(A61*Calculator!$B$22/(Calculator!$D$7*150),1)),ABS(MOD(A61*Calculator!$B$22/(Calculator!$D$7*150),1)-0.5)),MIN(MIN(MOD(A61*Calculator!$C$22/(Calculator!$D$7*150),1),1-MOD(A61*Calculator!$C$22/(Calculator!$D$7*150),1)),ABS(MOD(A61*Calculator!$C$22/(Calculator!$D$7*150),1)-0.5)),IF(INT(2*A61*Calculator!$C$22/(Calculator!$D$7*150))&gt;INT(2*A61*Calculator!$B$22/(Calculator!$D$7*150)),0,1))),1)</f>
        <v>1</v>
      </c>
      <c r="M61" s="250" t="n">
        <f aca="false">MIN(B61:L61)</f>
        <v>0.0108771929824562</v>
      </c>
      <c r="N61" s="250" t="n">
        <f aca="false">SUMPRODUCT(($M$7:$M$557&gt;M61)*1)+SUMPRODUCT(($M$7:$M$557=M61)*(ROW($M$7:$M$557)&lt;ROW(M61)))+1</f>
        <v>350</v>
      </c>
      <c r="O61" s="250" t="str">
        <f aca="false">IF(M61&gt;=0.13,"★★★ EXCELLENT",IF(M61&gt;=0.12,"★★  GOOD",IF(M61&gt;=0.07,"★  FAIR",IF(M61&gt;=0.025,"⚠  MARGINAL","✗  AVOID"))))</f>
        <v>✗  AVOID</v>
      </c>
    </row>
    <row r="62" customFormat="false" ht="15" hidden="false" customHeight="true" outlineLevel="0" collapsed="false">
      <c r="A62" s="251" t="n">
        <v>10.5</v>
      </c>
      <c r="B62" s="252" t="n">
        <f aca="false">IF(Calculator!$E$12="YES",IF(A62&lt;Calculator!$G$12,0,MIN(MIN(MIN(MOD(A62*Calculator!$B$12/(Calculator!$D$7*150),1),1-MOD(A62*Calculator!$B$12/(Calculator!$D$7*150),1)),ABS(MOD(A62*Calculator!$B$12/(Calculator!$D$7*150),1)-0.5)),MIN(MIN(MOD(A62*Calculator!$C$12/(Calculator!$D$7*150),1),1-MOD(A62*Calculator!$C$12/(Calculator!$D$7*150),1)),ABS(MOD(A62*Calculator!$C$12/(Calculator!$D$7*150),1)-0.5)),IF(INT(2*A62*Calculator!$C$12/(Calculator!$D$7*150))&gt;INT(2*A62*Calculator!$B$12/(Calculator!$D$7*150)),0,1))),1)</f>
        <v>1</v>
      </c>
      <c r="C62" s="252" t="n">
        <f aca="false">IF(Calculator!$E$13="YES",IF(A62&lt;Calculator!$G$13,0,MIN(MIN(MIN(MOD(A62*Calculator!$B$13/(Calculator!$D$7*150),1),1-MOD(A62*Calculator!$B$13/(Calculator!$D$7*150),1)),ABS(MOD(A62*Calculator!$B$13/(Calculator!$D$7*150),1)-0.5)),MIN(MIN(MOD(A62*Calculator!$C$13/(Calculator!$D$7*150),1),1-MOD(A62*Calculator!$C$13/(Calculator!$D$7*150),1)),ABS(MOD(A62*Calculator!$C$13/(Calculator!$D$7*150),1)-0.5)),IF(INT(2*A62*Calculator!$C$13/(Calculator!$D$7*150))&gt;INT(2*A62*Calculator!$B$13/(Calculator!$D$7*150)),0,1))),1)</f>
        <v>1</v>
      </c>
      <c r="D62" s="252" t="n">
        <f aca="false">IF(Calculator!$E$14="YES",IF(A62&lt;Calculator!$G$14,0,MIN(MIN(MIN(MOD(A62*Calculator!$B$14/(Calculator!$D$7*150),1),1-MOD(A62*Calculator!$B$14/(Calculator!$D$7*150),1)),ABS(MOD(A62*Calculator!$B$14/(Calculator!$D$7*150),1)-0.5)),MIN(MIN(MOD(A62*Calculator!$C$14/(Calculator!$D$7*150),1),1-MOD(A62*Calculator!$C$14/(Calculator!$D$7*150),1)),ABS(MOD(A62*Calculator!$C$14/(Calculator!$D$7*150),1)-0.5)),IF(INT(2*A62*Calculator!$C$14/(Calculator!$D$7*150))&gt;INT(2*A62*Calculator!$B$14/(Calculator!$D$7*150)),0,1))),1)</f>
        <v>1</v>
      </c>
      <c r="E62" s="252" t="n">
        <f aca="false">IF(Calculator!$E$15="YES",IF(A62&lt;Calculator!$G$15,0,MIN(MIN(MIN(MOD(A62*Calculator!$B$15/(Calculator!$D$7*150),1),1-MOD(A62*Calculator!$B$15/(Calculator!$D$7*150),1)),ABS(MOD(A62*Calculator!$B$15/(Calculator!$D$7*150),1)-0.5)),MIN(MIN(MOD(A62*Calculator!$C$15/(Calculator!$D$7*150),1),1-MOD(A62*Calculator!$C$15/(Calculator!$D$7*150),1)),ABS(MOD(A62*Calculator!$C$15/(Calculator!$D$7*150),1)-0.5)),IF(INT(2*A62*Calculator!$C$15/(Calculator!$D$7*150))&gt;INT(2*A62*Calculator!$B$15/(Calculator!$D$7*150)),0,1))),1)</f>
        <v>0.0157894736842106</v>
      </c>
      <c r="F62" s="252" t="n">
        <f aca="false">IF(Calculator!$E$16="YES",IF(A62&lt;Calculator!$G$16,0,MIN(MIN(MIN(MOD(A62*Calculator!$B$16/(Calculator!$D$7*150),1),1-MOD(A62*Calculator!$B$16/(Calculator!$D$7*150),1)),ABS(MOD(A62*Calculator!$B$16/(Calculator!$D$7*150),1)-0.5)),MIN(MIN(MOD(A62*Calculator!$C$16/(Calculator!$D$7*150),1),1-MOD(A62*Calculator!$C$16/(Calculator!$D$7*150),1)),ABS(MOD(A62*Calculator!$C$16/(Calculator!$D$7*150),1)-0.5)),IF(INT(2*A62*Calculator!$C$16/(Calculator!$D$7*150))&gt;INT(2*A62*Calculator!$B$16/(Calculator!$D$7*150)),0,1))),1)</f>
        <v>1</v>
      </c>
      <c r="G62" s="252" t="n">
        <f aca="false">IF(Calculator!$E$17="YES",IF(A62&lt;Calculator!$G$17,0,MIN(MIN(MIN(MOD(A62*Calculator!$B$17/(Calculator!$D$7*150),1),1-MOD(A62*Calculator!$B$17/(Calculator!$D$7*150),1)),ABS(MOD(A62*Calculator!$B$17/(Calculator!$D$7*150),1)-0.5)),MIN(MIN(MOD(A62*Calculator!$C$17/(Calculator!$D$7*150),1),1-MOD(A62*Calculator!$C$17/(Calculator!$D$7*150),1)),ABS(MOD(A62*Calculator!$C$17/(Calculator!$D$7*150),1)-0.5)),IF(INT(2*A62*Calculator!$C$17/(Calculator!$D$7*150))&gt;INT(2*A62*Calculator!$B$17/(Calculator!$D$7*150)),0,1))),1)</f>
        <v>0.0315789473684212</v>
      </c>
      <c r="H62" s="252" t="n">
        <f aca="false">IF(Calculator!$E$18="YES",IF(A62&lt;Calculator!$G$18,0,MIN(MIN(MIN(MOD(A62*Calculator!$B$18/(Calculator!$D$7*150),1),1-MOD(A62*Calculator!$B$18/(Calculator!$D$7*150),1)),ABS(MOD(A62*Calculator!$B$18/(Calculator!$D$7*150),1)-0.5)),MIN(MIN(MOD(A62*Calculator!$C$18/(Calculator!$D$7*150),1),1-MOD(A62*Calculator!$C$18/(Calculator!$D$7*150),1)),ABS(MOD(A62*Calculator!$C$18/(Calculator!$D$7*150),1)-0.5)),IF(INT(2*A62*Calculator!$C$18/(Calculator!$D$7*150))&gt;INT(2*A62*Calculator!$B$18/(Calculator!$D$7*150)),0,1))),1)</f>
        <v>1</v>
      </c>
      <c r="I62" s="252" t="n">
        <f aca="false">IF(Calculator!$E$19="YES",IF(A62&lt;Calculator!$G$19,0,MIN(MIN(MIN(MOD(A62*Calculator!$B$19/(Calculator!$D$7*150),1),1-MOD(A62*Calculator!$B$19/(Calculator!$D$7*150),1)),ABS(MOD(A62*Calculator!$B$19/(Calculator!$D$7*150),1)-0.5)),MIN(MIN(MOD(A62*Calculator!$C$19/(Calculator!$D$7*150),1),1-MOD(A62*Calculator!$C$19/(Calculator!$D$7*150),1)),ABS(MOD(A62*Calculator!$C$19/(Calculator!$D$7*150),1)-0.5)),IF(INT(2*A62*Calculator!$C$19/(Calculator!$D$7*150))&gt;INT(2*A62*Calculator!$B$19/(Calculator!$D$7*150)),0,1))),1)</f>
        <v>1</v>
      </c>
      <c r="J62" s="252" t="n">
        <f aca="false">IF(Calculator!$E$20="YES",IF(A62&lt;Calculator!$G$20,0,MIN(MIN(MIN(MOD(A62*Calculator!$B$20/(Calculator!$D$7*150),1),1-MOD(A62*Calculator!$B$20/(Calculator!$D$7*150),1)),ABS(MOD(A62*Calculator!$B$20/(Calculator!$D$7*150),1)-0.5)),MIN(MIN(MOD(A62*Calculator!$C$20/(Calculator!$D$7*150),1),1-MOD(A62*Calculator!$C$20/(Calculator!$D$7*150),1)),ABS(MOD(A62*Calculator!$C$20/(Calculator!$D$7*150),1)-0.5)),IF(INT(2*A62*Calculator!$C$20/(Calculator!$D$7*150))&gt;INT(2*A62*Calculator!$B$20/(Calculator!$D$7*150)),0,1))),1)</f>
        <v>1</v>
      </c>
      <c r="K62" s="252" t="n">
        <f aca="false">IF(Calculator!$E$21="YES",IF(A62&lt;Calculator!$G$21,0,MIN(MIN(MIN(MOD(A62*Calculator!$B$21/(Calculator!$D$7*150),1),1-MOD(A62*Calculator!$B$21/(Calculator!$D$7*150),1)),ABS(MOD(A62*Calculator!$B$21/(Calculator!$D$7*150),1)-0.5)),MIN(MIN(MOD(A62*Calculator!$C$21/(Calculator!$D$7*150),1),1-MOD(A62*Calculator!$C$21/(Calculator!$D$7*150),1)),ABS(MOD(A62*Calculator!$C$21/(Calculator!$D$7*150),1)-0.5)),IF(INT(2*A62*Calculator!$C$21/(Calculator!$D$7*150))&gt;INT(2*A62*Calculator!$B$21/(Calculator!$D$7*150)),0,1))),1)</f>
        <v>1</v>
      </c>
      <c r="L62" s="252" t="n">
        <f aca="false">IF(Calculator!$E$22="YES",IF(A62&lt;Calculator!$G$22,0,MIN(MIN(MIN(MOD(A62*Calculator!$B$22/(Calculator!$D$7*150),1),1-MOD(A62*Calculator!$B$22/(Calculator!$D$7*150),1)),ABS(MOD(A62*Calculator!$B$22/(Calculator!$D$7*150),1)-0.5)),MIN(MIN(MOD(A62*Calculator!$C$22/(Calculator!$D$7*150),1),1-MOD(A62*Calculator!$C$22/(Calculator!$D$7*150),1)),ABS(MOD(A62*Calculator!$C$22/(Calculator!$D$7*150),1)-0.5)),IF(INT(2*A62*Calculator!$C$22/(Calculator!$D$7*150))&gt;INT(2*A62*Calculator!$B$22/(Calculator!$D$7*150)),0,1))),1)</f>
        <v>1</v>
      </c>
      <c r="M62" s="252" t="n">
        <f aca="false">MIN(B62:L62)</f>
        <v>0.0157894736842106</v>
      </c>
      <c r="N62" s="252" t="n">
        <f aca="false">SUMPRODUCT(($M$7:$M$557&gt;M62)*1)+SUMPRODUCT(($M$7:$M$557=M62)*(ROW($M$7:$M$557)&lt;ROW(M62)))+1</f>
        <v>334</v>
      </c>
      <c r="O62" s="252" t="str">
        <f aca="false">IF(M62&gt;=0.13,"★★★ EXCELLENT",IF(M62&gt;=0.12,"★★  GOOD",IF(M62&gt;=0.07,"★  FAIR",IF(M62&gt;=0.025,"⚠  MARGINAL","✗  AVOID"))))</f>
        <v>✗  AVOID</v>
      </c>
    </row>
    <row r="63" customFormat="false" ht="15" hidden="false" customHeight="true" outlineLevel="0" collapsed="false">
      <c r="A63" s="249" t="n">
        <v>10.6</v>
      </c>
      <c r="B63" s="250" t="n">
        <f aca="false">IF(Calculator!$E$12="YES",IF(A63&lt;Calculator!$G$12,0,MIN(MIN(MIN(MOD(A63*Calculator!$B$12/(Calculator!$D$7*150),1),1-MOD(A63*Calculator!$B$12/(Calculator!$D$7*150),1)),ABS(MOD(A63*Calculator!$B$12/(Calculator!$D$7*150),1)-0.5)),MIN(MIN(MOD(A63*Calculator!$C$12/(Calculator!$D$7*150),1),1-MOD(A63*Calculator!$C$12/(Calculator!$D$7*150),1)),ABS(MOD(A63*Calculator!$C$12/(Calculator!$D$7*150),1)-0.5)),IF(INT(2*A63*Calculator!$C$12/(Calculator!$D$7*150))&gt;INT(2*A63*Calculator!$B$12/(Calculator!$D$7*150)),0,1))),1)</f>
        <v>1</v>
      </c>
      <c r="C63" s="250" t="n">
        <f aca="false">IF(Calculator!$E$13="YES",IF(A63&lt;Calculator!$G$13,0,MIN(MIN(MIN(MOD(A63*Calculator!$B$13/(Calculator!$D$7*150),1),1-MOD(A63*Calculator!$B$13/(Calculator!$D$7*150),1)),ABS(MOD(A63*Calculator!$B$13/(Calculator!$D$7*150),1)-0.5)),MIN(MIN(MOD(A63*Calculator!$C$13/(Calculator!$D$7*150),1),1-MOD(A63*Calculator!$C$13/(Calculator!$D$7*150),1)),ABS(MOD(A63*Calculator!$C$13/(Calculator!$D$7*150),1)-0.5)),IF(INT(2*A63*Calculator!$C$13/(Calculator!$D$7*150))&gt;INT(2*A63*Calculator!$B$13/(Calculator!$D$7*150)),0,1))),1)</f>
        <v>1</v>
      </c>
      <c r="D63" s="250" t="n">
        <f aca="false">IF(Calculator!$E$14="YES",IF(A63&lt;Calculator!$G$14,0,MIN(MIN(MIN(MOD(A63*Calculator!$B$14/(Calculator!$D$7*150),1),1-MOD(A63*Calculator!$B$14/(Calculator!$D$7*150),1)),ABS(MOD(A63*Calculator!$B$14/(Calculator!$D$7*150),1)-0.5)),MIN(MIN(MOD(A63*Calculator!$C$14/(Calculator!$D$7*150),1),1-MOD(A63*Calculator!$C$14/(Calculator!$D$7*150),1)),ABS(MOD(A63*Calculator!$C$14/(Calculator!$D$7*150),1)-0.5)),IF(INT(2*A63*Calculator!$C$14/(Calculator!$D$7*150))&gt;INT(2*A63*Calculator!$B$14/(Calculator!$D$7*150)),0,1))),1)</f>
        <v>1</v>
      </c>
      <c r="E63" s="250" t="n">
        <f aca="false">IF(Calculator!$E$15="YES",IF(A63&lt;Calculator!$G$15,0,MIN(MIN(MIN(MOD(A63*Calculator!$B$15/(Calculator!$D$7*150),1),1-MOD(A63*Calculator!$B$15/(Calculator!$D$7*150),1)),ABS(MOD(A63*Calculator!$B$15/(Calculator!$D$7*150),1)-0.5)),MIN(MIN(MOD(A63*Calculator!$C$15/(Calculator!$D$7*150),1),1-MOD(A63*Calculator!$C$15/(Calculator!$D$7*150),1)),ABS(MOD(A63*Calculator!$C$15/(Calculator!$D$7*150),1)-0.5)),IF(INT(2*A63*Calculator!$C$15/(Calculator!$D$7*150))&gt;INT(2*A63*Calculator!$B$15/(Calculator!$D$7*150)),0,1))),1)</f>
        <v>0.0207017543859649</v>
      </c>
      <c r="F63" s="250" t="n">
        <f aca="false">IF(Calculator!$E$16="YES",IF(A63&lt;Calculator!$G$16,0,MIN(MIN(MIN(MOD(A63*Calculator!$B$16/(Calculator!$D$7*150),1),1-MOD(A63*Calculator!$B$16/(Calculator!$D$7*150),1)),ABS(MOD(A63*Calculator!$B$16/(Calculator!$D$7*150),1)-0.5)),MIN(MIN(MOD(A63*Calculator!$C$16/(Calculator!$D$7*150),1),1-MOD(A63*Calculator!$C$16/(Calculator!$D$7*150),1)),ABS(MOD(A63*Calculator!$C$16/(Calculator!$D$7*150),1)-0.5)),IF(INT(2*A63*Calculator!$C$16/(Calculator!$D$7*150))&gt;INT(2*A63*Calculator!$B$16/(Calculator!$D$7*150)),0,1))),1)</f>
        <v>1</v>
      </c>
      <c r="G63" s="250" t="n">
        <f aca="false">IF(Calculator!$E$17="YES",IF(A63&lt;Calculator!$G$17,0,MIN(MIN(MIN(MOD(A63*Calculator!$B$17/(Calculator!$D$7*150),1),1-MOD(A63*Calculator!$B$17/(Calculator!$D$7*150),1)),ABS(MOD(A63*Calculator!$B$17/(Calculator!$D$7*150),1)-0.5)),MIN(MIN(MOD(A63*Calculator!$C$17/(Calculator!$D$7*150),1),1-MOD(A63*Calculator!$C$17/(Calculator!$D$7*150),1)),ABS(MOD(A63*Calculator!$C$17/(Calculator!$D$7*150),1)-0.5)),IF(INT(2*A63*Calculator!$C$17/(Calculator!$D$7*150))&gt;INT(2*A63*Calculator!$B$17/(Calculator!$D$7*150)),0,1))),1)</f>
        <v>0.0414035087719298</v>
      </c>
      <c r="H63" s="250" t="n">
        <f aca="false">IF(Calculator!$E$18="YES",IF(A63&lt;Calculator!$G$18,0,MIN(MIN(MIN(MOD(A63*Calculator!$B$18/(Calculator!$D$7*150),1),1-MOD(A63*Calculator!$B$18/(Calculator!$D$7*150),1)),ABS(MOD(A63*Calculator!$B$18/(Calculator!$D$7*150),1)-0.5)),MIN(MIN(MOD(A63*Calculator!$C$18/(Calculator!$D$7*150),1),1-MOD(A63*Calculator!$C$18/(Calculator!$D$7*150),1)),ABS(MOD(A63*Calculator!$C$18/(Calculator!$D$7*150),1)-0.5)),IF(INT(2*A63*Calculator!$C$18/(Calculator!$D$7*150))&gt;INT(2*A63*Calculator!$B$18/(Calculator!$D$7*150)),0,1))),1)</f>
        <v>1</v>
      </c>
      <c r="I63" s="250" t="n">
        <f aca="false">IF(Calculator!$E$19="YES",IF(A63&lt;Calculator!$G$19,0,MIN(MIN(MIN(MOD(A63*Calculator!$B$19/(Calculator!$D$7*150),1),1-MOD(A63*Calculator!$B$19/(Calculator!$D$7*150),1)),ABS(MOD(A63*Calculator!$B$19/(Calculator!$D$7*150),1)-0.5)),MIN(MIN(MOD(A63*Calculator!$C$19/(Calculator!$D$7*150),1),1-MOD(A63*Calculator!$C$19/(Calculator!$D$7*150),1)),ABS(MOD(A63*Calculator!$C$19/(Calculator!$D$7*150),1)-0.5)),IF(INT(2*A63*Calculator!$C$19/(Calculator!$D$7*150))&gt;INT(2*A63*Calculator!$B$19/(Calculator!$D$7*150)),0,1))),1)</f>
        <v>1</v>
      </c>
      <c r="J63" s="250" t="n">
        <f aca="false">IF(Calculator!$E$20="YES",IF(A63&lt;Calculator!$G$20,0,MIN(MIN(MIN(MOD(A63*Calculator!$B$20/(Calculator!$D$7*150),1),1-MOD(A63*Calculator!$B$20/(Calculator!$D$7*150),1)),ABS(MOD(A63*Calculator!$B$20/(Calculator!$D$7*150),1)-0.5)),MIN(MIN(MOD(A63*Calculator!$C$20/(Calculator!$D$7*150),1),1-MOD(A63*Calculator!$C$20/(Calculator!$D$7*150),1)),ABS(MOD(A63*Calculator!$C$20/(Calculator!$D$7*150),1)-0.5)),IF(INT(2*A63*Calculator!$C$20/(Calculator!$D$7*150))&gt;INT(2*A63*Calculator!$B$20/(Calculator!$D$7*150)),0,1))),1)</f>
        <v>1</v>
      </c>
      <c r="K63" s="250" t="n">
        <f aca="false">IF(Calculator!$E$21="YES",IF(A63&lt;Calculator!$G$21,0,MIN(MIN(MIN(MOD(A63*Calculator!$B$21/(Calculator!$D$7*150),1),1-MOD(A63*Calculator!$B$21/(Calculator!$D$7*150),1)),ABS(MOD(A63*Calculator!$B$21/(Calculator!$D$7*150),1)-0.5)),MIN(MIN(MOD(A63*Calculator!$C$21/(Calculator!$D$7*150),1),1-MOD(A63*Calculator!$C$21/(Calculator!$D$7*150),1)),ABS(MOD(A63*Calculator!$C$21/(Calculator!$D$7*150),1)-0.5)),IF(INT(2*A63*Calculator!$C$21/(Calculator!$D$7*150))&gt;INT(2*A63*Calculator!$B$21/(Calculator!$D$7*150)),0,1))),1)</f>
        <v>1</v>
      </c>
      <c r="L63" s="250" t="n">
        <f aca="false">IF(Calculator!$E$22="YES",IF(A63&lt;Calculator!$G$22,0,MIN(MIN(MIN(MOD(A63*Calculator!$B$22/(Calculator!$D$7*150),1),1-MOD(A63*Calculator!$B$22/(Calculator!$D$7*150),1)),ABS(MOD(A63*Calculator!$B$22/(Calculator!$D$7*150),1)-0.5)),MIN(MIN(MOD(A63*Calculator!$C$22/(Calculator!$D$7*150),1),1-MOD(A63*Calculator!$C$22/(Calculator!$D$7*150),1)),ABS(MOD(A63*Calculator!$C$22/(Calculator!$D$7*150),1)-0.5)),IF(INT(2*A63*Calculator!$C$22/(Calculator!$D$7*150))&gt;INT(2*A63*Calculator!$B$22/(Calculator!$D$7*150)),0,1))),1)</f>
        <v>1</v>
      </c>
      <c r="M63" s="250" t="n">
        <f aca="false">MIN(B63:L63)</f>
        <v>0.0207017543859649</v>
      </c>
      <c r="N63" s="250" t="n">
        <f aca="false">SUMPRODUCT(($M$7:$M$557&gt;M63)*1)+SUMPRODUCT(($M$7:$M$557=M63)*(ROW($M$7:$M$557)&lt;ROW(M63)))+1</f>
        <v>320</v>
      </c>
      <c r="O63" s="250" t="str">
        <f aca="false">IF(M63&gt;=0.13,"★★★ EXCELLENT",IF(M63&gt;=0.12,"★★  GOOD",IF(M63&gt;=0.07,"★  FAIR",IF(M63&gt;=0.025,"⚠  MARGINAL","✗  AVOID"))))</f>
        <v>✗  AVOID</v>
      </c>
    </row>
    <row r="64" customFormat="false" ht="15" hidden="false" customHeight="true" outlineLevel="0" collapsed="false">
      <c r="A64" s="251" t="n">
        <v>10.7</v>
      </c>
      <c r="B64" s="252" t="n">
        <f aca="false">IF(Calculator!$E$12="YES",IF(A64&lt;Calculator!$G$12,0,MIN(MIN(MIN(MOD(A64*Calculator!$B$12/(Calculator!$D$7*150),1),1-MOD(A64*Calculator!$B$12/(Calculator!$D$7*150),1)),ABS(MOD(A64*Calculator!$B$12/(Calculator!$D$7*150),1)-0.5)),MIN(MIN(MOD(A64*Calculator!$C$12/(Calculator!$D$7*150),1),1-MOD(A64*Calculator!$C$12/(Calculator!$D$7*150),1)),ABS(MOD(A64*Calculator!$C$12/(Calculator!$D$7*150),1)-0.5)),IF(INT(2*A64*Calculator!$C$12/(Calculator!$D$7*150))&gt;INT(2*A64*Calculator!$B$12/(Calculator!$D$7*150)),0,1))),1)</f>
        <v>1</v>
      </c>
      <c r="C64" s="252" t="n">
        <f aca="false">IF(Calculator!$E$13="YES",IF(A64&lt;Calculator!$G$13,0,MIN(MIN(MIN(MOD(A64*Calculator!$B$13/(Calculator!$D$7*150),1),1-MOD(A64*Calculator!$B$13/(Calculator!$D$7*150),1)),ABS(MOD(A64*Calculator!$B$13/(Calculator!$D$7*150),1)-0.5)),MIN(MIN(MOD(A64*Calculator!$C$13/(Calculator!$D$7*150),1),1-MOD(A64*Calculator!$C$13/(Calculator!$D$7*150),1)),ABS(MOD(A64*Calculator!$C$13/(Calculator!$D$7*150),1)-0.5)),IF(INT(2*A64*Calculator!$C$13/(Calculator!$D$7*150))&gt;INT(2*A64*Calculator!$B$13/(Calculator!$D$7*150)),0,1))),1)</f>
        <v>1</v>
      </c>
      <c r="D64" s="252" t="n">
        <f aca="false">IF(Calculator!$E$14="YES",IF(A64&lt;Calculator!$G$14,0,MIN(MIN(MIN(MOD(A64*Calculator!$B$14/(Calculator!$D$7*150),1),1-MOD(A64*Calculator!$B$14/(Calculator!$D$7*150),1)),ABS(MOD(A64*Calculator!$B$14/(Calculator!$D$7*150),1)-0.5)),MIN(MIN(MOD(A64*Calculator!$C$14/(Calculator!$D$7*150),1),1-MOD(A64*Calculator!$C$14/(Calculator!$D$7*150),1)),ABS(MOD(A64*Calculator!$C$14/(Calculator!$D$7*150),1)-0.5)),IF(INT(2*A64*Calculator!$C$14/(Calculator!$D$7*150))&gt;INT(2*A64*Calculator!$B$14/(Calculator!$D$7*150)),0,1))),1)</f>
        <v>1</v>
      </c>
      <c r="E64" s="252" t="n">
        <f aca="false">IF(Calculator!$E$15="YES",IF(A64&lt;Calculator!$G$15,0,MIN(MIN(MIN(MOD(A64*Calculator!$B$15/(Calculator!$D$7*150),1),1-MOD(A64*Calculator!$B$15/(Calculator!$D$7*150),1)),ABS(MOD(A64*Calculator!$B$15/(Calculator!$D$7*150),1)-0.5)),MIN(MIN(MOD(A64*Calculator!$C$15/(Calculator!$D$7*150),1),1-MOD(A64*Calculator!$C$15/(Calculator!$D$7*150),1)),ABS(MOD(A64*Calculator!$C$15/(Calculator!$D$7*150),1)-0.5)),IF(INT(2*A64*Calculator!$C$15/(Calculator!$D$7*150))&gt;INT(2*A64*Calculator!$B$15/(Calculator!$D$7*150)),0,1))),1)</f>
        <v>0.0256140350877192</v>
      </c>
      <c r="F64" s="252" t="n">
        <f aca="false">IF(Calculator!$E$16="YES",IF(A64&lt;Calculator!$G$16,0,MIN(MIN(MIN(MOD(A64*Calculator!$B$16/(Calculator!$D$7*150),1),1-MOD(A64*Calculator!$B$16/(Calculator!$D$7*150),1)),ABS(MOD(A64*Calculator!$B$16/(Calculator!$D$7*150),1)-0.5)),MIN(MIN(MOD(A64*Calculator!$C$16/(Calculator!$D$7*150),1),1-MOD(A64*Calculator!$C$16/(Calculator!$D$7*150),1)),ABS(MOD(A64*Calculator!$C$16/(Calculator!$D$7*150),1)-0.5)),IF(INT(2*A64*Calculator!$C$16/(Calculator!$D$7*150))&gt;INT(2*A64*Calculator!$B$16/(Calculator!$D$7*150)),0,1))),1)</f>
        <v>1</v>
      </c>
      <c r="G64" s="252" t="n">
        <f aca="false">IF(Calculator!$E$17="YES",IF(A64&lt;Calculator!$G$17,0,MIN(MIN(MIN(MOD(A64*Calculator!$B$17/(Calculator!$D$7*150),1),1-MOD(A64*Calculator!$B$17/(Calculator!$D$7*150),1)),ABS(MOD(A64*Calculator!$B$17/(Calculator!$D$7*150),1)-0.5)),MIN(MIN(MOD(A64*Calculator!$C$17/(Calculator!$D$7*150),1),1-MOD(A64*Calculator!$C$17/(Calculator!$D$7*150),1)),ABS(MOD(A64*Calculator!$C$17/(Calculator!$D$7*150),1)-0.5)),IF(INT(2*A64*Calculator!$C$17/(Calculator!$D$7*150))&gt;INT(2*A64*Calculator!$B$17/(Calculator!$D$7*150)),0,1))),1)</f>
        <v>0.0512280701754384</v>
      </c>
      <c r="H64" s="252" t="n">
        <f aca="false">IF(Calculator!$E$18="YES",IF(A64&lt;Calculator!$G$18,0,MIN(MIN(MIN(MOD(A64*Calculator!$B$18/(Calculator!$D$7*150),1),1-MOD(A64*Calculator!$B$18/(Calculator!$D$7*150),1)),ABS(MOD(A64*Calculator!$B$18/(Calculator!$D$7*150),1)-0.5)),MIN(MIN(MOD(A64*Calculator!$C$18/(Calculator!$D$7*150),1),1-MOD(A64*Calculator!$C$18/(Calculator!$D$7*150),1)),ABS(MOD(A64*Calculator!$C$18/(Calculator!$D$7*150),1)-0.5)),IF(INT(2*A64*Calculator!$C$18/(Calculator!$D$7*150))&gt;INT(2*A64*Calculator!$B$18/(Calculator!$D$7*150)),0,1))),1)</f>
        <v>1</v>
      </c>
      <c r="I64" s="252" t="n">
        <f aca="false">IF(Calculator!$E$19="YES",IF(A64&lt;Calculator!$G$19,0,MIN(MIN(MIN(MOD(A64*Calculator!$B$19/(Calculator!$D$7*150),1),1-MOD(A64*Calculator!$B$19/(Calculator!$D$7*150),1)),ABS(MOD(A64*Calculator!$B$19/(Calculator!$D$7*150),1)-0.5)),MIN(MIN(MOD(A64*Calculator!$C$19/(Calculator!$D$7*150),1),1-MOD(A64*Calculator!$C$19/(Calculator!$D$7*150),1)),ABS(MOD(A64*Calculator!$C$19/(Calculator!$D$7*150),1)-0.5)),IF(INT(2*A64*Calculator!$C$19/(Calculator!$D$7*150))&gt;INT(2*A64*Calculator!$B$19/(Calculator!$D$7*150)),0,1))),1)</f>
        <v>1</v>
      </c>
      <c r="J64" s="252" t="n">
        <f aca="false">IF(Calculator!$E$20="YES",IF(A64&lt;Calculator!$G$20,0,MIN(MIN(MIN(MOD(A64*Calculator!$B$20/(Calculator!$D$7*150),1),1-MOD(A64*Calculator!$B$20/(Calculator!$D$7*150),1)),ABS(MOD(A64*Calculator!$B$20/(Calculator!$D$7*150),1)-0.5)),MIN(MIN(MOD(A64*Calculator!$C$20/(Calculator!$D$7*150),1),1-MOD(A64*Calculator!$C$20/(Calculator!$D$7*150),1)),ABS(MOD(A64*Calculator!$C$20/(Calculator!$D$7*150),1)-0.5)),IF(INT(2*A64*Calculator!$C$20/(Calculator!$D$7*150))&gt;INT(2*A64*Calculator!$B$20/(Calculator!$D$7*150)),0,1))),1)</f>
        <v>1</v>
      </c>
      <c r="K64" s="252" t="n">
        <f aca="false">IF(Calculator!$E$21="YES",IF(A64&lt;Calculator!$G$21,0,MIN(MIN(MIN(MOD(A64*Calculator!$B$21/(Calculator!$D$7*150),1),1-MOD(A64*Calculator!$B$21/(Calculator!$D$7*150),1)),ABS(MOD(A64*Calculator!$B$21/(Calculator!$D$7*150),1)-0.5)),MIN(MIN(MOD(A64*Calculator!$C$21/(Calculator!$D$7*150),1),1-MOD(A64*Calculator!$C$21/(Calculator!$D$7*150),1)),ABS(MOD(A64*Calculator!$C$21/(Calculator!$D$7*150),1)-0.5)),IF(INT(2*A64*Calculator!$C$21/(Calculator!$D$7*150))&gt;INT(2*A64*Calculator!$B$21/(Calculator!$D$7*150)),0,1))),1)</f>
        <v>1</v>
      </c>
      <c r="L64" s="252" t="n">
        <f aca="false">IF(Calculator!$E$22="YES",IF(A64&lt;Calculator!$G$22,0,MIN(MIN(MIN(MOD(A64*Calculator!$B$22/(Calculator!$D$7*150),1),1-MOD(A64*Calculator!$B$22/(Calculator!$D$7*150),1)),ABS(MOD(A64*Calculator!$B$22/(Calculator!$D$7*150),1)-0.5)),MIN(MIN(MOD(A64*Calculator!$C$22/(Calculator!$D$7*150),1),1-MOD(A64*Calculator!$C$22/(Calculator!$D$7*150),1)),ABS(MOD(A64*Calculator!$C$22/(Calculator!$D$7*150),1)-0.5)),IF(INT(2*A64*Calculator!$C$22/(Calculator!$D$7*150))&gt;INT(2*A64*Calculator!$B$22/(Calculator!$D$7*150)),0,1))),1)</f>
        <v>1</v>
      </c>
      <c r="M64" s="252" t="n">
        <f aca="false">MIN(B64:L64)</f>
        <v>0.0256140350877192</v>
      </c>
      <c r="N64" s="252" t="n">
        <f aca="false">SUMPRODUCT(($M$7:$M$557&gt;M64)*1)+SUMPRODUCT(($M$7:$M$557=M64)*(ROW($M$7:$M$557)&lt;ROW(M64)))+1</f>
        <v>306</v>
      </c>
      <c r="O64" s="252" t="str">
        <f aca="false">IF(M64&gt;=0.13,"★★★ EXCELLENT",IF(M64&gt;=0.12,"★★  GOOD",IF(M64&gt;=0.07,"★  FAIR",IF(M64&gt;=0.025,"⚠  MARGINAL","✗  AVOID"))))</f>
        <v>⚠  MARGINAL</v>
      </c>
    </row>
    <row r="65" customFormat="false" ht="15" hidden="false" customHeight="true" outlineLevel="0" collapsed="false">
      <c r="A65" s="249" t="n">
        <v>10.8</v>
      </c>
      <c r="B65" s="250" t="n">
        <f aca="false">IF(Calculator!$E$12="YES",IF(A65&lt;Calculator!$G$12,0,MIN(MIN(MIN(MOD(A65*Calculator!$B$12/(Calculator!$D$7*150),1),1-MOD(A65*Calculator!$B$12/(Calculator!$D$7*150),1)),ABS(MOD(A65*Calculator!$B$12/(Calculator!$D$7*150),1)-0.5)),MIN(MIN(MOD(A65*Calculator!$C$12/(Calculator!$D$7*150),1),1-MOD(A65*Calculator!$C$12/(Calculator!$D$7*150),1)),ABS(MOD(A65*Calculator!$C$12/(Calculator!$D$7*150),1)-0.5)),IF(INT(2*A65*Calculator!$C$12/(Calculator!$D$7*150))&gt;INT(2*A65*Calculator!$B$12/(Calculator!$D$7*150)),0,1))),1)</f>
        <v>1</v>
      </c>
      <c r="C65" s="250" t="n">
        <f aca="false">IF(Calculator!$E$13="YES",IF(A65&lt;Calculator!$G$13,0,MIN(MIN(MIN(MOD(A65*Calculator!$B$13/(Calculator!$D$7*150),1),1-MOD(A65*Calculator!$B$13/(Calculator!$D$7*150),1)),ABS(MOD(A65*Calculator!$B$13/(Calculator!$D$7*150),1)-0.5)),MIN(MIN(MOD(A65*Calculator!$C$13/(Calculator!$D$7*150),1),1-MOD(A65*Calculator!$C$13/(Calculator!$D$7*150),1)),ABS(MOD(A65*Calculator!$C$13/(Calculator!$D$7*150),1)-0.5)),IF(INT(2*A65*Calculator!$C$13/(Calculator!$D$7*150))&gt;INT(2*A65*Calculator!$B$13/(Calculator!$D$7*150)),0,1))),1)</f>
        <v>1</v>
      </c>
      <c r="D65" s="250" t="n">
        <f aca="false">IF(Calculator!$E$14="YES",IF(A65&lt;Calculator!$G$14,0,MIN(MIN(MIN(MOD(A65*Calculator!$B$14/(Calculator!$D$7*150),1),1-MOD(A65*Calculator!$B$14/(Calculator!$D$7*150),1)),ABS(MOD(A65*Calculator!$B$14/(Calculator!$D$7*150),1)-0.5)),MIN(MIN(MOD(A65*Calculator!$C$14/(Calculator!$D$7*150),1),1-MOD(A65*Calculator!$C$14/(Calculator!$D$7*150),1)),ABS(MOD(A65*Calculator!$C$14/(Calculator!$D$7*150),1)-0.5)),IF(INT(2*A65*Calculator!$C$14/(Calculator!$D$7*150))&gt;INT(2*A65*Calculator!$B$14/(Calculator!$D$7*150)),0,1))),1)</f>
        <v>1</v>
      </c>
      <c r="E65" s="250" t="n">
        <f aca="false">IF(Calculator!$E$15="YES",IF(A65&lt;Calculator!$G$15,0,MIN(MIN(MIN(MOD(A65*Calculator!$B$15/(Calculator!$D$7*150),1),1-MOD(A65*Calculator!$B$15/(Calculator!$D$7*150),1)),ABS(MOD(A65*Calculator!$B$15/(Calculator!$D$7*150),1)-0.5)),MIN(MIN(MOD(A65*Calculator!$C$15/(Calculator!$D$7*150),1),1-MOD(A65*Calculator!$C$15/(Calculator!$D$7*150),1)),ABS(MOD(A65*Calculator!$C$15/(Calculator!$D$7*150),1)-0.5)),IF(INT(2*A65*Calculator!$C$15/(Calculator!$D$7*150))&gt;INT(2*A65*Calculator!$B$15/(Calculator!$D$7*150)),0,1))),1)</f>
        <v>0.0305263157894737</v>
      </c>
      <c r="F65" s="250" t="n">
        <f aca="false">IF(Calculator!$E$16="YES",IF(A65&lt;Calculator!$G$16,0,MIN(MIN(MIN(MOD(A65*Calculator!$B$16/(Calculator!$D$7*150),1),1-MOD(A65*Calculator!$B$16/(Calculator!$D$7*150),1)),ABS(MOD(A65*Calculator!$B$16/(Calculator!$D$7*150),1)-0.5)),MIN(MIN(MOD(A65*Calculator!$C$16/(Calculator!$D$7*150),1),1-MOD(A65*Calculator!$C$16/(Calculator!$D$7*150),1)),ABS(MOD(A65*Calculator!$C$16/(Calculator!$D$7*150),1)-0.5)),IF(INT(2*A65*Calculator!$C$16/(Calculator!$D$7*150))&gt;INT(2*A65*Calculator!$B$16/(Calculator!$D$7*150)),0,1))),1)</f>
        <v>1</v>
      </c>
      <c r="G65" s="250" t="n">
        <f aca="false">IF(Calculator!$E$17="YES",IF(A65&lt;Calculator!$G$17,0,MIN(MIN(MIN(MOD(A65*Calculator!$B$17/(Calculator!$D$7*150),1),1-MOD(A65*Calculator!$B$17/(Calculator!$D$7*150),1)),ABS(MOD(A65*Calculator!$B$17/(Calculator!$D$7*150),1)-0.5)),MIN(MIN(MOD(A65*Calculator!$C$17/(Calculator!$D$7*150),1),1-MOD(A65*Calculator!$C$17/(Calculator!$D$7*150),1)),ABS(MOD(A65*Calculator!$C$17/(Calculator!$D$7*150),1)-0.5)),IF(INT(2*A65*Calculator!$C$17/(Calculator!$D$7*150))&gt;INT(2*A65*Calculator!$B$17/(Calculator!$D$7*150)),0,1))),1)</f>
        <v>0.0610526315789475</v>
      </c>
      <c r="H65" s="250" t="n">
        <f aca="false">IF(Calculator!$E$18="YES",IF(A65&lt;Calculator!$G$18,0,MIN(MIN(MIN(MOD(A65*Calculator!$B$18/(Calculator!$D$7*150),1),1-MOD(A65*Calculator!$B$18/(Calculator!$D$7*150),1)),ABS(MOD(A65*Calculator!$B$18/(Calculator!$D$7*150),1)-0.5)),MIN(MIN(MOD(A65*Calculator!$C$18/(Calculator!$D$7*150),1),1-MOD(A65*Calculator!$C$18/(Calculator!$D$7*150),1)),ABS(MOD(A65*Calculator!$C$18/(Calculator!$D$7*150),1)-0.5)),IF(INT(2*A65*Calculator!$C$18/(Calculator!$D$7*150))&gt;INT(2*A65*Calculator!$B$18/(Calculator!$D$7*150)),0,1))),1)</f>
        <v>1</v>
      </c>
      <c r="I65" s="250" t="n">
        <f aca="false">IF(Calculator!$E$19="YES",IF(A65&lt;Calculator!$G$19,0,MIN(MIN(MIN(MOD(A65*Calculator!$B$19/(Calculator!$D$7*150),1),1-MOD(A65*Calculator!$B$19/(Calculator!$D$7*150),1)),ABS(MOD(A65*Calculator!$B$19/(Calculator!$D$7*150),1)-0.5)),MIN(MIN(MOD(A65*Calculator!$C$19/(Calculator!$D$7*150),1),1-MOD(A65*Calculator!$C$19/(Calculator!$D$7*150),1)),ABS(MOD(A65*Calculator!$C$19/(Calculator!$D$7*150),1)-0.5)),IF(INT(2*A65*Calculator!$C$19/(Calculator!$D$7*150))&gt;INT(2*A65*Calculator!$B$19/(Calculator!$D$7*150)),0,1))),1)</f>
        <v>1</v>
      </c>
      <c r="J65" s="250" t="n">
        <f aca="false">IF(Calculator!$E$20="YES",IF(A65&lt;Calculator!$G$20,0,MIN(MIN(MIN(MOD(A65*Calculator!$B$20/(Calculator!$D$7*150),1),1-MOD(A65*Calculator!$B$20/(Calculator!$D$7*150),1)),ABS(MOD(A65*Calculator!$B$20/(Calculator!$D$7*150),1)-0.5)),MIN(MIN(MOD(A65*Calculator!$C$20/(Calculator!$D$7*150),1),1-MOD(A65*Calculator!$C$20/(Calculator!$D$7*150),1)),ABS(MOD(A65*Calculator!$C$20/(Calculator!$D$7*150),1)-0.5)),IF(INT(2*A65*Calculator!$C$20/(Calculator!$D$7*150))&gt;INT(2*A65*Calculator!$B$20/(Calculator!$D$7*150)),0,1))),1)</f>
        <v>1</v>
      </c>
      <c r="K65" s="250" t="n">
        <f aca="false">IF(Calculator!$E$21="YES",IF(A65&lt;Calculator!$G$21,0,MIN(MIN(MIN(MOD(A65*Calculator!$B$21/(Calculator!$D$7*150),1),1-MOD(A65*Calculator!$B$21/(Calculator!$D$7*150),1)),ABS(MOD(A65*Calculator!$B$21/(Calculator!$D$7*150),1)-0.5)),MIN(MIN(MOD(A65*Calculator!$C$21/(Calculator!$D$7*150),1),1-MOD(A65*Calculator!$C$21/(Calculator!$D$7*150),1)),ABS(MOD(A65*Calculator!$C$21/(Calculator!$D$7*150),1)-0.5)),IF(INT(2*A65*Calculator!$C$21/(Calculator!$D$7*150))&gt;INT(2*A65*Calculator!$B$21/(Calculator!$D$7*150)),0,1))),1)</f>
        <v>1</v>
      </c>
      <c r="L65" s="250" t="n">
        <f aca="false">IF(Calculator!$E$22="YES",IF(A65&lt;Calculator!$G$22,0,MIN(MIN(MIN(MOD(A65*Calculator!$B$22/(Calculator!$D$7*150),1),1-MOD(A65*Calculator!$B$22/(Calculator!$D$7*150),1)),ABS(MOD(A65*Calculator!$B$22/(Calculator!$D$7*150),1)-0.5)),MIN(MIN(MOD(A65*Calculator!$C$22/(Calculator!$D$7*150),1),1-MOD(A65*Calculator!$C$22/(Calculator!$D$7*150),1)),ABS(MOD(A65*Calculator!$C$22/(Calculator!$D$7*150),1)-0.5)),IF(INT(2*A65*Calculator!$C$22/(Calculator!$D$7*150))&gt;INT(2*A65*Calculator!$B$22/(Calculator!$D$7*150)),0,1))),1)</f>
        <v>1</v>
      </c>
      <c r="M65" s="250" t="n">
        <f aca="false">MIN(B65:L65)</f>
        <v>0.0305263157894737</v>
      </c>
      <c r="N65" s="250" t="n">
        <f aca="false">SUMPRODUCT(($M$7:$M$557&gt;M65)*1)+SUMPRODUCT(($M$7:$M$557=M65)*(ROW($M$7:$M$557)&lt;ROW(M65)))+1</f>
        <v>291</v>
      </c>
      <c r="O65" s="250" t="str">
        <f aca="false">IF(M65&gt;=0.13,"★★★ EXCELLENT",IF(M65&gt;=0.12,"★★  GOOD",IF(M65&gt;=0.07,"★  FAIR",IF(M65&gt;=0.025,"⚠  MARGINAL","✗  AVOID"))))</f>
        <v>⚠  MARGINAL</v>
      </c>
    </row>
    <row r="66" customFormat="false" ht="15" hidden="false" customHeight="true" outlineLevel="0" collapsed="false">
      <c r="A66" s="251" t="n">
        <v>10.9</v>
      </c>
      <c r="B66" s="252" t="n">
        <f aca="false">IF(Calculator!$E$12="YES",IF(A66&lt;Calculator!$G$12,0,MIN(MIN(MIN(MOD(A66*Calculator!$B$12/(Calculator!$D$7*150),1),1-MOD(A66*Calculator!$B$12/(Calculator!$D$7*150),1)),ABS(MOD(A66*Calculator!$B$12/(Calculator!$D$7*150),1)-0.5)),MIN(MIN(MOD(A66*Calculator!$C$12/(Calculator!$D$7*150),1),1-MOD(A66*Calculator!$C$12/(Calculator!$D$7*150),1)),ABS(MOD(A66*Calculator!$C$12/(Calculator!$D$7*150),1)-0.5)),IF(INT(2*A66*Calculator!$C$12/(Calculator!$D$7*150))&gt;INT(2*A66*Calculator!$B$12/(Calculator!$D$7*150)),0,1))),1)</f>
        <v>1</v>
      </c>
      <c r="C66" s="252" t="n">
        <f aca="false">IF(Calculator!$E$13="YES",IF(A66&lt;Calculator!$G$13,0,MIN(MIN(MIN(MOD(A66*Calculator!$B$13/(Calculator!$D$7*150),1),1-MOD(A66*Calculator!$B$13/(Calculator!$D$7*150),1)),ABS(MOD(A66*Calculator!$B$13/(Calculator!$D$7*150),1)-0.5)),MIN(MIN(MOD(A66*Calculator!$C$13/(Calculator!$D$7*150),1),1-MOD(A66*Calculator!$C$13/(Calculator!$D$7*150),1)),ABS(MOD(A66*Calculator!$C$13/(Calculator!$D$7*150),1)-0.5)),IF(INT(2*A66*Calculator!$C$13/(Calculator!$D$7*150))&gt;INT(2*A66*Calculator!$B$13/(Calculator!$D$7*150)),0,1))),1)</f>
        <v>1</v>
      </c>
      <c r="D66" s="252" t="n">
        <f aca="false">IF(Calculator!$E$14="YES",IF(A66&lt;Calculator!$G$14,0,MIN(MIN(MIN(MOD(A66*Calculator!$B$14/(Calculator!$D$7*150),1),1-MOD(A66*Calculator!$B$14/(Calculator!$D$7*150),1)),ABS(MOD(A66*Calculator!$B$14/(Calculator!$D$7*150),1)-0.5)),MIN(MIN(MOD(A66*Calculator!$C$14/(Calculator!$D$7*150),1),1-MOD(A66*Calculator!$C$14/(Calculator!$D$7*150),1)),ABS(MOD(A66*Calculator!$C$14/(Calculator!$D$7*150),1)-0.5)),IF(INT(2*A66*Calculator!$C$14/(Calculator!$D$7*150))&gt;INT(2*A66*Calculator!$B$14/(Calculator!$D$7*150)),0,1))),1)</f>
        <v>1</v>
      </c>
      <c r="E66" s="252" t="n">
        <f aca="false">IF(Calculator!$E$15="YES",IF(A66&lt;Calculator!$G$15,0,MIN(MIN(MIN(MOD(A66*Calculator!$B$15/(Calculator!$D$7*150),1),1-MOD(A66*Calculator!$B$15/(Calculator!$D$7*150),1)),ABS(MOD(A66*Calculator!$B$15/(Calculator!$D$7*150),1)-0.5)),MIN(MIN(MOD(A66*Calculator!$C$15/(Calculator!$D$7*150),1),1-MOD(A66*Calculator!$C$15/(Calculator!$D$7*150),1)),ABS(MOD(A66*Calculator!$C$15/(Calculator!$D$7*150),1)-0.5)),IF(INT(2*A66*Calculator!$C$15/(Calculator!$D$7*150))&gt;INT(2*A66*Calculator!$B$15/(Calculator!$D$7*150)),0,1))),1)</f>
        <v>0.0354385964912281</v>
      </c>
      <c r="F66" s="252" t="n">
        <f aca="false">IF(Calculator!$E$16="YES",IF(A66&lt;Calculator!$G$16,0,MIN(MIN(MIN(MOD(A66*Calculator!$B$16/(Calculator!$D$7*150),1),1-MOD(A66*Calculator!$B$16/(Calculator!$D$7*150),1)),ABS(MOD(A66*Calculator!$B$16/(Calculator!$D$7*150),1)-0.5)),MIN(MIN(MOD(A66*Calculator!$C$16/(Calculator!$D$7*150),1),1-MOD(A66*Calculator!$C$16/(Calculator!$D$7*150),1)),ABS(MOD(A66*Calculator!$C$16/(Calculator!$D$7*150),1)-0.5)),IF(INT(2*A66*Calculator!$C$16/(Calculator!$D$7*150))&gt;INT(2*A66*Calculator!$B$16/(Calculator!$D$7*150)),0,1))),1)</f>
        <v>1</v>
      </c>
      <c r="G66" s="252" t="n">
        <f aca="false">IF(Calculator!$E$17="YES",IF(A66&lt;Calculator!$G$17,0,MIN(MIN(MIN(MOD(A66*Calculator!$B$17/(Calculator!$D$7*150),1),1-MOD(A66*Calculator!$B$17/(Calculator!$D$7*150),1)),ABS(MOD(A66*Calculator!$B$17/(Calculator!$D$7*150),1)-0.5)),MIN(MIN(MOD(A66*Calculator!$C$17/(Calculator!$D$7*150),1),1-MOD(A66*Calculator!$C$17/(Calculator!$D$7*150),1)),ABS(MOD(A66*Calculator!$C$17/(Calculator!$D$7*150),1)-0.5)),IF(INT(2*A66*Calculator!$C$17/(Calculator!$D$7*150))&gt;INT(2*A66*Calculator!$B$17/(Calculator!$D$7*150)),0,1))),1)</f>
        <v>0.0708771929824561</v>
      </c>
      <c r="H66" s="252" t="n">
        <f aca="false">IF(Calculator!$E$18="YES",IF(A66&lt;Calculator!$G$18,0,MIN(MIN(MIN(MOD(A66*Calculator!$B$18/(Calculator!$D$7*150),1),1-MOD(A66*Calculator!$B$18/(Calculator!$D$7*150),1)),ABS(MOD(A66*Calculator!$B$18/(Calculator!$D$7*150),1)-0.5)),MIN(MIN(MOD(A66*Calculator!$C$18/(Calculator!$D$7*150),1),1-MOD(A66*Calculator!$C$18/(Calculator!$D$7*150),1)),ABS(MOD(A66*Calculator!$C$18/(Calculator!$D$7*150),1)-0.5)),IF(INT(2*A66*Calculator!$C$18/(Calculator!$D$7*150))&gt;INT(2*A66*Calculator!$B$18/(Calculator!$D$7*150)),0,1))),1)</f>
        <v>1</v>
      </c>
      <c r="I66" s="252" t="n">
        <f aca="false">IF(Calculator!$E$19="YES",IF(A66&lt;Calculator!$G$19,0,MIN(MIN(MIN(MOD(A66*Calculator!$B$19/(Calculator!$D$7*150),1),1-MOD(A66*Calculator!$B$19/(Calculator!$D$7*150),1)),ABS(MOD(A66*Calculator!$B$19/(Calculator!$D$7*150),1)-0.5)),MIN(MIN(MOD(A66*Calculator!$C$19/(Calculator!$D$7*150),1),1-MOD(A66*Calculator!$C$19/(Calculator!$D$7*150),1)),ABS(MOD(A66*Calculator!$C$19/(Calculator!$D$7*150),1)-0.5)),IF(INT(2*A66*Calculator!$C$19/(Calculator!$D$7*150))&gt;INT(2*A66*Calculator!$B$19/(Calculator!$D$7*150)),0,1))),1)</f>
        <v>1</v>
      </c>
      <c r="J66" s="252" t="n">
        <f aca="false">IF(Calculator!$E$20="YES",IF(A66&lt;Calculator!$G$20,0,MIN(MIN(MIN(MOD(A66*Calculator!$B$20/(Calculator!$D$7*150),1),1-MOD(A66*Calculator!$B$20/(Calculator!$D$7*150),1)),ABS(MOD(A66*Calculator!$B$20/(Calculator!$D$7*150),1)-0.5)),MIN(MIN(MOD(A66*Calculator!$C$20/(Calculator!$D$7*150),1),1-MOD(A66*Calculator!$C$20/(Calculator!$D$7*150),1)),ABS(MOD(A66*Calculator!$C$20/(Calculator!$D$7*150),1)-0.5)),IF(INT(2*A66*Calculator!$C$20/(Calculator!$D$7*150))&gt;INT(2*A66*Calculator!$B$20/(Calculator!$D$7*150)),0,1))),1)</f>
        <v>1</v>
      </c>
      <c r="K66" s="252" t="n">
        <f aca="false">IF(Calculator!$E$21="YES",IF(A66&lt;Calculator!$G$21,0,MIN(MIN(MIN(MOD(A66*Calculator!$B$21/(Calculator!$D$7*150),1),1-MOD(A66*Calculator!$B$21/(Calculator!$D$7*150),1)),ABS(MOD(A66*Calculator!$B$21/(Calculator!$D$7*150),1)-0.5)),MIN(MIN(MOD(A66*Calculator!$C$21/(Calculator!$D$7*150),1),1-MOD(A66*Calculator!$C$21/(Calculator!$D$7*150),1)),ABS(MOD(A66*Calculator!$C$21/(Calculator!$D$7*150),1)-0.5)),IF(INT(2*A66*Calculator!$C$21/(Calculator!$D$7*150))&gt;INT(2*A66*Calculator!$B$21/(Calculator!$D$7*150)),0,1))),1)</f>
        <v>1</v>
      </c>
      <c r="L66" s="252" t="n">
        <f aca="false">IF(Calculator!$E$22="YES",IF(A66&lt;Calculator!$G$22,0,MIN(MIN(MIN(MOD(A66*Calculator!$B$22/(Calculator!$D$7*150),1),1-MOD(A66*Calculator!$B$22/(Calculator!$D$7*150),1)),ABS(MOD(A66*Calculator!$B$22/(Calculator!$D$7*150),1)-0.5)),MIN(MIN(MOD(A66*Calculator!$C$22/(Calculator!$D$7*150),1),1-MOD(A66*Calculator!$C$22/(Calculator!$D$7*150),1)),ABS(MOD(A66*Calculator!$C$22/(Calculator!$D$7*150),1)-0.5)),IF(INT(2*A66*Calculator!$C$22/(Calculator!$D$7*150))&gt;INT(2*A66*Calculator!$B$22/(Calculator!$D$7*150)),0,1))),1)</f>
        <v>1</v>
      </c>
      <c r="M66" s="252" t="n">
        <f aca="false">MIN(B66:L66)</f>
        <v>0.0354385964912281</v>
      </c>
      <c r="N66" s="252" t="n">
        <f aca="false">SUMPRODUCT(($M$7:$M$557&gt;M66)*1)+SUMPRODUCT(($M$7:$M$557=M66)*(ROW($M$7:$M$557)&lt;ROW(M66)))+1</f>
        <v>276</v>
      </c>
      <c r="O66" s="252" t="str">
        <f aca="false">IF(M66&gt;=0.13,"★★★ EXCELLENT",IF(M66&gt;=0.12,"★★  GOOD",IF(M66&gt;=0.07,"★  FAIR",IF(M66&gt;=0.025,"⚠  MARGINAL","✗  AVOID"))))</f>
        <v>⚠  MARGINAL</v>
      </c>
    </row>
    <row r="67" customFormat="false" ht="15" hidden="false" customHeight="true" outlineLevel="0" collapsed="false">
      <c r="A67" s="249" t="n">
        <v>11</v>
      </c>
      <c r="B67" s="250" t="n">
        <f aca="false">IF(Calculator!$E$12="YES",IF(A67&lt;Calculator!$G$12,0,MIN(MIN(MIN(MOD(A67*Calculator!$B$12/(Calculator!$D$7*150),1),1-MOD(A67*Calculator!$B$12/(Calculator!$D$7*150),1)),ABS(MOD(A67*Calculator!$B$12/(Calculator!$D$7*150),1)-0.5)),MIN(MIN(MOD(A67*Calculator!$C$12/(Calculator!$D$7*150),1),1-MOD(A67*Calculator!$C$12/(Calculator!$D$7*150),1)),ABS(MOD(A67*Calculator!$C$12/(Calculator!$D$7*150),1)-0.5)),IF(INT(2*A67*Calculator!$C$12/(Calculator!$D$7*150))&gt;INT(2*A67*Calculator!$B$12/(Calculator!$D$7*150)),0,1))),1)</f>
        <v>1</v>
      </c>
      <c r="C67" s="250" t="n">
        <f aca="false">IF(Calculator!$E$13="YES",IF(A67&lt;Calculator!$G$13,0,MIN(MIN(MIN(MOD(A67*Calculator!$B$13/(Calculator!$D$7*150),1),1-MOD(A67*Calculator!$B$13/(Calculator!$D$7*150),1)),ABS(MOD(A67*Calculator!$B$13/(Calculator!$D$7*150),1)-0.5)),MIN(MIN(MOD(A67*Calculator!$C$13/(Calculator!$D$7*150),1),1-MOD(A67*Calculator!$C$13/(Calculator!$D$7*150),1)),ABS(MOD(A67*Calculator!$C$13/(Calculator!$D$7*150),1)-0.5)),IF(INT(2*A67*Calculator!$C$13/(Calculator!$D$7*150))&gt;INT(2*A67*Calculator!$B$13/(Calculator!$D$7*150)),0,1))),1)</f>
        <v>1</v>
      </c>
      <c r="D67" s="250" t="n">
        <f aca="false">IF(Calculator!$E$14="YES",IF(A67&lt;Calculator!$G$14,0,MIN(MIN(MIN(MOD(A67*Calculator!$B$14/(Calculator!$D$7*150),1),1-MOD(A67*Calculator!$B$14/(Calculator!$D$7*150),1)),ABS(MOD(A67*Calculator!$B$14/(Calculator!$D$7*150),1)-0.5)),MIN(MIN(MOD(A67*Calculator!$C$14/(Calculator!$D$7*150),1),1-MOD(A67*Calculator!$C$14/(Calculator!$D$7*150),1)),ABS(MOD(A67*Calculator!$C$14/(Calculator!$D$7*150),1)-0.5)),IF(INT(2*A67*Calculator!$C$14/(Calculator!$D$7*150))&gt;INT(2*A67*Calculator!$B$14/(Calculator!$D$7*150)),0,1))),1)</f>
        <v>1</v>
      </c>
      <c r="E67" s="250" t="n">
        <f aca="false">IF(Calculator!$E$15="YES",IF(A67&lt;Calculator!$G$15,0,MIN(MIN(MIN(MOD(A67*Calculator!$B$15/(Calculator!$D$7*150),1),1-MOD(A67*Calculator!$B$15/(Calculator!$D$7*150),1)),ABS(MOD(A67*Calculator!$B$15/(Calculator!$D$7*150),1)-0.5)),MIN(MIN(MOD(A67*Calculator!$C$15/(Calculator!$D$7*150),1),1-MOD(A67*Calculator!$C$15/(Calculator!$D$7*150),1)),ABS(MOD(A67*Calculator!$C$15/(Calculator!$D$7*150),1)-0.5)),IF(INT(2*A67*Calculator!$C$15/(Calculator!$D$7*150))&gt;INT(2*A67*Calculator!$B$15/(Calculator!$D$7*150)),0,1))),1)</f>
        <v>0.0403508771929825</v>
      </c>
      <c r="F67" s="250" t="n">
        <f aca="false">IF(Calculator!$E$16="YES",IF(A67&lt;Calculator!$G$16,0,MIN(MIN(MIN(MOD(A67*Calculator!$B$16/(Calculator!$D$7*150),1),1-MOD(A67*Calculator!$B$16/(Calculator!$D$7*150),1)),ABS(MOD(A67*Calculator!$B$16/(Calculator!$D$7*150),1)-0.5)),MIN(MIN(MOD(A67*Calculator!$C$16/(Calculator!$D$7*150),1),1-MOD(A67*Calculator!$C$16/(Calculator!$D$7*150),1)),ABS(MOD(A67*Calculator!$C$16/(Calculator!$D$7*150),1)-0.5)),IF(INT(2*A67*Calculator!$C$16/(Calculator!$D$7*150))&gt;INT(2*A67*Calculator!$B$16/(Calculator!$D$7*150)),0,1))),1)</f>
        <v>1</v>
      </c>
      <c r="G67" s="250" t="n">
        <f aca="false">IF(Calculator!$E$17="YES",IF(A67&lt;Calculator!$G$17,0,MIN(MIN(MIN(MOD(A67*Calculator!$B$17/(Calculator!$D$7*150),1),1-MOD(A67*Calculator!$B$17/(Calculator!$D$7*150),1)),ABS(MOD(A67*Calculator!$B$17/(Calculator!$D$7*150),1)-0.5)),MIN(MIN(MOD(A67*Calculator!$C$17/(Calculator!$D$7*150),1),1-MOD(A67*Calculator!$C$17/(Calculator!$D$7*150),1)),ABS(MOD(A67*Calculator!$C$17/(Calculator!$D$7*150),1)-0.5)),IF(INT(2*A67*Calculator!$C$17/(Calculator!$D$7*150))&gt;INT(2*A67*Calculator!$B$17/(Calculator!$D$7*150)),0,1))),1)</f>
        <v>0.0807017543859649</v>
      </c>
      <c r="H67" s="250" t="n">
        <f aca="false">IF(Calculator!$E$18="YES",IF(A67&lt;Calculator!$G$18,0,MIN(MIN(MIN(MOD(A67*Calculator!$B$18/(Calculator!$D$7*150),1),1-MOD(A67*Calculator!$B$18/(Calculator!$D$7*150),1)),ABS(MOD(A67*Calculator!$B$18/(Calculator!$D$7*150),1)-0.5)),MIN(MIN(MOD(A67*Calculator!$C$18/(Calculator!$D$7*150),1),1-MOD(A67*Calculator!$C$18/(Calculator!$D$7*150),1)),ABS(MOD(A67*Calculator!$C$18/(Calculator!$D$7*150),1)-0.5)),IF(INT(2*A67*Calculator!$C$18/(Calculator!$D$7*150))&gt;INT(2*A67*Calculator!$B$18/(Calculator!$D$7*150)),0,1))),1)</f>
        <v>1</v>
      </c>
      <c r="I67" s="250" t="n">
        <f aca="false">IF(Calculator!$E$19="YES",IF(A67&lt;Calculator!$G$19,0,MIN(MIN(MIN(MOD(A67*Calculator!$B$19/(Calculator!$D$7*150),1),1-MOD(A67*Calculator!$B$19/(Calculator!$D$7*150),1)),ABS(MOD(A67*Calculator!$B$19/(Calculator!$D$7*150),1)-0.5)),MIN(MIN(MOD(A67*Calculator!$C$19/(Calculator!$D$7*150),1),1-MOD(A67*Calculator!$C$19/(Calculator!$D$7*150),1)),ABS(MOD(A67*Calculator!$C$19/(Calculator!$D$7*150),1)-0.5)),IF(INT(2*A67*Calculator!$C$19/(Calculator!$D$7*150))&gt;INT(2*A67*Calculator!$B$19/(Calculator!$D$7*150)),0,1))),1)</f>
        <v>1</v>
      </c>
      <c r="J67" s="250" t="n">
        <f aca="false">IF(Calculator!$E$20="YES",IF(A67&lt;Calculator!$G$20,0,MIN(MIN(MIN(MOD(A67*Calculator!$B$20/(Calculator!$D$7*150),1),1-MOD(A67*Calculator!$B$20/(Calculator!$D$7*150),1)),ABS(MOD(A67*Calculator!$B$20/(Calculator!$D$7*150),1)-0.5)),MIN(MIN(MOD(A67*Calculator!$C$20/(Calculator!$D$7*150),1),1-MOD(A67*Calculator!$C$20/(Calculator!$D$7*150),1)),ABS(MOD(A67*Calculator!$C$20/(Calculator!$D$7*150),1)-0.5)),IF(INT(2*A67*Calculator!$C$20/(Calculator!$D$7*150))&gt;INT(2*A67*Calculator!$B$20/(Calculator!$D$7*150)),0,1))),1)</f>
        <v>1</v>
      </c>
      <c r="K67" s="250" t="n">
        <f aca="false">IF(Calculator!$E$21="YES",IF(A67&lt;Calculator!$G$21,0,MIN(MIN(MIN(MOD(A67*Calculator!$B$21/(Calculator!$D$7*150),1),1-MOD(A67*Calculator!$B$21/(Calculator!$D$7*150),1)),ABS(MOD(A67*Calculator!$B$21/(Calculator!$D$7*150),1)-0.5)),MIN(MIN(MOD(A67*Calculator!$C$21/(Calculator!$D$7*150),1),1-MOD(A67*Calculator!$C$21/(Calculator!$D$7*150),1)),ABS(MOD(A67*Calculator!$C$21/(Calculator!$D$7*150),1)-0.5)),IF(INT(2*A67*Calculator!$C$21/(Calculator!$D$7*150))&gt;INT(2*A67*Calculator!$B$21/(Calculator!$D$7*150)),0,1))),1)</f>
        <v>1</v>
      </c>
      <c r="L67" s="250" t="n">
        <f aca="false">IF(Calculator!$E$22="YES",IF(A67&lt;Calculator!$G$22,0,MIN(MIN(MIN(MOD(A67*Calculator!$B$22/(Calculator!$D$7*150),1),1-MOD(A67*Calculator!$B$22/(Calculator!$D$7*150),1)),ABS(MOD(A67*Calculator!$B$22/(Calculator!$D$7*150),1)-0.5)),MIN(MIN(MOD(A67*Calculator!$C$22/(Calculator!$D$7*150),1),1-MOD(A67*Calculator!$C$22/(Calculator!$D$7*150),1)),ABS(MOD(A67*Calculator!$C$22/(Calculator!$D$7*150),1)-0.5)),IF(INT(2*A67*Calculator!$C$22/(Calculator!$D$7*150))&gt;INT(2*A67*Calculator!$B$22/(Calculator!$D$7*150)),0,1))),1)</f>
        <v>1</v>
      </c>
      <c r="M67" s="250" t="n">
        <f aca="false">MIN(B67:L67)</f>
        <v>0.0403508771929825</v>
      </c>
      <c r="N67" s="250" t="n">
        <f aca="false">SUMPRODUCT(($M$7:$M$557&gt;M67)*1)+SUMPRODUCT(($M$7:$M$557=M67)*(ROW($M$7:$M$557)&lt;ROW(M67)))+1</f>
        <v>261</v>
      </c>
      <c r="O67" s="250" t="str">
        <f aca="false">IF(M67&gt;=0.13,"★★★ EXCELLENT",IF(M67&gt;=0.12,"★★  GOOD",IF(M67&gt;=0.07,"★  FAIR",IF(M67&gt;=0.025,"⚠  MARGINAL","✗  AVOID"))))</f>
        <v>⚠  MARGINAL</v>
      </c>
    </row>
    <row r="68" customFormat="false" ht="15" hidden="false" customHeight="true" outlineLevel="0" collapsed="false">
      <c r="A68" s="251" t="n">
        <v>11.1</v>
      </c>
      <c r="B68" s="252" t="n">
        <f aca="false">IF(Calculator!$E$12="YES",IF(A68&lt;Calculator!$G$12,0,MIN(MIN(MIN(MOD(A68*Calculator!$B$12/(Calculator!$D$7*150),1),1-MOD(A68*Calculator!$B$12/(Calculator!$D$7*150),1)),ABS(MOD(A68*Calculator!$B$12/(Calculator!$D$7*150),1)-0.5)),MIN(MIN(MOD(A68*Calculator!$C$12/(Calculator!$D$7*150),1),1-MOD(A68*Calculator!$C$12/(Calculator!$D$7*150),1)),ABS(MOD(A68*Calculator!$C$12/(Calculator!$D$7*150),1)-0.5)),IF(INT(2*A68*Calculator!$C$12/(Calculator!$D$7*150))&gt;INT(2*A68*Calculator!$B$12/(Calculator!$D$7*150)),0,1))),1)</f>
        <v>1</v>
      </c>
      <c r="C68" s="252" t="n">
        <f aca="false">IF(Calculator!$E$13="YES",IF(A68&lt;Calculator!$G$13,0,MIN(MIN(MIN(MOD(A68*Calculator!$B$13/(Calculator!$D$7*150),1),1-MOD(A68*Calculator!$B$13/(Calculator!$D$7*150),1)),ABS(MOD(A68*Calculator!$B$13/(Calculator!$D$7*150),1)-0.5)),MIN(MIN(MOD(A68*Calculator!$C$13/(Calculator!$D$7*150),1),1-MOD(A68*Calculator!$C$13/(Calculator!$D$7*150),1)),ABS(MOD(A68*Calculator!$C$13/(Calculator!$D$7*150),1)-0.5)),IF(INT(2*A68*Calculator!$C$13/(Calculator!$D$7*150))&gt;INT(2*A68*Calculator!$B$13/(Calculator!$D$7*150)),0,1))),1)</f>
        <v>1</v>
      </c>
      <c r="D68" s="252" t="n">
        <f aca="false">IF(Calculator!$E$14="YES",IF(A68&lt;Calculator!$G$14,0,MIN(MIN(MIN(MOD(A68*Calculator!$B$14/(Calculator!$D$7*150),1),1-MOD(A68*Calculator!$B$14/(Calculator!$D$7*150),1)),ABS(MOD(A68*Calculator!$B$14/(Calculator!$D$7*150),1)-0.5)),MIN(MIN(MOD(A68*Calculator!$C$14/(Calculator!$D$7*150),1),1-MOD(A68*Calculator!$C$14/(Calculator!$D$7*150),1)),ABS(MOD(A68*Calculator!$C$14/(Calculator!$D$7*150),1)-0.5)),IF(INT(2*A68*Calculator!$C$14/(Calculator!$D$7*150))&gt;INT(2*A68*Calculator!$B$14/(Calculator!$D$7*150)),0,1))),1)</f>
        <v>1</v>
      </c>
      <c r="E68" s="252" t="n">
        <f aca="false">IF(Calculator!$E$15="YES",IF(A68&lt;Calculator!$G$15,0,MIN(MIN(MIN(MOD(A68*Calculator!$B$15/(Calculator!$D$7*150),1),1-MOD(A68*Calculator!$B$15/(Calculator!$D$7*150),1)),ABS(MOD(A68*Calculator!$B$15/(Calculator!$D$7*150),1)-0.5)),MIN(MIN(MOD(A68*Calculator!$C$15/(Calculator!$D$7*150),1),1-MOD(A68*Calculator!$C$15/(Calculator!$D$7*150),1)),ABS(MOD(A68*Calculator!$C$15/(Calculator!$D$7*150),1)-0.5)),IF(INT(2*A68*Calculator!$C$15/(Calculator!$D$7*150))&gt;INT(2*A68*Calculator!$B$15/(Calculator!$D$7*150)),0,1))),1)</f>
        <v>0.0452631578947369</v>
      </c>
      <c r="F68" s="252" t="n">
        <f aca="false">IF(Calculator!$E$16="YES",IF(A68&lt;Calculator!$G$16,0,MIN(MIN(MIN(MOD(A68*Calculator!$B$16/(Calculator!$D$7*150),1),1-MOD(A68*Calculator!$B$16/(Calculator!$D$7*150),1)),ABS(MOD(A68*Calculator!$B$16/(Calculator!$D$7*150),1)-0.5)),MIN(MIN(MOD(A68*Calculator!$C$16/(Calculator!$D$7*150),1),1-MOD(A68*Calculator!$C$16/(Calculator!$D$7*150),1)),ABS(MOD(A68*Calculator!$C$16/(Calculator!$D$7*150),1)-0.5)),IF(INT(2*A68*Calculator!$C$16/(Calculator!$D$7*150))&gt;INT(2*A68*Calculator!$B$16/(Calculator!$D$7*150)),0,1))),1)</f>
        <v>1</v>
      </c>
      <c r="G68" s="252" t="n">
        <f aca="false">IF(Calculator!$E$17="YES",IF(A68&lt;Calculator!$G$17,0,MIN(MIN(MIN(MOD(A68*Calculator!$B$17/(Calculator!$D$7*150),1),1-MOD(A68*Calculator!$B$17/(Calculator!$D$7*150),1)),ABS(MOD(A68*Calculator!$B$17/(Calculator!$D$7*150),1)-0.5)),MIN(MIN(MOD(A68*Calculator!$C$17/(Calculator!$D$7*150),1),1-MOD(A68*Calculator!$C$17/(Calculator!$D$7*150),1)),ABS(MOD(A68*Calculator!$C$17/(Calculator!$D$7*150),1)-0.5)),IF(INT(2*A68*Calculator!$C$17/(Calculator!$D$7*150))&gt;INT(2*A68*Calculator!$B$17/(Calculator!$D$7*150)),0,1))),1)</f>
        <v>0.0905263157894738</v>
      </c>
      <c r="H68" s="252" t="n">
        <f aca="false">IF(Calculator!$E$18="YES",IF(A68&lt;Calculator!$G$18,0,MIN(MIN(MIN(MOD(A68*Calculator!$B$18/(Calculator!$D$7*150),1),1-MOD(A68*Calculator!$B$18/(Calculator!$D$7*150),1)),ABS(MOD(A68*Calculator!$B$18/(Calculator!$D$7*150),1)-0.5)),MIN(MIN(MOD(A68*Calculator!$C$18/(Calculator!$D$7*150),1),1-MOD(A68*Calculator!$C$18/(Calculator!$D$7*150),1)),ABS(MOD(A68*Calculator!$C$18/(Calculator!$D$7*150),1)-0.5)),IF(INT(2*A68*Calculator!$C$18/(Calculator!$D$7*150))&gt;INT(2*A68*Calculator!$B$18/(Calculator!$D$7*150)),0,1))),1)</f>
        <v>1</v>
      </c>
      <c r="I68" s="252" t="n">
        <f aca="false">IF(Calculator!$E$19="YES",IF(A68&lt;Calculator!$G$19,0,MIN(MIN(MIN(MOD(A68*Calculator!$B$19/(Calculator!$D$7*150),1),1-MOD(A68*Calculator!$B$19/(Calculator!$D$7*150),1)),ABS(MOD(A68*Calculator!$B$19/(Calculator!$D$7*150),1)-0.5)),MIN(MIN(MOD(A68*Calculator!$C$19/(Calculator!$D$7*150),1),1-MOD(A68*Calculator!$C$19/(Calculator!$D$7*150),1)),ABS(MOD(A68*Calculator!$C$19/(Calculator!$D$7*150),1)-0.5)),IF(INT(2*A68*Calculator!$C$19/(Calculator!$D$7*150))&gt;INT(2*A68*Calculator!$B$19/(Calculator!$D$7*150)),0,1))),1)</f>
        <v>1</v>
      </c>
      <c r="J68" s="252" t="n">
        <f aca="false">IF(Calculator!$E$20="YES",IF(A68&lt;Calculator!$G$20,0,MIN(MIN(MIN(MOD(A68*Calculator!$B$20/(Calculator!$D$7*150),1),1-MOD(A68*Calculator!$B$20/(Calculator!$D$7*150),1)),ABS(MOD(A68*Calculator!$B$20/(Calculator!$D$7*150),1)-0.5)),MIN(MIN(MOD(A68*Calculator!$C$20/(Calculator!$D$7*150),1),1-MOD(A68*Calculator!$C$20/(Calculator!$D$7*150),1)),ABS(MOD(A68*Calculator!$C$20/(Calculator!$D$7*150),1)-0.5)),IF(INT(2*A68*Calculator!$C$20/(Calculator!$D$7*150))&gt;INT(2*A68*Calculator!$B$20/(Calculator!$D$7*150)),0,1))),1)</f>
        <v>1</v>
      </c>
      <c r="K68" s="252" t="n">
        <f aca="false">IF(Calculator!$E$21="YES",IF(A68&lt;Calculator!$G$21,0,MIN(MIN(MIN(MOD(A68*Calculator!$B$21/(Calculator!$D$7*150),1),1-MOD(A68*Calculator!$B$21/(Calculator!$D$7*150),1)),ABS(MOD(A68*Calculator!$B$21/(Calculator!$D$7*150),1)-0.5)),MIN(MIN(MOD(A68*Calculator!$C$21/(Calculator!$D$7*150),1),1-MOD(A68*Calculator!$C$21/(Calculator!$D$7*150),1)),ABS(MOD(A68*Calculator!$C$21/(Calculator!$D$7*150),1)-0.5)),IF(INT(2*A68*Calculator!$C$21/(Calculator!$D$7*150))&gt;INT(2*A68*Calculator!$B$21/(Calculator!$D$7*150)),0,1))),1)</f>
        <v>1</v>
      </c>
      <c r="L68" s="252" t="n">
        <f aca="false">IF(Calculator!$E$22="YES",IF(A68&lt;Calculator!$G$22,0,MIN(MIN(MIN(MOD(A68*Calculator!$B$22/(Calculator!$D$7*150),1),1-MOD(A68*Calculator!$B$22/(Calculator!$D$7*150),1)),ABS(MOD(A68*Calculator!$B$22/(Calculator!$D$7*150),1)-0.5)),MIN(MIN(MOD(A68*Calculator!$C$22/(Calculator!$D$7*150),1),1-MOD(A68*Calculator!$C$22/(Calculator!$D$7*150),1)),ABS(MOD(A68*Calculator!$C$22/(Calculator!$D$7*150),1)-0.5)),IF(INT(2*A68*Calculator!$C$22/(Calculator!$D$7*150))&gt;INT(2*A68*Calculator!$B$22/(Calculator!$D$7*150)),0,1))),1)</f>
        <v>1</v>
      </c>
      <c r="M68" s="252" t="n">
        <f aca="false">MIN(B68:L68)</f>
        <v>0.0452631578947369</v>
      </c>
      <c r="N68" s="252" t="n">
        <f aca="false">SUMPRODUCT(($M$7:$M$557&gt;M68)*1)+SUMPRODUCT(($M$7:$M$557=M68)*(ROW($M$7:$M$557)&lt;ROW(M68)))+1</f>
        <v>246</v>
      </c>
      <c r="O68" s="252" t="str">
        <f aca="false">IF(M68&gt;=0.13,"★★★ EXCELLENT",IF(M68&gt;=0.12,"★★  GOOD",IF(M68&gt;=0.07,"★  FAIR",IF(M68&gt;=0.025,"⚠  MARGINAL","✗  AVOID"))))</f>
        <v>⚠  MARGINAL</v>
      </c>
    </row>
    <row r="69" customFormat="false" ht="15" hidden="false" customHeight="true" outlineLevel="0" collapsed="false">
      <c r="A69" s="249" t="n">
        <v>11.2</v>
      </c>
      <c r="B69" s="250" t="n">
        <f aca="false">IF(Calculator!$E$12="YES",IF(A69&lt;Calculator!$G$12,0,MIN(MIN(MIN(MOD(A69*Calculator!$B$12/(Calculator!$D$7*150),1),1-MOD(A69*Calculator!$B$12/(Calculator!$D$7*150),1)),ABS(MOD(A69*Calculator!$B$12/(Calculator!$D$7*150),1)-0.5)),MIN(MIN(MOD(A69*Calculator!$C$12/(Calculator!$D$7*150),1),1-MOD(A69*Calculator!$C$12/(Calculator!$D$7*150),1)),ABS(MOD(A69*Calculator!$C$12/(Calculator!$D$7*150),1)-0.5)),IF(INT(2*A69*Calculator!$C$12/(Calculator!$D$7*150))&gt;INT(2*A69*Calculator!$B$12/(Calculator!$D$7*150)),0,1))),1)</f>
        <v>1</v>
      </c>
      <c r="C69" s="250" t="n">
        <f aca="false">IF(Calculator!$E$13="YES",IF(A69&lt;Calculator!$G$13,0,MIN(MIN(MIN(MOD(A69*Calculator!$B$13/(Calculator!$D$7*150),1),1-MOD(A69*Calculator!$B$13/(Calculator!$D$7*150),1)),ABS(MOD(A69*Calculator!$B$13/(Calculator!$D$7*150),1)-0.5)),MIN(MIN(MOD(A69*Calculator!$C$13/(Calculator!$D$7*150),1),1-MOD(A69*Calculator!$C$13/(Calculator!$D$7*150),1)),ABS(MOD(A69*Calculator!$C$13/(Calculator!$D$7*150),1)-0.5)),IF(INT(2*A69*Calculator!$C$13/(Calculator!$D$7*150))&gt;INT(2*A69*Calculator!$B$13/(Calculator!$D$7*150)),0,1))),1)</f>
        <v>1</v>
      </c>
      <c r="D69" s="250" t="n">
        <f aca="false">IF(Calculator!$E$14="YES",IF(A69&lt;Calculator!$G$14,0,MIN(MIN(MIN(MOD(A69*Calculator!$B$14/(Calculator!$D$7*150),1),1-MOD(A69*Calculator!$B$14/(Calculator!$D$7*150),1)),ABS(MOD(A69*Calculator!$B$14/(Calculator!$D$7*150),1)-0.5)),MIN(MIN(MOD(A69*Calculator!$C$14/(Calculator!$D$7*150),1),1-MOD(A69*Calculator!$C$14/(Calculator!$D$7*150),1)),ABS(MOD(A69*Calculator!$C$14/(Calculator!$D$7*150),1)-0.5)),IF(INT(2*A69*Calculator!$C$14/(Calculator!$D$7*150))&gt;INT(2*A69*Calculator!$B$14/(Calculator!$D$7*150)),0,1))),1)</f>
        <v>1</v>
      </c>
      <c r="E69" s="250" t="n">
        <f aca="false">IF(Calculator!$E$15="YES",IF(A69&lt;Calculator!$G$15,0,MIN(MIN(MIN(MOD(A69*Calculator!$B$15/(Calculator!$D$7*150),1),1-MOD(A69*Calculator!$B$15/(Calculator!$D$7*150),1)),ABS(MOD(A69*Calculator!$B$15/(Calculator!$D$7*150),1)-0.5)),MIN(MIN(MOD(A69*Calculator!$C$15/(Calculator!$D$7*150),1),1-MOD(A69*Calculator!$C$15/(Calculator!$D$7*150),1)),ABS(MOD(A69*Calculator!$C$15/(Calculator!$D$7*150),1)-0.5)),IF(INT(2*A69*Calculator!$C$15/(Calculator!$D$7*150))&gt;INT(2*A69*Calculator!$B$15/(Calculator!$D$7*150)),0,1))),1)</f>
        <v>0.0501754385964912</v>
      </c>
      <c r="F69" s="250" t="n">
        <f aca="false">IF(Calculator!$E$16="YES",IF(A69&lt;Calculator!$G$16,0,MIN(MIN(MIN(MOD(A69*Calculator!$B$16/(Calculator!$D$7*150),1),1-MOD(A69*Calculator!$B$16/(Calculator!$D$7*150),1)),ABS(MOD(A69*Calculator!$B$16/(Calculator!$D$7*150),1)-0.5)),MIN(MIN(MOD(A69*Calculator!$C$16/(Calculator!$D$7*150),1),1-MOD(A69*Calculator!$C$16/(Calculator!$D$7*150),1)),ABS(MOD(A69*Calculator!$C$16/(Calculator!$D$7*150),1)-0.5)),IF(INT(2*A69*Calculator!$C$16/(Calculator!$D$7*150))&gt;INT(2*A69*Calculator!$B$16/(Calculator!$D$7*150)),0,1))),1)</f>
        <v>1</v>
      </c>
      <c r="G69" s="250" t="n">
        <f aca="false">IF(Calculator!$E$17="YES",IF(A69&lt;Calculator!$G$17,0,MIN(MIN(MIN(MOD(A69*Calculator!$B$17/(Calculator!$D$7*150),1),1-MOD(A69*Calculator!$B$17/(Calculator!$D$7*150),1)),ABS(MOD(A69*Calculator!$B$17/(Calculator!$D$7*150),1)-0.5)),MIN(MIN(MOD(A69*Calculator!$C$17/(Calculator!$D$7*150),1),1-MOD(A69*Calculator!$C$17/(Calculator!$D$7*150),1)),ABS(MOD(A69*Calculator!$C$17/(Calculator!$D$7*150),1)-0.5)),IF(INT(2*A69*Calculator!$C$17/(Calculator!$D$7*150))&gt;INT(2*A69*Calculator!$B$17/(Calculator!$D$7*150)),0,1))),1)</f>
        <v>0.100350877192982</v>
      </c>
      <c r="H69" s="250" t="n">
        <f aca="false">IF(Calculator!$E$18="YES",IF(A69&lt;Calculator!$G$18,0,MIN(MIN(MIN(MOD(A69*Calculator!$B$18/(Calculator!$D$7*150),1),1-MOD(A69*Calculator!$B$18/(Calculator!$D$7*150),1)),ABS(MOD(A69*Calculator!$B$18/(Calculator!$D$7*150),1)-0.5)),MIN(MIN(MOD(A69*Calculator!$C$18/(Calculator!$D$7*150),1),1-MOD(A69*Calculator!$C$18/(Calculator!$D$7*150),1)),ABS(MOD(A69*Calculator!$C$18/(Calculator!$D$7*150),1)-0.5)),IF(INT(2*A69*Calculator!$C$18/(Calculator!$D$7*150))&gt;INT(2*A69*Calculator!$B$18/(Calculator!$D$7*150)),0,1))),1)</f>
        <v>1</v>
      </c>
      <c r="I69" s="250" t="n">
        <f aca="false">IF(Calculator!$E$19="YES",IF(A69&lt;Calculator!$G$19,0,MIN(MIN(MIN(MOD(A69*Calculator!$B$19/(Calculator!$D$7*150),1),1-MOD(A69*Calculator!$B$19/(Calculator!$D$7*150),1)),ABS(MOD(A69*Calculator!$B$19/(Calculator!$D$7*150),1)-0.5)),MIN(MIN(MOD(A69*Calculator!$C$19/(Calculator!$D$7*150),1),1-MOD(A69*Calculator!$C$19/(Calculator!$D$7*150),1)),ABS(MOD(A69*Calculator!$C$19/(Calculator!$D$7*150),1)-0.5)),IF(INT(2*A69*Calculator!$C$19/(Calculator!$D$7*150))&gt;INT(2*A69*Calculator!$B$19/(Calculator!$D$7*150)),0,1))),1)</f>
        <v>1</v>
      </c>
      <c r="J69" s="250" t="n">
        <f aca="false">IF(Calculator!$E$20="YES",IF(A69&lt;Calculator!$G$20,0,MIN(MIN(MIN(MOD(A69*Calculator!$B$20/(Calculator!$D$7*150),1),1-MOD(A69*Calculator!$B$20/(Calculator!$D$7*150),1)),ABS(MOD(A69*Calculator!$B$20/(Calculator!$D$7*150),1)-0.5)),MIN(MIN(MOD(A69*Calculator!$C$20/(Calculator!$D$7*150),1),1-MOD(A69*Calculator!$C$20/(Calculator!$D$7*150),1)),ABS(MOD(A69*Calculator!$C$20/(Calculator!$D$7*150),1)-0.5)),IF(INT(2*A69*Calculator!$C$20/(Calculator!$D$7*150))&gt;INT(2*A69*Calculator!$B$20/(Calculator!$D$7*150)),0,1))),1)</f>
        <v>1</v>
      </c>
      <c r="K69" s="250" t="n">
        <f aca="false">IF(Calculator!$E$21="YES",IF(A69&lt;Calculator!$G$21,0,MIN(MIN(MIN(MOD(A69*Calculator!$B$21/(Calculator!$D$7*150),1),1-MOD(A69*Calculator!$B$21/(Calculator!$D$7*150),1)),ABS(MOD(A69*Calculator!$B$21/(Calculator!$D$7*150),1)-0.5)),MIN(MIN(MOD(A69*Calculator!$C$21/(Calculator!$D$7*150),1),1-MOD(A69*Calculator!$C$21/(Calculator!$D$7*150),1)),ABS(MOD(A69*Calculator!$C$21/(Calculator!$D$7*150),1)-0.5)),IF(INT(2*A69*Calculator!$C$21/(Calculator!$D$7*150))&gt;INT(2*A69*Calculator!$B$21/(Calculator!$D$7*150)),0,1))),1)</f>
        <v>1</v>
      </c>
      <c r="L69" s="250" t="n">
        <f aca="false">IF(Calculator!$E$22="YES",IF(A69&lt;Calculator!$G$22,0,MIN(MIN(MIN(MOD(A69*Calculator!$B$22/(Calculator!$D$7*150),1),1-MOD(A69*Calculator!$B$22/(Calculator!$D$7*150),1)),ABS(MOD(A69*Calculator!$B$22/(Calculator!$D$7*150),1)-0.5)),MIN(MIN(MOD(A69*Calculator!$C$22/(Calculator!$D$7*150),1),1-MOD(A69*Calculator!$C$22/(Calculator!$D$7*150),1)),ABS(MOD(A69*Calculator!$C$22/(Calculator!$D$7*150),1)-0.5)),IF(INT(2*A69*Calculator!$C$22/(Calculator!$D$7*150))&gt;INT(2*A69*Calculator!$B$22/(Calculator!$D$7*150)),0,1))),1)</f>
        <v>1</v>
      </c>
      <c r="M69" s="250" t="n">
        <f aca="false">MIN(B69:L69)</f>
        <v>0.0501754385964912</v>
      </c>
      <c r="N69" s="250" t="n">
        <f aca="false">SUMPRODUCT(($M$7:$M$557&gt;M69)*1)+SUMPRODUCT(($M$7:$M$557=M69)*(ROW($M$7:$M$557)&lt;ROW(M69)))+1</f>
        <v>232</v>
      </c>
      <c r="O69" s="250" t="str">
        <f aca="false">IF(M69&gt;=0.13,"★★★ EXCELLENT",IF(M69&gt;=0.12,"★★  GOOD",IF(M69&gt;=0.07,"★  FAIR",IF(M69&gt;=0.025,"⚠  MARGINAL","✗  AVOID"))))</f>
        <v>⚠  MARGINAL</v>
      </c>
    </row>
    <row r="70" customFormat="false" ht="15" hidden="false" customHeight="true" outlineLevel="0" collapsed="false">
      <c r="A70" s="251" t="n">
        <v>11.3</v>
      </c>
      <c r="B70" s="252" t="n">
        <f aca="false">IF(Calculator!$E$12="YES",IF(A70&lt;Calculator!$G$12,0,MIN(MIN(MIN(MOD(A70*Calculator!$B$12/(Calculator!$D$7*150),1),1-MOD(A70*Calculator!$B$12/(Calculator!$D$7*150),1)),ABS(MOD(A70*Calculator!$B$12/(Calculator!$D$7*150),1)-0.5)),MIN(MIN(MOD(A70*Calculator!$C$12/(Calculator!$D$7*150),1),1-MOD(A70*Calculator!$C$12/(Calculator!$D$7*150),1)),ABS(MOD(A70*Calculator!$C$12/(Calculator!$D$7*150),1)-0.5)),IF(INT(2*A70*Calculator!$C$12/(Calculator!$D$7*150))&gt;INT(2*A70*Calculator!$B$12/(Calculator!$D$7*150)),0,1))),1)</f>
        <v>1</v>
      </c>
      <c r="C70" s="252" t="n">
        <f aca="false">IF(Calculator!$E$13="YES",IF(A70&lt;Calculator!$G$13,0,MIN(MIN(MIN(MOD(A70*Calculator!$B$13/(Calculator!$D$7*150),1),1-MOD(A70*Calculator!$B$13/(Calculator!$D$7*150),1)),ABS(MOD(A70*Calculator!$B$13/(Calculator!$D$7*150),1)-0.5)),MIN(MIN(MOD(A70*Calculator!$C$13/(Calculator!$D$7*150),1),1-MOD(A70*Calculator!$C$13/(Calculator!$D$7*150),1)),ABS(MOD(A70*Calculator!$C$13/(Calculator!$D$7*150),1)-0.5)),IF(INT(2*A70*Calculator!$C$13/(Calculator!$D$7*150))&gt;INT(2*A70*Calculator!$B$13/(Calculator!$D$7*150)),0,1))),1)</f>
        <v>1</v>
      </c>
      <c r="D70" s="252" t="n">
        <f aca="false">IF(Calculator!$E$14="YES",IF(A70&lt;Calculator!$G$14,0,MIN(MIN(MIN(MOD(A70*Calculator!$B$14/(Calculator!$D$7*150),1),1-MOD(A70*Calculator!$B$14/(Calculator!$D$7*150),1)),ABS(MOD(A70*Calculator!$B$14/(Calculator!$D$7*150),1)-0.5)),MIN(MIN(MOD(A70*Calculator!$C$14/(Calculator!$D$7*150),1),1-MOD(A70*Calculator!$C$14/(Calculator!$D$7*150),1)),ABS(MOD(A70*Calculator!$C$14/(Calculator!$D$7*150),1)-0.5)),IF(INT(2*A70*Calculator!$C$14/(Calculator!$D$7*150))&gt;INT(2*A70*Calculator!$B$14/(Calculator!$D$7*150)),0,1))),1)</f>
        <v>1</v>
      </c>
      <c r="E70" s="252" t="n">
        <f aca="false">IF(Calculator!$E$15="YES",IF(A70&lt;Calculator!$G$15,0,MIN(MIN(MIN(MOD(A70*Calculator!$B$15/(Calculator!$D$7*150),1),1-MOD(A70*Calculator!$B$15/(Calculator!$D$7*150),1)),ABS(MOD(A70*Calculator!$B$15/(Calculator!$D$7*150),1)-0.5)),MIN(MIN(MOD(A70*Calculator!$C$15/(Calculator!$D$7*150),1),1-MOD(A70*Calculator!$C$15/(Calculator!$D$7*150),1)),ABS(MOD(A70*Calculator!$C$15/(Calculator!$D$7*150),1)-0.5)),IF(INT(2*A70*Calculator!$C$15/(Calculator!$D$7*150))&gt;INT(2*A70*Calculator!$B$15/(Calculator!$D$7*150)),0,1))),1)</f>
        <v>0.0550877192982456</v>
      </c>
      <c r="F70" s="252" t="n">
        <f aca="false">IF(Calculator!$E$16="YES",IF(A70&lt;Calculator!$G$16,0,MIN(MIN(MIN(MOD(A70*Calculator!$B$16/(Calculator!$D$7*150),1),1-MOD(A70*Calculator!$B$16/(Calculator!$D$7*150),1)),ABS(MOD(A70*Calculator!$B$16/(Calculator!$D$7*150),1)-0.5)),MIN(MIN(MOD(A70*Calculator!$C$16/(Calculator!$D$7*150),1),1-MOD(A70*Calculator!$C$16/(Calculator!$D$7*150),1)),ABS(MOD(A70*Calculator!$C$16/(Calculator!$D$7*150),1)-0.5)),IF(INT(2*A70*Calculator!$C$16/(Calculator!$D$7*150))&gt;INT(2*A70*Calculator!$B$16/(Calculator!$D$7*150)),0,1))),1)</f>
        <v>1</v>
      </c>
      <c r="G70" s="252" t="n">
        <f aca="false">IF(Calculator!$E$17="YES",IF(A70&lt;Calculator!$G$17,0,MIN(MIN(MIN(MOD(A70*Calculator!$B$17/(Calculator!$D$7*150),1),1-MOD(A70*Calculator!$B$17/(Calculator!$D$7*150),1)),ABS(MOD(A70*Calculator!$B$17/(Calculator!$D$7*150),1)-0.5)),MIN(MIN(MOD(A70*Calculator!$C$17/(Calculator!$D$7*150),1),1-MOD(A70*Calculator!$C$17/(Calculator!$D$7*150),1)),ABS(MOD(A70*Calculator!$C$17/(Calculator!$D$7*150),1)-0.5)),IF(INT(2*A70*Calculator!$C$17/(Calculator!$D$7*150))&gt;INT(2*A70*Calculator!$B$17/(Calculator!$D$7*150)),0,1))),1)</f>
        <v>0.110175438596491</v>
      </c>
      <c r="H70" s="252" t="n">
        <f aca="false">IF(Calculator!$E$18="YES",IF(A70&lt;Calculator!$G$18,0,MIN(MIN(MIN(MOD(A70*Calculator!$B$18/(Calculator!$D$7*150),1),1-MOD(A70*Calculator!$B$18/(Calculator!$D$7*150),1)),ABS(MOD(A70*Calculator!$B$18/(Calculator!$D$7*150),1)-0.5)),MIN(MIN(MOD(A70*Calculator!$C$18/(Calculator!$D$7*150),1),1-MOD(A70*Calculator!$C$18/(Calculator!$D$7*150),1)),ABS(MOD(A70*Calculator!$C$18/(Calculator!$D$7*150),1)-0.5)),IF(INT(2*A70*Calculator!$C$18/(Calculator!$D$7*150))&gt;INT(2*A70*Calculator!$B$18/(Calculator!$D$7*150)),0,1))),1)</f>
        <v>1</v>
      </c>
      <c r="I70" s="252" t="n">
        <f aca="false">IF(Calculator!$E$19="YES",IF(A70&lt;Calculator!$G$19,0,MIN(MIN(MIN(MOD(A70*Calculator!$B$19/(Calculator!$D$7*150),1),1-MOD(A70*Calculator!$B$19/(Calculator!$D$7*150),1)),ABS(MOD(A70*Calculator!$B$19/(Calculator!$D$7*150),1)-0.5)),MIN(MIN(MOD(A70*Calculator!$C$19/(Calculator!$D$7*150),1),1-MOD(A70*Calculator!$C$19/(Calculator!$D$7*150),1)),ABS(MOD(A70*Calculator!$C$19/(Calculator!$D$7*150),1)-0.5)),IF(INT(2*A70*Calculator!$C$19/(Calculator!$D$7*150))&gt;INT(2*A70*Calculator!$B$19/(Calculator!$D$7*150)),0,1))),1)</f>
        <v>1</v>
      </c>
      <c r="J70" s="252" t="n">
        <f aca="false">IF(Calculator!$E$20="YES",IF(A70&lt;Calculator!$G$20,0,MIN(MIN(MIN(MOD(A70*Calculator!$B$20/(Calculator!$D$7*150),1),1-MOD(A70*Calculator!$B$20/(Calculator!$D$7*150),1)),ABS(MOD(A70*Calculator!$B$20/(Calculator!$D$7*150),1)-0.5)),MIN(MIN(MOD(A70*Calculator!$C$20/(Calculator!$D$7*150),1),1-MOD(A70*Calculator!$C$20/(Calculator!$D$7*150),1)),ABS(MOD(A70*Calculator!$C$20/(Calculator!$D$7*150),1)-0.5)),IF(INT(2*A70*Calculator!$C$20/(Calculator!$D$7*150))&gt;INT(2*A70*Calculator!$B$20/(Calculator!$D$7*150)),0,1))),1)</f>
        <v>1</v>
      </c>
      <c r="K70" s="252" t="n">
        <f aca="false">IF(Calculator!$E$21="YES",IF(A70&lt;Calculator!$G$21,0,MIN(MIN(MIN(MOD(A70*Calculator!$B$21/(Calculator!$D$7*150),1),1-MOD(A70*Calculator!$B$21/(Calculator!$D$7*150),1)),ABS(MOD(A70*Calculator!$B$21/(Calculator!$D$7*150),1)-0.5)),MIN(MIN(MOD(A70*Calculator!$C$21/(Calculator!$D$7*150),1),1-MOD(A70*Calculator!$C$21/(Calculator!$D$7*150),1)),ABS(MOD(A70*Calculator!$C$21/(Calculator!$D$7*150),1)-0.5)),IF(INT(2*A70*Calculator!$C$21/(Calculator!$D$7*150))&gt;INT(2*A70*Calculator!$B$21/(Calculator!$D$7*150)),0,1))),1)</f>
        <v>1</v>
      </c>
      <c r="L70" s="252" t="n">
        <f aca="false">IF(Calculator!$E$22="YES",IF(A70&lt;Calculator!$G$22,0,MIN(MIN(MIN(MOD(A70*Calculator!$B$22/(Calculator!$D$7*150),1),1-MOD(A70*Calculator!$B$22/(Calculator!$D$7*150),1)),ABS(MOD(A70*Calculator!$B$22/(Calculator!$D$7*150),1)-0.5)),MIN(MIN(MOD(A70*Calculator!$C$22/(Calculator!$D$7*150),1),1-MOD(A70*Calculator!$C$22/(Calculator!$D$7*150),1)),ABS(MOD(A70*Calculator!$C$22/(Calculator!$D$7*150),1)-0.5)),IF(INT(2*A70*Calculator!$C$22/(Calculator!$D$7*150))&gt;INT(2*A70*Calculator!$B$22/(Calculator!$D$7*150)),0,1))),1)</f>
        <v>1</v>
      </c>
      <c r="M70" s="252" t="n">
        <f aca="false">MIN(B70:L70)</f>
        <v>0.0550877192982456</v>
      </c>
      <c r="N70" s="252" t="n">
        <f aca="false">SUMPRODUCT(($M$7:$M$557&gt;M70)*1)+SUMPRODUCT(($M$7:$M$557=M70)*(ROW($M$7:$M$557)&lt;ROW(M70)))+1</f>
        <v>217</v>
      </c>
      <c r="O70" s="252" t="str">
        <f aca="false">IF(M70&gt;=0.13,"★★★ EXCELLENT",IF(M70&gt;=0.12,"★★  GOOD",IF(M70&gt;=0.07,"★  FAIR",IF(M70&gt;=0.025,"⚠  MARGINAL","✗  AVOID"))))</f>
        <v>⚠  MARGINAL</v>
      </c>
    </row>
    <row r="71" customFormat="false" ht="15" hidden="false" customHeight="true" outlineLevel="0" collapsed="false">
      <c r="A71" s="249" t="n">
        <v>11.4</v>
      </c>
      <c r="B71" s="250" t="n">
        <f aca="false">IF(Calculator!$E$12="YES",IF(A71&lt;Calculator!$G$12,0,MIN(MIN(MIN(MOD(A71*Calculator!$B$12/(Calculator!$D$7*150),1),1-MOD(A71*Calculator!$B$12/(Calculator!$D$7*150),1)),ABS(MOD(A71*Calculator!$B$12/(Calculator!$D$7*150),1)-0.5)),MIN(MIN(MOD(A71*Calculator!$C$12/(Calculator!$D$7*150),1),1-MOD(A71*Calculator!$C$12/(Calculator!$D$7*150),1)),ABS(MOD(A71*Calculator!$C$12/(Calculator!$D$7*150),1)-0.5)),IF(INT(2*A71*Calculator!$C$12/(Calculator!$D$7*150))&gt;INT(2*A71*Calculator!$B$12/(Calculator!$D$7*150)),0,1))),1)</f>
        <v>1</v>
      </c>
      <c r="C71" s="250" t="n">
        <f aca="false">IF(Calculator!$E$13="YES",IF(A71&lt;Calculator!$G$13,0,MIN(MIN(MIN(MOD(A71*Calculator!$B$13/(Calculator!$D$7*150),1),1-MOD(A71*Calculator!$B$13/(Calculator!$D$7*150),1)),ABS(MOD(A71*Calculator!$B$13/(Calculator!$D$7*150),1)-0.5)),MIN(MIN(MOD(A71*Calculator!$C$13/(Calculator!$D$7*150),1),1-MOD(A71*Calculator!$C$13/(Calculator!$D$7*150),1)),ABS(MOD(A71*Calculator!$C$13/(Calculator!$D$7*150),1)-0.5)),IF(INT(2*A71*Calculator!$C$13/(Calculator!$D$7*150))&gt;INT(2*A71*Calculator!$B$13/(Calculator!$D$7*150)),0,1))),1)</f>
        <v>1</v>
      </c>
      <c r="D71" s="250" t="n">
        <f aca="false">IF(Calculator!$E$14="YES",IF(A71&lt;Calculator!$G$14,0,MIN(MIN(MIN(MOD(A71*Calculator!$B$14/(Calculator!$D$7*150),1),1-MOD(A71*Calculator!$B$14/(Calculator!$D$7*150),1)),ABS(MOD(A71*Calculator!$B$14/(Calculator!$D$7*150),1)-0.5)),MIN(MIN(MOD(A71*Calculator!$C$14/(Calculator!$D$7*150),1),1-MOD(A71*Calculator!$C$14/(Calculator!$D$7*150),1)),ABS(MOD(A71*Calculator!$C$14/(Calculator!$D$7*150),1)-0.5)),IF(INT(2*A71*Calculator!$C$14/(Calculator!$D$7*150))&gt;INT(2*A71*Calculator!$B$14/(Calculator!$D$7*150)),0,1))),1)</f>
        <v>1</v>
      </c>
      <c r="E71" s="250" t="n">
        <f aca="false">IF(Calculator!$E$15="YES",IF(A71&lt;Calculator!$G$15,0,MIN(MIN(MIN(MOD(A71*Calculator!$B$15/(Calculator!$D$7*150),1),1-MOD(A71*Calculator!$B$15/(Calculator!$D$7*150),1)),ABS(MOD(A71*Calculator!$B$15/(Calculator!$D$7*150),1)-0.5)),MIN(MIN(MOD(A71*Calculator!$C$15/(Calculator!$D$7*150),1),1-MOD(A71*Calculator!$C$15/(Calculator!$D$7*150),1)),ABS(MOD(A71*Calculator!$C$15/(Calculator!$D$7*150),1)-0.5)),IF(INT(2*A71*Calculator!$C$15/(Calculator!$D$7*150))&gt;INT(2*A71*Calculator!$B$15/(Calculator!$D$7*150)),0,1))),1)</f>
        <v>0.0599999999999999</v>
      </c>
      <c r="F71" s="250" t="n">
        <f aca="false">IF(Calculator!$E$16="YES",IF(A71&lt;Calculator!$G$16,0,MIN(MIN(MIN(MOD(A71*Calculator!$B$16/(Calculator!$D$7*150),1),1-MOD(A71*Calculator!$B$16/(Calculator!$D$7*150),1)),ABS(MOD(A71*Calculator!$B$16/(Calculator!$D$7*150),1)-0.5)),MIN(MIN(MOD(A71*Calculator!$C$16/(Calculator!$D$7*150),1),1-MOD(A71*Calculator!$C$16/(Calculator!$D$7*150),1)),ABS(MOD(A71*Calculator!$C$16/(Calculator!$D$7*150),1)-0.5)),IF(INT(2*A71*Calculator!$C$16/(Calculator!$D$7*150))&gt;INT(2*A71*Calculator!$B$16/(Calculator!$D$7*150)),0,1))),1)</f>
        <v>1</v>
      </c>
      <c r="G71" s="250" t="n">
        <f aca="false">IF(Calculator!$E$17="YES",IF(A71&lt;Calculator!$G$17,0,MIN(MIN(MIN(MOD(A71*Calculator!$B$17/(Calculator!$D$7*150),1),1-MOD(A71*Calculator!$B$17/(Calculator!$D$7*150),1)),ABS(MOD(A71*Calculator!$B$17/(Calculator!$D$7*150),1)-0.5)),MIN(MIN(MOD(A71*Calculator!$C$17/(Calculator!$D$7*150),1),1-MOD(A71*Calculator!$C$17/(Calculator!$D$7*150),1)),ABS(MOD(A71*Calculator!$C$17/(Calculator!$D$7*150),1)-0.5)),IF(INT(2*A71*Calculator!$C$17/(Calculator!$D$7*150))&gt;INT(2*A71*Calculator!$B$17/(Calculator!$D$7*150)),0,1))),1)</f>
        <v>0.12</v>
      </c>
      <c r="H71" s="250" t="n">
        <f aca="false">IF(Calculator!$E$18="YES",IF(A71&lt;Calculator!$G$18,0,MIN(MIN(MIN(MOD(A71*Calculator!$B$18/(Calculator!$D$7*150),1),1-MOD(A71*Calculator!$B$18/(Calculator!$D$7*150),1)),ABS(MOD(A71*Calculator!$B$18/(Calculator!$D$7*150),1)-0.5)),MIN(MIN(MOD(A71*Calculator!$C$18/(Calculator!$D$7*150),1),1-MOD(A71*Calculator!$C$18/(Calculator!$D$7*150),1)),ABS(MOD(A71*Calculator!$C$18/(Calculator!$D$7*150),1)-0.5)),IF(INT(2*A71*Calculator!$C$18/(Calculator!$D$7*150))&gt;INT(2*A71*Calculator!$B$18/(Calculator!$D$7*150)),0,1))),1)</f>
        <v>1</v>
      </c>
      <c r="I71" s="250" t="n">
        <f aca="false">IF(Calculator!$E$19="YES",IF(A71&lt;Calculator!$G$19,0,MIN(MIN(MIN(MOD(A71*Calculator!$B$19/(Calculator!$D$7*150),1),1-MOD(A71*Calculator!$B$19/(Calculator!$D$7*150),1)),ABS(MOD(A71*Calculator!$B$19/(Calculator!$D$7*150),1)-0.5)),MIN(MIN(MOD(A71*Calculator!$C$19/(Calculator!$D$7*150),1),1-MOD(A71*Calculator!$C$19/(Calculator!$D$7*150),1)),ABS(MOD(A71*Calculator!$C$19/(Calculator!$D$7*150),1)-0.5)),IF(INT(2*A71*Calculator!$C$19/(Calculator!$D$7*150))&gt;INT(2*A71*Calculator!$B$19/(Calculator!$D$7*150)),0,1))),1)</f>
        <v>1</v>
      </c>
      <c r="J71" s="250" t="n">
        <f aca="false">IF(Calculator!$E$20="YES",IF(A71&lt;Calculator!$G$20,0,MIN(MIN(MIN(MOD(A71*Calculator!$B$20/(Calculator!$D$7*150),1),1-MOD(A71*Calculator!$B$20/(Calculator!$D$7*150),1)),ABS(MOD(A71*Calculator!$B$20/(Calculator!$D$7*150),1)-0.5)),MIN(MIN(MOD(A71*Calculator!$C$20/(Calculator!$D$7*150),1),1-MOD(A71*Calculator!$C$20/(Calculator!$D$7*150),1)),ABS(MOD(A71*Calculator!$C$20/(Calculator!$D$7*150),1)-0.5)),IF(INT(2*A71*Calculator!$C$20/(Calculator!$D$7*150))&gt;INT(2*A71*Calculator!$B$20/(Calculator!$D$7*150)),0,1))),1)</f>
        <v>1</v>
      </c>
      <c r="K71" s="250" t="n">
        <f aca="false">IF(Calculator!$E$21="YES",IF(A71&lt;Calculator!$G$21,0,MIN(MIN(MIN(MOD(A71*Calculator!$B$21/(Calculator!$D$7*150),1),1-MOD(A71*Calculator!$B$21/(Calculator!$D$7*150),1)),ABS(MOD(A71*Calculator!$B$21/(Calculator!$D$7*150),1)-0.5)),MIN(MIN(MOD(A71*Calculator!$C$21/(Calculator!$D$7*150),1),1-MOD(A71*Calculator!$C$21/(Calculator!$D$7*150),1)),ABS(MOD(A71*Calculator!$C$21/(Calculator!$D$7*150),1)-0.5)),IF(INT(2*A71*Calculator!$C$21/(Calculator!$D$7*150))&gt;INT(2*A71*Calculator!$B$21/(Calculator!$D$7*150)),0,1))),1)</f>
        <v>1</v>
      </c>
      <c r="L71" s="250" t="n">
        <f aca="false">IF(Calculator!$E$22="YES",IF(A71&lt;Calculator!$G$22,0,MIN(MIN(MIN(MOD(A71*Calculator!$B$22/(Calculator!$D$7*150),1),1-MOD(A71*Calculator!$B$22/(Calculator!$D$7*150),1)),ABS(MOD(A71*Calculator!$B$22/(Calculator!$D$7*150),1)-0.5)),MIN(MIN(MOD(A71*Calculator!$C$22/(Calculator!$D$7*150),1),1-MOD(A71*Calculator!$C$22/(Calculator!$D$7*150),1)),ABS(MOD(A71*Calculator!$C$22/(Calculator!$D$7*150),1)-0.5)),IF(INT(2*A71*Calculator!$C$22/(Calculator!$D$7*150))&gt;INT(2*A71*Calculator!$B$22/(Calculator!$D$7*150)),0,1))),1)</f>
        <v>1</v>
      </c>
      <c r="M71" s="250" t="n">
        <f aca="false">MIN(B71:L71)</f>
        <v>0.0599999999999999</v>
      </c>
      <c r="N71" s="250" t="n">
        <f aca="false">SUMPRODUCT(($M$7:$M$557&gt;M71)*1)+SUMPRODUCT(($M$7:$M$557=M71)*(ROW($M$7:$M$557)&lt;ROW(M71)))+1</f>
        <v>202</v>
      </c>
      <c r="O71" s="250" t="str">
        <f aca="false">IF(M71&gt;=0.13,"★★★ EXCELLENT",IF(M71&gt;=0.12,"★★  GOOD",IF(M71&gt;=0.07,"★  FAIR",IF(M71&gt;=0.025,"⚠  MARGINAL","✗  AVOID"))))</f>
        <v>⚠  MARGINAL</v>
      </c>
    </row>
    <row r="72" customFormat="false" ht="15" hidden="false" customHeight="true" outlineLevel="0" collapsed="false">
      <c r="A72" s="251" t="n">
        <v>11.5</v>
      </c>
      <c r="B72" s="252" t="n">
        <f aca="false">IF(Calculator!$E$12="YES",IF(A72&lt;Calculator!$G$12,0,MIN(MIN(MIN(MOD(A72*Calculator!$B$12/(Calculator!$D$7*150),1),1-MOD(A72*Calculator!$B$12/(Calculator!$D$7*150),1)),ABS(MOD(A72*Calculator!$B$12/(Calculator!$D$7*150),1)-0.5)),MIN(MIN(MOD(A72*Calculator!$C$12/(Calculator!$D$7*150),1),1-MOD(A72*Calculator!$C$12/(Calculator!$D$7*150),1)),ABS(MOD(A72*Calculator!$C$12/(Calculator!$D$7*150),1)-0.5)),IF(INT(2*A72*Calculator!$C$12/(Calculator!$D$7*150))&gt;INT(2*A72*Calculator!$B$12/(Calculator!$D$7*150)),0,1))),1)</f>
        <v>1</v>
      </c>
      <c r="C72" s="252" t="n">
        <f aca="false">IF(Calculator!$E$13="YES",IF(A72&lt;Calculator!$G$13,0,MIN(MIN(MIN(MOD(A72*Calculator!$B$13/(Calculator!$D$7*150),1),1-MOD(A72*Calculator!$B$13/(Calculator!$D$7*150),1)),ABS(MOD(A72*Calculator!$B$13/(Calculator!$D$7*150),1)-0.5)),MIN(MIN(MOD(A72*Calculator!$C$13/(Calculator!$D$7*150),1),1-MOD(A72*Calculator!$C$13/(Calculator!$D$7*150),1)),ABS(MOD(A72*Calculator!$C$13/(Calculator!$D$7*150),1)-0.5)),IF(INT(2*A72*Calculator!$C$13/(Calculator!$D$7*150))&gt;INT(2*A72*Calculator!$B$13/(Calculator!$D$7*150)),0,1))),1)</f>
        <v>1</v>
      </c>
      <c r="D72" s="252" t="n">
        <f aca="false">IF(Calculator!$E$14="YES",IF(A72&lt;Calculator!$G$14,0,MIN(MIN(MIN(MOD(A72*Calculator!$B$14/(Calculator!$D$7*150),1),1-MOD(A72*Calculator!$B$14/(Calculator!$D$7*150),1)),ABS(MOD(A72*Calculator!$B$14/(Calculator!$D$7*150),1)-0.5)),MIN(MIN(MOD(A72*Calculator!$C$14/(Calculator!$D$7*150),1),1-MOD(A72*Calculator!$C$14/(Calculator!$D$7*150),1)),ABS(MOD(A72*Calculator!$C$14/(Calculator!$D$7*150),1)-0.5)),IF(INT(2*A72*Calculator!$C$14/(Calculator!$D$7*150))&gt;INT(2*A72*Calculator!$B$14/(Calculator!$D$7*150)),0,1))),1)</f>
        <v>1</v>
      </c>
      <c r="E72" s="252" t="n">
        <f aca="false">IF(Calculator!$E$15="YES",IF(A72&lt;Calculator!$G$15,0,MIN(MIN(MIN(MOD(A72*Calculator!$B$15/(Calculator!$D$7*150),1),1-MOD(A72*Calculator!$B$15/(Calculator!$D$7*150),1)),ABS(MOD(A72*Calculator!$B$15/(Calculator!$D$7*150),1)-0.5)),MIN(MIN(MOD(A72*Calculator!$C$15/(Calculator!$D$7*150),1),1-MOD(A72*Calculator!$C$15/(Calculator!$D$7*150),1)),ABS(MOD(A72*Calculator!$C$15/(Calculator!$D$7*150),1)-0.5)),IF(INT(2*A72*Calculator!$C$15/(Calculator!$D$7*150))&gt;INT(2*A72*Calculator!$B$15/(Calculator!$D$7*150)),0,1))),1)</f>
        <v>0.0649122807017544</v>
      </c>
      <c r="F72" s="252" t="n">
        <f aca="false">IF(Calculator!$E$16="YES",IF(A72&lt;Calculator!$G$16,0,MIN(MIN(MIN(MOD(A72*Calculator!$B$16/(Calculator!$D$7*150),1),1-MOD(A72*Calculator!$B$16/(Calculator!$D$7*150),1)),ABS(MOD(A72*Calculator!$B$16/(Calculator!$D$7*150),1)-0.5)),MIN(MIN(MOD(A72*Calculator!$C$16/(Calculator!$D$7*150),1),1-MOD(A72*Calculator!$C$16/(Calculator!$D$7*150),1)),ABS(MOD(A72*Calculator!$C$16/(Calculator!$D$7*150),1)-0.5)),IF(INT(2*A72*Calculator!$C$16/(Calculator!$D$7*150))&gt;INT(2*A72*Calculator!$B$16/(Calculator!$D$7*150)),0,1))),1)</f>
        <v>1</v>
      </c>
      <c r="G72" s="252" t="n">
        <f aca="false">IF(Calculator!$E$17="YES",IF(A72&lt;Calculator!$G$17,0,MIN(MIN(MIN(MOD(A72*Calculator!$B$17/(Calculator!$D$7*150),1),1-MOD(A72*Calculator!$B$17/(Calculator!$D$7*150),1)),ABS(MOD(A72*Calculator!$B$17/(Calculator!$D$7*150),1)-0.5)),MIN(MIN(MOD(A72*Calculator!$C$17/(Calculator!$D$7*150),1),1-MOD(A72*Calculator!$C$17/(Calculator!$D$7*150),1)),ABS(MOD(A72*Calculator!$C$17/(Calculator!$D$7*150),1)-0.5)),IF(INT(2*A72*Calculator!$C$17/(Calculator!$D$7*150))&gt;INT(2*A72*Calculator!$B$17/(Calculator!$D$7*150)),0,1))),1)</f>
        <v>0.129824561403509</v>
      </c>
      <c r="H72" s="252" t="n">
        <f aca="false">IF(Calculator!$E$18="YES",IF(A72&lt;Calculator!$G$18,0,MIN(MIN(MIN(MOD(A72*Calculator!$B$18/(Calculator!$D$7*150),1),1-MOD(A72*Calculator!$B$18/(Calculator!$D$7*150),1)),ABS(MOD(A72*Calculator!$B$18/(Calculator!$D$7*150),1)-0.5)),MIN(MIN(MOD(A72*Calculator!$C$18/(Calculator!$D$7*150),1),1-MOD(A72*Calculator!$C$18/(Calculator!$D$7*150),1)),ABS(MOD(A72*Calculator!$C$18/(Calculator!$D$7*150),1)-0.5)),IF(INT(2*A72*Calculator!$C$18/(Calculator!$D$7*150))&gt;INT(2*A72*Calculator!$B$18/(Calculator!$D$7*150)),0,1))),1)</f>
        <v>1</v>
      </c>
      <c r="I72" s="252" t="n">
        <f aca="false">IF(Calculator!$E$19="YES",IF(A72&lt;Calculator!$G$19,0,MIN(MIN(MIN(MOD(A72*Calculator!$B$19/(Calculator!$D$7*150),1),1-MOD(A72*Calculator!$B$19/(Calculator!$D$7*150),1)),ABS(MOD(A72*Calculator!$B$19/(Calculator!$D$7*150),1)-0.5)),MIN(MIN(MOD(A72*Calculator!$C$19/(Calculator!$D$7*150),1),1-MOD(A72*Calculator!$C$19/(Calculator!$D$7*150),1)),ABS(MOD(A72*Calculator!$C$19/(Calculator!$D$7*150),1)-0.5)),IF(INT(2*A72*Calculator!$C$19/(Calculator!$D$7*150))&gt;INT(2*A72*Calculator!$B$19/(Calculator!$D$7*150)),0,1))),1)</f>
        <v>1</v>
      </c>
      <c r="J72" s="252" t="n">
        <f aca="false">IF(Calculator!$E$20="YES",IF(A72&lt;Calculator!$G$20,0,MIN(MIN(MIN(MOD(A72*Calculator!$B$20/(Calculator!$D$7*150),1),1-MOD(A72*Calculator!$B$20/(Calculator!$D$7*150),1)),ABS(MOD(A72*Calculator!$B$20/(Calculator!$D$7*150),1)-0.5)),MIN(MIN(MOD(A72*Calculator!$C$20/(Calculator!$D$7*150),1),1-MOD(A72*Calculator!$C$20/(Calculator!$D$7*150),1)),ABS(MOD(A72*Calculator!$C$20/(Calculator!$D$7*150),1)-0.5)),IF(INT(2*A72*Calculator!$C$20/(Calculator!$D$7*150))&gt;INT(2*A72*Calculator!$B$20/(Calculator!$D$7*150)),0,1))),1)</f>
        <v>1</v>
      </c>
      <c r="K72" s="252" t="n">
        <f aca="false">IF(Calculator!$E$21="YES",IF(A72&lt;Calculator!$G$21,0,MIN(MIN(MIN(MOD(A72*Calculator!$B$21/(Calculator!$D$7*150),1),1-MOD(A72*Calculator!$B$21/(Calculator!$D$7*150),1)),ABS(MOD(A72*Calculator!$B$21/(Calculator!$D$7*150),1)-0.5)),MIN(MIN(MOD(A72*Calculator!$C$21/(Calculator!$D$7*150),1),1-MOD(A72*Calculator!$C$21/(Calculator!$D$7*150),1)),ABS(MOD(A72*Calculator!$C$21/(Calculator!$D$7*150),1)-0.5)),IF(INT(2*A72*Calculator!$C$21/(Calculator!$D$7*150))&gt;INT(2*A72*Calculator!$B$21/(Calculator!$D$7*150)),0,1))),1)</f>
        <v>1</v>
      </c>
      <c r="L72" s="252" t="n">
        <f aca="false">IF(Calculator!$E$22="YES",IF(A72&lt;Calculator!$G$22,0,MIN(MIN(MIN(MOD(A72*Calculator!$B$22/(Calculator!$D$7*150),1),1-MOD(A72*Calculator!$B$22/(Calculator!$D$7*150),1)),ABS(MOD(A72*Calculator!$B$22/(Calculator!$D$7*150),1)-0.5)),MIN(MIN(MOD(A72*Calculator!$C$22/(Calculator!$D$7*150),1),1-MOD(A72*Calculator!$C$22/(Calculator!$D$7*150),1)),ABS(MOD(A72*Calculator!$C$22/(Calculator!$D$7*150),1)-0.5)),IF(INT(2*A72*Calculator!$C$22/(Calculator!$D$7*150))&gt;INT(2*A72*Calculator!$B$22/(Calculator!$D$7*150)),0,1))),1)</f>
        <v>1</v>
      </c>
      <c r="M72" s="252" t="n">
        <f aca="false">MIN(B72:L72)</f>
        <v>0.0649122807017544</v>
      </c>
      <c r="N72" s="252" t="n">
        <f aca="false">SUMPRODUCT(($M$7:$M$557&gt;M72)*1)+SUMPRODUCT(($M$7:$M$557=M72)*(ROW($M$7:$M$557)&lt;ROW(M72)))+1</f>
        <v>187</v>
      </c>
      <c r="O72" s="252" t="str">
        <f aca="false">IF(M72&gt;=0.13,"★★★ EXCELLENT",IF(M72&gt;=0.12,"★★  GOOD",IF(M72&gt;=0.07,"★  FAIR",IF(M72&gt;=0.025,"⚠  MARGINAL","✗  AVOID"))))</f>
        <v>⚠  MARGINAL</v>
      </c>
    </row>
    <row r="73" customFormat="false" ht="15" hidden="false" customHeight="true" outlineLevel="0" collapsed="false">
      <c r="A73" s="249" t="n">
        <v>11.6</v>
      </c>
      <c r="B73" s="250" t="n">
        <f aca="false">IF(Calculator!$E$12="YES",IF(A73&lt;Calculator!$G$12,0,MIN(MIN(MIN(MOD(A73*Calculator!$B$12/(Calculator!$D$7*150),1),1-MOD(A73*Calculator!$B$12/(Calculator!$D$7*150),1)),ABS(MOD(A73*Calculator!$B$12/(Calculator!$D$7*150),1)-0.5)),MIN(MIN(MOD(A73*Calculator!$C$12/(Calculator!$D$7*150),1),1-MOD(A73*Calculator!$C$12/(Calculator!$D$7*150),1)),ABS(MOD(A73*Calculator!$C$12/(Calculator!$D$7*150),1)-0.5)),IF(INT(2*A73*Calculator!$C$12/(Calculator!$D$7*150))&gt;INT(2*A73*Calculator!$B$12/(Calculator!$D$7*150)),0,1))),1)</f>
        <v>1</v>
      </c>
      <c r="C73" s="250" t="n">
        <f aca="false">IF(Calculator!$E$13="YES",IF(A73&lt;Calculator!$G$13,0,MIN(MIN(MIN(MOD(A73*Calculator!$B$13/(Calculator!$D$7*150),1),1-MOD(A73*Calculator!$B$13/(Calculator!$D$7*150),1)),ABS(MOD(A73*Calculator!$B$13/(Calculator!$D$7*150),1)-0.5)),MIN(MIN(MOD(A73*Calculator!$C$13/(Calculator!$D$7*150),1),1-MOD(A73*Calculator!$C$13/(Calculator!$D$7*150),1)),ABS(MOD(A73*Calculator!$C$13/(Calculator!$D$7*150),1)-0.5)),IF(INT(2*A73*Calculator!$C$13/(Calculator!$D$7*150))&gt;INT(2*A73*Calculator!$B$13/(Calculator!$D$7*150)),0,1))),1)</f>
        <v>1</v>
      </c>
      <c r="D73" s="250" t="n">
        <f aca="false">IF(Calculator!$E$14="YES",IF(A73&lt;Calculator!$G$14,0,MIN(MIN(MIN(MOD(A73*Calculator!$B$14/(Calculator!$D$7*150),1),1-MOD(A73*Calculator!$B$14/(Calculator!$D$7*150),1)),ABS(MOD(A73*Calculator!$B$14/(Calculator!$D$7*150),1)-0.5)),MIN(MIN(MOD(A73*Calculator!$C$14/(Calculator!$D$7*150),1),1-MOD(A73*Calculator!$C$14/(Calculator!$D$7*150),1)),ABS(MOD(A73*Calculator!$C$14/(Calculator!$D$7*150),1)-0.5)),IF(INT(2*A73*Calculator!$C$14/(Calculator!$D$7*150))&gt;INT(2*A73*Calculator!$B$14/(Calculator!$D$7*150)),0,1))),1)</f>
        <v>1</v>
      </c>
      <c r="E73" s="250" t="n">
        <f aca="false">IF(Calculator!$E$15="YES",IF(A73&lt;Calculator!$G$15,0,MIN(MIN(MIN(MOD(A73*Calculator!$B$15/(Calculator!$D$7*150),1),1-MOD(A73*Calculator!$B$15/(Calculator!$D$7*150),1)),ABS(MOD(A73*Calculator!$B$15/(Calculator!$D$7*150),1)-0.5)),MIN(MIN(MOD(A73*Calculator!$C$15/(Calculator!$D$7*150),1),1-MOD(A73*Calculator!$C$15/(Calculator!$D$7*150),1)),ABS(MOD(A73*Calculator!$C$15/(Calculator!$D$7*150),1)-0.5)),IF(INT(2*A73*Calculator!$C$15/(Calculator!$D$7*150))&gt;INT(2*A73*Calculator!$B$15/(Calculator!$D$7*150)),0,1))),1)</f>
        <v>0.0698245614035088</v>
      </c>
      <c r="F73" s="250" t="n">
        <f aca="false">IF(Calculator!$E$16="YES",IF(A73&lt;Calculator!$G$16,0,MIN(MIN(MIN(MOD(A73*Calculator!$B$16/(Calculator!$D$7*150),1),1-MOD(A73*Calculator!$B$16/(Calculator!$D$7*150),1)),ABS(MOD(A73*Calculator!$B$16/(Calculator!$D$7*150),1)-0.5)),MIN(MIN(MOD(A73*Calculator!$C$16/(Calculator!$D$7*150),1),1-MOD(A73*Calculator!$C$16/(Calculator!$D$7*150),1)),ABS(MOD(A73*Calculator!$C$16/(Calculator!$D$7*150),1)-0.5)),IF(INT(2*A73*Calculator!$C$16/(Calculator!$D$7*150))&gt;INT(2*A73*Calculator!$B$16/(Calculator!$D$7*150)),0,1))),1)</f>
        <v>1</v>
      </c>
      <c r="G73" s="250" t="n">
        <f aca="false">IF(Calculator!$E$17="YES",IF(A73&lt;Calculator!$G$17,0,MIN(MIN(MIN(MOD(A73*Calculator!$B$17/(Calculator!$D$7*150),1),1-MOD(A73*Calculator!$B$17/(Calculator!$D$7*150),1)),ABS(MOD(A73*Calculator!$B$17/(Calculator!$D$7*150),1)-0.5)),MIN(MIN(MOD(A73*Calculator!$C$17/(Calculator!$D$7*150),1),1-MOD(A73*Calculator!$C$17/(Calculator!$D$7*150),1)),ABS(MOD(A73*Calculator!$C$17/(Calculator!$D$7*150),1)-0.5)),IF(INT(2*A73*Calculator!$C$17/(Calculator!$D$7*150))&gt;INT(2*A73*Calculator!$B$17/(Calculator!$D$7*150)),0,1))),1)</f>
        <v>0.139649122807018</v>
      </c>
      <c r="H73" s="250" t="n">
        <f aca="false">IF(Calculator!$E$18="YES",IF(A73&lt;Calculator!$G$18,0,MIN(MIN(MIN(MOD(A73*Calculator!$B$18/(Calculator!$D$7*150),1),1-MOD(A73*Calculator!$B$18/(Calculator!$D$7*150),1)),ABS(MOD(A73*Calculator!$B$18/(Calculator!$D$7*150),1)-0.5)),MIN(MIN(MOD(A73*Calculator!$C$18/(Calculator!$D$7*150),1),1-MOD(A73*Calculator!$C$18/(Calculator!$D$7*150),1)),ABS(MOD(A73*Calculator!$C$18/(Calculator!$D$7*150),1)-0.5)),IF(INT(2*A73*Calculator!$C$18/(Calculator!$D$7*150))&gt;INT(2*A73*Calculator!$B$18/(Calculator!$D$7*150)),0,1))),1)</f>
        <v>1</v>
      </c>
      <c r="I73" s="250" t="n">
        <f aca="false">IF(Calculator!$E$19="YES",IF(A73&lt;Calculator!$G$19,0,MIN(MIN(MIN(MOD(A73*Calculator!$B$19/(Calculator!$D$7*150),1),1-MOD(A73*Calculator!$B$19/(Calculator!$D$7*150),1)),ABS(MOD(A73*Calculator!$B$19/(Calculator!$D$7*150),1)-0.5)),MIN(MIN(MOD(A73*Calculator!$C$19/(Calculator!$D$7*150),1),1-MOD(A73*Calculator!$C$19/(Calculator!$D$7*150),1)),ABS(MOD(A73*Calculator!$C$19/(Calculator!$D$7*150),1)-0.5)),IF(INT(2*A73*Calculator!$C$19/(Calculator!$D$7*150))&gt;INT(2*A73*Calculator!$B$19/(Calculator!$D$7*150)),0,1))),1)</f>
        <v>1</v>
      </c>
      <c r="J73" s="250" t="n">
        <f aca="false">IF(Calculator!$E$20="YES",IF(A73&lt;Calculator!$G$20,0,MIN(MIN(MIN(MOD(A73*Calculator!$B$20/(Calculator!$D$7*150),1),1-MOD(A73*Calculator!$B$20/(Calculator!$D$7*150),1)),ABS(MOD(A73*Calculator!$B$20/(Calculator!$D$7*150),1)-0.5)),MIN(MIN(MOD(A73*Calculator!$C$20/(Calculator!$D$7*150),1),1-MOD(A73*Calculator!$C$20/(Calculator!$D$7*150),1)),ABS(MOD(A73*Calculator!$C$20/(Calculator!$D$7*150),1)-0.5)),IF(INT(2*A73*Calculator!$C$20/(Calculator!$D$7*150))&gt;INT(2*A73*Calculator!$B$20/(Calculator!$D$7*150)),0,1))),1)</f>
        <v>1</v>
      </c>
      <c r="K73" s="250" t="n">
        <f aca="false">IF(Calculator!$E$21="YES",IF(A73&lt;Calculator!$G$21,0,MIN(MIN(MIN(MOD(A73*Calculator!$B$21/(Calculator!$D$7*150),1),1-MOD(A73*Calculator!$B$21/(Calculator!$D$7*150),1)),ABS(MOD(A73*Calculator!$B$21/(Calculator!$D$7*150),1)-0.5)),MIN(MIN(MOD(A73*Calculator!$C$21/(Calculator!$D$7*150),1),1-MOD(A73*Calculator!$C$21/(Calculator!$D$7*150),1)),ABS(MOD(A73*Calculator!$C$21/(Calculator!$D$7*150),1)-0.5)),IF(INT(2*A73*Calculator!$C$21/(Calculator!$D$7*150))&gt;INT(2*A73*Calculator!$B$21/(Calculator!$D$7*150)),0,1))),1)</f>
        <v>1</v>
      </c>
      <c r="L73" s="250" t="n">
        <f aca="false">IF(Calculator!$E$22="YES",IF(A73&lt;Calculator!$G$22,0,MIN(MIN(MIN(MOD(A73*Calculator!$B$22/(Calculator!$D$7*150),1),1-MOD(A73*Calculator!$B$22/(Calculator!$D$7*150),1)),ABS(MOD(A73*Calculator!$B$22/(Calculator!$D$7*150),1)-0.5)),MIN(MIN(MOD(A73*Calculator!$C$22/(Calculator!$D$7*150),1),1-MOD(A73*Calculator!$C$22/(Calculator!$D$7*150),1)),ABS(MOD(A73*Calculator!$C$22/(Calculator!$D$7*150),1)-0.5)),IF(INT(2*A73*Calculator!$C$22/(Calculator!$D$7*150))&gt;INT(2*A73*Calculator!$B$22/(Calculator!$D$7*150)),0,1))),1)</f>
        <v>1</v>
      </c>
      <c r="M73" s="250" t="n">
        <f aca="false">MIN(B73:L73)</f>
        <v>0.0698245614035088</v>
      </c>
      <c r="N73" s="250" t="n">
        <f aca="false">SUMPRODUCT(($M$7:$M$557&gt;M73)*1)+SUMPRODUCT(($M$7:$M$557=M73)*(ROW($M$7:$M$557)&lt;ROW(M73)))+1</f>
        <v>173</v>
      </c>
      <c r="O73" s="250" t="str">
        <f aca="false">IF(M73&gt;=0.13,"★★★ EXCELLENT",IF(M73&gt;=0.12,"★★  GOOD",IF(M73&gt;=0.07,"★  FAIR",IF(M73&gt;=0.025,"⚠  MARGINAL","✗  AVOID"))))</f>
        <v>⚠  MARGINAL</v>
      </c>
    </row>
    <row r="74" customFormat="false" ht="15" hidden="false" customHeight="true" outlineLevel="0" collapsed="false">
      <c r="A74" s="251" t="n">
        <v>11.7</v>
      </c>
      <c r="B74" s="252" t="n">
        <f aca="false">IF(Calculator!$E$12="YES",IF(A74&lt;Calculator!$G$12,0,MIN(MIN(MIN(MOD(A74*Calculator!$B$12/(Calculator!$D$7*150),1),1-MOD(A74*Calculator!$B$12/(Calculator!$D$7*150),1)),ABS(MOD(A74*Calculator!$B$12/(Calculator!$D$7*150),1)-0.5)),MIN(MIN(MOD(A74*Calculator!$C$12/(Calculator!$D$7*150),1),1-MOD(A74*Calculator!$C$12/(Calculator!$D$7*150),1)),ABS(MOD(A74*Calculator!$C$12/(Calculator!$D$7*150),1)-0.5)),IF(INT(2*A74*Calculator!$C$12/(Calculator!$D$7*150))&gt;INT(2*A74*Calculator!$B$12/(Calculator!$D$7*150)),0,1))),1)</f>
        <v>1</v>
      </c>
      <c r="C74" s="252" t="n">
        <f aca="false">IF(Calculator!$E$13="YES",IF(A74&lt;Calculator!$G$13,0,MIN(MIN(MIN(MOD(A74*Calculator!$B$13/(Calculator!$D$7*150),1),1-MOD(A74*Calculator!$B$13/(Calculator!$D$7*150),1)),ABS(MOD(A74*Calculator!$B$13/(Calculator!$D$7*150),1)-0.5)),MIN(MIN(MOD(A74*Calculator!$C$13/(Calculator!$D$7*150),1),1-MOD(A74*Calculator!$C$13/(Calculator!$D$7*150),1)),ABS(MOD(A74*Calculator!$C$13/(Calculator!$D$7*150),1)-0.5)),IF(INT(2*A74*Calculator!$C$13/(Calculator!$D$7*150))&gt;INT(2*A74*Calculator!$B$13/(Calculator!$D$7*150)),0,1))),1)</f>
        <v>1</v>
      </c>
      <c r="D74" s="252" t="n">
        <f aca="false">IF(Calculator!$E$14="YES",IF(A74&lt;Calculator!$G$14,0,MIN(MIN(MIN(MOD(A74*Calculator!$B$14/(Calculator!$D$7*150),1),1-MOD(A74*Calculator!$B$14/(Calculator!$D$7*150),1)),ABS(MOD(A74*Calculator!$B$14/(Calculator!$D$7*150),1)-0.5)),MIN(MIN(MOD(A74*Calculator!$C$14/(Calculator!$D$7*150),1),1-MOD(A74*Calculator!$C$14/(Calculator!$D$7*150),1)),ABS(MOD(A74*Calculator!$C$14/(Calculator!$D$7*150),1)-0.5)),IF(INT(2*A74*Calculator!$C$14/(Calculator!$D$7*150))&gt;INT(2*A74*Calculator!$B$14/(Calculator!$D$7*150)),0,1))),1)</f>
        <v>1</v>
      </c>
      <c r="E74" s="252" t="n">
        <f aca="false">IF(Calculator!$E$15="YES",IF(A74&lt;Calculator!$G$15,0,MIN(MIN(MIN(MOD(A74*Calculator!$B$15/(Calculator!$D$7*150),1),1-MOD(A74*Calculator!$B$15/(Calculator!$D$7*150),1)),ABS(MOD(A74*Calculator!$B$15/(Calculator!$D$7*150),1)-0.5)),MIN(MIN(MOD(A74*Calculator!$C$15/(Calculator!$D$7*150),1),1-MOD(A74*Calculator!$C$15/(Calculator!$D$7*150),1)),ABS(MOD(A74*Calculator!$C$15/(Calculator!$D$7*150),1)-0.5)),IF(INT(2*A74*Calculator!$C$15/(Calculator!$D$7*150))&gt;INT(2*A74*Calculator!$B$15/(Calculator!$D$7*150)),0,1))),1)</f>
        <v>0.0747368421052631</v>
      </c>
      <c r="F74" s="252" t="n">
        <f aca="false">IF(Calculator!$E$16="YES",IF(A74&lt;Calculator!$G$16,0,MIN(MIN(MIN(MOD(A74*Calculator!$B$16/(Calculator!$D$7*150),1),1-MOD(A74*Calculator!$B$16/(Calculator!$D$7*150),1)),ABS(MOD(A74*Calculator!$B$16/(Calculator!$D$7*150),1)-0.5)),MIN(MIN(MOD(A74*Calculator!$C$16/(Calculator!$D$7*150),1),1-MOD(A74*Calculator!$C$16/(Calculator!$D$7*150),1)),ABS(MOD(A74*Calculator!$C$16/(Calculator!$D$7*150),1)-0.5)),IF(INT(2*A74*Calculator!$C$16/(Calculator!$D$7*150))&gt;INT(2*A74*Calculator!$B$16/(Calculator!$D$7*150)),0,1))),1)</f>
        <v>1</v>
      </c>
      <c r="G74" s="252" t="n">
        <f aca="false">IF(Calculator!$E$17="YES",IF(A74&lt;Calculator!$G$17,0,MIN(MIN(MIN(MOD(A74*Calculator!$B$17/(Calculator!$D$7*150),1),1-MOD(A74*Calculator!$B$17/(Calculator!$D$7*150),1)),ABS(MOD(A74*Calculator!$B$17/(Calculator!$D$7*150),1)-0.5)),MIN(MIN(MOD(A74*Calculator!$C$17/(Calculator!$D$7*150),1),1-MOD(A74*Calculator!$C$17/(Calculator!$D$7*150),1)),ABS(MOD(A74*Calculator!$C$17/(Calculator!$D$7*150),1)-0.5)),IF(INT(2*A74*Calculator!$C$17/(Calculator!$D$7*150))&gt;INT(2*A74*Calculator!$B$17/(Calculator!$D$7*150)),0,1))),1)</f>
        <v>0.149473684210526</v>
      </c>
      <c r="H74" s="252" t="n">
        <f aca="false">IF(Calculator!$E$18="YES",IF(A74&lt;Calculator!$G$18,0,MIN(MIN(MIN(MOD(A74*Calculator!$B$18/(Calculator!$D$7*150),1),1-MOD(A74*Calculator!$B$18/(Calculator!$D$7*150),1)),ABS(MOD(A74*Calculator!$B$18/(Calculator!$D$7*150),1)-0.5)),MIN(MIN(MOD(A74*Calculator!$C$18/(Calculator!$D$7*150),1),1-MOD(A74*Calculator!$C$18/(Calculator!$D$7*150),1)),ABS(MOD(A74*Calculator!$C$18/(Calculator!$D$7*150),1)-0.5)),IF(INT(2*A74*Calculator!$C$18/(Calculator!$D$7*150))&gt;INT(2*A74*Calculator!$B$18/(Calculator!$D$7*150)),0,1))),1)</f>
        <v>1</v>
      </c>
      <c r="I74" s="252" t="n">
        <f aca="false">IF(Calculator!$E$19="YES",IF(A74&lt;Calculator!$G$19,0,MIN(MIN(MIN(MOD(A74*Calculator!$B$19/(Calculator!$D$7*150),1),1-MOD(A74*Calculator!$B$19/(Calculator!$D$7*150),1)),ABS(MOD(A74*Calculator!$B$19/(Calculator!$D$7*150),1)-0.5)),MIN(MIN(MOD(A74*Calculator!$C$19/(Calculator!$D$7*150),1),1-MOD(A74*Calculator!$C$19/(Calculator!$D$7*150),1)),ABS(MOD(A74*Calculator!$C$19/(Calculator!$D$7*150),1)-0.5)),IF(INT(2*A74*Calculator!$C$19/(Calculator!$D$7*150))&gt;INT(2*A74*Calculator!$B$19/(Calculator!$D$7*150)),0,1))),1)</f>
        <v>1</v>
      </c>
      <c r="J74" s="252" t="n">
        <f aca="false">IF(Calculator!$E$20="YES",IF(A74&lt;Calculator!$G$20,0,MIN(MIN(MIN(MOD(A74*Calculator!$B$20/(Calculator!$D$7*150),1),1-MOD(A74*Calculator!$B$20/(Calculator!$D$7*150),1)),ABS(MOD(A74*Calculator!$B$20/(Calculator!$D$7*150),1)-0.5)),MIN(MIN(MOD(A74*Calculator!$C$20/(Calculator!$D$7*150),1),1-MOD(A74*Calculator!$C$20/(Calculator!$D$7*150),1)),ABS(MOD(A74*Calculator!$C$20/(Calculator!$D$7*150),1)-0.5)),IF(INT(2*A74*Calculator!$C$20/(Calculator!$D$7*150))&gt;INT(2*A74*Calculator!$B$20/(Calculator!$D$7*150)),0,1))),1)</f>
        <v>1</v>
      </c>
      <c r="K74" s="252" t="n">
        <f aca="false">IF(Calculator!$E$21="YES",IF(A74&lt;Calculator!$G$21,0,MIN(MIN(MIN(MOD(A74*Calculator!$B$21/(Calculator!$D$7*150),1),1-MOD(A74*Calculator!$B$21/(Calculator!$D$7*150),1)),ABS(MOD(A74*Calculator!$B$21/(Calculator!$D$7*150),1)-0.5)),MIN(MIN(MOD(A74*Calculator!$C$21/(Calculator!$D$7*150),1),1-MOD(A74*Calculator!$C$21/(Calculator!$D$7*150),1)),ABS(MOD(A74*Calculator!$C$21/(Calculator!$D$7*150),1)-0.5)),IF(INT(2*A74*Calculator!$C$21/(Calculator!$D$7*150))&gt;INT(2*A74*Calculator!$B$21/(Calculator!$D$7*150)),0,1))),1)</f>
        <v>1</v>
      </c>
      <c r="L74" s="252" t="n">
        <f aca="false">IF(Calculator!$E$22="YES",IF(A74&lt;Calculator!$G$22,0,MIN(MIN(MIN(MOD(A74*Calculator!$B$22/(Calculator!$D$7*150),1),1-MOD(A74*Calculator!$B$22/(Calculator!$D$7*150),1)),ABS(MOD(A74*Calculator!$B$22/(Calculator!$D$7*150),1)-0.5)),MIN(MIN(MOD(A74*Calculator!$C$22/(Calculator!$D$7*150),1),1-MOD(A74*Calculator!$C$22/(Calculator!$D$7*150),1)),ABS(MOD(A74*Calculator!$C$22/(Calculator!$D$7*150),1)-0.5)),IF(INT(2*A74*Calculator!$C$22/(Calculator!$D$7*150))&gt;INT(2*A74*Calculator!$B$22/(Calculator!$D$7*150)),0,1))),1)</f>
        <v>1</v>
      </c>
      <c r="M74" s="252" t="n">
        <f aca="false">MIN(B74:L74)</f>
        <v>0.0747368421052631</v>
      </c>
      <c r="N74" s="252" t="n">
        <f aca="false">SUMPRODUCT(($M$7:$M$557&gt;M74)*1)+SUMPRODUCT(($M$7:$M$557=M74)*(ROW($M$7:$M$557)&lt;ROW(M74)))+1</f>
        <v>158</v>
      </c>
      <c r="O74" s="252" t="str">
        <f aca="false">IF(M74&gt;=0.13,"★★★ EXCELLENT",IF(M74&gt;=0.12,"★★  GOOD",IF(M74&gt;=0.07,"★  FAIR",IF(M74&gt;=0.025,"⚠  MARGINAL","✗  AVOID"))))</f>
        <v>★  FAIR</v>
      </c>
    </row>
    <row r="75" customFormat="false" ht="15" hidden="false" customHeight="true" outlineLevel="0" collapsed="false">
      <c r="A75" s="249" t="n">
        <v>11.8</v>
      </c>
      <c r="B75" s="250" t="n">
        <f aca="false">IF(Calculator!$E$12="YES",IF(A75&lt;Calculator!$G$12,0,MIN(MIN(MIN(MOD(A75*Calculator!$B$12/(Calculator!$D$7*150),1),1-MOD(A75*Calculator!$B$12/(Calculator!$D$7*150),1)),ABS(MOD(A75*Calculator!$B$12/(Calculator!$D$7*150),1)-0.5)),MIN(MIN(MOD(A75*Calculator!$C$12/(Calculator!$D$7*150),1),1-MOD(A75*Calculator!$C$12/(Calculator!$D$7*150),1)),ABS(MOD(A75*Calculator!$C$12/(Calculator!$D$7*150),1)-0.5)),IF(INT(2*A75*Calculator!$C$12/(Calculator!$D$7*150))&gt;INT(2*A75*Calculator!$B$12/(Calculator!$D$7*150)),0,1))),1)</f>
        <v>1</v>
      </c>
      <c r="C75" s="250" t="n">
        <f aca="false">IF(Calculator!$E$13="YES",IF(A75&lt;Calculator!$G$13,0,MIN(MIN(MIN(MOD(A75*Calculator!$B$13/(Calculator!$D$7*150),1),1-MOD(A75*Calculator!$B$13/(Calculator!$D$7*150),1)),ABS(MOD(A75*Calculator!$B$13/(Calculator!$D$7*150),1)-0.5)),MIN(MIN(MOD(A75*Calculator!$C$13/(Calculator!$D$7*150),1),1-MOD(A75*Calculator!$C$13/(Calculator!$D$7*150),1)),ABS(MOD(A75*Calculator!$C$13/(Calculator!$D$7*150),1)-0.5)),IF(INT(2*A75*Calculator!$C$13/(Calculator!$D$7*150))&gt;INT(2*A75*Calculator!$B$13/(Calculator!$D$7*150)),0,1))),1)</f>
        <v>1</v>
      </c>
      <c r="D75" s="250" t="n">
        <f aca="false">IF(Calculator!$E$14="YES",IF(A75&lt;Calculator!$G$14,0,MIN(MIN(MIN(MOD(A75*Calculator!$B$14/(Calculator!$D$7*150),1),1-MOD(A75*Calculator!$B$14/(Calculator!$D$7*150),1)),ABS(MOD(A75*Calculator!$B$14/(Calculator!$D$7*150),1)-0.5)),MIN(MIN(MOD(A75*Calculator!$C$14/(Calculator!$D$7*150),1),1-MOD(A75*Calculator!$C$14/(Calculator!$D$7*150),1)),ABS(MOD(A75*Calculator!$C$14/(Calculator!$D$7*150),1)-0.5)),IF(INT(2*A75*Calculator!$C$14/(Calculator!$D$7*150))&gt;INT(2*A75*Calculator!$B$14/(Calculator!$D$7*150)),0,1))),1)</f>
        <v>1</v>
      </c>
      <c r="E75" s="250" t="n">
        <f aca="false">IF(Calculator!$E$15="YES",IF(A75&lt;Calculator!$G$15,0,MIN(MIN(MIN(MOD(A75*Calculator!$B$15/(Calculator!$D$7*150),1),1-MOD(A75*Calculator!$B$15/(Calculator!$D$7*150),1)),ABS(MOD(A75*Calculator!$B$15/(Calculator!$D$7*150),1)-0.5)),MIN(MIN(MOD(A75*Calculator!$C$15/(Calculator!$D$7*150),1),1-MOD(A75*Calculator!$C$15/(Calculator!$D$7*150),1)),ABS(MOD(A75*Calculator!$C$15/(Calculator!$D$7*150),1)-0.5)),IF(INT(2*A75*Calculator!$C$15/(Calculator!$D$7*150))&gt;INT(2*A75*Calculator!$B$15/(Calculator!$D$7*150)),0,1))),1)</f>
        <v>0.0796491228070176</v>
      </c>
      <c r="F75" s="250" t="n">
        <f aca="false">IF(Calculator!$E$16="YES",IF(A75&lt;Calculator!$G$16,0,MIN(MIN(MIN(MOD(A75*Calculator!$B$16/(Calculator!$D$7*150),1),1-MOD(A75*Calculator!$B$16/(Calculator!$D$7*150),1)),ABS(MOD(A75*Calculator!$B$16/(Calculator!$D$7*150),1)-0.5)),MIN(MIN(MOD(A75*Calculator!$C$16/(Calculator!$D$7*150),1),1-MOD(A75*Calculator!$C$16/(Calculator!$D$7*150),1)),ABS(MOD(A75*Calculator!$C$16/(Calculator!$D$7*150),1)-0.5)),IF(INT(2*A75*Calculator!$C$16/(Calculator!$D$7*150))&gt;INT(2*A75*Calculator!$B$16/(Calculator!$D$7*150)),0,1))),1)</f>
        <v>1</v>
      </c>
      <c r="G75" s="250" t="n">
        <f aca="false">IF(Calculator!$E$17="YES",IF(A75&lt;Calculator!$G$17,0,MIN(MIN(MIN(MOD(A75*Calculator!$B$17/(Calculator!$D$7*150),1),1-MOD(A75*Calculator!$B$17/(Calculator!$D$7*150),1)),ABS(MOD(A75*Calculator!$B$17/(Calculator!$D$7*150),1)-0.5)),MIN(MIN(MOD(A75*Calculator!$C$17/(Calculator!$D$7*150),1),1-MOD(A75*Calculator!$C$17/(Calculator!$D$7*150),1)),ABS(MOD(A75*Calculator!$C$17/(Calculator!$D$7*150),1)-0.5)),IF(INT(2*A75*Calculator!$C$17/(Calculator!$D$7*150))&gt;INT(2*A75*Calculator!$B$17/(Calculator!$D$7*150)),0,1))),1)</f>
        <v>0.159298245614035</v>
      </c>
      <c r="H75" s="250" t="n">
        <f aca="false">IF(Calculator!$E$18="YES",IF(A75&lt;Calculator!$G$18,0,MIN(MIN(MIN(MOD(A75*Calculator!$B$18/(Calculator!$D$7*150),1),1-MOD(A75*Calculator!$B$18/(Calculator!$D$7*150),1)),ABS(MOD(A75*Calculator!$B$18/(Calculator!$D$7*150),1)-0.5)),MIN(MIN(MOD(A75*Calculator!$C$18/(Calculator!$D$7*150),1),1-MOD(A75*Calculator!$C$18/(Calculator!$D$7*150),1)),ABS(MOD(A75*Calculator!$C$18/(Calculator!$D$7*150),1)-0.5)),IF(INT(2*A75*Calculator!$C$18/(Calculator!$D$7*150))&gt;INT(2*A75*Calculator!$B$18/(Calculator!$D$7*150)),0,1))),1)</f>
        <v>1</v>
      </c>
      <c r="I75" s="250" t="n">
        <f aca="false">IF(Calculator!$E$19="YES",IF(A75&lt;Calculator!$G$19,0,MIN(MIN(MIN(MOD(A75*Calculator!$B$19/(Calculator!$D$7*150),1),1-MOD(A75*Calculator!$B$19/(Calculator!$D$7*150),1)),ABS(MOD(A75*Calculator!$B$19/(Calculator!$D$7*150),1)-0.5)),MIN(MIN(MOD(A75*Calculator!$C$19/(Calculator!$D$7*150),1),1-MOD(A75*Calculator!$C$19/(Calculator!$D$7*150),1)),ABS(MOD(A75*Calculator!$C$19/(Calculator!$D$7*150),1)-0.5)),IF(INT(2*A75*Calculator!$C$19/(Calculator!$D$7*150))&gt;INT(2*A75*Calculator!$B$19/(Calculator!$D$7*150)),0,1))),1)</f>
        <v>1</v>
      </c>
      <c r="J75" s="250" t="n">
        <f aca="false">IF(Calculator!$E$20="YES",IF(A75&lt;Calculator!$G$20,0,MIN(MIN(MIN(MOD(A75*Calculator!$B$20/(Calculator!$D$7*150),1),1-MOD(A75*Calculator!$B$20/(Calculator!$D$7*150),1)),ABS(MOD(A75*Calculator!$B$20/(Calculator!$D$7*150),1)-0.5)),MIN(MIN(MOD(A75*Calculator!$C$20/(Calculator!$D$7*150),1),1-MOD(A75*Calculator!$C$20/(Calculator!$D$7*150),1)),ABS(MOD(A75*Calculator!$C$20/(Calculator!$D$7*150),1)-0.5)),IF(INT(2*A75*Calculator!$C$20/(Calculator!$D$7*150))&gt;INT(2*A75*Calculator!$B$20/(Calculator!$D$7*150)),0,1))),1)</f>
        <v>1</v>
      </c>
      <c r="K75" s="250" t="n">
        <f aca="false">IF(Calculator!$E$21="YES",IF(A75&lt;Calculator!$G$21,0,MIN(MIN(MIN(MOD(A75*Calculator!$B$21/(Calculator!$D$7*150),1),1-MOD(A75*Calculator!$B$21/(Calculator!$D$7*150),1)),ABS(MOD(A75*Calculator!$B$21/(Calculator!$D$7*150),1)-0.5)),MIN(MIN(MOD(A75*Calculator!$C$21/(Calculator!$D$7*150),1),1-MOD(A75*Calculator!$C$21/(Calculator!$D$7*150),1)),ABS(MOD(A75*Calculator!$C$21/(Calculator!$D$7*150),1)-0.5)),IF(INT(2*A75*Calculator!$C$21/(Calculator!$D$7*150))&gt;INT(2*A75*Calculator!$B$21/(Calculator!$D$7*150)),0,1))),1)</f>
        <v>1</v>
      </c>
      <c r="L75" s="250" t="n">
        <f aca="false">IF(Calculator!$E$22="YES",IF(A75&lt;Calculator!$G$22,0,MIN(MIN(MIN(MOD(A75*Calculator!$B$22/(Calculator!$D$7*150),1),1-MOD(A75*Calculator!$B$22/(Calculator!$D$7*150),1)),ABS(MOD(A75*Calculator!$B$22/(Calculator!$D$7*150),1)-0.5)),MIN(MIN(MOD(A75*Calculator!$C$22/(Calculator!$D$7*150),1),1-MOD(A75*Calculator!$C$22/(Calculator!$D$7*150),1)),ABS(MOD(A75*Calculator!$C$22/(Calculator!$D$7*150),1)-0.5)),IF(INT(2*A75*Calculator!$C$22/(Calculator!$D$7*150))&gt;INT(2*A75*Calculator!$B$22/(Calculator!$D$7*150)),0,1))),1)</f>
        <v>1</v>
      </c>
      <c r="M75" s="250" t="n">
        <f aca="false">MIN(B75:L75)</f>
        <v>0.0796491228070176</v>
      </c>
      <c r="N75" s="250" t="n">
        <f aca="false">SUMPRODUCT(($M$7:$M$557&gt;M75)*1)+SUMPRODUCT(($M$7:$M$557=M75)*(ROW($M$7:$M$557)&lt;ROW(M75)))+1</f>
        <v>144</v>
      </c>
      <c r="O75" s="250" t="str">
        <f aca="false">IF(M75&gt;=0.13,"★★★ EXCELLENT",IF(M75&gt;=0.12,"★★  GOOD",IF(M75&gt;=0.07,"★  FAIR",IF(M75&gt;=0.025,"⚠  MARGINAL","✗  AVOID"))))</f>
        <v>★  FAIR</v>
      </c>
    </row>
    <row r="76" customFormat="false" ht="15" hidden="false" customHeight="true" outlineLevel="0" collapsed="false">
      <c r="A76" s="251" t="n">
        <v>11.9</v>
      </c>
      <c r="B76" s="252" t="n">
        <f aca="false">IF(Calculator!$E$12="YES",IF(A76&lt;Calculator!$G$12,0,MIN(MIN(MIN(MOD(A76*Calculator!$B$12/(Calculator!$D$7*150),1),1-MOD(A76*Calculator!$B$12/(Calculator!$D$7*150),1)),ABS(MOD(A76*Calculator!$B$12/(Calculator!$D$7*150),1)-0.5)),MIN(MIN(MOD(A76*Calculator!$C$12/(Calculator!$D$7*150),1),1-MOD(A76*Calculator!$C$12/(Calculator!$D$7*150),1)),ABS(MOD(A76*Calculator!$C$12/(Calculator!$D$7*150),1)-0.5)),IF(INT(2*A76*Calculator!$C$12/(Calculator!$D$7*150))&gt;INT(2*A76*Calculator!$B$12/(Calculator!$D$7*150)),0,1))),1)</f>
        <v>1</v>
      </c>
      <c r="C76" s="252" t="n">
        <f aca="false">IF(Calculator!$E$13="YES",IF(A76&lt;Calculator!$G$13,0,MIN(MIN(MIN(MOD(A76*Calculator!$B$13/(Calculator!$D$7*150),1),1-MOD(A76*Calculator!$B$13/(Calculator!$D$7*150),1)),ABS(MOD(A76*Calculator!$B$13/(Calculator!$D$7*150),1)-0.5)),MIN(MIN(MOD(A76*Calculator!$C$13/(Calculator!$D$7*150),1),1-MOD(A76*Calculator!$C$13/(Calculator!$D$7*150),1)),ABS(MOD(A76*Calculator!$C$13/(Calculator!$D$7*150),1)-0.5)),IF(INT(2*A76*Calculator!$C$13/(Calculator!$D$7*150))&gt;INT(2*A76*Calculator!$B$13/(Calculator!$D$7*150)),0,1))),1)</f>
        <v>1</v>
      </c>
      <c r="D76" s="252" t="n">
        <f aca="false">IF(Calculator!$E$14="YES",IF(A76&lt;Calculator!$G$14,0,MIN(MIN(MIN(MOD(A76*Calculator!$B$14/(Calculator!$D$7*150),1),1-MOD(A76*Calculator!$B$14/(Calculator!$D$7*150),1)),ABS(MOD(A76*Calculator!$B$14/(Calculator!$D$7*150),1)-0.5)),MIN(MIN(MOD(A76*Calculator!$C$14/(Calculator!$D$7*150),1),1-MOD(A76*Calculator!$C$14/(Calculator!$D$7*150),1)),ABS(MOD(A76*Calculator!$C$14/(Calculator!$D$7*150),1)-0.5)),IF(INT(2*A76*Calculator!$C$14/(Calculator!$D$7*150))&gt;INT(2*A76*Calculator!$B$14/(Calculator!$D$7*150)),0,1))),1)</f>
        <v>1</v>
      </c>
      <c r="E76" s="252" t="n">
        <f aca="false">IF(Calculator!$E$15="YES",IF(A76&lt;Calculator!$G$15,0,MIN(MIN(MIN(MOD(A76*Calculator!$B$15/(Calculator!$D$7*150),1),1-MOD(A76*Calculator!$B$15/(Calculator!$D$7*150),1)),ABS(MOD(A76*Calculator!$B$15/(Calculator!$D$7*150),1)-0.5)),MIN(MIN(MOD(A76*Calculator!$C$15/(Calculator!$D$7*150),1),1-MOD(A76*Calculator!$C$15/(Calculator!$D$7*150),1)),ABS(MOD(A76*Calculator!$C$15/(Calculator!$D$7*150),1)-0.5)),IF(INT(2*A76*Calculator!$C$15/(Calculator!$D$7*150))&gt;INT(2*A76*Calculator!$B$15/(Calculator!$D$7*150)),0,1))),1)</f>
        <v>0.084561403508772</v>
      </c>
      <c r="F76" s="252" t="n">
        <f aca="false">IF(Calculator!$E$16="YES",IF(A76&lt;Calculator!$G$16,0,MIN(MIN(MIN(MOD(A76*Calculator!$B$16/(Calculator!$D$7*150),1),1-MOD(A76*Calculator!$B$16/(Calculator!$D$7*150),1)),ABS(MOD(A76*Calculator!$B$16/(Calculator!$D$7*150),1)-0.5)),MIN(MIN(MOD(A76*Calculator!$C$16/(Calculator!$D$7*150),1),1-MOD(A76*Calculator!$C$16/(Calculator!$D$7*150),1)),ABS(MOD(A76*Calculator!$C$16/(Calculator!$D$7*150),1)-0.5)),IF(INT(2*A76*Calculator!$C$16/(Calculator!$D$7*150))&gt;INT(2*A76*Calculator!$B$16/(Calculator!$D$7*150)),0,1))),1)</f>
        <v>1</v>
      </c>
      <c r="G76" s="252" t="n">
        <f aca="false">IF(Calculator!$E$17="YES",IF(A76&lt;Calculator!$G$17,0,MIN(MIN(MIN(MOD(A76*Calculator!$B$17/(Calculator!$D$7*150),1),1-MOD(A76*Calculator!$B$17/(Calculator!$D$7*150),1)),ABS(MOD(A76*Calculator!$B$17/(Calculator!$D$7*150),1)-0.5)),MIN(MIN(MOD(A76*Calculator!$C$17/(Calculator!$D$7*150),1),1-MOD(A76*Calculator!$C$17/(Calculator!$D$7*150),1)),ABS(MOD(A76*Calculator!$C$17/(Calculator!$D$7*150),1)-0.5)),IF(INT(2*A76*Calculator!$C$17/(Calculator!$D$7*150))&gt;INT(2*A76*Calculator!$B$17/(Calculator!$D$7*150)),0,1))),1)</f>
        <v>0.169122807017544</v>
      </c>
      <c r="H76" s="252" t="n">
        <f aca="false">IF(Calculator!$E$18="YES",IF(A76&lt;Calculator!$G$18,0,MIN(MIN(MIN(MOD(A76*Calculator!$B$18/(Calculator!$D$7*150),1),1-MOD(A76*Calculator!$B$18/(Calculator!$D$7*150),1)),ABS(MOD(A76*Calculator!$B$18/(Calculator!$D$7*150),1)-0.5)),MIN(MIN(MOD(A76*Calculator!$C$18/(Calculator!$D$7*150),1),1-MOD(A76*Calculator!$C$18/(Calculator!$D$7*150),1)),ABS(MOD(A76*Calculator!$C$18/(Calculator!$D$7*150),1)-0.5)),IF(INT(2*A76*Calculator!$C$18/(Calculator!$D$7*150))&gt;INT(2*A76*Calculator!$B$18/(Calculator!$D$7*150)),0,1))),1)</f>
        <v>1</v>
      </c>
      <c r="I76" s="252" t="n">
        <f aca="false">IF(Calculator!$E$19="YES",IF(A76&lt;Calculator!$G$19,0,MIN(MIN(MIN(MOD(A76*Calculator!$B$19/(Calculator!$D$7*150),1),1-MOD(A76*Calculator!$B$19/(Calculator!$D$7*150),1)),ABS(MOD(A76*Calculator!$B$19/(Calculator!$D$7*150),1)-0.5)),MIN(MIN(MOD(A76*Calculator!$C$19/(Calculator!$D$7*150),1),1-MOD(A76*Calculator!$C$19/(Calculator!$D$7*150),1)),ABS(MOD(A76*Calculator!$C$19/(Calculator!$D$7*150),1)-0.5)),IF(INT(2*A76*Calculator!$C$19/(Calculator!$D$7*150))&gt;INT(2*A76*Calculator!$B$19/(Calculator!$D$7*150)),0,1))),1)</f>
        <v>1</v>
      </c>
      <c r="J76" s="252" t="n">
        <f aca="false">IF(Calculator!$E$20="YES",IF(A76&lt;Calculator!$G$20,0,MIN(MIN(MIN(MOD(A76*Calculator!$B$20/(Calculator!$D$7*150),1),1-MOD(A76*Calculator!$B$20/(Calculator!$D$7*150),1)),ABS(MOD(A76*Calculator!$B$20/(Calculator!$D$7*150),1)-0.5)),MIN(MIN(MOD(A76*Calculator!$C$20/(Calculator!$D$7*150),1),1-MOD(A76*Calculator!$C$20/(Calculator!$D$7*150),1)),ABS(MOD(A76*Calculator!$C$20/(Calculator!$D$7*150),1)-0.5)),IF(INT(2*A76*Calculator!$C$20/(Calculator!$D$7*150))&gt;INT(2*A76*Calculator!$B$20/(Calculator!$D$7*150)),0,1))),1)</f>
        <v>1</v>
      </c>
      <c r="K76" s="252" t="n">
        <f aca="false">IF(Calculator!$E$21="YES",IF(A76&lt;Calculator!$G$21,0,MIN(MIN(MIN(MOD(A76*Calculator!$B$21/(Calculator!$D$7*150),1),1-MOD(A76*Calculator!$B$21/(Calculator!$D$7*150),1)),ABS(MOD(A76*Calculator!$B$21/(Calculator!$D$7*150),1)-0.5)),MIN(MIN(MOD(A76*Calculator!$C$21/(Calculator!$D$7*150),1),1-MOD(A76*Calculator!$C$21/(Calculator!$D$7*150),1)),ABS(MOD(A76*Calculator!$C$21/(Calculator!$D$7*150),1)-0.5)),IF(INT(2*A76*Calculator!$C$21/(Calculator!$D$7*150))&gt;INT(2*A76*Calculator!$B$21/(Calculator!$D$7*150)),0,1))),1)</f>
        <v>1</v>
      </c>
      <c r="L76" s="252" t="n">
        <f aca="false">IF(Calculator!$E$22="YES",IF(A76&lt;Calculator!$G$22,0,MIN(MIN(MIN(MOD(A76*Calculator!$B$22/(Calculator!$D$7*150),1),1-MOD(A76*Calculator!$B$22/(Calculator!$D$7*150),1)),ABS(MOD(A76*Calculator!$B$22/(Calculator!$D$7*150),1)-0.5)),MIN(MIN(MOD(A76*Calculator!$C$22/(Calculator!$D$7*150),1),1-MOD(A76*Calculator!$C$22/(Calculator!$D$7*150),1)),ABS(MOD(A76*Calculator!$C$22/(Calculator!$D$7*150),1)-0.5)),IF(INT(2*A76*Calculator!$C$22/(Calculator!$D$7*150))&gt;INT(2*A76*Calculator!$B$22/(Calculator!$D$7*150)),0,1))),1)</f>
        <v>1</v>
      </c>
      <c r="M76" s="252" t="n">
        <f aca="false">MIN(B76:L76)</f>
        <v>0.084561403508772</v>
      </c>
      <c r="N76" s="252" t="n">
        <f aca="false">SUMPRODUCT(($M$7:$M$557&gt;M76)*1)+SUMPRODUCT(($M$7:$M$557=M76)*(ROW($M$7:$M$557)&lt;ROW(M76)))+1</f>
        <v>128</v>
      </c>
      <c r="O76" s="252" t="str">
        <f aca="false">IF(M76&gt;=0.13,"★★★ EXCELLENT",IF(M76&gt;=0.12,"★★  GOOD",IF(M76&gt;=0.07,"★  FAIR",IF(M76&gt;=0.025,"⚠  MARGINAL","✗  AVOID"))))</f>
        <v>★  FAIR</v>
      </c>
    </row>
    <row r="77" customFormat="false" ht="15" hidden="false" customHeight="true" outlineLevel="0" collapsed="false">
      <c r="A77" s="249" t="n">
        <v>12</v>
      </c>
      <c r="B77" s="250" t="n">
        <f aca="false">IF(Calculator!$E$12="YES",IF(A77&lt;Calculator!$G$12,0,MIN(MIN(MIN(MOD(A77*Calculator!$B$12/(Calculator!$D$7*150),1),1-MOD(A77*Calculator!$B$12/(Calculator!$D$7*150),1)),ABS(MOD(A77*Calculator!$B$12/(Calculator!$D$7*150),1)-0.5)),MIN(MIN(MOD(A77*Calculator!$C$12/(Calculator!$D$7*150),1),1-MOD(A77*Calculator!$C$12/(Calculator!$D$7*150),1)),ABS(MOD(A77*Calculator!$C$12/(Calculator!$D$7*150),1)-0.5)),IF(INT(2*A77*Calculator!$C$12/(Calculator!$D$7*150))&gt;INT(2*A77*Calculator!$B$12/(Calculator!$D$7*150)),0,1))),1)</f>
        <v>1</v>
      </c>
      <c r="C77" s="250" t="n">
        <f aca="false">IF(Calculator!$E$13="YES",IF(A77&lt;Calculator!$G$13,0,MIN(MIN(MIN(MOD(A77*Calculator!$B$13/(Calculator!$D$7*150),1),1-MOD(A77*Calculator!$B$13/(Calculator!$D$7*150),1)),ABS(MOD(A77*Calculator!$B$13/(Calculator!$D$7*150),1)-0.5)),MIN(MIN(MOD(A77*Calculator!$C$13/(Calculator!$D$7*150),1),1-MOD(A77*Calculator!$C$13/(Calculator!$D$7*150),1)),ABS(MOD(A77*Calculator!$C$13/(Calculator!$D$7*150),1)-0.5)),IF(INT(2*A77*Calculator!$C$13/(Calculator!$D$7*150))&gt;INT(2*A77*Calculator!$B$13/(Calculator!$D$7*150)),0,1))),1)</f>
        <v>1</v>
      </c>
      <c r="D77" s="250" t="n">
        <f aca="false">IF(Calculator!$E$14="YES",IF(A77&lt;Calculator!$G$14,0,MIN(MIN(MIN(MOD(A77*Calculator!$B$14/(Calculator!$D$7*150),1),1-MOD(A77*Calculator!$B$14/(Calculator!$D$7*150),1)),ABS(MOD(A77*Calculator!$B$14/(Calculator!$D$7*150),1)-0.5)),MIN(MIN(MOD(A77*Calculator!$C$14/(Calculator!$D$7*150),1),1-MOD(A77*Calculator!$C$14/(Calculator!$D$7*150),1)),ABS(MOD(A77*Calculator!$C$14/(Calculator!$D$7*150),1)-0.5)),IF(INT(2*A77*Calculator!$C$14/(Calculator!$D$7*150))&gt;INT(2*A77*Calculator!$B$14/(Calculator!$D$7*150)),0,1))),1)</f>
        <v>1</v>
      </c>
      <c r="E77" s="250" t="n">
        <f aca="false">IF(Calculator!$E$15="YES",IF(A77&lt;Calculator!$G$15,0,MIN(MIN(MIN(MOD(A77*Calculator!$B$15/(Calculator!$D$7*150),1),1-MOD(A77*Calculator!$B$15/(Calculator!$D$7*150),1)),ABS(MOD(A77*Calculator!$B$15/(Calculator!$D$7*150),1)-0.5)),MIN(MIN(MOD(A77*Calculator!$C$15/(Calculator!$D$7*150),1),1-MOD(A77*Calculator!$C$15/(Calculator!$D$7*150),1)),ABS(MOD(A77*Calculator!$C$15/(Calculator!$D$7*150),1)-0.5)),IF(INT(2*A77*Calculator!$C$15/(Calculator!$D$7*150))&gt;INT(2*A77*Calculator!$B$15/(Calculator!$D$7*150)),0,1))),1)</f>
        <v>0.0894736842105263</v>
      </c>
      <c r="F77" s="250" t="n">
        <f aca="false">IF(Calculator!$E$16="YES",IF(A77&lt;Calculator!$G$16,0,MIN(MIN(MIN(MOD(A77*Calculator!$B$16/(Calculator!$D$7*150),1),1-MOD(A77*Calculator!$B$16/(Calculator!$D$7*150),1)),ABS(MOD(A77*Calculator!$B$16/(Calculator!$D$7*150),1)-0.5)),MIN(MIN(MOD(A77*Calculator!$C$16/(Calculator!$D$7*150),1),1-MOD(A77*Calculator!$C$16/(Calculator!$D$7*150),1)),ABS(MOD(A77*Calculator!$C$16/(Calculator!$D$7*150),1)-0.5)),IF(INT(2*A77*Calculator!$C$16/(Calculator!$D$7*150))&gt;INT(2*A77*Calculator!$B$16/(Calculator!$D$7*150)),0,1))),1)</f>
        <v>1</v>
      </c>
      <c r="G77" s="250" t="n">
        <f aca="false">IF(Calculator!$E$17="YES",IF(A77&lt;Calculator!$G$17,0,MIN(MIN(MIN(MOD(A77*Calculator!$B$17/(Calculator!$D$7*150),1),1-MOD(A77*Calculator!$B$17/(Calculator!$D$7*150),1)),ABS(MOD(A77*Calculator!$B$17/(Calculator!$D$7*150),1)-0.5)),MIN(MIN(MOD(A77*Calculator!$C$17/(Calculator!$D$7*150),1),1-MOD(A77*Calculator!$C$17/(Calculator!$D$7*150),1)),ABS(MOD(A77*Calculator!$C$17/(Calculator!$D$7*150),1)-0.5)),IF(INT(2*A77*Calculator!$C$17/(Calculator!$D$7*150))&gt;INT(2*A77*Calculator!$B$17/(Calculator!$D$7*150)),0,1))),1)</f>
        <v>0.178947368421053</v>
      </c>
      <c r="H77" s="250" t="n">
        <f aca="false">IF(Calculator!$E$18="YES",IF(A77&lt;Calculator!$G$18,0,MIN(MIN(MIN(MOD(A77*Calculator!$B$18/(Calculator!$D$7*150),1),1-MOD(A77*Calculator!$B$18/(Calculator!$D$7*150),1)),ABS(MOD(A77*Calculator!$B$18/(Calculator!$D$7*150),1)-0.5)),MIN(MIN(MOD(A77*Calculator!$C$18/(Calculator!$D$7*150),1),1-MOD(A77*Calculator!$C$18/(Calculator!$D$7*150),1)),ABS(MOD(A77*Calculator!$C$18/(Calculator!$D$7*150),1)-0.5)),IF(INT(2*A77*Calculator!$C$18/(Calculator!$D$7*150))&gt;INT(2*A77*Calculator!$B$18/(Calculator!$D$7*150)),0,1))),1)</f>
        <v>1</v>
      </c>
      <c r="I77" s="250" t="n">
        <f aca="false">IF(Calculator!$E$19="YES",IF(A77&lt;Calculator!$G$19,0,MIN(MIN(MIN(MOD(A77*Calculator!$B$19/(Calculator!$D$7*150),1),1-MOD(A77*Calculator!$B$19/(Calculator!$D$7*150),1)),ABS(MOD(A77*Calculator!$B$19/(Calculator!$D$7*150),1)-0.5)),MIN(MIN(MOD(A77*Calculator!$C$19/(Calculator!$D$7*150),1),1-MOD(A77*Calculator!$C$19/(Calculator!$D$7*150),1)),ABS(MOD(A77*Calculator!$C$19/(Calculator!$D$7*150),1)-0.5)),IF(INT(2*A77*Calculator!$C$19/(Calculator!$D$7*150))&gt;INT(2*A77*Calculator!$B$19/(Calculator!$D$7*150)),0,1))),1)</f>
        <v>1</v>
      </c>
      <c r="J77" s="250" t="n">
        <f aca="false">IF(Calculator!$E$20="YES",IF(A77&lt;Calculator!$G$20,0,MIN(MIN(MIN(MOD(A77*Calculator!$B$20/(Calculator!$D$7*150),1),1-MOD(A77*Calculator!$B$20/(Calculator!$D$7*150),1)),ABS(MOD(A77*Calculator!$B$20/(Calculator!$D$7*150),1)-0.5)),MIN(MIN(MOD(A77*Calculator!$C$20/(Calculator!$D$7*150),1),1-MOD(A77*Calculator!$C$20/(Calculator!$D$7*150),1)),ABS(MOD(A77*Calculator!$C$20/(Calculator!$D$7*150),1)-0.5)),IF(INT(2*A77*Calculator!$C$20/(Calculator!$D$7*150))&gt;INT(2*A77*Calculator!$B$20/(Calculator!$D$7*150)),0,1))),1)</f>
        <v>1</v>
      </c>
      <c r="K77" s="250" t="n">
        <f aca="false">IF(Calculator!$E$21="YES",IF(A77&lt;Calculator!$G$21,0,MIN(MIN(MIN(MOD(A77*Calculator!$B$21/(Calculator!$D$7*150),1),1-MOD(A77*Calculator!$B$21/(Calculator!$D$7*150),1)),ABS(MOD(A77*Calculator!$B$21/(Calculator!$D$7*150),1)-0.5)),MIN(MIN(MOD(A77*Calculator!$C$21/(Calculator!$D$7*150),1),1-MOD(A77*Calculator!$C$21/(Calculator!$D$7*150),1)),ABS(MOD(A77*Calculator!$C$21/(Calculator!$D$7*150),1)-0.5)),IF(INT(2*A77*Calculator!$C$21/(Calculator!$D$7*150))&gt;INT(2*A77*Calculator!$B$21/(Calculator!$D$7*150)),0,1))),1)</f>
        <v>1</v>
      </c>
      <c r="L77" s="250" t="n">
        <f aca="false">IF(Calculator!$E$22="YES",IF(A77&lt;Calculator!$G$22,0,MIN(MIN(MIN(MOD(A77*Calculator!$B$22/(Calculator!$D$7*150),1),1-MOD(A77*Calculator!$B$22/(Calculator!$D$7*150),1)),ABS(MOD(A77*Calculator!$B$22/(Calculator!$D$7*150),1)-0.5)),MIN(MIN(MOD(A77*Calculator!$C$22/(Calculator!$D$7*150),1),1-MOD(A77*Calculator!$C$22/(Calculator!$D$7*150),1)),ABS(MOD(A77*Calculator!$C$22/(Calculator!$D$7*150),1)-0.5)),IF(INT(2*A77*Calculator!$C$22/(Calculator!$D$7*150))&gt;INT(2*A77*Calculator!$B$22/(Calculator!$D$7*150)),0,1))),1)</f>
        <v>1</v>
      </c>
      <c r="M77" s="250" t="n">
        <f aca="false">MIN(B77:L77)</f>
        <v>0.0894736842105263</v>
      </c>
      <c r="N77" s="250" t="n">
        <f aca="false">SUMPRODUCT(($M$7:$M$557&gt;M77)*1)+SUMPRODUCT(($M$7:$M$557=M77)*(ROW($M$7:$M$557)&lt;ROW(M77)))+1</f>
        <v>114</v>
      </c>
      <c r="O77" s="250" t="str">
        <f aca="false">IF(M77&gt;=0.13,"★★★ EXCELLENT",IF(M77&gt;=0.12,"★★  GOOD",IF(M77&gt;=0.07,"★  FAIR",IF(M77&gt;=0.025,"⚠  MARGINAL","✗  AVOID"))))</f>
        <v>★  FAIR</v>
      </c>
    </row>
    <row r="78" customFormat="false" ht="15" hidden="false" customHeight="true" outlineLevel="0" collapsed="false">
      <c r="A78" s="251" t="n">
        <v>12.1</v>
      </c>
      <c r="B78" s="252" t="n">
        <f aca="false">IF(Calculator!$E$12="YES",IF(A78&lt;Calculator!$G$12,0,MIN(MIN(MIN(MOD(A78*Calculator!$B$12/(Calculator!$D$7*150),1),1-MOD(A78*Calculator!$B$12/(Calculator!$D$7*150),1)),ABS(MOD(A78*Calculator!$B$12/(Calculator!$D$7*150),1)-0.5)),MIN(MIN(MOD(A78*Calculator!$C$12/(Calculator!$D$7*150),1),1-MOD(A78*Calculator!$C$12/(Calculator!$D$7*150),1)),ABS(MOD(A78*Calculator!$C$12/(Calculator!$D$7*150),1)-0.5)),IF(INT(2*A78*Calculator!$C$12/(Calculator!$D$7*150))&gt;INT(2*A78*Calculator!$B$12/(Calculator!$D$7*150)),0,1))),1)</f>
        <v>1</v>
      </c>
      <c r="C78" s="252" t="n">
        <f aca="false">IF(Calculator!$E$13="YES",IF(A78&lt;Calculator!$G$13,0,MIN(MIN(MIN(MOD(A78*Calculator!$B$13/(Calculator!$D$7*150),1),1-MOD(A78*Calculator!$B$13/(Calculator!$D$7*150),1)),ABS(MOD(A78*Calculator!$B$13/(Calculator!$D$7*150),1)-0.5)),MIN(MIN(MOD(A78*Calculator!$C$13/(Calculator!$D$7*150),1),1-MOD(A78*Calculator!$C$13/(Calculator!$D$7*150),1)),ABS(MOD(A78*Calculator!$C$13/(Calculator!$D$7*150),1)-0.5)),IF(INT(2*A78*Calculator!$C$13/(Calculator!$D$7*150))&gt;INT(2*A78*Calculator!$B$13/(Calculator!$D$7*150)),0,1))),1)</f>
        <v>1</v>
      </c>
      <c r="D78" s="252" t="n">
        <f aca="false">IF(Calculator!$E$14="YES",IF(A78&lt;Calculator!$G$14,0,MIN(MIN(MIN(MOD(A78*Calculator!$B$14/(Calculator!$D$7*150),1),1-MOD(A78*Calculator!$B$14/(Calculator!$D$7*150),1)),ABS(MOD(A78*Calculator!$B$14/(Calculator!$D$7*150),1)-0.5)),MIN(MIN(MOD(A78*Calculator!$C$14/(Calculator!$D$7*150),1),1-MOD(A78*Calculator!$C$14/(Calculator!$D$7*150),1)),ABS(MOD(A78*Calculator!$C$14/(Calculator!$D$7*150),1)-0.5)),IF(INT(2*A78*Calculator!$C$14/(Calculator!$D$7*150))&gt;INT(2*A78*Calculator!$B$14/(Calculator!$D$7*150)),0,1))),1)</f>
        <v>1</v>
      </c>
      <c r="E78" s="252" t="n">
        <f aca="false">IF(Calculator!$E$15="YES",IF(A78&lt;Calculator!$G$15,0,MIN(MIN(MIN(MOD(A78*Calculator!$B$15/(Calculator!$D$7*150),1),1-MOD(A78*Calculator!$B$15/(Calculator!$D$7*150),1)),ABS(MOD(A78*Calculator!$B$15/(Calculator!$D$7*150),1)-0.5)),MIN(MIN(MOD(A78*Calculator!$C$15/(Calculator!$D$7*150),1),1-MOD(A78*Calculator!$C$15/(Calculator!$D$7*150),1)),ABS(MOD(A78*Calculator!$C$15/(Calculator!$D$7*150),1)-0.5)),IF(INT(2*A78*Calculator!$C$15/(Calculator!$D$7*150))&gt;INT(2*A78*Calculator!$B$15/(Calculator!$D$7*150)),0,1))),1)</f>
        <v>0.0943859649122807</v>
      </c>
      <c r="F78" s="252" t="n">
        <f aca="false">IF(Calculator!$E$16="YES",IF(A78&lt;Calculator!$G$16,0,MIN(MIN(MIN(MOD(A78*Calculator!$B$16/(Calculator!$D$7*150),1),1-MOD(A78*Calculator!$B$16/(Calculator!$D$7*150),1)),ABS(MOD(A78*Calculator!$B$16/(Calculator!$D$7*150),1)-0.5)),MIN(MIN(MOD(A78*Calculator!$C$16/(Calculator!$D$7*150),1),1-MOD(A78*Calculator!$C$16/(Calculator!$D$7*150),1)),ABS(MOD(A78*Calculator!$C$16/(Calculator!$D$7*150),1)-0.5)),IF(INT(2*A78*Calculator!$C$16/(Calculator!$D$7*150))&gt;INT(2*A78*Calculator!$B$16/(Calculator!$D$7*150)),0,1))),1)</f>
        <v>1</v>
      </c>
      <c r="G78" s="252" t="n">
        <f aca="false">IF(Calculator!$E$17="YES",IF(A78&lt;Calculator!$G$17,0,MIN(MIN(MIN(MOD(A78*Calculator!$B$17/(Calculator!$D$7*150),1),1-MOD(A78*Calculator!$B$17/(Calculator!$D$7*150),1)),ABS(MOD(A78*Calculator!$B$17/(Calculator!$D$7*150),1)-0.5)),MIN(MIN(MOD(A78*Calculator!$C$17/(Calculator!$D$7*150),1),1-MOD(A78*Calculator!$C$17/(Calculator!$D$7*150),1)),ABS(MOD(A78*Calculator!$C$17/(Calculator!$D$7*150),1)-0.5)),IF(INT(2*A78*Calculator!$C$17/(Calculator!$D$7*150))&gt;INT(2*A78*Calculator!$B$17/(Calculator!$D$7*150)),0,1))),1)</f>
        <v>0.188771929824561</v>
      </c>
      <c r="H78" s="252" t="n">
        <f aca="false">IF(Calculator!$E$18="YES",IF(A78&lt;Calculator!$G$18,0,MIN(MIN(MIN(MOD(A78*Calculator!$B$18/(Calculator!$D$7*150),1),1-MOD(A78*Calculator!$B$18/(Calculator!$D$7*150),1)),ABS(MOD(A78*Calculator!$B$18/(Calculator!$D$7*150),1)-0.5)),MIN(MIN(MOD(A78*Calculator!$C$18/(Calculator!$D$7*150),1),1-MOD(A78*Calculator!$C$18/(Calculator!$D$7*150),1)),ABS(MOD(A78*Calculator!$C$18/(Calculator!$D$7*150),1)-0.5)),IF(INT(2*A78*Calculator!$C$18/(Calculator!$D$7*150))&gt;INT(2*A78*Calculator!$B$18/(Calculator!$D$7*150)),0,1))),1)</f>
        <v>1</v>
      </c>
      <c r="I78" s="252" t="n">
        <f aca="false">IF(Calculator!$E$19="YES",IF(A78&lt;Calculator!$G$19,0,MIN(MIN(MIN(MOD(A78*Calculator!$B$19/(Calculator!$D$7*150),1),1-MOD(A78*Calculator!$B$19/(Calculator!$D$7*150),1)),ABS(MOD(A78*Calculator!$B$19/(Calculator!$D$7*150),1)-0.5)),MIN(MIN(MOD(A78*Calculator!$C$19/(Calculator!$D$7*150),1),1-MOD(A78*Calculator!$C$19/(Calculator!$D$7*150),1)),ABS(MOD(A78*Calculator!$C$19/(Calculator!$D$7*150),1)-0.5)),IF(INT(2*A78*Calculator!$C$19/(Calculator!$D$7*150))&gt;INT(2*A78*Calculator!$B$19/(Calculator!$D$7*150)),0,1))),1)</f>
        <v>1</v>
      </c>
      <c r="J78" s="252" t="n">
        <f aca="false">IF(Calculator!$E$20="YES",IF(A78&lt;Calculator!$G$20,0,MIN(MIN(MIN(MOD(A78*Calculator!$B$20/(Calculator!$D$7*150),1),1-MOD(A78*Calculator!$B$20/(Calculator!$D$7*150),1)),ABS(MOD(A78*Calculator!$B$20/(Calculator!$D$7*150),1)-0.5)),MIN(MIN(MOD(A78*Calculator!$C$20/(Calculator!$D$7*150),1),1-MOD(A78*Calculator!$C$20/(Calculator!$D$7*150),1)),ABS(MOD(A78*Calculator!$C$20/(Calculator!$D$7*150),1)-0.5)),IF(INT(2*A78*Calculator!$C$20/(Calculator!$D$7*150))&gt;INT(2*A78*Calculator!$B$20/(Calculator!$D$7*150)),0,1))),1)</f>
        <v>1</v>
      </c>
      <c r="K78" s="252" t="n">
        <f aca="false">IF(Calculator!$E$21="YES",IF(A78&lt;Calculator!$G$21,0,MIN(MIN(MIN(MOD(A78*Calculator!$B$21/(Calculator!$D$7*150),1),1-MOD(A78*Calculator!$B$21/(Calculator!$D$7*150),1)),ABS(MOD(A78*Calculator!$B$21/(Calculator!$D$7*150),1)-0.5)),MIN(MIN(MOD(A78*Calculator!$C$21/(Calculator!$D$7*150),1),1-MOD(A78*Calculator!$C$21/(Calculator!$D$7*150),1)),ABS(MOD(A78*Calculator!$C$21/(Calculator!$D$7*150),1)-0.5)),IF(INT(2*A78*Calculator!$C$21/(Calculator!$D$7*150))&gt;INT(2*A78*Calculator!$B$21/(Calculator!$D$7*150)),0,1))),1)</f>
        <v>1</v>
      </c>
      <c r="L78" s="252" t="n">
        <f aca="false">IF(Calculator!$E$22="YES",IF(A78&lt;Calculator!$G$22,0,MIN(MIN(MIN(MOD(A78*Calculator!$B$22/(Calculator!$D$7*150),1),1-MOD(A78*Calculator!$B$22/(Calculator!$D$7*150),1)),ABS(MOD(A78*Calculator!$B$22/(Calculator!$D$7*150),1)-0.5)),MIN(MIN(MOD(A78*Calculator!$C$22/(Calculator!$D$7*150),1),1-MOD(A78*Calculator!$C$22/(Calculator!$D$7*150),1)),ABS(MOD(A78*Calculator!$C$22/(Calculator!$D$7*150),1)-0.5)),IF(INT(2*A78*Calculator!$C$22/(Calculator!$D$7*150))&gt;INT(2*A78*Calculator!$B$22/(Calculator!$D$7*150)),0,1))),1)</f>
        <v>1</v>
      </c>
      <c r="M78" s="252" t="n">
        <f aca="false">MIN(B78:L78)</f>
        <v>0.0943859649122807</v>
      </c>
      <c r="N78" s="252" t="n">
        <f aca="false">SUMPRODUCT(($M$7:$M$557&gt;M78)*1)+SUMPRODUCT(($M$7:$M$557=M78)*(ROW($M$7:$M$557)&lt;ROW(M78)))+1</f>
        <v>100</v>
      </c>
      <c r="O78" s="252" t="str">
        <f aca="false">IF(M78&gt;=0.13,"★★★ EXCELLENT",IF(M78&gt;=0.12,"★★  GOOD",IF(M78&gt;=0.07,"★  FAIR",IF(M78&gt;=0.025,"⚠  MARGINAL","✗  AVOID"))))</f>
        <v>★  FAIR</v>
      </c>
    </row>
    <row r="79" customFormat="false" ht="15" hidden="false" customHeight="true" outlineLevel="0" collapsed="false">
      <c r="A79" s="249" t="n">
        <v>12.2</v>
      </c>
      <c r="B79" s="250" t="n">
        <f aca="false">IF(Calculator!$E$12="YES",IF(A79&lt;Calculator!$G$12,0,MIN(MIN(MIN(MOD(A79*Calculator!$B$12/(Calculator!$D$7*150),1),1-MOD(A79*Calculator!$B$12/(Calculator!$D$7*150),1)),ABS(MOD(A79*Calculator!$B$12/(Calculator!$D$7*150),1)-0.5)),MIN(MIN(MOD(A79*Calculator!$C$12/(Calculator!$D$7*150),1),1-MOD(A79*Calculator!$C$12/(Calculator!$D$7*150),1)),ABS(MOD(A79*Calculator!$C$12/(Calculator!$D$7*150),1)-0.5)),IF(INT(2*A79*Calculator!$C$12/(Calculator!$D$7*150))&gt;INT(2*A79*Calculator!$B$12/(Calculator!$D$7*150)),0,1))),1)</f>
        <v>1</v>
      </c>
      <c r="C79" s="250" t="n">
        <f aca="false">IF(Calculator!$E$13="YES",IF(A79&lt;Calculator!$G$13,0,MIN(MIN(MIN(MOD(A79*Calculator!$B$13/(Calculator!$D$7*150),1),1-MOD(A79*Calculator!$B$13/(Calculator!$D$7*150),1)),ABS(MOD(A79*Calculator!$B$13/(Calculator!$D$7*150),1)-0.5)),MIN(MIN(MOD(A79*Calculator!$C$13/(Calculator!$D$7*150),1),1-MOD(A79*Calculator!$C$13/(Calculator!$D$7*150),1)),ABS(MOD(A79*Calculator!$C$13/(Calculator!$D$7*150),1)-0.5)),IF(INT(2*A79*Calculator!$C$13/(Calculator!$D$7*150))&gt;INT(2*A79*Calculator!$B$13/(Calculator!$D$7*150)),0,1))),1)</f>
        <v>1</v>
      </c>
      <c r="D79" s="250" t="n">
        <f aca="false">IF(Calculator!$E$14="YES",IF(A79&lt;Calculator!$G$14,0,MIN(MIN(MIN(MOD(A79*Calculator!$B$14/(Calculator!$D$7*150),1),1-MOD(A79*Calculator!$B$14/(Calculator!$D$7*150),1)),ABS(MOD(A79*Calculator!$B$14/(Calculator!$D$7*150),1)-0.5)),MIN(MIN(MOD(A79*Calculator!$C$14/(Calculator!$D$7*150),1),1-MOD(A79*Calculator!$C$14/(Calculator!$D$7*150),1)),ABS(MOD(A79*Calculator!$C$14/(Calculator!$D$7*150),1)-0.5)),IF(INT(2*A79*Calculator!$C$14/(Calculator!$D$7*150))&gt;INT(2*A79*Calculator!$B$14/(Calculator!$D$7*150)),0,1))),1)</f>
        <v>1</v>
      </c>
      <c r="E79" s="250" t="n">
        <f aca="false">IF(Calculator!$E$15="YES",IF(A79&lt;Calculator!$G$15,0,MIN(MIN(MIN(MOD(A79*Calculator!$B$15/(Calculator!$D$7*150),1),1-MOD(A79*Calculator!$B$15/(Calculator!$D$7*150),1)),ABS(MOD(A79*Calculator!$B$15/(Calculator!$D$7*150),1)-0.5)),MIN(MIN(MOD(A79*Calculator!$C$15/(Calculator!$D$7*150),1),1-MOD(A79*Calculator!$C$15/(Calculator!$D$7*150),1)),ABS(MOD(A79*Calculator!$C$15/(Calculator!$D$7*150),1)-0.5)),IF(INT(2*A79*Calculator!$C$15/(Calculator!$D$7*150))&gt;INT(2*A79*Calculator!$B$15/(Calculator!$D$7*150)),0,1))),1)</f>
        <v>0.099298245614035</v>
      </c>
      <c r="F79" s="250" t="n">
        <f aca="false">IF(Calculator!$E$16="YES",IF(A79&lt;Calculator!$G$16,0,MIN(MIN(MIN(MOD(A79*Calculator!$B$16/(Calculator!$D$7*150),1),1-MOD(A79*Calculator!$B$16/(Calculator!$D$7*150),1)),ABS(MOD(A79*Calculator!$B$16/(Calculator!$D$7*150),1)-0.5)),MIN(MIN(MOD(A79*Calculator!$C$16/(Calculator!$D$7*150),1),1-MOD(A79*Calculator!$C$16/(Calculator!$D$7*150),1)),ABS(MOD(A79*Calculator!$C$16/(Calculator!$D$7*150),1)-0.5)),IF(INT(2*A79*Calculator!$C$16/(Calculator!$D$7*150))&gt;INT(2*A79*Calculator!$B$16/(Calculator!$D$7*150)),0,1))),1)</f>
        <v>1</v>
      </c>
      <c r="G79" s="250" t="n">
        <f aca="false">IF(Calculator!$E$17="YES",IF(A79&lt;Calculator!$G$17,0,MIN(MIN(MIN(MOD(A79*Calculator!$B$17/(Calculator!$D$7*150),1),1-MOD(A79*Calculator!$B$17/(Calculator!$D$7*150),1)),ABS(MOD(A79*Calculator!$B$17/(Calculator!$D$7*150),1)-0.5)),MIN(MIN(MOD(A79*Calculator!$C$17/(Calculator!$D$7*150),1),1-MOD(A79*Calculator!$C$17/(Calculator!$D$7*150),1)),ABS(MOD(A79*Calculator!$C$17/(Calculator!$D$7*150),1)-0.5)),IF(INT(2*A79*Calculator!$C$17/(Calculator!$D$7*150))&gt;INT(2*A79*Calculator!$B$17/(Calculator!$D$7*150)),0,1))),1)</f>
        <v>0.19859649122807</v>
      </c>
      <c r="H79" s="250" t="n">
        <f aca="false">IF(Calculator!$E$18="YES",IF(A79&lt;Calculator!$G$18,0,MIN(MIN(MIN(MOD(A79*Calculator!$B$18/(Calculator!$D$7*150),1),1-MOD(A79*Calculator!$B$18/(Calculator!$D$7*150),1)),ABS(MOD(A79*Calculator!$B$18/(Calculator!$D$7*150),1)-0.5)),MIN(MIN(MOD(A79*Calculator!$C$18/(Calculator!$D$7*150),1),1-MOD(A79*Calculator!$C$18/(Calculator!$D$7*150),1)),ABS(MOD(A79*Calculator!$C$18/(Calculator!$D$7*150),1)-0.5)),IF(INT(2*A79*Calculator!$C$18/(Calculator!$D$7*150))&gt;INT(2*A79*Calculator!$B$18/(Calculator!$D$7*150)),0,1))),1)</f>
        <v>1</v>
      </c>
      <c r="I79" s="250" t="n">
        <f aca="false">IF(Calculator!$E$19="YES",IF(A79&lt;Calculator!$G$19,0,MIN(MIN(MIN(MOD(A79*Calculator!$B$19/(Calculator!$D$7*150),1),1-MOD(A79*Calculator!$B$19/(Calculator!$D$7*150),1)),ABS(MOD(A79*Calculator!$B$19/(Calculator!$D$7*150),1)-0.5)),MIN(MIN(MOD(A79*Calculator!$C$19/(Calculator!$D$7*150),1),1-MOD(A79*Calculator!$C$19/(Calculator!$D$7*150),1)),ABS(MOD(A79*Calculator!$C$19/(Calculator!$D$7*150),1)-0.5)),IF(INT(2*A79*Calculator!$C$19/(Calculator!$D$7*150))&gt;INT(2*A79*Calculator!$B$19/(Calculator!$D$7*150)),0,1))),1)</f>
        <v>1</v>
      </c>
      <c r="J79" s="250" t="n">
        <f aca="false">IF(Calculator!$E$20="YES",IF(A79&lt;Calculator!$G$20,0,MIN(MIN(MIN(MOD(A79*Calculator!$B$20/(Calculator!$D$7*150),1),1-MOD(A79*Calculator!$B$20/(Calculator!$D$7*150),1)),ABS(MOD(A79*Calculator!$B$20/(Calculator!$D$7*150),1)-0.5)),MIN(MIN(MOD(A79*Calculator!$C$20/(Calculator!$D$7*150),1),1-MOD(A79*Calculator!$C$20/(Calculator!$D$7*150),1)),ABS(MOD(A79*Calculator!$C$20/(Calculator!$D$7*150),1)-0.5)),IF(INT(2*A79*Calculator!$C$20/(Calculator!$D$7*150))&gt;INT(2*A79*Calculator!$B$20/(Calculator!$D$7*150)),0,1))),1)</f>
        <v>1</v>
      </c>
      <c r="K79" s="250" t="n">
        <f aca="false">IF(Calculator!$E$21="YES",IF(A79&lt;Calculator!$G$21,0,MIN(MIN(MIN(MOD(A79*Calculator!$B$21/(Calculator!$D$7*150),1),1-MOD(A79*Calculator!$B$21/(Calculator!$D$7*150),1)),ABS(MOD(A79*Calculator!$B$21/(Calculator!$D$7*150),1)-0.5)),MIN(MIN(MOD(A79*Calculator!$C$21/(Calculator!$D$7*150),1),1-MOD(A79*Calculator!$C$21/(Calculator!$D$7*150),1)),ABS(MOD(A79*Calculator!$C$21/(Calculator!$D$7*150),1)-0.5)),IF(INT(2*A79*Calculator!$C$21/(Calculator!$D$7*150))&gt;INT(2*A79*Calculator!$B$21/(Calculator!$D$7*150)),0,1))),1)</f>
        <v>1</v>
      </c>
      <c r="L79" s="250" t="n">
        <f aca="false">IF(Calculator!$E$22="YES",IF(A79&lt;Calculator!$G$22,0,MIN(MIN(MIN(MOD(A79*Calculator!$B$22/(Calculator!$D$7*150),1),1-MOD(A79*Calculator!$B$22/(Calculator!$D$7*150),1)),ABS(MOD(A79*Calculator!$B$22/(Calculator!$D$7*150),1)-0.5)),MIN(MIN(MOD(A79*Calculator!$C$22/(Calculator!$D$7*150),1),1-MOD(A79*Calculator!$C$22/(Calculator!$D$7*150),1)),ABS(MOD(A79*Calculator!$C$22/(Calculator!$D$7*150),1)-0.5)),IF(INT(2*A79*Calculator!$C$22/(Calculator!$D$7*150))&gt;INT(2*A79*Calculator!$B$22/(Calculator!$D$7*150)),0,1))),1)</f>
        <v>1</v>
      </c>
      <c r="M79" s="250" t="n">
        <f aca="false">MIN(B79:L79)</f>
        <v>0.099298245614035</v>
      </c>
      <c r="N79" s="250" t="n">
        <f aca="false">SUMPRODUCT(($M$7:$M$557&gt;M79)*1)+SUMPRODUCT(($M$7:$M$557=M79)*(ROW($M$7:$M$557)&lt;ROW(M79)))+1</f>
        <v>89</v>
      </c>
      <c r="O79" s="250" t="str">
        <f aca="false">IF(M79&gt;=0.13,"★★★ EXCELLENT",IF(M79&gt;=0.12,"★★  GOOD",IF(M79&gt;=0.07,"★  FAIR",IF(M79&gt;=0.025,"⚠  MARGINAL","✗  AVOID"))))</f>
        <v>★  FAIR</v>
      </c>
    </row>
    <row r="80" customFormat="false" ht="15" hidden="false" customHeight="true" outlineLevel="0" collapsed="false">
      <c r="A80" s="251" t="n">
        <v>12.3</v>
      </c>
      <c r="B80" s="252" t="n">
        <f aca="false">IF(Calculator!$E$12="YES",IF(A80&lt;Calculator!$G$12,0,MIN(MIN(MIN(MOD(A80*Calculator!$B$12/(Calculator!$D$7*150),1),1-MOD(A80*Calculator!$B$12/(Calculator!$D$7*150),1)),ABS(MOD(A80*Calculator!$B$12/(Calculator!$D$7*150),1)-0.5)),MIN(MIN(MOD(A80*Calculator!$C$12/(Calculator!$D$7*150),1),1-MOD(A80*Calculator!$C$12/(Calculator!$D$7*150),1)),ABS(MOD(A80*Calculator!$C$12/(Calculator!$D$7*150),1)-0.5)),IF(INT(2*A80*Calculator!$C$12/(Calculator!$D$7*150))&gt;INT(2*A80*Calculator!$B$12/(Calculator!$D$7*150)),0,1))),1)</f>
        <v>1</v>
      </c>
      <c r="C80" s="252" t="n">
        <f aca="false">IF(Calculator!$E$13="YES",IF(A80&lt;Calculator!$G$13,0,MIN(MIN(MIN(MOD(A80*Calculator!$B$13/(Calculator!$D$7*150),1),1-MOD(A80*Calculator!$B$13/(Calculator!$D$7*150),1)),ABS(MOD(A80*Calculator!$B$13/(Calculator!$D$7*150),1)-0.5)),MIN(MIN(MOD(A80*Calculator!$C$13/(Calculator!$D$7*150),1),1-MOD(A80*Calculator!$C$13/(Calculator!$D$7*150),1)),ABS(MOD(A80*Calculator!$C$13/(Calculator!$D$7*150),1)-0.5)),IF(INT(2*A80*Calculator!$C$13/(Calculator!$D$7*150))&gt;INT(2*A80*Calculator!$B$13/(Calculator!$D$7*150)),0,1))),1)</f>
        <v>1</v>
      </c>
      <c r="D80" s="252" t="n">
        <f aca="false">IF(Calculator!$E$14="YES",IF(A80&lt;Calculator!$G$14,0,MIN(MIN(MIN(MOD(A80*Calculator!$B$14/(Calculator!$D$7*150),1),1-MOD(A80*Calculator!$B$14/(Calculator!$D$7*150),1)),ABS(MOD(A80*Calculator!$B$14/(Calculator!$D$7*150),1)-0.5)),MIN(MIN(MOD(A80*Calculator!$C$14/(Calculator!$D$7*150),1),1-MOD(A80*Calculator!$C$14/(Calculator!$D$7*150),1)),ABS(MOD(A80*Calculator!$C$14/(Calculator!$D$7*150),1)-0.5)),IF(INT(2*A80*Calculator!$C$14/(Calculator!$D$7*150))&gt;INT(2*A80*Calculator!$B$14/(Calculator!$D$7*150)),0,1))),1)</f>
        <v>1</v>
      </c>
      <c r="E80" s="252" t="n">
        <f aca="false">IF(Calculator!$E$15="YES",IF(A80&lt;Calculator!$G$15,0,MIN(MIN(MIN(MOD(A80*Calculator!$B$15/(Calculator!$D$7*150),1),1-MOD(A80*Calculator!$B$15/(Calculator!$D$7*150),1)),ABS(MOD(A80*Calculator!$B$15/(Calculator!$D$7*150),1)-0.5)),MIN(MIN(MOD(A80*Calculator!$C$15/(Calculator!$D$7*150),1),1-MOD(A80*Calculator!$C$15/(Calculator!$D$7*150),1)),ABS(MOD(A80*Calculator!$C$15/(Calculator!$D$7*150),1)-0.5)),IF(INT(2*A80*Calculator!$C$15/(Calculator!$D$7*150))&gt;INT(2*A80*Calculator!$B$15/(Calculator!$D$7*150)),0,1))),1)</f>
        <v>0.10421052631579</v>
      </c>
      <c r="F80" s="252" t="n">
        <f aca="false">IF(Calculator!$E$16="YES",IF(A80&lt;Calculator!$G$16,0,MIN(MIN(MIN(MOD(A80*Calculator!$B$16/(Calculator!$D$7*150),1),1-MOD(A80*Calculator!$B$16/(Calculator!$D$7*150),1)),ABS(MOD(A80*Calculator!$B$16/(Calculator!$D$7*150),1)-0.5)),MIN(MIN(MOD(A80*Calculator!$C$16/(Calculator!$D$7*150),1),1-MOD(A80*Calculator!$C$16/(Calculator!$D$7*150),1)),ABS(MOD(A80*Calculator!$C$16/(Calculator!$D$7*150),1)-0.5)),IF(INT(2*A80*Calculator!$C$16/(Calculator!$D$7*150))&gt;INT(2*A80*Calculator!$B$16/(Calculator!$D$7*150)),0,1))),1)</f>
        <v>1</v>
      </c>
      <c r="G80" s="252" t="n">
        <f aca="false">IF(Calculator!$E$17="YES",IF(A80&lt;Calculator!$G$17,0,MIN(MIN(MIN(MOD(A80*Calculator!$B$17/(Calculator!$D$7*150),1),1-MOD(A80*Calculator!$B$17/(Calculator!$D$7*150),1)),ABS(MOD(A80*Calculator!$B$17/(Calculator!$D$7*150),1)-0.5)),MIN(MIN(MOD(A80*Calculator!$C$17/(Calculator!$D$7*150),1),1-MOD(A80*Calculator!$C$17/(Calculator!$D$7*150),1)),ABS(MOD(A80*Calculator!$C$17/(Calculator!$D$7*150),1)-0.5)),IF(INT(2*A80*Calculator!$C$17/(Calculator!$D$7*150))&gt;INT(2*A80*Calculator!$B$17/(Calculator!$D$7*150)),0,1))),1)</f>
        <v>0.208421052631579</v>
      </c>
      <c r="H80" s="252" t="n">
        <f aca="false">IF(Calculator!$E$18="YES",IF(A80&lt;Calculator!$G$18,0,MIN(MIN(MIN(MOD(A80*Calculator!$B$18/(Calculator!$D$7*150),1),1-MOD(A80*Calculator!$B$18/(Calculator!$D$7*150),1)),ABS(MOD(A80*Calculator!$B$18/(Calculator!$D$7*150),1)-0.5)),MIN(MIN(MOD(A80*Calculator!$C$18/(Calculator!$D$7*150),1),1-MOD(A80*Calculator!$C$18/(Calculator!$D$7*150),1)),ABS(MOD(A80*Calculator!$C$18/(Calculator!$D$7*150),1)-0.5)),IF(INT(2*A80*Calculator!$C$18/(Calculator!$D$7*150))&gt;INT(2*A80*Calculator!$B$18/(Calculator!$D$7*150)),0,1))),1)</f>
        <v>1</v>
      </c>
      <c r="I80" s="252" t="n">
        <f aca="false">IF(Calculator!$E$19="YES",IF(A80&lt;Calculator!$G$19,0,MIN(MIN(MIN(MOD(A80*Calculator!$B$19/(Calculator!$D$7*150),1),1-MOD(A80*Calculator!$B$19/(Calculator!$D$7*150),1)),ABS(MOD(A80*Calculator!$B$19/(Calculator!$D$7*150),1)-0.5)),MIN(MIN(MOD(A80*Calculator!$C$19/(Calculator!$D$7*150),1),1-MOD(A80*Calculator!$C$19/(Calculator!$D$7*150),1)),ABS(MOD(A80*Calculator!$C$19/(Calculator!$D$7*150),1)-0.5)),IF(INT(2*A80*Calculator!$C$19/(Calculator!$D$7*150))&gt;INT(2*A80*Calculator!$B$19/(Calculator!$D$7*150)),0,1))),1)</f>
        <v>1</v>
      </c>
      <c r="J80" s="252" t="n">
        <f aca="false">IF(Calculator!$E$20="YES",IF(A80&lt;Calculator!$G$20,0,MIN(MIN(MIN(MOD(A80*Calculator!$B$20/(Calculator!$D$7*150),1),1-MOD(A80*Calculator!$B$20/(Calculator!$D$7*150),1)),ABS(MOD(A80*Calculator!$B$20/(Calculator!$D$7*150),1)-0.5)),MIN(MIN(MOD(A80*Calculator!$C$20/(Calculator!$D$7*150),1),1-MOD(A80*Calculator!$C$20/(Calculator!$D$7*150),1)),ABS(MOD(A80*Calculator!$C$20/(Calculator!$D$7*150),1)-0.5)),IF(INT(2*A80*Calculator!$C$20/(Calculator!$D$7*150))&gt;INT(2*A80*Calculator!$B$20/(Calculator!$D$7*150)),0,1))),1)</f>
        <v>1</v>
      </c>
      <c r="K80" s="252" t="n">
        <f aca="false">IF(Calculator!$E$21="YES",IF(A80&lt;Calculator!$G$21,0,MIN(MIN(MIN(MOD(A80*Calculator!$B$21/(Calculator!$D$7*150),1),1-MOD(A80*Calculator!$B$21/(Calculator!$D$7*150),1)),ABS(MOD(A80*Calculator!$B$21/(Calculator!$D$7*150),1)-0.5)),MIN(MIN(MOD(A80*Calculator!$C$21/(Calculator!$D$7*150),1),1-MOD(A80*Calculator!$C$21/(Calculator!$D$7*150),1)),ABS(MOD(A80*Calculator!$C$21/(Calculator!$D$7*150),1)-0.5)),IF(INT(2*A80*Calculator!$C$21/(Calculator!$D$7*150))&gt;INT(2*A80*Calculator!$B$21/(Calculator!$D$7*150)),0,1))),1)</f>
        <v>1</v>
      </c>
      <c r="L80" s="252" t="n">
        <f aca="false">IF(Calculator!$E$22="YES",IF(A80&lt;Calculator!$G$22,0,MIN(MIN(MIN(MOD(A80*Calculator!$B$22/(Calculator!$D$7*150),1),1-MOD(A80*Calculator!$B$22/(Calculator!$D$7*150),1)),ABS(MOD(A80*Calculator!$B$22/(Calculator!$D$7*150),1)-0.5)),MIN(MIN(MOD(A80*Calculator!$C$22/(Calculator!$D$7*150),1),1-MOD(A80*Calculator!$C$22/(Calculator!$D$7*150),1)),ABS(MOD(A80*Calculator!$C$22/(Calculator!$D$7*150),1)-0.5)),IF(INT(2*A80*Calculator!$C$22/(Calculator!$D$7*150))&gt;INT(2*A80*Calculator!$B$22/(Calculator!$D$7*150)),0,1))),1)</f>
        <v>1</v>
      </c>
      <c r="M80" s="252" t="n">
        <f aca="false">MIN(B80:L80)</f>
        <v>0.10421052631579</v>
      </c>
      <c r="N80" s="252" t="n">
        <f aca="false">SUMPRODUCT(($M$7:$M$557&gt;M80)*1)+SUMPRODUCT(($M$7:$M$557=M80)*(ROW($M$7:$M$557)&lt;ROW(M80)))+1</f>
        <v>75</v>
      </c>
      <c r="O80" s="252" t="str">
        <f aca="false">IF(M80&gt;=0.13,"★★★ EXCELLENT",IF(M80&gt;=0.12,"★★  GOOD",IF(M80&gt;=0.07,"★  FAIR",IF(M80&gt;=0.025,"⚠  MARGINAL","✗  AVOID"))))</f>
        <v>★  FAIR</v>
      </c>
    </row>
    <row r="81" customFormat="false" ht="15" hidden="false" customHeight="true" outlineLevel="0" collapsed="false">
      <c r="A81" s="249" t="n">
        <v>12.4</v>
      </c>
      <c r="B81" s="250" t="n">
        <f aca="false">IF(Calculator!$E$12="YES",IF(A81&lt;Calculator!$G$12,0,MIN(MIN(MIN(MOD(A81*Calculator!$B$12/(Calculator!$D$7*150),1),1-MOD(A81*Calculator!$B$12/(Calculator!$D$7*150),1)),ABS(MOD(A81*Calculator!$B$12/(Calculator!$D$7*150),1)-0.5)),MIN(MIN(MOD(A81*Calculator!$C$12/(Calculator!$D$7*150),1),1-MOD(A81*Calculator!$C$12/(Calculator!$D$7*150),1)),ABS(MOD(A81*Calculator!$C$12/(Calculator!$D$7*150),1)-0.5)),IF(INT(2*A81*Calculator!$C$12/(Calculator!$D$7*150))&gt;INT(2*A81*Calculator!$B$12/(Calculator!$D$7*150)),0,1))),1)</f>
        <v>1</v>
      </c>
      <c r="C81" s="250" t="n">
        <f aca="false">IF(Calculator!$E$13="YES",IF(A81&lt;Calculator!$G$13,0,MIN(MIN(MIN(MOD(A81*Calculator!$B$13/(Calculator!$D$7*150),1),1-MOD(A81*Calculator!$B$13/(Calculator!$D$7*150),1)),ABS(MOD(A81*Calculator!$B$13/(Calculator!$D$7*150),1)-0.5)),MIN(MIN(MOD(A81*Calculator!$C$13/(Calculator!$D$7*150),1),1-MOD(A81*Calculator!$C$13/(Calculator!$D$7*150),1)),ABS(MOD(A81*Calculator!$C$13/(Calculator!$D$7*150),1)-0.5)),IF(INT(2*A81*Calculator!$C$13/(Calculator!$D$7*150))&gt;INT(2*A81*Calculator!$B$13/(Calculator!$D$7*150)),0,1))),1)</f>
        <v>1</v>
      </c>
      <c r="D81" s="250" t="n">
        <f aca="false">IF(Calculator!$E$14="YES",IF(A81&lt;Calculator!$G$14,0,MIN(MIN(MIN(MOD(A81*Calculator!$B$14/(Calculator!$D$7*150),1),1-MOD(A81*Calculator!$B$14/(Calculator!$D$7*150),1)),ABS(MOD(A81*Calculator!$B$14/(Calculator!$D$7*150),1)-0.5)),MIN(MIN(MOD(A81*Calculator!$C$14/(Calculator!$D$7*150),1),1-MOD(A81*Calculator!$C$14/(Calculator!$D$7*150),1)),ABS(MOD(A81*Calculator!$C$14/(Calculator!$D$7*150),1)-0.5)),IF(INT(2*A81*Calculator!$C$14/(Calculator!$D$7*150))&gt;INT(2*A81*Calculator!$B$14/(Calculator!$D$7*150)),0,1))),1)</f>
        <v>1</v>
      </c>
      <c r="E81" s="250" t="n">
        <f aca="false">IF(Calculator!$E$15="YES",IF(A81&lt;Calculator!$G$15,0,MIN(MIN(MIN(MOD(A81*Calculator!$B$15/(Calculator!$D$7*150),1),1-MOD(A81*Calculator!$B$15/(Calculator!$D$7*150),1)),ABS(MOD(A81*Calculator!$B$15/(Calculator!$D$7*150),1)-0.5)),MIN(MIN(MOD(A81*Calculator!$C$15/(Calculator!$D$7*150),1),1-MOD(A81*Calculator!$C$15/(Calculator!$D$7*150),1)),ABS(MOD(A81*Calculator!$C$15/(Calculator!$D$7*150),1)-0.5)),IF(INT(2*A81*Calculator!$C$15/(Calculator!$D$7*150))&gt;INT(2*A81*Calculator!$B$15/(Calculator!$D$7*150)),0,1))),1)</f>
        <v>0.109122807017544</v>
      </c>
      <c r="F81" s="250" t="n">
        <f aca="false">IF(Calculator!$E$16="YES",IF(A81&lt;Calculator!$G$16,0,MIN(MIN(MIN(MOD(A81*Calculator!$B$16/(Calculator!$D$7*150),1),1-MOD(A81*Calculator!$B$16/(Calculator!$D$7*150),1)),ABS(MOD(A81*Calculator!$B$16/(Calculator!$D$7*150),1)-0.5)),MIN(MIN(MOD(A81*Calculator!$C$16/(Calculator!$D$7*150),1),1-MOD(A81*Calculator!$C$16/(Calculator!$D$7*150),1)),ABS(MOD(A81*Calculator!$C$16/(Calculator!$D$7*150),1)-0.5)),IF(INT(2*A81*Calculator!$C$16/(Calculator!$D$7*150))&gt;INT(2*A81*Calculator!$B$16/(Calculator!$D$7*150)),0,1))),1)</f>
        <v>1</v>
      </c>
      <c r="G81" s="250" t="n">
        <f aca="false">IF(Calculator!$E$17="YES",IF(A81&lt;Calculator!$G$17,0,MIN(MIN(MIN(MOD(A81*Calculator!$B$17/(Calculator!$D$7*150),1),1-MOD(A81*Calculator!$B$17/(Calculator!$D$7*150),1)),ABS(MOD(A81*Calculator!$B$17/(Calculator!$D$7*150),1)-0.5)),MIN(MIN(MOD(A81*Calculator!$C$17/(Calculator!$D$7*150),1),1-MOD(A81*Calculator!$C$17/(Calculator!$D$7*150),1)),ABS(MOD(A81*Calculator!$C$17/(Calculator!$D$7*150),1)-0.5)),IF(INT(2*A81*Calculator!$C$17/(Calculator!$D$7*150))&gt;INT(2*A81*Calculator!$B$17/(Calculator!$D$7*150)),0,1))),1)</f>
        <v>0.218245614035088</v>
      </c>
      <c r="H81" s="250" t="n">
        <f aca="false">IF(Calculator!$E$18="YES",IF(A81&lt;Calculator!$G$18,0,MIN(MIN(MIN(MOD(A81*Calculator!$B$18/(Calculator!$D$7*150),1),1-MOD(A81*Calculator!$B$18/(Calculator!$D$7*150),1)),ABS(MOD(A81*Calculator!$B$18/(Calculator!$D$7*150),1)-0.5)),MIN(MIN(MOD(A81*Calculator!$C$18/(Calculator!$D$7*150),1),1-MOD(A81*Calculator!$C$18/(Calculator!$D$7*150),1)),ABS(MOD(A81*Calculator!$C$18/(Calculator!$D$7*150),1)-0.5)),IF(INT(2*A81*Calculator!$C$18/(Calculator!$D$7*150))&gt;INT(2*A81*Calculator!$B$18/(Calculator!$D$7*150)),0,1))),1)</f>
        <v>1</v>
      </c>
      <c r="I81" s="250" t="n">
        <f aca="false">IF(Calculator!$E$19="YES",IF(A81&lt;Calculator!$G$19,0,MIN(MIN(MIN(MOD(A81*Calculator!$B$19/(Calculator!$D$7*150),1),1-MOD(A81*Calculator!$B$19/(Calculator!$D$7*150),1)),ABS(MOD(A81*Calculator!$B$19/(Calculator!$D$7*150),1)-0.5)),MIN(MIN(MOD(A81*Calculator!$C$19/(Calculator!$D$7*150),1),1-MOD(A81*Calculator!$C$19/(Calculator!$D$7*150),1)),ABS(MOD(A81*Calculator!$C$19/(Calculator!$D$7*150),1)-0.5)),IF(INT(2*A81*Calculator!$C$19/(Calculator!$D$7*150))&gt;INT(2*A81*Calculator!$B$19/(Calculator!$D$7*150)),0,1))),1)</f>
        <v>1</v>
      </c>
      <c r="J81" s="250" t="n">
        <f aca="false">IF(Calculator!$E$20="YES",IF(A81&lt;Calculator!$G$20,0,MIN(MIN(MIN(MOD(A81*Calculator!$B$20/(Calculator!$D$7*150),1),1-MOD(A81*Calculator!$B$20/(Calculator!$D$7*150),1)),ABS(MOD(A81*Calculator!$B$20/(Calculator!$D$7*150),1)-0.5)),MIN(MIN(MOD(A81*Calculator!$C$20/(Calculator!$D$7*150),1),1-MOD(A81*Calculator!$C$20/(Calculator!$D$7*150),1)),ABS(MOD(A81*Calculator!$C$20/(Calculator!$D$7*150),1)-0.5)),IF(INT(2*A81*Calculator!$C$20/(Calculator!$D$7*150))&gt;INT(2*A81*Calculator!$B$20/(Calculator!$D$7*150)),0,1))),1)</f>
        <v>1</v>
      </c>
      <c r="K81" s="250" t="n">
        <f aca="false">IF(Calculator!$E$21="YES",IF(A81&lt;Calculator!$G$21,0,MIN(MIN(MIN(MOD(A81*Calculator!$B$21/(Calculator!$D$7*150),1),1-MOD(A81*Calculator!$B$21/(Calculator!$D$7*150),1)),ABS(MOD(A81*Calculator!$B$21/(Calculator!$D$7*150),1)-0.5)),MIN(MIN(MOD(A81*Calculator!$C$21/(Calculator!$D$7*150),1),1-MOD(A81*Calculator!$C$21/(Calculator!$D$7*150),1)),ABS(MOD(A81*Calculator!$C$21/(Calculator!$D$7*150),1)-0.5)),IF(INT(2*A81*Calculator!$C$21/(Calculator!$D$7*150))&gt;INT(2*A81*Calculator!$B$21/(Calculator!$D$7*150)),0,1))),1)</f>
        <v>1</v>
      </c>
      <c r="L81" s="250" t="n">
        <f aca="false">IF(Calculator!$E$22="YES",IF(A81&lt;Calculator!$G$22,0,MIN(MIN(MIN(MOD(A81*Calculator!$B$22/(Calculator!$D$7*150),1),1-MOD(A81*Calculator!$B$22/(Calculator!$D$7*150),1)),ABS(MOD(A81*Calculator!$B$22/(Calculator!$D$7*150),1)-0.5)),MIN(MIN(MOD(A81*Calculator!$C$22/(Calculator!$D$7*150),1),1-MOD(A81*Calculator!$C$22/(Calculator!$D$7*150),1)),ABS(MOD(A81*Calculator!$C$22/(Calculator!$D$7*150),1)-0.5)),IF(INT(2*A81*Calculator!$C$22/(Calculator!$D$7*150))&gt;INT(2*A81*Calculator!$B$22/(Calculator!$D$7*150)),0,1))),1)</f>
        <v>1</v>
      </c>
      <c r="M81" s="250" t="n">
        <f aca="false">MIN(B81:L81)</f>
        <v>0.109122807017544</v>
      </c>
      <c r="N81" s="250" t="n">
        <f aca="false">SUMPRODUCT(($M$7:$M$557&gt;M81)*1)+SUMPRODUCT(($M$7:$M$557=M81)*(ROW($M$7:$M$557)&lt;ROW(M81)))+1</f>
        <v>65</v>
      </c>
      <c r="O81" s="250" t="str">
        <f aca="false">IF(M81&gt;=0.13,"★★★ EXCELLENT",IF(M81&gt;=0.12,"★★  GOOD",IF(M81&gt;=0.07,"★  FAIR",IF(M81&gt;=0.025,"⚠  MARGINAL","✗  AVOID"))))</f>
        <v>★  FAIR</v>
      </c>
    </row>
    <row r="82" customFormat="false" ht="15" hidden="false" customHeight="true" outlineLevel="0" collapsed="false">
      <c r="A82" s="251" t="n">
        <v>12.5</v>
      </c>
      <c r="B82" s="252" t="n">
        <f aca="false">IF(Calculator!$E$12="YES",IF(A82&lt;Calculator!$G$12,0,MIN(MIN(MIN(MOD(A82*Calculator!$B$12/(Calculator!$D$7*150),1),1-MOD(A82*Calculator!$B$12/(Calculator!$D$7*150),1)),ABS(MOD(A82*Calculator!$B$12/(Calculator!$D$7*150),1)-0.5)),MIN(MIN(MOD(A82*Calculator!$C$12/(Calculator!$D$7*150),1),1-MOD(A82*Calculator!$C$12/(Calculator!$D$7*150),1)),ABS(MOD(A82*Calculator!$C$12/(Calculator!$D$7*150),1)-0.5)),IF(INT(2*A82*Calculator!$C$12/(Calculator!$D$7*150))&gt;INT(2*A82*Calculator!$B$12/(Calculator!$D$7*150)),0,1))),1)</f>
        <v>1</v>
      </c>
      <c r="C82" s="252" t="n">
        <f aca="false">IF(Calculator!$E$13="YES",IF(A82&lt;Calculator!$G$13,0,MIN(MIN(MIN(MOD(A82*Calculator!$B$13/(Calculator!$D$7*150),1),1-MOD(A82*Calculator!$B$13/(Calculator!$D$7*150),1)),ABS(MOD(A82*Calculator!$B$13/(Calculator!$D$7*150),1)-0.5)),MIN(MIN(MOD(A82*Calculator!$C$13/(Calculator!$D$7*150),1),1-MOD(A82*Calculator!$C$13/(Calculator!$D$7*150),1)),ABS(MOD(A82*Calculator!$C$13/(Calculator!$D$7*150),1)-0.5)),IF(INT(2*A82*Calculator!$C$13/(Calculator!$D$7*150))&gt;INT(2*A82*Calculator!$B$13/(Calculator!$D$7*150)),0,1))),1)</f>
        <v>1</v>
      </c>
      <c r="D82" s="252" t="n">
        <f aca="false">IF(Calculator!$E$14="YES",IF(A82&lt;Calculator!$G$14,0,MIN(MIN(MIN(MOD(A82*Calculator!$B$14/(Calculator!$D$7*150),1),1-MOD(A82*Calculator!$B$14/(Calculator!$D$7*150),1)),ABS(MOD(A82*Calculator!$B$14/(Calculator!$D$7*150),1)-0.5)),MIN(MIN(MOD(A82*Calculator!$C$14/(Calculator!$D$7*150),1),1-MOD(A82*Calculator!$C$14/(Calculator!$D$7*150),1)),ABS(MOD(A82*Calculator!$C$14/(Calculator!$D$7*150),1)-0.5)),IF(INT(2*A82*Calculator!$C$14/(Calculator!$D$7*150))&gt;INT(2*A82*Calculator!$B$14/(Calculator!$D$7*150)),0,1))),1)</f>
        <v>1</v>
      </c>
      <c r="E82" s="252" t="n">
        <f aca="false">IF(Calculator!$E$15="YES",IF(A82&lt;Calculator!$G$15,0,MIN(MIN(MIN(MOD(A82*Calculator!$B$15/(Calculator!$D$7*150),1),1-MOD(A82*Calculator!$B$15/(Calculator!$D$7*150),1)),ABS(MOD(A82*Calculator!$B$15/(Calculator!$D$7*150),1)-0.5)),MIN(MIN(MOD(A82*Calculator!$C$15/(Calculator!$D$7*150),1),1-MOD(A82*Calculator!$C$15/(Calculator!$D$7*150),1)),ABS(MOD(A82*Calculator!$C$15/(Calculator!$D$7*150),1)-0.5)),IF(INT(2*A82*Calculator!$C$15/(Calculator!$D$7*150))&gt;INT(2*A82*Calculator!$B$15/(Calculator!$D$7*150)),0,1))),1)</f>
        <v>0.114035087719298</v>
      </c>
      <c r="F82" s="252" t="n">
        <f aca="false">IF(Calculator!$E$16="YES",IF(A82&lt;Calculator!$G$16,0,MIN(MIN(MIN(MOD(A82*Calculator!$B$16/(Calculator!$D$7*150),1),1-MOD(A82*Calculator!$B$16/(Calculator!$D$7*150),1)),ABS(MOD(A82*Calculator!$B$16/(Calculator!$D$7*150),1)-0.5)),MIN(MIN(MOD(A82*Calculator!$C$16/(Calculator!$D$7*150),1),1-MOD(A82*Calculator!$C$16/(Calculator!$D$7*150),1)),ABS(MOD(A82*Calculator!$C$16/(Calculator!$D$7*150),1)-0.5)),IF(INT(2*A82*Calculator!$C$16/(Calculator!$D$7*150))&gt;INT(2*A82*Calculator!$B$16/(Calculator!$D$7*150)),0,1))),1)</f>
        <v>1</v>
      </c>
      <c r="G82" s="252" t="n">
        <f aca="false">IF(Calculator!$E$17="YES",IF(A82&lt;Calculator!$G$17,0,MIN(MIN(MIN(MOD(A82*Calculator!$B$17/(Calculator!$D$7*150),1),1-MOD(A82*Calculator!$B$17/(Calculator!$D$7*150),1)),ABS(MOD(A82*Calculator!$B$17/(Calculator!$D$7*150),1)-0.5)),MIN(MIN(MOD(A82*Calculator!$C$17/(Calculator!$D$7*150),1),1-MOD(A82*Calculator!$C$17/(Calculator!$D$7*150),1)),ABS(MOD(A82*Calculator!$C$17/(Calculator!$D$7*150),1)-0.5)),IF(INT(2*A82*Calculator!$C$17/(Calculator!$D$7*150))&gt;INT(2*A82*Calculator!$B$17/(Calculator!$D$7*150)),0,1))),1)</f>
        <v>0.228070175438597</v>
      </c>
      <c r="H82" s="252" t="n">
        <f aca="false">IF(Calculator!$E$18="YES",IF(A82&lt;Calculator!$G$18,0,MIN(MIN(MIN(MOD(A82*Calculator!$B$18/(Calculator!$D$7*150),1),1-MOD(A82*Calculator!$B$18/(Calculator!$D$7*150),1)),ABS(MOD(A82*Calculator!$B$18/(Calculator!$D$7*150),1)-0.5)),MIN(MIN(MOD(A82*Calculator!$C$18/(Calculator!$D$7*150),1),1-MOD(A82*Calculator!$C$18/(Calculator!$D$7*150),1)),ABS(MOD(A82*Calculator!$C$18/(Calculator!$D$7*150),1)-0.5)),IF(INT(2*A82*Calculator!$C$18/(Calculator!$D$7*150))&gt;INT(2*A82*Calculator!$B$18/(Calculator!$D$7*150)),0,1))),1)</f>
        <v>1</v>
      </c>
      <c r="I82" s="252" t="n">
        <f aca="false">IF(Calculator!$E$19="YES",IF(A82&lt;Calculator!$G$19,0,MIN(MIN(MIN(MOD(A82*Calculator!$B$19/(Calculator!$D$7*150),1),1-MOD(A82*Calculator!$B$19/(Calculator!$D$7*150),1)),ABS(MOD(A82*Calculator!$B$19/(Calculator!$D$7*150),1)-0.5)),MIN(MIN(MOD(A82*Calculator!$C$19/(Calculator!$D$7*150),1),1-MOD(A82*Calculator!$C$19/(Calculator!$D$7*150),1)),ABS(MOD(A82*Calculator!$C$19/(Calculator!$D$7*150),1)-0.5)),IF(INT(2*A82*Calculator!$C$19/(Calculator!$D$7*150))&gt;INT(2*A82*Calculator!$B$19/(Calculator!$D$7*150)),0,1))),1)</f>
        <v>1</v>
      </c>
      <c r="J82" s="252" t="n">
        <f aca="false">IF(Calculator!$E$20="YES",IF(A82&lt;Calculator!$G$20,0,MIN(MIN(MIN(MOD(A82*Calculator!$B$20/(Calculator!$D$7*150),1),1-MOD(A82*Calculator!$B$20/(Calculator!$D$7*150),1)),ABS(MOD(A82*Calculator!$B$20/(Calculator!$D$7*150),1)-0.5)),MIN(MIN(MOD(A82*Calculator!$C$20/(Calculator!$D$7*150),1),1-MOD(A82*Calculator!$C$20/(Calculator!$D$7*150),1)),ABS(MOD(A82*Calculator!$C$20/(Calculator!$D$7*150),1)-0.5)),IF(INT(2*A82*Calculator!$C$20/(Calculator!$D$7*150))&gt;INT(2*A82*Calculator!$B$20/(Calculator!$D$7*150)),0,1))),1)</f>
        <v>1</v>
      </c>
      <c r="K82" s="252" t="n">
        <f aca="false">IF(Calculator!$E$21="YES",IF(A82&lt;Calculator!$G$21,0,MIN(MIN(MIN(MOD(A82*Calculator!$B$21/(Calculator!$D$7*150),1),1-MOD(A82*Calculator!$B$21/(Calculator!$D$7*150),1)),ABS(MOD(A82*Calculator!$B$21/(Calculator!$D$7*150),1)-0.5)),MIN(MIN(MOD(A82*Calculator!$C$21/(Calculator!$D$7*150),1),1-MOD(A82*Calculator!$C$21/(Calculator!$D$7*150),1)),ABS(MOD(A82*Calculator!$C$21/(Calculator!$D$7*150),1)-0.5)),IF(INT(2*A82*Calculator!$C$21/(Calculator!$D$7*150))&gt;INT(2*A82*Calculator!$B$21/(Calculator!$D$7*150)),0,1))),1)</f>
        <v>1</v>
      </c>
      <c r="L82" s="252" t="n">
        <f aca="false">IF(Calculator!$E$22="YES",IF(A82&lt;Calculator!$G$22,0,MIN(MIN(MIN(MOD(A82*Calculator!$B$22/(Calculator!$D$7*150),1),1-MOD(A82*Calculator!$B$22/(Calculator!$D$7*150),1)),ABS(MOD(A82*Calculator!$B$22/(Calculator!$D$7*150),1)-0.5)),MIN(MIN(MOD(A82*Calculator!$C$22/(Calculator!$D$7*150),1),1-MOD(A82*Calculator!$C$22/(Calculator!$D$7*150),1)),ABS(MOD(A82*Calculator!$C$22/(Calculator!$D$7*150),1)-0.5)),IF(INT(2*A82*Calculator!$C$22/(Calculator!$D$7*150))&gt;INT(2*A82*Calculator!$B$22/(Calculator!$D$7*150)),0,1))),1)</f>
        <v>1</v>
      </c>
      <c r="M82" s="252" t="n">
        <f aca="false">MIN(B82:L82)</f>
        <v>0.114035087719298</v>
      </c>
      <c r="N82" s="252" t="n">
        <f aca="false">SUMPRODUCT(($M$7:$M$557&gt;M82)*1)+SUMPRODUCT(($M$7:$M$557=M82)*(ROW($M$7:$M$557)&lt;ROW(M82)))+1</f>
        <v>51</v>
      </c>
      <c r="O82" s="252" t="str">
        <f aca="false">IF(M82&gt;=0.13,"★★★ EXCELLENT",IF(M82&gt;=0.12,"★★  GOOD",IF(M82&gt;=0.07,"★  FAIR",IF(M82&gt;=0.025,"⚠  MARGINAL","✗  AVOID"))))</f>
        <v>★  FAIR</v>
      </c>
    </row>
    <row r="83" customFormat="false" ht="15" hidden="false" customHeight="true" outlineLevel="0" collapsed="false">
      <c r="A83" s="249" t="n">
        <v>12.6</v>
      </c>
      <c r="B83" s="250" t="n">
        <f aca="false">IF(Calculator!$E$12="YES",IF(A83&lt;Calculator!$G$12,0,MIN(MIN(MIN(MOD(A83*Calculator!$B$12/(Calculator!$D$7*150),1),1-MOD(A83*Calculator!$B$12/(Calculator!$D$7*150),1)),ABS(MOD(A83*Calculator!$B$12/(Calculator!$D$7*150),1)-0.5)),MIN(MIN(MOD(A83*Calculator!$C$12/(Calculator!$D$7*150),1),1-MOD(A83*Calculator!$C$12/(Calculator!$D$7*150),1)),ABS(MOD(A83*Calculator!$C$12/(Calculator!$D$7*150),1)-0.5)),IF(INT(2*A83*Calculator!$C$12/(Calculator!$D$7*150))&gt;INT(2*A83*Calculator!$B$12/(Calculator!$D$7*150)),0,1))),1)</f>
        <v>1</v>
      </c>
      <c r="C83" s="250" t="n">
        <f aca="false">IF(Calculator!$E$13="YES",IF(A83&lt;Calculator!$G$13,0,MIN(MIN(MIN(MOD(A83*Calculator!$B$13/(Calculator!$D$7*150),1),1-MOD(A83*Calculator!$B$13/(Calculator!$D$7*150),1)),ABS(MOD(A83*Calculator!$B$13/(Calculator!$D$7*150),1)-0.5)),MIN(MIN(MOD(A83*Calculator!$C$13/(Calculator!$D$7*150),1),1-MOD(A83*Calculator!$C$13/(Calculator!$D$7*150),1)),ABS(MOD(A83*Calculator!$C$13/(Calculator!$D$7*150),1)-0.5)),IF(INT(2*A83*Calculator!$C$13/(Calculator!$D$7*150))&gt;INT(2*A83*Calculator!$B$13/(Calculator!$D$7*150)),0,1))),1)</f>
        <v>1</v>
      </c>
      <c r="D83" s="250" t="n">
        <f aca="false">IF(Calculator!$E$14="YES",IF(A83&lt;Calculator!$G$14,0,MIN(MIN(MIN(MOD(A83*Calculator!$B$14/(Calculator!$D$7*150),1),1-MOD(A83*Calculator!$B$14/(Calculator!$D$7*150),1)),ABS(MOD(A83*Calculator!$B$14/(Calculator!$D$7*150),1)-0.5)),MIN(MIN(MOD(A83*Calculator!$C$14/(Calculator!$D$7*150),1),1-MOD(A83*Calculator!$C$14/(Calculator!$D$7*150),1)),ABS(MOD(A83*Calculator!$C$14/(Calculator!$D$7*150),1)-0.5)),IF(INT(2*A83*Calculator!$C$14/(Calculator!$D$7*150))&gt;INT(2*A83*Calculator!$B$14/(Calculator!$D$7*150)),0,1))),1)</f>
        <v>1</v>
      </c>
      <c r="E83" s="250" t="n">
        <f aca="false">IF(Calculator!$E$15="YES",IF(A83&lt;Calculator!$G$15,0,MIN(MIN(MIN(MOD(A83*Calculator!$B$15/(Calculator!$D$7*150),1),1-MOD(A83*Calculator!$B$15/(Calculator!$D$7*150),1)),ABS(MOD(A83*Calculator!$B$15/(Calculator!$D$7*150),1)-0.5)),MIN(MIN(MOD(A83*Calculator!$C$15/(Calculator!$D$7*150),1),1-MOD(A83*Calculator!$C$15/(Calculator!$D$7*150),1)),ABS(MOD(A83*Calculator!$C$15/(Calculator!$D$7*150),1)-0.5)),IF(INT(2*A83*Calculator!$C$15/(Calculator!$D$7*150))&gt;INT(2*A83*Calculator!$B$15/(Calculator!$D$7*150)),0,1))),1)</f>
        <v>0.118947368421053</v>
      </c>
      <c r="F83" s="250" t="n">
        <f aca="false">IF(Calculator!$E$16="YES",IF(A83&lt;Calculator!$G$16,0,MIN(MIN(MIN(MOD(A83*Calculator!$B$16/(Calculator!$D$7*150),1),1-MOD(A83*Calculator!$B$16/(Calculator!$D$7*150),1)),ABS(MOD(A83*Calculator!$B$16/(Calculator!$D$7*150),1)-0.5)),MIN(MIN(MOD(A83*Calculator!$C$16/(Calculator!$D$7*150),1),1-MOD(A83*Calculator!$C$16/(Calculator!$D$7*150),1)),ABS(MOD(A83*Calculator!$C$16/(Calculator!$D$7*150),1)-0.5)),IF(INT(2*A83*Calculator!$C$16/(Calculator!$D$7*150))&gt;INT(2*A83*Calculator!$B$16/(Calculator!$D$7*150)),0,1))),1)</f>
        <v>1</v>
      </c>
      <c r="G83" s="250" t="n">
        <f aca="false">IF(Calculator!$E$17="YES",IF(A83&lt;Calculator!$G$17,0,MIN(MIN(MIN(MOD(A83*Calculator!$B$17/(Calculator!$D$7*150),1),1-MOD(A83*Calculator!$B$17/(Calculator!$D$7*150),1)),ABS(MOD(A83*Calculator!$B$17/(Calculator!$D$7*150),1)-0.5)),MIN(MIN(MOD(A83*Calculator!$C$17/(Calculator!$D$7*150),1),1-MOD(A83*Calculator!$C$17/(Calculator!$D$7*150),1)),ABS(MOD(A83*Calculator!$C$17/(Calculator!$D$7*150),1)-0.5)),IF(INT(2*A83*Calculator!$C$17/(Calculator!$D$7*150))&gt;INT(2*A83*Calculator!$B$17/(Calculator!$D$7*150)),0,1))),1)</f>
        <v>0.231157894736842</v>
      </c>
      <c r="H83" s="250" t="n">
        <f aca="false">IF(Calculator!$E$18="YES",IF(A83&lt;Calculator!$G$18,0,MIN(MIN(MIN(MOD(A83*Calculator!$B$18/(Calculator!$D$7*150),1),1-MOD(A83*Calculator!$B$18/(Calculator!$D$7*150),1)),ABS(MOD(A83*Calculator!$B$18/(Calculator!$D$7*150),1)-0.5)),MIN(MIN(MOD(A83*Calculator!$C$18/(Calculator!$D$7*150),1),1-MOD(A83*Calculator!$C$18/(Calculator!$D$7*150),1)),ABS(MOD(A83*Calculator!$C$18/(Calculator!$D$7*150),1)-0.5)),IF(INT(2*A83*Calculator!$C$18/(Calculator!$D$7*150))&gt;INT(2*A83*Calculator!$B$18/(Calculator!$D$7*150)),0,1))),1)</f>
        <v>1</v>
      </c>
      <c r="I83" s="250" t="n">
        <f aca="false">IF(Calculator!$E$19="YES",IF(A83&lt;Calculator!$G$19,0,MIN(MIN(MIN(MOD(A83*Calculator!$B$19/(Calculator!$D$7*150),1),1-MOD(A83*Calculator!$B$19/(Calculator!$D$7*150),1)),ABS(MOD(A83*Calculator!$B$19/(Calculator!$D$7*150),1)-0.5)),MIN(MIN(MOD(A83*Calculator!$C$19/(Calculator!$D$7*150),1),1-MOD(A83*Calculator!$C$19/(Calculator!$D$7*150),1)),ABS(MOD(A83*Calculator!$C$19/(Calculator!$D$7*150),1)-0.5)),IF(INT(2*A83*Calculator!$C$19/(Calculator!$D$7*150))&gt;INT(2*A83*Calculator!$B$19/(Calculator!$D$7*150)),0,1))),1)</f>
        <v>1</v>
      </c>
      <c r="J83" s="250" t="n">
        <f aca="false">IF(Calculator!$E$20="YES",IF(A83&lt;Calculator!$G$20,0,MIN(MIN(MIN(MOD(A83*Calculator!$B$20/(Calculator!$D$7*150),1),1-MOD(A83*Calculator!$B$20/(Calculator!$D$7*150),1)),ABS(MOD(A83*Calculator!$B$20/(Calculator!$D$7*150),1)-0.5)),MIN(MIN(MOD(A83*Calculator!$C$20/(Calculator!$D$7*150),1),1-MOD(A83*Calculator!$C$20/(Calculator!$D$7*150),1)),ABS(MOD(A83*Calculator!$C$20/(Calculator!$D$7*150),1)-0.5)),IF(INT(2*A83*Calculator!$C$20/(Calculator!$D$7*150))&gt;INT(2*A83*Calculator!$B$20/(Calculator!$D$7*150)),0,1))),1)</f>
        <v>1</v>
      </c>
      <c r="K83" s="250" t="n">
        <f aca="false">IF(Calculator!$E$21="YES",IF(A83&lt;Calculator!$G$21,0,MIN(MIN(MIN(MOD(A83*Calculator!$B$21/(Calculator!$D$7*150),1),1-MOD(A83*Calculator!$B$21/(Calculator!$D$7*150),1)),ABS(MOD(A83*Calculator!$B$21/(Calculator!$D$7*150),1)-0.5)),MIN(MIN(MOD(A83*Calculator!$C$21/(Calculator!$D$7*150),1),1-MOD(A83*Calculator!$C$21/(Calculator!$D$7*150),1)),ABS(MOD(A83*Calculator!$C$21/(Calculator!$D$7*150),1)-0.5)),IF(INT(2*A83*Calculator!$C$21/(Calculator!$D$7*150))&gt;INT(2*A83*Calculator!$B$21/(Calculator!$D$7*150)),0,1))),1)</f>
        <v>1</v>
      </c>
      <c r="L83" s="250" t="n">
        <f aca="false">IF(Calculator!$E$22="YES",IF(A83&lt;Calculator!$G$22,0,MIN(MIN(MIN(MOD(A83*Calculator!$B$22/(Calculator!$D$7*150),1),1-MOD(A83*Calculator!$B$22/(Calculator!$D$7*150),1)),ABS(MOD(A83*Calculator!$B$22/(Calculator!$D$7*150),1)-0.5)),MIN(MIN(MOD(A83*Calculator!$C$22/(Calculator!$D$7*150),1),1-MOD(A83*Calculator!$C$22/(Calculator!$D$7*150),1)),ABS(MOD(A83*Calculator!$C$22/(Calculator!$D$7*150),1)-0.5)),IF(INT(2*A83*Calculator!$C$22/(Calculator!$D$7*150))&gt;INT(2*A83*Calculator!$B$22/(Calculator!$D$7*150)),0,1))),1)</f>
        <v>1</v>
      </c>
      <c r="M83" s="250" t="n">
        <f aca="false">MIN(B83:L83)</f>
        <v>0.118947368421053</v>
      </c>
      <c r="N83" s="250" t="n">
        <f aca="false">SUMPRODUCT(($M$7:$M$557&gt;M83)*1)+SUMPRODUCT(($M$7:$M$557=M83)*(ROW($M$7:$M$557)&lt;ROW(M83)))+1</f>
        <v>42</v>
      </c>
      <c r="O83" s="250" t="str">
        <f aca="false">IF(M83&gt;=0.13,"★★★ EXCELLENT",IF(M83&gt;=0.12,"★★  GOOD",IF(M83&gt;=0.07,"★  FAIR",IF(M83&gt;=0.025,"⚠  MARGINAL","✗  AVOID"))))</f>
        <v>★  FAIR</v>
      </c>
    </row>
    <row r="84" customFormat="false" ht="15" hidden="false" customHeight="true" outlineLevel="0" collapsed="false">
      <c r="A84" s="251" t="n">
        <v>12.7</v>
      </c>
      <c r="B84" s="252" t="n">
        <f aca="false">IF(Calculator!$E$12="YES",IF(A84&lt;Calculator!$G$12,0,MIN(MIN(MIN(MOD(A84*Calculator!$B$12/(Calculator!$D$7*150),1),1-MOD(A84*Calculator!$B$12/(Calculator!$D$7*150),1)),ABS(MOD(A84*Calculator!$B$12/(Calculator!$D$7*150),1)-0.5)),MIN(MIN(MOD(A84*Calculator!$C$12/(Calculator!$D$7*150),1),1-MOD(A84*Calculator!$C$12/(Calculator!$D$7*150),1)),ABS(MOD(A84*Calculator!$C$12/(Calculator!$D$7*150),1)-0.5)),IF(INT(2*A84*Calculator!$C$12/(Calculator!$D$7*150))&gt;INT(2*A84*Calculator!$B$12/(Calculator!$D$7*150)),0,1))),1)</f>
        <v>1</v>
      </c>
      <c r="C84" s="252" t="n">
        <f aca="false">IF(Calculator!$E$13="YES",IF(A84&lt;Calculator!$G$13,0,MIN(MIN(MIN(MOD(A84*Calculator!$B$13/(Calculator!$D$7*150),1),1-MOD(A84*Calculator!$B$13/(Calculator!$D$7*150),1)),ABS(MOD(A84*Calculator!$B$13/(Calculator!$D$7*150),1)-0.5)),MIN(MIN(MOD(A84*Calculator!$C$13/(Calculator!$D$7*150),1),1-MOD(A84*Calculator!$C$13/(Calculator!$D$7*150),1)),ABS(MOD(A84*Calculator!$C$13/(Calculator!$D$7*150),1)-0.5)),IF(INT(2*A84*Calculator!$C$13/(Calculator!$D$7*150))&gt;INT(2*A84*Calculator!$B$13/(Calculator!$D$7*150)),0,1))),1)</f>
        <v>1</v>
      </c>
      <c r="D84" s="252" t="n">
        <f aca="false">IF(Calculator!$E$14="YES",IF(A84&lt;Calculator!$G$14,0,MIN(MIN(MIN(MOD(A84*Calculator!$B$14/(Calculator!$D$7*150),1),1-MOD(A84*Calculator!$B$14/(Calculator!$D$7*150),1)),ABS(MOD(A84*Calculator!$B$14/(Calculator!$D$7*150),1)-0.5)),MIN(MIN(MOD(A84*Calculator!$C$14/(Calculator!$D$7*150),1),1-MOD(A84*Calculator!$C$14/(Calculator!$D$7*150),1)),ABS(MOD(A84*Calculator!$C$14/(Calculator!$D$7*150),1)-0.5)),IF(INT(2*A84*Calculator!$C$14/(Calculator!$D$7*150))&gt;INT(2*A84*Calculator!$B$14/(Calculator!$D$7*150)),0,1))),1)</f>
        <v>1</v>
      </c>
      <c r="E84" s="252" t="n">
        <f aca="false">IF(Calculator!$E$15="YES",IF(A84&lt;Calculator!$G$15,0,MIN(MIN(MIN(MOD(A84*Calculator!$B$15/(Calculator!$D$7*150),1),1-MOD(A84*Calculator!$B$15/(Calculator!$D$7*150),1)),ABS(MOD(A84*Calculator!$B$15/(Calculator!$D$7*150),1)-0.5)),MIN(MIN(MOD(A84*Calculator!$C$15/(Calculator!$D$7*150),1),1-MOD(A84*Calculator!$C$15/(Calculator!$D$7*150),1)),ABS(MOD(A84*Calculator!$C$15/(Calculator!$D$7*150),1)-0.5)),IF(INT(2*A84*Calculator!$C$15/(Calculator!$D$7*150))&gt;INT(2*A84*Calculator!$B$15/(Calculator!$D$7*150)),0,1))),1)</f>
        <v>0.123859649122807</v>
      </c>
      <c r="F84" s="252" t="n">
        <f aca="false">IF(Calculator!$E$16="YES",IF(A84&lt;Calculator!$G$16,0,MIN(MIN(MIN(MOD(A84*Calculator!$B$16/(Calculator!$D$7*150),1),1-MOD(A84*Calculator!$B$16/(Calculator!$D$7*150),1)),ABS(MOD(A84*Calculator!$B$16/(Calculator!$D$7*150),1)-0.5)),MIN(MIN(MOD(A84*Calculator!$C$16/(Calculator!$D$7*150),1),1-MOD(A84*Calculator!$C$16/(Calculator!$D$7*150),1)),ABS(MOD(A84*Calculator!$C$16/(Calculator!$D$7*150),1)-0.5)),IF(INT(2*A84*Calculator!$C$16/(Calculator!$D$7*150))&gt;INT(2*A84*Calculator!$B$16/(Calculator!$D$7*150)),0,1))),1)</f>
        <v>1</v>
      </c>
      <c r="G84" s="252" t="n">
        <f aca="false">IF(Calculator!$E$17="YES",IF(A84&lt;Calculator!$G$17,0,MIN(MIN(MIN(MOD(A84*Calculator!$B$17/(Calculator!$D$7*150),1),1-MOD(A84*Calculator!$B$17/(Calculator!$D$7*150),1)),ABS(MOD(A84*Calculator!$B$17/(Calculator!$D$7*150),1)-0.5)),MIN(MIN(MOD(A84*Calculator!$C$17/(Calculator!$D$7*150),1),1-MOD(A84*Calculator!$C$17/(Calculator!$D$7*150),1)),ABS(MOD(A84*Calculator!$C$17/(Calculator!$D$7*150),1)-0.5)),IF(INT(2*A84*Calculator!$C$17/(Calculator!$D$7*150))&gt;INT(2*A84*Calculator!$B$17/(Calculator!$D$7*150)),0,1))),1)</f>
        <v>0.221087719298246</v>
      </c>
      <c r="H84" s="252" t="n">
        <f aca="false">IF(Calculator!$E$18="YES",IF(A84&lt;Calculator!$G$18,0,MIN(MIN(MIN(MOD(A84*Calculator!$B$18/(Calculator!$D$7*150),1),1-MOD(A84*Calculator!$B$18/(Calculator!$D$7*150),1)),ABS(MOD(A84*Calculator!$B$18/(Calculator!$D$7*150),1)-0.5)),MIN(MIN(MOD(A84*Calculator!$C$18/(Calculator!$D$7*150),1),1-MOD(A84*Calculator!$C$18/(Calculator!$D$7*150),1)),ABS(MOD(A84*Calculator!$C$18/(Calculator!$D$7*150),1)-0.5)),IF(INT(2*A84*Calculator!$C$18/(Calculator!$D$7*150))&gt;INT(2*A84*Calculator!$B$18/(Calculator!$D$7*150)),0,1))),1)</f>
        <v>1</v>
      </c>
      <c r="I84" s="252" t="n">
        <f aca="false">IF(Calculator!$E$19="YES",IF(A84&lt;Calculator!$G$19,0,MIN(MIN(MIN(MOD(A84*Calculator!$B$19/(Calculator!$D$7*150),1),1-MOD(A84*Calculator!$B$19/(Calculator!$D$7*150),1)),ABS(MOD(A84*Calculator!$B$19/(Calculator!$D$7*150),1)-0.5)),MIN(MIN(MOD(A84*Calculator!$C$19/(Calculator!$D$7*150),1),1-MOD(A84*Calculator!$C$19/(Calculator!$D$7*150),1)),ABS(MOD(A84*Calculator!$C$19/(Calculator!$D$7*150),1)-0.5)),IF(INT(2*A84*Calculator!$C$19/(Calculator!$D$7*150))&gt;INT(2*A84*Calculator!$B$19/(Calculator!$D$7*150)),0,1))),1)</f>
        <v>1</v>
      </c>
      <c r="J84" s="252" t="n">
        <f aca="false">IF(Calculator!$E$20="YES",IF(A84&lt;Calculator!$G$20,0,MIN(MIN(MIN(MOD(A84*Calculator!$B$20/(Calculator!$D$7*150),1),1-MOD(A84*Calculator!$B$20/(Calculator!$D$7*150),1)),ABS(MOD(A84*Calculator!$B$20/(Calculator!$D$7*150),1)-0.5)),MIN(MIN(MOD(A84*Calculator!$C$20/(Calculator!$D$7*150),1),1-MOD(A84*Calculator!$C$20/(Calculator!$D$7*150),1)),ABS(MOD(A84*Calculator!$C$20/(Calculator!$D$7*150),1)-0.5)),IF(INT(2*A84*Calculator!$C$20/(Calculator!$D$7*150))&gt;INT(2*A84*Calculator!$B$20/(Calculator!$D$7*150)),0,1))),1)</f>
        <v>1</v>
      </c>
      <c r="K84" s="252" t="n">
        <f aca="false">IF(Calculator!$E$21="YES",IF(A84&lt;Calculator!$G$21,0,MIN(MIN(MIN(MOD(A84*Calculator!$B$21/(Calculator!$D$7*150),1),1-MOD(A84*Calculator!$B$21/(Calculator!$D$7*150),1)),ABS(MOD(A84*Calculator!$B$21/(Calculator!$D$7*150),1)-0.5)),MIN(MIN(MOD(A84*Calculator!$C$21/(Calculator!$D$7*150),1),1-MOD(A84*Calculator!$C$21/(Calculator!$D$7*150),1)),ABS(MOD(A84*Calculator!$C$21/(Calculator!$D$7*150),1)-0.5)),IF(INT(2*A84*Calculator!$C$21/(Calculator!$D$7*150))&gt;INT(2*A84*Calculator!$B$21/(Calculator!$D$7*150)),0,1))),1)</f>
        <v>1</v>
      </c>
      <c r="L84" s="252" t="n">
        <f aca="false">IF(Calculator!$E$22="YES",IF(A84&lt;Calculator!$G$22,0,MIN(MIN(MIN(MOD(A84*Calculator!$B$22/(Calculator!$D$7*150),1),1-MOD(A84*Calculator!$B$22/(Calculator!$D$7*150),1)),ABS(MOD(A84*Calculator!$B$22/(Calculator!$D$7*150),1)-0.5)),MIN(MIN(MOD(A84*Calculator!$C$22/(Calculator!$D$7*150),1),1-MOD(A84*Calculator!$C$22/(Calculator!$D$7*150),1)),ABS(MOD(A84*Calculator!$C$22/(Calculator!$D$7*150),1)-0.5)),IF(INT(2*A84*Calculator!$C$22/(Calculator!$D$7*150))&gt;INT(2*A84*Calculator!$B$22/(Calculator!$D$7*150)),0,1))),1)</f>
        <v>1</v>
      </c>
      <c r="M84" s="252" t="n">
        <f aca="false">MIN(B84:L84)</f>
        <v>0.123859649122807</v>
      </c>
      <c r="N84" s="252" t="n">
        <f aca="false">SUMPRODUCT(($M$7:$M$557&gt;M84)*1)+SUMPRODUCT(($M$7:$M$557=M84)*(ROW($M$7:$M$557)&lt;ROW(M84)))+1</f>
        <v>31</v>
      </c>
      <c r="O84" s="252" t="str">
        <f aca="false">IF(M84&gt;=0.13,"★★★ EXCELLENT",IF(M84&gt;=0.12,"★★  GOOD",IF(M84&gt;=0.07,"★  FAIR",IF(M84&gt;=0.025,"⚠  MARGINAL","✗  AVOID"))))</f>
        <v>★★  GOOD</v>
      </c>
    </row>
    <row r="85" customFormat="false" ht="15" hidden="false" customHeight="true" outlineLevel="0" collapsed="false">
      <c r="A85" s="249" t="n">
        <v>12.8</v>
      </c>
      <c r="B85" s="250" t="n">
        <f aca="false">IF(Calculator!$E$12="YES",IF(A85&lt;Calculator!$G$12,0,MIN(MIN(MIN(MOD(A85*Calculator!$B$12/(Calculator!$D$7*150),1),1-MOD(A85*Calculator!$B$12/(Calculator!$D$7*150),1)),ABS(MOD(A85*Calculator!$B$12/(Calculator!$D$7*150),1)-0.5)),MIN(MIN(MOD(A85*Calculator!$C$12/(Calculator!$D$7*150),1),1-MOD(A85*Calculator!$C$12/(Calculator!$D$7*150),1)),ABS(MOD(A85*Calculator!$C$12/(Calculator!$D$7*150),1)-0.5)),IF(INT(2*A85*Calculator!$C$12/(Calculator!$D$7*150))&gt;INT(2*A85*Calculator!$B$12/(Calculator!$D$7*150)),0,1))),1)</f>
        <v>1</v>
      </c>
      <c r="C85" s="250" t="n">
        <f aca="false">IF(Calculator!$E$13="YES",IF(A85&lt;Calculator!$G$13,0,MIN(MIN(MIN(MOD(A85*Calculator!$B$13/(Calculator!$D$7*150),1),1-MOD(A85*Calculator!$B$13/(Calculator!$D$7*150),1)),ABS(MOD(A85*Calculator!$B$13/(Calculator!$D$7*150),1)-0.5)),MIN(MIN(MOD(A85*Calculator!$C$13/(Calculator!$D$7*150),1),1-MOD(A85*Calculator!$C$13/(Calculator!$D$7*150),1)),ABS(MOD(A85*Calculator!$C$13/(Calculator!$D$7*150),1)-0.5)),IF(INT(2*A85*Calculator!$C$13/(Calculator!$D$7*150))&gt;INT(2*A85*Calculator!$B$13/(Calculator!$D$7*150)),0,1))),1)</f>
        <v>1</v>
      </c>
      <c r="D85" s="250" t="n">
        <f aca="false">IF(Calculator!$E$14="YES",IF(A85&lt;Calculator!$G$14,0,MIN(MIN(MIN(MOD(A85*Calculator!$B$14/(Calculator!$D$7*150),1),1-MOD(A85*Calculator!$B$14/(Calculator!$D$7*150),1)),ABS(MOD(A85*Calculator!$B$14/(Calculator!$D$7*150),1)-0.5)),MIN(MIN(MOD(A85*Calculator!$C$14/(Calculator!$D$7*150),1),1-MOD(A85*Calculator!$C$14/(Calculator!$D$7*150),1)),ABS(MOD(A85*Calculator!$C$14/(Calculator!$D$7*150),1)-0.5)),IF(INT(2*A85*Calculator!$C$14/(Calculator!$D$7*150))&gt;INT(2*A85*Calculator!$B$14/(Calculator!$D$7*150)),0,1))),1)</f>
        <v>1</v>
      </c>
      <c r="E85" s="250" t="n">
        <f aca="false">IF(Calculator!$E$15="YES",IF(A85&lt;Calculator!$G$15,0,MIN(MIN(MIN(MOD(A85*Calculator!$B$15/(Calculator!$D$7*150),1),1-MOD(A85*Calculator!$B$15/(Calculator!$D$7*150),1)),ABS(MOD(A85*Calculator!$B$15/(Calculator!$D$7*150),1)-0.5)),MIN(MIN(MOD(A85*Calculator!$C$15/(Calculator!$D$7*150),1),1-MOD(A85*Calculator!$C$15/(Calculator!$D$7*150),1)),ABS(MOD(A85*Calculator!$C$15/(Calculator!$D$7*150),1)-0.5)),IF(INT(2*A85*Calculator!$C$15/(Calculator!$D$7*150))&gt;INT(2*A85*Calculator!$B$15/(Calculator!$D$7*150)),0,1))),1)</f>
        <v>0.128771929824561</v>
      </c>
      <c r="F85" s="250" t="n">
        <f aca="false">IF(Calculator!$E$16="YES",IF(A85&lt;Calculator!$G$16,0,MIN(MIN(MIN(MOD(A85*Calculator!$B$16/(Calculator!$D$7*150),1),1-MOD(A85*Calculator!$B$16/(Calculator!$D$7*150),1)),ABS(MOD(A85*Calculator!$B$16/(Calculator!$D$7*150),1)-0.5)),MIN(MIN(MOD(A85*Calculator!$C$16/(Calculator!$D$7*150),1),1-MOD(A85*Calculator!$C$16/(Calculator!$D$7*150),1)),ABS(MOD(A85*Calculator!$C$16/(Calculator!$D$7*150),1)-0.5)),IF(INT(2*A85*Calculator!$C$16/(Calculator!$D$7*150))&gt;INT(2*A85*Calculator!$B$16/(Calculator!$D$7*150)),0,1))),1)</f>
        <v>1</v>
      </c>
      <c r="G85" s="250" t="n">
        <f aca="false">IF(Calculator!$E$17="YES",IF(A85&lt;Calculator!$G$17,0,MIN(MIN(MIN(MOD(A85*Calculator!$B$17/(Calculator!$D$7*150),1),1-MOD(A85*Calculator!$B$17/(Calculator!$D$7*150),1)),ABS(MOD(A85*Calculator!$B$17/(Calculator!$D$7*150),1)-0.5)),MIN(MIN(MOD(A85*Calculator!$C$17/(Calculator!$D$7*150),1),1-MOD(A85*Calculator!$C$17/(Calculator!$D$7*150),1)),ABS(MOD(A85*Calculator!$C$17/(Calculator!$D$7*150),1)-0.5)),IF(INT(2*A85*Calculator!$C$17/(Calculator!$D$7*150))&gt;INT(2*A85*Calculator!$B$17/(Calculator!$D$7*150)),0,1))),1)</f>
        <v>0.211017543859649</v>
      </c>
      <c r="H85" s="250" t="n">
        <f aca="false">IF(Calculator!$E$18="YES",IF(A85&lt;Calculator!$G$18,0,MIN(MIN(MIN(MOD(A85*Calculator!$B$18/(Calculator!$D$7*150),1),1-MOD(A85*Calculator!$B$18/(Calculator!$D$7*150),1)),ABS(MOD(A85*Calculator!$B$18/(Calculator!$D$7*150),1)-0.5)),MIN(MIN(MOD(A85*Calculator!$C$18/(Calculator!$D$7*150),1),1-MOD(A85*Calculator!$C$18/(Calculator!$D$7*150),1)),ABS(MOD(A85*Calculator!$C$18/(Calculator!$D$7*150),1)-0.5)),IF(INT(2*A85*Calculator!$C$18/(Calculator!$D$7*150))&gt;INT(2*A85*Calculator!$B$18/(Calculator!$D$7*150)),0,1))),1)</f>
        <v>1</v>
      </c>
      <c r="I85" s="250" t="n">
        <f aca="false">IF(Calculator!$E$19="YES",IF(A85&lt;Calculator!$G$19,0,MIN(MIN(MIN(MOD(A85*Calculator!$B$19/(Calculator!$D$7*150),1),1-MOD(A85*Calculator!$B$19/(Calculator!$D$7*150),1)),ABS(MOD(A85*Calculator!$B$19/(Calculator!$D$7*150),1)-0.5)),MIN(MIN(MOD(A85*Calculator!$C$19/(Calculator!$D$7*150),1),1-MOD(A85*Calculator!$C$19/(Calculator!$D$7*150),1)),ABS(MOD(A85*Calculator!$C$19/(Calculator!$D$7*150),1)-0.5)),IF(INT(2*A85*Calculator!$C$19/(Calculator!$D$7*150))&gt;INT(2*A85*Calculator!$B$19/(Calculator!$D$7*150)),0,1))),1)</f>
        <v>1</v>
      </c>
      <c r="J85" s="250" t="n">
        <f aca="false">IF(Calculator!$E$20="YES",IF(A85&lt;Calculator!$G$20,0,MIN(MIN(MIN(MOD(A85*Calculator!$B$20/(Calculator!$D$7*150),1),1-MOD(A85*Calculator!$B$20/(Calculator!$D$7*150),1)),ABS(MOD(A85*Calculator!$B$20/(Calculator!$D$7*150),1)-0.5)),MIN(MIN(MOD(A85*Calculator!$C$20/(Calculator!$D$7*150),1),1-MOD(A85*Calculator!$C$20/(Calculator!$D$7*150),1)),ABS(MOD(A85*Calculator!$C$20/(Calculator!$D$7*150),1)-0.5)),IF(INT(2*A85*Calculator!$C$20/(Calculator!$D$7*150))&gt;INT(2*A85*Calculator!$B$20/(Calculator!$D$7*150)),0,1))),1)</f>
        <v>1</v>
      </c>
      <c r="K85" s="250" t="n">
        <f aca="false">IF(Calculator!$E$21="YES",IF(A85&lt;Calculator!$G$21,0,MIN(MIN(MIN(MOD(A85*Calculator!$B$21/(Calculator!$D$7*150),1),1-MOD(A85*Calculator!$B$21/(Calculator!$D$7*150),1)),ABS(MOD(A85*Calculator!$B$21/(Calculator!$D$7*150),1)-0.5)),MIN(MIN(MOD(A85*Calculator!$C$21/(Calculator!$D$7*150),1),1-MOD(A85*Calculator!$C$21/(Calculator!$D$7*150),1)),ABS(MOD(A85*Calculator!$C$21/(Calculator!$D$7*150),1)-0.5)),IF(INT(2*A85*Calculator!$C$21/(Calculator!$D$7*150))&gt;INT(2*A85*Calculator!$B$21/(Calculator!$D$7*150)),0,1))),1)</f>
        <v>1</v>
      </c>
      <c r="L85" s="250" t="n">
        <f aca="false">IF(Calculator!$E$22="YES",IF(A85&lt;Calculator!$G$22,0,MIN(MIN(MIN(MOD(A85*Calculator!$B$22/(Calculator!$D$7*150),1),1-MOD(A85*Calculator!$B$22/(Calculator!$D$7*150),1)),ABS(MOD(A85*Calculator!$B$22/(Calculator!$D$7*150),1)-0.5)),MIN(MIN(MOD(A85*Calculator!$C$22/(Calculator!$D$7*150),1),1-MOD(A85*Calculator!$C$22/(Calculator!$D$7*150),1)),ABS(MOD(A85*Calculator!$C$22/(Calculator!$D$7*150),1)-0.5)),IF(INT(2*A85*Calculator!$C$22/(Calculator!$D$7*150))&gt;INT(2*A85*Calculator!$B$22/(Calculator!$D$7*150)),0,1))),1)</f>
        <v>1</v>
      </c>
      <c r="M85" s="250" t="n">
        <f aca="false">MIN(B85:L85)</f>
        <v>0.128771929824561</v>
      </c>
      <c r="N85" s="250" t="n">
        <f aca="false">SUMPRODUCT(($M$7:$M$557&gt;M85)*1)+SUMPRODUCT(($M$7:$M$557=M85)*(ROW($M$7:$M$557)&lt;ROW(M85)))+1</f>
        <v>24</v>
      </c>
      <c r="O85" s="250" t="str">
        <f aca="false">IF(M85&gt;=0.13,"★★★ EXCELLENT",IF(M85&gt;=0.12,"★★  GOOD",IF(M85&gt;=0.07,"★  FAIR",IF(M85&gt;=0.025,"⚠  MARGINAL","✗  AVOID"))))</f>
        <v>★★  GOOD</v>
      </c>
    </row>
    <row r="86" customFormat="false" ht="15" hidden="false" customHeight="true" outlineLevel="0" collapsed="false">
      <c r="A86" s="251" t="n">
        <v>12.9</v>
      </c>
      <c r="B86" s="252" t="n">
        <f aca="false">IF(Calculator!$E$12="YES",IF(A86&lt;Calculator!$G$12,0,MIN(MIN(MIN(MOD(A86*Calculator!$B$12/(Calculator!$D$7*150),1),1-MOD(A86*Calculator!$B$12/(Calculator!$D$7*150),1)),ABS(MOD(A86*Calculator!$B$12/(Calculator!$D$7*150),1)-0.5)),MIN(MIN(MOD(A86*Calculator!$C$12/(Calculator!$D$7*150),1),1-MOD(A86*Calculator!$C$12/(Calculator!$D$7*150),1)),ABS(MOD(A86*Calculator!$C$12/(Calculator!$D$7*150),1)-0.5)),IF(INT(2*A86*Calculator!$C$12/(Calculator!$D$7*150))&gt;INT(2*A86*Calculator!$B$12/(Calculator!$D$7*150)),0,1))),1)</f>
        <v>1</v>
      </c>
      <c r="C86" s="252" t="n">
        <f aca="false">IF(Calculator!$E$13="YES",IF(A86&lt;Calculator!$G$13,0,MIN(MIN(MIN(MOD(A86*Calculator!$B$13/(Calculator!$D$7*150),1),1-MOD(A86*Calculator!$B$13/(Calculator!$D$7*150),1)),ABS(MOD(A86*Calculator!$B$13/(Calculator!$D$7*150),1)-0.5)),MIN(MIN(MOD(A86*Calculator!$C$13/(Calculator!$D$7*150),1),1-MOD(A86*Calculator!$C$13/(Calculator!$D$7*150),1)),ABS(MOD(A86*Calculator!$C$13/(Calculator!$D$7*150),1)-0.5)),IF(INT(2*A86*Calculator!$C$13/(Calculator!$D$7*150))&gt;INT(2*A86*Calculator!$B$13/(Calculator!$D$7*150)),0,1))),1)</f>
        <v>1</v>
      </c>
      <c r="D86" s="252" t="n">
        <f aca="false">IF(Calculator!$E$14="YES",IF(A86&lt;Calculator!$G$14,0,MIN(MIN(MIN(MOD(A86*Calculator!$B$14/(Calculator!$D$7*150),1),1-MOD(A86*Calculator!$B$14/(Calculator!$D$7*150),1)),ABS(MOD(A86*Calculator!$B$14/(Calculator!$D$7*150),1)-0.5)),MIN(MIN(MOD(A86*Calculator!$C$14/(Calculator!$D$7*150),1),1-MOD(A86*Calculator!$C$14/(Calculator!$D$7*150),1)),ABS(MOD(A86*Calculator!$C$14/(Calculator!$D$7*150),1)-0.5)),IF(INT(2*A86*Calculator!$C$14/(Calculator!$D$7*150))&gt;INT(2*A86*Calculator!$B$14/(Calculator!$D$7*150)),0,1))),1)</f>
        <v>1</v>
      </c>
      <c r="E86" s="252" t="n">
        <f aca="false">IF(Calculator!$E$15="YES",IF(A86&lt;Calculator!$G$15,0,MIN(MIN(MIN(MOD(A86*Calculator!$B$15/(Calculator!$D$7*150),1),1-MOD(A86*Calculator!$B$15/(Calculator!$D$7*150),1)),ABS(MOD(A86*Calculator!$B$15/(Calculator!$D$7*150),1)-0.5)),MIN(MIN(MOD(A86*Calculator!$C$15/(Calculator!$D$7*150),1),1-MOD(A86*Calculator!$C$15/(Calculator!$D$7*150),1)),ABS(MOD(A86*Calculator!$C$15/(Calculator!$D$7*150),1)-0.5)),IF(INT(2*A86*Calculator!$C$15/(Calculator!$D$7*150))&gt;INT(2*A86*Calculator!$B$15/(Calculator!$D$7*150)),0,1))),1)</f>
        <v>0.133684210526316</v>
      </c>
      <c r="F86" s="252" t="n">
        <f aca="false">IF(Calculator!$E$16="YES",IF(A86&lt;Calculator!$G$16,0,MIN(MIN(MIN(MOD(A86*Calculator!$B$16/(Calculator!$D$7*150),1),1-MOD(A86*Calculator!$B$16/(Calculator!$D$7*150),1)),ABS(MOD(A86*Calculator!$B$16/(Calculator!$D$7*150),1)-0.5)),MIN(MIN(MOD(A86*Calculator!$C$16/(Calculator!$D$7*150),1),1-MOD(A86*Calculator!$C$16/(Calculator!$D$7*150),1)),ABS(MOD(A86*Calculator!$C$16/(Calculator!$D$7*150),1)-0.5)),IF(INT(2*A86*Calculator!$C$16/(Calculator!$D$7*150))&gt;INT(2*A86*Calculator!$B$16/(Calculator!$D$7*150)),0,1))),1)</f>
        <v>1</v>
      </c>
      <c r="G86" s="252" t="n">
        <f aca="false">IF(Calculator!$E$17="YES",IF(A86&lt;Calculator!$G$17,0,MIN(MIN(MIN(MOD(A86*Calculator!$B$17/(Calculator!$D$7*150),1),1-MOD(A86*Calculator!$B$17/(Calculator!$D$7*150),1)),ABS(MOD(A86*Calculator!$B$17/(Calculator!$D$7*150),1)-0.5)),MIN(MIN(MOD(A86*Calculator!$C$17/(Calculator!$D$7*150),1),1-MOD(A86*Calculator!$C$17/(Calculator!$D$7*150),1)),ABS(MOD(A86*Calculator!$C$17/(Calculator!$D$7*150),1)-0.5)),IF(INT(2*A86*Calculator!$C$17/(Calculator!$D$7*150))&gt;INT(2*A86*Calculator!$B$17/(Calculator!$D$7*150)),0,1))),1)</f>
        <v>0.200947368421053</v>
      </c>
      <c r="H86" s="252" t="n">
        <f aca="false">IF(Calculator!$E$18="YES",IF(A86&lt;Calculator!$G$18,0,MIN(MIN(MIN(MOD(A86*Calculator!$B$18/(Calculator!$D$7*150),1),1-MOD(A86*Calculator!$B$18/(Calculator!$D$7*150),1)),ABS(MOD(A86*Calculator!$B$18/(Calculator!$D$7*150),1)-0.5)),MIN(MIN(MOD(A86*Calculator!$C$18/(Calculator!$D$7*150),1),1-MOD(A86*Calculator!$C$18/(Calculator!$D$7*150),1)),ABS(MOD(A86*Calculator!$C$18/(Calculator!$D$7*150),1)-0.5)),IF(INT(2*A86*Calculator!$C$18/(Calculator!$D$7*150))&gt;INT(2*A86*Calculator!$B$18/(Calculator!$D$7*150)),0,1))),1)</f>
        <v>1</v>
      </c>
      <c r="I86" s="252" t="n">
        <f aca="false">IF(Calculator!$E$19="YES",IF(A86&lt;Calculator!$G$19,0,MIN(MIN(MIN(MOD(A86*Calculator!$B$19/(Calculator!$D$7*150),1),1-MOD(A86*Calculator!$B$19/(Calculator!$D$7*150),1)),ABS(MOD(A86*Calculator!$B$19/(Calculator!$D$7*150),1)-0.5)),MIN(MIN(MOD(A86*Calculator!$C$19/(Calculator!$D$7*150),1),1-MOD(A86*Calculator!$C$19/(Calculator!$D$7*150),1)),ABS(MOD(A86*Calculator!$C$19/(Calculator!$D$7*150),1)-0.5)),IF(INT(2*A86*Calculator!$C$19/(Calculator!$D$7*150))&gt;INT(2*A86*Calculator!$B$19/(Calculator!$D$7*150)),0,1))),1)</f>
        <v>1</v>
      </c>
      <c r="J86" s="252" t="n">
        <f aca="false">IF(Calculator!$E$20="YES",IF(A86&lt;Calculator!$G$20,0,MIN(MIN(MIN(MOD(A86*Calculator!$B$20/(Calculator!$D$7*150),1),1-MOD(A86*Calculator!$B$20/(Calculator!$D$7*150),1)),ABS(MOD(A86*Calculator!$B$20/(Calculator!$D$7*150),1)-0.5)),MIN(MIN(MOD(A86*Calculator!$C$20/(Calculator!$D$7*150),1),1-MOD(A86*Calculator!$C$20/(Calculator!$D$7*150),1)),ABS(MOD(A86*Calculator!$C$20/(Calculator!$D$7*150),1)-0.5)),IF(INT(2*A86*Calculator!$C$20/(Calculator!$D$7*150))&gt;INT(2*A86*Calculator!$B$20/(Calculator!$D$7*150)),0,1))),1)</f>
        <v>1</v>
      </c>
      <c r="K86" s="252" t="n">
        <f aca="false">IF(Calculator!$E$21="YES",IF(A86&lt;Calculator!$G$21,0,MIN(MIN(MIN(MOD(A86*Calculator!$B$21/(Calculator!$D$7*150),1),1-MOD(A86*Calculator!$B$21/(Calculator!$D$7*150),1)),ABS(MOD(A86*Calculator!$B$21/(Calculator!$D$7*150),1)-0.5)),MIN(MIN(MOD(A86*Calculator!$C$21/(Calculator!$D$7*150),1),1-MOD(A86*Calculator!$C$21/(Calculator!$D$7*150),1)),ABS(MOD(A86*Calculator!$C$21/(Calculator!$D$7*150),1)-0.5)),IF(INT(2*A86*Calculator!$C$21/(Calculator!$D$7*150))&gt;INT(2*A86*Calculator!$B$21/(Calculator!$D$7*150)),0,1))),1)</f>
        <v>1</v>
      </c>
      <c r="L86" s="252" t="n">
        <f aca="false">IF(Calculator!$E$22="YES",IF(A86&lt;Calculator!$G$22,0,MIN(MIN(MIN(MOD(A86*Calculator!$B$22/(Calculator!$D$7*150),1),1-MOD(A86*Calculator!$B$22/(Calculator!$D$7*150),1)),ABS(MOD(A86*Calculator!$B$22/(Calculator!$D$7*150),1)-0.5)),MIN(MIN(MOD(A86*Calculator!$C$22/(Calculator!$D$7*150),1),1-MOD(A86*Calculator!$C$22/(Calculator!$D$7*150),1)),ABS(MOD(A86*Calculator!$C$22/(Calculator!$D$7*150),1)-0.5)),IF(INT(2*A86*Calculator!$C$22/(Calculator!$D$7*150))&gt;INT(2*A86*Calculator!$B$22/(Calculator!$D$7*150)),0,1))),1)</f>
        <v>1</v>
      </c>
      <c r="M86" s="252" t="n">
        <f aca="false">MIN(B86:L86)</f>
        <v>0.133684210526316</v>
      </c>
      <c r="N86" s="252" t="n">
        <f aca="false">SUMPRODUCT(($M$7:$M$557&gt;M86)*1)+SUMPRODUCT(($M$7:$M$557=M86)*(ROW($M$7:$M$557)&lt;ROW(M86)))+1</f>
        <v>16</v>
      </c>
      <c r="O86" s="252" t="str">
        <f aca="false">IF(M86&gt;=0.13,"★★★ EXCELLENT",IF(M86&gt;=0.12,"★★  GOOD",IF(M86&gt;=0.07,"★  FAIR",IF(M86&gt;=0.025,"⚠  MARGINAL","✗  AVOID"))))</f>
        <v>★★★ EXCELLENT</v>
      </c>
    </row>
    <row r="87" customFormat="false" ht="15" hidden="false" customHeight="true" outlineLevel="0" collapsed="false">
      <c r="A87" s="249" t="n">
        <v>13</v>
      </c>
      <c r="B87" s="250" t="n">
        <f aca="false">IF(Calculator!$E$12="YES",IF(A87&lt;Calculator!$G$12,0,MIN(MIN(MIN(MOD(A87*Calculator!$B$12/(Calculator!$D$7*150),1),1-MOD(A87*Calculator!$B$12/(Calculator!$D$7*150),1)),ABS(MOD(A87*Calculator!$B$12/(Calculator!$D$7*150),1)-0.5)),MIN(MIN(MOD(A87*Calculator!$C$12/(Calculator!$D$7*150),1),1-MOD(A87*Calculator!$C$12/(Calculator!$D$7*150),1)),ABS(MOD(A87*Calculator!$C$12/(Calculator!$D$7*150),1)-0.5)),IF(INT(2*A87*Calculator!$C$12/(Calculator!$D$7*150))&gt;INT(2*A87*Calculator!$B$12/(Calculator!$D$7*150)),0,1))),1)</f>
        <v>1</v>
      </c>
      <c r="C87" s="250" t="n">
        <f aca="false">IF(Calculator!$E$13="YES",IF(A87&lt;Calculator!$G$13,0,MIN(MIN(MIN(MOD(A87*Calculator!$B$13/(Calculator!$D$7*150),1),1-MOD(A87*Calculator!$B$13/(Calculator!$D$7*150),1)),ABS(MOD(A87*Calculator!$B$13/(Calculator!$D$7*150),1)-0.5)),MIN(MIN(MOD(A87*Calculator!$C$13/(Calculator!$D$7*150),1),1-MOD(A87*Calculator!$C$13/(Calculator!$D$7*150),1)),ABS(MOD(A87*Calculator!$C$13/(Calculator!$D$7*150),1)-0.5)),IF(INT(2*A87*Calculator!$C$13/(Calculator!$D$7*150))&gt;INT(2*A87*Calculator!$B$13/(Calculator!$D$7*150)),0,1))),1)</f>
        <v>1</v>
      </c>
      <c r="D87" s="250" t="n">
        <f aca="false">IF(Calculator!$E$14="YES",IF(A87&lt;Calculator!$G$14,0,MIN(MIN(MIN(MOD(A87*Calculator!$B$14/(Calculator!$D$7*150),1),1-MOD(A87*Calculator!$B$14/(Calculator!$D$7*150),1)),ABS(MOD(A87*Calculator!$B$14/(Calculator!$D$7*150),1)-0.5)),MIN(MIN(MOD(A87*Calculator!$C$14/(Calculator!$D$7*150),1),1-MOD(A87*Calculator!$C$14/(Calculator!$D$7*150),1)),ABS(MOD(A87*Calculator!$C$14/(Calculator!$D$7*150),1)-0.5)),IF(INT(2*A87*Calculator!$C$14/(Calculator!$D$7*150))&gt;INT(2*A87*Calculator!$B$14/(Calculator!$D$7*150)),0,1))),1)</f>
        <v>1</v>
      </c>
      <c r="E87" s="250" t="n">
        <f aca="false">IF(Calculator!$E$15="YES",IF(A87&lt;Calculator!$G$15,0,MIN(MIN(MIN(MOD(A87*Calculator!$B$15/(Calculator!$D$7*150),1),1-MOD(A87*Calculator!$B$15/(Calculator!$D$7*150),1)),ABS(MOD(A87*Calculator!$B$15/(Calculator!$D$7*150),1)-0.5)),MIN(MIN(MOD(A87*Calculator!$C$15/(Calculator!$D$7*150),1),1-MOD(A87*Calculator!$C$15/(Calculator!$D$7*150),1)),ABS(MOD(A87*Calculator!$C$15/(Calculator!$D$7*150),1)-0.5)),IF(INT(2*A87*Calculator!$C$15/(Calculator!$D$7*150))&gt;INT(2*A87*Calculator!$B$15/(Calculator!$D$7*150)),0,1))),1)</f>
        <v>0.13859649122807</v>
      </c>
      <c r="F87" s="250" t="n">
        <f aca="false">IF(Calculator!$E$16="YES",IF(A87&lt;Calculator!$G$16,0,MIN(MIN(MIN(MOD(A87*Calculator!$B$16/(Calculator!$D$7*150),1),1-MOD(A87*Calculator!$B$16/(Calculator!$D$7*150),1)),ABS(MOD(A87*Calculator!$B$16/(Calculator!$D$7*150),1)-0.5)),MIN(MIN(MOD(A87*Calculator!$C$16/(Calculator!$D$7*150),1),1-MOD(A87*Calculator!$C$16/(Calculator!$D$7*150),1)),ABS(MOD(A87*Calculator!$C$16/(Calculator!$D$7*150),1)-0.5)),IF(INT(2*A87*Calculator!$C$16/(Calculator!$D$7*150))&gt;INT(2*A87*Calculator!$B$16/(Calculator!$D$7*150)),0,1))),1)</f>
        <v>1</v>
      </c>
      <c r="G87" s="250" t="n">
        <f aca="false">IF(Calculator!$E$17="YES",IF(A87&lt;Calculator!$G$17,0,MIN(MIN(MIN(MOD(A87*Calculator!$B$17/(Calculator!$D$7*150),1),1-MOD(A87*Calculator!$B$17/(Calculator!$D$7*150),1)),ABS(MOD(A87*Calculator!$B$17/(Calculator!$D$7*150),1)-0.5)),MIN(MIN(MOD(A87*Calculator!$C$17/(Calculator!$D$7*150),1),1-MOD(A87*Calculator!$C$17/(Calculator!$D$7*150),1)),ABS(MOD(A87*Calculator!$C$17/(Calculator!$D$7*150),1)-0.5)),IF(INT(2*A87*Calculator!$C$17/(Calculator!$D$7*150))&gt;INT(2*A87*Calculator!$B$17/(Calculator!$D$7*150)),0,1))),1)</f>
        <v>0.190877192982456</v>
      </c>
      <c r="H87" s="250" t="n">
        <f aca="false">IF(Calculator!$E$18="YES",IF(A87&lt;Calculator!$G$18,0,MIN(MIN(MIN(MOD(A87*Calculator!$B$18/(Calculator!$D$7*150),1),1-MOD(A87*Calculator!$B$18/(Calculator!$D$7*150),1)),ABS(MOD(A87*Calculator!$B$18/(Calculator!$D$7*150),1)-0.5)),MIN(MIN(MOD(A87*Calculator!$C$18/(Calculator!$D$7*150),1),1-MOD(A87*Calculator!$C$18/(Calculator!$D$7*150),1)),ABS(MOD(A87*Calculator!$C$18/(Calculator!$D$7*150),1)-0.5)),IF(INT(2*A87*Calculator!$C$18/(Calculator!$D$7*150))&gt;INT(2*A87*Calculator!$B$18/(Calculator!$D$7*150)),0,1))),1)</f>
        <v>1</v>
      </c>
      <c r="I87" s="250" t="n">
        <f aca="false">IF(Calculator!$E$19="YES",IF(A87&lt;Calculator!$G$19,0,MIN(MIN(MIN(MOD(A87*Calculator!$B$19/(Calculator!$D$7*150),1),1-MOD(A87*Calculator!$B$19/(Calculator!$D$7*150),1)),ABS(MOD(A87*Calculator!$B$19/(Calculator!$D$7*150),1)-0.5)),MIN(MIN(MOD(A87*Calculator!$C$19/(Calculator!$D$7*150),1),1-MOD(A87*Calculator!$C$19/(Calculator!$D$7*150),1)),ABS(MOD(A87*Calculator!$C$19/(Calculator!$D$7*150),1)-0.5)),IF(INT(2*A87*Calculator!$C$19/(Calculator!$D$7*150))&gt;INT(2*A87*Calculator!$B$19/(Calculator!$D$7*150)),0,1))),1)</f>
        <v>1</v>
      </c>
      <c r="J87" s="250" t="n">
        <f aca="false">IF(Calculator!$E$20="YES",IF(A87&lt;Calculator!$G$20,0,MIN(MIN(MIN(MOD(A87*Calculator!$B$20/(Calculator!$D$7*150),1),1-MOD(A87*Calculator!$B$20/(Calculator!$D$7*150),1)),ABS(MOD(A87*Calculator!$B$20/(Calculator!$D$7*150),1)-0.5)),MIN(MIN(MOD(A87*Calculator!$C$20/(Calculator!$D$7*150),1),1-MOD(A87*Calculator!$C$20/(Calculator!$D$7*150),1)),ABS(MOD(A87*Calculator!$C$20/(Calculator!$D$7*150),1)-0.5)),IF(INT(2*A87*Calculator!$C$20/(Calculator!$D$7*150))&gt;INT(2*A87*Calculator!$B$20/(Calculator!$D$7*150)),0,1))),1)</f>
        <v>1</v>
      </c>
      <c r="K87" s="250" t="n">
        <f aca="false">IF(Calculator!$E$21="YES",IF(A87&lt;Calculator!$G$21,0,MIN(MIN(MIN(MOD(A87*Calculator!$B$21/(Calculator!$D$7*150),1),1-MOD(A87*Calculator!$B$21/(Calculator!$D$7*150),1)),ABS(MOD(A87*Calculator!$B$21/(Calculator!$D$7*150),1)-0.5)),MIN(MIN(MOD(A87*Calculator!$C$21/(Calculator!$D$7*150),1),1-MOD(A87*Calculator!$C$21/(Calculator!$D$7*150),1)),ABS(MOD(A87*Calculator!$C$21/(Calculator!$D$7*150),1)-0.5)),IF(INT(2*A87*Calculator!$C$21/(Calculator!$D$7*150))&gt;INT(2*A87*Calculator!$B$21/(Calculator!$D$7*150)),0,1))),1)</f>
        <v>1</v>
      </c>
      <c r="L87" s="250" t="n">
        <f aca="false">IF(Calculator!$E$22="YES",IF(A87&lt;Calculator!$G$22,0,MIN(MIN(MIN(MOD(A87*Calculator!$B$22/(Calculator!$D$7*150),1),1-MOD(A87*Calculator!$B$22/(Calculator!$D$7*150),1)),ABS(MOD(A87*Calculator!$B$22/(Calculator!$D$7*150),1)-0.5)),MIN(MIN(MOD(A87*Calculator!$C$22/(Calculator!$D$7*150),1),1-MOD(A87*Calculator!$C$22/(Calculator!$D$7*150),1)),ABS(MOD(A87*Calculator!$C$22/(Calculator!$D$7*150),1)-0.5)),IF(INT(2*A87*Calculator!$C$22/(Calculator!$D$7*150))&gt;INT(2*A87*Calculator!$B$22/(Calculator!$D$7*150)),0,1))),1)</f>
        <v>1</v>
      </c>
      <c r="M87" s="250" t="n">
        <f aca="false">MIN(B87:L87)</f>
        <v>0.13859649122807</v>
      </c>
      <c r="N87" s="250" t="n">
        <f aca="false">SUMPRODUCT(($M$7:$M$557&gt;M87)*1)+SUMPRODUCT(($M$7:$M$557=M87)*(ROW($M$7:$M$557)&lt;ROW(M87)))+1</f>
        <v>11</v>
      </c>
      <c r="O87" s="250" t="str">
        <f aca="false">IF(M87&gt;=0.13,"★★★ EXCELLENT",IF(M87&gt;=0.12,"★★  GOOD",IF(M87&gt;=0.07,"★  FAIR",IF(M87&gt;=0.025,"⚠  MARGINAL","✗  AVOID"))))</f>
        <v>★★★ EXCELLENT</v>
      </c>
    </row>
    <row r="88" customFormat="false" ht="15" hidden="false" customHeight="true" outlineLevel="0" collapsed="false">
      <c r="A88" s="251" t="n">
        <v>13.1</v>
      </c>
      <c r="B88" s="252" t="n">
        <f aca="false">IF(Calculator!$E$12="YES",IF(A88&lt;Calculator!$G$12,0,MIN(MIN(MIN(MOD(A88*Calculator!$B$12/(Calculator!$D$7*150),1),1-MOD(A88*Calculator!$B$12/(Calculator!$D$7*150),1)),ABS(MOD(A88*Calculator!$B$12/(Calculator!$D$7*150),1)-0.5)),MIN(MIN(MOD(A88*Calculator!$C$12/(Calculator!$D$7*150),1),1-MOD(A88*Calculator!$C$12/(Calculator!$D$7*150),1)),ABS(MOD(A88*Calculator!$C$12/(Calculator!$D$7*150),1)-0.5)),IF(INT(2*A88*Calculator!$C$12/(Calculator!$D$7*150))&gt;INT(2*A88*Calculator!$B$12/(Calculator!$D$7*150)),0,1))),1)</f>
        <v>1</v>
      </c>
      <c r="C88" s="252" t="n">
        <f aca="false">IF(Calculator!$E$13="YES",IF(A88&lt;Calculator!$G$13,0,MIN(MIN(MIN(MOD(A88*Calculator!$B$13/(Calculator!$D$7*150),1),1-MOD(A88*Calculator!$B$13/(Calculator!$D$7*150),1)),ABS(MOD(A88*Calculator!$B$13/(Calculator!$D$7*150),1)-0.5)),MIN(MIN(MOD(A88*Calculator!$C$13/(Calculator!$D$7*150),1),1-MOD(A88*Calculator!$C$13/(Calculator!$D$7*150),1)),ABS(MOD(A88*Calculator!$C$13/(Calculator!$D$7*150),1)-0.5)),IF(INT(2*A88*Calculator!$C$13/(Calculator!$D$7*150))&gt;INT(2*A88*Calculator!$B$13/(Calculator!$D$7*150)),0,1))),1)</f>
        <v>1</v>
      </c>
      <c r="D88" s="252" t="n">
        <f aca="false">IF(Calculator!$E$14="YES",IF(A88&lt;Calculator!$G$14,0,MIN(MIN(MIN(MOD(A88*Calculator!$B$14/(Calculator!$D$7*150),1),1-MOD(A88*Calculator!$B$14/(Calculator!$D$7*150),1)),ABS(MOD(A88*Calculator!$B$14/(Calculator!$D$7*150),1)-0.5)),MIN(MIN(MOD(A88*Calculator!$C$14/(Calculator!$D$7*150),1),1-MOD(A88*Calculator!$C$14/(Calculator!$D$7*150),1)),ABS(MOD(A88*Calculator!$C$14/(Calculator!$D$7*150),1)-0.5)),IF(INT(2*A88*Calculator!$C$14/(Calculator!$D$7*150))&gt;INT(2*A88*Calculator!$B$14/(Calculator!$D$7*150)),0,1))),1)</f>
        <v>1</v>
      </c>
      <c r="E88" s="252" t="n">
        <f aca="false">IF(Calculator!$E$15="YES",IF(A88&lt;Calculator!$G$15,0,MIN(MIN(MIN(MOD(A88*Calculator!$B$15/(Calculator!$D$7*150),1),1-MOD(A88*Calculator!$B$15/(Calculator!$D$7*150),1)),ABS(MOD(A88*Calculator!$B$15/(Calculator!$D$7*150),1)-0.5)),MIN(MIN(MOD(A88*Calculator!$C$15/(Calculator!$D$7*150),1),1-MOD(A88*Calculator!$C$15/(Calculator!$D$7*150),1)),ABS(MOD(A88*Calculator!$C$15/(Calculator!$D$7*150),1)-0.5)),IF(INT(2*A88*Calculator!$C$15/(Calculator!$D$7*150))&gt;INT(2*A88*Calculator!$B$15/(Calculator!$D$7*150)),0,1))),1)</f>
        <v>0.143508771929825</v>
      </c>
      <c r="F88" s="252" t="n">
        <f aca="false">IF(Calculator!$E$16="YES",IF(A88&lt;Calculator!$G$16,0,MIN(MIN(MIN(MOD(A88*Calculator!$B$16/(Calculator!$D$7*150),1),1-MOD(A88*Calculator!$B$16/(Calculator!$D$7*150),1)),ABS(MOD(A88*Calculator!$B$16/(Calculator!$D$7*150),1)-0.5)),MIN(MIN(MOD(A88*Calculator!$C$16/(Calculator!$D$7*150),1),1-MOD(A88*Calculator!$C$16/(Calculator!$D$7*150),1)),ABS(MOD(A88*Calculator!$C$16/(Calculator!$D$7*150),1)-0.5)),IF(INT(2*A88*Calculator!$C$16/(Calculator!$D$7*150))&gt;INT(2*A88*Calculator!$B$16/(Calculator!$D$7*150)),0,1))),1)</f>
        <v>1</v>
      </c>
      <c r="G88" s="252" t="n">
        <f aca="false">IF(Calculator!$E$17="YES",IF(A88&lt;Calculator!$G$17,0,MIN(MIN(MIN(MOD(A88*Calculator!$B$17/(Calculator!$D$7*150),1),1-MOD(A88*Calculator!$B$17/(Calculator!$D$7*150),1)),ABS(MOD(A88*Calculator!$B$17/(Calculator!$D$7*150),1)-0.5)),MIN(MIN(MOD(A88*Calculator!$C$17/(Calculator!$D$7*150),1),1-MOD(A88*Calculator!$C$17/(Calculator!$D$7*150),1)),ABS(MOD(A88*Calculator!$C$17/(Calculator!$D$7*150),1)-0.5)),IF(INT(2*A88*Calculator!$C$17/(Calculator!$D$7*150))&gt;INT(2*A88*Calculator!$B$17/(Calculator!$D$7*150)),0,1))),1)</f>
        <v>0.18080701754386</v>
      </c>
      <c r="H88" s="252" t="n">
        <f aca="false">IF(Calculator!$E$18="YES",IF(A88&lt;Calculator!$G$18,0,MIN(MIN(MIN(MOD(A88*Calculator!$B$18/(Calculator!$D$7*150),1),1-MOD(A88*Calculator!$B$18/(Calculator!$D$7*150),1)),ABS(MOD(A88*Calculator!$B$18/(Calculator!$D$7*150),1)-0.5)),MIN(MIN(MOD(A88*Calculator!$C$18/(Calculator!$D$7*150),1),1-MOD(A88*Calculator!$C$18/(Calculator!$D$7*150),1)),ABS(MOD(A88*Calculator!$C$18/(Calculator!$D$7*150),1)-0.5)),IF(INT(2*A88*Calculator!$C$18/(Calculator!$D$7*150))&gt;INT(2*A88*Calculator!$B$18/(Calculator!$D$7*150)),0,1))),1)</f>
        <v>1</v>
      </c>
      <c r="I88" s="252" t="n">
        <f aca="false">IF(Calculator!$E$19="YES",IF(A88&lt;Calculator!$G$19,0,MIN(MIN(MIN(MOD(A88*Calculator!$B$19/(Calculator!$D$7*150),1),1-MOD(A88*Calculator!$B$19/(Calculator!$D$7*150),1)),ABS(MOD(A88*Calculator!$B$19/(Calculator!$D$7*150),1)-0.5)),MIN(MIN(MOD(A88*Calculator!$C$19/(Calculator!$D$7*150),1),1-MOD(A88*Calculator!$C$19/(Calculator!$D$7*150),1)),ABS(MOD(A88*Calculator!$C$19/(Calculator!$D$7*150),1)-0.5)),IF(INT(2*A88*Calculator!$C$19/(Calculator!$D$7*150))&gt;INT(2*A88*Calculator!$B$19/(Calculator!$D$7*150)),0,1))),1)</f>
        <v>1</v>
      </c>
      <c r="J88" s="252" t="n">
        <f aca="false">IF(Calculator!$E$20="YES",IF(A88&lt;Calculator!$G$20,0,MIN(MIN(MIN(MOD(A88*Calculator!$B$20/(Calculator!$D$7*150),1),1-MOD(A88*Calculator!$B$20/(Calculator!$D$7*150),1)),ABS(MOD(A88*Calculator!$B$20/(Calculator!$D$7*150),1)-0.5)),MIN(MIN(MOD(A88*Calculator!$C$20/(Calculator!$D$7*150),1),1-MOD(A88*Calculator!$C$20/(Calculator!$D$7*150),1)),ABS(MOD(A88*Calculator!$C$20/(Calculator!$D$7*150),1)-0.5)),IF(INT(2*A88*Calculator!$C$20/(Calculator!$D$7*150))&gt;INT(2*A88*Calculator!$B$20/(Calculator!$D$7*150)),0,1))),1)</f>
        <v>1</v>
      </c>
      <c r="K88" s="252" t="n">
        <f aca="false">IF(Calculator!$E$21="YES",IF(A88&lt;Calculator!$G$21,0,MIN(MIN(MIN(MOD(A88*Calculator!$B$21/(Calculator!$D$7*150),1),1-MOD(A88*Calculator!$B$21/(Calculator!$D$7*150),1)),ABS(MOD(A88*Calculator!$B$21/(Calculator!$D$7*150),1)-0.5)),MIN(MIN(MOD(A88*Calculator!$C$21/(Calculator!$D$7*150),1),1-MOD(A88*Calculator!$C$21/(Calculator!$D$7*150),1)),ABS(MOD(A88*Calculator!$C$21/(Calculator!$D$7*150),1)-0.5)),IF(INT(2*A88*Calculator!$C$21/(Calculator!$D$7*150))&gt;INT(2*A88*Calculator!$B$21/(Calculator!$D$7*150)),0,1))),1)</f>
        <v>1</v>
      </c>
      <c r="L88" s="252" t="n">
        <f aca="false">IF(Calculator!$E$22="YES",IF(A88&lt;Calculator!$G$22,0,MIN(MIN(MIN(MOD(A88*Calculator!$B$22/(Calculator!$D$7*150),1),1-MOD(A88*Calculator!$B$22/(Calculator!$D$7*150),1)),ABS(MOD(A88*Calculator!$B$22/(Calculator!$D$7*150),1)-0.5)),MIN(MIN(MOD(A88*Calculator!$C$22/(Calculator!$D$7*150),1),1-MOD(A88*Calculator!$C$22/(Calculator!$D$7*150),1)),ABS(MOD(A88*Calculator!$C$22/(Calculator!$D$7*150),1)-0.5)),IF(INT(2*A88*Calculator!$C$22/(Calculator!$D$7*150))&gt;INT(2*A88*Calculator!$B$22/(Calculator!$D$7*150)),0,1))),1)</f>
        <v>1</v>
      </c>
      <c r="M88" s="252" t="n">
        <f aca="false">MIN(B88:L88)</f>
        <v>0.143508771929825</v>
      </c>
      <c r="N88" s="252" t="n">
        <f aca="false">SUMPRODUCT(($M$7:$M$557&gt;M88)*1)+SUMPRODUCT(($M$7:$M$557=M88)*(ROW($M$7:$M$557)&lt;ROW(M88)))+1</f>
        <v>6</v>
      </c>
      <c r="O88" s="252" t="str">
        <f aca="false">IF(M88&gt;=0.13,"★★★ EXCELLENT",IF(M88&gt;=0.12,"★★  GOOD",IF(M88&gt;=0.07,"★  FAIR",IF(M88&gt;=0.025,"⚠  MARGINAL","✗  AVOID"))))</f>
        <v>★★★ EXCELLENT</v>
      </c>
    </row>
    <row r="89" customFormat="false" ht="15" hidden="false" customHeight="true" outlineLevel="0" collapsed="false">
      <c r="A89" s="249" t="n">
        <v>13.2</v>
      </c>
      <c r="B89" s="250" t="n">
        <f aca="false">IF(Calculator!$E$12="YES",IF(A89&lt;Calculator!$G$12,0,MIN(MIN(MIN(MOD(A89*Calculator!$B$12/(Calculator!$D$7*150),1),1-MOD(A89*Calculator!$B$12/(Calculator!$D$7*150),1)),ABS(MOD(A89*Calculator!$B$12/(Calculator!$D$7*150),1)-0.5)),MIN(MIN(MOD(A89*Calculator!$C$12/(Calculator!$D$7*150),1),1-MOD(A89*Calculator!$C$12/(Calculator!$D$7*150),1)),ABS(MOD(A89*Calculator!$C$12/(Calculator!$D$7*150),1)-0.5)),IF(INT(2*A89*Calculator!$C$12/(Calculator!$D$7*150))&gt;INT(2*A89*Calculator!$B$12/(Calculator!$D$7*150)),0,1))),1)</f>
        <v>1</v>
      </c>
      <c r="C89" s="250" t="n">
        <f aca="false">IF(Calculator!$E$13="YES",IF(A89&lt;Calculator!$G$13,0,MIN(MIN(MIN(MOD(A89*Calculator!$B$13/(Calculator!$D$7*150),1),1-MOD(A89*Calculator!$B$13/(Calculator!$D$7*150),1)),ABS(MOD(A89*Calculator!$B$13/(Calculator!$D$7*150),1)-0.5)),MIN(MIN(MOD(A89*Calculator!$C$13/(Calculator!$D$7*150),1),1-MOD(A89*Calculator!$C$13/(Calculator!$D$7*150),1)),ABS(MOD(A89*Calculator!$C$13/(Calculator!$D$7*150),1)-0.5)),IF(INT(2*A89*Calculator!$C$13/(Calculator!$D$7*150))&gt;INT(2*A89*Calculator!$B$13/(Calculator!$D$7*150)),0,1))),1)</f>
        <v>1</v>
      </c>
      <c r="D89" s="250" t="n">
        <f aca="false">IF(Calculator!$E$14="YES",IF(A89&lt;Calculator!$G$14,0,MIN(MIN(MIN(MOD(A89*Calculator!$B$14/(Calculator!$D$7*150),1),1-MOD(A89*Calculator!$B$14/(Calculator!$D$7*150),1)),ABS(MOD(A89*Calculator!$B$14/(Calculator!$D$7*150),1)-0.5)),MIN(MIN(MOD(A89*Calculator!$C$14/(Calculator!$D$7*150),1),1-MOD(A89*Calculator!$C$14/(Calculator!$D$7*150),1)),ABS(MOD(A89*Calculator!$C$14/(Calculator!$D$7*150),1)-0.5)),IF(INT(2*A89*Calculator!$C$14/(Calculator!$D$7*150))&gt;INT(2*A89*Calculator!$B$14/(Calculator!$D$7*150)),0,1))),1)</f>
        <v>1</v>
      </c>
      <c r="E89" s="250" t="n">
        <f aca="false">IF(Calculator!$E$15="YES",IF(A89&lt;Calculator!$G$15,0,MIN(MIN(MIN(MOD(A89*Calculator!$B$15/(Calculator!$D$7*150),1),1-MOD(A89*Calculator!$B$15/(Calculator!$D$7*150),1)),ABS(MOD(A89*Calculator!$B$15/(Calculator!$D$7*150),1)-0.5)),MIN(MIN(MOD(A89*Calculator!$C$15/(Calculator!$D$7*150),1),1-MOD(A89*Calculator!$C$15/(Calculator!$D$7*150),1)),ABS(MOD(A89*Calculator!$C$15/(Calculator!$D$7*150),1)-0.5)),IF(INT(2*A89*Calculator!$C$15/(Calculator!$D$7*150))&gt;INT(2*A89*Calculator!$B$15/(Calculator!$D$7*150)),0,1))),1)</f>
        <v>0.148421052631579</v>
      </c>
      <c r="F89" s="250" t="n">
        <f aca="false">IF(Calculator!$E$16="YES",IF(A89&lt;Calculator!$G$16,0,MIN(MIN(MIN(MOD(A89*Calculator!$B$16/(Calculator!$D$7*150),1),1-MOD(A89*Calculator!$B$16/(Calculator!$D$7*150),1)),ABS(MOD(A89*Calculator!$B$16/(Calculator!$D$7*150),1)-0.5)),MIN(MIN(MOD(A89*Calculator!$C$16/(Calculator!$D$7*150),1),1-MOD(A89*Calculator!$C$16/(Calculator!$D$7*150),1)),ABS(MOD(A89*Calculator!$C$16/(Calculator!$D$7*150),1)-0.5)),IF(INT(2*A89*Calculator!$C$16/(Calculator!$D$7*150))&gt;INT(2*A89*Calculator!$B$16/(Calculator!$D$7*150)),0,1))),1)</f>
        <v>1</v>
      </c>
      <c r="G89" s="250" t="n">
        <f aca="false">IF(Calculator!$E$17="YES",IF(A89&lt;Calculator!$G$17,0,MIN(MIN(MIN(MOD(A89*Calculator!$B$17/(Calculator!$D$7*150),1),1-MOD(A89*Calculator!$B$17/(Calculator!$D$7*150),1)),ABS(MOD(A89*Calculator!$B$17/(Calculator!$D$7*150),1)-0.5)),MIN(MIN(MOD(A89*Calculator!$C$17/(Calculator!$D$7*150),1),1-MOD(A89*Calculator!$C$17/(Calculator!$D$7*150),1)),ABS(MOD(A89*Calculator!$C$17/(Calculator!$D$7*150),1)-0.5)),IF(INT(2*A89*Calculator!$C$17/(Calculator!$D$7*150))&gt;INT(2*A89*Calculator!$B$17/(Calculator!$D$7*150)),0,1))),1)</f>
        <v>0.170736842105263</v>
      </c>
      <c r="H89" s="250" t="n">
        <f aca="false">IF(Calculator!$E$18="YES",IF(A89&lt;Calculator!$G$18,0,MIN(MIN(MIN(MOD(A89*Calculator!$B$18/(Calculator!$D$7*150),1),1-MOD(A89*Calculator!$B$18/(Calculator!$D$7*150),1)),ABS(MOD(A89*Calculator!$B$18/(Calculator!$D$7*150),1)-0.5)),MIN(MIN(MOD(A89*Calculator!$C$18/(Calculator!$D$7*150),1),1-MOD(A89*Calculator!$C$18/(Calculator!$D$7*150),1)),ABS(MOD(A89*Calculator!$C$18/(Calculator!$D$7*150),1)-0.5)),IF(INT(2*A89*Calculator!$C$18/(Calculator!$D$7*150))&gt;INT(2*A89*Calculator!$B$18/(Calculator!$D$7*150)),0,1))),1)</f>
        <v>1</v>
      </c>
      <c r="I89" s="250" t="n">
        <f aca="false">IF(Calculator!$E$19="YES",IF(A89&lt;Calculator!$G$19,0,MIN(MIN(MIN(MOD(A89*Calculator!$B$19/(Calculator!$D$7*150),1),1-MOD(A89*Calculator!$B$19/(Calculator!$D$7*150),1)),ABS(MOD(A89*Calculator!$B$19/(Calculator!$D$7*150),1)-0.5)),MIN(MIN(MOD(A89*Calculator!$C$19/(Calculator!$D$7*150),1),1-MOD(A89*Calculator!$C$19/(Calculator!$D$7*150),1)),ABS(MOD(A89*Calculator!$C$19/(Calculator!$D$7*150),1)-0.5)),IF(INT(2*A89*Calculator!$C$19/(Calculator!$D$7*150))&gt;INT(2*A89*Calculator!$B$19/(Calculator!$D$7*150)),0,1))),1)</f>
        <v>1</v>
      </c>
      <c r="J89" s="250" t="n">
        <f aca="false">IF(Calculator!$E$20="YES",IF(A89&lt;Calculator!$G$20,0,MIN(MIN(MIN(MOD(A89*Calculator!$B$20/(Calculator!$D$7*150),1),1-MOD(A89*Calculator!$B$20/(Calculator!$D$7*150),1)),ABS(MOD(A89*Calculator!$B$20/(Calculator!$D$7*150),1)-0.5)),MIN(MIN(MOD(A89*Calculator!$C$20/(Calculator!$D$7*150),1),1-MOD(A89*Calculator!$C$20/(Calculator!$D$7*150),1)),ABS(MOD(A89*Calculator!$C$20/(Calculator!$D$7*150),1)-0.5)),IF(INT(2*A89*Calculator!$C$20/(Calculator!$D$7*150))&gt;INT(2*A89*Calculator!$B$20/(Calculator!$D$7*150)),0,1))),1)</f>
        <v>1</v>
      </c>
      <c r="K89" s="250" t="n">
        <f aca="false">IF(Calculator!$E$21="YES",IF(A89&lt;Calculator!$G$21,0,MIN(MIN(MIN(MOD(A89*Calculator!$B$21/(Calculator!$D$7*150),1),1-MOD(A89*Calculator!$B$21/(Calculator!$D$7*150),1)),ABS(MOD(A89*Calculator!$B$21/(Calculator!$D$7*150),1)-0.5)),MIN(MIN(MOD(A89*Calculator!$C$21/(Calculator!$D$7*150),1),1-MOD(A89*Calculator!$C$21/(Calculator!$D$7*150),1)),ABS(MOD(A89*Calculator!$C$21/(Calculator!$D$7*150),1)-0.5)),IF(INT(2*A89*Calculator!$C$21/(Calculator!$D$7*150))&gt;INT(2*A89*Calculator!$B$21/(Calculator!$D$7*150)),0,1))),1)</f>
        <v>1</v>
      </c>
      <c r="L89" s="250" t="n">
        <f aca="false">IF(Calculator!$E$22="YES",IF(A89&lt;Calculator!$G$22,0,MIN(MIN(MIN(MOD(A89*Calculator!$B$22/(Calculator!$D$7*150),1),1-MOD(A89*Calculator!$B$22/(Calculator!$D$7*150),1)),ABS(MOD(A89*Calculator!$B$22/(Calculator!$D$7*150),1)-0.5)),MIN(MIN(MOD(A89*Calculator!$C$22/(Calculator!$D$7*150),1),1-MOD(A89*Calculator!$C$22/(Calculator!$D$7*150),1)),ABS(MOD(A89*Calculator!$C$22/(Calculator!$D$7*150),1)-0.5)),IF(INT(2*A89*Calculator!$C$22/(Calculator!$D$7*150))&gt;INT(2*A89*Calculator!$B$22/(Calculator!$D$7*150)),0,1))),1)</f>
        <v>1</v>
      </c>
      <c r="M89" s="250" t="n">
        <f aca="false">MIN(B89:L89)</f>
        <v>0.148421052631579</v>
      </c>
      <c r="N89" s="250" t="n">
        <f aca="false">SUMPRODUCT(($M$7:$M$557&gt;M89)*1)+SUMPRODUCT(($M$7:$M$557=M89)*(ROW($M$7:$M$557)&lt;ROW(M89)))+1</f>
        <v>3</v>
      </c>
      <c r="O89" s="250" t="str">
        <f aca="false">IF(M89&gt;=0.13,"★★★ EXCELLENT",IF(M89&gt;=0.12,"★★  GOOD",IF(M89&gt;=0.07,"★  FAIR",IF(M89&gt;=0.025,"⚠  MARGINAL","✗  AVOID"))))</f>
        <v>★★★ EXCELLENT</v>
      </c>
    </row>
    <row r="90" customFormat="false" ht="15" hidden="false" customHeight="true" outlineLevel="0" collapsed="false">
      <c r="A90" s="251" t="n">
        <v>13.3</v>
      </c>
      <c r="B90" s="252" t="n">
        <f aca="false">IF(Calculator!$E$12="YES",IF(A90&lt;Calculator!$G$12,0,MIN(MIN(MIN(MOD(A90*Calculator!$B$12/(Calculator!$D$7*150),1),1-MOD(A90*Calculator!$B$12/(Calculator!$D$7*150),1)),ABS(MOD(A90*Calculator!$B$12/(Calculator!$D$7*150),1)-0.5)),MIN(MIN(MOD(A90*Calculator!$C$12/(Calculator!$D$7*150),1),1-MOD(A90*Calculator!$C$12/(Calculator!$D$7*150),1)),ABS(MOD(A90*Calculator!$C$12/(Calculator!$D$7*150),1)-0.5)),IF(INT(2*A90*Calculator!$C$12/(Calculator!$D$7*150))&gt;INT(2*A90*Calculator!$B$12/(Calculator!$D$7*150)),0,1))),1)</f>
        <v>1</v>
      </c>
      <c r="C90" s="252" t="n">
        <f aca="false">IF(Calculator!$E$13="YES",IF(A90&lt;Calculator!$G$13,0,MIN(MIN(MIN(MOD(A90*Calculator!$B$13/(Calculator!$D$7*150),1),1-MOD(A90*Calculator!$B$13/(Calculator!$D$7*150),1)),ABS(MOD(A90*Calculator!$B$13/(Calculator!$D$7*150),1)-0.5)),MIN(MIN(MOD(A90*Calculator!$C$13/(Calculator!$D$7*150),1),1-MOD(A90*Calculator!$C$13/(Calculator!$D$7*150),1)),ABS(MOD(A90*Calculator!$C$13/(Calculator!$D$7*150),1)-0.5)),IF(INT(2*A90*Calculator!$C$13/(Calculator!$D$7*150))&gt;INT(2*A90*Calculator!$B$13/(Calculator!$D$7*150)),0,1))),1)</f>
        <v>1</v>
      </c>
      <c r="D90" s="252" t="n">
        <f aca="false">IF(Calculator!$E$14="YES",IF(A90&lt;Calculator!$G$14,0,MIN(MIN(MIN(MOD(A90*Calculator!$B$14/(Calculator!$D$7*150),1),1-MOD(A90*Calculator!$B$14/(Calculator!$D$7*150),1)),ABS(MOD(A90*Calculator!$B$14/(Calculator!$D$7*150),1)-0.5)),MIN(MIN(MOD(A90*Calculator!$C$14/(Calculator!$D$7*150),1),1-MOD(A90*Calculator!$C$14/(Calculator!$D$7*150),1)),ABS(MOD(A90*Calculator!$C$14/(Calculator!$D$7*150),1)-0.5)),IF(INT(2*A90*Calculator!$C$14/(Calculator!$D$7*150))&gt;INT(2*A90*Calculator!$B$14/(Calculator!$D$7*150)),0,1))),1)</f>
        <v>1</v>
      </c>
      <c r="E90" s="252" t="n">
        <f aca="false">IF(Calculator!$E$15="YES",IF(A90&lt;Calculator!$G$15,0,MIN(MIN(MIN(MOD(A90*Calculator!$B$15/(Calculator!$D$7*150),1),1-MOD(A90*Calculator!$B$15/(Calculator!$D$7*150),1)),ABS(MOD(A90*Calculator!$B$15/(Calculator!$D$7*150),1)-0.5)),MIN(MIN(MOD(A90*Calculator!$C$15/(Calculator!$D$7*150),1),1-MOD(A90*Calculator!$C$15/(Calculator!$D$7*150),1)),ABS(MOD(A90*Calculator!$C$15/(Calculator!$D$7*150),1)-0.5)),IF(INT(2*A90*Calculator!$C$15/(Calculator!$D$7*150))&gt;INT(2*A90*Calculator!$B$15/(Calculator!$D$7*150)),0,1))),1)</f>
        <v>0.153333333333333</v>
      </c>
      <c r="F90" s="252" t="n">
        <f aca="false">IF(Calculator!$E$16="YES",IF(A90&lt;Calculator!$G$16,0,MIN(MIN(MIN(MOD(A90*Calculator!$B$16/(Calculator!$D$7*150),1),1-MOD(A90*Calculator!$B$16/(Calculator!$D$7*150),1)),ABS(MOD(A90*Calculator!$B$16/(Calculator!$D$7*150),1)-0.5)),MIN(MIN(MOD(A90*Calculator!$C$16/(Calculator!$D$7*150),1),1-MOD(A90*Calculator!$C$16/(Calculator!$D$7*150),1)),ABS(MOD(A90*Calculator!$C$16/(Calculator!$D$7*150),1)-0.5)),IF(INT(2*A90*Calculator!$C$16/(Calculator!$D$7*150))&gt;INT(2*A90*Calculator!$B$16/(Calculator!$D$7*150)),0,1))),1)</f>
        <v>1</v>
      </c>
      <c r="G90" s="252" t="n">
        <f aca="false">IF(Calculator!$E$17="YES",IF(A90&lt;Calculator!$G$17,0,MIN(MIN(MIN(MOD(A90*Calculator!$B$17/(Calculator!$D$7*150),1),1-MOD(A90*Calculator!$B$17/(Calculator!$D$7*150),1)),ABS(MOD(A90*Calculator!$B$17/(Calculator!$D$7*150),1)-0.5)),MIN(MIN(MOD(A90*Calculator!$C$17/(Calculator!$D$7*150),1),1-MOD(A90*Calculator!$C$17/(Calculator!$D$7*150),1)),ABS(MOD(A90*Calculator!$C$17/(Calculator!$D$7*150),1)-0.5)),IF(INT(2*A90*Calculator!$C$17/(Calculator!$D$7*150))&gt;INT(2*A90*Calculator!$B$17/(Calculator!$D$7*150)),0,1))),1)</f>
        <v>0.160666666666667</v>
      </c>
      <c r="H90" s="252" t="n">
        <f aca="false">IF(Calculator!$E$18="YES",IF(A90&lt;Calculator!$G$18,0,MIN(MIN(MIN(MOD(A90*Calculator!$B$18/(Calculator!$D$7*150),1),1-MOD(A90*Calculator!$B$18/(Calculator!$D$7*150),1)),ABS(MOD(A90*Calculator!$B$18/(Calculator!$D$7*150),1)-0.5)),MIN(MIN(MOD(A90*Calculator!$C$18/(Calculator!$D$7*150),1),1-MOD(A90*Calculator!$C$18/(Calculator!$D$7*150),1)),ABS(MOD(A90*Calculator!$C$18/(Calculator!$D$7*150),1)-0.5)),IF(INT(2*A90*Calculator!$C$18/(Calculator!$D$7*150))&gt;INT(2*A90*Calculator!$B$18/(Calculator!$D$7*150)),0,1))),1)</f>
        <v>1</v>
      </c>
      <c r="I90" s="252" t="n">
        <f aca="false">IF(Calculator!$E$19="YES",IF(A90&lt;Calculator!$G$19,0,MIN(MIN(MIN(MOD(A90*Calculator!$B$19/(Calculator!$D$7*150),1),1-MOD(A90*Calculator!$B$19/(Calculator!$D$7*150),1)),ABS(MOD(A90*Calculator!$B$19/(Calculator!$D$7*150),1)-0.5)),MIN(MIN(MOD(A90*Calculator!$C$19/(Calculator!$D$7*150),1),1-MOD(A90*Calculator!$C$19/(Calculator!$D$7*150),1)),ABS(MOD(A90*Calculator!$C$19/(Calculator!$D$7*150),1)-0.5)),IF(INT(2*A90*Calculator!$C$19/(Calculator!$D$7*150))&gt;INT(2*A90*Calculator!$B$19/(Calculator!$D$7*150)),0,1))),1)</f>
        <v>1</v>
      </c>
      <c r="J90" s="252" t="n">
        <f aca="false">IF(Calculator!$E$20="YES",IF(A90&lt;Calculator!$G$20,0,MIN(MIN(MIN(MOD(A90*Calculator!$B$20/(Calculator!$D$7*150),1),1-MOD(A90*Calculator!$B$20/(Calculator!$D$7*150),1)),ABS(MOD(A90*Calculator!$B$20/(Calculator!$D$7*150),1)-0.5)),MIN(MIN(MOD(A90*Calculator!$C$20/(Calculator!$D$7*150),1),1-MOD(A90*Calculator!$C$20/(Calculator!$D$7*150),1)),ABS(MOD(A90*Calculator!$C$20/(Calculator!$D$7*150),1)-0.5)),IF(INT(2*A90*Calculator!$C$20/(Calculator!$D$7*150))&gt;INT(2*A90*Calculator!$B$20/(Calculator!$D$7*150)),0,1))),1)</f>
        <v>1</v>
      </c>
      <c r="K90" s="252" t="n">
        <f aca="false">IF(Calculator!$E$21="YES",IF(A90&lt;Calculator!$G$21,0,MIN(MIN(MIN(MOD(A90*Calculator!$B$21/(Calculator!$D$7*150),1),1-MOD(A90*Calculator!$B$21/(Calculator!$D$7*150),1)),ABS(MOD(A90*Calculator!$B$21/(Calculator!$D$7*150),1)-0.5)),MIN(MIN(MOD(A90*Calculator!$C$21/(Calculator!$D$7*150),1),1-MOD(A90*Calculator!$C$21/(Calculator!$D$7*150),1)),ABS(MOD(A90*Calculator!$C$21/(Calculator!$D$7*150),1)-0.5)),IF(INT(2*A90*Calculator!$C$21/(Calculator!$D$7*150))&gt;INT(2*A90*Calculator!$B$21/(Calculator!$D$7*150)),0,1))),1)</f>
        <v>1</v>
      </c>
      <c r="L90" s="252" t="n">
        <f aca="false">IF(Calculator!$E$22="YES",IF(A90&lt;Calculator!$G$22,0,MIN(MIN(MIN(MOD(A90*Calculator!$B$22/(Calculator!$D$7*150),1),1-MOD(A90*Calculator!$B$22/(Calculator!$D$7*150),1)),ABS(MOD(A90*Calculator!$B$22/(Calculator!$D$7*150),1)-0.5)),MIN(MIN(MOD(A90*Calculator!$C$22/(Calculator!$D$7*150),1),1-MOD(A90*Calculator!$C$22/(Calculator!$D$7*150),1)),ABS(MOD(A90*Calculator!$C$22/(Calculator!$D$7*150),1)-0.5)),IF(INT(2*A90*Calculator!$C$22/(Calculator!$D$7*150))&gt;INT(2*A90*Calculator!$B$22/(Calculator!$D$7*150)),0,1))),1)</f>
        <v>1</v>
      </c>
      <c r="M90" s="252" t="n">
        <f aca="false">MIN(B90:L90)</f>
        <v>0.153333333333333</v>
      </c>
      <c r="N90" s="252" t="n">
        <f aca="false">SUMPRODUCT(($M$7:$M$557&gt;M90)*1)+SUMPRODUCT(($M$7:$M$557=M90)*(ROW($M$7:$M$557)&lt;ROW(M90)))+1</f>
        <v>1</v>
      </c>
      <c r="O90" s="252" t="str">
        <f aca="false">IF(M90&gt;=0.13,"★★★ EXCELLENT",IF(M90&gt;=0.12,"★★  GOOD",IF(M90&gt;=0.07,"★  FAIR",IF(M90&gt;=0.025,"⚠  MARGINAL","✗  AVOID"))))</f>
        <v>★★★ EXCELLENT</v>
      </c>
    </row>
    <row r="91" customFormat="false" ht="15" hidden="false" customHeight="true" outlineLevel="0" collapsed="false">
      <c r="A91" s="249" t="n">
        <v>13.4</v>
      </c>
      <c r="B91" s="250" t="n">
        <f aca="false">IF(Calculator!$E$12="YES",IF(A91&lt;Calculator!$G$12,0,MIN(MIN(MIN(MOD(A91*Calculator!$B$12/(Calculator!$D$7*150),1),1-MOD(A91*Calculator!$B$12/(Calculator!$D$7*150),1)),ABS(MOD(A91*Calculator!$B$12/(Calculator!$D$7*150),1)-0.5)),MIN(MIN(MOD(A91*Calculator!$C$12/(Calculator!$D$7*150),1),1-MOD(A91*Calculator!$C$12/(Calculator!$D$7*150),1)),ABS(MOD(A91*Calculator!$C$12/(Calculator!$D$7*150),1)-0.5)),IF(INT(2*A91*Calculator!$C$12/(Calculator!$D$7*150))&gt;INT(2*A91*Calculator!$B$12/(Calculator!$D$7*150)),0,1))),1)</f>
        <v>1</v>
      </c>
      <c r="C91" s="250" t="n">
        <f aca="false">IF(Calculator!$E$13="YES",IF(A91&lt;Calculator!$G$13,0,MIN(MIN(MIN(MOD(A91*Calculator!$B$13/(Calculator!$D$7*150),1),1-MOD(A91*Calculator!$B$13/(Calculator!$D$7*150),1)),ABS(MOD(A91*Calculator!$B$13/(Calculator!$D$7*150),1)-0.5)),MIN(MIN(MOD(A91*Calculator!$C$13/(Calculator!$D$7*150),1),1-MOD(A91*Calculator!$C$13/(Calculator!$D$7*150),1)),ABS(MOD(A91*Calculator!$C$13/(Calculator!$D$7*150),1)-0.5)),IF(INT(2*A91*Calculator!$C$13/(Calculator!$D$7*150))&gt;INT(2*A91*Calculator!$B$13/(Calculator!$D$7*150)),0,1))),1)</f>
        <v>1</v>
      </c>
      <c r="D91" s="250" t="n">
        <f aca="false">IF(Calculator!$E$14="YES",IF(A91&lt;Calculator!$G$14,0,MIN(MIN(MIN(MOD(A91*Calculator!$B$14/(Calculator!$D$7*150),1),1-MOD(A91*Calculator!$B$14/(Calculator!$D$7*150),1)),ABS(MOD(A91*Calculator!$B$14/(Calculator!$D$7*150),1)-0.5)),MIN(MIN(MOD(A91*Calculator!$C$14/(Calculator!$D$7*150),1),1-MOD(A91*Calculator!$C$14/(Calculator!$D$7*150),1)),ABS(MOD(A91*Calculator!$C$14/(Calculator!$D$7*150),1)-0.5)),IF(INT(2*A91*Calculator!$C$14/(Calculator!$D$7*150))&gt;INT(2*A91*Calculator!$B$14/(Calculator!$D$7*150)),0,1))),1)</f>
        <v>1</v>
      </c>
      <c r="E91" s="250" t="n">
        <f aca="false">IF(Calculator!$E$15="YES",IF(A91&lt;Calculator!$G$15,0,MIN(MIN(MIN(MOD(A91*Calculator!$B$15/(Calculator!$D$7*150),1),1-MOD(A91*Calculator!$B$15/(Calculator!$D$7*150),1)),ABS(MOD(A91*Calculator!$B$15/(Calculator!$D$7*150),1)-0.5)),MIN(MIN(MOD(A91*Calculator!$C$15/(Calculator!$D$7*150),1),1-MOD(A91*Calculator!$C$15/(Calculator!$D$7*150),1)),ABS(MOD(A91*Calculator!$C$15/(Calculator!$D$7*150),1)-0.5)),IF(INT(2*A91*Calculator!$C$15/(Calculator!$D$7*150))&gt;INT(2*A91*Calculator!$B$15/(Calculator!$D$7*150)),0,1))),1)</f>
        <v>0.158245614035088</v>
      </c>
      <c r="F91" s="250" t="n">
        <f aca="false">IF(Calculator!$E$16="YES",IF(A91&lt;Calculator!$G$16,0,MIN(MIN(MIN(MOD(A91*Calculator!$B$16/(Calculator!$D$7*150),1),1-MOD(A91*Calculator!$B$16/(Calculator!$D$7*150),1)),ABS(MOD(A91*Calculator!$B$16/(Calculator!$D$7*150),1)-0.5)),MIN(MIN(MOD(A91*Calculator!$C$16/(Calculator!$D$7*150),1),1-MOD(A91*Calculator!$C$16/(Calculator!$D$7*150),1)),ABS(MOD(A91*Calculator!$C$16/(Calculator!$D$7*150),1)-0.5)),IF(INT(2*A91*Calculator!$C$16/(Calculator!$D$7*150))&gt;INT(2*A91*Calculator!$B$16/(Calculator!$D$7*150)),0,1))),1)</f>
        <v>1</v>
      </c>
      <c r="G91" s="250" t="n">
        <f aca="false">IF(Calculator!$E$17="YES",IF(A91&lt;Calculator!$G$17,0,MIN(MIN(MIN(MOD(A91*Calculator!$B$17/(Calculator!$D$7*150),1),1-MOD(A91*Calculator!$B$17/(Calculator!$D$7*150),1)),ABS(MOD(A91*Calculator!$B$17/(Calculator!$D$7*150),1)-0.5)),MIN(MIN(MOD(A91*Calculator!$C$17/(Calculator!$D$7*150),1),1-MOD(A91*Calculator!$C$17/(Calculator!$D$7*150),1)),ABS(MOD(A91*Calculator!$C$17/(Calculator!$D$7*150),1)-0.5)),IF(INT(2*A91*Calculator!$C$17/(Calculator!$D$7*150))&gt;INT(2*A91*Calculator!$B$17/(Calculator!$D$7*150)),0,1))),1)</f>
        <v>0.15059649122807</v>
      </c>
      <c r="H91" s="250" t="n">
        <f aca="false">IF(Calculator!$E$18="YES",IF(A91&lt;Calculator!$G$18,0,MIN(MIN(MIN(MOD(A91*Calculator!$B$18/(Calculator!$D$7*150),1),1-MOD(A91*Calculator!$B$18/(Calculator!$D$7*150),1)),ABS(MOD(A91*Calculator!$B$18/(Calculator!$D$7*150),1)-0.5)),MIN(MIN(MOD(A91*Calculator!$C$18/(Calculator!$D$7*150),1),1-MOD(A91*Calculator!$C$18/(Calculator!$D$7*150),1)),ABS(MOD(A91*Calculator!$C$18/(Calculator!$D$7*150),1)-0.5)),IF(INT(2*A91*Calculator!$C$18/(Calculator!$D$7*150))&gt;INT(2*A91*Calculator!$B$18/(Calculator!$D$7*150)),0,1))),1)</f>
        <v>1</v>
      </c>
      <c r="I91" s="250" t="n">
        <f aca="false">IF(Calculator!$E$19="YES",IF(A91&lt;Calculator!$G$19,0,MIN(MIN(MIN(MOD(A91*Calculator!$B$19/(Calculator!$D$7*150),1),1-MOD(A91*Calculator!$B$19/(Calculator!$D$7*150),1)),ABS(MOD(A91*Calculator!$B$19/(Calculator!$D$7*150),1)-0.5)),MIN(MIN(MOD(A91*Calculator!$C$19/(Calculator!$D$7*150),1),1-MOD(A91*Calculator!$C$19/(Calculator!$D$7*150),1)),ABS(MOD(A91*Calculator!$C$19/(Calculator!$D$7*150),1)-0.5)),IF(INT(2*A91*Calculator!$C$19/(Calculator!$D$7*150))&gt;INT(2*A91*Calculator!$B$19/(Calculator!$D$7*150)),0,1))),1)</f>
        <v>1</v>
      </c>
      <c r="J91" s="250" t="n">
        <f aca="false">IF(Calculator!$E$20="YES",IF(A91&lt;Calculator!$G$20,0,MIN(MIN(MIN(MOD(A91*Calculator!$B$20/(Calculator!$D$7*150),1),1-MOD(A91*Calculator!$B$20/(Calculator!$D$7*150),1)),ABS(MOD(A91*Calculator!$B$20/(Calculator!$D$7*150),1)-0.5)),MIN(MIN(MOD(A91*Calculator!$C$20/(Calculator!$D$7*150),1),1-MOD(A91*Calculator!$C$20/(Calculator!$D$7*150),1)),ABS(MOD(A91*Calculator!$C$20/(Calculator!$D$7*150),1)-0.5)),IF(INT(2*A91*Calculator!$C$20/(Calculator!$D$7*150))&gt;INT(2*A91*Calculator!$B$20/(Calculator!$D$7*150)),0,1))),1)</f>
        <v>1</v>
      </c>
      <c r="K91" s="250" t="n">
        <f aca="false">IF(Calculator!$E$21="YES",IF(A91&lt;Calculator!$G$21,0,MIN(MIN(MIN(MOD(A91*Calculator!$B$21/(Calculator!$D$7*150),1),1-MOD(A91*Calculator!$B$21/(Calculator!$D$7*150),1)),ABS(MOD(A91*Calculator!$B$21/(Calculator!$D$7*150),1)-0.5)),MIN(MIN(MOD(A91*Calculator!$C$21/(Calculator!$D$7*150),1),1-MOD(A91*Calculator!$C$21/(Calculator!$D$7*150),1)),ABS(MOD(A91*Calculator!$C$21/(Calculator!$D$7*150),1)-0.5)),IF(INT(2*A91*Calculator!$C$21/(Calculator!$D$7*150))&gt;INT(2*A91*Calculator!$B$21/(Calculator!$D$7*150)),0,1))),1)</f>
        <v>1</v>
      </c>
      <c r="L91" s="250" t="n">
        <f aca="false">IF(Calculator!$E$22="YES",IF(A91&lt;Calculator!$G$22,0,MIN(MIN(MIN(MOD(A91*Calculator!$B$22/(Calculator!$D$7*150),1),1-MOD(A91*Calculator!$B$22/(Calculator!$D$7*150),1)),ABS(MOD(A91*Calculator!$B$22/(Calculator!$D$7*150),1)-0.5)),MIN(MIN(MOD(A91*Calculator!$C$22/(Calculator!$D$7*150),1),1-MOD(A91*Calculator!$C$22/(Calculator!$D$7*150),1)),ABS(MOD(A91*Calculator!$C$22/(Calculator!$D$7*150),1)-0.5)),IF(INT(2*A91*Calculator!$C$22/(Calculator!$D$7*150))&gt;INT(2*A91*Calculator!$B$22/(Calculator!$D$7*150)),0,1))),1)</f>
        <v>1</v>
      </c>
      <c r="M91" s="250" t="n">
        <f aca="false">MIN(B91:L91)</f>
        <v>0.15059649122807</v>
      </c>
      <c r="N91" s="250" t="n">
        <f aca="false">SUMPRODUCT(($M$7:$M$557&gt;M91)*1)+SUMPRODUCT(($M$7:$M$557=M91)*(ROW($M$7:$M$557)&lt;ROW(M91)))+1</f>
        <v>2</v>
      </c>
      <c r="O91" s="250" t="str">
        <f aca="false">IF(M91&gt;=0.13,"★★★ EXCELLENT",IF(M91&gt;=0.12,"★★  GOOD",IF(M91&gt;=0.07,"★  FAIR",IF(M91&gt;=0.025,"⚠  MARGINAL","✗  AVOID"))))</f>
        <v>★★★ EXCELLENT</v>
      </c>
    </row>
    <row r="92" customFormat="false" ht="15" hidden="false" customHeight="true" outlineLevel="0" collapsed="false">
      <c r="A92" s="251" t="n">
        <v>13.5</v>
      </c>
      <c r="B92" s="252" t="n">
        <f aca="false">IF(Calculator!$E$12="YES",IF(A92&lt;Calculator!$G$12,0,MIN(MIN(MIN(MOD(A92*Calculator!$B$12/(Calculator!$D$7*150),1),1-MOD(A92*Calculator!$B$12/(Calculator!$D$7*150),1)),ABS(MOD(A92*Calculator!$B$12/(Calculator!$D$7*150),1)-0.5)),MIN(MIN(MOD(A92*Calculator!$C$12/(Calculator!$D$7*150),1),1-MOD(A92*Calculator!$C$12/(Calculator!$D$7*150),1)),ABS(MOD(A92*Calculator!$C$12/(Calculator!$D$7*150),1)-0.5)),IF(INT(2*A92*Calculator!$C$12/(Calculator!$D$7*150))&gt;INT(2*A92*Calculator!$B$12/(Calculator!$D$7*150)),0,1))),1)</f>
        <v>1</v>
      </c>
      <c r="C92" s="252" t="n">
        <f aca="false">IF(Calculator!$E$13="YES",IF(A92&lt;Calculator!$G$13,0,MIN(MIN(MIN(MOD(A92*Calculator!$B$13/(Calculator!$D$7*150),1),1-MOD(A92*Calculator!$B$13/(Calculator!$D$7*150),1)),ABS(MOD(A92*Calculator!$B$13/(Calculator!$D$7*150),1)-0.5)),MIN(MIN(MOD(A92*Calculator!$C$13/(Calculator!$D$7*150),1),1-MOD(A92*Calculator!$C$13/(Calculator!$D$7*150),1)),ABS(MOD(A92*Calculator!$C$13/(Calculator!$D$7*150),1)-0.5)),IF(INT(2*A92*Calculator!$C$13/(Calculator!$D$7*150))&gt;INT(2*A92*Calculator!$B$13/(Calculator!$D$7*150)),0,1))),1)</f>
        <v>1</v>
      </c>
      <c r="D92" s="252" t="n">
        <f aca="false">IF(Calculator!$E$14="YES",IF(A92&lt;Calculator!$G$14,0,MIN(MIN(MIN(MOD(A92*Calculator!$B$14/(Calculator!$D$7*150),1),1-MOD(A92*Calculator!$B$14/(Calculator!$D$7*150),1)),ABS(MOD(A92*Calculator!$B$14/(Calculator!$D$7*150),1)-0.5)),MIN(MIN(MOD(A92*Calculator!$C$14/(Calculator!$D$7*150),1),1-MOD(A92*Calculator!$C$14/(Calculator!$D$7*150),1)),ABS(MOD(A92*Calculator!$C$14/(Calculator!$D$7*150),1)-0.5)),IF(INT(2*A92*Calculator!$C$14/(Calculator!$D$7*150))&gt;INT(2*A92*Calculator!$B$14/(Calculator!$D$7*150)),0,1))),1)</f>
        <v>1</v>
      </c>
      <c r="E92" s="252" t="n">
        <f aca="false">IF(Calculator!$E$15="YES",IF(A92&lt;Calculator!$G$15,0,MIN(MIN(MIN(MOD(A92*Calculator!$B$15/(Calculator!$D$7*150),1),1-MOD(A92*Calculator!$B$15/(Calculator!$D$7*150),1)),ABS(MOD(A92*Calculator!$B$15/(Calculator!$D$7*150),1)-0.5)),MIN(MIN(MOD(A92*Calculator!$C$15/(Calculator!$D$7*150),1),1-MOD(A92*Calculator!$C$15/(Calculator!$D$7*150),1)),ABS(MOD(A92*Calculator!$C$15/(Calculator!$D$7*150),1)-0.5)),IF(INT(2*A92*Calculator!$C$15/(Calculator!$D$7*150))&gt;INT(2*A92*Calculator!$B$15/(Calculator!$D$7*150)),0,1))),1)</f>
        <v>0.163157894736842</v>
      </c>
      <c r="F92" s="252" t="n">
        <f aca="false">IF(Calculator!$E$16="YES",IF(A92&lt;Calculator!$G$16,0,MIN(MIN(MIN(MOD(A92*Calculator!$B$16/(Calculator!$D$7*150),1),1-MOD(A92*Calculator!$B$16/(Calculator!$D$7*150),1)),ABS(MOD(A92*Calculator!$B$16/(Calculator!$D$7*150),1)-0.5)),MIN(MIN(MOD(A92*Calculator!$C$16/(Calculator!$D$7*150),1),1-MOD(A92*Calculator!$C$16/(Calculator!$D$7*150),1)),ABS(MOD(A92*Calculator!$C$16/(Calculator!$D$7*150),1)-0.5)),IF(INT(2*A92*Calculator!$C$16/(Calculator!$D$7*150))&gt;INT(2*A92*Calculator!$B$16/(Calculator!$D$7*150)),0,1))),1)</f>
        <v>1</v>
      </c>
      <c r="G92" s="252" t="n">
        <f aca="false">IF(Calculator!$E$17="YES",IF(A92&lt;Calculator!$G$17,0,MIN(MIN(MIN(MOD(A92*Calculator!$B$17/(Calculator!$D$7*150),1),1-MOD(A92*Calculator!$B$17/(Calculator!$D$7*150),1)),ABS(MOD(A92*Calculator!$B$17/(Calculator!$D$7*150),1)-0.5)),MIN(MIN(MOD(A92*Calculator!$C$17/(Calculator!$D$7*150),1),1-MOD(A92*Calculator!$C$17/(Calculator!$D$7*150),1)),ABS(MOD(A92*Calculator!$C$17/(Calculator!$D$7*150),1)-0.5)),IF(INT(2*A92*Calculator!$C$17/(Calculator!$D$7*150))&gt;INT(2*A92*Calculator!$B$17/(Calculator!$D$7*150)),0,1))),1)</f>
        <v>0.140526315789474</v>
      </c>
      <c r="H92" s="252" t="n">
        <f aca="false">IF(Calculator!$E$18="YES",IF(A92&lt;Calculator!$G$18,0,MIN(MIN(MIN(MOD(A92*Calculator!$B$18/(Calculator!$D$7*150),1),1-MOD(A92*Calculator!$B$18/(Calculator!$D$7*150),1)),ABS(MOD(A92*Calculator!$B$18/(Calculator!$D$7*150),1)-0.5)),MIN(MIN(MOD(A92*Calculator!$C$18/(Calculator!$D$7*150),1),1-MOD(A92*Calculator!$C$18/(Calculator!$D$7*150),1)),ABS(MOD(A92*Calculator!$C$18/(Calculator!$D$7*150),1)-0.5)),IF(INT(2*A92*Calculator!$C$18/(Calculator!$D$7*150))&gt;INT(2*A92*Calculator!$B$18/(Calculator!$D$7*150)),0,1))),1)</f>
        <v>1</v>
      </c>
      <c r="I92" s="252" t="n">
        <f aca="false">IF(Calculator!$E$19="YES",IF(A92&lt;Calculator!$G$19,0,MIN(MIN(MIN(MOD(A92*Calculator!$B$19/(Calculator!$D$7*150),1),1-MOD(A92*Calculator!$B$19/(Calculator!$D$7*150),1)),ABS(MOD(A92*Calculator!$B$19/(Calculator!$D$7*150),1)-0.5)),MIN(MIN(MOD(A92*Calculator!$C$19/(Calculator!$D$7*150),1),1-MOD(A92*Calculator!$C$19/(Calculator!$D$7*150),1)),ABS(MOD(A92*Calculator!$C$19/(Calculator!$D$7*150),1)-0.5)),IF(INT(2*A92*Calculator!$C$19/(Calculator!$D$7*150))&gt;INT(2*A92*Calculator!$B$19/(Calculator!$D$7*150)),0,1))),1)</f>
        <v>1</v>
      </c>
      <c r="J92" s="252" t="n">
        <f aca="false">IF(Calculator!$E$20="YES",IF(A92&lt;Calculator!$G$20,0,MIN(MIN(MIN(MOD(A92*Calculator!$B$20/(Calculator!$D$7*150),1),1-MOD(A92*Calculator!$B$20/(Calculator!$D$7*150),1)),ABS(MOD(A92*Calculator!$B$20/(Calculator!$D$7*150),1)-0.5)),MIN(MIN(MOD(A92*Calculator!$C$20/(Calculator!$D$7*150),1),1-MOD(A92*Calculator!$C$20/(Calculator!$D$7*150),1)),ABS(MOD(A92*Calculator!$C$20/(Calculator!$D$7*150),1)-0.5)),IF(INT(2*A92*Calculator!$C$20/(Calculator!$D$7*150))&gt;INT(2*A92*Calculator!$B$20/(Calculator!$D$7*150)),0,1))),1)</f>
        <v>1</v>
      </c>
      <c r="K92" s="252" t="n">
        <f aca="false">IF(Calculator!$E$21="YES",IF(A92&lt;Calculator!$G$21,0,MIN(MIN(MIN(MOD(A92*Calculator!$B$21/(Calculator!$D$7*150),1),1-MOD(A92*Calculator!$B$21/(Calculator!$D$7*150),1)),ABS(MOD(A92*Calculator!$B$21/(Calculator!$D$7*150),1)-0.5)),MIN(MIN(MOD(A92*Calculator!$C$21/(Calculator!$D$7*150),1),1-MOD(A92*Calculator!$C$21/(Calculator!$D$7*150),1)),ABS(MOD(A92*Calculator!$C$21/(Calculator!$D$7*150),1)-0.5)),IF(INT(2*A92*Calculator!$C$21/(Calculator!$D$7*150))&gt;INT(2*A92*Calculator!$B$21/(Calculator!$D$7*150)),0,1))),1)</f>
        <v>1</v>
      </c>
      <c r="L92" s="252" t="n">
        <f aca="false">IF(Calculator!$E$22="YES",IF(A92&lt;Calculator!$G$22,0,MIN(MIN(MIN(MOD(A92*Calculator!$B$22/(Calculator!$D$7*150),1),1-MOD(A92*Calculator!$B$22/(Calculator!$D$7*150),1)),ABS(MOD(A92*Calculator!$B$22/(Calculator!$D$7*150),1)-0.5)),MIN(MIN(MOD(A92*Calculator!$C$22/(Calculator!$D$7*150),1),1-MOD(A92*Calculator!$C$22/(Calculator!$D$7*150),1)),ABS(MOD(A92*Calculator!$C$22/(Calculator!$D$7*150),1)-0.5)),IF(INT(2*A92*Calculator!$C$22/(Calculator!$D$7*150))&gt;INT(2*A92*Calculator!$B$22/(Calculator!$D$7*150)),0,1))),1)</f>
        <v>1</v>
      </c>
      <c r="M92" s="252" t="n">
        <f aca="false">MIN(B92:L92)</f>
        <v>0.140526315789474</v>
      </c>
      <c r="N92" s="252" t="n">
        <f aca="false">SUMPRODUCT(($M$7:$M$557&gt;M92)*1)+SUMPRODUCT(($M$7:$M$557=M92)*(ROW($M$7:$M$557)&lt;ROW(M92)))+1</f>
        <v>8</v>
      </c>
      <c r="O92" s="252" t="str">
        <f aca="false">IF(M92&gt;=0.13,"★★★ EXCELLENT",IF(M92&gt;=0.12,"★★  GOOD",IF(M92&gt;=0.07,"★  FAIR",IF(M92&gt;=0.025,"⚠  MARGINAL","✗  AVOID"))))</f>
        <v>★★★ EXCELLENT</v>
      </c>
    </row>
    <row r="93" customFormat="false" ht="15" hidden="false" customHeight="true" outlineLevel="0" collapsed="false">
      <c r="A93" s="249" t="n">
        <v>13.6</v>
      </c>
      <c r="B93" s="250" t="n">
        <f aca="false">IF(Calculator!$E$12="YES",IF(A93&lt;Calculator!$G$12,0,MIN(MIN(MIN(MOD(A93*Calculator!$B$12/(Calculator!$D$7*150),1),1-MOD(A93*Calculator!$B$12/(Calculator!$D$7*150),1)),ABS(MOD(A93*Calculator!$B$12/(Calculator!$D$7*150),1)-0.5)),MIN(MIN(MOD(A93*Calculator!$C$12/(Calculator!$D$7*150),1),1-MOD(A93*Calculator!$C$12/(Calculator!$D$7*150),1)),ABS(MOD(A93*Calculator!$C$12/(Calculator!$D$7*150),1)-0.5)),IF(INT(2*A93*Calculator!$C$12/(Calculator!$D$7*150))&gt;INT(2*A93*Calculator!$B$12/(Calculator!$D$7*150)),0,1))),1)</f>
        <v>1</v>
      </c>
      <c r="C93" s="250" t="n">
        <f aca="false">IF(Calculator!$E$13="YES",IF(A93&lt;Calculator!$G$13,0,MIN(MIN(MIN(MOD(A93*Calculator!$B$13/(Calculator!$D$7*150),1),1-MOD(A93*Calculator!$B$13/(Calculator!$D$7*150),1)),ABS(MOD(A93*Calculator!$B$13/(Calculator!$D$7*150),1)-0.5)),MIN(MIN(MOD(A93*Calculator!$C$13/(Calculator!$D$7*150),1),1-MOD(A93*Calculator!$C$13/(Calculator!$D$7*150),1)),ABS(MOD(A93*Calculator!$C$13/(Calculator!$D$7*150),1)-0.5)),IF(INT(2*A93*Calculator!$C$13/(Calculator!$D$7*150))&gt;INT(2*A93*Calculator!$B$13/(Calculator!$D$7*150)),0,1))),1)</f>
        <v>1</v>
      </c>
      <c r="D93" s="250" t="n">
        <f aca="false">IF(Calculator!$E$14="YES",IF(A93&lt;Calculator!$G$14,0,MIN(MIN(MIN(MOD(A93*Calculator!$B$14/(Calculator!$D$7*150),1),1-MOD(A93*Calculator!$B$14/(Calculator!$D$7*150),1)),ABS(MOD(A93*Calculator!$B$14/(Calculator!$D$7*150),1)-0.5)),MIN(MIN(MOD(A93*Calculator!$C$14/(Calculator!$D$7*150),1),1-MOD(A93*Calculator!$C$14/(Calculator!$D$7*150),1)),ABS(MOD(A93*Calculator!$C$14/(Calculator!$D$7*150),1)-0.5)),IF(INT(2*A93*Calculator!$C$14/(Calculator!$D$7*150))&gt;INT(2*A93*Calculator!$B$14/(Calculator!$D$7*150)),0,1))),1)</f>
        <v>1</v>
      </c>
      <c r="E93" s="250" t="n">
        <f aca="false">IF(Calculator!$E$15="YES",IF(A93&lt;Calculator!$G$15,0,MIN(MIN(MIN(MOD(A93*Calculator!$B$15/(Calculator!$D$7*150),1),1-MOD(A93*Calculator!$B$15/(Calculator!$D$7*150),1)),ABS(MOD(A93*Calculator!$B$15/(Calculator!$D$7*150),1)-0.5)),MIN(MIN(MOD(A93*Calculator!$C$15/(Calculator!$D$7*150),1),1-MOD(A93*Calculator!$C$15/(Calculator!$D$7*150),1)),ABS(MOD(A93*Calculator!$C$15/(Calculator!$D$7*150),1)-0.5)),IF(INT(2*A93*Calculator!$C$15/(Calculator!$D$7*150))&gt;INT(2*A93*Calculator!$B$15/(Calculator!$D$7*150)),0,1))),1)</f>
        <v>0.168070175438596</v>
      </c>
      <c r="F93" s="250" t="n">
        <f aca="false">IF(Calculator!$E$16="YES",IF(A93&lt;Calculator!$G$16,0,MIN(MIN(MIN(MOD(A93*Calculator!$B$16/(Calculator!$D$7*150),1),1-MOD(A93*Calculator!$B$16/(Calculator!$D$7*150),1)),ABS(MOD(A93*Calculator!$B$16/(Calculator!$D$7*150),1)-0.5)),MIN(MIN(MOD(A93*Calculator!$C$16/(Calculator!$D$7*150),1),1-MOD(A93*Calculator!$C$16/(Calculator!$D$7*150),1)),ABS(MOD(A93*Calculator!$C$16/(Calculator!$D$7*150),1)-0.5)),IF(INT(2*A93*Calculator!$C$16/(Calculator!$D$7*150))&gt;INT(2*A93*Calculator!$B$16/(Calculator!$D$7*150)),0,1))),1)</f>
        <v>1</v>
      </c>
      <c r="G93" s="250" t="n">
        <f aca="false">IF(Calculator!$E$17="YES",IF(A93&lt;Calculator!$G$17,0,MIN(MIN(MIN(MOD(A93*Calculator!$B$17/(Calculator!$D$7*150),1),1-MOD(A93*Calculator!$B$17/(Calculator!$D$7*150),1)),ABS(MOD(A93*Calculator!$B$17/(Calculator!$D$7*150),1)-0.5)),MIN(MIN(MOD(A93*Calculator!$C$17/(Calculator!$D$7*150),1),1-MOD(A93*Calculator!$C$17/(Calculator!$D$7*150),1)),ABS(MOD(A93*Calculator!$C$17/(Calculator!$D$7*150),1)-0.5)),IF(INT(2*A93*Calculator!$C$17/(Calculator!$D$7*150))&gt;INT(2*A93*Calculator!$B$17/(Calculator!$D$7*150)),0,1))),1)</f>
        <v>0.130456140350877</v>
      </c>
      <c r="H93" s="250" t="n">
        <f aca="false">IF(Calculator!$E$18="YES",IF(A93&lt;Calculator!$G$18,0,MIN(MIN(MIN(MOD(A93*Calculator!$B$18/(Calculator!$D$7*150),1),1-MOD(A93*Calculator!$B$18/(Calculator!$D$7*150),1)),ABS(MOD(A93*Calculator!$B$18/(Calculator!$D$7*150),1)-0.5)),MIN(MIN(MOD(A93*Calculator!$C$18/(Calculator!$D$7*150),1),1-MOD(A93*Calculator!$C$18/(Calculator!$D$7*150),1)),ABS(MOD(A93*Calculator!$C$18/(Calculator!$D$7*150),1)-0.5)),IF(INT(2*A93*Calculator!$C$18/(Calculator!$D$7*150))&gt;INT(2*A93*Calculator!$B$18/(Calculator!$D$7*150)),0,1))),1)</f>
        <v>1</v>
      </c>
      <c r="I93" s="250" t="n">
        <f aca="false">IF(Calculator!$E$19="YES",IF(A93&lt;Calculator!$G$19,0,MIN(MIN(MIN(MOD(A93*Calculator!$B$19/(Calculator!$D$7*150),1),1-MOD(A93*Calculator!$B$19/(Calculator!$D$7*150),1)),ABS(MOD(A93*Calculator!$B$19/(Calculator!$D$7*150),1)-0.5)),MIN(MIN(MOD(A93*Calculator!$C$19/(Calculator!$D$7*150),1),1-MOD(A93*Calculator!$C$19/(Calculator!$D$7*150),1)),ABS(MOD(A93*Calculator!$C$19/(Calculator!$D$7*150),1)-0.5)),IF(INT(2*A93*Calculator!$C$19/(Calculator!$D$7*150))&gt;INT(2*A93*Calculator!$B$19/(Calculator!$D$7*150)),0,1))),1)</f>
        <v>1</v>
      </c>
      <c r="J93" s="250" t="n">
        <f aca="false">IF(Calculator!$E$20="YES",IF(A93&lt;Calculator!$G$20,0,MIN(MIN(MIN(MOD(A93*Calculator!$B$20/(Calculator!$D$7*150),1),1-MOD(A93*Calculator!$B$20/(Calculator!$D$7*150),1)),ABS(MOD(A93*Calculator!$B$20/(Calculator!$D$7*150),1)-0.5)),MIN(MIN(MOD(A93*Calculator!$C$20/(Calculator!$D$7*150),1),1-MOD(A93*Calculator!$C$20/(Calculator!$D$7*150),1)),ABS(MOD(A93*Calculator!$C$20/(Calculator!$D$7*150),1)-0.5)),IF(INT(2*A93*Calculator!$C$20/(Calculator!$D$7*150))&gt;INT(2*A93*Calculator!$B$20/(Calculator!$D$7*150)),0,1))),1)</f>
        <v>1</v>
      </c>
      <c r="K93" s="250" t="n">
        <f aca="false">IF(Calculator!$E$21="YES",IF(A93&lt;Calculator!$G$21,0,MIN(MIN(MIN(MOD(A93*Calculator!$B$21/(Calculator!$D$7*150),1),1-MOD(A93*Calculator!$B$21/(Calculator!$D$7*150),1)),ABS(MOD(A93*Calculator!$B$21/(Calculator!$D$7*150),1)-0.5)),MIN(MIN(MOD(A93*Calculator!$C$21/(Calculator!$D$7*150),1),1-MOD(A93*Calculator!$C$21/(Calculator!$D$7*150),1)),ABS(MOD(A93*Calculator!$C$21/(Calculator!$D$7*150),1)-0.5)),IF(INT(2*A93*Calculator!$C$21/(Calculator!$D$7*150))&gt;INT(2*A93*Calculator!$B$21/(Calculator!$D$7*150)),0,1))),1)</f>
        <v>1</v>
      </c>
      <c r="L93" s="250" t="n">
        <f aca="false">IF(Calculator!$E$22="YES",IF(A93&lt;Calculator!$G$22,0,MIN(MIN(MIN(MOD(A93*Calculator!$B$22/(Calculator!$D$7*150),1),1-MOD(A93*Calculator!$B$22/(Calculator!$D$7*150),1)),ABS(MOD(A93*Calculator!$B$22/(Calculator!$D$7*150),1)-0.5)),MIN(MIN(MOD(A93*Calculator!$C$22/(Calculator!$D$7*150),1),1-MOD(A93*Calculator!$C$22/(Calculator!$D$7*150),1)),ABS(MOD(A93*Calculator!$C$22/(Calculator!$D$7*150),1)-0.5)),IF(INT(2*A93*Calculator!$C$22/(Calculator!$D$7*150))&gt;INT(2*A93*Calculator!$B$22/(Calculator!$D$7*150)),0,1))),1)</f>
        <v>1</v>
      </c>
      <c r="M93" s="250" t="n">
        <f aca="false">MIN(B93:L93)</f>
        <v>0.130456140350877</v>
      </c>
      <c r="N93" s="250" t="n">
        <f aca="false">SUMPRODUCT(($M$7:$M$557&gt;M93)*1)+SUMPRODUCT(($M$7:$M$557=M93)*(ROW($M$7:$M$557)&lt;ROW(M93)))+1</f>
        <v>20</v>
      </c>
      <c r="O93" s="250" t="str">
        <f aca="false">IF(M93&gt;=0.13,"★★★ EXCELLENT",IF(M93&gt;=0.12,"★★  GOOD",IF(M93&gt;=0.07,"★  FAIR",IF(M93&gt;=0.025,"⚠  MARGINAL","✗  AVOID"))))</f>
        <v>★★★ EXCELLENT</v>
      </c>
    </row>
    <row r="94" customFormat="false" ht="15" hidden="false" customHeight="true" outlineLevel="0" collapsed="false">
      <c r="A94" s="251" t="n">
        <v>13.7</v>
      </c>
      <c r="B94" s="252" t="n">
        <f aca="false">IF(Calculator!$E$12="YES",IF(A94&lt;Calculator!$G$12,0,MIN(MIN(MIN(MOD(A94*Calculator!$B$12/(Calculator!$D$7*150),1),1-MOD(A94*Calculator!$B$12/(Calculator!$D$7*150),1)),ABS(MOD(A94*Calculator!$B$12/(Calculator!$D$7*150),1)-0.5)),MIN(MIN(MOD(A94*Calculator!$C$12/(Calculator!$D$7*150),1),1-MOD(A94*Calculator!$C$12/(Calculator!$D$7*150),1)),ABS(MOD(A94*Calculator!$C$12/(Calculator!$D$7*150),1)-0.5)),IF(INT(2*A94*Calculator!$C$12/(Calculator!$D$7*150))&gt;INT(2*A94*Calculator!$B$12/(Calculator!$D$7*150)),0,1))),1)</f>
        <v>1</v>
      </c>
      <c r="C94" s="252" t="n">
        <f aca="false">IF(Calculator!$E$13="YES",IF(A94&lt;Calculator!$G$13,0,MIN(MIN(MIN(MOD(A94*Calculator!$B$13/(Calculator!$D$7*150),1),1-MOD(A94*Calculator!$B$13/(Calculator!$D$7*150),1)),ABS(MOD(A94*Calculator!$B$13/(Calculator!$D$7*150),1)-0.5)),MIN(MIN(MOD(A94*Calculator!$C$13/(Calculator!$D$7*150),1),1-MOD(A94*Calculator!$C$13/(Calculator!$D$7*150),1)),ABS(MOD(A94*Calculator!$C$13/(Calculator!$D$7*150),1)-0.5)),IF(INT(2*A94*Calculator!$C$13/(Calculator!$D$7*150))&gt;INT(2*A94*Calculator!$B$13/(Calculator!$D$7*150)),0,1))),1)</f>
        <v>1</v>
      </c>
      <c r="D94" s="252" t="n">
        <f aca="false">IF(Calculator!$E$14="YES",IF(A94&lt;Calculator!$G$14,0,MIN(MIN(MIN(MOD(A94*Calculator!$B$14/(Calculator!$D$7*150),1),1-MOD(A94*Calculator!$B$14/(Calculator!$D$7*150),1)),ABS(MOD(A94*Calculator!$B$14/(Calculator!$D$7*150),1)-0.5)),MIN(MIN(MOD(A94*Calculator!$C$14/(Calculator!$D$7*150),1),1-MOD(A94*Calculator!$C$14/(Calculator!$D$7*150),1)),ABS(MOD(A94*Calculator!$C$14/(Calculator!$D$7*150),1)-0.5)),IF(INT(2*A94*Calculator!$C$14/(Calculator!$D$7*150))&gt;INT(2*A94*Calculator!$B$14/(Calculator!$D$7*150)),0,1))),1)</f>
        <v>1</v>
      </c>
      <c r="E94" s="252" t="n">
        <f aca="false">IF(Calculator!$E$15="YES",IF(A94&lt;Calculator!$G$15,0,MIN(MIN(MIN(MOD(A94*Calculator!$B$15/(Calculator!$D$7*150),1),1-MOD(A94*Calculator!$B$15/(Calculator!$D$7*150),1)),ABS(MOD(A94*Calculator!$B$15/(Calculator!$D$7*150),1)-0.5)),MIN(MIN(MOD(A94*Calculator!$C$15/(Calculator!$D$7*150),1),1-MOD(A94*Calculator!$C$15/(Calculator!$D$7*150),1)),ABS(MOD(A94*Calculator!$C$15/(Calculator!$D$7*150),1)-0.5)),IF(INT(2*A94*Calculator!$C$15/(Calculator!$D$7*150))&gt;INT(2*A94*Calculator!$B$15/(Calculator!$D$7*150)),0,1))),1)</f>
        <v>0.172982456140351</v>
      </c>
      <c r="F94" s="252" t="n">
        <f aca="false">IF(Calculator!$E$16="YES",IF(A94&lt;Calculator!$G$16,0,MIN(MIN(MIN(MOD(A94*Calculator!$B$16/(Calculator!$D$7*150),1),1-MOD(A94*Calculator!$B$16/(Calculator!$D$7*150),1)),ABS(MOD(A94*Calculator!$B$16/(Calculator!$D$7*150),1)-0.5)),MIN(MIN(MOD(A94*Calculator!$C$16/(Calculator!$D$7*150),1),1-MOD(A94*Calculator!$C$16/(Calculator!$D$7*150),1)),ABS(MOD(A94*Calculator!$C$16/(Calculator!$D$7*150),1)-0.5)),IF(INT(2*A94*Calculator!$C$16/(Calculator!$D$7*150))&gt;INT(2*A94*Calculator!$B$16/(Calculator!$D$7*150)),0,1))),1)</f>
        <v>1</v>
      </c>
      <c r="G94" s="252" t="n">
        <f aca="false">IF(Calculator!$E$17="YES",IF(A94&lt;Calculator!$G$17,0,MIN(MIN(MIN(MOD(A94*Calculator!$B$17/(Calculator!$D$7*150),1),1-MOD(A94*Calculator!$B$17/(Calculator!$D$7*150),1)),ABS(MOD(A94*Calculator!$B$17/(Calculator!$D$7*150),1)-0.5)),MIN(MIN(MOD(A94*Calculator!$C$17/(Calculator!$D$7*150),1),1-MOD(A94*Calculator!$C$17/(Calculator!$D$7*150),1)),ABS(MOD(A94*Calculator!$C$17/(Calculator!$D$7*150),1)-0.5)),IF(INT(2*A94*Calculator!$C$17/(Calculator!$D$7*150))&gt;INT(2*A94*Calculator!$B$17/(Calculator!$D$7*150)),0,1))),1)</f>
        <v>0.120385964912281</v>
      </c>
      <c r="H94" s="252" t="n">
        <f aca="false">IF(Calculator!$E$18="YES",IF(A94&lt;Calculator!$G$18,0,MIN(MIN(MIN(MOD(A94*Calculator!$B$18/(Calculator!$D$7*150),1),1-MOD(A94*Calculator!$B$18/(Calculator!$D$7*150),1)),ABS(MOD(A94*Calculator!$B$18/(Calculator!$D$7*150),1)-0.5)),MIN(MIN(MOD(A94*Calculator!$C$18/(Calculator!$D$7*150),1),1-MOD(A94*Calculator!$C$18/(Calculator!$D$7*150),1)),ABS(MOD(A94*Calculator!$C$18/(Calculator!$D$7*150),1)-0.5)),IF(INT(2*A94*Calculator!$C$18/(Calculator!$D$7*150))&gt;INT(2*A94*Calculator!$B$18/(Calculator!$D$7*150)),0,1))),1)</f>
        <v>1</v>
      </c>
      <c r="I94" s="252" t="n">
        <f aca="false">IF(Calculator!$E$19="YES",IF(A94&lt;Calculator!$G$19,0,MIN(MIN(MIN(MOD(A94*Calculator!$B$19/(Calculator!$D$7*150),1),1-MOD(A94*Calculator!$B$19/(Calculator!$D$7*150),1)),ABS(MOD(A94*Calculator!$B$19/(Calculator!$D$7*150),1)-0.5)),MIN(MIN(MOD(A94*Calculator!$C$19/(Calculator!$D$7*150),1),1-MOD(A94*Calculator!$C$19/(Calculator!$D$7*150),1)),ABS(MOD(A94*Calculator!$C$19/(Calculator!$D$7*150),1)-0.5)),IF(INT(2*A94*Calculator!$C$19/(Calculator!$D$7*150))&gt;INT(2*A94*Calculator!$B$19/(Calculator!$D$7*150)),0,1))),1)</f>
        <v>1</v>
      </c>
      <c r="J94" s="252" t="n">
        <f aca="false">IF(Calculator!$E$20="YES",IF(A94&lt;Calculator!$G$20,0,MIN(MIN(MIN(MOD(A94*Calculator!$B$20/(Calculator!$D$7*150),1),1-MOD(A94*Calculator!$B$20/(Calculator!$D$7*150),1)),ABS(MOD(A94*Calculator!$B$20/(Calculator!$D$7*150),1)-0.5)),MIN(MIN(MOD(A94*Calculator!$C$20/(Calculator!$D$7*150),1),1-MOD(A94*Calculator!$C$20/(Calculator!$D$7*150),1)),ABS(MOD(A94*Calculator!$C$20/(Calculator!$D$7*150),1)-0.5)),IF(INT(2*A94*Calculator!$C$20/(Calculator!$D$7*150))&gt;INT(2*A94*Calculator!$B$20/(Calculator!$D$7*150)),0,1))),1)</f>
        <v>1</v>
      </c>
      <c r="K94" s="252" t="n">
        <f aca="false">IF(Calculator!$E$21="YES",IF(A94&lt;Calculator!$G$21,0,MIN(MIN(MIN(MOD(A94*Calculator!$B$21/(Calculator!$D$7*150),1),1-MOD(A94*Calculator!$B$21/(Calculator!$D$7*150),1)),ABS(MOD(A94*Calculator!$B$21/(Calculator!$D$7*150),1)-0.5)),MIN(MIN(MOD(A94*Calculator!$C$21/(Calculator!$D$7*150),1),1-MOD(A94*Calculator!$C$21/(Calculator!$D$7*150),1)),ABS(MOD(A94*Calculator!$C$21/(Calculator!$D$7*150),1)-0.5)),IF(INT(2*A94*Calculator!$C$21/(Calculator!$D$7*150))&gt;INT(2*A94*Calculator!$B$21/(Calculator!$D$7*150)),0,1))),1)</f>
        <v>1</v>
      </c>
      <c r="L94" s="252" t="n">
        <f aca="false">IF(Calculator!$E$22="YES",IF(A94&lt;Calculator!$G$22,0,MIN(MIN(MIN(MOD(A94*Calculator!$B$22/(Calculator!$D$7*150),1),1-MOD(A94*Calculator!$B$22/(Calculator!$D$7*150),1)),ABS(MOD(A94*Calculator!$B$22/(Calculator!$D$7*150),1)-0.5)),MIN(MIN(MOD(A94*Calculator!$C$22/(Calculator!$D$7*150),1),1-MOD(A94*Calculator!$C$22/(Calculator!$D$7*150),1)),ABS(MOD(A94*Calculator!$C$22/(Calculator!$D$7*150),1)-0.5)),IF(INT(2*A94*Calculator!$C$22/(Calculator!$D$7*150))&gt;INT(2*A94*Calculator!$B$22/(Calculator!$D$7*150)),0,1))),1)</f>
        <v>1</v>
      </c>
      <c r="M94" s="252" t="n">
        <f aca="false">MIN(B94:L94)</f>
        <v>0.120385964912281</v>
      </c>
      <c r="N94" s="252" t="n">
        <f aca="false">SUMPRODUCT(($M$7:$M$557&gt;M94)*1)+SUMPRODUCT(($M$7:$M$557=M94)*(ROW($M$7:$M$557)&lt;ROW(M94)))+1</f>
        <v>39</v>
      </c>
      <c r="O94" s="252" t="str">
        <f aca="false">IF(M94&gt;=0.13,"★★★ EXCELLENT",IF(M94&gt;=0.12,"★★  GOOD",IF(M94&gt;=0.07,"★  FAIR",IF(M94&gt;=0.025,"⚠  MARGINAL","✗  AVOID"))))</f>
        <v>★★  GOOD</v>
      </c>
    </row>
    <row r="95" customFormat="false" ht="15" hidden="false" customHeight="true" outlineLevel="0" collapsed="false">
      <c r="A95" s="249" t="n">
        <v>13.8</v>
      </c>
      <c r="B95" s="250" t="n">
        <f aca="false">IF(Calculator!$E$12="YES",IF(A95&lt;Calculator!$G$12,0,MIN(MIN(MIN(MOD(A95*Calculator!$B$12/(Calculator!$D$7*150),1),1-MOD(A95*Calculator!$B$12/(Calculator!$D$7*150),1)),ABS(MOD(A95*Calculator!$B$12/(Calculator!$D$7*150),1)-0.5)),MIN(MIN(MOD(A95*Calculator!$C$12/(Calculator!$D$7*150),1),1-MOD(A95*Calculator!$C$12/(Calculator!$D$7*150),1)),ABS(MOD(A95*Calculator!$C$12/(Calculator!$D$7*150),1)-0.5)),IF(INT(2*A95*Calculator!$C$12/(Calculator!$D$7*150))&gt;INT(2*A95*Calculator!$B$12/(Calculator!$D$7*150)),0,1))),1)</f>
        <v>1</v>
      </c>
      <c r="C95" s="250" t="n">
        <f aca="false">IF(Calculator!$E$13="YES",IF(A95&lt;Calculator!$G$13,0,MIN(MIN(MIN(MOD(A95*Calculator!$B$13/(Calculator!$D$7*150),1),1-MOD(A95*Calculator!$B$13/(Calculator!$D$7*150),1)),ABS(MOD(A95*Calculator!$B$13/(Calculator!$D$7*150),1)-0.5)),MIN(MIN(MOD(A95*Calculator!$C$13/(Calculator!$D$7*150),1),1-MOD(A95*Calculator!$C$13/(Calculator!$D$7*150),1)),ABS(MOD(A95*Calculator!$C$13/(Calculator!$D$7*150),1)-0.5)),IF(INT(2*A95*Calculator!$C$13/(Calculator!$D$7*150))&gt;INT(2*A95*Calculator!$B$13/(Calculator!$D$7*150)),0,1))),1)</f>
        <v>1</v>
      </c>
      <c r="D95" s="250" t="n">
        <f aca="false">IF(Calculator!$E$14="YES",IF(A95&lt;Calculator!$G$14,0,MIN(MIN(MIN(MOD(A95*Calculator!$B$14/(Calculator!$D$7*150),1),1-MOD(A95*Calculator!$B$14/(Calculator!$D$7*150),1)),ABS(MOD(A95*Calculator!$B$14/(Calculator!$D$7*150),1)-0.5)),MIN(MIN(MOD(A95*Calculator!$C$14/(Calculator!$D$7*150),1),1-MOD(A95*Calculator!$C$14/(Calculator!$D$7*150),1)),ABS(MOD(A95*Calculator!$C$14/(Calculator!$D$7*150),1)-0.5)),IF(INT(2*A95*Calculator!$C$14/(Calculator!$D$7*150))&gt;INT(2*A95*Calculator!$B$14/(Calculator!$D$7*150)),0,1))),1)</f>
        <v>1</v>
      </c>
      <c r="E95" s="250" t="n">
        <f aca="false">IF(Calculator!$E$15="YES",IF(A95&lt;Calculator!$G$15,0,MIN(MIN(MIN(MOD(A95*Calculator!$B$15/(Calculator!$D$7*150),1),1-MOD(A95*Calculator!$B$15/(Calculator!$D$7*150),1)),ABS(MOD(A95*Calculator!$B$15/(Calculator!$D$7*150),1)-0.5)),MIN(MIN(MOD(A95*Calculator!$C$15/(Calculator!$D$7*150),1),1-MOD(A95*Calculator!$C$15/(Calculator!$D$7*150),1)),ABS(MOD(A95*Calculator!$C$15/(Calculator!$D$7*150),1)-0.5)),IF(INT(2*A95*Calculator!$C$15/(Calculator!$D$7*150))&gt;INT(2*A95*Calculator!$B$15/(Calculator!$D$7*150)),0,1))),1)</f>
        <v>0.177894736842105</v>
      </c>
      <c r="F95" s="250" t="n">
        <f aca="false">IF(Calculator!$E$16="YES",IF(A95&lt;Calculator!$G$16,0,MIN(MIN(MIN(MOD(A95*Calculator!$B$16/(Calculator!$D$7*150),1),1-MOD(A95*Calculator!$B$16/(Calculator!$D$7*150),1)),ABS(MOD(A95*Calculator!$B$16/(Calculator!$D$7*150),1)-0.5)),MIN(MIN(MOD(A95*Calculator!$C$16/(Calculator!$D$7*150),1),1-MOD(A95*Calculator!$C$16/(Calculator!$D$7*150),1)),ABS(MOD(A95*Calculator!$C$16/(Calculator!$D$7*150),1)-0.5)),IF(INT(2*A95*Calculator!$C$16/(Calculator!$D$7*150))&gt;INT(2*A95*Calculator!$B$16/(Calculator!$D$7*150)),0,1))),1)</f>
        <v>1</v>
      </c>
      <c r="G95" s="250" t="n">
        <f aca="false">IF(Calculator!$E$17="YES",IF(A95&lt;Calculator!$G$17,0,MIN(MIN(MIN(MOD(A95*Calculator!$B$17/(Calculator!$D$7*150),1),1-MOD(A95*Calculator!$B$17/(Calculator!$D$7*150),1)),ABS(MOD(A95*Calculator!$B$17/(Calculator!$D$7*150),1)-0.5)),MIN(MIN(MOD(A95*Calculator!$C$17/(Calculator!$D$7*150),1),1-MOD(A95*Calculator!$C$17/(Calculator!$D$7*150),1)),ABS(MOD(A95*Calculator!$C$17/(Calculator!$D$7*150),1)-0.5)),IF(INT(2*A95*Calculator!$C$17/(Calculator!$D$7*150))&gt;INT(2*A95*Calculator!$B$17/(Calculator!$D$7*150)),0,1))),1)</f>
        <v>0.110315789473684</v>
      </c>
      <c r="H95" s="250" t="n">
        <f aca="false">IF(Calculator!$E$18="YES",IF(A95&lt;Calculator!$G$18,0,MIN(MIN(MIN(MOD(A95*Calculator!$B$18/(Calculator!$D$7*150),1),1-MOD(A95*Calculator!$B$18/(Calculator!$D$7*150),1)),ABS(MOD(A95*Calculator!$B$18/(Calculator!$D$7*150),1)-0.5)),MIN(MIN(MOD(A95*Calculator!$C$18/(Calculator!$D$7*150),1),1-MOD(A95*Calculator!$C$18/(Calculator!$D$7*150),1)),ABS(MOD(A95*Calculator!$C$18/(Calculator!$D$7*150),1)-0.5)),IF(INT(2*A95*Calculator!$C$18/(Calculator!$D$7*150))&gt;INT(2*A95*Calculator!$B$18/(Calculator!$D$7*150)),0,1))),1)</f>
        <v>1</v>
      </c>
      <c r="I95" s="250" t="n">
        <f aca="false">IF(Calculator!$E$19="YES",IF(A95&lt;Calculator!$G$19,0,MIN(MIN(MIN(MOD(A95*Calculator!$B$19/(Calculator!$D$7*150),1),1-MOD(A95*Calculator!$B$19/(Calculator!$D$7*150),1)),ABS(MOD(A95*Calculator!$B$19/(Calculator!$D$7*150),1)-0.5)),MIN(MIN(MOD(A95*Calculator!$C$19/(Calculator!$D$7*150),1),1-MOD(A95*Calculator!$C$19/(Calculator!$D$7*150),1)),ABS(MOD(A95*Calculator!$C$19/(Calculator!$D$7*150),1)-0.5)),IF(INT(2*A95*Calculator!$C$19/(Calculator!$D$7*150))&gt;INT(2*A95*Calculator!$B$19/(Calculator!$D$7*150)),0,1))),1)</f>
        <v>1</v>
      </c>
      <c r="J95" s="250" t="n">
        <f aca="false">IF(Calculator!$E$20="YES",IF(A95&lt;Calculator!$G$20,0,MIN(MIN(MIN(MOD(A95*Calculator!$B$20/(Calculator!$D$7*150),1),1-MOD(A95*Calculator!$B$20/(Calculator!$D$7*150),1)),ABS(MOD(A95*Calculator!$B$20/(Calculator!$D$7*150),1)-0.5)),MIN(MIN(MOD(A95*Calculator!$C$20/(Calculator!$D$7*150),1),1-MOD(A95*Calculator!$C$20/(Calculator!$D$7*150),1)),ABS(MOD(A95*Calculator!$C$20/(Calculator!$D$7*150),1)-0.5)),IF(INT(2*A95*Calculator!$C$20/(Calculator!$D$7*150))&gt;INT(2*A95*Calculator!$B$20/(Calculator!$D$7*150)),0,1))),1)</f>
        <v>1</v>
      </c>
      <c r="K95" s="250" t="n">
        <f aca="false">IF(Calculator!$E$21="YES",IF(A95&lt;Calculator!$G$21,0,MIN(MIN(MIN(MOD(A95*Calculator!$B$21/(Calculator!$D$7*150),1),1-MOD(A95*Calculator!$B$21/(Calculator!$D$7*150),1)),ABS(MOD(A95*Calculator!$B$21/(Calculator!$D$7*150),1)-0.5)),MIN(MIN(MOD(A95*Calculator!$C$21/(Calculator!$D$7*150),1),1-MOD(A95*Calculator!$C$21/(Calculator!$D$7*150),1)),ABS(MOD(A95*Calculator!$C$21/(Calculator!$D$7*150),1)-0.5)),IF(INT(2*A95*Calculator!$C$21/(Calculator!$D$7*150))&gt;INT(2*A95*Calculator!$B$21/(Calculator!$D$7*150)),0,1))),1)</f>
        <v>1</v>
      </c>
      <c r="L95" s="250" t="n">
        <f aca="false">IF(Calculator!$E$22="YES",IF(A95&lt;Calculator!$G$22,0,MIN(MIN(MIN(MOD(A95*Calculator!$B$22/(Calculator!$D$7*150),1),1-MOD(A95*Calculator!$B$22/(Calculator!$D$7*150),1)),ABS(MOD(A95*Calculator!$B$22/(Calculator!$D$7*150),1)-0.5)),MIN(MIN(MOD(A95*Calculator!$C$22/(Calculator!$D$7*150),1),1-MOD(A95*Calculator!$C$22/(Calculator!$D$7*150),1)),ABS(MOD(A95*Calculator!$C$22/(Calculator!$D$7*150),1)-0.5)),IF(INT(2*A95*Calculator!$C$22/(Calculator!$D$7*150))&gt;INT(2*A95*Calculator!$B$22/(Calculator!$D$7*150)),0,1))),1)</f>
        <v>1</v>
      </c>
      <c r="M95" s="250" t="n">
        <f aca="false">MIN(B95:L95)</f>
        <v>0.110315789473684</v>
      </c>
      <c r="N95" s="250" t="n">
        <f aca="false">SUMPRODUCT(($M$7:$M$557&gt;M95)*1)+SUMPRODUCT(($M$7:$M$557=M95)*(ROW($M$7:$M$557)&lt;ROW(M95)))+1</f>
        <v>61</v>
      </c>
      <c r="O95" s="250" t="str">
        <f aca="false">IF(M95&gt;=0.13,"★★★ EXCELLENT",IF(M95&gt;=0.12,"★★  GOOD",IF(M95&gt;=0.07,"★  FAIR",IF(M95&gt;=0.025,"⚠  MARGINAL","✗  AVOID"))))</f>
        <v>★  FAIR</v>
      </c>
    </row>
    <row r="96" customFormat="false" ht="15" hidden="false" customHeight="true" outlineLevel="0" collapsed="false">
      <c r="A96" s="251" t="n">
        <v>13.9</v>
      </c>
      <c r="B96" s="252" t="n">
        <f aca="false">IF(Calculator!$E$12="YES",IF(A96&lt;Calculator!$G$12,0,MIN(MIN(MIN(MOD(A96*Calculator!$B$12/(Calculator!$D$7*150),1),1-MOD(A96*Calculator!$B$12/(Calculator!$D$7*150),1)),ABS(MOD(A96*Calculator!$B$12/(Calculator!$D$7*150),1)-0.5)),MIN(MIN(MOD(A96*Calculator!$C$12/(Calculator!$D$7*150),1),1-MOD(A96*Calculator!$C$12/(Calculator!$D$7*150),1)),ABS(MOD(A96*Calculator!$C$12/(Calculator!$D$7*150),1)-0.5)),IF(INT(2*A96*Calculator!$C$12/(Calculator!$D$7*150))&gt;INT(2*A96*Calculator!$B$12/(Calculator!$D$7*150)),0,1))),1)</f>
        <v>1</v>
      </c>
      <c r="C96" s="252" t="n">
        <f aca="false">IF(Calculator!$E$13="YES",IF(A96&lt;Calculator!$G$13,0,MIN(MIN(MIN(MOD(A96*Calculator!$B$13/(Calculator!$D$7*150),1),1-MOD(A96*Calculator!$B$13/(Calculator!$D$7*150),1)),ABS(MOD(A96*Calculator!$B$13/(Calculator!$D$7*150),1)-0.5)),MIN(MIN(MOD(A96*Calculator!$C$13/(Calculator!$D$7*150),1),1-MOD(A96*Calculator!$C$13/(Calculator!$D$7*150),1)),ABS(MOD(A96*Calculator!$C$13/(Calculator!$D$7*150),1)-0.5)),IF(INT(2*A96*Calculator!$C$13/(Calculator!$D$7*150))&gt;INT(2*A96*Calculator!$B$13/(Calculator!$D$7*150)),0,1))),1)</f>
        <v>1</v>
      </c>
      <c r="D96" s="252" t="n">
        <f aca="false">IF(Calculator!$E$14="YES",IF(A96&lt;Calculator!$G$14,0,MIN(MIN(MIN(MOD(A96*Calculator!$B$14/(Calculator!$D$7*150),1),1-MOD(A96*Calculator!$B$14/(Calculator!$D$7*150),1)),ABS(MOD(A96*Calculator!$B$14/(Calculator!$D$7*150),1)-0.5)),MIN(MIN(MOD(A96*Calculator!$C$14/(Calculator!$D$7*150),1),1-MOD(A96*Calculator!$C$14/(Calculator!$D$7*150),1)),ABS(MOD(A96*Calculator!$C$14/(Calculator!$D$7*150),1)-0.5)),IF(INT(2*A96*Calculator!$C$14/(Calculator!$D$7*150))&gt;INT(2*A96*Calculator!$B$14/(Calculator!$D$7*150)),0,1))),1)</f>
        <v>1</v>
      </c>
      <c r="E96" s="252" t="n">
        <f aca="false">IF(Calculator!$E$15="YES",IF(A96&lt;Calculator!$G$15,0,MIN(MIN(MIN(MOD(A96*Calculator!$B$15/(Calculator!$D$7*150),1),1-MOD(A96*Calculator!$B$15/(Calculator!$D$7*150),1)),ABS(MOD(A96*Calculator!$B$15/(Calculator!$D$7*150),1)-0.5)),MIN(MIN(MOD(A96*Calculator!$C$15/(Calculator!$D$7*150),1),1-MOD(A96*Calculator!$C$15/(Calculator!$D$7*150),1)),ABS(MOD(A96*Calculator!$C$15/(Calculator!$D$7*150),1)-0.5)),IF(INT(2*A96*Calculator!$C$15/(Calculator!$D$7*150))&gt;INT(2*A96*Calculator!$B$15/(Calculator!$D$7*150)),0,1))),1)</f>
        <v>0.18280701754386</v>
      </c>
      <c r="F96" s="252" t="n">
        <f aca="false">IF(Calculator!$E$16="YES",IF(A96&lt;Calculator!$G$16,0,MIN(MIN(MIN(MOD(A96*Calculator!$B$16/(Calculator!$D$7*150),1),1-MOD(A96*Calculator!$B$16/(Calculator!$D$7*150),1)),ABS(MOD(A96*Calculator!$B$16/(Calculator!$D$7*150),1)-0.5)),MIN(MIN(MOD(A96*Calculator!$C$16/(Calculator!$D$7*150),1),1-MOD(A96*Calculator!$C$16/(Calculator!$D$7*150),1)),ABS(MOD(A96*Calculator!$C$16/(Calculator!$D$7*150),1)-0.5)),IF(INT(2*A96*Calculator!$C$16/(Calculator!$D$7*150))&gt;INT(2*A96*Calculator!$B$16/(Calculator!$D$7*150)),0,1))),1)</f>
        <v>1</v>
      </c>
      <c r="G96" s="252" t="n">
        <f aca="false">IF(Calculator!$E$17="YES",IF(A96&lt;Calculator!$G$17,0,MIN(MIN(MIN(MOD(A96*Calculator!$B$17/(Calculator!$D$7*150),1),1-MOD(A96*Calculator!$B$17/(Calculator!$D$7*150),1)),ABS(MOD(A96*Calculator!$B$17/(Calculator!$D$7*150),1)-0.5)),MIN(MIN(MOD(A96*Calculator!$C$17/(Calculator!$D$7*150),1),1-MOD(A96*Calculator!$C$17/(Calculator!$D$7*150),1)),ABS(MOD(A96*Calculator!$C$17/(Calculator!$D$7*150),1)-0.5)),IF(INT(2*A96*Calculator!$C$17/(Calculator!$D$7*150))&gt;INT(2*A96*Calculator!$B$17/(Calculator!$D$7*150)),0,1))),1)</f>
        <v>0.100245614035088</v>
      </c>
      <c r="H96" s="252" t="n">
        <f aca="false">IF(Calculator!$E$18="YES",IF(A96&lt;Calculator!$G$18,0,MIN(MIN(MIN(MOD(A96*Calculator!$B$18/(Calculator!$D$7*150),1),1-MOD(A96*Calculator!$B$18/(Calculator!$D$7*150),1)),ABS(MOD(A96*Calculator!$B$18/(Calculator!$D$7*150),1)-0.5)),MIN(MIN(MOD(A96*Calculator!$C$18/(Calculator!$D$7*150),1),1-MOD(A96*Calculator!$C$18/(Calculator!$D$7*150),1)),ABS(MOD(A96*Calculator!$C$18/(Calculator!$D$7*150),1)-0.5)),IF(INT(2*A96*Calculator!$C$18/(Calculator!$D$7*150))&gt;INT(2*A96*Calculator!$B$18/(Calculator!$D$7*150)),0,1))),1)</f>
        <v>1</v>
      </c>
      <c r="I96" s="252" t="n">
        <f aca="false">IF(Calculator!$E$19="YES",IF(A96&lt;Calculator!$G$19,0,MIN(MIN(MIN(MOD(A96*Calculator!$B$19/(Calculator!$D$7*150),1),1-MOD(A96*Calculator!$B$19/(Calculator!$D$7*150),1)),ABS(MOD(A96*Calculator!$B$19/(Calculator!$D$7*150),1)-0.5)),MIN(MIN(MOD(A96*Calculator!$C$19/(Calculator!$D$7*150),1),1-MOD(A96*Calculator!$C$19/(Calculator!$D$7*150),1)),ABS(MOD(A96*Calculator!$C$19/(Calculator!$D$7*150),1)-0.5)),IF(INT(2*A96*Calculator!$C$19/(Calculator!$D$7*150))&gt;INT(2*A96*Calculator!$B$19/(Calculator!$D$7*150)),0,1))),1)</f>
        <v>1</v>
      </c>
      <c r="J96" s="252" t="n">
        <f aca="false">IF(Calculator!$E$20="YES",IF(A96&lt;Calculator!$G$20,0,MIN(MIN(MIN(MOD(A96*Calculator!$B$20/(Calculator!$D$7*150),1),1-MOD(A96*Calculator!$B$20/(Calculator!$D$7*150),1)),ABS(MOD(A96*Calculator!$B$20/(Calculator!$D$7*150),1)-0.5)),MIN(MIN(MOD(A96*Calculator!$C$20/(Calculator!$D$7*150),1),1-MOD(A96*Calculator!$C$20/(Calculator!$D$7*150),1)),ABS(MOD(A96*Calculator!$C$20/(Calculator!$D$7*150),1)-0.5)),IF(INT(2*A96*Calculator!$C$20/(Calculator!$D$7*150))&gt;INT(2*A96*Calculator!$B$20/(Calculator!$D$7*150)),0,1))),1)</f>
        <v>1</v>
      </c>
      <c r="K96" s="252" t="n">
        <f aca="false">IF(Calculator!$E$21="YES",IF(A96&lt;Calculator!$G$21,0,MIN(MIN(MIN(MOD(A96*Calculator!$B$21/(Calculator!$D$7*150),1),1-MOD(A96*Calculator!$B$21/(Calculator!$D$7*150),1)),ABS(MOD(A96*Calculator!$B$21/(Calculator!$D$7*150),1)-0.5)),MIN(MIN(MOD(A96*Calculator!$C$21/(Calculator!$D$7*150),1),1-MOD(A96*Calculator!$C$21/(Calculator!$D$7*150),1)),ABS(MOD(A96*Calculator!$C$21/(Calculator!$D$7*150),1)-0.5)),IF(INT(2*A96*Calculator!$C$21/(Calculator!$D$7*150))&gt;INT(2*A96*Calculator!$B$21/(Calculator!$D$7*150)),0,1))),1)</f>
        <v>1</v>
      </c>
      <c r="L96" s="252" t="n">
        <f aca="false">IF(Calculator!$E$22="YES",IF(A96&lt;Calculator!$G$22,0,MIN(MIN(MIN(MOD(A96*Calculator!$B$22/(Calculator!$D$7*150),1),1-MOD(A96*Calculator!$B$22/(Calculator!$D$7*150),1)),ABS(MOD(A96*Calculator!$B$22/(Calculator!$D$7*150),1)-0.5)),MIN(MIN(MOD(A96*Calculator!$C$22/(Calculator!$D$7*150),1),1-MOD(A96*Calculator!$C$22/(Calculator!$D$7*150),1)),ABS(MOD(A96*Calculator!$C$22/(Calculator!$D$7*150),1)-0.5)),IF(INT(2*A96*Calculator!$C$22/(Calculator!$D$7*150))&gt;INT(2*A96*Calculator!$B$22/(Calculator!$D$7*150)),0,1))),1)</f>
        <v>1</v>
      </c>
      <c r="M96" s="252" t="n">
        <f aca="false">MIN(B96:L96)</f>
        <v>0.100245614035088</v>
      </c>
      <c r="N96" s="252" t="n">
        <f aca="false">SUMPRODUCT(($M$7:$M$557&gt;M96)*1)+SUMPRODUCT(($M$7:$M$557=M96)*(ROW($M$7:$M$557)&lt;ROW(M96)))+1</f>
        <v>86</v>
      </c>
      <c r="O96" s="252" t="str">
        <f aca="false">IF(M96&gt;=0.13,"★★★ EXCELLENT",IF(M96&gt;=0.12,"★★  GOOD",IF(M96&gt;=0.07,"★  FAIR",IF(M96&gt;=0.025,"⚠  MARGINAL","✗  AVOID"))))</f>
        <v>★  FAIR</v>
      </c>
    </row>
    <row r="97" customFormat="false" ht="15" hidden="false" customHeight="true" outlineLevel="0" collapsed="false">
      <c r="A97" s="249" t="n">
        <v>14</v>
      </c>
      <c r="B97" s="250" t="n">
        <f aca="false">IF(Calculator!$E$12="YES",IF(A97&lt;Calculator!$G$12,0,MIN(MIN(MIN(MOD(A97*Calculator!$B$12/(Calculator!$D$7*150),1),1-MOD(A97*Calculator!$B$12/(Calculator!$D$7*150),1)),ABS(MOD(A97*Calculator!$B$12/(Calculator!$D$7*150),1)-0.5)),MIN(MIN(MOD(A97*Calculator!$C$12/(Calculator!$D$7*150),1),1-MOD(A97*Calculator!$C$12/(Calculator!$D$7*150),1)),ABS(MOD(A97*Calculator!$C$12/(Calculator!$D$7*150),1)-0.5)),IF(INT(2*A97*Calculator!$C$12/(Calculator!$D$7*150))&gt;INT(2*A97*Calculator!$B$12/(Calculator!$D$7*150)),0,1))),1)</f>
        <v>1</v>
      </c>
      <c r="C97" s="250" t="n">
        <f aca="false">IF(Calculator!$E$13="YES",IF(A97&lt;Calculator!$G$13,0,MIN(MIN(MIN(MOD(A97*Calculator!$B$13/(Calculator!$D$7*150),1),1-MOD(A97*Calculator!$B$13/(Calculator!$D$7*150),1)),ABS(MOD(A97*Calculator!$B$13/(Calculator!$D$7*150),1)-0.5)),MIN(MIN(MOD(A97*Calculator!$C$13/(Calculator!$D$7*150),1),1-MOD(A97*Calculator!$C$13/(Calculator!$D$7*150),1)),ABS(MOD(A97*Calculator!$C$13/(Calculator!$D$7*150),1)-0.5)),IF(INT(2*A97*Calculator!$C$13/(Calculator!$D$7*150))&gt;INT(2*A97*Calculator!$B$13/(Calculator!$D$7*150)),0,1))),1)</f>
        <v>1</v>
      </c>
      <c r="D97" s="250" t="n">
        <f aca="false">IF(Calculator!$E$14="YES",IF(A97&lt;Calculator!$G$14,0,MIN(MIN(MIN(MOD(A97*Calculator!$B$14/(Calculator!$D$7*150),1),1-MOD(A97*Calculator!$B$14/(Calculator!$D$7*150),1)),ABS(MOD(A97*Calculator!$B$14/(Calculator!$D$7*150),1)-0.5)),MIN(MIN(MOD(A97*Calculator!$C$14/(Calculator!$D$7*150),1),1-MOD(A97*Calculator!$C$14/(Calculator!$D$7*150),1)),ABS(MOD(A97*Calculator!$C$14/(Calculator!$D$7*150),1)-0.5)),IF(INT(2*A97*Calculator!$C$14/(Calculator!$D$7*150))&gt;INT(2*A97*Calculator!$B$14/(Calculator!$D$7*150)),0,1))),1)</f>
        <v>1</v>
      </c>
      <c r="E97" s="250" t="n">
        <f aca="false">IF(Calculator!$E$15="YES",IF(A97&lt;Calculator!$G$15,0,MIN(MIN(MIN(MOD(A97*Calculator!$B$15/(Calculator!$D$7*150),1),1-MOD(A97*Calculator!$B$15/(Calculator!$D$7*150),1)),ABS(MOD(A97*Calculator!$B$15/(Calculator!$D$7*150),1)-0.5)),MIN(MIN(MOD(A97*Calculator!$C$15/(Calculator!$D$7*150),1),1-MOD(A97*Calculator!$C$15/(Calculator!$D$7*150),1)),ABS(MOD(A97*Calculator!$C$15/(Calculator!$D$7*150),1)-0.5)),IF(INT(2*A97*Calculator!$C$15/(Calculator!$D$7*150))&gt;INT(2*A97*Calculator!$B$15/(Calculator!$D$7*150)),0,1))),1)</f>
        <v>0.187719298245614</v>
      </c>
      <c r="F97" s="250" t="n">
        <f aca="false">IF(Calculator!$E$16="YES",IF(A97&lt;Calculator!$G$16,0,MIN(MIN(MIN(MOD(A97*Calculator!$B$16/(Calculator!$D$7*150),1),1-MOD(A97*Calculator!$B$16/(Calculator!$D$7*150),1)),ABS(MOD(A97*Calculator!$B$16/(Calculator!$D$7*150),1)-0.5)),MIN(MIN(MOD(A97*Calculator!$C$16/(Calculator!$D$7*150),1),1-MOD(A97*Calculator!$C$16/(Calculator!$D$7*150),1)),ABS(MOD(A97*Calculator!$C$16/(Calculator!$D$7*150),1)-0.5)),IF(INT(2*A97*Calculator!$C$16/(Calculator!$D$7*150))&gt;INT(2*A97*Calculator!$B$16/(Calculator!$D$7*150)),0,1))),1)</f>
        <v>1</v>
      </c>
      <c r="G97" s="250" t="n">
        <f aca="false">IF(Calculator!$E$17="YES",IF(A97&lt;Calculator!$G$17,0,MIN(MIN(MIN(MOD(A97*Calculator!$B$17/(Calculator!$D$7*150),1),1-MOD(A97*Calculator!$B$17/(Calculator!$D$7*150),1)),ABS(MOD(A97*Calculator!$B$17/(Calculator!$D$7*150),1)-0.5)),MIN(MIN(MOD(A97*Calculator!$C$17/(Calculator!$D$7*150),1),1-MOD(A97*Calculator!$C$17/(Calculator!$D$7*150),1)),ABS(MOD(A97*Calculator!$C$17/(Calculator!$D$7*150),1)-0.5)),IF(INT(2*A97*Calculator!$C$17/(Calculator!$D$7*150))&gt;INT(2*A97*Calculator!$B$17/(Calculator!$D$7*150)),0,1))),1)</f>
        <v>0.0901754385964912</v>
      </c>
      <c r="H97" s="250" t="n">
        <f aca="false">IF(Calculator!$E$18="YES",IF(A97&lt;Calculator!$G$18,0,MIN(MIN(MIN(MOD(A97*Calculator!$B$18/(Calculator!$D$7*150),1),1-MOD(A97*Calculator!$B$18/(Calculator!$D$7*150),1)),ABS(MOD(A97*Calculator!$B$18/(Calculator!$D$7*150),1)-0.5)),MIN(MIN(MOD(A97*Calculator!$C$18/(Calculator!$D$7*150),1),1-MOD(A97*Calculator!$C$18/(Calculator!$D$7*150),1)),ABS(MOD(A97*Calculator!$C$18/(Calculator!$D$7*150),1)-0.5)),IF(INT(2*A97*Calculator!$C$18/(Calculator!$D$7*150))&gt;INT(2*A97*Calculator!$B$18/(Calculator!$D$7*150)),0,1))),1)</f>
        <v>1</v>
      </c>
      <c r="I97" s="250" t="n">
        <f aca="false">IF(Calculator!$E$19="YES",IF(A97&lt;Calculator!$G$19,0,MIN(MIN(MIN(MOD(A97*Calculator!$B$19/(Calculator!$D$7*150),1),1-MOD(A97*Calculator!$B$19/(Calculator!$D$7*150),1)),ABS(MOD(A97*Calculator!$B$19/(Calculator!$D$7*150),1)-0.5)),MIN(MIN(MOD(A97*Calculator!$C$19/(Calculator!$D$7*150),1),1-MOD(A97*Calculator!$C$19/(Calculator!$D$7*150),1)),ABS(MOD(A97*Calculator!$C$19/(Calculator!$D$7*150),1)-0.5)),IF(INT(2*A97*Calculator!$C$19/(Calculator!$D$7*150))&gt;INT(2*A97*Calculator!$B$19/(Calculator!$D$7*150)),0,1))),1)</f>
        <v>1</v>
      </c>
      <c r="J97" s="250" t="n">
        <f aca="false">IF(Calculator!$E$20="YES",IF(A97&lt;Calculator!$G$20,0,MIN(MIN(MIN(MOD(A97*Calculator!$B$20/(Calculator!$D$7*150),1),1-MOD(A97*Calculator!$B$20/(Calculator!$D$7*150),1)),ABS(MOD(A97*Calculator!$B$20/(Calculator!$D$7*150),1)-0.5)),MIN(MIN(MOD(A97*Calculator!$C$20/(Calculator!$D$7*150),1),1-MOD(A97*Calculator!$C$20/(Calculator!$D$7*150),1)),ABS(MOD(A97*Calculator!$C$20/(Calculator!$D$7*150),1)-0.5)),IF(INT(2*A97*Calculator!$C$20/(Calculator!$D$7*150))&gt;INT(2*A97*Calculator!$B$20/(Calculator!$D$7*150)),0,1))),1)</f>
        <v>1</v>
      </c>
      <c r="K97" s="250" t="n">
        <f aca="false">IF(Calculator!$E$21="YES",IF(A97&lt;Calculator!$G$21,0,MIN(MIN(MIN(MOD(A97*Calculator!$B$21/(Calculator!$D$7*150),1),1-MOD(A97*Calculator!$B$21/(Calculator!$D$7*150),1)),ABS(MOD(A97*Calculator!$B$21/(Calculator!$D$7*150),1)-0.5)),MIN(MIN(MOD(A97*Calculator!$C$21/(Calculator!$D$7*150),1),1-MOD(A97*Calculator!$C$21/(Calculator!$D$7*150),1)),ABS(MOD(A97*Calculator!$C$21/(Calculator!$D$7*150),1)-0.5)),IF(INT(2*A97*Calculator!$C$21/(Calculator!$D$7*150))&gt;INT(2*A97*Calculator!$B$21/(Calculator!$D$7*150)),0,1))),1)</f>
        <v>1</v>
      </c>
      <c r="L97" s="250" t="n">
        <f aca="false">IF(Calculator!$E$22="YES",IF(A97&lt;Calculator!$G$22,0,MIN(MIN(MIN(MOD(A97*Calculator!$B$22/(Calculator!$D$7*150),1),1-MOD(A97*Calculator!$B$22/(Calculator!$D$7*150),1)),ABS(MOD(A97*Calculator!$B$22/(Calculator!$D$7*150),1)-0.5)),MIN(MIN(MOD(A97*Calculator!$C$22/(Calculator!$D$7*150),1),1-MOD(A97*Calculator!$C$22/(Calculator!$D$7*150),1)),ABS(MOD(A97*Calculator!$C$22/(Calculator!$D$7*150),1)-0.5)),IF(INT(2*A97*Calculator!$C$22/(Calculator!$D$7*150))&gt;INT(2*A97*Calculator!$B$22/(Calculator!$D$7*150)),0,1))),1)</f>
        <v>1</v>
      </c>
      <c r="M97" s="250" t="n">
        <f aca="false">MIN(B97:L97)</f>
        <v>0.0901754385964912</v>
      </c>
      <c r="N97" s="250" t="n">
        <f aca="false">SUMPRODUCT(($M$7:$M$557&gt;M97)*1)+SUMPRODUCT(($M$7:$M$557=M97)*(ROW($M$7:$M$557)&lt;ROW(M97)))+1</f>
        <v>113</v>
      </c>
      <c r="O97" s="250" t="str">
        <f aca="false">IF(M97&gt;=0.13,"★★★ EXCELLENT",IF(M97&gt;=0.12,"★★  GOOD",IF(M97&gt;=0.07,"★  FAIR",IF(M97&gt;=0.025,"⚠  MARGINAL","✗  AVOID"))))</f>
        <v>★  FAIR</v>
      </c>
    </row>
    <row r="98" customFormat="false" ht="15" hidden="false" customHeight="true" outlineLevel="0" collapsed="false">
      <c r="A98" s="251" t="n">
        <v>14.1</v>
      </c>
      <c r="B98" s="252" t="n">
        <f aca="false">IF(Calculator!$E$12="YES",IF(A98&lt;Calculator!$G$12,0,MIN(MIN(MIN(MOD(A98*Calculator!$B$12/(Calculator!$D$7*150),1),1-MOD(A98*Calculator!$B$12/(Calculator!$D$7*150),1)),ABS(MOD(A98*Calculator!$B$12/(Calculator!$D$7*150),1)-0.5)),MIN(MIN(MOD(A98*Calculator!$C$12/(Calculator!$D$7*150),1),1-MOD(A98*Calculator!$C$12/(Calculator!$D$7*150),1)),ABS(MOD(A98*Calculator!$C$12/(Calculator!$D$7*150),1)-0.5)),IF(INT(2*A98*Calculator!$C$12/(Calculator!$D$7*150))&gt;INT(2*A98*Calculator!$B$12/(Calculator!$D$7*150)),0,1))),1)</f>
        <v>1</v>
      </c>
      <c r="C98" s="252" t="n">
        <f aca="false">IF(Calculator!$E$13="YES",IF(A98&lt;Calculator!$G$13,0,MIN(MIN(MIN(MOD(A98*Calculator!$B$13/(Calculator!$D$7*150),1),1-MOD(A98*Calculator!$B$13/(Calculator!$D$7*150),1)),ABS(MOD(A98*Calculator!$B$13/(Calculator!$D$7*150),1)-0.5)),MIN(MIN(MOD(A98*Calculator!$C$13/(Calculator!$D$7*150),1),1-MOD(A98*Calculator!$C$13/(Calculator!$D$7*150),1)),ABS(MOD(A98*Calculator!$C$13/(Calculator!$D$7*150),1)-0.5)),IF(INT(2*A98*Calculator!$C$13/(Calculator!$D$7*150))&gt;INT(2*A98*Calculator!$B$13/(Calculator!$D$7*150)),0,1))),1)</f>
        <v>1</v>
      </c>
      <c r="D98" s="252" t="n">
        <f aca="false">IF(Calculator!$E$14="YES",IF(A98&lt;Calculator!$G$14,0,MIN(MIN(MIN(MOD(A98*Calculator!$B$14/(Calculator!$D$7*150),1),1-MOD(A98*Calculator!$B$14/(Calculator!$D$7*150),1)),ABS(MOD(A98*Calculator!$B$14/(Calculator!$D$7*150),1)-0.5)),MIN(MIN(MOD(A98*Calculator!$C$14/(Calculator!$D$7*150),1),1-MOD(A98*Calculator!$C$14/(Calculator!$D$7*150),1)),ABS(MOD(A98*Calculator!$C$14/(Calculator!$D$7*150),1)-0.5)),IF(INT(2*A98*Calculator!$C$14/(Calculator!$D$7*150))&gt;INT(2*A98*Calculator!$B$14/(Calculator!$D$7*150)),0,1))),1)</f>
        <v>1</v>
      </c>
      <c r="E98" s="252" t="n">
        <f aca="false">IF(Calculator!$E$15="YES",IF(A98&lt;Calculator!$G$15,0,MIN(MIN(MIN(MOD(A98*Calculator!$B$15/(Calculator!$D$7*150),1),1-MOD(A98*Calculator!$B$15/(Calculator!$D$7*150),1)),ABS(MOD(A98*Calculator!$B$15/(Calculator!$D$7*150),1)-0.5)),MIN(MIN(MOD(A98*Calculator!$C$15/(Calculator!$D$7*150),1),1-MOD(A98*Calculator!$C$15/(Calculator!$D$7*150),1)),ABS(MOD(A98*Calculator!$C$15/(Calculator!$D$7*150),1)-0.5)),IF(INT(2*A98*Calculator!$C$15/(Calculator!$D$7*150))&gt;INT(2*A98*Calculator!$B$15/(Calculator!$D$7*150)),0,1))),1)</f>
        <v>0.192631578947369</v>
      </c>
      <c r="F98" s="252" t="n">
        <f aca="false">IF(Calculator!$E$16="YES",IF(A98&lt;Calculator!$G$16,0,MIN(MIN(MIN(MOD(A98*Calculator!$B$16/(Calculator!$D$7*150),1),1-MOD(A98*Calculator!$B$16/(Calculator!$D$7*150),1)),ABS(MOD(A98*Calculator!$B$16/(Calculator!$D$7*150),1)-0.5)),MIN(MIN(MOD(A98*Calculator!$C$16/(Calculator!$D$7*150),1),1-MOD(A98*Calculator!$C$16/(Calculator!$D$7*150),1)),ABS(MOD(A98*Calculator!$C$16/(Calculator!$D$7*150),1)-0.5)),IF(INT(2*A98*Calculator!$C$16/(Calculator!$D$7*150))&gt;INT(2*A98*Calculator!$B$16/(Calculator!$D$7*150)),0,1))),1)</f>
        <v>1</v>
      </c>
      <c r="G98" s="252" t="n">
        <f aca="false">IF(Calculator!$E$17="YES",IF(A98&lt;Calculator!$G$17,0,MIN(MIN(MIN(MOD(A98*Calculator!$B$17/(Calculator!$D$7*150),1),1-MOD(A98*Calculator!$B$17/(Calculator!$D$7*150),1)),ABS(MOD(A98*Calculator!$B$17/(Calculator!$D$7*150),1)-0.5)),MIN(MIN(MOD(A98*Calculator!$C$17/(Calculator!$D$7*150),1),1-MOD(A98*Calculator!$C$17/(Calculator!$D$7*150),1)),ABS(MOD(A98*Calculator!$C$17/(Calculator!$D$7*150),1)-0.5)),IF(INT(2*A98*Calculator!$C$17/(Calculator!$D$7*150))&gt;INT(2*A98*Calculator!$B$17/(Calculator!$D$7*150)),0,1))),1)</f>
        <v>0.0801052631578949</v>
      </c>
      <c r="H98" s="252" t="n">
        <f aca="false">IF(Calculator!$E$18="YES",IF(A98&lt;Calculator!$G$18,0,MIN(MIN(MIN(MOD(A98*Calculator!$B$18/(Calculator!$D$7*150),1),1-MOD(A98*Calculator!$B$18/(Calculator!$D$7*150),1)),ABS(MOD(A98*Calculator!$B$18/(Calculator!$D$7*150),1)-0.5)),MIN(MIN(MOD(A98*Calculator!$C$18/(Calculator!$D$7*150),1),1-MOD(A98*Calculator!$C$18/(Calculator!$D$7*150),1)),ABS(MOD(A98*Calculator!$C$18/(Calculator!$D$7*150),1)-0.5)),IF(INT(2*A98*Calculator!$C$18/(Calculator!$D$7*150))&gt;INT(2*A98*Calculator!$B$18/(Calculator!$D$7*150)),0,1))),1)</f>
        <v>1</v>
      </c>
      <c r="I98" s="252" t="n">
        <f aca="false">IF(Calculator!$E$19="YES",IF(A98&lt;Calculator!$G$19,0,MIN(MIN(MIN(MOD(A98*Calculator!$B$19/(Calculator!$D$7*150),1),1-MOD(A98*Calculator!$B$19/(Calculator!$D$7*150),1)),ABS(MOD(A98*Calculator!$B$19/(Calculator!$D$7*150),1)-0.5)),MIN(MIN(MOD(A98*Calculator!$C$19/(Calculator!$D$7*150),1),1-MOD(A98*Calculator!$C$19/(Calculator!$D$7*150),1)),ABS(MOD(A98*Calculator!$C$19/(Calculator!$D$7*150),1)-0.5)),IF(INT(2*A98*Calculator!$C$19/(Calculator!$D$7*150))&gt;INT(2*A98*Calculator!$B$19/(Calculator!$D$7*150)),0,1))),1)</f>
        <v>1</v>
      </c>
      <c r="J98" s="252" t="n">
        <f aca="false">IF(Calculator!$E$20="YES",IF(A98&lt;Calculator!$G$20,0,MIN(MIN(MIN(MOD(A98*Calculator!$B$20/(Calculator!$D$7*150),1),1-MOD(A98*Calculator!$B$20/(Calculator!$D$7*150),1)),ABS(MOD(A98*Calculator!$B$20/(Calculator!$D$7*150),1)-0.5)),MIN(MIN(MOD(A98*Calculator!$C$20/(Calculator!$D$7*150),1),1-MOD(A98*Calculator!$C$20/(Calculator!$D$7*150),1)),ABS(MOD(A98*Calculator!$C$20/(Calculator!$D$7*150),1)-0.5)),IF(INT(2*A98*Calculator!$C$20/(Calculator!$D$7*150))&gt;INT(2*A98*Calculator!$B$20/(Calculator!$D$7*150)),0,1))),1)</f>
        <v>1</v>
      </c>
      <c r="K98" s="252" t="n">
        <f aca="false">IF(Calculator!$E$21="YES",IF(A98&lt;Calculator!$G$21,0,MIN(MIN(MIN(MOD(A98*Calculator!$B$21/(Calculator!$D$7*150),1),1-MOD(A98*Calculator!$B$21/(Calculator!$D$7*150),1)),ABS(MOD(A98*Calculator!$B$21/(Calculator!$D$7*150),1)-0.5)),MIN(MIN(MOD(A98*Calculator!$C$21/(Calculator!$D$7*150),1),1-MOD(A98*Calculator!$C$21/(Calculator!$D$7*150),1)),ABS(MOD(A98*Calculator!$C$21/(Calculator!$D$7*150),1)-0.5)),IF(INT(2*A98*Calculator!$C$21/(Calculator!$D$7*150))&gt;INT(2*A98*Calculator!$B$21/(Calculator!$D$7*150)),0,1))),1)</f>
        <v>1</v>
      </c>
      <c r="L98" s="252" t="n">
        <f aca="false">IF(Calculator!$E$22="YES",IF(A98&lt;Calculator!$G$22,0,MIN(MIN(MIN(MOD(A98*Calculator!$B$22/(Calculator!$D$7*150),1),1-MOD(A98*Calculator!$B$22/(Calculator!$D$7*150),1)),ABS(MOD(A98*Calculator!$B$22/(Calculator!$D$7*150),1)-0.5)),MIN(MIN(MOD(A98*Calculator!$C$22/(Calculator!$D$7*150),1),1-MOD(A98*Calculator!$C$22/(Calculator!$D$7*150),1)),ABS(MOD(A98*Calculator!$C$22/(Calculator!$D$7*150),1)-0.5)),IF(INT(2*A98*Calculator!$C$22/(Calculator!$D$7*150))&gt;INT(2*A98*Calculator!$B$22/(Calculator!$D$7*150)),0,1))),1)</f>
        <v>1</v>
      </c>
      <c r="M98" s="252" t="n">
        <f aca="false">MIN(B98:L98)</f>
        <v>0.0801052631578949</v>
      </c>
      <c r="N98" s="252" t="n">
        <f aca="false">SUMPRODUCT(($M$7:$M$557&gt;M98)*1)+SUMPRODUCT(($M$7:$M$557=M98)*(ROW($M$7:$M$557)&lt;ROW(M98)))+1</f>
        <v>142</v>
      </c>
      <c r="O98" s="252" t="str">
        <f aca="false">IF(M98&gt;=0.13,"★★★ EXCELLENT",IF(M98&gt;=0.12,"★★  GOOD",IF(M98&gt;=0.07,"★  FAIR",IF(M98&gt;=0.025,"⚠  MARGINAL","✗  AVOID"))))</f>
        <v>★  FAIR</v>
      </c>
    </row>
    <row r="99" customFormat="false" ht="15" hidden="false" customHeight="true" outlineLevel="0" collapsed="false">
      <c r="A99" s="249" t="n">
        <v>14.2</v>
      </c>
      <c r="B99" s="250" t="n">
        <f aca="false">IF(Calculator!$E$12="YES",IF(A99&lt;Calculator!$G$12,0,MIN(MIN(MIN(MOD(A99*Calculator!$B$12/(Calculator!$D$7*150),1),1-MOD(A99*Calculator!$B$12/(Calculator!$D$7*150),1)),ABS(MOD(A99*Calculator!$B$12/(Calculator!$D$7*150),1)-0.5)),MIN(MIN(MOD(A99*Calculator!$C$12/(Calculator!$D$7*150),1),1-MOD(A99*Calculator!$C$12/(Calculator!$D$7*150),1)),ABS(MOD(A99*Calculator!$C$12/(Calculator!$D$7*150),1)-0.5)),IF(INT(2*A99*Calculator!$C$12/(Calculator!$D$7*150))&gt;INT(2*A99*Calculator!$B$12/(Calculator!$D$7*150)),0,1))),1)</f>
        <v>1</v>
      </c>
      <c r="C99" s="250" t="n">
        <f aca="false">IF(Calculator!$E$13="YES",IF(A99&lt;Calculator!$G$13,0,MIN(MIN(MIN(MOD(A99*Calculator!$B$13/(Calculator!$D$7*150),1),1-MOD(A99*Calculator!$B$13/(Calculator!$D$7*150),1)),ABS(MOD(A99*Calculator!$B$13/(Calculator!$D$7*150),1)-0.5)),MIN(MIN(MOD(A99*Calculator!$C$13/(Calculator!$D$7*150),1),1-MOD(A99*Calculator!$C$13/(Calculator!$D$7*150),1)),ABS(MOD(A99*Calculator!$C$13/(Calculator!$D$7*150),1)-0.5)),IF(INT(2*A99*Calculator!$C$13/(Calculator!$D$7*150))&gt;INT(2*A99*Calculator!$B$13/(Calculator!$D$7*150)),0,1))),1)</f>
        <v>1</v>
      </c>
      <c r="D99" s="250" t="n">
        <f aca="false">IF(Calculator!$E$14="YES",IF(A99&lt;Calculator!$G$14,0,MIN(MIN(MIN(MOD(A99*Calculator!$B$14/(Calculator!$D$7*150),1),1-MOD(A99*Calculator!$B$14/(Calculator!$D$7*150),1)),ABS(MOD(A99*Calculator!$B$14/(Calculator!$D$7*150),1)-0.5)),MIN(MIN(MOD(A99*Calculator!$C$14/(Calculator!$D$7*150),1),1-MOD(A99*Calculator!$C$14/(Calculator!$D$7*150),1)),ABS(MOD(A99*Calculator!$C$14/(Calculator!$D$7*150),1)-0.5)),IF(INT(2*A99*Calculator!$C$14/(Calculator!$D$7*150))&gt;INT(2*A99*Calculator!$B$14/(Calculator!$D$7*150)),0,1))),1)</f>
        <v>1</v>
      </c>
      <c r="E99" s="250" t="n">
        <f aca="false">IF(Calculator!$E$15="YES",IF(A99&lt;Calculator!$G$15,0,MIN(MIN(MIN(MOD(A99*Calculator!$B$15/(Calculator!$D$7*150),1),1-MOD(A99*Calculator!$B$15/(Calculator!$D$7*150),1)),ABS(MOD(A99*Calculator!$B$15/(Calculator!$D$7*150),1)-0.5)),MIN(MIN(MOD(A99*Calculator!$C$15/(Calculator!$D$7*150),1),1-MOD(A99*Calculator!$C$15/(Calculator!$D$7*150),1)),ABS(MOD(A99*Calculator!$C$15/(Calculator!$D$7*150),1)-0.5)),IF(INT(2*A99*Calculator!$C$15/(Calculator!$D$7*150))&gt;INT(2*A99*Calculator!$B$15/(Calculator!$D$7*150)),0,1))),1)</f>
        <v>0.197543859649123</v>
      </c>
      <c r="F99" s="250" t="n">
        <f aca="false">IF(Calculator!$E$16="YES",IF(A99&lt;Calculator!$G$16,0,MIN(MIN(MIN(MOD(A99*Calculator!$B$16/(Calculator!$D$7*150),1),1-MOD(A99*Calculator!$B$16/(Calculator!$D$7*150),1)),ABS(MOD(A99*Calculator!$B$16/(Calculator!$D$7*150),1)-0.5)),MIN(MIN(MOD(A99*Calculator!$C$16/(Calculator!$D$7*150),1),1-MOD(A99*Calculator!$C$16/(Calculator!$D$7*150),1)),ABS(MOD(A99*Calculator!$C$16/(Calculator!$D$7*150),1)-0.5)),IF(INT(2*A99*Calculator!$C$16/(Calculator!$D$7*150))&gt;INT(2*A99*Calculator!$B$16/(Calculator!$D$7*150)),0,1))),1)</f>
        <v>1</v>
      </c>
      <c r="G99" s="250" t="n">
        <f aca="false">IF(Calculator!$E$17="YES",IF(A99&lt;Calculator!$G$17,0,MIN(MIN(MIN(MOD(A99*Calculator!$B$17/(Calculator!$D$7*150),1),1-MOD(A99*Calculator!$B$17/(Calculator!$D$7*150),1)),ABS(MOD(A99*Calculator!$B$17/(Calculator!$D$7*150),1)-0.5)),MIN(MIN(MOD(A99*Calculator!$C$17/(Calculator!$D$7*150),1),1-MOD(A99*Calculator!$C$17/(Calculator!$D$7*150),1)),ABS(MOD(A99*Calculator!$C$17/(Calculator!$D$7*150),1)-0.5)),IF(INT(2*A99*Calculator!$C$17/(Calculator!$D$7*150))&gt;INT(2*A99*Calculator!$B$17/(Calculator!$D$7*150)),0,1))),1)</f>
        <v>0.0700350877192983</v>
      </c>
      <c r="H99" s="250" t="n">
        <f aca="false">IF(Calculator!$E$18="YES",IF(A99&lt;Calculator!$G$18,0,MIN(MIN(MIN(MOD(A99*Calculator!$B$18/(Calculator!$D$7*150),1),1-MOD(A99*Calculator!$B$18/(Calculator!$D$7*150),1)),ABS(MOD(A99*Calculator!$B$18/(Calculator!$D$7*150),1)-0.5)),MIN(MIN(MOD(A99*Calculator!$C$18/(Calculator!$D$7*150),1),1-MOD(A99*Calculator!$C$18/(Calculator!$D$7*150),1)),ABS(MOD(A99*Calculator!$C$18/(Calculator!$D$7*150),1)-0.5)),IF(INT(2*A99*Calculator!$C$18/(Calculator!$D$7*150))&gt;INT(2*A99*Calculator!$B$18/(Calculator!$D$7*150)),0,1))),1)</f>
        <v>1</v>
      </c>
      <c r="I99" s="250" t="n">
        <f aca="false">IF(Calculator!$E$19="YES",IF(A99&lt;Calculator!$G$19,0,MIN(MIN(MIN(MOD(A99*Calculator!$B$19/(Calculator!$D$7*150),1),1-MOD(A99*Calculator!$B$19/(Calculator!$D$7*150),1)),ABS(MOD(A99*Calculator!$B$19/(Calculator!$D$7*150),1)-0.5)),MIN(MIN(MOD(A99*Calculator!$C$19/(Calculator!$D$7*150),1),1-MOD(A99*Calculator!$C$19/(Calculator!$D$7*150),1)),ABS(MOD(A99*Calculator!$C$19/(Calculator!$D$7*150),1)-0.5)),IF(INT(2*A99*Calculator!$C$19/(Calculator!$D$7*150))&gt;INT(2*A99*Calculator!$B$19/(Calculator!$D$7*150)),0,1))),1)</f>
        <v>1</v>
      </c>
      <c r="J99" s="250" t="n">
        <f aca="false">IF(Calculator!$E$20="YES",IF(A99&lt;Calculator!$G$20,0,MIN(MIN(MIN(MOD(A99*Calculator!$B$20/(Calculator!$D$7*150),1),1-MOD(A99*Calculator!$B$20/(Calculator!$D$7*150),1)),ABS(MOD(A99*Calculator!$B$20/(Calculator!$D$7*150),1)-0.5)),MIN(MIN(MOD(A99*Calculator!$C$20/(Calculator!$D$7*150),1),1-MOD(A99*Calculator!$C$20/(Calculator!$D$7*150),1)),ABS(MOD(A99*Calculator!$C$20/(Calculator!$D$7*150),1)-0.5)),IF(INT(2*A99*Calculator!$C$20/(Calculator!$D$7*150))&gt;INT(2*A99*Calculator!$B$20/(Calculator!$D$7*150)),0,1))),1)</f>
        <v>1</v>
      </c>
      <c r="K99" s="250" t="n">
        <f aca="false">IF(Calculator!$E$21="YES",IF(A99&lt;Calculator!$G$21,0,MIN(MIN(MIN(MOD(A99*Calculator!$B$21/(Calculator!$D$7*150),1),1-MOD(A99*Calculator!$B$21/(Calculator!$D$7*150),1)),ABS(MOD(A99*Calculator!$B$21/(Calculator!$D$7*150),1)-0.5)),MIN(MIN(MOD(A99*Calculator!$C$21/(Calculator!$D$7*150),1),1-MOD(A99*Calculator!$C$21/(Calculator!$D$7*150),1)),ABS(MOD(A99*Calculator!$C$21/(Calculator!$D$7*150),1)-0.5)),IF(INT(2*A99*Calculator!$C$21/(Calculator!$D$7*150))&gt;INT(2*A99*Calculator!$B$21/(Calculator!$D$7*150)),0,1))),1)</f>
        <v>1</v>
      </c>
      <c r="L99" s="250" t="n">
        <f aca="false">IF(Calculator!$E$22="YES",IF(A99&lt;Calculator!$G$22,0,MIN(MIN(MIN(MOD(A99*Calculator!$B$22/(Calculator!$D$7*150),1),1-MOD(A99*Calculator!$B$22/(Calculator!$D$7*150),1)),ABS(MOD(A99*Calculator!$B$22/(Calculator!$D$7*150),1)-0.5)),MIN(MIN(MOD(A99*Calculator!$C$22/(Calculator!$D$7*150),1),1-MOD(A99*Calculator!$C$22/(Calculator!$D$7*150),1)),ABS(MOD(A99*Calculator!$C$22/(Calculator!$D$7*150),1)-0.5)),IF(INT(2*A99*Calculator!$C$22/(Calculator!$D$7*150))&gt;INT(2*A99*Calculator!$B$22/(Calculator!$D$7*150)),0,1))),1)</f>
        <v>1</v>
      </c>
      <c r="M99" s="250" t="n">
        <f aca="false">MIN(B99:L99)</f>
        <v>0.0700350877192983</v>
      </c>
      <c r="N99" s="250" t="n">
        <f aca="false">SUMPRODUCT(($M$7:$M$557&gt;M99)*1)+SUMPRODUCT(($M$7:$M$557=M99)*(ROW($M$7:$M$557)&lt;ROW(M99)))+1</f>
        <v>172</v>
      </c>
      <c r="O99" s="250" t="str">
        <f aca="false">IF(M99&gt;=0.13,"★★★ EXCELLENT",IF(M99&gt;=0.12,"★★  GOOD",IF(M99&gt;=0.07,"★  FAIR",IF(M99&gt;=0.025,"⚠  MARGINAL","✗  AVOID"))))</f>
        <v>★  FAIR</v>
      </c>
    </row>
    <row r="100" customFormat="false" ht="15" hidden="false" customHeight="true" outlineLevel="0" collapsed="false">
      <c r="A100" s="251" t="n">
        <v>14.3</v>
      </c>
      <c r="B100" s="252" t="n">
        <f aca="false">IF(Calculator!$E$12="YES",IF(A100&lt;Calculator!$G$12,0,MIN(MIN(MIN(MOD(A100*Calculator!$B$12/(Calculator!$D$7*150),1),1-MOD(A100*Calculator!$B$12/(Calculator!$D$7*150),1)),ABS(MOD(A100*Calculator!$B$12/(Calculator!$D$7*150),1)-0.5)),MIN(MIN(MOD(A100*Calculator!$C$12/(Calculator!$D$7*150),1),1-MOD(A100*Calculator!$C$12/(Calculator!$D$7*150),1)),ABS(MOD(A100*Calculator!$C$12/(Calculator!$D$7*150),1)-0.5)),IF(INT(2*A100*Calculator!$C$12/(Calculator!$D$7*150))&gt;INT(2*A100*Calculator!$B$12/(Calculator!$D$7*150)),0,1))),1)</f>
        <v>1</v>
      </c>
      <c r="C100" s="252" t="n">
        <f aca="false">IF(Calculator!$E$13="YES",IF(A100&lt;Calculator!$G$13,0,MIN(MIN(MIN(MOD(A100*Calculator!$B$13/(Calculator!$D$7*150),1),1-MOD(A100*Calculator!$B$13/(Calculator!$D$7*150),1)),ABS(MOD(A100*Calculator!$B$13/(Calculator!$D$7*150),1)-0.5)),MIN(MIN(MOD(A100*Calculator!$C$13/(Calculator!$D$7*150),1),1-MOD(A100*Calculator!$C$13/(Calculator!$D$7*150),1)),ABS(MOD(A100*Calculator!$C$13/(Calculator!$D$7*150),1)-0.5)),IF(INT(2*A100*Calculator!$C$13/(Calculator!$D$7*150))&gt;INT(2*A100*Calculator!$B$13/(Calculator!$D$7*150)),0,1))),1)</f>
        <v>1</v>
      </c>
      <c r="D100" s="252" t="n">
        <f aca="false">IF(Calculator!$E$14="YES",IF(A100&lt;Calculator!$G$14,0,MIN(MIN(MIN(MOD(A100*Calculator!$B$14/(Calculator!$D$7*150),1),1-MOD(A100*Calculator!$B$14/(Calculator!$D$7*150),1)),ABS(MOD(A100*Calculator!$B$14/(Calculator!$D$7*150),1)-0.5)),MIN(MIN(MOD(A100*Calculator!$C$14/(Calculator!$D$7*150),1),1-MOD(A100*Calculator!$C$14/(Calculator!$D$7*150),1)),ABS(MOD(A100*Calculator!$C$14/(Calculator!$D$7*150),1)-0.5)),IF(INT(2*A100*Calculator!$C$14/(Calculator!$D$7*150))&gt;INT(2*A100*Calculator!$B$14/(Calculator!$D$7*150)),0,1))),1)</f>
        <v>1</v>
      </c>
      <c r="E100" s="252" t="n">
        <f aca="false">IF(Calculator!$E$15="YES",IF(A100&lt;Calculator!$G$15,0,MIN(MIN(MIN(MOD(A100*Calculator!$B$15/(Calculator!$D$7*150),1),1-MOD(A100*Calculator!$B$15/(Calculator!$D$7*150),1)),ABS(MOD(A100*Calculator!$B$15/(Calculator!$D$7*150),1)-0.5)),MIN(MIN(MOD(A100*Calculator!$C$15/(Calculator!$D$7*150),1),1-MOD(A100*Calculator!$C$15/(Calculator!$D$7*150),1)),ABS(MOD(A100*Calculator!$C$15/(Calculator!$D$7*150),1)-0.5)),IF(INT(2*A100*Calculator!$C$15/(Calculator!$D$7*150))&gt;INT(2*A100*Calculator!$B$15/(Calculator!$D$7*150)),0,1))),1)</f>
        <v>0.202456140350877</v>
      </c>
      <c r="F100" s="252" t="n">
        <f aca="false">IF(Calculator!$E$16="YES",IF(A100&lt;Calculator!$G$16,0,MIN(MIN(MIN(MOD(A100*Calculator!$B$16/(Calculator!$D$7*150),1),1-MOD(A100*Calculator!$B$16/(Calculator!$D$7*150),1)),ABS(MOD(A100*Calculator!$B$16/(Calculator!$D$7*150),1)-0.5)),MIN(MIN(MOD(A100*Calculator!$C$16/(Calculator!$D$7*150),1),1-MOD(A100*Calculator!$C$16/(Calculator!$D$7*150),1)),ABS(MOD(A100*Calculator!$C$16/(Calculator!$D$7*150),1)-0.5)),IF(INT(2*A100*Calculator!$C$16/(Calculator!$D$7*150))&gt;INT(2*A100*Calculator!$B$16/(Calculator!$D$7*150)),0,1))),1)</f>
        <v>1</v>
      </c>
      <c r="G100" s="252" t="n">
        <f aca="false">IF(Calculator!$E$17="YES",IF(A100&lt;Calculator!$G$17,0,MIN(MIN(MIN(MOD(A100*Calculator!$B$17/(Calculator!$D$7*150),1),1-MOD(A100*Calculator!$B$17/(Calculator!$D$7*150),1)),ABS(MOD(A100*Calculator!$B$17/(Calculator!$D$7*150),1)-0.5)),MIN(MIN(MOD(A100*Calculator!$C$17/(Calculator!$D$7*150),1),1-MOD(A100*Calculator!$C$17/(Calculator!$D$7*150),1)),ABS(MOD(A100*Calculator!$C$17/(Calculator!$D$7*150),1)-0.5)),IF(INT(2*A100*Calculator!$C$17/(Calculator!$D$7*150))&gt;INT(2*A100*Calculator!$B$17/(Calculator!$D$7*150)),0,1))),1)</f>
        <v>0.0599649122807018</v>
      </c>
      <c r="H100" s="252" t="n">
        <f aca="false">IF(Calculator!$E$18="YES",IF(A100&lt;Calculator!$G$18,0,MIN(MIN(MIN(MOD(A100*Calculator!$B$18/(Calculator!$D$7*150),1),1-MOD(A100*Calculator!$B$18/(Calculator!$D$7*150),1)),ABS(MOD(A100*Calculator!$B$18/(Calculator!$D$7*150),1)-0.5)),MIN(MIN(MOD(A100*Calculator!$C$18/(Calculator!$D$7*150),1),1-MOD(A100*Calculator!$C$18/(Calculator!$D$7*150),1)),ABS(MOD(A100*Calculator!$C$18/(Calculator!$D$7*150),1)-0.5)),IF(INT(2*A100*Calculator!$C$18/(Calculator!$D$7*150))&gt;INT(2*A100*Calculator!$B$18/(Calculator!$D$7*150)),0,1))),1)</f>
        <v>1</v>
      </c>
      <c r="I100" s="252" t="n">
        <f aca="false">IF(Calculator!$E$19="YES",IF(A100&lt;Calculator!$G$19,0,MIN(MIN(MIN(MOD(A100*Calculator!$B$19/(Calculator!$D$7*150),1),1-MOD(A100*Calculator!$B$19/(Calculator!$D$7*150),1)),ABS(MOD(A100*Calculator!$B$19/(Calculator!$D$7*150),1)-0.5)),MIN(MIN(MOD(A100*Calculator!$C$19/(Calculator!$D$7*150),1),1-MOD(A100*Calculator!$C$19/(Calculator!$D$7*150),1)),ABS(MOD(A100*Calculator!$C$19/(Calculator!$D$7*150),1)-0.5)),IF(INT(2*A100*Calculator!$C$19/(Calculator!$D$7*150))&gt;INT(2*A100*Calculator!$B$19/(Calculator!$D$7*150)),0,1))),1)</f>
        <v>1</v>
      </c>
      <c r="J100" s="252" t="n">
        <f aca="false">IF(Calculator!$E$20="YES",IF(A100&lt;Calculator!$G$20,0,MIN(MIN(MIN(MOD(A100*Calculator!$B$20/(Calculator!$D$7*150),1),1-MOD(A100*Calculator!$B$20/(Calculator!$D$7*150),1)),ABS(MOD(A100*Calculator!$B$20/(Calculator!$D$7*150),1)-0.5)),MIN(MIN(MOD(A100*Calculator!$C$20/(Calculator!$D$7*150),1),1-MOD(A100*Calculator!$C$20/(Calculator!$D$7*150),1)),ABS(MOD(A100*Calculator!$C$20/(Calculator!$D$7*150),1)-0.5)),IF(INT(2*A100*Calculator!$C$20/(Calculator!$D$7*150))&gt;INT(2*A100*Calculator!$B$20/(Calculator!$D$7*150)),0,1))),1)</f>
        <v>1</v>
      </c>
      <c r="K100" s="252" t="n">
        <f aca="false">IF(Calculator!$E$21="YES",IF(A100&lt;Calculator!$G$21,0,MIN(MIN(MIN(MOD(A100*Calculator!$B$21/(Calculator!$D$7*150),1),1-MOD(A100*Calculator!$B$21/(Calculator!$D$7*150),1)),ABS(MOD(A100*Calculator!$B$21/(Calculator!$D$7*150),1)-0.5)),MIN(MIN(MOD(A100*Calculator!$C$21/(Calculator!$D$7*150),1),1-MOD(A100*Calculator!$C$21/(Calculator!$D$7*150),1)),ABS(MOD(A100*Calculator!$C$21/(Calculator!$D$7*150),1)-0.5)),IF(INT(2*A100*Calculator!$C$21/(Calculator!$D$7*150))&gt;INT(2*A100*Calculator!$B$21/(Calculator!$D$7*150)),0,1))),1)</f>
        <v>1</v>
      </c>
      <c r="L100" s="252" t="n">
        <f aca="false">IF(Calculator!$E$22="YES",IF(A100&lt;Calculator!$G$22,0,MIN(MIN(MIN(MOD(A100*Calculator!$B$22/(Calculator!$D$7*150),1),1-MOD(A100*Calculator!$B$22/(Calculator!$D$7*150),1)),ABS(MOD(A100*Calculator!$B$22/(Calculator!$D$7*150),1)-0.5)),MIN(MIN(MOD(A100*Calculator!$C$22/(Calculator!$D$7*150),1),1-MOD(A100*Calculator!$C$22/(Calculator!$D$7*150),1)),ABS(MOD(A100*Calculator!$C$22/(Calculator!$D$7*150),1)-0.5)),IF(INT(2*A100*Calculator!$C$22/(Calculator!$D$7*150))&gt;INT(2*A100*Calculator!$B$22/(Calculator!$D$7*150)),0,1))),1)</f>
        <v>1</v>
      </c>
      <c r="M100" s="252" t="n">
        <f aca="false">MIN(B100:L100)</f>
        <v>0.0599649122807018</v>
      </c>
      <c r="N100" s="252" t="n">
        <f aca="false">SUMPRODUCT(($M$7:$M$557&gt;M100)*1)+SUMPRODUCT(($M$7:$M$557=M100)*(ROW($M$7:$M$557)&lt;ROW(M100)))+1</f>
        <v>203</v>
      </c>
      <c r="O100" s="252" t="str">
        <f aca="false">IF(M100&gt;=0.13,"★★★ EXCELLENT",IF(M100&gt;=0.12,"★★  GOOD",IF(M100&gt;=0.07,"★  FAIR",IF(M100&gt;=0.025,"⚠  MARGINAL","✗  AVOID"))))</f>
        <v>⚠  MARGINAL</v>
      </c>
    </row>
    <row r="101" customFormat="false" ht="15" hidden="false" customHeight="true" outlineLevel="0" collapsed="false">
      <c r="A101" s="249" t="n">
        <v>14.4</v>
      </c>
      <c r="B101" s="250" t="n">
        <f aca="false">IF(Calculator!$E$12="YES",IF(A101&lt;Calculator!$G$12,0,MIN(MIN(MIN(MOD(A101*Calculator!$B$12/(Calculator!$D$7*150),1),1-MOD(A101*Calculator!$B$12/(Calculator!$D$7*150),1)),ABS(MOD(A101*Calculator!$B$12/(Calculator!$D$7*150),1)-0.5)),MIN(MIN(MOD(A101*Calculator!$C$12/(Calculator!$D$7*150),1),1-MOD(A101*Calculator!$C$12/(Calculator!$D$7*150),1)),ABS(MOD(A101*Calculator!$C$12/(Calculator!$D$7*150),1)-0.5)),IF(INT(2*A101*Calculator!$C$12/(Calculator!$D$7*150))&gt;INT(2*A101*Calculator!$B$12/(Calculator!$D$7*150)),0,1))),1)</f>
        <v>1</v>
      </c>
      <c r="C101" s="250" t="n">
        <f aca="false">IF(Calculator!$E$13="YES",IF(A101&lt;Calculator!$G$13,0,MIN(MIN(MIN(MOD(A101*Calculator!$B$13/(Calculator!$D$7*150),1),1-MOD(A101*Calculator!$B$13/(Calculator!$D$7*150),1)),ABS(MOD(A101*Calculator!$B$13/(Calculator!$D$7*150),1)-0.5)),MIN(MIN(MOD(A101*Calculator!$C$13/(Calculator!$D$7*150),1),1-MOD(A101*Calculator!$C$13/(Calculator!$D$7*150),1)),ABS(MOD(A101*Calculator!$C$13/(Calculator!$D$7*150),1)-0.5)),IF(INT(2*A101*Calculator!$C$13/(Calculator!$D$7*150))&gt;INT(2*A101*Calculator!$B$13/(Calculator!$D$7*150)),0,1))),1)</f>
        <v>1</v>
      </c>
      <c r="D101" s="250" t="n">
        <f aca="false">IF(Calculator!$E$14="YES",IF(A101&lt;Calculator!$G$14,0,MIN(MIN(MIN(MOD(A101*Calculator!$B$14/(Calculator!$D$7*150),1),1-MOD(A101*Calculator!$B$14/(Calculator!$D$7*150),1)),ABS(MOD(A101*Calculator!$B$14/(Calculator!$D$7*150),1)-0.5)),MIN(MIN(MOD(A101*Calculator!$C$14/(Calculator!$D$7*150),1),1-MOD(A101*Calculator!$C$14/(Calculator!$D$7*150),1)),ABS(MOD(A101*Calculator!$C$14/(Calculator!$D$7*150),1)-0.5)),IF(INT(2*A101*Calculator!$C$14/(Calculator!$D$7*150))&gt;INT(2*A101*Calculator!$B$14/(Calculator!$D$7*150)),0,1))),1)</f>
        <v>1</v>
      </c>
      <c r="E101" s="250" t="n">
        <f aca="false">IF(Calculator!$E$15="YES",IF(A101&lt;Calculator!$G$15,0,MIN(MIN(MIN(MOD(A101*Calculator!$B$15/(Calculator!$D$7*150),1),1-MOD(A101*Calculator!$B$15/(Calculator!$D$7*150),1)),ABS(MOD(A101*Calculator!$B$15/(Calculator!$D$7*150),1)-0.5)),MIN(MIN(MOD(A101*Calculator!$C$15/(Calculator!$D$7*150),1),1-MOD(A101*Calculator!$C$15/(Calculator!$D$7*150),1)),ABS(MOD(A101*Calculator!$C$15/(Calculator!$D$7*150),1)-0.5)),IF(INT(2*A101*Calculator!$C$15/(Calculator!$D$7*150))&gt;INT(2*A101*Calculator!$B$15/(Calculator!$D$7*150)),0,1))),1)</f>
        <v>0.207368421052632</v>
      </c>
      <c r="F101" s="250" t="n">
        <f aca="false">IF(Calculator!$E$16="YES",IF(A101&lt;Calculator!$G$16,0,MIN(MIN(MIN(MOD(A101*Calculator!$B$16/(Calculator!$D$7*150),1),1-MOD(A101*Calculator!$B$16/(Calculator!$D$7*150),1)),ABS(MOD(A101*Calculator!$B$16/(Calculator!$D$7*150),1)-0.5)),MIN(MIN(MOD(A101*Calculator!$C$16/(Calculator!$D$7*150),1),1-MOD(A101*Calculator!$C$16/(Calculator!$D$7*150),1)),ABS(MOD(A101*Calculator!$C$16/(Calculator!$D$7*150),1)-0.5)),IF(INT(2*A101*Calculator!$C$16/(Calculator!$D$7*150))&gt;INT(2*A101*Calculator!$B$16/(Calculator!$D$7*150)),0,1))),1)</f>
        <v>1</v>
      </c>
      <c r="G101" s="250" t="n">
        <f aca="false">IF(Calculator!$E$17="YES",IF(A101&lt;Calculator!$G$17,0,MIN(MIN(MIN(MOD(A101*Calculator!$B$17/(Calculator!$D$7*150),1),1-MOD(A101*Calculator!$B$17/(Calculator!$D$7*150),1)),ABS(MOD(A101*Calculator!$B$17/(Calculator!$D$7*150),1)-0.5)),MIN(MIN(MOD(A101*Calculator!$C$17/(Calculator!$D$7*150),1),1-MOD(A101*Calculator!$C$17/(Calculator!$D$7*150),1)),ABS(MOD(A101*Calculator!$C$17/(Calculator!$D$7*150),1)-0.5)),IF(INT(2*A101*Calculator!$C$17/(Calculator!$D$7*150))&gt;INT(2*A101*Calculator!$B$17/(Calculator!$D$7*150)),0,1))),1)</f>
        <v>0.0498947368421054</v>
      </c>
      <c r="H101" s="250" t="n">
        <f aca="false">IF(Calculator!$E$18="YES",IF(A101&lt;Calculator!$G$18,0,MIN(MIN(MIN(MOD(A101*Calculator!$B$18/(Calculator!$D$7*150),1),1-MOD(A101*Calculator!$B$18/(Calculator!$D$7*150),1)),ABS(MOD(A101*Calculator!$B$18/(Calculator!$D$7*150),1)-0.5)),MIN(MIN(MOD(A101*Calculator!$C$18/(Calculator!$D$7*150),1),1-MOD(A101*Calculator!$C$18/(Calculator!$D$7*150),1)),ABS(MOD(A101*Calculator!$C$18/(Calculator!$D$7*150),1)-0.5)),IF(INT(2*A101*Calculator!$C$18/(Calculator!$D$7*150))&gt;INT(2*A101*Calculator!$B$18/(Calculator!$D$7*150)),0,1))),1)</f>
        <v>1</v>
      </c>
      <c r="I101" s="250" t="n">
        <f aca="false">IF(Calculator!$E$19="YES",IF(A101&lt;Calculator!$G$19,0,MIN(MIN(MIN(MOD(A101*Calculator!$B$19/(Calculator!$D$7*150),1),1-MOD(A101*Calculator!$B$19/(Calculator!$D$7*150),1)),ABS(MOD(A101*Calculator!$B$19/(Calculator!$D$7*150),1)-0.5)),MIN(MIN(MOD(A101*Calculator!$C$19/(Calculator!$D$7*150),1),1-MOD(A101*Calculator!$C$19/(Calculator!$D$7*150),1)),ABS(MOD(A101*Calculator!$C$19/(Calculator!$D$7*150),1)-0.5)),IF(INT(2*A101*Calculator!$C$19/(Calculator!$D$7*150))&gt;INT(2*A101*Calculator!$B$19/(Calculator!$D$7*150)),0,1))),1)</f>
        <v>1</v>
      </c>
      <c r="J101" s="250" t="n">
        <f aca="false">IF(Calculator!$E$20="YES",IF(A101&lt;Calculator!$G$20,0,MIN(MIN(MIN(MOD(A101*Calculator!$B$20/(Calculator!$D$7*150),1),1-MOD(A101*Calculator!$B$20/(Calculator!$D$7*150),1)),ABS(MOD(A101*Calculator!$B$20/(Calculator!$D$7*150),1)-0.5)),MIN(MIN(MOD(A101*Calculator!$C$20/(Calculator!$D$7*150),1),1-MOD(A101*Calculator!$C$20/(Calculator!$D$7*150),1)),ABS(MOD(A101*Calculator!$C$20/(Calculator!$D$7*150),1)-0.5)),IF(INT(2*A101*Calculator!$C$20/(Calculator!$D$7*150))&gt;INT(2*A101*Calculator!$B$20/(Calculator!$D$7*150)),0,1))),1)</f>
        <v>1</v>
      </c>
      <c r="K101" s="250" t="n">
        <f aca="false">IF(Calculator!$E$21="YES",IF(A101&lt;Calculator!$G$21,0,MIN(MIN(MIN(MOD(A101*Calculator!$B$21/(Calculator!$D$7*150),1),1-MOD(A101*Calculator!$B$21/(Calculator!$D$7*150),1)),ABS(MOD(A101*Calculator!$B$21/(Calculator!$D$7*150),1)-0.5)),MIN(MIN(MOD(A101*Calculator!$C$21/(Calculator!$D$7*150),1),1-MOD(A101*Calculator!$C$21/(Calculator!$D$7*150),1)),ABS(MOD(A101*Calculator!$C$21/(Calculator!$D$7*150),1)-0.5)),IF(INT(2*A101*Calculator!$C$21/(Calculator!$D$7*150))&gt;INT(2*A101*Calculator!$B$21/(Calculator!$D$7*150)),0,1))),1)</f>
        <v>1</v>
      </c>
      <c r="L101" s="250" t="n">
        <f aca="false">IF(Calculator!$E$22="YES",IF(A101&lt;Calculator!$G$22,0,MIN(MIN(MIN(MOD(A101*Calculator!$B$22/(Calculator!$D$7*150),1),1-MOD(A101*Calculator!$B$22/(Calculator!$D$7*150),1)),ABS(MOD(A101*Calculator!$B$22/(Calculator!$D$7*150),1)-0.5)),MIN(MIN(MOD(A101*Calculator!$C$22/(Calculator!$D$7*150),1),1-MOD(A101*Calculator!$C$22/(Calculator!$D$7*150),1)),ABS(MOD(A101*Calculator!$C$22/(Calculator!$D$7*150),1)-0.5)),IF(INT(2*A101*Calculator!$C$22/(Calculator!$D$7*150))&gt;INT(2*A101*Calculator!$B$22/(Calculator!$D$7*150)),0,1))),1)</f>
        <v>1</v>
      </c>
      <c r="M101" s="250" t="n">
        <f aca="false">MIN(B101:L101)</f>
        <v>0.0498947368421054</v>
      </c>
      <c r="N101" s="250" t="n">
        <f aca="false">SUMPRODUCT(($M$7:$M$557&gt;M101)*1)+SUMPRODUCT(($M$7:$M$557=M101)*(ROW($M$7:$M$557)&lt;ROW(M101)))+1</f>
        <v>233</v>
      </c>
      <c r="O101" s="250" t="str">
        <f aca="false">IF(M101&gt;=0.13,"★★★ EXCELLENT",IF(M101&gt;=0.12,"★★  GOOD",IF(M101&gt;=0.07,"★  FAIR",IF(M101&gt;=0.025,"⚠  MARGINAL","✗  AVOID"))))</f>
        <v>⚠  MARGINAL</v>
      </c>
    </row>
    <row r="102" customFormat="false" ht="15" hidden="false" customHeight="true" outlineLevel="0" collapsed="false">
      <c r="A102" s="251" t="n">
        <v>14.5</v>
      </c>
      <c r="B102" s="252" t="n">
        <f aca="false">IF(Calculator!$E$12="YES",IF(A102&lt;Calculator!$G$12,0,MIN(MIN(MIN(MOD(A102*Calculator!$B$12/(Calculator!$D$7*150),1),1-MOD(A102*Calculator!$B$12/(Calculator!$D$7*150),1)),ABS(MOD(A102*Calculator!$B$12/(Calculator!$D$7*150),1)-0.5)),MIN(MIN(MOD(A102*Calculator!$C$12/(Calculator!$D$7*150),1),1-MOD(A102*Calculator!$C$12/(Calculator!$D$7*150),1)),ABS(MOD(A102*Calculator!$C$12/(Calculator!$D$7*150),1)-0.5)),IF(INT(2*A102*Calculator!$C$12/(Calculator!$D$7*150))&gt;INT(2*A102*Calculator!$B$12/(Calculator!$D$7*150)),0,1))),1)</f>
        <v>1</v>
      </c>
      <c r="C102" s="252" t="n">
        <f aca="false">IF(Calculator!$E$13="YES",IF(A102&lt;Calculator!$G$13,0,MIN(MIN(MIN(MOD(A102*Calculator!$B$13/(Calculator!$D$7*150),1),1-MOD(A102*Calculator!$B$13/(Calculator!$D$7*150),1)),ABS(MOD(A102*Calculator!$B$13/(Calculator!$D$7*150),1)-0.5)),MIN(MIN(MOD(A102*Calculator!$C$13/(Calculator!$D$7*150),1),1-MOD(A102*Calculator!$C$13/(Calculator!$D$7*150),1)),ABS(MOD(A102*Calculator!$C$13/(Calculator!$D$7*150),1)-0.5)),IF(INT(2*A102*Calculator!$C$13/(Calculator!$D$7*150))&gt;INT(2*A102*Calculator!$B$13/(Calculator!$D$7*150)),0,1))),1)</f>
        <v>1</v>
      </c>
      <c r="D102" s="252" t="n">
        <f aca="false">IF(Calculator!$E$14="YES",IF(A102&lt;Calculator!$G$14,0,MIN(MIN(MIN(MOD(A102*Calculator!$B$14/(Calculator!$D$7*150),1),1-MOD(A102*Calculator!$B$14/(Calculator!$D$7*150),1)),ABS(MOD(A102*Calculator!$B$14/(Calculator!$D$7*150),1)-0.5)),MIN(MIN(MOD(A102*Calculator!$C$14/(Calculator!$D$7*150),1),1-MOD(A102*Calculator!$C$14/(Calculator!$D$7*150),1)),ABS(MOD(A102*Calculator!$C$14/(Calculator!$D$7*150),1)-0.5)),IF(INT(2*A102*Calculator!$C$14/(Calculator!$D$7*150))&gt;INT(2*A102*Calculator!$B$14/(Calculator!$D$7*150)),0,1))),1)</f>
        <v>1</v>
      </c>
      <c r="E102" s="252" t="n">
        <f aca="false">IF(Calculator!$E$15="YES",IF(A102&lt;Calculator!$G$15,0,MIN(MIN(MIN(MOD(A102*Calculator!$B$15/(Calculator!$D$7*150),1),1-MOD(A102*Calculator!$B$15/(Calculator!$D$7*150),1)),ABS(MOD(A102*Calculator!$B$15/(Calculator!$D$7*150),1)-0.5)),MIN(MIN(MOD(A102*Calculator!$C$15/(Calculator!$D$7*150),1),1-MOD(A102*Calculator!$C$15/(Calculator!$D$7*150),1)),ABS(MOD(A102*Calculator!$C$15/(Calculator!$D$7*150),1)-0.5)),IF(INT(2*A102*Calculator!$C$15/(Calculator!$D$7*150))&gt;INT(2*A102*Calculator!$B$15/(Calculator!$D$7*150)),0,1))),1)</f>
        <v>0.212280701754386</v>
      </c>
      <c r="F102" s="252" t="n">
        <f aca="false">IF(Calculator!$E$16="YES",IF(A102&lt;Calculator!$G$16,0,MIN(MIN(MIN(MOD(A102*Calculator!$B$16/(Calculator!$D$7*150),1),1-MOD(A102*Calculator!$B$16/(Calculator!$D$7*150),1)),ABS(MOD(A102*Calculator!$B$16/(Calculator!$D$7*150),1)-0.5)),MIN(MIN(MOD(A102*Calculator!$C$16/(Calculator!$D$7*150),1),1-MOD(A102*Calculator!$C$16/(Calculator!$D$7*150),1)),ABS(MOD(A102*Calculator!$C$16/(Calculator!$D$7*150),1)-0.5)),IF(INT(2*A102*Calculator!$C$16/(Calculator!$D$7*150))&gt;INT(2*A102*Calculator!$B$16/(Calculator!$D$7*150)),0,1))),1)</f>
        <v>1</v>
      </c>
      <c r="G102" s="252" t="n">
        <f aca="false">IF(Calculator!$E$17="YES",IF(A102&lt;Calculator!$G$17,0,MIN(MIN(MIN(MOD(A102*Calculator!$B$17/(Calculator!$D$7*150),1),1-MOD(A102*Calculator!$B$17/(Calculator!$D$7*150),1)),ABS(MOD(A102*Calculator!$B$17/(Calculator!$D$7*150),1)-0.5)),MIN(MIN(MOD(A102*Calculator!$C$17/(Calculator!$D$7*150),1),1-MOD(A102*Calculator!$C$17/(Calculator!$D$7*150),1)),ABS(MOD(A102*Calculator!$C$17/(Calculator!$D$7*150),1)-0.5)),IF(INT(2*A102*Calculator!$C$17/(Calculator!$D$7*150))&gt;INT(2*A102*Calculator!$B$17/(Calculator!$D$7*150)),0,1))),1)</f>
        <v>0.0398245614035089</v>
      </c>
      <c r="H102" s="252" t="n">
        <f aca="false">IF(Calculator!$E$18="YES",IF(A102&lt;Calculator!$G$18,0,MIN(MIN(MIN(MOD(A102*Calculator!$B$18/(Calculator!$D$7*150),1),1-MOD(A102*Calculator!$B$18/(Calculator!$D$7*150),1)),ABS(MOD(A102*Calculator!$B$18/(Calculator!$D$7*150),1)-0.5)),MIN(MIN(MOD(A102*Calculator!$C$18/(Calculator!$D$7*150),1),1-MOD(A102*Calculator!$C$18/(Calculator!$D$7*150),1)),ABS(MOD(A102*Calculator!$C$18/(Calculator!$D$7*150),1)-0.5)),IF(INT(2*A102*Calculator!$C$18/(Calculator!$D$7*150))&gt;INT(2*A102*Calculator!$B$18/(Calculator!$D$7*150)),0,1))),1)</f>
        <v>1</v>
      </c>
      <c r="I102" s="252" t="n">
        <f aca="false">IF(Calculator!$E$19="YES",IF(A102&lt;Calculator!$G$19,0,MIN(MIN(MIN(MOD(A102*Calculator!$B$19/(Calculator!$D$7*150),1),1-MOD(A102*Calculator!$B$19/(Calculator!$D$7*150),1)),ABS(MOD(A102*Calculator!$B$19/(Calculator!$D$7*150),1)-0.5)),MIN(MIN(MOD(A102*Calculator!$C$19/(Calculator!$D$7*150),1),1-MOD(A102*Calculator!$C$19/(Calculator!$D$7*150),1)),ABS(MOD(A102*Calculator!$C$19/(Calculator!$D$7*150),1)-0.5)),IF(INT(2*A102*Calculator!$C$19/(Calculator!$D$7*150))&gt;INT(2*A102*Calculator!$B$19/(Calculator!$D$7*150)),0,1))),1)</f>
        <v>1</v>
      </c>
      <c r="J102" s="252" t="n">
        <f aca="false">IF(Calculator!$E$20="YES",IF(A102&lt;Calculator!$G$20,0,MIN(MIN(MIN(MOD(A102*Calculator!$B$20/(Calculator!$D$7*150),1),1-MOD(A102*Calculator!$B$20/(Calculator!$D$7*150),1)),ABS(MOD(A102*Calculator!$B$20/(Calculator!$D$7*150),1)-0.5)),MIN(MIN(MOD(A102*Calculator!$C$20/(Calculator!$D$7*150),1),1-MOD(A102*Calculator!$C$20/(Calculator!$D$7*150),1)),ABS(MOD(A102*Calculator!$C$20/(Calculator!$D$7*150),1)-0.5)),IF(INT(2*A102*Calculator!$C$20/(Calculator!$D$7*150))&gt;INT(2*A102*Calculator!$B$20/(Calculator!$D$7*150)),0,1))),1)</f>
        <v>1</v>
      </c>
      <c r="K102" s="252" t="n">
        <f aca="false">IF(Calculator!$E$21="YES",IF(A102&lt;Calculator!$G$21,0,MIN(MIN(MIN(MOD(A102*Calculator!$B$21/(Calculator!$D$7*150),1),1-MOD(A102*Calculator!$B$21/(Calculator!$D$7*150),1)),ABS(MOD(A102*Calculator!$B$21/(Calculator!$D$7*150),1)-0.5)),MIN(MIN(MOD(A102*Calculator!$C$21/(Calculator!$D$7*150),1),1-MOD(A102*Calculator!$C$21/(Calculator!$D$7*150),1)),ABS(MOD(A102*Calculator!$C$21/(Calculator!$D$7*150),1)-0.5)),IF(INT(2*A102*Calculator!$C$21/(Calculator!$D$7*150))&gt;INT(2*A102*Calculator!$B$21/(Calculator!$D$7*150)),0,1))),1)</f>
        <v>1</v>
      </c>
      <c r="L102" s="252" t="n">
        <f aca="false">IF(Calculator!$E$22="YES",IF(A102&lt;Calculator!$G$22,0,MIN(MIN(MIN(MOD(A102*Calculator!$B$22/(Calculator!$D$7*150),1),1-MOD(A102*Calculator!$B$22/(Calculator!$D$7*150),1)),ABS(MOD(A102*Calculator!$B$22/(Calculator!$D$7*150),1)-0.5)),MIN(MIN(MOD(A102*Calculator!$C$22/(Calculator!$D$7*150),1),1-MOD(A102*Calculator!$C$22/(Calculator!$D$7*150),1)),ABS(MOD(A102*Calculator!$C$22/(Calculator!$D$7*150),1)-0.5)),IF(INT(2*A102*Calculator!$C$22/(Calculator!$D$7*150))&gt;INT(2*A102*Calculator!$B$22/(Calculator!$D$7*150)),0,1))),1)</f>
        <v>1</v>
      </c>
      <c r="M102" s="252" t="n">
        <f aca="false">MIN(B102:L102)</f>
        <v>0.0398245614035089</v>
      </c>
      <c r="N102" s="252" t="n">
        <f aca="false">SUMPRODUCT(($M$7:$M$557&gt;M102)*1)+SUMPRODUCT(($M$7:$M$557=M102)*(ROW($M$7:$M$557)&lt;ROW(M102)))+1</f>
        <v>263</v>
      </c>
      <c r="O102" s="252" t="str">
        <f aca="false">IF(M102&gt;=0.13,"★★★ EXCELLENT",IF(M102&gt;=0.12,"★★  GOOD",IF(M102&gt;=0.07,"★  FAIR",IF(M102&gt;=0.025,"⚠  MARGINAL","✗  AVOID"))))</f>
        <v>⚠  MARGINAL</v>
      </c>
    </row>
    <row r="103" customFormat="false" ht="15" hidden="false" customHeight="true" outlineLevel="0" collapsed="false">
      <c r="A103" s="249" t="n">
        <v>14.6</v>
      </c>
      <c r="B103" s="250" t="n">
        <f aca="false">IF(Calculator!$E$12="YES",IF(A103&lt;Calculator!$G$12,0,MIN(MIN(MIN(MOD(A103*Calculator!$B$12/(Calculator!$D$7*150),1),1-MOD(A103*Calculator!$B$12/(Calculator!$D$7*150),1)),ABS(MOD(A103*Calculator!$B$12/(Calculator!$D$7*150),1)-0.5)),MIN(MIN(MOD(A103*Calculator!$C$12/(Calculator!$D$7*150),1),1-MOD(A103*Calculator!$C$12/(Calculator!$D$7*150),1)),ABS(MOD(A103*Calculator!$C$12/(Calculator!$D$7*150),1)-0.5)),IF(INT(2*A103*Calculator!$C$12/(Calculator!$D$7*150))&gt;INT(2*A103*Calculator!$B$12/(Calculator!$D$7*150)),0,1))),1)</f>
        <v>1</v>
      </c>
      <c r="C103" s="250" t="n">
        <f aca="false">IF(Calculator!$E$13="YES",IF(A103&lt;Calculator!$G$13,0,MIN(MIN(MIN(MOD(A103*Calculator!$B$13/(Calculator!$D$7*150),1),1-MOD(A103*Calculator!$B$13/(Calculator!$D$7*150),1)),ABS(MOD(A103*Calculator!$B$13/(Calculator!$D$7*150),1)-0.5)),MIN(MIN(MOD(A103*Calculator!$C$13/(Calculator!$D$7*150),1),1-MOD(A103*Calculator!$C$13/(Calculator!$D$7*150),1)),ABS(MOD(A103*Calculator!$C$13/(Calculator!$D$7*150),1)-0.5)),IF(INT(2*A103*Calculator!$C$13/(Calculator!$D$7*150))&gt;INT(2*A103*Calculator!$B$13/(Calculator!$D$7*150)),0,1))),1)</f>
        <v>1</v>
      </c>
      <c r="D103" s="250" t="n">
        <f aca="false">IF(Calculator!$E$14="YES",IF(A103&lt;Calculator!$G$14,0,MIN(MIN(MIN(MOD(A103*Calculator!$B$14/(Calculator!$D$7*150),1),1-MOD(A103*Calculator!$B$14/(Calculator!$D$7*150),1)),ABS(MOD(A103*Calculator!$B$14/(Calculator!$D$7*150),1)-0.5)),MIN(MIN(MOD(A103*Calculator!$C$14/(Calculator!$D$7*150),1),1-MOD(A103*Calculator!$C$14/(Calculator!$D$7*150),1)),ABS(MOD(A103*Calculator!$C$14/(Calculator!$D$7*150),1)-0.5)),IF(INT(2*A103*Calculator!$C$14/(Calculator!$D$7*150))&gt;INT(2*A103*Calculator!$B$14/(Calculator!$D$7*150)),0,1))),1)</f>
        <v>1</v>
      </c>
      <c r="E103" s="250" t="n">
        <f aca="false">IF(Calculator!$E$15="YES",IF(A103&lt;Calculator!$G$15,0,MIN(MIN(MIN(MOD(A103*Calculator!$B$15/(Calculator!$D$7*150),1),1-MOD(A103*Calculator!$B$15/(Calculator!$D$7*150),1)),ABS(MOD(A103*Calculator!$B$15/(Calculator!$D$7*150),1)-0.5)),MIN(MIN(MOD(A103*Calculator!$C$15/(Calculator!$D$7*150),1),1-MOD(A103*Calculator!$C$15/(Calculator!$D$7*150),1)),ABS(MOD(A103*Calculator!$C$15/(Calculator!$D$7*150),1)-0.5)),IF(INT(2*A103*Calculator!$C$15/(Calculator!$D$7*150))&gt;INT(2*A103*Calculator!$B$15/(Calculator!$D$7*150)),0,1))),1)</f>
        <v>0.21719298245614</v>
      </c>
      <c r="F103" s="250" t="n">
        <f aca="false">IF(Calculator!$E$16="YES",IF(A103&lt;Calculator!$G$16,0,MIN(MIN(MIN(MOD(A103*Calculator!$B$16/(Calculator!$D$7*150),1),1-MOD(A103*Calculator!$B$16/(Calculator!$D$7*150),1)),ABS(MOD(A103*Calculator!$B$16/(Calculator!$D$7*150),1)-0.5)),MIN(MIN(MOD(A103*Calculator!$C$16/(Calculator!$D$7*150),1),1-MOD(A103*Calculator!$C$16/(Calculator!$D$7*150),1)),ABS(MOD(A103*Calculator!$C$16/(Calculator!$D$7*150),1)-0.5)),IF(INT(2*A103*Calculator!$C$16/(Calculator!$D$7*150))&gt;INT(2*A103*Calculator!$B$16/(Calculator!$D$7*150)),0,1))),1)</f>
        <v>1</v>
      </c>
      <c r="G103" s="250" t="n">
        <f aca="false">IF(Calculator!$E$17="YES",IF(A103&lt;Calculator!$G$17,0,MIN(MIN(MIN(MOD(A103*Calculator!$B$17/(Calculator!$D$7*150),1),1-MOD(A103*Calculator!$B$17/(Calculator!$D$7*150),1)),ABS(MOD(A103*Calculator!$B$17/(Calculator!$D$7*150),1)-0.5)),MIN(MIN(MOD(A103*Calculator!$C$17/(Calculator!$D$7*150),1),1-MOD(A103*Calculator!$C$17/(Calculator!$D$7*150),1)),ABS(MOD(A103*Calculator!$C$17/(Calculator!$D$7*150),1)-0.5)),IF(INT(2*A103*Calculator!$C$17/(Calculator!$D$7*150))&gt;INT(2*A103*Calculator!$B$17/(Calculator!$D$7*150)),0,1))),1)</f>
        <v>0.0297543859649123</v>
      </c>
      <c r="H103" s="250" t="n">
        <f aca="false">IF(Calculator!$E$18="YES",IF(A103&lt;Calculator!$G$18,0,MIN(MIN(MIN(MOD(A103*Calculator!$B$18/(Calculator!$D$7*150),1),1-MOD(A103*Calculator!$B$18/(Calculator!$D$7*150),1)),ABS(MOD(A103*Calculator!$B$18/(Calculator!$D$7*150),1)-0.5)),MIN(MIN(MOD(A103*Calculator!$C$18/(Calculator!$D$7*150),1),1-MOD(A103*Calculator!$C$18/(Calculator!$D$7*150),1)),ABS(MOD(A103*Calculator!$C$18/(Calculator!$D$7*150),1)-0.5)),IF(INT(2*A103*Calculator!$C$18/(Calculator!$D$7*150))&gt;INT(2*A103*Calculator!$B$18/(Calculator!$D$7*150)),0,1))),1)</f>
        <v>1</v>
      </c>
      <c r="I103" s="250" t="n">
        <f aca="false">IF(Calculator!$E$19="YES",IF(A103&lt;Calculator!$G$19,0,MIN(MIN(MIN(MOD(A103*Calculator!$B$19/(Calculator!$D$7*150),1),1-MOD(A103*Calculator!$B$19/(Calculator!$D$7*150),1)),ABS(MOD(A103*Calculator!$B$19/(Calculator!$D$7*150),1)-0.5)),MIN(MIN(MOD(A103*Calculator!$C$19/(Calculator!$D$7*150),1),1-MOD(A103*Calculator!$C$19/(Calculator!$D$7*150),1)),ABS(MOD(A103*Calculator!$C$19/(Calculator!$D$7*150),1)-0.5)),IF(INT(2*A103*Calculator!$C$19/(Calculator!$D$7*150))&gt;INT(2*A103*Calculator!$B$19/(Calculator!$D$7*150)),0,1))),1)</f>
        <v>1</v>
      </c>
      <c r="J103" s="250" t="n">
        <f aca="false">IF(Calculator!$E$20="YES",IF(A103&lt;Calculator!$G$20,0,MIN(MIN(MIN(MOD(A103*Calculator!$B$20/(Calculator!$D$7*150),1),1-MOD(A103*Calculator!$B$20/(Calculator!$D$7*150),1)),ABS(MOD(A103*Calculator!$B$20/(Calculator!$D$7*150),1)-0.5)),MIN(MIN(MOD(A103*Calculator!$C$20/(Calculator!$D$7*150),1),1-MOD(A103*Calculator!$C$20/(Calculator!$D$7*150),1)),ABS(MOD(A103*Calculator!$C$20/(Calculator!$D$7*150),1)-0.5)),IF(INT(2*A103*Calculator!$C$20/(Calculator!$D$7*150))&gt;INT(2*A103*Calculator!$B$20/(Calculator!$D$7*150)),0,1))),1)</f>
        <v>1</v>
      </c>
      <c r="K103" s="250" t="n">
        <f aca="false">IF(Calculator!$E$21="YES",IF(A103&lt;Calculator!$G$21,0,MIN(MIN(MIN(MOD(A103*Calculator!$B$21/(Calculator!$D$7*150),1),1-MOD(A103*Calculator!$B$21/(Calculator!$D$7*150),1)),ABS(MOD(A103*Calculator!$B$21/(Calculator!$D$7*150),1)-0.5)),MIN(MIN(MOD(A103*Calculator!$C$21/(Calculator!$D$7*150),1),1-MOD(A103*Calculator!$C$21/(Calculator!$D$7*150),1)),ABS(MOD(A103*Calculator!$C$21/(Calculator!$D$7*150),1)-0.5)),IF(INT(2*A103*Calculator!$C$21/(Calculator!$D$7*150))&gt;INT(2*A103*Calculator!$B$21/(Calculator!$D$7*150)),0,1))),1)</f>
        <v>1</v>
      </c>
      <c r="L103" s="250" t="n">
        <f aca="false">IF(Calculator!$E$22="YES",IF(A103&lt;Calculator!$G$22,0,MIN(MIN(MIN(MOD(A103*Calculator!$B$22/(Calculator!$D$7*150),1),1-MOD(A103*Calculator!$B$22/(Calculator!$D$7*150),1)),ABS(MOD(A103*Calculator!$B$22/(Calculator!$D$7*150),1)-0.5)),MIN(MIN(MOD(A103*Calculator!$C$22/(Calculator!$D$7*150),1),1-MOD(A103*Calculator!$C$22/(Calculator!$D$7*150),1)),ABS(MOD(A103*Calculator!$C$22/(Calculator!$D$7*150),1)-0.5)),IF(INT(2*A103*Calculator!$C$22/(Calculator!$D$7*150))&gt;INT(2*A103*Calculator!$B$22/(Calculator!$D$7*150)),0,1))),1)</f>
        <v>1</v>
      </c>
      <c r="M103" s="250" t="n">
        <f aca="false">MIN(B103:L103)</f>
        <v>0.0297543859649123</v>
      </c>
      <c r="N103" s="250" t="n">
        <f aca="false">SUMPRODUCT(($M$7:$M$557&gt;M103)*1)+SUMPRODUCT(($M$7:$M$557=M103)*(ROW($M$7:$M$557)&lt;ROW(M103)))+1</f>
        <v>293</v>
      </c>
      <c r="O103" s="250" t="str">
        <f aca="false">IF(M103&gt;=0.13,"★★★ EXCELLENT",IF(M103&gt;=0.12,"★★  GOOD",IF(M103&gt;=0.07,"★  FAIR",IF(M103&gt;=0.025,"⚠  MARGINAL","✗  AVOID"))))</f>
        <v>⚠  MARGINAL</v>
      </c>
    </row>
    <row r="104" customFormat="false" ht="15" hidden="false" customHeight="true" outlineLevel="0" collapsed="false">
      <c r="A104" s="251" t="n">
        <v>14.7</v>
      </c>
      <c r="B104" s="252" t="n">
        <f aca="false">IF(Calculator!$E$12="YES",IF(A104&lt;Calculator!$G$12,0,MIN(MIN(MIN(MOD(A104*Calculator!$B$12/(Calculator!$D$7*150),1),1-MOD(A104*Calculator!$B$12/(Calculator!$D$7*150),1)),ABS(MOD(A104*Calculator!$B$12/(Calculator!$D$7*150),1)-0.5)),MIN(MIN(MOD(A104*Calculator!$C$12/(Calculator!$D$7*150),1),1-MOD(A104*Calculator!$C$12/(Calculator!$D$7*150),1)),ABS(MOD(A104*Calculator!$C$12/(Calculator!$D$7*150),1)-0.5)),IF(INT(2*A104*Calculator!$C$12/(Calculator!$D$7*150))&gt;INT(2*A104*Calculator!$B$12/(Calculator!$D$7*150)),0,1))),1)</f>
        <v>1</v>
      </c>
      <c r="C104" s="252" t="n">
        <f aca="false">IF(Calculator!$E$13="YES",IF(A104&lt;Calculator!$G$13,0,MIN(MIN(MIN(MOD(A104*Calculator!$B$13/(Calculator!$D$7*150),1),1-MOD(A104*Calculator!$B$13/(Calculator!$D$7*150),1)),ABS(MOD(A104*Calculator!$B$13/(Calculator!$D$7*150),1)-0.5)),MIN(MIN(MOD(A104*Calculator!$C$13/(Calculator!$D$7*150),1),1-MOD(A104*Calculator!$C$13/(Calculator!$D$7*150),1)),ABS(MOD(A104*Calculator!$C$13/(Calculator!$D$7*150),1)-0.5)),IF(INT(2*A104*Calculator!$C$13/(Calculator!$D$7*150))&gt;INT(2*A104*Calculator!$B$13/(Calculator!$D$7*150)),0,1))),1)</f>
        <v>1</v>
      </c>
      <c r="D104" s="252" t="n">
        <f aca="false">IF(Calculator!$E$14="YES",IF(A104&lt;Calculator!$G$14,0,MIN(MIN(MIN(MOD(A104*Calculator!$B$14/(Calculator!$D$7*150),1),1-MOD(A104*Calculator!$B$14/(Calculator!$D$7*150),1)),ABS(MOD(A104*Calculator!$B$14/(Calculator!$D$7*150),1)-0.5)),MIN(MIN(MOD(A104*Calculator!$C$14/(Calculator!$D$7*150),1),1-MOD(A104*Calculator!$C$14/(Calculator!$D$7*150),1)),ABS(MOD(A104*Calculator!$C$14/(Calculator!$D$7*150),1)-0.5)),IF(INT(2*A104*Calculator!$C$14/(Calculator!$D$7*150))&gt;INT(2*A104*Calculator!$B$14/(Calculator!$D$7*150)),0,1))),1)</f>
        <v>1</v>
      </c>
      <c r="E104" s="252" t="n">
        <f aca="false">IF(Calculator!$E$15="YES",IF(A104&lt;Calculator!$G$15,0,MIN(MIN(MIN(MOD(A104*Calculator!$B$15/(Calculator!$D$7*150),1),1-MOD(A104*Calculator!$B$15/(Calculator!$D$7*150),1)),ABS(MOD(A104*Calculator!$B$15/(Calculator!$D$7*150),1)-0.5)),MIN(MIN(MOD(A104*Calculator!$C$15/(Calculator!$D$7*150),1),1-MOD(A104*Calculator!$C$15/(Calculator!$D$7*150),1)),ABS(MOD(A104*Calculator!$C$15/(Calculator!$D$7*150),1)-0.5)),IF(INT(2*A104*Calculator!$C$15/(Calculator!$D$7*150))&gt;INT(2*A104*Calculator!$B$15/(Calculator!$D$7*150)),0,1))),1)</f>
        <v>0.222105263157895</v>
      </c>
      <c r="F104" s="252" t="n">
        <f aca="false">IF(Calculator!$E$16="YES",IF(A104&lt;Calculator!$G$16,0,MIN(MIN(MIN(MOD(A104*Calculator!$B$16/(Calculator!$D$7*150),1),1-MOD(A104*Calculator!$B$16/(Calculator!$D$7*150),1)),ABS(MOD(A104*Calculator!$B$16/(Calculator!$D$7*150),1)-0.5)),MIN(MIN(MOD(A104*Calculator!$C$16/(Calculator!$D$7*150),1),1-MOD(A104*Calculator!$C$16/(Calculator!$D$7*150),1)),ABS(MOD(A104*Calculator!$C$16/(Calculator!$D$7*150),1)-0.5)),IF(INT(2*A104*Calculator!$C$16/(Calculator!$D$7*150))&gt;INT(2*A104*Calculator!$B$16/(Calculator!$D$7*150)),0,1))),1)</f>
        <v>1</v>
      </c>
      <c r="G104" s="252" t="n">
        <f aca="false">IF(Calculator!$E$17="YES",IF(A104&lt;Calculator!$G$17,0,MIN(MIN(MIN(MOD(A104*Calculator!$B$17/(Calculator!$D$7*150),1),1-MOD(A104*Calculator!$B$17/(Calculator!$D$7*150),1)),ABS(MOD(A104*Calculator!$B$17/(Calculator!$D$7*150),1)-0.5)),MIN(MIN(MOD(A104*Calculator!$C$17/(Calculator!$D$7*150),1),1-MOD(A104*Calculator!$C$17/(Calculator!$D$7*150),1)),ABS(MOD(A104*Calculator!$C$17/(Calculator!$D$7*150),1)-0.5)),IF(INT(2*A104*Calculator!$C$17/(Calculator!$D$7*150))&gt;INT(2*A104*Calculator!$B$17/(Calculator!$D$7*150)),0,1))),1)</f>
        <v>0.0196842105263158</v>
      </c>
      <c r="H104" s="252" t="n">
        <f aca="false">IF(Calculator!$E$18="YES",IF(A104&lt;Calculator!$G$18,0,MIN(MIN(MIN(MOD(A104*Calculator!$B$18/(Calculator!$D$7*150),1),1-MOD(A104*Calculator!$B$18/(Calculator!$D$7*150),1)),ABS(MOD(A104*Calculator!$B$18/(Calculator!$D$7*150),1)-0.5)),MIN(MIN(MOD(A104*Calculator!$C$18/(Calculator!$D$7*150),1),1-MOD(A104*Calculator!$C$18/(Calculator!$D$7*150),1)),ABS(MOD(A104*Calculator!$C$18/(Calculator!$D$7*150),1)-0.5)),IF(INT(2*A104*Calculator!$C$18/(Calculator!$D$7*150))&gt;INT(2*A104*Calculator!$B$18/(Calculator!$D$7*150)),0,1))),1)</f>
        <v>1</v>
      </c>
      <c r="I104" s="252" t="n">
        <f aca="false">IF(Calculator!$E$19="YES",IF(A104&lt;Calculator!$G$19,0,MIN(MIN(MIN(MOD(A104*Calculator!$B$19/(Calculator!$D$7*150),1),1-MOD(A104*Calculator!$B$19/(Calculator!$D$7*150),1)),ABS(MOD(A104*Calculator!$B$19/(Calculator!$D$7*150),1)-0.5)),MIN(MIN(MOD(A104*Calculator!$C$19/(Calculator!$D$7*150),1),1-MOD(A104*Calculator!$C$19/(Calculator!$D$7*150),1)),ABS(MOD(A104*Calculator!$C$19/(Calculator!$D$7*150),1)-0.5)),IF(INT(2*A104*Calculator!$C$19/(Calculator!$D$7*150))&gt;INT(2*A104*Calculator!$B$19/(Calculator!$D$7*150)),0,1))),1)</f>
        <v>1</v>
      </c>
      <c r="J104" s="252" t="n">
        <f aca="false">IF(Calculator!$E$20="YES",IF(A104&lt;Calculator!$G$20,0,MIN(MIN(MIN(MOD(A104*Calculator!$B$20/(Calculator!$D$7*150),1),1-MOD(A104*Calculator!$B$20/(Calculator!$D$7*150),1)),ABS(MOD(A104*Calculator!$B$20/(Calculator!$D$7*150),1)-0.5)),MIN(MIN(MOD(A104*Calculator!$C$20/(Calculator!$D$7*150),1),1-MOD(A104*Calculator!$C$20/(Calculator!$D$7*150),1)),ABS(MOD(A104*Calculator!$C$20/(Calculator!$D$7*150),1)-0.5)),IF(INT(2*A104*Calculator!$C$20/(Calculator!$D$7*150))&gt;INT(2*A104*Calculator!$B$20/(Calculator!$D$7*150)),0,1))),1)</f>
        <v>1</v>
      </c>
      <c r="K104" s="252" t="n">
        <f aca="false">IF(Calculator!$E$21="YES",IF(A104&lt;Calculator!$G$21,0,MIN(MIN(MIN(MOD(A104*Calculator!$B$21/(Calculator!$D$7*150),1),1-MOD(A104*Calculator!$B$21/(Calculator!$D$7*150),1)),ABS(MOD(A104*Calculator!$B$21/(Calculator!$D$7*150),1)-0.5)),MIN(MIN(MOD(A104*Calculator!$C$21/(Calculator!$D$7*150),1),1-MOD(A104*Calculator!$C$21/(Calculator!$D$7*150),1)),ABS(MOD(A104*Calculator!$C$21/(Calculator!$D$7*150),1)-0.5)),IF(INT(2*A104*Calculator!$C$21/(Calculator!$D$7*150))&gt;INT(2*A104*Calculator!$B$21/(Calculator!$D$7*150)),0,1))),1)</f>
        <v>1</v>
      </c>
      <c r="L104" s="252" t="n">
        <f aca="false">IF(Calculator!$E$22="YES",IF(A104&lt;Calculator!$G$22,0,MIN(MIN(MIN(MOD(A104*Calculator!$B$22/(Calculator!$D$7*150),1),1-MOD(A104*Calculator!$B$22/(Calculator!$D$7*150),1)),ABS(MOD(A104*Calculator!$B$22/(Calculator!$D$7*150),1)-0.5)),MIN(MIN(MOD(A104*Calculator!$C$22/(Calculator!$D$7*150),1),1-MOD(A104*Calculator!$C$22/(Calculator!$D$7*150),1)),ABS(MOD(A104*Calculator!$C$22/(Calculator!$D$7*150),1)-0.5)),IF(INT(2*A104*Calculator!$C$22/(Calculator!$D$7*150))&gt;INT(2*A104*Calculator!$B$22/(Calculator!$D$7*150)),0,1))),1)</f>
        <v>1</v>
      </c>
      <c r="M104" s="252" t="n">
        <f aca="false">MIN(B104:L104)</f>
        <v>0.0196842105263158</v>
      </c>
      <c r="N104" s="252" t="n">
        <f aca="false">SUMPRODUCT(($M$7:$M$557&gt;M104)*1)+SUMPRODUCT(($M$7:$M$557=M104)*(ROW($M$7:$M$557)&lt;ROW(M104)))+1</f>
        <v>323</v>
      </c>
      <c r="O104" s="252" t="str">
        <f aca="false">IF(M104&gt;=0.13,"★★★ EXCELLENT",IF(M104&gt;=0.12,"★★  GOOD",IF(M104&gt;=0.07,"★  FAIR",IF(M104&gt;=0.025,"⚠  MARGINAL","✗  AVOID"))))</f>
        <v>✗  AVOID</v>
      </c>
    </row>
    <row r="105" customFormat="false" ht="15" hidden="false" customHeight="true" outlineLevel="0" collapsed="false">
      <c r="A105" s="249" t="n">
        <v>14.8</v>
      </c>
      <c r="B105" s="250" t="n">
        <f aca="false">IF(Calculator!$E$12="YES",IF(A105&lt;Calculator!$G$12,0,MIN(MIN(MIN(MOD(A105*Calculator!$B$12/(Calculator!$D$7*150),1),1-MOD(A105*Calculator!$B$12/(Calculator!$D$7*150),1)),ABS(MOD(A105*Calculator!$B$12/(Calculator!$D$7*150),1)-0.5)),MIN(MIN(MOD(A105*Calculator!$C$12/(Calculator!$D$7*150),1),1-MOD(A105*Calculator!$C$12/(Calculator!$D$7*150),1)),ABS(MOD(A105*Calculator!$C$12/(Calculator!$D$7*150),1)-0.5)),IF(INT(2*A105*Calculator!$C$12/(Calculator!$D$7*150))&gt;INT(2*A105*Calculator!$B$12/(Calculator!$D$7*150)),0,1))),1)</f>
        <v>1</v>
      </c>
      <c r="C105" s="250" t="n">
        <f aca="false">IF(Calculator!$E$13="YES",IF(A105&lt;Calculator!$G$13,0,MIN(MIN(MIN(MOD(A105*Calculator!$B$13/(Calculator!$D$7*150),1),1-MOD(A105*Calculator!$B$13/(Calculator!$D$7*150),1)),ABS(MOD(A105*Calculator!$B$13/(Calculator!$D$7*150),1)-0.5)),MIN(MIN(MOD(A105*Calculator!$C$13/(Calculator!$D$7*150),1),1-MOD(A105*Calculator!$C$13/(Calculator!$D$7*150),1)),ABS(MOD(A105*Calculator!$C$13/(Calculator!$D$7*150),1)-0.5)),IF(INT(2*A105*Calculator!$C$13/(Calculator!$D$7*150))&gt;INT(2*A105*Calculator!$B$13/(Calculator!$D$7*150)),0,1))),1)</f>
        <v>1</v>
      </c>
      <c r="D105" s="250" t="n">
        <f aca="false">IF(Calculator!$E$14="YES",IF(A105&lt;Calculator!$G$14,0,MIN(MIN(MIN(MOD(A105*Calculator!$B$14/(Calculator!$D$7*150),1),1-MOD(A105*Calculator!$B$14/(Calculator!$D$7*150),1)),ABS(MOD(A105*Calculator!$B$14/(Calculator!$D$7*150),1)-0.5)),MIN(MIN(MOD(A105*Calculator!$C$14/(Calculator!$D$7*150),1),1-MOD(A105*Calculator!$C$14/(Calculator!$D$7*150),1)),ABS(MOD(A105*Calculator!$C$14/(Calculator!$D$7*150),1)-0.5)),IF(INT(2*A105*Calculator!$C$14/(Calculator!$D$7*150))&gt;INT(2*A105*Calculator!$B$14/(Calculator!$D$7*150)),0,1))),1)</f>
        <v>1</v>
      </c>
      <c r="E105" s="250" t="n">
        <f aca="false">IF(Calculator!$E$15="YES",IF(A105&lt;Calculator!$G$15,0,MIN(MIN(MIN(MOD(A105*Calculator!$B$15/(Calculator!$D$7*150),1),1-MOD(A105*Calculator!$B$15/(Calculator!$D$7*150),1)),ABS(MOD(A105*Calculator!$B$15/(Calculator!$D$7*150),1)-0.5)),MIN(MIN(MOD(A105*Calculator!$C$15/(Calculator!$D$7*150),1),1-MOD(A105*Calculator!$C$15/(Calculator!$D$7*150),1)),ABS(MOD(A105*Calculator!$C$15/(Calculator!$D$7*150),1)-0.5)),IF(INT(2*A105*Calculator!$C$15/(Calculator!$D$7*150))&gt;INT(2*A105*Calculator!$B$15/(Calculator!$D$7*150)),0,1))),1)</f>
        <v>0.227017543859649</v>
      </c>
      <c r="F105" s="250" t="n">
        <f aca="false">IF(Calculator!$E$16="YES",IF(A105&lt;Calculator!$G$16,0,MIN(MIN(MIN(MOD(A105*Calculator!$B$16/(Calculator!$D$7*150),1),1-MOD(A105*Calculator!$B$16/(Calculator!$D$7*150),1)),ABS(MOD(A105*Calculator!$B$16/(Calculator!$D$7*150),1)-0.5)),MIN(MIN(MOD(A105*Calculator!$C$16/(Calculator!$D$7*150),1),1-MOD(A105*Calculator!$C$16/(Calculator!$D$7*150),1)),ABS(MOD(A105*Calculator!$C$16/(Calculator!$D$7*150),1)-0.5)),IF(INT(2*A105*Calculator!$C$16/(Calculator!$D$7*150))&gt;INT(2*A105*Calculator!$B$16/(Calculator!$D$7*150)),0,1))),1)</f>
        <v>1</v>
      </c>
      <c r="G105" s="250" t="n">
        <f aca="false">IF(Calculator!$E$17="YES",IF(A105&lt;Calculator!$G$17,0,MIN(MIN(MIN(MOD(A105*Calculator!$B$17/(Calculator!$D$7*150),1),1-MOD(A105*Calculator!$B$17/(Calculator!$D$7*150),1)),ABS(MOD(A105*Calculator!$B$17/(Calculator!$D$7*150),1)-0.5)),MIN(MIN(MOD(A105*Calculator!$C$17/(Calculator!$D$7*150),1),1-MOD(A105*Calculator!$C$17/(Calculator!$D$7*150),1)),ABS(MOD(A105*Calculator!$C$17/(Calculator!$D$7*150),1)-0.5)),IF(INT(2*A105*Calculator!$C$17/(Calculator!$D$7*150))&gt;INT(2*A105*Calculator!$B$17/(Calculator!$D$7*150)),0,1))),1)</f>
        <v>0.00961403508771941</v>
      </c>
      <c r="H105" s="250" t="n">
        <f aca="false">IF(Calculator!$E$18="YES",IF(A105&lt;Calculator!$G$18,0,MIN(MIN(MIN(MOD(A105*Calculator!$B$18/(Calculator!$D$7*150),1),1-MOD(A105*Calculator!$B$18/(Calculator!$D$7*150),1)),ABS(MOD(A105*Calculator!$B$18/(Calculator!$D$7*150),1)-0.5)),MIN(MIN(MOD(A105*Calculator!$C$18/(Calculator!$D$7*150),1),1-MOD(A105*Calculator!$C$18/(Calculator!$D$7*150),1)),ABS(MOD(A105*Calculator!$C$18/(Calculator!$D$7*150),1)-0.5)),IF(INT(2*A105*Calculator!$C$18/(Calculator!$D$7*150))&gt;INT(2*A105*Calculator!$B$18/(Calculator!$D$7*150)),0,1))),1)</f>
        <v>1</v>
      </c>
      <c r="I105" s="250" t="n">
        <f aca="false">IF(Calculator!$E$19="YES",IF(A105&lt;Calculator!$G$19,0,MIN(MIN(MIN(MOD(A105*Calculator!$B$19/(Calculator!$D$7*150),1),1-MOD(A105*Calculator!$B$19/(Calculator!$D$7*150),1)),ABS(MOD(A105*Calculator!$B$19/(Calculator!$D$7*150),1)-0.5)),MIN(MIN(MOD(A105*Calculator!$C$19/(Calculator!$D$7*150),1),1-MOD(A105*Calculator!$C$19/(Calculator!$D$7*150),1)),ABS(MOD(A105*Calculator!$C$19/(Calculator!$D$7*150),1)-0.5)),IF(INT(2*A105*Calculator!$C$19/(Calculator!$D$7*150))&gt;INT(2*A105*Calculator!$B$19/(Calculator!$D$7*150)),0,1))),1)</f>
        <v>1</v>
      </c>
      <c r="J105" s="250" t="n">
        <f aca="false">IF(Calculator!$E$20="YES",IF(A105&lt;Calculator!$G$20,0,MIN(MIN(MIN(MOD(A105*Calculator!$B$20/(Calculator!$D$7*150),1),1-MOD(A105*Calculator!$B$20/(Calculator!$D$7*150),1)),ABS(MOD(A105*Calculator!$B$20/(Calculator!$D$7*150),1)-0.5)),MIN(MIN(MOD(A105*Calculator!$C$20/(Calculator!$D$7*150),1),1-MOD(A105*Calculator!$C$20/(Calculator!$D$7*150),1)),ABS(MOD(A105*Calculator!$C$20/(Calculator!$D$7*150),1)-0.5)),IF(INT(2*A105*Calculator!$C$20/(Calculator!$D$7*150))&gt;INT(2*A105*Calculator!$B$20/(Calculator!$D$7*150)),0,1))),1)</f>
        <v>1</v>
      </c>
      <c r="K105" s="250" t="n">
        <f aca="false">IF(Calculator!$E$21="YES",IF(A105&lt;Calculator!$G$21,0,MIN(MIN(MIN(MOD(A105*Calculator!$B$21/(Calculator!$D$7*150),1),1-MOD(A105*Calculator!$B$21/(Calculator!$D$7*150),1)),ABS(MOD(A105*Calculator!$B$21/(Calculator!$D$7*150),1)-0.5)),MIN(MIN(MOD(A105*Calculator!$C$21/(Calculator!$D$7*150),1),1-MOD(A105*Calculator!$C$21/(Calculator!$D$7*150),1)),ABS(MOD(A105*Calculator!$C$21/(Calculator!$D$7*150),1)-0.5)),IF(INT(2*A105*Calculator!$C$21/(Calculator!$D$7*150))&gt;INT(2*A105*Calculator!$B$21/(Calculator!$D$7*150)),0,1))),1)</f>
        <v>1</v>
      </c>
      <c r="L105" s="250" t="n">
        <f aca="false">IF(Calculator!$E$22="YES",IF(A105&lt;Calculator!$G$22,0,MIN(MIN(MIN(MOD(A105*Calculator!$B$22/(Calculator!$D$7*150),1),1-MOD(A105*Calculator!$B$22/(Calculator!$D$7*150),1)),ABS(MOD(A105*Calculator!$B$22/(Calculator!$D$7*150),1)-0.5)),MIN(MIN(MOD(A105*Calculator!$C$22/(Calculator!$D$7*150),1),1-MOD(A105*Calculator!$C$22/(Calculator!$D$7*150),1)),ABS(MOD(A105*Calculator!$C$22/(Calculator!$D$7*150),1)-0.5)),IF(INT(2*A105*Calculator!$C$22/(Calculator!$D$7*150))&gt;INT(2*A105*Calculator!$B$22/(Calculator!$D$7*150)),0,1))),1)</f>
        <v>1</v>
      </c>
      <c r="M105" s="250" t="n">
        <f aca="false">MIN(B105:L105)</f>
        <v>0.00961403508771941</v>
      </c>
      <c r="N105" s="250" t="n">
        <f aca="false">SUMPRODUCT(($M$7:$M$557&gt;M105)*1)+SUMPRODUCT(($M$7:$M$557=M105)*(ROW($M$7:$M$557)&lt;ROW(M105)))+1</f>
        <v>353</v>
      </c>
      <c r="O105" s="250" t="str">
        <f aca="false">IF(M105&gt;=0.13,"★★★ EXCELLENT",IF(M105&gt;=0.12,"★★  GOOD",IF(M105&gt;=0.07,"★  FAIR",IF(M105&gt;=0.025,"⚠  MARGINAL","✗  AVOID"))))</f>
        <v>✗  AVOID</v>
      </c>
    </row>
    <row r="106" customFormat="false" ht="15" hidden="false" customHeight="true" outlineLevel="0" collapsed="false">
      <c r="A106" s="251" t="n">
        <v>14.9</v>
      </c>
      <c r="B106" s="252" t="n">
        <f aca="false">IF(Calculator!$E$12="YES",IF(A106&lt;Calculator!$G$12,0,MIN(MIN(MIN(MOD(A106*Calculator!$B$12/(Calculator!$D$7*150),1),1-MOD(A106*Calculator!$B$12/(Calculator!$D$7*150),1)),ABS(MOD(A106*Calculator!$B$12/(Calculator!$D$7*150),1)-0.5)),MIN(MIN(MOD(A106*Calculator!$C$12/(Calculator!$D$7*150),1),1-MOD(A106*Calculator!$C$12/(Calculator!$D$7*150),1)),ABS(MOD(A106*Calculator!$C$12/(Calculator!$D$7*150),1)-0.5)),IF(INT(2*A106*Calculator!$C$12/(Calculator!$D$7*150))&gt;INT(2*A106*Calculator!$B$12/(Calculator!$D$7*150)),0,1))),1)</f>
        <v>1</v>
      </c>
      <c r="C106" s="252" t="n">
        <f aca="false">IF(Calculator!$E$13="YES",IF(A106&lt;Calculator!$G$13,0,MIN(MIN(MIN(MOD(A106*Calculator!$B$13/(Calculator!$D$7*150),1),1-MOD(A106*Calculator!$B$13/(Calculator!$D$7*150),1)),ABS(MOD(A106*Calculator!$B$13/(Calculator!$D$7*150),1)-0.5)),MIN(MIN(MOD(A106*Calculator!$C$13/(Calculator!$D$7*150),1),1-MOD(A106*Calculator!$C$13/(Calculator!$D$7*150),1)),ABS(MOD(A106*Calculator!$C$13/(Calculator!$D$7*150),1)-0.5)),IF(INT(2*A106*Calculator!$C$13/(Calculator!$D$7*150))&gt;INT(2*A106*Calculator!$B$13/(Calculator!$D$7*150)),0,1))),1)</f>
        <v>1</v>
      </c>
      <c r="D106" s="252" t="n">
        <f aca="false">IF(Calculator!$E$14="YES",IF(A106&lt;Calculator!$G$14,0,MIN(MIN(MIN(MOD(A106*Calculator!$B$14/(Calculator!$D$7*150),1),1-MOD(A106*Calculator!$B$14/(Calculator!$D$7*150),1)),ABS(MOD(A106*Calculator!$B$14/(Calculator!$D$7*150),1)-0.5)),MIN(MIN(MOD(A106*Calculator!$C$14/(Calculator!$D$7*150),1),1-MOD(A106*Calculator!$C$14/(Calculator!$D$7*150),1)),ABS(MOD(A106*Calculator!$C$14/(Calculator!$D$7*150),1)-0.5)),IF(INT(2*A106*Calculator!$C$14/(Calculator!$D$7*150))&gt;INT(2*A106*Calculator!$B$14/(Calculator!$D$7*150)),0,1))),1)</f>
        <v>1</v>
      </c>
      <c r="E106" s="252" t="n">
        <f aca="false">IF(Calculator!$E$15="YES",IF(A106&lt;Calculator!$G$15,0,MIN(MIN(MIN(MOD(A106*Calculator!$B$15/(Calculator!$D$7*150),1),1-MOD(A106*Calculator!$B$15/(Calculator!$D$7*150),1)),ABS(MOD(A106*Calculator!$B$15/(Calculator!$D$7*150),1)-0.5)),MIN(MIN(MOD(A106*Calculator!$C$15/(Calculator!$D$7*150),1),1-MOD(A106*Calculator!$C$15/(Calculator!$D$7*150),1)),ABS(MOD(A106*Calculator!$C$15/(Calculator!$D$7*150),1)-0.5)),IF(INT(2*A106*Calculator!$C$15/(Calculator!$D$7*150))&gt;INT(2*A106*Calculator!$B$15/(Calculator!$D$7*150)),0,1))),1)</f>
        <v>0.231929824561404</v>
      </c>
      <c r="F106" s="252" t="n">
        <f aca="false">IF(Calculator!$E$16="YES",IF(A106&lt;Calculator!$G$16,0,MIN(MIN(MIN(MOD(A106*Calculator!$B$16/(Calculator!$D$7*150),1),1-MOD(A106*Calculator!$B$16/(Calculator!$D$7*150),1)),ABS(MOD(A106*Calculator!$B$16/(Calculator!$D$7*150),1)-0.5)),MIN(MIN(MOD(A106*Calculator!$C$16/(Calculator!$D$7*150),1),1-MOD(A106*Calculator!$C$16/(Calculator!$D$7*150),1)),ABS(MOD(A106*Calculator!$C$16/(Calculator!$D$7*150),1)-0.5)),IF(INT(2*A106*Calculator!$C$16/(Calculator!$D$7*150))&gt;INT(2*A106*Calculator!$B$16/(Calculator!$D$7*150)),0,1))),1)</f>
        <v>1</v>
      </c>
      <c r="G106" s="252" t="n">
        <f aca="false">IF(Calculator!$E$17="YES",IF(A106&lt;Calculator!$G$17,0,MIN(MIN(MIN(MOD(A106*Calculator!$B$17/(Calculator!$D$7*150),1),1-MOD(A106*Calculator!$B$17/(Calculator!$D$7*150),1)),ABS(MOD(A106*Calculator!$B$17/(Calculator!$D$7*150),1)-0.5)),MIN(MIN(MOD(A106*Calculator!$C$17/(Calculator!$D$7*150),1),1-MOD(A106*Calculator!$C$17/(Calculator!$D$7*150),1)),ABS(MOD(A106*Calculator!$C$17/(Calculator!$D$7*150),1)-0.5)),IF(INT(2*A106*Calculator!$C$17/(Calculator!$D$7*150))&gt;INT(2*A106*Calculator!$B$17/(Calculator!$D$7*150)),0,1))),1)</f>
        <v>0</v>
      </c>
      <c r="H106" s="252" t="n">
        <f aca="false">IF(Calculator!$E$18="YES",IF(A106&lt;Calculator!$G$18,0,MIN(MIN(MIN(MOD(A106*Calculator!$B$18/(Calculator!$D$7*150),1),1-MOD(A106*Calculator!$B$18/(Calculator!$D$7*150),1)),ABS(MOD(A106*Calculator!$B$18/(Calculator!$D$7*150),1)-0.5)),MIN(MIN(MOD(A106*Calculator!$C$18/(Calculator!$D$7*150),1),1-MOD(A106*Calculator!$C$18/(Calculator!$D$7*150),1)),ABS(MOD(A106*Calculator!$C$18/(Calculator!$D$7*150),1)-0.5)),IF(INT(2*A106*Calculator!$C$18/(Calculator!$D$7*150))&gt;INT(2*A106*Calculator!$B$18/(Calculator!$D$7*150)),0,1))),1)</f>
        <v>1</v>
      </c>
      <c r="I106" s="252" t="n">
        <f aca="false">IF(Calculator!$E$19="YES",IF(A106&lt;Calculator!$G$19,0,MIN(MIN(MIN(MOD(A106*Calculator!$B$19/(Calculator!$D$7*150),1),1-MOD(A106*Calculator!$B$19/(Calculator!$D$7*150),1)),ABS(MOD(A106*Calculator!$B$19/(Calculator!$D$7*150),1)-0.5)),MIN(MIN(MOD(A106*Calculator!$C$19/(Calculator!$D$7*150),1),1-MOD(A106*Calculator!$C$19/(Calculator!$D$7*150),1)),ABS(MOD(A106*Calculator!$C$19/(Calculator!$D$7*150),1)-0.5)),IF(INT(2*A106*Calculator!$C$19/(Calculator!$D$7*150))&gt;INT(2*A106*Calculator!$B$19/(Calculator!$D$7*150)),0,1))),1)</f>
        <v>1</v>
      </c>
      <c r="J106" s="252" t="n">
        <f aca="false">IF(Calculator!$E$20="YES",IF(A106&lt;Calculator!$G$20,0,MIN(MIN(MIN(MOD(A106*Calculator!$B$20/(Calculator!$D$7*150),1),1-MOD(A106*Calculator!$B$20/(Calculator!$D$7*150),1)),ABS(MOD(A106*Calculator!$B$20/(Calculator!$D$7*150),1)-0.5)),MIN(MIN(MOD(A106*Calculator!$C$20/(Calculator!$D$7*150),1),1-MOD(A106*Calculator!$C$20/(Calculator!$D$7*150),1)),ABS(MOD(A106*Calculator!$C$20/(Calculator!$D$7*150),1)-0.5)),IF(INT(2*A106*Calculator!$C$20/(Calculator!$D$7*150))&gt;INT(2*A106*Calculator!$B$20/(Calculator!$D$7*150)),0,1))),1)</f>
        <v>1</v>
      </c>
      <c r="K106" s="252" t="n">
        <f aca="false">IF(Calculator!$E$21="YES",IF(A106&lt;Calculator!$G$21,0,MIN(MIN(MIN(MOD(A106*Calculator!$B$21/(Calculator!$D$7*150),1),1-MOD(A106*Calculator!$B$21/(Calculator!$D$7*150),1)),ABS(MOD(A106*Calculator!$B$21/(Calculator!$D$7*150),1)-0.5)),MIN(MIN(MOD(A106*Calculator!$C$21/(Calculator!$D$7*150),1),1-MOD(A106*Calculator!$C$21/(Calculator!$D$7*150),1)),ABS(MOD(A106*Calculator!$C$21/(Calculator!$D$7*150),1)-0.5)),IF(INT(2*A106*Calculator!$C$21/(Calculator!$D$7*150))&gt;INT(2*A106*Calculator!$B$21/(Calculator!$D$7*150)),0,1))),1)</f>
        <v>1</v>
      </c>
      <c r="L106" s="252" t="n">
        <f aca="false">IF(Calculator!$E$22="YES",IF(A106&lt;Calculator!$G$22,0,MIN(MIN(MIN(MOD(A106*Calculator!$B$22/(Calculator!$D$7*150),1),1-MOD(A106*Calculator!$B$22/(Calculator!$D$7*150),1)),ABS(MOD(A106*Calculator!$B$22/(Calculator!$D$7*150),1)-0.5)),MIN(MIN(MOD(A106*Calculator!$C$22/(Calculator!$D$7*150),1),1-MOD(A106*Calculator!$C$22/(Calculator!$D$7*150),1)),ABS(MOD(A106*Calculator!$C$22/(Calculator!$D$7*150),1)-0.5)),IF(INT(2*A106*Calculator!$C$22/(Calculator!$D$7*150))&gt;INT(2*A106*Calculator!$B$22/(Calculator!$D$7*150)),0,1))),1)</f>
        <v>1</v>
      </c>
      <c r="M106" s="252" t="n">
        <f aca="false">MIN(B106:L106)</f>
        <v>0</v>
      </c>
      <c r="N106" s="252" t="n">
        <f aca="false">SUMPRODUCT(($M$7:$M$557&gt;M106)*1)+SUMPRODUCT(($M$7:$M$557=M106)*(ROW($M$7:$M$557)&lt;ROW(M106)))+1</f>
        <v>435</v>
      </c>
      <c r="O106" s="252" t="str">
        <f aca="false">IF(M106&gt;=0.13,"★★★ EXCELLENT",IF(M106&gt;=0.12,"★★  GOOD",IF(M106&gt;=0.07,"★  FAIR",IF(M106&gt;=0.025,"⚠  MARGINAL","✗  AVOID"))))</f>
        <v>✗  AVOID</v>
      </c>
    </row>
    <row r="107" customFormat="false" ht="15" hidden="false" customHeight="true" outlineLevel="0" collapsed="false">
      <c r="A107" s="249" t="n">
        <v>15</v>
      </c>
      <c r="B107" s="250" t="n">
        <f aca="false">IF(Calculator!$E$12="YES",IF(A107&lt;Calculator!$G$12,0,MIN(MIN(MIN(MOD(A107*Calculator!$B$12/(Calculator!$D$7*150),1),1-MOD(A107*Calculator!$B$12/(Calculator!$D$7*150),1)),ABS(MOD(A107*Calculator!$B$12/(Calculator!$D$7*150),1)-0.5)),MIN(MIN(MOD(A107*Calculator!$C$12/(Calculator!$D$7*150),1),1-MOD(A107*Calculator!$C$12/(Calculator!$D$7*150),1)),ABS(MOD(A107*Calculator!$C$12/(Calculator!$D$7*150),1)-0.5)),IF(INT(2*A107*Calculator!$C$12/(Calculator!$D$7*150))&gt;INT(2*A107*Calculator!$B$12/(Calculator!$D$7*150)),0,1))),1)</f>
        <v>1</v>
      </c>
      <c r="C107" s="250" t="n">
        <f aca="false">IF(Calculator!$E$13="YES",IF(A107&lt;Calculator!$G$13,0,MIN(MIN(MIN(MOD(A107*Calculator!$B$13/(Calculator!$D$7*150),1),1-MOD(A107*Calculator!$B$13/(Calculator!$D$7*150),1)),ABS(MOD(A107*Calculator!$B$13/(Calculator!$D$7*150),1)-0.5)),MIN(MIN(MOD(A107*Calculator!$C$13/(Calculator!$D$7*150),1),1-MOD(A107*Calculator!$C$13/(Calculator!$D$7*150),1)),ABS(MOD(A107*Calculator!$C$13/(Calculator!$D$7*150),1)-0.5)),IF(INT(2*A107*Calculator!$C$13/(Calculator!$D$7*150))&gt;INT(2*A107*Calculator!$B$13/(Calculator!$D$7*150)),0,1))),1)</f>
        <v>1</v>
      </c>
      <c r="D107" s="250" t="n">
        <f aca="false">IF(Calculator!$E$14="YES",IF(A107&lt;Calculator!$G$14,0,MIN(MIN(MIN(MOD(A107*Calculator!$B$14/(Calculator!$D$7*150),1),1-MOD(A107*Calculator!$B$14/(Calculator!$D$7*150),1)),ABS(MOD(A107*Calculator!$B$14/(Calculator!$D$7*150),1)-0.5)),MIN(MIN(MOD(A107*Calculator!$C$14/(Calculator!$D$7*150),1),1-MOD(A107*Calculator!$C$14/(Calculator!$D$7*150),1)),ABS(MOD(A107*Calculator!$C$14/(Calculator!$D$7*150),1)-0.5)),IF(INT(2*A107*Calculator!$C$14/(Calculator!$D$7*150))&gt;INT(2*A107*Calculator!$B$14/(Calculator!$D$7*150)),0,1))),1)</f>
        <v>1</v>
      </c>
      <c r="E107" s="250" t="n">
        <f aca="false">IF(Calculator!$E$15="YES",IF(A107&lt;Calculator!$G$15,0,MIN(MIN(MIN(MOD(A107*Calculator!$B$15/(Calculator!$D$7*150),1),1-MOD(A107*Calculator!$B$15/(Calculator!$D$7*150),1)),ABS(MOD(A107*Calculator!$B$15/(Calculator!$D$7*150),1)-0.5)),MIN(MIN(MOD(A107*Calculator!$C$15/(Calculator!$D$7*150),1),1-MOD(A107*Calculator!$C$15/(Calculator!$D$7*150),1)),ABS(MOD(A107*Calculator!$C$15/(Calculator!$D$7*150),1)-0.5)),IF(INT(2*A107*Calculator!$C$15/(Calculator!$D$7*150))&gt;INT(2*A107*Calculator!$B$15/(Calculator!$D$7*150)),0,1))),1)</f>
        <v>0.231578947368421</v>
      </c>
      <c r="F107" s="250" t="n">
        <f aca="false">IF(Calculator!$E$16="YES",IF(A107&lt;Calculator!$G$16,0,MIN(MIN(MIN(MOD(A107*Calculator!$B$16/(Calculator!$D$7*150),1),1-MOD(A107*Calculator!$B$16/(Calculator!$D$7*150),1)),ABS(MOD(A107*Calculator!$B$16/(Calculator!$D$7*150),1)-0.5)),MIN(MIN(MOD(A107*Calculator!$C$16/(Calculator!$D$7*150),1),1-MOD(A107*Calculator!$C$16/(Calculator!$D$7*150),1)),ABS(MOD(A107*Calculator!$C$16/(Calculator!$D$7*150),1)-0.5)),IF(INT(2*A107*Calculator!$C$16/(Calculator!$D$7*150))&gt;INT(2*A107*Calculator!$B$16/(Calculator!$D$7*150)),0,1))),1)</f>
        <v>1</v>
      </c>
      <c r="G107" s="250" t="n">
        <f aca="false">IF(Calculator!$E$17="YES",IF(A107&lt;Calculator!$G$17,0,MIN(MIN(MIN(MOD(A107*Calculator!$B$17/(Calculator!$D$7*150),1),1-MOD(A107*Calculator!$B$17/(Calculator!$D$7*150),1)),ABS(MOD(A107*Calculator!$B$17/(Calculator!$D$7*150),1)-0.5)),MIN(MIN(MOD(A107*Calculator!$C$17/(Calculator!$D$7*150),1),1-MOD(A107*Calculator!$C$17/(Calculator!$D$7*150),1)),ABS(MOD(A107*Calculator!$C$17/(Calculator!$D$7*150),1)-0.5)),IF(INT(2*A107*Calculator!$C$17/(Calculator!$D$7*150))&gt;INT(2*A107*Calculator!$B$17/(Calculator!$D$7*150)),0,1))),1)</f>
        <v>0</v>
      </c>
      <c r="H107" s="250" t="n">
        <f aca="false">IF(Calculator!$E$18="YES",IF(A107&lt;Calculator!$G$18,0,MIN(MIN(MIN(MOD(A107*Calculator!$B$18/(Calculator!$D$7*150),1),1-MOD(A107*Calculator!$B$18/(Calculator!$D$7*150),1)),ABS(MOD(A107*Calculator!$B$18/(Calculator!$D$7*150),1)-0.5)),MIN(MIN(MOD(A107*Calculator!$C$18/(Calculator!$D$7*150),1),1-MOD(A107*Calculator!$C$18/(Calculator!$D$7*150),1)),ABS(MOD(A107*Calculator!$C$18/(Calculator!$D$7*150),1)-0.5)),IF(INT(2*A107*Calculator!$C$18/(Calculator!$D$7*150))&gt;INT(2*A107*Calculator!$B$18/(Calculator!$D$7*150)),0,1))),1)</f>
        <v>1</v>
      </c>
      <c r="I107" s="250" t="n">
        <f aca="false">IF(Calculator!$E$19="YES",IF(A107&lt;Calculator!$G$19,0,MIN(MIN(MIN(MOD(A107*Calculator!$B$19/(Calculator!$D$7*150),1),1-MOD(A107*Calculator!$B$19/(Calculator!$D$7*150),1)),ABS(MOD(A107*Calculator!$B$19/(Calculator!$D$7*150),1)-0.5)),MIN(MIN(MOD(A107*Calculator!$C$19/(Calculator!$D$7*150),1),1-MOD(A107*Calculator!$C$19/(Calculator!$D$7*150),1)),ABS(MOD(A107*Calculator!$C$19/(Calculator!$D$7*150),1)-0.5)),IF(INT(2*A107*Calculator!$C$19/(Calculator!$D$7*150))&gt;INT(2*A107*Calculator!$B$19/(Calculator!$D$7*150)),0,1))),1)</f>
        <v>1</v>
      </c>
      <c r="J107" s="250" t="n">
        <f aca="false">IF(Calculator!$E$20="YES",IF(A107&lt;Calculator!$G$20,0,MIN(MIN(MIN(MOD(A107*Calculator!$B$20/(Calculator!$D$7*150),1),1-MOD(A107*Calculator!$B$20/(Calculator!$D$7*150),1)),ABS(MOD(A107*Calculator!$B$20/(Calculator!$D$7*150),1)-0.5)),MIN(MIN(MOD(A107*Calculator!$C$20/(Calculator!$D$7*150),1),1-MOD(A107*Calculator!$C$20/(Calculator!$D$7*150),1)),ABS(MOD(A107*Calculator!$C$20/(Calculator!$D$7*150),1)-0.5)),IF(INT(2*A107*Calculator!$C$20/(Calculator!$D$7*150))&gt;INT(2*A107*Calculator!$B$20/(Calculator!$D$7*150)),0,1))),1)</f>
        <v>1</v>
      </c>
      <c r="K107" s="250" t="n">
        <f aca="false">IF(Calculator!$E$21="YES",IF(A107&lt;Calculator!$G$21,0,MIN(MIN(MIN(MOD(A107*Calculator!$B$21/(Calculator!$D$7*150),1),1-MOD(A107*Calculator!$B$21/(Calculator!$D$7*150),1)),ABS(MOD(A107*Calculator!$B$21/(Calculator!$D$7*150),1)-0.5)),MIN(MIN(MOD(A107*Calculator!$C$21/(Calculator!$D$7*150),1),1-MOD(A107*Calculator!$C$21/(Calculator!$D$7*150),1)),ABS(MOD(A107*Calculator!$C$21/(Calculator!$D$7*150),1)-0.5)),IF(INT(2*A107*Calculator!$C$21/(Calculator!$D$7*150))&gt;INT(2*A107*Calculator!$B$21/(Calculator!$D$7*150)),0,1))),1)</f>
        <v>1</v>
      </c>
      <c r="L107" s="250" t="n">
        <f aca="false">IF(Calculator!$E$22="YES",IF(A107&lt;Calculator!$G$22,0,MIN(MIN(MIN(MOD(A107*Calculator!$B$22/(Calculator!$D$7*150),1),1-MOD(A107*Calculator!$B$22/(Calculator!$D$7*150),1)),ABS(MOD(A107*Calculator!$B$22/(Calculator!$D$7*150),1)-0.5)),MIN(MIN(MOD(A107*Calculator!$C$22/(Calculator!$D$7*150),1),1-MOD(A107*Calculator!$C$22/(Calculator!$D$7*150),1)),ABS(MOD(A107*Calculator!$C$22/(Calculator!$D$7*150),1)-0.5)),IF(INT(2*A107*Calculator!$C$22/(Calculator!$D$7*150))&gt;INT(2*A107*Calculator!$B$22/(Calculator!$D$7*150)),0,1))),1)</f>
        <v>1</v>
      </c>
      <c r="M107" s="250" t="n">
        <f aca="false">MIN(B107:L107)</f>
        <v>0</v>
      </c>
      <c r="N107" s="250" t="n">
        <f aca="false">SUMPRODUCT(($M$7:$M$557&gt;M107)*1)+SUMPRODUCT(($M$7:$M$557=M107)*(ROW($M$7:$M$557)&lt;ROW(M107)))+1</f>
        <v>436</v>
      </c>
      <c r="O107" s="250" t="str">
        <f aca="false">IF(M107&gt;=0.13,"★★★ EXCELLENT",IF(M107&gt;=0.12,"★★  GOOD",IF(M107&gt;=0.07,"★  FAIR",IF(M107&gt;=0.025,"⚠  MARGINAL","✗  AVOID"))))</f>
        <v>✗  AVOID</v>
      </c>
    </row>
    <row r="108" customFormat="false" ht="15" hidden="false" customHeight="true" outlineLevel="0" collapsed="false">
      <c r="A108" s="251" t="n">
        <v>15.1</v>
      </c>
      <c r="B108" s="252" t="n">
        <f aca="false">IF(Calculator!$E$12="YES",IF(A108&lt;Calculator!$G$12,0,MIN(MIN(MIN(MOD(A108*Calculator!$B$12/(Calculator!$D$7*150),1),1-MOD(A108*Calculator!$B$12/(Calculator!$D$7*150),1)),ABS(MOD(A108*Calculator!$B$12/(Calculator!$D$7*150),1)-0.5)),MIN(MIN(MOD(A108*Calculator!$C$12/(Calculator!$D$7*150),1),1-MOD(A108*Calculator!$C$12/(Calculator!$D$7*150),1)),ABS(MOD(A108*Calculator!$C$12/(Calculator!$D$7*150),1)-0.5)),IF(INT(2*A108*Calculator!$C$12/(Calculator!$D$7*150))&gt;INT(2*A108*Calculator!$B$12/(Calculator!$D$7*150)),0,1))),1)</f>
        <v>1</v>
      </c>
      <c r="C108" s="252" t="n">
        <f aca="false">IF(Calculator!$E$13="YES",IF(A108&lt;Calculator!$G$13,0,MIN(MIN(MIN(MOD(A108*Calculator!$B$13/(Calculator!$D$7*150),1),1-MOD(A108*Calculator!$B$13/(Calculator!$D$7*150),1)),ABS(MOD(A108*Calculator!$B$13/(Calculator!$D$7*150),1)-0.5)),MIN(MIN(MOD(A108*Calculator!$C$13/(Calculator!$D$7*150),1),1-MOD(A108*Calculator!$C$13/(Calculator!$D$7*150),1)),ABS(MOD(A108*Calculator!$C$13/(Calculator!$D$7*150),1)-0.5)),IF(INT(2*A108*Calculator!$C$13/(Calculator!$D$7*150))&gt;INT(2*A108*Calculator!$B$13/(Calculator!$D$7*150)),0,1))),1)</f>
        <v>1</v>
      </c>
      <c r="D108" s="252" t="n">
        <f aca="false">IF(Calculator!$E$14="YES",IF(A108&lt;Calculator!$G$14,0,MIN(MIN(MIN(MOD(A108*Calculator!$B$14/(Calculator!$D$7*150),1),1-MOD(A108*Calculator!$B$14/(Calculator!$D$7*150),1)),ABS(MOD(A108*Calculator!$B$14/(Calculator!$D$7*150),1)-0.5)),MIN(MIN(MOD(A108*Calculator!$C$14/(Calculator!$D$7*150),1),1-MOD(A108*Calculator!$C$14/(Calculator!$D$7*150),1)),ABS(MOD(A108*Calculator!$C$14/(Calculator!$D$7*150),1)-0.5)),IF(INT(2*A108*Calculator!$C$14/(Calculator!$D$7*150))&gt;INT(2*A108*Calculator!$B$14/(Calculator!$D$7*150)),0,1))),1)</f>
        <v>1</v>
      </c>
      <c r="E108" s="252" t="n">
        <f aca="false">IF(Calculator!$E$15="YES",IF(A108&lt;Calculator!$G$15,0,MIN(MIN(MIN(MOD(A108*Calculator!$B$15/(Calculator!$D$7*150),1),1-MOD(A108*Calculator!$B$15/(Calculator!$D$7*150),1)),ABS(MOD(A108*Calculator!$B$15/(Calculator!$D$7*150),1)-0.5)),MIN(MIN(MOD(A108*Calculator!$C$15/(Calculator!$D$7*150),1),1-MOD(A108*Calculator!$C$15/(Calculator!$D$7*150),1)),ABS(MOD(A108*Calculator!$C$15/(Calculator!$D$7*150),1)-0.5)),IF(INT(2*A108*Calculator!$C$15/(Calculator!$D$7*150))&gt;INT(2*A108*Calculator!$B$15/(Calculator!$D$7*150)),0,1))),1)</f>
        <v>0.226456140350877</v>
      </c>
      <c r="F108" s="252" t="n">
        <f aca="false">IF(Calculator!$E$16="YES",IF(A108&lt;Calculator!$G$16,0,MIN(MIN(MIN(MOD(A108*Calculator!$B$16/(Calculator!$D$7*150),1),1-MOD(A108*Calculator!$B$16/(Calculator!$D$7*150),1)),ABS(MOD(A108*Calculator!$B$16/(Calculator!$D$7*150),1)-0.5)),MIN(MIN(MOD(A108*Calculator!$C$16/(Calculator!$D$7*150),1),1-MOD(A108*Calculator!$C$16/(Calculator!$D$7*150),1)),ABS(MOD(A108*Calculator!$C$16/(Calculator!$D$7*150),1)-0.5)),IF(INT(2*A108*Calculator!$C$16/(Calculator!$D$7*150))&gt;INT(2*A108*Calculator!$B$16/(Calculator!$D$7*150)),0,1))),1)</f>
        <v>1</v>
      </c>
      <c r="G108" s="252" t="n">
        <f aca="false">IF(Calculator!$E$17="YES",IF(A108&lt;Calculator!$G$17,0,MIN(MIN(MIN(MOD(A108*Calculator!$B$17/(Calculator!$D$7*150),1),1-MOD(A108*Calculator!$B$17/(Calculator!$D$7*150),1)),ABS(MOD(A108*Calculator!$B$17/(Calculator!$D$7*150),1)-0.5)),MIN(MIN(MOD(A108*Calculator!$C$17/(Calculator!$D$7*150),1),1-MOD(A108*Calculator!$C$17/(Calculator!$D$7*150),1)),ABS(MOD(A108*Calculator!$C$17/(Calculator!$D$7*150),1)-0.5)),IF(INT(2*A108*Calculator!$C$17/(Calculator!$D$7*150))&gt;INT(2*A108*Calculator!$B$17/(Calculator!$D$7*150)),0,1))),1)</f>
        <v>0</v>
      </c>
      <c r="H108" s="252" t="n">
        <f aca="false">IF(Calculator!$E$18="YES",IF(A108&lt;Calculator!$G$18,0,MIN(MIN(MIN(MOD(A108*Calculator!$B$18/(Calculator!$D$7*150),1),1-MOD(A108*Calculator!$B$18/(Calculator!$D$7*150),1)),ABS(MOD(A108*Calculator!$B$18/(Calculator!$D$7*150),1)-0.5)),MIN(MIN(MOD(A108*Calculator!$C$18/(Calculator!$D$7*150),1),1-MOD(A108*Calculator!$C$18/(Calculator!$D$7*150),1)),ABS(MOD(A108*Calculator!$C$18/(Calculator!$D$7*150),1)-0.5)),IF(INT(2*A108*Calculator!$C$18/(Calculator!$D$7*150))&gt;INT(2*A108*Calculator!$B$18/(Calculator!$D$7*150)),0,1))),1)</f>
        <v>1</v>
      </c>
      <c r="I108" s="252" t="n">
        <f aca="false">IF(Calculator!$E$19="YES",IF(A108&lt;Calculator!$G$19,0,MIN(MIN(MIN(MOD(A108*Calculator!$B$19/(Calculator!$D$7*150),1),1-MOD(A108*Calculator!$B$19/(Calculator!$D$7*150),1)),ABS(MOD(A108*Calculator!$B$19/(Calculator!$D$7*150),1)-0.5)),MIN(MIN(MOD(A108*Calculator!$C$19/(Calculator!$D$7*150),1),1-MOD(A108*Calculator!$C$19/(Calculator!$D$7*150),1)),ABS(MOD(A108*Calculator!$C$19/(Calculator!$D$7*150),1)-0.5)),IF(INT(2*A108*Calculator!$C$19/(Calculator!$D$7*150))&gt;INT(2*A108*Calculator!$B$19/(Calculator!$D$7*150)),0,1))),1)</f>
        <v>1</v>
      </c>
      <c r="J108" s="252" t="n">
        <f aca="false">IF(Calculator!$E$20="YES",IF(A108&lt;Calculator!$G$20,0,MIN(MIN(MIN(MOD(A108*Calculator!$B$20/(Calculator!$D$7*150),1),1-MOD(A108*Calculator!$B$20/(Calculator!$D$7*150),1)),ABS(MOD(A108*Calculator!$B$20/(Calculator!$D$7*150),1)-0.5)),MIN(MIN(MOD(A108*Calculator!$C$20/(Calculator!$D$7*150),1),1-MOD(A108*Calculator!$C$20/(Calculator!$D$7*150),1)),ABS(MOD(A108*Calculator!$C$20/(Calculator!$D$7*150),1)-0.5)),IF(INT(2*A108*Calculator!$C$20/(Calculator!$D$7*150))&gt;INT(2*A108*Calculator!$B$20/(Calculator!$D$7*150)),0,1))),1)</f>
        <v>1</v>
      </c>
      <c r="K108" s="252" t="n">
        <f aca="false">IF(Calculator!$E$21="YES",IF(A108&lt;Calculator!$G$21,0,MIN(MIN(MIN(MOD(A108*Calculator!$B$21/(Calculator!$D$7*150),1),1-MOD(A108*Calculator!$B$21/(Calculator!$D$7*150),1)),ABS(MOD(A108*Calculator!$B$21/(Calculator!$D$7*150),1)-0.5)),MIN(MIN(MOD(A108*Calculator!$C$21/(Calculator!$D$7*150),1),1-MOD(A108*Calculator!$C$21/(Calculator!$D$7*150),1)),ABS(MOD(A108*Calculator!$C$21/(Calculator!$D$7*150),1)-0.5)),IF(INT(2*A108*Calculator!$C$21/(Calculator!$D$7*150))&gt;INT(2*A108*Calculator!$B$21/(Calculator!$D$7*150)),0,1))),1)</f>
        <v>1</v>
      </c>
      <c r="L108" s="252" t="n">
        <f aca="false">IF(Calculator!$E$22="YES",IF(A108&lt;Calculator!$G$22,0,MIN(MIN(MIN(MOD(A108*Calculator!$B$22/(Calculator!$D$7*150),1),1-MOD(A108*Calculator!$B$22/(Calculator!$D$7*150),1)),ABS(MOD(A108*Calculator!$B$22/(Calculator!$D$7*150),1)-0.5)),MIN(MIN(MOD(A108*Calculator!$C$22/(Calculator!$D$7*150),1),1-MOD(A108*Calculator!$C$22/(Calculator!$D$7*150),1)),ABS(MOD(A108*Calculator!$C$22/(Calculator!$D$7*150),1)-0.5)),IF(INT(2*A108*Calculator!$C$22/(Calculator!$D$7*150))&gt;INT(2*A108*Calculator!$B$22/(Calculator!$D$7*150)),0,1))),1)</f>
        <v>1</v>
      </c>
      <c r="M108" s="252" t="n">
        <f aca="false">MIN(B108:L108)</f>
        <v>0</v>
      </c>
      <c r="N108" s="252" t="n">
        <f aca="false">SUMPRODUCT(($M$7:$M$557&gt;M108)*1)+SUMPRODUCT(($M$7:$M$557=M108)*(ROW($M$7:$M$557)&lt;ROW(M108)))+1</f>
        <v>437</v>
      </c>
      <c r="O108" s="252" t="str">
        <f aca="false">IF(M108&gt;=0.13,"★★★ EXCELLENT",IF(M108&gt;=0.12,"★★  GOOD",IF(M108&gt;=0.07,"★  FAIR",IF(M108&gt;=0.025,"⚠  MARGINAL","✗  AVOID"))))</f>
        <v>✗  AVOID</v>
      </c>
    </row>
    <row r="109" customFormat="false" ht="15" hidden="false" customHeight="true" outlineLevel="0" collapsed="false">
      <c r="A109" s="249" t="n">
        <v>15.2</v>
      </c>
      <c r="B109" s="250" t="n">
        <f aca="false">IF(Calculator!$E$12="YES",IF(A109&lt;Calculator!$G$12,0,MIN(MIN(MIN(MOD(A109*Calculator!$B$12/(Calculator!$D$7*150),1),1-MOD(A109*Calculator!$B$12/(Calculator!$D$7*150),1)),ABS(MOD(A109*Calculator!$B$12/(Calculator!$D$7*150),1)-0.5)),MIN(MIN(MOD(A109*Calculator!$C$12/(Calculator!$D$7*150),1),1-MOD(A109*Calculator!$C$12/(Calculator!$D$7*150),1)),ABS(MOD(A109*Calculator!$C$12/(Calculator!$D$7*150),1)-0.5)),IF(INT(2*A109*Calculator!$C$12/(Calculator!$D$7*150))&gt;INT(2*A109*Calculator!$B$12/(Calculator!$D$7*150)),0,1))),1)</f>
        <v>1</v>
      </c>
      <c r="C109" s="250" t="n">
        <f aca="false">IF(Calculator!$E$13="YES",IF(A109&lt;Calculator!$G$13,0,MIN(MIN(MIN(MOD(A109*Calculator!$B$13/(Calculator!$D$7*150),1),1-MOD(A109*Calculator!$B$13/(Calculator!$D$7*150),1)),ABS(MOD(A109*Calculator!$B$13/(Calculator!$D$7*150),1)-0.5)),MIN(MIN(MOD(A109*Calculator!$C$13/(Calculator!$D$7*150),1),1-MOD(A109*Calculator!$C$13/(Calculator!$D$7*150),1)),ABS(MOD(A109*Calculator!$C$13/(Calculator!$D$7*150),1)-0.5)),IF(INT(2*A109*Calculator!$C$13/(Calculator!$D$7*150))&gt;INT(2*A109*Calculator!$B$13/(Calculator!$D$7*150)),0,1))),1)</f>
        <v>1</v>
      </c>
      <c r="D109" s="250" t="n">
        <f aca="false">IF(Calculator!$E$14="YES",IF(A109&lt;Calculator!$G$14,0,MIN(MIN(MIN(MOD(A109*Calculator!$B$14/(Calculator!$D$7*150),1),1-MOD(A109*Calculator!$B$14/(Calculator!$D$7*150),1)),ABS(MOD(A109*Calculator!$B$14/(Calculator!$D$7*150),1)-0.5)),MIN(MIN(MOD(A109*Calculator!$C$14/(Calculator!$D$7*150),1),1-MOD(A109*Calculator!$C$14/(Calculator!$D$7*150),1)),ABS(MOD(A109*Calculator!$C$14/(Calculator!$D$7*150),1)-0.5)),IF(INT(2*A109*Calculator!$C$14/(Calculator!$D$7*150))&gt;INT(2*A109*Calculator!$B$14/(Calculator!$D$7*150)),0,1))),1)</f>
        <v>1</v>
      </c>
      <c r="E109" s="250" t="n">
        <f aca="false">IF(Calculator!$E$15="YES",IF(A109&lt;Calculator!$G$15,0,MIN(MIN(MIN(MOD(A109*Calculator!$B$15/(Calculator!$D$7*150),1),1-MOD(A109*Calculator!$B$15/(Calculator!$D$7*150),1)),ABS(MOD(A109*Calculator!$B$15/(Calculator!$D$7*150),1)-0.5)),MIN(MIN(MOD(A109*Calculator!$C$15/(Calculator!$D$7*150),1),1-MOD(A109*Calculator!$C$15/(Calculator!$D$7*150),1)),ABS(MOD(A109*Calculator!$C$15/(Calculator!$D$7*150),1)-0.5)),IF(INT(2*A109*Calculator!$C$15/(Calculator!$D$7*150))&gt;INT(2*A109*Calculator!$B$15/(Calculator!$D$7*150)),0,1))),1)</f>
        <v>0.221333333333333</v>
      </c>
      <c r="F109" s="250" t="n">
        <f aca="false">IF(Calculator!$E$16="YES",IF(A109&lt;Calculator!$G$16,0,MIN(MIN(MIN(MOD(A109*Calculator!$B$16/(Calculator!$D$7*150),1),1-MOD(A109*Calculator!$B$16/(Calculator!$D$7*150),1)),ABS(MOD(A109*Calculator!$B$16/(Calculator!$D$7*150),1)-0.5)),MIN(MIN(MOD(A109*Calculator!$C$16/(Calculator!$D$7*150),1),1-MOD(A109*Calculator!$C$16/(Calculator!$D$7*150),1)),ABS(MOD(A109*Calculator!$C$16/(Calculator!$D$7*150),1)-0.5)),IF(INT(2*A109*Calculator!$C$16/(Calculator!$D$7*150))&gt;INT(2*A109*Calculator!$B$16/(Calculator!$D$7*150)),0,1))),1)</f>
        <v>1</v>
      </c>
      <c r="G109" s="250" t="n">
        <f aca="false">IF(Calculator!$E$17="YES",IF(A109&lt;Calculator!$G$17,0,MIN(MIN(MIN(MOD(A109*Calculator!$B$17/(Calculator!$D$7*150),1),1-MOD(A109*Calculator!$B$17/(Calculator!$D$7*150),1)),ABS(MOD(A109*Calculator!$B$17/(Calculator!$D$7*150),1)-0.5)),MIN(MIN(MOD(A109*Calculator!$C$17/(Calculator!$D$7*150),1),1-MOD(A109*Calculator!$C$17/(Calculator!$D$7*150),1)),ABS(MOD(A109*Calculator!$C$17/(Calculator!$D$7*150),1)-0.5)),IF(INT(2*A109*Calculator!$C$17/(Calculator!$D$7*150))&gt;INT(2*A109*Calculator!$B$17/(Calculator!$D$7*150)),0,1))),1)</f>
        <v>0</v>
      </c>
      <c r="H109" s="250" t="n">
        <f aca="false">IF(Calculator!$E$18="YES",IF(A109&lt;Calculator!$G$18,0,MIN(MIN(MIN(MOD(A109*Calculator!$B$18/(Calculator!$D$7*150),1),1-MOD(A109*Calculator!$B$18/(Calculator!$D$7*150),1)),ABS(MOD(A109*Calculator!$B$18/(Calculator!$D$7*150),1)-0.5)),MIN(MIN(MOD(A109*Calculator!$C$18/(Calculator!$D$7*150),1),1-MOD(A109*Calculator!$C$18/(Calculator!$D$7*150),1)),ABS(MOD(A109*Calculator!$C$18/(Calculator!$D$7*150),1)-0.5)),IF(INT(2*A109*Calculator!$C$18/(Calculator!$D$7*150))&gt;INT(2*A109*Calculator!$B$18/(Calculator!$D$7*150)),0,1))),1)</f>
        <v>1</v>
      </c>
      <c r="I109" s="250" t="n">
        <f aca="false">IF(Calculator!$E$19="YES",IF(A109&lt;Calculator!$G$19,0,MIN(MIN(MIN(MOD(A109*Calculator!$B$19/(Calculator!$D$7*150),1),1-MOD(A109*Calculator!$B$19/(Calculator!$D$7*150),1)),ABS(MOD(A109*Calculator!$B$19/(Calculator!$D$7*150),1)-0.5)),MIN(MIN(MOD(A109*Calculator!$C$19/(Calculator!$D$7*150),1),1-MOD(A109*Calculator!$C$19/(Calculator!$D$7*150),1)),ABS(MOD(A109*Calculator!$C$19/(Calculator!$D$7*150),1)-0.5)),IF(INT(2*A109*Calculator!$C$19/(Calculator!$D$7*150))&gt;INT(2*A109*Calculator!$B$19/(Calculator!$D$7*150)),0,1))),1)</f>
        <v>1</v>
      </c>
      <c r="J109" s="250" t="n">
        <f aca="false">IF(Calculator!$E$20="YES",IF(A109&lt;Calculator!$G$20,0,MIN(MIN(MIN(MOD(A109*Calculator!$B$20/(Calculator!$D$7*150),1),1-MOD(A109*Calculator!$B$20/(Calculator!$D$7*150),1)),ABS(MOD(A109*Calculator!$B$20/(Calculator!$D$7*150),1)-0.5)),MIN(MIN(MOD(A109*Calculator!$C$20/(Calculator!$D$7*150),1),1-MOD(A109*Calculator!$C$20/(Calculator!$D$7*150),1)),ABS(MOD(A109*Calculator!$C$20/(Calculator!$D$7*150),1)-0.5)),IF(INT(2*A109*Calculator!$C$20/(Calculator!$D$7*150))&gt;INT(2*A109*Calculator!$B$20/(Calculator!$D$7*150)),0,1))),1)</f>
        <v>1</v>
      </c>
      <c r="K109" s="250" t="n">
        <f aca="false">IF(Calculator!$E$21="YES",IF(A109&lt;Calculator!$G$21,0,MIN(MIN(MIN(MOD(A109*Calculator!$B$21/(Calculator!$D$7*150),1),1-MOD(A109*Calculator!$B$21/(Calculator!$D$7*150),1)),ABS(MOD(A109*Calculator!$B$21/(Calculator!$D$7*150),1)-0.5)),MIN(MIN(MOD(A109*Calculator!$C$21/(Calculator!$D$7*150),1),1-MOD(A109*Calculator!$C$21/(Calculator!$D$7*150),1)),ABS(MOD(A109*Calculator!$C$21/(Calculator!$D$7*150),1)-0.5)),IF(INT(2*A109*Calculator!$C$21/(Calculator!$D$7*150))&gt;INT(2*A109*Calculator!$B$21/(Calculator!$D$7*150)),0,1))),1)</f>
        <v>1</v>
      </c>
      <c r="L109" s="250" t="n">
        <f aca="false">IF(Calculator!$E$22="YES",IF(A109&lt;Calculator!$G$22,0,MIN(MIN(MIN(MOD(A109*Calculator!$B$22/(Calculator!$D$7*150),1),1-MOD(A109*Calculator!$B$22/(Calculator!$D$7*150),1)),ABS(MOD(A109*Calculator!$B$22/(Calculator!$D$7*150),1)-0.5)),MIN(MIN(MOD(A109*Calculator!$C$22/(Calculator!$D$7*150),1),1-MOD(A109*Calculator!$C$22/(Calculator!$D$7*150),1)),ABS(MOD(A109*Calculator!$C$22/(Calculator!$D$7*150),1)-0.5)),IF(INT(2*A109*Calculator!$C$22/(Calculator!$D$7*150))&gt;INT(2*A109*Calculator!$B$22/(Calculator!$D$7*150)),0,1))),1)</f>
        <v>1</v>
      </c>
      <c r="M109" s="250" t="n">
        <f aca="false">MIN(B109:L109)</f>
        <v>0</v>
      </c>
      <c r="N109" s="250" t="n">
        <f aca="false">SUMPRODUCT(($M$7:$M$557&gt;M109)*1)+SUMPRODUCT(($M$7:$M$557=M109)*(ROW($M$7:$M$557)&lt;ROW(M109)))+1</f>
        <v>438</v>
      </c>
      <c r="O109" s="250" t="str">
        <f aca="false">IF(M109&gt;=0.13,"★★★ EXCELLENT",IF(M109&gt;=0.12,"★★  GOOD",IF(M109&gt;=0.07,"★  FAIR",IF(M109&gt;=0.025,"⚠  MARGINAL","✗  AVOID"))))</f>
        <v>✗  AVOID</v>
      </c>
    </row>
    <row r="110" customFormat="false" ht="15" hidden="false" customHeight="true" outlineLevel="0" collapsed="false">
      <c r="A110" s="251" t="n">
        <v>15.3</v>
      </c>
      <c r="B110" s="252" t="n">
        <f aca="false">IF(Calculator!$E$12="YES",IF(A110&lt;Calculator!$G$12,0,MIN(MIN(MIN(MOD(A110*Calculator!$B$12/(Calculator!$D$7*150),1),1-MOD(A110*Calculator!$B$12/(Calculator!$D$7*150),1)),ABS(MOD(A110*Calculator!$B$12/(Calculator!$D$7*150),1)-0.5)),MIN(MIN(MOD(A110*Calculator!$C$12/(Calculator!$D$7*150),1),1-MOD(A110*Calculator!$C$12/(Calculator!$D$7*150),1)),ABS(MOD(A110*Calculator!$C$12/(Calculator!$D$7*150),1)-0.5)),IF(INT(2*A110*Calculator!$C$12/(Calculator!$D$7*150))&gt;INT(2*A110*Calculator!$B$12/(Calculator!$D$7*150)),0,1))),1)</f>
        <v>1</v>
      </c>
      <c r="C110" s="252" t="n">
        <f aca="false">IF(Calculator!$E$13="YES",IF(A110&lt;Calculator!$G$13,0,MIN(MIN(MIN(MOD(A110*Calculator!$B$13/(Calculator!$D$7*150),1),1-MOD(A110*Calculator!$B$13/(Calculator!$D$7*150),1)),ABS(MOD(A110*Calculator!$B$13/(Calculator!$D$7*150),1)-0.5)),MIN(MIN(MOD(A110*Calculator!$C$13/(Calculator!$D$7*150),1),1-MOD(A110*Calculator!$C$13/(Calculator!$D$7*150),1)),ABS(MOD(A110*Calculator!$C$13/(Calculator!$D$7*150),1)-0.5)),IF(INT(2*A110*Calculator!$C$13/(Calculator!$D$7*150))&gt;INT(2*A110*Calculator!$B$13/(Calculator!$D$7*150)),0,1))),1)</f>
        <v>1</v>
      </c>
      <c r="D110" s="252" t="n">
        <f aca="false">IF(Calculator!$E$14="YES",IF(A110&lt;Calculator!$G$14,0,MIN(MIN(MIN(MOD(A110*Calculator!$B$14/(Calculator!$D$7*150),1),1-MOD(A110*Calculator!$B$14/(Calculator!$D$7*150),1)),ABS(MOD(A110*Calculator!$B$14/(Calculator!$D$7*150),1)-0.5)),MIN(MIN(MOD(A110*Calculator!$C$14/(Calculator!$D$7*150),1),1-MOD(A110*Calculator!$C$14/(Calculator!$D$7*150),1)),ABS(MOD(A110*Calculator!$C$14/(Calculator!$D$7*150),1)-0.5)),IF(INT(2*A110*Calculator!$C$14/(Calculator!$D$7*150))&gt;INT(2*A110*Calculator!$B$14/(Calculator!$D$7*150)),0,1))),1)</f>
        <v>1</v>
      </c>
      <c r="E110" s="252" t="n">
        <f aca="false">IF(Calculator!$E$15="YES",IF(A110&lt;Calculator!$G$15,0,MIN(MIN(MIN(MOD(A110*Calculator!$B$15/(Calculator!$D$7*150),1),1-MOD(A110*Calculator!$B$15/(Calculator!$D$7*150),1)),ABS(MOD(A110*Calculator!$B$15/(Calculator!$D$7*150),1)-0.5)),MIN(MIN(MOD(A110*Calculator!$C$15/(Calculator!$D$7*150),1),1-MOD(A110*Calculator!$C$15/(Calculator!$D$7*150),1)),ABS(MOD(A110*Calculator!$C$15/(Calculator!$D$7*150),1)-0.5)),IF(INT(2*A110*Calculator!$C$15/(Calculator!$D$7*150))&gt;INT(2*A110*Calculator!$B$15/(Calculator!$D$7*150)),0,1))),1)</f>
        <v>0.21621052631579</v>
      </c>
      <c r="F110" s="252" t="n">
        <f aca="false">IF(Calculator!$E$16="YES",IF(A110&lt;Calculator!$G$16,0,MIN(MIN(MIN(MOD(A110*Calculator!$B$16/(Calculator!$D$7*150),1),1-MOD(A110*Calculator!$B$16/(Calculator!$D$7*150),1)),ABS(MOD(A110*Calculator!$B$16/(Calculator!$D$7*150),1)-0.5)),MIN(MIN(MOD(A110*Calculator!$C$16/(Calculator!$D$7*150),1),1-MOD(A110*Calculator!$C$16/(Calculator!$D$7*150),1)),ABS(MOD(A110*Calculator!$C$16/(Calculator!$D$7*150),1)-0.5)),IF(INT(2*A110*Calculator!$C$16/(Calculator!$D$7*150))&gt;INT(2*A110*Calculator!$B$16/(Calculator!$D$7*150)),0,1))),1)</f>
        <v>1</v>
      </c>
      <c r="G110" s="252" t="n">
        <f aca="false">IF(Calculator!$E$17="YES",IF(A110&lt;Calculator!$G$17,0,MIN(MIN(MIN(MOD(A110*Calculator!$B$17/(Calculator!$D$7*150),1),1-MOD(A110*Calculator!$B$17/(Calculator!$D$7*150),1)),ABS(MOD(A110*Calculator!$B$17/(Calculator!$D$7*150),1)-0.5)),MIN(MIN(MOD(A110*Calculator!$C$17/(Calculator!$D$7*150),1),1-MOD(A110*Calculator!$C$17/(Calculator!$D$7*150),1)),ABS(MOD(A110*Calculator!$C$17/(Calculator!$D$7*150),1)-0.5)),IF(INT(2*A110*Calculator!$C$17/(Calculator!$D$7*150))&gt;INT(2*A110*Calculator!$B$17/(Calculator!$D$7*150)),0,1))),1)</f>
        <v>0.00315789473684225</v>
      </c>
      <c r="H110" s="252" t="n">
        <f aca="false">IF(Calculator!$E$18="YES",IF(A110&lt;Calculator!$G$18,0,MIN(MIN(MIN(MOD(A110*Calculator!$B$18/(Calculator!$D$7*150),1),1-MOD(A110*Calculator!$B$18/(Calculator!$D$7*150),1)),ABS(MOD(A110*Calculator!$B$18/(Calculator!$D$7*150),1)-0.5)),MIN(MIN(MOD(A110*Calculator!$C$18/(Calculator!$D$7*150),1),1-MOD(A110*Calculator!$C$18/(Calculator!$D$7*150),1)),ABS(MOD(A110*Calculator!$C$18/(Calculator!$D$7*150),1)-0.5)),IF(INT(2*A110*Calculator!$C$18/(Calculator!$D$7*150))&gt;INT(2*A110*Calculator!$B$18/(Calculator!$D$7*150)),0,1))),1)</f>
        <v>1</v>
      </c>
      <c r="I110" s="252" t="n">
        <f aca="false">IF(Calculator!$E$19="YES",IF(A110&lt;Calculator!$G$19,0,MIN(MIN(MIN(MOD(A110*Calculator!$B$19/(Calculator!$D$7*150),1),1-MOD(A110*Calculator!$B$19/(Calculator!$D$7*150),1)),ABS(MOD(A110*Calculator!$B$19/(Calculator!$D$7*150),1)-0.5)),MIN(MIN(MOD(A110*Calculator!$C$19/(Calculator!$D$7*150),1),1-MOD(A110*Calculator!$C$19/(Calculator!$D$7*150),1)),ABS(MOD(A110*Calculator!$C$19/(Calculator!$D$7*150),1)-0.5)),IF(INT(2*A110*Calculator!$C$19/(Calculator!$D$7*150))&gt;INT(2*A110*Calculator!$B$19/(Calculator!$D$7*150)),0,1))),1)</f>
        <v>1</v>
      </c>
      <c r="J110" s="252" t="n">
        <f aca="false">IF(Calculator!$E$20="YES",IF(A110&lt;Calculator!$G$20,0,MIN(MIN(MIN(MOD(A110*Calculator!$B$20/(Calculator!$D$7*150),1),1-MOD(A110*Calculator!$B$20/(Calculator!$D$7*150),1)),ABS(MOD(A110*Calculator!$B$20/(Calculator!$D$7*150),1)-0.5)),MIN(MIN(MOD(A110*Calculator!$C$20/(Calculator!$D$7*150),1),1-MOD(A110*Calculator!$C$20/(Calculator!$D$7*150),1)),ABS(MOD(A110*Calculator!$C$20/(Calculator!$D$7*150),1)-0.5)),IF(INT(2*A110*Calculator!$C$20/(Calculator!$D$7*150))&gt;INT(2*A110*Calculator!$B$20/(Calculator!$D$7*150)),0,1))),1)</f>
        <v>1</v>
      </c>
      <c r="K110" s="252" t="n">
        <f aca="false">IF(Calculator!$E$21="YES",IF(A110&lt;Calculator!$G$21,0,MIN(MIN(MIN(MOD(A110*Calculator!$B$21/(Calculator!$D$7*150),1),1-MOD(A110*Calculator!$B$21/(Calculator!$D$7*150),1)),ABS(MOD(A110*Calculator!$B$21/(Calculator!$D$7*150),1)-0.5)),MIN(MIN(MOD(A110*Calculator!$C$21/(Calculator!$D$7*150),1),1-MOD(A110*Calculator!$C$21/(Calculator!$D$7*150),1)),ABS(MOD(A110*Calculator!$C$21/(Calculator!$D$7*150),1)-0.5)),IF(INT(2*A110*Calculator!$C$21/(Calculator!$D$7*150))&gt;INT(2*A110*Calculator!$B$21/(Calculator!$D$7*150)),0,1))),1)</f>
        <v>1</v>
      </c>
      <c r="L110" s="252" t="n">
        <f aca="false">IF(Calculator!$E$22="YES",IF(A110&lt;Calculator!$G$22,0,MIN(MIN(MIN(MOD(A110*Calculator!$B$22/(Calculator!$D$7*150),1),1-MOD(A110*Calculator!$B$22/(Calculator!$D$7*150),1)),ABS(MOD(A110*Calculator!$B$22/(Calculator!$D$7*150),1)-0.5)),MIN(MIN(MOD(A110*Calculator!$C$22/(Calculator!$D$7*150),1),1-MOD(A110*Calculator!$C$22/(Calculator!$D$7*150),1)),ABS(MOD(A110*Calculator!$C$22/(Calculator!$D$7*150),1)-0.5)),IF(INT(2*A110*Calculator!$C$22/(Calculator!$D$7*150))&gt;INT(2*A110*Calculator!$B$22/(Calculator!$D$7*150)),0,1))),1)</f>
        <v>1</v>
      </c>
      <c r="M110" s="252" t="n">
        <f aca="false">MIN(B110:L110)</f>
        <v>0.00315789473684225</v>
      </c>
      <c r="N110" s="252" t="n">
        <f aca="false">SUMPRODUCT(($M$7:$M$557&gt;M110)*1)+SUMPRODUCT(($M$7:$M$557=M110)*(ROW($M$7:$M$557)&lt;ROW(M110)))+1</f>
        <v>371</v>
      </c>
      <c r="O110" s="252" t="str">
        <f aca="false">IF(M110&gt;=0.13,"★★★ EXCELLENT",IF(M110&gt;=0.12,"★★  GOOD",IF(M110&gt;=0.07,"★  FAIR",IF(M110&gt;=0.025,"⚠  MARGINAL","✗  AVOID"))))</f>
        <v>✗  AVOID</v>
      </c>
    </row>
    <row r="111" customFormat="false" ht="15" hidden="false" customHeight="true" outlineLevel="0" collapsed="false">
      <c r="A111" s="249" t="n">
        <v>15.4</v>
      </c>
      <c r="B111" s="250" t="n">
        <f aca="false">IF(Calculator!$E$12="YES",IF(A111&lt;Calculator!$G$12,0,MIN(MIN(MIN(MOD(A111*Calculator!$B$12/(Calculator!$D$7*150),1),1-MOD(A111*Calculator!$B$12/(Calculator!$D$7*150),1)),ABS(MOD(A111*Calculator!$B$12/(Calculator!$D$7*150),1)-0.5)),MIN(MIN(MOD(A111*Calculator!$C$12/(Calculator!$D$7*150),1),1-MOD(A111*Calculator!$C$12/(Calculator!$D$7*150),1)),ABS(MOD(A111*Calculator!$C$12/(Calculator!$D$7*150),1)-0.5)),IF(INT(2*A111*Calculator!$C$12/(Calculator!$D$7*150))&gt;INT(2*A111*Calculator!$B$12/(Calculator!$D$7*150)),0,1))),1)</f>
        <v>1</v>
      </c>
      <c r="C111" s="250" t="n">
        <f aca="false">IF(Calculator!$E$13="YES",IF(A111&lt;Calculator!$G$13,0,MIN(MIN(MIN(MOD(A111*Calculator!$B$13/(Calculator!$D$7*150),1),1-MOD(A111*Calculator!$B$13/(Calculator!$D$7*150),1)),ABS(MOD(A111*Calculator!$B$13/(Calculator!$D$7*150),1)-0.5)),MIN(MIN(MOD(A111*Calculator!$C$13/(Calculator!$D$7*150),1),1-MOD(A111*Calculator!$C$13/(Calculator!$D$7*150),1)),ABS(MOD(A111*Calculator!$C$13/(Calculator!$D$7*150),1)-0.5)),IF(INT(2*A111*Calculator!$C$13/(Calculator!$D$7*150))&gt;INT(2*A111*Calculator!$B$13/(Calculator!$D$7*150)),0,1))),1)</f>
        <v>1</v>
      </c>
      <c r="D111" s="250" t="n">
        <f aca="false">IF(Calculator!$E$14="YES",IF(A111&lt;Calculator!$G$14,0,MIN(MIN(MIN(MOD(A111*Calculator!$B$14/(Calculator!$D$7*150),1),1-MOD(A111*Calculator!$B$14/(Calculator!$D$7*150),1)),ABS(MOD(A111*Calculator!$B$14/(Calculator!$D$7*150),1)-0.5)),MIN(MIN(MOD(A111*Calculator!$C$14/(Calculator!$D$7*150),1),1-MOD(A111*Calculator!$C$14/(Calculator!$D$7*150),1)),ABS(MOD(A111*Calculator!$C$14/(Calculator!$D$7*150),1)-0.5)),IF(INT(2*A111*Calculator!$C$14/(Calculator!$D$7*150))&gt;INT(2*A111*Calculator!$B$14/(Calculator!$D$7*150)),0,1))),1)</f>
        <v>1</v>
      </c>
      <c r="E111" s="250" t="n">
        <f aca="false">IF(Calculator!$E$15="YES",IF(A111&lt;Calculator!$G$15,0,MIN(MIN(MIN(MOD(A111*Calculator!$B$15/(Calculator!$D$7*150),1),1-MOD(A111*Calculator!$B$15/(Calculator!$D$7*150),1)),ABS(MOD(A111*Calculator!$B$15/(Calculator!$D$7*150),1)-0.5)),MIN(MIN(MOD(A111*Calculator!$C$15/(Calculator!$D$7*150),1),1-MOD(A111*Calculator!$C$15/(Calculator!$D$7*150),1)),ABS(MOD(A111*Calculator!$C$15/(Calculator!$D$7*150),1)-0.5)),IF(INT(2*A111*Calculator!$C$15/(Calculator!$D$7*150))&gt;INT(2*A111*Calculator!$B$15/(Calculator!$D$7*150)),0,1))),1)</f>
        <v>0.211087719298246</v>
      </c>
      <c r="F111" s="250" t="n">
        <f aca="false">IF(Calculator!$E$16="YES",IF(A111&lt;Calculator!$G$16,0,MIN(MIN(MIN(MOD(A111*Calculator!$B$16/(Calculator!$D$7*150),1),1-MOD(A111*Calculator!$B$16/(Calculator!$D$7*150),1)),ABS(MOD(A111*Calculator!$B$16/(Calculator!$D$7*150),1)-0.5)),MIN(MIN(MOD(A111*Calculator!$C$16/(Calculator!$D$7*150),1),1-MOD(A111*Calculator!$C$16/(Calculator!$D$7*150),1)),ABS(MOD(A111*Calculator!$C$16/(Calculator!$D$7*150),1)-0.5)),IF(INT(2*A111*Calculator!$C$16/(Calculator!$D$7*150))&gt;INT(2*A111*Calculator!$B$16/(Calculator!$D$7*150)),0,1))),1)</f>
        <v>1</v>
      </c>
      <c r="G111" s="250" t="n">
        <f aca="false">IF(Calculator!$E$17="YES",IF(A111&lt;Calculator!$G$17,0,MIN(MIN(MIN(MOD(A111*Calculator!$B$17/(Calculator!$D$7*150),1),1-MOD(A111*Calculator!$B$17/(Calculator!$D$7*150),1)),ABS(MOD(A111*Calculator!$B$17/(Calculator!$D$7*150),1)-0.5)),MIN(MIN(MOD(A111*Calculator!$C$17/(Calculator!$D$7*150),1),1-MOD(A111*Calculator!$C$17/(Calculator!$D$7*150),1)),ABS(MOD(A111*Calculator!$C$17/(Calculator!$D$7*150),1)-0.5)),IF(INT(2*A111*Calculator!$C$17/(Calculator!$D$7*150))&gt;INT(2*A111*Calculator!$B$17/(Calculator!$D$7*150)),0,1))),1)</f>
        <v>0.0129824561403509</v>
      </c>
      <c r="H111" s="250" t="n">
        <f aca="false">IF(Calculator!$E$18="YES",IF(A111&lt;Calculator!$G$18,0,MIN(MIN(MIN(MOD(A111*Calculator!$B$18/(Calculator!$D$7*150),1),1-MOD(A111*Calculator!$B$18/(Calculator!$D$7*150),1)),ABS(MOD(A111*Calculator!$B$18/(Calculator!$D$7*150),1)-0.5)),MIN(MIN(MOD(A111*Calculator!$C$18/(Calculator!$D$7*150),1),1-MOD(A111*Calculator!$C$18/(Calculator!$D$7*150),1)),ABS(MOD(A111*Calculator!$C$18/(Calculator!$D$7*150),1)-0.5)),IF(INT(2*A111*Calculator!$C$18/(Calculator!$D$7*150))&gt;INT(2*A111*Calculator!$B$18/(Calculator!$D$7*150)),0,1))),1)</f>
        <v>1</v>
      </c>
      <c r="I111" s="250" t="n">
        <f aca="false">IF(Calculator!$E$19="YES",IF(A111&lt;Calculator!$G$19,0,MIN(MIN(MIN(MOD(A111*Calculator!$B$19/(Calculator!$D$7*150),1),1-MOD(A111*Calculator!$B$19/(Calculator!$D$7*150),1)),ABS(MOD(A111*Calculator!$B$19/(Calculator!$D$7*150),1)-0.5)),MIN(MIN(MOD(A111*Calculator!$C$19/(Calculator!$D$7*150),1),1-MOD(A111*Calculator!$C$19/(Calculator!$D$7*150),1)),ABS(MOD(A111*Calculator!$C$19/(Calculator!$D$7*150),1)-0.5)),IF(INT(2*A111*Calculator!$C$19/(Calculator!$D$7*150))&gt;INT(2*A111*Calculator!$B$19/(Calculator!$D$7*150)),0,1))),1)</f>
        <v>1</v>
      </c>
      <c r="J111" s="250" t="n">
        <f aca="false">IF(Calculator!$E$20="YES",IF(A111&lt;Calculator!$G$20,0,MIN(MIN(MIN(MOD(A111*Calculator!$B$20/(Calculator!$D$7*150),1),1-MOD(A111*Calculator!$B$20/(Calculator!$D$7*150),1)),ABS(MOD(A111*Calculator!$B$20/(Calculator!$D$7*150),1)-0.5)),MIN(MIN(MOD(A111*Calculator!$C$20/(Calculator!$D$7*150),1),1-MOD(A111*Calculator!$C$20/(Calculator!$D$7*150),1)),ABS(MOD(A111*Calculator!$C$20/(Calculator!$D$7*150),1)-0.5)),IF(INT(2*A111*Calculator!$C$20/(Calculator!$D$7*150))&gt;INT(2*A111*Calculator!$B$20/(Calculator!$D$7*150)),0,1))),1)</f>
        <v>1</v>
      </c>
      <c r="K111" s="250" t="n">
        <f aca="false">IF(Calculator!$E$21="YES",IF(A111&lt;Calculator!$G$21,0,MIN(MIN(MIN(MOD(A111*Calculator!$B$21/(Calculator!$D$7*150),1),1-MOD(A111*Calculator!$B$21/(Calculator!$D$7*150),1)),ABS(MOD(A111*Calculator!$B$21/(Calculator!$D$7*150),1)-0.5)),MIN(MIN(MOD(A111*Calculator!$C$21/(Calculator!$D$7*150),1),1-MOD(A111*Calculator!$C$21/(Calculator!$D$7*150),1)),ABS(MOD(A111*Calculator!$C$21/(Calculator!$D$7*150),1)-0.5)),IF(INT(2*A111*Calculator!$C$21/(Calculator!$D$7*150))&gt;INT(2*A111*Calculator!$B$21/(Calculator!$D$7*150)),0,1))),1)</f>
        <v>1</v>
      </c>
      <c r="L111" s="250" t="n">
        <f aca="false">IF(Calculator!$E$22="YES",IF(A111&lt;Calculator!$G$22,0,MIN(MIN(MIN(MOD(A111*Calculator!$B$22/(Calculator!$D$7*150),1),1-MOD(A111*Calculator!$B$22/(Calculator!$D$7*150),1)),ABS(MOD(A111*Calculator!$B$22/(Calculator!$D$7*150),1)-0.5)),MIN(MIN(MOD(A111*Calculator!$C$22/(Calculator!$D$7*150),1),1-MOD(A111*Calculator!$C$22/(Calculator!$D$7*150),1)),ABS(MOD(A111*Calculator!$C$22/(Calculator!$D$7*150),1)-0.5)),IF(INT(2*A111*Calculator!$C$22/(Calculator!$D$7*150))&gt;INT(2*A111*Calculator!$B$22/(Calculator!$D$7*150)),0,1))),1)</f>
        <v>1</v>
      </c>
      <c r="M111" s="250" t="n">
        <f aca="false">MIN(B111:L111)</f>
        <v>0.0129824561403509</v>
      </c>
      <c r="N111" s="250" t="n">
        <f aca="false">SUMPRODUCT(($M$7:$M$557&gt;M111)*1)+SUMPRODUCT(($M$7:$M$557=M111)*(ROW($M$7:$M$557)&lt;ROW(M111)))+1</f>
        <v>342</v>
      </c>
      <c r="O111" s="250" t="str">
        <f aca="false">IF(M111&gt;=0.13,"★★★ EXCELLENT",IF(M111&gt;=0.12,"★★  GOOD",IF(M111&gt;=0.07,"★  FAIR",IF(M111&gt;=0.025,"⚠  MARGINAL","✗  AVOID"))))</f>
        <v>✗  AVOID</v>
      </c>
    </row>
    <row r="112" customFormat="false" ht="15" hidden="false" customHeight="true" outlineLevel="0" collapsed="false">
      <c r="A112" s="251" t="n">
        <v>15.5</v>
      </c>
      <c r="B112" s="252" t="n">
        <f aca="false">IF(Calculator!$E$12="YES",IF(A112&lt;Calculator!$G$12,0,MIN(MIN(MIN(MOD(A112*Calculator!$B$12/(Calculator!$D$7*150),1),1-MOD(A112*Calculator!$B$12/(Calculator!$D$7*150),1)),ABS(MOD(A112*Calculator!$B$12/(Calculator!$D$7*150),1)-0.5)),MIN(MIN(MOD(A112*Calculator!$C$12/(Calculator!$D$7*150),1),1-MOD(A112*Calculator!$C$12/(Calculator!$D$7*150),1)),ABS(MOD(A112*Calculator!$C$12/(Calculator!$D$7*150),1)-0.5)),IF(INT(2*A112*Calculator!$C$12/(Calculator!$D$7*150))&gt;INT(2*A112*Calculator!$B$12/(Calculator!$D$7*150)),0,1))),1)</f>
        <v>1</v>
      </c>
      <c r="C112" s="252" t="n">
        <f aca="false">IF(Calculator!$E$13="YES",IF(A112&lt;Calculator!$G$13,0,MIN(MIN(MIN(MOD(A112*Calculator!$B$13/(Calculator!$D$7*150),1),1-MOD(A112*Calculator!$B$13/(Calculator!$D$7*150),1)),ABS(MOD(A112*Calculator!$B$13/(Calculator!$D$7*150),1)-0.5)),MIN(MIN(MOD(A112*Calculator!$C$13/(Calculator!$D$7*150),1),1-MOD(A112*Calculator!$C$13/(Calculator!$D$7*150),1)),ABS(MOD(A112*Calculator!$C$13/(Calculator!$D$7*150),1)-0.5)),IF(INT(2*A112*Calculator!$C$13/(Calculator!$D$7*150))&gt;INT(2*A112*Calculator!$B$13/(Calculator!$D$7*150)),0,1))),1)</f>
        <v>1</v>
      </c>
      <c r="D112" s="252" t="n">
        <f aca="false">IF(Calculator!$E$14="YES",IF(A112&lt;Calculator!$G$14,0,MIN(MIN(MIN(MOD(A112*Calculator!$B$14/(Calculator!$D$7*150),1),1-MOD(A112*Calculator!$B$14/(Calculator!$D$7*150),1)),ABS(MOD(A112*Calculator!$B$14/(Calculator!$D$7*150),1)-0.5)),MIN(MIN(MOD(A112*Calculator!$C$14/(Calculator!$D$7*150),1),1-MOD(A112*Calculator!$C$14/(Calculator!$D$7*150),1)),ABS(MOD(A112*Calculator!$C$14/(Calculator!$D$7*150),1)-0.5)),IF(INT(2*A112*Calculator!$C$14/(Calculator!$D$7*150))&gt;INT(2*A112*Calculator!$B$14/(Calculator!$D$7*150)),0,1))),1)</f>
        <v>1</v>
      </c>
      <c r="E112" s="252" t="n">
        <f aca="false">IF(Calculator!$E$15="YES",IF(A112&lt;Calculator!$G$15,0,MIN(MIN(MIN(MOD(A112*Calculator!$B$15/(Calculator!$D$7*150),1),1-MOD(A112*Calculator!$B$15/(Calculator!$D$7*150),1)),ABS(MOD(A112*Calculator!$B$15/(Calculator!$D$7*150),1)-0.5)),MIN(MIN(MOD(A112*Calculator!$C$15/(Calculator!$D$7*150),1),1-MOD(A112*Calculator!$C$15/(Calculator!$D$7*150),1)),ABS(MOD(A112*Calculator!$C$15/(Calculator!$D$7*150),1)-0.5)),IF(INT(2*A112*Calculator!$C$15/(Calculator!$D$7*150))&gt;INT(2*A112*Calculator!$B$15/(Calculator!$D$7*150)),0,1))),1)</f>
        <v>0.205964912280702</v>
      </c>
      <c r="F112" s="252" t="n">
        <f aca="false">IF(Calculator!$E$16="YES",IF(A112&lt;Calculator!$G$16,0,MIN(MIN(MIN(MOD(A112*Calculator!$B$16/(Calculator!$D$7*150),1),1-MOD(A112*Calculator!$B$16/(Calculator!$D$7*150),1)),ABS(MOD(A112*Calculator!$B$16/(Calculator!$D$7*150),1)-0.5)),MIN(MIN(MOD(A112*Calculator!$C$16/(Calculator!$D$7*150),1),1-MOD(A112*Calculator!$C$16/(Calculator!$D$7*150),1)),ABS(MOD(A112*Calculator!$C$16/(Calculator!$D$7*150),1)-0.5)),IF(INT(2*A112*Calculator!$C$16/(Calculator!$D$7*150))&gt;INT(2*A112*Calculator!$B$16/(Calculator!$D$7*150)),0,1))),1)</f>
        <v>1</v>
      </c>
      <c r="G112" s="252" t="n">
        <f aca="false">IF(Calculator!$E$17="YES",IF(A112&lt;Calculator!$G$17,0,MIN(MIN(MIN(MOD(A112*Calculator!$B$17/(Calculator!$D$7*150),1),1-MOD(A112*Calculator!$B$17/(Calculator!$D$7*150),1)),ABS(MOD(A112*Calculator!$B$17/(Calculator!$D$7*150),1)-0.5)),MIN(MIN(MOD(A112*Calculator!$C$17/(Calculator!$D$7*150),1),1-MOD(A112*Calculator!$C$17/(Calculator!$D$7*150),1)),ABS(MOD(A112*Calculator!$C$17/(Calculator!$D$7*150),1)-0.5)),IF(INT(2*A112*Calculator!$C$17/(Calculator!$D$7*150))&gt;INT(2*A112*Calculator!$B$17/(Calculator!$D$7*150)),0,1))),1)</f>
        <v>0.0228070175438597</v>
      </c>
      <c r="H112" s="252" t="n">
        <f aca="false">IF(Calculator!$E$18="YES",IF(A112&lt;Calculator!$G$18,0,MIN(MIN(MIN(MOD(A112*Calculator!$B$18/(Calculator!$D$7*150),1),1-MOD(A112*Calculator!$B$18/(Calculator!$D$7*150),1)),ABS(MOD(A112*Calculator!$B$18/(Calculator!$D$7*150),1)-0.5)),MIN(MIN(MOD(A112*Calculator!$C$18/(Calculator!$D$7*150),1),1-MOD(A112*Calculator!$C$18/(Calculator!$D$7*150),1)),ABS(MOD(A112*Calculator!$C$18/(Calculator!$D$7*150),1)-0.5)),IF(INT(2*A112*Calculator!$C$18/(Calculator!$D$7*150))&gt;INT(2*A112*Calculator!$B$18/(Calculator!$D$7*150)),0,1))),1)</f>
        <v>1</v>
      </c>
      <c r="I112" s="252" t="n">
        <f aca="false">IF(Calculator!$E$19="YES",IF(A112&lt;Calculator!$G$19,0,MIN(MIN(MIN(MOD(A112*Calculator!$B$19/(Calculator!$D$7*150),1),1-MOD(A112*Calculator!$B$19/(Calculator!$D$7*150),1)),ABS(MOD(A112*Calculator!$B$19/(Calculator!$D$7*150),1)-0.5)),MIN(MIN(MOD(A112*Calculator!$C$19/(Calculator!$D$7*150),1),1-MOD(A112*Calculator!$C$19/(Calculator!$D$7*150),1)),ABS(MOD(A112*Calculator!$C$19/(Calculator!$D$7*150),1)-0.5)),IF(INT(2*A112*Calculator!$C$19/(Calculator!$D$7*150))&gt;INT(2*A112*Calculator!$B$19/(Calculator!$D$7*150)),0,1))),1)</f>
        <v>1</v>
      </c>
      <c r="J112" s="252" t="n">
        <f aca="false">IF(Calculator!$E$20="YES",IF(A112&lt;Calculator!$G$20,0,MIN(MIN(MIN(MOD(A112*Calculator!$B$20/(Calculator!$D$7*150),1),1-MOD(A112*Calculator!$B$20/(Calculator!$D$7*150),1)),ABS(MOD(A112*Calculator!$B$20/(Calculator!$D$7*150),1)-0.5)),MIN(MIN(MOD(A112*Calculator!$C$20/(Calculator!$D$7*150),1),1-MOD(A112*Calculator!$C$20/(Calculator!$D$7*150),1)),ABS(MOD(A112*Calculator!$C$20/(Calculator!$D$7*150),1)-0.5)),IF(INT(2*A112*Calculator!$C$20/(Calculator!$D$7*150))&gt;INT(2*A112*Calculator!$B$20/(Calculator!$D$7*150)),0,1))),1)</f>
        <v>1</v>
      </c>
      <c r="K112" s="252" t="n">
        <f aca="false">IF(Calculator!$E$21="YES",IF(A112&lt;Calculator!$G$21,0,MIN(MIN(MIN(MOD(A112*Calculator!$B$21/(Calculator!$D$7*150),1),1-MOD(A112*Calculator!$B$21/(Calculator!$D$7*150),1)),ABS(MOD(A112*Calculator!$B$21/(Calculator!$D$7*150),1)-0.5)),MIN(MIN(MOD(A112*Calculator!$C$21/(Calculator!$D$7*150),1),1-MOD(A112*Calculator!$C$21/(Calculator!$D$7*150),1)),ABS(MOD(A112*Calculator!$C$21/(Calculator!$D$7*150),1)-0.5)),IF(INT(2*A112*Calculator!$C$21/(Calculator!$D$7*150))&gt;INT(2*A112*Calculator!$B$21/(Calculator!$D$7*150)),0,1))),1)</f>
        <v>1</v>
      </c>
      <c r="L112" s="252" t="n">
        <f aca="false">IF(Calculator!$E$22="YES",IF(A112&lt;Calculator!$G$22,0,MIN(MIN(MIN(MOD(A112*Calculator!$B$22/(Calculator!$D$7*150),1),1-MOD(A112*Calculator!$B$22/(Calculator!$D$7*150),1)),ABS(MOD(A112*Calculator!$B$22/(Calculator!$D$7*150),1)-0.5)),MIN(MIN(MOD(A112*Calculator!$C$22/(Calculator!$D$7*150),1),1-MOD(A112*Calculator!$C$22/(Calculator!$D$7*150),1)),ABS(MOD(A112*Calculator!$C$22/(Calculator!$D$7*150),1)-0.5)),IF(INT(2*A112*Calculator!$C$22/(Calculator!$D$7*150))&gt;INT(2*A112*Calculator!$B$22/(Calculator!$D$7*150)),0,1))),1)</f>
        <v>1</v>
      </c>
      <c r="M112" s="252" t="n">
        <f aca="false">MIN(B112:L112)</f>
        <v>0.0228070175438597</v>
      </c>
      <c r="N112" s="252" t="n">
        <f aca="false">SUMPRODUCT(($M$7:$M$557&gt;M112)*1)+SUMPRODUCT(($M$7:$M$557=M112)*(ROW($M$7:$M$557)&lt;ROW(M112)))+1</f>
        <v>312</v>
      </c>
      <c r="O112" s="252" t="str">
        <f aca="false">IF(M112&gt;=0.13,"★★★ EXCELLENT",IF(M112&gt;=0.12,"★★  GOOD",IF(M112&gt;=0.07,"★  FAIR",IF(M112&gt;=0.025,"⚠  MARGINAL","✗  AVOID"))))</f>
        <v>✗  AVOID</v>
      </c>
    </row>
    <row r="113" customFormat="false" ht="15" hidden="false" customHeight="true" outlineLevel="0" collapsed="false">
      <c r="A113" s="249" t="n">
        <v>15.6</v>
      </c>
      <c r="B113" s="250" t="n">
        <f aca="false">IF(Calculator!$E$12="YES",IF(A113&lt;Calculator!$G$12,0,MIN(MIN(MIN(MOD(A113*Calculator!$B$12/(Calculator!$D$7*150),1),1-MOD(A113*Calculator!$B$12/(Calculator!$D$7*150),1)),ABS(MOD(A113*Calculator!$B$12/(Calculator!$D$7*150),1)-0.5)),MIN(MIN(MOD(A113*Calculator!$C$12/(Calculator!$D$7*150),1),1-MOD(A113*Calculator!$C$12/(Calculator!$D$7*150),1)),ABS(MOD(A113*Calculator!$C$12/(Calculator!$D$7*150),1)-0.5)),IF(INT(2*A113*Calculator!$C$12/(Calculator!$D$7*150))&gt;INT(2*A113*Calculator!$B$12/(Calculator!$D$7*150)),0,1))),1)</f>
        <v>1</v>
      </c>
      <c r="C113" s="250" t="n">
        <f aca="false">IF(Calculator!$E$13="YES",IF(A113&lt;Calculator!$G$13,0,MIN(MIN(MIN(MOD(A113*Calculator!$B$13/(Calculator!$D$7*150),1),1-MOD(A113*Calculator!$B$13/(Calculator!$D$7*150),1)),ABS(MOD(A113*Calculator!$B$13/(Calculator!$D$7*150),1)-0.5)),MIN(MIN(MOD(A113*Calculator!$C$13/(Calculator!$D$7*150),1),1-MOD(A113*Calculator!$C$13/(Calculator!$D$7*150),1)),ABS(MOD(A113*Calculator!$C$13/(Calculator!$D$7*150),1)-0.5)),IF(INT(2*A113*Calculator!$C$13/(Calculator!$D$7*150))&gt;INT(2*A113*Calculator!$B$13/(Calculator!$D$7*150)),0,1))),1)</f>
        <v>1</v>
      </c>
      <c r="D113" s="250" t="n">
        <f aca="false">IF(Calculator!$E$14="YES",IF(A113&lt;Calculator!$G$14,0,MIN(MIN(MIN(MOD(A113*Calculator!$B$14/(Calculator!$D$7*150),1),1-MOD(A113*Calculator!$B$14/(Calculator!$D$7*150),1)),ABS(MOD(A113*Calculator!$B$14/(Calculator!$D$7*150),1)-0.5)),MIN(MIN(MOD(A113*Calculator!$C$14/(Calculator!$D$7*150),1),1-MOD(A113*Calculator!$C$14/(Calculator!$D$7*150),1)),ABS(MOD(A113*Calculator!$C$14/(Calculator!$D$7*150),1)-0.5)),IF(INT(2*A113*Calculator!$C$14/(Calculator!$D$7*150))&gt;INT(2*A113*Calculator!$B$14/(Calculator!$D$7*150)),0,1))),1)</f>
        <v>1</v>
      </c>
      <c r="E113" s="250" t="n">
        <f aca="false">IF(Calculator!$E$15="YES",IF(A113&lt;Calculator!$G$15,0,MIN(MIN(MIN(MOD(A113*Calculator!$B$15/(Calculator!$D$7*150),1),1-MOD(A113*Calculator!$B$15/(Calculator!$D$7*150),1)),ABS(MOD(A113*Calculator!$B$15/(Calculator!$D$7*150),1)-0.5)),MIN(MIN(MOD(A113*Calculator!$C$15/(Calculator!$D$7*150),1),1-MOD(A113*Calculator!$C$15/(Calculator!$D$7*150),1)),ABS(MOD(A113*Calculator!$C$15/(Calculator!$D$7*150),1)-0.5)),IF(INT(2*A113*Calculator!$C$15/(Calculator!$D$7*150))&gt;INT(2*A113*Calculator!$B$15/(Calculator!$D$7*150)),0,1))),1)</f>
        <v>0.200842105263158</v>
      </c>
      <c r="F113" s="250" t="n">
        <f aca="false">IF(Calculator!$E$16="YES",IF(A113&lt;Calculator!$G$16,0,MIN(MIN(MIN(MOD(A113*Calculator!$B$16/(Calculator!$D$7*150),1),1-MOD(A113*Calculator!$B$16/(Calculator!$D$7*150),1)),ABS(MOD(A113*Calculator!$B$16/(Calculator!$D$7*150),1)-0.5)),MIN(MIN(MOD(A113*Calculator!$C$16/(Calculator!$D$7*150),1),1-MOD(A113*Calculator!$C$16/(Calculator!$D$7*150),1)),ABS(MOD(A113*Calculator!$C$16/(Calculator!$D$7*150),1)-0.5)),IF(INT(2*A113*Calculator!$C$16/(Calculator!$D$7*150))&gt;INT(2*A113*Calculator!$B$16/(Calculator!$D$7*150)),0,1))),1)</f>
        <v>1</v>
      </c>
      <c r="G113" s="250" t="n">
        <f aca="false">IF(Calculator!$E$17="YES",IF(A113&lt;Calculator!$G$17,0,MIN(MIN(MIN(MOD(A113*Calculator!$B$17/(Calculator!$D$7*150),1),1-MOD(A113*Calculator!$B$17/(Calculator!$D$7*150),1)),ABS(MOD(A113*Calculator!$B$17/(Calculator!$D$7*150),1)-0.5)),MIN(MIN(MOD(A113*Calculator!$C$17/(Calculator!$D$7*150),1),1-MOD(A113*Calculator!$C$17/(Calculator!$D$7*150),1)),ABS(MOD(A113*Calculator!$C$17/(Calculator!$D$7*150),1)-0.5)),IF(INT(2*A113*Calculator!$C$17/(Calculator!$D$7*150))&gt;INT(2*A113*Calculator!$B$17/(Calculator!$D$7*150)),0,1))),1)</f>
        <v>0.0326315789473686</v>
      </c>
      <c r="H113" s="250" t="n">
        <f aca="false">IF(Calculator!$E$18="YES",IF(A113&lt;Calculator!$G$18,0,MIN(MIN(MIN(MOD(A113*Calculator!$B$18/(Calculator!$D$7*150),1),1-MOD(A113*Calculator!$B$18/(Calculator!$D$7*150),1)),ABS(MOD(A113*Calculator!$B$18/(Calculator!$D$7*150),1)-0.5)),MIN(MIN(MOD(A113*Calculator!$C$18/(Calculator!$D$7*150),1),1-MOD(A113*Calculator!$C$18/(Calculator!$D$7*150),1)),ABS(MOD(A113*Calculator!$C$18/(Calculator!$D$7*150),1)-0.5)),IF(INT(2*A113*Calculator!$C$18/(Calculator!$D$7*150))&gt;INT(2*A113*Calculator!$B$18/(Calculator!$D$7*150)),0,1))),1)</f>
        <v>1</v>
      </c>
      <c r="I113" s="250" t="n">
        <f aca="false">IF(Calculator!$E$19="YES",IF(A113&lt;Calculator!$G$19,0,MIN(MIN(MIN(MOD(A113*Calculator!$B$19/(Calculator!$D$7*150),1),1-MOD(A113*Calculator!$B$19/(Calculator!$D$7*150),1)),ABS(MOD(A113*Calculator!$B$19/(Calculator!$D$7*150),1)-0.5)),MIN(MIN(MOD(A113*Calculator!$C$19/(Calculator!$D$7*150),1),1-MOD(A113*Calculator!$C$19/(Calculator!$D$7*150),1)),ABS(MOD(A113*Calculator!$C$19/(Calculator!$D$7*150),1)-0.5)),IF(INT(2*A113*Calculator!$C$19/(Calculator!$D$7*150))&gt;INT(2*A113*Calculator!$B$19/(Calculator!$D$7*150)),0,1))),1)</f>
        <v>1</v>
      </c>
      <c r="J113" s="250" t="n">
        <f aca="false">IF(Calculator!$E$20="YES",IF(A113&lt;Calculator!$G$20,0,MIN(MIN(MIN(MOD(A113*Calculator!$B$20/(Calculator!$D$7*150),1),1-MOD(A113*Calculator!$B$20/(Calculator!$D$7*150),1)),ABS(MOD(A113*Calculator!$B$20/(Calculator!$D$7*150),1)-0.5)),MIN(MIN(MOD(A113*Calculator!$C$20/(Calculator!$D$7*150),1),1-MOD(A113*Calculator!$C$20/(Calculator!$D$7*150),1)),ABS(MOD(A113*Calculator!$C$20/(Calculator!$D$7*150),1)-0.5)),IF(INT(2*A113*Calculator!$C$20/(Calculator!$D$7*150))&gt;INT(2*A113*Calculator!$B$20/(Calculator!$D$7*150)),0,1))),1)</f>
        <v>1</v>
      </c>
      <c r="K113" s="250" t="n">
        <f aca="false">IF(Calculator!$E$21="YES",IF(A113&lt;Calculator!$G$21,0,MIN(MIN(MIN(MOD(A113*Calculator!$B$21/(Calculator!$D$7*150),1),1-MOD(A113*Calculator!$B$21/(Calculator!$D$7*150),1)),ABS(MOD(A113*Calculator!$B$21/(Calculator!$D$7*150),1)-0.5)),MIN(MIN(MOD(A113*Calculator!$C$21/(Calculator!$D$7*150),1),1-MOD(A113*Calculator!$C$21/(Calculator!$D$7*150),1)),ABS(MOD(A113*Calculator!$C$21/(Calculator!$D$7*150),1)-0.5)),IF(INT(2*A113*Calculator!$C$21/(Calculator!$D$7*150))&gt;INT(2*A113*Calculator!$B$21/(Calculator!$D$7*150)),0,1))),1)</f>
        <v>1</v>
      </c>
      <c r="L113" s="250" t="n">
        <f aca="false">IF(Calculator!$E$22="YES",IF(A113&lt;Calculator!$G$22,0,MIN(MIN(MIN(MOD(A113*Calculator!$B$22/(Calculator!$D$7*150),1),1-MOD(A113*Calculator!$B$22/(Calculator!$D$7*150),1)),ABS(MOD(A113*Calculator!$B$22/(Calculator!$D$7*150),1)-0.5)),MIN(MIN(MOD(A113*Calculator!$C$22/(Calculator!$D$7*150),1),1-MOD(A113*Calculator!$C$22/(Calculator!$D$7*150),1)),ABS(MOD(A113*Calculator!$C$22/(Calculator!$D$7*150),1)-0.5)),IF(INT(2*A113*Calculator!$C$22/(Calculator!$D$7*150))&gt;INT(2*A113*Calculator!$B$22/(Calculator!$D$7*150)),0,1))),1)</f>
        <v>1</v>
      </c>
      <c r="M113" s="250" t="n">
        <f aca="false">MIN(B113:L113)</f>
        <v>0.0326315789473686</v>
      </c>
      <c r="N113" s="250" t="n">
        <f aca="false">SUMPRODUCT(($M$7:$M$557&gt;M113)*1)+SUMPRODUCT(($M$7:$M$557=M113)*(ROW($M$7:$M$557)&lt;ROW(M113)))+1</f>
        <v>284</v>
      </c>
      <c r="O113" s="250" t="str">
        <f aca="false">IF(M113&gt;=0.13,"★★★ EXCELLENT",IF(M113&gt;=0.12,"★★  GOOD",IF(M113&gt;=0.07,"★  FAIR",IF(M113&gt;=0.025,"⚠  MARGINAL","✗  AVOID"))))</f>
        <v>⚠  MARGINAL</v>
      </c>
    </row>
    <row r="114" customFormat="false" ht="15" hidden="false" customHeight="true" outlineLevel="0" collapsed="false">
      <c r="A114" s="251" t="n">
        <v>15.7</v>
      </c>
      <c r="B114" s="252" t="n">
        <f aca="false">IF(Calculator!$E$12="YES",IF(A114&lt;Calculator!$G$12,0,MIN(MIN(MIN(MOD(A114*Calculator!$B$12/(Calculator!$D$7*150),1),1-MOD(A114*Calculator!$B$12/(Calculator!$D$7*150),1)),ABS(MOD(A114*Calculator!$B$12/(Calculator!$D$7*150),1)-0.5)),MIN(MIN(MOD(A114*Calculator!$C$12/(Calculator!$D$7*150),1),1-MOD(A114*Calculator!$C$12/(Calculator!$D$7*150),1)),ABS(MOD(A114*Calculator!$C$12/(Calculator!$D$7*150),1)-0.5)),IF(INT(2*A114*Calculator!$C$12/(Calculator!$D$7*150))&gt;INT(2*A114*Calculator!$B$12/(Calculator!$D$7*150)),0,1))),1)</f>
        <v>1</v>
      </c>
      <c r="C114" s="252" t="n">
        <f aca="false">IF(Calculator!$E$13="YES",IF(A114&lt;Calculator!$G$13,0,MIN(MIN(MIN(MOD(A114*Calculator!$B$13/(Calculator!$D$7*150),1),1-MOD(A114*Calculator!$B$13/(Calculator!$D$7*150),1)),ABS(MOD(A114*Calculator!$B$13/(Calculator!$D$7*150),1)-0.5)),MIN(MIN(MOD(A114*Calculator!$C$13/(Calculator!$D$7*150),1),1-MOD(A114*Calculator!$C$13/(Calculator!$D$7*150),1)),ABS(MOD(A114*Calculator!$C$13/(Calculator!$D$7*150),1)-0.5)),IF(INT(2*A114*Calculator!$C$13/(Calculator!$D$7*150))&gt;INT(2*A114*Calculator!$B$13/(Calculator!$D$7*150)),0,1))),1)</f>
        <v>1</v>
      </c>
      <c r="D114" s="252" t="n">
        <f aca="false">IF(Calculator!$E$14="YES",IF(A114&lt;Calculator!$G$14,0,MIN(MIN(MIN(MOD(A114*Calculator!$B$14/(Calculator!$D$7*150),1),1-MOD(A114*Calculator!$B$14/(Calculator!$D$7*150),1)),ABS(MOD(A114*Calculator!$B$14/(Calculator!$D$7*150),1)-0.5)),MIN(MIN(MOD(A114*Calculator!$C$14/(Calculator!$D$7*150),1),1-MOD(A114*Calculator!$C$14/(Calculator!$D$7*150),1)),ABS(MOD(A114*Calculator!$C$14/(Calculator!$D$7*150),1)-0.5)),IF(INT(2*A114*Calculator!$C$14/(Calculator!$D$7*150))&gt;INT(2*A114*Calculator!$B$14/(Calculator!$D$7*150)),0,1))),1)</f>
        <v>1</v>
      </c>
      <c r="E114" s="252" t="n">
        <f aca="false">IF(Calculator!$E$15="YES",IF(A114&lt;Calculator!$G$15,0,MIN(MIN(MIN(MOD(A114*Calculator!$B$15/(Calculator!$D$7*150),1),1-MOD(A114*Calculator!$B$15/(Calculator!$D$7*150),1)),ABS(MOD(A114*Calculator!$B$15/(Calculator!$D$7*150),1)-0.5)),MIN(MIN(MOD(A114*Calculator!$C$15/(Calculator!$D$7*150),1),1-MOD(A114*Calculator!$C$15/(Calculator!$D$7*150),1)),ABS(MOD(A114*Calculator!$C$15/(Calculator!$D$7*150),1)-0.5)),IF(INT(2*A114*Calculator!$C$15/(Calculator!$D$7*150))&gt;INT(2*A114*Calculator!$B$15/(Calculator!$D$7*150)),0,1))),1)</f>
        <v>0.195719298245614</v>
      </c>
      <c r="F114" s="252" t="n">
        <f aca="false">IF(Calculator!$E$16="YES",IF(A114&lt;Calculator!$G$16,0,MIN(MIN(MIN(MOD(A114*Calculator!$B$16/(Calculator!$D$7*150),1),1-MOD(A114*Calculator!$B$16/(Calculator!$D$7*150),1)),ABS(MOD(A114*Calculator!$B$16/(Calculator!$D$7*150),1)-0.5)),MIN(MIN(MOD(A114*Calculator!$C$16/(Calculator!$D$7*150),1),1-MOD(A114*Calculator!$C$16/(Calculator!$D$7*150),1)),ABS(MOD(A114*Calculator!$C$16/(Calculator!$D$7*150),1)-0.5)),IF(INT(2*A114*Calculator!$C$16/(Calculator!$D$7*150))&gt;INT(2*A114*Calculator!$B$16/(Calculator!$D$7*150)),0,1))),1)</f>
        <v>1</v>
      </c>
      <c r="G114" s="252" t="n">
        <f aca="false">IF(Calculator!$E$17="YES",IF(A114&lt;Calculator!$G$17,0,MIN(MIN(MIN(MOD(A114*Calculator!$B$17/(Calculator!$D$7*150),1),1-MOD(A114*Calculator!$B$17/(Calculator!$D$7*150),1)),ABS(MOD(A114*Calculator!$B$17/(Calculator!$D$7*150),1)-0.5)),MIN(MIN(MOD(A114*Calculator!$C$17/(Calculator!$D$7*150),1),1-MOD(A114*Calculator!$C$17/(Calculator!$D$7*150),1)),ABS(MOD(A114*Calculator!$C$17/(Calculator!$D$7*150),1)-0.5)),IF(INT(2*A114*Calculator!$C$17/(Calculator!$D$7*150))&gt;INT(2*A114*Calculator!$B$17/(Calculator!$D$7*150)),0,1))),1)</f>
        <v>0.042456140350877</v>
      </c>
      <c r="H114" s="252" t="n">
        <f aca="false">IF(Calculator!$E$18="YES",IF(A114&lt;Calculator!$G$18,0,MIN(MIN(MIN(MOD(A114*Calculator!$B$18/(Calculator!$D$7*150),1),1-MOD(A114*Calculator!$B$18/(Calculator!$D$7*150),1)),ABS(MOD(A114*Calculator!$B$18/(Calculator!$D$7*150),1)-0.5)),MIN(MIN(MOD(A114*Calculator!$C$18/(Calculator!$D$7*150),1),1-MOD(A114*Calculator!$C$18/(Calculator!$D$7*150),1)),ABS(MOD(A114*Calculator!$C$18/(Calculator!$D$7*150),1)-0.5)),IF(INT(2*A114*Calculator!$C$18/(Calculator!$D$7*150))&gt;INT(2*A114*Calculator!$B$18/(Calculator!$D$7*150)),0,1))),1)</f>
        <v>1</v>
      </c>
      <c r="I114" s="252" t="n">
        <f aca="false">IF(Calculator!$E$19="YES",IF(A114&lt;Calculator!$G$19,0,MIN(MIN(MIN(MOD(A114*Calculator!$B$19/(Calculator!$D$7*150),1),1-MOD(A114*Calculator!$B$19/(Calculator!$D$7*150),1)),ABS(MOD(A114*Calculator!$B$19/(Calculator!$D$7*150),1)-0.5)),MIN(MIN(MOD(A114*Calculator!$C$19/(Calculator!$D$7*150),1),1-MOD(A114*Calculator!$C$19/(Calculator!$D$7*150),1)),ABS(MOD(A114*Calculator!$C$19/(Calculator!$D$7*150),1)-0.5)),IF(INT(2*A114*Calculator!$C$19/(Calculator!$D$7*150))&gt;INT(2*A114*Calculator!$B$19/(Calculator!$D$7*150)),0,1))),1)</f>
        <v>1</v>
      </c>
      <c r="J114" s="252" t="n">
        <f aca="false">IF(Calculator!$E$20="YES",IF(A114&lt;Calculator!$G$20,0,MIN(MIN(MIN(MOD(A114*Calculator!$B$20/(Calculator!$D$7*150),1),1-MOD(A114*Calculator!$B$20/(Calculator!$D$7*150),1)),ABS(MOD(A114*Calculator!$B$20/(Calculator!$D$7*150),1)-0.5)),MIN(MIN(MOD(A114*Calculator!$C$20/(Calculator!$D$7*150),1),1-MOD(A114*Calculator!$C$20/(Calculator!$D$7*150),1)),ABS(MOD(A114*Calculator!$C$20/(Calculator!$D$7*150),1)-0.5)),IF(INT(2*A114*Calculator!$C$20/(Calculator!$D$7*150))&gt;INT(2*A114*Calculator!$B$20/(Calculator!$D$7*150)),0,1))),1)</f>
        <v>1</v>
      </c>
      <c r="K114" s="252" t="n">
        <f aca="false">IF(Calculator!$E$21="YES",IF(A114&lt;Calculator!$G$21,0,MIN(MIN(MIN(MOD(A114*Calculator!$B$21/(Calculator!$D$7*150),1),1-MOD(A114*Calculator!$B$21/(Calculator!$D$7*150),1)),ABS(MOD(A114*Calculator!$B$21/(Calculator!$D$7*150),1)-0.5)),MIN(MIN(MOD(A114*Calculator!$C$21/(Calculator!$D$7*150),1),1-MOD(A114*Calculator!$C$21/(Calculator!$D$7*150),1)),ABS(MOD(A114*Calculator!$C$21/(Calculator!$D$7*150),1)-0.5)),IF(INT(2*A114*Calculator!$C$21/(Calculator!$D$7*150))&gt;INT(2*A114*Calculator!$B$21/(Calculator!$D$7*150)),0,1))),1)</f>
        <v>1</v>
      </c>
      <c r="L114" s="252" t="n">
        <f aca="false">IF(Calculator!$E$22="YES",IF(A114&lt;Calculator!$G$22,0,MIN(MIN(MIN(MOD(A114*Calculator!$B$22/(Calculator!$D$7*150),1),1-MOD(A114*Calculator!$B$22/(Calculator!$D$7*150),1)),ABS(MOD(A114*Calculator!$B$22/(Calculator!$D$7*150),1)-0.5)),MIN(MIN(MOD(A114*Calculator!$C$22/(Calculator!$D$7*150),1),1-MOD(A114*Calculator!$C$22/(Calculator!$D$7*150),1)),ABS(MOD(A114*Calculator!$C$22/(Calculator!$D$7*150),1)-0.5)),IF(INT(2*A114*Calculator!$C$22/(Calculator!$D$7*150))&gt;INT(2*A114*Calculator!$B$22/(Calculator!$D$7*150)),0,1))),1)</f>
        <v>1</v>
      </c>
      <c r="M114" s="252" t="n">
        <f aca="false">MIN(B114:L114)</f>
        <v>0.042456140350877</v>
      </c>
      <c r="N114" s="252" t="n">
        <f aca="false">SUMPRODUCT(($M$7:$M$557&gt;M114)*1)+SUMPRODUCT(($M$7:$M$557=M114)*(ROW($M$7:$M$557)&lt;ROW(M114)))+1</f>
        <v>254</v>
      </c>
      <c r="O114" s="252" t="str">
        <f aca="false">IF(M114&gt;=0.13,"★★★ EXCELLENT",IF(M114&gt;=0.12,"★★  GOOD",IF(M114&gt;=0.07,"★  FAIR",IF(M114&gt;=0.025,"⚠  MARGINAL","✗  AVOID"))))</f>
        <v>⚠  MARGINAL</v>
      </c>
    </row>
    <row r="115" customFormat="false" ht="15" hidden="false" customHeight="true" outlineLevel="0" collapsed="false">
      <c r="A115" s="249" t="n">
        <v>15.8</v>
      </c>
      <c r="B115" s="250" t="n">
        <f aca="false">IF(Calculator!$E$12="YES",IF(A115&lt;Calculator!$G$12,0,MIN(MIN(MIN(MOD(A115*Calculator!$B$12/(Calculator!$D$7*150),1),1-MOD(A115*Calculator!$B$12/(Calculator!$D$7*150),1)),ABS(MOD(A115*Calculator!$B$12/(Calculator!$D$7*150),1)-0.5)),MIN(MIN(MOD(A115*Calculator!$C$12/(Calculator!$D$7*150),1),1-MOD(A115*Calculator!$C$12/(Calculator!$D$7*150),1)),ABS(MOD(A115*Calculator!$C$12/(Calculator!$D$7*150),1)-0.5)),IF(INT(2*A115*Calculator!$C$12/(Calculator!$D$7*150))&gt;INT(2*A115*Calculator!$B$12/(Calculator!$D$7*150)),0,1))),1)</f>
        <v>1</v>
      </c>
      <c r="C115" s="250" t="n">
        <f aca="false">IF(Calculator!$E$13="YES",IF(A115&lt;Calculator!$G$13,0,MIN(MIN(MIN(MOD(A115*Calculator!$B$13/(Calculator!$D$7*150),1),1-MOD(A115*Calculator!$B$13/(Calculator!$D$7*150),1)),ABS(MOD(A115*Calculator!$B$13/(Calculator!$D$7*150),1)-0.5)),MIN(MIN(MOD(A115*Calculator!$C$13/(Calculator!$D$7*150),1),1-MOD(A115*Calculator!$C$13/(Calculator!$D$7*150),1)),ABS(MOD(A115*Calculator!$C$13/(Calculator!$D$7*150),1)-0.5)),IF(INT(2*A115*Calculator!$C$13/(Calculator!$D$7*150))&gt;INT(2*A115*Calculator!$B$13/(Calculator!$D$7*150)),0,1))),1)</f>
        <v>1</v>
      </c>
      <c r="D115" s="250" t="n">
        <f aca="false">IF(Calculator!$E$14="YES",IF(A115&lt;Calculator!$G$14,0,MIN(MIN(MIN(MOD(A115*Calculator!$B$14/(Calculator!$D$7*150),1),1-MOD(A115*Calculator!$B$14/(Calculator!$D$7*150),1)),ABS(MOD(A115*Calculator!$B$14/(Calculator!$D$7*150),1)-0.5)),MIN(MIN(MOD(A115*Calculator!$C$14/(Calculator!$D$7*150),1),1-MOD(A115*Calculator!$C$14/(Calculator!$D$7*150),1)),ABS(MOD(A115*Calculator!$C$14/(Calculator!$D$7*150),1)-0.5)),IF(INT(2*A115*Calculator!$C$14/(Calculator!$D$7*150))&gt;INT(2*A115*Calculator!$B$14/(Calculator!$D$7*150)),0,1))),1)</f>
        <v>1</v>
      </c>
      <c r="E115" s="250" t="n">
        <f aca="false">IF(Calculator!$E$15="YES",IF(A115&lt;Calculator!$G$15,0,MIN(MIN(MIN(MOD(A115*Calculator!$B$15/(Calculator!$D$7*150),1),1-MOD(A115*Calculator!$B$15/(Calculator!$D$7*150),1)),ABS(MOD(A115*Calculator!$B$15/(Calculator!$D$7*150),1)-0.5)),MIN(MIN(MOD(A115*Calculator!$C$15/(Calculator!$D$7*150),1),1-MOD(A115*Calculator!$C$15/(Calculator!$D$7*150),1)),ABS(MOD(A115*Calculator!$C$15/(Calculator!$D$7*150),1)-0.5)),IF(INT(2*A115*Calculator!$C$15/(Calculator!$D$7*150))&gt;INT(2*A115*Calculator!$B$15/(Calculator!$D$7*150)),0,1))),1)</f>
        <v>0.19059649122807</v>
      </c>
      <c r="F115" s="250" t="n">
        <f aca="false">IF(Calculator!$E$16="YES",IF(A115&lt;Calculator!$G$16,0,MIN(MIN(MIN(MOD(A115*Calculator!$B$16/(Calculator!$D$7*150),1),1-MOD(A115*Calculator!$B$16/(Calculator!$D$7*150),1)),ABS(MOD(A115*Calculator!$B$16/(Calculator!$D$7*150),1)-0.5)),MIN(MIN(MOD(A115*Calculator!$C$16/(Calculator!$D$7*150),1),1-MOD(A115*Calculator!$C$16/(Calculator!$D$7*150),1)),ABS(MOD(A115*Calculator!$C$16/(Calculator!$D$7*150),1)-0.5)),IF(INT(2*A115*Calculator!$C$16/(Calculator!$D$7*150))&gt;INT(2*A115*Calculator!$B$16/(Calculator!$D$7*150)),0,1))),1)</f>
        <v>1</v>
      </c>
      <c r="G115" s="250" t="n">
        <f aca="false">IF(Calculator!$E$17="YES",IF(A115&lt;Calculator!$G$17,0,MIN(MIN(MIN(MOD(A115*Calculator!$B$17/(Calculator!$D$7*150),1),1-MOD(A115*Calculator!$B$17/(Calculator!$D$7*150),1)),ABS(MOD(A115*Calculator!$B$17/(Calculator!$D$7*150),1)-0.5)),MIN(MIN(MOD(A115*Calculator!$C$17/(Calculator!$D$7*150),1),1-MOD(A115*Calculator!$C$17/(Calculator!$D$7*150),1)),ABS(MOD(A115*Calculator!$C$17/(Calculator!$D$7*150),1)-0.5)),IF(INT(2*A115*Calculator!$C$17/(Calculator!$D$7*150))&gt;INT(2*A115*Calculator!$B$17/(Calculator!$D$7*150)),0,1))),1)</f>
        <v>0.052280701754386</v>
      </c>
      <c r="H115" s="250" t="n">
        <f aca="false">IF(Calculator!$E$18="YES",IF(A115&lt;Calculator!$G$18,0,MIN(MIN(MIN(MOD(A115*Calculator!$B$18/(Calculator!$D$7*150),1),1-MOD(A115*Calculator!$B$18/(Calculator!$D$7*150),1)),ABS(MOD(A115*Calculator!$B$18/(Calculator!$D$7*150),1)-0.5)),MIN(MIN(MOD(A115*Calculator!$C$18/(Calculator!$D$7*150),1),1-MOD(A115*Calculator!$C$18/(Calculator!$D$7*150),1)),ABS(MOD(A115*Calculator!$C$18/(Calculator!$D$7*150),1)-0.5)),IF(INT(2*A115*Calculator!$C$18/(Calculator!$D$7*150))&gt;INT(2*A115*Calculator!$B$18/(Calculator!$D$7*150)),0,1))),1)</f>
        <v>1</v>
      </c>
      <c r="I115" s="250" t="n">
        <f aca="false">IF(Calculator!$E$19="YES",IF(A115&lt;Calculator!$G$19,0,MIN(MIN(MIN(MOD(A115*Calculator!$B$19/(Calculator!$D$7*150),1),1-MOD(A115*Calculator!$B$19/(Calculator!$D$7*150),1)),ABS(MOD(A115*Calculator!$B$19/(Calculator!$D$7*150),1)-0.5)),MIN(MIN(MOD(A115*Calculator!$C$19/(Calculator!$D$7*150),1),1-MOD(A115*Calculator!$C$19/(Calculator!$D$7*150),1)),ABS(MOD(A115*Calculator!$C$19/(Calculator!$D$7*150),1)-0.5)),IF(INT(2*A115*Calculator!$C$19/(Calculator!$D$7*150))&gt;INT(2*A115*Calculator!$B$19/(Calculator!$D$7*150)),0,1))),1)</f>
        <v>1</v>
      </c>
      <c r="J115" s="250" t="n">
        <f aca="false">IF(Calculator!$E$20="YES",IF(A115&lt;Calculator!$G$20,0,MIN(MIN(MIN(MOD(A115*Calculator!$B$20/(Calculator!$D$7*150),1),1-MOD(A115*Calculator!$B$20/(Calculator!$D$7*150),1)),ABS(MOD(A115*Calculator!$B$20/(Calculator!$D$7*150),1)-0.5)),MIN(MIN(MOD(A115*Calculator!$C$20/(Calculator!$D$7*150),1),1-MOD(A115*Calculator!$C$20/(Calculator!$D$7*150),1)),ABS(MOD(A115*Calculator!$C$20/(Calculator!$D$7*150),1)-0.5)),IF(INT(2*A115*Calculator!$C$20/(Calculator!$D$7*150))&gt;INT(2*A115*Calculator!$B$20/(Calculator!$D$7*150)),0,1))),1)</f>
        <v>1</v>
      </c>
      <c r="K115" s="250" t="n">
        <f aca="false">IF(Calculator!$E$21="YES",IF(A115&lt;Calculator!$G$21,0,MIN(MIN(MIN(MOD(A115*Calculator!$B$21/(Calculator!$D$7*150),1),1-MOD(A115*Calculator!$B$21/(Calculator!$D$7*150),1)),ABS(MOD(A115*Calculator!$B$21/(Calculator!$D$7*150),1)-0.5)),MIN(MIN(MOD(A115*Calculator!$C$21/(Calculator!$D$7*150),1),1-MOD(A115*Calculator!$C$21/(Calculator!$D$7*150),1)),ABS(MOD(A115*Calculator!$C$21/(Calculator!$D$7*150),1)-0.5)),IF(INT(2*A115*Calculator!$C$21/(Calculator!$D$7*150))&gt;INT(2*A115*Calculator!$B$21/(Calculator!$D$7*150)),0,1))),1)</f>
        <v>1</v>
      </c>
      <c r="L115" s="250" t="n">
        <f aca="false">IF(Calculator!$E$22="YES",IF(A115&lt;Calculator!$G$22,0,MIN(MIN(MIN(MOD(A115*Calculator!$B$22/(Calculator!$D$7*150),1),1-MOD(A115*Calculator!$B$22/(Calculator!$D$7*150),1)),ABS(MOD(A115*Calculator!$B$22/(Calculator!$D$7*150),1)-0.5)),MIN(MIN(MOD(A115*Calculator!$C$22/(Calculator!$D$7*150),1),1-MOD(A115*Calculator!$C$22/(Calculator!$D$7*150),1)),ABS(MOD(A115*Calculator!$C$22/(Calculator!$D$7*150),1)-0.5)),IF(INT(2*A115*Calculator!$C$22/(Calculator!$D$7*150))&gt;INT(2*A115*Calculator!$B$22/(Calculator!$D$7*150)),0,1))),1)</f>
        <v>1</v>
      </c>
      <c r="M115" s="250" t="n">
        <f aca="false">MIN(B115:L115)</f>
        <v>0.052280701754386</v>
      </c>
      <c r="N115" s="250" t="n">
        <f aca="false">SUMPRODUCT(($M$7:$M$557&gt;M115)*1)+SUMPRODUCT(($M$7:$M$557=M115)*(ROW($M$7:$M$557)&lt;ROW(M115)))+1</f>
        <v>224</v>
      </c>
      <c r="O115" s="250" t="str">
        <f aca="false">IF(M115&gt;=0.13,"★★★ EXCELLENT",IF(M115&gt;=0.12,"★★  GOOD",IF(M115&gt;=0.07,"★  FAIR",IF(M115&gt;=0.025,"⚠  MARGINAL","✗  AVOID"))))</f>
        <v>⚠  MARGINAL</v>
      </c>
    </row>
    <row r="116" customFormat="false" ht="15" hidden="false" customHeight="true" outlineLevel="0" collapsed="false">
      <c r="A116" s="251" t="n">
        <v>15.9</v>
      </c>
      <c r="B116" s="252" t="n">
        <f aca="false">IF(Calculator!$E$12="YES",IF(A116&lt;Calculator!$G$12,0,MIN(MIN(MIN(MOD(A116*Calculator!$B$12/(Calculator!$D$7*150),1),1-MOD(A116*Calculator!$B$12/(Calculator!$D$7*150),1)),ABS(MOD(A116*Calculator!$B$12/(Calculator!$D$7*150),1)-0.5)),MIN(MIN(MOD(A116*Calculator!$C$12/(Calculator!$D$7*150),1),1-MOD(A116*Calculator!$C$12/(Calculator!$D$7*150),1)),ABS(MOD(A116*Calculator!$C$12/(Calculator!$D$7*150),1)-0.5)),IF(INT(2*A116*Calculator!$C$12/(Calculator!$D$7*150))&gt;INT(2*A116*Calculator!$B$12/(Calculator!$D$7*150)),0,1))),1)</f>
        <v>1</v>
      </c>
      <c r="C116" s="252" t="n">
        <f aca="false">IF(Calculator!$E$13="YES",IF(A116&lt;Calculator!$G$13,0,MIN(MIN(MIN(MOD(A116*Calculator!$B$13/(Calculator!$D$7*150),1),1-MOD(A116*Calculator!$B$13/(Calculator!$D$7*150),1)),ABS(MOD(A116*Calculator!$B$13/(Calculator!$D$7*150),1)-0.5)),MIN(MIN(MOD(A116*Calculator!$C$13/(Calculator!$D$7*150),1),1-MOD(A116*Calculator!$C$13/(Calculator!$D$7*150),1)),ABS(MOD(A116*Calculator!$C$13/(Calculator!$D$7*150),1)-0.5)),IF(INT(2*A116*Calculator!$C$13/(Calculator!$D$7*150))&gt;INT(2*A116*Calculator!$B$13/(Calculator!$D$7*150)),0,1))),1)</f>
        <v>1</v>
      </c>
      <c r="D116" s="252" t="n">
        <f aca="false">IF(Calculator!$E$14="YES",IF(A116&lt;Calculator!$G$14,0,MIN(MIN(MIN(MOD(A116*Calculator!$B$14/(Calculator!$D$7*150),1),1-MOD(A116*Calculator!$B$14/(Calculator!$D$7*150),1)),ABS(MOD(A116*Calculator!$B$14/(Calculator!$D$7*150),1)-0.5)),MIN(MIN(MOD(A116*Calculator!$C$14/(Calculator!$D$7*150),1),1-MOD(A116*Calculator!$C$14/(Calculator!$D$7*150),1)),ABS(MOD(A116*Calculator!$C$14/(Calculator!$D$7*150),1)-0.5)),IF(INT(2*A116*Calculator!$C$14/(Calculator!$D$7*150))&gt;INT(2*A116*Calculator!$B$14/(Calculator!$D$7*150)),0,1))),1)</f>
        <v>1</v>
      </c>
      <c r="E116" s="252" t="n">
        <f aca="false">IF(Calculator!$E$15="YES",IF(A116&lt;Calculator!$G$15,0,MIN(MIN(MIN(MOD(A116*Calculator!$B$15/(Calculator!$D$7*150),1),1-MOD(A116*Calculator!$B$15/(Calculator!$D$7*150),1)),ABS(MOD(A116*Calculator!$B$15/(Calculator!$D$7*150),1)-0.5)),MIN(MIN(MOD(A116*Calculator!$C$15/(Calculator!$D$7*150),1),1-MOD(A116*Calculator!$C$15/(Calculator!$D$7*150),1)),ABS(MOD(A116*Calculator!$C$15/(Calculator!$D$7*150),1)-0.5)),IF(INT(2*A116*Calculator!$C$15/(Calculator!$D$7*150))&gt;INT(2*A116*Calculator!$B$15/(Calculator!$D$7*150)),0,1))),1)</f>
        <v>0.185473684210526</v>
      </c>
      <c r="F116" s="252" t="n">
        <f aca="false">IF(Calculator!$E$16="YES",IF(A116&lt;Calculator!$G$16,0,MIN(MIN(MIN(MOD(A116*Calculator!$B$16/(Calculator!$D$7*150),1),1-MOD(A116*Calculator!$B$16/(Calculator!$D$7*150),1)),ABS(MOD(A116*Calculator!$B$16/(Calculator!$D$7*150),1)-0.5)),MIN(MIN(MOD(A116*Calculator!$C$16/(Calculator!$D$7*150),1),1-MOD(A116*Calculator!$C$16/(Calculator!$D$7*150),1)),ABS(MOD(A116*Calculator!$C$16/(Calculator!$D$7*150),1)-0.5)),IF(INT(2*A116*Calculator!$C$16/(Calculator!$D$7*150))&gt;INT(2*A116*Calculator!$B$16/(Calculator!$D$7*150)),0,1))),1)</f>
        <v>1</v>
      </c>
      <c r="G116" s="252" t="n">
        <f aca="false">IF(Calculator!$E$17="YES",IF(A116&lt;Calculator!$G$17,0,MIN(MIN(MIN(MOD(A116*Calculator!$B$17/(Calculator!$D$7*150),1),1-MOD(A116*Calculator!$B$17/(Calculator!$D$7*150),1)),ABS(MOD(A116*Calculator!$B$17/(Calculator!$D$7*150),1)-0.5)),MIN(MIN(MOD(A116*Calculator!$C$17/(Calculator!$D$7*150),1),1-MOD(A116*Calculator!$C$17/(Calculator!$D$7*150),1)),ABS(MOD(A116*Calculator!$C$17/(Calculator!$D$7*150),1)-0.5)),IF(INT(2*A116*Calculator!$C$17/(Calculator!$D$7*150))&gt;INT(2*A116*Calculator!$B$17/(Calculator!$D$7*150)),0,1))),1)</f>
        <v>0.0621052631578947</v>
      </c>
      <c r="H116" s="252" t="n">
        <f aca="false">IF(Calculator!$E$18="YES",IF(A116&lt;Calculator!$G$18,0,MIN(MIN(MIN(MOD(A116*Calculator!$B$18/(Calculator!$D$7*150),1),1-MOD(A116*Calculator!$B$18/(Calculator!$D$7*150),1)),ABS(MOD(A116*Calculator!$B$18/(Calculator!$D$7*150),1)-0.5)),MIN(MIN(MOD(A116*Calculator!$C$18/(Calculator!$D$7*150),1),1-MOD(A116*Calculator!$C$18/(Calculator!$D$7*150),1)),ABS(MOD(A116*Calculator!$C$18/(Calculator!$D$7*150),1)-0.5)),IF(INT(2*A116*Calculator!$C$18/(Calculator!$D$7*150))&gt;INT(2*A116*Calculator!$B$18/(Calculator!$D$7*150)),0,1))),1)</f>
        <v>1</v>
      </c>
      <c r="I116" s="252" t="n">
        <f aca="false">IF(Calculator!$E$19="YES",IF(A116&lt;Calculator!$G$19,0,MIN(MIN(MIN(MOD(A116*Calculator!$B$19/(Calculator!$D$7*150),1),1-MOD(A116*Calculator!$B$19/(Calculator!$D$7*150),1)),ABS(MOD(A116*Calculator!$B$19/(Calculator!$D$7*150),1)-0.5)),MIN(MIN(MOD(A116*Calculator!$C$19/(Calculator!$D$7*150),1),1-MOD(A116*Calculator!$C$19/(Calculator!$D$7*150),1)),ABS(MOD(A116*Calculator!$C$19/(Calculator!$D$7*150),1)-0.5)),IF(INT(2*A116*Calculator!$C$19/(Calculator!$D$7*150))&gt;INT(2*A116*Calculator!$B$19/(Calculator!$D$7*150)),0,1))),1)</f>
        <v>1</v>
      </c>
      <c r="J116" s="252" t="n">
        <f aca="false">IF(Calculator!$E$20="YES",IF(A116&lt;Calculator!$G$20,0,MIN(MIN(MIN(MOD(A116*Calculator!$B$20/(Calculator!$D$7*150),1),1-MOD(A116*Calculator!$B$20/(Calculator!$D$7*150),1)),ABS(MOD(A116*Calculator!$B$20/(Calculator!$D$7*150),1)-0.5)),MIN(MIN(MOD(A116*Calculator!$C$20/(Calculator!$D$7*150),1),1-MOD(A116*Calculator!$C$20/(Calculator!$D$7*150),1)),ABS(MOD(A116*Calculator!$C$20/(Calculator!$D$7*150),1)-0.5)),IF(INT(2*A116*Calculator!$C$20/(Calculator!$D$7*150))&gt;INT(2*A116*Calculator!$B$20/(Calculator!$D$7*150)),0,1))),1)</f>
        <v>1</v>
      </c>
      <c r="K116" s="252" t="n">
        <f aca="false">IF(Calculator!$E$21="YES",IF(A116&lt;Calculator!$G$21,0,MIN(MIN(MIN(MOD(A116*Calculator!$B$21/(Calculator!$D$7*150),1),1-MOD(A116*Calculator!$B$21/(Calculator!$D$7*150),1)),ABS(MOD(A116*Calculator!$B$21/(Calculator!$D$7*150),1)-0.5)),MIN(MIN(MOD(A116*Calculator!$C$21/(Calculator!$D$7*150),1),1-MOD(A116*Calculator!$C$21/(Calculator!$D$7*150),1)),ABS(MOD(A116*Calculator!$C$21/(Calculator!$D$7*150),1)-0.5)),IF(INT(2*A116*Calculator!$C$21/(Calculator!$D$7*150))&gt;INT(2*A116*Calculator!$B$21/(Calculator!$D$7*150)),0,1))),1)</f>
        <v>1</v>
      </c>
      <c r="L116" s="252" t="n">
        <f aca="false">IF(Calculator!$E$22="YES",IF(A116&lt;Calculator!$G$22,0,MIN(MIN(MIN(MOD(A116*Calculator!$B$22/(Calculator!$D$7*150),1),1-MOD(A116*Calculator!$B$22/(Calculator!$D$7*150),1)),ABS(MOD(A116*Calculator!$B$22/(Calculator!$D$7*150),1)-0.5)),MIN(MIN(MOD(A116*Calculator!$C$22/(Calculator!$D$7*150),1),1-MOD(A116*Calculator!$C$22/(Calculator!$D$7*150),1)),ABS(MOD(A116*Calculator!$C$22/(Calculator!$D$7*150),1)-0.5)),IF(INT(2*A116*Calculator!$C$22/(Calculator!$D$7*150))&gt;INT(2*A116*Calculator!$B$22/(Calculator!$D$7*150)),0,1))),1)</f>
        <v>1</v>
      </c>
      <c r="M116" s="252" t="n">
        <f aca="false">MIN(B116:L116)</f>
        <v>0.0621052631578947</v>
      </c>
      <c r="N116" s="252" t="n">
        <f aca="false">SUMPRODUCT(($M$7:$M$557&gt;M116)*1)+SUMPRODUCT(($M$7:$M$557=M116)*(ROW($M$7:$M$557)&lt;ROW(M116)))+1</f>
        <v>196</v>
      </c>
      <c r="O116" s="252" t="str">
        <f aca="false">IF(M116&gt;=0.13,"★★★ EXCELLENT",IF(M116&gt;=0.12,"★★  GOOD",IF(M116&gt;=0.07,"★  FAIR",IF(M116&gt;=0.025,"⚠  MARGINAL","✗  AVOID"))))</f>
        <v>⚠  MARGINAL</v>
      </c>
    </row>
    <row r="117" customFormat="false" ht="15" hidden="false" customHeight="true" outlineLevel="0" collapsed="false">
      <c r="A117" s="249" t="n">
        <v>16</v>
      </c>
      <c r="B117" s="250" t="n">
        <f aca="false">IF(Calculator!$E$12="YES",IF(A117&lt;Calculator!$G$12,0,MIN(MIN(MIN(MOD(A117*Calculator!$B$12/(Calculator!$D$7*150),1),1-MOD(A117*Calculator!$B$12/(Calculator!$D$7*150),1)),ABS(MOD(A117*Calculator!$B$12/(Calculator!$D$7*150),1)-0.5)),MIN(MIN(MOD(A117*Calculator!$C$12/(Calculator!$D$7*150),1),1-MOD(A117*Calculator!$C$12/(Calculator!$D$7*150),1)),ABS(MOD(A117*Calculator!$C$12/(Calculator!$D$7*150),1)-0.5)),IF(INT(2*A117*Calculator!$C$12/(Calculator!$D$7*150))&gt;INT(2*A117*Calculator!$B$12/(Calculator!$D$7*150)),0,1))),1)</f>
        <v>1</v>
      </c>
      <c r="C117" s="250" t="n">
        <f aca="false">IF(Calculator!$E$13="YES",IF(A117&lt;Calculator!$G$13,0,MIN(MIN(MIN(MOD(A117*Calculator!$B$13/(Calculator!$D$7*150),1),1-MOD(A117*Calculator!$B$13/(Calculator!$D$7*150),1)),ABS(MOD(A117*Calculator!$B$13/(Calculator!$D$7*150),1)-0.5)),MIN(MIN(MOD(A117*Calculator!$C$13/(Calculator!$D$7*150),1),1-MOD(A117*Calculator!$C$13/(Calculator!$D$7*150),1)),ABS(MOD(A117*Calculator!$C$13/(Calculator!$D$7*150),1)-0.5)),IF(INT(2*A117*Calculator!$C$13/(Calculator!$D$7*150))&gt;INT(2*A117*Calculator!$B$13/(Calculator!$D$7*150)),0,1))),1)</f>
        <v>1</v>
      </c>
      <c r="D117" s="250" t="n">
        <f aca="false">IF(Calculator!$E$14="YES",IF(A117&lt;Calculator!$G$14,0,MIN(MIN(MIN(MOD(A117*Calculator!$B$14/(Calculator!$D$7*150),1),1-MOD(A117*Calculator!$B$14/(Calculator!$D$7*150),1)),ABS(MOD(A117*Calculator!$B$14/(Calculator!$D$7*150),1)-0.5)),MIN(MIN(MOD(A117*Calculator!$C$14/(Calculator!$D$7*150),1),1-MOD(A117*Calculator!$C$14/(Calculator!$D$7*150),1)),ABS(MOD(A117*Calculator!$C$14/(Calculator!$D$7*150),1)-0.5)),IF(INT(2*A117*Calculator!$C$14/(Calculator!$D$7*150))&gt;INT(2*A117*Calculator!$B$14/(Calculator!$D$7*150)),0,1))),1)</f>
        <v>1</v>
      </c>
      <c r="E117" s="250" t="n">
        <f aca="false">IF(Calculator!$E$15="YES",IF(A117&lt;Calculator!$G$15,0,MIN(MIN(MIN(MOD(A117*Calculator!$B$15/(Calculator!$D$7*150),1),1-MOD(A117*Calculator!$B$15/(Calculator!$D$7*150),1)),ABS(MOD(A117*Calculator!$B$15/(Calculator!$D$7*150),1)-0.5)),MIN(MIN(MOD(A117*Calculator!$C$15/(Calculator!$D$7*150),1),1-MOD(A117*Calculator!$C$15/(Calculator!$D$7*150),1)),ABS(MOD(A117*Calculator!$C$15/(Calculator!$D$7*150),1)-0.5)),IF(INT(2*A117*Calculator!$C$15/(Calculator!$D$7*150))&gt;INT(2*A117*Calculator!$B$15/(Calculator!$D$7*150)),0,1))),1)</f>
        <v>0.180350877192982</v>
      </c>
      <c r="F117" s="250" t="n">
        <f aca="false">IF(Calculator!$E$16="YES",IF(A117&lt;Calculator!$G$16,0,MIN(MIN(MIN(MOD(A117*Calculator!$B$16/(Calculator!$D$7*150),1),1-MOD(A117*Calculator!$B$16/(Calculator!$D$7*150),1)),ABS(MOD(A117*Calculator!$B$16/(Calculator!$D$7*150),1)-0.5)),MIN(MIN(MOD(A117*Calculator!$C$16/(Calculator!$D$7*150),1),1-MOD(A117*Calculator!$C$16/(Calculator!$D$7*150),1)),ABS(MOD(A117*Calculator!$C$16/(Calculator!$D$7*150),1)-0.5)),IF(INT(2*A117*Calculator!$C$16/(Calculator!$D$7*150))&gt;INT(2*A117*Calculator!$B$16/(Calculator!$D$7*150)),0,1))),1)</f>
        <v>1</v>
      </c>
      <c r="G117" s="250" t="n">
        <f aca="false">IF(Calculator!$E$17="YES",IF(A117&lt;Calculator!$G$17,0,MIN(MIN(MIN(MOD(A117*Calculator!$B$17/(Calculator!$D$7*150),1),1-MOD(A117*Calculator!$B$17/(Calculator!$D$7*150),1)),ABS(MOD(A117*Calculator!$B$17/(Calculator!$D$7*150),1)-0.5)),MIN(MIN(MOD(A117*Calculator!$C$17/(Calculator!$D$7*150),1),1-MOD(A117*Calculator!$C$17/(Calculator!$D$7*150),1)),ABS(MOD(A117*Calculator!$C$17/(Calculator!$D$7*150),1)-0.5)),IF(INT(2*A117*Calculator!$C$17/(Calculator!$D$7*150))&gt;INT(2*A117*Calculator!$B$17/(Calculator!$D$7*150)),0,1))),1)</f>
        <v>0.0719298245614035</v>
      </c>
      <c r="H117" s="250" t="n">
        <f aca="false">IF(Calculator!$E$18="YES",IF(A117&lt;Calculator!$G$18,0,MIN(MIN(MIN(MOD(A117*Calculator!$B$18/(Calculator!$D$7*150),1),1-MOD(A117*Calculator!$B$18/(Calculator!$D$7*150),1)),ABS(MOD(A117*Calculator!$B$18/(Calculator!$D$7*150),1)-0.5)),MIN(MIN(MOD(A117*Calculator!$C$18/(Calculator!$D$7*150),1),1-MOD(A117*Calculator!$C$18/(Calculator!$D$7*150),1)),ABS(MOD(A117*Calculator!$C$18/(Calculator!$D$7*150),1)-0.5)),IF(INT(2*A117*Calculator!$C$18/(Calculator!$D$7*150))&gt;INT(2*A117*Calculator!$B$18/(Calculator!$D$7*150)),0,1))),1)</f>
        <v>1</v>
      </c>
      <c r="I117" s="250" t="n">
        <f aca="false">IF(Calculator!$E$19="YES",IF(A117&lt;Calculator!$G$19,0,MIN(MIN(MIN(MOD(A117*Calculator!$B$19/(Calculator!$D$7*150),1),1-MOD(A117*Calculator!$B$19/(Calculator!$D$7*150),1)),ABS(MOD(A117*Calculator!$B$19/(Calculator!$D$7*150),1)-0.5)),MIN(MIN(MOD(A117*Calculator!$C$19/(Calculator!$D$7*150),1),1-MOD(A117*Calculator!$C$19/(Calculator!$D$7*150),1)),ABS(MOD(A117*Calculator!$C$19/(Calculator!$D$7*150),1)-0.5)),IF(INT(2*A117*Calculator!$C$19/(Calculator!$D$7*150))&gt;INT(2*A117*Calculator!$B$19/(Calculator!$D$7*150)),0,1))),1)</f>
        <v>1</v>
      </c>
      <c r="J117" s="250" t="n">
        <f aca="false">IF(Calculator!$E$20="YES",IF(A117&lt;Calculator!$G$20,0,MIN(MIN(MIN(MOD(A117*Calculator!$B$20/(Calculator!$D$7*150),1),1-MOD(A117*Calculator!$B$20/(Calculator!$D$7*150),1)),ABS(MOD(A117*Calculator!$B$20/(Calculator!$D$7*150),1)-0.5)),MIN(MIN(MOD(A117*Calculator!$C$20/(Calculator!$D$7*150),1),1-MOD(A117*Calculator!$C$20/(Calculator!$D$7*150),1)),ABS(MOD(A117*Calculator!$C$20/(Calculator!$D$7*150),1)-0.5)),IF(INT(2*A117*Calculator!$C$20/(Calculator!$D$7*150))&gt;INT(2*A117*Calculator!$B$20/(Calculator!$D$7*150)),0,1))),1)</f>
        <v>1</v>
      </c>
      <c r="K117" s="250" t="n">
        <f aca="false">IF(Calculator!$E$21="YES",IF(A117&lt;Calculator!$G$21,0,MIN(MIN(MIN(MOD(A117*Calculator!$B$21/(Calculator!$D$7*150),1),1-MOD(A117*Calculator!$B$21/(Calculator!$D$7*150),1)),ABS(MOD(A117*Calculator!$B$21/(Calculator!$D$7*150),1)-0.5)),MIN(MIN(MOD(A117*Calculator!$C$21/(Calculator!$D$7*150),1),1-MOD(A117*Calculator!$C$21/(Calculator!$D$7*150),1)),ABS(MOD(A117*Calculator!$C$21/(Calculator!$D$7*150),1)-0.5)),IF(INT(2*A117*Calculator!$C$21/(Calculator!$D$7*150))&gt;INT(2*A117*Calculator!$B$21/(Calculator!$D$7*150)),0,1))),1)</f>
        <v>1</v>
      </c>
      <c r="L117" s="250" t="n">
        <f aca="false">IF(Calculator!$E$22="YES",IF(A117&lt;Calculator!$G$22,0,MIN(MIN(MIN(MOD(A117*Calculator!$B$22/(Calculator!$D$7*150),1),1-MOD(A117*Calculator!$B$22/(Calculator!$D$7*150),1)),ABS(MOD(A117*Calculator!$B$22/(Calculator!$D$7*150),1)-0.5)),MIN(MIN(MOD(A117*Calculator!$C$22/(Calculator!$D$7*150),1),1-MOD(A117*Calculator!$C$22/(Calculator!$D$7*150),1)),ABS(MOD(A117*Calculator!$C$22/(Calculator!$D$7*150),1)-0.5)),IF(INT(2*A117*Calculator!$C$22/(Calculator!$D$7*150))&gt;INT(2*A117*Calculator!$B$22/(Calculator!$D$7*150)),0,1))),1)</f>
        <v>1</v>
      </c>
      <c r="M117" s="250" t="n">
        <f aca="false">MIN(B117:L117)</f>
        <v>0.0719298245614035</v>
      </c>
      <c r="N117" s="250" t="n">
        <f aca="false">SUMPRODUCT(($M$7:$M$557&gt;M117)*1)+SUMPRODUCT(($M$7:$M$557=M117)*(ROW($M$7:$M$557)&lt;ROW(M117)))+1</f>
        <v>166</v>
      </c>
      <c r="O117" s="250" t="str">
        <f aca="false">IF(M117&gt;=0.13,"★★★ EXCELLENT",IF(M117&gt;=0.12,"★★  GOOD",IF(M117&gt;=0.07,"★  FAIR",IF(M117&gt;=0.025,"⚠  MARGINAL","✗  AVOID"))))</f>
        <v>★  FAIR</v>
      </c>
    </row>
    <row r="118" customFormat="false" ht="15" hidden="false" customHeight="true" outlineLevel="0" collapsed="false">
      <c r="A118" s="251" t="n">
        <v>16.1</v>
      </c>
      <c r="B118" s="252" t="n">
        <f aca="false">IF(Calculator!$E$12="YES",IF(A118&lt;Calculator!$G$12,0,MIN(MIN(MIN(MOD(A118*Calculator!$B$12/(Calculator!$D$7*150),1),1-MOD(A118*Calculator!$B$12/(Calculator!$D$7*150),1)),ABS(MOD(A118*Calculator!$B$12/(Calculator!$D$7*150),1)-0.5)),MIN(MIN(MOD(A118*Calculator!$C$12/(Calculator!$D$7*150),1),1-MOD(A118*Calculator!$C$12/(Calculator!$D$7*150),1)),ABS(MOD(A118*Calculator!$C$12/(Calculator!$D$7*150),1)-0.5)),IF(INT(2*A118*Calculator!$C$12/(Calculator!$D$7*150))&gt;INT(2*A118*Calculator!$B$12/(Calculator!$D$7*150)),0,1))),1)</f>
        <v>1</v>
      </c>
      <c r="C118" s="252" t="n">
        <f aca="false">IF(Calculator!$E$13="YES",IF(A118&lt;Calculator!$G$13,0,MIN(MIN(MIN(MOD(A118*Calculator!$B$13/(Calculator!$D$7*150),1),1-MOD(A118*Calculator!$B$13/(Calculator!$D$7*150),1)),ABS(MOD(A118*Calculator!$B$13/(Calculator!$D$7*150),1)-0.5)),MIN(MIN(MOD(A118*Calculator!$C$13/(Calculator!$D$7*150),1),1-MOD(A118*Calculator!$C$13/(Calculator!$D$7*150),1)),ABS(MOD(A118*Calculator!$C$13/(Calculator!$D$7*150),1)-0.5)),IF(INT(2*A118*Calculator!$C$13/(Calculator!$D$7*150))&gt;INT(2*A118*Calculator!$B$13/(Calculator!$D$7*150)),0,1))),1)</f>
        <v>1</v>
      </c>
      <c r="D118" s="252" t="n">
        <f aca="false">IF(Calculator!$E$14="YES",IF(A118&lt;Calculator!$G$14,0,MIN(MIN(MIN(MOD(A118*Calculator!$B$14/(Calculator!$D$7*150),1),1-MOD(A118*Calculator!$B$14/(Calculator!$D$7*150),1)),ABS(MOD(A118*Calculator!$B$14/(Calculator!$D$7*150),1)-0.5)),MIN(MIN(MOD(A118*Calculator!$C$14/(Calculator!$D$7*150),1),1-MOD(A118*Calculator!$C$14/(Calculator!$D$7*150),1)),ABS(MOD(A118*Calculator!$C$14/(Calculator!$D$7*150),1)-0.5)),IF(INT(2*A118*Calculator!$C$14/(Calculator!$D$7*150))&gt;INT(2*A118*Calculator!$B$14/(Calculator!$D$7*150)),0,1))),1)</f>
        <v>1</v>
      </c>
      <c r="E118" s="252" t="n">
        <f aca="false">IF(Calculator!$E$15="YES",IF(A118&lt;Calculator!$G$15,0,MIN(MIN(MIN(MOD(A118*Calculator!$B$15/(Calculator!$D$7*150),1),1-MOD(A118*Calculator!$B$15/(Calculator!$D$7*150),1)),ABS(MOD(A118*Calculator!$B$15/(Calculator!$D$7*150),1)-0.5)),MIN(MIN(MOD(A118*Calculator!$C$15/(Calculator!$D$7*150),1),1-MOD(A118*Calculator!$C$15/(Calculator!$D$7*150),1)),ABS(MOD(A118*Calculator!$C$15/(Calculator!$D$7*150),1)-0.5)),IF(INT(2*A118*Calculator!$C$15/(Calculator!$D$7*150))&gt;INT(2*A118*Calculator!$B$15/(Calculator!$D$7*150)),0,1))),1)</f>
        <v>0.175228070175439</v>
      </c>
      <c r="F118" s="252" t="n">
        <f aca="false">IF(Calculator!$E$16="YES",IF(A118&lt;Calculator!$G$16,0,MIN(MIN(MIN(MOD(A118*Calculator!$B$16/(Calculator!$D$7*150),1),1-MOD(A118*Calculator!$B$16/(Calculator!$D$7*150),1)),ABS(MOD(A118*Calculator!$B$16/(Calculator!$D$7*150),1)-0.5)),MIN(MIN(MOD(A118*Calculator!$C$16/(Calculator!$D$7*150),1),1-MOD(A118*Calculator!$C$16/(Calculator!$D$7*150),1)),ABS(MOD(A118*Calculator!$C$16/(Calculator!$D$7*150),1)-0.5)),IF(INT(2*A118*Calculator!$C$16/(Calculator!$D$7*150))&gt;INT(2*A118*Calculator!$B$16/(Calculator!$D$7*150)),0,1))),1)</f>
        <v>1</v>
      </c>
      <c r="G118" s="252" t="n">
        <f aca="false">IF(Calculator!$E$17="YES",IF(A118&lt;Calculator!$G$17,0,MIN(MIN(MIN(MOD(A118*Calculator!$B$17/(Calculator!$D$7*150),1),1-MOD(A118*Calculator!$B$17/(Calculator!$D$7*150),1)),ABS(MOD(A118*Calculator!$B$17/(Calculator!$D$7*150),1)-0.5)),MIN(MIN(MOD(A118*Calculator!$C$17/(Calculator!$D$7*150),1),1-MOD(A118*Calculator!$C$17/(Calculator!$D$7*150),1)),ABS(MOD(A118*Calculator!$C$17/(Calculator!$D$7*150),1)-0.5)),IF(INT(2*A118*Calculator!$C$17/(Calculator!$D$7*150))&gt;INT(2*A118*Calculator!$B$17/(Calculator!$D$7*150)),0,1))),1)</f>
        <v>0.0817543859649126</v>
      </c>
      <c r="H118" s="252" t="n">
        <f aca="false">IF(Calculator!$E$18="YES",IF(A118&lt;Calculator!$G$18,0,MIN(MIN(MIN(MOD(A118*Calculator!$B$18/(Calculator!$D$7*150),1),1-MOD(A118*Calculator!$B$18/(Calculator!$D$7*150),1)),ABS(MOD(A118*Calculator!$B$18/(Calculator!$D$7*150),1)-0.5)),MIN(MIN(MOD(A118*Calculator!$C$18/(Calculator!$D$7*150),1),1-MOD(A118*Calculator!$C$18/(Calculator!$D$7*150),1)),ABS(MOD(A118*Calculator!$C$18/(Calculator!$D$7*150),1)-0.5)),IF(INT(2*A118*Calculator!$C$18/(Calculator!$D$7*150))&gt;INT(2*A118*Calculator!$B$18/(Calculator!$D$7*150)),0,1))),1)</f>
        <v>1</v>
      </c>
      <c r="I118" s="252" t="n">
        <f aca="false">IF(Calculator!$E$19="YES",IF(A118&lt;Calculator!$G$19,0,MIN(MIN(MIN(MOD(A118*Calculator!$B$19/(Calculator!$D$7*150),1),1-MOD(A118*Calculator!$B$19/(Calculator!$D$7*150),1)),ABS(MOD(A118*Calculator!$B$19/(Calculator!$D$7*150),1)-0.5)),MIN(MIN(MOD(A118*Calculator!$C$19/(Calculator!$D$7*150),1),1-MOD(A118*Calculator!$C$19/(Calculator!$D$7*150),1)),ABS(MOD(A118*Calculator!$C$19/(Calculator!$D$7*150),1)-0.5)),IF(INT(2*A118*Calculator!$C$19/(Calculator!$D$7*150))&gt;INT(2*A118*Calculator!$B$19/(Calculator!$D$7*150)),0,1))),1)</f>
        <v>1</v>
      </c>
      <c r="J118" s="252" t="n">
        <f aca="false">IF(Calculator!$E$20="YES",IF(A118&lt;Calculator!$G$20,0,MIN(MIN(MIN(MOD(A118*Calculator!$B$20/(Calculator!$D$7*150),1),1-MOD(A118*Calculator!$B$20/(Calculator!$D$7*150),1)),ABS(MOD(A118*Calculator!$B$20/(Calculator!$D$7*150),1)-0.5)),MIN(MIN(MOD(A118*Calculator!$C$20/(Calculator!$D$7*150),1),1-MOD(A118*Calculator!$C$20/(Calculator!$D$7*150),1)),ABS(MOD(A118*Calculator!$C$20/(Calculator!$D$7*150),1)-0.5)),IF(INT(2*A118*Calculator!$C$20/(Calculator!$D$7*150))&gt;INT(2*A118*Calculator!$B$20/(Calculator!$D$7*150)),0,1))),1)</f>
        <v>1</v>
      </c>
      <c r="K118" s="252" t="n">
        <f aca="false">IF(Calculator!$E$21="YES",IF(A118&lt;Calculator!$G$21,0,MIN(MIN(MIN(MOD(A118*Calculator!$B$21/(Calculator!$D$7*150),1),1-MOD(A118*Calculator!$B$21/(Calculator!$D$7*150),1)),ABS(MOD(A118*Calculator!$B$21/(Calculator!$D$7*150),1)-0.5)),MIN(MIN(MOD(A118*Calculator!$C$21/(Calculator!$D$7*150),1),1-MOD(A118*Calculator!$C$21/(Calculator!$D$7*150),1)),ABS(MOD(A118*Calculator!$C$21/(Calculator!$D$7*150),1)-0.5)),IF(INT(2*A118*Calculator!$C$21/(Calculator!$D$7*150))&gt;INT(2*A118*Calculator!$B$21/(Calculator!$D$7*150)),0,1))),1)</f>
        <v>1</v>
      </c>
      <c r="L118" s="252" t="n">
        <f aca="false">IF(Calculator!$E$22="YES",IF(A118&lt;Calculator!$G$22,0,MIN(MIN(MIN(MOD(A118*Calculator!$B$22/(Calculator!$D$7*150),1),1-MOD(A118*Calculator!$B$22/(Calculator!$D$7*150),1)),ABS(MOD(A118*Calculator!$B$22/(Calculator!$D$7*150),1)-0.5)),MIN(MIN(MOD(A118*Calculator!$C$22/(Calculator!$D$7*150),1),1-MOD(A118*Calculator!$C$22/(Calculator!$D$7*150),1)),ABS(MOD(A118*Calculator!$C$22/(Calculator!$D$7*150),1)-0.5)),IF(INT(2*A118*Calculator!$C$22/(Calculator!$D$7*150))&gt;INT(2*A118*Calculator!$B$22/(Calculator!$D$7*150)),0,1))),1)</f>
        <v>1</v>
      </c>
      <c r="M118" s="252" t="n">
        <f aca="false">MIN(B118:L118)</f>
        <v>0.0817543859649126</v>
      </c>
      <c r="N118" s="252" t="n">
        <f aca="false">SUMPRODUCT(($M$7:$M$557&gt;M118)*1)+SUMPRODUCT(($M$7:$M$557=M118)*(ROW($M$7:$M$557)&lt;ROW(M118)))+1</f>
        <v>137</v>
      </c>
      <c r="O118" s="252" t="str">
        <f aca="false">IF(M118&gt;=0.13,"★★★ EXCELLENT",IF(M118&gt;=0.12,"★★  GOOD",IF(M118&gt;=0.07,"★  FAIR",IF(M118&gt;=0.025,"⚠  MARGINAL","✗  AVOID"))))</f>
        <v>★  FAIR</v>
      </c>
    </row>
    <row r="119" customFormat="false" ht="15" hidden="false" customHeight="true" outlineLevel="0" collapsed="false">
      <c r="A119" s="249" t="n">
        <v>16.2</v>
      </c>
      <c r="B119" s="250" t="n">
        <f aca="false">IF(Calculator!$E$12="YES",IF(A119&lt;Calculator!$G$12,0,MIN(MIN(MIN(MOD(A119*Calculator!$B$12/(Calculator!$D$7*150),1),1-MOD(A119*Calculator!$B$12/(Calculator!$D$7*150),1)),ABS(MOD(A119*Calculator!$B$12/(Calculator!$D$7*150),1)-0.5)),MIN(MIN(MOD(A119*Calculator!$C$12/(Calculator!$D$7*150),1),1-MOD(A119*Calculator!$C$12/(Calculator!$D$7*150),1)),ABS(MOD(A119*Calculator!$C$12/(Calculator!$D$7*150),1)-0.5)),IF(INT(2*A119*Calculator!$C$12/(Calculator!$D$7*150))&gt;INT(2*A119*Calculator!$B$12/(Calculator!$D$7*150)),0,1))),1)</f>
        <v>1</v>
      </c>
      <c r="C119" s="250" t="n">
        <f aca="false">IF(Calculator!$E$13="YES",IF(A119&lt;Calculator!$G$13,0,MIN(MIN(MIN(MOD(A119*Calculator!$B$13/(Calculator!$D$7*150),1),1-MOD(A119*Calculator!$B$13/(Calculator!$D$7*150),1)),ABS(MOD(A119*Calculator!$B$13/(Calculator!$D$7*150),1)-0.5)),MIN(MIN(MOD(A119*Calculator!$C$13/(Calculator!$D$7*150),1),1-MOD(A119*Calculator!$C$13/(Calculator!$D$7*150),1)),ABS(MOD(A119*Calculator!$C$13/(Calculator!$D$7*150),1)-0.5)),IF(INT(2*A119*Calculator!$C$13/(Calculator!$D$7*150))&gt;INT(2*A119*Calculator!$B$13/(Calculator!$D$7*150)),0,1))),1)</f>
        <v>1</v>
      </c>
      <c r="D119" s="250" t="n">
        <f aca="false">IF(Calculator!$E$14="YES",IF(A119&lt;Calculator!$G$14,0,MIN(MIN(MIN(MOD(A119*Calculator!$B$14/(Calculator!$D$7*150),1),1-MOD(A119*Calculator!$B$14/(Calculator!$D$7*150),1)),ABS(MOD(A119*Calculator!$B$14/(Calculator!$D$7*150),1)-0.5)),MIN(MIN(MOD(A119*Calculator!$C$14/(Calculator!$D$7*150),1),1-MOD(A119*Calculator!$C$14/(Calculator!$D$7*150),1)),ABS(MOD(A119*Calculator!$C$14/(Calculator!$D$7*150),1)-0.5)),IF(INT(2*A119*Calculator!$C$14/(Calculator!$D$7*150))&gt;INT(2*A119*Calculator!$B$14/(Calculator!$D$7*150)),0,1))),1)</f>
        <v>1</v>
      </c>
      <c r="E119" s="250" t="n">
        <f aca="false">IF(Calculator!$E$15="YES",IF(A119&lt;Calculator!$G$15,0,MIN(MIN(MIN(MOD(A119*Calculator!$B$15/(Calculator!$D$7*150),1),1-MOD(A119*Calculator!$B$15/(Calculator!$D$7*150),1)),ABS(MOD(A119*Calculator!$B$15/(Calculator!$D$7*150),1)-0.5)),MIN(MIN(MOD(A119*Calculator!$C$15/(Calculator!$D$7*150),1),1-MOD(A119*Calculator!$C$15/(Calculator!$D$7*150),1)),ABS(MOD(A119*Calculator!$C$15/(Calculator!$D$7*150),1)-0.5)),IF(INT(2*A119*Calculator!$C$15/(Calculator!$D$7*150))&gt;INT(2*A119*Calculator!$B$15/(Calculator!$D$7*150)),0,1))),1)</f>
        <v>0.170105263157895</v>
      </c>
      <c r="F119" s="250" t="n">
        <f aca="false">IF(Calculator!$E$16="YES",IF(A119&lt;Calculator!$G$16,0,MIN(MIN(MIN(MOD(A119*Calculator!$B$16/(Calculator!$D$7*150),1),1-MOD(A119*Calculator!$B$16/(Calculator!$D$7*150),1)),ABS(MOD(A119*Calculator!$B$16/(Calculator!$D$7*150),1)-0.5)),MIN(MIN(MOD(A119*Calculator!$C$16/(Calculator!$D$7*150),1),1-MOD(A119*Calculator!$C$16/(Calculator!$D$7*150),1)),ABS(MOD(A119*Calculator!$C$16/(Calculator!$D$7*150),1)-0.5)),IF(INT(2*A119*Calculator!$C$16/(Calculator!$D$7*150))&gt;INT(2*A119*Calculator!$B$16/(Calculator!$D$7*150)),0,1))),1)</f>
        <v>1</v>
      </c>
      <c r="G119" s="250" t="n">
        <f aca="false">IF(Calculator!$E$17="YES",IF(A119&lt;Calculator!$G$17,0,MIN(MIN(MIN(MOD(A119*Calculator!$B$17/(Calculator!$D$7*150),1),1-MOD(A119*Calculator!$B$17/(Calculator!$D$7*150),1)),ABS(MOD(A119*Calculator!$B$17/(Calculator!$D$7*150),1)-0.5)),MIN(MIN(MOD(A119*Calculator!$C$17/(Calculator!$D$7*150),1),1-MOD(A119*Calculator!$C$17/(Calculator!$D$7*150),1)),ABS(MOD(A119*Calculator!$C$17/(Calculator!$D$7*150),1)-0.5)),IF(INT(2*A119*Calculator!$C$17/(Calculator!$D$7*150))&gt;INT(2*A119*Calculator!$B$17/(Calculator!$D$7*150)),0,1))),1)</f>
        <v>0.091578947368421</v>
      </c>
      <c r="H119" s="250" t="n">
        <f aca="false">IF(Calculator!$E$18="YES",IF(A119&lt;Calculator!$G$18,0,MIN(MIN(MIN(MOD(A119*Calculator!$B$18/(Calculator!$D$7*150),1),1-MOD(A119*Calculator!$B$18/(Calculator!$D$7*150),1)),ABS(MOD(A119*Calculator!$B$18/(Calculator!$D$7*150),1)-0.5)),MIN(MIN(MOD(A119*Calculator!$C$18/(Calculator!$D$7*150),1),1-MOD(A119*Calculator!$C$18/(Calculator!$D$7*150),1)),ABS(MOD(A119*Calculator!$C$18/(Calculator!$D$7*150),1)-0.5)),IF(INT(2*A119*Calculator!$C$18/(Calculator!$D$7*150))&gt;INT(2*A119*Calculator!$B$18/(Calculator!$D$7*150)),0,1))),1)</f>
        <v>1</v>
      </c>
      <c r="I119" s="250" t="n">
        <f aca="false">IF(Calculator!$E$19="YES",IF(A119&lt;Calculator!$G$19,0,MIN(MIN(MIN(MOD(A119*Calculator!$B$19/(Calculator!$D$7*150),1),1-MOD(A119*Calculator!$B$19/(Calculator!$D$7*150),1)),ABS(MOD(A119*Calculator!$B$19/(Calculator!$D$7*150),1)-0.5)),MIN(MIN(MOD(A119*Calculator!$C$19/(Calculator!$D$7*150),1),1-MOD(A119*Calculator!$C$19/(Calculator!$D$7*150),1)),ABS(MOD(A119*Calculator!$C$19/(Calculator!$D$7*150),1)-0.5)),IF(INT(2*A119*Calculator!$C$19/(Calculator!$D$7*150))&gt;INT(2*A119*Calculator!$B$19/(Calculator!$D$7*150)),0,1))),1)</f>
        <v>1</v>
      </c>
      <c r="J119" s="250" t="n">
        <f aca="false">IF(Calculator!$E$20="YES",IF(A119&lt;Calculator!$G$20,0,MIN(MIN(MIN(MOD(A119*Calculator!$B$20/(Calculator!$D$7*150),1),1-MOD(A119*Calculator!$B$20/(Calculator!$D$7*150),1)),ABS(MOD(A119*Calculator!$B$20/(Calculator!$D$7*150),1)-0.5)),MIN(MIN(MOD(A119*Calculator!$C$20/(Calculator!$D$7*150),1),1-MOD(A119*Calculator!$C$20/(Calculator!$D$7*150),1)),ABS(MOD(A119*Calculator!$C$20/(Calculator!$D$7*150),1)-0.5)),IF(INT(2*A119*Calculator!$C$20/(Calculator!$D$7*150))&gt;INT(2*A119*Calculator!$B$20/(Calculator!$D$7*150)),0,1))),1)</f>
        <v>1</v>
      </c>
      <c r="K119" s="250" t="n">
        <f aca="false">IF(Calculator!$E$21="YES",IF(A119&lt;Calculator!$G$21,0,MIN(MIN(MIN(MOD(A119*Calculator!$B$21/(Calculator!$D$7*150),1),1-MOD(A119*Calculator!$B$21/(Calculator!$D$7*150),1)),ABS(MOD(A119*Calculator!$B$21/(Calculator!$D$7*150),1)-0.5)),MIN(MIN(MOD(A119*Calculator!$C$21/(Calculator!$D$7*150),1),1-MOD(A119*Calculator!$C$21/(Calculator!$D$7*150),1)),ABS(MOD(A119*Calculator!$C$21/(Calculator!$D$7*150),1)-0.5)),IF(INT(2*A119*Calculator!$C$21/(Calculator!$D$7*150))&gt;INT(2*A119*Calculator!$B$21/(Calculator!$D$7*150)),0,1))),1)</f>
        <v>1</v>
      </c>
      <c r="L119" s="250" t="n">
        <f aca="false">IF(Calculator!$E$22="YES",IF(A119&lt;Calculator!$G$22,0,MIN(MIN(MIN(MOD(A119*Calculator!$B$22/(Calculator!$D$7*150),1),1-MOD(A119*Calculator!$B$22/(Calculator!$D$7*150),1)),ABS(MOD(A119*Calculator!$B$22/(Calculator!$D$7*150),1)-0.5)),MIN(MIN(MOD(A119*Calculator!$C$22/(Calculator!$D$7*150),1),1-MOD(A119*Calculator!$C$22/(Calculator!$D$7*150),1)),ABS(MOD(A119*Calculator!$C$22/(Calculator!$D$7*150),1)-0.5)),IF(INT(2*A119*Calculator!$C$22/(Calculator!$D$7*150))&gt;INT(2*A119*Calculator!$B$22/(Calculator!$D$7*150)),0,1))),1)</f>
        <v>1</v>
      </c>
      <c r="M119" s="250" t="n">
        <f aca="false">MIN(B119:L119)</f>
        <v>0.091578947368421</v>
      </c>
      <c r="N119" s="250" t="n">
        <f aca="false">SUMPRODUCT(($M$7:$M$557&gt;M119)*1)+SUMPRODUCT(($M$7:$M$557=M119)*(ROW($M$7:$M$557)&lt;ROW(M119)))+1</f>
        <v>109</v>
      </c>
      <c r="O119" s="250" t="str">
        <f aca="false">IF(M119&gt;=0.13,"★★★ EXCELLENT",IF(M119&gt;=0.12,"★★  GOOD",IF(M119&gt;=0.07,"★  FAIR",IF(M119&gt;=0.025,"⚠  MARGINAL","✗  AVOID"))))</f>
        <v>★  FAIR</v>
      </c>
    </row>
    <row r="120" customFormat="false" ht="15" hidden="false" customHeight="true" outlineLevel="0" collapsed="false">
      <c r="A120" s="251" t="n">
        <v>16.3</v>
      </c>
      <c r="B120" s="252" t="n">
        <f aca="false">IF(Calculator!$E$12="YES",IF(A120&lt;Calculator!$G$12,0,MIN(MIN(MIN(MOD(A120*Calculator!$B$12/(Calculator!$D$7*150),1),1-MOD(A120*Calculator!$B$12/(Calculator!$D$7*150),1)),ABS(MOD(A120*Calculator!$B$12/(Calculator!$D$7*150),1)-0.5)),MIN(MIN(MOD(A120*Calculator!$C$12/(Calculator!$D$7*150),1),1-MOD(A120*Calculator!$C$12/(Calculator!$D$7*150),1)),ABS(MOD(A120*Calculator!$C$12/(Calculator!$D$7*150),1)-0.5)),IF(INT(2*A120*Calculator!$C$12/(Calculator!$D$7*150))&gt;INT(2*A120*Calculator!$B$12/(Calculator!$D$7*150)),0,1))),1)</f>
        <v>1</v>
      </c>
      <c r="C120" s="252" t="n">
        <f aca="false">IF(Calculator!$E$13="YES",IF(A120&lt;Calculator!$G$13,0,MIN(MIN(MIN(MOD(A120*Calculator!$B$13/(Calculator!$D$7*150),1),1-MOD(A120*Calculator!$B$13/(Calculator!$D$7*150),1)),ABS(MOD(A120*Calculator!$B$13/(Calculator!$D$7*150),1)-0.5)),MIN(MIN(MOD(A120*Calculator!$C$13/(Calculator!$D$7*150),1),1-MOD(A120*Calculator!$C$13/(Calculator!$D$7*150),1)),ABS(MOD(A120*Calculator!$C$13/(Calculator!$D$7*150),1)-0.5)),IF(INT(2*A120*Calculator!$C$13/(Calculator!$D$7*150))&gt;INT(2*A120*Calculator!$B$13/(Calculator!$D$7*150)),0,1))),1)</f>
        <v>1</v>
      </c>
      <c r="D120" s="252" t="n">
        <f aca="false">IF(Calculator!$E$14="YES",IF(A120&lt;Calculator!$G$14,0,MIN(MIN(MIN(MOD(A120*Calculator!$B$14/(Calculator!$D$7*150),1),1-MOD(A120*Calculator!$B$14/(Calculator!$D$7*150),1)),ABS(MOD(A120*Calculator!$B$14/(Calculator!$D$7*150),1)-0.5)),MIN(MIN(MOD(A120*Calculator!$C$14/(Calculator!$D$7*150),1),1-MOD(A120*Calculator!$C$14/(Calculator!$D$7*150),1)),ABS(MOD(A120*Calculator!$C$14/(Calculator!$D$7*150),1)-0.5)),IF(INT(2*A120*Calculator!$C$14/(Calculator!$D$7*150))&gt;INT(2*A120*Calculator!$B$14/(Calculator!$D$7*150)),0,1))),1)</f>
        <v>1</v>
      </c>
      <c r="E120" s="252" t="n">
        <f aca="false">IF(Calculator!$E$15="YES",IF(A120&lt;Calculator!$G$15,0,MIN(MIN(MIN(MOD(A120*Calculator!$B$15/(Calculator!$D$7*150),1),1-MOD(A120*Calculator!$B$15/(Calculator!$D$7*150),1)),ABS(MOD(A120*Calculator!$B$15/(Calculator!$D$7*150),1)-0.5)),MIN(MIN(MOD(A120*Calculator!$C$15/(Calculator!$D$7*150),1),1-MOD(A120*Calculator!$C$15/(Calculator!$D$7*150),1)),ABS(MOD(A120*Calculator!$C$15/(Calculator!$D$7*150),1)-0.5)),IF(INT(2*A120*Calculator!$C$15/(Calculator!$D$7*150))&gt;INT(2*A120*Calculator!$B$15/(Calculator!$D$7*150)),0,1))),1)</f>
        <v>0.164982456140351</v>
      </c>
      <c r="F120" s="252" t="n">
        <f aca="false">IF(Calculator!$E$16="YES",IF(A120&lt;Calculator!$G$16,0,MIN(MIN(MIN(MOD(A120*Calculator!$B$16/(Calculator!$D$7*150),1),1-MOD(A120*Calculator!$B$16/(Calculator!$D$7*150),1)),ABS(MOD(A120*Calculator!$B$16/(Calculator!$D$7*150),1)-0.5)),MIN(MIN(MOD(A120*Calculator!$C$16/(Calculator!$D$7*150),1),1-MOD(A120*Calculator!$C$16/(Calculator!$D$7*150),1)),ABS(MOD(A120*Calculator!$C$16/(Calculator!$D$7*150),1)-0.5)),IF(INT(2*A120*Calculator!$C$16/(Calculator!$D$7*150))&gt;INT(2*A120*Calculator!$B$16/(Calculator!$D$7*150)),0,1))),1)</f>
        <v>1</v>
      </c>
      <c r="G120" s="252" t="n">
        <f aca="false">IF(Calculator!$E$17="YES",IF(A120&lt;Calculator!$G$17,0,MIN(MIN(MIN(MOD(A120*Calculator!$B$17/(Calculator!$D$7*150),1),1-MOD(A120*Calculator!$B$17/(Calculator!$D$7*150),1)),ABS(MOD(A120*Calculator!$B$17/(Calculator!$D$7*150),1)-0.5)),MIN(MIN(MOD(A120*Calculator!$C$17/(Calculator!$D$7*150),1),1-MOD(A120*Calculator!$C$17/(Calculator!$D$7*150),1)),ABS(MOD(A120*Calculator!$C$17/(Calculator!$D$7*150),1)-0.5)),IF(INT(2*A120*Calculator!$C$17/(Calculator!$D$7*150))&gt;INT(2*A120*Calculator!$B$17/(Calculator!$D$7*150)),0,1))),1)</f>
        <v>0.10140350877193</v>
      </c>
      <c r="H120" s="252" t="n">
        <f aca="false">IF(Calculator!$E$18="YES",IF(A120&lt;Calculator!$G$18,0,MIN(MIN(MIN(MOD(A120*Calculator!$B$18/(Calculator!$D$7*150),1),1-MOD(A120*Calculator!$B$18/(Calculator!$D$7*150),1)),ABS(MOD(A120*Calculator!$B$18/(Calculator!$D$7*150),1)-0.5)),MIN(MIN(MOD(A120*Calculator!$C$18/(Calculator!$D$7*150),1),1-MOD(A120*Calculator!$C$18/(Calculator!$D$7*150),1)),ABS(MOD(A120*Calculator!$C$18/(Calculator!$D$7*150),1)-0.5)),IF(INT(2*A120*Calculator!$C$18/(Calculator!$D$7*150))&gt;INT(2*A120*Calculator!$B$18/(Calculator!$D$7*150)),0,1))),1)</f>
        <v>1</v>
      </c>
      <c r="I120" s="252" t="n">
        <f aca="false">IF(Calculator!$E$19="YES",IF(A120&lt;Calculator!$G$19,0,MIN(MIN(MIN(MOD(A120*Calculator!$B$19/(Calculator!$D$7*150),1),1-MOD(A120*Calculator!$B$19/(Calculator!$D$7*150),1)),ABS(MOD(A120*Calculator!$B$19/(Calculator!$D$7*150),1)-0.5)),MIN(MIN(MOD(A120*Calculator!$C$19/(Calculator!$D$7*150),1),1-MOD(A120*Calculator!$C$19/(Calculator!$D$7*150),1)),ABS(MOD(A120*Calculator!$C$19/(Calculator!$D$7*150),1)-0.5)),IF(INT(2*A120*Calculator!$C$19/(Calculator!$D$7*150))&gt;INT(2*A120*Calculator!$B$19/(Calculator!$D$7*150)),0,1))),1)</f>
        <v>1</v>
      </c>
      <c r="J120" s="252" t="n">
        <f aca="false">IF(Calculator!$E$20="YES",IF(A120&lt;Calculator!$G$20,0,MIN(MIN(MIN(MOD(A120*Calculator!$B$20/(Calculator!$D$7*150),1),1-MOD(A120*Calculator!$B$20/(Calculator!$D$7*150),1)),ABS(MOD(A120*Calculator!$B$20/(Calculator!$D$7*150),1)-0.5)),MIN(MIN(MOD(A120*Calculator!$C$20/(Calculator!$D$7*150),1),1-MOD(A120*Calculator!$C$20/(Calculator!$D$7*150),1)),ABS(MOD(A120*Calculator!$C$20/(Calculator!$D$7*150),1)-0.5)),IF(INT(2*A120*Calculator!$C$20/(Calculator!$D$7*150))&gt;INT(2*A120*Calculator!$B$20/(Calculator!$D$7*150)),0,1))),1)</f>
        <v>1</v>
      </c>
      <c r="K120" s="252" t="n">
        <f aca="false">IF(Calculator!$E$21="YES",IF(A120&lt;Calculator!$G$21,0,MIN(MIN(MIN(MOD(A120*Calculator!$B$21/(Calculator!$D$7*150),1),1-MOD(A120*Calculator!$B$21/(Calculator!$D$7*150),1)),ABS(MOD(A120*Calculator!$B$21/(Calculator!$D$7*150),1)-0.5)),MIN(MIN(MOD(A120*Calculator!$C$21/(Calculator!$D$7*150),1),1-MOD(A120*Calculator!$C$21/(Calculator!$D$7*150),1)),ABS(MOD(A120*Calculator!$C$21/(Calculator!$D$7*150),1)-0.5)),IF(INT(2*A120*Calculator!$C$21/(Calculator!$D$7*150))&gt;INT(2*A120*Calculator!$B$21/(Calculator!$D$7*150)),0,1))),1)</f>
        <v>1</v>
      </c>
      <c r="L120" s="252" t="n">
        <f aca="false">IF(Calculator!$E$22="YES",IF(A120&lt;Calculator!$G$22,0,MIN(MIN(MIN(MOD(A120*Calculator!$B$22/(Calculator!$D$7*150),1),1-MOD(A120*Calculator!$B$22/(Calculator!$D$7*150),1)),ABS(MOD(A120*Calculator!$B$22/(Calculator!$D$7*150),1)-0.5)),MIN(MIN(MOD(A120*Calculator!$C$22/(Calculator!$D$7*150),1),1-MOD(A120*Calculator!$C$22/(Calculator!$D$7*150),1)),ABS(MOD(A120*Calculator!$C$22/(Calculator!$D$7*150),1)-0.5)),IF(INT(2*A120*Calculator!$C$22/(Calculator!$D$7*150))&gt;INT(2*A120*Calculator!$B$22/(Calculator!$D$7*150)),0,1))),1)</f>
        <v>1</v>
      </c>
      <c r="M120" s="252" t="n">
        <f aca="false">MIN(B120:L120)</f>
        <v>0.10140350877193</v>
      </c>
      <c r="N120" s="252" t="n">
        <f aca="false">SUMPRODUCT(($M$7:$M$557&gt;M120)*1)+SUMPRODUCT(($M$7:$M$557=M120)*(ROW($M$7:$M$557)&lt;ROW(M120)))+1</f>
        <v>83</v>
      </c>
      <c r="O120" s="252" t="str">
        <f aca="false">IF(M120&gt;=0.13,"★★★ EXCELLENT",IF(M120&gt;=0.12,"★★  GOOD",IF(M120&gt;=0.07,"★  FAIR",IF(M120&gt;=0.025,"⚠  MARGINAL","✗  AVOID"))))</f>
        <v>★  FAIR</v>
      </c>
    </row>
    <row r="121" customFormat="false" ht="15" hidden="false" customHeight="true" outlineLevel="0" collapsed="false">
      <c r="A121" s="249" t="n">
        <v>16.4</v>
      </c>
      <c r="B121" s="250" t="n">
        <f aca="false">IF(Calculator!$E$12="YES",IF(A121&lt;Calculator!$G$12,0,MIN(MIN(MIN(MOD(A121*Calculator!$B$12/(Calculator!$D$7*150),1),1-MOD(A121*Calculator!$B$12/(Calculator!$D$7*150),1)),ABS(MOD(A121*Calculator!$B$12/(Calculator!$D$7*150),1)-0.5)),MIN(MIN(MOD(A121*Calculator!$C$12/(Calculator!$D$7*150),1),1-MOD(A121*Calculator!$C$12/(Calculator!$D$7*150),1)),ABS(MOD(A121*Calculator!$C$12/(Calculator!$D$7*150),1)-0.5)),IF(INT(2*A121*Calculator!$C$12/(Calculator!$D$7*150))&gt;INT(2*A121*Calculator!$B$12/(Calculator!$D$7*150)),0,1))),1)</f>
        <v>1</v>
      </c>
      <c r="C121" s="250" t="n">
        <f aca="false">IF(Calculator!$E$13="YES",IF(A121&lt;Calculator!$G$13,0,MIN(MIN(MIN(MOD(A121*Calculator!$B$13/(Calculator!$D$7*150),1),1-MOD(A121*Calculator!$B$13/(Calculator!$D$7*150),1)),ABS(MOD(A121*Calculator!$B$13/(Calculator!$D$7*150),1)-0.5)),MIN(MIN(MOD(A121*Calculator!$C$13/(Calculator!$D$7*150),1),1-MOD(A121*Calculator!$C$13/(Calculator!$D$7*150),1)),ABS(MOD(A121*Calculator!$C$13/(Calculator!$D$7*150),1)-0.5)),IF(INT(2*A121*Calculator!$C$13/(Calculator!$D$7*150))&gt;INT(2*A121*Calculator!$B$13/(Calculator!$D$7*150)),0,1))),1)</f>
        <v>1</v>
      </c>
      <c r="D121" s="250" t="n">
        <f aca="false">IF(Calculator!$E$14="YES",IF(A121&lt;Calculator!$G$14,0,MIN(MIN(MIN(MOD(A121*Calculator!$B$14/(Calculator!$D$7*150),1),1-MOD(A121*Calculator!$B$14/(Calculator!$D$7*150),1)),ABS(MOD(A121*Calculator!$B$14/(Calculator!$D$7*150),1)-0.5)),MIN(MIN(MOD(A121*Calculator!$C$14/(Calculator!$D$7*150),1),1-MOD(A121*Calculator!$C$14/(Calculator!$D$7*150),1)),ABS(MOD(A121*Calculator!$C$14/(Calculator!$D$7*150),1)-0.5)),IF(INT(2*A121*Calculator!$C$14/(Calculator!$D$7*150))&gt;INT(2*A121*Calculator!$B$14/(Calculator!$D$7*150)),0,1))),1)</f>
        <v>1</v>
      </c>
      <c r="E121" s="250" t="n">
        <f aca="false">IF(Calculator!$E$15="YES",IF(A121&lt;Calculator!$G$15,0,MIN(MIN(MIN(MOD(A121*Calculator!$B$15/(Calculator!$D$7*150),1),1-MOD(A121*Calculator!$B$15/(Calculator!$D$7*150),1)),ABS(MOD(A121*Calculator!$B$15/(Calculator!$D$7*150),1)-0.5)),MIN(MIN(MOD(A121*Calculator!$C$15/(Calculator!$D$7*150),1),1-MOD(A121*Calculator!$C$15/(Calculator!$D$7*150),1)),ABS(MOD(A121*Calculator!$C$15/(Calculator!$D$7*150),1)-0.5)),IF(INT(2*A121*Calculator!$C$15/(Calculator!$D$7*150))&gt;INT(2*A121*Calculator!$B$15/(Calculator!$D$7*150)),0,1))),1)</f>
        <v>0.159859649122807</v>
      </c>
      <c r="F121" s="250" t="n">
        <f aca="false">IF(Calculator!$E$16="YES",IF(A121&lt;Calculator!$G$16,0,MIN(MIN(MIN(MOD(A121*Calculator!$B$16/(Calculator!$D$7*150),1),1-MOD(A121*Calculator!$B$16/(Calculator!$D$7*150),1)),ABS(MOD(A121*Calculator!$B$16/(Calculator!$D$7*150),1)-0.5)),MIN(MIN(MOD(A121*Calculator!$C$16/(Calculator!$D$7*150),1),1-MOD(A121*Calculator!$C$16/(Calculator!$D$7*150),1)),ABS(MOD(A121*Calculator!$C$16/(Calculator!$D$7*150),1)-0.5)),IF(INT(2*A121*Calculator!$C$16/(Calculator!$D$7*150))&gt;INT(2*A121*Calculator!$B$16/(Calculator!$D$7*150)),0,1))),1)</f>
        <v>1</v>
      </c>
      <c r="G121" s="250" t="n">
        <f aca="false">IF(Calculator!$E$17="YES",IF(A121&lt;Calculator!$G$17,0,MIN(MIN(MIN(MOD(A121*Calculator!$B$17/(Calculator!$D$7*150),1),1-MOD(A121*Calculator!$B$17/(Calculator!$D$7*150),1)),ABS(MOD(A121*Calculator!$B$17/(Calculator!$D$7*150),1)-0.5)),MIN(MIN(MOD(A121*Calculator!$C$17/(Calculator!$D$7*150),1),1-MOD(A121*Calculator!$C$17/(Calculator!$D$7*150),1)),ABS(MOD(A121*Calculator!$C$17/(Calculator!$D$7*150),1)-0.5)),IF(INT(2*A121*Calculator!$C$17/(Calculator!$D$7*150))&gt;INT(2*A121*Calculator!$B$17/(Calculator!$D$7*150)),0,1))),1)</f>
        <v>0.111228070175438</v>
      </c>
      <c r="H121" s="250" t="n">
        <f aca="false">IF(Calculator!$E$18="YES",IF(A121&lt;Calculator!$G$18,0,MIN(MIN(MIN(MOD(A121*Calculator!$B$18/(Calculator!$D$7*150),1),1-MOD(A121*Calculator!$B$18/(Calculator!$D$7*150),1)),ABS(MOD(A121*Calculator!$B$18/(Calculator!$D$7*150),1)-0.5)),MIN(MIN(MOD(A121*Calculator!$C$18/(Calculator!$D$7*150),1),1-MOD(A121*Calculator!$C$18/(Calculator!$D$7*150),1)),ABS(MOD(A121*Calculator!$C$18/(Calculator!$D$7*150),1)-0.5)),IF(INT(2*A121*Calculator!$C$18/(Calculator!$D$7*150))&gt;INT(2*A121*Calculator!$B$18/(Calculator!$D$7*150)),0,1))),1)</f>
        <v>1</v>
      </c>
      <c r="I121" s="250" t="n">
        <f aca="false">IF(Calculator!$E$19="YES",IF(A121&lt;Calculator!$G$19,0,MIN(MIN(MIN(MOD(A121*Calculator!$B$19/(Calculator!$D$7*150),1),1-MOD(A121*Calculator!$B$19/(Calculator!$D$7*150),1)),ABS(MOD(A121*Calculator!$B$19/(Calculator!$D$7*150),1)-0.5)),MIN(MIN(MOD(A121*Calculator!$C$19/(Calculator!$D$7*150),1),1-MOD(A121*Calculator!$C$19/(Calculator!$D$7*150),1)),ABS(MOD(A121*Calculator!$C$19/(Calculator!$D$7*150),1)-0.5)),IF(INT(2*A121*Calculator!$C$19/(Calculator!$D$7*150))&gt;INT(2*A121*Calculator!$B$19/(Calculator!$D$7*150)),0,1))),1)</f>
        <v>1</v>
      </c>
      <c r="J121" s="250" t="n">
        <f aca="false">IF(Calculator!$E$20="YES",IF(A121&lt;Calculator!$G$20,0,MIN(MIN(MIN(MOD(A121*Calculator!$B$20/(Calculator!$D$7*150),1),1-MOD(A121*Calculator!$B$20/(Calculator!$D$7*150),1)),ABS(MOD(A121*Calculator!$B$20/(Calculator!$D$7*150),1)-0.5)),MIN(MIN(MOD(A121*Calculator!$C$20/(Calculator!$D$7*150),1),1-MOD(A121*Calculator!$C$20/(Calculator!$D$7*150),1)),ABS(MOD(A121*Calculator!$C$20/(Calculator!$D$7*150),1)-0.5)),IF(INT(2*A121*Calculator!$C$20/(Calculator!$D$7*150))&gt;INT(2*A121*Calculator!$B$20/(Calculator!$D$7*150)),0,1))),1)</f>
        <v>1</v>
      </c>
      <c r="K121" s="250" t="n">
        <f aca="false">IF(Calculator!$E$21="YES",IF(A121&lt;Calculator!$G$21,0,MIN(MIN(MIN(MOD(A121*Calculator!$B$21/(Calculator!$D$7*150),1),1-MOD(A121*Calculator!$B$21/(Calculator!$D$7*150),1)),ABS(MOD(A121*Calculator!$B$21/(Calculator!$D$7*150),1)-0.5)),MIN(MIN(MOD(A121*Calculator!$C$21/(Calculator!$D$7*150),1),1-MOD(A121*Calculator!$C$21/(Calculator!$D$7*150),1)),ABS(MOD(A121*Calculator!$C$21/(Calculator!$D$7*150),1)-0.5)),IF(INT(2*A121*Calculator!$C$21/(Calculator!$D$7*150))&gt;INT(2*A121*Calculator!$B$21/(Calculator!$D$7*150)),0,1))),1)</f>
        <v>1</v>
      </c>
      <c r="L121" s="250" t="n">
        <f aca="false">IF(Calculator!$E$22="YES",IF(A121&lt;Calculator!$G$22,0,MIN(MIN(MIN(MOD(A121*Calculator!$B$22/(Calculator!$D$7*150),1),1-MOD(A121*Calculator!$B$22/(Calculator!$D$7*150),1)),ABS(MOD(A121*Calculator!$B$22/(Calculator!$D$7*150),1)-0.5)),MIN(MIN(MOD(A121*Calculator!$C$22/(Calculator!$D$7*150),1),1-MOD(A121*Calculator!$C$22/(Calculator!$D$7*150),1)),ABS(MOD(A121*Calculator!$C$22/(Calculator!$D$7*150),1)-0.5)),IF(INT(2*A121*Calculator!$C$22/(Calculator!$D$7*150))&gt;INT(2*A121*Calculator!$B$22/(Calculator!$D$7*150)),0,1))),1)</f>
        <v>1</v>
      </c>
      <c r="M121" s="250" t="n">
        <f aca="false">MIN(B121:L121)</f>
        <v>0.111228070175438</v>
      </c>
      <c r="N121" s="250" t="n">
        <f aca="false">SUMPRODUCT(($M$7:$M$557&gt;M121)*1)+SUMPRODUCT(($M$7:$M$557=M121)*(ROW($M$7:$M$557)&lt;ROW(M121)))+1</f>
        <v>59</v>
      </c>
      <c r="O121" s="250" t="str">
        <f aca="false">IF(M121&gt;=0.13,"★★★ EXCELLENT",IF(M121&gt;=0.12,"★★  GOOD",IF(M121&gt;=0.07,"★  FAIR",IF(M121&gt;=0.025,"⚠  MARGINAL","✗  AVOID"))))</f>
        <v>★  FAIR</v>
      </c>
    </row>
    <row r="122" customFormat="false" ht="15" hidden="false" customHeight="true" outlineLevel="0" collapsed="false">
      <c r="A122" s="251" t="n">
        <v>16.5</v>
      </c>
      <c r="B122" s="252" t="n">
        <f aca="false">IF(Calculator!$E$12="YES",IF(A122&lt;Calculator!$G$12,0,MIN(MIN(MIN(MOD(A122*Calculator!$B$12/(Calculator!$D$7*150),1),1-MOD(A122*Calculator!$B$12/(Calculator!$D$7*150),1)),ABS(MOD(A122*Calculator!$B$12/(Calculator!$D$7*150),1)-0.5)),MIN(MIN(MOD(A122*Calculator!$C$12/(Calculator!$D$7*150),1),1-MOD(A122*Calculator!$C$12/(Calculator!$D$7*150),1)),ABS(MOD(A122*Calculator!$C$12/(Calculator!$D$7*150),1)-0.5)),IF(INT(2*A122*Calculator!$C$12/(Calculator!$D$7*150))&gt;INT(2*A122*Calculator!$B$12/(Calculator!$D$7*150)),0,1))),1)</f>
        <v>1</v>
      </c>
      <c r="C122" s="252" t="n">
        <f aca="false">IF(Calculator!$E$13="YES",IF(A122&lt;Calculator!$G$13,0,MIN(MIN(MIN(MOD(A122*Calculator!$B$13/(Calculator!$D$7*150),1),1-MOD(A122*Calculator!$B$13/(Calculator!$D$7*150),1)),ABS(MOD(A122*Calculator!$B$13/(Calculator!$D$7*150),1)-0.5)),MIN(MIN(MOD(A122*Calculator!$C$13/(Calculator!$D$7*150),1),1-MOD(A122*Calculator!$C$13/(Calculator!$D$7*150),1)),ABS(MOD(A122*Calculator!$C$13/(Calculator!$D$7*150),1)-0.5)),IF(INT(2*A122*Calculator!$C$13/(Calculator!$D$7*150))&gt;INT(2*A122*Calculator!$B$13/(Calculator!$D$7*150)),0,1))),1)</f>
        <v>1</v>
      </c>
      <c r="D122" s="252" t="n">
        <f aca="false">IF(Calculator!$E$14="YES",IF(A122&lt;Calculator!$G$14,0,MIN(MIN(MIN(MOD(A122*Calculator!$B$14/(Calculator!$D$7*150),1),1-MOD(A122*Calculator!$B$14/(Calculator!$D$7*150),1)),ABS(MOD(A122*Calculator!$B$14/(Calculator!$D$7*150),1)-0.5)),MIN(MIN(MOD(A122*Calculator!$C$14/(Calculator!$D$7*150),1),1-MOD(A122*Calculator!$C$14/(Calculator!$D$7*150),1)),ABS(MOD(A122*Calculator!$C$14/(Calculator!$D$7*150),1)-0.5)),IF(INT(2*A122*Calculator!$C$14/(Calculator!$D$7*150))&gt;INT(2*A122*Calculator!$B$14/(Calculator!$D$7*150)),0,1))),1)</f>
        <v>1</v>
      </c>
      <c r="E122" s="252" t="n">
        <f aca="false">IF(Calculator!$E$15="YES",IF(A122&lt;Calculator!$G$15,0,MIN(MIN(MIN(MOD(A122*Calculator!$B$15/(Calculator!$D$7*150),1),1-MOD(A122*Calculator!$B$15/(Calculator!$D$7*150),1)),ABS(MOD(A122*Calculator!$B$15/(Calculator!$D$7*150),1)-0.5)),MIN(MIN(MOD(A122*Calculator!$C$15/(Calculator!$D$7*150),1),1-MOD(A122*Calculator!$C$15/(Calculator!$D$7*150),1)),ABS(MOD(A122*Calculator!$C$15/(Calculator!$D$7*150),1)-0.5)),IF(INT(2*A122*Calculator!$C$15/(Calculator!$D$7*150))&gt;INT(2*A122*Calculator!$B$15/(Calculator!$D$7*150)),0,1))),1)</f>
        <v>0.154736842105263</v>
      </c>
      <c r="F122" s="252" t="n">
        <f aca="false">IF(Calculator!$E$16="YES",IF(A122&lt;Calculator!$G$16,0,MIN(MIN(MIN(MOD(A122*Calculator!$B$16/(Calculator!$D$7*150),1),1-MOD(A122*Calculator!$B$16/(Calculator!$D$7*150),1)),ABS(MOD(A122*Calculator!$B$16/(Calculator!$D$7*150),1)-0.5)),MIN(MIN(MOD(A122*Calculator!$C$16/(Calculator!$D$7*150),1),1-MOD(A122*Calculator!$C$16/(Calculator!$D$7*150),1)),ABS(MOD(A122*Calculator!$C$16/(Calculator!$D$7*150),1)-0.5)),IF(INT(2*A122*Calculator!$C$16/(Calculator!$D$7*150))&gt;INT(2*A122*Calculator!$B$16/(Calculator!$D$7*150)),0,1))),1)</f>
        <v>1</v>
      </c>
      <c r="G122" s="252" t="n">
        <f aca="false">IF(Calculator!$E$17="YES",IF(A122&lt;Calculator!$G$17,0,MIN(MIN(MIN(MOD(A122*Calculator!$B$17/(Calculator!$D$7*150),1),1-MOD(A122*Calculator!$B$17/(Calculator!$D$7*150),1)),ABS(MOD(A122*Calculator!$B$17/(Calculator!$D$7*150),1)-0.5)),MIN(MIN(MOD(A122*Calculator!$C$17/(Calculator!$D$7*150),1),1-MOD(A122*Calculator!$C$17/(Calculator!$D$7*150),1)),ABS(MOD(A122*Calculator!$C$17/(Calculator!$D$7*150),1)-0.5)),IF(INT(2*A122*Calculator!$C$17/(Calculator!$D$7*150))&gt;INT(2*A122*Calculator!$B$17/(Calculator!$D$7*150)),0,1))),1)</f>
        <v>0.121052631578947</v>
      </c>
      <c r="H122" s="252" t="n">
        <f aca="false">IF(Calculator!$E$18="YES",IF(A122&lt;Calculator!$G$18,0,MIN(MIN(MIN(MOD(A122*Calculator!$B$18/(Calculator!$D$7*150),1),1-MOD(A122*Calculator!$B$18/(Calculator!$D$7*150),1)),ABS(MOD(A122*Calculator!$B$18/(Calculator!$D$7*150),1)-0.5)),MIN(MIN(MOD(A122*Calculator!$C$18/(Calculator!$D$7*150),1),1-MOD(A122*Calculator!$C$18/(Calculator!$D$7*150),1)),ABS(MOD(A122*Calculator!$C$18/(Calculator!$D$7*150),1)-0.5)),IF(INT(2*A122*Calculator!$C$18/(Calculator!$D$7*150))&gt;INT(2*A122*Calculator!$B$18/(Calculator!$D$7*150)),0,1))),1)</f>
        <v>1</v>
      </c>
      <c r="I122" s="252" t="n">
        <f aca="false">IF(Calculator!$E$19="YES",IF(A122&lt;Calculator!$G$19,0,MIN(MIN(MIN(MOD(A122*Calculator!$B$19/(Calculator!$D$7*150),1),1-MOD(A122*Calculator!$B$19/(Calculator!$D$7*150),1)),ABS(MOD(A122*Calculator!$B$19/(Calculator!$D$7*150),1)-0.5)),MIN(MIN(MOD(A122*Calculator!$C$19/(Calculator!$D$7*150),1),1-MOD(A122*Calculator!$C$19/(Calculator!$D$7*150),1)),ABS(MOD(A122*Calculator!$C$19/(Calculator!$D$7*150),1)-0.5)),IF(INT(2*A122*Calculator!$C$19/(Calculator!$D$7*150))&gt;INT(2*A122*Calculator!$B$19/(Calculator!$D$7*150)),0,1))),1)</f>
        <v>1</v>
      </c>
      <c r="J122" s="252" t="n">
        <f aca="false">IF(Calculator!$E$20="YES",IF(A122&lt;Calculator!$G$20,0,MIN(MIN(MIN(MOD(A122*Calculator!$B$20/(Calculator!$D$7*150),1),1-MOD(A122*Calculator!$B$20/(Calculator!$D$7*150),1)),ABS(MOD(A122*Calculator!$B$20/(Calculator!$D$7*150),1)-0.5)),MIN(MIN(MOD(A122*Calculator!$C$20/(Calculator!$D$7*150),1),1-MOD(A122*Calculator!$C$20/(Calculator!$D$7*150),1)),ABS(MOD(A122*Calculator!$C$20/(Calculator!$D$7*150),1)-0.5)),IF(INT(2*A122*Calculator!$C$20/(Calculator!$D$7*150))&gt;INT(2*A122*Calculator!$B$20/(Calculator!$D$7*150)),0,1))),1)</f>
        <v>1</v>
      </c>
      <c r="K122" s="252" t="n">
        <f aca="false">IF(Calculator!$E$21="YES",IF(A122&lt;Calculator!$G$21,0,MIN(MIN(MIN(MOD(A122*Calculator!$B$21/(Calculator!$D$7*150),1),1-MOD(A122*Calculator!$B$21/(Calculator!$D$7*150),1)),ABS(MOD(A122*Calculator!$B$21/(Calculator!$D$7*150),1)-0.5)),MIN(MIN(MOD(A122*Calculator!$C$21/(Calculator!$D$7*150),1),1-MOD(A122*Calculator!$C$21/(Calculator!$D$7*150),1)),ABS(MOD(A122*Calculator!$C$21/(Calculator!$D$7*150),1)-0.5)),IF(INT(2*A122*Calculator!$C$21/(Calculator!$D$7*150))&gt;INT(2*A122*Calculator!$B$21/(Calculator!$D$7*150)),0,1))),1)</f>
        <v>1</v>
      </c>
      <c r="L122" s="252" t="n">
        <f aca="false">IF(Calculator!$E$22="YES",IF(A122&lt;Calculator!$G$22,0,MIN(MIN(MIN(MOD(A122*Calculator!$B$22/(Calculator!$D$7*150),1),1-MOD(A122*Calculator!$B$22/(Calculator!$D$7*150),1)),ABS(MOD(A122*Calculator!$B$22/(Calculator!$D$7*150),1)-0.5)),MIN(MIN(MOD(A122*Calculator!$C$22/(Calculator!$D$7*150),1),1-MOD(A122*Calculator!$C$22/(Calculator!$D$7*150),1)),ABS(MOD(A122*Calculator!$C$22/(Calculator!$D$7*150),1)-0.5)),IF(INT(2*A122*Calculator!$C$22/(Calculator!$D$7*150))&gt;INT(2*A122*Calculator!$B$22/(Calculator!$D$7*150)),0,1))),1)</f>
        <v>1</v>
      </c>
      <c r="M122" s="252" t="n">
        <f aca="false">MIN(B122:L122)</f>
        <v>0.121052631578947</v>
      </c>
      <c r="N122" s="252" t="n">
        <f aca="false">SUMPRODUCT(($M$7:$M$557&gt;M122)*1)+SUMPRODUCT(($M$7:$M$557=M122)*(ROW($M$7:$M$557)&lt;ROW(M122)))+1</f>
        <v>37</v>
      </c>
      <c r="O122" s="252" t="str">
        <f aca="false">IF(M122&gt;=0.13,"★★★ EXCELLENT",IF(M122&gt;=0.12,"★★  GOOD",IF(M122&gt;=0.07,"★  FAIR",IF(M122&gt;=0.025,"⚠  MARGINAL","✗  AVOID"))))</f>
        <v>★★  GOOD</v>
      </c>
    </row>
    <row r="123" customFormat="false" ht="15" hidden="false" customHeight="true" outlineLevel="0" collapsed="false">
      <c r="A123" s="249" t="n">
        <v>16.6</v>
      </c>
      <c r="B123" s="250" t="n">
        <f aca="false">IF(Calculator!$E$12="YES",IF(A123&lt;Calculator!$G$12,0,MIN(MIN(MIN(MOD(A123*Calculator!$B$12/(Calculator!$D$7*150),1),1-MOD(A123*Calculator!$B$12/(Calculator!$D$7*150),1)),ABS(MOD(A123*Calculator!$B$12/(Calculator!$D$7*150),1)-0.5)),MIN(MIN(MOD(A123*Calculator!$C$12/(Calculator!$D$7*150),1),1-MOD(A123*Calculator!$C$12/(Calculator!$D$7*150),1)),ABS(MOD(A123*Calculator!$C$12/(Calculator!$D$7*150),1)-0.5)),IF(INT(2*A123*Calculator!$C$12/(Calculator!$D$7*150))&gt;INT(2*A123*Calculator!$B$12/(Calculator!$D$7*150)),0,1))),1)</f>
        <v>1</v>
      </c>
      <c r="C123" s="250" t="n">
        <f aca="false">IF(Calculator!$E$13="YES",IF(A123&lt;Calculator!$G$13,0,MIN(MIN(MIN(MOD(A123*Calculator!$B$13/(Calculator!$D$7*150),1),1-MOD(A123*Calculator!$B$13/(Calculator!$D$7*150),1)),ABS(MOD(A123*Calculator!$B$13/(Calculator!$D$7*150),1)-0.5)),MIN(MIN(MOD(A123*Calculator!$C$13/(Calculator!$D$7*150),1),1-MOD(A123*Calculator!$C$13/(Calculator!$D$7*150),1)),ABS(MOD(A123*Calculator!$C$13/(Calculator!$D$7*150),1)-0.5)),IF(INT(2*A123*Calculator!$C$13/(Calculator!$D$7*150))&gt;INT(2*A123*Calculator!$B$13/(Calculator!$D$7*150)),0,1))),1)</f>
        <v>1</v>
      </c>
      <c r="D123" s="250" t="n">
        <f aca="false">IF(Calculator!$E$14="YES",IF(A123&lt;Calculator!$G$14,0,MIN(MIN(MIN(MOD(A123*Calculator!$B$14/(Calculator!$D$7*150),1),1-MOD(A123*Calculator!$B$14/(Calculator!$D$7*150),1)),ABS(MOD(A123*Calculator!$B$14/(Calculator!$D$7*150),1)-0.5)),MIN(MIN(MOD(A123*Calculator!$C$14/(Calculator!$D$7*150),1),1-MOD(A123*Calculator!$C$14/(Calculator!$D$7*150),1)),ABS(MOD(A123*Calculator!$C$14/(Calculator!$D$7*150),1)-0.5)),IF(INT(2*A123*Calculator!$C$14/(Calculator!$D$7*150))&gt;INT(2*A123*Calculator!$B$14/(Calculator!$D$7*150)),0,1))),1)</f>
        <v>1</v>
      </c>
      <c r="E123" s="250" t="n">
        <f aca="false">IF(Calculator!$E$15="YES",IF(A123&lt;Calculator!$G$15,0,MIN(MIN(MIN(MOD(A123*Calculator!$B$15/(Calculator!$D$7*150),1),1-MOD(A123*Calculator!$B$15/(Calculator!$D$7*150),1)),ABS(MOD(A123*Calculator!$B$15/(Calculator!$D$7*150),1)-0.5)),MIN(MIN(MOD(A123*Calculator!$C$15/(Calculator!$D$7*150),1),1-MOD(A123*Calculator!$C$15/(Calculator!$D$7*150),1)),ABS(MOD(A123*Calculator!$C$15/(Calculator!$D$7*150),1)-0.5)),IF(INT(2*A123*Calculator!$C$15/(Calculator!$D$7*150))&gt;INT(2*A123*Calculator!$B$15/(Calculator!$D$7*150)),0,1))),1)</f>
        <v>0.149614035087719</v>
      </c>
      <c r="F123" s="250" t="n">
        <f aca="false">IF(Calculator!$E$16="YES",IF(A123&lt;Calculator!$G$16,0,MIN(MIN(MIN(MOD(A123*Calculator!$B$16/(Calculator!$D$7*150),1),1-MOD(A123*Calculator!$B$16/(Calculator!$D$7*150),1)),ABS(MOD(A123*Calculator!$B$16/(Calculator!$D$7*150),1)-0.5)),MIN(MIN(MOD(A123*Calculator!$C$16/(Calculator!$D$7*150),1),1-MOD(A123*Calculator!$C$16/(Calculator!$D$7*150),1)),ABS(MOD(A123*Calculator!$C$16/(Calculator!$D$7*150),1)-0.5)),IF(INT(2*A123*Calculator!$C$16/(Calculator!$D$7*150))&gt;INT(2*A123*Calculator!$B$16/(Calculator!$D$7*150)),0,1))),1)</f>
        <v>1</v>
      </c>
      <c r="G123" s="250" t="n">
        <f aca="false">IF(Calculator!$E$17="YES",IF(A123&lt;Calculator!$G$17,0,MIN(MIN(MIN(MOD(A123*Calculator!$B$17/(Calculator!$D$7*150),1),1-MOD(A123*Calculator!$B$17/(Calculator!$D$7*150),1)),ABS(MOD(A123*Calculator!$B$17/(Calculator!$D$7*150),1)-0.5)),MIN(MIN(MOD(A123*Calculator!$C$17/(Calculator!$D$7*150),1),1-MOD(A123*Calculator!$C$17/(Calculator!$D$7*150),1)),ABS(MOD(A123*Calculator!$C$17/(Calculator!$D$7*150),1)-0.5)),IF(INT(2*A123*Calculator!$C$17/(Calculator!$D$7*150))&gt;INT(2*A123*Calculator!$B$17/(Calculator!$D$7*150)),0,1))),1)</f>
        <v>0.130877192982456</v>
      </c>
      <c r="H123" s="250" t="n">
        <f aca="false">IF(Calculator!$E$18="YES",IF(A123&lt;Calculator!$G$18,0,MIN(MIN(MIN(MOD(A123*Calculator!$B$18/(Calculator!$D$7*150),1),1-MOD(A123*Calculator!$B$18/(Calculator!$D$7*150),1)),ABS(MOD(A123*Calculator!$B$18/(Calculator!$D$7*150),1)-0.5)),MIN(MIN(MOD(A123*Calculator!$C$18/(Calculator!$D$7*150),1),1-MOD(A123*Calculator!$C$18/(Calculator!$D$7*150),1)),ABS(MOD(A123*Calculator!$C$18/(Calculator!$D$7*150),1)-0.5)),IF(INT(2*A123*Calculator!$C$18/(Calculator!$D$7*150))&gt;INT(2*A123*Calculator!$B$18/(Calculator!$D$7*150)),0,1))),1)</f>
        <v>1</v>
      </c>
      <c r="I123" s="250" t="n">
        <f aca="false">IF(Calculator!$E$19="YES",IF(A123&lt;Calculator!$G$19,0,MIN(MIN(MIN(MOD(A123*Calculator!$B$19/(Calculator!$D$7*150),1),1-MOD(A123*Calculator!$B$19/(Calculator!$D$7*150),1)),ABS(MOD(A123*Calculator!$B$19/(Calculator!$D$7*150),1)-0.5)),MIN(MIN(MOD(A123*Calculator!$C$19/(Calculator!$D$7*150),1),1-MOD(A123*Calculator!$C$19/(Calculator!$D$7*150),1)),ABS(MOD(A123*Calculator!$C$19/(Calculator!$D$7*150),1)-0.5)),IF(INT(2*A123*Calculator!$C$19/(Calculator!$D$7*150))&gt;INT(2*A123*Calculator!$B$19/(Calculator!$D$7*150)),0,1))),1)</f>
        <v>1</v>
      </c>
      <c r="J123" s="250" t="n">
        <f aca="false">IF(Calculator!$E$20="YES",IF(A123&lt;Calculator!$G$20,0,MIN(MIN(MIN(MOD(A123*Calculator!$B$20/(Calculator!$D$7*150),1),1-MOD(A123*Calculator!$B$20/(Calculator!$D$7*150),1)),ABS(MOD(A123*Calculator!$B$20/(Calculator!$D$7*150),1)-0.5)),MIN(MIN(MOD(A123*Calculator!$C$20/(Calculator!$D$7*150),1),1-MOD(A123*Calculator!$C$20/(Calculator!$D$7*150),1)),ABS(MOD(A123*Calculator!$C$20/(Calculator!$D$7*150),1)-0.5)),IF(INT(2*A123*Calculator!$C$20/(Calculator!$D$7*150))&gt;INT(2*A123*Calculator!$B$20/(Calculator!$D$7*150)),0,1))),1)</f>
        <v>1</v>
      </c>
      <c r="K123" s="250" t="n">
        <f aca="false">IF(Calculator!$E$21="YES",IF(A123&lt;Calculator!$G$21,0,MIN(MIN(MIN(MOD(A123*Calculator!$B$21/(Calculator!$D$7*150),1),1-MOD(A123*Calculator!$B$21/(Calculator!$D$7*150),1)),ABS(MOD(A123*Calculator!$B$21/(Calculator!$D$7*150),1)-0.5)),MIN(MIN(MOD(A123*Calculator!$C$21/(Calculator!$D$7*150),1),1-MOD(A123*Calculator!$C$21/(Calculator!$D$7*150),1)),ABS(MOD(A123*Calculator!$C$21/(Calculator!$D$7*150),1)-0.5)),IF(INT(2*A123*Calculator!$C$21/(Calculator!$D$7*150))&gt;INT(2*A123*Calculator!$B$21/(Calculator!$D$7*150)),0,1))),1)</f>
        <v>1</v>
      </c>
      <c r="L123" s="250" t="n">
        <f aca="false">IF(Calculator!$E$22="YES",IF(A123&lt;Calculator!$G$22,0,MIN(MIN(MIN(MOD(A123*Calculator!$B$22/(Calculator!$D$7*150),1),1-MOD(A123*Calculator!$B$22/(Calculator!$D$7*150),1)),ABS(MOD(A123*Calculator!$B$22/(Calculator!$D$7*150),1)-0.5)),MIN(MIN(MOD(A123*Calculator!$C$22/(Calculator!$D$7*150),1),1-MOD(A123*Calculator!$C$22/(Calculator!$D$7*150),1)),ABS(MOD(A123*Calculator!$C$22/(Calculator!$D$7*150),1)-0.5)),IF(INT(2*A123*Calculator!$C$22/(Calculator!$D$7*150))&gt;INT(2*A123*Calculator!$B$22/(Calculator!$D$7*150)),0,1))),1)</f>
        <v>1</v>
      </c>
      <c r="M123" s="250" t="n">
        <f aca="false">MIN(B123:L123)</f>
        <v>0.130877192982456</v>
      </c>
      <c r="N123" s="250" t="n">
        <f aca="false">SUMPRODUCT(($M$7:$M$557&gt;M123)*1)+SUMPRODUCT(($M$7:$M$557=M123)*(ROW($M$7:$M$557)&lt;ROW(M123)))+1</f>
        <v>18</v>
      </c>
      <c r="O123" s="250" t="str">
        <f aca="false">IF(M123&gt;=0.13,"★★★ EXCELLENT",IF(M123&gt;=0.12,"★★  GOOD",IF(M123&gt;=0.07,"★  FAIR",IF(M123&gt;=0.025,"⚠  MARGINAL","✗  AVOID"))))</f>
        <v>★★★ EXCELLENT</v>
      </c>
    </row>
    <row r="124" customFormat="false" ht="15" hidden="false" customHeight="true" outlineLevel="0" collapsed="false">
      <c r="A124" s="251" t="n">
        <v>16.7</v>
      </c>
      <c r="B124" s="252" t="n">
        <f aca="false">IF(Calculator!$E$12="YES",IF(A124&lt;Calculator!$G$12,0,MIN(MIN(MIN(MOD(A124*Calculator!$B$12/(Calculator!$D$7*150),1),1-MOD(A124*Calculator!$B$12/(Calculator!$D$7*150),1)),ABS(MOD(A124*Calculator!$B$12/(Calculator!$D$7*150),1)-0.5)),MIN(MIN(MOD(A124*Calculator!$C$12/(Calculator!$D$7*150),1),1-MOD(A124*Calculator!$C$12/(Calculator!$D$7*150),1)),ABS(MOD(A124*Calculator!$C$12/(Calculator!$D$7*150),1)-0.5)),IF(INT(2*A124*Calculator!$C$12/(Calculator!$D$7*150))&gt;INT(2*A124*Calculator!$B$12/(Calculator!$D$7*150)),0,1))),1)</f>
        <v>1</v>
      </c>
      <c r="C124" s="252" t="n">
        <f aca="false">IF(Calculator!$E$13="YES",IF(A124&lt;Calculator!$G$13,0,MIN(MIN(MIN(MOD(A124*Calculator!$B$13/(Calculator!$D$7*150),1),1-MOD(A124*Calculator!$B$13/(Calculator!$D$7*150),1)),ABS(MOD(A124*Calculator!$B$13/(Calculator!$D$7*150),1)-0.5)),MIN(MIN(MOD(A124*Calculator!$C$13/(Calculator!$D$7*150),1),1-MOD(A124*Calculator!$C$13/(Calculator!$D$7*150),1)),ABS(MOD(A124*Calculator!$C$13/(Calculator!$D$7*150),1)-0.5)),IF(INT(2*A124*Calculator!$C$13/(Calculator!$D$7*150))&gt;INT(2*A124*Calculator!$B$13/(Calculator!$D$7*150)),0,1))),1)</f>
        <v>1</v>
      </c>
      <c r="D124" s="252" t="n">
        <f aca="false">IF(Calculator!$E$14="YES",IF(A124&lt;Calculator!$G$14,0,MIN(MIN(MIN(MOD(A124*Calculator!$B$14/(Calculator!$D$7*150),1),1-MOD(A124*Calculator!$B$14/(Calculator!$D$7*150),1)),ABS(MOD(A124*Calculator!$B$14/(Calculator!$D$7*150),1)-0.5)),MIN(MIN(MOD(A124*Calculator!$C$14/(Calculator!$D$7*150),1),1-MOD(A124*Calculator!$C$14/(Calculator!$D$7*150),1)),ABS(MOD(A124*Calculator!$C$14/(Calculator!$D$7*150),1)-0.5)),IF(INT(2*A124*Calculator!$C$14/(Calculator!$D$7*150))&gt;INT(2*A124*Calculator!$B$14/(Calculator!$D$7*150)),0,1))),1)</f>
        <v>1</v>
      </c>
      <c r="E124" s="252" t="n">
        <f aca="false">IF(Calculator!$E$15="YES",IF(A124&lt;Calculator!$G$15,0,MIN(MIN(MIN(MOD(A124*Calculator!$B$15/(Calculator!$D$7*150),1),1-MOD(A124*Calculator!$B$15/(Calculator!$D$7*150),1)),ABS(MOD(A124*Calculator!$B$15/(Calculator!$D$7*150),1)-0.5)),MIN(MIN(MOD(A124*Calculator!$C$15/(Calculator!$D$7*150),1),1-MOD(A124*Calculator!$C$15/(Calculator!$D$7*150),1)),ABS(MOD(A124*Calculator!$C$15/(Calculator!$D$7*150),1)-0.5)),IF(INT(2*A124*Calculator!$C$15/(Calculator!$D$7*150))&gt;INT(2*A124*Calculator!$B$15/(Calculator!$D$7*150)),0,1))),1)</f>
        <v>0.144491228070175</v>
      </c>
      <c r="F124" s="252" t="n">
        <f aca="false">IF(Calculator!$E$16="YES",IF(A124&lt;Calculator!$G$16,0,MIN(MIN(MIN(MOD(A124*Calculator!$B$16/(Calculator!$D$7*150),1),1-MOD(A124*Calculator!$B$16/(Calculator!$D$7*150),1)),ABS(MOD(A124*Calculator!$B$16/(Calculator!$D$7*150),1)-0.5)),MIN(MIN(MOD(A124*Calculator!$C$16/(Calculator!$D$7*150),1),1-MOD(A124*Calculator!$C$16/(Calculator!$D$7*150),1)),ABS(MOD(A124*Calculator!$C$16/(Calculator!$D$7*150),1)-0.5)),IF(INT(2*A124*Calculator!$C$16/(Calculator!$D$7*150))&gt;INT(2*A124*Calculator!$B$16/(Calculator!$D$7*150)),0,1))),1)</f>
        <v>1</v>
      </c>
      <c r="G124" s="252" t="n">
        <f aca="false">IF(Calculator!$E$17="YES",IF(A124&lt;Calculator!$G$17,0,MIN(MIN(MIN(MOD(A124*Calculator!$B$17/(Calculator!$D$7*150),1),1-MOD(A124*Calculator!$B$17/(Calculator!$D$7*150),1)),ABS(MOD(A124*Calculator!$B$17/(Calculator!$D$7*150),1)-0.5)),MIN(MIN(MOD(A124*Calculator!$C$17/(Calculator!$D$7*150),1),1-MOD(A124*Calculator!$C$17/(Calculator!$D$7*150),1)),ABS(MOD(A124*Calculator!$C$17/(Calculator!$D$7*150),1)-0.5)),IF(INT(2*A124*Calculator!$C$17/(Calculator!$D$7*150))&gt;INT(2*A124*Calculator!$B$17/(Calculator!$D$7*150)),0,1))),1)</f>
        <v>0.140701754385965</v>
      </c>
      <c r="H124" s="252" t="n">
        <f aca="false">IF(Calculator!$E$18="YES",IF(A124&lt;Calculator!$G$18,0,MIN(MIN(MIN(MOD(A124*Calculator!$B$18/(Calculator!$D$7*150),1),1-MOD(A124*Calculator!$B$18/(Calculator!$D$7*150),1)),ABS(MOD(A124*Calculator!$B$18/(Calculator!$D$7*150),1)-0.5)),MIN(MIN(MOD(A124*Calculator!$C$18/(Calculator!$D$7*150),1),1-MOD(A124*Calculator!$C$18/(Calculator!$D$7*150),1)),ABS(MOD(A124*Calculator!$C$18/(Calculator!$D$7*150),1)-0.5)),IF(INT(2*A124*Calculator!$C$18/(Calculator!$D$7*150))&gt;INT(2*A124*Calculator!$B$18/(Calculator!$D$7*150)),0,1))),1)</f>
        <v>1</v>
      </c>
      <c r="I124" s="252" t="n">
        <f aca="false">IF(Calculator!$E$19="YES",IF(A124&lt;Calculator!$G$19,0,MIN(MIN(MIN(MOD(A124*Calculator!$B$19/(Calculator!$D$7*150),1),1-MOD(A124*Calculator!$B$19/(Calculator!$D$7*150),1)),ABS(MOD(A124*Calculator!$B$19/(Calculator!$D$7*150),1)-0.5)),MIN(MIN(MOD(A124*Calculator!$C$19/(Calculator!$D$7*150),1),1-MOD(A124*Calculator!$C$19/(Calculator!$D$7*150),1)),ABS(MOD(A124*Calculator!$C$19/(Calculator!$D$7*150),1)-0.5)),IF(INT(2*A124*Calculator!$C$19/(Calculator!$D$7*150))&gt;INT(2*A124*Calculator!$B$19/(Calculator!$D$7*150)),0,1))),1)</f>
        <v>1</v>
      </c>
      <c r="J124" s="252" t="n">
        <f aca="false">IF(Calculator!$E$20="YES",IF(A124&lt;Calculator!$G$20,0,MIN(MIN(MIN(MOD(A124*Calculator!$B$20/(Calculator!$D$7*150),1),1-MOD(A124*Calculator!$B$20/(Calculator!$D$7*150),1)),ABS(MOD(A124*Calculator!$B$20/(Calculator!$D$7*150),1)-0.5)),MIN(MIN(MOD(A124*Calculator!$C$20/(Calculator!$D$7*150),1),1-MOD(A124*Calculator!$C$20/(Calculator!$D$7*150),1)),ABS(MOD(A124*Calculator!$C$20/(Calculator!$D$7*150),1)-0.5)),IF(INT(2*A124*Calculator!$C$20/(Calculator!$D$7*150))&gt;INT(2*A124*Calculator!$B$20/(Calculator!$D$7*150)),0,1))),1)</f>
        <v>1</v>
      </c>
      <c r="K124" s="252" t="n">
        <f aca="false">IF(Calculator!$E$21="YES",IF(A124&lt;Calculator!$G$21,0,MIN(MIN(MIN(MOD(A124*Calculator!$B$21/(Calculator!$D$7*150),1),1-MOD(A124*Calculator!$B$21/(Calculator!$D$7*150),1)),ABS(MOD(A124*Calculator!$B$21/(Calculator!$D$7*150),1)-0.5)),MIN(MIN(MOD(A124*Calculator!$C$21/(Calculator!$D$7*150),1),1-MOD(A124*Calculator!$C$21/(Calculator!$D$7*150),1)),ABS(MOD(A124*Calculator!$C$21/(Calculator!$D$7*150),1)-0.5)),IF(INT(2*A124*Calculator!$C$21/(Calculator!$D$7*150))&gt;INT(2*A124*Calculator!$B$21/(Calculator!$D$7*150)),0,1))),1)</f>
        <v>1</v>
      </c>
      <c r="L124" s="252" t="n">
        <f aca="false">IF(Calculator!$E$22="YES",IF(A124&lt;Calculator!$G$22,0,MIN(MIN(MIN(MOD(A124*Calculator!$B$22/(Calculator!$D$7*150),1),1-MOD(A124*Calculator!$B$22/(Calculator!$D$7*150),1)),ABS(MOD(A124*Calculator!$B$22/(Calculator!$D$7*150),1)-0.5)),MIN(MIN(MOD(A124*Calculator!$C$22/(Calculator!$D$7*150),1),1-MOD(A124*Calculator!$C$22/(Calculator!$D$7*150),1)),ABS(MOD(A124*Calculator!$C$22/(Calculator!$D$7*150),1)-0.5)),IF(INT(2*A124*Calculator!$C$22/(Calculator!$D$7*150))&gt;INT(2*A124*Calculator!$B$22/(Calculator!$D$7*150)),0,1))),1)</f>
        <v>1</v>
      </c>
      <c r="M124" s="252" t="n">
        <f aca="false">MIN(B124:L124)</f>
        <v>0.140701754385965</v>
      </c>
      <c r="N124" s="252" t="n">
        <f aca="false">SUMPRODUCT(($M$7:$M$557&gt;M124)*1)+SUMPRODUCT(($M$7:$M$557=M124)*(ROW($M$7:$M$557)&lt;ROW(M124)))+1</f>
        <v>7</v>
      </c>
      <c r="O124" s="252" t="str">
        <f aca="false">IF(M124&gt;=0.13,"★★★ EXCELLENT",IF(M124&gt;=0.12,"★★  GOOD",IF(M124&gt;=0.07,"★  FAIR",IF(M124&gt;=0.025,"⚠  MARGINAL","✗  AVOID"))))</f>
        <v>★★★ EXCELLENT</v>
      </c>
    </row>
    <row r="125" customFormat="false" ht="15" hidden="false" customHeight="true" outlineLevel="0" collapsed="false">
      <c r="A125" s="249" t="n">
        <v>16.8</v>
      </c>
      <c r="B125" s="250" t="n">
        <f aca="false">IF(Calculator!$E$12="YES",IF(A125&lt;Calculator!$G$12,0,MIN(MIN(MIN(MOD(A125*Calculator!$B$12/(Calculator!$D$7*150),1),1-MOD(A125*Calculator!$B$12/(Calculator!$D$7*150),1)),ABS(MOD(A125*Calculator!$B$12/(Calculator!$D$7*150),1)-0.5)),MIN(MIN(MOD(A125*Calculator!$C$12/(Calculator!$D$7*150),1),1-MOD(A125*Calculator!$C$12/(Calculator!$D$7*150),1)),ABS(MOD(A125*Calculator!$C$12/(Calculator!$D$7*150),1)-0.5)),IF(INT(2*A125*Calculator!$C$12/(Calculator!$D$7*150))&gt;INT(2*A125*Calculator!$B$12/(Calculator!$D$7*150)),0,1))),1)</f>
        <v>1</v>
      </c>
      <c r="C125" s="250" t="n">
        <f aca="false">IF(Calculator!$E$13="YES",IF(A125&lt;Calculator!$G$13,0,MIN(MIN(MIN(MOD(A125*Calculator!$B$13/(Calculator!$D$7*150),1),1-MOD(A125*Calculator!$B$13/(Calculator!$D$7*150),1)),ABS(MOD(A125*Calculator!$B$13/(Calculator!$D$7*150),1)-0.5)),MIN(MIN(MOD(A125*Calculator!$C$13/(Calculator!$D$7*150),1),1-MOD(A125*Calculator!$C$13/(Calculator!$D$7*150),1)),ABS(MOD(A125*Calculator!$C$13/(Calculator!$D$7*150),1)-0.5)),IF(INT(2*A125*Calculator!$C$13/(Calculator!$D$7*150))&gt;INT(2*A125*Calculator!$B$13/(Calculator!$D$7*150)),0,1))),1)</f>
        <v>1</v>
      </c>
      <c r="D125" s="250" t="n">
        <f aca="false">IF(Calculator!$E$14="YES",IF(A125&lt;Calculator!$G$14,0,MIN(MIN(MIN(MOD(A125*Calculator!$B$14/(Calculator!$D$7*150),1),1-MOD(A125*Calculator!$B$14/(Calculator!$D$7*150),1)),ABS(MOD(A125*Calculator!$B$14/(Calculator!$D$7*150),1)-0.5)),MIN(MIN(MOD(A125*Calculator!$C$14/(Calculator!$D$7*150),1),1-MOD(A125*Calculator!$C$14/(Calculator!$D$7*150),1)),ABS(MOD(A125*Calculator!$C$14/(Calculator!$D$7*150),1)-0.5)),IF(INT(2*A125*Calculator!$C$14/(Calculator!$D$7*150))&gt;INT(2*A125*Calculator!$B$14/(Calculator!$D$7*150)),0,1))),1)</f>
        <v>1</v>
      </c>
      <c r="E125" s="250" t="n">
        <f aca="false">IF(Calculator!$E$15="YES",IF(A125&lt;Calculator!$G$15,0,MIN(MIN(MIN(MOD(A125*Calculator!$B$15/(Calculator!$D$7*150),1),1-MOD(A125*Calculator!$B$15/(Calculator!$D$7*150),1)),ABS(MOD(A125*Calculator!$B$15/(Calculator!$D$7*150),1)-0.5)),MIN(MIN(MOD(A125*Calculator!$C$15/(Calculator!$D$7*150),1),1-MOD(A125*Calculator!$C$15/(Calculator!$D$7*150),1)),ABS(MOD(A125*Calculator!$C$15/(Calculator!$D$7*150),1)-0.5)),IF(INT(2*A125*Calculator!$C$15/(Calculator!$D$7*150))&gt;INT(2*A125*Calculator!$B$15/(Calculator!$D$7*150)),0,1))),1)</f>
        <v>0.139368421052632</v>
      </c>
      <c r="F125" s="250" t="n">
        <f aca="false">IF(Calculator!$E$16="YES",IF(A125&lt;Calculator!$G$16,0,MIN(MIN(MIN(MOD(A125*Calculator!$B$16/(Calculator!$D$7*150),1),1-MOD(A125*Calculator!$B$16/(Calculator!$D$7*150),1)),ABS(MOD(A125*Calculator!$B$16/(Calculator!$D$7*150),1)-0.5)),MIN(MIN(MOD(A125*Calculator!$C$16/(Calculator!$D$7*150),1),1-MOD(A125*Calculator!$C$16/(Calculator!$D$7*150),1)),ABS(MOD(A125*Calculator!$C$16/(Calculator!$D$7*150),1)-0.5)),IF(INT(2*A125*Calculator!$C$16/(Calculator!$D$7*150))&gt;INT(2*A125*Calculator!$B$16/(Calculator!$D$7*150)),0,1))),1)</f>
        <v>1</v>
      </c>
      <c r="G125" s="250" t="n">
        <f aca="false">IF(Calculator!$E$17="YES",IF(A125&lt;Calculator!$G$17,0,MIN(MIN(MIN(MOD(A125*Calculator!$B$17/(Calculator!$D$7*150),1),1-MOD(A125*Calculator!$B$17/(Calculator!$D$7*150),1)),ABS(MOD(A125*Calculator!$B$17/(Calculator!$D$7*150),1)-0.5)),MIN(MIN(MOD(A125*Calculator!$C$17/(Calculator!$D$7*150),1),1-MOD(A125*Calculator!$C$17/(Calculator!$D$7*150),1)),ABS(MOD(A125*Calculator!$C$17/(Calculator!$D$7*150),1)-0.5)),IF(INT(2*A125*Calculator!$C$17/(Calculator!$D$7*150))&gt;INT(2*A125*Calculator!$B$17/(Calculator!$D$7*150)),0,1))),1)</f>
        <v>0.150526315789474</v>
      </c>
      <c r="H125" s="250" t="n">
        <f aca="false">IF(Calculator!$E$18="YES",IF(A125&lt;Calculator!$G$18,0,MIN(MIN(MIN(MOD(A125*Calculator!$B$18/(Calculator!$D$7*150),1),1-MOD(A125*Calculator!$B$18/(Calculator!$D$7*150),1)),ABS(MOD(A125*Calculator!$B$18/(Calculator!$D$7*150),1)-0.5)),MIN(MIN(MOD(A125*Calculator!$C$18/(Calculator!$D$7*150),1),1-MOD(A125*Calculator!$C$18/(Calculator!$D$7*150),1)),ABS(MOD(A125*Calculator!$C$18/(Calculator!$D$7*150),1)-0.5)),IF(INT(2*A125*Calculator!$C$18/(Calculator!$D$7*150))&gt;INT(2*A125*Calculator!$B$18/(Calculator!$D$7*150)),0,1))),1)</f>
        <v>1</v>
      </c>
      <c r="I125" s="250" t="n">
        <f aca="false">IF(Calculator!$E$19="YES",IF(A125&lt;Calculator!$G$19,0,MIN(MIN(MIN(MOD(A125*Calculator!$B$19/(Calculator!$D$7*150),1),1-MOD(A125*Calculator!$B$19/(Calculator!$D$7*150),1)),ABS(MOD(A125*Calculator!$B$19/(Calculator!$D$7*150),1)-0.5)),MIN(MIN(MOD(A125*Calculator!$C$19/(Calculator!$D$7*150),1),1-MOD(A125*Calculator!$C$19/(Calculator!$D$7*150),1)),ABS(MOD(A125*Calculator!$C$19/(Calculator!$D$7*150),1)-0.5)),IF(INT(2*A125*Calculator!$C$19/(Calculator!$D$7*150))&gt;INT(2*A125*Calculator!$B$19/(Calculator!$D$7*150)),0,1))),1)</f>
        <v>1</v>
      </c>
      <c r="J125" s="250" t="n">
        <f aca="false">IF(Calculator!$E$20="YES",IF(A125&lt;Calculator!$G$20,0,MIN(MIN(MIN(MOD(A125*Calculator!$B$20/(Calculator!$D$7*150),1),1-MOD(A125*Calculator!$B$20/(Calculator!$D$7*150),1)),ABS(MOD(A125*Calculator!$B$20/(Calculator!$D$7*150),1)-0.5)),MIN(MIN(MOD(A125*Calculator!$C$20/(Calculator!$D$7*150),1),1-MOD(A125*Calculator!$C$20/(Calculator!$D$7*150),1)),ABS(MOD(A125*Calculator!$C$20/(Calculator!$D$7*150),1)-0.5)),IF(INT(2*A125*Calculator!$C$20/(Calculator!$D$7*150))&gt;INT(2*A125*Calculator!$B$20/(Calculator!$D$7*150)),0,1))),1)</f>
        <v>1</v>
      </c>
      <c r="K125" s="250" t="n">
        <f aca="false">IF(Calculator!$E$21="YES",IF(A125&lt;Calculator!$G$21,0,MIN(MIN(MIN(MOD(A125*Calculator!$B$21/(Calculator!$D$7*150),1),1-MOD(A125*Calculator!$B$21/(Calculator!$D$7*150),1)),ABS(MOD(A125*Calculator!$B$21/(Calculator!$D$7*150),1)-0.5)),MIN(MIN(MOD(A125*Calculator!$C$21/(Calculator!$D$7*150),1),1-MOD(A125*Calculator!$C$21/(Calculator!$D$7*150),1)),ABS(MOD(A125*Calculator!$C$21/(Calculator!$D$7*150),1)-0.5)),IF(INT(2*A125*Calculator!$C$21/(Calculator!$D$7*150))&gt;INT(2*A125*Calculator!$B$21/(Calculator!$D$7*150)),0,1))),1)</f>
        <v>1</v>
      </c>
      <c r="L125" s="250" t="n">
        <f aca="false">IF(Calculator!$E$22="YES",IF(A125&lt;Calculator!$G$22,0,MIN(MIN(MIN(MOD(A125*Calculator!$B$22/(Calculator!$D$7*150),1),1-MOD(A125*Calculator!$B$22/(Calculator!$D$7*150),1)),ABS(MOD(A125*Calculator!$B$22/(Calculator!$D$7*150),1)-0.5)),MIN(MIN(MOD(A125*Calculator!$C$22/(Calculator!$D$7*150),1),1-MOD(A125*Calculator!$C$22/(Calculator!$D$7*150),1)),ABS(MOD(A125*Calculator!$C$22/(Calculator!$D$7*150),1)-0.5)),IF(INT(2*A125*Calculator!$C$22/(Calculator!$D$7*150))&gt;INT(2*A125*Calculator!$B$22/(Calculator!$D$7*150)),0,1))),1)</f>
        <v>1</v>
      </c>
      <c r="M125" s="250" t="n">
        <f aca="false">MIN(B125:L125)</f>
        <v>0.139368421052632</v>
      </c>
      <c r="N125" s="250" t="n">
        <f aca="false">SUMPRODUCT(($M$7:$M$557&gt;M125)*1)+SUMPRODUCT(($M$7:$M$557=M125)*(ROW($M$7:$M$557)&lt;ROW(M125)))+1</f>
        <v>10</v>
      </c>
      <c r="O125" s="250" t="str">
        <f aca="false">IF(M125&gt;=0.13,"★★★ EXCELLENT",IF(M125&gt;=0.12,"★★  GOOD",IF(M125&gt;=0.07,"★  FAIR",IF(M125&gt;=0.025,"⚠  MARGINAL","✗  AVOID"))))</f>
        <v>★★★ EXCELLENT</v>
      </c>
    </row>
    <row r="126" customFormat="false" ht="15" hidden="false" customHeight="true" outlineLevel="0" collapsed="false">
      <c r="A126" s="251" t="n">
        <v>16.9</v>
      </c>
      <c r="B126" s="252" t="n">
        <f aca="false">IF(Calculator!$E$12="YES",IF(A126&lt;Calculator!$G$12,0,MIN(MIN(MIN(MOD(A126*Calculator!$B$12/(Calculator!$D$7*150),1),1-MOD(A126*Calculator!$B$12/(Calculator!$D$7*150),1)),ABS(MOD(A126*Calculator!$B$12/(Calculator!$D$7*150),1)-0.5)),MIN(MIN(MOD(A126*Calculator!$C$12/(Calculator!$D$7*150),1),1-MOD(A126*Calculator!$C$12/(Calculator!$D$7*150),1)),ABS(MOD(A126*Calculator!$C$12/(Calculator!$D$7*150),1)-0.5)),IF(INT(2*A126*Calculator!$C$12/(Calculator!$D$7*150))&gt;INT(2*A126*Calculator!$B$12/(Calculator!$D$7*150)),0,1))),1)</f>
        <v>1</v>
      </c>
      <c r="C126" s="252" t="n">
        <f aca="false">IF(Calculator!$E$13="YES",IF(A126&lt;Calculator!$G$13,0,MIN(MIN(MIN(MOD(A126*Calculator!$B$13/(Calculator!$D$7*150),1),1-MOD(A126*Calculator!$B$13/(Calculator!$D$7*150),1)),ABS(MOD(A126*Calculator!$B$13/(Calculator!$D$7*150),1)-0.5)),MIN(MIN(MOD(A126*Calculator!$C$13/(Calculator!$D$7*150),1),1-MOD(A126*Calculator!$C$13/(Calculator!$D$7*150),1)),ABS(MOD(A126*Calculator!$C$13/(Calculator!$D$7*150),1)-0.5)),IF(INT(2*A126*Calculator!$C$13/(Calculator!$D$7*150))&gt;INT(2*A126*Calculator!$B$13/(Calculator!$D$7*150)),0,1))),1)</f>
        <v>1</v>
      </c>
      <c r="D126" s="252" t="n">
        <f aca="false">IF(Calculator!$E$14="YES",IF(A126&lt;Calculator!$G$14,0,MIN(MIN(MIN(MOD(A126*Calculator!$B$14/(Calculator!$D$7*150),1),1-MOD(A126*Calculator!$B$14/(Calculator!$D$7*150),1)),ABS(MOD(A126*Calculator!$B$14/(Calculator!$D$7*150),1)-0.5)),MIN(MIN(MOD(A126*Calculator!$C$14/(Calculator!$D$7*150),1),1-MOD(A126*Calculator!$C$14/(Calculator!$D$7*150),1)),ABS(MOD(A126*Calculator!$C$14/(Calculator!$D$7*150),1)-0.5)),IF(INT(2*A126*Calculator!$C$14/(Calculator!$D$7*150))&gt;INT(2*A126*Calculator!$B$14/(Calculator!$D$7*150)),0,1))),1)</f>
        <v>1</v>
      </c>
      <c r="E126" s="252" t="n">
        <f aca="false">IF(Calculator!$E$15="YES",IF(A126&lt;Calculator!$G$15,0,MIN(MIN(MIN(MOD(A126*Calculator!$B$15/(Calculator!$D$7*150),1),1-MOD(A126*Calculator!$B$15/(Calculator!$D$7*150),1)),ABS(MOD(A126*Calculator!$B$15/(Calculator!$D$7*150),1)-0.5)),MIN(MIN(MOD(A126*Calculator!$C$15/(Calculator!$D$7*150),1),1-MOD(A126*Calculator!$C$15/(Calculator!$D$7*150),1)),ABS(MOD(A126*Calculator!$C$15/(Calculator!$D$7*150),1)-0.5)),IF(INT(2*A126*Calculator!$C$15/(Calculator!$D$7*150))&gt;INT(2*A126*Calculator!$B$15/(Calculator!$D$7*150)),0,1))),1)</f>
        <v>0.134245614035088</v>
      </c>
      <c r="F126" s="252" t="n">
        <f aca="false">IF(Calculator!$E$16="YES",IF(A126&lt;Calculator!$G$16,0,MIN(MIN(MIN(MOD(A126*Calculator!$B$16/(Calculator!$D$7*150),1),1-MOD(A126*Calculator!$B$16/(Calculator!$D$7*150),1)),ABS(MOD(A126*Calculator!$B$16/(Calculator!$D$7*150),1)-0.5)),MIN(MIN(MOD(A126*Calculator!$C$16/(Calculator!$D$7*150),1),1-MOD(A126*Calculator!$C$16/(Calculator!$D$7*150),1)),ABS(MOD(A126*Calculator!$C$16/(Calculator!$D$7*150),1)-0.5)),IF(INT(2*A126*Calculator!$C$16/(Calculator!$D$7*150))&gt;INT(2*A126*Calculator!$B$16/(Calculator!$D$7*150)),0,1))),1)</f>
        <v>1</v>
      </c>
      <c r="G126" s="252" t="n">
        <f aca="false">IF(Calculator!$E$17="YES",IF(A126&lt;Calculator!$G$17,0,MIN(MIN(MIN(MOD(A126*Calculator!$B$17/(Calculator!$D$7*150),1),1-MOD(A126*Calculator!$B$17/(Calculator!$D$7*150),1)),ABS(MOD(A126*Calculator!$B$17/(Calculator!$D$7*150),1)-0.5)),MIN(MIN(MOD(A126*Calculator!$C$17/(Calculator!$D$7*150),1),1-MOD(A126*Calculator!$C$17/(Calculator!$D$7*150),1)),ABS(MOD(A126*Calculator!$C$17/(Calculator!$D$7*150),1)-0.5)),IF(INT(2*A126*Calculator!$C$17/(Calculator!$D$7*150))&gt;INT(2*A126*Calculator!$B$17/(Calculator!$D$7*150)),0,1))),1)</f>
        <v>0.160350877192982</v>
      </c>
      <c r="H126" s="252" t="n">
        <f aca="false">IF(Calculator!$E$18="YES",IF(A126&lt;Calculator!$G$18,0,MIN(MIN(MIN(MOD(A126*Calculator!$B$18/(Calculator!$D$7*150),1),1-MOD(A126*Calculator!$B$18/(Calculator!$D$7*150),1)),ABS(MOD(A126*Calculator!$B$18/(Calculator!$D$7*150),1)-0.5)),MIN(MIN(MOD(A126*Calculator!$C$18/(Calculator!$D$7*150),1),1-MOD(A126*Calculator!$C$18/(Calculator!$D$7*150),1)),ABS(MOD(A126*Calculator!$C$18/(Calculator!$D$7*150),1)-0.5)),IF(INT(2*A126*Calculator!$C$18/(Calculator!$D$7*150))&gt;INT(2*A126*Calculator!$B$18/(Calculator!$D$7*150)),0,1))),1)</f>
        <v>1</v>
      </c>
      <c r="I126" s="252" t="n">
        <f aca="false">IF(Calculator!$E$19="YES",IF(A126&lt;Calculator!$G$19,0,MIN(MIN(MIN(MOD(A126*Calculator!$B$19/(Calculator!$D$7*150),1),1-MOD(A126*Calculator!$B$19/(Calculator!$D$7*150),1)),ABS(MOD(A126*Calculator!$B$19/(Calculator!$D$7*150),1)-0.5)),MIN(MIN(MOD(A126*Calculator!$C$19/(Calculator!$D$7*150),1),1-MOD(A126*Calculator!$C$19/(Calculator!$D$7*150),1)),ABS(MOD(A126*Calculator!$C$19/(Calculator!$D$7*150),1)-0.5)),IF(INT(2*A126*Calculator!$C$19/(Calculator!$D$7*150))&gt;INT(2*A126*Calculator!$B$19/(Calculator!$D$7*150)),0,1))),1)</f>
        <v>1</v>
      </c>
      <c r="J126" s="252" t="n">
        <f aca="false">IF(Calculator!$E$20="YES",IF(A126&lt;Calculator!$G$20,0,MIN(MIN(MIN(MOD(A126*Calculator!$B$20/(Calculator!$D$7*150),1),1-MOD(A126*Calculator!$B$20/(Calculator!$D$7*150),1)),ABS(MOD(A126*Calculator!$B$20/(Calculator!$D$7*150),1)-0.5)),MIN(MIN(MOD(A126*Calculator!$C$20/(Calculator!$D$7*150),1),1-MOD(A126*Calculator!$C$20/(Calculator!$D$7*150),1)),ABS(MOD(A126*Calculator!$C$20/(Calculator!$D$7*150),1)-0.5)),IF(INT(2*A126*Calculator!$C$20/(Calculator!$D$7*150))&gt;INT(2*A126*Calculator!$B$20/(Calculator!$D$7*150)),0,1))),1)</f>
        <v>1</v>
      </c>
      <c r="K126" s="252" t="n">
        <f aca="false">IF(Calculator!$E$21="YES",IF(A126&lt;Calculator!$G$21,0,MIN(MIN(MIN(MOD(A126*Calculator!$B$21/(Calculator!$D$7*150),1),1-MOD(A126*Calculator!$B$21/(Calculator!$D$7*150),1)),ABS(MOD(A126*Calculator!$B$21/(Calculator!$D$7*150),1)-0.5)),MIN(MIN(MOD(A126*Calculator!$C$21/(Calculator!$D$7*150),1),1-MOD(A126*Calculator!$C$21/(Calculator!$D$7*150),1)),ABS(MOD(A126*Calculator!$C$21/(Calculator!$D$7*150),1)-0.5)),IF(INT(2*A126*Calculator!$C$21/(Calculator!$D$7*150))&gt;INT(2*A126*Calculator!$B$21/(Calculator!$D$7*150)),0,1))),1)</f>
        <v>1</v>
      </c>
      <c r="L126" s="252" t="n">
        <f aca="false">IF(Calculator!$E$22="YES",IF(A126&lt;Calculator!$G$22,0,MIN(MIN(MIN(MOD(A126*Calculator!$B$22/(Calculator!$D$7*150),1),1-MOD(A126*Calculator!$B$22/(Calculator!$D$7*150),1)),ABS(MOD(A126*Calculator!$B$22/(Calculator!$D$7*150),1)-0.5)),MIN(MIN(MOD(A126*Calculator!$C$22/(Calculator!$D$7*150),1),1-MOD(A126*Calculator!$C$22/(Calculator!$D$7*150),1)),ABS(MOD(A126*Calculator!$C$22/(Calculator!$D$7*150),1)-0.5)),IF(INT(2*A126*Calculator!$C$22/(Calculator!$D$7*150))&gt;INT(2*A126*Calculator!$B$22/(Calculator!$D$7*150)),0,1))),1)</f>
        <v>1</v>
      </c>
      <c r="M126" s="252" t="n">
        <f aca="false">MIN(B126:L126)</f>
        <v>0.134245614035088</v>
      </c>
      <c r="N126" s="252" t="n">
        <f aca="false">SUMPRODUCT(($M$7:$M$557&gt;M126)*1)+SUMPRODUCT(($M$7:$M$557=M126)*(ROW($M$7:$M$557)&lt;ROW(M126)))+1</f>
        <v>15</v>
      </c>
      <c r="O126" s="252" t="str">
        <f aca="false">IF(M126&gt;=0.13,"★★★ EXCELLENT",IF(M126&gt;=0.12,"★★  GOOD",IF(M126&gt;=0.07,"★  FAIR",IF(M126&gt;=0.025,"⚠  MARGINAL","✗  AVOID"))))</f>
        <v>★★★ EXCELLENT</v>
      </c>
    </row>
    <row r="127" customFormat="false" ht="15" hidden="false" customHeight="true" outlineLevel="0" collapsed="false">
      <c r="A127" s="249" t="n">
        <v>17</v>
      </c>
      <c r="B127" s="250" t="n">
        <f aca="false">IF(Calculator!$E$12="YES",IF(A127&lt;Calculator!$G$12,0,MIN(MIN(MIN(MOD(A127*Calculator!$B$12/(Calculator!$D$7*150),1),1-MOD(A127*Calculator!$B$12/(Calculator!$D$7*150),1)),ABS(MOD(A127*Calculator!$B$12/(Calculator!$D$7*150),1)-0.5)),MIN(MIN(MOD(A127*Calculator!$C$12/(Calculator!$D$7*150),1),1-MOD(A127*Calculator!$C$12/(Calculator!$D$7*150),1)),ABS(MOD(A127*Calculator!$C$12/(Calculator!$D$7*150),1)-0.5)),IF(INT(2*A127*Calculator!$C$12/(Calculator!$D$7*150))&gt;INT(2*A127*Calculator!$B$12/(Calculator!$D$7*150)),0,1))),1)</f>
        <v>1</v>
      </c>
      <c r="C127" s="250" t="n">
        <f aca="false">IF(Calculator!$E$13="YES",IF(A127&lt;Calculator!$G$13,0,MIN(MIN(MIN(MOD(A127*Calculator!$B$13/(Calculator!$D$7*150),1),1-MOD(A127*Calculator!$B$13/(Calculator!$D$7*150),1)),ABS(MOD(A127*Calculator!$B$13/(Calculator!$D$7*150),1)-0.5)),MIN(MIN(MOD(A127*Calculator!$C$13/(Calculator!$D$7*150),1),1-MOD(A127*Calculator!$C$13/(Calculator!$D$7*150),1)),ABS(MOD(A127*Calculator!$C$13/(Calculator!$D$7*150),1)-0.5)),IF(INT(2*A127*Calculator!$C$13/(Calculator!$D$7*150))&gt;INT(2*A127*Calculator!$B$13/(Calculator!$D$7*150)),0,1))),1)</f>
        <v>1</v>
      </c>
      <c r="D127" s="250" t="n">
        <f aca="false">IF(Calculator!$E$14="YES",IF(A127&lt;Calculator!$G$14,0,MIN(MIN(MIN(MOD(A127*Calculator!$B$14/(Calculator!$D$7*150),1),1-MOD(A127*Calculator!$B$14/(Calculator!$D$7*150),1)),ABS(MOD(A127*Calculator!$B$14/(Calculator!$D$7*150),1)-0.5)),MIN(MIN(MOD(A127*Calculator!$C$14/(Calculator!$D$7*150),1),1-MOD(A127*Calculator!$C$14/(Calculator!$D$7*150),1)),ABS(MOD(A127*Calculator!$C$14/(Calculator!$D$7*150),1)-0.5)),IF(INT(2*A127*Calculator!$C$14/(Calculator!$D$7*150))&gt;INT(2*A127*Calculator!$B$14/(Calculator!$D$7*150)),0,1))),1)</f>
        <v>1</v>
      </c>
      <c r="E127" s="250" t="n">
        <f aca="false">IF(Calculator!$E$15="YES",IF(A127&lt;Calculator!$G$15,0,MIN(MIN(MIN(MOD(A127*Calculator!$B$15/(Calculator!$D$7*150),1),1-MOD(A127*Calculator!$B$15/(Calculator!$D$7*150),1)),ABS(MOD(A127*Calculator!$B$15/(Calculator!$D$7*150),1)-0.5)),MIN(MIN(MOD(A127*Calculator!$C$15/(Calculator!$D$7*150),1),1-MOD(A127*Calculator!$C$15/(Calculator!$D$7*150),1)),ABS(MOD(A127*Calculator!$C$15/(Calculator!$D$7*150),1)-0.5)),IF(INT(2*A127*Calculator!$C$15/(Calculator!$D$7*150))&gt;INT(2*A127*Calculator!$B$15/(Calculator!$D$7*150)),0,1))),1)</f>
        <v>0.129122807017544</v>
      </c>
      <c r="F127" s="250" t="n">
        <f aca="false">IF(Calculator!$E$16="YES",IF(A127&lt;Calculator!$G$16,0,MIN(MIN(MIN(MOD(A127*Calculator!$B$16/(Calculator!$D$7*150),1),1-MOD(A127*Calculator!$B$16/(Calculator!$D$7*150),1)),ABS(MOD(A127*Calculator!$B$16/(Calculator!$D$7*150),1)-0.5)),MIN(MIN(MOD(A127*Calculator!$C$16/(Calculator!$D$7*150),1),1-MOD(A127*Calculator!$C$16/(Calculator!$D$7*150),1)),ABS(MOD(A127*Calculator!$C$16/(Calculator!$D$7*150),1)-0.5)),IF(INT(2*A127*Calculator!$C$16/(Calculator!$D$7*150))&gt;INT(2*A127*Calculator!$B$16/(Calculator!$D$7*150)),0,1))),1)</f>
        <v>1</v>
      </c>
      <c r="G127" s="250" t="n">
        <f aca="false">IF(Calculator!$E$17="YES",IF(A127&lt;Calculator!$G$17,0,MIN(MIN(MIN(MOD(A127*Calculator!$B$17/(Calculator!$D$7*150),1),1-MOD(A127*Calculator!$B$17/(Calculator!$D$7*150),1)),ABS(MOD(A127*Calculator!$B$17/(Calculator!$D$7*150),1)-0.5)),MIN(MIN(MOD(A127*Calculator!$C$17/(Calculator!$D$7*150),1),1-MOD(A127*Calculator!$C$17/(Calculator!$D$7*150),1)),ABS(MOD(A127*Calculator!$C$17/(Calculator!$D$7*150),1)-0.5)),IF(INT(2*A127*Calculator!$C$17/(Calculator!$D$7*150))&gt;INT(2*A127*Calculator!$B$17/(Calculator!$D$7*150)),0,1))),1)</f>
        <v>0.170175438596491</v>
      </c>
      <c r="H127" s="250" t="n">
        <f aca="false">IF(Calculator!$E$18="YES",IF(A127&lt;Calculator!$G$18,0,MIN(MIN(MIN(MOD(A127*Calculator!$B$18/(Calculator!$D$7*150),1),1-MOD(A127*Calculator!$B$18/(Calculator!$D$7*150),1)),ABS(MOD(A127*Calculator!$B$18/(Calculator!$D$7*150),1)-0.5)),MIN(MIN(MOD(A127*Calculator!$C$18/(Calculator!$D$7*150),1),1-MOD(A127*Calculator!$C$18/(Calculator!$D$7*150),1)),ABS(MOD(A127*Calculator!$C$18/(Calculator!$D$7*150),1)-0.5)),IF(INT(2*A127*Calculator!$C$18/(Calculator!$D$7*150))&gt;INT(2*A127*Calculator!$B$18/(Calculator!$D$7*150)),0,1))),1)</f>
        <v>1</v>
      </c>
      <c r="I127" s="250" t="n">
        <f aca="false">IF(Calculator!$E$19="YES",IF(A127&lt;Calculator!$G$19,0,MIN(MIN(MIN(MOD(A127*Calculator!$B$19/(Calculator!$D$7*150),1),1-MOD(A127*Calculator!$B$19/(Calculator!$D$7*150),1)),ABS(MOD(A127*Calculator!$B$19/(Calculator!$D$7*150),1)-0.5)),MIN(MIN(MOD(A127*Calculator!$C$19/(Calculator!$D$7*150),1),1-MOD(A127*Calculator!$C$19/(Calculator!$D$7*150),1)),ABS(MOD(A127*Calculator!$C$19/(Calculator!$D$7*150),1)-0.5)),IF(INT(2*A127*Calculator!$C$19/(Calculator!$D$7*150))&gt;INT(2*A127*Calculator!$B$19/(Calculator!$D$7*150)),0,1))),1)</f>
        <v>1</v>
      </c>
      <c r="J127" s="250" t="n">
        <f aca="false">IF(Calculator!$E$20="YES",IF(A127&lt;Calculator!$G$20,0,MIN(MIN(MIN(MOD(A127*Calculator!$B$20/(Calculator!$D$7*150),1),1-MOD(A127*Calculator!$B$20/(Calculator!$D$7*150),1)),ABS(MOD(A127*Calculator!$B$20/(Calculator!$D$7*150),1)-0.5)),MIN(MIN(MOD(A127*Calculator!$C$20/(Calculator!$D$7*150),1),1-MOD(A127*Calculator!$C$20/(Calculator!$D$7*150),1)),ABS(MOD(A127*Calculator!$C$20/(Calculator!$D$7*150),1)-0.5)),IF(INT(2*A127*Calculator!$C$20/(Calculator!$D$7*150))&gt;INT(2*A127*Calculator!$B$20/(Calculator!$D$7*150)),0,1))),1)</f>
        <v>1</v>
      </c>
      <c r="K127" s="250" t="n">
        <f aca="false">IF(Calculator!$E$21="YES",IF(A127&lt;Calculator!$G$21,0,MIN(MIN(MIN(MOD(A127*Calculator!$B$21/(Calculator!$D$7*150),1),1-MOD(A127*Calculator!$B$21/(Calculator!$D$7*150),1)),ABS(MOD(A127*Calculator!$B$21/(Calculator!$D$7*150),1)-0.5)),MIN(MIN(MOD(A127*Calculator!$C$21/(Calculator!$D$7*150),1),1-MOD(A127*Calculator!$C$21/(Calculator!$D$7*150),1)),ABS(MOD(A127*Calculator!$C$21/(Calculator!$D$7*150),1)-0.5)),IF(INT(2*A127*Calculator!$C$21/(Calculator!$D$7*150))&gt;INT(2*A127*Calculator!$B$21/(Calculator!$D$7*150)),0,1))),1)</f>
        <v>1</v>
      </c>
      <c r="L127" s="250" t="n">
        <f aca="false">IF(Calculator!$E$22="YES",IF(A127&lt;Calculator!$G$22,0,MIN(MIN(MIN(MOD(A127*Calculator!$B$22/(Calculator!$D$7*150),1),1-MOD(A127*Calculator!$B$22/(Calculator!$D$7*150),1)),ABS(MOD(A127*Calculator!$B$22/(Calculator!$D$7*150),1)-0.5)),MIN(MIN(MOD(A127*Calculator!$C$22/(Calculator!$D$7*150),1),1-MOD(A127*Calculator!$C$22/(Calculator!$D$7*150),1)),ABS(MOD(A127*Calculator!$C$22/(Calculator!$D$7*150),1)-0.5)),IF(INT(2*A127*Calculator!$C$22/(Calculator!$D$7*150))&gt;INT(2*A127*Calculator!$B$22/(Calculator!$D$7*150)),0,1))),1)</f>
        <v>1</v>
      </c>
      <c r="M127" s="250" t="n">
        <f aca="false">MIN(B127:L127)</f>
        <v>0.129122807017544</v>
      </c>
      <c r="N127" s="250" t="n">
        <f aca="false">SUMPRODUCT(($M$7:$M$557&gt;M127)*1)+SUMPRODUCT(($M$7:$M$557=M127)*(ROW($M$7:$M$557)&lt;ROW(M127)))+1</f>
        <v>23</v>
      </c>
      <c r="O127" s="250" t="str">
        <f aca="false">IF(M127&gt;=0.13,"★★★ EXCELLENT",IF(M127&gt;=0.12,"★★  GOOD",IF(M127&gt;=0.07,"★  FAIR",IF(M127&gt;=0.025,"⚠  MARGINAL","✗  AVOID"))))</f>
        <v>★★  GOOD</v>
      </c>
    </row>
    <row r="128" customFormat="false" ht="15" hidden="false" customHeight="true" outlineLevel="0" collapsed="false">
      <c r="A128" s="251" t="n">
        <v>17.1</v>
      </c>
      <c r="B128" s="252" t="n">
        <f aca="false">IF(Calculator!$E$12="YES",IF(A128&lt;Calculator!$G$12,0,MIN(MIN(MIN(MOD(A128*Calculator!$B$12/(Calculator!$D$7*150),1),1-MOD(A128*Calculator!$B$12/(Calculator!$D$7*150),1)),ABS(MOD(A128*Calculator!$B$12/(Calculator!$D$7*150),1)-0.5)),MIN(MIN(MOD(A128*Calculator!$C$12/(Calculator!$D$7*150),1),1-MOD(A128*Calculator!$C$12/(Calculator!$D$7*150),1)),ABS(MOD(A128*Calculator!$C$12/(Calculator!$D$7*150),1)-0.5)),IF(INT(2*A128*Calculator!$C$12/(Calculator!$D$7*150))&gt;INT(2*A128*Calculator!$B$12/(Calculator!$D$7*150)),0,1))),1)</f>
        <v>1</v>
      </c>
      <c r="C128" s="252" t="n">
        <f aca="false">IF(Calculator!$E$13="YES",IF(A128&lt;Calculator!$G$13,0,MIN(MIN(MIN(MOD(A128*Calculator!$B$13/(Calculator!$D$7*150),1),1-MOD(A128*Calculator!$B$13/(Calculator!$D$7*150),1)),ABS(MOD(A128*Calculator!$B$13/(Calculator!$D$7*150),1)-0.5)),MIN(MIN(MOD(A128*Calculator!$C$13/(Calculator!$D$7*150),1),1-MOD(A128*Calculator!$C$13/(Calculator!$D$7*150),1)),ABS(MOD(A128*Calculator!$C$13/(Calculator!$D$7*150),1)-0.5)),IF(INT(2*A128*Calculator!$C$13/(Calculator!$D$7*150))&gt;INT(2*A128*Calculator!$B$13/(Calculator!$D$7*150)),0,1))),1)</f>
        <v>1</v>
      </c>
      <c r="D128" s="252" t="n">
        <f aca="false">IF(Calculator!$E$14="YES",IF(A128&lt;Calculator!$G$14,0,MIN(MIN(MIN(MOD(A128*Calculator!$B$14/(Calculator!$D$7*150),1),1-MOD(A128*Calculator!$B$14/(Calculator!$D$7*150),1)),ABS(MOD(A128*Calculator!$B$14/(Calculator!$D$7*150),1)-0.5)),MIN(MIN(MOD(A128*Calculator!$C$14/(Calculator!$D$7*150),1),1-MOD(A128*Calculator!$C$14/(Calculator!$D$7*150),1)),ABS(MOD(A128*Calculator!$C$14/(Calculator!$D$7*150),1)-0.5)),IF(INT(2*A128*Calculator!$C$14/(Calculator!$D$7*150))&gt;INT(2*A128*Calculator!$B$14/(Calculator!$D$7*150)),0,1))),1)</f>
        <v>1</v>
      </c>
      <c r="E128" s="252" t="n">
        <f aca="false">IF(Calculator!$E$15="YES",IF(A128&lt;Calculator!$G$15,0,MIN(MIN(MIN(MOD(A128*Calculator!$B$15/(Calculator!$D$7*150),1),1-MOD(A128*Calculator!$B$15/(Calculator!$D$7*150),1)),ABS(MOD(A128*Calculator!$B$15/(Calculator!$D$7*150),1)-0.5)),MIN(MIN(MOD(A128*Calculator!$C$15/(Calculator!$D$7*150),1),1-MOD(A128*Calculator!$C$15/(Calculator!$D$7*150),1)),ABS(MOD(A128*Calculator!$C$15/(Calculator!$D$7*150),1)-0.5)),IF(INT(2*A128*Calculator!$C$15/(Calculator!$D$7*150))&gt;INT(2*A128*Calculator!$B$15/(Calculator!$D$7*150)),0,1))),1)</f>
        <v>0.124</v>
      </c>
      <c r="F128" s="252" t="n">
        <f aca="false">IF(Calculator!$E$16="YES",IF(A128&lt;Calculator!$G$16,0,MIN(MIN(MIN(MOD(A128*Calculator!$B$16/(Calculator!$D$7*150),1),1-MOD(A128*Calculator!$B$16/(Calculator!$D$7*150),1)),ABS(MOD(A128*Calculator!$B$16/(Calculator!$D$7*150),1)-0.5)),MIN(MIN(MOD(A128*Calculator!$C$16/(Calculator!$D$7*150),1),1-MOD(A128*Calculator!$C$16/(Calculator!$D$7*150),1)),ABS(MOD(A128*Calculator!$C$16/(Calculator!$D$7*150),1)-0.5)),IF(INT(2*A128*Calculator!$C$16/(Calculator!$D$7*150))&gt;INT(2*A128*Calculator!$B$16/(Calculator!$D$7*150)),0,1))),1)</f>
        <v>1</v>
      </c>
      <c r="G128" s="252" t="n">
        <f aca="false">IF(Calculator!$E$17="YES",IF(A128&lt;Calculator!$G$17,0,MIN(MIN(MIN(MOD(A128*Calculator!$B$17/(Calculator!$D$7*150),1),1-MOD(A128*Calculator!$B$17/(Calculator!$D$7*150),1)),ABS(MOD(A128*Calculator!$B$17/(Calculator!$D$7*150),1)-0.5)),MIN(MIN(MOD(A128*Calculator!$C$17/(Calculator!$D$7*150),1),1-MOD(A128*Calculator!$C$17/(Calculator!$D$7*150),1)),ABS(MOD(A128*Calculator!$C$17/(Calculator!$D$7*150),1)-0.5)),IF(INT(2*A128*Calculator!$C$17/(Calculator!$D$7*150))&gt;INT(2*A128*Calculator!$B$17/(Calculator!$D$7*150)),0,1))),1)</f>
        <v>0.18</v>
      </c>
      <c r="H128" s="252" t="n">
        <f aca="false">IF(Calculator!$E$18="YES",IF(A128&lt;Calculator!$G$18,0,MIN(MIN(MIN(MOD(A128*Calculator!$B$18/(Calculator!$D$7*150),1),1-MOD(A128*Calculator!$B$18/(Calculator!$D$7*150),1)),ABS(MOD(A128*Calculator!$B$18/(Calculator!$D$7*150),1)-0.5)),MIN(MIN(MOD(A128*Calculator!$C$18/(Calculator!$D$7*150),1),1-MOD(A128*Calculator!$C$18/(Calculator!$D$7*150),1)),ABS(MOD(A128*Calculator!$C$18/(Calculator!$D$7*150),1)-0.5)),IF(INT(2*A128*Calculator!$C$18/(Calculator!$D$7*150))&gt;INT(2*A128*Calculator!$B$18/(Calculator!$D$7*150)),0,1))),1)</f>
        <v>1</v>
      </c>
      <c r="I128" s="252" t="n">
        <f aca="false">IF(Calculator!$E$19="YES",IF(A128&lt;Calculator!$G$19,0,MIN(MIN(MIN(MOD(A128*Calculator!$B$19/(Calculator!$D$7*150),1),1-MOD(A128*Calculator!$B$19/(Calculator!$D$7*150),1)),ABS(MOD(A128*Calculator!$B$19/(Calculator!$D$7*150),1)-0.5)),MIN(MIN(MOD(A128*Calculator!$C$19/(Calculator!$D$7*150),1),1-MOD(A128*Calculator!$C$19/(Calculator!$D$7*150),1)),ABS(MOD(A128*Calculator!$C$19/(Calculator!$D$7*150),1)-0.5)),IF(INT(2*A128*Calculator!$C$19/(Calculator!$D$7*150))&gt;INT(2*A128*Calculator!$B$19/(Calculator!$D$7*150)),0,1))),1)</f>
        <v>1</v>
      </c>
      <c r="J128" s="252" t="n">
        <f aca="false">IF(Calculator!$E$20="YES",IF(A128&lt;Calculator!$G$20,0,MIN(MIN(MIN(MOD(A128*Calculator!$B$20/(Calculator!$D$7*150),1),1-MOD(A128*Calculator!$B$20/(Calculator!$D$7*150),1)),ABS(MOD(A128*Calculator!$B$20/(Calculator!$D$7*150),1)-0.5)),MIN(MIN(MOD(A128*Calculator!$C$20/(Calculator!$D$7*150),1),1-MOD(A128*Calculator!$C$20/(Calculator!$D$7*150),1)),ABS(MOD(A128*Calculator!$C$20/(Calculator!$D$7*150),1)-0.5)),IF(INT(2*A128*Calculator!$C$20/(Calculator!$D$7*150))&gt;INT(2*A128*Calculator!$B$20/(Calculator!$D$7*150)),0,1))),1)</f>
        <v>1</v>
      </c>
      <c r="K128" s="252" t="n">
        <f aca="false">IF(Calculator!$E$21="YES",IF(A128&lt;Calculator!$G$21,0,MIN(MIN(MIN(MOD(A128*Calculator!$B$21/(Calculator!$D$7*150),1),1-MOD(A128*Calculator!$B$21/(Calculator!$D$7*150),1)),ABS(MOD(A128*Calculator!$B$21/(Calculator!$D$7*150),1)-0.5)),MIN(MIN(MOD(A128*Calculator!$C$21/(Calculator!$D$7*150),1),1-MOD(A128*Calculator!$C$21/(Calculator!$D$7*150),1)),ABS(MOD(A128*Calculator!$C$21/(Calculator!$D$7*150),1)-0.5)),IF(INT(2*A128*Calculator!$C$21/(Calculator!$D$7*150))&gt;INT(2*A128*Calculator!$B$21/(Calculator!$D$7*150)),0,1))),1)</f>
        <v>1</v>
      </c>
      <c r="L128" s="252" t="n">
        <f aca="false">IF(Calculator!$E$22="YES",IF(A128&lt;Calculator!$G$22,0,MIN(MIN(MIN(MOD(A128*Calculator!$B$22/(Calculator!$D$7*150),1),1-MOD(A128*Calculator!$B$22/(Calculator!$D$7*150),1)),ABS(MOD(A128*Calculator!$B$22/(Calculator!$D$7*150),1)-0.5)),MIN(MIN(MOD(A128*Calculator!$C$22/(Calculator!$D$7*150),1),1-MOD(A128*Calculator!$C$22/(Calculator!$D$7*150),1)),ABS(MOD(A128*Calculator!$C$22/(Calculator!$D$7*150),1)-0.5)),IF(INT(2*A128*Calculator!$C$22/(Calculator!$D$7*150))&gt;INT(2*A128*Calculator!$B$22/(Calculator!$D$7*150)),0,1))),1)</f>
        <v>1</v>
      </c>
      <c r="M128" s="252" t="n">
        <f aca="false">MIN(B128:L128)</f>
        <v>0.124</v>
      </c>
      <c r="N128" s="252" t="n">
        <f aca="false">SUMPRODUCT(($M$7:$M$557&gt;M128)*1)+SUMPRODUCT(($M$7:$M$557=M128)*(ROW($M$7:$M$557)&lt;ROW(M128)))+1</f>
        <v>30</v>
      </c>
      <c r="O128" s="252" t="str">
        <f aca="false">IF(M128&gt;=0.13,"★★★ EXCELLENT",IF(M128&gt;=0.12,"★★  GOOD",IF(M128&gt;=0.07,"★  FAIR",IF(M128&gt;=0.025,"⚠  MARGINAL","✗  AVOID"))))</f>
        <v>★★  GOOD</v>
      </c>
    </row>
    <row r="129" customFormat="false" ht="15" hidden="false" customHeight="true" outlineLevel="0" collapsed="false">
      <c r="A129" s="249" t="n">
        <v>17.2</v>
      </c>
      <c r="B129" s="250" t="n">
        <f aca="false">IF(Calculator!$E$12="YES",IF(A129&lt;Calculator!$G$12,0,MIN(MIN(MIN(MOD(A129*Calculator!$B$12/(Calculator!$D$7*150),1),1-MOD(A129*Calculator!$B$12/(Calculator!$D$7*150),1)),ABS(MOD(A129*Calculator!$B$12/(Calculator!$D$7*150),1)-0.5)),MIN(MIN(MOD(A129*Calculator!$C$12/(Calculator!$D$7*150),1),1-MOD(A129*Calculator!$C$12/(Calculator!$D$7*150),1)),ABS(MOD(A129*Calculator!$C$12/(Calculator!$D$7*150),1)-0.5)),IF(INT(2*A129*Calculator!$C$12/(Calculator!$D$7*150))&gt;INT(2*A129*Calculator!$B$12/(Calculator!$D$7*150)),0,1))),1)</f>
        <v>1</v>
      </c>
      <c r="C129" s="250" t="n">
        <f aca="false">IF(Calculator!$E$13="YES",IF(A129&lt;Calculator!$G$13,0,MIN(MIN(MIN(MOD(A129*Calculator!$B$13/(Calculator!$D$7*150),1),1-MOD(A129*Calculator!$B$13/(Calculator!$D$7*150),1)),ABS(MOD(A129*Calculator!$B$13/(Calculator!$D$7*150),1)-0.5)),MIN(MIN(MOD(A129*Calculator!$C$13/(Calculator!$D$7*150),1),1-MOD(A129*Calculator!$C$13/(Calculator!$D$7*150),1)),ABS(MOD(A129*Calculator!$C$13/(Calculator!$D$7*150),1)-0.5)),IF(INT(2*A129*Calculator!$C$13/(Calculator!$D$7*150))&gt;INT(2*A129*Calculator!$B$13/(Calculator!$D$7*150)),0,1))),1)</f>
        <v>1</v>
      </c>
      <c r="D129" s="250" t="n">
        <f aca="false">IF(Calculator!$E$14="YES",IF(A129&lt;Calculator!$G$14,0,MIN(MIN(MIN(MOD(A129*Calculator!$B$14/(Calculator!$D$7*150),1),1-MOD(A129*Calculator!$B$14/(Calculator!$D$7*150),1)),ABS(MOD(A129*Calculator!$B$14/(Calculator!$D$7*150),1)-0.5)),MIN(MIN(MOD(A129*Calculator!$C$14/(Calculator!$D$7*150),1),1-MOD(A129*Calculator!$C$14/(Calculator!$D$7*150),1)),ABS(MOD(A129*Calculator!$C$14/(Calculator!$D$7*150),1)-0.5)),IF(INT(2*A129*Calculator!$C$14/(Calculator!$D$7*150))&gt;INT(2*A129*Calculator!$B$14/(Calculator!$D$7*150)),0,1))),1)</f>
        <v>1</v>
      </c>
      <c r="E129" s="250" t="n">
        <f aca="false">IF(Calculator!$E$15="YES",IF(A129&lt;Calculator!$G$15,0,MIN(MIN(MIN(MOD(A129*Calculator!$B$15/(Calculator!$D$7*150),1),1-MOD(A129*Calculator!$B$15/(Calculator!$D$7*150),1)),ABS(MOD(A129*Calculator!$B$15/(Calculator!$D$7*150),1)-0.5)),MIN(MIN(MOD(A129*Calculator!$C$15/(Calculator!$D$7*150),1),1-MOD(A129*Calculator!$C$15/(Calculator!$D$7*150),1)),ABS(MOD(A129*Calculator!$C$15/(Calculator!$D$7*150),1)-0.5)),IF(INT(2*A129*Calculator!$C$15/(Calculator!$D$7*150))&gt;INT(2*A129*Calculator!$B$15/(Calculator!$D$7*150)),0,1))),1)</f>
        <v>0.118877192982456</v>
      </c>
      <c r="F129" s="250" t="n">
        <f aca="false">IF(Calculator!$E$16="YES",IF(A129&lt;Calculator!$G$16,0,MIN(MIN(MIN(MOD(A129*Calculator!$B$16/(Calculator!$D$7*150),1),1-MOD(A129*Calculator!$B$16/(Calculator!$D$7*150),1)),ABS(MOD(A129*Calculator!$B$16/(Calculator!$D$7*150),1)-0.5)),MIN(MIN(MOD(A129*Calculator!$C$16/(Calculator!$D$7*150),1),1-MOD(A129*Calculator!$C$16/(Calculator!$D$7*150),1)),ABS(MOD(A129*Calculator!$C$16/(Calculator!$D$7*150),1)-0.5)),IF(INT(2*A129*Calculator!$C$16/(Calculator!$D$7*150))&gt;INT(2*A129*Calculator!$B$16/(Calculator!$D$7*150)),0,1))),1)</f>
        <v>1</v>
      </c>
      <c r="G129" s="250" t="n">
        <f aca="false">IF(Calculator!$E$17="YES",IF(A129&lt;Calculator!$G$17,0,MIN(MIN(MIN(MOD(A129*Calculator!$B$17/(Calculator!$D$7*150),1),1-MOD(A129*Calculator!$B$17/(Calculator!$D$7*150),1)),ABS(MOD(A129*Calculator!$B$17/(Calculator!$D$7*150),1)-0.5)),MIN(MIN(MOD(A129*Calculator!$C$17/(Calculator!$D$7*150),1),1-MOD(A129*Calculator!$C$17/(Calculator!$D$7*150),1)),ABS(MOD(A129*Calculator!$C$17/(Calculator!$D$7*150),1)-0.5)),IF(INT(2*A129*Calculator!$C$17/(Calculator!$D$7*150))&gt;INT(2*A129*Calculator!$B$17/(Calculator!$D$7*150)),0,1))),1)</f>
        <v>0.189824561403509</v>
      </c>
      <c r="H129" s="250" t="n">
        <f aca="false">IF(Calculator!$E$18="YES",IF(A129&lt;Calculator!$G$18,0,MIN(MIN(MIN(MOD(A129*Calculator!$B$18/(Calculator!$D$7*150),1),1-MOD(A129*Calculator!$B$18/(Calculator!$D$7*150),1)),ABS(MOD(A129*Calculator!$B$18/(Calculator!$D$7*150),1)-0.5)),MIN(MIN(MOD(A129*Calculator!$C$18/(Calculator!$D$7*150),1),1-MOD(A129*Calculator!$C$18/(Calculator!$D$7*150),1)),ABS(MOD(A129*Calculator!$C$18/(Calculator!$D$7*150),1)-0.5)),IF(INT(2*A129*Calculator!$C$18/(Calculator!$D$7*150))&gt;INT(2*A129*Calculator!$B$18/(Calculator!$D$7*150)),0,1))),1)</f>
        <v>1</v>
      </c>
      <c r="I129" s="250" t="n">
        <f aca="false">IF(Calculator!$E$19="YES",IF(A129&lt;Calculator!$G$19,0,MIN(MIN(MIN(MOD(A129*Calculator!$B$19/(Calculator!$D$7*150),1),1-MOD(A129*Calculator!$B$19/(Calculator!$D$7*150),1)),ABS(MOD(A129*Calculator!$B$19/(Calculator!$D$7*150),1)-0.5)),MIN(MIN(MOD(A129*Calculator!$C$19/(Calculator!$D$7*150),1),1-MOD(A129*Calculator!$C$19/(Calculator!$D$7*150),1)),ABS(MOD(A129*Calculator!$C$19/(Calculator!$D$7*150),1)-0.5)),IF(INT(2*A129*Calculator!$C$19/(Calculator!$D$7*150))&gt;INT(2*A129*Calculator!$B$19/(Calculator!$D$7*150)),0,1))),1)</f>
        <v>1</v>
      </c>
      <c r="J129" s="250" t="n">
        <f aca="false">IF(Calculator!$E$20="YES",IF(A129&lt;Calculator!$G$20,0,MIN(MIN(MIN(MOD(A129*Calculator!$B$20/(Calculator!$D$7*150),1),1-MOD(A129*Calculator!$B$20/(Calculator!$D$7*150),1)),ABS(MOD(A129*Calculator!$B$20/(Calculator!$D$7*150),1)-0.5)),MIN(MIN(MOD(A129*Calculator!$C$20/(Calculator!$D$7*150),1),1-MOD(A129*Calculator!$C$20/(Calculator!$D$7*150),1)),ABS(MOD(A129*Calculator!$C$20/(Calculator!$D$7*150),1)-0.5)),IF(INT(2*A129*Calculator!$C$20/(Calculator!$D$7*150))&gt;INT(2*A129*Calculator!$B$20/(Calculator!$D$7*150)),0,1))),1)</f>
        <v>1</v>
      </c>
      <c r="K129" s="250" t="n">
        <f aca="false">IF(Calculator!$E$21="YES",IF(A129&lt;Calculator!$G$21,0,MIN(MIN(MIN(MOD(A129*Calculator!$B$21/(Calculator!$D$7*150),1),1-MOD(A129*Calculator!$B$21/(Calculator!$D$7*150),1)),ABS(MOD(A129*Calculator!$B$21/(Calculator!$D$7*150),1)-0.5)),MIN(MIN(MOD(A129*Calculator!$C$21/(Calculator!$D$7*150),1),1-MOD(A129*Calculator!$C$21/(Calculator!$D$7*150),1)),ABS(MOD(A129*Calculator!$C$21/(Calculator!$D$7*150),1)-0.5)),IF(INT(2*A129*Calculator!$C$21/(Calculator!$D$7*150))&gt;INT(2*A129*Calculator!$B$21/(Calculator!$D$7*150)),0,1))),1)</f>
        <v>1</v>
      </c>
      <c r="L129" s="250" t="n">
        <f aca="false">IF(Calculator!$E$22="YES",IF(A129&lt;Calculator!$G$22,0,MIN(MIN(MIN(MOD(A129*Calculator!$B$22/(Calculator!$D$7*150),1),1-MOD(A129*Calculator!$B$22/(Calculator!$D$7*150),1)),ABS(MOD(A129*Calculator!$B$22/(Calculator!$D$7*150),1)-0.5)),MIN(MIN(MOD(A129*Calculator!$C$22/(Calculator!$D$7*150),1),1-MOD(A129*Calculator!$C$22/(Calculator!$D$7*150),1)),ABS(MOD(A129*Calculator!$C$22/(Calculator!$D$7*150),1)-0.5)),IF(INT(2*A129*Calculator!$C$22/(Calculator!$D$7*150))&gt;INT(2*A129*Calculator!$B$22/(Calculator!$D$7*150)),0,1))),1)</f>
        <v>1</v>
      </c>
      <c r="M129" s="250" t="n">
        <f aca="false">MIN(B129:L129)</f>
        <v>0.118877192982456</v>
      </c>
      <c r="N129" s="250" t="n">
        <f aca="false">SUMPRODUCT(($M$7:$M$557&gt;M129)*1)+SUMPRODUCT(($M$7:$M$557=M129)*(ROW($M$7:$M$557)&lt;ROW(M129)))+1</f>
        <v>43</v>
      </c>
      <c r="O129" s="250" t="str">
        <f aca="false">IF(M129&gt;=0.13,"★★★ EXCELLENT",IF(M129&gt;=0.12,"★★  GOOD",IF(M129&gt;=0.07,"★  FAIR",IF(M129&gt;=0.025,"⚠  MARGINAL","✗  AVOID"))))</f>
        <v>★  FAIR</v>
      </c>
    </row>
    <row r="130" customFormat="false" ht="15" hidden="false" customHeight="true" outlineLevel="0" collapsed="false">
      <c r="A130" s="251" t="n">
        <v>17.3</v>
      </c>
      <c r="B130" s="252" t="n">
        <f aca="false">IF(Calculator!$E$12="YES",IF(A130&lt;Calculator!$G$12,0,MIN(MIN(MIN(MOD(A130*Calculator!$B$12/(Calculator!$D$7*150),1),1-MOD(A130*Calculator!$B$12/(Calculator!$D$7*150),1)),ABS(MOD(A130*Calculator!$B$12/(Calculator!$D$7*150),1)-0.5)),MIN(MIN(MOD(A130*Calculator!$C$12/(Calculator!$D$7*150),1),1-MOD(A130*Calculator!$C$12/(Calculator!$D$7*150),1)),ABS(MOD(A130*Calculator!$C$12/(Calculator!$D$7*150),1)-0.5)),IF(INT(2*A130*Calculator!$C$12/(Calculator!$D$7*150))&gt;INT(2*A130*Calculator!$B$12/(Calculator!$D$7*150)),0,1))),1)</f>
        <v>1</v>
      </c>
      <c r="C130" s="252" t="n">
        <f aca="false">IF(Calculator!$E$13="YES",IF(A130&lt;Calculator!$G$13,0,MIN(MIN(MIN(MOD(A130*Calculator!$B$13/(Calculator!$D$7*150),1),1-MOD(A130*Calculator!$B$13/(Calculator!$D$7*150),1)),ABS(MOD(A130*Calculator!$B$13/(Calculator!$D$7*150),1)-0.5)),MIN(MIN(MOD(A130*Calculator!$C$13/(Calculator!$D$7*150),1),1-MOD(A130*Calculator!$C$13/(Calculator!$D$7*150),1)),ABS(MOD(A130*Calculator!$C$13/(Calculator!$D$7*150),1)-0.5)),IF(INT(2*A130*Calculator!$C$13/(Calculator!$D$7*150))&gt;INT(2*A130*Calculator!$B$13/(Calculator!$D$7*150)),0,1))),1)</f>
        <v>1</v>
      </c>
      <c r="D130" s="252" t="n">
        <f aca="false">IF(Calculator!$E$14="YES",IF(A130&lt;Calculator!$G$14,0,MIN(MIN(MIN(MOD(A130*Calculator!$B$14/(Calculator!$D$7*150),1),1-MOD(A130*Calculator!$B$14/(Calculator!$D$7*150),1)),ABS(MOD(A130*Calculator!$B$14/(Calculator!$D$7*150),1)-0.5)),MIN(MIN(MOD(A130*Calculator!$C$14/(Calculator!$D$7*150),1),1-MOD(A130*Calculator!$C$14/(Calculator!$D$7*150),1)),ABS(MOD(A130*Calculator!$C$14/(Calculator!$D$7*150),1)-0.5)),IF(INT(2*A130*Calculator!$C$14/(Calculator!$D$7*150))&gt;INT(2*A130*Calculator!$B$14/(Calculator!$D$7*150)),0,1))),1)</f>
        <v>1</v>
      </c>
      <c r="E130" s="252" t="n">
        <f aca="false">IF(Calculator!$E$15="YES",IF(A130&lt;Calculator!$G$15,0,MIN(MIN(MIN(MOD(A130*Calculator!$B$15/(Calculator!$D$7*150),1),1-MOD(A130*Calculator!$B$15/(Calculator!$D$7*150),1)),ABS(MOD(A130*Calculator!$B$15/(Calculator!$D$7*150),1)-0.5)),MIN(MIN(MOD(A130*Calculator!$C$15/(Calculator!$D$7*150),1),1-MOD(A130*Calculator!$C$15/(Calculator!$D$7*150),1)),ABS(MOD(A130*Calculator!$C$15/(Calculator!$D$7*150),1)-0.5)),IF(INT(2*A130*Calculator!$C$15/(Calculator!$D$7*150))&gt;INT(2*A130*Calculator!$B$15/(Calculator!$D$7*150)),0,1))),1)</f>
        <v>0.113754385964912</v>
      </c>
      <c r="F130" s="252" t="n">
        <f aca="false">IF(Calculator!$E$16="YES",IF(A130&lt;Calculator!$G$16,0,MIN(MIN(MIN(MOD(A130*Calculator!$B$16/(Calculator!$D$7*150),1),1-MOD(A130*Calculator!$B$16/(Calculator!$D$7*150),1)),ABS(MOD(A130*Calculator!$B$16/(Calculator!$D$7*150),1)-0.5)),MIN(MIN(MOD(A130*Calculator!$C$16/(Calculator!$D$7*150),1),1-MOD(A130*Calculator!$C$16/(Calculator!$D$7*150),1)),ABS(MOD(A130*Calculator!$C$16/(Calculator!$D$7*150),1)-0.5)),IF(INT(2*A130*Calculator!$C$16/(Calculator!$D$7*150))&gt;INT(2*A130*Calculator!$B$16/(Calculator!$D$7*150)),0,1))),1)</f>
        <v>1</v>
      </c>
      <c r="G130" s="252" t="n">
        <f aca="false">IF(Calculator!$E$17="YES",IF(A130&lt;Calculator!$G$17,0,MIN(MIN(MIN(MOD(A130*Calculator!$B$17/(Calculator!$D$7*150),1),1-MOD(A130*Calculator!$B$17/(Calculator!$D$7*150),1)),ABS(MOD(A130*Calculator!$B$17/(Calculator!$D$7*150),1)-0.5)),MIN(MIN(MOD(A130*Calculator!$C$17/(Calculator!$D$7*150),1),1-MOD(A130*Calculator!$C$17/(Calculator!$D$7*150),1)),ABS(MOD(A130*Calculator!$C$17/(Calculator!$D$7*150),1)-0.5)),IF(INT(2*A130*Calculator!$C$17/(Calculator!$D$7*150))&gt;INT(2*A130*Calculator!$B$17/(Calculator!$D$7*150)),0,1))),1)</f>
        <v>0.199649122807018</v>
      </c>
      <c r="H130" s="252" t="n">
        <f aca="false">IF(Calculator!$E$18="YES",IF(A130&lt;Calculator!$G$18,0,MIN(MIN(MIN(MOD(A130*Calculator!$B$18/(Calculator!$D$7*150),1),1-MOD(A130*Calculator!$B$18/(Calculator!$D$7*150),1)),ABS(MOD(A130*Calculator!$B$18/(Calculator!$D$7*150),1)-0.5)),MIN(MIN(MOD(A130*Calculator!$C$18/(Calculator!$D$7*150),1),1-MOD(A130*Calculator!$C$18/(Calculator!$D$7*150),1)),ABS(MOD(A130*Calculator!$C$18/(Calculator!$D$7*150),1)-0.5)),IF(INT(2*A130*Calculator!$C$18/(Calculator!$D$7*150))&gt;INT(2*A130*Calculator!$B$18/(Calculator!$D$7*150)),0,1))),1)</f>
        <v>1</v>
      </c>
      <c r="I130" s="252" t="n">
        <f aca="false">IF(Calculator!$E$19="YES",IF(A130&lt;Calculator!$G$19,0,MIN(MIN(MIN(MOD(A130*Calculator!$B$19/(Calculator!$D$7*150),1),1-MOD(A130*Calculator!$B$19/(Calculator!$D$7*150),1)),ABS(MOD(A130*Calculator!$B$19/(Calculator!$D$7*150),1)-0.5)),MIN(MIN(MOD(A130*Calculator!$C$19/(Calculator!$D$7*150),1),1-MOD(A130*Calculator!$C$19/(Calculator!$D$7*150),1)),ABS(MOD(A130*Calculator!$C$19/(Calculator!$D$7*150),1)-0.5)),IF(INT(2*A130*Calculator!$C$19/(Calculator!$D$7*150))&gt;INT(2*A130*Calculator!$B$19/(Calculator!$D$7*150)),0,1))),1)</f>
        <v>1</v>
      </c>
      <c r="J130" s="252" t="n">
        <f aca="false">IF(Calculator!$E$20="YES",IF(A130&lt;Calculator!$G$20,0,MIN(MIN(MIN(MOD(A130*Calculator!$B$20/(Calculator!$D$7*150),1),1-MOD(A130*Calculator!$B$20/(Calculator!$D$7*150),1)),ABS(MOD(A130*Calculator!$B$20/(Calculator!$D$7*150),1)-0.5)),MIN(MIN(MOD(A130*Calculator!$C$20/(Calculator!$D$7*150),1),1-MOD(A130*Calculator!$C$20/(Calculator!$D$7*150),1)),ABS(MOD(A130*Calculator!$C$20/(Calculator!$D$7*150),1)-0.5)),IF(INT(2*A130*Calculator!$C$20/(Calculator!$D$7*150))&gt;INT(2*A130*Calculator!$B$20/(Calculator!$D$7*150)),0,1))),1)</f>
        <v>1</v>
      </c>
      <c r="K130" s="252" t="n">
        <f aca="false">IF(Calculator!$E$21="YES",IF(A130&lt;Calculator!$G$21,0,MIN(MIN(MIN(MOD(A130*Calculator!$B$21/(Calculator!$D$7*150),1),1-MOD(A130*Calculator!$B$21/(Calculator!$D$7*150),1)),ABS(MOD(A130*Calculator!$B$21/(Calculator!$D$7*150),1)-0.5)),MIN(MIN(MOD(A130*Calculator!$C$21/(Calculator!$D$7*150),1),1-MOD(A130*Calculator!$C$21/(Calculator!$D$7*150),1)),ABS(MOD(A130*Calculator!$C$21/(Calculator!$D$7*150),1)-0.5)),IF(INT(2*A130*Calculator!$C$21/(Calculator!$D$7*150))&gt;INT(2*A130*Calculator!$B$21/(Calculator!$D$7*150)),0,1))),1)</f>
        <v>1</v>
      </c>
      <c r="L130" s="252" t="n">
        <f aca="false">IF(Calculator!$E$22="YES",IF(A130&lt;Calculator!$G$22,0,MIN(MIN(MIN(MOD(A130*Calculator!$B$22/(Calculator!$D$7*150),1),1-MOD(A130*Calculator!$B$22/(Calculator!$D$7*150),1)),ABS(MOD(A130*Calculator!$B$22/(Calculator!$D$7*150),1)-0.5)),MIN(MIN(MOD(A130*Calculator!$C$22/(Calculator!$D$7*150),1),1-MOD(A130*Calculator!$C$22/(Calculator!$D$7*150),1)),ABS(MOD(A130*Calculator!$C$22/(Calculator!$D$7*150),1)-0.5)),IF(INT(2*A130*Calculator!$C$22/(Calculator!$D$7*150))&gt;INT(2*A130*Calculator!$B$22/(Calculator!$D$7*150)),0,1))),1)</f>
        <v>1</v>
      </c>
      <c r="M130" s="252" t="n">
        <f aca="false">MIN(B130:L130)</f>
        <v>0.113754385964912</v>
      </c>
      <c r="N130" s="252" t="n">
        <f aca="false">SUMPRODUCT(($M$7:$M$557&gt;M130)*1)+SUMPRODUCT(($M$7:$M$557=M130)*(ROW($M$7:$M$557)&lt;ROW(M130)))+1</f>
        <v>52</v>
      </c>
      <c r="O130" s="252" t="str">
        <f aca="false">IF(M130&gt;=0.13,"★★★ EXCELLENT",IF(M130&gt;=0.12,"★★  GOOD",IF(M130&gt;=0.07,"★  FAIR",IF(M130&gt;=0.025,"⚠  MARGINAL","✗  AVOID"))))</f>
        <v>★  FAIR</v>
      </c>
    </row>
    <row r="131" customFormat="false" ht="15" hidden="false" customHeight="true" outlineLevel="0" collapsed="false">
      <c r="A131" s="249" t="n">
        <v>17.4</v>
      </c>
      <c r="B131" s="250" t="n">
        <f aca="false">IF(Calculator!$E$12="YES",IF(A131&lt;Calculator!$G$12,0,MIN(MIN(MIN(MOD(A131*Calculator!$B$12/(Calculator!$D$7*150),1),1-MOD(A131*Calculator!$B$12/(Calculator!$D$7*150),1)),ABS(MOD(A131*Calculator!$B$12/(Calculator!$D$7*150),1)-0.5)),MIN(MIN(MOD(A131*Calculator!$C$12/(Calculator!$D$7*150),1),1-MOD(A131*Calculator!$C$12/(Calculator!$D$7*150),1)),ABS(MOD(A131*Calculator!$C$12/(Calculator!$D$7*150),1)-0.5)),IF(INT(2*A131*Calculator!$C$12/(Calculator!$D$7*150))&gt;INT(2*A131*Calculator!$B$12/(Calculator!$D$7*150)),0,1))),1)</f>
        <v>1</v>
      </c>
      <c r="C131" s="250" t="n">
        <f aca="false">IF(Calculator!$E$13="YES",IF(A131&lt;Calculator!$G$13,0,MIN(MIN(MIN(MOD(A131*Calculator!$B$13/(Calculator!$D$7*150),1),1-MOD(A131*Calculator!$B$13/(Calculator!$D$7*150),1)),ABS(MOD(A131*Calculator!$B$13/(Calculator!$D$7*150),1)-0.5)),MIN(MIN(MOD(A131*Calculator!$C$13/(Calculator!$D$7*150),1),1-MOD(A131*Calculator!$C$13/(Calculator!$D$7*150),1)),ABS(MOD(A131*Calculator!$C$13/(Calculator!$D$7*150),1)-0.5)),IF(INT(2*A131*Calculator!$C$13/(Calculator!$D$7*150))&gt;INT(2*A131*Calculator!$B$13/(Calculator!$D$7*150)),0,1))),1)</f>
        <v>1</v>
      </c>
      <c r="D131" s="250" t="n">
        <f aca="false">IF(Calculator!$E$14="YES",IF(A131&lt;Calculator!$G$14,0,MIN(MIN(MIN(MOD(A131*Calculator!$B$14/(Calculator!$D$7*150),1),1-MOD(A131*Calculator!$B$14/(Calculator!$D$7*150),1)),ABS(MOD(A131*Calculator!$B$14/(Calculator!$D$7*150),1)-0.5)),MIN(MIN(MOD(A131*Calculator!$C$14/(Calculator!$D$7*150),1),1-MOD(A131*Calculator!$C$14/(Calculator!$D$7*150),1)),ABS(MOD(A131*Calculator!$C$14/(Calculator!$D$7*150),1)-0.5)),IF(INT(2*A131*Calculator!$C$14/(Calculator!$D$7*150))&gt;INT(2*A131*Calculator!$B$14/(Calculator!$D$7*150)),0,1))),1)</f>
        <v>1</v>
      </c>
      <c r="E131" s="250" t="n">
        <f aca="false">IF(Calculator!$E$15="YES",IF(A131&lt;Calculator!$G$15,0,MIN(MIN(MIN(MOD(A131*Calculator!$B$15/(Calculator!$D$7*150),1),1-MOD(A131*Calculator!$B$15/(Calculator!$D$7*150),1)),ABS(MOD(A131*Calculator!$B$15/(Calculator!$D$7*150),1)-0.5)),MIN(MIN(MOD(A131*Calculator!$C$15/(Calculator!$D$7*150),1),1-MOD(A131*Calculator!$C$15/(Calculator!$D$7*150),1)),ABS(MOD(A131*Calculator!$C$15/(Calculator!$D$7*150),1)-0.5)),IF(INT(2*A131*Calculator!$C$15/(Calculator!$D$7*150))&gt;INT(2*A131*Calculator!$B$15/(Calculator!$D$7*150)),0,1))),1)</f>
        <v>0.108631578947369</v>
      </c>
      <c r="F131" s="250" t="n">
        <f aca="false">IF(Calculator!$E$16="YES",IF(A131&lt;Calculator!$G$16,0,MIN(MIN(MIN(MOD(A131*Calculator!$B$16/(Calculator!$D$7*150),1),1-MOD(A131*Calculator!$B$16/(Calculator!$D$7*150),1)),ABS(MOD(A131*Calculator!$B$16/(Calculator!$D$7*150),1)-0.5)),MIN(MIN(MOD(A131*Calculator!$C$16/(Calculator!$D$7*150),1),1-MOD(A131*Calculator!$C$16/(Calculator!$D$7*150),1)),ABS(MOD(A131*Calculator!$C$16/(Calculator!$D$7*150),1)-0.5)),IF(INT(2*A131*Calculator!$C$16/(Calculator!$D$7*150))&gt;INT(2*A131*Calculator!$B$16/(Calculator!$D$7*150)),0,1))),1)</f>
        <v>1</v>
      </c>
      <c r="G131" s="250" t="n">
        <f aca="false">IF(Calculator!$E$17="YES",IF(A131&lt;Calculator!$G$17,0,MIN(MIN(MIN(MOD(A131*Calculator!$B$17/(Calculator!$D$7*150),1),1-MOD(A131*Calculator!$B$17/(Calculator!$D$7*150),1)),ABS(MOD(A131*Calculator!$B$17/(Calculator!$D$7*150),1)-0.5)),MIN(MIN(MOD(A131*Calculator!$C$17/(Calculator!$D$7*150),1),1-MOD(A131*Calculator!$C$17/(Calculator!$D$7*150),1)),ABS(MOD(A131*Calculator!$C$17/(Calculator!$D$7*150),1)-0.5)),IF(INT(2*A131*Calculator!$C$17/(Calculator!$D$7*150))&gt;INT(2*A131*Calculator!$B$17/(Calculator!$D$7*150)),0,1))),1)</f>
        <v>0.209473684210526</v>
      </c>
      <c r="H131" s="250" t="n">
        <f aca="false">IF(Calculator!$E$18="YES",IF(A131&lt;Calculator!$G$18,0,MIN(MIN(MIN(MOD(A131*Calculator!$B$18/(Calculator!$D$7*150),1),1-MOD(A131*Calculator!$B$18/(Calculator!$D$7*150),1)),ABS(MOD(A131*Calculator!$B$18/(Calculator!$D$7*150),1)-0.5)),MIN(MIN(MOD(A131*Calculator!$C$18/(Calculator!$D$7*150),1),1-MOD(A131*Calculator!$C$18/(Calculator!$D$7*150),1)),ABS(MOD(A131*Calculator!$C$18/(Calculator!$D$7*150),1)-0.5)),IF(INT(2*A131*Calculator!$C$18/(Calculator!$D$7*150))&gt;INT(2*A131*Calculator!$B$18/(Calculator!$D$7*150)),0,1))),1)</f>
        <v>1</v>
      </c>
      <c r="I131" s="250" t="n">
        <f aca="false">IF(Calculator!$E$19="YES",IF(A131&lt;Calculator!$G$19,0,MIN(MIN(MIN(MOD(A131*Calculator!$B$19/(Calculator!$D$7*150),1),1-MOD(A131*Calculator!$B$19/(Calculator!$D$7*150),1)),ABS(MOD(A131*Calculator!$B$19/(Calculator!$D$7*150),1)-0.5)),MIN(MIN(MOD(A131*Calculator!$C$19/(Calculator!$D$7*150),1),1-MOD(A131*Calculator!$C$19/(Calculator!$D$7*150),1)),ABS(MOD(A131*Calculator!$C$19/(Calculator!$D$7*150),1)-0.5)),IF(INT(2*A131*Calculator!$C$19/(Calculator!$D$7*150))&gt;INT(2*A131*Calculator!$B$19/(Calculator!$D$7*150)),0,1))),1)</f>
        <v>1</v>
      </c>
      <c r="J131" s="250" t="n">
        <f aca="false">IF(Calculator!$E$20="YES",IF(A131&lt;Calculator!$G$20,0,MIN(MIN(MIN(MOD(A131*Calculator!$B$20/(Calculator!$D$7*150),1),1-MOD(A131*Calculator!$B$20/(Calculator!$D$7*150),1)),ABS(MOD(A131*Calculator!$B$20/(Calculator!$D$7*150),1)-0.5)),MIN(MIN(MOD(A131*Calculator!$C$20/(Calculator!$D$7*150),1),1-MOD(A131*Calculator!$C$20/(Calculator!$D$7*150),1)),ABS(MOD(A131*Calculator!$C$20/(Calculator!$D$7*150),1)-0.5)),IF(INT(2*A131*Calculator!$C$20/(Calculator!$D$7*150))&gt;INT(2*A131*Calculator!$B$20/(Calculator!$D$7*150)),0,1))),1)</f>
        <v>1</v>
      </c>
      <c r="K131" s="250" t="n">
        <f aca="false">IF(Calculator!$E$21="YES",IF(A131&lt;Calculator!$G$21,0,MIN(MIN(MIN(MOD(A131*Calculator!$B$21/(Calculator!$D$7*150),1),1-MOD(A131*Calculator!$B$21/(Calculator!$D$7*150),1)),ABS(MOD(A131*Calculator!$B$21/(Calculator!$D$7*150),1)-0.5)),MIN(MIN(MOD(A131*Calculator!$C$21/(Calculator!$D$7*150),1),1-MOD(A131*Calculator!$C$21/(Calculator!$D$7*150),1)),ABS(MOD(A131*Calculator!$C$21/(Calculator!$D$7*150),1)-0.5)),IF(INT(2*A131*Calculator!$C$21/(Calculator!$D$7*150))&gt;INT(2*A131*Calculator!$B$21/(Calculator!$D$7*150)),0,1))),1)</f>
        <v>1</v>
      </c>
      <c r="L131" s="250" t="n">
        <f aca="false">IF(Calculator!$E$22="YES",IF(A131&lt;Calculator!$G$22,0,MIN(MIN(MIN(MOD(A131*Calculator!$B$22/(Calculator!$D$7*150),1),1-MOD(A131*Calculator!$B$22/(Calculator!$D$7*150),1)),ABS(MOD(A131*Calculator!$B$22/(Calculator!$D$7*150),1)-0.5)),MIN(MIN(MOD(A131*Calculator!$C$22/(Calculator!$D$7*150),1),1-MOD(A131*Calculator!$C$22/(Calculator!$D$7*150),1)),ABS(MOD(A131*Calculator!$C$22/(Calculator!$D$7*150),1)-0.5)),IF(INT(2*A131*Calculator!$C$22/(Calculator!$D$7*150))&gt;INT(2*A131*Calculator!$B$22/(Calculator!$D$7*150)),0,1))),1)</f>
        <v>1</v>
      </c>
      <c r="M131" s="250" t="n">
        <f aca="false">MIN(B131:L131)</f>
        <v>0.108631578947369</v>
      </c>
      <c r="N131" s="250" t="n">
        <f aca="false">SUMPRODUCT(($M$7:$M$557&gt;M131)*1)+SUMPRODUCT(($M$7:$M$557=M131)*(ROW($M$7:$M$557)&lt;ROW(M131)))+1</f>
        <v>66</v>
      </c>
      <c r="O131" s="250" t="str">
        <f aca="false">IF(M131&gt;=0.13,"★★★ EXCELLENT",IF(M131&gt;=0.12,"★★  GOOD",IF(M131&gt;=0.07,"★  FAIR",IF(M131&gt;=0.025,"⚠  MARGINAL","✗  AVOID"))))</f>
        <v>★  FAIR</v>
      </c>
    </row>
    <row r="132" customFormat="false" ht="15" hidden="false" customHeight="true" outlineLevel="0" collapsed="false">
      <c r="A132" s="251" t="n">
        <v>17.5</v>
      </c>
      <c r="B132" s="252" t="n">
        <f aca="false">IF(Calculator!$E$12="YES",IF(A132&lt;Calculator!$G$12,0,MIN(MIN(MIN(MOD(A132*Calculator!$B$12/(Calculator!$D$7*150),1),1-MOD(A132*Calculator!$B$12/(Calculator!$D$7*150),1)),ABS(MOD(A132*Calculator!$B$12/(Calculator!$D$7*150),1)-0.5)),MIN(MIN(MOD(A132*Calculator!$C$12/(Calculator!$D$7*150),1),1-MOD(A132*Calculator!$C$12/(Calculator!$D$7*150),1)),ABS(MOD(A132*Calculator!$C$12/(Calculator!$D$7*150),1)-0.5)),IF(INT(2*A132*Calculator!$C$12/(Calculator!$D$7*150))&gt;INT(2*A132*Calculator!$B$12/(Calculator!$D$7*150)),0,1))),1)</f>
        <v>1</v>
      </c>
      <c r="C132" s="252" t="n">
        <f aca="false">IF(Calculator!$E$13="YES",IF(A132&lt;Calculator!$G$13,0,MIN(MIN(MIN(MOD(A132*Calculator!$B$13/(Calculator!$D$7*150),1),1-MOD(A132*Calculator!$B$13/(Calculator!$D$7*150),1)),ABS(MOD(A132*Calculator!$B$13/(Calculator!$D$7*150),1)-0.5)),MIN(MIN(MOD(A132*Calculator!$C$13/(Calculator!$D$7*150),1),1-MOD(A132*Calculator!$C$13/(Calculator!$D$7*150),1)),ABS(MOD(A132*Calculator!$C$13/(Calculator!$D$7*150),1)-0.5)),IF(INT(2*A132*Calculator!$C$13/(Calculator!$D$7*150))&gt;INT(2*A132*Calculator!$B$13/(Calculator!$D$7*150)),0,1))),1)</f>
        <v>1</v>
      </c>
      <c r="D132" s="252" t="n">
        <f aca="false">IF(Calculator!$E$14="YES",IF(A132&lt;Calculator!$G$14,0,MIN(MIN(MIN(MOD(A132*Calculator!$B$14/(Calculator!$D$7*150),1),1-MOD(A132*Calculator!$B$14/(Calculator!$D$7*150),1)),ABS(MOD(A132*Calculator!$B$14/(Calculator!$D$7*150),1)-0.5)),MIN(MIN(MOD(A132*Calculator!$C$14/(Calculator!$D$7*150),1),1-MOD(A132*Calculator!$C$14/(Calculator!$D$7*150),1)),ABS(MOD(A132*Calculator!$C$14/(Calculator!$D$7*150),1)-0.5)),IF(INT(2*A132*Calculator!$C$14/(Calculator!$D$7*150))&gt;INT(2*A132*Calculator!$B$14/(Calculator!$D$7*150)),0,1))),1)</f>
        <v>1</v>
      </c>
      <c r="E132" s="252" t="n">
        <f aca="false">IF(Calculator!$E$15="YES",IF(A132&lt;Calculator!$G$15,0,MIN(MIN(MIN(MOD(A132*Calculator!$B$15/(Calculator!$D$7*150),1),1-MOD(A132*Calculator!$B$15/(Calculator!$D$7*150),1)),ABS(MOD(A132*Calculator!$B$15/(Calculator!$D$7*150),1)-0.5)),MIN(MIN(MOD(A132*Calculator!$C$15/(Calculator!$D$7*150),1),1-MOD(A132*Calculator!$C$15/(Calculator!$D$7*150),1)),ABS(MOD(A132*Calculator!$C$15/(Calculator!$D$7*150),1)-0.5)),IF(INT(2*A132*Calculator!$C$15/(Calculator!$D$7*150))&gt;INT(2*A132*Calculator!$B$15/(Calculator!$D$7*150)),0,1))),1)</f>
        <v>0.103508771929825</v>
      </c>
      <c r="F132" s="252" t="n">
        <f aca="false">IF(Calculator!$E$16="YES",IF(A132&lt;Calculator!$G$16,0,MIN(MIN(MIN(MOD(A132*Calculator!$B$16/(Calculator!$D$7*150),1),1-MOD(A132*Calculator!$B$16/(Calculator!$D$7*150),1)),ABS(MOD(A132*Calculator!$B$16/(Calculator!$D$7*150),1)-0.5)),MIN(MIN(MOD(A132*Calculator!$C$16/(Calculator!$D$7*150),1),1-MOD(A132*Calculator!$C$16/(Calculator!$D$7*150),1)),ABS(MOD(A132*Calculator!$C$16/(Calculator!$D$7*150),1)-0.5)),IF(INT(2*A132*Calculator!$C$16/(Calculator!$D$7*150))&gt;INT(2*A132*Calculator!$B$16/(Calculator!$D$7*150)),0,1))),1)</f>
        <v>1</v>
      </c>
      <c r="G132" s="252" t="n">
        <f aca="false">IF(Calculator!$E$17="YES",IF(A132&lt;Calculator!$G$17,0,MIN(MIN(MIN(MOD(A132*Calculator!$B$17/(Calculator!$D$7*150),1),1-MOD(A132*Calculator!$B$17/(Calculator!$D$7*150),1)),ABS(MOD(A132*Calculator!$B$17/(Calculator!$D$7*150),1)-0.5)),MIN(MIN(MOD(A132*Calculator!$C$17/(Calculator!$D$7*150),1),1-MOD(A132*Calculator!$C$17/(Calculator!$D$7*150),1)),ABS(MOD(A132*Calculator!$C$17/(Calculator!$D$7*150),1)-0.5)),IF(INT(2*A132*Calculator!$C$17/(Calculator!$D$7*150))&gt;INT(2*A132*Calculator!$B$17/(Calculator!$D$7*150)),0,1))),1)</f>
        <v>0.219298245614035</v>
      </c>
      <c r="H132" s="252" t="n">
        <f aca="false">IF(Calculator!$E$18="YES",IF(A132&lt;Calculator!$G$18,0,MIN(MIN(MIN(MOD(A132*Calculator!$B$18/(Calculator!$D$7*150),1),1-MOD(A132*Calculator!$B$18/(Calculator!$D$7*150),1)),ABS(MOD(A132*Calculator!$B$18/(Calculator!$D$7*150),1)-0.5)),MIN(MIN(MOD(A132*Calculator!$C$18/(Calculator!$D$7*150),1),1-MOD(A132*Calculator!$C$18/(Calculator!$D$7*150),1)),ABS(MOD(A132*Calculator!$C$18/(Calculator!$D$7*150),1)-0.5)),IF(INT(2*A132*Calculator!$C$18/(Calculator!$D$7*150))&gt;INT(2*A132*Calculator!$B$18/(Calculator!$D$7*150)),0,1))),1)</f>
        <v>1</v>
      </c>
      <c r="I132" s="252" t="n">
        <f aca="false">IF(Calculator!$E$19="YES",IF(A132&lt;Calculator!$G$19,0,MIN(MIN(MIN(MOD(A132*Calculator!$B$19/(Calculator!$D$7*150),1),1-MOD(A132*Calculator!$B$19/(Calculator!$D$7*150),1)),ABS(MOD(A132*Calculator!$B$19/(Calculator!$D$7*150),1)-0.5)),MIN(MIN(MOD(A132*Calculator!$C$19/(Calculator!$D$7*150),1),1-MOD(A132*Calculator!$C$19/(Calculator!$D$7*150),1)),ABS(MOD(A132*Calculator!$C$19/(Calculator!$D$7*150),1)-0.5)),IF(INT(2*A132*Calculator!$C$19/(Calculator!$D$7*150))&gt;INT(2*A132*Calculator!$B$19/(Calculator!$D$7*150)),0,1))),1)</f>
        <v>1</v>
      </c>
      <c r="J132" s="252" t="n">
        <f aca="false">IF(Calculator!$E$20="YES",IF(A132&lt;Calculator!$G$20,0,MIN(MIN(MIN(MOD(A132*Calculator!$B$20/(Calculator!$D$7*150),1),1-MOD(A132*Calculator!$B$20/(Calculator!$D$7*150),1)),ABS(MOD(A132*Calculator!$B$20/(Calculator!$D$7*150),1)-0.5)),MIN(MIN(MOD(A132*Calculator!$C$20/(Calculator!$D$7*150),1),1-MOD(A132*Calculator!$C$20/(Calculator!$D$7*150),1)),ABS(MOD(A132*Calculator!$C$20/(Calculator!$D$7*150),1)-0.5)),IF(INT(2*A132*Calculator!$C$20/(Calculator!$D$7*150))&gt;INT(2*A132*Calculator!$B$20/(Calculator!$D$7*150)),0,1))),1)</f>
        <v>1</v>
      </c>
      <c r="K132" s="252" t="n">
        <f aca="false">IF(Calculator!$E$21="YES",IF(A132&lt;Calculator!$G$21,0,MIN(MIN(MIN(MOD(A132*Calculator!$B$21/(Calculator!$D$7*150),1),1-MOD(A132*Calculator!$B$21/(Calculator!$D$7*150),1)),ABS(MOD(A132*Calculator!$B$21/(Calculator!$D$7*150),1)-0.5)),MIN(MIN(MOD(A132*Calculator!$C$21/(Calculator!$D$7*150),1),1-MOD(A132*Calculator!$C$21/(Calculator!$D$7*150),1)),ABS(MOD(A132*Calculator!$C$21/(Calculator!$D$7*150),1)-0.5)),IF(INT(2*A132*Calculator!$C$21/(Calculator!$D$7*150))&gt;INT(2*A132*Calculator!$B$21/(Calculator!$D$7*150)),0,1))),1)</f>
        <v>1</v>
      </c>
      <c r="L132" s="252" t="n">
        <f aca="false">IF(Calculator!$E$22="YES",IF(A132&lt;Calculator!$G$22,0,MIN(MIN(MIN(MOD(A132*Calculator!$B$22/(Calculator!$D$7*150),1),1-MOD(A132*Calculator!$B$22/(Calculator!$D$7*150),1)),ABS(MOD(A132*Calculator!$B$22/(Calculator!$D$7*150),1)-0.5)),MIN(MIN(MOD(A132*Calculator!$C$22/(Calculator!$D$7*150),1),1-MOD(A132*Calculator!$C$22/(Calculator!$D$7*150),1)),ABS(MOD(A132*Calculator!$C$22/(Calculator!$D$7*150),1)-0.5)),IF(INT(2*A132*Calculator!$C$22/(Calculator!$D$7*150))&gt;INT(2*A132*Calculator!$B$22/(Calculator!$D$7*150)),0,1))),1)</f>
        <v>1</v>
      </c>
      <c r="M132" s="252" t="n">
        <f aca="false">MIN(B132:L132)</f>
        <v>0.103508771929825</v>
      </c>
      <c r="N132" s="252" t="n">
        <f aca="false">SUMPRODUCT(($M$7:$M$557&gt;M132)*1)+SUMPRODUCT(($M$7:$M$557=M132)*(ROW($M$7:$M$557)&lt;ROW(M132)))+1</f>
        <v>76</v>
      </c>
      <c r="O132" s="252" t="str">
        <f aca="false">IF(M132&gt;=0.13,"★★★ EXCELLENT",IF(M132&gt;=0.12,"★★  GOOD",IF(M132&gt;=0.07,"★  FAIR",IF(M132&gt;=0.025,"⚠  MARGINAL","✗  AVOID"))))</f>
        <v>★  FAIR</v>
      </c>
    </row>
    <row r="133" customFormat="false" ht="15" hidden="false" customHeight="true" outlineLevel="0" collapsed="false">
      <c r="A133" s="249" t="n">
        <v>17.6</v>
      </c>
      <c r="B133" s="250" t="n">
        <f aca="false">IF(Calculator!$E$12="YES",IF(A133&lt;Calculator!$G$12,0,MIN(MIN(MIN(MOD(A133*Calculator!$B$12/(Calculator!$D$7*150),1),1-MOD(A133*Calculator!$B$12/(Calculator!$D$7*150),1)),ABS(MOD(A133*Calculator!$B$12/(Calculator!$D$7*150),1)-0.5)),MIN(MIN(MOD(A133*Calculator!$C$12/(Calculator!$D$7*150),1),1-MOD(A133*Calculator!$C$12/(Calculator!$D$7*150),1)),ABS(MOD(A133*Calculator!$C$12/(Calculator!$D$7*150),1)-0.5)),IF(INT(2*A133*Calculator!$C$12/(Calculator!$D$7*150))&gt;INT(2*A133*Calculator!$B$12/(Calculator!$D$7*150)),0,1))),1)</f>
        <v>1</v>
      </c>
      <c r="C133" s="250" t="n">
        <f aca="false">IF(Calculator!$E$13="YES",IF(A133&lt;Calculator!$G$13,0,MIN(MIN(MIN(MOD(A133*Calculator!$B$13/(Calculator!$D$7*150),1),1-MOD(A133*Calculator!$B$13/(Calculator!$D$7*150),1)),ABS(MOD(A133*Calculator!$B$13/(Calculator!$D$7*150),1)-0.5)),MIN(MIN(MOD(A133*Calculator!$C$13/(Calculator!$D$7*150),1),1-MOD(A133*Calculator!$C$13/(Calculator!$D$7*150),1)),ABS(MOD(A133*Calculator!$C$13/(Calculator!$D$7*150),1)-0.5)),IF(INT(2*A133*Calculator!$C$13/(Calculator!$D$7*150))&gt;INT(2*A133*Calculator!$B$13/(Calculator!$D$7*150)),0,1))),1)</f>
        <v>1</v>
      </c>
      <c r="D133" s="250" t="n">
        <f aca="false">IF(Calculator!$E$14="YES",IF(A133&lt;Calculator!$G$14,0,MIN(MIN(MIN(MOD(A133*Calculator!$B$14/(Calculator!$D$7*150),1),1-MOD(A133*Calculator!$B$14/(Calculator!$D$7*150),1)),ABS(MOD(A133*Calculator!$B$14/(Calculator!$D$7*150),1)-0.5)),MIN(MIN(MOD(A133*Calculator!$C$14/(Calculator!$D$7*150),1),1-MOD(A133*Calculator!$C$14/(Calculator!$D$7*150),1)),ABS(MOD(A133*Calculator!$C$14/(Calculator!$D$7*150),1)-0.5)),IF(INT(2*A133*Calculator!$C$14/(Calculator!$D$7*150))&gt;INT(2*A133*Calculator!$B$14/(Calculator!$D$7*150)),0,1))),1)</f>
        <v>1</v>
      </c>
      <c r="E133" s="250" t="n">
        <f aca="false">IF(Calculator!$E$15="YES",IF(A133&lt;Calculator!$G$15,0,MIN(MIN(MIN(MOD(A133*Calculator!$B$15/(Calculator!$D$7*150),1),1-MOD(A133*Calculator!$B$15/(Calculator!$D$7*150),1)),ABS(MOD(A133*Calculator!$B$15/(Calculator!$D$7*150),1)-0.5)),MIN(MIN(MOD(A133*Calculator!$C$15/(Calculator!$D$7*150),1),1-MOD(A133*Calculator!$C$15/(Calculator!$D$7*150),1)),ABS(MOD(A133*Calculator!$C$15/(Calculator!$D$7*150),1)-0.5)),IF(INT(2*A133*Calculator!$C$15/(Calculator!$D$7*150))&gt;INT(2*A133*Calculator!$B$15/(Calculator!$D$7*150)),0,1))),1)</f>
        <v>0.0983859649122806</v>
      </c>
      <c r="F133" s="250" t="n">
        <f aca="false">IF(Calculator!$E$16="YES",IF(A133&lt;Calculator!$G$16,0,MIN(MIN(MIN(MOD(A133*Calculator!$B$16/(Calculator!$D$7*150),1),1-MOD(A133*Calculator!$B$16/(Calculator!$D$7*150),1)),ABS(MOD(A133*Calculator!$B$16/(Calculator!$D$7*150),1)-0.5)),MIN(MIN(MOD(A133*Calculator!$C$16/(Calculator!$D$7*150),1),1-MOD(A133*Calculator!$C$16/(Calculator!$D$7*150),1)),ABS(MOD(A133*Calculator!$C$16/(Calculator!$D$7*150),1)-0.5)),IF(INT(2*A133*Calculator!$C$16/(Calculator!$D$7*150))&gt;INT(2*A133*Calculator!$B$16/(Calculator!$D$7*150)),0,1))),1)</f>
        <v>1</v>
      </c>
      <c r="G133" s="250" t="n">
        <f aca="false">IF(Calculator!$E$17="YES",IF(A133&lt;Calculator!$G$17,0,MIN(MIN(MIN(MOD(A133*Calculator!$B$17/(Calculator!$D$7*150),1),1-MOD(A133*Calculator!$B$17/(Calculator!$D$7*150),1)),ABS(MOD(A133*Calculator!$B$17/(Calculator!$D$7*150),1)-0.5)),MIN(MIN(MOD(A133*Calculator!$C$17/(Calculator!$D$7*150),1),1-MOD(A133*Calculator!$C$17/(Calculator!$D$7*150),1)),ABS(MOD(A133*Calculator!$C$17/(Calculator!$D$7*150),1)-0.5)),IF(INT(2*A133*Calculator!$C$17/(Calculator!$D$7*150))&gt;INT(2*A133*Calculator!$B$17/(Calculator!$D$7*150)),0,1))),1)</f>
        <v>0.227649122807017</v>
      </c>
      <c r="H133" s="250" t="n">
        <f aca="false">IF(Calculator!$E$18="YES",IF(A133&lt;Calculator!$G$18,0,MIN(MIN(MIN(MOD(A133*Calculator!$B$18/(Calculator!$D$7*150),1),1-MOD(A133*Calculator!$B$18/(Calculator!$D$7*150),1)),ABS(MOD(A133*Calculator!$B$18/(Calculator!$D$7*150),1)-0.5)),MIN(MIN(MOD(A133*Calculator!$C$18/(Calculator!$D$7*150),1),1-MOD(A133*Calculator!$C$18/(Calculator!$D$7*150),1)),ABS(MOD(A133*Calculator!$C$18/(Calculator!$D$7*150),1)-0.5)),IF(INT(2*A133*Calculator!$C$18/(Calculator!$D$7*150))&gt;INT(2*A133*Calculator!$B$18/(Calculator!$D$7*150)),0,1))),1)</f>
        <v>1</v>
      </c>
      <c r="I133" s="250" t="n">
        <f aca="false">IF(Calculator!$E$19="YES",IF(A133&lt;Calculator!$G$19,0,MIN(MIN(MIN(MOD(A133*Calculator!$B$19/(Calculator!$D$7*150),1),1-MOD(A133*Calculator!$B$19/(Calculator!$D$7*150),1)),ABS(MOD(A133*Calculator!$B$19/(Calculator!$D$7*150),1)-0.5)),MIN(MIN(MOD(A133*Calculator!$C$19/(Calculator!$D$7*150),1),1-MOD(A133*Calculator!$C$19/(Calculator!$D$7*150),1)),ABS(MOD(A133*Calculator!$C$19/(Calculator!$D$7*150),1)-0.5)),IF(INT(2*A133*Calculator!$C$19/(Calculator!$D$7*150))&gt;INT(2*A133*Calculator!$B$19/(Calculator!$D$7*150)),0,1))),1)</f>
        <v>1</v>
      </c>
      <c r="J133" s="250" t="n">
        <f aca="false">IF(Calculator!$E$20="YES",IF(A133&lt;Calculator!$G$20,0,MIN(MIN(MIN(MOD(A133*Calculator!$B$20/(Calculator!$D$7*150),1),1-MOD(A133*Calculator!$B$20/(Calculator!$D$7*150),1)),ABS(MOD(A133*Calculator!$B$20/(Calculator!$D$7*150),1)-0.5)),MIN(MIN(MOD(A133*Calculator!$C$20/(Calculator!$D$7*150),1),1-MOD(A133*Calculator!$C$20/(Calculator!$D$7*150),1)),ABS(MOD(A133*Calculator!$C$20/(Calculator!$D$7*150),1)-0.5)),IF(INT(2*A133*Calculator!$C$20/(Calculator!$D$7*150))&gt;INT(2*A133*Calculator!$B$20/(Calculator!$D$7*150)),0,1))),1)</f>
        <v>1</v>
      </c>
      <c r="K133" s="250" t="n">
        <f aca="false">IF(Calculator!$E$21="YES",IF(A133&lt;Calculator!$G$21,0,MIN(MIN(MIN(MOD(A133*Calculator!$B$21/(Calculator!$D$7*150),1),1-MOD(A133*Calculator!$B$21/(Calculator!$D$7*150),1)),ABS(MOD(A133*Calculator!$B$21/(Calculator!$D$7*150),1)-0.5)),MIN(MIN(MOD(A133*Calculator!$C$21/(Calculator!$D$7*150),1),1-MOD(A133*Calculator!$C$21/(Calculator!$D$7*150),1)),ABS(MOD(A133*Calculator!$C$21/(Calculator!$D$7*150),1)-0.5)),IF(INT(2*A133*Calculator!$C$21/(Calculator!$D$7*150))&gt;INT(2*A133*Calculator!$B$21/(Calculator!$D$7*150)),0,1))),1)</f>
        <v>1</v>
      </c>
      <c r="L133" s="250" t="n">
        <f aca="false">IF(Calculator!$E$22="YES",IF(A133&lt;Calculator!$G$22,0,MIN(MIN(MIN(MOD(A133*Calculator!$B$22/(Calculator!$D$7*150),1),1-MOD(A133*Calculator!$B$22/(Calculator!$D$7*150),1)),ABS(MOD(A133*Calculator!$B$22/(Calculator!$D$7*150),1)-0.5)),MIN(MIN(MOD(A133*Calculator!$C$22/(Calculator!$D$7*150),1),1-MOD(A133*Calculator!$C$22/(Calculator!$D$7*150),1)),ABS(MOD(A133*Calculator!$C$22/(Calculator!$D$7*150),1)-0.5)),IF(INT(2*A133*Calculator!$C$22/(Calculator!$D$7*150))&gt;INT(2*A133*Calculator!$B$22/(Calculator!$D$7*150)),0,1))),1)</f>
        <v>1</v>
      </c>
      <c r="M133" s="250" t="n">
        <f aca="false">MIN(B133:L133)</f>
        <v>0.0983859649122806</v>
      </c>
      <c r="N133" s="250" t="n">
        <f aca="false">SUMPRODUCT(($M$7:$M$557&gt;M133)*1)+SUMPRODUCT(($M$7:$M$557=M133)*(ROW($M$7:$M$557)&lt;ROW(M133)))+1</f>
        <v>91</v>
      </c>
      <c r="O133" s="250" t="str">
        <f aca="false">IF(M133&gt;=0.13,"★★★ EXCELLENT",IF(M133&gt;=0.12,"★★  GOOD",IF(M133&gt;=0.07,"★  FAIR",IF(M133&gt;=0.025,"⚠  MARGINAL","✗  AVOID"))))</f>
        <v>★  FAIR</v>
      </c>
    </row>
    <row r="134" customFormat="false" ht="15" hidden="false" customHeight="true" outlineLevel="0" collapsed="false">
      <c r="A134" s="251" t="n">
        <v>17.7</v>
      </c>
      <c r="B134" s="252" t="n">
        <f aca="false">IF(Calculator!$E$12="YES",IF(A134&lt;Calculator!$G$12,0,MIN(MIN(MIN(MOD(A134*Calculator!$B$12/(Calculator!$D$7*150),1),1-MOD(A134*Calculator!$B$12/(Calculator!$D$7*150),1)),ABS(MOD(A134*Calculator!$B$12/(Calculator!$D$7*150),1)-0.5)),MIN(MIN(MOD(A134*Calculator!$C$12/(Calculator!$D$7*150),1),1-MOD(A134*Calculator!$C$12/(Calculator!$D$7*150),1)),ABS(MOD(A134*Calculator!$C$12/(Calculator!$D$7*150),1)-0.5)),IF(INT(2*A134*Calculator!$C$12/(Calculator!$D$7*150))&gt;INT(2*A134*Calculator!$B$12/(Calculator!$D$7*150)),0,1))),1)</f>
        <v>1</v>
      </c>
      <c r="C134" s="252" t="n">
        <f aca="false">IF(Calculator!$E$13="YES",IF(A134&lt;Calculator!$G$13,0,MIN(MIN(MIN(MOD(A134*Calculator!$B$13/(Calculator!$D$7*150),1),1-MOD(A134*Calculator!$B$13/(Calculator!$D$7*150),1)),ABS(MOD(A134*Calculator!$B$13/(Calculator!$D$7*150),1)-0.5)),MIN(MIN(MOD(A134*Calculator!$C$13/(Calculator!$D$7*150),1),1-MOD(A134*Calculator!$C$13/(Calculator!$D$7*150),1)),ABS(MOD(A134*Calculator!$C$13/(Calculator!$D$7*150),1)-0.5)),IF(INT(2*A134*Calculator!$C$13/(Calculator!$D$7*150))&gt;INT(2*A134*Calculator!$B$13/(Calculator!$D$7*150)),0,1))),1)</f>
        <v>1</v>
      </c>
      <c r="D134" s="252" t="n">
        <f aca="false">IF(Calculator!$E$14="YES",IF(A134&lt;Calculator!$G$14,0,MIN(MIN(MIN(MOD(A134*Calculator!$B$14/(Calculator!$D$7*150),1),1-MOD(A134*Calculator!$B$14/(Calculator!$D$7*150),1)),ABS(MOD(A134*Calculator!$B$14/(Calculator!$D$7*150),1)-0.5)),MIN(MIN(MOD(A134*Calculator!$C$14/(Calculator!$D$7*150),1),1-MOD(A134*Calculator!$C$14/(Calculator!$D$7*150),1)),ABS(MOD(A134*Calculator!$C$14/(Calculator!$D$7*150),1)-0.5)),IF(INT(2*A134*Calculator!$C$14/(Calculator!$D$7*150))&gt;INT(2*A134*Calculator!$B$14/(Calculator!$D$7*150)),0,1))),1)</f>
        <v>1</v>
      </c>
      <c r="E134" s="252" t="n">
        <f aca="false">IF(Calculator!$E$15="YES",IF(A134&lt;Calculator!$G$15,0,MIN(MIN(MIN(MOD(A134*Calculator!$B$15/(Calculator!$D$7*150),1),1-MOD(A134*Calculator!$B$15/(Calculator!$D$7*150),1)),ABS(MOD(A134*Calculator!$B$15/(Calculator!$D$7*150),1)-0.5)),MIN(MIN(MOD(A134*Calculator!$C$15/(Calculator!$D$7*150),1),1-MOD(A134*Calculator!$C$15/(Calculator!$D$7*150),1)),ABS(MOD(A134*Calculator!$C$15/(Calculator!$D$7*150),1)-0.5)),IF(INT(2*A134*Calculator!$C$15/(Calculator!$D$7*150))&gt;INT(2*A134*Calculator!$B$15/(Calculator!$D$7*150)),0,1))),1)</f>
        <v>0.0932631578947369</v>
      </c>
      <c r="F134" s="252" t="n">
        <f aca="false">IF(Calculator!$E$16="YES",IF(A134&lt;Calculator!$G$16,0,MIN(MIN(MIN(MOD(A134*Calculator!$B$16/(Calculator!$D$7*150),1),1-MOD(A134*Calculator!$B$16/(Calculator!$D$7*150),1)),ABS(MOD(A134*Calculator!$B$16/(Calculator!$D$7*150),1)-0.5)),MIN(MIN(MOD(A134*Calculator!$C$16/(Calculator!$D$7*150),1),1-MOD(A134*Calculator!$C$16/(Calculator!$D$7*150),1)),ABS(MOD(A134*Calculator!$C$16/(Calculator!$D$7*150),1)-0.5)),IF(INT(2*A134*Calculator!$C$16/(Calculator!$D$7*150))&gt;INT(2*A134*Calculator!$B$16/(Calculator!$D$7*150)),0,1))),1)</f>
        <v>1</v>
      </c>
      <c r="G134" s="252" t="n">
        <f aca="false">IF(Calculator!$E$17="YES",IF(A134&lt;Calculator!$G$17,0,MIN(MIN(MIN(MOD(A134*Calculator!$B$17/(Calculator!$D$7*150),1),1-MOD(A134*Calculator!$B$17/(Calculator!$D$7*150),1)),ABS(MOD(A134*Calculator!$B$17/(Calculator!$D$7*150),1)-0.5)),MIN(MIN(MOD(A134*Calculator!$C$17/(Calculator!$D$7*150),1),1-MOD(A134*Calculator!$C$17/(Calculator!$D$7*150),1)),ABS(MOD(A134*Calculator!$C$17/(Calculator!$D$7*150),1)-0.5)),IF(INT(2*A134*Calculator!$C$17/(Calculator!$D$7*150))&gt;INT(2*A134*Calculator!$B$17/(Calculator!$D$7*150)),0,1))),1)</f>
        <v>0.217578947368421</v>
      </c>
      <c r="H134" s="252" t="n">
        <f aca="false">IF(Calculator!$E$18="YES",IF(A134&lt;Calculator!$G$18,0,MIN(MIN(MIN(MOD(A134*Calculator!$B$18/(Calculator!$D$7*150),1),1-MOD(A134*Calculator!$B$18/(Calculator!$D$7*150),1)),ABS(MOD(A134*Calculator!$B$18/(Calculator!$D$7*150),1)-0.5)),MIN(MIN(MOD(A134*Calculator!$C$18/(Calculator!$D$7*150),1),1-MOD(A134*Calculator!$C$18/(Calculator!$D$7*150),1)),ABS(MOD(A134*Calculator!$C$18/(Calculator!$D$7*150),1)-0.5)),IF(INT(2*A134*Calculator!$C$18/(Calculator!$D$7*150))&gt;INT(2*A134*Calculator!$B$18/(Calculator!$D$7*150)),0,1))),1)</f>
        <v>1</v>
      </c>
      <c r="I134" s="252" t="n">
        <f aca="false">IF(Calculator!$E$19="YES",IF(A134&lt;Calculator!$G$19,0,MIN(MIN(MIN(MOD(A134*Calculator!$B$19/(Calculator!$D$7*150),1),1-MOD(A134*Calculator!$B$19/(Calculator!$D$7*150),1)),ABS(MOD(A134*Calculator!$B$19/(Calculator!$D$7*150),1)-0.5)),MIN(MIN(MOD(A134*Calculator!$C$19/(Calculator!$D$7*150),1),1-MOD(A134*Calculator!$C$19/(Calculator!$D$7*150),1)),ABS(MOD(A134*Calculator!$C$19/(Calculator!$D$7*150),1)-0.5)),IF(INT(2*A134*Calculator!$C$19/(Calculator!$D$7*150))&gt;INT(2*A134*Calculator!$B$19/(Calculator!$D$7*150)),0,1))),1)</f>
        <v>1</v>
      </c>
      <c r="J134" s="252" t="n">
        <f aca="false">IF(Calculator!$E$20="YES",IF(A134&lt;Calculator!$G$20,0,MIN(MIN(MIN(MOD(A134*Calculator!$B$20/(Calculator!$D$7*150),1),1-MOD(A134*Calculator!$B$20/(Calculator!$D$7*150),1)),ABS(MOD(A134*Calculator!$B$20/(Calculator!$D$7*150),1)-0.5)),MIN(MIN(MOD(A134*Calculator!$C$20/(Calculator!$D$7*150),1),1-MOD(A134*Calculator!$C$20/(Calculator!$D$7*150),1)),ABS(MOD(A134*Calculator!$C$20/(Calculator!$D$7*150),1)-0.5)),IF(INT(2*A134*Calculator!$C$20/(Calculator!$D$7*150))&gt;INT(2*A134*Calculator!$B$20/(Calculator!$D$7*150)),0,1))),1)</f>
        <v>1</v>
      </c>
      <c r="K134" s="252" t="n">
        <f aca="false">IF(Calculator!$E$21="YES",IF(A134&lt;Calculator!$G$21,0,MIN(MIN(MIN(MOD(A134*Calculator!$B$21/(Calculator!$D$7*150),1),1-MOD(A134*Calculator!$B$21/(Calculator!$D$7*150),1)),ABS(MOD(A134*Calculator!$B$21/(Calculator!$D$7*150),1)-0.5)),MIN(MIN(MOD(A134*Calculator!$C$21/(Calculator!$D$7*150),1),1-MOD(A134*Calculator!$C$21/(Calculator!$D$7*150),1)),ABS(MOD(A134*Calculator!$C$21/(Calculator!$D$7*150),1)-0.5)),IF(INT(2*A134*Calculator!$C$21/(Calculator!$D$7*150))&gt;INT(2*A134*Calculator!$B$21/(Calculator!$D$7*150)),0,1))),1)</f>
        <v>1</v>
      </c>
      <c r="L134" s="252" t="n">
        <f aca="false">IF(Calculator!$E$22="YES",IF(A134&lt;Calculator!$G$22,0,MIN(MIN(MIN(MOD(A134*Calculator!$B$22/(Calculator!$D$7*150),1),1-MOD(A134*Calculator!$B$22/(Calculator!$D$7*150),1)),ABS(MOD(A134*Calculator!$B$22/(Calculator!$D$7*150),1)-0.5)),MIN(MIN(MOD(A134*Calculator!$C$22/(Calculator!$D$7*150),1),1-MOD(A134*Calculator!$C$22/(Calculator!$D$7*150),1)),ABS(MOD(A134*Calculator!$C$22/(Calculator!$D$7*150),1)-0.5)),IF(INT(2*A134*Calculator!$C$22/(Calculator!$D$7*150))&gt;INT(2*A134*Calculator!$B$22/(Calculator!$D$7*150)),0,1))),1)</f>
        <v>1</v>
      </c>
      <c r="M134" s="252" t="n">
        <f aca="false">MIN(B134:L134)</f>
        <v>0.0932631578947369</v>
      </c>
      <c r="N134" s="252" t="n">
        <f aca="false">SUMPRODUCT(($M$7:$M$557&gt;M134)*1)+SUMPRODUCT(($M$7:$M$557=M134)*(ROW($M$7:$M$557)&lt;ROW(M134)))+1</f>
        <v>104</v>
      </c>
      <c r="O134" s="252" t="str">
        <f aca="false">IF(M134&gt;=0.13,"★★★ EXCELLENT",IF(M134&gt;=0.12,"★★  GOOD",IF(M134&gt;=0.07,"★  FAIR",IF(M134&gt;=0.025,"⚠  MARGINAL","✗  AVOID"))))</f>
        <v>★  FAIR</v>
      </c>
    </row>
    <row r="135" customFormat="false" ht="15" hidden="false" customHeight="true" outlineLevel="0" collapsed="false">
      <c r="A135" s="249" t="n">
        <v>17.8</v>
      </c>
      <c r="B135" s="250" t="n">
        <f aca="false">IF(Calculator!$E$12="YES",IF(A135&lt;Calculator!$G$12,0,MIN(MIN(MIN(MOD(A135*Calculator!$B$12/(Calculator!$D$7*150),1),1-MOD(A135*Calculator!$B$12/(Calculator!$D$7*150),1)),ABS(MOD(A135*Calculator!$B$12/(Calculator!$D$7*150),1)-0.5)),MIN(MIN(MOD(A135*Calculator!$C$12/(Calculator!$D$7*150),1),1-MOD(A135*Calculator!$C$12/(Calculator!$D$7*150),1)),ABS(MOD(A135*Calculator!$C$12/(Calculator!$D$7*150),1)-0.5)),IF(INT(2*A135*Calculator!$C$12/(Calculator!$D$7*150))&gt;INT(2*A135*Calculator!$B$12/(Calculator!$D$7*150)),0,1))),1)</f>
        <v>1</v>
      </c>
      <c r="C135" s="250" t="n">
        <f aca="false">IF(Calculator!$E$13="YES",IF(A135&lt;Calculator!$G$13,0,MIN(MIN(MIN(MOD(A135*Calculator!$B$13/(Calculator!$D$7*150),1),1-MOD(A135*Calculator!$B$13/(Calculator!$D$7*150),1)),ABS(MOD(A135*Calculator!$B$13/(Calculator!$D$7*150),1)-0.5)),MIN(MIN(MOD(A135*Calculator!$C$13/(Calculator!$D$7*150),1),1-MOD(A135*Calculator!$C$13/(Calculator!$D$7*150),1)),ABS(MOD(A135*Calculator!$C$13/(Calculator!$D$7*150),1)-0.5)),IF(INT(2*A135*Calculator!$C$13/(Calculator!$D$7*150))&gt;INT(2*A135*Calculator!$B$13/(Calculator!$D$7*150)),0,1))),1)</f>
        <v>1</v>
      </c>
      <c r="D135" s="250" t="n">
        <f aca="false">IF(Calculator!$E$14="YES",IF(A135&lt;Calculator!$G$14,0,MIN(MIN(MIN(MOD(A135*Calculator!$B$14/(Calculator!$D$7*150),1),1-MOD(A135*Calculator!$B$14/(Calculator!$D$7*150),1)),ABS(MOD(A135*Calculator!$B$14/(Calculator!$D$7*150),1)-0.5)),MIN(MIN(MOD(A135*Calculator!$C$14/(Calculator!$D$7*150),1),1-MOD(A135*Calculator!$C$14/(Calculator!$D$7*150),1)),ABS(MOD(A135*Calculator!$C$14/(Calculator!$D$7*150),1)-0.5)),IF(INT(2*A135*Calculator!$C$14/(Calculator!$D$7*150))&gt;INT(2*A135*Calculator!$B$14/(Calculator!$D$7*150)),0,1))),1)</f>
        <v>1</v>
      </c>
      <c r="E135" s="250" t="n">
        <f aca="false">IF(Calculator!$E$15="YES",IF(A135&lt;Calculator!$G$15,0,MIN(MIN(MIN(MOD(A135*Calculator!$B$15/(Calculator!$D$7*150),1),1-MOD(A135*Calculator!$B$15/(Calculator!$D$7*150),1)),ABS(MOD(A135*Calculator!$B$15/(Calculator!$D$7*150),1)-0.5)),MIN(MIN(MOD(A135*Calculator!$C$15/(Calculator!$D$7*150),1),1-MOD(A135*Calculator!$C$15/(Calculator!$D$7*150),1)),ABS(MOD(A135*Calculator!$C$15/(Calculator!$D$7*150),1)-0.5)),IF(INT(2*A135*Calculator!$C$15/(Calculator!$D$7*150))&gt;INT(2*A135*Calculator!$B$15/(Calculator!$D$7*150)),0,1))),1)</f>
        <v>0.088140350877193</v>
      </c>
      <c r="F135" s="250" t="n">
        <f aca="false">IF(Calculator!$E$16="YES",IF(A135&lt;Calculator!$G$16,0,MIN(MIN(MIN(MOD(A135*Calculator!$B$16/(Calculator!$D$7*150),1),1-MOD(A135*Calculator!$B$16/(Calculator!$D$7*150),1)),ABS(MOD(A135*Calculator!$B$16/(Calculator!$D$7*150),1)-0.5)),MIN(MIN(MOD(A135*Calculator!$C$16/(Calculator!$D$7*150),1),1-MOD(A135*Calculator!$C$16/(Calculator!$D$7*150),1)),ABS(MOD(A135*Calculator!$C$16/(Calculator!$D$7*150),1)-0.5)),IF(INT(2*A135*Calculator!$C$16/(Calculator!$D$7*150))&gt;INT(2*A135*Calculator!$B$16/(Calculator!$D$7*150)),0,1))),1)</f>
        <v>1</v>
      </c>
      <c r="G135" s="250" t="n">
        <f aca="false">IF(Calculator!$E$17="YES",IF(A135&lt;Calculator!$G$17,0,MIN(MIN(MIN(MOD(A135*Calculator!$B$17/(Calculator!$D$7*150),1),1-MOD(A135*Calculator!$B$17/(Calculator!$D$7*150),1)),ABS(MOD(A135*Calculator!$B$17/(Calculator!$D$7*150),1)-0.5)),MIN(MIN(MOD(A135*Calculator!$C$17/(Calculator!$D$7*150),1),1-MOD(A135*Calculator!$C$17/(Calculator!$D$7*150),1)),ABS(MOD(A135*Calculator!$C$17/(Calculator!$D$7*150),1)-0.5)),IF(INT(2*A135*Calculator!$C$17/(Calculator!$D$7*150))&gt;INT(2*A135*Calculator!$B$17/(Calculator!$D$7*150)),0,1))),1)</f>
        <v>0.207508771929825</v>
      </c>
      <c r="H135" s="250" t="n">
        <f aca="false">IF(Calculator!$E$18="YES",IF(A135&lt;Calculator!$G$18,0,MIN(MIN(MIN(MOD(A135*Calculator!$B$18/(Calculator!$D$7*150),1),1-MOD(A135*Calculator!$B$18/(Calculator!$D$7*150),1)),ABS(MOD(A135*Calculator!$B$18/(Calculator!$D$7*150),1)-0.5)),MIN(MIN(MOD(A135*Calculator!$C$18/(Calculator!$D$7*150),1),1-MOD(A135*Calculator!$C$18/(Calculator!$D$7*150),1)),ABS(MOD(A135*Calculator!$C$18/(Calculator!$D$7*150),1)-0.5)),IF(INT(2*A135*Calculator!$C$18/(Calculator!$D$7*150))&gt;INT(2*A135*Calculator!$B$18/(Calculator!$D$7*150)),0,1))),1)</f>
        <v>1</v>
      </c>
      <c r="I135" s="250" t="n">
        <f aca="false">IF(Calculator!$E$19="YES",IF(A135&lt;Calculator!$G$19,0,MIN(MIN(MIN(MOD(A135*Calculator!$B$19/(Calculator!$D$7*150),1),1-MOD(A135*Calculator!$B$19/(Calculator!$D$7*150),1)),ABS(MOD(A135*Calculator!$B$19/(Calculator!$D$7*150),1)-0.5)),MIN(MIN(MOD(A135*Calculator!$C$19/(Calculator!$D$7*150),1),1-MOD(A135*Calculator!$C$19/(Calculator!$D$7*150),1)),ABS(MOD(A135*Calculator!$C$19/(Calculator!$D$7*150),1)-0.5)),IF(INT(2*A135*Calculator!$C$19/(Calculator!$D$7*150))&gt;INT(2*A135*Calculator!$B$19/(Calculator!$D$7*150)),0,1))),1)</f>
        <v>1</v>
      </c>
      <c r="J135" s="250" t="n">
        <f aca="false">IF(Calculator!$E$20="YES",IF(A135&lt;Calculator!$G$20,0,MIN(MIN(MIN(MOD(A135*Calculator!$B$20/(Calculator!$D$7*150),1),1-MOD(A135*Calculator!$B$20/(Calculator!$D$7*150),1)),ABS(MOD(A135*Calculator!$B$20/(Calculator!$D$7*150),1)-0.5)),MIN(MIN(MOD(A135*Calculator!$C$20/(Calculator!$D$7*150),1),1-MOD(A135*Calculator!$C$20/(Calculator!$D$7*150),1)),ABS(MOD(A135*Calculator!$C$20/(Calculator!$D$7*150),1)-0.5)),IF(INT(2*A135*Calculator!$C$20/(Calculator!$D$7*150))&gt;INT(2*A135*Calculator!$B$20/(Calculator!$D$7*150)),0,1))),1)</f>
        <v>1</v>
      </c>
      <c r="K135" s="250" t="n">
        <f aca="false">IF(Calculator!$E$21="YES",IF(A135&lt;Calculator!$G$21,0,MIN(MIN(MIN(MOD(A135*Calculator!$B$21/(Calculator!$D$7*150),1),1-MOD(A135*Calculator!$B$21/(Calculator!$D$7*150),1)),ABS(MOD(A135*Calculator!$B$21/(Calculator!$D$7*150),1)-0.5)),MIN(MIN(MOD(A135*Calculator!$C$21/(Calculator!$D$7*150),1),1-MOD(A135*Calculator!$C$21/(Calculator!$D$7*150),1)),ABS(MOD(A135*Calculator!$C$21/(Calculator!$D$7*150),1)-0.5)),IF(INT(2*A135*Calculator!$C$21/(Calculator!$D$7*150))&gt;INT(2*A135*Calculator!$B$21/(Calculator!$D$7*150)),0,1))),1)</f>
        <v>1</v>
      </c>
      <c r="L135" s="250" t="n">
        <f aca="false">IF(Calculator!$E$22="YES",IF(A135&lt;Calculator!$G$22,0,MIN(MIN(MIN(MOD(A135*Calculator!$B$22/(Calculator!$D$7*150),1),1-MOD(A135*Calculator!$B$22/(Calculator!$D$7*150),1)),ABS(MOD(A135*Calculator!$B$22/(Calculator!$D$7*150),1)-0.5)),MIN(MIN(MOD(A135*Calculator!$C$22/(Calculator!$D$7*150),1),1-MOD(A135*Calculator!$C$22/(Calculator!$D$7*150),1)),ABS(MOD(A135*Calculator!$C$22/(Calculator!$D$7*150),1)-0.5)),IF(INT(2*A135*Calculator!$C$22/(Calculator!$D$7*150))&gt;INT(2*A135*Calculator!$B$22/(Calculator!$D$7*150)),0,1))),1)</f>
        <v>1</v>
      </c>
      <c r="M135" s="250" t="n">
        <f aca="false">MIN(B135:L135)</f>
        <v>0.088140350877193</v>
      </c>
      <c r="N135" s="250" t="n">
        <f aca="false">SUMPRODUCT(($M$7:$M$557&gt;M135)*1)+SUMPRODUCT(($M$7:$M$557=M135)*(ROW($M$7:$M$557)&lt;ROW(M135)))+1</f>
        <v>118</v>
      </c>
      <c r="O135" s="250" t="str">
        <f aca="false">IF(M135&gt;=0.13,"★★★ EXCELLENT",IF(M135&gt;=0.12,"★★  GOOD",IF(M135&gt;=0.07,"★  FAIR",IF(M135&gt;=0.025,"⚠  MARGINAL","✗  AVOID"))))</f>
        <v>★  FAIR</v>
      </c>
    </row>
    <row r="136" customFormat="false" ht="15" hidden="false" customHeight="true" outlineLevel="0" collapsed="false">
      <c r="A136" s="251" t="n">
        <v>17.9</v>
      </c>
      <c r="B136" s="252" t="n">
        <f aca="false">IF(Calculator!$E$12="YES",IF(A136&lt;Calculator!$G$12,0,MIN(MIN(MIN(MOD(A136*Calculator!$B$12/(Calculator!$D$7*150),1),1-MOD(A136*Calculator!$B$12/(Calculator!$D$7*150),1)),ABS(MOD(A136*Calculator!$B$12/(Calculator!$D$7*150),1)-0.5)),MIN(MIN(MOD(A136*Calculator!$C$12/(Calculator!$D$7*150),1),1-MOD(A136*Calculator!$C$12/(Calculator!$D$7*150),1)),ABS(MOD(A136*Calculator!$C$12/(Calculator!$D$7*150),1)-0.5)),IF(INT(2*A136*Calculator!$C$12/(Calculator!$D$7*150))&gt;INT(2*A136*Calculator!$B$12/(Calculator!$D$7*150)),0,1))),1)</f>
        <v>1</v>
      </c>
      <c r="C136" s="252" t="n">
        <f aca="false">IF(Calculator!$E$13="YES",IF(A136&lt;Calculator!$G$13,0,MIN(MIN(MIN(MOD(A136*Calculator!$B$13/(Calculator!$D$7*150),1),1-MOD(A136*Calculator!$B$13/(Calculator!$D$7*150),1)),ABS(MOD(A136*Calculator!$B$13/(Calculator!$D$7*150),1)-0.5)),MIN(MIN(MOD(A136*Calculator!$C$13/(Calculator!$D$7*150),1),1-MOD(A136*Calculator!$C$13/(Calculator!$D$7*150),1)),ABS(MOD(A136*Calculator!$C$13/(Calculator!$D$7*150),1)-0.5)),IF(INT(2*A136*Calculator!$C$13/(Calculator!$D$7*150))&gt;INT(2*A136*Calculator!$B$13/(Calculator!$D$7*150)),0,1))),1)</f>
        <v>1</v>
      </c>
      <c r="D136" s="252" t="n">
        <f aca="false">IF(Calculator!$E$14="YES",IF(A136&lt;Calculator!$G$14,0,MIN(MIN(MIN(MOD(A136*Calculator!$B$14/(Calculator!$D$7*150),1),1-MOD(A136*Calculator!$B$14/(Calculator!$D$7*150),1)),ABS(MOD(A136*Calculator!$B$14/(Calculator!$D$7*150),1)-0.5)),MIN(MIN(MOD(A136*Calculator!$C$14/(Calculator!$D$7*150),1),1-MOD(A136*Calculator!$C$14/(Calculator!$D$7*150),1)),ABS(MOD(A136*Calculator!$C$14/(Calculator!$D$7*150),1)-0.5)),IF(INT(2*A136*Calculator!$C$14/(Calculator!$D$7*150))&gt;INT(2*A136*Calculator!$B$14/(Calculator!$D$7*150)),0,1))),1)</f>
        <v>1</v>
      </c>
      <c r="E136" s="252" t="n">
        <f aca="false">IF(Calculator!$E$15="YES",IF(A136&lt;Calculator!$G$15,0,MIN(MIN(MIN(MOD(A136*Calculator!$B$15/(Calculator!$D$7*150),1),1-MOD(A136*Calculator!$B$15/(Calculator!$D$7*150),1)),ABS(MOD(A136*Calculator!$B$15/(Calculator!$D$7*150),1)-0.5)),MIN(MIN(MOD(A136*Calculator!$C$15/(Calculator!$D$7*150),1),1-MOD(A136*Calculator!$C$15/(Calculator!$D$7*150),1)),ABS(MOD(A136*Calculator!$C$15/(Calculator!$D$7*150),1)-0.5)),IF(INT(2*A136*Calculator!$C$15/(Calculator!$D$7*150))&gt;INT(2*A136*Calculator!$B$15/(Calculator!$D$7*150)),0,1))),1)</f>
        <v>0.0830175438596492</v>
      </c>
      <c r="F136" s="252" t="n">
        <f aca="false">IF(Calculator!$E$16="YES",IF(A136&lt;Calculator!$G$16,0,MIN(MIN(MIN(MOD(A136*Calculator!$B$16/(Calculator!$D$7*150),1),1-MOD(A136*Calculator!$B$16/(Calculator!$D$7*150),1)),ABS(MOD(A136*Calculator!$B$16/(Calculator!$D$7*150),1)-0.5)),MIN(MIN(MOD(A136*Calculator!$C$16/(Calculator!$D$7*150),1),1-MOD(A136*Calculator!$C$16/(Calculator!$D$7*150),1)),ABS(MOD(A136*Calculator!$C$16/(Calculator!$D$7*150),1)-0.5)),IF(INT(2*A136*Calculator!$C$16/(Calculator!$D$7*150))&gt;INT(2*A136*Calculator!$B$16/(Calculator!$D$7*150)),0,1))),1)</f>
        <v>1</v>
      </c>
      <c r="G136" s="252" t="n">
        <f aca="false">IF(Calculator!$E$17="YES",IF(A136&lt;Calculator!$G$17,0,MIN(MIN(MIN(MOD(A136*Calculator!$B$17/(Calculator!$D$7*150),1),1-MOD(A136*Calculator!$B$17/(Calculator!$D$7*150),1)),ABS(MOD(A136*Calculator!$B$17/(Calculator!$D$7*150),1)-0.5)),MIN(MIN(MOD(A136*Calculator!$C$17/(Calculator!$D$7*150),1),1-MOD(A136*Calculator!$C$17/(Calculator!$D$7*150),1)),ABS(MOD(A136*Calculator!$C$17/(Calculator!$D$7*150),1)-0.5)),IF(INT(2*A136*Calculator!$C$17/(Calculator!$D$7*150))&gt;INT(2*A136*Calculator!$B$17/(Calculator!$D$7*150)),0,1))),1)</f>
        <v>0.197438596491228</v>
      </c>
      <c r="H136" s="252" t="n">
        <f aca="false">IF(Calculator!$E$18="YES",IF(A136&lt;Calculator!$G$18,0,MIN(MIN(MIN(MOD(A136*Calculator!$B$18/(Calculator!$D$7*150),1),1-MOD(A136*Calculator!$B$18/(Calculator!$D$7*150),1)),ABS(MOD(A136*Calculator!$B$18/(Calculator!$D$7*150),1)-0.5)),MIN(MIN(MOD(A136*Calculator!$C$18/(Calculator!$D$7*150),1),1-MOD(A136*Calculator!$C$18/(Calculator!$D$7*150),1)),ABS(MOD(A136*Calculator!$C$18/(Calculator!$D$7*150),1)-0.5)),IF(INT(2*A136*Calculator!$C$18/(Calculator!$D$7*150))&gt;INT(2*A136*Calculator!$B$18/(Calculator!$D$7*150)),0,1))),1)</f>
        <v>1</v>
      </c>
      <c r="I136" s="252" t="n">
        <f aca="false">IF(Calculator!$E$19="YES",IF(A136&lt;Calculator!$G$19,0,MIN(MIN(MIN(MOD(A136*Calculator!$B$19/(Calculator!$D$7*150),1),1-MOD(A136*Calculator!$B$19/(Calculator!$D$7*150),1)),ABS(MOD(A136*Calculator!$B$19/(Calculator!$D$7*150),1)-0.5)),MIN(MIN(MOD(A136*Calculator!$C$19/(Calculator!$D$7*150),1),1-MOD(A136*Calculator!$C$19/(Calculator!$D$7*150),1)),ABS(MOD(A136*Calculator!$C$19/(Calculator!$D$7*150),1)-0.5)),IF(INT(2*A136*Calculator!$C$19/(Calculator!$D$7*150))&gt;INT(2*A136*Calculator!$B$19/(Calculator!$D$7*150)),0,1))),1)</f>
        <v>1</v>
      </c>
      <c r="J136" s="252" t="n">
        <f aca="false">IF(Calculator!$E$20="YES",IF(A136&lt;Calculator!$G$20,0,MIN(MIN(MIN(MOD(A136*Calculator!$B$20/(Calculator!$D$7*150),1),1-MOD(A136*Calculator!$B$20/(Calculator!$D$7*150),1)),ABS(MOD(A136*Calculator!$B$20/(Calculator!$D$7*150),1)-0.5)),MIN(MIN(MOD(A136*Calculator!$C$20/(Calculator!$D$7*150),1),1-MOD(A136*Calculator!$C$20/(Calculator!$D$7*150),1)),ABS(MOD(A136*Calculator!$C$20/(Calculator!$D$7*150),1)-0.5)),IF(INT(2*A136*Calculator!$C$20/(Calculator!$D$7*150))&gt;INT(2*A136*Calculator!$B$20/(Calculator!$D$7*150)),0,1))),1)</f>
        <v>1</v>
      </c>
      <c r="K136" s="252" t="n">
        <f aca="false">IF(Calculator!$E$21="YES",IF(A136&lt;Calculator!$G$21,0,MIN(MIN(MIN(MOD(A136*Calculator!$B$21/(Calculator!$D$7*150),1),1-MOD(A136*Calculator!$B$21/(Calculator!$D$7*150),1)),ABS(MOD(A136*Calculator!$B$21/(Calculator!$D$7*150),1)-0.5)),MIN(MIN(MOD(A136*Calculator!$C$21/(Calculator!$D$7*150),1),1-MOD(A136*Calculator!$C$21/(Calculator!$D$7*150),1)),ABS(MOD(A136*Calculator!$C$21/(Calculator!$D$7*150),1)-0.5)),IF(INT(2*A136*Calculator!$C$21/(Calculator!$D$7*150))&gt;INT(2*A136*Calculator!$B$21/(Calculator!$D$7*150)),0,1))),1)</f>
        <v>1</v>
      </c>
      <c r="L136" s="252" t="n">
        <f aca="false">IF(Calculator!$E$22="YES",IF(A136&lt;Calculator!$G$22,0,MIN(MIN(MIN(MOD(A136*Calculator!$B$22/(Calculator!$D$7*150),1),1-MOD(A136*Calculator!$B$22/(Calculator!$D$7*150),1)),ABS(MOD(A136*Calculator!$B$22/(Calculator!$D$7*150),1)-0.5)),MIN(MIN(MOD(A136*Calculator!$C$22/(Calculator!$D$7*150),1),1-MOD(A136*Calculator!$C$22/(Calculator!$D$7*150),1)),ABS(MOD(A136*Calculator!$C$22/(Calculator!$D$7*150),1)-0.5)),IF(INT(2*A136*Calculator!$C$22/(Calculator!$D$7*150))&gt;INT(2*A136*Calculator!$B$22/(Calculator!$D$7*150)),0,1))),1)</f>
        <v>1</v>
      </c>
      <c r="M136" s="252" t="n">
        <f aca="false">MIN(B136:L136)</f>
        <v>0.0830175438596492</v>
      </c>
      <c r="N136" s="252" t="n">
        <f aca="false">SUMPRODUCT(($M$7:$M$557&gt;M136)*1)+SUMPRODUCT(($M$7:$M$557=M136)*(ROW($M$7:$M$557)&lt;ROW(M136)))+1</f>
        <v>133</v>
      </c>
      <c r="O136" s="252" t="str">
        <f aca="false">IF(M136&gt;=0.13,"★★★ EXCELLENT",IF(M136&gt;=0.12,"★★  GOOD",IF(M136&gt;=0.07,"★  FAIR",IF(M136&gt;=0.025,"⚠  MARGINAL","✗  AVOID"))))</f>
        <v>★  FAIR</v>
      </c>
    </row>
    <row r="137" customFormat="false" ht="15" hidden="false" customHeight="true" outlineLevel="0" collapsed="false">
      <c r="A137" s="249" t="n">
        <v>18</v>
      </c>
      <c r="B137" s="250" t="n">
        <f aca="false">IF(Calculator!$E$12="YES",IF(A137&lt;Calculator!$G$12,0,MIN(MIN(MIN(MOD(A137*Calculator!$B$12/(Calculator!$D$7*150),1),1-MOD(A137*Calculator!$B$12/(Calculator!$D$7*150),1)),ABS(MOD(A137*Calculator!$B$12/(Calculator!$D$7*150),1)-0.5)),MIN(MIN(MOD(A137*Calculator!$C$12/(Calculator!$D$7*150),1),1-MOD(A137*Calculator!$C$12/(Calculator!$D$7*150),1)),ABS(MOD(A137*Calculator!$C$12/(Calculator!$D$7*150),1)-0.5)),IF(INT(2*A137*Calculator!$C$12/(Calculator!$D$7*150))&gt;INT(2*A137*Calculator!$B$12/(Calculator!$D$7*150)),0,1))),1)</f>
        <v>1</v>
      </c>
      <c r="C137" s="250" t="n">
        <f aca="false">IF(Calculator!$E$13="YES",IF(A137&lt;Calculator!$G$13,0,MIN(MIN(MIN(MOD(A137*Calculator!$B$13/(Calculator!$D$7*150),1),1-MOD(A137*Calculator!$B$13/(Calculator!$D$7*150),1)),ABS(MOD(A137*Calculator!$B$13/(Calculator!$D$7*150),1)-0.5)),MIN(MIN(MOD(A137*Calculator!$C$13/(Calculator!$D$7*150),1),1-MOD(A137*Calculator!$C$13/(Calculator!$D$7*150),1)),ABS(MOD(A137*Calculator!$C$13/(Calculator!$D$7*150),1)-0.5)),IF(INT(2*A137*Calculator!$C$13/(Calculator!$D$7*150))&gt;INT(2*A137*Calculator!$B$13/(Calculator!$D$7*150)),0,1))),1)</f>
        <v>1</v>
      </c>
      <c r="D137" s="250" t="n">
        <f aca="false">IF(Calculator!$E$14="YES",IF(A137&lt;Calculator!$G$14,0,MIN(MIN(MIN(MOD(A137*Calculator!$B$14/(Calculator!$D$7*150),1),1-MOD(A137*Calculator!$B$14/(Calculator!$D$7*150),1)),ABS(MOD(A137*Calculator!$B$14/(Calculator!$D$7*150),1)-0.5)),MIN(MIN(MOD(A137*Calculator!$C$14/(Calculator!$D$7*150),1),1-MOD(A137*Calculator!$C$14/(Calculator!$D$7*150),1)),ABS(MOD(A137*Calculator!$C$14/(Calculator!$D$7*150),1)-0.5)),IF(INT(2*A137*Calculator!$C$14/(Calculator!$D$7*150))&gt;INT(2*A137*Calculator!$B$14/(Calculator!$D$7*150)),0,1))),1)</f>
        <v>1</v>
      </c>
      <c r="E137" s="250" t="n">
        <f aca="false">IF(Calculator!$E$15="YES",IF(A137&lt;Calculator!$G$15,0,MIN(MIN(MIN(MOD(A137*Calculator!$B$15/(Calculator!$D$7*150),1),1-MOD(A137*Calculator!$B$15/(Calculator!$D$7*150),1)),ABS(MOD(A137*Calculator!$B$15/(Calculator!$D$7*150),1)-0.5)),MIN(MIN(MOD(A137*Calculator!$C$15/(Calculator!$D$7*150),1),1-MOD(A137*Calculator!$C$15/(Calculator!$D$7*150),1)),ABS(MOD(A137*Calculator!$C$15/(Calculator!$D$7*150),1)-0.5)),IF(INT(2*A137*Calculator!$C$15/(Calculator!$D$7*150))&gt;INT(2*A137*Calculator!$B$15/(Calculator!$D$7*150)),0,1))),1)</f>
        <v>0.0778947368421052</v>
      </c>
      <c r="F137" s="250" t="n">
        <f aca="false">IF(Calculator!$E$16="YES",IF(A137&lt;Calculator!$G$16,0,MIN(MIN(MIN(MOD(A137*Calculator!$B$16/(Calculator!$D$7*150),1),1-MOD(A137*Calculator!$B$16/(Calculator!$D$7*150),1)),ABS(MOD(A137*Calculator!$B$16/(Calculator!$D$7*150),1)-0.5)),MIN(MIN(MOD(A137*Calculator!$C$16/(Calculator!$D$7*150),1),1-MOD(A137*Calculator!$C$16/(Calculator!$D$7*150),1)),ABS(MOD(A137*Calculator!$C$16/(Calculator!$D$7*150),1)-0.5)),IF(INT(2*A137*Calculator!$C$16/(Calculator!$D$7*150))&gt;INT(2*A137*Calculator!$B$16/(Calculator!$D$7*150)),0,1))),1)</f>
        <v>1</v>
      </c>
      <c r="G137" s="250" t="n">
        <f aca="false">IF(Calculator!$E$17="YES",IF(A137&lt;Calculator!$G$17,0,MIN(MIN(MIN(MOD(A137*Calculator!$B$17/(Calculator!$D$7*150),1),1-MOD(A137*Calculator!$B$17/(Calculator!$D$7*150),1)),ABS(MOD(A137*Calculator!$B$17/(Calculator!$D$7*150),1)-0.5)),MIN(MIN(MOD(A137*Calculator!$C$17/(Calculator!$D$7*150),1),1-MOD(A137*Calculator!$C$17/(Calculator!$D$7*150),1)),ABS(MOD(A137*Calculator!$C$17/(Calculator!$D$7*150),1)-0.5)),IF(INT(2*A137*Calculator!$C$17/(Calculator!$D$7*150))&gt;INT(2*A137*Calculator!$B$17/(Calculator!$D$7*150)),0,1))),1)</f>
        <v>0.187368421052631</v>
      </c>
      <c r="H137" s="250" t="n">
        <f aca="false">IF(Calculator!$E$18="YES",IF(A137&lt;Calculator!$G$18,0,MIN(MIN(MIN(MOD(A137*Calculator!$B$18/(Calculator!$D$7*150),1),1-MOD(A137*Calculator!$B$18/(Calculator!$D$7*150),1)),ABS(MOD(A137*Calculator!$B$18/(Calculator!$D$7*150),1)-0.5)),MIN(MIN(MOD(A137*Calculator!$C$18/(Calculator!$D$7*150),1),1-MOD(A137*Calculator!$C$18/(Calculator!$D$7*150),1)),ABS(MOD(A137*Calculator!$C$18/(Calculator!$D$7*150),1)-0.5)),IF(INT(2*A137*Calculator!$C$18/(Calculator!$D$7*150))&gt;INT(2*A137*Calculator!$B$18/(Calculator!$D$7*150)),0,1))),1)</f>
        <v>1</v>
      </c>
      <c r="I137" s="250" t="n">
        <f aca="false">IF(Calculator!$E$19="YES",IF(A137&lt;Calculator!$G$19,0,MIN(MIN(MIN(MOD(A137*Calculator!$B$19/(Calculator!$D$7*150),1),1-MOD(A137*Calculator!$B$19/(Calculator!$D$7*150),1)),ABS(MOD(A137*Calculator!$B$19/(Calculator!$D$7*150),1)-0.5)),MIN(MIN(MOD(A137*Calculator!$C$19/(Calculator!$D$7*150),1),1-MOD(A137*Calculator!$C$19/(Calculator!$D$7*150),1)),ABS(MOD(A137*Calculator!$C$19/(Calculator!$D$7*150),1)-0.5)),IF(INT(2*A137*Calculator!$C$19/(Calculator!$D$7*150))&gt;INT(2*A137*Calculator!$B$19/(Calculator!$D$7*150)),0,1))),1)</f>
        <v>1</v>
      </c>
      <c r="J137" s="250" t="n">
        <f aca="false">IF(Calculator!$E$20="YES",IF(A137&lt;Calculator!$G$20,0,MIN(MIN(MIN(MOD(A137*Calculator!$B$20/(Calculator!$D$7*150),1),1-MOD(A137*Calculator!$B$20/(Calculator!$D$7*150),1)),ABS(MOD(A137*Calculator!$B$20/(Calculator!$D$7*150),1)-0.5)),MIN(MIN(MOD(A137*Calculator!$C$20/(Calculator!$D$7*150),1),1-MOD(A137*Calculator!$C$20/(Calculator!$D$7*150),1)),ABS(MOD(A137*Calculator!$C$20/(Calculator!$D$7*150),1)-0.5)),IF(INT(2*A137*Calculator!$C$20/(Calculator!$D$7*150))&gt;INT(2*A137*Calculator!$B$20/(Calculator!$D$7*150)),0,1))),1)</f>
        <v>1</v>
      </c>
      <c r="K137" s="250" t="n">
        <f aca="false">IF(Calculator!$E$21="YES",IF(A137&lt;Calculator!$G$21,0,MIN(MIN(MIN(MOD(A137*Calculator!$B$21/(Calculator!$D$7*150),1),1-MOD(A137*Calculator!$B$21/(Calculator!$D$7*150),1)),ABS(MOD(A137*Calculator!$B$21/(Calculator!$D$7*150),1)-0.5)),MIN(MIN(MOD(A137*Calculator!$C$21/(Calculator!$D$7*150),1),1-MOD(A137*Calculator!$C$21/(Calculator!$D$7*150),1)),ABS(MOD(A137*Calculator!$C$21/(Calculator!$D$7*150),1)-0.5)),IF(INT(2*A137*Calculator!$C$21/(Calculator!$D$7*150))&gt;INT(2*A137*Calculator!$B$21/(Calculator!$D$7*150)),0,1))),1)</f>
        <v>1</v>
      </c>
      <c r="L137" s="250" t="n">
        <f aca="false">IF(Calculator!$E$22="YES",IF(A137&lt;Calculator!$G$22,0,MIN(MIN(MIN(MOD(A137*Calculator!$B$22/(Calculator!$D$7*150),1),1-MOD(A137*Calculator!$B$22/(Calculator!$D$7*150),1)),ABS(MOD(A137*Calculator!$B$22/(Calculator!$D$7*150),1)-0.5)),MIN(MIN(MOD(A137*Calculator!$C$22/(Calculator!$D$7*150),1),1-MOD(A137*Calculator!$C$22/(Calculator!$D$7*150),1)),ABS(MOD(A137*Calculator!$C$22/(Calculator!$D$7*150),1)-0.5)),IF(INT(2*A137*Calculator!$C$22/(Calculator!$D$7*150))&gt;INT(2*A137*Calculator!$B$22/(Calculator!$D$7*150)),0,1))),1)</f>
        <v>1</v>
      </c>
      <c r="M137" s="250" t="n">
        <f aca="false">MIN(B137:L137)</f>
        <v>0.0778947368421052</v>
      </c>
      <c r="N137" s="250" t="n">
        <f aca="false">SUMPRODUCT(($M$7:$M$557&gt;M137)*1)+SUMPRODUCT(($M$7:$M$557=M137)*(ROW($M$7:$M$557)&lt;ROW(M137)))+1</f>
        <v>149</v>
      </c>
      <c r="O137" s="250" t="str">
        <f aca="false">IF(M137&gt;=0.13,"★★★ EXCELLENT",IF(M137&gt;=0.12,"★★  GOOD",IF(M137&gt;=0.07,"★  FAIR",IF(M137&gt;=0.025,"⚠  MARGINAL","✗  AVOID"))))</f>
        <v>★  FAIR</v>
      </c>
    </row>
    <row r="138" customFormat="false" ht="15" hidden="false" customHeight="true" outlineLevel="0" collapsed="false">
      <c r="A138" s="251" t="n">
        <v>18.1</v>
      </c>
      <c r="B138" s="252" t="n">
        <f aca="false">IF(Calculator!$E$12="YES",IF(A138&lt;Calculator!$G$12,0,MIN(MIN(MIN(MOD(A138*Calculator!$B$12/(Calculator!$D$7*150),1),1-MOD(A138*Calculator!$B$12/(Calculator!$D$7*150),1)),ABS(MOD(A138*Calculator!$B$12/(Calculator!$D$7*150),1)-0.5)),MIN(MIN(MOD(A138*Calculator!$C$12/(Calculator!$D$7*150),1),1-MOD(A138*Calculator!$C$12/(Calculator!$D$7*150),1)),ABS(MOD(A138*Calculator!$C$12/(Calculator!$D$7*150),1)-0.5)),IF(INT(2*A138*Calculator!$C$12/(Calculator!$D$7*150))&gt;INT(2*A138*Calculator!$B$12/(Calculator!$D$7*150)),0,1))),1)</f>
        <v>1</v>
      </c>
      <c r="C138" s="252" t="n">
        <f aca="false">IF(Calculator!$E$13="YES",IF(A138&lt;Calculator!$G$13,0,MIN(MIN(MIN(MOD(A138*Calculator!$B$13/(Calculator!$D$7*150),1),1-MOD(A138*Calculator!$B$13/(Calculator!$D$7*150),1)),ABS(MOD(A138*Calculator!$B$13/(Calculator!$D$7*150),1)-0.5)),MIN(MIN(MOD(A138*Calculator!$C$13/(Calculator!$D$7*150),1),1-MOD(A138*Calculator!$C$13/(Calculator!$D$7*150),1)),ABS(MOD(A138*Calculator!$C$13/(Calculator!$D$7*150),1)-0.5)),IF(INT(2*A138*Calculator!$C$13/(Calculator!$D$7*150))&gt;INT(2*A138*Calculator!$B$13/(Calculator!$D$7*150)),0,1))),1)</f>
        <v>1</v>
      </c>
      <c r="D138" s="252" t="n">
        <f aca="false">IF(Calculator!$E$14="YES",IF(A138&lt;Calculator!$G$14,0,MIN(MIN(MIN(MOD(A138*Calculator!$B$14/(Calculator!$D$7*150),1),1-MOD(A138*Calculator!$B$14/(Calculator!$D$7*150),1)),ABS(MOD(A138*Calculator!$B$14/(Calculator!$D$7*150),1)-0.5)),MIN(MIN(MOD(A138*Calculator!$C$14/(Calculator!$D$7*150),1),1-MOD(A138*Calculator!$C$14/(Calculator!$D$7*150),1)),ABS(MOD(A138*Calculator!$C$14/(Calculator!$D$7*150),1)-0.5)),IF(INT(2*A138*Calculator!$C$14/(Calculator!$D$7*150))&gt;INT(2*A138*Calculator!$B$14/(Calculator!$D$7*150)),0,1))),1)</f>
        <v>1</v>
      </c>
      <c r="E138" s="252" t="n">
        <f aca="false">IF(Calculator!$E$15="YES",IF(A138&lt;Calculator!$G$15,0,MIN(MIN(MIN(MOD(A138*Calculator!$B$15/(Calculator!$D$7*150),1),1-MOD(A138*Calculator!$B$15/(Calculator!$D$7*150),1)),ABS(MOD(A138*Calculator!$B$15/(Calculator!$D$7*150),1)-0.5)),MIN(MIN(MOD(A138*Calculator!$C$15/(Calculator!$D$7*150),1),1-MOD(A138*Calculator!$C$15/(Calculator!$D$7*150),1)),ABS(MOD(A138*Calculator!$C$15/(Calculator!$D$7*150),1)-0.5)),IF(INT(2*A138*Calculator!$C$15/(Calculator!$D$7*150))&gt;INT(2*A138*Calculator!$B$15/(Calculator!$D$7*150)),0,1))),1)</f>
        <v>0.0727719298245615</v>
      </c>
      <c r="F138" s="252" t="n">
        <f aca="false">IF(Calculator!$E$16="YES",IF(A138&lt;Calculator!$G$16,0,MIN(MIN(MIN(MOD(A138*Calculator!$B$16/(Calculator!$D$7*150),1),1-MOD(A138*Calculator!$B$16/(Calculator!$D$7*150),1)),ABS(MOD(A138*Calculator!$B$16/(Calculator!$D$7*150),1)-0.5)),MIN(MIN(MOD(A138*Calculator!$C$16/(Calculator!$D$7*150),1),1-MOD(A138*Calculator!$C$16/(Calculator!$D$7*150),1)),ABS(MOD(A138*Calculator!$C$16/(Calculator!$D$7*150),1)-0.5)),IF(INT(2*A138*Calculator!$C$16/(Calculator!$D$7*150))&gt;INT(2*A138*Calculator!$B$16/(Calculator!$D$7*150)),0,1))),1)</f>
        <v>1</v>
      </c>
      <c r="G138" s="252" t="n">
        <f aca="false">IF(Calculator!$E$17="YES",IF(A138&lt;Calculator!$G$17,0,MIN(MIN(MIN(MOD(A138*Calculator!$B$17/(Calculator!$D$7*150),1),1-MOD(A138*Calculator!$B$17/(Calculator!$D$7*150),1)),ABS(MOD(A138*Calculator!$B$17/(Calculator!$D$7*150),1)-0.5)),MIN(MIN(MOD(A138*Calculator!$C$17/(Calculator!$D$7*150),1),1-MOD(A138*Calculator!$C$17/(Calculator!$D$7*150),1)),ABS(MOD(A138*Calculator!$C$17/(Calculator!$D$7*150),1)-0.5)),IF(INT(2*A138*Calculator!$C$17/(Calculator!$D$7*150))&gt;INT(2*A138*Calculator!$B$17/(Calculator!$D$7*150)),0,1))),1)</f>
        <v>0.177298245614035</v>
      </c>
      <c r="H138" s="252" t="n">
        <f aca="false">IF(Calculator!$E$18="YES",IF(A138&lt;Calculator!$G$18,0,MIN(MIN(MIN(MOD(A138*Calculator!$B$18/(Calculator!$D$7*150),1),1-MOD(A138*Calculator!$B$18/(Calculator!$D$7*150),1)),ABS(MOD(A138*Calculator!$B$18/(Calculator!$D$7*150),1)-0.5)),MIN(MIN(MOD(A138*Calculator!$C$18/(Calculator!$D$7*150),1),1-MOD(A138*Calculator!$C$18/(Calculator!$D$7*150),1)),ABS(MOD(A138*Calculator!$C$18/(Calculator!$D$7*150),1)-0.5)),IF(INT(2*A138*Calculator!$C$18/(Calculator!$D$7*150))&gt;INT(2*A138*Calculator!$B$18/(Calculator!$D$7*150)),0,1))),1)</f>
        <v>1</v>
      </c>
      <c r="I138" s="252" t="n">
        <f aca="false">IF(Calculator!$E$19="YES",IF(A138&lt;Calculator!$G$19,0,MIN(MIN(MIN(MOD(A138*Calculator!$B$19/(Calculator!$D$7*150),1),1-MOD(A138*Calculator!$B$19/(Calculator!$D$7*150),1)),ABS(MOD(A138*Calculator!$B$19/(Calculator!$D$7*150),1)-0.5)),MIN(MIN(MOD(A138*Calculator!$C$19/(Calculator!$D$7*150),1),1-MOD(A138*Calculator!$C$19/(Calculator!$D$7*150),1)),ABS(MOD(A138*Calculator!$C$19/(Calculator!$D$7*150),1)-0.5)),IF(INT(2*A138*Calculator!$C$19/(Calculator!$D$7*150))&gt;INT(2*A138*Calculator!$B$19/(Calculator!$D$7*150)),0,1))),1)</f>
        <v>1</v>
      </c>
      <c r="J138" s="252" t="n">
        <f aca="false">IF(Calculator!$E$20="YES",IF(A138&lt;Calculator!$G$20,0,MIN(MIN(MIN(MOD(A138*Calculator!$B$20/(Calculator!$D$7*150),1),1-MOD(A138*Calculator!$B$20/(Calculator!$D$7*150),1)),ABS(MOD(A138*Calculator!$B$20/(Calculator!$D$7*150),1)-0.5)),MIN(MIN(MOD(A138*Calculator!$C$20/(Calculator!$D$7*150),1),1-MOD(A138*Calculator!$C$20/(Calculator!$D$7*150),1)),ABS(MOD(A138*Calculator!$C$20/(Calculator!$D$7*150),1)-0.5)),IF(INT(2*A138*Calculator!$C$20/(Calculator!$D$7*150))&gt;INT(2*A138*Calculator!$B$20/(Calculator!$D$7*150)),0,1))),1)</f>
        <v>1</v>
      </c>
      <c r="K138" s="252" t="n">
        <f aca="false">IF(Calculator!$E$21="YES",IF(A138&lt;Calculator!$G$21,0,MIN(MIN(MIN(MOD(A138*Calculator!$B$21/(Calculator!$D$7*150),1),1-MOD(A138*Calculator!$B$21/(Calculator!$D$7*150),1)),ABS(MOD(A138*Calculator!$B$21/(Calculator!$D$7*150),1)-0.5)),MIN(MIN(MOD(A138*Calculator!$C$21/(Calculator!$D$7*150),1),1-MOD(A138*Calculator!$C$21/(Calculator!$D$7*150),1)),ABS(MOD(A138*Calculator!$C$21/(Calculator!$D$7*150),1)-0.5)),IF(INT(2*A138*Calculator!$C$21/(Calculator!$D$7*150))&gt;INT(2*A138*Calculator!$B$21/(Calculator!$D$7*150)),0,1))),1)</f>
        <v>1</v>
      </c>
      <c r="L138" s="252" t="n">
        <f aca="false">IF(Calculator!$E$22="YES",IF(A138&lt;Calculator!$G$22,0,MIN(MIN(MIN(MOD(A138*Calculator!$B$22/(Calculator!$D$7*150),1),1-MOD(A138*Calculator!$B$22/(Calculator!$D$7*150),1)),ABS(MOD(A138*Calculator!$B$22/(Calculator!$D$7*150),1)-0.5)),MIN(MIN(MOD(A138*Calculator!$C$22/(Calculator!$D$7*150),1),1-MOD(A138*Calculator!$C$22/(Calculator!$D$7*150),1)),ABS(MOD(A138*Calculator!$C$22/(Calculator!$D$7*150),1)-0.5)),IF(INT(2*A138*Calculator!$C$22/(Calculator!$D$7*150))&gt;INT(2*A138*Calculator!$B$22/(Calculator!$D$7*150)),0,1))),1)</f>
        <v>1</v>
      </c>
      <c r="M138" s="252" t="n">
        <f aca="false">MIN(B138:L138)</f>
        <v>0.0727719298245615</v>
      </c>
      <c r="N138" s="252" t="n">
        <f aca="false">SUMPRODUCT(($M$7:$M$557&gt;M138)*1)+SUMPRODUCT(($M$7:$M$557=M138)*(ROW($M$7:$M$557)&lt;ROW(M138)))+1</f>
        <v>164</v>
      </c>
      <c r="O138" s="252" t="str">
        <f aca="false">IF(M138&gt;=0.13,"★★★ EXCELLENT",IF(M138&gt;=0.12,"★★  GOOD",IF(M138&gt;=0.07,"★  FAIR",IF(M138&gt;=0.025,"⚠  MARGINAL","✗  AVOID"))))</f>
        <v>★  FAIR</v>
      </c>
    </row>
    <row r="139" customFormat="false" ht="15" hidden="false" customHeight="true" outlineLevel="0" collapsed="false">
      <c r="A139" s="249" t="n">
        <v>18.2</v>
      </c>
      <c r="B139" s="250" t="n">
        <f aca="false">IF(Calculator!$E$12="YES",IF(A139&lt;Calculator!$G$12,0,MIN(MIN(MIN(MOD(A139*Calculator!$B$12/(Calculator!$D$7*150),1),1-MOD(A139*Calculator!$B$12/(Calculator!$D$7*150),1)),ABS(MOD(A139*Calculator!$B$12/(Calculator!$D$7*150),1)-0.5)),MIN(MIN(MOD(A139*Calculator!$C$12/(Calculator!$D$7*150),1),1-MOD(A139*Calculator!$C$12/(Calculator!$D$7*150),1)),ABS(MOD(A139*Calculator!$C$12/(Calculator!$D$7*150),1)-0.5)),IF(INT(2*A139*Calculator!$C$12/(Calculator!$D$7*150))&gt;INT(2*A139*Calculator!$B$12/(Calculator!$D$7*150)),0,1))),1)</f>
        <v>1</v>
      </c>
      <c r="C139" s="250" t="n">
        <f aca="false">IF(Calculator!$E$13="YES",IF(A139&lt;Calculator!$G$13,0,MIN(MIN(MIN(MOD(A139*Calculator!$B$13/(Calculator!$D$7*150),1),1-MOD(A139*Calculator!$B$13/(Calculator!$D$7*150),1)),ABS(MOD(A139*Calculator!$B$13/(Calculator!$D$7*150),1)-0.5)),MIN(MIN(MOD(A139*Calculator!$C$13/(Calculator!$D$7*150),1),1-MOD(A139*Calculator!$C$13/(Calculator!$D$7*150),1)),ABS(MOD(A139*Calculator!$C$13/(Calculator!$D$7*150),1)-0.5)),IF(INT(2*A139*Calculator!$C$13/(Calculator!$D$7*150))&gt;INT(2*A139*Calculator!$B$13/(Calculator!$D$7*150)),0,1))),1)</f>
        <v>1</v>
      </c>
      <c r="D139" s="250" t="n">
        <f aca="false">IF(Calculator!$E$14="YES",IF(A139&lt;Calculator!$G$14,0,MIN(MIN(MIN(MOD(A139*Calculator!$B$14/(Calculator!$D$7*150),1),1-MOD(A139*Calculator!$B$14/(Calculator!$D$7*150),1)),ABS(MOD(A139*Calculator!$B$14/(Calculator!$D$7*150),1)-0.5)),MIN(MIN(MOD(A139*Calculator!$C$14/(Calculator!$D$7*150),1),1-MOD(A139*Calculator!$C$14/(Calculator!$D$7*150),1)),ABS(MOD(A139*Calculator!$C$14/(Calculator!$D$7*150),1)-0.5)),IF(INT(2*A139*Calculator!$C$14/(Calculator!$D$7*150))&gt;INT(2*A139*Calculator!$B$14/(Calculator!$D$7*150)),0,1))),1)</f>
        <v>1</v>
      </c>
      <c r="E139" s="250" t="n">
        <f aca="false">IF(Calculator!$E$15="YES",IF(A139&lt;Calculator!$G$15,0,MIN(MIN(MIN(MOD(A139*Calculator!$B$15/(Calculator!$D$7*150),1),1-MOD(A139*Calculator!$B$15/(Calculator!$D$7*150),1)),ABS(MOD(A139*Calculator!$B$15/(Calculator!$D$7*150),1)-0.5)),MIN(MIN(MOD(A139*Calculator!$C$15/(Calculator!$D$7*150),1),1-MOD(A139*Calculator!$C$15/(Calculator!$D$7*150),1)),ABS(MOD(A139*Calculator!$C$15/(Calculator!$D$7*150),1)-0.5)),IF(INT(2*A139*Calculator!$C$15/(Calculator!$D$7*150))&gt;INT(2*A139*Calculator!$B$15/(Calculator!$D$7*150)),0,1))),1)</f>
        <v>0.0676491228070176</v>
      </c>
      <c r="F139" s="250" t="n">
        <f aca="false">IF(Calculator!$E$16="YES",IF(A139&lt;Calculator!$G$16,0,MIN(MIN(MIN(MOD(A139*Calculator!$B$16/(Calculator!$D$7*150),1),1-MOD(A139*Calculator!$B$16/(Calculator!$D$7*150),1)),ABS(MOD(A139*Calculator!$B$16/(Calculator!$D$7*150),1)-0.5)),MIN(MIN(MOD(A139*Calculator!$C$16/(Calculator!$D$7*150),1),1-MOD(A139*Calculator!$C$16/(Calculator!$D$7*150),1)),ABS(MOD(A139*Calculator!$C$16/(Calculator!$D$7*150),1)-0.5)),IF(INT(2*A139*Calculator!$C$16/(Calculator!$D$7*150))&gt;INT(2*A139*Calculator!$B$16/(Calculator!$D$7*150)),0,1))),1)</f>
        <v>1</v>
      </c>
      <c r="G139" s="250" t="n">
        <f aca="false">IF(Calculator!$E$17="YES",IF(A139&lt;Calculator!$G$17,0,MIN(MIN(MIN(MOD(A139*Calculator!$B$17/(Calculator!$D$7*150),1),1-MOD(A139*Calculator!$B$17/(Calculator!$D$7*150),1)),ABS(MOD(A139*Calculator!$B$17/(Calculator!$D$7*150),1)-0.5)),MIN(MIN(MOD(A139*Calculator!$C$17/(Calculator!$D$7*150),1),1-MOD(A139*Calculator!$C$17/(Calculator!$D$7*150),1)),ABS(MOD(A139*Calculator!$C$17/(Calculator!$D$7*150),1)-0.5)),IF(INT(2*A139*Calculator!$C$17/(Calculator!$D$7*150))&gt;INT(2*A139*Calculator!$B$17/(Calculator!$D$7*150)),0,1))),1)</f>
        <v>0.167228070175439</v>
      </c>
      <c r="H139" s="250" t="n">
        <f aca="false">IF(Calculator!$E$18="YES",IF(A139&lt;Calculator!$G$18,0,MIN(MIN(MIN(MOD(A139*Calculator!$B$18/(Calculator!$D$7*150),1),1-MOD(A139*Calculator!$B$18/(Calculator!$D$7*150),1)),ABS(MOD(A139*Calculator!$B$18/(Calculator!$D$7*150),1)-0.5)),MIN(MIN(MOD(A139*Calculator!$C$18/(Calculator!$D$7*150),1),1-MOD(A139*Calculator!$C$18/(Calculator!$D$7*150),1)),ABS(MOD(A139*Calculator!$C$18/(Calculator!$D$7*150),1)-0.5)),IF(INT(2*A139*Calculator!$C$18/(Calculator!$D$7*150))&gt;INT(2*A139*Calculator!$B$18/(Calculator!$D$7*150)),0,1))),1)</f>
        <v>1</v>
      </c>
      <c r="I139" s="250" t="n">
        <f aca="false">IF(Calculator!$E$19="YES",IF(A139&lt;Calculator!$G$19,0,MIN(MIN(MIN(MOD(A139*Calculator!$B$19/(Calculator!$D$7*150),1),1-MOD(A139*Calculator!$B$19/(Calculator!$D$7*150),1)),ABS(MOD(A139*Calculator!$B$19/(Calculator!$D$7*150),1)-0.5)),MIN(MIN(MOD(A139*Calculator!$C$19/(Calculator!$D$7*150),1),1-MOD(A139*Calculator!$C$19/(Calculator!$D$7*150),1)),ABS(MOD(A139*Calculator!$C$19/(Calculator!$D$7*150),1)-0.5)),IF(INT(2*A139*Calculator!$C$19/(Calculator!$D$7*150))&gt;INT(2*A139*Calculator!$B$19/(Calculator!$D$7*150)),0,1))),1)</f>
        <v>1</v>
      </c>
      <c r="J139" s="250" t="n">
        <f aca="false">IF(Calculator!$E$20="YES",IF(A139&lt;Calculator!$G$20,0,MIN(MIN(MIN(MOD(A139*Calculator!$B$20/(Calculator!$D$7*150),1),1-MOD(A139*Calculator!$B$20/(Calculator!$D$7*150),1)),ABS(MOD(A139*Calculator!$B$20/(Calculator!$D$7*150),1)-0.5)),MIN(MIN(MOD(A139*Calculator!$C$20/(Calculator!$D$7*150),1),1-MOD(A139*Calculator!$C$20/(Calculator!$D$7*150),1)),ABS(MOD(A139*Calculator!$C$20/(Calculator!$D$7*150),1)-0.5)),IF(INT(2*A139*Calculator!$C$20/(Calculator!$D$7*150))&gt;INT(2*A139*Calculator!$B$20/(Calculator!$D$7*150)),0,1))),1)</f>
        <v>1</v>
      </c>
      <c r="K139" s="250" t="n">
        <f aca="false">IF(Calculator!$E$21="YES",IF(A139&lt;Calculator!$G$21,0,MIN(MIN(MIN(MOD(A139*Calculator!$B$21/(Calculator!$D$7*150),1),1-MOD(A139*Calculator!$B$21/(Calculator!$D$7*150),1)),ABS(MOD(A139*Calculator!$B$21/(Calculator!$D$7*150),1)-0.5)),MIN(MIN(MOD(A139*Calculator!$C$21/(Calculator!$D$7*150),1),1-MOD(A139*Calculator!$C$21/(Calculator!$D$7*150),1)),ABS(MOD(A139*Calculator!$C$21/(Calculator!$D$7*150),1)-0.5)),IF(INT(2*A139*Calculator!$C$21/(Calculator!$D$7*150))&gt;INT(2*A139*Calculator!$B$21/(Calculator!$D$7*150)),0,1))),1)</f>
        <v>1</v>
      </c>
      <c r="L139" s="250" t="n">
        <f aca="false">IF(Calculator!$E$22="YES",IF(A139&lt;Calculator!$G$22,0,MIN(MIN(MIN(MOD(A139*Calculator!$B$22/(Calculator!$D$7*150),1),1-MOD(A139*Calculator!$B$22/(Calculator!$D$7*150),1)),ABS(MOD(A139*Calculator!$B$22/(Calculator!$D$7*150),1)-0.5)),MIN(MIN(MOD(A139*Calculator!$C$22/(Calculator!$D$7*150),1),1-MOD(A139*Calculator!$C$22/(Calculator!$D$7*150),1)),ABS(MOD(A139*Calculator!$C$22/(Calculator!$D$7*150),1)-0.5)),IF(INT(2*A139*Calculator!$C$22/(Calculator!$D$7*150))&gt;INT(2*A139*Calculator!$B$22/(Calculator!$D$7*150)),0,1))),1)</f>
        <v>1</v>
      </c>
      <c r="M139" s="250" t="n">
        <f aca="false">MIN(B139:L139)</f>
        <v>0.0676491228070176</v>
      </c>
      <c r="N139" s="250" t="n">
        <f aca="false">SUMPRODUCT(($M$7:$M$557&gt;M139)*1)+SUMPRODUCT(($M$7:$M$557=M139)*(ROW($M$7:$M$557)&lt;ROW(M139)))+1</f>
        <v>180</v>
      </c>
      <c r="O139" s="250" t="str">
        <f aca="false">IF(M139&gt;=0.13,"★★★ EXCELLENT",IF(M139&gt;=0.12,"★★  GOOD",IF(M139&gt;=0.07,"★  FAIR",IF(M139&gt;=0.025,"⚠  MARGINAL","✗  AVOID"))))</f>
        <v>⚠  MARGINAL</v>
      </c>
    </row>
    <row r="140" customFormat="false" ht="15" hidden="false" customHeight="true" outlineLevel="0" collapsed="false">
      <c r="A140" s="251" t="n">
        <v>18.3</v>
      </c>
      <c r="B140" s="252" t="n">
        <f aca="false">IF(Calculator!$E$12="YES",IF(A140&lt;Calculator!$G$12,0,MIN(MIN(MIN(MOD(A140*Calculator!$B$12/(Calculator!$D$7*150),1),1-MOD(A140*Calculator!$B$12/(Calculator!$D$7*150),1)),ABS(MOD(A140*Calculator!$B$12/(Calculator!$D$7*150),1)-0.5)),MIN(MIN(MOD(A140*Calculator!$C$12/(Calculator!$D$7*150),1),1-MOD(A140*Calculator!$C$12/(Calculator!$D$7*150),1)),ABS(MOD(A140*Calculator!$C$12/(Calculator!$D$7*150),1)-0.5)),IF(INT(2*A140*Calculator!$C$12/(Calculator!$D$7*150))&gt;INT(2*A140*Calculator!$B$12/(Calculator!$D$7*150)),0,1))),1)</f>
        <v>1</v>
      </c>
      <c r="C140" s="252" t="n">
        <f aca="false">IF(Calculator!$E$13="YES",IF(A140&lt;Calculator!$G$13,0,MIN(MIN(MIN(MOD(A140*Calculator!$B$13/(Calculator!$D$7*150),1),1-MOD(A140*Calculator!$B$13/(Calculator!$D$7*150),1)),ABS(MOD(A140*Calculator!$B$13/(Calculator!$D$7*150),1)-0.5)),MIN(MIN(MOD(A140*Calculator!$C$13/(Calculator!$D$7*150),1),1-MOD(A140*Calculator!$C$13/(Calculator!$D$7*150),1)),ABS(MOD(A140*Calculator!$C$13/(Calculator!$D$7*150),1)-0.5)),IF(INT(2*A140*Calculator!$C$13/(Calculator!$D$7*150))&gt;INT(2*A140*Calculator!$B$13/(Calculator!$D$7*150)),0,1))),1)</f>
        <v>1</v>
      </c>
      <c r="D140" s="252" t="n">
        <f aca="false">IF(Calculator!$E$14="YES",IF(A140&lt;Calculator!$G$14,0,MIN(MIN(MIN(MOD(A140*Calculator!$B$14/(Calculator!$D$7*150),1),1-MOD(A140*Calculator!$B$14/(Calculator!$D$7*150),1)),ABS(MOD(A140*Calculator!$B$14/(Calculator!$D$7*150),1)-0.5)),MIN(MIN(MOD(A140*Calculator!$C$14/(Calculator!$D$7*150),1),1-MOD(A140*Calculator!$C$14/(Calculator!$D$7*150),1)),ABS(MOD(A140*Calculator!$C$14/(Calculator!$D$7*150),1)-0.5)),IF(INT(2*A140*Calculator!$C$14/(Calculator!$D$7*150))&gt;INT(2*A140*Calculator!$B$14/(Calculator!$D$7*150)),0,1))),1)</f>
        <v>1</v>
      </c>
      <c r="E140" s="252" t="n">
        <f aca="false">IF(Calculator!$E$15="YES",IF(A140&lt;Calculator!$G$15,0,MIN(MIN(MIN(MOD(A140*Calculator!$B$15/(Calculator!$D$7*150),1),1-MOD(A140*Calculator!$B$15/(Calculator!$D$7*150),1)),ABS(MOD(A140*Calculator!$B$15/(Calculator!$D$7*150),1)-0.5)),MIN(MIN(MOD(A140*Calculator!$C$15/(Calculator!$D$7*150),1),1-MOD(A140*Calculator!$C$15/(Calculator!$D$7*150),1)),ABS(MOD(A140*Calculator!$C$15/(Calculator!$D$7*150),1)-0.5)),IF(INT(2*A140*Calculator!$C$15/(Calculator!$D$7*150))&gt;INT(2*A140*Calculator!$B$15/(Calculator!$D$7*150)),0,1))),1)</f>
        <v>0.0625263157894737</v>
      </c>
      <c r="F140" s="252" t="n">
        <f aca="false">IF(Calculator!$E$16="YES",IF(A140&lt;Calculator!$G$16,0,MIN(MIN(MIN(MOD(A140*Calculator!$B$16/(Calculator!$D$7*150),1),1-MOD(A140*Calculator!$B$16/(Calculator!$D$7*150),1)),ABS(MOD(A140*Calculator!$B$16/(Calculator!$D$7*150),1)-0.5)),MIN(MIN(MOD(A140*Calculator!$C$16/(Calculator!$D$7*150),1),1-MOD(A140*Calculator!$C$16/(Calculator!$D$7*150),1)),ABS(MOD(A140*Calculator!$C$16/(Calculator!$D$7*150),1)-0.5)),IF(INT(2*A140*Calculator!$C$16/(Calculator!$D$7*150))&gt;INT(2*A140*Calculator!$B$16/(Calculator!$D$7*150)),0,1))),1)</f>
        <v>1</v>
      </c>
      <c r="G140" s="252" t="n">
        <f aca="false">IF(Calculator!$E$17="YES",IF(A140&lt;Calculator!$G$17,0,MIN(MIN(MIN(MOD(A140*Calculator!$B$17/(Calculator!$D$7*150),1),1-MOD(A140*Calculator!$B$17/(Calculator!$D$7*150),1)),ABS(MOD(A140*Calculator!$B$17/(Calculator!$D$7*150),1)-0.5)),MIN(MIN(MOD(A140*Calculator!$C$17/(Calculator!$D$7*150),1),1-MOD(A140*Calculator!$C$17/(Calculator!$D$7*150),1)),ABS(MOD(A140*Calculator!$C$17/(Calculator!$D$7*150),1)-0.5)),IF(INT(2*A140*Calculator!$C$17/(Calculator!$D$7*150))&gt;INT(2*A140*Calculator!$B$17/(Calculator!$D$7*150)),0,1))),1)</f>
        <v>0.157157894736842</v>
      </c>
      <c r="H140" s="252" t="n">
        <f aca="false">IF(Calculator!$E$18="YES",IF(A140&lt;Calculator!$G$18,0,MIN(MIN(MIN(MOD(A140*Calculator!$B$18/(Calculator!$D$7*150),1),1-MOD(A140*Calculator!$B$18/(Calculator!$D$7*150),1)),ABS(MOD(A140*Calculator!$B$18/(Calculator!$D$7*150),1)-0.5)),MIN(MIN(MOD(A140*Calculator!$C$18/(Calculator!$D$7*150),1),1-MOD(A140*Calculator!$C$18/(Calculator!$D$7*150),1)),ABS(MOD(A140*Calculator!$C$18/(Calculator!$D$7*150),1)-0.5)),IF(INT(2*A140*Calculator!$C$18/(Calculator!$D$7*150))&gt;INT(2*A140*Calculator!$B$18/(Calculator!$D$7*150)),0,1))),1)</f>
        <v>1</v>
      </c>
      <c r="I140" s="252" t="n">
        <f aca="false">IF(Calculator!$E$19="YES",IF(A140&lt;Calculator!$G$19,0,MIN(MIN(MIN(MOD(A140*Calculator!$B$19/(Calculator!$D$7*150),1),1-MOD(A140*Calculator!$B$19/(Calculator!$D$7*150),1)),ABS(MOD(A140*Calculator!$B$19/(Calculator!$D$7*150),1)-0.5)),MIN(MIN(MOD(A140*Calculator!$C$19/(Calculator!$D$7*150),1),1-MOD(A140*Calculator!$C$19/(Calculator!$D$7*150),1)),ABS(MOD(A140*Calculator!$C$19/(Calculator!$D$7*150),1)-0.5)),IF(INT(2*A140*Calculator!$C$19/(Calculator!$D$7*150))&gt;INT(2*A140*Calculator!$B$19/(Calculator!$D$7*150)),0,1))),1)</f>
        <v>1</v>
      </c>
      <c r="J140" s="252" t="n">
        <f aca="false">IF(Calculator!$E$20="YES",IF(A140&lt;Calculator!$G$20,0,MIN(MIN(MIN(MOD(A140*Calculator!$B$20/(Calculator!$D$7*150),1),1-MOD(A140*Calculator!$B$20/(Calculator!$D$7*150),1)),ABS(MOD(A140*Calculator!$B$20/(Calculator!$D$7*150),1)-0.5)),MIN(MIN(MOD(A140*Calculator!$C$20/(Calculator!$D$7*150),1),1-MOD(A140*Calculator!$C$20/(Calculator!$D$7*150),1)),ABS(MOD(A140*Calculator!$C$20/(Calculator!$D$7*150),1)-0.5)),IF(INT(2*A140*Calculator!$C$20/(Calculator!$D$7*150))&gt;INT(2*A140*Calculator!$B$20/(Calculator!$D$7*150)),0,1))),1)</f>
        <v>1</v>
      </c>
      <c r="K140" s="252" t="n">
        <f aca="false">IF(Calculator!$E$21="YES",IF(A140&lt;Calculator!$G$21,0,MIN(MIN(MIN(MOD(A140*Calculator!$B$21/(Calculator!$D$7*150),1),1-MOD(A140*Calculator!$B$21/(Calculator!$D$7*150),1)),ABS(MOD(A140*Calculator!$B$21/(Calculator!$D$7*150),1)-0.5)),MIN(MIN(MOD(A140*Calculator!$C$21/(Calculator!$D$7*150),1),1-MOD(A140*Calculator!$C$21/(Calculator!$D$7*150),1)),ABS(MOD(A140*Calculator!$C$21/(Calculator!$D$7*150),1)-0.5)),IF(INT(2*A140*Calculator!$C$21/(Calculator!$D$7*150))&gt;INT(2*A140*Calculator!$B$21/(Calculator!$D$7*150)),0,1))),1)</f>
        <v>1</v>
      </c>
      <c r="L140" s="252" t="n">
        <f aca="false">IF(Calculator!$E$22="YES",IF(A140&lt;Calculator!$G$22,0,MIN(MIN(MIN(MOD(A140*Calculator!$B$22/(Calculator!$D$7*150),1),1-MOD(A140*Calculator!$B$22/(Calculator!$D$7*150),1)),ABS(MOD(A140*Calculator!$B$22/(Calculator!$D$7*150),1)-0.5)),MIN(MIN(MOD(A140*Calculator!$C$22/(Calculator!$D$7*150),1),1-MOD(A140*Calculator!$C$22/(Calculator!$D$7*150),1)),ABS(MOD(A140*Calculator!$C$22/(Calculator!$D$7*150),1)-0.5)),IF(INT(2*A140*Calculator!$C$22/(Calculator!$D$7*150))&gt;INT(2*A140*Calculator!$B$22/(Calculator!$D$7*150)),0,1))),1)</f>
        <v>1</v>
      </c>
      <c r="M140" s="252" t="n">
        <f aca="false">MIN(B140:L140)</f>
        <v>0.0625263157894737</v>
      </c>
      <c r="N140" s="252" t="n">
        <f aca="false">SUMPRODUCT(($M$7:$M$557&gt;M140)*1)+SUMPRODUCT(($M$7:$M$557=M140)*(ROW($M$7:$M$557)&lt;ROW(M140)))+1</f>
        <v>194</v>
      </c>
      <c r="O140" s="252" t="str">
        <f aca="false">IF(M140&gt;=0.13,"★★★ EXCELLENT",IF(M140&gt;=0.12,"★★  GOOD",IF(M140&gt;=0.07,"★  FAIR",IF(M140&gt;=0.025,"⚠  MARGINAL","✗  AVOID"))))</f>
        <v>⚠  MARGINAL</v>
      </c>
    </row>
    <row r="141" customFormat="false" ht="15" hidden="false" customHeight="true" outlineLevel="0" collapsed="false">
      <c r="A141" s="249" t="n">
        <v>18.4</v>
      </c>
      <c r="B141" s="250" t="n">
        <f aca="false">IF(Calculator!$E$12="YES",IF(A141&lt;Calculator!$G$12,0,MIN(MIN(MIN(MOD(A141*Calculator!$B$12/(Calculator!$D$7*150),1),1-MOD(A141*Calculator!$B$12/(Calculator!$D$7*150),1)),ABS(MOD(A141*Calculator!$B$12/(Calculator!$D$7*150),1)-0.5)),MIN(MIN(MOD(A141*Calculator!$C$12/(Calculator!$D$7*150),1),1-MOD(A141*Calculator!$C$12/(Calculator!$D$7*150),1)),ABS(MOD(A141*Calculator!$C$12/(Calculator!$D$7*150),1)-0.5)),IF(INT(2*A141*Calculator!$C$12/(Calculator!$D$7*150))&gt;INT(2*A141*Calculator!$B$12/(Calculator!$D$7*150)),0,1))),1)</f>
        <v>1</v>
      </c>
      <c r="C141" s="250" t="n">
        <f aca="false">IF(Calculator!$E$13="YES",IF(A141&lt;Calculator!$G$13,0,MIN(MIN(MIN(MOD(A141*Calculator!$B$13/(Calculator!$D$7*150),1),1-MOD(A141*Calculator!$B$13/(Calculator!$D$7*150),1)),ABS(MOD(A141*Calculator!$B$13/(Calculator!$D$7*150),1)-0.5)),MIN(MIN(MOD(A141*Calculator!$C$13/(Calculator!$D$7*150),1),1-MOD(A141*Calculator!$C$13/(Calculator!$D$7*150),1)),ABS(MOD(A141*Calculator!$C$13/(Calculator!$D$7*150),1)-0.5)),IF(INT(2*A141*Calculator!$C$13/(Calculator!$D$7*150))&gt;INT(2*A141*Calculator!$B$13/(Calculator!$D$7*150)),0,1))),1)</f>
        <v>1</v>
      </c>
      <c r="D141" s="250" t="n">
        <f aca="false">IF(Calculator!$E$14="YES",IF(A141&lt;Calculator!$G$14,0,MIN(MIN(MIN(MOD(A141*Calculator!$B$14/(Calculator!$D$7*150),1),1-MOD(A141*Calculator!$B$14/(Calculator!$D$7*150),1)),ABS(MOD(A141*Calculator!$B$14/(Calculator!$D$7*150),1)-0.5)),MIN(MIN(MOD(A141*Calculator!$C$14/(Calculator!$D$7*150),1),1-MOD(A141*Calculator!$C$14/(Calculator!$D$7*150),1)),ABS(MOD(A141*Calculator!$C$14/(Calculator!$D$7*150),1)-0.5)),IF(INT(2*A141*Calculator!$C$14/(Calculator!$D$7*150))&gt;INT(2*A141*Calculator!$B$14/(Calculator!$D$7*150)),0,1))),1)</f>
        <v>1</v>
      </c>
      <c r="E141" s="250" t="n">
        <f aca="false">IF(Calculator!$E$15="YES",IF(A141&lt;Calculator!$G$15,0,MIN(MIN(MIN(MOD(A141*Calculator!$B$15/(Calculator!$D$7*150),1),1-MOD(A141*Calculator!$B$15/(Calculator!$D$7*150),1)),ABS(MOD(A141*Calculator!$B$15/(Calculator!$D$7*150),1)-0.5)),MIN(MIN(MOD(A141*Calculator!$C$15/(Calculator!$D$7*150),1),1-MOD(A141*Calculator!$C$15/(Calculator!$D$7*150),1)),ABS(MOD(A141*Calculator!$C$15/(Calculator!$D$7*150),1)-0.5)),IF(INT(2*A141*Calculator!$C$15/(Calculator!$D$7*150))&gt;INT(2*A141*Calculator!$B$15/(Calculator!$D$7*150)),0,1))),1)</f>
        <v>0.0574035087719299</v>
      </c>
      <c r="F141" s="250" t="n">
        <f aca="false">IF(Calculator!$E$16="YES",IF(A141&lt;Calculator!$G$16,0,MIN(MIN(MIN(MOD(A141*Calculator!$B$16/(Calculator!$D$7*150),1),1-MOD(A141*Calculator!$B$16/(Calculator!$D$7*150),1)),ABS(MOD(A141*Calculator!$B$16/(Calculator!$D$7*150),1)-0.5)),MIN(MIN(MOD(A141*Calculator!$C$16/(Calculator!$D$7*150),1),1-MOD(A141*Calculator!$C$16/(Calculator!$D$7*150),1)),ABS(MOD(A141*Calculator!$C$16/(Calculator!$D$7*150),1)-0.5)),IF(INT(2*A141*Calculator!$C$16/(Calculator!$D$7*150))&gt;INT(2*A141*Calculator!$B$16/(Calculator!$D$7*150)),0,1))),1)</f>
        <v>1</v>
      </c>
      <c r="G141" s="250" t="n">
        <f aca="false">IF(Calculator!$E$17="YES",IF(A141&lt;Calculator!$G$17,0,MIN(MIN(MIN(MOD(A141*Calculator!$B$17/(Calculator!$D$7*150),1),1-MOD(A141*Calculator!$B$17/(Calculator!$D$7*150),1)),ABS(MOD(A141*Calculator!$B$17/(Calculator!$D$7*150),1)-0.5)),MIN(MIN(MOD(A141*Calculator!$C$17/(Calculator!$D$7*150),1),1-MOD(A141*Calculator!$C$17/(Calculator!$D$7*150),1)),ABS(MOD(A141*Calculator!$C$17/(Calculator!$D$7*150),1)-0.5)),IF(INT(2*A141*Calculator!$C$17/(Calculator!$D$7*150))&gt;INT(2*A141*Calculator!$B$17/(Calculator!$D$7*150)),0,1))),1)</f>
        <v>0.147087719298246</v>
      </c>
      <c r="H141" s="250" t="n">
        <f aca="false">IF(Calculator!$E$18="YES",IF(A141&lt;Calculator!$G$18,0,MIN(MIN(MIN(MOD(A141*Calculator!$B$18/(Calculator!$D$7*150),1),1-MOD(A141*Calculator!$B$18/(Calculator!$D$7*150),1)),ABS(MOD(A141*Calculator!$B$18/(Calculator!$D$7*150),1)-0.5)),MIN(MIN(MOD(A141*Calculator!$C$18/(Calculator!$D$7*150),1),1-MOD(A141*Calculator!$C$18/(Calculator!$D$7*150),1)),ABS(MOD(A141*Calculator!$C$18/(Calculator!$D$7*150),1)-0.5)),IF(INT(2*A141*Calculator!$C$18/(Calculator!$D$7*150))&gt;INT(2*A141*Calculator!$B$18/(Calculator!$D$7*150)),0,1))),1)</f>
        <v>1</v>
      </c>
      <c r="I141" s="250" t="n">
        <f aca="false">IF(Calculator!$E$19="YES",IF(A141&lt;Calculator!$G$19,0,MIN(MIN(MIN(MOD(A141*Calculator!$B$19/(Calculator!$D$7*150),1),1-MOD(A141*Calculator!$B$19/(Calculator!$D$7*150),1)),ABS(MOD(A141*Calculator!$B$19/(Calculator!$D$7*150),1)-0.5)),MIN(MIN(MOD(A141*Calculator!$C$19/(Calculator!$D$7*150),1),1-MOD(A141*Calculator!$C$19/(Calculator!$D$7*150),1)),ABS(MOD(A141*Calculator!$C$19/(Calculator!$D$7*150),1)-0.5)),IF(INT(2*A141*Calculator!$C$19/(Calculator!$D$7*150))&gt;INT(2*A141*Calculator!$B$19/(Calculator!$D$7*150)),0,1))),1)</f>
        <v>1</v>
      </c>
      <c r="J141" s="250" t="n">
        <f aca="false">IF(Calculator!$E$20="YES",IF(A141&lt;Calculator!$G$20,0,MIN(MIN(MIN(MOD(A141*Calculator!$B$20/(Calculator!$D$7*150),1),1-MOD(A141*Calculator!$B$20/(Calculator!$D$7*150),1)),ABS(MOD(A141*Calculator!$B$20/(Calculator!$D$7*150),1)-0.5)),MIN(MIN(MOD(A141*Calculator!$C$20/(Calculator!$D$7*150),1),1-MOD(A141*Calculator!$C$20/(Calculator!$D$7*150),1)),ABS(MOD(A141*Calculator!$C$20/(Calculator!$D$7*150),1)-0.5)),IF(INT(2*A141*Calculator!$C$20/(Calculator!$D$7*150))&gt;INT(2*A141*Calculator!$B$20/(Calculator!$D$7*150)),0,1))),1)</f>
        <v>1</v>
      </c>
      <c r="K141" s="250" t="n">
        <f aca="false">IF(Calculator!$E$21="YES",IF(A141&lt;Calculator!$G$21,0,MIN(MIN(MIN(MOD(A141*Calculator!$B$21/(Calculator!$D$7*150),1),1-MOD(A141*Calculator!$B$21/(Calculator!$D$7*150),1)),ABS(MOD(A141*Calculator!$B$21/(Calculator!$D$7*150),1)-0.5)),MIN(MIN(MOD(A141*Calculator!$C$21/(Calculator!$D$7*150),1),1-MOD(A141*Calculator!$C$21/(Calculator!$D$7*150),1)),ABS(MOD(A141*Calculator!$C$21/(Calculator!$D$7*150),1)-0.5)),IF(INT(2*A141*Calculator!$C$21/(Calculator!$D$7*150))&gt;INT(2*A141*Calculator!$B$21/(Calculator!$D$7*150)),0,1))),1)</f>
        <v>1</v>
      </c>
      <c r="L141" s="250" t="n">
        <f aca="false">IF(Calculator!$E$22="YES",IF(A141&lt;Calculator!$G$22,0,MIN(MIN(MIN(MOD(A141*Calculator!$B$22/(Calculator!$D$7*150),1),1-MOD(A141*Calculator!$B$22/(Calculator!$D$7*150),1)),ABS(MOD(A141*Calculator!$B$22/(Calculator!$D$7*150),1)-0.5)),MIN(MIN(MOD(A141*Calculator!$C$22/(Calculator!$D$7*150),1),1-MOD(A141*Calculator!$C$22/(Calculator!$D$7*150),1)),ABS(MOD(A141*Calculator!$C$22/(Calculator!$D$7*150),1)-0.5)),IF(INT(2*A141*Calculator!$C$22/(Calculator!$D$7*150))&gt;INT(2*A141*Calculator!$B$22/(Calculator!$D$7*150)),0,1))),1)</f>
        <v>1</v>
      </c>
      <c r="M141" s="250" t="n">
        <f aca="false">MIN(B141:L141)</f>
        <v>0.0574035087719299</v>
      </c>
      <c r="N141" s="250" t="n">
        <f aca="false">SUMPRODUCT(($M$7:$M$557&gt;M141)*1)+SUMPRODUCT(($M$7:$M$557=M141)*(ROW($M$7:$M$557)&lt;ROW(M141)))+1</f>
        <v>210</v>
      </c>
      <c r="O141" s="250" t="str">
        <f aca="false">IF(M141&gt;=0.13,"★★★ EXCELLENT",IF(M141&gt;=0.12,"★★  GOOD",IF(M141&gt;=0.07,"★  FAIR",IF(M141&gt;=0.025,"⚠  MARGINAL","✗  AVOID"))))</f>
        <v>⚠  MARGINAL</v>
      </c>
    </row>
    <row r="142" customFormat="false" ht="15" hidden="false" customHeight="true" outlineLevel="0" collapsed="false">
      <c r="A142" s="251" t="n">
        <v>18.5</v>
      </c>
      <c r="B142" s="252" t="n">
        <f aca="false">IF(Calculator!$E$12="YES",IF(A142&lt;Calculator!$G$12,0,MIN(MIN(MIN(MOD(A142*Calculator!$B$12/(Calculator!$D$7*150),1),1-MOD(A142*Calculator!$B$12/(Calculator!$D$7*150),1)),ABS(MOD(A142*Calculator!$B$12/(Calculator!$D$7*150),1)-0.5)),MIN(MIN(MOD(A142*Calculator!$C$12/(Calculator!$D$7*150),1),1-MOD(A142*Calculator!$C$12/(Calculator!$D$7*150),1)),ABS(MOD(A142*Calculator!$C$12/(Calculator!$D$7*150),1)-0.5)),IF(INT(2*A142*Calculator!$C$12/(Calculator!$D$7*150))&gt;INT(2*A142*Calculator!$B$12/(Calculator!$D$7*150)),0,1))),1)</f>
        <v>1</v>
      </c>
      <c r="C142" s="252" t="n">
        <f aca="false">IF(Calculator!$E$13="YES",IF(A142&lt;Calculator!$G$13,0,MIN(MIN(MIN(MOD(A142*Calculator!$B$13/(Calculator!$D$7*150),1),1-MOD(A142*Calculator!$B$13/(Calculator!$D$7*150),1)),ABS(MOD(A142*Calculator!$B$13/(Calculator!$D$7*150),1)-0.5)),MIN(MIN(MOD(A142*Calculator!$C$13/(Calculator!$D$7*150),1),1-MOD(A142*Calculator!$C$13/(Calculator!$D$7*150),1)),ABS(MOD(A142*Calculator!$C$13/(Calculator!$D$7*150),1)-0.5)),IF(INT(2*A142*Calculator!$C$13/(Calculator!$D$7*150))&gt;INT(2*A142*Calculator!$B$13/(Calculator!$D$7*150)),0,1))),1)</f>
        <v>1</v>
      </c>
      <c r="D142" s="252" t="n">
        <f aca="false">IF(Calculator!$E$14="YES",IF(A142&lt;Calculator!$G$14,0,MIN(MIN(MIN(MOD(A142*Calculator!$B$14/(Calculator!$D$7*150),1),1-MOD(A142*Calculator!$B$14/(Calculator!$D$7*150),1)),ABS(MOD(A142*Calculator!$B$14/(Calculator!$D$7*150),1)-0.5)),MIN(MIN(MOD(A142*Calculator!$C$14/(Calculator!$D$7*150),1),1-MOD(A142*Calculator!$C$14/(Calculator!$D$7*150),1)),ABS(MOD(A142*Calculator!$C$14/(Calculator!$D$7*150),1)-0.5)),IF(INT(2*A142*Calculator!$C$14/(Calculator!$D$7*150))&gt;INT(2*A142*Calculator!$B$14/(Calculator!$D$7*150)),0,1))),1)</f>
        <v>1</v>
      </c>
      <c r="E142" s="252" t="n">
        <f aca="false">IF(Calculator!$E$15="YES",IF(A142&lt;Calculator!$G$15,0,MIN(MIN(MIN(MOD(A142*Calculator!$B$15/(Calculator!$D$7*150),1),1-MOD(A142*Calculator!$B$15/(Calculator!$D$7*150),1)),ABS(MOD(A142*Calculator!$B$15/(Calculator!$D$7*150),1)-0.5)),MIN(MIN(MOD(A142*Calculator!$C$15/(Calculator!$D$7*150),1),1-MOD(A142*Calculator!$C$15/(Calculator!$D$7*150),1)),ABS(MOD(A142*Calculator!$C$15/(Calculator!$D$7*150),1)-0.5)),IF(INT(2*A142*Calculator!$C$15/(Calculator!$D$7*150))&gt;INT(2*A142*Calculator!$B$15/(Calculator!$D$7*150)),0,1))),1)</f>
        <v>0.052280701754386</v>
      </c>
      <c r="F142" s="252" t="n">
        <f aca="false">IF(Calculator!$E$16="YES",IF(A142&lt;Calculator!$G$16,0,MIN(MIN(MIN(MOD(A142*Calculator!$B$16/(Calculator!$D$7*150),1),1-MOD(A142*Calculator!$B$16/(Calculator!$D$7*150),1)),ABS(MOD(A142*Calculator!$B$16/(Calculator!$D$7*150),1)-0.5)),MIN(MIN(MOD(A142*Calculator!$C$16/(Calculator!$D$7*150),1),1-MOD(A142*Calculator!$C$16/(Calculator!$D$7*150),1)),ABS(MOD(A142*Calculator!$C$16/(Calculator!$D$7*150),1)-0.5)),IF(INT(2*A142*Calculator!$C$16/(Calculator!$D$7*150))&gt;INT(2*A142*Calculator!$B$16/(Calculator!$D$7*150)),0,1))),1)</f>
        <v>1</v>
      </c>
      <c r="G142" s="252" t="n">
        <f aca="false">IF(Calculator!$E$17="YES",IF(A142&lt;Calculator!$G$17,0,MIN(MIN(MIN(MOD(A142*Calculator!$B$17/(Calculator!$D$7*150),1),1-MOD(A142*Calculator!$B$17/(Calculator!$D$7*150),1)),ABS(MOD(A142*Calculator!$B$17/(Calculator!$D$7*150),1)-0.5)),MIN(MIN(MOD(A142*Calculator!$C$17/(Calculator!$D$7*150),1),1-MOD(A142*Calculator!$C$17/(Calculator!$D$7*150),1)),ABS(MOD(A142*Calculator!$C$17/(Calculator!$D$7*150),1)-0.5)),IF(INT(2*A142*Calculator!$C$17/(Calculator!$D$7*150))&gt;INT(2*A142*Calculator!$B$17/(Calculator!$D$7*150)),0,1))),1)</f>
        <v>0.137017543859649</v>
      </c>
      <c r="H142" s="252" t="n">
        <f aca="false">IF(Calculator!$E$18="YES",IF(A142&lt;Calculator!$G$18,0,MIN(MIN(MIN(MOD(A142*Calculator!$B$18/(Calculator!$D$7*150),1),1-MOD(A142*Calculator!$B$18/(Calculator!$D$7*150),1)),ABS(MOD(A142*Calculator!$B$18/(Calculator!$D$7*150),1)-0.5)),MIN(MIN(MOD(A142*Calculator!$C$18/(Calculator!$D$7*150),1),1-MOD(A142*Calculator!$C$18/(Calculator!$D$7*150),1)),ABS(MOD(A142*Calculator!$C$18/(Calculator!$D$7*150),1)-0.5)),IF(INT(2*A142*Calculator!$C$18/(Calculator!$D$7*150))&gt;INT(2*A142*Calculator!$B$18/(Calculator!$D$7*150)),0,1))),1)</f>
        <v>1</v>
      </c>
      <c r="I142" s="252" t="n">
        <f aca="false">IF(Calculator!$E$19="YES",IF(A142&lt;Calculator!$G$19,0,MIN(MIN(MIN(MOD(A142*Calculator!$B$19/(Calculator!$D$7*150),1),1-MOD(A142*Calculator!$B$19/(Calculator!$D$7*150),1)),ABS(MOD(A142*Calculator!$B$19/(Calculator!$D$7*150),1)-0.5)),MIN(MIN(MOD(A142*Calculator!$C$19/(Calculator!$D$7*150),1),1-MOD(A142*Calculator!$C$19/(Calculator!$D$7*150),1)),ABS(MOD(A142*Calculator!$C$19/(Calculator!$D$7*150),1)-0.5)),IF(INT(2*A142*Calculator!$C$19/(Calculator!$D$7*150))&gt;INT(2*A142*Calculator!$B$19/(Calculator!$D$7*150)),0,1))),1)</f>
        <v>1</v>
      </c>
      <c r="J142" s="252" t="n">
        <f aca="false">IF(Calculator!$E$20="YES",IF(A142&lt;Calculator!$G$20,0,MIN(MIN(MIN(MOD(A142*Calculator!$B$20/(Calculator!$D$7*150),1),1-MOD(A142*Calculator!$B$20/(Calculator!$D$7*150),1)),ABS(MOD(A142*Calculator!$B$20/(Calculator!$D$7*150),1)-0.5)),MIN(MIN(MOD(A142*Calculator!$C$20/(Calculator!$D$7*150),1),1-MOD(A142*Calculator!$C$20/(Calculator!$D$7*150),1)),ABS(MOD(A142*Calculator!$C$20/(Calculator!$D$7*150),1)-0.5)),IF(INT(2*A142*Calculator!$C$20/(Calculator!$D$7*150))&gt;INT(2*A142*Calculator!$B$20/(Calculator!$D$7*150)),0,1))),1)</f>
        <v>1</v>
      </c>
      <c r="K142" s="252" t="n">
        <f aca="false">IF(Calculator!$E$21="YES",IF(A142&lt;Calculator!$G$21,0,MIN(MIN(MIN(MOD(A142*Calculator!$B$21/(Calculator!$D$7*150),1),1-MOD(A142*Calculator!$B$21/(Calculator!$D$7*150),1)),ABS(MOD(A142*Calculator!$B$21/(Calculator!$D$7*150),1)-0.5)),MIN(MIN(MOD(A142*Calculator!$C$21/(Calculator!$D$7*150),1),1-MOD(A142*Calculator!$C$21/(Calculator!$D$7*150),1)),ABS(MOD(A142*Calculator!$C$21/(Calculator!$D$7*150),1)-0.5)),IF(INT(2*A142*Calculator!$C$21/(Calculator!$D$7*150))&gt;INT(2*A142*Calculator!$B$21/(Calculator!$D$7*150)),0,1))),1)</f>
        <v>1</v>
      </c>
      <c r="L142" s="252" t="n">
        <f aca="false">IF(Calculator!$E$22="YES",IF(A142&lt;Calculator!$G$22,0,MIN(MIN(MIN(MOD(A142*Calculator!$B$22/(Calculator!$D$7*150),1),1-MOD(A142*Calculator!$B$22/(Calculator!$D$7*150),1)),ABS(MOD(A142*Calculator!$B$22/(Calculator!$D$7*150),1)-0.5)),MIN(MIN(MOD(A142*Calculator!$C$22/(Calculator!$D$7*150),1),1-MOD(A142*Calculator!$C$22/(Calculator!$D$7*150),1)),ABS(MOD(A142*Calculator!$C$22/(Calculator!$D$7*150),1)-0.5)),IF(INT(2*A142*Calculator!$C$22/(Calculator!$D$7*150))&gt;INT(2*A142*Calculator!$B$22/(Calculator!$D$7*150)),0,1))),1)</f>
        <v>1</v>
      </c>
      <c r="M142" s="252" t="n">
        <f aca="false">MIN(B142:L142)</f>
        <v>0.052280701754386</v>
      </c>
      <c r="N142" s="252" t="n">
        <f aca="false">SUMPRODUCT(($M$7:$M$557&gt;M142)*1)+SUMPRODUCT(($M$7:$M$557=M142)*(ROW($M$7:$M$557)&lt;ROW(M142)))+1</f>
        <v>225</v>
      </c>
      <c r="O142" s="252" t="str">
        <f aca="false">IF(M142&gt;=0.13,"★★★ EXCELLENT",IF(M142&gt;=0.12,"★★  GOOD",IF(M142&gt;=0.07,"★  FAIR",IF(M142&gt;=0.025,"⚠  MARGINAL","✗  AVOID"))))</f>
        <v>⚠  MARGINAL</v>
      </c>
    </row>
    <row r="143" customFormat="false" ht="15" hidden="false" customHeight="true" outlineLevel="0" collapsed="false">
      <c r="A143" s="249" t="n">
        <v>18.6</v>
      </c>
      <c r="B143" s="250" t="n">
        <f aca="false">IF(Calculator!$E$12="YES",IF(A143&lt;Calculator!$G$12,0,MIN(MIN(MIN(MOD(A143*Calculator!$B$12/(Calculator!$D$7*150),1),1-MOD(A143*Calculator!$B$12/(Calculator!$D$7*150),1)),ABS(MOD(A143*Calculator!$B$12/(Calculator!$D$7*150),1)-0.5)),MIN(MIN(MOD(A143*Calculator!$C$12/(Calculator!$D$7*150),1),1-MOD(A143*Calculator!$C$12/(Calculator!$D$7*150),1)),ABS(MOD(A143*Calculator!$C$12/(Calculator!$D$7*150),1)-0.5)),IF(INT(2*A143*Calculator!$C$12/(Calculator!$D$7*150))&gt;INT(2*A143*Calculator!$B$12/(Calculator!$D$7*150)),0,1))),1)</f>
        <v>1</v>
      </c>
      <c r="C143" s="250" t="n">
        <f aca="false">IF(Calculator!$E$13="YES",IF(A143&lt;Calculator!$G$13,0,MIN(MIN(MIN(MOD(A143*Calculator!$B$13/(Calculator!$D$7*150),1),1-MOD(A143*Calculator!$B$13/(Calculator!$D$7*150),1)),ABS(MOD(A143*Calculator!$B$13/(Calculator!$D$7*150),1)-0.5)),MIN(MIN(MOD(A143*Calculator!$C$13/(Calculator!$D$7*150),1),1-MOD(A143*Calculator!$C$13/(Calculator!$D$7*150),1)),ABS(MOD(A143*Calculator!$C$13/(Calculator!$D$7*150),1)-0.5)),IF(INT(2*A143*Calculator!$C$13/(Calculator!$D$7*150))&gt;INT(2*A143*Calculator!$B$13/(Calculator!$D$7*150)),0,1))),1)</f>
        <v>1</v>
      </c>
      <c r="D143" s="250" t="n">
        <f aca="false">IF(Calculator!$E$14="YES",IF(A143&lt;Calculator!$G$14,0,MIN(MIN(MIN(MOD(A143*Calculator!$B$14/(Calculator!$D$7*150),1),1-MOD(A143*Calculator!$B$14/(Calculator!$D$7*150),1)),ABS(MOD(A143*Calculator!$B$14/(Calculator!$D$7*150),1)-0.5)),MIN(MIN(MOD(A143*Calculator!$C$14/(Calculator!$D$7*150),1),1-MOD(A143*Calculator!$C$14/(Calculator!$D$7*150),1)),ABS(MOD(A143*Calculator!$C$14/(Calculator!$D$7*150),1)-0.5)),IF(INT(2*A143*Calculator!$C$14/(Calculator!$D$7*150))&gt;INT(2*A143*Calculator!$B$14/(Calculator!$D$7*150)),0,1))),1)</f>
        <v>1</v>
      </c>
      <c r="E143" s="250" t="n">
        <f aca="false">IF(Calculator!$E$15="YES",IF(A143&lt;Calculator!$G$15,0,MIN(MIN(MIN(MOD(A143*Calculator!$B$15/(Calculator!$D$7*150),1),1-MOD(A143*Calculator!$B$15/(Calculator!$D$7*150),1)),ABS(MOD(A143*Calculator!$B$15/(Calculator!$D$7*150),1)-0.5)),MIN(MIN(MOD(A143*Calculator!$C$15/(Calculator!$D$7*150),1),1-MOD(A143*Calculator!$C$15/(Calculator!$D$7*150),1)),ABS(MOD(A143*Calculator!$C$15/(Calculator!$D$7*150),1)-0.5)),IF(INT(2*A143*Calculator!$C$15/(Calculator!$D$7*150))&gt;INT(2*A143*Calculator!$B$15/(Calculator!$D$7*150)),0,1))),1)</f>
        <v>0.0471578947368421</v>
      </c>
      <c r="F143" s="250" t="n">
        <f aca="false">IF(Calculator!$E$16="YES",IF(A143&lt;Calculator!$G$16,0,MIN(MIN(MIN(MOD(A143*Calculator!$B$16/(Calculator!$D$7*150),1),1-MOD(A143*Calculator!$B$16/(Calculator!$D$7*150),1)),ABS(MOD(A143*Calculator!$B$16/(Calculator!$D$7*150),1)-0.5)),MIN(MIN(MOD(A143*Calculator!$C$16/(Calculator!$D$7*150),1),1-MOD(A143*Calculator!$C$16/(Calculator!$D$7*150),1)),ABS(MOD(A143*Calculator!$C$16/(Calculator!$D$7*150),1)-0.5)),IF(INT(2*A143*Calculator!$C$16/(Calculator!$D$7*150))&gt;INT(2*A143*Calculator!$B$16/(Calculator!$D$7*150)),0,1))),1)</f>
        <v>1</v>
      </c>
      <c r="G143" s="250" t="n">
        <f aca="false">IF(Calculator!$E$17="YES",IF(A143&lt;Calculator!$G$17,0,MIN(MIN(MIN(MOD(A143*Calculator!$B$17/(Calculator!$D$7*150),1),1-MOD(A143*Calculator!$B$17/(Calculator!$D$7*150),1)),ABS(MOD(A143*Calculator!$B$17/(Calculator!$D$7*150),1)-0.5)),MIN(MIN(MOD(A143*Calculator!$C$17/(Calculator!$D$7*150),1),1-MOD(A143*Calculator!$C$17/(Calculator!$D$7*150),1)),ABS(MOD(A143*Calculator!$C$17/(Calculator!$D$7*150),1)-0.5)),IF(INT(2*A143*Calculator!$C$17/(Calculator!$D$7*150))&gt;INT(2*A143*Calculator!$B$17/(Calculator!$D$7*150)),0,1))),1)</f>
        <v>0.126947368421052</v>
      </c>
      <c r="H143" s="250" t="n">
        <f aca="false">IF(Calculator!$E$18="YES",IF(A143&lt;Calculator!$G$18,0,MIN(MIN(MIN(MOD(A143*Calculator!$B$18/(Calculator!$D$7*150),1),1-MOD(A143*Calculator!$B$18/(Calculator!$D$7*150),1)),ABS(MOD(A143*Calculator!$B$18/(Calculator!$D$7*150),1)-0.5)),MIN(MIN(MOD(A143*Calculator!$C$18/(Calculator!$D$7*150),1),1-MOD(A143*Calculator!$C$18/(Calculator!$D$7*150),1)),ABS(MOD(A143*Calculator!$C$18/(Calculator!$D$7*150),1)-0.5)),IF(INT(2*A143*Calculator!$C$18/(Calculator!$D$7*150))&gt;INT(2*A143*Calculator!$B$18/(Calculator!$D$7*150)),0,1))),1)</f>
        <v>1</v>
      </c>
      <c r="I143" s="250" t="n">
        <f aca="false">IF(Calculator!$E$19="YES",IF(A143&lt;Calculator!$G$19,0,MIN(MIN(MIN(MOD(A143*Calculator!$B$19/(Calculator!$D$7*150),1),1-MOD(A143*Calculator!$B$19/(Calculator!$D$7*150),1)),ABS(MOD(A143*Calculator!$B$19/(Calculator!$D$7*150),1)-0.5)),MIN(MIN(MOD(A143*Calculator!$C$19/(Calculator!$D$7*150),1),1-MOD(A143*Calculator!$C$19/(Calculator!$D$7*150),1)),ABS(MOD(A143*Calculator!$C$19/(Calculator!$D$7*150),1)-0.5)),IF(INT(2*A143*Calculator!$C$19/(Calculator!$D$7*150))&gt;INT(2*A143*Calculator!$B$19/(Calculator!$D$7*150)),0,1))),1)</f>
        <v>1</v>
      </c>
      <c r="J143" s="250" t="n">
        <f aca="false">IF(Calculator!$E$20="YES",IF(A143&lt;Calculator!$G$20,0,MIN(MIN(MIN(MOD(A143*Calculator!$B$20/(Calculator!$D$7*150),1),1-MOD(A143*Calculator!$B$20/(Calculator!$D$7*150),1)),ABS(MOD(A143*Calculator!$B$20/(Calculator!$D$7*150),1)-0.5)),MIN(MIN(MOD(A143*Calculator!$C$20/(Calculator!$D$7*150),1),1-MOD(A143*Calculator!$C$20/(Calculator!$D$7*150),1)),ABS(MOD(A143*Calculator!$C$20/(Calculator!$D$7*150),1)-0.5)),IF(INT(2*A143*Calculator!$C$20/(Calculator!$D$7*150))&gt;INT(2*A143*Calculator!$B$20/(Calculator!$D$7*150)),0,1))),1)</f>
        <v>1</v>
      </c>
      <c r="K143" s="250" t="n">
        <f aca="false">IF(Calculator!$E$21="YES",IF(A143&lt;Calculator!$G$21,0,MIN(MIN(MIN(MOD(A143*Calculator!$B$21/(Calculator!$D$7*150),1),1-MOD(A143*Calculator!$B$21/(Calculator!$D$7*150),1)),ABS(MOD(A143*Calculator!$B$21/(Calculator!$D$7*150),1)-0.5)),MIN(MIN(MOD(A143*Calculator!$C$21/(Calculator!$D$7*150),1),1-MOD(A143*Calculator!$C$21/(Calculator!$D$7*150),1)),ABS(MOD(A143*Calculator!$C$21/(Calculator!$D$7*150),1)-0.5)),IF(INT(2*A143*Calculator!$C$21/(Calculator!$D$7*150))&gt;INT(2*A143*Calculator!$B$21/(Calculator!$D$7*150)),0,1))),1)</f>
        <v>1</v>
      </c>
      <c r="L143" s="250" t="n">
        <f aca="false">IF(Calculator!$E$22="YES",IF(A143&lt;Calculator!$G$22,0,MIN(MIN(MIN(MOD(A143*Calculator!$B$22/(Calculator!$D$7*150),1),1-MOD(A143*Calculator!$B$22/(Calculator!$D$7*150),1)),ABS(MOD(A143*Calculator!$B$22/(Calculator!$D$7*150),1)-0.5)),MIN(MIN(MOD(A143*Calculator!$C$22/(Calculator!$D$7*150),1),1-MOD(A143*Calculator!$C$22/(Calculator!$D$7*150),1)),ABS(MOD(A143*Calculator!$C$22/(Calculator!$D$7*150),1)-0.5)),IF(INT(2*A143*Calculator!$C$22/(Calculator!$D$7*150))&gt;INT(2*A143*Calculator!$B$22/(Calculator!$D$7*150)),0,1))),1)</f>
        <v>1</v>
      </c>
      <c r="M143" s="250" t="n">
        <f aca="false">MIN(B143:L143)</f>
        <v>0.0471578947368421</v>
      </c>
      <c r="N143" s="250" t="n">
        <f aca="false">SUMPRODUCT(($M$7:$M$557&gt;M143)*1)+SUMPRODUCT(($M$7:$M$557=M143)*(ROW($M$7:$M$557)&lt;ROW(M143)))+1</f>
        <v>241</v>
      </c>
      <c r="O143" s="250" t="str">
        <f aca="false">IF(M143&gt;=0.13,"★★★ EXCELLENT",IF(M143&gt;=0.12,"★★  GOOD",IF(M143&gt;=0.07,"★  FAIR",IF(M143&gt;=0.025,"⚠  MARGINAL","✗  AVOID"))))</f>
        <v>⚠  MARGINAL</v>
      </c>
    </row>
    <row r="144" customFormat="false" ht="15" hidden="false" customHeight="true" outlineLevel="0" collapsed="false">
      <c r="A144" s="251" t="n">
        <v>18.7</v>
      </c>
      <c r="B144" s="252" t="n">
        <f aca="false">IF(Calculator!$E$12="YES",IF(A144&lt;Calculator!$G$12,0,MIN(MIN(MIN(MOD(A144*Calculator!$B$12/(Calculator!$D$7*150),1),1-MOD(A144*Calculator!$B$12/(Calculator!$D$7*150),1)),ABS(MOD(A144*Calculator!$B$12/(Calculator!$D$7*150),1)-0.5)),MIN(MIN(MOD(A144*Calculator!$C$12/(Calculator!$D$7*150),1),1-MOD(A144*Calculator!$C$12/(Calculator!$D$7*150),1)),ABS(MOD(A144*Calculator!$C$12/(Calculator!$D$7*150),1)-0.5)),IF(INT(2*A144*Calculator!$C$12/(Calculator!$D$7*150))&gt;INT(2*A144*Calculator!$B$12/(Calculator!$D$7*150)),0,1))),1)</f>
        <v>1</v>
      </c>
      <c r="C144" s="252" t="n">
        <f aca="false">IF(Calculator!$E$13="YES",IF(A144&lt;Calculator!$G$13,0,MIN(MIN(MIN(MOD(A144*Calculator!$B$13/(Calculator!$D$7*150),1),1-MOD(A144*Calculator!$B$13/(Calculator!$D$7*150),1)),ABS(MOD(A144*Calculator!$B$13/(Calculator!$D$7*150),1)-0.5)),MIN(MIN(MOD(A144*Calculator!$C$13/(Calculator!$D$7*150),1),1-MOD(A144*Calculator!$C$13/(Calculator!$D$7*150),1)),ABS(MOD(A144*Calculator!$C$13/(Calculator!$D$7*150),1)-0.5)),IF(INT(2*A144*Calculator!$C$13/(Calculator!$D$7*150))&gt;INT(2*A144*Calculator!$B$13/(Calculator!$D$7*150)),0,1))),1)</f>
        <v>1</v>
      </c>
      <c r="D144" s="252" t="n">
        <f aca="false">IF(Calculator!$E$14="YES",IF(A144&lt;Calculator!$G$14,0,MIN(MIN(MIN(MOD(A144*Calculator!$B$14/(Calculator!$D$7*150),1),1-MOD(A144*Calculator!$B$14/(Calculator!$D$7*150),1)),ABS(MOD(A144*Calculator!$B$14/(Calculator!$D$7*150),1)-0.5)),MIN(MIN(MOD(A144*Calculator!$C$14/(Calculator!$D$7*150),1),1-MOD(A144*Calculator!$C$14/(Calculator!$D$7*150),1)),ABS(MOD(A144*Calculator!$C$14/(Calculator!$D$7*150),1)-0.5)),IF(INT(2*A144*Calculator!$C$14/(Calculator!$D$7*150))&gt;INT(2*A144*Calculator!$B$14/(Calculator!$D$7*150)),0,1))),1)</f>
        <v>1</v>
      </c>
      <c r="E144" s="252" t="n">
        <f aca="false">IF(Calculator!$E$15="YES",IF(A144&lt;Calculator!$G$15,0,MIN(MIN(MIN(MOD(A144*Calculator!$B$15/(Calculator!$D$7*150),1),1-MOD(A144*Calculator!$B$15/(Calculator!$D$7*150),1)),ABS(MOD(A144*Calculator!$B$15/(Calculator!$D$7*150),1)-0.5)),MIN(MIN(MOD(A144*Calculator!$C$15/(Calculator!$D$7*150),1),1-MOD(A144*Calculator!$C$15/(Calculator!$D$7*150),1)),ABS(MOD(A144*Calculator!$C$15/(Calculator!$D$7*150),1)-0.5)),IF(INT(2*A144*Calculator!$C$15/(Calculator!$D$7*150))&gt;INT(2*A144*Calculator!$B$15/(Calculator!$D$7*150)),0,1))),1)</f>
        <v>0.0420350877192983</v>
      </c>
      <c r="F144" s="252" t="n">
        <f aca="false">IF(Calculator!$E$16="YES",IF(A144&lt;Calculator!$G$16,0,MIN(MIN(MIN(MOD(A144*Calculator!$B$16/(Calculator!$D$7*150),1),1-MOD(A144*Calculator!$B$16/(Calculator!$D$7*150),1)),ABS(MOD(A144*Calculator!$B$16/(Calculator!$D$7*150),1)-0.5)),MIN(MIN(MOD(A144*Calculator!$C$16/(Calculator!$D$7*150),1),1-MOD(A144*Calculator!$C$16/(Calculator!$D$7*150),1)),ABS(MOD(A144*Calculator!$C$16/(Calculator!$D$7*150),1)-0.5)),IF(INT(2*A144*Calculator!$C$16/(Calculator!$D$7*150))&gt;INT(2*A144*Calculator!$B$16/(Calculator!$D$7*150)),0,1))),1)</f>
        <v>1</v>
      </c>
      <c r="G144" s="252" t="n">
        <f aca="false">IF(Calculator!$E$17="YES",IF(A144&lt;Calculator!$G$17,0,MIN(MIN(MIN(MOD(A144*Calculator!$B$17/(Calculator!$D$7*150),1),1-MOD(A144*Calculator!$B$17/(Calculator!$D$7*150),1)),ABS(MOD(A144*Calculator!$B$17/(Calculator!$D$7*150),1)-0.5)),MIN(MIN(MOD(A144*Calculator!$C$17/(Calculator!$D$7*150),1),1-MOD(A144*Calculator!$C$17/(Calculator!$D$7*150),1)),ABS(MOD(A144*Calculator!$C$17/(Calculator!$D$7*150),1)-0.5)),IF(INT(2*A144*Calculator!$C$17/(Calculator!$D$7*150))&gt;INT(2*A144*Calculator!$B$17/(Calculator!$D$7*150)),0,1))),1)</f>
        <v>0.116877192982456</v>
      </c>
      <c r="H144" s="252" t="n">
        <f aca="false">IF(Calculator!$E$18="YES",IF(A144&lt;Calculator!$G$18,0,MIN(MIN(MIN(MOD(A144*Calculator!$B$18/(Calculator!$D$7*150),1),1-MOD(A144*Calculator!$B$18/(Calculator!$D$7*150),1)),ABS(MOD(A144*Calculator!$B$18/(Calculator!$D$7*150),1)-0.5)),MIN(MIN(MOD(A144*Calculator!$C$18/(Calculator!$D$7*150),1),1-MOD(A144*Calculator!$C$18/(Calculator!$D$7*150),1)),ABS(MOD(A144*Calculator!$C$18/(Calculator!$D$7*150),1)-0.5)),IF(INT(2*A144*Calculator!$C$18/(Calculator!$D$7*150))&gt;INT(2*A144*Calculator!$B$18/(Calculator!$D$7*150)),0,1))),1)</f>
        <v>1</v>
      </c>
      <c r="I144" s="252" t="n">
        <f aca="false">IF(Calculator!$E$19="YES",IF(A144&lt;Calculator!$G$19,0,MIN(MIN(MIN(MOD(A144*Calculator!$B$19/(Calculator!$D$7*150),1),1-MOD(A144*Calculator!$B$19/(Calculator!$D$7*150),1)),ABS(MOD(A144*Calculator!$B$19/(Calculator!$D$7*150),1)-0.5)),MIN(MIN(MOD(A144*Calculator!$C$19/(Calculator!$D$7*150),1),1-MOD(A144*Calculator!$C$19/(Calculator!$D$7*150),1)),ABS(MOD(A144*Calculator!$C$19/(Calculator!$D$7*150),1)-0.5)),IF(INT(2*A144*Calculator!$C$19/(Calculator!$D$7*150))&gt;INT(2*A144*Calculator!$B$19/(Calculator!$D$7*150)),0,1))),1)</f>
        <v>1</v>
      </c>
      <c r="J144" s="252" t="n">
        <f aca="false">IF(Calculator!$E$20="YES",IF(A144&lt;Calculator!$G$20,0,MIN(MIN(MIN(MOD(A144*Calculator!$B$20/(Calculator!$D$7*150),1),1-MOD(A144*Calculator!$B$20/(Calculator!$D$7*150),1)),ABS(MOD(A144*Calculator!$B$20/(Calculator!$D$7*150),1)-0.5)),MIN(MIN(MOD(A144*Calculator!$C$20/(Calculator!$D$7*150),1),1-MOD(A144*Calculator!$C$20/(Calculator!$D$7*150),1)),ABS(MOD(A144*Calculator!$C$20/(Calculator!$D$7*150),1)-0.5)),IF(INT(2*A144*Calculator!$C$20/(Calculator!$D$7*150))&gt;INT(2*A144*Calculator!$B$20/(Calculator!$D$7*150)),0,1))),1)</f>
        <v>1</v>
      </c>
      <c r="K144" s="252" t="n">
        <f aca="false">IF(Calculator!$E$21="YES",IF(A144&lt;Calculator!$G$21,0,MIN(MIN(MIN(MOD(A144*Calculator!$B$21/(Calculator!$D$7*150),1),1-MOD(A144*Calculator!$B$21/(Calculator!$D$7*150),1)),ABS(MOD(A144*Calculator!$B$21/(Calculator!$D$7*150),1)-0.5)),MIN(MIN(MOD(A144*Calculator!$C$21/(Calculator!$D$7*150),1),1-MOD(A144*Calculator!$C$21/(Calculator!$D$7*150),1)),ABS(MOD(A144*Calculator!$C$21/(Calculator!$D$7*150),1)-0.5)),IF(INT(2*A144*Calculator!$C$21/(Calculator!$D$7*150))&gt;INT(2*A144*Calculator!$B$21/(Calculator!$D$7*150)),0,1))),1)</f>
        <v>1</v>
      </c>
      <c r="L144" s="252" t="n">
        <f aca="false">IF(Calculator!$E$22="YES",IF(A144&lt;Calculator!$G$22,0,MIN(MIN(MIN(MOD(A144*Calculator!$B$22/(Calculator!$D$7*150),1),1-MOD(A144*Calculator!$B$22/(Calculator!$D$7*150),1)),ABS(MOD(A144*Calculator!$B$22/(Calculator!$D$7*150),1)-0.5)),MIN(MIN(MOD(A144*Calculator!$C$22/(Calculator!$D$7*150),1),1-MOD(A144*Calculator!$C$22/(Calculator!$D$7*150),1)),ABS(MOD(A144*Calculator!$C$22/(Calculator!$D$7*150),1)-0.5)),IF(INT(2*A144*Calculator!$C$22/(Calculator!$D$7*150))&gt;INT(2*A144*Calculator!$B$22/(Calculator!$D$7*150)),0,1))),1)</f>
        <v>1</v>
      </c>
      <c r="M144" s="252" t="n">
        <f aca="false">MIN(B144:L144)</f>
        <v>0.0420350877192983</v>
      </c>
      <c r="N144" s="252" t="n">
        <f aca="false">SUMPRODUCT(($M$7:$M$557&gt;M144)*1)+SUMPRODUCT(($M$7:$M$557=M144)*(ROW($M$7:$M$557)&lt;ROW(M144)))+1</f>
        <v>256</v>
      </c>
      <c r="O144" s="252" t="str">
        <f aca="false">IF(M144&gt;=0.13,"★★★ EXCELLENT",IF(M144&gt;=0.12,"★★  GOOD",IF(M144&gt;=0.07,"★  FAIR",IF(M144&gt;=0.025,"⚠  MARGINAL","✗  AVOID"))))</f>
        <v>⚠  MARGINAL</v>
      </c>
    </row>
    <row r="145" customFormat="false" ht="15" hidden="false" customHeight="true" outlineLevel="0" collapsed="false">
      <c r="A145" s="249" t="n">
        <v>18.8</v>
      </c>
      <c r="B145" s="250" t="n">
        <f aca="false">IF(Calculator!$E$12="YES",IF(A145&lt;Calculator!$G$12,0,MIN(MIN(MIN(MOD(A145*Calculator!$B$12/(Calculator!$D$7*150),1),1-MOD(A145*Calculator!$B$12/(Calculator!$D$7*150),1)),ABS(MOD(A145*Calculator!$B$12/(Calculator!$D$7*150),1)-0.5)),MIN(MIN(MOD(A145*Calculator!$C$12/(Calculator!$D$7*150),1),1-MOD(A145*Calculator!$C$12/(Calculator!$D$7*150),1)),ABS(MOD(A145*Calculator!$C$12/(Calculator!$D$7*150),1)-0.5)),IF(INT(2*A145*Calculator!$C$12/(Calculator!$D$7*150))&gt;INT(2*A145*Calculator!$B$12/(Calculator!$D$7*150)),0,1))),1)</f>
        <v>1</v>
      </c>
      <c r="C145" s="250" t="n">
        <f aca="false">IF(Calculator!$E$13="YES",IF(A145&lt;Calculator!$G$13,0,MIN(MIN(MIN(MOD(A145*Calculator!$B$13/(Calculator!$D$7*150),1),1-MOD(A145*Calculator!$B$13/(Calculator!$D$7*150),1)),ABS(MOD(A145*Calculator!$B$13/(Calculator!$D$7*150),1)-0.5)),MIN(MIN(MOD(A145*Calculator!$C$13/(Calculator!$D$7*150),1),1-MOD(A145*Calculator!$C$13/(Calculator!$D$7*150),1)),ABS(MOD(A145*Calculator!$C$13/(Calculator!$D$7*150),1)-0.5)),IF(INT(2*A145*Calculator!$C$13/(Calculator!$D$7*150))&gt;INT(2*A145*Calculator!$B$13/(Calculator!$D$7*150)),0,1))),1)</f>
        <v>1</v>
      </c>
      <c r="D145" s="250" t="n">
        <f aca="false">IF(Calculator!$E$14="YES",IF(A145&lt;Calculator!$G$14,0,MIN(MIN(MIN(MOD(A145*Calculator!$B$14/(Calculator!$D$7*150),1),1-MOD(A145*Calculator!$B$14/(Calculator!$D$7*150),1)),ABS(MOD(A145*Calculator!$B$14/(Calculator!$D$7*150),1)-0.5)),MIN(MIN(MOD(A145*Calculator!$C$14/(Calculator!$D$7*150),1),1-MOD(A145*Calculator!$C$14/(Calculator!$D$7*150),1)),ABS(MOD(A145*Calculator!$C$14/(Calculator!$D$7*150),1)-0.5)),IF(INT(2*A145*Calculator!$C$14/(Calculator!$D$7*150))&gt;INT(2*A145*Calculator!$B$14/(Calculator!$D$7*150)),0,1))),1)</f>
        <v>1</v>
      </c>
      <c r="E145" s="250" t="n">
        <f aca="false">IF(Calculator!$E$15="YES",IF(A145&lt;Calculator!$G$15,0,MIN(MIN(MIN(MOD(A145*Calculator!$B$15/(Calculator!$D$7*150),1),1-MOD(A145*Calculator!$B$15/(Calculator!$D$7*150),1)),ABS(MOD(A145*Calculator!$B$15/(Calculator!$D$7*150),1)-0.5)),MIN(MIN(MOD(A145*Calculator!$C$15/(Calculator!$D$7*150),1),1-MOD(A145*Calculator!$C$15/(Calculator!$D$7*150),1)),ABS(MOD(A145*Calculator!$C$15/(Calculator!$D$7*150),1)-0.5)),IF(INT(2*A145*Calculator!$C$15/(Calculator!$D$7*150))&gt;INT(2*A145*Calculator!$B$15/(Calculator!$D$7*150)),0,1))),1)</f>
        <v>0.0369122807017543</v>
      </c>
      <c r="F145" s="250" t="n">
        <f aca="false">IF(Calculator!$E$16="YES",IF(A145&lt;Calculator!$G$16,0,MIN(MIN(MIN(MOD(A145*Calculator!$B$16/(Calculator!$D$7*150),1),1-MOD(A145*Calculator!$B$16/(Calculator!$D$7*150),1)),ABS(MOD(A145*Calculator!$B$16/(Calculator!$D$7*150),1)-0.5)),MIN(MIN(MOD(A145*Calculator!$C$16/(Calculator!$D$7*150),1),1-MOD(A145*Calculator!$C$16/(Calculator!$D$7*150),1)),ABS(MOD(A145*Calculator!$C$16/(Calculator!$D$7*150),1)-0.5)),IF(INT(2*A145*Calculator!$C$16/(Calculator!$D$7*150))&gt;INT(2*A145*Calculator!$B$16/(Calculator!$D$7*150)),0,1))),1)</f>
        <v>1</v>
      </c>
      <c r="G145" s="250" t="n">
        <f aca="false">IF(Calculator!$E$17="YES",IF(A145&lt;Calculator!$G$17,0,MIN(MIN(MIN(MOD(A145*Calculator!$B$17/(Calculator!$D$7*150),1),1-MOD(A145*Calculator!$B$17/(Calculator!$D$7*150),1)),ABS(MOD(A145*Calculator!$B$17/(Calculator!$D$7*150),1)-0.5)),MIN(MIN(MOD(A145*Calculator!$C$17/(Calculator!$D$7*150),1),1-MOD(A145*Calculator!$C$17/(Calculator!$D$7*150),1)),ABS(MOD(A145*Calculator!$C$17/(Calculator!$D$7*150),1)-0.5)),IF(INT(2*A145*Calculator!$C$17/(Calculator!$D$7*150))&gt;INT(2*A145*Calculator!$B$17/(Calculator!$D$7*150)),0,1))),1)</f>
        <v>0.106807017543859</v>
      </c>
      <c r="H145" s="250" t="n">
        <f aca="false">IF(Calculator!$E$18="YES",IF(A145&lt;Calculator!$G$18,0,MIN(MIN(MIN(MOD(A145*Calculator!$B$18/(Calculator!$D$7*150),1),1-MOD(A145*Calculator!$B$18/(Calculator!$D$7*150),1)),ABS(MOD(A145*Calculator!$B$18/(Calculator!$D$7*150),1)-0.5)),MIN(MIN(MOD(A145*Calculator!$C$18/(Calculator!$D$7*150),1),1-MOD(A145*Calculator!$C$18/(Calculator!$D$7*150),1)),ABS(MOD(A145*Calculator!$C$18/(Calculator!$D$7*150),1)-0.5)),IF(INT(2*A145*Calculator!$C$18/(Calculator!$D$7*150))&gt;INT(2*A145*Calculator!$B$18/(Calculator!$D$7*150)),0,1))),1)</f>
        <v>1</v>
      </c>
      <c r="I145" s="250" t="n">
        <f aca="false">IF(Calculator!$E$19="YES",IF(A145&lt;Calculator!$G$19,0,MIN(MIN(MIN(MOD(A145*Calculator!$B$19/(Calculator!$D$7*150),1),1-MOD(A145*Calculator!$B$19/(Calculator!$D$7*150),1)),ABS(MOD(A145*Calculator!$B$19/(Calculator!$D$7*150),1)-0.5)),MIN(MIN(MOD(A145*Calculator!$C$19/(Calculator!$D$7*150),1),1-MOD(A145*Calculator!$C$19/(Calculator!$D$7*150),1)),ABS(MOD(A145*Calculator!$C$19/(Calculator!$D$7*150),1)-0.5)),IF(INT(2*A145*Calculator!$C$19/(Calculator!$D$7*150))&gt;INT(2*A145*Calculator!$B$19/(Calculator!$D$7*150)),0,1))),1)</f>
        <v>1</v>
      </c>
      <c r="J145" s="250" t="n">
        <f aca="false">IF(Calculator!$E$20="YES",IF(A145&lt;Calculator!$G$20,0,MIN(MIN(MIN(MOD(A145*Calculator!$B$20/(Calculator!$D$7*150),1),1-MOD(A145*Calculator!$B$20/(Calculator!$D$7*150),1)),ABS(MOD(A145*Calculator!$B$20/(Calculator!$D$7*150),1)-0.5)),MIN(MIN(MOD(A145*Calculator!$C$20/(Calculator!$D$7*150),1),1-MOD(A145*Calculator!$C$20/(Calculator!$D$7*150),1)),ABS(MOD(A145*Calculator!$C$20/(Calculator!$D$7*150),1)-0.5)),IF(INT(2*A145*Calculator!$C$20/(Calculator!$D$7*150))&gt;INT(2*A145*Calculator!$B$20/(Calculator!$D$7*150)),0,1))),1)</f>
        <v>1</v>
      </c>
      <c r="K145" s="250" t="n">
        <f aca="false">IF(Calculator!$E$21="YES",IF(A145&lt;Calculator!$G$21,0,MIN(MIN(MIN(MOD(A145*Calculator!$B$21/(Calculator!$D$7*150),1),1-MOD(A145*Calculator!$B$21/(Calculator!$D$7*150),1)),ABS(MOD(A145*Calculator!$B$21/(Calculator!$D$7*150),1)-0.5)),MIN(MIN(MOD(A145*Calculator!$C$21/(Calculator!$D$7*150),1),1-MOD(A145*Calculator!$C$21/(Calculator!$D$7*150),1)),ABS(MOD(A145*Calculator!$C$21/(Calculator!$D$7*150),1)-0.5)),IF(INT(2*A145*Calculator!$C$21/(Calculator!$D$7*150))&gt;INT(2*A145*Calculator!$B$21/(Calculator!$D$7*150)),0,1))),1)</f>
        <v>1</v>
      </c>
      <c r="L145" s="250" t="n">
        <f aca="false">IF(Calculator!$E$22="YES",IF(A145&lt;Calculator!$G$22,0,MIN(MIN(MIN(MOD(A145*Calculator!$B$22/(Calculator!$D$7*150),1),1-MOD(A145*Calculator!$B$22/(Calculator!$D$7*150),1)),ABS(MOD(A145*Calculator!$B$22/(Calculator!$D$7*150),1)-0.5)),MIN(MIN(MOD(A145*Calculator!$C$22/(Calculator!$D$7*150),1),1-MOD(A145*Calculator!$C$22/(Calculator!$D$7*150),1)),ABS(MOD(A145*Calculator!$C$22/(Calculator!$D$7*150),1)-0.5)),IF(INT(2*A145*Calculator!$C$22/(Calculator!$D$7*150))&gt;INT(2*A145*Calculator!$B$22/(Calculator!$D$7*150)),0,1))),1)</f>
        <v>1</v>
      </c>
      <c r="M145" s="250" t="n">
        <f aca="false">MIN(B145:L145)</f>
        <v>0.0369122807017543</v>
      </c>
      <c r="N145" s="250" t="n">
        <f aca="false">SUMPRODUCT(($M$7:$M$557&gt;M145)*1)+SUMPRODUCT(($M$7:$M$557=M145)*(ROW($M$7:$M$557)&lt;ROW(M145)))+1</f>
        <v>271</v>
      </c>
      <c r="O145" s="250" t="str">
        <f aca="false">IF(M145&gt;=0.13,"★★★ EXCELLENT",IF(M145&gt;=0.12,"★★  GOOD",IF(M145&gt;=0.07,"★  FAIR",IF(M145&gt;=0.025,"⚠  MARGINAL","✗  AVOID"))))</f>
        <v>⚠  MARGINAL</v>
      </c>
    </row>
    <row r="146" customFormat="false" ht="15" hidden="false" customHeight="true" outlineLevel="0" collapsed="false">
      <c r="A146" s="251" t="n">
        <v>18.9</v>
      </c>
      <c r="B146" s="252" t="n">
        <f aca="false">IF(Calculator!$E$12="YES",IF(A146&lt;Calculator!$G$12,0,MIN(MIN(MIN(MOD(A146*Calculator!$B$12/(Calculator!$D$7*150),1),1-MOD(A146*Calculator!$B$12/(Calculator!$D$7*150),1)),ABS(MOD(A146*Calculator!$B$12/(Calculator!$D$7*150),1)-0.5)),MIN(MIN(MOD(A146*Calculator!$C$12/(Calculator!$D$7*150),1),1-MOD(A146*Calculator!$C$12/(Calculator!$D$7*150),1)),ABS(MOD(A146*Calculator!$C$12/(Calculator!$D$7*150),1)-0.5)),IF(INT(2*A146*Calculator!$C$12/(Calculator!$D$7*150))&gt;INT(2*A146*Calculator!$B$12/(Calculator!$D$7*150)),0,1))),1)</f>
        <v>1</v>
      </c>
      <c r="C146" s="252" t="n">
        <f aca="false">IF(Calculator!$E$13="YES",IF(A146&lt;Calculator!$G$13,0,MIN(MIN(MIN(MOD(A146*Calculator!$B$13/(Calculator!$D$7*150),1),1-MOD(A146*Calculator!$B$13/(Calculator!$D$7*150),1)),ABS(MOD(A146*Calculator!$B$13/(Calculator!$D$7*150),1)-0.5)),MIN(MIN(MOD(A146*Calculator!$C$13/(Calculator!$D$7*150),1),1-MOD(A146*Calculator!$C$13/(Calculator!$D$7*150),1)),ABS(MOD(A146*Calculator!$C$13/(Calculator!$D$7*150),1)-0.5)),IF(INT(2*A146*Calculator!$C$13/(Calculator!$D$7*150))&gt;INT(2*A146*Calculator!$B$13/(Calculator!$D$7*150)),0,1))),1)</f>
        <v>1</v>
      </c>
      <c r="D146" s="252" t="n">
        <f aca="false">IF(Calculator!$E$14="YES",IF(A146&lt;Calculator!$G$14,0,MIN(MIN(MIN(MOD(A146*Calculator!$B$14/(Calculator!$D$7*150),1),1-MOD(A146*Calculator!$B$14/(Calculator!$D$7*150),1)),ABS(MOD(A146*Calculator!$B$14/(Calculator!$D$7*150),1)-0.5)),MIN(MIN(MOD(A146*Calculator!$C$14/(Calculator!$D$7*150),1),1-MOD(A146*Calculator!$C$14/(Calculator!$D$7*150),1)),ABS(MOD(A146*Calculator!$C$14/(Calculator!$D$7*150),1)-0.5)),IF(INT(2*A146*Calculator!$C$14/(Calculator!$D$7*150))&gt;INT(2*A146*Calculator!$B$14/(Calculator!$D$7*150)),0,1))),1)</f>
        <v>1</v>
      </c>
      <c r="E146" s="252" t="n">
        <f aca="false">IF(Calculator!$E$15="YES",IF(A146&lt;Calculator!$G$15,0,MIN(MIN(MIN(MOD(A146*Calculator!$B$15/(Calculator!$D$7*150),1),1-MOD(A146*Calculator!$B$15/(Calculator!$D$7*150),1)),ABS(MOD(A146*Calculator!$B$15/(Calculator!$D$7*150),1)-0.5)),MIN(MIN(MOD(A146*Calculator!$C$15/(Calculator!$D$7*150),1),1-MOD(A146*Calculator!$C$15/(Calculator!$D$7*150),1)),ABS(MOD(A146*Calculator!$C$15/(Calculator!$D$7*150),1)-0.5)),IF(INT(2*A146*Calculator!$C$15/(Calculator!$D$7*150))&gt;INT(2*A146*Calculator!$B$15/(Calculator!$D$7*150)),0,1))),1)</f>
        <v>0.0317894736842106</v>
      </c>
      <c r="F146" s="252" t="n">
        <f aca="false">IF(Calculator!$E$16="YES",IF(A146&lt;Calculator!$G$16,0,MIN(MIN(MIN(MOD(A146*Calculator!$B$16/(Calculator!$D$7*150),1),1-MOD(A146*Calculator!$B$16/(Calculator!$D$7*150),1)),ABS(MOD(A146*Calculator!$B$16/(Calculator!$D$7*150),1)-0.5)),MIN(MIN(MOD(A146*Calculator!$C$16/(Calculator!$D$7*150),1),1-MOD(A146*Calculator!$C$16/(Calculator!$D$7*150),1)),ABS(MOD(A146*Calculator!$C$16/(Calculator!$D$7*150),1)-0.5)),IF(INT(2*A146*Calculator!$C$16/(Calculator!$D$7*150))&gt;INT(2*A146*Calculator!$B$16/(Calculator!$D$7*150)),0,1))),1)</f>
        <v>1</v>
      </c>
      <c r="G146" s="252" t="n">
        <f aca="false">IF(Calculator!$E$17="YES",IF(A146&lt;Calculator!$G$17,0,MIN(MIN(MIN(MOD(A146*Calculator!$B$17/(Calculator!$D$7*150),1),1-MOD(A146*Calculator!$B$17/(Calculator!$D$7*150),1)),ABS(MOD(A146*Calculator!$B$17/(Calculator!$D$7*150),1)-0.5)),MIN(MIN(MOD(A146*Calculator!$C$17/(Calculator!$D$7*150),1),1-MOD(A146*Calculator!$C$17/(Calculator!$D$7*150),1)),ABS(MOD(A146*Calculator!$C$17/(Calculator!$D$7*150),1)-0.5)),IF(INT(2*A146*Calculator!$C$17/(Calculator!$D$7*150))&gt;INT(2*A146*Calculator!$B$17/(Calculator!$D$7*150)),0,1))),1)</f>
        <v>0.0967368421052632</v>
      </c>
      <c r="H146" s="252" t="n">
        <f aca="false">IF(Calculator!$E$18="YES",IF(A146&lt;Calculator!$G$18,0,MIN(MIN(MIN(MOD(A146*Calculator!$B$18/(Calculator!$D$7*150),1),1-MOD(A146*Calculator!$B$18/(Calculator!$D$7*150),1)),ABS(MOD(A146*Calculator!$B$18/(Calculator!$D$7*150),1)-0.5)),MIN(MIN(MOD(A146*Calculator!$C$18/(Calculator!$D$7*150),1),1-MOD(A146*Calculator!$C$18/(Calculator!$D$7*150),1)),ABS(MOD(A146*Calculator!$C$18/(Calculator!$D$7*150),1)-0.5)),IF(INT(2*A146*Calculator!$C$18/(Calculator!$D$7*150))&gt;INT(2*A146*Calculator!$B$18/(Calculator!$D$7*150)),0,1))),1)</f>
        <v>1</v>
      </c>
      <c r="I146" s="252" t="n">
        <f aca="false">IF(Calculator!$E$19="YES",IF(A146&lt;Calculator!$G$19,0,MIN(MIN(MIN(MOD(A146*Calculator!$B$19/(Calculator!$D$7*150),1),1-MOD(A146*Calculator!$B$19/(Calculator!$D$7*150),1)),ABS(MOD(A146*Calculator!$B$19/(Calculator!$D$7*150),1)-0.5)),MIN(MIN(MOD(A146*Calculator!$C$19/(Calculator!$D$7*150),1),1-MOD(A146*Calculator!$C$19/(Calculator!$D$7*150),1)),ABS(MOD(A146*Calculator!$C$19/(Calculator!$D$7*150),1)-0.5)),IF(INT(2*A146*Calculator!$C$19/(Calculator!$D$7*150))&gt;INT(2*A146*Calculator!$B$19/(Calculator!$D$7*150)),0,1))),1)</f>
        <v>1</v>
      </c>
      <c r="J146" s="252" t="n">
        <f aca="false">IF(Calculator!$E$20="YES",IF(A146&lt;Calculator!$G$20,0,MIN(MIN(MIN(MOD(A146*Calculator!$B$20/(Calculator!$D$7*150),1),1-MOD(A146*Calculator!$B$20/(Calculator!$D$7*150),1)),ABS(MOD(A146*Calculator!$B$20/(Calculator!$D$7*150),1)-0.5)),MIN(MIN(MOD(A146*Calculator!$C$20/(Calculator!$D$7*150),1),1-MOD(A146*Calculator!$C$20/(Calculator!$D$7*150),1)),ABS(MOD(A146*Calculator!$C$20/(Calculator!$D$7*150),1)-0.5)),IF(INT(2*A146*Calculator!$C$20/(Calculator!$D$7*150))&gt;INT(2*A146*Calculator!$B$20/(Calculator!$D$7*150)),0,1))),1)</f>
        <v>1</v>
      </c>
      <c r="K146" s="252" t="n">
        <f aca="false">IF(Calculator!$E$21="YES",IF(A146&lt;Calculator!$G$21,0,MIN(MIN(MIN(MOD(A146*Calculator!$B$21/(Calculator!$D$7*150),1),1-MOD(A146*Calculator!$B$21/(Calculator!$D$7*150),1)),ABS(MOD(A146*Calculator!$B$21/(Calculator!$D$7*150),1)-0.5)),MIN(MIN(MOD(A146*Calculator!$C$21/(Calculator!$D$7*150),1),1-MOD(A146*Calculator!$C$21/(Calculator!$D$7*150),1)),ABS(MOD(A146*Calculator!$C$21/(Calculator!$D$7*150),1)-0.5)),IF(INT(2*A146*Calculator!$C$21/(Calculator!$D$7*150))&gt;INT(2*A146*Calculator!$B$21/(Calculator!$D$7*150)),0,1))),1)</f>
        <v>1</v>
      </c>
      <c r="L146" s="252" t="n">
        <f aca="false">IF(Calculator!$E$22="YES",IF(A146&lt;Calculator!$G$22,0,MIN(MIN(MIN(MOD(A146*Calculator!$B$22/(Calculator!$D$7*150),1),1-MOD(A146*Calculator!$B$22/(Calculator!$D$7*150),1)),ABS(MOD(A146*Calculator!$B$22/(Calculator!$D$7*150),1)-0.5)),MIN(MIN(MOD(A146*Calculator!$C$22/(Calculator!$D$7*150),1),1-MOD(A146*Calculator!$C$22/(Calculator!$D$7*150),1)),ABS(MOD(A146*Calculator!$C$22/(Calculator!$D$7*150),1)-0.5)),IF(INT(2*A146*Calculator!$C$22/(Calculator!$D$7*150))&gt;INT(2*A146*Calculator!$B$22/(Calculator!$D$7*150)),0,1))),1)</f>
        <v>1</v>
      </c>
      <c r="M146" s="252" t="n">
        <f aca="false">MIN(B146:L146)</f>
        <v>0.0317894736842106</v>
      </c>
      <c r="N146" s="252" t="n">
        <f aca="false">SUMPRODUCT(($M$7:$M$557&gt;M146)*1)+SUMPRODUCT(($M$7:$M$557=M146)*(ROW($M$7:$M$557)&lt;ROW(M146)))+1</f>
        <v>287</v>
      </c>
      <c r="O146" s="252" t="str">
        <f aca="false">IF(M146&gt;=0.13,"★★★ EXCELLENT",IF(M146&gt;=0.12,"★★  GOOD",IF(M146&gt;=0.07,"★  FAIR",IF(M146&gt;=0.025,"⚠  MARGINAL","✗  AVOID"))))</f>
        <v>⚠  MARGINAL</v>
      </c>
    </row>
    <row r="147" customFormat="false" ht="15" hidden="false" customHeight="true" outlineLevel="0" collapsed="false">
      <c r="A147" s="249" t="n">
        <v>19</v>
      </c>
      <c r="B147" s="250" t="n">
        <f aca="false">IF(Calculator!$E$12="YES",IF(A147&lt;Calculator!$G$12,0,MIN(MIN(MIN(MOD(A147*Calculator!$B$12/(Calculator!$D$7*150),1),1-MOD(A147*Calculator!$B$12/(Calculator!$D$7*150),1)),ABS(MOD(A147*Calculator!$B$12/(Calculator!$D$7*150),1)-0.5)),MIN(MIN(MOD(A147*Calculator!$C$12/(Calculator!$D$7*150),1),1-MOD(A147*Calculator!$C$12/(Calculator!$D$7*150),1)),ABS(MOD(A147*Calculator!$C$12/(Calculator!$D$7*150),1)-0.5)),IF(INT(2*A147*Calculator!$C$12/(Calculator!$D$7*150))&gt;INT(2*A147*Calculator!$B$12/(Calculator!$D$7*150)),0,1))),1)</f>
        <v>1</v>
      </c>
      <c r="C147" s="250" t="n">
        <f aca="false">IF(Calculator!$E$13="YES",IF(A147&lt;Calculator!$G$13,0,MIN(MIN(MIN(MOD(A147*Calculator!$B$13/(Calculator!$D$7*150),1),1-MOD(A147*Calculator!$B$13/(Calculator!$D$7*150),1)),ABS(MOD(A147*Calculator!$B$13/(Calculator!$D$7*150),1)-0.5)),MIN(MIN(MOD(A147*Calculator!$C$13/(Calculator!$D$7*150),1),1-MOD(A147*Calculator!$C$13/(Calculator!$D$7*150),1)),ABS(MOD(A147*Calculator!$C$13/(Calculator!$D$7*150),1)-0.5)),IF(INT(2*A147*Calculator!$C$13/(Calculator!$D$7*150))&gt;INT(2*A147*Calculator!$B$13/(Calculator!$D$7*150)),0,1))),1)</f>
        <v>1</v>
      </c>
      <c r="D147" s="250" t="n">
        <f aca="false">IF(Calculator!$E$14="YES",IF(A147&lt;Calculator!$G$14,0,MIN(MIN(MIN(MOD(A147*Calculator!$B$14/(Calculator!$D$7*150),1),1-MOD(A147*Calculator!$B$14/(Calculator!$D$7*150),1)),ABS(MOD(A147*Calculator!$B$14/(Calculator!$D$7*150),1)-0.5)),MIN(MIN(MOD(A147*Calculator!$C$14/(Calculator!$D$7*150),1),1-MOD(A147*Calculator!$C$14/(Calculator!$D$7*150),1)),ABS(MOD(A147*Calculator!$C$14/(Calculator!$D$7*150),1)-0.5)),IF(INT(2*A147*Calculator!$C$14/(Calculator!$D$7*150))&gt;INT(2*A147*Calculator!$B$14/(Calculator!$D$7*150)),0,1))),1)</f>
        <v>1</v>
      </c>
      <c r="E147" s="250" t="n">
        <f aca="false">IF(Calculator!$E$15="YES",IF(A147&lt;Calculator!$G$15,0,MIN(MIN(MIN(MOD(A147*Calculator!$B$15/(Calculator!$D$7*150),1),1-MOD(A147*Calculator!$B$15/(Calculator!$D$7*150),1)),ABS(MOD(A147*Calculator!$B$15/(Calculator!$D$7*150),1)-0.5)),MIN(MIN(MOD(A147*Calculator!$C$15/(Calculator!$D$7*150),1),1-MOD(A147*Calculator!$C$15/(Calculator!$D$7*150),1)),ABS(MOD(A147*Calculator!$C$15/(Calculator!$D$7*150),1)-0.5)),IF(INT(2*A147*Calculator!$C$15/(Calculator!$D$7*150))&gt;INT(2*A147*Calculator!$B$15/(Calculator!$D$7*150)),0,1))),1)</f>
        <v>0.0266666666666667</v>
      </c>
      <c r="F147" s="250" t="n">
        <f aca="false">IF(Calculator!$E$16="YES",IF(A147&lt;Calculator!$G$16,0,MIN(MIN(MIN(MOD(A147*Calculator!$B$16/(Calculator!$D$7*150),1),1-MOD(A147*Calculator!$B$16/(Calculator!$D$7*150),1)),ABS(MOD(A147*Calculator!$B$16/(Calculator!$D$7*150),1)-0.5)),MIN(MIN(MOD(A147*Calculator!$C$16/(Calculator!$D$7*150),1),1-MOD(A147*Calculator!$C$16/(Calculator!$D$7*150),1)),ABS(MOD(A147*Calculator!$C$16/(Calculator!$D$7*150),1)-0.5)),IF(INT(2*A147*Calculator!$C$16/(Calculator!$D$7*150))&gt;INT(2*A147*Calculator!$B$16/(Calculator!$D$7*150)),0,1))),1)</f>
        <v>1</v>
      </c>
      <c r="G147" s="250" t="n">
        <f aca="false">IF(Calculator!$E$17="YES",IF(A147&lt;Calculator!$G$17,0,MIN(MIN(MIN(MOD(A147*Calculator!$B$17/(Calculator!$D$7*150),1),1-MOD(A147*Calculator!$B$17/(Calculator!$D$7*150),1)),ABS(MOD(A147*Calculator!$B$17/(Calculator!$D$7*150),1)-0.5)),MIN(MIN(MOD(A147*Calculator!$C$17/(Calculator!$D$7*150),1),1-MOD(A147*Calculator!$C$17/(Calculator!$D$7*150),1)),ABS(MOD(A147*Calculator!$C$17/(Calculator!$D$7*150),1)-0.5)),IF(INT(2*A147*Calculator!$C$17/(Calculator!$D$7*150))&gt;INT(2*A147*Calculator!$B$17/(Calculator!$D$7*150)),0,1))),1)</f>
        <v>0.0866666666666669</v>
      </c>
      <c r="H147" s="250" t="n">
        <f aca="false">IF(Calculator!$E$18="YES",IF(A147&lt;Calculator!$G$18,0,MIN(MIN(MIN(MOD(A147*Calculator!$B$18/(Calculator!$D$7*150),1),1-MOD(A147*Calculator!$B$18/(Calculator!$D$7*150),1)),ABS(MOD(A147*Calculator!$B$18/(Calculator!$D$7*150),1)-0.5)),MIN(MIN(MOD(A147*Calculator!$C$18/(Calculator!$D$7*150),1),1-MOD(A147*Calculator!$C$18/(Calculator!$D$7*150),1)),ABS(MOD(A147*Calculator!$C$18/(Calculator!$D$7*150),1)-0.5)),IF(INT(2*A147*Calculator!$C$18/(Calculator!$D$7*150))&gt;INT(2*A147*Calculator!$B$18/(Calculator!$D$7*150)),0,1))),1)</f>
        <v>1</v>
      </c>
      <c r="I147" s="250" t="n">
        <f aca="false">IF(Calculator!$E$19="YES",IF(A147&lt;Calculator!$G$19,0,MIN(MIN(MIN(MOD(A147*Calculator!$B$19/(Calculator!$D$7*150),1),1-MOD(A147*Calculator!$B$19/(Calculator!$D$7*150),1)),ABS(MOD(A147*Calculator!$B$19/(Calculator!$D$7*150),1)-0.5)),MIN(MIN(MOD(A147*Calculator!$C$19/(Calculator!$D$7*150),1),1-MOD(A147*Calculator!$C$19/(Calculator!$D$7*150),1)),ABS(MOD(A147*Calculator!$C$19/(Calculator!$D$7*150),1)-0.5)),IF(INT(2*A147*Calculator!$C$19/(Calculator!$D$7*150))&gt;INT(2*A147*Calculator!$B$19/(Calculator!$D$7*150)),0,1))),1)</f>
        <v>1</v>
      </c>
      <c r="J147" s="250" t="n">
        <f aca="false">IF(Calculator!$E$20="YES",IF(A147&lt;Calculator!$G$20,0,MIN(MIN(MIN(MOD(A147*Calculator!$B$20/(Calculator!$D$7*150),1),1-MOD(A147*Calculator!$B$20/(Calculator!$D$7*150),1)),ABS(MOD(A147*Calculator!$B$20/(Calculator!$D$7*150),1)-0.5)),MIN(MIN(MOD(A147*Calculator!$C$20/(Calculator!$D$7*150),1),1-MOD(A147*Calculator!$C$20/(Calculator!$D$7*150),1)),ABS(MOD(A147*Calculator!$C$20/(Calculator!$D$7*150),1)-0.5)),IF(INT(2*A147*Calculator!$C$20/(Calculator!$D$7*150))&gt;INT(2*A147*Calculator!$B$20/(Calculator!$D$7*150)),0,1))),1)</f>
        <v>1</v>
      </c>
      <c r="K147" s="250" t="n">
        <f aca="false">IF(Calculator!$E$21="YES",IF(A147&lt;Calculator!$G$21,0,MIN(MIN(MIN(MOD(A147*Calculator!$B$21/(Calculator!$D$7*150),1),1-MOD(A147*Calculator!$B$21/(Calculator!$D$7*150),1)),ABS(MOD(A147*Calculator!$B$21/(Calculator!$D$7*150),1)-0.5)),MIN(MIN(MOD(A147*Calculator!$C$21/(Calculator!$D$7*150),1),1-MOD(A147*Calculator!$C$21/(Calculator!$D$7*150),1)),ABS(MOD(A147*Calculator!$C$21/(Calculator!$D$7*150),1)-0.5)),IF(INT(2*A147*Calculator!$C$21/(Calculator!$D$7*150))&gt;INT(2*A147*Calculator!$B$21/(Calculator!$D$7*150)),0,1))),1)</f>
        <v>1</v>
      </c>
      <c r="L147" s="250" t="n">
        <f aca="false">IF(Calculator!$E$22="YES",IF(A147&lt;Calculator!$G$22,0,MIN(MIN(MIN(MOD(A147*Calculator!$B$22/(Calculator!$D$7*150),1),1-MOD(A147*Calculator!$B$22/(Calculator!$D$7*150),1)),ABS(MOD(A147*Calculator!$B$22/(Calculator!$D$7*150),1)-0.5)),MIN(MIN(MOD(A147*Calculator!$C$22/(Calculator!$D$7*150),1),1-MOD(A147*Calculator!$C$22/(Calculator!$D$7*150),1)),ABS(MOD(A147*Calculator!$C$22/(Calculator!$D$7*150),1)-0.5)),IF(INT(2*A147*Calculator!$C$22/(Calculator!$D$7*150))&gt;INT(2*A147*Calculator!$B$22/(Calculator!$D$7*150)),0,1))),1)</f>
        <v>1</v>
      </c>
      <c r="M147" s="250" t="n">
        <f aca="false">MIN(B147:L147)</f>
        <v>0.0266666666666667</v>
      </c>
      <c r="N147" s="250" t="n">
        <f aca="false">SUMPRODUCT(($M$7:$M$557&gt;M147)*1)+SUMPRODUCT(($M$7:$M$557=M147)*(ROW($M$7:$M$557)&lt;ROW(M147)))+1</f>
        <v>302</v>
      </c>
      <c r="O147" s="250" t="str">
        <f aca="false">IF(M147&gt;=0.13,"★★★ EXCELLENT",IF(M147&gt;=0.12,"★★  GOOD",IF(M147&gt;=0.07,"★  FAIR",IF(M147&gt;=0.025,"⚠  MARGINAL","✗  AVOID"))))</f>
        <v>⚠  MARGINAL</v>
      </c>
    </row>
    <row r="148" customFormat="false" ht="15" hidden="false" customHeight="true" outlineLevel="0" collapsed="false">
      <c r="A148" s="251" t="n">
        <v>19.1</v>
      </c>
      <c r="B148" s="252" t="n">
        <f aca="false">IF(Calculator!$E$12="YES",IF(A148&lt;Calculator!$G$12,0,MIN(MIN(MIN(MOD(A148*Calculator!$B$12/(Calculator!$D$7*150),1),1-MOD(A148*Calculator!$B$12/(Calculator!$D$7*150),1)),ABS(MOD(A148*Calculator!$B$12/(Calculator!$D$7*150),1)-0.5)),MIN(MIN(MOD(A148*Calculator!$C$12/(Calculator!$D$7*150),1),1-MOD(A148*Calculator!$C$12/(Calculator!$D$7*150),1)),ABS(MOD(A148*Calculator!$C$12/(Calculator!$D$7*150),1)-0.5)),IF(INT(2*A148*Calculator!$C$12/(Calculator!$D$7*150))&gt;INT(2*A148*Calculator!$B$12/(Calculator!$D$7*150)),0,1))),1)</f>
        <v>1</v>
      </c>
      <c r="C148" s="252" t="n">
        <f aca="false">IF(Calculator!$E$13="YES",IF(A148&lt;Calculator!$G$13,0,MIN(MIN(MIN(MOD(A148*Calculator!$B$13/(Calculator!$D$7*150),1),1-MOD(A148*Calculator!$B$13/(Calculator!$D$7*150),1)),ABS(MOD(A148*Calculator!$B$13/(Calculator!$D$7*150),1)-0.5)),MIN(MIN(MOD(A148*Calculator!$C$13/(Calculator!$D$7*150),1),1-MOD(A148*Calculator!$C$13/(Calculator!$D$7*150),1)),ABS(MOD(A148*Calculator!$C$13/(Calculator!$D$7*150),1)-0.5)),IF(INT(2*A148*Calculator!$C$13/(Calculator!$D$7*150))&gt;INT(2*A148*Calculator!$B$13/(Calculator!$D$7*150)),0,1))),1)</f>
        <v>1</v>
      </c>
      <c r="D148" s="252" t="n">
        <f aca="false">IF(Calculator!$E$14="YES",IF(A148&lt;Calculator!$G$14,0,MIN(MIN(MIN(MOD(A148*Calculator!$B$14/(Calculator!$D$7*150),1),1-MOD(A148*Calculator!$B$14/(Calculator!$D$7*150),1)),ABS(MOD(A148*Calculator!$B$14/(Calculator!$D$7*150),1)-0.5)),MIN(MIN(MOD(A148*Calculator!$C$14/(Calculator!$D$7*150),1),1-MOD(A148*Calculator!$C$14/(Calculator!$D$7*150),1)),ABS(MOD(A148*Calculator!$C$14/(Calculator!$D$7*150),1)-0.5)),IF(INT(2*A148*Calculator!$C$14/(Calculator!$D$7*150))&gt;INT(2*A148*Calculator!$B$14/(Calculator!$D$7*150)),0,1))),1)</f>
        <v>1</v>
      </c>
      <c r="E148" s="252" t="n">
        <f aca="false">IF(Calculator!$E$15="YES",IF(A148&lt;Calculator!$G$15,0,MIN(MIN(MIN(MOD(A148*Calculator!$B$15/(Calculator!$D$7*150),1),1-MOD(A148*Calculator!$B$15/(Calculator!$D$7*150),1)),ABS(MOD(A148*Calculator!$B$15/(Calculator!$D$7*150),1)-0.5)),MIN(MIN(MOD(A148*Calculator!$C$15/(Calculator!$D$7*150),1),1-MOD(A148*Calculator!$C$15/(Calculator!$D$7*150),1)),ABS(MOD(A148*Calculator!$C$15/(Calculator!$D$7*150),1)-0.5)),IF(INT(2*A148*Calculator!$C$15/(Calculator!$D$7*150))&gt;INT(2*A148*Calculator!$B$15/(Calculator!$D$7*150)),0,1))),1)</f>
        <v>0.0215438596491228</v>
      </c>
      <c r="F148" s="252" t="n">
        <f aca="false">IF(Calculator!$E$16="YES",IF(A148&lt;Calculator!$G$16,0,MIN(MIN(MIN(MOD(A148*Calculator!$B$16/(Calculator!$D$7*150),1),1-MOD(A148*Calculator!$B$16/(Calculator!$D$7*150),1)),ABS(MOD(A148*Calculator!$B$16/(Calculator!$D$7*150),1)-0.5)),MIN(MIN(MOD(A148*Calculator!$C$16/(Calculator!$D$7*150),1),1-MOD(A148*Calculator!$C$16/(Calculator!$D$7*150),1)),ABS(MOD(A148*Calculator!$C$16/(Calculator!$D$7*150),1)-0.5)),IF(INT(2*A148*Calculator!$C$16/(Calculator!$D$7*150))&gt;INT(2*A148*Calculator!$B$16/(Calculator!$D$7*150)),0,1))),1)</f>
        <v>1</v>
      </c>
      <c r="G148" s="252" t="n">
        <f aca="false">IF(Calculator!$E$17="YES",IF(A148&lt;Calculator!$G$17,0,MIN(MIN(MIN(MOD(A148*Calculator!$B$17/(Calculator!$D$7*150),1),1-MOD(A148*Calculator!$B$17/(Calculator!$D$7*150),1)),ABS(MOD(A148*Calculator!$B$17/(Calculator!$D$7*150),1)-0.5)),MIN(MIN(MOD(A148*Calculator!$C$17/(Calculator!$D$7*150),1),1-MOD(A148*Calculator!$C$17/(Calculator!$D$7*150),1)),ABS(MOD(A148*Calculator!$C$17/(Calculator!$D$7*150),1)-0.5)),IF(INT(2*A148*Calculator!$C$17/(Calculator!$D$7*150))&gt;INT(2*A148*Calculator!$B$17/(Calculator!$D$7*150)),0,1))),1)</f>
        <v>0.0765964912280699</v>
      </c>
      <c r="H148" s="252" t="n">
        <f aca="false">IF(Calculator!$E$18="YES",IF(A148&lt;Calculator!$G$18,0,MIN(MIN(MIN(MOD(A148*Calculator!$B$18/(Calculator!$D$7*150),1),1-MOD(A148*Calculator!$B$18/(Calculator!$D$7*150),1)),ABS(MOD(A148*Calculator!$B$18/(Calculator!$D$7*150),1)-0.5)),MIN(MIN(MOD(A148*Calculator!$C$18/(Calculator!$D$7*150),1),1-MOD(A148*Calculator!$C$18/(Calculator!$D$7*150),1)),ABS(MOD(A148*Calculator!$C$18/(Calculator!$D$7*150),1)-0.5)),IF(INT(2*A148*Calculator!$C$18/(Calculator!$D$7*150))&gt;INT(2*A148*Calculator!$B$18/(Calculator!$D$7*150)),0,1))),1)</f>
        <v>1</v>
      </c>
      <c r="I148" s="252" t="n">
        <f aca="false">IF(Calculator!$E$19="YES",IF(A148&lt;Calculator!$G$19,0,MIN(MIN(MIN(MOD(A148*Calculator!$B$19/(Calculator!$D$7*150),1),1-MOD(A148*Calculator!$B$19/(Calculator!$D$7*150),1)),ABS(MOD(A148*Calculator!$B$19/(Calculator!$D$7*150),1)-0.5)),MIN(MIN(MOD(A148*Calculator!$C$19/(Calculator!$D$7*150),1),1-MOD(A148*Calculator!$C$19/(Calculator!$D$7*150),1)),ABS(MOD(A148*Calculator!$C$19/(Calculator!$D$7*150),1)-0.5)),IF(INT(2*A148*Calculator!$C$19/(Calculator!$D$7*150))&gt;INT(2*A148*Calculator!$B$19/(Calculator!$D$7*150)),0,1))),1)</f>
        <v>1</v>
      </c>
      <c r="J148" s="252" t="n">
        <f aca="false">IF(Calculator!$E$20="YES",IF(A148&lt;Calculator!$G$20,0,MIN(MIN(MIN(MOD(A148*Calculator!$B$20/(Calculator!$D$7*150),1),1-MOD(A148*Calculator!$B$20/(Calculator!$D$7*150),1)),ABS(MOD(A148*Calculator!$B$20/(Calculator!$D$7*150),1)-0.5)),MIN(MIN(MOD(A148*Calculator!$C$20/(Calculator!$D$7*150),1),1-MOD(A148*Calculator!$C$20/(Calculator!$D$7*150),1)),ABS(MOD(A148*Calculator!$C$20/(Calculator!$D$7*150),1)-0.5)),IF(INT(2*A148*Calculator!$C$20/(Calculator!$D$7*150))&gt;INT(2*A148*Calculator!$B$20/(Calculator!$D$7*150)),0,1))),1)</f>
        <v>1</v>
      </c>
      <c r="K148" s="252" t="n">
        <f aca="false">IF(Calculator!$E$21="YES",IF(A148&lt;Calculator!$G$21,0,MIN(MIN(MIN(MOD(A148*Calculator!$B$21/(Calculator!$D$7*150),1),1-MOD(A148*Calculator!$B$21/(Calculator!$D$7*150),1)),ABS(MOD(A148*Calculator!$B$21/(Calculator!$D$7*150),1)-0.5)),MIN(MIN(MOD(A148*Calculator!$C$21/(Calculator!$D$7*150),1),1-MOD(A148*Calculator!$C$21/(Calculator!$D$7*150),1)),ABS(MOD(A148*Calculator!$C$21/(Calculator!$D$7*150),1)-0.5)),IF(INT(2*A148*Calculator!$C$21/(Calculator!$D$7*150))&gt;INT(2*A148*Calculator!$B$21/(Calculator!$D$7*150)),0,1))),1)</f>
        <v>1</v>
      </c>
      <c r="L148" s="252" t="n">
        <f aca="false">IF(Calculator!$E$22="YES",IF(A148&lt;Calculator!$G$22,0,MIN(MIN(MIN(MOD(A148*Calculator!$B$22/(Calculator!$D$7*150),1),1-MOD(A148*Calculator!$B$22/(Calculator!$D$7*150),1)),ABS(MOD(A148*Calculator!$B$22/(Calculator!$D$7*150),1)-0.5)),MIN(MIN(MOD(A148*Calculator!$C$22/(Calculator!$D$7*150),1),1-MOD(A148*Calculator!$C$22/(Calculator!$D$7*150),1)),ABS(MOD(A148*Calculator!$C$22/(Calculator!$D$7*150),1)-0.5)),IF(INT(2*A148*Calculator!$C$22/(Calculator!$D$7*150))&gt;INT(2*A148*Calculator!$B$22/(Calculator!$D$7*150)),0,1))),1)</f>
        <v>1</v>
      </c>
      <c r="M148" s="252" t="n">
        <f aca="false">MIN(B148:L148)</f>
        <v>0.0215438596491228</v>
      </c>
      <c r="N148" s="252" t="n">
        <f aca="false">SUMPRODUCT(($M$7:$M$557&gt;M148)*1)+SUMPRODUCT(($M$7:$M$557=M148)*(ROW($M$7:$M$557)&lt;ROW(M148)))+1</f>
        <v>318</v>
      </c>
      <c r="O148" s="252" t="str">
        <f aca="false">IF(M148&gt;=0.13,"★★★ EXCELLENT",IF(M148&gt;=0.12,"★★  GOOD",IF(M148&gt;=0.07,"★  FAIR",IF(M148&gt;=0.025,"⚠  MARGINAL","✗  AVOID"))))</f>
        <v>✗  AVOID</v>
      </c>
    </row>
    <row r="149" customFormat="false" ht="15" hidden="false" customHeight="true" outlineLevel="0" collapsed="false">
      <c r="A149" s="249" t="n">
        <v>19.2</v>
      </c>
      <c r="B149" s="250" t="n">
        <f aca="false">IF(Calculator!$E$12="YES",IF(A149&lt;Calculator!$G$12,0,MIN(MIN(MIN(MOD(A149*Calculator!$B$12/(Calculator!$D$7*150),1),1-MOD(A149*Calculator!$B$12/(Calculator!$D$7*150),1)),ABS(MOD(A149*Calculator!$B$12/(Calculator!$D$7*150),1)-0.5)),MIN(MIN(MOD(A149*Calculator!$C$12/(Calculator!$D$7*150),1),1-MOD(A149*Calculator!$C$12/(Calculator!$D$7*150),1)),ABS(MOD(A149*Calculator!$C$12/(Calculator!$D$7*150),1)-0.5)),IF(INT(2*A149*Calculator!$C$12/(Calculator!$D$7*150))&gt;INT(2*A149*Calculator!$B$12/(Calculator!$D$7*150)),0,1))),1)</f>
        <v>1</v>
      </c>
      <c r="C149" s="250" t="n">
        <f aca="false">IF(Calculator!$E$13="YES",IF(A149&lt;Calculator!$G$13,0,MIN(MIN(MIN(MOD(A149*Calculator!$B$13/(Calculator!$D$7*150),1),1-MOD(A149*Calculator!$B$13/(Calculator!$D$7*150),1)),ABS(MOD(A149*Calculator!$B$13/(Calculator!$D$7*150),1)-0.5)),MIN(MIN(MOD(A149*Calculator!$C$13/(Calculator!$D$7*150),1),1-MOD(A149*Calculator!$C$13/(Calculator!$D$7*150),1)),ABS(MOD(A149*Calculator!$C$13/(Calculator!$D$7*150),1)-0.5)),IF(INT(2*A149*Calculator!$C$13/(Calculator!$D$7*150))&gt;INT(2*A149*Calculator!$B$13/(Calculator!$D$7*150)),0,1))),1)</f>
        <v>1</v>
      </c>
      <c r="D149" s="250" t="n">
        <f aca="false">IF(Calculator!$E$14="YES",IF(A149&lt;Calculator!$G$14,0,MIN(MIN(MIN(MOD(A149*Calculator!$B$14/(Calculator!$D$7*150),1),1-MOD(A149*Calculator!$B$14/(Calculator!$D$7*150),1)),ABS(MOD(A149*Calculator!$B$14/(Calculator!$D$7*150),1)-0.5)),MIN(MIN(MOD(A149*Calculator!$C$14/(Calculator!$D$7*150),1),1-MOD(A149*Calculator!$C$14/(Calculator!$D$7*150),1)),ABS(MOD(A149*Calculator!$C$14/(Calculator!$D$7*150),1)-0.5)),IF(INT(2*A149*Calculator!$C$14/(Calculator!$D$7*150))&gt;INT(2*A149*Calculator!$B$14/(Calculator!$D$7*150)),0,1))),1)</f>
        <v>1</v>
      </c>
      <c r="E149" s="250" t="n">
        <f aca="false">IF(Calculator!$E$15="YES",IF(A149&lt;Calculator!$G$15,0,MIN(MIN(MIN(MOD(A149*Calculator!$B$15/(Calculator!$D$7*150),1),1-MOD(A149*Calculator!$B$15/(Calculator!$D$7*150),1)),ABS(MOD(A149*Calculator!$B$15/(Calculator!$D$7*150),1)-0.5)),MIN(MIN(MOD(A149*Calculator!$C$15/(Calculator!$D$7*150),1),1-MOD(A149*Calculator!$C$15/(Calculator!$D$7*150),1)),ABS(MOD(A149*Calculator!$C$15/(Calculator!$D$7*150),1)-0.5)),IF(INT(2*A149*Calculator!$C$15/(Calculator!$D$7*150))&gt;INT(2*A149*Calculator!$B$15/(Calculator!$D$7*150)),0,1))),1)</f>
        <v>0.016421052631579</v>
      </c>
      <c r="F149" s="250" t="n">
        <f aca="false">IF(Calculator!$E$16="YES",IF(A149&lt;Calculator!$G$16,0,MIN(MIN(MIN(MOD(A149*Calculator!$B$16/(Calculator!$D$7*150),1),1-MOD(A149*Calculator!$B$16/(Calculator!$D$7*150),1)),ABS(MOD(A149*Calculator!$B$16/(Calculator!$D$7*150),1)-0.5)),MIN(MIN(MOD(A149*Calculator!$C$16/(Calculator!$D$7*150),1),1-MOD(A149*Calculator!$C$16/(Calculator!$D$7*150),1)),ABS(MOD(A149*Calculator!$C$16/(Calculator!$D$7*150),1)-0.5)),IF(INT(2*A149*Calculator!$C$16/(Calculator!$D$7*150))&gt;INT(2*A149*Calculator!$B$16/(Calculator!$D$7*150)),0,1))),1)</f>
        <v>1</v>
      </c>
      <c r="G149" s="250" t="n">
        <f aca="false">IF(Calculator!$E$17="YES",IF(A149&lt;Calculator!$G$17,0,MIN(MIN(MIN(MOD(A149*Calculator!$B$17/(Calculator!$D$7*150),1),1-MOD(A149*Calculator!$B$17/(Calculator!$D$7*150),1)),ABS(MOD(A149*Calculator!$B$17/(Calculator!$D$7*150),1)-0.5)),MIN(MIN(MOD(A149*Calculator!$C$17/(Calculator!$D$7*150),1),1-MOD(A149*Calculator!$C$17/(Calculator!$D$7*150),1)),ABS(MOD(A149*Calculator!$C$17/(Calculator!$D$7*150),1)-0.5)),IF(INT(2*A149*Calculator!$C$17/(Calculator!$D$7*150))&gt;INT(2*A149*Calculator!$B$17/(Calculator!$D$7*150)),0,1))),1)</f>
        <v>0.0665263157894738</v>
      </c>
      <c r="H149" s="250" t="n">
        <f aca="false">IF(Calculator!$E$18="YES",IF(A149&lt;Calculator!$G$18,0,MIN(MIN(MIN(MOD(A149*Calculator!$B$18/(Calculator!$D$7*150),1),1-MOD(A149*Calculator!$B$18/(Calculator!$D$7*150),1)),ABS(MOD(A149*Calculator!$B$18/(Calculator!$D$7*150),1)-0.5)),MIN(MIN(MOD(A149*Calculator!$C$18/(Calculator!$D$7*150),1),1-MOD(A149*Calculator!$C$18/(Calculator!$D$7*150),1)),ABS(MOD(A149*Calculator!$C$18/(Calculator!$D$7*150),1)-0.5)),IF(INT(2*A149*Calculator!$C$18/(Calculator!$D$7*150))&gt;INT(2*A149*Calculator!$B$18/(Calculator!$D$7*150)),0,1))),1)</f>
        <v>1</v>
      </c>
      <c r="I149" s="250" t="n">
        <f aca="false">IF(Calculator!$E$19="YES",IF(A149&lt;Calculator!$G$19,0,MIN(MIN(MIN(MOD(A149*Calculator!$B$19/(Calculator!$D$7*150),1),1-MOD(A149*Calculator!$B$19/(Calculator!$D$7*150),1)),ABS(MOD(A149*Calculator!$B$19/(Calculator!$D$7*150),1)-0.5)),MIN(MIN(MOD(A149*Calculator!$C$19/(Calculator!$D$7*150),1),1-MOD(A149*Calculator!$C$19/(Calculator!$D$7*150),1)),ABS(MOD(A149*Calculator!$C$19/(Calculator!$D$7*150),1)-0.5)),IF(INT(2*A149*Calculator!$C$19/(Calculator!$D$7*150))&gt;INT(2*A149*Calculator!$B$19/(Calculator!$D$7*150)),0,1))),1)</f>
        <v>1</v>
      </c>
      <c r="J149" s="250" t="n">
        <f aca="false">IF(Calculator!$E$20="YES",IF(A149&lt;Calculator!$G$20,0,MIN(MIN(MIN(MOD(A149*Calculator!$B$20/(Calculator!$D$7*150),1),1-MOD(A149*Calculator!$B$20/(Calculator!$D$7*150),1)),ABS(MOD(A149*Calculator!$B$20/(Calculator!$D$7*150),1)-0.5)),MIN(MIN(MOD(A149*Calculator!$C$20/(Calculator!$D$7*150),1),1-MOD(A149*Calculator!$C$20/(Calculator!$D$7*150),1)),ABS(MOD(A149*Calculator!$C$20/(Calculator!$D$7*150),1)-0.5)),IF(INT(2*A149*Calculator!$C$20/(Calculator!$D$7*150))&gt;INT(2*A149*Calculator!$B$20/(Calculator!$D$7*150)),0,1))),1)</f>
        <v>1</v>
      </c>
      <c r="K149" s="250" t="n">
        <f aca="false">IF(Calculator!$E$21="YES",IF(A149&lt;Calculator!$G$21,0,MIN(MIN(MIN(MOD(A149*Calculator!$B$21/(Calculator!$D$7*150),1),1-MOD(A149*Calculator!$B$21/(Calculator!$D$7*150),1)),ABS(MOD(A149*Calculator!$B$21/(Calculator!$D$7*150),1)-0.5)),MIN(MIN(MOD(A149*Calculator!$C$21/(Calculator!$D$7*150),1),1-MOD(A149*Calculator!$C$21/(Calculator!$D$7*150),1)),ABS(MOD(A149*Calculator!$C$21/(Calculator!$D$7*150),1)-0.5)),IF(INT(2*A149*Calculator!$C$21/(Calculator!$D$7*150))&gt;INT(2*A149*Calculator!$B$21/(Calculator!$D$7*150)),0,1))),1)</f>
        <v>1</v>
      </c>
      <c r="L149" s="250" t="n">
        <f aca="false">IF(Calculator!$E$22="YES",IF(A149&lt;Calculator!$G$22,0,MIN(MIN(MIN(MOD(A149*Calculator!$B$22/(Calculator!$D$7*150),1),1-MOD(A149*Calculator!$B$22/(Calculator!$D$7*150),1)),ABS(MOD(A149*Calculator!$B$22/(Calculator!$D$7*150),1)-0.5)),MIN(MIN(MOD(A149*Calculator!$C$22/(Calculator!$D$7*150),1),1-MOD(A149*Calculator!$C$22/(Calculator!$D$7*150),1)),ABS(MOD(A149*Calculator!$C$22/(Calculator!$D$7*150),1)-0.5)),IF(INT(2*A149*Calculator!$C$22/(Calculator!$D$7*150))&gt;INT(2*A149*Calculator!$B$22/(Calculator!$D$7*150)),0,1))),1)</f>
        <v>1</v>
      </c>
      <c r="M149" s="250" t="n">
        <f aca="false">MIN(B149:L149)</f>
        <v>0.016421052631579</v>
      </c>
      <c r="N149" s="250" t="n">
        <f aca="false">SUMPRODUCT(($M$7:$M$557&gt;M149)*1)+SUMPRODUCT(($M$7:$M$557=M149)*(ROW($M$7:$M$557)&lt;ROW(M149)))+1</f>
        <v>333</v>
      </c>
      <c r="O149" s="250" t="str">
        <f aca="false">IF(M149&gt;=0.13,"★★★ EXCELLENT",IF(M149&gt;=0.12,"★★  GOOD",IF(M149&gt;=0.07,"★  FAIR",IF(M149&gt;=0.025,"⚠  MARGINAL","✗  AVOID"))))</f>
        <v>✗  AVOID</v>
      </c>
    </row>
    <row r="150" customFormat="false" ht="15" hidden="false" customHeight="true" outlineLevel="0" collapsed="false">
      <c r="A150" s="251" t="n">
        <v>19.3</v>
      </c>
      <c r="B150" s="252" t="n">
        <f aca="false">IF(Calculator!$E$12="YES",IF(A150&lt;Calculator!$G$12,0,MIN(MIN(MIN(MOD(A150*Calculator!$B$12/(Calculator!$D$7*150),1),1-MOD(A150*Calculator!$B$12/(Calculator!$D$7*150),1)),ABS(MOD(A150*Calculator!$B$12/(Calculator!$D$7*150),1)-0.5)),MIN(MIN(MOD(A150*Calculator!$C$12/(Calculator!$D$7*150),1),1-MOD(A150*Calculator!$C$12/(Calculator!$D$7*150),1)),ABS(MOD(A150*Calculator!$C$12/(Calculator!$D$7*150),1)-0.5)),IF(INT(2*A150*Calculator!$C$12/(Calculator!$D$7*150))&gt;INT(2*A150*Calculator!$B$12/(Calculator!$D$7*150)),0,1))),1)</f>
        <v>1</v>
      </c>
      <c r="C150" s="252" t="n">
        <f aca="false">IF(Calculator!$E$13="YES",IF(A150&lt;Calculator!$G$13,0,MIN(MIN(MIN(MOD(A150*Calculator!$B$13/(Calculator!$D$7*150),1),1-MOD(A150*Calculator!$B$13/(Calculator!$D$7*150),1)),ABS(MOD(A150*Calculator!$B$13/(Calculator!$D$7*150),1)-0.5)),MIN(MIN(MOD(A150*Calculator!$C$13/(Calculator!$D$7*150),1),1-MOD(A150*Calculator!$C$13/(Calculator!$D$7*150),1)),ABS(MOD(A150*Calculator!$C$13/(Calculator!$D$7*150),1)-0.5)),IF(INT(2*A150*Calculator!$C$13/(Calculator!$D$7*150))&gt;INT(2*A150*Calculator!$B$13/(Calculator!$D$7*150)),0,1))),1)</f>
        <v>1</v>
      </c>
      <c r="D150" s="252" t="n">
        <f aca="false">IF(Calculator!$E$14="YES",IF(A150&lt;Calculator!$G$14,0,MIN(MIN(MIN(MOD(A150*Calculator!$B$14/(Calculator!$D$7*150),1),1-MOD(A150*Calculator!$B$14/(Calculator!$D$7*150),1)),ABS(MOD(A150*Calculator!$B$14/(Calculator!$D$7*150),1)-0.5)),MIN(MIN(MOD(A150*Calculator!$C$14/(Calculator!$D$7*150),1),1-MOD(A150*Calculator!$C$14/(Calculator!$D$7*150),1)),ABS(MOD(A150*Calculator!$C$14/(Calculator!$D$7*150),1)-0.5)),IF(INT(2*A150*Calculator!$C$14/(Calculator!$D$7*150))&gt;INT(2*A150*Calculator!$B$14/(Calculator!$D$7*150)),0,1))),1)</f>
        <v>1</v>
      </c>
      <c r="E150" s="252" t="n">
        <f aca="false">IF(Calculator!$E$15="YES",IF(A150&lt;Calculator!$G$15,0,MIN(MIN(MIN(MOD(A150*Calculator!$B$15/(Calculator!$D$7*150),1),1-MOD(A150*Calculator!$B$15/(Calculator!$D$7*150),1)),ABS(MOD(A150*Calculator!$B$15/(Calculator!$D$7*150),1)-0.5)),MIN(MIN(MOD(A150*Calculator!$C$15/(Calculator!$D$7*150),1),1-MOD(A150*Calculator!$C$15/(Calculator!$D$7*150),1)),ABS(MOD(A150*Calculator!$C$15/(Calculator!$D$7*150),1)-0.5)),IF(INT(2*A150*Calculator!$C$15/(Calculator!$D$7*150))&gt;INT(2*A150*Calculator!$B$15/(Calculator!$D$7*150)),0,1))),1)</f>
        <v>0.011298245614035</v>
      </c>
      <c r="F150" s="252" t="n">
        <f aca="false">IF(Calculator!$E$16="YES",IF(A150&lt;Calculator!$G$16,0,MIN(MIN(MIN(MOD(A150*Calculator!$B$16/(Calculator!$D$7*150),1),1-MOD(A150*Calculator!$B$16/(Calculator!$D$7*150),1)),ABS(MOD(A150*Calculator!$B$16/(Calculator!$D$7*150),1)-0.5)),MIN(MIN(MOD(A150*Calculator!$C$16/(Calculator!$D$7*150),1),1-MOD(A150*Calculator!$C$16/(Calculator!$D$7*150),1)),ABS(MOD(A150*Calculator!$C$16/(Calculator!$D$7*150),1)-0.5)),IF(INT(2*A150*Calculator!$C$16/(Calculator!$D$7*150))&gt;INT(2*A150*Calculator!$B$16/(Calculator!$D$7*150)),0,1))),1)</f>
        <v>1</v>
      </c>
      <c r="G150" s="252" t="n">
        <f aca="false">IF(Calculator!$E$17="YES",IF(A150&lt;Calculator!$G$17,0,MIN(MIN(MIN(MOD(A150*Calculator!$B$17/(Calculator!$D$7*150),1),1-MOD(A150*Calculator!$B$17/(Calculator!$D$7*150),1)),ABS(MOD(A150*Calculator!$B$17/(Calculator!$D$7*150),1)-0.5)),MIN(MIN(MOD(A150*Calculator!$C$17/(Calculator!$D$7*150),1),1-MOD(A150*Calculator!$C$17/(Calculator!$D$7*150),1)),ABS(MOD(A150*Calculator!$C$17/(Calculator!$D$7*150),1)-0.5)),IF(INT(2*A150*Calculator!$C$17/(Calculator!$D$7*150))&gt;INT(2*A150*Calculator!$B$17/(Calculator!$D$7*150)),0,1))),1)</f>
        <v>0.0564561403508772</v>
      </c>
      <c r="H150" s="252" t="n">
        <f aca="false">IF(Calculator!$E$18="YES",IF(A150&lt;Calculator!$G$18,0,MIN(MIN(MIN(MOD(A150*Calculator!$B$18/(Calculator!$D$7*150),1),1-MOD(A150*Calculator!$B$18/(Calculator!$D$7*150),1)),ABS(MOD(A150*Calculator!$B$18/(Calculator!$D$7*150),1)-0.5)),MIN(MIN(MOD(A150*Calculator!$C$18/(Calculator!$D$7*150),1),1-MOD(A150*Calculator!$C$18/(Calculator!$D$7*150),1)),ABS(MOD(A150*Calculator!$C$18/(Calculator!$D$7*150),1)-0.5)),IF(INT(2*A150*Calculator!$C$18/(Calculator!$D$7*150))&gt;INT(2*A150*Calculator!$B$18/(Calculator!$D$7*150)),0,1))),1)</f>
        <v>1</v>
      </c>
      <c r="I150" s="252" t="n">
        <f aca="false">IF(Calculator!$E$19="YES",IF(A150&lt;Calculator!$G$19,0,MIN(MIN(MIN(MOD(A150*Calculator!$B$19/(Calculator!$D$7*150),1),1-MOD(A150*Calculator!$B$19/(Calculator!$D$7*150),1)),ABS(MOD(A150*Calculator!$B$19/(Calculator!$D$7*150),1)-0.5)),MIN(MIN(MOD(A150*Calculator!$C$19/(Calculator!$D$7*150),1),1-MOD(A150*Calculator!$C$19/(Calculator!$D$7*150),1)),ABS(MOD(A150*Calculator!$C$19/(Calculator!$D$7*150),1)-0.5)),IF(INT(2*A150*Calculator!$C$19/(Calculator!$D$7*150))&gt;INT(2*A150*Calculator!$B$19/(Calculator!$D$7*150)),0,1))),1)</f>
        <v>1</v>
      </c>
      <c r="J150" s="252" t="n">
        <f aca="false">IF(Calculator!$E$20="YES",IF(A150&lt;Calculator!$G$20,0,MIN(MIN(MIN(MOD(A150*Calculator!$B$20/(Calculator!$D$7*150),1),1-MOD(A150*Calculator!$B$20/(Calculator!$D$7*150),1)),ABS(MOD(A150*Calculator!$B$20/(Calculator!$D$7*150),1)-0.5)),MIN(MIN(MOD(A150*Calculator!$C$20/(Calculator!$D$7*150),1),1-MOD(A150*Calculator!$C$20/(Calculator!$D$7*150),1)),ABS(MOD(A150*Calculator!$C$20/(Calculator!$D$7*150),1)-0.5)),IF(INT(2*A150*Calculator!$C$20/(Calculator!$D$7*150))&gt;INT(2*A150*Calculator!$B$20/(Calculator!$D$7*150)),0,1))),1)</f>
        <v>1</v>
      </c>
      <c r="K150" s="252" t="n">
        <f aca="false">IF(Calculator!$E$21="YES",IF(A150&lt;Calculator!$G$21,0,MIN(MIN(MIN(MOD(A150*Calculator!$B$21/(Calculator!$D$7*150),1),1-MOD(A150*Calculator!$B$21/(Calculator!$D$7*150),1)),ABS(MOD(A150*Calculator!$B$21/(Calculator!$D$7*150),1)-0.5)),MIN(MIN(MOD(A150*Calculator!$C$21/(Calculator!$D$7*150),1),1-MOD(A150*Calculator!$C$21/(Calculator!$D$7*150),1)),ABS(MOD(A150*Calculator!$C$21/(Calculator!$D$7*150),1)-0.5)),IF(INT(2*A150*Calculator!$C$21/(Calculator!$D$7*150))&gt;INT(2*A150*Calculator!$B$21/(Calculator!$D$7*150)),0,1))),1)</f>
        <v>1</v>
      </c>
      <c r="L150" s="252" t="n">
        <f aca="false">IF(Calculator!$E$22="YES",IF(A150&lt;Calculator!$G$22,0,MIN(MIN(MIN(MOD(A150*Calculator!$B$22/(Calculator!$D$7*150),1),1-MOD(A150*Calculator!$B$22/(Calculator!$D$7*150),1)),ABS(MOD(A150*Calculator!$B$22/(Calculator!$D$7*150),1)-0.5)),MIN(MIN(MOD(A150*Calculator!$C$22/(Calculator!$D$7*150),1),1-MOD(A150*Calculator!$C$22/(Calculator!$D$7*150),1)),ABS(MOD(A150*Calculator!$C$22/(Calculator!$D$7*150),1)-0.5)),IF(INT(2*A150*Calculator!$C$22/(Calculator!$D$7*150))&gt;INT(2*A150*Calculator!$B$22/(Calculator!$D$7*150)),0,1))),1)</f>
        <v>1</v>
      </c>
      <c r="M150" s="252" t="n">
        <f aca="false">MIN(B150:L150)</f>
        <v>0.011298245614035</v>
      </c>
      <c r="N150" s="252" t="n">
        <f aca="false">SUMPRODUCT(($M$7:$M$557&gt;M150)*1)+SUMPRODUCT(($M$7:$M$557=M150)*(ROW($M$7:$M$557)&lt;ROW(M150)))+1</f>
        <v>349</v>
      </c>
      <c r="O150" s="252" t="str">
        <f aca="false">IF(M150&gt;=0.13,"★★★ EXCELLENT",IF(M150&gt;=0.12,"★★  GOOD",IF(M150&gt;=0.07,"★  FAIR",IF(M150&gt;=0.025,"⚠  MARGINAL","✗  AVOID"))))</f>
        <v>✗  AVOID</v>
      </c>
    </row>
    <row r="151" customFormat="false" ht="15" hidden="false" customHeight="true" outlineLevel="0" collapsed="false">
      <c r="A151" s="249" t="n">
        <v>19.4</v>
      </c>
      <c r="B151" s="250" t="n">
        <f aca="false">IF(Calculator!$E$12="YES",IF(A151&lt;Calculator!$G$12,0,MIN(MIN(MIN(MOD(A151*Calculator!$B$12/(Calculator!$D$7*150),1),1-MOD(A151*Calculator!$B$12/(Calculator!$D$7*150),1)),ABS(MOD(A151*Calculator!$B$12/(Calculator!$D$7*150),1)-0.5)),MIN(MIN(MOD(A151*Calculator!$C$12/(Calculator!$D$7*150),1),1-MOD(A151*Calculator!$C$12/(Calculator!$D$7*150),1)),ABS(MOD(A151*Calculator!$C$12/(Calculator!$D$7*150),1)-0.5)),IF(INT(2*A151*Calculator!$C$12/(Calculator!$D$7*150))&gt;INT(2*A151*Calculator!$B$12/(Calculator!$D$7*150)),0,1))),1)</f>
        <v>1</v>
      </c>
      <c r="C151" s="250" t="n">
        <f aca="false">IF(Calculator!$E$13="YES",IF(A151&lt;Calculator!$G$13,0,MIN(MIN(MIN(MOD(A151*Calculator!$B$13/(Calculator!$D$7*150),1),1-MOD(A151*Calculator!$B$13/(Calculator!$D$7*150),1)),ABS(MOD(A151*Calculator!$B$13/(Calculator!$D$7*150),1)-0.5)),MIN(MIN(MOD(A151*Calculator!$C$13/(Calculator!$D$7*150),1),1-MOD(A151*Calculator!$C$13/(Calculator!$D$7*150),1)),ABS(MOD(A151*Calculator!$C$13/(Calculator!$D$7*150),1)-0.5)),IF(INT(2*A151*Calculator!$C$13/(Calculator!$D$7*150))&gt;INT(2*A151*Calculator!$B$13/(Calculator!$D$7*150)),0,1))),1)</f>
        <v>1</v>
      </c>
      <c r="D151" s="250" t="n">
        <f aca="false">IF(Calculator!$E$14="YES",IF(A151&lt;Calculator!$G$14,0,MIN(MIN(MIN(MOD(A151*Calculator!$B$14/(Calculator!$D$7*150),1),1-MOD(A151*Calculator!$B$14/(Calculator!$D$7*150),1)),ABS(MOD(A151*Calculator!$B$14/(Calculator!$D$7*150),1)-0.5)),MIN(MIN(MOD(A151*Calculator!$C$14/(Calculator!$D$7*150),1),1-MOD(A151*Calculator!$C$14/(Calculator!$D$7*150),1)),ABS(MOD(A151*Calculator!$C$14/(Calculator!$D$7*150),1)-0.5)),IF(INT(2*A151*Calculator!$C$14/(Calculator!$D$7*150))&gt;INT(2*A151*Calculator!$B$14/(Calculator!$D$7*150)),0,1))),1)</f>
        <v>1</v>
      </c>
      <c r="E151" s="250" t="n">
        <f aca="false">IF(Calculator!$E$15="YES",IF(A151&lt;Calculator!$G$15,0,MIN(MIN(MIN(MOD(A151*Calculator!$B$15/(Calculator!$D$7*150),1),1-MOD(A151*Calculator!$B$15/(Calculator!$D$7*150),1)),ABS(MOD(A151*Calculator!$B$15/(Calculator!$D$7*150),1)-0.5)),MIN(MIN(MOD(A151*Calculator!$C$15/(Calculator!$D$7*150),1),1-MOD(A151*Calculator!$C$15/(Calculator!$D$7*150),1)),ABS(MOD(A151*Calculator!$C$15/(Calculator!$D$7*150),1)-0.5)),IF(INT(2*A151*Calculator!$C$15/(Calculator!$D$7*150))&gt;INT(2*A151*Calculator!$B$15/(Calculator!$D$7*150)),0,1))),1)</f>
        <v>0.00617543859649139</v>
      </c>
      <c r="F151" s="250" t="n">
        <f aca="false">IF(Calculator!$E$16="YES",IF(A151&lt;Calculator!$G$16,0,MIN(MIN(MIN(MOD(A151*Calculator!$B$16/(Calculator!$D$7*150),1),1-MOD(A151*Calculator!$B$16/(Calculator!$D$7*150),1)),ABS(MOD(A151*Calculator!$B$16/(Calculator!$D$7*150),1)-0.5)),MIN(MIN(MOD(A151*Calculator!$C$16/(Calculator!$D$7*150),1),1-MOD(A151*Calculator!$C$16/(Calculator!$D$7*150),1)),ABS(MOD(A151*Calculator!$C$16/(Calculator!$D$7*150),1)-0.5)),IF(INT(2*A151*Calculator!$C$16/(Calculator!$D$7*150))&gt;INT(2*A151*Calculator!$B$16/(Calculator!$D$7*150)),0,1))),1)</f>
        <v>1</v>
      </c>
      <c r="G151" s="250" t="n">
        <f aca="false">IF(Calculator!$E$17="YES",IF(A151&lt;Calculator!$G$17,0,MIN(MIN(MIN(MOD(A151*Calculator!$B$17/(Calculator!$D$7*150),1),1-MOD(A151*Calculator!$B$17/(Calculator!$D$7*150),1)),ABS(MOD(A151*Calculator!$B$17/(Calculator!$D$7*150),1)-0.5)),MIN(MIN(MOD(A151*Calculator!$C$17/(Calculator!$D$7*150),1),1-MOD(A151*Calculator!$C$17/(Calculator!$D$7*150),1)),ABS(MOD(A151*Calculator!$C$17/(Calculator!$D$7*150),1)-0.5)),IF(INT(2*A151*Calculator!$C$17/(Calculator!$D$7*150))&gt;INT(2*A151*Calculator!$B$17/(Calculator!$D$7*150)),0,1))),1)</f>
        <v>0.0463859649122809</v>
      </c>
      <c r="H151" s="250" t="n">
        <f aca="false">IF(Calculator!$E$18="YES",IF(A151&lt;Calculator!$G$18,0,MIN(MIN(MIN(MOD(A151*Calculator!$B$18/(Calculator!$D$7*150),1),1-MOD(A151*Calculator!$B$18/(Calculator!$D$7*150),1)),ABS(MOD(A151*Calculator!$B$18/(Calculator!$D$7*150),1)-0.5)),MIN(MIN(MOD(A151*Calculator!$C$18/(Calculator!$D$7*150),1),1-MOD(A151*Calculator!$C$18/(Calculator!$D$7*150),1)),ABS(MOD(A151*Calculator!$C$18/(Calculator!$D$7*150),1)-0.5)),IF(INT(2*A151*Calculator!$C$18/(Calculator!$D$7*150))&gt;INT(2*A151*Calculator!$B$18/(Calculator!$D$7*150)),0,1))),1)</f>
        <v>1</v>
      </c>
      <c r="I151" s="250" t="n">
        <f aca="false">IF(Calculator!$E$19="YES",IF(A151&lt;Calculator!$G$19,0,MIN(MIN(MIN(MOD(A151*Calculator!$B$19/(Calculator!$D$7*150),1),1-MOD(A151*Calculator!$B$19/(Calculator!$D$7*150),1)),ABS(MOD(A151*Calculator!$B$19/(Calculator!$D$7*150),1)-0.5)),MIN(MIN(MOD(A151*Calculator!$C$19/(Calculator!$D$7*150),1),1-MOD(A151*Calculator!$C$19/(Calculator!$D$7*150),1)),ABS(MOD(A151*Calculator!$C$19/(Calculator!$D$7*150),1)-0.5)),IF(INT(2*A151*Calculator!$C$19/(Calculator!$D$7*150))&gt;INT(2*A151*Calculator!$B$19/(Calculator!$D$7*150)),0,1))),1)</f>
        <v>1</v>
      </c>
      <c r="J151" s="250" t="n">
        <f aca="false">IF(Calculator!$E$20="YES",IF(A151&lt;Calculator!$G$20,0,MIN(MIN(MIN(MOD(A151*Calculator!$B$20/(Calculator!$D$7*150),1),1-MOD(A151*Calculator!$B$20/(Calculator!$D$7*150),1)),ABS(MOD(A151*Calculator!$B$20/(Calculator!$D$7*150),1)-0.5)),MIN(MIN(MOD(A151*Calculator!$C$20/(Calculator!$D$7*150),1),1-MOD(A151*Calculator!$C$20/(Calculator!$D$7*150),1)),ABS(MOD(A151*Calculator!$C$20/(Calculator!$D$7*150),1)-0.5)),IF(INT(2*A151*Calculator!$C$20/(Calculator!$D$7*150))&gt;INT(2*A151*Calculator!$B$20/(Calculator!$D$7*150)),0,1))),1)</f>
        <v>1</v>
      </c>
      <c r="K151" s="250" t="n">
        <f aca="false">IF(Calculator!$E$21="YES",IF(A151&lt;Calculator!$G$21,0,MIN(MIN(MIN(MOD(A151*Calculator!$B$21/(Calculator!$D$7*150),1),1-MOD(A151*Calculator!$B$21/(Calculator!$D$7*150),1)),ABS(MOD(A151*Calculator!$B$21/(Calculator!$D$7*150),1)-0.5)),MIN(MIN(MOD(A151*Calculator!$C$21/(Calculator!$D$7*150),1),1-MOD(A151*Calculator!$C$21/(Calculator!$D$7*150),1)),ABS(MOD(A151*Calculator!$C$21/(Calculator!$D$7*150),1)-0.5)),IF(INT(2*A151*Calculator!$C$21/(Calculator!$D$7*150))&gt;INT(2*A151*Calculator!$B$21/(Calculator!$D$7*150)),0,1))),1)</f>
        <v>1</v>
      </c>
      <c r="L151" s="250" t="n">
        <f aca="false">IF(Calculator!$E$22="YES",IF(A151&lt;Calculator!$G$22,0,MIN(MIN(MIN(MOD(A151*Calculator!$B$22/(Calculator!$D$7*150),1),1-MOD(A151*Calculator!$B$22/(Calculator!$D$7*150),1)),ABS(MOD(A151*Calculator!$B$22/(Calculator!$D$7*150),1)-0.5)),MIN(MIN(MOD(A151*Calculator!$C$22/(Calculator!$D$7*150),1),1-MOD(A151*Calculator!$C$22/(Calculator!$D$7*150),1)),ABS(MOD(A151*Calculator!$C$22/(Calculator!$D$7*150),1)-0.5)),IF(INT(2*A151*Calculator!$C$22/(Calculator!$D$7*150))&gt;INT(2*A151*Calculator!$B$22/(Calculator!$D$7*150)),0,1))),1)</f>
        <v>1</v>
      </c>
      <c r="M151" s="250" t="n">
        <f aca="false">MIN(B151:L151)</f>
        <v>0.00617543859649139</v>
      </c>
      <c r="N151" s="250" t="n">
        <f aca="false">SUMPRODUCT(($M$7:$M$557&gt;M151)*1)+SUMPRODUCT(($M$7:$M$557=M151)*(ROW($M$7:$M$557)&lt;ROW(M151)))+1</f>
        <v>363</v>
      </c>
      <c r="O151" s="250" t="str">
        <f aca="false">IF(M151&gt;=0.13,"★★★ EXCELLENT",IF(M151&gt;=0.12,"★★  GOOD",IF(M151&gt;=0.07,"★  FAIR",IF(M151&gt;=0.025,"⚠  MARGINAL","✗  AVOID"))))</f>
        <v>✗  AVOID</v>
      </c>
    </row>
    <row r="152" customFormat="false" ht="15" hidden="false" customHeight="true" outlineLevel="0" collapsed="false">
      <c r="A152" s="251" t="n">
        <v>19.5</v>
      </c>
      <c r="B152" s="252" t="n">
        <f aca="false">IF(Calculator!$E$12="YES",IF(A152&lt;Calculator!$G$12,0,MIN(MIN(MIN(MOD(A152*Calculator!$B$12/(Calculator!$D$7*150),1),1-MOD(A152*Calculator!$B$12/(Calculator!$D$7*150),1)),ABS(MOD(A152*Calculator!$B$12/(Calculator!$D$7*150),1)-0.5)),MIN(MIN(MOD(A152*Calculator!$C$12/(Calculator!$D$7*150),1),1-MOD(A152*Calculator!$C$12/(Calculator!$D$7*150),1)),ABS(MOD(A152*Calculator!$C$12/(Calculator!$D$7*150),1)-0.5)),IF(INT(2*A152*Calculator!$C$12/(Calculator!$D$7*150))&gt;INT(2*A152*Calculator!$B$12/(Calculator!$D$7*150)),0,1))),1)</f>
        <v>1</v>
      </c>
      <c r="C152" s="252" t="n">
        <f aca="false">IF(Calculator!$E$13="YES",IF(A152&lt;Calculator!$G$13,0,MIN(MIN(MIN(MOD(A152*Calculator!$B$13/(Calculator!$D$7*150),1),1-MOD(A152*Calculator!$B$13/(Calculator!$D$7*150),1)),ABS(MOD(A152*Calculator!$B$13/(Calculator!$D$7*150),1)-0.5)),MIN(MIN(MOD(A152*Calculator!$C$13/(Calculator!$D$7*150),1),1-MOD(A152*Calculator!$C$13/(Calculator!$D$7*150),1)),ABS(MOD(A152*Calculator!$C$13/(Calculator!$D$7*150),1)-0.5)),IF(INT(2*A152*Calculator!$C$13/(Calculator!$D$7*150))&gt;INT(2*A152*Calculator!$B$13/(Calculator!$D$7*150)),0,1))),1)</f>
        <v>1</v>
      </c>
      <c r="D152" s="252" t="n">
        <f aca="false">IF(Calculator!$E$14="YES",IF(A152&lt;Calculator!$G$14,0,MIN(MIN(MIN(MOD(A152*Calculator!$B$14/(Calculator!$D$7*150),1),1-MOD(A152*Calculator!$B$14/(Calculator!$D$7*150),1)),ABS(MOD(A152*Calculator!$B$14/(Calculator!$D$7*150),1)-0.5)),MIN(MIN(MOD(A152*Calculator!$C$14/(Calculator!$D$7*150),1),1-MOD(A152*Calculator!$C$14/(Calculator!$D$7*150),1)),ABS(MOD(A152*Calculator!$C$14/(Calculator!$D$7*150),1)-0.5)),IF(INT(2*A152*Calculator!$C$14/(Calculator!$D$7*150))&gt;INT(2*A152*Calculator!$B$14/(Calculator!$D$7*150)),0,1))),1)</f>
        <v>1</v>
      </c>
      <c r="E152" s="252" t="n">
        <f aca="false">IF(Calculator!$E$15="YES",IF(A152&lt;Calculator!$G$15,0,MIN(MIN(MIN(MOD(A152*Calculator!$B$15/(Calculator!$D$7*150),1),1-MOD(A152*Calculator!$B$15/(Calculator!$D$7*150),1)),ABS(MOD(A152*Calculator!$B$15/(Calculator!$D$7*150),1)-0.5)),MIN(MIN(MOD(A152*Calculator!$C$15/(Calculator!$D$7*150),1),1-MOD(A152*Calculator!$C$15/(Calculator!$D$7*150),1)),ABS(MOD(A152*Calculator!$C$15/(Calculator!$D$7*150),1)-0.5)),IF(INT(2*A152*Calculator!$C$15/(Calculator!$D$7*150))&gt;INT(2*A152*Calculator!$B$15/(Calculator!$D$7*150)),0,1))),1)</f>
        <v>0.00105263157894742</v>
      </c>
      <c r="F152" s="252" t="n">
        <f aca="false">IF(Calculator!$E$16="YES",IF(A152&lt;Calculator!$G$16,0,MIN(MIN(MIN(MOD(A152*Calculator!$B$16/(Calculator!$D$7*150),1),1-MOD(A152*Calculator!$B$16/(Calculator!$D$7*150),1)),ABS(MOD(A152*Calculator!$B$16/(Calculator!$D$7*150),1)-0.5)),MIN(MIN(MOD(A152*Calculator!$C$16/(Calculator!$D$7*150),1),1-MOD(A152*Calculator!$C$16/(Calculator!$D$7*150),1)),ABS(MOD(A152*Calculator!$C$16/(Calculator!$D$7*150),1)-0.5)),IF(INT(2*A152*Calculator!$C$16/(Calculator!$D$7*150))&gt;INT(2*A152*Calculator!$B$16/(Calculator!$D$7*150)),0,1))),1)</f>
        <v>1</v>
      </c>
      <c r="G152" s="252" t="n">
        <f aca="false">IF(Calculator!$E$17="YES",IF(A152&lt;Calculator!$G$17,0,MIN(MIN(MIN(MOD(A152*Calculator!$B$17/(Calculator!$D$7*150),1),1-MOD(A152*Calculator!$B$17/(Calculator!$D$7*150),1)),ABS(MOD(A152*Calculator!$B$17/(Calculator!$D$7*150),1)-0.5)),MIN(MIN(MOD(A152*Calculator!$C$17/(Calculator!$D$7*150),1),1-MOD(A152*Calculator!$C$17/(Calculator!$D$7*150),1)),ABS(MOD(A152*Calculator!$C$17/(Calculator!$D$7*150),1)-0.5)),IF(INT(2*A152*Calculator!$C$17/(Calculator!$D$7*150))&gt;INT(2*A152*Calculator!$B$17/(Calculator!$D$7*150)),0,1))),1)</f>
        <v>0.0363157894736843</v>
      </c>
      <c r="H152" s="252" t="n">
        <f aca="false">IF(Calculator!$E$18="YES",IF(A152&lt;Calculator!$G$18,0,MIN(MIN(MIN(MOD(A152*Calculator!$B$18/(Calculator!$D$7*150),1),1-MOD(A152*Calculator!$B$18/(Calculator!$D$7*150),1)),ABS(MOD(A152*Calculator!$B$18/(Calculator!$D$7*150),1)-0.5)),MIN(MIN(MOD(A152*Calculator!$C$18/(Calculator!$D$7*150),1),1-MOD(A152*Calculator!$C$18/(Calculator!$D$7*150),1)),ABS(MOD(A152*Calculator!$C$18/(Calculator!$D$7*150),1)-0.5)),IF(INT(2*A152*Calculator!$C$18/(Calculator!$D$7*150))&gt;INT(2*A152*Calculator!$B$18/(Calculator!$D$7*150)),0,1))),1)</f>
        <v>1</v>
      </c>
      <c r="I152" s="252" t="n">
        <f aca="false">IF(Calculator!$E$19="YES",IF(A152&lt;Calculator!$G$19,0,MIN(MIN(MIN(MOD(A152*Calculator!$B$19/(Calculator!$D$7*150),1),1-MOD(A152*Calculator!$B$19/(Calculator!$D$7*150),1)),ABS(MOD(A152*Calculator!$B$19/(Calculator!$D$7*150),1)-0.5)),MIN(MIN(MOD(A152*Calculator!$C$19/(Calculator!$D$7*150),1),1-MOD(A152*Calculator!$C$19/(Calculator!$D$7*150),1)),ABS(MOD(A152*Calculator!$C$19/(Calculator!$D$7*150),1)-0.5)),IF(INT(2*A152*Calculator!$C$19/(Calculator!$D$7*150))&gt;INT(2*A152*Calculator!$B$19/(Calculator!$D$7*150)),0,1))),1)</f>
        <v>1</v>
      </c>
      <c r="J152" s="252" t="n">
        <f aca="false">IF(Calculator!$E$20="YES",IF(A152&lt;Calculator!$G$20,0,MIN(MIN(MIN(MOD(A152*Calculator!$B$20/(Calculator!$D$7*150),1),1-MOD(A152*Calculator!$B$20/(Calculator!$D$7*150),1)),ABS(MOD(A152*Calculator!$B$20/(Calculator!$D$7*150),1)-0.5)),MIN(MIN(MOD(A152*Calculator!$C$20/(Calculator!$D$7*150),1),1-MOD(A152*Calculator!$C$20/(Calculator!$D$7*150),1)),ABS(MOD(A152*Calculator!$C$20/(Calculator!$D$7*150),1)-0.5)),IF(INT(2*A152*Calculator!$C$20/(Calculator!$D$7*150))&gt;INT(2*A152*Calculator!$B$20/(Calculator!$D$7*150)),0,1))),1)</f>
        <v>1</v>
      </c>
      <c r="K152" s="252" t="n">
        <f aca="false">IF(Calculator!$E$21="YES",IF(A152&lt;Calculator!$G$21,0,MIN(MIN(MIN(MOD(A152*Calculator!$B$21/(Calculator!$D$7*150),1),1-MOD(A152*Calculator!$B$21/(Calculator!$D$7*150),1)),ABS(MOD(A152*Calculator!$B$21/(Calculator!$D$7*150),1)-0.5)),MIN(MIN(MOD(A152*Calculator!$C$21/(Calculator!$D$7*150),1),1-MOD(A152*Calculator!$C$21/(Calculator!$D$7*150),1)),ABS(MOD(A152*Calculator!$C$21/(Calculator!$D$7*150),1)-0.5)),IF(INT(2*A152*Calculator!$C$21/(Calculator!$D$7*150))&gt;INT(2*A152*Calculator!$B$21/(Calculator!$D$7*150)),0,1))),1)</f>
        <v>1</v>
      </c>
      <c r="L152" s="252" t="n">
        <f aca="false">IF(Calculator!$E$22="YES",IF(A152&lt;Calculator!$G$22,0,MIN(MIN(MIN(MOD(A152*Calculator!$B$22/(Calculator!$D$7*150),1),1-MOD(A152*Calculator!$B$22/(Calculator!$D$7*150),1)),ABS(MOD(A152*Calculator!$B$22/(Calculator!$D$7*150),1)-0.5)),MIN(MIN(MOD(A152*Calculator!$C$22/(Calculator!$D$7*150),1),1-MOD(A152*Calculator!$C$22/(Calculator!$D$7*150),1)),ABS(MOD(A152*Calculator!$C$22/(Calculator!$D$7*150),1)-0.5)),IF(INT(2*A152*Calculator!$C$22/(Calculator!$D$7*150))&gt;INT(2*A152*Calculator!$B$22/(Calculator!$D$7*150)),0,1))),1)</f>
        <v>1</v>
      </c>
      <c r="M152" s="252" t="n">
        <f aca="false">MIN(B152:L152)</f>
        <v>0.00105263157894742</v>
      </c>
      <c r="N152" s="252" t="n">
        <f aca="false">SUMPRODUCT(($M$7:$M$557&gt;M152)*1)+SUMPRODUCT(($M$7:$M$557=M152)*(ROW($M$7:$M$557)&lt;ROW(M152)))+1</f>
        <v>379</v>
      </c>
      <c r="O152" s="252" t="str">
        <f aca="false">IF(M152&gt;=0.13,"★★★ EXCELLENT",IF(M152&gt;=0.12,"★★  GOOD",IF(M152&gt;=0.07,"★  FAIR",IF(M152&gt;=0.025,"⚠  MARGINAL","✗  AVOID"))))</f>
        <v>✗  AVOID</v>
      </c>
    </row>
    <row r="153" customFormat="false" ht="15" hidden="false" customHeight="true" outlineLevel="0" collapsed="false">
      <c r="A153" s="249" t="n">
        <v>19.6</v>
      </c>
      <c r="B153" s="250" t="n">
        <f aca="false">IF(Calculator!$E$12="YES",IF(A153&lt;Calculator!$G$12,0,MIN(MIN(MIN(MOD(A153*Calculator!$B$12/(Calculator!$D$7*150),1),1-MOD(A153*Calculator!$B$12/(Calculator!$D$7*150),1)),ABS(MOD(A153*Calculator!$B$12/(Calculator!$D$7*150),1)-0.5)),MIN(MIN(MOD(A153*Calculator!$C$12/(Calculator!$D$7*150),1),1-MOD(A153*Calculator!$C$12/(Calculator!$D$7*150),1)),ABS(MOD(A153*Calculator!$C$12/(Calculator!$D$7*150),1)-0.5)),IF(INT(2*A153*Calculator!$C$12/(Calculator!$D$7*150))&gt;INT(2*A153*Calculator!$B$12/(Calculator!$D$7*150)),0,1))),1)</f>
        <v>1</v>
      </c>
      <c r="C153" s="250" t="n">
        <f aca="false">IF(Calculator!$E$13="YES",IF(A153&lt;Calculator!$G$13,0,MIN(MIN(MIN(MOD(A153*Calculator!$B$13/(Calculator!$D$7*150),1),1-MOD(A153*Calculator!$B$13/(Calculator!$D$7*150),1)),ABS(MOD(A153*Calculator!$B$13/(Calculator!$D$7*150),1)-0.5)),MIN(MIN(MOD(A153*Calculator!$C$13/(Calculator!$D$7*150),1),1-MOD(A153*Calculator!$C$13/(Calculator!$D$7*150),1)),ABS(MOD(A153*Calculator!$C$13/(Calculator!$D$7*150),1)-0.5)),IF(INT(2*A153*Calculator!$C$13/(Calculator!$D$7*150))&gt;INT(2*A153*Calculator!$B$13/(Calculator!$D$7*150)),0,1))),1)</f>
        <v>1</v>
      </c>
      <c r="D153" s="250" t="n">
        <f aca="false">IF(Calculator!$E$14="YES",IF(A153&lt;Calculator!$G$14,0,MIN(MIN(MIN(MOD(A153*Calculator!$B$14/(Calculator!$D$7*150),1),1-MOD(A153*Calculator!$B$14/(Calculator!$D$7*150),1)),ABS(MOD(A153*Calculator!$B$14/(Calculator!$D$7*150),1)-0.5)),MIN(MIN(MOD(A153*Calculator!$C$14/(Calculator!$D$7*150),1),1-MOD(A153*Calculator!$C$14/(Calculator!$D$7*150),1)),ABS(MOD(A153*Calculator!$C$14/(Calculator!$D$7*150),1)-0.5)),IF(INT(2*A153*Calculator!$C$14/(Calculator!$D$7*150))&gt;INT(2*A153*Calculator!$B$14/(Calculator!$D$7*150)),0,1))),1)</f>
        <v>1</v>
      </c>
      <c r="E153" s="250" t="n">
        <f aca="false">IF(Calculator!$E$15="YES",IF(A153&lt;Calculator!$G$15,0,MIN(MIN(MIN(MOD(A153*Calculator!$B$15/(Calculator!$D$7*150),1),1-MOD(A153*Calculator!$B$15/(Calculator!$D$7*150),1)),ABS(MOD(A153*Calculator!$B$15/(Calculator!$D$7*150),1)-0.5)),MIN(MIN(MOD(A153*Calculator!$C$15/(Calculator!$D$7*150),1),1-MOD(A153*Calculator!$C$15/(Calculator!$D$7*150),1)),ABS(MOD(A153*Calculator!$C$15/(Calculator!$D$7*150),1)-0.5)),IF(INT(2*A153*Calculator!$C$15/(Calculator!$D$7*150))&gt;INT(2*A153*Calculator!$B$15/(Calculator!$D$7*150)),0,1))),1)</f>
        <v>0</v>
      </c>
      <c r="F153" s="250" t="n">
        <f aca="false">IF(Calculator!$E$16="YES",IF(A153&lt;Calculator!$G$16,0,MIN(MIN(MIN(MOD(A153*Calculator!$B$16/(Calculator!$D$7*150),1),1-MOD(A153*Calculator!$B$16/(Calculator!$D$7*150),1)),ABS(MOD(A153*Calculator!$B$16/(Calculator!$D$7*150),1)-0.5)),MIN(MIN(MOD(A153*Calculator!$C$16/(Calculator!$D$7*150),1),1-MOD(A153*Calculator!$C$16/(Calculator!$D$7*150),1)),ABS(MOD(A153*Calculator!$C$16/(Calculator!$D$7*150),1)-0.5)),IF(INT(2*A153*Calculator!$C$16/(Calculator!$D$7*150))&gt;INT(2*A153*Calculator!$B$16/(Calculator!$D$7*150)),0,1))),1)</f>
        <v>1</v>
      </c>
      <c r="G153" s="250" t="n">
        <f aca="false">IF(Calculator!$E$17="YES",IF(A153&lt;Calculator!$G$17,0,MIN(MIN(MIN(MOD(A153*Calculator!$B$17/(Calculator!$D$7*150),1),1-MOD(A153*Calculator!$B$17/(Calculator!$D$7*150),1)),ABS(MOD(A153*Calculator!$B$17/(Calculator!$D$7*150),1)-0.5)),MIN(MIN(MOD(A153*Calculator!$C$17/(Calculator!$D$7*150),1),1-MOD(A153*Calculator!$C$17/(Calculator!$D$7*150),1)),ABS(MOD(A153*Calculator!$C$17/(Calculator!$D$7*150),1)-0.5)),IF(INT(2*A153*Calculator!$C$17/(Calculator!$D$7*150))&gt;INT(2*A153*Calculator!$B$17/(Calculator!$D$7*150)),0,1))),1)</f>
        <v>0.0262456140350877</v>
      </c>
      <c r="H153" s="250" t="n">
        <f aca="false">IF(Calculator!$E$18="YES",IF(A153&lt;Calculator!$G$18,0,MIN(MIN(MIN(MOD(A153*Calculator!$B$18/(Calculator!$D$7*150),1),1-MOD(A153*Calculator!$B$18/(Calculator!$D$7*150),1)),ABS(MOD(A153*Calculator!$B$18/(Calculator!$D$7*150),1)-0.5)),MIN(MIN(MOD(A153*Calculator!$C$18/(Calculator!$D$7*150),1),1-MOD(A153*Calculator!$C$18/(Calculator!$D$7*150),1)),ABS(MOD(A153*Calculator!$C$18/(Calculator!$D$7*150),1)-0.5)),IF(INT(2*A153*Calculator!$C$18/(Calculator!$D$7*150))&gt;INT(2*A153*Calculator!$B$18/(Calculator!$D$7*150)),0,1))),1)</f>
        <v>1</v>
      </c>
      <c r="I153" s="250" t="n">
        <f aca="false">IF(Calculator!$E$19="YES",IF(A153&lt;Calculator!$G$19,0,MIN(MIN(MIN(MOD(A153*Calculator!$B$19/(Calculator!$D$7*150),1),1-MOD(A153*Calculator!$B$19/(Calculator!$D$7*150),1)),ABS(MOD(A153*Calculator!$B$19/(Calculator!$D$7*150),1)-0.5)),MIN(MIN(MOD(A153*Calculator!$C$19/(Calculator!$D$7*150),1),1-MOD(A153*Calculator!$C$19/(Calculator!$D$7*150),1)),ABS(MOD(A153*Calculator!$C$19/(Calculator!$D$7*150),1)-0.5)),IF(INT(2*A153*Calculator!$C$19/(Calculator!$D$7*150))&gt;INT(2*A153*Calculator!$B$19/(Calculator!$D$7*150)),0,1))),1)</f>
        <v>1</v>
      </c>
      <c r="J153" s="250" t="n">
        <f aca="false">IF(Calculator!$E$20="YES",IF(A153&lt;Calculator!$G$20,0,MIN(MIN(MIN(MOD(A153*Calculator!$B$20/(Calculator!$D$7*150),1),1-MOD(A153*Calculator!$B$20/(Calculator!$D$7*150),1)),ABS(MOD(A153*Calculator!$B$20/(Calculator!$D$7*150),1)-0.5)),MIN(MIN(MOD(A153*Calculator!$C$20/(Calculator!$D$7*150),1),1-MOD(A153*Calculator!$C$20/(Calculator!$D$7*150),1)),ABS(MOD(A153*Calculator!$C$20/(Calculator!$D$7*150),1)-0.5)),IF(INT(2*A153*Calculator!$C$20/(Calculator!$D$7*150))&gt;INT(2*A153*Calculator!$B$20/(Calculator!$D$7*150)),0,1))),1)</f>
        <v>1</v>
      </c>
      <c r="K153" s="250" t="n">
        <f aca="false">IF(Calculator!$E$21="YES",IF(A153&lt;Calculator!$G$21,0,MIN(MIN(MIN(MOD(A153*Calculator!$B$21/(Calculator!$D$7*150),1),1-MOD(A153*Calculator!$B$21/(Calculator!$D$7*150),1)),ABS(MOD(A153*Calculator!$B$21/(Calculator!$D$7*150),1)-0.5)),MIN(MIN(MOD(A153*Calculator!$C$21/(Calculator!$D$7*150),1),1-MOD(A153*Calculator!$C$21/(Calculator!$D$7*150),1)),ABS(MOD(A153*Calculator!$C$21/(Calculator!$D$7*150),1)-0.5)),IF(INT(2*A153*Calculator!$C$21/(Calculator!$D$7*150))&gt;INT(2*A153*Calculator!$B$21/(Calculator!$D$7*150)),0,1))),1)</f>
        <v>1</v>
      </c>
      <c r="L153" s="250" t="n">
        <f aca="false">IF(Calculator!$E$22="YES",IF(A153&lt;Calculator!$G$22,0,MIN(MIN(MIN(MOD(A153*Calculator!$B$22/(Calculator!$D$7*150),1),1-MOD(A153*Calculator!$B$22/(Calculator!$D$7*150),1)),ABS(MOD(A153*Calculator!$B$22/(Calculator!$D$7*150),1)-0.5)),MIN(MIN(MOD(A153*Calculator!$C$22/(Calculator!$D$7*150),1),1-MOD(A153*Calculator!$C$22/(Calculator!$D$7*150),1)),ABS(MOD(A153*Calculator!$C$22/(Calculator!$D$7*150),1)-0.5)),IF(INT(2*A153*Calculator!$C$22/(Calculator!$D$7*150))&gt;INT(2*A153*Calculator!$B$22/(Calculator!$D$7*150)),0,1))),1)</f>
        <v>1</v>
      </c>
      <c r="M153" s="250" t="n">
        <f aca="false">MIN(B153:L153)</f>
        <v>0</v>
      </c>
      <c r="N153" s="250" t="n">
        <f aca="false">SUMPRODUCT(($M$7:$M$557&gt;M153)*1)+SUMPRODUCT(($M$7:$M$557=M153)*(ROW($M$7:$M$557)&lt;ROW(M153)))+1</f>
        <v>439</v>
      </c>
      <c r="O153" s="250" t="str">
        <f aca="false">IF(M153&gt;=0.13,"★★★ EXCELLENT",IF(M153&gt;=0.12,"★★  GOOD",IF(M153&gt;=0.07,"★  FAIR",IF(M153&gt;=0.025,"⚠  MARGINAL","✗  AVOID"))))</f>
        <v>✗  AVOID</v>
      </c>
    </row>
    <row r="154" customFormat="false" ht="15" hidden="false" customHeight="true" outlineLevel="0" collapsed="false">
      <c r="A154" s="251" t="n">
        <v>19.7</v>
      </c>
      <c r="B154" s="252" t="n">
        <f aca="false">IF(Calculator!$E$12="YES",IF(A154&lt;Calculator!$G$12,0,MIN(MIN(MIN(MOD(A154*Calculator!$B$12/(Calculator!$D$7*150),1),1-MOD(A154*Calculator!$B$12/(Calculator!$D$7*150),1)),ABS(MOD(A154*Calculator!$B$12/(Calculator!$D$7*150),1)-0.5)),MIN(MIN(MOD(A154*Calculator!$C$12/(Calculator!$D$7*150),1),1-MOD(A154*Calculator!$C$12/(Calculator!$D$7*150),1)),ABS(MOD(A154*Calculator!$C$12/(Calculator!$D$7*150),1)-0.5)),IF(INT(2*A154*Calculator!$C$12/(Calculator!$D$7*150))&gt;INT(2*A154*Calculator!$B$12/(Calculator!$D$7*150)),0,1))),1)</f>
        <v>1</v>
      </c>
      <c r="C154" s="252" t="n">
        <f aca="false">IF(Calculator!$E$13="YES",IF(A154&lt;Calculator!$G$13,0,MIN(MIN(MIN(MOD(A154*Calculator!$B$13/(Calculator!$D$7*150),1),1-MOD(A154*Calculator!$B$13/(Calculator!$D$7*150),1)),ABS(MOD(A154*Calculator!$B$13/(Calculator!$D$7*150),1)-0.5)),MIN(MIN(MOD(A154*Calculator!$C$13/(Calculator!$D$7*150),1),1-MOD(A154*Calculator!$C$13/(Calculator!$D$7*150),1)),ABS(MOD(A154*Calculator!$C$13/(Calculator!$D$7*150),1)-0.5)),IF(INT(2*A154*Calculator!$C$13/(Calculator!$D$7*150))&gt;INT(2*A154*Calculator!$B$13/(Calculator!$D$7*150)),0,1))),1)</f>
        <v>1</v>
      </c>
      <c r="D154" s="252" t="n">
        <f aca="false">IF(Calculator!$E$14="YES",IF(A154&lt;Calculator!$G$14,0,MIN(MIN(MIN(MOD(A154*Calculator!$B$14/(Calculator!$D$7*150),1),1-MOD(A154*Calculator!$B$14/(Calculator!$D$7*150),1)),ABS(MOD(A154*Calculator!$B$14/(Calculator!$D$7*150),1)-0.5)),MIN(MIN(MOD(A154*Calculator!$C$14/(Calculator!$D$7*150),1),1-MOD(A154*Calculator!$C$14/(Calculator!$D$7*150),1)),ABS(MOD(A154*Calculator!$C$14/(Calculator!$D$7*150),1)-0.5)),IF(INT(2*A154*Calculator!$C$14/(Calculator!$D$7*150))&gt;INT(2*A154*Calculator!$B$14/(Calculator!$D$7*150)),0,1))),1)</f>
        <v>1</v>
      </c>
      <c r="E154" s="252" t="n">
        <f aca="false">IF(Calculator!$E$15="YES",IF(A154&lt;Calculator!$G$15,0,MIN(MIN(MIN(MOD(A154*Calculator!$B$15/(Calculator!$D$7*150),1),1-MOD(A154*Calculator!$B$15/(Calculator!$D$7*150),1)),ABS(MOD(A154*Calculator!$B$15/(Calculator!$D$7*150),1)-0.5)),MIN(MIN(MOD(A154*Calculator!$C$15/(Calculator!$D$7*150),1),1-MOD(A154*Calculator!$C$15/(Calculator!$D$7*150),1)),ABS(MOD(A154*Calculator!$C$15/(Calculator!$D$7*150),1)-0.5)),IF(INT(2*A154*Calculator!$C$15/(Calculator!$D$7*150))&gt;INT(2*A154*Calculator!$B$15/(Calculator!$D$7*150)),0,1))),1)</f>
        <v>0</v>
      </c>
      <c r="F154" s="252" t="n">
        <f aca="false">IF(Calculator!$E$16="YES",IF(A154&lt;Calculator!$G$16,0,MIN(MIN(MIN(MOD(A154*Calculator!$B$16/(Calculator!$D$7*150),1),1-MOD(A154*Calculator!$B$16/(Calculator!$D$7*150),1)),ABS(MOD(A154*Calculator!$B$16/(Calculator!$D$7*150),1)-0.5)),MIN(MIN(MOD(A154*Calculator!$C$16/(Calculator!$D$7*150),1),1-MOD(A154*Calculator!$C$16/(Calculator!$D$7*150),1)),ABS(MOD(A154*Calculator!$C$16/(Calculator!$D$7*150),1)-0.5)),IF(INT(2*A154*Calculator!$C$16/(Calculator!$D$7*150))&gt;INT(2*A154*Calculator!$B$16/(Calculator!$D$7*150)),0,1))),1)</f>
        <v>1</v>
      </c>
      <c r="G154" s="252" t="n">
        <f aca="false">IF(Calculator!$E$17="YES",IF(A154&lt;Calculator!$G$17,0,MIN(MIN(MIN(MOD(A154*Calculator!$B$17/(Calculator!$D$7*150),1),1-MOD(A154*Calculator!$B$17/(Calculator!$D$7*150),1)),ABS(MOD(A154*Calculator!$B$17/(Calculator!$D$7*150),1)-0.5)),MIN(MIN(MOD(A154*Calculator!$C$17/(Calculator!$D$7*150),1),1-MOD(A154*Calculator!$C$17/(Calculator!$D$7*150),1)),ABS(MOD(A154*Calculator!$C$17/(Calculator!$D$7*150),1)-0.5)),IF(INT(2*A154*Calculator!$C$17/(Calculator!$D$7*150))&gt;INT(2*A154*Calculator!$B$17/(Calculator!$D$7*150)),0,1))),1)</f>
        <v>0.0161754385964912</v>
      </c>
      <c r="H154" s="252" t="n">
        <f aca="false">IF(Calculator!$E$18="YES",IF(A154&lt;Calculator!$G$18,0,MIN(MIN(MIN(MOD(A154*Calculator!$B$18/(Calculator!$D$7*150),1),1-MOD(A154*Calculator!$B$18/(Calculator!$D$7*150),1)),ABS(MOD(A154*Calculator!$B$18/(Calculator!$D$7*150),1)-0.5)),MIN(MIN(MOD(A154*Calculator!$C$18/(Calculator!$D$7*150),1),1-MOD(A154*Calculator!$C$18/(Calculator!$D$7*150),1)),ABS(MOD(A154*Calculator!$C$18/(Calculator!$D$7*150),1)-0.5)),IF(INT(2*A154*Calculator!$C$18/(Calculator!$D$7*150))&gt;INT(2*A154*Calculator!$B$18/(Calculator!$D$7*150)),0,1))),1)</f>
        <v>1</v>
      </c>
      <c r="I154" s="252" t="n">
        <f aca="false">IF(Calculator!$E$19="YES",IF(A154&lt;Calculator!$G$19,0,MIN(MIN(MIN(MOD(A154*Calculator!$B$19/(Calculator!$D$7*150),1),1-MOD(A154*Calculator!$B$19/(Calculator!$D$7*150),1)),ABS(MOD(A154*Calculator!$B$19/(Calculator!$D$7*150),1)-0.5)),MIN(MIN(MOD(A154*Calculator!$C$19/(Calculator!$D$7*150),1),1-MOD(A154*Calculator!$C$19/(Calculator!$D$7*150),1)),ABS(MOD(A154*Calculator!$C$19/(Calculator!$D$7*150),1)-0.5)),IF(INT(2*A154*Calculator!$C$19/(Calculator!$D$7*150))&gt;INT(2*A154*Calculator!$B$19/(Calculator!$D$7*150)),0,1))),1)</f>
        <v>1</v>
      </c>
      <c r="J154" s="252" t="n">
        <f aca="false">IF(Calculator!$E$20="YES",IF(A154&lt;Calculator!$G$20,0,MIN(MIN(MIN(MOD(A154*Calculator!$B$20/(Calculator!$D$7*150),1),1-MOD(A154*Calculator!$B$20/(Calculator!$D$7*150),1)),ABS(MOD(A154*Calculator!$B$20/(Calculator!$D$7*150),1)-0.5)),MIN(MIN(MOD(A154*Calculator!$C$20/(Calculator!$D$7*150),1),1-MOD(A154*Calculator!$C$20/(Calculator!$D$7*150),1)),ABS(MOD(A154*Calculator!$C$20/(Calculator!$D$7*150),1)-0.5)),IF(INT(2*A154*Calculator!$C$20/(Calculator!$D$7*150))&gt;INT(2*A154*Calculator!$B$20/(Calculator!$D$7*150)),0,1))),1)</f>
        <v>1</v>
      </c>
      <c r="K154" s="252" t="n">
        <f aca="false">IF(Calculator!$E$21="YES",IF(A154&lt;Calculator!$G$21,0,MIN(MIN(MIN(MOD(A154*Calculator!$B$21/(Calculator!$D$7*150),1),1-MOD(A154*Calculator!$B$21/(Calculator!$D$7*150),1)),ABS(MOD(A154*Calculator!$B$21/(Calculator!$D$7*150),1)-0.5)),MIN(MIN(MOD(A154*Calculator!$C$21/(Calculator!$D$7*150),1),1-MOD(A154*Calculator!$C$21/(Calculator!$D$7*150),1)),ABS(MOD(A154*Calculator!$C$21/(Calculator!$D$7*150),1)-0.5)),IF(INT(2*A154*Calculator!$C$21/(Calculator!$D$7*150))&gt;INT(2*A154*Calculator!$B$21/(Calculator!$D$7*150)),0,1))),1)</f>
        <v>1</v>
      </c>
      <c r="L154" s="252" t="n">
        <f aca="false">IF(Calculator!$E$22="YES",IF(A154&lt;Calculator!$G$22,0,MIN(MIN(MIN(MOD(A154*Calculator!$B$22/(Calculator!$D$7*150),1),1-MOD(A154*Calculator!$B$22/(Calculator!$D$7*150),1)),ABS(MOD(A154*Calculator!$B$22/(Calculator!$D$7*150),1)-0.5)),MIN(MIN(MOD(A154*Calculator!$C$22/(Calculator!$D$7*150),1),1-MOD(A154*Calculator!$C$22/(Calculator!$D$7*150),1)),ABS(MOD(A154*Calculator!$C$22/(Calculator!$D$7*150),1)-0.5)),IF(INT(2*A154*Calculator!$C$22/(Calculator!$D$7*150))&gt;INT(2*A154*Calculator!$B$22/(Calculator!$D$7*150)),0,1))),1)</f>
        <v>1</v>
      </c>
      <c r="M154" s="252" t="n">
        <f aca="false">MIN(B154:L154)</f>
        <v>0</v>
      </c>
      <c r="N154" s="252" t="n">
        <f aca="false">SUMPRODUCT(($M$7:$M$557&gt;M154)*1)+SUMPRODUCT(($M$7:$M$557=M154)*(ROW($M$7:$M$557)&lt;ROW(M154)))+1</f>
        <v>440</v>
      </c>
      <c r="O154" s="252" t="str">
        <f aca="false">IF(M154&gt;=0.13,"★★★ EXCELLENT",IF(M154&gt;=0.12,"★★  GOOD",IF(M154&gt;=0.07,"★  FAIR",IF(M154&gt;=0.025,"⚠  MARGINAL","✗  AVOID"))))</f>
        <v>✗  AVOID</v>
      </c>
    </row>
    <row r="155" customFormat="false" ht="15" hidden="false" customHeight="true" outlineLevel="0" collapsed="false">
      <c r="A155" s="249" t="n">
        <v>19.8</v>
      </c>
      <c r="B155" s="250" t="n">
        <f aca="false">IF(Calculator!$E$12="YES",IF(A155&lt;Calculator!$G$12,0,MIN(MIN(MIN(MOD(A155*Calculator!$B$12/(Calculator!$D$7*150),1),1-MOD(A155*Calculator!$B$12/(Calculator!$D$7*150),1)),ABS(MOD(A155*Calculator!$B$12/(Calculator!$D$7*150),1)-0.5)),MIN(MIN(MOD(A155*Calculator!$C$12/(Calculator!$D$7*150),1),1-MOD(A155*Calculator!$C$12/(Calculator!$D$7*150),1)),ABS(MOD(A155*Calculator!$C$12/(Calculator!$D$7*150),1)-0.5)),IF(INT(2*A155*Calculator!$C$12/(Calculator!$D$7*150))&gt;INT(2*A155*Calculator!$B$12/(Calculator!$D$7*150)),0,1))),1)</f>
        <v>1</v>
      </c>
      <c r="C155" s="250" t="n">
        <f aca="false">IF(Calculator!$E$13="YES",IF(A155&lt;Calculator!$G$13,0,MIN(MIN(MIN(MOD(A155*Calculator!$B$13/(Calculator!$D$7*150),1),1-MOD(A155*Calculator!$B$13/(Calculator!$D$7*150),1)),ABS(MOD(A155*Calculator!$B$13/(Calculator!$D$7*150),1)-0.5)),MIN(MIN(MOD(A155*Calculator!$C$13/(Calculator!$D$7*150),1),1-MOD(A155*Calculator!$C$13/(Calculator!$D$7*150),1)),ABS(MOD(A155*Calculator!$C$13/(Calculator!$D$7*150),1)-0.5)),IF(INT(2*A155*Calculator!$C$13/(Calculator!$D$7*150))&gt;INT(2*A155*Calculator!$B$13/(Calculator!$D$7*150)),0,1))),1)</f>
        <v>1</v>
      </c>
      <c r="D155" s="250" t="n">
        <f aca="false">IF(Calculator!$E$14="YES",IF(A155&lt;Calculator!$G$14,0,MIN(MIN(MIN(MOD(A155*Calculator!$B$14/(Calculator!$D$7*150),1),1-MOD(A155*Calculator!$B$14/(Calculator!$D$7*150),1)),ABS(MOD(A155*Calculator!$B$14/(Calculator!$D$7*150),1)-0.5)),MIN(MIN(MOD(A155*Calculator!$C$14/(Calculator!$D$7*150),1),1-MOD(A155*Calculator!$C$14/(Calculator!$D$7*150),1)),ABS(MOD(A155*Calculator!$C$14/(Calculator!$D$7*150),1)-0.5)),IF(INT(2*A155*Calculator!$C$14/(Calculator!$D$7*150))&gt;INT(2*A155*Calculator!$B$14/(Calculator!$D$7*150)),0,1))),1)</f>
        <v>1</v>
      </c>
      <c r="E155" s="250" t="n">
        <f aca="false">IF(Calculator!$E$15="YES",IF(A155&lt;Calculator!$G$15,0,MIN(MIN(MIN(MOD(A155*Calculator!$B$15/(Calculator!$D$7*150),1),1-MOD(A155*Calculator!$B$15/(Calculator!$D$7*150),1)),ABS(MOD(A155*Calculator!$B$15/(Calculator!$D$7*150),1)-0.5)),MIN(MIN(MOD(A155*Calculator!$C$15/(Calculator!$D$7*150),1),1-MOD(A155*Calculator!$C$15/(Calculator!$D$7*150),1)),ABS(MOD(A155*Calculator!$C$15/(Calculator!$D$7*150),1)-0.5)),IF(INT(2*A155*Calculator!$C$15/(Calculator!$D$7*150))&gt;INT(2*A155*Calculator!$B$15/(Calculator!$D$7*150)),0,1))),1)</f>
        <v>0</v>
      </c>
      <c r="F155" s="250" t="n">
        <f aca="false">IF(Calculator!$E$16="YES",IF(A155&lt;Calculator!$G$16,0,MIN(MIN(MIN(MOD(A155*Calculator!$B$16/(Calculator!$D$7*150),1),1-MOD(A155*Calculator!$B$16/(Calculator!$D$7*150),1)),ABS(MOD(A155*Calculator!$B$16/(Calculator!$D$7*150),1)-0.5)),MIN(MIN(MOD(A155*Calculator!$C$16/(Calculator!$D$7*150),1),1-MOD(A155*Calculator!$C$16/(Calculator!$D$7*150),1)),ABS(MOD(A155*Calculator!$C$16/(Calculator!$D$7*150),1)-0.5)),IF(INT(2*A155*Calculator!$C$16/(Calculator!$D$7*150))&gt;INT(2*A155*Calculator!$B$16/(Calculator!$D$7*150)),0,1))),1)</f>
        <v>1</v>
      </c>
      <c r="G155" s="250" t="n">
        <f aca="false">IF(Calculator!$E$17="YES",IF(A155&lt;Calculator!$G$17,0,MIN(MIN(MIN(MOD(A155*Calculator!$B$17/(Calculator!$D$7*150),1),1-MOD(A155*Calculator!$B$17/(Calculator!$D$7*150),1)),ABS(MOD(A155*Calculator!$B$17/(Calculator!$D$7*150),1)-0.5)),MIN(MIN(MOD(A155*Calculator!$C$17/(Calculator!$D$7*150),1),1-MOD(A155*Calculator!$C$17/(Calculator!$D$7*150),1)),ABS(MOD(A155*Calculator!$C$17/(Calculator!$D$7*150),1)-0.5)),IF(INT(2*A155*Calculator!$C$17/(Calculator!$D$7*150))&gt;INT(2*A155*Calculator!$B$17/(Calculator!$D$7*150)),0,1))),1)</f>
        <v>0.00610526315789484</v>
      </c>
      <c r="H155" s="250" t="n">
        <f aca="false">IF(Calculator!$E$18="YES",IF(A155&lt;Calculator!$G$18,0,MIN(MIN(MIN(MOD(A155*Calculator!$B$18/(Calculator!$D$7*150),1),1-MOD(A155*Calculator!$B$18/(Calculator!$D$7*150),1)),ABS(MOD(A155*Calculator!$B$18/(Calculator!$D$7*150),1)-0.5)),MIN(MIN(MOD(A155*Calculator!$C$18/(Calculator!$D$7*150),1),1-MOD(A155*Calculator!$C$18/(Calculator!$D$7*150),1)),ABS(MOD(A155*Calculator!$C$18/(Calculator!$D$7*150),1)-0.5)),IF(INT(2*A155*Calculator!$C$18/(Calculator!$D$7*150))&gt;INT(2*A155*Calculator!$B$18/(Calculator!$D$7*150)),0,1))),1)</f>
        <v>1</v>
      </c>
      <c r="I155" s="250" t="n">
        <f aca="false">IF(Calculator!$E$19="YES",IF(A155&lt;Calculator!$G$19,0,MIN(MIN(MIN(MOD(A155*Calculator!$B$19/(Calculator!$D$7*150),1),1-MOD(A155*Calculator!$B$19/(Calculator!$D$7*150),1)),ABS(MOD(A155*Calculator!$B$19/(Calculator!$D$7*150),1)-0.5)),MIN(MIN(MOD(A155*Calculator!$C$19/(Calculator!$D$7*150),1),1-MOD(A155*Calculator!$C$19/(Calculator!$D$7*150),1)),ABS(MOD(A155*Calculator!$C$19/(Calculator!$D$7*150),1)-0.5)),IF(INT(2*A155*Calculator!$C$19/(Calculator!$D$7*150))&gt;INT(2*A155*Calculator!$B$19/(Calculator!$D$7*150)),0,1))),1)</f>
        <v>1</v>
      </c>
      <c r="J155" s="250" t="n">
        <f aca="false">IF(Calculator!$E$20="YES",IF(A155&lt;Calculator!$G$20,0,MIN(MIN(MIN(MOD(A155*Calculator!$B$20/(Calculator!$D$7*150),1),1-MOD(A155*Calculator!$B$20/(Calculator!$D$7*150),1)),ABS(MOD(A155*Calculator!$B$20/(Calculator!$D$7*150),1)-0.5)),MIN(MIN(MOD(A155*Calculator!$C$20/(Calculator!$D$7*150),1),1-MOD(A155*Calculator!$C$20/(Calculator!$D$7*150),1)),ABS(MOD(A155*Calculator!$C$20/(Calculator!$D$7*150),1)-0.5)),IF(INT(2*A155*Calculator!$C$20/(Calculator!$D$7*150))&gt;INT(2*A155*Calculator!$B$20/(Calculator!$D$7*150)),0,1))),1)</f>
        <v>1</v>
      </c>
      <c r="K155" s="250" t="n">
        <f aca="false">IF(Calculator!$E$21="YES",IF(A155&lt;Calculator!$G$21,0,MIN(MIN(MIN(MOD(A155*Calculator!$B$21/(Calculator!$D$7*150),1),1-MOD(A155*Calculator!$B$21/(Calculator!$D$7*150),1)),ABS(MOD(A155*Calculator!$B$21/(Calculator!$D$7*150),1)-0.5)),MIN(MIN(MOD(A155*Calculator!$C$21/(Calculator!$D$7*150),1),1-MOD(A155*Calculator!$C$21/(Calculator!$D$7*150),1)),ABS(MOD(A155*Calculator!$C$21/(Calculator!$D$7*150),1)-0.5)),IF(INT(2*A155*Calculator!$C$21/(Calculator!$D$7*150))&gt;INT(2*A155*Calculator!$B$21/(Calculator!$D$7*150)),0,1))),1)</f>
        <v>1</v>
      </c>
      <c r="L155" s="250" t="n">
        <f aca="false">IF(Calculator!$E$22="YES",IF(A155&lt;Calculator!$G$22,0,MIN(MIN(MIN(MOD(A155*Calculator!$B$22/(Calculator!$D$7*150),1),1-MOD(A155*Calculator!$B$22/(Calculator!$D$7*150),1)),ABS(MOD(A155*Calculator!$B$22/(Calculator!$D$7*150),1)-0.5)),MIN(MIN(MOD(A155*Calculator!$C$22/(Calculator!$D$7*150),1),1-MOD(A155*Calculator!$C$22/(Calculator!$D$7*150),1)),ABS(MOD(A155*Calculator!$C$22/(Calculator!$D$7*150),1)-0.5)),IF(INT(2*A155*Calculator!$C$22/(Calculator!$D$7*150))&gt;INT(2*A155*Calculator!$B$22/(Calculator!$D$7*150)),0,1))),1)</f>
        <v>1</v>
      </c>
      <c r="M155" s="250" t="n">
        <f aca="false">MIN(B155:L155)</f>
        <v>0</v>
      </c>
      <c r="N155" s="250" t="n">
        <f aca="false">SUMPRODUCT(($M$7:$M$557&gt;M155)*1)+SUMPRODUCT(($M$7:$M$557=M155)*(ROW($M$7:$M$557)&lt;ROW(M155)))+1</f>
        <v>441</v>
      </c>
      <c r="O155" s="250" t="str">
        <f aca="false">IF(M155&gt;=0.13,"★★★ EXCELLENT",IF(M155&gt;=0.12,"★★  GOOD",IF(M155&gt;=0.07,"★  FAIR",IF(M155&gt;=0.025,"⚠  MARGINAL","✗  AVOID"))))</f>
        <v>✗  AVOID</v>
      </c>
    </row>
    <row r="156" customFormat="false" ht="15" hidden="false" customHeight="true" outlineLevel="0" collapsed="false">
      <c r="A156" s="251" t="n">
        <v>19.9</v>
      </c>
      <c r="B156" s="252" t="n">
        <f aca="false">IF(Calculator!$E$12="YES",IF(A156&lt;Calculator!$G$12,0,MIN(MIN(MIN(MOD(A156*Calculator!$B$12/(Calculator!$D$7*150),1),1-MOD(A156*Calculator!$B$12/(Calculator!$D$7*150),1)),ABS(MOD(A156*Calculator!$B$12/(Calculator!$D$7*150),1)-0.5)),MIN(MIN(MOD(A156*Calculator!$C$12/(Calculator!$D$7*150),1),1-MOD(A156*Calculator!$C$12/(Calculator!$D$7*150),1)),ABS(MOD(A156*Calculator!$C$12/(Calculator!$D$7*150),1)-0.5)),IF(INT(2*A156*Calculator!$C$12/(Calculator!$D$7*150))&gt;INT(2*A156*Calculator!$B$12/(Calculator!$D$7*150)),0,1))),1)</f>
        <v>1</v>
      </c>
      <c r="C156" s="252" t="n">
        <f aca="false">IF(Calculator!$E$13="YES",IF(A156&lt;Calculator!$G$13,0,MIN(MIN(MIN(MOD(A156*Calculator!$B$13/(Calculator!$D$7*150),1),1-MOD(A156*Calculator!$B$13/(Calculator!$D$7*150),1)),ABS(MOD(A156*Calculator!$B$13/(Calculator!$D$7*150),1)-0.5)),MIN(MIN(MOD(A156*Calculator!$C$13/(Calculator!$D$7*150),1),1-MOD(A156*Calculator!$C$13/(Calculator!$D$7*150),1)),ABS(MOD(A156*Calculator!$C$13/(Calculator!$D$7*150),1)-0.5)),IF(INT(2*A156*Calculator!$C$13/(Calculator!$D$7*150))&gt;INT(2*A156*Calculator!$B$13/(Calculator!$D$7*150)),0,1))),1)</f>
        <v>1</v>
      </c>
      <c r="D156" s="252" t="n">
        <f aca="false">IF(Calculator!$E$14="YES",IF(A156&lt;Calculator!$G$14,0,MIN(MIN(MIN(MOD(A156*Calculator!$B$14/(Calculator!$D$7*150),1),1-MOD(A156*Calculator!$B$14/(Calculator!$D$7*150),1)),ABS(MOD(A156*Calculator!$B$14/(Calculator!$D$7*150),1)-0.5)),MIN(MIN(MOD(A156*Calculator!$C$14/(Calculator!$D$7*150),1),1-MOD(A156*Calculator!$C$14/(Calculator!$D$7*150),1)),ABS(MOD(A156*Calculator!$C$14/(Calculator!$D$7*150),1)-0.5)),IF(INT(2*A156*Calculator!$C$14/(Calculator!$D$7*150))&gt;INT(2*A156*Calculator!$B$14/(Calculator!$D$7*150)),0,1))),1)</f>
        <v>1</v>
      </c>
      <c r="E156" s="252" t="n">
        <f aca="false">IF(Calculator!$E$15="YES",IF(A156&lt;Calculator!$G$15,0,MIN(MIN(MIN(MOD(A156*Calculator!$B$15/(Calculator!$D$7*150),1),1-MOD(A156*Calculator!$B$15/(Calculator!$D$7*150),1)),ABS(MOD(A156*Calculator!$B$15/(Calculator!$D$7*150),1)-0.5)),MIN(MIN(MOD(A156*Calculator!$C$15/(Calculator!$D$7*150),1),1-MOD(A156*Calculator!$C$15/(Calculator!$D$7*150),1)),ABS(MOD(A156*Calculator!$C$15/(Calculator!$D$7*150),1)-0.5)),IF(INT(2*A156*Calculator!$C$15/(Calculator!$D$7*150))&gt;INT(2*A156*Calculator!$B$15/(Calculator!$D$7*150)),0,1))),1)</f>
        <v>0</v>
      </c>
      <c r="F156" s="252" t="n">
        <f aca="false">IF(Calculator!$E$16="YES",IF(A156&lt;Calculator!$G$16,0,MIN(MIN(MIN(MOD(A156*Calculator!$B$16/(Calculator!$D$7*150),1),1-MOD(A156*Calculator!$B$16/(Calculator!$D$7*150),1)),ABS(MOD(A156*Calculator!$B$16/(Calculator!$D$7*150),1)-0.5)),MIN(MIN(MOD(A156*Calculator!$C$16/(Calculator!$D$7*150),1),1-MOD(A156*Calculator!$C$16/(Calculator!$D$7*150),1)),ABS(MOD(A156*Calculator!$C$16/(Calculator!$D$7*150),1)-0.5)),IF(INT(2*A156*Calculator!$C$16/(Calculator!$D$7*150))&gt;INT(2*A156*Calculator!$B$16/(Calculator!$D$7*150)),0,1))),1)</f>
        <v>1</v>
      </c>
      <c r="G156" s="252" t="n">
        <f aca="false">IF(Calculator!$E$17="YES",IF(A156&lt;Calculator!$G$17,0,MIN(MIN(MIN(MOD(A156*Calculator!$B$17/(Calculator!$D$7*150),1),1-MOD(A156*Calculator!$B$17/(Calculator!$D$7*150),1)),ABS(MOD(A156*Calculator!$B$17/(Calculator!$D$7*150),1)-0.5)),MIN(MIN(MOD(A156*Calculator!$C$17/(Calculator!$D$7*150),1),1-MOD(A156*Calculator!$C$17/(Calculator!$D$7*150),1)),ABS(MOD(A156*Calculator!$C$17/(Calculator!$D$7*150),1)-0.5)),IF(INT(2*A156*Calculator!$C$17/(Calculator!$D$7*150))&gt;INT(2*A156*Calculator!$B$17/(Calculator!$D$7*150)),0,1))),1)</f>
        <v>0</v>
      </c>
      <c r="H156" s="252" t="n">
        <f aca="false">IF(Calculator!$E$18="YES",IF(A156&lt;Calculator!$G$18,0,MIN(MIN(MIN(MOD(A156*Calculator!$B$18/(Calculator!$D$7*150),1),1-MOD(A156*Calculator!$B$18/(Calculator!$D$7*150),1)),ABS(MOD(A156*Calculator!$B$18/(Calculator!$D$7*150),1)-0.5)),MIN(MIN(MOD(A156*Calculator!$C$18/(Calculator!$D$7*150),1),1-MOD(A156*Calculator!$C$18/(Calculator!$D$7*150),1)),ABS(MOD(A156*Calculator!$C$18/(Calculator!$D$7*150),1)-0.5)),IF(INT(2*A156*Calculator!$C$18/(Calculator!$D$7*150))&gt;INT(2*A156*Calculator!$B$18/(Calculator!$D$7*150)),0,1))),1)</f>
        <v>1</v>
      </c>
      <c r="I156" s="252" t="n">
        <f aca="false">IF(Calculator!$E$19="YES",IF(A156&lt;Calculator!$G$19,0,MIN(MIN(MIN(MOD(A156*Calculator!$B$19/(Calculator!$D$7*150),1),1-MOD(A156*Calculator!$B$19/(Calculator!$D$7*150),1)),ABS(MOD(A156*Calculator!$B$19/(Calculator!$D$7*150),1)-0.5)),MIN(MIN(MOD(A156*Calculator!$C$19/(Calculator!$D$7*150),1),1-MOD(A156*Calculator!$C$19/(Calculator!$D$7*150),1)),ABS(MOD(A156*Calculator!$C$19/(Calculator!$D$7*150),1)-0.5)),IF(INT(2*A156*Calculator!$C$19/(Calculator!$D$7*150))&gt;INT(2*A156*Calculator!$B$19/(Calculator!$D$7*150)),0,1))),1)</f>
        <v>1</v>
      </c>
      <c r="J156" s="252" t="n">
        <f aca="false">IF(Calculator!$E$20="YES",IF(A156&lt;Calculator!$G$20,0,MIN(MIN(MIN(MOD(A156*Calculator!$B$20/(Calculator!$D$7*150),1),1-MOD(A156*Calculator!$B$20/(Calculator!$D$7*150),1)),ABS(MOD(A156*Calculator!$B$20/(Calculator!$D$7*150),1)-0.5)),MIN(MIN(MOD(A156*Calculator!$C$20/(Calculator!$D$7*150),1),1-MOD(A156*Calculator!$C$20/(Calculator!$D$7*150),1)),ABS(MOD(A156*Calculator!$C$20/(Calculator!$D$7*150),1)-0.5)),IF(INT(2*A156*Calculator!$C$20/(Calculator!$D$7*150))&gt;INT(2*A156*Calculator!$B$20/(Calculator!$D$7*150)),0,1))),1)</f>
        <v>1</v>
      </c>
      <c r="K156" s="252" t="n">
        <f aca="false">IF(Calculator!$E$21="YES",IF(A156&lt;Calculator!$G$21,0,MIN(MIN(MIN(MOD(A156*Calculator!$B$21/(Calculator!$D$7*150),1),1-MOD(A156*Calculator!$B$21/(Calculator!$D$7*150),1)),ABS(MOD(A156*Calculator!$B$21/(Calculator!$D$7*150),1)-0.5)),MIN(MIN(MOD(A156*Calculator!$C$21/(Calculator!$D$7*150),1),1-MOD(A156*Calculator!$C$21/(Calculator!$D$7*150),1)),ABS(MOD(A156*Calculator!$C$21/(Calculator!$D$7*150),1)-0.5)),IF(INT(2*A156*Calculator!$C$21/(Calculator!$D$7*150))&gt;INT(2*A156*Calculator!$B$21/(Calculator!$D$7*150)),0,1))),1)</f>
        <v>1</v>
      </c>
      <c r="L156" s="252" t="n">
        <f aca="false">IF(Calculator!$E$22="YES",IF(A156&lt;Calculator!$G$22,0,MIN(MIN(MIN(MOD(A156*Calculator!$B$22/(Calculator!$D$7*150),1),1-MOD(A156*Calculator!$B$22/(Calculator!$D$7*150),1)),ABS(MOD(A156*Calculator!$B$22/(Calculator!$D$7*150),1)-0.5)),MIN(MIN(MOD(A156*Calculator!$C$22/(Calculator!$D$7*150),1),1-MOD(A156*Calculator!$C$22/(Calculator!$D$7*150),1)),ABS(MOD(A156*Calculator!$C$22/(Calculator!$D$7*150),1)-0.5)),IF(INT(2*A156*Calculator!$C$22/(Calculator!$D$7*150))&gt;INT(2*A156*Calculator!$B$22/(Calculator!$D$7*150)),0,1))),1)</f>
        <v>1</v>
      </c>
      <c r="M156" s="252" t="n">
        <f aca="false">MIN(B156:L156)</f>
        <v>0</v>
      </c>
      <c r="N156" s="252" t="n">
        <f aca="false">SUMPRODUCT(($M$7:$M$557&gt;M156)*1)+SUMPRODUCT(($M$7:$M$557=M156)*(ROW($M$7:$M$557)&lt;ROW(M156)))+1</f>
        <v>442</v>
      </c>
      <c r="O156" s="252" t="str">
        <f aca="false">IF(M156&gt;=0.13,"★★★ EXCELLENT",IF(M156&gt;=0.12,"★★  GOOD",IF(M156&gt;=0.07,"★  FAIR",IF(M156&gt;=0.025,"⚠  MARGINAL","✗  AVOID"))))</f>
        <v>✗  AVOID</v>
      </c>
    </row>
    <row r="157" customFormat="false" ht="15" hidden="false" customHeight="true" outlineLevel="0" collapsed="false">
      <c r="A157" s="249" t="n">
        <v>20</v>
      </c>
      <c r="B157" s="250" t="n">
        <f aca="false">IF(Calculator!$E$12="YES",IF(A157&lt;Calculator!$G$12,0,MIN(MIN(MIN(MOD(A157*Calculator!$B$12/(Calculator!$D$7*150),1),1-MOD(A157*Calculator!$B$12/(Calculator!$D$7*150),1)),ABS(MOD(A157*Calculator!$B$12/(Calculator!$D$7*150),1)-0.5)),MIN(MIN(MOD(A157*Calculator!$C$12/(Calculator!$D$7*150),1),1-MOD(A157*Calculator!$C$12/(Calculator!$D$7*150),1)),ABS(MOD(A157*Calculator!$C$12/(Calculator!$D$7*150),1)-0.5)),IF(INT(2*A157*Calculator!$C$12/(Calculator!$D$7*150))&gt;INT(2*A157*Calculator!$B$12/(Calculator!$D$7*150)),0,1))),1)</f>
        <v>1</v>
      </c>
      <c r="C157" s="250" t="n">
        <f aca="false">IF(Calculator!$E$13="YES",IF(A157&lt;Calculator!$G$13,0,MIN(MIN(MIN(MOD(A157*Calculator!$B$13/(Calculator!$D$7*150),1),1-MOD(A157*Calculator!$B$13/(Calculator!$D$7*150),1)),ABS(MOD(A157*Calculator!$B$13/(Calculator!$D$7*150),1)-0.5)),MIN(MIN(MOD(A157*Calculator!$C$13/(Calculator!$D$7*150),1),1-MOD(A157*Calculator!$C$13/(Calculator!$D$7*150),1)),ABS(MOD(A157*Calculator!$C$13/(Calculator!$D$7*150),1)-0.5)),IF(INT(2*A157*Calculator!$C$13/(Calculator!$D$7*150))&gt;INT(2*A157*Calculator!$B$13/(Calculator!$D$7*150)),0,1))),1)</f>
        <v>1</v>
      </c>
      <c r="D157" s="250" t="n">
        <f aca="false">IF(Calculator!$E$14="YES",IF(A157&lt;Calculator!$G$14,0,MIN(MIN(MIN(MOD(A157*Calculator!$B$14/(Calculator!$D$7*150),1),1-MOD(A157*Calculator!$B$14/(Calculator!$D$7*150),1)),ABS(MOD(A157*Calculator!$B$14/(Calculator!$D$7*150),1)-0.5)),MIN(MIN(MOD(A157*Calculator!$C$14/(Calculator!$D$7*150),1),1-MOD(A157*Calculator!$C$14/(Calculator!$D$7*150),1)),ABS(MOD(A157*Calculator!$C$14/(Calculator!$D$7*150),1)-0.5)),IF(INT(2*A157*Calculator!$C$14/(Calculator!$D$7*150))&gt;INT(2*A157*Calculator!$B$14/(Calculator!$D$7*150)),0,1))),1)</f>
        <v>1</v>
      </c>
      <c r="E157" s="250" t="n">
        <f aca="false">IF(Calculator!$E$15="YES",IF(A157&lt;Calculator!$G$15,0,MIN(MIN(MIN(MOD(A157*Calculator!$B$15/(Calculator!$D$7*150),1),1-MOD(A157*Calculator!$B$15/(Calculator!$D$7*150),1)),ABS(MOD(A157*Calculator!$B$15/(Calculator!$D$7*150),1)-0.5)),MIN(MIN(MOD(A157*Calculator!$C$15/(Calculator!$D$7*150),1),1-MOD(A157*Calculator!$C$15/(Calculator!$D$7*150),1)),ABS(MOD(A157*Calculator!$C$15/(Calculator!$D$7*150),1)-0.5)),IF(INT(2*A157*Calculator!$C$15/(Calculator!$D$7*150))&gt;INT(2*A157*Calculator!$B$15/(Calculator!$D$7*150)),0,1))),1)</f>
        <v>0</v>
      </c>
      <c r="F157" s="250" t="n">
        <f aca="false">IF(Calculator!$E$16="YES",IF(A157&lt;Calculator!$G$16,0,MIN(MIN(MIN(MOD(A157*Calculator!$B$16/(Calculator!$D$7*150),1),1-MOD(A157*Calculator!$B$16/(Calculator!$D$7*150),1)),ABS(MOD(A157*Calculator!$B$16/(Calculator!$D$7*150),1)-0.5)),MIN(MIN(MOD(A157*Calculator!$C$16/(Calculator!$D$7*150),1),1-MOD(A157*Calculator!$C$16/(Calculator!$D$7*150),1)),ABS(MOD(A157*Calculator!$C$16/(Calculator!$D$7*150),1)-0.5)),IF(INT(2*A157*Calculator!$C$16/(Calculator!$D$7*150))&gt;INT(2*A157*Calculator!$B$16/(Calculator!$D$7*150)),0,1))),1)</f>
        <v>1</v>
      </c>
      <c r="G157" s="250" t="n">
        <f aca="false">IF(Calculator!$E$17="YES",IF(A157&lt;Calculator!$G$17,0,MIN(MIN(MIN(MOD(A157*Calculator!$B$17/(Calculator!$D$7*150),1),1-MOD(A157*Calculator!$B$17/(Calculator!$D$7*150),1)),ABS(MOD(A157*Calculator!$B$17/(Calculator!$D$7*150),1)-0.5)),MIN(MIN(MOD(A157*Calculator!$C$17/(Calculator!$D$7*150),1),1-MOD(A157*Calculator!$C$17/(Calculator!$D$7*150),1)),ABS(MOD(A157*Calculator!$C$17/(Calculator!$D$7*150),1)-0.5)),IF(INT(2*A157*Calculator!$C$17/(Calculator!$D$7*150))&gt;INT(2*A157*Calculator!$B$17/(Calculator!$D$7*150)),0,1))),1)</f>
        <v>0</v>
      </c>
      <c r="H157" s="250" t="n">
        <f aca="false">IF(Calculator!$E$18="YES",IF(A157&lt;Calculator!$G$18,0,MIN(MIN(MIN(MOD(A157*Calculator!$B$18/(Calculator!$D$7*150),1),1-MOD(A157*Calculator!$B$18/(Calculator!$D$7*150),1)),ABS(MOD(A157*Calculator!$B$18/(Calculator!$D$7*150),1)-0.5)),MIN(MIN(MOD(A157*Calculator!$C$18/(Calculator!$D$7*150),1),1-MOD(A157*Calculator!$C$18/(Calculator!$D$7*150),1)),ABS(MOD(A157*Calculator!$C$18/(Calculator!$D$7*150),1)-0.5)),IF(INT(2*A157*Calculator!$C$18/(Calculator!$D$7*150))&gt;INT(2*A157*Calculator!$B$18/(Calculator!$D$7*150)),0,1))),1)</f>
        <v>1</v>
      </c>
      <c r="I157" s="250" t="n">
        <f aca="false">IF(Calculator!$E$19="YES",IF(A157&lt;Calculator!$G$19,0,MIN(MIN(MIN(MOD(A157*Calculator!$B$19/(Calculator!$D$7*150),1),1-MOD(A157*Calculator!$B$19/(Calculator!$D$7*150),1)),ABS(MOD(A157*Calculator!$B$19/(Calculator!$D$7*150),1)-0.5)),MIN(MIN(MOD(A157*Calculator!$C$19/(Calculator!$D$7*150),1),1-MOD(A157*Calculator!$C$19/(Calculator!$D$7*150),1)),ABS(MOD(A157*Calculator!$C$19/(Calculator!$D$7*150),1)-0.5)),IF(INT(2*A157*Calculator!$C$19/(Calculator!$D$7*150))&gt;INT(2*A157*Calculator!$B$19/(Calculator!$D$7*150)),0,1))),1)</f>
        <v>1</v>
      </c>
      <c r="J157" s="250" t="n">
        <f aca="false">IF(Calculator!$E$20="YES",IF(A157&lt;Calculator!$G$20,0,MIN(MIN(MIN(MOD(A157*Calculator!$B$20/(Calculator!$D$7*150),1),1-MOD(A157*Calculator!$B$20/(Calculator!$D$7*150),1)),ABS(MOD(A157*Calculator!$B$20/(Calculator!$D$7*150),1)-0.5)),MIN(MIN(MOD(A157*Calculator!$C$20/(Calculator!$D$7*150),1),1-MOD(A157*Calculator!$C$20/(Calculator!$D$7*150),1)),ABS(MOD(A157*Calculator!$C$20/(Calculator!$D$7*150),1)-0.5)),IF(INT(2*A157*Calculator!$C$20/(Calculator!$D$7*150))&gt;INT(2*A157*Calculator!$B$20/(Calculator!$D$7*150)),0,1))),1)</f>
        <v>1</v>
      </c>
      <c r="K157" s="250" t="n">
        <f aca="false">IF(Calculator!$E$21="YES",IF(A157&lt;Calculator!$G$21,0,MIN(MIN(MIN(MOD(A157*Calculator!$B$21/(Calculator!$D$7*150),1),1-MOD(A157*Calculator!$B$21/(Calculator!$D$7*150),1)),ABS(MOD(A157*Calculator!$B$21/(Calculator!$D$7*150),1)-0.5)),MIN(MIN(MOD(A157*Calculator!$C$21/(Calculator!$D$7*150),1),1-MOD(A157*Calculator!$C$21/(Calculator!$D$7*150),1)),ABS(MOD(A157*Calculator!$C$21/(Calculator!$D$7*150),1)-0.5)),IF(INT(2*A157*Calculator!$C$21/(Calculator!$D$7*150))&gt;INT(2*A157*Calculator!$B$21/(Calculator!$D$7*150)),0,1))),1)</f>
        <v>1</v>
      </c>
      <c r="L157" s="250" t="n">
        <f aca="false">IF(Calculator!$E$22="YES",IF(A157&lt;Calculator!$G$22,0,MIN(MIN(MIN(MOD(A157*Calculator!$B$22/(Calculator!$D$7*150),1),1-MOD(A157*Calculator!$B$22/(Calculator!$D$7*150),1)),ABS(MOD(A157*Calculator!$B$22/(Calculator!$D$7*150),1)-0.5)),MIN(MIN(MOD(A157*Calculator!$C$22/(Calculator!$D$7*150),1),1-MOD(A157*Calculator!$C$22/(Calculator!$D$7*150),1)),ABS(MOD(A157*Calculator!$C$22/(Calculator!$D$7*150),1)-0.5)),IF(INT(2*A157*Calculator!$C$22/(Calculator!$D$7*150))&gt;INT(2*A157*Calculator!$B$22/(Calculator!$D$7*150)),0,1))),1)</f>
        <v>1</v>
      </c>
      <c r="M157" s="250" t="n">
        <f aca="false">MIN(B157:L157)</f>
        <v>0</v>
      </c>
      <c r="N157" s="250" t="n">
        <f aca="false">SUMPRODUCT(($M$7:$M$557&gt;M157)*1)+SUMPRODUCT(($M$7:$M$557=M157)*(ROW($M$7:$M$557)&lt;ROW(M157)))+1</f>
        <v>443</v>
      </c>
      <c r="O157" s="250" t="str">
        <f aca="false">IF(M157&gt;=0.13,"★★★ EXCELLENT",IF(M157&gt;=0.12,"★★  GOOD",IF(M157&gt;=0.07,"★  FAIR",IF(M157&gt;=0.025,"⚠  MARGINAL","✗  AVOID"))))</f>
        <v>✗  AVOID</v>
      </c>
    </row>
    <row r="158" customFormat="false" ht="15" hidden="false" customHeight="true" outlineLevel="0" collapsed="false">
      <c r="A158" s="251" t="n">
        <v>20.1</v>
      </c>
      <c r="B158" s="252" t="n">
        <f aca="false">IF(Calculator!$E$12="YES",IF(A158&lt;Calculator!$G$12,0,MIN(MIN(MIN(MOD(A158*Calculator!$B$12/(Calculator!$D$7*150),1),1-MOD(A158*Calculator!$B$12/(Calculator!$D$7*150),1)),ABS(MOD(A158*Calculator!$B$12/(Calculator!$D$7*150),1)-0.5)),MIN(MIN(MOD(A158*Calculator!$C$12/(Calculator!$D$7*150),1),1-MOD(A158*Calculator!$C$12/(Calculator!$D$7*150),1)),ABS(MOD(A158*Calculator!$C$12/(Calculator!$D$7*150),1)-0.5)),IF(INT(2*A158*Calculator!$C$12/(Calculator!$D$7*150))&gt;INT(2*A158*Calculator!$B$12/(Calculator!$D$7*150)),0,1))),1)</f>
        <v>1</v>
      </c>
      <c r="C158" s="252" t="n">
        <f aca="false">IF(Calculator!$E$13="YES",IF(A158&lt;Calculator!$G$13,0,MIN(MIN(MIN(MOD(A158*Calculator!$B$13/(Calculator!$D$7*150),1),1-MOD(A158*Calculator!$B$13/(Calculator!$D$7*150),1)),ABS(MOD(A158*Calculator!$B$13/(Calculator!$D$7*150),1)-0.5)),MIN(MIN(MOD(A158*Calculator!$C$13/(Calculator!$D$7*150),1),1-MOD(A158*Calculator!$C$13/(Calculator!$D$7*150),1)),ABS(MOD(A158*Calculator!$C$13/(Calculator!$D$7*150),1)-0.5)),IF(INT(2*A158*Calculator!$C$13/(Calculator!$D$7*150))&gt;INT(2*A158*Calculator!$B$13/(Calculator!$D$7*150)),0,1))),1)</f>
        <v>1</v>
      </c>
      <c r="D158" s="252" t="n">
        <f aca="false">IF(Calculator!$E$14="YES",IF(A158&lt;Calculator!$G$14,0,MIN(MIN(MIN(MOD(A158*Calculator!$B$14/(Calculator!$D$7*150),1),1-MOD(A158*Calculator!$B$14/(Calculator!$D$7*150),1)),ABS(MOD(A158*Calculator!$B$14/(Calculator!$D$7*150),1)-0.5)),MIN(MIN(MOD(A158*Calculator!$C$14/(Calculator!$D$7*150),1),1-MOD(A158*Calculator!$C$14/(Calculator!$D$7*150),1)),ABS(MOD(A158*Calculator!$C$14/(Calculator!$D$7*150),1)-0.5)),IF(INT(2*A158*Calculator!$C$14/(Calculator!$D$7*150))&gt;INT(2*A158*Calculator!$B$14/(Calculator!$D$7*150)),0,1))),1)</f>
        <v>1</v>
      </c>
      <c r="E158" s="252" t="n">
        <f aca="false">IF(Calculator!$E$15="YES",IF(A158&lt;Calculator!$G$15,0,MIN(MIN(MIN(MOD(A158*Calculator!$B$15/(Calculator!$D$7*150),1),1-MOD(A158*Calculator!$B$15/(Calculator!$D$7*150),1)),ABS(MOD(A158*Calculator!$B$15/(Calculator!$D$7*150),1)-0.5)),MIN(MIN(MOD(A158*Calculator!$C$15/(Calculator!$D$7*150),1),1-MOD(A158*Calculator!$C$15/(Calculator!$D$7*150),1)),ABS(MOD(A158*Calculator!$C$15/(Calculator!$D$7*150),1)-0.5)),IF(INT(2*A158*Calculator!$C$15/(Calculator!$D$7*150))&gt;INT(2*A158*Calculator!$B$15/(Calculator!$D$7*150)),0,1))),1)</f>
        <v>0</v>
      </c>
      <c r="F158" s="252" t="n">
        <f aca="false">IF(Calculator!$E$16="YES",IF(A158&lt;Calculator!$G$16,0,MIN(MIN(MIN(MOD(A158*Calculator!$B$16/(Calculator!$D$7*150),1),1-MOD(A158*Calculator!$B$16/(Calculator!$D$7*150),1)),ABS(MOD(A158*Calculator!$B$16/(Calculator!$D$7*150),1)-0.5)),MIN(MIN(MOD(A158*Calculator!$C$16/(Calculator!$D$7*150),1),1-MOD(A158*Calculator!$C$16/(Calculator!$D$7*150),1)),ABS(MOD(A158*Calculator!$C$16/(Calculator!$D$7*150),1)-0.5)),IF(INT(2*A158*Calculator!$C$16/(Calculator!$D$7*150))&gt;INT(2*A158*Calculator!$B$16/(Calculator!$D$7*150)),0,1))),1)</f>
        <v>1</v>
      </c>
      <c r="G158" s="252" t="n">
        <f aca="false">IF(Calculator!$E$17="YES",IF(A158&lt;Calculator!$G$17,0,MIN(MIN(MIN(MOD(A158*Calculator!$B$17/(Calculator!$D$7*150),1),1-MOD(A158*Calculator!$B$17/(Calculator!$D$7*150),1)),ABS(MOD(A158*Calculator!$B$17/(Calculator!$D$7*150),1)-0.5)),MIN(MIN(MOD(A158*Calculator!$C$17/(Calculator!$D$7*150),1),1-MOD(A158*Calculator!$C$17/(Calculator!$D$7*150),1)),ABS(MOD(A158*Calculator!$C$17/(Calculator!$D$7*150),1)-0.5)),IF(INT(2*A158*Calculator!$C$17/(Calculator!$D$7*150))&gt;INT(2*A158*Calculator!$B$17/(Calculator!$D$7*150)),0,1))),1)</f>
        <v>0</v>
      </c>
      <c r="H158" s="252" t="n">
        <f aca="false">IF(Calculator!$E$18="YES",IF(A158&lt;Calculator!$G$18,0,MIN(MIN(MIN(MOD(A158*Calculator!$B$18/(Calculator!$D$7*150),1),1-MOD(A158*Calculator!$B$18/(Calculator!$D$7*150),1)),ABS(MOD(A158*Calculator!$B$18/(Calculator!$D$7*150),1)-0.5)),MIN(MIN(MOD(A158*Calculator!$C$18/(Calculator!$D$7*150),1),1-MOD(A158*Calculator!$C$18/(Calculator!$D$7*150),1)),ABS(MOD(A158*Calculator!$C$18/(Calculator!$D$7*150),1)-0.5)),IF(INT(2*A158*Calculator!$C$18/(Calculator!$D$7*150))&gt;INT(2*A158*Calculator!$B$18/(Calculator!$D$7*150)),0,1))),1)</f>
        <v>1</v>
      </c>
      <c r="I158" s="252" t="n">
        <f aca="false">IF(Calculator!$E$19="YES",IF(A158&lt;Calculator!$G$19,0,MIN(MIN(MIN(MOD(A158*Calculator!$B$19/(Calculator!$D$7*150),1),1-MOD(A158*Calculator!$B$19/(Calculator!$D$7*150),1)),ABS(MOD(A158*Calculator!$B$19/(Calculator!$D$7*150),1)-0.5)),MIN(MIN(MOD(A158*Calculator!$C$19/(Calculator!$D$7*150),1),1-MOD(A158*Calculator!$C$19/(Calculator!$D$7*150),1)),ABS(MOD(A158*Calculator!$C$19/(Calculator!$D$7*150),1)-0.5)),IF(INT(2*A158*Calculator!$C$19/(Calculator!$D$7*150))&gt;INT(2*A158*Calculator!$B$19/(Calculator!$D$7*150)),0,1))),1)</f>
        <v>1</v>
      </c>
      <c r="J158" s="252" t="n">
        <f aca="false">IF(Calculator!$E$20="YES",IF(A158&lt;Calculator!$G$20,0,MIN(MIN(MIN(MOD(A158*Calculator!$B$20/(Calculator!$D$7*150),1),1-MOD(A158*Calculator!$B$20/(Calculator!$D$7*150),1)),ABS(MOD(A158*Calculator!$B$20/(Calculator!$D$7*150),1)-0.5)),MIN(MIN(MOD(A158*Calculator!$C$20/(Calculator!$D$7*150),1),1-MOD(A158*Calculator!$C$20/(Calculator!$D$7*150),1)),ABS(MOD(A158*Calculator!$C$20/(Calculator!$D$7*150),1)-0.5)),IF(INT(2*A158*Calculator!$C$20/(Calculator!$D$7*150))&gt;INT(2*A158*Calculator!$B$20/(Calculator!$D$7*150)),0,1))),1)</f>
        <v>1</v>
      </c>
      <c r="K158" s="252" t="n">
        <f aca="false">IF(Calculator!$E$21="YES",IF(A158&lt;Calculator!$G$21,0,MIN(MIN(MIN(MOD(A158*Calculator!$B$21/(Calculator!$D$7*150),1),1-MOD(A158*Calculator!$B$21/(Calculator!$D$7*150),1)),ABS(MOD(A158*Calculator!$B$21/(Calculator!$D$7*150),1)-0.5)),MIN(MIN(MOD(A158*Calculator!$C$21/(Calculator!$D$7*150),1),1-MOD(A158*Calculator!$C$21/(Calculator!$D$7*150),1)),ABS(MOD(A158*Calculator!$C$21/(Calculator!$D$7*150),1)-0.5)),IF(INT(2*A158*Calculator!$C$21/(Calculator!$D$7*150))&gt;INT(2*A158*Calculator!$B$21/(Calculator!$D$7*150)),0,1))),1)</f>
        <v>1</v>
      </c>
      <c r="L158" s="252" t="n">
        <f aca="false">IF(Calculator!$E$22="YES",IF(A158&lt;Calculator!$G$22,0,MIN(MIN(MIN(MOD(A158*Calculator!$B$22/(Calculator!$D$7*150),1),1-MOD(A158*Calculator!$B$22/(Calculator!$D$7*150),1)),ABS(MOD(A158*Calculator!$B$22/(Calculator!$D$7*150),1)-0.5)),MIN(MIN(MOD(A158*Calculator!$C$22/(Calculator!$D$7*150),1),1-MOD(A158*Calculator!$C$22/(Calculator!$D$7*150),1)),ABS(MOD(A158*Calculator!$C$22/(Calculator!$D$7*150),1)-0.5)),IF(INT(2*A158*Calculator!$C$22/(Calculator!$D$7*150))&gt;INT(2*A158*Calculator!$B$22/(Calculator!$D$7*150)),0,1))),1)</f>
        <v>1</v>
      </c>
      <c r="M158" s="252" t="n">
        <f aca="false">MIN(B158:L158)</f>
        <v>0</v>
      </c>
      <c r="N158" s="252" t="n">
        <f aca="false">SUMPRODUCT(($M$7:$M$557&gt;M158)*1)+SUMPRODUCT(($M$7:$M$557=M158)*(ROW($M$7:$M$557)&lt;ROW(M158)))+1</f>
        <v>444</v>
      </c>
      <c r="O158" s="252" t="str">
        <f aca="false">IF(M158&gt;=0.13,"★★★ EXCELLENT",IF(M158&gt;=0.12,"★★  GOOD",IF(M158&gt;=0.07,"★  FAIR",IF(M158&gt;=0.025,"⚠  MARGINAL","✗  AVOID"))))</f>
        <v>✗  AVOID</v>
      </c>
    </row>
    <row r="159" customFormat="false" ht="15" hidden="false" customHeight="true" outlineLevel="0" collapsed="false">
      <c r="A159" s="249" t="n">
        <v>20.2</v>
      </c>
      <c r="B159" s="250" t="n">
        <f aca="false">IF(Calculator!$E$12="YES",IF(A159&lt;Calculator!$G$12,0,MIN(MIN(MIN(MOD(A159*Calculator!$B$12/(Calculator!$D$7*150),1),1-MOD(A159*Calculator!$B$12/(Calculator!$D$7*150),1)),ABS(MOD(A159*Calculator!$B$12/(Calculator!$D$7*150),1)-0.5)),MIN(MIN(MOD(A159*Calculator!$C$12/(Calculator!$D$7*150),1),1-MOD(A159*Calculator!$C$12/(Calculator!$D$7*150),1)),ABS(MOD(A159*Calculator!$C$12/(Calculator!$D$7*150),1)-0.5)),IF(INT(2*A159*Calculator!$C$12/(Calculator!$D$7*150))&gt;INT(2*A159*Calculator!$B$12/(Calculator!$D$7*150)),0,1))),1)</f>
        <v>1</v>
      </c>
      <c r="C159" s="250" t="n">
        <f aca="false">IF(Calculator!$E$13="YES",IF(A159&lt;Calculator!$G$13,0,MIN(MIN(MIN(MOD(A159*Calculator!$B$13/(Calculator!$D$7*150),1),1-MOD(A159*Calculator!$B$13/(Calculator!$D$7*150),1)),ABS(MOD(A159*Calculator!$B$13/(Calculator!$D$7*150),1)-0.5)),MIN(MIN(MOD(A159*Calculator!$C$13/(Calculator!$D$7*150),1),1-MOD(A159*Calculator!$C$13/(Calculator!$D$7*150),1)),ABS(MOD(A159*Calculator!$C$13/(Calculator!$D$7*150),1)-0.5)),IF(INT(2*A159*Calculator!$C$13/(Calculator!$D$7*150))&gt;INT(2*A159*Calculator!$B$13/(Calculator!$D$7*150)),0,1))),1)</f>
        <v>1</v>
      </c>
      <c r="D159" s="250" t="n">
        <f aca="false">IF(Calculator!$E$14="YES",IF(A159&lt;Calculator!$G$14,0,MIN(MIN(MIN(MOD(A159*Calculator!$B$14/(Calculator!$D$7*150),1),1-MOD(A159*Calculator!$B$14/(Calculator!$D$7*150),1)),ABS(MOD(A159*Calculator!$B$14/(Calculator!$D$7*150),1)-0.5)),MIN(MIN(MOD(A159*Calculator!$C$14/(Calculator!$D$7*150),1),1-MOD(A159*Calculator!$C$14/(Calculator!$D$7*150),1)),ABS(MOD(A159*Calculator!$C$14/(Calculator!$D$7*150),1)-0.5)),IF(INT(2*A159*Calculator!$C$14/(Calculator!$D$7*150))&gt;INT(2*A159*Calculator!$B$14/(Calculator!$D$7*150)),0,1))),1)</f>
        <v>1</v>
      </c>
      <c r="E159" s="250" t="n">
        <f aca="false">IF(Calculator!$E$15="YES",IF(A159&lt;Calculator!$G$15,0,MIN(MIN(MIN(MOD(A159*Calculator!$B$15/(Calculator!$D$7*150),1),1-MOD(A159*Calculator!$B$15/(Calculator!$D$7*150),1)),ABS(MOD(A159*Calculator!$B$15/(Calculator!$D$7*150),1)-0.5)),MIN(MIN(MOD(A159*Calculator!$C$15/(Calculator!$D$7*150),1),1-MOD(A159*Calculator!$C$15/(Calculator!$D$7*150),1)),ABS(MOD(A159*Calculator!$C$15/(Calculator!$D$7*150),1)-0.5)),IF(INT(2*A159*Calculator!$C$15/(Calculator!$D$7*150))&gt;INT(2*A159*Calculator!$B$15/(Calculator!$D$7*150)),0,1))),1)</f>
        <v>0</v>
      </c>
      <c r="F159" s="250" t="n">
        <f aca="false">IF(Calculator!$E$16="YES",IF(A159&lt;Calculator!$G$16,0,MIN(MIN(MIN(MOD(A159*Calculator!$B$16/(Calculator!$D$7*150),1),1-MOD(A159*Calculator!$B$16/(Calculator!$D$7*150),1)),ABS(MOD(A159*Calculator!$B$16/(Calculator!$D$7*150),1)-0.5)),MIN(MIN(MOD(A159*Calculator!$C$16/(Calculator!$D$7*150),1),1-MOD(A159*Calculator!$C$16/(Calculator!$D$7*150),1)),ABS(MOD(A159*Calculator!$C$16/(Calculator!$D$7*150),1)-0.5)),IF(INT(2*A159*Calculator!$C$16/(Calculator!$D$7*150))&gt;INT(2*A159*Calculator!$B$16/(Calculator!$D$7*150)),0,1))),1)</f>
        <v>1</v>
      </c>
      <c r="G159" s="250" t="n">
        <f aca="false">IF(Calculator!$E$17="YES",IF(A159&lt;Calculator!$G$17,0,MIN(MIN(MIN(MOD(A159*Calculator!$B$17/(Calculator!$D$7*150),1),1-MOD(A159*Calculator!$B$17/(Calculator!$D$7*150),1)),ABS(MOD(A159*Calculator!$B$17/(Calculator!$D$7*150),1)-0.5)),MIN(MIN(MOD(A159*Calculator!$C$17/(Calculator!$D$7*150),1),1-MOD(A159*Calculator!$C$17/(Calculator!$D$7*150),1)),ABS(MOD(A159*Calculator!$C$17/(Calculator!$D$7*150),1)-0.5)),IF(INT(2*A159*Calculator!$C$17/(Calculator!$D$7*150))&gt;INT(2*A159*Calculator!$B$17/(Calculator!$D$7*150)),0,1))),1)</f>
        <v>0</v>
      </c>
      <c r="H159" s="250" t="n">
        <f aca="false">IF(Calculator!$E$18="YES",IF(A159&lt;Calculator!$G$18,0,MIN(MIN(MIN(MOD(A159*Calculator!$B$18/(Calculator!$D$7*150),1),1-MOD(A159*Calculator!$B$18/(Calculator!$D$7*150),1)),ABS(MOD(A159*Calculator!$B$18/(Calculator!$D$7*150),1)-0.5)),MIN(MIN(MOD(A159*Calculator!$C$18/(Calculator!$D$7*150),1),1-MOD(A159*Calculator!$C$18/(Calculator!$D$7*150),1)),ABS(MOD(A159*Calculator!$C$18/(Calculator!$D$7*150),1)-0.5)),IF(INT(2*A159*Calculator!$C$18/(Calculator!$D$7*150))&gt;INT(2*A159*Calculator!$B$18/(Calculator!$D$7*150)),0,1))),1)</f>
        <v>1</v>
      </c>
      <c r="I159" s="250" t="n">
        <f aca="false">IF(Calculator!$E$19="YES",IF(A159&lt;Calculator!$G$19,0,MIN(MIN(MIN(MOD(A159*Calculator!$B$19/(Calculator!$D$7*150),1),1-MOD(A159*Calculator!$B$19/(Calculator!$D$7*150),1)),ABS(MOD(A159*Calculator!$B$19/(Calculator!$D$7*150),1)-0.5)),MIN(MIN(MOD(A159*Calculator!$C$19/(Calculator!$D$7*150),1),1-MOD(A159*Calculator!$C$19/(Calculator!$D$7*150),1)),ABS(MOD(A159*Calculator!$C$19/(Calculator!$D$7*150),1)-0.5)),IF(INT(2*A159*Calculator!$C$19/(Calculator!$D$7*150))&gt;INT(2*A159*Calculator!$B$19/(Calculator!$D$7*150)),0,1))),1)</f>
        <v>1</v>
      </c>
      <c r="J159" s="250" t="n">
        <f aca="false">IF(Calculator!$E$20="YES",IF(A159&lt;Calculator!$G$20,0,MIN(MIN(MIN(MOD(A159*Calculator!$B$20/(Calculator!$D$7*150),1),1-MOD(A159*Calculator!$B$20/(Calculator!$D$7*150),1)),ABS(MOD(A159*Calculator!$B$20/(Calculator!$D$7*150),1)-0.5)),MIN(MIN(MOD(A159*Calculator!$C$20/(Calculator!$D$7*150),1),1-MOD(A159*Calculator!$C$20/(Calculator!$D$7*150),1)),ABS(MOD(A159*Calculator!$C$20/(Calculator!$D$7*150),1)-0.5)),IF(INT(2*A159*Calculator!$C$20/(Calculator!$D$7*150))&gt;INT(2*A159*Calculator!$B$20/(Calculator!$D$7*150)),0,1))),1)</f>
        <v>1</v>
      </c>
      <c r="K159" s="250" t="n">
        <f aca="false">IF(Calculator!$E$21="YES",IF(A159&lt;Calculator!$G$21,0,MIN(MIN(MIN(MOD(A159*Calculator!$B$21/(Calculator!$D$7*150),1),1-MOD(A159*Calculator!$B$21/(Calculator!$D$7*150),1)),ABS(MOD(A159*Calculator!$B$21/(Calculator!$D$7*150),1)-0.5)),MIN(MIN(MOD(A159*Calculator!$C$21/(Calculator!$D$7*150),1),1-MOD(A159*Calculator!$C$21/(Calculator!$D$7*150),1)),ABS(MOD(A159*Calculator!$C$21/(Calculator!$D$7*150),1)-0.5)),IF(INT(2*A159*Calculator!$C$21/(Calculator!$D$7*150))&gt;INT(2*A159*Calculator!$B$21/(Calculator!$D$7*150)),0,1))),1)</f>
        <v>1</v>
      </c>
      <c r="L159" s="250" t="n">
        <f aca="false">IF(Calculator!$E$22="YES",IF(A159&lt;Calculator!$G$22,0,MIN(MIN(MIN(MOD(A159*Calculator!$B$22/(Calculator!$D$7*150),1),1-MOD(A159*Calculator!$B$22/(Calculator!$D$7*150),1)),ABS(MOD(A159*Calculator!$B$22/(Calculator!$D$7*150),1)-0.5)),MIN(MIN(MOD(A159*Calculator!$C$22/(Calculator!$D$7*150),1),1-MOD(A159*Calculator!$C$22/(Calculator!$D$7*150),1)),ABS(MOD(A159*Calculator!$C$22/(Calculator!$D$7*150),1)-0.5)),IF(INT(2*A159*Calculator!$C$22/(Calculator!$D$7*150))&gt;INT(2*A159*Calculator!$B$22/(Calculator!$D$7*150)),0,1))),1)</f>
        <v>1</v>
      </c>
      <c r="M159" s="250" t="n">
        <f aca="false">MIN(B159:L159)</f>
        <v>0</v>
      </c>
      <c r="N159" s="250" t="n">
        <f aca="false">SUMPRODUCT(($M$7:$M$557&gt;M159)*1)+SUMPRODUCT(($M$7:$M$557=M159)*(ROW($M$7:$M$557)&lt;ROW(M159)))+1</f>
        <v>445</v>
      </c>
      <c r="O159" s="250" t="str">
        <f aca="false">IF(M159&gt;=0.13,"★★★ EXCELLENT",IF(M159&gt;=0.12,"★★  GOOD",IF(M159&gt;=0.07,"★  FAIR",IF(M159&gt;=0.025,"⚠  MARGINAL","✗  AVOID"))))</f>
        <v>✗  AVOID</v>
      </c>
    </row>
    <row r="160" customFormat="false" ht="15" hidden="false" customHeight="true" outlineLevel="0" collapsed="false">
      <c r="A160" s="251" t="n">
        <v>20.3</v>
      </c>
      <c r="B160" s="252" t="n">
        <f aca="false">IF(Calculator!$E$12="YES",IF(A160&lt;Calculator!$G$12,0,MIN(MIN(MIN(MOD(A160*Calculator!$B$12/(Calculator!$D$7*150),1),1-MOD(A160*Calculator!$B$12/(Calculator!$D$7*150),1)),ABS(MOD(A160*Calculator!$B$12/(Calculator!$D$7*150),1)-0.5)),MIN(MIN(MOD(A160*Calculator!$C$12/(Calculator!$D$7*150),1),1-MOD(A160*Calculator!$C$12/(Calculator!$D$7*150),1)),ABS(MOD(A160*Calculator!$C$12/(Calculator!$D$7*150),1)-0.5)),IF(INT(2*A160*Calculator!$C$12/(Calculator!$D$7*150))&gt;INT(2*A160*Calculator!$B$12/(Calculator!$D$7*150)),0,1))),1)</f>
        <v>1</v>
      </c>
      <c r="C160" s="252" t="n">
        <f aca="false">IF(Calculator!$E$13="YES",IF(A160&lt;Calculator!$G$13,0,MIN(MIN(MIN(MOD(A160*Calculator!$B$13/(Calculator!$D$7*150),1),1-MOD(A160*Calculator!$B$13/(Calculator!$D$7*150),1)),ABS(MOD(A160*Calculator!$B$13/(Calculator!$D$7*150),1)-0.5)),MIN(MIN(MOD(A160*Calculator!$C$13/(Calculator!$D$7*150),1),1-MOD(A160*Calculator!$C$13/(Calculator!$D$7*150),1)),ABS(MOD(A160*Calculator!$C$13/(Calculator!$D$7*150),1)-0.5)),IF(INT(2*A160*Calculator!$C$13/(Calculator!$D$7*150))&gt;INT(2*A160*Calculator!$B$13/(Calculator!$D$7*150)),0,1))),1)</f>
        <v>1</v>
      </c>
      <c r="D160" s="252" t="n">
        <f aca="false">IF(Calculator!$E$14="YES",IF(A160&lt;Calculator!$G$14,0,MIN(MIN(MIN(MOD(A160*Calculator!$B$14/(Calculator!$D$7*150),1),1-MOD(A160*Calculator!$B$14/(Calculator!$D$7*150),1)),ABS(MOD(A160*Calculator!$B$14/(Calculator!$D$7*150),1)-0.5)),MIN(MIN(MOD(A160*Calculator!$C$14/(Calculator!$D$7*150),1),1-MOD(A160*Calculator!$C$14/(Calculator!$D$7*150),1)),ABS(MOD(A160*Calculator!$C$14/(Calculator!$D$7*150),1)-0.5)),IF(INT(2*A160*Calculator!$C$14/(Calculator!$D$7*150))&gt;INT(2*A160*Calculator!$B$14/(Calculator!$D$7*150)),0,1))),1)</f>
        <v>1</v>
      </c>
      <c r="E160" s="252" t="n">
        <f aca="false">IF(Calculator!$E$15="YES",IF(A160&lt;Calculator!$G$15,0,MIN(MIN(MIN(MOD(A160*Calculator!$B$15/(Calculator!$D$7*150),1),1-MOD(A160*Calculator!$B$15/(Calculator!$D$7*150),1)),ABS(MOD(A160*Calculator!$B$15/(Calculator!$D$7*150),1)-0.5)),MIN(MIN(MOD(A160*Calculator!$C$15/(Calculator!$D$7*150),1),1-MOD(A160*Calculator!$C$15/(Calculator!$D$7*150),1)),ABS(MOD(A160*Calculator!$C$15/(Calculator!$D$7*150),1)-0.5)),IF(INT(2*A160*Calculator!$C$15/(Calculator!$D$7*150))&gt;INT(2*A160*Calculator!$B$15/(Calculator!$D$7*150)),0,1))),1)</f>
        <v>0</v>
      </c>
      <c r="F160" s="252" t="n">
        <f aca="false">IF(Calculator!$E$16="YES",IF(A160&lt;Calculator!$G$16,0,MIN(MIN(MIN(MOD(A160*Calculator!$B$16/(Calculator!$D$7*150),1),1-MOD(A160*Calculator!$B$16/(Calculator!$D$7*150),1)),ABS(MOD(A160*Calculator!$B$16/(Calculator!$D$7*150),1)-0.5)),MIN(MIN(MOD(A160*Calculator!$C$16/(Calculator!$D$7*150),1),1-MOD(A160*Calculator!$C$16/(Calculator!$D$7*150),1)),ABS(MOD(A160*Calculator!$C$16/(Calculator!$D$7*150),1)-0.5)),IF(INT(2*A160*Calculator!$C$16/(Calculator!$D$7*150))&gt;INT(2*A160*Calculator!$B$16/(Calculator!$D$7*150)),0,1))),1)</f>
        <v>1</v>
      </c>
      <c r="G160" s="252" t="n">
        <f aca="false">IF(Calculator!$E$17="YES",IF(A160&lt;Calculator!$G$17,0,MIN(MIN(MIN(MOD(A160*Calculator!$B$17/(Calculator!$D$7*150),1),1-MOD(A160*Calculator!$B$17/(Calculator!$D$7*150),1)),ABS(MOD(A160*Calculator!$B$17/(Calculator!$D$7*150),1)-0.5)),MIN(MIN(MOD(A160*Calculator!$C$17/(Calculator!$D$7*150),1),1-MOD(A160*Calculator!$C$17/(Calculator!$D$7*150),1)),ABS(MOD(A160*Calculator!$C$17/(Calculator!$D$7*150),1)-0.5)),IF(INT(2*A160*Calculator!$C$17/(Calculator!$D$7*150))&gt;INT(2*A160*Calculator!$B$17/(Calculator!$D$7*150)),0,1))),1)</f>
        <v>0</v>
      </c>
      <c r="H160" s="252" t="n">
        <f aca="false">IF(Calculator!$E$18="YES",IF(A160&lt;Calculator!$G$18,0,MIN(MIN(MIN(MOD(A160*Calculator!$B$18/(Calculator!$D$7*150),1),1-MOD(A160*Calculator!$B$18/(Calculator!$D$7*150),1)),ABS(MOD(A160*Calculator!$B$18/(Calculator!$D$7*150),1)-0.5)),MIN(MIN(MOD(A160*Calculator!$C$18/(Calculator!$D$7*150),1),1-MOD(A160*Calculator!$C$18/(Calculator!$D$7*150),1)),ABS(MOD(A160*Calculator!$C$18/(Calculator!$D$7*150),1)-0.5)),IF(INT(2*A160*Calculator!$C$18/(Calculator!$D$7*150))&gt;INT(2*A160*Calculator!$B$18/(Calculator!$D$7*150)),0,1))),1)</f>
        <v>1</v>
      </c>
      <c r="I160" s="252" t="n">
        <f aca="false">IF(Calculator!$E$19="YES",IF(A160&lt;Calculator!$G$19,0,MIN(MIN(MIN(MOD(A160*Calculator!$B$19/(Calculator!$D$7*150),1),1-MOD(A160*Calculator!$B$19/(Calculator!$D$7*150),1)),ABS(MOD(A160*Calculator!$B$19/(Calculator!$D$7*150),1)-0.5)),MIN(MIN(MOD(A160*Calculator!$C$19/(Calculator!$D$7*150),1),1-MOD(A160*Calculator!$C$19/(Calculator!$D$7*150),1)),ABS(MOD(A160*Calculator!$C$19/(Calculator!$D$7*150),1)-0.5)),IF(INT(2*A160*Calculator!$C$19/(Calculator!$D$7*150))&gt;INT(2*A160*Calculator!$B$19/(Calculator!$D$7*150)),0,1))),1)</f>
        <v>1</v>
      </c>
      <c r="J160" s="252" t="n">
        <f aca="false">IF(Calculator!$E$20="YES",IF(A160&lt;Calculator!$G$20,0,MIN(MIN(MIN(MOD(A160*Calculator!$B$20/(Calculator!$D$7*150),1),1-MOD(A160*Calculator!$B$20/(Calculator!$D$7*150),1)),ABS(MOD(A160*Calculator!$B$20/(Calculator!$D$7*150),1)-0.5)),MIN(MIN(MOD(A160*Calculator!$C$20/(Calculator!$D$7*150),1),1-MOD(A160*Calculator!$C$20/(Calculator!$D$7*150),1)),ABS(MOD(A160*Calculator!$C$20/(Calculator!$D$7*150),1)-0.5)),IF(INT(2*A160*Calculator!$C$20/(Calculator!$D$7*150))&gt;INT(2*A160*Calculator!$B$20/(Calculator!$D$7*150)),0,1))),1)</f>
        <v>1</v>
      </c>
      <c r="K160" s="252" t="n">
        <f aca="false">IF(Calculator!$E$21="YES",IF(A160&lt;Calculator!$G$21,0,MIN(MIN(MIN(MOD(A160*Calculator!$B$21/(Calculator!$D$7*150),1),1-MOD(A160*Calculator!$B$21/(Calculator!$D$7*150),1)),ABS(MOD(A160*Calculator!$B$21/(Calculator!$D$7*150),1)-0.5)),MIN(MIN(MOD(A160*Calculator!$C$21/(Calculator!$D$7*150),1),1-MOD(A160*Calculator!$C$21/(Calculator!$D$7*150),1)),ABS(MOD(A160*Calculator!$C$21/(Calculator!$D$7*150),1)-0.5)),IF(INT(2*A160*Calculator!$C$21/(Calculator!$D$7*150))&gt;INT(2*A160*Calculator!$B$21/(Calculator!$D$7*150)),0,1))),1)</f>
        <v>1</v>
      </c>
      <c r="L160" s="252" t="n">
        <f aca="false">IF(Calculator!$E$22="YES",IF(A160&lt;Calculator!$G$22,0,MIN(MIN(MIN(MOD(A160*Calculator!$B$22/(Calculator!$D$7*150),1),1-MOD(A160*Calculator!$B$22/(Calculator!$D$7*150),1)),ABS(MOD(A160*Calculator!$B$22/(Calculator!$D$7*150),1)-0.5)),MIN(MIN(MOD(A160*Calculator!$C$22/(Calculator!$D$7*150),1),1-MOD(A160*Calculator!$C$22/(Calculator!$D$7*150),1)),ABS(MOD(A160*Calculator!$C$22/(Calculator!$D$7*150),1)-0.5)),IF(INT(2*A160*Calculator!$C$22/(Calculator!$D$7*150))&gt;INT(2*A160*Calculator!$B$22/(Calculator!$D$7*150)),0,1))),1)</f>
        <v>1</v>
      </c>
      <c r="M160" s="252" t="n">
        <f aca="false">MIN(B160:L160)</f>
        <v>0</v>
      </c>
      <c r="N160" s="252" t="n">
        <f aca="false">SUMPRODUCT(($M$7:$M$557&gt;M160)*1)+SUMPRODUCT(($M$7:$M$557=M160)*(ROW($M$7:$M$557)&lt;ROW(M160)))+1</f>
        <v>446</v>
      </c>
      <c r="O160" s="252" t="str">
        <f aca="false">IF(M160&gt;=0.13,"★★★ EXCELLENT",IF(M160&gt;=0.12,"★★  GOOD",IF(M160&gt;=0.07,"★  FAIR",IF(M160&gt;=0.025,"⚠  MARGINAL","✗  AVOID"))))</f>
        <v>✗  AVOID</v>
      </c>
    </row>
    <row r="161" customFormat="false" ht="15" hidden="false" customHeight="true" outlineLevel="0" collapsed="false">
      <c r="A161" s="249" t="n">
        <v>20.4</v>
      </c>
      <c r="B161" s="250" t="n">
        <f aca="false">IF(Calculator!$E$12="YES",IF(A161&lt;Calculator!$G$12,0,MIN(MIN(MIN(MOD(A161*Calculator!$B$12/(Calculator!$D$7*150),1),1-MOD(A161*Calculator!$B$12/(Calculator!$D$7*150),1)),ABS(MOD(A161*Calculator!$B$12/(Calculator!$D$7*150),1)-0.5)),MIN(MIN(MOD(A161*Calculator!$C$12/(Calculator!$D$7*150),1),1-MOD(A161*Calculator!$C$12/(Calculator!$D$7*150),1)),ABS(MOD(A161*Calculator!$C$12/(Calculator!$D$7*150),1)-0.5)),IF(INT(2*A161*Calculator!$C$12/(Calculator!$D$7*150))&gt;INT(2*A161*Calculator!$B$12/(Calculator!$D$7*150)),0,1))),1)</f>
        <v>1</v>
      </c>
      <c r="C161" s="250" t="n">
        <f aca="false">IF(Calculator!$E$13="YES",IF(A161&lt;Calculator!$G$13,0,MIN(MIN(MIN(MOD(A161*Calculator!$B$13/(Calculator!$D$7*150),1),1-MOD(A161*Calculator!$B$13/(Calculator!$D$7*150),1)),ABS(MOD(A161*Calculator!$B$13/(Calculator!$D$7*150),1)-0.5)),MIN(MIN(MOD(A161*Calculator!$C$13/(Calculator!$D$7*150),1),1-MOD(A161*Calculator!$C$13/(Calculator!$D$7*150),1)),ABS(MOD(A161*Calculator!$C$13/(Calculator!$D$7*150),1)-0.5)),IF(INT(2*A161*Calculator!$C$13/(Calculator!$D$7*150))&gt;INT(2*A161*Calculator!$B$13/(Calculator!$D$7*150)),0,1))),1)</f>
        <v>1</v>
      </c>
      <c r="D161" s="250" t="n">
        <f aca="false">IF(Calculator!$E$14="YES",IF(A161&lt;Calculator!$G$14,0,MIN(MIN(MIN(MOD(A161*Calculator!$B$14/(Calculator!$D$7*150),1),1-MOD(A161*Calculator!$B$14/(Calculator!$D$7*150),1)),ABS(MOD(A161*Calculator!$B$14/(Calculator!$D$7*150),1)-0.5)),MIN(MIN(MOD(A161*Calculator!$C$14/(Calculator!$D$7*150),1),1-MOD(A161*Calculator!$C$14/(Calculator!$D$7*150),1)),ABS(MOD(A161*Calculator!$C$14/(Calculator!$D$7*150),1)-0.5)),IF(INT(2*A161*Calculator!$C$14/(Calculator!$D$7*150))&gt;INT(2*A161*Calculator!$B$14/(Calculator!$D$7*150)),0,1))),1)</f>
        <v>1</v>
      </c>
      <c r="E161" s="250" t="n">
        <f aca="false">IF(Calculator!$E$15="YES",IF(A161&lt;Calculator!$G$15,0,MIN(MIN(MIN(MOD(A161*Calculator!$B$15/(Calculator!$D$7*150),1),1-MOD(A161*Calculator!$B$15/(Calculator!$D$7*150),1)),ABS(MOD(A161*Calculator!$B$15/(Calculator!$D$7*150),1)-0.5)),MIN(MIN(MOD(A161*Calculator!$C$15/(Calculator!$D$7*150),1),1-MOD(A161*Calculator!$C$15/(Calculator!$D$7*150),1)),ABS(MOD(A161*Calculator!$C$15/(Calculator!$D$7*150),1)-0.5)),IF(INT(2*A161*Calculator!$C$15/(Calculator!$D$7*150))&gt;INT(2*A161*Calculator!$B$15/(Calculator!$D$7*150)),0,1))),1)</f>
        <v>0.00210526315789461</v>
      </c>
      <c r="F161" s="250" t="n">
        <f aca="false">IF(Calculator!$E$16="YES",IF(A161&lt;Calculator!$G$16,0,MIN(MIN(MIN(MOD(A161*Calculator!$B$16/(Calculator!$D$7*150),1),1-MOD(A161*Calculator!$B$16/(Calculator!$D$7*150),1)),ABS(MOD(A161*Calculator!$B$16/(Calculator!$D$7*150),1)-0.5)),MIN(MIN(MOD(A161*Calculator!$C$16/(Calculator!$D$7*150),1),1-MOD(A161*Calculator!$C$16/(Calculator!$D$7*150),1)),ABS(MOD(A161*Calculator!$C$16/(Calculator!$D$7*150),1)-0.5)),IF(INT(2*A161*Calculator!$C$16/(Calculator!$D$7*150))&gt;INT(2*A161*Calculator!$B$16/(Calculator!$D$7*150)),0,1))),1)</f>
        <v>1</v>
      </c>
      <c r="G161" s="250" t="n">
        <f aca="false">IF(Calculator!$E$17="YES",IF(A161&lt;Calculator!$G$17,0,MIN(MIN(MIN(MOD(A161*Calculator!$B$17/(Calculator!$D$7*150),1),1-MOD(A161*Calculator!$B$17/(Calculator!$D$7*150),1)),ABS(MOD(A161*Calculator!$B$17/(Calculator!$D$7*150),1)-0.5)),MIN(MIN(MOD(A161*Calculator!$C$17/(Calculator!$D$7*150),1),1-MOD(A161*Calculator!$C$17/(Calculator!$D$7*150),1)),ABS(MOD(A161*Calculator!$C$17/(Calculator!$D$7*150),1)-0.5)),IF(INT(2*A161*Calculator!$C$17/(Calculator!$D$7*150))&gt;INT(2*A161*Calculator!$B$17/(Calculator!$D$7*150)),0,1))),1)</f>
        <v>0.00421052631578922</v>
      </c>
      <c r="H161" s="250" t="n">
        <f aca="false">IF(Calculator!$E$18="YES",IF(A161&lt;Calculator!$G$18,0,MIN(MIN(MIN(MOD(A161*Calculator!$B$18/(Calculator!$D$7*150),1),1-MOD(A161*Calculator!$B$18/(Calculator!$D$7*150),1)),ABS(MOD(A161*Calculator!$B$18/(Calculator!$D$7*150),1)-0.5)),MIN(MIN(MOD(A161*Calculator!$C$18/(Calculator!$D$7*150),1),1-MOD(A161*Calculator!$C$18/(Calculator!$D$7*150),1)),ABS(MOD(A161*Calculator!$C$18/(Calculator!$D$7*150),1)-0.5)),IF(INT(2*A161*Calculator!$C$18/(Calculator!$D$7*150))&gt;INT(2*A161*Calculator!$B$18/(Calculator!$D$7*150)),0,1))),1)</f>
        <v>1</v>
      </c>
      <c r="I161" s="250" t="n">
        <f aca="false">IF(Calculator!$E$19="YES",IF(A161&lt;Calculator!$G$19,0,MIN(MIN(MIN(MOD(A161*Calculator!$B$19/(Calculator!$D$7*150),1),1-MOD(A161*Calculator!$B$19/(Calculator!$D$7*150),1)),ABS(MOD(A161*Calculator!$B$19/(Calculator!$D$7*150),1)-0.5)),MIN(MIN(MOD(A161*Calculator!$C$19/(Calculator!$D$7*150),1),1-MOD(A161*Calculator!$C$19/(Calculator!$D$7*150),1)),ABS(MOD(A161*Calculator!$C$19/(Calculator!$D$7*150),1)-0.5)),IF(INT(2*A161*Calculator!$C$19/(Calculator!$D$7*150))&gt;INT(2*A161*Calculator!$B$19/(Calculator!$D$7*150)),0,1))),1)</f>
        <v>1</v>
      </c>
      <c r="J161" s="250" t="n">
        <f aca="false">IF(Calculator!$E$20="YES",IF(A161&lt;Calculator!$G$20,0,MIN(MIN(MIN(MOD(A161*Calculator!$B$20/(Calculator!$D$7*150),1),1-MOD(A161*Calculator!$B$20/(Calculator!$D$7*150),1)),ABS(MOD(A161*Calculator!$B$20/(Calculator!$D$7*150),1)-0.5)),MIN(MIN(MOD(A161*Calculator!$C$20/(Calculator!$D$7*150),1),1-MOD(A161*Calculator!$C$20/(Calculator!$D$7*150),1)),ABS(MOD(A161*Calculator!$C$20/(Calculator!$D$7*150),1)-0.5)),IF(INT(2*A161*Calculator!$C$20/(Calculator!$D$7*150))&gt;INT(2*A161*Calculator!$B$20/(Calculator!$D$7*150)),0,1))),1)</f>
        <v>1</v>
      </c>
      <c r="K161" s="250" t="n">
        <f aca="false">IF(Calculator!$E$21="YES",IF(A161&lt;Calculator!$G$21,0,MIN(MIN(MIN(MOD(A161*Calculator!$B$21/(Calculator!$D$7*150),1),1-MOD(A161*Calculator!$B$21/(Calculator!$D$7*150),1)),ABS(MOD(A161*Calculator!$B$21/(Calculator!$D$7*150),1)-0.5)),MIN(MIN(MOD(A161*Calculator!$C$21/(Calculator!$D$7*150),1),1-MOD(A161*Calculator!$C$21/(Calculator!$D$7*150),1)),ABS(MOD(A161*Calculator!$C$21/(Calculator!$D$7*150),1)-0.5)),IF(INT(2*A161*Calculator!$C$21/(Calculator!$D$7*150))&gt;INT(2*A161*Calculator!$B$21/(Calculator!$D$7*150)),0,1))),1)</f>
        <v>1</v>
      </c>
      <c r="L161" s="250" t="n">
        <f aca="false">IF(Calculator!$E$22="YES",IF(A161&lt;Calculator!$G$22,0,MIN(MIN(MIN(MOD(A161*Calculator!$B$22/(Calculator!$D$7*150),1),1-MOD(A161*Calculator!$B$22/(Calculator!$D$7*150),1)),ABS(MOD(A161*Calculator!$B$22/(Calculator!$D$7*150),1)-0.5)),MIN(MIN(MOD(A161*Calculator!$C$22/(Calculator!$D$7*150),1),1-MOD(A161*Calculator!$C$22/(Calculator!$D$7*150),1)),ABS(MOD(A161*Calculator!$C$22/(Calculator!$D$7*150),1)-0.5)),IF(INT(2*A161*Calculator!$C$22/(Calculator!$D$7*150))&gt;INT(2*A161*Calculator!$B$22/(Calculator!$D$7*150)),0,1))),1)</f>
        <v>1</v>
      </c>
      <c r="M161" s="250" t="n">
        <f aca="false">MIN(B161:L161)</f>
        <v>0.00210526315789461</v>
      </c>
      <c r="N161" s="250" t="n">
        <f aca="false">SUMPRODUCT(($M$7:$M$557&gt;M161)*1)+SUMPRODUCT(($M$7:$M$557=M161)*(ROW($M$7:$M$557)&lt;ROW(M161)))+1</f>
        <v>376</v>
      </c>
      <c r="O161" s="250" t="str">
        <f aca="false">IF(M161&gt;=0.13,"★★★ EXCELLENT",IF(M161&gt;=0.12,"★★  GOOD",IF(M161&gt;=0.07,"★  FAIR",IF(M161&gt;=0.025,"⚠  MARGINAL","✗  AVOID"))))</f>
        <v>✗  AVOID</v>
      </c>
    </row>
    <row r="162" customFormat="false" ht="15" hidden="false" customHeight="true" outlineLevel="0" collapsed="false">
      <c r="A162" s="251" t="n">
        <v>20.5</v>
      </c>
      <c r="B162" s="252" t="n">
        <f aca="false">IF(Calculator!$E$12="YES",IF(A162&lt;Calculator!$G$12,0,MIN(MIN(MIN(MOD(A162*Calculator!$B$12/(Calculator!$D$7*150),1),1-MOD(A162*Calculator!$B$12/(Calculator!$D$7*150),1)),ABS(MOD(A162*Calculator!$B$12/(Calculator!$D$7*150),1)-0.5)),MIN(MIN(MOD(A162*Calculator!$C$12/(Calculator!$D$7*150),1),1-MOD(A162*Calculator!$C$12/(Calculator!$D$7*150),1)),ABS(MOD(A162*Calculator!$C$12/(Calculator!$D$7*150),1)-0.5)),IF(INT(2*A162*Calculator!$C$12/(Calculator!$D$7*150))&gt;INT(2*A162*Calculator!$B$12/(Calculator!$D$7*150)),0,1))),1)</f>
        <v>1</v>
      </c>
      <c r="C162" s="252" t="n">
        <f aca="false">IF(Calculator!$E$13="YES",IF(A162&lt;Calculator!$G$13,0,MIN(MIN(MIN(MOD(A162*Calculator!$B$13/(Calculator!$D$7*150),1),1-MOD(A162*Calculator!$B$13/(Calculator!$D$7*150),1)),ABS(MOD(A162*Calculator!$B$13/(Calculator!$D$7*150),1)-0.5)),MIN(MIN(MOD(A162*Calculator!$C$13/(Calculator!$D$7*150),1),1-MOD(A162*Calculator!$C$13/(Calculator!$D$7*150),1)),ABS(MOD(A162*Calculator!$C$13/(Calculator!$D$7*150),1)-0.5)),IF(INT(2*A162*Calculator!$C$13/(Calculator!$D$7*150))&gt;INT(2*A162*Calculator!$B$13/(Calculator!$D$7*150)),0,1))),1)</f>
        <v>1</v>
      </c>
      <c r="D162" s="252" t="n">
        <f aca="false">IF(Calculator!$E$14="YES",IF(A162&lt;Calculator!$G$14,0,MIN(MIN(MIN(MOD(A162*Calculator!$B$14/(Calculator!$D$7*150),1),1-MOD(A162*Calculator!$B$14/(Calculator!$D$7*150),1)),ABS(MOD(A162*Calculator!$B$14/(Calculator!$D$7*150),1)-0.5)),MIN(MIN(MOD(A162*Calculator!$C$14/(Calculator!$D$7*150),1),1-MOD(A162*Calculator!$C$14/(Calculator!$D$7*150),1)),ABS(MOD(A162*Calculator!$C$14/(Calculator!$D$7*150),1)-0.5)),IF(INT(2*A162*Calculator!$C$14/(Calculator!$D$7*150))&gt;INT(2*A162*Calculator!$B$14/(Calculator!$D$7*150)),0,1))),1)</f>
        <v>1</v>
      </c>
      <c r="E162" s="252" t="n">
        <f aca="false">IF(Calculator!$E$15="YES",IF(A162&lt;Calculator!$G$15,0,MIN(MIN(MIN(MOD(A162*Calculator!$B$15/(Calculator!$D$7*150),1),1-MOD(A162*Calculator!$B$15/(Calculator!$D$7*150),1)),ABS(MOD(A162*Calculator!$B$15/(Calculator!$D$7*150),1)-0.5)),MIN(MIN(MOD(A162*Calculator!$C$15/(Calculator!$D$7*150),1),1-MOD(A162*Calculator!$C$15/(Calculator!$D$7*150),1)),ABS(MOD(A162*Calculator!$C$15/(Calculator!$D$7*150),1)-0.5)),IF(INT(2*A162*Calculator!$C$15/(Calculator!$D$7*150))&gt;INT(2*A162*Calculator!$B$15/(Calculator!$D$7*150)),0,1))),1)</f>
        <v>0.00701754385964915</v>
      </c>
      <c r="F162" s="252" t="n">
        <f aca="false">IF(Calculator!$E$16="YES",IF(A162&lt;Calculator!$G$16,0,MIN(MIN(MIN(MOD(A162*Calculator!$B$16/(Calculator!$D$7*150),1),1-MOD(A162*Calculator!$B$16/(Calculator!$D$7*150),1)),ABS(MOD(A162*Calculator!$B$16/(Calculator!$D$7*150),1)-0.5)),MIN(MIN(MOD(A162*Calculator!$C$16/(Calculator!$D$7*150),1),1-MOD(A162*Calculator!$C$16/(Calculator!$D$7*150),1)),ABS(MOD(A162*Calculator!$C$16/(Calculator!$D$7*150),1)-0.5)),IF(INT(2*A162*Calculator!$C$16/(Calculator!$D$7*150))&gt;INT(2*A162*Calculator!$B$16/(Calculator!$D$7*150)),0,1))),1)</f>
        <v>1</v>
      </c>
      <c r="G162" s="252" t="n">
        <f aca="false">IF(Calculator!$E$17="YES",IF(A162&lt;Calculator!$G$17,0,MIN(MIN(MIN(MOD(A162*Calculator!$B$17/(Calculator!$D$7*150),1),1-MOD(A162*Calculator!$B$17/(Calculator!$D$7*150),1)),ABS(MOD(A162*Calculator!$B$17/(Calculator!$D$7*150),1)-0.5)),MIN(MIN(MOD(A162*Calculator!$C$17/(Calculator!$D$7*150),1),1-MOD(A162*Calculator!$C$17/(Calculator!$D$7*150),1)),ABS(MOD(A162*Calculator!$C$17/(Calculator!$D$7*150),1)-0.5)),IF(INT(2*A162*Calculator!$C$17/(Calculator!$D$7*150))&gt;INT(2*A162*Calculator!$B$17/(Calculator!$D$7*150)),0,1))),1)</f>
        <v>0.0140350877192983</v>
      </c>
      <c r="H162" s="252" t="n">
        <f aca="false">IF(Calculator!$E$18="YES",IF(A162&lt;Calculator!$G$18,0,MIN(MIN(MIN(MOD(A162*Calculator!$B$18/(Calculator!$D$7*150),1),1-MOD(A162*Calculator!$B$18/(Calculator!$D$7*150),1)),ABS(MOD(A162*Calculator!$B$18/(Calculator!$D$7*150),1)-0.5)),MIN(MIN(MOD(A162*Calculator!$C$18/(Calculator!$D$7*150),1),1-MOD(A162*Calculator!$C$18/(Calculator!$D$7*150),1)),ABS(MOD(A162*Calculator!$C$18/(Calculator!$D$7*150),1)-0.5)),IF(INT(2*A162*Calculator!$C$18/(Calculator!$D$7*150))&gt;INT(2*A162*Calculator!$B$18/(Calculator!$D$7*150)),0,1))),1)</f>
        <v>1</v>
      </c>
      <c r="I162" s="252" t="n">
        <f aca="false">IF(Calculator!$E$19="YES",IF(A162&lt;Calculator!$G$19,0,MIN(MIN(MIN(MOD(A162*Calculator!$B$19/(Calculator!$D$7*150),1),1-MOD(A162*Calculator!$B$19/(Calculator!$D$7*150),1)),ABS(MOD(A162*Calculator!$B$19/(Calculator!$D$7*150),1)-0.5)),MIN(MIN(MOD(A162*Calculator!$C$19/(Calculator!$D$7*150),1),1-MOD(A162*Calculator!$C$19/(Calculator!$D$7*150),1)),ABS(MOD(A162*Calculator!$C$19/(Calculator!$D$7*150),1)-0.5)),IF(INT(2*A162*Calculator!$C$19/(Calculator!$D$7*150))&gt;INT(2*A162*Calculator!$B$19/(Calculator!$D$7*150)),0,1))),1)</f>
        <v>1</v>
      </c>
      <c r="J162" s="252" t="n">
        <f aca="false">IF(Calculator!$E$20="YES",IF(A162&lt;Calculator!$G$20,0,MIN(MIN(MIN(MOD(A162*Calculator!$B$20/(Calculator!$D$7*150),1),1-MOD(A162*Calculator!$B$20/(Calculator!$D$7*150),1)),ABS(MOD(A162*Calculator!$B$20/(Calculator!$D$7*150),1)-0.5)),MIN(MIN(MOD(A162*Calculator!$C$20/(Calculator!$D$7*150),1),1-MOD(A162*Calculator!$C$20/(Calculator!$D$7*150),1)),ABS(MOD(A162*Calculator!$C$20/(Calculator!$D$7*150),1)-0.5)),IF(INT(2*A162*Calculator!$C$20/(Calculator!$D$7*150))&gt;INT(2*A162*Calculator!$B$20/(Calculator!$D$7*150)),0,1))),1)</f>
        <v>1</v>
      </c>
      <c r="K162" s="252" t="n">
        <f aca="false">IF(Calculator!$E$21="YES",IF(A162&lt;Calculator!$G$21,0,MIN(MIN(MIN(MOD(A162*Calculator!$B$21/(Calculator!$D$7*150),1),1-MOD(A162*Calculator!$B$21/(Calculator!$D$7*150),1)),ABS(MOD(A162*Calculator!$B$21/(Calculator!$D$7*150),1)-0.5)),MIN(MIN(MOD(A162*Calculator!$C$21/(Calculator!$D$7*150),1),1-MOD(A162*Calculator!$C$21/(Calculator!$D$7*150),1)),ABS(MOD(A162*Calculator!$C$21/(Calculator!$D$7*150),1)-0.5)),IF(INT(2*A162*Calculator!$C$21/(Calculator!$D$7*150))&gt;INT(2*A162*Calculator!$B$21/(Calculator!$D$7*150)),0,1))),1)</f>
        <v>1</v>
      </c>
      <c r="L162" s="252" t="n">
        <f aca="false">IF(Calculator!$E$22="YES",IF(A162&lt;Calculator!$G$22,0,MIN(MIN(MIN(MOD(A162*Calculator!$B$22/(Calculator!$D$7*150),1),1-MOD(A162*Calculator!$B$22/(Calculator!$D$7*150),1)),ABS(MOD(A162*Calculator!$B$22/(Calculator!$D$7*150),1)-0.5)),MIN(MIN(MOD(A162*Calculator!$C$22/(Calculator!$D$7*150),1),1-MOD(A162*Calculator!$C$22/(Calculator!$D$7*150),1)),ABS(MOD(A162*Calculator!$C$22/(Calculator!$D$7*150),1)-0.5)),IF(INT(2*A162*Calculator!$C$22/(Calculator!$D$7*150))&gt;INT(2*A162*Calculator!$B$22/(Calculator!$D$7*150)),0,1))),1)</f>
        <v>1</v>
      </c>
      <c r="M162" s="252" t="n">
        <f aca="false">MIN(B162:L162)</f>
        <v>0.00701754385964915</v>
      </c>
      <c r="N162" s="252" t="n">
        <f aca="false">SUMPRODUCT(($M$7:$M$557&gt;M162)*1)+SUMPRODUCT(($M$7:$M$557=M162)*(ROW($M$7:$M$557)&lt;ROW(M162)))+1</f>
        <v>362</v>
      </c>
      <c r="O162" s="252" t="str">
        <f aca="false">IF(M162&gt;=0.13,"★★★ EXCELLENT",IF(M162&gt;=0.12,"★★  GOOD",IF(M162&gt;=0.07,"★  FAIR",IF(M162&gt;=0.025,"⚠  MARGINAL","✗  AVOID"))))</f>
        <v>✗  AVOID</v>
      </c>
    </row>
    <row r="163" customFormat="false" ht="15" hidden="false" customHeight="true" outlineLevel="0" collapsed="false">
      <c r="A163" s="249" t="n">
        <v>20.6</v>
      </c>
      <c r="B163" s="250" t="n">
        <f aca="false">IF(Calculator!$E$12="YES",IF(A163&lt;Calculator!$G$12,0,MIN(MIN(MIN(MOD(A163*Calculator!$B$12/(Calculator!$D$7*150),1),1-MOD(A163*Calculator!$B$12/(Calculator!$D$7*150),1)),ABS(MOD(A163*Calculator!$B$12/(Calculator!$D$7*150),1)-0.5)),MIN(MIN(MOD(A163*Calculator!$C$12/(Calculator!$D$7*150),1),1-MOD(A163*Calculator!$C$12/(Calculator!$D$7*150),1)),ABS(MOD(A163*Calculator!$C$12/(Calculator!$D$7*150),1)-0.5)),IF(INT(2*A163*Calculator!$C$12/(Calculator!$D$7*150))&gt;INT(2*A163*Calculator!$B$12/(Calculator!$D$7*150)),0,1))),1)</f>
        <v>1</v>
      </c>
      <c r="C163" s="250" t="n">
        <f aca="false">IF(Calculator!$E$13="YES",IF(A163&lt;Calculator!$G$13,0,MIN(MIN(MIN(MOD(A163*Calculator!$B$13/(Calculator!$D$7*150),1),1-MOD(A163*Calculator!$B$13/(Calculator!$D$7*150),1)),ABS(MOD(A163*Calculator!$B$13/(Calculator!$D$7*150),1)-0.5)),MIN(MIN(MOD(A163*Calculator!$C$13/(Calculator!$D$7*150),1),1-MOD(A163*Calculator!$C$13/(Calculator!$D$7*150),1)),ABS(MOD(A163*Calculator!$C$13/(Calculator!$D$7*150),1)-0.5)),IF(INT(2*A163*Calculator!$C$13/(Calculator!$D$7*150))&gt;INT(2*A163*Calculator!$B$13/(Calculator!$D$7*150)),0,1))),1)</f>
        <v>1</v>
      </c>
      <c r="D163" s="250" t="n">
        <f aca="false">IF(Calculator!$E$14="YES",IF(A163&lt;Calculator!$G$14,0,MIN(MIN(MIN(MOD(A163*Calculator!$B$14/(Calculator!$D$7*150),1),1-MOD(A163*Calculator!$B$14/(Calculator!$D$7*150),1)),ABS(MOD(A163*Calculator!$B$14/(Calculator!$D$7*150),1)-0.5)),MIN(MIN(MOD(A163*Calculator!$C$14/(Calculator!$D$7*150),1),1-MOD(A163*Calculator!$C$14/(Calculator!$D$7*150),1)),ABS(MOD(A163*Calculator!$C$14/(Calculator!$D$7*150),1)-0.5)),IF(INT(2*A163*Calculator!$C$14/(Calculator!$D$7*150))&gt;INT(2*A163*Calculator!$B$14/(Calculator!$D$7*150)),0,1))),1)</f>
        <v>1</v>
      </c>
      <c r="E163" s="250" t="n">
        <f aca="false">IF(Calculator!$E$15="YES",IF(A163&lt;Calculator!$G$15,0,MIN(MIN(MIN(MOD(A163*Calculator!$B$15/(Calculator!$D$7*150),1),1-MOD(A163*Calculator!$B$15/(Calculator!$D$7*150),1)),ABS(MOD(A163*Calculator!$B$15/(Calculator!$D$7*150),1)-0.5)),MIN(MIN(MOD(A163*Calculator!$C$15/(Calculator!$D$7*150),1),1-MOD(A163*Calculator!$C$15/(Calculator!$D$7*150),1)),ABS(MOD(A163*Calculator!$C$15/(Calculator!$D$7*150),1)-0.5)),IF(INT(2*A163*Calculator!$C$15/(Calculator!$D$7*150))&gt;INT(2*A163*Calculator!$B$15/(Calculator!$D$7*150)),0,1))),1)</f>
        <v>0.0119298245614037</v>
      </c>
      <c r="F163" s="250" t="n">
        <f aca="false">IF(Calculator!$E$16="YES",IF(A163&lt;Calculator!$G$16,0,MIN(MIN(MIN(MOD(A163*Calculator!$B$16/(Calculator!$D$7*150),1),1-MOD(A163*Calculator!$B$16/(Calculator!$D$7*150),1)),ABS(MOD(A163*Calculator!$B$16/(Calculator!$D$7*150),1)-0.5)),MIN(MIN(MOD(A163*Calculator!$C$16/(Calculator!$D$7*150),1),1-MOD(A163*Calculator!$C$16/(Calculator!$D$7*150),1)),ABS(MOD(A163*Calculator!$C$16/(Calculator!$D$7*150),1)-0.5)),IF(INT(2*A163*Calculator!$C$16/(Calculator!$D$7*150))&gt;INT(2*A163*Calculator!$B$16/(Calculator!$D$7*150)),0,1))),1)</f>
        <v>1</v>
      </c>
      <c r="G163" s="250" t="n">
        <f aca="false">IF(Calculator!$E$17="YES",IF(A163&lt;Calculator!$G$17,0,MIN(MIN(MIN(MOD(A163*Calculator!$B$17/(Calculator!$D$7*150),1),1-MOD(A163*Calculator!$B$17/(Calculator!$D$7*150),1)),ABS(MOD(A163*Calculator!$B$17/(Calculator!$D$7*150),1)-0.5)),MIN(MIN(MOD(A163*Calculator!$C$17/(Calculator!$D$7*150),1),1-MOD(A163*Calculator!$C$17/(Calculator!$D$7*150),1)),ABS(MOD(A163*Calculator!$C$17/(Calculator!$D$7*150),1)-0.5)),IF(INT(2*A163*Calculator!$C$17/(Calculator!$D$7*150))&gt;INT(2*A163*Calculator!$B$17/(Calculator!$D$7*150)),0,1))),1)</f>
        <v>0.0238596491228074</v>
      </c>
      <c r="H163" s="250" t="n">
        <f aca="false">IF(Calculator!$E$18="YES",IF(A163&lt;Calculator!$G$18,0,MIN(MIN(MIN(MOD(A163*Calculator!$B$18/(Calculator!$D$7*150),1),1-MOD(A163*Calculator!$B$18/(Calculator!$D$7*150),1)),ABS(MOD(A163*Calculator!$B$18/(Calculator!$D$7*150),1)-0.5)),MIN(MIN(MOD(A163*Calculator!$C$18/(Calculator!$D$7*150),1),1-MOD(A163*Calculator!$C$18/(Calculator!$D$7*150),1)),ABS(MOD(A163*Calculator!$C$18/(Calculator!$D$7*150),1)-0.5)),IF(INT(2*A163*Calculator!$C$18/(Calculator!$D$7*150))&gt;INT(2*A163*Calculator!$B$18/(Calculator!$D$7*150)),0,1))),1)</f>
        <v>1</v>
      </c>
      <c r="I163" s="250" t="n">
        <f aca="false">IF(Calculator!$E$19="YES",IF(A163&lt;Calculator!$G$19,0,MIN(MIN(MIN(MOD(A163*Calculator!$B$19/(Calculator!$D$7*150),1),1-MOD(A163*Calculator!$B$19/(Calculator!$D$7*150),1)),ABS(MOD(A163*Calculator!$B$19/(Calculator!$D$7*150),1)-0.5)),MIN(MIN(MOD(A163*Calculator!$C$19/(Calculator!$D$7*150),1),1-MOD(A163*Calculator!$C$19/(Calculator!$D$7*150),1)),ABS(MOD(A163*Calculator!$C$19/(Calculator!$D$7*150),1)-0.5)),IF(INT(2*A163*Calculator!$C$19/(Calculator!$D$7*150))&gt;INT(2*A163*Calculator!$B$19/(Calculator!$D$7*150)),0,1))),1)</f>
        <v>1</v>
      </c>
      <c r="J163" s="250" t="n">
        <f aca="false">IF(Calculator!$E$20="YES",IF(A163&lt;Calculator!$G$20,0,MIN(MIN(MIN(MOD(A163*Calculator!$B$20/(Calculator!$D$7*150),1),1-MOD(A163*Calculator!$B$20/(Calculator!$D$7*150),1)),ABS(MOD(A163*Calculator!$B$20/(Calculator!$D$7*150),1)-0.5)),MIN(MIN(MOD(A163*Calculator!$C$20/(Calculator!$D$7*150),1),1-MOD(A163*Calculator!$C$20/(Calculator!$D$7*150),1)),ABS(MOD(A163*Calculator!$C$20/(Calculator!$D$7*150),1)-0.5)),IF(INT(2*A163*Calculator!$C$20/(Calculator!$D$7*150))&gt;INT(2*A163*Calculator!$B$20/(Calculator!$D$7*150)),0,1))),1)</f>
        <v>1</v>
      </c>
      <c r="K163" s="250" t="n">
        <f aca="false">IF(Calculator!$E$21="YES",IF(A163&lt;Calculator!$G$21,0,MIN(MIN(MIN(MOD(A163*Calculator!$B$21/(Calculator!$D$7*150),1),1-MOD(A163*Calculator!$B$21/(Calculator!$D$7*150),1)),ABS(MOD(A163*Calculator!$B$21/(Calculator!$D$7*150),1)-0.5)),MIN(MIN(MOD(A163*Calculator!$C$21/(Calculator!$D$7*150),1),1-MOD(A163*Calculator!$C$21/(Calculator!$D$7*150),1)),ABS(MOD(A163*Calculator!$C$21/(Calculator!$D$7*150),1)-0.5)),IF(INT(2*A163*Calculator!$C$21/(Calculator!$D$7*150))&gt;INT(2*A163*Calculator!$B$21/(Calculator!$D$7*150)),0,1))),1)</f>
        <v>1</v>
      </c>
      <c r="L163" s="250" t="n">
        <f aca="false">IF(Calculator!$E$22="YES",IF(A163&lt;Calculator!$G$22,0,MIN(MIN(MIN(MOD(A163*Calculator!$B$22/(Calculator!$D$7*150),1),1-MOD(A163*Calculator!$B$22/(Calculator!$D$7*150),1)),ABS(MOD(A163*Calculator!$B$22/(Calculator!$D$7*150),1)-0.5)),MIN(MIN(MOD(A163*Calculator!$C$22/(Calculator!$D$7*150),1),1-MOD(A163*Calculator!$C$22/(Calculator!$D$7*150),1)),ABS(MOD(A163*Calculator!$C$22/(Calculator!$D$7*150),1)-0.5)),IF(INT(2*A163*Calculator!$C$22/(Calculator!$D$7*150))&gt;INT(2*A163*Calculator!$B$22/(Calculator!$D$7*150)),0,1))),1)</f>
        <v>1</v>
      </c>
      <c r="M163" s="250" t="n">
        <f aca="false">MIN(B163:L163)</f>
        <v>0.0119298245614037</v>
      </c>
      <c r="N163" s="250" t="n">
        <f aca="false">SUMPRODUCT(($M$7:$M$557&gt;M163)*1)+SUMPRODUCT(($M$7:$M$557=M163)*(ROW($M$7:$M$557)&lt;ROW(M163)))+1</f>
        <v>346</v>
      </c>
      <c r="O163" s="250" t="str">
        <f aca="false">IF(M163&gt;=0.13,"★★★ EXCELLENT",IF(M163&gt;=0.12,"★★  GOOD",IF(M163&gt;=0.07,"★  FAIR",IF(M163&gt;=0.025,"⚠  MARGINAL","✗  AVOID"))))</f>
        <v>✗  AVOID</v>
      </c>
    </row>
    <row r="164" customFormat="false" ht="15" hidden="false" customHeight="true" outlineLevel="0" collapsed="false">
      <c r="A164" s="251" t="n">
        <v>20.7</v>
      </c>
      <c r="B164" s="252" t="n">
        <f aca="false">IF(Calculator!$E$12="YES",IF(A164&lt;Calculator!$G$12,0,MIN(MIN(MIN(MOD(A164*Calculator!$B$12/(Calculator!$D$7*150),1),1-MOD(A164*Calculator!$B$12/(Calculator!$D$7*150),1)),ABS(MOD(A164*Calculator!$B$12/(Calculator!$D$7*150),1)-0.5)),MIN(MIN(MOD(A164*Calculator!$C$12/(Calculator!$D$7*150),1),1-MOD(A164*Calculator!$C$12/(Calculator!$D$7*150),1)),ABS(MOD(A164*Calculator!$C$12/(Calculator!$D$7*150),1)-0.5)),IF(INT(2*A164*Calculator!$C$12/(Calculator!$D$7*150))&gt;INT(2*A164*Calculator!$B$12/(Calculator!$D$7*150)),0,1))),1)</f>
        <v>1</v>
      </c>
      <c r="C164" s="252" t="n">
        <f aca="false">IF(Calculator!$E$13="YES",IF(A164&lt;Calculator!$G$13,0,MIN(MIN(MIN(MOD(A164*Calculator!$B$13/(Calculator!$D$7*150),1),1-MOD(A164*Calculator!$B$13/(Calculator!$D$7*150),1)),ABS(MOD(A164*Calculator!$B$13/(Calculator!$D$7*150),1)-0.5)),MIN(MIN(MOD(A164*Calculator!$C$13/(Calculator!$D$7*150),1),1-MOD(A164*Calculator!$C$13/(Calculator!$D$7*150),1)),ABS(MOD(A164*Calculator!$C$13/(Calculator!$D$7*150),1)-0.5)),IF(INT(2*A164*Calculator!$C$13/(Calculator!$D$7*150))&gt;INT(2*A164*Calculator!$B$13/(Calculator!$D$7*150)),0,1))),1)</f>
        <v>1</v>
      </c>
      <c r="D164" s="252" t="n">
        <f aca="false">IF(Calculator!$E$14="YES",IF(A164&lt;Calculator!$G$14,0,MIN(MIN(MIN(MOD(A164*Calculator!$B$14/(Calculator!$D$7*150),1),1-MOD(A164*Calculator!$B$14/(Calculator!$D$7*150),1)),ABS(MOD(A164*Calculator!$B$14/(Calculator!$D$7*150),1)-0.5)),MIN(MIN(MOD(A164*Calculator!$C$14/(Calculator!$D$7*150),1),1-MOD(A164*Calculator!$C$14/(Calculator!$D$7*150),1)),ABS(MOD(A164*Calculator!$C$14/(Calculator!$D$7*150),1)-0.5)),IF(INT(2*A164*Calculator!$C$14/(Calculator!$D$7*150))&gt;INT(2*A164*Calculator!$B$14/(Calculator!$D$7*150)),0,1))),1)</f>
        <v>1</v>
      </c>
      <c r="E164" s="252" t="n">
        <f aca="false">IF(Calculator!$E$15="YES",IF(A164&lt;Calculator!$G$15,0,MIN(MIN(MIN(MOD(A164*Calculator!$B$15/(Calculator!$D$7*150),1),1-MOD(A164*Calculator!$B$15/(Calculator!$D$7*150),1)),ABS(MOD(A164*Calculator!$B$15/(Calculator!$D$7*150),1)-0.5)),MIN(MIN(MOD(A164*Calculator!$C$15/(Calculator!$D$7*150),1),1-MOD(A164*Calculator!$C$15/(Calculator!$D$7*150),1)),ABS(MOD(A164*Calculator!$C$15/(Calculator!$D$7*150),1)-0.5)),IF(INT(2*A164*Calculator!$C$15/(Calculator!$D$7*150))&gt;INT(2*A164*Calculator!$B$15/(Calculator!$D$7*150)),0,1))),1)</f>
        <v>0.016842105263158</v>
      </c>
      <c r="F164" s="252" t="n">
        <f aca="false">IF(Calculator!$E$16="YES",IF(A164&lt;Calculator!$G$16,0,MIN(MIN(MIN(MOD(A164*Calculator!$B$16/(Calculator!$D$7*150),1),1-MOD(A164*Calculator!$B$16/(Calculator!$D$7*150),1)),ABS(MOD(A164*Calculator!$B$16/(Calculator!$D$7*150),1)-0.5)),MIN(MIN(MOD(A164*Calculator!$C$16/(Calculator!$D$7*150),1),1-MOD(A164*Calculator!$C$16/(Calculator!$D$7*150),1)),ABS(MOD(A164*Calculator!$C$16/(Calculator!$D$7*150),1)-0.5)),IF(INT(2*A164*Calculator!$C$16/(Calculator!$D$7*150))&gt;INT(2*A164*Calculator!$B$16/(Calculator!$D$7*150)),0,1))),1)</f>
        <v>1</v>
      </c>
      <c r="G164" s="252" t="n">
        <f aca="false">IF(Calculator!$E$17="YES",IF(A164&lt;Calculator!$G$17,0,MIN(MIN(MIN(MOD(A164*Calculator!$B$17/(Calculator!$D$7*150),1),1-MOD(A164*Calculator!$B$17/(Calculator!$D$7*150),1)),ABS(MOD(A164*Calculator!$B$17/(Calculator!$D$7*150),1)-0.5)),MIN(MIN(MOD(A164*Calculator!$C$17/(Calculator!$D$7*150),1),1-MOD(A164*Calculator!$C$17/(Calculator!$D$7*150),1)),ABS(MOD(A164*Calculator!$C$17/(Calculator!$D$7*150),1)-0.5)),IF(INT(2*A164*Calculator!$C$17/(Calculator!$D$7*150))&gt;INT(2*A164*Calculator!$B$17/(Calculator!$D$7*150)),0,1))),1)</f>
        <v>0.033684210526316</v>
      </c>
      <c r="H164" s="252" t="n">
        <f aca="false">IF(Calculator!$E$18="YES",IF(A164&lt;Calculator!$G$18,0,MIN(MIN(MIN(MOD(A164*Calculator!$B$18/(Calculator!$D$7*150),1),1-MOD(A164*Calculator!$B$18/(Calculator!$D$7*150),1)),ABS(MOD(A164*Calculator!$B$18/(Calculator!$D$7*150),1)-0.5)),MIN(MIN(MOD(A164*Calculator!$C$18/(Calculator!$D$7*150),1),1-MOD(A164*Calculator!$C$18/(Calculator!$D$7*150),1)),ABS(MOD(A164*Calculator!$C$18/(Calculator!$D$7*150),1)-0.5)),IF(INT(2*A164*Calculator!$C$18/(Calculator!$D$7*150))&gt;INT(2*A164*Calculator!$B$18/(Calculator!$D$7*150)),0,1))),1)</f>
        <v>1</v>
      </c>
      <c r="I164" s="252" t="n">
        <f aca="false">IF(Calculator!$E$19="YES",IF(A164&lt;Calculator!$G$19,0,MIN(MIN(MIN(MOD(A164*Calculator!$B$19/(Calculator!$D$7*150),1),1-MOD(A164*Calculator!$B$19/(Calculator!$D$7*150),1)),ABS(MOD(A164*Calculator!$B$19/(Calculator!$D$7*150),1)-0.5)),MIN(MIN(MOD(A164*Calculator!$C$19/(Calculator!$D$7*150),1),1-MOD(A164*Calculator!$C$19/(Calculator!$D$7*150),1)),ABS(MOD(A164*Calculator!$C$19/(Calculator!$D$7*150),1)-0.5)),IF(INT(2*A164*Calculator!$C$19/(Calculator!$D$7*150))&gt;INT(2*A164*Calculator!$B$19/(Calculator!$D$7*150)),0,1))),1)</f>
        <v>1</v>
      </c>
      <c r="J164" s="252" t="n">
        <f aca="false">IF(Calculator!$E$20="YES",IF(A164&lt;Calculator!$G$20,0,MIN(MIN(MIN(MOD(A164*Calculator!$B$20/(Calculator!$D$7*150),1),1-MOD(A164*Calculator!$B$20/(Calculator!$D$7*150),1)),ABS(MOD(A164*Calculator!$B$20/(Calculator!$D$7*150),1)-0.5)),MIN(MIN(MOD(A164*Calculator!$C$20/(Calculator!$D$7*150),1),1-MOD(A164*Calculator!$C$20/(Calculator!$D$7*150),1)),ABS(MOD(A164*Calculator!$C$20/(Calculator!$D$7*150),1)-0.5)),IF(INT(2*A164*Calculator!$C$20/(Calculator!$D$7*150))&gt;INT(2*A164*Calculator!$B$20/(Calculator!$D$7*150)),0,1))),1)</f>
        <v>1</v>
      </c>
      <c r="K164" s="252" t="n">
        <f aca="false">IF(Calculator!$E$21="YES",IF(A164&lt;Calculator!$G$21,0,MIN(MIN(MIN(MOD(A164*Calculator!$B$21/(Calculator!$D$7*150),1),1-MOD(A164*Calculator!$B$21/(Calculator!$D$7*150),1)),ABS(MOD(A164*Calculator!$B$21/(Calculator!$D$7*150),1)-0.5)),MIN(MIN(MOD(A164*Calculator!$C$21/(Calculator!$D$7*150),1),1-MOD(A164*Calculator!$C$21/(Calculator!$D$7*150),1)),ABS(MOD(A164*Calculator!$C$21/(Calculator!$D$7*150),1)-0.5)),IF(INT(2*A164*Calculator!$C$21/(Calculator!$D$7*150))&gt;INT(2*A164*Calculator!$B$21/(Calculator!$D$7*150)),0,1))),1)</f>
        <v>1</v>
      </c>
      <c r="L164" s="252" t="n">
        <f aca="false">IF(Calculator!$E$22="YES",IF(A164&lt;Calculator!$G$22,0,MIN(MIN(MIN(MOD(A164*Calculator!$B$22/(Calculator!$D$7*150),1),1-MOD(A164*Calculator!$B$22/(Calculator!$D$7*150),1)),ABS(MOD(A164*Calculator!$B$22/(Calculator!$D$7*150),1)-0.5)),MIN(MIN(MOD(A164*Calculator!$C$22/(Calculator!$D$7*150),1),1-MOD(A164*Calculator!$C$22/(Calculator!$D$7*150),1)),ABS(MOD(A164*Calculator!$C$22/(Calculator!$D$7*150),1)-0.5)),IF(INT(2*A164*Calculator!$C$22/(Calculator!$D$7*150))&gt;INT(2*A164*Calculator!$B$22/(Calculator!$D$7*150)),0,1))),1)</f>
        <v>1</v>
      </c>
      <c r="M164" s="252" t="n">
        <f aca="false">MIN(B164:L164)</f>
        <v>0.016842105263158</v>
      </c>
      <c r="N164" s="252" t="n">
        <f aca="false">SUMPRODUCT(($M$7:$M$557&gt;M164)*1)+SUMPRODUCT(($M$7:$M$557=M164)*(ROW($M$7:$M$557)&lt;ROW(M164)))+1</f>
        <v>332</v>
      </c>
      <c r="O164" s="252" t="str">
        <f aca="false">IF(M164&gt;=0.13,"★★★ EXCELLENT",IF(M164&gt;=0.12,"★★  GOOD",IF(M164&gt;=0.07,"★  FAIR",IF(M164&gt;=0.025,"⚠  MARGINAL","✗  AVOID"))))</f>
        <v>✗  AVOID</v>
      </c>
    </row>
    <row r="165" customFormat="false" ht="15" hidden="false" customHeight="true" outlineLevel="0" collapsed="false">
      <c r="A165" s="249" t="n">
        <v>20.8</v>
      </c>
      <c r="B165" s="250" t="n">
        <f aca="false">IF(Calculator!$E$12="YES",IF(A165&lt;Calculator!$G$12,0,MIN(MIN(MIN(MOD(A165*Calculator!$B$12/(Calculator!$D$7*150),1),1-MOD(A165*Calculator!$B$12/(Calculator!$D$7*150),1)),ABS(MOD(A165*Calculator!$B$12/(Calculator!$D$7*150),1)-0.5)),MIN(MIN(MOD(A165*Calculator!$C$12/(Calculator!$D$7*150),1),1-MOD(A165*Calculator!$C$12/(Calculator!$D$7*150),1)),ABS(MOD(A165*Calculator!$C$12/(Calculator!$D$7*150),1)-0.5)),IF(INT(2*A165*Calculator!$C$12/(Calculator!$D$7*150))&gt;INT(2*A165*Calculator!$B$12/(Calculator!$D$7*150)),0,1))),1)</f>
        <v>1</v>
      </c>
      <c r="C165" s="250" t="n">
        <f aca="false">IF(Calculator!$E$13="YES",IF(A165&lt;Calculator!$G$13,0,MIN(MIN(MIN(MOD(A165*Calculator!$B$13/(Calculator!$D$7*150),1),1-MOD(A165*Calculator!$B$13/(Calculator!$D$7*150),1)),ABS(MOD(A165*Calculator!$B$13/(Calculator!$D$7*150),1)-0.5)),MIN(MIN(MOD(A165*Calculator!$C$13/(Calculator!$D$7*150),1),1-MOD(A165*Calculator!$C$13/(Calculator!$D$7*150),1)),ABS(MOD(A165*Calculator!$C$13/(Calculator!$D$7*150),1)-0.5)),IF(INT(2*A165*Calculator!$C$13/(Calculator!$D$7*150))&gt;INT(2*A165*Calculator!$B$13/(Calculator!$D$7*150)),0,1))),1)</f>
        <v>1</v>
      </c>
      <c r="D165" s="250" t="n">
        <f aca="false">IF(Calculator!$E$14="YES",IF(A165&lt;Calculator!$G$14,0,MIN(MIN(MIN(MOD(A165*Calculator!$B$14/(Calculator!$D$7*150),1),1-MOD(A165*Calculator!$B$14/(Calculator!$D$7*150),1)),ABS(MOD(A165*Calculator!$B$14/(Calculator!$D$7*150),1)-0.5)),MIN(MIN(MOD(A165*Calculator!$C$14/(Calculator!$D$7*150),1),1-MOD(A165*Calculator!$C$14/(Calculator!$D$7*150),1)),ABS(MOD(A165*Calculator!$C$14/(Calculator!$D$7*150),1)-0.5)),IF(INT(2*A165*Calculator!$C$14/(Calculator!$D$7*150))&gt;INT(2*A165*Calculator!$B$14/(Calculator!$D$7*150)),0,1))),1)</f>
        <v>1</v>
      </c>
      <c r="E165" s="250" t="n">
        <f aca="false">IF(Calculator!$E$15="YES",IF(A165&lt;Calculator!$G$15,0,MIN(MIN(MIN(MOD(A165*Calculator!$B$15/(Calculator!$D$7*150),1),1-MOD(A165*Calculator!$B$15/(Calculator!$D$7*150),1)),ABS(MOD(A165*Calculator!$B$15/(Calculator!$D$7*150),1)-0.5)),MIN(MIN(MOD(A165*Calculator!$C$15/(Calculator!$D$7*150),1),1-MOD(A165*Calculator!$C$15/(Calculator!$D$7*150),1)),ABS(MOD(A165*Calculator!$C$15/(Calculator!$D$7*150),1)-0.5)),IF(INT(2*A165*Calculator!$C$15/(Calculator!$D$7*150))&gt;INT(2*A165*Calculator!$B$15/(Calculator!$D$7*150)),0,1))),1)</f>
        <v>0.0217543859649123</v>
      </c>
      <c r="F165" s="250" t="n">
        <f aca="false">IF(Calculator!$E$16="YES",IF(A165&lt;Calculator!$G$16,0,MIN(MIN(MIN(MOD(A165*Calculator!$B$16/(Calculator!$D$7*150),1),1-MOD(A165*Calculator!$B$16/(Calculator!$D$7*150),1)),ABS(MOD(A165*Calculator!$B$16/(Calculator!$D$7*150),1)-0.5)),MIN(MIN(MOD(A165*Calculator!$C$16/(Calculator!$D$7*150),1),1-MOD(A165*Calculator!$C$16/(Calculator!$D$7*150),1)),ABS(MOD(A165*Calculator!$C$16/(Calculator!$D$7*150),1)-0.5)),IF(INT(2*A165*Calculator!$C$16/(Calculator!$D$7*150))&gt;INT(2*A165*Calculator!$B$16/(Calculator!$D$7*150)),0,1))),1)</f>
        <v>1</v>
      </c>
      <c r="G165" s="250" t="n">
        <f aca="false">IF(Calculator!$E$17="YES",IF(A165&lt;Calculator!$G$17,0,MIN(MIN(MIN(MOD(A165*Calculator!$B$17/(Calculator!$D$7*150),1),1-MOD(A165*Calculator!$B$17/(Calculator!$D$7*150),1)),ABS(MOD(A165*Calculator!$B$17/(Calculator!$D$7*150),1)-0.5)),MIN(MIN(MOD(A165*Calculator!$C$17/(Calculator!$D$7*150),1),1-MOD(A165*Calculator!$C$17/(Calculator!$D$7*150),1)),ABS(MOD(A165*Calculator!$C$17/(Calculator!$D$7*150),1)-0.5)),IF(INT(2*A165*Calculator!$C$17/(Calculator!$D$7*150))&gt;INT(2*A165*Calculator!$B$17/(Calculator!$D$7*150)),0,1))),1)</f>
        <v>0.0435087719298246</v>
      </c>
      <c r="H165" s="250" t="n">
        <f aca="false">IF(Calculator!$E$18="YES",IF(A165&lt;Calculator!$G$18,0,MIN(MIN(MIN(MOD(A165*Calculator!$B$18/(Calculator!$D$7*150),1),1-MOD(A165*Calculator!$B$18/(Calculator!$D$7*150),1)),ABS(MOD(A165*Calculator!$B$18/(Calculator!$D$7*150),1)-0.5)),MIN(MIN(MOD(A165*Calculator!$C$18/(Calculator!$D$7*150),1),1-MOD(A165*Calculator!$C$18/(Calculator!$D$7*150),1)),ABS(MOD(A165*Calculator!$C$18/(Calculator!$D$7*150),1)-0.5)),IF(INT(2*A165*Calculator!$C$18/(Calculator!$D$7*150))&gt;INT(2*A165*Calculator!$B$18/(Calculator!$D$7*150)),0,1))),1)</f>
        <v>1</v>
      </c>
      <c r="I165" s="250" t="n">
        <f aca="false">IF(Calculator!$E$19="YES",IF(A165&lt;Calculator!$G$19,0,MIN(MIN(MIN(MOD(A165*Calculator!$B$19/(Calculator!$D$7*150),1),1-MOD(A165*Calculator!$B$19/(Calculator!$D$7*150),1)),ABS(MOD(A165*Calculator!$B$19/(Calculator!$D$7*150),1)-0.5)),MIN(MIN(MOD(A165*Calculator!$C$19/(Calculator!$D$7*150),1),1-MOD(A165*Calculator!$C$19/(Calculator!$D$7*150),1)),ABS(MOD(A165*Calculator!$C$19/(Calculator!$D$7*150),1)-0.5)),IF(INT(2*A165*Calculator!$C$19/(Calculator!$D$7*150))&gt;INT(2*A165*Calculator!$B$19/(Calculator!$D$7*150)),0,1))),1)</f>
        <v>1</v>
      </c>
      <c r="J165" s="250" t="n">
        <f aca="false">IF(Calculator!$E$20="YES",IF(A165&lt;Calculator!$G$20,0,MIN(MIN(MIN(MOD(A165*Calculator!$B$20/(Calculator!$D$7*150),1),1-MOD(A165*Calculator!$B$20/(Calculator!$D$7*150),1)),ABS(MOD(A165*Calculator!$B$20/(Calculator!$D$7*150),1)-0.5)),MIN(MIN(MOD(A165*Calculator!$C$20/(Calculator!$D$7*150),1),1-MOD(A165*Calculator!$C$20/(Calculator!$D$7*150),1)),ABS(MOD(A165*Calculator!$C$20/(Calculator!$D$7*150),1)-0.5)),IF(INT(2*A165*Calculator!$C$20/(Calculator!$D$7*150))&gt;INT(2*A165*Calculator!$B$20/(Calculator!$D$7*150)),0,1))),1)</f>
        <v>1</v>
      </c>
      <c r="K165" s="250" t="n">
        <f aca="false">IF(Calculator!$E$21="YES",IF(A165&lt;Calculator!$G$21,0,MIN(MIN(MIN(MOD(A165*Calculator!$B$21/(Calculator!$D$7*150),1),1-MOD(A165*Calculator!$B$21/(Calculator!$D$7*150),1)),ABS(MOD(A165*Calculator!$B$21/(Calculator!$D$7*150),1)-0.5)),MIN(MIN(MOD(A165*Calculator!$C$21/(Calculator!$D$7*150),1),1-MOD(A165*Calculator!$C$21/(Calculator!$D$7*150),1)),ABS(MOD(A165*Calculator!$C$21/(Calculator!$D$7*150),1)-0.5)),IF(INT(2*A165*Calculator!$C$21/(Calculator!$D$7*150))&gt;INT(2*A165*Calculator!$B$21/(Calculator!$D$7*150)),0,1))),1)</f>
        <v>1</v>
      </c>
      <c r="L165" s="250" t="n">
        <f aca="false">IF(Calculator!$E$22="YES",IF(A165&lt;Calculator!$G$22,0,MIN(MIN(MIN(MOD(A165*Calculator!$B$22/(Calculator!$D$7*150),1),1-MOD(A165*Calculator!$B$22/(Calculator!$D$7*150),1)),ABS(MOD(A165*Calculator!$B$22/(Calculator!$D$7*150),1)-0.5)),MIN(MIN(MOD(A165*Calculator!$C$22/(Calculator!$D$7*150),1),1-MOD(A165*Calculator!$C$22/(Calculator!$D$7*150),1)),ABS(MOD(A165*Calculator!$C$22/(Calculator!$D$7*150),1)-0.5)),IF(INT(2*A165*Calculator!$C$22/(Calculator!$D$7*150))&gt;INT(2*A165*Calculator!$B$22/(Calculator!$D$7*150)),0,1))),1)</f>
        <v>1</v>
      </c>
      <c r="M165" s="250" t="n">
        <f aca="false">MIN(B165:L165)</f>
        <v>0.0217543859649123</v>
      </c>
      <c r="N165" s="250" t="n">
        <f aca="false">SUMPRODUCT(($M$7:$M$557&gt;M165)*1)+SUMPRODUCT(($M$7:$M$557=M165)*(ROW($M$7:$M$557)&lt;ROW(M165)))+1</f>
        <v>317</v>
      </c>
      <c r="O165" s="250" t="str">
        <f aca="false">IF(M165&gt;=0.13,"★★★ EXCELLENT",IF(M165&gt;=0.12,"★★  GOOD",IF(M165&gt;=0.07,"★  FAIR",IF(M165&gt;=0.025,"⚠  MARGINAL","✗  AVOID"))))</f>
        <v>✗  AVOID</v>
      </c>
    </row>
    <row r="166" customFormat="false" ht="15" hidden="false" customHeight="true" outlineLevel="0" collapsed="false">
      <c r="A166" s="251" t="n">
        <v>20.9</v>
      </c>
      <c r="B166" s="252" t="n">
        <f aca="false">IF(Calculator!$E$12="YES",IF(A166&lt;Calculator!$G$12,0,MIN(MIN(MIN(MOD(A166*Calculator!$B$12/(Calculator!$D$7*150),1),1-MOD(A166*Calculator!$B$12/(Calculator!$D$7*150),1)),ABS(MOD(A166*Calculator!$B$12/(Calculator!$D$7*150),1)-0.5)),MIN(MIN(MOD(A166*Calculator!$C$12/(Calculator!$D$7*150),1),1-MOD(A166*Calculator!$C$12/(Calculator!$D$7*150),1)),ABS(MOD(A166*Calculator!$C$12/(Calculator!$D$7*150),1)-0.5)),IF(INT(2*A166*Calculator!$C$12/(Calculator!$D$7*150))&gt;INT(2*A166*Calculator!$B$12/(Calculator!$D$7*150)),0,1))),1)</f>
        <v>1</v>
      </c>
      <c r="C166" s="252" t="n">
        <f aca="false">IF(Calculator!$E$13="YES",IF(A166&lt;Calculator!$G$13,0,MIN(MIN(MIN(MOD(A166*Calculator!$B$13/(Calculator!$D$7*150),1),1-MOD(A166*Calculator!$B$13/(Calculator!$D$7*150),1)),ABS(MOD(A166*Calculator!$B$13/(Calculator!$D$7*150),1)-0.5)),MIN(MIN(MOD(A166*Calculator!$C$13/(Calculator!$D$7*150),1),1-MOD(A166*Calculator!$C$13/(Calculator!$D$7*150),1)),ABS(MOD(A166*Calculator!$C$13/(Calculator!$D$7*150),1)-0.5)),IF(INT(2*A166*Calculator!$C$13/(Calculator!$D$7*150))&gt;INT(2*A166*Calculator!$B$13/(Calculator!$D$7*150)),0,1))),1)</f>
        <v>1</v>
      </c>
      <c r="D166" s="252" t="n">
        <f aca="false">IF(Calculator!$E$14="YES",IF(A166&lt;Calculator!$G$14,0,MIN(MIN(MIN(MOD(A166*Calculator!$B$14/(Calculator!$D$7*150),1),1-MOD(A166*Calculator!$B$14/(Calculator!$D$7*150),1)),ABS(MOD(A166*Calculator!$B$14/(Calculator!$D$7*150),1)-0.5)),MIN(MIN(MOD(A166*Calculator!$C$14/(Calculator!$D$7*150),1),1-MOD(A166*Calculator!$C$14/(Calculator!$D$7*150),1)),ABS(MOD(A166*Calculator!$C$14/(Calculator!$D$7*150),1)-0.5)),IF(INT(2*A166*Calculator!$C$14/(Calculator!$D$7*150))&gt;INT(2*A166*Calculator!$B$14/(Calculator!$D$7*150)),0,1))),1)</f>
        <v>1</v>
      </c>
      <c r="E166" s="252" t="n">
        <f aca="false">IF(Calculator!$E$15="YES",IF(A166&lt;Calculator!$G$15,0,MIN(MIN(MIN(MOD(A166*Calculator!$B$15/(Calculator!$D$7*150),1),1-MOD(A166*Calculator!$B$15/(Calculator!$D$7*150),1)),ABS(MOD(A166*Calculator!$B$15/(Calculator!$D$7*150),1)-0.5)),MIN(MIN(MOD(A166*Calculator!$C$15/(Calculator!$D$7*150),1),1-MOD(A166*Calculator!$C$15/(Calculator!$D$7*150),1)),ABS(MOD(A166*Calculator!$C$15/(Calculator!$D$7*150),1)-0.5)),IF(INT(2*A166*Calculator!$C$15/(Calculator!$D$7*150))&gt;INT(2*A166*Calculator!$B$15/(Calculator!$D$7*150)),0,1))),1)</f>
        <v>0.0266666666666666</v>
      </c>
      <c r="F166" s="252" t="n">
        <f aca="false">IF(Calculator!$E$16="YES",IF(A166&lt;Calculator!$G$16,0,MIN(MIN(MIN(MOD(A166*Calculator!$B$16/(Calculator!$D$7*150),1),1-MOD(A166*Calculator!$B$16/(Calculator!$D$7*150),1)),ABS(MOD(A166*Calculator!$B$16/(Calculator!$D$7*150),1)-0.5)),MIN(MIN(MOD(A166*Calculator!$C$16/(Calculator!$D$7*150),1),1-MOD(A166*Calculator!$C$16/(Calculator!$D$7*150),1)),ABS(MOD(A166*Calculator!$C$16/(Calculator!$D$7*150),1)-0.5)),IF(INT(2*A166*Calculator!$C$16/(Calculator!$D$7*150))&gt;INT(2*A166*Calculator!$B$16/(Calculator!$D$7*150)),0,1))),1)</f>
        <v>1</v>
      </c>
      <c r="G166" s="252" t="n">
        <f aca="false">IF(Calculator!$E$17="YES",IF(A166&lt;Calculator!$G$17,0,MIN(MIN(MIN(MOD(A166*Calculator!$B$17/(Calculator!$D$7*150),1),1-MOD(A166*Calculator!$B$17/(Calculator!$D$7*150),1)),ABS(MOD(A166*Calculator!$B$17/(Calculator!$D$7*150),1)-0.5)),MIN(MIN(MOD(A166*Calculator!$C$17/(Calculator!$D$7*150),1),1-MOD(A166*Calculator!$C$17/(Calculator!$D$7*150),1)),ABS(MOD(A166*Calculator!$C$17/(Calculator!$D$7*150),1)-0.5)),IF(INT(2*A166*Calculator!$C$17/(Calculator!$D$7*150))&gt;INT(2*A166*Calculator!$B$17/(Calculator!$D$7*150)),0,1))),1)</f>
        <v>0.0533333333333332</v>
      </c>
      <c r="H166" s="252" t="n">
        <f aca="false">IF(Calculator!$E$18="YES",IF(A166&lt;Calculator!$G$18,0,MIN(MIN(MIN(MOD(A166*Calculator!$B$18/(Calculator!$D$7*150),1),1-MOD(A166*Calculator!$B$18/(Calculator!$D$7*150),1)),ABS(MOD(A166*Calculator!$B$18/(Calculator!$D$7*150),1)-0.5)),MIN(MIN(MOD(A166*Calculator!$C$18/(Calculator!$D$7*150),1),1-MOD(A166*Calculator!$C$18/(Calculator!$D$7*150),1)),ABS(MOD(A166*Calculator!$C$18/(Calculator!$D$7*150),1)-0.5)),IF(INT(2*A166*Calculator!$C$18/(Calculator!$D$7*150))&gt;INT(2*A166*Calculator!$B$18/(Calculator!$D$7*150)),0,1))),1)</f>
        <v>1</v>
      </c>
      <c r="I166" s="252" t="n">
        <f aca="false">IF(Calculator!$E$19="YES",IF(A166&lt;Calculator!$G$19,0,MIN(MIN(MIN(MOD(A166*Calculator!$B$19/(Calculator!$D$7*150),1),1-MOD(A166*Calculator!$B$19/(Calculator!$D$7*150),1)),ABS(MOD(A166*Calculator!$B$19/(Calculator!$D$7*150),1)-0.5)),MIN(MIN(MOD(A166*Calculator!$C$19/(Calculator!$D$7*150),1),1-MOD(A166*Calculator!$C$19/(Calculator!$D$7*150),1)),ABS(MOD(A166*Calculator!$C$19/(Calculator!$D$7*150),1)-0.5)),IF(INT(2*A166*Calculator!$C$19/(Calculator!$D$7*150))&gt;INT(2*A166*Calculator!$B$19/(Calculator!$D$7*150)),0,1))),1)</f>
        <v>1</v>
      </c>
      <c r="J166" s="252" t="n">
        <f aca="false">IF(Calculator!$E$20="YES",IF(A166&lt;Calculator!$G$20,0,MIN(MIN(MIN(MOD(A166*Calculator!$B$20/(Calculator!$D$7*150),1),1-MOD(A166*Calculator!$B$20/(Calculator!$D$7*150),1)),ABS(MOD(A166*Calculator!$B$20/(Calculator!$D$7*150),1)-0.5)),MIN(MIN(MOD(A166*Calculator!$C$20/(Calculator!$D$7*150),1),1-MOD(A166*Calculator!$C$20/(Calculator!$D$7*150),1)),ABS(MOD(A166*Calculator!$C$20/(Calculator!$D$7*150),1)-0.5)),IF(INT(2*A166*Calculator!$C$20/(Calculator!$D$7*150))&gt;INT(2*A166*Calculator!$B$20/(Calculator!$D$7*150)),0,1))),1)</f>
        <v>1</v>
      </c>
      <c r="K166" s="252" t="n">
        <f aca="false">IF(Calculator!$E$21="YES",IF(A166&lt;Calculator!$G$21,0,MIN(MIN(MIN(MOD(A166*Calculator!$B$21/(Calculator!$D$7*150),1),1-MOD(A166*Calculator!$B$21/(Calculator!$D$7*150),1)),ABS(MOD(A166*Calculator!$B$21/(Calculator!$D$7*150),1)-0.5)),MIN(MIN(MOD(A166*Calculator!$C$21/(Calculator!$D$7*150),1),1-MOD(A166*Calculator!$C$21/(Calculator!$D$7*150),1)),ABS(MOD(A166*Calculator!$C$21/(Calculator!$D$7*150),1)-0.5)),IF(INT(2*A166*Calculator!$C$21/(Calculator!$D$7*150))&gt;INT(2*A166*Calculator!$B$21/(Calculator!$D$7*150)),0,1))),1)</f>
        <v>1</v>
      </c>
      <c r="L166" s="252" t="n">
        <f aca="false">IF(Calculator!$E$22="YES",IF(A166&lt;Calculator!$G$22,0,MIN(MIN(MIN(MOD(A166*Calculator!$B$22/(Calculator!$D$7*150),1),1-MOD(A166*Calculator!$B$22/(Calculator!$D$7*150),1)),ABS(MOD(A166*Calculator!$B$22/(Calculator!$D$7*150),1)-0.5)),MIN(MIN(MOD(A166*Calculator!$C$22/(Calculator!$D$7*150),1),1-MOD(A166*Calculator!$C$22/(Calculator!$D$7*150),1)),ABS(MOD(A166*Calculator!$C$22/(Calculator!$D$7*150),1)-0.5)),IF(INT(2*A166*Calculator!$C$22/(Calculator!$D$7*150))&gt;INT(2*A166*Calculator!$B$22/(Calculator!$D$7*150)),0,1))),1)</f>
        <v>1</v>
      </c>
      <c r="M166" s="252" t="n">
        <f aca="false">MIN(B166:L166)</f>
        <v>0.0266666666666666</v>
      </c>
      <c r="N166" s="252" t="n">
        <f aca="false">SUMPRODUCT(($M$7:$M$557&gt;M166)*1)+SUMPRODUCT(($M$7:$M$557=M166)*(ROW($M$7:$M$557)&lt;ROW(M166)))+1</f>
        <v>303</v>
      </c>
      <c r="O166" s="252" t="str">
        <f aca="false">IF(M166&gt;=0.13,"★★★ EXCELLENT",IF(M166&gt;=0.12,"★★  GOOD",IF(M166&gt;=0.07,"★  FAIR",IF(M166&gt;=0.025,"⚠  MARGINAL","✗  AVOID"))))</f>
        <v>⚠  MARGINAL</v>
      </c>
    </row>
    <row r="167" customFormat="false" ht="15" hidden="false" customHeight="true" outlineLevel="0" collapsed="false">
      <c r="A167" s="249" t="n">
        <v>21</v>
      </c>
      <c r="B167" s="250" t="n">
        <f aca="false">IF(Calculator!$E$12="YES",IF(A167&lt;Calculator!$G$12,0,MIN(MIN(MIN(MOD(A167*Calculator!$B$12/(Calculator!$D$7*150),1),1-MOD(A167*Calculator!$B$12/(Calculator!$D$7*150),1)),ABS(MOD(A167*Calculator!$B$12/(Calculator!$D$7*150),1)-0.5)),MIN(MIN(MOD(A167*Calculator!$C$12/(Calculator!$D$7*150),1),1-MOD(A167*Calculator!$C$12/(Calculator!$D$7*150),1)),ABS(MOD(A167*Calculator!$C$12/(Calculator!$D$7*150),1)-0.5)),IF(INT(2*A167*Calculator!$C$12/(Calculator!$D$7*150))&gt;INT(2*A167*Calculator!$B$12/(Calculator!$D$7*150)),0,1))),1)</f>
        <v>1</v>
      </c>
      <c r="C167" s="250" t="n">
        <f aca="false">IF(Calculator!$E$13="YES",IF(A167&lt;Calculator!$G$13,0,MIN(MIN(MIN(MOD(A167*Calculator!$B$13/(Calculator!$D$7*150),1),1-MOD(A167*Calculator!$B$13/(Calculator!$D$7*150),1)),ABS(MOD(A167*Calculator!$B$13/(Calculator!$D$7*150),1)-0.5)),MIN(MIN(MOD(A167*Calculator!$C$13/(Calculator!$D$7*150),1),1-MOD(A167*Calculator!$C$13/(Calculator!$D$7*150),1)),ABS(MOD(A167*Calculator!$C$13/(Calculator!$D$7*150),1)-0.5)),IF(INT(2*A167*Calculator!$C$13/(Calculator!$D$7*150))&gt;INT(2*A167*Calculator!$B$13/(Calculator!$D$7*150)),0,1))),1)</f>
        <v>1</v>
      </c>
      <c r="D167" s="250" t="n">
        <f aca="false">IF(Calculator!$E$14="YES",IF(A167&lt;Calculator!$G$14,0,MIN(MIN(MIN(MOD(A167*Calculator!$B$14/(Calculator!$D$7*150),1),1-MOD(A167*Calculator!$B$14/(Calculator!$D$7*150),1)),ABS(MOD(A167*Calculator!$B$14/(Calculator!$D$7*150),1)-0.5)),MIN(MIN(MOD(A167*Calculator!$C$14/(Calculator!$D$7*150),1),1-MOD(A167*Calculator!$C$14/(Calculator!$D$7*150),1)),ABS(MOD(A167*Calculator!$C$14/(Calculator!$D$7*150),1)-0.5)),IF(INT(2*A167*Calculator!$C$14/(Calculator!$D$7*150))&gt;INT(2*A167*Calculator!$B$14/(Calculator!$D$7*150)),0,1))),1)</f>
        <v>1</v>
      </c>
      <c r="E167" s="250" t="n">
        <f aca="false">IF(Calculator!$E$15="YES",IF(A167&lt;Calculator!$G$15,0,MIN(MIN(MIN(MOD(A167*Calculator!$B$15/(Calculator!$D$7*150),1),1-MOD(A167*Calculator!$B$15/(Calculator!$D$7*150),1)),ABS(MOD(A167*Calculator!$B$15/(Calculator!$D$7*150),1)-0.5)),MIN(MIN(MOD(A167*Calculator!$C$15/(Calculator!$D$7*150),1),1-MOD(A167*Calculator!$C$15/(Calculator!$D$7*150),1)),ABS(MOD(A167*Calculator!$C$15/(Calculator!$D$7*150),1)-0.5)),IF(INT(2*A167*Calculator!$C$15/(Calculator!$D$7*150))&gt;INT(2*A167*Calculator!$B$15/(Calculator!$D$7*150)),0,1))),1)</f>
        <v>0.0315789473684212</v>
      </c>
      <c r="F167" s="250" t="n">
        <f aca="false">IF(Calculator!$E$16="YES",IF(A167&lt;Calculator!$G$16,0,MIN(MIN(MIN(MOD(A167*Calculator!$B$16/(Calculator!$D$7*150),1),1-MOD(A167*Calculator!$B$16/(Calculator!$D$7*150),1)),ABS(MOD(A167*Calculator!$B$16/(Calculator!$D$7*150),1)-0.5)),MIN(MIN(MOD(A167*Calculator!$C$16/(Calculator!$D$7*150),1),1-MOD(A167*Calculator!$C$16/(Calculator!$D$7*150),1)),ABS(MOD(A167*Calculator!$C$16/(Calculator!$D$7*150),1)-0.5)),IF(INT(2*A167*Calculator!$C$16/(Calculator!$D$7*150))&gt;INT(2*A167*Calculator!$B$16/(Calculator!$D$7*150)),0,1))),1)</f>
        <v>1</v>
      </c>
      <c r="G167" s="250" t="n">
        <f aca="false">IF(Calculator!$E$17="YES",IF(A167&lt;Calculator!$G$17,0,MIN(MIN(MIN(MOD(A167*Calculator!$B$17/(Calculator!$D$7*150),1),1-MOD(A167*Calculator!$B$17/(Calculator!$D$7*150),1)),ABS(MOD(A167*Calculator!$B$17/(Calculator!$D$7*150),1)-0.5)),MIN(MIN(MOD(A167*Calculator!$C$17/(Calculator!$D$7*150),1),1-MOD(A167*Calculator!$C$17/(Calculator!$D$7*150),1)),ABS(MOD(A167*Calculator!$C$17/(Calculator!$D$7*150),1)-0.5)),IF(INT(2*A167*Calculator!$C$17/(Calculator!$D$7*150))&gt;INT(2*A167*Calculator!$B$17/(Calculator!$D$7*150)),0,1))),1)</f>
        <v>0.0631578947368423</v>
      </c>
      <c r="H167" s="250" t="n">
        <f aca="false">IF(Calculator!$E$18="YES",IF(A167&lt;Calculator!$G$18,0,MIN(MIN(MIN(MOD(A167*Calculator!$B$18/(Calculator!$D$7*150),1),1-MOD(A167*Calculator!$B$18/(Calculator!$D$7*150),1)),ABS(MOD(A167*Calculator!$B$18/(Calculator!$D$7*150),1)-0.5)),MIN(MIN(MOD(A167*Calculator!$C$18/(Calculator!$D$7*150),1),1-MOD(A167*Calculator!$C$18/(Calculator!$D$7*150),1)),ABS(MOD(A167*Calculator!$C$18/(Calculator!$D$7*150),1)-0.5)),IF(INT(2*A167*Calculator!$C$18/(Calculator!$D$7*150))&gt;INT(2*A167*Calculator!$B$18/(Calculator!$D$7*150)),0,1))),1)</f>
        <v>1</v>
      </c>
      <c r="I167" s="250" t="n">
        <f aca="false">IF(Calculator!$E$19="YES",IF(A167&lt;Calculator!$G$19,0,MIN(MIN(MIN(MOD(A167*Calculator!$B$19/(Calculator!$D$7*150),1),1-MOD(A167*Calculator!$B$19/(Calculator!$D$7*150),1)),ABS(MOD(A167*Calculator!$B$19/(Calculator!$D$7*150),1)-0.5)),MIN(MIN(MOD(A167*Calculator!$C$19/(Calculator!$D$7*150),1),1-MOD(A167*Calculator!$C$19/(Calculator!$D$7*150),1)),ABS(MOD(A167*Calculator!$C$19/(Calculator!$D$7*150),1)-0.5)),IF(INT(2*A167*Calculator!$C$19/(Calculator!$D$7*150))&gt;INT(2*A167*Calculator!$B$19/(Calculator!$D$7*150)),0,1))),1)</f>
        <v>1</v>
      </c>
      <c r="J167" s="250" t="n">
        <f aca="false">IF(Calculator!$E$20="YES",IF(A167&lt;Calculator!$G$20,0,MIN(MIN(MIN(MOD(A167*Calculator!$B$20/(Calculator!$D$7*150),1),1-MOD(A167*Calculator!$B$20/(Calculator!$D$7*150),1)),ABS(MOD(A167*Calculator!$B$20/(Calculator!$D$7*150),1)-0.5)),MIN(MIN(MOD(A167*Calculator!$C$20/(Calculator!$D$7*150),1),1-MOD(A167*Calculator!$C$20/(Calculator!$D$7*150),1)),ABS(MOD(A167*Calculator!$C$20/(Calculator!$D$7*150),1)-0.5)),IF(INT(2*A167*Calculator!$C$20/(Calculator!$D$7*150))&gt;INT(2*A167*Calculator!$B$20/(Calculator!$D$7*150)),0,1))),1)</f>
        <v>1</v>
      </c>
      <c r="K167" s="250" t="n">
        <f aca="false">IF(Calculator!$E$21="YES",IF(A167&lt;Calculator!$G$21,0,MIN(MIN(MIN(MOD(A167*Calculator!$B$21/(Calculator!$D$7*150),1),1-MOD(A167*Calculator!$B$21/(Calculator!$D$7*150),1)),ABS(MOD(A167*Calculator!$B$21/(Calculator!$D$7*150),1)-0.5)),MIN(MIN(MOD(A167*Calculator!$C$21/(Calculator!$D$7*150),1),1-MOD(A167*Calculator!$C$21/(Calculator!$D$7*150),1)),ABS(MOD(A167*Calculator!$C$21/(Calculator!$D$7*150),1)-0.5)),IF(INT(2*A167*Calculator!$C$21/(Calculator!$D$7*150))&gt;INT(2*A167*Calculator!$B$21/(Calculator!$D$7*150)),0,1))),1)</f>
        <v>1</v>
      </c>
      <c r="L167" s="250" t="n">
        <f aca="false">IF(Calculator!$E$22="YES",IF(A167&lt;Calculator!$G$22,0,MIN(MIN(MIN(MOD(A167*Calculator!$B$22/(Calculator!$D$7*150),1),1-MOD(A167*Calculator!$B$22/(Calculator!$D$7*150),1)),ABS(MOD(A167*Calculator!$B$22/(Calculator!$D$7*150),1)-0.5)),MIN(MIN(MOD(A167*Calculator!$C$22/(Calculator!$D$7*150),1),1-MOD(A167*Calculator!$C$22/(Calculator!$D$7*150),1)),ABS(MOD(A167*Calculator!$C$22/(Calculator!$D$7*150),1)-0.5)),IF(INT(2*A167*Calculator!$C$22/(Calculator!$D$7*150))&gt;INT(2*A167*Calculator!$B$22/(Calculator!$D$7*150)),0,1))),1)</f>
        <v>1</v>
      </c>
      <c r="M167" s="250" t="n">
        <f aca="false">MIN(B167:L167)</f>
        <v>0.0315789473684212</v>
      </c>
      <c r="N167" s="250" t="n">
        <f aca="false">SUMPRODUCT(($M$7:$M$557&gt;M167)*1)+SUMPRODUCT(($M$7:$M$557=M167)*(ROW($M$7:$M$557)&lt;ROW(M167)))+1</f>
        <v>288</v>
      </c>
      <c r="O167" s="250" t="str">
        <f aca="false">IF(M167&gt;=0.13,"★★★ EXCELLENT",IF(M167&gt;=0.12,"★★  GOOD",IF(M167&gt;=0.07,"★  FAIR",IF(M167&gt;=0.025,"⚠  MARGINAL","✗  AVOID"))))</f>
        <v>⚠  MARGINAL</v>
      </c>
    </row>
    <row r="168" customFormat="false" ht="15" hidden="false" customHeight="true" outlineLevel="0" collapsed="false">
      <c r="A168" s="251" t="n">
        <v>21.1</v>
      </c>
      <c r="B168" s="252" t="n">
        <f aca="false">IF(Calculator!$E$12="YES",IF(A168&lt;Calculator!$G$12,0,MIN(MIN(MIN(MOD(A168*Calculator!$B$12/(Calculator!$D$7*150),1),1-MOD(A168*Calculator!$B$12/(Calculator!$D$7*150),1)),ABS(MOD(A168*Calculator!$B$12/(Calculator!$D$7*150),1)-0.5)),MIN(MIN(MOD(A168*Calculator!$C$12/(Calculator!$D$7*150),1),1-MOD(A168*Calculator!$C$12/(Calculator!$D$7*150),1)),ABS(MOD(A168*Calculator!$C$12/(Calculator!$D$7*150),1)-0.5)),IF(INT(2*A168*Calculator!$C$12/(Calculator!$D$7*150))&gt;INT(2*A168*Calculator!$B$12/(Calculator!$D$7*150)),0,1))),1)</f>
        <v>1</v>
      </c>
      <c r="C168" s="252" t="n">
        <f aca="false">IF(Calculator!$E$13="YES",IF(A168&lt;Calculator!$G$13,0,MIN(MIN(MIN(MOD(A168*Calculator!$B$13/(Calculator!$D$7*150),1),1-MOD(A168*Calculator!$B$13/(Calculator!$D$7*150),1)),ABS(MOD(A168*Calculator!$B$13/(Calculator!$D$7*150),1)-0.5)),MIN(MIN(MOD(A168*Calculator!$C$13/(Calculator!$D$7*150),1),1-MOD(A168*Calculator!$C$13/(Calculator!$D$7*150),1)),ABS(MOD(A168*Calculator!$C$13/(Calculator!$D$7*150),1)-0.5)),IF(INT(2*A168*Calculator!$C$13/(Calculator!$D$7*150))&gt;INT(2*A168*Calculator!$B$13/(Calculator!$D$7*150)),0,1))),1)</f>
        <v>1</v>
      </c>
      <c r="D168" s="252" t="n">
        <f aca="false">IF(Calculator!$E$14="YES",IF(A168&lt;Calculator!$G$14,0,MIN(MIN(MIN(MOD(A168*Calculator!$B$14/(Calculator!$D$7*150),1),1-MOD(A168*Calculator!$B$14/(Calculator!$D$7*150),1)),ABS(MOD(A168*Calculator!$B$14/(Calculator!$D$7*150),1)-0.5)),MIN(MIN(MOD(A168*Calculator!$C$14/(Calculator!$D$7*150),1),1-MOD(A168*Calculator!$C$14/(Calculator!$D$7*150),1)),ABS(MOD(A168*Calculator!$C$14/(Calculator!$D$7*150),1)-0.5)),IF(INT(2*A168*Calculator!$C$14/(Calculator!$D$7*150))&gt;INT(2*A168*Calculator!$B$14/(Calculator!$D$7*150)),0,1))),1)</f>
        <v>1</v>
      </c>
      <c r="E168" s="252" t="n">
        <f aca="false">IF(Calculator!$E$15="YES",IF(A168&lt;Calculator!$G$15,0,MIN(MIN(MIN(MOD(A168*Calculator!$B$15/(Calculator!$D$7*150),1),1-MOD(A168*Calculator!$B$15/(Calculator!$D$7*150),1)),ABS(MOD(A168*Calculator!$B$15/(Calculator!$D$7*150),1)-0.5)),MIN(MIN(MOD(A168*Calculator!$C$15/(Calculator!$D$7*150),1),1-MOD(A168*Calculator!$C$15/(Calculator!$D$7*150),1)),ABS(MOD(A168*Calculator!$C$15/(Calculator!$D$7*150),1)-0.5)),IF(INT(2*A168*Calculator!$C$15/(Calculator!$D$7*150))&gt;INT(2*A168*Calculator!$B$15/(Calculator!$D$7*150)),0,1))),1)</f>
        <v>0.0364912280701755</v>
      </c>
      <c r="F168" s="252" t="n">
        <f aca="false">IF(Calculator!$E$16="YES",IF(A168&lt;Calculator!$G$16,0,MIN(MIN(MIN(MOD(A168*Calculator!$B$16/(Calculator!$D$7*150),1),1-MOD(A168*Calculator!$B$16/(Calculator!$D$7*150),1)),ABS(MOD(A168*Calculator!$B$16/(Calculator!$D$7*150),1)-0.5)),MIN(MIN(MOD(A168*Calculator!$C$16/(Calculator!$D$7*150),1),1-MOD(A168*Calculator!$C$16/(Calculator!$D$7*150),1)),ABS(MOD(A168*Calculator!$C$16/(Calculator!$D$7*150),1)-0.5)),IF(INT(2*A168*Calculator!$C$16/(Calculator!$D$7*150))&gt;INT(2*A168*Calculator!$B$16/(Calculator!$D$7*150)),0,1))),1)</f>
        <v>1</v>
      </c>
      <c r="G168" s="252" t="n">
        <f aca="false">IF(Calculator!$E$17="YES",IF(A168&lt;Calculator!$G$17,0,MIN(MIN(MIN(MOD(A168*Calculator!$B$17/(Calculator!$D$7*150),1),1-MOD(A168*Calculator!$B$17/(Calculator!$D$7*150),1)),ABS(MOD(A168*Calculator!$B$17/(Calculator!$D$7*150),1)-0.5)),MIN(MIN(MOD(A168*Calculator!$C$17/(Calculator!$D$7*150),1),1-MOD(A168*Calculator!$C$17/(Calculator!$D$7*150),1)),ABS(MOD(A168*Calculator!$C$17/(Calculator!$D$7*150),1)-0.5)),IF(INT(2*A168*Calculator!$C$17/(Calculator!$D$7*150))&gt;INT(2*A168*Calculator!$B$17/(Calculator!$D$7*150)),0,1))),1)</f>
        <v>0.0729824561403509</v>
      </c>
      <c r="H168" s="252" t="n">
        <f aca="false">IF(Calculator!$E$18="YES",IF(A168&lt;Calculator!$G$18,0,MIN(MIN(MIN(MOD(A168*Calculator!$B$18/(Calculator!$D$7*150),1),1-MOD(A168*Calculator!$B$18/(Calculator!$D$7*150),1)),ABS(MOD(A168*Calculator!$B$18/(Calculator!$D$7*150),1)-0.5)),MIN(MIN(MOD(A168*Calculator!$C$18/(Calculator!$D$7*150),1),1-MOD(A168*Calculator!$C$18/(Calculator!$D$7*150),1)),ABS(MOD(A168*Calculator!$C$18/(Calculator!$D$7*150),1)-0.5)),IF(INT(2*A168*Calculator!$C$18/(Calculator!$D$7*150))&gt;INT(2*A168*Calculator!$B$18/(Calculator!$D$7*150)),0,1))),1)</f>
        <v>1</v>
      </c>
      <c r="I168" s="252" t="n">
        <f aca="false">IF(Calculator!$E$19="YES",IF(A168&lt;Calculator!$G$19,0,MIN(MIN(MIN(MOD(A168*Calculator!$B$19/(Calculator!$D$7*150),1),1-MOD(A168*Calculator!$B$19/(Calculator!$D$7*150),1)),ABS(MOD(A168*Calculator!$B$19/(Calculator!$D$7*150),1)-0.5)),MIN(MIN(MOD(A168*Calculator!$C$19/(Calculator!$D$7*150),1),1-MOD(A168*Calculator!$C$19/(Calculator!$D$7*150),1)),ABS(MOD(A168*Calculator!$C$19/(Calculator!$D$7*150),1)-0.5)),IF(INT(2*A168*Calculator!$C$19/(Calculator!$D$7*150))&gt;INT(2*A168*Calculator!$B$19/(Calculator!$D$7*150)),0,1))),1)</f>
        <v>1</v>
      </c>
      <c r="J168" s="252" t="n">
        <f aca="false">IF(Calculator!$E$20="YES",IF(A168&lt;Calculator!$G$20,0,MIN(MIN(MIN(MOD(A168*Calculator!$B$20/(Calculator!$D$7*150),1),1-MOD(A168*Calculator!$B$20/(Calculator!$D$7*150),1)),ABS(MOD(A168*Calculator!$B$20/(Calculator!$D$7*150),1)-0.5)),MIN(MIN(MOD(A168*Calculator!$C$20/(Calculator!$D$7*150),1),1-MOD(A168*Calculator!$C$20/(Calculator!$D$7*150),1)),ABS(MOD(A168*Calculator!$C$20/(Calculator!$D$7*150),1)-0.5)),IF(INT(2*A168*Calculator!$C$20/(Calculator!$D$7*150))&gt;INT(2*A168*Calculator!$B$20/(Calculator!$D$7*150)),0,1))),1)</f>
        <v>1</v>
      </c>
      <c r="K168" s="252" t="n">
        <f aca="false">IF(Calculator!$E$21="YES",IF(A168&lt;Calculator!$G$21,0,MIN(MIN(MIN(MOD(A168*Calculator!$B$21/(Calculator!$D$7*150),1),1-MOD(A168*Calculator!$B$21/(Calculator!$D$7*150),1)),ABS(MOD(A168*Calculator!$B$21/(Calculator!$D$7*150),1)-0.5)),MIN(MIN(MOD(A168*Calculator!$C$21/(Calculator!$D$7*150),1),1-MOD(A168*Calculator!$C$21/(Calculator!$D$7*150),1)),ABS(MOD(A168*Calculator!$C$21/(Calculator!$D$7*150),1)-0.5)),IF(INT(2*A168*Calculator!$C$21/(Calculator!$D$7*150))&gt;INT(2*A168*Calculator!$B$21/(Calculator!$D$7*150)),0,1))),1)</f>
        <v>1</v>
      </c>
      <c r="L168" s="252" t="n">
        <f aca="false">IF(Calculator!$E$22="YES",IF(A168&lt;Calculator!$G$22,0,MIN(MIN(MIN(MOD(A168*Calculator!$B$22/(Calculator!$D$7*150),1),1-MOD(A168*Calculator!$B$22/(Calculator!$D$7*150),1)),ABS(MOD(A168*Calculator!$B$22/(Calculator!$D$7*150),1)-0.5)),MIN(MIN(MOD(A168*Calculator!$C$22/(Calculator!$D$7*150),1),1-MOD(A168*Calculator!$C$22/(Calculator!$D$7*150),1)),ABS(MOD(A168*Calculator!$C$22/(Calculator!$D$7*150),1)-0.5)),IF(INT(2*A168*Calculator!$C$22/(Calculator!$D$7*150))&gt;INT(2*A168*Calculator!$B$22/(Calculator!$D$7*150)),0,1))),1)</f>
        <v>1</v>
      </c>
      <c r="M168" s="252" t="n">
        <f aca="false">MIN(B168:L168)</f>
        <v>0.0364912280701755</v>
      </c>
      <c r="N168" s="252" t="n">
        <f aca="false">SUMPRODUCT(($M$7:$M$557&gt;M168)*1)+SUMPRODUCT(($M$7:$M$557=M168)*(ROW($M$7:$M$557)&lt;ROW(M168)))+1</f>
        <v>273</v>
      </c>
      <c r="O168" s="252" t="str">
        <f aca="false">IF(M168&gt;=0.13,"★★★ EXCELLENT",IF(M168&gt;=0.12,"★★  GOOD",IF(M168&gt;=0.07,"★  FAIR",IF(M168&gt;=0.025,"⚠  MARGINAL","✗  AVOID"))))</f>
        <v>⚠  MARGINAL</v>
      </c>
    </row>
    <row r="169" customFormat="false" ht="15" hidden="false" customHeight="true" outlineLevel="0" collapsed="false">
      <c r="A169" s="249" t="n">
        <v>21.2</v>
      </c>
      <c r="B169" s="250" t="n">
        <f aca="false">IF(Calculator!$E$12="YES",IF(A169&lt;Calculator!$G$12,0,MIN(MIN(MIN(MOD(A169*Calculator!$B$12/(Calculator!$D$7*150),1),1-MOD(A169*Calculator!$B$12/(Calculator!$D$7*150),1)),ABS(MOD(A169*Calculator!$B$12/(Calculator!$D$7*150),1)-0.5)),MIN(MIN(MOD(A169*Calculator!$C$12/(Calculator!$D$7*150),1),1-MOD(A169*Calculator!$C$12/(Calculator!$D$7*150),1)),ABS(MOD(A169*Calculator!$C$12/(Calculator!$D$7*150),1)-0.5)),IF(INT(2*A169*Calculator!$C$12/(Calculator!$D$7*150))&gt;INT(2*A169*Calculator!$B$12/(Calculator!$D$7*150)),0,1))),1)</f>
        <v>1</v>
      </c>
      <c r="C169" s="250" t="n">
        <f aca="false">IF(Calculator!$E$13="YES",IF(A169&lt;Calculator!$G$13,0,MIN(MIN(MIN(MOD(A169*Calculator!$B$13/(Calculator!$D$7*150),1),1-MOD(A169*Calculator!$B$13/(Calculator!$D$7*150),1)),ABS(MOD(A169*Calculator!$B$13/(Calculator!$D$7*150),1)-0.5)),MIN(MIN(MOD(A169*Calculator!$C$13/(Calculator!$D$7*150),1),1-MOD(A169*Calculator!$C$13/(Calculator!$D$7*150),1)),ABS(MOD(A169*Calculator!$C$13/(Calculator!$D$7*150),1)-0.5)),IF(INT(2*A169*Calculator!$C$13/(Calculator!$D$7*150))&gt;INT(2*A169*Calculator!$B$13/(Calculator!$D$7*150)),0,1))),1)</f>
        <v>1</v>
      </c>
      <c r="D169" s="250" t="n">
        <f aca="false">IF(Calculator!$E$14="YES",IF(A169&lt;Calculator!$G$14,0,MIN(MIN(MIN(MOD(A169*Calculator!$B$14/(Calculator!$D$7*150),1),1-MOD(A169*Calculator!$B$14/(Calculator!$D$7*150),1)),ABS(MOD(A169*Calculator!$B$14/(Calculator!$D$7*150),1)-0.5)),MIN(MIN(MOD(A169*Calculator!$C$14/(Calculator!$D$7*150),1),1-MOD(A169*Calculator!$C$14/(Calculator!$D$7*150),1)),ABS(MOD(A169*Calculator!$C$14/(Calculator!$D$7*150),1)-0.5)),IF(INT(2*A169*Calculator!$C$14/(Calculator!$D$7*150))&gt;INT(2*A169*Calculator!$B$14/(Calculator!$D$7*150)),0,1))),1)</f>
        <v>1</v>
      </c>
      <c r="E169" s="250" t="n">
        <f aca="false">IF(Calculator!$E$15="YES",IF(A169&lt;Calculator!$G$15,0,MIN(MIN(MIN(MOD(A169*Calculator!$B$15/(Calculator!$D$7*150),1),1-MOD(A169*Calculator!$B$15/(Calculator!$D$7*150),1)),ABS(MOD(A169*Calculator!$B$15/(Calculator!$D$7*150),1)-0.5)),MIN(MIN(MOD(A169*Calculator!$C$15/(Calculator!$D$7*150),1),1-MOD(A169*Calculator!$C$15/(Calculator!$D$7*150),1)),ABS(MOD(A169*Calculator!$C$15/(Calculator!$D$7*150),1)-0.5)),IF(INT(2*A169*Calculator!$C$15/(Calculator!$D$7*150))&gt;INT(2*A169*Calculator!$B$15/(Calculator!$D$7*150)),0,1))),1)</f>
        <v>0.0414035087719298</v>
      </c>
      <c r="F169" s="250" t="n">
        <f aca="false">IF(Calculator!$E$16="YES",IF(A169&lt;Calculator!$G$16,0,MIN(MIN(MIN(MOD(A169*Calculator!$B$16/(Calculator!$D$7*150),1),1-MOD(A169*Calculator!$B$16/(Calculator!$D$7*150),1)),ABS(MOD(A169*Calculator!$B$16/(Calculator!$D$7*150),1)-0.5)),MIN(MIN(MOD(A169*Calculator!$C$16/(Calculator!$D$7*150),1),1-MOD(A169*Calculator!$C$16/(Calculator!$D$7*150),1)),ABS(MOD(A169*Calculator!$C$16/(Calculator!$D$7*150),1)-0.5)),IF(INT(2*A169*Calculator!$C$16/(Calculator!$D$7*150))&gt;INT(2*A169*Calculator!$B$16/(Calculator!$D$7*150)),0,1))),1)</f>
        <v>1</v>
      </c>
      <c r="G169" s="250" t="n">
        <f aca="false">IF(Calculator!$E$17="YES",IF(A169&lt;Calculator!$G$17,0,MIN(MIN(MIN(MOD(A169*Calculator!$B$17/(Calculator!$D$7*150),1),1-MOD(A169*Calculator!$B$17/(Calculator!$D$7*150),1)),ABS(MOD(A169*Calculator!$B$17/(Calculator!$D$7*150),1)-0.5)),MIN(MIN(MOD(A169*Calculator!$C$17/(Calculator!$D$7*150),1),1-MOD(A169*Calculator!$C$17/(Calculator!$D$7*150),1)),ABS(MOD(A169*Calculator!$C$17/(Calculator!$D$7*150),1)-0.5)),IF(INT(2*A169*Calculator!$C$17/(Calculator!$D$7*150))&gt;INT(2*A169*Calculator!$B$17/(Calculator!$D$7*150)),0,1))),1)</f>
        <v>0.0828070175438596</v>
      </c>
      <c r="H169" s="250" t="n">
        <f aca="false">IF(Calculator!$E$18="YES",IF(A169&lt;Calculator!$G$18,0,MIN(MIN(MIN(MOD(A169*Calculator!$B$18/(Calculator!$D$7*150),1),1-MOD(A169*Calculator!$B$18/(Calculator!$D$7*150),1)),ABS(MOD(A169*Calculator!$B$18/(Calculator!$D$7*150),1)-0.5)),MIN(MIN(MOD(A169*Calculator!$C$18/(Calculator!$D$7*150),1),1-MOD(A169*Calculator!$C$18/(Calculator!$D$7*150),1)),ABS(MOD(A169*Calculator!$C$18/(Calculator!$D$7*150),1)-0.5)),IF(INT(2*A169*Calculator!$C$18/(Calculator!$D$7*150))&gt;INT(2*A169*Calculator!$B$18/(Calculator!$D$7*150)),0,1))),1)</f>
        <v>1</v>
      </c>
      <c r="I169" s="250" t="n">
        <f aca="false">IF(Calculator!$E$19="YES",IF(A169&lt;Calculator!$G$19,0,MIN(MIN(MIN(MOD(A169*Calculator!$B$19/(Calculator!$D$7*150),1),1-MOD(A169*Calculator!$B$19/(Calculator!$D$7*150),1)),ABS(MOD(A169*Calculator!$B$19/(Calculator!$D$7*150),1)-0.5)),MIN(MIN(MOD(A169*Calculator!$C$19/(Calculator!$D$7*150),1),1-MOD(A169*Calculator!$C$19/(Calculator!$D$7*150),1)),ABS(MOD(A169*Calculator!$C$19/(Calculator!$D$7*150),1)-0.5)),IF(INT(2*A169*Calculator!$C$19/(Calculator!$D$7*150))&gt;INT(2*A169*Calculator!$B$19/(Calculator!$D$7*150)),0,1))),1)</f>
        <v>1</v>
      </c>
      <c r="J169" s="250" t="n">
        <f aca="false">IF(Calculator!$E$20="YES",IF(A169&lt;Calculator!$G$20,0,MIN(MIN(MIN(MOD(A169*Calculator!$B$20/(Calculator!$D$7*150),1),1-MOD(A169*Calculator!$B$20/(Calculator!$D$7*150),1)),ABS(MOD(A169*Calculator!$B$20/(Calculator!$D$7*150),1)-0.5)),MIN(MIN(MOD(A169*Calculator!$C$20/(Calculator!$D$7*150),1),1-MOD(A169*Calculator!$C$20/(Calculator!$D$7*150),1)),ABS(MOD(A169*Calculator!$C$20/(Calculator!$D$7*150),1)-0.5)),IF(INT(2*A169*Calculator!$C$20/(Calculator!$D$7*150))&gt;INT(2*A169*Calculator!$B$20/(Calculator!$D$7*150)),0,1))),1)</f>
        <v>1</v>
      </c>
      <c r="K169" s="250" t="n">
        <f aca="false">IF(Calculator!$E$21="YES",IF(A169&lt;Calculator!$G$21,0,MIN(MIN(MIN(MOD(A169*Calculator!$B$21/(Calculator!$D$7*150),1),1-MOD(A169*Calculator!$B$21/(Calculator!$D$7*150),1)),ABS(MOD(A169*Calculator!$B$21/(Calculator!$D$7*150),1)-0.5)),MIN(MIN(MOD(A169*Calculator!$C$21/(Calculator!$D$7*150),1),1-MOD(A169*Calculator!$C$21/(Calculator!$D$7*150),1)),ABS(MOD(A169*Calculator!$C$21/(Calculator!$D$7*150),1)-0.5)),IF(INT(2*A169*Calculator!$C$21/(Calculator!$D$7*150))&gt;INT(2*A169*Calculator!$B$21/(Calculator!$D$7*150)),0,1))),1)</f>
        <v>1</v>
      </c>
      <c r="L169" s="250" t="n">
        <f aca="false">IF(Calculator!$E$22="YES",IF(A169&lt;Calculator!$G$22,0,MIN(MIN(MIN(MOD(A169*Calculator!$B$22/(Calculator!$D$7*150),1),1-MOD(A169*Calculator!$B$22/(Calculator!$D$7*150),1)),ABS(MOD(A169*Calculator!$B$22/(Calculator!$D$7*150),1)-0.5)),MIN(MIN(MOD(A169*Calculator!$C$22/(Calculator!$D$7*150),1),1-MOD(A169*Calculator!$C$22/(Calculator!$D$7*150),1)),ABS(MOD(A169*Calculator!$C$22/(Calculator!$D$7*150),1)-0.5)),IF(INT(2*A169*Calculator!$C$22/(Calculator!$D$7*150))&gt;INT(2*A169*Calculator!$B$22/(Calculator!$D$7*150)),0,1))),1)</f>
        <v>1</v>
      </c>
      <c r="M169" s="250" t="n">
        <f aca="false">MIN(B169:L169)</f>
        <v>0.0414035087719298</v>
      </c>
      <c r="N169" s="250" t="n">
        <f aca="false">SUMPRODUCT(($M$7:$M$557&gt;M169)*1)+SUMPRODUCT(($M$7:$M$557=M169)*(ROW($M$7:$M$557)&lt;ROW(M169)))+1</f>
        <v>258</v>
      </c>
      <c r="O169" s="250" t="str">
        <f aca="false">IF(M169&gt;=0.13,"★★★ EXCELLENT",IF(M169&gt;=0.12,"★★  GOOD",IF(M169&gt;=0.07,"★  FAIR",IF(M169&gt;=0.025,"⚠  MARGINAL","✗  AVOID"))))</f>
        <v>⚠  MARGINAL</v>
      </c>
    </row>
    <row r="170" customFormat="false" ht="15" hidden="false" customHeight="true" outlineLevel="0" collapsed="false">
      <c r="A170" s="251" t="n">
        <v>21.3</v>
      </c>
      <c r="B170" s="252" t="n">
        <f aca="false">IF(Calculator!$E$12="YES",IF(A170&lt;Calculator!$G$12,0,MIN(MIN(MIN(MOD(A170*Calculator!$B$12/(Calculator!$D$7*150),1),1-MOD(A170*Calculator!$B$12/(Calculator!$D$7*150),1)),ABS(MOD(A170*Calculator!$B$12/(Calculator!$D$7*150),1)-0.5)),MIN(MIN(MOD(A170*Calculator!$C$12/(Calculator!$D$7*150),1),1-MOD(A170*Calculator!$C$12/(Calculator!$D$7*150),1)),ABS(MOD(A170*Calculator!$C$12/(Calculator!$D$7*150),1)-0.5)),IF(INT(2*A170*Calculator!$C$12/(Calculator!$D$7*150))&gt;INT(2*A170*Calculator!$B$12/(Calculator!$D$7*150)),0,1))),1)</f>
        <v>1</v>
      </c>
      <c r="C170" s="252" t="n">
        <f aca="false">IF(Calculator!$E$13="YES",IF(A170&lt;Calculator!$G$13,0,MIN(MIN(MIN(MOD(A170*Calculator!$B$13/(Calculator!$D$7*150),1),1-MOD(A170*Calculator!$B$13/(Calculator!$D$7*150),1)),ABS(MOD(A170*Calculator!$B$13/(Calculator!$D$7*150),1)-0.5)),MIN(MIN(MOD(A170*Calculator!$C$13/(Calculator!$D$7*150),1),1-MOD(A170*Calculator!$C$13/(Calculator!$D$7*150),1)),ABS(MOD(A170*Calculator!$C$13/(Calculator!$D$7*150),1)-0.5)),IF(INT(2*A170*Calculator!$C$13/(Calculator!$D$7*150))&gt;INT(2*A170*Calculator!$B$13/(Calculator!$D$7*150)),0,1))),1)</f>
        <v>1</v>
      </c>
      <c r="D170" s="252" t="n">
        <f aca="false">IF(Calculator!$E$14="YES",IF(A170&lt;Calculator!$G$14,0,MIN(MIN(MIN(MOD(A170*Calculator!$B$14/(Calculator!$D$7*150),1),1-MOD(A170*Calculator!$B$14/(Calculator!$D$7*150),1)),ABS(MOD(A170*Calculator!$B$14/(Calculator!$D$7*150),1)-0.5)),MIN(MIN(MOD(A170*Calculator!$C$14/(Calculator!$D$7*150),1),1-MOD(A170*Calculator!$C$14/(Calculator!$D$7*150),1)),ABS(MOD(A170*Calculator!$C$14/(Calculator!$D$7*150),1)-0.5)),IF(INT(2*A170*Calculator!$C$14/(Calculator!$D$7*150))&gt;INT(2*A170*Calculator!$B$14/(Calculator!$D$7*150)),0,1))),1)</f>
        <v>1</v>
      </c>
      <c r="E170" s="252" t="n">
        <f aca="false">IF(Calculator!$E$15="YES",IF(A170&lt;Calculator!$G$15,0,MIN(MIN(MIN(MOD(A170*Calculator!$B$15/(Calculator!$D$7*150),1),1-MOD(A170*Calculator!$B$15/(Calculator!$D$7*150),1)),ABS(MOD(A170*Calculator!$B$15/(Calculator!$D$7*150),1)-0.5)),MIN(MIN(MOD(A170*Calculator!$C$15/(Calculator!$D$7*150),1),1-MOD(A170*Calculator!$C$15/(Calculator!$D$7*150),1)),ABS(MOD(A170*Calculator!$C$15/(Calculator!$D$7*150),1)-0.5)),IF(INT(2*A170*Calculator!$C$15/(Calculator!$D$7*150))&gt;INT(2*A170*Calculator!$B$15/(Calculator!$D$7*150)),0,1))),1)</f>
        <v>0.0463157894736841</v>
      </c>
      <c r="F170" s="252" t="n">
        <f aca="false">IF(Calculator!$E$16="YES",IF(A170&lt;Calculator!$G$16,0,MIN(MIN(MIN(MOD(A170*Calculator!$B$16/(Calculator!$D$7*150),1),1-MOD(A170*Calculator!$B$16/(Calculator!$D$7*150),1)),ABS(MOD(A170*Calculator!$B$16/(Calculator!$D$7*150),1)-0.5)),MIN(MIN(MOD(A170*Calculator!$C$16/(Calculator!$D$7*150),1),1-MOD(A170*Calculator!$C$16/(Calculator!$D$7*150),1)),ABS(MOD(A170*Calculator!$C$16/(Calculator!$D$7*150),1)-0.5)),IF(INT(2*A170*Calculator!$C$16/(Calculator!$D$7*150))&gt;INT(2*A170*Calculator!$B$16/(Calculator!$D$7*150)),0,1))),1)</f>
        <v>1</v>
      </c>
      <c r="G170" s="252" t="n">
        <f aca="false">IF(Calculator!$E$17="YES",IF(A170&lt;Calculator!$G$17,0,MIN(MIN(MIN(MOD(A170*Calculator!$B$17/(Calculator!$D$7*150),1),1-MOD(A170*Calculator!$B$17/(Calculator!$D$7*150),1)),ABS(MOD(A170*Calculator!$B$17/(Calculator!$D$7*150),1)-0.5)),MIN(MIN(MOD(A170*Calculator!$C$17/(Calculator!$D$7*150),1),1-MOD(A170*Calculator!$C$17/(Calculator!$D$7*150),1)),ABS(MOD(A170*Calculator!$C$17/(Calculator!$D$7*150),1)-0.5)),IF(INT(2*A170*Calculator!$C$17/(Calculator!$D$7*150))&gt;INT(2*A170*Calculator!$B$17/(Calculator!$D$7*150)),0,1))),1)</f>
        <v>0.0926315789473682</v>
      </c>
      <c r="H170" s="252" t="n">
        <f aca="false">IF(Calculator!$E$18="YES",IF(A170&lt;Calculator!$G$18,0,MIN(MIN(MIN(MOD(A170*Calculator!$B$18/(Calculator!$D$7*150),1),1-MOD(A170*Calculator!$B$18/(Calculator!$D$7*150),1)),ABS(MOD(A170*Calculator!$B$18/(Calculator!$D$7*150),1)-0.5)),MIN(MIN(MOD(A170*Calculator!$C$18/(Calculator!$D$7*150),1),1-MOD(A170*Calculator!$C$18/(Calculator!$D$7*150),1)),ABS(MOD(A170*Calculator!$C$18/(Calculator!$D$7*150),1)-0.5)),IF(INT(2*A170*Calculator!$C$18/(Calculator!$D$7*150))&gt;INT(2*A170*Calculator!$B$18/(Calculator!$D$7*150)),0,1))),1)</f>
        <v>1</v>
      </c>
      <c r="I170" s="252" t="n">
        <f aca="false">IF(Calculator!$E$19="YES",IF(A170&lt;Calculator!$G$19,0,MIN(MIN(MIN(MOD(A170*Calculator!$B$19/(Calculator!$D$7*150),1),1-MOD(A170*Calculator!$B$19/(Calculator!$D$7*150),1)),ABS(MOD(A170*Calculator!$B$19/(Calculator!$D$7*150),1)-0.5)),MIN(MIN(MOD(A170*Calculator!$C$19/(Calculator!$D$7*150),1),1-MOD(A170*Calculator!$C$19/(Calculator!$D$7*150),1)),ABS(MOD(A170*Calculator!$C$19/(Calculator!$D$7*150),1)-0.5)),IF(INT(2*A170*Calculator!$C$19/(Calculator!$D$7*150))&gt;INT(2*A170*Calculator!$B$19/(Calculator!$D$7*150)),0,1))),1)</f>
        <v>1</v>
      </c>
      <c r="J170" s="252" t="n">
        <f aca="false">IF(Calculator!$E$20="YES",IF(A170&lt;Calculator!$G$20,0,MIN(MIN(MIN(MOD(A170*Calculator!$B$20/(Calculator!$D$7*150),1),1-MOD(A170*Calculator!$B$20/(Calculator!$D$7*150),1)),ABS(MOD(A170*Calculator!$B$20/(Calculator!$D$7*150),1)-0.5)),MIN(MIN(MOD(A170*Calculator!$C$20/(Calculator!$D$7*150),1),1-MOD(A170*Calculator!$C$20/(Calculator!$D$7*150),1)),ABS(MOD(A170*Calculator!$C$20/(Calculator!$D$7*150),1)-0.5)),IF(INT(2*A170*Calculator!$C$20/(Calculator!$D$7*150))&gt;INT(2*A170*Calculator!$B$20/(Calculator!$D$7*150)),0,1))),1)</f>
        <v>1</v>
      </c>
      <c r="K170" s="252" t="n">
        <f aca="false">IF(Calculator!$E$21="YES",IF(A170&lt;Calculator!$G$21,0,MIN(MIN(MIN(MOD(A170*Calculator!$B$21/(Calculator!$D$7*150),1),1-MOD(A170*Calculator!$B$21/(Calculator!$D$7*150),1)),ABS(MOD(A170*Calculator!$B$21/(Calculator!$D$7*150),1)-0.5)),MIN(MIN(MOD(A170*Calculator!$C$21/(Calculator!$D$7*150),1),1-MOD(A170*Calculator!$C$21/(Calculator!$D$7*150),1)),ABS(MOD(A170*Calculator!$C$21/(Calculator!$D$7*150),1)-0.5)),IF(INT(2*A170*Calculator!$C$21/(Calculator!$D$7*150))&gt;INT(2*A170*Calculator!$B$21/(Calculator!$D$7*150)),0,1))),1)</f>
        <v>1</v>
      </c>
      <c r="L170" s="252" t="n">
        <f aca="false">IF(Calculator!$E$22="YES",IF(A170&lt;Calculator!$G$22,0,MIN(MIN(MIN(MOD(A170*Calculator!$B$22/(Calculator!$D$7*150),1),1-MOD(A170*Calculator!$B$22/(Calculator!$D$7*150),1)),ABS(MOD(A170*Calculator!$B$22/(Calculator!$D$7*150),1)-0.5)),MIN(MIN(MOD(A170*Calculator!$C$22/(Calculator!$D$7*150),1),1-MOD(A170*Calculator!$C$22/(Calculator!$D$7*150),1)),ABS(MOD(A170*Calculator!$C$22/(Calculator!$D$7*150),1)-0.5)),IF(INT(2*A170*Calculator!$C$22/(Calculator!$D$7*150))&gt;INT(2*A170*Calculator!$B$22/(Calculator!$D$7*150)),0,1))),1)</f>
        <v>1</v>
      </c>
      <c r="M170" s="252" t="n">
        <f aca="false">MIN(B170:L170)</f>
        <v>0.0463157894736841</v>
      </c>
      <c r="N170" s="252" t="n">
        <f aca="false">SUMPRODUCT(($M$7:$M$557&gt;M170)*1)+SUMPRODUCT(($M$7:$M$557=M170)*(ROW($M$7:$M$557)&lt;ROW(M170)))+1</f>
        <v>243</v>
      </c>
      <c r="O170" s="252" t="str">
        <f aca="false">IF(M170&gt;=0.13,"★★★ EXCELLENT",IF(M170&gt;=0.12,"★★  GOOD",IF(M170&gt;=0.07,"★  FAIR",IF(M170&gt;=0.025,"⚠  MARGINAL","✗  AVOID"))))</f>
        <v>⚠  MARGINAL</v>
      </c>
    </row>
    <row r="171" customFormat="false" ht="15" hidden="false" customHeight="true" outlineLevel="0" collapsed="false">
      <c r="A171" s="249" t="n">
        <v>21.4</v>
      </c>
      <c r="B171" s="250" t="n">
        <f aca="false">IF(Calculator!$E$12="YES",IF(A171&lt;Calculator!$G$12,0,MIN(MIN(MIN(MOD(A171*Calculator!$B$12/(Calculator!$D$7*150),1),1-MOD(A171*Calculator!$B$12/(Calculator!$D$7*150),1)),ABS(MOD(A171*Calculator!$B$12/(Calculator!$D$7*150),1)-0.5)),MIN(MIN(MOD(A171*Calculator!$C$12/(Calculator!$D$7*150),1),1-MOD(A171*Calculator!$C$12/(Calculator!$D$7*150),1)),ABS(MOD(A171*Calculator!$C$12/(Calculator!$D$7*150),1)-0.5)),IF(INT(2*A171*Calculator!$C$12/(Calculator!$D$7*150))&gt;INT(2*A171*Calculator!$B$12/(Calculator!$D$7*150)),0,1))),1)</f>
        <v>1</v>
      </c>
      <c r="C171" s="250" t="n">
        <f aca="false">IF(Calculator!$E$13="YES",IF(A171&lt;Calculator!$G$13,0,MIN(MIN(MIN(MOD(A171*Calculator!$B$13/(Calculator!$D$7*150),1),1-MOD(A171*Calculator!$B$13/(Calculator!$D$7*150),1)),ABS(MOD(A171*Calculator!$B$13/(Calculator!$D$7*150),1)-0.5)),MIN(MIN(MOD(A171*Calculator!$C$13/(Calculator!$D$7*150),1),1-MOD(A171*Calculator!$C$13/(Calculator!$D$7*150),1)),ABS(MOD(A171*Calculator!$C$13/(Calculator!$D$7*150),1)-0.5)),IF(INT(2*A171*Calculator!$C$13/(Calculator!$D$7*150))&gt;INT(2*A171*Calculator!$B$13/(Calculator!$D$7*150)),0,1))),1)</f>
        <v>1</v>
      </c>
      <c r="D171" s="250" t="n">
        <f aca="false">IF(Calculator!$E$14="YES",IF(A171&lt;Calculator!$G$14,0,MIN(MIN(MIN(MOD(A171*Calculator!$B$14/(Calculator!$D$7*150),1),1-MOD(A171*Calculator!$B$14/(Calculator!$D$7*150),1)),ABS(MOD(A171*Calculator!$B$14/(Calculator!$D$7*150),1)-0.5)),MIN(MIN(MOD(A171*Calculator!$C$14/(Calculator!$D$7*150),1),1-MOD(A171*Calculator!$C$14/(Calculator!$D$7*150),1)),ABS(MOD(A171*Calculator!$C$14/(Calculator!$D$7*150),1)-0.5)),IF(INT(2*A171*Calculator!$C$14/(Calculator!$D$7*150))&gt;INT(2*A171*Calculator!$B$14/(Calculator!$D$7*150)),0,1))),1)</f>
        <v>1</v>
      </c>
      <c r="E171" s="250" t="n">
        <f aca="false">IF(Calculator!$E$15="YES",IF(A171&lt;Calculator!$G$15,0,MIN(MIN(MIN(MOD(A171*Calculator!$B$15/(Calculator!$D$7*150),1),1-MOD(A171*Calculator!$B$15/(Calculator!$D$7*150),1)),ABS(MOD(A171*Calculator!$B$15/(Calculator!$D$7*150),1)-0.5)),MIN(MIN(MOD(A171*Calculator!$C$15/(Calculator!$D$7*150),1),1-MOD(A171*Calculator!$C$15/(Calculator!$D$7*150),1)),ABS(MOD(A171*Calculator!$C$15/(Calculator!$D$7*150),1)-0.5)),IF(INT(2*A171*Calculator!$C$15/(Calculator!$D$7*150))&gt;INT(2*A171*Calculator!$B$15/(Calculator!$D$7*150)),0,1))),1)</f>
        <v>0.0512280701754384</v>
      </c>
      <c r="F171" s="250" t="n">
        <f aca="false">IF(Calculator!$E$16="YES",IF(A171&lt;Calculator!$G$16,0,MIN(MIN(MIN(MOD(A171*Calculator!$B$16/(Calculator!$D$7*150),1),1-MOD(A171*Calculator!$B$16/(Calculator!$D$7*150),1)),ABS(MOD(A171*Calculator!$B$16/(Calculator!$D$7*150),1)-0.5)),MIN(MIN(MOD(A171*Calculator!$C$16/(Calculator!$D$7*150),1),1-MOD(A171*Calculator!$C$16/(Calculator!$D$7*150),1)),ABS(MOD(A171*Calculator!$C$16/(Calculator!$D$7*150),1)-0.5)),IF(INT(2*A171*Calculator!$C$16/(Calculator!$D$7*150))&gt;INT(2*A171*Calculator!$B$16/(Calculator!$D$7*150)),0,1))),1)</f>
        <v>1</v>
      </c>
      <c r="G171" s="250" t="n">
        <f aca="false">IF(Calculator!$E$17="YES",IF(A171&lt;Calculator!$G$17,0,MIN(MIN(MIN(MOD(A171*Calculator!$B$17/(Calculator!$D$7*150),1),1-MOD(A171*Calculator!$B$17/(Calculator!$D$7*150),1)),ABS(MOD(A171*Calculator!$B$17/(Calculator!$D$7*150),1)-0.5)),MIN(MIN(MOD(A171*Calculator!$C$17/(Calculator!$D$7*150),1),1-MOD(A171*Calculator!$C$17/(Calculator!$D$7*150),1)),ABS(MOD(A171*Calculator!$C$17/(Calculator!$D$7*150),1)-0.5)),IF(INT(2*A171*Calculator!$C$17/(Calculator!$D$7*150))&gt;INT(2*A171*Calculator!$B$17/(Calculator!$D$7*150)),0,1))),1)</f>
        <v>0.102456140350877</v>
      </c>
      <c r="H171" s="250" t="n">
        <f aca="false">IF(Calculator!$E$18="YES",IF(A171&lt;Calculator!$G$18,0,MIN(MIN(MIN(MOD(A171*Calculator!$B$18/(Calculator!$D$7*150),1),1-MOD(A171*Calculator!$B$18/(Calculator!$D$7*150),1)),ABS(MOD(A171*Calculator!$B$18/(Calculator!$D$7*150),1)-0.5)),MIN(MIN(MOD(A171*Calculator!$C$18/(Calculator!$D$7*150),1),1-MOD(A171*Calculator!$C$18/(Calculator!$D$7*150),1)),ABS(MOD(A171*Calculator!$C$18/(Calculator!$D$7*150),1)-0.5)),IF(INT(2*A171*Calculator!$C$18/(Calculator!$D$7*150))&gt;INT(2*A171*Calculator!$B$18/(Calculator!$D$7*150)),0,1))),1)</f>
        <v>1</v>
      </c>
      <c r="I171" s="250" t="n">
        <f aca="false">IF(Calculator!$E$19="YES",IF(A171&lt;Calculator!$G$19,0,MIN(MIN(MIN(MOD(A171*Calculator!$B$19/(Calculator!$D$7*150),1),1-MOD(A171*Calculator!$B$19/(Calculator!$D$7*150),1)),ABS(MOD(A171*Calculator!$B$19/(Calculator!$D$7*150),1)-0.5)),MIN(MIN(MOD(A171*Calculator!$C$19/(Calculator!$D$7*150),1),1-MOD(A171*Calculator!$C$19/(Calculator!$D$7*150),1)),ABS(MOD(A171*Calculator!$C$19/(Calculator!$D$7*150),1)-0.5)),IF(INT(2*A171*Calculator!$C$19/(Calculator!$D$7*150))&gt;INT(2*A171*Calculator!$B$19/(Calculator!$D$7*150)),0,1))),1)</f>
        <v>1</v>
      </c>
      <c r="J171" s="250" t="n">
        <f aca="false">IF(Calculator!$E$20="YES",IF(A171&lt;Calculator!$G$20,0,MIN(MIN(MIN(MOD(A171*Calculator!$B$20/(Calculator!$D$7*150),1),1-MOD(A171*Calculator!$B$20/(Calculator!$D$7*150),1)),ABS(MOD(A171*Calculator!$B$20/(Calculator!$D$7*150),1)-0.5)),MIN(MIN(MOD(A171*Calculator!$C$20/(Calculator!$D$7*150),1),1-MOD(A171*Calculator!$C$20/(Calculator!$D$7*150),1)),ABS(MOD(A171*Calculator!$C$20/(Calculator!$D$7*150),1)-0.5)),IF(INT(2*A171*Calculator!$C$20/(Calculator!$D$7*150))&gt;INT(2*A171*Calculator!$B$20/(Calculator!$D$7*150)),0,1))),1)</f>
        <v>1</v>
      </c>
      <c r="K171" s="250" t="n">
        <f aca="false">IF(Calculator!$E$21="YES",IF(A171&lt;Calculator!$G$21,0,MIN(MIN(MIN(MOD(A171*Calculator!$B$21/(Calculator!$D$7*150),1),1-MOD(A171*Calculator!$B$21/(Calculator!$D$7*150),1)),ABS(MOD(A171*Calculator!$B$21/(Calculator!$D$7*150),1)-0.5)),MIN(MIN(MOD(A171*Calculator!$C$21/(Calculator!$D$7*150),1),1-MOD(A171*Calculator!$C$21/(Calculator!$D$7*150),1)),ABS(MOD(A171*Calculator!$C$21/(Calculator!$D$7*150),1)-0.5)),IF(INT(2*A171*Calculator!$C$21/(Calculator!$D$7*150))&gt;INT(2*A171*Calculator!$B$21/(Calculator!$D$7*150)),0,1))),1)</f>
        <v>1</v>
      </c>
      <c r="L171" s="250" t="n">
        <f aca="false">IF(Calculator!$E$22="YES",IF(A171&lt;Calculator!$G$22,0,MIN(MIN(MIN(MOD(A171*Calculator!$B$22/(Calculator!$D$7*150),1),1-MOD(A171*Calculator!$B$22/(Calculator!$D$7*150),1)),ABS(MOD(A171*Calculator!$B$22/(Calculator!$D$7*150),1)-0.5)),MIN(MIN(MOD(A171*Calculator!$C$22/(Calculator!$D$7*150),1),1-MOD(A171*Calculator!$C$22/(Calculator!$D$7*150),1)),ABS(MOD(A171*Calculator!$C$22/(Calculator!$D$7*150),1)-0.5)),IF(INT(2*A171*Calculator!$C$22/(Calculator!$D$7*150))&gt;INT(2*A171*Calculator!$B$22/(Calculator!$D$7*150)),0,1))),1)</f>
        <v>1</v>
      </c>
      <c r="M171" s="250" t="n">
        <f aca="false">MIN(B171:L171)</f>
        <v>0.0512280701754384</v>
      </c>
      <c r="N171" s="250" t="n">
        <f aca="false">SUMPRODUCT(($M$7:$M$557&gt;M171)*1)+SUMPRODUCT(($M$7:$M$557=M171)*(ROW($M$7:$M$557)&lt;ROW(M171)))+1</f>
        <v>229</v>
      </c>
      <c r="O171" s="250" t="str">
        <f aca="false">IF(M171&gt;=0.13,"★★★ EXCELLENT",IF(M171&gt;=0.12,"★★  GOOD",IF(M171&gt;=0.07,"★  FAIR",IF(M171&gt;=0.025,"⚠  MARGINAL","✗  AVOID"))))</f>
        <v>⚠  MARGINAL</v>
      </c>
    </row>
    <row r="172" customFormat="false" ht="15" hidden="false" customHeight="true" outlineLevel="0" collapsed="false">
      <c r="A172" s="251" t="n">
        <v>21.5</v>
      </c>
      <c r="B172" s="252" t="n">
        <f aca="false">IF(Calculator!$E$12="YES",IF(A172&lt;Calculator!$G$12,0,MIN(MIN(MIN(MOD(A172*Calculator!$B$12/(Calculator!$D$7*150),1),1-MOD(A172*Calculator!$B$12/(Calculator!$D$7*150),1)),ABS(MOD(A172*Calculator!$B$12/(Calculator!$D$7*150),1)-0.5)),MIN(MIN(MOD(A172*Calculator!$C$12/(Calculator!$D$7*150),1),1-MOD(A172*Calculator!$C$12/(Calculator!$D$7*150),1)),ABS(MOD(A172*Calculator!$C$12/(Calculator!$D$7*150),1)-0.5)),IF(INT(2*A172*Calculator!$C$12/(Calculator!$D$7*150))&gt;INT(2*A172*Calculator!$B$12/(Calculator!$D$7*150)),0,1))),1)</f>
        <v>1</v>
      </c>
      <c r="C172" s="252" t="n">
        <f aca="false">IF(Calculator!$E$13="YES",IF(A172&lt;Calculator!$G$13,0,MIN(MIN(MIN(MOD(A172*Calculator!$B$13/(Calculator!$D$7*150),1),1-MOD(A172*Calculator!$B$13/(Calculator!$D$7*150),1)),ABS(MOD(A172*Calculator!$B$13/(Calculator!$D$7*150),1)-0.5)),MIN(MIN(MOD(A172*Calculator!$C$13/(Calculator!$D$7*150),1),1-MOD(A172*Calculator!$C$13/(Calculator!$D$7*150),1)),ABS(MOD(A172*Calculator!$C$13/(Calculator!$D$7*150),1)-0.5)),IF(INT(2*A172*Calculator!$C$13/(Calculator!$D$7*150))&gt;INT(2*A172*Calculator!$B$13/(Calculator!$D$7*150)),0,1))),1)</f>
        <v>1</v>
      </c>
      <c r="D172" s="252" t="n">
        <f aca="false">IF(Calculator!$E$14="YES",IF(A172&lt;Calculator!$G$14,0,MIN(MIN(MIN(MOD(A172*Calculator!$B$14/(Calculator!$D$7*150),1),1-MOD(A172*Calculator!$B$14/(Calculator!$D$7*150),1)),ABS(MOD(A172*Calculator!$B$14/(Calculator!$D$7*150),1)-0.5)),MIN(MIN(MOD(A172*Calculator!$C$14/(Calculator!$D$7*150),1),1-MOD(A172*Calculator!$C$14/(Calculator!$D$7*150),1)),ABS(MOD(A172*Calculator!$C$14/(Calculator!$D$7*150),1)-0.5)),IF(INT(2*A172*Calculator!$C$14/(Calculator!$D$7*150))&gt;INT(2*A172*Calculator!$B$14/(Calculator!$D$7*150)),0,1))),1)</f>
        <v>1</v>
      </c>
      <c r="E172" s="252" t="n">
        <f aca="false">IF(Calculator!$E$15="YES",IF(A172&lt;Calculator!$G$15,0,MIN(MIN(MIN(MOD(A172*Calculator!$B$15/(Calculator!$D$7*150),1),1-MOD(A172*Calculator!$B$15/(Calculator!$D$7*150),1)),ABS(MOD(A172*Calculator!$B$15/(Calculator!$D$7*150),1)-0.5)),MIN(MIN(MOD(A172*Calculator!$C$15/(Calculator!$D$7*150),1),1-MOD(A172*Calculator!$C$15/(Calculator!$D$7*150),1)),ABS(MOD(A172*Calculator!$C$15/(Calculator!$D$7*150),1)-0.5)),IF(INT(2*A172*Calculator!$C$15/(Calculator!$D$7*150))&gt;INT(2*A172*Calculator!$B$15/(Calculator!$D$7*150)),0,1))),1)</f>
        <v>0.0561403508771929</v>
      </c>
      <c r="F172" s="252" t="n">
        <f aca="false">IF(Calculator!$E$16="YES",IF(A172&lt;Calculator!$G$16,0,MIN(MIN(MIN(MOD(A172*Calculator!$B$16/(Calculator!$D$7*150),1),1-MOD(A172*Calculator!$B$16/(Calculator!$D$7*150),1)),ABS(MOD(A172*Calculator!$B$16/(Calculator!$D$7*150),1)-0.5)),MIN(MIN(MOD(A172*Calculator!$C$16/(Calculator!$D$7*150),1),1-MOD(A172*Calculator!$C$16/(Calculator!$D$7*150),1)),ABS(MOD(A172*Calculator!$C$16/(Calculator!$D$7*150),1)-0.5)),IF(INT(2*A172*Calculator!$C$16/(Calculator!$D$7*150))&gt;INT(2*A172*Calculator!$B$16/(Calculator!$D$7*150)),0,1))),1)</f>
        <v>1</v>
      </c>
      <c r="G172" s="252" t="n">
        <f aca="false">IF(Calculator!$E$17="YES",IF(A172&lt;Calculator!$G$17,0,MIN(MIN(MIN(MOD(A172*Calculator!$B$17/(Calculator!$D$7*150),1),1-MOD(A172*Calculator!$B$17/(Calculator!$D$7*150),1)),ABS(MOD(A172*Calculator!$B$17/(Calculator!$D$7*150),1)-0.5)),MIN(MIN(MOD(A172*Calculator!$C$17/(Calculator!$D$7*150),1),1-MOD(A172*Calculator!$C$17/(Calculator!$D$7*150),1)),ABS(MOD(A172*Calculator!$C$17/(Calculator!$D$7*150),1)-0.5)),IF(INT(2*A172*Calculator!$C$17/(Calculator!$D$7*150))&gt;INT(2*A172*Calculator!$B$17/(Calculator!$D$7*150)),0,1))),1)</f>
        <v>0.112280701754386</v>
      </c>
      <c r="H172" s="252" t="n">
        <f aca="false">IF(Calculator!$E$18="YES",IF(A172&lt;Calculator!$G$18,0,MIN(MIN(MIN(MOD(A172*Calculator!$B$18/(Calculator!$D$7*150),1),1-MOD(A172*Calculator!$B$18/(Calculator!$D$7*150),1)),ABS(MOD(A172*Calculator!$B$18/(Calculator!$D$7*150),1)-0.5)),MIN(MIN(MOD(A172*Calculator!$C$18/(Calculator!$D$7*150),1),1-MOD(A172*Calculator!$C$18/(Calculator!$D$7*150),1)),ABS(MOD(A172*Calculator!$C$18/(Calculator!$D$7*150),1)-0.5)),IF(INT(2*A172*Calculator!$C$18/(Calculator!$D$7*150))&gt;INT(2*A172*Calculator!$B$18/(Calculator!$D$7*150)),0,1))),1)</f>
        <v>1</v>
      </c>
      <c r="I172" s="252" t="n">
        <f aca="false">IF(Calculator!$E$19="YES",IF(A172&lt;Calculator!$G$19,0,MIN(MIN(MIN(MOD(A172*Calculator!$B$19/(Calculator!$D$7*150),1),1-MOD(A172*Calculator!$B$19/(Calculator!$D$7*150),1)),ABS(MOD(A172*Calculator!$B$19/(Calculator!$D$7*150),1)-0.5)),MIN(MIN(MOD(A172*Calculator!$C$19/(Calculator!$D$7*150),1),1-MOD(A172*Calculator!$C$19/(Calculator!$D$7*150),1)),ABS(MOD(A172*Calculator!$C$19/(Calculator!$D$7*150),1)-0.5)),IF(INT(2*A172*Calculator!$C$19/(Calculator!$D$7*150))&gt;INT(2*A172*Calculator!$B$19/(Calculator!$D$7*150)),0,1))),1)</f>
        <v>1</v>
      </c>
      <c r="J172" s="252" t="n">
        <f aca="false">IF(Calculator!$E$20="YES",IF(A172&lt;Calculator!$G$20,0,MIN(MIN(MIN(MOD(A172*Calculator!$B$20/(Calculator!$D$7*150),1),1-MOD(A172*Calculator!$B$20/(Calculator!$D$7*150),1)),ABS(MOD(A172*Calculator!$B$20/(Calculator!$D$7*150),1)-0.5)),MIN(MIN(MOD(A172*Calculator!$C$20/(Calculator!$D$7*150),1),1-MOD(A172*Calculator!$C$20/(Calculator!$D$7*150),1)),ABS(MOD(A172*Calculator!$C$20/(Calculator!$D$7*150),1)-0.5)),IF(INT(2*A172*Calculator!$C$20/(Calculator!$D$7*150))&gt;INT(2*A172*Calculator!$B$20/(Calculator!$D$7*150)),0,1))),1)</f>
        <v>1</v>
      </c>
      <c r="K172" s="252" t="n">
        <f aca="false">IF(Calculator!$E$21="YES",IF(A172&lt;Calculator!$G$21,0,MIN(MIN(MIN(MOD(A172*Calculator!$B$21/(Calculator!$D$7*150),1),1-MOD(A172*Calculator!$B$21/(Calculator!$D$7*150),1)),ABS(MOD(A172*Calculator!$B$21/(Calculator!$D$7*150),1)-0.5)),MIN(MIN(MOD(A172*Calculator!$C$21/(Calculator!$D$7*150),1),1-MOD(A172*Calculator!$C$21/(Calculator!$D$7*150),1)),ABS(MOD(A172*Calculator!$C$21/(Calculator!$D$7*150),1)-0.5)),IF(INT(2*A172*Calculator!$C$21/(Calculator!$D$7*150))&gt;INT(2*A172*Calculator!$B$21/(Calculator!$D$7*150)),0,1))),1)</f>
        <v>1</v>
      </c>
      <c r="L172" s="252" t="n">
        <f aca="false">IF(Calculator!$E$22="YES",IF(A172&lt;Calculator!$G$22,0,MIN(MIN(MIN(MOD(A172*Calculator!$B$22/(Calculator!$D$7*150),1),1-MOD(A172*Calculator!$B$22/(Calculator!$D$7*150),1)),ABS(MOD(A172*Calculator!$B$22/(Calculator!$D$7*150),1)-0.5)),MIN(MIN(MOD(A172*Calculator!$C$22/(Calculator!$D$7*150),1),1-MOD(A172*Calculator!$C$22/(Calculator!$D$7*150),1)),ABS(MOD(A172*Calculator!$C$22/(Calculator!$D$7*150),1)-0.5)),IF(INT(2*A172*Calculator!$C$22/(Calculator!$D$7*150))&gt;INT(2*A172*Calculator!$B$22/(Calculator!$D$7*150)),0,1))),1)</f>
        <v>1</v>
      </c>
      <c r="M172" s="252" t="n">
        <f aca="false">MIN(B172:L172)</f>
        <v>0.0561403508771929</v>
      </c>
      <c r="N172" s="252" t="n">
        <f aca="false">SUMPRODUCT(($M$7:$M$557&gt;M172)*1)+SUMPRODUCT(($M$7:$M$557=M172)*(ROW($M$7:$M$557)&lt;ROW(M172)))+1</f>
        <v>214</v>
      </c>
      <c r="O172" s="252" t="str">
        <f aca="false">IF(M172&gt;=0.13,"★★★ EXCELLENT",IF(M172&gt;=0.12,"★★  GOOD",IF(M172&gt;=0.07,"★  FAIR",IF(M172&gt;=0.025,"⚠  MARGINAL","✗  AVOID"))))</f>
        <v>⚠  MARGINAL</v>
      </c>
    </row>
    <row r="173" customFormat="false" ht="15" hidden="false" customHeight="true" outlineLevel="0" collapsed="false">
      <c r="A173" s="249" t="n">
        <v>21.6</v>
      </c>
      <c r="B173" s="250" t="n">
        <f aca="false">IF(Calculator!$E$12="YES",IF(A173&lt;Calculator!$G$12,0,MIN(MIN(MIN(MOD(A173*Calculator!$B$12/(Calculator!$D$7*150),1),1-MOD(A173*Calculator!$B$12/(Calculator!$D$7*150),1)),ABS(MOD(A173*Calculator!$B$12/(Calculator!$D$7*150),1)-0.5)),MIN(MIN(MOD(A173*Calculator!$C$12/(Calculator!$D$7*150),1),1-MOD(A173*Calculator!$C$12/(Calculator!$D$7*150),1)),ABS(MOD(A173*Calculator!$C$12/(Calculator!$D$7*150),1)-0.5)),IF(INT(2*A173*Calculator!$C$12/(Calculator!$D$7*150))&gt;INT(2*A173*Calculator!$B$12/(Calculator!$D$7*150)),0,1))),1)</f>
        <v>1</v>
      </c>
      <c r="C173" s="250" t="n">
        <f aca="false">IF(Calculator!$E$13="YES",IF(A173&lt;Calculator!$G$13,0,MIN(MIN(MIN(MOD(A173*Calculator!$B$13/(Calculator!$D$7*150),1),1-MOD(A173*Calculator!$B$13/(Calculator!$D$7*150),1)),ABS(MOD(A173*Calculator!$B$13/(Calculator!$D$7*150),1)-0.5)),MIN(MIN(MOD(A173*Calculator!$C$13/(Calculator!$D$7*150),1),1-MOD(A173*Calculator!$C$13/(Calculator!$D$7*150),1)),ABS(MOD(A173*Calculator!$C$13/(Calculator!$D$7*150),1)-0.5)),IF(INT(2*A173*Calculator!$C$13/(Calculator!$D$7*150))&gt;INT(2*A173*Calculator!$B$13/(Calculator!$D$7*150)),0,1))),1)</f>
        <v>1</v>
      </c>
      <c r="D173" s="250" t="n">
        <f aca="false">IF(Calculator!$E$14="YES",IF(A173&lt;Calculator!$G$14,0,MIN(MIN(MIN(MOD(A173*Calculator!$B$14/(Calculator!$D$7*150),1),1-MOD(A173*Calculator!$B$14/(Calculator!$D$7*150),1)),ABS(MOD(A173*Calculator!$B$14/(Calculator!$D$7*150),1)-0.5)),MIN(MIN(MOD(A173*Calculator!$C$14/(Calculator!$D$7*150),1),1-MOD(A173*Calculator!$C$14/(Calculator!$D$7*150),1)),ABS(MOD(A173*Calculator!$C$14/(Calculator!$D$7*150),1)-0.5)),IF(INT(2*A173*Calculator!$C$14/(Calculator!$D$7*150))&gt;INT(2*A173*Calculator!$B$14/(Calculator!$D$7*150)),0,1))),1)</f>
        <v>1</v>
      </c>
      <c r="E173" s="250" t="n">
        <f aca="false">IF(Calculator!$E$15="YES",IF(A173&lt;Calculator!$G$15,0,MIN(MIN(MIN(MOD(A173*Calculator!$B$15/(Calculator!$D$7*150),1),1-MOD(A173*Calculator!$B$15/(Calculator!$D$7*150),1)),ABS(MOD(A173*Calculator!$B$15/(Calculator!$D$7*150),1)-0.5)),MIN(MIN(MOD(A173*Calculator!$C$15/(Calculator!$D$7*150),1),1-MOD(A173*Calculator!$C$15/(Calculator!$D$7*150),1)),ABS(MOD(A173*Calculator!$C$15/(Calculator!$D$7*150),1)-0.5)),IF(INT(2*A173*Calculator!$C$15/(Calculator!$D$7*150))&gt;INT(2*A173*Calculator!$B$15/(Calculator!$D$7*150)),0,1))),1)</f>
        <v>0.0610526315789475</v>
      </c>
      <c r="F173" s="250" t="n">
        <f aca="false">IF(Calculator!$E$16="YES",IF(A173&lt;Calculator!$G$16,0,MIN(MIN(MIN(MOD(A173*Calculator!$B$16/(Calculator!$D$7*150),1),1-MOD(A173*Calculator!$B$16/(Calculator!$D$7*150),1)),ABS(MOD(A173*Calculator!$B$16/(Calculator!$D$7*150),1)-0.5)),MIN(MIN(MOD(A173*Calculator!$C$16/(Calculator!$D$7*150),1),1-MOD(A173*Calculator!$C$16/(Calculator!$D$7*150),1)),ABS(MOD(A173*Calculator!$C$16/(Calculator!$D$7*150),1)-0.5)),IF(INT(2*A173*Calculator!$C$16/(Calculator!$D$7*150))&gt;INT(2*A173*Calculator!$B$16/(Calculator!$D$7*150)),0,1))),1)</f>
        <v>1</v>
      </c>
      <c r="G173" s="250" t="n">
        <f aca="false">IF(Calculator!$E$17="YES",IF(A173&lt;Calculator!$G$17,0,MIN(MIN(MIN(MOD(A173*Calculator!$B$17/(Calculator!$D$7*150),1),1-MOD(A173*Calculator!$B$17/(Calculator!$D$7*150),1)),ABS(MOD(A173*Calculator!$B$17/(Calculator!$D$7*150),1)-0.5)),MIN(MIN(MOD(A173*Calculator!$C$17/(Calculator!$D$7*150),1),1-MOD(A173*Calculator!$C$17/(Calculator!$D$7*150),1)),ABS(MOD(A173*Calculator!$C$17/(Calculator!$D$7*150),1)-0.5)),IF(INT(2*A173*Calculator!$C$17/(Calculator!$D$7*150))&gt;INT(2*A173*Calculator!$B$17/(Calculator!$D$7*150)),0,1))),1)</f>
        <v>0.122105263157895</v>
      </c>
      <c r="H173" s="250" t="n">
        <f aca="false">IF(Calculator!$E$18="YES",IF(A173&lt;Calculator!$G$18,0,MIN(MIN(MIN(MOD(A173*Calculator!$B$18/(Calculator!$D$7*150),1),1-MOD(A173*Calculator!$B$18/(Calculator!$D$7*150),1)),ABS(MOD(A173*Calculator!$B$18/(Calculator!$D$7*150),1)-0.5)),MIN(MIN(MOD(A173*Calculator!$C$18/(Calculator!$D$7*150),1),1-MOD(A173*Calculator!$C$18/(Calculator!$D$7*150),1)),ABS(MOD(A173*Calculator!$C$18/(Calculator!$D$7*150),1)-0.5)),IF(INT(2*A173*Calculator!$C$18/(Calculator!$D$7*150))&gt;INT(2*A173*Calculator!$B$18/(Calculator!$D$7*150)),0,1))),1)</f>
        <v>1</v>
      </c>
      <c r="I173" s="250" t="n">
        <f aca="false">IF(Calculator!$E$19="YES",IF(A173&lt;Calculator!$G$19,0,MIN(MIN(MIN(MOD(A173*Calculator!$B$19/(Calculator!$D$7*150),1),1-MOD(A173*Calculator!$B$19/(Calculator!$D$7*150),1)),ABS(MOD(A173*Calculator!$B$19/(Calculator!$D$7*150),1)-0.5)),MIN(MIN(MOD(A173*Calculator!$C$19/(Calculator!$D$7*150),1),1-MOD(A173*Calculator!$C$19/(Calculator!$D$7*150),1)),ABS(MOD(A173*Calculator!$C$19/(Calculator!$D$7*150),1)-0.5)),IF(INT(2*A173*Calculator!$C$19/(Calculator!$D$7*150))&gt;INT(2*A173*Calculator!$B$19/(Calculator!$D$7*150)),0,1))),1)</f>
        <v>1</v>
      </c>
      <c r="J173" s="250" t="n">
        <f aca="false">IF(Calculator!$E$20="YES",IF(A173&lt;Calculator!$G$20,0,MIN(MIN(MIN(MOD(A173*Calculator!$B$20/(Calculator!$D$7*150),1),1-MOD(A173*Calculator!$B$20/(Calculator!$D$7*150),1)),ABS(MOD(A173*Calculator!$B$20/(Calculator!$D$7*150),1)-0.5)),MIN(MIN(MOD(A173*Calculator!$C$20/(Calculator!$D$7*150),1),1-MOD(A173*Calculator!$C$20/(Calculator!$D$7*150),1)),ABS(MOD(A173*Calculator!$C$20/(Calculator!$D$7*150),1)-0.5)),IF(INT(2*A173*Calculator!$C$20/(Calculator!$D$7*150))&gt;INT(2*A173*Calculator!$B$20/(Calculator!$D$7*150)),0,1))),1)</f>
        <v>1</v>
      </c>
      <c r="K173" s="250" t="n">
        <f aca="false">IF(Calculator!$E$21="YES",IF(A173&lt;Calculator!$G$21,0,MIN(MIN(MIN(MOD(A173*Calculator!$B$21/(Calculator!$D$7*150),1),1-MOD(A173*Calculator!$B$21/(Calculator!$D$7*150),1)),ABS(MOD(A173*Calculator!$B$21/(Calculator!$D$7*150),1)-0.5)),MIN(MIN(MOD(A173*Calculator!$C$21/(Calculator!$D$7*150),1),1-MOD(A173*Calculator!$C$21/(Calculator!$D$7*150),1)),ABS(MOD(A173*Calculator!$C$21/(Calculator!$D$7*150),1)-0.5)),IF(INT(2*A173*Calculator!$C$21/(Calculator!$D$7*150))&gt;INT(2*A173*Calculator!$B$21/(Calculator!$D$7*150)),0,1))),1)</f>
        <v>1</v>
      </c>
      <c r="L173" s="250" t="n">
        <f aca="false">IF(Calculator!$E$22="YES",IF(A173&lt;Calculator!$G$22,0,MIN(MIN(MIN(MOD(A173*Calculator!$B$22/(Calculator!$D$7*150),1),1-MOD(A173*Calculator!$B$22/(Calculator!$D$7*150),1)),ABS(MOD(A173*Calculator!$B$22/(Calculator!$D$7*150),1)-0.5)),MIN(MIN(MOD(A173*Calculator!$C$22/(Calculator!$D$7*150),1),1-MOD(A173*Calculator!$C$22/(Calculator!$D$7*150),1)),ABS(MOD(A173*Calculator!$C$22/(Calculator!$D$7*150),1)-0.5)),IF(INT(2*A173*Calculator!$C$22/(Calculator!$D$7*150))&gt;INT(2*A173*Calculator!$B$22/(Calculator!$D$7*150)),0,1))),1)</f>
        <v>1</v>
      </c>
      <c r="M173" s="250" t="n">
        <f aca="false">MIN(B173:L173)</f>
        <v>0.0610526315789475</v>
      </c>
      <c r="N173" s="250" t="n">
        <f aca="false">SUMPRODUCT(($M$7:$M$557&gt;M173)*1)+SUMPRODUCT(($M$7:$M$557=M173)*(ROW($M$7:$M$557)&lt;ROW(M173)))+1</f>
        <v>199</v>
      </c>
      <c r="O173" s="250" t="str">
        <f aca="false">IF(M173&gt;=0.13,"★★★ EXCELLENT",IF(M173&gt;=0.12,"★★  GOOD",IF(M173&gt;=0.07,"★  FAIR",IF(M173&gt;=0.025,"⚠  MARGINAL","✗  AVOID"))))</f>
        <v>⚠  MARGINAL</v>
      </c>
    </row>
    <row r="174" customFormat="false" ht="15" hidden="false" customHeight="true" outlineLevel="0" collapsed="false">
      <c r="A174" s="251" t="n">
        <v>21.7</v>
      </c>
      <c r="B174" s="252" t="n">
        <f aca="false">IF(Calculator!$E$12="YES",IF(A174&lt;Calculator!$G$12,0,MIN(MIN(MIN(MOD(A174*Calculator!$B$12/(Calculator!$D$7*150),1),1-MOD(A174*Calculator!$B$12/(Calculator!$D$7*150),1)),ABS(MOD(A174*Calculator!$B$12/(Calculator!$D$7*150),1)-0.5)),MIN(MIN(MOD(A174*Calculator!$C$12/(Calculator!$D$7*150),1),1-MOD(A174*Calculator!$C$12/(Calculator!$D$7*150),1)),ABS(MOD(A174*Calculator!$C$12/(Calculator!$D$7*150),1)-0.5)),IF(INT(2*A174*Calculator!$C$12/(Calculator!$D$7*150))&gt;INT(2*A174*Calculator!$B$12/(Calculator!$D$7*150)),0,1))),1)</f>
        <v>1</v>
      </c>
      <c r="C174" s="252" t="n">
        <f aca="false">IF(Calculator!$E$13="YES",IF(A174&lt;Calculator!$G$13,0,MIN(MIN(MIN(MOD(A174*Calculator!$B$13/(Calculator!$D$7*150),1),1-MOD(A174*Calculator!$B$13/(Calculator!$D$7*150),1)),ABS(MOD(A174*Calculator!$B$13/(Calculator!$D$7*150),1)-0.5)),MIN(MIN(MOD(A174*Calculator!$C$13/(Calculator!$D$7*150),1),1-MOD(A174*Calculator!$C$13/(Calculator!$D$7*150),1)),ABS(MOD(A174*Calculator!$C$13/(Calculator!$D$7*150),1)-0.5)),IF(INT(2*A174*Calculator!$C$13/(Calculator!$D$7*150))&gt;INT(2*A174*Calculator!$B$13/(Calculator!$D$7*150)),0,1))),1)</f>
        <v>1</v>
      </c>
      <c r="D174" s="252" t="n">
        <f aca="false">IF(Calculator!$E$14="YES",IF(A174&lt;Calculator!$G$14,0,MIN(MIN(MIN(MOD(A174*Calculator!$B$14/(Calculator!$D$7*150),1),1-MOD(A174*Calculator!$B$14/(Calculator!$D$7*150),1)),ABS(MOD(A174*Calculator!$B$14/(Calculator!$D$7*150),1)-0.5)),MIN(MIN(MOD(A174*Calculator!$C$14/(Calculator!$D$7*150),1),1-MOD(A174*Calculator!$C$14/(Calculator!$D$7*150),1)),ABS(MOD(A174*Calculator!$C$14/(Calculator!$D$7*150),1)-0.5)),IF(INT(2*A174*Calculator!$C$14/(Calculator!$D$7*150))&gt;INT(2*A174*Calculator!$B$14/(Calculator!$D$7*150)),0,1))),1)</f>
        <v>1</v>
      </c>
      <c r="E174" s="252" t="n">
        <f aca="false">IF(Calculator!$E$15="YES",IF(A174&lt;Calculator!$G$15,0,MIN(MIN(MIN(MOD(A174*Calculator!$B$15/(Calculator!$D$7*150),1),1-MOD(A174*Calculator!$B$15/(Calculator!$D$7*150),1)),ABS(MOD(A174*Calculator!$B$15/(Calculator!$D$7*150),1)-0.5)),MIN(MIN(MOD(A174*Calculator!$C$15/(Calculator!$D$7*150),1),1-MOD(A174*Calculator!$C$15/(Calculator!$D$7*150),1)),ABS(MOD(A174*Calculator!$C$15/(Calculator!$D$7*150),1)-0.5)),IF(INT(2*A174*Calculator!$C$15/(Calculator!$D$7*150))&gt;INT(2*A174*Calculator!$B$15/(Calculator!$D$7*150)),0,1))),1)</f>
        <v>0.0659649122807018</v>
      </c>
      <c r="F174" s="252" t="n">
        <f aca="false">IF(Calculator!$E$16="YES",IF(A174&lt;Calculator!$G$16,0,MIN(MIN(MIN(MOD(A174*Calculator!$B$16/(Calculator!$D$7*150),1),1-MOD(A174*Calculator!$B$16/(Calculator!$D$7*150),1)),ABS(MOD(A174*Calculator!$B$16/(Calculator!$D$7*150),1)-0.5)),MIN(MIN(MOD(A174*Calculator!$C$16/(Calculator!$D$7*150),1),1-MOD(A174*Calculator!$C$16/(Calculator!$D$7*150),1)),ABS(MOD(A174*Calculator!$C$16/(Calculator!$D$7*150),1)-0.5)),IF(INT(2*A174*Calculator!$C$16/(Calculator!$D$7*150))&gt;INT(2*A174*Calculator!$B$16/(Calculator!$D$7*150)),0,1))),1)</f>
        <v>1</v>
      </c>
      <c r="G174" s="252" t="n">
        <f aca="false">IF(Calculator!$E$17="YES",IF(A174&lt;Calculator!$G$17,0,MIN(MIN(MIN(MOD(A174*Calculator!$B$17/(Calculator!$D$7*150),1),1-MOD(A174*Calculator!$B$17/(Calculator!$D$7*150),1)),ABS(MOD(A174*Calculator!$B$17/(Calculator!$D$7*150),1)-0.5)),MIN(MIN(MOD(A174*Calculator!$C$17/(Calculator!$D$7*150),1),1-MOD(A174*Calculator!$C$17/(Calculator!$D$7*150),1)),ABS(MOD(A174*Calculator!$C$17/(Calculator!$D$7*150),1)-0.5)),IF(INT(2*A174*Calculator!$C$17/(Calculator!$D$7*150))&gt;INT(2*A174*Calculator!$B$17/(Calculator!$D$7*150)),0,1))),1)</f>
        <v>0.131929824561404</v>
      </c>
      <c r="H174" s="252" t="n">
        <f aca="false">IF(Calculator!$E$18="YES",IF(A174&lt;Calculator!$G$18,0,MIN(MIN(MIN(MOD(A174*Calculator!$B$18/(Calculator!$D$7*150),1),1-MOD(A174*Calculator!$B$18/(Calculator!$D$7*150),1)),ABS(MOD(A174*Calculator!$B$18/(Calculator!$D$7*150),1)-0.5)),MIN(MIN(MOD(A174*Calculator!$C$18/(Calculator!$D$7*150),1),1-MOD(A174*Calculator!$C$18/(Calculator!$D$7*150),1)),ABS(MOD(A174*Calculator!$C$18/(Calculator!$D$7*150),1)-0.5)),IF(INT(2*A174*Calculator!$C$18/(Calculator!$D$7*150))&gt;INT(2*A174*Calculator!$B$18/(Calculator!$D$7*150)),0,1))),1)</f>
        <v>1</v>
      </c>
      <c r="I174" s="252" t="n">
        <f aca="false">IF(Calculator!$E$19="YES",IF(A174&lt;Calculator!$G$19,0,MIN(MIN(MIN(MOD(A174*Calculator!$B$19/(Calculator!$D$7*150),1),1-MOD(A174*Calculator!$B$19/(Calculator!$D$7*150),1)),ABS(MOD(A174*Calculator!$B$19/(Calculator!$D$7*150),1)-0.5)),MIN(MIN(MOD(A174*Calculator!$C$19/(Calculator!$D$7*150),1),1-MOD(A174*Calculator!$C$19/(Calculator!$D$7*150),1)),ABS(MOD(A174*Calculator!$C$19/(Calculator!$D$7*150),1)-0.5)),IF(INT(2*A174*Calculator!$C$19/(Calculator!$D$7*150))&gt;INT(2*A174*Calculator!$B$19/(Calculator!$D$7*150)),0,1))),1)</f>
        <v>1</v>
      </c>
      <c r="J174" s="252" t="n">
        <f aca="false">IF(Calculator!$E$20="YES",IF(A174&lt;Calculator!$G$20,0,MIN(MIN(MIN(MOD(A174*Calculator!$B$20/(Calculator!$D$7*150),1),1-MOD(A174*Calculator!$B$20/(Calculator!$D$7*150),1)),ABS(MOD(A174*Calculator!$B$20/(Calculator!$D$7*150),1)-0.5)),MIN(MIN(MOD(A174*Calculator!$C$20/(Calculator!$D$7*150),1),1-MOD(A174*Calculator!$C$20/(Calculator!$D$7*150),1)),ABS(MOD(A174*Calculator!$C$20/(Calculator!$D$7*150),1)-0.5)),IF(INT(2*A174*Calculator!$C$20/(Calculator!$D$7*150))&gt;INT(2*A174*Calculator!$B$20/(Calculator!$D$7*150)),0,1))),1)</f>
        <v>1</v>
      </c>
      <c r="K174" s="252" t="n">
        <f aca="false">IF(Calculator!$E$21="YES",IF(A174&lt;Calculator!$G$21,0,MIN(MIN(MIN(MOD(A174*Calculator!$B$21/(Calculator!$D$7*150),1),1-MOD(A174*Calculator!$B$21/(Calculator!$D$7*150),1)),ABS(MOD(A174*Calculator!$B$21/(Calculator!$D$7*150),1)-0.5)),MIN(MIN(MOD(A174*Calculator!$C$21/(Calculator!$D$7*150),1),1-MOD(A174*Calculator!$C$21/(Calculator!$D$7*150),1)),ABS(MOD(A174*Calculator!$C$21/(Calculator!$D$7*150),1)-0.5)),IF(INT(2*A174*Calculator!$C$21/(Calculator!$D$7*150))&gt;INT(2*A174*Calculator!$B$21/(Calculator!$D$7*150)),0,1))),1)</f>
        <v>1</v>
      </c>
      <c r="L174" s="252" t="n">
        <f aca="false">IF(Calculator!$E$22="YES",IF(A174&lt;Calculator!$G$22,0,MIN(MIN(MIN(MOD(A174*Calculator!$B$22/(Calculator!$D$7*150),1),1-MOD(A174*Calculator!$B$22/(Calculator!$D$7*150),1)),ABS(MOD(A174*Calculator!$B$22/(Calculator!$D$7*150),1)-0.5)),MIN(MIN(MOD(A174*Calculator!$C$22/(Calculator!$D$7*150),1),1-MOD(A174*Calculator!$C$22/(Calculator!$D$7*150),1)),ABS(MOD(A174*Calculator!$C$22/(Calculator!$D$7*150),1)-0.5)),IF(INT(2*A174*Calculator!$C$22/(Calculator!$D$7*150))&gt;INT(2*A174*Calculator!$B$22/(Calculator!$D$7*150)),0,1))),1)</f>
        <v>1</v>
      </c>
      <c r="M174" s="252" t="n">
        <f aca="false">MIN(B174:L174)</f>
        <v>0.0659649122807018</v>
      </c>
      <c r="N174" s="252" t="n">
        <f aca="false">SUMPRODUCT(($M$7:$M$557&gt;M174)*1)+SUMPRODUCT(($M$7:$M$557=M174)*(ROW($M$7:$M$557)&lt;ROW(M174)))+1</f>
        <v>185</v>
      </c>
      <c r="O174" s="252" t="str">
        <f aca="false">IF(M174&gt;=0.13,"★★★ EXCELLENT",IF(M174&gt;=0.12,"★★  GOOD",IF(M174&gt;=0.07,"★  FAIR",IF(M174&gt;=0.025,"⚠  MARGINAL","✗  AVOID"))))</f>
        <v>⚠  MARGINAL</v>
      </c>
    </row>
    <row r="175" customFormat="false" ht="15" hidden="false" customHeight="true" outlineLevel="0" collapsed="false">
      <c r="A175" s="249" t="n">
        <v>21.8</v>
      </c>
      <c r="B175" s="250" t="n">
        <f aca="false">IF(Calculator!$E$12="YES",IF(A175&lt;Calculator!$G$12,0,MIN(MIN(MIN(MOD(A175*Calculator!$B$12/(Calculator!$D$7*150),1),1-MOD(A175*Calculator!$B$12/(Calculator!$D$7*150),1)),ABS(MOD(A175*Calculator!$B$12/(Calculator!$D$7*150),1)-0.5)),MIN(MIN(MOD(A175*Calculator!$C$12/(Calculator!$D$7*150),1),1-MOD(A175*Calculator!$C$12/(Calculator!$D$7*150),1)),ABS(MOD(A175*Calculator!$C$12/(Calculator!$D$7*150),1)-0.5)),IF(INT(2*A175*Calculator!$C$12/(Calculator!$D$7*150))&gt;INT(2*A175*Calculator!$B$12/(Calculator!$D$7*150)),0,1))),1)</f>
        <v>1</v>
      </c>
      <c r="C175" s="250" t="n">
        <f aca="false">IF(Calculator!$E$13="YES",IF(A175&lt;Calculator!$G$13,0,MIN(MIN(MIN(MOD(A175*Calculator!$B$13/(Calculator!$D$7*150),1),1-MOD(A175*Calculator!$B$13/(Calculator!$D$7*150),1)),ABS(MOD(A175*Calculator!$B$13/(Calculator!$D$7*150),1)-0.5)),MIN(MIN(MOD(A175*Calculator!$C$13/(Calculator!$D$7*150),1),1-MOD(A175*Calculator!$C$13/(Calculator!$D$7*150),1)),ABS(MOD(A175*Calculator!$C$13/(Calculator!$D$7*150),1)-0.5)),IF(INT(2*A175*Calculator!$C$13/(Calculator!$D$7*150))&gt;INT(2*A175*Calculator!$B$13/(Calculator!$D$7*150)),0,1))),1)</f>
        <v>1</v>
      </c>
      <c r="D175" s="250" t="n">
        <f aca="false">IF(Calculator!$E$14="YES",IF(A175&lt;Calculator!$G$14,0,MIN(MIN(MIN(MOD(A175*Calculator!$B$14/(Calculator!$D$7*150),1),1-MOD(A175*Calculator!$B$14/(Calculator!$D$7*150),1)),ABS(MOD(A175*Calculator!$B$14/(Calculator!$D$7*150),1)-0.5)),MIN(MIN(MOD(A175*Calculator!$C$14/(Calculator!$D$7*150),1),1-MOD(A175*Calculator!$C$14/(Calculator!$D$7*150),1)),ABS(MOD(A175*Calculator!$C$14/(Calculator!$D$7*150),1)-0.5)),IF(INT(2*A175*Calculator!$C$14/(Calculator!$D$7*150))&gt;INT(2*A175*Calculator!$B$14/(Calculator!$D$7*150)),0,1))),1)</f>
        <v>1</v>
      </c>
      <c r="E175" s="250" t="n">
        <f aca="false">IF(Calculator!$E$15="YES",IF(A175&lt;Calculator!$G$15,0,MIN(MIN(MIN(MOD(A175*Calculator!$B$15/(Calculator!$D$7*150),1),1-MOD(A175*Calculator!$B$15/(Calculator!$D$7*150),1)),ABS(MOD(A175*Calculator!$B$15/(Calculator!$D$7*150),1)-0.5)),MIN(MIN(MOD(A175*Calculator!$C$15/(Calculator!$D$7*150),1),1-MOD(A175*Calculator!$C$15/(Calculator!$D$7*150),1)),ABS(MOD(A175*Calculator!$C$15/(Calculator!$D$7*150),1)-0.5)),IF(INT(2*A175*Calculator!$C$15/(Calculator!$D$7*150))&gt;INT(2*A175*Calculator!$B$15/(Calculator!$D$7*150)),0,1))),1)</f>
        <v>0.0708771929824561</v>
      </c>
      <c r="F175" s="250" t="n">
        <f aca="false">IF(Calculator!$E$16="YES",IF(A175&lt;Calculator!$G$16,0,MIN(MIN(MIN(MOD(A175*Calculator!$B$16/(Calculator!$D$7*150),1),1-MOD(A175*Calculator!$B$16/(Calculator!$D$7*150),1)),ABS(MOD(A175*Calculator!$B$16/(Calculator!$D$7*150),1)-0.5)),MIN(MIN(MOD(A175*Calculator!$C$16/(Calculator!$D$7*150),1),1-MOD(A175*Calculator!$C$16/(Calculator!$D$7*150),1)),ABS(MOD(A175*Calculator!$C$16/(Calculator!$D$7*150),1)-0.5)),IF(INT(2*A175*Calculator!$C$16/(Calculator!$D$7*150))&gt;INT(2*A175*Calculator!$B$16/(Calculator!$D$7*150)),0,1))),1)</f>
        <v>1</v>
      </c>
      <c r="G175" s="250" t="n">
        <f aca="false">IF(Calculator!$E$17="YES",IF(A175&lt;Calculator!$G$17,0,MIN(MIN(MIN(MOD(A175*Calculator!$B$17/(Calculator!$D$7*150),1),1-MOD(A175*Calculator!$B$17/(Calculator!$D$7*150),1)),ABS(MOD(A175*Calculator!$B$17/(Calculator!$D$7*150),1)-0.5)),MIN(MIN(MOD(A175*Calculator!$C$17/(Calculator!$D$7*150),1),1-MOD(A175*Calculator!$C$17/(Calculator!$D$7*150),1)),ABS(MOD(A175*Calculator!$C$17/(Calculator!$D$7*150),1)-0.5)),IF(INT(2*A175*Calculator!$C$17/(Calculator!$D$7*150))&gt;INT(2*A175*Calculator!$B$17/(Calculator!$D$7*150)),0,1))),1)</f>
        <v>0.141754385964912</v>
      </c>
      <c r="H175" s="250" t="n">
        <f aca="false">IF(Calculator!$E$18="YES",IF(A175&lt;Calculator!$G$18,0,MIN(MIN(MIN(MOD(A175*Calculator!$B$18/(Calculator!$D$7*150),1),1-MOD(A175*Calculator!$B$18/(Calculator!$D$7*150),1)),ABS(MOD(A175*Calculator!$B$18/(Calculator!$D$7*150),1)-0.5)),MIN(MIN(MOD(A175*Calculator!$C$18/(Calculator!$D$7*150),1),1-MOD(A175*Calculator!$C$18/(Calculator!$D$7*150),1)),ABS(MOD(A175*Calculator!$C$18/(Calculator!$D$7*150),1)-0.5)),IF(INT(2*A175*Calculator!$C$18/(Calculator!$D$7*150))&gt;INT(2*A175*Calculator!$B$18/(Calculator!$D$7*150)),0,1))),1)</f>
        <v>1</v>
      </c>
      <c r="I175" s="250" t="n">
        <f aca="false">IF(Calculator!$E$19="YES",IF(A175&lt;Calculator!$G$19,0,MIN(MIN(MIN(MOD(A175*Calculator!$B$19/(Calculator!$D$7*150),1),1-MOD(A175*Calculator!$B$19/(Calculator!$D$7*150),1)),ABS(MOD(A175*Calculator!$B$19/(Calculator!$D$7*150),1)-0.5)),MIN(MIN(MOD(A175*Calculator!$C$19/(Calculator!$D$7*150),1),1-MOD(A175*Calculator!$C$19/(Calculator!$D$7*150),1)),ABS(MOD(A175*Calculator!$C$19/(Calculator!$D$7*150),1)-0.5)),IF(INT(2*A175*Calculator!$C$19/(Calculator!$D$7*150))&gt;INT(2*A175*Calculator!$B$19/(Calculator!$D$7*150)),0,1))),1)</f>
        <v>1</v>
      </c>
      <c r="J175" s="250" t="n">
        <f aca="false">IF(Calculator!$E$20="YES",IF(A175&lt;Calculator!$G$20,0,MIN(MIN(MIN(MOD(A175*Calculator!$B$20/(Calculator!$D$7*150),1),1-MOD(A175*Calculator!$B$20/(Calculator!$D$7*150),1)),ABS(MOD(A175*Calculator!$B$20/(Calculator!$D$7*150),1)-0.5)),MIN(MIN(MOD(A175*Calculator!$C$20/(Calculator!$D$7*150),1),1-MOD(A175*Calculator!$C$20/(Calculator!$D$7*150),1)),ABS(MOD(A175*Calculator!$C$20/(Calculator!$D$7*150),1)-0.5)),IF(INT(2*A175*Calculator!$C$20/(Calculator!$D$7*150))&gt;INT(2*A175*Calculator!$B$20/(Calculator!$D$7*150)),0,1))),1)</f>
        <v>1</v>
      </c>
      <c r="K175" s="250" t="n">
        <f aca="false">IF(Calculator!$E$21="YES",IF(A175&lt;Calculator!$G$21,0,MIN(MIN(MIN(MOD(A175*Calculator!$B$21/(Calculator!$D$7*150),1),1-MOD(A175*Calculator!$B$21/(Calculator!$D$7*150),1)),ABS(MOD(A175*Calculator!$B$21/(Calculator!$D$7*150),1)-0.5)),MIN(MIN(MOD(A175*Calculator!$C$21/(Calculator!$D$7*150),1),1-MOD(A175*Calculator!$C$21/(Calculator!$D$7*150),1)),ABS(MOD(A175*Calculator!$C$21/(Calculator!$D$7*150),1)-0.5)),IF(INT(2*A175*Calculator!$C$21/(Calculator!$D$7*150))&gt;INT(2*A175*Calculator!$B$21/(Calculator!$D$7*150)),0,1))),1)</f>
        <v>1</v>
      </c>
      <c r="L175" s="250" t="n">
        <f aca="false">IF(Calculator!$E$22="YES",IF(A175&lt;Calculator!$G$22,0,MIN(MIN(MIN(MOD(A175*Calculator!$B$22/(Calculator!$D$7*150),1),1-MOD(A175*Calculator!$B$22/(Calculator!$D$7*150),1)),ABS(MOD(A175*Calculator!$B$22/(Calculator!$D$7*150),1)-0.5)),MIN(MIN(MOD(A175*Calculator!$C$22/(Calculator!$D$7*150),1),1-MOD(A175*Calculator!$C$22/(Calculator!$D$7*150),1)),ABS(MOD(A175*Calculator!$C$22/(Calculator!$D$7*150),1)-0.5)),IF(INT(2*A175*Calculator!$C$22/(Calculator!$D$7*150))&gt;INT(2*A175*Calculator!$B$22/(Calculator!$D$7*150)),0,1))),1)</f>
        <v>1</v>
      </c>
      <c r="M175" s="250" t="n">
        <f aca="false">MIN(B175:L175)</f>
        <v>0.0708771929824561</v>
      </c>
      <c r="N175" s="250" t="n">
        <f aca="false">SUMPRODUCT(($M$7:$M$557&gt;M175)*1)+SUMPRODUCT(($M$7:$M$557=M175)*(ROW($M$7:$M$557)&lt;ROW(M175)))+1</f>
        <v>169</v>
      </c>
      <c r="O175" s="250" t="str">
        <f aca="false">IF(M175&gt;=0.13,"★★★ EXCELLENT",IF(M175&gt;=0.12,"★★  GOOD",IF(M175&gt;=0.07,"★  FAIR",IF(M175&gt;=0.025,"⚠  MARGINAL","✗  AVOID"))))</f>
        <v>★  FAIR</v>
      </c>
    </row>
    <row r="176" customFormat="false" ht="15" hidden="false" customHeight="true" outlineLevel="0" collapsed="false">
      <c r="A176" s="251" t="n">
        <v>21.9</v>
      </c>
      <c r="B176" s="252" t="n">
        <f aca="false">IF(Calculator!$E$12="YES",IF(A176&lt;Calculator!$G$12,0,MIN(MIN(MIN(MOD(A176*Calculator!$B$12/(Calculator!$D$7*150),1),1-MOD(A176*Calculator!$B$12/(Calculator!$D$7*150),1)),ABS(MOD(A176*Calculator!$B$12/(Calculator!$D$7*150),1)-0.5)),MIN(MIN(MOD(A176*Calculator!$C$12/(Calculator!$D$7*150),1),1-MOD(A176*Calculator!$C$12/(Calculator!$D$7*150),1)),ABS(MOD(A176*Calculator!$C$12/(Calculator!$D$7*150),1)-0.5)),IF(INT(2*A176*Calculator!$C$12/(Calculator!$D$7*150))&gt;INT(2*A176*Calculator!$B$12/(Calculator!$D$7*150)),0,1))),1)</f>
        <v>1</v>
      </c>
      <c r="C176" s="252" t="n">
        <f aca="false">IF(Calculator!$E$13="YES",IF(A176&lt;Calculator!$G$13,0,MIN(MIN(MIN(MOD(A176*Calculator!$B$13/(Calculator!$D$7*150),1),1-MOD(A176*Calculator!$B$13/(Calculator!$D$7*150),1)),ABS(MOD(A176*Calculator!$B$13/(Calculator!$D$7*150),1)-0.5)),MIN(MIN(MOD(A176*Calculator!$C$13/(Calculator!$D$7*150),1),1-MOD(A176*Calculator!$C$13/(Calculator!$D$7*150),1)),ABS(MOD(A176*Calculator!$C$13/(Calculator!$D$7*150),1)-0.5)),IF(INT(2*A176*Calculator!$C$13/(Calculator!$D$7*150))&gt;INT(2*A176*Calculator!$B$13/(Calculator!$D$7*150)),0,1))),1)</f>
        <v>1</v>
      </c>
      <c r="D176" s="252" t="n">
        <f aca="false">IF(Calculator!$E$14="YES",IF(A176&lt;Calculator!$G$14,0,MIN(MIN(MIN(MOD(A176*Calculator!$B$14/(Calculator!$D$7*150),1),1-MOD(A176*Calculator!$B$14/(Calculator!$D$7*150),1)),ABS(MOD(A176*Calculator!$B$14/(Calculator!$D$7*150),1)-0.5)),MIN(MIN(MOD(A176*Calculator!$C$14/(Calculator!$D$7*150),1),1-MOD(A176*Calculator!$C$14/(Calculator!$D$7*150),1)),ABS(MOD(A176*Calculator!$C$14/(Calculator!$D$7*150),1)-0.5)),IF(INT(2*A176*Calculator!$C$14/(Calculator!$D$7*150))&gt;INT(2*A176*Calculator!$B$14/(Calculator!$D$7*150)),0,1))),1)</f>
        <v>1</v>
      </c>
      <c r="E176" s="252" t="n">
        <f aca="false">IF(Calculator!$E$15="YES",IF(A176&lt;Calculator!$G$15,0,MIN(MIN(MIN(MOD(A176*Calculator!$B$15/(Calculator!$D$7*150),1),1-MOD(A176*Calculator!$B$15/(Calculator!$D$7*150),1)),ABS(MOD(A176*Calculator!$B$15/(Calculator!$D$7*150),1)-0.5)),MIN(MIN(MOD(A176*Calculator!$C$15/(Calculator!$D$7*150),1),1-MOD(A176*Calculator!$C$15/(Calculator!$D$7*150),1)),ABS(MOD(A176*Calculator!$C$15/(Calculator!$D$7*150),1)-0.5)),IF(INT(2*A176*Calculator!$C$15/(Calculator!$D$7*150))&gt;INT(2*A176*Calculator!$B$15/(Calculator!$D$7*150)),0,1))),1)</f>
        <v>0.0757894736842104</v>
      </c>
      <c r="F176" s="252" t="n">
        <f aca="false">IF(Calculator!$E$16="YES",IF(A176&lt;Calculator!$G$16,0,MIN(MIN(MIN(MOD(A176*Calculator!$B$16/(Calculator!$D$7*150),1),1-MOD(A176*Calculator!$B$16/(Calculator!$D$7*150),1)),ABS(MOD(A176*Calculator!$B$16/(Calculator!$D$7*150),1)-0.5)),MIN(MIN(MOD(A176*Calculator!$C$16/(Calculator!$D$7*150),1),1-MOD(A176*Calculator!$C$16/(Calculator!$D$7*150),1)),ABS(MOD(A176*Calculator!$C$16/(Calculator!$D$7*150),1)-0.5)),IF(INT(2*A176*Calculator!$C$16/(Calculator!$D$7*150))&gt;INT(2*A176*Calculator!$B$16/(Calculator!$D$7*150)),0,1))),1)</f>
        <v>1</v>
      </c>
      <c r="G176" s="252" t="n">
        <f aca="false">IF(Calculator!$E$17="YES",IF(A176&lt;Calculator!$G$17,0,MIN(MIN(MIN(MOD(A176*Calculator!$B$17/(Calculator!$D$7*150),1),1-MOD(A176*Calculator!$B$17/(Calculator!$D$7*150),1)),ABS(MOD(A176*Calculator!$B$17/(Calculator!$D$7*150),1)-0.5)),MIN(MIN(MOD(A176*Calculator!$C$17/(Calculator!$D$7*150),1),1-MOD(A176*Calculator!$C$17/(Calculator!$D$7*150),1)),ABS(MOD(A176*Calculator!$C$17/(Calculator!$D$7*150),1)-0.5)),IF(INT(2*A176*Calculator!$C$17/(Calculator!$D$7*150))&gt;INT(2*A176*Calculator!$B$17/(Calculator!$D$7*150)),0,1))),1)</f>
        <v>0.151578947368421</v>
      </c>
      <c r="H176" s="252" t="n">
        <f aca="false">IF(Calculator!$E$18="YES",IF(A176&lt;Calculator!$G$18,0,MIN(MIN(MIN(MOD(A176*Calculator!$B$18/(Calculator!$D$7*150),1),1-MOD(A176*Calculator!$B$18/(Calculator!$D$7*150),1)),ABS(MOD(A176*Calculator!$B$18/(Calculator!$D$7*150),1)-0.5)),MIN(MIN(MOD(A176*Calculator!$C$18/(Calculator!$D$7*150),1),1-MOD(A176*Calculator!$C$18/(Calculator!$D$7*150),1)),ABS(MOD(A176*Calculator!$C$18/(Calculator!$D$7*150),1)-0.5)),IF(INT(2*A176*Calculator!$C$18/(Calculator!$D$7*150))&gt;INT(2*A176*Calculator!$B$18/(Calculator!$D$7*150)),0,1))),1)</f>
        <v>1</v>
      </c>
      <c r="I176" s="252" t="n">
        <f aca="false">IF(Calculator!$E$19="YES",IF(A176&lt;Calculator!$G$19,0,MIN(MIN(MIN(MOD(A176*Calculator!$B$19/(Calculator!$D$7*150),1),1-MOD(A176*Calculator!$B$19/(Calculator!$D$7*150),1)),ABS(MOD(A176*Calculator!$B$19/(Calculator!$D$7*150),1)-0.5)),MIN(MIN(MOD(A176*Calculator!$C$19/(Calculator!$D$7*150),1),1-MOD(A176*Calculator!$C$19/(Calculator!$D$7*150),1)),ABS(MOD(A176*Calculator!$C$19/(Calculator!$D$7*150),1)-0.5)),IF(INT(2*A176*Calculator!$C$19/(Calculator!$D$7*150))&gt;INT(2*A176*Calculator!$B$19/(Calculator!$D$7*150)),0,1))),1)</f>
        <v>1</v>
      </c>
      <c r="J176" s="252" t="n">
        <f aca="false">IF(Calculator!$E$20="YES",IF(A176&lt;Calculator!$G$20,0,MIN(MIN(MIN(MOD(A176*Calculator!$B$20/(Calculator!$D$7*150),1),1-MOD(A176*Calculator!$B$20/(Calculator!$D$7*150),1)),ABS(MOD(A176*Calculator!$B$20/(Calculator!$D$7*150),1)-0.5)),MIN(MIN(MOD(A176*Calculator!$C$20/(Calculator!$D$7*150),1),1-MOD(A176*Calculator!$C$20/(Calculator!$D$7*150),1)),ABS(MOD(A176*Calculator!$C$20/(Calculator!$D$7*150),1)-0.5)),IF(INT(2*A176*Calculator!$C$20/(Calculator!$D$7*150))&gt;INT(2*A176*Calculator!$B$20/(Calculator!$D$7*150)),0,1))),1)</f>
        <v>1</v>
      </c>
      <c r="K176" s="252" t="n">
        <f aca="false">IF(Calculator!$E$21="YES",IF(A176&lt;Calculator!$G$21,0,MIN(MIN(MIN(MOD(A176*Calculator!$B$21/(Calculator!$D$7*150),1),1-MOD(A176*Calculator!$B$21/(Calculator!$D$7*150),1)),ABS(MOD(A176*Calculator!$B$21/(Calculator!$D$7*150),1)-0.5)),MIN(MIN(MOD(A176*Calculator!$C$21/(Calculator!$D$7*150),1),1-MOD(A176*Calculator!$C$21/(Calculator!$D$7*150),1)),ABS(MOD(A176*Calculator!$C$21/(Calculator!$D$7*150),1)-0.5)),IF(INT(2*A176*Calculator!$C$21/(Calculator!$D$7*150))&gt;INT(2*A176*Calculator!$B$21/(Calculator!$D$7*150)),0,1))),1)</f>
        <v>1</v>
      </c>
      <c r="L176" s="252" t="n">
        <f aca="false">IF(Calculator!$E$22="YES",IF(A176&lt;Calculator!$G$22,0,MIN(MIN(MIN(MOD(A176*Calculator!$B$22/(Calculator!$D$7*150),1),1-MOD(A176*Calculator!$B$22/(Calculator!$D$7*150),1)),ABS(MOD(A176*Calculator!$B$22/(Calculator!$D$7*150),1)-0.5)),MIN(MIN(MOD(A176*Calculator!$C$22/(Calculator!$D$7*150),1),1-MOD(A176*Calculator!$C$22/(Calculator!$D$7*150),1)),ABS(MOD(A176*Calculator!$C$22/(Calculator!$D$7*150),1)-0.5)),IF(INT(2*A176*Calculator!$C$22/(Calculator!$D$7*150))&gt;INT(2*A176*Calculator!$B$22/(Calculator!$D$7*150)),0,1))),1)</f>
        <v>1</v>
      </c>
      <c r="M176" s="252" t="n">
        <f aca="false">MIN(B176:L176)</f>
        <v>0.0757894736842104</v>
      </c>
      <c r="N176" s="252" t="n">
        <f aca="false">SUMPRODUCT(($M$7:$M$557&gt;M176)*1)+SUMPRODUCT(($M$7:$M$557=M176)*(ROW($M$7:$M$557)&lt;ROW(M176)))+1</f>
        <v>156</v>
      </c>
      <c r="O176" s="252" t="str">
        <f aca="false">IF(M176&gt;=0.13,"★★★ EXCELLENT",IF(M176&gt;=0.12,"★★  GOOD",IF(M176&gt;=0.07,"★  FAIR",IF(M176&gt;=0.025,"⚠  MARGINAL","✗  AVOID"))))</f>
        <v>★  FAIR</v>
      </c>
    </row>
    <row r="177" customFormat="false" ht="15" hidden="false" customHeight="true" outlineLevel="0" collapsed="false">
      <c r="A177" s="249" t="n">
        <v>22</v>
      </c>
      <c r="B177" s="250" t="n">
        <f aca="false">IF(Calculator!$E$12="YES",IF(A177&lt;Calculator!$G$12,0,MIN(MIN(MIN(MOD(A177*Calculator!$B$12/(Calculator!$D$7*150),1),1-MOD(A177*Calculator!$B$12/(Calculator!$D$7*150),1)),ABS(MOD(A177*Calculator!$B$12/(Calculator!$D$7*150),1)-0.5)),MIN(MIN(MOD(A177*Calculator!$C$12/(Calculator!$D$7*150),1),1-MOD(A177*Calculator!$C$12/(Calculator!$D$7*150),1)),ABS(MOD(A177*Calculator!$C$12/(Calculator!$D$7*150),1)-0.5)),IF(INT(2*A177*Calculator!$C$12/(Calculator!$D$7*150))&gt;INT(2*A177*Calculator!$B$12/(Calculator!$D$7*150)),0,1))),1)</f>
        <v>1</v>
      </c>
      <c r="C177" s="250" t="n">
        <f aca="false">IF(Calculator!$E$13="YES",IF(A177&lt;Calculator!$G$13,0,MIN(MIN(MIN(MOD(A177*Calculator!$B$13/(Calculator!$D$7*150),1),1-MOD(A177*Calculator!$B$13/(Calculator!$D$7*150),1)),ABS(MOD(A177*Calculator!$B$13/(Calculator!$D$7*150),1)-0.5)),MIN(MIN(MOD(A177*Calculator!$C$13/(Calculator!$D$7*150),1),1-MOD(A177*Calculator!$C$13/(Calculator!$D$7*150),1)),ABS(MOD(A177*Calculator!$C$13/(Calculator!$D$7*150),1)-0.5)),IF(INT(2*A177*Calculator!$C$13/(Calculator!$D$7*150))&gt;INT(2*A177*Calculator!$B$13/(Calculator!$D$7*150)),0,1))),1)</f>
        <v>1</v>
      </c>
      <c r="D177" s="250" t="n">
        <f aca="false">IF(Calculator!$E$14="YES",IF(A177&lt;Calculator!$G$14,0,MIN(MIN(MIN(MOD(A177*Calculator!$B$14/(Calculator!$D$7*150),1),1-MOD(A177*Calculator!$B$14/(Calculator!$D$7*150),1)),ABS(MOD(A177*Calculator!$B$14/(Calculator!$D$7*150),1)-0.5)),MIN(MIN(MOD(A177*Calculator!$C$14/(Calculator!$D$7*150),1),1-MOD(A177*Calculator!$C$14/(Calculator!$D$7*150),1)),ABS(MOD(A177*Calculator!$C$14/(Calculator!$D$7*150),1)-0.5)),IF(INT(2*A177*Calculator!$C$14/(Calculator!$D$7*150))&gt;INT(2*A177*Calculator!$B$14/(Calculator!$D$7*150)),0,1))),1)</f>
        <v>1</v>
      </c>
      <c r="E177" s="250" t="n">
        <f aca="false">IF(Calculator!$E$15="YES",IF(A177&lt;Calculator!$G$15,0,MIN(MIN(MIN(MOD(A177*Calculator!$B$15/(Calculator!$D$7*150),1),1-MOD(A177*Calculator!$B$15/(Calculator!$D$7*150),1)),ABS(MOD(A177*Calculator!$B$15/(Calculator!$D$7*150),1)-0.5)),MIN(MIN(MOD(A177*Calculator!$C$15/(Calculator!$D$7*150),1),1-MOD(A177*Calculator!$C$15/(Calculator!$D$7*150),1)),ABS(MOD(A177*Calculator!$C$15/(Calculator!$D$7*150),1)-0.5)),IF(INT(2*A177*Calculator!$C$15/(Calculator!$D$7*150))&gt;INT(2*A177*Calculator!$B$15/(Calculator!$D$7*150)),0,1))),1)</f>
        <v>0.0807017543859649</v>
      </c>
      <c r="F177" s="250" t="n">
        <f aca="false">IF(Calculator!$E$16="YES",IF(A177&lt;Calculator!$G$16,0,MIN(MIN(MIN(MOD(A177*Calculator!$B$16/(Calculator!$D$7*150),1),1-MOD(A177*Calculator!$B$16/(Calculator!$D$7*150),1)),ABS(MOD(A177*Calculator!$B$16/(Calculator!$D$7*150),1)-0.5)),MIN(MIN(MOD(A177*Calculator!$C$16/(Calculator!$D$7*150),1),1-MOD(A177*Calculator!$C$16/(Calculator!$D$7*150),1)),ABS(MOD(A177*Calculator!$C$16/(Calculator!$D$7*150),1)-0.5)),IF(INT(2*A177*Calculator!$C$16/(Calculator!$D$7*150))&gt;INT(2*A177*Calculator!$B$16/(Calculator!$D$7*150)),0,1))),1)</f>
        <v>1</v>
      </c>
      <c r="G177" s="250" t="n">
        <f aca="false">IF(Calculator!$E$17="YES",IF(A177&lt;Calculator!$G$17,0,MIN(MIN(MIN(MOD(A177*Calculator!$B$17/(Calculator!$D$7*150),1),1-MOD(A177*Calculator!$B$17/(Calculator!$D$7*150),1)),ABS(MOD(A177*Calculator!$B$17/(Calculator!$D$7*150),1)-0.5)),MIN(MIN(MOD(A177*Calculator!$C$17/(Calculator!$D$7*150),1),1-MOD(A177*Calculator!$C$17/(Calculator!$D$7*150),1)),ABS(MOD(A177*Calculator!$C$17/(Calculator!$D$7*150),1)-0.5)),IF(INT(2*A177*Calculator!$C$17/(Calculator!$D$7*150))&gt;INT(2*A177*Calculator!$B$17/(Calculator!$D$7*150)),0,1))),1)</f>
        <v>0.16140350877193</v>
      </c>
      <c r="H177" s="250" t="n">
        <f aca="false">IF(Calculator!$E$18="YES",IF(A177&lt;Calculator!$G$18,0,MIN(MIN(MIN(MOD(A177*Calculator!$B$18/(Calculator!$D$7*150),1),1-MOD(A177*Calculator!$B$18/(Calculator!$D$7*150),1)),ABS(MOD(A177*Calculator!$B$18/(Calculator!$D$7*150),1)-0.5)),MIN(MIN(MOD(A177*Calculator!$C$18/(Calculator!$D$7*150),1),1-MOD(A177*Calculator!$C$18/(Calculator!$D$7*150),1)),ABS(MOD(A177*Calculator!$C$18/(Calculator!$D$7*150),1)-0.5)),IF(INT(2*A177*Calculator!$C$18/(Calculator!$D$7*150))&gt;INT(2*A177*Calculator!$B$18/(Calculator!$D$7*150)),0,1))),1)</f>
        <v>1</v>
      </c>
      <c r="I177" s="250" t="n">
        <f aca="false">IF(Calculator!$E$19="YES",IF(A177&lt;Calculator!$G$19,0,MIN(MIN(MIN(MOD(A177*Calculator!$B$19/(Calculator!$D$7*150),1),1-MOD(A177*Calculator!$B$19/(Calculator!$D$7*150),1)),ABS(MOD(A177*Calculator!$B$19/(Calculator!$D$7*150),1)-0.5)),MIN(MIN(MOD(A177*Calculator!$C$19/(Calculator!$D$7*150),1),1-MOD(A177*Calculator!$C$19/(Calculator!$D$7*150),1)),ABS(MOD(A177*Calculator!$C$19/(Calculator!$D$7*150),1)-0.5)),IF(INT(2*A177*Calculator!$C$19/(Calculator!$D$7*150))&gt;INT(2*A177*Calculator!$B$19/(Calculator!$D$7*150)),0,1))),1)</f>
        <v>1</v>
      </c>
      <c r="J177" s="250" t="n">
        <f aca="false">IF(Calculator!$E$20="YES",IF(A177&lt;Calculator!$G$20,0,MIN(MIN(MIN(MOD(A177*Calculator!$B$20/(Calculator!$D$7*150),1),1-MOD(A177*Calculator!$B$20/(Calculator!$D$7*150),1)),ABS(MOD(A177*Calculator!$B$20/(Calculator!$D$7*150),1)-0.5)),MIN(MIN(MOD(A177*Calculator!$C$20/(Calculator!$D$7*150),1),1-MOD(A177*Calculator!$C$20/(Calculator!$D$7*150),1)),ABS(MOD(A177*Calculator!$C$20/(Calculator!$D$7*150),1)-0.5)),IF(INT(2*A177*Calculator!$C$20/(Calculator!$D$7*150))&gt;INT(2*A177*Calculator!$B$20/(Calculator!$D$7*150)),0,1))),1)</f>
        <v>1</v>
      </c>
      <c r="K177" s="250" t="n">
        <f aca="false">IF(Calculator!$E$21="YES",IF(A177&lt;Calculator!$G$21,0,MIN(MIN(MIN(MOD(A177*Calculator!$B$21/(Calculator!$D$7*150),1),1-MOD(A177*Calculator!$B$21/(Calculator!$D$7*150),1)),ABS(MOD(A177*Calculator!$B$21/(Calculator!$D$7*150),1)-0.5)),MIN(MIN(MOD(A177*Calculator!$C$21/(Calculator!$D$7*150),1),1-MOD(A177*Calculator!$C$21/(Calculator!$D$7*150),1)),ABS(MOD(A177*Calculator!$C$21/(Calculator!$D$7*150),1)-0.5)),IF(INT(2*A177*Calculator!$C$21/(Calculator!$D$7*150))&gt;INT(2*A177*Calculator!$B$21/(Calculator!$D$7*150)),0,1))),1)</f>
        <v>1</v>
      </c>
      <c r="L177" s="250" t="n">
        <f aca="false">IF(Calculator!$E$22="YES",IF(A177&lt;Calculator!$G$22,0,MIN(MIN(MIN(MOD(A177*Calculator!$B$22/(Calculator!$D$7*150),1),1-MOD(A177*Calculator!$B$22/(Calculator!$D$7*150),1)),ABS(MOD(A177*Calculator!$B$22/(Calculator!$D$7*150),1)-0.5)),MIN(MIN(MOD(A177*Calculator!$C$22/(Calculator!$D$7*150),1),1-MOD(A177*Calculator!$C$22/(Calculator!$D$7*150),1)),ABS(MOD(A177*Calculator!$C$22/(Calculator!$D$7*150),1)-0.5)),IF(INT(2*A177*Calculator!$C$22/(Calculator!$D$7*150))&gt;INT(2*A177*Calculator!$B$22/(Calculator!$D$7*150)),0,1))),1)</f>
        <v>1</v>
      </c>
      <c r="M177" s="250" t="n">
        <f aca="false">MIN(B177:L177)</f>
        <v>0.0807017543859649</v>
      </c>
      <c r="N177" s="250" t="n">
        <f aca="false">SUMPRODUCT(($M$7:$M$557&gt;M177)*1)+SUMPRODUCT(($M$7:$M$557=M177)*(ROW($M$7:$M$557)&lt;ROW(M177)))+1</f>
        <v>140</v>
      </c>
      <c r="O177" s="250" t="str">
        <f aca="false">IF(M177&gt;=0.13,"★★★ EXCELLENT",IF(M177&gt;=0.12,"★★  GOOD",IF(M177&gt;=0.07,"★  FAIR",IF(M177&gt;=0.025,"⚠  MARGINAL","✗  AVOID"))))</f>
        <v>★  FAIR</v>
      </c>
    </row>
    <row r="178" customFormat="false" ht="15" hidden="false" customHeight="true" outlineLevel="0" collapsed="false">
      <c r="A178" s="251" t="n">
        <v>22.1</v>
      </c>
      <c r="B178" s="252" t="n">
        <f aca="false">IF(Calculator!$E$12="YES",IF(A178&lt;Calculator!$G$12,0,MIN(MIN(MIN(MOD(A178*Calculator!$B$12/(Calculator!$D$7*150),1),1-MOD(A178*Calculator!$B$12/(Calculator!$D$7*150),1)),ABS(MOD(A178*Calculator!$B$12/(Calculator!$D$7*150),1)-0.5)),MIN(MIN(MOD(A178*Calculator!$C$12/(Calculator!$D$7*150),1),1-MOD(A178*Calculator!$C$12/(Calculator!$D$7*150),1)),ABS(MOD(A178*Calculator!$C$12/(Calculator!$D$7*150),1)-0.5)),IF(INT(2*A178*Calculator!$C$12/(Calculator!$D$7*150))&gt;INT(2*A178*Calculator!$B$12/(Calculator!$D$7*150)),0,1))),1)</f>
        <v>1</v>
      </c>
      <c r="C178" s="252" t="n">
        <f aca="false">IF(Calculator!$E$13="YES",IF(A178&lt;Calculator!$G$13,0,MIN(MIN(MIN(MOD(A178*Calculator!$B$13/(Calculator!$D$7*150),1),1-MOD(A178*Calculator!$B$13/(Calculator!$D$7*150),1)),ABS(MOD(A178*Calculator!$B$13/(Calculator!$D$7*150),1)-0.5)),MIN(MIN(MOD(A178*Calculator!$C$13/(Calculator!$D$7*150),1),1-MOD(A178*Calculator!$C$13/(Calculator!$D$7*150),1)),ABS(MOD(A178*Calculator!$C$13/(Calculator!$D$7*150),1)-0.5)),IF(INT(2*A178*Calculator!$C$13/(Calculator!$D$7*150))&gt;INT(2*A178*Calculator!$B$13/(Calculator!$D$7*150)),0,1))),1)</f>
        <v>1</v>
      </c>
      <c r="D178" s="252" t="n">
        <f aca="false">IF(Calculator!$E$14="YES",IF(A178&lt;Calculator!$G$14,0,MIN(MIN(MIN(MOD(A178*Calculator!$B$14/(Calculator!$D$7*150),1),1-MOD(A178*Calculator!$B$14/(Calculator!$D$7*150),1)),ABS(MOD(A178*Calculator!$B$14/(Calculator!$D$7*150),1)-0.5)),MIN(MIN(MOD(A178*Calculator!$C$14/(Calculator!$D$7*150),1),1-MOD(A178*Calculator!$C$14/(Calculator!$D$7*150),1)),ABS(MOD(A178*Calculator!$C$14/(Calculator!$D$7*150),1)-0.5)),IF(INT(2*A178*Calculator!$C$14/(Calculator!$D$7*150))&gt;INT(2*A178*Calculator!$B$14/(Calculator!$D$7*150)),0,1))),1)</f>
        <v>1</v>
      </c>
      <c r="E178" s="252" t="n">
        <f aca="false">IF(Calculator!$E$15="YES",IF(A178&lt;Calculator!$G$15,0,MIN(MIN(MIN(MOD(A178*Calculator!$B$15/(Calculator!$D$7*150),1),1-MOD(A178*Calculator!$B$15/(Calculator!$D$7*150),1)),ABS(MOD(A178*Calculator!$B$15/(Calculator!$D$7*150),1)-0.5)),MIN(MIN(MOD(A178*Calculator!$C$15/(Calculator!$D$7*150),1),1-MOD(A178*Calculator!$C$15/(Calculator!$D$7*150),1)),ABS(MOD(A178*Calculator!$C$15/(Calculator!$D$7*150),1)-0.5)),IF(INT(2*A178*Calculator!$C$15/(Calculator!$D$7*150))&gt;INT(2*A178*Calculator!$B$15/(Calculator!$D$7*150)),0,1))),1)</f>
        <v>0.0856140350877195</v>
      </c>
      <c r="F178" s="252" t="n">
        <f aca="false">IF(Calculator!$E$16="YES",IF(A178&lt;Calculator!$G$16,0,MIN(MIN(MIN(MOD(A178*Calculator!$B$16/(Calculator!$D$7*150),1),1-MOD(A178*Calculator!$B$16/(Calculator!$D$7*150),1)),ABS(MOD(A178*Calculator!$B$16/(Calculator!$D$7*150),1)-0.5)),MIN(MIN(MOD(A178*Calculator!$C$16/(Calculator!$D$7*150),1),1-MOD(A178*Calculator!$C$16/(Calculator!$D$7*150),1)),ABS(MOD(A178*Calculator!$C$16/(Calculator!$D$7*150),1)-0.5)),IF(INT(2*A178*Calculator!$C$16/(Calculator!$D$7*150))&gt;INT(2*A178*Calculator!$B$16/(Calculator!$D$7*150)),0,1))),1)</f>
        <v>1</v>
      </c>
      <c r="G178" s="252" t="n">
        <f aca="false">IF(Calculator!$E$17="YES",IF(A178&lt;Calculator!$G$17,0,MIN(MIN(MIN(MOD(A178*Calculator!$B$17/(Calculator!$D$7*150),1),1-MOD(A178*Calculator!$B$17/(Calculator!$D$7*150),1)),ABS(MOD(A178*Calculator!$B$17/(Calculator!$D$7*150),1)-0.5)),MIN(MIN(MOD(A178*Calculator!$C$17/(Calculator!$D$7*150),1),1-MOD(A178*Calculator!$C$17/(Calculator!$D$7*150),1)),ABS(MOD(A178*Calculator!$C$17/(Calculator!$D$7*150),1)-0.5)),IF(INT(2*A178*Calculator!$C$17/(Calculator!$D$7*150))&gt;INT(2*A178*Calculator!$B$17/(Calculator!$D$7*150)),0,1))),1)</f>
        <v>0.171228070175439</v>
      </c>
      <c r="H178" s="252" t="n">
        <f aca="false">IF(Calculator!$E$18="YES",IF(A178&lt;Calculator!$G$18,0,MIN(MIN(MIN(MOD(A178*Calculator!$B$18/(Calculator!$D$7*150),1),1-MOD(A178*Calculator!$B$18/(Calculator!$D$7*150),1)),ABS(MOD(A178*Calculator!$B$18/(Calculator!$D$7*150),1)-0.5)),MIN(MIN(MOD(A178*Calculator!$C$18/(Calculator!$D$7*150),1),1-MOD(A178*Calculator!$C$18/(Calculator!$D$7*150),1)),ABS(MOD(A178*Calculator!$C$18/(Calculator!$D$7*150),1)-0.5)),IF(INT(2*A178*Calculator!$C$18/(Calculator!$D$7*150))&gt;INT(2*A178*Calculator!$B$18/(Calculator!$D$7*150)),0,1))),1)</f>
        <v>1</v>
      </c>
      <c r="I178" s="252" t="n">
        <f aca="false">IF(Calculator!$E$19="YES",IF(A178&lt;Calculator!$G$19,0,MIN(MIN(MIN(MOD(A178*Calculator!$B$19/(Calculator!$D$7*150),1),1-MOD(A178*Calculator!$B$19/(Calculator!$D$7*150),1)),ABS(MOD(A178*Calculator!$B$19/(Calculator!$D$7*150),1)-0.5)),MIN(MIN(MOD(A178*Calculator!$C$19/(Calculator!$D$7*150),1),1-MOD(A178*Calculator!$C$19/(Calculator!$D$7*150),1)),ABS(MOD(A178*Calculator!$C$19/(Calculator!$D$7*150),1)-0.5)),IF(INT(2*A178*Calculator!$C$19/(Calculator!$D$7*150))&gt;INT(2*A178*Calculator!$B$19/(Calculator!$D$7*150)),0,1))),1)</f>
        <v>1</v>
      </c>
      <c r="J178" s="252" t="n">
        <f aca="false">IF(Calculator!$E$20="YES",IF(A178&lt;Calculator!$G$20,0,MIN(MIN(MIN(MOD(A178*Calculator!$B$20/(Calculator!$D$7*150),1),1-MOD(A178*Calculator!$B$20/(Calculator!$D$7*150),1)),ABS(MOD(A178*Calculator!$B$20/(Calculator!$D$7*150),1)-0.5)),MIN(MIN(MOD(A178*Calculator!$C$20/(Calculator!$D$7*150),1),1-MOD(A178*Calculator!$C$20/(Calculator!$D$7*150),1)),ABS(MOD(A178*Calculator!$C$20/(Calculator!$D$7*150),1)-0.5)),IF(INT(2*A178*Calculator!$C$20/(Calculator!$D$7*150))&gt;INT(2*A178*Calculator!$B$20/(Calculator!$D$7*150)),0,1))),1)</f>
        <v>1</v>
      </c>
      <c r="K178" s="252" t="n">
        <f aca="false">IF(Calculator!$E$21="YES",IF(A178&lt;Calculator!$G$21,0,MIN(MIN(MIN(MOD(A178*Calculator!$B$21/(Calculator!$D$7*150),1),1-MOD(A178*Calculator!$B$21/(Calculator!$D$7*150),1)),ABS(MOD(A178*Calculator!$B$21/(Calculator!$D$7*150),1)-0.5)),MIN(MIN(MOD(A178*Calculator!$C$21/(Calculator!$D$7*150),1),1-MOD(A178*Calculator!$C$21/(Calculator!$D$7*150),1)),ABS(MOD(A178*Calculator!$C$21/(Calculator!$D$7*150),1)-0.5)),IF(INT(2*A178*Calculator!$C$21/(Calculator!$D$7*150))&gt;INT(2*A178*Calculator!$B$21/(Calculator!$D$7*150)),0,1))),1)</f>
        <v>1</v>
      </c>
      <c r="L178" s="252" t="n">
        <f aca="false">IF(Calculator!$E$22="YES",IF(A178&lt;Calculator!$G$22,0,MIN(MIN(MIN(MOD(A178*Calculator!$B$22/(Calculator!$D$7*150),1),1-MOD(A178*Calculator!$B$22/(Calculator!$D$7*150),1)),ABS(MOD(A178*Calculator!$B$22/(Calculator!$D$7*150),1)-0.5)),MIN(MIN(MOD(A178*Calculator!$C$22/(Calculator!$D$7*150),1),1-MOD(A178*Calculator!$C$22/(Calculator!$D$7*150),1)),ABS(MOD(A178*Calculator!$C$22/(Calculator!$D$7*150),1)-0.5)),IF(INT(2*A178*Calculator!$C$22/(Calculator!$D$7*150))&gt;INT(2*A178*Calculator!$B$22/(Calculator!$D$7*150)),0,1))),1)</f>
        <v>1</v>
      </c>
      <c r="M178" s="252" t="n">
        <f aca="false">MIN(B178:L178)</f>
        <v>0.0856140350877195</v>
      </c>
      <c r="N178" s="252" t="n">
        <f aca="false">SUMPRODUCT(($M$7:$M$557&gt;M178)*1)+SUMPRODUCT(($M$7:$M$557=M178)*(ROW($M$7:$M$557)&lt;ROW(M178)))+1</f>
        <v>126</v>
      </c>
      <c r="O178" s="252" t="str">
        <f aca="false">IF(M178&gt;=0.13,"★★★ EXCELLENT",IF(M178&gt;=0.12,"★★  GOOD",IF(M178&gt;=0.07,"★  FAIR",IF(M178&gt;=0.025,"⚠  MARGINAL","✗  AVOID"))))</f>
        <v>★  FAIR</v>
      </c>
    </row>
    <row r="179" customFormat="false" ht="15" hidden="false" customHeight="true" outlineLevel="0" collapsed="false">
      <c r="A179" s="249" t="n">
        <v>22.2</v>
      </c>
      <c r="B179" s="250" t="n">
        <f aca="false">IF(Calculator!$E$12="YES",IF(A179&lt;Calculator!$G$12,0,MIN(MIN(MIN(MOD(A179*Calculator!$B$12/(Calculator!$D$7*150),1),1-MOD(A179*Calculator!$B$12/(Calculator!$D$7*150),1)),ABS(MOD(A179*Calculator!$B$12/(Calculator!$D$7*150),1)-0.5)),MIN(MIN(MOD(A179*Calculator!$C$12/(Calculator!$D$7*150),1),1-MOD(A179*Calculator!$C$12/(Calculator!$D$7*150),1)),ABS(MOD(A179*Calculator!$C$12/(Calculator!$D$7*150),1)-0.5)),IF(INT(2*A179*Calculator!$C$12/(Calculator!$D$7*150))&gt;INT(2*A179*Calculator!$B$12/(Calculator!$D$7*150)),0,1))),1)</f>
        <v>1</v>
      </c>
      <c r="C179" s="250" t="n">
        <f aca="false">IF(Calculator!$E$13="YES",IF(A179&lt;Calculator!$G$13,0,MIN(MIN(MIN(MOD(A179*Calculator!$B$13/(Calculator!$D$7*150),1),1-MOD(A179*Calculator!$B$13/(Calculator!$D$7*150),1)),ABS(MOD(A179*Calculator!$B$13/(Calculator!$D$7*150),1)-0.5)),MIN(MIN(MOD(A179*Calculator!$C$13/(Calculator!$D$7*150),1),1-MOD(A179*Calculator!$C$13/(Calculator!$D$7*150),1)),ABS(MOD(A179*Calculator!$C$13/(Calculator!$D$7*150),1)-0.5)),IF(INT(2*A179*Calculator!$C$13/(Calculator!$D$7*150))&gt;INT(2*A179*Calculator!$B$13/(Calculator!$D$7*150)),0,1))),1)</f>
        <v>1</v>
      </c>
      <c r="D179" s="250" t="n">
        <f aca="false">IF(Calculator!$E$14="YES",IF(A179&lt;Calculator!$G$14,0,MIN(MIN(MIN(MOD(A179*Calculator!$B$14/(Calculator!$D$7*150),1),1-MOD(A179*Calculator!$B$14/(Calculator!$D$7*150),1)),ABS(MOD(A179*Calculator!$B$14/(Calculator!$D$7*150),1)-0.5)),MIN(MIN(MOD(A179*Calculator!$C$14/(Calculator!$D$7*150),1),1-MOD(A179*Calculator!$C$14/(Calculator!$D$7*150),1)),ABS(MOD(A179*Calculator!$C$14/(Calculator!$D$7*150),1)-0.5)),IF(INT(2*A179*Calculator!$C$14/(Calculator!$D$7*150))&gt;INT(2*A179*Calculator!$B$14/(Calculator!$D$7*150)),0,1))),1)</f>
        <v>1</v>
      </c>
      <c r="E179" s="250" t="n">
        <f aca="false">IF(Calculator!$E$15="YES",IF(A179&lt;Calculator!$G$15,0,MIN(MIN(MIN(MOD(A179*Calculator!$B$15/(Calculator!$D$7*150),1),1-MOD(A179*Calculator!$B$15/(Calculator!$D$7*150),1)),ABS(MOD(A179*Calculator!$B$15/(Calculator!$D$7*150),1)-0.5)),MIN(MIN(MOD(A179*Calculator!$C$15/(Calculator!$D$7*150),1),1-MOD(A179*Calculator!$C$15/(Calculator!$D$7*150),1)),ABS(MOD(A179*Calculator!$C$15/(Calculator!$D$7*150),1)-0.5)),IF(INT(2*A179*Calculator!$C$15/(Calculator!$D$7*150))&gt;INT(2*A179*Calculator!$B$15/(Calculator!$D$7*150)),0,1))),1)</f>
        <v>0.0905263157894738</v>
      </c>
      <c r="F179" s="250" t="n">
        <f aca="false">IF(Calculator!$E$16="YES",IF(A179&lt;Calculator!$G$16,0,MIN(MIN(MIN(MOD(A179*Calculator!$B$16/(Calculator!$D$7*150),1),1-MOD(A179*Calculator!$B$16/(Calculator!$D$7*150),1)),ABS(MOD(A179*Calculator!$B$16/(Calculator!$D$7*150),1)-0.5)),MIN(MIN(MOD(A179*Calculator!$C$16/(Calculator!$D$7*150),1),1-MOD(A179*Calculator!$C$16/(Calculator!$D$7*150),1)),ABS(MOD(A179*Calculator!$C$16/(Calculator!$D$7*150),1)-0.5)),IF(INT(2*A179*Calculator!$C$16/(Calculator!$D$7*150))&gt;INT(2*A179*Calculator!$B$16/(Calculator!$D$7*150)),0,1))),1)</f>
        <v>1</v>
      </c>
      <c r="G179" s="250" t="n">
        <f aca="false">IF(Calculator!$E$17="YES",IF(A179&lt;Calculator!$G$17,0,MIN(MIN(MIN(MOD(A179*Calculator!$B$17/(Calculator!$D$7*150),1),1-MOD(A179*Calculator!$B$17/(Calculator!$D$7*150),1)),ABS(MOD(A179*Calculator!$B$17/(Calculator!$D$7*150),1)-0.5)),MIN(MIN(MOD(A179*Calculator!$C$17/(Calculator!$D$7*150),1),1-MOD(A179*Calculator!$C$17/(Calculator!$D$7*150),1)),ABS(MOD(A179*Calculator!$C$17/(Calculator!$D$7*150),1)-0.5)),IF(INT(2*A179*Calculator!$C$17/(Calculator!$D$7*150))&gt;INT(2*A179*Calculator!$B$17/(Calculator!$D$7*150)),0,1))),1)</f>
        <v>0.181052631578948</v>
      </c>
      <c r="H179" s="250" t="n">
        <f aca="false">IF(Calculator!$E$18="YES",IF(A179&lt;Calculator!$G$18,0,MIN(MIN(MIN(MOD(A179*Calculator!$B$18/(Calculator!$D$7*150),1),1-MOD(A179*Calculator!$B$18/(Calculator!$D$7*150),1)),ABS(MOD(A179*Calculator!$B$18/(Calculator!$D$7*150),1)-0.5)),MIN(MIN(MOD(A179*Calculator!$C$18/(Calculator!$D$7*150),1),1-MOD(A179*Calculator!$C$18/(Calculator!$D$7*150),1)),ABS(MOD(A179*Calculator!$C$18/(Calculator!$D$7*150),1)-0.5)),IF(INT(2*A179*Calculator!$C$18/(Calculator!$D$7*150))&gt;INT(2*A179*Calculator!$B$18/(Calculator!$D$7*150)),0,1))),1)</f>
        <v>1</v>
      </c>
      <c r="I179" s="250" t="n">
        <f aca="false">IF(Calculator!$E$19="YES",IF(A179&lt;Calculator!$G$19,0,MIN(MIN(MIN(MOD(A179*Calculator!$B$19/(Calculator!$D$7*150),1),1-MOD(A179*Calculator!$B$19/(Calculator!$D$7*150),1)),ABS(MOD(A179*Calculator!$B$19/(Calculator!$D$7*150),1)-0.5)),MIN(MIN(MOD(A179*Calculator!$C$19/(Calculator!$D$7*150),1),1-MOD(A179*Calculator!$C$19/(Calculator!$D$7*150),1)),ABS(MOD(A179*Calculator!$C$19/(Calculator!$D$7*150),1)-0.5)),IF(INT(2*A179*Calculator!$C$19/(Calculator!$D$7*150))&gt;INT(2*A179*Calculator!$B$19/(Calculator!$D$7*150)),0,1))),1)</f>
        <v>1</v>
      </c>
      <c r="J179" s="250" t="n">
        <f aca="false">IF(Calculator!$E$20="YES",IF(A179&lt;Calculator!$G$20,0,MIN(MIN(MIN(MOD(A179*Calculator!$B$20/(Calculator!$D$7*150),1),1-MOD(A179*Calculator!$B$20/(Calculator!$D$7*150),1)),ABS(MOD(A179*Calculator!$B$20/(Calculator!$D$7*150),1)-0.5)),MIN(MIN(MOD(A179*Calculator!$C$20/(Calculator!$D$7*150),1),1-MOD(A179*Calculator!$C$20/(Calculator!$D$7*150),1)),ABS(MOD(A179*Calculator!$C$20/(Calculator!$D$7*150),1)-0.5)),IF(INT(2*A179*Calculator!$C$20/(Calculator!$D$7*150))&gt;INT(2*A179*Calculator!$B$20/(Calculator!$D$7*150)),0,1))),1)</f>
        <v>1</v>
      </c>
      <c r="K179" s="250" t="n">
        <f aca="false">IF(Calculator!$E$21="YES",IF(A179&lt;Calculator!$G$21,0,MIN(MIN(MIN(MOD(A179*Calculator!$B$21/(Calculator!$D$7*150),1),1-MOD(A179*Calculator!$B$21/(Calculator!$D$7*150),1)),ABS(MOD(A179*Calculator!$B$21/(Calculator!$D$7*150),1)-0.5)),MIN(MIN(MOD(A179*Calculator!$C$21/(Calculator!$D$7*150),1),1-MOD(A179*Calculator!$C$21/(Calculator!$D$7*150),1)),ABS(MOD(A179*Calculator!$C$21/(Calculator!$D$7*150),1)-0.5)),IF(INT(2*A179*Calculator!$C$21/(Calculator!$D$7*150))&gt;INT(2*A179*Calculator!$B$21/(Calculator!$D$7*150)),0,1))),1)</f>
        <v>1</v>
      </c>
      <c r="L179" s="250" t="n">
        <f aca="false">IF(Calculator!$E$22="YES",IF(A179&lt;Calculator!$G$22,0,MIN(MIN(MIN(MOD(A179*Calculator!$B$22/(Calculator!$D$7*150),1),1-MOD(A179*Calculator!$B$22/(Calculator!$D$7*150),1)),ABS(MOD(A179*Calculator!$B$22/(Calculator!$D$7*150),1)-0.5)),MIN(MIN(MOD(A179*Calculator!$C$22/(Calculator!$D$7*150),1),1-MOD(A179*Calculator!$C$22/(Calculator!$D$7*150),1)),ABS(MOD(A179*Calculator!$C$22/(Calculator!$D$7*150),1)-0.5)),IF(INT(2*A179*Calculator!$C$22/(Calculator!$D$7*150))&gt;INT(2*A179*Calculator!$B$22/(Calculator!$D$7*150)),0,1))),1)</f>
        <v>1</v>
      </c>
      <c r="M179" s="250" t="n">
        <f aca="false">MIN(B179:L179)</f>
        <v>0.0905263157894738</v>
      </c>
      <c r="N179" s="250" t="n">
        <f aca="false">SUMPRODUCT(($M$7:$M$557&gt;M179)*1)+SUMPRODUCT(($M$7:$M$557=M179)*(ROW($M$7:$M$557)&lt;ROW(M179)))+1</f>
        <v>112</v>
      </c>
      <c r="O179" s="250" t="str">
        <f aca="false">IF(M179&gt;=0.13,"★★★ EXCELLENT",IF(M179&gt;=0.12,"★★  GOOD",IF(M179&gt;=0.07,"★  FAIR",IF(M179&gt;=0.025,"⚠  MARGINAL","✗  AVOID"))))</f>
        <v>★  FAIR</v>
      </c>
    </row>
    <row r="180" customFormat="false" ht="15" hidden="false" customHeight="true" outlineLevel="0" collapsed="false">
      <c r="A180" s="251" t="n">
        <v>22.3</v>
      </c>
      <c r="B180" s="252" t="n">
        <f aca="false">IF(Calculator!$E$12="YES",IF(A180&lt;Calculator!$G$12,0,MIN(MIN(MIN(MOD(A180*Calculator!$B$12/(Calculator!$D$7*150),1),1-MOD(A180*Calculator!$B$12/(Calculator!$D$7*150),1)),ABS(MOD(A180*Calculator!$B$12/(Calculator!$D$7*150),1)-0.5)),MIN(MIN(MOD(A180*Calculator!$C$12/(Calculator!$D$7*150),1),1-MOD(A180*Calculator!$C$12/(Calculator!$D$7*150),1)),ABS(MOD(A180*Calculator!$C$12/(Calculator!$D$7*150),1)-0.5)),IF(INT(2*A180*Calculator!$C$12/(Calculator!$D$7*150))&gt;INT(2*A180*Calculator!$B$12/(Calculator!$D$7*150)),0,1))),1)</f>
        <v>1</v>
      </c>
      <c r="C180" s="252" t="n">
        <f aca="false">IF(Calculator!$E$13="YES",IF(A180&lt;Calculator!$G$13,0,MIN(MIN(MIN(MOD(A180*Calculator!$B$13/(Calculator!$D$7*150),1),1-MOD(A180*Calculator!$B$13/(Calculator!$D$7*150),1)),ABS(MOD(A180*Calculator!$B$13/(Calculator!$D$7*150),1)-0.5)),MIN(MIN(MOD(A180*Calculator!$C$13/(Calculator!$D$7*150),1),1-MOD(A180*Calculator!$C$13/(Calculator!$D$7*150),1)),ABS(MOD(A180*Calculator!$C$13/(Calculator!$D$7*150),1)-0.5)),IF(INT(2*A180*Calculator!$C$13/(Calculator!$D$7*150))&gt;INT(2*A180*Calculator!$B$13/(Calculator!$D$7*150)),0,1))),1)</f>
        <v>1</v>
      </c>
      <c r="D180" s="252" t="n">
        <f aca="false">IF(Calculator!$E$14="YES",IF(A180&lt;Calculator!$G$14,0,MIN(MIN(MIN(MOD(A180*Calculator!$B$14/(Calculator!$D$7*150),1),1-MOD(A180*Calculator!$B$14/(Calculator!$D$7*150),1)),ABS(MOD(A180*Calculator!$B$14/(Calculator!$D$7*150),1)-0.5)),MIN(MIN(MOD(A180*Calculator!$C$14/(Calculator!$D$7*150),1),1-MOD(A180*Calculator!$C$14/(Calculator!$D$7*150),1)),ABS(MOD(A180*Calculator!$C$14/(Calculator!$D$7*150),1)-0.5)),IF(INT(2*A180*Calculator!$C$14/(Calculator!$D$7*150))&gt;INT(2*A180*Calculator!$B$14/(Calculator!$D$7*150)),0,1))),1)</f>
        <v>1</v>
      </c>
      <c r="E180" s="252" t="n">
        <f aca="false">IF(Calculator!$E$15="YES",IF(A180&lt;Calculator!$G$15,0,MIN(MIN(MIN(MOD(A180*Calculator!$B$15/(Calculator!$D$7*150),1),1-MOD(A180*Calculator!$B$15/(Calculator!$D$7*150),1)),ABS(MOD(A180*Calculator!$B$15/(Calculator!$D$7*150),1)-0.5)),MIN(MIN(MOD(A180*Calculator!$C$15/(Calculator!$D$7*150),1),1-MOD(A180*Calculator!$C$15/(Calculator!$D$7*150),1)),ABS(MOD(A180*Calculator!$C$15/(Calculator!$D$7*150),1)-0.5)),IF(INT(2*A180*Calculator!$C$15/(Calculator!$D$7*150))&gt;INT(2*A180*Calculator!$B$15/(Calculator!$D$7*150)),0,1))),1)</f>
        <v>0.0954385964912281</v>
      </c>
      <c r="F180" s="252" t="n">
        <f aca="false">IF(Calculator!$E$16="YES",IF(A180&lt;Calculator!$G$16,0,MIN(MIN(MIN(MOD(A180*Calculator!$B$16/(Calculator!$D$7*150),1),1-MOD(A180*Calculator!$B$16/(Calculator!$D$7*150),1)),ABS(MOD(A180*Calculator!$B$16/(Calculator!$D$7*150),1)-0.5)),MIN(MIN(MOD(A180*Calculator!$C$16/(Calculator!$D$7*150),1),1-MOD(A180*Calculator!$C$16/(Calculator!$D$7*150),1)),ABS(MOD(A180*Calculator!$C$16/(Calculator!$D$7*150),1)-0.5)),IF(INT(2*A180*Calculator!$C$16/(Calculator!$D$7*150))&gt;INT(2*A180*Calculator!$B$16/(Calculator!$D$7*150)),0,1))),1)</f>
        <v>1</v>
      </c>
      <c r="G180" s="252" t="n">
        <f aca="false">IF(Calculator!$E$17="YES",IF(A180&lt;Calculator!$G$17,0,MIN(MIN(MIN(MOD(A180*Calculator!$B$17/(Calculator!$D$7*150),1),1-MOD(A180*Calculator!$B$17/(Calculator!$D$7*150),1)),ABS(MOD(A180*Calculator!$B$17/(Calculator!$D$7*150),1)-0.5)),MIN(MIN(MOD(A180*Calculator!$C$17/(Calculator!$D$7*150),1),1-MOD(A180*Calculator!$C$17/(Calculator!$D$7*150),1)),ABS(MOD(A180*Calculator!$C$17/(Calculator!$D$7*150),1)-0.5)),IF(INT(2*A180*Calculator!$C$17/(Calculator!$D$7*150))&gt;INT(2*A180*Calculator!$B$17/(Calculator!$D$7*150)),0,1))),1)</f>
        <v>0.190877192982456</v>
      </c>
      <c r="H180" s="252" t="n">
        <f aca="false">IF(Calculator!$E$18="YES",IF(A180&lt;Calculator!$G$18,0,MIN(MIN(MIN(MOD(A180*Calculator!$B$18/(Calculator!$D$7*150),1),1-MOD(A180*Calculator!$B$18/(Calculator!$D$7*150),1)),ABS(MOD(A180*Calculator!$B$18/(Calculator!$D$7*150),1)-0.5)),MIN(MIN(MOD(A180*Calculator!$C$18/(Calculator!$D$7*150),1),1-MOD(A180*Calculator!$C$18/(Calculator!$D$7*150),1)),ABS(MOD(A180*Calculator!$C$18/(Calculator!$D$7*150),1)-0.5)),IF(INT(2*A180*Calculator!$C$18/(Calculator!$D$7*150))&gt;INT(2*A180*Calculator!$B$18/(Calculator!$D$7*150)),0,1))),1)</f>
        <v>1</v>
      </c>
      <c r="I180" s="252" t="n">
        <f aca="false">IF(Calculator!$E$19="YES",IF(A180&lt;Calculator!$G$19,0,MIN(MIN(MIN(MOD(A180*Calculator!$B$19/(Calculator!$D$7*150),1),1-MOD(A180*Calculator!$B$19/(Calculator!$D$7*150),1)),ABS(MOD(A180*Calculator!$B$19/(Calculator!$D$7*150),1)-0.5)),MIN(MIN(MOD(A180*Calculator!$C$19/(Calculator!$D$7*150),1),1-MOD(A180*Calculator!$C$19/(Calculator!$D$7*150),1)),ABS(MOD(A180*Calculator!$C$19/(Calculator!$D$7*150),1)-0.5)),IF(INT(2*A180*Calculator!$C$19/(Calculator!$D$7*150))&gt;INT(2*A180*Calculator!$B$19/(Calculator!$D$7*150)),0,1))),1)</f>
        <v>1</v>
      </c>
      <c r="J180" s="252" t="n">
        <f aca="false">IF(Calculator!$E$20="YES",IF(A180&lt;Calculator!$G$20,0,MIN(MIN(MIN(MOD(A180*Calculator!$B$20/(Calculator!$D$7*150),1),1-MOD(A180*Calculator!$B$20/(Calculator!$D$7*150),1)),ABS(MOD(A180*Calculator!$B$20/(Calculator!$D$7*150),1)-0.5)),MIN(MIN(MOD(A180*Calculator!$C$20/(Calculator!$D$7*150),1),1-MOD(A180*Calculator!$C$20/(Calculator!$D$7*150),1)),ABS(MOD(A180*Calculator!$C$20/(Calculator!$D$7*150),1)-0.5)),IF(INT(2*A180*Calculator!$C$20/(Calculator!$D$7*150))&gt;INT(2*A180*Calculator!$B$20/(Calculator!$D$7*150)),0,1))),1)</f>
        <v>1</v>
      </c>
      <c r="K180" s="252" t="n">
        <f aca="false">IF(Calculator!$E$21="YES",IF(A180&lt;Calculator!$G$21,0,MIN(MIN(MIN(MOD(A180*Calculator!$B$21/(Calculator!$D$7*150),1),1-MOD(A180*Calculator!$B$21/(Calculator!$D$7*150),1)),ABS(MOD(A180*Calculator!$B$21/(Calculator!$D$7*150),1)-0.5)),MIN(MIN(MOD(A180*Calculator!$C$21/(Calculator!$D$7*150),1),1-MOD(A180*Calculator!$C$21/(Calculator!$D$7*150),1)),ABS(MOD(A180*Calculator!$C$21/(Calculator!$D$7*150),1)-0.5)),IF(INT(2*A180*Calculator!$C$21/(Calculator!$D$7*150))&gt;INT(2*A180*Calculator!$B$21/(Calculator!$D$7*150)),0,1))),1)</f>
        <v>1</v>
      </c>
      <c r="L180" s="252" t="n">
        <f aca="false">IF(Calculator!$E$22="YES",IF(A180&lt;Calculator!$G$22,0,MIN(MIN(MIN(MOD(A180*Calculator!$B$22/(Calculator!$D$7*150),1),1-MOD(A180*Calculator!$B$22/(Calculator!$D$7*150),1)),ABS(MOD(A180*Calculator!$B$22/(Calculator!$D$7*150),1)-0.5)),MIN(MIN(MOD(A180*Calculator!$C$22/(Calculator!$D$7*150),1),1-MOD(A180*Calculator!$C$22/(Calculator!$D$7*150),1)),ABS(MOD(A180*Calculator!$C$22/(Calculator!$D$7*150),1)-0.5)),IF(INT(2*A180*Calculator!$C$22/(Calculator!$D$7*150))&gt;INT(2*A180*Calculator!$B$22/(Calculator!$D$7*150)),0,1))),1)</f>
        <v>1</v>
      </c>
      <c r="M180" s="252" t="n">
        <f aca="false">MIN(B180:L180)</f>
        <v>0.0954385964912281</v>
      </c>
      <c r="N180" s="252" t="n">
        <f aca="false">SUMPRODUCT(($M$7:$M$557&gt;M180)*1)+SUMPRODUCT(($M$7:$M$557=M180)*(ROW($M$7:$M$557)&lt;ROW(M180)))+1</f>
        <v>99</v>
      </c>
      <c r="O180" s="252" t="str">
        <f aca="false">IF(M180&gt;=0.13,"★★★ EXCELLENT",IF(M180&gt;=0.12,"★★  GOOD",IF(M180&gt;=0.07,"★  FAIR",IF(M180&gt;=0.025,"⚠  MARGINAL","✗  AVOID"))))</f>
        <v>★  FAIR</v>
      </c>
    </row>
    <row r="181" customFormat="false" ht="15" hidden="false" customHeight="true" outlineLevel="0" collapsed="false">
      <c r="A181" s="249" t="n">
        <v>22.4</v>
      </c>
      <c r="B181" s="250" t="n">
        <f aca="false">IF(Calculator!$E$12="YES",IF(A181&lt;Calculator!$G$12,0,MIN(MIN(MIN(MOD(A181*Calculator!$B$12/(Calculator!$D$7*150),1),1-MOD(A181*Calculator!$B$12/(Calculator!$D$7*150),1)),ABS(MOD(A181*Calculator!$B$12/(Calculator!$D$7*150),1)-0.5)),MIN(MIN(MOD(A181*Calculator!$C$12/(Calculator!$D$7*150),1),1-MOD(A181*Calculator!$C$12/(Calculator!$D$7*150),1)),ABS(MOD(A181*Calculator!$C$12/(Calculator!$D$7*150),1)-0.5)),IF(INT(2*A181*Calculator!$C$12/(Calculator!$D$7*150))&gt;INT(2*A181*Calculator!$B$12/(Calculator!$D$7*150)),0,1))),1)</f>
        <v>1</v>
      </c>
      <c r="C181" s="250" t="n">
        <f aca="false">IF(Calculator!$E$13="YES",IF(A181&lt;Calculator!$G$13,0,MIN(MIN(MIN(MOD(A181*Calculator!$B$13/(Calculator!$D$7*150),1),1-MOD(A181*Calculator!$B$13/(Calculator!$D$7*150),1)),ABS(MOD(A181*Calculator!$B$13/(Calculator!$D$7*150),1)-0.5)),MIN(MIN(MOD(A181*Calculator!$C$13/(Calculator!$D$7*150),1),1-MOD(A181*Calculator!$C$13/(Calculator!$D$7*150),1)),ABS(MOD(A181*Calculator!$C$13/(Calculator!$D$7*150),1)-0.5)),IF(INT(2*A181*Calculator!$C$13/(Calculator!$D$7*150))&gt;INT(2*A181*Calculator!$B$13/(Calculator!$D$7*150)),0,1))),1)</f>
        <v>1</v>
      </c>
      <c r="D181" s="250" t="n">
        <f aca="false">IF(Calculator!$E$14="YES",IF(A181&lt;Calculator!$G$14,0,MIN(MIN(MIN(MOD(A181*Calculator!$B$14/(Calculator!$D$7*150),1),1-MOD(A181*Calculator!$B$14/(Calculator!$D$7*150),1)),ABS(MOD(A181*Calculator!$B$14/(Calculator!$D$7*150),1)-0.5)),MIN(MIN(MOD(A181*Calculator!$C$14/(Calculator!$D$7*150),1),1-MOD(A181*Calculator!$C$14/(Calculator!$D$7*150),1)),ABS(MOD(A181*Calculator!$C$14/(Calculator!$D$7*150),1)-0.5)),IF(INT(2*A181*Calculator!$C$14/(Calculator!$D$7*150))&gt;INT(2*A181*Calculator!$B$14/(Calculator!$D$7*150)),0,1))),1)</f>
        <v>1</v>
      </c>
      <c r="E181" s="250" t="n">
        <f aca="false">IF(Calculator!$E$15="YES",IF(A181&lt;Calculator!$G$15,0,MIN(MIN(MIN(MOD(A181*Calculator!$B$15/(Calculator!$D$7*150),1),1-MOD(A181*Calculator!$B$15/(Calculator!$D$7*150),1)),ABS(MOD(A181*Calculator!$B$15/(Calculator!$D$7*150),1)-0.5)),MIN(MIN(MOD(A181*Calculator!$C$15/(Calculator!$D$7*150),1),1-MOD(A181*Calculator!$C$15/(Calculator!$D$7*150),1)),ABS(MOD(A181*Calculator!$C$15/(Calculator!$D$7*150),1)-0.5)),IF(INT(2*A181*Calculator!$C$15/(Calculator!$D$7*150))&gt;INT(2*A181*Calculator!$B$15/(Calculator!$D$7*150)),0,1))),1)</f>
        <v>0.100350877192982</v>
      </c>
      <c r="F181" s="250" t="n">
        <f aca="false">IF(Calculator!$E$16="YES",IF(A181&lt;Calculator!$G$16,0,MIN(MIN(MIN(MOD(A181*Calculator!$B$16/(Calculator!$D$7*150),1),1-MOD(A181*Calculator!$B$16/(Calculator!$D$7*150),1)),ABS(MOD(A181*Calculator!$B$16/(Calculator!$D$7*150),1)-0.5)),MIN(MIN(MOD(A181*Calculator!$C$16/(Calculator!$D$7*150),1),1-MOD(A181*Calculator!$C$16/(Calculator!$D$7*150),1)),ABS(MOD(A181*Calculator!$C$16/(Calculator!$D$7*150),1)-0.5)),IF(INT(2*A181*Calculator!$C$16/(Calculator!$D$7*150))&gt;INT(2*A181*Calculator!$B$16/(Calculator!$D$7*150)),0,1))),1)</f>
        <v>1</v>
      </c>
      <c r="G181" s="250" t="n">
        <f aca="false">IF(Calculator!$E$17="YES",IF(A181&lt;Calculator!$G$17,0,MIN(MIN(MIN(MOD(A181*Calculator!$B$17/(Calculator!$D$7*150),1),1-MOD(A181*Calculator!$B$17/(Calculator!$D$7*150),1)),ABS(MOD(A181*Calculator!$B$17/(Calculator!$D$7*150),1)-0.5)),MIN(MIN(MOD(A181*Calculator!$C$17/(Calculator!$D$7*150),1),1-MOD(A181*Calculator!$C$17/(Calculator!$D$7*150),1)),ABS(MOD(A181*Calculator!$C$17/(Calculator!$D$7*150),1)-0.5)),IF(INT(2*A181*Calculator!$C$17/(Calculator!$D$7*150))&gt;INT(2*A181*Calculator!$B$17/(Calculator!$D$7*150)),0,1))),1)</f>
        <v>0.200701754385965</v>
      </c>
      <c r="H181" s="250" t="n">
        <f aca="false">IF(Calculator!$E$18="YES",IF(A181&lt;Calculator!$G$18,0,MIN(MIN(MIN(MOD(A181*Calculator!$B$18/(Calculator!$D$7*150),1),1-MOD(A181*Calculator!$B$18/(Calculator!$D$7*150),1)),ABS(MOD(A181*Calculator!$B$18/(Calculator!$D$7*150),1)-0.5)),MIN(MIN(MOD(A181*Calculator!$C$18/(Calculator!$D$7*150),1),1-MOD(A181*Calculator!$C$18/(Calculator!$D$7*150),1)),ABS(MOD(A181*Calculator!$C$18/(Calculator!$D$7*150),1)-0.5)),IF(INT(2*A181*Calculator!$C$18/(Calculator!$D$7*150))&gt;INT(2*A181*Calculator!$B$18/(Calculator!$D$7*150)),0,1))),1)</f>
        <v>1</v>
      </c>
      <c r="I181" s="250" t="n">
        <f aca="false">IF(Calculator!$E$19="YES",IF(A181&lt;Calculator!$G$19,0,MIN(MIN(MIN(MOD(A181*Calculator!$B$19/(Calculator!$D$7*150),1),1-MOD(A181*Calculator!$B$19/(Calculator!$D$7*150),1)),ABS(MOD(A181*Calculator!$B$19/(Calculator!$D$7*150),1)-0.5)),MIN(MIN(MOD(A181*Calculator!$C$19/(Calculator!$D$7*150),1),1-MOD(A181*Calculator!$C$19/(Calculator!$D$7*150),1)),ABS(MOD(A181*Calculator!$C$19/(Calculator!$D$7*150),1)-0.5)),IF(INT(2*A181*Calculator!$C$19/(Calculator!$D$7*150))&gt;INT(2*A181*Calculator!$B$19/(Calculator!$D$7*150)),0,1))),1)</f>
        <v>1</v>
      </c>
      <c r="J181" s="250" t="n">
        <f aca="false">IF(Calculator!$E$20="YES",IF(A181&lt;Calculator!$G$20,0,MIN(MIN(MIN(MOD(A181*Calculator!$B$20/(Calculator!$D$7*150),1),1-MOD(A181*Calculator!$B$20/(Calculator!$D$7*150),1)),ABS(MOD(A181*Calculator!$B$20/(Calculator!$D$7*150),1)-0.5)),MIN(MIN(MOD(A181*Calculator!$C$20/(Calculator!$D$7*150),1),1-MOD(A181*Calculator!$C$20/(Calculator!$D$7*150),1)),ABS(MOD(A181*Calculator!$C$20/(Calculator!$D$7*150),1)-0.5)),IF(INT(2*A181*Calculator!$C$20/(Calculator!$D$7*150))&gt;INT(2*A181*Calculator!$B$20/(Calculator!$D$7*150)),0,1))),1)</f>
        <v>1</v>
      </c>
      <c r="K181" s="250" t="n">
        <f aca="false">IF(Calculator!$E$21="YES",IF(A181&lt;Calculator!$G$21,0,MIN(MIN(MIN(MOD(A181*Calculator!$B$21/(Calculator!$D$7*150),1),1-MOD(A181*Calculator!$B$21/(Calculator!$D$7*150),1)),ABS(MOD(A181*Calculator!$B$21/(Calculator!$D$7*150),1)-0.5)),MIN(MIN(MOD(A181*Calculator!$C$21/(Calculator!$D$7*150),1),1-MOD(A181*Calculator!$C$21/(Calculator!$D$7*150),1)),ABS(MOD(A181*Calculator!$C$21/(Calculator!$D$7*150),1)-0.5)),IF(INT(2*A181*Calculator!$C$21/(Calculator!$D$7*150))&gt;INT(2*A181*Calculator!$B$21/(Calculator!$D$7*150)),0,1))),1)</f>
        <v>1</v>
      </c>
      <c r="L181" s="250" t="n">
        <f aca="false">IF(Calculator!$E$22="YES",IF(A181&lt;Calculator!$G$22,0,MIN(MIN(MIN(MOD(A181*Calculator!$B$22/(Calculator!$D$7*150),1),1-MOD(A181*Calculator!$B$22/(Calculator!$D$7*150),1)),ABS(MOD(A181*Calculator!$B$22/(Calculator!$D$7*150),1)-0.5)),MIN(MIN(MOD(A181*Calculator!$C$22/(Calculator!$D$7*150),1),1-MOD(A181*Calculator!$C$22/(Calculator!$D$7*150),1)),ABS(MOD(A181*Calculator!$C$22/(Calculator!$D$7*150),1)-0.5)),IF(INT(2*A181*Calculator!$C$22/(Calculator!$D$7*150))&gt;INT(2*A181*Calculator!$B$22/(Calculator!$D$7*150)),0,1))),1)</f>
        <v>1</v>
      </c>
      <c r="M181" s="250" t="n">
        <f aca="false">MIN(B181:L181)</f>
        <v>0.100350877192982</v>
      </c>
      <c r="N181" s="250" t="n">
        <f aca="false">SUMPRODUCT(($M$7:$M$557&gt;M181)*1)+SUMPRODUCT(($M$7:$M$557=M181)*(ROW($M$7:$M$557)&lt;ROW(M181)))+1</f>
        <v>85</v>
      </c>
      <c r="O181" s="250" t="str">
        <f aca="false">IF(M181&gt;=0.13,"★★★ EXCELLENT",IF(M181&gt;=0.12,"★★  GOOD",IF(M181&gt;=0.07,"★  FAIR",IF(M181&gt;=0.025,"⚠  MARGINAL","✗  AVOID"))))</f>
        <v>★  FAIR</v>
      </c>
    </row>
    <row r="182" customFormat="false" ht="15" hidden="false" customHeight="true" outlineLevel="0" collapsed="false">
      <c r="A182" s="251" t="n">
        <v>22.5</v>
      </c>
      <c r="B182" s="252" t="n">
        <f aca="false">IF(Calculator!$E$12="YES",IF(A182&lt;Calculator!$G$12,0,MIN(MIN(MIN(MOD(A182*Calculator!$B$12/(Calculator!$D$7*150),1),1-MOD(A182*Calculator!$B$12/(Calculator!$D$7*150),1)),ABS(MOD(A182*Calculator!$B$12/(Calculator!$D$7*150),1)-0.5)),MIN(MIN(MOD(A182*Calculator!$C$12/(Calculator!$D$7*150),1),1-MOD(A182*Calculator!$C$12/(Calculator!$D$7*150),1)),ABS(MOD(A182*Calculator!$C$12/(Calculator!$D$7*150),1)-0.5)),IF(INT(2*A182*Calculator!$C$12/(Calculator!$D$7*150))&gt;INT(2*A182*Calculator!$B$12/(Calculator!$D$7*150)),0,1))),1)</f>
        <v>1</v>
      </c>
      <c r="C182" s="252" t="n">
        <f aca="false">IF(Calculator!$E$13="YES",IF(A182&lt;Calculator!$G$13,0,MIN(MIN(MIN(MOD(A182*Calculator!$B$13/(Calculator!$D$7*150),1),1-MOD(A182*Calculator!$B$13/(Calculator!$D$7*150),1)),ABS(MOD(A182*Calculator!$B$13/(Calculator!$D$7*150),1)-0.5)),MIN(MIN(MOD(A182*Calculator!$C$13/(Calculator!$D$7*150),1),1-MOD(A182*Calculator!$C$13/(Calculator!$D$7*150),1)),ABS(MOD(A182*Calculator!$C$13/(Calculator!$D$7*150),1)-0.5)),IF(INT(2*A182*Calculator!$C$13/(Calculator!$D$7*150))&gt;INT(2*A182*Calculator!$B$13/(Calculator!$D$7*150)),0,1))),1)</f>
        <v>1</v>
      </c>
      <c r="D182" s="252" t="n">
        <f aca="false">IF(Calculator!$E$14="YES",IF(A182&lt;Calculator!$G$14,0,MIN(MIN(MIN(MOD(A182*Calculator!$B$14/(Calculator!$D$7*150),1),1-MOD(A182*Calculator!$B$14/(Calculator!$D$7*150),1)),ABS(MOD(A182*Calculator!$B$14/(Calculator!$D$7*150),1)-0.5)),MIN(MIN(MOD(A182*Calculator!$C$14/(Calculator!$D$7*150),1),1-MOD(A182*Calculator!$C$14/(Calculator!$D$7*150),1)),ABS(MOD(A182*Calculator!$C$14/(Calculator!$D$7*150),1)-0.5)),IF(INT(2*A182*Calculator!$C$14/(Calculator!$D$7*150))&gt;INT(2*A182*Calculator!$B$14/(Calculator!$D$7*150)),0,1))),1)</f>
        <v>1</v>
      </c>
      <c r="E182" s="252" t="n">
        <f aca="false">IF(Calculator!$E$15="YES",IF(A182&lt;Calculator!$G$15,0,MIN(MIN(MIN(MOD(A182*Calculator!$B$15/(Calculator!$D$7*150),1),1-MOD(A182*Calculator!$B$15/(Calculator!$D$7*150),1)),ABS(MOD(A182*Calculator!$B$15/(Calculator!$D$7*150),1)-0.5)),MIN(MIN(MOD(A182*Calculator!$C$15/(Calculator!$D$7*150),1),1-MOD(A182*Calculator!$C$15/(Calculator!$D$7*150),1)),ABS(MOD(A182*Calculator!$C$15/(Calculator!$D$7*150),1)-0.5)),IF(INT(2*A182*Calculator!$C$15/(Calculator!$D$7*150))&gt;INT(2*A182*Calculator!$B$15/(Calculator!$D$7*150)),0,1))),1)</f>
        <v>0.105263157894737</v>
      </c>
      <c r="F182" s="252" t="n">
        <f aca="false">IF(Calculator!$E$16="YES",IF(A182&lt;Calculator!$G$16,0,MIN(MIN(MIN(MOD(A182*Calculator!$B$16/(Calculator!$D$7*150),1),1-MOD(A182*Calculator!$B$16/(Calculator!$D$7*150),1)),ABS(MOD(A182*Calculator!$B$16/(Calculator!$D$7*150),1)-0.5)),MIN(MIN(MOD(A182*Calculator!$C$16/(Calculator!$D$7*150),1),1-MOD(A182*Calculator!$C$16/(Calculator!$D$7*150),1)),ABS(MOD(A182*Calculator!$C$16/(Calculator!$D$7*150),1)-0.5)),IF(INT(2*A182*Calculator!$C$16/(Calculator!$D$7*150))&gt;INT(2*A182*Calculator!$B$16/(Calculator!$D$7*150)),0,1))),1)</f>
        <v>1</v>
      </c>
      <c r="G182" s="252" t="n">
        <f aca="false">IF(Calculator!$E$17="YES",IF(A182&lt;Calculator!$G$17,0,MIN(MIN(MIN(MOD(A182*Calculator!$B$17/(Calculator!$D$7*150),1),1-MOD(A182*Calculator!$B$17/(Calculator!$D$7*150),1)),ABS(MOD(A182*Calculator!$B$17/(Calculator!$D$7*150),1)-0.5)),MIN(MIN(MOD(A182*Calculator!$C$17/(Calculator!$D$7*150),1),1-MOD(A182*Calculator!$C$17/(Calculator!$D$7*150),1)),ABS(MOD(A182*Calculator!$C$17/(Calculator!$D$7*150),1)-0.5)),IF(INT(2*A182*Calculator!$C$17/(Calculator!$D$7*150))&gt;INT(2*A182*Calculator!$B$17/(Calculator!$D$7*150)),0,1))),1)</f>
        <v>0.210526315789474</v>
      </c>
      <c r="H182" s="252" t="n">
        <f aca="false">IF(Calculator!$E$18="YES",IF(A182&lt;Calculator!$G$18,0,MIN(MIN(MIN(MOD(A182*Calculator!$B$18/(Calculator!$D$7*150),1),1-MOD(A182*Calculator!$B$18/(Calculator!$D$7*150),1)),ABS(MOD(A182*Calculator!$B$18/(Calculator!$D$7*150),1)-0.5)),MIN(MIN(MOD(A182*Calculator!$C$18/(Calculator!$D$7*150),1),1-MOD(A182*Calculator!$C$18/(Calculator!$D$7*150),1)),ABS(MOD(A182*Calculator!$C$18/(Calculator!$D$7*150),1)-0.5)),IF(INT(2*A182*Calculator!$C$18/(Calculator!$D$7*150))&gt;INT(2*A182*Calculator!$B$18/(Calculator!$D$7*150)),0,1))),1)</f>
        <v>1</v>
      </c>
      <c r="I182" s="252" t="n">
        <f aca="false">IF(Calculator!$E$19="YES",IF(A182&lt;Calculator!$G$19,0,MIN(MIN(MIN(MOD(A182*Calculator!$B$19/(Calculator!$D$7*150),1),1-MOD(A182*Calculator!$B$19/(Calculator!$D$7*150),1)),ABS(MOD(A182*Calculator!$B$19/(Calculator!$D$7*150),1)-0.5)),MIN(MIN(MOD(A182*Calculator!$C$19/(Calculator!$D$7*150),1),1-MOD(A182*Calculator!$C$19/(Calculator!$D$7*150),1)),ABS(MOD(A182*Calculator!$C$19/(Calculator!$D$7*150),1)-0.5)),IF(INT(2*A182*Calculator!$C$19/(Calculator!$D$7*150))&gt;INT(2*A182*Calculator!$B$19/(Calculator!$D$7*150)),0,1))),1)</f>
        <v>1</v>
      </c>
      <c r="J182" s="252" t="n">
        <f aca="false">IF(Calculator!$E$20="YES",IF(A182&lt;Calculator!$G$20,0,MIN(MIN(MIN(MOD(A182*Calculator!$B$20/(Calculator!$D$7*150),1),1-MOD(A182*Calculator!$B$20/(Calculator!$D$7*150),1)),ABS(MOD(A182*Calculator!$B$20/(Calculator!$D$7*150),1)-0.5)),MIN(MIN(MOD(A182*Calculator!$C$20/(Calculator!$D$7*150),1),1-MOD(A182*Calculator!$C$20/(Calculator!$D$7*150),1)),ABS(MOD(A182*Calculator!$C$20/(Calculator!$D$7*150),1)-0.5)),IF(INT(2*A182*Calculator!$C$20/(Calculator!$D$7*150))&gt;INT(2*A182*Calculator!$B$20/(Calculator!$D$7*150)),0,1))),1)</f>
        <v>1</v>
      </c>
      <c r="K182" s="252" t="n">
        <f aca="false">IF(Calculator!$E$21="YES",IF(A182&lt;Calculator!$G$21,0,MIN(MIN(MIN(MOD(A182*Calculator!$B$21/(Calculator!$D$7*150),1),1-MOD(A182*Calculator!$B$21/(Calculator!$D$7*150),1)),ABS(MOD(A182*Calculator!$B$21/(Calculator!$D$7*150),1)-0.5)),MIN(MIN(MOD(A182*Calculator!$C$21/(Calculator!$D$7*150),1),1-MOD(A182*Calculator!$C$21/(Calculator!$D$7*150),1)),ABS(MOD(A182*Calculator!$C$21/(Calculator!$D$7*150),1)-0.5)),IF(INT(2*A182*Calculator!$C$21/(Calculator!$D$7*150))&gt;INT(2*A182*Calculator!$B$21/(Calculator!$D$7*150)),0,1))),1)</f>
        <v>1</v>
      </c>
      <c r="L182" s="252" t="n">
        <f aca="false">IF(Calculator!$E$22="YES",IF(A182&lt;Calculator!$G$22,0,MIN(MIN(MIN(MOD(A182*Calculator!$B$22/(Calculator!$D$7*150),1),1-MOD(A182*Calculator!$B$22/(Calculator!$D$7*150),1)),ABS(MOD(A182*Calculator!$B$22/(Calculator!$D$7*150),1)-0.5)),MIN(MIN(MOD(A182*Calculator!$C$22/(Calculator!$D$7*150),1),1-MOD(A182*Calculator!$C$22/(Calculator!$D$7*150),1)),ABS(MOD(A182*Calculator!$C$22/(Calculator!$D$7*150),1)-0.5)),IF(INT(2*A182*Calculator!$C$22/(Calculator!$D$7*150))&gt;INT(2*A182*Calculator!$B$22/(Calculator!$D$7*150)),0,1))),1)</f>
        <v>1</v>
      </c>
      <c r="M182" s="252" t="n">
        <f aca="false">MIN(B182:L182)</f>
        <v>0.105263157894737</v>
      </c>
      <c r="N182" s="252" t="n">
        <f aca="false">SUMPRODUCT(($M$7:$M$557&gt;M182)*1)+SUMPRODUCT(($M$7:$M$557=M182)*(ROW($M$7:$M$557)&lt;ROW(M182)))+1</f>
        <v>73</v>
      </c>
      <c r="O182" s="252" t="str">
        <f aca="false">IF(M182&gt;=0.13,"★★★ EXCELLENT",IF(M182&gt;=0.12,"★★  GOOD",IF(M182&gt;=0.07,"★  FAIR",IF(M182&gt;=0.025,"⚠  MARGINAL","✗  AVOID"))))</f>
        <v>★  FAIR</v>
      </c>
    </row>
    <row r="183" customFormat="false" ht="15" hidden="false" customHeight="true" outlineLevel="0" collapsed="false">
      <c r="A183" s="249" t="n">
        <v>22.6</v>
      </c>
      <c r="B183" s="250" t="n">
        <f aca="false">IF(Calculator!$E$12="YES",IF(A183&lt;Calculator!$G$12,0,MIN(MIN(MIN(MOD(A183*Calculator!$B$12/(Calculator!$D$7*150),1),1-MOD(A183*Calculator!$B$12/(Calculator!$D$7*150),1)),ABS(MOD(A183*Calculator!$B$12/(Calculator!$D$7*150),1)-0.5)),MIN(MIN(MOD(A183*Calculator!$C$12/(Calculator!$D$7*150),1),1-MOD(A183*Calculator!$C$12/(Calculator!$D$7*150),1)),ABS(MOD(A183*Calculator!$C$12/(Calculator!$D$7*150),1)-0.5)),IF(INT(2*A183*Calculator!$C$12/(Calculator!$D$7*150))&gt;INT(2*A183*Calculator!$B$12/(Calculator!$D$7*150)),0,1))),1)</f>
        <v>1</v>
      </c>
      <c r="C183" s="250" t="n">
        <f aca="false">IF(Calculator!$E$13="YES",IF(A183&lt;Calculator!$G$13,0,MIN(MIN(MIN(MOD(A183*Calculator!$B$13/(Calculator!$D$7*150),1),1-MOD(A183*Calculator!$B$13/(Calculator!$D$7*150),1)),ABS(MOD(A183*Calculator!$B$13/(Calculator!$D$7*150),1)-0.5)),MIN(MIN(MOD(A183*Calculator!$C$13/(Calculator!$D$7*150),1),1-MOD(A183*Calculator!$C$13/(Calculator!$D$7*150),1)),ABS(MOD(A183*Calculator!$C$13/(Calculator!$D$7*150),1)-0.5)),IF(INT(2*A183*Calculator!$C$13/(Calculator!$D$7*150))&gt;INT(2*A183*Calculator!$B$13/(Calculator!$D$7*150)),0,1))),1)</f>
        <v>1</v>
      </c>
      <c r="D183" s="250" t="n">
        <f aca="false">IF(Calculator!$E$14="YES",IF(A183&lt;Calculator!$G$14,0,MIN(MIN(MIN(MOD(A183*Calculator!$B$14/(Calculator!$D$7*150),1),1-MOD(A183*Calculator!$B$14/(Calculator!$D$7*150),1)),ABS(MOD(A183*Calculator!$B$14/(Calculator!$D$7*150),1)-0.5)),MIN(MIN(MOD(A183*Calculator!$C$14/(Calculator!$D$7*150),1),1-MOD(A183*Calculator!$C$14/(Calculator!$D$7*150),1)),ABS(MOD(A183*Calculator!$C$14/(Calculator!$D$7*150),1)-0.5)),IF(INT(2*A183*Calculator!$C$14/(Calculator!$D$7*150))&gt;INT(2*A183*Calculator!$B$14/(Calculator!$D$7*150)),0,1))),1)</f>
        <v>1</v>
      </c>
      <c r="E183" s="250" t="n">
        <f aca="false">IF(Calculator!$E$15="YES",IF(A183&lt;Calculator!$G$15,0,MIN(MIN(MIN(MOD(A183*Calculator!$B$15/(Calculator!$D$7*150),1),1-MOD(A183*Calculator!$B$15/(Calculator!$D$7*150),1)),ABS(MOD(A183*Calculator!$B$15/(Calculator!$D$7*150),1)-0.5)),MIN(MIN(MOD(A183*Calculator!$C$15/(Calculator!$D$7*150),1),1-MOD(A183*Calculator!$C$15/(Calculator!$D$7*150),1)),ABS(MOD(A183*Calculator!$C$15/(Calculator!$D$7*150),1)-0.5)),IF(INT(2*A183*Calculator!$C$15/(Calculator!$D$7*150))&gt;INT(2*A183*Calculator!$B$15/(Calculator!$D$7*150)),0,1))),1)</f>
        <v>0.110175438596491</v>
      </c>
      <c r="F183" s="250" t="n">
        <f aca="false">IF(Calculator!$E$16="YES",IF(A183&lt;Calculator!$G$16,0,MIN(MIN(MIN(MOD(A183*Calculator!$B$16/(Calculator!$D$7*150),1),1-MOD(A183*Calculator!$B$16/(Calculator!$D$7*150),1)),ABS(MOD(A183*Calculator!$B$16/(Calculator!$D$7*150),1)-0.5)),MIN(MIN(MOD(A183*Calculator!$C$16/(Calculator!$D$7*150),1),1-MOD(A183*Calculator!$C$16/(Calculator!$D$7*150),1)),ABS(MOD(A183*Calculator!$C$16/(Calculator!$D$7*150),1)-0.5)),IF(INT(2*A183*Calculator!$C$16/(Calculator!$D$7*150))&gt;INT(2*A183*Calculator!$B$16/(Calculator!$D$7*150)),0,1))),1)</f>
        <v>1</v>
      </c>
      <c r="G183" s="250" t="n">
        <f aca="false">IF(Calculator!$E$17="YES",IF(A183&lt;Calculator!$G$17,0,MIN(MIN(MIN(MOD(A183*Calculator!$B$17/(Calculator!$D$7*150),1),1-MOD(A183*Calculator!$B$17/(Calculator!$D$7*150),1)),ABS(MOD(A183*Calculator!$B$17/(Calculator!$D$7*150),1)-0.5)),MIN(MIN(MOD(A183*Calculator!$C$17/(Calculator!$D$7*150),1),1-MOD(A183*Calculator!$C$17/(Calculator!$D$7*150),1)),ABS(MOD(A183*Calculator!$C$17/(Calculator!$D$7*150),1)-0.5)),IF(INT(2*A183*Calculator!$C$17/(Calculator!$D$7*150))&gt;INT(2*A183*Calculator!$B$17/(Calculator!$D$7*150)),0,1))),1)</f>
        <v>0.220350877192983</v>
      </c>
      <c r="H183" s="250" t="n">
        <f aca="false">IF(Calculator!$E$18="YES",IF(A183&lt;Calculator!$G$18,0,MIN(MIN(MIN(MOD(A183*Calculator!$B$18/(Calculator!$D$7*150),1),1-MOD(A183*Calculator!$B$18/(Calculator!$D$7*150),1)),ABS(MOD(A183*Calculator!$B$18/(Calculator!$D$7*150),1)-0.5)),MIN(MIN(MOD(A183*Calculator!$C$18/(Calculator!$D$7*150),1),1-MOD(A183*Calculator!$C$18/(Calculator!$D$7*150),1)),ABS(MOD(A183*Calculator!$C$18/(Calculator!$D$7*150),1)-0.5)),IF(INT(2*A183*Calculator!$C$18/(Calculator!$D$7*150))&gt;INT(2*A183*Calculator!$B$18/(Calculator!$D$7*150)),0,1))),1)</f>
        <v>1</v>
      </c>
      <c r="I183" s="250" t="n">
        <f aca="false">IF(Calculator!$E$19="YES",IF(A183&lt;Calculator!$G$19,0,MIN(MIN(MIN(MOD(A183*Calculator!$B$19/(Calculator!$D$7*150),1),1-MOD(A183*Calculator!$B$19/(Calculator!$D$7*150),1)),ABS(MOD(A183*Calculator!$B$19/(Calculator!$D$7*150),1)-0.5)),MIN(MIN(MOD(A183*Calculator!$C$19/(Calculator!$D$7*150),1),1-MOD(A183*Calculator!$C$19/(Calculator!$D$7*150),1)),ABS(MOD(A183*Calculator!$C$19/(Calculator!$D$7*150),1)-0.5)),IF(INT(2*A183*Calculator!$C$19/(Calculator!$D$7*150))&gt;INT(2*A183*Calculator!$B$19/(Calculator!$D$7*150)),0,1))),1)</f>
        <v>1</v>
      </c>
      <c r="J183" s="250" t="n">
        <f aca="false">IF(Calculator!$E$20="YES",IF(A183&lt;Calculator!$G$20,0,MIN(MIN(MIN(MOD(A183*Calculator!$B$20/(Calculator!$D$7*150),1),1-MOD(A183*Calculator!$B$20/(Calculator!$D$7*150),1)),ABS(MOD(A183*Calculator!$B$20/(Calculator!$D$7*150),1)-0.5)),MIN(MIN(MOD(A183*Calculator!$C$20/(Calculator!$D$7*150),1),1-MOD(A183*Calculator!$C$20/(Calculator!$D$7*150),1)),ABS(MOD(A183*Calculator!$C$20/(Calculator!$D$7*150),1)-0.5)),IF(INT(2*A183*Calculator!$C$20/(Calculator!$D$7*150))&gt;INT(2*A183*Calculator!$B$20/(Calculator!$D$7*150)),0,1))),1)</f>
        <v>1</v>
      </c>
      <c r="K183" s="250" t="n">
        <f aca="false">IF(Calculator!$E$21="YES",IF(A183&lt;Calculator!$G$21,0,MIN(MIN(MIN(MOD(A183*Calculator!$B$21/(Calculator!$D$7*150),1),1-MOD(A183*Calculator!$B$21/(Calculator!$D$7*150),1)),ABS(MOD(A183*Calculator!$B$21/(Calculator!$D$7*150),1)-0.5)),MIN(MIN(MOD(A183*Calculator!$C$21/(Calculator!$D$7*150),1),1-MOD(A183*Calculator!$C$21/(Calculator!$D$7*150),1)),ABS(MOD(A183*Calculator!$C$21/(Calculator!$D$7*150),1)-0.5)),IF(INT(2*A183*Calculator!$C$21/(Calculator!$D$7*150))&gt;INT(2*A183*Calculator!$B$21/(Calculator!$D$7*150)),0,1))),1)</f>
        <v>1</v>
      </c>
      <c r="L183" s="250" t="n">
        <f aca="false">IF(Calculator!$E$22="YES",IF(A183&lt;Calculator!$G$22,0,MIN(MIN(MIN(MOD(A183*Calculator!$B$22/(Calculator!$D$7*150),1),1-MOD(A183*Calculator!$B$22/(Calculator!$D$7*150),1)),ABS(MOD(A183*Calculator!$B$22/(Calculator!$D$7*150),1)-0.5)),MIN(MIN(MOD(A183*Calculator!$C$22/(Calculator!$D$7*150),1),1-MOD(A183*Calculator!$C$22/(Calculator!$D$7*150),1)),ABS(MOD(A183*Calculator!$C$22/(Calculator!$D$7*150),1)-0.5)),IF(INT(2*A183*Calculator!$C$22/(Calculator!$D$7*150))&gt;INT(2*A183*Calculator!$B$22/(Calculator!$D$7*150)),0,1))),1)</f>
        <v>1</v>
      </c>
      <c r="M183" s="250" t="n">
        <f aca="false">MIN(B183:L183)</f>
        <v>0.110175438596491</v>
      </c>
      <c r="N183" s="250" t="n">
        <f aca="false">SUMPRODUCT(($M$7:$M$557&gt;M183)*1)+SUMPRODUCT(($M$7:$M$557=M183)*(ROW($M$7:$M$557)&lt;ROW(M183)))+1</f>
        <v>62</v>
      </c>
      <c r="O183" s="250" t="str">
        <f aca="false">IF(M183&gt;=0.13,"★★★ EXCELLENT",IF(M183&gt;=0.12,"★★  GOOD",IF(M183&gt;=0.07,"★  FAIR",IF(M183&gt;=0.025,"⚠  MARGINAL","✗  AVOID"))))</f>
        <v>★  FAIR</v>
      </c>
    </row>
    <row r="184" customFormat="false" ht="15" hidden="false" customHeight="true" outlineLevel="0" collapsed="false">
      <c r="A184" s="251" t="n">
        <v>22.7</v>
      </c>
      <c r="B184" s="252" t="n">
        <f aca="false">IF(Calculator!$E$12="YES",IF(A184&lt;Calculator!$G$12,0,MIN(MIN(MIN(MOD(A184*Calculator!$B$12/(Calculator!$D$7*150),1),1-MOD(A184*Calculator!$B$12/(Calculator!$D$7*150),1)),ABS(MOD(A184*Calculator!$B$12/(Calculator!$D$7*150),1)-0.5)),MIN(MIN(MOD(A184*Calculator!$C$12/(Calculator!$D$7*150),1),1-MOD(A184*Calculator!$C$12/(Calculator!$D$7*150),1)),ABS(MOD(A184*Calculator!$C$12/(Calculator!$D$7*150),1)-0.5)),IF(INT(2*A184*Calculator!$C$12/(Calculator!$D$7*150))&gt;INT(2*A184*Calculator!$B$12/(Calculator!$D$7*150)),0,1))),1)</f>
        <v>1</v>
      </c>
      <c r="C184" s="252" t="n">
        <f aca="false">IF(Calculator!$E$13="YES",IF(A184&lt;Calculator!$G$13,0,MIN(MIN(MIN(MOD(A184*Calculator!$B$13/(Calculator!$D$7*150),1),1-MOD(A184*Calculator!$B$13/(Calculator!$D$7*150),1)),ABS(MOD(A184*Calculator!$B$13/(Calculator!$D$7*150),1)-0.5)),MIN(MIN(MOD(A184*Calculator!$C$13/(Calculator!$D$7*150),1),1-MOD(A184*Calculator!$C$13/(Calculator!$D$7*150),1)),ABS(MOD(A184*Calculator!$C$13/(Calculator!$D$7*150),1)-0.5)),IF(INT(2*A184*Calculator!$C$13/(Calculator!$D$7*150))&gt;INT(2*A184*Calculator!$B$13/(Calculator!$D$7*150)),0,1))),1)</f>
        <v>1</v>
      </c>
      <c r="D184" s="252" t="n">
        <f aca="false">IF(Calculator!$E$14="YES",IF(A184&lt;Calculator!$G$14,0,MIN(MIN(MIN(MOD(A184*Calculator!$B$14/(Calculator!$D$7*150),1),1-MOD(A184*Calculator!$B$14/(Calculator!$D$7*150),1)),ABS(MOD(A184*Calculator!$B$14/(Calculator!$D$7*150),1)-0.5)),MIN(MIN(MOD(A184*Calculator!$C$14/(Calculator!$D$7*150),1),1-MOD(A184*Calculator!$C$14/(Calculator!$D$7*150),1)),ABS(MOD(A184*Calculator!$C$14/(Calculator!$D$7*150),1)-0.5)),IF(INT(2*A184*Calculator!$C$14/(Calculator!$D$7*150))&gt;INT(2*A184*Calculator!$B$14/(Calculator!$D$7*150)),0,1))),1)</f>
        <v>1</v>
      </c>
      <c r="E184" s="252" t="n">
        <f aca="false">IF(Calculator!$E$15="YES",IF(A184&lt;Calculator!$G$15,0,MIN(MIN(MIN(MOD(A184*Calculator!$B$15/(Calculator!$D$7*150),1),1-MOD(A184*Calculator!$B$15/(Calculator!$D$7*150),1)),ABS(MOD(A184*Calculator!$B$15/(Calculator!$D$7*150),1)-0.5)),MIN(MIN(MOD(A184*Calculator!$C$15/(Calculator!$D$7*150),1),1-MOD(A184*Calculator!$C$15/(Calculator!$D$7*150),1)),ABS(MOD(A184*Calculator!$C$15/(Calculator!$D$7*150),1)-0.5)),IF(INT(2*A184*Calculator!$C$15/(Calculator!$D$7*150))&gt;INT(2*A184*Calculator!$B$15/(Calculator!$D$7*150)),0,1))),1)</f>
        <v>0.115087719298246</v>
      </c>
      <c r="F184" s="252" t="n">
        <f aca="false">IF(Calculator!$E$16="YES",IF(A184&lt;Calculator!$G$16,0,MIN(MIN(MIN(MOD(A184*Calculator!$B$16/(Calculator!$D$7*150),1),1-MOD(A184*Calculator!$B$16/(Calculator!$D$7*150),1)),ABS(MOD(A184*Calculator!$B$16/(Calculator!$D$7*150),1)-0.5)),MIN(MIN(MOD(A184*Calculator!$C$16/(Calculator!$D$7*150),1),1-MOD(A184*Calculator!$C$16/(Calculator!$D$7*150),1)),ABS(MOD(A184*Calculator!$C$16/(Calculator!$D$7*150),1)-0.5)),IF(INT(2*A184*Calculator!$C$16/(Calculator!$D$7*150))&gt;INT(2*A184*Calculator!$B$16/(Calculator!$D$7*150)),0,1))),1)</f>
        <v>1</v>
      </c>
      <c r="G184" s="252" t="n">
        <f aca="false">IF(Calculator!$E$17="YES",IF(A184&lt;Calculator!$G$17,0,MIN(MIN(MIN(MOD(A184*Calculator!$B$17/(Calculator!$D$7*150),1),1-MOD(A184*Calculator!$B$17/(Calculator!$D$7*150),1)),ABS(MOD(A184*Calculator!$B$17/(Calculator!$D$7*150),1)-0.5)),MIN(MIN(MOD(A184*Calculator!$C$17/(Calculator!$D$7*150),1),1-MOD(A184*Calculator!$C$17/(Calculator!$D$7*150),1)),ABS(MOD(A184*Calculator!$C$17/(Calculator!$D$7*150),1)-0.5)),IF(INT(2*A184*Calculator!$C$17/(Calculator!$D$7*150))&gt;INT(2*A184*Calculator!$B$17/(Calculator!$D$7*150)),0,1))),1)</f>
        <v>0.214070175438597</v>
      </c>
      <c r="H184" s="252" t="n">
        <f aca="false">IF(Calculator!$E$18="YES",IF(A184&lt;Calculator!$G$18,0,MIN(MIN(MIN(MOD(A184*Calculator!$B$18/(Calculator!$D$7*150),1),1-MOD(A184*Calculator!$B$18/(Calculator!$D$7*150),1)),ABS(MOD(A184*Calculator!$B$18/(Calculator!$D$7*150),1)-0.5)),MIN(MIN(MOD(A184*Calculator!$C$18/(Calculator!$D$7*150),1),1-MOD(A184*Calculator!$C$18/(Calculator!$D$7*150),1)),ABS(MOD(A184*Calculator!$C$18/(Calculator!$D$7*150),1)-0.5)),IF(INT(2*A184*Calculator!$C$18/(Calculator!$D$7*150))&gt;INT(2*A184*Calculator!$B$18/(Calculator!$D$7*150)),0,1))),1)</f>
        <v>1</v>
      </c>
      <c r="I184" s="252" t="n">
        <f aca="false">IF(Calculator!$E$19="YES",IF(A184&lt;Calculator!$G$19,0,MIN(MIN(MIN(MOD(A184*Calculator!$B$19/(Calculator!$D$7*150),1),1-MOD(A184*Calculator!$B$19/(Calculator!$D$7*150),1)),ABS(MOD(A184*Calculator!$B$19/(Calculator!$D$7*150),1)-0.5)),MIN(MIN(MOD(A184*Calculator!$C$19/(Calculator!$D$7*150),1),1-MOD(A184*Calculator!$C$19/(Calculator!$D$7*150),1)),ABS(MOD(A184*Calculator!$C$19/(Calculator!$D$7*150),1)-0.5)),IF(INT(2*A184*Calculator!$C$19/(Calculator!$D$7*150))&gt;INT(2*A184*Calculator!$B$19/(Calculator!$D$7*150)),0,1))),1)</f>
        <v>1</v>
      </c>
      <c r="J184" s="252" t="n">
        <f aca="false">IF(Calculator!$E$20="YES",IF(A184&lt;Calculator!$G$20,0,MIN(MIN(MIN(MOD(A184*Calculator!$B$20/(Calculator!$D$7*150),1),1-MOD(A184*Calculator!$B$20/(Calculator!$D$7*150),1)),ABS(MOD(A184*Calculator!$B$20/(Calculator!$D$7*150),1)-0.5)),MIN(MIN(MOD(A184*Calculator!$C$20/(Calculator!$D$7*150),1),1-MOD(A184*Calculator!$C$20/(Calculator!$D$7*150),1)),ABS(MOD(A184*Calculator!$C$20/(Calculator!$D$7*150),1)-0.5)),IF(INT(2*A184*Calculator!$C$20/(Calculator!$D$7*150))&gt;INT(2*A184*Calculator!$B$20/(Calculator!$D$7*150)),0,1))),1)</f>
        <v>1</v>
      </c>
      <c r="K184" s="252" t="n">
        <f aca="false">IF(Calculator!$E$21="YES",IF(A184&lt;Calculator!$G$21,0,MIN(MIN(MIN(MOD(A184*Calculator!$B$21/(Calculator!$D$7*150),1),1-MOD(A184*Calculator!$B$21/(Calculator!$D$7*150),1)),ABS(MOD(A184*Calculator!$B$21/(Calculator!$D$7*150),1)-0.5)),MIN(MIN(MOD(A184*Calculator!$C$21/(Calculator!$D$7*150),1),1-MOD(A184*Calculator!$C$21/(Calculator!$D$7*150),1)),ABS(MOD(A184*Calculator!$C$21/(Calculator!$D$7*150),1)-0.5)),IF(INT(2*A184*Calculator!$C$21/(Calculator!$D$7*150))&gt;INT(2*A184*Calculator!$B$21/(Calculator!$D$7*150)),0,1))),1)</f>
        <v>1</v>
      </c>
      <c r="L184" s="252" t="n">
        <f aca="false">IF(Calculator!$E$22="YES",IF(A184&lt;Calculator!$G$22,0,MIN(MIN(MIN(MOD(A184*Calculator!$B$22/(Calculator!$D$7*150),1),1-MOD(A184*Calculator!$B$22/(Calculator!$D$7*150),1)),ABS(MOD(A184*Calculator!$B$22/(Calculator!$D$7*150),1)-0.5)),MIN(MIN(MOD(A184*Calculator!$C$22/(Calculator!$D$7*150),1),1-MOD(A184*Calculator!$C$22/(Calculator!$D$7*150),1)),ABS(MOD(A184*Calculator!$C$22/(Calculator!$D$7*150),1)-0.5)),IF(INT(2*A184*Calculator!$C$22/(Calculator!$D$7*150))&gt;INT(2*A184*Calculator!$B$22/(Calculator!$D$7*150)),0,1))),1)</f>
        <v>1</v>
      </c>
      <c r="M184" s="252" t="n">
        <f aca="false">MIN(B184:L184)</f>
        <v>0.115087719298246</v>
      </c>
      <c r="N184" s="252" t="n">
        <f aca="false">SUMPRODUCT(($M$7:$M$557&gt;M184)*1)+SUMPRODUCT(($M$7:$M$557=M184)*(ROW($M$7:$M$557)&lt;ROW(M184)))+1</f>
        <v>49</v>
      </c>
      <c r="O184" s="252" t="str">
        <f aca="false">IF(M184&gt;=0.13,"★★★ EXCELLENT",IF(M184&gt;=0.12,"★★  GOOD",IF(M184&gt;=0.07,"★  FAIR",IF(M184&gt;=0.025,"⚠  MARGINAL","✗  AVOID"))))</f>
        <v>★  FAIR</v>
      </c>
    </row>
    <row r="185" customFormat="false" ht="15" hidden="false" customHeight="true" outlineLevel="0" collapsed="false">
      <c r="A185" s="249" t="n">
        <v>22.8</v>
      </c>
      <c r="B185" s="250" t="n">
        <f aca="false">IF(Calculator!$E$12="YES",IF(A185&lt;Calculator!$G$12,0,MIN(MIN(MIN(MOD(A185*Calculator!$B$12/(Calculator!$D$7*150),1),1-MOD(A185*Calculator!$B$12/(Calculator!$D$7*150),1)),ABS(MOD(A185*Calculator!$B$12/(Calculator!$D$7*150),1)-0.5)),MIN(MIN(MOD(A185*Calculator!$C$12/(Calculator!$D$7*150),1),1-MOD(A185*Calculator!$C$12/(Calculator!$D$7*150),1)),ABS(MOD(A185*Calculator!$C$12/(Calculator!$D$7*150),1)-0.5)),IF(INT(2*A185*Calculator!$C$12/(Calculator!$D$7*150))&gt;INT(2*A185*Calculator!$B$12/(Calculator!$D$7*150)),0,1))),1)</f>
        <v>1</v>
      </c>
      <c r="C185" s="250" t="n">
        <f aca="false">IF(Calculator!$E$13="YES",IF(A185&lt;Calculator!$G$13,0,MIN(MIN(MIN(MOD(A185*Calculator!$B$13/(Calculator!$D$7*150),1),1-MOD(A185*Calculator!$B$13/(Calculator!$D$7*150),1)),ABS(MOD(A185*Calculator!$B$13/(Calculator!$D$7*150),1)-0.5)),MIN(MIN(MOD(A185*Calculator!$C$13/(Calculator!$D$7*150),1),1-MOD(A185*Calculator!$C$13/(Calculator!$D$7*150),1)),ABS(MOD(A185*Calculator!$C$13/(Calculator!$D$7*150),1)-0.5)),IF(INT(2*A185*Calculator!$C$13/(Calculator!$D$7*150))&gt;INT(2*A185*Calculator!$B$13/(Calculator!$D$7*150)),0,1))),1)</f>
        <v>1</v>
      </c>
      <c r="D185" s="250" t="n">
        <f aca="false">IF(Calculator!$E$14="YES",IF(A185&lt;Calculator!$G$14,0,MIN(MIN(MIN(MOD(A185*Calculator!$B$14/(Calculator!$D$7*150),1),1-MOD(A185*Calculator!$B$14/(Calculator!$D$7*150),1)),ABS(MOD(A185*Calculator!$B$14/(Calculator!$D$7*150),1)-0.5)),MIN(MIN(MOD(A185*Calculator!$C$14/(Calculator!$D$7*150),1),1-MOD(A185*Calculator!$C$14/(Calculator!$D$7*150),1)),ABS(MOD(A185*Calculator!$C$14/(Calculator!$D$7*150),1)-0.5)),IF(INT(2*A185*Calculator!$C$14/(Calculator!$D$7*150))&gt;INT(2*A185*Calculator!$B$14/(Calculator!$D$7*150)),0,1))),1)</f>
        <v>1</v>
      </c>
      <c r="E185" s="250" t="n">
        <f aca="false">IF(Calculator!$E$15="YES",IF(A185&lt;Calculator!$G$15,0,MIN(MIN(MIN(MOD(A185*Calculator!$B$15/(Calculator!$D$7*150),1),1-MOD(A185*Calculator!$B$15/(Calculator!$D$7*150),1)),ABS(MOD(A185*Calculator!$B$15/(Calculator!$D$7*150),1)-0.5)),MIN(MIN(MOD(A185*Calculator!$C$15/(Calculator!$D$7*150),1),1-MOD(A185*Calculator!$C$15/(Calculator!$D$7*150),1)),ABS(MOD(A185*Calculator!$C$15/(Calculator!$D$7*150),1)-0.5)),IF(INT(2*A185*Calculator!$C$15/(Calculator!$D$7*150))&gt;INT(2*A185*Calculator!$B$15/(Calculator!$D$7*150)),0,1))),1)</f>
        <v>0.12</v>
      </c>
      <c r="F185" s="250" t="n">
        <f aca="false">IF(Calculator!$E$16="YES",IF(A185&lt;Calculator!$G$16,0,MIN(MIN(MIN(MOD(A185*Calculator!$B$16/(Calculator!$D$7*150),1),1-MOD(A185*Calculator!$B$16/(Calculator!$D$7*150),1)),ABS(MOD(A185*Calculator!$B$16/(Calculator!$D$7*150),1)-0.5)),MIN(MIN(MOD(A185*Calculator!$C$16/(Calculator!$D$7*150),1),1-MOD(A185*Calculator!$C$16/(Calculator!$D$7*150),1)),ABS(MOD(A185*Calculator!$C$16/(Calculator!$D$7*150),1)-0.5)),IF(INT(2*A185*Calculator!$C$16/(Calculator!$D$7*150))&gt;INT(2*A185*Calculator!$B$16/(Calculator!$D$7*150)),0,1))),1)</f>
        <v>1</v>
      </c>
      <c r="G185" s="250" t="n">
        <f aca="false">IF(Calculator!$E$17="YES",IF(A185&lt;Calculator!$G$17,0,MIN(MIN(MIN(MOD(A185*Calculator!$B$17/(Calculator!$D$7*150),1),1-MOD(A185*Calculator!$B$17/(Calculator!$D$7*150),1)),ABS(MOD(A185*Calculator!$B$17/(Calculator!$D$7*150),1)-0.5)),MIN(MIN(MOD(A185*Calculator!$C$17/(Calculator!$D$7*150),1),1-MOD(A185*Calculator!$C$17/(Calculator!$D$7*150),1)),ABS(MOD(A185*Calculator!$C$17/(Calculator!$D$7*150),1)-0.5)),IF(INT(2*A185*Calculator!$C$17/(Calculator!$D$7*150))&gt;INT(2*A185*Calculator!$B$17/(Calculator!$D$7*150)),0,1))),1)</f>
        <v>0.204</v>
      </c>
      <c r="H185" s="250" t="n">
        <f aca="false">IF(Calculator!$E$18="YES",IF(A185&lt;Calculator!$G$18,0,MIN(MIN(MIN(MOD(A185*Calculator!$B$18/(Calculator!$D$7*150),1),1-MOD(A185*Calculator!$B$18/(Calculator!$D$7*150),1)),ABS(MOD(A185*Calculator!$B$18/(Calculator!$D$7*150),1)-0.5)),MIN(MIN(MOD(A185*Calculator!$C$18/(Calculator!$D$7*150),1),1-MOD(A185*Calculator!$C$18/(Calculator!$D$7*150),1)),ABS(MOD(A185*Calculator!$C$18/(Calculator!$D$7*150),1)-0.5)),IF(INT(2*A185*Calculator!$C$18/(Calculator!$D$7*150))&gt;INT(2*A185*Calculator!$B$18/(Calculator!$D$7*150)),0,1))),1)</f>
        <v>1</v>
      </c>
      <c r="I185" s="250" t="n">
        <f aca="false">IF(Calculator!$E$19="YES",IF(A185&lt;Calculator!$G$19,0,MIN(MIN(MIN(MOD(A185*Calculator!$B$19/(Calculator!$D$7*150),1),1-MOD(A185*Calculator!$B$19/(Calculator!$D$7*150),1)),ABS(MOD(A185*Calculator!$B$19/(Calculator!$D$7*150),1)-0.5)),MIN(MIN(MOD(A185*Calculator!$C$19/(Calculator!$D$7*150),1),1-MOD(A185*Calculator!$C$19/(Calculator!$D$7*150),1)),ABS(MOD(A185*Calculator!$C$19/(Calculator!$D$7*150),1)-0.5)),IF(INT(2*A185*Calculator!$C$19/(Calculator!$D$7*150))&gt;INT(2*A185*Calculator!$B$19/(Calculator!$D$7*150)),0,1))),1)</f>
        <v>1</v>
      </c>
      <c r="J185" s="250" t="n">
        <f aca="false">IF(Calculator!$E$20="YES",IF(A185&lt;Calculator!$G$20,0,MIN(MIN(MIN(MOD(A185*Calculator!$B$20/(Calculator!$D$7*150),1),1-MOD(A185*Calculator!$B$20/(Calculator!$D$7*150),1)),ABS(MOD(A185*Calculator!$B$20/(Calculator!$D$7*150),1)-0.5)),MIN(MIN(MOD(A185*Calculator!$C$20/(Calculator!$D$7*150),1),1-MOD(A185*Calculator!$C$20/(Calculator!$D$7*150),1)),ABS(MOD(A185*Calculator!$C$20/(Calculator!$D$7*150),1)-0.5)),IF(INT(2*A185*Calculator!$C$20/(Calculator!$D$7*150))&gt;INT(2*A185*Calculator!$B$20/(Calculator!$D$7*150)),0,1))),1)</f>
        <v>1</v>
      </c>
      <c r="K185" s="250" t="n">
        <f aca="false">IF(Calculator!$E$21="YES",IF(A185&lt;Calculator!$G$21,0,MIN(MIN(MIN(MOD(A185*Calculator!$B$21/(Calculator!$D$7*150),1),1-MOD(A185*Calculator!$B$21/(Calculator!$D$7*150),1)),ABS(MOD(A185*Calculator!$B$21/(Calculator!$D$7*150),1)-0.5)),MIN(MIN(MOD(A185*Calculator!$C$21/(Calculator!$D$7*150),1),1-MOD(A185*Calculator!$C$21/(Calculator!$D$7*150),1)),ABS(MOD(A185*Calculator!$C$21/(Calculator!$D$7*150),1)-0.5)),IF(INT(2*A185*Calculator!$C$21/(Calculator!$D$7*150))&gt;INT(2*A185*Calculator!$B$21/(Calculator!$D$7*150)),0,1))),1)</f>
        <v>1</v>
      </c>
      <c r="L185" s="250" t="n">
        <f aca="false">IF(Calculator!$E$22="YES",IF(A185&lt;Calculator!$G$22,0,MIN(MIN(MIN(MOD(A185*Calculator!$B$22/(Calculator!$D$7*150),1),1-MOD(A185*Calculator!$B$22/(Calculator!$D$7*150),1)),ABS(MOD(A185*Calculator!$B$22/(Calculator!$D$7*150),1)-0.5)),MIN(MIN(MOD(A185*Calculator!$C$22/(Calculator!$D$7*150),1),1-MOD(A185*Calculator!$C$22/(Calculator!$D$7*150),1)),ABS(MOD(A185*Calculator!$C$22/(Calculator!$D$7*150),1)-0.5)),IF(INT(2*A185*Calculator!$C$22/(Calculator!$D$7*150))&gt;INT(2*A185*Calculator!$B$22/(Calculator!$D$7*150)),0,1))),1)</f>
        <v>1</v>
      </c>
      <c r="M185" s="250" t="n">
        <f aca="false">MIN(B185:L185)</f>
        <v>0.12</v>
      </c>
      <c r="N185" s="250" t="n">
        <f aca="false">SUMPRODUCT(($M$7:$M$557&gt;M185)*1)+SUMPRODUCT(($M$7:$M$557=M185)*(ROW($M$7:$M$557)&lt;ROW(M185)))+1</f>
        <v>40</v>
      </c>
      <c r="O185" s="250" t="str">
        <f aca="false">IF(M185&gt;=0.13,"★★★ EXCELLENT",IF(M185&gt;=0.12,"★★  GOOD",IF(M185&gt;=0.07,"★  FAIR",IF(M185&gt;=0.025,"⚠  MARGINAL","✗  AVOID"))))</f>
        <v>★★  GOOD</v>
      </c>
    </row>
    <row r="186" customFormat="false" ht="15" hidden="false" customHeight="true" outlineLevel="0" collapsed="false">
      <c r="A186" s="251" t="n">
        <v>22.9</v>
      </c>
      <c r="B186" s="252" t="n">
        <f aca="false">IF(Calculator!$E$12="YES",IF(A186&lt;Calculator!$G$12,0,MIN(MIN(MIN(MOD(A186*Calculator!$B$12/(Calculator!$D$7*150),1),1-MOD(A186*Calculator!$B$12/(Calculator!$D$7*150),1)),ABS(MOD(A186*Calculator!$B$12/(Calculator!$D$7*150),1)-0.5)),MIN(MIN(MOD(A186*Calculator!$C$12/(Calculator!$D$7*150),1),1-MOD(A186*Calculator!$C$12/(Calculator!$D$7*150),1)),ABS(MOD(A186*Calculator!$C$12/(Calculator!$D$7*150),1)-0.5)),IF(INT(2*A186*Calculator!$C$12/(Calculator!$D$7*150))&gt;INT(2*A186*Calculator!$B$12/(Calculator!$D$7*150)),0,1))),1)</f>
        <v>1</v>
      </c>
      <c r="C186" s="252" t="n">
        <f aca="false">IF(Calculator!$E$13="YES",IF(A186&lt;Calculator!$G$13,0,MIN(MIN(MIN(MOD(A186*Calculator!$B$13/(Calculator!$D$7*150),1),1-MOD(A186*Calculator!$B$13/(Calculator!$D$7*150),1)),ABS(MOD(A186*Calculator!$B$13/(Calculator!$D$7*150),1)-0.5)),MIN(MIN(MOD(A186*Calculator!$C$13/(Calculator!$D$7*150),1),1-MOD(A186*Calculator!$C$13/(Calculator!$D$7*150),1)),ABS(MOD(A186*Calculator!$C$13/(Calculator!$D$7*150),1)-0.5)),IF(INT(2*A186*Calculator!$C$13/(Calculator!$D$7*150))&gt;INT(2*A186*Calculator!$B$13/(Calculator!$D$7*150)),0,1))),1)</f>
        <v>1</v>
      </c>
      <c r="D186" s="252" t="n">
        <f aca="false">IF(Calculator!$E$14="YES",IF(A186&lt;Calculator!$G$14,0,MIN(MIN(MIN(MOD(A186*Calculator!$B$14/(Calculator!$D$7*150),1),1-MOD(A186*Calculator!$B$14/(Calculator!$D$7*150),1)),ABS(MOD(A186*Calculator!$B$14/(Calculator!$D$7*150),1)-0.5)),MIN(MIN(MOD(A186*Calculator!$C$14/(Calculator!$D$7*150),1),1-MOD(A186*Calculator!$C$14/(Calculator!$D$7*150),1)),ABS(MOD(A186*Calculator!$C$14/(Calculator!$D$7*150),1)-0.5)),IF(INT(2*A186*Calculator!$C$14/(Calculator!$D$7*150))&gt;INT(2*A186*Calculator!$B$14/(Calculator!$D$7*150)),0,1))),1)</f>
        <v>1</v>
      </c>
      <c r="E186" s="252" t="n">
        <f aca="false">IF(Calculator!$E$15="YES",IF(A186&lt;Calculator!$G$15,0,MIN(MIN(MIN(MOD(A186*Calculator!$B$15/(Calculator!$D$7*150),1),1-MOD(A186*Calculator!$B$15/(Calculator!$D$7*150),1)),ABS(MOD(A186*Calculator!$B$15/(Calculator!$D$7*150),1)-0.5)),MIN(MIN(MOD(A186*Calculator!$C$15/(Calculator!$D$7*150),1),1-MOD(A186*Calculator!$C$15/(Calculator!$D$7*150),1)),ABS(MOD(A186*Calculator!$C$15/(Calculator!$D$7*150),1)-0.5)),IF(INT(2*A186*Calculator!$C$15/(Calculator!$D$7*150))&gt;INT(2*A186*Calculator!$B$15/(Calculator!$D$7*150)),0,1))),1)</f>
        <v>0.124912280701754</v>
      </c>
      <c r="F186" s="252" t="n">
        <f aca="false">IF(Calculator!$E$16="YES",IF(A186&lt;Calculator!$G$16,0,MIN(MIN(MIN(MOD(A186*Calculator!$B$16/(Calculator!$D$7*150),1),1-MOD(A186*Calculator!$B$16/(Calculator!$D$7*150),1)),ABS(MOD(A186*Calculator!$B$16/(Calculator!$D$7*150),1)-0.5)),MIN(MIN(MOD(A186*Calculator!$C$16/(Calculator!$D$7*150),1),1-MOD(A186*Calculator!$C$16/(Calculator!$D$7*150),1)),ABS(MOD(A186*Calculator!$C$16/(Calculator!$D$7*150),1)-0.5)),IF(INT(2*A186*Calculator!$C$16/(Calculator!$D$7*150))&gt;INT(2*A186*Calculator!$B$16/(Calculator!$D$7*150)),0,1))),1)</f>
        <v>1</v>
      </c>
      <c r="G186" s="252" t="n">
        <f aca="false">IF(Calculator!$E$17="YES",IF(A186&lt;Calculator!$G$17,0,MIN(MIN(MIN(MOD(A186*Calculator!$B$17/(Calculator!$D$7*150),1),1-MOD(A186*Calculator!$B$17/(Calculator!$D$7*150),1)),ABS(MOD(A186*Calculator!$B$17/(Calculator!$D$7*150),1)-0.5)),MIN(MIN(MOD(A186*Calculator!$C$17/(Calculator!$D$7*150),1),1-MOD(A186*Calculator!$C$17/(Calculator!$D$7*150),1)),ABS(MOD(A186*Calculator!$C$17/(Calculator!$D$7*150),1)-0.5)),IF(INT(2*A186*Calculator!$C$17/(Calculator!$D$7*150))&gt;INT(2*A186*Calculator!$B$17/(Calculator!$D$7*150)),0,1))),1)</f>
        <v>0.193929824561404</v>
      </c>
      <c r="H186" s="252" t="n">
        <f aca="false">IF(Calculator!$E$18="YES",IF(A186&lt;Calculator!$G$18,0,MIN(MIN(MIN(MOD(A186*Calculator!$B$18/(Calculator!$D$7*150),1),1-MOD(A186*Calculator!$B$18/(Calculator!$D$7*150),1)),ABS(MOD(A186*Calculator!$B$18/(Calculator!$D$7*150),1)-0.5)),MIN(MIN(MOD(A186*Calculator!$C$18/(Calculator!$D$7*150),1),1-MOD(A186*Calculator!$C$18/(Calculator!$D$7*150),1)),ABS(MOD(A186*Calculator!$C$18/(Calculator!$D$7*150),1)-0.5)),IF(INT(2*A186*Calculator!$C$18/(Calculator!$D$7*150))&gt;INT(2*A186*Calculator!$B$18/(Calculator!$D$7*150)),0,1))),1)</f>
        <v>1</v>
      </c>
      <c r="I186" s="252" t="n">
        <f aca="false">IF(Calculator!$E$19="YES",IF(A186&lt;Calculator!$G$19,0,MIN(MIN(MIN(MOD(A186*Calculator!$B$19/(Calculator!$D$7*150),1),1-MOD(A186*Calculator!$B$19/(Calculator!$D$7*150),1)),ABS(MOD(A186*Calculator!$B$19/(Calculator!$D$7*150),1)-0.5)),MIN(MIN(MOD(A186*Calculator!$C$19/(Calculator!$D$7*150),1),1-MOD(A186*Calculator!$C$19/(Calculator!$D$7*150),1)),ABS(MOD(A186*Calculator!$C$19/(Calculator!$D$7*150),1)-0.5)),IF(INT(2*A186*Calculator!$C$19/(Calculator!$D$7*150))&gt;INT(2*A186*Calculator!$B$19/(Calculator!$D$7*150)),0,1))),1)</f>
        <v>1</v>
      </c>
      <c r="J186" s="252" t="n">
        <f aca="false">IF(Calculator!$E$20="YES",IF(A186&lt;Calculator!$G$20,0,MIN(MIN(MIN(MOD(A186*Calculator!$B$20/(Calculator!$D$7*150),1),1-MOD(A186*Calculator!$B$20/(Calculator!$D$7*150),1)),ABS(MOD(A186*Calculator!$B$20/(Calculator!$D$7*150),1)-0.5)),MIN(MIN(MOD(A186*Calculator!$C$20/(Calculator!$D$7*150),1),1-MOD(A186*Calculator!$C$20/(Calculator!$D$7*150),1)),ABS(MOD(A186*Calculator!$C$20/(Calculator!$D$7*150),1)-0.5)),IF(INT(2*A186*Calculator!$C$20/(Calculator!$D$7*150))&gt;INT(2*A186*Calculator!$B$20/(Calculator!$D$7*150)),0,1))),1)</f>
        <v>1</v>
      </c>
      <c r="K186" s="252" t="n">
        <f aca="false">IF(Calculator!$E$21="YES",IF(A186&lt;Calculator!$G$21,0,MIN(MIN(MIN(MOD(A186*Calculator!$B$21/(Calculator!$D$7*150),1),1-MOD(A186*Calculator!$B$21/(Calculator!$D$7*150),1)),ABS(MOD(A186*Calculator!$B$21/(Calculator!$D$7*150),1)-0.5)),MIN(MIN(MOD(A186*Calculator!$C$21/(Calculator!$D$7*150),1),1-MOD(A186*Calculator!$C$21/(Calculator!$D$7*150),1)),ABS(MOD(A186*Calculator!$C$21/(Calculator!$D$7*150),1)-0.5)),IF(INT(2*A186*Calculator!$C$21/(Calculator!$D$7*150))&gt;INT(2*A186*Calculator!$B$21/(Calculator!$D$7*150)),0,1))),1)</f>
        <v>1</v>
      </c>
      <c r="L186" s="252" t="n">
        <f aca="false">IF(Calculator!$E$22="YES",IF(A186&lt;Calculator!$G$22,0,MIN(MIN(MIN(MOD(A186*Calculator!$B$22/(Calculator!$D$7*150),1),1-MOD(A186*Calculator!$B$22/(Calculator!$D$7*150),1)),ABS(MOD(A186*Calculator!$B$22/(Calculator!$D$7*150),1)-0.5)),MIN(MIN(MOD(A186*Calculator!$C$22/(Calculator!$D$7*150),1),1-MOD(A186*Calculator!$C$22/(Calculator!$D$7*150),1)),ABS(MOD(A186*Calculator!$C$22/(Calculator!$D$7*150),1)-0.5)),IF(INT(2*A186*Calculator!$C$22/(Calculator!$D$7*150))&gt;INT(2*A186*Calculator!$B$22/(Calculator!$D$7*150)),0,1))),1)</f>
        <v>1</v>
      </c>
      <c r="M186" s="252" t="n">
        <f aca="false">MIN(B186:L186)</f>
        <v>0.124912280701754</v>
      </c>
      <c r="N186" s="252" t="n">
        <f aca="false">SUMPRODUCT(($M$7:$M$557&gt;M186)*1)+SUMPRODUCT(($M$7:$M$557=M186)*(ROW($M$7:$M$557)&lt;ROW(M186)))+1</f>
        <v>29</v>
      </c>
      <c r="O186" s="252" t="str">
        <f aca="false">IF(M186&gt;=0.13,"★★★ EXCELLENT",IF(M186&gt;=0.12,"★★  GOOD",IF(M186&gt;=0.07,"★  FAIR",IF(M186&gt;=0.025,"⚠  MARGINAL","✗  AVOID"))))</f>
        <v>★★  GOOD</v>
      </c>
    </row>
    <row r="187" customFormat="false" ht="15" hidden="false" customHeight="true" outlineLevel="0" collapsed="false">
      <c r="A187" s="249" t="n">
        <v>23</v>
      </c>
      <c r="B187" s="250" t="n">
        <f aca="false">IF(Calculator!$E$12="YES",IF(A187&lt;Calculator!$G$12,0,MIN(MIN(MIN(MOD(A187*Calculator!$B$12/(Calculator!$D$7*150),1),1-MOD(A187*Calculator!$B$12/(Calculator!$D$7*150),1)),ABS(MOD(A187*Calculator!$B$12/(Calculator!$D$7*150),1)-0.5)),MIN(MIN(MOD(A187*Calculator!$C$12/(Calculator!$D$7*150),1),1-MOD(A187*Calculator!$C$12/(Calculator!$D$7*150),1)),ABS(MOD(A187*Calculator!$C$12/(Calculator!$D$7*150),1)-0.5)),IF(INT(2*A187*Calculator!$C$12/(Calculator!$D$7*150))&gt;INT(2*A187*Calculator!$B$12/(Calculator!$D$7*150)),0,1))),1)</f>
        <v>1</v>
      </c>
      <c r="C187" s="250" t="n">
        <f aca="false">IF(Calculator!$E$13="YES",IF(A187&lt;Calculator!$G$13,0,MIN(MIN(MIN(MOD(A187*Calculator!$B$13/(Calculator!$D$7*150),1),1-MOD(A187*Calculator!$B$13/(Calculator!$D$7*150),1)),ABS(MOD(A187*Calculator!$B$13/(Calculator!$D$7*150),1)-0.5)),MIN(MIN(MOD(A187*Calculator!$C$13/(Calculator!$D$7*150),1),1-MOD(A187*Calculator!$C$13/(Calculator!$D$7*150),1)),ABS(MOD(A187*Calculator!$C$13/(Calculator!$D$7*150),1)-0.5)),IF(INT(2*A187*Calculator!$C$13/(Calculator!$D$7*150))&gt;INT(2*A187*Calculator!$B$13/(Calculator!$D$7*150)),0,1))),1)</f>
        <v>1</v>
      </c>
      <c r="D187" s="250" t="n">
        <f aca="false">IF(Calculator!$E$14="YES",IF(A187&lt;Calculator!$G$14,0,MIN(MIN(MIN(MOD(A187*Calculator!$B$14/(Calculator!$D$7*150),1),1-MOD(A187*Calculator!$B$14/(Calculator!$D$7*150),1)),ABS(MOD(A187*Calculator!$B$14/(Calculator!$D$7*150),1)-0.5)),MIN(MIN(MOD(A187*Calculator!$C$14/(Calculator!$D$7*150),1),1-MOD(A187*Calculator!$C$14/(Calculator!$D$7*150),1)),ABS(MOD(A187*Calculator!$C$14/(Calculator!$D$7*150),1)-0.5)),IF(INT(2*A187*Calculator!$C$14/(Calculator!$D$7*150))&gt;INT(2*A187*Calculator!$B$14/(Calculator!$D$7*150)),0,1))),1)</f>
        <v>1</v>
      </c>
      <c r="E187" s="250" t="n">
        <f aca="false">IF(Calculator!$E$15="YES",IF(A187&lt;Calculator!$G$15,0,MIN(MIN(MIN(MOD(A187*Calculator!$B$15/(Calculator!$D$7*150),1),1-MOD(A187*Calculator!$B$15/(Calculator!$D$7*150),1)),ABS(MOD(A187*Calculator!$B$15/(Calculator!$D$7*150),1)-0.5)),MIN(MIN(MOD(A187*Calculator!$C$15/(Calculator!$D$7*150),1),1-MOD(A187*Calculator!$C$15/(Calculator!$D$7*150),1)),ABS(MOD(A187*Calculator!$C$15/(Calculator!$D$7*150),1)-0.5)),IF(INT(2*A187*Calculator!$C$15/(Calculator!$D$7*150))&gt;INT(2*A187*Calculator!$B$15/(Calculator!$D$7*150)),0,1))),1)</f>
        <v>0.129824561403509</v>
      </c>
      <c r="F187" s="250" t="n">
        <f aca="false">IF(Calculator!$E$16="YES",IF(A187&lt;Calculator!$G$16,0,MIN(MIN(MIN(MOD(A187*Calculator!$B$16/(Calculator!$D$7*150),1),1-MOD(A187*Calculator!$B$16/(Calculator!$D$7*150),1)),ABS(MOD(A187*Calculator!$B$16/(Calculator!$D$7*150),1)-0.5)),MIN(MIN(MOD(A187*Calculator!$C$16/(Calculator!$D$7*150),1),1-MOD(A187*Calculator!$C$16/(Calculator!$D$7*150),1)),ABS(MOD(A187*Calculator!$C$16/(Calculator!$D$7*150),1)-0.5)),IF(INT(2*A187*Calculator!$C$16/(Calculator!$D$7*150))&gt;INT(2*A187*Calculator!$B$16/(Calculator!$D$7*150)),0,1))),1)</f>
        <v>1</v>
      </c>
      <c r="G187" s="250" t="n">
        <f aca="false">IF(Calculator!$E$17="YES",IF(A187&lt;Calculator!$G$17,0,MIN(MIN(MIN(MOD(A187*Calculator!$B$17/(Calculator!$D$7*150),1),1-MOD(A187*Calculator!$B$17/(Calculator!$D$7*150),1)),ABS(MOD(A187*Calculator!$B$17/(Calculator!$D$7*150),1)-0.5)),MIN(MIN(MOD(A187*Calculator!$C$17/(Calculator!$D$7*150),1),1-MOD(A187*Calculator!$C$17/(Calculator!$D$7*150),1)),ABS(MOD(A187*Calculator!$C$17/(Calculator!$D$7*150),1)-0.5)),IF(INT(2*A187*Calculator!$C$17/(Calculator!$D$7*150))&gt;INT(2*A187*Calculator!$B$17/(Calculator!$D$7*150)),0,1))),1)</f>
        <v>0.183859649122807</v>
      </c>
      <c r="H187" s="250" t="n">
        <f aca="false">IF(Calculator!$E$18="YES",IF(A187&lt;Calculator!$G$18,0,MIN(MIN(MIN(MOD(A187*Calculator!$B$18/(Calculator!$D$7*150),1),1-MOD(A187*Calculator!$B$18/(Calculator!$D$7*150),1)),ABS(MOD(A187*Calculator!$B$18/(Calculator!$D$7*150),1)-0.5)),MIN(MIN(MOD(A187*Calculator!$C$18/(Calculator!$D$7*150),1),1-MOD(A187*Calculator!$C$18/(Calculator!$D$7*150),1)),ABS(MOD(A187*Calculator!$C$18/(Calculator!$D$7*150),1)-0.5)),IF(INT(2*A187*Calculator!$C$18/(Calculator!$D$7*150))&gt;INT(2*A187*Calculator!$B$18/(Calculator!$D$7*150)),0,1))),1)</f>
        <v>1</v>
      </c>
      <c r="I187" s="250" t="n">
        <f aca="false">IF(Calculator!$E$19="YES",IF(A187&lt;Calculator!$G$19,0,MIN(MIN(MIN(MOD(A187*Calculator!$B$19/(Calculator!$D$7*150),1),1-MOD(A187*Calculator!$B$19/(Calculator!$D$7*150),1)),ABS(MOD(A187*Calculator!$B$19/(Calculator!$D$7*150),1)-0.5)),MIN(MIN(MOD(A187*Calculator!$C$19/(Calculator!$D$7*150),1),1-MOD(A187*Calculator!$C$19/(Calculator!$D$7*150),1)),ABS(MOD(A187*Calculator!$C$19/(Calculator!$D$7*150),1)-0.5)),IF(INT(2*A187*Calculator!$C$19/(Calculator!$D$7*150))&gt;INT(2*A187*Calculator!$B$19/(Calculator!$D$7*150)),0,1))),1)</f>
        <v>1</v>
      </c>
      <c r="J187" s="250" t="n">
        <f aca="false">IF(Calculator!$E$20="YES",IF(A187&lt;Calculator!$G$20,0,MIN(MIN(MIN(MOD(A187*Calculator!$B$20/(Calculator!$D$7*150),1),1-MOD(A187*Calculator!$B$20/(Calculator!$D$7*150),1)),ABS(MOD(A187*Calculator!$B$20/(Calculator!$D$7*150),1)-0.5)),MIN(MIN(MOD(A187*Calculator!$C$20/(Calculator!$D$7*150),1),1-MOD(A187*Calculator!$C$20/(Calculator!$D$7*150),1)),ABS(MOD(A187*Calculator!$C$20/(Calculator!$D$7*150),1)-0.5)),IF(INT(2*A187*Calculator!$C$20/(Calculator!$D$7*150))&gt;INT(2*A187*Calculator!$B$20/(Calculator!$D$7*150)),0,1))),1)</f>
        <v>1</v>
      </c>
      <c r="K187" s="250" t="n">
        <f aca="false">IF(Calculator!$E$21="YES",IF(A187&lt;Calculator!$G$21,0,MIN(MIN(MIN(MOD(A187*Calculator!$B$21/(Calculator!$D$7*150),1),1-MOD(A187*Calculator!$B$21/(Calculator!$D$7*150),1)),ABS(MOD(A187*Calculator!$B$21/(Calculator!$D$7*150),1)-0.5)),MIN(MIN(MOD(A187*Calculator!$C$21/(Calculator!$D$7*150),1),1-MOD(A187*Calculator!$C$21/(Calculator!$D$7*150),1)),ABS(MOD(A187*Calculator!$C$21/(Calculator!$D$7*150),1)-0.5)),IF(INT(2*A187*Calculator!$C$21/(Calculator!$D$7*150))&gt;INT(2*A187*Calculator!$B$21/(Calculator!$D$7*150)),0,1))),1)</f>
        <v>1</v>
      </c>
      <c r="L187" s="250" t="n">
        <f aca="false">IF(Calculator!$E$22="YES",IF(A187&lt;Calculator!$G$22,0,MIN(MIN(MIN(MOD(A187*Calculator!$B$22/(Calculator!$D$7*150),1),1-MOD(A187*Calculator!$B$22/(Calculator!$D$7*150),1)),ABS(MOD(A187*Calculator!$B$22/(Calculator!$D$7*150),1)-0.5)),MIN(MIN(MOD(A187*Calculator!$C$22/(Calculator!$D$7*150),1),1-MOD(A187*Calculator!$C$22/(Calculator!$D$7*150),1)),ABS(MOD(A187*Calculator!$C$22/(Calculator!$D$7*150),1)-0.5)),IF(INT(2*A187*Calculator!$C$22/(Calculator!$D$7*150))&gt;INT(2*A187*Calculator!$B$22/(Calculator!$D$7*150)),0,1))),1)</f>
        <v>1</v>
      </c>
      <c r="M187" s="250" t="n">
        <f aca="false">MIN(B187:L187)</f>
        <v>0.129824561403509</v>
      </c>
      <c r="N187" s="250" t="n">
        <f aca="false">SUMPRODUCT(($M$7:$M$557&gt;M187)*1)+SUMPRODUCT(($M$7:$M$557=M187)*(ROW($M$7:$M$557)&lt;ROW(M187)))+1</f>
        <v>21</v>
      </c>
      <c r="O187" s="250" t="str">
        <f aca="false">IF(M187&gt;=0.13,"★★★ EXCELLENT",IF(M187&gt;=0.12,"★★  GOOD",IF(M187&gt;=0.07,"★  FAIR",IF(M187&gt;=0.025,"⚠  MARGINAL","✗  AVOID"))))</f>
        <v>★★  GOOD</v>
      </c>
    </row>
    <row r="188" customFormat="false" ht="15" hidden="false" customHeight="true" outlineLevel="0" collapsed="false">
      <c r="A188" s="251" t="n">
        <v>23.1</v>
      </c>
      <c r="B188" s="252" t="n">
        <f aca="false">IF(Calculator!$E$12="YES",IF(A188&lt;Calculator!$G$12,0,MIN(MIN(MIN(MOD(A188*Calculator!$B$12/(Calculator!$D$7*150),1),1-MOD(A188*Calculator!$B$12/(Calculator!$D$7*150),1)),ABS(MOD(A188*Calculator!$B$12/(Calculator!$D$7*150),1)-0.5)),MIN(MIN(MOD(A188*Calculator!$C$12/(Calculator!$D$7*150),1),1-MOD(A188*Calculator!$C$12/(Calculator!$D$7*150),1)),ABS(MOD(A188*Calculator!$C$12/(Calculator!$D$7*150),1)-0.5)),IF(INT(2*A188*Calculator!$C$12/(Calculator!$D$7*150))&gt;INT(2*A188*Calculator!$B$12/(Calculator!$D$7*150)),0,1))),1)</f>
        <v>1</v>
      </c>
      <c r="C188" s="252" t="n">
        <f aca="false">IF(Calculator!$E$13="YES",IF(A188&lt;Calculator!$G$13,0,MIN(MIN(MIN(MOD(A188*Calculator!$B$13/(Calculator!$D$7*150),1),1-MOD(A188*Calculator!$B$13/(Calculator!$D$7*150),1)),ABS(MOD(A188*Calculator!$B$13/(Calculator!$D$7*150),1)-0.5)),MIN(MIN(MOD(A188*Calculator!$C$13/(Calculator!$D$7*150),1),1-MOD(A188*Calculator!$C$13/(Calculator!$D$7*150),1)),ABS(MOD(A188*Calculator!$C$13/(Calculator!$D$7*150),1)-0.5)),IF(INT(2*A188*Calculator!$C$13/(Calculator!$D$7*150))&gt;INT(2*A188*Calculator!$B$13/(Calculator!$D$7*150)),0,1))),1)</f>
        <v>1</v>
      </c>
      <c r="D188" s="252" t="n">
        <f aca="false">IF(Calculator!$E$14="YES",IF(A188&lt;Calculator!$G$14,0,MIN(MIN(MIN(MOD(A188*Calculator!$B$14/(Calculator!$D$7*150),1),1-MOD(A188*Calculator!$B$14/(Calculator!$D$7*150),1)),ABS(MOD(A188*Calculator!$B$14/(Calculator!$D$7*150),1)-0.5)),MIN(MIN(MOD(A188*Calculator!$C$14/(Calculator!$D$7*150),1),1-MOD(A188*Calculator!$C$14/(Calculator!$D$7*150),1)),ABS(MOD(A188*Calculator!$C$14/(Calculator!$D$7*150),1)-0.5)),IF(INT(2*A188*Calculator!$C$14/(Calculator!$D$7*150))&gt;INT(2*A188*Calculator!$B$14/(Calculator!$D$7*150)),0,1))),1)</f>
        <v>1</v>
      </c>
      <c r="E188" s="252" t="n">
        <f aca="false">IF(Calculator!$E$15="YES",IF(A188&lt;Calculator!$G$15,0,MIN(MIN(MIN(MOD(A188*Calculator!$B$15/(Calculator!$D$7*150),1),1-MOD(A188*Calculator!$B$15/(Calculator!$D$7*150),1)),ABS(MOD(A188*Calculator!$B$15/(Calculator!$D$7*150),1)-0.5)),MIN(MIN(MOD(A188*Calculator!$C$15/(Calculator!$D$7*150),1),1-MOD(A188*Calculator!$C$15/(Calculator!$D$7*150),1)),ABS(MOD(A188*Calculator!$C$15/(Calculator!$D$7*150),1)-0.5)),IF(INT(2*A188*Calculator!$C$15/(Calculator!$D$7*150))&gt;INT(2*A188*Calculator!$B$15/(Calculator!$D$7*150)),0,1))),1)</f>
        <v>0.134736842105263</v>
      </c>
      <c r="F188" s="252" t="n">
        <f aca="false">IF(Calculator!$E$16="YES",IF(A188&lt;Calculator!$G$16,0,MIN(MIN(MIN(MOD(A188*Calculator!$B$16/(Calculator!$D$7*150),1),1-MOD(A188*Calculator!$B$16/(Calculator!$D$7*150),1)),ABS(MOD(A188*Calculator!$B$16/(Calculator!$D$7*150),1)-0.5)),MIN(MIN(MOD(A188*Calculator!$C$16/(Calculator!$D$7*150),1),1-MOD(A188*Calculator!$C$16/(Calculator!$D$7*150),1)),ABS(MOD(A188*Calculator!$C$16/(Calculator!$D$7*150),1)-0.5)),IF(INT(2*A188*Calculator!$C$16/(Calculator!$D$7*150))&gt;INT(2*A188*Calculator!$B$16/(Calculator!$D$7*150)),0,1))),1)</f>
        <v>1</v>
      </c>
      <c r="G188" s="252" t="n">
        <f aca="false">IF(Calculator!$E$17="YES",IF(A188&lt;Calculator!$G$17,0,MIN(MIN(MIN(MOD(A188*Calculator!$B$17/(Calculator!$D$7*150),1),1-MOD(A188*Calculator!$B$17/(Calculator!$D$7*150),1)),ABS(MOD(A188*Calculator!$B$17/(Calculator!$D$7*150),1)-0.5)),MIN(MIN(MOD(A188*Calculator!$C$17/(Calculator!$D$7*150),1),1-MOD(A188*Calculator!$C$17/(Calculator!$D$7*150),1)),ABS(MOD(A188*Calculator!$C$17/(Calculator!$D$7*150),1)-0.5)),IF(INT(2*A188*Calculator!$C$17/(Calculator!$D$7*150))&gt;INT(2*A188*Calculator!$B$17/(Calculator!$D$7*150)),0,1))),1)</f>
        <v>0.17378947368421</v>
      </c>
      <c r="H188" s="252" t="n">
        <f aca="false">IF(Calculator!$E$18="YES",IF(A188&lt;Calculator!$G$18,0,MIN(MIN(MIN(MOD(A188*Calculator!$B$18/(Calculator!$D$7*150),1),1-MOD(A188*Calculator!$B$18/(Calculator!$D$7*150),1)),ABS(MOD(A188*Calculator!$B$18/(Calculator!$D$7*150),1)-0.5)),MIN(MIN(MOD(A188*Calculator!$C$18/(Calculator!$D$7*150),1),1-MOD(A188*Calculator!$C$18/(Calculator!$D$7*150),1)),ABS(MOD(A188*Calculator!$C$18/(Calculator!$D$7*150),1)-0.5)),IF(INT(2*A188*Calculator!$C$18/(Calculator!$D$7*150))&gt;INT(2*A188*Calculator!$B$18/(Calculator!$D$7*150)),0,1))),1)</f>
        <v>1</v>
      </c>
      <c r="I188" s="252" t="n">
        <f aca="false">IF(Calculator!$E$19="YES",IF(A188&lt;Calculator!$G$19,0,MIN(MIN(MIN(MOD(A188*Calculator!$B$19/(Calculator!$D$7*150),1),1-MOD(A188*Calculator!$B$19/(Calculator!$D$7*150),1)),ABS(MOD(A188*Calculator!$B$19/(Calculator!$D$7*150),1)-0.5)),MIN(MIN(MOD(A188*Calculator!$C$19/(Calculator!$D$7*150),1),1-MOD(A188*Calculator!$C$19/(Calculator!$D$7*150),1)),ABS(MOD(A188*Calculator!$C$19/(Calculator!$D$7*150),1)-0.5)),IF(INT(2*A188*Calculator!$C$19/(Calculator!$D$7*150))&gt;INT(2*A188*Calculator!$B$19/(Calculator!$D$7*150)),0,1))),1)</f>
        <v>1</v>
      </c>
      <c r="J188" s="252" t="n">
        <f aca="false">IF(Calculator!$E$20="YES",IF(A188&lt;Calculator!$G$20,0,MIN(MIN(MIN(MOD(A188*Calculator!$B$20/(Calculator!$D$7*150),1),1-MOD(A188*Calculator!$B$20/(Calculator!$D$7*150),1)),ABS(MOD(A188*Calculator!$B$20/(Calculator!$D$7*150),1)-0.5)),MIN(MIN(MOD(A188*Calculator!$C$20/(Calculator!$D$7*150),1),1-MOD(A188*Calculator!$C$20/(Calculator!$D$7*150),1)),ABS(MOD(A188*Calculator!$C$20/(Calculator!$D$7*150),1)-0.5)),IF(INT(2*A188*Calculator!$C$20/(Calculator!$D$7*150))&gt;INT(2*A188*Calculator!$B$20/(Calculator!$D$7*150)),0,1))),1)</f>
        <v>1</v>
      </c>
      <c r="K188" s="252" t="n">
        <f aca="false">IF(Calculator!$E$21="YES",IF(A188&lt;Calculator!$G$21,0,MIN(MIN(MIN(MOD(A188*Calculator!$B$21/(Calculator!$D$7*150),1),1-MOD(A188*Calculator!$B$21/(Calculator!$D$7*150),1)),ABS(MOD(A188*Calculator!$B$21/(Calculator!$D$7*150),1)-0.5)),MIN(MIN(MOD(A188*Calculator!$C$21/(Calculator!$D$7*150),1),1-MOD(A188*Calculator!$C$21/(Calculator!$D$7*150),1)),ABS(MOD(A188*Calculator!$C$21/(Calculator!$D$7*150),1)-0.5)),IF(INT(2*A188*Calculator!$C$21/(Calculator!$D$7*150))&gt;INT(2*A188*Calculator!$B$21/(Calculator!$D$7*150)),0,1))),1)</f>
        <v>1</v>
      </c>
      <c r="L188" s="252" t="n">
        <f aca="false">IF(Calculator!$E$22="YES",IF(A188&lt;Calculator!$G$22,0,MIN(MIN(MIN(MOD(A188*Calculator!$B$22/(Calculator!$D$7*150),1),1-MOD(A188*Calculator!$B$22/(Calculator!$D$7*150),1)),ABS(MOD(A188*Calculator!$B$22/(Calculator!$D$7*150),1)-0.5)),MIN(MIN(MOD(A188*Calculator!$C$22/(Calculator!$D$7*150),1),1-MOD(A188*Calculator!$C$22/(Calculator!$D$7*150),1)),ABS(MOD(A188*Calculator!$C$22/(Calculator!$D$7*150),1)-0.5)),IF(INT(2*A188*Calculator!$C$22/(Calculator!$D$7*150))&gt;INT(2*A188*Calculator!$B$22/(Calculator!$D$7*150)),0,1))),1)</f>
        <v>1</v>
      </c>
      <c r="M188" s="252" t="n">
        <f aca="false">MIN(B188:L188)</f>
        <v>0.134736842105263</v>
      </c>
      <c r="N188" s="252" t="n">
        <f aca="false">SUMPRODUCT(($M$7:$M$557&gt;M188)*1)+SUMPRODUCT(($M$7:$M$557=M188)*(ROW($M$7:$M$557)&lt;ROW(M188)))+1</f>
        <v>14</v>
      </c>
      <c r="O188" s="252" t="str">
        <f aca="false">IF(M188&gt;=0.13,"★★★ EXCELLENT",IF(M188&gt;=0.12,"★★  GOOD",IF(M188&gt;=0.07,"★  FAIR",IF(M188&gt;=0.025,"⚠  MARGINAL","✗  AVOID"))))</f>
        <v>★★★ EXCELLENT</v>
      </c>
    </row>
    <row r="189" customFormat="false" ht="15" hidden="false" customHeight="true" outlineLevel="0" collapsed="false">
      <c r="A189" s="249" t="n">
        <v>23.2</v>
      </c>
      <c r="B189" s="250" t="n">
        <f aca="false">IF(Calculator!$E$12="YES",IF(A189&lt;Calculator!$G$12,0,MIN(MIN(MIN(MOD(A189*Calculator!$B$12/(Calculator!$D$7*150),1),1-MOD(A189*Calculator!$B$12/(Calculator!$D$7*150),1)),ABS(MOD(A189*Calculator!$B$12/(Calculator!$D$7*150),1)-0.5)),MIN(MIN(MOD(A189*Calculator!$C$12/(Calculator!$D$7*150),1),1-MOD(A189*Calculator!$C$12/(Calculator!$D$7*150),1)),ABS(MOD(A189*Calculator!$C$12/(Calculator!$D$7*150),1)-0.5)),IF(INT(2*A189*Calculator!$C$12/(Calculator!$D$7*150))&gt;INT(2*A189*Calculator!$B$12/(Calculator!$D$7*150)),0,1))),1)</f>
        <v>1</v>
      </c>
      <c r="C189" s="250" t="n">
        <f aca="false">IF(Calculator!$E$13="YES",IF(A189&lt;Calculator!$G$13,0,MIN(MIN(MIN(MOD(A189*Calculator!$B$13/(Calculator!$D$7*150),1),1-MOD(A189*Calculator!$B$13/(Calculator!$D$7*150),1)),ABS(MOD(A189*Calculator!$B$13/(Calculator!$D$7*150),1)-0.5)),MIN(MIN(MOD(A189*Calculator!$C$13/(Calculator!$D$7*150),1),1-MOD(A189*Calculator!$C$13/(Calculator!$D$7*150),1)),ABS(MOD(A189*Calculator!$C$13/(Calculator!$D$7*150),1)-0.5)),IF(INT(2*A189*Calculator!$C$13/(Calculator!$D$7*150))&gt;INT(2*A189*Calculator!$B$13/(Calculator!$D$7*150)),0,1))),1)</f>
        <v>1</v>
      </c>
      <c r="D189" s="250" t="n">
        <f aca="false">IF(Calculator!$E$14="YES",IF(A189&lt;Calculator!$G$14,0,MIN(MIN(MIN(MOD(A189*Calculator!$B$14/(Calculator!$D$7*150),1),1-MOD(A189*Calculator!$B$14/(Calculator!$D$7*150),1)),ABS(MOD(A189*Calculator!$B$14/(Calculator!$D$7*150),1)-0.5)),MIN(MIN(MOD(A189*Calculator!$C$14/(Calculator!$D$7*150),1),1-MOD(A189*Calculator!$C$14/(Calculator!$D$7*150),1)),ABS(MOD(A189*Calculator!$C$14/(Calculator!$D$7*150),1)-0.5)),IF(INT(2*A189*Calculator!$C$14/(Calculator!$D$7*150))&gt;INT(2*A189*Calculator!$B$14/(Calculator!$D$7*150)),0,1))),1)</f>
        <v>1</v>
      </c>
      <c r="E189" s="250" t="n">
        <f aca="false">IF(Calculator!$E$15="YES",IF(A189&lt;Calculator!$G$15,0,MIN(MIN(MIN(MOD(A189*Calculator!$B$15/(Calculator!$D$7*150),1),1-MOD(A189*Calculator!$B$15/(Calculator!$D$7*150),1)),ABS(MOD(A189*Calculator!$B$15/(Calculator!$D$7*150),1)-0.5)),MIN(MIN(MOD(A189*Calculator!$C$15/(Calculator!$D$7*150),1),1-MOD(A189*Calculator!$C$15/(Calculator!$D$7*150),1)),ABS(MOD(A189*Calculator!$C$15/(Calculator!$D$7*150),1)-0.5)),IF(INT(2*A189*Calculator!$C$15/(Calculator!$D$7*150))&gt;INT(2*A189*Calculator!$B$15/(Calculator!$D$7*150)),0,1))),1)</f>
        <v>0.139649122807018</v>
      </c>
      <c r="F189" s="250" t="n">
        <f aca="false">IF(Calculator!$E$16="YES",IF(A189&lt;Calculator!$G$16,0,MIN(MIN(MIN(MOD(A189*Calculator!$B$16/(Calculator!$D$7*150),1),1-MOD(A189*Calculator!$B$16/(Calculator!$D$7*150),1)),ABS(MOD(A189*Calculator!$B$16/(Calculator!$D$7*150),1)-0.5)),MIN(MIN(MOD(A189*Calculator!$C$16/(Calculator!$D$7*150),1),1-MOD(A189*Calculator!$C$16/(Calculator!$D$7*150),1)),ABS(MOD(A189*Calculator!$C$16/(Calculator!$D$7*150),1)-0.5)),IF(INT(2*A189*Calculator!$C$16/(Calculator!$D$7*150))&gt;INT(2*A189*Calculator!$B$16/(Calculator!$D$7*150)),0,1))),1)</f>
        <v>1</v>
      </c>
      <c r="G189" s="250" t="n">
        <f aca="false">IF(Calculator!$E$17="YES",IF(A189&lt;Calculator!$G$17,0,MIN(MIN(MIN(MOD(A189*Calculator!$B$17/(Calculator!$D$7*150),1),1-MOD(A189*Calculator!$B$17/(Calculator!$D$7*150),1)),ABS(MOD(A189*Calculator!$B$17/(Calculator!$D$7*150),1)-0.5)),MIN(MIN(MOD(A189*Calculator!$C$17/(Calculator!$D$7*150),1),1-MOD(A189*Calculator!$C$17/(Calculator!$D$7*150),1)),ABS(MOD(A189*Calculator!$C$17/(Calculator!$D$7*150),1)-0.5)),IF(INT(2*A189*Calculator!$C$17/(Calculator!$D$7*150))&gt;INT(2*A189*Calculator!$B$17/(Calculator!$D$7*150)),0,1))),1)</f>
        <v>0.163719298245614</v>
      </c>
      <c r="H189" s="250" t="n">
        <f aca="false">IF(Calculator!$E$18="YES",IF(A189&lt;Calculator!$G$18,0,MIN(MIN(MIN(MOD(A189*Calculator!$B$18/(Calculator!$D$7*150),1),1-MOD(A189*Calculator!$B$18/(Calculator!$D$7*150),1)),ABS(MOD(A189*Calculator!$B$18/(Calculator!$D$7*150),1)-0.5)),MIN(MIN(MOD(A189*Calculator!$C$18/(Calculator!$D$7*150),1),1-MOD(A189*Calculator!$C$18/(Calculator!$D$7*150),1)),ABS(MOD(A189*Calculator!$C$18/(Calculator!$D$7*150),1)-0.5)),IF(INT(2*A189*Calculator!$C$18/(Calculator!$D$7*150))&gt;INT(2*A189*Calculator!$B$18/(Calculator!$D$7*150)),0,1))),1)</f>
        <v>1</v>
      </c>
      <c r="I189" s="250" t="n">
        <f aca="false">IF(Calculator!$E$19="YES",IF(A189&lt;Calculator!$G$19,0,MIN(MIN(MIN(MOD(A189*Calculator!$B$19/(Calculator!$D$7*150),1),1-MOD(A189*Calculator!$B$19/(Calculator!$D$7*150),1)),ABS(MOD(A189*Calculator!$B$19/(Calculator!$D$7*150),1)-0.5)),MIN(MIN(MOD(A189*Calculator!$C$19/(Calculator!$D$7*150),1),1-MOD(A189*Calculator!$C$19/(Calculator!$D$7*150),1)),ABS(MOD(A189*Calculator!$C$19/(Calculator!$D$7*150),1)-0.5)),IF(INT(2*A189*Calculator!$C$19/(Calculator!$D$7*150))&gt;INT(2*A189*Calculator!$B$19/(Calculator!$D$7*150)),0,1))),1)</f>
        <v>1</v>
      </c>
      <c r="J189" s="250" t="n">
        <f aca="false">IF(Calculator!$E$20="YES",IF(A189&lt;Calculator!$G$20,0,MIN(MIN(MIN(MOD(A189*Calculator!$B$20/(Calculator!$D$7*150),1),1-MOD(A189*Calculator!$B$20/(Calculator!$D$7*150),1)),ABS(MOD(A189*Calculator!$B$20/(Calculator!$D$7*150),1)-0.5)),MIN(MIN(MOD(A189*Calculator!$C$20/(Calculator!$D$7*150),1),1-MOD(A189*Calculator!$C$20/(Calculator!$D$7*150),1)),ABS(MOD(A189*Calculator!$C$20/(Calculator!$D$7*150),1)-0.5)),IF(INT(2*A189*Calculator!$C$20/(Calculator!$D$7*150))&gt;INT(2*A189*Calculator!$B$20/(Calculator!$D$7*150)),0,1))),1)</f>
        <v>1</v>
      </c>
      <c r="K189" s="250" t="n">
        <f aca="false">IF(Calculator!$E$21="YES",IF(A189&lt;Calculator!$G$21,0,MIN(MIN(MIN(MOD(A189*Calculator!$B$21/(Calculator!$D$7*150),1),1-MOD(A189*Calculator!$B$21/(Calculator!$D$7*150),1)),ABS(MOD(A189*Calculator!$B$21/(Calculator!$D$7*150),1)-0.5)),MIN(MIN(MOD(A189*Calculator!$C$21/(Calculator!$D$7*150),1),1-MOD(A189*Calculator!$C$21/(Calculator!$D$7*150),1)),ABS(MOD(A189*Calculator!$C$21/(Calculator!$D$7*150),1)-0.5)),IF(INT(2*A189*Calculator!$C$21/(Calculator!$D$7*150))&gt;INT(2*A189*Calculator!$B$21/(Calculator!$D$7*150)),0,1))),1)</f>
        <v>1</v>
      </c>
      <c r="L189" s="250" t="n">
        <f aca="false">IF(Calculator!$E$22="YES",IF(A189&lt;Calculator!$G$22,0,MIN(MIN(MIN(MOD(A189*Calculator!$B$22/(Calculator!$D$7*150),1),1-MOD(A189*Calculator!$B$22/(Calculator!$D$7*150),1)),ABS(MOD(A189*Calculator!$B$22/(Calculator!$D$7*150),1)-0.5)),MIN(MIN(MOD(A189*Calculator!$C$22/(Calculator!$D$7*150),1),1-MOD(A189*Calculator!$C$22/(Calculator!$D$7*150),1)),ABS(MOD(A189*Calculator!$C$22/(Calculator!$D$7*150),1)-0.5)),IF(INT(2*A189*Calculator!$C$22/(Calculator!$D$7*150))&gt;INT(2*A189*Calculator!$B$22/(Calculator!$D$7*150)),0,1))),1)</f>
        <v>1</v>
      </c>
      <c r="M189" s="250" t="n">
        <f aca="false">MIN(B189:L189)</f>
        <v>0.139649122807018</v>
      </c>
      <c r="N189" s="250" t="n">
        <f aca="false">SUMPRODUCT(($M$7:$M$557&gt;M189)*1)+SUMPRODUCT(($M$7:$M$557=M189)*(ROW($M$7:$M$557)&lt;ROW(M189)))+1</f>
        <v>9</v>
      </c>
      <c r="O189" s="250" t="str">
        <f aca="false">IF(M189&gt;=0.13,"★★★ EXCELLENT",IF(M189&gt;=0.12,"★★  GOOD",IF(M189&gt;=0.07,"★  FAIR",IF(M189&gt;=0.025,"⚠  MARGINAL","✗  AVOID"))))</f>
        <v>★★★ EXCELLENT</v>
      </c>
    </row>
    <row r="190" customFormat="false" ht="15" hidden="false" customHeight="true" outlineLevel="0" collapsed="false">
      <c r="A190" s="251" t="n">
        <v>23.3</v>
      </c>
      <c r="B190" s="252" t="n">
        <f aca="false">IF(Calculator!$E$12="YES",IF(A190&lt;Calculator!$G$12,0,MIN(MIN(MIN(MOD(A190*Calculator!$B$12/(Calculator!$D$7*150),1),1-MOD(A190*Calculator!$B$12/(Calculator!$D$7*150),1)),ABS(MOD(A190*Calculator!$B$12/(Calculator!$D$7*150),1)-0.5)),MIN(MIN(MOD(A190*Calculator!$C$12/(Calculator!$D$7*150),1),1-MOD(A190*Calculator!$C$12/(Calculator!$D$7*150),1)),ABS(MOD(A190*Calculator!$C$12/(Calculator!$D$7*150),1)-0.5)),IF(INT(2*A190*Calculator!$C$12/(Calculator!$D$7*150))&gt;INT(2*A190*Calculator!$B$12/(Calculator!$D$7*150)),0,1))),1)</f>
        <v>1</v>
      </c>
      <c r="C190" s="252" t="n">
        <f aca="false">IF(Calculator!$E$13="YES",IF(A190&lt;Calculator!$G$13,0,MIN(MIN(MIN(MOD(A190*Calculator!$B$13/(Calculator!$D$7*150),1),1-MOD(A190*Calculator!$B$13/(Calculator!$D$7*150),1)),ABS(MOD(A190*Calculator!$B$13/(Calculator!$D$7*150),1)-0.5)),MIN(MIN(MOD(A190*Calculator!$C$13/(Calculator!$D$7*150),1),1-MOD(A190*Calculator!$C$13/(Calculator!$D$7*150),1)),ABS(MOD(A190*Calculator!$C$13/(Calculator!$D$7*150),1)-0.5)),IF(INT(2*A190*Calculator!$C$13/(Calculator!$D$7*150))&gt;INT(2*A190*Calculator!$B$13/(Calculator!$D$7*150)),0,1))),1)</f>
        <v>1</v>
      </c>
      <c r="D190" s="252" t="n">
        <f aca="false">IF(Calculator!$E$14="YES",IF(A190&lt;Calculator!$G$14,0,MIN(MIN(MIN(MOD(A190*Calculator!$B$14/(Calculator!$D$7*150),1),1-MOD(A190*Calculator!$B$14/(Calculator!$D$7*150),1)),ABS(MOD(A190*Calculator!$B$14/(Calculator!$D$7*150),1)-0.5)),MIN(MIN(MOD(A190*Calculator!$C$14/(Calculator!$D$7*150),1),1-MOD(A190*Calculator!$C$14/(Calculator!$D$7*150),1)),ABS(MOD(A190*Calculator!$C$14/(Calculator!$D$7*150),1)-0.5)),IF(INT(2*A190*Calculator!$C$14/(Calculator!$D$7*150))&gt;INT(2*A190*Calculator!$B$14/(Calculator!$D$7*150)),0,1))),1)</f>
        <v>1</v>
      </c>
      <c r="E190" s="252" t="n">
        <f aca="false">IF(Calculator!$E$15="YES",IF(A190&lt;Calculator!$G$15,0,MIN(MIN(MIN(MOD(A190*Calculator!$B$15/(Calculator!$D$7*150),1),1-MOD(A190*Calculator!$B$15/(Calculator!$D$7*150),1)),ABS(MOD(A190*Calculator!$B$15/(Calculator!$D$7*150),1)-0.5)),MIN(MIN(MOD(A190*Calculator!$C$15/(Calculator!$D$7*150),1),1-MOD(A190*Calculator!$C$15/(Calculator!$D$7*150),1)),ABS(MOD(A190*Calculator!$C$15/(Calculator!$D$7*150),1)-0.5)),IF(INT(2*A190*Calculator!$C$15/(Calculator!$D$7*150))&gt;INT(2*A190*Calculator!$B$15/(Calculator!$D$7*150)),0,1))),1)</f>
        <v>0.144561403508772</v>
      </c>
      <c r="F190" s="252" t="n">
        <f aca="false">IF(Calculator!$E$16="YES",IF(A190&lt;Calculator!$G$16,0,MIN(MIN(MIN(MOD(A190*Calculator!$B$16/(Calculator!$D$7*150),1),1-MOD(A190*Calculator!$B$16/(Calculator!$D$7*150),1)),ABS(MOD(A190*Calculator!$B$16/(Calculator!$D$7*150),1)-0.5)),MIN(MIN(MOD(A190*Calculator!$C$16/(Calculator!$D$7*150),1),1-MOD(A190*Calculator!$C$16/(Calculator!$D$7*150),1)),ABS(MOD(A190*Calculator!$C$16/(Calculator!$D$7*150),1)-0.5)),IF(INT(2*A190*Calculator!$C$16/(Calculator!$D$7*150))&gt;INT(2*A190*Calculator!$B$16/(Calculator!$D$7*150)),0,1))),1)</f>
        <v>1</v>
      </c>
      <c r="G190" s="252" t="n">
        <f aca="false">IF(Calculator!$E$17="YES",IF(A190&lt;Calculator!$G$17,0,MIN(MIN(MIN(MOD(A190*Calculator!$B$17/(Calculator!$D$7*150),1),1-MOD(A190*Calculator!$B$17/(Calculator!$D$7*150),1)),ABS(MOD(A190*Calculator!$B$17/(Calculator!$D$7*150),1)-0.5)),MIN(MIN(MOD(A190*Calculator!$C$17/(Calculator!$D$7*150),1),1-MOD(A190*Calculator!$C$17/(Calculator!$D$7*150),1)),ABS(MOD(A190*Calculator!$C$17/(Calculator!$D$7*150),1)-0.5)),IF(INT(2*A190*Calculator!$C$17/(Calculator!$D$7*150))&gt;INT(2*A190*Calculator!$B$17/(Calculator!$D$7*150)),0,1))),1)</f>
        <v>0.153649122807018</v>
      </c>
      <c r="H190" s="252" t="n">
        <f aca="false">IF(Calculator!$E$18="YES",IF(A190&lt;Calculator!$G$18,0,MIN(MIN(MIN(MOD(A190*Calculator!$B$18/(Calculator!$D$7*150),1),1-MOD(A190*Calculator!$B$18/(Calculator!$D$7*150),1)),ABS(MOD(A190*Calculator!$B$18/(Calculator!$D$7*150),1)-0.5)),MIN(MIN(MOD(A190*Calculator!$C$18/(Calculator!$D$7*150),1),1-MOD(A190*Calculator!$C$18/(Calculator!$D$7*150),1)),ABS(MOD(A190*Calculator!$C$18/(Calculator!$D$7*150),1)-0.5)),IF(INT(2*A190*Calculator!$C$18/(Calculator!$D$7*150))&gt;INT(2*A190*Calculator!$B$18/(Calculator!$D$7*150)),0,1))),1)</f>
        <v>1</v>
      </c>
      <c r="I190" s="252" t="n">
        <f aca="false">IF(Calculator!$E$19="YES",IF(A190&lt;Calculator!$G$19,0,MIN(MIN(MIN(MOD(A190*Calculator!$B$19/(Calculator!$D$7*150),1),1-MOD(A190*Calculator!$B$19/(Calculator!$D$7*150),1)),ABS(MOD(A190*Calculator!$B$19/(Calculator!$D$7*150),1)-0.5)),MIN(MIN(MOD(A190*Calculator!$C$19/(Calculator!$D$7*150),1),1-MOD(A190*Calculator!$C$19/(Calculator!$D$7*150),1)),ABS(MOD(A190*Calculator!$C$19/(Calculator!$D$7*150),1)-0.5)),IF(INT(2*A190*Calculator!$C$19/(Calculator!$D$7*150))&gt;INT(2*A190*Calculator!$B$19/(Calculator!$D$7*150)),0,1))),1)</f>
        <v>1</v>
      </c>
      <c r="J190" s="252" t="n">
        <f aca="false">IF(Calculator!$E$20="YES",IF(A190&lt;Calculator!$G$20,0,MIN(MIN(MIN(MOD(A190*Calculator!$B$20/(Calculator!$D$7*150),1),1-MOD(A190*Calculator!$B$20/(Calculator!$D$7*150),1)),ABS(MOD(A190*Calculator!$B$20/(Calculator!$D$7*150),1)-0.5)),MIN(MIN(MOD(A190*Calculator!$C$20/(Calculator!$D$7*150),1),1-MOD(A190*Calculator!$C$20/(Calculator!$D$7*150),1)),ABS(MOD(A190*Calculator!$C$20/(Calculator!$D$7*150),1)-0.5)),IF(INT(2*A190*Calculator!$C$20/(Calculator!$D$7*150))&gt;INT(2*A190*Calculator!$B$20/(Calculator!$D$7*150)),0,1))),1)</f>
        <v>1</v>
      </c>
      <c r="K190" s="252" t="n">
        <f aca="false">IF(Calculator!$E$21="YES",IF(A190&lt;Calculator!$G$21,0,MIN(MIN(MIN(MOD(A190*Calculator!$B$21/(Calculator!$D$7*150),1),1-MOD(A190*Calculator!$B$21/(Calculator!$D$7*150),1)),ABS(MOD(A190*Calculator!$B$21/(Calculator!$D$7*150),1)-0.5)),MIN(MIN(MOD(A190*Calculator!$C$21/(Calculator!$D$7*150),1),1-MOD(A190*Calculator!$C$21/(Calculator!$D$7*150),1)),ABS(MOD(A190*Calculator!$C$21/(Calculator!$D$7*150),1)-0.5)),IF(INT(2*A190*Calculator!$C$21/(Calculator!$D$7*150))&gt;INT(2*A190*Calculator!$B$21/(Calculator!$D$7*150)),0,1))),1)</f>
        <v>1</v>
      </c>
      <c r="L190" s="252" t="n">
        <f aca="false">IF(Calculator!$E$22="YES",IF(A190&lt;Calculator!$G$22,0,MIN(MIN(MIN(MOD(A190*Calculator!$B$22/(Calculator!$D$7*150),1),1-MOD(A190*Calculator!$B$22/(Calculator!$D$7*150),1)),ABS(MOD(A190*Calculator!$B$22/(Calculator!$D$7*150),1)-0.5)),MIN(MIN(MOD(A190*Calculator!$C$22/(Calculator!$D$7*150),1),1-MOD(A190*Calculator!$C$22/(Calculator!$D$7*150),1)),ABS(MOD(A190*Calculator!$C$22/(Calculator!$D$7*150),1)-0.5)),IF(INT(2*A190*Calculator!$C$22/(Calculator!$D$7*150))&gt;INT(2*A190*Calculator!$B$22/(Calculator!$D$7*150)),0,1))),1)</f>
        <v>1</v>
      </c>
      <c r="M190" s="252" t="n">
        <f aca="false">MIN(B190:L190)</f>
        <v>0.144561403508772</v>
      </c>
      <c r="N190" s="252" t="n">
        <f aca="false">SUMPRODUCT(($M$7:$M$557&gt;M190)*1)+SUMPRODUCT(($M$7:$M$557=M190)*(ROW($M$7:$M$557)&lt;ROW(M190)))+1</f>
        <v>4</v>
      </c>
      <c r="O190" s="252" t="str">
        <f aca="false">IF(M190&gt;=0.13,"★★★ EXCELLENT",IF(M190&gt;=0.12,"★★  GOOD",IF(M190&gt;=0.07,"★  FAIR",IF(M190&gt;=0.025,"⚠  MARGINAL","✗  AVOID"))))</f>
        <v>★★★ EXCELLENT</v>
      </c>
    </row>
    <row r="191" customFormat="false" ht="15" hidden="false" customHeight="true" outlineLevel="0" collapsed="false">
      <c r="A191" s="249" t="n">
        <v>23.4</v>
      </c>
      <c r="B191" s="250" t="n">
        <f aca="false">IF(Calculator!$E$12="YES",IF(A191&lt;Calculator!$G$12,0,MIN(MIN(MIN(MOD(A191*Calculator!$B$12/(Calculator!$D$7*150),1),1-MOD(A191*Calculator!$B$12/(Calculator!$D$7*150),1)),ABS(MOD(A191*Calculator!$B$12/(Calculator!$D$7*150),1)-0.5)),MIN(MIN(MOD(A191*Calculator!$C$12/(Calculator!$D$7*150),1),1-MOD(A191*Calculator!$C$12/(Calculator!$D$7*150),1)),ABS(MOD(A191*Calculator!$C$12/(Calculator!$D$7*150),1)-0.5)),IF(INT(2*A191*Calculator!$C$12/(Calculator!$D$7*150))&gt;INT(2*A191*Calculator!$B$12/(Calculator!$D$7*150)),0,1))),1)</f>
        <v>1</v>
      </c>
      <c r="C191" s="250" t="n">
        <f aca="false">IF(Calculator!$E$13="YES",IF(A191&lt;Calculator!$G$13,0,MIN(MIN(MIN(MOD(A191*Calculator!$B$13/(Calculator!$D$7*150),1),1-MOD(A191*Calculator!$B$13/(Calculator!$D$7*150),1)),ABS(MOD(A191*Calculator!$B$13/(Calculator!$D$7*150),1)-0.5)),MIN(MIN(MOD(A191*Calculator!$C$13/(Calculator!$D$7*150),1),1-MOD(A191*Calculator!$C$13/(Calculator!$D$7*150),1)),ABS(MOD(A191*Calculator!$C$13/(Calculator!$D$7*150),1)-0.5)),IF(INT(2*A191*Calculator!$C$13/(Calculator!$D$7*150))&gt;INT(2*A191*Calculator!$B$13/(Calculator!$D$7*150)),0,1))),1)</f>
        <v>1</v>
      </c>
      <c r="D191" s="250" t="n">
        <f aca="false">IF(Calculator!$E$14="YES",IF(A191&lt;Calculator!$G$14,0,MIN(MIN(MIN(MOD(A191*Calculator!$B$14/(Calculator!$D$7*150),1),1-MOD(A191*Calculator!$B$14/(Calculator!$D$7*150),1)),ABS(MOD(A191*Calculator!$B$14/(Calculator!$D$7*150),1)-0.5)),MIN(MIN(MOD(A191*Calculator!$C$14/(Calculator!$D$7*150),1),1-MOD(A191*Calculator!$C$14/(Calculator!$D$7*150),1)),ABS(MOD(A191*Calculator!$C$14/(Calculator!$D$7*150),1)-0.5)),IF(INT(2*A191*Calculator!$C$14/(Calculator!$D$7*150))&gt;INT(2*A191*Calculator!$B$14/(Calculator!$D$7*150)),0,1))),1)</f>
        <v>1</v>
      </c>
      <c r="E191" s="250" t="n">
        <f aca="false">IF(Calculator!$E$15="YES",IF(A191&lt;Calculator!$G$15,0,MIN(MIN(MIN(MOD(A191*Calculator!$B$15/(Calculator!$D$7*150),1),1-MOD(A191*Calculator!$B$15/(Calculator!$D$7*150),1)),ABS(MOD(A191*Calculator!$B$15/(Calculator!$D$7*150),1)-0.5)),MIN(MIN(MOD(A191*Calculator!$C$15/(Calculator!$D$7*150),1),1-MOD(A191*Calculator!$C$15/(Calculator!$D$7*150),1)),ABS(MOD(A191*Calculator!$C$15/(Calculator!$D$7*150),1)-0.5)),IF(INT(2*A191*Calculator!$C$15/(Calculator!$D$7*150))&gt;INT(2*A191*Calculator!$B$15/(Calculator!$D$7*150)),0,1))),1)</f>
        <v>0.149473684210526</v>
      </c>
      <c r="F191" s="250" t="n">
        <f aca="false">IF(Calculator!$E$16="YES",IF(A191&lt;Calculator!$G$16,0,MIN(MIN(MIN(MOD(A191*Calculator!$B$16/(Calculator!$D$7*150),1),1-MOD(A191*Calculator!$B$16/(Calculator!$D$7*150),1)),ABS(MOD(A191*Calculator!$B$16/(Calculator!$D$7*150),1)-0.5)),MIN(MIN(MOD(A191*Calculator!$C$16/(Calculator!$D$7*150),1),1-MOD(A191*Calculator!$C$16/(Calculator!$D$7*150),1)),ABS(MOD(A191*Calculator!$C$16/(Calculator!$D$7*150),1)-0.5)),IF(INT(2*A191*Calculator!$C$16/(Calculator!$D$7*150))&gt;INT(2*A191*Calculator!$B$16/(Calculator!$D$7*150)),0,1))),1)</f>
        <v>1</v>
      </c>
      <c r="G191" s="250" t="n">
        <f aca="false">IF(Calculator!$E$17="YES",IF(A191&lt;Calculator!$G$17,0,MIN(MIN(MIN(MOD(A191*Calculator!$B$17/(Calculator!$D$7*150),1),1-MOD(A191*Calculator!$B$17/(Calculator!$D$7*150),1)),ABS(MOD(A191*Calculator!$B$17/(Calculator!$D$7*150),1)-0.5)),MIN(MIN(MOD(A191*Calculator!$C$17/(Calculator!$D$7*150),1),1-MOD(A191*Calculator!$C$17/(Calculator!$D$7*150),1)),ABS(MOD(A191*Calculator!$C$17/(Calculator!$D$7*150),1)-0.5)),IF(INT(2*A191*Calculator!$C$17/(Calculator!$D$7*150))&gt;INT(2*A191*Calculator!$B$17/(Calculator!$D$7*150)),0,1))),1)</f>
        <v>0.143578947368421</v>
      </c>
      <c r="H191" s="250" t="n">
        <f aca="false">IF(Calculator!$E$18="YES",IF(A191&lt;Calculator!$G$18,0,MIN(MIN(MIN(MOD(A191*Calculator!$B$18/(Calculator!$D$7*150),1),1-MOD(A191*Calculator!$B$18/(Calculator!$D$7*150),1)),ABS(MOD(A191*Calculator!$B$18/(Calculator!$D$7*150),1)-0.5)),MIN(MIN(MOD(A191*Calculator!$C$18/(Calculator!$D$7*150),1),1-MOD(A191*Calculator!$C$18/(Calculator!$D$7*150),1)),ABS(MOD(A191*Calculator!$C$18/(Calculator!$D$7*150),1)-0.5)),IF(INT(2*A191*Calculator!$C$18/(Calculator!$D$7*150))&gt;INT(2*A191*Calculator!$B$18/(Calculator!$D$7*150)),0,1))),1)</f>
        <v>1</v>
      </c>
      <c r="I191" s="250" t="n">
        <f aca="false">IF(Calculator!$E$19="YES",IF(A191&lt;Calculator!$G$19,0,MIN(MIN(MIN(MOD(A191*Calculator!$B$19/(Calculator!$D$7*150),1),1-MOD(A191*Calculator!$B$19/(Calculator!$D$7*150),1)),ABS(MOD(A191*Calculator!$B$19/(Calculator!$D$7*150),1)-0.5)),MIN(MIN(MOD(A191*Calculator!$C$19/(Calculator!$D$7*150),1),1-MOD(A191*Calculator!$C$19/(Calculator!$D$7*150),1)),ABS(MOD(A191*Calculator!$C$19/(Calculator!$D$7*150),1)-0.5)),IF(INT(2*A191*Calculator!$C$19/(Calculator!$D$7*150))&gt;INT(2*A191*Calculator!$B$19/(Calculator!$D$7*150)),0,1))),1)</f>
        <v>1</v>
      </c>
      <c r="J191" s="250" t="n">
        <f aca="false">IF(Calculator!$E$20="YES",IF(A191&lt;Calculator!$G$20,0,MIN(MIN(MIN(MOD(A191*Calculator!$B$20/(Calculator!$D$7*150),1),1-MOD(A191*Calculator!$B$20/(Calculator!$D$7*150),1)),ABS(MOD(A191*Calculator!$B$20/(Calculator!$D$7*150),1)-0.5)),MIN(MIN(MOD(A191*Calculator!$C$20/(Calculator!$D$7*150),1),1-MOD(A191*Calculator!$C$20/(Calculator!$D$7*150),1)),ABS(MOD(A191*Calculator!$C$20/(Calculator!$D$7*150),1)-0.5)),IF(INT(2*A191*Calculator!$C$20/(Calculator!$D$7*150))&gt;INT(2*A191*Calculator!$B$20/(Calculator!$D$7*150)),0,1))),1)</f>
        <v>1</v>
      </c>
      <c r="K191" s="250" t="n">
        <f aca="false">IF(Calculator!$E$21="YES",IF(A191&lt;Calculator!$G$21,0,MIN(MIN(MIN(MOD(A191*Calculator!$B$21/(Calculator!$D$7*150),1),1-MOD(A191*Calculator!$B$21/(Calculator!$D$7*150),1)),ABS(MOD(A191*Calculator!$B$21/(Calculator!$D$7*150),1)-0.5)),MIN(MIN(MOD(A191*Calculator!$C$21/(Calculator!$D$7*150),1),1-MOD(A191*Calculator!$C$21/(Calculator!$D$7*150),1)),ABS(MOD(A191*Calculator!$C$21/(Calculator!$D$7*150),1)-0.5)),IF(INT(2*A191*Calculator!$C$21/(Calculator!$D$7*150))&gt;INT(2*A191*Calculator!$B$21/(Calculator!$D$7*150)),0,1))),1)</f>
        <v>1</v>
      </c>
      <c r="L191" s="250" t="n">
        <f aca="false">IF(Calculator!$E$22="YES",IF(A191&lt;Calculator!$G$22,0,MIN(MIN(MIN(MOD(A191*Calculator!$B$22/(Calculator!$D$7*150),1),1-MOD(A191*Calculator!$B$22/(Calculator!$D$7*150),1)),ABS(MOD(A191*Calculator!$B$22/(Calculator!$D$7*150),1)-0.5)),MIN(MIN(MOD(A191*Calculator!$C$22/(Calculator!$D$7*150),1),1-MOD(A191*Calculator!$C$22/(Calculator!$D$7*150),1)),ABS(MOD(A191*Calculator!$C$22/(Calculator!$D$7*150),1)-0.5)),IF(INT(2*A191*Calculator!$C$22/(Calculator!$D$7*150))&gt;INT(2*A191*Calculator!$B$22/(Calculator!$D$7*150)),0,1))),1)</f>
        <v>1</v>
      </c>
      <c r="M191" s="250" t="n">
        <f aca="false">MIN(B191:L191)</f>
        <v>0.143578947368421</v>
      </c>
      <c r="N191" s="250" t="n">
        <f aca="false">SUMPRODUCT(($M$7:$M$557&gt;M191)*1)+SUMPRODUCT(($M$7:$M$557=M191)*(ROW($M$7:$M$557)&lt;ROW(M191)))+1</f>
        <v>5</v>
      </c>
      <c r="O191" s="250" t="str">
        <f aca="false">IF(M191&gt;=0.13,"★★★ EXCELLENT",IF(M191&gt;=0.12,"★★  GOOD",IF(M191&gt;=0.07,"★  FAIR",IF(M191&gt;=0.025,"⚠  MARGINAL","✗  AVOID"))))</f>
        <v>★★★ EXCELLENT</v>
      </c>
    </row>
    <row r="192" customFormat="false" ht="15" hidden="false" customHeight="true" outlineLevel="0" collapsed="false">
      <c r="A192" s="251" t="n">
        <v>23.5</v>
      </c>
      <c r="B192" s="252" t="n">
        <f aca="false">IF(Calculator!$E$12="YES",IF(A192&lt;Calculator!$G$12,0,MIN(MIN(MIN(MOD(A192*Calculator!$B$12/(Calculator!$D$7*150),1),1-MOD(A192*Calculator!$B$12/(Calculator!$D$7*150),1)),ABS(MOD(A192*Calculator!$B$12/(Calculator!$D$7*150),1)-0.5)),MIN(MIN(MOD(A192*Calculator!$C$12/(Calculator!$D$7*150),1),1-MOD(A192*Calculator!$C$12/(Calculator!$D$7*150),1)),ABS(MOD(A192*Calculator!$C$12/(Calculator!$D$7*150),1)-0.5)),IF(INT(2*A192*Calculator!$C$12/(Calculator!$D$7*150))&gt;INT(2*A192*Calculator!$B$12/(Calculator!$D$7*150)),0,1))),1)</f>
        <v>1</v>
      </c>
      <c r="C192" s="252" t="n">
        <f aca="false">IF(Calculator!$E$13="YES",IF(A192&lt;Calculator!$G$13,0,MIN(MIN(MIN(MOD(A192*Calculator!$B$13/(Calculator!$D$7*150),1),1-MOD(A192*Calculator!$B$13/(Calculator!$D$7*150),1)),ABS(MOD(A192*Calculator!$B$13/(Calculator!$D$7*150),1)-0.5)),MIN(MIN(MOD(A192*Calculator!$C$13/(Calculator!$D$7*150),1),1-MOD(A192*Calculator!$C$13/(Calculator!$D$7*150),1)),ABS(MOD(A192*Calculator!$C$13/(Calculator!$D$7*150),1)-0.5)),IF(INT(2*A192*Calculator!$C$13/(Calculator!$D$7*150))&gt;INT(2*A192*Calculator!$B$13/(Calculator!$D$7*150)),0,1))),1)</f>
        <v>1</v>
      </c>
      <c r="D192" s="252" t="n">
        <f aca="false">IF(Calculator!$E$14="YES",IF(A192&lt;Calculator!$G$14,0,MIN(MIN(MIN(MOD(A192*Calculator!$B$14/(Calculator!$D$7*150),1),1-MOD(A192*Calculator!$B$14/(Calculator!$D$7*150),1)),ABS(MOD(A192*Calculator!$B$14/(Calculator!$D$7*150),1)-0.5)),MIN(MIN(MOD(A192*Calculator!$C$14/(Calculator!$D$7*150),1),1-MOD(A192*Calculator!$C$14/(Calculator!$D$7*150),1)),ABS(MOD(A192*Calculator!$C$14/(Calculator!$D$7*150),1)-0.5)),IF(INT(2*A192*Calculator!$C$14/(Calculator!$D$7*150))&gt;INT(2*A192*Calculator!$B$14/(Calculator!$D$7*150)),0,1))),1)</f>
        <v>1</v>
      </c>
      <c r="E192" s="252" t="n">
        <f aca="false">IF(Calculator!$E$15="YES",IF(A192&lt;Calculator!$G$15,0,MIN(MIN(MIN(MOD(A192*Calculator!$B$15/(Calculator!$D$7*150),1),1-MOD(A192*Calculator!$B$15/(Calculator!$D$7*150),1)),ABS(MOD(A192*Calculator!$B$15/(Calculator!$D$7*150),1)-0.5)),MIN(MIN(MOD(A192*Calculator!$C$15/(Calculator!$D$7*150),1),1-MOD(A192*Calculator!$C$15/(Calculator!$D$7*150),1)),ABS(MOD(A192*Calculator!$C$15/(Calculator!$D$7*150),1)-0.5)),IF(INT(2*A192*Calculator!$C$15/(Calculator!$D$7*150))&gt;INT(2*A192*Calculator!$B$15/(Calculator!$D$7*150)),0,1))),1)</f>
        <v>0.154385964912281</v>
      </c>
      <c r="F192" s="252" t="n">
        <f aca="false">IF(Calculator!$E$16="YES",IF(A192&lt;Calculator!$G$16,0,MIN(MIN(MIN(MOD(A192*Calculator!$B$16/(Calculator!$D$7*150),1),1-MOD(A192*Calculator!$B$16/(Calculator!$D$7*150),1)),ABS(MOD(A192*Calculator!$B$16/(Calculator!$D$7*150),1)-0.5)),MIN(MIN(MOD(A192*Calculator!$C$16/(Calculator!$D$7*150),1),1-MOD(A192*Calculator!$C$16/(Calculator!$D$7*150),1)),ABS(MOD(A192*Calculator!$C$16/(Calculator!$D$7*150),1)-0.5)),IF(INT(2*A192*Calculator!$C$16/(Calculator!$D$7*150))&gt;INT(2*A192*Calculator!$B$16/(Calculator!$D$7*150)),0,1))),1)</f>
        <v>1</v>
      </c>
      <c r="G192" s="252" t="n">
        <f aca="false">IF(Calculator!$E$17="YES",IF(A192&lt;Calculator!$G$17,0,MIN(MIN(MIN(MOD(A192*Calculator!$B$17/(Calculator!$D$7*150),1),1-MOD(A192*Calculator!$B$17/(Calculator!$D$7*150),1)),ABS(MOD(A192*Calculator!$B$17/(Calculator!$D$7*150),1)-0.5)),MIN(MIN(MOD(A192*Calculator!$C$17/(Calculator!$D$7*150),1),1-MOD(A192*Calculator!$C$17/(Calculator!$D$7*150),1)),ABS(MOD(A192*Calculator!$C$17/(Calculator!$D$7*150),1)-0.5)),IF(INT(2*A192*Calculator!$C$17/(Calculator!$D$7*150))&gt;INT(2*A192*Calculator!$B$17/(Calculator!$D$7*150)),0,1))),1)</f>
        <v>0.133508771929825</v>
      </c>
      <c r="H192" s="252" t="n">
        <f aca="false">IF(Calculator!$E$18="YES",IF(A192&lt;Calculator!$G$18,0,MIN(MIN(MIN(MOD(A192*Calculator!$B$18/(Calculator!$D$7*150),1),1-MOD(A192*Calculator!$B$18/(Calculator!$D$7*150),1)),ABS(MOD(A192*Calculator!$B$18/(Calculator!$D$7*150),1)-0.5)),MIN(MIN(MOD(A192*Calculator!$C$18/(Calculator!$D$7*150),1),1-MOD(A192*Calculator!$C$18/(Calculator!$D$7*150),1)),ABS(MOD(A192*Calculator!$C$18/(Calculator!$D$7*150),1)-0.5)),IF(INT(2*A192*Calculator!$C$18/(Calculator!$D$7*150))&gt;INT(2*A192*Calculator!$B$18/(Calculator!$D$7*150)),0,1))),1)</f>
        <v>1</v>
      </c>
      <c r="I192" s="252" t="n">
        <f aca="false">IF(Calculator!$E$19="YES",IF(A192&lt;Calculator!$G$19,0,MIN(MIN(MIN(MOD(A192*Calculator!$B$19/(Calculator!$D$7*150),1),1-MOD(A192*Calculator!$B$19/(Calculator!$D$7*150),1)),ABS(MOD(A192*Calculator!$B$19/(Calculator!$D$7*150),1)-0.5)),MIN(MIN(MOD(A192*Calculator!$C$19/(Calculator!$D$7*150),1),1-MOD(A192*Calculator!$C$19/(Calculator!$D$7*150),1)),ABS(MOD(A192*Calculator!$C$19/(Calculator!$D$7*150),1)-0.5)),IF(INT(2*A192*Calculator!$C$19/(Calculator!$D$7*150))&gt;INT(2*A192*Calculator!$B$19/(Calculator!$D$7*150)),0,1))),1)</f>
        <v>1</v>
      </c>
      <c r="J192" s="252" t="n">
        <f aca="false">IF(Calculator!$E$20="YES",IF(A192&lt;Calculator!$G$20,0,MIN(MIN(MIN(MOD(A192*Calculator!$B$20/(Calculator!$D$7*150),1),1-MOD(A192*Calculator!$B$20/(Calculator!$D$7*150),1)),ABS(MOD(A192*Calculator!$B$20/(Calculator!$D$7*150),1)-0.5)),MIN(MIN(MOD(A192*Calculator!$C$20/(Calculator!$D$7*150),1),1-MOD(A192*Calculator!$C$20/(Calculator!$D$7*150),1)),ABS(MOD(A192*Calculator!$C$20/(Calculator!$D$7*150),1)-0.5)),IF(INT(2*A192*Calculator!$C$20/(Calculator!$D$7*150))&gt;INT(2*A192*Calculator!$B$20/(Calculator!$D$7*150)),0,1))),1)</f>
        <v>1</v>
      </c>
      <c r="K192" s="252" t="n">
        <f aca="false">IF(Calculator!$E$21="YES",IF(A192&lt;Calculator!$G$21,0,MIN(MIN(MIN(MOD(A192*Calculator!$B$21/(Calculator!$D$7*150),1),1-MOD(A192*Calculator!$B$21/(Calculator!$D$7*150),1)),ABS(MOD(A192*Calculator!$B$21/(Calculator!$D$7*150),1)-0.5)),MIN(MIN(MOD(A192*Calculator!$C$21/(Calculator!$D$7*150),1),1-MOD(A192*Calculator!$C$21/(Calculator!$D$7*150),1)),ABS(MOD(A192*Calculator!$C$21/(Calculator!$D$7*150),1)-0.5)),IF(INT(2*A192*Calculator!$C$21/(Calculator!$D$7*150))&gt;INT(2*A192*Calculator!$B$21/(Calculator!$D$7*150)),0,1))),1)</f>
        <v>1</v>
      </c>
      <c r="L192" s="252" t="n">
        <f aca="false">IF(Calculator!$E$22="YES",IF(A192&lt;Calculator!$G$22,0,MIN(MIN(MIN(MOD(A192*Calculator!$B$22/(Calculator!$D$7*150),1),1-MOD(A192*Calculator!$B$22/(Calculator!$D$7*150),1)),ABS(MOD(A192*Calculator!$B$22/(Calculator!$D$7*150),1)-0.5)),MIN(MIN(MOD(A192*Calculator!$C$22/(Calculator!$D$7*150),1),1-MOD(A192*Calculator!$C$22/(Calculator!$D$7*150),1)),ABS(MOD(A192*Calculator!$C$22/(Calculator!$D$7*150),1)-0.5)),IF(INT(2*A192*Calculator!$C$22/(Calculator!$D$7*150))&gt;INT(2*A192*Calculator!$B$22/(Calculator!$D$7*150)),0,1))),1)</f>
        <v>1</v>
      </c>
      <c r="M192" s="252" t="n">
        <f aca="false">MIN(B192:L192)</f>
        <v>0.133508771929825</v>
      </c>
      <c r="N192" s="252" t="n">
        <f aca="false">SUMPRODUCT(($M$7:$M$557&gt;M192)*1)+SUMPRODUCT(($M$7:$M$557=M192)*(ROW($M$7:$M$557)&lt;ROW(M192)))+1</f>
        <v>17</v>
      </c>
      <c r="O192" s="252" t="str">
        <f aca="false">IF(M192&gt;=0.13,"★★★ EXCELLENT",IF(M192&gt;=0.12,"★★  GOOD",IF(M192&gt;=0.07,"★  FAIR",IF(M192&gt;=0.025,"⚠  MARGINAL","✗  AVOID"))))</f>
        <v>★★★ EXCELLENT</v>
      </c>
    </row>
    <row r="193" customFormat="false" ht="15" hidden="false" customHeight="true" outlineLevel="0" collapsed="false">
      <c r="A193" s="249" t="n">
        <v>23.6</v>
      </c>
      <c r="B193" s="250" t="n">
        <f aca="false">IF(Calculator!$E$12="YES",IF(A193&lt;Calculator!$G$12,0,MIN(MIN(MIN(MOD(A193*Calculator!$B$12/(Calculator!$D$7*150),1),1-MOD(A193*Calculator!$B$12/(Calculator!$D$7*150),1)),ABS(MOD(A193*Calculator!$B$12/(Calculator!$D$7*150),1)-0.5)),MIN(MIN(MOD(A193*Calculator!$C$12/(Calculator!$D$7*150),1),1-MOD(A193*Calculator!$C$12/(Calculator!$D$7*150),1)),ABS(MOD(A193*Calculator!$C$12/(Calculator!$D$7*150),1)-0.5)),IF(INT(2*A193*Calculator!$C$12/(Calculator!$D$7*150))&gt;INT(2*A193*Calculator!$B$12/(Calculator!$D$7*150)),0,1))),1)</f>
        <v>1</v>
      </c>
      <c r="C193" s="250" t="n">
        <f aca="false">IF(Calculator!$E$13="YES",IF(A193&lt;Calculator!$G$13,0,MIN(MIN(MIN(MOD(A193*Calculator!$B$13/(Calculator!$D$7*150),1),1-MOD(A193*Calculator!$B$13/(Calculator!$D$7*150),1)),ABS(MOD(A193*Calculator!$B$13/(Calculator!$D$7*150),1)-0.5)),MIN(MIN(MOD(A193*Calculator!$C$13/(Calculator!$D$7*150),1),1-MOD(A193*Calculator!$C$13/(Calculator!$D$7*150),1)),ABS(MOD(A193*Calculator!$C$13/(Calculator!$D$7*150),1)-0.5)),IF(INT(2*A193*Calculator!$C$13/(Calculator!$D$7*150))&gt;INT(2*A193*Calculator!$B$13/(Calculator!$D$7*150)),0,1))),1)</f>
        <v>1</v>
      </c>
      <c r="D193" s="250" t="n">
        <f aca="false">IF(Calculator!$E$14="YES",IF(A193&lt;Calculator!$G$14,0,MIN(MIN(MIN(MOD(A193*Calculator!$B$14/(Calculator!$D$7*150),1),1-MOD(A193*Calculator!$B$14/(Calculator!$D$7*150),1)),ABS(MOD(A193*Calculator!$B$14/(Calculator!$D$7*150),1)-0.5)),MIN(MIN(MOD(A193*Calculator!$C$14/(Calculator!$D$7*150),1),1-MOD(A193*Calculator!$C$14/(Calculator!$D$7*150),1)),ABS(MOD(A193*Calculator!$C$14/(Calculator!$D$7*150),1)-0.5)),IF(INT(2*A193*Calculator!$C$14/(Calculator!$D$7*150))&gt;INT(2*A193*Calculator!$B$14/(Calculator!$D$7*150)),0,1))),1)</f>
        <v>1</v>
      </c>
      <c r="E193" s="250" t="n">
        <f aca="false">IF(Calculator!$E$15="YES",IF(A193&lt;Calculator!$G$15,0,MIN(MIN(MIN(MOD(A193*Calculator!$B$15/(Calculator!$D$7*150),1),1-MOD(A193*Calculator!$B$15/(Calculator!$D$7*150),1)),ABS(MOD(A193*Calculator!$B$15/(Calculator!$D$7*150),1)-0.5)),MIN(MIN(MOD(A193*Calculator!$C$15/(Calculator!$D$7*150),1),1-MOD(A193*Calculator!$C$15/(Calculator!$D$7*150),1)),ABS(MOD(A193*Calculator!$C$15/(Calculator!$D$7*150),1)-0.5)),IF(INT(2*A193*Calculator!$C$15/(Calculator!$D$7*150))&gt;INT(2*A193*Calculator!$B$15/(Calculator!$D$7*150)),0,1))),1)</f>
        <v>0.159298245614035</v>
      </c>
      <c r="F193" s="250" t="n">
        <f aca="false">IF(Calculator!$E$16="YES",IF(A193&lt;Calculator!$G$16,0,MIN(MIN(MIN(MOD(A193*Calculator!$B$16/(Calculator!$D$7*150),1),1-MOD(A193*Calculator!$B$16/(Calculator!$D$7*150),1)),ABS(MOD(A193*Calculator!$B$16/(Calculator!$D$7*150),1)-0.5)),MIN(MIN(MOD(A193*Calculator!$C$16/(Calculator!$D$7*150),1),1-MOD(A193*Calculator!$C$16/(Calculator!$D$7*150),1)),ABS(MOD(A193*Calculator!$C$16/(Calculator!$D$7*150),1)-0.5)),IF(INT(2*A193*Calculator!$C$16/(Calculator!$D$7*150))&gt;INT(2*A193*Calculator!$B$16/(Calculator!$D$7*150)),0,1))),1)</f>
        <v>1</v>
      </c>
      <c r="G193" s="250" t="n">
        <f aca="false">IF(Calculator!$E$17="YES",IF(A193&lt;Calculator!$G$17,0,MIN(MIN(MIN(MOD(A193*Calculator!$B$17/(Calculator!$D$7*150),1),1-MOD(A193*Calculator!$B$17/(Calculator!$D$7*150),1)),ABS(MOD(A193*Calculator!$B$17/(Calculator!$D$7*150),1)-0.5)),MIN(MIN(MOD(A193*Calculator!$C$17/(Calculator!$D$7*150),1),1-MOD(A193*Calculator!$C$17/(Calculator!$D$7*150),1)),ABS(MOD(A193*Calculator!$C$17/(Calculator!$D$7*150),1)-0.5)),IF(INT(2*A193*Calculator!$C$17/(Calculator!$D$7*150))&gt;INT(2*A193*Calculator!$B$17/(Calculator!$D$7*150)),0,1))),1)</f>
        <v>0.123438596491228</v>
      </c>
      <c r="H193" s="250" t="n">
        <f aca="false">IF(Calculator!$E$18="YES",IF(A193&lt;Calculator!$G$18,0,MIN(MIN(MIN(MOD(A193*Calculator!$B$18/(Calculator!$D$7*150),1),1-MOD(A193*Calculator!$B$18/(Calculator!$D$7*150),1)),ABS(MOD(A193*Calculator!$B$18/(Calculator!$D$7*150),1)-0.5)),MIN(MIN(MOD(A193*Calculator!$C$18/(Calculator!$D$7*150),1),1-MOD(A193*Calculator!$C$18/(Calculator!$D$7*150),1)),ABS(MOD(A193*Calculator!$C$18/(Calculator!$D$7*150),1)-0.5)),IF(INT(2*A193*Calculator!$C$18/(Calculator!$D$7*150))&gt;INT(2*A193*Calculator!$B$18/(Calculator!$D$7*150)),0,1))),1)</f>
        <v>1</v>
      </c>
      <c r="I193" s="250" t="n">
        <f aca="false">IF(Calculator!$E$19="YES",IF(A193&lt;Calculator!$G$19,0,MIN(MIN(MIN(MOD(A193*Calculator!$B$19/(Calculator!$D$7*150),1),1-MOD(A193*Calculator!$B$19/(Calculator!$D$7*150),1)),ABS(MOD(A193*Calculator!$B$19/(Calculator!$D$7*150),1)-0.5)),MIN(MIN(MOD(A193*Calculator!$C$19/(Calculator!$D$7*150),1),1-MOD(A193*Calculator!$C$19/(Calculator!$D$7*150),1)),ABS(MOD(A193*Calculator!$C$19/(Calculator!$D$7*150),1)-0.5)),IF(INT(2*A193*Calculator!$C$19/(Calculator!$D$7*150))&gt;INT(2*A193*Calculator!$B$19/(Calculator!$D$7*150)),0,1))),1)</f>
        <v>1</v>
      </c>
      <c r="J193" s="250" t="n">
        <f aca="false">IF(Calculator!$E$20="YES",IF(A193&lt;Calculator!$G$20,0,MIN(MIN(MIN(MOD(A193*Calculator!$B$20/(Calculator!$D$7*150),1),1-MOD(A193*Calculator!$B$20/(Calculator!$D$7*150),1)),ABS(MOD(A193*Calculator!$B$20/(Calculator!$D$7*150),1)-0.5)),MIN(MIN(MOD(A193*Calculator!$C$20/(Calculator!$D$7*150),1),1-MOD(A193*Calculator!$C$20/(Calculator!$D$7*150),1)),ABS(MOD(A193*Calculator!$C$20/(Calculator!$D$7*150),1)-0.5)),IF(INT(2*A193*Calculator!$C$20/(Calculator!$D$7*150))&gt;INT(2*A193*Calculator!$B$20/(Calculator!$D$7*150)),0,1))),1)</f>
        <v>1</v>
      </c>
      <c r="K193" s="250" t="n">
        <f aca="false">IF(Calculator!$E$21="YES",IF(A193&lt;Calculator!$G$21,0,MIN(MIN(MIN(MOD(A193*Calculator!$B$21/(Calculator!$D$7*150),1),1-MOD(A193*Calculator!$B$21/(Calculator!$D$7*150),1)),ABS(MOD(A193*Calculator!$B$21/(Calculator!$D$7*150),1)-0.5)),MIN(MIN(MOD(A193*Calculator!$C$21/(Calculator!$D$7*150),1),1-MOD(A193*Calculator!$C$21/(Calculator!$D$7*150),1)),ABS(MOD(A193*Calculator!$C$21/(Calculator!$D$7*150),1)-0.5)),IF(INT(2*A193*Calculator!$C$21/(Calculator!$D$7*150))&gt;INT(2*A193*Calculator!$B$21/(Calculator!$D$7*150)),0,1))),1)</f>
        <v>1</v>
      </c>
      <c r="L193" s="250" t="n">
        <f aca="false">IF(Calculator!$E$22="YES",IF(A193&lt;Calculator!$G$22,0,MIN(MIN(MIN(MOD(A193*Calculator!$B$22/(Calculator!$D$7*150),1),1-MOD(A193*Calculator!$B$22/(Calculator!$D$7*150),1)),ABS(MOD(A193*Calculator!$B$22/(Calculator!$D$7*150),1)-0.5)),MIN(MIN(MOD(A193*Calculator!$C$22/(Calculator!$D$7*150),1),1-MOD(A193*Calculator!$C$22/(Calculator!$D$7*150),1)),ABS(MOD(A193*Calculator!$C$22/(Calculator!$D$7*150),1)-0.5)),IF(INT(2*A193*Calculator!$C$22/(Calculator!$D$7*150))&gt;INT(2*A193*Calculator!$B$22/(Calculator!$D$7*150)),0,1))),1)</f>
        <v>1</v>
      </c>
      <c r="M193" s="250" t="n">
        <f aca="false">MIN(B193:L193)</f>
        <v>0.123438596491228</v>
      </c>
      <c r="N193" s="250" t="n">
        <f aca="false">SUMPRODUCT(($M$7:$M$557&gt;M193)*1)+SUMPRODUCT(($M$7:$M$557=M193)*(ROW($M$7:$M$557)&lt;ROW(M193)))+1</f>
        <v>32</v>
      </c>
      <c r="O193" s="250" t="str">
        <f aca="false">IF(M193&gt;=0.13,"★★★ EXCELLENT",IF(M193&gt;=0.12,"★★  GOOD",IF(M193&gt;=0.07,"★  FAIR",IF(M193&gt;=0.025,"⚠  MARGINAL","✗  AVOID"))))</f>
        <v>★★  GOOD</v>
      </c>
    </row>
    <row r="194" customFormat="false" ht="15" hidden="false" customHeight="true" outlineLevel="0" collapsed="false">
      <c r="A194" s="251" t="n">
        <v>23.7</v>
      </c>
      <c r="B194" s="252" t="n">
        <f aca="false">IF(Calculator!$E$12="YES",IF(A194&lt;Calculator!$G$12,0,MIN(MIN(MIN(MOD(A194*Calculator!$B$12/(Calculator!$D$7*150),1),1-MOD(A194*Calculator!$B$12/(Calculator!$D$7*150),1)),ABS(MOD(A194*Calculator!$B$12/(Calculator!$D$7*150),1)-0.5)),MIN(MIN(MOD(A194*Calculator!$C$12/(Calculator!$D$7*150),1),1-MOD(A194*Calculator!$C$12/(Calculator!$D$7*150),1)),ABS(MOD(A194*Calculator!$C$12/(Calculator!$D$7*150),1)-0.5)),IF(INT(2*A194*Calculator!$C$12/(Calculator!$D$7*150))&gt;INT(2*A194*Calculator!$B$12/(Calculator!$D$7*150)),0,1))),1)</f>
        <v>1</v>
      </c>
      <c r="C194" s="252" t="n">
        <f aca="false">IF(Calculator!$E$13="YES",IF(A194&lt;Calculator!$G$13,0,MIN(MIN(MIN(MOD(A194*Calculator!$B$13/(Calculator!$D$7*150),1),1-MOD(A194*Calculator!$B$13/(Calculator!$D$7*150),1)),ABS(MOD(A194*Calculator!$B$13/(Calculator!$D$7*150),1)-0.5)),MIN(MIN(MOD(A194*Calculator!$C$13/(Calculator!$D$7*150),1),1-MOD(A194*Calculator!$C$13/(Calculator!$D$7*150),1)),ABS(MOD(A194*Calculator!$C$13/(Calculator!$D$7*150),1)-0.5)),IF(INT(2*A194*Calculator!$C$13/(Calculator!$D$7*150))&gt;INT(2*A194*Calculator!$B$13/(Calculator!$D$7*150)),0,1))),1)</f>
        <v>1</v>
      </c>
      <c r="D194" s="252" t="n">
        <f aca="false">IF(Calculator!$E$14="YES",IF(A194&lt;Calculator!$G$14,0,MIN(MIN(MIN(MOD(A194*Calculator!$B$14/(Calculator!$D$7*150),1),1-MOD(A194*Calculator!$B$14/(Calculator!$D$7*150),1)),ABS(MOD(A194*Calculator!$B$14/(Calculator!$D$7*150),1)-0.5)),MIN(MIN(MOD(A194*Calculator!$C$14/(Calculator!$D$7*150),1),1-MOD(A194*Calculator!$C$14/(Calculator!$D$7*150),1)),ABS(MOD(A194*Calculator!$C$14/(Calculator!$D$7*150),1)-0.5)),IF(INT(2*A194*Calculator!$C$14/(Calculator!$D$7*150))&gt;INT(2*A194*Calculator!$B$14/(Calculator!$D$7*150)),0,1))),1)</f>
        <v>1</v>
      </c>
      <c r="E194" s="252" t="n">
        <f aca="false">IF(Calculator!$E$15="YES",IF(A194&lt;Calculator!$G$15,0,MIN(MIN(MIN(MOD(A194*Calculator!$B$15/(Calculator!$D$7*150),1),1-MOD(A194*Calculator!$B$15/(Calculator!$D$7*150),1)),ABS(MOD(A194*Calculator!$B$15/(Calculator!$D$7*150),1)-0.5)),MIN(MIN(MOD(A194*Calculator!$C$15/(Calculator!$D$7*150),1),1-MOD(A194*Calculator!$C$15/(Calculator!$D$7*150),1)),ABS(MOD(A194*Calculator!$C$15/(Calculator!$D$7*150),1)-0.5)),IF(INT(2*A194*Calculator!$C$15/(Calculator!$D$7*150))&gt;INT(2*A194*Calculator!$B$15/(Calculator!$D$7*150)),0,1))),1)</f>
        <v>0.16421052631579</v>
      </c>
      <c r="F194" s="252" t="n">
        <f aca="false">IF(Calculator!$E$16="YES",IF(A194&lt;Calculator!$G$16,0,MIN(MIN(MIN(MOD(A194*Calculator!$B$16/(Calculator!$D$7*150),1),1-MOD(A194*Calculator!$B$16/(Calculator!$D$7*150),1)),ABS(MOD(A194*Calculator!$B$16/(Calculator!$D$7*150),1)-0.5)),MIN(MIN(MOD(A194*Calculator!$C$16/(Calculator!$D$7*150),1),1-MOD(A194*Calculator!$C$16/(Calculator!$D$7*150),1)),ABS(MOD(A194*Calculator!$C$16/(Calculator!$D$7*150),1)-0.5)),IF(INT(2*A194*Calculator!$C$16/(Calculator!$D$7*150))&gt;INT(2*A194*Calculator!$B$16/(Calculator!$D$7*150)),0,1))),1)</f>
        <v>1</v>
      </c>
      <c r="G194" s="252" t="n">
        <f aca="false">IF(Calculator!$E$17="YES",IF(A194&lt;Calculator!$G$17,0,MIN(MIN(MIN(MOD(A194*Calculator!$B$17/(Calculator!$D$7*150),1),1-MOD(A194*Calculator!$B$17/(Calculator!$D$7*150),1)),ABS(MOD(A194*Calculator!$B$17/(Calculator!$D$7*150),1)-0.5)),MIN(MIN(MOD(A194*Calculator!$C$17/(Calculator!$D$7*150),1),1-MOD(A194*Calculator!$C$17/(Calculator!$D$7*150),1)),ABS(MOD(A194*Calculator!$C$17/(Calculator!$D$7*150),1)-0.5)),IF(INT(2*A194*Calculator!$C$17/(Calculator!$D$7*150))&gt;INT(2*A194*Calculator!$B$17/(Calculator!$D$7*150)),0,1))),1)</f>
        <v>0.113368421052632</v>
      </c>
      <c r="H194" s="252" t="n">
        <f aca="false">IF(Calculator!$E$18="YES",IF(A194&lt;Calculator!$G$18,0,MIN(MIN(MIN(MOD(A194*Calculator!$B$18/(Calculator!$D$7*150),1),1-MOD(A194*Calculator!$B$18/(Calculator!$D$7*150),1)),ABS(MOD(A194*Calculator!$B$18/(Calculator!$D$7*150),1)-0.5)),MIN(MIN(MOD(A194*Calculator!$C$18/(Calculator!$D$7*150),1),1-MOD(A194*Calculator!$C$18/(Calculator!$D$7*150),1)),ABS(MOD(A194*Calculator!$C$18/(Calculator!$D$7*150),1)-0.5)),IF(INT(2*A194*Calculator!$C$18/(Calculator!$D$7*150))&gt;INT(2*A194*Calculator!$B$18/(Calculator!$D$7*150)),0,1))),1)</f>
        <v>1</v>
      </c>
      <c r="I194" s="252" t="n">
        <f aca="false">IF(Calculator!$E$19="YES",IF(A194&lt;Calculator!$G$19,0,MIN(MIN(MIN(MOD(A194*Calculator!$B$19/(Calculator!$D$7*150),1),1-MOD(A194*Calculator!$B$19/(Calculator!$D$7*150),1)),ABS(MOD(A194*Calculator!$B$19/(Calculator!$D$7*150),1)-0.5)),MIN(MIN(MOD(A194*Calculator!$C$19/(Calculator!$D$7*150),1),1-MOD(A194*Calculator!$C$19/(Calculator!$D$7*150),1)),ABS(MOD(A194*Calculator!$C$19/(Calculator!$D$7*150),1)-0.5)),IF(INT(2*A194*Calculator!$C$19/(Calculator!$D$7*150))&gt;INT(2*A194*Calculator!$B$19/(Calculator!$D$7*150)),0,1))),1)</f>
        <v>1</v>
      </c>
      <c r="J194" s="252" t="n">
        <f aca="false">IF(Calculator!$E$20="YES",IF(A194&lt;Calculator!$G$20,0,MIN(MIN(MIN(MOD(A194*Calculator!$B$20/(Calculator!$D$7*150),1),1-MOD(A194*Calculator!$B$20/(Calculator!$D$7*150),1)),ABS(MOD(A194*Calculator!$B$20/(Calculator!$D$7*150),1)-0.5)),MIN(MIN(MOD(A194*Calculator!$C$20/(Calculator!$D$7*150),1),1-MOD(A194*Calculator!$C$20/(Calculator!$D$7*150),1)),ABS(MOD(A194*Calculator!$C$20/(Calculator!$D$7*150),1)-0.5)),IF(INT(2*A194*Calculator!$C$20/(Calculator!$D$7*150))&gt;INT(2*A194*Calculator!$B$20/(Calculator!$D$7*150)),0,1))),1)</f>
        <v>1</v>
      </c>
      <c r="K194" s="252" t="n">
        <f aca="false">IF(Calculator!$E$21="YES",IF(A194&lt;Calculator!$G$21,0,MIN(MIN(MIN(MOD(A194*Calculator!$B$21/(Calculator!$D$7*150),1),1-MOD(A194*Calculator!$B$21/(Calculator!$D$7*150),1)),ABS(MOD(A194*Calculator!$B$21/(Calculator!$D$7*150),1)-0.5)),MIN(MIN(MOD(A194*Calculator!$C$21/(Calculator!$D$7*150),1),1-MOD(A194*Calculator!$C$21/(Calculator!$D$7*150),1)),ABS(MOD(A194*Calculator!$C$21/(Calculator!$D$7*150),1)-0.5)),IF(INT(2*A194*Calculator!$C$21/(Calculator!$D$7*150))&gt;INT(2*A194*Calculator!$B$21/(Calculator!$D$7*150)),0,1))),1)</f>
        <v>1</v>
      </c>
      <c r="L194" s="252" t="n">
        <f aca="false">IF(Calculator!$E$22="YES",IF(A194&lt;Calculator!$G$22,0,MIN(MIN(MIN(MOD(A194*Calculator!$B$22/(Calculator!$D$7*150),1),1-MOD(A194*Calculator!$B$22/(Calculator!$D$7*150),1)),ABS(MOD(A194*Calculator!$B$22/(Calculator!$D$7*150),1)-0.5)),MIN(MIN(MOD(A194*Calculator!$C$22/(Calculator!$D$7*150),1),1-MOD(A194*Calculator!$C$22/(Calculator!$D$7*150),1)),ABS(MOD(A194*Calculator!$C$22/(Calculator!$D$7*150),1)-0.5)),IF(INT(2*A194*Calculator!$C$22/(Calculator!$D$7*150))&gt;INT(2*A194*Calculator!$B$22/(Calculator!$D$7*150)),0,1))),1)</f>
        <v>1</v>
      </c>
      <c r="M194" s="252" t="n">
        <f aca="false">MIN(B194:L194)</f>
        <v>0.113368421052632</v>
      </c>
      <c r="N194" s="252" t="n">
        <f aca="false">SUMPRODUCT(($M$7:$M$557&gt;M194)*1)+SUMPRODUCT(($M$7:$M$557=M194)*(ROW($M$7:$M$557)&lt;ROW(M194)))+1</f>
        <v>53</v>
      </c>
      <c r="O194" s="252" t="str">
        <f aca="false">IF(M194&gt;=0.13,"★★★ EXCELLENT",IF(M194&gt;=0.12,"★★  GOOD",IF(M194&gt;=0.07,"★  FAIR",IF(M194&gt;=0.025,"⚠  MARGINAL","✗  AVOID"))))</f>
        <v>★  FAIR</v>
      </c>
    </row>
    <row r="195" customFormat="false" ht="15" hidden="false" customHeight="true" outlineLevel="0" collapsed="false">
      <c r="A195" s="249" t="n">
        <v>23.8</v>
      </c>
      <c r="B195" s="250" t="n">
        <f aca="false">IF(Calculator!$E$12="YES",IF(A195&lt;Calculator!$G$12,0,MIN(MIN(MIN(MOD(A195*Calculator!$B$12/(Calculator!$D$7*150),1),1-MOD(A195*Calculator!$B$12/(Calculator!$D$7*150),1)),ABS(MOD(A195*Calculator!$B$12/(Calculator!$D$7*150),1)-0.5)),MIN(MIN(MOD(A195*Calculator!$C$12/(Calculator!$D$7*150),1),1-MOD(A195*Calculator!$C$12/(Calculator!$D$7*150),1)),ABS(MOD(A195*Calculator!$C$12/(Calculator!$D$7*150),1)-0.5)),IF(INT(2*A195*Calculator!$C$12/(Calculator!$D$7*150))&gt;INT(2*A195*Calculator!$B$12/(Calculator!$D$7*150)),0,1))),1)</f>
        <v>1</v>
      </c>
      <c r="C195" s="250" t="n">
        <f aca="false">IF(Calculator!$E$13="YES",IF(A195&lt;Calculator!$G$13,0,MIN(MIN(MIN(MOD(A195*Calculator!$B$13/(Calculator!$D$7*150),1),1-MOD(A195*Calculator!$B$13/(Calculator!$D$7*150),1)),ABS(MOD(A195*Calculator!$B$13/(Calculator!$D$7*150),1)-0.5)),MIN(MIN(MOD(A195*Calculator!$C$13/(Calculator!$D$7*150),1),1-MOD(A195*Calculator!$C$13/(Calculator!$D$7*150),1)),ABS(MOD(A195*Calculator!$C$13/(Calculator!$D$7*150),1)-0.5)),IF(INT(2*A195*Calculator!$C$13/(Calculator!$D$7*150))&gt;INT(2*A195*Calculator!$B$13/(Calculator!$D$7*150)),0,1))),1)</f>
        <v>1</v>
      </c>
      <c r="D195" s="250" t="n">
        <f aca="false">IF(Calculator!$E$14="YES",IF(A195&lt;Calculator!$G$14,0,MIN(MIN(MIN(MOD(A195*Calculator!$B$14/(Calculator!$D$7*150),1),1-MOD(A195*Calculator!$B$14/(Calculator!$D$7*150),1)),ABS(MOD(A195*Calculator!$B$14/(Calculator!$D$7*150),1)-0.5)),MIN(MIN(MOD(A195*Calculator!$C$14/(Calculator!$D$7*150),1),1-MOD(A195*Calculator!$C$14/(Calculator!$D$7*150),1)),ABS(MOD(A195*Calculator!$C$14/(Calculator!$D$7*150),1)-0.5)),IF(INT(2*A195*Calculator!$C$14/(Calculator!$D$7*150))&gt;INT(2*A195*Calculator!$B$14/(Calculator!$D$7*150)),0,1))),1)</f>
        <v>1</v>
      </c>
      <c r="E195" s="250" t="n">
        <f aca="false">IF(Calculator!$E$15="YES",IF(A195&lt;Calculator!$G$15,0,MIN(MIN(MIN(MOD(A195*Calculator!$B$15/(Calculator!$D$7*150),1),1-MOD(A195*Calculator!$B$15/(Calculator!$D$7*150),1)),ABS(MOD(A195*Calculator!$B$15/(Calculator!$D$7*150),1)-0.5)),MIN(MIN(MOD(A195*Calculator!$C$15/(Calculator!$D$7*150),1),1-MOD(A195*Calculator!$C$15/(Calculator!$D$7*150),1)),ABS(MOD(A195*Calculator!$C$15/(Calculator!$D$7*150),1)-0.5)),IF(INT(2*A195*Calculator!$C$15/(Calculator!$D$7*150))&gt;INT(2*A195*Calculator!$B$15/(Calculator!$D$7*150)),0,1))),1)</f>
        <v>0.169122807017544</v>
      </c>
      <c r="F195" s="250" t="n">
        <f aca="false">IF(Calculator!$E$16="YES",IF(A195&lt;Calculator!$G$16,0,MIN(MIN(MIN(MOD(A195*Calculator!$B$16/(Calculator!$D$7*150),1),1-MOD(A195*Calculator!$B$16/(Calculator!$D$7*150),1)),ABS(MOD(A195*Calculator!$B$16/(Calculator!$D$7*150),1)-0.5)),MIN(MIN(MOD(A195*Calculator!$C$16/(Calculator!$D$7*150),1),1-MOD(A195*Calculator!$C$16/(Calculator!$D$7*150),1)),ABS(MOD(A195*Calculator!$C$16/(Calculator!$D$7*150),1)-0.5)),IF(INT(2*A195*Calculator!$C$16/(Calculator!$D$7*150))&gt;INT(2*A195*Calculator!$B$16/(Calculator!$D$7*150)),0,1))),1)</f>
        <v>1</v>
      </c>
      <c r="G195" s="250" t="n">
        <f aca="false">IF(Calculator!$E$17="YES",IF(A195&lt;Calculator!$G$17,0,MIN(MIN(MIN(MOD(A195*Calculator!$B$17/(Calculator!$D$7*150),1),1-MOD(A195*Calculator!$B$17/(Calculator!$D$7*150),1)),ABS(MOD(A195*Calculator!$B$17/(Calculator!$D$7*150),1)-0.5)),MIN(MIN(MOD(A195*Calculator!$C$17/(Calculator!$D$7*150),1),1-MOD(A195*Calculator!$C$17/(Calculator!$D$7*150),1)),ABS(MOD(A195*Calculator!$C$17/(Calculator!$D$7*150),1)-0.5)),IF(INT(2*A195*Calculator!$C$17/(Calculator!$D$7*150))&gt;INT(2*A195*Calculator!$B$17/(Calculator!$D$7*150)),0,1))),1)</f>
        <v>0.103298245614035</v>
      </c>
      <c r="H195" s="250" t="n">
        <f aca="false">IF(Calculator!$E$18="YES",IF(A195&lt;Calculator!$G$18,0,MIN(MIN(MIN(MOD(A195*Calculator!$B$18/(Calculator!$D$7*150),1),1-MOD(A195*Calculator!$B$18/(Calculator!$D$7*150),1)),ABS(MOD(A195*Calculator!$B$18/(Calculator!$D$7*150),1)-0.5)),MIN(MIN(MOD(A195*Calculator!$C$18/(Calculator!$D$7*150),1),1-MOD(A195*Calculator!$C$18/(Calculator!$D$7*150),1)),ABS(MOD(A195*Calculator!$C$18/(Calculator!$D$7*150),1)-0.5)),IF(INT(2*A195*Calculator!$C$18/(Calculator!$D$7*150))&gt;INT(2*A195*Calculator!$B$18/(Calculator!$D$7*150)),0,1))),1)</f>
        <v>1</v>
      </c>
      <c r="I195" s="250" t="n">
        <f aca="false">IF(Calculator!$E$19="YES",IF(A195&lt;Calculator!$G$19,0,MIN(MIN(MIN(MOD(A195*Calculator!$B$19/(Calculator!$D$7*150),1),1-MOD(A195*Calculator!$B$19/(Calculator!$D$7*150),1)),ABS(MOD(A195*Calculator!$B$19/(Calculator!$D$7*150),1)-0.5)),MIN(MIN(MOD(A195*Calculator!$C$19/(Calculator!$D$7*150),1),1-MOD(A195*Calculator!$C$19/(Calculator!$D$7*150),1)),ABS(MOD(A195*Calculator!$C$19/(Calculator!$D$7*150),1)-0.5)),IF(INT(2*A195*Calculator!$C$19/(Calculator!$D$7*150))&gt;INT(2*A195*Calculator!$B$19/(Calculator!$D$7*150)),0,1))),1)</f>
        <v>1</v>
      </c>
      <c r="J195" s="250" t="n">
        <f aca="false">IF(Calculator!$E$20="YES",IF(A195&lt;Calculator!$G$20,0,MIN(MIN(MIN(MOD(A195*Calculator!$B$20/(Calculator!$D$7*150),1),1-MOD(A195*Calculator!$B$20/(Calculator!$D$7*150),1)),ABS(MOD(A195*Calculator!$B$20/(Calculator!$D$7*150),1)-0.5)),MIN(MIN(MOD(A195*Calculator!$C$20/(Calculator!$D$7*150),1),1-MOD(A195*Calculator!$C$20/(Calculator!$D$7*150),1)),ABS(MOD(A195*Calculator!$C$20/(Calculator!$D$7*150),1)-0.5)),IF(INT(2*A195*Calculator!$C$20/(Calculator!$D$7*150))&gt;INT(2*A195*Calculator!$B$20/(Calculator!$D$7*150)),0,1))),1)</f>
        <v>1</v>
      </c>
      <c r="K195" s="250" t="n">
        <f aca="false">IF(Calculator!$E$21="YES",IF(A195&lt;Calculator!$G$21,0,MIN(MIN(MIN(MOD(A195*Calculator!$B$21/(Calculator!$D$7*150),1),1-MOD(A195*Calculator!$B$21/(Calculator!$D$7*150),1)),ABS(MOD(A195*Calculator!$B$21/(Calculator!$D$7*150),1)-0.5)),MIN(MIN(MOD(A195*Calculator!$C$21/(Calculator!$D$7*150),1),1-MOD(A195*Calculator!$C$21/(Calculator!$D$7*150),1)),ABS(MOD(A195*Calculator!$C$21/(Calculator!$D$7*150),1)-0.5)),IF(INT(2*A195*Calculator!$C$21/(Calculator!$D$7*150))&gt;INT(2*A195*Calculator!$B$21/(Calculator!$D$7*150)),0,1))),1)</f>
        <v>1</v>
      </c>
      <c r="L195" s="250" t="n">
        <f aca="false">IF(Calculator!$E$22="YES",IF(A195&lt;Calculator!$G$22,0,MIN(MIN(MIN(MOD(A195*Calculator!$B$22/(Calculator!$D$7*150),1),1-MOD(A195*Calculator!$B$22/(Calculator!$D$7*150),1)),ABS(MOD(A195*Calculator!$B$22/(Calculator!$D$7*150),1)-0.5)),MIN(MIN(MOD(A195*Calculator!$C$22/(Calculator!$D$7*150),1),1-MOD(A195*Calculator!$C$22/(Calculator!$D$7*150),1)),ABS(MOD(A195*Calculator!$C$22/(Calculator!$D$7*150),1)-0.5)),IF(INT(2*A195*Calculator!$C$22/(Calculator!$D$7*150))&gt;INT(2*A195*Calculator!$B$22/(Calculator!$D$7*150)),0,1))),1)</f>
        <v>1</v>
      </c>
      <c r="M195" s="250" t="n">
        <f aca="false">MIN(B195:L195)</f>
        <v>0.103298245614035</v>
      </c>
      <c r="N195" s="250" t="n">
        <f aca="false">SUMPRODUCT(($M$7:$M$557&gt;M195)*1)+SUMPRODUCT(($M$7:$M$557=M195)*(ROW($M$7:$M$557)&lt;ROW(M195)))+1</f>
        <v>79</v>
      </c>
      <c r="O195" s="250" t="str">
        <f aca="false">IF(M195&gt;=0.13,"★★★ EXCELLENT",IF(M195&gt;=0.12,"★★  GOOD",IF(M195&gt;=0.07,"★  FAIR",IF(M195&gt;=0.025,"⚠  MARGINAL","✗  AVOID"))))</f>
        <v>★  FAIR</v>
      </c>
    </row>
    <row r="196" customFormat="false" ht="15" hidden="false" customHeight="true" outlineLevel="0" collapsed="false">
      <c r="A196" s="251" t="n">
        <v>23.9</v>
      </c>
      <c r="B196" s="252" t="n">
        <f aca="false">IF(Calculator!$E$12="YES",IF(A196&lt;Calculator!$G$12,0,MIN(MIN(MIN(MOD(A196*Calculator!$B$12/(Calculator!$D$7*150),1),1-MOD(A196*Calculator!$B$12/(Calculator!$D$7*150),1)),ABS(MOD(A196*Calculator!$B$12/(Calculator!$D$7*150),1)-0.5)),MIN(MIN(MOD(A196*Calculator!$C$12/(Calculator!$D$7*150),1),1-MOD(A196*Calculator!$C$12/(Calculator!$D$7*150),1)),ABS(MOD(A196*Calculator!$C$12/(Calculator!$D$7*150),1)-0.5)),IF(INT(2*A196*Calculator!$C$12/(Calculator!$D$7*150))&gt;INT(2*A196*Calculator!$B$12/(Calculator!$D$7*150)),0,1))),1)</f>
        <v>1</v>
      </c>
      <c r="C196" s="252" t="n">
        <f aca="false">IF(Calculator!$E$13="YES",IF(A196&lt;Calculator!$G$13,0,MIN(MIN(MIN(MOD(A196*Calculator!$B$13/(Calculator!$D$7*150),1),1-MOD(A196*Calculator!$B$13/(Calculator!$D$7*150),1)),ABS(MOD(A196*Calculator!$B$13/(Calculator!$D$7*150),1)-0.5)),MIN(MIN(MOD(A196*Calculator!$C$13/(Calculator!$D$7*150),1),1-MOD(A196*Calculator!$C$13/(Calculator!$D$7*150),1)),ABS(MOD(A196*Calculator!$C$13/(Calculator!$D$7*150),1)-0.5)),IF(INT(2*A196*Calculator!$C$13/(Calculator!$D$7*150))&gt;INT(2*A196*Calculator!$B$13/(Calculator!$D$7*150)),0,1))),1)</f>
        <v>1</v>
      </c>
      <c r="D196" s="252" t="n">
        <f aca="false">IF(Calculator!$E$14="YES",IF(A196&lt;Calculator!$G$14,0,MIN(MIN(MIN(MOD(A196*Calculator!$B$14/(Calculator!$D$7*150),1),1-MOD(A196*Calculator!$B$14/(Calculator!$D$7*150),1)),ABS(MOD(A196*Calculator!$B$14/(Calculator!$D$7*150),1)-0.5)),MIN(MIN(MOD(A196*Calculator!$C$14/(Calculator!$D$7*150),1),1-MOD(A196*Calculator!$C$14/(Calculator!$D$7*150),1)),ABS(MOD(A196*Calculator!$C$14/(Calculator!$D$7*150),1)-0.5)),IF(INT(2*A196*Calculator!$C$14/(Calculator!$D$7*150))&gt;INT(2*A196*Calculator!$B$14/(Calculator!$D$7*150)),0,1))),1)</f>
        <v>1</v>
      </c>
      <c r="E196" s="252" t="n">
        <f aca="false">IF(Calculator!$E$15="YES",IF(A196&lt;Calculator!$G$15,0,MIN(MIN(MIN(MOD(A196*Calculator!$B$15/(Calculator!$D$7*150),1),1-MOD(A196*Calculator!$B$15/(Calculator!$D$7*150),1)),ABS(MOD(A196*Calculator!$B$15/(Calculator!$D$7*150),1)-0.5)),MIN(MIN(MOD(A196*Calculator!$C$15/(Calculator!$D$7*150),1),1-MOD(A196*Calculator!$C$15/(Calculator!$D$7*150),1)),ABS(MOD(A196*Calculator!$C$15/(Calculator!$D$7*150),1)-0.5)),IF(INT(2*A196*Calculator!$C$15/(Calculator!$D$7*150))&gt;INT(2*A196*Calculator!$B$15/(Calculator!$D$7*150)),0,1))),1)</f>
        <v>0.174035087719298</v>
      </c>
      <c r="F196" s="252" t="n">
        <f aca="false">IF(Calculator!$E$16="YES",IF(A196&lt;Calculator!$G$16,0,MIN(MIN(MIN(MOD(A196*Calculator!$B$16/(Calculator!$D$7*150),1),1-MOD(A196*Calculator!$B$16/(Calculator!$D$7*150),1)),ABS(MOD(A196*Calculator!$B$16/(Calculator!$D$7*150),1)-0.5)),MIN(MIN(MOD(A196*Calculator!$C$16/(Calculator!$D$7*150),1),1-MOD(A196*Calculator!$C$16/(Calculator!$D$7*150),1)),ABS(MOD(A196*Calculator!$C$16/(Calculator!$D$7*150),1)-0.5)),IF(INT(2*A196*Calculator!$C$16/(Calculator!$D$7*150))&gt;INT(2*A196*Calculator!$B$16/(Calculator!$D$7*150)),0,1))),1)</f>
        <v>1</v>
      </c>
      <c r="G196" s="252" t="n">
        <f aca="false">IF(Calculator!$E$17="YES",IF(A196&lt;Calculator!$G$17,0,MIN(MIN(MIN(MOD(A196*Calculator!$B$17/(Calculator!$D$7*150),1),1-MOD(A196*Calculator!$B$17/(Calculator!$D$7*150),1)),ABS(MOD(A196*Calculator!$B$17/(Calculator!$D$7*150),1)-0.5)),MIN(MIN(MOD(A196*Calculator!$C$17/(Calculator!$D$7*150),1),1-MOD(A196*Calculator!$C$17/(Calculator!$D$7*150),1)),ABS(MOD(A196*Calculator!$C$17/(Calculator!$D$7*150),1)-0.5)),IF(INT(2*A196*Calculator!$C$17/(Calculator!$D$7*150))&gt;INT(2*A196*Calculator!$B$17/(Calculator!$D$7*150)),0,1))),1)</f>
        <v>0.0932280701754387</v>
      </c>
      <c r="H196" s="252" t="n">
        <f aca="false">IF(Calculator!$E$18="YES",IF(A196&lt;Calculator!$G$18,0,MIN(MIN(MIN(MOD(A196*Calculator!$B$18/(Calculator!$D$7*150),1),1-MOD(A196*Calculator!$B$18/(Calculator!$D$7*150),1)),ABS(MOD(A196*Calculator!$B$18/(Calculator!$D$7*150),1)-0.5)),MIN(MIN(MOD(A196*Calculator!$C$18/(Calculator!$D$7*150),1),1-MOD(A196*Calculator!$C$18/(Calculator!$D$7*150),1)),ABS(MOD(A196*Calculator!$C$18/(Calculator!$D$7*150),1)-0.5)),IF(INT(2*A196*Calculator!$C$18/(Calculator!$D$7*150))&gt;INT(2*A196*Calculator!$B$18/(Calculator!$D$7*150)),0,1))),1)</f>
        <v>1</v>
      </c>
      <c r="I196" s="252" t="n">
        <f aca="false">IF(Calculator!$E$19="YES",IF(A196&lt;Calculator!$G$19,0,MIN(MIN(MIN(MOD(A196*Calculator!$B$19/(Calculator!$D$7*150),1),1-MOD(A196*Calculator!$B$19/(Calculator!$D$7*150),1)),ABS(MOD(A196*Calculator!$B$19/(Calculator!$D$7*150),1)-0.5)),MIN(MIN(MOD(A196*Calculator!$C$19/(Calculator!$D$7*150),1),1-MOD(A196*Calculator!$C$19/(Calculator!$D$7*150),1)),ABS(MOD(A196*Calculator!$C$19/(Calculator!$D$7*150),1)-0.5)),IF(INT(2*A196*Calculator!$C$19/(Calculator!$D$7*150))&gt;INT(2*A196*Calculator!$B$19/(Calculator!$D$7*150)),0,1))),1)</f>
        <v>1</v>
      </c>
      <c r="J196" s="252" t="n">
        <f aca="false">IF(Calculator!$E$20="YES",IF(A196&lt;Calculator!$G$20,0,MIN(MIN(MIN(MOD(A196*Calculator!$B$20/(Calculator!$D$7*150),1),1-MOD(A196*Calculator!$B$20/(Calculator!$D$7*150),1)),ABS(MOD(A196*Calculator!$B$20/(Calculator!$D$7*150),1)-0.5)),MIN(MIN(MOD(A196*Calculator!$C$20/(Calculator!$D$7*150),1),1-MOD(A196*Calculator!$C$20/(Calculator!$D$7*150),1)),ABS(MOD(A196*Calculator!$C$20/(Calculator!$D$7*150),1)-0.5)),IF(INT(2*A196*Calculator!$C$20/(Calculator!$D$7*150))&gt;INT(2*A196*Calculator!$B$20/(Calculator!$D$7*150)),0,1))),1)</f>
        <v>1</v>
      </c>
      <c r="K196" s="252" t="n">
        <f aca="false">IF(Calculator!$E$21="YES",IF(A196&lt;Calculator!$G$21,0,MIN(MIN(MIN(MOD(A196*Calculator!$B$21/(Calculator!$D$7*150),1),1-MOD(A196*Calculator!$B$21/(Calculator!$D$7*150),1)),ABS(MOD(A196*Calculator!$B$21/(Calculator!$D$7*150),1)-0.5)),MIN(MIN(MOD(A196*Calculator!$C$21/(Calculator!$D$7*150),1),1-MOD(A196*Calculator!$C$21/(Calculator!$D$7*150),1)),ABS(MOD(A196*Calculator!$C$21/(Calculator!$D$7*150),1)-0.5)),IF(INT(2*A196*Calculator!$C$21/(Calculator!$D$7*150))&gt;INT(2*A196*Calculator!$B$21/(Calculator!$D$7*150)),0,1))),1)</f>
        <v>1</v>
      </c>
      <c r="L196" s="252" t="n">
        <f aca="false">IF(Calculator!$E$22="YES",IF(A196&lt;Calculator!$G$22,0,MIN(MIN(MIN(MOD(A196*Calculator!$B$22/(Calculator!$D$7*150),1),1-MOD(A196*Calculator!$B$22/(Calculator!$D$7*150),1)),ABS(MOD(A196*Calculator!$B$22/(Calculator!$D$7*150),1)-0.5)),MIN(MIN(MOD(A196*Calculator!$C$22/(Calculator!$D$7*150),1),1-MOD(A196*Calculator!$C$22/(Calculator!$D$7*150),1)),ABS(MOD(A196*Calculator!$C$22/(Calculator!$D$7*150),1)-0.5)),IF(INT(2*A196*Calculator!$C$22/(Calculator!$D$7*150))&gt;INT(2*A196*Calculator!$B$22/(Calculator!$D$7*150)),0,1))),1)</f>
        <v>1</v>
      </c>
      <c r="M196" s="252" t="n">
        <f aca="false">MIN(B196:L196)</f>
        <v>0.0932280701754387</v>
      </c>
      <c r="N196" s="252" t="n">
        <f aca="false">SUMPRODUCT(($M$7:$M$557&gt;M196)*1)+SUMPRODUCT(($M$7:$M$557=M196)*(ROW($M$7:$M$557)&lt;ROW(M196)))+1</f>
        <v>105</v>
      </c>
      <c r="O196" s="252" t="str">
        <f aca="false">IF(M196&gt;=0.13,"★★★ EXCELLENT",IF(M196&gt;=0.12,"★★  GOOD",IF(M196&gt;=0.07,"★  FAIR",IF(M196&gt;=0.025,"⚠  MARGINAL","✗  AVOID"))))</f>
        <v>★  FAIR</v>
      </c>
    </row>
    <row r="197" customFormat="false" ht="15" hidden="false" customHeight="true" outlineLevel="0" collapsed="false">
      <c r="A197" s="249" t="n">
        <v>24</v>
      </c>
      <c r="B197" s="250" t="n">
        <f aca="false">IF(Calculator!$E$12="YES",IF(A197&lt;Calculator!$G$12,0,MIN(MIN(MIN(MOD(A197*Calculator!$B$12/(Calculator!$D$7*150),1),1-MOD(A197*Calculator!$B$12/(Calculator!$D$7*150),1)),ABS(MOD(A197*Calculator!$B$12/(Calculator!$D$7*150),1)-0.5)),MIN(MIN(MOD(A197*Calculator!$C$12/(Calculator!$D$7*150),1),1-MOD(A197*Calculator!$C$12/(Calculator!$D$7*150),1)),ABS(MOD(A197*Calculator!$C$12/(Calculator!$D$7*150),1)-0.5)),IF(INT(2*A197*Calculator!$C$12/(Calculator!$D$7*150))&gt;INT(2*A197*Calculator!$B$12/(Calculator!$D$7*150)),0,1))),1)</f>
        <v>1</v>
      </c>
      <c r="C197" s="250" t="n">
        <f aca="false">IF(Calculator!$E$13="YES",IF(A197&lt;Calculator!$G$13,0,MIN(MIN(MIN(MOD(A197*Calculator!$B$13/(Calculator!$D$7*150),1),1-MOD(A197*Calculator!$B$13/(Calculator!$D$7*150),1)),ABS(MOD(A197*Calculator!$B$13/(Calculator!$D$7*150),1)-0.5)),MIN(MIN(MOD(A197*Calculator!$C$13/(Calculator!$D$7*150),1),1-MOD(A197*Calculator!$C$13/(Calculator!$D$7*150),1)),ABS(MOD(A197*Calculator!$C$13/(Calculator!$D$7*150),1)-0.5)),IF(INT(2*A197*Calculator!$C$13/(Calculator!$D$7*150))&gt;INT(2*A197*Calculator!$B$13/(Calculator!$D$7*150)),0,1))),1)</f>
        <v>1</v>
      </c>
      <c r="D197" s="250" t="n">
        <f aca="false">IF(Calculator!$E$14="YES",IF(A197&lt;Calculator!$G$14,0,MIN(MIN(MIN(MOD(A197*Calculator!$B$14/(Calculator!$D$7*150),1),1-MOD(A197*Calculator!$B$14/(Calculator!$D$7*150),1)),ABS(MOD(A197*Calculator!$B$14/(Calculator!$D$7*150),1)-0.5)),MIN(MIN(MOD(A197*Calculator!$C$14/(Calculator!$D$7*150),1),1-MOD(A197*Calculator!$C$14/(Calculator!$D$7*150),1)),ABS(MOD(A197*Calculator!$C$14/(Calculator!$D$7*150),1)-0.5)),IF(INT(2*A197*Calculator!$C$14/(Calculator!$D$7*150))&gt;INT(2*A197*Calculator!$B$14/(Calculator!$D$7*150)),0,1))),1)</f>
        <v>1</v>
      </c>
      <c r="E197" s="250" t="n">
        <f aca="false">IF(Calculator!$E$15="YES",IF(A197&lt;Calculator!$G$15,0,MIN(MIN(MIN(MOD(A197*Calculator!$B$15/(Calculator!$D$7*150),1),1-MOD(A197*Calculator!$B$15/(Calculator!$D$7*150),1)),ABS(MOD(A197*Calculator!$B$15/(Calculator!$D$7*150),1)-0.5)),MIN(MIN(MOD(A197*Calculator!$C$15/(Calculator!$D$7*150),1),1-MOD(A197*Calculator!$C$15/(Calculator!$D$7*150),1)),ABS(MOD(A197*Calculator!$C$15/(Calculator!$D$7*150),1)-0.5)),IF(INT(2*A197*Calculator!$C$15/(Calculator!$D$7*150))&gt;INT(2*A197*Calculator!$B$15/(Calculator!$D$7*150)),0,1))),1)</f>
        <v>0.178947368421053</v>
      </c>
      <c r="F197" s="250" t="n">
        <f aca="false">IF(Calculator!$E$16="YES",IF(A197&lt;Calculator!$G$16,0,MIN(MIN(MIN(MOD(A197*Calculator!$B$16/(Calculator!$D$7*150),1),1-MOD(A197*Calculator!$B$16/(Calculator!$D$7*150),1)),ABS(MOD(A197*Calculator!$B$16/(Calculator!$D$7*150),1)-0.5)),MIN(MIN(MOD(A197*Calculator!$C$16/(Calculator!$D$7*150),1),1-MOD(A197*Calculator!$C$16/(Calculator!$D$7*150),1)),ABS(MOD(A197*Calculator!$C$16/(Calculator!$D$7*150),1)-0.5)),IF(INT(2*A197*Calculator!$C$16/(Calculator!$D$7*150))&gt;INT(2*A197*Calculator!$B$16/(Calculator!$D$7*150)),0,1))),1)</f>
        <v>1</v>
      </c>
      <c r="G197" s="250" t="n">
        <f aca="false">IF(Calculator!$E$17="YES",IF(A197&lt;Calculator!$G$17,0,MIN(MIN(MIN(MOD(A197*Calculator!$B$17/(Calculator!$D$7*150),1),1-MOD(A197*Calculator!$B$17/(Calculator!$D$7*150),1)),ABS(MOD(A197*Calculator!$B$17/(Calculator!$D$7*150),1)-0.5)),MIN(MIN(MOD(A197*Calculator!$C$17/(Calculator!$D$7*150),1),1-MOD(A197*Calculator!$C$17/(Calculator!$D$7*150),1)),ABS(MOD(A197*Calculator!$C$17/(Calculator!$D$7*150),1)-0.5)),IF(INT(2*A197*Calculator!$C$17/(Calculator!$D$7*150))&gt;INT(2*A197*Calculator!$B$17/(Calculator!$D$7*150)),0,1))),1)</f>
        <v>0.0831578947368423</v>
      </c>
      <c r="H197" s="250" t="n">
        <f aca="false">IF(Calculator!$E$18="YES",IF(A197&lt;Calculator!$G$18,0,MIN(MIN(MIN(MOD(A197*Calculator!$B$18/(Calculator!$D$7*150),1),1-MOD(A197*Calculator!$B$18/(Calculator!$D$7*150),1)),ABS(MOD(A197*Calculator!$B$18/(Calculator!$D$7*150),1)-0.5)),MIN(MIN(MOD(A197*Calculator!$C$18/(Calculator!$D$7*150),1),1-MOD(A197*Calculator!$C$18/(Calculator!$D$7*150),1)),ABS(MOD(A197*Calculator!$C$18/(Calculator!$D$7*150),1)-0.5)),IF(INT(2*A197*Calculator!$C$18/(Calculator!$D$7*150))&gt;INT(2*A197*Calculator!$B$18/(Calculator!$D$7*150)),0,1))),1)</f>
        <v>1</v>
      </c>
      <c r="I197" s="250" t="n">
        <f aca="false">IF(Calculator!$E$19="YES",IF(A197&lt;Calculator!$G$19,0,MIN(MIN(MIN(MOD(A197*Calculator!$B$19/(Calculator!$D$7*150),1),1-MOD(A197*Calculator!$B$19/(Calculator!$D$7*150),1)),ABS(MOD(A197*Calculator!$B$19/(Calculator!$D$7*150),1)-0.5)),MIN(MIN(MOD(A197*Calculator!$C$19/(Calculator!$D$7*150),1),1-MOD(A197*Calculator!$C$19/(Calculator!$D$7*150),1)),ABS(MOD(A197*Calculator!$C$19/(Calculator!$D$7*150),1)-0.5)),IF(INT(2*A197*Calculator!$C$19/(Calculator!$D$7*150))&gt;INT(2*A197*Calculator!$B$19/(Calculator!$D$7*150)),0,1))),1)</f>
        <v>1</v>
      </c>
      <c r="J197" s="250" t="n">
        <f aca="false">IF(Calculator!$E$20="YES",IF(A197&lt;Calculator!$G$20,0,MIN(MIN(MIN(MOD(A197*Calculator!$B$20/(Calculator!$D$7*150),1),1-MOD(A197*Calculator!$B$20/(Calculator!$D$7*150),1)),ABS(MOD(A197*Calculator!$B$20/(Calculator!$D$7*150),1)-0.5)),MIN(MIN(MOD(A197*Calculator!$C$20/(Calculator!$D$7*150),1),1-MOD(A197*Calculator!$C$20/(Calculator!$D$7*150),1)),ABS(MOD(A197*Calculator!$C$20/(Calculator!$D$7*150),1)-0.5)),IF(INT(2*A197*Calculator!$C$20/(Calculator!$D$7*150))&gt;INT(2*A197*Calculator!$B$20/(Calculator!$D$7*150)),0,1))),1)</f>
        <v>1</v>
      </c>
      <c r="K197" s="250" t="n">
        <f aca="false">IF(Calculator!$E$21="YES",IF(A197&lt;Calculator!$G$21,0,MIN(MIN(MIN(MOD(A197*Calculator!$B$21/(Calculator!$D$7*150),1),1-MOD(A197*Calculator!$B$21/(Calculator!$D$7*150),1)),ABS(MOD(A197*Calculator!$B$21/(Calculator!$D$7*150),1)-0.5)),MIN(MIN(MOD(A197*Calculator!$C$21/(Calculator!$D$7*150),1),1-MOD(A197*Calculator!$C$21/(Calculator!$D$7*150),1)),ABS(MOD(A197*Calculator!$C$21/(Calculator!$D$7*150),1)-0.5)),IF(INT(2*A197*Calculator!$C$21/(Calculator!$D$7*150))&gt;INT(2*A197*Calculator!$B$21/(Calculator!$D$7*150)),0,1))),1)</f>
        <v>1</v>
      </c>
      <c r="L197" s="250" t="n">
        <f aca="false">IF(Calculator!$E$22="YES",IF(A197&lt;Calculator!$G$22,0,MIN(MIN(MIN(MOD(A197*Calculator!$B$22/(Calculator!$D$7*150),1),1-MOD(A197*Calculator!$B$22/(Calculator!$D$7*150),1)),ABS(MOD(A197*Calculator!$B$22/(Calculator!$D$7*150),1)-0.5)),MIN(MIN(MOD(A197*Calculator!$C$22/(Calculator!$D$7*150),1),1-MOD(A197*Calculator!$C$22/(Calculator!$D$7*150),1)),ABS(MOD(A197*Calculator!$C$22/(Calculator!$D$7*150),1)-0.5)),IF(INT(2*A197*Calculator!$C$22/(Calculator!$D$7*150))&gt;INT(2*A197*Calculator!$B$22/(Calculator!$D$7*150)),0,1))),1)</f>
        <v>1</v>
      </c>
      <c r="M197" s="250" t="n">
        <f aca="false">MIN(B197:L197)</f>
        <v>0.0831578947368423</v>
      </c>
      <c r="N197" s="250" t="n">
        <f aca="false">SUMPRODUCT(($M$7:$M$557&gt;M197)*1)+SUMPRODUCT(($M$7:$M$557=M197)*(ROW($M$7:$M$557)&lt;ROW(M197)))+1</f>
        <v>132</v>
      </c>
      <c r="O197" s="250" t="str">
        <f aca="false">IF(M197&gt;=0.13,"★★★ EXCELLENT",IF(M197&gt;=0.12,"★★  GOOD",IF(M197&gt;=0.07,"★  FAIR",IF(M197&gt;=0.025,"⚠  MARGINAL","✗  AVOID"))))</f>
        <v>★  FAIR</v>
      </c>
    </row>
    <row r="198" customFormat="false" ht="15" hidden="false" customHeight="true" outlineLevel="0" collapsed="false">
      <c r="A198" s="251" t="n">
        <v>24.1</v>
      </c>
      <c r="B198" s="252" t="n">
        <f aca="false">IF(Calculator!$E$12="YES",IF(A198&lt;Calculator!$G$12,0,MIN(MIN(MIN(MOD(A198*Calculator!$B$12/(Calculator!$D$7*150),1),1-MOD(A198*Calculator!$B$12/(Calculator!$D$7*150),1)),ABS(MOD(A198*Calculator!$B$12/(Calculator!$D$7*150),1)-0.5)),MIN(MIN(MOD(A198*Calculator!$C$12/(Calculator!$D$7*150),1),1-MOD(A198*Calculator!$C$12/(Calculator!$D$7*150),1)),ABS(MOD(A198*Calculator!$C$12/(Calculator!$D$7*150),1)-0.5)),IF(INT(2*A198*Calculator!$C$12/(Calculator!$D$7*150))&gt;INT(2*A198*Calculator!$B$12/(Calculator!$D$7*150)),0,1))),1)</f>
        <v>1</v>
      </c>
      <c r="C198" s="252" t="n">
        <f aca="false">IF(Calculator!$E$13="YES",IF(A198&lt;Calculator!$G$13,0,MIN(MIN(MIN(MOD(A198*Calculator!$B$13/(Calculator!$D$7*150),1),1-MOD(A198*Calculator!$B$13/(Calculator!$D$7*150),1)),ABS(MOD(A198*Calculator!$B$13/(Calculator!$D$7*150),1)-0.5)),MIN(MIN(MOD(A198*Calculator!$C$13/(Calculator!$D$7*150),1),1-MOD(A198*Calculator!$C$13/(Calculator!$D$7*150),1)),ABS(MOD(A198*Calculator!$C$13/(Calculator!$D$7*150),1)-0.5)),IF(INT(2*A198*Calculator!$C$13/(Calculator!$D$7*150))&gt;INT(2*A198*Calculator!$B$13/(Calculator!$D$7*150)),0,1))),1)</f>
        <v>1</v>
      </c>
      <c r="D198" s="252" t="n">
        <f aca="false">IF(Calculator!$E$14="YES",IF(A198&lt;Calculator!$G$14,0,MIN(MIN(MIN(MOD(A198*Calculator!$B$14/(Calculator!$D$7*150),1),1-MOD(A198*Calculator!$B$14/(Calculator!$D$7*150),1)),ABS(MOD(A198*Calculator!$B$14/(Calculator!$D$7*150),1)-0.5)),MIN(MIN(MOD(A198*Calculator!$C$14/(Calculator!$D$7*150),1),1-MOD(A198*Calculator!$C$14/(Calculator!$D$7*150),1)),ABS(MOD(A198*Calculator!$C$14/(Calculator!$D$7*150),1)-0.5)),IF(INT(2*A198*Calculator!$C$14/(Calculator!$D$7*150))&gt;INT(2*A198*Calculator!$B$14/(Calculator!$D$7*150)),0,1))),1)</f>
        <v>1</v>
      </c>
      <c r="E198" s="252" t="n">
        <f aca="false">IF(Calculator!$E$15="YES",IF(A198&lt;Calculator!$G$15,0,MIN(MIN(MIN(MOD(A198*Calculator!$B$15/(Calculator!$D$7*150),1),1-MOD(A198*Calculator!$B$15/(Calculator!$D$7*150),1)),ABS(MOD(A198*Calculator!$B$15/(Calculator!$D$7*150),1)-0.5)),MIN(MIN(MOD(A198*Calculator!$C$15/(Calculator!$D$7*150),1),1-MOD(A198*Calculator!$C$15/(Calculator!$D$7*150),1)),ABS(MOD(A198*Calculator!$C$15/(Calculator!$D$7*150),1)-0.5)),IF(INT(2*A198*Calculator!$C$15/(Calculator!$D$7*150))&gt;INT(2*A198*Calculator!$B$15/(Calculator!$D$7*150)),0,1))),1)</f>
        <v>0.183859649122807</v>
      </c>
      <c r="F198" s="252" t="n">
        <f aca="false">IF(Calculator!$E$16="YES",IF(A198&lt;Calculator!$G$16,0,MIN(MIN(MIN(MOD(A198*Calculator!$B$16/(Calculator!$D$7*150),1),1-MOD(A198*Calculator!$B$16/(Calculator!$D$7*150),1)),ABS(MOD(A198*Calculator!$B$16/(Calculator!$D$7*150),1)-0.5)),MIN(MIN(MOD(A198*Calculator!$C$16/(Calculator!$D$7*150),1),1-MOD(A198*Calculator!$C$16/(Calculator!$D$7*150),1)),ABS(MOD(A198*Calculator!$C$16/(Calculator!$D$7*150),1)-0.5)),IF(INT(2*A198*Calculator!$C$16/(Calculator!$D$7*150))&gt;INT(2*A198*Calculator!$B$16/(Calculator!$D$7*150)),0,1))),1)</f>
        <v>1</v>
      </c>
      <c r="G198" s="252" t="n">
        <f aca="false">IF(Calculator!$E$17="YES",IF(A198&lt;Calculator!$G$17,0,MIN(MIN(MIN(MOD(A198*Calculator!$B$17/(Calculator!$D$7*150),1),1-MOD(A198*Calculator!$B$17/(Calculator!$D$7*150),1)),ABS(MOD(A198*Calculator!$B$17/(Calculator!$D$7*150),1)-0.5)),MIN(MIN(MOD(A198*Calculator!$C$17/(Calculator!$D$7*150),1),1-MOD(A198*Calculator!$C$17/(Calculator!$D$7*150),1)),ABS(MOD(A198*Calculator!$C$17/(Calculator!$D$7*150),1)-0.5)),IF(INT(2*A198*Calculator!$C$17/(Calculator!$D$7*150))&gt;INT(2*A198*Calculator!$B$17/(Calculator!$D$7*150)),0,1))),1)</f>
        <v>0.0730877192982455</v>
      </c>
      <c r="H198" s="252" t="n">
        <f aca="false">IF(Calculator!$E$18="YES",IF(A198&lt;Calculator!$G$18,0,MIN(MIN(MIN(MOD(A198*Calculator!$B$18/(Calculator!$D$7*150),1),1-MOD(A198*Calculator!$B$18/(Calculator!$D$7*150),1)),ABS(MOD(A198*Calculator!$B$18/(Calculator!$D$7*150),1)-0.5)),MIN(MIN(MOD(A198*Calculator!$C$18/(Calculator!$D$7*150),1),1-MOD(A198*Calculator!$C$18/(Calculator!$D$7*150),1)),ABS(MOD(A198*Calculator!$C$18/(Calculator!$D$7*150),1)-0.5)),IF(INT(2*A198*Calculator!$C$18/(Calculator!$D$7*150))&gt;INT(2*A198*Calculator!$B$18/(Calculator!$D$7*150)),0,1))),1)</f>
        <v>1</v>
      </c>
      <c r="I198" s="252" t="n">
        <f aca="false">IF(Calculator!$E$19="YES",IF(A198&lt;Calculator!$G$19,0,MIN(MIN(MIN(MOD(A198*Calculator!$B$19/(Calculator!$D$7*150),1),1-MOD(A198*Calculator!$B$19/(Calculator!$D$7*150),1)),ABS(MOD(A198*Calculator!$B$19/(Calculator!$D$7*150),1)-0.5)),MIN(MIN(MOD(A198*Calculator!$C$19/(Calculator!$D$7*150),1),1-MOD(A198*Calculator!$C$19/(Calculator!$D$7*150),1)),ABS(MOD(A198*Calculator!$C$19/(Calculator!$D$7*150),1)-0.5)),IF(INT(2*A198*Calculator!$C$19/(Calculator!$D$7*150))&gt;INT(2*A198*Calculator!$B$19/(Calculator!$D$7*150)),0,1))),1)</f>
        <v>1</v>
      </c>
      <c r="J198" s="252" t="n">
        <f aca="false">IF(Calculator!$E$20="YES",IF(A198&lt;Calculator!$G$20,0,MIN(MIN(MIN(MOD(A198*Calculator!$B$20/(Calculator!$D$7*150),1),1-MOD(A198*Calculator!$B$20/(Calculator!$D$7*150),1)),ABS(MOD(A198*Calculator!$B$20/(Calculator!$D$7*150),1)-0.5)),MIN(MIN(MOD(A198*Calculator!$C$20/(Calculator!$D$7*150),1),1-MOD(A198*Calculator!$C$20/(Calculator!$D$7*150),1)),ABS(MOD(A198*Calculator!$C$20/(Calculator!$D$7*150),1)-0.5)),IF(INT(2*A198*Calculator!$C$20/(Calculator!$D$7*150))&gt;INT(2*A198*Calculator!$B$20/(Calculator!$D$7*150)),0,1))),1)</f>
        <v>1</v>
      </c>
      <c r="K198" s="252" t="n">
        <f aca="false">IF(Calculator!$E$21="YES",IF(A198&lt;Calculator!$G$21,0,MIN(MIN(MIN(MOD(A198*Calculator!$B$21/(Calculator!$D$7*150),1),1-MOD(A198*Calculator!$B$21/(Calculator!$D$7*150),1)),ABS(MOD(A198*Calculator!$B$21/(Calculator!$D$7*150),1)-0.5)),MIN(MIN(MOD(A198*Calculator!$C$21/(Calculator!$D$7*150),1),1-MOD(A198*Calculator!$C$21/(Calculator!$D$7*150),1)),ABS(MOD(A198*Calculator!$C$21/(Calculator!$D$7*150),1)-0.5)),IF(INT(2*A198*Calculator!$C$21/(Calculator!$D$7*150))&gt;INT(2*A198*Calculator!$B$21/(Calculator!$D$7*150)),0,1))),1)</f>
        <v>1</v>
      </c>
      <c r="L198" s="252" t="n">
        <f aca="false">IF(Calculator!$E$22="YES",IF(A198&lt;Calculator!$G$22,0,MIN(MIN(MIN(MOD(A198*Calculator!$B$22/(Calculator!$D$7*150),1),1-MOD(A198*Calculator!$B$22/(Calculator!$D$7*150),1)),ABS(MOD(A198*Calculator!$B$22/(Calculator!$D$7*150),1)-0.5)),MIN(MIN(MOD(A198*Calculator!$C$22/(Calculator!$D$7*150),1),1-MOD(A198*Calculator!$C$22/(Calculator!$D$7*150),1)),ABS(MOD(A198*Calculator!$C$22/(Calculator!$D$7*150),1)-0.5)),IF(INT(2*A198*Calculator!$C$22/(Calculator!$D$7*150))&gt;INT(2*A198*Calculator!$B$22/(Calculator!$D$7*150)),0,1))),1)</f>
        <v>1</v>
      </c>
      <c r="M198" s="252" t="n">
        <f aca="false">MIN(B198:L198)</f>
        <v>0.0730877192982455</v>
      </c>
      <c r="N198" s="252" t="n">
        <f aca="false">SUMPRODUCT(($M$7:$M$557&gt;M198)*1)+SUMPRODUCT(($M$7:$M$557=M198)*(ROW($M$7:$M$557)&lt;ROW(M198)))+1</f>
        <v>162</v>
      </c>
      <c r="O198" s="252" t="str">
        <f aca="false">IF(M198&gt;=0.13,"★★★ EXCELLENT",IF(M198&gt;=0.12,"★★  GOOD",IF(M198&gt;=0.07,"★  FAIR",IF(M198&gt;=0.025,"⚠  MARGINAL","✗  AVOID"))))</f>
        <v>★  FAIR</v>
      </c>
    </row>
    <row r="199" customFormat="false" ht="15" hidden="false" customHeight="true" outlineLevel="0" collapsed="false">
      <c r="A199" s="249" t="n">
        <v>24.2</v>
      </c>
      <c r="B199" s="250" t="n">
        <f aca="false">IF(Calculator!$E$12="YES",IF(A199&lt;Calculator!$G$12,0,MIN(MIN(MIN(MOD(A199*Calculator!$B$12/(Calculator!$D$7*150),1),1-MOD(A199*Calculator!$B$12/(Calculator!$D$7*150),1)),ABS(MOD(A199*Calculator!$B$12/(Calculator!$D$7*150),1)-0.5)),MIN(MIN(MOD(A199*Calculator!$C$12/(Calculator!$D$7*150),1),1-MOD(A199*Calculator!$C$12/(Calculator!$D$7*150),1)),ABS(MOD(A199*Calculator!$C$12/(Calculator!$D$7*150),1)-0.5)),IF(INT(2*A199*Calculator!$C$12/(Calculator!$D$7*150))&gt;INT(2*A199*Calculator!$B$12/(Calculator!$D$7*150)),0,1))),1)</f>
        <v>1</v>
      </c>
      <c r="C199" s="250" t="n">
        <f aca="false">IF(Calculator!$E$13="YES",IF(A199&lt;Calculator!$G$13,0,MIN(MIN(MIN(MOD(A199*Calculator!$B$13/(Calculator!$D$7*150),1),1-MOD(A199*Calculator!$B$13/(Calculator!$D$7*150),1)),ABS(MOD(A199*Calculator!$B$13/(Calculator!$D$7*150),1)-0.5)),MIN(MIN(MOD(A199*Calculator!$C$13/(Calculator!$D$7*150),1),1-MOD(A199*Calculator!$C$13/(Calculator!$D$7*150),1)),ABS(MOD(A199*Calculator!$C$13/(Calculator!$D$7*150),1)-0.5)),IF(INT(2*A199*Calculator!$C$13/(Calculator!$D$7*150))&gt;INT(2*A199*Calculator!$B$13/(Calculator!$D$7*150)),0,1))),1)</f>
        <v>1</v>
      </c>
      <c r="D199" s="250" t="n">
        <f aca="false">IF(Calculator!$E$14="YES",IF(A199&lt;Calculator!$G$14,0,MIN(MIN(MIN(MOD(A199*Calculator!$B$14/(Calculator!$D$7*150),1),1-MOD(A199*Calculator!$B$14/(Calculator!$D$7*150),1)),ABS(MOD(A199*Calculator!$B$14/(Calculator!$D$7*150),1)-0.5)),MIN(MIN(MOD(A199*Calculator!$C$14/(Calculator!$D$7*150),1),1-MOD(A199*Calculator!$C$14/(Calculator!$D$7*150),1)),ABS(MOD(A199*Calculator!$C$14/(Calculator!$D$7*150),1)-0.5)),IF(INT(2*A199*Calculator!$C$14/(Calculator!$D$7*150))&gt;INT(2*A199*Calculator!$B$14/(Calculator!$D$7*150)),0,1))),1)</f>
        <v>1</v>
      </c>
      <c r="E199" s="250" t="n">
        <f aca="false">IF(Calculator!$E$15="YES",IF(A199&lt;Calculator!$G$15,0,MIN(MIN(MIN(MOD(A199*Calculator!$B$15/(Calculator!$D$7*150),1),1-MOD(A199*Calculator!$B$15/(Calculator!$D$7*150),1)),ABS(MOD(A199*Calculator!$B$15/(Calculator!$D$7*150),1)-0.5)),MIN(MIN(MOD(A199*Calculator!$C$15/(Calculator!$D$7*150),1),1-MOD(A199*Calculator!$C$15/(Calculator!$D$7*150),1)),ABS(MOD(A199*Calculator!$C$15/(Calculator!$D$7*150),1)-0.5)),IF(INT(2*A199*Calculator!$C$15/(Calculator!$D$7*150))&gt;INT(2*A199*Calculator!$B$15/(Calculator!$D$7*150)),0,1))),1)</f>
        <v>0.188771929824561</v>
      </c>
      <c r="F199" s="250" t="n">
        <f aca="false">IF(Calculator!$E$16="YES",IF(A199&lt;Calculator!$G$16,0,MIN(MIN(MIN(MOD(A199*Calculator!$B$16/(Calculator!$D$7*150),1),1-MOD(A199*Calculator!$B$16/(Calculator!$D$7*150),1)),ABS(MOD(A199*Calculator!$B$16/(Calculator!$D$7*150),1)-0.5)),MIN(MIN(MOD(A199*Calculator!$C$16/(Calculator!$D$7*150),1),1-MOD(A199*Calculator!$C$16/(Calculator!$D$7*150),1)),ABS(MOD(A199*Calculator!$C$16/(Calculator!$D$7*150),1)-0.5)),IF(INT(2*A199*Calculator!$C$16/(Calculator!$D$7*150))&gt;INT(2*A199*Calculator!$B$16/(Calculator!$D$7*150)),0,1))),1)</f>
        <v>1</v>
      </c>
      <c r="G199" s="250" t="n">
        <f aca="false">IF(Calculator!$E$17="YES",IF(A199&lt;Calculator!$G$17,0,MIN(MIN(MIN(MOD(A199*Calculator!$B$17/(Calculator!$D$7*150),1),1-MOD(A199*Calculator!$B$17/(Calculator!$D$7*150),1)),ABS(MOD(A199*Calculator!$B$17/(Calculator!$D$7*150),1)-0.5)),MIN(MIN(MOD(A199*Calculator!$C$17/(Calculator!$D$7*150),1),1-MOD(A199*Calculator!$C$17/(Calculator!$D$7*150),1)),ABS(MOD(A199*Calculator!$C$17/(Calculator!$D$7*150),1)-0.5)),IF(INT(2*A199*Calculator!$C$17/(Calculator!$D$7*150))&gt;INT(2*A199*Calculator!$B$17/(Calculator!$D$7*150)),0,1))),1)</f>
        <v>0.0630175438596492</v>
      </c>
      <c r="H199" s="250" t="n">
        <f aca="false">IF(Calculator!$E$18="YES",IF(A199&lt;Calculator!$G$18,0,MIN(MIN(MIN(MOD(A199*Calculator!$B$18/(Calculator!$D$7*150),1),1-MOD(A199*Calculator!$B$18/(Calculator!$D$7*150),1)),ABS(MOD(A199*Calculator!$B$18/(Calculator!$D$7*150),1)-0.5)),MIN(MIN(MOD(A199*Calculator!$C$18/(Calculator!$D$7*150),1),1-MOD(A199*Calculator!$C$18/(Calculator!$D$7*150),1)),ABS(MOD(A199*Calculator!$C$18/(Calculator!$D$7*150),1)-0.5)),IF(INT(2*A199*Calculator!$C$18/(Calculator!$D$7*150))&gt;INT(2*A199*Calculator!$B$18/(Calculator!$D$7*150)),0,1))),1)</f>
        <v>1</v>
      </c>
      <c r="I199" s="250" t="n">
        <f aca="false">IF(Calculator!$E$19="YES",IF(A199&lt;Calculator!$G$19,0,MIN(MIN(MIN(MOD(A199*Calculator!$B$19/(Calculator!$D$7*150),1),1-MOD(A199*Calculator!$B$19/(Calculator!$D$7*150),1)),ABS(MOD(A199*Calculator!$B$19/(Calculator!$D$7*150),1)-0.5)),MIN(MIN(MOD(A199*Calculator!$C$19/(Calculator!$D$7*150),1),1-MOD(A199*Calculator!$C$19/(Calculator!$D$7*150),1)),ABS(MOD(A199*Calculator!$C$19/(Calculator!$D$7*150),1)-0.5)),IF(INT(2*A199*Calculator!$C$19/(Calculator!$D$7*150))&gt;INT(2*A199*Calculator!$B$19/(Calculator!$D$7*150)),0,1))),1)</f>
        <v>1</v>
      </c>
      <c r="J199" s="250" t="n">
        <f aca="false">IF(Calculator!$E$20="YES",IF(A199&lt;Calculator!$G$20,0,MIN(MIN(MIN(MOD(A199*Calculator!$B$20/(Calculator!$D$7*150),1),1-MOD(A199*Calculator!$B$20/(Calculator!$D$7*150),1)),ABS(MOD(A199*Calculator!$B$20/(Calculator!$D$7*150),1)-0.5)),MIN(MIN(MOD(A199*Calculator!$C$20/(Calculator!$D$7*150),1),1-MOD(A199*Calculator!$C$20/(Calculator!$D$7*150),1)),ABS(MOD(A199*Calculator!$C$20/(Calculator!$D$7*150),1)-0.5)),IF(INT(2*A199*Calculator!$C$20/(Calculator!$D$7*150))&gt;INT(2*A199*Calculator!$B$20/(Calculator!$D$7*150)),0,1))),1)</f>
        <v>1</v>
      </c>
      <c r="K199" s="250" t="n">
        <f aca="false">IF(Calculator!$E$21="YES",IF(A199&lt;Calculator!$G$21,0,MIN(MIN(MIN(MOD(A199*Calculator!$B$21/(Calculator!$D$7*150),1),1-MOD(A199*Calculator!$B$21/(Calculator!$D$7*150),1)),ABS(MOD(A199*Calculator!$B$21/(Calculator!$D$7*150),1)-0.5)),MIN(MIN(MOD(A199*Calculator!$C$21/(Calculator!$D$7*150),1),1-MOD(A199*Calculator!$C$21/(Calculator!$D$7*150),1)),ABS(MOD(A199*Calculator!$C$21/(Calculator!$D$7*150),1)-0.5)),IF(INT(2*A199*Calculator!$C$21/(Calculator!$D$7*150))&gt;INT(2*A199*Calculator!$B$21/(Calculator!$D$7*150)),0,1))),1)</f>
        <v>1</v>
      </c>
      <c r="L199" s="250" t="n">
        <f aca="false">IF(Calculator!$E$22="YES",IF(A199&lt;Calculator!$G$22,0,MIN(MIN(MIN(MOD(A199*Calculator!$B$22/(Calculator!$D$7*150),1),1-MOD(A199*Calculator!$B$22/(Calculator!$D$7*150),1)),ABS(MOD(A199*Calculator!$B$22/(Calculator!$D$7*150),1)-0.5)),MIN(MIN(MOD(A199*Calculator!$C$22/(Calculator!$D$7*150),1),1-MOD(A199*Calculator!$C$22/(Calculator!$D$7*150),1)),ABS(MOD(A199*Calculator!$C$22/(Calculator!$D$7*150),1)-0.5)),IF(INT(2*A199*Calculator!$C$22/(Calculator!$D$7*150))&gt;INT(2*A199*Calculator!$B$22/(Calculator!$D$7*150)),0,1))),1)</f>
        <v>1</v>
      </c>
      <c r="M199" s="250" t="n">
        <f aca="false">MIN(B199:L199)</f>
        <v>0.0630175438596492</v>
      </c>
      <c r="N199" s="250" t="n">
        <f aca="false">SUMPRODUCT(($M$7:$M$557&gt;M199)*1)+SUMPRODUCT(($M$7:$M$557=M199)*(ROW($M$7:$M$557)&lt;ROW(M199)))+1</f>
        <v>193</v>
      </c>
      <c r="O199" s="250" t="str">
        <f aca="false">IF(M199&gt;=0.13,"★★★ EXCELLENT",IF(M199&gt;=0.12,"★★  GOOD",IF(M199&gt;=0.07,"★  FAIR",IF(M199&gt;=0.025,"⚠  MARGINAL","✗  AVOID"))))</f>
        <v>⚠  MARGINAL</v>
      </c>
    </row>
    <row r="200" customFormat="false" ht="15" hidden="false" customHeight="true" outlineLevel="0" collapsed="false">
      <c r="A200" s="251" t="n">
        <v>24.3</v>
      </c>
      <c r="B200" s="252" t="n">
        <f aca="false">IF(Calculator!$E$12="YES",IF(A200&lt;Calculator!$G$12,0,MIN(MIN(MIN(MOD(A200*Calculator!$B$12/(Calculator!$D$7*150),1),1-MOD(A200*Calculator!$B$12/(Calculator!$D$7*150),1)),ABS(MOD(A200*Calculator!$B$12/(Calculator!$D$7*150),1)-0.5)),MIN(MIN(MOD(A200*Calculator!$C$12/(Calculator!$D$7*150),1),1-MOD(A200*Calculator!$C$12/(Calculator!$D$7*150),1)),ABS(MOD(A200*Calculator!$C$12/(Calculator!$D$7*150),1)-0.5)),IF(INT(2*A200*Calculator!$C$12/(Calculator!$D$7*150))&gt;INT(2*A200*Calculator!$B$12/(Calculator!$D$7*150)),0,1))),1)</f>
        <v>1</v>
      </c>
      <c r="C200" s="252" t="n">
        <f aca="false">IF(Calculator!$E$13="YES",IF(A200&lt;Calculator!$G$13,0,MIN(MIN(MIN(MOD(A200*Calculator!$B$13/(Calculator!$D$7*150),1),1-MOD(A200*Calculator!$B$13/(Calculator!$D$7*150),1)),ABS(MOD(A200*Calculator!$B$13/(Calculator!$D$7*150),1)-0.5)),MIN(MIN(MOD(A200*Calculator!$C$13/(Calculator!$D$7*150),1),1-MOD(A200*Calculator!$C$13/(Calculator!$D$7*150),1)),ABS(MOD(A200*Calculator!$C$13/(Calculator!$D$7*150),1)-0.5)),IF(INT(2*A200*Calculator!$C$13/(Calculator!$D$7*150))&gt;INT(2*A200*Calculator!$B$13/(Calculator!$D$7*150)),0,1))),1)</f>
        <v>1</v>
      </c>
      <c r="D200" s="252" t="n">
        <f aca="false">IF(Calculator!$E$14="YES",IF(A200&lt;Calculator!$G$14,0,MIN(MIN(MIN(MOD(A200*Calculator!$B$14/(Calculator!$D$7*150),1),1-MOD(A200*Calculator!$B$14/(Calculator!$D$7*150),1)),ABS(MOD(A200*Calculator!$B$14/(Calculator!$D$7*150),1)-0.5)),MIN(MIN(MOD(A200*Calculator!$C$14/(Calculator!$D$7*150),1),1-MOD(A200*Calculator!$C$14/(Calculator!$D$7*150),1)),ABS(MOD(A200*Calculator!$C$14/(Calculator!$D$7*150),1)-0.5)),IF(INT(2*A200*Calculator!$C$14/(Calculator!$D$7*150))&gt;INT(2*A200*Calculator!$B$14/(Calculator!$D$7*150)),0,1))),1)</f>
        <v>1</v>
      </c>
      <c r="E200" s="252" t="n">
        <f aca="false">IF(Calculator!$E$15="YES",IF(A200&lt;Calculator!$G$15,0,MIN(MIN(MIN(MOD(A200*Calculator!$B$15/(Calculator!$D$7*150),1),1-MOD(A200*Calculator!$B$15/(Calculator!$D$7*150),1)),ABS(MOD(A200*Calculator!$B$15/(Calculator!$D$7*150),1)-0.5)),MIN(MIN(MOD(A200*Calculator!$C$15/(Calculator!$D$7*150),1),1-MOD(A200*Calculator!$C$15/(Calculator!$D$7*150),1)),ABS(MOD(A200*Calculator!$C$15/(Calculator!$D$7*150),1)-0.5)),IF(INT(2*A200*Calculator!$C$15/(Calculator!$D$7*150))&gt;INT(2*A200*Calculator!$B$15/(Calculator!$D$7*150)),0,1))),1)</f>
        <v>0.193684210526316</v>
      </c>
      <c r="F200" s="252" t="n">
        <f aca="false">IF(Calculator!$E$16="YES",IF(A200&lt;Calculator!$G$16,0,MIN(MIN(MIN(MOD(A200*Calculator!$B$16/(Calculator!$D$7*150),1),1-MOD(A200*Calculator!$B$16/(Calculator!$D$7*150),1)),ABS(MOD(A200*Calculator!$B$16/(Calculator!$D$7*150),1)-0.5)),MIN(MIN(MOD(A200*Calculator!$C$16/(Calculator!$D$7*150),1),1-MOD(A200*Calculator!$C$16/(Calculator!$D$7*150),1)),ABS(MOD(A200*Calculator!$C$16/(Calculator!$D$7*150),1)-0.5)),IF(INT(2*A200*Calculator!$C$16/(Calculator!$D$7*150))&gt;INT(2*A200*Calculator!$B$16/(Calculator!$D$7*150)),0,1))),1)</f>
        <v>1</v>
      </c>
      <c r="G200" s="252" t="n">
        <f aca="false">IF(Calculator!$E$17="YES",IF(A200&lt;Calculator!$G$17,0,MIN(MIN(MIN(MOD(A200*Calculator!$B$17/(Calculator!$D$7*150),1),1-MOD(A200*Calculator!$B$17/(Calculator!$D$7*150),1)),ABS(MOD(A200*Calculator!$B$17/(Calculator!$D$7*150),1)-0.5)),MIN(MIN(MOD(A200*Calculator!$C$17/(Calculator!$D$7*150),1),1-MOD(A200*Calculator!$C$17/(Calculator!$D$7*150),1)),ABS(MOD(A200*Calculator!$C$17/(Calculator!$D$7*150),1)-0.5)),IF(INT(2*A200*Calculator!$C$17/(Calculator!$D$7*150))&gt;INT(2*A200*Calculator!$B$17/(Calculator!$D$7*150)),0,1))),1)</f>
        <v>0.0529473684210529</v>
      </c>
      <c r="H200" s="252" t="n">
        <f aca="false">IF(Calculator!$E$18="YES",IF(A200&lt;Calculator!$G$18,0,MIN(MIN(MIN(MOD(A200*Calculator!$B$18/(Calculator!$D$7*150),1),1-MOD(A200*Calculator!$B$18/(Calculator!$D$7*150),1)),ABS(MOD(A200*Calculator!$B$18/(Calculator!$D$7*150),1)-0.5)),MIN(MIN(MOD(A200*Calculator!$C$18/(Calculator!$D$7*150),1),1-MOD(A200*Calculator!$C$18/(Calculator!$D$7*150),1)),ABS(MOD(A200*Calculator!$C$18/(Calculator!$D$7*150),1)-0.5)),IF(INT(2*A200*Calculator!$C$18/(Calculator!$D$7*150))&gt;INT(2*A200*Calculator!$B$18/(Calculator!$D$7*150)),0,1))),1)</f>
        <v>1</v>
      </c>
      <c r="I200" s="252" t="n">
        <f aca="false">IF(Calculator!$E$19="YES",IF(A200&lt;Calculator!$G$19,0,MIN(MIN(MIN(MOD(A200*Calculator!$B$19/(Calculator!$D$7*150),1),1-MOD(A200*Calculator!$B$19/(Calculator!$D$7*150),1)),ABS(MOD(A200*Calculator!$B$19/(Calculator!$D$7*150),1)-0.5)),MIN(MIN(MOD(A200*Calculator!$C$19/(Calculator!$D$7*150),1),1-MOD(A200*Calculator!$C$19/(Calculator!$D$7*150),1)),ABS(MOD(A200*Calculator!$C$19/(Calculator!$D$7*150),1)-0.5)),IF(INT(2*A200*Calculator!$C$19/(Calculator!$D$7*150))&gt;INT(2*A200*Calculator!$B$19/(Calculator!$D$7*150)),0,1))),1)</f>
        <v>1</v>
      </c>
      <c r="J200" s="252" t="n">
        <f aca="false">IF(Calculator!$E$20="YES",IF(A200&lt;Calculator!$G$20,0,MIN(MIN(MIN(MOD(A200*Calculator!$B$20/(Calculator!$D$7*150),1),1-MOD(A200*Calculator!$B$20/(Calculator!$D$7*150),1)),ABS(MOD(A200*Calculator!$B$20/(Calculator!$D$7*150),1)-0.5)),MIN(MIN(MOD(A200*Calculator!$C$20/(Calculator!$D$7*150),1),1-MOD(A200*Calculator!$C$20/(Calculator!$D$7*150),1)),ABS(MOD(A200*Calculator!$C$20/(Calculator!$D$7*150),1)-0.5)),IF(INT(2*A200*Calculator!$C$20/(Calculator!$D$7*150))&gt;INT(2*A200*Calculator!$B$20/(Calculator!$D$7*150)),0,1))),1)</f>
        <v>1</v>
      </c>
      <c r="K200" s="252" t="n">
        <f aca="false">IF(Calculator!$E$21="YES",IF(A200&lt;Calculator!$G$21,0,MIN(MIN(MIN(MOD(A200*Calculator!$B$21/(Calculator!$D$7*150),1),1-MOD(A200*Calculator!$B$21/(Calculator!$D$7*150),1)),ABS(MOD(A200*Calculator!$B$21/(Calculator!$D$7*150),1)-0.5)),MIN(MIN(MOD(A200*Calculator!$C$21/(Calculator!$D$7*150),1),1-MOD(A200*Calculator!$C$21/(Calculator!$D$7*150),1)),ABS(MOD(A200*Calculator!$C$21/(Calculator!$D$7*150),1)-0.5)),IF(INT(2*A200*Calculator!$C$21/(Calculator!$D$7*150))&gt;INT(2*A200*Calculator!$B$21/(Calculator!$D$7*150)),0,1))),1)</f>
        <v>1</v>
      </c>
      <c r="L200" s="252" t="n">
        <f aca="false">IF(Calculator!$E$22="YES",IF(A200&lt;Calculator!$G$22,0,MIN(MIN(MIN(MOD(A200*Calculator!$B$22/(Calculator!$D$7*150),1),1-MOD(A200*Calculator!$B$22/(Calculator!$D$7*150),1)),ABS(MOD(A200*Calculator!$B$22/(Calculator!$D$7*150),1)-0.5)),MIN(MIN(MOD(A200*Calculator!$C$22/(Calculator!$D$7*150),1),1-MOD(A200*Calculator!$C$22/(Calculator!$D$7*150),1)),ABS(MOD(A200*Calculator!$C$22/(Calculator!$D$7*150),1)-0.5)),IF(INT(2*A200*Calculator!$C$22/(Calculator!$D$7*150))&gt;INT(2*A200*Calculator!$B$22/(Calculator!$D$7*150)),0,1))),1)</f>
        <v>1</v>
      </c>
      <c r="M200" s="252" t="n">
        <f aca="false">MIN(B200:L200)</f>
        <v>0.0529473684210529</v>
      </c>
      <c r="N200" s="252" t="n">
        <f aca="false">SUMPRODUCT(($M$7:$M$557&gt;M200)*1)+SUMPRODUCT(($M$7:$M$557=M200)*(ROW($M$7:$M$557)&lt;ROW(M200)))+1</f>
        <v>223</v>
      </c>
      <c r="O200" s="252" t="str">
        <f aca="false">IF(M200&gt;=0.13,"★★★ EXCELLENT",IF(M200&gt;=0.12,"★★  GOOD",IF(M200&gt;=0.07,"★  FAIR",IF(M200&gt;=0.025,"⚠  MARGINAL","✗  AVOID"))))</f>
        <v>⚠  MARGINAL</v>
      </c>
    </row>
    <row r="201" customFormat="false" ht="15" hidden="false" customHeight="true" outlineLevel="0" collapsed="false">
      <c r="A201" s="249" t="n">
        <v>24.4</v>
      </c>
      <c r="B201" s="250" t="n">
        <f aca="false">IF(Calculator!$E$12="YES",IF(A201&lt;Calculator!$G$12,0,MIN(MIN(MIN(MOD(A201*Calculator!$B$12/(Calculator!$D$7*150),1),1-MOD(A201*Calculator!$B$12/(Calculator!$D$7*150),1)),ABS(MOD(A201*Calculator!$B$12/(Calculator!$D$7*150),1)-0.5)),MIN(MIN(MOD(A201*Calculator!$C$12/(Calculator!$D$7*150),1),1-MOD(A201*Calculator!$C$12/(Calculator!$D$7*150),1)),ABS(MOD(A201*Calculator!$C$12/(Calculator!$D$7*150),1)-0.5)),IF(INT(2*A201*Calculator!$C$12/(Calculator!$D$7*150))&gt;INT(2*A201*Calculator!$B$12/(Calculator!$D$7*150)),0,1))),1)</f>
        <v>1</v>
      </c>
      <c r="C201" s="250" t="n">
        <f aca="false">IF(Calculator!$E$13="YES",IF(A201&lt;Calculator!$G$13,0,MIN(MIN(MIN(MOD(A201*Calculator!$B$13/(Calculator!$D$7*150),1),1-MOD(A201*Calculator!$B$13/(Calculator!$D$7*150),1)),ABS(MOD(A201*Calculator!$B$13/(Calculator!$D$7*150),1)-0.5)),MIN(MIN(MOD(A201*Calculator!$C$13/(Calculator!$D$7*150),1),1-MOD(A201*Calculator!$C$13/(Calculator!$D$7*150),1)),ABS(MOD(A201*Calculator!$C$13/(Calculator!$D$7*150),1)-0.5)),IF(INT(2*A201*Calculator!$C$13/(Calculator!$D$7*150))&gt;INT(2*A201*Calculator!$B$13/(Calculator!$D$7*150)),0,1))),1)</f>
        <v>1</v>
      </c>
      <c r="D201" s="250" t="n">
        <f aca="false">IF(Calculator!$E$14="YES",IF(A201&lt;Calculator!$G$14,0,MIN(MIN(MIN(MOD(A201*Calculator!$B$14/(Calculator!$D$7*150),1),1-MOD(A201*Calculator!$B$14/(Calculator!$D$7*150),1)),ABS(MOD(A201*Calculator!$B$14/(Calculator!$D$7*150),1)-0.5)),MIN(MIN(MOD(A201*Calculator!$C$14/(Calculator!$D$7*150),1),1-MOD(A201*Calculator!$C$14/(Calculator!$D$7*150),1)),ABS(MOD(A201*Calculator!$C$14/(Calculator!$D$7*150),1)-0.5)),IF(INT(2*A201*Calculator!$C$14/(Calculator!$D$7*150))&gt;INT(2*A201*Calculator!$B$14/(Calculator!$D$7*150)),0,1))),1)</f>
        <v>1</v>
      </c>
      <c r="E201" s="250" t="n">
        <f aca="false">IF(Calculator!$E$15="YES",IF(A201&lt;Calculator!$G$15,0,MIN(MIN(MIN(MOD(A201*Calculator!$B$15/(Calculator!$D$7*150),1),1-MOD(A201*Calculator!$B$15/(Calculator!$D$7*150),1)),ABS(MOD(A201*Calculator!$B$15/(Calculator!$D$7*150),1)-0.5)),MIN(MIN(MOD(A201*Calculator!$C$15/(Calculator!$D$7*150),1),1-MOD(A201*Calculator!$C$15/(Calculator!$D$7*150),1)),ABS(MOD(A201*Calculator!$C$15/(Calculator!$D$7*150),1)-0.5)),IF(INT(2*A201*Calculator!$C$15/(Calculator!$D$7*150))&gt;INT(2*A201*Calculator!$B$15/(Calculator!$D$7*150)),0,1))),1)</f>
        <v>0.19859649122807</v>
      </c>
      <c r="F201" s="250" t="n">
        <f aca="false">IF(Calculator!$E$16="YES",IF(A201&lt;Calculator!$G$16,0,MIN(MIN(MIN(MOD(A201*Calculator!$B$16/(Calculator!$D$7*150),1),1-MOD(A201*Calculator!$B$16/(Calculator!$D$7*150),1)),ABS(MOD(A201*Calculator!$B$16/(Calculator!$D$7*150),1)-0.5)),MIN(MIN(MOD(A201*Calculator!$C$16/(Calculator!$D$7*150),1),1-MOD(A201*Calculator!$C$16/(Calculator!$D$7*150),1)),ABS(MOD(A201*Calculator!$C$16/(Calculator!$D$7*150),1)-0.5)),IF(INT(2*A201*Calculator!$C$16/(Calculator!$D$7*150))&gt;INT(2*A201*Calculator!$B$16/(Calculator!$D$7*150)),0,1))),1)</f>
        <v>1</v>
      </c>
      <c r="G201" s="250" t="n">
        <f aca="false">IF(Calculator!$E$17="YES",IF(A201&lt;Calculator!$G$17,0,MIN(MIN(MIN(MOD(A201*Calculator!$B$17/(Calculator!$D$7*150),1),1-MOD(A201*Calculator!$B$17/(Calculator!$D$7*150),1)),ABS(MOD(A201*Calculator!$B$17/(Calculator!$D$7*150),1)-0.5)),MIN(MIN(MOD(A201*Calculator!$C$17/(Calculator!$D$7*150),1),1-MOD(A201*Calculator!$C$17/(Calculator!$D$7*150),1)),ABS(MOD(A201*Calculator!$C$17/(Calculator!$D$7*150),1)-0.5)),IF(INT(2*A201*Calculator!$C$17/(Calculator!$D$7*150))&gt;INT(2*A201*Calculator!$B$17/(Calculator!$D$7*150)),0,1))),1)</f>
        <v>0.0428771929824561</v>
      </c>
      <c r="H201" s="250" t="n">
        <f aca="false">IF(Calculator!$E$18="YES",IF(A201&lt;Calculator!$G$18,0,MIN(MIN(MIN(MOD(A201*Calculator!$B$18/(Calculator!$D$7*150),1),1-MOD(A201*Calculator!$B$18/(Calculator!$D$7*150),1)),ABS(MOD(A201*Calculator!$B$18/(Calculator!$D$7*150),1)-0.5)),MIN(MIN(MOD(A201*Calculator!$C$18/(Calculator!$D$7*150),1),1-MOD(A201*Calculator!$C$18/(Calculator!$D$7*150),1)),ABS(MOD(A201*Calculator!$C$18/(Calculator!$D$7*150),1)-0.5)),IF(INT(2*A201*Calculator!$C$18/(Calculator!$D$7*150))&gt;INT(2*A201*Calculator!$B$18/(Calculator!$D$7*150)),0,1))),1)</f>
        <v>1</v>
      </c>
      <c r="I201" s="250" t="n">
        <f aca="false">IF(Calculator!$E$19="YES",IF(A201&lt;Calculator!$G$19,0,MIN(MIN(MIN(MOD(A201*Calculator!$B$19/(Calculator!$D$7*150),1),1-MOD(A201*Calculator!$B$19/(Calculator!$D$7*150),1)),ABS(MOD(A201*Calculator!$B$19/(Calculator!$D$7*150),1)-0.5)),MIN(MIN(MOD(A201*Calculator!$C$19/(Calculator!$D$7*150),1),1-MOD(A201*Calculator!$C$19/(Calculator!$D$7*150),1)),ABS(MOD(A201*Calculator!$C$19/(Calculator!$D$7*150),1)-0.5)),IF(INT(2*A201*Calculator!$C$19/(Calculator!$D$7*150))&gt;INT(2*A201*Calculator!$B$19/(Calculator!$D$7*150)),0,1))),1)</f>
        <v>1</v>
      </c>
      <c r="J201" s="250" t="n">
        <f aca="false">IF(Calculator!$E$20="YES",IF(A201&lt;Calculator!$G$20,0,MIN(MIN(MIN(MOD(A201*Calculator!$B$20/(Calculator!$D$7*150),1),1-MOD(A201*Calculator!$B$20/(Calculator!$D$7*150),1)),ABS(MOD(A201*Calculator!$B$20/(Calculator!$D$7*150),1)-0.5)),MIN(MIN(MOD(A201*Calculator!$C$20/(Calculator!$D$7*150),1),1-MOD(A201*Calculator!$C$20/(Calculator!$D$7*150),1)),ABS(MOD(A201*Calculator!$C$20/(Calculator!$D$7*150),1)-0.5)),IF(INT(2*A201*Calculator!$C$20/(Calculator!$D$7*150))&gt;INT(2*A201*Calculator!$B$20/(Calculator!$D$7*150)),0,1))),1)</f>
        <v>1</v>
      </c>
      <c r="K201" s="250" t="n">
        <f aca="false">IF(Calculator!$E$21="YES",IF(A201&lt;Calculator!$G$21,0,MIN(MIN(MIN(MOD(A201*Calculator!$B$21/(Calculator!$D$7*150),1),1-MOD(A201*Calculator!$B$21/(Calculator!$D$7*150),1)),ABS(MOD(A201*Calculator!$B$21/(Calculator!$D$7*150),1)-0.5)),MIN(MIN(MOD(A201*Calculator!$C$21/(Calculator!$D$7*150),1),1-MOD(A201*Calculator!$C$21/(Calculator!$D$7*150),1)),ABS(MOD(A201*Calculator!$C$21/(Calculator!$D$7*150),1)-0.5)),IF(INT(2*A201*Calculator!$C$21/(Calculator!$D$7*150))&gt;INT(2*A201*Calculator!$B$21/(Calculator!$D$7*150)),0,1))),1)</f>
        <v>1</v>
      </c>
      <c r="L201" s="250" t="n">
        <f aca="false">IF(Calculator!$E$22="YES",IF(A201&lt;Calculator!$G$22,0,MIN(MIN(MIN(MOD(A201*Calculator!$B$22/(Calculator!$D$7*150),1),1-MOD(A201*Calculator!$B$22/(Calculator!$D$7*150),1)),ABS(MOD(A201*Calculator!$B$22/(Calculator!$D$7*150),1)-0.5)),MIN(MIN(MOD(A201*Calculator!$C$22/(Calculator!$D$7*150),1),1-MOD(A201*Calculator!$C$22/(Calculator!$D$7*150),1)),ABS(MOD(A201*Calculator!$C$22/(Calculator!$D$7*150),1)-0.5)),IF(INT(2*A201*Calculator!$C$22/(Calculator!$D$7*150))&gt;INT(2*A201*Calculator!$B$22/(Calculator!$D$7*150)),0,1))),1)</f>
        <v>1</v>
      </c>
      <c r="M201" s="250" t="n">
        <f aca="false">MIN(B201:L201)</f>
        <v>0.0428771929824561</v>
      </c>
      <c r="N201" s="250" t="n">
        <f aca="false">SUMPRODUCT(($M$7:$M$557&gt;M201)*1)+SUMPRODUCT(($M$7:$M$557=M201)*(ROW($M$7:$M$557)&lt;ROW(M201)))+1</f>
        <v>253</v>
      </c>
      <c r="O201" s="250" t="str">
        <f aca="false">IF(M201&gt;=0.13,"★★★ EXCELLENT",IF(M201&gt;=0.12,"★★  GOOD",IF(M201&gt;=0.07,"★  FAIR",IF(M201&gt;=0.025,"⚠  MARGINAL","✗  AVOID"))))</f>
        <v>⚠  MARGINAL</v>
      </c>
    </row>
    <row r="202" customFormat="false" ht="15" hidden="false" customHeight="true" outlineLevel="0" collapsed="false">
      <c r="A202" s="251" t="n">
        <v>24.5</v>
      </c>
      <c r="B202" s="252" t="n">
        <f aca="false">IF(Calculator!$E$12="YES",IF(A202&lt;Calculator!$G$12,0,MIN(MIN(MIN(MOD(A202*Calculator!$B$12/(Calculator!$D$7*150),1),1-MOD(A202*Calculator!$B$12/(Calculator!$D$7*150),1)),ABS(MOD(A202*Calculator!$B$12/(Calculator!$D$7*150),1)-0.5)),MIN(MIN(MOD(A202*Calculator!$C$12/(Calculator!$D$7*150),1),1-MOD(A202*Calculator!$C$12/(Calculator!$D$7*150),1)),ABS(MOD(A202*Calculator!$C$12/(Calculator!$D$7*150),1)-0.5)),IF(INT(2*A202*Calculator!$C$12/(Calculator!$D$7*150))&gt;INT(2*A202*Calculator!$B$12/(Calculator!$D$7*150)),0,1))),1)</f>
        <v>1</v>
      </c>
      <c r="C202" s="252" t="n">
        <f aca="false">IF(Calculator!$E$13="YES",IF(A202&lt;Calculator!$G$13,0,MIN(MIN(MIN(MOD(A202*Calculator!$B$13/(Calculator!$D$7*150),1),1-MOD(A202*Calculator!$B$13/(Calculator!$D$7*150),1)),ABS(MOD(A202*Calculator!$B$13/(Calculator!$D$7*150),1)-0.5)),MIN(MIN(MOD(A202*Calculator!$C$13/(Calculator!$D$7*150),1),1-MOD(A202*Calculator!$C$13/(Calculator!$D$7*150),1)),ABS(MOD(A202*Calculator!$C$13/(Calculator!$D$7*150),1)-0.5)),IF(INT(2*A202*Calculator!$C$13/(Calculator!$D$7*150))&gt;INT(2*A202*Calculator!$B$13/(Calculator!$D$7*150)),0,1))),1)</f>
        <v>1</v>
      </c>
      <c r="D202" s="252" t="n">
        <f aca="false">IF(Calculator!$E$14="YES",IF(A202&lt;Calculator!$G$14,0,MIN(MIN(MIN(MOD(A202*Calculator!$B$14/(Calculator!$D$7*150),1),1-MOD(A202*Calculator!$B$14/(Calculator!$D$7*150),1)),ABS(MOD(A202*Calculator!$B$14/(Calculator!$D$7*150),1)-0.5)),MIN(MIN(MOD(A202*Calculator!$C$14/(Calculator!$D$7*150),1),1-MOD(A202*Calculator!$C$14/(Calculator!$D$7*150),1)),ABS(MOD(A202*Calculator!$C$14/(Calculator!$D$7*150),1)-0.5)),IF(INT(2*A202*Calculator!$C$14/(Calculator!$D$7*150))&gt;INT(2*A202*Calculator!$B$14/(Calculator!$D$7*150)),0,1))),1)</f>
        <v>1</v>
      </c>
      <c r="E202" s="252" t="n">
        <f aca="false">IF(Calculator!$E$15="YES",IF(A202&lt;Calculator!$G$15,0,MIN(MIN(MIN(MOD(A202*Calculator!$B$15/(Calculator!$D$7*150),1),1-MOD(A202*Calculator!$B$15/(Calculator!$D$7*150),1)),ABS(MOD(A202*Calculator!$B$15/(Calculator!$D$7*150),1)-0.5)),MIN(MIN(MOD(A202*Calculator!$C$15/(Calculator!$D$7*150),1),1-MOD(A202*Calculator!$C$15/(Calculator!$D$7*150),1)),ABS(MOD(A202*Calculator!$C$15/(Calculator!$D$7*150),1)-0.5)),IF(INT(2*A202*Calculator!$C$15/(Calculator!$D$7*150))&gt;INT(2*A202*Calculator!$B$15/(Calculator!$D$7*150)),0,1))),1)</f>
        <v>0.203508771929825</v>
      </c>
      <c r="F202" s="252" t="n">
        <f aca="false">IF(Calculator!$E$16="YES",IF(A202&lt;Calculator!$G$16,0,MIN(MIN(MIN(MOD(A202*Calculator!$B$16/(Calculator!$D$7*150),1),1-MOD(A202*Calculator!$B$16/(Calculator!$D$7*150),1)),ABS(MOD(A202*Calculator!$B$16/(Calculator!$D$7*150),1)-0.5)),MIN(MIN(MOD(A202*Calculator!$C$16/(Calculator!$D$7*150),1),1-MOD(A202*Calculator!$C$16/(Calculator!$D$7*150),1)),ABS(MOD(A202*Calculator!$C$16/(Calculator!$D$7*150),1)-0.5)),IF(INT(2*A202*Calculator!$C$16/(Calculator!$D$7*150))&gt;INT(2*A202*Calculator!$B$16/(Calculator!$D$7*150)),0,1))),1)</f>
        <v>1</v>
      </c>
      <c r="G202" s="252" t="n">
        <f aca="false">IF(Calculator!$E$17="YES",IF(A202&lt;Calculator!$G$17,0,MIN(MIN(MIN(MOD(A202*Calculator!$B$17/(Calculator!$D$7*150),1),1-MOD(A202*Calculator!$B$17/(Calculator!$D$7*150),1)),ABS(MOD(A202*Calculator!$B$17/(Calculator!$D$7*150),1)-0.5)),MIN(MIN(MOD(A202*Calculator!$C$17/(Calculator!$D$7*150),1),1-MOD(A202*Calculator!$C$17/(Calculator!$D$7*150),1)),ABS(MOD(A202*Calculator!$C$17/(Calculator!$D$7*150),1)-0.5)),IF(INT(2*A202*Calculator!$C$17/(Calculator!$D$7*150))&gt;INT(2*A202*Calculator!$B$17/(Calculator!$D$7*150)),0,1))),1)</f>
        <v>0.0328070175438597</v>
      </c>
      <c r="H202" s="252" t="n">
        <f aca="false">IF(Calculator!$E$18="YES",IF(A202&lt;Calculator!$G$18,0,MIN(MIN(MIN(MOD(A202*Calculator!$B$18/(Calculator!$D$7*150),1),1-MOD(A202*Calculator!$B$18/(Calculator!$D$7*150),1)),ABS(MOD(A202*Calculator!$B$18/(Calculator!$D$7*150),1)-0.5)),MIN(MIN(MOD(A202*Calculator!$C$18/(Calculator!$D$7*150),1),1-MOD(A202*Calculator!$C$18/(Calculator!$D$7*150),1)),ABS(MOD(A202*Calculator!$C$18/(Calculator!$D$7*150),1)-0.5)),IF(INT(2*A202*Calculator!$C$18/(Calculator!$D$7*150))&gt;INT(2*A202*Calculator!$B$18/(Calculator!$D$7*150)),0,1))),1)</f>
        <v>1</v>
      </c>
      <c r="I202" s="252" t="n">
        <f aca="false">IF(Calculator!$E$19="YES",IF(A202&lt;Calculator!$G$19,0,MIN(MIN(MIN(MOD(A202*Calculator!$B$19/(Calculator!$D$7*150),1),1-MOD(A202*Calculator!$B$19/(Calculator!$D$7*150),1)),ABS(MOD(A202*Calculator!$B$19/(Calculator!$D$7*150),1)-0.5)),MIN(MIN(MOD(A202*Calculator!$C$19/(Calculator!$D$7*150),1),1-MOD(A202*Calculator!$C$19/(Calculator!$D$7*150),1)),ABS(MOD(A202*Calculator!$C$19/(Calculator!$D$7*150),1)-0.5)),IF(INT(2*A202*Calculator!$C$19/(Calculator!$D$7*150))&gt;INT(2*A202*Calculator!$B$19/(Calculator!$D$7*150)),0,1))),1)</f>
        <v>1</v>
      </c>
      <c r="J202" s="252" t="n">
        <f aca="false">IF(Calculator!$E$20="YES",IF(A202&lt;Calculator!$G$20,0,MIN(MIN(MIN(MOD(A202*Calculator!$B$20/(Calculator!$D$7*150),1),1-MOD(A202*Calculator!$B$20/(Calculator!$D$7*150),1)),ABS(MOD(A202*Calculator!$B$20/(Calculator!$D$7*150),1)-0.5)),MIN(MIN(MOD(A202*Calculator!$C$20/(Calculator!$D$7*150),1),1-MOD(A202*Calculator!$C$20/(Calculator!$D$7*150),1)),ABS(MOD(A202*Calculator!$C$20/(Calculator!$D$7*150),1)-0.5)),IF(INT(2*A202*Calculator!$C$20/(Calculator!$D$7*150))&gt;INT(2*A202*Calculator!$B$20/(Calculator!$D$7*150)),0,1))),1)</f>
        <v>1</v>
      </c>
      <c r="K202" s="252" t="n">
        <f aca="false">IF(Calculator!$E$21="YES",IF(A202&lt;Calculator!$G$21,0,MIN(MIN(MIN(MOD(A202*Calculator!$B$21/(Calculator!$D$7*150),1),1-MOD(A202*Calculator!$B$21/(Calculator!$D$7*150),1)),ABS(MOD(A202*Calculator!$B$21/(Calculator!$D$7*150),1)-0.5)),MIN(MIN(MOD(A202*Calculator!$C$21/(Calculator!$D$7*150),1),1-MOD(A202*Calculator!$C$21/(Calculator!$D$7*150),1)),ABS(MOD(A202*Calculator!$C$21/(Calculator!$D$7*150),1)-0.5)),IF(INT(2*A202*Calculator!$C$21/(Calculator!$D$7*150))&gt;INT(2*A202*Calculator!$B$21/(Calculator!$D$7*150)),0,1))),1)</f>
        <v>1</v>
      </c>
      <c r="L202" s="252" t="n">
        <f aca="false">IF(Calculator!$E$22="YES",IF(A202&lt;Calculator!$G$22,0,MIN(MIN(MIN(MOD(A202*Calculator!$B$22/(Calculator!$D$7*150),1),1-MOD(A202*Calculator!$B$22/(Calculator!$D$7*150),1)),ABS(MOD(A202*Calculator!$B$22/(Calculator!$D$7*150),1)-0.5)),MIN(MIN(MOD(A202*Calculator!$C$22/(Calculator!$D$7*150),1),1-MOD(A202*Calculator!$C$22/(Calculator!$D$7*150),1)),ABS(MOD(A202*Calculator!$C$22/(Calculator!$D$7*150),1)-0.5)),IF(INT(2*A202*Calculator!$C$22/(Calculator!$D$7*150))&gt;INT(2*A202*Calculator!$B$22/(Calculator!$D$7*150)),0,1))),1)</f>
        <v>1</v>
      </c>
      <c r="M202" s="252" t="n">
        <f aca="false">MIN(B202:L202)</f>
        <v>0.0328070175438597</v>
      </c>
      <c r="N202" s="252" t="n">
        <f aca="false">SUMPRODUCT(($M$7:$M$557&gt;M202)*1)+SUMPRODUCT(($M$7:$M$557=M202)*(ROW($M$7:$M$557)&lt;ROW(M202)))+1</f>
        <v>283</v>
      </c>
      <c r="O202" s="252" t="str">
        <f aca="false">IF(M202&gt;=0.13,"★★★ EXCELLENT",IF(M202&gt;=0.12,"★★  GOOD",IF(M202&gt;=0.07,"★  FAIR",IF(M202&gt;=0.025,"⚠  MARGINAL","✗  AVOID"))))</f>
        <v>⚠  MARGINAL</v>
      </c>
    </row>
    <row r="203" customFormat="false" ht="15" hidden="false" customHeight="true" outlineLevel="0" collapsed="false">
      <c r="A203" s="249" t="n">
        <v>24.6</v>
      </c>
      <c r="B203" s="250" t="n">
        <f aca="false">IF(Calculator!$E$12="YES",IF(A203&lt;Calculator!$G$12,0,MIN(MIN(MIN(MOD(A203*Calculator!$B$12/(Calculator!$D$7*150),1),1-MOD(A203*Calculator!$B$12/(Calculator!$D$7*150),1)),ABS(MOD(A203*Calculator!$B$12/(Calculator!$D$7*150),1)-0.5)),MIN(MIN(MOD(A203*Calculator!$C$12/(Calculator!$D$7*150),1),1-MOD(A203*Calculator!$C$12/(Calculator!$D$7*150),1)),ABS(MOD(A203*Calculator!$C$12/(Calculator!$D$7*150),1)-0.5)),IF(INT(2*A203*Calculator!$C$12/(Calculator!$D$7*150))&gt;INT(2*A203*Calculator!$B$12/(Calculator!$D$7*150)),0,1))),1)</f>
        <v>1</v>
      </c>
      <c r="C203" s="250" t="n">
        <f aca="false">IF(Calculator!$E$13="YES",IF(A203&lt;Calculator!$G$13,0,MIN(MIN(MIN(MOD(A203*Calculator!$B$13/(Calculator!$D$7*150),1),1-MOD(A203*Calculator!$B$13/(Calculator!$D$7*150),1)),ABS(MOD(A203*Calculator!$B$13/(Calculator!$D$7*150),1)-0.5)),MIN(MIN(MOD(A203*Calculator!$C$13/(Calculator!$D$7*150),1),1-MOD(A203*Calculator!$C$13/(Calculator!$D$7*150),1)),ABS(MOD(A203*Calculator!$C$13/(Calculator!$D$7*150),1)-0.5)),IF(INT(2*A203*Calculator!$C$13/(Calculator!$D$7*150))&gt;INT(2*A203*Calculator!$B$13/(Calculator!$D$7*150)),0,1))),1)</f>
        <v>1</v>
      </c>
      <c r="D203" s="250" t="n">
        <f aca="false">IF(Calculator!$E$14="YES",IF(A203&lt;Calculator!$G$14,0,MIN(MIN(MIN(MOD(A203*Calculator!$B$14/(Calculator!$D$7*150),1),1-MOD(A203*Calculator!$B$14/(Calculator!$D$7*150),1)),ABS(MOD(A203*Calculator!$B$14/(Calculator!$D$7*150),1)-0.5)),MIN(MIN(MOD(A203*Calculator!$C$14/(Calculator!$D$7*150),1),1-MOD(A203*Calculator!$C$14/(Calculator!$D$7*150),1)),ABS(MOD(A203*Calculator!$C$14/(Calculator!$D$7*150),1)-0.5)),IF(INT(2*A203*Calculator!$C$14/(Calculator!$D$7*150))&gt;INT(2*A203*Calculator!$B$14/(Calculator!$D$7*150)),0,1))),1)</f>
        <v>1</v>
      </c>
      <c r="E203" s="250" t="n">
        <f aca="false">IF(Calculator!$E$15="YES",IF(A203&lt;Calculator!$G$15,0,MIN(MIN(MIN(MOD(A203*Calculator!$B$15/(Calculator!$D$7*150),1),1-MOD(A203*Calculator!$B$15/(Calculator!$D$7*150),1)),ABS(MOD(A203*Calculator!$B$15/(Calculator!$D$7*150),1)-0.5)),MIN(MIN(MOD(A203*Calculator!$C$15/(Calculator!$D$7*150),1),1-MOD(A203*Calculator!$C$15/(Calculator!$D$7*150),1)),ABS(MOD(A203*Calculator!$C$15/(Calculator!$D$7*150),1)-0.5)),IF(INT(2*A203*Calculator!$C$15/(Calculator!$D$7*150))&gt;INT(2*A203*Calculator!$B$15/(Calculator!$D$7*150)),0,1))),1)</f>
        <v>0.208421052631579</v>
      </c>
      <c r="F203" s="250" t="n">
        <f aca="false">IF(Calculator!$E$16="YES",IF(A203&lt;Calculator!$G$16,0,MIN(MIN(MIN(MOD(A203*Calculator!$B$16/(Calculator!$D$7*150),1),1-MOD(A203*Calculator!$B$16/(Calculator!$D$7*150),1)),ABS(MOD(A203*Calculator!$B$16/(Calculator!$D$7*150),1)-0.5)),MIN(MIN(MOD(A203*Calculator!$C$16/(Calculator!$D$7*150),1),1-MOD(A203*Calculator!$C$16/(Calculator!$D$7*150),1)),ABS(MOD(A203*Calculator!$C$16/(Calculator!$D$7*150),1)-0.5)),IF(INT(2*A203*Calculator!$C$16/(Calculator!$D$7*150))&gt;INT(2*A203*Calculator!$B$16/(Calculator!$D$7*150)),0,1))),1)</f>
        <v>1</v>
      </c>
      <c r="G203" s="250" t="n">
        <f aca="false">IF(Calculator!$E$17="YES",IF(A203&lt;Calculator!$G$17,0,MIN(MIN(MIN(MOD(A203*Calculator!$B$17/(Calculator!$D$7*150),1),1-MOD(A203*Calculator!$B$17/(Calculator!$D$7*150),1)),ABS(MOD(A203*Calculator!$B$17/(Calculator!$D$7*150),1)-0.5)),MIN(MIN(MOD(A203*Calculator!$C$17/(Calculator!$D$7*150),1),1-MOD(A203*Calculator!$C$17/(Calculator!$D$7*150),1)),ABS(MOD(A203*Calculator!$C$17/(Calculator!$D$7*150),1)-0.5)),IF(INT(2*A203*Calculator!$C$17/(Calculator!$D$7*150))&gt;INT(2*A203*Calculator!$B$17/(Calculator!$D$7*150)),0,1))),1)</f>
        <v>0.0227368421052634</v>
      </c>
      <c r="H203" s="250" t="n">
        <f aca="false">IF(Calculator!$E$18="YES",IF(A203&lt;Calculator!$G$18,0,MIN(MIN(MIN(MOD(A203*Calculator!$B$18/(Calculator!$D$7*150),1),1-MOD(A203*Calculator!$B$18/(Calculator!$D$7*150),1)),ABS(MOD(A203*Calculator!$B$18/(Calculator!$D$7*150),1)-0.5)),MIN(MIN(MOD(A203*Calculator!$C$18/(Calculator!$D$7*150),1),1-MOD(A203*Calculator!$C$18/(Calculator!$D$7*150),1)),ABS(MOD(A203*Calculator!$C$18/(Calculator!$D$7*150),1)-0.5)),IF(INT(2*A203*Calculator!$C$18/(Calculator!$D$7*150))&gt;INT(2*A203*Calculator!$B$18/(Calculator!$D$7*150)),0,1))),1)</f>
        <v>1</v>
      </c>
      <c r="I203" s="250" t="n">
        <f aca="false">IF(Calculator!$E$19="YES",IF(A203&lt;Calculator!$G$19,0,MIN(MIN(MIN(MOD(A203*Calculator!$B$19/(Calculator!$D$7*150),1),1-MOD(A203*Calculator!$B$19/(Calculator!$D$7*150),1)),ABS(MOD(A203*Calculator!$B$19/(Calculator!$D$7*150),1)-0.5)),MIN(MIN(MOD(A203*Calculator!$C$19/(Calculator!$D$7*150),1),1-MOD(A203*Calculator!$C$19/(Calculator!$D$7*150),1)),ABS(MOD(A203*Calculator!$C$19/(Calculator!$D$7*150),1)-0.5)),IF(INT(2*A203*Calculator!$C$19/(Calculator!$D$7*150))&gt;INT(2*A203*Calculator!$B$19/(Calculator!$D$7*150)),0,1))),1)</f>
        <v>1</v>
      </c>
      <c r="J203" s="250" t="n">
        <f aca="false">IF(Calculator!$E$20="YES",IF(A203&lt;Calculator!$G$20,0,MIN(MIN(MIN(MOD(A203*Calculator!$B$20/(Calculator!$D$7*150),1),1-MOD(A203*Calculator!$B$20/(Calculator!$D$7*150),1)),ABS(MOD(A203*Calculator!$B$20/(Calculator!$D$7*150),1)-0.5)),MIN(MIN(MOD(A203*Calculator!$C$20/(Calculator!$D$7*150),1),1-MOD(A203*Calculator!$C$20/(Calculator!$D$7*150),1)),ABS(MOD(A203*Calculator!$C$20/(Calculator!$D$7*150),1)-0.5)),IF(INT(2*A203*Calculator!$C$20/(Calculator!$D$7*150))&gt;INT(2*A203*Calculator!$B$20/(Calculator!$D$7*150)),0,1))),1)</f>
        <v>1</v>
      </c>
      <c r="K203" s="250" t="n">
        <f aca="false">IF(Calculator!$E$21="YES",IF(A203&lt;Calculator!$G$21,0,MIN(MIN(MIN(MOD(A203*Calculator!$B$21/(Calculator!$D$7*150),1),1-MOD(A203*Calculator!$B$21/(Calculator!$D$7*150),1)),ABS(MOD(A203*Calculator!$B$21/(Calculator!$D$7*150),1)-0.5)),MIN(MIN(MOD(A203*Calculator!$C$21/(Calculator!$D$7*150),1),1-MOD(A203*Calculator!$C$21/(Calculator!$D$7*150),1)),ABS(MOD(A203*Calculator!$C$21/(Calculator!$D$7*150),1)-0.5)),IF(INT(2*A203*Calculator!$C$21/(Calculator!$D$7*150))&gt;INT(2*A203*Calculator!$B$21/(Calculator!$D$7*150)),0,1))),1)</f>
        <v>1</v>
      </c>
      <c r="L203" s="250" t="n">
        <f aca="false">IF(Calculator!$E$22="YES",IF(A203&lt;Calculator!$G$22,0,MIN(MIN(MIN(MOD(A203*Calculator!$B$22/(Calculator!$D$7*150),1),1-MOD(A203*Calculator!$B$22/(Calculator!$D$7*150),1)),ABS(MOD(A203*Calculator!$B$22/(Calculator!$D$7*150),1)-0.5)),MIN(MIN(MOD(A203*Calculator!$C$22/(Calculator!$D$7*150),1),1-MOD(A203*Calculator!$C$22/(Calculator!$D$7*150),1)),ABS(MOD(A203*Calculator!$C$22/(Calculator!$D$7*150),1)-0.5)),IF(INT(2*A203*Calculator!$C$22/(Calculator!$D$7*150))&gt;INT(2*A203*Calculator!$B$22/(Calculator!$D$7*150)),0,1))),1)</f>
        <v>1</v>
      </c>
      <c r="M203" s="250" t="n">
        <f aca="false">MIN(B203:L203)</f>
        <v>0.0227368421052634</v>
      </c>
      <c r="N203" s="250" t="n">
        <f aca="false">SUMPRODUCT(($M$7:$M$557&gt;M203)*1)+SUMPRODUCT(($M$7:$M$557=M203)*(ROW($M$7:$M$557)&lt;ROW(M203)))+1</f>
        <v>314</v>
      </c>
      <c r="O203" s="250" t="str">
        <f aca="false">IF(M203&gt;=0.13,"★★★ EXCELLENT",IF(M203&gt;=0.12,"★★  GOOD",IF(M203&gt;=0.07,"★  FAIR",IF(M203&gt;=0.025,"⚠  MARGINAL","✗  AVOID"))))</f>
        <v>✗  AVOID</v>
      </c>
    </row>
    <row r="204" customFormat="false" ht="15" hidden="false" customHeight="true" outlineLevel="0" collapsed="false">
      <c r="A204" s="251" t="n">
        <v>24.7</v>
      </c>
      <c r="B204" s="252" t="n">
        <f aca="false">IF(Calculator!$E$12="YES",IF(A204&lt;Calculator!$G$12,0,MIN(MIN(MIN(MOD(A204*Calculator!$B$12/(Calculator!$D$7*150),1),1-MOD(A204*Calculator!$B$12/(Calculator!$D$7*150),1)),ABS(MOD(A204*Calculator!$B$12/(Calculator!$D$7*150),1)-0.5)),MIN(MIN(MOD(A204*Calculator!$C$12/(Calculator!$D$7*150),1),1-MOD(A204*Calculator!$C$12/(Calculator!$D$7*150),1)),ABS(MOD(A204*Calculator!$C$12/(Calculator!$D$7*150),1)-0.5)),IF(INT(2*A204*Calculator!$C$12/(Calculator!$D$7*150))&gt;INT(2*A204*Calculator!$B$12/(Calculator!$D$7*150)),0,1))),1)</f>
        <v>1</v>
      </c>
      <c r="C204" s="252" t="n">
        <f aca="false">IF(Calculator!$E$13="YES",IF(A204&lt;Calculator!$G$13,0,MIN(MIN(MIN(MOD(A204*Calculator!$B$13/(Calculator!$D$7*150),1),1-MOD(A204*Calculator!$B$13/(Calculator!$D$7*150),1)),ABS(MOD(A204*Calculator!$B$13/(Calculator!$D$7*150),1)-0.5)),MIN(MIN(MOD(A204*Calculator!$C$13/(Calculator!$D$7*150),1),1-MOD(A204*Calculator!$C$13/(Calculator!$D$7*150),1)),ABS(MOD(A204*Calculator!$C$13/(Calculator!$D$7*150),1)-0.5)),IF(INT(2*A204*Calculator!$C$13/(Calculator!$D$7*150))&gt;INT(2*A204*Calculator!$B$13/(Calculator!$D$7*150)),0,1))),1)</f>
        <v>1</v>
      </c>
      <c r="D204" s="252" t="n">
        <f aca="false">IF(Calculator!$E$14="YES",IF(A204&lt;Calculator!$G$14,0,MIN(MIN(MIN(MOD(A204*Calculator!$B$14/(Calculator!$D$7*150),1),1-MOD(A204*Calculator!$B$14/(Calculator!$D$7*150),1)),ABS(MOD(A204*Calculator!$B$14/(Calculator!$D$7*150),1)-0.5)),MIN(MIN(MOD(A204*Calculator!$C$14/(Calculator!$D$7*150),1),1-MOD(A204*Calculator!$C$14/(Calculator!$D$7*150),1)),ABS(MOD(A204*Calculator!$C$14/(Calculator!$D$7*150),1)-0.5)),IF(INT(2*A204*Calculator!$C$14/(Calculator!$D$7*150))&gt;INT(2*A204*Calculator!$B$14/(Calculator!$D$7*150)),0,1))),1)</f>
        <v>1</v>
      </c>
      <c r="E204" s="252" t="n">
        <f aca="false">IF(Calculator!$E$15="YES",IF(A204&lt;Calculator!$G$15,0,MIN(MIN(MIN(MOD(A204*Calculator!$B$15/(Calculator!$D$7*150),1),1-MOD(A204*Calculator!$B$15/(Calculator!$D$7*150),1)),ABS(MOD(A204*Calculator!$B$15/(Calculator!$D$7*150),1)-0.5)),MIN(MIN(MOD(A204*Calculator!$C$15/(Calculator!$D$7*150),1),1-MOD(A204*Calculator!$C$15/(Calculator!$D$7*150),1)),ABS(MOD(A204*Calculator!$C$15/(Calculator!$D$7*150),1)-0.5)),IF(INT(2*A204*Calculator!$C$15/(Calculator!$D$7*150))&gt;INT(2*A204*Calculator!$B$15/(Calculator!$D$7*150)),0,1))),1)</f>
        <v>0.213333333333333</v>
      </c>
      <c r="F204" s="252" t="n">
        <f aca="false">IF(Calculator!$E$16="YES",IF(A204&lt;Calculator!$G$16,0,MIN(MIN(MIN(MOD(A204*Calculator!$B$16/(Calculator!$D$7*150),1),1-MOD(A204*Calculator!$B$16/(Calculator!$D$7*150),1)),ABS(MOD(A204*Calculator!$B$16/(Calculator!$D$7*150),1)-0.5)),MIN(MIN(MOD(A204*Calculator!$C$16/(Calculator!$D$7*150),1),1-MOD(A204*Calculator!$C$16/(Calculator!$D$7*150),1)),ABS(MOD(A204*Calculator!$C$16/(Calculator!$D$7*150),1)-0.5)),IF(INT(2*A204*Calculator!$C$16/(Calculator!$D$7*150))&gt;INT(2*A204*Calculator!$B$16/(Calculator!$D$7*150)),0,1))),1)</f>
        <v>1</v>
      </c>
      <c r="G204" s="252" t="n">
        <f aca="false">IF(Calculator!$E$17="YES",IF(A204&lt;Calculator!$G$17,0,MIN(MIN(MIN(MOD(A204*Calculator!$B$17/(Calculator!$D$7*150),1),1-MOD(A204*Calculator!$B$17/(Calculator!$D$7*150),1)),ABS(MOD(A204*Calculator!$B$17/(Calculator!$D$7*150),1)-0.5)),MIN(MIN(MOD(A204*Calculator!$C$17/(Calculator!$D$7*150),1),1-MOD(A204*Calculator!$C$17/(Calculator!$D$7*150),1)),ABS(MOD(A204*Calculator!$C$17/(Calculator!$D$7*150),1)-0.5)),IF(INT(2*A204*Calculator!$C$17/(Calculator!$D$7*150))&gt;INT(2*A204*Calculator!$B$17/(Calculator!$D$7*150)),0,1))),1)</f>
        <v>0.0126666666666666</v>
      </c>
      <c r="H204" s="252" t="n">
        <f aca="false">IF(Calculator!$E$18="YES",IF(A204&lt;Calculator!$G$18,0,MIN(MIN(MIN(MOD(A204*Calculator!$B$18/(Calculator!$D$7*150),1),1-MOD(A204*Calculator!$B$18/(Calculator!$D$7*150),1)),ABS(MOD(A204*Calculator!$B$18/(Calculator!$D$7*150),1)-0.5)),MIN(MIN(MOD(A204*Calculator!$C$18/(Calculator!$D$7*150),1),1-MOD(A204*Calculator!$C$18/(Calculator!$D$7*150),1)),ABS(MOD(A204*Calculator!$C$18/(Calculator!$D$7*150),1)-0.5)),IF(INT(2*A204*Calculator!$C$18/(Calculator!$D$7*150))&gt;INT(2*A204*Calculator!$B$18/(Calculator!$D$7*150)),0,1))),1)</f>
        <v>1</v>
      </c>
      <c r="I204" s="252" t="n">
        <f aca="false">IF(Calculator!$E$19="YES",IF(A204&lt;Calculator!$G$19,0,MIN(MIN(MIN(MOD(A204*Calculator!$B$19/(Calculator!$D$7*150),1),1-MOD(A204*Calculator!$B$19/(Calculator!$D$7*150),1)),ABS(MOD(A204*Calculator!$B$19/(Calculator!$D$7*150),1)-0.5)),MIN(MIN(MOD(A204*Calculator!$C$19/(Calculator!$D$7*150),1),1-MOD(A204*Calculator!$C$19/(Calculator!$D$7*150),1)),ABS(MOD(A204*Calculator!$C$19/(Calculator!$D$7*150),1)-0.5)),IF(INT(2*A204*Calculator!$C$19/(Calculator!$D$7*150))&gt;INT(2*A204*Calculator!$B$19/(Calculator!$D$7*150)),0,1))),1)</f>
        <v>1</v>
      </c>
      <c r="J204" s="252" t="n">
        <f aca="false">IF(Calculator!$E$20="YES",IF(A204&lt;Calculator!$G$20,0,MIN(MIN(MIN(MOD(A204*Calculator!$B$20/(Calculator!$D$7*150),1),1-MOD(A204*Calculator!$B$20/(Calculator!$D$7*150),1)),ABS(MOD(A204*Calculator!$B$20/(Calculator!$D$7*150),1)-0.5)),MIN(MIN(MOD(A204*Calculator!$C$20/(Calculator!$D$7*150),1),1-MOD(A204*Calculator!$C$20/(Calculator!$D$7*150),1)),ABS(MOD(A204*Calculator!$C$20/(Calculator!$D$7*150),1)-0.5)),IF(INT(2*A204*Calculator!$C$20/(Calculator!$D$7*150))&gt;INT(2*A204*Calculator!$B$20/(Calculator!$D$7*150)),0,1))),1)</f>
        <v>1</v>
      </c>
      <c r="K204" s="252" t="n">
        <f aca="false">IF(Calculator!$E$21="YES",IF(A204&lt;Calculator!$G$21,0,MIN(MIN(MIN(MOD(A204*Calculator!$B$21/(Calculator!$D$7*150),1),1-MOD(A204*Calculator!$B$21/(Calculator!$D$7*150),1)),ABS(MOD(A204*Calculator!$B$21/(Calculator!$D$7*150),1)-0.5)),MIN(MIN(MOD(A204*Calculator!$C$21/(Calculator!$D$7*150),1),1-MOD(A204*Calculator!$C$21/(Calculator!$D$7*150),1)),ABS(MOD(A204*Calculator!$C$21/(Calculator!$D$7*150),1)-0.5)),IF(INT(2*A204*Calculator!$C$21/(Calculator!$D$7*150))&gt;INT(2*A204*Calculator!$B$21/(Calculator!$D$7*150)),0,1))),1)</f>
        <v>1</v>
      </c>
      <c r="L204" s="252" t="n">
        <f aca="false">IF(Calculator!$E$22="YES",IF(A204&lt;Calculator!$G$22,0,MIN(MIN(MIN(MOD(A204*Calculator!$B$22/(Calculator!$D$7*150),1),1-MOD(A204*Calculator!$B$22/(Calculator!$D$7*150),1)),ABS(MOD(A204*Calculator!$B$22/(Calculator!$D$7*150),1)-0.5)),MIN(MIN(MOD(A204*Calculator!$C$22/(Calculator!$D$7*150),1),1-MOD(A204*Calculator!$C$22/(Calculator!$D$7*150),1)),ABS(MOD(A204*Calculator!$C$22/(Calculator!$D$7*150),1)-0.5)),IF(INT(2*A204*Calculator!$C$22/(Calculator!$D$7*150))&gt;INT(2*A204*Calculator!$B$22/(Calculator!$D$7*150)),0,1))),1)</f>
        <v>1</v>
      </c>
      <c r="M204" s="252" t="n">
        <f aca="false">MIN(B204:L204)</f>
        <v>0.0126666666666666</v>
      </c>
      <c r="N204" s="252" t="n">
        <f aca="false">SUMPRODUCT(($M$7:$M$557&gt;M204)*1)+SUMPRODUCT(($M$7:$M$557=M204)*(ROW($M$7:$M$557)&lt;ROW(M204)))+1</f>
        <v>344</v>
      </c>
      <c r="O204" s="252" t="str">
        <f aca="false">IF(M204&gt;=0.13,"★★★ EXCELLENT",IF(M204&gt;=0.12,"★★  GOOD",IF(M204&gt;=0.07,"★  FAIR",IF(M204&gt;=0.025,"⚠  MARGINAL","✗  AVOID"))))</f>
        <v>✗  AVOID</v>
      </c>
    </row>
    <row r="205" customFormat="false" ht="15" hidden="false" customHeight="true" outlineLevel="0" collapsed="false">
      <c r="A205" s="249" t="n">
        <v>24.8</v>
      </c>
      <c r="B205" s="250" t="n">
        <f aca="false">IF(Calculator!$E$12="YES",IF(A205&lt;Calculator!$G$12,0,MIN(MIN(MIN(MOD(A205*Calculator!$B$12/(Calculator!$D$7*150),1),1-MOD(A205*Calculator!$B$12/(Calculator!$D$7*150),1)),ABS(MOD(A205*Calculator!$B$12/(Calculator!$D$7*150),1)-0.5)),MIN(MIN(MOD(A205*Calculator!$C$12/(Calculator!$D$7*150),1),1-MOD(A205*Calculator!$C$12/(Calculator!$D$7*150),1)),ABS(MOD(A205*Calculator!$C$12/(Calculator!$D$7*150),1)-0.5)),IF(INT(2*A205*Calculator!$C$12/(Calculator!$D$7*150))&gt;INT(2*A205*Calculator!$B$12/(Calculator!$D$7*150)),0,1))),1)</f>
        <v>1</v>
      </c>
      <c r="C205" s="250" t="n">
        <f aca="false">IF(Calculator!$E$13="YES",IF(A205&lt;Calculator!$G$13,0,MIN(MIN(MIN(MOD(A205*Calculator!$B$13/(Calculator!$D$7*150),1),1-MOD(A205*Calculator!$B$13/(Calculator!$D$7*150),1)),ABS(MOD(A205*Calculator!$B$13/(Calculator!$D$7*150),1)-0.5)),MIN(MIN(MOD(A205*Calculator!$C$13/(Calculator!$D$7*150),1),1-MOD(A205*Calculator!$C$13/(Calculator!$D$7*150),1)),ABS(MOD(A205*Calculator!$C$13/(Calculator!$D$7*150),1)-0.5)),IF(INT(2*A205*Calculator!$C$13/(Calculator!$D$7*150))&gt;INT(2*A205*Calculator!$B$13/(Calculator!$D$7*150)),0,1))),1)</f>
        <v>1</v>
      </c>
      <c r="D205" s="250" t="n">
        <f aca="false">IF(Calculator!$E$14="YES",IF(A205&lt;Calculator!$G$14,0,MIN(MIN(MIN(MOD(A205*Calculator!$B$14/(Calculator!$D$7*150),1),1-MOD(A205*Calculator!$B$14/(Calculator!$D$7*150),1)),ABS(MOD(A205*Calculator!$B$14/(Calculator!$D$7*150),1)-0.5)),MIN(MIN(MOD(A205*Calculator!$C$14/(Calculator!$D$7*150),1),1-MOD(A205*Calculator!$C$14/(Calculator!$D$7*150),1)),ABS(MOD(A205*Calculator!$C$14/(Calculator!$D$7*150),1)-0.5)),IF(INT(2*A205*Calculator!$C$14/(Calculator!$D$7*150))&gt;INT(2*A205*Calculator!$B$14/(Calculator!$D$7*150)),0,1))),1)</f>
        <v>1</v>
      </c>
      <c r="E205" s="250" t="n">
        <f aca="false">IF(Calculator!$E$15="YES",IF(A205&lt;Calculator!$G$15,0,MIN(MIN(MIN(MOD(A205*Calculator!$B$15/(Calculator!$D$7*150),1),1-MOD(A205*Calculator!$B$15/(Calculator!$D$7*150),1)),ABS(MOD(A205*Calculator!$B$15/(Calculator!$D$7*150),1)-0.5)),MIN(MIN(MOD(A205*Calculator!$C$15/(Calculator!$D$7*150),1),1-MOD(A205*Calculator!$C$15/(Calculator!$D$7*150),1)),ABS(MOD(A205*Calculator!$C$15/(Calculator!$D$7*150),1)-0.5)),IF(INT(2*A205*Calculator!$C$15/(Calculator!$D$7*150))&gt;INT(2*A205*Calculator!$B$15/(Calculator!$D$7*150)),0,1))),1)</f>
        <v>0.218245614035088</v>
      </c>
      <c r="F205" s="250" t="n">
        <f aca="false">IF(Calculator!$E$16="YES",IF(A205&lt;Calculator!$G$16,0,MIN(MIN(MIN(MOD(A205*Calculator!$B$16/(Calculator!$D$7*150),1),1-MOD(A205*Calculator!$B$16/(Calculator!$D$7*150),1)),ABS(MOD(A205*Calculator!$B$16/(Calculator!$D$7*150),1)-0.5)),MIN(MIN(MOD(A205*Calculator!$C$16/(Calculator!$D$7*150),1),1-MOD(A205*Calculator!$C$16/(Calculator!$D$7*150),1)),ABS(MOD(A205*Calculator!$C$16/(Calculator!$D$7*150),1)-0.5)),IF(INT(2*A205*Calculator!$C$16/(Calculator!$D$7*150))&gt;INT(2*A205*Calculator!$B$16/(Calculator!$D$7*150)),0,1))),1)</f>
        <v>1</v>
      </c>
      <c r="G205" s="250" t="n">
        <f aca="false">IF(Calculator!$E$17="YES",IF(A205&lt;Calculator!$G$17,0,MIN(MIN(MIN(MOD(A205*Calculator!$B$17/(Calculator!$D$7*150),1),1-MOD(A205*Calculator!$B$17/(Calculator!$D$7*150),1)),ABS(MOD(A205*Calculator!$B$17/(Calculator!$D$7*150),1)-0.5)),MIN(MIN(MOD(A205*Calculator!$C$17/(Calculator!$D$7*150),1),1-MOD(A205*Calculator!$C$17/(Calculator!$D$7*150),1)),ABS(MOD(A205*Calculator!$C$17/(Calculator!$D$7*150),1)-0.5)),IF(INT(2*A205*Calculator!$C$17/(Calculator!$D$7*150))&gt;INT(2*A205*Calculator!$B$17/(Calculator!$D$7*150)),0,1))),1)</f>
        <v>0.00259649122807026</v>
      </c>
      <c r="H205" s="250" t="n">
        <f aca="false">IF(Calculator!$E$18="YES",IF(A205&lt;Calculator!$G$18,0,MIN(MIN(MIN(MOD(A205*Calculator!$B$18/(Calculator!$D$7*150),1),1-MOD(A205*Calculator!$B$18/(Calculator!$D$7*150),1)),ABS(MOD(A205*Calculator!$B$18/(Calculator!$D$7*150),1)-0.5)),MIN(MIN(MOD(A205*Calculator!$C$18/(Calculator!$D$7*150),1),1-MOD(A205*Calculator!$C$18/(Calculator!$D$7*150),1)),ABS(MOD(A205*Calculator!$C$18/(Calculator!$D$7*150),1)-0.5)),IF(INT(2*A205*Calculator!$C$18/(Calculator!$D$7*150))&gt;INT(2*A205*Calculator!$B$18/(Calculator!$D$7*150)),0,1))),1)</f>
        <v>1</v>
      </c>
      <c r="I205" s="250" t="n">
        <f aca="false">IF(Calculator!$E$19="YES",IF(A205&lt;Calculator!$G$19,0,MIN(MIN(MIN(MOD(A205*Calculator!$B$19/(Calculator!$D$7*150),1),1-MOD(A205*Calculator!$B$19/(Calculator!$D$7*150),1)),ABS(MOD(A205*Calculator!$B$19/(Calculator!$D$7*150),1)-0.5)),MIN(MIN(MOD(A205*Calculator!$C$19/(Calculator!$D$7*150),1),1-MOD(A205*Calculator!$C$19/(Calculator!$D$7*150),1)),ABS(MOD(A205*Calculator!$C$19/(Calculator!$D$7*150),1)-0.5)),IF(INT(2*A205*Calculator!$C$19/(Calculator!$D$7*150))&gt;INT(2*A205*Calculator!$B$19/(Calculator!$D$7*150)),0,1))),1)</f>
        <v>1</v>
      </c>
      <c r="J205" s="250" t="n">
        <f aca="false">IF(Calculator!$E$20="YES",IF(A205&lt;Calculator!$G$20,0,MIN(MIN(MIN(MOD(A205*Calculator!$B$20/(Calculator!$D$7*150),1),1-MOD(A205*Calculator!$B$20/(Calculator!$D$7*150),1)),ABS(MOD(A205*Calculator!$B$20/(Calculator!$D$7*150),1)-0.5)),MIN(MIN(MOD(A205*Calculator!$C$20/(Calculator!$D$7*150),1),1-MOD(A205*Calculator!$C$20/(Calculator!$D$7*150),1)),ABS(MOD(A205*Calculator!$C$20/(Calculator!$D$7*150),1)-0.5)),IF(INT(2*A205*Calculator!$C$20/(Calculator!$D$7*150))&gt;INT(2*A205*Calculator!$B$20/(Calculator!$D$7*150)),0,1))),1)</f>
        <v>1</v>
      </c>
      <c r="K205" s="250" t="n">
        <f aca="false">IF(Calculator!$E$21="YES",IF(A205&lt;Calculator!$G$21,0,MIN(MIN(MIN(MOD(A205*Calculator!$B$21/(Calculator!$D$7*150),1),1-MOD(A205*Calculator!$B$21/(Calculator!$D$7*150),1)),ABS(MOD(A205*Calculator!$B$21/(Calculator!$D$7*150),1)-0.5)),MIN(MIN(MOD(A205*Calculator!$C$21/(Calculator!$D$7*150),1),1-MOD(A205*Calculator!$C$21/(Calculator!$D$7*150),1)),ABS(MOD(A205*Calculator!$C$21/(Calculator!$D$7*150),1)-0.5)),IF(INT(2*A205*Calculator!$C$21/(Calculator!$D$7*150))&gt;INT(2*A205*Calculator!$B$21/(Calculator!$D$7*150)),0,1))),1)</f>
        <v>1</v>
      </c>
      <c r="L205" s="250" t="n">
        <f aca="false">IF(Calculator!$E$22="YES",IF(A205&lt;Calculator!$G$22,0,MIN(MIN(MIN(MOD(A205*Calculator!$B$22/(Calculator!$D$7*150),1),1-MOD(A205*Calculator!$B$22/(Calculator!$D$7*150),1)),ABS(MOD(A205*Calculator!$B$22/(Calculator!$D$7*150),1)-0.5)),MIN(MIN(MOD(A205*Calculator!$C$22/(Calculator!$D$7*150),1),1-MOD(A205*Calculator!$C$22/(Calculator!$D$7*150),1)),ABS(MOD(A205*Calculator!$C$22/(Calculator!$D$7*150),1)-0.5)),IF(INT(2*A205*Calculator!$C$22/(Calculator!$D$7*150))&gt;INT(2*A205*Calculator!$B$22/(Calculator!$D$7*150)),0,1))),1)</f>
        <v>1</v>
      </c>
      <c r="M205" s="250" t="n">
        <f aca="false">MIN(B205:L205)</f>
        <v>0.00259649122807026</v>
      </c>
      <c r="N205" s="250" t="n">
        <f aca="false">SUMPRODUCT(($M$7:$M$557&gt;M205)*1)+SUMPRODUCT(($M$7:$M$557=M205)*(ROW($M$7:$M$557)&lt;ROW(M205)))+1</f>
        <v>374</v>
      </c>
      <c r="O205" s="250" t="str">
        <f aca="false">IF(M205&gt;=0.13,"★★★ EXCELLENT",IF(M205&gt;=0.12,"★★  GOOD",IF(M205&gt;=0.07,"★  FAIR",IF(M205&gt;=0.025,"⚠  MARGINAL","✗  AVOID"))))</f>
        <v>✗  AVOID</v>
      </c>
    </row>
    <row r="206" customFormat="false" ht="15" hidden="false" customHeight="true" outlineLevel="0" collapsed="false">
      <c r="A206" s="251" t="n">
        <v>24.9</v>
      </c>
      <c r="B206" s="252" t="n">
        <f aca="false">IF(Calculator!$E$12="YES",IF(A206&lt;Calculator!$G$12,0,MIN(MIN(MIN(MOD(A206*Calculator!$B$12/(Calculator!$D$7*150),1),1-MOD(A206*Calculator!$B$12/(Calculator!$D$7*150),1)),ABS(MOD(A206*Calculator!$B$12/(Calculator!$D$7*150),1)-0.5)),MIN(MIN(MOD(A206*Calculator!$C$12/(Calculator!$D$7*150),1),1-MOD(A206*Calculator!$C$12/(Calculator!$D$7*150),1)),ABS(MOD(A206*Calculator!$C$12/(Calculator!$D$7*150),1)-0.5)),IF(INT(2*A206*Calculator!$C$12/(Calculator!$D$7*150))&gt;INT(2*A206*Calculator!$B$12/(Calculator!$D$7*150)),0,1))),1)</f>
        <v>1</v>
      </c>
      <c r="C206" s="252" t="n">
        <f aca="false">IF(Calculator!$E$13="YES",IF(A206&lt;Calculator!$G$13,0,MIN(MIN(MIN(MOD(A206*Calculator!$B$13/(Calculator!$D$7*150),1),1-MOD(A206*Calculator!$B$13/(Calculator!$D$7*150),1)),ABS(MOD(A206*Calculator!$B$13/(Calculator!$D$7*150),1)-0.5)),MIN(MIN(MOD(A206*Calculator!$C$13/(Calculator!$D$7*150),1),1-MOD(A206*Calculator!$C$13/(Calculator!$D$7*150),1)),ABS(MOD(A206*Calculator!$C$13/(Calculator!$D$7*150),1)-0.5)),IF(INT(2*A206*Calculator!$C$13/(Calculator!$D$7*150))&gt;INT(2*A206*Calculator!$B$13/(Calculator!$D$7*150)),0,1))),1)</f>
        <v>1</v>
      </c>
      <c r="D206" s="252" t="n">
        <f aca="false">IF(Calculator!$E$14="YES",IF(A206&lt;Calculator!$G$14,0,MIN(MIN(MIN(MOD(A206*Calculator!$B$14/(Calculator!$D$7*150),1),1-MOD(A206*Calculator!$B$14/(Calculator!$D$7*150),1)),ABS(MOD(A206*Calculator!$B$14/(Calculator!$D$7*150),1)-0.5)),MIN(MIN(MOD(A206*Calculator!$C$14/(Calculator!$D$7*150),1),1-MOD(A206*Calculator!$C$14/(Calculator!$D$7*150),1)),ABS(MOD(A206*Calculator!$C$14/(Calculator!$D$7*150),1)-0.5)),IF(INT(2*A206*Calculator!$C$14/(Calculator!$D$7*150))&gt;INT(2*A206*Calculator!$B$14/(Calculator!$D$7*150)),0,1))),1)</f>
        <v>1</v>
      </c>
      <c r="E206" s="252" t="n">
        <f aca="false">IF(Calculator!$E$15="YES",IF(A206&lt;Calculator!$G$15,0,MIN(MIN(MIN(MOD(A206*Calculator!$B$15/(Calculator!$D$7*150),1),1-MOD(A206*Calculator!$B$15/(Calculator!$D$7*150),1)),ABS(MOD(A206*Calculator!$B$15/(Calculator!$D$7*150),1)-0.5)),MIN(MIN(MOD(A206*Calculator!$C$15/(Calculator!$D$7*150),1),1-MOD(A206*Calculator!$C$15/(Calculator!$D$7*150),1)),ABS(MOD(A206*Calculator!$C$15/(Calculator!$D$7*150),1)-0.5)),IF(INT(2*A206*Calculator!$C$15/(Calculator!$D$7*150))&gt;INT(2*A206*Calculator!$B$15/(Calculator!$D$7*150)),0,1))),1)</f>
        <v>0.223157894736842</v>
      </c>
      <c r="F206" s="252" t="n">
        <f aca="false">IF(Calculator!$E$16="YES",IF(A206&lt;Calculator!$G$16,0,MIN(MIN(MIN(MOD(A206*Calculator!$B$16/(Calculator!$D$7*150),1),1-MOD(A206*Calculator!$B$16/(Calculator!$D$7*150),1)),ABS(MOD(A206*Calculator!$B$16/(Calculator!$D$7*150),1)-0.5)),MIN(MIN(MOD(A206*Calculator!$C$16/(Calculator!$D$7*150),1),1-MOD(A206*Calculator!$C$16/(Calculator!$D$7*150),1)),ABS(MOD(A206*Calculator!$C$16/(Calculator!$D$7*150),1)-0.5)),IF(INT(2*A206*Calculator!$C$16/(Calculator!$D$7*150))&gt;INT(2*A206*Calculator!$B$16/(Calculator!$D$7*150)),0,1))),1)</f>
        <v>1</v>
      </c>
      <c r="G206" s="252" t="n">
        <f aca="false">IF(Calculator!$E$17="YES",IF(A206&lt;Calculator!$G$17,0,MIN(MIN(MIN(MOD(A206*Calculator!$B$17/(Calculator!$D$7*150),1),1-MOD(A206*Calculator!$B$17/(Calculator!$D$7*150),1)),ABS(MOD(A206*Calculator!$B$17/(Calculator!$D$7*150),1)-0.5)),MIN(MIN(MOD(A206*Calculator!$C$17/(Calculator!$D$7*150),1),1-MOD(A206*Calculator!$C$17/(Calculator!$D$7*150),1)),ABS(MOD(A206*Calculator!$C$17/(Calculator!$D$7*150),1)-0.5)),IF(INT(2*A206*Calculator!$C$17/(Calculator!$D$7*150))&gt;INT(2*A206*Calculator!$B$17/(Calculator!$D$7*150)),0,1))),1)</f>
        <v>0</v>
      </c>
      <c r="H206" s="252" t="n">
        <f aca="false">IF(Calculator!$E$18="YES",IF(A206&lt;Calculator!$G$18,0,MIN(MIN(MIN(MOD(A206*Calculator!$B$18/(Calculator!$D$7*150),1),1-MOD(A206*Calculator!$B$18/(Calculator!$D$7*150),1)),ABS(MOD(A206*Calculator!$B$18/(Calculator!$D$7*150),1)-0.5)),MIN(MIN(MOD(A206*Calculator!$C$18/(Calculator!$D$7*150),1),1-MOD(A206*Calculator!$C$18/(Calculator!$D$7*150),1)),ABS(MOD(A206*Calculator!$C$18/(Calculator!$D$7*150),1)-0.5)),IF(INT(2*A206*Calculator!$C$18/(Calculator!$D$7*150))&gt;INT(2*A206*Calculator!$B$18/(Calculator!$D$7*150)),0,1))),1)</f>
        <v>1</v>
      </c>
      <c r="I206" s="252" t="n">
        <f aca="false">IF(Calculator!$E$19="YES",IF(A206&lt;Calculator!$G$19,0,MIN(MIN(MIN(MOD(A206*Calculator!$B$19/(Calculator!$D$7*150),1),1-MOD(A206*Calculator!$B$19/(Calculator!$D$7*150),1)),ABS(MOD(A206*Calculator!$B$19/(Calculator!$D$7*150),1)-0.5)),MIN(MIN(MOD(A206*Calculator!$C$19/(Calculator!$D$7*150),1),1-MOD(A206*Calculator!$C$19/(Calculator!$D$7*150),1)),ABS(MOD(A206*Calculator!$C$19/(Calculator!$D$7*150),1)-0.5)),IF(INT(2*A206*Calculator!$C$19/(Calculator!$D$7*150))&gt;INT(2*A206*Calculator!$B$19/(Calculator!$D$7*150)),0,1))),1)</f>
        <v>1</v>
      </c>
      <c r="J206" s="252" t="n">
        <f aca="false">IF(Calculator!$E$20="YES",IF(A206&lt;Calculator!$G$20,0,MIN(MIN(MIN(MOD(A206*Calculator!$B$20/(Calculator!$D$7*150),1),1-MOD(A206*Calculator!$B$20/(Calculator!$D$7*150),1)),ABS(MOD(A206*Calculator!$B$20/(Calculator!$D$7*150),1)-0.5)),MIN(MIN(MOD(A206*Calculator!$C$20/(Calculator!$D$7*150),1),1-MOD(A206*Calculator!$C$20/(Calculator!$D$7*150),1)),ABS(MOD(A206*Calculator!$C$20/(Calculator!$D$7*150),1)-0.5)),IF(INT(2*A206*Calculator!$C$20/(Calculator!$D$7*150))&gt;INT(2*A206*Calculator!$B$20/(Calculator!$D$7*150)),0,1))),1)</f>
        <v>1</v>
      </c>
      <c r="K206" s="252" t="n">
        <f aca="false">IF(Calculator!$E$21="YES",IF(A206&lt;Calculator!$G$21,0,MIN(MIN(MIN(MOD(A206*Calculator!$B$21/(Calculator!$D$7*150),1),1-MOD(A206*Calculator!$B$21/(Calculator!$D$7*150),1)),ABS(MOD(A206*Calculator!$B$21/(Calculator!$D$7*150),1)-0.5)),MIN(MIN(MOD(A206*Calculator!$C$21/(Calculator!$D$7*150),1),1-MOD(A206*Calculator!$C$21/(Calculator!$D$7*150),1)),ABS(MOD(A206*Calculator!$C$21/(Calculator!$D$7*150),1)-0.5)),IF(INT(2*A206*Calculator!$C$21/(Calculator!$D$7*150))&gt;INT(2*A206*Calculator!$B$21/(Calculator!$D$7*150)),0,1))),1)</f>
        <v>1</v>
      </c>
      <c r="L206" s="252" t="n">
        <f aca="false">IF(Calculator!$E$22="YES",IF(A206&lt;Calculator!$G$22,0,MIN(MIN(MIN(MOD(A206*Calculator!$B$22/(Calculator!$D$7*150),1),1-MOD(A206*Calculator!$B$22/(Calculator!$D$7*150),1)),ABS(MOD(A206*Calculator!$B$22/(Calculator!$D$7*150),1)-0.5)),MIN(MIN(MOD(A206*Calculator!$C$22/(Calculator!$D$7*150),1),1-MOD(A206*Calculator!$C$22/(Calculator!$D$7*150),1)),ABS(MOD(A206*Calculator!$C$22/(Calculator!$D$7*150),1)-0.5)),IF(INT(2*A206*Calculator!$C$22/(Calculator!$D$7*150))&gt;INT(2*A206*Calculator!$B$22/(Calculator!$D$7*150)),0,1))),1)</f>
        <v>1</v>
      </c>
      <c r="M206" s="252" t="n">
        <f aca="false">MIN(B206:L206)</f>
        <v>0</v>
      </c>
      <c r="N206" s="252" t="n">
        <f aca="false">SUMPRODUCT(($M$7:$M$557&gt;M206)*1)+SUMPRODUCT(($M$7:$M$557=M206)*(ROW($M$7:$M$557)&lt;ROW(M206)))+1</f>
        <v>447</v>
      </c>
      <c r="O206" s="252" t="str">
        <f aca="false">IF(M206&gt;=0.13,"★★★ EXCELLENT",IF(M206&gt;=0.12,"★★  GOOD",IF(M206&gt;=0.07,"★  FAIR",IF(M206&gt;=0.025,"⚠  MARGINAL","✗  AVOID"))))</f>
        <v>✗  AVOID</v>
      </c>
    </row>
    <row r="207" customFormat="false" ht="15" hidden="false" customHeight="true" outlineLevel="0" collapsed="false">
      <c r="A207" s="249" t="n">
        <v>25</v>
      </c>
      <c r="B207" s="250" t="n">
        <f aca="false">IF(Calculator!$E$12="YES",IF(A207&lt;Calculator!$G$12,0,MIN(MIN(MIN(MOD(A207*Calculator!$B$12/(Calculator!$D$7*150),1),1-MOD(A207*Calculator!$B$12/(Calculator!$D$7*150),1)),ABS(MOD(A207*Calculator!$B$12/(Calculator!$D$7*150),1)-0.5)),MIN(MIN(MOD(A207*Calculator!$C$12/(Calculator!$D$7*150),1),1-MOD(A207*Calculator!$C$12/(Calculator!$D$7*150),1)),ABS(MOD(A207*Calculator!$C$12/(Calculator!$D$7*150),1)-0.5)),IF(INT(2*A207*Calculator!$C$12/(Calculator!$D$7*150))&gt;INT(2*A207*Calculator!$B$12/(Calculator!$D$7*150)),0,1))),1)</f>
        <v>1</v>
      </c>
      <c r="C207" s="250" t="n">
        <f aca="false">IF(Calculator!$E$13="YES",IF(A207&lt;Calculator!$G$13,0,MIN(MIN(MIN(MOD(A207*Calculator!$B$13/(Calculator!$D$7*150),1),1-MOD(A207*Calculator!$B$13/(Calculator!$D$7*150),1)),ABS(MOD(A207*Calculator!$B$13/(Calculator!$D$7*150),1)-0.5)),MIN(MIN(MOD(A207*Calculator!$C$13/(Calculator!$D$7*150),1),1-MOD(A207*Calculator!$C$13/(Calculator!$D$7*150),1)),ABS(MOD(A207*Calculator!$C$13/(Calculator!$D$7*150),1)-0.5)),IF(INT(2*A207*Calculator!$C$13/(Calculator!$D$7*150))&gt;INT(2*A207*Calculator!$B$13/(Calculator!$D$7*150)),0,1))),1)</f>
        <v>1</v>
      </c>
      <c r="D207" s="250" t="n">
        <f aca="false">IF(Calculator!$E$14="YES",IF(A207&lt;Calculator!$G$14,0,MIN(MIN(MIN(MOD(A207*Calculator!$B$14/(Calculator!$D$7*150),1),1-MOD(A207*Calculator!$B$14/(Calculator!$D$7*150),1)),ABS(MOD(A207*Calculator!$B$14/(Calculator!$D$7*150),1)-0.5)),MIN(MIN(MOD(A207*Calculator!$C$14/(Calculator!$D$7*150),1),1-MOD(A207*Calculator!$C$14/(Calculator!$D$7*150),1)),ABS(MOD(A207*Calculator!$C$14/(Calculator!$D$7*150),1)-0.5)),IF(INT(2*A207*Calculator!$C$14/(Calculator!$D$7*150))&gt;INT(2*A207*Calculator!$B$14/(Calculator!$D$7*150)),0,1))),1)</f>
        <v>1</v>
      </c>
      <c r="E207" s="250" t="n">
        <f aca="false">IF(Calculator!$E$15="YES",IF(A207&lt;Calculator!$G$15,0,MIN(MIN(MIN(MOD(A207*Calculator!$B$15/(Calculator!$D$7*150),1),1-MOD(A207*Calculator!$B$15/(Calculator!$D$7*150),1)),ABS(MOD(A207*Calculator!$B$15/(Calculator!$D$7*150),1)-0.5)),MIN(MIN(MOD(A207*Calculator!$C$15/(Calculator!$D$7*150),1),1-MOD(A207*Calculator!$C$15/(Calculator!$D$7*150),1)),ABS(MOD(A207*Calculator!$C$15/(Calculator!$D$7*150),1)-0.5)),IF(INT(2*A207*Calculator!$C$15/(Calculator!$D$7*150))&gt;INT(2*A207*Calculator!$B$15/(Calculator!$D$7*150)),0,1))),1)</f>
        <v>0.219298245614035</v>
      </c>
      <c r="F207" s="250" t="n">
        <f aca="false">IF(Calculator!$E$16="YES",IF(A207&lt;Calculator!$G$16,0,MIN(MIN(MIN(MOD(A207*Calculator!$B$16/(Calculator!$D$7*150),1),1-MOD(A207*Calculator!$B$16/(Calculator!$D$7*150),1)),ABS(MOD(A207*Calculator!$B$16/(Calculator!$D$7*150),1)-0.5)),MIN(MIN(MOD(A207*Calculator!$C$16/(Calculator!$D$7*150),1),1-MOD(A207*Calculator!$C$16/(Calculator!$D$7*150),1)),ABS(MOD(A207*Calculator!$C$16/(Calculator!$D$7*150),1)-0.5)),IF(INT(2*A207*Calculator!$C$16/(Calculator!$D$7*150))&gt;INT(2*A207*Calculator!$B$16/(Calculator!$D$7*150)),0,1))),1)</f>
        <v>1</v>
      </c>
      <c r="G207" s="250" t="n">
        <f aca="false">IF(Calculator!$E$17="YES",IF(A207&lt;Calculator!$G$17,0,MIN(MIN(MIN(MOD(A207*Calculator!$B$17/(Calculator!$D$7*150),1),1-MOD(A207*Calculator!$B$17/(Calculator!$D$7*150),1)),ABS(MOD(A207*Calculator!$B$17/(Calculator!$D$7*150),1)-0.5)),MIN(MIN(MOD(A207*Calculator!$C$17/(Calculator!$D$7*150),1),1-MOD(A207*Calculator!$C$17/(Calculator!$D$7*150),1)),ABS(MOD(A207*Calculator!$C$17/(Calculator!$D$7*150),1)-0.5)),IF(INT(2*A207*Calculator!$C$17/(Calculator!$D$7*150))&gt;INT(2*A207*Calculator!$B$17/(Calculator!$D$7*150)),0,1))),1)</f>
        <v>0</v>
      </c>
      <c r="H207" s="250" t="n">
        <f aca="false">IF(Calculator!$E$18="YES",IF(A207&lt;Calculator!$G$18,0,MIN(MIN(MIN(MOD(A207*Calculator!$B$18/(Calculator!$D$7*150),1),1-MOD(A207*Calculator!$B$18/(Calculator!$D$7*150),1)),ABS(MOD(A207*Calculator!$B$18/(Calculator!$D$7*150),1)-0.5)),MIN(MIN(MOD(A207*Calculator!$C$18/(Calculator!$D$7*150),1),1-MOD(A207*Calculator!$C$18/(Calculator!$D$7*150),1)),ABS(MOD(A207*Calculator!$C$18/(Calculator!$D$7*150),1)-0.5)),IF(INT(2*A207*Calculator!$C$18/(Calculator!$D$7*150))&gt;INT(2*A207*Calculator!$B$18/(Calculator!$D$7*150)),0,1))),1)</f>
        <v>1</v>
      </c>
      <c r="I207" s="250" t="n">
        <f aca="false">IF(Calculator!$E$19="YES",IF(A207&lt;Calculator!$G$19,0,MIN(MIN(MIN(MOD(A207*Calculator!$B$19/(Calculator!$D$7*150),1),1-MOD(A207*Calculator!$B$19/(Calculator!$D$7*150),1)),ABS(MOD(A207*Calculator!$B$19/(Calculator!$D$7*150),1)-0.5)),MIN(MIN(MOD(A207*Calculator!$C$19/(Calculator!$D$7*150),1),1-MOD(A207*Calculator!$C$19/(Calculator!$D$7*150),1)),ABS(MOD(A207*Calculator!$C$19/(Calculator!$D$7*150),1)-0.5)),IF(INT(2*A207*Calculator!$C$19/(Calculator!$D$7*150))&gt;INT(2*A207*Calculator!$B$19/(Calculator!$D$7*150)),0,1))),1)</f>
        <v>1</v>
      </c>
      <c r="J207" s="250" t="n">
        <f aca="false">IF(Calculator!$E$20="YES",IF(A207&lt;Calculator!$G$20,0,MIN(MIN(MIN(MOD(A207*Calculator!$B$20/(Calculator!$D$7*150),1),1-MOD(A207*Calculator!$B$20/(Calculator!$D$7*150),1)),ABS(MOD(A207*Calculator!$B$20/(Calculator!$D$7*150),1)-0.5)),MIN(MIN(MOD(A207*Calculator!$C$20/(Calculator!$D$7*150),1),1-MOD(A207*Calculator!$C$20/(Calculator!$D$7*150),1)),ABS(MOD(A207*Calculator!$C$20/(Calculator!$D$7*150),1)-0.5)),IF(INT(2*A207*Calculator!$C$20/(Calculator!$D$7*150))&gt;INT(2*A207*Calculator!$B$20/(Calculator!$D$7*150)),0,1))),1)</f>
        <v>1</v>
      </c>
      <c r="K207" s="250" t="n">
        <f aca="false">IF(Calculator!$E$21="YES",IF(A207&lt;Calculator!$G$21,0,MIN(MIN(MIN(MOD(A207*Calculator!$B$21/(Calculator!$D$7*150),1),1-MOD(A207*Calculator!$B$21/(Calculator!$D$7*150),1)),ABS(MOD(A207*Calculator!$B$21/(Calculator!$D$7*150),1)-0.5)),MIN(MIN(MOD(A207*Calculator!$C$21/(Calculator!$D$7*150),1),1-MOD(A207*Calculator!$C$21/(Calculator!$D$7*150),1)),ABS(MOD(A207*Calculator!$C$21/(Calculator!$D$7*150),1)-0.5)),IF(INT(2*A207*Calculator!$C$21/(Calculator!$D$7*150))&gt;INT(2*A207*Calculator!$B$21/(Calculator!$D$7*150)),0,1))),1)</f>
        <v>1</v>
      </c>
      <c r="L207" s="250" t="n">
        <f aca="false">IF(Calculator!$E$22="YES",IF(A207&lt;Calculator!$G$22,0,MIN(MIN(MIN(MOD(A207*Calculator!$B$22/(Calculator!$D$7*150),1),1-MOD(A207*Calculator!$B$22/(Calculator!$D$7*150),1)),ABS(MOD(A207*Calculator!$B$22/(Calculator!$D$7*150),1)-0.5)),MIN(MIN(MOD(A207*Calculator!$C$22/(Calculator!$D$7*150),1),1-MOD(A207*Calculator!$C$22/(Calculator!$D$7*150),1)),ABS(MOD(A207*Calculator!$C$22/(Calculator!$D$7*150),1)-0.5)),IF(INT(2*A207*Calculator!$C$22/(Calculator!$D$7*150))&gt;INT(2*A207*Calculator!$B$22/(Calculator!$D$7*150)),0,1))),1)</f>
        <v>1</v>
      </c>
      <c r="M207" s="250" t="n">
        <f aca="false">MIN(B207:L207)</f>
        <v>0</v>
      </c>
      <c r="N207" s="250" t="n">
        <f aca="false">SUMPRODUCT(($M$7:$M$557&gt;M207)*1)+SUMPRODUCT(($M$7:$M$557=M207)*(ROW($M$7:$M$557)&lt;ROW(M207)))+1</f>
        <v>448</v>
      </c>
      <c r="O207" s="250" t="str">
        <f aca="false">IF(M207&gt;=0.13,"★★★ EXCELLENT",IF(M207&gt;=0.12,"★★  GOOD",IF(M207&gt;=0.07,"★  FAIR",IF(M207&gt;=0.025,"⚠  MARGINAL","✗  AVOID"))))</f>
        <v>✗  AVOID</v>
      </c>
    </row>
    <row r="208" customFormat="false" ht="15" hidden="false" customHeight="true" outlineLevel="0" collapsed="false">
      <c r="A208" s="251" t="n">
        <v>25.1</v>
      </c>
      <c r="B208" s="252" t="n">
        <f aca="false">IF(Calculator!$E$12="YES",IF(A208&lt;Calculator!$G$12,0,MIN(MIN(MIN(MOD(A208*Calculator!$B$12/(Calculator!$D$7*150),1),1-MOD(A208*Calculator!$B$12/(Calculator!$D$7*150),1)),ABS(MOD(A208*Calculator!$B$12/(Calculator!$D$7*150),1)-0.5)),MIN(MIN(MOD(A208*Calculator!$C$12/(Calculator!$D$7*150),1),1-MOD(A208*Calculator!$C$12/(Calculator!$D$7*150),1)),ABS(MOD(A208*Calculator!$C$12/(Calculator!$D$7*150),1)-0.5)),IF(INT(2*A208*Calculator!$C$12/(Calculator!$D$7*150))&gt;INT(2*A208*Calculator!$B$12/(Calculator!$D$7*150)),0,1))),1)</f>
        <v>1</v>
      </c>
      <c r="C208" s="252" t="n">
        <f aca="false">IF(Calculator!$E$13="YES",IF(A208&lt;Calculator!$G$13,0,MIN(MIN(MIN(MOD(A208*Calculator!$B$13/(Calculator!$D$7*150),1),1-MOD(A208*Calculator!$B$13/(Calculator!$D$7*150),1)),ABS(MOD(A208*Calculator!$B$13/(Calculator!$D$7*150),1)-0.5)),MIN(MIN(MOD(A208*Calculator!$C$13/(Calculator!$D$7*150),1),1-MOD(A208*Calculator!$C$13/(Calculator!$D$7*150),1)),ABS(MOD(A208*Calculator!$C$13/(Calculator!$D$7*150),1)-0.5)),IF(INT(2*A208*Calculator!$C$13/(Calculator!$D$7*150))&gt;INT(2*A208*Calculator!$B$13/(Calculator!$D$7*150)),0,1))),1)</f>
        <v>1</v>
      </c>
      <c r="D208" s="252" t="n">
        <f aca="false">IF(Calculator!$E$14="YES",IF(A208&lt;Calculator!$G$14,0,MIN(MIN(MIN(MOD(A208*Calculator!$B$14/(Calculator!$D$7*150),1),1-MOD(A208*Calculator!$B$14/(Calculator!$D$7*150),1)),ABS(MOD(A208*Calculator!$B$14/(Calculator!$D$7*150),1)-0.5)),MIN(MIN(MOD(A208*Calculator!$C$14/(Calculator!$D$7*150),1),1-MOD(A208*Calculator!$C$14/(Calculator!$D$7*150),1)),ABS(MOD(A208*Calculator!$C$14/(Calculator!$D$7*150),1)-0.5)),IF(INT(2*A208*Calculator!$C$14/(Calculator!$D$7*150))&gt;INT(2*A208*Calculator!$B$14/(Calculator!$D$7*150)),0,1))),1)</f>
        <v>1</v>
      </c>
      <c r="E208" s="252" t="n">
        <f aca="false">IF(Calculator!$E$15="YES",IF(A208&lt;Calculator!$G$15,0,MIN(MIN(MIN(MOD(A208*Calculator!$B$15/(Calculator!$D$7*150),1),1-MOD(A208*Calculator!$B$15/(Calculator!$D$7*150),1)),ABS(MOD(A208*Calculator!$B$15/(Calculator!$D$7*150),1)-0.5)),MIN(MIN(MOD(A208*Calculator!$C$15/(Calculator!$D$7*150),1),1-MOD(A208*Calculator!$C$15/(Calculator!$D$7*150),1)),ABS(MOD(A208*Calculator!$C$15/(Calculator!$D$7*150),1)-0.5)),IF(INT(2*A208*Calculator!$C$15/(Calculator!$D$7*150))&gt;INT(2*A208*Calculator!$B$15/(Calculator!$D$7*150)),0,1))),1)</f>
        <v>0.214175438596491</v>
      </c>
      <c r="F208" s="252" t="n">
        <f aca="false">IF(Calculator!$E$16="YES",IF(A208&lt;Calculator!$G$16,0,MIN(MIN(MIN(MOD(A208*Calculator!$B$16/(Calculator!$D$7*150),1),1-MOD(A208*Calculator!$B$16/(Calculator!$D$7*150),1)),ABS(MOD(A208*Calculator!$B$16/(Calculator!$D$7*150),1)-0.5)),MIN(MIN(MOD(A208*Calculator!$C$16/(Calculator!$D$7*150),1),1-MOD(A208*Calculator!$C$16/(Calculator!$D$7*150),1)),ABS(MOD(A208*Calculator!$C$16/(Calculator!$D$7*150),1)-0.5)),IF(INT(2*A208*Calculator!$C$16/(Calculator!$D$7*150))&gt;INT(2*A208*Calculator!$B$16/(Calculator!$D$7*150)),0,1))),1)</f>
        <v>1</v>
      </c>
      <c r="G208" s="252" t="n">
        <f aca="false">IF(Calculator!$E$17="YES",IF(A208&lt;Calculator!$G$17,0,MIN(MIN(MIN(MOD(A208*Calculator!$B$17/(Calculator!$D$7*150),1),1-MOD(A208*Calculator!$B$17/(Calculator!$D$7*150),1)),ABS(MOD(A208*Calculator!$B$17/(Calculator!$D$7*150),1)-0.5)),MIN(MIN(MOD(A208*Calculator!$C$17/(Calculator!$D$7*150),1),1-MOD(A208*Calculator!$C$17/(Calculator!$D$7*150),1)),ABS(MOD(A208*Calculator!$C$17/(Calculator!$D$7*150),1)-0.5)),IF(INT(2*A208*Calculator!$C$17/(Calculator!$D$7*150))&gt;INT(2*A208*Calculator!$B$17/(Calculator!$D$7*150)),0,1))),1)</f>
        <v>0</v>
      </c>
      <c r="H208" s="252" t="n">
        <f aca="false">IF(Calculator!$E$18="YES",IF(A208&lt;Calculator!$G$18,0,MIN(MIN(MIN(MOD(A208*Calculator!$B$18/(Calculator!$D$7*150),1),1-MOD(A208*Calculator!$B$18/(Calculator!$D$7*150),1)),ABS(MOD(A208*Calculator!$B$18/(Calculator!$D$7*150),1)-0.5)),MIN(MIN(MOD(A208*Calculator!$C$18/(Calculator!$D$7*150),1),1-MOD(A208*Calculator!$C$18/(Calculator!$D$7*150),1)),ABS(MOD(A208*Calculator!$C$18/(Calculator!$D$7*150),1)-0.5)),IF(INT(2*A208*Calculator!$C$18/(Calculator!$D$7*150))&gt;INT(2*A208*Calculator!$B$18/(Calculator!$D$7*150)),0,1))),1)</f>
        <v>1</v>
      </c>
      <c r="I208" s="252" t="n">
        <f aca="false">IF(Calculator!$E$19="YES",IF(A208&lt;Calculator!$G$19,0,MIN(MIN(MIN(MOD(A208*Calculator!$B$19/(Calculator!$D$7*150),1),1-MOD(A208*Calculator!$B$19/(Calculator!$D$7*150),1)),ABS(MOD(A208*Calculator!$B$19/(Calculator!$D$7*150),1)-0.5)),MIN(MIN(MOD(A208*Calculator!$C$19/(Calculator!$D$7*150),1),1-MOD(A208*Calculator!$C$19/(Calculator!$D$7*150),1)),ABS(MOD(A208*Calculator!$C$19/(Calculator!$D$7*150),1)-0.5)),IF(INT(2*A208*Calculator!$C$19/(Calculator!$D$7*150))&gt;INT(2*A208*Calculator!$B$19/(Calculator!$D$7*150)),0,1))),1)</f>
        <v>1</v>
      </c>
      <c r="J208" s="252" t="n">
        <f aca="false">IF(Calculator!$E$20="YES",IF(A208&lt;Calculator!$G$20,0,MIN(MIN(MIN(MOD(A208*Calculator!$B$20/(Calculator!$D$7*150),1),1-MOD(A208*Calculator!$B$20/(Calculator!$D$7*150),1)),ABS(MOD(A208*Calculator!$B$20/(Calculator!$D$7*150),1)-0.5)),MIN(MIN(MOD(A208*Calculator!$C$20/(Calculator!$D$7*150),1),1-MOD(A208*Calculator!$C$20/(Calculator!$D$7*150),1)),ABS(MOD(A208*Calculator!$C$20/(Calculator!$D$7*150),1)-0.5)),IF(INT(2*A208*Calculator!$C$20/(Calculator!$D$7*150))&gt;INT(2*A208*Calculator!$B$20/(Calculator!$D$7*150)),0,1))),1)</f>
        <v>1</v>
      </c>
      <c r="K208" s="252" t="n">
        <f aca="false">IF(Calculator!$E$21="YES",IF(A208&lt;Calculator!$G$21,0,MIN(MIN(MIN(MOD(A208*Calculator!$B$21/(Calculator!$D$7*150),1),1-MOD(A208*Calculator!$B$21/(Calculator!$D$7*150),1)),ABS(MOD(A208*Calculator!$B$21/(Calculator!$D$7*150),1)-0.5)),MIN(MIN(MOD(A208*Calculator!$C$21/(Calculator!$D$7*150),1),1-MOD(A208*Calculator!$C$21/(Calculator!$D$7*150),1)),ABS(MOD(A208*Calculator!$C$21/(Calculator!$D$7*150),1)-0.5)),IF(INT(2*A208*Calculator!$C$21/(Calculator!$D$7*150))&gt;INT(2*A208*Calculator!$B$21/(Calculator!$D$7*150)),0,1))),1)</f>
        <v>1</v>
      </c>
      <c r="L208" s="252" t="n">
        <f aca="false">IF(Calculator!$E$22="YES",IF(A208&lt;Calculator!$G$22,0,MIN(MIN(MIN(MOD(A208*Calculator!$B$22/(Calculator!$D$7*150),1),1-MOD(A208*Calculator!$B$22/(Calculator!$D$7*150),1)),ABS(MOD(A208*Calculator!$B$22/(Calculator!$D$7*150),1)-0.5)),MIN(MIN(MOD(A208*Calculator!$C$22/(Calculator!$D$7*150),1),1-MOD(A208*Calculator!$C$22/(Calculator!$D$7*150),1)),ABS(MOD(A208*Calculator!$C$22/(Calculator!$D$7*150),1)-0.5)),IF(INT(2*A208*Calculator!$C$22/(Calculator!$D$7*150))&gt;INT(2*A208*Calculator!$B$22/(Calculator!$D$7*150)),0,1))),1)</f>
        <v>1</v>
      </c>
      <c r="M208" s="252" t="n">
        <f aca="false">MIN(B208:L208)</f>
        <v>0</v>
      </c>
      <c r="N208" s="252" t="n">
        <f aca="false">SUMPRODUCT(($M$7:$M$557&gt;M208)*1)+SUMPRODUCT(($M$7:$M$557=M208)*(ROW($M$7:$M$557)&lt;ROW(M208)))+1</f>
        <v>449</v>
      </c>
      <c r="O208" s="252" t="str">
        <f aca="false">IF(M208&gt;=0.13,"★★★ EXCELLENT",IF(M208&gt;=0.12,"★★  GOOD",IF(M208&gt;=0.07,"★  FAIR",IF(M208&gt;=0.025,"⚠  MARGINAL","✗  AVOID"))))</f>
        <v>✗  AVOID</v>
      </c>
    </row>
    <row r="209" customFormat="false" ht="15" hidden="false" customHeight="true" outlineLevel="0" collapsed="false">
      <c r="A209" s="249" t="n">
        <v>25.2</v>
      </c>
      <c r="B209" s="250" t="n">
        <f aca="false">IF(Calculator!$E$12="YES",IF(A209&lt;Calculator!$G$12,0,MIN(MIN(MIN(MOD(A209*Calculator!$B$12/(Calculator!$D$7*150),1),1-MOD(A209*Calculator!$B$12/(Calculator!$D$7*150),1)),ABS(MOD(A209*Calculator!$B$12/(Calculator!$D$7*150),1)-0.5)),MIN(MIN(MOD(A209*Calculator!$C$12/(Calculator!$D$7*150),1),1-MOD(A209*Calculator!$C$12/(Calculator!$D$7*150),1)),ABS(MOD(A209*Calculator!$C$12/(Calculator!$D$7*150),1)-0.5)),IF(INT(2*A209*Calculator!$C$12/(Calculator!$D$7*150))&gt;INT(2*A209*Calculator!$B$12/(Calculator!$D$7*150)),0,1))),1)</f>
        <v>1</v>
      </c>
      <c r="C209" s="250" t="n">
        <f aca="false">IF(Calculator!$E$13="YES",IF(A209&lt;Calculator!$G$13,0,MIN(MIN(MIN(MOD(A209*Calculator!$B$13/(Calculator!$D$7*150),1),1-MOD(A209*Calculator!$B$13/(Calculator!$D$7*150),1)),ABS(MOD(A209*Calculator!$B$13/(Calculator!$D$7*150),1)-0.5)),MIN(MIN(MOD(A209*Calculator!$C$13/(Calculator!$D$7*150),1),1-MOD(A209*Calculator!$C$13/(Calculator!$D$7*150),1)),ABS(MOD(A209*Calculator!$C$13/(Calculator!$D$7*150),1)-0.5)),IF(INT(2*A209*Calculator!$C$13/(Calculator!$D$7*150))&gt;INT(2*A209*Calculator!$B$13/(Calculator!$D$7*150)),0,1))),1)</f>
        <v>1</v>
      </c>
      <c r="D209" s="250" t="n">
        <f aca="false">IF(Calculator!$E$14="YES",IF(A209&lt;Calculator!$G$14,0,MIN(MIN(MIN(MOD(A209*Calculator!$B$14/(Calculator!$D$7*150),1),1-MOD(A209*Calculator!$B$14/(Calculator!$D$7*150),1)),ABS(MOD(A209*Calculator!$B$14/(Calculator!$D$7*150),1)-0.5)),MIN(MIN(MOD(A209*Calculator!$C$14/(Calculator!$D$7*150),1),1-MOD(A209*Calculator!$C$14/(Calculator!$D$7*150),1)),ABS(MOD(A209*Calculator!$C$14/(Calculator!$D$7*150),1)-0.5)),IF(INT(2*A209*Calculator!$C$14/(Calculator!$D$7*150))&gt;INT(2*A209*Calculator!$B$14/(Calculator!$D$7*150)),0,1))),1)</f>
        <v>1</v>
      </c>
      <c r="E209" s="250" t="n">
        <f aca="false">IF(Calculator!$E$15="YES",IF(A209&lt;Calculator!$G$15,0,MIN(MIN(MIN(MOD(A209*Calculator!$B$15/(Calculator!$D$7*150),1),1-MOD(A209*Calculator!$B$15/(Calculator!$D$7*150),1)),ABS(MOD(A209*Calculator!$B$15/(Calculator!$D$7*150),1)-0.5)),MIN(MIN(MOD(A209*Calculator!$C$15/(Calculator!$D$7*150),1),1-MOD(A209*Calculator!$C$15/(Calculator!$D$7*150),1)),ABS(MOD(A209*Calculator!$C$15/(Calculator!$D$7*150),1)-0.5)),IF(INT(2*A209*Calculator!$C$15/(Calculator!$D$7*150))&gt;INT(2*A209*Calculator!$B$15/(Calculator!$D$7*150)),0,1))),1)</f>
        <v>0.209052631578948</v>
      </c>
      <c r="F209" s="250" t="n">
        <f aca="false">IF(Calculator!$E$16="YES",IF(A209&lt;Calculator!$G$16,0,MIN(MIN(MIN(MOD(A209*Calculator!$B$16/(Calculator!$D$7*150),1),1-MOD(A209*Calculator!$B$16/(Calculator!$D$7*150),1)),ABS(MOD(A209*Calculator!$B$16/(Calculator!$D$7*150),1)-0.5)),MIN(MIN(MOD(A209*Calculator!$C$16/(Calculator!$D$7*150),1),1-MOD(A209*Calculator!$C$16/(Calculator!$D$7*150),1)),ABS(MOD(A209*Calculator!$C$16/(Calculator!$D$7*150),1)-0.5)),IF(INT(2*A209*Calculator!$C$16/(Calculator!$D$7*150))&gt;INT(2*A209*Calculator!$B$16/(Calculator!$D$7*150)),0,1))),1)</f>
        <v>1</v>
      </c>
      <c r="G209" s="250" t="n">
        <f aca="false">IF(Calculator!$E$17="YES",IF(A209&lt;Calculator!$G$17,0,MIN(MIN(MIN(MOD(A209*Calculator!$B$17/(Calculator!$D$7*150),1),1-MOD(A209*Calculator!$B$17/(Calculator!$D$7*150),1)),ABS(MOD(A209*Calculator!$B$17/(Calculator!$D$7*150),1)-0.5)),MIN(MIN(MOD(A209*Calculator!$C$17/(Calculator!$D$7*150),1),1-MOD(A209*Calculator!$C$17/(Calculator!$D$7*150),1)),ABS(MOD(A209*Calculator!$C$17/(Calculator!$D$7*150),1)-0.5)),IF(INT(2*A209*Calculator!$C$17/(Calculator!$D$7*150))&gt;INT(2*A209*Calculator!$B$17/(Calculator!$D$7*150)),0,1))),1)</f>
        <v>0</v>
      </c>
      <c r="H209" s="250" t="n">
        <f aca="false">IF(Calculator!$E$18="YES",IF(A209&lt;Calculator!$G$18,0,MIN(MIN(MIN(MOD(A209*Calculator!$B$18/(Calculator!$D$7*150),1),1-MOD(A209*Calculator!$B$18/(Calculator!$D$7*150),1)),ABS(MOD(A209*Calculator!$B$18/(Calculator!$D$7*150),1)-0.5)),MIN(MIN(MOD(A209*Calculator!$C$18/(Calculator!$D$7*150),1),1-MOD(A209*Calculator!$C$18/(Calculator!$D$7*150),1)),ABS(MOD(A209*Calculator!$C$18/(Calculator!$D$7*150),1)-0.5)),IF(INT(2*A209*Calculator!$C$18/(Calculator!$D$7*150))&gt;INT(2*A209*Calculator!$B$18/(Calculator!$D$7*150)),0,1))),1)</f>
        <v>1</v>
      </c>
      <c r="I209" s="250" t="n">
        <f aca="false">IF(Calculator!$E$19="YES",IF(A209&lt;Calculator!$G$19,0,MIN(MIN(MIN(MOD(A209*Calculator!$B$19/(Calculator!$D$7*150),1),1-MOD(A209*Calculator!$B$19/(Calculator!$D$7*150),1)),ABS(MOD(A209*Calculator!$B$19/(Calculator!$D$7*150),1)-0.5)),MIN(MIN(MOD(A209*Calculator!$C$19/(Calculator!$D$7*150),1),1-MOD(A209*Calculator!$C$19/(Calculator!$D$7*150),1)),ABS(MOD(A209*Calculator!$C$19/(Calculator!$D$7*150),1)-0.5)),IF(INT(2*A209*Calculator!$C$19/(Calculator!$D$7*150))&gt;INT(2*A209*Calculator!$B$19/(Calculator!$D$7*150)),0,1))),1)</f>
        <v>1</v>
      </c>
      <c r="J209" s="250" t="n">
        <f aca="false">IF(Calculator!$E$20="YES",IF(A209&lt;Calculator!$G$20,0,MIN(MIN(MIN(MOD(A209*Calculator!$B$20/(Calculator!$D$7*150),1),1-MOD(A209*Calculator!$B$20/(Calculator!$D$7*150),1)),ABS(MOD(A209*Calculator!$B$20/(Calculator!$D$7*150),1)-0.5)),MIN(MIN(MOD(A209*Calculator!$C$20/(Calculator!$D$7*150),1),1-MOD(A209*Calculator!$C$20/(Calculator!$D$7*150),1)),ABS(MOD(A209*Calculator!$C$20/(Calculator!$D$7*150),1)-0.5)),IF(INT(2*A209*Calculator!$C$20/(Calculator!$D$7*150))&gt;INT(2*A209*Calculator!$B$20/(Calculator!$D$7*150)),0,1))),1)</f>
        <v>1</v>
      </c>
      <c r="K209" s="250" t="n">
        <f aca="false">IF(Calculator!$E$21="YES",IF(A209&lt;Calculator!$G$21,0,MIN(MIN(MIN(MOD(A209*Calculator!$B$21/(Calculator!$D$7*150),1),1-MOD(A209*Calculator!$B$21/(Calculator!$D$7*150),1)),ABS(MOD(A209*Calculator!$B$21/(Calculator!$D$7*150),1)-0.5)),MIN(MIN(MOD(A209*Calculator!$C$21/(Calculator!$D$7*150),1),1-MOD(A209*Calculator!$C$21/(Calculator!$D$7*150),1)),ABS(MOD(A209*Calculator!$C$21/(Calculator!$D$7*150),1)-0.5)),IF(INT(2*A209*Calculator!$C$21/(Calculator!$D$7*150))&gt;INT(2*A209*Calculator!$B$21/(Calculator!$D$7*150)),0,1))),1)</f>
        <v>1</v>
      </c>
      <c r="L209" s="250" t="n">
        <f aca="false">IF(Calculator!$E$22="YES",IF(A209&lt;Calculator!$G$22,0,MIN(MIN(MIN(MOD(A209*Calculator!$B$22/(Calculator!$D$7*150),1),1-MOD(A209*Calculator!$B$22/(Calculator!$D$7*150),1)),ABS(MOD(A209*Calculator!$B$22/(Calculator!$D$7*150),1)-0.5)),MIN(MIN(MOD(A209*Calculator!$C$22/(Calculator!$D$7*150),1),1-MOD(A209*Calculator!$C$22/(Calculator!$D$7*150),1)),ABS(MOD(A209*Calculator!$C$22/(Calculator!$D$7*150),1)-0.5)),IF(INT(2*A209*Calculator!$C$22/(Calculator!$D$7*150))&gt;INT(2*A209*Calculator!$B$22/(Calculator!$D$7*150)),0,1))),1)</f>
        <v>1</v>
      </c>
      <c r="M209" s="250" t="n">
        <f aca="false">MIN(B209:L209)</f>
        <v>0</v>
      </c>
      <c r="N209" s="250" t="n">
        <f aca="false">SUMPRODUCT(($M$7:$M$557&gt;M209)*1)+SUMPRODUCT(($M$7:$M$557=M209)*(ROW($M$7:$M$557)&lt;ROW(M209)))+1</f>
        <v>450</v>
      </c>
      <c r="O209" s="250" t="str">
        <f aca="false">IF(M209&gt;=0.13,"★★★ EXCELLENT",IF(M209&gt;=0.12,"★★  GOOD",IF(M209&gt;=0.07,"★  FAIR",IF(M209&gt;=0.025,"⚠  MARGINAL","✗  AVOID"))))</f>
        <v>✗  AVOID</v>
      </c>
    </row>
    <row r="210" customFormat="false" ht="15" hidden="false" customHeight="true" outlineLevel="0" collapsed="false">
      <c r="A210" s="251" t="n">
        <v>25.3</v>
      </c>
      <c r="B210" s="252" t="n">
        <f aca="false">IF(Calculator!$E$12="YES",IF(A210&lt;Calculator!$G$12,0,MIN(MIN(MIN(MOD(A210*Calculator!$B$12/(Calculator!$D$7*150),1),1-MOD(A210*Calculator!$B$12/(Calculator!$D$7*150),1)),ABS(MOD(A210*Calculator!$B$12/(Calculator!$D$7*150),1)-0.5)),MIN(MIN(MOD(A210*Calculator!$C$12/(Calculator!$D$7*150),1),1-MOD(A210*Calculator!$C$12/(Calculator!$D$7*150),1)),ABS(MOD(A210*Calculator!$C$12/(Calculator!$D$7*150),1)-0.5)),IF(INT(2*A210*Calculator!$C$12/(Calculator!$D$7*150))&gt;INT(2*A210*Calculator!$B$12/(Calculator!$D$7*150)),0,1))),1)</f>
        <v>1</v>
      </c>
      <c r="C210" s="252" t="n">
        <f aca="false">IF(Calculator!$E$13="YES",IF(A210&lt;Calculator!$G$13,0,MIN(MIN(MIN(MOD(A210*Calculator!$B$13/(Calculator!$D$7*150),1),1-MOD(A210*Calculator!$B$13/(Calculator!$D$7*150),1)),ABS(MOD(A210*Calculator!$B$13/(Calculator!$D$7*150),1)-0.5)),MIN(MIN(MOD(A210*Calculator!$C$13/(Calculator!$D$7*150),1),1-MOD(A210*Calculator!$C$13/(Calculator!$D$7*150),1)),ABS(MOD(A210*Calculator!$C$13/(Calculator!$D$7*150),1)-0.5)),IF(INT(2*A210*Calculator!$C$13/(Calculator!$D$7*150))&gt;INT(2*A210*Calculator!$B$13/(Calculator!$D$7*150)),0,1))),1)</f>
        <v>1</v>
      </c>
      <c r="D210" s="252" t="n">
        <f aca="false">IF(Calculator!$E$14="YES",IF(A210&lt;Calculator!$G$14,0,MIN(MIN(MIN(MOD(A210*Calculator!$B$14/(Calculator!$D$7*150),1),1-MOD(A210*Calculator!$B$14/(Calculator!$D$7*150),1)),ABS(MOD(A210*Calculator!$B$14/(Calculator!$D$7*150),1)-0.5)),MIN(MIN(MOD(A210*Calculator!$C$14/(Calculator!$D$7*150),1),1-MOD(A210*Calculator!$C$14/(Calculator!$D$7*150),1)),ABS(MOD(A210*Calculator!$C$14/(Calculator!$D$7*150),1)-0.5)),IF(INT(2*A210*Calculator!$C$14/(Calculator!$D$7*150))&gt;INT(2*A210*Calculator!$B$14/(Calculator!$D$7*150)),0,1))),1)</f>
        <v>1</v>
      </c>
      <c r="E210" s="252" t="n">
        <f aca="false">IF(Calculator!$E$15="YES",IF(A210&lt;Calculator!$G$15,0,MIN(MIN(MIN(MOD(A210*Calculator!$B$15/(Calculator!$D$7*150),1),1-MOD(A210*Calculator!$B$15/(Calculator!$D$7*150),1)),ABS(MOD(A210*Calculator!$B$15/(Calculator!$D$7*150),1)-0.5)),MIN(MIN(MOD(A210*Calculator!$C$15/(Calculator!$D$7*150),1),1-MOD(A210*Calculator!$C$15/(Calculator!$D$7*150),1)),ABS(MOD(A210*Calculator!$C$15/(Calculator!$D$7*150),1)-0.5)),IF(INT(2*A210*Calculator!$C$15/(Calculator!$D$7*150))&gt;INT(2*A210*Calculator!$B$15/(Calculator!$D$7*150)),0,1))),1)</f>
        <v>0.203929824561404</v>
      </c>
      <c r="F210" s="252" t="n">
        <f aca="false">IF(Calculator!$E$16="YES",IF(A210&lt;Calculator!$G$16,0,MIN(MIN(MIN(MOD(A210*Calculator!$B$16/(Calculator!$D$7*150),1),1-MOD(A210*Calculator!$B$16/(Calculator!$D$7*150),1)),ABS(MOD(A210*Calculator!$B$16/(Calculator!$D$7*150),1)-0.5)),MIN(MIN(MOD(A210*Calculator!$C$16/(Calculator!$D$7*150),1),1-MOD(A210*Calculator!$C$16/(Calculator!$D$7*150),1)),ABS(MOD(A210*Calculator!$C$16/(Calculator!$D$7*150),1)-0.5)),IF(INT(2*A210*Calculator!$C$16/(Calculator!$D$7*150))&gt;INT(2*A210*Calculator!$B$16/(Calculator!$D$7*150)),0,1))),1)</f>
        <v>1</v>
      </c>
      <c r="G210" s="252" t="n">
        <f aca="false">IF(Calculator!$E$17="YES",IF(A210&lt;Calculator!$G$17,0,MIN(MIN(MIN(MOD(A210*Calculator!$B$17/(Calculator!$D$7*150),1),1-MOD(A210*Calculator!$B$17/(Calculator!$D$7*150),1)),ABS(MOD(A210*Calculator!$B$17/(Calculator!$D$7*150),1)-0.5)),MIN(MIN(MOD(A210*Calculator!$C$17/(Calculator!$D$7*150),1),1-MOD(A210*Calculator!$C$17/(Calculator!$D$7*150),1)),ABS(MOD(A210*Calculator!$C$17/(Calculator!$D$7*150),1)-0.5)),IF(INT(2*A210*Calculator!$C$17/(Calculator!$D$7*150))&gt;INT(2*A210*Calculator!$B$17/(Calculator!$D$7*150)),0,1))),1)</f>
        <v>0</v>
      </c>
      <c r="H210" s="252" t="n">
        <f aca="false">IF(Calculator!$E$18="YES",IF(A210&lt;Calculator!$G$18,0,MIN(MIN(MIN(MOD(A210*Calculator!$B$18/(Calculator!$D$7*150),1),1-MOD(A210*Calculator!$B$18/(Calculator!$D$7*150),1)),ABS(MOD(A210*Calculator!$B$18/(Calculator!$D$7*150),1)-0.5)),MIN(MIN(MOD(A210*Calculator!$C$18/(Calculator!$D$7*150),1),1-MOD(A210*Calculator!$C$18/(Calculator!$D$7*150),1)),ABS(MOD(A210*Calculator!$C$18/(Calculator!$D$7*150),1)-0.5)),IF(INT(2*A210*Calculator!$C$18/(Calculator!$D$7*150))&gt;INT(2*A210*Calculator!$B$18/(Calculator!$D$7*150)),0,1))),1)</f>
        <v>1</v>
      </c>
      <c r="I210" s="252" t="n">
        <f aca="false">IF(Calculator!$E$19="YES",IF(A210&lt;Calculator!$G$19,0,MIN(MIN(MIN(MOD(A210*Calculator!$B$19/(Calculator!$D$7*150),1),1-MOD(A210*Calculator!$B$19/(Calculator!$D$7*150),1)),ABS(MOD(A210*Calculator!$B$19/(Calculator!$D$7*150),1)-0.5)),MIN(MIN(MOD(A210*Calculator!$C$19/(Calculator!$D$7*150),1),1-MOD(A210*Calculator!$C$19/(Calculator!$D$7*150),1)),ABS(MOD(A210*Calculator!$C$19/(Calculator!$D$7*150),1)-0.5)),IF(INT(2*A210*Calculator!$C$19/(Calculator!$D$7*150))&gt;INT(2*A210*Calculator!$B$19/(Calculator!$D$7*150)),0,1))),1)</f>
        <v>1</v>
      </c>
      <c r="J210" s="252" t="n">
        <f aca="false">IF(Calculator!$E$20="YES",IF(A210&lt;Calculator!$G$20,0,MIN(MIN(MIN(MOD(A210*Calculator!$B$20/(Calculator!$D$7*150),1),1-MOD(A210*Calculator!$B$20/(Calculator!$D$7*150),1)),ABS(MOD(A210*Calculator!$B$20/(Calculator!$D$7*150),1)-0.5)),MIN(MIN(MOD(A210*Calculator!$C$20/(Calculator!$D$7*150),1),1-MOD(A210*Calculator!$C$20/(Calculator!$D$7*150),1)),ABS(MOD(A210*Calculator!$C$20/(Calculator!$D$7*150),1)-0.5)),IF(INT(2*A210*Calculator!$C$20/(Calculator!$D$7*150))&gt;INT(2*A210*Calculator!$B$20/(Calculator!$D$7*150)),0,1))),1)</f>
        <v>1</v>
      </c>
      <c r="K210" s="252" t="n">
        <f aca="false">IF(Calculator!$E$21="YES",IF(A210&lt;Calculator!$G$21,0,MIN(MIN(MIN(MOD(A210*Calculator!$B$21/(Calculator!$D$7*150),1),1-MOD(A210*Calculator!$B$21/(Calculator!$D$7*150),1)),ABS(MOD(A210*Calculator!$B$21/(Calculator!$D$7*150),1)-0.5)),MIN(MIN(MOD(A210*Calculator!$C$21/(Calculator!$D$7*150),1),1-MOD(A210*Calculator!$C$21/(Calculator!$D$7*150),1)),ABS(MOD(A210*Calculator!$C$21/(Calculator!$D$7*150),1)-0.5)),IF(INT(2*A210*Calculator!$C$21/(Calculator!$D$7*150))&gt;INT(2*A210*Calculator!$B$21/(Calculator!$D$7*150)),0,1))),1)</f>
        <v>1</v>
      </c>
      <c r="L210" s="252" t="n">
        <f aca="false">IF(Calculator!$E$22="YES",IF(A210&lt;Calculator!$G$22,0,MIN(MIN(MIN(MOD(A210*Calculator!$B$22/(Calculator!$D$7*150),1),1-MOD(A210*Calculator!$B$22/(Calculator!$D$7*150),1)),ABS(MOD(A210*Calculator!$B$22/(Calculator!$D$7*150),1)-0.5)),MIN(MIN(MOD(A210*Calculator!$C$22/(Calculator!$D$7*150),1),1-MOD(A210*Calculator!$C$22/(Calculator!$D$7*150),1)),ABS(MOD(A210*Calculator!$C$22/(Calculator!$D$7*150),1)-0.5)),IF(INT(2*A210*Calculator!$C$22/(Calculator!$D$7*150))&gt;INT(2*A210*Calculator!$B$22/(Calculator!$D$7*150)),0,1))),1)</f>
        <v>1</v>
      </c>
      <c r="M210" s="252" t="n">
        <f aca="false">MIN(B210:L210)</f>
        <v>0</v>
      </c>
      <c r="N210" s="252" t="n">
        <f aca="false">SUMPRODUCT(($M$7:$M$557&gt;M210)*1)+SUMPRODUCT(($M$7:$M$557=M210)*(ROW($M$7:$M$557)&lt;ROW(M210)))+1</f>
        <v>451</v>
      </c>
      <c r="O210" s="252" t="str">
        <f aca="false">IF(M210&gt;=0.13,"★★★ EXCELLENT",IF(M210&gt;=0.12,"★★  GOOD",IF(M210&gt;=0.07,"★  FAIR",IF(M210&gt;=0.025,"⚠  MARGINAL","✗  AVOID"))))</f>
        <v>✗  AVOID</v>
      </c>
    </row>
    <row r="211" customFormat="false" ht="15" hidden="false" customHeight="true" outlineLevel="0" collapsed="false">
      <c r="A211" s="249" t="n">
        <v>25.4</v>
      </c>
      <c r="B211" s="250" t="n">
        <f aca="false">IF(Calculator!$E$12="YES",IF(A211&lt;Calculator!$G$12,0,MIN(MIN(MIN(MOD(A211*Calculator!$B$12/(Calculator!$D$7*150),1),1-MOD(A211*Calculator!$B$12/(Calculator!$D$7*150),1)),ABS(MOD(A211*Calculator!$B$12/(Calculator!$D$7*150),1)-0.5)),MIN(MIN(MOD(A211*Calculator!$C$12/(Calculator!$D$7*150),1),1-MOD(A211*Calculator!$C$12/(Calculator!$D$7*150),1)),ABS(MOD(A211*Calculator!$C$12/(Calculator!$D$7*150),1)-0.5)),IF(INT(2*A211*Calculator!$C$12/(Calculator!$D$7*150))&gt;INT(2*A211*Calculator!$B$12/(Calculator!$D$7*150)),0,1))),1)</f>
        <v>1</v>
      </c>
      <c r="C211" s="250" t="n">
        <f aca="false">IF(Calculator!$E$13="YES",IF(A211&lt;Calculator!$G$13,0,MIN(MIN(MIN(MOD(A211*Calculator!$B$13/(Calculator!$D$7*150),1),1-MOD(A211*Calculator!$B$13/(Calculator!$D$7*150),1)),ABS(MOD(A211*Calculator!$B$13/(Calculator!$D$7*150),1)-0.5)),MIN(MIN(MOD(A211*Calculator!$C$13/(Calculator!$D$7*150),1),1-MOD(A211*Calculator!$C$13/(Calculator!$D$7*150),1)),ABS(MOD(A211*Calculator!$C$13/(Calculator!$D$7*150),1)-0.5)),IF(INT(2*A211*Calculator!$C$13/(Calculator!$D$7*150))&gt;INT(2*A211*Calculator!$B$13/(Calculator!$D$7*150)),0,1))),1)</f>
        <v>1</v>
      </c>
      <c r="D211" s="250" t="n">
        <f aca="false">IF(Calculator!$E$14="YES",IF(A211&lt;Calculator!$G$14,0,MIN(MIN(MIN(MOD(A211*Calculator!$B$14/(Calculator!$D$7*150),1),1-MOD(A211*Calculator!$B$14/(Calculator!$D$7*150),1)),ABS(MOD(A211*Calculator!$B$14/(Calculator!$D$7*150),1)-0.5)),MIN(MIN(MOD(A211*Calculator!$C$14/(Calculator!$D$7*150),1),1-MOD(A211*Calculator!$C$14/(Calculator!$D$7*150),1)),ABS(MOD(A211*Calculator!$C$14/(Calculator!$D$7*150),1)-0.5)),IF(INT(2*A211*Calculator!$C$14/(Calculator!$D$7*150))&gt;INT(2*A211*Calculator!$B$14/(Calculator!$D$7*150)),0,1))),1)</f>
        <v>1</v>
      </c>
      <c r="E211" s="250" t="n">
        <f aca="false">IF(Calculator!$E$15="YES",IF(A211&lt;Calculator!$G$15,0,MIN(MIN(MIN(MOD(A211*Calculator!$B$15/(Calculator!$D$7*150),1),1-MOD(A211*Calculator!$B$15/(Calculator!$D$7*150),1)),ABS(MOD(A211*Calculator!$B$15/(Calculator!$D$7*150),1)-0.5)),MIN(MIN(MOD(A211*Calculator!$C$15/(Calculator!$D$7*150),1),1-MOD(A211*Calculator!$C$15/(Calculator!$D$7*150),1)),ABS(MOD(A211*Calculator!$C$15/(Calculator!$D$7*150),1)-0.5)),IF(INT(2*A211*Calculator!$C$15/(Calculator!$D$7*150))&gt;INT(2*A211*Calculator!$B$15/(Calculator!$D$7*150)),0,1))),1)</f>
        <v>0.19880701754386</v>
      </c>
      <c r="F211" s="250" t="n">
        <f aca="false">IF(Calculator!$E$16="YES",IF(A211&lt;Calculator!$G$16,0,MIN(MIN(MIN(MOD(A211*Calculator!$B$16/(Calculator!$D$7*150),1),1-MOD(A211*Calculator!$B$16/(Calculator!$D$7*150),1)),ABS(MOD(A211*Calculator!$B$16/(Calculator!$D$7*150),1)-0.5)),MIN(MIN(MOD(A211*Calculator!$C$16/(Calculator!$D$7*150),1),1-MOD(A211*Calculator!$C$16/(Calculator!$D$7*150),1)),ABS(MOD(A211*Calculator!$C$16/(Calculator!$D$7*150),1)-0.5)),IF(INT(2*A211*Calculator!$C$16/(Calculator!$D$7*150))&gt;INT(2*A211*Calculator!$B$16/(Calculator!$D$7*150)),0,1))),1)</f>
        <v>1</v>
      </c>
      <c r="G211" s="250" t="n">
        <f aca="false">IF(Calculator!$E$17="YES",IF(A211&lt;Calculator!$G$17,0,MIN(MIN(MIN(MOD(A211*Calculator!$B$17/(Calculator!$D$7*150),1),1-MOD(A211*Calculator!$B$17/(Calculator!$D$7*150),1)),ABS(MOD(A211*Calculator!$B$17/(Calculator!$D$7*150),1)-0.5)),MIN(MIN(MOD(A211*Calculator!$C$17/(Calculator!$D$7*150),1),1-MOD(A211*Calculator!$C$17/(Calculator!$D$7*150),1)),ABS(MOD(A211*Calculator!$C$17/(Calculator!$D$7*150),1)-0.5)),IF(INT(2*A211*Calculator!$C$17/(Calculator!$D$7*150))&gt;INT(2*A211*Calculator!$B$17/(Calculator!$D$7*150)),0,1))),1)</f>
        <v>0</v>
      </c>
      <c r="H211" s="250" t="n">
        <f aca="false">IF(Calculator!$E$18="YES",IF(A211&lt;Calculator!$G$18,0,MIN(MIN(MIN(MOD(A211*Calculator!$B$18/(Calculator!$D$7*150),1),1-MOD(A211*Calculator!$B$18/(Calculator!$D$7*150),1)),ABS(MOD(A211*Calculator!$B$18/(Calculator!$D$7*150),1)-0.5)),MIN(MIN(MOD(A211*Calculator!$C$18/(Calculator!$D$7*150),1),1-MOD(A211*Calculator!$C$18/(Calculator!$D$7*150),1)),ABS(MOD(A211*Calculator!$C$18/(Calculator!$D$7*150),1)-0.5)),IF(INT(2*A211*Calculator!$C$18/(Calculator!$D$7*150))&gt;INT(2*A211*Calculator!$B$18/(Calculator!$D$7*150)),0,1))),1)</f>
        <v>1</v>
      </c>
      <c r="I211" s="250" t="n">
        <f aca="false">IF(Calculator!$E$19="YES",IF(A211&lt;Calculator!$G$19,0,MIN(MIN(MIN(MOD(A211*Calculator!$B$19/(Calculator!$D$7*150),1),1-MOD(A211*Calculator!$B$19/(Calculator!$D$7*150),1)),ABS(MOD(A211*Calculator!$B$19/(Calculator!$D$7*150),1)-0.5)),MIN(MIN(MOD(A211*Calculator!$C$19/(Calculator!$D$7*150),1),1-MOD(A211*Calculator!$C$19/(Calculator!$D$7*150),1)),ABS(MOD(A211*Calculator!$C$19/(Calculator!$D$7*150),1)-0.5)),IF(INT(2*A211*Calculator!$C$19/(Calculator!$D$7*150))&gt;INT(2*A211*Calculator!$B$19/(Calculator!$D$7*150)),0,1))),1)</f>
        <v>1</v>
      </c>
      <c r="J211" s="250" t="n">
        <f aca="false">IF(Calculator!$E$20="YES",IF(A211&lt;Calculator!$G$20,0,MIN(MIN(MIN(MOD(A211*Calculator!$B$20/(Calculator!$D$7*150),1),1-MOD(A211*Calculator!$B$20/(Calculator!$D$7*150),1)),ABS(MOD(A211*Calculator!$B$20/(Calculator!$D$7*150),1)-0.5)),MIN(MIN(MOD(A211*Calculator!$C$20/(Calculator!$D$7*150),1),1-MOD(A211*Calculator!$C$20/(Calculator!$D$7*150),1)),ABS(MOD(A211*Calculator!$C$20/(Calculator!$D$7*150),1)-0.5)),IF(INT(2*A211*Calculator!$C$20/(Calculator!$D$7*150))&gt;INT(2*A211*Calculator!$B$20/(Calculator!$D$7*150)),0,1))),1)</f>
        <v>1</v>
      </c>
      <c r="K211" s="250" t="n">
        <f aca="false">IF(Calculator!$E$21="YES",IF(A211&lt;Calculator!$G$21,0,MIN(MIN(MIN(MOD(A211*Calculator!$B$21/(Calculator!$D$7*150),1),1-MOD(A211*Calculator!$B$21/(Calculator!$D$7*150),1)),ABS(MOD(A211*Calculator!$B$21/(Calculator!$D$7*150),1)-0.5)),MIN(MIN(MOD(A211*Calculator!$C$21/(Calculator!$D$7*150),1),1-MOD(A211*Calculator!$C$21/(Calculator!$D$7*150),1)),ABS(MOD(A211*Calculator!$C$21/(Calculator!$D$7*150),1)-0.5)),IF(INT(2*A211*Calculator!$C$21/(Calculator!$D$7*150))&gt;INT(2*A211*Calculator!$B$21/(Calculator!$D$7*150)),0,1))),1)</f>
        <v>1</v>
      </c>
      <c r="L211" s="250" t="n">
        <f aca="false">IF(Calculator!$E$22="YES",IF(A211&lt;Calculator!$G$22,0,MIN(MIN(MIN(MOD(A211*Calculator!$B$22/(Calculator!$D$7*150),1),1-MOD(A211*Calculator!$B$22/(Calculator!$D$7*150),1)),ABS(MOD(A211*Calculator!$B$22/(Calculator!$D$7*150),1)-0.5)),MIN(MIN(MOD(A211*Calculator!$C$22/(Calculator!$D$7*150),1),1-MOD(A211*Calculator!$C$22/(Calculator!$D$7*150),1)),ABS(MOD(A211*Calculator!$C$22/(Calculator!$D$7*150),1)-0.5)),IF(INT(2*A211*Calculator!$C$22/(Calculator!$D$7*150))&gt;INT(2*A211*Calculator!$B$22/(Calculator!$D$7*150)),0,1))),1)</f>
        <v>1</v>
      </c>
      <c r="M211" s="250" t="n">
        <f aca="false">MIN(B211:L211)</f>
        <v>0</v>
      </c>
      <c r="N211" s="250" t="n">
        <f aca="false">SUMPRODUCT(($M$7:$M$557&gt;M211)*1)+SUMPRODUCT(($M$7:$M$557=M211)*(ROW($M$7:$M$557)&lt;ROW(M211)))+1</f>
        <v>452</v>
      </c>
      <c r="O211" s="250" t="str">
        <f aca="false">IF(M211&gt;=0.13,"★★★ EXCELLENT",IF(M211&gt;=0.12,"★★  GOOD",IF(M211&gt;=0.07,"★  FAIR",IF(M211&gt;=0.025,"⚠  MARGINAL","✗  AVOID"))))</f>
        <v>✗  AVOID</v>
      </c>
    </row>
    <row r="212" customFormat="false" ht="15" hidden="false" customHeight="true" outlineLevel="0" collapsed="false">
      <c r="A212" s="251" t="n">
        <v>25.5</v>
      </c>
      <c r="B212" s="252" t="n">
        <f aca="false">IF(Calculator!$E$12="YES",IF(A212&lt;Calculator!$G$12,0,MIN(MIN(MIN(MOD(A212*Calculator!$B$12/(Calculator!$D$7*150),1),1-MOD(A212*Calculator!$B$12/(Calculator!$D$7*150),1)),ABS(MOD(A212*Calculator!$B$12/(Calculator!$D$7*150),1)-0.5)),MIN(MIN(MOD(A212*Calculator!$C$12/(Calculator!$D$7*150),1),1-MOD(A212*Calculator!$C$12/(Calculator!$D$7*150),1)),ABS(MOD(A212*Calculator!$C$12/(Calculator!$D$7*150),1)-0.5)),IF(INT(2*A212*Calculator!$C$12/(Calculator!$D$7*150))&gt;INT(2*A212*Calculator!$B$12/(Calculator!$D$7*150)),0,1))),1)</f>
        <v>1</v>
      </c>
      <c r="C212" s="252" t="n">
        <f aca="false">IF(Calculator!$E$13="YES",IF(A212&lt;Calculator!$G$13,0,MIN(MIN(MIN(MOD(A212*Calculator!$B$13/(Calculator!$D$7*150),1),1-MOD(A212*Calculator!$B$13/(Calculator!$D$7*150),1)),ABS(MOD(A212*Calculator!$B$13/(Calculator!$D$7*150),1)-0.5)),MIN(MIN(MOD(A212*Calculator!$C$13/(Calculator!$D$7*150),1),1-MOD(A212*Calculator!$C$13/(Calculator!$D$7*150),1)),ABS(MOD(A212*Calculator!$C$13/(Calculator!$D$7*150),1)-0.5)),IF(INT(2*A212*Calculator!$C$13/(Calculator!$D$7*150))&gt;INT(2*A212*Calculator!$B$13/(Calculator!$D$7*150)),0,1))),1)</f>
        <v>1</v>
      </c>
      <c r="D212" s="252" t="n">
        <f aca="false">IF(Calculator!$E$14="YES",IF(A212&lt;Calculator!$G$14,0,MIN(MIN(MIN(MOD(A212*Calculator!$B$14/(Calculator!$D$7*150),1),1-MOD(A212*Calculator!$B$14/(Calculator!$D$7*150),1)),ABS(MOD(A212*Calculator!$B$14/(Calculator!$D$7*150),1)-0.5)),MIN(MIN(MOD(A212*Calculator!$C$14/(Calculator!$D$7*150),1),1-MOD(A212*Calculator!$C$14/(Calculator!$D$7*150),1)),ABS(MOD(A212*Calculator!$C$14/(Calculator!$D$7*150),1)-0.5)),IF(INT(2*A212*Calculator!$C$14/(Calculator!$D$7*150))&gt;INT(2*A212*Calculator!$B$14/(Calculator!$D$7*150)),0,1))),1)</f>
        <v>1</v>
      </c>
      <c r="E212" s="252" t="n">
        <f aca="false">IF(Calculator!$E$15="YES",IF(A212&lt;Calculator!$G$15,0,MIN(MIN(MIN(MOD(A212*Calculator!$B$15/(Calculator!$D$7*150),1),1-MOD(A212*Calculator!$B$15/(Calculator!$D$7*150),1)),ABS(MOD(A212*Calculator!$B$15/(Calculator!$D$7*150),1)-0.5)),MIN(MIN(MOD(A212*Calculator!$C$15/(Calculator!$D$7*150),1),1-MOD(A212*Calculator!$C$15/(Calculator!$D$7*150),1)),ABS(MOD(A212*Calculator!$C$15/(Calculator!$D$7*150),1)-0.5)),IF(INT(2*A212*Calculator!$C$15/(Calculator!$D$7*150))&gt;INT(2*A212*Calculator!$B$15/(Calculator!$D$7*150)),0,1))),1)</f>
        <v>0.193684210526316</v>
      </c>
      <c r="F212" s="252" t="n">
        <f aca="false">IF(Calculator!$E$16="YES",IF(A212&lt;Calculator!$G$16,0,MIN(MIN(MIN(MOD(A212*Calculator!$B$16/(Calculator!$D$7*150),1),1-MOD(A212*Calculator!$B$16/(Calculator!$D$7*150),1)),ABS(MOD(A212*Calculator!$B$16/(Calculator!$D$7*150),1)-0.5)),MIN(MIN(MOD(A212*Calculator!$C$16/(Calculator!$D$7*150),1),1-MOD(A212*Calculator!$C$16/(Calculator!$D$7*150),1)),ABS(MOD(A212*Calculator!$C$16/(Calculator!$D$7*150),1)-0.5)),IF(INT(2*A212*Calculator!$C$16/(Calculator!$D$7*150))&gt;INT(2*A212*Calculator!$B$16/(Calculator!$D$7*150)),0,1))),1)</f>
        <v>1</v>
      </c>
      <c r="G212" s="252" t="n">
        <f aca="false">IF(Calculator!$E$17="YES",IF(A212&lt;Calculator!$G$17,0,MIN(MIN(MIN(MOD(A212*Calculator!$B$17/(Calculator!$D$7*150),1),1-MOD(A212*Calculator!$B$17/(Calculator!$D$7*150),1)),ABS(MOD(A212*Calculator!$B$17/(Calculator!$D$7*150),1)-0.5)),MIN(MIN(MOD(A212*Calculator!$C$17/(Calculator!$D$7*150),1),1-MOD(A212*Calculator!$C$17/(Calculator!$D$7*150),1)),ABS(MOD(A212*Calculator!$C$17/(Calculator!$D$7*150),1)-0.5)),IF(INT(2*A212*Calculator!$C$17/(Calculator!$D$7*150))&gt;INT(2*A212*Calculator!$B$17/(Calculator!$D$7*150)),0,1))),1)</f>
        <v>0.00526315789473664</v>
      </c>
      <c r="H212" s="252" t="n">
        <f aca="false">IF(Calculator!$E$18="YES",IF(A212&lt;Calculator!$G$18,0,MIN(MIN(MIN(MOD(A212*Calculator!$B$18/(Calculator!$D$7*150),1),1-MOD(A212*Calculator!$B$18/(Calculator!$D$7*150),1)),ABS(MOD(A212*Calculator!$B$18/(Calculator!$D$7*150),1)-0.5)),MIN(MIN(MOD(A212*Calculator!$C$18/(Calculator!$D$7*150),1),1-MOD(A212*Calculator!$C$18/(Calculator!$D$7*150),1)),ABS(MOD(A212*Calculator!$C$18/(Calculator!$D$7*150),1)-0.5)),IF(INT(2*A212*Calculator!$C$18/(Calculator!$D$7*150))&gt;INT(2*A212*Calculator!$B$18/(Calculator!$D$7*150)),0,1))),1)</f>
        <v>1</v>
      </c>
      <c r="I212" s="252" t="n">
        <f aca="false">IF(Calculator!$E$19="YES",IF(A212&lt;Calculator!$G$19,0,MIN(MIN(MIN(MOD(A212*Calculator!$B$19/(Calculator!$D$7*150),1),1-MOD(A212*Calculator!$B$19/(Calculator!$D$7*150),1)),ABS(MOD(A212*Calculator!$B$19/(Calculator!$D$7*150),1)-0.5)),MIN(MIN(MOD(A212*Calculator!$C$19/(Calculator!$D$7*150),1),1-MOD(A212*Calculator!$C$19/(Calculator!$D$7*150),1)),ABS(MOD(A212*Calculator!$C$19/(Calculator!$D$7*150),1)-0.5)),IF(INT(2*A212*Calculator!$C$19/(Calculator!$D$7*150))&gt;INT(2*A212*Calculator!$B$19/(Calculator!$D$7*150)),0,1))),1)</f>
        <v>1</v>
      </c>
      <c r="J212" s="252" t="n">
        <f aca="false">IF(Calculator!$E$20="YES",IF(A212&lt;Calculator!$G$20,0,MIN(MIN(MIN(MOD(A212*Calculator!$B$20/(Calculator!$D$7*150),1),1-MOD(A212*Calculator!$B$20/(Calculator!$D$7*150),1)),ABS(MOD(A212*Calculator!$B$20/(Calculator!$D$7*150),1)-0.5)),MIN(MIN(MOD(A212*Calculator!$C$20/(Calculator!$D$7*150),1),1-MOD(A212*Calculator!$C$20/(Calculator!$D$7*150),1)),ABS(MOD(A212*Calculator!$C$20/(Calculator!$D$7*150),1)-0.5)),IF(INT(2*A212*Calculator!$C$20/(Calculator!$D$7*150))&gt;INT(2*A212*Calculator!$B$20/(Calculator!$D$7*150)),0,1))),1)</f>
        <v>1</v>
      </c>
      <c r="K212" s="252" t="n">
        <f aca="false">IF(Calculator!$E$21="YES",IF(A212&lt;Calculator!$G$21,0,MIN(MIN(MIN(MOD(A212*Calculator!$B$21/(Calculator!$D$7*150),1),1-MOD(A212*Calculator!$B$21/(Calculator!$D$7*150),1)),ABS(MOD(A212*Calculator!$B$21/(Calculator!$D$7*150),1)-0.5)),MIN(MIN(MOD(A212*Calculator!$C$21/(Calculator!$D$7*150),1),1-MOD(A212*Calculator!$C$21/(Calculator!$D$7*150),1)),ABS(MOD(A212*Calculator!$C$21/(Calculator!$D$7*150),1)-0.5)),IF(INT(2*A212*Calculator!$C$21/(Calculator!$D$7*150))&gt;INT(2*A212*Calculator!$B$21/(Calculator!$D$7*150)),0,1))),1)</f>
        <v>1</v>
      </c>
      <c r="L212" s="252" t="n">
        <f aca="false">IF(Calculator!$E$22="YES",IF(A212&lt;Calculator!$G$22,0,MIN(MIN(MIN(MOD(A212*Calculator!$B$22/(Calculator!$D$7*150),1),1-MOD(A212*Calculator!$B$22/(Calculator!$D$7*150),1)),ABS(MOD(A212*Calculator!$B$22/(Calculator!$D$7*150),1)-0.5)),MIN(MIN(MOD(A212*Calculator!$C$22/(Calculator!$D$7*150),1),1-MOD(A212*Calculator!$C$22/(Calculator!$D$7*150),1)),ABS(MOD(A212*Calculator!$C$22/(Calculator!$D$7*150),1)-0.5)),IF(INT(2*A212*Calculator!$C$22/(Calculator!$D$7*150))&gt;INT(2*A212*Calculator!$B$22/(Calculator!$D$7*150)),0,1))),1)</f>
        <v>1</v>
      </c>
      <c r="M212" s="252" t="n">
        <f aca="false">MIN(B212:L212)</f>
        <v>0.00526315789473664</v>
      </c>
      <c r="N212" s="252" t="n">
        <f aca="false">SUMPRODUCT(($M$7:$M$557&gt;M212)*1)+SUMPRODUCT(($M$7:$M$557=M212)*(ROW($M$7:$M$557)&lt;ROW(M212)))+1</f>
        <v>366</v>
      </c>
      <c r="O212" s="252" t="str">
        <f aca="false">IF(M212&gt;=0.13,"★★★ EXCELLENT",IF(M212&gt;=0.12,"★★  GOOD",IF(M212&gt;=0.07,"★  FAIR",IF(M212&gt;=0.025,"⚠  MARGINAL","✗  AVOID"))))</f>
        <v>✗  AVOID</v>
      </c>
    </row>
    <row r="213" customFormat="false" ht="15" hidden="false" customHeight="true" outlineLevel="0" collapsed="false">
      <c r="A213" s="249" t="n">
        <v>25.6</v>
      </c>
      <c r="B213" s="250" t="n">
        <f aca="false">IF(Calculator!$E$12="YES",IF(A213&lt;Calculator!$G$12,0,MIN(MIN(MIN(MOD(A213*Calculator!$B$12/(Calculator!$D$7*150),1),1-MOD(A213*Calculator!$B$12/(Calculator!$D$7*150),1)),ABS(MOD(A213*Calculator!$B$12/(Calculator!$D$7*150),1)-0.5)),MIN(MIN(MOD(A213*Calculator!$C$12/(Calculator!$D$7*150),1),1-MOD(A213*Calculator!$C$12/(Calculator!$D$7*150),1)),ABS(MOD(A213*Calculator!$C$12/(Calculator!$D$7*150),1)-0.5)),IF(INT(2*A213*Calculator!$C$12/(Calculator!$D$7*150))&gt;INT(2*A213*Calculator!$B$12/(Calculator!$D$7*150)),0,1))),1)</f>
        <v>1</v>
      </c>
      <c r="C213" s="250" t="n">
        <f aca="false">IF(Calculator!$E$13="YES",IF(A213&lt;Calculator!$G$13,0,MIN(MIN(MIN(MOD(A213*Calculator!$B$13/(Calculator!$D$7*150),1),1-MOD(A213*Calculator!$B$13/(Calculator!$D$7*150),1)),ABS(MOD(A213*Calculator!$B$13/(Calculator!$D$7*150),1)-0.5)),MIN(MIN(MOD(A213*Calculator!$C$13/(Calculator!$D$7*150),1),1-MOD(A213*Calculator!$C$13/(Calculator!$D$7*150),1)),ABS(MOD(A213*Calculator!$C$13/(Calculator!$D$7*150),1)-0.5)),IF(INT(2*A213*Calculator!$C$13/(Calculator!$D$7*150))&gt;INT(2*A213*Calculator!$B$13/(Calculator!$D$7*150)),0,1))),1)</f>
        <v>1</v>
      </c>
      <c r="D213" s="250" t="n">
        <f aca="false">IF(Calculator!$E$14="YES",IF(A213&lt;Calculator!$G$14,0,MIN(MIN(MIN(MOD(A213*Calculator!$B$14/(Calculator!$D$7*150),1),1-MOD(A213*Calculator!$B$14/(Calculator!$D$7*150),1)),ABS(MOD(A213*Calculator!$B$14/(Calculator!$D$7*150),1)-0.5)),MIN(MIN(MOD(A213*Calculator!$C$14/(Calculator!$D$7*150),1),1-MOD(A213*Calculator!$C$14/(Calculator!$D$7*150),1)),ABS(MOD(A213*Calculator!$C$14/(Calculator!$D$7*150),1)-0.5)),IF(INT(2*A213*Calculator!$C$14/(Calculator!$D$7*150))&gt;INT(2*A213*Calculator!$B$14/(Calculator!$D$7*150)),0,1))),1)</f>
        <v>1</v>
      </c>
      <c r="E213" s="250" t="n">
        <f aca="false">IF(Calculator!$E$15="YES",IF(A213&lt;Calculator!$G$15,0,MIN(MIN(MIN(MOD(A213*Calculator!$B$15/(Calculator!$D$7*150),1),1-MOD(A213*Calculator!$B$15/(Calculator!$D$7*150),1)),ABS(MOD(A213*Calculator!$B$15/(Calculator!$D$7*150),1)-0.5)),MIN(MIN(MOD(A213*Calculator!$C$15/(Calculator!$D$7*150),1),1-MOD(A213*Calculator!$C$15/(Calculator!$D$7*150),1)),ABS(MOD(A213*Calculator!$C$15/(Calculator!$D$7*150),1)-0.5)),IF(INT(2*A213*Calculator!$C$15/(Calculator!$D$7*150))&gt;INT(2*A213*Calculator!$B$15/(Calculator!$D$7*150)),0,1))),1)</f>
        <v>0.188561403508772</v>
      </c>
      <c r="F213" s="250" t="n">
        <f aca="false">IF(Calculator!$E$16="YES",IF(A213&lt;Calculator!$G$16,0,MIN(MIN(MIN(MOD(A213*Calculator!$B$16/(Calculator!$D$7*150),1),1-MOD(A213*Calculator!$B$16/(Calculator!$D$7*150),1)),ABS(MOD(A213*Calculator!$B$16/(Calculator!$D$7*150),1)-0.5)),MIN(MIN(MOD(A213*Calculator!$C$16/(Calculator!$D$7*150),1),1-MOD(A213*Calculator!$C$16/(Calculator!$D$7*150),1)),ABS(MOD(A213*Calculator!$C$16/(Calculator!$D$7*150),1)-0.5)),IF(INT(2*A213*Calculator!$C$16/(Calculator!$D$7*150))&gt;INT(2*A213*Calculator!$B$16/(Calculator!$D$7*150)),0,1))),1)</f>
        <v>1</v>
      </c>
      <c r="G213" s="250" t="n">
        <f aca="false">IF(Calculator!$E$17="YES",IF(A213&lt;Calculator!$G$17,0,MIN(MIN(MIN(MOD(A213*Calculator!$B$17/(Calculator!$D$7*150),1),1-MOD(A213*Calculator!$B$17/(Calculator!$D$7*150),1)),ABS(MOD(A213*Calculator!$B$17/(Calculator!$D$7*150),1)-0.5)),MIN(MIN(MOD(A213*Calculator!$C$17/(Calculator!$D$7*150),1),1-MOD(A213*Calculator!$C$17/(Calculator!$D$7*150),1)),ABS(MOD(A213*Calculator!$C$17/(Calculator!$D$7*150),1)-0.5)),IF(INT(2*A213*Calculator!$C$17/(Calculator!$D$7*150))&gt;INT(2*A213*Calculator!$B$17/(Calculator!$D$7*150)),0,1))),1)</f>
        <v>0.0150877192982457</v>
      </c>
      <c r="H213" s="250" t="n">
        <f aca="false">IF(Calculator!$E$18="YES",IF(A213&lt;Calculator!$G$18,0,MIN(MIN(MIN(MOD(A213*Calculator!$B$18/(Calculator!$D$7*150),1),1-MOD(A213*Calculator!$B$18/(Calculator!$D$7*150),1)),ABS(MOD(A213*Calculator!$B$18/(Calculator!$D$7*150),1)-0.5)),MIN(MIN(MOD(A213*Calculator!$C$18/(Calculator!$D$7*150),1),1-MOD(A213*Calculator!$C$18/(Calculator!$D$7*150),1)),ABS(MOD(A213*Calculator!$C$18/(Calculator!$D$7*150),1)-0.5)),IF(INT(2*A213*Calculator!$C$18/(Calculator!$D$7*150))&gt;INT(2*A213*Calculator!$B$18/(Calculator!$D$7*150)),0,1))),1)</f>
        <v>1</v>
      </c>
      <c r="I213" s="250" t="n">
        <f aca="false">IF(Calculator!$E$19="YES",IF(A213&lt;Calculator!$G$19,0,MIN(MIN(MIN(MOD(A213*Calculator!$B$19/(Calculator!$D$7*150),1),1-MOD(A213*Calculator!$B$19/(Calculator!$D$7*150),1)),ABS(MOD(A213*Calculator!$B$19/(Calculator!$D$7*150),1)-0.5)),MIN(MIN(MOD(A213*Calculator!$C$19/(Calculator!$D$7*150),1),1-MOD(A213*Calculator!$C$19/(Calculator!$D$7*150),1)),ABS(MOD(A213*Calculator!$C$19/(Calculator!$D$7*150),1)-0.5)),IF(INT(2*A213*Calculator!$C$19/(Calculator!$D$7*150))&gt;INT(2*A213*Calculator!$B$19/(Calculator!$D$7*150)),0,1))),1)</f>
        <v>1</v>
      </c>
      <c r="J213" s="250" t="n">
        <f aca="false">IF(Calculator!$E$20="YES",IF(A213&lt;Calculator!$G$20,0,MIN(MIN(MIN(MOD(A213*Calculator!$B$20/(Calculator!$D$7*150),1),1-MOD(A213*Calculator!$B$20/(Calculator!$D$7*150),1)),ABS(MOD(A213*Calculator!$B$20/(Calculator!$D$7*150),1)-0.5)),MIN(MIN(MOD(A213*Calculator!$C$20/(Calculator!$D$7*150),1),1-MOD(A213*Calculator!$C$20/(Calculator!$D$7*150),1)),ABS(MOD(A213*Calculator!$C$20/(Calculator!$D$7*150),1)-0.5)),IF(INT(2*A213*Calculator!$C$20/(Calculator!$D$7*150))&gt;INT(2*A213*Calculator!$B$20/(Calculator!$D$7*150)),0,1))),1)</f>
        <v>1</v>
      </c>
      <c r="K213" s="250" t="n">
        <f aca="false">IF(Calculator!$E$21="YES",IF(A213&lt;Calculator!$G$21,0,MIN(MIN(MIN(MOD(A213*Calculator!$B$21/(Calculator!$D$7*150),1),1-MOD(A213*Calculator!$B$21/(Calculator!$D$7*150),1)),ABS(MOD(A213*Calculator!$B$21/(Calculator!$D$7*150),1)-0.5)),MIN(MIN(MOD(A213*Calculator!$C$21/(Calculator!$D$7*150),1),1-MOD(A213*Calculator!$C$21/(Calculator!$D$7*150),1)),ABS(MOD(A213*Calculator!$C$21/(Calculator!$D$7*150),1)-0.5)),IF(INT(2*A213*Calculator!$C$21/(Calculator!$D$7*150))&gt;INT(2*A213*Calculator!$B$21/(Calculator!$D$7*150)),0,1))),1)</f>
        <v>1</v>
      </c>
      <c r="L213" s="250" t="n">
        <f aca="false">IF(Calculator!$E$22="YES",IF(A213&lt;Calculator!$G$22,0,MIN(MIN(MIN(MOD(A213*Calculator!$B$22/(Calculator!$D$7*150),1),1-MOD(A213*Calculator!$B$22/(Calculator!$D$7*150),1)),ABS(MOD(A213*Calculator!$B$22/(Calculator!$D$7*150),1)-0.5)),MIN(MIN(MOD(A213*Calculator!$C$22/(Calculator!$D$7*150),1),1-MOD(A213*Calculator!$C$22/(Calculator!$D$7*150),1)),ABS(MOD(A213*Calculator!$C$22/(Calculator!$D$7*150),1)-0.5)),IF(INT(2*A213*Calculator!$C$22/(Calculator!$D$7*150))&gt;INT(2*A213*Calculator!$B$22/(Calculator!$D$7*150)),0,1))),1)</f>
        <v>1</v>
      </c>
      <c r="M213" s="250" t="n">
        <f aca="false">MIN(B213:L213)</f>
        <v>0.0150877192982457</v>
      </c>
      <c r="N213" s="250" t="n">
        <f aca="false">SUMPRODUCT(($M$7:$M$557&gt;M213)*1)+SUMPRODUCT(($M$7:$M$557=M213)*(ROW($M$7:$M$557)&lt;ROW(M213)))+1</f>
        <v>337</v>
      </c>
      <c r="O213" s="250" t="str">
        <f aca="false">IF(M213&gt;=0.13,"★★★ EXCELLENT",IF(M213&gt;=0.12,"★★  GOOD",IF(M213&gt;=0.07,"★  FAIR",IF(M213&gt;=0.025,"⚠  MARGINAL","✗  AVOID"))))</f>
        <v>✗  AVOID</v>
      </c>
    </row>
    <row r="214" customFormat="false" ht="15" hidden="false" customHeight="true" outlineLevel="0" collapsed="false">
      <c r="A214" s="251" t="n">
        <v>25.7</v>
      </c>
      <c r="B214" s="252" t="n">
        <f aca="false">IF(Calculator!$E$12="YES",IF(A214&lt;Calculator!$G$12,0,MIN(MIN(MIN(MOD(A214*Calculator!$B$12/(Calculator!$D$7*150),1),1-MOD(A214*Calculator!$B$12/(Calculator!$D$7*150),1)),ABS(MOD(A214*Calculator!$B$12/(Calculator!$D$7*150),1)-0.5)),MIN(MIN(MOD(A214*Calculator!$C$12/(Calculator!$D$7*150),1),1-MOD(A214*Calculator!$C$12/(Calculator!$D$7*150),1)),ABS(MOD(A214*Calculator!$C$12/(Calculator!$D$7*150),1)-0.5)),IF(INT(2*A214*Calculator!$C$12/(Calculator!$D$7*150))&gt;INT(2*A214*Calculator!$B$12/(Calculator!$D$7*150)),0,1))),1)</f>
        <v>1</v>
      </c>
      <c r="C214" s="252" t="n">
        <f aca="false">IF(Calculator!$E$13="YES",IF(A214&lt;Calculator!$G$13,0,MIN(MIN(MIN(MOD(A214*Calculator!$B$13/(Calculator!$D$7*150),1),1-MOD(A214*Calculator!$B$13/(Calculator!$D$7*150),1)),ABS(MOD(A214*Calculator!$B$13/(Calculator!$D$7*150),1)-0.5)),MIN(MIN(MOD(A214*Calculator!$C$13/(Calculator!$D$7*150),1),1-MOD(A214*Calculator!$C$13/(Calculator!$D$7*150),1)),ABS(MOD(A214*Calculator!$C$13/(Calculator!$D$7*150),1)-0.5)),IF(INT(2*A214*Calculator!$C$13/(Calculator!$D$7*150))&gt;INT(2*A214*Calculator!$B$13/(Calculator!$D$7*150)),0,1))),1)</f>
        <v>1</v>
      </c>
      <c r="D214" s="252" t="n">
        <f aca="false">IF(Calculator!$E$14="YES",IF(A214&lt;Calculator!$G$14,0,MIN(MIN(MIN(MOD(A214*Calculator!$B$14/(Calculator!$D$7*150),1),1-MOD(A214*Calculator!$B$14/(Calculator!$D$7*150),1)),ABS(MOD(A214*Calculator!$B$14/(Calculator!$D$7*150),1)-0.5)),MIN(MIN(MOD(A214*Calculator!$C$14/(Calculator!$D$7*150),1),1-MOD(A214*Calculator!$C$14/(Calculator!$D$7*150),1)),ABS(MOD(A214*Calculator!$C$14/(Calculator!$D$7*150),1)-0.5)),IF(INT(2*A214*Calculator!$C$14/(Calculator!$D$7*150))&gt;INT(2*A214*Calculator!$B$14/(Calculator!$D$7*150)),0,1))),1)</f>
        <v>1</v>
      </c>
      <c r="E214" s="252" t="n">
        <f aca="false">IF(Calculator!$E$15="YES",IF(A214&lt;Calculator!$G$15,0,MIN(MIN(MIN(MOD(A214*Calculator!$B$15/(Calculator!$D$7*150),1),1-MOD(A214*Calculator!$B$15/(Calculator!$D$7*150),1)),ABS(MOD(A214*Calculator!$B$15/(Calculator!$D$7*150),1)-0.5)),MIN(MIN(MOD(A214*Calculator!$C$15/(Calculator!$D$7*150),1),1-MOD(A214*Calculator!$C$15/(Calculator!$D$7*150),1)),ABS(MOD(A214*Calculator!$C$15/(Calculator!$D$7*150),1)-0.5)),IF(INT(2*A214*Calculator!$C$15/(Calculator!$D$7*150))&gt;INT(2*A214*Calculator!$B$15/(Calculator!$D$7*150)),0,1))),1)</f>
        <v>0.183438596491228</v>
      </c>
      <c r="F214" s="252" t="n">
        <f aca="false">IF(Calculator!$E$16="YES",IF(A214&lt;Calculator!$G$16,0,MIN(MIN(MIN(MOD(A214*Calculator!$B$16/(Calculator!$D$7*150),1),1-MOD(A214*Calculator!$B$16/(Calculator!$D$7*150),1)),ABS(MOD(A214*Calculator!$B$16/(Calculator!$D$7*150),1)-0.5)),MIN(MIN(MOD(A214*Calculator!$C$16/(Calculator!$D$7*150),1),1-MOD(A214*Calculator!$C$16/(Calculator!$D$7*150),1)),ABS(MOD(A214*Calculator!$C$16/(Calculator!$D$7*150),1)-0.5)),IF(INT(2*A214*Calculator!$C$16/(Calculator!$D$7*150))&gt;INT(2*A214*Calculator!$B$16/(Calculator!$D$7*150)),0,1))),1)</f>
        <v>1</v>
      </c>
      <c r="G214" s="252" t="n">
        <f aca="false">IF(Calculator!$E$17="YES",IF(A214&lt;Calculator!$G$17,0,MIN(MIN(MIN(MOD(A214*Calculator!$B$17/(Calculator!$D$7*150),1),1-MOD(A214*Calculator!$B$17/(Calculator!$D$7*150),1)),ABS(MOD(A214*Calculator!$B$17/(Calculator!$D$7*150),1)-0.5)),MIN(MIN(MOD(A214*Calculator!$C$17/(Calculator!$D$7*150),1),1-MOD(A214*Calculator!$C$17/(Calculator!$D$7*150),1)),ABS(MOD(A214*Calculator!$C$17/(Calculator!$D$7*150),1)-0.5)),IF(INT(2*A214*Calculator!$C$17/(Calculator!$D$7*150))&gt;INT(2*A214*Calculator!$B$17/(Calculator!$D$7*150)),0,1))),1)</f>
        <v>0.0249122807017543</v>
      </c>
      <c r="H214" s="252" t="n">
        <f aca="false">IF(Calculator!$E$18="YES",IF(A214&lt;Calculator!$G$18,0,MIN(MIN(MIN(MOD(A214*Calculator!$B$18/(Calculator!$D$7*150),1),1-MOD(A214*Calculator!$B$18/(Calculator!$D$7*150),1)),ABS(MOD(A214*Calculator!$B$18/(Calculator!$D$7*150),1)-0.5)),MIN(MIN(MOD(A214*Calculator!$C$18/(Calculator!$D$7*150),1),1-MOD(A214*Calculator!$C$18/(Calculator!$D$7*150),1)),ABS(MOD(A214*Calculator!$C$18/(Calculator!$D$7*150),1)-0.5)),IF(INT(2*A214*Calculator!$C$18/(Calculator!$D$7*150))&gt;INT(2*A214*Calculator!$B$18/(Calculator!$D$7*150)),0,1))),1)</f>
        <v>1</v>
      </c>
      <c r="I214" s="252" t="n">
        <f aca="false">IF(Calculator!$E$19="YES",IF(A214&lt;Calculator!$G$19,0,MIN(MIN(MIN(MOD(A214*Calculator!$B$19/(Calculator!$D$7*150),1),1-MOD(A214*Calculator!$B$19/(Calculator!$D$7*150),1)),ABS(MOD(A214*Calculator!$B$19/(Calculator!$D$7*150),1)-0.5)),MIN(MIN(MOD(A214*Calculator!$C$19/(Calculator!$D$7*150),1),1-MOD(A214*Calculator!$C$19/(Calculator!$D$7*150),1)),ABS(MOD(A214*Calculator!$C$19/(Calculator!$D$7*150),1)-0.5)),IF(INT(2*A214*Calculator!$C$19/(Calculator!$D$7*150))&gt;INT(2*A214*Calculator!$B$19/(Calculator!$D$7*150)),0,1))),1)</f>
        <v>1</v>
      </c>
      <c r="J214" s="252" t="n">
        <f aca="false">IF(Calculator!$E$20="YES",IF(A214&lt;Calculator!$G$20,0,MIN(MIN(MIN(MOD(A214*Calculator!$B$20/(Calculator!$D$7*150),1),1-MOD(A214*Calculator!$B$20/(Calculator!$D$7*150),1)),ABS(MOD(A214*Calculator!$B$20/(Calculator!$D$7*150),1)-0.5)),MIN(MIN(MOD(A214*Calculator!$C$20/(Calculator!$D$7*150),1),1-MOD(A214*Calculator!$C$20/(Calculator!$D$7*150),1)),ABS(MOD(A214*Calculator!$C$20/(Calculator!$D$7*150),1)-0.5)),IF(INT(2*A214*Calculator!$C$20/(Calculator!$D$7*150))&gt;INT(2*A214*Calculator!$B$20/(Calculator!$D$7*150)),0,1))),1)</f>
        <v>1</v>
      </c>
      <c r="K214" s="252" t="n">
        <f aca="false">IF(Calculator!$E$21="YES",IF(A214&lt;Calculator!$G$21,0,MIN(MIN(MIN(MOD(A214*Calculator!$B$21/(Calculator!$D$7*150),1),1-MOD(A214*Calculator!$B$21/(Calculator!$D$7*150),1)),ABS(MOD(A214*Calculator!$B$21/(Calculator!$D$7*150),1)-0.5)),MIN(MIN(MOD(A214*Calculator!$C$21/(Calculator!$D$7*150),1),1-MOD(A214*Calculator!$C$21/(Calculator!$D$7*150),1)),ABS(MOD(A214*Calculator!$C$21/(Calculator!$D$7*150),1)-0.5)),IF(INT(2*A214*Calculator!$C$21/(Calculator!$D$7*150))&gt;INT(2*A214*Calculator!$B$21/(Calculator!$D$7*150)),0,1))),1)</f>
        <v>1</v>
      </c>
      <c r="L214" s="252" t="n">
        <f aca="false">IF(Calculator!$E$22="YES",IF(A214&lt;Calculator!$G$22,0,MIN(MIN(MIN(MOD(A214*Calculator!$B$22/(Calculator!$D$7*150),1),1-MOD(A214*Calculator!$B$22/(Calculator!$D$7*150),1)),ABS(MOD(A214*Calculator!$B$22/(Calculator!$D$7*150),1)-0.5)),MIN(MIN(MOD(A214*Calculator!$C$22/(Calculator!$D$7*150),1),1-MOD(A214*Calculator!$C$22/(Calculator!$D$7*150),1)),ABS(MOD(A214*Calculator!$C$22/(Calculator!$D$7*150),1)-0.5)),IF(INT(2*A214*Calculator!$C$22/(Calculator!$D$7*150))&gt;INT(2*A214*Calculator!$B$22/(Calculator!$D$7*150)),0,1))),1)</f>
        <v>1</v>
      </c>
      <c r="M214" s="252" t="n">
        <f aca="false">MIN(B214:L214)</f>
        <v>0.0249122807017543</v>
      </c>
      <c r="N214" s="252" t="n">
        <f aca="false">SUMPRODUCT(($M$7:$M$557&gt;M214)*1)+SUMPRODUCT(($M$7:$M$557=M214)*(ROW($M$7:$M$557)&lt;ROW(M214)))+1</f>
        <v>307</v>
      </c>
      <c r="O214" s="252" t="str">
        <f aca="false">IF(M214&gt;=0.13,"★★★ EXCELLENT",IF(M214&gt;=0.12,"★★  GOOD",IF(M214&gt;=0.07,"★  FAIR",IF(M214&gt;=0.025,"⚠  MARGINAL","✗  AVOID"))))</f>
        <v>✗  AVOID</v>
      </c>
    </row>
    <row r="215" customFormat="false" ht="15" hidden="false" customHeight="true" outlineLevel="0" collapsed="false">
      <c r="A215" s="249" t="n">
        <v>25.8</v>
      </c>
      <c r="B215" s="250" t="n">
        <f aca="false">IF(Calculator!$E$12="YES",IF(A215&lt;Calculator!$G$12,0,MIN(MIN(MIN(MOD(A215*Calculator!$B$12/(Calculator!$D$7*150),1),1-MOD(A215*Calculator!$B$12/(Calculator!$D$7*150),1)),ABS(MOD(A215*Calculator!$B$12/(Calculator!$D$7*150),1)-0.5)),MIN(MIN(MOD(A215*Calculator!$C$12/(Calculator!$D$7*150),1),1-MOD(A215*Calculator!$C$12/(Calculator!$D$7*150),1)),ABS(MOD(A215*Calculator!$C$12/(Calculator!$D$7*150),1)-0.5)),IF(INT(2*A215*Calculator!$C$12/(Calculator!$D$7*150))&gt;INT(2*A215*Calculator!$B$12/(Calculator!$D$7*150)),0,1))),1)</f>
        <v>1</v>
      </c>
      <c r="C215" s="250" t="n">
        <f aca="false">IF(Calculator!$E$13="YES",IF(A215&lt;Calculator!$G$13,0,MIN(MIN(MIN(MOD(A215*Calculator!$B$13/(Calculator!$D$7*150),1),1-MOD(A215*Calculator!$B$13/(Calculator!$D$7*150),1)),ABS(MOD(A215*Calculator!$B$13/(Calculator!$D$7*150),1)-0.5)),MIN(MIN(MOD(A215*Calculator!$C$13/(Calculator!$D$7*150),1),1-MOD(A215*Calculator!$C$13/(Calculator!$D$7*150),1)),ABS(MOD(A215*Calculator!$C$13/(Calculator!$D$7*150),1)-0.5)),IF(INT(2*A215*Calculator!$C$13/(Calculator!$D$7*150))&gt;INT(2*A215*Calculator!$B$13/(Calculator!$D$7*150)),0,1))),1)</f>
        <v>1</v>
      </c>
      <c r="D215" s="250" t="n">
        <f aca="false">IF(Calculator!$E$14="YES",IF(A215&lt;Calculator!$G$14,0,MIN(MIN(MIN(MOD(A215*Calculator!$B$14/(Calculator!$D$7*150),1),1-MOD(A215*Calculator!$B$14/(Calculator!$D$7*150),1)),ABS(MOD(A215*Calculator!$B$14/(Calculator!$D$7*150),1)-0.5)),MIN(MIN(MOD(A215*Calculator!$C$14/(Calculator!$D$7*150),1),1-MOD(A215*Calculator!$C$14/(Calculator!$D$7*150),1)),ABS(MOD(A215*Calculator!$C$14/(Calculator!$D$7*150),1)-0.5)),IF(INT(2*A215*Calculator!$C$14/(Calculator!$D$7*150))&gt;INT(2*A215*Calculator!$B$14/(Calculator!$D$7*150)),0,1))),1)</f>
        <v>1</v>
      </c>
      <c r="E215" s="250" t="n">
        <f aca="false">IF(Calculator!$E$15="YES",IF(A215&lt;Calculator!$G$15,0,MIN(MIN(MIN(MOD(A215*Calculator!$B$15/(Calculator!$D$7*150),1),1-MOD(A215*Calculator!$B$15/(Calculator!$D$7*150),1)),ABS(MOD(A215*Calculator!$B$15/(Calculator!$D$7*150),1)-0.5)),MIN(MIN(MOD(A215*Calculator!$C$15/(Calculator!$D$7*150),1),1-MOD(A215*Calculator!$C$15/(Calculator!$D$7*150),1)),ABS(MOD(A215*Calculator!$C$15/(Calculator!$D$7*150),1)-0.5)),IF(INT(2*A215*Calculator!$C$15/(Calculator!$D$7*150))&gt;INT(2*A215*Calculator!$B$15/(Calculator!$D$7*150)),0,1))),1)</f>
        <v>0.178315789473684</v>
      </c>
      <c r="F215" s="250" t="n">
        <f aca="false">IF(Calculator!$E$16="YES",IF(A215&lt;Calculator!$G$16,0,MIN(MIN(MIN(MOD(A215*Calculator!$B$16/(Calculator!$D$7*150),1),1-MOD(A215*Calculator!$B$16/(Calculator!$D$7*150),1)),ABS(MOD(A215*Calculator!$B$16/(Calculator!$D$7*150),1)-0.5)),MIN(MIN(MOD(A215*Calculator!$C$16/(Calculator!$D$7*150),1),1-MOD(A215*Calculator!$C$16/(Calculator!$D$7*150),1)),ABS(MOD(A215*Calculator!$C$16/(Calculator!$D$7*150),1)-0.5)),IF(INT(2*A215*Calculator!$C$16/(Calculator!$D$7*150))&gt;INT(2*A215*Calculator!$B$16/(Calculator!$D$7*150)),0,1))),1)</f>
        <v>1</v>
      </c>
      <c r="G215" s="250" t="n">
        <f aca="false">IF(Calculator!$E$17="YES",IF(A215&lt;Calculator!$G$17,0,MIN(MIN(MIN(MOD(A215*Calculator!$B$17/(Calculator!$D$7*150),1),1-MOD(A215*Calculator!$B$17/(Calculator!$D$7*150),1)),ABS(MOD(A215*Calculator!$B$17/(Calculator!$D$7*150),1)-0.5)),MIN(MIN(MOD(A215*Calculator!$C$17/(Calculator!$D$7*150),1),1-MOD(A215*Calculator!$C$17/(Calculator!$D$7*150),1)),ABS(MOD(A215*Calculator!$C$17/(Calculator!$D$7*150),1)-0.5)),IF(INT(2*A215*Calculator!$C$17/(Calculator!$D$7*150))&gt;INT(2*A215*Calculator!$B$17/(Calculator!$D$7*150)),0,1))),1)</f>
        <v>0.034736842105263</v>
      </c>
      <c r="H215" s="250" t="n">
        <f aca="false">IF(Calculator!$E$18="YES",IF(A215&lt;Calculator!$G$18,0,MIN(MIN(MIN(MOD(A215*Calculator!$B$18/(Calculator!$D$7*150),1),1-MOD(A215*Calculator!$B$18/(Calculator!$D$7*150),1)),ABS(MOD(A215*Calculator!$B$18/(Calculator!$D$7*150),1)-0.5)),MIN(MIN(MOD(A215*Calculator!$C$18/(Calculator!$D$7*150),1),1-MOD(A215*Calculator!$C$18/(Calculator!$D$7*150),1)),ABS(MOD(A215*Calculator!$C$18/(Calculator!$D$7*150),1)-0.5)),IF(INT(2*A215*Calculator!$C$18/(Calculator!$D$7*150))&gt;INT(2*A215*Calculator!$B$18/(Calculator!$D$7*150)),0,1))),1)</f>
        <v>1</v>
      </c>
      <c r="I215" s="250" t="n">
        <f aca="false">IF(Calculator!$E$19="YES",IF(A215&lt;Calculator!$G$19,0,MIN(MIN(MIN(MOD(A215*Calculator!$B$19/(Calculator!$D$7*150),1),1-MOD(A215*Calculator!$B$19/(Calculator!$D$7*150),1)),ABS(MOD(A215*Calculator!$B$19/(Calculator!$D$7*150),1)-0.5)),MIN(MIN(MOD(A215*Calculator!$C$19/(Calculator!$D$7*150),1),1-MOD(A215*Calculator!$C$19/(Calculator!$D$7*150),1)),ABS(MOD(A215*Calculator!$C$19/(Calculator!$D$7*150),1)-0.5)),IF(INT(2*A215*Calculator!$C$19/(Calculator!$D$7*150))&gt;INT(2*A215*Calculator!$B$19/(Calculator!$D$7*150)),0,1))),1)</f>
        <v>1</v>
      </c>
      <c r="J215" s="250" t="n">
        <f aca="false">IF(Calculator!$E$20="YES",IF(A215&lt;Calculator!$G$20,0,MIN(MIN(MIN(MOD(A215*Calculator!$B$20/(Calculator!$D$7*150),1),1-MOD(A215*Calculator!$B$20/(Calculator!$D$7*150),1)),ABS(MOD(A215*Calculator!$B$20/(Calculator!$D$7*150),1)-0.5)),MIN(MIN(MOD(A215*Calculator!$C$20/(Calculator!$D$7*150),1),1-MOD(A215*Calculator!$C$20/(Calculator!$D$7*150),1)),ABS(MOD(A215*Calculator!$C$20/(Calculator!$D$7*150),1)-0.5)),IF(INT(2*A215*Calculator!$C$20/(Calculator!$D$7*150))&gt;INT(2*A215*Calculator!$B$20/(Calculator!$D$7*150)),0,1))),1)</f>
        <v>1</v>
      </c>
      <c r="K215" s="250" t="n">
        <f aca="false">IF(Calculator!$E$21="YES",IF(A215&lt;Calculator!$G$21,0,MIN(MIN(MIN(MOD(A215*Calculator!$B$21/(Calculator!$D$7*150),1),1-MOD(A215*Calculator!$B$21/(Calculator!$D$7*150),1)),ABS(MOD(A215*Calculator!$B$21/(Calculator!$D$7*150),1)-0.5)),MIN(MIN(MOD(A215*Calculator!$C$21/(Calculator!$D$7*150),1),1-MOD(A215*Calculator!$C$21/(Calculator!$D$7*150),1)),ABS(MOD(A215*Calculator!$C$21/(Calculator!$D$7*150),1)-0.5)),IF(INT(2*A215*Calculator!$C$21/(Calculator!$D$7*150))&gt;INT(2*A215*Calculator!$B$21/(Calculator!$D$7*150)),0,1))),1)</f>
        <v>1</v>
      </c>
      <c r="L215" s="250" t="n">
        <f aca="false">IF(Calculator!$E$22="YES",IF(A215&lt;Calculator!$G$22,0,MIN(MIN(MIN(MOD(A215*Calculator!$B$22/(Calculator!$D$7*150),1),1-MOD(A215*Calculator!$B$22/(Calculator!$D$7*150),1)),ABS(MOD(A215*Calculator!$B$22/(Calculator!$D$7*150),1)-0.5)),MIN(MIN(MOD(A215*Calculator!$C$22/(Calculator!$D$7*150),1),1-MOD(A215*Calculator!$C$22/(Calculator!$D$7*150),1)),ABS(MOD(A215*Calculator!$C$22/(Calculator!$D$7*150),1)-0.5)),IF(INT(2*A215*Calculator!$C$22/(Calculator!$D$7*150))&gt;INT(2*A215*Calculator!$B$22/(Calculator!$D$7*150)),0,1))),1)</f>
        <v>1</v>
      </c>
      <c r="M215" s="250" t="n">
        <f aca="false">MIN(B215:L215)</f>
        <v>0.034736842105263</v>
      </c>
      <c r="N215" s="250" t="n">
        <f aca="false">SUMPRODUCT(($M$7:$M$557&gt;M215)*1)+SUMPRODUCT(($M$7:$M$557=M215)*(ROW($M$7:$M$557)&lt;ROW(M215)))+1</f>
        <v>278</v>
      </c>
      <c r="O215" s="250" t="str">
        <f aca="false">IF(M215&gt;=0.13,"★★★ EXCELLENT",IF(M215&gt;=0.12,"★★  GOOD",IF(M215&gt;=0.07,"★  FAIR",IF(M215&gt;=0.025,"⚠  MARGINAL","✗  AVOID"))))</f>
        <v>⚠  MARGINAL</v>
      </c>
    </row>
    <row r="216" customFormat="false" ht="15" hidden="false" customHeight="true" outlineLevel="0" collapsed="false">
      <c r="A216" s="251" t="n">
        <v>25.9</v>
      </c>
      <c r="B216" s="252" t="n">
        <f aca="false">IF(Calculator!$E$12="YES",IF(A216&lt;Calculator!$G$12,0,MIN(MIN(MIN(MOD(A216*Calculator!$B$12/(Calculator!$D$7*150),1),1-MOD(A216*Calculator!$B$12/(Calculator!$D$7*150),1)),ABS(MOD(A216*Calculator!$B$12/(Calculator!$D$7*150),1)-0.5)),MIN(MIN(MOD(A216*Calculator!$C$12/(Calculator!$D$7*150),1),1-MOD(A216*Calculator!$C$12/(Calculator!$D$7*150),1)),ABS(MOD(A216*Calculator!$C$12/(Calculator!$D$7*150),1)-0.5)),IF(INT(2*A216*Calculator!$C$12/(Calculator!$D$7*150))&gt;INT(2*A216*Calculator!$B$12/(Calculator!$D$7*150)),0,1))),1)</f>
        <v>1</v>
      </c>
      <c r="C216" s="252" t="n">
        <f aca="false">IF(Calculator!$E$13="YES",IF(A216&lt;Calculator!$G$13,0,MIN(MIN(MIN(MOD(A216*Calculator!$B$13/(Calculator!$D$7*150),1),1-MOD(A216*Calculator!$B$13/(Calculator!$D$7*150),1)),ABS(MOD(A216*Calculator!$B$13/(Calculator!$D$7*150),1)-0.5)),MIN(MIN(MOD(A216*Calculator!$C$13/(Calculator!$D$7*150),1),1-MOD(A216*Calculator!$C$13/(Calculator!$D$7*150),1)),ABS(MOD(A216*Calculator!$C$13/(Calculator!$D$7*150),1)-0.5)),IF(INT(2*A216*Calculator!$C$13/(Calculator!$D$7*150))&gt;INT(2*A216*Calculator!$B$13/(Calculator!$D$7*150)),0,1))),1)</f>
        <v>1</v>
      </c>
      <c r="D216" s="252" t="n">
        <f aca="false">IF(Calculator!$E$14="YES",IF(A216&lt;Calculator!$G$14,0,MIN(MIN(MIN(MOD(A216*Calculator!$B$14/(Calculator!$D$7*150),1),1-MOD(A216*Calculator!$B$14/(Calculator!$D$7*150),1)),ABS(MOD(A216*Calculator!$B$14/(Calculator!$D$7*150),1)-0.5)),MIN(MIN(MOD(A216*Calculator!$C$14/(Calculator!$D$7*150),1),1-MOD(A216*Calculator!$C$14/(Calculator!$D$7*150),1)),ABS(MOD(A216*Calculator!$C$14/(Calculator!$D$7*150),1)-0.5)),IF(INT(2*A216*Calculator!$C$14/(Calculator!$D$7*150))&gt;INT(2*A216*Calculator!$B$14/(Calculator!$D$7*150)),0,1))),1)</f>
        <v>1</v>
      </c>
      <c r="E216" s="252" t="n">
        <f aca="false">IF(Calculator!$E$15="YES",IF(A216&lt;Calculator!$G$15,0,MIN(MIN(MIN(MOD(A216*Calculator!$B$15/(Calculator!$D$7*150),1),1-MOD(A216*Calculator!$B$15/(Calculator!$D$7*150),1)),ABS(MOD(A216*Calculator!$B$15/(Calculator!$D$7*150),1)-0.5)),MIN(MIN(MOD(A216*Calculator!$C$15/(Calculator!$D$7*150),1),1-MOD(A216*Calculator!$C$15/(Calculator!$D$7*150),1)),ABS(MOD(A216*Calculator!$C$15/(Calculator!$D$7*150),1)-0.5)),IF(INT(2*A216*Calculator!$C$15/(Calculator!$D$7*150))&gt;INT(2*A216*Calculator!$B$15/(Calculator!$D$7*150)),0,1))),1)</f>
        <v>0.17319298245614</v>
      </c>
      <c r="F216" s="252" t="n">
        <f aca="false">IF(Calculator!$E$16="YES",IF(A216&lt;Calculator!$G$16,0,MIN(MIN(MIN(MOD(A216*Calculator!$B$16/(Calculator!$D$7*150),1),1-MOD(A216*Calculator!$B$16/(Calculator!$D$7*150),1)),ABS(MOD(A216*Calculator!$B$16/(Calculator!$D$7*150),1)-0.5)),MIN(MIN(MOD(A216*Calculator!$C$16/(Calculator!$D$7*150),1),1-MOD(A216*Calculator!$C$16/(Calculator!$D$7*150),1)),ABS(MOD(A216*Calculator!$C$16/(Calculator!$D$7*150),1)-0.5)),IF(INT(2*A216*Calculator!$C$16/(Calculator!$D$7*150))&gt;INT(2*A216*Calculator!$B$16/(Calculator!$D$7*150)),0,1))),1)</f>
        <v>1</v>
      </c>
      <c r="G216" s="252" t="n">
        <f aca="false">IF(Calculator!$E$17="YES",IF(A216&lt;Calculator!$G$17,0,MIN(MIN(MIN(MOD(A216*Calculator!$B$17/(Calculator!$D$7*150),1),1-MOD(A216*Calculator!$B$17/(Calculator!$D$7*150),1)),ABS(MOD(A216*Calculator!$B$17/(Calculator!$D$7*150),1)-0.5)),MIN(MIN(MOD(A216*Calculator!$C$17/(Calculator!$D$7*150),1),1-MOD(A216*Calculator!$C$17/(Calculator!$D$7*150),1)),ABS(MOD(A216*Calculator!$C$17/(Calculator!$D$7*150),1)-0.5)),IF(INT(2*A216*Calculator!$C$17/(Calculator!$D$7*150))&gt;INT(2*A216*Calculator!$B$17/(Calculator!$D$7*150)),0,1))),1)</f>
        <v>0.0445614035087716</v>
      </c>
      <c r="H216" s="252" t="n">
        <f aca="false">IF(Calculator!$E$18="YES",IF(A216&lt;Calculator!$G$18,0,MIN(MIN(MIN(MOD(A216*Calculator!$B$18/(Calculator!$D$7*150),1),1-MOD(A216*Calculator!$B$18/(Calculator!$D$7*150),1)),ABS(MOD(A216*Calculator!$B$18/(Calculator!$D$7*150),1)-0.5)),MIN(MIN(MOD(A216*Calculator!$C$18/(Calculator!$D$7*150),1),1-MOD(A216*Calculator!$C$18/(Calculator!$D$7*150),1)),ABS(MOD(A216*Calculator!$C$18/(Calculator!$D$7*150),1)-0.5)),IF(INT(2*A216*Calculator!$C$18/(Calculator!$D$7*150))&gt;INT(2*A216*Calculator!$B$18/(Calculator!$D$7*150)),0,1))),1)</f>
        <v>1</v>
      </c>
      <c r="I216" s="252" t="n">
        <f aca="false">IF(Calculator!$E$19="YES",IF(A216&lt;Calculator!$G$19,0,MIN(MIN(MIN(MOD(A216*Calculator!$B$19/(Calculator!$D$7*150),1),1-MOD(A216*Calculator!$B$19/(Calculator!$D$7*150),1)),ABS(MOD(A216*Calculator!$B$19/(Calculator!$D$7*150),1)-0.5)),MIN(MIN(MOD(A216*Calculator!$C$19/(Calculator!$D$7*150),1),1-MOD(A216*Calculator!$C$19/(Calculator!$D$7*150),1)),ABS(MOD(A216*Calculator!$C$19/(Calculator!$D$7*150),1)-0.5)),IF(INT(2*A216*Calculator!$C$19/(Calculator!$D$7*150))&gt;INT(2*A216*Calculator!$B$19/(Calculator!$D$7*150)),0,1))),1)</f>
        <v>1</v>
      </c>
      <c r="J216" s="252" t="n">
        <f aca="false">IF(Calculator!$E$20="YES",IF(A216&lt;Calculator!$G$20,0,MIN(MIN(MIN(MOD(A216*Calculator!$B$20/(Calculator!$D$7*150),1),1-MOD(A216*Calculator!$B$20/(Calculator!$D$7*150),1)),ABS(MOD(A216*Calculator!$B$20/(Calculator!$D$7*150),1)-0.5)),MIN(MIN(MOD(A216*Calculator!$C$20/(Calculator!$D$7*150),1),1-MOD(A216*Calculator!$C$20/(Calculator!$D$7*150),1)),ABS(MOD(A216*Calculator!$C$20/(Calculator!$D$7*150),1)-0.5)),IF(INT(2*A216*Calculator!$C$20/(Calculator!$D$7*150))&gt;INT(2*A216*Calculator!$B$20/(Calculator!$D$7*150)),0,1))),1)</f>
        <v>1</v>
      </c>
      <c r="K216" s="252" t="n">
        <f aca="false">IF(Calculator!$E$21="YES",IF(A216&lt;Calculator!$G$21,0,MIN(MIN(MIN(MOD(A216*Calculator!$B$21/(Calculator!$D$7*150),1),1-MOD(A216*Calculator!$B$21/(Calculator!$D$7*150),1)),ABS(MOD(A216*Calculator!$B$21/(Calculator!$D$7*150),1)-0.5)),MIN(MIN(MOD(A216*Calculator!$C$21/(Calculator!$D$7*150),1),1-MOD(A216*Calculator!$C$21/(Calculator!$D$7*150),1)),ABS(MOD(A216*Calculator!$C$21/(Calculator!$D$7*150),1)-0.5)),IF(INT(2*A216*Calculator!$C$21/(Calculator!$D$7*150))&gt;INT(2*A216*Calculator!$B$21/(Calculator!$D$7*150)),0,1))),1)</f>
        <v>1</v>
      </c>
      <c r="L216" s="252" t="n">
        <f aca="false">IF(Calculator!$E$22="YES",IF(A216&lt;Calculator!$G$22,0,MIN(MIN(MIN(MOD(A216*Calculator!$B$22/(Calculator!$D$7*150),1),1-MOD(A216*Calculator!$B$22/(Calculator!$D$7*150),1)),ABS(MOD(A216*Calculator!$B$22/(Calculator!$D$7*150),1)-0.5)),MIN(MIN(MOD(A216*Calculator!$C$22/(Calculator!$D$7*150),1),1-MOD(A216*Calculator!$C$22/(Calculator!$D$7*150),1)),ABS(MOD(A216*Calculator!$C$22/(Calculator!$D$7*150),1)-0.5)),IF(INT(2*A216*Calculator!$C$22/(Calculator!$D$7*150))&gt;INT(2*A216*Calculator!$B$22/(Calculator!$D$7*150)),0,1))),1)</f>
        <v>1</v>
      </c>
      <c r="M216" s="252" t="n">
        <f aca="false">MIN(B216:L216)</f>
        <v>0.0445614035087716</v>
      </c>
      <c r="N216" s="252" t="n">
        <f aca="false">SUMPRODUCT(($M$7:$M$557&gt;M216)*1)+SUMPRODUCT(($M$7:$M$557=M216)*(ROW($M$7:$M$557)&lt;ROW(M216)))+1</f>
        <v>248</v>
      </c>
      <c r="O216" s="252" t="str">
        <f aca="false">IF(M216&gt;=0.13,"★★★ EXCELLENT",IF(M216&gt;=0.12,"★★  GOOD",IF(M216&gt;=0.07,"★  FAIR",IF(M216&gt;=0.025,"⚠  MARGINAL","✗  AVOID"))))</f>
        <v>⚠  MARGINAL</v>
      </c>
    </row>
    <row r="217" customFormat="false" ht="15" hidden="false" customHeight="true" outlineLevel="0" collapsed="false">
      <c r="A217" s="249" t="n">
        <v>26</v>
      </c>
      <c r="B217" s="250" t="n">
        <f aca="false">IF(Calculator!$E$12="YES",IF(A217&lt;Calculator!$G$12,0,MIN(MIN(MIN(MOD(A217*Calculator!$B$12/(Calculator!$D$7*150),1),1-MOD(A217*Calculator!$B$12/(Calculator!$D$7*150),1)),ABS(MOD(A217*Calculator!$B$12/(Calculator!$D$7*150),1)-0.5)),MIN(MIN(MOD(A217*Calculator!$C$12/(Calculator!$D$7*150),1),1-MOD(A217*Calculator!$C$12/(Calculator!$D$7*150),1)),ABS(MOD(A217*Calculator!$C$12/(Calculator!$D$7*150),1)-0.5)),IF(INT(2*A217*Calculator!$C$12/(Calculator!$D$7*150))&gt;INT(2*A217*Calculator!$B$12/(Calculator!$D$7*150)),0,1))),1)</f>
        <v>1</v>
      </c>
      <c r="C217" s="250" t="n">
        <f aca="false">IF(Calculator!$E$13="YES",IF(A217&lt;Calculator!$G$13,0,MIN(MIN(MIN(MOD(A217*Calculator!$B$13/(Calculator!$D$7*150),1),1-MOD(A217*Calculator!$B$13/(Calculator!$D$7*150),1)),ABS(MOD(A217*Calculator!$B$13/(Calculator!$D$7*150),1)-0.5)),MIN(MIN(MOD(A217*Calculator!$C$13/(Calculator!$D$7*150),1),1-MOD(A217*Calculator!$C$13/(Calculator!$D$7*150),1)),ABS(MOD(A217*Calculator!$C$13/(Calculator!$D$7*150),1)-0.5)),IF(INT(2*A217*Calculator!$C$13/(Calculator!$D$7*150))&gt;INT(2*A217*Calculator!$B$13/(Calculator!$D$7*150)),0,1))),1)</f>
        <v>1</v>
      </c>
      <c r="D217" s="250" t="n">
        <f aca="false">IF(Calculator!$E$14="YES",IF(A217&lt;Calculator!$G$14,0,MIN(MIN(MIN(MOD(A217*Calculator!$B$14/(Calculator!$D$7*150),1),1-MOD(A217*Calculator!$B$14/(Calculator!$D$7*150),1)),ABS(MOD(A217*Calculator!$B$14/(Calculator!$D$7*150),1)-0.5)),MIN(MIN(MOD(A217*Calculator!$C$14/(Calculator!$D$7*150),1),1-MOD(A217*Calculator!$C$14/(Calculator!$D$7*150),1)),ABS(MOD(A217*Calculator!$C$14/(Calculator!$D$7*150),1)-0.5)),IF(INT(2*A217*Calculator!$C$14/(Calculator!$D$7*150))&gt;INT(2*A217*Calculator!$B$14/(Calculator!$D$7*150)),0,1))),1)</f>
        <v>1</v>
      </c>
      <c r="E217" s="250" t="n">
        <f aca="false">IF(Calculator!$E$15="YES",IF(A217&lt;Calculator!$G$15,0,MIN(MIN(MIN(MOD(A217*Calculator!$B$15/(Calculator!$D$7*150),1),1-MOD(A217*Calculator!$B$15/(Calculator!$D$7*150),1)),ABS(MOD(A217*Calculator!$B$15/(Calculator!$D$7*150),1)-0.5)),MIN(MIN(MOD(A217*Calculator!$C$15/(Calculator!$D$7*150),1),1-MOD(A217*Calculator!$C$15/(Calculator!$D$7*150),1)),ABS(MOD(A217*Calculator!$C$15/(Calculator!$D$7*150),1)-0.5)),IF(INT(2*A217*Calculator!$C$15/(Calculator!$D$7*150))&gt;INT(2*A217*Calculator!$B$15/(Calculator!$D$7*150)),0,1))),1)</f>
        <v>0.168070175438597</v>
      </c>
      <c r="F217" s="250" t="n">
        <f aca="false">IF(Calculator!$E$16="YES",IF(A217&lt;Calculator!$G$16,0,MIN(MIN(MIN(MOD(A217*Calculator!$B$16/(Calculator!$D$7*150),1),1-MOD(A217*Calculator!$B$16/(Calculator!$D$7*150),1)),ABS(MOD(A217*Calculator!$B$16/(Calculator!$D$7*150),1)-0.5)),MIN(MIN(MOD(A217*Calculator!$C$16/(Calculator!$D$7*150),1),1-MOD(A217*Calculator!$C$16/(Calculator!$D$7*150),1)),ABS(MOD(A217*Calculator!$C$16/(Calculator!$D$7*150),1)-0.5)),IF(INT(2*A217*Calculator!$C$16/(Calculator!$D$7*150))&gt;INT(2*A217*Calculator!$B$16/(Calculator!$D$7*150)),0,1))),1)</f>
        <v>1</v>
      </c>
      <c r="G217" s="250" t="n">
        <f aca="false">IF(Calculator!$E$17="YES",IF(A217&lt;Calculator!$G$17,0,MIN(MIN(MIN(MOD(A217*Calculator!$B$17/(Calculator!$D$7*150),1),1-MOD(A217*Calculator!$B$17/(Calculator!$D$7*150),1)),ABS(MOD(A217*Calculator!$B$17/(Calculator!$D$7*150),1)-0.5)),MIN(MIN(MOD(A217*Calculator!$C$17/(Calculator!$D$7*150),1),1-MOD(A217*Calculator!$C$17/(Calculator!$D$7*150),1)),ABS(MOD(A217*Calculator!$C$17/(Calculator!$D$7*150),1)-0.5)),IF(INT(2*A217*Calculator!$C$17/(Calculator!$D$7*150))&gt;INT(2*A217*Calculator!$B$17/(Calculator!$D$7*150)),0,1))),1)</f>
        <v>0.0543859649122807</v>
      </c>
      <c r="H217" s="250" t="n">
        <f aca="false">IF(Calculator!$E$18="YES",IF(A217&lt;Calculator!$G$18,0,MIN(MIN(MIN(MOD(A217*Calculator!$B$18/(Calculator!$D$7*150),1),1-MOD(A217*Calculator!$B$18/(Calculator!$D$7*150),1)),ABS(MOD(A217*Calculator!$B$18/(Calculator!$D$7*150),1)-0.5)),MIN(MIN(MOD(A217*Calculator!$C$18/(Calculator!$D$7*150),1),1-MOD(A217*Calculator!$C$18/(Calculator!$D$7*150),1)),ABS(MOD(A217*Calculator!$C$18/(Calculator!$D$7*150),1)-0.5)),IF(INT(2*A217*Calculator!$C$18/(Calculator!$D$7*150))&gt;INT(2*A217*Calculator!$B$18/(Calculator!$D$7*150)),0,1))),1)</f>
        <v>1</v>
      </c>
      <c r="I217" s="250" t="n">
        <f aca="false">IF(Calculator!$E$19="YES",IF(A217&lt;Calculator!$G$19,0,MIN(MIN(MIN(MOD(A217*Calculator!$B$19/(Calculator!$D$7*150),1),1-MOD(A217*Calculator!$B$19/(Calculator!$D$7*150),1)),ABS(MOD(A217*Calculator!$B$19/(Calculator!$D$7*150),1)-0.5)),MIN(MIN(MOD(A217*Calculator!$C$19/(Calculator!$D$7*150),1),1-MOD(A217*Calculator!$C$19/(Calculator!$D$7*150),1)),ABS(MOD(A217*Calculator!$C$19/(Calculator!$D$7*150),1)-0.5)),IF(INT(2*A217*Calculator!$C$19/(Calculator!$D$7*150))&gt;INT(2*A217*Calculator!$B$19/(Calculator!$D$7*150)),0,1))),1)</f>
        <v>1</v>
      </c>
      <c r="J217" s="250" t="n">
        <f aca="false">IF(Calculator!$E$20="YES",IF(A217&lt;Calculator!$G$20,0,MIN(MIN(MIN(MOD(A217*Calculator!$B$20/(Calculator!$D$7*150),1),1-MOD(A217*Calculator!$B$20/(Calculator!$D$7*150),1)),ABS(MOD(A217*Calculator!$B$20/(Calculator!$D$7*150),1)-0.5)),MIN(MIN(MOD(A217*Calculator!$C$20/(Calculator!$D$7*150),1),1-MOD(A217*Calculator!$C$20/(Calculator!$D$7*150),1)),ABS(MOD(A217*Calculator!$C$20/(Calculator!$D$7*150),1)-0.5)),IF(INT(2*A217*Calculator!$C$20/(Calculator!$D$7*150))&gt;INT(2*A217*Calculator!$B$20/(Calculator!$D$7*150)),0,1))),1)</f>
        <v>1</v>
      </c>
      <c r="K217" s="250" t="n">
        <f aca="false">IF(Calculator!$E$21="YES",IF(A217&lt;Calculator!$G$21,0,MIN(MIN(MIN(MOD(A217*Calculator!$B$21/(Calculator!$D$7*150),1),1-MOD(A217*Calculator!$B$21/(Calculator!$D$7*150),1)),ABS(MOD(A217*Calculator!$B$21/(Calculator!$D$7*150),1)-0.5)),MIN(MIN(MOD(A217*Calculator!$C$21/(Calculator!$D$7*150),1),1-MOD(A217*Calculator!$C$21/(Calculator!$D$7*150),1)),ABS(MOD(A217*Calculator!$C$21/(Calculator!$D$7*150),1)-0.5)),IF(INT(2*A217*Calculator!$C$21/(Calculator!$D$7*150))&gt;INT(2*A217*Calculator!$B$21/(Calculator!$D$7*150)),0,1))),1)</f>
        <v>1</v>
      </c>
      <c r="L217" s="250" t="n">
        <f aca="false">IF(Calculator!$E$22="YES",IF(A217&lt;Calculator!$G$22,0,MIN(MIN(MIN(MOD(A217*Calculator!$B$22/(Calculator!$D$7*150),1),1-MOD(A217*Calculator!$B$22/(Calculator!$D$7*150),1)),ABS(MOD(A217*Calculator!$B$22/(Calculator!$D$7*150),1)-0.5)),MIN(MIN(MOD(A217*Calculator!$C$22/(Calculator!$D$7*150),1),1-MOD(A217*Calculator!$C$22/(Calculator!$D$7*150),1)),ABS(MOD(A217*Calculator!$C$22/(Calculator!$D$7*150),1)-0.5)),IF(INT(2*A217*Calculator!$C$22/(Calculator!$D$7*150))&gt;INT(2*A217*Calculator!$B$22/(Calculator!$D$7*150)),0,1))),1)</f>
        <v>1</v>
      </c>
      <c r="M217" s="250" t="n">
        <f aca="false">MIN(B217:L217)</f>
        <v>0.0543859649122807</v>
      </c>
      <c r="N217" s="250" t="n">
        <f aca="false">SUMPRODUCT(($M$7:$M$557&gt;M217)*1)+SUMPRODUCT(($M$7:$M$557=M217)*(ROW($M$7:$M$557)&lt;ROW(M217)))+1</f>
        <v>218</v>
      </c>
      <c r="O217" s="250" t="str">
        <f aca="false">IF(M217&gt;=0.13,"★★★ EXCELLENT",IF(M217&gt;=0.12,"★★  GOOD",IF(M217&gt;=0.07,"★  FAIR",IF(M217&gt;=0.025,"⚠  MARGINAL","✗  AVOID"))))</f>
        <v>⚠  MARGINAL</v>
      </c>
    </row>
    <row r="218" customFormat="false" ht="15" hidden="false" customHeight="true" outlineLevel="0" collapsed="false">
      <c r="A218" s="251" t="n">
        <v>26.1</v>
      </c>
      <c r="B218" s="252" t="n">
        <f aca="false">IF(Calculator!$E$12="YES",IF(A218&lt;Calculator!$G$12,0,MIN(MIN(MIN(MOD(A218*Calculator!$B$12/(Calculator!$D$7*150),1),1-MOD(A218*Calculator!$B$12/(Calculator!$D$7*150),1)),ABS(MOD(A218*Calculator!$B$12/(Calculator!$D$7*150),1)-0.5)),MIN(MIN(MOD(A218*Calculator!$C$12/(Calculator!$D$7*150),1),1-MOD(A218*Calculator!$C$12/(Calculator!$D$7*150),1)),ABS(MOD(A218*Calculator!$C$12/(Calculator!$D$7*150),1)-0.5)),IF(INT(2*A218*Calculator!$C$12/(Calculator!$D$7*150))&gt;INT(2*A218*Calculator!$B$12/(Calculator!$D$7*150)),0,1))),1)</f>
        <v>1</v>
      </c>
      <c r="C218" s="252" t="n">
        <f aca="false">IF(Calculator!$E$13="YES",IF(A218&lt;Calculator!$G$13,0,MIN(MIN(MIN(MOD(A218*Calculator!$B$13/(Calculator!$D$7*150),1),1-MOD(A218*Calculator!$B$13/(Calculator!$D$7*150),1)),ABS(MOD(A218*Calculator!$B$13/(Calculator!$D$7*150),1)-0.5)),MIN(MIN(MOD(A218*Calculator!$C$13/(Calculator!$D$7*150),1),1-MOD(A218*Calculator!$C$13/(Calculator!$D$7*150),1)),ABS(MOD(A218*Calculator!$C$13/(Calculator!$D$7*150),1)-0.5)),IF(INT(2*A218*Calculator!$C$13/(Calculator!$D$7*150))&gt;INT(2*A218*Calculator!$B$13/(Calculator!$D$7*150)),0,1))),1)</f>
        <v>1</v>
      </c>
      <c r="D218" s="252" t="n">
        <f aca="false">IF(Calculator!$E$14="YES",IF(A218&lt;Calculator!$G$14,0,MIN(MIN(MIN(MOD(A218*Calculator!$B$14/(Calculator!$D$7*150),1),1-MOD(A218*Calculator!$B$14/(Calculator!$D$7*150),1)),ABS(MOD(A218*Calculator!$B$14/(Calculator!$D$7*150),1)-0.5)),MIN(MIN(MOD(A218*Calculator!$C$14/(Calculator!$D$7*150),1),1-MOD(A218*Calculator!$C$14/(Calculator!$D$7*150),1)),ABS(MOD(A218*Calculator!$C$14/(Calculator!$D$7*150),1)-0.5)),IF(INT(2*A218*Calculator!$C$14/(Calculator!$D$7*150))&gt;INT(2*A218*Calculator!$B$14/(Calculator!$D$7*150)),0,1))),1)</f>
        <v>1</v>
      </c>
      <c r="E218" s="252" t="n">
        <f aca="false">IF(Calculator!$E$15="YES",IF(A218&lt;Calculator!$G$15,0,MIN(MIN(MIN(MOD(A218*Calculator!$B$15/(Calculator!$D$7*150),1),1-MOD(A218*Calculator!$B$15/(Calculator!$D$7*150),1)),ABS(MOD(A218*Calculator!$B$15/(Calculator!$D$7*150),1)-0.5)),MIN(MIN(MOD(A218*Calculator!$C$15/(Calculator!$D$7*150),1),1-MOD(A218*Calculator!$C$15/(Calculator!$D$7*150),1)),ABS(MOD(A218*Calculator!$C$15/(Calculator!$D$7*150),1)-0.5)),IF(INT(2*A218*Calculator!$C$15/(Calculator!$D$7*150))&gt;INT(2*A218*Calculator!$B$15/(Calculator!$D$7*150)),0,1))),1)</f>
        <v>0.162947368421053</v>
      </c>
      <c r="F218" s="252" t="n">
        <f aca="false">IF(Calculator!$E$16="YES",IF(A218&lt;Calculator!$G$16,0,MIN(MIN(MIN(MOD(A218*Calculator!$B$16/(Calculator!$D$7*150),1),1-MOD(A218*Calculator!$B$16/(Calculator!$D$7*150),1)),ABS(MOD(A218*Calculator!$B$16/(Calculator!$D$7*150),1)-0.5)),MIN(MIN(MOD(A218*Calculator!$C$16/(Calculator!$D$7*150),1),1-MOD(A218*Calculator!$C$16/(Calculator!$D$7*150),1)),ABS(MOD(A218*Calculator!$C$16/(Calculator!$D$7*150),1)-0.5)),IF(INT(2*A218*Calculator!$C$16/(Calculator!$D$7*150))&gt;INT(2*A218*Calculator!$B$16/(Calculator!$D$7*150)),0,1))),1)</f>
        <v>1</v>
      </c>
      <c r="G218" s="252" t="n">
        <f aca="false">IF(Calculator!$E$17="YES",IF(A218&lt;Calculator!$G$17,0,MIN(MIN(MIN(MOD(A218*Calculator!$B$17/(Calculator!$D$7*150),1),1-MOD(A218*Calculator!$B$17/(Calculator!$D$7*150),1)),ABS(MOD(A218*Calculator!$B$17/(Calculator!$D$7*150),1)-0.5)),MIN(MIN(MOD(A218*Calculator!$C$17/(Calculator!$D$7*150),1),1-MOD(A218*Calculator!$C$17/(Calculator!$D$7*150),1)),ABS(MOD(A218*Calculator!$C$17/(Calculator!$D$7*150),1)-0.5)),IF(INT(2*A218*Calculator!$C$17/(Calculator!$D$7*150))&gt;INT(2*A218*Calculator!$B$17/(Calculator!$D$7*150)),0,1))),1)</f>
        <v>0.0642105263157897</v>
      </c>
      <c r="H218" s="252" t="n">
        <f aca="false">IF(Calculator!$E$18="YES",IF(A218&lt;Calculator!$G$18,0,MIN(MIN(MIN(MOD(A218*Calculator!$B$18/(Calculator!$D$7*150),1),1-MOD(A218*Calculator!$B$18/(Calculator!$D$7*150),1)),ABS(MOD(A218*Calculator!$B$18/(Calculator!$D$7*150),1)-0.5)),MIN(MIN(MOD(A218*Calculator!$C$18/(Calculator!$D$7*150),1),1-MOD(A218*Calculator!$C$18/(Calculator!$D$7*150),1)),ABS(MOD(A218*Calculator!$C$18/(Calculator!$D$7*150),1)-0.5)),IF(INT(2*A218*Calculator!$C$18/(Calculator!$D$7*150))&gt;INT(2*A218*Calculator!$B$18/(Calculator!$D$7*150)),0,1))),1)</f>
        <v>1</v>
      </c>
      <c r="I218" s="252" t="n">
        <f aca="false">IF(Calculator!$E$19="YES",IF(A218&lt;Calculator!$G$19,0,MIN(MIN(MIN(MOD(A218*Calculator!$B$19/(Calculator!$D$7*150),1),1-MOD(A218*Calculator!$B$19/(Calculator!$D$7*150),1)),ABS(MOD(A218*Calculator!$B$19/(Calculator!$D$7*150),1)-0.5)),MIN(MIN(MOD(A218*Calculator!$C$19/(Calculator!$D$7*150),1),1-MOD(A218*Calculator!$C$19/(Calculator!$D$7*150),1)),ABS(MOD(A218*Calculator!$C$19/(Calculator!$D$7*150),1)-0.5)),IF(INT(2*A218*Calculator!$C$19/(Calculator!$D$7*150))&gt;INT(2*A218*Calculator!$B$19/(Calculator!$D$7*150)),0,1))),1)</f>
        <v>1</v>
      </c>
      <c r="J218" s="252" t="n">
        <f aca="false">IF(Calculator!$E$20="YES",IF(A218&lt;Calculator!$G$20,0,MIN(MIN(MIN(MOD(A218*Calculator!$B$20/(Calculator!$D$7*150),1),1-MOD(A218*Calculator!$B$20/(Calculator!$D$7*150),1)),ABS(MOD(A218*Calculator!$B$20/(Calculator!$D$7*150),1)-0.5)),MIN(MIN(MOD(A218*Calculator!$C$20/(Calculator!$D$7*150),1),1-MOD(A218*Calculator!$C$20/(Calculator!$D$7*150),1)),ABS(MOD(A218*Calculator!$C$20/(Calculator!$D$7*150),1)-0.5)),IF(INT(2*A218*Calculator!$C$20/(Calculator!$D$7*150))&gt;INT(2*A218*Calculator!$B$20/(Calculator!$D$7*150)),0,1))),1)</f>
        <v>1</v>
      </c>
      <c r="K218" s="252" t="n">
        <f aca="false">IF(Calculator!$E$21="YES",IF(A218&lt;Calculator!$G$21,0,MIN(MIN(MIN(MOD(A218*Calculator!$B$21/(Calculator!$D$7*150),1),1-MOD(A218*Calculator!$B$21/(Calculator!$D$7*150),1)),ABS(MOD(A218*Calculator!$B$21/(Calculator!$D$7*150),1)-0.5)),MIN(MIN(MOD(A218*Calculator!$C$21/(Calculator!$D$7*150),1),1-MOD(A218*Calculator!$C$21/(Calculator!$D$7*150),1)),ABS(MOD(A218*Calculator!$C$21/(Calculator!$D$7*150),1)-0.5)),IF(INT(2*A218*Calculator!$C$21/(Calculator!$D$7*150))&gt;INT(2*A218*Calculator!$B$21/(Calculator!$D$7*150)),0,1))),1)</f>
        <v>1</v>
      </c>
      <c r="L218" s="252" t="n">
        <f aca="false">IF(Calculator!$E$22="YES",IF(A218&lt;Calculator!$G$22,0,MIN(MIN(MIN(MOD(A218*Calculator!$B$22/(Calculator!$D$7*150),1),1-MOD(A218*Calculator!$B$22/(Calculator!$D$7*150),1)),ABS(MOD(A218*Calculator!$B$22/(Calculator!$D$7*150),1)-0.5)),MIN(MIN(MOD(A218*Calculator!$C$22/(Calculator!$D$7*150),1),1-MOD(A218*Calculator!$C$22/(Calculator!$D$7*150),1)),ABS(MOD(A218*Calculator!$C$22/(Calculator!$D$7*150),1)-0.5)),IF(INT(2*A218*Calculator!$C$22/(Calculator!$D$7*150))&gt;INT(2*A218*Calculator!$B$22/(Calculator!$D$7*150)),0,1))),1)</f>
        <v>1</v>
      </c>
      <c r="M218" s="252" t="n">
        <f aca="false">MIN(B218:L218)</f>
        <v>0.0642105263157897</v>
      </c>
      <c r="N218" s="252" t="n">
        <f aca="false">SUMPRODUCT(($M$7:$M$557&gt;M218)*1)+SUMPRODUCT(($M$7:$M$557=M218)*(ROW($M$7:$M$557)&lt;ROW(M218)))+1</f>
        <v>189</v>
      </c>
      <c r="O218" s="252" t="str">
        <f aca="false">IF(M218&gt;=0.13,"★★★ EXCELLENT",IF(M218&gt;=0.12,"★★  GOOD",IF(M218&gt;=0.07,"★  FAIR",IF(M218&gt;=0.025,"⚠  MARGINAL","✗  AVOID"))))</f>
        <v>⚠  MARGINAL</v>
      </c>
    </row>
    <row r="219" customFormat="false" ht="15" hidden="false" customHeight="true" outlineLevel="0" collapsed="false">
      <c r="A219" s="249" t="n">
        <v>26.2</v>
      </c>
      <c r="B219" s="250" t="n">
        <f aca="false">IF(Calculator!$E$12="YES",IF(A219&lt;Calculator!$G$12,0,MIN(MIN(MIN(MOD(A219*Calculator!$B$12/(Calculator!$D$7*150),1),1-MOD(A219*Calculator!$B$12/(Calculator!$D$7*150),1)),ABS(MOD(A219*Calculator!$B$12/(Calculator!$D$7*150),1)-0.5)),MIN(MIN(MOD(A219*Calculator!$C$12/(Calculator!$D$7*150),1),1-MOD(A219*Calculator!$C$12/(Calculator!$D$7*150),1)),ABS(MOD(A219*Calculator!$C$12/(Calculator!$D$7*150),1)-0.5)),IF(INT(2*A219*Calculator!$C$12/(Calculator!$D$7*150))&gt;INT(2*A219*Calculator!$B$12/(Calculator!$D$7*150)),0,1))),1)</f>
        <v>1</v>
      </c>
      <c r="C219" s="250" t="n">
        <f aca="false">IF(Calculator!$E$13="YES",IF(A219&lt;Calculator!$G$13,0,MIN(MIN(MIN(MOD(A219*Calculator!$B$13/(Calculator!$D$7*150),1),1-MOD(A219*Calculator!$B$13/(Calculator!$D$7*150),1)),ABS(MOD(A219*Calculator!$B$13/(Calculator!$D$7*150),1)-0.5)),MIN(MIN(MOD(A219*Calculator!$C$13/(Calculator!$D$7*150),1),1-MOD(A219*Calculator!$C$13/(Calculator!$D$7*150),1)),ABS(MOD(A219*Calculator!$C$13/(Calculator!$D$7*150),1)-0.5)),IF(INT(2*A219*Calculator!$C$13/(Calculator!$D$7*150))&gt;INT(2*A219*Calculator!$B$13/(Calculator!$D$7*150)),0,1))),1)</f>
        <v>1</v>
      </c>
      <c r="D219" s="250" t="n">
        <f aca="false">IF(Calculator!$E$14="YES",IF(A219&lt;Calculator!$G$14,0,MIN(MIN(MIN(MOD(A219*Calculator!$B$14/(Calculator!$D$7*150),1),1-MOD(A219*Calculator!$B$14/(Calculator!$D$7*150),1)),ABS(MOD(A219*Calculator!$B$14/(Calculator!$D$7*150),1)-0.5)),MIN(MIN(MOD(A219*Calculator!$C$14/(Calculator!$D$7*150),1),1-MOD(A219*Calculator!$C$14/(Calculator!$D$7*150),1)),ABS(MOD(A219*Calculator!$C$14/(Calculator!$D$7*150),1)-0.5)),IF(INT(2*A219*Calculator!$C$14/(Calculator!$D$7*150))&gt;INT(2*A219*Calculator!$B$14/(Calculator!$D$7*150)),0,1))),1)</f>
        <v>1</v>
      </c>
      <c r="E219" s="250" t="n">
        <f aca="false">IF(Calculator!$E$15="YES",IF(A219&lt;Calculator!$G$15,0,MIN(MIN(MIN(MOD(A219*Calculator!$B$15/(Calculator!$D$7*150),1),1-MOD(A219*Calculator!$B$15/(Calculator!$D$7*150),1)),ABS(MOD(A219*Calculator!$B$15/(Calculator!$D$7*150),1)-0.5)),MIN(MIN(MOD(A219*Calculator!$C$15/(Calculator!$D$7*150),1),1-MOD(A219*Calculator!$C$15/(Calculator!$D$7*150),1)),ABS(MOD(A219*Calculator!$C$15/(Calculator!$D$7*150),1)-0.5)),IF(INT(2*A219*Calculator!$C$15/(Calculator!$D$7*150))&gt;INT(2*A219*Calculator!$B$15/(Calculator!$D$7*150)),0,1))),1)</f>
        <v>0.157824561403509</v>
      </c>
      <c r="F219" s="250" t="n">
        <f aca="false">IF(Calculator!$E$16="YES",IF(A219&lt;Calculator!$G$16,0,MIN(MIN(MIN(MOD(A219*Calculator!$B$16/(Calculator!$D$7*150),1),1-MOD(A219*Calculator!$B$16/(Calculator!$D$7*150),1)),ABS(MOD(A219*Calculator!$B$16/(Calculator!$D$7*150),1)-0.5)),MIN(MIN(MOD(A219*Calculator!$C$16/(Calculator!$D$7*150),1),1-MOD(A219*Calculator!$C$16/(Calculator!$D$7*150),1)),ABS(MOD(A219*Calculator!$C$16/(Calculator!$D$7*150),1)-0.5)),IF(INT(2*A219*Calculator!$C$16/(Calculator!$D$7*150))&gt;INT(2*A219*Calculator!$B$16/(Calculator!$D$7*150)),0,1))),1)</f>
        <v>1</v>
      </c>
      <c r="G219" s="250" t="n">
        <f aca="false">IF(Calculator!$E$17="YES",IF(A219&lt;Calculator!$G$17,0,MIN(MIN(MIN(MOD(A219*Calculator!$B$17/(Calculator!$D$7*150),1),1-MOD(A219*Calculator!$B$17/(Calculator!$D$7*150),1)),ABS(MOD(A219*Calculator!$B$17/(Calculator!$D$7*150),1)-0.5)),MIN(MIN(MOD(A219*Calculator!$C$17/(Calculator!$D$7*150),1),1-MOD(A219*Calculator!$C$17/(Calculator!$D$7*150),1)),ABS(MOD(A219*Calculator!$C$17/(Calculator!$D$7*150),1)-0.5)),IF(INT(2*A219*Calculator!$C$17/(Calculator!$D$7*150))&gt;INT(2*A219*Calculator!$B$17/(Calculator!$D$7*150)),0,1))),1)</f>
        <v>0.0740350877192983</v>
      </c>
      <c r="H219" s="250" t="n">
        <f aca="false">IF(Calculator!$E$18="YES",IF(A219&lt;Calculator!$G$18,0,MIN(MIN(MIN(MOD(A219*Calculator!$B$18/(Calculator!$D$7*150),1),1-MOD(A219*Calculator!$B$18/(Calculator!$D$7*150),1)),ABS(MOD(A219*Calculator!$B$18/(Calculator!$D$7*150),1)-0.5)),MIN(MIN(MOD(A219*Calculator!$C$18/(Calculator!$D$7*150),1),1-MOD(A219*Calculator!$C$18/(Calculator!$D$7*150),1)),ABS(MOD(A219*Calculator!$C$18/(Calculator!$D$7*150),1)-0.5)),IF(INT(2*A219*Calculator!$C$18/(Calculator!$D$7*150))&gt;INT(2*A219*Calculator!$B$18/(Calculator!$D$7*150)),0,1))),1)</f>
        <v>1</v>
      </c>
      <c r="I219" s="250" t="n">
        <f aca="false">IF(Calculator!$E$19="YES",IF(A219&lt;Calculator!$G$19,0,MIN(MIN(MIN(MOD(A219*Calculator!$B$19/(Calculator!$D$7*150),1),1-MOD(A219*Calculator!$B$19/(Calculator!$D$7*150),1)),ABS(MOD(A219*Calculator!$B$19/(Calculator!$D$7*150),1)-0.5)),MIN(MIN(MOD(A219*Calculator!$C$19/(Calculator!$D$7*150),1),1-MOD(A219*Calculator!$C$19/(Calculator!$D$7*150),1)),ABS(MOD(A219*Calculator!$C$19/(Calculator!$D$7*150),1)-0.5)),IF(INT(2*A219*Calculator!$C$19/(Calculator!$D$7*150))&gt;INT(2*A219*Calculator!$B$19/(Calculator!$D$7*150)),0,1))),1)</f>
        <v>1</v>
      </c>
      <c r="J219" s="250" t="n">
        <f aca="false">IF(Calculator!$E$20="YES",IF(A219&lt;Calculator!$G$20,0,MIN(MIN(MIN(MOD(A219*Calculator!$B$20/(Calculator!$D$7*150),1),1-MOD(A219*Calculator!$B$20/(Calculator!$D$7*150),1)),ABS(MOD(A219*Calculator!$B$20/(Calculator!$D$7*150),1)-0.5)),MIN(MIN(MOD(A219*Calculator!$C$20/(Calculator!$D$7*150),1),1-MOD(A219*Calculator!$C$20/(Calculator!$D$7*150),1)),ABS(MOD(A219*Calculator!$C$20/(Calculator!$D$7*150),1)-0.5)),IF(INT(2*A219*Calculator!$C$20/(Calculator!$D$7*150))&gt;INT(2*A219*Calculator!$B$20/(Calculator!$D$7*150)),0,1))),1)</f>
        <v>1</v>
      </c>
      <c r="K219" s="250" t="n">
        <f aca="false">IF(Calculator!$E$21="YES",IF(A219&lt;Calculator!$G$21,0,MIN(MIN(MIN(MOD(A219*Calculator!$B$21/(Calculator!$D$7*150),1),1-MOD(A219*Calculator!$B$21/(Calculator!$D$7*150),1)),ABS(MOD(A219*Calculator!$B$21/(Calculator!$D$7*150),1)-0.5)),MIN(MIN(MOD(A219*Calculator!$C$21/(Calculator!$D$7*150),1),1-MOD(A219*Calculator!$C$21/(Calculator!$D$7*150),1)),ABS(MOD(A219*Calculator!$C$21/(Calculator!$D$7*150),1)-0.5)),IF(INT(2*A219*Calculator!$C$21/(Calculator!$D$7*150))&gt;INT(2*A219*Calculator!$B$21/(Calculator!$D$7*150)),0,1))),1)</f>
        <v>1</v>
      </c>
      <c r="L219" s="250" t="n">
        <f aca="false">IF(Calculator!$E$22="YES",IF(A219&lt;Calculator!$G$22,0,MIN(MIN(MIN(MOD(A219*Calculator!$B$22/(Calculator!$D$7*150),1),1-MOD(A219*Calculator!$B$22/(Calculator!$D$7*150),1)),ABS(MOD(A219*Calculator!$B$22/(Calculator!$D$7*150),1)-0.5)),MIN(MIN(MOD(A219*Calculator!$C$22/(Calculator!$D$7*150),1),1-MOD(A219*Calculator!$C$22/(Calculator!$D$7*150),1)),ABS(MOD(A219*Calculator!$C$22/(Calculator!$D$7*150),1)-0.5)),IF(INT(2*A219*Calculator!$C$22/(Calculator!$D$7*150))&gt;INT(2*A219*Calculator!$B$22/(Calculator!$D$7*150)),0,1))),1)</f>
        <v>1</v>
      </c>
      <c r="M219" s="250" t="n">
        <f aca="false">MIN(B219:L219)</f>
        <v>0.0740350877192983</v>
      </c>
      <c r="N219" s="250" t="n">
        <f aca="false">SUMPRODUCT(($M$7:$M$557&gt;M219)*1)+SUMPRODUCT(($M$7:$M$557=M219)*(ROW($M$7:$M$557)&lt;ROW(M219)))+1</f>
        <v>159</v>
      </c>
      <c r="O219" s="250" t="str">
        <f aca="false">IF(M219&gt;=0.13,"★★★ EXCELLENT",IF(M219&gt;=0.12,"★★  GOOD",IF(M219&gt;=0.07,"★  FAIR",IF(M219&gt;=0.025,"⚠  MARGINAL","✗  AVOID"))))</f>
        <v>★  FAIR</v>
      </c>
    </row>
    <row r="220" customFormat="false" ht="15" hidden="false" customHeight="true" outlineLevel="0" collapsed="false">
      <c r="A220" s="251" t="n">
        <v>26.3</v>
      </c>
      <c r="B220" s="252" t="n">
        <f aca="false">IF(Calculator!$E$12="YES",IF(A220&lt;Calculator!$G$12,0,MIN(MIN(MIN(MOD(A220*Calculator!$B$12/(Calculator!$D$7*150),1),1-MOD(A220*Calculator!$B$12/(Calculator!$D$7*150),1)),ABS(MOD(A220*Calculator!$B$12/(Calculator!$D$7*150),1)-0.5)),MIN(MIN(MOD(A220*Calculator!$C$12/(Calculator!$D$7*150),1),1-MOD(A220*Calculator!$C$12/(Calculator!$D$7*150),1)),ABS(MOD(A220*Calculator!$C$12/(Calculator!$D$7*150),1)-0.5)),IF(INT(2*A220*Calculator!$C$12/(Calculator!$D$7*150))&gt;INT(2*A220*Calculator!$B$12/(Calculator!$D$7*150)),0,1))),1)</f>
        <v>1</v>
      </c>
      <c r="C220" s="252" t="n">
        <f aca="false">IF(Calculator!$E$13="YES",IF(A220&lt;Calculator!$G$13,0,MIN(MIN(MIN(MOD(A220*Calculator!$B$13/(Calculator!$D$7*150),1),1-MOD(A220*Calculator!$B$13/(Calculator!$D$7*150),1)),ABS(MOD(A220*Calculator!$B$13/(Calculator!$D$7*150),1)-0.5)),MIN(MIN(MOD(A220*Calculator!$C$13/(Calculator!$D$7*150),1),1-MOD(A220*Calculator!$C$13/(Calculator!$D$7*150),1)),ABS(MOD(A220*Calculator!$C$13/(Calculator!$D$7*150),1)-0.5)),IF(INT(2*A220*Calculator!$C$13/(Calculator!$D$7*150))&gt;INT(2*A220*Calculator!$B$13/(Calculator!$D$7*150)),0,1))),1)</f>
        <v>1</v>
      </c>
      <c r="D220" s="252" t="n">
        <f aca="false">IF(Calculator!$E$14="YES",IF(A220&lt;Calculator!$G$14,0,MIN(MIN(MIN(MOD(A220*Calculator!$B$14/(Calculator!$D$7*150),1),1-MOD(A220*Calculator!$B$14/(Calculator!$D$7*150),1)),ABS(MOD(A220*Calculator!$B$14/(Calculator!$D$7*150),1)-0.5)),MIN(MIN(MOD(A220*Calculator!$C$14/(Calculator!$D$7*150),1),1-MOD(A220*Calculator!$C$14/(Calculator!$D$7*150),1)),ABS(MOD(A220*Calculator!$C$14/(Calculator!$D$7*150),1)-0.5)),IF(INT(2*A220*Calculator!$C$14/(Calculator!$D$7*150))&gt;INT(2*A220*Calculator!$B$14/(Calculator!$D$7*150)),0,1))),1)</f>
        <v>1</v>
      </c>
      <c r="E220" s="252" t="n">
        <f aca="false">IF(Calculator!$E$15="YES",IF(A220&lt;Calculator!$G$15,0,MIN(MIN(MIN(MOD(A220*Calculator!$B$15/(Calculator!$D$7*150),1),1-MOD(A220*Calculator!$B$15/(Calculator!$D$7*150),1)),ABS(MOD(A220*Calculator!$B$15/(Calculator!$D$7*150),1)-0.5)),MIN(MIN(MOD(A220*Calculator!$C$15/(Calculator!$D$7*150),1),1-MOD(A220*Calculator!$C$15/(Calculator!$D$7*150),1)),ABS(MOD(A220*Calculator!$C$15/(Calculator!$D$7*150),1)-0.5)),IF(INT(2*A220*Calculator!$C$15/(Calculator!$D$7*150))&gt;INT(2*A220*Calculator!$B$15/(Calculator!$D$7*150)),0,1))),1)</f>
        <v>0.152701754385965</v>
      </c>
      <c r="F220" s="252" t="n">
        <f aca="false">IF(Calculator!$E$16="YES",IF(A220&lt;Calculator!$G$16,0,MIN(MIN(MIN(MOD(A220*Calculator!$B$16/(Calculator!$D$7*150),1),1-MOD(A220*Calculator!$B$16/(Calculator!$D$7*150),1)),ABS(MOD(A220*Calculator!$B$16/(Calculator!$D$7*150),1)-0.5)),MIN(MIN(MOD(A220*Calculator!$C$16/(Calculator!$D$7*150),1),1-MOD(A220*Calculator!$C$16/(Calculator!$D$7*150),1)),ABS(MOD(A220*Calculator!$C$16/(Calculator!$D$7*150),1)-0.5)),IF(INT(2*A220*Calculator!$C$16/(Calculator!$D$7*150))&gt;INT(2*A220*Calculator!$B$16/(Calculator!$D$7*150)),0,1))),1)</f>
        <v>1</v>
      </c>
      <c r="G220" s="252" t="n">
        <f aca="false">IF(Calculator!$E$17="YES",IF(A220&lt;Calculator!$G$17,0,MIN(MIN(MIN(MOD(A220*Calculator!$B$17/(Calculator!$D$7*150),1),1-MOD(A220*Calculator!$B$17/(Calculator!$D$7*150),1)),ABS(MOD(A220*Calculator!$B$17/(Calculator!$D$7*150),1)-0.5)),MIN(MIN(MOD(A220*Calculator!$C$17/(Calculator!$D$7*150),1),1-MOD(A220*Calculator!$C$17/(Calculator!$D$7*150),1)),ABS(MOD(A220*Calculator!$C$17/(Calculator!$D$7*150),1)-0.5)),IF(INT(2*A220*Calculator!$C$17/(Calculator!$D$7*150))&gt;INT(2*A220*Calculator!$B$17/(Calculator!$D$7*150)),0,1))),1)</f>
        <v>0.083859649122807</v>
      </c>
      <c r="H220" s="252" t="n">
        <f aca="false">IF(Calculator!$E$18="YES",IF(A220&lt;Calculator!$G$18,0,MIN(MIN(MIN(MOD(A220*Calculator!$B$18/(Calculator!$D$7*150),1),1-MOD(A220*Calculator!$B$18/(Calculator!$D$7*150),1)),ABS(MOD(A220*Calculator!$B$18/(Calculator!$D$7*150),1)-0.5)),MIN(MIN(MOD(A220*Calculator!$C$18/(Calculator!$D$7*150),1),1-MOD(A220*Calculator!$C$18/(Calculator!$D$7*150),1)),ABS(MOD(A220*Calculator!$C$18/(Calculator!$D$7*150),1)-0.5)),IF(INT(2*A220*Calculator!$C$18/(Calculator!$D$7*150))&gt;INT(2*A220*Calculator!$B$18/(Calculator!$D$7*150)),0,1))),1)</f>
        <v>1</v>
      </c>
      <c r="I220" s="252" t="n">
        <f aca="false">IF(Calculator!$E$19="YES",IF(A220&lt;Calculator!$G$19,0,MIN(MIN(MIN(MOD(A220*Calculator!$B$19/(Calculator!$D$7*150),1),1-MOD(A220*Calculator!$B$19/(Calculator!$D$7*150),1)),ABS(MOD(A220*Calculator!$B$19/(Calculator!$D$7*150),1)-0.5)),MIN(MIN(MOD(A220*Calculator!$C$19/(Calculator!$D$7*150),1),1-MOD(A220*Calculator!$C$19/(Calculator!$D$7*150),1)),ABS(MOD(A220*Calculator!$C$19/(Calculator!$D$7*150),1)-0.5)),IF(INT(2*A220*Calculator!$C$19/(Calculator!$D$7*150))&gt;INT(2*A220*Calculator!$B$19/(Calculator!$D$7*150)),0,1))),1)</f>
        <v>1</v>
      </c>
      <c r="J220" s="252" t="n">
        <f aca="false">IF(Calculator!$E$20="YES",IF(A220&lt;Calculator!$G$20,0,MIN(MIN(MIN(MOD(A220*Calculator!$B$20/(Calculator!$D$7*150),1),1-MOD(A220*Calculator!$B$20/(Calculator!$D$7*150),1)),ABS(MOD(A220*Calculator!$B$20/(Calculator!$D$7*150),1)-0.5)),MIN(MIN(MOD(A220*Calculator!$C$20/(Calculator!$D$7*150),1),1-MOD(A220*Calculator!$C$20/(Calculator!$D$7*150),1)),ABS(MOD(A220*Calculator!$C$20/(Calculator!$D$7*150),1)-0.5)),IF(INT(2*A220*Calculator!$C$20/(Calculator!$D$7*150))&gt;INT(2*A220*Calculator!$B$20/(Calculator!$D$7*150)),0,1))),1)</f>
        <v>1</v>
      </c>
      <c r="K220" s="252" t="n">
        <f aca="false">IF(Calculator!$E$21="YES",IF(A220&lt;Calculator!$G$21,0,MIN(MIN(MIN(MOD(A220*Calculator!$B$21/(Calculator!$D$7*150),1),1-MOD(A220*Calculator!$B$21/(Calculator!$D$7*150),1)),ABS(MOD(A220*Calculator!$B$21/(Calculator!$D$7*150),1)-0.5)),MIN(MIN(MOD(A220*Calculator!$C$21/(Calculator!$D$7*150),1),1-MOD(A220*Calculator!$C$21/(Calculator!$D$7*150),1)),ABS(MOD(A220*Calculator!$C$21/(Calculator!$D$7*150),1)-0.5)),IF(INT(2*A220*Calculator!$C$21/(Calculator!$D$7*150))&gt;INT(2*A220*Calculator!$B$21/(Calculator!$D$7*150)),0,1))),1)</f>
        <v>1</v>
      </c>
      <c r="L220" s="252" t="n">
        <f aca="false">IF(Calculator!$E$22="YES",IF(A220&lt;Calculator!$G$22,0,MIN(MIN(MIN(MOD(A220*Calculator!$B$22/(Calculator!$D$7*150),1),1-MOD(A220*Calculator!$B$22/(Calculator!$D$7*150),1)),ABS(MOD(A220*Calculator!$B$22/(Calculator!$D$7*150),1)-0.5)),MIN(MIN(MOD(A220*Calculator!$C$22/(Calculator!$D$7*150),1),1-MOD(A220*Calculator!$C$22/(Calculator!$D$7*150),1)),ABS(MOD(A220*Calculator!$C$22/(Calculator!$D$7*150),1)-0.5)),IF(INT(2*A220*Calculator!$C$22/(Calculator!$D$7*150))&gt;INT(2*A220*Calculator!$B$22/(Calculator!$D$7*150)),0,1))),1)</f>
        <v>1</v>
      </c>
      <c r="M220" s="252" t="n">
        <f aca="false">MIN(B220:L220)</f>
        <v>0.083859649122807</v>
      </c>
      <c r="N220" s="252" t="n">
        <f aca="false">SUMPRODUCT(($M$7:$M$557&gt;M220)*1)+SUMPRODUCT(($M$7:$M$557=M220)*(ROW($M$7:$M$557)&lt;ROW(M220)))+1</f>
        <v>130</v>
      </c>
      <c r="O220" s="252" t="str">
        <f aca="false">IF(M220&gt;=0.13,"★★★ EXCELLENT",IF(M220&gt;=0.12,"★★  GOOD",IF(M220&gt;=0.07,"★  FAIR",IF(M220&gt;=0.025,"⚠  MARGINAL","✗  AVOID"))))</f>
        <v>★  FAIR</v>
      </c>
    </row>
    <row r="221" customFormat="false" ht="15" hidden="false" customHeight="true" outlineLevel="0" collapsed="false">
      <c r="A221" s="249" t="n">
        <v>26.4</v>
      </c>
      <c r="B221" s="250" t="n">
        <f aca="false">IF(Calculator!$E$12="YES",IF(A221&lt;Calculator!$G$12,0,MIN(MIN(MIN(MOD(A221*Calculator!$B$12/(Calculator!$D$7*150),1),1-MOD(A221*Calculator!$B$12/(Calculator!$D$7*150),1)),ABS(MOD(A221*Calculator!$B$12/(Calculator!$D$7*150),1)-0.5)),MIN(MIN(MOD(A221*Calculator!$C$12/(Calculator!$D$7*150),1),1-MOD(A221*Calculator!$C$12/(Calculator!$D$7*150),1)),ABS(MOD(A221*Calculator!$C$12/(Calculator!$D$7*150),1)-0.5)),IF(INT(2*A221*Calculator!$C$12/(Calculator!$D$7*150))&gt;INT(2*A221*Calculator!$B$12/(Calculator!$D$7*150)),0,1))),1)</f>
        <v>1</v>
      </c>
      <c r="C221" s="250" t="n">
        <f aca="false">IF(Calculator!$E$13="YES",IF(A221&lt;Calculator!$G$13,0,MIN(MIN(MIN(MOD(A221*Calculator!$B$13/(Calculator!$D$7*150),1),1-MOD(A221*Calculator!$B$13/(Calculator!$D$7*150),1)),ABS(MOD(A221*Calculator!$B$13/(Calculator!$D$7*150),1)-0.5)),MIN(MIN(MOD(A221*Calculator!$C$13/(Calculator!$D$7*150),1),1-MOD(A221*Calculator!$C$13/(Calculator!$D$7*150),1)),ABS(MOD(A221*Calculator!$C$13/(Calculator!$D$7*150),1)-0.5)),IF(INT(2*A221*Calculator!$C$13/(Calculator!$D$7*150))&gt;INT(2*A221*Calculator!$B$13/(Calculator!$D$7*150)),0,1))),1)</f>
        <v>1</v>
      </c>
      <c r="D221" s="250" t="n">
        <f aca="false">IF(Calculator!$E$14="YES",IF(A221&lt;Calculator!$G$14,0,MIN(MIN(MIN(MOD(A221*Calculator!$B$14/(Calculator!$D$7*150),1),1-MOD(A221*Calculator!$B$14/(Calculator!$D$7*150),1)),ABS(MOD(A221*Calculator!$B$14/(Calculator!$D$7*150),1)-0.5)),MIN(MIN(MOD(A221*Calculator!$C$14/(Calculator!$D$7*150),1),1-MOD(A221*Calculator!$C$14/(Calculator!$D$7*150),1)),ABS(MOD(A221*Calculator!$C$14/(Calculator!$D$7*150),1)-0.5)),IF(INT(2*A221*Calculator!$C$14/(Calculator!$D$7*150))&gt;INT(2*A221*Calculator!$B$14/(Calculator!$D$7*150)),0,1))),1)</f>
        <v>1</v>
      </c>
      <c r="E221" s="250" t="n">
        <f aca="false">IF(Calculator!$E$15="YES",IF(A221&lt;Calculator!$G$15,0,MIN(MIN(MIN(MOD(A221*Calculator!$B$15/(Calculator!$D$7*150),1),1-MOD(A221*Calculator!$B$15/(Calculator!$D$7*150),1)),ABS(MOD(A221*Calculator!$B$15/(Calculator!$D$7*150),1)-0.5)),MIN(MIN(MOD(A221*Calculator!$C$15/(Calculator!$D$7*150),1),1-MOD(A221*Calculator!$C$15/(Calculator!$D$7*150),1)),ABS(MOD(A221*Calculator!$C$15/(Calculator!$D$7*150),1)-0.5)),IF(INT(2*A221*Calculator!$C$15/(Calculator!$D$7*150))&gt;INT(2*A221*Calculator!$B$15/(Calculator!$D$7*150)),0,1))),1)</f>
        <v>0.147578947368421</v>
      </c>
      <c r="F221" s="250" t="n">
        <f aca="false">IF(Calculator!$E$16="YES",IF(A221&lt;Calculator!$G$16,0,MIN(MIN(MIN(MOD(A221*Calculator!$B$16/(Calculator!$D$7*150),1),1-MOD(A221*Calculator!$B$16/(Calculator!$D$7*150),1)),ABS(MOD(A221*Calculator!$B$16/(Calculator!$D$7*150),1)-0.5)),MIN(MIN(MOD(A221*Calculator!$C$16/(Calculator!$D$7*150),1),1-MOD(A221*Calculator!$C$16/(Calculator!$D$7*150),1)),ABS(MOD(A221*Calculator!$C$16/(Calculator!$D$7*150),1)-0.5)),IF(INT(2*A221*Calculator!$C$16/(Calculator!$D$7*150))&gt;INT(2*A221*Calculator!$B$16/(Calculator!$D$7*150)),0,1))),1)</f>
        <v>1</v>
      </c>
      <c r="G221" s="250" t="n">
        <f aca="false">IF(Calculator!$E$17="YES",IF(A221&lt;Calculator!$G$17,0,MIN(MIN(MIN(MOD(A221*Calculator!$B$17/(Calculator!$D$7*150),1),1-MOD(A221*Calculator!$B$17/(Calculator!$D$7*150),1)),ABS(MOD(A221*Calculator!$B$17/(Calculator!$D$7*150),1)-0.5)),MIN(MIN(MOD(A221*Calculator!$C$17/(Calculator!$D$7*150),1),1-MOD(A221*Calculator!$C$17/(Calculator!$D$7*150),1)),ABS(MOD(A221*Calculator!$C$17/(Calculator!$D$7*150),1)-0.5)),IF(INT(2*A221*Calculator!$C$17/(Calculator!$D$7*150))&gt;INT(2*A221*Calculator!$B$17/(Calculator!$D$7*150)),0,1))),1)</f>
        <v>0.0936842105263156</v>
      </c>
      <c r="H221" s="250" t="n">
        <f aca="false">IF(Calculator!$E$18="YES",IF(A221&lt;Calculator!$G$18,0,MIN(MIN(MIN(MOD(A221*Calculator!$B$18/(Calculator!$D$7*150),1),1-MOD(A221*Calculator!$B$18/(Calculator!$D$7*150),1)),ABS(MOD(A221*Calculator!$B$18/(Calculator!$D$7*150),1)-0.5)),MIN(MIN(MOD(A221*Calculator!$C$18/(Calculator!$D$7*150),1),1-MOD(A221*Calculator!$C$18/(Calculator!$D$7*150),1)),ABS(MOD(A221*Calculator!$C$18/(Calculator!$D$7*150),1)-0.5)),IF(INT(2*A221*Calculator!$C$18/(Calculator!$D$7*150))&gt;INT(2*A221*Calculator!$B$18/(Calculator!$D$7*150)),0,1))),1)</f>
        <v>1</v>
      </c>
      <c r="I221" s="250" t="n">
        <f aca="false">IF(Calculator!$E$19="YES",IF(A221&lt;Calculator!$G$19,0,MIN(MIN(MIN(MOD(A221*Calculator!$B$19/(Calculator!$D$7*150),1),1-MOD(A221*Calculator!$B$19/(Calculator!$D$7*150),1)),ABS(MOD(A221*Calculator!$B$19/(Calculator!$D$7*150),1)-0.5)),MIN(MIN(MOD(A221*Calculator!$C$19/(Calculator!$D$7*150),1),1-MOD(A221*Calculator!$C$19/(Calculator!$D$7*150),1)),ABS(MOD(A221*Calculator!$C$19/(Calculator!$D$7*150),1)-0.5)),IF(INT(2*A221*Calculator!$C$19/(Calculator!$D$7*150))&gt;INT(2*A221*Calculator!$B$19/(Calculator!$D$7*150)),0,1))),1)</f>
        <v>1</v>
      </c>
      <c r="J221" s="250" t="n">
        <f aca="false">IF(Calculator!$E$20="YES",IF(A221&lt;Calculator!$G$20,0,MIN(MIN(MIN(MOD(A221*Calculator!$B$20/(Calculator!$D$7*150),1),1-MOD(A221*Calculator!$B$20/(Calculator!$D$7*150),1)),ABS(MOD(A221*Calculator!$B$20/(Calculator!$D$7*150),1)-0.5)),MIN(MIN(MOD(A221*Calculator!$C$20/(Calculator!$D$7*150),1),1-MOD(A221*Calculator!$C$20/(Calculator!$D$7*150),1)),ABS(MOD(A221*Calculator!$C$20/(Calculator!$D$7*150),1)-0.5)),IF(INT(2*A221*Calculator!$C$20/(Calculator!$D$7*150))&gt;INT(2*A221*Calculator!$B$20/(Calculator!$D$7*150)),0,1))),1)</f>
        <v>1</v>
      </c>
      <c r="K221" s="250" t="n">
        <f aca="false">IF(Calculator!$E$21="YES",IF(A221&lt;Calculator!$G$21,0,MIN(MIN(MIN(MOD(A221*Calculator!$B$21/(Calculator!$D$7*150),1),1-MOD(A221*Calculator!$B$21/(Calculator!$D$7*150),1)),ABS(MOD(A221*Calculator!$B$21/(Calculator!$D$7*150),1)-0.5)),MIN(MIN(MOD(A221*Calculator!$C$21/(Calculator!$D$7*150),1),1-MOD(A221*Calculator!$C$21/(Calculator!$D$7*150),1)),ABS(MOD(A221*Calculator!$C$21/(Calculator!$D$7*150),1)-0.5)),IF(INT(2*A221*Calculator!$C$21/(Calculator!$D$7*150))&gt;INT(2*A221*Calculator!$B$21/(Calculator!$D$7*150)),0,1))),1)</f>
        <v>1</v>
      </c>
      <c r="L221" s="250" t="n">
        <f aca="false">IF(Calculator!$E$22="YES",IF(A221&lt;Calculator!$G$22,0,MIN(MIN(MIN(MOD(A221*Calculator!$B$22/(Calculator!$D$7*150),1),1-MOD(A221*Calculator!$B$22/(Calculator!$D$7*150),1)),ABS(MOD(A221*Calculator!$B$22/(Calculator!$D$7*150),1)-0.5)),MIN(MIN(MOD(A221*Calculator!$C$22/(Calculator!$D$7*150),1),1-MOD(A221*Calculator!$C$22/(Calculator!$D$7*150),1)),ABS(MOD(A221*Calculator!$C$22/(Calculator!$D$7*150),1)-0.5)),IF(INT(2*A221*Calculator!$C$22/(Calculator!$D$7*150))&gt;INT(2*A221*Calculator!$B$22/(Calculator!$D$7*150)),0,1))),1)</f>
        <v>1</v>
      </c>
      <c r="M221" s="250" t="n">
        <f aca="false">MIN(B221:L221)</f>
        <v>0.0936842105263156</v>
      </c>
      <c r="N221" s="250" t="n">
        <f aca="false">SUMPRODUCT(($M$7:$M$557&gt;M221)*1)+SUMPRODUCT(($M$7:$M$557=M221)*(ROW($M$7:$M$557)&lt;ROW(M221)))+1</f>
        <v>102</v>
      </c>
      <c r="O221" s="250" t="str">
        <f aca="false">IF(M221&gt;=0.13,"★★★ EXCELLENT",IF(M221&gt;=0.12,"★★  GOOD",IF(M221&gt;=0.07,"★  FAIR",IF(M221&gt;=0.025,"⚠  MARGINAL","✗  AVOID"))))</f>
        <v>★  FAIR</v>
      </c>
    </row>
    <row r="222" customFormat="false" ht="15" hidden="false" customHeight="true" outlineLevel="0" collapsed="false">
      <c r="A222" s="251" t="n">
        <v>26.5</v>
      </c>
      <c r="B222" s="252" t="n">
        <f aca="false">IF(Calculator!$E$12="YES",IF(A222&lt;Calculator!$G$12,0,MIN(MIN(MIN(MOD(A222*Calculator!$B$12/(Calculator!$D$7*150),1),1-MOD(A222*Calculator!$B$12/(Calculator!$D$7*150),1)),ABS(MOD(A222*Calculator!$B$12/(Calculator!$D$7*150),1)-0.5)),MIN(MIN(MOD(A222*Calculator!$C$12/(Calculator!$D$7*150),1),1-MOD(A222*Calculator!$C$12/(Calculator!$D$7*150),1)),ABS(MOD(A222*Calculator!$C$12/(Calculator!$D$7*150),1)-0.5)),IF(INT(2*A222*Calculator!$C$12/(Calculator!$D$7*150))&gt;INT(2*A222*Calculator!$B$12/(Calculator!$D$7*150)),0,1))),1)</f>
        <v>1</v>
      </c>
      <c r="C222" s="252" t="n">
        <f aca="false">IF(Calculator!$E$13="YES",IF(A222&lt;Calculator!$G$13,0,MIN(MIN(MIN(MOD(A222*Calculator!$B$13/(Calculator!$D$7*150),1),1-MOD(A222*Calculator!$B$13/(Calculator!$D$7*150),1)),ABS(MOD(A222*Calculator!$B$13/(Calculator!$D$7*150),1)-0.5)),MIN(MIN(MOD(A222*Calculator!$C$13/(Calculator!$D$7*150),1),1-MOD(A222*Calculator!$C$13/(Calculator!$D$7*150),1)),ABS(MOD(A222*Calculator!$C$13/(Calculator!$D$7*150),1)-0.5)),IF(INT(2*A222*Calculator!$C$13/(Calculator!$D$7*150))&gt;INT(2*A222*Calculator!$B$13/(Calculator!$D$7*150)),0,1))),1)</f>
        <v>1</v>
      </c>
      <c r="D222" s="252" t="n">
        <f aca="false">IF(Calculator!$E$14="YES",IF(A222&lt;Calculator!$G$14,0,MIN(MIN(MIN(MOD(A222*Calculator!$B$14/(Calculator!$D$7*150),1),1-MOD(A222*Calculator!$B$14/(Calculator!$D$7*150),1)),ABS(MOD(A222*Calculator!$B$14/(Calculator!$D$7*150),1)-0.5)),MIN(MIN(MOD(A222*Calculator!$C$14/(Calculator!$D$7*150),1),1-MOD(A222*Calculator!$C$14/(Calculator!$D$7*150),1)),ABS(MOD(A222*Calculator!$C$14/(Calculator!$D$7*150),1)-0.5)),IF(INT(2*A222*Calculator!$C$14/(Calculator!$D$7*150))&gt;INT(2*A222*Calculator!$B$14/(Calculator!$D$7*150)),0,1))),1)</f>
        <v>1</v>
      </c>
      <c r="E222" s="252" t="n">
        <f aca="false">IF(Calculator!$E$15="YES",IF(A222&lt;Calculator!$G$15,0,MIN(MIN(MIN(MOD(A222*Calculator!$B$15/(Calculator!$D$7*150),1),1-MOD(A222*Calculator!$B$15/(Calculator!$D$7*150),1)),ABS(MOD(A222*Calculator!$B$15/(Calculator!$D$7*150),1)-0.5)),MIN(MIN(MOD(A222*Calculator!$C$15/(Calculator!$D$7*150),1),1-MOD(A222*Calculator!$C$15/(Calculator!$D$7*150),1)),ABS(MOD(A222*Calculator!$C$15/(Calculator!$D$7*150),1)-0.5)),IF(INT(2*A222*Calculator!$C$15/(Calculator!$D$7*150))&gt;INT(2*A222*Calculator!$B$15/(Calculator!$D$7*150)),0,1))),1)</f>
        <v>0.142456140350877</v>
      </c>
      <c r="F222" s="252" t="n">
        <f aca="false">IF(Calculator!$E$16="YES",IF(A222&lt;Calculator!$G$16,0,MIN(MIN(MIN(MOD(A222*Calculator!$B$16/(Calculator!$D$7*150),1),1-MOD(A222*Calculator!$B$16/(Calculator!$D$7*150),1)),ABS(MOD(A222*Calculator!$B$16/(Calculator!$D$7*150),1)-0.5)),MIN(MIN(MOD(A222*Calculator!$C$16/(Calculator!$D$7*150),1),1-MOD(A222*Calculator!$C$16/(Calculator!$D$7*150),1)),ABS(MOD(A222*Calculator!$C$16/(Calculator!$D$7*150),1)-0.5)),IF(INT(2*A222*Calculator!$C$16/(Calculator!$D$7*150))&gt;INT(2*A222*Calculator!$B$16/(Calculator!$D$7*150)),0,1))),1)</f>
        <v>1</v>
      </c>
      <c r="G222" s="252" t="n">
        <f aca="false">IF(Calculator!$E$17="YES",IF(A222&lt;Calculator!$G$17,0,MIN(MIN(MIN(MOD(A222*Calculator!$B$17/(Calculator!$D$7*150),1),1-MOD(A222*Calculator!$B$17/(Calculator!$D$7*150),1)),ABS(MOD(A222*Calculator!$B$17/(Calculator!$D$7*150),1)-0.5)),MIN(MIN(MOD(A222*Calculator!$C$17/(Calculator!$D$7*150),1),1-MOD(A222*Calculator!$C$17/(Calculator!$D$7*150),1)),ABS(MOD(A222*Calculator!$C$17/(Calculator!$D$7*150),1)-0.5)),IF(INT(2*A222*Calculator!$C$17/(Calculator!$D$7*150))&gt;INT(2*A222*Calculator!$B$17/(Calculator!$D$7*150)),0,1))),1)</f>
        <v>0.103508771929825</v>
      </c>
      <c r="H222" s="252" t="n">
        <f aca="false">IF(Calculator!$E$18="YES",IF(A222&lt;Calculator!$G$18,0,MIN(MIN(MIN(MOD(A222*Calculator!$B$18/(Calculator!$D$7*150),1),1-MOD(A222*Calculator!$B$18/(Calculator!$D$7*150),1)),ABS(MOD(A222*Calculator!$B$18/(Calculator!$D$7*150),1)-0.5)),MIN(MIN(MOD(A222*Calculator!$C$18/(Calculator!$D$7*150),1),1-MOD(A222*Calculator!$C$18/(Calculator!$D$7*150),1)),ABS(MOD(A222*Calculator!$C$18/(Calculator!$D$7*150),1)-0.5)),IF(INT(2*A222*Calculator!$C$18/(Calculator!$D$7*150))&gt;INT(2*A222*Calculator!$B$18/(Calculator!$D$7*150)),0,1))),1)</f>
        <v>1</v>
      </c>
      <c r="I222" s="252" t="n">
        <f aca="false">IF(Calculator!$E$19="YES",IF(A222&lt;Calculator!$G$19,0,MIN(MIN(MIN(MOD(A222*Calculator!$B$19/(Calculator!$D$7*150),1),1-MOD(A222*Calculator!$B$19/(Calculator!$D$7*150),1)),ABS(MOD(A222*Calculator!$B$19/(Calculator!$D$7*150),1)-0.5)),MIN(MIN(MOD(A222*Calculator!$C$19/(Calculator!$D$7*150),1),1-MOD(A222*Calculator!$C$19/(Calculator!$D$7*150),1)),ABS(MOD(A222*Calculator!$C$19/(Calculator!$D$7*150),1)-0.5)),IF(INT(2*A222*Calculator!$C$19/(Calculator!$D$7*150))&gt;INT(2*A222*Calculator!$B$19/(Calculator!$D$7*150)),0,1))),1)</f>
        <v>1</v>
      </c>
      <c r="J222" s="252" t="n">
        <f aca="false">IF(Calculator!$E$20="YES",IF(A222&lt;Calculator!$G$20,0,MIN(MIN(MIN(MOD(A222*Calculator!$B$20/(Calculator!$D$7*150),1),1-MOD(A222*Calculator!$B$20/(Calculator!$D$7*150),1)),ABS(MOD(A222*Calculator!$B$20/(Calculator!$D$7*150),1)-0.5)),MIN(MIN(MOD(A222*Calculator!$C$20/(Calculator!$D$7*150),1),1-MOD(A222*Calculator!$C$20/(Calculator!$D$7*150),1)),ABS(MOD(A222*Calculator!$C$20/(Calculator!$D$7*150),1)-0.5)),IF(INT(2*A222*Calculator!$C$20/(Calculator!$D$7*150))&gt;INT(2*A222*Calculator!$B$20/(Calculator!$D$7*150)),0,1))),1)</f>
        <v>1</v>
      </c>
      <c r="K222" s="252" t="n">
        <f aca="false">IF(Calculator!$E$21="YES",IF(A222&lt;Calculator!$G$21,0,MIN(MIN(MIN(MOD(A222*Calculator!$B$21/(Calculator!$D$7*150),1),1-MOD(A222*Calculator!$B$21/(Calculator!$D$7*150),1)),ABS(MOD(A222*Calculator!$B$21/(Calculator!$D$7*150),1)-0.5)),MIN(MIN(MOD(A222*Calculator!$C$21/(Calculator!$D$7*150),1),1-MOD(A222*Calculator!$C$21/(Calculator!$D$7*150),1)),ABS(MOD(A222*Calculator!$C$21/(Calculator!$D$7*150),1)-0.5)),IF(INT(2*A222*Calculator!$C$21/(Calculator!$D$7*150))&gt;INT(2*A222*Calculator!$B$21/(Calculator!$D$7*150)),0,1))),1)</f>
        <v>1</v>
      </c>
      <c r="L222" s="252" t="n">
        <f aca="false">IF(Calculator!$E$22="YES",IF(A222&lt;Calculator!$G$22,0,MIN(MIN(MIN(MOD(A222*Calculator!$B$22/(Calculator!$D$7*150),1),1-MOD(A222*Calculator!$B$22/(Calculator!$D$7*150),1)),ABS(MOD(A222*Calculator!$B$22/(Calculator!$D$7*150),1)-0.5)),MIN(MIN(MOD(A222*Calculator!$C$22/(Calculator!$D$7*150),1),1-MOD(A222*Calculator!$C$22/(Calculator!$D$7*150),1)),ABS(MOD(A222*Calculator!$C$22/(Calculator!$D$7*150),1)-0.5)),IF(INT(2*A222*Calculator!$C$22/(Calculator!$D$7*150))&gt;INT(2*A222*Calculator!$B$22/(Calculator!$D$7*150)),0,1))),1)</f>
        <v>1</v>
      </c>
      <c r="M222" s="252" t="n">
        <f aca="false">MIN(B222:L222)</f>
        <v>0.103508771929825</v>
      </c>
      <c r="N222" s="252" t="n">
        <f aca="false">SUMPRODUCT(($M$7:$M$557&gt;M222)*1)+SUMPRODUCT(($M$7:$M$557=M222)*(ROW($M$7:$M$557)&lt;ROW(M222)))+1</f>
        <v>77</v>
      </c>
      <c r="O222" s="252" t="str">
        <f aca="false">IF(M222&gt;=0.13,"★★★ EXCELLENT",IF(M222&gt;=0.12,"★★  GOOD",IF(M222&gt;=0.07,"★  FAIR",IF(M222&gt;=0.025,"⚠  MARGINAL","✗  AVOID"))))</f>
        <v>★  FAIR</v>
      </c>
    </row>
    <row r="223" customFormat="false" ht="15" hidden="false" customHeight="true" outlineLevel="0" collapsed="false">
      <c r="A223" s="249" t="n">
        <v>26.6</v>
      </c>
      <c r="B223" s="250" t="n">
        <f aca="false">IF(Calculator!$E$12="YES",IF(A223&lt;Calculator!$G$12,0,MIN(MIN(MIN(MOD(A223*Calculator!$B$12/(Calculator!$D$7*150),1),1-MOD(A223*Calculator!$B$12/(Calculator!$D$7*150),1)),ABS(MOD(A223*Calculator!$B$12/(Calculator!$D$7*150),1)-0.5)),MIN(MIN(MOD(A223*Calculator!$C$12/(Calculator!$D$7*150),1),1-MOD(A223*Calculator!$C$12/(Calculator!$D$7*150),1)),ABS(MOD(A223*Calculator!$C$12/(Calculator!$D$7*150),1)-0.5)),IF(INT(2*A223*Calculator!$C$12/(Calculator!$D$7*150))&gt;INT(2*A223*Calculator!$B$12/(Calculator!$D$7*150)),0,1))),1)</f>
        <v>1</v>
      </c>
      <c r="C223" s="250" t="n">
        <f aca="false">IF(Calculator!$E$13="YES",IF(A223&lt;Calculator!$G$13,0,MIN(MIN(MIN(MOD(A223*Calculator!$B$13/(Calculator!$D$7*150),1),1-MOD(A223*Calculator!$B$13/(Calculator!$D$7*150),1)),ABS(MOD(A223*Calculator!$B$13/(Calculator!$D$7*150),1)-0.5)),MIN(MIN(MOD(A223*Calculator!$C$13/(Calculator!$D$7*150),1),1-MOD(A223*Calculator!$C$13/(Calculator!$D$7*150),1)),ABS(MOD(A223*Calculator!$C$13/(Calculator!$D$7*150),1)-0.5)),IF(INT(2*A223*Calculator!$C$13/(Calculator!$D$7*150))&gt;INT(2*A223*Calculator!$B$13/(Calculator!$D$7*150)),0,1))),1)</f>
        <v>1</v>
      </c>
      <c r="D223" s="250" t="n">
        <f aca="false">IF(Calculator!$E$14="YES",IF(A223&lt;Calculator!$G$14,0,MIN(MIN(MIN(MOD(A223*Calculator!$B$14/(Calculator!$D$7*150),1),1-MOD(A223*Calculator!$B$14/(Calculator!$D$7*150),1)),ABS(MOD(A223*Calculator!$B$14/(Calculator!$D$7*150),1)-0.5)),MIN(MIN(MOD(A223*Calculator!$C$14/(Calculator!$D$7*150),1),1-MOD(A223*Calculator!$C$14/(Calculator!$D$7*150),1)),ABS(MOD(A223*Calculator!$C$14/(Calculator!$D$7*150),1)-0.5)),IF(INT(2*A223*Calculator!$C$14/(Calculator!$D$7*150))&gt;INT(2*A223*Calculator!$B$14/(Calculator!$D$7*150)),0,1))),1)</f>
        <v>1</v>
      </c>
      <c r="E223" s="250" t="n">
        <f aca="false">IF(Calculator!$E$15="YES",IF(A223&lt;Calculator!$G$15,0,MIN(MIN(MIN(MOD(A223*Calculator!$B$15/(Calculator!$D$7*150),1),1-MOD(A223*Calculator!$B$15/(Calculator!$D$7*150),1)),ABS(MOD(A223*Calculator!$B$15/(Calculator!$D$7*150),1)-0.5)),MIN(MIN(MOD(A223*Calculator!$C$15/(Calculator!$D$7*150),1),1-MOD(A223*Calculator!$C$15/(Calculator!$D$7*150),1)),ABS(MOD(A223*Calculator!$C$15/(Calculator!$D$7*150),1)-0.5)),IF(INT(2*A223*Calculator!$C$15/(Calculator!$D$7*150))&gt;INT(2*A223*Calculator!$B$15/(Calculator!$D$7*150)),0,1))),1)</f>
        <v>0.137333333333333</v>
      </c>
      <c r="F223" s="250" t="n">
        <f aca="false">IF(Calculator!$E$16="YES",IF(A223&lt;Calculator!$G$16,0,MIN(MIN(MIN(MOD(A223*Calculator!$B$16/(Calculator!$D$7*150),1),1-MOD(A223*Calculator!$B$16/(Calculator!$D$7*150),1)),ABS(MOD(A223*Calculator!$B$16/(Calculator!$D$7*150),1)-0.5)),MIN(MIN(MOD(A223*Calculator!$C$16/(Calculator!$D$7*150),1),1-MOD(A223*Calculator!$C$16/(Calculator!$D$7*150),1)),ABS(MOD(A223*Calculator!$C$16/(Calculator!$D$7*150),1)-0.5)),IF(INT(2*A223*Calculator!$C$16/(Calculator!$D$7*150))&gt;INT(2*A223*Calculator!$B$16/(Calculator!$D$7*150)),0,1))),1)</f>
        <v>1</v>
      </c>
      <c r="G223" s="250" t="n">
        <f aca="false">IF(Calculator!$E$17="YES",IF(A223&lt;Calculator!$G$17,0,MIN(MIN(MIN(MOD(A223*Calculator!$B$17/(Calculator!$D$7*150),1),1-MOD(A223*Calculator!$B$17/(Calculator!$D$7*150),1)),ABS(MOD(A223*Calculator!$B$17/(Calculator!$D$7*150),1)-0.5)),MIN(MIN(MOD(A223*Calculator!$C$17/(Calculator!$D$7*150),1),1-MOD(A223*Calculator!$C$17/(Calculator!$D$7*150),1)),ABS(MOD(A223*Calculator!$C$17/(Calculator!$D$7*150),1)-0.5)),IF(INT(2*A223*Calculator!$C$17/(Calculator!$D$7*150))&gt;INT(2*A223*Calculator!$B$17/(Calculator!$D$7*150)),0,1))),1)</f>
        <v>0.113333333333334</v>
      </c>
      <c r="H223" s="250" t="n">
        <f aca="false">IF(Calculator!$E$18="YES",IF(A223&lt;Calculator!$G$18,0,MIN(MIN(MIN(MOD(A223*Calculator!$B$18/(Calculator!$D$7*150),1),1-MOD(A223*Calculator!$B$18/(Calculator!$D$7*150),1)),ABS(MOD(A223*Calculator!$B$18/(Calculator!$D$7*150),1)-0.5)),MIN(MIN(MOD(A223*Calculator!$C$18/(Calculator!$D$7*150),1),1-MOD(A223*Calculator!$C$18/(Calculator!$D$7*150),1)),ABS(MOD(A223*Calculator!$C$18/(Calculator!$D$7*150),1)-0.5)),IF(INT(2*A223*Calculator!$C$18/(Calculator!$D$7*150))&gt;INT(2*A223*Calculator!$B$18/(Calculator!$D$7*150)),0,1))),1)</f>
        <v>1</v>
      </c>
      <c r="I223" s="250" t="n">
        <f aca="false">IF(Calculator!$E$19="YES",IF(A223&lt;Calculator!$G$19,0,MIN(MIN(MIN(MOD(A223*Calculator!$B$19/(Calculator!$D$7*150),1),1-MOD(A223*Calculator!$B$19/(Calculator!$D$7*150),1)),ABS(MOD(A223*Calculator!$B$19/(Calculator!$D$7*150),1)-0.5)),MIN(MIN(MOD(A223*Calculator!$C$19/(Calculator!$D$7*150),1),1-MOD(A223*Calculator!$C$19/(Calculator!$D$7*150),1)),ABS(MOD(A223*Calculator!$C$19/(Calculator!$D$7*150),1)-0.5)),IF(INT(2*A223*Calculator!$C$19/(Calculator!$D$7*150))&gt;INT(2*A223*Calculator!$B$19/(Calculator!$D$7*150)),0,1))),1)</f>
        <v>1</v>
      </c>
      <c r="J223" s="250" t="n">
        <f aca="false">IF(Calculator!$E$20="YES",IF(A223&lt;Calculator!$G$20,0,MIN(MIN(MIN(MOD(A223*Calculator!$B$20/(Calculator!$D$7*150),1),1-MOD(A223*Calculator!$B$20/(Calculator!$D$7*150),1)),ABS(MOD(A223*Calculator!$B$20/(Calculator!$D$7*150),1)-0.5)),MIN(MIN(MOD(A223*Calculator!$C$20/(Calculator!$D$7*150),1),1-MOD(A223*Calculator!$C$20/(Calculator!$D$7*150),1)),ABS(MOD(A223*Calculator!$C$20/(Calculator!$D$7*150),1)-0.5)),IF(INT(2*A223*Calculator!$C$20/(Calculator!$D$7*150))&gt;INT(2*A223*Calculator!$B$20/(Calculator!$D$7*150)),0,1))),1)</f>
        <v>1</v>
      </c>
      <c r="K223" s="250" t="n">
        <f aca="false">IF(Calculator!$E$21="YES",IF(A223&lt;Calculator!$G$21,0,MIN(MIN(MIN(MOD(A223*Calculator!$B$21/(Calculator!$D$7*150),1),1-MOD(A223*Calculator!$B$21/(Calculator!$D$7*150),1)),ABS(MOD(A223*Calculator!$B$21/(Calculator!$D$7*150),1)-0.5)),MIN(MIN(MOD(A223*Calculator!$C$21/(Calculator!$D$7*150),1),1-MOD(A223*Calculator!$C$21/(Calculator!$D$7*150),1)),ABS(MOD(A223*Calculator!$C$21/(Calculator!$D$7*150),1)-0.5)),IF(INT(2*A223*Calculator!$C$21/(Calculator!$D$7*150))&gt;INT(2*A223*Calculator!$B$21/(Calculator!$D$7*150)),0,1))),1)</f>
        <v>1</v>
      </c>
      <c r="L223" s="250" t="n">
        <f aca="false">IF(Calculator!$E$22="YES",IF(A223&lt;Calculator!$G$22,0,MIN(MIN(MIN(MOD(A223*Calculator!$B$22/(Calculator!$D$7*150),1),1-MOD(A223*Calculator!$B$22/(Calculator!$D$7*150),1)),ABS(MOD(A223*Calculator!$B$22/(Calculator!$D$7*150),1)-0.5)),MIN(MIN(MOD(A223*Calculator!$C$22/(Calculator!$D$7*150),1),1-MOD(A223*Calculator!$C$22/(Calculator!$D$7*150),1)),ABS(MOD(A223*Calculator!$C$22/(Calculator!$D$7*150),1)-0.5)),IF(INT(2*A223*Calculator!$C$22/(Calculator!$D$7*150))&gt;INT(2*A223*Calculator!$B$22/(Calculator!$D$7*150)),0,1))),1)</f>
        <v>1</v>
      </c>
      <c r="M223" s="250" t="n">
        <f aca="false">MIN(B223:L223)</f>
        <v>0.113333333333334</v>
      </c>
      <c r="N223" s="250" t="n">
        <f aca="false">SUMPRODUCT(($M$7:$M$557&gt;M223)*1)+SUMPRODUCT(($M$7:$M$557=M223)*(ROW($M$7:$M$557)&lt;ROW(M223)))+1</f>
        <v>54</v>
      </c>
      <c r="O223" s="250" t="str">
        <f aca="false">IF(M223&gt;=0.13,"★★★ EXCELLENT",IF(M223&gt;=0.12,"★★  GOOD",IF(M223&gt;=0.07,"★  FAIR",IF(M223&gt;=0.025,"⚠  MARGINAL","✗  AVOID"))))</f>
        <v>★  FAIR</v>
      </c>
    </row>
    <row r="224" customFormat="false" ht="15" hidden="false" customHeight="true" outlineLevel="0" collapsed="false">
      <c r="A224" s="251" t="n">
        <v>26.7</v>
      </c>
      <c r="B224" s="252" t="n">
        <f aca="false">IF(Calculator!$E$12="YES",IF(A224&lt;Calculator!$G$12,0,MIN(MIN(MIN(MOD(A224*Calculator!$B$12/(Calculator!$D$7*150),1),1-MOD(A224*Calculator!$B$12/(Calculator!$D$7*150),1)),ABS(MOD(A224*Calculator!$B$12/(Calculator!$D$7*150),1)-0.5)),MIN(MIN(MOD(A224*Calculator!$C$12/(Calculator!$D$7*150),1),1-MOD(A224*Calculator!$C$12/(Calculator!$D$7*150),1)),ABS(MOD(A224*Calculator!$C$12/(Calculator!$D$7*150),1)-0.5)),IF(INT(2*A224*Calculator!$C$12/(Calculator!$D$7*150))&gt;INT(2*A224*Calculator!$B$12/(Calculator!$D$7*150)),0,1))),1)</f>
        <v>1</v>
      </c>
      <c r="C224" s="252" t="n">
        <f aca="false">IF(Calculator!$E$13="YES",IF(A224&lt;Calculator!$G$13,0,MIN(MIN(MIN(MOD(A224*Calculator!$B$13/(Calculator!$D$7*150),1),1-MOD(A224*Calculator!$B$13/(Calculator!$D$7*150),1)),ABS(MOD(A224*Calculator!$B$13/(Calculator!$D$7*150),1)-0.5)),MIN(MIN(MOD(A224*Calculator!$C$13/(Calculator!$D$7*150),1),1-MOD(A224*Calculator!$C$13/(Calculator!$D$7*150),1)),ABS(MOD(A224*Calculator!$C$13/(Calculator!$D$7*150),1)-0.5)),IF(INT(2*A224*Calculator!$C$13/(Calculator!$D$7*150))&gt;INT(2*A224*Calculator!$B$13/(Calculator!$D$7*150)),0,1))),1)</f>
        <v>1</v>
      </c>
      <c r="D224" s="252" t="n">
        <f aca="false">IF(Calculator!$E$14="YES",IF(A224&lt;Calculator!$G$14,0,MIN(MIN(MIN(MOD(A224*Calculator!$B$14/(Calculator!$D$7*150),1),1-MOD(A224*Calculator!$B$14/(Calculator!$D$7*150),1)),ABS(MOD(A224*Calculator!$B$14/(Calculator!$D$7*150),1)-0.5)),MIN(MIN(MOD(A224*Calculator!$C$14/(Calculator!$D$7*150),1),1-MOD(A224*Calculator!$C$14/(Calculator!$D$7*150),1)),ABS(MOD(A224*Calculator!$C$14/(Calculator!$D$7*150),1)-0.5)),IF(INT(2*A224*Calculator!$C$14/(Calculator!$D$7*150))&gt;INT(2*A224*Calculator!$B$14/(Calculator!$D$7*150)),0,1))),1)</f>
        <v>1</v>
      </c>
      <c r="E224" s="252" t="n">
        <f aca="false">IF(Calculator!$E$15="YES",IF(A224&lt;Calculator!$G$15,0,MIN(MIN(MIN(MOD(A224*Calculator!$B$15/(Calculator!$D$7*150),1),1-MOD(A224*Calculator!$B$15/(Calculator!$D$7*150),1)),ABS(MOD(A224*Calculator!$B$15/(Calculator!$D$7*150),1)-0.5)),MIN(MIN(MOD(A224*Calculator!$C$15/(Calculator!$D$7*150),1),1-MOD(A224*Calculator!$C$15/(Calculator!$D$7*150),1)),ABS(MOD(A224*Calculator!$C$15/(Calculator!$D$7*150),1)-0.5)),IF(INT(2*A224*Calculator!$C$15/(Calculator!$D$7*150))&gt;INT(2*A224*Calculator!$B$15/(Calculator!$D$7*150)),0,1))),1)</f>
        <v>0.13221052631579</v>
      </c>
      <c r="F224" s="252" t="n">
        <f aca="false">IF(Calculator!$E$16="YES",IF(A224&lt;Calculator!$G$16,0,MIN(MIN(MIN(MOD(A224*Calculator!$B$16/(Calculator!$D$7*150),1),1-MOD(A224*Calculator!$B$16/(Calculator!$D$7*150),1)),ABS(MOD(A224*Calculator!$B$16/(Calculator!$D$7*150),1)-0.5)),MIN(MIN(MOD(A224*Calculator!$C$16/(Calculator!$D$7*150),1),1-MOD(A224*Calculator!$C$16/(Calculator!$D$7*150),1)),ABS(MOD(A224*Calculator!$C$16/(Calculator!$D$7*150),1)-0.5)),IF(INT(2*A224*Calculator!$C$16/(Calculator!$D$7*150))&gt;INT(2*A224*Calculator!$B$16/(Calculator!$D$7*150)),0,1))),1)</f>
        <v>1</v>
      </c>
      <c r="G224" s="252" t="n">
        <f aca="false">IF(Calculator!$E$17="YES",IF(A224&lt;Calculator!$G$17,0,MIN(MIN(MIN(MOD(A224*Calculator!$B$17/(Calculator!$D$7*150),1),1-MOD(A224*Calculator!$B$17/(Calculator!$D$7*150),1)),ABS(MOD(A224*Calculator!$B$17/(Calculator!$D$7*150),1)-0.5)),MIN(MIN(MOD(A224*Calculator!$C$17/(Calculator!$D$7*150),1),1-MOD(A224*Calculator!$C$17/(Calculator!$D$7*150),1)),ABS(MOD(A224*Calculator!$C$17/(Calculator!$D$7*150),1)-0.5)),IF(INT(2*A224*Calculator!$C$17/(Calculator!$D$7*150))&gt;INT(2*A224*Calculator!$B$17/(Calculator!$D$7*150)),0,1))),1)</f>
        <v>0.123157894736842</v>
      </c>
      <c r="H224" s="252" t="n">
        <f aca="false">IF(Calculator!$E$18="YES",IF(A224&lt;Calculator!$G$18,0,MIN(MIN(MIN(MOD(A224*Calculator!$B$18/(Calculator!$D$7*150),1),1-MOD(A224*Calculator!$B$18/(Calculator!$D$7*150),1)),ABS(MOD(A224*Calculator!$B$18/(Calculator!$D$7*150),1)-0.5)),MIN(MIN(MOD(A224*Calculator!$C$18/(Calculator!$D$7*150),1),1-MOD(A224*Calculator!$C$18/(Calculator!$D$7*150),1)),ABS(MOD(A224*Calculator!$C$18/(Calculator!$D$7*150),1)-0.5)),IF(INT(2*A224*Calculator!$C$18/(Calculator!$D$7*150))&gt;INT(2*A224*Calculator!$B$18/(Calculator!$D$7*150)),0,1))),1)</f>
        <v>1</v>
      </c>
      <c r="I224" s="252" t="n">
        <f aca="false">IF(Calculator!$E$19="YES",IF(A224&lt;Calculator!$G$19,0,MIN(MIN(MIN(MOD(A224*Calculator!$B$19/(Calculator!$D$7*150),1),1-MOD(A224*Calculator!$B$19/(Calculator!$D$7*150),1)),ABS(MOD(A224*Calculator!$B$19/(Calculator!$D$7*150),1)-0.5)),MIN(MIN(MOD(A224*Calculator!$C$19/(Calculator!$D$7*150),1),1-MOD(A224*Calculator!$C$19/(Calculator!$D$7*150),1)),ABS(MOD(A224*Calculator!$C$19/(Calculator!$D$7*150),1)-0.5)),IF(INT(2*A224*Calculator!$C$19/(Calculator!$D$7*150))&gt;INT(2*A224*Calculator!$B$19/(Calculator!$D$7*150)),0,1))),1)</f>
        <v>1</v>
      </c>
      <c r="J224" s="252" t="n">
        <f aca="false">IF(Calculator!$E$20="YES",IF(A224&lt;Calculator!$G$20,0,MIN(MIN(MIN(MOD(A224*Calculator!$B$20/(Calculator!$D$7*150),1),1-MOD(A224*Calculator!$B$20/(Calculator!$D$7*150),1)),ABS(MOD(A224*Calculator!$B$20/(Calculator!$D$7*150),1)-0.5)),MIN(MIN(MOD(A224*Calculator!$C$20/(Calculator!$D$7*150),1),1-MOD(A224*Calculator!$C$20/(Calculator!$D$7*150),1)),ABS(MOD(A224*Calculator!$C$20/(Calculator!$D$7*150),1)-0.5)),IF(INT(2*A224*Calculator!$C$20/(Calculator!$D$7*150))&gt;INT(2*A224*Calculator!$B$20/(Calculator!$D$7*150)),0,1))),1)</f>
        <v>1</v>
      </c>
      <c r="K224" s="252" t="n">
        <f aca="false">IF(Calculator!$E$21="YES",IF(A224&lt;Calculator!$G$21,0,MIN(MIN(MIN(MOD(A224*Calculator!$B$21/(Calculator!$D$7*150),1),1-MOD(A224*Calculator!$B$21/(Calculator!$D$7*150),1)),ABS(MOD(A224*Calculator!$B$21/(Calculator!$D$7*150),1)-0.5)),MIN(MIN(MOD(A224*Calculator!$C$21/(Calculator!$D$7*150),1),1-MOD(A224*Calculator!$C$21/(Calculator!$D$7*150),1)),ABS(MOD(A224*Calculator!$C$21/(Calculator!$D$7*150),1)-0.5)),IF(INT(2*A224*Calculator!$C$21/(Calculator!$D$7*150))&gt;INT(2*A224*Calculator!$B$21/(Calculator!$D$7*150)),0,1))),1)</f>
        <v>1</v>
      </c>
      <c r="L224" s="252" t="n">
        <f aca="false">IF(Calculator!$E$22="YES",IF(A224&lt;Calculator!$G$22,0,MIN(MIN(MIN(MOD(A224*Calculator!$B$22/(Calculator!$D$7*150),1),1-MOD(A224*Calculator!$B$22/(Calculator!$D$7*150),1)),ABS(MOD(A224*Calculator!$B$22/(Calculator!$D$7*150),1)-0.5)),MIN(MIN(MOD(A224*Calculator!$C$22/(Calculator!$D$7*150),1),1-MOD(A224*Calculator!$C$22/(Calculator!$D$7*150),1)),ABS(MOD(A224*Calculator!$C$22/(Calculator!$D$7*150),1)-0.5)),IF(INT(2*A224*Calculator!$C$22/(Calculator!$D$7*150))&gt;INT(2*A224*Calculator!$B$22/(Calculator!$D$7*150)),0,1))),1)</f>
        <v>1</v>
      </c>
      <c r="M224" s="252" t="n">
        <f aca="false">MIN(B224:L224)</f>
        <v>0.123157894736842</v>
      </c>
      <c r="N224" s="252" t="n">
        <f aca="false">SUMPRODUCT(($M$7:$M$557&gt;M224)*1)+SUMPRODUCT(($M$7:$M$557=M224)*(ROW($M$7:$M$557)&lt;ROW(M224)))+1</f>
        <v>33</v>
      </c>
      <c r="O224" s="252" t="str">
        <f aca="false">IF(M224&gt;=0.13,"★★★ EXCELLENT",IF(M224&gt;=0.12,"★★  GOOD",IF(M224&gt;=0.07,"★  FAIR",IF(M224&gt;=0.025,"⚠  MARGINAL","✗  AVOID"))))</f>
        <v>★★  GOOD</v>
      </c>
    </row>
    <row r="225" customFormat="false" ht="15" hidden="false" customHeight="true" outlineLevel="0" collapsed="false">
      <c r="A225" s="249" t="n">
        <v>26.8</v>
      </c>
      <c r="B225" s="250" t="n">
        <f aca="false">IF(Calculator!$E$12="YES",IF(A225&lt;Calculator!$G$12,0,MIN(MIN(MIN(MOD(A225*Calculator!$B$12/(Calculator!$D$7*150),1),1-MOD(A225*Calculator!$B$12/(Calculator!$D$7*150),1)),ABS(MOD(A225*Calculator!$B$12/(Calculator!$D$7*150),1)-0.5)),MIN(MIN(MOD(A225*Calculator!$C$12/(Calculator!$D$7*150),1),1-MOD(A225*Calculator!$C$12/(Calculator!$D$7*150),1)),ABS(MOD(A225*Calculator!$C$12/(Calculator!$D$7*150),1)-0.5)),IF(INT(2*A225*Calculator!$C$12/(Calculator!$D$7*150))&gt;INT(2*A225*Calculator!$B$12/(Calculator!$D$7*150)),0,1))),1)</f>
        <v>1</v>
      </c>
      <c r="C225" s="250" t="n">
        <f aca="false">IF(Calculator!$E$13="YES",IF(A225&lt;Calculator!$G$13,0,MIN(MIN(MIN(MOD(A225*Calculator!$B$13/(Calculator!$D$7*150),1),1-MOD(A225*Calculator!$B$13/(Calculator!$D$7*150),1)),ABS(MOD(A225*Calculator!$B$13/(Calculator!$D$7*150),1)-0.5)),MIN(MIN(MOD(A225*Calculator!$C$13/(Calculator!$D$7*150),1),1-MOD(A225*Calculator!$C$13/(Calculator!$D$7*150),1)),ABS(MOD(A225*Calculator!$C$13/(Calculator!$D$7*150),1)-0.5)),IF(INT(2*A225*Calculator!$C$13/(Calculator!$D$7*150))&gt;INT(2*A225*Calculator!$B$13/(Calculator!$D$7*150)),0,1))),1)</f>
        <v>1</v>
      </c>
      <c r="D225" s="250" t="n">
        <f aca="false">IF(Calculator!$E$14="YES",IF(A225&lt;Calculator!$G$14,0,MIN(MIN(MIN(MOD(A225*Calculator!$B$14/(Calculator!$D$7*150),1),1-MOD(A225*Calculator!$B$14/(Calculator!$D$7*150),1)),ABS(MOD(A225*Calculator!$B$14/(Calculator!$D$7*150),1)-0.5)),MIN(MIN(MOD(A225*Calculator!$C$14/(Calculator!$D$7*150),1),1-MOD(A225*Calculator!$C$14/(Calculator!$D$7*150),1)),ABS(MOD(A225*Calculator!$C$14/(Calculator!$D$7*150),1)-0.5)),IF(INT(2*A225*Calculator!$C$14/(Calculator!$D$7*150))&gt;INT(2*A225*Calculator!$B$14/(Calculator!$D$7*150)),0,1))),1)</f>
        <v>1</v>
      </c>
      <c r="E225" s="250" t="n">
        <f aca="false">IF(Calculator!$E$15="YES",IF(A225&lt;Calculator!$G$15,0,MIN(MIN(MIN(MOD(A225*Calculator!$B$15/(Calculator!$D$7*150),1),1-MOD(A225*Calculator!$B$15/(Calculator!$D$7*150),1)),ABS(MOD(A225*Calculator!$B$15/(Calculator!$D$7*150),1)-0.5)),MIN(MIN(MOD(A225*Calculator!$C$15/(Calculator!$D$7*150),1),1-MOD(A225*Calculator!$C$15/(Calculator!$D$7*150),1)),ABS(MOD(A225*Calculator!$C$15/(Calculator!$D$7*150),1)-0.5)),IF(INT(2*A225*Calculator!$C$15/(Calculator!$D$7*150))&gt;INT(2*A225*Calculator!$B$15/(Calculator!$D$7*150)),0,1))),1)</f>
        <v>0.127087719298246</v>
      </c>
      <c r="F225" s="250" t="n">
        <f aca="false">IF(Calculator!$E$16="YES",IF(A225&lt;Calculator!$G$16,0,MIN(MIN(MIN(MOD(A225*Calculator!$B$16/(Calculator!$D$7*150),1),1-MOD(A225*Calculator!$B$16/(Calculator!$D$7*150),1)),ABS(MOD(A225*Calculator!$B$16/(Calculator!$D$7*150),1)-0.5)),MIN(MIN(MOD(A225*Calculator!$C$16/(Calculator!$D$7*150),1),1-MOD(A225*Calculator!$C$16/(Calculator!$D$7*150),1)),ABS(MOD(A225*Calculator!$C$16/(Calculator!$D$7*150),1)-0.5)),IF(INT(2*A225*Calculator!$C$16/(Calculator!$D$7*150))&gt;INT(2*A225*Calculator!$B$16/(Calculator!$D$7*150)),0,1))),1)</f>
        <v>1</v>
      </c>
      <c r="G225" s="250" t="n">
        <f aca="false">IF(Calculator!$E$17="YES",IF(A225&lt;Calculator!$G$17,0,MIN(MIN(MIN(MOD(A225*Calculator!$B$17/(Calculator!$D$7*150),1),1-MOD(A225*Calculator!$B$17/(Calculator!$D$7*150),1)),ABS(MOD(A225*Calculator!$B$17/(Calculator!$D$7*150),1)-0.5)),MIN(MIN(MOD(A225*Calculator!$C$17/(Calculator!$D$7*150),1),1-MOD(A225*Calculator!$C$17/(Calculator!$D$7*150),1)),ABS(MOD(A225*Calculator!$C$17/(Calculator!$D$7*150),1)-0.5)),IF(INT(2*A225*Calculator!$C$17/(Calculator!$D$7*150))&gt;INT(2*A225*Calculator!$B$17/(Calculator!$D$7*150)),0,1))),1)</f>
        <v>0.132982456140351</v>
      </c>
      <c r="H225" s="250" t="n">
        <f aca="false">IF(Calculator!$E$18="YES",IF(A225&lt;Calculator!$G$18,0,MIN(MIN(MIN(MOD(A225*Calculator!$B$18/(Calculator!$D$7*150),1),1-MOD(A225*Calculator!$B$18/(Calculator!$D$7*150),1)),ABS(MOD(A225*Calculator!$B$18/(Calculator!$D$7*150),1)-0.5)),MIN(MIN(MOD(A225*Calculator!$C$18/(Calculator!$D$7*150),1),1-MOD(A225*Calculator!$C$18/(Calculator!$D$7*150),1)),ABS(MOD(A225*Calculator!$C$18/(Calculator!$D$7*150),1)-0.5)),IF(INT(2*A225*Calculator!$C$18/(Calculator!$D$7*150))&gt;INT(2*A225*Calculator!$B$18/(Calculator!$D$7*150)),0,1))),1)</f>
        <v>1</v>
      </c>
      <c r="I225" s="250" t="n">
        <f aca="false">IF(Calculator!$E$19="YES",IF(A225&lt;Calculator!$G$19,0,MIN(MIN(MIN(MOD(A225*Calculator!$B$19/(Calculator!$D$7*150),1),1-MOD(A225*Calculator!$B$19/(Calculator!$D$7*150),1)),ABS(MOD(A225*Calculator!$B$19/(Calculator!$D$7*150),1)-0.5)),MIN(MIN(MOD(A225*Calculator!$C$19/(Calculator!$D$7*150),1),1-MOD(A225*Calculator!$C$19/(Calculator!$D$7*150),1)),ABS(MOD(A225*Calculator!$C$19/(Calculator!$D$7*150),1)-0.5)),IF(INT(2*A225*Calculator!$C$19/(Calculator!$D$7*150))&gt;INT(2*A225*Calculator!$B$19/(Calculator!$D$7*150)),0,1))),1)</f>
        <v>1</v>
      </c>
      <c r="J225" s="250" t="n">
        <f aca="false">IF(Calculator!$E$20="YES",IF(A225&lt;Calculator!$G$20,0,MIN(MIN(MIN(MOD(A225*Calculator!$B$20/(Calculator!$D$7*150),1),1-MOD(A225*Calculator!$B$20/(Calculator!$D$7*150),1)),ABS(MOD(A225*Calculator!$B$20/(Calculator!$D$7*150),1)-0.5)),MIN(MIN(MOD(A225*Calculator!$C$20/(Calculator!$D$7*150),1),1-MOD(A225*Calculator!$C$20/(Calculator!$D$7*150),1)),ABS(MOD(A225*Calculator!$C$20/(Calculator!$D$7*150),1)-0.5)),IF(INT(2*A225*Calculator!$C$20/(Calculator!$D$7*150))&gt;INT(2*A225*Calculator!$B$20/(Calculator!$D$7*150)),0,1))),1)</f>
        <v>1</v>
      </c>
      <c r="K225" s="250" t="n">
        <f aca="false">IF(Calculator!$E$21="YES",IF(A225&lt;Calculator!$G$21,0,MIN(MIN(MIN(MOD(A225*Calculator!$B$21/(Calculator!$D$7*150),1),1-MOD(A225*Calculator!$B$21/(Calculator!$D$7*150),1)),ABS(MOD(A225*Calculator!$B$21/(Calculator!$D$7*150),1)-0.5)),MIN(MIN(MOD(A225*Calculator!$C$21/(Calculator!$D$7*150),1),1-MOD(A225*Calculator!$C$21/(Calculator!$D$7*150),1)),ABS(MOD(A225*Calculator!$C$21/(Calculator!$D$7*150),1)-0.5)),IF(INT(2*A225*Calculator!$C$21/(Calculator!$D$7*150))&gt;INT(2*A225*Calculator!$B$21/(Calculator!$D$7*150)),0,1))),1)</f>
        <v>1</v>
      </c>
      <c r="L225" s="250" t="n">
        <f aca="false">IF(Calculator!$E$22="YES",IF(A225&lt;Calculator!$G$22,0,MIN(MIN(MIN(MOD(A225*Calculator!$B$22/(Calculator!$D$7*150),1),1-MOD(A225*Calculator!$B$22/(Calculator!$D$7*150),1)),ABS(MOD(A225*Calculator!$B$22/(Calculator!$D$7*150),1)-0.5)),MIN(MIN(MOD(A225*Calculator!$C$22/(Calculator!$D$7*150),1),1-MOD(A225*Calculator!$C$22/(Calculator!$D$7*150),1)),ABS(MOD(A225*Calculator!$C$22/(Calculator!$D$7*150),1)-0.5)),IF(INT(2*A225*Calculator!$C$22/(Calculator!$D$7*150))&gt;INT(2*A225*Calculator!$B$22/(Calculator!$D$7*150)),0,1))),1)</f>
        <v>1</v>
      </c>
      <c r="M225" s="250" t="n">
        <f aca="false">MIN(B225:L225)</f>
        <v>0.127087719298246</v>
      </c>
      <c r="N225" s="250" t="n">
        <f aca="false">SUMPRODUCT(($M$7:$M$557&gt;M225)*1)+SUMPRODUCT(($M$7:$M$557=M225)*(ROW($M$7:$M$557)&lt;ROW(M225)))+1</f>
        <v>25</v>
      </c>
      <c r="O225" s="250" t="str">
        <f aca="false">IF(M225&gt;=0.13,"★★★ EXCELLENT",IF(M225&gt;=0.12,"★★  GOOD",IF(M225&gt;=0.07,"★  FAIR",IF(M225&gt;=0.025,"⚠  MARGINAL","✗  AVOID"))))</f>
        <v>★★  GOOD</v>
      </c>
    </row>
    <row r="226" customFormat="false" ht="15" hidden="false" customHeight="true" outlineLevel="0" collapsed="false">
      <c r="A226" s="251" t="n">
        <v>26.9</v>
      </c>
      <c r="B226" s="252" t="n">
        <f aca="false">IF(Calculator!$E$12="YES",IF(A226&lt;Calculator!$G$12,0,MIN(MIN(MIN(MOD(A226*Calculator!$B$12/(Calculator!$D$7*150),1),1-MOD(A226*Calculator!$B$12/(Calculator!$D$7*150),1)),ABS(MOD(A226*Calculator!$B$12/(Calculator!$D$7*150),1)-0.5)),MIN(MIN(MOD(A226*Calculator!$C$12/(Calculator!$D$7*150),1),1-MOD(A226*Calculator!$C$12/(Calculator!$D$7*150),1)),ABS(MOD(A226*Calculator!$C$12/(Calculator!$D$7*150),1)-0.5)),IF(INT(2*A226*Calculator!$C$12/(Calculator!$D$7*150))&gt;INT(2*A226*Calculator!$B$12/(Calculator!$D$7*150)),0,1))),1)</f>
        <v>1</v>
      </c>
      <c r="C226" s="252" t="n">
        <f aca="false">IF(Calculator!$E$13="YES",IF(A226&lt;Calculator!$G$13,0,MIN(MIN(MIN(MOD(A226*Calculator!$B$13/(Calculator!$D$7*150),1),1-MOD(A226*Calculator!$B$13/(Calculator!$D$7*150),1)),ABS(MOD(A226*Calculator!$B$13/(Calculator!$D$7*150),1)-0.5)),MIN(MIN(MOD(A226*Calculator!$C$13/(Calculator!$D$7*150),1),1-MOD(A226*Calculator!$C$13/(Calculator!$D$7*150),1)),ABS(MOD(A226*Calculator!$C$13/(Calculator!$D$7*150),1)-0.5)),IF(INT(2*A226*Calculator!$C$13/(Calculator!$D$7*150))&gt;INT(2*A226*Calculator!$B$13/(Calculator!$D$7*150)),0,1))),1)</f>
        <v>1</v>
      </c>
      <c r="D226" s="252" t="n">
        <f aca="false">IF(Calculator!$E$14="YES",IF(A226&lt;Calculator!$G$14,0,MIN(MIN(MIN(MOD(A226*Calculator!$B$14/(Calculator!$D$7*150),1),1-MOD(A226*Calculator!$B$14/(Calculator!$D$7*150),1)),ABS(MOD(A226*Calculator!$B$14/(Calculator!$D$7*150),1)-0.5)),MIN(MIN(MOD(A226*Calculator!$C$14/(Calculator!$D$7*150),1),1-MOD(A226*Calculator!$C$14/(Calculator!$D$7*150),1)),ABS(MOD(A226*Calculator!$C$14/(Calculator!$D$7*150),1)-0.5)),IF(INT(2*A226*Calculator!$C$14/(Calculator!$D$7*150))&gt;INT(2*A226*Calculator!$B$14/(Calculator!$D$7*150)),0,1))),1)</f>
        <v>1</v>
      </c>
      <c r="E226" s="252" t="n">
        <f aca="false">IF(Calculator!$E$15="YES",IF(A226&lt;Calculator!$G$15,0,MIN(MIN(MIN(MOD(A226*Calculator!$B$15/(Calculator!$D$7*150),1),1-MOD(A226*Calculator!$B$15/(Calculator!$D$7*150),1)),ABS(MOD(A226*Calculator!$B$15/(Calculator!$D$7*150),1)-0.5)),MIN(MIN(MOD(A226*Calculator!$C$15/(Calculator!$D$7*150),1),1-MOD(A226*Calculator!$C$15/(Calculator!$D$7*150),1)),ABS(MOD(A226*Calculator!$C$15/(Calculator!$D$7*150),1)-0.5)),IF(INT(2*A226*Calculator!$C$15/(Calculator!$D$7*150))&gt;INT(2*A226*Calculator!$B$15/(Calculator!$D$7*150)),0,1))),1)</f>
        <v>0.121964912280702</v>
      </c>
      <c r="F226" s="252" t="n">
        <f aca="false">IF(Calculator!$E$16="YES",IF(A226&lt;Calculator!$G$16,0,MIN(MIN(MIN(MOD(A226*Calculator!$B$16/(Calculator!$D$7*150),1),1-MOD(A226*Calculator!$B$16/(Calculator!$D$7*150),1)),ABS(MOD(A226*Calculator!$B$16/(Calculator!$D$7*150),1)-0.5)),MIN(MIN(MOD(A226*Calculator!$C$16/(Calculator!$D$7*150),1),1-MOD(A226*Calculator!$C$16/(Calculator!$D$7*150),1)),ABS(MOD(A226*Calculator!$C$16/(Calculator!$D$7*150),1)-0.5)),IF(INT(2*A226*Calculator!$C$16/(Calculator!$D$7*150))&gt;INT(2*A226*Calculator!$B$16/(Calculator!$D$7*150)),0,1))),1)</f>
        <v>1</v>
      </c>
      <c r="G226" s="252" t="n">
        <f aca="false">IF(Calculator!$E$17="YES",IF(A226&lt;Calculator!$G$17,0,MIN(MIN(MIN(MOD(A226*Calculator!$B$17/(Calculator!$D$7*150),1),1-MOD(A226*Calculator!$B$17/(Calculator!$D$7*150),1)),ABS(MOD(A226*Calculator!$B$17/(Calculator!$D$7*150),1)-0.5)),MIN(MIN(MOD(A226*Calculator!$C$17/(Calculator!$D$7*150),1),1-MOD(A226*Calculator!$C$17/(Calculator!$D$7*150),1)),ABS(MOD(A226*Calculator!$C$17/(Calculator!$D$7*150),1)-0.5)),IF(INT(2*A226*Calculator!$C$17/(Calculator!$D$7*150))&gt;INT(2*A226*Calculator!$B$17/(Calculator!$D$7*150)),0,1))),1)</f>
        <v>0.14280701754386</v>
      </c>
      <c r="H226" s="252" t="n">
        <f aca="false">IF(Calculator!$E$18="YES",IF(A226&lt;Calculator!$G$18,0,MIN(MIN(MIN(MOD(A226*Calculator!$B$18/(Calculator!$D$7*150),1),1-MOD(A226*Calculator!$B$18/(Calculator!$D$7*150),1)),ABS(MOD(A226*Calculator!$B$18/(Calculator!$D$7*150),1)-0.5)),MIN(MIN(MOD(A226*Calculator!$C$18/(Calculator!$D$7*150),1),1-MOD(A226*Calculator!$C$18/(Calculator!$D$7*150),1)),ABS(MOD(A226*Calculator!$C$18/(Calculator!$D$7*150),1)-0.5)),IF(INT(2*A226*Calculator!$C$18/(Calculator!$D$7*150))&gt;INT(2*A226*Calculator!$B$18/(Calculator!$D$7*150)),0,1))),1)</f>
        <v>1</v>
      </c>
      <c r="I226" s="252" t="n">
        <f aca="false">IF(Calculator!$E$19="YES",IF(A226&lt;Calculator!$G$19,0,MIN(MIN(MIN(MOD(A226*Calculator!$B$19/(Calculator!$D$7*150),1),1-MOD(A226*Calculator!$B$19/(Calculator!$D$7*150),1)),ABS(MOD(A226*Calculator!$B$19/(Calculator!$D$7*150),1)-0.5)),MIN(MIN(MOD(A226*Calculator!$C$19/(Calculator!$D$7*150),1),1-MOD(A226*Calculator!$C$19/(Calculator!$D$7*150),1)),ABS(MOD(A226*Calculator!$C$19/(Calculator!$D$7*150),1)-0.5)),IF(INT(2*A226*Calculator!$C$19/(Calculator!$D$7*150))&gt;INT(2*A226*Calculator!$B$19/(Calculator!$D$7*150)),0,1))),1)</f>
        <v>1</v>
      </c>
      <c r="J226" s="252" t="n">
        <f aca="false">IF(Calculator!$E$20="YES",IF(A226&lt;Calculator!$G$20,0,MIN(MIN(MIN(MOD(A226*Calculator!$B$20/(Calculator!$D$7*150),1),1-MOD(A226*Calculator!$B$20/(Calculator!$D$7*150),1)),ABS(MOD(A226*Calculator!$B$20/(Calculator!$D$7*150),1)-0.5)),MIN(MIN(MOD(A226*Calculator!$C$20/(Calculator!$D$7*150),1),1-MOD(A226*Calculator!$C$20/(Calculator!$D$7*150),1)),ABS(MOD(A226*Calculator!$C$20/(Calculator!$D$7*150),1)-0.5)),IF(INT(2*A226*Calculator!$C$20/(Calculator!$D$7*150))&gt;INT(2*A226*Calculator!$B$20/(Calculator!$D$7*150)),0,1))),1)</f>
        <v>1</v>
      </c>
      <c r="K226" s="252" t="n">
        <f aca="false">IF(Calculator!$E$21="YES",IF(A226&lt;Calculator!$G$21,0,MIN(MIN(MIN(MOD(A226*Calculator!$B$21/(Calculator!$D$7*150),1),1-MOD(A226*Calculator!$B$21/(Calculator!$D$7*150),1)),ABS(MOD(A226*Calculator!$B$21/(Calculator!$D$7*150),1)-0.5)),MIN(MIN(MOD(A226*Calculator!$C$21/(Calculator!$D$7*150),1),1-MOD(A226*Calculator!$C$21/(Calculator!$D$7*150),1)),ABS(MOD(A226*Calculator!$C$21/(Calculator!$D$7*150),1)-0.5)),IF(INT(2*A226*Calculator!$C$21/(Calculator!$D$7*150))&gt;INT(2*A226*Calculator!$B$21/(Calculator!$D$7*150)),0,1))),1)</f>
        <v>1</v>
      </c>
      <c r="L226" s="252" t="n">
        <f aca="false">IF(Calculator!$E$22="YES",IF(A226&lt;Calculator!$G$22,0,MIN(MIN(MIN(MOD(A226*Calculator!$B$22/(Calculator!$D$7*150),1),1-MOD(A226*Calculator!$B$22/(Calculator!$D$7*150),1)),ABS(MOD(A226*Calculator!$B$22/(Calculator!$D$7*150),1)-0.5)),MIN(MIN(MOD(A226*Calculator!$C$22/(Calculator!$D$7*150),1),1-MOD(A226*Calculator!$C$22/(Calculator!$D$7*150),1)),ABS(MOD(A226*Calculator!$C$22/(Calculator!$D$7*150),1)-0.5)),IF(INT(2*A226*Calculator!$C$22/(Calculator!$D$7*150))&gt;INT(2*A226*Calculator!$B$22/(Calculator!$D$7*150)),0,1))),1)</f>
        <v>1</v>
      </c>
      <c r="M226" s="252" t="n">
        <f aca="false">MIN(B226:L226)</f>
        <v>0.121964912280702</v>
      </c>
      <c r="N226" s="252" t="n">
        <f aca="false">SUMPRODUCT(($M$7:$M$557&gt;M226)*1)+SUMPRODUCT(($M$7:$M$557=M226)*(ROW($M$7:$M$557)&lt;ROW(M226)))+1</f>
        <v>36</v>
      </c>
      <c r="O226" s="252" t="str">
        <f aca="false">IF(M226&gt;=0.13,"★★★ EXCELLENT",IF(M226&gt;=0.12,"★★  GOOD",IF(M226&gt;=0.07,"★  FAIR",IF(M226&gt;=0.025,"⚠  MARGINAL","✗  AVOID"))))</f>
        <v>★★  GOOD</v>
      </c>
    </row>
    <row r="227" customFormat="false" ht="15" hidden="false" customHeight="true" outlineLevel="0" collapsed="false">
      <c r="A227" s="249" t="n">
        <v>27</v>
      </c>
      <c r="B227" s="250" t="n">
        <f aca="false">IF(Calculator!$E$12="YES",IF(A227&lt;Calculator!$G$12,0,MIN(MIN(MIN(MOD(A227*Calculator!$B$12/(Calculator!$D$7*150),1),1-MOD(A227*Calculator!$B$12/(Calculator!$D$7*150),1)),ABS(MOD(A227*Calculator!$B$12/(Calculator!$D$7*150),1)-0.5)),MIN(MIN(MOD(A227*Calculator!$C$12/(Calculator!$D$7*150),1),1-MOD(A227*Calculator!$C$12/(Calculator!$D$7*150),1)),ABS(MOD(A227*Calculator!$C$12/(Calculator!$D$7*150),1)-0.5)),IF(INT(2*A227*Calculator!$C$12/(Calculator!$D$7*150))&gt;INT(2*A227*Calculator!$B$12/(Calculator!$D$7*150)),0,1))),1)</f>
        <v>1</v>
      </c>
      <c r="C227" s="250" t="n">
        <f aca="false">IF(Calculator!$E$13="YES",IF(A227&lt;Calculator!$G$13,0,MIN(MIN(MIN(MOD(A227*Calculator!$B$13/(Calculator!$D$7*150),1),1-MOD(A227*Calculator!$B$13/(Calculator!$D$7*150),1)),ABS(MOD(A227*Calculator!$B$13/(Calculator!$D$7*150),1)-0.5)),MIN(MIN(MOD(A227*Calculator!$C$13/(Calculator!$D$7*150),1),1-MOD(A227*Calculator!$C$13/(Calculator!$D$7*150),1)),ABS(MOD(A227*Calculator!$C$13/(Calculator!$D$7*150),1)-0.5)),IF(INT(2*A227*Calculator!$C$13/(Calculator!$D$7*150))&gt;INT(2*A227*Calculator!$B$13/(Calculator!$D$7*150)),0,1))),1)</f>
        <v>1</v>
      </c>
      <c r="D227" s="250" t="n">
        <f aca="false">IF(Calculator!$E$14="YES",IF(A227&lt;Calculator!$G$14,0,MIN(MIN(MIN(MOD(A227*Calculator!$B$14/(Calculator!$D$7*150),1),1-MOD(A227*Calculator!$B$14/(Calculator!$D$7*150),1)),ABS(MOD(A227*Calculator!$B$14/(Calculator!$D$7*150),1)-0.5)),MIN(MIN(MOD(A227*Calculator!$C$14/(Calculator!$D$7*150),1),1-MOD(A227*Calculator!$C$14/(Calculator!$D$7*150),1)),ABS(MOD(A227*Calculator!$C$14/(Calculator!$D$7*150),1)-0.5)),IF(INT(2*A227*Calculator!$C$14/(Calculator!$D$7*150))&gt;INT(2*A227*Calculator!$B$14/(Calculator!$D$7*150)),0,1))),1)</f>
        <v>1</v>
      </c>
      <c r="E227" s="250" t="n">
        <f aca="false">IF(Calculator!$E$15="YES",IF(A227&lt;Calculator!$G$15,0,MIN(MIN(MIN(MOD(A227*Calculator!$B$15/(Calculator!$D$7*150),1),1-MOD(A227*Calculator!$B$15/(Calculator!$D$7*150),1)),ABS(MOD(A227*Calculator!$B$15/(Calculator!$D$7*150),1)-0.5)),MIN(MIN(MOD(A227*Calculator!$C$15/(Calculator!$D$7*150),1),1-MOD(A227*Calculator!$C$15/(Calculator!$D$7*150),1)),ABS(MOD(A227*Calculator!$C$15/(Calculator!$D$7*150),1)-0.5)),IF(INT(2*A227*Calculator!$C$15/(Calculator!$D$7*150))&gt;INT(2*A227*Calculator!$B$15/(Calculator!$D$7*150)),0,1))),1)</f>
        <v>0.116842105263158</v>
      </c>
      <c r="F227" s="250" t="n">
        <f aca="false">IF(Calculator!$E$16="YES",IF(A227&lt;Calculator!$G$16,0,MIN(MIN(MIN(MOD(A227*Calculator!$B$16/(Calculator!$D$7*150),1),1-MOD(A227*Calculator!$B$16/(Calculator!$D$7*150),1)),ABS(MOD(A227*Calculator!$B$16/(Calculator!$D$7*150),1)-0.5)),MIN(MIN(MOD(A227*Calculator!$C$16/(Calculator!$D$7*150),1),1-MOD(A227*Calculator!$C$16/(Calculator!$D$7*150),1)),ABS(MOD(A227*Calculator!$C$16/(Calculator!$D$7*150),1)-0.5)),IF(INT(2*A227*Calculator!$C$16/(Calculator!$D$7*150))&gt;INT(2*A227*Calculator!$B$16/(Calculator!$D$7*150)),0,1))),1)</f>
        <v>1</v>
      </c>
      <c r="G227" s="250" t="n">
        <f aca="false">IF(Calculator!$E$17="YES",IF(A227&lt;Calculator!$G$17,0,MIN(MIN(MIN(MOD(A227*Calculator!$B$17/(Calculator!$D$7*150),1),1-MOD(A227*Calculator!$B$17/(Calculator!$D$7*150),1)),ABS(MOD(A227*Calculator!$B$17/(Calculator!$D$7*150),1)-0.5)),MIN(MIN(MOD(A227*Calculator!$C$17/(Calculator!$D$7*150),1),1-MOD(A227*Calculator!$C$17/(Calculator!$D$7*150),1)),ABS(MOD(A227*Calculator!$C$17/(Calculator!$D$7*150),1)-0.5)),IF(INT(2*A227*Calculator!$C$17/(Calculator!$D$7*150))&gt;INT(2*A227*Calculator!$B$17/(Calculator!$D$7*150)),0,1))),1)</f>
        <v>0.152631578947368</v>
      </c>
      <c r="H227" s="250" t="n">
        <f aca="false">IF(Calculator!$E$18="YES",IF(A227&lt;Calculator!$G$18,0,MIN(MIN(MIN(MOD(A227*Calculator!$B$18/(Calculator!$D$7*150),1),1-MOD(A227*Calculator!$B$18/(Calculator!$D$7*150),1)),ABS(MOD(A227*Calculator!$B$18/(Calculator!$D$7*150),1)-0.5)),MIN(MIN(MOD(A227*Calculator!$C$18/(Calculator!$D$7*150),1),1-MOD(A227*Calculator!$C$18/(Calculator!$D$7*150),1)),ABS(MOD(A227*Calculator!$C$18/(Calculator!$D$7*150),1)-0.5)),IF(INT(2*A227*Calculator!$C$18/(Calculator!$D$7*150))&gt;INT(2*A227*Calculator!$B$18/(Calculator!$D$7*150)),0,1))),1)</f>
        <v>1</v>
      </c>
      <c r="I227" s="250" t="n">
        <f aca="false">IF(Calculator!$E$19="YES",IF(A227&lt;Calculator!$G$19,0,MIN(MIN(MIN(MOD(A227*Calculator!$B$19/(Calculator!$D$7*150),1),1-MOD(A227*Calculator!$B$19/(Calculator!$D$7*150),1)),ABS(MOD(A227*Calculator!$B$19/(Calculator!$D$7*150),1)-0.5)),MIN(MIN(MOD(A227*Calculator!$C$19/(Calculator!$D$7*150),1),1-MOD(A227*Calculator!$C$19/(Calculator!$D$7*150),1)),ABS(MOD(A227*Calculator!$C$19/(Calculator!$D$7*150),1)-0.5)),IF(INT(2*A227*Calculator!$C$19/(Calculator!$D$7*150))&gt;INT(2*A227*Calculator!$B$19/(Calculator!$D$7*150)),0,1))),1)</f>
        <v>1</v>
      </c>
      <c r="J227" s="250" t="n">
        <f aca="false">IF(Calculator!$E$20="YES",IF(A227&lt;Calculator!$G$20,0,MIN(MIN(MIN(MOD(A227*Calculator!$B$20/(Calculator!$D$7*150),1),1-MOD(A227*Calculator!$B$20/(Calculator!$D$7*150),1)),ABS(MOD(A227*Calculator!$B$20/(Calculator!$D$7*150),1)-0.5)),MIN(MIN(MOD(A227*Calculator!$C$20/(Calculator!$D$7*150),1),1-MOD(A227*Calculator!$C$20/(Calculator!$D$7*150),1)),ABS(MOD(A227*Calculator!$C$20/(Calculator!$D$7*150),1)-0.5)),IF(INT(2*A227*Calculator!$C$20/(Calculator!$D$7*150))&gt;INT(2*A227*Calculator!$B$20/(Calculator!$D$7*150)),0,1))),1)</f>
        <v>1</v>
      </c>
      <c r="K227" s="250" t="n">
        <f aca="false">IF(Calculator!$E$21="YES",IF(A227&lt;Calculator!$G$21,0,MIN(MIN(MIN(MOD(A227*Calculator!$B$21/(Calculator!$D$7*150),1),1-MOD(A227*Calculator!$B$21/(Calculator!$D$7*150),1)),ABS(MOD(A227*Calculator!$B$21/(Calculator!$D$7*150),1)-0.5)),MIN(MIN(MOD(A227*Calculator!$C$21/(Calculator!$D$7*150),1),1-MOD(A227*Calculator!$C$21/(Calculator!$D$7*150),1)),ABS(MOD(A227*Calculator!$C$21/(Calculator!$D$7*150),1)-0.5)),IF(INT(2*A227*Calculator!$C$21/(Calculator!$D$7*150))&gt;INT(2*A227*Calculator!$B$21/(Calculator!$D$7*150)),0,1))),1)</f>
        <v>1</v>
      </c>
      <c r="L227" s="250" t="n">
        <f aca="false">IF(Calculator!$E$22="YES",IF(A227&lt;Calculator!$G$22,0,MIN(MIN(MIN(MOD(A227*Calculator!$B$22/(Calculator!$D$7*150),1),1-MOD(A227*Calculator!$B$22/(Calculator!$D$7*150),1)),ABS(MOD(A227*Calculator!$B$22/(Calculator!$D$7*150),1)-0.5)),MIN(MIN(MOD(A227*Calculator!$C$22/(Calculator!$D$7*150),1),1-MOD(A227*Calculator!$C$22/(Calculator!$D$7*150),1)),ABS(MOD(A227*Calculator!$C$22/(Calculator!$D$7*150),1)-0.5)),IF(INT(2*A227*Calculator!$C$22/(Calculator!$D$7*150))&gt;INT(2*A227*Calculator!$B$22/(Calculator!$D$7*150)),0,1))),1)</f>
        <v>1</v>
      </c>
      <c r="M227" s="250" t="n">
        <f aca="false">MIN(B227:L227)</f>
        <v>0.116842105263158</v>
      </c>
      <c r="N227" s="250" t="n">
        <f aca="false">SUMPRODUCT(($M$7:$M$557&gt;M227)*1)+SUMPRODUCT(($M$7:$M$557=M227)*(ROW($M$7:$M$557)&lt;ROW(M227)))+1</f>
        <v>46</v>
      </c>
      <c r="O227" s="250" t="str">
        <f aca="false">IF(M227&gt;=0.13,"★★★ EXCELLENT",IF(M227&gt;=0.12,"★★  GOOD",IF(M227&gt;=0.07,"★  FAIR",IF(M227&gt;=0.025,"⚠  MARGINAL","✗  AVOID"))))</f>
        <v>★  FAIR</v>
      </c>
    </row>
    <row r="228" customFormat="false" ht="15" hidden="false" customHeight="true" outlineLevel="0" collapsed="false">
      <c r="A228" s="251" t="n">
        <v>27.1</v>
      </c>
      <c r="B228" s="252" t="n">
        <f aca="false">IF(Calculator!$E$12="YES",IF(A228&lt;Calculator!$G$12,0,MIN(MIN(MIN(MOD(A228*Calculator!$B$12/(Calculator!$D$7*150),1),1-MOD(A228*Calculator!$B$12/(Calculator!$D$7*150),1)),ABS(MOD(A228*Calculator!$B$12/(Calculator!$D$7*150),1)-0.5)),MIN(MIN(MOD(A228*Calculator!$C$12/(Calculator!$D$7*150),1),1-MOD(A228*Calculator!$C$12/(Calculator!$D$7*150),1)),ABS(MOD(A228*Calculator!$C$12/(Calculator!$D$7*150),1)-0.5)),IF(INT(2*A228*Calculator!$C$12/(Calculator!$D$7*150))&gt;INT(2*A228*Calculator!$B$12/(Calculator!$D$7*150)),0,1))),1)</f>
        <v>1</v>
      </c>
      <c r="C228" s="252" t="n">
        <f aca="false">IF(Calculator!$E$13="YES",IF(A228&lt;Calculator!$G$13,0,MIN(MIN(MIN(MOD(A228*Calculator!$B$13/(Calculator!$D$7*150),1),1-MOD(A228*Calculator!$B$13/(Calculator!$D$7*150),1)),ABS(MOD(A228*Calculator!$B$13/(Calculator!$D$7*150),1)-0.5)),MIN(MIN(MOD(A228*Calculator!$C$13/(Calculator!$D$7*150),1),1-MOD(A228*Calculator!$C$13/(Calculator!$D$7*150),1)),ABS(MOD(A228*Calculator!$C$13/(Calculator!$D$7*150),1)-0.5)),IF(INT(2*A228*Calculator!$C$13/(Calculator!$D$7*150))&gt;INT(2*A228*Calculator!$B$13/(Calculator!$D$7*150)),0,1))),1)</f>
        <v>1</v>
      </c>
      <c r="D228" s="252" t="n">
        <f aca="false">IF(Calculator!$E$14="YES",IF(A228&lt;Calculator!$G$14,0,MIN(MIN(MIN(MOD(A228*Calculator!$B$14/(Calculator!$D$7*150),1),1-MOD(A228*Calculator!$B$14/(Calculator!$D$7*150),1)),ABS(MOD(A228*Calculator!$B$14/(Calculator!$D$7*150),1)-0.5)),MIN(MIN(MOD(A228*Calculator!$C$14/(Calculator!$D$7*150),1),1-MOD(A228*Calculator!$C$14/(Calculator!$D$7*150),1)),ABS(MOD(A228*Calculator!$C$14/(Calculator!$D$7*150),1)-0.5)),IF(INT(2*A228*Calculator!$C$14/(Calculator!$D$7*150))&gt;INT(2*A228*Calculator!$B$14/(Calculator!$D$7*150)),0,1))),1)</f>
        <v>1</v>
      </c>
      <c r="E228" s="252" t="n">
        <f aca="false">IF(Calculator!$E$15="YES",IF(A228&lt;Calculator!$G$15,0,MIN(MIN(MIN(MOD(A228*Calculator!$B$15/(Calculator!$D$7*150),1),1-MOD(A228*Calculator!$B$15/(Calculator!$D$7*150),1)),ABS(MOD(A228*Calculator!$B$15/(Calculator!$D$7*150),1)-0.5)),MIN(MIN(MOD(A228*Calculator!$C$15/(Calculator!$D$7*150),1),1-MOD(A228*Calculator!$C$15/(Calculator!$D$7*150),1)),ABS(MOD(A228*Calculator!$C$15/(Calculator!$D$7*150),1)-0.5)),IF(INT(2*A228*Calculator!$C$15/(Calculator!$D$7*150))&gt;INT(2*A228*Calculator!$B$15/(Calculator!$D$7*150)),0,1))),1)</f>
        <v>0.111719298245614</v>
      </c>
      <c r="F228" s="252" t="n">
        <f aca="false">IF(Calculator!$E$16="YES",IF(A228&lt;Calculator!$G$16,0,MIN(MIN(MIN(MOD(A228*Calculator!$B$16/(Calculator!$D$7*150),1),1-MOD(A228*Calculator!$B$16/(Calculator!$D$7*150),1)),ABS(MOD(A228*Calculator!$B$16/(Calculator!$D$7*150),1)-0.5)),MIN(MIN(MOD(A228*Calculator!$C$16/(Calculator!$D$7*150),1),1-MOD(A228*Calculator!$C$16/(Calculator!$D$7*150),1)),ABS(MOD(A228*Calculator!$C$16/(Calculator!$D$7*150),1)-0.5)),IF(INT(2*A228*Calculator!$C$16/(Calculator!$D$7*150))&gt;INT(2*A228*Calculator!$B$16/(Calculator!$D$7*150)),0,1))),1)</f>
        <v>1</v>
      </c>
      <c r="G228" s="252" t="n">
        <f aca="false">IF(Calculator!$E$17="YES",IF(A228&lt;Calculator!$G$17,0,MIN(MIN(MIN(MOD(A228*Calculator!$B$17/(Calculator!$D$7*150),1),1-MOD(A228*Calculator!$B$17/(Calculator!$D$7*150),1)),ABS(MOD(A228*Calculator!$B$17/(Calculator!$D$7*150),1)-0.5)),MIN(MIN(MOD(A228*Calculator!$C$17/(Calculator!$D$7*150),1),1-MOD(A228*Calculator!$C$17/(Calculator!$D$7*150),1)),ABS(MOD(A228*Calculator!$C$17/(Calculator!$D$7*150),1)-0.5)),IF(INT(2*A228*Calculator!$C$17/(Calculator!$D$7*150))&gt;INT(2*A228*Calculator!$B$17/(Calculator!$D$7*150)),0,1))),1)</f>
        <v>0.162456140350877</v>
      </c>
      <c r="H228" s="252" t="n">
        <f aca="false">IF(Calculator!$E$18="YES",IF(A228&lt;Calculator!$G$18,0,MIN(MIN(MIN(MOD(A228*Calculator!$B$18/(Calculator!$D$7*150),1),1-MOD(A228*Calculator!$B$18/(Calculator!$D$7*150),1)),ABS(MOD(A228*Calculator!$B$18/(Calculator!$D$7*150),1)-0.5)),MIN(MIN(MOD(A228*Calculator!$C$18/(Calculator!$D$7*150),1),1-MOD(A228*Calculator!$C$18/(Calculator!$D$7*150),1)),ABS(MOD(A228*Calculator!$C$18/(Calculator!$D$7*150),1)-0.5)),IF(INT(2*A228*Calculator!$C$18/(Calculator!$D$7*150))&gt;INT(2*A228*Calculator!$B$18/(Calculator!$D$7*150)),0,1))),1)</f>
        <v>1</v>
      </c>
      <c r="I228" s="252" t="n">
        <f aca="false">IF(Calculator!$E$19="YES",IF(A228&lt;Calculator!$G$19,0,MIN(MIN(MIN(MOD(A228*Calculator!$B$19/(Calculator!$D$7*150),1),1-MOD(A228*Calculator!$B$19/(Calculator!$D$7*150),1)),ABS(MOD(A228*Calculator!$B$19/(Calculator!$D$7*150),1)-0.5)),MIN(MIN(MOD(A228*Calculator!$C$19/(Calculator!$D$7*150),1),1-MOD(A228*Calculator!$C$19/(Calculator!$D$7*150),1)),ABS(MOD(A228*Calculator!$C$19/(Calculator!$D$7*150),1)-0.5)),IF(INT(2*A228*Calculator!$C$19/(Calculator!$D$7*150))&gt;INT(2*A228*Calculator!$B$19/(Calculator!$D$7*150)),0,1))),1)</f>
        <v>1</v>
      </c>
      <c r="J228" s="252" t="n">
        <f aca="false">IF(Calculator!$E$20="YES",IF(A228&lt;Calculator!$G$20,0,MIN(MIN(MIN(MOD(A228*Calculator!$B$20/(Calculator!$D$7*150),1),1-MOD(A228*Calculator!$B$20/(Calculator!$D$7*150),1)),ABS(MOD(A228*Calculator!$B$20/(Calculator!$D$7*150),1)-0.5)),MIN(MIN(MOD(A228*Calculator!$C$20/(Calculator!$D$7*150),1),1-MOD(A228*Calculator!$C$20/(Calculator!$D$7*150),1)),ABS(MOD(A228*Calculator!$C$20/(Calculator!$D$7*150),1)-0.5)),IF(INT(2*A228*Calculator!$C$20/(Calculator!$D$7*150))&gt;INT(2*A228*Calculator!$B$20/(Calculator!$D$7*150)),0,1))),1)</f>
        <v>1</v>
      </c>
      <c r="K228" s="252" t="n">
        <f aca="false">IF(Calculator!$E$21="YES",IF(A228&lt;Calculator!$G$21,0,MIN(MIN(MIN(MOD(A228*Calculator!$B$21/(Calculator!$D$7*150),1),1-MOD(A228*Calculator!$B$21/(Calculator!$D$7*150),1)),ABS(MOD(A228*Calculator!$B$21/(Calculator!$D$7*150),1)-0.5)),MIN(MIN(MOD(A228*Calculator!$C$21/(Calculator!$D$7*150),1),1-MOD(A228*Calculator!$C$21/(Calculator!$D$7*150),1)),ABS(MOD(A228*Calculator!$C$21/(Calculator!$D$7*150),1)-0.5)),IF(INT(2*A228*Calculator!$C$21/(Calculator!$D$7*150))&gt;INT(2*A228*Calculator!$B$21/(Calculator!$D$7*150)),0,1))),1)</f>
        <v>1</v>
      </c>
      <c r="L228" s="252" t="n">
        <f aca="false">IF(Calculator!$E$22="YES",IF(A228&lt;Calculator!$G$22,0,MIN(MIN(MIN(MOD(A228*Calculator!$B$22/(Calculator!$D$7*150),1),1-MOD(A228*Calculator!$B$22/(Calculator!$D$7*150),1)),ABS(MOD(A228*Calculator!$B$22/(Calculator!$D$7*150),1)-0.5)),MIN(MIN(MOD(A228*Calculator!$C$22/(Calculator!$D$7*150),1),1-MOD(A228*Calculator!$C$22/(Calculator!$D$7*150),1)),ABS(MOD(A228*Calculator!$C$22/(Calculator!$D$7*150),1)-0.5)),IF(INT(2*A228*Calculator!$C$22/(Calculator!$D$7*150))&gt;INT(2*A228*Calculator!$B$22/(Calculator!$D$7*150)),0,1))),1)</f>
        <v>1</v>
      </c>
      <c r="M228" s="252" t="n">
        <f aca="false">MIN(B228:L228)</f>
        <v>0.111719298245614</v>
      </c>
      <c r="N228" s="252" t="n">
        <f aca="false">SUMPRODUCT(($M$7:$M$557&gt;M228)*1)+SUMPRODUCT(($M$7:$M$557=M228)*(ROW($M$7:$M$557)&lt;ROW(M228)))+1</f>
        <v>58</v>
      </c>
      <c r="O228" s="252" t="str">
        <f aca="false">IF(M228&gt;=0.13,"★★★ EXCELLENT",IF(M228&gt;=0.12,"★★  GOOD",IF(M228&gt;=0.07,"★  FAIR",IF(M228&gt;=0.025,"⚠  MARGINAL","✗  AVOID"))))</f>
        <v>★  FAIR</v>
      </c>
    </row>
    <row r="229" customFormat="false" ht="15" hidden="false" customHeight="true" outlineLevel="0" collapsed="false">
      <c r="A229" s="249" t="n">
        <v>27.2</v>
      </c>
      <c r="B229" s="250" t="n">
        <f aca="false">IF(Calculator!$E$12="YES",IF(A229&lt;Calculator!$G$12,0,MIN(MIN(MIN(MOD(A229*Calculator!$B$12/(Calculator!$D$7*150),1),1-MOD(A229*Calculator!$B$12/(Calculator!$D$7*150),1)),ABS(MOD(A229*Calculator!$B$12/(Calculator!$D$7*150),1)-0.5)),MIN(MIN(MOD(A229*Calculator!$C$12/(Calculator!$D$7*150),1),1-MOD(A229*Calculator!$C$12/(Calculator!$D$7*150),1)),ABS(MOD(A229*Calculator!$C$12/(Calculator!$D$7*150),1)-0.5)),IF(INT(2*A229*Calculator!$C$12/(Calculator!$D$7*150))&gt;INT(2*A229*Calculator!$B$12/(Calculator!$D$7*150)),0,1))),1)</f>
        <v>1</v>
      </c>
      <c r="C229" s="250" t="n">
        <f aca="false">IF(Calculator!$E$13="YES",IF(A229&lt;Calculator!$G$13,0,MIN(MIN(MIN(MOD(A229*Calculator!$B$13/(Calculator!$D$7*150),1),1-MOD(A229*Calculator!$B$13/(Calculator!$D$7*150),1)),ABS(MOD(A229*Calculator!$B$13/(Calculator!$D$7*150),1)-0.5)),MIN(MIN(MOD(A229*Calculator!$C$13/(Calculator!$D$7*150),1),1-MOD(A229*Calculator!$C$13/(Calculator!$D$7*150),1)),ABS(MOD(A229*Calculator!$C$13/(Calculator!$D$7*150),1)-0.5)),IF(INT(2*A229*Calculator!$C$13/(Calculator!$D$7*150))&gt;INT(2*A229*Calculator!$B$13/(Calculator!$D$7*150)),0,1))),1)</f>
        <v>1</v>
      </c>
      <c r="D229" s="250" t="n">
        <f aca="false">IF(Calculator!$E$14="YES",IF(A229&lt;Calculator!$G$14,0,MIN(MIN(MIN(MOD(A229*Calculator!$B$14/(Calculator!$D$7*150),1),1-MOD(A229*Calculator!$B$14/(Calculator!$D$7*150),1)),ABS(MOD(A229*Calculator!$B$14/(Calculator!$D$7*150),1)-0.5)),MIN(MIN(MOD(A229*Calculator!$C$14/(Calculator!$D$7*150),1),1-MOD(A229*Calculator!$C$14/(Calculator!$D$7*150),1)),ABS(MOD(A229*Calculator!$C$14/(Calculator!$D$7*150),1)-0.5)),IF(INT(2*A229*Calculator!$C$14/(Calculator!$D$7*150))&gt;INT(2*A229*Calculator!$B$14/(Calculator!$D$7*150)),0,1))),1)</f>
        <v>1</v>
      </c>
      <c r="E229" s="250" t="n">
        <f aca="false">IF(Calculator!$E$15="YES",IF(A229&lt;Calculator!$G$15,0,MIN(MIN(MIN(MOD(A229*Calculator!$B$15/(Calculator!$D$7*150),1),1-MOD(A229*Calculator!$B$15/(Calculator!$D$7*150),1)),ABS(MOD(A229*Calculator!$B$15/(Calculator!$D$7*150),1)-0.5)),MIN(MIN(MOD(A229*Calculator!$C$15/(Calculator!$D$7*150),1),1-MOD(A229*Calculator!$C$15/(Calculator!$D$7*150),1)),ABS(MOD(A229*Calculator!$C$15/(Calculator!$D$7*150),1)-0.5)),IF(INT(2*A229*Calculator!$C$15/(Calculator!$D$7*150))&gt;INT(2*A229*Calculator!$B$15/(Calculator!$D$7*150)),0,1))),1)</f>
        <v>0.10659649122807</v>
      </c>
      <c r="F229" s="250" t="n">
        <f aca="false">IF(Calculator!$E$16="YES",IF(A229&lt;Calculator!$G$16,0,MIN(MIN(MIN(MOD(A229*Calculator!$B$16/(Calculator!$D$7*150),1),1-MOD(A229*Calculator!$B$16/(Calculator!$D$7*150),1)),ABS(MOD(A229*Calculator!$B$16/(Calculator!$D$7*150),1)-0.5)),MIN(MIN(MOD(A229*Calculator!$C$16/(Calculator!$D$7*150),1),1-MOD(A229*Calculator!$C$16/(Calculator!$D$7*150),1)),ABS(MOD(A229*Calculator!$C$16/(Calculator!$D$7*150),1)-0.5)),IF(INT(2*A229*Calculator!$C$16/(Calculator!$D$7*150))&gt;INT(2*A229*Calculator!$B$16/(Calculator!$D$7*150)),0,1))),1)</f>
        <v>1</v>
      </c>
      <c r="G229" s="250" t="n">
        <f aca="false">IF(Calculator!$E$17="YES",IF(A229&lt;Calculator!$G$17,0,MIN(MIN(MIN(MOD(A229*Calculator!$B$17/(Calculator!$D$7*150),1),1-MOD(A229*Calculator!$B$17/(Calculator!$D$7*150),1)),ABS(MOD(A229*Calculator!$B$17/(Calculator!$D$7*150),1)-0.5)),MIN(MIN(MOD(A229*Calculator!$C$17/(Calculator!$D$7*150),1),1-MOD(A229*Calculator!$C$17/(Calculator!$D$7*150),1)),ABS(MOD(A229*Calculator!$C$17/(Calculator!$D$7*150),1)-0.5)),IF(INT(2*A229*Calculator!$C$17/(Calculator!$D$7*150))&gt;INT(2*A229*Calculator!$B$17/(Calculator!$D$7*150)),0,1))),1)</f>
        <v>0.172280701754386</v>
      </c>
      <c r="H229" s="250" t="n">
        <f aca="false">IF(Calculator!$E$18="YES",IF(A229&lt;Calculator!$G$18,0,MIN(MIN(MIN(MOD(A229*Calculator!$B$18/(Calculator!$D$7*150),1),1-MOD(A229*Calculator!$B$18/(Calculator!$D$7*150),1)),ABS(MOD(A229*Calculator!$B$18/(Calculator!$D$7*150),1)-0.5)),MIN(MIN(MOD(A229*Calculator!$C$18/(Calculator!$D$7*150),1),1-MOD(A229*Calculator!$C$18/(Calculator!$D$7*150),1)),ABS(MOD(A229*Calculator!$C$18/(Calculator!$D$7*150),1)-0.5)),IF(INT(2*A229*Calculator!$C$18/(Calculator!$D$7*150))&gt;INT(2*A229*Calculator!$B$18/(Calculator!$D$7*150)),0,1))),1)</f>
        <v>1</v>
      </c>
      <c r="I229" s="250" t="n">
        <f aca="false">IF(Calculator!$E$19="YES",IF(A229&lt;Calculator!$G$19,0,MIN(MIN(MIN(MOD(A229*Calculator!$B$19/(Calculator!$D$7*150),1),1-MOD(A229*Calculator!$B$19/(Calculator!$D$7*150),1)),ABS(MOD(A229*Calculator!$B$19/(Calculator!$D$7*150),1)-0.5)),MIN(MIN(MOD(A229*Calculator!$C$19/(Calculator!$D$7*150),1),1-MOD(A229*Calculator!$C$19/(Calculator!$D$7*150),1)),ABS(MOD(A229*Calculator!$C$19/(Calculator!$D$7*150),1)-0.5)),IF(INT(2*A229*Calculator!$C$19/(Calculator!$D$7*150))&gt;INT(2*A229*Calculator!$B$19/(Calculator!$D$7*150)),0,1))),1)</f>
        <v>1</v>
      </c>
      <c r="J229" s="250" t="n">
        <f aca="false">IF(Calculator!$E$20="YES",IF(A229&lt;Calculator!$G$20,0,MIN(MIN(MIN(MOD(A229*Calculator!$B$20/(Calculator!$D$7*150),1),1-MOD(A229*Calculator!$B$20/(Calculator!$D$7*150),1)),ABS(MOD(A229*Calculator!$B$20/(Calculator!$D$7*150),1)-0.5)),MIN(MIN(MOD(A229*Calculator!$C$20/(Calculator!$D$7*150),1),1-MOD(A229*Calculator!$C$20/(Calculator!$D$7*150),1)),ABS(MOD(A229*Calculator!$C$20/(Calculator!$D$7*150),1)-0.5)),IF(INT(2*A229*Calculator!$C$20/(Calculator!$D$7*150))&gt;INT(2*A229*Calculator!$B$20/(Calculator!$D$7*150)),0,1))),1)</f>
        <v>1</v>
      </c>
      <c r="K229" s="250" t="n">
        <f aca="false">IF(Calculator!$E$21="YES",IF(A229&lt;Calculator!$G$21,0,MIN(MIN(MIN(MOD(A229*Calculator!$B$21/(Calculator!$D$7*150),1),1-MOD(A229*Calculator!$B$21/(Calculator!$D$7*150),1)),ABS(MOD(A229*Calculator!$B$21/(Calculator!$D$7*150),1)-0.5)),MIN(MIN(MOD(A229*Calculator!$C$21/(Calculator!$D$7*150),1),1-MOD(A229*Calculator!$C$21/(Calculator!$D$7*150),1)),ABS(MOD(A229*Calculator!$C$21/(Calculator!$D$7*150),1)-0.5)),IF(INT(2*A229*Calculator!$C$21/(Calculator!$D$7*150))&gt;INT(2*A229*Calculator!$B$21/(Calculator!$D$7*150)),0,1))),1)</f>
        <v>1</v>
      </c>
      <c r="L229" s="250" t="n">
        <f aca="false">IF(Calculator!$E$22="YES",IF(A229&lt;Calculator!$G$22,0,MIN(MIN(MIN(MOD(A229*Calculator!$B$22/(Calculator!$D$7*150),1),1-MOD(A229*Calculator!$B$22/(Calculator!$D$7*150),1)),ABS(MOD(A229*Calculator!$B$22/(Calculator!$D$7*150),1)-0.5)),MIN(MIN(MOD(A229*Calculator!$C$22/(Calculator!$D$7*150),1),1-MOD(A229*Calculator!$C$22/(Calculator!$D$7*150),1)),ABS(MOD(A229*Calculator!$C$22/(Calculator!$D$7*150),1)-0.5)),IF(INT(2*A229*Calculator!$C$22/(Calculator!$D$7*150))&gt;INT(2*A229*Calculator!$B$22/(Calculator!$D$7*150)),0,1))),1)</f>
        <v>1</v>
      </c>
      <c r="M229" s="250" t="n">
        <f aca="false">MIN(B229:L229)</f>
        <v>0.10659649122807</v>
      </c>
      <c r="N229" s="250" t="n">
        <f aca="false">SUMPRODUCT(($M$7:$M$557&gt;M229)*1)+SUMPRODUCT(($M$7:$M$557=M229)*(ROW($M$7:$M$557)&lt;ROW(M229)))+1</f>
        <v>69</v>
      </c>
      <c r="O229" s="250" t="str">
        <f aca="false">IF(M229&gt;=0.13,"★★★ EXCELLENT",IF(M229&gt;=0.12,"★★  GOOD",IF(M229&gt;=0.07,"★  FAIR",IF(M229&gt;=0.025,"⚠  MARGINAL","✗  AVOID"))))</f>
        <v>★  FAIR</v>
      </c>
    </row>
    <row r="230" customFormat="false" ht="15" hidden="false" customHeight="true" outlineLevel="0" collapsed="false">
      <c r="A230" s="251" t="n">
        <v>27.3</v>
      </c>
      <c r="B230" s="252" t="n">
        <f aca="false">IF(Calculator!$E$12="YES",IF(A230&lt;Calculator!$G$12,0,MIN(MIN(MIN(MOD(A230*Calculator!$B$12/(Calculator!$D$7*150),1),1-MOD(A230*Calculator!$B$12/(Calculator!$D$7*150),1)),ABS(MOD(A230*Calculator!$B$12/(Calculator!$D$7*150),1)-0.5)),MIN(MIN(MOD(A230*Calculator!$C$12/(Calculator!$D$7*150),1),1-MOD(A230*Calculator!$C$12/(Calculator!$D$7*150),1)),ABS(MOD(A230*Calculator!$C$12/(Calculator!$D$7*150),1)-0.5)),IF(INT(2*A230*Calculator!$C$12/(Calculator!$D$7*150))&gt;INT(2*A230*Calculator!$B$12/(Calculator!$D$7*150)),0,1))),1)</f>
        <v>1</v>
      </c>
      <c r="C230" s="252" t="n">
        <f aca="false">IF(Calculator!$E$13="YES",IF(A230&lt;Calculator!$G$13,0,MIN(MIN(MIN(MOD(A230*Calculator!$B$13/(Calculator!$D$7*150),1),1-MOD(A230*Calculator!$B$13/(Calculator!$D$7*150),1)),ABS(MOD(A230*Calculator!$B$13/(Calculator!$D$7*150),1)-0.5)),MIN(MIN(MOD(A230*Calculator!$C$13/(Calculator!$D$7*150),1),1-MOD(A230*Calculator!$C$13/(Calculator!$D$7*150),1)),ABS(MOD(A230*Calculator!$C$13/(Calculator!$D$7*150),1)-0.5)),IF(INT(2*A230*Calculator!$C$13/(Calculator!$D$7*150))&gt;INT(2*A230*Calculator!$B$13/(Calculator!$D$7*150)),0,1))),1)</f>
        <v>1</v>
      </c>
      <c r="D230" s="252" t="n">
        <f aca="false">IF(Calculator!$E$14="YES",IF(A230&lt;Calculator!$G$14,0,MIN(MIN(MIN(MOD(A230*Calculator!$B$14/(Calculator!$D$7*150),1),1-MOD(A230*Calculator!$B$14/(Calculator!$D$7*150),1)),ABS(MOD(A230*Calculator!$B$14/(Calculator!$D$7*150),1)-0.5)),MIN(MIN(MOD(A230*Calculator!$C$14/(Calculator!$D$7*150),1),1-MOD(A230*Calculator!$C$14/(Calculator!$D$7*150),1)),ABS(MOD(A230*Calculator!$C$14/(Calculator!$D$7*150),1)-0.5)),IF(INT(2*A230*Calculator!$C$14/(Calculator!$D$7*150))&gt;INT(2*A230*Calculator!$B$14/(Calculator!$D$7*150)),0,1))),1)</f>
        <v>1</v>
      </c>
      <c r="E230" s="252" t="n">
        <f aca="false">IF(Calculator!$E$15="YES",IF(A230&lt;Calculator!$G$15,0,MIN(MIN(MIN(MOD(A230*Calculator!$B$15/(Calculator!$D$7*150),1),1-MOD(A230*Calculator!$B$15/(Calculator!$D$7*150),1)),ABS(MOD(A230*Calculator!$B$15/(Calculator!$D$7*150),1)-0.5)),MIN(MIN(MOD(A230*Calculator!$C$15/(Calculator!$D$7*150),1),1-MOD(A230*Calculator!$C$15/(Calculator!$D$7*150),1)),ABS(MOD(A230*Calculator!$C$15/(Calculator!$D$7*150),1)-0.5)),IF(INT(2*A230*Calculator!$C$15/(Calculator!$D$7*150))&gt;INT(2*A230*Calculator!$B$15/(Calculator!$D$7*150)),0,1))),1)</f>
        <v>0.101473684210526</v>
      </c>
      <c r="F230" s="252" t="n">
        <f aca="false">IF(Calculator!$E$16="YES",IF(A230&lt;Calculator!$G$16,0,MIN(MIN(MIN(MOD(A230*Calculator!$B$16/(Calculator!$D$7*150),1),1-MOD(A230*Calculator!$B$16/(Calculator!$D$7*150),1)),ABS(MOD(A230*Calculator!$B$16/(Calculator!$D$7*150),1)-0.5)),MIN(MIN(MOD(A230*Calculator!$C$16/(Calculator!$D$7*150),1),1-MOD(A230*Calculator!$C$16/(Calculator!$D$7*150),1)),ABS(MOD(A230*Calculator!$C$16/(Calculator!$D$7*150),1)-0.5)),IF(INT(2*A230*Calculator!$C$16/(Calculator!$D$7*150))&gt;INT(2*A230*Calculator!$B$16/(Calculator!$D$7*150)),0,1))),1)</f>
        <v>1</v>
      </c>
      <c r="G230" s="252" t="n">
        <f aca="false">IF(Calculator!$E$17="YES",IF(A230&lt;Calculator!$G$17,0,MIN(MIN(MIN(MOD(A230*Calculator!$B$17/(Calculator!$D$7*150),1),1-MOD(A230*Calculator!$B$17/(Calculator!$D$7*150),1)),ABS(MOD(A230*Calculator!$B$17/(Calculator!$D$7*150),1)-0.5)),MIN(MIN(MOD(A230*Calculator!$C$17/(Calculator!$D$7*150),1),1-MOD(A230*Calculator!$C$17/(Calculator!$D$7*150),1)),ABS(MOD(A230*Calculator!$C$17/(Calculator!$D$7*150),1)-0.5)),IF(INT(2*A230*Calculator!$C$17/(Calculator!$D$7*150))&gt;INT(2*A230*Calculator!$B$17/(Calculator!$D$7*150)),0,1))),1)</f>
        <v>0.182105263157895</v>
      </c>
      <c r="H230" s="252" t="n">
        <f aca="false">IF(Calculator!$E$18="YES",IF(A230&lt;Calculator!$G$18,0,MIN(MIN(MIN(MOD(A230*Calculator!$B$18/(Calculator!$D$7*150),1),1-MOD(A230*Calculator!$B$18/(Calculator!$D$7*150),1)),ABS(MOD(A230*Calculator!$B$18/(Calculator!$D$7*150),1)-0.5)),MIN(MIN(MOD(A230*Calculator!$C$18/(Calculator!$D$7*150),1),1-MOD(A230*Calculator!$C$18/(Calculator!$D$7*150),1)),ABS(MOD(A230*Calculator!$C$18/(Calculator!$D$7*150),1)-0.5)),IF(INT(2*A230*Calculator!$C$18/(Calculator!$D$7*150))&gt;INT(2*A230*Calculator!$B$18/(Calculator!$D$7*150)),0,1))),1)</f>
        <v>1</v>
      </c>
      <c r="I230" s="252" t="n">
        <f aca="false">IF(Calculator!$E$19="YES",IF(A230&lt;Calculator!$G$19,0,MIN(MIN(MIN(MOD(A230*Calculator!$B$19/(Calculator!$D$7*150),1),1-MOD(A230*Calculator!$B$19/(Calculator!$D$7*150),1)),ABS(MOD(A230*Calculator!$B$19/(Calculator!$D$7*150),1)-0.5)),MIN(MIN(MOD(A230*Calculator!$C$19/(Calculator!$D$7*150),1),1-MOD(A230*Calculator!$C$19/(Calculator!$D$7*150),1)),ABS(MOD(A230*Calculator!$C$19/(Calculator!$D$7*150),1)-0.5)),IF(INT(2*A230*Calculator!$C$19/(Calculator!$D$7*150))&gt;INT(2*A230*Calculator!$B$19/(Calculator!$D$7*150)),0,1))),1)</f>
        <v>1</v>
      </c>
      <c r="J230" s="252" t="n">
        <f aca="false">IF(Calculator!$E$20="YES",IF(A230&lt;Calculator!$G$20,0,MIN(MIN(MIN(MOD(A230*Calculator!$B$20/(Calculator!$D$7*150),1),1-MOD(A230*Calculator!$B$20/(Calculator!$D$7*150),1)),ABS(MOD(A230*Calculator!$B$20/(Calculator!$D$7*150),1)-0.5)),MIN(MIN(MOD(A230*Calculator!$C$20/(Calculator!$D$7*150),1),1-MOD(A230*Calculator!$C$20/(Calculator!$D$7*150),1)),ABS(MOD(A230*Calculator!$C$20/(Calculator!$D$7*150),1)-0.5)),IF(INT(2*A230*Calculator!$C$20/(Calculator!$D$7*150))&gt;INT(2*A230*Calculator!$B$20/(Calculator!$D$7*150)),0,1))),1)</f>
        <v>1</v>
      </c>
      <c r="K230" s="252" t="n">
        <f aca="false">IF(Calculator!$E$21="YES",IF(A230&lt;Calculator!$G$21,0,MIN(MIN(MIN(MOD(A230*Calculator!$B$21/(Calculator!$D$7*150),1),1-MOD(A230*Calculator!$B$21/(Calculator!$D$7*150),1)),ABS(MOD(A230*Calculator!$B$21/(Calculator!$D$7*150),1)-0.5)),MIN(MIN(MOD(A230*Calculator!$C$21/(Calculator!$D$7*150),1),1-MOD(A230*Calculator!$C$21/(Calculator!$D$7*150),1)),ABS(MOD(A230*Calculator!$C$21/(Calculator!$D$7*150),1)-0.5)),IF(INT(2*A230*Calculator!$C$21/(Calculator!$D$7*150))&gt;INT(2*A230*Calculator!$B$21/(Calculator!$D$7*150)),0,1))),1)</f>
        <v>1</v>
      </c>
      <c r="L230" s="252" t="n">
        <f aca="false">IF(Calculator!$E$22="YES",IF(A230&lt;Calculator!$G$22,0,MIN(MIN(MIN(MOD(A230*Calculator!$B$22/(Calculator!$D$7*150),1),1-MOD(A230*Calculator!$B$22/(Calculator!$D$7*150),1)),ABS(MOD(A230*Calculator!$B$22/(Calculator!$D$7*150),1)-0.5)),MIN(MIN(MOD(A230*Calculator!$C$22/(Calculator!$D$7*150),1),1-MOD(A230*Calculator!$C$22/(Calculator!$D$7*150),1)),ABS(MOD(A230*Calculator!$C$22/(Calculator!$D$7*150),1)-0.5)),IF(INT(2*A230*Calculator!$C$22/(Calculator!$D$7*150))&gt;INT(2*A230*Calculator!$B$22/(Calculator!$D$7*150)),0,1))),1)</f>
        <v>1</v>
      </c>
      <c r="M230" s="252" t="n">
        <f aca="false">MIN(B230:L230)</f>
        <v>0.101473684210526</v>
      </c>
      <c r="N230" s="252" t="n">
        <f aca="false">SUMPRODUCT(($M$7:$M$557&gt;M230)*1)+SUMPRODUCT(($M$7:$M$557=M230)*(ROW($M$7:$M$557)&lt;ROW(M230)))+1</f>
        <v>82</v>
      </c>
      <c r="O230" s="252" t="str">
        <f aca="false">IF(M230&gt;=0.13,"★★★ EXCELLENT",IF(M230&gt;=0.12,"★★  GOOD",IF(M230&gt;=0.07,"★  FAIR",IF(M230&gt;=0.025,"⚠  MARGINAL","✗  AVOID"))))</f>
        <v>★  FAIR</v>
      </c>
    </row>
    <row r="231" customFormat="false" ht="15" hidden="false" customHeight="true" outlineLevel="0" collapsed="false">
      <c r="A231" s="249" t="n">
        <v>27.4</v>
      </c>
      <c r="B231" s="250" t="n">
        <f aca="false">IF(Calculator!$E$12="YES",IF(A231&lt;Calculator!$G$12,0,MIN(MIN(MIN(MOD(A231*Calculator!$B$12/(Calculator!$D$7*150),1),1-MOD(A231*Calculator!$B$12/(Calculator!$D$7*150),1)),ABS(MOD(A231*Calculator!$B$12/(Calculator!$D$7*150),1)-0.5)),MIN(MIN(MOD(A231*Calculator!$C$12/(Calculator!$D$7*150),1),1-MOD(A231*Calculator!$C$12/(Calculator!$D$7*150),1)),ABS(MOD(A231*Calculator!$C$12/(Calculator!$D$7*150),1)-0.5)),IF(INT(2*A231*Calculator!$C$12/(Calculator!$D$7*150))&gt;INT(2*A231*Calculator!$B$12/(Calculator!$D$7*150)),0,1))),1)</f>
        <v>1</v>
      </c>
      <c r="C231" s="250" t="n">
        <f aca="false">IF(Calculator!$E$13="YES",IF(A231&lt;Calculator!$G$13,0,MIN(MIN(MIN(MOD(A231*Calculator!$B$13/(Calculator!$D$7*150),1),1-MOD(A231*Calculator!$B$13/(Calculator!$D$7*150),1)),ABS(MOD(A231*Calculator!$B$13/(Calculator!$D$7*150),1)-0.5)),MIN(MIN(MOD(A231*Calculator!$C$13/(Calculator!$D$7*150),1),1-MOD(A231*Calculator!$C$13/(Calculator!$D$7*150),1)),ABS(MOD(A231*Calculator!$C$13/(Calculator!$D$7*150),1)-0.5)),IF(INT(2*A231*Calculator!$C$13/(Calculator!$D$7*150))&gt;INT(2*A231*Calculator!$B$13/(Calculator!$D$7*150)),0,1))),1)</f>
        <v>1</v>
      </c>
      <c r="D231" s="250" t="n">
        <f aca="false">IF(Calculator!$E$14="YES",IF(A231&lt;Calculator!$G$14,0,MIN(MIN(MIN(MOD(A231*Calculator!$B$14/(Calculator!$D$7*150),1),1-MOD(A231*Calculator!$B$14/(Calculator!$D$7*150),1)),ABS(MOD(A231*Calculator!$B$14/(Calculator!$D$7*150),1)-0.5)),MIN(MIN(MOD(A231*Calculator!$C$14/(Calculator!$D$7*150),1),1-MOD(A231*Calculator!$C$14/(Calculator!$D$7*150),1)),ABS(MOD(A231*Calculator!$C$14/(Calculator!$D$7*150),1)-0.5)),IF(INT(2*A231*Calculator!$C$14/(Calculator!$D$7*150))&gt;INT(2*A231*Calculator!$B$14/(Calculator!$D$7*150)),0,1))),1)</f>
        <v>1</v>
      </c>
      <c r="E231" s="250" t="n">
        <f aca="false">IF(Calculator!$E$15="YES",IF(A231&lt;Calculator!$G$15,0,MIN(MIN(MIN(MOD(A231*Calculator!$B$15/(Calculator!$D$7*150),1),1-MOD(A231*Calculator!$B$15/(Calculator!$D$7*150),1)),ABS(MOD(A231*Calculator!$B$15/(Calculator!$D$7*150),1)-0.5)),MIN(MIN(MOD(A231*Calculator!$C$15/(Calculator!$D$7*150),1),1-MOD(A231*Calculator!$C$15/(Calculator!$D$7*150),1)),ABS(MOD(A231*Calculator!$C$15/(Calculator!$D$7*150),1)-0.5)),IF(INT(2*A231*Calculator!$C$15/(Calculator!$D$7*150))&gt;INT(2*A231*Calculator!$B$15/(Calculator!$D$7*150)),0,1))),1)</f>
        <v>0.0963508771929826</v>
      </c>
      <c r="F231" s="250" t="n">
        <f aca="false">IF(Calculator!$E$16="YES",IF(A231&lt;Calculator!$G$16,0,MIN(MIN(MIN(MOD(A231*Calculator!$B$16/(Calculator!$D$7*150),1),1-MOD(A231*Calculator!$B$16/(Calculator!$D$7*150),1)),ABS(MOD(A231*Calculator!$B$16/(Calculator!$D$7*150),1)-0.5)),MIN(MIN(MOD(A231*Calculator!$C$16/(Calculator!$D$7*150),1),1-MOD(A231*Calculator!$C$16/(Calculator!$D$7*150),1)),ABS(MOD(A231*Calculator!$C$16/(Calculator!$D$7*150),1)-0.5)),IF(INT(2*A231*Calculator!$C$16/(Calculator!$D$7*150))&gt;INT(2*A231*Calculator!$B$16/(Calculator!$D$7*150)),0,1))),1)</f>
        <v>1</v>
      </c>
      <c r="G231" s="250" t="n">
        <f aca="false">IF(Calculator!$E$17="YES",IF(A231&lt;Calculator!$G$17,0,MIN(MIN(MIN(MOD(A231*Calculator!$B$17/(Calculator!$D$7*150),1),1-MOD(A231*Calculator!$B$17/(Calculator!$D$7*150),1)),ABS(MOD(A231*Calculator!$B$17/(Calculator!$D$7*150),1)-0.5)),MIN(MIN(MOD(A231*Calculator!$C$17/(Calculator!$D$7*150),1),1-MOD(A231*Calculator!$C$17/(Calculator!$D$7*150),1)),ABS(MOD(A231*Calculator!$C$17/(Calculator!$D$7*150),1)-0.5)),IF(INT(2*A231*Calculator!$C$17/(Calculator!$D$7*150))&gt;INT(2*A231*Calculator!$B$17/(Calculator!$D$7*150)),0,1))),1)</f>
        <v>0.191929824561403</v>
      </c>
      <c r="H231" s="250" t="n">
        <f aca="false">IF(Calculator!$E$18="YES",IF(A231&lt;Calculator!$G$18,0,MIN(MIN(MIN(MOD(A231*Calculator!$B$18/(Calculator!$D$7*150),1),1-MOD(A231*Calculator!$B$18/(Calculator!$D$7*150),1)),ABS(MOD(A231*Calculator!$B$18/(Calculator!$D$7*150),1)-0.5)),MIN(MIN(MOD(A231*Calculator!$C$18/(Calculator!$D$7*150),1),1-MOD(A231*Calculator!$C$18/(Calculator!$D$7*150),1)),ABS(MOD(A231*Calculator!$C$18/(Calculator!$D$7*150),1)-0.5)),IF(INT(2*A231*Calculator!$C$18/(Calculator!$D$7*150))&gt;INT(2*A231*Calculator!$B$18/(Calculator!$D$7*150)),0,1))),1)</f>
        <v>1</v>
      </c>
      <c r="I231" s="250" t="n">
        <f aca="false">IF(Calculator!$E$19="YES",IF(A231&lt;Calculator!$G$19,0,MIN(MIN(MIN(MOD(A231*Calculator!$B$19/(Calculator!$D$7*150),1),1-MOD(A231*Calculator!$B$19/(Calculator!$D$7*150),1)),ABS(MOD(A231*Calculator!$B$19/(Calculator!$D$7*150),1)-0.5)),MIN(MIN(MOD(A231*Calculator!$C$19/(Calculator!$D$7*150),1),1-MOD(A231*Calculator!$C$19/(Calculator!$D$7*150),1)),ABS(MOD(A231*Calculator!$C$19/(Calculator!$D$7*150),1)-0.5)),IF(INT(2*A231*Calculator!$C$19/(Calculator!$D$7*150))&gt;INT(2*A231*Calculator!$B$19/(Calculator!$D$7*150)),0,1))),1)</f>
        <v>1</v>
      </c>
      <c r="J231" s="250" t="n">
        <f aca="false">IF(Calculator!$E$20="YES",IF(A231&lt;Calculator!$G$20,0,MIN(MIN(MIN(MOD(A231*Calculator!$B$20/(Calculator!$D$7*150),1),1-MOD(A231*Calculator!$B$20/(Calculator!$D$7*150),1)),ABS(MOD(A231*Calculator!$B$20/(Calculator!$D$7*150),1)-0.5)),MIN(MIN(MOD(A231*Calculator!$C$20/(Calculator!$D$7*150),1),1-MOD(A231*Calculator!$C$20/(Calculator!$D$7*150),1)),ABS(MOD(A231*Calculator!$C$20/(Calculator!$D$7*150),1)-0.5)),IF(INT(2*A231*Calculator!$C$20/(Calculator!$D$7*150))&gt;INT(2*A231*Calculator!$B$20/(Calculator!$D$7*150)),0,1))),1)</f>
        <v>1</v>
      </c>
      <c r="K231" s="250" t="n">
        <f aca="false">IF(Calculator!$E$21="YES",IF(A231&lt;Calculator!$G$21,0,MIN(MIN(MIN(MOD(A231*Calculator!$B$21/(Calculator!$D$7*150),1),1-MOD(A231*Calculator!$B$21/(Calculator!$D$7*150),1)),ABS(MOD(A231*Calculator!$B$21/(Calculator!$D$7*150),1)-0.5)),MIN(MIN(MOD(A231*Calculator!$C$21/(Calculator!$D$7*150),1),1-MOD(A231*Calculator!$C$21/(Calculator!$D$7*150),1)),ABS(MOD(A231*Calculator!$C$21/(Calculator!$D$7*150),1)-0.5)),IF(INT(2*A231*Calculator!$C$21/(Calculator!$D$7*150))&gt;INT(2*A231*Calculator!$B$21/(Calculator!$D$7*150)),0,1))),1)</f>
        <v>1</v>
      </c>
      <c r="L231" s="250" t="n">
        <f aca="false">IF(Calculator!$E$22="YES",IF(A231&lt;Calculator!$G$22,0,MIN(MIN(MIN(MOD(A231*Calculator!$B$22/(Calculator!$D$7*150),1),1-MOD(A231*Calculator!$B$22/(Calculator!$D$7*150),1)),ABS(MOD(A231*Calculator!$B$22/(Calculator!$D$7*150),1)-0.5)),MIN(MIN(MOD(A231*Calculator!$C$22/(Calculator!$D$7*150),1),1-MOD(A231*Calculator!$C$22/(Calculator!$D$7*150),1)),ABS(MOD(A231*Calculator!$C$22/(Calculator!$D$7*150),1)-0.5)),IF(INT(2*A231*Calculator!$C$22/(Calculator!$D$7*150))&gt;INT(2*A231*Calculator!$B$22/(Calculator!$D$7*150)),0,1))),1)</f>
        <v>1</v>
      </c>
      <c r="M231" s="250" t="n">
        <f aca="false">MIN(B231:L231)</f>
        <v>0.0963508771929826</v>
      </c>
      <c r="N231" s="250" t="n">
        <f aca="false">SUMPRODUCT(($M$7:$M$557&gt;M231)*1)+SUMPRODUCT(($M$7:$M$557=M231)*(ROW($M$7:$M$557)&lt;ROW(M231)))+1</f>
        <v>96</v>
      </c>
      <c r="O231" s="250" t="str">
        <f aca="false">IF(M231&gt;=0.13,"★★★ EXCELLENT",IF(M231&gt;=0.12,"★★  GOOD",IF(M231&gt;=0.07,"★  FAIR",IF(M231&gt;=0.025,"⚠  MARGINAL","✗  AVOID"))))</f>
        <v>★  FAIR</v>
      </c>
    </row>
    <row r="232" customFormat="false" ht="15" hidden="false" customHeight="true" outlineLevel="0" collapsed="false">
      <c r="A232" s="251" t="n">
        <v>27.5</v>
      </c>
      <c r="B232" s="252" t="n">
        <f aca="false">IF(Calculator!$E$12="YES",IF(A232&lt;Calculator!$G$12,0,MIN(MIN(MIN(MOD(A232*Calculator!$B$12/(Calculator!$D$7*150),1),1-MOD(A232*Calculator!$B$12/(Calculator!$D$7*150),1)),ABS(MOD(A232*Calculator!$B$12/(Calculator!$D$7*150),1)-0.5)),MIN(MIN(MOD(A232*Calculator!$C$12/(Calculator!$D$7*150),1),1-MOD(A232*Calculator!$C$12/(Calculator!$D$7*150),1)),ABS(MOD(A232*Calculator!$C$12/(Calculator!$D$7*150),1)-0.5)),IF(INT(2*A232*Calculator!$C$12/(Calculator!$D$7*150))&gt;INT(2*A232*Calculator!$B$12/(Calculator!$D$7*150)),0,1))),1)</f>
        <v>1</v>
      </c>
      <c r="C232" s="252" t="n">
        <f aca="false">IF(Calculator!$E$13="YES",IF(A232&lt;Calculator!$G$13,0,MIN(MIN(MIN(MOD(A232*Calculator!$B$13/(Calculator!$D$7*150),1),1-MOD(A232*Calculator!$B$13/(Calculator!$D$7*150),1)),ABS(MOD(A232*Calculator!$B$13/(Calculator!$D$7*150),1)-0.5)),MIN(MIN(MOD(A232*Calculator!$C$13/(Calculator!$D$7*150),1),1-MOD(A232*Calculator!$C$13/(Calculator!$D$7*150),1)),ABS(MOD(A232*Calculator!$C$13/(Calculator!$D$7*150),1)-0.5)),IF(INT(2*A232*Calculator!$C$13/(Calculator!$D$7*150))&gt;INT(2*A232*Calculator!$B$13/(Calculator!$D$7*150)),0,1))),1)</f>
        <v>1</v>
      </c>
      <c r="D232" s="252" t="n">
        <f aca="false">IF(Calculator!$E$14="YES",IF(A232&lt;Calculator!$G$14,0,MIN(MIN(MIN(MOD(A232*Calculator!$B$14/(Calculator!$D$7*150),1),1-MOD(A232*Calculator!$B$14/(Calculator!$D$7*150),1)),ABS(MOD(A232*Calculator!$B$14/(Calculator!$D$7*150),1)-0.5)),MIN(MIN(MOD(A232*Calculator!$C$14/(Calculator!$D$7*150),1),1-MOD(A232*Calculator!$C$14/(Calculator!$D$7*150),1)),ABS(MOD(A232*Calculator!$C$14/(Calculator!$D$7*150),1)-0.5)),IF(INT(2*A232*Calculator!$C$14/(Calculator!$D$7*150))&gt;INT(2*A232*Calculator!$B$14/(Calculator!$D$7*150)),0,1))),1)</f>
        <v>1</v>
      </c>
      <c r="E232" s="252" t="n">
        <f aca="false">IF(Calculator!$E$15="YES",IF(A232&lt;Calculator!$G$15,0,MIN(MIN(MIN(MOD(A232*Calculator!$B$15/(Calculator!$D$7*150),1),1-MOD(A232*Calculator!$B$15/(Calculator!$D$7*150),1)),ABS(MOD(A232*Calculator!$B$15/(Calculator!$D$7*150),1)-0.5)),MIN(MIN(MOD(A232*Calculator!$C$15/(Calculator!$D$7*150),1),1-MOD(A232*Calculator!$C$15/(Calculator!$D$7*150),1)),ABS(MOD(A232*Calculator!$C$15/(Calculator!$D$7*150),1)-0.5)),IF(INT(2*A232*Calculator!$C$15/(Calculator!$D$7*150))&gt;INT(2*A232*Calculator!$B$15/(Calculator!$D$7*150)),0,1))),1)</f>
        <v>0.0912280701754387</v>
      </c>
      <c r="F232" s="252" t="n">
        <f aca="false">IF(Calculator!$E$16="YES",IF(A232&lt;Calculator!$G$16,0,MIN(MIN(MIN(MOD(A232*Calculator!$B$16/(Calculator!$D$7*150),1),1-MOD(A232*Calculator!$B$16/(Calculator!$D$7*150),1)),ABS(MOD(A232*Calculator!$B$16/(Calculator!$D$7*150),1)-0.5)),MIN(MIN(MOD(A232*Calculator!$C$16/(Calculator!$D$7*150),1),1-MOD(A232*Calculator!$C$16/(Calculator!$D$7*150),1)),ABS(MOD(A232*Calculator!$C$16/(Calculator!$D$7*150),1)-0.5)),IF(INT(2*A232*Calculator!$C$16/(Calculator!$D$7*150))&gt;INT(2*A232*Calculator!$B$16/(Calculator!$D$7*150)),0,1))),1)</f>
        <v>1</v>
      </c>
      <c r="G232" s="252" t="n">
        <f aca="false">IF(Calculator!$E$17="YES",IF(A232&lt;Calculator!$G$17,0,MIN(MIN(MIN(MOD(A232*Calculator!$B$17/(Calculator!$D$7*150),1),1-MOD(A232*Calculator!$B$17/(Calculator!$D$7*150),1)),ABS(MOD(A232*Calculator!$B$17/(Calculator!$D$7*150),1)-0.5)),MIN(MIN(MOD(A232*Calculator!$C$17/(Calculator!$D$7*150),1),1-MOD(A232*Calculator!$C$17/(Calculator!$D$7*150),1)),ABS(MOD(A232*Calculator!$C$17/(Calculator!$D$7*150),1)-0.5)),IF(INT(2*A232*Calculator!$C$17/(Calculator!$D$7*150))&gt;INT(2*A232*Calculator!$B$17/(Calculator!$D$7*150)),0,1))),1)</f>
        <v>0.201754385964912</v>
      </c>
      <c r="H232" s="252" t="n">
        <f aca="false">IF(Calculator!$E$18="YES",IF(A232&lt;Calculator!$G$18,0,MIN(MIN(MIN(MOD(A232*Calculator!$B$18/(Calculator!$D$7*150),1),1-MOD(A232*Calculator!$B$18/(Calculator!$D$7*150),1)),ABS(MOD(A232*Calculator!$B$18/(Calculator!$D$7*150),1)-0.5)),MIN(MIN(MOD(A232*Calculator!$C$18/(Calculator!$D$7*150),1),1-MOD(A232*Calculator!$C$18/(Calculator!$D$7*150),1)),ABS(MOD(A232*Calculator!$C$18/(Calculator!$D$7*150),1)-0.5)),IF(INT(2*A232*Calculator!$C$18/(Calculator!$D$7*150))&gt;INT(2*A232*Calculator!$B$18/(Calculator!$D$7*150)),0,1))),1)</f>
        <v>1</v>
      </c>
      <c r="I232" s="252" t="n">
        <f aca="false">IF(Calculator!$E$19="YES",IF(A232&lt;Calculator!$G$19,0,MIN(MIN(MIN(MOD(A232*Calculator!$B$19/(Calculator!$D$7*150),1),1-MOD(A232*Calculator!$B$19/(Calculator!$D$7*150),1)),ABS(MOD(A232*Calculator!$B$19/(Calculator!$D$7*150),1)-0.5)),MIN(MIN(MOD(A232*Calculator!$C$19/(Calculator!$D$7*150),1),1-MOD(A232*Calculator!$C$19/(Calculator!$D$7*150),1)),ABS(MOD(A232*Calculator!$C$19/(Calculator!$D$7*150),1)-0.5)),IF(INT(2*A232*Calculator!$C$19/(Calculator!$D$7*150))&gt;INT(2*A232*Calculator!$B$19/(Calculator!$D$7*150)),0,1))),1)</f>
        <v>1</v>
      </c>
      <c r="J232" s="252" t="n">
        <f aca="false">IF(Calculator!$E$20="YES",IF(A232&lt;Calculator!$G$20,0,MIN(MIN(MIN(MOD(A232*Calculator!$B$20/(Calculator!$D$7*150),1),1-MOD(A232*Calculator!$B$20/(Calculator!$D$7*150),1)),ABS(MOD(A232*Calculator!$B$20/(Calculator!$D$7*150),1)-0.5)),MIN(MIN(MOD(A232*Calculator!$C$20/(Calculator!$D$7*150),1),1-MOD(A232*Calculator!$C$20/(Calculator!$D$7*150),1)),ABS(MOD(A232*Calculator!$C$20/(Calculator!$D$7*150),1)-0.5)),IF(INT(2*A232*Calculator!$C$20/(Calculator!$D$7*150))&gt;INT(2*A232*Calculator!$B$20/(Calculator!$D$7*150)),0,1))),1)</f>
        <v>1</v>
      </c>
      <c r="K232" s="252" t="n">
        <f aca="false">IF(Calculator!$E$21="YES",IF(A232&lt;Calculator!$G$21,0,MIN(MIN(MIN(MOD(A232*Calculator!$B$21/(Calculator!$D$7*150),1),1-MOD(A232*Calculator!$B$21/(Calculator!$D$7*150),1)),ABS(MOD(A232*Calculator!$B$21/(Calculator!$D$7*150),1)-0.5)),MIN(MIN(MOD(A232*Calculator!$C$21/(Calculator!$D$7*150),1),1-MOD(A232*Calculator!$C$21/(Calculator!$D$7*150),1)),ABS(MOD(A232*Calculator!$C$21/(Calculator!$D$7*150),1)-0.5)),IF(INT(2*A232*Calculator!$C$21/(Calculator!$D$7*150))&gt;INT(2*A232*Calculator!$B$21/(Calculator!$D$7*150)),0,1))),1)</f>
        <v>1</v>
      </c>
      <c r="L232" s="252" t="n">
        <f aca="false">IF(Calculator!$E$22="YES",IF(A232&lt;Calculator!$G$22,0,MIN(MIN(MIN(MOD(A232*Calculator!$B$22/(Calculator!$D$7*150),1),1-MOD(A232*Calculator!$B$22/(Calculator!$D$7*150),1)),ABS(MOD(A232*Calculator!$B$22/(Calculator!$D$7*150),1)-0.5)),MIN(MIN(MOD(A232*Calculator!$C$22/(Calculator!$D$7*150),1),1-MOD(A232*Calculator!$C$22/(Calculator!$D$7*150),1)),ABS(MOD(A232*Calculator!$C$22/(Calculator!$D$7*150),1)-0.5)),IF(INT(2*A232*Calculator!$C$22/(Calculator!$D$7*150))&gt;INT(2*A232*Calculator!$B$22/(Calculator!$D$7*150)),0,1))),1)</f>
        <v>1</v>
      </c>
      <c r="M232" s="252" t="n">
        <f aca="false">MIN(B232:L232)</f>
        <v>0.0912280701754387</v>
      </c>
      <c r="N232" s="252" t="n">
        <f aca="false">SUMPRODUCT(($M$7:$M$557&gt;M232)*1)+SUMPRODUCT(($M$7:$M$557=M232)*(ROW($M$7:$M$557)&lt;ROW(M232)))+1</f>
        <v>111</v>
      </c>
      <c r="O232" s="252" t="str">
        <f aca="false">IF(M232&gt;=0.13,"★★★ EXCELLENT",IF(M232&gt;=0.12,"★★  GOOD",IF(M232&gt;=0.07,"★  FAIR",IF(M232&gt;=0.025,"⚠  MARGINAL","✗  AVOID"))))</f>
        <v>★  FAIR</v>
      </c>
    </row>
    <row r="233" customFormat="false" ht="15" hidden="false" customHeight="true" outlineLevel="0" collapsed="false">
      <c r="A233" s="249" t="n">
        <v>27.6</v>
      </c>
      <c r="B233" s="250" t="n">
        <f aca="false">IF(Calculator!$E$12="YES",IF(A233&lt;Calculator!$G$12,0,MIN(MIN(MIN(MOD(A233*Calculator!$B$12/(Calculator!$D$7*150),1),1-MOD(A233*Calculator!$B$12/(Calculator!$D$7*150),1)),ABS(MOD(A233*Calculator!$B$12/(Calculator!$D$7*150),1)-0.5)),MIN(MIN(MOD(A233*Calculator!$C$12/(Calculator!$D$7*150),1),1-MOD(A233*Calculator!$C$12/(Calculator!$D$7*150),1)),ABS(MOD(A233*Calculator!$C$12/(Calculator!$D$7*150),1)-0.5)),IF(INT(2*A233*Calculator!$C$12/(Calculator!$D$7*150))&gt;INT(2*A233*Calculator!$B$12/(Calculator!$D$7*150)),0,1))),1)</f>
        <v>1</v>
      </c>
      <c r="C233" s="250" t="n">
        <f aca="false">IF(Calculator!$E$13="YES",IF(A233&lt;Calculator!$G$13,0,MIN(MIN(MIN(MOD(A233*Calculator!$B$13/(Calculator!$D$7*150),1),1-MOD(A233*Calculator!$B$13/(Calculator!$D$7*150),1)),ABS(MOD(A233*Calculator!$B$13/(Calculator!$D$7*150),1)-0.5)),MIN(MIN(MOD(A233*Calculator!$C$13/(Calculator!$D$7*150),1),1-MOD(A233*Calculator!$C$13/(Calculator!$D$7*150),1)),ABS(MOD(A233*Calculator!$C$13/(Calculator!$D$7*150),1)-0.5)),IF(INT(2*A233*Calculator!$C$13/(Calculator!$D$7*150))&gt;INT(2*A233*Calculator!$B$13/(Calculator!$D$7*150)),0,1))),1)</f>
        <v>1</v>
      </c>
      <c r="D233" s="250" t="n">
        <f aca="false">IF(Calculator!$E$14="YES",IF(A233&lt;Calculator!$G$14,0,MIN(MIN(MIN(MOD(A233*Calculator!$B$14/(Calculator!$D$7*150),1),1-MOD(A233*Calculator!$B$14/(Calculator!$D$7*150),1)),ABS(MOD(A233*Calculator!$B$14/(Calculator!$D$7*150),1)-0.5)),MIN(MIN(MOD(A233*Calculator!$C$14/(Calculator!$D$7*150),1),1-MOD(A233*Calculator!$C$14/(Calculator!$D$7*150),1)),ABS(MOD(A233*Calculator!$C$14/(Calculator!$D$7*150),1)-0.5)),IF(INT(2*A233*Calculator!$C$14/(Calculator!$D$7*150))&gt;INT(2*A233*Calculator!$B$14/(Calculator!$D$7*150)),0,1))),1)</f>
        <v>1</v>
      </c>
      <c r="E233" s="250" t="n">
        <f aca="false">IF(Calculator!$E$15="YES",IF(A233&lt;Calculator!$G$15,0,MIN(MIN(MIN(MOD(A233*Calculator!$B$15/(Calculator!$D$7*150),1),1-MOD(A233*Calculator!$B$15/(Calculator!$D$7*150),1)),ABS(MOD(A233*Calculator!$B$15/(Calculator!$D$7*150),1)-0.5)),MIN(MIN(MOD(A233*Calculator!$C$15/(Calculator!$D$7*150),1),1-MOD(A233*Calculator!$C$15/(Calculator!$D$7*150),1)),ABS(MOD(A233*Calculator!$C$15/(Calculator!$D$7*150),1)-0.5)),IF(INT(2*A233*Calculator!$C$15/(Calculator!$D$7*150))&gt;INT(2*A233*Calculator!$B$15/(Calculator!$D$7*150)),0,1))),1)</f>
        <v>0.0861052631578947</v>
      </c>
      <c r="F233" s="250" t="n">
        <f aca="false">IF(Calculator!$E$16="YES",IF(A233&lt;Calculator!$G$16,0,MIN(MIN(MIN(MOD(A233*Calculator!$B$16/(Calculator!$D$7*150),1),1-MOD(A233*Calculator!$B$16/(Calculator!$D$7*150),1)),ABS(MOD(A233*Calculator!$B$16/(Calculator!$D$7*150),1)-0.5)),MIN(MIN(MOD(A233*Calculator!$C$16/(Calculator!$D$7*150),1),1-MOD(A233*Calculator!$C$16/(Calculator!$D$7*150),1)),ABS(MOD(A233*Calculator!$C$16/(Calculator!$D$7*150),1)-0.5)),IF(INT(2*A233*Calculator!$C$16/(Calculator!$D$7*150))&gt;INT(2*A233*Calculator!$B$16/(Calculator!$D$7*150)),0,1))),1)</f>
        <v>1</v>
      </c>
      <c r="G233" s="250" t="n">
        <f aca="false">IF(Calculator!$E$17="YES",IF(A233&lt;Calculator!$G$17,0,MIN(MIN(MIN(MOD(A233*Calculator!$B$17/(Calculator!$D$7*150),1),1-MOD(A233*Calculator!$B$17/(Calculator!$D$7*150),1)),ABS(MOD(A233*Calculator!$B$17/(Calculator!$D$7*150),1)-0.5)),MIN(MIN(MOD(A233*Calculator!$C$17/(Calculator!$D$7*150),1),1-MOD(A233*Calculator!$C$17/(Calculator!$D$7*150),1)),ABS(MOD(A233*Calculator!$C$17/(Calculator!$D$7*150),1)-0.5)),IF(INT(2*A233*Calculator!$C$17/(Calculator!$D$7*150))&gt;INT(2*A233*Calculator!$B$17/(Calculator!$D$7*150)),0,1))),1)</f>
        <v>0.211578947368421</v>
      </c>
      <c r="H233" s="250" t="n">
        <f aca="false">IF(Calculator!$E$18="YES",IF(A233&lt;Calculator!$G$18,0,MIN(MIN(MIN(MOD(A233*Calculator!$B$18/(Calculator!$D$7*150),1),1-MOD(A233*Calculator!$B$18/(Calculator!$D$7*150),1)),ABS(MOD(A233*Calculator!$B$18/(Calculator!$D$7*150),1)-0.5)),MIN(MIN(MOD(A233*Calculator!$C$18/(Calculator!$D$7*150),1),1-MOD(A233*Calculator!$C$18/(Calculator!$D$7*150),1)),ABS(MOD(A233*Calculator!$C$18/(Calculator!$D$7*150),1)-0.5)),IF(INT(2*A233*Calculator!$C$18/(Calculator!$D$7*150))&gt;INT(2*A233*Calculator!$B$18/(Calculator!$D$7*150)),0,1))),1)</f>
        <v>1</v>
      </c>
      <c r="I233" s="250" t="n">
        <f aca="false">IF(Calculator!$E$19="YES",IF(A233&lt;Calculator!$G$19,0,MIN(MIN(MIN(MOD(A233*Calculator!$B$19/(Calculator!$D$7*150),1),1-MOD(A233*Calculator!$B$19/(Calculator!$D$7*150),1)),ABS(MOD(A233*Calculator!$B$19/(Calculator!$D$7*150),1)-0.5)),MIN(MIN(MOD(A233*Calculator!$C$19/(Calculator!$D$7*150),1),1-MOD(A233*Calculator!$C$19/(Calculator!$D$7*150),1)),ABS(MOD(A233*Calculator!$C$19/(Calculator!$D$7*150),1)-0.5)),IF(INT(2*A233*Calculator!$C$19/(Calculator!$D$7*150))&gt;INT(2*A233*Calculator!$B$19/(Calculator!$D$7*150)),0,1))),1)</f>
        <v>1</v>
      </c>
      <c r="J233" s="250" t="n">
        <f aca="false">IF(Calculator!$E$20="YES",IF(A233&lt;Calculator!$G$20,0,MIN(MIN(MIN(MOD(A233*Calculator!$B$20/(Calculator!$D$7*150),1),1-MOD(A233*Calculator!$B$20/(Calculator!$D$7*150),1)),ABS(MOD(A233*Calculator!$B$20/(Calculator!$D$7*150),1)-0.5)),MIN(MIN(MOD(A233*Calculator!$C$20/(Calculator!$D$7*150),1),1-MOD(A233*Calculator!$C$20/(Calculator!$D$7*150),1)),ABS(MOD(A233*Calculator!$C$20/(Calculator!$D$7*150),1)-0.5)),IF(INT(2*A233*Calculator!$C$20/(Calculator!$D$7*150))&gt;INT(2*A233*Calculator!$B$20/(Calculator!$D$7*150)),0,1))),1)</f>
        <v>1</v>
      </c>
      <c r="K233" s="250" t="n">
        <f aca="false">IF(Calculator!$E$21="YES",IF(A233&lt;Calculator!$G$21,0,MIN(MIN(MIN(MOD(A233*Calculator!$B$21/(Calculator!$D$7*150),1),1-MOD(A233*Calculator!$B$21/(Calculator!$D$7*150),1)),ABS(MOD(A233*Calculator!$B$21/(Calculator!$D$7*150),1)-0.5)),MIN(MIN(MOD(A233*Calculator!$C$21/(Calculator!$D$7*150),1),1-MOD(A233*Calculator!$C$21/(Calculator!$D$7*150),1)),ABS(MOD(A233*Calculator!$C$21/(Calculator!$D$7*150),1)-0.5)),IF(INT(2*A233*Calculator!$C$21/(Calculator!$D$7*150))&gt;INT(2*A233*Calculator!$B$21/(Calculator!$D$7*150)),0,1))),1)</f>
        <v>1</v>
      </c>
      <c r="L233" s="250" t="n">
        <f aca="false">IF(Calculator!$E$22="YES",IF(A233&lt;Calculator!$G$22,0,MIN(MIN(MIN(MOD(A233*Calculator!$B$22/(Calculator!$D$7*150),1),1-MOD(A233*Calculator!$B$22/(Calculator!$D$7*150),1)),ABS(MOD(A233*Calculator!$B$22/(Calculator!$D$7*150),1)-0.5)),MIN(MIN(MOD(A233*Calculator!$C$22/(Calculator!$D$7*150),1),1-MOD(A233*Calculator!$C$22/(Calculator!$D$7*150),1)),ABS(MOD(A233*Calculator!$C$22/(Calculator!$D$7*150),1)-0.5)),IF(INT(2*A233*Calculator!$C$22/(Calculator!$D$7*150))&gt;INT(2*A233*Calculator!$B$22/(Calculator!$D$7*150)),0,1))),1)</f>
        <v>1</v>
      </c>
      <c r="M233" s="250" t="n">
        <f aca="false">MIN(B233:L233)</f>
        <v>0.0861052631578947</v>
      </c>
      <c r="N233" s="250" t="n">
        <f aca="false">SUMPRODUCT(($M$7:$M$557&gt;M233)*1)+SUMPRODUCT(($M$7:$M$557=M233)*(ROW($M$7:$M$557)&lt;ROW(M233)))+1</f>
        <v>124</v>
      </c>
      <c r="O233" s="250" t="str">
        <f aca="false">IF(M233&gt;=0.13,"★★★ EXCELLENT",IF(M233&gt;=0.12,"★★  GOOD",IF(M233&gt;=0.07,"★  FAIR",IF(M233&gt;=0.025,"⚠  MARGINAL","✗  AVOID"))))</f>
        <v>★  FAIR</v>
      </c>
    </row>
    <row r="234" customFormat="false" ht="15" hidden="false" customHeight="true" outlineLevel="0" collapsed="false">
      <c r="A234" s="251" t="n">
        <v>27.7</v>
      </c>
      <c r="B234" s="252" t="n">
        <f aca="false">IF(Calculator!$E$12="YES",IF(A234&lt;Calculator!$G$12,0,MIN(MIN(MIN(MOD(A234*Calculator!$B$12/(Calculator!$D$7*150),1),1-MOD(A234*Calculator!$B$12/(Calculator!$D$7*150),1)),ABS(MOD(A234*Calculator!$B$12/(Calculator!$D$7*150),1)-0.5)),MIN(MIN(MOD(A234*Calculator!$C$12/(Calculator!$D$7*150),1),1-MOD(A234*Calculator!$C$12/(Calculator!$D$7*150),1)),ABS(MOD(A234*Calculator!$C$12/(Calculator!$D$7*150),1)-0.5)),IF(INT(2*A234*Calculator!$C$12/(Calculator!$D$7*150))&gt;INT(2*A234*Calculator!$B$12/(Calculator!$D$7*150)),0,1))),1)</f>
        <v>1</v>
      </c>
      <c r="C234" s="252" t="n">
        <f aca="false">IF(Calculator!$E$13="YES",IF(A234&lt;Calculator!$G$13,0,MIN(MIN(MIN(MOD(A234*Calculator!$B$13/(Calculator!$D$7*150),1),1-MOD(A234*Calculator!$B$13/(Calculator!$D$7*150),1)),ABS(MOD(A234*Calculator!$B$13/(Calculator!$D$7*150),1)-0.5)),MIN(MIN(MOD(A234*Calculator!$C$13/(Calculator!$D$7*150),1),1-MOD(A234*Calculator!$C$13/(Calculator!$D$7*150),1)),ABS(MOD(A234*Calculator!$C$13/(Calculator!$D$7*150),1)-0.5)),IF(INT(2*A234*Calculator!$C$13/(Calculator!$D$7*150))&gt;INT(2*A234*Calculator!$B$13/(Calculator!$D$7*150)),0,1))),1)</f>
        <v>1</v>
      </c>
      <c r="D234" s="252" t="n">
        <f aca="false">IF(Calculator!$E$14="YES",IF(A234&lt;Calculator!$G$14,0,MIN(MIN(MIN(MOD(A234*Calculator!$B$14/(Calculator!$D$7*150),1),1-MOD(A234*Calculator!$B$14/(Calculator!$D$7*150),1)),ABS(MOD(A234*Calculator!$B$14/(Calculator!$D$7*150),1)-0.5)),MIN(MIN(MOD(A234*Calculator!$C$14/(Calculator!$D$7*150),1),1-MOD(A234*Calculator!$C$14/(Calculator!$D$7*150),1)),ABS(MOD(A234*Calculator!$C$14/(Calculator!$D$7*150),1)-0.5)),IF(INT(2*A234*Calculator!$C$14/(Calculator!$D$7*150))&gt;INT(2*A234*Calculator!$B$14/(Calculator!$D$7*150)),0,1))),1)</f>
        <v>1</v>
      </c>
      <c r="E234" s="252" t="n">
        <f aca="false">IF(Calculator!$E$15="YES",IF(A234&lt;Calculator!$G$15,0,MIN(MIN(MIN(MOD(A234*Calculator!$B$15/(Calculator!$D$7*150),1),1-MOD(A234*Calculator!$B$15/(Calculator!$D$7*150),1)),ABS(MOD(A234*Calculator!$B$15/(Calculator!$D$7*150),1)-0.5)),MIN(MIN(MOD(A234*Calculator!$C$15/(Calculator!$D$7*150),1),1-MOD(A234*Calculator!$C$15/(Calculator!$D$7*150),1)),ABS(MOD(A234*Calculator!$C$15/(Calculator!$D$7*150),1)-0.5)),IF(INT(2*A234*Calculator!$C$15/(Calculator!$D$7*150))&gt;INT(2*A234*Calculator!$B$15/(Calculator!$D$7*150)),0,1))),1)</f>
        <v>0.0809824561403509</v>
      </c>
      <c r="F234" s="252" t="n">
        <f aca="false">IF(Calculator!$E$16="YES",IF(A234&lt;Calculator!$G$16,0,MIN(MIN(MIN(MOD(A234*Calculator!$B$16/(Calculator!$D$7*150),1),1-MOD(A234*Calculator!$B$16/(Calculator!$D$7*150),1)),ABS(MOD(A234*Calculator!$B$16/(Calculator!$D$7*150),1)-0.5)),MIN(MIN(MOD(A234*Calculator!$C$16/(Calculator!$D$7*150),1),1-MOD(A234*Calculator!$C$16/(Calculator!$D$7*150),1)),ABS(MOD(A234*Calculator!$C$16/(Calculator!$D$7*150),1)-0.5)),IF(INT(2*A234*Calculator!$C$16/(Calculator!$D$7*150))&gt;INT(2*A234*Calculator!$B$16/(Calculator!$D$7*150)),0,1))),1)</f>
        <v>1</v>
      </c>
      <c r="G234" s="252" t="n">
        <f aca="false">IF(Calculator!$E$17="YES",IF(A234&lt;Calculator!$G$17,0,MIN(MIN(MIN(MOD(A234*Calculator!$B$17/(Calculator!$D$7*150),1),1-MOD(A234*Calculator!$B$17/(Calculator!$D$7*150),1)),ABS(MOD(A234*Calculator!$B$17/(Calculator!$D$7*150),1)-0.5)),MIN(MIN(MOD(A234*Calculator!$C$17/(Calculator!$D$7*150),1),1-MOD(A234*Calculator!$C$17/(Calculator!$D$7*150),1)),ABS(MOD(A234*Calculator!$C$17/(Calculator!$D$7*150),1)-0.5)),IF(INT(2*A234*Calculator!$C$17/(Calculator!$D$7*150))&gt;INT(2*A234*Calculator!$B$17/(Calculator!$D$7*150)),0,1))),1)</f>
        <v>0.210561403508772</v>
      </c>
      <c r="H234" s="252" t="n">
        <f aca="false">IF(Calculator!$E$18="YES",IF(A234&lt;Calculator!$G$18,0,MIN(MIN(MIN(MOD(A234*Calculator!$B$18/(Calculator!$D$7*150),1),1-MOD(A234*Calculator!$B$18/(Calculator!$D$7*150),1)),ABS(MOD(A234*Calculator!$B$18/(Calculator!$D$7*150),1)-0.5)),MIN(MIN(MOD(A234*Calculator!$C$18/(Calculator!$D$7*150),1),1-MOD(A234*Calculator!$C$18/(Calculator!$D$7*150),1)),ABS(MOD(A234*Calculator!$C$18/(Calculator!$D$7*150),1)-0.5)),IF(INT(2*A234*Calculator!$C$18/(Calculator!$D$7*150))&gt;INT(2*A234*Calculator!$B$18/(Calculator!$D$7*150)),0,1))),1)</f>
        <v>1</v>
      </c>
      <c r="I234" s="252" t="n">
        <f aca="false">IF(Calculator!$E$19="YES",IF(A234&lt;Calculator!$G$19,0,MIN(MIN(MIN(MOD(A234*Calculator!$B$19/(Calculator!$D$7*150),1),1-MOD(A234*Calculator!$B$19/(Calculator!$D$7*150),1)),ABS(MOD(A234*Calculator!$B$19/(Calculator!$D$7*150),1)-0.5)),MIN(MIN(MOD(A234*Calculator!$C$19/(Calculator!$D$7*150),1),1-MOD(A234*Calculator!$C$19/(Calculator!$D$7*150),1)),ABS(MOD(A234*Calculator!$C$19/(Calculator!$D$7*150),1)-0.5)),IF(INT(2*A234*Calculator!$C$19/(Calculator!$D$7*150))&gt;INT(2*A234*Calculator!$B$19/(Calculator!$D$7*150)),0,1))),1)</f>
        <v>1</v>
      </c>
      <c r="J234" s="252" t="n">
        <f aca="false">IF(Calculator!$E$20="YES",IF(A234&lt;Calculator!$G$20,0,MIN(MIN(MIN(MOD(A234*Calculator!$B$20/(Calculator!$D$7*150),1),1-MOD(A234*Calculator!$B$20/(Calculator!$D$7*150),1)),ABS(MOD(A234*Calculator!$B$20/(Calculator!$D$7*150),1)-0.5)),MIN(MIN(MOD(A234*Calculator!$C$20/(Calculator!$D$7*150),1),1-MOD(A234*Calculator!$C$20/(Calculator!$D$7*150),1)),ABS(MOD(A234*Calculator!$C$20/(Calculator!$D$7*150),1)-0.5)),IF(INT(2*A234*Calculator!$C$20/(Calculator!$D$7*150))&gt;INT(2*A234*Calculator!$B$20/(Calculator!$D$7*150)),0,1))),1)</f>
        <v>1</v>
      </c>
      <c r="K234" s="252" t="n">
        <f aca="false">IF(Calculator!$E$21="YES",IF(A234&lt;Calculator!$G$21,0,MIN(MIN(MIN(MOD(A234*Calculator!$B$21/(Calculator!$D$7*150),1),1-MOD(A234*Calculator!$B$21/(Calculator!$D$7*150),1)),ABS(MOD(A234*Calculator!$B$21/(Calculator!$D$7*150),1)-0.5)),MIN(MIN(MOD(A234*Calculator!$C$21/(Calculator!$D$7*150),1),1-MOD(A234*Calculator!$C$21/(Calculator!$D$7*150),1)),ABS(MOD(A234*Calculator!$C$21/(Calculator!$D$7*150),1)-0.5)),IF(INT(2*A234*Calculator!$C$21/(Calculator!$D$7*150))&gt;INT(2*A234*Calculator!$B$21/(Calculator!$D$7*150)),0,1))),1)</f>
        <v>1</v>
      </c>
      <c r="L234" s="252" t="n">
        <f aca="false">IF(Calculator!$E$22="YES",IF(A234&lt;Calculator!$G$22,0,MIN(MIN(MIN(MOD(A234*Calculator!$B$22/(Calculator!$D$7*150),1),1-MOD(A234*Calculator!$B$22/(Calculator!$D$7*150),1)),ABS(MOD(A234*Calculator!$B$22/(Calculator!$D$7*150),1)-0.5)),MIN(MIN(MOD(A234*Calculator!$C$22/(Calculator!$D$7*150),1),1-MOD(A234*Calculator!$C$22/(Calculator!$D$7*150),1)),ABS(MOD(A234*Calculator!$C$22/(Calculator!$D$7*150),1)-0.5)),IF(INT(2*A234*Calculator!$C$22/(Calculator!$D$7*150))&gt;INT(2*A234*Calculator!$B$22/(Calculator!$D$7*150)),0,1))),1)</f>
        <v>1</v>
      </c>
      <c r="M234" s="252" t="n">
        <f aca="false">MIN(B234:L234)</f>
        <v>0.0809824561403509</v>
      </c>
      <c r="N234" s="252" t="n">
        <f aca="false">SUMPRODUCT(($M$7:$M$557&gt;M234)*1)+SUMPRODUCT(($M$7:$M$557=M234)*(ROW($M$7:$M$557)&lt;ROW(M234)))+1</f>
        <v>139</v>
      </c>
      <c r="O234" s="252" t="str">
        <f aca="false">IF(M234&gt;=0.13,"★★★ EXCELLENT",IF(M234&gt;=0.12,"★★  GOOD",IF(M234&gt;=0.07,"★  FAIR",IF(M234&gt;=0.025,"⚠  MARGINAL","✗  AVOID"))))</f>
        <v>★  FAIR</v>
      </c>
    </row>
    <row r="235" customFormat="false" ht="15" hidden="false" customHeight="true" outlineLevel="0" collapsed="false">
      <c r="A235" s="249" t="n">
        <v>27.8</v>
      </c>
      <c r="B235" s="250" t="n">
        <f aca="false">IF(Calculator!$E$12="YES",IF(A235&lt;Calculator!$G$12,0,MIN(MIN(MIN(MOD(A235*Calculator!$B$12/(Calculator!$D$7*150),1),1-MOD(A235*Calculator!$B$12/(Calculator!$D$7*150),1)),ABS(MOD(A235*Calculator!$B$12/(Calculator!$D$7*150),1)-0.5)),MIN(MIN(MOD(A235*Calculator!$C$12/(Calculator!$D$7*150),1),1-MOD(A235*Calculator!$C$12/(Calculator!$D$7*150),1)),ABS(MOD(A235*Calculator!$C$12/(Calculator!$D$7*150),1)-0.5)),IF(INT(2*A235*Calculator!$C$12/(Calculator!$D$7*150))&gt;INT(2*A235*Calculator!$B$12/(Calculator!$D$7*150)),0,1))),1)</f>
        <v>1</v>
      </c>
      <c r="C235" s="250" t="n">
        <f aca="false">IF(Calculator!$E$13="YES",IF(A235&lt;Calculator!$G$13,0,MIN(MIN(MIN(MOD(A235*Calculator!$B$13/(Calculator!$D$7*150),1),1-MOD(A235*Calculator!$B$13/(Calculator!$D$7*150),1)),ABS(MOD(A235*Calculator!$B$13/(Calculator!$D$7*150),1)-0.5)),MIN(MIN(MOD(A235*Calculator!$C$13/(Calculator!$D$7*150),1),1-MOD(A235*Calculator!$C$13/(Calculator!$D$7*150),1)),ABS(MOD(A235*Calculator!$C$13/(Calculator!$D$7*150),1)-0.5)),IF(INT(2*A235*Calculator!$C$13/(Calculator!$D$7*150))&gt;INT(2*A235*Calculator!$B$13/(Calculator!$D$7*150)),0,1))),1)</f>
        <v>1</v>
      </c>
      <c r="D235" s="250" t="n">
        <f aca="false">IF(Calculator!$E$14="YES",IF(A235&lt;Calculator!$G$14,0,MIN(MIN(MIN(MOD(A235*Calculator!$B$14/(Calculator!$D$7*150),1),1-MOD(A235*Calculator!$B$14/(Calculator!$D$7*150),1)),ABS(MOD(A235*Calculator!$B$14/(Calculator!$D$7*150),1)-0.5)),MIN(MIN(MOD(A235*Calculator!$C$14/(Calculator!$D$7*150),1),1-MOD(A235*Calculator!$C$14/(Calculator!$D$7*150),1)),ABS(MOD(A235*Calculator!$C$14/(Calculator!$D$7*150),1)-0.5)),IF(INT(2*A235*Calculator!$C$14/(Calculator!$D$7*150))&gt;INT(2*A235*Calculator!$B$14/(Calculator!$D$7*150)),0,1))),1)</f>
        <v>1</v>
      </c>
      <c r="E235" s="250" t="n">
        <f aca="false">IF(Calculator!$E$15="YES",IF(A235&lt;Calculator!$G$15,0,MIN(MIN(MIN(MOD(A235*Calculator!$B$15/(Calculator!$D$7*150),1),1-MOD(A235*Calculator!$B$15/(Calculator!$D$7*150),1)),ABS(MOD(A235*Calculator!$B$15/(Calculator!$D$7*150),1)-0.5)),MIN(MIN(MOD(A235*Calculator!$C$15/(Calculator!$D$7*150),1),1-MOD(A235*Calculator!$C$15/(Calculator!$D$7*150),1)),ABS(MOD(A235*Calculator!$C$15/(Calculator!$D$7*150),1)-0.5)),IF(INT(2*A235*Calculator!$C$15/(Calculator!$D$7*150))&gt;INT(2*A235*Calculator!$B$15/(Calculator!$D$7*150)),0,1))),1)</f>
        <v>0.075859649122807</v>
      </c>
      <c r="F235" s="250" t="n">
        <f aca="false">IF(Calculator!$E$16="YES",IF(A235&lt;Calculator!$G$16,0,MIN(MIN(MIN(MOD(A235*Calculator!$B$16/(Calculator!$D$7*150),1),1-MOD(A235*Calculator!$B$16/(Calculator!$D$7*150),1)),ABS(MOD(A235*Calculator!$B$16/(Calculator!$D$7*150),1)-0.5)),MIN(MIN(MOD(A235*Calculator!$C$16/(Calculator!$D$7*150),1),1-MOD(A235*Calculator!$C$16/(Calculator!$D$7*150),1)),ABS(MOD(A235*Calculator!$C$16/(Calculator!$D$7*150),1)-0.5)),IF(INT(2*A235*Calculator!$C$16/(Calculator!$D$7*150))&gt;INT(2*A235*Calculator!$B$16/(Calculator!$D$7*150)),0,1))),1)</f>
        <v>1</v>
      </c>
      <c r="G235" s="250" t="n">
        <f aca="false">IF(Calculator!$E$17="YES",IF(A235&lt;Calculator!$G$17,0,MIN(MIN(MIN(MOD(A235*Calculator!$B$17/(Calculator!$D$7*150),1),1-MOD(A235*Calculator!$B$17/(Calculator!$D$7*150),1)),ABS(MOD(A235*Calculator!$B$17/(Calculator!$D$7*150),1)-0.5)),MIN(MIN(MOD(A235*Calculator!$C$17/(Calculator!$D$7*150),1),1-MOD(A235*Calculator!$C$17/(Calculator!$D$7*150),1)),ABS(MOD(A235*Calculator!$C$17/(Calculator!$D$7*150),1)-0.5)),IF(INT(2*A235*Calculator!$C$17/(Calculator!$D$7*150))&gt;INT(2*A235*Calculator!$B$17/(Calculator!$D$7*150)),0,1))),1)</f>
        <v>0.200491228070176</v>
      </c>
      <c r="H235" s="250" t="n">
        <f aca="false">IF(Calculator!$E$18="YES",IF(A235&lt;Calculator!$G$18,0,MIN(MIN(MIN(MOD(A235*Calculator!$B$18/(Calculator!$D$7*150),1),1-MOD(A235*Calculator!$B$18/(Calculator!$D$7*150),1)),ABS(MOD(A235*Calculator!$B$18/(Calculator!$D$7*150),1)-0.5)),MIN(MIN(MOD(A235*Calculator!$C$18/(Calculator!$D$7*150),1),1-MOD(A235*Calculator!$C$18/(Calculator!$D$7*150),1)),ABS(MOD(A235*Calculator!$C$18/(Calculator!$D$7*150),1)-0.5)),IF(INT(2*A235*Calculator!$C$18/(Calculator!$D$7*150))&gt;INT(2*A235*Calculator!$B$18/(Calculator!$D$7*150)),0,1))),1)</f>
        <v>1</v>
      </c>
      <c r="I235" s="250" t="n">
        <f aca="false">IF(Calculator!$E$19="YES",IF(A235&lt;Calculator!$G$19,0,MIN(MIN(MIN(MOD(A235*Calculator!$B$19/(Calculator!$D$7*150),1),1-MOD(A235*Calculator!$B$19/(Calculator!$D$7*150),1)),ABS(MOD(A235*Calculator!$B$19/(Calculator!$D$7*150),1)-0.5)),MIN(MIN(MOD(A235*Calculator!$C$19/(Calculator!$D$7*150),1),1-MOD(A235*Calculator!$C$19/(Calculator!$D$7*150),1)),ABS(MOD(A235*Calculator!$C$19/(Calculator!$D$7*150),1)-0.5)),IF(INT(2*A235*Calculator!$C$19/(Calculator!$D$7*150))&gt;INT(2*A235*Calculator!$B$19/(Calculator!$D$7*150)),0,1))),1)</f>
        <v>1</v>
      </c>
      <c r="J235" s="250" t="n">
        <f aca="false">IF(Calculator!$E$20="YES",IF(A235&lt;Calculator!$G$20,0,MIN(MIN(MIN(MOD(A235*Calculator!$B$20/(Calculator!$D$7*150),1),1-MOD(A235*Calculator!$B$20/(Calculator!$D$7*150),1)),ABS(MOD(A235*Calculator!$B$20/(Calculator!$D$7*150),1)-0.5)),MIN(MIN(MOD(A235*Calculator!$C$20/(Calculator!$D$7*150),1),1-MOD(A235*Calculator!$C$20/(Calculator!$D$7*150),1)),ABS(MOD(A235*Calculator!$C$20/(Calculator!$D$7*150),1)-0.5)),IF(INT(2*A235*Calculator!$C$20/(Calculator!$D$7*150))&gt;INT(2*A235*Calculator!$B$20/(Calculator!$D$7*150)),0,1))),1)</f>
        <v>1</v>
      </c>
      <c r="K235" s="250" t="n">
        <f aca="false">IF(Calculator!$E$21="YES",IF(A235&lt;Calculator!$G$21,0,MIN(MIN(MIN(MOD(A235*Calculator!$B$21/(Calculator!$D$7*150),1),1-MOD(A235*Calculator!$B$21/(Calculator!$D$7*150),1)),ABS(MOD(A235*Calculator!$B$21/(Calculator!$D$7*150),1)-0.5)),MIN(MIN(MOD(A235*Calculator!$C$21/(Calculator!$D$7*150),1),1-MOD(A235*Calculator!$C$21/(Calculator!$D$7*150),1)),ABS(MOD(A235*Calculator!$C$21/(Calculator!$D$7*150),1)-0.5)),IF(INT(2*A235*Calculator!$C$21/(Calculator!$D$7*150))&gt;INT(2*A235*Calculator!$B$21/(Calculator!$D$7*150)),0,1))),1)</f>
        <v>1</v>
      </c>
      <c r="L235" s="250" t="n">
        <f aca="false">IF(Calculator!$E$22="YES",IF(A235&lt;Calculator!$G$22,0,MIN(MIN(MIN(MOD(A235*Calculator!$B$22/(Calculator!$D$7*150),1),1-MOD(A235*Calculator!$B$22/(Calculator!$D$7*150),1)),ABS(MOD(A235*Calculator!$B$22/(Calculator!$D$7*150),1)-0.5)),MIN(MIN(MOD(A235*Calculator!$C$22/(Calculator!$D$7*150),1),1-MOD(A235*Calculator!$C$22/(Calculator!$D$7*150),1)),ABS(MOD(A235*Calculator!$C$22/(Calculator!$D$7*150),1)-0.5)),IF(INT(2*A235*Calculator!$C$22/(Calculator!$D$7*150))&gt;INT(2*A235*Calculator!$B$22/(Calculator!$D$7*150)),0,1))),1)</f>
        <v>1</v>
      </c>
      <c r="M235" s="250" t="n">
        <f aca="false">MIN(B235:L235)</f>
        <v>0.075859649122807</v>
      </c>
      <c r="N235" s="250" t="n">
        <f aca="false">SUMPRODUCT(($M$7:$M$557&gt;M235)*1)+SUMPRODUCT(($M$7:$M$557=M235)*(ROW($M$7:$M$557)&lt;ROW(M235)))+1</f>
        <v>155</v>
      </c>
      <c r="O235" s="250" t="str">
        <f aca="false">IF(M235&gt;=0.13,"★★★ EXCELLENT",IF(M235&gt;=0.12,"★★  GOOD",IF(M235&gt;=0.07,"★  FAIR",IF(M235&gt;=0.025,"⚠  MARGINAL","✗  AVOID"))))</f>
        <v>★  FAIR</v>
      </c>
    </row>
    <row r="236" customFormat="false" ht="15" hidden="false" customHeight="true" outlineLevel="0" collapsed="false">
      <c r="A236" s="251" t="n">
        <v>27.9</v>
      </c>
      <c r="B236" s="252" t="n">
        <f aca="false">IF(Calculator!$E$12="YES",IF(A236&lt;Calculator!$G$12,0,MIN(MIN(MIN(MOD(A236*Calculator!$B$12/(Calculator!$D$7*150),1),1-MOD(A236*Calculator!$B$12/(Calculator!$D$7*150),1)),ABS(MOD(A236*Calculator!$B$12/(Calculator!$D$7*150),1)-0.5)),MIN(MIN(MOD(A236*Calculator!$C$12/(Calculator!$D$7*150),1),1-MOD(A236*Calculator!$C$12/(Calculator!$D$7*150),1)),ABS(MOD(A236*Calculator!$C$12/(Calculator!$D$7*150),1)-0.5)),IF(INT(2*A236*Calculator!$C$12/(Calculator!$D$7*150))&gt;INT(2*A236*Calculator!$B$12/(Calculator!$D$7*150)),0,1))),1)</f>
        <v>1</v>
      </c>
      <c r="C236" s="252" t="n">
        <f aca="false">IF(Calculator!$E$13="YES",IF(A236&lt;Calculator!$G$13,0,MIN(MIN(MIN(MOD(A236*Calculator!$B$13/(Calculator!$D$7*150),1),1-MOD(A236*Calculator!$B$13/(Calculator!$D$7*150),1)),ABS(MOD(A236*Calculator!$B$13/(Calculator!$D$7*150),1)-0.5)),MIN(MIN(MOD(A236*Calculator!$C$13/(Calculator!$D$7*150),1),1-MOD(A236*Calculator!$C$13/(Calculator!$D$7*150),1)),ABS(MOD(A236*Calculator!$C$13/(Calculator!$D$7*150),1)-0.5)),IF(INT(2*A236*Calculator!$C$13/(Calculator!$D$7*150))&gt;INT(2*A236*Calculator!$B$13/(Calculator!$D$7*150)),0,1))),1)</f>
        <v>1</v>
      </c>
      <c r="D236" s="252" t="n">
        <f aca="false">IF(Calculator!$E$14="YES",IF(A236&lt;Calculator!$G$14,0,MIN(MIN(MIN(MOD(A236*Calculator!$B$14/(Calculator!$D$7*150),1),1-MOD(A236*Calculator!$B$14/(Calculator!$D$7*150),1)),ABS(MOD(A236*Calculator!$B$14/(Calculator!$D$7*150),1)-0.5)),MIN(MIN(MOD(A236*Calculator!$C$14/(Calculator!$D$7*150),1),1-MOD(A236*Calculator!$C$14/(Calculator!$D$7*150),1)),ABS(MOD(A236*Calculator!$C$14/(Calculator!$D$7*150),1)-0.5)),IF(INT(2*A236*Calculator!$C$14/(Calculator!$D$7*150))&gt;INT(2*A236*Calculator!$B$14/(Calculator!$D$7*150)),0,1))),1)</f>
        <v>1</v>
      </c>
      <c r="E236" s="252" t="n">
        <f aca="false">IF(Calculator!$E$15="YES",IF(A236&lt;Calculator!$G$15,0,MIN(MIN(MIN(MOD(A236*Calculator!$B$15/(Calculator!$D$7*150),1),1-MOD(A236*Calculator!$B$15/(Calculator!$D$7*150),1)),ABS(MOD(A236*Calculator!$B$15/(Calculator!$D$7*150),1)-0.5)),MIN(MIN(MOD(A236*Calculator!$C$15/(Calculator!$D$7*150),1),1-MOD(A236*Calculator!$C$15/(Calculator!$D$7*150),1)),ABS(MOD(A236*Calculator!$C$15/(Calculator!$D$7*150),1)-0.5)),IF(INT(2*A236*Calculator!$C$15/(Calculator!$D$7*150))&gt;INT(2*A236*Calculator!$B$15/(Calculator!$D$7*150)),0,1))),1)</f>
        <v>0.0707368421052632</v>
      </c>
      <c r="F236" s="252" t="n">
        <f aca="false">IF(Calculator!$E$16="YES",IF(A236&lt;Calculator!$G$16,0,MIN(MIN(MIN(MOD(A236*Calculator!$B$16/(Calculator!$D$7*150),1),1-MOD(A236*Calculator!$B$16/(Calculator!$D$7*150),1)),ABS(MOD(A236*Calculator!$B$16/(Calculator!$D$7*150),1)-0.5)),MIN(MIN(MOD(A236*Calculator!$C$16/(Calculator!$D$7*150),1),1-MOD(A236*Calculator!$C$16/(Calculator!$D$7*150),1)),ABS(MOD(A236*Calculator!$C$16/(Calculator!$D$7*150),1)-0.5)),IF(INT(2*A236*Calculator!$C$16/(Calculator!$D$7*150))&gt;INT(2*A236*Calculator!$B$16/(Calculator!$D$7*150)),0,1))),1)</f>
        <v>1</v>
      </c>
      <c r="G236" s="252" t="n">
        <f aca="false">IF(Calculator!$E$17="YES",IF(A236&lt;Calculator!$G$17,0,MIN(MIN(MIN(MOD(A236*Calculator!$B$17/(Calculator!$D$7*150),1),1-MOD(A236*Calculator!$B$17/(Calculator!$D$7*150),1)),ABS(MOD(A236*Calculator!$B$17/(Calculator!$D$7*150),1)-0.5)),MIN(MIN(MOD(A236*Calculator!$C$17/(Calculator!$D$7*150),1),1-MOD(A236*Calculator!$C$17/(Calculator!$D$7*150),1)),ABS(MOD(A236*Calculator!$C$17/(Calculator!$D$7*150),1)-0.5)),IF(INT(2*A236*Calculator!$C$17/(Calculator!$D$7*150))&gt;INT(2*A236*Calculator!$B$17/(Calculator!$D$7*150)),0,1))),1)</f>
        <v>0.190421052631579</v>
      </c>
      <c r="H236" s="252" t="n">
        <f aca="false">IF(Calculator!$E$18="YES",IF(A236&lt;Calculator!$G$18,0,MIN(MIN(MIN(MOD(A236*Calculator!$B$18/(Calculator!$D$7*150),1),1-MOD(A236*Calculator!$B$18/(Calculator!$D$7*150),1)),ABS(MOD(A236*Calculator!$B$18/(Calculator!$D$7*150),1)-0.5)),MIN(MIN(MOD(A236*Calculator!$C$18/(Calculator!$D$7*150),1),1-MOD(A236*Calculator!$C$18/(Calculator!$D$7*150),1)),ABS(MOD(A236*Calculator!$C$18/(Calculator!$D$7*150),1)-0.5)),IF(INT(2*A236*Calculator!$C$18/(Calculator!$D$7*150))&gt;INT(2*A236*Calculator!$B$18/(Calculator!$D$7*150)),0,1))),1)</f>
        <v>1</v>
      </c>
      <c r="I236" s="252" t="n">
        <f aca="false">IF(Calculator!$E$19="YES",IF(A236&lt;Calculator!$G$19,0,MIN(MIN(MIN(MOD(A236*Calculator!$B$19/(Calculator!$D$7*150),1),1-MOD(A236*Calculator!$B$19/(Calculator!$D$7*150),1)),ABS(MOD(A236*Calculator!$B$19/(Calculator!$D$7*150),1)-0.5)),MIN(MIN(MOD(A236*Calculator!$C$19/(Calculator!$D$7*150),1),1-MOD(A236*Calculator!$C$19/(Calculator!$D$7*150),1)),ABS(MOD(A236*Calculator!$C$19/(Calculator!$D$7*150),1)-0.5)),IF(INT(2*A236*Calculator!$C$19/(Calculator!$D$7*150))&gt;INT(2*A236*Calculator!$B$19/(Calculator!$D$7*150)),0,1))),1)</f>
        <v>1</v>
      </c>
      <c r="J236" s="252" t="n">
        <f aca="false">IF(Calculator!$E$20="YES",IF(A236&lt;Calculator!$G$20,0,MIN(MIN(MIN(MOD(A236*Calculator!$B$20/(Calculator!$D$7*150),1),1-MOD(A236*Calculator!$B$20/(Calculator!$D$7*150),1)),ABS(MOD(A236*Calculator!$B$20/(Calculator!$D$7*150),1)-0.5)),MIN(MIN(MOD(A236*Calculator!$C$20/(Calculator!$D$7*150),1),1-MOD(A236*Calculator!$C$20/(Calculator!$D$7*150),1)),ABS(MOD(A236*Calculator!$C$20/(Calculator!$D$7*150),1)-0.5)),IF(INT(2*A236*Calculator!$C$20/(Calculator!$D$7*150))&gt;INT(2*A236*Calculator!$B$20/(Calculator!$D$7*150)),0,1))),1)</f>
        <v>1</v>
      </c>
      <c r="K236" s="252" t="n">
        <f aca="false">IF(Calculator!$E$21="YES",IF(A236&lt;Calculator!$G$21,0,MIN(MIN(MIN(MOD(A236*Calculator!$B$21/(Calculator!$D$7*150),1),1-MOD(A236*Calculator!$B$21/(Calculator!$D$7*150),1)),ABS(MOD(A236*Calculator!$B$21/(Calculator!$D$7*150),1)-0.5)),MIN(MIN(MOD(A236*Calculator!$C$21/(Calculator!$D$7*150),1),1-MOD(A236*Calculator!$C$21/(Calculator!$D$7*150),1)),ABS(MOD(A236*Calculator!$C$21/(Calculator!$D$7*150),1)-0.5)),IF(INT(2*A236*Calculator!$C$21/(Calculator!$D$7*150))&gt;INT(2*A236*Calculator!$B$21/(Calculator!$D$7*150)),0,1))),1)</f>
        <v>1</v>
      </c>
      <c r="L236" s="252" t="n">
        <f aca="false">IF(Calculator!$E$22="YES",IF(A236&lt;Calculator!$G$22,0,MIN(MIN(MIN(MOD(A236*Calculator!$B$22/(Calculator!$D$7*150),1),1-MOD(A236*Calculator!$B$22/(Calculator!$D$7*150),1)),ABS(MOD(A236*Calculator!$B$22/(Calculator!$D$7*150),1)-0.5)),MIN(MIN(MOD(A236*Calculator!$C$22/(Calculator!$D$7*150),1),1-MOD(A236*Calculator!$C$22/(Calculator!$D$7*150),1)),ABS(MOD(A236*Calculator!$C$22/(Calculator!$D$7*150),1)-0.5)),IF(INT(2*A236*Calculator!$C$22/(Calculator!$D$7*150))&gt;INT(2*A236*Calculator!$B$22/(Calculator!$D$7*150)),0,1))),1)</f>
        <v>1</v>
      </c>
      <c r="M236" s="252" t="n">
        <f aca="false">MIN(B236:L236)</f>
        <v>0.0707368421052632</v>
      </c>
      <c r="N236" s="252" t="n">
        <f aca="false">SUMPRODUCT(($M$7:$M$557&gt;M236)*1)+SUMPRODUCT(($M$7:$M$557=M236)*(ROW($M$7:$M$557)&lt;ROW(M236)))+1</f>
        <v>170</v>
      </c>
      <c r="O236" s="252" t="str">
        <f aca="false">IF(M236&gt;=0.13,"★★★ EXCELLENT",IF(M236&gt;=0.12,"★★  GOOD",IF(M236&gt;=0.07,"★  FAIR",IF(M236&gt;=0.025,"⚠  MARGINAL","✗  AVOID"))))</f>
        <v>★  FAIR</v>
      </c>
    </row>
    <row r="237" customFormat="false" ht="15" hidden="false" customHeight="true" outlineLevel="0" collapsed="false">
      <c r="A237" s="249" t="n">
        <v>28</v>
      </c>
      <c r="B237" s="250" t="n">
        <f aca="false">IF(Calculator!$E$12="YES",IF(A237&lt;Calculator!$G$12,0,MIN(MIN(MIN(MOD(A237*Calculator!$B$12/(Calculator!$D$7*150),1),1-MOD(A237*Calculator!$B$12/(Calculator!$D$7*150),1)),ABS(MOD(A237*Calculator!$B$12/(Calculator!$D$7*150),1)-0.5)),MIN(MIN(MOD(A237*Calculator!$C$12/(Calculator!$D$7*150),1),1-MOD(A237*Calculator!$C$12/(Calculator!$D$7*150),1)),ABS(MOD(A237*Calculator!$C$12/(Calculator!$D$7*150),1)-0.5)),IF(INT(2*A237*Calculator!$C$12/(Calculator!$D$7*150))&gt;INT(2*A237*Calculator!$B$12/(Calculator!$D$7*150)),0,1))),1)</f>
        <v>1</v>
      </c>
      <c r="C237" s="250" t="n">
        <f aca="false">IF(Calculator!$E$13="YES",IF(A237&lt;Calculator!$G$13,0,MIN(MIN(MIN(MOD(A237*Calculator!$B$13/(Calculator!$D$7*150),1),1-MOD(A237*Calculator!$B$13/(Calculator!$D$7*150),1)),ABS(MOD(A237*Calculator!$B$13/(Calculator!$D$7*150),1)-0.5)),MIN(MIN(MOD(A237*Calculator!$C$13/(Calculator!$D$7*150),1),1-MOD(A237*Calculator!$C$13/(Calculator!$D$7*150),1)),ABS(MOD(A237*Calculator!$C$13/(Calculator!$D$7*150),1)-0.5)),IF(INT(2*A237*Calculator!$C$13/(Calculator!$D$7*150))&gt;INT(2*A237*Calculator!$B$13/(Calculator!$D$7*150)),0,1))),1)</f>
        <v>1</v>
      </c>
      <c r="D237" s="250" t="n">
        <f aca="false">IF(Calculator!$E$14="YES",IF(A237&lt;Calculator!$G$14,0,MIN(MIN(MIN(MOD(A237*Calculator!$B$14/(Calculator!$D$7*150),1),1-MOD(A237*Calculator!$B$14/(Calculator!$D$7*150),1)),ABS(MOD(A237*Calculator!$B$14/(Calculator!$D$7*150),1)-0.5)),MIN(MIN(MOD(A237*Calculator!$C$14/(Calculator!$D$7*150),1),1-MOD(A237*Calculator!$C$14/(Calculator!$D$7*150),1)),ABS(MOD(A237*Calculator!$C$14/(Calculator!$D$7*150),1)-0.5)),IF(INT(2*A237*Calculator!$C$14/(Calculator!$D$7*150))&gt;INT(2*A237*Calculator!$B$14/(Calculator!$D$7*150)),0,1))),1)</f>
        <v>1</v>
      </c>
      <c r="E237" s="250" t="n">
        <f aca="false">IF(Calculator!$E$15="YES",IF(A237&lt;Calculator!$G$15,0,MIN(MIN(MIN(MOD(A237*Calculator!$B$15/(Calculator!$D$7*150),1),1-MOD(A237*Calculator!$B$15/(Calculator!$D$7*150),1)),ABS(MOD(A237*Calculator!$B$15/(Calculator!$D$7*150),1)-0.5)),MIN(MIN(MOD(A237*Calculator!$C$15/(Calculator!$D$7*150),1),1-MOD(A237*Calculator!$C$15/(Calculator!$D$7*150),1)),ABS(MOD(A237*Calculator!$C$15/(Calculator!$D$7*150),1)-0.5)),IF(INT(2*A237*Calculator!$C$15/(Calculator!$D$7*150))&gt;INT(2*A237*Calculator!$B$15/(Calculator!$D$7*150)),0,1))),1)</f>
        <v>0.0656140350877192</v>
      </c>
      <c r="F237" s="250" t="n">
        <f aca="false">IF(Calculator!$E$16="YES",IF(A237&lt;Calculator!$G$16,0,MIN(MIN(MIN(MOD(A237*Calculator!$B$16/(Calculator!$D$7*150),1),1-MOD(A237*Calculator!$B$16/(Calculator!$D$7*150),1)),ABS(MOD(A237*Calculator!$B$16/(Calculator!$D$7*150),1)-0.5)),MIN(MIN(MOD(A237*Calculator!$C$16/(Calculator!$D$7*150),1),1-MOD(A237*Calculator!$C$16/(Calculator!$D$7*150),1)),ABS(MOD(A237*Calculator!$C$16/(Calculator!$D$7*150),1)-0.5)),IF(INT(2*A237*Calculator!$C$16/(Calculator!$D$7*150))&gt;INT(2*A237*Calculator!$B$16/(Calculator!$D$7*150)),0,1))),1)</f>
        <v>1</v>
      </c>
      <c r="G237" s="250" t="n">
        <f aca="false">IF(Calculator!$E$17="YES",IF(A237&lt;Calculator!$G$17,0,MIN(MIN(MIN(MOD(A237*Calculator!$B$17/(Calculator!$D$7*150),1),1-MOD(A237*Calculator!$B$17/(Calculator!$D$7*150),1)),ABS(MOD(A237*Calculator!$B$17/(Calculator!$D$7*150),1)-0.5)),MIN(MIN(MOD(A237*Calculator!$C$17/(Calculator!$D$7*150),1),1-MOD(A237*Calculator!$C$17/(Calculator!$D$7*150),1)),ABS(MOD(A237*Calculator!$C$17/(Calculator!$D$7*150),1)-0.5)),IF(INT(2*A237*Calculator!$C$17/(Calculator!$D$7*150))&gt;INT(2*A237*Calculator!$B$17/(Calculator!$D$7*150)),0,1))),1)</f>
        <v>0.180350877192982</v>
      </c>
      <c r="H237" s="250" t="n">
        <f aca="false">IF(Calculator!$E$18="YES",IF(A237&lt;Calculator!$G$18,0,MIN(MIN(MIN(MOD(A237*Calculator!$B$18/(Calculator!$D$7*150),1),1-MOD(A237*Calculator!$B$18/(Calculator!$D$7*150),1)),ABS(MOD(A237*Calculator!$B$18/(Calculator!$D$7*150),1)-0.5)),MIN(MIN(MOD(A237*Calculator!$C$18/(Calculator!$D$7*150),1),1-MOD(A237*Calculator!$C$18/(Calculator!$D$7*150),1)),ABS(MOD(A237*Calculator!$C$18/(Calculator!$D$7*150),1)-0.5)),IF(INT(2*A237*Calculator!$C$18/(Calculator!$D$7*150))&gt;INT(2*A237*Calculator!$B$18/(Calculator!$D$7*150)),0,1))),1)</f>
        <v>1</v>
      </c>
      <c r="I237" s="250" t="n">
        <f aca="false">IF(Calculator!$E$19="YES",IF(A237&lt;Calculator!$G$19,0,MIN(MIN(MIN(MOD(A237*Calculator!$B$19/(Calculator!$D$7*150),1),1-MOD(A237*Calculator!$B$19/(Calculator!$D$7*150),1)),ABS(MOD(A237*Calculator!$B$19/(Calculator!$D$7*150),1)-0.5)),MIN(MIN(MOD(A237*Calculator!$C$19/(Calculator!$D$7*150),1),1-MOD(A237*Calculator!$C$19/(Calculator!$D$7*150),1)),ABS(MOD(A237*Calculator!$C$19/(Calculator!$D$7*150),1)-0.5)),IF(INT(2*A237*Calculator!$C$19/(Calculator!$D$7*150))&gt;INT(2*A237*Calculator!$B$19/(Calculator!$D$7*150)),0,1))),1)</f>
        <v>1</v>
      </c>
      <c r="J237" s="250" t="n">
        <f aca="false">IF(Calculator!$E$20="YES",IF(A237&lt;Calculator!$G$20,0,MIN(MIN(MIN(MOD(A237*Calculator!$B$20/(Calculator!$D$7*150),1),1-MOD(A237*Calculator!$B$20/(Calculator!$D$7*150),1)),ABS(MOD(A237*Calculator!$B$20/(Calculator!$D$7*150),1)-0.5)),MIN(MIN(MOD(A237*Calculator!$C$20/(Calculator!$D$7*150),1),1-MOD(A237*Calculator!$C$20/(Calculator!$D$7*150),1)),ABS(MOD(A237*Calculator!$C$20/(Calculator!$D$7*150),1)-0.5)),IF(INT(2*A237*Calculator!$C$20/(Calculator!$D$7*150))&gt;INT(2*A237*Calculator!$B$20/(Calculator!$D$7*150)),0,1))),1)</f>
        <v>1</v>
      </c>
      <c r="K237" s="250" t="n">
        <f aca="false">IF(Calculator!$E$21="YES",IF(A237&lt;Calculator!$G$21,0,MIN(MIN(MIN(MOD(A237*Calculator!$B$21/(Calculator!$D$7*150),1),1-MOD(A237*Calculator!$B$21/(Calculator!$D$7*150),1)),ABS(MOD(A237*Calculator!$B$21/(Calculator!$D$7*150),1)-0.5)),MIN(MIN(MOD(A237*Calculator!$C$21/(Calculator!$D$7*150),1),1-MOD(A237*Calculator!$C$21/(Calculator!$D$7*150),1)),ABS(MOD(A237*Calculator!$C$21/(Calculator!$D$7*150),1)-0.5)),IF(INT(2*A237*Calculator!$C$21/(Calculator!$D$7*150))&gt;INT(2*A237*Calculator!$B$21/(Calculator!$D$7*150)),0,1))),1)</f>
        <v>1</v>
      </c>
      <c r="L237" s="250" t="n">
        <f aca="false">IF(Calculator!$E$22="YES",IF(A237&lt;Calculator!$G$22,0,MIN(MIN(MIN(MOD(A237*Calculator!$B$22/(Calculator!$D$7*150),1),1-MOD(A237*Calculator!$B$22/(Calculator!$D$7*150),1)),ABS(MOD(A237*Calculator!$B$22/(Calculator!$D$7*150),1)-0.5)),MIN(MIN(MOD(A237*Calculator!$C$22/(Calculator!$D$7*150),1),1-MOD(A237*Calculator!$C$22/(Calculator!$D$7*150),1)),ABS(MOD(A237*Calculator!$C$22/(Calculator!$D$7*150),1)-0.5)),IF(INT(2*A237*Calculator!$C$22/(Calculator!$D$7*150))&gt;INT(2*A237*Calculator!$B$22/(Calculator!$D$7*150)),0,1))),1)</f>
        <v>1</v>
      </c>
      <c r="M237" s="250" t="n">
        <f aca="false">MIN(B237:L237)</f>
        <v>0.0656140350877192</v>
      </c>
      <c r="N237" s="250" t="n">
        <f aca="false">SUMPRODUCT(($M$7:$M$557&gt;M237)*1)+SUMPRODUCT(($M$7:$M$557=M237)*(ROW($M$7:$M$557)&lt;ROW(M237)))+1</f>
        <v>186</v>
      </c>
      <c r="O237" s="250" t="str">
        <f aca="false">IF(M237&gt;=0.13,"★★★ EXCELLENT",IF(M237&gt;=0.12,"★★  GOOD",IF(M237&gt;=0.07,"★  FAIR",IF(M237&gt;=0.025,"⚠  MARGINAL","✗  AVOID"))))</f>
        <v>⚠  MARGINAL</v>
      </c>
    </row>
    <row r="238" customFormat="false" ht="15" hidden="false" customHeight="true" outlineLevel="0" collapsed="false">
      <c r="A238" s="251" t="n">
        <v>28.1</v>
      </c>
      <c r="B238" s="252" t="n">
        <f aca="false">IF(Calculator!$E$12="YES",IF(A238&lt;Calculator!$G$12,0,MIN(MIN(MIN(MOD(A238*Calculator!$B$12/(Calculator!$D$7*150),1),1-MOD(A238*Calculator!$B$12/(Calculator!$D$7*150),1)),ABS(MOD(A238*Calculator!$B$12/(Calculator!$D$7*150),1)-0.5)),MIN(MIN(MOD(A238*Calculator!$C$12/(Calculator!$D$7*150),1),1-MOD(A238*Calculator!$C$12/(Calculator!$D$7*150),1)),ABS(MOD(A238*Calculator!$C$12/(Calculator!$D$7*150),1)-0.5)),IF(INT(2*A238*Calculator!$C$12/(Calculator!$D$7*150))&gt;INT(2*A238*Calculator!$B$12/(Calculator!$D$7*150)),0,1))),1)</f>
        <v>1</v>
      </c>
      <c r="C238" s="252" t="n">
        <f aca="false">IF(Calculator!$E$13="YES",IF(A238&lt;Calculator!$G$13,0,MIN(MIN(MIN(MOD(A238*Calculator!$B$13/(Calculator!$D$7*150),1),1-MOD(A238*Calculator!$B$13/(Calculator!$D$7*150),1)),ABS(MOD(A238*Calculator!$B$13/(Calculator!$D$7*150),1)-0.5)),MIN(MIN(MOD(A238*Calculator!$C$13/(Calculator!$D$7*150),1),1-MOD(A238*Calculator!$C$13/(Calculator!$D$7*150),1)),ABS(MOD(A238*Calculator!$C$13/(Calculator!$D$7*150),1)-0.5)),IF(INT(2*A238*Calculator!$C$13/(Calculator!$D$7*150))&gt;INT(2*A238*Calculator!$B$13/(Calculator!$D$7*150)),0,1))),1)</f>
        <v>1</v>
      </c>
      <c r="D238" s="252" t="n">
        <f aca="false">IF(Calculator!$E$14="YES",IF(A238&lt;Calculator!$G$14,0,MIN(MIN(MIN(MOD(A238*Calculator!$B$14/(Calculator!$D$7*150),1),1-MOD(A238*Calculator!$B$14/(Calculator!$D$7*150),1)),ABS(MOD(A238*Calculator!$B$14/(Calculator!$D$7*150),1)-0.5)),MIN(MIN(MOD(A238*Calculator!$C$14/(Calculator!$D$7*150),1),1-MOD(A238*Calculator!$C$14/(Calculator!$D$7*150),1)),ABS(MOD(A238*Calculator!$C$14/(Calculator!$D$7*150),1)-0.5)),IF(INT(2*A238*Calculator!$C$14/(Calculator!$D$7*150))&gt;INT(2*A238*Calculator!$B$14/(Calculator!$D$7*150)),0,1))),1)</f>
        <v>1</v>
      </c>
      <c r="E238" s="252" t="n">
        <f aca="false">IF(Calculator!$E$15="YES",IF(A238&lt;Calculator!$G$15,0,MIN(MIN(MIN(MOD(A238*Calculator!$B$15/(Calculator!$D$7*150),1),1-MOD(A238*Calculator!$B$15/(Calculator!$D$7*150),1)),ABS(MOD(A238*Calculator!$B$15/(Calculator!$D$7*150),1)-0.5)),MIN(MIN(MOD(A238*Calculator!$C$15/(Calculator!$D$7*150),1),1-MOD(A238*Calculator!$C$15/(Calculator!$D$7*150),1)),ABS(MOD(A238*Calculator!$C$15/(Calculator!$D$7*150),1)-0.5)),IF(INT(2*A238*Calculator!$C$15/(Calculator!$D$7*150))&gt;INT(2*A238*Calculator!$B$15/(Calculator!$D$7*150)),0,1))),1)</f>
        <v>0.0604912280701755</v>
      </c>
      <c r="F238" s="252" t="n">
        <f aca="false">IF(Calculator!$E$16="YES",IF(A238&lt;Calculator!$G$16,0,MIN(MIN(MIN(MOD(A238*Calculator!$B$16/(Calculator!$D$7*150),1),1-MOD(A238*Calculator!$B$16/(Calculator!$D$7*150),1)),ABS(MOD(A238*Calculator!$B$16/(Calculator!$D$7*150),1)-0.5)),MIN(MIN(MOD(A238*Calculator!$C$16/(Calculator!$D$7*150),1),1-MOD(A238*Calculator!$C$16/(Calculator!$D$7*150),1)),ABS(MOD(A238*Calculator!$C$16/(Calculator!$D$7*150),1)-0.5)),IF(INT(2*A238*Calculator!$C$16/(Calculator!$D$7*150))&gt;INT(2*A238*Calculator!$B$16/(Calculator!$D$7*150)),0,1))),1)</f>
        <v>1</v>
      </c>
      <c r="G238" s="252" t="n">
        <f aca="false">IF(Calculator!$E$17="YES",IF(A238&lt;Calculator!$G$17,0,MIN(MIN(MIN(MOD(A238*Calculator!$B$17/(Calculator!$D$7*150),1),1-MOD(A238*Calculator!$B$17/(Calculator!$D$7*150),1)),ABS(MOD(A238*Calculator!$B$17/(Calculator!$D$7*150),1)-0.5)),MIN(MIN(MOD(A238*Calculator!$C$17/(Calculator!$D$7*150),1),1-MOD(A238*Calculator!$C$17/(Calculator!$D$7*150),1)),ABS(MOD(A238*Calculator!$C$17/(Calculator!$D$7*150),1)-0.5)),IF(INT(2*A238*Calculator!$C$17/(Calculator!$D$7*150))&gt;INT(2*A238*Calculator!$B$17/(Calculator!$D$7*150)),0,1))),1)</f>
        <v>0.170280701754386</v>
      </c>
      <c r="H238" s="252" t="n">
        <f aca="false">IF(Calculator!$E$18="YES",IF(A238&lt;Calculator!$G$18,0,MIN(MIN(MIN(MOD(A238*Calculator!$B$18/(Calculator!$D$7*150),1),1-MOD(A238*Calculator!$B$18/(Calculator!$D$7*150),1)),ABS(MOD(A238*Calculator!$B$18/(Calculator!$D$7*150),1)-0.5)),MIN(MIN(MOD(A238*Calculator!$C$18/(Calculator!$D$7*150),1),1-MOD(A238*Calculator!$C$18/(Calculator!$D$7*150),1)),ABS(MOD(A238*Calculator!$C$18/(Calculator!$D$7*150),1)-0.5)),IF(INT(2*A238*Calculator!$C$18/(Calculator!$D$7*150))&gt;INT(2*A238*Calculator!$B$18/(Calculator!$D$7*150)),0,1))),1)</f>
        <v>1</v>
      </c>
      <c r="I238" s="252" t="n">
        <f aca="false">IF(Calculator!$E$19="YES",IF(A238&lt;Calculator!$G$19,0,MIN(MIN(MIN(MOD(A238*Calculator!$B$19/(Calculator!$D$7*150),1),1-MOD(A238*Calculator!$B$19/(Calculator!$D$7*150),1)),ABS(MOD(A238*Calculator!$B$19/(Calculator!$D$7*150),1)-0.5)),MIN(MIN(MOD(A238*Calculator!$C$19/(Calculator!$D$7*150),1),1-MOD(A238*Calculator!$C$19/(Calculator!$D$7*150),1)),ABS(MOD(A238*Calculator!$C$19/(Calculator!$D$7*150),1)-0.5)),IF(INT(2*A238*Calculator!$C$19/(Calculator!$D$7*150))&gt;INT(2*A238*Calculator!$B$19/(Calculator!$D$7*150)),0,1))),1)</f>
        <v>1</v>
      </c>
      <c r="J238" s="252" t="n">
        <f aca="false">IF(Calculator!$E$20="YES",IF(A238&lt;Calculator!$G$20,0,MIN(MIN(MIN(MOD(A238*Calculator!$B$20/(Calculator!$D$7*150),1),1-MOD(A238*Calculator!$B$20/(Calculator!$D$7*150),1)),ABS(MOD(A238*Calculator!$B$20/(Calculator!$D$7*150),1)-0.5)),MIN(MIN(MOD(A238*Calculator!$C$20/(Calculator!$D$7*150),1),1-MOD(A238*Calculator!$C$20/(Calculator!$D$7*150),1)),ABS(MOD(A238*Calculator!$C$20/(Calculator!$D$7*150),1)-0.5)),IF(INT(2*A238*Calculator!$C$20/(Calculator!$D$7*150))&gt;INT(2*A238*Calculator!$B$20/(Calculator!$D$7*150)),0,1))),1)</f>
        <v>1</v>
      </c>
      <c r="K238" s="252" t="n">
        <f aca="false">IF(Calculator!$E$21="YES",IF(A238&lt;Calculator!$G$21,0,MIN(MIN(MIN(MOD(A238*Calculator!$B$21/(Calculator!$D$7*150),1),1-MOD(A238*Calculator!$B$21/(Calculator!$D$7*150),1)),ABS(MOD(A238*Calculator!$B$21/(Calculator!$D$7*150),1)-0.5)),MIN(MIN(MOD(A238*Calculator!$C$21/(Calculator!$D$7*150),1),1-MOD(A238*Calculator!$C$21/(Calculator!$D$7*150),1)),ABS(MOD(A238*Calculator!$C$21/(Calculator!$D$7*150),1)-0.5)),IF(INT(2*A238*Calculator!$C$21/(Calculator!$D$7*150))&gt;INT(2*A238*Calculator!$B$21/(Calculator!$D$7*150)),0,1))),1)</f>
        <v>1</v>
      </c>
      <c r="L238" s="252" t="n">
        <f aca="false">IF(Calculator!$E$22="YES",IF(A238&lt;Calculator!$G$22,0,MIN(MIN(MIN(MOD(A238*Calculator!$B$22/(Calculator!$D$7*150),1),1-MOD(A238*Calculator!$B$22/(Calculator!$D$7*150),1)),ABS(MOD(A238*Calculator!$B$22/(Calculator!$D$7*150),1)-0.5)),MIN(MIN(MOD(A238*Calculator!$C$22/(Calculator!$D$7*150),1),1-MOD(A238*Calculator!$C$22/(Calculator!$D$7*150),1)),ABS(MOD(A238*Calculator!$C$22/(Calculator!$D$7*150),1)-0.5)),IF(INT(2*A238*Calculator!$C$22/(Calculator!$D$7*150))&gt;INT(2*A238*Calculator!$B$22/(Calculator!$D$7*150)),0,1))),1)</f>
        <v>1</v>
      </c>
      <c r="M238" s="252" t="n">
        <f aca="false">MIN(B238:L238)</f>
        <v>0.0604912280701755</v>
      </c>
      <c r="N238" s="252" t="n">
        <f aca="false">SUMPRODUCT(($M$7:$M$557&gt;M238)*1)+SUMPRODUCT(($M$7:$M$557=M238)*(ROW($M$7:$M$557)&lt;ROW(M238)))+1</f>
        <v>201</v>
      </c>
      <c r="O238" s="252" t="str">
        <f aca="false">IF(M238&gt;=0.13,"★★★ EXCELLENT",IF(M238&gt;=0.12,"★★  GOOD",IF(M238&gt;=0.07,"★  FAIR",IF(M238&gt;=0.025,"⚠  MARGINAL","✗  AVOID"))))</f>
        <v>⚠  MARGINAL</v>
      </c>
    </row>
    <row r="239" customFormat="false" ht="15" hidden="false" customHeight="true" outlineLevel="0" collapsed="false">
      <c r="A239" s="249" t="n">
        <v>28.2</v>
      </c>
      <c r="B239" s="250" t="n">
        <f aca="false">IF(Calculator!$E$12="YES",IF(A239&lt;Calculator!$G$12,0,MIN(MIN(MIN(MOD(A239*Calculator!$B$12/(Calculator!$D$7*150),1),1-MOD(A239*Calculator!$B$12/(Calculator!$D$7*150),1)),ABS(MOD(A239*Calculator!$B$12/(Calculator!$D$7*150),1)-0.5)),MIN(MIN(MOD(A239*Calculator!$C$12/(Calculator!$D$7*150),1),1-MOD(A239*Calculator!$C$12/(Calculator!$D$7*150),1)),ABS(MOD(A239*Calculator!$C$12/(Calculator!$D$7*150),1)-0.5)),IF(INT(2*A239*Calculator!$C$12/(Calculator!$D$7*150))&gt;INT(2*A239*Calculator!$B$12/(Calculator!$D$7*150)),0,1))),1)</f>
        <v>1</v>
      </c>
      <c r="C239" s="250" t="n">
        <f aca="false">IF(Calculator!$E$13="YES",IF(A239&lt;Calculator!$G$13,0,MIN(MIN(MIN(MOD(A239*Calculator!$B$13/(Calculator!$D$7*150),1),1-MOD(A239*Calculator!$B$13/(Calculator!$D$7*150),1)),ABS(MOD(A239*Calculator!$B$13/(Calculator!$D$7*150),1)-0.5)),MIN(MIN(MOD(A239*Calculator!$C$13/(Calculator!$D$7*150),1),1-MOD(A239*Calculator!$C$13/(Calculator!$D$7*150),1)),ABS(MOD(A239*Calculator!$C$13/(Calculator!$D$7*150),1)-0.5)),IF(INT(2*A239*Calculator!$C$13/(Calculator!$D$7*150))&gt;INT(2*A239*Calculator!$B$13/(Calculator!$D$7*150)),0,1))),1)</f>
        <v>1</v>
      </c>
      <c r="D239" s="250" t="n">
        <f aca="false">IF(Calculator!$E$14="YES",IF(A239&lt;Calculator!$G$14,0,MIN(MIN(MIN(MOD(A239*Calculator!$B$14/(Calculator!$D$7*150),1),1-MOD(A239*Calculator!$B$14/(Calculator!$D$7*150),1)),ABS(MOD(A239*Calculator!$B$14/(Calculator!$D$7*150),1)-0.5)),MIN(MIN(MOD(A239*Calculator!$C$14/(Calculator!$D$7*150),1),1-MOD(A239*Calculator!$C$14/(Calculator!$D$7*150),1)),ABS(MOD(A239*Calculator!$C$14/(Calculator!$D$7*150),1)-0.5)),IF(INT(2*A239*Calculator!$C$14/(Calculator!$D$7*150))&gt;INT(2*A239*Calculator!$B$14/(Calculator!$D$7*150)),0,1))),1)</f>
        <v>1</v>
      </c>
      <c r="E239" s="250" t="n">
        <f aca="false">IF(Calculator!$E$15="YES",IF(A239&lt;Calculator!$G$15,0,MIN(MIN(MIN(MOD(A239*Calculator!$B$15/(Calculator!$D$7*150),1),1-MOD(A239*Calculator!$B$15/(Calculator!$D$7*150),1)),ABS(MOD(A239*Calculator!$B$15/(Calculator!$D$7*150),1)-0.5)),MIN(MIN(MOD(A239*Calculator!$C$15/(Calculator!$D$7*150),1),1-MOD(A239*Calculator!$C$15/(Calculator!$D$7*150),1)),ABS(MOD(A239*Calculator!$C$15/(Calculator!$D$7*150),1)-0.5)),IF(INT(2*A239*Calculator!$C$15/(Calculator!$D$7*150))&gt;INT(2*A239*Calculator!$B$15/(Calculator!$D$7*150)),0,1))),1)</f>
        <v>0.0553684210526317</v>
      </c>
      <c r="F239" s="250" t="n">
        <f aca="false">IF(Calculator!$E$16="YES",IF(A239&lt;Calculator!$G$16,0,MIN(MIN(MIN(MOD(A239*Calculator!$B$16/(Calculator!$D$7*150),1),1-MOD(A239*Calculator!$B$16/(Calculator!$D$7*150),1)),ABS(MOD(A239*Calculator!$B$16/(Calculator!$D$7*150),1)-0.5)),MIN(MIN(MOD(A239*Calculator!$C$16/(Calculator!$D$7*150),1),1-MOD(A239*Calculator!$C$16/(Calculator!$D$7*150),1)),ABS(MOD(A239*Calculator!$C$16/(Calculator!$D$7*150),1)-0.5)),IF(INT(2*A239*Calculator!$C$16/(Calculator!$D$7*150))&gt;INT(2*A239*Calculator!$B$16/(Calculator!$D$7*150)),0,1))),1)</f>
        <v>1</v>
      </c>
      <c r="G239" s="250" t="n">
        <f aca="false">IF(Calculator!$E$17="YES",IF(A239&lt;Calculator!$G$17,0,MIN(MIN(MIN(MOD(A239*Calculator!$B$17/(Calculator!$D$7*150),1),1-MOD(A239*Calculator!$B$17/(Calculator!$D$7*150),1)),ABS(MOD(A239*Calculator!$B$17/(Calculator!$D$7*150),1)-0.5)),MIN(MIN(MOD(A239*Calculator!$C$17/(Calculator!$D$7*150),1),1-MOD(A239*Calculator!$C$17/(Calculator!$D$7*150),1)),ABS(MOD(A239*Calculator!$C$17/(Calculator!$D$7*150),1)-0.5)),IF(INT(2*A239*Calculator!$C$17/(Calculator!$D$7*150))&gt;INT(2*A239*Calculator!$B$17/(Calculator!$D$7*150)),0,1))),1)</f>
        <v>0.16021052631579</v>
      </c>
      <c r="H239" s="250" t="n">
        <f aca="false">IF(Calculator!$E$18="YES",IF(A239&lt;Calculator!$G$18,0,MIN(MIN(MIN(MOD(A239*Calculator!$B$18/(Calculator!$D$7*150),1),1-MOD(A239*Calculator!$B$18/(Calculator!$D$7*150),1)),ABS(MOD(A239*Calculator!$B$18/(Calculator!$D$7*150),1)-0.5)),MIN(MIN(MOD(A239*Calculator!$C$18/(Calculator!$D$7*150),1),1-MOD(A239*Calculator!$C$18/(Calculator!$D$7*150),1)),ABS(MOD(A239*Calculator!$C$18/(Calculator!$D$7*150),1)-0.5)),IF(INT(2*A239*Calculator!$C$18/(Calculator!$D$7*150))&gt;INT(2*A239*Calculator!$B$18/(Calculator!$D$7*150)),0,1))),1)</f>
        <v>1</v>
      </c>
      <c r="I239" s="250" t="n">
        <f aca="false">IF(Calculator!$E$19="YES",IF(A239&lt;Calculator!$G$19,0,MIN(MIN(MIN(MOD(A239*Calculator!$B$19/(Calculator!$D$7*150),1),1-MOD(A239*Calculator!$B$19/(Calculator!$D$7*150),1)),ABS(MOD(A239*Calculator!$B$19/(Calculator!$D$7*150),1)-0.5)),MIN(MIN(MOD(A239*Calculator!$C$19/(Calculator!$D$7*150),1),1-MOD(A239*Calculator!$C$19/(Calculator!$D$7*150),1)),ABS(MOD(A239*Calculator!$C$19/(Calculator!$D$7*150),1)-0.5)),IF(INT(2*A239*Calculator!$C$19/(Calculator!$D$7*150))&gt;INT(2*A239*Calculator!$B$19/(Calculator!$D$7*150)),0,1))),1)</f>
        <v>1</v>
      </c>
      <c r="J239" s="250" t="n">
        <f aca="false">IF(Calculator!$E$20="YES",IF(A239&lt;Calculator!$G$20,0,MIN(MIN(MIN(MOD(A239*Calculator!$B$20/(Calculator!$D$7*150),1),1-MOD(A239*Calculator!$B$20/(Calculator!$D$7*150),1)),ABS(MOD(A239*Calculator!$B$20/(Calculator!$D$7*150),1)-0.5)),MIN(MIN(MOD(A239*Calculator!$C$20/(Calculator!$D$7*150),1),1-MOD(A239*Calculator!$C$20/(Calculator!$D$7*150),1)),ABS(MOD(A239*Calculator!$C$20/(Calculator!$D$7*150),1)-0.5)),IF(INT(2*A239*Calculator!$C$20/(Calculator!$D$7*150))&gt;INT(2*A239*Calculator!$B$20/(Calculator!$D$7*150)),0,1))),1)</f>
        <v>1</v>
      </c>
      <c r="K239" s="250" t="n">
        <f aca="false">IF(Calculator!$E$21="YES",IF(A239&lt;Calculator!$G$21,0,MIN(MIN(MIN(MOD(A239*Calculator!$B$21/(Calculator!$D$7*150),1),1-MOD(A239*Calculator!$B$21/(Calculator!$D$7*150),1)),ABS(MOD(A239*Calculator!$B$21/(Calculator!$D$7*150),1)-0.5)),MIN(MIN(MOD(A239*Calculator!$C$21/(Calculator!$D$7*150),1),1-MOD(A239*Calculator!$C$21/(Calculator!$D$7*150),1)),ABS(MOD(A239*Calculator!$C$21/(Calculator!$D$7*150),1)-0.5)),IF(INT(2*A239*Calculator!$C$21/(Calculator!$D$7*150))&gt;INT(2*A239*Calculator!$B$21/(Calculator!$D$7*150)),0,1))),1)</f>
        <v>1</v>
      </c>
      <c r="L239" s="250" t="n">
        <f aca="false">IF(Calculator!$E$22="YES",IF(A239&lt;Calculator!$G$22,0,MIN(MIN(MIN(MOD(A239*Calculator!$B$22/(Calculator!$D$7*150),1),1-MOD(A239*Calculator!$B$22/(Calculator!$D$7*150),1)),ABS(MOD(A239*Calculator!$B$22/(Calculator!$D$7*150),1)-0.5)),MIN(MIN(MOD(A239*Calculator!$C$22/(Calculator!$D$7*150),1),1-MOD(A239*Calculator!$C$22/(Calculator!$D$7*150),1)),ABS(MOD(A239*Calculator!$C$22/(Calculator!$D$7*150),1)-0.5)),IF(INT(2*A239*Calculator!$C$22/(Calculator!$D$7*150))&gt;INT(2*A239*Calculator!$B$22/(Calculator!$D$7*150)),0,1))),1)</f>
        <v>1</v>
      </c>
      <c r="M239" s="250" t="n">
        <f aca="false">MIN(B239:L239)</f>
        <v>0.0553684210526317</v>
      </c>
      <c r="N239" s="250" t="n">
        <f aca="false">SUMPRODUCT(($M$7:$M$557&gt;M239)*1)+SUMPRODUCT(($M$7:$M$557=M239)*(ROW($M$7:$M$557)&lt;ROW(M239)))+1</f>
        <v>216</v>
      </c>
      <c r="O239" s="250" t="str">
        <f aca="false">IF(M239&gt;=0.13,"★★★ EXCELLENT",IF(M239&gt;=0.12,"★★  GOOD",IF(M239&gt;=0.07,"★  FAIR",IF(M239&gt;=0.025,"⚠  MARGINAL","✗  AVOID"))))</f>
        <v>⚠  MARGINAL</v>
      </c>
    </row>
    <row r="240" customFormat="false" ht="15" hidden="false" customHeight="true" outlineLevel="0" collapsed="false">
      <c r="A240" s="251" t="n">
        <v>28.3</v>
      </c>
      <c r="B240" s="252" t="n">
        <f aca="false">IF(Calculator!$E$12="YES",IF(A240&lt;Calculator!$G$12,0,MIN(MIN(MIN(MOD(A240*Calculator!$B$12/(Calculator!$D$7*150),1),1-MOD(A240*Calculator!$B$12/(Calculator!$D$7*150),1)),ABS(MOD(A240*Calculator!$B$12/(Calculator!$D$7*150),1)-0.5)),MIN(MIN(MOD(A240*Calculator!$C$12/(Calculator!$D$7*150),1),1-MOD(A240*Calculator!$C$12/(Calculator!$D$7*150),1)),ABS(MOD(A240*Calculator!$C$12/(Calculator!$D$7*150),1)-0.5)),IF(INT(2*A240*Calculator!$C$12/(Calculator!$D$7*150))&gt;INT(2*A240*Calculator!$B$12/(Calculator!$D$7*150)),0,1))),1)</f>
        <v>1</v>
      </c>
      <c r="C240" s="252" t="n">
        <f aca="false">IF(Calculator!$E$13="YES",IF(A240&lt;Calculator!$G$13,0,MIN(MIN(MIN(MOD(A240*Calculator!$B$13/(Calculator!$D$7*150),1),1-MOD(A240*Calculator!$B$13/(Calculator!$D$7*150),1)),ABS(MOD(A240*Calculator!$B$13/(Calculator!$D$7*150),1)-0.5)),MIN(MIN(MOD(A240*Calculator!$C$13/(Calculator!$D$7*150),1),1-MOD(A240*Calculator!$C$13/(Calculator!$D$7*150),1)),ABS(MOD(A240*Calculator!$C$13/(Calculator!$D$7*150),1)-0.5)),IF(INT(2*A240*Calculator!$C$13/(Calculator!$D$7*150))&gt;INT(2*A240*Calculator!$B$13/(Calculator!$D$7*150)),0,1))),1)</f>
        <v>1</v>
      </c>
      <c r="D240" s="252" t="n">
        <f aca="false">IF(Calculator!$E$14="YES",IF(A240&lt;Calculator!$G$14,0,MIN(MIN(MIN(MOD(A240*Calculator!$B$14/(Calculator!$D$7*150),1),1-MOD(A240*Calculator!$B$14/(Calculator!$D$7*150),1)),ABS(MOD(A240*Calculator!$B$14/(Calculator!$D$7*150),1)-0.5)),MIN(MIN(MOD(A240*Calculator!$C$14/(Calculator!$D$7*150),1),1-MOD(A240*Calculator!$C$14/(Calculator!$D$7*150),1)),ABS(MOD(A240*Calculator!$C$14/(Calculator!$D$7*150),1)-0.5)),IF(INT(2*A240*Calculator!$C$14/(Calculator!$D$7*150))&gt;INT(2*A240*Calculator!$B$14/(Calculator!$D$7*150)),0,1))),1)</f>
        <v>1</v>
      </c>
      <c r="E240" s="252" t="n">
        <f aca="false">IF(Calculator!$E$15="YES",IF(A240&lt;Calculator!$G$15,0,MIN(MIN(MIN(MOD(A240*Calculator!$B$15/(Calculator!$D$7*150),1),1-MOD(A240*Calculator!$B$15/(Calculator!$D$7*150),1)),ABS(MOD(A240*Calculator!$B$15/(Calculator!$D$7*150),1)-0.5)),MIN(MIN(MOD(A240*Calculator!$C$15/(Calculator!$D$7*150),1),1-MOD(A240*Calculator!$C$15/(Calculator!$D$7*150),1)),ABS(MOD(A240*Calculator!$C$15/(Calculator!$D$7*150),1)-0.5)),IF(INT(2*A240*Calculator!$C$15/(Calculator!$D$7*150))&gt;INT(2*A240*Calculator!$B$15/(Calculator!$D$7*150)),0,1))),1)</f>
        <v>0.0502456140350878</v>
      </c>
      <c r="F240" s="252" t="n">
        <f aca="false">IF(Calculator!$E$16="YES",IF(A240&lt;Calculator!$G$16,0,MIN(MIN(MIN(MOD(A240*Calculator!$B$16/(Calculator!$D$7*150),1),1-MOD(A240*Calculator!$B$16/(Calculator!$D$7*150),1)),ABS(MOD(A240*Calculator!$B$16/(Calculator!$D$7*150),1)-0.5)),MIN(MIN(MOD(A240*Calculator!$C$16/(Calculator!$D$7*150),1),1-MOD(A240*Calculator!$C$16/(Calculator!$D$7*150),1)),ABS(MOD(A240*Calculator!$C$16/(Calculator!$D$7*150),1)-0.5)),IF(INT(2*A240*Calculator!$C$16/(Calculator!$D$7*150))&gt;INT(2*A240*Calculator!$B$16/(Calculator!$D$7*150)),0,1))),1)</f>
        <v>1</v>
      </c>
      <c r="G240" s="252" t="n">
        <f aca="false">IF(Calculator!$E$17="YES",IF(A240&lt;Calculator!$G$17,0,MIN(MIN(MIN(MOD(A240*Calculator!$B$17/(Calculator!$D$7*150),1),1-MOD(A240*Calculator!$B$17/(Calculator!$D$7*150),1)),ABS(MOD(A240*Calculator!$B$17/(Calculator!$D$7*150),1)-0.5)),MIN(MIN(MOD(A240*Calculator!$C$17/(Calculator!$D$7*150),1),1-MOD(A240*Calculator!$C$17/(Calculator!$D$7*150),1)),ABS(MOD(A240*Calculator!$C$17/(Calculator!$D$7*150),1)-0.5)),IF(INT(2*A240*Calculator!$C$17/(Calculator!$D$7*150))&gt;INT(2*A240*Calculator!$B$17/(Calculator!$D$7*150)),0,1))),1)</f>
        <v>0.150140350877193</v>
      </c>
      <c r="H240" s="252" t="n">
        <f aca="false">IF(Calculator!$E$18="YES",IF(A240&lt;Calculator!$G$18,0,MIN(MIN(MIN(MOD(A240*Calculator!$B$18/(Calculator!$D$7*150),1),1-MOD(A240*Calculator!$B$18/(Calculator!$D$7*150),1)),ABS(MOD(A240*Calculator!$B$18/(Calculator!$D$7*150),1)-0.5)),MIN(MIN(MOD(A240*Calculator!$C$18/(Calculator!$D$7*150),1),1-MOD(A240*Calculator!$C$18/(Calculator!$D$7*150),1)),ABS(MOD(A240*Calculator!$C$18/(Calculator!$D$7*150),1)-0.5)),IF(INT(2*A240*Calculator!$C$18/(Calculator!$D$7*150))&gt;INT(2*A240*Calculator!$B$18/(Calculator!$D$7*150)),0,1))),1)</f>
        <v>1</v>
      </c>
      <c r="I240" s="252" t="n">
        <f aca="false">IF(Calculator!$E$19="YES",IF(A240&lt;Calculator!$G$19,0,MIN(MIN(MIN(MOD(A240*Calculator!$B$19/(Calculator!$D$7*150),1),1-MOD(A240*Calculator!$B$19/(Calculator!$D$7*150),1)),ABS(MOD(A240*Calculator!$B$19/(Calculator!$D$7*150),1)-0.5)),MIN(MIN(MOD(A240*Calculator!$C$19/(Calculator!$D$7*150),1),1-MOD(A240*Calculator!$C$19/(Calculator!$D$7*150),1)),ABS(MOD(A240*Calculator!$C$19/(Calculator!$D$7*150),1)-0.5)),IF(INT(2*A240*Calculator!$C$19/(Calculator!$D$7*150))&gt;INT(2*A240*Calculator!$B$19/(Calculator!$D$7*150)),0,1))),1)</f>
        <v>1</v>
      </c>
      <c r="J240" s="252" t="n">
        <f aca="false">IF(Calculator!$E$20="YES",IF(A240&lt;Calculator!$G$20,0,MIN(MIN(MIN(MOD(A240*Calculator!$B$20/(Calculator!$D$7*150),1),1-MOD(A240*Calculator!$B$20/(Calculator!$D$7*150),1)),ABS(MOD(A240*Calculator!$B$20/(Calculator!$D$7*150),1)-0.5)),MIN(MIN(MOD(A240*Calculator!$C$20/(Calculator!$D$7*150),1),1-MOD(A240*Calculator!$C$20/(Calculator!$D$7*150),1)),ABS(MOD(A240*Calculator!$C$20/(Calculator!$D$7*150),1)-0.5)),IF(INT(2*A240*Calculator!$C$20/(Calculator!$D$7*150))&gt;INT(2*A240*Calculator!$B$20/(Calculator!$D$7*150)),0,1))),1)</f>
        <v>1</v>
      </c>
      <c r="K240" s="252" t="n">
        <f aca="false">IF(Calculator!$E$21="YES",IF(A240&lt;Calculator!$G$21,0,MIN(MIN(MIN(MOD(A240*Calculator!$B$21/(Calculator!$D$7*150),1),1-MOD(A240*Calculator!$B$21/(Calculator!$D$7*150),1)),ABS(MOD(A240*Calculator!$B$21/(Calculator!$D$7*150),1)-0.5)),MIN(MIN(MOD(A240*Calculator!$C$21/(Calculator!$D$7*150),1),1-MOD(A240*Calculator!$C$21/(Calculator!$D$7*150),1)),ABS(MOD(A240*Calculator!$C$21/(Calculator!$D$7*150),1)-0.5)),IF(INT(2*A240*Calculator!$C$21/(Calculator!$D$7*150))&gt;INT(2*A240*Calculator!$B$21/(Calculator!$D$7*150)),0,1))),1)</f>
        <v>1</v>
      </c>
      <c r="L240" s="252" t="n">
        <f aca="false">IF(Calculator!$E$22="YES",IF(A240&lt;Calculator!$G$22,0,MIN(MIN(MIN(MOD(A240*Calculator!$B$22/(Calculator!$D$7*150),1),1-MOD(A240*Calculator!$B$22/(Calculator!$D$7*150),1)),ABS(MOD(A240*Calculator!$B$22/(Calculator!$D$7*150),1)-0.5)),MIN(MIN(MOD(A240*Calculator!$C$22/(Calculator!$D$7*150),1),1-MOD(A240*Calculator!$C$22/(Calculator!$D$7*150),1)),ABS(MOD(A240*Calculator!$C$22/(Calculator!$D$7*150),1)-0.5)),IF(INT(2*A240*Calculator!$C$22/(Calculator!$D$7*150))&gt;INT(2*A240*Calculator!$B$22/(Calculator!$D$7*150)),0,1))),1)</f>
        <v>1</v>
      </c>
      <c r="M240" s="252" t="n">
        <f aca="false">MIN(B240:L240)</f>
        <v>0.0502456140350878</v>
      </c>
      <c r="N240" s="252" t="n">
        <f aca="false">SUMPRODUCT(($M$7:$M$557&gt;M240)*1)+SUMPRODUCT(($M$7:$M$557=M240)*(ROW($M$7:$M$557)&lt;ROW(M240)))+1</f>
        <v>231</v>
      </c>
      <c r="O240" s="252" t="str">
        <f aca="false">IF(M240&gt;=0.13,"★★★ EXCELLENT",IF(M240&gt;=0.12,"★★  GOOD",IF(M240&gt;=0.07,"★  FAIR",IF(M240&gt;=0.025,"⚠  MARGINAL","✗  AVOID"))))</f>
        <v>⚠  MARGINAL</v>
      </c>
    </row>
    <row r="241" customFormat="false" ht="15" hidden="false" customHeight="true" outlineLevel="0" collapsed="false">
      <c r="A241" s="249" t="n">
        <v>28.4</v>
      </c>
      <c r="B241" s="250" t="n">
        <f aca="false">IF(Calculator!$E$12="YES",IF(A241&lt;Calculator!$G$12,0,MIN(MIN(MIN(MOD(A241*Calculator!$B$12/(Calculator!$D$7*150),1),1-MOD(A241*Calculator!$B$12/(Calculator!$D$7*150),1)),ABS(MOD(A241*Calculator!$B$12/(Calculator!$D$7*150),1)-0.5)),MIN(MIN(MOD(A241*Calculator!$C$12/(Calculator!$D$7*150),1),1-MOD(A241*Calculator!$C$12/(Calculator!$D$7*150),1)),ABS(MOD(A241*Calculator!$C$12/(Calculator!$D$7*150),1)-0.5)),IF(INT(2*A241*Calculator!$C$12/(Calculator!$D$7*150))&gt;INT(2*A241*Calculator!$B$12/(Calculator!$D$7*150)),0,1))),1)</f>
        <v>1</v>
      </c>
      <c r="C241" s="250" t="n">
        <f aca="false">IF(Calculator!$E$13="YES",IF(A241&lt;Calculator!$G$13,0,MIN(MIN(MIN(MOD(A241*Calculator!$B$13/(Calculator!$D$7*150),1),1-MOD(A241*Calculator!$B$13/(Calculator!$D$7*150),1)),ABS(MOD(A241*Calculator!$B$13/(Calculator!$D$7*150),1)-0.5)),MIN(MIN(MOD(A241*Calculator!$C$13/(Calculator!$D$7*150),1),1-MOD(A241*Calculator!$C$13/(Calculator!$D$7*150),1)),ABS(MOD(A241*Calculator!$C$13/(Calculator!$D$7*150),1)-0.5)),IF(INT(2*A241*Calculator!$C$13/(Calculator!$D$7*150))&gt;INT(2*A241*Calculator!$B$13/(Calculator!$D$7*150)),0,1))),1)</f>
        <v>1</v>
      </c>
      <c r="D241" s="250" t="n">
        <f aca="false">IF(Calculator!$E$14="YES",IF(A241&lt;Calculator!$G$14,0,MIN(MIN(MIN(MOD(A241*Calculator!$B$14/(Calculator!$D$7*150),1),1-MOD(A241*Calculator!$B$14/(Calculator!$D$7*150),1)),ABS(MOD(A241*Calculator!$B$14/(Calculator!$D$7*150),1)-0.5)),MIN(MIN(MOD(A241*Calculator!$C$14/(Calculator!$D$7*150),1),1-MOD(A241*Calculator!$C$14/(Calculator!$D$7*150),1)),ABS(MOD(A241*Calculator!$C$14/(Calculator!$D$7*150),1)-0.5)),IF(INT(2*A241*Calculator!$C$14/(Calculator!$D$7*150))&gt;INT(2*A241*Calculator!$B$14/(Calculator!$D$7*150)),0,1))),1)</f>
        <v>1</v>
      </c>
      <c r="E241" s="250" t="n">
        <f aca="false">IF(Calculator!$E$15="YES",IF(A241&lt;Calculator!$G$15,0,MIN(MIN(MIN(MOD(A241*Calculator!$B$15/(Calculator!$D$7*150),1),1-MOD(A241*Calculator!$B$15/(Calculator!$D$7*150),1)),ABS(MOD(A241*Calculator!$B$15/(Calculator!$D$7*150),1)-0.5)),MIN(MIN(MOD(A241*Calculator!$C$15/(Calculator!$D$7*150),1),1-MOD(A241*Calculator!$C$15/(Calculator!$D$7*150),1)),ABS(MOD(A241*Calculator!$C$15/(Calculator!$D$7*150),1)-0.5)),IF(INT(2*A241*Calculator!$C$15/(Calculator!$D$7*150))&gt;INT(2*A241*Calculator!$B$15/(Calculator!$D$7*150)),0,1))),1)</f>
        <v>0.045122807017544</v>
      </c>
      <c r="F241" s="250" t="n">
        <f aca="false">IF(Calculator!$E$16="YES",IF(A241&lt;Calculator!$G$16,0,MIN(MIN(MIN(MOD(A241*Calculator!$B$16/(Calculator!$D$7*150),1),1-MOD(A241*Calculator!$B$16/(Calculator!$D$7*150),1)),ABS(MOD(A241*Calculator!$B$16/(Calculator!$D$7*150),1)-0.5)),MIN(MIN(MOD(A241*Calculator!$C$16/(Calculator!$D$7*150),1),1-MOD(A241*Calculator!$C$16/(Calculator!$D$7*150),1)),ABS(MOD(A241*Calculator!$C$16/(Calculator!$D$7*150),1)-0.5)),IF(INT(2*A241*Calculator!$C$16/(Calculator!$D$7*150))&gt;INT(2*A241*Calculator!$B$16/(Calculator!$D$7*150)),0,1))),1)</f>
        <v>1</v>
      </c>
      <c r="G241" s="250" t="n">
        <f aca="false">IF(Calculator!$E$17="YES",IF(A241&lt;Calculator!$G$17,0,MIN(MIN(MIN(MOD(A241*Calculator!$B$17/(Calculator!$D$7*150),1),1-MOD(A241*Calculator!$B$17/(Calculator!$D$7*150),1)),ABS(MOD(A241*Calculator!$B$17/(Calculator!$D$7*150),1)-0.5)),MIN(MIN(MOD(A241*Calculator!$C$17/(Calculator!$D$7*150),1),1-MOD(A241*Calculator!$C$17/(Calculator!$D$7*150),1)),ABS(MOD(A241*Calculator!$C$17/(Calculator!$D$7*150),1)-0.5)),IF(INT(2*A241*Calculator!$C$17/(Calculator!$D$7*150))&gt;INT(2*A241*Calculator!$B$17/(Calculator!$D$7*150)),0,1))),1)</f>
        <v>0.140070175438597</v>
      </c>
      <c r="H241" s="250" t="n">
        <f aca="false">IF(Calculator!$E$18="YES",IF(A241&lt;Calculator!$G$18,0,MIN(MIN(MIN(MOD(A241*Calculator!$B$18/(Calculator!$D$7*150),1),1-MOD(A241*Calculator!$B$18/(Calculator!$D$7*150),1)),ABS(MOD(A241*Calculator!$B$18/(Calculator!$D$7*150),1)-0.5)),MIN(MIN(MOD(A241*Calculator!$C$18/(Calculator!$D$7*150),1),1-MOD(A241*Calculator!$C$18/(Calculator!$D$7*150),1)),ABS(MOD(A241*Calculator!$C$18/(Calculator!$D$7*150),1)-0.5)),IF(INT(2*A241*Calculator!$C$18/(Calculator!$D$7*150))&gt;INT(2*A241*Calculator!$B$18/(Calculator!$D$7*150)),0,1))),1)</f>
        <v>1</v>
      </c>
      <c r="I241" s="250" t="n">
        <f aca="false">IF(Calculator!$E$19="YES",IF(A241&lt;Calculator!$G$19,0,MIN(MIN(MIN(MOD(A241*Calculator!$B$19/(Calculator!$D$7*150),1),1-MOD(A241*Calculator!$B$19/(Calculator!$D$7*150),1)),ABS(MOD(A241*Calculator!$B$19/(Calculator!$D$7*150),1)-0.5)),MIN(MIN(MOD(A241*Calculator!$C$19/(Calculator!$D$7*150),1),1-MOD(A241*Calculator!$C$19/(Calculator!$D$7*150),1)),ABS(MOD(A241*Calculator!$C$19/(Calculator!$D$7*150),1)-0.5)),IF(INT(2*A241*Calculator!$C$19/(Calculator!$D$7*150))&gt;INT(2*A241*Calculator!$B$19/(Calculator!$D$7*150)),0,1))),1)</f>
        <v>1</v>
      </c>
      <c r="J241" s="250" t="n">
        <f aca="false">IF(Calculator!$E$20="YES",IF(A241&lt;Calculator!$G$20,0,MIN(MIN(MIN(MOD(A241*Calculator!$B$20/(Calculator!$D$7*150),1),1-MOD(A241*Calculator!$B$20/(Calculator!$D$7*150),1)),ABS(MOD(A241*Calculator!$B$20/(Calculator!$D$7*150),1)-0.5)),MIN(MIN(MOD(A241*Calculator!$C$20/(Calculator!$D$7*150),1),1-MOD(A241*Calculator!$C$20/(Calculator!$D$7*150),1)),ABS(MOD(A241*Calculator!$C$20/(Calculator!$D$7*150),1)-0.5)),IF(INT(2*A241*Calculator!$C$20/(Calculator!$D$7*150))&gt;INT(2*A241*Calculator!$B$20/(Calculator!$D$7*150)),0,1))),1)</f>
        <v>1</v>
      </c>
      <c r="K241" s="250" t="n">
        <f aca="false">IF(Calculator!$E$21="YES",IF(A241&lt;Calculator!$G$21,0,MIN(MIN(MIN(MOD(A241*Calculator!$B$21/(Calculator!$D$7*150),1),1-MOD(A241*Calculator!$B$21/(Calculator!$D$7*150),1)),ABS(MOD(A241*Calculator!$B$21/(Calculator!$D$7*150),1)-0.5)),MIN(MIN(MOD(A241*Calculator!$C$21/(Calculator!$D$7*150),1),1-MOD(A241*Calculator!$C$21/(Calculator!$D$7*150),1)),ABS(MOD(A241*Calculator!$C$21/(Calculator!$D$7*150),1)-0.5)),IF(INT(2*A241*Calculator!$C$21/(Calculator!$D$7*150))&gt;INT(2*A241*Calculator!$B$21/(Calculator!$D$7*150)),0,1))),1)</f>
        <v>1</v>
      </c>
      <c r="L241" s="250" t="n">
        <f aca="false">IF(Calculator!$E$22="YES",IF(A241&lt;Calculator!$G$22,0,MIN(MIN(MIN(MOD(A241*Calculator!$B$22/(Calculator!$D$7*150),1),1-MOD(A241*Calculator!$B$22/(Calculator!$D$7*150),1)),ABS(MOD(A241*Calculator!$B$22/(Calculator!$D$7*150),1)-0.5)),MIN(MIN(MOD(A241*Calculator!$C$22/(Calculator!$D$7*150),1),1-MOD(A241*Calculator!$C$22/(Calculator!$D$7*150),1)),ABS(MOD(A241*Calculator!$C$22/(Calculator!$D$7*150),1)-0.5)),IF(INT(2*A241*Calculator!$C$22/(Calculator!$D$7*150))&gt;INT(2*A241*Calculator!$B$22/(Calculator!$D$7*150)),0,1))),1)</f>
        <v>1</v>
      </c>
      <c r="M241" s="250" t="n">
        <f aca="false">MIN(B241:L241)</f>
        <v>0.045122807017544</v>
      </c>
      <c r="N241" s="250" t="n">
        <f aca="false">SUMPRODUCT(($M$7:$M$557&gt;M241)*1)+SUMPRODUCT(($M$7:$M$557=M241)*(ROW($M$7:$M$557)&lt;ROW(M241)))+1</f>
        <v>247</v>
      </c>
      <c r="O241" s="250" t="str">
        <f aca="false">IF(M241&gt;=0.13,"★★★ EXCELLENT",IF(M241&gt;=0.12,"★★  GOOD",IF(M241&gt;=0.07,"★  FAIR",IF(M241&gt;=0.025,"⚠  MARGINAL","✗  AVOID"))))</f>
        <v>⚠  MARGINAL</v>
      </c>
    </row>
    <row r="242" customFormat="false" ht="15" hidden="false" customHeight="true" outlineLevel="0" collapsed="false">
      <c r="A242" s="251" t="n">
        <v>28.5</v>
      </c>
      <c r="B242" s="252" t="n">
        <f aca="false">IF(Calculator!$E$12="YES",IF(A242&lt;Calculator!$G$12,0,MIN(MIN(MIN(MOD(A242*Calculator!$B$12/(Calculator!$D$7*150),1),1-MOD(A242*Calculator!$B$12/(Calculator!$D$7*150),1)),ABS(MOD(A242*Calculator!$B$12/(Calculator!$D$7*150),1)-0.5)),MIN(MIN(MOD(A242*Calculator!$C$12/(Calculator!$D$7*150),1),1-MOD(A242*Calculator!$C$12/(Calculator!$D$7*150),1)),ABS(MOD(A242*Calculator!$C$12/(Calculator!$D$7*150),1)-0.5)),IF(INT(2*A242*Calculator!$C$12/(Calculator!$D$7*150))&gt;INT(2*A242*Calculator!$B$12/(Calculator!$D$7*150)),0,1))),1)</f>
        <v>1</v>
      </c>
      <c r="C242" s="252" t="n">
        <f aca="false">IF(Calculator!$E$13="YES",IF(A242&lt;Calculator!$G$13,0,MIN(MIN(MIN(MOD(A242*Calculator!$B$13/(Calculator!$D$7*150),1),1-MOD(A242*Calculator!$B$13/(Calculator!$D$7*150),1)),ABS(MOD(A242*Calculator!$B$13/(Calculator!$D$7*150),1)-0.5)),MIN(MIN(MOD(A242*Calculator!$C$13/(Calculator!$D$7*150),1),1-MOD(A242*Calculator!$C$13/(Calculator!$D$7*150),1)),ABS(MOD(A242*Calculator!$C$13/(Calculator!$D$7*150),1)-0.5)),IF(INT(2*A242*Calculator!$C$13/(Calculator!$D$7*150))&gt;INT(2*A242*Calculator!$B$13/(Calculator!$D$7*150)),0,1))),1)</f>
        <v>1</v>
      </c>
      <c r="D242" s="252" t="n">
        <f aca="false">IF(Calculator!$E$14="YES",IF(A242&lt;Calculator!$G$14,0,MIN(MIN(MIN(MOD(A242*Calculator!$B$14/(Calculator!$D$7*150),1),1-MOD(A242*Calculator!$B$14/(Calculator!$D$7*150),1)),ABS(MOD(A242*Calculator!$B$14/(Calculator!$D$7*150),1)-0.5)),MIN(MIN(MOD(A242*Calculator!$C$14/(Calculator!$D$7*150),1),1-MOD(A242*Calculator!$C$14/(Calculator!$D$7*150),1)),ABS(MOD(A242*Calculator!$C$14/(Calculator!$D$7*150),1)-0.5)),IF(INT(2*A242*Calculator!$C$14/(Calculator!$D$7*150))&gt;INT(2*A242*Calculator!$B$14/(Calculator!$D$7*150)),0,1))),1)</f>
        <v>1</v>
      </c>
      <c r="E242" s="252" t="n">
        <f aca="false">IF(Calculator!$E$15="YES",IF(A242&lt;Calculator!$G$15,0,MIN(MIN(MIN(MOD(A242*Calculator!$B$15/(Calculator!$D$7*150),1),1-MOD(A242*Calculator!$B$15/(Calculator!$D$7*150),1)),ABS(MOD(A242*Calculator!$B$15/(Calculator!$D$7*150),1)-0.5)),MIN(MIN(MOD(A242*Calculator!$C$15/(Calculator!$D$7*150),1),1-MOD(A242*Calculator!$C$15/(Calculator!$D$7*150),1)),ABS(MOD(A242*Calculator!$C$15/(Calculator!$D$7*150),1)-0.5)),IF(INT(2*A242*Calculator!$C$15/(Calculator!$D$7*150))&gt;INT(2*A242*Calculator!$B$15/(Calculator!$D$7*150)),0,1))),1)</f>
        <v>0.04</v>
      </c>
      <c r="F242" s="252" t="n">
        <f aca="false">IF(Calculator!$E$16="YES",IF(A242&lt;Calculator!$G$16,0,MIN(MIN(MIN(MOD(A242*Calculator!$B$16/(Calculator!$D$7*150),1),1-MOD(A242*Calculator!$B$16/(Calculator!$D$7*150),1)),ABS(MOD(A242*Calculator!$B$16/(Calculator!$D$7*150),1)-0.5)),MIN(MIN(MOD(A242*Calculator!$C$16/(Calculator!$D$7*150),1),1-MOD(A242*Calculator!$C$16/(Calculator!$D$7*150),1)),ABS(MOD(A242*Calculator!$C$16/(Calculator!$D$7*150),1)-0.5)),IF(INT(2*A242*Calculator!$C$16/(Calculator!$D$7*150))&gt;INT(2*A242*Calculator!$B$16/(Calculator!$D$7*150)),0,1))),1)</f>
        <v>1</v>
      </c>
      <c r="G242" s="252" t="n">
        <f aca="false">IF(Calculator!$E$17="YES",IF(A242&lt;Calculator!$G$17,0,MIN(MIN(MIN(MOD(A242*Calculator!$B$17/(Calculator!$D$7*150),1),1-MOD(A242*Calculator!$B$17/(Calculator!$D$7*150),1)),ABS(MOD(A242*Calculator!$B$17/(Calculator!$D$7*150),1)-0.5)),MIN(MIN(MOD(A242*Calculator!$C$17/(Calculator!$D$7*150),1),1-MOD(A242*Calculator!$C$17/(Calculator!$D$7*150),1)),ABS(MOD(A242*Calculator!$C$17/(Calculator!$D$7*150),1)-0.5)),IF(INT(2*A242*Calculator!$C$17/(Calculator!$D$7*150))&gt;INT(2*A242*Calculator!$B$17/(Calculator!$D$7*150)),0,1))),1)</f>
        <v>0.13</v>
      </c>
      <c r="H242" s="252" t="n">
        <f aca="false">IF(Calculator!$E$18="YES",IF(A242&lt;Calculator!$G$18,0,MIN(MIN(MIN(MOD(A242*Calculator!$B$18/(Calculator!$D$7*150),1),1-MOD(A242*Calculator!$B$18/(Calculator!$D$7*150),1)),ABS(MOD(A242*Calculator!$B$18/(Calculator!$D$7*150),1)-0.5)),MIN(MIN(MOD(A242*Calculator!$C$18/(Calculator!$D$7*150),1),1-MOD(A242*Calculator!$C$18/(Calculator!$D$7*150),1)),ABS(MOD(A242*Calculator!$C$18/(Calculator!$D$7*150),1)-0.5)),IF(INT(2*A242*Calculator!$C$18/(Calculator!$D$7*150))&gt;INT(2*A242*Calculator!$B$18/(Calculator!$D$7*150)),0,1))),1)</f>
        <v>1</v>
      </c>
      <c r="I242" s="252" t="n">
        <f aca="false">IF(Calculator!$E$19="YES",IF(A242&lt;Calculator!$G$19,0,MIN(MIN(MIN(MOD(A242*Calculator!$B$19/(Calculator!$D$7*150),1),1-MOD(A242*Calculator!$B$19/(Calculator!$D$7*150),1)),ABS(MOD(A242*Calculator!$B$19/(Calculator!$D$7*150),1)-0.5)),MIN(MIN(MOD(A242*Calculator!$C$19/(Calculator!$D$7*150),1),1-MOD(A242*Calculator!$C$19/(Calculator!$D$7*150),1)),ABS(MOD(A242*Calculator!$C$19/(Calculator!$D$7*150),1)-0.5)),IF(INT(2*A242*Calculator!$C$19/(Calculator!$D$7*150))&gt;INT(2*A242*Calculator!$B$19/(Calculator!$D$7*150)),0,1))),1)</f>
        <v>1</v>
      </c>
      <c r="J242" s="252" t="n">
        <f aca="false">IF(Calculator!$E$20="YES",IF(A242&lt;Calculator!$G$20,0,MIN(MIN(MIN(MOD(A242*Calculator!$B$20/(Calculator!$D$7*150),1),1-MOD(A242*Calculator!$B$20/(Calculator!$D$7*150),1)),ABS(MOD(A242*Calculator!$B$20/(Calculator!$D$7*150),1)-0.5)),MIN(MIN(MOD(A242*Calculator!$C$20/(Calculator!$D$7*150),1),1-MOD(A242*Calculator!$C$20/(Calculator!$D$7*150),1)),ABS(MOD(A242*Calculator!$C$20/(Calculator!$D$7*150),1)-0.5)),IF(INT(2*A242*Calculator!$C$20/(Calculator!$D$7*150))&gt;INT(2*A242*Calculator!$B$20/(Calculator!$D$7*150)),0,1))),1)</f>
        <v>1</v>
      </c>
      <c r="K242" s="252" t="n">
        <f aca="false">IF(Calculator!$E$21="YES",IF(A242&lt;Calculator!$G$21,0,MIN(MIN(MIN(MOD(A242*Calculator!$B$21/(Calculator!$D$7*150),1),1-MOD(A242*Calculator!$B$21/(Calculator!$D$7*150),1)),ABS(MOD(A242*Calculator!$B$21/(Calculator!$D$7*150),1)-0.5)),MIN(MIN(MOD(A242*Calculator!$C$21/(Calculator!$D$7*150),1),1-MOD(A242*Calculator!$C$21/(Calculator!$D$7*150),1)),ABS(MOD(A242*Calculator!$C$21/(Calculator!$D$7*150),1)-0.5)),IF(INT(2*A242*Calculator!$C$21/(Calculator!$D$7*150))&gt;INT(2*A242*Calculator!$B$21/(Calculator!$D$7*150)),0,1))),1)</f>
        <v>1</v>
      </c>
      <c r="L242" s="252" t="n">
        <f aca="false">IF(Calculator!$E$22="YES",IF(A242&lt;Calculator!$G$22,0,MIN(MIN(MIN(MOD(A242*Calculator!$B$22/(Calculator!$D$7*150),1),1-MOD(A242*Calculator!$B$22/(Calculator!$D$7*150),1)),ABS(MOD(A242*Calculator!$B$22/(Calculator!$D$7*150),1)-0.5)),MIN(MIN(MOD(A242*Calculator!$C$22/(Calculator!$D$7*150),1),1-MOD(A242*Calculator!$C$22/(Calculator!$D$7*150),1)),ABS(MOD(A242*Calculator!$C$22/(Calculator!$D$7*150),1)-0.5)),IF(INT(2*A242*Calculator!$C$22/(Calculator!$D$7*150))&gt;INT(2*A242*Calculator!$B$22/(Calculator!$D$7*150)),0,1))),1)</f>
        <v>1</v>
      </c>
      <c r="M242" s="252" t="n">
        <f aca="false">MIN(B242:L242)</f>
        <v>0.04</v>
      </c>
      <c r="N242" s="252" t="n">
        <f aca="false">SUMPRODUCT(($M$7:$M$557&gt;M242)*1)+SUMPRODUCT(($M$7:$M$557=M242)*(ROW($M$7:$M$557)&lt;ROW(M242)))+1</f>
        <v>262</v>
      </c>
      <c r="O242" s="252" t="str">
        <f aca="false">IF(M242&gt;=0.13,"★★★ EXCELLENT",IF(M242&gt;=0.12,"★★  GOOD",IF(M242&gt;=0.07,"★  FAIR",IF(M242&gt;=0.025,"⚠  MARGINAL","✗  AVOID"))))</f>
        <v>⚠  MARGINAL</v>
      </c>
    </row>
    <row r="243" customFormat="false" ht="15" hidden="false" customHeight="true" outlineLevel="0" collapsed="false">
      <c r="A243" s="249" t="n">
        <v>28.6</v>
      </c>
      <c r="B243" s="250" t="n">
        <f aca="false">IF(Calculator!$E$12="YES",IF(A243&lt;Calculator!$G$12,0,MIN(MIN(MIN(MOD(A243*Calculator!$B$12/(Calculator!$D$7*150),1),1-MOD(A243*Calculator!$B$12/(Calculator!$D$7*150),1)),ABS(MOD(A243*Calculator!$B$12/(Calculator!$D$7*150),1)-0.5)),MIN(MIN(MOD(A243*Calculator!$C$12/(Calculator!$D$7*150),1),1-MOD(A243*Calculator!$C$12/(Calculator!$D$7*150),1)),ABS(MOD(A243*Calculator!$C$12/(Calculator!$D$7*150),1)-0.5)),IF(INT(2*A243*Calculator!$C$12/(Calculator!$D$7*150))&gt;INT(2*A243*Calculator!$B$12/(Calculator!$D$7*150)),0,1))),1)</f>
        <v>1</v>
      </c>
      <c r="C243" s="250" t="n">
        <f aca="false">IF(Calculator!$E$13="YES",IF(A243&lt;Calculator!$G$13,0,MIN(MIN(MIN(MOD(A243*Calculator!$B$13/(Calculator!$D$7*150),1),1-MOD(A243*Calculator!$B$13/(Calculator!$D$7*150),1)),ABS(MOD(A243*Calculator!$B$13/(Calculator!$D$7*150),1)-0.5)),MIN(MIN(MOD(A243*Calculator!$C$13/(Calculator!$D$7*150),1),1-MOD(A243*Calculator!$C$13/(Calculator!$D$7*150),1)),ABS(MOD(A243*Calculator!$C$13/(Calculator!$D$7*150),1)-0.5)),IF(INT(2*A243*Calculator!$C$13/(Calculator!$D$7*150))&gt;INT(2*A243*Calculator!$B$13/(Calculator!$D$7*150)),0,1))),1)</f>
        <v>1</v>
      </c>
      <c r="D243" s="250" t="n">
        <f aca="false">IF(Calculator!$E$14="YES",IF(A243&lt;Calculator!$G$14,0,MIN(MIN(MIN(MOD(A243*Calculator!$B$14/(Calculator!$D$7*150),1),1-MOD(A243*Calculator!$B$14/(Calculator!$D$7*150),1)),ABS(MOD(A243*Calculator!$B$14/(Calculator!$D$7*150),1)-0.5)),MIN(MIN(MOD(A243*Calculator!$C$14/(Calculator!$D$7*150),1),1-MOD(A243*Calculator!$C$14/(Calculator!$D$7*150),1)),ABS(MOD(A243*Calculator!$C$14/(Calculator!$D$7*150),1)-0.5)),IF(INT(2*A243*Calculator!$C$14/(Calculator!$D$7*150))&gt;INT(2*A243*Calculator!$B$14/(Calculator!$D$7*150)),0,1))),1)</f>
        <v>1</v>
      </c>
      <c r="E243" s="250" t="n">
        <f aca="false">IF(Calculator!$E$15="YES",IF(A243&lt;Calculator!$G$15,0,MIN(MIN(MIN(MOD(A243*Calculator!$B$15/(Calculator!$D$7*150),1),1-MOD(A243*Calculator!$B$15/(Calculator!$D$7*150),1)),ABS(MOD(A243*Calculator!$B$15/(Calculator!$D$7*150),1)-0.5)),MIN(MIN(MOD(A243*Calculator!$C$15/(Calculator!$D$7*150),1),1-MOD(A243*Calculator!$C$15/(Calculator!$D$7*150),1)),ABS(MOD(A243*Calculator!$C$15/(Calculator!$D$7*150),1)-0.5)),IF(INT(2*A243*Calculator!$C$15/(Calculator!$D$7*150))&gt;INT(2*A243*Calculator!$B$15/(Calculator!$D$7*150)),0,1))),1)</f>
        <v>0.0348771929824561</v>
      </c>
      <c r="F243" s="250" t="n">
        <f aca="false">IF(Calculator!$E$16="YES",IF(A243&lt;Calculator!$G$16,0,MIN(MIN(MIN(MOD(A243*Calculator!$B$16/(Calculator!$D$7*150),1),1-MOD(A243*Calculator!$B$16/(Calculator!$D$7*150),1)),ABS(MOD(A243*Calculator!$B$16/(Calculator!$D$7*150),1)-0.5)),MIN(MIN(MOD(A243*Calculator!$C$16/(Calculator!$D$7*150),1),1-MOD(A243*Calculator!$C$16/(Calculator!$D$7*150),1)),ABS(MOD(A243*Calculator!$C$16/(Calculator!$D$7*150),1)-0.5)),IF(INT(2*A243*Calculator!$C$16/(Calculator!$D$7*150))&gt;INT(2*A243*Calculator!$B$16/(Calculator!$D$7*150)),0,1))),1)</f>
        <v>1</v>
      </c>
      <c r="G243" s="250" t="n">
        <f aca="false">IF(Calculator!$E$17="YES",IF(A243&lt;Calculator!$G$17,0,MIN(MIN(MIN(MOD(A243*Calculator!$B$17/(Calculator!$D$7*150),1),1-MOD(A243*Calculator!$B$17/(Calculator!$D$7*150),1)),ABS(MOD(A243*Calculator!$B$17/(Calculator!$D$7*150),1)-0.5)),MIN(MIN(MOD(A243*Calculator!$C$17/(Calculator!$D$7*150),1),1-MOD(A243*Calculator!$C$17/(Calculator!$D$7*150),1)),ABS(MOD(A243*Calculator!$C$17/(Calculator!$D$7*150),1)-0.5)),IF(INT(2*A243*Calculator!$C$17/(Calculator!$D$7*150))&gt;INT(2*A243*Calculator!$B$17/(Calculator!$D$7*150)),0,1))),1)</f>
        <v>0.119929824561404</v>
      </c>
      <c r="H243" s="250" t="n">
        <f aca="false">IF(Calculator!$E$18="YES",IF(A243&lt;Calculator!$G$18,0,MIN(MIN(MIN(MOD(A243*Calculator!$B$18/(Calculator!$D$7*150),1),1-MOD(A243*Calculator!$B$18/(Calculator!$D$7*150),1)),ABS(MOD(A243*Calculator!$B$18/(Calculator!$D$7*150),1)-0.5)),MIN(MIN(MOD(A243*Calculator!$C$18/(Calculator!$D$7*150),1),1-MOD(A243*Calculator!$C$18/(Calculator!$D$7*150),1)),ABS(MOD(A243*Calculator!$C$18/(Calculator!$D$7*150),1)-0.5)),IF(INT(2*A243*Calculator!$C$18/(Calculator!$D$7*150))&gt;INT(2*A243*Calculator!$B$18/(Calculator!$D$7*150)),0,1))),1)</f>
        <v>1</v>
      </c>
      <c r="I243" s="250" t="n">
        <f aca="false">IF(Calculator!$E$19="YES",IF(A243&lt;Calculator!$G$19,0,MIN(MIN(MIN(MOD(A243*Calculator!$B$19/(Calculator!$D$7*150),1),1-MOD(A243*Calculator!$B$19/(Calculator!$D$7*150),1)),ABS(MOD(A243*Calculator!$B$19/(Calculator!$D$7*150),1)-0.5)),MIN(MIN(MOD(A243*Calculator!$C$19/(Calculator!$D$7*150),1),1-MOD(A243*Calculator!$C$19/(Calculator!$D$7*150),1)),ABS(MOD(A243*Calculator!$C$19/(Calculator!$D$7*150),1)-0.5)),IF(INT(2*A243*Calculator!$C$19/(Calculator!$D$7*150))&gt;INT(2*A243*Calculator!$B$19/(Calculator!$D$7*150)),0,1))),1)</f>
        <v>1</v>
      </c>
      <c r="J243" s="250" t="n">
        <f aca="false">IF(Calculator!$E$20="YES",IF(A243&lt;Calculator!$G$20,0,MIN(MIN(MIN(MOD(A243*Calculator!$B$20/(Calculator!$D$7*150),1),1-MOD(A243*Calculator!$B$20/(Calculator!$D$7*150),1)),ABS(MOD(A243*Calculator!$B$20/(Calculator!$D$7*150),1)-0.5)),MIN(MIN(MOD(A243*Calculator!$C$20/(Calculator!$D$7*150),1),1-MOD(A243*Calculator!$C$20/(Calculator!$D$7*150),1)),ABS(MOD(A243*Calculator!$C$20/(Calculator!$D$7*150),1)-0.5)),IF(INT(2*A243*Calculator!$C$20/(Calculator!$D$7*150))&gt;INT(2*A243*Calculator!$B$20/(Calculator!$D$7*150)),0,1))),1)</f>
        <v>1</v>
      </c>
      <c r="K243" s="250" t="n">
        <f aca="false">IF(Calculator!$E$21="YES",IF(A243&lt;Calculator!$G$21,0,MIN(MIN(MIN(MOD(A243*Calculator!$B$21/(Calculator!$D$7*150),1),1-MOD(A243*Calculator!$B$21/(Calculator!$D$7*150),1)),ABS(MOD(A243*Calculator!$B$21/(Calculator!$D$7*150),1)-0.5)),MIN(MIN(MOD(A243*Calculator!$C$21/(Calculator!$D$7*150),1),1-MOD(A243*Calculator!$C$21/(Calculator!$D$7*150),1)),ABS(MOD(A243*Calculator!$C$21/(Calculator!$D$7*150),1)-0.5)),IF(INT(2*A243*Calculator!$C$21/(Calculator!$D$7*150))&gt;INT(2*A243*Calculator!$B$21/(Calculator!$D$7*150)),0,1))),1)</f>
        <v>1</v>
      </c>
      <c r="L243" s="250" t="n">
        <f aca="false">IF(Calculator!$E$22="YES",IF(A243&lt;Calculator!$G$22,0,MIN(MIN(MIN(MOD(A243*Calculator!$B$22/(Calculator!$D$7*150),1),1-MOD(A243*Calculator!$B$22/(Calculator!$D$7*150),1)),ABS(MOD(A243*Calculator!$B$22/(Calculator!$D$7*150),1)-0.5)),MIN(MIN(MOD(A243*Calculator!$C$22/(Calculator!$D$7*150),1),1-MOD(A243*Calculator!$C$22/(Calculator!$D$7*150),1)),ABS(MOD(A243*Calculator!$C$22/(Calculator!$D$7*150),1)-0.5)),IF(INT(2*A243*Calculator!$C$22/(Calculator!$D$7*150))&gt;INT(2*A243*Calculator!$B$22/(Calculator!$D$7*150)),0,1))),1)</f>
        <v>1</v>
      </c>
      <c r="M243" s="250" t="n">
        <f aca="false">MIN(B243:L243)</f>
        <v>0.0348771929824561</v>
      </c>
      <c r="N243" s="250" t="n">
        <f aca="false">SUMPRODUCT(($M$7:$M$557&gt;M243)*1)+SUMPRODUCT(($M$7:$M$557=M243)*(ROW($M$7:$M$557)&lt;ROW(M243)))+1</f>
        <v>277</v>
      </c>
      <c r="O243" s="250" t="str">
        <f aca="false">IF(M243&gt;=0.13,"★★★ EXCELLENT",IF(M243&gt;=0.12,"★★  GOOD",IF(M243&gt;=0.07,"★  FAIR",IF(M243&gt;=0.025,"⚠  MARGINAL","✗  AVOID"))))</f>
        <v>⚠  MARGINAL</v>
      </c>
    </row>
    <row r="244" customFormat="false" ht="15" hidden="false" customHeight="true" outlineLevel="0" collapsed="false">
      <c r="A244" s="251" t="n">
        <v>28.7</v>
      </c>
      <c r="B244" s="252" t="n">
        <f aca="false">IF(Calculator!$E$12="YES",IF(A244&lt;Calculator!$G$12,0,MIN(MIN(MIN(MOD(A244*Calculator!$B$12/(Calculator!$D$7*150),1),1-MOD(A244*Calculator!$B$12/(Calculator!$D$7*150),1)),ABS(MOD(A244*Calculator!$B$12/(Calculator!$D$7*150),1)-0.5)),MIN(MIN(MOD(A244*Calculator!$C$12/(Calculator!$D$7*150),1),1-MOD(A244*Calculator!$C$12/(Calculator!$D$7*150),1)),ABS(MOD(A244*Calculator!$C$12/(Calculator!$D$7*150),1)-0.5)),IF(INT(2*A244*Calculator!$C$12/(Calculator!$D$7*150))&gt;INT(2*A244*Calculator!$B$12/(Calculator!$D$7*150)),0,1))),1)</f>
        <v>1</v>
      </c>
      <c r="C244" s="252" t="n">
        <f aca="false">IF(Calculator!$E$13="YES",IF(A244&lt;Calculator!$G$13,0,MIN(MIN(MIN(MOD(A244*Calculator!$B$13/(Calculator!$D$7*150),1),1-MOD(A244*Calculator!$B$13/(Calculator!$D$7*150),1)),ABS(MOD(A244*Calculator!$B$13/(Calculator!$D$7*150),1)-0.5)),MIN(MIN(MOD(A244*Calculator!$C$13/(Calculator!$D$7*150),1),1-MOD(A244*Calculator!$C$13/(Calculator!$D$7*150),1)),ABS(MOD(A244*Calculator!$C$13/(Calculator!$D$7*150),1)-0.5)),IF(INT(2*A244*Calculator!$C$13/(Calculator!$D$7*150))&gt;INT(2*A244*Calculator!$B$13/(Calculator!$D$7*150)),0,1))),1)</f>
        <v>1</v>
      </c>
      <c r="D244" s="252" t="n">
        <f aca="false">IF(Calculator!$E$14="YES",IF(A244&lt;Calculator!$G$14,0,MIN(MIN(MIN(MOD(A244*Calculator!$B$14/(Calculator!$D$7*150),1),1-MOD(A244*Calculator!$B$14/(Calculator!$D$7*150),1)),ABS(MOD(A244*Calculator!$B$14/(Calculator!$D$7*150),1)-0.5)),MIN(MIN(MOD(A244*Calculator!$C$14/(Calculator!$D$7*150),1),1-MOD(A244*Calculator!$C$14/(Calculator!$D$7*150),1)),ABS(MOD(A244*Calculator!$C$14/(Calculator!$D$7*150),1)-0.5)),IF(INT(2*A244*Calculator!$C$14/(Calculator!$D$7*150))&gt;INT(2*A244*Calculator!$B$14/(Calculator!$D$7*150)),0,1))),1)</f>
        <v>1</v>
      </c>
      <c r="E244" s="252" t="n">
        <f aca="false">IF(Calculator!$E$15="YES",IF(A244&lt;Calculator!$G$15,0,MIN(MIN(MIN(MOD(A244*Calculator!$B$15/(Calculator!$D$7*150),1),1-MOD(A244*Calculator!$B$15/(Calculator!$D$7*150),1)),ABS(MOD(A244*Calculator!$B$15/(Calculator!$D$7*150),1)-0.5)),MIN(MIN(MOD(A244*Calculator!$C$15/(Calculator!$D$7*150),1),1-MOD(A244*Calculator!$C$15/(Calculator!$D$7*150),1)),ABS(MOD(A244*Calculator!$C$15/(Calculator!$D$7*150),1)-0.5)),IF(INT(2*A244*Calculator!$C$15/(Calculator!$D$7*150))&gt;INT(2*A244*Calculator!$B$15/(Calculator!$D$7*150)),0,1))),1)</f>
        <v>0.0297543859649123</v>
      </c>
      <c r="F244" s="252" t="n">
        <f aca="false">IF(Calculator!$E$16="YES",IF(A244&lt;Calculator!$G$16,0,MIN(MIN(MIN(MOD(A244*Calculator!$B$16/(Calculator!$D$7*150),1),1-MOD(A244*Calculator!$B$16/(Calculator!$D$7*150),1)),ABS(MOD(A244*Calculator!$B$16/(Calculator!$D$7*150),1)-0.5)),MIN(MIN(MOD(A244*Calculator!$C$16/(Calculator!$D$7*150),1),1-MOD(A244*Calculator!$C$16/(Calculator!$D$7*150),1)),ABS(MOD(A244*Calculator!$C$16/(Calculator!$D$7*150),1)-0.5)),IF(INT(2*A244*Calculator!$C$16/(Calculator!$D$7*150))&gt;INT(2*A244*Calculator!$B$16/(Calculator!$D$7*150)),0,1))),1)</f>
        <v>1</v>
      </c>
      <c r="G244" s="252" t="n">
        <f aca="false">IF(Calculator!$E$17="YES",IF(A244&lt;Calculator!$G$17,0,MIN(MIN(MIN(MOD(A244*Calculator!$B$17/(Calculator!$D$7*150),1),1-MOD(A244*Calculator!$B$17/(Calculator!$D$7*150),1)),ABS(MOD(A244*Calculator!$B$17/(Calculator!$D$7*150),1)-0.5)),MIN(MIN(MOD(A244*Calculator!$C$17/(Calculator!$D$7*150),1),1-MOD(A244*Calculator!$C$17/(Calculator!$D$7*150),1)),ABS(MOD(A244*Calculator!$C$17/(Calculator!$D$7*150),1)-0.5)),IF(INT(2*A244*Calculator!$C$17/(Calculator!$D$7*150))&gt;INT(2*A244*Calculator!$B$17/(Calculator!$D$7*150)),0,1))),1)</f>
        <v>0.109859649122807</v>
      </c>
      <c r="H244" s="252" t="n">
        <f aca="false">IF(Calculator!$E$18="YES",IF(A244&lt;Calculator!$G$18,0,MIN(MIN(MIN(MOD(A244*Calculator!$B$18/(Calculator!$D$7*150),1),1-MOD(A244*Calculator!$B$18/(Calculator!$D$7*150),1)),ABS(MOD(A244*Calculator!$B$18/(Calculator!$D$7*150),1)-0.5)),MIN(MIN(MOD(A244*Calculator!$C$18/(Calculator!$D$7*150),1),1-MOD(A244*Calculator!$C$18/(Calculator!$D$7*150),1)),ABS(MOD(A244*Calculator!$C$18/(Calculator!$D$7*150),1)-0.5)),IF(INT(2*A244*Calculator!$C$18/(Calculator!$D$7*150))&gt;INT(2*A244*Calculator!$B$18/(Calculator!$D$7*150)),0,1))),1)</f>
        <v>1</v>
      </c>
      <c r="I244" s="252" t="n">
        <f aca="false">IF(Calculator!$E$19="YES",IF(A244&lt;Calculator!$G$19,0,MIN(MIN(MIN(MOD(A244*Calculator!$B$19/(Calculator!$D$7*150),1),1-MOD(A244*Calculator!$B$19/(Calculator!$D$7*150),1)),ABS(MOD(A244*Calculator!$B$19/(Calculator!$D$7*150),1)-0.5)),MIN(MIN(MOD(A244*Calculator!$C$19/(Calculator!$D$7*150),1),1-MOD(A244*Calculator!$C$19/(Calculator!$D$7*150),1)),ABS(MOD(A244*Calculator!$C$19/(Calculator!$D$7*150),1)-0.5)),IF(INT(2*A244*Calculator!$C$19/(Calculator!$D$7*150))&gt;INT(2*A244*Calculator!$B$19/(Calculator!$D$7*150)),0,1))),1)</f>
        <v>1</v>
      </c>
      <c r="J244" s="252" t="n">
        <f aca="false">IF(Calculator!$E$20="YES",IF(A244&lt;Calculator!$G$20,0,MIN(MIN(MIN(MOD(A244*Calculator!$B$20/(Calculator!$D$7*150),1),1-MOD(A244*Calculator!$B$20/(Calculator!$D$7*150),1)),ABS(MOD(A244*Calculator!$B$20/(Calculator!$D$7*150),1)-0.5)),MIN(MIN(MOD(A244*Calculator!$C$20/(Calculator!$D$7*150),1),1-MOD(A244*Calculator!$C$20/(Calculator!$D$7*150),1)),ABS(MOD(A244*Calculator!$C$20/(Calculator!$D$7*150),1)-0.5)),IF(INT(2*A244*Calculator!$C$20/(Calculator!$D$7*150))&gt;INT(2*A244*Calculator!$B$20/(Calculator!$D$7*150)),0,1))),1)</f>
        <v>1</v>
      </c>
      <c r="K244" s="252" t="n">
        <f aca="false">IF(Calculator!$E$21="YES",IF(A244&lt;Calculator!$G$21,0,MIN(MIN(MIN(MOD(A244*Calculator!$B$21/(Calculator!$D$7*150),1),1-MOD(A244*Calculator!$B$21/(Calculator!$D$7*150),1)),ABS(MOD(A244*Calculator!$B$21/(Calculator!$D$7*150),1)-0.5)),MIN(MIN(MOD(A244*Calculator!$C$21/(Calculator!$D$7*150),1),1-MOD(A244*Calculator!$C$21/(Calculator!$D$7*150),1)),ABS(MOD(A244*Calculator!$C$21/(Calculator!$D$7*150),1)-0.5)),IF(INT(2*A244*Calculator!$C$21/(Calculator!$D$7*150))&gt;INT(2*A244*Calculator!$B$21/(Calculator!$D$7*150)),0,1))),1)</f>
        <v>1</v>
      </c>
      <c r="L244" s="252" t="n">
        <f aca="false">IF(Calculator!$E$22="YES",IF(A244&lt;Calculator!$G$22,0,MIN(MIN(MIN(MOD(A244*Calculator!$B$22/(Calculator!$D$7*150),1),1-MOD(A244*Calculator!$B$22/(Calculator!$D$7*150),1)),ABS(MOD(A244*Calculator!$B$22/(Calculator!$D$7*150),1)-0.5)),MIN(MIN(MOD(A244*Calculator!$C$22/(Calculator!$D$7*150),1),1-MOD(A244*Calculator!$C$22/(Calculator!$D$7*150),1)),ABS(MOD(A244*Calculator!$C$22/(Calculator!$D$7*150),1)-0.5)),IF(INT(2*A244*Calculator!$C$22/(Calculator!$D$7*150))&gt;INT(2*A244*Calculator!$B$22/(Calculator!$D$7*150)),0,1))),1)</f>
        <v>1</v>
      </c>
      <c r="M244" s="252" t="n">
        <f aca="false">MIN(B244:L244)</f>
        <v>0.0297543859649123</v>
      </c>
      <c r="N244" s="252" t="n">
        <f aca="false">SUMPRODUCT(($M$7:$M$557&gt;M244)*1)+SUMPRODUCT(($M$7:$M$557=M244)*(ROW($M$7:$M$557)&lt;ROW(M244)))+1</f>
        <v>294</v>
      </c>
      <c r="O244" s="252" t="str">
        <f aca="false">IF(M244&gt;=0.13,"★★★ EXCELLENT",IF(M244&gt;=0.12,"★★  GOOD",IF(M244&gt;=0.07,"★  FAIR",IF(M244&gt;=0.025,"⚠  MARGINAL","✗  AVOID"))))</f>
        <v>⚠  MARGINAL</v>
      </c>
    </row>
    <row r="245" customFormat="false" ht="15" hidden="false" customHeight="true" outlineLevel="0" collapsed="false">
      <c r="A245" s="249" t="n">
        <v>28.8</v>
      </c>
      <c r="B245" s="250" t="n">
        <f aca="false">IF(Calculator!$E$12="YES",IF(A245&lt;Calculator!$G$12,0,MIN(MIN(MIN(MOD(A245*Calculator!$B$12/(Calculator!$D$7*150),1),1-MOD(A245*Calculator!$B$12/(Calculator!$D$7*150),1)),ABS(MOD(A245*Calculator!$B$12/(Calculator!$D$7*150),1)-0.5)),MIN(MIN(MOD(A245*Calculator!$C$12/(Calculator!$D$7*150),1),1-MOD(A245*Calculator!$C$12/(Calculator!$D$7*150),1)),ABS(MOD(A245*Calculator!$C$12/(Calculator!$D$7*150),1)-0.5)),IF(INT(2*A245*Calculator!$C$12/(Calculator!$D$7*150))&gt;INT(2*A245*Calculator!$B$12/(Calculator!$D$7*150)),0,1))),1)</f>
        <v>1</v>
      </c>
      <c r="C245" s="250" t="n">
        <f aca="false">IF(Calculator!$E$13="YES",IF(A245&lt;Calculator!$G$13,0,MIN(MIN(MIN(MOD(A245*Calculator!$B$13/(Calculator!$D$7*150),1),1-MOD(A245*Calculator!$B$13/(Calculator!$D$7*150),1)),ABS(MOD(A245*Calculator!$B$13/(Calculator!$D$7*150),1)-0.5)),MIN(MIN(MOD(A245*Calculator!$C$13/(Calculator!$D$7*150),1),1-MOD(A245*Calculator!$C$13/(Calculator!$D$7*150),1)),ABS(MOD(A245*Calculator!$C$13/(Calculator!$D$7*150),1)-0.5)),IF(INT(2*A245*Calculator!$C$13/(Calculator!$D$7*150))&gt;INT(2*A245*Calculator!$B$13/(Calculator!$D$7*150)),0,1))),1)</f>
        <v>1</v>
      </c>
      <c r="D245" s="250" t="n">
        <f aca="false">IF(Calculator!$E$14="YES",IF(A245&lt;Calculator!$G$14,0,MIN(MIN(MIN(MOD(A245*Calculator!$B$14/(Calculator!$D$7*150),1),1-MOD(A245*Calculator!$B$14/(Calculator!$D$7*150),1)),ABS(MOD(A245*Calculator!$B$14/(Calculator!$D$7*150),1)-0.5)),MIN(MIN(MOD(A245*Calculator!$C$14/(Calculator!$D$7*150),1),1-MOD(A245*Calculator!$C$14/(Calculator!$D$7*150),1)),ABS(MOD(A245*Calculator!$C$14/(Calculator!$D$7*150),1)-0.5)),IF(INT(2*A245*Calculator!$C$14/(Calculator!$D$7*150))&gt;INT(2*A245*Calculator!$B$14/(Calculator!$D$7*150)),0,1))),1)</f>
        <v>1</v>
      </c>
      <c r="E245" s="250" t="n">
        <f aca="false">IF(Calculator!$E$15="YES",IF(A245&lt;Calculator!$G$15,0,MIN(MIN(MIN(MOD(A245*Calculator!$B$15/(Calculator!$D$7*150),1),1-MOD(A245*Calculator!$B$15/(Calculator!$D$7*150),1)),ABS(MOD(A245*Calculator!$B$15/(Calculator!$D$7*150),1)-0.5)),MIN(MIN(MOD(A245*Calculator!$C$15/(Calculator!$D$7*150),1),1-MOD(A245*Calculator!$C$15/(Calculator!$D$7*150),1)),ABS(MOD(A245*Calculator!$C$15/(Calculator!$D$7*150),1)-0.5)),IF(INT(2*A245*Calculator!$C$15/(Calculator!$D$7*150))&gt;INT(2*A245*Calculator!$B$15/(Calculator!$D$7*150)),0,1))),1)</f>
        <v>0.0246315789473683</v>
      </c>
      <c r="F245" s="250" t="n">
        <f aca="false">IF(Calculator!$E$16="YES",IF(A245&lt;Calculator!$G$16,0,MIN(MIN(MIN(MOD(A245*Calculator!$B$16/(Calculator!$D$7*150),1),1-MOD(A245*Calculator!$B$16/(Calculator!$D$7*150),1)),ABS(MOD(A245*Calculator!$B$16/(Calculator!$D$7*150),1)-0.5)),MIN(MIN(MOD(A245*Calculator!$C$16/(Calculator!$D$7*150),1),1-MOD(A245*Calculator!$C$16/(Calculator!$D$7*150),1)),ABS(MOD(A245*Calculator!$C$16/(Calculator!$D$7*150),1)-0.5)),IF(INT(2*A245*Calculator!$C$16/(Calculator!$D$7*150))&gt;INT(2*A245*Calculator!$B$16/(Calculator!$D$7*150)),0,1))),1)</f>
        <v>1</v>
      </c>
      <c r="G245" s="250" t="n">
        <f aca="false">IF(Calculator!$E$17="YES",IF(A245&lt;Calculator!$G$17,0,MIN(MIN(MIN(MOD(A245*Calculator!$B$17/(Calculator!$D$7*150),1),1-MOD(A245*Calculator!$B$17/(Calculator!$D$7*150),1)),ABS(MOD(A245*Calculator!$B$17/(Calculator!$D$7*150),1)-0.5)),MIN(MIN(MOD(A245*Calculator!$C$17/(Calculator!$D$7*150),1),1-MOD(A245*Calculator!$C$17/(Calculator!$D$7*150),1)),ABS(MOD(A245*Calculator!$C$17/(Calculator!$D$7*150),1)-0.5)),IF(INT(2*A245*Calculator!$C$17/(Calculator!$D$7*150))&gt;INT(2*A245*Calculator!$B$17/(Calculator!$D$7*150)),0,1))),1)</f>
        <v>0.0997894736842109</v>
      </c>
      <c r="H245" s="250" t="n">
        <f aca="false">IF(Calculator!$E$18="YES",IF(A245&lt;Calculator!$G$18,0,MIN(MIN(MIN(MOD(A245*Calculator!$B$18/(Calculator!$D$7*150),1),1-MOD(A245*Calculator!$B$18/(Calculator!$D$7*150),1)),ABS(MOD(A245*Calculator!$B$18/(Calculator!$D$7*150),1)-0.5)),MIN(MIN(MOD(A245*Calculator!$C$18/(Calculator!$D$7*150),1),1-MOD(A245*Calculator!$C$18/(Calculator!$D$7*150),1)),ABS(MOD(A245*Calculator!$C$18/(Calculator!$D$7*150),1)-0.5)),IF(INT(2*A245*Calculator!$C$18/(Calculator!$D$7*150))&gt;INT(2*A245*Calculator!$B$18/(Calculator!$D$7*150)),0,1))),1)</f>
        <v>1</v>
      </c>
      <c r="I245" s="250" t="n">
        <f aca="false">IF(Calculator!$E$19="YES",IF(A245&lt;Calculator!$G$19,0,MIN(MIN(MIN(MOD(A245*Calculator!$B$19/(Calculator!$D$7*150),1),1-MOD(A245*Calculator!$B$19/(Calculator!$D$7*150),1)),ABS(MOD(A245*Calculator!$B$19/(Calculator!$D$7*150),1)-0.5)),MIN(MIN(MOD(A245*Calculator!$C$19/(Calculator!$D$7*150),1),1-MOD(A245*Calculator!$C$19/(Calculator!$D$7*150),1)),ABS(MOD(A245*Calculator!$C$19/(Calculator!$D$7*150),1)-0.5)),IF(INT(2*A245*Calculator!$C$19/(Calculator!$D$7*150))&gt;INT(2*A245*Calculator!$B$19/(Calculator!$D$7*150)),0,1))),1)</f>
        <v>1</v>
      </c>
      <c r="J245" s="250" t="n">
        <f aca="false">IF(Calculator!$E$20="YES",IF(A245&lt;Calculator!$G$20,0,MIN(MIN(MIN(MOD(A245*Calculator!$B$20/(Calculator!$D$7*150),1),1-MOD(A245*Calculator!$B$20/(Calculator!$D$7*150),1)),ABS(MOD(A245*Calculator!$B$20/(Calculator!$D$7*150),1)-0.5)),MIN(MIN(MOD(A245*Calculator!$C$20/(Calculator!$D$7*150),1),1-MOD(A245*Calculator!$C$20/(Calculator!$D$7*150),1)),ABS(MOD(A245*Calculator!$C$20/(Calculator!$D$7*150),1)-0.5)),IF(INT(2*A245*Calculator!$C$20/(Calculator!$D$7*150))&gt;INT(2*A245*Calculator!$B$20/(Calculator!$D$7*150)),0,1))),1)</f>
        <v>1</v>
      </c>
      <c r="K245" s="250" t="n">
        <f aca="false">IF(Calculator!$E$21="YES",IF(A245&lt;Calculator!$G$21,0,MIN(MIN(MIN(MOD(A245*Calculator!$B$21/(Calculator!$D$7*150),1),1-MOD(A245*Calculator!$B$21/(Calculator!$D$7*150),1)),ABS(MOD(A245*Calculator!$B$21/(Calculator!$D$7*150),1)-0.5)),MIN(MIN(MOD(A245*Calculator!$C$21/(Calculator!$D$7*150),1),1-MOD(A245*Calculator!$C$21/(Calculator!$D$7*150),1)),ABS(MOD(A245*Calculator!$C$21/(Calculator!$D$7*150),1)-0.5)),IF(INT(2*A245*Calculator!$C$21/(Calculator!$D$7*150))&gt;INT(2*A245*Calculator!$B$21/(Calculator!$D$7*150)),0,1))),1)</f>
        <v>1</v>
      </c>
      <c r="L245" s="250" t="n">
        <f aca="false">IF(Calculator!$E$22="YES",IF(A245&lt;Calculator!$G$22,0,MIN(MIN(MIN(MOD(A245*Calculator!$B$22/(Calculator!$D$7*150),1),1-MOD(A245*Calculator!$B$22/(Calculator!$D$7*150),1)),ABS(MOD(A245*Calculator!$B$22/(Calculator!$D$7*150),1)-0.5)),MIN(MIN(MOD(A245*Calculator!$C$22/(Calculator!$D$7*150),1),1-MOD(A245*Calculator!$C$22/(Calculator!$D$7*150),1)),ABS(MOD(A245*Calculator!$C$22/(Calculator!$D$7*150),1)-0.5)),IF(INT(2*A245*Calculator!$C$22/(Calculator!$D$7*150))&gt;INT(2*A245*Calculator!$B$22/(Calculator!$D$7*150)),0,1))),1)</f>
        <v>1</v>
      </c>
      <c r="M245" s="250" t="n">
        <f aca="false">MIN(B245:L245)</f>
        <v>0.0246315789473683</v>
      </c>
      <c r="N245" s="250" t="n">
        <f aca="false">SUMPRODUCT(($M$7:$M$557&gt;M245)*1)+SUMPRODUCT(($M$7:$M$557=M245)*(ROW($M$7:$M$557)&lt;ROW(M245)))+1</f>
        <v>309</v>
      </c>
      <c r="O245" s="250" t="str">
        <f aca="false">IF(M245&gt;=0.13,"★★★ EXCELLENT",IF(M245&gt;=0.12,"★★  GOOD",IF(M245&gt;=0.07,"★  FAIR",IF(M245&gt;=0.025,"⚠  MARGINAL","✗  AVOID"))))</f>
        <v>✗  AVOID</v>
      </c>
    </row>
    <row r="246" customFormat="false" ht="15" hidden="false" customHeight="true" outlineLevel="0" collapsed="false">
      <c r="A246" s="251" t="n">
        <v>28.9</v>
      </c>
      <c r="B246" s="252" t="n">
        <f aca="false">IF(Calculator!$E$12="YES",IF(A246&lt;Calculator!$G$12,0,MIN(MIN(MIN(MOD(A246*Calculator!$B$12/(Calculator!$D$7*150),1),1-MOD(A246*Calculator!$B$12/(Calculator!$D$7*150),1)),ABS(MOD(A246*Calculator!$B$12/(Calculator!$D$7*150),1)-0.5)),MIN(MIN(MOD(A246*Calculator!$C$12/(Calculator!$D$7*150),1),1-MOD(A246*Calculator!$C$12/(Calculator!$D$7*150),1)),ABS(MOD(A246*Calculator!$C$12/(Calculator!$D$7*150),1)-0.5)),IF(INT(2*A246*Calculator!$C$12/(Calculator!$D$7*150))&gt;INT(2*A246*Calculator!$B$12/(Calculator!$D$7*150)),0,1))),1)</f>
        <v>1</v>
      </c>
      <c r="C246" s="252" t="n">
        <f aca="false">IF(Calculator!$E$13="YES",IF(A246&lt;Calculator!$G$13,0,MIN(MIN(MIN(MOD(A246*Calculator!$B$13/(Calculator!$D$7*150),1),1-MOD(A246*Calculator!$B$13/(Calculator!$D$7*150),1)),ABS(MOD(A246*Calculator!$B$13/(Calculator!$D$7*150),1)-0.5)),MIN(MIN(MOD(A246*Calculator!$C$13/(Calculator!$D$7*150),1),1-MOD(A246*Calculator!$C$13/(Calculator!$D$7*150),1)),ABS(MOD(A246*Calculator!$C$13/(Calculator!$D$7*150),1)-0.5)),IF(INT(2*A246*Calculator!$C$13/(Calculator!$D$7*150))&gt;INT(2*A246*Calculator!$B$13/(Calculator!$D$7*150)),0,1))),1)</f>
        <v>1</v>
      </c>
      <c r="D246" s="252" t="n">
        <f aca="false">IF(Calculator!$E$14="YES",IF(A246&lt;Calculator!$G$14,0,MIN(MIN(MIN(MOD(A246*Calculator!$B$14/(Calculator!$D$7*150),1),1-MOD(A246*Calculator!$B$14/(Calculator!$D$7*150),1)),ABS(MOD(A246*Calculator!$B$14/(Calculator!$D$7*150),1)-0.5)),MIN(MIN(MOD(A246*Calculator!$C$14/(Calculator!$D$7*150),1),1-MOD(A246*Calculator!$C$14/(Calculator!$D$7*150),1)),ABS(MOD(A246*Calculator!$C$14/(Calculator!$D$7*150),1)-0.5)),IF(INT(2*A246*Calculator!$C$14/(Calculator!$D$7*150))&gt;INT(2*A246*Calculator!$B$14/(Calculator!$D$7*150)),0,1))),1)</f>
        <v>1</v>
      </c>
      <c r="E246" s="252" t="n">
        <f aca="false">IF(Calculator!$E$15="YES",IF(A246&lt;Calculator!$G$15,0,MIN(MIN(MIN(MOD(A246*Calculator!$B$15/(Calculator!$D$7*150),1),1-MOD(A246*Calculator!$B$15/(Calculator!$D$7*150),1)),ABS(MOD(A246*Calculator!$B$15/(Calculator!$D$7*150),1)-0.5)),MIN(MIN(MOD(A246*Calculator!$C$15/(Calculator!$D$7*150),1),1-MOD(A246*Calculator!$C$15/(Calculator!$D$7*150),1)),ABS(MOD(A246*Calculator!$C$15/(Calculator!$D$7*150),1)-0.5)),IF(INT(2*A246*Calculator!$C$15/(Calculator!$D$7*150))&gt;INT(2*A246*Calculator!$B$15/(Calculator!$D$7*150)),0,1))),1)</f>
        <v>0.0195087719298248</v>
      </c>
      <c r="F246" s="252" t="n">
        <f aca="false">IF(Calculator!$E$16="YES",IF(A246&lt;Calculator!$G$16,0,MIN(MIN(MIN(MOD(A246*Calculator!$B$16/(Calculator!$D$7*150),1),1-MOD(A246*Calculator!$B$16/(Calculator!$D$7*150),1)),ABS(MOD(A246*Calculator!$B$16/(Calculator!$D$7*150),1)-0.5)),MIN(MIN(MOD(A246*Calculator!$C$16/(Calculator!$D$7*150),1),1-MOD(A246*Calculator!$C$16/(Calculator!$D$7*150),1)),ABS(MOD(A246*Calculator!$C$16/(Calculator!$D$7*150),1)-0.5)),IF(INT(2*A246*Calculator!$C$16/(Calculator!$D$7*150))&gt;INT(2*A246*Calculator!$B$16/(Calculator!$D$7*150)),0,1))),1)</f>
        <v>1</v>
      </c>
      <c r="G246" s="252" t="n">
        <f aca="false">IF(Calculator!$E$17="YES",IF(A246&lt;Calculator!$G$17,0,MIN(MIN(MIN(MOD(A246*Calculator!$B$17/(Calculator!$D$7*150),1),1-MOD(A246*Calculator!$B$17/(Calculator!$D$7*150),1)),ABS(MOD(A246*Calculator!$B$17/(Calculator!$D$7*150),1)-0.5)),MIN(MIN(MOD(A246*Calculator!$C$17/(Calculator!$D$7*150),1),1-MOD(A246*Calculator!$C$17/(Calculator!$D$7*150),1)),ABS(MOD(A246*Calculator!$C$17/(Calculator!$D$7*150),1)-0.5)),IF(INT(2*A246*Calculator!$C$17/(Calculator!$D$7*150))&gt;INT(2*A246*Calculator!$B$17/(Calculator!$D$7*150)),0,1))),1)</f>
        <v>0.0897192982456141</v>
      </c>
      <c r="H246" s="252" t="n">
        <f aca="false">IF(Calculator!$E$18="YES",IF(A246&lt;Calculator!$G$18,0,MIN(MIN(MIN(MOD(A246*Calculator!$B$18/(Calculator!$D$7*150),1),1-MOD(A246*Calculator!$B$18/(Calculator!$D$7*150),1)),ABS(MOD(A246*Calculator!$B$18/(Calculator!$D$7*150),1)-0.5)),MIN(MIN(MOD(A246*Calculator!$C$18/(Calculator!$D$7*150),1),1-MOD(A246*Calculator!$C$18/(Calculator!$D$7*150),1)),ABS(MOD(A246*Calculator!$C$18/(Calculator!$D$7*150),1)-0.5)),IF(INT(2*A246*Calculator!$C$18/(Calculator!$D$7*150))&gt;INT(2*A246*Calculator!$B$18/(Calculator!$D$7*150)),0,1))),1)</f>
        <v>1</v>
      </c>
      <c r="I246" s="252" t="n">
        <f aca="false">IF(Calculator!$E$19="YES",IF(A246&lt;Calculator!$G$19,0,MIN(MIN(MIN(MOD(A246*Calculator!$B$19/(Calculator!$D$7*150),1),1-MOD(A246*Calculator!$B$19/(Calculator!$D$7*150),1)),ABS(MOD(A246*Calculator!$B$19/(Calculator!$D$7*150),1)-0.5)),MIN(MIN(MOD(A246*Calculator!$C$19/(Calculator!$D$7*150),1),1-MOD(A246*Calculator!$C$19/(Calculator!$D$7*150),1)),ABS(MOD(A246*Calculator!$C$19/(Calculator!$D$7*150),1)-0.5)),IF(INT(2*A246*Calculator!$C$19/(Calculator!$D$7*150))&gt;INT(2*A246*Calculator!$B$19/(Calculator!$D$7*150)),0,1))),1)</f>
        <v>1</v>
      </c>
      <c r="J246" s="252" t="n">
        <f aca="false">IF(Calculator!$E$20="YES",IF(A246&lt;Calculator!$G$20,0,MIN(MIN(MIN(MOD(A246*Calculator!$B$20/(Calculator!$D$7*150),1),1-MOD(A246*Calculator!$B$20/(Calculator!$D$7*150),1)),ABS(MOD(A246*Calculator!$B$20/(Calculator!$D$7*150),1)-0.5)),MIN(MIN(MOD(A246*Calculator!$C$20/(Calculator!$D$7*150),1),1-MOD(A246*Calculator!$C$20/(Calculator!$D$7*150),1)),ABS(MOD(A246*Calculator!$C$20/(Calculator!$D$7*150),1)-0.5)),IF(INT(2*A246*Calculator!$C$20/(Calculator!$D$7*150))&gt;INT(2*A246*Calculator!$B$20/(Calculator!$D$7*150)),0,1))),1)</f>
        <v>1</v>
      </c>
      <c r="K246" s="252" t="n">
        <f aca="false">IF(Calculator!$E$21="YES",IF(A246&lt;Calculator!$G$21,0,MIN(MIN(MIN(MOD(A246*Calculator!$B$21/(Calculator!$D$7*150),1),1-MOD(A246*Calculator!$B$21/(Calculator!$D$7*150),1)),ABS(MOD(A246*Calculator!$B$21/(Calculator!$D$7*150),1)-0.5)),MIN(MIN(MOD(A246*Calculator!$C$21/(Calculator!$D$7*150),1),1-MOD(A246*Calculator!$C$21/(Calculator!$D$7*150),1)),ABS(MOD(A246*Calculator!$C$21/(Calculator!$D$7*150),1)-0.5)),IF(INT(2*A246*Calculator!$C$21/(Calculator!$D$7*150))&gt;INT(2*A246*Calculator!$B$21/(Calculator!$D$7*150)),0,1))),1)</f>
        <v>1</v>
      </c>
      <c r="L246" s="252" t="n">
        <f aca="false">IF(Calculator!$E$22="YES",IF(A246&lt;Calculator!$G$22,0,MIN(MIN(MIN(MOD(A246*Calculator!$B$22/(Calculator!$D$7*150),1),1-MOD(A246*Calculator!$B$22/(Calculator!$D$7*150),1)),ABS(MOD(A246*Calculator!$B$22/(Calculator!$D$7*150),1)-0.5)),MIN(MIN(MOD(A246*Calculator!$C$22/(Calculator!$D$7*150),1),1-MOD(A246*Calculator!$C$22/(Calculator!$D$7*150),1)),ABS(MOD(A246*Calculator!$C$22/(Calculator!$D$7*150),1)-0.5)),IF(INT(2*A246*Calculator!$C$22/(Calculator!$D$7*150))&gt;INT(2*A246*Calculator!$B$22/(Calculator!$D$7*150)),0,1))),1)</f>
        <v>1</v>
      </c>
      <c r="M246" s="252" t="n">
        <f aca="false">MIN(B246:L246)</f>
        <v>0.0195087719298248</v>
      </c>
      <c r="N246" s="252" t="n">
        <f aca="false">SUMPRODUCT(($M$7:$M$557&gt;M246)*1)+SUMPRODUCT(($M$7:$M$557=M246)*(ROW($M$7:$M$557)&lt;ROW(M246)))+1</f>
        <v>324</v>
      </c>
      <c r="O246" s="252" t="str">
        <f aca="false">IF(M246&gt;=0.13,"★★★ EXCELLENT",IF(M246&gt;=0.12,"★★  GOOD",IF(M246&gt;=0.07,"★  FAIR",IF(M246&gt;=0.025,"⚠  MARGINAL","✗  AVOID"))))</f>
        <v>✗  AVOID</v>
      </c>
    </row>
    <row r="247" customFormat="false" ht="15" hidden="false" customHeight="true" outlineLevel="0" collapsed="false">
      <c r="A247" s="249" t="n">
        <v>29</v>
      </c>
      <c r="B247" s="250" t="n">
        <f aca="false">IF(Calculator!$E$12="YES",IF(A247&lt;Calculator!$G$12,0,MIN(MIN(MIN(MOD(A247*Calculator!$B$12/(Calculator!$D$7*150),1),1-MOD(A247*Calculator!$B$12/(Calculator!$D$7*150),1)),ABS(MOD(A247*Calculator!$B$12/(Calculator!$D$7*150),1)-0.5)),MIN(MIN(MOD(A247*Calculator!$C$12/(Calculator!$D$7*150),1),1-MOD(A247*Calculator!$C$12/(Calculator!$D$7*150),1)),ABS(MOD(A247*Calculator!$C$12/(Calculator!$D$7*150),1)-0.5)),IF(INT(2*A247*Calculator!$C$12/(Calculator!$D$7*150))&gt;INT(2*A247*Calculator!$B$12/(Calculator!$D$7*150)),0,1))),1)</f>
        <v>1</v>
      </c>
      <c r="C247" s="250" t="n">
        <f aca="false">IF(Calculator!$E$13="YES",IF(A247&lt;Calculator!$G$13,0,MIN(MIN(MIN(MOD(A247*Calculator!$B$13/(Calculator!$D$7*150),1),1-MOD(A247*Calculator!$B$13/(Calculator!$D$7*150),1)),ABS(MOD(A247*Calculator!$B$13/(Calculator!$D$7*150),1)-0.5)),MIN(MIN(MOD(A247*Calculator!$C$13/(Calculator!$D$7*150),1),1-MOD(A247*Calculator!$C$13/(Calculator!$D$7*150),1)),ABS(MOD(A247*Calculator!$C$13/(Calculator!$D$7*150),1)-0.5)),IF(INT(2*A247*Calculator!$C$13/(Calculator!$D$7*150))&gt;INT(2*A247*Calculator!$B$13/(Calculator!$D$7*150)),0,1))),1)</f>
        <v>1</v>
      </c>
      <c r="D247" s="250" t="n">
        <f aca="false">IF(Calculator!$E$14="YES",IF(A247&lt;Calculator!$G$14,0,MIN(MIN(MIN(MOD(A247*Calculator!$B$14/(Calculator!$D$7*150),1),1-MOD(A247*Calculator!$B$14/(Calculator!$D$7*150),1)),ABS(MOD(A247*Calculator!$B$14/(Calculator!$D$7*150),1)-0.5)),MIN(MIN(MOD(A247*Calculator!$C$14/(Calculator!$D$7*150),1),1-MOD(A247*Calculator!$C$14/(Calculator!$D$7*150),1)),ABS(MOD(A247*Calculator!$C$14/(Calculator!$D$7*150),1)-0.5)),IF(INT(2*A247*Calculator!$C$14/(Calculator!$D$7*150))&gt;INT(2*A247*Calculator!$B$14/(Calculator!$D$7*150)),0,1))),1)</f>
        <v>1</v>
      </c>
      <c r="E247" s="250" t="n">
        <f aca="false">IF(Calculator!$E$15="YES",IF(A247&lt;Calculator!$G$15,0,MIN(MIN(MIN(MOD(A247*Calculator!$B$15/(Calculator!$D$7*150),1),1-MOD(A247*Calculator!$B$15/(Calculator!$D$7*150),1)),ABS(MOD(A247*Calculator!$B$15/(Calculator!$D$7*150),1)-0.5)),MIN(MIN(MOD(A247*Calculator!$C$15/(Calculator!$D$7*150),1),1-MOD(A247*Calculator!$C$15/(Calculator!$D$7*150),1)),ABS(MOD(A247*Calculator!$C$15/(Calculator!$D$7*150),1)-0.5)),IF(INT(2*A247*Calculator!$C$15/(Calculator!$D$7*150))&gt;INT(2*A247*Calculator!$B$15/(Calculator!$D$7*150)),0,1))),1)</f>
        <v>0.0143859649122808</v>
      </c>
      <c r="F247" s="250" t="n">
        <f aca="false">IF(Calculator!$E$16="YES",IF(A247&lt;Calculator!$G$16,0,MIN(MIN(MIN(MOD(A247*Calculator!$B$16/(Calculator!$D$7*150),1),1-MOD(A247*Calculator!$B$16/(Calculator!$D$7*150),1)),ABS(MOD(A247*Calculator!$B$16/(Calculator!$D$7*150),1)-0.5)),MIN(MIN(MOD(A247*Calculator!$C$16/(Calculator!$D$7*150),1),1-MOD(A247*Calculator!$C$16/(Calculator!$D$7*150),1)),ABS(MOD(A247*Calculator!$C$16/(Calculator!$D$7*150),1)-0.5)),IF(INT(2*A247*Calculator!$C$16/(Calculator!$D$7*150))&gt;INT(2*A247*Calculator!$B$16/(Calculator!$D$7*150)),0,1))),1)</f>
        <v>1</v>
      </c>
      <c r="G247" s="250" t="n">
        <f aca="false">IF(Calculator!$E$17="YES",IF(A247&lt;Calculator!$G$17,0,MIN(MIN(MIN(MOD(A247*Calculator!$B$17/(Calculator!$D$7*150),1),1-MOD(A247*Calculator!$B$17/(Calculator!$D$7*150),1)),ABS(MOD(A247*Calculator!$B$17/(Calculator!$D$7*150),1)-0.5)),MIN(MIN(MOD(A247*Calculator!$C$17/(Calculator!$D$7*150),1),1-MOD(A247*Calculator!$C$17/(Calculator!$D$7*150),1)),ABS(MOD(A247*Calculator!$C$17/(Calculator!$D$7*150),1)-0.5)),IF(INT(2*A247*Calculator!$C$17/(Calculator!$D$7*150))&gt;INT(2*A247*Calculator!$B$17/(Calculator!$D$7*150)),0,1))),1)</f>
        <v>0.0796491228070178</v>
      </c>
      <c r="H247" s="250" t="n">
        <f aca="false">IF(Calculator!$E$18="YES",IF(A247&lt;Calculator!$G$18,0,MIN(MIN(MIN(MOD(A247*Calculator!$B$18/(Calculator!$D$7*150),1),1-MOD(A247*Calculator!$B$18/(Calculator!$D$7*150),1)),ABS(MOD(A247*Calculator!$B$18/(Calculator!$D$7*150),1)-0.5)),MIN(MIN(MOD(A247*Calculator!$C$18/(Calculator!$D$7*150),1),1-MOD(A247*Calculator!$C$18/(Calculator!$D$7*150),1)),ABS(MOD(A247*Calculator!$C$18/(Calculator!$D$7*150),1)-0.5)),IF(INT(2*A247*Calculator!$C$18/(Calculator!$D$7*150))&gt;INT(2*A247*Calculator!$B$18/(Calculator!$D$7*150)),0,1))),1)</f>
        <v>1</v>
      </c>
      <c r="I247" s="250" t="n">
        <f aca="false">IF(Calculator!$E$19="YES",IF(A247&lt;Calculator!$G$19,0,MIN(MIN(MIN(MOD(A247*Calculator!$B$19/(Calculator!$D$7*150),1),1-MOD(A247*Calculator!$B$19/(Calculator!$D$7*150),1)),ABS(MOD(A247*Calculator!$B$19/(Calculator!$D$7*150),1)-0.5)),MIN(MIN(MOD(A247*Calculator!$C$19/(Calculator!$D$7*150),1),1-MOD(A247*Calculator!$C$19/(Calculator!$D$7*150),1)),ABS(MOD(A247*Calculator!$C$19/(Calculator!$D$7*150),1)-0.5)),IF(INT(2*A247*Calculator!$C$19/(Calculator!$D$7*150))&gt;INT(2*A247*Calculator!$B$19/(Calculator!$D$7*150)),0,1))),1)</f>
        <v>1</v>
      </c>
      <c r="J247" s="250" t="n">
        <f aca="false">IF(Calculator!$E$20="YES",IF(A247&lt;Calculator!$G$20,0,MIN(MIN(MIN(MOD(A247*Calculator!$B$20/(Calculator!$D$7*150),1),1-MOD(A247*Calculator!$B$20/(Calculator!$D$7*150),1)),ABS(MOD(A247*Calculator!$B$20/(Calculator!$D$7*150),1)-0.5)),MIN(MIN(MOD(A247*Calculator!$C$20/(Calculator!$D$7*150),1),1-MOD(A247*Calculator!$C$20/(Calculator!$D$7*150),1)),ABS(MOD(A247*Calculator!$C$20/(Calculator!$D$7*150),1)-0.5)),IF(INT(2*A247*Calculator!$C$20/(Calculator!$D$7*150))&gt;INT(2*A247*Calculator!$B$20/(Calculator!$D$7*150)),0,1))),1)</f>
        <v>1</v>
      </c>
      <c r="K247" s="250" t="n">
        <f aca="false">IF(Calculator!$E$21="YES",IF(A247&lt;Calculator!$G$21,0,MIN(MIN(MIN(MOD(A247*Calculator!$B$21/(Calculator!$D$7*150),1),1-MOD(A247*Calculator!$B$21/(Calculator!$D$7*150),1)),ABS(MOD(A247*Calculator!$B$21/(Calculator!$D$7*150),1)-0.5)),MIN(MIN(MOD(A247*Calculator!$C$21/(Calculator!$D$7*150),1),1-MOD(A247*Calculator!$C$21/(Calculator!$D$7*150),1)),ABS(MOD(A247*Calculator!$C$21/(Calculator!$D$7*150),1)-0.5)),IF(INT(2*A247*Calculator!$C$21/(Calculator!$D$7*150))&gt;INT(2*A247*Calculator!$B$21/(Calculator!$D$7*150)),0,1))),1)</f>
        <v>1</v>
      </c>
      <c r="L247" s="250" t="n">
        <f aca="false">IF(Calculator!$E$22="YES",IF(A247&lt;Calculator!$G$22,0,MIN(MIN(MIN(MOD(A247*Calculator!$B$22/(Calculator!$D$7*150),1),1-MOD(A247*Calculator!$B$22/(Calculator!$D$7*150),1)),ABS(MOD(A247*Calculator!$B$22/(Calculator!$D$7*150),1)-0.5)),MIN(MIN(MOD(A247*Calculator!$C$22/(Calculator!$D$7*150),1),1-MOD(A247*Calculator!$C$22/(Calculator!$D$7*150),1)),ABS(MOD(A247*Calculator!$C$22/(Calculator!$D$7*150),1)-0.5)),IF(INT(2*A247*Calculator!$C$22/(Calculator!$D$7*150))&gt;INT(2*A247*Calculator!$B$22/(Calculator!$D$7*150)),0,1))),1)</f>
        <v>1</v>
      </c>
      <c r="M247" s="250" t="n">
        <f aca="false">MIN(B247:L247)</f>
        <v>0.0143859649122808</v>
      </c>
      <c r="N247" s="250" t="n">
        <f aca="false">SUMPRODUCT(($M$7:$M$557&gt;M247)*1)+SUMPRODUCT(($M$7:$M$557=M247)*(ROW($M$7:$M$557)&lt;ROW(M247)))+1</f>
        <v>339</v>
      </c>
      <c r="O247" s="250" t="str">
        <f aca="false">IF(M247&gt;=0.13,"★★★ EXCELLENT",IF(M247&gt;=0.12,"★★  GOOD",IF(M247&gt;=0.07,"★  FAIR",IF(M247&gt;=0.025,"⚠  MARGINAL","✗  AVOID"))))</f>
        <v>✗  AVOID</v>
      </c>
    </row>
    <row r="248" customFormat="false" ht="15" hidden="false" customHeight="true" outlineLevel="0" collapsed="false">
      <c r="A248" s="251" t="n">
        <v>29.1</v>
      </c>
      <c r="B248" s="252" t="n">
        <f aca="false">IF(Calculator!$E$12="YES",IF(A248&lt;Calculator!$G$12,0,MIN(MIN(MIN(MOD(A248*Calculator!$B$12/(Calculator!$D$7*150),1),1-MOD(A248*Calculator!$B$12/(Calculator!$D$7*150),1)),ABS(MOD(A248*Calculator!$B$12/(Calculator!$D$7*150),1)-0.5)),MIN(MIN(MOD(A248*Calculator!$C$12/(Calculator!$D$7*150),1),1-MOD(A248*Calculator!$C$12/(Calculator!$D$7*150),1)),ABS(MOD(A248*Calculator!$C$12/(Calculator!$D$7*150),1)-0.5)),IF(INT(2*A248*Calculator!$C$12/(Calculator!$D$7*150))&gt;INT(2*A248*Calculator!$B$12/(Calculator!$D$7*150)),0,1))),1)</f>
        <v>1</v>
      </c>
      <c r="C248" s="252" t="n">
        <f aca="false">IF(Calculator!$E$13="YES",IF(A248&lt;Calculator!$G$13,0,MIN(MIN(MIN(MOD(A248*Calculator!$B$13/(Calculator!$D$7*150),1),1-MOD(A248*Calculator!$B$13/(Calculator!$D$7*150),1)),ABS(MOD(A248*Calculator!$B$13/(Calculator!$D$7*150),1)-0.5)),MIN(MIN(MOD(A248*Calculator!$C$13/(Calculator!$D$7*150),1),1-MOD(A248*Calculator!$C$13/(Calculator!$D$7*150),1)),ABS(MOD(A248*Calculator!$C$13/(Calculator!$D$7*150),1)-0.5)),IF(INT(2*A248*Calculator!$C$13/(Calculator!$D$7*150))&gt;INT(2*A248*Calculator!$B$13/(Calculator!$D$7*150)),0,1))),1)</f>
        <v>1</v>
      </c>
      <c r="D248" s="252" t="n">
        <f aca="false">IF(Calculator!$E$14="YES",IF(A248&lt;Calculator!$G$14,0,MIN(MIN(MIN(MOD(A248*Calculator!$B$14/(Calculator!$D$7*150),1),1-MOD(A248*Calculator!$B$14/(Calculator!$D$7*150),1)),ABS(MOD(A248*Calculator!$B$14/(Calculator!$D$7*150),1)-0.5)),MIN(MIN(MOD(A248*Calculator!$C$14/(Calculator!$D$7*150),1),1-MOD(A248*Calculator!$C$14/(Calculator!$D$7*150),1)),ABS(MOD(A248*Calculator!$C$14/(Calculator!$D$7*150),1)-0.5)),IF(INT(2*A248*Calculator!$C$14/(Calculator!$D$7*150))&gt;INT(2*A248*Calculator!$B$14/(Calculator!$D$7*150)),0,1))),1)</f>
        <v>1</v>
      </c>
      <c r="E248" s="252" t="n">
        <f aca="false">IF(Calculator!$E$15="YES",IF(A248&lt;Calculator!$G$15,0,MIN(MIN(MIN(MOD(A248*Calculator!$B$15/(Calculator!$D$7*150),1),1-MOD(A248*Calculator!$B$15/(Calculator!$D$7*150),1)),ABS(MOD(A248*Calculator!$B$15/(Calculator!$D$7*150),1)-0.5)),MIN(MIN(MOD(A248*Calculator!$C$15/(Calculator!$D$7*150),1),1-MOD(A248*Calculator!$C$15/(Calculator!$D$7*150),1)),ABS(MOD(A248*Calculator!$C$15/(Calculator!$D$7*150),1)-0.5)),IF(INT(2*A248*Calculator!$C$15/(Calculator!$D$7*150))&gt;INT(2*A248*Calculator!$B$15/(Calculator!$D$7*150)),0,1))),1)</f>
        <v>0.00926315789473686</v>
      </c>
      <c r="F248" s="252" t="n">
        <f aca="false">IF(Calculator!$E$16="YES",IF(A248&lt;Calculator!$G$16,0,MIN(MIN(MIN(MOD(A248*Calculator!$B$16/(Calculator!$D$7*150),1),1-MOD(A248*Calculator!$B$16/(Calculator!$D$7*150),1)),ABS(MOD(A248*Calculator!$B$16/(Calculator!$D$7*150),1)-0.5)),MIN(MIN(MOD(A248*Calculator!$C$16/(Calculator!$D$7*150),1),1-MOD(A248*Calculator!$C$16/(Calculator!$D$7*150),1)),ABS(MOD(A248*Calculator!$C$16/(Calculator!$D$7*150),1)-0.5)),IF(INT(2*A248*Calculator!$C$16/(Calculator!$D$7*150))&gt;INT(2*A248*Calculator!$B$16/(Calculator!$D$7*150)),0,1))),1)</f>
        <v>1</v>
      </c>
      <c r="G248" s="252" t="n">
        <f aca="false">IF(Calculator!$E$17="YES",IF(A248&lt;Calculator!$G$17,0,MIN(MIN(MIN(MOD(A248*Calculator!$B$17/(Calculator!$D$7*150),1),1-MOD(A248*Calculator!$B$17/(Calculator!$D$7*150),1)),ABS(MOD(A248*Calculator!$B$17/(Calculator!$D$7*150),1)-0.5)),MIN(MIN(MOD(A248*Calculator!$C$17/(Calculator!$D$7*150),1),1-MOD(A248*Calculator!$C$17/(Calculator!$D$7*150),1)),ABS(MOD(A248*Calculator!$C$17/(Calculator!$D$7*150),1)-0.5)),IF(INT(2*A248*Calculator!$C$17/(Calculator!$D$7*150))&gt;INT(2*A248*Calculator!$B$17/(Calculator!$D$7*150)),0,1))),1)</f>
        <v>0.069578947368421</v>
      </c>
      <c r="H248" s="252" t="n">
        <f aca="false">IF(Calculator!$E$18="YES",IF(A248&lt;Calculator!$G$18,0,MIN(MIN(MIN(MOD(A248*Calculator!$B$18/(Calculator!$D$7*150),1),1-MOD(A248*Calculator!$B$18/(Calculator!$D$7*150),1)),ABS(MOD(A248*Calculator!$B$18/(Calculator!$D$7*150),1)-0.5)),MIN(MIN(MOD(A248*Calculator!$C$18/(Calculator!$D$7*150),1),1-MOD(A248*Calculator!$C$18/(Calculator!$D$7*150),1)),ABS(MOD(A248*Calculator!$C$18/(Calculator!$D$7*150),1)-0.5)),IF(INT(2*A248*Calculator!$C$18/(Calculator!$D$7*150))&gt;INT(2*A248*Calculator!$B$18/(Calculator!$D$7*150)),0,1))),1)</f>
        <v>1</v>
      </c>
      <c r="I248" s="252" t="n">
        <f aca="false">IF(Calculator!$E$19="YES",IF(A248&lt;Calculator!$G$19,0,MIN(MIN(MIN(MOD(A248*Calculator!$B$19/(Calculator!$D$7*150),1),1-MOD(A248*Calculator!$B$19/(Calculator!$D$7*150),1)),ABS(MOD(A248*Calculator!$B$19/(Calculator!$D$7*150),1)-0.5)),MIN(MIN(MOD(A248*Calculator!$C$19/(Calculator!$D$7*150),1),1-MOD(A248*Calculator!$C$19/(Calculator!$D$7*150),1)),ABS(MOD(A248*Calculator!$C$19/(Calculator!$D$7*150),1)-0.5)),IF(INT(2*A248*Calculator!$C$19/(Calculator!$D$7*150))&gt;INT(2*A248*Calculator!$B$19/(Calculator!$D$7*150)),0,1))),1)</f>
        <v>1</v>
      </c>
      <c r="J248" s="252" t="n">
        <f aca="false">IF(Calculator!$E$20="YES",IF(A248&lt;Calculator!$G$20,0,MIN(MIN(MIN(MOD(A248*Calculator!$B$20/(Calculator!$D$7*150),1),1-MOD(A248*Calculator!$B$20/(Calculator!$D$7*150),1)),ABS(MOD(A248*Calculator!$B$20/(Calculator!$D$7*150),1)-0.5)),MIN(MIN(MOD(A248*Calculator!$C$20/(Calculator!$D$7*150),1),1-MOD(A248*Calculator!$C$20/(Calculator!$D$7*150),1)),ABS(MOD(A248*Calculator!$C$20/(Calculator!$D$7*150),1)-0.5)),IF(INT(2*A248*Calculator!$C$20/(Calculator!$D$7*150))&gt;INT(2*A248*Calculator!$B$20/(Calculator!$D$7*150)),0,1))),1)</f>
        <v>1</v>
      </c>
      <c r="K248" s="252" t="n">
        <f aca="false">IF(Calculator!$E$21="YES",IF(A248&lt;Calculator!$G$21,0,MIN(MIN(MIN(MOD(A248*Calculator!$B$21/(Calculator!$D$7*150),1),1-MOD(A248*Calculator!$B$21/(Calculator!$D$7*150),1)),ABS(MOD(A248*Calculator!$B$21/(Calculator!$D$7*150),1)-0.5)),MIN(MIN(MOD(A248*Calculator!$C$21/(Calculator!$D$7*150),1),1-MOD(A248*Calculator!$C$21/(Calculator!$D$7*150),1)),ABS(MOD(A248*Calculator!$C$21/(Calculator!$D$7*150),1)-0.5)),IF(INT(2*A248*Calculator!$C$21/(Calculator!$D$7*150))&gt;INT(2*A248*Calculator!$B$21/(Calculator!$D$7*150)),0,1))),1)</f>
        <v>1</v>
      </c>
      <c r="L248" s="252" t="n">
        <f aca="false">IF(Calculator!$E$22="YES",IF(A248&lt;Calculator!$G$22,0,MIN(MIN(MIN(MOD(A248*Calculator!$B$22/(Calculator!$D$7*150),1),1-MOD(A248*Calculator!$B$22/(Calculator!$D$7*150),1)),ABS(MOD(A248*Calculator!$B$22/(Calculator!$D$7*150),1)-0.5)),MIN(MIN(MOD(A248*Calculator!$C$22/(Calculator!$D$7*150),1),1-MOD(A248*Calculator!$C$22/(Calculator!$D$7*150),1)),ABS(MOD(A248*Calculator!$C$22/(Calculator!$D$7*150),1)-0.5)),IF(INT(2*A248*Calculator!$C$22/(Calculator!$D$7*150))&gt;INT(2*A248*Calculator!$B$22/(Calculator!$D$7*150)),0,1))),1)</f>
        <v>1</v>
      </c>
      <c r="M248" s="252" t="n">
        <f aca="false">MIN(B248:L248)</f>
        <v>0.00926315789473686</v>
      </c>
      <c r="N248" s="252" t="n">
        <f aca="false">SUMPRODUCT(($M$7:$M$557&gt;M248)*1)+SUMPRODUCT(($M$7:$M$557=M248)*(ROW($M$7:$M$557)&lt;ROW(M248)))+1</f>
        <v>355</v>
      </c>
      <c r="O248" s="252" t="str">
        <f aca="false">IF(M248&gt;=0.13,"★★★ EXCELLENT",IF(M248&gt;=0.12,"★★  GOOD",IF(M248&gt;=0.07,"★  FAIR",IF(M248&gt;=0.025,"⚠  MARGINAL","✗  AVOID"))))</f>
        <v>✗  AVOID</v>
      </c>
    </row>
    <row r="249" customFormat="false" ht="15" hidden="false" customHeight="true" outlineLevel="0" collapsed="false">
      <c r="A249" s="249" t="n">
        <v>29.2</v>
      </c>
      <c r="B249" s="250" t="n">
        <f aca="false">IF(Calculator!$E$12="YES",IF(A249&lt;Calculator!$G$12,0,MIN(MIN(MIN(MOD(A249*Calculator!$B$12/(Calculator!$D$7*150),1),1-MOD(A249*Calculator!$B$12/(Calculator!$D$7*150),1)),ABS(MOD(A249*Calculator!$B$12/(Calculator!$D$7*150),1)-0.5)),MIN(MIN(MOD(A249*Calculator!$C$12/(Calculator!$D$7*150),1),1-MOD(A249*Calculator!$C$12/(Calculator!$D$7*150),1)),ABS(MOD(A249*Calculator!$C$12/(Calculator!$D$7*150),1)-0.5)),IF(INT(2*A249*Calculator!$C$12/(Calculator!$D$7*150))&gt;INT(2*A249*Calculator!$B$12/(Calculator!$D$7*150)),0,1))),1)</f>
        <v>1</v>
      </c>
      <c r="C249" s="250" t="n">
        <f aca="false">IF(Calculator!$E$13="YES",IF(A249&lt;Calculator!$G$13,0,MIN(MIN(MIN(MOD(A249*Calculator!$B$13/(Calculator!$D$7*150),1),1-MOD(A249*Calculator!$B$13/(Calculator!$D$7*150),1)),ABS(MOD(A249*Calculator!$B$13/(Calculator!$D$7*150),1)-0.5)),MIN(MIN(MOD(A249*Calculator!$C$13/(Calculator!$D$7*150),1),1-MOD(A249*Calculator!$C$13/(Calculator!$D$7*150),1)),ABS(MOD(A249*Calculator!$C$13/(Calculator!$D$7*150),1)-0.5)),IF(INT(2*A249*Calculator!$C$13/(Calculator!$D$7*150))&gt;INT(2*A249*Calculator!$B$13/(Calculator!$D$7*150)),0,1))),1)</f>
        <v>1</v>
      </c>
      <c r="D249" s="250" t="n">
        <f aca="false">IF(Calculator!$E$14="YES",IF(A249&lt;Calculator!$G$14,0,MIN(MIN(MIN(MOD(A249*Calculator!$B$14/(Calculator!$D$7*150),1),1-MOD(A249*Calculator!$B$14/(Calculator!$D$7*150),1)),ABS(MOD(A249*Calculator!$B$14/(Calculator!$D$7*150),1)-0.5)),MIN(MIN(MOD(A249*Calculator!$C$14/(Calculator!$D$7*150),1),1-MOD(A249*Calculator!$C$14/(Calculator!$D$7*150),1)),ABS(MOD(A249*Calculator!$C$14/(Calculator!$D$7*150),1)-0.5)),IF(INT(2*A249*Calculator!$C$14/(Calculator!$D$7*150))&gt;INT(2*A249*Calculator!$B$14/(Calculator!$D$7*150)),0,1))),1)</f>
        <v>1</v>
      </c>
      <c r="E249" s="250" t="n">
        <f aca="false">IF(Calculator!$E$15="YES",IF(A249&lt;Calculator!$G$15,0,MIN(MIN(MIN(MOD(A249*Calculator!$B$15/(Calculator!$D$7*150),1),1-MOD(A249*Calculator!$B$15/(Calculator!$D$7*150),1)),ABS(MOD(A249*Calculator!$B$15/(Calculator!$D$7*150),1)-0.5)),MIN(MIN(MOD(A249*Calculator!$C$15/(Calculator!$D$7*150),1),1-MOD(A249*Calculator!$C$15/(Calculator!$D$7*150),1)),ABS(MOD(A249*Calculator!$C$15/(Calculator!$D$7*150),1)-0.5)),IF(INT(2*A249*Calculator!$C$15/(Calculator!$D$7*150))&gt;INT(2*A249*Calculator!$B$15/(Calculator!$D$7*150)),0,1))),1)</f>
        <v>0.00414035087719311</v>
      </c>
      <c r="F249" s="250" t="n">
        <f aca="false">IF(Calculator!$E$16="YES",IF(A249&lt;Calculator!$G$16,0,MIN(MIN(MIN(MOD(A249*Calculator!$B$16/(Calculator!$D$7*150),1),1-MOD(A249*Calculator!$B$16/(Calculator!$D$7*150),1)),ABS(MOD(A249*Calculator!$B$16/(Calculator!$D$7*150),1)-0.5)),MIN(MIN(MOD(A249*Calculator!$C$16/(Calculator!$D$7*150),1),1-MOD(A249*Calculator!$C$16/(Calculator!$D$7*150),1)),ABS(MOD(A249*Calculator!$C$16/(Calculator!$D$7*150),1)-0.5)),IF(INT(2*A249*Calculator!$C$16/(Calculator!$D$7*150))&gt;INT(2*A249*Calculator!$B$16/(Calculator!$D$7*150)),0,1))),1)</f>
        <v>1</v>
      </c>
      <c r="G249" s="250" t="n">
        <f aca="false">IF(Calculator!$E$17="YES",IF(A249&lt;Calculator!$G$17,0,MIN(MIN(MIN(MOD(A249*Calculator!$B$17/(Calculator!$D$7*150),1),1-MOD(A249*Calculator!$B$17/(Calculator!$D$7*150),1)),ABS(MOD(A249*Calculator!$B$17/(Calculator!$D$7*150),1)-0.5)),MIN(MIN(MOD(A249*Calculator!$C$17/(Calculator!$D$7*150),1),1-MOD(A249*Calculator!$C$17/(Calculator!$D$7*150),1)),ABS(MOD(A249*Calculator!$C$17/(Calculator!$D$7*150),1)-0.5)),IF(INT(2*A249*Calculator!$C$17/(Calculator!$D$7*150))&gt;INT(2*A249*Calculator!$B$17/(Calculator!$D$7*150)),0,1))),1)</f>
        <v>0.0595087719298246</v>
      </c>
      <c r="H249" s="250" t="n">
        <f aca="false">IF(Calculator!$E$18="YES",IF(A249&lt;Calculator!$G$18,0,MIN(MIN(MIN(MOD(A249*Calculator!$B$18/(Calculator!$D$7*150),1),1-MOD(A249*Calculator!$B$18/(Calculator!$D$7*150),1)),ABS(MOD(A249*Calculator!$B$18/(Calculator!$D$7*150),1)-0.5)),MIN(MIN(MOD(A249*Calculator!$C$18/(Calculator!$D$7*150),1),1-MOD(A249*Calculator!$C$18/(Calculator!$D$7*150),1)),ABS(MOD(A249*Calculator!$C$18/(Calculator!$D$7*150),1)-0.5)),IF(INT(2*A249*Calculator!$C$18/(Calculator!$D$7*150))&gt;INT(2*A249*Calculator!$B$18/(Calculator!$D$7*150)),0,1))),1)</f>
        <v>1</v>
      </c>
      <c r="I249" s="250" t="n">
        <f aca="false">IF(Calculator!$E$19="YES",IF(A249&lt;Calculator!$G$19,0,MIN(MIN(MIN(MOD(A249*Calculator!$B$19/(Calculator!$D$7*150),1),1-MOD(A249*Calculator!$B$19/(Calculator!$D$7*150),1)),ABS(MOD(A249*Calculator!$B$19/(Calculator!$D$7*150),1)-0.5)),MIN(MIN(MOD(A249*Calculator!$C$19/(Calculator!$D$7*150),1),1-MOD(A249*Calculator!$C$19/(Calculator!$D$7*150),1)),ABS(MOD(A249*Calculator!$C$19/(Calculator!$D$7*150),1)-0.5)),IF(INT(2*A249*Calculator!$C$19/(Calculator!$D$7*150))&gt;INT(2*A249*Calculator!$B$19/(Calculator!$D$7*150)),0,1))),1)</f>
        <v>1</v>
      </c>
      <c r="J249" s="250" t="n">
        <f aca="false">IF(Calculator!$E$20="YES",IF(A249&lt;Calculator!$G$20,0,MIN(MIN(MIN(MOD(A249*Calculator!$B$20/(Calculator!$D$7*150),1),1-MOD(A249*Calculator!$B$20/(Calculator!$D$7*150),1)),ABS(MOD(A249*Calculator!$B$20/(Calculator!$D$7*150),1)-0.5)),MIN(MIN(MOD(A249*Calculator!$C$20/(Calculator!$D$7*150),1),1-MOD(A249*Calculator!$C$20/(Calculator!$D$7*150),1)),ABS(MOD(A249*Calculator!$C$20/(Calculator!$D$7*150),1)-0.5)),IF(INT(2*A249*Calculator!$C$20/(Calculator!$D$7*150))&gt;INT(2*A249*Calculator!$B$20/(Calculator!$D$7*150)),0,1))),1)</f>
        <v>1</v>
      </c>
      <c r="K249" s="250" t="n">
        <f aca="false">IF(Calculator!$E$21="YES",IF(A249&lt;Calculator!$G$21,0,MIN(MIN(MIN(MOD(A249*Calculator!$B$21/(Calculator!$D$7*150),1),1-MOD(A249*Calculator!$B$21/(Calculator!$D$7*150),1)),ABS(MOD(A249*Calculator!$B$21/(Calculator!$D$7*150),1)-0.5)),MIN(MIN(MOD(A249*Calculator!$C$21/(Calculator!$D$7*150),1),1-MOD(A249*Calculator!$C$21/(Calculator!$D$7*150),1)),ABS(MOD(A249*Calculator!$C$21/(Calculator!$D$7*150),1)-0.5)),IF(INT(2*A249*Calculator!$C$21/(Calculator!$D$7*150))&gt;INT(2*A249*Calculator!$B$21/(Calculator!$D$7*150)),0,1))),1)</f>
        <v>1</v>
      </c>
      <c r="L249" s="250" t="n">
        <f aca="false">IF(Calculator!$E$22="YES",IF(A249&lt;Calculator!$G$22,0,MIN(MIN(MIN(MOD(A249*Calculator!$B$22/(Calculator!$D$7*150),1),1-MOD(A249*Calculator!$B$22/(Calculator!$D$7*150),1)),ABS(MOD(A249*Calculator!$B$22/(Calculator!$D$7*150),1)-0.5)),MIN(MIN(MOD(A249*Calculator!$C$22/(Calculator!$D$7*150),1),1-MOD(A249*Calculator!$C$22/(Calculator!$D$7*150),1)),ABS(MOD(A249*Calculator!$C$22/(Calculator!$D$7*150),1)-0.5)),IF(INT(2*A249*Calculator!$C$22/(Calculator!$D$7*150))&gt;INT(2*A249*Calculator!$B$22/(Calculator!$D$7*150)),0,1))),1)</f>
        <v>1</v>
      </c>
      <c r="M249" s="250" t="n">
        <f aca="false">MIN(B249:L249)</f>
        <v>0.00414035087719311</v>
      </c>
      <c r="N249" s="250" t="n">
        <f aca="false">SUMPRODUCT(($M$7:$M$557&gt;M249)*1)+SUMPRODUCT(($M$7:$M$557=M249)*(ROW($M$7:$M$557)&lt;ROW(M249)))+1</f>
        <v>370</v>
      </c>
      <c r="O249" s="250" t="str">
        <f aca="false">IF(M249&gt;=0.13,"★★★ EXCELLENT",IF(M249&gt;=0.12,"★★  GOOD",IF(M249&gt;=0.07,"★  FAIR",IF(M249&gt;=0.025,"⚠  MARGINAL","✗  AVOID"))))</f>
        <v>✗  AVOID</v>
      </c>
    </row>
    <row r="250" customFormat="false" ht="15" hidden="false" customHeight="true" outlineLevel="0" collapsed="false">
      <c r="A250" s="251" t="n">
        <v>29.3</v>
      </c>
      <c r="B250" s="252" t="n">
        <f aca="false">IF(Calculator!$E$12="YES",IF(A250&lt;Calculator!$G$12,0,MIN(MIN(MIN(MOD(A250*Calculator!$B$12/(Calculator!$D$7*150),1),1-MOD(A250*Calculator!$B$12/(Calculator!$D$7*150),1)),ABS(MOD(A250*Calculator!$B$12/(Calculator!$D$7*150),1)-0.5)),MIN(MIN(MOD(A250*Calculator!$C$12/(Calculator!$D$7*150),1),1-MOD(A250*Calculator!$C$12/(Calculator!$D$7*150),1)),ABS(MOD(A250*Calculator!$C$12/(Calculator!$D$7*150),1)-0.5)),IF(INT(2*A250*Calculator!$C$12/(Calculator!$D$7*150))&gt;INT(2*A250*Calculator!$B$12/(Calculator!$D$7*150)),0,1))),1)</f>
        <v>1</v>
      </c>
      <c r="C250" s="252" t="n">
        <f aca="false">IF(Calculator!$E$13="YES",IF(A250&lt;Calculator!$G$13,0,MIN(MIN(MIN(MOD(A250*Calculator!$B$13/(Calculator!$D$7*150),1),1-MOD(A250*Calculator!$B$13/(Calculator!$D$7*150),1)),ABS(MOD(A250*Calculator!$B$13/(Calculator!$D$7*150),1)-0.5)),MIN(MIN(MOD(A250*Calculator!$C$13/(Calculator!$D$7*150),1),1-MOD(A250*Calculator!$C$13/(Calculator!$D$7*150),1)),ABS(MOD(A250*Calculator!$C$13/(Calculator!$D$7*150),1)-0.5)),IF(INT(2*A250*Calculator!$C$13/(Calculator!$D$7*150))&gt;INT(2*A250*Calculator!$B$13/(Calculator!$D$7*150)),0,1))),1)</f>
        <v>1</v>
      </c>
      <c r="D250" s="252" t="n">
        <f aca="false">IF(Calculator!$E$14="YES",IF(A250&lt;Calculator!$G$14,0,MIN(MIN(MIN(MOD(A250*Calculator!$B$14/(Calculator!$D$7*150),1),1-MOD(A250*Calculator!$B$14/(Calculator!$D$7*150),1)),ABS(MOD(A250*Calculator!$B$14/(Calculator!$D$7*150),1)-0.5)),MIN(MIN(MOD(A250*Calculator!$C$14/(Calculator!$D$7*150),1),1-MOD(A250*Calculator!$C$14/(Calculator!$D$7*150),1)),ABS(MOD(A250*Calculator!$C$14/(Calculator!$D$7*150),1)-0.5)),IF(INT(2*A250*Calculator!$C$14/(Calculator!$D$7*150))&gt;INT(2*A250*Calculator!$B$14/(Calculator!$D$7*150)),0,1))),1)</f>
        <v>1</v>
      </c>
      <c r="E250" s="252" t="n">
        <f aca="false">IF(Calculator!$E$15="YES",IF(A250&lt;Calculator!$G$15,0,MIN(MIN(MIN(MOD(A250*Calculator!$B$15/(Calculator!$D$7*150),1),1-MOD(A250*Calculator!$B$15/(Calculator!$D$7*150),1)),ABS(MOD(A250*Calculator!$B$15/(Calculator!$D$7*150),1)-0.5)),MIN(MIN(MOD(A250*Calculator!$C$15/(Calculator!$D$7*150),1),1-MOD(A250*Calculator!$C$15/(Calculator!$D$7*150),1)),ABS(MOD(A250*Calculator!$C$15/(Calculator!$D$7*150),1)-0.5)),IF(INT(2*A250*Calculator!$C$15/(Calculator!$D$7*150))&gt;INT(2*A250*Calculator!$B$15/(Calculator!$D$7*150)),0,1))),1)</f>
        <v>0</v>
      </c>
      <c r="F250" s="252" t="n">
        <f aca="false">IF(Calculator!$E$16="YES",IF(A250&lt;Calculator!$G$16,0,MIN(MIN(MIN(MOD(A250*Calculator!$B$16/(Calculator!$D$7*150),1),1-MOD(A250*Calculator!$B$16/(Calculator!$D$7*150),1)),ABS(MOD(A250*Calculator!$B$16/(Calculator!$D$7*150),1)-0.5)),MIN(MIN(MOD(A250*Calculator!$C$16/(Calculator!$D$7*150),1),1-MOD(A250*Calculator!$C$16/(Calculator!$D$7*150),1)),ABS(MOD(A250*Calculator!$C$16/(Calculator!$D$7*150),1)-0.5)),IF(INT(2*A250*Calculator!$C$16/(Calculator!$D$7*150))&gt;INT(2*A250*Calculator!$B$16/(Calculator!$D$7*150)),0,1))),1)</f>
        <v>1</v>
      </c>
      <c r="G250" s="252" t="n">
        <f aca="false">IF(Calculator!$E$17="YES",IF(A250&lt;Calculator!$G$17,0,MIN(MIN(MIN(MOD(A250*Calculator!$B$17/(Calculator!$D$7*150),1),1-MOD(A250*Calculator!$B$17/(Calculator!$D$7*150),1)),ABS(MOD(A250*Calculator!$B$17/(Calculator!$D$7*150),1)-0.5)),MIN(MIN(MOD(A250*Calculator!$C$17/(Calculator!$D$7*150),1),1-MOD(A250*Calculator!$C$17/(Calculator!$D$7*150),1)),ABS(MOD(A250*Calculator!$C$17/(Calculator!$D$7*150),1)-0.5)),IF(INT(2*A250*Calculator!$C$17/(Calculator!$D$7*150))&gt;INT(2*A250*Calculator!$B$17/(Calculator!$D$7*150)),0,1))),1)</f>
        <v>0.0494385964912283</v>
      </c>
      <c r="H250" s="252" t="n">
        <f aca="false">IF(Calculator!$E$18="YES",IF(A250&lt;Calculator!$G$18,0,MIN(MIN(MIN(MOD(A250*Calculator!$B$18/(Calculator!$D$7*150),1),1-MOD(A250*Calculator!$B$18/(Calculator!$D$7*150),1)),ABS(MOD(A250*Calculator!$B$18/(Calculator!$D$7*150),1)-0.5)),MIN(MIN(MOD(A250*Calculator!$C$18/(Calculator!$D$7*150),1),1-MOD(A250*Calculator!$C$18/(Calculator!$D$7*150),1)),ABS(MOD(A250*Calculator!$C$18/(Calculator!$D$7*150),1)-0.5)),IF(INT(2*A250*Calculator!$C$18/(Calculator!$D$7*150))&gt;INT(2*A250*Calculator!$B$18/(Calculator!$D$7*150)),0,1))),1)</f>
        <v>1</v>
      </c>
      <c r="I250" s="252" t="n">
        <f aca="false">IF(Calculator!$E$19="YES",IF(A250&lt;Calculator!$G$19,0,MIN(MIN(MIN(MOD(A250*Calculator!$B$19/(Calculator!$D$7*150),1),1-MOD(A250*Calculator!$B$19/(Calculator!$D$7*150),1)),ABS(MOD(A250*Calculator!$B$19/(Calculator!$D$7*150),1)-0.5)),MIN(MIN(MOD(A250*Calculator!$C$19/(Calculator!$D$7*150),1),1-MOD(A250*Calculator!$C$19/(Calculator!$D$7*150),1)),ABS(MOD(A250*Calculator!$C$19/(Calculator!$D$7*150),1)-0.5)),IF(INT(2*A250*Calculator!$C$19/(Calculator!$D$7*150))&gt;INT(2*A250*Calculator!$B$19/(Calculator!$D$7*150)),0,1))),1)</f>
        <v>1</v>
      </c>
      <c r="J250" s="252" t="n">
        <f aca="false">IF(Calculator!$E$20="YES",IF(A250&lt;Calculator!$G$20,0,MIN(MIN(MIN(MOD(A250*Calculator!$B$20/(Calculator!$D$7*150),1),1-MOD(A250*Calculator!$B$20/(Calculator!$D$7*150),1)),ABS(MOD(A250*Calculator!$B$20/(Calculator!$D$7*150),1)-0.5)),MIN(MIN(MOD(A250*Calculator!$C$20/(Calculator!$D$7*150),1),1-MOD(A250*Calculator!$C$20/(Calculator!$D$7*150),1)),ABS(MOD(A250*Calculator!$C$20/(Calculator!$D$7*150),1)-0.5)),IF(INT(2*A250*Calculator!$C$20/(Calculator!$D$7*150))&gt;INT(2*A250*Calculator!$B$20/(Calculator!$D$7*150)),0,1))),1)</f>
        <v>1</v>
      </c>
      <c r="K250" s="252" t="n">
        <f aca="false">IF(Calculator!$E$21="YES",IF(A250&lt;Calculator!$G$21,0,MIN(MIN(MIN(MOD(A250*Calculator!$B$21/(Calculator!$D$7*150),1),1-MOD(A250*Calculator!$B$21/(Calculator!$D$7*150),1)),ABS(MOD(A250*Calculator!$B$21/(Calculator!$D$7*150),1)-0.5)),MIN(MIN(MOD(A250*Calculator!$C$21/(Calculator!$D$7*150),1),1-MOD(A250*Calculator!$C$21/(Calculator!$D$7*150),1)),ABS(MOD(A250*Calculator!$C$21/(Calculator!$D$7*150),1)-0.5)),IF(INT(2*A250*Calculator!$C$21/(Calculator!$D$7*150))&gt;INT(2*A250*Calculator!$B$21/(Calculator!$D$7*150)),0,1))),1)</f>
        <v>1</v>
      </c>
      <c r="L250" s="252" t="n">
        <f aca="false">IF(Calculator!$E$22="YES",IF(A250&lt;Calculator!$G$22,0,MIN(MIN(MIN(MOD(A250*Calculator!$B$22/(Calculator!$D$7*150),1),1-MOD(A250*Calculator!$B$22/(Calculator!$D$7*150),1)),ABS(MOD(A250*Calculator!$B$22/(Calculator!$D$7*150),1)-0.5)),MIN(MIN(MOD(A250*Calculator!$C$22/(Calculator!$D$7*150),1),1-MOD(A250*Calculator!$C$22/(Calculator!$D$7*150),1)),ABS(MOD(A250*Calculator!$C$22/(Calculator!$D$7*150),1)-0.5)),IF(INT(2*A250*Calculator!$C$22/(Calculator!$D$7*150))&gt;INT(2*A250*Calculator!$B$22/(Calculator!$D$7*150)),0,1))),1)</f>
        <v>1</v>
      </c>
      <c r="M250" s="252" t="n">
        <f aca="false">MIN(B250:L250)</f>
        <v>0</v>
      </c>
      <c r="N250" s="252" t="n">
        <f aca="false">SUMPRODUCT(($M$7:$M$557&gt;M250)*1)+SUMPRODUCT(($M$7:$M$557=M250)*(ROW($M$7:$M$557)&lt;ROW(M250)))+1</f>
        <v>453</v>
      </c>
      <c r="O250" s="252" t="str">
        <f aca="false">IF(M250&gt;=0.13,"★★★ EXCELLENT",IF(M250&gt;=0.12,"★★  GOOD",IF(M250&gt;=0.07,"★  FAIR",IF(M250&gt;=0.025,"⚠  MARGINAL","✗  AVOID"))))</f>
        <v>✗  AVOID</v>
      </c>
    </row>
    <row r="251" customFormat="false" ht="15" hidden="false" customHeight="true" outlineLevel="0" collapsed="false">
      <c r="A251" s="249" t="n">
        <v>29.4</v>
      </c>
      <c r="B251" s="250" t="n">
        <f aca="false">IF(Calculator!$E$12="YES",IF(A251&lt;Calculator!$G$12,0,MIN(MIN(MIN(MOD(A251*Calculator!$B$12/(Calculator!$D$7*150),1),1-MOD(A251*Calculator!$B$12/(Calculator!$D$7*150),1)),ABS(MOD(A251*Calculator!$B$12/(Calculator!$D$7*150),1)-0.5)),MIN(MIN(MOD(A251*Calculator!$C$12/(Calculator!$D$7*150),1),1-MOD(A251*Calculator!$C$12/(Calculator!$D$7*150),1)),ABS(MOD(A251*Calculator!$C$12/(Calculator!$D$7*150),1)-0.5)),IF(INT(2*A251*Calculator!$C$12/(Calculator!$D$7*150))&gt;INT(2*A251*Calculator!$B$12/(Calculator!$D$7*150)),0,1))),1)</f>
        <v>1</v>
      </c>
      <c r="C251" s="250" t="n">
        <f aca="false">IF(Calculator!$E$13="YES",IF(A251&lt;Calculator!$G$13,0,MIN(MIN(MIN(MOD(A251*Calculator!$B$13/(Calculator!$D$7*150),1),1-MOD(A251*Calculator!$B$13/(Calculator!$D$7*150),1)),ABS(MOD(A251*Calculator!$B$13/(Calculator!$D$7*150),1)-0.5)),MIN(MIN(MOD(A251*Calculator!$C$13/(Calculator!$D$7*150),1),1-MOD(A251*Calculator!$C$13/(Calculator!$D$7*150),1)),ABS(MOD(A251*Calculator!$C$13/(Calculator!$D$7*150),1)-0.5)),IF(INT(2*A251*Calculator!$C$13/(Calculator!$D$7*150))&gt;INT(2*A251*Calculator!$B$13/(Calculator!$D$7*150)),0,1))),1)</f>
        <v>1</v>
      </c>
      <c r="D251" s="250" t="n">
        <f aca="false">IF(Calculator!$E$14="YES",IF(A251&lt;Calculator!$G$14,0,MIN(MIN(MIN(MOD(A251*Calculator!$B$14/(Calculator!$D$7*150),1),1-MOD(A251*Calculator!$B$14/(Calculator!$D$7*150),1)),ABS(MOD(A251*Calculator!$B$14/(Calculator!$D$7*150),1)-0.5)),MIN(MIN(MOD(A251*Calculator!$C$14/(Calculator!$D$7*150),1),1-MOD(A251*Calculator!$C$14/(Calculator!$D$7*150),1)),ABS(MOD(A251*Calculator!$C$14/(Calculator!$D$7*150),1)-0.5)),IF(INT(2*A251*Calculator!$C$14/(Calculator!$D$7*150))&gt;INT(2*A251*Calculator!$B$14/(Calculator!$D$7*150)),0,1))),1)</f>
        <v>1</v>
      </c>
      <c r="E251" s="250" t="n">
        <f aca="false">IF(Calculator!$E$15="YES",IF(A251&lt;Calculator!$G$15,0,MIN(MIN(MIN(MOD(A251*Calculator!$B$15/(Calculator!$D$7*150),1),1-MOD(A251*Calculator!$B$15/(Calculator!$D$7*150),1)),ABS(MOD(A251*Calculator!$B$15/(Calculator!$D$7*150),1)-0.5)),MIN(MIN(MOD(A251*Calculator!$C$15/(Calculator!$D$7*150),1),1-MOD(A251*Calculator!$C$15/(Calculator!$D$7*150),1)),ABS(MOD(A251*Calculator!$C$15/(Calculator!$D$7*150),1)-0.5)),IF(INT(2*A251*Calculator!$C$15/(Calculator!$D$7*150))&gt;INT(2*A251*Calculator!$B$15/(Calculator!$D$7*150)),0,1))),1)</f>
        <v>0</v>
      </c>
      <c r="F251" s="250" t="n">
        <f aca="false">IF(Calculator!$E$16="YES",IF(A251&lt;Calculator!$G$16,0,MIN(MIN(MIN(MOD(A251*Calculator!$B$16/(Calculator!$D$7*150),1),1-MOD(A251*Calculator!$B$16/(Calculator!$D$7*150),1)),ABS(MOD(A251*Calculator!$B$16/(Calculator!$D$7*150),1)-0.5)),MIN(MIN(MOD(A251*Calculator!$C$16/(Calculator!$D$7*150),1),1-MOD(A251*Calculator!$C$16/(Calculator!$D$7*150),1)),ABS(MOD(A251*Calculator!$C$16/(Calculator!$D$7*150),1)-0.5)),IF(INT(2*A251*Calculator!$C$16/(Calculator!$D$7*150))&gt;INT(2*A251*Calculator!$B$16/(Calculator!$D$7*150)),0,1))),1)</f>
        <v>1</v>
      </c>
      <c r="G251" s="250" t="n">
        <f aca="false">IF(Calculator!$E$17="YES",IF(A251&lt;Calculator!$G$17,0,MIN(MIN(MIN(MOD(A251*Calculator!$B$17/(Calculator!$D$7*150),1),1-MOD(A251*Calculator!$B$17/(Calculator!$D$7*150),1)),ABS(MOD(A251*Calculator!$B$17/(Calculator!$D$7*150),1)-0.5)),MIN(MIN(MOD(A251*Calculator!$C$17/(Calculator!$D$7*150),1),1-MOD(A251*Calculator!$C$17/(Calculator!$D$7*150),1)),ABS(MOD(A251*Calculator!$C$17/(Calculator!$D$7*150),1)-0.5)),IF(INT(2*A251*Calculator!$C$17/(Calculator!$D$7*150))&gt;INT(2*A251*Calculator!$B$17/(Calculator!$D$7*150)),0,1))),1)</f>
        <v>0.0393684210526315</v>
      </c>
      <c r="H251" s="250" t="n">
        <f aca="false">IF(Calculator!$E$18="YES",IF(A251&lt;Calculator!$G$18,0,MIN(MIN(MIN(MOD(A251*Calculator!$B$18/(Calculator!$D$7*150),1),1-MOD(A251*Calculator!$B$18/(Calculator!$D$7*150),1)),ABS(MOD(A251*Calculator!$B$18/(Calculator!$D$7*150),1)-0.5)),MIN(MIN(MOD(A251*Calculator!$C$18/(Calculator!$D$7*150),1),1-MOD(A251*Calculator!$C$18/(Calculator!$D$7*150),1)),ABS(MOD(A251*Calculator!$C$18/(Calculator!$D$7*150),1)-0.5)),IF(INT(2*A251*Calculator!$C$18/(Calculator!$D$7*150))&gt;INT(2*A251*Calculator!$B$18/(Calculator!$D$7*150)),0,1))),1)</f>
        <v>1</v>
      </c>
      <c r="I251" s="250" t="n">
        <f aca="false">IF(Calculator!$E$19="YES",IF(A251&lt;Calculator!$G$19,0,MIN(MIN(MIN(MOD(A251*Calculator!$B$19/(Calculator!$D$7*150),1),1-MOD(A251*Calculator!$B$19/(Calculator!$D$7*150),1)),ABS(MOD(A251*Calculator!$B$19/(Calculator!$D$7*150),1)-0.5)),MIN(MIN(MOD(A251*Calculator!$C$19/(Calculator!$D$7*150),1),1-MOD(A251*Calculator!$C$19/(Calculator!$D$7*150),1)),ABS(MOD(A251*Calculator!$C$19/(Calculator!$D$7*150),1)-0.5)),IF(INT(2*A251*Calculator!$C$19/(Calculator!$D$7*150))&gt;INT(2*A251*Calculator!$B$19/(Calculator!$D$7*150)),0,1))),1)</f>
        <v>1</v>
      </c>
      <c r="J251" s="250" t="n">
        <f aca="false">IF(Calculator!$E$20="YES",IF(A251&lt;Calculator!$G$20,0,MIN(MIN(MIN(MOD(A251*Calculator!$B$20/(Calculator!$D$7*150),1),1-MOD(A251*Calculator!$B$20/(Calculator!$D$7*150),1)),ABS(MOD(A251*Calculator!$B$20/(Calculator!$D$7*150),1)-0.5)),MIN(MIN(MOD(A251*Calculator!$C$20/(Calculator!$D$7*150),1),1-MOD(A251*Calculator!$C$20/(Calculator!$D$7*150),1)),ABS(MOD(A251*Calculator!$C$20/(Calculator!$D$7*150),1)-0.5)),IF(INT(2*A251*Calculator!$C$20/(Calculator!$D$7*150))&gt;INT(2*A251*Calculator!$B$20/(Calculator!$D$7*150)),0,1))),1)</f>
        <v>1</v>
      </c>
      <c r="K251" s="250" t="n">
        <f aca="false">IF(Calculator!$E$21="YES",IF(A251&lt;Calculator!$G$21,0,MIN(MIN(MIN(MOD(A251*Calculator!$B$21/(Calculator!$D$7*150),1),1-MOD(A251*Calculator!$B$21/(Calculator!$D$7*150),1)),ABS(MOD(A251*Calculator!$B$21/(Calculator!$D$7*150),1)-0.5)),MIN(MIN(MOD(A251*Calculator!$C$21/(Calculator!$D$7*150),1),1-MOD(A251*Calculator!$C$21/(Calculator!$D$7*150),1)),ABS(MOD(A251*Calculator!$C$21/(Calculator!$D$7*150),1)-0.5)),IF(INT(2*A251*Calculator!$C$21/(Calculator!$D$7*150))&gt;INT(2*A251*Calculator!$B$21/(Calculator!$D$7*150)),0,1))),1)</f>
        <v>1</v>
      </c>
      <c r="L251" s="250" t="n">
        <f aca="false">IF(Calculator!$E$22="YES",IF(A251&lt;Calculator!$G$22,0,MIN(MIN(MIN(MOD(A251*Calculator!$B$22/(Calculator!$D$7*150),1),1-MOD(A251*Calculator!$B$22/(Calculator!$D$7*150),1)),ABS(MOD(A251*Calculator!$B$22/(Calculator!$D$7*150),1)-0.5)),MIN(MIN(MOD(A251*Calculator!$C$22/(Calculator!$D$7*150),1),1-MOD(A251*Calculator!$C$22/(Calculator!$D$7*150),1)),ABS(MOD(A251*Calculator!$C$22/(Calculator!$D$7*150),1)-0.5)),IF(INT(2*A251*Calculator!$C$22/(Calculator!$D$7*150))&gt;INT(2*A251*Calculator!$B$22/(Calculator!$D$7*150)),0,1))),1)</f>
        <v>1</v>
      </c>
      <c r="M251" s="250" t="n">
        <f aca="false">MIN(B251:L251)</f>
        <v>0</v>
      </c>
      <c r="N251" s="250" t="n">
        <f aca="false">SUMPRODUCT(($M$7:$M$557&gt;M251)*1)+SUMPRODUCT(($M$7:$M$557=M251)*(ROW($M$7:$M$557)&lt;ROW(M251)))+1</f>
        <v>454</v>
      </c>
      <c r="O251" s="250" t="str">
        <f aca="false">IF(M251&gt;=0.13,"★★★ EXCELLENT",IF(M251&gt;=0.12,"★★  GOOD",IF(M251&gt;=0.07,"★  FAIR",IF(M251&gt;=0.025,"⚠  MARGINAL","✗  AVOID"))))</f>
        <v>✗  AVOID</v>
      </c>
    </row>
    <row r="252" customFormat="false" ht="15" hidden="false" customHeight="true" outlineLevel="0" collapsed="false">
      <c r="A252" s="251" t="n">
        <v>29.5</v>
      </c>
      <c r="B252" s="252" t="n">
        <f aca="false">IF(Calculator!$E$12="YES",IF(A252&lt;Calculator!$G$12,0,MIN(MIN(MIN(MOD(A252*Calculator!$B$12/(Calculator!$D$7*150),1),1-MOD(A252*Calculator!$B$12/(Calculator!$D$7*150),1)),ABS(MOD(A252*Calculator!$B$12/(Calculator!$D$7*150),1)-0.5)),MIN(MIN(MOD(A252*Calculator!$C$12/(Calculator!$D$7*150),1),1-MOD(A252*Calculator!$C$12/(Calculator!$D$7*150),1)),ABS(MOD(A252*Calculator!$C$12/(Calculator!$D$7*150),1)-0.5)),IF(INT(2*A252*Calculator!$C$12/(Calculator!$D$7*150))&gt;INT(2*A252*Calculator!$B$12/(Calculator!$D$7*150)),0,1))),1)</f>
        <v>1</v>
      </c>
      <c r="C252" s="252" t="n">
        <f aca="false">IF(Calculator!$E$13="YES",IF(A252&lt;Calculator!$G$13,0,MIN(MIN(MIN(MOD(A252*Calculator!$B$13/(Calculator!$D$7*150),1),1-MOD(A252*Calculator!$B$13/(Calculator!$D$7*150),1)),ABS(MOD(A252*Calculator!$B$13/(Calculator!$D$7*150),1)-0.5)),MIN(MIN(MOD(A252*Calculator!$C$13/(Calculator!$D$7*150),1),1-MOD(A252*Calculator!$C$13/(Calculator!$D$7*150),1)),ABS(MOD(A252*Calculator!$C$13/(Calculator!$D$7*150),1)-0.5)),IF(INT(2*A252*Calculator!$C$13/(Calculator!$D$7*150))&gt;INT(2*A252*Calculator!$B$13/(Calculator!$D$7*150)),0,1))),1)</f>
        <v>1</v>
      </c>
      <c r="D252" s="252" t="n">
        <f aca="false">IF(Calculator!$E$14="YES",IF(A252&lt;Calculator!$G$14,0,MIN(MIN(MIN(MOD(A252*Calculator!$B$14/(Calculator!$D$7*150),1),1-MOD(A252*Calculator!$B$14/(Calculator!$D$7*150),1)),ABS(MOD(A252*Calculator!$B$14/(Calculator!$D$7*150),1)-0.5)),MIN(MIN(MOD(A252*Calculator!$C$14/(Calculator!$D$7*150),1),1-MOD(A252*Calculator!$C$14/(Calculator!$D$7*150),1)),ABS(MOD(A252*Calculator!$C$14/(Calculator!$D$7*150),1)-0.5)),IF(INT(2*A252*Calculator!$C$14/(Calculator!$D$7*150))&gt;INT(2*A252*Calculator!$B$14/(Calculator!$D$7*150)),0,1))),1)</f>
        <v>1</v>
      </c>
      <c r="E252" s="252" t="n">
        <f aca="false">IF(Calculator!$E$15="YES",IF(A252&lt;Calculator!$G$15,0,MIN(MIN(MIN(MOD(A252*Calculator!$B$15/(Calculator!$D$7*150),1),1-MOD(A252*Calculator!$B$15/(Calculator!$D$7*150),1)),ABS(MOD(A252*Calculator!$B$15/(Calculator!$D$7*150),1)-0.5)),MIN(MIN(MOD(A252*Calculator!$C$15/(Calculator!$D$7*150),1),1-MOD(A252*Calculator!$C$15/(Calculator!$D$7*150),1)),ABS(MOD(A252*Calculator!$C$15/(Calculator!$D$7*150),1)-0.5)),IF(INT(2*A252*Calculator!$C$15/(Calculator!$D$7*150))&gt;INT(2*A252*Calculator!$B$15/(Calculator!$D$7*150)),0,1))),1)</f>
        <v>0</v>
      </c>
      <c r="F252" s="252" t="n">
        <f aca="false">IF(Calculator!$E$16="YES",IF(A252&lt;Calculator!$G$16,0,MIN(MIN(MIN(MOD(A252*Calculator!$B$16/(Calculator!$D$7*150),1),1-MOD(A252*Calculator!$B$16/(Calculator!$D$7*150),1)),ABS(MOD(A252*Calculator!$B$16/(Calculator!$D$7*150),1)-0.5)),MIN(MIN(MOD(A252*Calculator!$C$16/(Calculator!$D$7*150),1),1-MOD(A252*Calculator!$C$16/(Calculator!$D$7*150),1)),ABS(MOD(A252*Calculator!$C$16/(Calculator!$D$7*150),1)-0.5)),IF(INT(2*A252*Calculator!$C$16/(Calculator!$D$7*150))&gt;INT(2*A252*Calculator!$B$16/(Calculator!$D$7*150)),0,1))),1)</f>
        <v>1</v>
      </c>
      <c r="G252" s="252" t="n">
        <f aca="false">IF(Calculator!$E$17="YES",IF(A252&lt;Calculator!$G$17,0,MIN(MIN(MIN(MOD(A252*Calculator!$B$17/(Calculator!$D$7*150),1),1-MOD(A252*Calculator!$B$17/(Calculator!$D$7*150),1)),ABS(MOD(A252*Calculator!$B$17/(Calculator!$D$7*150),1)-0.5)),MIN(MIN(MOD(A252*Calculator!$C$17/(Calculator!$D$7*150),1),1-MOD(A252*Calculator!$C$17/(Calculator!$D$7*150),1)),ABS(MOD(A252*Calculator!$C$17/(Calculator!$D$7*150),1)-0.5)),IF(INT(2*A252*Calculator!$C$17/(Calculator!$D$7*150))&gt;INT(2*A252*Calculator!$B$17/(Calculator!$D$7*150)),0,1))),1)</f>
        <v>0.0292982456140352</v>
      </c>
      <c r="H252" s="252" t="n">
        <f aca="false">IF(Calculator!$E$18="YES",IF(A252&lt;Calculator!$G$18,0,MIN(MIN(MIN(MOD(A252*Calculator!$B$18/(Calculator!$D$7*150),1),1-MOD(A252*Calculator!$B$18/(Calculator!$D$7*150),1)),ABS(MOD(A252*Calculator!$B$18/(Calculator!$D$7*150),1)-0.5)),MIN(MIN(MOD(A252*Calculator!$C$18/(Calculator!$D$7*150),1),1-MOD(A252*Calculator!$C$18/(Calculator!$D$7*150),1)),ABS(MOD(A252*Calculator!$C$18/(Calculator!$D$7*150),1)-0.5)),IF(INT(2*A252*Calculator!$C$18/(Calculator!$D$7*150))&gt;INT(2*A252*Calculator!$B$18/(Calculator!$D$7*150)),0,1))),1)</f>
        <v>1</v>
      </c>
      <c r="I252" s="252" t="n">
        <f aca="false">IF(Calculator!$E$19="YES",IF(A252&lt;Calculator!$G$19,0,MIN(MIN(MIN(MOD(A252*Calculator!$B$19/(Calculator!$D$7*150),1),1-MOD(A252*Calculator!$B$19/(Calculator!$D$7*150),1)),ABS(MOD(A252*Calculator!$B$19/(Calculator!$D$7*150),1)-0.5)),MIN(MIN(MOD(A252*Calculator!$C$19/(Calculator!$D$7*150),1),1-MOD(A252*Calculator!$C$19/(Calculator!$D$7*150),1)),ABS(MOD(A252*Calculator!$C$19/(Calculator!$D$7*150),1)-0.5)),IF(INT(2*A252*Calculator!$C$19/(Calculator!$D$7*150))&gt;INT(2*A252*Calculator!$B$19/(Calculator!$D$7*150)),0,1))),1)</f>
        <v>1</v>
      </c>
      <c r="J252" s="252" t="n">
        <f aca="false">IF(Calculator!$E$20="YES",IF(A252&lt;Calculator!$G$20,0,MIN(MIN(MIN(MOD(A252*Calculator!$B$20/(Calculator!$D$7*150),1),1-MOD(A252*Calculator!$B$20/(Calculator!$D$7*150),1)),ABS(MOD(A252*Calculator!$B$20/(Calculator!$D$7*150),1)-0.5)),MIN(MIN(MOD(A252*Calculator!$C$20/(Calculator!$D$7*150),1),1-MOD(A252*Calculator!$C$20/(Calculator!$D$7*150),1)),ABS(MOD(A252*Calculator!$C$20/(Calculator!$D$7*150),1)-0.5)),IF(INT(2*A252*Calculator!$C$20/(Calculator!$D$7*150))&gt;INT(2*A252*Calculator!$B$20/(Calculator!$D$7*150)),0,1))),1)</f>
        <v>1</v>
      </c>
      <c r="K252" s="252" t="n">
        <f aca="false">IF(Calculator!$E$21="YES",IF(A252&lt;Calculator!$G$21,0,MIN(MIN(MIN(MOD(A252*Calculator!$B$21/(Calculator!$D$7*150),1),1-MOD(A252*Calculator!$B$21/(Calculator!$D$7*150),1)),ABS(MOD(A252*Calculator!$B$21/(Calculator!$D$7*150),1)-0.5)),MIN(MIN(MOD(A252*Calculator!$C$21/(Calculator!$D$7*150),1),1-MOD(A252*Calculator!$C$21/(Calculator!$D$7*150),1)),ABS(MOD(A252*Calculator!$C$21/(Calculator!$D$7*150),1)-0.5)),IF(INT(2*A252*Calculator!$C$21/(Calculator!$D$7*150))&gt;INT(2*A252*Calculator!$B$21/(Calculator!$D$7*150)),0,1))),1)</f>
        <v>1</v>
      </c>
      <c r="L252" s="252" t="n">
        <f aca="false">IF(Calculator!$E$22="YES",IF(A252&lt;Calculator!$G$22,0,MIN(MIN(MIN(MOD(A252*Calculator!$B$22/(Calculator!$D$7*150),1),1-MOD(A252*Calculator!$B$22/(Calculator!$D$7*150),1)),ABS(MOD(A252*Calculator!$B$22/(Calculator!$D$7*150),1)-0.5)),MIN(MIN(MOD(A252*Calculator!$C$22/(Calculator!$D$7*150),1),1-MOD(A252*Calculator!$C$22/(Calculator!$D$7*150),1)),ABS(MOD(A252*Calculator!$C$22/(Calculator!$D$7*150),1)-0.5)),IF(INT(2*A252*Calculator!$C$22/(Calculator!$D$7*150))&gt;INT(2*A252*Calculator!$B$22/(Calculator!$D$7*150)),0,1))),1)</f>
        <v>1</v>
      </c>
      <c r="M252" s="252" t="n">
        <f aca="false">MIN(B252:L252)</f>
        <v>0</v>
      </c>
      <c r="N252" s="252" t="n">
        <f aca="false">SUMPRODUCT(($M$7:$M$557&gt;M252)*1)+SUMPRODUCT(($M$7:$M$557=M252)*(ROW($M$7:$M$557)&lt;ROW(M252)))+1</f>
        <v>455</v>
      </c>
      <c r="O252" s="252" t="str">
        <f aca="false">IF(M252&gt;=0.13,"★★★ EXCELLENT",IF(M252&gt;=0.12,"★★  GOOD",IF(M252&gt;=0.07,"★  FAIR",IF(M252&gt;=0.025,"⚠  MARGINAL","✗  AVOID"))))</f>
        <v>✗  AVOID</v>
      </c>
    </row>
    <row r="253" customFormat="false" ht="15" hidden="false" customHeight="true" outlineLevel="0" collapsed="false">
      <c r="A253" s="249" t="n">
        <v>29.6</v>
      </c>
      <c r="B253" s="250" t="n">
        <f aca="false">IF(Calculator!$E$12="YES",IF(A253&lt;Calculator!$G$12,0,MIN(MIN(MIN(MOD(A253*Calculator!$B$12/(Calculator!$D$7*150),1),1-MOD(A253*Calculator!$B$12/(Calculator!$D$7*150),1)),ABS(MOD(A253*Calculator!$B$12/(Calculator!$D$7*150),1)-0.5)),MIN(MIN(MOD(A253*Calculator!$C$12/(Calculator!$D$7*150),1),1-MOD(A253*Calculator!$C$12/(Calculator!$D$7*150),1)),ABS(MOD(A253*Calculator!$C$12/(Calculator!$D$7*150),1)-0.5)),IF(INT(2*A253*Calculator!$C$12/(Calculator!$D$7*150))&gt;INT(2*A253*Calculator!$B$12/(Calculator!$D$7*150)),0,1))),1)</f>
        <v>1</v>
      </c>
      <c r="C253" s="250" t="n">
        <f aca="false">IF(Calculator!$E$13="YES",IF(A253&lt;Calculator!$G$13,0,MIN(MIN(MIN(MOD(A253*Calculator!$B$13/(Calculator!$D$7*150),1),1-MOD(A253*Calculator!$B$13/(Calculator!$D$7*150),1)),ABS(MOD(A253*Calculator!$B$13/(Calculator!$D$7*150),1)-0.5)),MIN(MIN(MOD(A253*Calculator!$C$13/(Calculator!$D$7*150),1),1-MOD(A253*Calculator!$C$13/(Calculator!$D$7*150),1)),ABS(MOD(A253*Calculator!$C$13/(Calculator!$D$7*150),1)-0.5)),IF(INT(2*A253*Calculator!$C$13/(Calculator!$D$7*150))&gt;INT(2*A253*Calculator!$B$13/(Calculator!$D$7*150)),0,1))),1)</f>
        <v>1</v>
      </c>
      <c r="D253" s="250" t="n">
        <f aca="false">IF(Calculator!$E$14="YES",IF(A253&lt;Calculator!$G$14,0,MIN(MIN(MIN(MOD(A253*Calculator!$B$14/(Calculator!$D$7*150),1),1-MOD(A253*Calculator!$B$14/(Calculator!$D$7*150),1)),ABS(MOD(A253*Calculator!$B$14/(Calculator!$D$7*150),1)-0.5)),MIN(MIN(MOD(A253*Calculator!$C$14/(Calculator!$D$7*150),1),1-MOD(A253*Calculator!$C$14/(Calculator!$D$7*150),1)),ABS(MOD(A253*Calculator!$C$14/(Calculator!$D$7*150),1)-0.5)),IF(INT(2*A253*Calculator!$C$14/(Calculator!$D$7*150))&gt;INT(2*A253*Calculator!$B$14/(Calculator!$D$7*150)),0,1))),1)</f>
        <v>1</v>
      </c>
      <c r="E253" s="250" t="n">
        <f aca="false">IF(Calculator!$E$15="YES",IF(A253&lt;Calculator!$G$15,0,MIN(MIN(MIN(MOD(A253*Calculator!$B$15/(Calculator!$D$7*150),1),1-MOD(A253*Calculator!$B$15/(Calculator!$D$7*150),1)),ABS(MOD(A253*Calculator!$B$15/(Calculator!$D$7*150),1)-0.5)),MIN(MIN(MOD(A253*Calculator!$C$15/(Calculator!$D$7*150),1),1-MOD(A253*Calculator!$C$15/(Calculator!$D$7*150),1)),ABS(MOD(A253*Calculator!$C$15/(Calculator!$D$7*150),1)-0.5)),IF(INT(2*A253*Calculator!$C$15/(Calculator!$D$7*150))&gt;INT(2*A253*Calculator!$B$15/(Calculator!$D$7*150)),0,1))),1)</f>
        <v>0</v>
      </c>
      <c r="F253" s="250" t="n">
        <f aca="false">IF(Calculator!$E$16="YES",IF(A253&lt;Calculator!$G$16,0,MIN(MIN(MIN(MOD(A253*Calculator!$B$16/(Calculator!$D$7*150),1),1-MOD(A253*Calculator!$B$16/(Calculator!$D$7*150),1)),ABS(MOD(A253*Calculator!$B$16/(Calculator!$D$7*150),1)-0.5)),MIN(MIN(MOD(A253*Calculator!$C$16/(Calculator!$D$7*150),1),1-MOD(A253*Calculator!$C$16/(Calculator!$D$7*150),1)),ABS(MOD(A253*Calculator!$C$16/(Calculator!$D$7*150),1)-0.5)),IF(INT(2*A253*Calculator!$C$16/(Calculator!$D$7*150))&gt;INT(2*A253*Calculator!$B$16/(Calculator!$D$7*150)),0,1))),1)</f>
        <v>1</v>
      </c>
      <c r="G253" s="250" t="n">
        <f aca="false">IF(Calculator!$E$17="YES",IF(A253&lt;Calculator!$G$17,0,MIN(MIN(MIN(MOD(A253*Calculator!$B$17/(Calculator!$D$7*150),1),1-MOD(A253*Calculator!$B$17/(Calculator!$D$7*150),1)),ABS(MOD(A253*Calculator!$B$17/(Calculator!$D$7*150),1)-0.5)),MIN(MIN(MOD(A253*Calculator!$C$17/(Calculator!$D$7*150),1),1-MOD(A253*Calculator!$C$17/(Calculator!$D$7*150),1)),ABS(MOD(A253*Calculator!$C$17/(Calculator!$D$7*150),1)-0.5)),IF(INT(2*A253*Calculator!$C$17/(Calculator!$D$7*150))&gt;INT(2*A253*Calculator!$B$17/(Calculator!$D$7*150)),0,1))),1)</f>
        <v>0.0192280701754388</v>
      </c>
      <c r="H253" s="250" t="n">
        <f aca="false">IF(Calculator!$E$18="YES",IF(A253&lt;Calculator!$G$18,0,MIN(MIN(MIN(MOD(A253*Calculator!$B$18/(Calculator!$D$7*150),1),1-MOD(A253*Calculator!$B$18/(Calculator!$D$7*150),1)),ABS(MOD(A253*Calculator!$B$18/(Calculator!$D$7*150),1)-0.5)),MIN(MIN(MOD(A253*Calculator!$C$18/(Calculator!$D$7*150),1),1-MOD(A253*Calculator!$C$18/(Calculator!$D$7*150),1)),ABS(MOD(A253*Calculator!$C$18/(Calculator!$D$7*150),1)-0.5)),IF(INT(2*A253*Calculator!$C$18/(Calculator!$D$7*150))&gt;INT(2*A253*Calculator!$B$18/(Calculator!$D$7*150)),0,1))),1)</f>
        <v>1</v>
      </c>
      <c r="I253" s="250" t="n">
        <f aca="false">IF(Calculator!$E$19="YES",IF(A253&lt;Calculator!$G$19,0,MIN(MIN(MIN(MOD(A253*Calculator!$B$19/(Calculator!$D$7*150),1),1-MOD(A253*Calculator!$B$19/(Calculator!$D$7*150),1)),ABS(MOD(A253*Calculator!$B$19/(Calculator!$D$7*150),1)-0.5)),MIN(MIN(MOD(A253*Calculator!$C$19/(Calculator!$D$7*150),1),1-MOD(A253*Calculator!$C$19/(Calculator!$D$7*150),1)),ABS(MOD(A253*Calculator!$C$19/(Calculator!$D$7*150),1)-0.5)),IF(INT(2*A253*Calculator!$C$19/(Calculator!$D$7*150))&gt;INT(2*A253*Calculator!$B$19/(Calculator!$D$7*150)),0,1))),1)</f>
        <v>1</v>
      </c>
      <c r="J253" s="250" t="n">
        <f aca="false">IF(Calculator!$E$20="YES",IF(A253&lt;Calculator!$G$20,0,MIN(MIN(MIN(MOD(A253*Calculator!$B$20/(Calculator!$D$7*150),1),1-MOD(A253*Calculator!$B$20/(Calculator!$D$7*150),1)),ABS(MOD(A253*Calculator!$B$20/(Calculator!$D$7*150),1)-0.5)),MIN(MIN(MOD(A253*Calculator!$C$20/(Calculator!$D$7*150),1),1-MOD(A253*Calculator!$C$20/(Calculator!$D$7*150),1)),ABS(MOD(A253*Calculator!$C$20/(Calculator!$D$7*150),1)-0.5)),IF(INT(2*A253*Calculator!$C$20/(Calculator!$D$7*150))&gt;INT(2*A253*Calculator!$B$20/(Calculator!$D$7*150)),0,1))),1)</f>
        <v>1</v>
      </c>
      <c r="K253" s="250" t="n">
        <f aca="false">IF(Calculator!$E$21="YES",IF(A253&lt;Calculator!$G$21,0,MIN(MIN(MIN(MOD(A253*Calculator!$B$21/(Calculator!$D$7*150),1),1-MOD(A253*Calculator!$B$21/(Calculator!$D$7*150),1)),ABS(MOD(A253*Calculator!$B$21/(Calculator!$D$7*150),1)-0.5)),MIN(MIN(MOD(A253*Calculator!$C$21/(Calculator!$D$7*150),1),1-MOD(A253*Calculator!$C$21/(Calculator!$D$7*150),1)),ABS(MOD(A253*Calculator!$C$21/(Calculator!$D$7*150),1)-0.5)),IF(INT(2*A253*Calculator!$C$21/(Calculator!$D$7*150))&gt;INT(2*A253*Calculator!$B$21/(Calculator!$D$7*150)),0,1))),1)</f>
        <v>1</v>
      </c>
      <c r="L253" s="250" t="n">
        <f aca="false">IF(Calculator!$E$22="YES",IF(A253&lt;Calculator!$G$22,0,MIN(MIN(MIN(MOD(A253*Calculator!$B$22/(Calculator!$D$7*150),1),1-MOD(A253*Calculator!$B$22/(Calculator!$D$7*150),1)),ABS(MOD(A253*Calculator!$B$22/(Calculator!$D$7*150),1)-0.5)),MIN(MIN(MOD(A253*Calculator!$C$22/(Calculator!$D$7*150),1),1-MOD(A253*Calculator!$C$22/(Calculator!$D$7*150),1)),ABS(MOD(A253*Calculator!$C$22/(Calculator!$D$7*150),1)-0.5)),IF(INT(2*A253*Calculator!$C$22/(Calculator!$D$7*150))&gt;INT(2*A253*Calculator!$B$22/(Calculator!$D$7*150)),0,1))),1)</f>
        <v>1</v>
      </c>
      <c r="M253" s="250" t="n">
        <f aca="false">MIN(B253:L253)</f>
        <v>0</v>
      </c>
      <c r="N253" s="250" t="n">
        <f aca="false">SUMPRODUCT(($M$7:$M$557&gt;M253)*1)+SUMPRODUCT(($M$7:$M$557=M253)*(ROW($M$7:$M$557)&lt;ROW(M253)))+1</f>
        <v>456</v>
      </c>
      <c r="O253" s="250" t="str">
        <f aca="false">IF(M253&gt;=0.13,"★★★ EXCELLENT",IF(M253&gt;=0.12,"★★  GOOD",IF(M253&gt;=0.07,"★  FAIR",IF(M253&gt;=0.025,"⚠  MARGINAL","✗  AVOID"))))</f>
        <v>✗  AVOID</v>
      </c>
    </row>
    <row r="254" customFormat="false" ht="15" hidden="false" customHeight="true" outlineLevel="0" collapsed="false">
      <c r="A254" s="251" t="n">
        <v>29.7</v>
      </c>
      <c r="B254" s="252" t="n">
        <f aca="false">IF(Calculator!$E$12="YES",IF(A254&lt;Calculator!$G$12,0,MIN(MIN(MIN(MOD(A254*Calculator!$B$12/(Calculator!$D$7*150),1),1-MOD(A254*Calculator!$B$12/(Calculator!$D$7*150),1)),ABS(MOD(A254*Calculator!$B$12/(Calculator!$D$7*150),1)-0.5)),MIN(MIN(MOD(A254*Calculator!$C$12/(Calculator!$D$7*150),1),1-MOD(A254*Calculator!$C$12/(Calculator!$D$7*150),1)),ABS(MOD(A254*Calculator!$C$12/(Calculator!$D$7*150),1)-0.5)),IF(INT(2*A254*Calculator!$C$12/(Calculator!$D$7*150))&gt;INT(2*A254*Calculator!$B$12/(Calculator!$D$7*150)),0,1))),1)</f>
        <v>1</v>
      </c>
      <c r="C254" s="252" t="n">
        <f aca="false">IF(Calculator!$E$13="YES",IF(A254&lt;Calculator!$G$13,0,MIN(MIN(MIN(MOD(A254*Calculator!$B$13/(Calculator!$D$7*150),1),1-MOD(A254*Calculator!$B$13/(Calculator!$D$7*150),1)),ABS(MOD(A254*Calculator!$B$13/(Calculator!$D$7*150),1)-0.5)),MIN(MIN(MOD(A254*Calculator!$C$13/(Calculator!$D$7*150),1),1-MOD(A254*Calculator!$C$13/(Calculator!$D$7*150),1)),ABS(MOD(A254*Calculator!$C$13/(Calculator!$D$7*150),1)-0.5)),IF(INT(2*A254*Calculator!$C$13/(Calculator!$D$7*150))&gt;INT(2*A254*Calculator!$B$13/(Calculator!$D$7*150)),0,1))),1)</f>
        <v>1</v>
      </c>
      <c r="D254" s="252" t="n">
        <f aca="false">IF(Calculator!$E$14="YES",IF(A254&lt;Calculator!$G$14,0,MIN(MIN(MIN(MOD(A254*Calculator!$B$14/(Calculator!$D$7*150),1),1-MOD(A254*Calculator!$B$14/(Calculator!$D$7*150),1)),ABS(MOD(A254*Calculator!$B$14/(Calculator!$D$7*150),1)-0.5)),MIN(MIN(MOD(A254*Calculator!$C$14/(Calculator!$D$7*150),1),1-MOD(A254*Calculator!$C$14/(Calculator!$D$7*150),1)),ABS(MOD(A254*Calculator!$C$14/(Calculator!$D$7*150),1)-0.5)),IF(INT(2*A254*Calculator!$C$14/(Calculator!$D$7*150))&gt;INT(2*A254*Calculator!$B$14/(Calculator!$D$7*150)),0,1))),1)</f>
        <v>1</v>
      </c>
      <c r="E254" s="252" t="n">
        <f aca="false">IF(Calculator!$E$15="YES",IF(A254&lt;Calculator!$G$15,0,MIN(MIN(MIN(MOD(A254*Calculator!$B$15/(Calculator!$D$7*150),1),1-MOD(A254*Calculator!$B$15/(Calculator!$D$7*150),1)),ABS(MOD(A254*Calculator!$B$15/(Calculator!$D$7*150),1)-0.5)),MIN(MIN(MOD(A254*Calculator!$C$15/(Calculator!$D$7*150),1),1-MOD(A254*Calculator!$C$15/(Calculator!$D$7*150),1)),ABS(MOD(A254*Calculator!$C$15/(Calculator!$D$7*150),1)-0.5)),IF(INT(2*A254*Calculator!$C$15/(Calculator!$D$7*150))&gt;INT(2*A254*Calculator!$B$15/(Calculator!$D$7*150)),0,1))),1)</f>
        <v>0</v>
      </c>
      <c r="F254" s="252" t="n">
        <f aca="false">IF(Calculator!$E$16="YES",IF(A254&lt;Calculator!$G$16,0,MIN(MIN(MIN(MOD(A254*Calculator!$B$16/(Calculator!$D$7*150),1),1-MOD(A254*Calculator!$B$16/(Calculator!$D$7*150),1)),ABS(MOD(A254*Calculator!$B$16/(Calculator!$D$7*150),1)-0.5)),MIN(MIN(MOD(A254*Calculator!$C$16/(Calculator!$D$7*150),1),1-MOD(A254*Calculator!$C$16/(Calculator!$D$7*150),1)),ABS(MOD(A254*Calculator!$C$16/(Calculator!$D$7*150),1)-0.5)),IF(INT(2*A254*Calculator!$C$16/(Calculator!$D$7*150))&gt;INT(2*A254*Calculator!$B$16/(Calculator!$D$7*150)),0,1))),1)</f>
        <v>1</v>
      </c>
      <c r="G254" s="252" t="n">
        <f aca="false">IF(Calculator!$E$17="YES",IF(A254&lt;Calculator!$G$17,0,MIN(MIN(MIN(MOD(A254*Calculator!$B$17/(Calculator!$D$7*150),1),1-MOD(A254*Calculator!$B$17/(Calculator!$D$7*150),1)),ABS(MOD(A254*Calculator!$B$17/(Calculator!$D$7*150),1)-0.5)),MIN(MIN(MOD(A254*Calculator!$C$17/(Calculator!$D$7*150),1),1-MOD(A254*Calculator!$C$17/(Calculator!$D$7*150),1)),ABS(MOD(A254*Calculator!$C$17/(Calculator!$D$7*150),1)-0.5)),IF(INT(2*A254*Calculator!$C$17/(Calculator!$D$7*150))&gt;INT(2*A254*Calculator!$B$17/(Calculator!$D$7*150)),0,1))),1)</f>
        <v>0.00915789473684203</v>
      </c>
      <c r="H254" s="252" t="n">
        <f aca="false">IF(Calculator!$E$18="YES",IF(A254&lt;Calculator!$G$18,0,MIN(MIN(MIN(MOD(A254*Calculator!$B$18/(Calculator!$D$7*150),1),1-MOD(A254*Calculator!$B$18/(Calculator!$D$7*150),1)),ABS(MOD(A254*Calculator!$B$18/(Calculator!$D$7*150),1)-0.5)),MIN(MIN(MOD(A254*Calculator!$C$18/(Calculator!$D$7*150),1),1-MOD(A254*Calculator!$C$18/(Calculator!$D$7*150),1)),ABS(MOD(A254*Calculator!$C$18/(Calculator!$D$7*150),1)-0.5)),IF(INT(2*A254*Calculator!$C$18/(Calculator!$D$7*150))&gt;INT(2*A254*Calculator!$B$18/(Calculator!$D$7*150)),0,1))),1)</f>
        <v>1</v>
      </c>
      <c r="I254" s="252" t="n">
        <f aca="false">IF(Calculator!$E$19="YES",IF(A254&lt;Calculator!$G$19,0,MIN(MIN(MIN(MOD(A254*Calculator!$B$19/(Calculator!$D$7*150),1),1-MOD(A254*Calculator!$B$19/(Calculator!$D$7*150),1)),ABS(MOD(A254*Calculator!$B$19/(Calculator!$D$7*150),1)-0.5)),MIN(MIN(MOD(A254*Calculator!$C$19/(Calculator!$D$7*150),1),1-MOD(A254*Calculator!$C$19/(Calculator!$D$7*150),1)),ABS(MOD(A254*Calculator!$C$19/(Calculator!$D$7*150),1)-0.5)),IF(INT(2*A254*Calculator!$C$19/(Calculator!$D$7*150))&gt;INT(2*A254*Calculator!$B$19/(Calculator!$D$7*150)),0,1))),1)</f>
        <v>1</v>
      </c>
      <c r="J254" s="252" t="n">
        <f aca="false">IF(Calculator!$E$20="YES",IF(A254&lt;Calculator!$G$20,0,MIN(MIN(MIN(MOD(A254*Calculator!$B$20/(Calculator!$D$7*150),1),1-MOD(A254*Calculator!$B$20/(Calculator!$D$7*150),1)),ABS(MOD(A254*Calculator!$B$20/(Calculator!$D$7*150),1)-0.5)),MIN(MIN(MOD(A254*Calculator!$C$20/(Calculator!$D$7*150),1),1-MOD(A254*Calculator!$C$20/(Calculator!$D$7*150),1)),ABS(MOD(A254*Calculator!$C$20/(Calculator!$D$7*150),1)-0.5)),IF(INT(2*A254*Calculator!$C$20/(Calculator!$D$7*150))&gt;INT(2*A254*Calculator!$B$20/(Calculator!$D$7*150)),0,1))),1)</f>
        <v>1</v>
      </c>
      <c r="K254" s="252" t="n">
        <f aca="false">IF(Calculator!$E$21="YES",IF(A254&lt;Calculator!$G$21,0,MIN(MIN(MIN(MOD(A254*Calculator!$B$21/(Calculator!$D$7*150),1),1-MOD(A254*Calculator!$B$21/(Calculator!$D$7*150),1)),ABS(MOD(A254*Calculator!$B$21/(Calculator!$D$7*150),1)-0.5)),MIN(MIN(MOD(A254*Calculator!$C$21/(Calculator!$D$7*150),1),1-MOD(A254*Calculator!$C$21/(Calculator!$D$7*150),1)),ABS(MOD(A254*Calculator!$C$21/(Calculator!$D$7*150),1)-0.5)),IF(INT(2*A254*Calculator!$C$21/(Calculator!$D$7*150))&gt;INT(2*A254*Calculator!$B$21/(Calculator!$D$7*150)),0,1))),1)</f>
        <v>1</v>
      </c>
      <c r="L254" s="252" t="n">
        <f aca="false">IF(Calculator!$E$22="YES",IF(A254&lt;Calculator!$G$22,0,MIN(MIN(MIN(MOD(A254*Calculator!$B$22/(Calculator!$D$7*150),1),1-MOD(A254*Calculator!$B$22/(Calculator!$D$7*150),1)),ABS(MOD(A254*Calculator!$B$22/(Calculator!$D$7*150),1)-0.5)),MIN(MIN(MOD(A254*Calculator!$C$22/(Calculator!$D$7*150),1),1-MOD(A254*Calculator!$C$22/(Calculator!$D$7*150),1)),ABS(MOD(A254*Calculator!$C$22/(Calculator!$D$7*150),1)-0.5)),IF(INT(2*A254*Calculator!$C$22/(Calculator!$D$7*150))&gt;INT(2*A254*Calculator!$B$22/(Calculator!$D$7*150)),0,1))),1)</f>
        <v>1</v>
      </c>
      <c r="M254" s="252" t="n">
        <f aca="false">MIN(B254:L254)</f>
        <v>0</v>
      </c>
      <c r="N254" s="252" t="n">
        <f aca="false">SUMPRODUCT(($M$7:$M$557&gt;M254)*1)+SUMPRODUCT(($M$7:$M$557=M254)*(ROW($M$7:$M$557)&lt;ROW(M254)))+1</f>
        <v>457</v>
      </c>
      <c r="O254" s="252" t="str">
        <f aca="false">IF(M254&gt;=0.13,"★★★ EXCELLENT",IF(M254&gt;=0.12,"★★  GOOD",IF(M254&gt;=0.07,"★  FAIR",IF(M254&gt;=0.025,"⚠  MARGINAL","✗  AVOID"))))</f>
        <v>✗  AVOID</v>
      </c>
    </row>
    <row r="255" customFormat="false" ht="15" hidden="false" customHeight="true" outlineLevel="0" collapsed="false">
      <c r="A255" s="249" t="n">
        <v>29.8</v>
      </c>
      <c r="B255" s="250" t="n">
        <f aca="false">IF(Calculator!$E$12="YES",IF(A255&lt;Calculator!$G$12,0,MIN(MIN(MIN(MOD(A255*Calculator!$B$12/(Calculator!$D$7*150),1),1-MOD(A255*Calculator!$B$12/(Calculator!$D$7*150),1)),ABS(MOD(A255*Calculator!$B$12/(Calculator!$D$7*150),1)-0.5)),MIN(MIN(MOD(A255*Calculator!$C$12/(Calculator!$D$7*150),1),1-MOD(A255*Calculator!$C$12/(Calculator!$D$7*150),1)),ABS(MOD(A255*Calculator!$C$12/(Calculator!$D$7*150),1)-0.5)),IF(INT(2*A255*Calculator!$C$12/(Calculator!$D$7*150))&gt;INT(2*A255*Calculator!$B$12/(Calculator!$D$7*150)),0,1))),1)</f>
        <v>1</v>
      </c>
      <c r="C255" s="250" t="n">
        <f aca="false">IF(Calculator!$E$13="YES",IF(A255&lt;Calculator!$G$13,0,MIN(MIN(MIN(MOD(A255*Calculator!$B$13/(Calculator!$D$7*150),1),1-MOD(A255*Calculator!$B$13/(Calculator!$D$7*150),1)),ABS(MOD(A255*Calculator!$B$13/(Calculator!$D$7*150),1)-0.5)),MIN(MIN(MOD(A255*Calculator!$C$13/(Calculator!$D$7*150),1),1-MOD(A255*Calculator!$C$13/(Calculator!$D$7*150),1)),ABS(MOD(A255*Calculator!$C$13/(Calculator!$D$7*150),1)-0.5)),IF(INT(2*A255*Calculator!$C$13/(Calculator!$D$7*150))&gt;INT(2*A255*Calculator!$B$13/(Calculator!$D$7*150)),0,1))),1)</f>
        <v>1</v>
      </c>
      <c r="D255" s="250" t="n">
        <f aca="false">IF(Calculator!$E$14="YES",IF(A255&lt;Calculator!$G$14,0,MIN(MIN(MIN(MOD(A255*Calculator!$B$14/(Calculator!$D$7*150),1),1-MOD(A255*Calculator!$B$14/(Calculator!$D$7*150),1)),ABS(MOD(A255*Calculator!$B$14/(Calculator!$D$7*150),1)-0.5)),MIN(MIN(MOD(A255*Calculator!$C$14/(Calculator!$D$7*150),1),1-MOD(A255*Calculator!$C$14/(Calculator!$D$7*150),1)),ABS(MOD(A255*Calculator!$C$14/(Calculator!$D$7*150),1)-0.5)),IF(INT(2*A255*Calculator!$C$14/(Calculator!$D$7*150))&gt;INT(2*A255*Calculator!$B$14/(Calculator!$D$7*150)),0,1))),1)</f>
        <v>1</v>
      </c>
      <c r="E255" s="250" t="n">
        <f aca="false">IF(Calculator!$E$15="YES",IF(A255&lt;Calculator!$G$15,0,MIN(MIN(MIN(MOD(A255*Calculator!$B$15/(Calculator!$D$7*150),1),1-MOD(A255*Calculator!$B$15/(Calculator!$D$7*150),1)),ABS(MOD(A255*Calculator!$B$15/(Calculator!$D$7*150),1)-0.5)),MIN(MIN(MOD(A255*Calculator!$C$15/(Calculator!$D$7*150),1),1-MOD(A255*Calculator!$C$15/(Calculator!$D$7*150),1)),ABS(MOD(A255*Calculator!$C$15/(Calculator!$D$7*150),1)-0.5)),IF(INT(2*A255*Calculator!$C$15/(Calculator!$D$7*150))&gt;INT(2*A255*Calculator!$B$15/(Calculator!$D$7*150)),0,1))),1)</f>
        <v>0</v>
      </c>
      <c r="F255" s="250" t="n">
        <f aca="false">IF(Calculator!$E$16="YES",IF(A255&lt;Calculator!$G$16,0,MIN(MIN(MIN(MOD(A255*Calculator!$B$16/(Calculator!$D$7*150),1),1-MOD(A255*Calculator!$B$16/(Calculator!$D$7*150),1)),ABS(MOD(A255*Calculator!$B$16/(Calculator!$D$7*150),1)-0.5)),MIN(MIN(MOD(A255*Calculator!$C$16/(Calculator!$D$7*150),1),1-MOD(A255*Calculator!$C$16/(Calculator!$D$7*150),1)),ABS(MOD(A255*Calculator!$C$16/(Calculator!$D$7*150),1)-0.5)),IF(INT(2*A255*Calculator!$C$16/(Calculator!$D$7*150))&gt;INT(2*A255*Calculator!$B$16/(Calculator!$D$7*150)),0,1))),1)</f>
        <v>1</v>
      </c>
      <c r="G255" s="250" t="n">
        <f aca="false">IF(Calculator!$E$17="YES",IF(A255&lt;Calculator!$G$17,0,MIN(MIN(MIN(MOD(A255*Calculator!$B$17/(Calculator!$D$7*150),1),1-MOD(A255*Calculator!$B$17/(Calculator!$D$7*150),1)),ABS(MOD(A255*Calculator!$B$17/(Calculator!$D$7*150),1)-0.5)),MIN(MIN(MOD(A255*Calculator!$C$17/(Calculator!$D$7*150),1),1-MOD(A255*Calculator!$C$17/(Calculator!$D$7*150),1)),ABS(MOD(A255*Calculator!$C$17/(Calculator!$D$7*150),1)-0.5)),IF(INT(2*A255*Calculator!$C$17/(Calculator!$D$7*150))&gt;INT(2*A255*Calculator!$B$17/(Calculator!$D$7*150)),0,1))),1)</f>
        <v>0</v>
      </c>
      <c r="H255" s="250" t="n">
        <f aca="false">IF(Calculator!$E$18="YES",IF(A255&lt;Calculator!$G$18,0,MIN(MIN(MIN(MOD(A255*Calculator!$B$18/(Calculator!$D$7*150),1),1-MOD(A255*Calculator!$B$18/(Calculator!$D$7*150),1)),ABS(MOD(A255*Calculator!$B$18/(Calculator!$D$7*150),1)-0.5)),MIN(MIN(MOD(A255*Calculator!$C$18/(Calculator!$D$7*150),1),1-MOD(A255*Calculator!$C$18/(Calculator!$D$7*150),1)),ABS(MOD(A255*Calculator!$C$18/(Calculator!$D$7*150),1)-0.5)),IF(INT(2*A255*Calculator!$C$18/(Calculator!$D$7*150))&gt;INT(2*A255*Calculator!$B$18/(Calculator!$D$7*150)),0,1))),1)</f>
        <v>1</v>
      </c>
      <c r="I255" s="250" t="n">
        <f aca="false">IF(Calculator!$E$19="YES",IF(A255&lt;Calculator!$G$19,0,MIN(MIN(MIN(MOD(A255*Calculator!$B$19/(Calculator!$D$7*150),1),1-MOD(A255*Calculator!$B$19/(Calculator!$D$7*150),1)),ABS(MOD(A255*Calculator!$B$19/(Calculator!$D$7*150),1)-0.5)),MIN(MIN(MOD(A255*Calculator!$C$19/(Calculator!$D$7*150),1),1-MOD(A255*Calculator!$C$19/(Calculator!$D$7*150),1)),ABS(MOD(A255*Calculator!$C$19/(Calculator!$D$7*150),1)-0.5)),IF(INT(2*A255*Calculator!$C$19/(Calculator!$D$7*150))&gt;INT(2*A255*Calculator!$B$19/(Calculator!$D$7*150)),0,1))),1)</f>
        <v>1</v>
      </c>
      <c r="J255" s="250" t="n">
        <f aca="false">IF(Calculator!$E$20="YES",IF(A255&lt;Calculator!$G$20,0,MIN(MIN(MIN(MOD(A255*Calculator!$B$20/(Calculator!$D$7*150),1),1-MOD(A255*Calculator!$B$20/(Calculator!$D$7*150),1)),ABS(MOD(A255*Calculator!$B$20/(Calculator!$D$7*150),1)-0.5)),MIN(MIN(MOD(A255*Calculator!$C$20/(Calculator!$D$7*150),1),1-MOD(A255*Calculator!$C$20/(Calculator!$D$7*150),1)),ABS(MOD(A255*Calculator!$C$20/(Calculator!$D$7*150),1)-0.5)),IF(INT(2*A255*Calculator!$C$20/(Calculator!$D$7*150))&gt;INT(2*A255*Calculator!$B$20/(Calculator!$D$7*150)),0,1))),1)</f>
        <v>1</v>
      </c>
      <c r="K255" s="250" t="n">
        <f aca="false">IF(Calculator!$E$21="YES",IF(A255&lt;Calculator!$G$21,0,MIN(MIN(MIN(MOD(A255*Calculator!$B$21/(Calculator!$D$7*150),1),1-MOD(A255*Calculator!$B$21/(Calculator!$D$7*150),1)),ABS(MOD(A255*Calculator!$B$21/(Calculator!$D$7*150),1)-0.5)),MIN(MIN(MOD(A255*Calculator!$C$21/(Calculator!$D$7*150),1),1-MOD(A255*Calculator!$C$21/(Calculator!$D$7*150),1)),ABS(MOD(A255*Calculator!$C$21/(Calculator!$D$7*150),1)-0.5)),IF(INT(2*A255*Calculator!$C$21/(Calculator!$D$7*150))&gt;INT(2*A255*Calculator!$B$21/(Calculator!$D$7*150)),0,1))),1)</f>
        <v>1</v>
      </c>
      <c r="L255" s="250" t="n">
        <f aca="false">IF(Calculator!$E$22="YES",IF(A255&lt;Calculator!$G$22,0,MIN(MIN(MIN(MOD(A255*Calculator!$B$22/(Calculator!$D$7*150),1),1-MOD(A255*Calculator!$B$22/(Calculator!$D$7*150),1)),ABS(MOD(A255*Calculator!$B$22/(Calculator!$D$7*150),1)-0.5)),MIN(MIN(MOD(A255*Calculator!$C$22/(Calculator!$D$7*150),1),1-MOD(A255*Calculator!$C$22/(Calculator!$D$7*150),1)),ABS(MOD(A255*Calculator!$C$22/(Calculator!$D$7*150),1)-0.5)),IF(INT(2*A255*Calculator!$C$22/(Calculator!$D$7*150))&gt;INT(2*A255*Calculator!$B$22/(Calculator!$D$7*150)),0,1))),1)</f>
        <v>1</v>
      </c>
      <c r="M255" s="250" t="n">
        <f aca="false">MIN(B255:L255)</f>
        <v>0</v>
      </c>
      <c r="N255" s="250" t="n">
        <f aca="false">SUMPRODUCT(($M$7:$M$557&gt;M255)*1)+SUMPRODUCT(($M$7:$M$557=M255)*(ROW($M$7:$M$557)&lt;ROW(M255)))+1</f>
        <v>458</v>
      </c>
      <c r="O255" s="250" t="str">
        <f aca="false">IF(M255&gt;=0.13,"★★★ EXCELLENT",IF(M255&gt;=0.12,"★★  GOOD",IF(M255&gt;=0.07,"★  FAIR",IF(M255&gt;=0.025,"⚠  MARGINAL","✗  AVOID"))))</f>
        <v>✗  AVOID</v>
      </c>
    </row>
    <row r="256" customFormat="false" ht="15" hidden="false" customHeight="true" outlineLevel="0" collapsed="false">
      <c r="A256" s="251" t="n">
        <v>29.9</v>
      </c>
      <c r="B256" s="252" t="n">
        <f aca="false">IF(Calculator!$E$12="YES",IF(A256&lt;Calculator!$G$12,0,MIN(MIN(MIN(MOD(A256*Calculator!$B$12/(Calculator!$D$7*150),1),1-MOD(A256*Calculator!$B$12/(Calculator!$D$7*150),1)),ABS(MOD(A256*Calculator!$B$12/(Calculator!$D$7*150),1)-0.5)),MIN(MIN(MOD(A256*Calculator!$C$12/(Calculator!$D$7*150),1),1-MOD(A256*Calculator!$C$12/(Calculator!$D$7*150),1)),ABS(MOD(A256*Calculator!$C$12/(Calculator!$D$7*150),1)-0.5)),IF(INT(2*A256*Calculator!$C$12/(Calculator!$D$7*150))&gt;INT(2*A256*Calculator!$B$12/(Calculator!$D$7*150)),0,1))),1)</f>
        <v>1</v>
      </c>
      <c r="C256" s="252" t="n">
        <f aca="false">IF(Calculator!$E$13="YES",IF(A256&lt;Calculator!$G$13,0,MIN(MIN(MIN(MOD(A256*Calculator!$B$13/(Calculator!$D$7*150),1),1-MOD(A256*Calculator!$B$13/(Calculator!$D$7*150),1)),ABS(MOD(A256*Calculator!$B$13/(Calculator!$D$7*150),1)-0.5)),MIN(MIN(MOD(A256*Calculator!$C$13/(Calculator!$D$7*150),1),1-MOD(A256*Calculator!$C$13/(Calculator!$D$7*150),1)),ABS(MOD(A256*Calculator!$C$13/(Calculator!$D$7*150),1)-0.5)),IF(INT(2*A256*Calculator!$C$13/(Calculator!$D$7*150))&gt;INT(2*A256*Calculator!$B$13/(Calculator!$D$7*150)),0,1))),1)</f>
        <v>1</v>
      </c>
      <c r="D256" s="252" t="n">
        <f aca="false">IF(Calculator!$E$14="YES",IF(A256&lt;Calculator!$G$14,0,MIN(MIN(MIN(MOD(A256*Calculator!$B$14/(Calculator!$D$7*150),1),1-MOD(A256*Calculator!$B$14/(Calculator!$D$7*150),1)),ABS(MOD(A256*Calculator!$B$14/(Calculator!$D$7*150),1)-0.5)),MIN(MIN(MOD(A256*Calculator!$C$14/(Calculator!$D$7*150),1),1-MOD(A256*Calculator!$C$14/(Calculator!$D$7*150),1)),ABS(MOD(A256*Calculator!$C$14/(Calculator!$D$7*150),1)-0.5)),IF(INT(2*A256*Calculator!$C$14/(Calculator!$D$7*150))&gt;INT(2*A256*Calculator!$B$14/(Calculator!$D$7*150)),0,1))),1)</f>
        <v>1</v>
      </c>
      <c r="E256" s="252" t="n">
        <f aca="false">IF(Calculator!$E$15="YES",IF(A256&lt;Calculator!$G$15,0,MIN(MIN(MIN(MOD(A256*Calculator!$B$15/(Calculator!$D$7*150),1),1-MOD(A256*Calculator!$B$15/(Calculator!$D$7*150),1)),ABS(MOD(A256*Calculator!$B$15/(Calculator!$D$7*150),1)-0.5)),MIN(MIN(MOD(A256*Calculator!$C$15/(Calculator!$D$7*150),1),1-MOD(A256*Calculator!$C$15/(Calculator!$D$7*150),1)),ABS(MOD(A256*Calculator!$C$15/(Calculator!$D$7*150),1)-0.5)),IF(INT(2*A256*Calculator!$C$15/(Calculator!$D$7*150))&gt;INT(2*A256*Calculator!$B$15/(Calculator!$D$7*150)),0,1))),1)</f>
        <v>0</v>
      </c>
      <c r="F256" s="252" t="n">
        <f aca="false">IF(Calculator!$E$16="YES",IF(A256&lt;Calculator!$G$16,0,MIN(MIN(MIN(MOD(A256*Calculator!$B$16/(Calculator!$D$7*150),1),1-MOD(A256*Calculator!$B$16/(Calculator!$D$7*150),1)),ABS(MOD(A256*Calculator!$B$16/(Calculator!$D$7*150),1)-0.5)),MIN(MIN(MOD(A256*Calculator!$C$16/(Calculator!$D$7*150),1),1-MOD(A256*Calculator!$C$16/(Calculator!$D$7*150),1)),ABS(MOD(A256*Calculator!$C$16/(Calculator!$D$7*150),1)-0.5)),IF(INT(2*A256*Calculator!$C$16/(Calculator!$D$7*150))&gt;INT(2*A256*Calculator!$B$16/(Calculator!$D$7*150)),0,1))),1)</f>
        <v>1</v>
      </c>
      <c r="G256" s="252" t="n">
        <f aca="false">IF(Calculator!$E$17="YES",IF(A256&lt;Calculator!$G$17,0,MIN(MIN(MIN(MOD(A256*Calculator!$B$17/(Calculator!$D$7*150),1),1-MOD(A256*Calculator!$B$17/(Calculator!$D$7*150),1)),ABS(MOD(A256*Calculator!$B$17/(Calculator!$D$7*150),1)-0.5)),MIN(MIN(MOD(A256*Calculator!$C$17/(Calculator!$D$7*150),1),1-MOD(A256*Calculator!$C$17/(Calculator!$D$7*150),1)),ABS(MOD(A256*Calculator!$C$17/(Calculator!$D$7*150),1)-0.5)),IF(INT(2*A256*Calculator!$C$17/(Calculator!$D$7*150))&gt;INT(2*A256*Calculator!$B$17/(Calculator!$D$7*150)),0,1))),1)</f>
        <v>0</v>
      </c>
      <c r="H256" s="252" t="n">
        <f aca="false">IF(Calculator!$E$18="YES",IF(A256&lt;Calculator!$G$18,0,MIN(MIN(MIN(MOD(A256*Calculator!$B$18/(Calculator!$D$7*150),1),1-MOD(A256*Calculator!$B$18/(Calculator!$D$7*150),1)),ABS(MOD(A256*Calculator!$B$18/(Calculator!$D$7*150),1)-0.5)),MIN(MIN(MOD(A256*Calculator!$C$18/(Calculator!$D$7*150),1),1-MOD(A256*Calculator!$C$18/(Calculator!$D$7*150),1)),ABS(MOD(A256*Calculator!$C$18/(Calculator!$D$7*150),1)-0.5)),IF(INT(2*A256*Calculator!$C$18/(Calculator!$D$7*150))&gt;INT(2*A256*Calculator!$B$18/(Calculator!$D$7*150)),0,1))),1)</f>
        <v>1</v>
      </c>
      <c r="I256" s="252" t="n">
        <f aca="false">IF(Calculator!$E$19="YES",IF(A256&lt;Calculator!$G$19,0,MIN(MIN(MIN(MOD(A256*Calculator!$B$19/(Calculator!$D$7*150),1),1-MOD(A256*Calculator!$B$19/(Calculator!$D$7*150),1)),ABS(MOD(A256*Calculator!$B$19/(Calculator!$D$7*150),1)-0.5)),MIN(MIN(MOD(A256*Calculator!$C$19/(Calculator!$D$7*150),1),1-MOD(A256*Calculator!$C$19/(Calculator!$D$7*150),1)),ABS(MOD(A256*Calculator!$C$19/(Calculator!$D$7*150),1)-0.5)),IF(INT(2*A256*Calculator!$C$19/(Calculator!$D$7*150))&gt;INT(2*A256*Calculator!$B$19/(Calculator!$D$7*150)),0,1))),1)</f>
        <v>1</v>
      </c>
      <c r="J256" s="252" t="n">
        <f aca="false">IF(Calculator!$E$20="YES",IF(A256&lt;Calculator!$G$20,0,MIN(MIN(MIN(MOD(A256*Calculator!$B$20/(Calculator!$D$7*150),1),1-MOD(A256*Calculator!$B$20/(Calculator!$D$7*150),1)),ABS(MOD(A256*Calculator!$B$20/(Calculator!$D$7*150),1)-0.5)),MIN(MIN(MOD(A256*Calculator!$C$20/(Calculator!$D$7*150),1),1-MOD(A256*Calculator!$C$20/(Calculator!$D$7*150),1)),ABS(MOD(A256*Calculator!$C$20/(Calculator!$D$7*150),1)-0.5)),IF(INT(2*A256*Calculator!$C$20/(Calculator!$D$7*150))&gt;INT(2*A256*Calculator!$B$20/(Calculator!$D$7*150)),0,1))),1)</f>
        <v>1</v>
      </c>
      <c r="K256" s="252" t="n">
        <f aca="false">IF(Calculator!$E$21="YES",IF(A256&lt;Calculator!$G$21,0,MIN(MIN(MIN(MOD(A256*Calculator!$B$21/(Calculator!$D$7*150),1),1-MOD(A256*Calculator!$B$21/(Calculator!$D$7*150),1)),ABS(MOD(A256*Calculator!$B$21/(Calculator!$D$7*150),1)-0.5)),MIN(MIN(MOD(A256*Calculator!$C$21/(Calculator!$D$7*150),1),1-MOD(A256*Calculator!$C$21/(Calculator!$D$7*150),1)),ABS(MOD(A256*Calculator!$C$21/(Calculator!$D$7*150),1)-0.5)),IF(INT(2*A256*Calculator!$C$21/(Calculator!$D$7*150))&gt;INT(2*A256*Calculator!$B$21/(Calculator!$D$7*150)),0,1))),1)</f>
        <v>1</v>
      </c>
      <c r="L256" s="252" t="n">
        <f aca="false">IF(Calculator!$E$22="YES",IF(A256&lt;Calculator!$G$22,0,MIN(MIN(MIN(MOD(A256*Calculator!$B$22/(Calculator!$D$7*150),1),1-MOD(A256*Calculator!$B$22/(Calculator!$D$7*150),1)),ABS(MOD(A256*Calculator!$B$22/(Calculator!$D$7*150),1)-0.5)),MIN(MIN(MOD(A256*Calculator!$C$22/(Calculator!$D$7*150),1),1-MOD(A256*Calculator!$C$22/(Calculator!$D$7*150),1)),ABS(MOD(A256*Calculator!$C$22/(Calculator!$D$7*150),1)-0.5)),IF(INT(2*A256*Calculator!$C$22/(Calculator!$D$7*150))&gt;INT(2*A256*Calculator!$B$22/(Calculator!$D$7*150)),0,1))),1)</f>
        <v>1</v>
      </c>
      <c r="M256" s="252" t="n">
        <f aca="false">MIN(B256:L256)</f>
        <v>0</v>
      </c>
      <c r="N256" s="252" t="n">
        <f aca="false">SUMPRODUCT(($M$7:$M$557&gt;M256)*1)+SUMPRODUCT(($M$7:$M$557=M256)*(ROW($M$7:$M$557)&lt;ROW(M256)))+1</f>
        <v>459</v>
      </c>
      <c r="O256" s="252" t="str">
        <f aca="false">IF(M256&gt;=0.13,"★★★ EXCELLENT",IF(M256&gt;=0.12,"★★  GOOD",IF(M256&gt;=0.07,"★  FAIR",IF(M256&gt;=0.025,"⚠  MARGINAL","✗  AVOID"))))</f>
        <v>✗  AVOID</v>
      </c>
    </row>
    <row r="257" customFormat="false" ht="15" hidden="false" customHeight="true" outlineLevel="0" collapsed="false">
      <c r="A257" s="249" t="n">
        <v>30</v>
      </c>
      <c r="B257" s="250" t="n">
        <f aca="false">IF(Calculator!$E$12="YES",IF(A257&lt;Calculator!$G$12,0,MIN(MIN(MIN(MOD(A257*Calculator!$B$12/(Calculator!$D$7*150),1),1-MOD(A257*Calculator!$B$12/(Calculator!$D$7*150),1)),ABS(MOD(A257*Calculator!$B$12/(Calculator!$D$7*150),1)-0.5)),MIN(MIN(MOD(A257*Calculator!$C$12/(Calculator!$D$7*150),1),1-MOD(A257*Calculator!$C$12/(Calculator!$D$7*150),1)),ABS(MOD(A257*Calculator!$C$12/(Calculator!$D$7*150),1)-0.5)),IF(INT(2*A257*Calculator!$C$12/(Calculator!$D$7*150))&gt;INT(2*A257*Calculator!$B$12/(Calculator!$D$7*150)),0,1))),1)</f>
        <v>1</v>
      </c>
      <c r="C257" s="250" t="n">
        <f aca="false">IF(Calculator!$E$13="YES",IF(A257&lt;Calculator!$G$13,0,MIN(MIN(MIN(MOD(A257*Calculator!$B$13/(Calculator!$D$7*150),1),1-MOD(A257*Calculator!$B$13/(Calculator!$D$7*150),1)),ABS(MOD(A257*Calculator!$B$13/(Calculator!$D$7*150),1)-0.5)),MIN(MIN(MOD(A257*Calculator!$C$13/(Calculator!$D$7*150),1),1-MOD(A257*Calculator!$C$13/(Calculator!$D$7*150),1)),ABS(MOD(A257*Calculator!$C$13/(Calculator!$D$7*150),1)-0.5)),IF(INT(2*A257*Calculator!$C$13/(Calculator!$D$7*150))&gt;INT(2*A257*Calculator!$B$13/(Calculator!$D$7*150)),0,1))),1)</f>
        <v>1</v>
      </c>
      <c r="D257" s="250" t="n">
        <f aca="false">IF(Calculator!$E$14="YES",IF(A257&lt;Calculator!$G$14,0,MIN(MIN(MIN(MOD(A257*Calculator!$B$14/(Calculator!$D$7*150),1),1-MOD(A257*Calculator!$B$14/(Calculator!$D$7*150),1)),ABS(MOD(A257*Calculator!$B$14/(Calculator!$D$7*150),1)-0.5)),MIN(MIN(MOD(A257*Calculator!$C$14/(Calculator!$D$7*150),1),1-MOD(A257*Calculator!$C$14/(Calculator!$D$7*150),1)),ABS(MOD(A257*Calculator!$C$14/(Calculator!$D$7*150),1)-0.5)),IF(INT(2*A257*Calculator!$C$14/(Calculator!$D$7*150))&gt;INT(2*A257*Calculator!$B$14/(Calculator!$D$7*150)),0,1))),1)</f>
        <v>1</v>
      </c>
      <c r="E257" s="250" t="n">
        <f aca="false">IF(Calculator!$E$15="YES",IF(A257&lt;Calculator!$G$15,0,MIN(MIN(MIN(MOD(A257*Calculator!$B$15/(Calculator!$D$7*150),1),1-MOD(A257*Calculator!$B$15/(Calculator!$D$7*150),1)),ABS(MOD(A257*Calculator!$B$15/(Calculator!$D$7*150),1)-0.5)),MIN(MIN(MOD(A257*Calculator!$C$15/(Calculator!$D$7*150),1),1-MOD(A257*Calculator!$C$15/(Calculator!$D$7*150),1)),ABS(MOD(A257*Calculator!$C$15/(Calculator!$D$7*150),1)-0.5)),IF(INT(2*A257*Calculator!$C$15/(Calculator!$D$7*150))&gt;INT(2*A257*Calculator!$B$15/(Calculator!$D$7*150)),0,1))),1)</f>
        <v>0</v>
      </c>
      <c r="F257" s="250" t="n">
        <f aca="false">IF(Calculator!$E$16="YES",IF(A257&lt;Calculator!$G$16,0,MIN(MIN(MIN(MOD(A257*Calculator!$B$16/(Calculator!$D$7*150),1),1-MOD(A257*Calculator!$B$16/(Calculator!$D$7*150),1)),ABS(MOD(A257*Calculator!$B$16/(Calculator!$D$7*150),1)-0.5)),MIN(MIN(MOD(A257*Calculator!$C$16/(Calculator!$D$7*150),1),1-MOD(A257*Calculator!$C$16/(Calculator!$D$7*150),1)),ABS(MOD(A257*Calculator!$C$16/(Calculator!$D$7*150),1)-0.5)),IF(INT(2*A257*Calculator!$C$16/(Calculator!$D$7*150))&gt;INT(2*A257*Calculator!$B$16/(Calculator!$D$7*150)),0,1))),1)</f>
        <v>1</v>
      </c>
      <c r="G257" s="250" t="n">
        <f aca="false">IF(Calculator!$E$17="YES",IF(A257&lt;Calculator!$G$17,0,MIN(MIN(MIN(MOD(A257*Calculator!$B$17/(Calculator!$D$7*150),1),1-MOD(A257*Calculator!$B$17/(Calculator!$D$7*150),1)),ABS(MOD(A257*Calculator!$B$17/(Calculator!$D$7*150),1)-0.5)),MIN(MIN(MOD(A257*Calculator!$C$17/(Calculator!$D$7*150),1),1-MOD(A257*Calculator!$C$17/(Calculator!$D$7*150),1)),ABS(MOD(A257*Calculator!$C$17/(Calculator!$D$7*150),1)-0.5)),IF(INT(2*A257*Calculator!$C$17/(Calculator!$D$7*150))&gt;INT(2*A257*Calculator!$B$17/(Calculator!$D$7*150)),0,1))),1)</f>
        <v>0</v>
      </c>
      <c r="H257" s="250" t="n">
        <f aca="false">IF(Calculator!$E$18="YES",IF(A257&lt;Calculator!$G$18,0,MIN(MIN(MIN(MOD(A257*Calculator!$B$18/(Calculator!$D$7*150),1),1-MOD(A257*Calculator!$B$18/(Calculator!$D$7*150),1)),ABS(MOD(A257*Calculator!$B$18/(Calculator!$D$7*150),1)-0.5)),MIN(MIN(MOD(A257*Calculator!$C$18/(Calculator!$D$7*150),1),1-MOD(A257*Calculator!$C$18/(Calculator!$D$7*150),1)),ABS(MOD(A257*Calculator!$C$18/(Calculator!$D$7*150),1)-0.5)),IF(INT(2*A257*Calculator!$C$18/(Calculator!$D$7*150))&gt;INT(2*A257*Calculator!$B$18/(Calculator!$D$7*150)),0,1))),1)</f>
        <v>1</v>
      </c>
      <c r="I257" s="250" t="n">
        <f aca="false">IF(Calculator!$E$19="YES",IF(A257&lt;Calculator!$G$19,0,MIN(MIN(MIN(MOD(A257*Calculator!$B$19/(Calculator!$D$7*150),1),1-MOD(A257*Calculator!$B$19/(Calculator!$D$7*150),1)),ABS(MOD(A257*Calculator!$B$19/(Calculator!$D$7*150),1)-0.5)),MIN(MIN(MOD(A257*Calculator!$C$19/(Calculator!$D$7*150),1),1-MOD(A257*Calculator!$C$19/(Calculator!$D$7*150),1)),ABS(MOD(A257*Calculator!$C$19/(Calculator!$D$7*150),1)-0.5)),IF(INT(2*A257*Calculator!$C$19/(Calculator!$D$7*150))&gt;INT(2*A257*Calculator!$B$19/(Calculator!$D$7*150)),0,1))),1)</f>
        <v>1</v>
      </c>
      <c r="J257" s="250" t="n">
        <f aca="false">IF(Calculator!$E$20="YES",IF(A257&lt;Calculator!$G$20,0,MIN(MIN(MIN(MOD(A257*Calculator!$B$20/(Calculator!$D$7*150),1),1-MOD(A257*Calculator!$B$20/(Calculator!$D$7*150),1)),ABS(MOD(A257*Calculator!$B$20/(Calculator!$D$7*150),1)-0.5)),MIN(MIN(MOD(A257*Calculator!$C$20/(Calculator!$D$7*150),1),1-MOD(A257*Calculator!$C$20/(Calculator!$D$7*150),1)),ABS(MOD(A257*Calculator!$C$20/(Calculator!$D$7*150),1)-0.5)),IF(INT(2*A257*Calculator!$C$20/(Calculator!$D$7*150))&gt;INT(2*A257*Calculator!$B$20/(Calculator!$D$7*150)),0,1))),1)</f>
        <v>1</v>
      </c>
      <c r="K257" s="250" t="n">
        <f aca="false">IF(Calculator!$E$21="YES",IF(A257&lt;Calculator!$G$21,0,MIN(MIN(MIN(MOD(A257*Calculator!$B$21/(Calculator!$D$7*150),1),1-MOD(A257*Calculator!$B$21/(Calculator!$D$7*150),1)),ABS(MOD(A257*Calculator!$B$21/(Calculator!$D$7*150),1)-0.5)),MIN(MIN(MOD(A257*Calculator!$C$21/(Calculator!$D$7*150),1),1-MOD(A257*Calculator!$C$21/(Calculator!$D$7*150),1)),ABS(MOD(A257*Calculator!$C$21/(Calculator!$D$7*150),1)-0.5)),IF(INT(2*A257*Calculator!$C$21/(Calculator!$D$7*150))&gt;INT(2*A257*Calculator!$B$21/(Calculator!$D$7*150)),0,1))),1)</f>
        <v>1</v>
      </c>
      <c r="L257" s="250" t="n">
        <f aca="false">IF(Calculator!$E$22="YES",IF(A257&lt;Calculator!$G$22,0,MIN(MIN(MIN(MOD(A257*Calculator!$B$22/(Calculator!$D$7*150),1),1-MOD(A257*Calculator!$B$22/(Calculator!$D$7*150),1)),ABS(MOD(A257*Calculator!$B$22/(Calculator!$D$7*150),1)-0.5)),MIN(MIN(MOD(A257*Calculator!$C$22/(Calculator!$D$7*150),1),1-MOD(A257*Calculator!$C$22/(Calculator!$D$7*150),1)),ABS(MOD(A257*Calculator!$C$22/(Calculator!$D$7*150),1)-0.5)),IF(INT(2*A257*Calculator!$C$22/(Calculator!$D$7*150))&gt;INT(2*A257*Calculator!$B$22/(Calculator!$D$7*150)),0,1))),1)</f>
        <v>1</v>
      </c>
      <c r="M257" s="250" t="n">
        <f aca="false">MIN(B257:L257)</f>
        <v>0</v>
      </c>
      <c r="N257" s="250" t="n">
        <f aca="false">SUMPRODUCT(($M$7:$M$557&gt;M257)*1)+SUMPRODUCT(($M$7:$M$557=M257)*(ROW($M$7:$M$557)&lt;ROW(M257)))+1</f>
        <v>460</v>
      </c>
      <c r="O257" s="250" t="str">
        <f aca="false">IF(M257&gt;=0.13,"★★★ EXCELLENT",IF(M257&gt;=0.12,"★★  GOOD",IF(M257&gt;=0.07,"★  FAIR",IF(M257&gt;=0.025,"⚠  MARGINAL","✗  AVOID"))))</f>
        <v>✗  AVOID</v>
      </c>
    </row>
    <row r="258" customFormat="false" ht="15" hidden="false" customHeight="true" outlineLevel="0" collapsed="false">
      <c r="A258" s="251" t="n">
        <v>30.1</v>
      </c>
      <c r="B258" s="252" t="n">
        <f aca="false">IF(Calculator!$E$12="YES",IF(A258&lt;Calculator!$G$12,0,MIN(MIN(MIN(MOD(A258*Calculator!$B$12/(Calculator!$D$7*150),1),1-MOD(A258*Calculator!$B$12/(Calculator!$D$7*150),1)),ABS(MOD(A258*Calculator!$B$12/(Calculator!$D$7*150),1)-0.5)),MIN(MIN(MOD(A258*Calculator!$C$12/(Calculator!$D$7*150),1),1-MOD(A258*Calculator!$C$12/(Calculator!$D$7*150),1)),ABS(MOD(A258*Calculator!$C$12/(Calculator!$D$7*150),1)-0.5)),IF(INT(2*A258*Calculator!$C$12/(Calculator!$D$7*150))&gt;INT(2*A258*Calculator!$B$12/(Calculator!$D$7*150)),0,1))),1)</f>
        <v>1</v>
      </c>
      <c r="C258" s="252" t="n">
        <f aca="false">IF(Calculator!$E$13="YES",IF(A258&lt;Calculator!$G$13,0,MIN(MIN(MIN(MOD(A258*Calculator!$B$13/(Calculator!$D$7*150),1),1-MOD(A258*Calculator!$B$13/(Calculator!$D$7*150),1)),ABS(MOD(A258*Calculator!$B$13/(Calculator!$D$7*150),1)-0.5)),MIN(MIN(MOD(A258*Calculator!$C$13/(Calculator!$D$7*150),1),1-MOD(A258*Calculator!$C$13/(Calculator!$D$7*150),1)),ABS(MOD(A258*Calculator!$C$13/(Calculator!$D$7*150),1)-0.5)),IF(INT(2*A258*Calculator!$C$13/(Calculator!$D$7*150))&gt;INT(2*A258*Calculator!$B$13/(Calculator!$D$7*150)),0,1))),1)</f>
        <v>1</v>
      </c>
      <c r="D258" s="252" t="n">
        <f aca="false">IF(Calculator!$E$14="YES",IF(A258&lt;Calculator!$G$14,0,MIN(MIN(MIN(MOD(A258*Calculator!$B$14/(Calculator!$D$7*150),1),1-MOD(A258*Calculator!$B$14/(Calculator!$D$7*150),1)),ABS(MOD(A258*Calculator!$B$14/(Calculator!$D$7*150),1)-0.5)),MIN(MIN(MOD(A258*Calculator!$C$14/(Calculator!$D$7*150),1),1-MOD(A258*Calculator!$C$14/(Calculator!$D$7*150),1)),ABS(MOD(A258*Calculator!$C$14/(Calculator!$D$7*150),1)-0.5)),IF(INT(2*A258*Calculator!$C$14/(Calculator!$D$7*150))&gt;INT(2*A258*Calculator!$B$14/(Calculator!$D$7*150)),0,1))),1)</f>
        <v>1</v>
      </c>
      <c r="E258" s="252" t="n">
        <f aca="false">IF(Calculator!$E$15="YES",IF(A258&lt;Calculator!$G$15,0,MIN(MIN(MIN(MOD(A258*Calculator!$B$15/(Calculator!$D$7*150),1),1-MOD(A258*Calculator!$B$15/(Calculator!$D$7*150),1)),ABS(MOD(A258*Calculator!$B$15/(Calculator!$D$7*150),1)-0.5)),MIN(MIN(MOD(A258*Calculator!$C$15/(Calculator!$D$7*150),1),1-MOD(A258*Calculator!$C$15/(Calculator!$D$7*150),1)),ABS(MOD(A258*Calculator!$C$15/(Calculator!$D$7*150),1)-0.5)),IF(INT(2*A258*Calculator!$C$15/(Calculator!$D$7*150))&gt;INT(2*A258*Calculator!$B$15/(Calculator!$D$7*150)),0,1))),1)</f>
        <v>0</v>
      </c>
      <c r="F258" s="252" t="n">
        <f aca="false">IF(Calculator!$E$16="YES",IF(A258&lt;Calculator!$G$16,0,MIN(MIN(MIN(MOD(A258*Calculator!$B$16/(Calculator!$D$7*150),1),1-MOD(A258*Calculator!$B$16/(Calculator!$D$7*150),1)),ABS(MOD(A258*Calculator!$B$16/(Calculator!$D$7*150),1)-0.5)),MIN(MIN(MOD(A258*Calculator!$C$16/(Calculator!$D$7*150),1),1-MOD(A258*Calculator!$C$16/(Calculator!$D$7*150),1)),ABS(MOD(A258*Calculator!$C$16/(Calculator!$D$7*150),1)-0.5)),IF(INT(2*A258*Calculator!$C$16/(Calculator!$D$7*150))&gt;INT(2*A258*Calculator!$B$16/(Calculator!$D$7*150)),0,1))),1)</f>
        <v>1</v>
      </c>
      <c r="G258" s="252" t="n">
        <f aca="false">IF(Calculator!$E$17="YES",IF(A258&lt;Calculator!$G$17,0,MIN(MIN(MIN(MOD(A258*Calculator!$B$17/(Calculator!$D$7*150),1),1-MOD(A258*Calculator!$B$17/(Calculator!$D$7*150),1)),ABS(MOD(A258*Calculator!$B$17/(Calculator!$D$7*150),1)-0.5)),MIN(MIN(MOD(A258*Calculator!$C$17/(Calculator!$D$7*150),1),1-MOD(A258*Calculator!$C$17/(Calculator!$D$7*150),1)),ABS(MOD(A258*Calculator!$C$17/(Calculator!$D$7*150),1)-0.5)),IF(INT(2*A258*Calculator!$C$17/(Calculator!$D$7*150))&gt;INT(2*A258*Calculator!$B$17/(Calculator!$D$7*150)),0,1))),1)</f>
        <v>0</v>
      </c>
      <c r="H258" s="252" t="n">
        <f aca="false">IF(Calculator!$E$18="YES",IF(A258&lt;Calculator!$G$18,0,MIN(MIN(MIN(MOD(A258*Calculator!$B$18/(Calculator!$D$7*150),1),1-MOD(A258*Calculator!$B$18/(Calculator!$D$7*150),1)),ABS(MOD(A258*Calculator!$B$18/(Calculator!$D$7*150),1)-0.5)),MIN(MIN(MOD(A258*Calculator!$C$18/(Calculator!$D$7*150),1),1-MOD(A258*Calculator!$C$18/(Calculator!$D$7*150),1)),ABS(MOD(A258*Calculator!$C$18/(Calculator!$D$7*150),1)-0.5)),IF(INT(2*A258*Calculator!$C$18/(Calculator!$D$7*150))&gt;INT(2*A258*Calculator!$B$18/(Calculator!$D$7*150)),0,1))),1)</f>
        <v>1</v>
      </c>
      <c r="I258" s="252" t="n">
        <f aca="false">IF(Calculator!$E$19="YES",IF(A258&lt;Calculator!$G$19,0,MIN(MIN(MIN(MOD(A258*Calculator!$B$19/(Calculator!$D$7*150),1),1-MOD(A258*Calculator!$B$19/(Calculator!$D$7*150),1)),ABS(MOD(A258*Calculator!$B$19/(Calculator!$D$7*150),1)-0.5)),MIN(MIN(MOD(A258*Calculator!$C$19/(Calculator!$D$7*150),1),1-MOD(A258*Calculator!$C$19/(Calculator!$D$7*150),1)),ABS(MOD(A258*Calculator!$C$19/(Calculator!$D$7*150),1)-0.5)),IF(INT(2*A258*Calculator!$C$19/(Calculator!$D$7*150))&gt;INT(2*A258*Calculator!$B$19/(Calculator!$D$7*150)),0,1))),1)</f>
        <v>1</v>
      </c>
      <c r="J258" s="252" t="n">
        <f aca="false">IF(Calculator!$E$20="YES",IF(A258&lt;Calculator!$G$20,0,MIN(MIN(MIN(MOD(A258*Calculator!$B$20/(Calculator!$D$7*150),1),1-MOD(A258*Calculator!$B$20/(Calculator!$D$7*150),1)),ABS(MOD(A258*Calculator!$B$20/(Calculator!$D$7*150),1)-0.5)),MIN(MIN(MOD(A258*Calculator!$C$20/(Calculator!$D$7*150),1),1-MOD(A258*Calculator!$C$20/(Calculator!$D$7*150),1)),ABS(MOD(A258*Calculator!$C$20/(Calculator!$D$7*150),1)-0.5)),IF(INT(2*A258*Calculator!$C$20/(Calculator!$D$7*150))&gt;INT(2*A258*Calculator!$B$20/(Calculator!$D$7*150)),0,1))),1)</f>
        <v>1</v>
      </c>
      <c r="K258" s="252" t="n">
        <f aca="false">IF(Calculator!$E$21="YES",IF(A258&lt;Calculator!$G$21,0,MIN(MIN(MIN(MOD(A258*Calculator!$B$21/(Calculator!$D$7*150),1),1-MOD(A258*Calculator!$B$21/(Calculator!$D$7*150),1)),ABS(MOD(A258*Calculator!$B$21/(Calculator!$D$7*150),1)-0.5)),MIN(MIN(MOD(A258*Calculator!$C$21/(Calculator!$D$7*150),1),1-MOD(A258*Calculator!$C$21/(Calculator!$D$7*150),1)),ABS(MOD(A258*Calculator!$C$21/(Calculator!$D$7*150),1)-0.5)),IF(INT(2*A258*Calculator!$C$21/(Calculator!$D$7*150))&gt;INT(2*A258*Calculator!$B$21/(Calculator!$D$7*150)),0,1))),1)</f>
        <v>1</v>
      </c>
      <c r="L258" s="252" t="n">
        <f aca="false">IF(Calculator!$E$22="YES",IF(A258&lt;Calculator!$G$22,0,MIN(MIN(MIN(MOD(A258*Calculator!$B$22/(Calculator!$D$7*150),1),1-MOD(A258*Calculator!$B$22/(Calculator!$D$7*150),1)),ABS(MOD(A258*Calculator!$B$22/(Calculator!$D$7*150),1)-0.5)),MIN(MIN(MOD(A258*Calculator!$C$22/(Calculator!$D$7*150),1),1-MOD(A258*Calculator!$C$22/(Calculator!$D$7*150),1)),ABS(MOD(A258*Calculator!$C$22/(Calculator!$D$7*150),1)-0.5)),IF(INT(2*A258*Calculator!$C$22/(Calculator!$D$7*150))&gt;INT(2*A258*Calculator!$B$22/(Calculator!$D$7*150)),0,1))),1)</f>
        <v>1</v>
      </c>
      <c r="M258" s="252" t="n">
        <f aca="false">MIN(B258:L258)</f>
        <v>0</v>
      </c>
      <c r="N258" s="252" t="n">
        <f aca="false">SUMPRODUCT(($M$7:$M$557&gt;M258)*1)+SUMPRODUCT(($M$7:$M$557=M258)*(ROW($M$7:$M$557)&lt;ROW(M258)))+1</f>
        <v>461</v>
      </c>
      <c r="O258" s="252" t="str">
        <f aca="false">IF(M258&gt;=0.13,"★★★ EXCELLENT",IF(M258&gt;=0.12,"★★  GOOD",IF(M258&gt;=0.07,"★  FAIR",IF(M258&gt;=0.025,"⚠  MARGINAL","✗  AVOID"))))</f>
        <v>✗  AVOID</v>
      </c>
    </row>
    <row r="259" customFormat="false" ht="15" hidden="false" customHeight="true" outlineLevel="0" collapsed="false">
      <c r="A259" s="249" t="n">
        <v>30.2</v>
      </c>
      <c r="B259" s="250" t="n">
        <f aca="false">IF(Calculator!$E$12="YES",IF(A259&lt;Calculator!$G$12,0,MIN(MIN(MIN(MOD(A259*Calculator!$B$12/(Calculator!$D$7*150),1),1-MOD(A259*Calculator!$B$12/(Calculator!$D$7*150),1)),ABS(MOD(A259*Calculator!$B$12/(Calculator!$D$7*150),1)-0.5)),MIN(MIN(MOD(A259*Calculator!$C$12/(Calculator!$D$7*150),1),1-MOD(A259*Calculator!$C$12/(Calculator!$D$7*150),1)),ABS(MOD(A259*Calculator!$C$12/(Calculator!$D$7*150),1)-0.5)),IF(INT(2*A259*Calculator!$C$12/(Calculator!$D$7*150))&gt;INT(2*A259*Calculator!$B$12/(Calculator!$D$7*150)),0,1))),1)</f>
        <v>1</v>
      </c>
      <c r="C259" s="250" t="n">
        <f aca="false">IF(Calculator!$E$13="YES",IF(A259&lt;Calculator!$G$13,0,MIN(MIN(MIN(MOD(A259*Calculator!$B$13/(Calculator!$D$7*150),1),1-MOD(A259*Calculator!$B$13/(Calculator!$D$7*150),1)),ABS(MOD(A259*Calculator!$B$13/(Calculator!$D$7*150),1)-0.5)),MIN(MIN(MOD(A259*Calculator!$C$13/(Calculator!$D$7*150),1),1-MOD(A259*Calculator!$C$13/(Calculator!$D$7*150),1)),ABS(MOD(A259*Calculator!$C$13/(Calculator!$D$7*150),1)-0.5)),IF(INT(2*A259*Calculator!$C$13/(Calculator!$D$7*150))&gt;INT(2*A259*Calculator!$B$13/(Calculator!$D$7*150)),0,1))),1)</f>
        <v>1</v>
      </c>
      <c r="D259" s="250" t="n">
        <f aca="false">IF(Calculator!$E$14="YES",IF(A259&lt;Calculator!$G$14,0,MIN(MIN(MIN(MOD(A259*Calculator!$B$14/(Calculator!$D$7*150),1),1-MOD(A259*Calculator!$B$14/(Calculator!$D$7*150),1)),ABS(MOD(A259*Calculator!$B$14/(Calculator!$D$7*150),1)-0.5)),MIN(MIN(MOD(A259*Calculator!$C$14/(Calculator!$D$7*150),1),1-MOD(A259*Calculator!$C$14/(Calculator!$D$7*150),1)),ABS(MOD(A259*Calculator!$C$14/(Calculator!$D$7*150),1)-0.5)),IF(INT(2*A259*Calculator!$C$14/(Calculator!$D$7*150))&gt;INT(2*A259*Calculator!$B$14/(Calculator!$D$7*150)),0,1))),1)</f>
        <v>1</v>
      </c>
      <c r="E259" s="250" t="n">
        <f aca="false">IF(Calculator!$E$15="YES",IF(A259&lt;Calculator!$G$15,0,MIN(MIN(MIN(MOD(A259*Calculator!$B$15/(Calculator!$D$7*150),1),1-MOD(A259*Calculator!$B$15/(Calculator!$D$7*150),1)),ABS(MOD(A259*Calculator!$B$15/(Calculator!$D$7*150),1)-0.5)),MIN(MIN(MOD(A259*Calculator!$C$15/(Calculator!$D$7*150),1),1-MOD(A259*Calculator!$C$15/(Calculator!$D$7*150),1)),ABS(MOD(A259*Calculator!$C$15/(Calculator!$D$7*150),1)-0.5)),IF(INT(2*A259*Calculator!$C$15/(Calculator!$D$7*150))&gt;INT(2*A259*Calculator!$B$15/(Calculator!$D$7*150)),0,1))),1)</f>
        <v>0</v>
      </c>
      <c r="F259" s="250" t="n">
        <f aca="false">IF(Calculator!$E$16="YES",IF(A259&lt;Calculator!$G$16,0,MIN(MIN(MIN(MOD(A259*Calculator!$B$16/(Calculator!$D$7*150),1),1-MOD(A259*Calculator!$B$16/(Calculator!$D$7*150),1)),ABS(MOD(A259*Calculator!$B$16/(Calculator!$D$7*150),1)-0.5)),MIN(MIN(MOD(A259*Calculator!$C$16/(Calculator!$D$7*150),1),1-MOD(A259*Calculator!$C$16/(Calculator!$D$7*150),1)),ABS(MOD(A259*Calculator!$C$16/(Calculator!$D$7*150),1)-0.5)),IF(INT(2*A259*Calculator!$C$16/(Calculator!$D$7*150))&gt;INT(2*A259*Calculator!$B$16/(Calculator!$D$7*150)),0,1))),1)</f>
        <v>1</v>
      </c>
      <c r="G259" s="250" t="n">
        <f aca="false">IF(Calculator!$E$17="YES",IF(A259&lt;Calculator!$G$17,0,MIN(MIN(MIN(MOD(A259*Calculator!$B$17/(Calculator!$D$7*150),1),1-MOD(A259*Calculator!$B$17/(Calculator!$D$7*150),1)),ABS(MOD(A259*Calculator!$B$17/(Calculator!$D$7*150),1)-0.5)),MIN(MIN(MOD(A259*Calculator!$C$17/(Calculator!$D$7*150),1),1-MOD(A259*Calculator!$C$17/(Calculator!$D$7*150),1)),ABS(MOD(A259*Calculator!$C$17/(Calculator!$D$7*150),1)-0.5)),IF(INT(2*A259*Calculator!$C$17/(Calculator!$D$7*150))&gt;INT(2*A259*Calculator!$B$17/(Calculator!$D$7*150)),0,1))),1)</f>
        <v>0</v>
      </c>
      <c r="H259" s="250" t="n">
        <f aca="false">IF(Calculator!$E$18="YES",IF(A259&lt;Calculator!$G$18,0,MIN(MIN(MIN(MOD(A259*Calculator!$B$18/(Calculator!$D$7*150),1),1-MOD(A259*Calculator!$B$18/(Calculator!$D$7*150),1)),ABS(MOD(A259*Calculator!$B$18/(Calculator!$D$7*150),1)-0.5)),MIN(MIN(MOD(A259*Calculator!$C$18/(Calculator!$D$7*150),1),1-MOD(A259*Calculator!$C$18/(Calculator!$D$7*150),1)),ABS(MOD(A259*Calculator!$C$18/(Calculator!$D$7*150),1)-0.5)),IF(INT(2*A259*Calculator!$C$18/(Calculator!$D$7*150))&gt;INT(2*A259*Calculator!$B$18/(Calculator!$D$7*150)),0,1))),1)</f>
        <v>1</v>
      </c>
      <c r="I259" s="250" t="n">
        <f aca="false">IF(Calculator!$E$19="YES",IF(A259&lt;Calculator!$G$19,0,MIN(MIN(MIN(MOD(A259*Calculator!$B$19/(Calculator!$D$7*150),1),1-MOD(A259*Calculator!$B$19/(Calculator!$D$7*150),1)),ABS(MOD(A259*Calculator!$B$19/(Calculator!$D$7*150),1)-0.5)),MIN(MIN(MOD(A259*Calculator!$C$19/(Calculator!$D$7*150),1),1-MOD(A259*Calculator!$C$19/(Calculator!$D$7*150),1)),ABS(MOD(A259*Calculator!$C$19/(Calculator!$D$7*150),1)-0.5)),IF(INT(2*A259*Calculator!$C$19/(Calculator!$D$7*150))&gt;INT(2*A259*Calculator!$B$19/(Calculator!$D$7*150)),0,1))),1)</f>
        <v>1</v>
      </c>
      <c r="J259" s="250" t="n">
        <f aca="false">IF(Calculator!$E$20="YES",IF(A259&lt;Calculator!$G$20,0,MIN(MIN(MIN(MOD(A259*Calculator!$B$20/(Calculator!$D$7*150),1),1-MOD(A259*Calculator!$B$20/(Calculator!$D$7*150),1)),ABS(MOD(A259*Calculator!$B$20/(Calculator!$D$7*150),1)-0.5)),MIN(MIN(MOD(A259*Calculator!$C$20/(Calculator!$D$7*150),1),1-MOD(A259*Calculator!$C$20/(Calculator!$D$7*150),1)),ABS(MOD(A259*Calculator!$C$20/(Calculator!$D$7*150),1)-0.5)),IF(INT(2*A259*Calculator!$C$20/(Calculator!$D$7*150))&gt;INT(2*A259*Calculator!$B$20/(Calculator!$D$7*150)),0,1))),1)</f>
        <v>1</v>
      </c>
      <c r="K259" s="250" t="n">
        <f aca="false">IF(Calculator!$E$21="YES",IF(A259&lt;Calculator!$G$21,0,MIN(MIN(MIN(MOD(A259*Calculator!$B$21/(Calculator!$D$7*150),1),1-MOD(A259*Calculator!$B$21/(Calculator!$D$7*150),1)),ABS(MOD(A259*Calculator!$B$21/(Calculator!$D$7*150),1)-0.5)),MIN(MIN(MOD(A259*Calculator!$C$21/(Calculator!$D$7*150),1),1-MOD(A259*Calculator!$C$21/(Calculator!$D$7*150),1)),ABS(MOD(A259*Calculator!$C$21/(Calculator!$D$7*150),1)-0.5)),IF(INT(2*A259*Calculator!$C$21/(Calculator!$D$7*150))&gt;INT(2*A259*Calculator!$B$21/(Calculator!$D$7*150)),0,1))),1)</f>
        <v>1</v>
      </c>
      <c r="L259" s="250" t="n">
        <f aca="false">IF(Calculator!$E$22="YES",IF(A259&lt;Calculator!$G$22,0,MIN(MIN(MIN(MOD(A259*Calculator!$B$22/(Calculator!$D$7*150),1),1-MOD(A259*Calculator!$B$22/(Calculator!$D$7*150),1)),ABS(MOD(A259*Calculator!$B$22/(Calculator!$D$7*150),1)-0.5)),MIN(MIN(MOD(A259*Calculator!$C$22/(Calculator!$D$7*150),1),1-MOD(A259*Calculator!$C$22/(Calculator!$D$7*150),1)),ABS(MOD(A259*Calculator!$C$22/(Calculator!$D$7*150),1)-0.5)),IF(INT(2*A259*Calculator!$C$22/(Calculator!$D$7*150))&gt;INT(2*A259*Calculator!$B$22/(Calculator!$D$7*150)),0,1))),1)</f>
        <v>1</v>
      </c>
      <c r="M259" s="250" t="n">
        <f aca="false">MIN(B259:L259)</f>
        <v>0</v>
      </c>
      <c r="N259" s="250" t="n">
        <f aca="false">SUMPRODUCT(($M$7:$M$557&gt;M259)*1)+SUMPRODUCT(($M$7:$M$557=M259)*(ROW($M$7:$M$557)&lt;ROW(M259)))+1</f>
        <v>462</v>
      </c>
      <c r="O259" s="250" t="str">
        <f aca="false">IF(M259&gt;=0.13,"★★★ EXCELLENT",IF(M259&gt;=0.12,"★★  GOOD",IF(M259&gt;=0.07,"★  FAIR",IF(M259&gt;=0.025,"⚠  MARGINAL","✗  AVOID"))))</f>
        <v>✗  AVOID</v>
      </c>
    </row>
    <row r="260" customFormat="false" ht="15" hidden="false" customHeight="true" outlineLevel="0" collapsed="false">
      <c r="A260" s="251" t="n">
        <v>30.3</v>
      </c>
      <c r="B260" s="252" t="n">
        <f aca="false">IF(Calculator!$E$12="YES",IF(A260&lt;Calculator!$G$12,0,MIN(MIN(MIN(MOD(A260*Calculator!$B$12/(Calculator!$D$7*150),1),1-MOD(A260*Calculator!$B$12/(Calculator!$D$7*150),1)),ABS(MOD(A260*Calculator!$B$12/(Calculator!$D$7*150),1)-0.5)),MIN(MIN(MOD(A260*Calculator!$C$12/(Calculator!$D$7*150),1),1-MOD(A260*Calculator!$C$12/(Calculator!$D$7*150),1)),ABS(MOD(A260*Calculator!$C$12/(Calculator!$D$7*150),1)-0.5)),IF(INT(2*A260*Calculator!$C$12/(Calculator!$D$7*150))&gt;INT(2*A260*Calculator!$B$12/(Calculator!$D$7*150)),0,1))),1)</f>
        <v>1</v>
      </c>
      <c r="C260" s="252" t="n">
        <f aca="false">IF(Calculator!$E$13="YES",IF(A260&lt;Calculator!$G$13,0,MIN(MIN(MIN(MOD(A260*Calculator!$B$13/(Calculator!$D$7*150),1),1-MOD(A260*Calculator!$B$13/(Calculator!$D$7*150),1)),ABS(MOD(A260*Calculator!$B$13/(Calculator!$D$7*150),1)-0.5)),MIN(MIN(MOD(A260*Calculator!$C$13/(Calculator!$D$7*150),1),1-MOD(A260*Calculator!$C$13/(Calculator!$D$7*150),1)),ABS(MOD(A260*Calculator!$C$13/(Calculator!$D$7*150),1)-0.5)),IF(INT(2*A260*Calculator!$C$13/(Calculator!$D$7*150))&gt;INT(2*A260*Calculator!$B$13/(Calculator!$D$7*150)),0,1))),1)</f>
        <v>1</v>
      </c>
      <c r="D260" s="252" t="n">
        <f aca="false">IF(Calculator!$E$14="YES",IF(A260&lt;Calculator!$G$14,0,MIN(MIN(MIN(MOD(A260*Calculator!$B$14/(Calculator!$D$7*150),1),1-MOD(A260*Calculator!$B$14/(Calculator!$D$7*150),1)),ABS(MOD(A260*Calculator!$B$14/(Calculator!$D$7*150),1)-0.5)),MIN(MIN(MOD(A260*Calculator!$C$14/(Calculator!$D$7*150),1),1-MOD(A260*Calculator!$C$14/(Calculator!$D$7*150),1)),ABS(MOD(A260*Calculator!$C$14/(Calculator!$D$7*150),1)-0.5)),IF(INT(2*A260*Calculator!$C$14/(Calculator!$D$7*150))&gt;INT(2*A260*Calculator!$B$14/(Calculator!$D$7*150)),0,1))),1)</f>
        <v>1</v>
      </c>
      <c r="E260" s="252" t="n">
        <f aca="false">IF(Calculator!$E$15="YES",IF(A260&lt;Calculator!$G$15,0,MIN(MIN(MIN(MOD(A260*Calculator!$B$15/(Calculator!$D$7*150),1),1-MOD(A260*Calculator!$B$15/(Calculator!$D$7*150),1)),ABS(MOD(A260*Calculator!$B$15/(Calculator!$D$7*150),1)-0.5)),MIN(MIN(MOD(A260*Calculator!$C$15/(Calculator!$D$7*150),1),1-MOD(A260*Calculator!$C$15/(Calculator!$D$7*150),1)),ABS(MOD(A260*Calculator!$C$15/(Calculator!$D$7*150),1)-0.5)),IF(INT(2*A260*Calculator!$C$15/(Calculator!$D$7*150))&gt;INT(2*A260*Calculator!$B$15/(Calculator!$D$7*150)),0,1))),1)</f>
        <v>0</v>
      </c>
      <c r="F260" s="252" t="n">
        <f aca="false">IF(Calculator!$E$16="YES",IF(A260&lt;Calculator!$G$16,0,MIN(MIN(MIN(MOD(A260*Calculator!$B$16/(Calculator!$D$7*150),1),1-MOD(A260*Calculator!$B$16/(Calculator!$D$7*150),1)),ABS(MOD(A260*Calculator!$B$16/(Calculator!$D$7*150),1)-0.5)),MIN(MIN(MOD(A260*Calculator!$C$16/(Calculator!$D$7*150),1),1-MOD(A260*Calculator!$C$16/(Calculator!$D$7*150),1)),ABS(MOD(A260*Calculator!$C$16/(Calculator!$D$7*150),1)-0.5)),IF(INT(2*A260*Calculator!$C$16/(Calculator!$D$7*150))&gt;INT(2*A260*Calculator!$B$16/(Calculator!$D$7*150)),0,1))),1)</f>
        <v>1</v>
      </c>
      <c r="G260" s="252" t="n">
        <f aca="false">IF(Calculator!$E$17="YES",IF(A260&lt;Calculator!$G$17,0,MIN(MIN(MIN(MOD(A260*Calculator!$B$17/(Calculator!$D$7*150),1),1-MOD(A260*Calculator!$B$17/(Calculator!$D$7*150),1)),ABS(MOD(A260*Calculator!$B$17/(Calculator!$D$7*150),1)-0.5)),MIN(MIN(MOD(A260*Calculator!$C$17/(Calculator!$D$7*150),1),1-MOD(A260*Calculator!$C$17/(Calculator!$D$7*150),1)),ABS(MOD(A260*Calculator!$C$17/(Calculator!$D$7*150),1)-0.5)),IF(INT(2*A260*Calculator!$C$17/(Calculator!$D$7*150))&gt;INT(2*A260*Calculator!$B$17/(Calculator!$D$7*150)),0,1))),1)</f>
        <v>0</v>
      </c>
      <c r="H260" s="252" t="n">
        <f aca="false">IF(Calculator!$E$18="YES",IF(A260&lt;Calculator!$G$18,0,MIN(MIN(MIN(MOD(A260*Calculator!$B$18/(Calculator!$D$7*150),1),1-MOD(A260*Calculator!$B$18/(Calculator!$D$7*150),1)),ABS(MOD(A260*Calculator!$B$18/(Calculator!$D$7*150),1)-0.5)),MIN(MIN(MOD(A260*Calculator!$C$18/(Calculator!$D$7*150),1),1-MOD(A260*Calculator!$C$18/(Calculator!$D$7*150),1)),ABS(MOD(A260*Calculator!$C$18/(Calculator!$D$7*150),1)-0.5)),IF(INT(2*A260*Calculator!$C$18/(Calculator!$D$7*150))&gt;INT(2*A260*Calculator!$B$18/(Calculator!$D$7*150)),0,1))),1)</f>
        <v>1</v>
      </c>
      <c r="I260" s="252" t="n">
        <f aca="false">IF(Calculator!$E$19="YES",IF(A260&lt;Calculator!$G$19,0,MIN(MIN(MIN(MOD(A260*Calculator!$B$19/(Calculator!$D$7*150),1),1-MOD(A260*Calculator!$B$19/(Calculator!$D$7*150),1)),ABS(MOD(A260*Calculator!$B$19/(Calculator!$D$7*150),1)-0.5)),MIN(MIN(MOD(A260*Calculator!$C$19/(Calculator!$D$7*150),1),1-MOD(A260*Calculator!$C$19/(Calculator!$D$7*150),1)),ABS(MOD(A260*Calculator!$C$19/(Calculator!$D$7*150),1)-0.5)),IF(INT(2*A260*Calculator!$C$19/(Calculator!$D$7*150))&gt;INT(2*A260*Calculator!$B$19/(Calculator!$D$7*150)),0,1))),1)</f>
        <v>1</v>
      </c>
      <c r="J260" s="252" t="n">
        <f aca="false">IF(Calculator!$E$20="YES",IF(A260&lt;Calculator!$G$20,0,MIN(MIN(MIN(MOD(A260*Calculator!$B$20/(Calculator!$D$7*150),1),1-MOD(A260*Calculator!$B$20/(Calculator!$D$7*150),1)),ABS(MOD(A260*Calculator!$B$20/(Calculator!$D$7*150),1)-0.5)),MIN(MIN(MOD(A260*Calculator!$C$20/(Calculator!$D$7*150),1),1-MOD(A260*Calculator!$C$20/(Calculator!$D$7*150),1)),ABS(MOD(A260*Calculator!$C$20/(Calculator!$D$7*150),1)-0.5)),IF(INT(2*A260*Calculator!$C$20/(Calculator!$D$7*150))&gt;INT(2*A260*Calculator!$B$20/(Calculator!$D$7*150)),0,1))),1)</f>
        <v>1</v>
      </c>
      <c r="K260" s="252" t="n">
        <f aca="false">IF(Calculator!$E$21="YES",IF(A260&lt;Calculator!$G$21,0,MIN(MIN(MIN(MOD(A260*Calculator!$B$21/(Calculator!$D$7*150),1),1-MOD(A260*Calculator!$B$21/(Calculator!$D$7*150),1)),ABS(MOD(A260*Calculator!$B$21/(Calculator!$D$7*150),1)-0.5)),MIN(MIN(MOD(A260*Calculator!$C$21/(Calculator!$D$7*150),1),1-MOD(A260*Calculator!$C$21/(Calculator!$D$7*150),1)),ABS(MOD(A260*Calculator!$C$21/(Calculator!$D$7*150),1)-0.5)),IF(INT(2*A260*Calculator!$C$21/(Calculator!$D$7*150))&gt;INT(2*A260*Calculator!$B$21/(Calculator!$D$7*150)),0,1))),1)</f>
        <v>1</v>
      </c>
      <c r="L260" s="252" t="n">
        <f aca="false">IF(Calculator!$E$22="YES",IF(A260&lt;Calculator!$G$22,0,MIN(MIN(MIN(MOD(A260*Calculator!$B$22/(Calculator!$D$7*150),1),1-MOD(A260*Calculator!$B$22/(Calculator!$D$7*150),1)),ABS(MOD(A260*Calculator!$B$22/(Calculator!$D$7*150),1)-0.5)),MIN(MIN(MOD(A260*Calculator!$C$22/(Calculator!$D$7*150),1),1-MOD(A260*Calculator!$C$22/(Calculator!$D$7*150),1)),ABS(MOD(A260*Calculator!$C$22/(Calculator!$D$7*150),1)-0.5)),IF(INT(2*A260*Calculator!$C$22/(Calculator!$D$7*150))&gt;INT(2*A260*Calculator!$B$22/(Calculator!$D$7*150)),0,1))),1)</f>
        <v>1</v>
      </c>
      <c r="M260" s="252" t="n">
        <f aca="false">MIN(B260:L260)</f>
        <v>0</v>
      </c>
      <c r="N260" s="252" t="n">
        <f aca="false">SUMPRODUCT(($M$7:$M$557&gt;M260)*1)+SUMPRODUCT(($M$7:$M$557=M260)*(ROW($M$7:$M$557)&lt;ROW(M260)))+1</f>
        <v>463</v>
      </c>
      <c r="O260" s="252" t="str">
        <f aca="false">IF(M260&gt;=0.13,"★★★ EXCELLENT",IF(M260&gt;=0.12,"★★  GOOD",IF(M260&gt;=0.07,"★  FAIR",IF(M260&gt;=0.025,"⚠  MARGINAL","✗  AVOID"))))</f>
        <v>✗  AVOID</v>
      </c>
    </row>
    <row r="261" customFormat="false" ht="15" hidden="false" customHeight="true" outlineLevel="0" collapsed="false">
      <c r="A261" s="249" t="n">
        <v>30.4</v>
      </c>
      <c r="B261" s="250" t="n">
        <f aca="false">IF(Calculator!$E$12="YES",IF(A261&lt;Calculator!$G$12,0,MIN(MIN(MIN(MOD(A261*Calculator!$B$12/(Calculator!$D$7*150),1),1-MOD(A261*Calculator!$B$12/(Calculator!$D$7*150),1)),ABS(MOD(A261*Calculator!$B$12/(Calculator!$D$7*150),1)-0.5)),MIN(MIN(MOD(A261*Calculator!$C$12/(Calculator!$D$7*150),1),1-MOD(A261*Calculator!$C$12/(Calculator!$D$7*150),1)),ABS(MOD(A261*Calculator!$C$12/(Calculator!$D$7*150),1)-0.5)),IF(INT(2*A261*Calculator!$C$12/(Calculator!$D$7*150))&gt;INT(2*A261*Calculator!$B$12/(Calculator!$D$7*150)),0,1))),1)</f>
        <v>1</v>
      </c>
      <c r="C261" s="250" t="n">
        <f aca="false">IF(Calculator!$E$13="YES",IF(A261&lt;Calculator!$G$13,0,MIN(MIN(MIN(MOD(A261*Calculator!$B$13/(Calculator!$D$7*150),1),1-MOD(A261*Calculator!$B$13/(Calculator!$D$7*150),1)),ABS(MOD(A261*Calculator!$B$13/(Calculator!$D$7*150),1)-0.5)),MIN(MIN(MOD(A261*Calculator!$C$13/(Calculator!$D$7*150),1),1-MOD(A261*Calculator!$C$13/(Calculator!$D$7*150),1)),ABS(MOD(A261*Calculator!$C$13/(Calculator!$D$7*150),1)-0.5)),IF(INT(2*A261*Calculator!$C$13/(Calculator!$D$7*150))&gt;INT(2*A261*Calculator!$B$13/(Calculator!$D$7*150)),0,1))),1)</f>
        <v>1</v>
      </c>
      <c r="D261" s="250" t="n">
        <f aca="false">IF(Calculator!$E$14="YES",IF(A261&lt;Calculator!$G$14,0,MIN(MIN(MIN(MOD(A261*Calculator!$B$14/(Calculator!$D$7*150),1),1-MOD(A261*Calculator!$B$14/(Calculator!$D$7*150),1)),ABS(MOD(A261*Calculator!$B$14/(Calculator!$D$7*150),1)-0.5)),MIN(MIN(MOD(A261*Calculator!$C$14/(Calculator!$D$7*150),1),1-MOD(A261*Calculator!$C$14/(Calculator!$D$7*150),1)),ABS(MOD(A261*Calculator!$C$14/(Calculator!$D$7*150),1)-0.5)),IF(INT(2*A261*Calculator!$C$14/(Calculator!$D$7*150))&gt;INT(2*A261*Calculator!$B$14/(Calculator!$D$7*150)),0,1))),1)</f>
        <v>1</v>
      </c>
      <c r="E261" s="250" t="n">
        <f aca="false">IF(Calculator!$E$15="YES",IF(A261&lt;Calculator!$G$15,0,MIN(MIN(MIN(MOD(A261*Calculator!$B$15/(Calculator!$D$7*150),1),1-MOD(A261*Calculator!$B$15/(Calculator!$D$7*150),1)),ABS(MOD(A261*Calculator!$B$15/(Calculator!$D$7*150),1)-0.5)),MIN(MIN(MOD(A261*Calculator!$C$15/(Calculator!$D$7*150),1),1-MOD(A261*Calculator!$C$15/(Calculator!$D$7*150),1)),ABS(MOD(A261*Calculator!$C$15/(Calculator!$D$7*150),1)-0.5)),IF(INT(2*A261*Calculator!$C$15/(Calculator!$D$7*150))&gt;INT(2*A261*Calculator!$B$15/(Calculator!$D$7*150)),0,1))),1)</f>
        <v>0</v>
      </c>
      <c r="F261" s="250" t="n">
        <f aca="false">IF(Calculator!$E$16="YES",IF(A261&lt;Calculator!$G$16,0,MIN(MIN(MIN(MOD(A261*Calculator!$B$16/(Calculator!$D$7*150),1),1-MOD(A261*Calculator!$B$16/(Calculator!$D$7*150),1)),ABS(MOD(A261*Calculator!$B$16/(Calculator!$D$7*150),1)-0.5)),MIN(MIN(MOD(A261*Calculator!$C$16/(Calculator!$D$7*150),1),1-MOD(A261*Calculator!$C$16/(Calculator!$D$7*150),1)),ABS(MOD(A261*Calculator!$C$16/(Calculator!$D$7*150),1)-0.5)),IF(INT(2*A261*Calculator!$C$16/(Calculator!$D$7*150))&gt;INT(2*A261*Calculator!$B$16/(Calculator!$D$7*150)),0,1))),1)</f>
        <v>1</v>
      </c>
      <c r="G261" s="250" t="n">
        <f aca="false">IF(Calculator!$E$17="YES",IF(A261&lt;Calculator!$G$17,0,MIN(MIN(MIN(MOD(A261*Calculator!$B$17/(Calculator!$D$7*150),1),1-MOD(A261*Calculator!$B$17/(Calculator!$D$7*150),1)),ABS(MOD(A261*Calculator!$B$17/(Calculator!$D$7*150),1)-0.5)),MIN(MIN(MOD(A261*Calculator!$C$17/(Calculator!$D$7*150),1),1-MOD(A261*Calculator!$C$17/(Calculator!$D$7*150),1)),ABS(MOD(A261*Calculator!$C$17/(Calculator!$D$7*150),1)-0.5)),IF(INT(2*A261*Calculator!$C$17/(Calculator!$D$7*150))&gt;INT(2*A261*Calculator!$B$17/(Calculator!$D$7*150)),0,1))),1)</f>
        <v>0</v>
      </c>
      <c r="H261" s="250" t="n">
        <f aca="false">IF(Calculator!$E$18="YES",IF(A261&lt;Calculator!$G$18,0,MIN(MIN(MIN(MOD(A261*Calculator!$B$18/(Calculator!$D$7*150),1),1-MOD(A261*Calculator!$B$18/(Calculator!$D$7*150),1)),ABS(MOD(A261*Calculator!$B$18/(Calculator!$D$7*150),1)-0.5)),MIN(MIN(MOD(A261*Calculator!$C$18/(Calculator!$D$7*150),1),1-MOD(A261*Calculator!$C$18/(Calculator!$D$7*150),1)),ABS(MOD(A261*Calculator!$C$18/(Calculator!$D$7*150),1)-0.5)),IF(INT(2*A261*Calculator!$C$18/(Calculator!$D$7*150))&gt;INT(2*A261*Calculator!$B$18/(Calculator!$D$7*150)),0,1))),1)</f>
        <v>1</v>
      </c>
      <c r="I261" s="250" t="n">
        <f aca="false">IF(Calculator!$E$19="YES",IF(A261&lt;Calculator!$G$19,0,MIN(MIN(MIN(MOD(A261*Calculator!$B$19/(Calculator!$D$7*150),1),1-MOD(A261*Calculator!$B$19/(Calculator!$D$7*150),1)),ABS(MOD(A261*Calculator!$B$19/(Calculator!$D$7*150),1)-0.5)),MIN(MIN(MOD(A261*Calculator!$C$19/(Calculator!$D$7*150),1),1-MOD(A261*Calculator!$C$19/(Calculator!$D$7*150),1)),ABS(MOD(A261*Calculator!$C$19/(Calculator!$D$7*150),1)-0.5)),IF(INT(2*A261*Calculator!$C$19/(Calculator!$D$7*150))&gt;INT(2*A261*Calculator!$B$19/(Calculator!$D$7*150)),0,1))),1)</f>
        <v>1</v>
      </c>
      <c r="J261" s="250" t="n">
        <f aca="false">IF(Calculator!$E$20="YES",IF(A261&lt;Calculator!$G$20,0,MIN(MIN(MIN(MOD(A261*Calculator!$B$20/(Calculator!$D$7*150),1),1-MOD(A261*Calculator!$B$20/(Calculator!$D$7*150),1)),ABS(MOD(A261*Calculator!$B$20/(Calculator!$D$7*150),1)-0.5)),MIN(MIN(MOD(A261*Calculator!$C$20/(Calculator!$D$7*150),1),1-MOD(A261*Calculator!$C$20/(Calculator!$D$7*150),1)),ABS(MOD(A261*Calculator!$C$20/(Calculator!$D$7*150),1)-0.5)),IF(INT(2*A261*Calculator!$C$20/(Calculator!$D$7*150))&gt;INT(2*A261*Calculator!$B$20/(Calculator!$D$7*150)),0,1))),1)</f>
        <v>1</v>
      </c>
      <c r="K261" s="250" t="n">
        <f aca="false">IF(Calculator!$E$21="YES",IF(A261&lt;Calculator!$G$21,0,MIN(MIN(MIN(MOD(A261*Calculator!$B$21/(Calculator!$D$7*150),1),1-MOD(A261*Calculator!$B$21/(Calculator!$D$7*150),1)),ABS(MOD(A261*Calculator!$B$21/(Calculator!$D$7*150),1)-0.5)),MIN(MIN(MOD(A261*Calculator!$C$21/(Calculator!$D$7*150),1),1-MOD(A261*Calculator!$C$21/(Calculator!$D$7*150),1)),ABS(MOD(A261*Calculator!$C$21/(Calculator!$D$7*150),1)-0.5)),IF(INT(2*A261*Calculator!$C$21/(Calculator!$D$7*150))&gt;INT(2*A261*Calculator!$B$21/(Calculator!$D$7*150)),0,1))),1)</f>
        <v>1</v>
      </c>
      <c r="L261" s="250" t="n">
        <f aca="false">IF(Calculator!$E$22="YES",IF(A261&lt;Calculator!$G$22,0,MIN(MIN(MIN(MOD(A261*Calculator!$B$22/(Calculator!$D$7*150),1),1-MOD(A261*Calculator!$B$22/(Calculator!$D$7*150),1)),ABS(MOD(A261*Calculator!$B$22/(Calculator!$D$7*150),1)-0.5)),MIN(MIN(MOD(A261*Calculator!$C$22/(Calculator!$D$7*150),1),1-MOD(A261*Calculator!$C$22/(Calculator!$D$7*150),1)),ABS(MOD(A261*Calculator!$C$22/(Calculator!$D$7*150),1)-0.5)),IF(INT(2*A261*Calculator!$C$22/(Calculator!$D$7*150))&gt;INT(2*A261*Calculator!$B$22/(Calculator!$D$7*150)),0,1))),1)</f>
        <v>1</v>
      </c>
      <c r="M261" s="250" t="n">
        <f aca="false">MIN(B261:L261)</f>
        <v>0</v>
      </c>
      <c r="N261" s="250" t="n">
        <f aca="false">SUMPRODUCT(($M$7:$M$557&gt;M261)*1)+SUMPRODUCT(($M$7:$M$557=M261)*(ROW($M$7:$M$557)&lt;ROW(M261)))+1</f>
        <v>464</v>
      </c>
      <c r="O261" s="250" t="str">
        <f aca="false">IF(M261&gt;=0.13,"★★★ EXCELLENT",IF(M261&gt;=0.12,"★★  GOOD",IF(M261&gt;=0.07,"★  FAIR",IF(M261&gt;=0.025,"⚠  MARGINAL","✗  AVOID"))))</f>
        <v>✗  AVOID</v>
      </c>
    </row>
    <row r="262" customFormat="false" ht="15" hidden="false" customHeight="true" outlineLevel="0" collapsed="false">
      <c r="A262" s="251" t="n">
        <v>30.5</v>
      </c>
      <c r="B262" s="252" t="n">
        <f aca="false">IF(Calculator!$E$12="YES",IF(A262&lt;Calculator!$G$12,0,MIN(MIN(MIN(MOD(A262*Calculator!$B$12/(Calculator!$D$7*150),1),1-MOD(A262*Calculator!$B$12/(Calculator!$D$7*150),1)),ABS(MOD(A262*Calculator!$B$12/(Calculator!$D$7*150),1)-0.5)),MIN(MIN(MOD(A262*Calculator!$C$12/(Calculator!$D$7*150),1),1-MOD(A262*Calculator!$C$12/(Calculator!$D$7*150),1)),ABS(MOD(A262*Calculator!$C$12/(Calculator!$D$7*150),1)-0.5)),IF(INT(2*A262*Calculator!$C$12/(Calculator!$D$7*150))&gt;INT(2*A262*Calculator!$B$12/(Calculator!$D$7*150)),0,1))),1)</f>
        <v>1</v>
      </c>
      <c r="C262" s="252" t="n">
        <f aca="false">IF(Calculator!$E$13="YES",IF(A262&lt;Calculator!$G$13,0,MIN(MIN(MIN(MOD(A262*Calculator!$B$13/(Calculator!$D$7*150),1),1-MOD(A262*Calculator!$B$13/(Calculator!$D$7*150),1)),ABS(MOD(A262*Calculator!$B$13/(Calculator!$D$7*150),1)-0.5)),MIN(MIN(MOD(A262*Calculator!$C$13/(Calculator!$D$7*150),1),1-MOD(A262*Calculator!$C$13/(Calculator!$D$7*150),1)),ABS(MOD(A262*Calculator!$C$13/(Calculator!$D$7*150),1)-0.5)),IF(INT(2*A262*Calculator!$C$13/(Calculator!$D$7*150))&gt;INT(2*A262*Calculator!$B$13/(Calculator!$D$7*150)),0,1))),1)</f>
        <v>1</v>
      </c>
      <c r="D262" s="252" t="n">
        <f aca="false">IF(Calculator!$E$14="YES",IF(A262&lt;Calculator!$G$14,0,MIN(MIN(MIN(MOD(A262*Calculator!$B$14/(Calculator!$D$7*150),1),1-MOD(A262*Calculator!$B$14/(Calculator!$D$7*150),1)),ABS(MOD(A262*Calculator!$B$14/(Calculator!$D$7*150),1)-0.5)),MIN(MIN(MOD(A262*Calculator!$C$14/(Calculator!$D$7*150),1),1-MOD(A262*Calculator!$C$14/(Calculator!$D$7*150),1)),ABS(MOD(A262*Calculator!$C$14/(Calculator!$D$7*150),1)-0.5)),IF(INT(2*A262*Calculator!$C$14/(Calculator!$D$7*150))&gt;INT(2*A262*Calculator!$B$14/(Calculator!$D$7*150)),0,1))),1)</f>
        <v>1</v>
      </c>
      <c r="E262" s="252" t="n">
        <f aca="false">IF(Calculator!$E$15="YES",IF(A262&lt;Calculator!$G$15,0,MIN(MIN(MIN(MOD(A262*Calculator!$B$15/(Calculator!$D$7*150),1),1-MOD(A262*Calculator!$B$15/(Calculator!$D$7*150),1)),ABS(MOD(A262*Calculator!$B$15/(Calculator!$D$7*150),1)-0.5)),MIN(MIN(MOD(A262*Calculator!$C$15/(Calculator!$D$7*150),1),1-MOD(A262*Calculator!$C$15/(Calculator!$D$7*150),1)),ABS(MOD(A262*Calculator!$C$15/(Calculator!$D$7*150),1)-0.5)),IF(INT(2*A262*Calculator!$C$15/(Calculator!$D$7*150))&gt;INT(2*A262*Calculator!$B$15/(Calculator!$D$7*150)),0,1))),1)</f>
        <v>0</v>
      </c>
      <c r="F262" s="252" t="n">
        <f aca="false">IF(Calculator!$E$16="YES",IF(A262&lt;Calculator!$G$16,0,MIN(MIN(MIN(MOD(A262*Calculator!$B$16/(Calculator!$D$7*150),1),1-MOD(A262*Calculator!$B$16/(Calculator!$D$7*150),1)),ABS(MOD(A262*Calculator!$B$16/(Calculator!$D$7*150),1)-0.5)),MIN(MIN(MOD(A262*Calculator!$C$16/(Calculator!$D$7*150),1),1-MOD(A262*Calculator!$C$16/(Calculator!$D$7*150),1)),ABS(MOD(A262*Calculator!$C$16/(Calculator!$D$7*150),1)-0.5)),IF(INT(2*A262*Calculator!$C$16/(Calculator!$D$7*150))&gt;INT(2*A262*Calculator!$B$16/(Calculator!$D$7*150)),0,1))),1)</f>
        <v>1</v>
      </c>
      <c r="G262" s="252" t="n">
        <f aca="false">IF(Calculator!$E$17="YES",IF(A262&lt;Calculator!$G$17,0,MIN(MIN(MIN(MOD(A262*Calculator!$B$17/(Calculator!$D$7*150),1),1-MOD(A262*Calculator!$B$17/(Calculator!$D$7*150),1)),ABS(MOD(A262*Calculator!$B$17/(Calculator!$D$7*150),1)-0.5)),MIN(MIN(MOD(A262*Calculator!$C$17/(Calculator!$D$7*150),1),1-MOD(A262*Calculator!$C$17/(Calculator!$D$7*150),1)),ABS(MOD(A262*Calculator!$C$17/(Calculator!$D$7*150),1)-0.5)),IF(INT(2*A262*Calculator!$C$17/(Calculator!$D$7*150))&gt;INT(2*A262*Calculator!$B$17/(Calculator!$D$7*150)),0,1))),1)</f>
        <v>0</v>
      </c>
      <c r="H262" s="252" t="n">
        <f aca="false">IF(Calculator!$E$18="YES",IF(A262&lt;Calculator!$G$18,0,MIN(MIN(MIN(MOD(A262*Calculator!$B$18/(Calculator!$D$7*150),1),1-MOD(A262*Calculator!$B$18/(Calculator!$D$7*150),1)),ABS(MOD(A262*Calculator!$B$18/(Calculator!$D$7*150),1)-0.5)),MIN(MIN(MOD(A262*Calculator!$C$18/(Calculator!$D$7*150),1),1-MOD(A262*Calculator!$C$18/(Calculator!$D$7*150),1)),ABS(MOD(A262*Calculator!$C$18/(Calculator!$D$7*150),1)-0.5)),IF(INT(2*A262*Calculator!$C$18/(Calculator!$D$7*150))&gt;INT(2*A262*Calculator!$B$18/(Calculator!$D$7*150)),0,1))),1)</f>
        <v>1</v>
      </c>
      <c r="I262" s="252" t="n">
        <f aca="false">IF(Calculator!$E$19="YES",IF(A262&lt;Calculator!$G$19,0,MIN(MIN(MIN(MOD(A262*Calculator!$B$19/(Calculator!$D$7*150),1),1-MOD(A262*Calculator!$B$19/(Calculator!$D$7*150),1)),ABS(MOD(A262*Calculator!$B$19/(Calculator!$D$7*150),1)-0.5)),MIN(MIN(MOD(A262*Calculator!$C$19/(Calculator!$D$7*150),1),1-MOD(A262*Calculator!$C$19/(Calculator!$D$7*150),1)),ABS(MOD(A262*Calculator!$C$19/(Calculator!$D$7*150),1)-0.5)),IF(INT(2*A262*Calculator!$C$19/(Calculator!$D$7*150))&gt;INT(2*A262*Calculator!$B$19/(Calculator!$D$7*150)),0,1))),1)</f>
        <v>1</v>
      </c>
      <c r="J262" s="252" t="n">
        <f aca="false">IF(Calculator!$E$20="YES",IF(A262&lt;Calculator!$G$20,0,MIN(MIN(MIN(MOD(A262*Calculator!$B$20/(Calculator!$D$7*150),1),1-MOD(A262*Calculator!$B$20/(Calculator!$D$7*150),1)),ABS(MOD(A262*Calculator!$B$20/(Calculator!$D$7*150),1)-0.5)),MIN(MIN(MOD(A262*Calculator!$C$20/(Calculator!$D$7*150),1),1-MOD(A262*Calculator!$C$20/(Calculator!$D$7*150),1)),ABS(MOD(A262*Calculator!$C$20/(Calculator!$D$7*150),1)-0.5)),IF(INT(2*A262*Calculator!$C$20/(Calculator!$D$7*150))&gt;INT(2*A262*Calculator!$B$20/(Calculator!$D$7*150)),0,1))),1)</f>
        <v>1</v>
      </c>
      <c r="K262" s="252" t="n">
        <f aca="false">IF(Calculator!$E$21="YES",IF(A262&lt;Calculator!$G$21,0,MIN(MIN(MIN(MOD(A262*Calculator!$B$21/(Calculator!$D$7*150),1),1-MOD(A262*Calculator!$B$21/(Calculator!$D$7*150),1)),ABS(MOD(A262*Calculator!$B$21/(Calculator!$D$7*150),1)-0.5)),MIN(MIN(MOD(A262*Calculator!$C$21/(Calculator!$D$7*150),1),1-MOD(A262*Calculator!$C$21/(Calculator!$D$7*150),1)),ABS(MOD(A262*Calculator!$C$21/(Calculator!$D$7*150),1)-0.5)),IF(INT(2*A262*Calculator!$C$21/(Calculator!$D$7*150))&gt;INT(2*A262*Calculator!$B$21/(Calculator!$D$7*150)),0,1))),1)</f>
        <v>1</v>
      </c>
      <c r="L262" s="252" t="n">
        <f aca="false">IF(Calculator!$E$22="YES",IF(A262&lt;Calculator!$G$22,0,MIN(MIN(MIN(MOD(A262*Calculator!$B$22/(Calculator!$D$7*150),1),1-MOD(A262*Calculator!$B$22/(Calculator!$D$7*150),1)),ABS(MOD(A262*Calculator!$B$22/(Calculator!$D$7*150),1)-0.5)),MIN(MIN(MOD(A262*Calculator!$C$22/(Calculator!$D$7*150),1),1-MOD(A262*Calculator!$C$22/(Calculator!$D$7*150),1)),ABS(MOD(A262*Calculator!$C$22/(Calculator!$D$7*150),1)-0.5)),IF(INT(2*A262*Calculator!$C$22/(Calculator!$D$7*150))&gt;INT(2*A262*Calculator!$B$22/(Calculator!$D$7*150)),0,1))),1)</f>
        <v>1</v>
      </c>
      <c r="M262" s="252" t="n">
        <f aca="false">MIN(B262:L262)</f>
        <v>0</v>
      </c>
      <c r="N262" s="252" t="n">
        <f aca="false">SUMPRODUCT(($M$7:$M$557&gt;M262)*1)+SUMPRODUCT(($M$7:$M$557=M262)*(ROW($M$7:$M$557)&lt;ROW(M262)))+1</f>
        <v>465</v>
      </c>
      <c r="O262" s="252" t="str">
        <f aca="false">IF(M262&gt;=0.13,"★★★ EXCELLENT",IF(M262&gt;=0.12,"★★  GOOD",IF(M262&gt;=0.07,"★  FAIR",IF(M262&gt;=0.025,"⚠  MARGINAL","✗  AVOID"))))</f>
        <v>✗  AVOID</v>
      </c>
    </row>
    <row r="263" customFormat="false" ht="15" hidden="false" customHeight="true" outlineLevel="0" collapsed="false">
      <c r="A263" s="249" t="n">
        <v>30.6</v>
      </c>
      <c r="B263" s="250" t="n">
        <f aca="false">IF(Calculator!$E$12="YES",IF(A263&lt;Calculator!$G$12,0,MIN(MIN(MIN(MOD(A263*Calculator!$B$12/(Calculator!$D$7*150),1),1-MOD(A263*Calculator!$B$12/(Calculator!$D$7*150),1)),ABS(MOD(A263*Calculator!$B$12/(Calculator!$D$7*150),1)-0.5)),MIN(MIN(MOD(A263*Calculator!$C$12/(Calculator!$D$7*150),1),1-MOD(A263*Calculator!$C$12/(Calculator!$D$7*150),1)),ABS(MOD(A263*Calculator!$C$12/(Calculator!$D$7*150),1)-0.5)),IF(INT(2*A263*Calculator!$C$12/(Calculator!$D$7*150))&gt;INT(2*A263*Calculator!$B$12/(Calculator!$D$7*150)),0,1))),1)</f>
        <v>1</v>
      </c>
      <c r="C263" s="250" t="n">
        <f aca="false">IF(Calculator!$E$13="YES",IF(A263&lt;Calculator!$G$13,0,MIN(MIN(MIN(MOD(A263*Calculator!$B$13/(Calculator!$D$7*150),1),1-MOD(A263*Calculator!$B$13/(Calculator!$D$7*150),1)),ABS(MOD(A263*Calculator!$B$13/(Calculator!$D$7*150),1)-0.5)),MIN(MIN(MOD(A263*Calculator!$C$13/(Calculator!$D$7*150),1),1-MOD(A263*Calculator!$C$13/(Calculator!$D$7*150),1)),ABS(MOD(A263*Calculator!$C$13/(Calculator!$D$7*150),1)-0.5)),IF(INT(2*A263*Calculator!$C$13/(Calculator!$D$7*150))&gt;INT(2*A263*Calculator!$B$13/(Calculator!$D$7*150)),0,1))),1)</f>
        <v>1</v>
      </c>
      <c r="D263" s="250" t="n">
        <f aca="false">IF(Calculator!$E$14="YES",IF(A263&lt;Calculator!$G$14,0,MIN(MIN(MIN(MOD(A263*Calculator!$B$14/(Calculator!$D$7*150),1),1-MOD(A263*Calculator!$B$14/(Calculator!$D$7*150),1)),ABS(MOD(A263*Calculator!$B$14/(Calculator!$D$7*150),1)-0.5)),MIN(MIN(MOD(A263*Calculator!$C$14/(Calculator!$D$7*150),1),1-MOD(A263*Calculator!$C$14/(Calculator!$D$7*150),1)),ABS(MOD(A263*Calculator!$C$14/(Calculator!$D$7*150),1)-0.5)),IF(INT(2*A263*Calculator!$C$14/(Calculator!$D$7*150))&gt;INT(2*A263*Calculator!$B$14/(Calculator!$D$7*150)),0,1))),1)</f>
        <v>1</v>
      </c>
      <c r="E263" s="250" t="n">
        <f aca="false">IF(Calculator!$E$15="YES",IF(A263&lt;Calculator!$G$15,0,MIN(MIN(MIN(MOD(A263*Calculator!$B$15/(Calculator!$D$7*150),1),1-MOD(A263*Calculator!$B$15/(Calculator!$D$7*150),1)),ABS(MOD(A263*Calculator!$B$15/(Calculator!$D$7*150),1)-0.5)),MIN(MIN(MOD(A263*Calculator!$C$15/(Calculator!$D$7*150),1),1-MOD(A263*Calculator!$C$15/(Calculator!$D$7*150),1)),ABS(MOD(A263*Calculator!$C$15/(Calculator!$D$7*150),1)-0.5)),IF(INT(2*A263*Calculator!$C$15/(Calculator!$D$7*150))&gt;INT(2*A263*Calculator!$B$15/(Calculator!$D$7*150)),0,1))),1)</f>
        <v>0.00315789473684225</v>
      </c>
      <c r="F263" s="250" t="n">
        <f aca="false">IF(Calculator!$E$16="YES",IF(A263&lt;Calculator!$G$16,0,MIN(MIN(MIN(MOD(A263*Calculator!$B$16/(Calculator!$D$7*150),1),1-MOD(A263*Calculator!$B$16/(Calculator!$D$7*150),1)),ABS(MOD(A263*Calculator!$B$16/(Calculator!$D$7*150),1)-0.5)),MIN(MIN(MOD(A263*Calculator!$C$16/(Calculator!$D$7*150),1),1-MOD(A263*Calculator!$C$16/(Calculator!$D$7*150),1)),ABS(MOD(A263*Calculator!$C$16/(Calculator!$D$7*150),1)-0.5)),IF(INT(2*A263*Calculator!$C$16/(Calculator!$D$7*150))&gt;INT(2*A263*Calculator!$B$16/(Calculator!$D$7*150)),0,1))),1)</f>
        <v>1</v>
      </c>
      <c r="G263" s="250" t="n">
        <f aca="false">IF(Calculator!$E$17="YES",IF(A263&lt;Calculator!$G$17,0,MIN(MIN(MIN(MOD(A263*Calculator!$B$17/(Calculator!$D$7*150),1),1-MOD(A263*Calculator!$B$17/(Calculator!$D$7*150),1)),ABS(MOD(A263*Calculator!$B$17/(Calculator!$D$7*150),1)-0.5)),MIN(MIN(MOD(A263*Calculator!$C$17/(Calculator!$D$7*150),1),1-MOD(A263*Calculator!$C$17/(Calculator!$D$7*150),1)),ABS(MOD(A263*Calculator!$C$17/(Calculator!$D$7*150),1)-0.5)),IF(INT(2*A263*Calculator!$C$17/(Calculator!$D$7*150))&gt;INT(2*A263*Calculator!$B$17/(Calculator!$D$7*150)),0,1))),1)</f>
        <v>0.0063157894736845</v>
      </c>
      <c r="H263" s="250" t="n">
        <f aca="false">IF(Calculator!$E$18="YES",IF(A263&lt;Calculator!$G$18,0,MIN(MIN(MIN(MOD(A263*Calculator!$B$18/(Calculator!$D$7*150),1),1-MOD(A263*Calculator!$B$18/(Calculator!$D$7*150),1)),ABS(MOD(A263*Calculator!$B$18/(Calculator!$D$7*150),1)-0.5)),MIN(MIN(MOD(A263*Calculator!$C$18/(Calculator!$D$7*150),1),1-MOD(A263*Calculator!$C$18/(Calculator!$D$7*150),1)),ABS(MOD(A263*Calculator!$C$18/(Calculator!$D$7*150),1)-0.5)),IF(INT(2*A263*Calculator!$C$18/(Calculator!$D$7*150))&gt;INT(2*A263*Calculator!$B$18/(Calculator!$D$7*150)),0,1))),1)</f>
        <v>1</v>
      </c>
      <c r="I263" s="250" t="n">
        <f aca="false">IF(Calculator!$E$19="YES",IF(A263&lt;Calculator!$G$19,0,MIN(MIN(MIN(MOD(A263*Calculator!$B$19/(Calculator!$D$7*150),1),1-MOD(A263*Calculator!$B$19/(Calculator!$D$7*150),1)),ABS(MOD(A263*Calculator!$B$19/(Calculator!$D$7*150),1)-0.5)),MIN(MIN(MOD(A263*Calculator!$C$19/(Calculator!$D$7*150),1),1-MOD(A263*Calculator!$C$19/(Calculator!$D$7*150),1)),ABS(MOD(A263*Calculator!$C$19/(Calculator!$D$7*150),1)-0.5)),IF(INT(2*A263*Calculator!$C$19/(Calculator!$D$7*150))&gt;INT(2*A263*Calculator!$B$19/(Calculator!$D$7*150)),0,1))),1)</f>
        <v>1</v>
      </c>
      <c r="J263" s="250" t="n">
        <f aca="false">IF(Calculator!$E$20="YES",IF(A263&lt;Calculator!$G$20,0,MIN(MIN(MIN(MOD(A263*Calculator!$B$20/(Calculator!$D$7*150),1),1-MOD(A263*Calculator!$B$20/(Calculator!$D$7*150),1)),ABS(MOD(A263*Calculator!$B$20/(Calculator!$D$7*150),1)-0.5)),MIN(MIN(MOD(A263*Calculator!$C$20/(Calculator!$D$7*150),1),1-MOD(A263*Calculator!$C$20/(Calculator!$D$7*150),1)),ABS(MOD(A263*Calculator!$C$20/(Calculator!$D$7*150),1)-0.5)),IF(INT(2*A263*Calculator!$C$20/(Calculator!$D$7*150))&gt;INT(2*A263*Calculator!$B$20/(Calculator!$D$7*150)),0,1))),1)</f>
        <v>1</v>
      </c>
      <c r="K263" s="250" t="n">
        <f aca="false">IF(Calculator!$E$21="YES",IF(A263&lt;Calculator!$G$21,0,MIN(MIN(MIN(MOD(A263*Calculator!$B$21/(Calculator!$D$7*150),1),1-MOD(A263*Calculator!$B$21/(Calculator!$D$7*150),1)),ABS(MOD(A263*Calculator!$B$21/(Calculator!$D$7*150),1)-0.5)),MIN(MIN(MOD(A263*Calculator!$C$21/(Calculator!$D$7*150),1),1-MOD(A263*Calculator!$C$21/(Calculator!$D$7*150),1)),ABS(MOD(A263*Calculator!$C$21/(Calculator!$D$7*150),1)-0.5)),IF(INT(2*A263*Calculator!$C$21/(Calculator!$D$7*150))&gt;INT(2*A263*Calculator!$B$21/(Calculator!$D$7*150)),0,1))),1)</f>
        <v>1</v>
      </c>
      <c r="L263" s="250" t="n">
        <f aca="false">IF(Calculator!$E$22="YES",IF(A263&lt;Calculator!$G$22,0,MIN(MIN(MIN(MOD(A263*Calculator!$B$22/(Calculator!$D$7*150),1),1-MOD(A263*Calculator!$B$22/(Calculator!$D$7*150),1)),ABS(MOD(A263*Calculator!$B$22/(Calculator!$D$7*150),1)-0.5)),MIN(MIN(MOD(A263*Calculator!$C$22/(Calculator!$D$7*150),1),1-MOD(A263*Calculator!$C$22/(Calculator!$D$7*150),1)),ABS(MOD(A263*Calculator!$C$22/(Calculator!$D$7*150),1)-0.5)),IF(INT(2*A263*Calculator!$C$22/(Calculator!$D$7*150))&gt;INT(2*A263*Calculator!$B$22/(Calculator!$D$7*150)),0,1))),1)</f>
        <v>1</v>
      </c>
      <c r="M263" s="250" t="n">
        <f aca="false">MIN(B263:L263)</f>
        <v>0.00315789473684225</v>
      </c>
      <c r="N263" s="250" t="n">
        <f aca="false">SUMPRODUCT(($M$7:$M$557&gt;M263)*1)+SUMPRODUCT(($M$7:$M$557=M263)*(ROW($M$7:$M$557)&lt;ROW(M263)))+1</f>
        <v>372</v>
      </c>
      <c r="O263" s="250" t="str">
        <f aca="false">IF(M263&gt;=0.13,"★★★ EXCELLENT",IF(M263&gt;=0.12,"★★  GOOD",IF(M263&gt;=0.07,"★  FAIR",IF(M263&gt;=0.025,"⚠  MARGINAL","✗  AVOID"))))</f>
        <v>✗  AVOID</v>
      </c>
    </row>
    <row r="264" customFormat="false" ht="15" hidden="false" customHeight="true" outlineLevel="0" collapsed="false">
      <c r="A264" s="251" t="n">
        <v>30.7</v>
      </c>
      <c r="B264" s="252" t="n">
        <f aca="false">IF(Calculator!$E$12="YES",IF(A264&lt;Calculator!$G$12,0,MIN(MIN(MIN(MOD(A264*Calculator!$B$12/(Calculator!$D$7*150),1),1-MOD(A264*Calculator!$B$12/(Calculator!$D$7*150),1)),ABS(MOD(A264*Calculator!$B$12/(Calculator!$D$7*150),1)-0.5)),MIN(MIN(MOD(A264*Calculator!$C$12/(Calculator!$D$7*150),1),1-MOD(A264*Calculator!$C$12/(Calculator!$D$7*150),1)),ABS(MOD(A264*Calculator!$C$12/(Calculator!$D$7*150),1)-0.5)),IF(INT(2*A264*Calculator!$C$12/(Calculator!$D$7*150))&gt;INT(2*A264*Calculator!$B$12/(Calculator!$D$7*150)),0,1))),1)</f>
        <v>1</v>
      </c>
      <c r="C264" s="252" t="n">
        <f aca="false">IF(Calculator!$E$13="YES",IF(A264&lt;Calculator!$G$13,0,MIN(MIN(MIN(MOD(A264*Calculator!$B$13/(Calculator!$D$7*150),1),1-MOD(A264*Calculator!$B$13/(Calculator!$D$7*150),1)),ABS(MOD(A264*Calculator!$B$13/(Calculator!$D$7*150),1)-0.5)),MIN(MIN(MOD(A264*Calculator!$C$13/(Calculator!$D$7*150),1),1-MOD(A264*Calculator!$C$13/(Calculator!$D$7*150),1)),ABS(MOD(A264*Calculator!$C$13/(Calculator!$D$7*150),1)-0.5)),IF(INT(2*A264*Calculator!$C$13/(Calculator!$D$7*150))&gt;INT(2*A264*Calculator!$B$13/(Calculator!$D$7*150)),0,1))),1)</f>
        <v>1</v>
      </c>
      <c r="D264" s="252" t="n">
        <f aca="false">IF(Calculator!$E$14="YES",IF(A264&lt;Calculator!$G$14,0,MIN(MIN(MIN(MOD(A264*Calculator!$B$14/(Calculator!$D$7*150),1),1-MOD(A264*Calculator!$B$14/(Calculator!$D$7*150),1)),ABS(MOD(A264*Calculator!$B$14/(Calculator!$D$7*150),1)-0.5)),MIN(MIN(MOD(A264*Calculator!$C$14/(Calculator!$D$7*150),1),1-MOD(A264*Calculator!$C$14/(Calculator!$D$7*150),1)),ABS(MOD(A264*Calculator!$C$14/(Calculator!$D$7*150),1)-0.5)),IF(INT(2*A264*Calculator!$C$14/(Calculator!$D$7*150))&gt;INT(2*A264*Calculator!$B$14/(Calculator!$D$7*150)),0,1))),1)</f>
        <v>1</v>
      </c>
      <c r="E264" s="252" t="n">
        <f aca="false">IF(Calculator!$E$15="YES",IF(A264&lt;Calculator!$G$15,0,MIN(MIN(MIN(MOD(A264*Calculator!$B$15/(Calculator!$D$7*150),1),1-MOD(A264*Calculator!$B$15/(Calculator!$D$7*150),1)),ABS(MOD(A264*Calculator!$B$15/(Calculator!$D$7*150),1)-0.5)),MIN(MIN(MOD(A264*Calculator!$C$15/(Calculator!$D$7*150),1),1-MOD(A264*Calculator!$C$15/(Calculator!$D$7*150),1)),ABS(MOD(A264*Calculator!$C$15/(Calculator!$D$7*150),1)-0.5)),IF(INT(2*A264*Calculator!$C$15/(Calculator!$D$7*150))&gt;INT(2*A264*Calculator!$B$15/(Calculator!$D$7*150)),0,1))),1)</f>
        <v>0.00807017543859656</v>
      </c>
      <c r="F264" s="252" t="n">
        <f aca="false">IF(Calculator!$E$16="YES",IF(A264&lt;Calculator!$G$16,0,MIN(MIN(MIN(MOD(A264*Calculator!$B$16/(Calculator!$D$7*150),1),1-MOD(A264*Calculator!$B$16/(Calculator!$D$7*150),1)),ABS(MOD(A264*Calculator!$B$16/(Calculator!$D$7*150),1)-0.5)),MIN(MIN(MOD(A264*Calculator!$C$16/(Calculator!$D$7*150),1),1-MOD(A264*Calculator!$C$16/(Calculator!$D$7*150),1)),ABS(MOD(A264*Calculator!$C$16/(Calculator!$D$7*150),1)-0.5)),IF(INT(2*A264*Calculator!$C$16/(Calculator!$D$7*150))&gt;INT(2*A264*Calculator!$B$16/(Calculator!$D$7*150)),0,1))),1)</f>
        <v>1</v>
      </c>
      <c r="G264" s="252" t="n">
        <f aca="false">IF(Calculator!$E$17="YES",IF(A264&lt;Calculator!$G$17,0,MIN(MIN(MIN(MOD(A264*Calculator!$B$17/(Calculator!$D$7*150),1),1-MOD(A264*Calculator!$B$17/(Calculator!$D$7*150),1)),ABS(MOD(A264*Calculator!$B$17/(Calculator!$D$7*150),1)-0.5)),MIN(MIN(MOD(A264*Calculator!$C$17/(Calculator!$D$7*150),1),1-MOD(A264*Calculator!$C$17/(Calculator!$D$7*150),1)),ABS(MOD(A264*Calculator!$C$17/(Calculator!$D$7*150),1)-0.5)),IF(INT(2*A264*Calculator!$C$17/(Calculator!$D$7*150))&gt;INT(2*A264*Calculator!$B$17/(Calculator!$D$7*150)),0,1))),1)</f>
        <v>0.0161403508771931</v>
      </c>
      <c r="H264" s="252" t="n">
        <f aca="false">IF(Calculator!$E$18="YES",IF(A264&lt;Calculator!$G$18,0,MIN(MIN(MIN(MOD(A264*Calculator!$B$18/(Calculator!$D$7*150),1),1-MOD(A264*Calculator!$B$18/(Calculator!$D$7*150),1)),ABS(MOD(A264*Calculator!$B$18/(Calculator!$D$7*150),1)-0.5)),MIN(MIN(MOD(A264*Calculator!$C$18/(Calculator!$D$7*150),1),1-MOD(A264*Calculator!$C$18/(Calculator!$D$7*150),1)),ABS(MOD(A264*Calculator!$C$18/(Calculator!$D$7*150),1)-0.5)),IF(INT(2*A264*Calculator!$C$18/(Calculator!$D$7*150))&gt;INT(2*A264*Calculator!$B$18/(Calculator!$D$7*150)),0,1))),1)</f>
        <v>1</v>
      </c>
      <c r="I264" s="252" t="n">
        <f aca="false">IF(Calculator!$E$19="YES",IF(A264&lt;Calculator!$G$19,0,MIN(MIN(MIN(MOD(A264*Calculator!$B$19/(Calculator!$D$7*150),1),1-MOD(A264*Calculator!$B$19/(Calculator!$D$7*150),1)),ABS(MOD(A264*Calculator!$B$19/(Calculator!$D$7*150),1)-0.5)),MIN(MIN(MOD(A264*Calculator!$C$19/(Calculator!$D$7*150),1),1-MOD(A264*Calculator!$C$19/(Calculator!$D$7*150),1)),ABS(MOD(A264*Calculator!$C$19/(Calculator!$D$7*150),1)-0.5)),IF(INT(2*A264*Calculator!$C$19/(Calculator!$D$7*150))&gt;INT(2*A264*Calculator!$B$19/(Calculator!$D$7*150)),0,1))),1)</f>
        <v>1</v>
      </c>
      <c r="J264" s="252" t="n">
        <f aca="false">IF(Calculator!$E$20="YES",IF(A264&lt;Calculator!$G$20,0,MIN(MIN(MIN(MOD(A264*Calculator!$B$20/(Calculator!$D$7*150),1),1-MOD(A264*Calculator!$B$20/(Calculator!$D$7*150),1)),ABS(MOD(A264*Calculator!$B$20/(Calculator!$D$7*150),1)-0.5)),MIN(MIN(MOD(A264*Calculator!$C$20/(Calculator!$D$7*150),1),1-MOD(A264*Calculator!$C$20/(Calculator!$D$7*150),1)),ABS(MOD(A264*Calculator!$C$20/(Calculator!$D$7*150),1)-0.5)),IF(INT(2*A264*Calculator!$C$20/(Calculator!$D$7*150))&gt;INT(2*A264*Calculator!$B$20/(Calculator!$D$7*150)),0,1))),1)</f>
        <v>1</v>
      </c>
      <c r="K264" s="252" t="n">
        <f aca="false">IF(Calculator!$E$21="YES",IF(A264&lt;Calculator!$G$21,0,MIN(MIN(MIN(MOD(A264*Calculator!$B$21/(Calculator!$D$7*150),1),1-MOD(A264*Calculator!$B$21/(Calculator!$D$7*150),1)),ABS(MOD(A264*Calculator!$B$21/(Calculator!$D$7*150),1)-0.5)),MIN(MIN(MOD(A264*Calculator!$C$21/(Calculator!$D$7*150),1),1-MOD(A264*Calculator!$C$21/(Calculator!$D$7*150),1)),ABS(MOD(A264*Calculator!$C$21/(Calculator!$D$7*150),1)-0.5)),IF(INT(2*A264*Calculator!$C$21/(Calculator!$D$7*150))&gt;INT(2*A264*Calculator!$B$21/(Calculator!$D$7*150)),0,1))),1)</f>
        <v>1</v>
      </c>
      <c r="L264" s="252" t="n">
        <f aca="false">IF(Calculator!$E$22="YES",IF(A264&lt;Calculator!$G$22,0,MIN(MIN(MIN(MOD(A264*Calculator!$B$22/(Calculator!$D$7*150),1),1-MOD(A264*Calculator!$B$22/(Calculator!$D$7*150),1)),ABS(MOD(A264*Calculator!$B$22/(Calculator!$D$7*150),1)-0.5)),MIN(MIN(MOD(A264*Calculator!$C$22/(Calculator!$D$7*150),1),1-MOD(A264*Calculator!$C$22/(Calculator!$D$7*150),1)),ABS(MOD(A264*Calculator!$C$22/(Calculator!$D$7*150),1)-0.5)),IF(INT(2*A264*Calculator!$C$22/(Calculator!$D$7*150))&gt;INT(2*A264*Calculator!$B$22/(Calculator!$D$7*150)),0,1))),1)</f>
        <v>1</v>
      </c>
      <c r="M264" s="252" t="n">
        <f aca="false">MIN(B264:L264)</f>
        <v>0.00807017543859656</v>
      </c>
      <c r="N264" s="252" t="n">
        <f aca="false">SUMPRODUCT(($M$7:$M$557&gt;M264)*1)+SUMPRODUCT(($M$7:$M$557=M264)*(ROW($M$7:$M$557)&lt;ROW(M264)))+1</f>
        <v>359</v>
      </c>
      <c r="O264" s="252" t="str">
        <f aca="false">IF(M264&gt;=0.13,"★★★ EXCELLENT",IF(M264&gt;=0.12,"★★  GOOD",IF(M264&gt;=0.07,"★  FAIR",IF(M264&gt;=0.025,"⚠  MARGINAL","✗  AVOID"))))</f>
        <v>✗  AVOID</v>
      </c>
    </row>
    <row r="265" customFormat="false" ht="15" hidden="false" customHeight="true" outlineLevel="0" collapsed="false">
      <c r="A265" s="249" t="n">
        <v>30.8</v>
      </c>
      <c r="B265" s="250" t="n">
        <f aca="false">IF(Calculator!$E$12="YES",IF(A265&lt;Calculator!$G$12,0,MIN(MIN(MIN(MOD(A265*Calculator!$B$12/(Calculator!$D$7*150),1),1-MOD(A265*Calculator!$B$12/(Calculator!$D$7*150),1)),ABS(MOD(A265*Calculator!$B$12/(Calculator!$D$7*150),1)-0.5)),MIN(MIN(MOD(A265*Calculator!$C$12/(Calculator!$D$7*150),1),1-MOD(A265*Calculator!$C$12/(Calculator!$D$7*150),1)),ABS(MOD(A265*Calculator!$C$12/(Calculator!$D$7*150),1)-0.5)),IF(INT(2*A265*Calculator!$C$12/(Calculator!$D$7*150))&gt;INT(2*A265*Calculator!$B$12/(Calculator!$D$7*150)),0,1))),1)</f>
        <v>1</v>
      </c>
      <c r="C265" s="250" t="n">
        <f aca="false">IF(Calculator!$E$13="YES",IF(A265&lt;Calculator!$G$13,0,MIN(MIN(MIN(MOD(A265*Calculator!$B$13/(Calculator!$D$7*150),1),1-MOD(A265*Calculator!$B$13/(Calculator!$D$7*150),1)),ABS(MOD(A265*Calculator!$B$13/(Calculator!$D$7*150),1)-0.5)),MIN(MIN(MOD(A265*Calculator!$C$13/(Calculator!$D$7*150),1),1-MOD(A265*Calculator!$C$13/(Calculator!$D$7*150),1)),ABS(MOD(A265*Calculator!$C$13/(Calculator!$D$7*150),1)-0.5)),IF(INT(2*A265*Calculator!$C$13/(Calculator!$D$7*150))&gt;INT(2*A265*Calculator!$B$13/(Calculator!$D$7*150)),0,1))),1)</f>
        <v>1</v>
      </c>
      <c r="D265" s="250" t="n">
        <f aca="false">IF(Calculator!$E$14="YES",IF(A265&lt;Calculator!$G$14,0,MIN(MIN(MIN(MOD(A265*Calculator!$B$14/(Calculator!$D$7*150),1),1-MOD(A265*Calculator!$B$14/(Calculator!$D$7*150),1)),ABS(MOD(A265*Calculator!$B$14/(Calculator!$D$7*150),1)-0.5)),MIN(MIN(MOD(A265*Calculator!$C$14/(Calculator!$D$7*150),1),1-MOD(A265*Calculator!$C$14/(Calculator!$D$7*150),1)),ABS(MOD(A265*Calculator!$C$14/(Calculator!$D$7*150),1)-0.5)),IF(INT(2*A265*Calculator!$C$14/(Calculator!$D$7*150))&gt;INT(2*A265*Calculator!$B$14/(Calculator!$D$7*150)),0,1))),1)</f>
        <v>1</v>
      </c>
      <c r="E265" s="250" t="n">
        <f aca="false">IF(Calculator!$E$15="YES",IF(A265&lt;Calculator!$G$15,0,MIN(MIN(MIN(MOD(A265*Calculator!$B$15/(Calculator!$D$7*150),1),1-MOD(A265*Calculator!$B$15/(Calculator!$D$7*150),1)),ABS(MOD(A265*Calculator!$B$15/(Calculator!$D$7*150),1)-0.5)),MIN(MIN(MOD(A265*Calculator!$C$15/(Calculator!$D$7*150),1),1-MOD(A265*Calculator!$C$15/(Calculator!$D$7*150),1)),ABS(MOD(A265*Calculator!$C$15/(Calculator!$D$7*150),1)-0.5)),IF(INT(2*A265*Calculator!$C$15/(Calculator!$D$7*150))&gt;INT(2*A265*Calculator!$B$15/(Calculator!$D$7*150)),0,1))),1)</f>
        <v>0.0129824561403509</v>
      </c>
      <c r="F265" s="250" t="n">
        <f aca="false">IF(Calculator!$E$16="YES",IF(A265&lt;Calculator!$G$16,0,MIN(MIN(MIN(MOD(A265*Calculator!$B$16/(Calculator!$D$7*150),1),1-MOD(A265*Calculator!$B$16/(Calculator!$D$7*150),1)),ABS(MOD(A265*Calculator!$B$16/(Calculator!$D$7*150),1)-0.5)),MIN(MIN(MOD(A265*Calculator!$C$16/(Calculator!$D$7*150),1),1-MOD(A265*Calculator!$C$16/(Calculator!$D$7*150),1)),ABS(MOD(A265*Calculator!$C$16/(Calculator!$D$7*150),1)-0.5)),IF(INT(2*A265*Calculator!$C$16/(Calculator!$D$7*150))&gt;INT(2*A265*Calculator!$B$16/(Calculator!$D$7*150)),0,1))),1)</f>
        <v>1</v>
      </c>
      <c r="G265" s="250" t="n">
        <f aca="false">IF(Calculator!$E$17="YES",IF(A265&lt;Calculator!$G$17,0,MIN(MIN(MIN(MOD(A265*Calculator!$B$17/(Calculator!$D$7*150),1),1-MOD(A265*Calculator!$B$17/(Calculator!$D$7*150),1)),ABS(MOD(A265*Calculator!$B$17/(Calculator!$D$7*150),1)-0.5)),MIN(MIN(MOD(A265*Calculator!$C$17/(Calculator!$D$7*150),1),1-MOD(A265*Calculator!$C$17/(Calculator!$D$7*150),1)),ABS(MOD(A265*Calculator!$C$17/(Calculator!$D$7*150),1)-0.5)),IF(INT(2*A265*Calculator!$C$17/(Calculator!$D$7*150))&gt;INT(2*A265*Calculator!$B$17/(Calculator!$D$7*150)),0,1))),1)</f>
        <v>0.0259649122807017</v>
      </c>
      <c r="H265" s="250" t="n">
        <f aca="false">IF(Calculator!$E$18="YES",IF(A265&lt;Calculator!$G$18,0,MIN(MIN(MIN(MOD(A265*Calculator!$B$18/(Calculator!$D$7*150),1),1-MOD(A265*Calculator!$B$18/(Calculator!$D$7*150),1)),ABS(MOD(A265*Calculator!$B$18/(Calculator!$D$7*150),1)-0.5)),MIN(MIN(MOD(A265*Calculator!$C$18/(Calculator!$D$7*150),1),1-MOD(A265*Calculator!$C$18/(Calculator!$D$7*150),1)),ABS(MOD(A265*Calculator!$C$18/(Calculator!$D$7*150),1)-0.5)),IF(INT(2*A265*Calculator!$C$18/(Calculator!$D$7*150))&gt;INT(2*A265*Calculator!$B$18/(Calculator!$D$7*150)),0,1))),1)</f>
        <v>1</v>
      </c>
      <c r="I265" s="250" t="n">
        <f aca="false">IF(Calculator!$E$19="YES",IF(A265&lt;Calculator!$G$19,0,MIN(MIN(MIN(MOD(A265*Calculator!$B$19/(Calculator!$D$7*150),1),1-MOD(A265*Calculator!$B$19/(Calculator!$D$7*150),1)),ABS(MOD(A265*Calculator!$B$19/(Calculator!$D$7*150),1)-0.5)),MIN(MIN(MOD(A265*Calculator!$C$19/(Calculator!$D$7*150),1),1-MOD(A265*Calculator!$C$19/(Calculator!$D$7*150),1)),ABS(MOD(A265*Calculator!$C$19/(Calculator!$D$7*150),1)-0.5)),IF(INT(2*A265*Calculator!$C$19/(Calculator!$D$7*150))&gt;INT(2*A265*Calculator!$B$19/(Calculator!$D$7*150)),0,1))),1)</f>
        <v>1</v>
      </c>
      <c r="J265" s="250" t="n">
        <f aca="false">IF(Calculator!$E$20="YES",IF(A265&lt;Calculator!$G$20,0,MIN(MIN(MIN(MOD(A265*Calculator!$B$20/(Calculator!$D$7*150),1),1-MOD(A265*Calculator!$B$20/(Calculator!$D$7*150),1)),ABS(MOD(A265*Calculator!$B$20/(Calculator!$D$7*150),1)-0.5)),MIN(MIN(MOD(A265*Calculator!$C$20/(Calculator!$D$7*150),1),1-MOD(A265*Calculator!$C$20/(Calculator!$D$7*150),1)),ABS(MOD(A265*Calculator!$C$20/(Calculator!$D$7*150),1)-0.5)),IF(INT(2*A265*Calculator!$C$20/(Calculator!$D$7*150))&gt;INT(2*A265*Calculator!$B$20/(Calculator!$D$7*150)),0,1))),1)</f>
        <v>1</v>
      </c>
      <c r="K265" s="250" t="n">
        <f aca="false">IF(Calculator!$E$21="YES",IF(A265&lt;Calculator!$G$21,0,MIN(MIN(MIN(MOD(A265*Calculator!$B$21/(Calculator!$D$7*150),1),1-MOD(A265*Calculator!$B$21/(Calculator!$D$7*150),1)),ABS(MOD(A265*Calculator!$B$21/(Calculator!$D$7*150),1)-0.5)),MIN(MIN(MOD(A265*Calculator!$C$21/(Calculator!$D$7*150),1),1-MOD(A265*Calculator!$C$21/(Calculator!$D$7*150),1)),ABS(MOD(A265*Calculator!$C$21/(Calculator!$D$7*150),1)-0.5)),IF(INT(2*A265*Calculator!$C$21/(Calculator!$D$7*150))&gt;INT(2*A265*Calculator!$B$21/(Calculator!$D$7*150)),0,1))),1)</f>
        <v>1</v>
      </c>
      <c r="L265" s="250" t="n">
        <f aca="false">IF(Calculator!$E$22="YES",IF(A265&lt;Calculator!$G$22,0,MIN(MIN(MIN(MOD(A265*Calculator!$B$22/(Calculator!$D$7*150),1),1-MOD(A265*Calculator!$B$22/(Calculator!$D$7*150),1)),ABS(MOD(A265*Calculator!$B$22/(Calculator!$D$7*150),1)-0.5)),MIN(MIN(MOD(A265*Calculator!$C$22/(Calculator!$D$7*150),1),1-MOD(A265*Calculator!$C$22/(Calculator!$D$7*150),1)),ABS(MOD(A265*Calculator!$C$22/(Calculator!$D$7*150),1)-0.5)),IF(INT(2*A265*Calculator!$C$22/(Calculator!$D$7*150))&gt;INT(2*A265*Calculator!$B$22/(Calculator!$D$7*150)),0,1))),1)</f>
        <v>1</v>
      </c>
      <c r="M265" s="250" t="n">
        <f aca="false">MIN(B265:L265)</f>
        <v>0.0129824561403509</v>
      </c>
      <c r="N265" s="250" t="n">
        <f aca="false">SUMPRODUCT(($M$7:$M$557&gt;M265)*1)+SUMPRODUCT(($M$7:$M$557=M265)*(ROW($M$7:$M$557)&lt;ROW(M265)))+1</f>
        <v>343</v>
      </c>
      <c r="O265" s="250" t="str">
        <f aca="false">IF(M265&gt;=0.13,"★★★ EXCELLENT",IF(M265&gt;=0.12,"★★  GOOD",IF(M265&gt;=0.07,"★  FAIR",IF(M265&gt;=0.025,"⚠  MARGINAL","✗  AVOID"))))</f>
        <v>✗  AVOID</v>
      </c>
    </row>
    <row r="266" customFormat="false" ht="15" hidden="false" customHeight="true" outlineLevel="0" collapsed="false">
      <c r="A266" s="251" t="n">
        <v>30.9</v>
      </c>
      <c r="B266" s="252" t="n">
        <f aca="false">IF(Calculator!$E$12="YES",IF(A266&lt;Calculator!$G$12,0,MIN(MIN(MIN(MOD(A266*Calculator!$B$12/(Calculator!$D$7*150),1),1-MOD(A266*Calculator!$B$12/(Calculator!$D$7*150),1)),ABS(MOD(A266*Calculator!$B$12/(Calculator!$D$7*150),1)-0.5)),MIN(MIN(MOD(A266*Calculator!$C$12/(Calculator!$D$7*150),1),1-MOD(A266*Calculator!$C$12/(Calculator!$D$7*150),1)),ABS(MOD(A266*Calculator!$C$12/(Calculator!$D$7*150),1)-0.5)),IF(INT(2*A266*Calculator!$C$12/(Calculator!$D$7*150))&gt;INT(2*A266*Calculator!$B$12/(Calculator!$D$7*150)),0,1))),1)</f>
        <v>1</v>
      </c>
      <c r="C266" s="252" t="n">
        <f aca="false">IF(Calculator!$E$13="YES",IF(A266&lt;Calculator!$G$13,0,MIN(MIN(MIN(MOD(A266*Calculator!$B$13/(Calculator!$D$7*150),1),1-MOD(A266*Calculator!$B$13/(Calculator!$D$7*150),1)),ABS(MOD(A266*Calculator!$B$13/(Calculator!$D$7*150),1)-0.5)),MIN(MIN(MOD(A266*Calculator!$C$13/(Calculator!$D$7*150),1),1-MOD(A266*Calculator!$C$13/(Calculator!$D$7*150),1)),ABS(MOD(A266*Calculator!$C$13/(Calculator!$D$7*150),1)-0.5)),IF(INT(2*A266*Calculator!$C$13/(Calculator!$D$7*150))&gt;INT(2*A266*Calculator!$B$13/(Calculator!$D$7*150)),0,1))),1)</f>
        <v>1</v>
      </c>
      <c r="D266" s="252" t="n">
        <f aca="false">IF(Calculator!$E$14="YES",IF(A266&lt;Calculator!$G$14,0,MIN(MIN(MIN(MOD(A266*Calculator!$B$14/(Calculator!$D$7*150),1),1-MOD(A266*Calculator!$B$14/(Calculator!$D$7*150),1)),ABS(MOD(A266*Calculator!$B$14/(Calculator!$D$7*150),1)-0.5)),MIN(MIN(MOD(A266*Calculator!$C$14/(Calculator!$D$7*150),1),1-MOD(A266*Calculator!$C$14/(Calculator!$D$7*150),1)),ABS(MOD(A266*Calculator!$C$14/(Calculator!$D$7*150),1)-0.5)),IF(INT(2*A266*Calculator!$C$14/(Calculator!$D$7*150))&gt;INT(2*A266*Calculator!$B$14/(Calculator!$D$7*150)),0,1))),1)</f>
        <v>1</v>
      </c>
      <c r="E266" s="252" t="n">
        <f aca="false">IF(Calculator!$E$15="YES",IF(A266&lt;Calculator!$G$15,0,MIN(MIN(MIN(MOD(A266*Calculator!$B$15/(Calculator!$D$7*150),1),1-MOD(A266*Calculator!$B$15/(Calculator!$D$7*150),1)),ABS(MOD(A266*Calculator!$B$15/(Calculator!$D$7*150),1)-0.5)),MIN(MIN(MOD(A266*Calculator!$C$15/(Calculator!$D$7*150),1),1-MOD(A266*Calculator!$C$15/(Calculator!$D$7*150),1)),ABS(MOD(A266*Calculator!$C$15/(Calculator!$D$7*150),1)-0.5)),IF(INT(2*A266*Calculator!$C$15/(Calculator!$D$7*150))&gt;INT(2*A266*Calculator!$B$15/(Calculator!$D$7*150)),0,1))),1)</f>
        <v>0.0178947368421052</v>
      </c>
      <c r="F266" s="252" t="n">
        <f aca="false">IF(Calculator!$E$16="YES",IF(A266&lt;Calculator!$G$16,0,MIN(MIN(MIN(MOD(A266*Calculator!$B$16/(Calculator!$D$7*150),1),1-MOD(A266*Calculator!$B$16/(Calculator!$D$7*150),1)),ABS(MOD(A266*Calculator!$B$16/(Calculator!$D$7*150),1)-0.5)),MIN(MIN(MOD(A266*Calculator!$C$16/(Calculator!$D$7*150),1),1-MOD(A266*Calculator!$C$16/(Calculator!$D$7*150),1)),ABS(MOD(A266*Calculator!$C$16/(Calculator!$D$7*150),1)-0.5)),IF(INT(2*A266*Calculator!$C$16/(Calculator!$D$7*150))&gt;INT(2*A266*Calculator!$B$16/(Calculator!$D$7*150)),0,1))),1)</f>
        <v>1</v>
      </c>
      <c r="G266" s="252" t="n">
        <f aca="false">IF(Calculator!$E$17="YES",IF(A266&lt;Calculator!$G$17,0,MIN(MIN(MIN(MOD(A266*Calculator!$B$17/(Calculator!$D$7*150),1),1-MOD(A266*Calculator!$B$17/(Calculator!$D$7*150),1)),ABS(MOD(A266*Calculator!$B$17/(Calculator!$D$7*150),1)-0.5)),MIN(MIN(MOD(A266*Calculator!$C$17/(Calculator!$D$7*150),1),1-MOD(A266*Calculator!$C$17/(Calculator!$D$7*150),1)),ABS(MOD(A266*Calculator!$C$17/(Calculator!$D$7*150),1)-0.5)),IF(INT(2*A266*Calculator!$C$17/(Calculator!$D$7*150))&gt;INT(2*A266*Calculator!$B$17/(Calculator!$D$7*150)),0,1))),1)</f>
        <v>0.0357894736842104</v>
      </c>
      <c r="H266" s="252" t="n">
        <f aca="false">IF(Calculator!$E$18="YES",IF(A266&lt;Calculator!$G$18,0,MIN(MIN(MIN(MOD(A266*Calculator!$B$18/(Calculator!$D$7*150),1),1-MOD(A266*Calculator!$B$18/(Calculator!$D$7*150),1)),ABS(MOD(A266*Calculator!$B$18/(Calculator!$D$7*150),1)-0.5)),MIN(MIN(MOD(A266*Calculator!$C$18/(Calculator!$D$7*150),1),1-MOD(A266*Calculator!$C$18/(Calculator!$D$7*150),1)),ABS(MOD(A266*Calculator!$C$18/(Calculator!$D$7*150),1)-0.5)),IF(INT(2*A266*Calculator!$C$18/(Calculator!$D$7*150))&gt;INT(2*A266*Calculator!$B$18/(Calculator!$D$7*150)),0,1))),1)</f>
        <v>1</v>
      </c>
      <c r="I266" s="252" t="n">
        <f aca="false">IF(Calculator!$E$19="YES",IF(A266&lt;Calculator!$G$19,0,MIN(MIN(MIN(MOD(A266*Calculator!$B$19/(Calculator!$D$7*150),1),1-MOD(A266*Calculator!$B$19/(Calculator!$D$7*150),1)),ABS(MOD(A266*Calculator!$B$19/(Calculator!$D$7*150),1)-0.5)),MIN(MIN(MOD(A266*Calculator!$C$19/(Calculator!$D$7*150),1),1-MOD(A266*Calculator!$C$19/(Calculator!$D$7*150),1)),ABS(MOD(A266*Calculator!$C$19/(Calculator!$D$7*150),1)-0.5)),IF(INT(2*A266*Calculator!$C$19/(Calculator!$D$7*150))&gt;INT(2*A266*Calculator!$B$19/(Calculator!$D$7*150)),0,1))),1)</f>
        <v>1</v>
      </c>
      <c r="J266" s="252" t="n">
        <f aca="false">IF(Calculator!$E$20="YES",IF(A266&lt;Calculator!$G$20,0,MIN(MIN(MIN(MOD(A266*Calculator!$B$20/(Calculator!$D$7*150),1),1-MOD(A266*Calculator!$B$20/(Calculator!$D$7*150),1)),ABS(MOD(A266*Calculator!$B$20/(Calculator!$D$7*150),1)-0.5)),MIN(MIN(MOD(A266*Calculator!$C$20/(Calculator!$D$7*150),1),1-MOD(A266*Calculator!$C$20/(Calculator!$D$7*150),1)),ABS(MOD(A266*Calculator!$C$20/(Calculator!$D$7*150),1)-0.5)),IF(INT(2*A266*Calculator!$C$20/(Calculator!$D$7*150))&gt;INT(2*A266*Calculator!$B$20/(Calculator!$D$7*150)),0,1))),1)</f>
        <v>1</v>
      </c>
      <c r="K266" s="252" t="n">
        <f aca="false">IF(Calculator!$E$21="YES",IF(A266&lt;Calculator!$G$21,0,MIN(MIN(MIN(MOD(A266*Calculator!$B$21/(Calculator!$D$7*150),1),1-MOD(A266*Calculator!$B$21/(Calculator!$D$7*150),1)),ABS(MOD(A266*Calculator!$B$21/(Calculator!$D$7*150),1)-0.5)),MIN(MIN(MOD(A266*Calculator!$C$21/(Calculator!$D$7*150),1),1-MOD(A266*Calculator!$C$21/(Calculator!$D$7*150),1)),ABS(MOD(A266*Calculator!$C$21/(Calculator!$D$7*150),1)-0.5)),IF(INT(2*A266*Calculator!$C$21/(Calculator!$D$7*150))&gt;INT(2*A266*Calculator!$B$21/(Calculator!$D$7*150)),0,1))),1)</f>
        <v>1</v>
      </c>
      <c r="L266" s="252" t="n">
        <f aca="false">IF(Calculator!$E$22="YES",IF(A266&lt;Calculator!$G$22,0,MIN(MIN(MIN(MOD(A266*Calculator!$B$22/(Calculator!$D$7*150),1),1-MOD(A266*Calculator!$B$22/(Calculator!$D$7*150),1)),ABS(MOD(A266*Calculator!$B$22/(Calculator!$D$7*150),1)-0.5)),MIN(MIN(MOD(A266*Calculator!$C$22/(Calculator!$D$7*150),1),1-MOD(A266*Calculator!$C$22/(Calculator!$D$7*150),1)),ABS(MOD(A266*Calculator!$C$22/(Calculator!$D$7*150),1)-0.5)),IF(INT(2*A266*Calculator!$C$22/(Calculator!$D$7*150))&gt;INT(2*A266*Calculator!$B$22/(Calculator!$D$7*150)),0,1))),1)</f>
        <v>1</v>
      </c>
      <c r="M266" s="252" t="n">
        <f aca="false">MIN(B266:L266)</f>
        <v>0.0178947368421052</v>
      </c>
      <c r="N266" s="252" t="n">
        <f aca="false">SUMPRODUCT(($M$7:$M$557&gt;M266)*1)+SUMPRODUCT(($M$7:$M$557=M266)*(ROW($M$7:$M$557)&lt;ROW(M266)))+1</f>
        <v>329</v>
      </c>
      <c r="O266" s="252" t="str">
        <f aca="false">IF(M266&gt;=0.13,"★★★ EXCELLENT",IF(M266&gt;=0.12,"★★  GOOD",IF(M266&gt;=0.07,"★  FAIR",IF(M266&gt;=0.025,"⚠  MARGINAL","✗  AVOID"))))</f>
        <v>✗  AVOID</v>
      </c>
    </row>
    <row r="267" customFormat="false" ht="15" hidden="false" customHeight="true" outlineLevel="0" collapsed="false">
      <c r="A267" s="249" t="n">
        <v>31</v>
      </c>
      <c r="B267" s="250" t="n">
        <f aca="false">IF(Calculator!$E$12="YES",IF(A267&lt;Calculator!$G$12,0,MIN(MIN(MIN(MOD(A267*Calculator!$B$12/(Calculator!$D$7*150),1),1-MOD(A267*Calculator!$B$12/(Calculator!$D$7*150),1)),ABS(MOD(A267*Calculator!$B$12/(Calculator!$D$7*150),1)-0.5)),MIN(MIN(MOD(A267*Calculator!$C$12/(Calculator!$D$7*150),1),1-MOD(A267*Calculator!$C$12/(Calculator!$D$7*150),1)),ABS(MOD(A267*Calculator!$C$12/(Calculator!$D$7*150),1)-0.5)),IF(INT(2*A267*Calculator!$C$12/(Calculator!$D$7*150))&gt;INT(2*A267*Calculator!$B$12/(Calculator!$D$7*150)),0,1))),1)</f>
        <v>1</v>
      </c>
      <c r="C267" s="250" t="n">
        <f aca="false">IF(Calculator!$E$13="YES",IF(A267&lt;Calculator!$G$13,0,MIN(MIN(MIN(MOD(A267*Calculator!$B$13/(Calculator!$D$7*150),1),1-MOD(A267*Calculator!$B$13/(Calculator!$D$7*150),1)),ABS(MOD(A267*Calculator!$B$13/(Calculator!$D$7*150),1)-0.5)),MIN(MIN(MOD(A267*Calculator!$C$13/(Calculator!$D$7*150),1),1-MOD(A267*Calculator!$C$13/(Calculator!$D$7*150),1)),ABS(MOD(A267*Calculator!$C$13/(Calculator!$D$7*150),1)-0.5)),IF(INT(2*A267*Calculator!$C$13/(Calculator!$D$7*150))&gt;INT(2*A267*Calculator!$B$13/(Calculator!$D$7*150)),0,1))),1)</f>
        <v>1</v>
      </c>
      <c r="D267" s="250" t="n">
        <f aca="false">IF(Calculator!$E$14="YES",IF(A267&lt;Calculator!$G$14,0,MIN(MIN(MIN(MOD(A267*Calculator!$B$14/(Calculator!$D$7*150),1),1-MOD(A267*Calculator!$B$14/(Calculator!$D$7*150),1)),ABS(MOD(A267*Calculator!$B$14/(Calculator!$D$7*150),1)-0.5)),MIN(MIN(MOD(A267*Calculator!$C$14/(Calculator!$D$7*150),1),1-MOD(A267*Calculator!$C$14/(Calculator!$D$7*150),1)),ABS(MOD(A267*Calculator!$C$14/(Calculator!$D$7*150),1)-0.5)),IF(INT(2*A267*Calculator!$C$14/(Calculator!$D$7*150))&gt;INT(2*A267*Calculator!$B$14/(Calculator!$D$7*150)),0,1))),1)</f>
        <v>1</v>
      </c>
      <c r="E267" s="250" t="n">
        <f aca="false">IF(Calculator!$E$15="YES",IF(A267&lt;Calculator!$G$15,0,MIN(MIN(MIN(MOD(A267*Calculator!$B$15/(Calculator!$D$7*150),1),1-MOD(A267*Calculator!$B$15/(Calculator!$D$7*150),1)),ABS(MOD(A267*Calculator!$B$15/(Calculator!$D$7*150),1)-0.5)),MIN(MIN(MOD(A267*Calculator!$C$15/(Calculator!$D$7*150),1),1-MOD(A267*Calculator!$C$15/(Calculator!$D$7*150),1)),ABS(MOD(A267*Calculator!$C$15/(Calculator!$D$7*150),1)-0.5)),IF(INT(2*A267*Calculator!$C$15/(Calculator!$D$7*150))&gt;INT(2*A267*Calculator!$B$15/(Calculator!$D$7*150)),0,1))),1)</f>
        <v>0.0228070175438597</v>
      </c>
      <c r="F267" s="250" t="n">
        <f aca="false">IF(Calculator!$E$16="YES",IF(A267&lt;Calculator!$G$16,0,MIN(MIN(MIN(MOD(A267*Calculator!$B$16/(Calculator!$D$7*150),1),1-MOD(A267*Calculator!$B$16/(Calculator!$D$7*150),1)),ABS(MOD(A267*Calculator!$B$16/(Calculator!$D$7*150),1)-0.5)),MIN(MIN(MOD(A267*Calculator!$C$16/(Calculator!$D$7*150),1),1-MOD(A267*Calculator!$C$16/(Calculator!$D$7*150),1)),ABS(MOD(A267*Calculator!$C$16/(Calculator!$D$7*150),1)-0.5)),IF(INT(2*A267*Calculator!$C$16/(Calculator!$D$7*150))&gt;INT(2*A267*Calculator!$B$16/(Calculator!$D$7*150)),0,1))),1)</f>
        <v>1</v>
      </c>
      <c r="G267" s="250" t="n">
        <f aca="false">IF(Calculator!$E$17="YES",IF(A267&lt;Calculator!$G$17,0,MIN(MIN(MIN(MOD(A267*Calculator!$B$17/(Calculator!$D$7*150),1),1-MOD(A267*Calculator!$B$17/(Calculator!$D$7*150),1)),ABS(MOD(A267*Calculator!$B$17/(Calculator!$D$7*150),1)-0.5)),MIN(MIN(MOD(A267*Calculator!$C$17/(Calculator!$D$7*150),1),1-MOD(A267*Calculator!$C$17/(Calculator!$D$7*150),1)),ABS(MOD(A267*Calculator!$C$17/(Calculator!$D$7*150),1)-0.5)),IF(INT(2*A267*Calculator!$C$17/(Calculator!$D$7*150))&gt;INT(2*A267*Calculator!$B$17/(Calculator!$D$7*150)),0,1))),1)</f>
        <v>0.0456140350877194</v>
      </c>
      <c r="H267" s="250" t="n">
        <f aca="false">IF(Calculator!$E$18="YES",IF(A267&lt;Calculator!$G$18,0,MIN(MIN(MIN(MOD(A267*Calculator!$B$18/(Calculator!$D$7*150),1),1-MOD(A267*Calculator!$B$18/(Calculator!$D$7*150),1)),ABS(MOD(A267*Calculator!$B$18/(Calculator!$D$7*150),1)-0.5)),MIN(MIN(MOD(A267*Calculator!$C$18/(Calculator!$D$7*150),1),1-MOD(A267*Calculator!$C$18/(Calculator!$D$7*150),1)),ABS(MOD(A267*Calculator!$C$18/(Calculator!$D$7*150),1)-0.5)),IF(INT(2*A267*Calculator!$C$18/(Calculator!$D$7*150))&gt;INT(2*A267*Calculator!$B$18/(Calculator!$D$7*150)),0,1))),1)</f>
        <v>1</v>
      </c>
      <c r="I267" s="250" t="n">
        <f aca="false">IF(Calculator!$E$19="YES",IF(A267&lt;Calculator!$G$19,0,MIN(MIN(MIN(MOD(A267*Calculator!$B$19/(Calculator!$D$7*150),1),1-MOD(A267*Calculator!$B$19/(Calculator!$D$7*150),1)),ABS(MOD(A267*Calculator!$B$19/(Calculator!$D$7*150),1)-0.5)),MIN(MIN(MOD(A267*Calculator!$C$19/(Calculator!$D$7*150),1),1-MOD(A267*Calculator!$C$19/(Calculator!$D$7*150),1)),ABS(MOD(A267*Calculator!$C$19/(Calculator!$D$7*150),1)-0.5)),IF(INT(2*A267*Calculator!$C$19/(Calculator!$D$7*150))&gt;INT(2*A267*Calculator!$B$19/(Calculator!$D$7*150)),0,1))),1)</f>
        <v>1</v>
      </c>
      <c r="J267" s="250" t="n">
        <f aca="false">IF(Calculator!$E$20="YES",IF(A267&lt;Calculator!$G$20,0,MIN(MIN(MIN(MOD(A267*Calculator!$B$20/(Calculator!$D$7*150),1),1-MOD(A267*Calculator!$B$20/(Calculator!$D$7*150),1)),ABS(MOD(A267*Calculator!$B$20/(Calculator!$D$7*150),1)-0.5)),MIN(MIN(MOD(A267*Calculator!$C$20/(Calculator!$D$7*150),1),1-MOD(A267*Calculator!$C$20/(Calculator!$D$7*150),1)),ABS(MOD(A267*Calculator!$C$20/(Calculator!$D$7*150),1)-0.5)),IF(INT(2*A267*Calculator!$C$20/(Calculator!$D$7*150))&gt;INT(2*A267*Calculator!$B$20/(Calculator!$D$7*150)),0,1))),1)</f>
        <v>1</v>
      </c>
      <c r="K267" s="250" t="n">
        <f aca="false">IF(Calculator!$E$21="YES",IF(A267&lt;Calculator!$G$21,0,MIN(MIN(MIN(MOD(A267*Calculator!$B$21/(Calculator!$D$7*150),1),1-MOD(A267*Calculator!$B$21/(Calculator!$D$7*150),1)),ABS(MOD(A267*Calculator!$B$21/(Calculator!$D$7*150),1)-0.5)),MIN(MIN(MOD(A267*Calculator!$C$21/(Calculator!$D$7*150),1),1-MOD(A267*Calculator!$C$21/(Calculator!$D$7*150),1)),ABS(MOD(A267*Calculator!$C$21/(Calculator!$D$7*150),1)-0.5)),IF(INT(2*A267*Calculator!$C$21/(Calculator!$D$7*150))&gt;INT(2*A267*Calculator!$B$21/(Calculator!$D$7*150)),0,1))),1)</f>
        <v>1</v>
      </c>
      <c r="L267" s="250" t="n">
        <f aca="false">IF(Calculator!$E$22="YES",IF(A267&lt;Calculator!$G$22,0,MIN(MIN(MIN(MOD(A267*Calculator!$B$22/(Calculator!$D$7*150),1),1-MOD(A267*Calculator!$B$22/(Calculator!$D$7*150),1)),ABS(MOD(A267*Calculator!$B$22/(Calculator!$D$7*150),1)-0.5)),MIN(MIN(MOD(A267*Calculator!$C$22/(Calculator!$D$7*150),1),1-MOD(A267*Calculator!$C$22/(Calculator!$D$7*150),1)),ABS(MOD(A267*Calculator!$C$22/(Calculator!$D$7*150),1)-0.5)),IF(INT(2*A267*Calculator!$C$22/(Calculator!$D$7*150))&gt;INT(2*A267*Calculator!$B$22/(Calculator!$D$7*150)),0,1))),1)</f>
        <v>1</v>
      </c>
      <c r="M267" s="250" t="n">
        <f aca="false">MIN(B267:L267)</f>
        <v>0.0228070175438597</v>
      </c>
      <c r="N267" s="250" t="n">
        <f aca="false">SUMPRODUCT(($M$7:$M$557&gt;M267)*1)+SUMPRODUCT(($M$7:$M$557=M267)*(ROW($M$7:$M$557)&lt;ROW(M267)))+1</f>
        <v>313</v>
      </c>
      <c r="O267" s="250" t="str">
        <f aca="false">IF(M267&gt;=0.13,"★★★ EXCELLENT",IF(M267&gt;=0.12,"★★  GOOD",IF(M267&gt;=0.07,"★  FAIR",IF(M267&gt;=0.025,"⚠  MARGINAL","✗  AVOID"))))</f>
        <v>✗  AVOID</v>
      </c>
    </row>
    <row r="268" customFormat="false" ht="15" hidden="false" customHeight="true" outlineLevel="0" collapsed="false">
      <c r="A268" s="251" t="n">
        <v>31.1</v>
      </c>
      <c r="B268" s="252" t="n">
        <f aca="false">IF(Calculator!$E$12="YES",IF(A268&lt;Calculator!$G$12,0,MIN(MIN(MIN(MOD(A268*Calculator!$B$12/(Calculator!$D$7*150),1),1-MOD(A268*Calculator!$B$12/(Calculator!$D$7*150),1)),ABS(MOD(A268*Calculator!$B$12/(Calculator!$D$7*150),1)-0.5)),MIN(MIN(MOD(A268*Calculator!$C$12/(Calculator!$D$7*150),1),1-MOD(A268*Calculator!$C$12/(Calculator!$D$7*150),1)),ABS(MOD(A268*Calculator!$C$12/(Calculator!$D$7*150),1)-0.5)),IF(INT(2*A268*Calculator!$C$12/(Calculator!$D$7*150))&gt;INT(2*A268*Calculator!$B$12/(Calculator!$D$7*150)),0,1))),1)</f>
        <v>1</v>
      </c>
      <c r="C268" s="252" t="n">
        <f aca="false">IF(Calculator!$E$13="YES",IF(A268&lt;Calculator!$G$13,0,MIN(MIN(MIN(MOD(A268*Calculator!$B$13/(Calculator!$D$7*150),1),1-MOD(A268*Calculator!$B$13/(Calculator!$D$7*150),1)),ABS(MOD(A268*Calculator!$B$13/(Calculator!$D$7*150),1)-0.5)),MIN(MIN(MOD(A268*Calculator!$C$13/(Calculator!$D$7*150),1),1-MOD(A268*Calculator!$C$13/(Calculator!$D$7*150),1)),ABS(MOD(A268*Calculator!$C$13/(Calculator!$D$7*150),1)-0.5)),IF(INT(2*A268*Calculator!$C$13/(Calculator!$D$7*150))&gt;INT(2*A268*Calculator!$B$13/(Calculator!$D$7*150)),0,1))),1)</f>
        <v>1</v>
      </c>
      <c r="D268" s="252" t="n">
        <f aca="false">IF(Calculator!$E$14="YES",IF(A268&lt;Calculator!$G$14,0,MIN(MIN(MIN(MOD(A268*Calculator!$B$14/(Calculator!$D$7*150),1),1-MOD(A268*Calculator!$B$14/(Calculator!$D$7*150),1)),ABS(MOD(A268*Calculator!$B$14/(Calculator!$D$7*150),1)-0.5)),MIN(MIN(MOD(A268*Calculator!$C$14/(Calculator!$D$7*150),1),1-MOD(A268*Calculator!$C$14/(Calculator!$D$7*150),1)),ABS(MOD(A268*Calculator!$C$14/(Calculator!$D$7*150),1)-0.5)),IF(INT(2*A268*Calculator!$C$14/(Calculator!$D$7*150))&gt;INT(2*A268*Calculator!$B$14/(Calculator!$D$7*150)),0,1))),1)</f>
        <v>1</v>
      </c>
      <c r="E268" s="252" t="n">
        <f aca="false">IF(Calculator!$E$15="YES",IF(A268&lt;Calculator!$G$15,0,MIN(MIN(MIN(MOD(A268*Calculator!$B$15/(Calculator!$D$7*150),1),1-MOD(A268*Calculator!$B$15/(Calculator!$D$7*150),1)),ABS(MOD(A268*Calculator!$B$15/(Calculator!$D$7*150),1)-0.5)),MIN(MIN(MOD(A268*Calculator!$C$15/(Calculator!$D$7*150),1),1-MOD(A268*Calculator!$C$15/(Calculator!$D$7*150),1)),ABS(MOD(A268*Calculator!$C$15/(Calculator!$D$7*150),1)-0.5)),IF(INT(2*A268*Calculator!$C$15/(Calculator!$D$7*150))&gt;INT(2*A268*Calculator!$B$15/(Calculator!$D$7*150)),0,1))),1)</f>
        <v>0.0277192982456143</v>
      </c>
      <c r="F268" s="252" t="n">
        <f aca="false">IF(Calculator!$E$16="YES",IF(A268&lt;Calculator!$G$16,0,MIN(MIN(MIN(MOD(A268*Calculator!$B$16/(Calculator!$D$7*150),1),1-MOD(A268*Calculator!$B$16/(Calculator!$D$7*150),1)),ABS(MOD(A268*Calculator!$B$16/(Calculator!$D$7*150),1)-0.5)),MIN(MIN(MOD(A268*Calculator!$C$16/(Calculator!$D$7*150),1),1-MOD(A268*Calculator!$C$16/(Calculator!$D$7*150),1)),ABS(MOD(A268*Calculator!$C$16/(Calculator!$D$7*150),1)-0.5)),IF(INT(2*A268*Calculator!$C$16/(Calculator!$D$7*150))&gt;INT(2*A268*Calculator!$B$16/(Calculator!$D$7*150)),0,1))),1)</f>
        <v>1</v>
      </c>
      <c r="G268" s="252" t="n">
        <f aca="false">IF(Calculator!$E$17="YES",IF(A268&lt;Calculator!$G$17,0,MIN(MIN(MIN(MOD(A268*Calculator!$B$17/(Calculator!$D$7*150),1),1-MOD(A268*Calculator!$B$17/(Calculator!$D$7*150),1)),ABS(MOD(A268*Calculator!$B$17/(Calculator!$D$7*150),1)-0.5)),MIN(MIN(MOD(A268*Calculator!$C$17/(Calculator!$D$7*150),1),1-MOD(A268*Calculator!$C$17/(Calculator!$D$7*150),1)),ABS(MOD(A268*Calculator!$C$17/(Calculator!$D$7*150),1)-0.5)),IF(INT(2*A268*Calculator!$C$17/(Calculator!$D$7*150))&gt;INT(2*A268*Calculator!$B$17/(Calculator!$D$7*150)),0,1))),1)</f>
        <v>0.0554385964912285</v>
      </c>
      <c r="H268" s="252" t="n">
        <f aca="false">IF(Calculator!$E$18="YES",IF(A268&lt;Calculator!$G$18,0,MIN(MIN(MIN(MOD(A268*Calculator!$B$18/(Calculator!$D$7*150),1),1-MOD(A268*Calculator!$B$18/(Calculator!$D$7*150),1)),ABS(MOD(A268*Calculator!$B$18/(Calculator!$D$7*150),1)-0.5)),MIN(MIN(MOD(A268*Calculator!$C$18/(Calculator!$D$7*150),1),1-MOD(A268*Calculator!$C$18/(Calculator!$D$7*150),1)),ABS(MOD(A268*Calculator!$C$18/(Calculator!$D$7*150),1)-0.5)),IF(INT(2*A268*Calculator!$C$18/(Calculator!$D$7*150))&gt;INT(2*A268*Calculator!$B$18/(Calculator!$D$7*150)),0,1))),1)</f>
        <v>1</v>
      </c>
      <c r="I268" s="252" t="n">
        <f aca="false">IF(Calculator!$E$19="YES",IF(A268&lt;Calculator!$G$19,0,MIN(MIN(MIN(MOD(A268*Calculator!$B$19/(Calculator!$D$7*150),1),1-MOD(A268*Calculator!$B$19/(Calculator!$D$7*150),1)),ABS(MOD(A268*Calculator!$B$19/(Calculator!$D$7*150),1)-0.5)),MIN(MIN(MOD(A268*Calculator!$C$19/(Calculator!$D$7*150),1),1-MOD(A268*Calculator!$C$19/(Calculator!$D$7*150),1)),ABS(MOD(A268*Calculator!$C$19/(Calculator!$D$7*150),1)-0.5)),IF(INT(2*A268*Calculator!$C$19/(Calculator!$D$7*150))&gt;INT(2*A268*Calculator!$B$19/(Calculator!$D$7*150)),0,1))),1)</f>
        <v>1</v>
      </c>
      <c r="J268" s="252" t="n">
        <f aca="false">IF(Calculator!$E$20="YES",IF(A268&lt;Calculator!$G$20,0,MIN(MIN(MIN(MOD(A268*Calculator!$B$20/(Calculator!$D$7*150),1),1-MOD(A268*Calculator!$B$20/(Calculator!$D$7*150),1)),ABS(MOD(A268*Calculator!$B$20/(Calculator!$D$7*150),1)-0.5)),MIN(MIN(MOD(A268*Calculator!$C$20/(Calculator!$D$7*150),1),1-MOD(A268*Calculator!$C$20/(Calculator!$D$7*150),1)),ABS(MOD(A268*Calculator!$C$20/(Calculator!$D$7*150),1)-0.5)),IF(INT(2*A268*Calculator!$C$20/(Calculator!$D$7*150))&gt;INT(2*A268*Calculator!$B$20/(Calculator!$D$7*150)),0,1))),1)</f>
        <v>1</v>
      </c>
      <c r="K268" s="252" t="n">
        <f aca="false">IF(Calculator!$E$21="YES",IF(A268&lt;Calculator!$G$21,0,MIN(MIN(MIN(MOD(A268*Calculator!$B$21/(Calculator!$D$7*150),1),1-MOD(A268*Calculator!$B$21/(Calculator!$D$7*150),1)),ABS(MOD(A268*Calculator!$B$21/(Calculator!$D$7*150),1)-0.5)),MIN(MIN(MOD(A268*Calculator!$C$21/(Calculator!$D$7*150),1),1-MOD(A268*Calculator!$C$21/(Calculator!$D$7*150),1)),ABS(MOD(A268*Calculator!$C$21/(Calculator!$D$7*150),1)-0.5)),IF(INT(2*A268*Calculator!$C$21/(Calculator!$D$7*150))&gt;INT(2*A268*Calculator!$B$21/(Calculator!$D$7*150)),0,1))),1)</f>
        <v>1</v>
      </c>
      <c r="L268" s="252" t="n">
        <f aca="false">IF(Calculator!$E$22="YES",IF(A268&lt;Calculator!$G$22,0,MIN(MIN(MIN(MOD(A268*Calculator!$B$22/(Calculator!$D$7*150),1),1-MOD(A268*Calculator!$B$22/(Calculator!$D$7*150),1)),ABS(MOD(A268*Calculator!$B$22/(Calculator!$D$7*150),1)-0.5)),MIN(MIN(MOD(A268*Calculator!$C$22/(Calculator!$D$7*150),1),1-MOD(A268*Calculator!$C$22/(Calculator!$D$7*150),1)),ABS(MOD(A268*Calculator!$C$22/(Calculator!$D$7*150),1)-0.5)),IF(INT(2*A268*Calculator!$C$22/(Calculator!$D$7*150))&gt;INT(2*A268*Calculator!$B$22/(Calculator!$D$7*150)),0,1))),1)</f>
        <v>1</v>
      </c>
      <c r="M268" s="252" t="n">
        <f aca="false">MIN(B268:L268)</f>
        <v>0.0277192982456143</v>
      </c>
      <c r="N268" s="252" t="n">
        <f aca="false">SUMPRODUCT(($M$7:$M$557&gt;M268)*1)+SUMPRODUCT(($M$7:$M$557=M268)*(ROW($M$7:$M$557)&lt;ROW(M268)))+1</f>
        <v>299</v>
      </c>
      <c r="O268" s="252" t="str">
        <f aca="false">IF(M268&gt;=0.13,"★★★ EXCELLENT",IF(M268&gt;=0.12,"★★  GOOD",IF(M268&gt;=0.07,"★  FAIR",IF(M268&gt;=0.025,"⚠  MARGINAL","✗  AVOID"))))</f>
        <v>⚠  MARGINAL</v>
      </c>
    </row>
    <row r="269" customFormat="false" ht="15" hidden="false" customHeight="true" outlineLevel="0" collapsed="false">
      <c r="A269" s="249" t="n">
        <v>31.2</v>
      </c>
      <c r="B269" s="250" t="n">
        <f aca="false">IF(Calculator!$E$12="YES",IF(A269&lt;Calculator!$G$12,0,MIN(MIN(MIN(MOD(A269*Calculator!$B$12/(Calculator!$D$7*150),1),1-MOD(A269*Calculator!$B$12/(Calculator!$D$7*150),1)),ABS(MOD(A269*Calculator!$B$12/(Calculator!$D$7*150),1)-0.5)),MIN(MIN(MOD(A269*Calculator!$C$12/(Calculator!$D$7*150),1),1-MOD(A269*Calculator!$C$12/(Calculator!$D$7*150),1)),ABS(MOD(A269*Calculator!$C$12/(Calculator!$D$7*150),1)-0.5)),IF(INT(2*A269*Calculator!$C$12/(Calculator!$D$7*150))&gt;INT(2*A269*Calculator!$B$12/(Calculator!$D$7*150)),0,1))),1)</f>
        <v>1</v>
      </c>
      <c r="C269" s="250" t="n">
        <f aca="false">IF(Calculator!$E$13="YES",IF(A269&lt;Calculator!$G$13,0,MIN(MIN(MIN(MOD(A269*Calculator!$B$13/(Calculator!$D$7*150),1),1-MOD(A269*Calculator!$B$13/(Calculator!$D$7*150),1)),ABS(MOD(A269*Calculator!$B$13/(Calculator!$D$7*150),1)-0.5)),MIN(MIN(MOD(A269*Calculator!$C$13/(Calculator!$D$7*150),1),1-MOD(A269*Calculator!$C$13/(Calculator!$D$7*150),1)),ABS(MOD(A269*Calculator!$C$13/(Calculator!$D$7*150),1)-0.5)),IF(INT(2*A269*Calculator!$C$13/(Calculator!$D$7*150))&gt;INT(2*A269*Calculator!$B$13/(Calculator!$D$7*150)),0,1))),1)</f>
        <v>1</v>
      </c>
      <c r="D269" s="250" t="n">
        <f aca="false">IF(Calculator!$E$14="YES",IF(A269&lt;Calculator!$G$14,0,MIN(MIN(MIN(MOD(A269*Calculator!$B$14/(Calculator!$D$7*150),1),1-MOD(A269*Calculator!$B$14/(Calculator!$D$7*150),1)),ABS(MOD(A269*Calculator!$B$14/(Calculator!$D$7*150),1)-0.5)),MIN(MIN(MOD(A269*Calculator!$C$14/(Calculator!$D$7*150),1),1-MOD(A269*Calculator!$C$14/(Calculator!$D$7*150),1)),ABS(MOD(A269*Calculator!$C$14/(Calculator!$D$7*150),1)-0.5)),IF(INT(2*A269*Calculator!$C$14/(Calculator!$D$7*150))&gt;INT(2*A269*Calculator!$B$14/(Calculator!$D$7*150)),0,1))),1)</f>
        <v>1</v>
      </c>
      <c r="E269" s="250" t="n">
        <f aca="false">IF(Calculator!$E$15="YES",IF(A269&lt;Calculator!$G$15,0,MIN(MIN(MIN(MOD(A269*Calculator!$B$15/(Calculator!$D$7*150),1),1-MOD(A269*Calculator!$B$15/(Calculator!$D$7*150),1)),ABS(MOD(A269*Calculator!$B$15/(Calculator!$D$7*150),1)-0.5)),MIN(MIN(MOD(A269*Calculator!$C$15/(Calculator!$D$7*150),1),1-MOD(A269*Calculator!$C$15/(Calculator!$D$7*150),1)),ABS(MOD(A269*Calculator!$C$15/(Calculator!$D$7*150),1)-0.5)),IF(INT(2*A269*Calculator!$C$15/(Calculator!$D$7*150))&gt;INT(2*A269*Calculator!$B$15/(Calculator!$D$7*150)),0,1))),1)</f>
        <v>0.0326315789473686</v>
      </c>
      <c r="F269" s="250" t="n">
        <f aca="false">IF(Calculator!$E$16="YES",IF(A269&lt;Calculator!$G$16,0,MIN(MIN(MIN(MOD(A269*Calculator!$B$16/(Calculator!$D$7*150),1),1-MOD(A269*Calculator!$B$16/(Calculator!$D$7*150),1)),ABS(MOD(A269*Calculator!$B$16/(Calculator!$D$7*150),1)-0.5)),MIN(MIN(MOD(A269*Calculator!$C$16/(Calculator!$D$7*150),1),1-MOD(A269*Calculator!$C$16/(Calculator!$D$7*150),1)),ABS(MOD(A269*Calculator!$C$16/(Calculator!$D$7*150),1)-0.5)),IF(INT(2*A269*Calculator!$C$16/(Calculator!$D$7*150))&gt;INT(2*A269*Calculator!$B$16/(Calculator!$D$7*150)),0,1))),1)</f>
        <v>1</v>
      </c>
      <c r="G269" s="250" t="n">
        <f aca="false">IF(Calculator!$E$17="YES",IF(A269&lt;Calculator!$G$17,0,MIN(MIN(MIN(MOD(A269*Calculator!$B$17/(Calculator!$D$7*150),1),1-MOD(A269*Calculator!$B$17/(Calculator!$D$7*150),1)),ABS(MOD(A269*Calculator!$B$17/(Calculator!$D$7*150),1)-0.5)),MIN(MIN(MOD(A269*Calculator!$C$17/(Calculator!$D$7*150),1),1-MOD(A269*Calculator!$C$17/(Calculator!$D$7*150),1)),ABS(MOD(A269*Calculator!$C$17/(Calculator!$D$7*150),1)-0.5)),IF(INT(2*A269*Calculator!$C$17/(Calculator!$D$7*150))&gt;INT(2*A269*Calculator!$B$17/(Calculator!$D$7*150)),0,1))),1)</f>
        <v>0.0652631578947371</v>
      </c>
      <c r="H269" s="250" t="n">
        <f aca="false">IF(Calculator!$E$18="YES",IF(A269&lt;Calculator!$G$18,0,MIN(MIN(MIN(MOD(A269*Calculator!$B$18/(Calculator!$D$7*150),1),1-MOD(A269*Calculator!$B$18/(Calculator!$D$7*150),1)),ABS(MOD(A269*Calculator!$B$18/(Calculator!$D$7*150),1)-0.5)),MIN(MIN(MOD(A269*Calculator!$C$18/(Calculator!$D$7*150),1),1-MOD(A269*Calculator!$C$18/(Calculator!$D$7*150),1)),ABS(MOD(A269*Calculator!$C$18/(Calculator!$D$7*150),1)-0.5)),IF(INT(2*A269*Calculator!$C$18/(Calculator!$D$7*150))&gt;INT(2*A269*Calculator!$B$18/(Calculator!$D$7*150)),0,1))),1)</f>
        <v>1</v>
      </c>
      <c r="I269" s="250" t="n">
        <f aca="false">IF(Calculator!$E$19="YES",IF(A269&lt;Calculator!$G$19,0,MIN(MIN(MIN(MOD(A269*Calculator!$B$19/(Calculator!$D$7*150),1),1-MOD(A269*Calculator!$B$19/(Calculator!$D$7*150),1)),ABS(MOD(A269*Calculator!$B$19/(Calculator!$D$7*150),1)-0.5)),MIN(MIN(MOD(A269*Calculator!$C$19/(Calculator!$D$7*150),1),1-MOD(A269*Calculator!$C$19/(Calculator!$D$7*150),1)),ABS(MOD(A269*Calculator!$C$19/(Calculator!$D$7*150),1)-0.5)),IF(INT(2*A269*Calculator!$C$19/(Calculator!$D$7*150))&gt;INT(2*A269*Calculator!$B$19/(Calculator!$D$7*150)),0,1))),1)</f>
        <v>1</v>
      </c>
      <c r="J269" s="250" t="n">
        <f aca="false">IF(Calculator!$E$20="YES",IF(A269&lt;Calculator!$G$20,0,MIN(MIN(MIN(MOD(A269*Calculator!$B$20/(Calculator!$D$7*150),1),1-MOD(A269*Calculator!$B$20/(Calculator!$D$7*150),1)),ABS(MOD(A269*Calculator!$B$20/(Calculator!$D$7*150),1)-0.5)),MIN(MIN(MOD(A269*Calculator!$C$20/(Calculator!$D$7*150),1),1-MOD(A269*Calculator!$C$20/(Calculator!$D$7*150),1)),ABS(MOD(A269*Calculator!$C$20/(Calculator!$D$7*150),1)-0.5)),IF(INT(2*A269*Calculator!$C$20/(Calculator!$D$7*150))&gt;INT(2*A269*Calculator!$B$20/(Calculator!$D$7*150)),0,1))),1)</f>
        <v>1</v>
      </c>
      <c r="K269" s="250" t="n">
        <f aca="false">IF(Calculator!$E$21="YES",IF(A269&lt;Calculator!$G$21,0,MIN(MIN(MIN(MOD(A269*Calculator!$B$21/(Calculator!$D$7*150),1),1-MOD(A269*Calculator!$B$21/(Calculator!$D$7*150),1)),ABS(MOD(A269*Calculator!$B$21/(Calculator!$D$7*150),1)-0.5)),MIN(MIN(MOD(A269*Calculator!$C$21/(Calculator!$D$7*150),1),1-MOD(A269*Calculator!$C$21/(Calculator!$D$7*150),1)),ABS(MOD(A269*Calculator!$C$21/(Calculator!$D$7*150),1)-0.5)),IF(INT(2*A269*Calculator!$C$21/(Calculator!$D$7*150))&gt;INT(2*A269*Calculator!$B$21/(Calculator!$D$7*150)),0,1))),1)</f>
        <v>1</v>
      </c>
      <c r="L269" s="250" t="n">
        <f aca="false">IF(Calculator!$E$22="YES",IF(A269&lt;Calculator!$G$22,0,MIN(MIN(MIN(MOD(A269*Calculator!$B$22/(Calculator!$D$7*150),1),1-MOD(A269*Calculator!$B$22/(Calculator!$D$7*150),1)),ABS(MOD(A269*Calculator!$B$22/(Calculator!$D$7*150),1)-0.5)),MIN(MIN(MOD(A269*Calculator!$C$22/(Calculator!$D$7*150),1),1-MOD(A269*Calculator!$C$22/(Calculator!$D$7*150),1)),ABS(MOD(A269*Calculator!$C$22/(Calculator!$D$7*150),1)-0.5)),IF(INT(2*A269*Calculator!$C$22/(Calculator!$D$7*150))&gt;INT(2*A269*Calculator!$B$22/(Calculator!$D$7*150)),0,1))),1)</f>
        <v>1</v>
      </c>
      <c r="M269" s="250" t="n">
        <f aca="false">MIN(B269:L269)</f>
        <v>0.0326315789473686</v>
      </c>
      <c r="N269" s="250" t="n">
        <f aca="false">SUMPRODUCT(($M$7:$M$557&gt;M269)*1)+SUMPRODUCT(($M$7:$M$557=M269)*(ROW($M$7:$M$557)&lt;ROW(M269)))+1</f>
        <v>285</v>
      </c>
      <c r="O269" s="250" t="str">
        <f aca="false">IF(M269&gt;=0.13,"★★★ EXCELLENT",IF(M269&gt;=0.12,"★★  GOOD",IF(M269&gt;=0.07,"★  FAIR",IF(M269&gt;=0.025,"⚠  MARGINAL","✗  AVOID"))))</f>
        <v>⚠  MARGINAL</v>
      </c>
    </row>
    <row r="270" customFormat="false" ht="15" hidden="false" customHeight="true" outlineLevel="0" collapsed="false">
      <c r="A270" s="251" t="n">
        <v>31.3</v>
      </c>
      <c r="B270" s="252" t="n">
        <f aca="false">IF(Calculator!$E$12="YES",IF(A270&lt;Calculator!$G$12,0,MIN(MIN(MIN(MOD(A270*Calculator!$B$12/(Calculator!$D$7*150),1),1-MOD(A270*Calculator!$B$12/(Calculator!$D$7*150),1)),ABS(MOD(A270*Calculator!$B$12/(Calculator!$D$7*150),1)-0.5)),MIN(MIN(MOD(A270*Calculator!$C$12/(Calculator!$D$7*150),1),1-MOD(A270*Calculator!$C$12/(Calculator!$D$7*150),1)),ABS(MOD(A270*Calculator!$C$12/(Calculator!$D$7*150),1)-0.5)),IF(INT(2*A270*Calculator!$C$12/(Calculator!$D$7*150))&gt;INT(2*A270*Calculator!$B$12/(Calculator!$D$7*150)),0,1))),1)</f>
        <v>1</v>
      </c>
      <c r="C270" s="252" t="n">
        <f aca="false">IF(Calculator!$E$13="YES",IF(A270&lt;Calculator!$G$13,0,MIN(MIN(MIN(MOD(A270*Calculator!$B$13/(Calculator!$D$7*150),1),1-MOD(A270*Calculator!$B$13/(Calculator!$D$7*150),1)),ABS(MOD(A270*Calculator!$B$13/(Calculator!$D$7*150),1)-0.5)),MIN(MIN(MOD(A270*Calculator!$C$13/(Calculator!$D$7*150),1),1-MOD(A270*Calculator!$C$13/(Calculator!$D$7*150),1)),ABS(MOD(A270*Calculator!$C$13/(Calculator!$D$7*150),1)-0.5)),IF(INT(2*A270*Calculator!$C$13/(Calculator!$D$7*150))&gt;INT(2*A270*Calculator!$B$13/(Calculator!$D$7*150)),0,1))),1)</f>
        <v>1</v>
      </c>
      <c r="D270" s="252" t="n">
        <f aca="false">IF(Calculator!$E$14="YES",IF(A270&lt;Calculator!$G$14,0,MIN(MIN(MIN(MOD(A270*Calculator!$B$14/(Calculator!$D$7*150),1),1-MOD(A270*Calculator!$B$14/(Calculator!$D$7*150),1)),ABS(MOD(A270*Calculator!$B$14/(Calculator!$D$7*150),1)-0.5)),MIN(MIN(MOD(A270*Calculator!$C$14/(Calculator!$D$7*150),1),1-MOD(A270*Calculator!$C$14/(Calculator!$D$7*150),1)),ABS(MOD(A270*Calculator!$C$14/(Calculator!$D$7*150),1)-0.5)),IF(INT(2*A270*Calculator!$C$14/(Calculator!$D$7*150))&gt;INT(2*A270*Calculator!$B$14/(Calculator!$D$7*150)),0,1))),1)</f>
        <v>1</v>
      </c>
      <c r="E270" s="252" t="n">
        <f aca="false">IF(Calculator!$E$15="YES",IF(A270&lt;Calculator!$G$15,0,MIN(MIN(MIN(MOD(A270*Calculator!$B$15/(Calculator!$D$7*150),1),1-MOD(A270*Calculator!$B$15/(Calculator!$D$7*150),1)),ABS(MOD(A270*Calculator!$B$15/(Calculator!$D$7*150),1)-0.5)),MIN(MIN(MOD(A270*Calculator!$C$15/(Calculator!$D$7*150),1),1-MOD(A270*Calculator!$C$15/(Calculator!$D$7*150),1)),ABS(MOD(A270*Calculator!$C$15/(Calculator!$D$7*150),1)-0.5)),IF(INT(2*A270*Calculator!$C$15/(Calculator!$D$7*150))&gt;INT(2*A270*Calculator!$B$15/(Calculator!$D$7*150)),0,1))),1)</f>
        <v>0.0375438596491227</v>
      </c>
      <c r="F270" s="252" t="n">
        <f aca="false">IF(Calculator!$E$16="YES",IF(A270&lt;Calculator!$G$16,0,MIN(MIN(MIN(MOD(A270*Calculator!$B$16/(Calculator!$D$7*150),1),1-MOD(A270*Calculator!$B$16/(Calculator!$D$7*150),1)),ABS(MOD(A270*Calculator!$B$16/(Calculator!$D$7*150),1)-0.5)),MIN(MIN(MOD(A270*Calculator!$C$16/(Calculator!$D$7*150),1),1-MOD(A270*Calculator!$C$16/(Calculator!$D$7*150),1)),ABS(MOD(A270*Calculator!$C$16/(Calculator!$D$7*150),1)-0.5)),IF(INT(2*A270*Calculator!$C$16/(Calculator!$D$7*150))&gt;INT(2*A270*Calculator!$B$16/(Calculator!$D$7*150)),0,1))),1)</f>
        <v>1</v>
      </c>
      <c r="G270" s="252" t="n">
        <f aca="false">IF(Calculator!$E$17="YES",IF(A270&lt;Calculator!$G$17,0,MIN(MIN(MIN(MOD(A270*Calculator!$B$17/(Calculator!$D$7*150),1),1-MOD(A270*Calculator!$B$17/(Calculator!$D$7*150),1)),ABS(MOD(A270*Calculator!$B$17/(Calculator!$D$7*150),1)-0.5)),MIN(MIN(MOD(A270*Calculator!$C$17/(Calculator!$D$7*150),1),1-MOD(A270*Calculator!$C$17/(Calculator!$D$7*150),1)),ABS(MOD(A270*Calculator!$C$17/(Calculator!$D$7*150),1)-0.5)),IF(INT(2*A270*Calculator!$C$17/(Calculator!$D$7*150))&gt;INT(2*A270*Calculator!$B$17/(Calculator!$D$7*150)),0,1))),1)</f>
        <v>0.0750877192982453</v>
      </c>
      <c r="H270" s="252" t="n">
        <f aca="false">IF(Calculator!$E$18="YES",IF(A270&lt;Calculator!$G$18,0,MIN(MIN(MIN(MOD(A270*Calculator!$B$18/(Calculator!$D$7*150),1),1-MOD(A270*Calculator!$B$18/(Calculator!$D$7*150),1)),ABS(MOD(A270*Calculator!$B$18/(Calculator!$D$7*150),1)-0.5)),MIN(MIN(MOD(A270*Calculator!$C$18/(Calculator!$D$7*150),1),1-MOD(A270*Calculator!$C$18/(Calculator!$D$7*150),1)),ABS(MOD(A270*Calculator!$C$18/(Calculator!$D$7*150),1)-0.5)),IF(INT(2*A270*Calculator!$C$18/(Calculator!$D$7*150))&gt;INT(2*A270*Calculator!$B$18/(Calculator!$D$7*150)),0,1))),1)</f>
        <v>1</v>
      </c>
      <c r="I270" s="252" t="n">
        <f aca="false">IF(Calculator!$E$19="YES",IF(A270&lt;Calculator!$G$19,0,MIN(MIN(MIN(MOD(A270*Calculator!$B$19/(Calculator!$D$7*150),1),1-MOD(A270*Calculator!$B$19/(Calculator!$D$7*150),1)),ABS(MOD(A270*Calculator!$B$19/(Calculator!$D$7*150),1)-0.5)),MIN(MIN(MOD(A270*Calculator!$C$19/(Calculator!$D$7*150),1),1-MOD(A270*Calculator!$C$19/(Calculator!$D$7*150),1)),ABS(MOD(A270*Calculator!$C$19/(Calculator!$D$7*150),1)-0.5)),IF(INT(2*A270*Calculator!$C$19/(Calculator!$D$7*150))&gt;INT(2*A270*Calculator!$B$19/(Calculator!$D$7*150)),0,1))),1)</f>
        <v>1</v>
      </c>
      <c r="J270" s="252" t="n">
        <f aca="false">IF(Calculator!$E$20="YES",IF(A270&lt;Calculator!$G$20,0,MIN(MIN(MIN(MOD(A270*Calculator!$B$20/(Calculator!$D$7*150),1),1-MOD(A270*Calculator!$B$20/(Calculator!$D$7*150),1)),ABS(MOD(A270*Calculator!$B$20/(Calculator!$D$7*150),1)-0.5)),MIN(MIN(MOD(A270*Calculator!$C$20/(Calculator!$D$7*150),1),1-MOD(A270*Calculator!$C$20/(Calculator!$D$7*150),1)),ABS(MOD(A270*Calculator!$C$20/(Calculator!$D$7*150),1)-0.5)),IF(INT(2*A270*Calculator!$C$20/(Calculator!$D$7*150))&gt;INT(2*A270*Calculator!$B$20/(Calculator!$D$7*150)),0,1))),1)</f>
        <v>1</v>
      </c>
      <c r="K270" s="252" t="n">
        <f aca="false">IF(Calculator!$E$21="YES",IF(A270&lt;Calculator!$G$21,0,MIN(MIN(MIN(MOD(A270*Calculator!$B$21/(Calculator!$D$7*150),1),1-MOD(A270*Calculator!$B$21/(Calculator!$D$7*150),1)),ABS(MOD(A270*Calculator!$B$21/(Calculator!$D$7*150),1)-0.5)),MIN(MIN(MOD(A270*Calculator!$C$21/(Calculator!$D$7*150),1),1-MOD(A270*Calculator!$C$21/(Calculator!$D$7*150),1)),ABS(MOD(A270*Calculator!$C$21/(Calculator!$D$7*150),1)-0.5)),IF(INT(2*A270*Calculator!$C$21/(Calculator!$D$7*150))&gt;INT(2*A270*Calculator!$B$21/(Calculator!$D$7*150)),0,1))),1)</f>
        <v>1</v>
      </c>
      <c r="L270" s="252" t="n">
        <f aca="false">IF(Calculator!$E$22="YES",IF(A270&lt;Calculator!$G$22,0,MIN(MIN(MIN(MOD(A270*Calculator!$B$22/(Calculator!$D$7*150),1),1-MOD(A270*Calculator!$B$22/(Calculator!$D$7*150),1)),ABS(MOD(A270*Calculator!$B$22/(Calculator!$D$7*150),1)-0.5)),MIN(MIN(MOD(A270*Calculator!$C$22/(Calculator!$D$7*150),1),1-MOD(A270*Calculator!$C$22/(Calculator!$D$7*150),1)),ABS(MOD(A270*Calculator!$C$22/(Calculator!$D$7*150),1)-0.5)),IF(INT(2*A270*Calculator!$C$22/(Calculator!$D$7*150))&gt;INT(2*A270*Calculator!$B$22/(Calculator!$D$7*150)),0,1))),1)</f>
        <v>1</v>
      </c>
      <c r="M270" s="252" t="n">
        <f aca="false">MIN(B270:L270)</f>
        <v>0.0375438596491227</v>
      </c>
      <c r="N270" s="252" t="n">
        <f aca="false">SUMPRODUCT(($M$7:$M$557&gt;M270)*1)+SUMPRODUCT(($M$7:$M$557=M270)*(ROW($M$7:$M$557)&lt;ROW(M270)))+1</f>
        <v>270</v>
      </c>
      <c r="O270" s="252" t="str">
        <f aca="false">IF(M270&gt;=0.13,"★★★ EXCELLENT",IF(M270&gt;=0.12,"★★  GOOD",IF(M270&gt;=0.07,"★  FAIR",IF(M270&gt;=0.025,"⚠  MARGINAL","✗  AVOID"))))</f>
        <v>⚠  MARGINAL</v>
      </c>
    </row>
    <row r="271" customFormat="false" ht="15" hidden="false" customHeight="true" outlineLevel="0" collapsed="false">
      <c r="A271" s="249" t="n">
        <v>31.4</v>
      </c>
      <c r="B271" s="250" t="n">
        <f aca="false">IF(Calculator!$E$12="YES",IF(A271&lt;Calculator!$G$12,0,MIN(MIN(MIN(MOD(A271*Calculator!$B$12/(Calculator!$D$7*150),1),1-MOD(A271*Calculator!$B$12/(Calculator!$D$7*150),1)),ABS(MOD(A271*Calculator!$B$12/(Calculator!$D$7*150),1)-0.5)),MIN(MIN(MOD(A271*Calculator!$C$12/(Calculator!$D$7*150),1),1-MOD(A271*Calculator!$C$12/(Calculator!$D$7*150),1)),ABS(MOD(A271*Calculator!$C$12/(Calculator!$D$7*150),1)-0.5)),IF(INT(2*A271*Calculator!$C$12/(Calculator!$D$7*150))&gt;INT(2*A271*Calculator!$B$12/(Calculator!$D$7*150)),0,1))),1)</f>
        <v>1</v>
      </c>
      <c r="C271" s="250" t="n">
        <f aca="false">IF(Calculator!$E$13="YES",IF(A271&lt;Calculator!$G$13,0,MIN(MIN(MIN(MOD(A271*Calculator!$B$13/(Calculator!$D$7*150),1),1-MOD(A271*Calculator!$B$13/(Calculator!$D$7*150),1)),ABS(MOD(A271*Calculator!$B$13/(Calculator!$D$7*150),1)-0.5)),MIN(MIN(MOD(A271*Calculator!$C$13/(Calculator!$D$7*150),1),1-MOD(A271*Calculator!$C$13/(Calculator!$D$7*150),1)),ABS(MOD(A271*Calculator!$C$13/(Calculator!$D$7*150),1)-0.5)),IF(INT(2*A271*Calculator!$C$13/(Calculator!$D$7*150))&gt;INT(2*A271*Calculator!$B$13/(Calculator!$D$7*150)),0,1))),1)</f>
        <v>1</v>
      </c>
      <c r="D271" s="250" t="n">
        <f aca="false">IF(Calculator!$E$14="YES",IF(A271&lt;Calculator!$G$14,0,MIN(MIN(MIN(MOD(A271*Calculator!$B$14/(Calculator!$D$7*150),1),1-MOD(A271*Calculator!$B$14/(Calculator!$D$7*150),1)),ABS(MOD(A271*Calculator!$B$14/(Calculator!$D$7*150),1)-0.5)),MIN(MIN(MOD(A271*Calculator!$C$14/(Calculator!$D$7*150),1),1-MOD(A271*Calculator!$C$14/(Calculator!$D$7*150),1)),ABS(MOD(A271*Calculator!$C$14/(Calculator!$D$7*150),1)-0.5)),IF(INT(2*A271*Calculator!$C$14/(Calculator!$D$7*150))&gt;INT(2*A271*Calculator!$B$14/(Calculator!$D$7*150)),0,1))),1)</f>
        <v>1</v>
      </c>
      <c r="E271" s="250" t="n">
        <f aca="false">IF(Calculator!$E$15="YES",IF(A271&lt;Calculator!$G$15,0,MIN(MIN(MIN(MOD(A271*Calculator!$B$15/(Calculator!$D$7*150),1),1-MOD(A271*Calculator!$B$15/(Calculator!$D$7*150),1)),ABS(MOD(A271*Calculator!$B$15/(Calculator!$D$7*150),1)-0.5)),MIN(MIN(MOD(A271*Calculator!$C$15/(Calculator!$D$7*150),1),1-MOD(A271*Calculator!$C$15/(Calculator!$D$7*150),1)),ABS(MOD(A271*Calculator!$C$15/(Calculator!$D$7*150),1)-0.5)),IF(INT(2*A271*Calculator!$C$15/(Calculator!$D$7*150))&gt;INT(2*A271*Calculator!$B$15/(Calculator!$D$7*150)),0,1))),1)</f>
        <v>0.042456140350877</v>
      </c>
      <c r="F271" s="250" t="n">
        <f aca="false">IF(Calculator!$E$16="YES",IF(A271&lt;Calculator!$G$16,0,MIN(MIN(MIN(MOD(A271*Calculator!$B$16/(Calculator!$D$7*150),1),1-MOD(A271*Calculator!$B$16/(Calculator!$D$7*150),1)),ABS(MOD(A271*Calculator!$B$16/(Calculator!$D$7*150),1)-0.5)),MIN(MIN(MOD(A271*Calculator!$C$16/(Calculator!$D$7*150),1),1-MOD(A271*Calculator!$C$16/(Calculator!$D$7*150),1)),ABS(MOD(A271*Calculator!$C$16/(Calculator!$D$7*150),1)-0.5)),IF(INT(2*A271*Calculator!$C$16/(Calculator!$D$7*150))&gt;INT(2*A271*Calculator!$B$16/(Calculator!$D$7*150)),0,1))),1)</f>
        <v>1</v>
      </c>
      <c r="G271" s="250" t="n">
        <f aca="false">IF(Calculator!$E$17="YES",IF(A271&lt;Calculator!$G$17,0,MIN(MIN(MIN(MOD(A271*Calculator!$B$17/(Calculator!$D$7*150),1),1-MOD(A271*Calculator!$B$17/(Calculator!$D$7*150),1)),ABS(MOD(A271*Calculator!$B$17/(Calculator!$D$7*150),1)-0.5)),MIN(MIN(MOD(A271*Calculator!$C$17/(Calculator!$D$7*150),1),1-MOD(A271*Calculator!$C$17/(Calculator!$D$7*150),1)),ABS(MOD(A271*Calculator!$C$17/(Calculator!$D$7*150),1)-0.5)),IF(INT(2*A271*Calculator!$C$17/(Calculator!$D$7*150))&gt;INT(2*A271*Calculator!$B$17/(Calculator!$D$7*150)),0,1))),1)</f>
        <v>0.0849122807017539</v>
      </c>
      <c r="H271" s="250" t="n">
        <f aca="false">IF(Calculator!$E$18="YES",IF(A271&lt;Calculator!$G$18,0,MIN(MIN(MIN(MOD(A271*Calculator!$B$18/(Calculator!$D$7*150),1),1-MOD(A271*Calculator!$B$18/(Calculator!$D$7*150),1)),ABS(MOD(A271*Calculator!$B$18/(Calculator!$D$7*150),1)-0.5)),MIN(MIN(MOD(A271*Calculator!$C$18/(Calculator!$D$7*150),1),1-MOD(A271*Calculator!$C$18/(Calculator!$D$7*150),1)),ABS(MOD(A271*Calculator!$C$18/(Calculator!$D$7*150),1)-0.5)),IF(INT(2*A271*Calculator!$C$18/(Calculator!$D$7*150))&gt;INT(2*A271*Calculator!$B$18/(Calculator!$D$7*150)),0,1))),1)</f>
        <v>1</v>
      </c>
      <c r="I271" s="250" t="n">
        <f aca="false">IF(Calculator!$E$19="YES",IF(A271&lt;Calculator!$G$19,0,MIN(MIN(MIN(MOD(A271*Calculator!$B$19/(Calculator!$D$7*150),1),1-MOD(A271*Calculator!$B$19/(Calculator!$D$7*150),1)),ABS(MOD(A271*Calculator!$B$19/(Calculator!$D$7*150),1)-0.5)),MIN(MIN(MOD(A271*Calculator!$C$19/(Calculator!$D$7*150),1),1-MOD(A271*Calculator!$C$19/(Calculator!$D$7*150),1)),ABS(MOD(A271*Calculator!$C$19/(Calculator!$D$7*150),1)-0.5)),IF(INT(2*A271*Calculator!$C$19/(Calculator!$D$7*150))&gt;INT(2*A271*Calculator!$B$19/(Calculator!$D$7*150)),0,1))),1)</f>
        <v>1</v>
      </c>
      <c r="J271" s="250" t="n">
        <f aca="false">IF(Calculator!$E$20="YES",IF(A271&lt;Calculator!$G$20,0,MIN(MIN(MIN(MOD(A271*Calculator!$B$20/(Calculator!$D$7*150),1),1-MOD(A271*Calculator!$B$20/(Calculator!$D$7*150),1)),ABS(MOD(A271*Calculator!$B$20/(Calculator!$D$7*150),1)-0.5)),MIN(MIN(MOD(A271*Calculator!$C$20/(Calculator!$D$7*150),1),1-MOD(A271*Calculator!$C$20/(Calculator!$D$7*150),1)),ABS(MOD(A271*Calculator!$C$20/(Calculator!$D$7*150),1)-0.5)),IF(INT(2*A271*Calculator!$C$20/(Calculator!$D$7*150))&gt;INT(2*A271*Calculator!$B$20/(Calculator!$D$7*150)),0,1))),1)</f>
        <v>1</v>
      </c>
      <c r="K271" s="250" t="n">
        <f aca="false">IF(Calculator!$E$21="YES",IF(A271&lt;Calculator!$G$21,0,MIN(MIN(MIN(MOD(A271*Calculator!$B$21/(Calculator!$D$7*150),1),1-MOD(A271*Calculator!$B$21/(Calculator!$D$7*150),1)),ABS(MOD(A271*Calculator!$B$21/(Calculator!$D$7*150),1)-0.5)),MIN(MIN(MOD(A271*Calculator!$C$21/(Calculator!$D$7*150),1),1-MOD(A271*Calculator!$C$21/(Calculator!$D$7*150),1)),ABS(MOD(A271*Calculator!$C$21/(Calculator!$D$7*150),1)-0.5)),IF(INT(2*A271*Calculator!$C$21/(Calculator!$D$7*150))&gt;INT(2*A271*Calculator!$B$21/(Calculator!$D$7*150)),0,1))),1)</f>
        <v>1</v>
      </c>
      <c r="L271" s="250" t="n">
        <f aca="false">IF(Calculator!$E$22="YES",IF(A271&lt;Calculator!$G$22,0,MIN(MIN(MIN(MOD(A271*Calculator!$B$22/(Calculator!$D$7*150),1),1-MOD(A271*Calculator!$B$22/(Calculator!$D$7*150),1)),ABS(MOD(A271*Calculator!$B$22/(Calculator!$D$7*150),1)-0.5)),MIN(MIN(MOD(A271*Calculator!$C$22/(Calculator!$D$7*150),1),1-MOD(A271*Calculator!$C$22/(Calculator!$D$7*150),1)),ABS(MOD(A271*Calculator!$C$22/(Calculator!$D$7*150),1)-0.5)),IF(INT(2*A271*Calculator!$C$22/(Calculator!$D$7*150))&gt;INT(2*A271*Calculator!$B$22/(Calculator!$D$7*150)),0,1))),1)</f>
        <v>1</v>
      </c>
      <c r="M271" s="250" t="n">
        <f aca="false">MIN(B271:L271)</f>
        <v>0.042456140350877</v>
      </c>
      <c r="N271" s="250" t="n">
        <f aca="false">SUMPRODUCT(($M$7:$M$557&gt;M271)*1)+SUMPRODUCT(($M$7:$M$557=M271)*(ROW($M$7:$M$557)&lt;ROW(M271)))+1</f>
        <v>255</v>
      </c>
      <c r="O271" s="250" t="str">
        <f aca="false">IF(M271&gt;=0.13,"★★★ EXCELLENT",IF(M271&gt;=0.12,"★★  GOOD",IF(M271&gt;=0.07,"★  FAIR",IF(M271&gt;=0.025,"⚠  MARGINAL","✗  AVOID"))))</f>
        <v>⚠  MARGINAL</v>
      </c>
    </row>
    <row r="272" customFormat="false" ht="15" hidden="false" customHeight="true" outlineLevel="0" collapsed="false">
      <c r="A272" s="251" t="n">
        <v>31.5</v>
      </c>
      <c r="B272" s="252" t="n">
        <f aca="false">IF(Calculator!$E$12="YES",IF(A272&lt;Calculator!$G$12,0,MIN(MIN(MIN(MOD(A272*Calculator!$B$12/(Calculator!$D$7*150),1),1-MOD(A272*Calculator!$B$12/(Calculator!$D$7*150),1)),ABS(MOD(A272*Calculator!$B$12/(Calculator!$D$7*150),1)-0.5)),MIN(MIN(MOD(A272*Calculator!$C$12/(Calculator!$D$7*150),1),1-MOD(A272*Calculator!$C$12/(Calculator!$D$7*150),1)),ABS(MOD(A272*Calculator!$C$12/(Calculator!$D$7*150),1)-0.5)),IF(INT(2*A272*Calculator!$C$12/(Calculator!$D$7*150))&gt;INT(2*A272*Calculator!$B$12/(Calculator!$D$7*150)),0,1))),1)</f>
        <v>1</v>
      </c>
      <c r="C272" s="252" t="n">
        <f aca="false">IF(Calculator!$E$13="YES",IF(A272&lt;Calculator!$G$13,0,MIN(MIN(MIN(MOD(A272*Calculator!$B$13/(Calculator!$D$7*150),1),1-MOD(A272*Calculator!$B$13/(Calculator!$D$7*150),1)),ABS(MOD(A272*Calculator!$B$13/(Calculator!$D$7*150),1)-0.5)),MIN(MIN(MOD(A272*Calculator!$C$13/(Calculator!$D$7*150),1),1-MOD(A272*Calculator!$C$13/(Calculator!$D$7*150),1)),ABS(MOD(A272*Calculator!$C$13/(Calculator!$D$7*150),1)-0.5)),IF(INT(2*A272*Calculator!$C$13/(Calculator!$D$7*150))&gt;INT(2*A272*Calculator!$B$13/(Calculator!$D$7*150)),0,1))),1)</f>
        <v>1</v>
      </c>
      <c r="D272" s="252" t="n">
        <f aca="false">IF(Calculator!$E$14="YES",IF(A272&lt;Calculator!$G$14,0,MIN(MIN(MIN(MOD(A272*Calculator!$B$14/(Calculator!$D$7*150),1),1-MOD(A272*Calculator!$B$14/(Calculator!$D$7*150),1)),ABS(MOD(A272*Calculator!$B$14/(Calculator!$D$7*150),1)-0.5)),MIN(MIN(MOD(A272*Calculator!$C$14/(Calculator!$D$7*150),1),1-MOD(A272*Calculator!$C$14/(Calculator!$D$7*150),1)),ABS(MOD(A272*Calculator!$C$14/(Calculator!$D$7*150),1)-0.5)),IF(INT(2*A272*Calculator!$C$14/(Calculator!$D$7*150))&gt;INT(2*A272*Calculator!$B$14/(Calculator!$D$7*150)),0,1))),1)</f>
        <v>1</v>
      </c>
      <c r="E272" s="252" t="n">
        <f aca="false">IF(Calculator!$E$15="YES",IF(A272&lt;Calculator!$G$15,0,MIN(MIN(MIN(MOD(A272*Calculator!$B$15/(Calculator!$D$7*150),1),1-MOD(A272*Calculator!$B$15/(Calculator!$D$7*150),1)),ABS(MOD(A272*Calculator!$B$15/(Calculator!$D$7*150),1)-0.5)),MIN(MIN(MOD(A272*Calculator!$C$15/(Calculator!$D$7*150),1),1-MOD(A272*Calculator!$C$15/(Calculator!$D$7*150),1)),ABS(MOD(A272*Calculator!$C$15/(Calculator!$D$7*150),1)-0.5)),IF(INT(2*A272*Calculator!$C$15/(Calculator!$D$7*150))&gt;INT(2*A272*Calculator!$B$15/(Calculator!$D$7*150)),0,1))),1)</f>
        <v>0.0473684210526315</v>
      </c>
      <c r="F272" s="252" t="n">
        <f aca="false">IF(Calculator!$E$16="YES",IF(A272&lt;Calculator!$G$16,0,MIN(MIN(MIN(MOD(A272*Calculator!$B$16/(Calculator!$D$7*150),1),1-MOD(A272*Calculator!$B$16/(Calculator!$D$7*150),1)),ABS(MOD(A272*Calculator!$B$16/(Calculator!$D$7*150),1)-0.5)),MIN(MIN(MOD(A272*Calculator!$C$16/(Calculator!$D$7*150),1),1-MOD(A272*Calculator!$C$16/(Calculator!$D$7*150),1)),ABS(MOD(A272*Calculator!$C$16/(Calculator!$D$7*150),1)-0.5)),IF(INT(2*A272*Calculator!$C$16/(Calculator!$D$7*150))&gt;INT(2*A272*Calculator!$B$16/(Calculator!$D$7*150)),0,1))),1)</f>
        <v>1</v>
      </c>
      <c r="G272" s="252" t="n">
        <f aca="false">IF(Calculator!$E$17="YES",IF(A272&lt;Calculator!$G$17,0,MIN(MIN(MIN(MOD(A272*Calculator!$B$17/(Calculator!$D$7*150),1),1-MOD(A272*Calculator!$B$17/(Calculator!$D$7*150),1)),ABS(MOD(A272*Calculator!$B$17/(Calculator!$D$7*150),1)-0.5)),MIN(MIN(MOD(A272*Calculator!$C$17/(Calculator!$D$7*150),1),1-MOD(A272*Calculator!$C$17/(Calculator!$D$7*150),1)),ABS(MOD(A272*Calculator!$C$17/(Calculator!$D$7*150),1)-0.5)),IF(INT(2*A272*Calculator!$C$17/(Calculator!$D$7*150))&gt;INT(2*A272*Calculator!$B$17/(Calculator!$D$7*150)),0,1))),1)</f>
        <v>0.094736842105263</v>
      </c>
      <c r="H272" s="252" t="n">
        <f aca="false">IF(Calculator!$E$18="YES",IF(A272&lt;Calculator!$G$18,0,MIN(MIN(MIN(MOD(A272*Calculator!$B$18/(Calculator!$D$7*150),1),1-MOD(A272*Calculator!$B$18/(Calculator!$D$7*150),1)),ABS(MOD(A272*Calculator!$B$18/(Calculator!$D$7*150),1)-0.5)),MIN(MIN(MOD(A272*Calculator!$C$18/(Calculator!$D$7*150),1),1-MOD(A272*Calculator!$C$18/(Calculator!$D$7*150),1)),ABS(MOD(A272*Calculator!$C$18/(Calculator!$D$7*150),1)-0.5)),IF(INT(2*A272*Calculator!$C$18/(Calculator!$D$7*150))&gt;INT(2*A272*Calculator!$B$18/(Calculator!$D$7*150)),0,1))),1)</f>
        <v>1</v>
      </c>
      <c r="I272" s="252" t="n">
        <f aca="false">IF(Calculator!$E$19="YES",IF(A272&lt;Calculator!$G$19,0,MIN(MIN(MIN(MOD(A272*Calculator!$B$19/(Calculator!$D$7*150),1),1-MOD(A272*Calculator!$B$19/(Calculator!$D$7*150),1)),ABS(MOD(A272*Calculator!$B$19/(Calculator!$D$7*150),1)-0.5)),MIN(MIN(MOD(A272*Calculator!$C$19/(Calculator!$D$7*150),1),1-MOD(A272*Calculator!$C$19/(Calculator!$D$7*150),1)),ABS(MOD(A272*Calculator!$C$19/(Calculator!$D$7*150),1)-0.5)),IF(INT(2*A272*Calculator!$C$19/(Calculator!$D$7*150))&gt;INT(2*A272*Calculator!$B$19/(Calculator!$D$7*150)),0,1))),1)</f>
        <v>1</v>
      </c>
      <c r="J272" s="252" t="n">
        <f aca="false">IF(Calculator!$E$20="YES",IF(A272&lt;Calculator!$G$20,0,MIN(MIN(MIN(MOD(A272*Calculator!$B$20/(Calculator!$D$7*150),1),1-MOD(A272*Calculator!$B$20/(Calculator!$D$7*150),1)),ABS(MOD(A272*Calculator!$B$20/(Calculator!$D$7*150),1)-0.5)),MIN(MIN(MOD(A272*Calculator!$C$20/(Calculator!$D$7*150),1),1-MOD(A272*Calculator!$C$20/(Calculator!$D$7*150),1)),ABS(MOD(A272*Calculator!$C$20/(Calculator!$D$7*150),1)-0.5)),IF(INT(2*A272*Calculator!$C$20/(Calculator!$D$7*150))&gt;INT(2*A272*Calculator!$B$20/(Calculator!$D$7*150)),0,1))),1)</f>
        <v>1</v>
      </c>
      <c r="K272" s="252" t="n">
        <f aca="false">IF(Calculator!$E$21="YES",IF(A272&lt;Calculator!$G$21,0,MIN(MIN(MIN(MOD(A272*Calculator!$B$21/(Calculator!$D$7*150),1),1-MOD(A272*Calculator!$B$21/(Calculator!$D$7*150),1)),ABS(MOD(A272*Calculator!$B$21/(Calculator!$D$7*150),1)-0.5)),MIN(MIN(MOD(A272*Calculator!$C$21/(Calculator!$D$7*150),1),1-MOD(A272*Calculator!$C$21/(Calculator!$D$7*150),1)),ABS(MOD(A272*Calculator!$C$21/(Calculator!$D$7*150),1)-0.5)),IF(INT(2*A272*Calculator!$C$21/(Calculator!$D$7*150))&gt;INT(2*A272*Calculator!$B$21/(Calculator!$D$7*150)),0,1))),1)</f>
        <v>1</v>
      </c>
      <c r="L272" s="252" t="n">
        <f aca="false">IF(Calculator!$E$22="YES",IF(A272&lt;Calculator!$G$22,0,MIN(MIN(MIN(MOD(A272*Calculator!$B$22/(Calculator!$D$7*150),1),1-MOD(A272*Calculator!$B$22/(Calculator!$D$7*150),1)),ABS(MOD(A272*Calculator!$B$22/(Calculator!$D$7*150),1)-0.5)),MIN(MIN(MOD(A272*Calculator!$C$22/(Calculator!$D$7*150),1),1-MOD(A272*Calculator!$C$22/(Calculator!$D$7*150),1)),ABS(MOD(A272*Calculator!$C$22/(Calculator!$D$7*150),1)-0.5)),IF(INT(2*A272*Calculator!$C$22/(Calculator!$D$7*150))&gt;INT(2*A272*Calculator!$B$22/(Calculator!$D$7*150)),0,1))),1)</f>
        <v>1</v>
      </c>
      <c r="M272" s="252" t="n">
        <f aca="false">MIN(B272:L272)</f>
        <v>0.0473684210526315</v>
      </c>
      <c r="N272" s="252" t="n">
        <f aca="false">SUMPRODUCT(($M$7:$M$557&gt;M272)*1)+SUMPRODUCT(($M$7:$M$557=M272)*(ROW($M$7:$M$557)&lt;ROW(M272)))+1</f>
        <v>240</v>
      </c>
      <c r="O272" s="252" t="str">
        <f aca="false">IF(M272&gt;=0.13,"★★★ EXCELLENT",IF(M272&gt;=0.12,"★★  GOOD",IF(M272&gt;=0.07,"★  FAIR",IF(M272&gt;=0.025,"⚠  MARGINAL","✗  AVOID"))))</f>
        <v>⚠  MARGINAL</v>
      </c>
    </row>
    <row r="273" customFormat="false" ht="15" hidden="false" customHeight="true" outlineLevel="0" collapsed="false">
      <c r="A273" s="249" t="n">
        <v>31.6</v>
      </c>
      <c r="B273" s="250" t="n">
        <f aca="false">IF(Calculator!$E$12="YES",IF(A273&lt;Calculator!$G$12,0,MIN(MIN(MIN(MOD(A273*Calculator!$B$12/(Calculator!$D$7*150),1),1-MOD(A273*Calculator!$B$12/(Calculator!$D$7*150),1)),ABS(MOD(A273*Calculator!$B$12/(Calculator!$D$7*150),1)-0.5)),MIN(MIN(MOD(A273*Calculator!$C$12/(Calculator!$D$7*150),1),1-MOD(A273*Calculator!$C$12/(Calculator!$D$7*150),1)),ABS(MOD(A273*Calculator!$C$12/(Calculator!$D$7*150),1)-0.5)),IF(INT(2*A273*Calculator!$C$12/(Calculator!$D$7*150))&gt;INT(2*A273*Calculator!$B$12/(Calculator!$D$7*150)),0,1))),1)</f>
        <v>1</v>
      </c>
      <c r="C273" s="250" t="n">
        <f aca="false">IF(Calculator!$E$13="YES",IF(A273&lt;Calculator!$G$13,0,MIN(MIN(MIN(MOD(A273*Calculator!$B$13/(Calculator!$D$7*150),1),1-MOD(A273*Calculator!$B$13/(Calculator!$D$7*150),1)),ABS(MOD(A273*Calculator!$B$13/(Calculator!$D$7*150),1)-0.5)),MIN(MIN(MOD(A273*Calculator!$C$13/(Calculator!$D$7*150),1),1-MOD(A273*Calculator!$C$13/(Calculator!$D$7*150),1)),ABS(MOD(A273*Calculator!$C$13/(Calculator!$D$7*150),1)-0.5)),IF(INT(2*A273*Calculator!$C$13/(Calculator!$D$7*150))&gt;INT(2*A273*Calculator!$B$13/(Calculator!$D$7*150)),0,1))),1)</f>
        <v>1</v>
      </c>
      <c r="D273" s="250" t="n">
        <f aca="false">IF(Calculator!$E$14="YES",IF(A273&lt;Calculator!$G$14,0,MIN(MIN(MIN(MOD(A273*Calculator!$B$14/(Calculator!$D$7*150),1),1-MOD(A273*Calculator!$B$14/(Calculator!$D$7*150),1)),ABS(MOD(A273*Calculator!$B$14/(Calculator!$D$7*150),1)-0.5)),MIN(MIN(MOD(A273*Calculator!$C$14/(Calculator!$D$7*150),1),1-MOD(A273*Calculator!$C$14/(Calculator!$D$7*150),1)),ABS(MOD(A273*Calculator!$C$14/(Calculator!$D$7*150),1)-0.5)),IF(INT(2*A273*Calculator!$C$14/(Calculator!$D$7*150))&gt;INT(2*A273*Calculator!$B$14/(Calculator!$D$7*150)),0,1))),1)</f>
        <v>1</v>
      </c>
      <c r="E273" s="250" t="n">
        <f aca="false">IF(Calculator!$E$15="YES",IF(A273&lt;Calculator!$G$15,0,MIN(MIN(MIN(MOD(A273*Calculator!$B$15/(Calculator!$D$7*150),1),1-MOD(A273*Calculator!$B$15/(Calculator!$D$7*150),1)),ABS(MOD(A273*Calculator!$B$15/(Calculator!$D$7*150),1)-0.5)),MIN(MIN(MOD(A273*Calculator!$C$15/(Calculator!$D$7*150),1),1-MOD(A273*Calculator!$C$15/(Calculator!$D$7*150),1)),ABS(MOD(A273*Calculator!$C$15/(Calculator!$D$7*150),1)-0.5)),IF(INT(2*A273*Calculator!$C$15/(Calculator!$D$7*150))&gt;INT(2*A273*Calculator!$B$15/(Calculator!$D$7*150)),0,1))),1)</f>
        <v>0.052280701754386</v>
      </c>
      <c r="F273" s="250" t="n">
        <f aca="false">IF(Calculator!$E$16="YES",IF(A273&lt;Calculator!$G$16,0,MIN(MIN(MIN(MOD(A273*Calculator!$B$16/(Calculator!$D$7*150),1),1-MOD(A273*Calculator!$B$16/(Calculator!$D$7*150),1)),ABS(MOD(A273*Calculator!$B$16/(Calculator!$D$7*150),1)-0.5)),MIN(MIN(MOD(A273*Calculator!$C$16/(Calculator!$D$7*150),1),1-MOD(A273*Calculator!$C$16/(Calculator!$D$7*150),1)),ABS(MOD(A273*Calculator!$C$16/(Calculator!$D$7*150),1)-0.5)),IF(INT(2*A273*Calculator!$C$16/(Calculator!$D$7*150))&gt;INT(2*A273*Calculator!$B$16/(Calculator!$D$7*150)),0,1))),1)</f>
        <v>1</v>
      </c>
      <c r="G273" s="250" t="n">
        <f aca="false">IF(Calculator!$E$17="YES",IF(A273&lt;Calculator!$G$17,0,MIN(MIN(MIN(MOD(A273*Calculator!$B$17/(Calculator!$D$7*150),1),1-MOD(A273*Calculator!$B$17/(Calculator!$D$7*150),1)),ABS(MOD(A273*Calculator!$B$17/(Calculator!$D$7*150),1)-0.5)),MIN(MIN(MOD(A273*Calculator!$C$17/(Calculator!$D$7*150),1),1-MOD(A273*Calculator!$C$17/(Calculator!$D$7*150),1)),ABS(MOD(A273*Calculator!$C$17/(Calculator!$D$7*150),1)-0.5)),IF(INT(2*A273*Calculator!$C$17/(Calculator!$D$7*150))&gt;INT(2*A273*Calculator!$B$17/(Calculator!$D$7*150)),0,1))),1)</f>
        <v>0.104561403508772</v>
      </c>
      <c r="H273" s="250" t="n">
        <f aca="false">IF(Calculator!$E$18="YES",IF(A273&lt;Calculator!$G$18,0,MIN(MIN(MIN(MOD(A273*Calculator!$B$18/(Calculator!$D$7*150),1),1-MOD(A273*Calculator!$B$18/(Calculator!$D$7*150),1)),ABS(MOD(A273*Calculator!$B$18/(Calculator!$D$7*150),1)-0.5)),MIN(MIN(MOD(A273*Calculator!$C$18/(Calculator!$D$7*150),1),1-MOD(A273*Calculator!$C$18/(Calculator!$D$7*150),1)),ABS(MOD(A273*Calculator!$C$18/(Calculator!$D$7*150),1)-0.5)),IF(INT(2*A273*Calculator!$C$18/(Calculator!$D$7*150))&gt;INT(2*A273*Calculator!$B$18/(Calculator!$D$7*150)),0,1))),1)</f>
        <v>1</v>
      </c>
      <c r="I273" s="250" t="n">
        <f aca="false">IF(Calculator!$E$19="YES",IF(A273&lt;Calculator!$G$19,0,MIN(MIN(MIN(MOD(A273*Calculator!$B$19/(Calculator!$D$7*150),1),1-MOD(A273*Calculator!$B$19/(Calculator!$D$7*150),1)),ABS(MOD(A273*Calculator!$B$19/(Calculator!$D$7*150),1)-0.5)),MIN(MIN(MOD(A273*Calculator!$C$19/(Calculator!$D$7*150),1),1-MOD(A273*Calculator!$C$19/(Calculator!$D$7*150),1)),ABS(MOD(A273*Calculator!$C$19/(Calculator!$D$7*150),1)-0.5)),IF(INT(2*A273*Calculator!$C$19/(Calculator!$D$7*150))&gt;INT(2*A273*Calculator!$B$19/(Calculator!$D$7*150)),0,1))),1)</f>
        <v>1</v>
      </c>
      <c r="J273" s="250" t="n">
        <f aca="false">IF(Calculator!$E$20="YES",IF(A273&lt;Calculator!$G$20,0,MIN(MIN(MIN(MOD(A273*Calculator!$B$20/(Calculator!$D$7*150),1),1-MOD(A273*Calculator!$B$20/(Calculator!$D$7*150),1)),ABS(MOD(A273*Calculator!$B$20/(Calculator!$D$7*150),1)-0.5)),MIN(MIN(MOD(A273*Calculator!$C$20/(Calculator!$D$7*150),1),1-MOD(A273*Calculator!$C$20/(Calculator!$D$7*150),1)),ABS(MOD(A273*Calculator!$C$20/(Calculator!$D$7*150),1)-0.5)),IF(INT(2*A273*Calculator!$C$20/(Calculator!$D$7*150))&gt;INT(2*A273*Calculator!$B$20/(Calculator!$D$7*150)),0,1))),1)</f>
        <v>1</v>
      </c>
      <c r="K273" s="250" t="n">
        <f aca="false">IF(Calculator!$E$21="YES",IF(A273&lt;Calculator!$G$21,0,MIN(MIN(MIN(MOD(A273*Calculator!$B$21/(Calculator!$D$7*150),1),1-MOD(A273*Calculator!$B$21/(Calculator!$D$7*150),1)),ABS(MOD(A273*Calculator!$B$21/(Calculator!$D$7*150),1)-0.5)),MIN(MIN(MOD(A273*Calculator!$C$21/(Calculator!$D$7*150),1),1-MOD(A273*Calculator!$C$21/(Calculator!$D$7*150),1)),ABS(MOD(A273*Calculator!$C$21/(Calculator!$D$7*150),1)-0.5)),IF(INT(2*A273*Calculator!$C$21/(Calculator!$D$7*150))&gt;INT(2*A273*Calculator!$B$21/(Calculator!$D$7*150)),0,1))),1)</f>
        <v>1</v>
      </c>
      <c r="L273" s="250" t="n">
        <f aca="false">IF(Calculator!$E$22="YES",IF(A273&lt;Calculator!$G$22,0,MIN(MIN(MIN(MOD(A273*Calculator!$B$22/(Calculator!$D$7*150),1),1-MOD(A273*Calculator!$B$22/(Calculator!$D$7*150),1)),ABS(MOD(A273*Calculator!$B$22/(Calculator!$D$7*150),1)-0.5)),MIN(MIN(MOD(A273*Calculator!$C$22/(Calculator!$D$7*150),1),1-MOD(A273*Calculator!$C$22/(Calculator!$D$7*150),1)),ABS(MOD(A273*Calculator!$C$22/(Calculator!$D$7*150),1)-0.5)),IF(INT(2*A273*Calculator!$C$22/(Calculator!$D$7*150))&gt;INT(2*A273*Calculator!$B$22/(Calculator!$D$7*150)),0,1))),1)</f>
        <v>1</v>
      </c>
      <c r="M273" s="250" t="n">
        <f aca="false">MIN(B273:L273)</f>
        <v>0.052280701754386</v>
      </c>
      <c r="N273" s="250" t="n">
        <f aca="false">SUMPRODUCT(($M$7:$M$557&gt;M273)*1)+SUMPRODUCT(($M$7:$M$557=M273)*(ROW($M$7:$M$557)&lt;ROW(M273)))+1</f>
        <v>226</v>
      </c>
      <c r="O273" s="250" t="str">
        <f aca="false">IF(M273&gt;=0.13,"★★★ EXCELLENT",IF(M273&gt;=0.12,"★★  GOOD",IF(M273&gt;=0.07,"★  FAIR",IF(M273&gt;=0.025,"⚠  MARGINAL","✗  AVOID"))))</f>
        <v>⚠  MARGINAL</v>
      </c>
    </row>
    <row r="274" customFormat="false" ht="15" hidden="false" customHeight="true" outlineLevel="0" collapsed="false">
      <c r="A274" s="251" t="n">
        <v>31.7</v>
      </c>
      <c r="B274" s="252" t="n">
        <f aca="false">IF(Calculator!$E$12="YES",IF(A274&lt;Calculator!$G$12,0,MIN(MIN(MIN(MOD(A274*Calculator!$B$12/(Calculator!$D$7*150),1),1-MOD(A274*Calculator!$B$12/(Calculator!$D$7*150),1)),ABS(MOD(A274*Calculator!$B$12/(Calculator!$D$7*150),1)-0.5)),MIN(MIN(MOD(A274*Calculator!$C$12/(Calculator!$D$7*150),1),1-MOD(A274*Calculator!$C$12/(Calculator!$D$7*150),1)),ABS(MOD(A274*Calculator!$C$12/(Calculator!$D$7*150),1)-0.5)),IF(INT(2*A274*Calculator!$C$12/(Calculator!$D$7*150))&gt;INT(2*A274*Calculator!$B$12/(Calculator!$D$7*150)),0,1))),1)</f>
        <v>1</v>
      </c>
      <c r="C274" s="252" t="n">
        <f aca="false">IF(Calculator!$E$13="YES",IF(A274&lt;Calculator!$G$13,0,MIN(MIN(MIN(MOD(A274*Calculator!$B$13/(Calculator!$D$7*150),1),1-MOD(A274*Calculator!$B$13/(Calculator!$D$7*150),1)),ABS(MOD(A274*Calculator!$B$13/(Calculator!$D$7*150),1)-0.5)),MIN(MIN(MOD(A274*Calculator!$C$13/(Calculator!$D$7*150),1),1-MOD(A274*Calculator!$C$13/(Calculator!$D$7*150),1)),ABS(MOD(A274*Calculator!$C$13/(Calculator!$D$7*150),1)-0.5)),IF(INT(2*A274*Calculator!$C$13/(Calculator!$D$7*150))&gt;INT(2*A274*Calculator!$B$13/(Calculator!$D$7*150)),0,1))),1)</f>
        <v>1</v>
      </c>
      <c r="D274" s="252" t="n">
        <f aca="false">IF(Calculator!$E$14="YES",IF(A274&lt;Calculator!$G$14,0,MIN(MIN(MIN(MOD(A274*Calculator!$B$14/(Calculator!$D$7*150),1),1-MOD(A274*Calculator!$B$14/(Calculator!$D$7*150),1)),ABS(MOD(A274*Calculator!$B$14/(Calculator!$D$7*150),1)-0.5)),MIN(MIN(MOD(A274*Calculator!$C$14/(Calculator!$D$7*150),1),1-MOD(A274*Calculator!$C$14/(Calculator!$D$7*150),1)),ABS(MOD(A274*Calculator!$C$14/(Calculator!$D$7*150),1)-0.5)),IF(INT(2*A274*Calculator!$C$14/(Calculator!$D$7*150))&gt;INT(2*A274*Calculator!$B$14/(Calculator!$D$7*150)),0,1))),1)</f>
        <v>1</v>
      </c>
      <c r="E274" s="252" t="n">
        <f aca="false">IF(Calculator!$E$15="YES",IF(A274&lt;Calculator!$G$15,0,MIN(MIN(MIN(MOD(A274*Calculator!$B$15/(Calculator!$D$7*150),1),1-MOD(A274*Calculator!$B$15/(Calculator!$D$7*150),1)),ABS(MOD(A274*Calculator!$B$15/(Calculator!$D$7*150),1)-0.5)),MIN(MIN(MOD(A274*Calculator!$C$15/(Calculator!$D$7*150),1),1-MOD(A274*Calculator!$C$15/(Calculator!$D$7*150),1)),ABS(MOD(A274*Calculator!$C$15/(Calculator!$D$7*150),1)-0.5)),IF(INT(2*A274*Calculator!$C$15/(Calculator!$D$7*150))&gt;INT(2*A274*Calculator!$B$15/(Calculator!$D$7*150)),0,1))),1)</f>
        <v>0.0571929824561404</v>
      </c>
      <c r="F274" s="252" t="n">
        <f aca="false">IF(Calculator!$E$16="YES",IF(A274&lt;Calculator!$G$16,0,MIN(MIN(MIN(MOD(A274*Calculator!$B$16/(Calculator!$D$7*150),1),1-MOD(A274*Calculator!$B$16/(Calculator!$D$7*150),1)),ABS(MOD(A274*Calculator!$B$16/(Calculator!$D$7*150),1)-0.5)),MIN(MIN(MOD(A274*Calculator!$C$16/(Calculator!$D$7*150),1),1-MOD(A274*Calculator!$C$16/(Calculator!$D$7*150),1)),ABS(MOD(A274*Calculator!$C$16/(Calculator!$D$7*150),1)-0.5)),IF(INT(2*A274*Calculator!$C$16/(Calculator!$D$7*150))&gt;INT(2*A274*Calculator!$B$16/(Calculator!$D$7*150)),0,1))),1)</f>
        <v>1</v>
      </c>
      <c r="G274" s="252" t="n">
        <f aca="false">IF(Calculator!$E$17="YES",IF(A274&lt;Calculator!$G$17,0,MIN(MIN(MIN(MOD(A274*Calculator!$B$17/(Calculator!$D$7*150),1),1-MOD(A274*Calculator!$B$17/(Calculator!$D$7*150),1)),ABS(MOD(A274*Calculator!$B$17/(Calculator!$D$7*150),1)-0.5)),MIN(MIN(MOD(A274*Calculator!$C$17/(Calculator!$D$7*150),1),1-MOD(A274*Calculator!$C$17/(Calculator!$D$7*150),1)),ABS(MOD(A274*Calculator!$C$17/(Calculator!$D$7*150),1)-0.5)),IF(INT(2*A274*Calculator!$C$17/(Calculator!$D$7*150))&gt;INT(2*A274*Calculator!$B$17/(Calculator!$D$7*150)),0,1))),1)</f>
        <v>0.114385964912281</v>
      </c>
      <c r="H274" s="252" t="n">
        <f aca="false">IF(Calculator!$E$18="YES",IF(A274&lt;Calculator!$G$18,0,MIN(MIN(MIN(MOD(A274*Calculator!$B$18/(Calculator!$D$7*150),1),1-MOD(A274*Calculator!$B$18/(Calculator!$D$7*150),1)),ABS(MOD(A274*Calculator!$B$18/(Calculator!$D$7*150),1)-0.5)),MIN(MIN(MOD(A274*Calculator!$C$18/(Calculator!$D$7*150),1),1-MOD(A274*Calculator!$C$18/(Calculator!$D$7*150),1)),ABS(MOD(A274*Calculator!$C$18/(Calculator!$D$7*150),1)-0.5)),IF(INT(2*A274*Calculator!$C$18/(Calculator!$D$7*150))&gt;INT(2*A274*Calculator!$B$18/(Calculator!$D$7*150)),0,1))),1)</f>
        <v>1</v>
      </c>
      <c r="I274" s="252" t="n">
        <f aca="false">IF(Calculator!$E$19="YES",IF(A274&lt;Calculator!$G$19,0,MIN(MIN(MIN(MOD(A274*Calculator!$B$19/(Calculator!$D$7*150),1),1-MOD(A274*Calculator!$B$19/(Calculator!$D$7*150),1)),ABS(MOD(A274*Calculator!$B$19/(Calculator!$D$7*150),1)-0.5)),MIN(MIN(MOD(A274*Calculator!$C$19/(Calculator!$D$7*150),1),1-MOD(A274*Calculator!$C$19/(Calculator!$D$7*150),1)),ABS(MOD(A274*Calculator!$C$19/(Calculator!$D$7*150),1)-0.5)),IF(INT(2*A274*Calculator!$C$19/(Calculator!$D$7*150))&gt;INT(2*A274*Calculator!$B$19/(Calculator!$D$7*150)),0,1))),1)</f>
        <v>1</v>
      </c>
      <c r="J274" s="252" t="n">
        <f aca="false">IF(Calculator!$E$20="YES",IF(A274&lt;Calculator!$G$20,0,MIN(MIN(MIN(MOD(A274*Calculator!$B$20/(Calculator!$D$7*150),1),1-MOD(A274*Calculator!$B$20/(Calculator!$D$7*150),1)),ABS(MOD(A274*Calculator!$B$20/(Calculator!$D$7*150),1)-0.5)),MIN(MIN(MOD(A274*Calculator!$C$20/(Calculator!$D$7*150),1),1-MOD(A274*Calculator!$C$20/(Calculator!$D$7*150),1)),ABS(MOD(A274*Calculator!$C$20/(Calculator!$D$7*150),1)-0.5)),IF(INT(2*A274*Calculator!$C$20/(Calculator!$D$7*150))&gt;INT(2*A274*Calculator!$B$20/(Calculator!$D$7*150)),0,1))),1)</f>
        <v>1</v>
      </c>
      <c r="K274" s="252" t="n">
        <f aca="false">IF(Calculator!$E$21="YES",IF(A274&lt;Calculator!$G$21,0,MIN(MIN(MIN(MOD(A274*Calculator!$B$21/(Calculator!$D$7*150),1),1-MOD(A274*Calculator!$B$21/(Calculator!$D$7*150),1)),ABS(MOD(A274*Calculator!$B$21/(Calculator!$D$7*150),1)-0.5)),MIN(MIN(MOD(A274*Calculator!$C$21/(Calculator!$D$7*150),1),1-MOD(A274*Calculator!$C$21/(Calculator!$D$7*150),1)),ABS(MOD(A274*Calculator!$C$21/(Calculator!$D$7*150),1)-0.5)),IF(INT(2*A274*Calculator!$C$21/(Calculator!$D$7*150))&gt;INT(2*A274*Calculator!$B$21/(Calculator!$D$7*150)),0,1))),1)</f>
        <v>1</v>
      </c>
      <c r="L274" s="252" t="n">
        <f aca="false">IF(Calculator!$E$22="YES",IF(A274&lt;Calculator!$G$22,0,MIN(MIN(MIN(MOD(A274*Calculator!$B$22/(Calculator!$D$7*150),1),1-MOD(A274*Calculator!$B$22/(Calculator!$D$7*150),1)),ABS(MOD(A274*Calculator!$B$22/(Calculator!$D$7*150),1)-0.5)),MIN(MIN(MOD(A274*Calculator!$C$22/(Calculator!$D$7*150),1),1-MOD(A274*Calculator!$C$22/(Calculator!$D$7*150),1)),ABS(MOD(A274*Calculator!$C$22/(Calculator!$D$7*150),1)-0.5)),IF(INT(2*A274*Calculator!$C$22/(Calculator!$D$7*150))&gt;INT(2*A274*Calculator!$B$22/(Calculator!$D$7*150)),0,1))),1)</f>
        <v>1</v>
      </c>
      <c r="M274" s="252" t="n">
        <f aca="false">MIN(B274:L274)</f>
        <v>0.0571929824561404</v>
      </c>
      <c r="N274" s="252" t="n">
        <f aca="false">SUMPRODUCT(($M$7:$M$557&gt;M274)*1)+SUMPRODUCT(($M$7:$M$557=M274)*(ROW($M$7:$M$557)&lt;ROW(M274)))+1</f>
        <v>211</v>
      </c>
      <c r="O274" s="252" t="str">
        <f aca="false">IF(M274&gt;=0.13,"★★★ EXCELLENT",IF(M274&gt;=0.12,"★★  GOOD",IF(M274&gt;=0.07,"★  FAIR",IF(M274&gt;=0.025,"⚠  MARGINAL","✗  AVOID"))))</f>
        <v>⚠  MARGINAL</v>
      </c>
    </row>
    <row r="275" customFormat="false" ht="15" hidden="false" customHeight="true" outlineLevel="0" collapsed="false">
      <c r="A275" s="249" t="n">
        <v>31.8</v>
      </c>
      <c r="B275" s="250" t="n">
        <f aca="false">IF(Calculator!$E$12="YES",IF(A275&lt;Calculator!$G$12,0,MIN(MIN(MIN(MOD(A275*Calculator!$B$12/(Calculator!$D$7*150),1),1-MOD(A275*Calculator!$B$12/(Calculator!$D$7*150),1)),ABS(MOD(A275*Calculator!$B$12/(Calculator!$D$7*150),1)-0.5)),MIN(MIN(MOD(A275*Calculator!$C$12/(Calculator!$D$7*150),1),1-MOD(A275*Calculator!$C$12/(Calculator!$D$7*150),1)),ABS(MOD(A275*Calculator!$C$12/(Calculator!$D$7*150),1)-0.5)),IF(INT(2*A275*Calculator!$C$12/(Calculator!$D$7*150))&gt;INT(2*A275*Calculator!$B$12/(Calculator!$D$7*150)),0,1))),1)</f>
        <v>1</v>
      </c>
      <c r="C275" s="250" t="n">
        <f aca="false">IF(Calculator!$E$13="YES",IF(A275&lt;Calculator!$G$13,0,MIN(MIN(MIN(MOD(A275*Calculator!$B$13/(Calculator!$D$7*150),1),1-MOD(A275*Calculator!$B$13/(Calculator!$D$7*150),1)),ABS(MOD(A275*Calculator!$B$13/(Calculator!$D$7*150),1)-0.5)),MIN(MIN(MOD(A275*Calculator!$C$13/(Calculator!$D$7*150),1),1-MOD(A275*Calculator!$C$13/(Calculator!$D$7*150),1)),ABS(MOD(A275*Calculator!$C$13/(Calculator!$D$7*150),1)-0.5)),IF(INT(2*A275*Calculator!$C$13/(Calculator!$D$7*150))&gt;INT(2*A275*Calculator!$B$13/(Calculator!$D$7*150)),0,1))),1)</f>
        <v>1</v>
      </c>
      <c r="D275" s="250" t="n">
        <f aca="false">IF(Calculator!$E$14="YES",IF(A275&lt;Calculator!$G$14,0,MIN(MIN(MIN(MOD(A275*Calculator!$B$14/(Calculator!$D$7*150),1),1-MOD(A275*Calculator!$B$14/(Calculator!$D$7*150),1)),ABS(MOD(A275*Calculator!$B$14/(Calculator!$D$7*150),1)-0.5)),MIN(MIN(MOD(A275*Calculator!$C$14/(Calculator!$D$7*150),1),1-MOD(A275*Calculator!$C$14/(Calculator!$D$7*150),1)),ABS(MOD(A275*Calculator!$C$14/(Calculator!$D$7*150),1)-0.5)),IF(INT(2*A275*Calculator!$C$14/(Calculator!$D$7*150))&gt;INT(2*A275*Calculator!$B$14/(Calculator!$D$7*150)),0,1))),1)</f>
        <v>1</v>
      </c>
      <c r="E275" s="250" t="n">
        <f aca="false">IF(Calculator!$E$15="YES",IF(A275&lt;Calculator!$G$15,0,MIN(MIN(MIN(MOD(A275*Calculator!$B$15/(Calculator!$D$7*150),1),1-MOD(A275*Calculator!$B$15/(Calculator!$D$7*150),1)),ABS(MOD(A275*Calculator!$B$15/(Calculator!$D$7*150),1)-0.5)),MIN(MIN(MOD(A275*Calculator!$C$15/(Calculator!$D$7*150),1),1-MOD(A275*Calculator!$C$15/(Calculator!$D$7*150),1)),ABS(MOD(A275*Calculator!$C$15/(Calculator!$D$7*150),1)-0.5)),IF(INT(2*A275*Calculator!$C$15/(Calculator!$D$7*150))&gt;INT(2*A275*Calculator!$B$15/(Calculator!$D$7*150)),0,1))),1)</f>
        <v>0.0621052631578947</v>
      </c>
      <c r="F275" s="250" t="n">
        <f aca="false">IF(Calculator!$E$16="YES",IF(A275&lt;Calculator!$G$16,0,MIN(MIN(MIN(MOD(A275*Calculator!$B$16/(Calculator!$D$7*150),1),1-MOD(A275*Calculator!$B$16/(Calculator!$D$7*150),1)),ABS(MOD(A275*Calculator!$B$16/(Calculator!$D$7*150),1)-0.5)),MIN(MIN(MOD(A275*Calculator!$C$16/(Calculator!$D$7*150),1),1-MOD(A275*Calculator!$C$16/(Calculator!$D$7*150),1)),ABS(MOD(A275*Calculator!$C$16/(Calculator!$D$7*150),1)-0.5)),IF(INT(2*A275*Calculator!$C$16/(Calculator!$D$7*150))&gt;INT(2*A275*Calculator!$B$16/(Calculator!$D$7*150)),0,1))),1)</f>
        <v>1</v>
      </c>
      <c r="G275" s="250" t="n">
        <f aca="false">IF(Calculator!$E$17="YES",IF(A275&lt;Calculator!$G$17,0,MIN(MIN(MIN(MOD(A275*Calculator!$B$17/(Calculator!$D$7*150),1),1-MOD(A275*Calculator!$B$17/(Calculator!$D$7*150),1)),ABS(MOD(A275*Calculator!$B$17/(Calculator!$D$7*150),1)-0.5)),MIN(MIN(MOD(A275*Calculator!$C$17/(Calculator!$D$7*150),1),1-MOD(A275*Calculator!$C$17/(Calculator!$D$7*150),1)),ABS(MOD(A275*Calculator!$C$17/(Calculator!$D$7*150),1)-0.5)),IF(INT(2*A275*Calculator!$C$17/(Calculator!$D$7*150))&gt;INT(2*A275*Calculator!$B$17/(Calculator!$D$7*150)),0,1))),1)</f>
        <v>0.124210526315789</v>
      </c>
      <c r="H275" s="250" t="n">
        <f aca="false">IF(Calculator!$E$18="YES",IF(A275&lt;Calculator!$G$18,0,MIN(MIN(MIN(MOD(A275*Calculator!$B$18/(Calculator!$D$7*150),1),1-MOD(A275*Calculator!$B$18/(Calculator!$D$7*150),1)),ABS(MOD(A275*Calculator!$B$18/(Calculator!$D$7*150),1)-0.5)),MIN(MIN(MOD(A275*Calculator!$C$18/(Calculator!$D$7*150),1),1-MOD(A275*Calculator!$C$18/(Calculator!$D$7*150),1)),ABS(MOD(A275*Calculator!$C$18/(Calculator!$D$7*150),1)-0.5)),IF(INT(2*A275*Calculator!$C$18/(Calculator!$D$7*150))&gt;INT(2*A275*Calculator!$B$18/(Calculator!$D$7*150)),0,1))),1)</f>
        <v>1</v>
      </c>
      <c r="I275" s="250" t="n">
        <f aca="false">IF(Calculator!$E$19="YES",IF(A275&lt;Calculator!$G$19,0,MIN(MIN(MIN(MOD(A275*Calculator!$B$19/(Calculator!$D$7*150),1),1-MOD(A275*Calculator!$B$19/(Calculator!$D$7*150),1)),ABS(MOD(A275*Calculator!$B$19/(Calculator!$D$7*150),1)-0.5)),MIN(MIN(MOD(A275*Calculator!$C$19/(Calculator!$D$7*150),1),1-MOD(A275*Calculator!$C$19/(Calculator!$D$7*150),1)),ABS(MOD(A275*Calculator!$C$19/(Calculator!$D$7*150),1)-0.5)),IF(INT(2*A275*Calculator!$C$19/(Calculator!$D$7*150))&gt;INT(2*A275*Calculator!$B$19/(Calculator!$D$7*150)),0,1))),1)</f>
        <v>1</v>
      </c>
      <c r="J275" s="250" t="n">
        <f aca="false">IF(Calculator!$E$20="YES",IF(A275&lt;Calculator!$G$20,0,MIN(MIN(MIN(MOD(A275*Calculator!$B$20/(Calculator!$D$7*150),1),1-MOD(A275*Calculator!$B$20/(Calculator!$D$7*150),1)),ABS(MOD(A275*Calculator!$B$20/(Calculator!$D$7*150),1)-0.5)),MIN(MIN(MOD(A275*Calculator!$C$20/(Calculator!$D$7*150),1),1-MOD(A275*Calculator!$C$20/(Calculator!$D$7*150),1)),ABS(MOD(A275*Calculator!$C$20/(Calculator!$D$7*150),1)-0.5)),IF(INT(2*A275*Calculator!$C$20/(Calculator!$D$7*150))&gt;INT(2*A275*Calculator!$B$20/(Calculator!$D$7*150)),0,1))),1)</f>
        <v>1</v>
      </c>
      <c r="K275" s="250" t="n">
        <f aca="false">IF(Calculator!$E$21="YES",IF(A275&lt;Calculator!$G$21,0,MIN(MIN(MIN(MOD(A275*Calculator!$B$21/(Calculator!$D$7*150),1),1-MOD(A275*Calculator!$B$21/(Calculator!$D$7*150),1)),ABS(MOD(A275*Calculator!$B$21/(Calculator!$D$7*150),1)-0.5)),MIN(MIN(MOD(A275*Calculator!$C$21/(Calculator!$D$7*150),1),1-MOD(A275*Calculator!$C$21/(Calculator!$D$7*150),1)),ABS(MOD(A275*Calculator!$C$21/(Calculator!$D$7*150),1)-0.5)),IF(INT(2*A275*Calculator!$C$21/(Calculator!$D$7*150))&gt;INT(2*A275*Calculator!$B$21/(Calculator!$D$7*150)),0,1))),1)</f>
        <v>1</v>
      </c>
      <c r="L275" s="250" t="n">
        <f aca="false">IF(Calculator!$E$22="YES",IF(A275&lt;Calculator!$G$22,0,MIN(MIN(MIN(MOD(A275*Calculator!$B$22/(Calculator!$D$7*150),1),1-MOD(A275*Calculator!$B$22/(Calculator!$D$7*150),1)),ABS(MOD(A275*Calculator!$B$22/(Calculator!$D$7*150),1)-0.5)),MIN(MIN(MOD(A275*Calculator!$C$22/(Calculator!$D$7*150),1),1-MOD(A275*Calculator!$C$22/(Calculator!$D$7*150),1)),ABS(MOD(A275*Calculator!$C$22/(Calculator!$D$7*150),1)-0.5)),IF(INT(2*A275*Calculator!$C$22/(Calculator!$D$7*150))&gt;INT(2*A275*Calculator!$B$22/(Calculator!$D$7*150)),0,1))),1)</f>
        <v>1</v>
      </c>
      <c r="M275" s="250" t="n">
        <f aca="false">MIN(B275:L275)</f>
        <v>0.0621052631578947</v>
      </c>
      <c r="N275" s="250" t="n">
        <f aca="false">SUMPRODUCT(($M$7:$M$557&gt;M275)*1)+SUMPRODUCT(($M$7:$M$557=M275)*(ROW($M$7:$M$557)&lt;ROW(M275)))+1</f>
        <v>197</v>
      </c>
      <c r="O275" s="250" t="str">
        <f aca="false">IF(M275&gt;=0.13,"★★★ EXCELLENT",IF(M275&gt;=0.12,"★★  GOOD",IF(M275&gt;=0.07,"★  FAIR",IF(M275&gt;=0.025,"⚠  MARGINAL","✗  AVOID"))))</f>
        <v>⚠  MARGINAL</v>
      </c>
    </row>
    <row r="276" customFormat="false" ht="15" hidden="false" customHeight="true" outlineLevel="0" collapsed="false">
      <c r="A276" s="251" t="n">
        <v>31.9</v>
      </c>
      <c r="B276" s="252" t="n">
        <f aca="false">IF(Calculator!$E$12="YES",IF(A276&lt;Calculator!$G$12,0,MIN(MIN(MIN(MOD(A276*Calculator!$B$12/(Calculator!$D$7*150),1),1-MOD(A276*Calculator!$B$12/(Calculator!$D$7*150),1)),ABS(MOD(A276*Calculator!$B$12/(Calculator!$D$7*150),1)-0.5)),MIN(MIN(MOD(A276*Calculator!$C$12/(Calculator!$D$7*150),1),1-MOD(A276*Calculator!$C$12/(Calculator!$D$7*150),1)),ABS(MOD(A276*Calculator!$C$12/(Calculator!$D$7*150),1)-0.5)),IF(INT(2*A276*Calculator!$C$12/(Calculator!$D$7*150))&gt;INT(2*A276*Calculator!$B$12/(Calculator!$D$7*150)),0,1))),1)</f>
        <v>1</v>
      </c>
      <c r="C276" s="252" t="n">
        <f aca="false">IF(Calculator!$E$13="YES",IF(A276&lt;Calculator!$G$13,0,MIN(MIN(MIN(MOD(A276*Calculator!$B$13/(Calculator!$D$7*150),1),1-MOD(A276*Calculator!$B$13/(Calculator!$D$7*150),1)),ABS(MOD(A276*Calculator!$B$13/(Calculator!$D$7*150),1)-0.5)),MIN(MIN(MOD(A276*Calculator!$C$13/(Calculator!$D$7*150),1),1-MOD(A276*Calculator!$C$13/(Calculator!$D$7*150),1)),ABS(MOD(A276*Calculator!$C$13/(Calculator!$D$7*150),1)-0.5)),IF(INT(2*A276*Calculator!$C$13/(Calculator!$D$7*150))&gt;INT(2*A276*Calculator!$B$13/(Calculator!$D$7*150)),0,1))),1)</f>
        <v>1</v>
      </c>
      <c r="D276" s="252" t="n">
        <f aca="false">IF(Calculator!$E$14="YES",IF(A276&lt;Calculator!$G$14,0,MIN(MIN(MIN(MOD(A276*Calculator!$B$14/(Calculator!$D$7*150),1),1-MOD(A276*Calculator!$B$14/(Calculator!$D$7*150),1)),ABS(MOD(A276*Calculator!$B$14/(Calculator!$D$7*150),1)-0.5)),MIN(MIN(MOD(A276*Calculator!$C$14/(Calculator!$D$7*150),1),1-MOD(A276*Calculator!$C$14/(Calculator!$D$7*150),1)),ABS(MOD(A276*Calculator!$C$14/(Calculator!$D$7*150),1)-0.5)),IF(INT(2*A276*Calculator!$C$14/(Calculator!$D$7*150))&gt;INT(2*A276*Calculator!$B$14/(Calculator!$D$7*150)),0,1))),1)</f>
        <v>1</v>
      </c>
      <c r="E276" s="252" t="n">
        <f aca="false">IF(Calculator!$E$15="YES",IF(A276&lt;Calculator!$G$15,0,MIN(MIN(MIN(MOD(A276*Calculator!$B$15/(Calculator!$D$7*150),1),1-MOD(A276*Calculator!$B$15/(Calculator!$D$7*150),1)),ABS(MOD(A276*Calculator!$B$15/(Calculator!$D$7*150),1)-0.5)),MIN(MIN(MOD(A276*Calculator!$C$15/(Calculator!$D$7*150),1),1-MOD(A276*Calculator!$C$15/(Calculator!$D$7*150),1)),ABS(MOD(A276*Calculator!$C$15/(Calculator!$D$7*150),1)-0.5)),IF(INT(2*A276*Calculator!$C$15/(Calculator!$D$7*150))&gt;INT(2*A276*Calculator!$B$15/(Calculator!$D$7*150)),0,1))),1)</f>
        <v>0.067017543859649</v>
      </c>
      <c r="F276" s="252" t="n">
        <f aca="false">IF(Calculator!$E$16="YES",IF(A276&lt;Calculator!$G$16,0,MIN(MIN(MIN(MOD(A276*Calculator!$B$16/(Calculator!$D$7*150),1),1-MOD(A276*Calculator!$B$16/(Calculator!$D$7*150),1)),ABS(MOD(A276*Calculator!$B$16/(Calculator!$D$7*150),1)-0.5)),MIN(MIN(MOD(A276*Calculator!$C$16/(Calculator!$D$7*150),1),1-MOD(A276*Calculator!$C$16/(Calculator!$D$7*150),1)),ABS(MOD(A276*Calculator!$C$16/(Calculator!$D$7*150),1)-0.5)),IF(INT(2*A276*Calculator!$C$16/(Calculator!$D$7*150))&gt;INT(2*A276*Calculator!$B$16/(Calculator!$D$7*150)),0,1))),1)</f>
        <v>1</v>
      </c>
      <c r="G276" s="252" t="n">
        <f aca="false">IF(Calculator!$E$17="YES",IF(A276&lt;Calculator!$G$17,0,MIN(MIN(MIN(MOD(A276*Calculator!$B$17/(Calculator!$D$7*150),1),1-MOD(A276*Calculator!$B$17/(Calculator!$D$7*150),1)),ABS(MOD(A276*Calculator!$B$17/(Calculator!$D$7*150),1)-0.5)),MIN(MIN(MOD(A276*Calculator!$C$17/(Calculator!$D$7*150),1),1-MOD(A276*Calculator!$C$17/(Calculator!$D$7*150),1)),ABS(MOD(A276*Calculator!$C$17/(Calculator!$D$7*150),1)-0.5)),IF(INT(2*A276*Calculator!$C$17/(Calculator!$D$7*150))&gt;INT(2*A276*Calculator!$B$17/(Calculator!$D$7*150)),0,1))),1)</f>
        <v>0.134035087719298</v>
      </c>
      <c r="H276" s="252" t="n">
        <f aca="false">IF(Calculator!$E$18="YES",IF(A276&lt;Calculator!$G$18,0,MIN(MIN(MIN(MOD(A276*Calculator!$B$18/(Calculator!$D$7*150),1),1-MOD(A276*Calculator!$B$18/(Calculator!$D$7*150),1)),ABS(MOD(A276*Calculator!$B$18/(Calculator!$D$7*150),1)-0.5)),MIN(MIN(MOD(A276*Calculator!$C$18/(Calculator!$D$7*150),1),1-MOD(A276*Calculator!$C$18/(Calculator!$D$7*150),1)),ABS(MOD(A276*Calculator!$C$18/(Calculator!$D$7*150),1)-0.5)),IF(INT(2*A276*Calculator!$C$18/(Calculator!$D$7*150))&gt;INT(2*A276*Calculator!$B$18/(Calculator!$D$7*150)),0,1))),1)</f>
        <v>1</v>
      </c>
      <c r="I276" s="252" t="n">
        <f aca="false">IF(Calculator!$E$19="YES",IF(A276&lt;Calculator!$G$19,0,MIN(MIN(MIN(MOD(A276*Calculator!$B$19/(Calculator!$D$7*150),1),1-MOD(A276*Calculator!$B$19/(Calculator!$D$7*150),1)),ABS(MOD(A276*Calculator!$B$19/(Calculator!$D$7*150),1)-0.5)),MIN(MIN(MOD(A276*Calculator!$C$19/(Calculator!$D$7*150),1),1-MOD(A276*Calculator!$C$19/(Calculator!$D$7*150),1)),ABS(MOD(A276*Calculator!$C$19/(Calculator!$D$7*150),1)-0.5)),IF(INT(2*A276*Calculator!$C$19/(Calculator!$D$7*150))&gt;INT(2*A276*Calculator!$B$19/(Calculator!$D$7*150)),0,1))),1)</f>
        <v>1</v>
      </c>
      <c r="J276" s="252" t="n">
        <f aca="false">IF(Calculator!$E$20="YES",IF(A276&lt;Calculator!$G$20,0,MIN(MIN(MIN(MOD(A276*Calculator!$B$20/(Calculator!$D$7*150),1),1-MOD(A276*Calculator!$B$20/(Calculator!$D$7*150),1)),ABS(MOD(A276*Calculator!$B$20/(Calculator!$D$7*150),1)-0.5)),MIN(MIN(MOD(A276*Calculator!$C$20/(Calculator!$D$7*150),1),1-MOD(A276*Calculator!$C$20/(Calculator!$D$7*150),1)),ABS(MOD(A276*Calculator!$C$20/(Calculator!$D$7*150),1)-0.5)),IF(INT(2*A276*Calculator!$C$20/(Calculator!$D$7*150))&gt;INT(2*A276*Calculator!$B$20/(Calculator!$D$7*150)),0,1))),1)</f>
        <v>1</v>
      </c>
      <c r="K276" s="252" t="n">
        <f aca="false">IF(Calculator!$E$21="YES",IF(A276&lt;Calculator!$G$21,0,MIN(MIN(MIN(MOD(A276*Calculator!$B$21/(Calculator!$D$7*150),1),1-MOD(A276*Calculator!$B$21/(Calculator!$D$7*150),1)),ABS(MOD(A276*Calculator!$B$21/(Calculator!$D$7*150),1)-0.5)),MIN(MIN(MOD(A276*Calculator!$C$21/(Calculator!$D$7*150),1),1-MOD(A276*Calculator!$C$21/(Calculator!$D$7*150),1)),ABS(MOD(A276*Calculator!$C$21/(Calculator!$D$7*150),1)-0.5)),IF(INT(2*A276*Calculator!$C$21/(Calculator!$D$7*150))&gt;INT(2*A276*Calculator!$B$21/(Calculator!$D$7*150)),0,1))),1)</f>
        <v>1</v>
      </c>
      <c r="L276" s="252" t="n">
        <f aca="false">IF(Calculator!$E$22="YES",IF(A276&lt;Calculator!$G$22,0,MIN(MIN(MIN(MOD(A276*Calculator!$B$22/(Calculator!$D$7*150),1),1-MOD(A276*Calculator!$B$22/(Calculator!$D$7*150),1)),ABS(MOD(A276*Calculator!$B$22/(Calculator!$D$7*150),1)-0.5)),MIN(MIN(MOD(A276*Calculator!$C$22/(Calculator!$D$7*150),1),1-MOD(A276*Calculator!$C$22/(Calculator!$D$7*150),1)),ABS(MOD(A276*Calculator!$C$22/(Calculator!$D$7*150),1)-0.5)),IF(INT(2*A276*Calculator!$C$22/(Calculator!$D$7*150))&gt;INT(2*A276*Calculator!$B$22/(Calculator!$D$7*150)),0,1))),1)</f>
        <v>1</v>
      </c>
      <c r="M276" s="252" t="n">
        <f aca="false">MIN(B276:L276)</f>
        <v>0.067017543859649</v>
      </c>
      <c r="N276" s="252" t="n">
        <f aca="false">SUMPRODUCT(($M$7:$M$557&gt;M276)*1)+SUMPRODUCT(($M$7:$M$557=M276)*(ROW($M$7:$M$557)&lt;ROW(M276)))+1</f>
        <v>181</v>
      </c>
      <c r="O276" s="252" t="str">
        <f aca="false">IF(M276&gt;=0.13,"★★★ EXCELLENT",IF(M276&gt;=0.12,"★★  GOOD",IF(M276&gt;=0.07,"★  FAIR",IF(M276&gt;=0.025,"⚠  MARGINAL","✗  AVOID"))))</f>
        <v>⚠  MARGINAL</v>
      </c>
    </row>
    <row r="277" customFormat="false" ht="15" hidden="false" customHeight="true" outlineLevel="0" collapsed="false">
      <c r="A277" s="249" t="n">
        <v>32</v>
      </c>
      <c r="B277" s="250" t="n">
        <f aca="false">IF(Calculator!$E$12="YES",IF(A277&lt;Calculator!$G$12,0,MIN(MIN(MIN(MOD(A277*Calculator!$B$12/(Calculator!$D$7*150),1),1-MOD(A277*Calculator!$B$12/(Calculator!$D$7*150),1)),ABS(MOD(A277*Calculator!$B$12/(Calculator!$D$7*150),1)-0.5)),MIN(MIN(MOD(A277*Calculator!$C$12/(Calculator!$D$7*150),1),1-MOD(A277*Calculator!$C$12/(Calculator!$D$7*150),1)),ABS(MOD(A277*Calculator!$C$12/(Calculator!$D$7*150),1)-0.5)),IF(INT(2*A277*Calculator!$C$12/(Calculator!$D$7*150))&gt;INT(2*A277*Calculator!$B$12/(Calculator!$D$7*150)),0,1))),1)</f>
        <v>1</v>
      </c>
      <c r="C277" s="250" t="n">
        <f aca="false">IF(Calculator!$E$13="YES",IF(A277&lt;Calculator!$G$13,0,MIN(MIN(MIN(MOD(A277*Calculator!$B$13/(Calculator!$D$7*150),1),1-MOD(A277*Calculator!$B$13/(Calculator!$D$7*150),1)),ABS(MOD(A277*Calculator!$B$13/(Calculator!$D$7*150),1)-0.5)),MIN(MIN(MOD(A277*Calculator!$C$13/(Calculator!$D$7*150),1),1-MOD(A277*Calculator!$C$13/(Calculator!$D$7*150),1)),ABS(MOD(A277*Calculator!$C$13/(Calculator!$D$7*150),1)-0.5)),IF(INT(2*A277*Calculator!$C$13/(Calculator!$D$7*150))&gt;INT(2*A277*Calculator!$B$13/(Calculator!$D$7*150)),0,1))),1)</f>
        <v>1</v>
      </c>
      <c r="D277" s="250" t="n">
        <f aca="false">IF(Calculator!$E$14="YES",IF(A277&lt;Calculator!$G$14,0,MIN(MIN(MIN(MOD(A277*Calculator!$B$14/(Calculator!$D$7*150),1),1-MOD(A277*Calculator!$B$14/(Calculator!$D$7*150),1)),ABS(MOD(A277*Calculator!$B$14/(Calculator!$D$7*150),1)-0.5)),MIN(MIN(MOD(A277*Calculator!$C$14/(Calculator!$D$7*150),1),1-MOD(A277*Calculator!$C$14/(Calculator!$D$7*150),1)),ABS(MOD(A277*Calculator!$C$14/(Calculator!$D$7*150),1)-0.5)),IF(INT(2*A277*Calculator!$C$14/(Calculator!$D$7*150))&gt;INT(2*A277*Calculator!$B$14/(Calculator!$D$7*150)),0,1))),1)</f>
        <v>1</v>
      </c>
      <c r="E277" s="250" t="n">
        <f aca="false">IF(Calculator!$E$15="YES",IF(A277&lt;Calculator!$G$15,0,MIN(MIN(MIN(MOD(A277*Calculator!$B$15/(Calculator!$D$7*150),1),1-MOD(A277*Calculator!$B$15/(Calculator!$D$7*150),1)),ABS(MOD(A277*Calculator!$B$15/(Calculator!$D$7*150),1)-0.5)),MIN(MIN(MOD(A277*Calculator!$C$15/(Calculator!$D$7*150),1),1-MOD(A277*Calculator!$C$15/(Calculator!$D$7*150),1)),ABS(MOD(A277*Calculator!$C$15/(Calculator!$D$7*150),1)-0.5)),IF(INT(2*A277*Calculator!$C$15/(Calculator!$D$7*150))&gt;INT(2*A277*Calculator!$B$15/(Calculator!$D$7*150)),0,1))),1)</f>
        <v>0.0719298245614035</v>
      </c>
      <c r="F277" s="250" t="n">
        <f aca="false">IF(Calculator!$E$16="YES",IF(A277&lt;Calculator!$G$16,0,MIN(MIN(MIN(MOD(A277*Calculator!$B$16/(Calculator!$D$7*150),1),1-MOD(A277*Calculator!$B$16/(Calculator!$D$7*150),1)),ABS(MOD(A277*Calculator!$B$16/(Calculator!$D$7*150),1)-0.5)),MIN(MIN(MOD(A277*Calculator!$C$16/(Calculator!$D$7*150),1),1-MOD(A277*Calculator!$C$16/(Calculator!$D$7*150),1)),ABS(MOD(A277*Calculator!$C$16/(Calculator!$D$7*150),1)-0.5)),IF(INT(2*A277*Calculator!$C$16/(Calculator!$D$7*150))&gt;INT(2*A277*Calculator!$B$16/(Calculator!$D$7*150)),0,1))),1)</f>
        <v>1</v>
      </c>
      <c r="G277" s="250" t="n">
        <f aca="false">IF(Calculator!$E$17="YES",IF(A277&lt;Calculator!$G$17,0,MIN(MIN(MIN(MOD(A277*Calculator!$B$17/(Calculator!$D$7*150),1),1-MOD(A277*Calculator!$B$17/(Calculator!$D$7*150),1)),ABS(MOD(A277*Calculator!$B$17/(Calculator!$D$7*150),1)-0.5)),MIN(MIN(MOD(A277*Calculator!$C$17/(Calculator!$D$7*150),1),1-MOD(A277*Calculator!$C$17/(Calculator!$D$7*150),1)),ABS(MOD(A277*Calculator!$C$17/(Calculator!$D$7*150),1)-0.5)),IF(INT(2*A277*Calculator!$C$17/(Calculator!$D$7*150))&gt;INT(2*A277*Calculator!$B$17/(Calculator!$D$7*150)),0,1))),1)</f>
        <v>0.143859649122807</v>
      </c>
      <c r="H277" s="250" t="n">
        <f aca="false">IF(Calculator!$E$18="YES",IF(A277&lt;Calculator!$G$18,0,MIN(MIN(MIN(MOD(A277*Calculator!$B$18/(Calculator!$D$7*150),1),1-MOD(A277*Calculator!$B$18/(Calculator!$D$7*150),1)),ABS(MOD(A277*Calculator!$B$18/(Calculator!$D$7*150),1)-0.5)),MIN(MIN(MOD(A277*Calculator!$C$18/(Calculator!$D$7*150),1),1-MOD(A277*Calculator!$C$18/(Calculator!$D$7*150),1)),ABS(MOD(A277*Calculator!$C$18/(Calculator!$D$7*150),1)-0.5)),IF(INT(2*A277*Calculator!$C$18/(Calculator!$D$7*150))&gt;INT(2*A277*Calculator!$B$18/(Calculator!$D$7*150)),0,1))),1)</f>
        <v>1</v>
      </c>
      <c r="I277" s="250" t="n">
        <f aca="false">IF(Calculator!$E$19="YES",IF(A277&lt;Calculator!$G$19,0,MIN(MIN(MIN(MOD(A277*Calculator!$B$19/(Calculator!$D$7*150),1),1-MOD(A277*Calculator!$B$19/(Calculator!$D$7*150),1)),ABS(MOD(A277*Calculator!$B$19/(Calculator!$D$7*150),1)-0.5)),MIN(MIN(MOD(A277*Calculator!$C$19/(Calculator!$D$7*150),1),1-MOD(A277*Calculator!$C$19/(Calculator!$D$7*150),1)),ABS(MOD(A277*Calculator!$C$19/(Calculator!$D$7*150),1)-0.5)),IF(INT(2*A277*Calculator!$C$19/(Calculator!$D$7*150))&gt;INT(2*A277*Calculator!$B$19/(Calculator!$D$7*150)),0,1))),1)</f>
        <v>1</v>
      </c>
      <c r="J277" s="250" t="n">
        <f aca="false">IF(Calculator!$E$20="YES",IF(A277&lt;Calculator!$G$20,0,MIN(MIN(MIN(MOD(A277*Calculator!$B$20/(Calculator!$D$7*150),1),1-MOD(A277*Calculator!$B$20/(Calculator!$D$7*150),1)),ABS(MOD(A277*Calculator!$B$20/(Calculator!$D$7*150),1)-0.5)),MIN(MIN(MOD(A277*Calculator!$C$20/(Calculator!$D$7*150),1),1-MOD(A277*Calculator!$C$20/(Calculator!$D$7*150),1)),ABS(MOD(A277*Calculator!$C$20/(Calculator!$D$7*150),1)-0.5)),IF(INT(2*A277*Calculator!$C$20/(Calculator!$D$7*150))&gt;INT(2*A277*Calculator!$B$20/(Calculator!$D$7*150)),0,1))),1)</f>
        <v>1</v>
      </c>
      <c r="K277" s="250" t="n">
        <f aca="false">IF(Calculator!$E$21="YES",IF(A277&lt;Calculator!$G$21,0,MIN(MIN(MIN(MOD(A277*Calculator!$B$21/(Calculator!$D$7*150),1),1-MOD(A277*Calculator!$B$21/(Calculator!$D$7*150),1)),ABS(MOD(A277*Calculator!$B$21/(Calculator!$D$7*150),1)-0.5)),MIN(MIN(MOD(A277*Calculator!$C$21/(Calculator!$D$7*150),1),1-MOD(A277*Calculator!$C$21/(Calculator!$D$7*150),1)),ABS(MOD(A277*Calculator!$C$21/(Calculator!$D$7*150),1)-0.5)),IF(INT(2*A277*Calculator!$C$21/(Calculator!$D$7*150))&gt;INT(2*A277*Calculator!$B$21/(Calculator!$D$7*150)),0,1))),1)</f>
        <v>1</v>
      </c>
      <c r="L277" s="250" t="n">
        <f aca="false">IF(Calculator!$E$22="YES",IF(A277&lt;Calculator!$G$22,0,MIN(MIN(MIN(MOD(A277*Calculator!$B$22/(Calculator!$D$7*150),1),1-MOD(A277*Calculator!$B$22/(Calculator!$D$7*150),1)),ABS(MOD(A277*Calculator!$B$22/(Calculator!$D$7*150),1)-0.5)),MIN(MIN(MOD(A277*Calculator!$C$22/(Calculator!$D$7*150),1),1-MOD(A277*Calculator!$C$22/(Calculator!$D$7*150),1)),ABS(MOD(A277*Calculator!$C$22/(Calculator!$D$7*150),1)-0.5)),IF(INT(2*A277*Calculator!$C$22/(Calculator!$D$7*150))&gt;INT(2*A277*Calculator!$B$22/(Calculator!$D$7*150)),0,1))),1)</f>
        <v>1</v>
      </c>
      <c r="M277" s="250" t="n">
        <f aca="false">MIN(B277:L277)</f>
        <v>0.0719298245614035</v>
      </c>
      <c r="N277" s="250" t="n">
        <f aca="false">SUMPRODUCT(($M$7:$M$557&gt;M277)*1)+SUMPRODUCT(($M$7:$M$557=M277)*(ROW($M$7:$M$557)&lt;ROW(M277)))+1</f>
        <v>167</v>
      </c>
      <c r="O277" s="250" t="str">
        <f aca="false">IF(M277&gt;=0.13,"★★★ EXCELLENT",IF(M277&gt;=0.12,"★★  GOOD",IF(M277&gt;=0.07,"★  FAIR",IF(M277&gt;=0.025,"⚠  MARGINAL","✗  AVOID"))))</f>
        <v>★  FAIR</v>
      </c>
    </row>
    <row r="278" customFormat="false" ht="15" hidden="false" customHeight="true" outlineLevel="0" collapsed="false">
      <c r="A278" s="251" t="n">
        <v>32.1</v>
      </c>
      <c r="B278" s="252" t="n">
        <f aca="false">IF(Calculator!$E$12="YES",IF(A278&lt;Calculator!$G$12,0,MIN(MIN(MIN(MOD(A278*Calculator!$B$12/(Calculator!$D$7*150),1),1-MOD(A278*Calculator!$B$12/(Calculator!$D$7*150),1)),ABS(MOD(A278*Calculator!$B$12/(Calculator!$D$7*150),1)-0.5)),MIN(MIN(MOD(A278*Calculator!$C$12/(Calculator!$D$7*150),1),1-MOD(A278*Calculator!$C$12/(Calculator!$D$7*150),1)),ABS(MOD(A278*Calculator!$C$12/(Calculator!$D$7*150),1)-0.5)),IF(INT(2*A278*Calculator!$C$12/(Calculator!$D$7*150))&gt;INT(2*A278*Calculator!$B$12/(Calculator!$D$7*150)),0,1))),1)</f>
        <v>1</v>
      </c>
      <c r="C278" s="252" t="n">
        <f aca="false">IF(Calculator!$E$13="YES",IF(A278&lt;Calculator!$G$13,0,MIN(MIN(MIN(MOD(A278*Calculator!$B$13/(Calculator!$D$7*150),1),1-MOD(A278*Calculator!$B$13/(Calculator!$D$7*150),1)),ABS(MOD(A278*Calculator!$B$13/(Calculator!$D$7*150),1)-0.5)),MIN(MIN(MOD(A278*Calculator!$C$13/(Calculator!$D$7*150),1),1-MOD(A278*Calculator!$C$13/(Calculator!$D$7*150),1)),ABS(MOD(A278*Calculator!$C$13/(Calculator!$D$7*150),1)-0.5)),IF(INT(2*A278*Calculator!$C$13/(Calculator!$D$7*150))&gt;INT(2*A278*Calculator!$B$13/(Calculator!$D$7*150)),0,1))),1)</f>
        <v>1</v>
      </c>
      <c r="D278" s="252" t="n">
        <f aca="false">IF(Calculator!$E$14="YES",IF(A278&lt;Calculator!$G$14,0,MIN(MIN(MIN(MOD(A278*Calculator!$B$14/(Calculator!$D$7*150),1),1-MOD(A278*Calculator!$B$14/(Calculator!$D$7*150),1)),ABS(MOD(A278*Calculator!$B$14/(Calculator!$D$7*150),1)-0.5)),MIN(MIN(MOD(A278*Calculator!$C$14/(Calculator!$D$7*150),1),1-MOD(A278*Calculator!$C$14/(Calculator!$D$7*150),1)),ABS(MOD(A278*Calculator!$C$14/(Calculator!$D$7*150),1)-0.5)),IF(INT(2*A278*Calculator!$C$14/(Calculator!$D$7*150))&gt;INT(2*A278*Calculator!$B$14/(Calculator!$D$7*150)),0,1))),1)</f>
        <v>1</v>
      </c>
      <c r="E278" s="252" t="n">
        <f aca="false">IF(Calculator!$E$15="YES",IF(A278&lt;Calculator!$G$15,0,MIN(MIN(MIN(MOD(A278*Calculator!$B$15/(Calculator!$D$7*150),1),1-MOD(A278*Calculator!$B$15/(Calculator!$D$7*150),1)),ABS(MOD(A278*Calculator!$B$15/(Calculator!$D$7*150),1)-0.5)),MIN(MIN(MOD(A278*Calculator!$C$15/(Calculator!$D$7*150),1),1-MOD(A278*Calculator!$C$15/(Calculator!$D$7*150),1)),ABS(MOD(A278*Calculator!$C$15/(Calculator!$D$7*150),1)-0.5)),IF(INT(2*A278*Calculator!$C$15/(Calculator!$D$7*150))&gt;INT(2*A278*Calculator!$B$15/(Calculator!$D$7*150)),0,1))),1)</f>
        <v>0.076842105263158</v>
      </c>
      <c r="F278" s="252" t="n">
        <f aca="false">IF(Calculator!$E$16="YES",IF(A278&lt;Calculator!$G$16,0,MIN(MIN(MIN(MOD(A278*Calculator!$B$16/(Calculator!$D$7*150),1),1-MOD(A278*Calculator!$B$16/(Calculator!$D$7*150),1)),ABS(MOD(A278*Calculator!$B$16/(Calculator!$D$7*150),1)-0.5)),MIN(MIN(MOD(A278*Calculator!$C$16/(Calculator!$D$7*150),1),1-MOD(A278*Calculator!$C$16/(Calculator!$D$7*150),1)),ABS(MOD(A278*Calculator!$C$16/(Calculator!$D$7*150),1)-0.5)),IF(INT(2*A278*Calculator!$C$16/(Calculator!$D$7*150))&gt;INT(2*A278*Calculator!$B$16/(Calculator!$D$7*150)),0,1))),1)</f>
        <v>1</v>
      </c>
      <c r="G278" s="252" t="n">
        <f aca="false">IF(Calculator!$E$17="YES",IF(A278&lt;Calculator!$G$17,0,MIN(MIN(MIN(MOD(A278*Calculator!$B$17/(Calculator!$D$7*150),1),1-MOD(A278*Calculator!$B$17/(Calculator!$D$7*150),1)),ABS(MOD(A278*Calculator!$B$17/(Calculator!$D$7*150),1)-0.5)),MIN(MIN(MOD(A278*Calculator!$C$17/(Calculator!$D$7*150),1),1-MOD(A278*Calculator!$C$17/(Calculator!$D$7*150),1)),ABS(MOD(A278*Calculator!$C$17/(Calculator!$D$7*150),1)-0.5)),IF(INT(2*A278*Calculator!$C$17/(Calculator!$D$7*150))&gt;INT(2*A278*Calculator!$B$17/(Calculator!$D$7*150)),0,1))),1)</f>
        <v>0.153684210526316</v>
      </c>
      <c r="H278" s="252" t="n">
        <f aca="false">IF(Calculator!$E$18="YES",IF(A278&lt;Calculator!$G$18,0,MIN(MIN(MIN(MOD(A278*Calculator!$B$18/(Calculator!$D$7*150),1),1-MOD(A278*Calculator!$B$18/(Calculator!$D$7*150),1)),ABS(MOD(A278*Calculator!$B$18/(Calculator!$D$7*150),1)-0.5)),MIN(MIN(MOD(A278*Calculator!$C$18/(Calculator!$D$7*150),1),1-MOD(A278*Calculator!$C$18/(Calculator!$D$7*150),1)),ABS(MOD(A278*Calculator!$C$18/(Calculator!$D$7*150),1)-0.5)),IF(INT(2*A278*Calculator!$C$18/(Calculator!$D$7*150))&gt;INT(2*A278*Calculator!$B$18/(Calculator!$D$7*150)),0,1))),1)</f>
        <v>1</v>
      </c>
      <c r="I278" s="252" t="n">
        <f aca="false">IF(Calculator!$E$19="YES",IF(A278&lt;Calculator!$G$19,0,MIN(MIN(MIN(MOD(A278*Calculator!$B$19/(Calculator!$D$7*150),1),1-MOD(A278*Calculator!$B$19/(Calculator!$D$7*150),1)),ABS(MOD(A278*Calculator!$B$19/(Calculator!$D$7*150),1)-0.5)),MIN(MIN(MOD(A278*Calculator!$C$19/(Calculator!$D$7*150),1),1-MOD(A278*Calculator!$C$19/(Calculator!$D$7*150),1)),ABS(MOD(A278*Calculator!$C$19/(Calculator!$D$7*150),1)-0.5)),IF(INT(2*A278*Calculator!$C$19/(Calculator!$D$7*150))&gt;INT(2*A278*Calculator!$B$19/(Calculator!$D$7*150)),0,1))),1)</f>
        <v>1</v>
      </c>
      <c r="J278" s="252" t="n">
        <f aca="false">IF(Calculator!$E$20="YES",IF(A278&lt;Calculator!$G$20,0,MIN(MIN(MIN(MOD(A278*Calculator!$B$20/(Calculator!$D$7*150),1),1-MOD(A278*Calculator!$B$20/(Calculator!$D$7*150),1)),ABS(MOD(A278*Calculator!$B$20/(Calculator!$D$7*150),1)-0.5)),MIN(MIN(MOD(A278*Calculator!$C$20/(Calculator!$D$7*150),1),1-MOD(A278*Calculator!$C$20/(Calculator!$D$7*150),1)),ABS(MOD(A278*Calculator!$C$20/(Calculator!$D$7*150),1)-0.5)),IF(INT(2*A278*Calculator!$C$20/(Calculator!$D$7*150))&gt;INT(2*A278*Calculator!$B$20/(Calculator!$D$7*150)),0,1))),1)</f>
        <v>1</v>
      </c>
      <c r="K278" s="252" t="n">
        <f aca="false">IF(Calculator!$E$21="YES",IF(A278&lt;Calculator!$G$21,0,MIN(MIN(MIN(MOD(A278*Calculator!$B$21/(Calculator!$D$7*150),1),1-MOD(A278*Calculator!$B$21/(Calculator!$D$7*150),1)),ABS(MOD(A278*Calculator!$B$21/(Calculator!$D$7*150),1)-0.5)),MIN(MIN(MOD(A278*Calculator!$C$21/(Calculator!$D$7*150),1),1-MOD(A278*Calculator!$C$21/(Calculator!$D$7*150),1)),ABS(MOD(A278*Calculator!$C$21/(Calculator!$D$7*150),1)-0.5)),IF(INT(2*A278*Calculator!$C$21/(Calculator!$D$7*150))&gt;INT(2*A278*Calculator!$B$21/(Calculator!$D$7*150)),0,1))),1)</f>
        <v>1</v>
      </c>
      <c r="L278" s="252" t="n">
        <f aca="false">IF(Calculator!$E$22="YES",IF(A278&lt;Calculator!$G$22,0,MIN(MIN(MIN(MOD(A278*Calculator!$B$22/(Calculator!$D$7*150),1),1-MOD(A278*Calculator!$B$22/(Calculator!$D$7*150),1)),ABS(MOD(A278*Calculator!$B$22/(Calculator!$D$7*150),1)-0.5)),MIN(MIN(MOD(A278*Calculator!$C$22/(Calculator!$D$7*150),1),1-MOD(A278*Calculator!$C$22/(Calculator!$D$7*150),1)),ABS(MOD(A278*Calculator!$C$22/(Calculator!$D$7*150),1)-0.5)),IF(INT(2*A278*Calculator!$C$22/(Calculator!$D$7*150))&gt;INT(2*A278*Calculator!$B$22/(Calculator!$D$7*150)),0,1))),1)</f>
        <v>1</v>
      </c>
      <c r="M278" s="252" t="n">
        <f aca="false">MIN(B278:L278)</f>
        <v>0.076842105263158</v>
      </c>
      <c r="N278" s="252" t="n">
        <f aca="false">SUMPRODUCT(($M$7:$M$557&gt;M278)*1)+SUMPRODUCT(($M$7:$M$557=M278)*(ROW($M$7:$M$557)&lt;ROW(M278)))+1</f>
        <v>152</v>
      </c>
      <c r="O278" s="252" t="str">
        <f aca="false">IF(M278&gt;=0.13,"★★★ EXCELLENT",IF(M278&gt;=0.12,"★★  GOOD",IF(M278&gt;=0.07,"★  FAIR",IF(M278&gt;=0.025,"⚠  MARGINAL","✗  AVOID"))))</f>
        <v>★  FAIR</v>
      </c>
    </row>
    <row r="279" customFormat="false" ht="15" hidden="false" customHeight="true" outlineLevel="0" collapsed="false">
      <c r="A279" s="249" t="n">
        <v>32.2</v>
      </c>
      <c r="B279" s="250" t="n">
        <f aca="false">IF(Calculator!$E$12="YES",IF(A279&lt;Calculator!$G$12,0,MIN(MIN(MIN(MOD(A279*Calculator!$B$12/(Calculator!$D$7*150),1),1-MOD(A279*Calculator!$B$12/(Calculator!$D$7*150),1)),ABS(MOD(A279*Calculator!$B$12/(Calculator!$D$7*150),1)-0.5)),MIN(MIN(MOD(A279*Calculator!$C$12/(Calculator!$D$7*150),1),1-MOD(A279*Calculator!$C$12/(Calculator!$D$7*150),1)),ABS(MOD(A279*Calculator!$C$12/(Calculator!$D$7*150),1)-0.5)),IF(INT(2*A279*Calculator!$C$12/(Calculator!$D$7*150))&gt;INT(2*A279*Calculator!$B$12/(Calculator!$D$7*150)),0,1))),1)</f>
        <v>1</v>
      </c>
      <c r="C279" s="250" t="n">
        <f aca="false">IF(Calculator!$E$13="YES",IF(A279&lt;Calculator!$G$13,0,MIN(MIN(MIN(MOD(A279*Calculator!$B$13/(Calculator!$D$7*150),1),1-MOD(A279*Calculator!$B$13/(Calculator!$D$7*150),1)),ABS(MOD(A279*Calculator!$B$13/(Calculator!$D$7*150),1)-0.5)),MIN(MIN(MOD(A279*Calculator!$C$13/(Calculator!$D$7*150),1),1-MOD(A279*Calculator!$C$13/(Calculator!$D$7*150),1)),ABS(MOD(A279*Calculator!$C$13/(Calculator!$D$7*150),1)-0.5)),IF(INT(2*A279*Calculator!$C$13/(Calculator!$D$7*150))&gt;INT(2*A279*Calculator!$B$13/(Calculator!$D$7*150)),0,1))),1)</f>
        <v>1</v>
      </c>
      <c r="D279" s="250" t="n">
        <f aca="false">IF(Calculator!$E$14="YES",IF(A279&lt;Calculator!$G$14,0,MIN(MIN(MIN(MOD(A279*Calculator!$B$14/(Calculator!$D$7*150),1),1-MOD(A279*Calculator!$B$14/(Calculator!$D$7*150),1)),ABS(MOD(A279*Calculator!$B$14/(Calculator!$D$7*150),1)-0.5)),MIN(MIN(MOD(A279*Calculator!$C$14/(Calculator!$D$7*150),1),1-MOD(A279*Calculator!$C$14/(Calculator!$D$7*150),1)),ABS(MOD(A279*Calculator!$C$14/(Calculator!$D$7*150),1)-0.5)),IF(INT(2*A279*Calculator!$C$14/(Calculator!$D$7*150))&gt;INT(2*A279*Calculator!$B$14/(Calculator!$D$7*150)),0,1))),1)</f>
        <v>1</v>
      </c>
      <c r="E279" s="250" t="n">
        <f aca="false">IF(Calculator!$E$15="YES",IF(A279&lt;Calculator!$G$15,0,MIN(MIN(MIN(MOD(A279*Calculator!$B$15/(Calculator!$D$7*150),1),1-MOD(A279*Calculator!$B$15/(Calculator!$D$7*150),1)),ABS(MOD(A279*Calculator!$B$15/(Calculator!$D$7*150),1)-0.5)),MIN(MIN(MOD(A279*Calculator!$C$15/(Calculator!$D$7*150),1),1-MOD(A279*Calculator!$C$15/(Calculator!$D$7*150),1)),ABS(MOD(A279*Calculator!$C$15/(Calculator!$D$7*150),1)-0.5)),IF(INT(2*A279*Calculator!$C$15/(Calculator!$D$7*150))&gt;INT(2*A279*Calculator!$B$15/(Calculator!$D$7*150)),0,1))),1)</f>
        <v>0.0817543859649126</v>
      </c>
      <c r="F279" s="250" t="n">
        <f aca="false">IF(Calculator!$E$16="YES",IF(A279&lt;Calculator!$G$16,0,MIN(MIN(MIN(MOD(A279*Calculator!$B$16/(Calculator!$D$7*150),1),1-MOD(A279*Calculator!$B$16/(Calculator!$D$7*150),1)),ABS(MOD(A279*Calculator!$B$16/(Calculator!$D$7*150),1)-0.5)),MIN(MIN(MOD(A279*Calculator!$C$16/(Calculator!$D$7*150),1),1-MOD(A279*Calculator!$C$16/(Calculator!$D$7*150),1)),ABS(MOD(A279*Calculator!$C$16/(Calculator!$D$7*150),1)-0.5)),IF(INT(2*A279*Calculator!$C$16/(Calculator!$D$7*150))&gt;INT(2*A279*Calculator!$B$16/(Calculator!$D$7*150)),0,1))),1)</f>
        <v>1</v>
      </c>
      <c r="G279" s="250" t="n">
        <f aca="false">IF(Calculator!$E$17="YES",IF(A279&lt;Calculator!$G$17,0,MIN(MIN(MIN(MOD(A279*Calculator!$B$17/(Calculator!$D$7*150),1),1-MOD(A279*Calculator!$B$17/(Calculator!$D$7*150),1)),ABS(MOD(A279*Calculator!$B$17/(Calculator!$D$7*150),1)-0.5)),MIN(MIN(MOD(A279*Calculator!$C$17/(Calculator!$D$7*150),1),1-MOD(A279*Calculator!$C$17/(Calculator!$D$7*150),1)),ABS(MOD(A279*Calculator!$C$17/(Calculator!$D$7*150),1)-0.5)),IF(INT(2*A279*Calculator!$C$17/(Calculator!$D$7*150))&gt;INT(2*A279*Calculator!$B$17/(Calculator!$D$7*150)),0,1))),1)</f>
        <v>0.163508771929825</v>
      </c>
      <c r="H279" s="250" t="n">
        <f aca="false">IF(Calculator!$E$18="YES",IF(A279&lt;Calculator!$G$18,0,MIN(MIN(MIN(MOD(A279*Calculator!$B$18/(Calculator!$D$7*150),1),1-MOD(A279*Calculator!$B$18/(Calculator!$D$7*150),1)),ABS(MOD(A279*Calculator!$B$18/(Calculator!$D$7*150),1)-0.5)),MIN(MIN(MOD(A279*Calculator!$C$18/(Calculator!$D$7*150),1),1-MOD(A279*Calculator!$C$18/(Calculator!$D$7*150),1)),ABS(MOD(A279*Calculator!$C$18/(Calculator!$D$7*150),1)-0.5)),IF(INT(2*A279*Calculator!$C$18/(Calculator!$D$7*150))&gt;INT(2*A279*Calculator!$B$18/(Calculator!$D$7*150)),0,1))),1)</f>
        <v>1</v>
      </c>
      <c r="I279" s="250" t="n">
        <f aca="false">IF(Calculator!$E$19="YES",IF(A279&lt;Calculator!$G$19,0,MIN(MIN(MIN(MOD(A279*Calculator!$B$19/(Calculator!$D$7*150),1),1-MOD(A279*Calculator!$B$19/(Calculator!$D$7*150),1)),ABS(MOD(A279*Calculator!$B$19/(Calculator!$D$7*150),1)-0.5)),MIN(MIN(MOD(A279*Calculator!$C$19/(Calculator!$D$7*150),1),1-MOD(A279*Calculator!$C$19/(Calculator!$D$7*150),1)),ABS(MOD(A279*Calculator!$C$19/(Calculator!$D$7*150),1)-0.5)),IF(INT(2*A279*Calculator!$C$19/(Calculator!$D$7*150))&gt;INT(2*A279*Calculator!$B$19/(Calculator!$D$7*150)),0,1))),1)</f>
        <v>1</v>
      </c>
      <c r="J279" s="250" t="n">
        <f aca="false">IF(Calculator!$E$20="YES",IF(A279&lt;Calculator!$G$20,0,MIN(MIN(MIN(MOD(A279*Calculator!$B$20/(Calculator!$D$7*150),1),1-MOD(A279*Calculator!$B$20/(Calculator!$D$7*150),1)),ABS(MOD(A279*Calculator!$B$20/(Calculator!$D$7*150),1)-0.5)),MIN(MIN(MOD(A279*Calculator!$C$20/(Calculator!$D$7*150),1),1-MOD(A279*Calculator!$C$20/(Calculator!$D$7*150),1)),ABS(MOD(A279*Calculator!$C$20/(Calculator!$D$7*150),1)-0.5)),IF(INT(2*A279*Calculator!$C$20/(Calculator!$D$7*150))&gt;INT(2*A279*Calculator!$B$20/(Calculator!$D$7*150)),0,1))),1)</f>
        <v>1</v>
      </c>
      <c r="K279" s="250" t="n">
        <f aca="false">IF(Calculator!$E$21="YES",IF(A279&lt;Calculator!$G$21,0,MIN(MIN(MIN(MOD(A279*Calculator!$B$21/(Calculator!$D$7*150),1),1-MOD(A279*Calculator!$B$21/(Calculator!$D$7*150),1)),ABS(MOD(A279*Calculator!$B$21/(Calculator!$D$7*150),1)-0.5)),MIN(MIN(MOD(A279*Calculator!$C$21/(Calculator!$D$7*150),1),1-MOD(A279*Calculator!$C$21/(Calculator!$D$7*150),1)),ABS(MOD(A279*Calculator!$C$21/(Calculator!$D$7*150),1)-0.5)),IF(INT(2*A279*Calculator!$C$21/(Calculator!$D$7*150))&gt;INT(2*A279*Calculator!$B$21/(Calculator!$D$7*150)),0,1))),1)</f>
        <v>1</v>
      </c>
      <c r="L279" s="250" t="n">
        <f aca="false">IF(Calculator!$E$22="YES",IF(A279&lt;Calculator!$G$22,0,MIN(MIN(MIN(MOD(A279*Calculator!$B$22/(Calculator!$D$7*150),1),1-MOD(A279*Calculator!$B$22/(Calculator!$D$7*150),1)),ABS(MOD(A279*Calculator!$B$22/(Calculator!$D$7*150),1)-0.5)),MIN(MIN(MOD(A279*Calculator!$C$22/(Calculator!$D$7*150),1),1-MOD(A279*Calculator!$C$22/(Calculator!$D$7*150),1)),ABS(MOD(A279*Calculator!$C$22/(Calculator!$D$7*150),1)-0.5)),IF(INT(2*A279*Calculator!$C$22/(Calculator!$D$7*150))&gt;INT(2*A279*Calculator!$B$22/(Calculator!$D$7*150)),0,1))),1)</f>
        <v>1</v>
      </c>
      <c r="M279" s="250" t="n">
        <f aca="false">MIN(B279:L279)</f>
        <v>0.0817543859649126</v>
      </c>
      <c r="N279" s="250" t="n">
        <f aca="false">SUMPRODUCT(($M$7:$M$557&gt;M279)*1)+SUMPRODUCT(($M$7:$M$557=M279)*(ROW($M$7:$M$557)&lt;ROW(M279)))+1</f>
        <v>138</v>
      </c>
      <c r="O279" s="250" t="str">
        <f aca="false">IF(M279&gt;=0.13,"★★★ EXCELLENT",IF(M279&gt;=0.12,"★★  GOOD",IF(M279&gt;=0.07,"★  FAIR",IF(M279&gt;=0.025,"⚠  MARGINAL","✗  AVOID"))))</f>
        <v>★  FAIR</v>
      </c>
    </row>
    <row r="280" customFormat="false" ht="15" hidden="false" customHeight="true" outlineLevel="0" collapsed="false">
      <c r="A280" s="251" t="n">
        <v>32.3</v>
      </c>
      <c r="B280" s="252" t="n">
        <f aca="false">IF(Calculator!$E$12="YES",IF(A280&lt;Calculator!$G$12,0,MIN(MIN(MIN(MOD(A280*Calculator!$B$12/(Calculator!$D$7*150),1),1-MOD(A280*Calculator!$B$12/(Calculator!$D$7*150),1)),ABS(MOD(A280*Calculator!$B$12/(Calculator!$D$7*150),1)-0.5)),MIN(MIN(MOD(A280*Calculator!$C$12/(Calculator!$D$7*150),1),1-MOD(A280*Calculator!$C$12/(Calculator!$D$7*150),1)),ABS(MOD(A280*Calculator!$C$12/(Calculator!$D$7*150),1)-0.5)),IF(INT(2*A280*Calculator!$C$12/(Calculator!$D$7*150))&gt;INT(2*A280*Calculator!$B$12/(Calculator!$D$7*150)),0,1))),1)</f>
        <v>1</v>
      </c>
      <c r="C280" s="252" t="n">
        <f aca="false">IF(Calculator!$E$13="YES",IF(A280&lt;Calculator!$G$13,0,MIN(MIN(MIN(MOD(A280*Calculator!$B$13/(Calculator!$D$7*150),1),1-MOD(A280*Calculator!$B$13/(Calculator!$D$7*150),1)),ABS(MOD(A280*Calculator!$B$13/(Calculator!$D$7*150),1)-0.5)),MIN(MIN(MOD(A280*Calculator!$C$13/(Calculator!$D$7*150),1),1-MOD(A280*Calculator!$C$13/(Calculator!$D$7*150),1)),ABS(MOD(A280*Calculator!$C$13/(Calculator!$D$7*150),1)-0.5)),IF(INT(2*A280*Calculator!$C$13/(Calculator!$D$7*150))&gt;INT(2*A280*Calculator!$B$13/(Calculator!$D$7*150)),0,1))),1)</f>
        <v>1</v>
      </c>
      <c r="D280" s="252" t="n">
        <f aca="false">IF(Calculator!$E$14="YES",IF(A280&lt;Calculator!$G$14,0,MIN(MIN(MIN(MOD(A280*Calculator!$B$14/(Calculator!$D$7*150),1),1-MOD(A280*Calculator!$B$14/(Calculator!$D$7*150),1)),ABS(MOD(A280*Calculator!$B$14/(Calculator!$D$7*150),1)-0.5)),MIN(MIN(MOD(A280*Calculator!$C$14/(Calculator!$D$7*150),1),1-MOD(A280*Calculator!$C$14/(Calculator!$D$7*150),1)),ABS(MOD(A280*Calculator!$C$14/(Calculator!$D$7*150),1)-0.5)),IF(INT(2*A280*Calculator!$C$14/(Calculator!$D$7*150))&gt;INT(2*A280*Calculator!$B$14/(Calculator!$D$7*150)),0,1))),1)</f>
        <v>1</v>
      </c>
      <c r="E280" s="252" t="n">
        <f aca="false">IF(Calculator!$E$15="YES",IF(A280&lt;Calculator!$G$15,0,MIN(MIN(MIN(MOD(A280*Calculator!$B$15/(Calculator!$D$7*150),1),1-MOD(A280*Calculator!$B$15/(Calculator!$D$7*150),1)),ABS(MOD(A280*Calculator!$B$15/(Calculator!$D$7*150),1)-0.5)),MIN(MIN(MOD(A280*Calculator!$C$15/(Calculator!$D$7*150),1),1-MOD(A280*Calculator!$C$15/(Calculator!$D$7*150),1)),ABS(MOD(A280*Calculator!$C$15/(Calculator!$D$7*150),1)-0.5)),IF(INT(2*A280*Calculator!$C$15/(Calculator!$D$7*150))&gt;INT(2*A280*Calculator!$B$15/(Calculator!$D$7*150)),0,1))),1)</f>
        <v>0.0866666666666665</v>
      </c>
      <c r="F280" s="252" t="n">
        <f aca="false">IF(Calculator!$E$16="YES",IF(A280&lt;Calculator!$G$16,0,MIN(MIN(MIN(MOD(A280*Calculator!$B$16/(Calculator!$D$7*150),1),1-MOD(A280*Calculator!$B$16/(Calculator!$D$7*150),1)),ABS(MOD(A280*Calculator!$B$16/(Calculator!$D$7*150),1)-0.5)),MIN(MIN(MOD(A280*Calculator!$C$16/(Calculator!$D$7*150),1),1-MOD(A280*Calculator!$C$16/(Calculator!$D$7*150),1)),ABS(MOD(A280*Calculator!$C$16/(Calculator!$D$7*150),1)-0.5)),IF(INT(2*A280*Calculator!$C$16/(Calculator!$D$7*150))&gt;INT(2*A280*Calculator!$B$16/(Calculator!$D$7*150)),0,1))),1)</f>
        <v>1</v>
      </c>
      <c r="G280" s="252" t="n">
        <f aca="false">IF(Calculator!$E$17="YES",IF(A280&lt;Calculator!$G$17,0,MIN(MIN(MIN(MOD(A280*Calculator!$B$17/(Calculator!$D$7*150),1),1-MOD(A280*Calculator!$B$17/(Calculator!$D$7*150),1)),ABS(MOD(A280*Calculator!$B$17/(Calculator!$D$7*150),1)-0.5)),MIN(MIN(MOD(A280*Calculator!$C$17/(Calculator!$D$7*150),1),1-MOD(A280*Calculator!$C$17/(Calculator!$D$7*150),1)),ABS(MOD(A280*Calculator!$C$17/(Calculator!$D$7*150),1)-0.5)),IF(INT(2*A280*Calculator!$C$17/(Calculator!$D$7*150))&gt;INT(2*A280*Calculator!$B$17/(Calculator!$D$7*150)),0,1))),1)</f>
        <v>0.173333333333333</v>
      </c>
      <c r="H280" s="252" t="n">
        <f aca="false">IF(Calculator!$E$18="YES",IF(A280&lt;Calculator!$G$18,0,MIN(MIN(MIN(MOD(A280*Calculator!$B$18/(Calculator!$D$7*150),1),1-MOD(A280*Calculator!$B$18/(Calculator!$D$7*150),1)),ABS(MOD(A280*Calculator!$B$18/(Calculator!$D$7*150),1)-0.5)),MIN(MIN(MOD(A280*Calculator!$C$18/(Calculator!$D$7*150),1),1-MOD(A280*Calculator!$C$18/(Calculator!$D$7*150),1)),ABS(MOD(A280*Calculator!$C$18/(Calculator!$D$7*150),1)-0.5)),IF(INT(2*A280*Calculator!$C$18/(Calculator!$D$7*150))&gt;INT(2*A280*Calculator!$B$18/(Calculator!$D$7*150)),0,1))),1)</f>
        <v>1</v>
      </c>
      <c r="I280" s="252" t="n">
        <f aca="false">IF(Calculator!$E$19="YES",IF(A280&lt;Calculator!$G$19,0,MIN(MIN(MIN(MOD(A280*Calculator!$B$19/(Calculator!$D$7*150),1),1-MOD(A280*Calculator!$B$19/(Calculator!$D$7*150),1)),ABS(MOD(A280*Calculator!$B$19/(Calculator!$D$7*150),1)-0.5)),MIN(MIN(MOD(A280*Calculator!$C$19/(Calculator!$D$7*150),1),1-MOD(A280*Calculator!$C$19/(Calculator!$D$7*150),1)),ABS(MOD(A280*Calculator!$C$19/(Calculator!$D$7*150),1)-0.5)),IF(INT(2*A280*Calculator!$C$19/(Calculator!$D$7*150))&gt;INT(2*A280*Calculator!$B$19/(Calculator!$D$7*150)),0,1))),1)</f>
        <v>1</v>
      </c>
      <c r="J280" s="252" t="n">
        <f aca="false">IF(Calculator!$E$20="YES",IF(A280&lt;Calculator!$G$20,0,MIN(MIN(MIN(MOD(A280*Calculator!$B$20/(Calculator!$D$7*150),1),1-MOD(A280*Calculator!$B$20/(Calculator!$D$7*150),1)),ABS(MOD(A280*Calculator!$B$20/(Calculator!$D$7*150),1)-0.5)),MIN(MIN(MOD(A280*Calculator!$C$20/(Calculator!$D$7*150),1),1-MOD(A280*Calculator!$C$20/(Calculator!$D$7*150),1)),ABS(MOD(A280*Calculator!$C$20/(Calculator!$D$7*150),1)-0.5)),IF(INT(2*A280*Calculator!$C$20/(Calculator!$D$7*150))&gt;INT(2*A280*Calculator!$B$20/(Calculator!$D$7*150)),0,1))),1)</f>
        <v>1</v>
      </c>
      <c r="K280" s="252" t="n">
        <f aca="false">IF(Calculator!$E$21="YES",IF(A280&lt;Calculator!$G$21,0,MIN(MIN(MIN(MOD(A280*Calculator!$B$21/(Calculator!$D$7*150),1),1-MOD(A280*Calculator!$B$21/(Calculator!$D$7*150),1)),ABS(MOD(A280*Calculator!$B$21/(Calculator!$D$7*150),1)-0.5)),MIN(MIN(MOD(A280*Calculator!$C$21/(Calculator!$D$7*150),1),1-MOD(A280*Calculator!$C$21/(Calculator!$D$7*150),1)),ABS(MOD(A280*Calculator!$C$21/(Calculator!$D$7*150),1)-0.5)),IF(INT(2*A280*Calculator!$C$21/(Calculator!$D$7*150))&gt;INT(2*A280*Calculator!$B$21/(Calculator!$D$7*150)),0,1))),1)</f>
        <v>1</v>
      </c>
      <c r="L280" s="252" t="n">
        <f aca="false">IF(Calculator!$E$22="YES",IF(A280&lt;Calculator!$G$22,0,MIN(MIN(MIN(MOD(A280*Calculator!$B$22/(Calculator!$D$7*150),1),1-MOD(A280*Calculator!$B$22/(Calculator!$D$7*150),1)),ABS(MOD(A280*Calculator!$B$22/(Calculator!$D$7*150),1)-0.5)),MIN(MIN(MOD(A280*Calculator!$C$22/(Calculator!$D$7*150),1),1-MOD(A280*Calculator!$C$22/(Calculator!$D$7*150),1)),ABS(MOD(A280*Calculator!$C$22/(Calculator!$D$7*150),1)-0.5)),IF(INT(2*A280*Calculator!$C$22/(Calculator!$D$7*150))&gt;INT(2*A280*Calculator!$B$22/(Calculator!$D$7*150)),0,1))),1)</f>
        <v>1</v>
      </c>
      <c r="M280" s="252" t="n">
        <f aca="false">MIN(B280:L280)</f>
        <v>0.0866666666666665</v>
      </c>
      <c r="N280" s="252" t="n">
        <f aca="false">SUMPRODUCT(($M$7:$M$557&gt;M280)*1)+SUMPRODUCT(($M$7:$M$557=M280)*(ROW($M$7:$M$557)&lt;ROW(M280)))+1</f>
        <v>122</v>
      </c>
      <c r="O280" s="252" t="str">
        <f aca="false">IF(M280&gt;=0.13,"★★★ EXCELLENT",IF(M280&gt;=0.12,"★★  GOOD",IF(M280&gt;=0.07,"★  FAIR",IF(M280&gt;=0.025,"⚠  MARGINAL","✗  AVOID"))))</f>
        <v>★  FAIR</v>
      </c>
    </row>
    <row r="281" customFormat="false" ht="15" hidden="false" customHeight="true" outlineLevel="0" collapsed="false">
      <c r="A281" s="249" t="n">
        <v>32.4</v>
      </c>
      <c r="B281" s="250" t="n">
        <f aca="false">IF(Calculator!$E$12="YES",IF(A281&lt;Calculator!$G$12,0,MIN(MIN(MIN(MOD(A281*Calculator!$B$12/(Calculator!$D$7*150),1),1-MOD(A281*Calculator!$B$12/(Calculator!$D$7*150),1)),ABS(MOD(A281*Calculator!$B$12/(Calculator!$D$7*150),1)-0.5)),MIN(MIN(MOD(A281*Calculator!$C$12/(Calculator!$D$7*150),1),1-MOD(A281*Calculator!$C$12/(Calculator!$D$7*150),1)),ABS(MOD(A281*Calculator!$C$12/(Calculator!$D$7*150),1)-0.5)),IF(INT(2*A281*Calculator!$C$12/(Calculator!$D$7*150))&gt;INT(2*A281*Calculator!$B$12/(Calculator!$D$7*150)),0,1))),1)</f>
        <v>1</v>
      </c>
      <c r="C281" s="250" t="n">
        <f aca="false">IF(Calculator!$E$13="YES",IF(A281&lt;Calculator!$G$13,0,MIN(MIN(MIN(MOD(A281*Calculator!$B$13/(Calculator!$D$7*150),1),1-MOD(A281*Calculator!$B$13/(Calculator!$D$7*150),1)),ABS(MOD(A281*Calculator!$B$13/(Calculator!$D$7*150),1)-0.5)),MIN(MIN(MOD(A281*Calculator!$C$13/(Calculator!$D$7*150),1),1-MOD(A281*Calculator!$C$13/(Calculator!$D$7*150),1)),ABS(MOD(A281*Calculator!$C$13/(Calculator!$D$7*150),1)-0.5)),IF(INT(2*A281*Calculator!$C$13/(Calculator!$D$7*150))&gt;INT(2*A281*Calculator!$B$13/(Calculator!$D$7*150)),0,1))),1)</f>
        <v>1</v>
      </c>
      <c r="D281" s="250" t="n">
        <f aca="false">IF(Calculator!$E$14="YES",IF(A281&lt;Calculator!$G$14,0,MIN(MIN(MIN(MOD(A281*Calculator!$B$14/(Calculator!$D$7*150),1),1-MOD(A281*Calculator!$B$14/(Calculator!$D$7*150),1)),ABS(MOD(A281*Calculator!$B$14/(Calculator!$D$7*150),1)-0.5)),MIN(MIN(MOD(A281*Calculator!$C$14/(Calculator!$D$7*150),1),1-MOD(A281*Calculator!$C$14/(Calculator!$D$7*150),1)),ABS(MOD(A281*Calculator!$C$14/(Calculator!$D$7*150),1)-0.5)),IF(INT(2*A281*Calculator!$C$14/(Calculator!$D$7*150))&gt;INT(2*A281*Calculator!$B$14/(Calculator!$D$7*150)),0,1))),1)</f>
        <v>1</v>
      </c>
      <c r="E281" s="250" t="n">
        <f aca="false">IF(Calculator!$E$15="YES",IF(A281&lt;Calculator!$G$15,0,MIN(MIN(MIN(MOD(A281*Calculator!$B$15/(Calculator!$D$7*150),1),1-MOD(A281*Calculator!$B$15/(Calculator!$D$7*150),1)),ABS(MOD(A281*Calculator!$B$15/(Calculator!$D$7*150),1)-0.5)),MIN(MIN(MOD(A281*Calculator!$C$15/(Calculator!$D$7*150),1),1-MOD(A281*Calculator!$C$15/(Calculator!$D$7*150),1)),ABS(MOD(A281*Calculator!$C$15/(Calculator!$D$7*150),1)-0.5)),IF(INT(2*A281*Calculator!$C$15/(Calculator!$D$7*150))&gt;INT(2*A281*Calculator!$B$15/(Calculator!$D$7*150)),0,1))),1)</f>
        <v>0.091578947368421</v>
      </c>
      <c r="F281" s="250" t="n">
        <f aca="false">IF(Calculator!$E$16="YES",IF(A281&lt;Calculator!$G$16,0,MIN(MIN(MIN(MOD(A281*Calculator!$B$16/(Calculator!$D$7*150),1),1-MOD(A281*Calculator!$B$16/(Calculator!$D$7*150),1)),ABS(MOD(A281*Calculator!$B$16/(Calculator!$D$7*150),1)-0.5)),MIN(MIN(MOD(A281*Calculator!$C$16/(Calculator!$D$7*150),1),1-MOD(A281*Calculator!$C$16/(Calculator!$D$7*150),1)),ABS(MOD(A281*Calculator!$C$16/(Calculator!$D$7*150),1)-0.5)),IF(INT(2*A281*Calculator!$C$16/(Calculator!$D$7*150))&gt;INT(2*A281*Calculator!$B$16/(Calculator!$D$7*150)),0,1))),1)</f>
        <v>1</v>
      </c>
      <c r="G281" s="250" t="n">
        <f aca="false">IF(Calculator!$E$17="YES",IF(A281&lt;Calculator!$G$17,0,MIN(MIN(MIN(MOD(A281*Calculator!$B$17/(Calculator!$D$7*150),1),1-MOD(A281*Calculator!$B$17/(Calculator!$D$7*150),1)),ABS(MOD(A281*Calculator!$B$17/(Calculator!$D$7*150),1)-0.5)),MIN(MIN(MOD(A281*Calculator!$C$17/(Calculator!$D$7*150),1),1-MOD(A281*Calculator!$C$17/(Calculator!$D$7*150),1)),ABS(MOD(A281*Calculator!$C$17/(Calculator!$D$7*150),1)-0.5)),IF(INT(2*A281*Calculator!$C$17/(Calculator!$D$7*150))&gt;INT(2*A281*Calculator!$B$17/(Calculator!$D$7*150)),0,1))),1)</f>
        <v>0.183157894736842</v>
      </c>
      <c r="H281" s="250" t="n">
        <f aca="false">IF(Calculator!$E$18="YES",IF(A281&lt;Calculator!$G$18,0,MIN(MIN(MIN(MOD(A281*Calculator!$B$18/(Calculator!$D$7*150),1),1-MOD(A281*Calculator!$B$18/(Calculator!$D$7*150),1)),ABS(MOD(A281*Calculator!$B$18/(Calculator!$D$7*150),1)-0.5)),MIN(MIN(MOD(A281*Calculator!$C$18/(Calculator!$D$7*150),1),1-MOD(A281*Calculator!$C$18/(Calculator!$D$7*150),1)),ABS(MOD(A281*Calculator!$C$18/(Calculator!$D$7*150),1)-0.5)),IF(INT(2*A281*Calculator!$C$18/(Calculator!$D$7*150))&gt;INT(2*A281*Calculator!$B$18/(Calculator!$D$7*150)),0,1))),1)</f>
        <v>1</v>
      </c>
      <c r="I281" s="250" t="n">
        <f aca="false">IF(Calculator!$E$19="YES",IF(A281&lt;Calculator!$G$19,0,MIN(MIN(MIN(MOD(A281*Calculator!$B$19/(Calculator!$D$7*150),1),1-MOD(A281*Calculator!$B$19/(Calculator!$D$7*150),1)),ABS(MOD(A281*Calculator!$B$19/(Calculator!$D$7*150),1)-0.5)),MIN(MIN(MOD(A281*Calculator!$C$19/(Calculator!$D$7*150),1),1-MOD(A281*Calculator!$C$19/(Calculator!$D$7*150),1)),ABS(MOD(A281*Calculator!$C$19/(Calculator!$D$7*150),1)-0.5)),IF(INT(2*A281*Calculator!$C$19/(Calculator!$D$7*150))&gt;INT(2*A281*Calculator!$B$19/(Calculator!$D$7*150)),0,1))),1)</f>
        <v>1</v>
      </c>
      <c r="J281" s="250" t="n">
        <f aca="false">IF(Calculator!$E$20="YES",IF(A281&lt;Calculator!$G$20,0,MIN(MIN(MIN(MOD(A281*Calculator!$B$20/(Calculator!$D$7*150),1),1-MOD(A281*Calculator!$B$20/(Calculator!$D$7*150),1)),ABS(MOD(A281*Calculator!$B$20/(Calculator!$D$7*150),1)-0.5)),MIN(MIN(MOD(A281*Calculator!$C$20/(Calculator!$D$7*150),1),1-MOD(A281*Calculator!$C$20/(Calculator!$D$7*150),1)),ABS(MOD(A281*Calculator!$C$20/(Calculator!$D$7*150),1)-0.5)),IF(INT(2*A281*Calculator!$C$20/(Calculator!$D$7*150))&gt;INT(2*A281*Calculator!$B$20/(Calculator!$D$7*150)),0,1))),1)</f>
        <v>1</v>
      </c>
      <c r="K281" s="250" t="n">
        <f aca="false">IF(Calculator!$E$21="YES",IF(A281&lt;Calculator!$G$21,0,MIN(MIN(MIN(MOD(A281*Calculator!$B$21/(Calculator!$D$7*150),1),1-MOD(A281*Calculator!$B$21/(Calculator!$D$7*150),1)),ABS(MOD(A281*Calculator!$B$21/(Calculator!$D$7*150),1)-0.5)),MIN(MIN(MOD(A281*Calculator!$C$21/(Calculator!$D$7*150),1),1-MOD(A281*Calculator!$C$21/(Calculator!$D$7*150),1)),ABS(MOD(A281*Calculator!$C$21/(Calculator!$D$7*150),1)-0.5)),IF(INT(2*A281*Calculator!$C$21/(Calculator!$D$7*150))&gt;INT(2*A281*Calculator!$B$21/(Calculator!$D$7*150)),0,1))),1)</f>
        <v>1</v>
      </c>
      <c r="L281" s="250" t="n">
        <f aca="false">IF(Calculator!$E$22="YES",IF(A281&lt;Calculator!$G$22,0,MIN(MIN(MIN(MOD(A281*Calculator!$B$22/(Calculator!$D$7*150),1),1-MOD(A281*Calculator!$B$22/(Calculator!$D$7*150),1)),ABS(MOD(A281*Calculator!$B$22/(Calculator!$D$7*150),1)-0.5)),MIN(MIN(MOD(A281*Calculator!$C$22/(Calculator!$D$7*150),1),1-MOD(A281*Calculator!$C$22/(Calculator!$D$7*150),1)),ABS(MOD(A281*Calculator!$C$22/(Calculator!$D$7*150),1)-0.5)),IF(INT(2*A281*Calculator!$C$22/(Calculator!$D$7*150))&gt;INT(2*A281*Calculator!$B$22/(Calculator!$D$7*150)),0,1))),1)</f>
        <v>1</v>
      </c>
      <c r="M281" s="250" t="n">
        <f aca="false">MIN(B281:L281)</f>
        <v>0.091578947368421</v>
      </c>
      <c r="N281" s="250" t="n">
        <f aca="false">SUMPRODUCT(($M$7:$M$557&gt;M281)*1)+SUMPRODUCT(($M$7:$M$557=M281)*(ROW($M$7:$M$557)&lt;ROW(M281)))+1</f>
        <v>110</v>
      </c>
      <c r="O281" s="250" t="str">
        <f aca="false">IF(M281&gt;=0.13,"★★★ EXCELLENT",IF(M281&gt;=0.12,"★★  GOOD",IF(M281&gt;=0.07,"★  FAIR",IF(M281&gt;=0.025,"⚠  MARGINAL","✗  AVOID"))))</f>
        <v>★  FAIR</v>
      </c>
    </row>
    <row r="282" customFormat="false" ht="15" hidden="false" customHeight="true" outlineLevel="0" collapsed="false">
      <c r="A282" s="251" t="n">
        <v>32.5</v>
      </c>
      <c r="B282" s="252" t="n">
        <f aca="false">IF(Calculator!$E$12="YES",IF(A282&lt;Calculator!$G$12,0,MIN(MIN(MIN(MOD(A282*Calculator!$B$12/(Calculator!$D$7*150),1),1-MOD(A282*Calculator!$B$12/(Calculator!$D$7*150),1)),ABS(MOD(A282*Calculator!$B$12/(Calculator!$D$7*150),1)-0.5)),MIN(MIN(MOD(A282*Calculator!$C$12/(Calculator!$D$7*150),1),1-MOD(A282*Calculator!$C$12/(Calculator!$D$7*150),1)),ABS(MOD(A282*Calculator!$C$12/(Calculator!$D$7*150),1)-0.5)),IF(INT(2*A282*Calculator!$C$12/(Calculator!$D$7*150))&gt;INT(2*A282*Calculator!$B$12/(Calculator!$D$7*150)),0,1))),1)</f>
        <v>1</v>
      </c>
      <c r="C282" s="252" t="n">
        <f aca="false">IF(Calculator!$E$13="YES",IF(A282&lt;Calculator!$G$13,0,MIN(MIN(MIN(MOD(A282*Calculator!$B$13/(Calculator!$D$7*150),1),1-MOD(A282*Calculator!$B$13/(Calculator!$D$7*150),1)),ABS(MOD(A282*Calculator!$B$13/(Calculator!$D$7*150),1)-0.5)),MIN(MIN(MOD(A282*Calculator!$C$13/(Calculator!$D$7*150),1),1-MOD(A282*Calculator!$C$13/(Calculator!$D$7*150),1)),ABS(MOD(A282*Calculator!$C$13/(Calculator!$D$7*150),1)-0.5)),IF(INT(2*A282*Calculator!$C$13/(Calculator!$D$7*150))&gt;INT(2*A282*Calculator!$B$13/(Calculator!$D$7*150)),0,1))),1)</f>
        <v>1</v>
      </c>
      <c r="D282" s="252" t="n">
        <f aca="false">IF(Calculator!$E$14="YES",IF(A282&lt;Calculator!$G$14,0,MIN(MIN(MIN(MOD(A282*Calculator!$B$14/(Calculator!$D$7*150),1),1-MOD(A282*Calculator!$B$14/(Calculator!$D$7*150),1)),ABS(MOD(A282*Calculator!$B$14/(Calculator!$D$7*150),1)-0.5)),MIN(MIN(MOD(A282*Calculator!$C$14/(Calculator!$D$7*150),1),1-MOD(A282*Calculator!$C$14/(Calculator!$D$7*150),1)),ABS(MOD(A282*Calculator!$C$14/(Calculator!$D$7*150),1)-0.5)),IF(INT(2*A282*Calculator!$C$14/(Calculator!$D$7*150))&gt;INT(2*A282*Calculator!$B$14/(Calculator!$D$7*150)),0,1))),1)</f>
        <v>1</v>
      </c>
      <c r="E282" s="252" t="n">
        <f aca="false">IF(Calculator!$E$15="YES",IF(A282&lt;Calculator!$G$15,0,MIN(MIN(MIN(MOD(A282*Calculator!$B$15/(Calculator!$D$7*150),1),1-MOD(A282*Calculator!$B$15/(Calculator!$D$7*150),1)),ABS(MOD(A282*Calculator!$B$15/(Calculator!$D$7*150),1)-0.5)),MIN(MIN(MOD(A282*Calculator!$C$15/(Calculator!$D$7*150),1),1-MOD(A282*Calculator!$C$15/(Calculator!$D$7*150),1)),ABS(MOD(A282*Calculator!$C$15/(Calculator!$D$7*150),1)-0.5)),IF(INT(2*A282*Calculator!$C$15/(Calculator!$D$7*150))&gt;INT(2*A282*Calculator!$B$15/(Calculator!$D$7*150)),0,1))),1)</f>
        <v>0.0964912280701755</v>
      </c>
      <c r="F282" s="252" t="n">
        <f aca="false">IF(Calculator!$E$16="YES",IF(A282&lt;Calculator!$G$16,0,MIN(MIN(MIN(MOD(A282*Calculator!$B$16/(Calculator!$D$7*150),1),1-MOD(A282*Calculator!$B$16/(Calculator!$D$7*150),1)),ABS(MOD(A282*Calculator!$B$16/(Calculator!$D$7*150),1)-0.5)),MIN(MIN(MOD(A282*Calculator!$C$16/(Calculator!$D$7*150),1),1-MOD(A282*Calculator!$C$16/(Calculator!$D$7*150),1)),ABS(MOD(A282*Calculator!$C$16/(Calculator!$D$7*150),1)-0.5)),IF(INT(2*A282*Calculator!$C$16/(Calculator!$D$7*150))&gt;INT(2*A282*Calculator!$B$16/(Calculator!$D$7*150)),0,1))),1)</f>
        <v>1</v>
      </c>
      <c r="G282" s="252" t="n">
        <f aca="false">IF(Calculator!$E$17="YES",IF(A282&lt;Calculator!$G$17,0,MIN(MIN(MIN(MOD(A282*Calculator!$B$17/(Calculator!$D$7*150),1),1-MOD(A282*Calculator!$B$17/(Calculator!$D$7*150),1)),ABS(MOD(A282*Calculator!$B$17/(Calculator!$D$7*150),1)-0.5)),MIN(MIN(MOD(A282*Calculator!$C$17/(Calculator!$D$7*150),1),1-MOD(A282*Calculator!$C$17/(Calculator!$D$7*150),1)),ABS(MOD(A282*Calculator!$C$17/(Calculator!$D$7*150),1)-0.5)),IF(INT(2*A282*Calculator!$C$17/(Calculator!$D$7*150))&gt;INT(2*A282*Calculator!$B$17/(Calculator!$D$7*150)),0,1))),1)</f>
        <v>0.192982456140351</v>
      </c>
      <c r="H282" s="252" t="n">
        <f aca="false">IF(Calculator!$E$18="YES",IF(A282&lt;Calculator!$G$18,0,MIN(MIN(MIN(MOD(A282*Calculator!$B$18/(Calculator!$D$7*150),1),1-MOD(A282*Calculator!$B$18/(Calculator!$D$7*150),1)),ABS(MOD(A282*Calculator!$B$18/(Calculator!$D$7*150),1)-0.5)),MIN(MIN(MOD(A282*Calculator!$C$18/(Calculator!$D$7*150),1),1-MOD(A282*Calculator!$C$18/(Calculator!$D$7*150),1)),ABS(MOD(A282*Calculator!$C$18/(Calculator!$D$7*150),1)-0.5)),IF(INT(2*A282*Calculator!$C$18/(Calculator!$D$7*150))&gt;INT(2*A282*Calculator!$B$18/(Calculator!$D$7*150)),0,1))),1)</f>
        <v>1</v>
      </c>
      <c r="I282" s="252" t="n">
        <f aca="false">IF(Calculator!$E$19="YES",IF(A282&lt;Calculator!$G$19,0,MIN(MIN(MIN(MOD(A282*Calculator!$B$19/(Calculator!$D$7*150),1),1-MOD(A282*Calculator!$B$19/(Calculator!$D$7*150),1)),ABS(MOD(A282*Calculator!$B$19/(Calculator!$D$7*150),1)-0.5)),MIN(MIN(MOD(A282*Calculator!$C$19/(Calculator!$D$7*150),1),1-MOD(A282*Calculator!$C$19/(Calculator!$D$7*150),1)),ABS(MOD(A282*Calculator!$C$19/(Calculator!$D$7*150),1)-0.5)),IF(INT(2*A282*Calculator!$C$19/(Calculator!$D$7*150))&gt;INT(2*A282*Calculator!$B$19/(Calculator!$D$7*150)),0,1))),1)</f>
        <v>1</v>
      </c>
      <c r="J282" s="252" t="n">
        <f aca="false">IF(Calculator!$E$20="YES",IF(A282&lt;Calculator!$G$20,0,MIN(MIN(MIN(MOD(A282*Calculator!$B$20/(Calculator!$D$7*150),1),1-MOD(A282*Calculator!$B$20/(Calculator!$D$7*150),1)),ABS(MOD(A282*Calculator!$B$20/(Calculator!$D$7*150),1)-0.5)),MIN(MIN(MOD(A282*Calculator!$C$20/(Calculator!$D$7*150),1),1-MOD(A282*Calculator!$C$20/(Calculator!$D$7*150),1)),ABS(MOD(A282*Calculator!$C$20/(Calculator!$D$7*150),1)-0.5)),IF(INT(2*A282*Calculator!$C$20/(Calculator!$D$7*150))&gt;INT(2*A282*Calculator!$B$20/(Calculator!$D$7*150)),0,1))),1)</f>
        <v>1</v>
      </c>
      <c r="K282" s="252" t="n">
        <f aca="false">IF(Calculator!$E$21="YES",IF(A282&lt;Calculator!$G$21,0,MIN(MIN(MIN(MOD(A282*Calculator!$B$21/(Calculator!$D$7*150),1),1-MOD(A282*Calculator!$B$21/(Calculator!$D$7*150),1)),ABS(MOD(A282*Calculator!$B$21/(Calculator!$D$7*150),1)-0.5)),MIN(MIN(MOD(A282*Calculator!$C$21/(Calculator!$D$7*150),1),1-MOD(A282*Calculator!$C$21/(Calculator!$D$7*150),1)),ABS(MOD(A282*Calculator!$C$21/(Calculator!$D$7*150),1)-0.5)),IF(INT(2*A282*Calculator!$C$21/(Calculator!$D$7*150))&gt;INT(2*A282*Calculator!$B$21/(Calculator!$D$7*150)),0,1))),1)</f>
        <v>1</v>
      </c>
      <c r="L282" s="252" t="n">
        <f aca="false">IF(Calculator!$E$22="YES",IF(A282&lt;Calculator!$G$22,0,MIN(MIN(MIN(MOD(A282*Calculator!$B$22/(Calculator!$D$7*150),1),1-MOD(A282*Calculator!$B$22/(Calculator!$D$7*150),1)),ABS(MOD(A282*Calculator!$B$22/(Calculator!$D$7*150),1)-0.5)),MIN(MIN(MOD(A282*Calculator!$C$22/(Calculator!$D$7*150),1),1-MOD(A282*Calculator!$C$22/(Calculator!$D$7*150),1)),ABS(MOD(A282*Calculator!$C$22/(Calculator!$D$7*150),1)-0.5)),IF(INT(2*A282*Calculator!$C$22/(Calculator!$D$7*150))&gt;INT(2*A282*Calculator!$B$22/(Calculator!$D$7*150)),0,1))),1)</f>
        <v>1</v>
      </c>
      <c r="M282" s="252" t="n">
        <f aca="false">MIN(B282:L282)</f>
        <v>0.0964912280701755</v>
      </c>
      <c r="N282" s="252" t="n">
        <f aca="false">SUMPRODUCT(($M$7:$M$557&gt;M282)*1)+SUMPRODUCT(($M$7:$M$557=M282)*(ROW($M$7:$M$557)&lt;ROW(M282)))+1</f>
        <v>95</v>
      </c>
      <c r="O282" s="252" t="str">
        <f aca="false">IF(M282&gt;=0.13,"★★★ EXCELLENT",IF(M282&gt;=0.12,"★★  GOOD",IF(M282&gt;=0.07,"★  FAIR",IF(M282&gt;=0.025,"⚠  MARGINAL","✗  AVOID"))))</f>
        <v>★  FAIR</v>
      </c>
    </row>
    <row r="283" customFormat="false" ht="15" hidden="false" customHeight="true" outlineLevel="0" collapsed="false">
      <c r="A283" s="249" t="n">
        <v>32.6</v>
      </c>
      <c r="B283" s="250" t="n">
        <f aca="false">IF(Calculator!$E$12="YES",IF(A283&lt;Calculator!$G$12,0,MIN(MIN(MIN(MOD(A283*Calculator!$B$12/(Calculator!$D$7*150),1),1-MOD(A283*Calculator!$B$12/(Calculator!$D$7*150),1)),ABS(MOD(A283*Calculator!$B$12/(Calculator!$D$7*150),1)-0.5)),MIN(MIN(MOD(A283*Calculator!$C$12/(Calculator!$D$7*150),1),1-MOD(A283*Calculator!$C$12/(Calculator!$D$7*150),1)),ABS(MOD(A283*Calculator!$C$12/(Calculator!$D$7*150),1)-0.5)),IF(INT(2*A283*Calculator!$C$12/(Calculator!$D$7*150))&gt;INT(2*A283*Calculator!$B$12/(Calculator!$D$7*150)),0,1))),1)</f>
        <v>1</v>
      </c>
      <c r="C283" s="250" t="n">
        <f aca="false">IF(Calculator!$E$13="YES",IF(A283&lt;Calculator!$G$13,0,MIN(MIN(MIN(MOD(A283*Calculator!$B$13/(Calculator!$D$7*150),1),1-MOD(A283*Calculator!$B$13/(Calculator!$D$7*150),1)),ABS(MOD(A283*Calculator!$B$13/(Calculator!$D$7*150),1)-0.5)),MIN(MIN(MOD(A283*Calculator!$C$13/(Calculator!$D$7*150),1),1-MOD(A283*Calculator!$C$13/(Calculator!$D$7*150),1)),ABS(MOD(A283*Calculator!$C$13/(Calculator!$D$7*150),1)-0.5)),IF(INT(2*A283*Calculator!$C$13/(Calculator!$D$7*150))&gt;INT(2*A283*Calculator!$B$13/(Calculator!$D$7*150)),0,1))),1)</f>
        <v>1</v>
      </c>
      <c r="D283" s="250" t="n">
        <f aca="false">IF(Calculator!$E$14="YES",IF(A283&lt;Calculator!$G$14,0,MIN(MIN(MIN(MOD(A283*Calculator!$B$14/(Calculator!$D$7*150),1),1-MOD(A283*Calculator!$B$14/(Calculator!$D$7*150),1)),ABS(MOD(A283*Calculator!$B$14/(Calculator!$D$7*150),1)-0.5)),MIN(MIN(MOD(A283*Calculator!$C$14/(Calculator!$D$7*150),1),1-MOD(A283*Calculator!$C$14/(Calculator!$D$7*150),1)),ABS(MOD(A283*Calculator!$C$14/(Calculator!$D$7*150),1)-0.5)),IF(INT(2*A283*Calculator!$C$14/(Calculator!$D$7*150))&gt;INT(2*A283*Calculator!$B$14/(Calculator!$D$7*150)),0,1))),1)</f>
        <v>1</v>
      </c>
      <c r="E283" s="250" t="n">
        <f aca="false">IF(Calculator!$E$15="YES",IF(A283&lt;Calculator!$G$15,0,MIN(MIN(MIN(MOD(A283*Calculator!$B$15/(Calculator!$D$7*150),1),1-MOD(A283*Calculator!$B$15/(Calculator!$D$7*150),1)),ABS(MOD(A283*Calculator!$B$15/(Calculator!$D$7*150),1)-0.5)),MIN(MIN(MOD(A283*Calculator!$C$15/(Calculator!$D$7*150),1),1-MOD(A283*Calculator!$C$15/(Calculator!$D$7*150),1)),ABS(MOD(A283*Calculator!$C$15/(Calculator!$D$7*150),1)-0.5)),IF(INT(2*A283*Calculator!$C$15/(Calculator!$D$7*150))&gt;INT(2*A283*Calculator!$B$15/(Calculator!$D$7*150)),0,1))),1)</f>
        <v>0.10140350877193</v>
      </c>
      <c r="F283" s="250" t="n">
        <f aca="false">IF(Calculator!$E$16="YES",IF(A283&lt;Calculator!$G$16,0,MIN(MIN(MIN(MOD(A283*Calculator!$B$16/(Calculator!$D$7*150),1),1-MOD(A283*Calculator!$B$16/(Calculator!$D$7*150),1)),ABS(MOD(A283*Calculator!$B$16/(Calculator!$D$7*150),1)-0.5)),MIN(MIN(MOD(A283*Calculator!$C$16/(Calculator!$D$7*150),1),1-MOD(A283*Calculator!$C$16/(Calculator!$D$7*150),1)),ABS(MOD(A283*Calculator!$C$16/(Calculator!$D$7*150),1)-0.5)),IF(INT(2*A283*Calculator!$C$16/(Calculator!$D$7*150))&gt;INT(2*A283*Calculator!$B$16/(Calculator!$D$7*150)),0,1))),1)</f>
        <v>1</v>
      </c>
      <c r="G283" s="250" t="n">
        <f aca="false">IF(Calculator!$E$17="YES",IF(A283&lt;Calculator!$G$17,0,MIN(MIN(MIN(MOD(A283*Calculator!$B$17/(Calculator!$D$7*150),1),1-MOD(A283*Calculator!$B$17/(Calculator!$D$7*150),1)),ABS(MOD(A283*Calculator!$B$17/(Calculator!$D$7*150),1)-0.5)),MIN(MIN(MOD(A283*Calculator!$C$17/(Calculator!$D$7*150),1),1-MOD(A283*Calculator!$C$17/(Calculator!$D$7*150),1)),ABS(MOD(A283*Calculator!$C$17/(Calculator!$D$7*150),1)-0.5)),IF(INT(2*A283*Calculator!$C$17/(Calculator!$D$7*150))&gt;INT(2*A283*Calculator!$B$17/(Calculator!$D$7*150)),0,1))),1)</f>
        <v>0.20280701754386</v>
      </c>
      <c r="H283" s="250" t="n">
        <f aca="false">IF(Calculator!$E$18="YES",IF(A283&lt;Calculator!$G$18,0,MIN(MIN(MIN(MOD(A283*Calculator!$B$18/(Calculator!$D$7*150),1),1-MOD(A283*Calculator!$B$18/(Calculator!$D$7*150),1)),ABS(MOD(A283*Calculator!$B$18/(Calculator!$D$7*150),1)-0.5)),MIN(MIN(MOD(A283*Calculator!$C$18/(Calculator!$D$7*150),1),1-MOD(A283*Calculator!$C$18/(Calculator!$D$7*150),1)),ABS(MOD(A283*Calculator!$C$18/(Calculator!$D$7*150),1)-0.5)),IF(INT(2*A283*Calculator!$C$18/(Calculator!$D$7*150))&gt;INT(2*A283*Calculator!$B$18/(Calculator!$D$7*150)),0,1))),1)</f>
        <v>1</v>
      </c>
      <c r="I283" s="250" t="n">
        <f aca="false">IF(Calculator!$E$19="YES",IF(A283&lt;Calculator!$G$19,0,MIN(MIN(MIN(MOD(A283*Calculator!$B$19/(Calculator!$D$7*150),1),1-MOD(A283*Calculator!$B$19/(Calculator!$D$7*150),1)),ABS(MOD(A283*Calculator!$B$19/(Calculator!$D$7*150),1)-0.5)),MIN(MIN(MOD(A283*Calculator!$C$19/(Calculator!$D$7*150),1),1-MOD(A283*Calculator!$C$19/(Calculator!$D$7*150),1)),ABS(MOD(A283*Calculator!$C$19/(Calculator!$D$7*150),1)-0.5)),IF(INT(2*A283*Calculator!$C$19/(Calculator!$D$7*150))&gt;INT(2*A283*Calculator!$B$19/(Calculator!$D$7*150)),0,1))),1)</f>
        <v>1</v>
      </c>
      <c r="J283" s="250" t="n">
        <f aca="false">IF(Calculator!$E$20="YES",IF(A283&lt;Calculator!$G$20,0,MIN(MIN(MIN(MOD(A283*Calculator!$B$20/(Calculator!$D$7*150),1),1-MOD(A283*Calculator!$B$20/(Calculator!$D$7*150),1)),ABS(MOD(A283*Calculator!$B$20/(Calculator!$D$7*150),1)-0.5)),MIN(MIN(MOD(A283*Calculator!$C$20/(Calculator!$D$7*150),1),1-MOD(A283*Calculator!$C$20/(Calculator!$D$7*150),1)),ABS(MOD(A283*Calculator!$C$20/(Calculator!$D$7*150),1)-0.5)),IF(INT(2*A283*Calculator!$C$20/(Calculator!$D$7*150))&gt;INT(2*A283*Calculator!$B$20/(Calculator!$D$7*150)),0,1))),1)</f>
        <v>1</v>
      </c>
      <c r="K283" s="250" t="n">
        <f aca="false">IF(Calculator!$E$21="YES",IF(A283&lt;Calculator!$G$21,0,MIN(MIN(MIN(MOD(A283*Calculator!$B$21/(Calculator!$D$7*150),1),1-MOD(A283*Calculator!$B$21/(Calculator!$D$7*150),1)),ABS(MOD(A283*Calculator!$B$21/(Calculator!$D$7*150),1)-0.5)),MIN(MIN(MOD(A283*Calculator!$C$21/(Calculator!$D$7*150),1),1-MOD(A283*Calculator!$C$21/(Calculator!$D$7*150),1)),ABS(MOD(A283*Calculator!$C$21/(Calculator!$D$7*150),1)-0.5)),IF(INT(2*A283*Calculator!$C$21/(Calculator!$D$7*150))&gt;INT(2*A283*Calculator!$B$21/(Calculator!$D$7*150)),0,1))),1)</f>
        <v>1</v>
      </c>
      <c r="L283" s="250" t="n">
        <f aca="false">IF(Calculator!$E$22="YES",IF(A283&lt;Calculator!$G$22,0,MIN(MIN(MIN(MOD(A283*Calculator!$B$22/(Calculator!$D$7*150),1),1-MOD(A283*Calculator!$B$22/(Calculator!$D$7*150),1)),ABS(MOD(A283*Calculator!$B$22/(Calculator!$D$7*150),1)-0.5)),MIN(MIN(MOD(A283*Calculator!$C$22/(Calculator!$D$7*150),1),1-MOD(A283*Calculator!$C$22/(Calculator!$D$7*150),1)),ABS(MOD(A283*Calculator!$C$22/(Calculator!$D$7*150),1)-0.5)),IF(INT(2*A283*Calculator!$C$22/(Calculator!$D$7*150))&gt;INT(2*A283*Calculator!$B$22/(Calculator!$D$7*150)),0,1))),1)</f>
        <v>1</v>
      </c>
      <c r="M283" s="250" t="n">
        <f aca="false">MIN(B283:L283)</f>
        <v>0.10140350877193</v>
      </c>
      <c r="N283" s="250" t="n">
        <f aca="false">SUMPRODUCT(($M$7:$M$557&gt;M283)*1)+SUMPRODUCT(($M$7:$M$557=M283)*(ROW($M$7:$M$557)&lt;ROW(M283)))+1</f>
        <v>84</v>
      </c>
      <c r="O283" s="250" t="str">
        <f aca="false">IF(M283&gt;=0.13,"★★★ EXCELLENT",IF(M283&gt;=0.12,"★★  GOOD",IF(M283&gt;=0.07,"★  FAIR",IF(M283&gt;=0.025,"⚠  MARGINAL","✗  AVOID"))))</f>
        <v>★  FAIR</v>
      </c>
    </row>
    <row r="284" customFormat="false" ht="15" hidden="false" customHeight="true" outlineLevel="0" collapsed="false">
      <c r="A284" s="251" t="n">
        <v>32.7</v>
      </c>
      <c r="B284" s="252" t="n">
        <f aca="false">IF(Calculator!$E$12="YES",IF(A284&lt;Calculator!$G$12,0,MIN(MIN(MIN(MOD(A284*Calculator!$B$12/(Calculator!$D$7*150),1),1-MOD(A284*Calculator!$B$12/(Calculator!$D$7*150),1)),ABS(MOD(A284*Calculator!$B$12/(Calculator!$D$7*150),1)-0.5)),MIN(MIN(MOD(A284*Calculator!$C$12/(Calculator!$D$7*150),1),1-MOD(A284*Calculator!$C$12/(Calculator!$D$7*150),1)),ABS(MOD(A284*Calculator!$C$12/(Calculator!$D$7*150),1)-0.5)),IF(INT(2*A284*Calculator!$C$12/(Calculator!$D$7*150))&gt;INT(2*A284*Calculator!$B$12/(Calculator!$D$7*150)),0,1))),1)</f>
        <v>1</v>
      </c>
      <c r="C284" s="252" t="n">
        <f aca="false">IF(Calculator!$E$13="YES",IF(A284&lt;Calculator!$G$13,0,MIN(MIN(MIN(MOD(A284*Calculator!$B$13/(Calculator!$D$7*150),1),1-MOD(A284*Calculator!$B$13/(Calculator!$D$7*150),1)),ABS(MOD(A284*Calculator!$B$13/(Calculator!$D$7*150),1)-0.5)),MIN(MIN(MOD(A284*Calculator!$C$13/(Calculator!$D$7*150),1),1-MOD(A284*Calculator!$C$13/(Calculator!$D$7*150),1)),ABS(MOD(A284*Calculator!$C$13/(Calculator!$D$7*150),1)-0.5)),IF(INT(2*A284*Calculator!$C$13/(Calculator!$D$7*150))&gt;INT(2*A284*Calculator!$B$13/(Calculator!$D$7*150)),0,1))),1)</f>
        <v>1</v>
      </c>
      <c r="D284" s="252" t="n">
        <f aca="false">IF(Calculator!$E$14="YES",IF(A284&lt;Calculator!$G$14,0,MIN(MIN(MIN(MOD(A284*Calculator!$B$14/(Calculator!$D$7*150),1),1-MOD(A284*Calculator!$B$14/(Calculator!$D$7*150),1)),ABS(MOD(A284*Calculator!$B$14/(Calculator!$D$7*150),1)-0.5)),MIN(MIN(MOD(A284*Calculator!$C$14/(Calculator!$D$7*150),1),1-MOD(A284*Calculator!$C$14/(Calculator!$D$7*150),1)),ABS(MOD(A284*Calculator!$C$14/(Calculator!$D$7*150),1)-0.5)),IF(INT(2*A284*Calculator!$C$14/(Calculator!$D$7*150))&gt;INT(2*A284*Calculator!$B$14/(Calculator!$D$7*150)),0,1))),1)</f>
        <v>1</v>
      </c>
      <c r="E284" s="252" t="n">
        <f aca="false">IF(Calculator!$E$15="YES",IF(A284&lt;Calculator!$G$15,0,MIN(MIN(MIN(MOD(A284*Calculator!$B$15/(Calculator!$D$7*150),1),1-MOD(A284*Calculator!$B$15/(Calculator!$D$7*150),1)),ABS(MOD(A284*Calculator!$B$15/(Calculator!$D$7*150),1)-0.5)),MIN(MIN(MOD(A284*Calculator!$C$15/(Calculator!$D$7*150),1),1-MOD(A284*Calculator!$C$15/(Calculator!$D$7*150),1)),ABS(MOD(A284*Calculator!$C$15/(Calculator!$D$7*150),1)-0.5)),IF(INT(2*A284*Calculator!$C$15/(Calculator!$D$7*150))&gt;INT(2*A284*Calculator!$B$15/(Calculator!$D$7*150)),0,1))),1)</f>
        <v>0.106315789473684</v>
      </c>
      <c r="F284" s="252" t="n">
        <f aca="false">IF(Calculator!$E$16="YES",IF(A284&lt;Calculator!$G$16,0,MIN(MIN(MIN(MOD(A284*Calculator!$B$16/(Calculator!$D$7*150),1),1-MOD(A284*Calculator!$B$16/(Calculator!$D$7*150),1)),ABS(MOD(A284*Calculator!$B$16/(Calculator!$D$7*150),1)-0.5)),MIN(MIN(MOD(A284*Calculator!$C$16/(Calculator!$D$7*150),1),1-MOD(A284*Calculator!$C$16/(Calculator!$D$7*150),1)),ABS(MOD(A284*Calculator!$C$16/(Calculator!$D$7*150),1)-0.5)),IF(INT(2*A284*Calculator!$C$16/(Calculator!$D$7*150))&gt;INT(2*A284*Calculator!$B$16/(Calculator!$D$7*150)),0,1))),1)</f>
        <v>1</v>
      </c>
      <c r="G284" s="252" t="n">
        <f aca="false">IF(Calculator!$E$17="YES",IF(A284&lt;Calculator!$G$17,0,MIN(MIN(MIN(MOD(A284*Calculator!$B$17/(Calculator!$D$7*150),1),1-MOD(A284*Calculator!$B$17/(Calculator!$D$7*150),1)),ABS(MOD(A284*Calculator!$B$17/(Calculator!$D$7*150),1)-0.5)),MIN(MIN(MOD(A284*Calculator!$C$17/(Calculator!$D$7*150),1),1-MOD(A284*Calculator!$C$17/(Calculator!$D$7*150),1)),ABS(MOD(A284*Calculator!$C$17/(Calculator!$D$7*150),1)-0.5)),IF(INT(2*A284*Calculator!$C$17/(Calculator!$D$7*150))&gt;INT(2*A284*Calculator!$B$17/(Calculator!$D$7*150)),0,1))),1)</f>
        <v>0.207052631578947</v>
      </c>
      <c r="H284" s="252" t="n">
        <f aca="false">IF(Calculator!$E$18="YES",IF(A284&lt;Calculator!$G$18,0,MIN(MIN(MIN(MOD(A284*Calculator!$B$18/(Calculator!$D$7*150),1),1-MOD(A284*Calculator!$B$18/(Calculator!$D$7*150),1)),ABS(MOD(A284*Calculator!$B$18/(Calculator!$D$7*150),1)-0.5)),MIN(MIN(MOD(A284*Calculator!$C$18/(Calculator!$D$7*150),1),1-MOD(A284*Calculator!$C$18/(Calculator!$D$7*150),1)),ABS(MOD(A284*Calculator!$C$18/(Calculator!$D$7*150),1)-0.5)),IF(INT(2*A284*Calculator!$C$18/(Calculator!$D$7*150))&gt;INT(2*A284*Calculator!$B$18/(Calculator!$D$7*150)),0,1))),1)</f>
        <v>1</v>
      </c>
      <c r="I284" s="252" t="n">
        <f aca="false">IF(Calculator!$E$19="YES",IF(A284&lt;Calculator!$G$19,0,MIN(MIN(MIN(MOD(A284*Calculator!$B$19/(Calculator!$D$7*150),1),1-MOD(A284*Calculator!$B$19/(Calculator!$D$7*150),1)),ABS(MOD(A284*Calculator!$B$19/(Calculator!$D$7*150),1)-0.5)),MIN(MIN(MOD(A284*Calculator!$C$19/(Calculator!$D$7*150),1),1-MOD(A284*Calculator!$C$19/(Calculator!$D$7*150),1)),ABS(MOD(A284*Calculator!$C$19/(Calculator!$D$7*150),1)-0.5)),IF(INT(2*A284*Calculator!$C$19/(Calculator!$D$7*150))&gt;INT(2*A284*Calculator!$B$19/(Calculator!$D$7*150)),0,1))),1)</f>
        <v>1</v>
      </c>
      <c r="J284" s="252" t="n">
        <f aca="false">IF(Calculator!$E$20="YES",IF(A284&lt;Calculator!$G$20,0,MIN(MIN(MIN(MOD(A284*Calculator!$B$20/(Calculator!$D$7*150),1),1-MOD(A284*Calculator!$B$20/(Calculator!$D$7*150),1)),ABS(MOD(A284*Calculator!$B$20/(Calculator!$D$7*150),1)-0.5)),MIN(MIN(MOD(A284*Calculator!$C$20/(Calculator!$D$7*150),1),1-MOD(A284*Calculator!$C$20/(Calculator!$D$7*150),1)),ABS(MOD(A284*Calculator!$C$20/(Calculator!$D$7*150),1)-0.5)),IF(INT(2*A284*Calculator!$C$20/(Calculator!$D$7*150))&gt;INT(2*A284*Calculator!$B$20/(Calculator!$D$7*150)),0,1))),1)</f>
        <v>1</v>
      </c>
      <c r="K284" s="252" t="n">
        <f aca="false">IF(Calculator!$E$21="YES",IF(A284&lt;Calculator!$G$21,0,MIN(MIN(MIN(MOD(A284*Calculator!$B$21/(Calculator!$D$7*150),1),1-MOD(A284*Calculator!$B$21/(Calculator!$D$7*150),1)),ABS(MOD(A284*Calculator!$B$21/(Calculator!$D$7*150),1)-0.5)),MIN(MIN(MOD(A284*Calculator!$C$21/(Calculator!$D$7*150),1),1-MOD(A284*Calculator!$C$21/(Calculator!$D$7*150),1)),ABS(MOD(A284*Calculator!$C$21/(Calculator!$D$7*150),1)-0.5)),IF(INT(2*A284*Calculator!$C$21/(Calculator!$D$7*150))&gt;INT(2*A284*Calculator!$B$21/(Calculator!$D$7*150)),0,1))),1)</f>
        <v>1</v>
      </c>
      <c r="L284" s="252" t="n">
        <f aca="false">IF(Calculator!$E$22="YES",IF(A284&lt;Calculator!$G$22,0,MIN(MIN(MIN(MOD(A284*Calculator!$B$22/(Calculator!$D$7*150),1),1-MOD(A284*Calculator!$B$22/(Calculator!$D$7*150),1)),ABS(MOD(A284*Calculator!$B$22/(Calculator!$D$7*150),1)-0.5)),MIN(MIN(MOD(A284*Calculator!$C$22/(Calculator!$D$7*150),1),1-MOD(A284*Calculator!$C$22/(Calculator!$D$7*150),1)),ABS(MOD(A284*Calculator!$C$22/(Calculator!$D$7*150),1)-0.5)),IF(INT(2*A284*Calculator!$C$22/(Calculator!$D$7*150))&gt;INT(2*A284*Calculator!$B$22/(Calculator!$D$7*150)),0,1))),1)</f>
        <v>1</v>
      </c>
      <c r="M284" s="252" t="n">
        <f aca="false">MIN(B284:L284)</f>
        <v>0.106315789473684</v>
      </c>
      <c r="N284" s="252" t="n">
        <f aca="false">SUMPRODUCT(($M$7:$M$557&gt;M284)*1)+SUMPRODUCT(($M$7:$M$557=M284)*(ROW($M$7:$M$557)&lt;ROW(M284)))+1</f>
        <v>71</v>
      </c>
      <c r="O284" s="252" t="str">
        <f aca="false">IF(M284&gt;=0.13,"★★★ EXCELLENT",IF(M284&gt;=0.12,"★★  GOOD",IF(M284&gt;=0.07,"★  FAIR",IF(M284&gt;=0.025,"⚠  MARGINAL","✗  AVOID"))))</f>
        <v>★  FAIR</v>
      </c>
    </row>
    <row r="285" customFormat="false" ht="15" hidden="false" customHeight="true" outlineLevel="0" collapsed="false">
      <c r="A285" s="249" t="n">
        <v>32.8</v>
      </c>
      <c r="B285" s="250" t="n">
        <f aca="false">IF(Calculator!$E$12="YES",IF(A285&lt;Calculator!$G$12,0,MIN(MIN(MIN(MOD(A285*Calculator!$B$12/(Calculator!$D$7*150),1),1-MOD(A285*Calculator!$B$12/(Calculator!$D$7*150),1)),ABS(MOD(A285*Calculator!$B$12/(Calculator!$D$7*150),1)-0.5)),MIN(MIN(MOD(A285*Calculator!$C$12/(Calculator!$D$7*150),1),1-MOD(A285*Calculator!$C$12/(Calculator!$D$7*150),1)),ABS(MOD(A285*Calculator!$C$12/(Calculator!$D$7*150),1)-0.5)),IF(INT(2*A285*Calculator!$C$12/(Calculator!$D$7*150))&gt;INT(2*A285*Calculator!$B$12/(Calculator!$D$7*150)),0,1))),1)</f>
        <v>1</v>
      </c>
      <c r="C285" s="250" t="n">
        <f aca="false">IF(Calculator!$E$13="YES",IF(A285&lt;Calculator!$G$13,0,MIN(MIN(MIN(MOD(A285*Calculator!$B$13/(Calculator!$D$7*150),1),1-MOD(A285*Calculator!$B$13/(Calculator!$D$7*150),1)),ABS(MOD(A285*Calculator!$B$13/(Calculator!$D$7*150),1)-0.5)),MIN(MIN(MOD(A285*Calculator!$C$13/(Calculator!$D$7*150),1),1-MOD(A285*Calculator!$C$13/(Calculator!$D$7*150),1)),ABS(MOD(A285*Calculator!$C$13/(Calculator!$D$7*150),1)-0.5)),IF(INT(2*A285*Calculator!$C$13/(Calculator!$D$7*150))&gt;INT(2*A285*Calculator!$B$13/(Calculator!$D$7*150)),0,1))),1)</f>
        <v>1</v>
      </c>
      <c r="D285" s="250" t="n">
        <f aca="false">IF(Calculator!$E$14="YES",IF(A285&lt;Calculator!$G$14,0,MIN(MIN(MIN(MOD(A285*Calculator!$B$14/(Calculator!$D$7*150),1),1-MOD(A285*Calculator!$B$14/(Calculator!$D$7*150),1)),ABS(MOD(A285*Calculator!$B$14/(Calculator!$D$7*150),1)-0.5)),MIN(MIN(MOD(A285*Calculator!$C$14/(Calculator!$D$7*150),1),1-MOD(A285*Calculator!$C$14/(Calculator!$D$7*150),1)),ABS(MOD(A285*Calculator!$C$14/(Calculator!$D$7*150),1)-0.5)),IF(INT(2*A285*Calculator!$C$14/(Calculator!$D$7*150))&gt;INT(2*A285*Calculator!$B$14/(Calculator!$D$7*150)),0,1))),1)</f>
        <v>1</v>
      </c>
      <c r="E285" s="250" t="n">
        <f aca="false">IF(Calculator!$E$15="YES",IF(A285&lt;Calculator!$G$15,0,MIN(MIN(MIN(MOD(A285*Calculator!$B$15/(Calculator!$D$7*150),1),1-MOD(A285*Calculator!$B$15/(Calculator!$D$7*150),1)),ABS(MOD(A285*Calculator!$B$15/(Calculator!$D$7*150),1)-0.5)),MIN(MIN(MOD(A285*Calculator!$C$15/(Calculator!$D$7*150),1),1-MOD(A285*Calculator!$C$15/(Calculator!$D$7*150),1)),ABS(MOD(A285*Calculator!$C$15/(Calculator!$D$7*150),1)-0.5)),IF(INT(2*A285*Calculator!$C$15/(Calculator!$D$7*150))&gt;INT(2*A285*Calculator!$B$15/(Calculator!$D$7*150)),0,1))),1)</f>
        <v>0.111228070175438</v>
      </c>
      <c r="F285" s="250" t="n">
        <f aca="false">IF(Calculator!$E$16="YES",IF(A285&lt;Calculator!$G$16,0,MIN(MIN(MIN(MOD(A285*Calculator!$B$16/(Calculator!$D$7*150),1),1-MOD(A285*Calculator!$B$16/(Calculator!$D$7*150),1)),ABS(MOD(A285*Calculator!$B$16/(Calculator!$D$7*150),1)-0.5)),MIN(MIN(MOD(A285*Calculator!$C$16/(Calculator!$D$7*150),1),1-MOD(A285*Calculator!$C$16/(Calculator!$D$7*150),1)),ABS(MOD(A285*Calculator!$C$16/(Calculator!$D$7*150),1)-0.5)),IF(INT(2*A285*Calculator!$C$16/(Calculator!$D$7*150))&gt;INT(2*A285*Calculator!$B$16/(Calculator!$D$7*150)),0,1))),1)</f>
        <v>1</v>
      </c>
      <c r="G285" s="250" t="n">
        <f aca="false">IF(Calculator!$E$17="YES",IF(A285&lt;Calculator!$G$17,0,MIN(MIN(MIN(MOD(A285*Calculator!$B$17/(Calculator!$D$7*150),1),1-MOD(A285*Calculator!$B$17/(Calculator!$D$7*150),1)),ABS(MOD(A285*Calculator!$B$17/(Calculator!$D$7*150),1)-0.5)),MIN(MIN(MOD(A285*Calculator!$C$17/(Calculator!$D$7*150),1),1-MOD(A285*Calculator!$C$17/(Calculator!$D$7*150),1)),ABS(MOD(A285*Calculator!$C$17/(Calculator!$D$7*150),1)-0.5)),IF(INT(2*A285*Calculator!$C$17/(Calculator!$D$7*150))&gt;INT(2*A285*Calculator!$B$17/(Calculator!$D$7*150)),0,1))),1)</f>
        <v>0.196982456140351</v>
      </c>
      <c r="H285" s="250" t="n">
        <f aca="false">IF(Calculator!$E$18="YES",IF(A285&lt;Calculator!$G$18,0,MIN(MIN(MIN(MOD(A285*Calculator!$B$18/(Calculator!$D$7*150),1),1-MOD(A285*Calculator!$B$18/(Calculator!$D$7*150),1)),ABS(MOD(A285*Calculator!$B$18/(Calculator!$D$7*150),1)-0.5)),MIN(MIN(MOD(A285*Calculator!$C$18/(Calculator!$D$7*150),1),1-MOD(A285*Calculator!$C$18/(Calculator!$D$7*150),1)),ABS(MOD(A285*Calculator!$C$18/(Calculator!$D$7*150),1)-0.5)),IF(INT(2*A285*Calculator!$C$18/(Calculator!$D$7*150))&gt;INT(2*A285*Calculator!$B$18/(Calculator!$D$7*150)),0,1))),1)</f>
        <v>1</v>
      </c>
      <c r="I285" s="250" t="n">
        <f aca="false">IF(Calculator!$E$19="YES",IF(A285&lt;Calculator!$G$19,0,MIN(MIN(MIN(MOD(A285*Calculator!$B$19/(Calculator!$D$7*150),1),1-MOD(A285*Calculator!$B$19/(Calculator!$D$7*150),1)),ABS(MOD(A285*Calculator!$B$19/(Calculator!$D$7*150),1)-0.5)),MIN(MIN(MOD(A285*Calculator!$C$19/(Calculator!$D$7*150),1),1-MOD(A285*Calculator!$C$19/(Calculator!$D$7*150),1)),ABS(MOD(A285*Calculator!$C$19/(Calculator!$D$7*150),1)-0.5)),IF(INT(2*A285*Calculator!$C$19/(Calculator!$D$7*150))&gt;INT(2*A285*Calculator!$B$19/(Calculator!$D$7*150)),0,1))),1)</f>
        <v>1</v>
      </c>
      <c r="J285" s="250" t="n">
        <f aca="false">IF(Calculator!$E$20="YES",IF(A285&lt;Calculator!$G$20,0,MIN(MIN(MIN(MOD(A285*Calculator!$B$20/(Calculator!$D$7*150),1),1-MOD(A285*Calculator!$B$20/(Calculator!$D$7*150),1)),ABS(MOD(A285*Calculator!$B$20/(Calculator!$D$7*150),1)-0.5)),MIN(MIN(MOD(A285*Calculator!$C$20/(Calculator!$D$7*150),1),1-MOD(A285*Calculator!$C$20/(Calculator!$D$7*150),1)),ABS(MOD(A285*Calculator!$C$20/(Calculator!$D$7*150),1)-0.5)),IF(INT(2*A285*Calculator!$C$20/(Calculator!$D$7*150))&gt;INT(2*A285*Calculator!$B$20/(Calculator!$D$7*150)),0,1))),1)</f>
        <v>1</v>
      </c>
      <c r="K285" s="250" t="n">
        <f aca="false">IF(Calculator!$E$21="YES",IF(A285&lt;Calculator!$G$21,0,MIN(MIN(MIN(MOD(A285*Calculator!$B$21/(Calculator!$D$7*150),1),1-MOD(A285*Calculator!$B$21/(Calculator!$D$7*150),1)),ABS(MOD(A285*Calculator!$B$21/(Calculator!$D$7*150),1)-0.5)),MIN(MIN(MOD(A285*Calculator!$C$21/(Calculator!$D$7*150),1),1-MOD(A285*Calculator!$C$21/(Calculator!$D$7*150),1)),ABS(MOD(A285*Calculator!$C$21/(Calculator!$D$7*150),1)-0.5)),IF(INT(2*A285*Calculator!$C$21/(Calculator!$D$7*150))&gt;INT(2*A285*Calculator!$B$21/(Calculator!$D$7*150)),0,1))),1)</f>
        <v>1</v>
      </c>
      <c r="L285" s="250" t="n">
        <f aca="false">IF(Calculator!$E$22="YES",IF(A285&lt;Calculator!$G$22,0,MIN(MIN(MIN(MOD(A285*Calculator!$B$22/(Calculator!$D$7*150),1),1-MOD(A285*Calculator!$B$22/(Calculator!$D$7*150),1)),ABS(MOD(A285*Calculator!$B$22/(Calculator!$D$7*150),1)-0.5)),MIN(MIN(MOD(A285*Calculator!$C$22/(Calculator!$D$7*150),1),1-MOD(A285*Calculator!$C$22/(Calculator!$D$7*150),1)),ABS(MOD(A285*Calculator!$C$22/(Calculator!$D$7*150),1)-0.5)),IF(INT(2*A285*Calculator!$C$22/(Calculator!$D$7*150))&gt;INT(2*A285*Calculator!$B$22/(Calculator!$D$7*150)),0,1))),1)</f>
        <v>1</v>
      </c>
      <c r="M285" s="250" t="n">
        <f aca="false">MIN(B285:L285)</f>
        <v>0.111228070175438</v>
      </c>
      <c r="N285" s="250" t="n">
        <f aca="false">SUMPRODUCT(($M$7:$M$557&gt;M285)*1)+SUMPRODUCT(($M$7:$M$557=M285)*(ROW($M$7:$M$557)&lt;ROW(M285)))+1</f>
        <v>60</v>
      </c>
      <c r="O285" s="250" t="str">
        <f aca="false">IF(M285&gt;=0.13,"★★★ EXCELLENT",IF(M285&gt;=0.12,"★★  GOOD",IF(M285&gt;=0.07,"★  FAIR",IF(M285&gt;=0.025,"⚠  MARGINAL","✗  AVOID"))))</f>
        <v>★  FAIR</v>
      </c>
    </row>
    <row r="286" customFormat="false" ht="15" hidden="false" customHeight="true" outlineLevel="0" collapsed="false">
      <c r="A286" s="251" t="n">
        <v>32.9</v>
      </c>
      <c r="B286" s="252" t="n">
        <f aca="false">IF(Calculator!$E$12="YES",IF(A286&lt;Calculator!$G$12,0,MIN(MIN(MIN(MOD(A286*Calculator!$B$12/(Calculator!$D$7*150),1),1-MOD(A286*Calculator!$B$12/(Calculator!$D$7*150),1)),ABS(MOD(A286*Calculator!$B$12/(Calculator!$D$7*150),1)-0.5)),MIN(MIN(MOD(A286*Calculator!$C$12/(Calculator!$D$7*150),1),1-MOD(A286*Calculator!$C$12/(Calculator!$D$7*150),1)),ABS(MOD(A286*Calculator!$C$12/(Calculator!$D$7*150),1)-0.5)),IF(INT(2*A286*Calculator!$C$12/(Calculator!$D$7*150))&gt;INT(2*A286*Calculator!$B$12/(Calculator!$D$7*150)),0,1))),1)</f>
        <v>1</v>
      </c>
      <c r="C286" s="252" t="n">
        <f aca="false">IF(Calculator!$E$13="YES",IF(A286&lt;Calculator!$G$13,0,MIN(MIN(MIN(MOD(A286*Calculator!$B$13/(Calculator!$D$7*150),1),1-MOD(A286*Calculator!$B$13/(Calculator!$D$7*150),1)),ABS(MOD(A286*Calculator!$B$13/(Calculator!$D$7*150),1)-0.5)),MIN(MIN(MOD(A286*Calculator!$C$13/(Calculator!$D$7*150),1),1-MOD(A286*Calculator!$C$13/(Calculator!$D$7*150),1)),ABS(MOD(A286*Calculator!$C$13/(Calculator!$D$7*150),1)-0.5)),IF(INT(2*A286*Calculator!$C$13/(Calculator!$D$7*150))&gt;INT(2*A286*Calculator!$B$13/(Calculator!$D$7*150)),0,1))),1)</f>
        <v>1</v>
      </c>
      <c r="D286" s="252" t="n">
        <f aca="false">IF(Calculator!$E$14="YES",IF(A286&lt;Calculator!$G$14,0,MIN(MIN(MIN(MOD(A286*Calculator!$B$14/(Calculator!$D$7*150),1),1-MOD(A286*Calculator!$B$14/(Calculator!$D$7*150),1)),ABS(MOD(A286*Calculator!$B$14/(Calculator!$D$7*150),1)-0.5)),MIN(MIN(MOD(A286*Calculator!$C$14/(Calculator!$D$7*150),1),1-MOD(A286*Calculator!$C$14/(Calculator!$D$7*150),1)),ABS(MOD(A286*Calculator!$C$14/(Calculator!$D$7*150),1)-0.5)),IF(INT(2*A286*Calculator!$C$14/(Calculator!$D$7*150))&gt;INT(2*A286*Calculator!$B$14/(Calculator!$D$7*150)),0,1))),1)</f>
        <v>1</v>
      </c>
      <c r="E286" s="252" t="n">
        <f aca="false">IF(Calculator!$E$15="YES",IF(A286&lt;Calculator!$G$15,0,MIN(MIN(MIN(MOD(A286*Calculator!$B$15/(Calculator!$D$7*150),1),1-MOD(A286*Calculator!$B$15/(Calculator!$D$7*150),1)),ABS(MOD(A286*Calculator!$B$15/(Calculator!$D$7*150),1)-0.5)),MIN(MIN(MOD(A286*Calculator!$C$15/(Calculator!$D$7*150),1),1-MOD(A286*Calculator!$C$15/(Calculator!$D$7*150),1)),ABS(MOD(A286*Calculator!$C$15/(Calculator!$D$7*150),1)-0.5)),IF(INT(2*A286*Calculator!$C$15/(Calculator!$D$7*150))&gt;INT(2*A286*Calculator!$B$15/(Calculator!$D$7*150)),0,1))),1)</f>
        <v>0.116140350877193</v>
      </c>
      <c r="F286" s="252" t="n">
        <f aca="false">IF(Calculator!$E$16="YES",IF(A286&lt;Calculator!$G$16,0,MIN(MIN(MIN(MOD(A286*Calculator!$B$16/(Calculator!$D$7*150),1),1-MOD(A286*Calculator!$B$16/(Calculator!$D$7*150),1)),ABS(MOD(A286*Calculator!$B$16/(Calculator!$D$7*150),1)-0.5)),MIN(MIN(MOD(A286*Calculator!$C$16/(Calculator!$D$7*150),1),1-MOD(A286*Calculator!$C$16/(Calculator!$D$7*150),1)),ABS(MOD(A286*Calculator!$C$16/(Calculator!$D$7*150),1)-0.5)),IF(INT(2*A286*Calculator!$C$16/(Calculator!$D$7*150))&gt;INT(2*A286*Calculator!$B$16/(Calculator!$D$7*150)),0,1))),1)</f>
        <v>1</v>
      </c>
      <c r="G286" s="252" t="n">
        <f aca="false">IF(Calculator!$E$17="YES",IF(A286&lt;Calculator!$G$17,0,MIN(MIN(MIN(MOD(A286*Calculator!$B$17/(Calculator!$D$7*150),1),1-MOD(A286*Calculator!$B$17/(Calculator!$D$7*150),1)),ABS(MOD(A286*Calculator!$B$17/(Calculator!$D$7*150),1)-0.5)),MIN(MIN(MOD(A286*Calculator!$C$17/(Calculator!$D$7*150),1),1-MOD(A286*Calculator!$C$17/(Calculator!$D$7*150),1)),ABS(MOD(A286*Calculator!$C$17/(Calculator!$D$7*150),1)-0.5)),IF(INT(2*A286*Calculator!$C$17/(Calculator!$D$7*150))&gt;INT(2*A286*Calculator!$B$17/(Calculator!$D$7*150)),0,1))),1)</f>
        <v>0.186912280701755</v>
      </c>
      <c r="H286" s="252" t="n">
        <f aca="false">IF(Calculator!$E$18="YES",IF(A286&lt;Calculator!$G$18,0,MIN(MIN(MIN(MOD(A286*Calculator!$B$18/(Calculator!$D$7*150),1),1-MOD(A286*Calculator!$B$18/(Calculator!$D$7*150),1)),ABS(MOD(A286*Calculator!$B$18/(Calculator!$D$7*150),1)-0.5)),MIN(MIN(MOD(A286*Calculator!$C$18/(Calculator!$D$7*150),1),1-MOD(A286*Calculator!$C$18/(Calculator!$D$7*150),1)),ABS(MOD(A286*Calculator!$C$18/(Calculator!$D$7*150),1)-0.5)),IF(INT(2*A286*Calculator!$C$18/(Calculator!$D$7*150))&gt;INT(2*A286*Calculator!$B$18/(Calculator!$D$7*150)),0,1))),1)</f>
        <v>1</v>
      </c>
      <c r="I286" s="252" t="n">
        <f aca="false">IF(Calculator!$E$19="YES",IF(A286&lt;Calculator!$G$19,0,MIN(MIN(MIN(MOD(A286*Calculator!$B$19/(Calculator!$D$7*150),1),1-MOD(A286*Calculator!$B$19/(Calculator!$D$7*150),1)),ABS(MOD(A286*Calculator!$B$19/(Calculator!$D$7*150),1)-0.5)),MIN(MIN(MOD(A286*Calculator!$C$19/(Calculator!$D$7*150),1),1-MOD(A286*Calculator!$C$19/(Calculator!$D$7*150),1)),ABS(MOD(A286*Calculator!$C$19/(Calculator!$D$7*150),1)-0.5)),IF(INT(2*A286*Calculator!$C$19/(Calculator!$D$7*150))&gt;INT(2*A286*Calculator!$B$19/(Calculator!$D$7*150)),0,1))),1)</f>
        <v>1</v>
      </c>
      <c r="J286" s="252" t="n">
        <f aca="false">IF(Calculator!$E$20="YES",IF(A286&lt;Calculator!$G$20,0,MIN(MIN(MIN(MOD(A286*Calculator!$B$20/(Calculator!$D$7*150),1),1-MOD(A286*Calculator!$B$20/(Calculator!$D$7*150),1)),ABS(MOD(A286*Calculator!$B$20/(Calculator!$D$7*150),1)-0.5)),MIN(MIN(MOD(A286*Calculator!$C$20/(Calculator!$D$7*150),1),1-MOD(A286*Calculator!$C$20/(Calculator!$D$7*150),1)),ABS(MOD(A286*Calculator!$C$20/(Calculator!$D$7*150),1)-0.5)),IF(INT(2*A286*Calculator!$C$20/(Calculator!$D$7*150))&gt;INT(2*A286*Calculator!$B$20/(Calculator!$D$7*150)),0,1))),1)</f>
        <v>1</v>
      </c>
      <c r="K286" s="252" t="n">
        <f aca="false">IF(Calculator!$E$21="YES",IF(A286&lt;Calculator!$G$21,0,MIN(MIN(MIN(MOD(A286*Calculator!$B$21/(Calculator!$D$7*150),1),1-MOD(A286*Calculator!$B$21/(Calculator!$D$7*150),1)),ABS(MOD(A286*Calculator!$B$21/(Calculator!$D$7*150),1)-0.5)),MIN(MIN(MOD(A286*Calculator!$C$21/(Calculator!$D$7*150),1),1-MOD(A286*Calculator!$C$21/(Calculator!$D$7*150),1)),ABS(MOD(A286*Calculator!$C$21/(Calculator!$D$7*150),1)-0.5)),IF(INT(2*A286*Calculator!$C$21/(Calculator!$D$7*150))&gt;INT(2*A286*Calculator!$B$21/(Calculator!$D$7*150)),0,1))),1)</f>
        <v>1</v>
      </c>
      <c r="L286" s="252" t="n">
        <f aca="false">IF(Calculator!$E$22="YES",IF(A286&lt;Calculator!$G$22,0,MIN(MIN(MIN(MOD(A286*Calculator!$B$22/(Calculator!$D$7*150),1),1-MOD(A286*Calculator!$B$22/(Calculator!$D$7*150),1)),ABS(MOD(A286*Calculator!$B$22/(Calculator!$D$7*150),1)-0.5)),MIN(MIN(MOD(A286*Calculator!$C$22/(Calculator!$D$7*150),1),1-MOD(A286*Calculator!$C$22/(Calculator!$D$7*150),1)),ABS(MOD(A286*Calculator!$C$22/(Calculator!$D$7*150),1)-0.5)),IF(INT(2*A286*Calculator!$C$22/(Calculator!$D$7*150))&gt;INT(2*A286*Calculator!$B$22/(Calculator!$D$7*150)),0,1))),1)</f>
        <v>1</v>
      </c>
      <c r="M286" s="252" t="n">
        <f aca="false">MIN(B286:L286)</f>
        <v>0.116140350877193</v>
      </c>
      <c r="N286" s="252" t="n">
        <f aca="false">SUMPRODUCT(($M$7:$M$557&gt;M286)*1)+SUMPRODUCT(($M$7:$M$557=M286)*(ROW($M$7:$M$557)&lt;ROW(M286)))+1</f>
        <v>48</v>
      </c>
      <c r="O286" s="252" t="str">
        <f aca="false">IF(M286&gt;=0.13,"★★★ EXCELLENT",IF(M286&gt;=0.12,"★★  GOOD",IF(M286&gt;=0.07,"★  FAIR",IF(M286&gt;=0.025,"⚠  MARGINAL","✗  AVOID"))))</f>
        <v>★  FAIR</v>
      </c>
    </row>
    <row r="287" customFormat="false" ht="15" hidden="false" customHeight="true" outlineLevel="0" collapsed="false">
      <c r="A287" s="249" t="n">
        <v>33</v>
      </c>
      <c r="B287" s="250" t="n">
        <f aca="false">IF(Calculator!$E$12="YES",IF(A287&lt;Calculator!$G$12,0,MIN(MIN(MIN(MOD(A287*Calculator!$B$12/(Calculator!$D$7*150),1),1-MOD(A287*Calculator!$B$12/(Calculator!$D$7*150),1)),ABS(MOD(A287*Calculator!$B$12/(Calculator!$D$7*150),1)-0.5)),MIN(MIN(MOD(A287*Calculator!$C$12/(Calculator!$D$7*150),1),1-MOD(A287*Calculator!$C$12/(Calculator!$D$7*150),1)),ABS(MOD(A287*Calculator!$C$12/(Calculator!$D$7*150),1)-0.5)),IF(INT(2*A287*Calculator!$C$12/(Calculator!$D$7*150))&gt;INT(2*A287*Calculator!$B$12/(Calculator!$D$7*150)),0,1))),1)</f>
        <v>1</v>
      </c>
      <c r="C287" s="250" t="n">
        <f aca="false">IF(Calculator!$E$13="YES",IF(A287&lt;Calculator!$G$13,0,MIN(MIN(MIN(MOD(A287*Calculator!$B$13/(Calculator!$D$7*150),1),1-MOD(A287*Calculator!$B$13/(Calculator!$D$7*150),1)),ABS(MOD(A287*Calculator!$B$13/(Calculator!$D$7*150),1)-0.5)),MIN(MIN(MOD(A287*Calculator!$C$13/(Calculator!$D$7*150),1),1-MOD(A287*Calculator!$C$13/(Calculator!$D$7*150),1)),ABS(MOD(A287*Calculator!$C$13/(Calculator!$D$7*150),1)-0.5)),IF(INT(2*A287*Calculator!$C$13/(Calculator!$D$7*150))&gt;INT(2*A287*Calculator!$B$13/(Calculator!$D$7*150)),0,1))),1)</f>
        <v>1</v>
      </c>
      <c r="D287" s="250" t="n">
        <f aca="false">IF(Calculator!$E$14="YES",IF(A287&lt;Calculator!$G$14,0,MIN(MIN(MIN(MOD(A287*Calculator!$B$14/(Calculator!$D$7*150),1),1-MOD(A287*Calculator!$B$14/(Calculator!$D$7*150),1)),ABS(MOD(A287*Calculator!$B$14/(Calculator!$D$7*150),1)-0.5)),MIN(MIN(MOD(A287*Calculator!$C$14/(Calculator!$D$7*150),1),1-MOD(A287*Calculator!$C$14/(Calculator!$D$7*150),1)),ABS(MOD(A287*Calculator!$C$14/(Calculator!$D$7*150),1)-0.5)),IF(INT(2*A287*Calculator!$C$14/(Calculator!$D$7*150))&gt;INT(2*A287*Calculator!$B$14/(Calculator!$D$7*150)),0,1))),1)</f>
        <v>1</v>
      </c>
      <c r="E287" s="250" t="n">
        <f aca="false">IF(Calculator!$E$15="YES",IF(A287&lt;Calculator!$G$15,0,MIN(MIN(MIN(MOD(A287*Calculator!$B$15/(Calculator!$D$7*150),1),1-MOD(A287*Calculator!$B$15/(Calculator!$D$7*150),1)),ABS(MOD(A287*Calculator!$B$15/(Calculator!$D$7*150),1)-0.5)),MIN(MIN(MOD(A287*Calculator!$C$15/(Calculator!$D$7*150),1),1-MOD(A287*Calculator!$C$15/(Calculator!$D$7*150),1)),ABS(MOD(A287*Calculator!$C$15/(Calculator!$D$7*150),1)-0.5)),IF(INT(2*A287*Calculator!$C$15/(Calculator!$D$7*150))&gt;INT(2*A287*Calculator!$B$15/(Calculator!$D$7*150)),0,1))),1)</f>
        <v>0.121052631578947</v>
      </c>
      <c r="F287" s="250" t="n">
        <f aca="false">IF(Calculator!$E$16="YES",IF(A287&lt;Calculator!$G$16,0,MIN(MIN(MIN(MOD(A287*Calculator!$B$16/(Calculator!$D$7*150),1),1-MOD(A287*Calculator!$B$16/(Calculator!$D$7*150),1)),ABS(MOD(A287*Calculator!$B$16/(Calculator!$D$7*150),1)-0.5)),MIN(MIN(MOD(A287*Calculator!$C$16/(Calculator!$D$7*150),1),1-MOD(A287*Calculator!$C$16/(Calculator!$D$7*150),1)),ABS(MOD(A287*Calculator!$C$16/(Calculator!$D$7*150),1)-0.5)),IF(INT(2*A287*Calculator!$C$16/(Calculator!$D$7*150))&gt;INT(2*A287*Calculator!$B$16/(Calculator!$D$7*150)),0,1))),1)</f>
        <v>1</v>
      </c>
      <c r="G287" s="250" t="n">
        <f aca="false">IF(Calculator!$E$17="YES",IF(A287&lt;Calculator!$G$17,0,MIN(MIN(MIN(MOD(A287*Calculator!$B$17/(Calculator!$D$7*150),1),1-MOD(A287*Calculator!$B$17/(Calculator!$D$7*150),1)),ABS(MOD(A287*Calculator!$B$17/(Calculator!$D$7*150),1)-0.5)),MIN(MIN(MOD(A287*Calculator!$C$17/(Calculator!$D$7*150),1),1-MOD(A287*Calculator!$C$17/(Calculator!$D$7*150),1)),ABS(MOD(A287*Calculator!$C$17/(Calculator!$D$7*150),1)-0.5)),IF(INT(2*A287*Calculator!$C$17/(Calculator!$D$7*150))&gt;INT(2*A287*Calculator!$B$17/(Calculator!$D$7*150)),0,1))),1)</f>
        <v>0.176842105263158</v>
      </c>
      <c r="H287" s="250" t="n">
        <f aca="false">IF(Calculator!$E$18="YES",IF(A287&lt;Calculator!$G$18,0,MIN(MIN(MIN(MOD(A287*Calculator!$B$18/(Calculator!$D$7*150),1),1-MOD(A287*Calculator!$B$18/(Calculator!$D$7*150),1)),ABS(MOD(A287*Calculator!$B$18/(Calculator!$D$7*150),1)-0.5)),MIN(MIN(MOD(A287*Calculator!$C$18/(Calculator!$D$7*150),1),1-MOD(A287*Calculator!$C$18/(Calculator!$D$7*150),1)),ABS(MOD(A287*Calculator!$C$18/(Calculator!$D$7*150),1)-0.5)),IF(INT(2*A287*Calculator!$C$18/(Calculator!$D$7*150))&gt;INT(2*A287*Calculator!$B$18/(Calculator!$D$7*150)),0,1))),1)</f>
        <v>1</v>
      </c>
      <c r="I287" s="250" t="n">
        <f aca="false">IF(Calculator!$E$19="YES",IF(A287&lt;Calculator!$G$19,0,MIN(MIN(MIN(MOD(A287*Calculator!$B$19/(Calculator!$D$7*150),1),1-MOD(A287*Calculator!$B$19/(Calculator!$D$7*150),1)),ABS(MOD(A287*Calculator!$B$19/(Calculator!$D$7*150),1)-0.5)),MIN(MIN(MOD(A287*Calculator!$C$19/(Calculator!$D$7*150),1),1-MOD(A287*Calculator!$C$19/(Calculator!$D$7*150),1)),ABS(MOD(A287*Calculator!$C$19/(Calculator!$D$7*150),1)-0.5)),IF(INT(2*A287*Calculator!$C$19/(Calculator!$D$7*150))&gt;INT(2*A287*Calculator!$B$19/(Calculator!$D$7*150)),0,1))),1)</f>
        <v>1</v>
      </c>
      <c r="J287" s="250" t="n">
        <f aca="false">IF(Calculator!$E$20="YES",IF(A287&lt;Calculator!$G$20,0,MIN(MIN(MIN(MOD(A287*Calculator!$B$20/(Calculator!$D$7*150),1),1-MOD(A287*Calculator!$B$20/(Calculator!$D$7*150),1)),ABS(MOD(A287*Calculator!$B$20/(Calculator!$D$7*150),1)-0.5)),MIN(MIN(MOD(A287*Calculator!$C$20/(Calculator!$D$7*150),1),1-MOD(A287*Calculator!$C$20/(Calculator!$D$7*150),1)),ABS(MOD(A287*Calculator!$C$20/(Calculator!$D$7*150),1)-0.5)),IF(INT(2*A287*Calculator!$C$20/(Calculator!$D$7*150))&gt;INT(2*A287*Calculator!$B$20/(Calculator!$D$7*150)),0,1))),1)</f>
        <v>1</v>
      </c>
      <c r="K287" s="250" t="n">
        <f aca="false">IF(Calculator!$E$21="YES",IF(A287&lt;Calculator!$G$21,0,MIN(MIN(MIN(MOD(A287*Calculator!$B$21/(Calculator!$D$7*150),1),1-MOD(A287*Calculator!$B$21/(Calculator!$D$7*150),1)),ABS(MOD(A287*Calculator!$B$21/(Calculator!$D$7*150),1)-0.5)),MIN(MIN(MOD(A287*Calculator!$C$21/(Calculator!$D$7*150),1),1-MOD(A287*Calculator!$C$21/(Calculator!$D$7*150),1)),ABS(MOD(A287*Calculator!$C$21/(Calculator!$D$7*150),1)-0.5)),IF(INT(2*A287*Calculator!$C$21/(Calculator!$D$7*150))&gt;INT(2*A287*Calculator!$B$21/(Calculator!$D$7*150)),0,1))),1)</f>
        <v>1</v>
      </c>
      <c r="L287" s="250" t="n">
        <f aca="false">IF(Calculator!$E$22="YES",IF(A287&lt;Calculator!$G$22,0,MIN(MIN(MIN(MOD(A287*Calculator!$B$22/(Calculator!$D$7*150),1),1-MOD(A287*Calculator!$B$22/(Calculator!$D$7*150),1)),ABS(MOD(A287*Calculator!$B$22/(Calculator!$D$7*150),1)-0.5)),MIN(MIN(MOD(A287*Calculator!$C$22/(Calculator!$D$7*150),1),1-MOD(A287*Calculator!$C$22/(Calculator!$D$7*150),1)),ABS(MOD(A287*Calculator!$C$22/(Calculator!$D$7*150),1)-0.5)),IF(INT(2*A287*Calculator!$C$22/(Calculator!$D$7*150))&gt;INT(2*A287*Calculator!$B$22/(Calculator!$D$7*150)),0,1))),1)</f>
        <v>1</v>
      </c>
      <c r="M287" s="250" t="n">
        <f aca="false">MIN(B287:L287)</f>
        <v>0.121052631578947</v>
      </c>
      <c r="N287" s="250" t="n">
        <f aca="false">SUMPRODUCT(($M$7:$M$557&gt;M287)*1)+SUMPRODUCT(($M$7:$M$557=M287)*(ROW($M$7:$M$557)&lt;ROW(M287)))+1</f>
        <v>38</v>
      </c>
      <c r="O287" s="250" t="str">
        <f aca="false">IF(M287&gt;=0.13,"★★★ EXCELLENT",IF(M287&gt;=0.12,"★★  GOOD",IF(M287&gt;=0.07,"★  FAIR",IF(M287&gt;=0.025,"⚠  MARGINAL","✗  AVOID"))))</f>
        <v>★★  GOOD</v>
      </c>
    </row>
    <row r="288" customFormat="false" ht="15" hidden="false" customHeight="true" outlineLevel="0" collapsed="false">
      <c r="A288" s="251" t="n">
        <v>33.1</v>
      </c>
      <c r="B288" s="252" t="n">
        <f aca="false">IF(Calculator!$E$12="YES",IF(A288&lt;Calculator!$G$12,0,MIN(MIN(MIN(MOD(A288*Calculator!$B$12/(Calculator!$D$7*150),1),1-MOD(A288*Calculator!$B$12/(Calculator!$D$7*150),1)),ABS(MOD(A288*Calculator!$B$12/(Calculator!$D$7*150),1)-0.5)),MIN(MIN(MOD(A288*Calculator!$C$12/(Calculator!$D$7*150),1),1-MOD(A288*Calculator!$C$12/(Calculator!$D$7*150),1)),ABS(MOD(A288*Calculator!$C$12/(Calculator!$D$7*150),1)-0.5)),IF(INT(2*A288*Calculator!$C$12/(Calculator!$D$7*150))&gt;INT(2*A288*Calculator!$B$12/(Calculator!$D$7*150)),0,1))),1)</f>
        <v>1</v>
      </c>
      <c r="C288" s="252" t="n">
        <f aca="false">IF(Calculator!$E$13="YES",IF(A288&lt;Calculator!$G$13,0,MIN(MIN(MIN(MOD(A288*Calculator!$B$13/(Calculator!$D$7*150),1),1-MOD(A288*Calculator!$B$13/(Calculator!$D$7*150),1)),ABS(MOD(A288*Calculator!$B$13/(Calculator!$D$7*150),1)-0.5)),MIN(MIN(MOD(A288*Calculator!$C$13/(Calculator!$D$7*150),1),1-MOD(A288*Calculator!$C$13/(Calculator!$D$7*150),1)),ABS(MOD(A288*Calculator!$C$13/(Calculator!$D$7*150),1)-0.5)),IF(INT(2*A288*Calculator!$C$13/(Calculator!$D$7*150))&gt;INT(2*A288*Calculator!$B$13/(Calculator!$D$7*150)),0,1))),1)</f>
        <v>1</v>
      </c>
      <c r="D288" s="252" t="n">
        <f aca="false">IF(Calculator!$E$14="YES",IF(A288&lt;Calculator!$G$14,0,MIN(MIN(MIN(MOD(A288*Calculator!$B$14/(Calculator!$D$7*150),1),1-MOD(A288*Calculator!$B$14/(Calculator!$D$7*150),1)),ABS(MOD(A288*Calculator!$B$14/(Calculator!$D$7*150),1)-0.5)),MIN(MIN(MOD(A288*Calculator!$C$14/(Calculator!$D$7*150),1),1-MOD(A288*Calculator!$C$14/(Calculator!$D$7*150),1)),ABS(MOD(A288*Calculator!$C$14/(Calculator!$D$7*150),1)-0.5)),IF(INT(2*A288*Calculator!$C$14/(Calculator!$D$7*150))&gt;INT(2*A288*Calculator!$B$14/(Calculator!$D$7*150)),0,1))),1)</f>
        <v>1</v>
      </c>
      <c r="E288" s="252" t="n">
        <f aca="false">IF(Calculator!$E$15="YES",IF(A288&lt;Calculator!$G$15,0,MIN(MIN(MIN(MOD(A288*Calculator!$B$15/(Calculator!$D$7*150),1),1-MOD(A288*Calculator!$B$15/(Calculator!$D$7*150),1)),ABS(MOD(A288*Calculator!$B$15/(Calculator!$D$7*150),1)-0.5)),MIN(MIN(MOD(A288*Calculator!$C$15/(Calculator!$D$7*150),1),1-MOD(A288*Calculator!$C$15/(Calculator!$D$7*150),1)),ABS(MOD(A288*Calculator!$C$15/(Calculator!$D$7*150),1)-0.5)),IF(INT(2*A288*Calculator!$C$15/(Calculator!$D$7*150))&gt;INT(2*A288*Calculator!$B$15/(Calculator!$D$7*150)),0,1))),1)</f>
        <v>0.125964912280702</v>
      </c>
      <c r="F288" s="252" t="n">
        <f aca="false">IF(Calculator!$E$16="YES",IF(A288&lt;Calculator!$G$16,0,MIN(MIN(MIN(MOD(A288*Calculator!$B$16/(Calculator!$D$7*150),1),1-MOD(A288*Calculator!$B$16/(Calculator!$D$7*150),1)),ABS(MOD(A288*Calculator!$B$16/(Calculator!$D$7*150),1)-0.5)),MIN(MIN(MOD(A288*Calculator!$C$16/(Calculator!$D$7*150),1),1-MOD(A288*Calculator!$C$16/(Calculator!$D$7*150),1)),ABS(MOD(A288*Calculator!$C$16/(Calculator!$D$7*150),1)-0.5)),IF(INT(2*A288*Calculator!$C$16/(Calculator!$D$7*150))&gt;INT(2*A288*Calculator!$B$16/(Calculator!$D$7*150)),0,1))),1)</f>
        <v>1</v>
      </c>
      <c r="G288" s="252" t="n">
        <f aca="false">IF(Calculator!$E$17="YES",IF(A288&lt;Calculator!$G$17,0,MIN(MIN(MIN(MOD(A288*Calculator!$B$17/(Calculator!$D$7*150),1),1-MOD(A288*Calculator!$B$17/(Calculator!$D$7*150),1)),ABS(MOD(A288*Calculator!$B$17/(Calculator!$D$7*150),1)-0.5)),MIN(MIN(MOD(A288*Calculator!$C$17/(Calculator!$D$7*150),1),1-MOD(A288*Calculator!$C$17/(Calculator!$D$7*150),1)),ABS(MOD(A288*Calculator!$C$17/(Calculator!$D$7*150),1)-0.5)),IF(INT(2*A288*Calculator!$C$17/(Calculator!$D$7*150))&gt;INT(2*A288*Calculator!$B$17/(Calculator!$D$7*150)),0,1))),1)</f>
        <v>0.166771929824561</v>
      </c>
      <c r="H288" s="252" t="n">
        <f aca="false">IF(Calculator!$E$18="YES",IF(A288&lt;Calculator!$G$18,0,MIN(MIN(MIN(MOD(A288*Calculator!$B$18/(Calculator!$D$7*150),1),1-MOD(A288*Calculator!$B$18/(Calculator!$D$7*150),1)),ABS(MOD(A288*Calculator!$B$18/(Calculator!$D$7*150),1)-0.5)),MIN(MIN(MOD(A288*Calculator!$C$18/(Calculator!$D$7*150),1),1-MOD(A288*Calculator!$C$18/(Calculator!$D$7*150),1)),ABS(MOD(A288*Calculator!$C$18/(Calculator!$D$7*150),1)-0.5)),IF(INT(2*A288*Calculator!$C$18/(Calculator!$D$7*150))&gt;INT(2*A288*Calculator!$B$18/(Calculator!$D$7*150)),0,1))),1)</f>
        <v>1</v>
      </c>
      <c r="I288" s="252" t="n">
        <f aca="false">IF(Calculator!$E$19="YES",IF(A288&lt;Calculator!$G$19,0,MIN(MIN(MIN(MOD(A288*Calculator!$B$19/(Calculator!$D$7*150),1),1-MOD(A288*Calculator!$B$19/(Calculator!$D$7*150),1)),ABS(MOD(A288*Calculator!$B$19/(Calculator!$D$7*150),1)-0.5)),MIN(MIN(MOD(A288*Calculator!$C$19/(Calculator!$D$7*150),1),1-MOD(A288*Calculator!$C$19/(Calculator!$D$7*150),1)),ABS(MOD(A288*Calculator!$C$19/(Calculator!$D$7*150),1)-0.5)),IF(INT(2*A288*Calculator!$C$19/(Calculator!$D$7*150))&gt;INT(2*A288*Calculator!$B$19/(Calculator!$D$7*150)),0,1))),1)</f>
        <v>1</v>
      </c>
      <c r="J288" s="252" t="n">
        <f aca="false">IF(Calculator!$E$20="YES",IF(A288&lt;Calculator!$G$20,0,MIN(MIN(MIN(MOD(A288*Calculator!$B$20/(Calculator!$D$7*150),1),1-MOD(A288*Calculator!$B$20/(Calculator!$D$7*150),1)),ABS(MOD(A288*Calculator!$B$20/(Calculator!$D$7*150),1)-0.5)),MIN(MIN(MOD(A288*Calculator!$C$20/(Calculator!$D$7*150),1),1-MOD(A288*Calculator!$C$20/(Calculator!$D$7*150),1)),ABS(MOD(A288*Calculator!$C$20/(Calculator!$D$7*150),1)-0.5)),IF(INT(2*A288*Calculator!$C$20/(Calculator!$D$7*150))&gt;INT(2*A288*Calculator!$B$20/(Calculator!$D$7*150)),0,1))),1)</f>
        <v>1</v>
      </c>
      <c r="K288" s="252" t="n">
        <f aca="false">IF(Calculator!$E$21="YES",IF(A288&lt;Calculator!$G$21,0,MIN(MIN(MIN(MOD(A288*Calculator!$B$21/(Calculator!$D$7*150),1),1-MOD(A288*Calculator!$B$21/(Calculator!$D$7*150),1)),ABS(MOD(A288*Calculator!$B$21/(Calculator!$D$7*150),1)-0.5)),MIN(MIN(MOD(A288*Calculator!$C$21/(Calculator!$D$7*150),1),1-MOD(A288*Calculator!$C$21/(Calculator!$D$7*150),1)),ABS(MOD(A288*Calculator!$C$21/(Calculator!$D$7*150),1)-0.5)),IF(INT(2*A288*Calculator!$C$21/(Calculator!$D$7*150))&gt;INT(2*A288*Calculator!$B$21/(Calculator!$D$7*150)),0,1))),1)</f>
        <v>1</v>
      </c>
      <c r="L288" s="252" t="n">
        <f aca="false">IF(Calculator!$E$22="YES",IF(A288&lt;Calculator!$G$22,0,MIN(MIN(MIN(MOD(A288*Calculator!$B$22/(Calculator!$D$7*150),1),1-MOD(A288*Calculator!$B$22/(Calculator!$D$7*150),1)),ABS(MOD(A288*Calculator!$B$22/(Calculator!$D$7*150),1)-0.5)),MIN(MIN(MOD(A288*Calculator!$C$22/(Calculator!$D$7*150),1),1-MOD(A288*Calculator!$C$22/(Calculator!$D$7*150),1)),ABS(MOD(A288*Calculator!$C$22/(Calculator!$D$7*150),1)-0.5)),IF(INT(2*A288*Calculator!$C$22/(Calculator!$D$7*150))&gt;INT(2*A288*Calculator!$B$22/(Calculator!$D$7*150)),0,1))),1)</f>
        <v>1</v>
      </c>
      <c r="M288" s="252" t="n">
        <f aca="false">MIN(B288:L288)</f>
        <v>0.125964912280702</v>
      </c>
      <c r="N288" s="252" t="n">
        <f aca="false">SUMPRODUCT(($M$7:$M$557&gt;M288)*1)+SUMPRODUCT(($M$7:$M$557=M288)*(ROW($M$7:$M$557)&lt;ROW(M288)))+1</f>
        <v>28</v>
      </c>
      <c r="O288" s="252" t="str">
        <f aca="false">IF(M288&gt;=0.13,"★★★ EXCELLENT",IF(M288&gt;=0.12,"★★  GOOD",IF(M288&gt;=0.07,"★  FAIR",IF(M288&gt;=0.025,"⚠  MARGINAL","✗  AVOID"))))</f>
        <v>★★  GOOD</v>
      </c>
    </row>
    <row r="289" customFormat="false" ht="15" hidden="false" customHeight="true" outlineLevel="0" collapsed="false">
      <c r="A289" s="249" t="n">
        <v>33.2</v>
      </c>
      <c r="B289" s="250" t="n">
        <f aca="false">IF(Calculator!$E$12="YES",IF(A289&lt;Calculator!$G$12,0,MIN(MIN(MIN(MOD(A289*Calculator!$B$12/(Calculator!$D$7*150),1),1-MOD(A289*Calculator!$B$12/(Calculator!$D$7*150),1)),ABS(MOD(A289*Calculator!$B$12/(Calculator!$D$7*150),1)-0.5)),MIN(MIN(MOD(A289*Calculator!$C$12/(Calculator!$D$7*150),1),1-MOD(A289*Calculator!$C$12/(Calculator!$D$7*150),1)),ABS(MOD(A289*Calculator!$C$12/(Calculator!$D$7*150),1)-0.5)),IF(INT(2*A289*Calculator!$C$12/(Calculator!$D$7*150))&gt;INT(2*A289*Calculator!$B$12/(Calculator!$D$7*150)),0,1))),1)</f>
        <v>1</v>
      </c>
      <c r="C289" s="250" t="n">
        <f aca="false">IF(Calculator!$E$13="YES",IF(A289&lt;Calculator!$G$13,0,MIN(MIN(MIN(MOD(A289*Calculator!$B$13/(Calculator!$D$7*150),1),1-MOD(A289*Calculator!$B$13/(Calculator!$D$7*150),1)),ABS(MOD(A289*Calculator!$B$13/(Calculator!$D$7*150),1)-0.5)),MIN(MIN(MOD(A289*Calculator!$C$13/(Calculator!$D$7*150),1),1-MOD(A289*Calculator!$C$13/(Calculator!$D$7*150),1)),ABS(MOD(A289*Calculator!$C$13/(Calculator!$D$7*150),1)-0.5)),IF(INT(2*A289*Calculator!$C$13/(Calculator!$D$7*150))&gt;INT(2*A289*Calculator!$B$13/(Calculator!$D$7*150)),0,1))),1)</f>
        <v>1</v>
      </c>
      <c r="D289" s="250" t="n">
        <f aca="false">IF(Calculator!$E$14="YES",IF(A289&lt;Calculator!$G$14,0,MIN(MIN(MIN(MOD(A289*Calculator!$B$14/(Calculator!$D$7*150),1),1-MOD(A289*Calculator!$B$14/(Calculator!$D$7*150),1)),ABS(MOD(A289*Calculator!$B$14/(Calculator!$D$7*150),1)-0.5)),MIN(MIN(MOD(A289*Calculator!$C$14/(Calculator!$D$7*150),1),1-MOD(A289*Calculator!$C$14/(Calculator!$D$7*150),1)),ABS(MOD(A289*Calculator!$C$14/(Calculator!$D$7*150),1)-0.5)),IF(INT(2*A289*Calculator!$C$14/(Calculator!$D$7*150))&gt;INT(2*A289*Calculator!$B$14/(Calculator!$D$7*150)),0,1))),1)</f>
        <v>1</v>
      </c>
      <c r="E289" s="250" t="n">
        <f aca="false">IF(Calculator!$E$15="YES",IF(A289&lt;Calculator!$G$15,0,MIN(MIN(MIN(MOD(A289*Calculator!$B$15/(Calculator!$D$7*150),1),1-MOD(A289*Calculator!$B$15/(Calculator!$D$7*150),1)),ABS(MOD(A289*Calculator!$B$15/(Calculator!$D$7*150),1)-0.5)),MIN(MIN(MOD(A289*Calculator!$C$15/(Calculator!$D$7*150),1),1-MOD(A289*Calculator!$C$15/(Calculator!$D$7*150),1)),ABS(MOD(A289*Calculator!$C$15/(Calculator!$D$7*150),1)-0.5)),IF(INT(2*A289*Calculator!$C$15/(Calculator!$D$7*150))&gt;INT(2*A289*Calculator!$B$15/(Calculator!$D$7*150)),0,1))),1)</f>
        <v>0.130877192982456</v>
      </c>
      <c r="F289" s="250" t="n">
        <f aca="false">IF(Calculator!$E$16="YES",IF(A289&lt;Calculator!$G$16,0,MIN(MIN(MIN(MOD(A289*Calculator!$B$16/(Calculator!$D$7*150),1),1-MOD(A289*Calculator!$B$16/(Calculator!$D$7*150),1)),ABS(MOD(A289*Calculator!$B$16/(Calculator!$D$7*150),1)-0.5)),MIN(MIN(MOD(A289*Calculator!$C$16/(Calculator!$D$7*150),1),1-MOD(A289*Calculator!$C$16/(Calculator!$D$7*150),1)),ABS(MOD(A289*Calculator!$C$16/(Calculator!$D$7*150),1)-0.5)),IF(INT(2*A289*Calculator!$C$16/(Calculator!$D$7*150))&gt;INT(2*A289*Calculator!$B$16/(Calculator!$D$7*150)),0,1))),1)</f>
        <v>1</v>
      </c>
      <c r="G289" s="250" t="n">
        <f aca="false">IF(Calculator!$E$17="YES",IF(A289&lt;Calculator!$G$17,0,MIN(MIN(MIN(MOD(A289*Calculator!$B$17/(Calculator!$D$7*150),1),1-MOD(A289*Calculator!$B$17/(Calculator!$D$7*150),1)),ABS(MOD(A289*Calculator!$B$17/(Calculator!$D$7*150),1)-0.5)),MIN(MIN(MOD(A289*Calculator!$C$17/(Calculator!$D$7*150),1),1-MOD(A289*Calculator!$C$17/(Calculator!$D$7*150),1)),ABS(MOD(A289*Calculator!$C$17/(Calculator!$D$7*150),1)-0.5)),IF(INT(2*A289*Calculator!$C$17/(Calculator!$D$7*150))&gt;INT(2*A289*Calculator!$B$17/(Calculator!$D$7*150)),0,1))),1)</f>
        <v>0.156701754385965</v>
      </c>
      <c r="H289" s="250" t="n">
        <f aca="false">IF(Calculator!$E$18="YES",IF(A289&lt;Calculator!$G$18,0,MIN(MIN(MIN(MOD(A289*Calculator!$B$18/(Calculator!$D$7*150),1),1-MOD(A289*Calculator!$B$18/(Calculator!$D$7*150),1)),ABS(MOD(A289*Calculator!$B$18/(Calculator!$D$7*150),1)-0.5)),MIN(MIN(MOD(A289*Calculator!$C$18/(Calculator!$D$7*150),1),1-MOD(A289*Calculator!$C$18/(Calculator!$D$7*150),1)),ABS(MOD(A289*Calculator!$C$18/(Calculator!$D$7*150),1)-0.5)),IF(INT(2*A289*Calculator!$C$18/(Calculator!$D$7*150))&gt;INT(2*A289*Calculator!$B$18/(Calculator!$D$7*150)),0,1))),1)</f>
        <v>1</v>
      </c>
      <c r="I289" s="250" t="n">
        <f aca="false">IF(Calculator!$E$19="YES",IF(A289&lt;Calculator!$G$19,0,MIN(MIN(MIN(MOD(A289*Calculator!$B$19/(Calculator!$D$7*150),1),1-MOD(A289*Calculator!$B$19/(Calculator!$D$7*150),1)),ABS(MOD(A289*Calculator!$B$19/(Calculator!$D$7*150),1)-0.5)),MIN(MIN(MOD(A289*Calculator!$C$19/(Calculator!$D$7*150),1),1-MOD(A289*Calculator!$C$19/(Calculator!$D$7*150),1)),ABS(MOD(A289*Calculator!$C$19/(Calculator!$D$7*150),1)-0.5)),IF(INT(2*A289*Calculator!$C$19/(Calculator!$D$7*150))&gt;INT(2*A289*Calculator!$B$19/(Calculator!$D$7*150)),0,1))),1)</f>
        <v>1</v>
      </c>
      <c r="J289" s="250" t="n">
        <f aca="false">IF(Calculator!$E$20="YES",IF(A289&lt;Calculator!$G$20,0,MIN(MIN(MIN(MOD(A289*Calculator!$B$20/(Calculator!$D$7*150),1),1-MOD(A289*Calculator!$B$20/(Calculator!$D$7*150),1)),ABS(MOD(A289*Calculator!$B$20/(Calculator!$D$7*150),1)-0.5)),MIN(MIN(MOD(A289*Calculator!$C$20/(Calculator!$D$7*150),1),1-MOD(A289*Calculator!$C$20/(Calculator!$D$7*150),1)),ABS(MOD(A289*Calculator!$C$20/(Calculator!$D$7*150),1)-0.5)),IF(INT(2*A289*Calculator!$C$20/(Calculator!$D$7*150))&gt;INT(2*A289*Calculator!$B$20/(Calculator!$D$7*150)),0,1))),1)</f>
        <v>1</v>
      </c>
      <c r="K289" s="250" t="n">
        <f aca="false">IF(Calculator!$E$21="YES",IF(A289&lt;Calculator!$G$21,0,MIN(MIN(MIN(MOD(A289*Calculator!$B$21/(Calculator!$D$7*150),1),1-MOD(A289*Calculator!$B$21/(Calculator!$D$7*150),1)),ABS(MOD(A289*Calculator!$B$21/(Calculator!$D$7*150),1)-0.5)),MIN(MIN(MOD(A289*Calculator!$C$21/(Calculator!$D$7*150),1),1-MOD(A289*Calculator!$C$21/(Calculator!$D$7*150),1)),ABS(MOD(A289*Calculator!$C$21/(Calculator!$D$7*150),1)-0.5)),IF(INT(2*A289*Calculator!$C$21/(Calculator!$D$7*150))&gt;INT(2*A289*Calculator!$B$21/(Calculator!$D$7*150)),0,1))),1)</f>
        <v>1</v>
      </c>
      <c r="L289" s="250" t="n">
        <f aca="false">IF(Calculator!$E$22="YES",IF(A289&lt;Calculator!$G$22,0,MIN(MIN(MIN(MOD(A289*Calculator!$B$22/(Calculator!$D$7*150),1),1-MOD(A289*Calculator!$B$22/(Calculator!$D$7*150),1)),ABS(MOD(A289*Calculator!$B$22/(Calculator!$D$7*150),1)-0.5)),MIN(MIN(MOD(A289*Calculator!$C$22/(Calculator!$D$7*150),1),1-MOD(A289*Calculator!$C$22/(Calculator!$D$7*150),1)),ABS(MOD(A289*Calculator!$C$22/(Calculator!$D$7*150),1)-0.5)),IF(INT(2*A289*Calculator!$C$22/(Calculator!$D$7*150))&gt;INT(2*A289*Calculator!$B$22/(Calculator!$D$7*150)),0,1))),1)</f>
        <v>1</v>
      </c>
      <c r="M289" s="250" t="n">
        <f aca="false">MIN(B289:L289)</f>
        <v>0.130877192982456</v>
      </c>
      <c r="N289" s="250" t="n">
        <f aca="false">SUMPRODUCT(($M$7:$M$557&gt;M289)*1)+SUMPRODUCT(($M$7:$M$557=M289)*(ROW($M$7:$M$557)&lt;ROW(M289)))+1</f>
        <v>19</v>
      </c>
      <c r="O289" s="250" t="str">
        <f aca="false">IF(M289&gt;=0.13,"★★★ EXCELLENT",IF(M289&gt;=0.12,"★★  GOOD",IF(M289&gt;=0.07,"★  FAIR",IF(M289&gt;=0.025,"⚠  MARGINAL","✗  AVOID"))))</f>
        <v>★★★ EXCELLENT</v>
      </c>
    </row>
    <row r="290" customFormat="false" ht="15" hidden="false" customHeight="true" outlineLevel="0" collapsed="false">
      <c r="A290" s="251" t="n">
        <v>33.3</v>
      </c>
      <c r="B290" s="252" t="n">
        <f aca="false">IF(Calculator!$E$12="YES",IF(A290&lt;Calculator!$G$12,0,MIN(MIN(MIN(MOD(A290*Calculator!$B$12/(Calculator!$D$7*150),1),1-MOD(A290*Calculator!$B$12/(Calculator!$D$7*150),1)),ABS(MOD(A290*Calculator!$B$12/(Calculator!$D$7*150),1)-0.5)),MIN(MIN(MOD(A290*Calculator!$C$12/(Calculator!$D$7*150),1),1-MOD(A290*Calculator!$C$12/(Calculator!$D$7*150),1)),ABS(MOD(A290*Calculator!$C$12/(Calculator!$D$7*150),1)-0.5)),IF(INT(2*A290*Calculator!$C$12/(Calculator!$D$7*150))&gt;INT(2*A290*Calculator!$B$12/(Calculator!$D$7*150)),0,1))),1)</f>
        <v>1</v>
      </c>
      <c r="C290" s="252" t="n">
        <f aca="false">IF(Calculator!$E$13="YES",IF(A290&lt;Calculator!$G$13,0,MIN(MIN(MIN(MOD(A290*Calculator!$B$13/(Calculator!$D$7*150),1),1-MOD(A290*Calculator!$B$13/(Calculator!$D$7*150),1)),ABS(MOD(A290*Calculator!$B$13/(Calculator!$D$7*150),1)-0.5)),MIN(MIN(MOD(A290*Calculator!$C$13/(Calculator!$D$7*150),1),1-MOD(A290*Calculator!$C$13/(Calculator!$D$7*150),1)),ABS(MOD(A290*Calculator!$C$13/(Calculator!$D$7*150),1)-0.5)),IF(INT(2*A290*Calculator!$C$13/(Calculator!$D$7*150))&gt;INT(2*A290*Calculator!$B$13/(Calculator!$D$7*150)),0,1))),1)</f>
        <v>1</v>
      </c>
      <c r="D290" s="252" t="n">
        <f aca="false">IF(Calculator!$E$14="YES",IF(A290&lt;Calculator!$G$14,0,MIN(MIN(MIN(MOD(A290*Calculator!$B$14/(Calculator!$D$7*150),1),1-MOD(A290*Calculator!$B$14/(Calculator!$D$7*150),1)),ABS(MOD(A290*Calculator!$B$14/(Calculator!$D$7*150),1)-0.5)),MIN(MIN(MOD(A290*Calculator!$C$14/(Calculator!$D$7*150),1),1-MOD(A290*Calculator!$C$14/(Calculator!$D$7*150),1)),ABS(MOD(A290*Calculator!$C$14/(Calculator!$D$7*150),1)-0.5)),IF(INT(2*A290*Calculator!$C$14/(Calculator!$D$7*150))&gt;INT(2*A290*Calculator!$B$14/(Calculator!$D$7*150)),0,1))),1)</f>
        <v>1</v>
      </c>
      <c r="E290" s="252" t="n">
        <f aca="false">IF(Calculator!$E$15="YES",IF(A290&lt;Calculator!$G$15,0,MIN(MIN(MIN(MOD(A290*Calculator!$B$15/(Calculator!$D$7*150),1),1-MOD(A290*Calculator!$B$15/(Calculator!$D$7*150),1)),ABS(MOD(A290*Calculator!$B$15/(Calculator!$D$7*150),1)-0.5)),MIN(MIN(MOD(A290*Calculator!$C$15/(Calculator!$D$7*150),1),1-MOD(A290*Calculator!$C$15/(Calculator!$D$7*150),1)),ABS(MOD(A290*Calculator!$C$15/(Calculator!$D$7*150),1)-0.5)),IF(INT(2*A290*Calculator!$C$15/(Calculator!$D$7*150))&gt;INT(2*A290*Calculator!$B$15/(Calculator!$D$7*150)),0,1))),1)</f>
        <v>0.13578947368421</v>
      </c>
      <c r="F290" s="252" t="n">
        <f aca="false">IF(Calculator!$E$16="YES",IF(A290&lt;Calculator!$G$16,0,MIN(MIN(MIN(MOD(A290*Calculator!$B$16/(Calculator!$D$7*150),1),1-MOD(A290*Calculator!$B$16/(Calculator!$D$7*150),1)),ABS(MOD(A290*Calculator!$B$16/(Calculator!$D$7*150),1)-0.5)),MIN(MIN(MOD(A290*Calculator!$C$16/(Calculator!$D$7*150),1),1-MOD(A290*Calculator!$C$16/(Calculator!$D$7*150),1)),ABS(MOD(A290*Calculator!$C$16/(Calculator!$D$7*150),1)-0.5)),IF(INT(2*A290*Calculator!$C$16/(Calculator!$D$7*150))&gt;INT(2*A290*Calculator!$B$16/(Calculator!$D$7*150)),0,1))),1)</f>
        <v>1</v>
      </c>
      <c r="G290" s="252" t="n">
        <f aca="false">IF(Calculator!$E$17="YES",IF(A290&lt;Calculator!$G$17,0,MIN(MIN(MIN(MOD(A290*Calculator!$B$17/(Calculator!$D$7*150),1),1-MOD(A290*Calculator!$B$17/(Calculator!$D$7*150),1)),ABS(MOD(A290*Calculator!$B$17/(Calculator!$D$7*150),1)-0.5)),MIN(MIN(MOD(A290*Calculator!$C$17/(Calculator!$D$7*150),1),1-MOD(A290*Calculator!$C$17/(Calculator!$D$7*150),1)),ABS(MOD(A290*Calculator!$C$17/(Calculator!$D$7*150),1)-0.5)),IF(INT(2*A290*Calculator!$C$17/(Calculator!$D$7*150))&gt;INT(2*A290*Calculator!$B$17/(Calculator!$D$7*150)),0,1))),1)</f>
        <v>0.146631578947369</v>
      </c>
      <c r="H290" s="252" t="n">
        <f aca="false">IF(Calculator!$E$18="YES",IF(A290&lt;Calculator!$G$18,0,MIN(MIN(MIN(MOD(A290*Calculator!$B$18/(Calculator!$D$7*150),1),1-MOD(A290*Calculator!$B$18/(Calculator!$D$7*150),1)),ABS(MOD(A290*Calculator!$B$18/(Calculator!$D$7*150),1)-0.5)),MIN(MIN(MOD(A290*Calculator!$C$18/(Calculator!$D$7*150),1),1-MOD(A290*Calculator!$C$18/(Calculator!$D$7*150),1)),ABS(MOD(A290*Calculator!$C$18/(Calculator!$D$7*150),1)-0.5)),IF(INT(2*A290*Calculator!$C$18/(Calculator!$D$7*150))&gt;INT(2*A290*Calculator!$B$18/(Calculator!$D$7*150)),0,1))),1)</f>
        <v>1</v>
      </c>
      <c r="I290" s="252" t="n">
        <f aca="false">IF(Calculator!$E$19="YES",IF(A290&lt;Calculator!$G$19,0,MIN(MIN(MIN(MOD(A290*Calculator!$B$19/(Calculator!$D$7*150),1),1-MOD(A290*Calculator!$B$19/(Calculator!$D$7*150),1)),ABS(MOD(A290*Calculator!$B$19/(Calculator!$D$7*150),1)-0.5)),MIN(MIN(MOD(A290*Calculator!$C$19/(Calculator!$D$7*150),1),1-MOD(A290*Calculator!$C$19/(Calculator!$D$7*150),1)),ABS(MOD(A290*Calculator!$C$19/(Calculator!$D$7*150),1)-0.5)),IF(INT(2*A290*Calculator!$C$19/(Calculator!$D$7*150))&gt;INT(2*A290*Calculator!$B$19/(Calculator!$D$7*150)),0,1))),1)</f>
        <v>1</v>
      </c>
      <c r="J290" s="252" t="n">
        <f aca="false">IF(Calculator!$E$20="YES",IF(A290&lt;Calculator!$G$20,0,MIN(MIN(MIN(MOD(A290*Calculator!$B$20/(Calculator!$D$7*150),1),1-MOD(A290*Calculator!$B$20/(Calculator!$D$7*150),1)),ABS(MOD(A290*Calculator!$B$20/(Calculator!$D$7*150),1)-0.5)),MIN(MIN(MOD(A290*Calculator!$C$20/(Calculator!$D$7*150),1),1-MOD(A290*Calculator!$C$20/(Calculator!$D$7*150),1)),ABS(MOD(A290*Calculator!$C$20/(Calculator!$D$7*150),1)-0.5)),IF(INT(2*A290*Calculator!$C$20/(Calculator!$D$7*150))&gt;INT(2*A290*Calculator!$B$20/(Calculator!$D$7*150)),0,1))),1)</f>
        <v>1</v>
      </c>
      <c r="K290" s="252" t="n">
        <f aca="false">IF(Calculator!$E$21="YES",IF(A290&lt;Calculator!$G$21,0,MIN(MIN(MIN(MOD(A290*Calculator!$B$21/(Calculator!$D$7*150),1),1-MOD(A290*Calculator!$B$21/(Calculator!$D$7*150),1)),ABS(MOD(A290*Calculator!$B$21/(Calculator!$D$7*150),1)-0.5)),MIN(MIN(MOD(A290*Calculator!$C$21/(Calculator!$D$7*150),1),1-MOD(A290*Calculator!$C$21/(Calculator!$D$7*150),1)),ABS(MOD(A290*Calculator!$C$21/(Calculator!$D$7*150),1)-0.5)),IF(INT(2*A290*Calculator!$C$21/(Calculator!$D$7*150))&gt;INT(2*A290*Calculator!$B$21/(Calculator!$D$7*150)),0,1))),1)</f>
        <v>1</v>
      </c>
      <c r="L290" s="252" t="n">
        <f aca="false">IF(Calculator!$E$22="YES",IF(A290&lt;Calculator!$G$22,0,MIN(MIN(MIN(MOD(A290*Calculator!$B$22/(Calculator!$D$7*150),1),1-MOD(A290*Calculator!$B$22/(Calculator!$D$7*150),1)),ABS(MOD(A290*Calculator!$B$22/(Calculator!$D$7*150),1)-0.5)),MIN(MIN(MOD(A290*Calculator!$C$22/(Calculator!$D$7*150),1),1-MOD(A290*Calculator!$C$22/(Calculator!$D$7*150),1)),ABS(MOD(A290*Calculator!$C$22/(Calculator!$D$7*150),1)-0.5)),IF(INT(2*A290*Calculator!$C$22/(Calculator!$D$7*150))&gt;INT(2*A290*Calculator!$B$22/(Calculator!$D$7*150)),0,1))),1)</f>
        <v>1</v>
      </c>
      <c r="M290" s="252" t="n">
        <f aca="false">MIN(B290:L290)</f>
        <v>0.13578947368421</v>
      </c>
      <c r="N290" s="252" t="n">
        <f aca="false">SUMPRODUCT(($M$7:$M$557&gt;M290)*1)+SUMPRODUCT(($M$7:$M$557=M290)*(ROW($M$7:$M$557)&lt;ROW(M290)))+1</f>
        <v>13</v>
      </c>
      <c r="O290" s="252" t="str">
        <f aca="false">IF(M290&gt;=0.13,"★★★ EXCELLENT",IF(M290&gt;=0.12,"★★  GOOD",IF(M290&gt;=0.07,"★  FAIR",IF(M290&gt;=0.025,"⚠  MARGINAL","✗  AVOID"))))</f>
        <v>★★★ EXCELLENT</v>
      </c>
    </row>
    <row r="291" customFormat="false" ht="15" hidden="false" customHeight="true" outlineLevel="0" collapsed="false">
      <c r="A291" s="249" t="n">
        <v>33.4</v>
      </c>
      <c r="B291" s="250" t="n">
        <f aca="false">IF(Calculator!$E$12="YES",IF(A291&lt;Calculator!$G$12,0,MIN(MIN(MIN(MOD(A291*Calculator!$B$12/(Calculator!$D$7*150),1),1-MOD(A291*Calculator!$B$12/(Calculator!$D$7*150),1)),ABS(MOD(A291*Calculator!$B$12/(Calculator!$D$7*150),1)-0.5)),MIN(MIN(MOD(A291*Calculator!$C$12/(Calculator!$D$7*150),1),1-MOD(A291*Calculator!$C$12/(Calculator!$D$7*150),1)),ABS(MOD(A291*Calculator!$C$12/(Calculator!$D$7*150),1)-0.5)),IF(INT(2*A291*Calculator!$C$12/(Calculator!$D$7*150))&gt;INT(2*A291*Calculator!$B$12/(Calculator!$D$7*150)),0,1))),1)</f>
        <v>1</v>
      </c>
      <c r="C291" s="250" t="n">
        <f aca="false">IF(Calculator!$E$13="YES",IF(A291&lt;Calculator!$G$13,0,MIN(MIN(MIN(MOD(A291*Calculator!$B$13/(Calculator!$D$7*150),1),1-MOD(A291*Calculator!$B$13/(Calculator!$D$7*150),1)),ABS(MOD(A291*Calculator!$B$13/(Calculator!$D$7*150),1)-0.5)),MIN(MIN(MOD(A291*Calculator!$C$13/(Calculator!$D$7*150),1),1-MOD(A291*Calculator!$C$13/(Calculator!$D$7*150),1)),ABS(MOD(A291*Calculator!$C$13/(Calculator!$D$7*150),1)-0.5)),IF(INT(2*A291*Calculator!$C$13/(Calculator!$D$7*150))&gt;INT(2*A291*Calculator!$B$13/(Calculator!$D$7*150)),0,1))),1)</f>
        <v>1</v>
      </c>
      <c r="D291" s="250" t="n">
        <f aca="false">IF(Calculator!$E$14="YES",IF(A291&lt;Calculator!$G$14,0,MIN(MIN(MIN(MOD(A291*Calculator!$B$14/(Calculator!$D$7*150),1),1-MOD(A291*Calculator!$B$14/(Calculator!$D$7*150),1)),ABS(MOD(A291*Calculator!$B$14/(Calculator!$D$7*150),1)-0.5)),MIN(MIN(MOD(A291*Calculator!$C$14/(Calculator!$D$7*150),1),1-MOD(A291*Calculator!$C$14/(Calculator!$D$7*150),1)),ABS(MOD(A291*Calculator!$C$14/(Calculator!$D$7*150),1)-0.5)),IF(INT(2*A291*Calculator!$C$14/(Calculator!$D$7*150))&gt;INT(2*A291*Calculator!$B$14/(Calculator!$D$7*150)),0,1))),1)</f>
        <v>1</v>
      </c>
      <c r="E291" s="250" t="n">
        <f aca="false">IF(Calculator!$E$15="YES",IF(A291&lt;Calculator!$G$15,0,MIN(MIN(MIN(MOD(A291*Calculator!$B$15/(Calculator!$D$7*150),1),1-MOD(A291*Calculator!$B$15/(Calculator!$D$7*150),1)),ABS(MOD(A291*Calculator!$B$15/(Calculator!$D$7*150),1)-0.5)),MIN(MIN(MOD(A291*Calculator!$C$15/(Calculator!$D$7*150),1),1-MOD(A291*Calculator!$C$15/(Calculator!$D$7*150),1)),ABS(MOD(A291*Calculator!$C$15/(Calculator!$D$7*150),1)-0.5)),IF(INT(2*A291*Calculator!$C$15/(Calculator!$D$7*150))&gt;INT(2*A291*Calculator!$B$15/(Calculator!$D$7*150)),0,1))),1)</f>
        <v>0.140701754385965</v>
      </c>
      <c r="F291" s="250" t="n">
        <f aca="false">IF(Calculator!$E$16="YES",IF(A291&lt;Calculator!$G$16,0,MIN(MIN(MIN(MOD(A291*Calculator!$B$16/(Calculator!$D$7*150),1),1-MOD(A291*Calculator!$B$16/(Calculator!$D$7*150),1)),ABS(MOD(A291*Calculator!$B$16/(Calculator!$D$7*150),1)-0.5)),MIN(MIN(MOD(A291*Calculator!$C$16/(Calculator!$D$7*150),1),1-MOD(A291*Calculator!$C$16/(Calculator!$D$7*150),1)),ABS(MOD(A291*Calculator!$C$16/(Calculator!$D$7*150),1)-0.5)),IF(INT(2*A291*Calculator!$C$16/(Calculator!$D$7*150))&gt;INT(2*A291*Calculator!$B$16/(Calculator!$D$7*150)),0,1))),1)</f>
        <v>1</v>
      </c>
      <c r="G291" s="250" t="n">
        <f aca="false">IF(Calculator!$E$17="YES",IF(A291&lt;Calculator!$G$17,0,MIN(MIN(MIN(MOD(A291*Calculator!$B$17/(Calculator!$D$7*150),1),1-MOD(A291*Calculator!$B$17/(Calculator!$D$7*150),1)),ABS(MOD(A291*Calculator!$B$17/(Calculator!$D$7*150),1)-0.5)),MIN(MIN(MOD(A291*Calculator!$C$17/(Calculator!$D$7*150),1),1-MOD(A291*Calculator!$C$17/(Calculator!$D$7*150),1)),ABS(MOD(A291*Calculator!$C$17/(Calculator!$D$7*150),1)-0.5)),IF(INT(2*A291*Calculator!$C$17/(Calculator!$D$7*150))&gt;INT(2*A291*Calculator!$B$17/(Calculator!$D$7*150)),0,1))),1)</f>
        <v>0.136561403508772</v>
      </c>
      <c r="H291" s="250" t="n">
        <f aca="false">IF(Calculator!$E$18="YES",IF(A291&lt;Calculator!$G$18,0,MIN(MIN(MIN(MOD(A291*Calculator!$B$18/(Calculator!$D$7*150),1),1-MOD(A291*Calculator!$B$18/(Calculator!$D$7*150),1)),ABS(MOD(A291*Calculator!$B$18/(Calculator!$D$7*150),1)-0.5)),MIN(MIN(MOD(A291*Calculator!$C$18/(Calculator!$D$7*150),1),1-MOD(A291*Calculator!$C$18/(Calculator!$D$7*150),1)),ABS(MOD(A291*Calculator!$C$18/(Calculator!$D$7*150),1)-0.5)),IF(INT(2*A291*Calculator!$C$18/(Calculator!$D$7*150))&gt;INT(2*A291*Calculator!$B$18/(Calculator!$D$7*150)),0,1))),1)</f>
        <v>1</v>
      </c>
      <c r="I291" s="250" t="n">
        <f aca="false">IF(Calculator!$E$19="YES",IF(A291&lt;Calculator!$G$19,0,MIN(MIN(MIN(MOD(A291*Calculator!$B$19/(Calculator!$D$7*150),1),1-MOD(A291*Calculator!$B$19/(Calculator!$D$7*150),1)),ABS(MOD(A291*Calculator!$B$19/(Calculator!$D$7*150),1)-0.5)),MIN(MIN(MOD(A291*Calculator!$C$19/(Calculator!$D$7*150),1),1-MOD(A291*Calculator!$C$19/(Calculator!$D$7*150),1)),ABS(MOD(A291*Calculator!$C$19/(Calculator!$D$7*150),1)-0.5)),IF(INT(2*A291*Calculator!$C$19/(Calculator!$D$7*150))&gt;INT(2*A291*Calculator!$B$19/(Calculator!$D$7*150)),0,1))),1)</f>
        <v>1</v>
      </c>
      <c r="J291" s="250" t="n">
        <f aca="false">IF(Calculator!$E$20="YES",IF(A291&lt;Calculator!$G$20,0,MIN(MIN(MIN(MOD(A291*Calculator!$B$20/(Calculator!$D$7*150),1),1-MOD(A291*Calculator!$B$20/(Calculator!$D$7*150),1)),ABS(MOD(A291*Calculator!$B$20/(Calculator!$D$7*150),1)-0.5)),MIN(MIN(MOD(A291*Calculator!$C$20/(Calculator!$D$7*150),1),1-MOD(A291*Calculator!$C$20/(Calculator!$D$7*150),1)),ABS(MOD(A291*Calculator!$C$20/(Calculator!$D$7*150),1)-0.5)),IF(INT(2*A291*Calculator!$C$20/(Calculator!$D$7*150))&gt;INT(2*A291*Calculator!$B$20/(Calculator!$D$7*150)),0,1))),1)</f>
        <v>1</v>
      </c>
      <c r="K291" s="250" t="n">
        <f aca="false">IF(Calculator!$E$21="YES",IF(A291&lt;Calculator!$G$21,0,MIN(MIN(MIN(MOD(A291*Calculator!$B$21/(Calculator!$D$7*150),1),1-MOD(A291*Calculator!$B$21/(Calculator!$D$7*150),1)),ABS(MOD(A291*Calculator!$B$21/(Calculator!$D$7*150),1)-0.5)),MIN(MIN(MOD(A291*Calculator!$C$21/(Calculator!$D$7*150),1),1-MOD(A291*Calculator!$C$21/(Calculator!$D$7*150),1)),ABS(MOD(A291*Calculator!$C$21/(Calculator!$D$7*150),1)-0.5)),IF(INT(2*A291*Calculator!$C$21/(Calculator!$D$7*150))&gt;INT(2*A291*Calculator!$B$21/(Calculator!$D$7*150)),0,1))),1)</f>
        <v>1</v>
      </c>
      <c r="L291" s="250" t="n">
        <f aca="false">IF(Calculator!$E$22="YES",IF(A291&lt;Calculator!$G$22,0,MIN(MIN(MIN(MOD(A291*Calculator!$B$22/(Calculator!$D$7*150),1),1-MOD(A291*Calculator!$B$22/(Calculator!$D$7*150),1)),ABS(MOD(A291*Calculator!$B$22/(Calculator!$D$7*150),1)-0.5)),MIN(MIN(MOD(A291*Calculator!$C$22/(Calculator!$D$7*150),1),1-MOD(A291*Calculator!$C$22/(Calculator!$D$7*150),1)),ABS(MOD(A291*Calculator!$C$22/(Calculator!$D$7*150),1)-0.5)),IF(INT(2*A291*Calculator!$C$22/(Calculator!$D$7*150))&gt;INT(2*A291*Calculator!$B$22/(Calculator!$D$7*150)),0,1))),1)</f>
        <v>1</v>
      </c>
      <c r="M291" s="250" t="n">
        <f aca="false">MIN(B291:L291)</f>
        <v>0.136561403508772</v>
      </c>
      <c r="N291" s="250" t="n">
        <f aca="false">SUMPRODUCT(($M$7:$M$557&gt;M291)*1)+SUMPRODUCT(($M$7:$M$557=M291)*(ROW($M$7:$M$557)&lt;ROW(M291)))+1</f>
        <v>12</v>
      </c>
      <c r="O291" s="250" t="str">
        <f aca="false">IF(M291&gt;=0.13,"★★★ EXCELLENT",IF(M291&gt;=0.12,"★★  GOOD",IF(M291&gt;=0.07,"★  FAIR",IF(M291&gt;=0.025,"⚠  MARGINAL","✗  AVOID"))))</f>
        <v>★★★ EXCELLENT</v>
      </c>
    </row>
    <row r="292" customFormat="false" ht="15" hidden="false" customHeight="true" outlineLevel="0" collapsed="false">
      <c r="A292" s="251" t="n">
        <v>33.5</v>
      </c>
      <c r="B292" s="252" t="n">
        <f aca="false">IF(Calculator!$E$12="YES",IF(A292&lt;Calculator!$G$12,0,MIN(MIN(MIN(MOD(A292*Calculator!$B$12/(Calculator!$D$7*150),1),1-MOD(A292*Calculator!$B$12/(Calculator!$D$7*150),1)),ABS(MOD(A292*Calculator!$B$12/(Calculator!$D$7*150),1)-0.5)),MIN(MIN(MOD(A292*Calculator!$C$12/(Calculator!$D$7*150),1),1-MOD(A292*Calculator!$C$12/(Calculator!$D$7*150),1)),ABS(MOD(A292*Calculator!$C$12/(Calculator!$D$7*150),1)-0.5)),IF(INT(2*A292*Calculator!$C$12/(Calculator!$D$7*150))&gt;INT(2*A292*Calculator!$B$12/(Calculator!$D$7*150)),0,1))),1)</f>
        <v>1</v>
      </c>
      <c r="C292" s="252" t="n">
        <f aca="false">IF(Calculator!$E$13="YES",IF(A292&lt;Calculator!$G$13,0,MIN(MIN(MIN(MOD(A292*Calculator!$B$13/(Calculator!$D$7*150),1),1-MOD(A292*Calculator!$B$13/(Calculator!$D$7*150),1)),ABS(MOD(A292*Calculator!$B$13/(Calculator!$D$7*150),1)-0.5)),MIN(MIN(MOD(A292*Calculator!$C$13/(Calculator!$D$7*150),1),1-MOD(A292*Calculator!$C$13/(Calculator!$D$7*150),1)),ABS(MOD(A292*Calculator!$C$13/(Calculator!$D$7*150),1)-0.5)),IF(INT(2*A292*Calculator!$C$13/(Calculator!$D$7*150))&gt;INT(2*A292*Calculator!$B$13/(Calculator!$D$7*150)),0,1))),1)</f>
        <v>1</v>
      </c>
      <c r="D292" s="252" t="n">
        <f aca="false">IF(Calculator!$E$14="YES",IF(A292&lt;Calculator!$G$14,0,MIN(MIN(MIN(MOD(A292*Calculator!$B$14/(Calculator!$D$7*150),1),1-MOD(A292*Calculator!$B$14/(Calculator!$D$7*150),1)),ABS(MOD(A292*Calculator!$B$14/(Calculator!$D$7*150),1)-0.5)),MIN(MIN(MOD(A292*Calculator!$C$14/(Calculator!$D$7*150),1),1-MOD(A292*Calculator!$C$14/(Calculator!$D$7*150),1)),ABS(MOD(A292*Calculator!$C$14/(Calculator!$D$7*150),1)-0.5)),IF(INT(2*A292*Calculator!$C$14/(Calculator!$D$7*150))&gt;INT(2*A292*Calculator!$B$14/(Calculator!$D$7*150)),0,1))),1)</f>
        <v>1</v>
      </c>
      <c r="E292" s="252" t="n">
        <f aca="false">IF(Calculator!$E$15="YES",IF(A292&lt;Calculator!$G$15,0,MIN(MIN(MIN(MOD(A292*Calculator!$B$15/(Calculator!$D$7*150),1),1-MOD(A292*Calculator!$B$15/(Calculator!$D$7*150),1)),ABS(MOD(A292*Calculator!$B$15/(Calculator!$D$7*150),1)-0.5)),MIN(MIN(MOD(A292*Calculator!$C$15/(Calculator!$D$7*150),1),1-MOD(A292*Calculator!$C$15/(Calculator!$D$7*150),1)),ABS(MOD(A292*Calculator!$C$15/(Calculator!$D$7*150),1)-0.5)),IF(INT(2*A292*Calculator!$C$15/(Calculator!$D$7*150))&gt;INT(2*A292*Calculator!$B$15/(Calculator!$D$7*150)),0,1))),1)</f>
        <v>0.145614035087719</v>
      </c>
      <c r="F292" s="252" t="n">
        <f aca="false">IF(Calculator!$E$16="YES",IF(A292&lt;Calculator!$G$16,0,MIN(MIN(MIN(MOD(A292*Calculator!$B$16/(Calculator!$D$7*150),1),1-MOD(A292*Calculator!$B$16/(Calculator!$D$7*150),1)),ABS(MOD(A292*Calculator!$B$16/(Calculator!$D$7*150),1)-0.5)),MIN(MIN(MOD(A292*Calculator!$C$16/(Calculator!$D$7*150),1),1-MOD(A292*Calculator!$C$16/(Calculator!$D$7*150),1)),ABS(MOD(A292*Calculator!$C$16/(Calculator!$D$7*150),1)-0.5)),IF(INT(2*A292*Calculator!$C$16/(Calculator!$D$7*150))&gt;INT(2*A292*Calculator!$B$16/(Calculator!$D$7*150)),0,1))),1)</f>
        <v>1</v>
      </c>
      <c r="G292" s="252" t="n">
        <f aca="false">IF(Calculator!$E$17="YES",IF(A292&lt;Calculator!$G$17,0,MIN(MIN(MIN(MOD(A292*Calculator!$B$17/(Calculator!$D$7*150),1),1-MOD(A292*Calculator!$B$17/(Calculator!$D$7*150),1)),ABS(MOD(A292*Calculator!$B$17/(Calculator!$D$7*150),1)-0.5)),MIN(MIN(MOD(A292*Calculator!$C$17/(Calculator!$D$7*150),1),1-MOD(A292*Calculator!$C$17/(Calculator!$D$7*150),1)),ABS(MOD(A292*Calculator!$C$17/(Calculator!$D$7*150),1)-0.5)),IF(INT(2*A292*Calculator!$C$17/(Calculator!$D$7*150))&gt;INT(2*A292*Calculator!$B$17/(Calculator!$D$7*150)),0,1))),1)</f>
        <v>0.126491228070176</v>
      </c>
      <c r="H292" s="252" t="n">
        <f aca="false">IF(Calculator!$E$18="YES",IF(A292&lt;Calculator!$G$18,0,MIN(MIN(MIN(MOD(A292*Calculator!$B$18/(Calculator!$D$7*150),1),1-MOD(A292*Calculator!$B$18/(Calculator!$D$7*150),1)),ABS(MOD(A292*Calculator!$B$18/(Calculator!$D$7*150),1)-0.5)),MIN(MIN(MOD(A292*Calculator!$C$18/(Calculator!$D$7*150),1),1-MOD(A292*Calculator!$C$18/(Calculator!$D$7*150),1)),ABS(MOD(A292*Calculator!$C$18/(Calculator!$D$7*150),1)-0.5)),IF(INT(2*A292*Calculator!$C$18/(Calculator!$D$7*150))&gt;INT(2*A292*Calculator!$B$18/(Calculator!$D$7*150)),0,1))),1)</f>
        <v>1</v>
      </c>
      <c r="I292" s="252" t="n">
        <f aca="false">IF(Calculator!$E$19="YES",IF(A292&lt;Calculator!$G$19,0,MIN(MIN(MIN(MOD(A292*Calculator!$B$19/(Calculator!$D$7*150),1),1-MOD(A292*Calculator!$B$19/(Calculator!$D$7*150),1)),ABS(MOD(A292*Calculator!$B$19/(Calculator!$D$7*150),1)-0.5)),MIN(MIN(MOD(A292*Calculator!$C$19/(Calculator!$D$7*150),1),1-MOD(A292*Calculator!$C$19/(Calculator!$D$7*150),1)),ABS(MOD(A292*Calculator!$C$19/(Calculator!$D$7*150),1)-0.5)),IF(INT(2*A292*Calculator!$C$19/(Calculator!$D$7*150))&gt;INT(2*A292*Calculator!$B$19/(Calculator!$D$7*150)),0,1))),1)</f>
        <v>1</v>
      </c>
      <c r="J292" s="252" t="n">
        <f aca="false">IF(Calculator!$E$20="YES",IF(A292&lt;Calculator!$G$20,0,MIN(MIN(MIN(MOD(A292*Calculator!$B$20/(Calculator!$D$7*150),1),1-MOD(A292*Calculator!$B$20/(Calculator!$D$7*150),1)),ABS(MOD(A292*Calculator!$B$20/(Calculator!$D$7*150),1)-0.5)),MIN(MIN(MOD(A292*Calculator!$C$20/(Calculator!$D$7*150),1),1-MOD(A292*Calculator!$C$20/(Calculator!$D$7*150),1)),ABS(MOD(A292*Calculator!$C$20/(Calculator!$D$7*150),1)-0.5)),IF(INT(2*A292*Calculator!$C$20/(Calculator!$D$7*150))&gt;INT(2*A292*Calculator!$B$20/(Calculator!$D$7*150)),0,1))),1)</f>
        <v>1</v>
      </c>
      <c r="K292" s="252" t="n">
        <f aca="false">IF(Calculator!$E$21="YES",IF(A292&lt;Calculator!$G$21,0,MIN(MIN(MIN(MOD(A292*Calculator!$B$21/(Calculator!$D$7*150),1),1-MOD(A292*Calculator!$B$21/(Calculator!$D$7*150),1)),ABS(MOD(A292*Calculator!$B$21/(Calculator!$D$7*150),1)-0.5)),MIN(MIN(MOD(A292*Calculator!$C$21/(Calculator!$D$7*150),1),1-MOD(A292*Calculator!$C$21/(Calculator!$D$7*150),1)),ABS(MOD(A292*Calculator!$C$21/(Calculator!$D$7*150),1)-0.5)),IF(INT(2*A292*Calculator!$C$21/(Calculator!$D$7*150))&gt;INT(2*A292*Calculator!$B$21/(Calculator!$D$7*150)),0,1))),1)</f>
        <v>1</v>
      </c>
      <c r="L292" s="252" t="n">
        <f aca="false">IF(Calculator!$E$22="YES",IF(A292&lt;Calculator!$G$22,0,MIN(MIN(MIN(MOD(A292*Calculator!$B$22/(Calculator!$D$7*150),1),1-MOD(A292*Calculator!$B$22/(Calculator!$D$7*150),1)),ABS(MOD(A292*Calculator!$B$22/(Calculator!$D$7*150),1)-0.5)),MIN(MIN(MOD(A292*Calculator!$C$22/(Calculator!$D$7*150),1),1-MOD(A292*Calculator!$C$22/(Calculator!$D$7*150),1)),ABS(MOD(A292*Calculator!$C$22/(Calculator!$D$7*150),1)-0.5)),IF(INT(2*A292*Calculator!$C$22/(Calculator!$D$7*150))&gt;INT(2*A292*Calculator!$B$22/(Calculator!$D$7*150)),0,1))),1)</f>
        <v>1</v>
      </c>
      <c r="M292" s="252" t="n">
        <f aca="false">MIN(B292:L292)</f>
        <v>0.126491228070176</v>
      </c>
      <c r="N292" s="252" t="n">
        <f aca="false">SUMPRODUCT(($M$7:$M$557&gt;M292)*1)+SUMPRODUCT(($M$7:$M$557=M292)*(ROW($M$7:$M$557)&lt;ROW(M292)))+1</f>
        <v>27</v>
      </c>
      <c r="O292" s="252" t="str">
        <f aca="false">IF(M292&gt;=0.13,"★★★ EXCELLENT",IF(M292&gt;=0.12,"★★  GOOD",IF(M292&gt;=0.07,"★  FAIR",IF(M292&gt;=0.025,"⚠  MARGINAL","✗  AVOID"))))</f>
        <v>★★  GOOD</v>
      </c>
    </row>
    <row r="293" customFormat="false" ht="15" hidden="false" customHeight="true" outlineLevel="0" collapsed="false">
      <c r="A293" s="249" t="n">
        <v>33.6</v>
      </c>
      <c r="B293" s="250" t="n">
        <f aca="false">IF(Calculator!$E$12="YES",IF(A293&lt;Calculator!$G$12,0,MIN(MIN(MIN(MOD(A293*Calculator!$B$12/(Calculator!$D$7*150),1),1-MOD(A293*Calculator!$B$12/(Calculator!$D$7*150),1)),ABS(MOD(A293*Calculator!$B$12/(Calculator!$D$7*150),1)-0.5)),MIN(MIN(MOD(A293*Calculator!$C$12/(Calculator!$D$7*150),1),1-MOD(A293*Calculator!$C$12/(Calculator!$D$7*150),1)),ABS(MOD(A293*Calculator!$C$12/(Calculator!$D$7*150),1)-0.5)),IF(INT(2*A293*Calculator!$C$12/(Calculator!$D$7*150))&gt;INT(2*A293*Calculator!$B$12/(Calculator!$D$7*150)),0,1))),1)</f>
        <v>1</v>
      </c>
      <c r="C293" s="250" t="n">
        <f aca="false">IF(Calculator!$E$13="YES",IF(A293&lt;Calculator!$G$13,0,MIN(MIN(MIN(MOD(A293*Calculator!$B$13/(Calculator!$D$7*150),1),1-MOD(A293*Calculator!$B$13/(Calculator!$D$7*150),1)),ABS(MOD(A293*Calculator!$B$13/(Calculator!$D$7*150),1)-0.5)),MIN(MIN(MOD(A293*Calculator!$C$13/(Calculator!$D$7*150),1),1-MOD(A293*Calculator!$C$13/(Calculator!$D$7*150),1)),ABS(MOD(A293*Calculator!$C$13/(Calculator!$D$7*150),1)-0.5)),IF(INT(2*A293*Calculator!$C$13/(Calculator!$D$7*150))&gt;INT(2*A293*Calculator!$B$13/(Calculator!$D$7*150)),0,1))),1)</f>
        <v>1</v>
      </c>
      <c r="D293" s="250" t="n">
        <f aca="false">IF(Calculator!$E$14="YES",IF(A293&lt;Calculator!$G$14,0,MIN(MIN(MIN(MOD(A293*Calculator!$B$14/(Calculator!$D$7*150),1),1-MOD(A293*Calculator!$B$14/(Calculator!$D$7*150),1)),ABS(MOD(A293*Calculator!$B$14/(Calculator!$D$7*150),1)-0.5)),MIN(MIN(MOD(A293*Calculator!$C$14/(Calculator!$D$7*150),1),1-MOD(A293*Calculator!$C$14/(Calculator!$D$7*150),1)),ABS(MOD(A293*Calculator!$C$14/(Calculator!$D$7*150),1)-0.5)),IF(INT(2*A293*Calculator!$C$14/(Calculator!$D$7*150))&gt;INT(2*A293*Calculator!$B$14/(Calculator!$D$7*150)),0,1))),1)</f>
        <v>1</v>
      </c>
      <c r="E293" s="250" t="n">
        <f aca="false">IF(Calculator!$E$15="YES",IF(A293&lt;Calculator!$G$15,0,MIN(MIN(MIN(MOD(A293*Calculator!$B$15/(Calculator!$D$7*150),1),1-MOD(A293*Calculator!$B$15/(Calculator!$D$7*150),1)),ABS(MOD(A293*Calculator!$B$15/(Calculator!$D$7*150),1)-0.5)),MIN(MIN(MOD(A293*Calculator!$C$15/(Calculator!$D$7*150),1),1-MOD(A293*Calculator!$C$15/(Calculator!$D$7*150),1)),ABS(MOD(A293*Calculator!$C$15/(Calculator!$D$7*150),1)-0.5)),IF(INT(2*A293*Calculator!$C$15/(Calculator!$D$7*150))&gt;INT(2*A293*Calculator!$B$15/(Calculator!$D$7*150)),0,1))),1)</f>
        <v>0.150526315789474</v>
      </c>
      <c r="F293" s="250" t="n">
        <f aca="false">IF(Calculator!$E$16="YES",IF(A293&lt;Calculator!$G$16,0,MIN(MIN(MIN(MOD(A293*Calculator!$B$16/(Calculator!$D$7*150),1),1-MOD(A293*Calculator!$B$16/(Calculator!$D$7*150),1)),ABS(MOD(A293*Calculator!$B$16/(Calculator!$D$7*150),1)-0.5)),MIN(MIN(MOD(A293*Calculator!$C$16/(Calculator!$D$7*150),1),1-MOD(A293*Calculator!$C$16/(Calculator!$D$7*150),1)),ABS(MOD(A293*Calculator!$C$16/(Calculator!$D$7*150),1)-0.5)),IF(INT(2*A293*Calculator!$C$16/(Calculator!$D$7*150))&gt;INT(2*A293*Calculator!$B$16/(Calculator!$D$7*150)),0,1))),1)</f>
        <v>1</v>
      </c>
      <c r="G293" s="250" t="n">
        <f aca="false">IF(Calculator!$E$17="YES",IF(A293&lt;Calculator!$G$17,0,MIN(MIN(MIN(MOD(A293*Calculator!$B$17/(Calculator!$D$7*150),1),1-MOD(A293*Calculator!$B$17/(Calculator!$D$7*150),1)),ABS(MOD(A293*Calculator!$B$17/(Calculator!$D$7*150),1)-0.5)),MIN(MIN(MOD(A293*Calculator!$C$17/(Calculator!$D$7*150),1),1-MOD(A293*Calculator!$C$17/(Calculator!$D$7*150),1)),ABS(MOD(A293*Calculator!$C$17/(Calculator!$D$7*150),1)-0.5)),IF(INT(2*A293*Calculator!$C$17/(Calculator!$D$7*150))&gt;INT(2*A293*Calculator!$B$17/(Calculator!$D$7*150)),0,1))),1)</f>
        <v>0.116421052631579</v>
      </c>
      <c r="H293" s="250" t="n">
        <f aca="false">IF(Calculator!$E$18="YES",IF(A293&lt;Calculator!$G$18,0,MIN(MIN(MIN(MOD(A293*Calculator!$B$18/(Calculator!$D$7*150),1),1-MOD(A293*Calculator!$B$18/(Calculator!$D$7*150),1)),ABS(MOD(A293*Calculator!$B$18/(Calculator!$D$7*150),1)-0.5)),MIN(MIN(MOD(A293*Calculator!$C$18/(Calculator!$D$7*150),1),1-MOD(A293*Calculator!$C$18/(Calculator!$D$7*150),1)),ABS(MOD(A293*Calculator!$C$18/(Calculator!$D$7*150),1)-0.5)),IF(INT(2*A293*Calculator!$C$18/(Calculator!$D$7*150))&gt;INT(2*A293*Calculator!$B$18/(Calculator!$D$7*150)),0,1))),1)</f>
        <v>1</v>
      </c>
      <c r="I293" s="250" t="n">
        <f aca="false">IF(Calculator!$E$19="YES",IF(A293&lt;Calculator!$G$19,0,MIN(MIN(MIN(MOD(A293*Calculator!$B$19/(Calculator!$D$7*150),1),1-MOD(A293*Calculator!$B$19/(Calculator!$D$7*150),1)),ABS(MOD(A293*Calculator!$B$19/(Calculator!$D$7*150),1)-0.5)),MIN(MIN(MOD(A293*Calculator!$C$19/(Calculator!$D$7*150),1),1-MOD(A293*Calculator!$C$19/(Calculator!$D$7*150),1)),ABS(MOD(A293*Calculator!$C$19/(Calculator!$D$7*150),1)-0.5)),IF(INT(2*A293*Calculator!$C$19/(Calculator!$D$7*150))&gt;INT(2*A293*Calculator!$B$19/(Calculator!$D$7*150)),0,1))),1)</f>
        <v>1</v>
      </c>
      <c r="J293" s="250" t="n">
        <f aca="false">IF(Calculator!$E$20="YES",IF(A293&lt;Calculator!$G$20,0,MIN(MIN(MIN(MOD(A293*Calculator!$B$20/(Calculator!$D$7*150),1),1-MOD(A293*Calculator!$B$20/(Calculator!$D$7*150),1)),ABS(MOD(A293*Calculator!$B$20/(Calculator!$D$7*150),1)-0.5)),MIN(MIN(MOD(A293*Calculator!$C$20/(Calculator!$D$7*150),1),1-MOD(A293*Calculator!$C$20/(Calculator!$D$7*150),1)),ABS(MOD(A293*Calculator!$C$20/(Calculator!$D$7*150),1)-0.5)),IF(INT(2*A293*Calculator!$C$20/(Calculator!$D$7*150))&gt;INT(2*A293*Calculator!$B$20/(Calculator!$D$7*150)),0,1))),1)</f>
        <v>1</v>
      </c>
      <c r="K293" s="250" t="n">
        <f aca="false">IF(Calculator!$E$21="YES",IF(A293&lt;Calculator!$G$21,0,MIN(MIN(MIN(MOD(A293*Calculator!$B$21/(Calculator!$D$7*150),1),1-MOD(A293*Calculator!$B$21/(Calculator!$D$7*150),1)),ABS(MOD(A293*Calculator!$B$21/(Calculator!$D$7*150),1)-0.5)),MIN(MIN(MOD(A293*Calculator!$C$21/(Calculator!$D$7*150),1),1-MOD(A293*Calculator!$C$21/(Calculator!$D$7*150),1)),ABS(MOD(A293*Calculator!$C$21/(Calculator!$D$7*150),1)-0.5)),IF(INT(2*A293*Calculator!$C$21/(Calculator!$D$7*150))&gt;INT(2*A293*Calculator!$B$21/(Calculator!$D$7*150)),0,1))),1)</f>
        <v>1</v>
      </c>
      <c r="L293" s="250" t="n">
        <f aca="false">IF(Calculator!$E$22="YES",IF(A293&lt;Calculator!$G$22,0,MIN(MIN(MIN(MOD(A293*Calculator!$B$22/(Calculator!$D$7*150),1),1-MOD(A293*Calculator!$B$22/(Calculator!$D$7*150),1)),ABS(MOD(A293*Calculator!$B$22/(Calculator!$D$7*150),1)-0.5)),MIN(MIN(MOD(A293*Calculator!$C$22/(Calculator!$D$7*150),1),1-MOD(A293*Calculator!$C$22/(Calculator!$D$7*150),1)),ABS(MOD(A293*Calculator!$C$22/(Calculator!$D$7*150),1)-0.5)),IF(INT(2*A293*Calculator!$C$22/(Calculator!$D$7*150))&gt;INT(2*A293*Calculator!$B$22/(Calculator!$D$7*150)),0,1))),1)</f>
        <v>1</v>
      </c>
      <c r="M293" s="250" t="n">
        <f aca="false">MIN(B293:L293)</f>
        <v>0.116421052631579</v>
      </c>
      <c r="N293" s="250" t="n">
        <f aca="false">SUMPRODUCT(($M$7:$M$557&gt;M293)*1)+SUMPRODUCT(($M$7:$M$557=M293)*(ROW($M$7:$M$557)&lt;ROW(M293)))+1</f>
        <v>47</v>
      </c>
      <c r="O293" s="250" t="str">
        <f aca="false">IF(M293&gt;=0.13,"★★★ EXCELLENT",IF(M293&gt;=0.12,"★★  GOOD",IF(M293&gt;=0.07,"★  FAIR",IF(M293&gt;=0.025,"⚠  MARGINAL","✗  AVOID"))))</f>
        <v>★  FAIR</v>
      </c>
    </row>
    <row r="294" customFormat="false" ht="15" hidden="false" customHeight="true" outlineLevel="0" collapsed="false">
      <c r="A294" s="251" t="n">
        <v>33.7</v>
      </c>
      <c r="B294" s="252" t="n">
        <f aca="false">IF(Calculator!$E$12="YES",IF(A294&lt;Calculator!$G$12,0,MIN(MIN(MIN(MOD(A294*Calculator!$B$12/(Calculator!$D$7*150),1),1-MOD(A294*Calculator!$B$12/(Calculator!$D$7*150),1)),ABS(MOD(A294*Calculator!$B$12/(Calculator!$D$7*150),1)-0.5)),MIN(MIN(MOD(A294*Calculator!$C$12/(Calculator!$D$7*150),1),1-MOD(A294*Calculator!$C$12/(Calculator!$D$7*150),1)),ABS(MOD(A294*Calculator!$C$12/(Calculator!$D$7*150),1)-0.5)),IF(INT(2*A294*Calculator!$C$12/(Calculator!$D$7*150))&gt;INT(2*A294*Calculator!$B$12/(Calculator!$D$7*150)),0,1))),1)</f>
        <v>1</v>
      </c>
      <c r="C294" s="252" t="n">
        <f aca="false">IF(Calculator!$E$13="YES",IF(A294&lt;Calculator!$G$13,0,MIN(MIN(MIN(MOD(A294*Calculator!$B$13/(Calculator!$D$7*150),1),1-MOD(A294*Calculator!$B$13/(Calculator!$D$7*150),1)),ABS(MOD(A294*Calculator!$B$13/(Calculator!$D$7*150),1)-0.5)),MIN(MIN(MOD(A294*Calculator!$C$13/(Calculator!$D$7*150),1),1-MOD(A294*Calculator!$C$13/(Calculator!$D$7*150),1)),ABS(MOD(A294*Calculator!$C$13/(Calculator!$D$7*150),1)-0.5)),IF(INT(2*A294*Calculator!$C$13/(Calculator!$D$7*150))&gt;INT(2*A294*Calculator!$B$13/(Calculator!$D$7*150)),0,1))),1)</f>
        <v>1</v>
      </c>
      <c r="D294" s="252" t="n">
        <f aca="false">IF(Calculator!$E$14="YES",IF(A294&lt;Calculator!$G$14,0,MIN(MIN(MIN(MOD(A294*Calculator!$B$14/(Calculator!$D$7*150),1),1-MOD(A294*Calculator!$B$14/(Calculator!$D$7*150),1)),ABS(MOD(A294*Calculator!$B$14/(Calculator!$D$7*150),1)-0.5)),MIN(MIN(MOD(A294*Calculator!$C$14/(Calculator!$D$7*150),1),1-MOD(A294*Calculator!$C$14/(Calculator!$D$7*150),1)),ABS(MOD(A294*Calculator!$C$14/(Calculator!$D$7*150),1)-0.5)),IF(INT(2*A294*Calculator!$C$14/(Calculator!$D$7*150))&gt;INT(2*A294*Calculator!$B$14/(Calculator!$D$7*150)),0,1))),1)</f>
        <v>1</v>
      </c>
      <c r="E294" s="252" t="n">
        <f aca="false">IF(Calculator!$E$15="YES",IF(A294&lt;Calculator!$G$15,0,MIN(MIN(MIN(MOD(A294*Calculator!$B$15/(Calculator!$D$7*150),1),1-MOD(A294*Calculator!$B$15/(Calculator!$D$7*150),1)),ABS(MOD(A294*Calculator!$B$15/(Calculator!$D$7*150),1)-0.5)),MIN(MIN(MOD(A294*Calculator!$C$15/(Calculator!$D$7*150),1),1-MOD(A294*Calculator!$C$15/(Calculator!$D$7*150),1)),ABS(MOD(A294*Calculator!$C$15/(Calculator!$D$7*150),1)-0.5)),IF(INT(2*A294*Calculator!$C$15/(Calculator!$D$7*150))&gt;INT(2*A294*Calculator!$B$15/(Calculator!$D$7*150)),0,1))),1)</f>
        <v>0.155438596491228</v>
      </c>
      <c r="F294" s="252" t="n">
        <f aca="false">IF(Calculator!$E$16="YES",IF(A294&lt;Calculator!$G$16,0,MIN(MIN(MIN(MOD(A294*Calculator!$B$16/(Calculator!$D$7*150),1),1-MOD(A294*Calculator!$B$16/(Calculator!$D$7*150),1)),ABS(MOD(A294*Calculator!$B$16/(Calculator!$D$7*150),1)-0.5)),MIN(MIN(MOD(A294*Calculator!$C$16/(Calculator!$D$7*150),1),1-MOD(A294*Calculator!$C$16/(Calculator!$D$7*150),1)),ABS(MOD(A294*Calculator!$C$16/(Calculator!$D$7*150),1)-0.5)),IF(INT(2*A294*Calculator!$C$16/(Calculator!$D$7*150))&gt;INT(2*A294*Calculator!$B$16/(Calculator!$D$7*150)),0,1))),1)</f>
        <v>1</v>
      </c>
      <c r="G294" s="252" t="n">
        <f aca="false">IF(Calculator!$E$17="YES",IF(A294&lt;Calculator!$G$17,0,MIN(MIN(MIN(MOD(A294*Calculator!$B$17/(Calculator!$D$7*150),1),1-MOD(A294*Calculator!$B$17/(Calculator!$D$7*150),1)),ABS(MOD(A294*Calculator!$B$17/(Calculator!$D$7*150),1)-0.5)),MIN(MIN(MOD(A294*Calculator!$C$17/(Calculator!$D$7*150),1),1-MOD(A294*Calculator!$C$17/(Calculator!$D$7*150),1)),ABS(MOD(A294*Calculator!$C$17/(Calculator!$D$7*150),1)-0.5)),IF(INT(2*A294*Calculator!$C$17/(Calculator!$D$7*150))&gt;INT(2*A294*Calculator!$B$17/(Calculator!$D$7*150)),0,1))),1)</f>
        <v>0.106350877192982</v>
      </c>
      <c r="H294" s="252" t="n">
        <f aca="false">IF(Calculator!$E$18="YES",IF(A294&lt;Calculator!$G$18,0,MIN(MIN(MIN(MOD(A294*Calculator!$B$18/(Calculator!$D$7*150),1),1-MOD(A294*Calculator!$B$18/(Calculator!$D$7*150),1)),ABS(MOD(A294*Calculator!$B$18/(Calculator!$D$7*150),1)-0.5)),MIN(MIN(MOD(A294*Calculator!$C$18/(Calculator!$D$7*150),1),1-MOD(A294*Calculator!$C$18/(Calculator!$D$7*150),1)),ABS(MOD(A294*Calculator!$C$18/(Calculator!$D$7*150),1)-0.5)),IF(INT(2*A294*Calculator!$C$18/(Calculator!$D$7*150))&gt;INT(2*A294*Calculator!$B$18/(Calculator!$D$7*150)),0,1))),1)</f>
        <v>1</v>
      </c>
      <c r="I294" s="252" t="n">
        <f aca="false">IF(Calculator!$E$19="YES",IF(A294&lt;Calculator!$G$19,0,MIN(MIN(MIN(MOD(A294*Calculator!$B$19/(Calculator!$D$7*150),1),1-MOD(A294*Calculator!$B$19/(Calculator!$D$7*150),1)),ABS(MOD(A294*Calculator!$B$19/(Calculator!$D$7*150),1)-0.5)),MIN(MIN(MOD(A294*Calculator!$C$19/(Calculator!$D$7*150),1),1-MOD(A294*Calculator!$C$19/(Calculator!$D$7*150),1)),ABS(MOD(A294*Calculator!$C$19/(Calculator!$D$7*150),1)-0.5)),IF(INT(2*A294*Calculator!$C$19/(Calculator!$D$7*150))&gt;INT(2*A294*Calculator!$B$19/(Calculator!$D$7*150)),0,1))),1)</f>
        <v>1</v>
      </c>
      <c r="J294" s="252" t="n">
        <f aca="false">IF(Calculator!$E$20="YES",IF(A294&lt;Calculator!$G$20,0,MIN(MIN(MIN(MOD(A294*Calculator!$B$20/(Calculator!$D$7*150),1),1-MOD(A294*Calculator!$B$20/(Calculator!$D$7*150),1)),ABS(MOD(A294*Calculator!$B$20/(Calculator!$D$7*150),1)-0.5)),MIN(MIN(MOD(A294*Calculator!$C$20/(Calculator!$D$7*150),1),1-MOD(A294*Calculator!$C$20/(Calculator!$D$7*150),1)),ABS(MOD(A294*Calculator!$C$20/(Calculator!$D$7*150),1)-0.5)),IF(INT(2*A294*Calculator!$C$20/(Calculator!$D$7*150))&gt;INT(2*A294*Calculator!$B$20/(Calculator!$D$7*150)),0,1))),1)</f>
        <v>1</v>
      </c>
      <c r="K294" s="252" t="n">
        <f aca="false">IF(Calculator!$E$21="YES",IF(A294&lt;Calculator!$G$21,0,MIN(MIN(MIN(MOD(A294*Calculator!$B$21/(Calculator!$D$7*150),1),1-MOD(A294*Calculator!$B$21/(Calculator!$D$7*150),1)),ABS(MOD(A294*Calculator!$B$21/(Calculator!$D$7*150),1)-0.5)),MIN(MIN(MOD(A294*Calculator!$C$21/(Calculator!$D$7*150),1),1-MOD(A294*Calculator!$C$21/(Calculator!$D$7*150),1)),ABS(MOD(A294*Calculator!$C$21/(Calculator!$D$7*150),1)-0.5)),IF(INT(2*A294*Calculator!$C$21/(Calculator!$D$7*150))&gt;INT(2*A294*Calculator!$B$21/(Calculator!$D$7*150)),0,1))),1)</f>
        <v>1</v>
      </c>
      <c r="L294" s="252" t="n">
        <f aca="false">IF(Calculator!$E$22="YES",IF(A294&lt;Calculator!$G$22,0,MIN(MIN(MIN(MOD(A294*Calculator!$B$22/(Calculator!$D$7*150),1),1-MOD(A294*Calculator!$B$22/(Calculator!$D$7*150),1)),ABS(MOD(A294*Calculator!$B$22/(Calculator!$D$7*150),1)-0.5)),MIN(MIN(MOD(A294*Calculator!$C$22/(Calculator!$D$7*150),1),1-MOD(A294*Calculator!$C$22/(Calculator!$D$7*150),1)),ABS(MOD(A294*Calculator!$C$22/(Calculator!$D$7*150),1)-0.5)),IF(INT(2*A294*Calculator!$C$22/(Calculator!$D$7*150))&gt;INT(2*A294*Calculator!$B$22/(Calculator!$D$7*150)),0,1))),1)</f>
        <v>1</v>
      </c>
      <c r="M294" s="252" t="n">
        <f aca="false">MIN(B294:L294)</f>
        <v>0.106350877192982</v>
      </c>
      <c r="N294" s="252" t="n">
        <f aca="false">SUMPRODUCT(($M$7:$M$557&gt;M294)*1)+SUMPRODUCT(($M$7:$M$557=M294)*(ROW($M$7:$M$557)&lt;ROW(M294)))+1</f>
        <v>70</v>
      </c>
      <c r="O294" s="252" t="str">
        <f aca="false">IF(M294&gt;=0.13,"★★★ EXCELLENT",IF(M294&gt;=0.12,"★★  GOOD",IF(M294&gt;=0.07,"★  FAIR",IF(M294&gt;=0.025,"⚠  MARGINAL","✗  AVOID"))))</f>
        <v>★  FAIR</v>
      </c>
    </row>
    <row r="295" customFormat="false" ht="15" hidden="false" customHeight="true" outlineLevel="0" collapsed="false">
      <c r="A295" s="249" t="n">
        <v>33.8</v>
      </c>
      <c r="B295" s="250" t="n">
        <f aca="false">IF(Calculator!$E$12="YES",IF(A295&lt;Calculator!$G$12,0,MIN(MIN(MIN(MOD(A295*Calculator!$B$12/(Calculator!$D$7*150),1),1-MOD(A295*Calculator!$B$12/(Calculator!$D$7*150),1)),ABS(MOD(A295*Calculator!$B$12/(Calculator!$D$7*150),1)-0.5)),MIN(MIN(MOD(A295*Calculator!$C$12/(Calculator!$D$7*150),1),1-MOD(A295*Calculator!$C$12/(Calculator!$D$7*150),1)),ABS(MOD(A295*Calculator!$C$12/(Calculator!$D$7*150),1)-0.5)),IF(INT(2*A295*Calculator!$C$12/(Calculator!$D$7*150))&gt;INT(2*A295*Calculator!$B$12/(Calculator!$D$7*150)),0,1))),1)</f>
        <v>1</v>
      </c>
      <c r="C295" s="250" t="n">
        <f aca="false">IF(Calculator!$E$13="YES",IF(A295&lt;Calculator!$G$13,0,MIN(MIN(MIN(MOD(A295*Calculator!$B$13/(Calculator!$D$7*150),1),1-MOD(A295*Calculator!$B$13/(Calculator!$D$7*150),1)),ABS(MOD(A295*Calculator!$B$13/(Calculator!$D$7*150),1)-0.5)),MIN(MIN(MOD(A295*Calculator!$C$13/(Calculator!$D$7*150),1),1-MOD(A295*Calculator!$C$13/(Calculator!$D$7*150),1)),ABS(MOD(A295*Calculator!$C$13/(Calculator!$D$7*150),1)-0.5)),IF(INT(2*A295*Calculator!$C$13/(Calculator!$D$7*150))&gt;INT(2*A295*Calculator!$B$13/(Calculator!$D$7*150)),0,1))),1)</f>
        <v>1</v>
      </c>
      <c r="D295" s="250" t="n">
        <f aca="false">IF(Calculator!$E$14="YES",IF(A295&lt;Calculator!$G$14,0,MIN(MIN(MIN(MOD(A295*Calculator!$B$14/(Calculator!$D$7*150),1),1-MOD(A295*Calculator!$B$14/(Calculator!$D$7*150),1)),ABS(MOD(A295*Calculator!$B$14/(Calculator!$D$7*150),1)-0.5)),MIN(MIN(MOD(A295*Calculator!$C$14/(Calculator!$D$7*150),1),1-MOD(A295*Calculator!$C$14/(Calculator!$D$7*150),1)),ABS(MOD(A295*Calculator!$C$14/(Calculator!$D$7*150),1)-0.5)),IF(INT(2*A295*Calculator!$C$14/(Calculator!$D$7*150))&gt;INT(2*A295*Calculator!$B$14/(Calculator!$D$7*150)),0,1))),1)</f>
        <v>1</v>
      </c>
      <c r="E295" s="250" t="n">
        <f aca="false">IF(Calculator!$E$15="YES",IF(A295&lt;Calculator!$G$15,0,MIN(MIN(MIN(MOD(A295*Calculator!$B$15/(Calculator!$D$7*150),1),1-MOD(A295*Calculator!$B$15/(Calculator!$D$7*150),1)),ABS(MOD(A295*Calculator!$B$15/(Calculator!$D$7*150),1)-0.5)),MIN(MIN(MOD(A295*Calculator!$C$15/(Calculator!$D$7*150),1),1-MOD(A295*Calculator!$C$15/(Calculator!$D$7*150),1)),ABS(MOD(A295*Calculator!$C$15/(Calculator!$D$7*150),1)-0.5)),IF(INT(2*A295*Calculator!$C$15/(Calculator!$D$7*150))&gt;INT(2*A295*Calculator!$B$15/(Calculator!$D$7*150)),0,1))),1)</f>
        <v>0.160350877192982</v>
      </c>
      <c r="F295" s="250" t="n">
        <f aca="false">IF(Calculator!$E$16="YES",IF(A295&lt;Calculator!$G$16,0,MIN(MIN(MIN(MOD(A295*Calculator!$B$16/(Calculator!$D$7*150),1),1-MOD(A295*Calculator!$B$16/(Calculator!$D$7*150),1)),ABS(MOD(A295*Calculator!$B$16/(Calculator!$D$7*150),1)-0.5)),MIN(MIN(MOD(A295*Calculator!$C$16/(Calculator!$D$7*150),1),1-MOD(A295*Calculator!$C$16/(Calculator!$D$7*150),1)),ABS(MOD(A295*Calculator!$C$16/(Calculator!$D$7*150),1)-0.5)),IF(INT(2*A295*Calculator!$C$16/(Calculator!$D$7*150))&gt;INT(2*A295*Calculator!$B$16/(Calculator!$D$7*150)),0,1))),1)</f>
        <v>1</v>
      </c>
      <c r="G295" s="250" t="n">
        <f aca="false">IF(Calculator!$E$17="YES",IF(A295&lt;Calculator!$G$17,0,MIN(MIN(MIN(MOD(A295*Calculator!$B$17/(Calculator!$D$7*150),1),1-MOD(A295*Calculator!$B$17/(Calculator!$D$7*150),1)),ABS(MOD(A295*Calculator!$B$17/(Calculator!$D$7*150),1)-0.5)),MIN(MIN(MOD(A295*Calculator!$C$17/(Calculator!$D$7*150),1),1-MOD(A295*Calculator!$C$17/(Calculator!$D$7*150),1)),ABS(MOD(A295*Calculator!$C$17/(Calculator!$D$7*150),1)-0.5)),IF(INT(2*A295*Calculator!$C$17/(Calculator!$D$7*150))&gt;INT(2*A295*Calculator!$B$17/(Calculator!$D$7*150)),0,1))),1)</f>
        <v>0.0962807017543863</v>
      </c>
      <c r="H295" s="250" t="n">
        <f aca="false">IF(Calculator!$E$18="YES",IF(A295&lt;Calculator!$G$18,0,MIN(MIN(MIN(MOD(A295*Calculator!$B$18/(Calculator!$D$7*150),1),1-MOD(A295*Calculator!$B$18/(Calculator!$D$7*150),1)),ABS(MOD(A295*Calculator!$B$18/(Calculator!$D$7*150),1)-0.5)),MIN(MIN(MOD(A295*Calculator!$C$18/(Calculator!$D$7*150),1),1-MOD(A295*Calculator!$C$18/(Calculator!$D$7*150),1)),ABS(MOD(A295*Calculator!$C$18/(Calculator!$D$7*150),1)-0.5)),IF(INT(2*A295*Calculator!$C$18/(Calculator!$D$7*150))&gt;INT(2*A295*Calculator!$B$18/(Calculator!$D$7*150)),0,1))),1)</f>
        <v>1</v>
      </c>
      <c r="I295" s="250" t="n">
        <f aca="false">IF(Calculator!$E$19="YES",IF(A295&lt;Calculator!$G$19,0,MIN(MIN(MIN(MOD(A295*Calculator!$B$19/(Calculator!$D$7*150),1),1-MOD(A295*Calculator!$B$19/(Calculator!$D$7*150),1)),ABS(MOD(A295*Calculator!$B$19/(Calculator!$D$7*150),1)-0.5)),MIN(MIN(MOD(A295*Calculator!$C$19/(Calculator!$D$7*150),1),1-MOD(A295*Calculator!$C$19/(Calculator!$D$7*150),1)),ABS(MOD(A295*Calculator!$C$19/(Calculator!$D$7*150),1)-0.5)),IF(INT(2*A295*Calculator!$C$19/(Calculator!$D$7*150))&gt;INT(2*A295*Calculator!$B$19/(Calculator!$D$7*150)),0,1))),1)</f>
        <v>1</v>
      </c>
      <c r="J295" s="250" t="n">
        <f aca="false">IF(Calculator!$E$20="YES",IF(A295&lt;Calculator!$G$20,0,MIN(MIN(MIN(MOD(A295*Calculator!$B$20/(Calculator!$D$7*150),1),1-MOD(A295*Calculator!$B$20/(Calculator!$D$7*150),1)),ABS(MOD(A295*Calculator!$B$20/(Calculator!$D$7*150),1)-0.5)),MIN(MIN(MOD(A295*Calculator!$C$20/(Calculator!$D$7*150),1),1-MOD(A295*Calculator!$C$20/(Calculator!$D$7*150),1)),ABS(MOD(A295*Calculator!$C$20/(Calculator!$D$7*150),1)-0.5)),IF(INT(2*A295*Calculator!$C$20/(Calculator!$D$7*150))&gt;INT(2*A295*Calculator!$B$20/(Calculator!$D$7*150)),0,1))),1)</f>
        <v>1</v>
      </c>
      <c r="K295" s="250" t="n">
        <f aca="false">IF(Calculator!$E$21="YES",IF(A295&lt;Calculator!$G$21,0,MIN(MIN(MIN(MOD(A295*Calculator!$B$21/(Calculator!$D$7*150),1),1-MOD(A295*Calculator!$B$21/(Calculator!$D$7*150),1)),ABS(MOD(A295*Calculator!$B$21/(Calculator!$D$7*150),1)-0.5)),MIN(MIN(MOD(A295*Calculator!$C$21/(Calculator!$D$7*150),1),1-MOD(A295*Calculator!$C$21/(Calculator!$D$7*150),1)),ABS(MOD(A295*Calculator!$C$21/(Calculator!$D$7*150),1)-0.5)),IF(INT(2*A295*Calculator!$C$21/(Calculator!$D$7*150))&gt;INT(2*A295*Calculator!$B$21/(Calculator!$D$7*150)),0,1))),1)</f>
        <v>1</v>
      </c>
      <c r="L295" s="250" t="n">
        <f aca="false">IF(Calculator!$E$22="YES",IF(A295&lt;Calculator!$G$22,0,MIN(MIN(MIN(MOD(A295*Calculator!$B$22/(Calculator!$D$7*150),1),1-MOD(A295*Calculator!$B$22/(Calculator!$D$7*150),1)),ABS(MOD(A295*Calculator!$B$22/(Calculator!$D$7*150),1)-0.5)),MIN(MIN(MOD(A295*Calculator!$C$22/(Calculator!$D$7*150),1),1-MOD(A295*Calculator!$C$22/(Calculator!$D$7*150),1)),ABS(MOD(A295*Calculator!$C$22/(Calculator!$D$7*150),1)-0.5)),IF(INT(2*A295*Calculator!$C$22/(Calculator!$D$7*150))&gt;INT(2*A295*Calculator!$B$22/(Calculator!$D$7*150)),0,1))),1)</f>
        <v>1</v>
      </c>
      <c r="M295" s="250" t="n">
        <f aca="false">MIN(B295:L295)</f>
        <v>0.0962807017543863</v>
      </c>
      <c r="N295" s="250" t="n">
        <f aca="false">SUMPRODUCT(($M$7:$M$557&gt;M295)*1)+SUMPRODUCT(($M$7:$M$557=M295)*(ROW($M$7:$M$557)&lt;ROW(M295)))+1</f>
        <v>97</v>
      </c>
      <c r="O295" s="250" t="str">
        <f aca="false">IF(M295&gt;=0.13,"★★★ EXCELLENT",IF(M295&gt;=0.12,"★★  GOOD",IF(M295&gt;=0.07,"★  FAIR",IF(M295&gt;=0.025,"⚠  MARGINAL","✗  AVOID"))))</f>
        <v>★  FAIR</v>
      </c>
    </row>
    <row r="296" customFormat="false" ht="15" hidden="false" customHeight="true" outlineLevel="0" collapsed="false">
      <c r="A296" s="251" t="n">
        <v>33.9</v>
      </c>
      <c r="B296" s="252" t="n">
        <f aca="false">IF(Calculator!$E$12="YES",IF(A296&lt;Calculator!$G$12,0,MIN(MIN(MIN(MOD(A296*Calculator!$B$12/(Calculator!$D$7*150),1),1-MOD(A296*Calculator!$B$12/(Calculator!$D$7*150),1)),ABS(MOD(A296*Calculator!$B$12/(Calculator!$D$7*150),1)-0.5)),MIN(MIN(MOD(A296*Calculator!$C$12/(Calculator!$D$7*150),1),1-MOD(A296*Calculator!$C$12/(Calculator!$D$7*150),1)),ABS(MOD(A296*Calculator!$C$12/(Calculator!$D$7*150),1)-0.5)),IF(INT(2*A296*Calculator!$C$12/(Calculator!$D$7*150))&gt;INT(2*A296*Calculator!$B$12/(Calculator!$D$7*150)),0,1))),1)</f>
        <v>1</v>
      </c>
      <c r="C296" s="252" t="n">
        <f aca="false">IF(Calculator!$E$13="YES",IF(A296&lt;Calculator!$G$13,0,MIN(MIN(MIN(MOD(A296*Calculator!$B$13/(Calculator!$D$7*150),1),1-MOD(A296*Calculator!$B$13/(Calculator!$D$7*150),1)),ABS(MOD(A296*Calculator!$B$13/(Calculator!$D$7*150),1)-0.5)),MIN(MIN(MOD(A296*Calculator!$C$13/(Calculator!$D$7*150),1),1-MOD(A296*Calculator!$C$13/(Calculator!$D$7*150),1)),ABS(MOD(A296*Calculator!$C$13/(Calculator!$D$7*150),1)-0.5)),IF(INT(2*A296*Calculator!$C$13/(Calculator!$D$7*150))&gt;INT(2*A296*Calculator!$B$13/(Calculator!$D$7*150)),0,1))),1)</f>
        <v>1</v>
      </c>
      <c r="D296" s="252" t="n">
        <f aca="false">IF(Calculator!$E$14="YES",IF(A296&lt;Calculator!$G$14,0,MIN(MIN(MIN(MOD(A296*Calculator!$B$14/(Calculator!$D$7*150),1),1-MOD(A296*Calculator!$B$14/(Calculator!$D$7*150),1)),ABS(MOD(A296*Calculator!$B$14/(Calculator!$D$7*150),1)-0.5)),MIN(MIN(MOD(A296*Calculator!$C$14/(Calculator!$D$7*150),1),1-MOD(A296*Calculator!$C$14/(Calculator!$D$7*150),1)),ABS(MOD(A296*Calculator!$C$14/(Calculator!$D$7*150),1)-0.5)),IF(INT(2*A296*Calculator!$C$14/(Calculator!$D$7*150))&gt;INT(2*A296*Calculator!$B$14/(Calculator!$D$7*150)),0,1))),1)</f>
        <v>1</v>
      </c>
      <c r="E296" s="252" t="n">
        <f aca="false">IF(Calculator!$E$15="YES",IF(A296&lt;Calculator!$G$15,0,MIN(MIN(MIN(MOD(A296*Calculator!$B$15/(Calculator!$D$7*150),1),1-MOD(A296*Calculator!$B$15/(Calculator!$D$7*150),1)),ABS(MOD(A296*Calculator!$B$15/(Calculator!$D$7*150),1)-0.5)),MIN(MIN(MOD(A296*Calculator!$C$15/(Calculator!$D$7*150),1),1-MOD(A296*Calculator!$C$15/(Calculator!$D$7*150),1)),ABS(MOD(A296*Calculator!$C$15/(Calculator!$D$7*150),1)-0.5)),IF(INT(2*A296*Calculator!$C$15/(Calculator!$D$7*150))&gt;INT(2*A296*Calculator!$B$15/(Calculator!$D$7*150)),0,1))),1)</f>
        <v>0.165263157894737</v>
      </c>
      <c r="F296" s="252" t="n">
        <f aca="false">IF(Calculator!$E$16="YES",IF(A296&lt;Calculator!$G$16,0,MIN(MIN(MIN(MOD(A296*Calculator!$B$16/(Calculator!$D$7*150),1),1-MOD(A296*Calculator!$B$16/(Calculator!$D$7*150),1)),ABS(MOD(A296*Calculator!$B$16/(Calculator!$D$7*150),1)-0.5)),MIN(MIN(MOD(A296*Calculator!$C$16/(Calculator!$D$7*150),1),1-MOD(A296*Calculator!$C$16/(Calculator!$D$7*150),1)),ABS(MOD(A296*Calculator!$C$16/(Calculator!$D$7*150),1)-0.5)),IF(INT(2*A296*Calculator!$C$16/(Calculator!$D$7*150))&gt;INT(2*A296*Calculator!$B$16/(Calculator!$D$7*150)),0,1))),1)</f>
        <v>1</v>
      </c>
      <c r="G296" s="252" t="n">
        <f aca="false">IF(Calculator!$E$17="YES",IF(A296&lt;Calculator!$G$17,0,MIN(MIN(MIN(MOD(A296*Calculator!$B$17/(Calculator!$D$7*150),1),1-MOD(A296*Calculator!$B$17/(Calculator!$D$7*150),1)),ABS(MOD(A296*Calculator!$B$17/(Calculator!$D$7*150),1)-0.5)),MIN(MIN(MOD(A296*Calculator!$C$17/(Calculator!$D$7*150),1),1-MOD(A296*Calculator!$C$17/(Calculator!$D$7*150),1)),ABS(MOD(A296*Calculator!$C$17/(Calculator!$D$7*150),1)-0.5)),IF(INT(2*A296*Calculator!$C$17/(Calculator!$D$7*150))&gt;INT(2*A296*Calculator!$B$17/(Calculator!$D$7*150)),0,1))),1)</f>
        <v>0.0862105263157895</v>
      </c>
      <c r="H296" s="252" t="n">
        <f aca="false">IF(Calculator!$E$18="YES",IF(A296&lt;Calculator!$G$18,0,MIN(MIN(MIN(MOD(A296*Calculator!$B$18/(Calculator!$D$7*150),1),1-MOD(A296*Calculator!$B$18/(Calculator!$D$7*150),1)),ABS(MOD(A296*Calculator!$B$18/(Calculator!$D$7*150),1)-0.5)),MIN(MIN(MOD(A296*Calculator!$C$18/(Calculator!$D$7*150),1),1-MOD(A296*Calculator!$C$18/(Calculator!$D$7*150),1)),ABS(MOD(A296*Calculator!$C$18/(Calculator!$D$7*150),1)-0.5)),IF(INT(2*A296*Calculator!$C$18/(Calculator!$D$7*150))&gt;INT(2*A296*Calculator!$B$18/(Calculator!$D$7*150)),0,1))),1)</f>
        <v>1</v>
      </c>
      <c r="I296" s="252" t="n">
        <f aca="false">IF(Calculator!$E$19="YES",IF(A296&lt;Calculator!$G$19,0,MIN(MIN(MIN(MOD(A296*Calculator!$B$19/(Calculator!$D$7*150),1),1-MOD(A296*Calculator!$B$19/(Calculator!$D$7*150),1)),ABS(MOD(A296*Calculator!$B$19/(Calculator!$D$7*150),1)-0.5)),MIN(MIN(MOD(A296*Calculator!$C$19/(Calculator!$D$7*150),1),1-MOD(A296*Calculator!$C$19/(Calculator!$D$7*150),1)),ABS(MOD(A296*Calculator!$C$19/(Calculator!$D$7*150),1)-0.5)),IF(INT(2*A296*Calculator!$C$19/(Calculator!$D$7*150))&gt;INT(2*A296*Calculator!$B$19/(Calculator!$D$7*150)),0,1))),1)</f>
        <v>1</v>
      </c>
      <c r="J296" s="252" t="n">
        <f aca="false">IF(Calculator!$E$20="YES",IF(A296&lt;Calculator!$G$20,0,MIN(MIN(MIN(MOD(A296*Calculator!$B$20/(Calculator!$D$7*150),1),1-MOD(A296*Calculator!$B$20/(Calculator!$D$7*150),1)),ABS(MOD(A296*Calculator!$B$20/(Calculator!$D$7*150),1)-0.5)),MIN(MIN(MOD(A296*Calculator!$C$20/(Calculator!$D$7*150),1),1-MOD(A296*Calculator!$C$20/(Calculator!$D$7*150),1)),ABS(MOD(A296*Calculator!$C$20/(Calculator!$D$7*150),1)-0.5)),IF(INT(2*A296*Calculator!$C$20/(Calculator!$D$7*150))&gt;INT(2*A296*Calculator!$B$20/(Calculator!$D$7*150)),0,1))),1)</f>
        <v>1</v>
      </c>
      <c r="K296" s="252" t="n">
        <f aca="false">IF(Calculator!$E$21="YES",IF(A296&lt;Calculator!$G$21,0,MIN(MIN(MIN(MOD(A296*Calculator!$B$21/(Calculator!$D$7*150),1),1-MOD(A296*Calculator!$B$21/(Calculator!$D$7*150),1)),ABS(MOD(A296*Calculator!$B$21/(Calculator!$D$7*150),1)-0.5)),MIN(MIN(MOD(A296*Calculator!$C$21/(Calculator!$D$7*150),1),1-MOD(A296*Calculator!$C$21/(Calculator!$D$7*150),1)),ABS(MOD(A296*Calculator!$C$21/(Calculator!$D$7*150),1)-0.5)),IF(INT(2*A296*Calculator!$C$21/(Calculator!$D$7*150))&gt;INT(2*A296*Calculator!$B$21/(Calculator!$D$7*150)),0,1))),1)</f>
        <v>1</v>
      </c>
      <c r="L296" s="252" t="n">
        <f aca="false">IF(Calculator!$E$22="YES",IF(A296&lt;Calculator!$G$22,0,MIN(MIN(MIN(MOD(A296*Calculator!$B$22/(Calculator!$D$7*150),1),1-MOD(A296*Calculator!$B$22/(Calculator!$D$7*150),1)),ABS(MOD(A296*Calculator!$B$22/(Calculator!$D$7*150),1)-0.5)),MIN(MIN(MOD(A296*Calculator!$C$22/(Calculator!$D$7*150),1),1-MOD(A296*Calculator!$C$22/(Calculator!$D$7*150),1)),ABS(MOD(A296*Calculator!$C$22/(Calculator!$D$7*150),1)-0.5)),IF(INT(2*A296*Calculator!$C$22/(Calculator!$D$7*150))&gt;INT(2*A296*Calculator!$B$22/(Calculator!$D$7*150)),0,1))),1)</f>
        <v>1</v>
      </c>
      <c r="M296" s="252" t="n">
        <f aca="false">MIN(B296:L296)</f>
        <v>0.0862105263157895</v>
      </c>
      <c r="N296" s="252" t="n">
        <f aca="false">SUMPRODUCT(($M$7:$M$557&gt;M296)*1)+SUMPRODUCT(($M$7:$M$557=M296)*(ROW($M$7:$M$557)&lt;ROW(M296)))+1</f>
        <v>123</v>
      </c>
      <c r="O296" s="252" t="str">
        <f aca="false">IF(M296&gt;=0.13,"★★★ EXCELLENT",IF(M296&gt;=0.12,"★★  GOOD",IF(M296&gt;=0.07,"★  FAIR",IF(M296&gt;=0.025,"⚠  MARGINAL","✗  AVOID"))))</f>
        <v>★  FAIR</v>
      </c>
    </row>
    <row r="297" customFormat="false" ht="15" hidden="false" customHeight="true" outlineLevel="0" collapsed="false">
      <c r="A297" s="249" t="n">
        <v>34</v>
      </c>
      <c r="B297" s="250" t="n">
        <f aca="false">IF(Calculator!$E$12="YES",IF(A297&lt;Calculator!$G$12,0,MIN(MIN(MIN(MOD(A297*Calculator!$B$12/(Calculator!$D$7*150),1),1-MOD(A297*Calculator!$B$12/(Calculator!$D$7*150),1)),ABS(MOD(A297*Calculator!$B$12/(Calculator!$D$7*150),1)-0.5)),MIN(MIN(MOD(A297*Calculator!$C$12/(Calculator!$D$7*150),1),1-MOD(A297*Calculator!$C$12/(Calculator!$D$7*150),1)),ABS(MOD(A297*Calculator!$C$12/(Calculator!$D$7*150),1)-0.5)),IF(INT(2*A297*Calculator!$C$12/(Calculator!$D$7*150))&gt;INT(2*A297*Calculator!$B$12/(Calculator!$D$7*150)),0,1))),1)</f>
        <v>1</v>
      </c>
      <c r="C297" s="250" t="n">
        <f aca="false">IF(Calculator!$E$13="YES",IF(A297&lt;Calculator!$G$13,0,MIN(MIN(MIN(MOD(A297*Calculator!$B$13/(Calculator!$D$7*150),1),1-MOD(A297*Calculator!$B$13/(Calculator!$D$7*150),1)),ABS(MOD(A297*Calculator!$B$13/(Calculator!$D$7*150),1)-0.5)),MIN(MIN(MOD(A297*Calculator!$C$13/(Calculator!$D$7*150),1),1-MOD(A297*Calculator!$C$13/(Calculator!$D$7*150),1)),ABS(MOD(A297*Calculator!$C$13/(Calculator!$D$7*150),1)-0.5)),IF(INT(2*A297*Calculator!$C$13/(Calculator!$D$7*150))&gt;INT(2*A297*Calculator!$B$13/(Calculator!$D$7*150)),0,1))),1)</f>
        <v>1</v>
      </c>
      <c r="D297" s="250" t="n">
        <f aca="false">IF(Calculator!$E$14="YES",IF(A297&lt;Calculator!$G$14,0,MIN(MIN(MIN(MOD(A297*Calculator!$B$14/(Calculator!$D$7*150),1),1-MOD(A297*Calculator!$B$14/(Calculator!$D$7*150),1)),ABS(MOD(A297*Calculator!$B$14/(Calculator!$D$7*150),1)-0.5)),MIN(MIN(MOD(A297*Calculator!$C$14/(Calculator!$D$7*150),1),1-MOD(A297*Calculator!$C$14/(Calculator!$D$7*150),1)),ABS(MOD(A297*Calculator!$C$14/(Calculator!$D$7*150),1)-0.5)),IF(INT(2*A297*Calculator!$C$14/(Calculator!$D$7*150))&gt;INT(2*A297*Calculator!$B$14/(Calculator!$D$7*150)),0,1))),1)</f>
        <v>1</v>
      </c>
      <c r="E297" s="250" t="n">
        <f aca="false">IF(Calculator!$E$15="YES",IF(A297&lt;Calculator!$G$15,0,MIN(MIN(MIN(MOD(A297*Calculator!$B$15/(Calculator!$D$7*150),1),1-MOD(A297*Calculator!$B$15/(Calculator!$D$7*150),1)),ABS(MOD(A297*Calculator!$B$15/(Calculator!$D$7*150),1)-0.5)),MIN(MIN(MOD(A297*Calculator!$C$15/(Calculator!$D$7*150),1),1-MOD(A297*Calculator!$C$15/(Calculator!$D$7*150),1)),ABS(MOD(A297*Calculator!$C$15/(Calculator!$D$7*150),1)-0.5)),IF(INT(2*A297*Calculator!$C$15/(Calculator!$D$7*150))&gt;INT(2*A297*Calculator!$B$15/(Calculator!$D$7*150)),0,1))),1)</f>
        <v>0.170175438596491</v>
      </c>
      <c r="F297" s="250" t="n">
        <f aca="false">IF(Calculator!$E$16="YES",IF(A297&lt;Calculator!$G$16,0,MIN(MIN(MIN(MOD(A297*Calculator!$B$16/(Calculator!$D$7*150),1),1-MOD(A297*Calculator!$B$16/(Calculator!$D$7*150),1)),ABS(MOD(A297*Calculator!$B$16/(Calculator!$D$7*150),1)-0.5)),MIN(MIN(MOD(A297*Calculator!$C$16/(Calculator!$D$7*150),1),1-MOD(A297*Calculator!$C$16/(Calculator!$D$7*150),1)),ABS(MOD(A297*Calculator!$C$16/(Calculator!$D$7*150),1)-0.5)),IF(INT(2*A297*Calculator!$C$16/(Calculator!$D$7*150))&gt;INT(2*A297*Calculator!$B$16/(Calculator!$D$7*150)),0,1))),1)</f>
        <v>1</v>
      </c>
      <c r="G297" s="250" t="n">
        <f aca="false">IF(Calculator!$E$17="YES",IF(A297&lt;Calculator!$G$17,0,MIN(MIN(MIN(MOD(A297*Calculator!$B$17/(Calculator!$D$7*150),1),1-MOD(A297*Calculator!$B$17/(Calculator!$D$7*150),1)),ABS(MOD(A297*Calculator!$B$17/(Calculator!$D$7*150),1)-0.5)),MIN(MIN(MOD(A297*Calculator!$C$17/(Calculator!$D$7*150),1),1-MOD(A297*Calculator!$C$17/(Calculator!$D$7*150),1)),ABS(MOD(A297*Calculator!$C$17/(Calculator!$D$7*150),1)-0.5)),IF(INT(2*A297*Calculator!$C$17/(Calculator!$D$7*150))&gt;INT(2*A297*Calculator!$B$17/(Calculator!$D$7*150)),0,1))),1)</f>
        <v>0.0761403508771932</v>
      </c>
      <c r="H297" s="250" t="n">
        <f aca="false">IF(Calculator!$E$18="YES",IF(A297&lt;Calculator!$G$18,0,MIN(MIN(MIN(MOD(A297*Calculator!$B$18/(Calculator!$D$7*150),1),1-MOD(A297*Calculator!$B$18/(Calculator!$D$7*150),1)),ABS(MOD(A297*Calculator!$B$18/(Calculator!$D$7*150),1)-0.5)),MIN(MIN(MOD(A297*Calculator!$C$18/(Calculator!$D$7*150),1),1-MOD(A297*Calculator!$C$18/(Calculator!$D$7*150),1)),ABS(MOD(A297*Calculator!$C$18/(Calculator!$D$7*150),1)-0.5)),IF(INT(2*A297*Calculator!$C$18/(Calculator!$D$7*150))&gt;INT(2*A297*Calculator!$B$18/(Calculator!$D$7*150)),0,1))),1)</f>
        <v>1</v>
      </c>
      <c r="I297" s="250" t="n">
        <f aca="false">IF(Calculator!$E$19="YES",IF(A297&lt;Calculator!$G$19,0,MIN(MIN(MIN(MOD(A297*Calculator!$B$19/(Calculator!$D$7*150),1),1-MOD(A297*Calculator!$B$19/(Calculator!$D$7*150),1)),ABS(MOD(A297*Calculator!$B$19/(Calculator!$D$7*150),1)-0.5)),MIN(MIN(MOD(A297*Calculator!$C$19/(Calculator!$D$7*150),1),1-MOD(A297*Calculator!$C$19/(Calculator!$D$7*150),1)),ABS(MOD(A297*Calculator!$C$19/(Calculator!$D$7*150),1)-0.5)),IF(INT(2*A297*Calculator!$C$19/(Calculator!$D$7*150))&gt;INT(2*A297*Calculator!$B$19/(Calculator!$D$7*150)),0,1))),1)</f>
        <v>1</v>
      </c>
      <c r="J297" s="250" t="n">
        <f aca="false">IF(Calculator!$E$20="YES",IF(A297&lt;Calculator!$G$20,0,MIN(MIN(MIN(MOD(A297*Calculator!$B$20/(Calculator!$D$7*150),1),1-MOD(A297*Calculator!$B$20/(Calculator!$D$7*150),1)),ABS(MOD(A297*Calculator!$B$20/(Calculator!$D$7*150),1)-0.5)),MIN(MIN(MOD(A297*Calculator!$C$20/(Calculator!$D$7*150),1),1-MOD(A297*Calculator!$C$20/(Calculator!$D$7*150),1)),ABS(MOD(A297*Calculator!$C$20/(Calculator!$D$7*150),1)-0.5)),IF(INT(2*A297*Calculator!$C$20/(Calculator!$D$7*150))&gt;INT(2*A297*Calculator!$B$20/(Calculator!$D$7*150)),0,1))),1)</f>
        <v>1</v>
      </c>
      <c r="K297" s="250" t="n">
        <f aca="false">IF(Calculator!$E$21="YES",IF(A297&lt;Calculator!$G$21,0,MIN(MIN(MIN(MOD(A297*Calculator!$B$21/(Calculator!$D$7*150),1),1-MOD(A297*Calculator!$B$21/(Calculator!$D$7*150),1)),ABS(MOD(A297*Calculator!$B$21/(Calculator!$D$7*150),1)-0.5)),MIN(MIN(MOD(A297*Calculator!$C$21/(Calculator!$D$7*150),1),1-MOD(A297*Calculator!$C$21/(Calculator!$D$7*150),1)),ABS(MOD(A297*Calculator!$C$21/(Calculator!$D$7*150),1)-0.5)),IF(INT(2*A297*Calculator!$C$21/(Calculator!$D$7*150))&gt;INT(2*A297*Calculator!$B$21/(Calculator!$D$7*150)),0,1))),1)</f>
        <v>1</v>
      </c>
      <c r="L297" s="250" t="n">
        <f aca="false">IF(Calculator!$E$22="YES",IF(A297&lt;Calculator!$G$22,0,MIN(MIN(MIN(MOD(A297*Calculator!$B$22/(Calculator!$D$7*150),1),1-MOD(A297*Calculator!$B$22/(Calculator!$D$7*150),1)),ABS(MOD(A297*Calculator!$B$22/(Calculator!$D$7*150),1)-0.5)),MIN(MIN(MOD(A297*Calculator!$C$22/(Calculator!$D$7*150),1),1-MOD(A297*Calculator!$C$22/(Calculator!$D$7*150),1)),ABS(MOD(A297*Calculator!$C$22/(Calculator!$D$7*150),1)-0.5)),IF(INT(2*A297*Calculator!$C$22/(Calculator!$D$7*150))&gt;INT(2*A297*Calculator!$B$22/(Calculator!$D$7*150)),0,1))),1)</f>
        <v>1</v>
      </c>
      <c r="M297" s="250" t="n">
        <f aca="false">MIN(B297:L297)</f>
        <v>0.0761403508771932</v>
      </c>
      <c r="N297" s="250" t="n">
        <f aca="false">SUMPRODUCT(($M$7:$M$557&gt;M297)*1)+SUMPRODUCT(($M$7:$M$557=M297)*(ROW($M$7:$M$557)&lt;ROW(M297)))+1</f>
        <v>153</v>
      </c>
      <c r="O297" s="250" t="str">
        <f aca="false">IF(M297&gt;=0.13,"★★★ EXCELLENT",IF(M297&gt;=0.12,"★★  GOOD",IF(M297&gt;=0.07,"★  FAIR",IF(M297&gt;=0.025,"⚠  MARGINAL","✗  AVOID"))))</f>
        <v>★  FAIR</v>
      </c>
    </row>
    <row r="298" customFormat="false" ht="15" hidden="false" customHeight="true" outlineLevel="0" collapsed="false">
      <c r="A298" s="251" t="n">
        <v>34.1</v>
      </c>
      <c r="B298" s="252" t="n">
        <f aca="false">IF(Calculator!$E$12="YES",IF(A298&lt;Calculator!$G$12,0,MIN(MIN(MIN(MOD(A298*Calculator!$B$12/(Calculator!$D$7*150),1),1-MOD(A298*Calculator!$B$12/(Calculator!$D$7*150),1)),ABS(MOD(A298*Calculator!$B$12/(Calculator!$D$7*150),1)-0.5)),MIN(MIN(MOD(A298*Calculator!$C$12/(Calculator!$D$7*150),1),1-MOD(A298*Calculator!$C$12/(Calculator!$D$7*150),1)),ABS(MOD(A298*Calculator!$C$12/(Calculator!$D$7*150),1)-0.5)),IF(INT(2*A298*Calculator!$C$12/(Calculator!$D$7*150))&gt;INT(2*A298*Calculator!$B$12/(Calculator!$D$7*150)),0,1))),1)</f>
        <v>1</v>
      </c>
      <c r="C298" s="252" t="n">
        <f aca="false">IF(Calculator!$E$13="YES",IF(A298&lt;Calculator!$G$13,0,MIN(MIN(MIN(MOD(A298*Calculator!$B$13/(Calculator!$D$7*150),1),1-MOD(A298*Calculator!$B$13/(Calculator!$D$7*150),1)),ABS(MOD(A298*Calculator!$B$13/(Calculator!$D$7*150),1)-0.5)),MIN(MIN(MOD(A298*Calculator!$C$13/(Calculator!$D$7*150),1),1-MOD(A298*Calculator!$C$13/(Calculator!$D$7*150),1)),ABS(MOD(A298*Calculator!$C$13/(Calculator!$D$7*150),1)-0.5)),IF(INT(2*A298*Calculator!$C$13/(Calculator!$D$7*150))&gt;INT(2*A298*Calculator!$B$13/(Calculator!$D$7*150)),0,1))),1)</f>
        <v>1</v>
      </c>
      <c r="D298" s="252" t="n">
        <f aca="false">IF(Calculator!$E$14="YES",IF(A298&lt;Calculator!$G$14,0,MIN(MIN(MIN(MOD(A298*Calculator!$B$14/(Calculator!$D$7*150),1),1-MOD(A298*Calculator!$B$14/(Calculator!$D$7*150),1)),ABS(MOD(A298*Calculator!$B$14/(Calculator!$D$7*150),1)-0.5)),MIN(MIN(MOD(A298*Calculator!$C$14/(Calculator!$D$7*150),1),1-MOD(A298*Calculator!$C$14/(Calculator!$D$7*150),1)),ABS(MOD(A298*Calculator!$C$14/(Calculator!$D$7*150),1)-0.5)),IF(INT(2*A298*Calculator!$C$14/(Calculator!$D$7*150))&gt;INT(2*A298*Calculator!$B$14/(Calculator!$D$7*150)),0,1))),1)</f>
        <v>1</v>
      </c>
      <c r="E298" s="252" t="n">
        <f aca="false">IF(Calculator!$E$15="YES",IF(A298&lt;Calculator!$G$15,0,MIN(MIN(MIN(MOD(A298*Calculator!$B$15/(Calculator!$D$7*150),1),1-MOD(A298*Calculator!$B$15/(Calculator!$D$7*150),1)),ABS(MOD(A298*Calculator!$B$15/(Calculator!$D$7*150),1)-0.5)),MIN(MIN(MOD(A298*Calculator!$C$15/(Calculator!$D$7*150),1),1-MOD(A298*Calculator!$C$15/(Calculator!$D$7*150),1)),ABS(MOD(A298*Calculator!$C$15/(Calculator!$D$7*150),1)-0.5)),IF(INT(2*A298*Calculator!$C$15/(Calculator!$D$7*150))&gt;INT(2*A298*Calculator!$B$15/(Calculator!$D$7*150)),0,1))),1)</f>
        <v>0.175087719298246</v>
      </c>
      <c r="F298" s="252" t="n">
        <f aca="false">IF(Calculator!$E$16="YES",IF(A298&lt;Calculator!$G$16,0,MIN(MIN(MIN(MOD(A298*Calculator!$B$16/(Calculator!$D$7*150),1),1-MOD(A298*Calculator!$B$16/(Calculator!$D$7*150),1)),ABS(MOD(A298*Calculator!$B$16/(Calculator!$D$7*150),1)-0.5)),MIN(MIN(MOD(A298*Calculator!$C$16/(Calculator!$D$7*150),1),1-MOD(A298*Calculator!$C$16/(Calculator!$D$7*150),1)),ABS(MOD(A298*Calculator!$C$16/(Calculator!$D$7*150),1)-0.5)),IF(INT(2*A298*Calculator!$C$16/(Calculator!$D$7*150))&gt;INT(2*A298*Calculator!$B$16/(Calculator!$D$7*150)),0,1))),1)</f>
        <v>1</v>
      </c>
      <c r="G298" s="252" t="n">
        <f aca="false">IF(Calculator!$E$17="YES",IF(A298&lt;Calculator!$G$17,0,MIN(MIN(MIN(MOD(A298*Calculator!$B$17/(Calculator!$D$7*150),1),1-MOD(A298*Calculator!$B$17/(Calculator!$D$7*150),1)),ABS(MOD(A298*Calculator!$B$17/(Calculator!$D$7*150),1)-0.5)),MIN(MIN(MOD(A298*Calculator!$C$17/(Calculator!$D$7*150),1),1-MOD(A298*Calculator!$C$17/(Calculator!$D$7*150),1)),ABS(MOD(A298*Calculator!$C$17/(Calculator!$D$7*150),1)-0.5)),IF(INT(2*A298*Calculator!$C$17/(Calculator!$D$7*150))&gt;INT(2*A298*Calculator!$B$17/(Calculator!$D$7*150)),0,1))),1)</f>
        <v>0.0660701754385964</v>
      </c>
      <c r="H298" s="252" t="n">
        <f aca="false">IF(Calculator!$E$18="YES",IF(A298&lt;Calculator!$G$18,0,MIN(MIN(MIN(MOD(A298*Calculator!$B$18/(Calculator!$D$7*150),1),1-MOD(A298*Calculator!$B$18/(Calculator!$D$7*150),1)),ABS(MOD(A298*Calculator!$B$18/(Calculator!$D$7*150),1)-0.5)),MIN(MIN(MOD(A298*Calculator!$C$18/(Calculator!$D$7*150),1),1-MOD(A298*Calculator!$C$18/(Calculator!$D$7*150),1)),ABS(MOD(A298*Calculator!$C$18/(Calculator!$D$7*150),1)-0.5)),IF(INT(2*A298*Calculator!$C$18/(Calculator!$D$7*150))&gt;INT(2*A298*Calculator!$B$18/(Calculator!$D$7*150)),0,1))),1)</f>
        <v>1</v>
      </c>
      <c r="I298" s="252" t="n">
        <f aca="false">IF(Calculator!$E$19="YES",IF(A298&lt;Calculator!$G$19,0,MIN(MIN(MIN(MOD(A298*Calculator!$B$19/(Calculator!$D$7*150),1),1-MOD(A298*Calculator!$B$19/(Calculator!$D$7*150),1)),ABS(MOD(A298*Calculator!$B$19/(Calculator!$D$7*150),1)-0.5)),MIN(MIN(MOD(A298*Calculator!$C$19/(Calculator!$D$7*150),1),1-MOD(A298*Calculator!$C$19/(Calculator!$D$7*150),1)),ABS(MOD(A298*Calculator!$C$19/(Calculator!$D$7*150),1)-0.5)),IF(INT(2*A298*Calculator!$C$19/(Calculator!$D$7*150))&gt;INT(2*A298*Calculator!$B$19/(Calculator!$D$7*150)),0,1))),1)</f>
        <v>1</v>
      </c>
      <c r="J298" s="252" t="n">
        <f aca="false">IF(Calculator!$E$20="YES",IF(A298&lt;Calculator!$G$20,0,MIN(MIN(MIN(MOD(A298*Calculator!$B$20/(Calculator!$D$7*150),1),1-MOD(A298*Calculator!$B$20/(Calculator!$D$7*150),1)),ABS(MOD(A298*Calculator!$B$20/(Calculator!$D$7*150),1)-0.5)),MIN(MIN(MOD(A298*Calculator!$C$20/(Calculator!$D$7*150),1),1-MOD(A298*Calculator!$C$20/(Calculator!$D$7*150),1)),ABS(MOD(A298*Calculator!$C$20/(Calculator!$D$7*150),1)-0.5)),IF(INT(2*A298*Calculator!$C$20/(Calculator!$D$7*150))&gt;INT(2*A298*Calculator!$B$20/(Calculator!$D$7*150)),0,1))),1)</f>
        <v>1</v>
      </c>
      <c r="K298" s="252" t="n">
        <f aca="false">IF(Calculator!$E$21="YES",IF(A298&lt;Calculator!$G$21,0,MIN(MIN(MIN(MOD(A298*Calculator!$B$21/(Calculator!$D$7*150),1),1-MOD(A298*Calculator!$B$21/(Calculator!$D$7*150),1)),ABS(MOD(A298*Calculator!$B$21/(Calculator!$D$7*150),1)-0.5)),MIN(MIN(MOD(A298*Calculator!$C$21/(Calculator!$D$7*150),1),1-MOD(A298*Calculator!$C$21/(Calculator!$D$7*150),1)),ABS(MOD(A298*Calculator!$C$21/(Calculator!$D$7*150),1)-0.5)),IF(INT(2*A298*Calculator!$C$21/(Calculator!$D$7*150))&gt;INT(2*A298*Calculator!$B$21/(Calculator!$D$7*150)),0,1))),1)</f>
        <v>1</v>
      </c>
      <c r="L298" s="252" t="n">
        <f aca="false">IF(Calculator!$E$22="YES",IF(A298&lt;Calculator!$G$22,0,MIN(MIN(MIN(MOD(A298*Calculator!$B$22/(Calculator!$D$7*150),1),1-MOD(A298*Calculator!$B$22/(Calculator!$D$7*150),1)),ABS(MOD(A298*Calculator!$B$22/(Calculator!$D$7*150),1)-0.5)),MIN(MIN(MOD(A298*Calculator!$C$22/(Calculator!$D$7*150),1),1-MOD(A298*Calculator!$C$22/(Calculator!$D$7*150),1)),ABS(MOD(A298*Calculator!$C$22/(Calculator!$D$7*150),1)-0.5)),IF(INT(2*A298*Calculator!$C$22/(Calculator!$D$7*150))&gt;INT(2*A298*Calculator!$B$22/(Calculator!$D$7*150)),0,1))),1)</f>
        <v>1</v>
      </c>
      <c r="M298" s="252" t="n">
        <f aca="false">MIN(B298:L298)</f>
        <v>0.0660701754385964</v>
      </c>
      <c r="N298" s="252" t="n">
        <f aca="false">SUMPRODUCT(($M$7:$M$557&gt;M298)*1)+SUMPRODUCT(($M$7:$M$557=M298)*(ROW($M$7:$M$557)&lt;ROW(M298)))+1</f>
        <v>184</v>
      </c>
      <c r="O298" s="252" t="str">
        <f aca="false">IF(M298&gt;=0.13,"★★★ EXCELLENT",IF(M298&gt;=0.12,"★★  GOOD",IF(M298&gt;=0.07,"★  FAIR",IF(M298&gt;=0.025,"⚠  MARGINAL","✗  AVOID"))))</f>
        <v>⚠  MARGINAL</v>
      </c>
    </row>
    <row r="299" customFormat="false" ht="15" hidden="false" customHeight="true" outlineLevel="0" collapsed="false">
      <c r="A299" s="249" t="n">
        <v>34.2</v>
      </c>
      <c r="B299" s="250" t="n">
        <f aca="false">IF(Calculator!$E$12="YES",IF(A299&lt;Calculator!$G$12,0,MIN(MIN(MIN(MOD(A299*Calculator!$B$12/(Calculator!$D$7*150),1),1-MOD(A299*Calculator!$B$12/(Calculator!$D$7*150),1)),ABS(MOD(A299*Calculator!$B$12/(Calculator!$D$7*150),1)-0.5)),MIN(MIN(MOD(A299*Calculator!$C$12/(Calculator!$D$7*150),1),1-MOD(A299*Calculator!$C$12/(Calculator!$D$7*150),1)),ABS(MOD(A299*Calculator!$C$12/(Calculator!$D$7*150),1)-0.5)),IF(INT(2*A299*Calculator!$C$12/(Calculator!$D$7*150))&gt;INT(2*A299*Calculator!$B$12/(Calculator!$D$7*150)),0,1))),1)</f>
        <v>1</v>
      </c>
      <c r="C299" s="250" t="n">
        <f aca="false">IF(Calculator!$E$13="YES",IF(A299&lt;Calculator!$G$13,0,MIN(MIN(MIN(MOD(A299*Calculator!$B$13/(Calculator!$D$7*150),1),1-MOD(A299*Calculator!$B$13/(Calculator!$D$7*150),1)),ABS(MOD(A299*Calculator!$B$13/(Calculator!$D$7*150),1)-0.5)),MIN(MIN(MOD(A299*Calculator!$C$13/(Calculator!$D$7*150),1),1-MOD(A299*Calculator!$C$13/(Calculator!$D$7*150),1)),ABS(MOD(A299*Calculator!$C$13/(Calculator!$D$7*150),1)-0.5)),IF(INT(2*A299*Calculator!$C$13/(Calculator!$D$7*150))&gt;INT(2*A299*Calculator!$B$13/(Calculator!$D$7*150)),0,1))),1)</f>
        <v>1</v>
      </c>
      <c r="D299" s="250" t="n">
        <f aca="false">IF(Calculator!$E$14="YES",IF(A299&lt;Calculator!$G$14,0,MIN(MIN(MIN(MOD(A299*Calculator!$B$14/(Calculator!$D$7*150),1),1-MOD(A299*Calculator!$B$14/(Calculator!$D$7*150),1)),ABS(MOD(A299*Calculator!$B$14/(Calculator!$D$7*150),1)-0.5)),MIN(MIN(MOD(A299*Calculator!$C$14/(Calculator!$D$7*150),1),1-MOD(A299*Calculator!$C$14/(Calculator!$D$7*150),1)),ABS(MOD(A299*Calculator!$C$14/(Calculator!$D$7*150),1)-0.5)),IF(INT(2*A299*Calculator!$C$14/(Calculator!$D$7*150))&gt;INT(2*A299*Calculator!$B$14/(Calculator!$D$7*150)),0,1))),1)</f>
        <v>1</v>
      </c>
      <c r="E299" s="250" t="n">
        <f aca="false">IF(Calculator!$E$15="YES",IF(A299&lt;Calculator!$G$15,0,MIN(MIN(MIN(MOD(A299*Calculator!$B$15/(Calculator!$D$7*150),1),1-MOD(A299*Calculator!$B$15/(Calculator!$D$7*150),1)),ABS(MOD(A299*Calculator!$B$15/(Calculator!$D$7*150),1)-0.5)),MIN(MIN(MOD(A299*Calculator!$C$15/(Calculator!$D$7*150),1),1-MOD(A299*Calculator!$C$15/(Calculator!$D$7*150),1)),ABS(MOD(A299*Calculator!$C$15/(Calculator!$D$7*150),1)-0.5)),IF(INT(2*A299*Calculator!$C$15/(Calculator!$D$7*150))&gt;INT(2*A299*Calculator!$B$15/(Calculator!$D$7*150)),0,1))),1)</f>
        <v>0.18</v>
      </c>
      <c r="F299" s="250" t="n">
        <f aca="false">IF(Calculator!$E$16="YES",IF(A299&lt;Calculator!$G$16,0,MIN(MIN(MIN(MOD(A299*Calculator!$B$16/(Calculator!$D$7*150),1),1-MOD(A299*Calculator!$B$16/(Calculator!$D$7*150),1)),ABS(MOD(A299*Calculator!$B$16/(Calculator!$D$7*150),1)-0.5)),MIN(MIN(MOD(A299*Calculator!$C$16/(Calculator!$D$7*150),1),1-MOD(A299*Calculator!$C$16/(Calculator!$D$7*150),1)),ABS(MOD(A299*Calculator!$C$16/(Calculator!$D$7*150),1)-0.5)),IF(INT(2*A299*Calculator!$C$16/(Calculator!$D$7*150))&gt;INT(2*A299*Calculator!$B$16/(Calculator!$D$7*150)),0,1))),1)</f>
        <v>1</v>
      </c>
      <c r="G299" s="250" t="n">
        <f aca="false">IF(Calculator!$E$17="YES",IF(A299&lt;Calculator!$G$17,0,MIN(MIN(MIN(MOD(A299*Calculator!$B$17/(Calculator!$D$7*150),1),1-MOD(A299*Calculator!$B$17/(Calculator!$D$7*150),1)),ABS(MOD(A299*Calculator!$B$17/(Calculator!$D$7*150),1)-0.5)),MIN(MIN(MOD(A299*Calculator!$C$17/(Calculator!$D$7*150),1),1-MOD(A299*Calculator!$C$17/(Calculator!$D$7*150),1)),ABS(MOD(A299*Calculator!$C$17/(Calculator!$D$7*150),1)-0.5)),IF(INT(2*A299*Calculator!$C$17/(Calculator!$D$7*150))&gt;INT(2*A299*Calculator!$B$17/(Calculator!$D$7*150)),0,1))),1)</f>
        <v>0.0559999999999996</v>
      </c>
      <c r="H299" s="250" t="n">
        <f aca="false">IF(Calculator!$E$18="YES",IF(A299&lt;Calculator!$G$18,0,MIN(MIN(MIN(MOD(A299*Calculator!$B$18/(Calculator!$D$7*150),1),1-MOD(A299*Calculator!$B$18/(Calculator!$D$7*150),1)),ABS(MOD(A299*Calculator!$B$18/(Calculator!$D$7*150),1)-0.5)),MIN(MIN(MOD(A299*Calculator!$C$18/(Calculator!$D$7*150),1),1-MOD(A299*Calculator!$C$18/(Calculator!$D$7*150),1)),ABS(MOD(A299*Calculator!$C$18/(Calculator!$D$7*150),1)-0.5)),IF(INT(2*A299*Calculator!$C$18/(Calculator!$D$7*150))&gt;INT(2*A299*Calculator!$B$18/(Calculator!$D$7*150)),0,1))),1)</f>
        <v>1</v>
      </c>
      <c r="I299" s="250" t="n">
        <f aca="false">IF(Calculator!$E$19="YES",IF(A299&lt;Calculator!$G$19,0,MIN(MIN(MIN(MOD(A299*Calculator!$B$19/(Calculator!$D$7*150),1),1-MOD(A299*Calculator!$B$19/(Calculator!$D$7*150),1)),ABS(MOD(A299*Calculator!$B$19/(Calculator!$D$7*150),1)-0.5)),MIN(MIN(MOD(A299*Calculator!$C$19/(Calculator!$D$7*150),1),1-MOD(A299*Calculator!$C$19/(Calculator!$D$7*150),1)),ABS(MOD(A299*Calculator!$C$19/(Calculator!$D$7*150),1)-0.5)),IF(INT(2*A299*Calculator!$C$19/(Calculator!$D$7*150))&gt;INT(2*A299*Calculator!$B$19/(Calculator!$D$7*150)),0,1))),1)</f>
        <v>1</v>
      </c>
      <c r="J299" s="250" t="n">
        <f aca="false">IF(Calculator!$E$20="YES",IF(A299&lt;Calculator!$G$20,0,MIN(MIN(MIN(MOD(A299*Calculator!$B$20/(Calculator!$D$7*150),1),1-MOD(A299*Calculator!$B$20/(Calculator!$D$7*150),1)),ABS(MOD(A299*Calculator!$B$20/(Calculator!$D$7*150),1)-0.5)),MIN(MIN(MOD(A299*Calculator!$C$20/(Calculator!$D$7*150),1),1-MOD(A299*Calculator!$C$20/(Calculator!$D$7*150),1)),ABS(MOD(A299*Calculator!$C$20/(Calculator!$D$7*150),1)-0.5)),IF(INT(2*A299*Calculator!$C$20/(Calculator!$D$7*150))&gt;INT(2*A299*Calculator!$B$20/(Calculator!$D$7*150)),0,1))),1)</f>
        <v>1</v>
      </c>
      <c r="K299" s="250" t="n">
        <f aca="false">IF(Calculator!$E$21="YES",IF(A299&lt;Calculator!$G$21,0,MIN(MIN(MIN(MOD(A299*Calculator!$B$21/(Calculator!$D$7*150),1),1-MOD(A299*Calculator!$B$21/(Calculator!$D$7*150),1)),ABS(MOD(A299*Calculator!$B$21/(Calculator!$D$7*150),1)-0.5)),MIN(MIN(MOD(A299*Calculator!$C$21/(Calculator!$D$7*150),1),1-MOD(A299*Calculator!$C$21/(Calculator!$D$7*150),1)),ABS(MOD(A299*Calculator!$C$21/(Calculator!$D$7*150),1)-0.5)),IF(INT(2*A299*Calculator!$C$21/(Calculator!$D$7*150))&gt;INT(2*A299*Calculator!$B$21/(Calculator!$D$7*150)),0,1))),1)</f>
        <v>1</v>
      </c>
      <c r="L299" s="250" t="n">
        <f aca="false">IF(Calculator!$E$22="YES",IF(A299&lt;Calculator!$G$22,0,MIN(MIN(MIN(MOD(A299*Calculator!$B$22/(Calculator!$D$7*150),1),1-MOD(A299*Calculator!$B$22/(Calculator!$D$7*150),1)),ABS(MOD(A299*Calculator!$B$22/(Calculator!$D$7*150),1)-0.5)),MIN(MIN(MOD(A299*Calculator!$C$22/(Calculator!$D$7*150),1),1-MOD(A299*Calculator!$C$22/(Calculator!$D$7*150),1)),ABS(MOD(A299*Calculator!$C$22/(Calculator!$D$7*150),1)-0.5)),IF(INT(2*A299*Calculator!$C$22/(Calculator!$D$7*150))&gt;INT(2*A299*Calculator!$B$22/(Calculator!$D$7*150)),0,1))),1)</f>
        <v>1</v>
      </c>
      <c r="M299" s="250" t="n">
        <f aca="false">MIN(B299:L299)</f>
        <v>0.0559999999999996</v>
      </c>
      <c r="N299" s="250" t="n">
        <f aca="false">SUMPRODUCT(($M$7:$M$557&gt;M299)*1)+SUMPRODUCT(($M$7:$M$557=M299)*(ROW($M$7:$M$557)&lt;ROW(M299)))+1</f>
        <v>215</v>
      </c>
      <c r="O299" s="250" t="str">
        <f aca="false">IF(M299&gt;=0.13,"★★★ EXCELLENT",IF(M299&gt;=0.12,"★★  GOOD",IF(M299&gt;=0.07,"★  FAIR",IF(M299&gt;=0.025,"⚠  MARGINAL","✗  AVOID"))))</f>
        <v>⚠  MARGINAL</v>
      </c>
    </row>
    <row r="300" customFormat="false" ht="15" hidden="false" customHeight="true" outlineLevel="0" collapsed="false">
      <c r="A300" s="251" t="n">
        <v>34.3</v>
      </c>
      <c r="B300" s="252" t="n">
        <f aca="false">IF(Calculator!$E$12="YES",IF(A300&lt;Calculator!$G$12,0,MIN(MIN(MIN(MOD(A300*Calculator!$B$12/(Calculator!$D$7*150),1),1-MOD(A300*Calculator!$B$12/(Calculator!$D$7*150),1)),ABS(MOD(A300*Calculator!$B$12/(Calculator!$D$7*150),1)-0.5)),MIN(MIN(MOD(A300*Calculator!$C$12/(Calculator!$D$7*150),1),1-MOD(A300*Calculator!$C$12/(Calculator!$D$7*150),1)),ABS(MOD(A300*Calculator!$C$12/(Calculator!$D$7*150),1)-0.5)),IF(INT(2*A300*Calculator!$C$12/(Calculator!$D$7*150))&gt;INT(2*A300*Calculator!$B$12/(Calculator!$D$7*150)),0,1))),1)</f>
        <v>1</v>
      </c>
      <c r="C300" s="252" t="n">
        <f aca="false">IF(Calculator!$E$13="YES",IF(A300&lt;Calculator!$G$13,0,MIN(MIN(MIN(MOD(A300*Calculator!$B$13/(Calculator!$D$7*150),1),1-MOD(A300*Calculator!$B$13/(Calculator!$D$7*150),1)),ABS(MOD(A300*Calculator!$B$13/(Calculator!$D$7*150),1)-0.5)),MIN(MIN(MOD(A300*Calculator!$C$13/(Calculator!$D$7*150),1),1-MOD(A300*Calculator!$C$13/(Calculator!$D$7*150),1)),ABS(MOD(A300*Calculator!$C$13/(Calculator!$D$7*150),1)-0.5)),IF(INT(2*A300*Calculator!$C$13/(Calculator!$D$7*150))&gt;INT(2*A300*Calculator!$B$13/(Calculator!$D$7*150)),0,1))),1)</f>
        <v>1</v>
      </c>
      <c r="D300" s="252" t="n">
        <f aca="false">IF(Calculator!$E$14="YES",IF(A300&lt;Calculator!$G$14,0,MIN(MIN(MIN(MOD(A300*Calculator!$B$14/(Calculator!$D$7*150),1),1-MOD(A300*Calculator!$B$14/(Calculator!$D$7*150),1)),ABS(MOD(A300*Calculator!$B$14/(Calculator!$D$7*150),1)-0.5)),MIN(MIN(MOD(A300*Calculator!$C$14/(Calculator!$D$7*150),1),1-MOD(A300*Calculator!$C$14/(Calculator!$D$7*150),1)),ABS(MOD(A300*Calculator!$C$14/(Calculator!$D$7*150),1)-0.5)),IF(INT(2*A300*Calculator!$C$14/(Calculator!$D$7*150))&gt;INT(2*A300*Calculator!$B$14/(Calculator!$D$7*150)),0,1))),1)</f>
        <v>1</v>
      </c>
      <c r="E300" s="252" t="n">
        <f aca="false">IF(Calculator!$E$15="YES",IF(A300&lt;Calculator!$G$15,0,MIN(MIN(MIN(MOD(A300*Calculator!$B$15/(Calculator!$D$7*150),1),1-MOD(A300*Calculator!$B$15/(Calculator!$D$7*150),1)),ABS(MOD(A300*Calculator!$B$15/(Calculator!$D$7*150),1)-0.5)),MIN(MIN(MOD(A300*Calculator!$C$15/(Calculator!$D$7*150),1),1-MOD(A300*Calculator!$C$15/(Calculator!$D$7*150),1)),ABS(MOD(A300*Calculator!$C$15/(Calculator!$D$7*150),1)-0.5)),IF(INT(2*A300*Calculator!$C$15/(Calculator!$D$7*150))&gt;INT(2*A300*Calculator!$B$15/(Calculator!$D$7*150)),0,1))),1)</f>
        <v>0.184912280701754</v>
      </c>
      <c r="F300" s="252" t="n">
        <f aca="false">IF(Calculator!$E$16="YES",IF(A300&lt;Calculator!$G$16,0,MIN(MIN(MIN(MOD(A300*Calculator!$B$16/(Calculator!$D$7*150),1),1-MOD(A300*Calculator!$B$16/(Calculator!$D$7*150),1)),ABS(MOD(A300*Calculator!$B$16/(Calculator!$D$7*150),1)-0.5)),MIN(MIN(MOD(A300*Calculator!$C$16/(Calculator!$D$7*150),1),1-MOD(A300*Calculator!$C$16/(Calculator!$D$7*150),1)),ABS(MOD(A300*Calculator!$C$16/(Calculator!$D$7*150),1)-0.5)),IF(INT(2*A300*Calculator!$C$16/(Calculator!$D$7*150))&gt;INT(2*A300*Calculator!$B$16/(Calculator!$D$7*150)),0,1))),1)</f>
        <v>1</v>
      </c>
      <c r="G300" s="252" t="n">
        <f aca="false">IF(Calculator!$E$17="YES",IF(A300&lt;Calculator!$G$17,0,MIN(MIN(MIN(MOD(A300*Calculator!$B$17/(Calculator!$D$7*150),1),1-MOD(A300*Calculator!$B$17/(Calculator!$D$7*150),1)),ABS(MOD(A300*Calculator!$B$17/(Calculator!$D$7*150),1)-0.5)),MIN(MIN(MOD(A300*Calculator!$C$17/(Calculator!$D$7*150),1),1-MOD(A300*Calculator!$C$17/(Calculator!$D$7*150),1)),ABS(MOD(A300*Calculator!$C$17/(Calculator!$D$7*150),1)-0.5)),IF(INT(2*A300*Calculator!$C$17/(Calculator!$D$7*150))&gt;INT(2*A300*Calculator!$B$17/(Calculator!$D$7*150)),0,1))),1)</f>
        <v>0.0459298245614042</v>
      </c>
      <c r="H300" s="252" t="n">
        <f aca="false">IF(Calculator!$E$18="YES",IF(A300&lt;Calculator!$G$18,0,MIN(MIN(MIN(MOD(A300*Calculator!$B$18/(Calculator!$D$7*150),1),1-MOD(A300*Calculator!$B$18/(Calculator!$D$7*150),1)),ABS(MOD(A300*Calculator!$B$18/(Calculator!$D$7*150),1)-0.5)),MIN(MIN(MOD(A300*Calculator!$C$18/(Calculator!$D$7*150),1),1-MOD(A300*Calculator!$C$18/(Calculator!$D$7*150),1)),ABS(MOD(A300*Calculator!$C$18/(Calculator!$D$7*150),1)-0.5)),IF(INT(2*A300*Calculator!$C$18/(Calculator!$D$7*150))&gt;INT(2*A300*Calculator!$B$18/(Calculator!$D$7*150)),0,1))),1)</f>
        <v>1</v>
      </c>
      <c r="I300" s="252" t="n">
        <f aca="false">IF(Calculator!$E$19="YES",IF(A300&lt;Calculator!$G$19,0,MIN(MIN(MIN(MOD(A300*Calculator!$B$19/(Calculator!$D$7*150),1),1-MOD(A300*Calculator!$B$19/(Calculator!$D$7*150),1)),ABS(MOD(A300*Calculator!$B$19/(Calculator!$D$7*150),1)-0.5)),MIN(MIN(MOD(A300*Calculator!$C$19/(Calculator!$D$7*150),1),1-MOD(A300*Calculator!$C$19/(Calculator!$D$7*150),1)),ABS(MOD(A300*Calculator!$C$19/(Calculator!$D$7*150),1)-0.5)),IF(INT(2*A300*Calculator!$C$19/(Calculator!$D$7*150))&gt;INT(2*A300*Calculator!$B$19/(Calculator!$D$7*150)),0,1))),1)</f>
        <v>1</v>
      </c>
      <c r="J300" s="252" t="n">
        <f aca="false">IF(Calculator!$E$20="YES",IF(A300&lt;Calculator!$G$20,0,MIN(MIN(MIN(MOD(A300*Calculator!$B$20/(Calculator!$D$7*150),1),1-MOD(A300*Calculator!$B$20/(Calculator!$D$7*150),1)),ABS(MOD(A300*Calculator!$B$20/(Calculator!$D$7*150),1)-0.5)),MIN(MIN(MOD(A300*Calculator!$C$20/(Calculator!$D$7*150),1),1-MOD(A300*Calculator!$C$20/(Calculator!$D$7*150),1)),ABS(MOD(A300*Calculator!$C$20/(Calculator!$D$7*150),1)-0.5)),IF(INT(2*A300*Calculator!$C$20/(Calculator!$D$7*150))&gt;INT(2*A300*Calculator!$B$20/(Calculator!$D$7*150)),0,1))),1)</f>
        <v>1</v>
      </c>
      <c r="K300" s="252" t="n">
        <f aca="false">IF(Calculator!$E$21="YES",IF(A300&lt;Calculator!$G$21,0,MIN(MIN(MIN(MOD(A300*Calculator!$B$21/(Calculator!$D$7*150),1),1-MOD(A300*Calculator!$B$21/(Calculator!$D$7*150),1)),ABS(MOD(A300*Calculator!$B$21/(Calculator!$D$7*150),1)-0.5)),MIN(MIN(MOD(A300*Calculator!$C$21/(Calculator!$D$7*150),1),1-MOD(A300*Calculator!$C$21/(Calculator!$D$7*150),1)),ABS(MOD(A300*Calculator!$C$21/(Calculator!$D$7*150),1)-0.5)),IF(INT(2*A300*Calculator!$C$21/(Calculator!$D$7*150))&gt;INT(2*A300*Calculator!$B$21/(Calculator!$D$7*150)),0,1))),1)</f>
        <v>1</v>
      </c>
      <c r="L300" s="252" t="n">
        <f aca="false">IF(Calculator!$E$22="YES",IF(A300&lt;Calculator!$G$22,0,MIN(MIN(MIN(MOD(A300*Calculator!$B$22/(Calculator!$D$7*150),1),1-MOD(A300*Calculator!$B$22/(Calculator!$D$7*150),1)),ABS(MOD(A300*Calculator!$B$22/(Calculator!$D$7*150),1)-0.5)),MIN(MIN(MOD(A300*Calculator!$C$22/(Calculator!$D$7*150),1),1-MOD(A300*Calculator!$C$22/(Calculator!$D$7*150),1)),ABS(MOD(A300*Calculator!$C$22/(Calculator!$D$7*150),1)-0.5)),IF(INT(2*A300*Calculator!$C$22/(Calculator!$D$7*150))&gt;INT(2*A300*Calculator!$B$22/(Calculator!$D$7*150)),0,1))),1)</f>
        <v>1</v>
      </c>
      <c r="M300" s="252" t="n">
        <f aca="false">MIN(B300:L300)</f>
        <v>0.0459298245614042</v>
      </c>
      <c r="N300" s="252" t="n">
        <f aca="false">SUMPRODUCT(($M$7:$M$557&gt;M300)*1)+SUMPRODUCT(($M$7:$M$557=M300)*(ROW($M$7:$M$557)&lt;ROW(M300)))+1</f>
        <v>245</v>
      </c>
      <c r="O300" s="252" t="str">
        <f aca="false">IF(M300&gt;=0.13,"★★★ EXCELLENT",IF(M300&gt;=0.12,"★★  GOOD",IF(M300&gt;=0.07,"★  FAIR",IF(M300&gt;=0.025,"⚠  MARGINAL","✗  AVOID"))))</f>
        <v>⚠  MARGINAL</v>
      </c>
    </row>
    <row r="301" customFormat="false" ht="15" hidden="false" customHeight="true" outlineLevel="0" collapsed="false">
      <c r="A301" s="249" t="n">
        <v>34.4</v>
      </c>
      <c r="B301" s="250" t="n">
        <f aca="false">IF(Calculator!$E$12="YES",IF(A301&lt;Calculator!$G$12,0,MIN(MIN(MIN(MOD(A301*Calculator!$B$12/(Calculator!$D$7*150),1),1-MOD(A301*Calculator!$B$12/(Calculator!$D$7*150),1)),ABS(MOD(A301*Calculator!$B$12/(Calculator!$D$7*150),1)-0.5)),MIN(MIN(MOD(A301*Calculator!$C$12/(Calculator!$D$7*150),1),1-MOD(A301*Calculator!$C$12/(Calculator!$D$7*150),1)),ABS(MOD(A301*Calculator!$C$12/(Calculator!$D$7*150),1)-0.5)),IF(INT(2*A301*Calculator!$C$12/(Calculator!$D$7*150))&gt;INT(2*A301*Calculator!$B$12/(Calculator!$D$7*150)),0,1))),1)</f>
        <v>1</v>
      </c>
      <c r="C301" s="250" t="n">
        <f aca="false">IF(Calculator!$E$13="YES",IF(A301&lt;Calculator!$G$13,0,MIN(MIN(MIN(MOD(A301*Calculator!$B$13/(Calculator!$D$7*150),1),1-MOD(A301*Calculator!$B$13/(Calculator!$D$7*150),1)),ABS(MOD(A301*Calculator!$B$13/(Calculator!$D$7*150),1)-0.5)),MIN(MIN(MOD(A301*Calculator!$C$13/(Calculator!$D$7*150),1),1-MOD(A301*Calculator!$C$13/(Calculator!$D$7*150),1)),ABS(MOD(A301*Calculator!$C$13/(Calculator!$D$7*150),1)-0.5)),IF(INT(2*A301*Calculator!$C$13/(Calculator!$D$7*150))&gt;INT(2*A301*Calculator!$B$13/(Calculator!$D$7*150)),0,1))),1)</f>
        <v>1</v>
      </c>
      <c r="D301" s="250" t="n">
        <f aca="false">IF(Calculator!$E$14="YES",IF(A301&lt;Calculator!$G$14,0,MIN(MIN(MIN(MOD(A301*Calculator!$B$14/(Calculator!$D$7*150),1),1-MOD(A301*Calculator!$B$14/(Calculator!$D$7*150),1)),ABS(MOD(A301*Calculator!$B$14/(Calculator!$D$7*150),1)-0.5)),MIN(MIN(MOD(A301*Calculator!$C$14/(Calculator!$D$7*150),1),1-MOD(A301*Calculator!$C$14/(Calculator!$D$7*150),1)),ABS(MOD(A301*Calculator!$C$14/(Calculator!$D$7*150),1)-0.5)),IF(INT(2*A301*Calculator!$C$14/(Calculator!$D$7*150))&gt;INT(2*A301*Calculator!$B$14/(Calculator!$D$7*150)),0,1))),1)</f>
        <v>1</v>
      </c>
      <c r="E301" s="250" t="n">
        <f aca="false">IF(Calculator!$E$15="YES",IF(A301&lt;Calculator!$G$15,0,MIN(MIN(MIN(MOD(A301*Calculator!$B$15/(Calculator!$D$7*150),1),1-MOD(A301*Calculator!$B$15/(Calculator!$D$7*150),1)),ABS(MOD(A301*Calculator!$B$15/(Calculator!$D$7*150),1)-0.5)),MIN(MIN(MOD(A301*Calculator!$C$15/(Calculator!$D$7*150),1),1-MOD(A301*Calculator!$C$15/(Calculator!$D$7*150),1)),ABS(MOD(A301*Calculator!$C$15/(Calculator!$D$7*150),1)-0.5)),IF(INT(2*A301*Calculator!$C$15/(Calculator!$D$7*150))&gt;INT(2*A301*Calculator!$B$15/(Calculator!$D$7*150)),0,1))),1)</f>
        <v>0.189824561403509</v>
      </c>
      <c r="F301" s="250" t="n">
        <f aca="false">IF(Calculator!$E$16="YES",IF(A301&lt;Calculator!$G$16,0,MIN(MIN(MIN(MOD(A301*Calculator!$B$16/(Calculator!$D$7*150),1),1-MOD(A301*Calculator!$B$16/(Calculator!$D$7*150),1)),ABS(MOD(A301*Calculator!$B$16/(Calculator!$D$7*150),1)-0.5)),MIN(MIN(MOD(A301*Calculator!$C$16/(Calculator!$D$7*150),1),1-MOD(A301*Calculator!$C$16/(Calculator!$D$7*150),1)),ABS(MOD(A301*Calculator!$C$16/(Calculator!$D$7*150),1)-0.5)),IF(INT(2*A301*Calculator!$C$16/(Calculator!$D$7*150))&gt;INT(2*A301*Calculator!$B$16/(Calculator!$D$7*150)),0,1))),1)</f>
        <v>1</v>
      </c>
      <c r="G301" s="250" t="n">
        <f aca="false">IF(Calculator!$E$17="YES",IF(A301&lt;Calculator!$G$17,0,MIN(MIN(MIN(MOD(A301*Calculator!$B$17/(Calculator!$D$7*150),1),1-MOD(A301*Calculator!$B$17/(Calculator!$D$7*150),1)),ABS(MOD(A301*Calculator!$B$17/(Calculator!$D$7*150),1)-0.5)),MIN(MIN(MOD(A301*Calculator!$C$17/(Calculator!$D$7*150),1),1-MOD(A301*Calculator!$C$17/(Calculator!$D$7*150),1)),ABS(MOD(A301*Calculator!$C$17/(Calculator!$D$7*150),1)-0.5)),IF(INT(2*A301*Calculator!$C$17/(Calculator!$D$7*150))&gt;INT(2*A301*Calculator!$B$17/(Calculator!$D$7*150)),0,1))),1)</f>
        <v>0.0358596491228069</v>
      </c>
      <c r="H301" s="250" t="n">
        <f aca="false">IF(Calculator!$E$18="YES",IF(A301&lt;Calculator!$G$18,0,MIN(MIN(MIN(MOD(A301*Calculator!$B$18/(Calculator!$D$7*150),1),1-MOD(A301*Calculator!$B$18/(Calculator!$D$7*150),1)),ABS(MOD(A301*Calculator!$B$18/(Calculator!$D$7*150),1)-0.5)),MIN(MIN(MOD(A301*Calculator!$C$18/(Calculator!$D$7*150),1),1-MOD(A301*Calculator!$C$18/(Calculator!$D$7*150),1)),ABS(MOD(A301*Calculator!$C$18/(Calculator!$D$7*150),1)-0.5)),IF(INT(2*A301*Calculator!$C$18/(Calculator!$D$7*150))&gt;INT(2*A301*Calculator!$B$18/(Calculator!$D$7*150)),0,1))),1)</f>
        <v>1</v>
      </c>
      <c r="I301" s="250" t="n">
        <f aca="false">IF(Calculator!$E$19="YES",IF(A301&lt;Calculator!$G$19,0,MIN(MIN(MIN(MOD(A301*Calculator!$B$19/(Calculator!$D$7*150),1),1-MOD(A301*Calculator!$B$19/(Calculator!$D$7*150),1)),ABS(MOD(A301*Calculator!$B$19/(Calculator!$D$7*150),1)-0.5)),MIN(MIN(MOD(A301*Calculator!$C$19/(Calculator!$D$7*150),1),1-MOD(A301*Calculator!$C$19/(Calculator!$D$7*150),1)),ABS(MOD(A301*Calculator!$C$19/(Calculator!$D$7*150),1)-0.5)),IF(INT(2*A301*Calculator!$C$19/(Calculator!$D$7*150))&gt;INT(2*A301*Calculator!$B$19/(Calculator!$D$7*150)),0,1))),1)</f>
        <v>1</v>
      </c>
      <c r="J301" s="250" t="n">
        <f aca="false">IF(Calculator!$E$20="YES",IF(A301&lt;Calculator!$G$20,0,MIN(MIN(MIN(MOD(A301*Calculator!$B$20/(Calculator!$D$7*150),1),1-MOD(A301*Calculator!$B$20/(Calculator!$D$7*150),1)),ABS(MOD(A301*Calculator!$B$20/(Calculator!$D$7*150),1)-0.5)),MIN(MIN(MOD(A301*Calculator!$C$20/(Calculator!$D$7*150),1),1-MOD(A301*Calculator!$C$20/(Calculator!$D$7*150),1)),ABS(MOD(A301*Calculator!$C$20/(Calculator!$D$7*150),1)-0.5)),IF(INT(2*A301*Calculator!$C$20/(Calculator!$D$7*150))&gt;INT(2*A301*Calculator!$B$20/(Calculator!$D$7*150)),0,1))),1)</f>
        <v>1</v>
      </c>
      <c r="K301" s="250" t="n">
        <f aca="false">IF(Calculator!$E$21="YES",IF(A301&lt;Calculator!$G$21,0,MIN(MIN(MIN(MOD(A301*Calculator!$B$21/(Calculator!$D$7*150),1),1-MOD(A301*Calculator!$B$21/(Calculator!$D$7*150),1)),ABS(MOD(A301*Calculator!$B$21/(Calculator!$D$7*150),1)-0.5)),MIN(MIN(MOD(A301*Calculator!$C$21/(Calculator!$D$7*150),1),1-MOD(A301*Calculator!$C$21/(Calculator!$D$7*150),1)),ABS(MOD(A301*Calculator!$C$21/(Calculator!$D$7*150),1)-0.5)),IF(INT(2*A301*Calculator!$C$21/(Calculator!$D$7*150))&gt;INT(2*A301*Calculator!$B$21/(Calculator!$D$7*150)),0,1))),1)</f>
        <v>1</v>
      </c>
      <c r="L301" s="250" t="n">
        <f aca="false">IF(Calculator!$E$22="YES",IF(A301&lt;Calculator!$G$22,0,MIN(MIN(MIN(MOD(A301*Calculator!$B$22/(Calculator!$D$7*150),1),1-MOD(A301*Calculator!$B$22/(Calculator!$D$7*150),1)),ABS(MOD(A301*Calculator!$B$22/(Calculator!$D$7*150),1)-0.5)),MIN(MIN(MOD(A301*Calculator!$C$22/(Calculator!$D$7*150),1),1-MOD(A301*Calculator!$C$22/(Calculator!$D$7*150),1)),ABS(MOD(A301*Calculator!$C$22/(Calculator!$D$7*150),1)-0.5)),IF(INT(2*A301*Calculator!$C$22/(Calculator!$D$7*150))&gt;INT(2*A301*Calculator!$B$22/(Calculator!$D$7*150)),0,1))),1)</f>
        <v>1</v>
      </c>
      <c r="M301" s="250" t="n">
        <f aca="false">MIN(B301:L301)</f>
        <v>0.0358596491228069</v>
      </c>
      <c r="N301" s="250" t="n">
        <f aca="false">SUMPRODUCT(($M$7:$M$557&gt;M301)*1)+SUMPRODUCT(($M$7:$M$557=M301)*(ROW($M$7:$M$557)&lt;ROW(M301)))+1</f>
        <v>275</v>
      </c>
      <c r="O301" s="250" t="str">
        <f aca="false">IF(M301&gt;=0.13,"★★★ EXCELLENT",IF(M301&gt;=0.12,"★★  GOOD",IF(M301&gt;=0.07,"★  FAIR",IF(M301&gt;=0.025,"⚠  MARGINAL","✗  AVOID"))))</f>
        <v>⚠  MARGINAL</v>
      </c>
    </row>
    <row r="302" customFormat="false" ht="15" hidden="false" customHeight="true" outlineLevel="0" collapsed="false">
      <c r="A302" s="251" t="n">
        <v>34.5</v>
      </c>
      <c r="B302" s="252" t="n">
        <f aca="false">IF(Calculator!$E$12="YES",IF(A302&lt;Calculator!$G$12,0,MIN(MIN(MIN(MOD(A302*Calculator!$B$12/(Calculator!$D$7*150),1),1-MOD(A302*Calculator!$B$12/(Calculator!$D$7*150),1)),ABS(MOD(A302*Calculator!$B$12/(Calculator!$D$7*150),1)-0.5)),MIN(MIN(MOD(A302*Calculator!$C$12/(Calculator!$D$7*150),1),1-MOD(A302*Calculator!$C$12/(Calculator!$D$7*150),1)),ABS(MOD(A302*Calculator!$C$12/(Calculator!$D$7*150),1)-0.5)),IF(INT(2*A302*Calculator!$C$12/(Calculator!$D$7*150))&gt;INT(2*A302*Calculator!$B$12/(Calculator!$D$7*150)),0,1))),1)</f>
        <v>1</v>
      </c>
      <c r="C302" s="252" t="n">
        <f aca="false">IF(Calculator!$E$13="YES",IF(A302&lt;Calculator!$G$13,0,MIN(MIN(MIN(MOD(A302*Calculator!$B$13/(Calculator!$D$7*150),1),1-MOD(A302*Calculator!$B$13/(Calculator!$D$7*150),1)),ABS(MOD(A302*Calculator!$B$13/(Calculator!$D$7*150),1)-0.5)),MIN(MIN(MOD(A302*Calculator!$C$13/(Calculator!$D$7*150),1),1-MOD(A302*Calculator!$C$13/(Calculator!$D$7*150),1)),ABS(MOD(A302*Calculator!$C$13/(Calculator!$D$7*150),1)-0.5)),IF(INT(2*A302*Calculator!$C$13/(Calculator!$D$7*150))&gt;INT(2*A302*Calculator!$B$13/(Calculator!$D$7*150)),0,1))),1)</f>
        <v>1</v>
      </c>
      <c r="D302" s="252" t="n">
        <f aca="false">IF(Calculator!$E$14="YES",IF(A302&lt;Calculator!$G$14,0,MIN(MIN(MIN(MOD(A302*Calculator!$B$14/(Calculator!$D$7*150),1),1-MOD(A302*Calculator!$B$14/(Calculator!$D$7*150),1)),ABS(MOD(A302*Calculator!$B$14/(Calculator!$D$7*150),1)-0.5)),MIN(MIN(MOD(A302*Calculator!$C$14/(Calculator!$D$7*150),1),1-MOD(A302*Calculator!$C$14/(Calculator!$D$7*150),1)),ABS(MOD(A302*Calculator!$C$14/(Calculator!$D$7*150),1)-0.5)),IF(INT(2*A302*Calculator!$C$14/(Calculator!$D$7*150))&gt;INT(2*A302*Calculator!$B$14/(Calculator!$D$7*150)),0,1))),1)</f>
        <v>1</v>
      </c>
      <c r="E302" s="252" t="n">
        <f aca="false">IF(Calculator!$E$15="YES",IF(A302&lt;Calculator!$G$15,0,MIN(MIN(MIN(MOD(A302*Calculator!$B$15/(Calculator!$D$7*150),1),1-MOD(A302*Calculator!$B$15/(Calculator!$D$7*150),1)),ABS(MOD(A302*Calculator!$B$15/(Calculator!$D$7*150),1)-0.5)),MIN(MIN(MOD(A302*Calculator!$C$15/(Calculator!$D$7*150),1),1-MOD(A302*Calculator!$C$15/(Calculator!$D$7*150),1)),ABS(MOD(A302*Calculator!$C$15/(Calculator!$D$7*150),1)-0.5)),IF(INT(2*A302*Calculator!$C$15/(Calculator!$D$7*150))&gt;INT(2*A302*Calculator!$B$15/(Calculator!$D$7*150)),0,1))),1)</f>
        <v>0.194736842105263</v>
      </c>
      <c r="F302" s="252" t="n">
        <f aca="false">IF(Calculator!$E$16="YES",IF(A302&lt;Calculator!$G$16,0,MIN(MIN(MIN(MOD(A302*Calculator!$B$16/(Calculator!$D$7*150),1),1-MOD(A302*Calculator!$B$16/(Calculator!$D$7*150),1)),ABS(MOD(A302*Calculator!$B$16/(Calculator!$D$7*150),1)-0.5)),MIN(MIN(MOD(A302*Calculator!$C$16/(Calculator!$D$7*150),1),1-MOD(A302*Calculator!$C$16/(Calculator!$D$7*150),1)),ABS(MOD(A302*Calculator!$C$16/(Calculator!$D$7*150),1)-0.5)),IF(INT(2*A302*Calculator!$C$16/(Calculator!$D$7*150))&gt;INT(2*A302*Calculator!$B$16/(Calculator!$D$7*150)),0,1))),1)</f>
        <v>1</v>
      </c>
      <c r="G302" s="252" t="n">
        <f aca="false">IF(Calculator!$E$17="YES",IF(A302&lt;Calculator!$G$17,0,MIN(MIN(MIN(MOD(A302*Calculator!$B$17/(Calculator!$D$7*150),1),1-MOD(A302*Calculator!$B$17/(Calculator!$D$7*150),1)),ABS(MOD(A302*Calculator!$B$17/(Calculator!$D$7*150),1)-0.5)),MIN(MIN(MOD(A302*Calculator!$C$17/(Calculator!$D$7*150),1),1-MOD(A302*Calculator!$C$17/(Calculator!$D$7*150),1)),ABS(MOD(A302*Calculator!$C$17/(Calculator!$D$7*150),1)-0.5)),IF(INT(2*A302*Calculator!$C$17/(Calculator!$D$7*150))&gt;INT(2*A302*Calculator!$B$17/(Calculator!$D$7*150)),0,1))),1)</f>
        <v>0.0257894736842106</v>
      </c>
      <c r="H302" s="252" t="n">
        <f aca="false">IF(Calculator!$E$18="YES",IF(A302&lt;Calculator!$G$18,0,MIN(MIN(MIN(MOD(A302*Calculator!$B$18/(Calculator!$D$7*150),1),1-MOD(A302*Calculator!$B$18/(Calculator!$D$7*150),1)),ABS(MOD(A302*Calculator!$B$18/(Calculator!$D$7*150),1)-0.5)),MIN(MIN(MOD(A302*Calculator!$C$18/(Calculator!$D$7*150),1),1-MOD(A302*Calculator!$C$18/(Calculator!$D$7*150),1)),ABS(MOD(A302*Calculator!$C$18/(Calculator!$D$7*150),1)-0.5)),IF(INT(2*A302*Calculator!$C$18/(Calculator!$D$7*150))&gt;INT(2*A302*Calculator!$B$18/(Calculator!$D$7*150)),0,1))),1)</f>
        <v>1</v>
      </c>
      <c r="I302" s="252" t="n">
        <f aca="false">IF(Calculator!$E$19="YES",IF(A302&lt;Calculator!$G$19,0,MIN(MIN(MIN(MOD(A302*Calculator!$B$19/(Calculator!$D$7*150),1),1-MOD(A302*Calculator!$B$19/(Calculator!$D$7*150),1)),ABS(MOD(A302*Calculator!$B$19/(Calculator!$D$7*150),1)-0.5)),MIN(MIN(MOD(A302*Calculator!$C$19/(Calculator!$D$7*150),1),1-MOD(A302*Calculator!$C$19/(Calculator!$D$7*150),1)),ABS(MOD(A302*Calculator!$C$19/(Calculator!$D$7*150),1)-0.5)),IF(INT(2*A302*Calculator!$C$19/(Calculator!$D$7*150))&gt;INT(2*A302*Calculator!$B$19/(Calculator!$D$7*150)),0,1))),1)</f>
        <v>1</v>
      </c>
      <c r="J302" s="252" t="n">
        <f aca="false">IF(Calculator!$E$20="YES",IF(A302&lt;Calculator!$G$20,0,MIN(MIN(MIN(MOD(A302*Calculator!$B$20/(Calculator!$D$7*150),1),1-MOD(A302*Calculator!$B$20/(Calculator!$D$7*150),1)),ABS(MOD(A302*Calculator!$B$20/(Calculator!$D$7*150),1)-0.5)),MIN(MIN(MOD(A302*Calculator!$C$20/(Calculator!$D$7*150),1),1-MOD(A302*Calculator!$C$20/(Calculator!$D$7*150),1)),ABS(MOD(A302*Calculator!$C$20/(Calculator!$D$7*150),1)-0.5)),IF(INT(2*A302*Calculator!$C$20/(Calculator!$D$7*150))&gt;INT(2*A302*Calculator!$B$20/(Calculator!$D$7*150)),0,1))),1)</f>
        <v>1</v>
      </c>
      <c r="K302" s="252" t="n">
        <f aca="false">IF(Calculator!$E$21="YES",IF(A302&lt;Calculator!$G$21,0,MIN(MIN(MIN(MOD(A302*Calculator!$B$21/(Calculator!$D$7*150),1),1-MOD(A302*Calculator!$B$21/(Calculator!$D$7*150),1)),ABS(MOD(A302*Calculator!$B$21/(Calculator!$D$7*150),1)-0.5)),MIN(MIN(MOD(A302*Calculator!$C$21/(Calculator!$D$7*150),1),1-MOD(A302*Calculator!$C$21/(Calculator!$D$7*150),1)),ABS(MOD(A302*Calculator!$C$21/(Calculator!$D$7*150),1)-0.5)),IF(INT(2*A302*Calculator!$C$21/(Calculator!$D$7*150))&gt;INT(2*A302*Calculator!$B$21/(Calculator!$D$7*150)),0,1))),1)</f>
        <v>1</v>
      </c>
      <c r="L302" s="252" t="n">
        <f aca="false">IF(Calculator!$E$22="YES",IF(A302&lt;Calculator!$G$22,0,MIN(MIN(MIN(MOD(A302*Calculator!$B$22/(Calculator!$D$7*150),1),1-MOD(A302*Calculator!$B$22/(Calculator!$D$7*150),1)),ABS(MOD(A302*Calculator!$B$22/(Calculator!$D$7*150),1)-0.5)),MIN(MIN(MOD(A302*Calculator!$C$22/(Calculator!$D$7*150),1),1-MOD(A302*Calculator!$C$22/(Calculator!$D$7*150),1)),ABS(MOD(A302*Calculator!$C$22/(Calculator!$D$7*150),1)-0.5)),IF(INT(2*A302*Calculator!$C$22/(Calculator!$D$7*150))&gt;INT(2*A302*Calculator!$B$22/(Calculator!$D$7*150)),0,1))),1)</f>
        <v>1</v>
      </c>
      <c r="M302" s="252" t="n">
        <f aca="false">MIN(B302:L302)</f>
        <v>0.0257894736842106</v>
      </c>
      <c r="N302" s="252" t="n">
        <f aca="false">SUMPRODUCT(($M$7:$M$557&gt;M302)*1)+SUMPRODUCT(($M$7:$M$557=M302)*(ROW($M$7:$M$557)&lt;ROW(M302)))+1</f>
        <v>304</v>
      </c>
      <c r="O302" s="252" t="str">
        <f aca="false">IF(M302&gt;=0.13,"★★★ EXCELLENT",IF(M302&gt;=0.12,"★★  GOOD",IF(M302&gt;=0.07,"★  FAIR",IF(M302&gt;=0.025,"⚠  MARGINAL","✗  AVOID"))))</f>
        <v>⚠  MARGINAL</v>
      </c>
    </row>
    <row r="303" customFormat="false" ht="15" hidden="false" customHeight="true" outlineLevel="0" collapsed="false">
      <c r="A303" s="249" t="n">
        <v>34.6</v>
      </c>
      <c r="B303" s="250" t="n">
        <f aca="false">IF(Calculator!$E$12="YES",IF(A303&lt;Calculator!$G$12,0,MIN(MIN(MIN(MOD(A303*Calculator!$B$12/(Calculator!$D$7*150),1),1-MOD(A303*Calculator!$B$12/(Calculator!$D$7*150),1)),ABS(MOD(A303*Calculator!$B$12/(Calculator!$D$7*150),1)-0.5)),MIN(MIN(MOD(A303*Calculator!$C$12/(Calculator!$D$7*150),1),1-MOD(A303*Calculator!$C$12/(Calculator!$D$7*150),1)),ABS(MOD(A303*Calculator!$C$12/(Calculator!$D$7*150),1)-0.5)),IF(INT(2*A303*Calculator!$C$12/(Calculator!$D$7*150))&gt;INT(2*A303*Calculator!$B$12/(Calculator!$D$7*150)),0,1))),1)</f>
        <v>1</v>
      </c>
      <c r="C303" s="250" t="n">
        <f aca="false">IF(Calculator!$E$13="YES",IF(A303&lt;Calculator!$G$13,0,MIN(MIN(MIN(MOD(A303*Calculator!$B$13/(Calculator!$D$7*150),1),1-MOD(A303*Calculator!$B$13/(Calculator!$D$7*150),1)),ABS(MOD(A303*Calculator!$B$13/(Calculator!$D$7*150),1)-0.5)),MIN(MIN(MOD(A303*Calculator!$C$13/(Calculator!$D$7*150),1),1-MOD(A303*Calculator!$C$13/(Calculator!$D$7*150),1)),ABS(MOD(A303*Calculator!$C$13/(Calculator!$D$7*150),1)-0.5)),IF(INT(2*A303*Calculator!$C$13/(Calculator!$D$7*150))&gt;INT(2*A303*Calculator!$B$13/(Calculator!$D$7*150)),0,1))),1)</f>
        <v>1</v>
      </c>
      <c r="D303" s="250" t="n">
        <f aca="false">IF(Calculator!$E$14="YES",IF(A303&lt;Calculator!$G$14,0,MIN(MIN(MIN(MOD(A303*Calculator!$B$14/(Calculator!$D$7*150),1),1-MOD(A303*Calculator!$B$14/(Calculator!$D$7*150),1)),ABS(MOD(A303*Calculator!$B$14/(Calculator!$D$7*150),1)-0.5)),MIN(MIN(MOD(A303*Calculator!$C$14/(Calculator!$D$7*150),1),1-MOD(A303*Calculator!$C$14/(Calculator!$D$7*150),1)),ABS(MOD(A303*Calculator!$C$14/(Calculator!$D$7*150),1)-0.5)),IF(INT(2*A303*Calculator!$C$14/(Calculator!$D$7*150))&gt;INT(2*A303*Calculator!$B$14/(Calculator!$D$7*150)),0,1))),1)</f>
        <v>1</v>
      </c>
      <c r="E303" s="250" t="n">
        <f aca="false">IF(Calculator!$E$15="YES",IF(A303&lt;Calculator!$G$15,0,MIN(MIN(MIN(MOD(A303*Calculator!$B$15/(Calculator!$D$7*150),1),1-MOD(A303*Calculator!$B$15/(Calculator!$D$7*150),1)),ABS(MOD(A303*Calculator!$B$15/(Calculator!$D$7*150),1)-0.5)),MIN(MIN(MOD(A303*Calculator!$C$15/(Calculator!$D$7*150),1),1-MOD(A303*Calculator!$C$15/(Calculator!$D$7*150),1)),ABS(MOD(A303*Calculator!$C$15/(Calculator!$D$7*150),1)-0.5)),IF(INT(2*A303*Calculator!$C$15/(Calculator!$D$7*150))&gt;INT(2*A303*Calculator!$B$15/(Calculator!$D$7*150)),0,1))),1)</f>
        <v>0.199649122807018</v>
      </c>
      <c r="F303" s="250" t="n">
        <f aca="false">IF(Calculator!$E$16="YES",IF(A303&lt;Calculator!$G$16,0,MIN(MIN(MIN(MOD(A303*Calculator!$B$16/(Calculator!$D$7*150),1),1-MOD(A303*Calculator!$B$16/(Calculator!$D$7*150),1)),ABS(MOD(A303*Calculator!$B$16/(Calculator!$D$7*150),1)-0.5)),MIN(MIN(MOD(A303*Calculator!$C$16/(Calculator!$D$7*150),1),1-MOD(A303*Calculator!$C$16/(Calculator!$D$7*150),1)),ABS(MOD(A303*Calculator!$C$16/(Calculator!$D$7*150),1)-0.5)),IF(INT(2*A303*Calculator!$C$16/(Calculator!$D$7*150))&gt;INT(2*A303*Calculator!$B$16/(Calculator!$D$7*150)),0,1))),1)</f>
        <v>1</v>
      </c>
      <c r="G303" s="250" t="n">
        <f aca="false">IF(Calculator!$E$17="YES",IF(A303&lt;Calculator!$G$17,0,MIN(MIN(MIN(MOD(A303*Calculator!$B$17/(Calculator!$D$7*150),1),1-MOD(A303*Calculator!$B$17/(Calculator!$D$7*150),1)),ABS(MOD(A303*Calculator!$B$17/(Calculator!$D$7*150),1)-0.5)),MIN(MIN(MOD(A303*Calculator!$C$17/(Calculator!$D$7*150),1),1-MOD(A303*Calculator!$C$17/(Calculator!$D$7*150),1)),ABS(MOD(A303*Calculator!$C$17/(Calculator!$D$7*150),1)-0.5)),IF(INT(2*A303*Calculator!$C$17/(Calculator!$D$7*150))&gt;INT(2*A303*Calculator!$B$17/(Calculator!$D$7*150)),0,1))),1)</f>
        <v>0.0157192982456142</v>
      </c>
      <c r="H303" s="250" t="n">
        <f aca="false">IF(Calculator!$E$18="YES",IF(A303&lt;Calculator!$G$18,0,MIN(MIN(MIN(MOD(A303*Calculator!$B$18/(Calculator!$D$7*150),1),1-MOD(A303*Calculator!$B$18/(Calculator!$D$7*150),1)),ABS(MOD(A303*Calculator!$B$18/(Calculator!$D$7*150),1)-0.5)),MIN(MIN(MOD(A303*Calculator!$C$18/(Calculator!$D$7*150),1),1-MOD(A303*Calculator!$C$18/(Calculator!$D$7*150),1)),ABS(MOD(A303*Calculator!$C$18/(Calculator!$D$7*150),1)-0.5)),IF(INT(2*A303*Calculator!$C$18/(Calculator!$D$7*150))&gt;INT(2*A303*Calculator!$B$18/(Calculator!$D$7*150)),0,1))),1)</f>
        <v>1</v>
      </c>
      <c r="I303" s="250" t="n">
        <f aca="false">IF(Calculator!$E$19="YES",IF(A303&lt;Calculator!$G$19,0,MIN(MIN(MIN(MOD(A303*Calculator!$B$19/(Calculator!$D$7*150),1),1-MOD(A303*Calculator!$B$19/(Calculator!$D$7*150),1)),ABS(MOD(A303*Calculator!$B$19/(Calculator!$D$7*150),1)-0.5)),MIN(MIN(MOD(A303*Calculator!$C$19/(Calculator!$D$7*150),1),1-MOD(A303*Calculator!$C$19/(Calculator!$D$7*150),1)),ABS(MOD(A303*Calculator!$C$19/(Calculator!$D$7*150),1)-0.5)),IF(INT(2*A303*Calculator!$C$19/(Calculator!$D$7*150))&gt;INT(2*A303*Calculator!$B$19/(Calculator!$D$7*150)),0,1))),1)</f>
        <v>1</v>
      </c>
      <c r="J303" s="250" t="n">
        <f aca="false">IF(Calculator!$E$20="YES",IF(A303&lt;Calculator!$G$20,0,MIN(MIN(MIN(MOD(A303*Calculator!$B$20/(Calculator!$D$7*150),1),1-MOD(A303*Calculator!$B$20/(Calculator!$D$7*150),1)),ABS(MOD(A303*Calculator!$B$20/(Calculator!$D$7*150),1)-0.5)),MIN(MIN(MOD(A303*Calculator!$C$20/(Calculator!$D$7*150),1),1-MOD(A303*Calculator!$C$20/(Calculator!$D$7*150),1)),ABS(MOD(A303*Calculator!$C$20/(Calculator!$D$7*150),1)-0.5)),IF(INT(2*A303*Calculator!$C$20/(Calculator!$D$7*150))&gt;INT(2*A303*Calculator!$B$20/(Calculator!$D$7*150)),0,1))),1)</f>
        <v>1</v>
      </c>
      <c r="K303" s="250" t="n">
        <f aca="false">IF(Calculator!$E$21="YES",IF(A303&lt;Calculator!$G$21,0,MIN(MIN(MIN(MOD(A303*Calculator!$B$21/(Calculator!$D$7*150),1),1-MOD(A303*Calculator!$B$21/(Calculator!$D$7*150),1)),ABS(MOD(A303*Calculator!$B$21/(Calculator!$D$7*150),1)-0.5)),MIN(MIN(MOD(A303*Calculator!$C$21/(Calculator!$D$7*150),1),1-MOD(A303*Calculator!$C$21/(Calculator!$D$7*150),1)),ABS(MOD(A303*Calculator!$C$21/(Calculator!$D$7*150),1)-0.5)),IF(INT(2*A303*Calculator!$C$21/(Calculator!$D$7*150))&gt;INT(2*A303*Calculator!$B$21/(Calculator!$D$7*150)),0,1))),1)</f>
        <v>1</v>
      </c>
      <c r="L303" s="250" t="n">
        <f aca="false">IF(Calculator!$E$22="YES",IF(A303&lt;Calculator!$G$22,0,MIN(MIN(MIN(MOD(A303*Calculator!$B$22/(Calculator!$D$7*150),1),1-MOD(A303*Calculator!$B$22/(Calculator!$D$7*150),1)),ABS(MOD(A303*Calculator!$B$22/(Calculator!$D$7*150),1)-0.5)),MIN(MIN(MOD(A303*Calculator!$C$22/(Calculator!$D$7*150),1),1-MOD(A303*Calculator!$C$22/(Calculator!$D$7*150),1)),ABS(MOD(A303*Calculator!$C$22/(Calculator!$D$7*150),1)-0.5)),IF(INT(2*A303*Calculator!$C$22/(Calculator!$D$7*150))&gt;INT(2*A303*Calculator!$B$22/(Calculator!$D$7*150)),0,1))),1)</f>
        <v>1</v>
      </c>
      <c r="M303" s="250" t="n">
        <f aca="false">MIN(B303:L303)</f>
        <v>0.0157192982456142</v>
      </c>
      <c r="N303" s="250" t="n">
        <f aca="false">SUMPRODUCT(($M$7:$M$557&gt;M303)*1)+SUMPRODUCT(($M$7:$M$557=M303)*(ROW($M$7:$M$557)&lt;ROW(M303)))+1</f>
        <v>335</v>
      </c>
      <c r="O303" s="250" t="str">
        <f aca="false">IF(M303&gt;=0.13,"★★★ EXCELLENT",IF(M303&gt;=0.12,"★★  GOOD",IF(M303&gt;=0.07,"★  FAIR",IF(M303&gt;=0.025,"⚠  MARGINAL","✗  AVOID"))))</f>
        <v>✗  AVOID</v>
      </c>
    </row>
    <row r="304" customFormat="false" ht="15" hidden="false" customHeight="true" outlineLevel="0" collapsed="false">
      <c r="A304" s="251" t="n">
        <v>34.7</v>
      </c>
      <c r="B304" s="252" t="n">
        <f aca="false">IF(Calculator!$E$12="YES",IF(A304&lt;Calculator!$G$12,0,MIN(MIN(MIN(MOD(A304*Calculator!$B$12/(Calculator!$D$7*150),1),1-MOD(A304*Calculator!$B$12/(Calculator!$D$7*150),1)),ABS(MOD(A304*Calculator!$B$12/(Calculator!$D$7*150),1)-0.5)),MIN(MIN(MOD(A304*Calculator!$C$12/(Calculator!$D$7*150),1),1-MOD(A304*Calculator!$C$12/(Calculator!$D$7*150),1)),ABS(MOD(A304*Calculator!$C$12/(Calculator!$D$7*150),1)-0.5)),IF(INT(2*A304*Calculator!$C$12/(Calculator!$D$7*150))&gt;INT(2*A304*Calculator!$B$12/(Calculator!$D$7*150)),0,1))),1)</f>
        <v>1</v>
      </c>
      <c r="C304" s="252" t="n">
        <f aca="false">IF(Calculator!$E$13="YES",IF(A304&lt;Calculator!$G$13,0,MIN(MIN(MIN(MOD(A304*Calculator!$B$13/(Calculator!$D$7*150),1),1-MOD(A304*Calculator!$B$13/(Calculator!$D$7*150),1)),ABS(MOD(A304*Calculator!$B$13/(Calculator!$D$7*150),1)-0.5)),MIN(MIN(MOD(A304*Calculator!$C$13/(Calculator!$D$7*150),1),1-MOD(A304*Calculator!$C$13/(Calculator!$D$7*150),1)),ABS(MOD(A304*Calculator!$C$13/(Calculator!$D$7*150),1)-0.5)),IF(INT(2*A304*Calculator!$C$13/(Calculator!$D$7*150))&gt;INT(2*A304*Calculator!$B$13/(Calculator!$D$7*150)),0,1))),1)</f>
        <v>1</v>
      </c>
      <c r="D304" s="252" t="n">
        <f aca="false">IF(Calculator!$E$14="YES",IF(A304&lt;Calculator!$G$14,0,MIN(MIN(MIN(MOD(A304*Calculator!$B$14/(Calculator!$D$7*150),1),1-MOD(A304*Calculator!$B$14/(Calculator!$D$7*150),1)),ABS(MOD(A304*Calculator!$B$14/(Calculator!$D$7*150),1)-0.5)),MIN(MIN(MOD(A304*Calculator!$C$14/(Calculator!$D$7*150),1),1-MOD(A304*Calculator!$C$14/(Calculator!$D$7*150),1)),ABS(MOD(A304*Calculator!$C$14/(Calculator!$D$7*150),1)-0.5)),IF(INT(2*A304*Calculator!$C$14/(Calculator!$D$7*150))&gt;INT(2*A304*Calculator!$B$14/(Calculator!$D$7*150)),0,1))),1)</f>
        <v>1</v>
      </c>
      <c r="E304" s="252" t="n">
        <f aca="false">IF(Calculator!$E$15="YES",IF(A304&lt;Calculator!$G$15,0,MIN(MIN(MIN(MOD(A304*Calculator!$B$15/(Calculator!$D$7*150),1),1-MOD(A304*Calculator!$B$15/(Calculator!$D$7*150),1)),ABS(MOD(A304*Calculator!$B$15/(Calculator!$D$7*150),1)-0.5)),MIN(MIN(MOD(A304*Calculator!$C$15/(Calculator!$D$7*150),1),1-MOD(A304*Calculator!$C$15/(Calculator!$D$7*150),1)),ABS(MOD(A304*Calculator!$C$15/(Calculator!$D$7*150),1)-0.5)),IF(INT(2*A304*Calculator!$C$15/(Calculator!$D$7*150))&gt;INT(2*A304*Calculator!$B$15/(Calculator!$D$7*150)),0,1))),1)</f>
        <v>0.204561403508772</v>
      </c>
      <c r="F304" s="252" t="n">
        <f aca="false">IF(Calculator!$E$16="YES",IF(A304&lt;Calculator!$G$16,0,MIN(MIN(MIN(MOD(A304*Calculator!$B$16/(Calculator!$D$7*150),1),1-MOD(A304*Calculator!$B$16/(Calculator!$D$7*150),1)),ABS(MOD(A304*Calculator!$B$16/(Calculator!$D$7*150),1)-0.5)),MIN(MIN(MOD(A304*Calculator!$C$16/(Calculator!$D$7*150),1),1-MOD(A304*Calculator!$C$16/(Calculator!$D$7*150),1)),ABS(MOD(A304*Calculator!$C$16/(Calculator!$D$7*150),1)-0.5)),IF(INT(2*A304*Calculator!$C$16/(Calculator!$D$7*150))&gt;INT(2*A304*Calculator!$B$16/(Calculator!$D$7*150)),0,1))),1)</f>
        <v>1</v>
      </c>
      <c r="G304" s="252" t="n">
        <f aca="false">IF(Calculator!$E$17="YES",IF(A304&lt;Calculator!$G$17,0,MIN(MIN(MIN(MOD(A304*Calculator!$B$17/(Calculator!$D$7*150),1),1-MOD(A304*Calculator!$B$17/(Calculator!$D$7*150),1)),ABS(MOD(A304*Calculator!$B$17/(Calculator!$D$7*150),1)-0.5)),MIN(MIN(MOD(A304*Calculator!$C$17/(Calculator!$D$7*150),1),1-MOD(A304*Calculator!$C$17/(Calculator!$D$7*150),1)),ABS(MOD(A304*Calculator!$C$17/(Calculator!$D$7*150),1)-0.5)),IF(INT(2*A304*Calculator!$C$17/(Calculator!$D$7*150))&gt;INT(2*A304*Calculator!$B$17/(Calculator!$D$7*150)),0,1))),1)</f>
        <v>0.00564912280701702</v>
      </c>
      <c r="H304" s="252" t="n">
        <f aca="false">IF(Calculator!$E$18="YES",IF(A304&lt;Calculator!$G$18,0,MIN(MIN(MIN(MOD(A304*Calculator!$B$18/(Calculator!$D$7*150),1),1-MOD(A304*Calculator!$B$18/(Calculator!$D$7*150),1)),ABS(MOD(A304*Calculator!$B$18/(Calculator!$D$7*150),1)-0.5)),MIN(MIN(MOD(A304*Calculator!$C$18/(Calculator!$D$7*150),1),1-MOD(A304*Calculator!$C$18/(Calculator!$D$7*150),1)),ABS(MOD(A304*Calculator!$C$18/(Calculator!$D$7*150),1)-0.5)),IF(INT(2*A304*Calculator!$C$18/(Calculator!$D$7*150))&gt;INT(2*A304*Calculator!$B$18/(Calculator!$D$7*150)),0,1))),1)</f>
        <v>1</v>
      </c>
      <c r="I304" s="252" t="n">
        <f aca="false">IF(Calculator!$E$19="YES",IF(A304&lt;Calculator!$G$19,0,MIN(MIN(MIN(MOD(A304*Calculator!$B$19/(Calculator!$D$7*150),1),1-MOD(A304*Calculator!$B$19/(Calculator!$D$7*150),1)),ABS(MOD(A304*Calculator!$B$19/(Calculator!$D$7*150),1)-0.5)),MIN(MIN(MOD(A304*Calculator!$C$19/(Calculator!$D$7*150),1),1-MOD(A304*Calculator!$C$19/(Calculator!$D$7*150),1)),ABS(MOD(A304*Calculator!$C$19/(Calculator!$D$7*150),1)-0.5)),IF(INT(2*A304*Calculator!$C$19/(Calculator!$D$7*150))&gt;INT(2*A304*Calculator!$B$19/(Calculator!$D$7*150)),0,1))),1)</f>
        <v>1</v>
      </c>
      <c r="J304" s="252" t="n">
        <f aca="false">IF(Calculator!$E$20="YES",IF(A304&lt;Calculator!$G$20,0,MIN(MIN(MIN(MOD(A304*Calculator!$B$20/(Calculator!$D$7*150),1),1-MOD(A304*Calculator!$B$20/(Calculator!$D$7*150),1)),ABS(MOD(A304*Calculator!$B$20/(Calculator!$D$7*150),1)-0.5)),MIN(MIN(MOD(A304*Calculator!$C$20/(Calculator!$D$7*150),1),1-MOD(A304*Calculator!$C$20/(Calculator!$D$7*150),1)),ABS(MOD(A304*Calculator!$C$20/(Calculator!$D$7*150),1)-0.5)),IF(INT(2*A304*Calculator!$C$20/(Calculator!$D$7*150))&gt;INT(2*A304*Calculator!$B$20/(Calculator!$D$7*150)),0,1))),1)</f>
        <v>1</v>
      </c>
      <c r="K304" s="252" t="n">
        <f aca="false">IF(Calculator!$E$21="YES",IF(A304&lt;Calculator!$G$21,0,MIN(MIN(MIN(MOD(A304*Calculator!$B$21/(Calculator!$D$7*150),1),1-MOD(A304*Calculator!$B$21/(Calculator!$D$7*150),1)),ABS(MOD(A304*Calculator!$B$21/(Calculator!$D$7*150),1)-0.5)),MIN(MIN(MOD(A304*Calculator!$C$21/(Calculator!$D$7*150),1),1-MOD(A304*Calculator!$C$21/(Calculator!$D$7*150),1)),ABS(MOD(A304*Calculator!$C$21/(Calculator!$D$7*150),1)-0.5)),IF(INT(2*A304*Calculator!$C$21/(Calculator!$D$7*150))&gt;INT(2*A304*Calculator!$B$21/(Calculator!$D$7*150)),0,1))),1)</f>
        <v>1</v>
      </c>
      <c r="L304" s="252" t="n">
        <f aca="false">IF(Calculator!$E$22="YES",IF(A304&lt;Calculator!$G$22,0,MIN(MIN(MIN(MOD(A304*Calculator!$B$22/(Calculator!$D$7*150),1),1-MOD(A304*Calculator!$B$22/(Calculator!$D$7*150),1)),ABS(MOD(A304*Calculator!$B$22/(Calculator!$D$7*150),1)-0.5)),MIN(MIN(MOD(A304*Calculator!$C$22/(Calculator!$D$7*150),1),1-MOD(A304*Calculator!$C$22/(Calculator!$D$7*150),1)),ABS(MOD(A304*Calculator!$C$22/(Calculator!$D$7*150),1)-0.5)),IF(INT(2*A304*Calculator!$C$22/(Calculator!$D$7*150))&gt;INT(2*A304*Calculator!$B$22/(Calculator!$D$7*150)),0,1))),1)</f>
        <v>1</v>
      </c>
      <c r="M304" s="252" t="n">
        <f aca="false">MIN(B304:L304)</f>
        <v>0.00564912280701702</v>
      </c>
      <c r="N304" s="252" t="n">
        <f aca="false">SUMPRODUCT(($M$7:$M$557&gt;M304)*1)+SUMPRODUCT(($M$7:$M$557=M304)*(ROW($M$7:$M$557)&lt;ROW(M304)))+1</f>
        <v>365</v>
      </c>
      <c r="O304" s="252" t="str">
        <f aca="false">IF(M304&gt;=0.13,"★★★ EXCELLENT",IF(M304&gt;=0.12,"★★  GOOD",IF(M304&gt;=0.07,"★  FAIR",IF(M304&gt;=0.025,"⚠  MARGINAL","✗  AVOID"))))</f>
        <v>✗  AVOID</v>
      </c>
    </row>
    <row r="305" customFormat="false" ht="15" hidden="false" customHeight="true" outlineLevel="0" collapsed="false">
      <c r="A305" s="249" t="n">
        <v>34.8</v>
      </c>
      <c r="B305" s="250" t="n">
        <f aca="false">IF(Calculator!$E$12="YES",IF(A305&lt;Calculator!$G$12,0,MIN(MIN(MIN(MOD(A305*Calculator!$B$12/(Calculator!$D$7*150),1),1-MOD(A305*Calculator!$B$12/(Calculator!$D$7*150),1)),ABS(MOD(A305*Calculator!$B$12/(Calculator!$D$7*150),1)-0.5)),MIN(MIN(MOD(A305*Calculator!$C$12/(Calculator!$D$7*150),1),1-MOD(A305*Calculator!$C$12/(Calculator!$D$7*150),1)),ABS(MOD(A305*Calculator!$C$12/(Calculator!$D$7*150),1)-0.5)),IF(INT(2*A305*Calculator!$C$12/(Calculator!$D$7*150))&gt;INT(2*A305*Calculator!$B$12/(Calculator!$D$7*150)),0,1))),1)</f>
        <v>1</v>
      </c>
      <c r="C305" s="250" t="n">
        <f aca="false">IF(Calculator!$E$13="YES",IF(A305&lt;Calculator!$G$13,0,MIN(MIN(MIN(MOD(A305*Calculator!$B$13/(Calculator!$D$7*150),1),1-MOD(A305*Calculator!$B$13/(Calculator!$D$7*150),1)),ABS(MOD(A305*Calculator!$B$13/(Calculator!$D$7*150),1)-0.5)),MIN(MIN(MOD(A305*Calculator!$C$13/(Calculator!$D$7*150),1),1-MOD(A305*Calculator!$C$13/(Calculator!$D$7*150),1)),ABS(MOD(A305*Calculator!$C$13/(Calculator!$D$7*150),1)-0.5)),IF(INT(2*A305*Calculator!$C$13/(Calculator!$D$7*150))&gt;INT(2*A305*Calculator!$B$13/(Calculator!$D$7*150)),0,1))),1)</f>
        <v>1</v>
      </c>
      <c r="D305" s="250" t="n">
        <f aca="false">IF(Calculator!$E$14="YES",IF(A305&lt;Calculator!$G$14,0,MIN(MIN(MIN(MOD(A305*Calculator!$B$14/(Calculator!$D$7*150),1),1-MOD(A305*Calculator!$B$14/(Calculator!$D$7*150),1)),ABS(MOD(A305*Calculator!$B$14/(Calculator!$D$7*150),1)-0.5)),MIN(MIN(MOD(A305*Calculator!$C$14/(Calculator!$D$7*150),1),1-MOD(A305*Calculator!$C$14/(Calculator!$D$7*150),1)),ABS(MOD(A305*Calculator!$C$14/(Calculator!$D$7*150),1)-0.5)),IF(INT(2*A305*Calculator!$C$14/(Calculator!$D$7*150))&gt;INT(2*A305*Calculator!$B$14/(Calculator!$D$7*150)),0,1))),1)</f>
        <v>1</v>
      </c>
      <c r="E305" s="250" t="n">
        <f aca="false">IF(Calculator!$E$15="YES",IF(A305&lt;Calculator!$G$15,0,MIN(MIN(MIN(MOD(A305*Calculator!$B$15/(Calculator!$D$7*150),1),1-MOD(A305*Calculator!$B$15/(Calculator!$D$7*150),1)),ABS(MOD(A305*Calculator!$B$15/(Calculator!$D$7*150),1)-0.5)),MIN(MIN(MOD(A305*Calculator!$C$15/(Calculator!$D$7*150),1),1-MOD(A305*Calculator!$C$15/(Calculator!$D$7*150),1)),ABS(MOD(A305*Calculator!$C$15/(Calculator!$D$7*150),1)-0.5)),IF(INT(2*A305*Calculator!$C$15/(Calculator!$D$7*150))&gt;INT(2*A305*Calculator!$B$15/(Calculator!$D$7*150)),0,1))),1)</f>
        <v>0.209473684210526</v>
      </c>
      <c r="F305" s="250" t="n">
        <f aca="false">IF(Calculator!$E$16="YES",IF(A305&lt;Calculator!$G$16,0,MIN(MIN(MIN(MOD(A305*Calculator!$B$16/(Calculator!$D$7*150),1),1-MOD(A305*Calculator!$B$16/(Calculator!$D$7*150),1)),ABS(MOD(A305*Calculator!$B$16/(Calculator!$D$7*150),1)-0.5)),MIN(MIN(MOD(A305*Calculator!$C$16/(Calculator!$D$7*150),1),1-MOD(A305*Calculator!$C$16/(Calculator!$D$7*150),1)),ABS(MOD(A305*Calculator!$C$16/(Calculator!$D$7*150),1)-0.5)),IF(INT(2*A305*Calculator!$C$16/(Calculator!$D$7*150))&gt;INT(2*A305*Calculator!$B$16/(Calculator!$D$7*150)),0,1))),1)</f>
        <v>1</v>
      </c>
      <c r="G305" s="250" t="n">
        <f aca="false">IF(Calculator!$E$17="YES",IF(A305&lt;Calculator!$G$17,0,MIN(MIN(MIN(MOD(A305*Calculator!$B$17/(Calculator!$D$7*150),1),1-MOD(A305*Calculator!$B$17/(Calculator!$D$7*150),1)),ABS(MOD(A305*Calculator!$B$17/(Calculator!$D$7*150),1)-0.5)),MIN(MIN(MOD(A305*Calculator!$C$17/(Calculator!$D$7*150),1),1-MOD(A305*Calculator!$C$17/(Calculator!$D$7*150),1)),ABS(MOD(A305*Calculator!$C$17/(Calculator!$D$7*150),1)-0.5)),IF(INT(2*A305*Calculator!$C$17/(Calculator!$D$7*150))&gt;INT(2*A305*Calculator!$B$17/(Calculator!$D$7*150)),0,1))),1)</f>
        <v>0</v>
      </c>
      <c r="H305" s="250" t="n">
        <f aca="false">IF(Calculator!$E$18="YES",IF(A305&lt;Calculator!$G$18,0,MIN(MIN(MIN(MOD(A305*Calculator!$B$18/(Calculator!$D$7*150),1),1-MOD(A305*Calculator!$B$18/(Calculator!$D$7*150),1)),ABS(MOD(A305*Calculator!$B$18/(Calculator!$D$7*150),1)-0.5)),MIN(MIN(MOD(A305*Calculator!$C$18/(Calculator!$D$7*150),1),1-MOD(A305*Calculator!$C$18/(Calculator!$D$7*150),1)),ABS(MOD(A305*Calculator!$C$18/(Calculator!$D$7*150),1)-0.5)),IF(INT(2*A305*Calculator!$C$18/(Calculator!$D$7*150))&gt;INT(2*A305*Calculator!$B$18/(Calculator!$D$7*150)),0,1))),1)</f>
        <v>1</v>
      </c>
      <c r="I305" s="250" t="n">
        <f aca="false">IF(Calculator!$E$19="YES",IF(A305&lt;Calculator!$G$19,0,MIN(MIN(MIN(MOD(A305*Calculator!$B$19/(Calculator!$D$7*150),1),1-MOD(A305*Calculator!$B$19/(Calculator!$D$7*150),1)),ABS(MOD(A305*Calculator!$B$19/(Calculator!$D$7*150),1)-0.5)),MIN(MIN(MOD(A305*Calculator!$C$19/(Calculator!$D$7*150),1),1-MOD(A305*Calculator!$C$19/(Calculator!$D$7*150),1)),ABS(MOD(A305*Calculator!$C$19/(Calculator!$D$7*150),1)-0.5)),IF(INT(2*A305*Calculator!$C$19/(Calculator!$D$7*150))&gt;INT(2*A305*Calculator!$B$19/(Calculator!$D$7*150)),0,1))),1)</f>
        <v>1</v>
      </c>
      <c r="J305" s="250" t="n">
        <f aca="false">IF(Calculator!$E$20="YES",IF(A305&lt;Calculator!$G$20,0,MIN(MIN(MIN(MOD(A305*Calculator!$B$20/(Calculator!$D$7*150),1),1-MOD(A305*Calculator!$B$20/(Calculator!$D$7*150),1)),ABS(MOD(A305*Calculator!$B$20/(Calculator!$D$7*150),1)-0.5)),MIN(MIN(MOD(A305*Calculator!$C$20/(Calculator!$D$7*150),1),1-MOD(A305*Calculator!$C$20/(Calculator!$D$7*150),1)),ABS(MOD(A305*Calculator!$C$20/(Calculator!$D$7*150),1)-0.5)),IF(INT(2*A305*Calculator!$C$20/(Calculator!$D$7*150))&gt;INT(2*A305*Calculator!$B$20/(Calculator!$D$7*150)),0,1))),1)</f>
        <v>1</v>
      </c>
      <c r="K305" s="250" t="n">
        <f aca="false">IF(Calculator!$E$21="YES",IF(A305&lt;Calculator!$G$21,0,MIN(MIN(MIN(MOD(A305*Calculator!$B$21/(Calculator!$D$7*150),1),1-MOD(A305*Calculator!$B$21/(Calculator!$D$7*150),1)),ABS(MOD(A305*Calculator!$B$21/(Calculator!$D$7*150),1)-0.5)),MIN(MIN(MOD(A305*Calculator!$C$21/(Calculator!$D$7*150),1),1-MOD(A305*Calculator!$C$21/(Calculator!$D$7*150),1)),ABS(MOD(A305*Calculator!$C$21/(Calculator!$D$7*150),1)-0.5)),IF(INT(2*A305*Calculator!$C$21/(Calculator!$D$7*150))&gt;INT(2*A305*Calculator!$B$21/(Calculator!$D$7*150)),0,1))),1)</f>
        <v>1</v>
      </c>
      <c r="L305" s="250" t="n">
        <f aca="false">IF(Calculator!$E$22="YES",IF(A305&lt;Calculator!$G$22,0,MIN(MIN(MIN(MOD(A305*Calculator!$B$22/(Calculator!$D$7*150),1),1-MOD(A305*Calculator!$B$22/(Calculator!$D$7*150),1)),ABS(MOD(A305*Calculator!$B$22/(Calculator!$D$7*150),1)-0.5)),MIN(MIN(MOD(A305*Calculator!$C$22/(Calculator!$D$7*150),1),1-MOD(A305*Calculator!$C$22/(Calculator!$D$7*150),1)),ABS(MOD(A305*Calculator!$C$22/(Calculator!$D$7*150),1)-0.5)),IF(INT(2*A305*Calculator!$C$22/(Calculator!$D$7*150))&gt;INT(2*A305*Calculator!$B$22/(Calculator!$D$7*150)),0,1))),1)</f>
        <v>1</v>
      </c>
      <c r="M305" s="250" t="n">
        <f aca="false">MIN(B305:L305)</f>
        <v>0</v>
      </c>
      <c r="N305" s="250" t="n">
        <f aca="false">SUMPRODUCT(($M$7:$M$557&gt;M305)*1)+SUMPRODUCT(($M$7:$M$557=M305)*(ROW($M$7:$M$557)&lt;ROW(M305)))+1</f>
        <v>466</v>
      </c>
      <c r="O305" s="250" t="str">
        <f aca="false">IF(M305&gt;=0.13,"★★★ EXCELLENT",IF(M305&gt;=0.12,"★★  GOOD",IF(M305&gt;=0.07,"★  FAIR",IF(M305&gt;=0.025,"⚠  MARGINAL","✗  AVOID"))))</f>
        <v>✗  AVOID</v>
      </c>
    </row>
    <row r="306" customFormat="false" ht="15" hidden="false" customHeight="true" outlineLevel="0" collapsed="false">
      <c r="A306" s="251" t="n">
        <v>34.9</v>
      </c>
      <c r="B306" s="252" t="n">
        <f aca="false">IF(Calculator!$E$12="YES",IF(A306&lt;Calculator!$G$12,0,MIN(MIN(MIN(MOD(A306*Calculator!$B$12/(Calculator!$D$7*150),1),1-MOD(A306*Calculator!$B$12/(Calculator!$D$7*150),1)),ABS(MOD(A306*Calculator!$B$12/(Calculator!$D$7*150),1)-0.5)),MIN(MIN(MOD(A306*Calculator!$C$12/(Calculator!$D$7*150),1),1-MOD(A306*Calculator!$C$12/(Calculator!$D$7*150),1)),ABS(MOD(A306*Calculator!$C$12/(Calculator!$D$7*150),1)-0.5)),IF(INT(2*A306*Calculator!$C$12/(Calculator!$D$7*150))&gt;INT(2*A306*Calculator!$B$12/(Calculator!$D$7*150)),0,1))),1)</f>
        <v>1</v>
      </c>
      <c r="C306" s="252" t="n">
        <f aca="false">IF(Calculator!$E$13="YES",IF(A306&lt;Calculator!$G$13,0,MIN(MIN(MIN(MOD(A306*Calculator!$B$13/(Calculator!$D$7*150),1),1-MOD(A306*Calculator!$B$13/(Calculator!$D$7*150),1)),ABS(MOD(A306*Calculator!$B$13/(Calculator!$D$7*150),1)-0.5)),MIN(MIN(MOD(A306*Calculator!$C$13/(Calculator!$D$7*150),1),1-MOD(A306*Calculator!$C$13/(Calculator!$D$7*150),1)),ABS(MOD(A306*Calculator!$C$13/(Calculator!$D$7*150),1)-0.5)),IF(INT(2*A306*Calculator!$C$13/(Calculator!$D$7*150))&gt;INT(2*A306*Calculator!$B$13/(Calculator!$D$7*150)),0,1))),1)</f>
        <v>1</v>
      </c>
      <c r="D306" s="252" t="n">
        <f aca="false">IF(Calculator!$E$14="YES",IF(A306&lt;Calculator!$G$14,0,MIN(MIN(MIN(MOD(A306*Calculator!$B$14/(Calculator!$D$7*150),1),1-MOD(A306*Calculator!$B$14/(Calculator!$D$7*150),1)),ABS(MOD(A306*Calculator!$B$14/(Calculator!$D$7*150),1)-0.5)),MIN(MIN(MOD(A306*Calculator!$C$14/(Calculator!$D$7*150),1),1-MOD(A306*Calculator!$C$14/(Calculator!$D$7*150),1)),ABS(MOD(A306*Calculator!$C$14/(Calculator!$D$7*150),1)-0.5)),IF(INT(2*A306*Calculator!$C$14/(Calculator!$D$7*150))&gt;INT(2*A306*Calculator!$B$14/(Calculator!$D$7*150)),0,1))),1)</f>
        <v>1</v>
      </c>
      <c r="E306" s="252" t="n">
        <f aca="false">IF(Calculator!$E$15="YES",IF(A306&lt;Calculator!$G$15,0,MIN(MIN(MIN(MOD(A306*Calculator!$B$15/(Calculator!$D$7*150),1),1-MOD(A306*Calculator!$B$15/(Calculator!$D$7*150),1)),ABS(MOD(A306*Calculator!$B$15/(Calculator!$D$7*150),1)-0.5)),MIN(MIN(MOD(A306*Calculator!$C$15/(Calculator!$D$7*150),1),1-MOD(A306*Calculator!$C$15/(Calculator!$D$7*150),1)),ABS(MOD(A306*Calculator!$C$15/(Calculator!$D$7*150),1)-0.5)),IF(INT(2*A306*Calculator!$C$15/(Calculator!$D$7*150))&gt;INT(2*A306*Calculator!$B$15/(Calculator!$D$7*150)),0,1))),1)</f>
        <v>0.212140350877193</v>
      </c>
      <c r="F306" s="252" t="n">
        <f aca="false">IF(Calculator!$E$16="YES",IF(A306&lt;Calculator!$G$16,0,MIN(MIN(MIN(MOD(A306*Calculator!$B$16/(Calculator!$D$7*150),1),1-MOD(A306*Calculator!$B$16/(Calculator!$D$7*150),1)),ABS(MOD(A306*Calculator!$B$16/(Calculator!$D$7*150),1)-0.5)),MIN(MIN(MOD(A306*Calculator!$C$16/(Calculator!$D$7*150),1),1-MOD(A306*Calculator!$C$16/(Calculator!$D$7*150),1)),ABS(MOD(A306*Calculator!$C$16/(Calculator!$D$7*150),1)-0.5)),IF(INT(2*A306*Calculator!$C$16/(Calculator!$D$7*150))&gt;INT(2*A306*Calculator!$B$16/(Calculator!$D$7*150)),0,1))),1)</f>
        <v>1</v>
      </c>
      <c r="G306" s="252" t="n">
        <f aca="false">IF(Calculator!$E$17="YES",IF(A306&lt;Calculator!$G$17,0,MIN(MIN(MIN(MOD(A306*Calculator!$B$17/(Calculator!$D$7*150),1),1-MOD(A306*Calculator!$B$17/(Calculator!$D$7*150),1)),ABS(MOD(A306*Calculator!$B$17/(Calculator!$D$7*150),1)-0.5)),MIN(MIN(MOD(A306*Calculator!$C$17/(Calculator!$D$7*150),1),1-MOD(A306*Calculator!$C$17/(Calculator!$D$7*150),1)),ABS(MOD(A306*Calculator!$C$17/(Calculator!$D$7*150),1)-0.5)),IF(INT(2*A306*Calculator!$C$17/(Calculator!$D$7*150))&gt;INT(2*A306*Calculator!$B$17/(Calculator!$D$7*150)),0,1))),1)</f>
        <v>0</v>
      </c>
      <c r="H306" s="252" t="n">
        <f aca="false">IF(Calculator!$E$18="YES",IF(A306&lt;Calculator!$G$18,0,MIN(MIN(MIN(MOD(A306*Calculator!$B$18/(Calculator!$D$7*150),1),1-MOD(A306*Calculator!$B$18/(Calculator!$D$7*150),1)),ABS(MOD(A306*Calculator!$B$18/(Calculator!$D$7*150),1)-0.5)),MIN(MIN(MOD(A306*Calculator!$C$18/(Calculator!$D$7*150),1),1-MOD(A306*Calculator!$C$18/(Calculator!$D$7*150),1)),ABS(MOD(A306*Calculator!$C$18/(Calculator!$D$7*150),1)-0.5)),IF(INT(2*A306*Calculator!$C$18/(Calculator!$D$7*150))&gt;INT(2*A306*Calculator!$B$18/(Calculator!$D$7*150)),0,1))),1)</f>
        <v>1</v>
      </c>
      <c r="I306" s="252" t="n">
        <f aca="false">IF(Calculator!$E$19="YES",IF(A306&lt;Calculator!$G$19,0,MIN(MIN(MIN(MOD(A306*Calculator!$B$19/(Calculator!$D$7*150),1),1-MOD(A306*Calculator!$B$19/(Calculator!$D$7*150),1)),ABS(MOD(A306*Calculator!$B$19/(Calculator!$D$7*150),1)-0.5)),MIN(MIN(MOD(A306*Calculator!$C$19/(Calculator!$D$7*150),1),1-MOD(A306*Calculator!$C$19/(Calculator!$D$7*150),1)),ABS(MOD(A306*Calculator!$C$19/(Calculator!$D$7*150),1)-0.5)),IF(INT(2*A306*Calculator!$C$19/(Calculator!$D$7*150))&gt;INT(2*A306*Calculator!$B$19/(Calculator!$D$7*150)),0,1))),1)</f>
        <v>1</v>
      </c>
      <c r="J306" s="252" t="n">
        <f aca="false">IF(Calculator!$E$20="YES",IF(A306&lt;Calculator!$G$20,0,MIN(MIN(MIN(MOD(A306*Calculator!$B$20/(Calculator!$D$7*150),1),1-MOD(A306*Calculator!$B$20/(Calculator!$D$7*150),1)),ABS(MOD(A306*Calculator!$B$20/(Calculator!$D$7*150),1)-0.5)),MIN(MIN(MOD(A306*Calculator!$C$20/(Calculator!$D$7*150),1),1-MOD(A306*Calculator!$C$20/(Calculator!$D$7*150),1)),ABS(MOD(A306*Calculator!$C$20/(Calculator!$D$7*150),1)-0.5)),IF(INT(2*A306*Calculator!$C$20/(Calculator!$D$7*150))&gt;INT(2*A306*Calculator!$B$20/(Calculator!$D$7*150)),0,1))),1)</f>
        <v>1</v>
      </c>
      <c r="K306" s="252" t="n">
        <f aca="false">IF(Calculator!$E$21="YES",IF(A306&lt;Calculator!$G$21,0,MIN(MIN(MIN(MOD(A306*Calculator!$B$21/(Calculator!$D$7*150),1),1-MOD(A306*Calculator!$B$21/(Calculator!$D$7*150),1)),ABS(MOD(A306*Calculator!$B$21/(Calculator!$D$7*150),1)-0.5)),MIN(MIN(MOD(A306*Calculator!$C$21/(Calculator!$D$7*150),1),1-MOD(A306*Calculator!$C$21/(Calculator!$D$7*150),1)),ABS(MOD(A306*Calculator!$C$21/(Calculator!$D$7*150),1)-0.5)),IF(INT(2*A306*Calculator!$C$21/(Calculator!$D$7*150))&gt;INT(2*A306*Calculator!$B$21/(Calculator!$D$7*150)),0,1))),1)</f>
        <v>1</v>
      </c>
      <c r="L306" s="252" t="n">
        <f aca="false">IF(Calculator!$E$22="YES",IF(A306&lt;Calculator!$G$22,0,MIN(MIN(MIN(MOD(A306*Calculator!$B$22/(Calculator!$D$7*150),1),1-MOD(A306*Calculator!$B$22/(Calculator!$D$7*150),1)),ABS(MOD(A306*Calculator!$B$22/(Calculator!$D$7*150),1)-0.5)),MIN(MIN(MOD(A306*Calculator!$C$22/(Calculator!$D$7*150),1),1-MOD(A306*Calculator!$C$22/(Calculator!$D$7*150),1)),ABS(MOD(A306*Calculator!$C$22/(Calculator!$D$7*150),1)-0.5)),IF(INT(2*A306*Calculator!$C$22/(Calculator!$D$7*150))&gt;INT(2*A306*Calculator!$B$22/(Calculator!$D$7*150)),0,1))),1)</f>
        <v>1</v>
      </c>
      <c r="M306" s="252" t="n">
        <f aca="false">MIN(B306:L306)</f>
        <v>0</v>
      </c>
      <c r="N306" s="252" t="n">
        <f aca="false">SUMPRODUCT(($M$7:$M$557&gt;M306)*1)+SUMPRODUCT(($M$7:$M$557=M306)*(ROW($M$7:$M$557)&lt;ROW(M306)))+1</f>
        <v>467</v>
      </c>
      <c r="O306" s="252" t="str">
        <f aca="false">IF(M306&gt;=0.13,"★★★ EXCELLENT",IF(M306&gt;=0.12,"★★  GOOD",IF(M306&gt;=0.07,"★  FAIR",IF(M306&gt;=0.025,"⚠  MARGINAL","✗  AVOID"))))</f>
        <v>✗  AVOID</v>
      </c>
    </row>
    <row r="307" customFormat="false" ht="15" hidden="false" customHeight="true" outlineLevel="0" collapsed="false">
      <c r="A307" s="249" t="n">
        <v>35</v>
      </c>
      <c r="B307" s="250" t="n">
        <f aca="false">IF(Calculator!$E$12="YES",IF(A307&lt;Calculator!$G$12,0,MIN(MIN(MIN(MOD(A307*Calculator!$B$12/(Calculator!$D$7*150),1),1-MOD(A307*Calculator!$B$12/(Calculator!$D$7*150),1)),ABS(MOD(A307*Calculator!$B$12/(Calculator!$D$7*150),1)-0.5)),MIN(MIN(MOD(A307*Calculator!$C$12/(Calculator!$D$7*150),1),1-MOD(A307*Calculator!$C$12/(Calculator!$D$7*150),1)),ABS(MOD(A307*Calculator!$C$12/(Calculator!$D$7*150),1)-0.5)),IF(INT(2*A307*Calculator!$C$12/(Calculator!$D$7*150))&gt;INT(2*A307*Calculator!$B$12/(Calculator!$D$7*150)),0,1))),1)</f>
        <v>1</v>
      </c>
      <c r="C307" s="250" t="n">
        <f aca="false">IF(Calculator!$E$13="YES",IF(A307&lt;Calculator!$G$13,0,MIN(MIN(MIN(MOD(A307*Calculator!$B$13/(Calculator!$D$7*150),1),1-MOD(A307*Calculator!$B$13/(Calculator!$D$7*150),1)),ABS(MOD(A307*Calculator!$B$13/(Calculator!$D$7*150),1)-0.5)),MIN(MIN(MOD(A307*Calculator!$C$13/(Calculator!$D$7*150),1),1-MOD(A307*Calculator!$C$13/(Calculator!$D$7*150),1)),ABS(MOD(A307*Calculator!$C$13/(Calculator!$D$7*150),1)-0.5)),IF(INT(2*A307*Calculator!$C$13/(Calculator!$D$7*150))&gt;INT(2*A307*Calculator!$B$13/(Calculator!$D$7*150)),0,1))),1)</f>
        <v>1</v>
      </c>
      <c r="D307" s="250" t="n">
        <f aca="false">IF(Calculator!$E$14="YES",IF(A307&lt;Calculator!$G$14,0,MIN(MIN(MIN(MOD(A307*Calculator!$B$14/(Calculator!$D$7*150),1),1-MOD(A307*Calculator!$B$14/(Calculator!$D$7*150),1)),ABS(MOD(A307*Calculator!$B$14/(Calculator!$D$7*150),1)-0.5)),MIN(MIN(MOD(A307*Calculator!$C$14/(Calculator!$D$7*150),1),1-MOD(A307*Calculator!$C$14/(Calculator!$D$7*150),1)),ABS(MOD(A307*Calculator!$C$14/(Calculator!$D$7*150),1)-0.5)),IF(INT(2*A307*Calculator!$C$14/(Calculator!$D$7*150))&gt;INT(2*A307*Calculator!$B$14/(Calculator!$D$7*150)),0,1))),1)</f>
        <v>1</v>
      </c>
      <c r="E307" s="250" t="n">
        <f aca="false">IF(Calculator!$E$15="YES",IF(A307&lt;Calculator!$G$15,0,MIN(MIN(MIN(MOD(A307*Calculator!$B$15/(Calculator!$D$7*150),1),1-MOD(A307*Calculator!$B$15/(Calculator!$D$7*150),1)),ABS(MOD(A307*Calculator!$B$15/(Calculator!$D$7*150),1)-0.5)),MIN(MIN(MOD(A307*Calculator!$C$15/(Calculator!$D$7*150),1),1-MOD(A307*Calculator!$C$15/(Calculator!$D$7*150),1)),ABS(MOD(A307*Calculator!$C$15/(Calculator!$D$7*150),1)-0.5)),IF(INT(2*A307*Calculator!$C$15/(Calculator!$D$7*150))&gt;INT(2*A307*Calculator!$B$15/(Calculator!$D$7*150)),0,1))),1)</f>
        <v>0.207017543859649</v>
      </c>
      <c r="F307" s="250" t="n">
        <f aca="false">IF(Calculator!$E$16="YES",IF(A307&lt;Calculator!$G$16,0,MIN(MIN(MIN(MOD(A307*Calculator!$B$16/(Calculator!$D$7*150),1),1-MOD(A307*Calculator!$B$16/(Calculator!$D$7*150),1)),ABS(MOD(A307*Calculator!$B$16/(Calculator!$D$7*150),1)-0.5)),MIN(MIN(MOD(A307*Calculator!$C$16/(Calculator!$D$7*150),1),1-MOD(A307*Calculator!$C$16/(Calculator!$D$7*150),1)),ABS(MOD(A307*Calculator!$C$16/(Calculator!$D$7*150),1)-0.5)),IF(INT(2*A307*Calculator!$C$16/(Calculator!$D$7*150))&gt;INT(2*A307*Calculator!$B$16/(Calculator!$D$7*150)),0,1))),1)</f>
        <v>1</v>
      </c>
      <c r="G307" s="250" t="n">
        <f aca="false">IF(Calculator!$E$17="YES",IF(A307&lt;Calculator!$G$17,0,MIN(MIN(MIN(MOD(A307*Calculator!$B$17/(Calculator!$D$7*150),1),1-MOD(A307*Calculator!$B$17/(Calculator!$D$7*150),1)),ABS(MOD(A307*Calculator!$B$17/(Calculator!$D$7*150),1)-0.5)),MIN(MIN(MOD(A307*Calculator!$C$17/(Calculator!$D$7*150),1),1-MOD(A307*Calculator!$C$17/(Calculator!$D$7*150),1)),ABS(MOD(A307*Calculator!$C$17/(Calculator!$D$7*150),1)-0.5)),IF(INT(2*A307*Calculator!$C$17/(Calculator!$D$7*150))&gt;INT(2*A307*Calculator!$B$17/(Calculator!$D$7*150)),0,1))),1)</f>
        <v>0</v>
      </c>
      <c r="H307" s="250" t="n">
        <f aca="false">IF(Calculator!$E$18="YES",IF(A307&lt;Calculator!$G$18,0,MIN(MIN(MIN(MOD(A307*Calculator!$B$18/(Calculator!$D$7*150),1),1-MOD(A307*Calculator!$B$18/(Calculator!$D$7*150),1)),ABS(MOD(A307*Calculator!$B$18/(Calculator!$D$7*150),1)-0.5)),MIN(MIN(MOD(A307*Calculator!$C$18/(Calculator!$D$7*150),1),1-MOD(A307*Calculator!$C$18/(Calculator!$D$7*150),1)),ABS(MOD(A307*Calculator!$C$18/(Calculator!$D$7*150),1)-0.5)),IF(INT(2*A307*Calculator!$C$18/(Calculator!$D$7*150))&gt;INT(2*A307*Calculator!$B$18/(Calculator!$D$7*150)),0,1))),1)</f>
        <v>1</v>
      </c>
      <c r="I307" s="250" t="n">
        <f aca="false">IF(Calculator!$E$19="YES",IF(A307&lt;Calculator!$G$19,0,MIN(MIN(MIN(MOD(A307*Calculator!$B$19/(Calculator!$D$7*150),1),1-MOD(A307*Calculator!$B$19/(Calculator!$D$7*150),1)),ABS(MOD(A307*Calculator!$B$19/(Calculator!$D$7*150),1)-0.5)),MIN(MIN(MOD(A307*Calculator!$C$19/(Calculator!$D$7*150),1),1-MOD(A307*Calculator!$C$19/(Calculator!$D$7*150),1)),ABS(MOD(A307*Calculator!$C$19/(Calculator!$D$7*150),1)-0.5)),IF(INT(2*A307*Calculator!$C$19/(Calculator!$D$7*150))&gt;INT(2*A307*Calculator!$B$19/(Calculator!$D$7*150)),0,1))),1)</f>
        <v>1</v>
      </c>
      <c r="J307" s="250" t="n">
        <f aca="false">IF(Calculator!$E$20="YES",IF(A307&lt;Calculator!$G$20,0,MIN(MIN(MIN(MOD(A307*Calculator!$B$20/(Calculator!$D$7*150),1),1-MOD(A307*Calculator!$B$20/(Calculator!$D$7*150),1)),ABS(MOD(A307*Calculator!$B$20/(Calculator!$D$7*150),1)-0.5)),MIN(MIN(MOD(A307*Calculator!$C$20/(Calculator!$D$7*150),1),1-MOD(A307*Calculator!$C$20/(Calculator!$D$7*150),1)),ABS(MOD(A307*Calculator!$C$20/(Calculator!$D$7*150),1)-0.5)),IF(INT(2*A307*Calculator!$C$20/(Calculator!$D$7*150))&gt;INT(2*A307*Calculator!$B$20/(Calculator!$D$7*150)),0,1))),1)</f>
        <v>1</v>
      </c>
      <c r="K307" s="250" t="n">
        <f aca="false">IF(Calculator!$E$21="YES",IF(A307&lt;Calculator!$G$21,0,MIN(MIN(MIN(MOD(A307*Calculator!$B$21/(Calculator!$D$7*150),1),1-MOD(A307*Calculator!$B$21/(Calculator!$D$7*150),1)),ABS(MOD(A307*Calculator!$B$21/(Calculator!$D$7*150),1)-0.5)),MIN(MIN(MOD(A307*Calculator!$C$21/(Calculator!$D$7*150),1),1-MOD(A307*Calculator!$C$21/(Calculator!$D$7*150),1)),ABS(MOD(A307*Calculator!$C$21/(Calculator!$D$7*150),1)-0.5)),IF(INT(2*A307*Calculator!$C$21/(Calculator!$D$7*150))&gt;INT(2*A307*Calculator!$B$21/(Calculator!$D$7*150)),0,1))),1)</f>
        <v>1</v>
      </c>
      <c r="L307" s="250" t="n">
        <f aca="false">IF(Calculator!$E$22="YES",IF(A307&lt;Calculator!$G$22,0,MIN(MIN(MIN(MOD(A307*Calculator!$B$22/(Calculator!$D$7*150),1),1-MOD(A307*Calculator!$B$22/(Calculator!$D$7*150),1)),ABS(MOD(A307*Calculator!$B$22/(Calculator!$D$7*150),1)-0.5)),MIN(MIN(MOD(A307*Calculator!$C$22/(Calculator!$D$7*150),1),1-MOD(A307*Calculator!$C$22/(Calculator!$D$7*150),1)),ABS(MOD(A307*Calculator!$C$22/(Calculator!$D$7*150),1)-0.5)),IF(INT(2*A307*Calculator!$C$22/(Calculator!$D$7*150))&gt;INT(2*A307*Calculator!$B$22/(Calculator!$D$7*150)),0,1))),1)</f>
        <v>1</v>
      </c>
      <c r="M307" s="250" t="n">
        <f aca="false">MIN(B307:L307)</f>
        <v>0</v>
      </c>
      <c r="N307" s="250" t="n">
        <f aca="false">SUMPRODUCT(($M$7:$M$557&gt;M307)*1)+SUMPRODUCT(($M$7:$M$557=M307)*(ROW($M$7:$M$557)&lt;ROW(M307)))+1</f>
        <v>468</v>
      </c>
      <c r="O307" s="250" t="str">
        <f aca="false">IF(M307&gt;=0.13,"★★★ EXCELLENT",IF(M307&gt;=0.12,"★★  GOOD",IF(M307&gt;=0.07,"★  FAIR",IF(M307&gt;=0.025,"⚠  MARGINAL","✗  AVOID"))))</f>
        <v>✗  AVOID</v>
      </c>
    </row>
    <row r="308" customFormat="false" ht="15" hidden="false" customHeight="true" outlineLevel="0" collapsed="false">
      <c r="A308" s="251" t="n">
        <v>35.1</v>
      </c>
      <c r="B308" s="252" t="n">
        <f aca="false">IF(Calculator!$E$12="YES",IF(A308&lt;Calculator!$G$12,0,MIN(MIN(MIN(MOD(A308*Calculator!$B$12/(Calculator!$D$7*150),1),1-MOD(A308*Calculator!$B$12/(Calculator!$D$7*150),1)),ABS(MOD(A308*Calculator!$B$12/(Calculator!$D$7*150),1)-0.5)),MIN(MIN(MOD(A308*Calculator!$C$12/(Calculator!$D$7*150),1),1-MOD(A308*Calculator!$C$12/(Calculator!$D$7*150),1)),ABS(MOD(A308*Calculator!$C$12/(Calculator!$D$7*150),1)-0.5)),IF(INT(2*A308*Calculator!$C$12/(Calculator!$D$7*150))&gt;INT(2*A308*Calculator!$B$12/(Calculator!$D$7*150)),0,1))),1)</f>
        <v>1</v>
      </c>
      <c r="C308" s="252" t="n">
        <f aca="false">IF(Calculator!$E$13="YES",IF(A308&lt;Calculator!$G$13,0,MIN(MIN(MIN(MOD(A308*Calculator!$B$13/(Calculator!$D$7*150),1),1-MOD(A308*Calculator!$B$13/(Calculator!$D$7*150),1)),ABS(MOD(A308*Calculator!$B$13/(Calculator!$D$7*150),1)-0.5)),MIN(MIN(MOD(A308*Calculator!$C$13/(Calculator!$D$7*150),1),1-MOD(A308*Calculator!$C$13/(Calculator!$D$7*150),1)),ABS(MOD(A308*Calculator!$C$13/(Calculator!$D$7*150),1)-0.5)),IF(INT(2*A308*Calculator!$C$13/(Calculator!$D$7*150))&gt;INT(2*A308*Calculator!$B$13/(Calculator!$D$7*150)),0,1))),1)</f>
        <v>1</v>
      </c>
      <c r="D308" s="252" t="n">
        <f aca="false">IF(Calculator!$E$14="YES",IF(A308&lt;Calculator!$G$14,0,MIN(MIN(MIN(MOD(A308*Calculator!$B$14/(Calculator!$D$7*150),1),1-MOD(A308*Calculator!$B$14/(Calculator!$D$7*150),1)),ABS(MOD(A308*Calculator!$B$14/(Calculator!$D$7*150),1)-0.5)),MIN(MIN(MOD(A308*Calculator!$C$14/(Calculator!$D$7*150),1),1-MOD(A308*Calculator!$C$14/(Calculator!$D$7*150),1)),ABS(MOD(A308*Calculator!$C$14/(Calculator!$D$7*150),1)-0.5)),IF(INT(2*A308*Calculator!$C$14/(Calculator!$D$7*150))&gt;INT(2*A308*Calculator!$B$14/(Calculator!$D$7*150)),0,1))),1)</f>
        <v>1</v>
      </c>
      <c r="E308" s="252" t="n">
        <f aca="false">IF(Calculator!$E$15="YES",IF(A308&lt;Calculator!$G$15,0,MIN(MIN(MIN(MOD(A308*Calculator!$B$15/(Calculator!$D$7*150),1),1-MOD(A308*Calculator!$B$15/(Calculator!$D$7*150),1)),ABS(MOD(A308*Calculator!$B$15/(Calculator!$D$7*150),1)-0.5)),MIN(MIN(MOD(A308*Calculator!$C$15/(Calculator!$D$7*150),1),1-MOD(A308*Calculator!$C$15/(Calculator!$D$7*150),1)),ABS(MOD(A308*Calculator!$C$15/(Calculator!$D$7*150),1)-0.5)),IF(INT(2*A308*Calculator!$C$15/(Calculator!$D$7*150))&gt;INT(2*A308*Calculator!$B$15/(Calculator!$D$7*150)),0,1))),1)</f>
        <v>0.201894736842105</v>
      </c>
      <c r="F308" s="252" t="n">
        <f aca="false">IF(Calculator!$E$16="YES",IF(A308&lt;Calculator!$G$16,0,MIN(MIN(MIN(MOD(A308*Calculator!$B$16/(Calculator!$D$7*150),1),1-MOD(A308*Calculator!$B$16/(Calculator!$D$7*150),1)),ABS(MOD(A308*Calculator!$B$16/(Calculator!$D$7*150),1)-0.5)),MIN(MIN(MOD(A308*Calculator!$C$16/(Calculator!$D$7*150),1),1-MOD(A308*Calculator!$C$16/(Calculator!$D$7*150),1)),ABS(MOD(A308*Calculator!$C$16/(Calculator!$D$7*150),1)-0.5)),IF(INT(2*A308*Calculator!$C$16/(Calculator!$D$7*150))&gt;INT(2*A308*Calculator!$B$16/(Calculator!$D$7*150)),0,1))),1)</f>
        <v>1</v>
      </c>
      <c r="G308" s="252" t="n">
        <f aca="false">IF(Calculator!$E$17="YES",IF(A308&lt;Calculator!$G$17,0,MIN(MIN(MIN(MOD(A308*Calculator!$B$17/(Calculator!$D$7*150),1),1-MOD(A308*Calculator!$B$17/(Calculator!$D$7*150),1)),ABS(MOD(A308*Calculator!$B$17/(Calculator!$D$7*150),1)-0.5)),MIN(MIN(MOD(A308*Calculator!$C$17/(Calculator!$D$7*150),1),1-MOD(A308*Calculator!$C$17/(Calculator!$D$7*150),1)),ABS(MOD(A308*Calculator!$C$17/(Calculator!$D$7*150),1)-0.5)),IF(INT(2*A308*Calculator!$C$17/(Calculator!$D$7*150))&gt;INT(2*A308*Calculator!$B$17/(Calculator!$D$7*150)),0,1))),1)</f>
        <v>0</v>
      </c>
      <c r="H308" s="252" t="n">
        <f aca="false">IF(Calculator!$E$18="YES",IF(A308&lt;Calculator!$G$18,0,MIN(MIN(MIN(MOD(A308*Calculator!$B$18/(Calculator!$D$7*150),1),1-MOD(A308*Calculator!$B$18/(Calculator!$D$7*150),1)),ABS(MOD(A308*Calculator!$B$18/(Calculator!$D$7*150),1)-0.5)),MIN(MIN(MOD(A308*Calculator!$C$18/(Calculator!$D$7*150),1),1-MOD(A308*Calculator!$C$18/(Calculator!$D$7*150),1)),ABS(MOD(A308*Calculator!$C$18/(Calculator!$D$7*150),1)-0.5)),IF(INT(2*A308*Calculator!$C$18/(Calculator!$D$7*150))&gt;INT(2*A308*Calculator!$B$18/(Calculator!$D$7*150)),0,1))),1)</f>
        <v>1</v>
      </c>
      <c r="I308" s="252" t="n">
        <f aca="false">IF(Calculator!$E$19="YES",IF(A308&lt;Calculator!$G$19,0,MIN(MIN(MIN(MOD(A308*Calculator!$B$19/(Calculator!$D$7*150),1),1-MOD(A308*Calculator!$B$19/(Calculator!$D$7*150),1)),ABS(MOD(A308*Calculator!$B$19/(Calculator!$D$7*150),1)-0.5)),MIN(MIN(MOD(A308*Calculator!$C$19/(Calculator!$D$7*150),1),1-MOD(A308*Calculator!$C$19/(Calculator!$D$7*150),1)),ABS(MOD(A308*Calculator!$C$19/(Calculator!$D$7*150),1)-0.5)),IF(INT(2*A308*Calculator!$C$19/(Calculator!$D$7*150))&gt;INT(2*A308*Calculator!$B$19/(Calculator!$D$7*150)),0,1))),1)</f>
        <v>1</v>
      </c>
      <c r="J308" s="252" t="n">
        <f aca="false">IF(Calculator!$E$20="YES",IF(A308&lt;Calculator!$G$20,0,MIN(MIN(MIN(MOD(A308*Calculator!$B$20/(Calculator!$D$7*150),1),1-MOD(A308*Calculator!$B$20/(Calculator!$D$7*150),1)),ABS(MOD(A308*Calculator!$B$20/(Calculator!$D$7*150),1)-0.5)),MIN(MIN(MOD(A308*Calculator!$C$20/(Calculator!$D$7*150),1),1-MOD(A308*Calculator!$C$20/(Calculator!$D$7*150),1)),ABS(MOD(A308*Calculator!$C$20/(Calculator!$D$7*150),1)-0.5)),IF(INT(2*A308*Calculator!$C$20/(Calculator!$D$7*150))&gt;INT(2*A308*Calculator!$B$20/(Calculator!$D$7*150)),0,1))),1)</f>
        <v>1</v>
      </c>
      <c r="K308" s="252" t="n">
        <f aca="false">IF(Calculator!$E$21="YES",IF(A308&lt;Calculator!$G$21,0,MIN(MIN(MIN(MOD(A308*Calculator!$B$21/(Calculator!$D$7*150),1),1-MOD(A308*Calculator!$B$21/(Calculator!$D$7*150),1)),ABS(MOD(A308*Calculator!$B$21/(Calculator!$D$7*150),1)-0.5)),MIN(MIN(MOD(A308*Calculator!$C$21/(Calculator!$D$7*150),1),1-MOD(A308*Calculator!$C$21/(Calculator!$D$7*150),1)),ABS(MOD(A308*Calculator!$C$21/(Calculator!$D$7*150),1)-0.5)),IF(INT(2*A308*Calculator!$C$21/(Calculator!$D$7*150))&gt;INT(2*A308*Calculator!$B$21/(Calculator!$D$7*150)),0,1))),1)</f>
        <v>1</v>
      </c>
      <c r="L308" s="252" t="n">
        <f aca="false">IF(Calculator!$E$22="YES",IF(A308&lt;Calculator!$G$22,0,MIN(MIN(MIN(MOD(A308*Calculator!$B$22/(Calculator!$D$7*150),1),1-MOD(A308*Calculator!$B$22/(Calculator!$D$7*150),1)),ABS(MOD(A308*Calculator!$B$22/(Calculator!$D$7*150),1)-0.5)),MIN(MIN(MOD(A308*Calculator!$C$22/(Calculator!$D$7*150),1),1-MOD(A308*Calculator!$C$22/(Calculator!$D$7*150),1)),ABS(MOD(A308*Calculator!$C$22/(Calculator!$D$7*150),1)-0.5)),IF(INT(2*A308*Calculator!$C$22/(Calculator!$D$7*150))&gt;INT(2*A308*Calculator!$B$22/(Calculator!$D$7*150)),0,1))),1)</f>
        <v>1</v>
      </c>
      <c r="M308" s="252" t="n">
        <f aca="false">MIN(B308:L308)</f>
        <v>0</v>
      </c>
      <c r="N308" s="252" t="n">
        <f aca="false">SUMPRODUCT(($M$7:$M$557&gt;M308)*1)+SUMPRODUCT(($M$7:$M$557=M308)*(ROW($M$7:$M$557)&lt;ROW(M308)))+1</f>
        <v>469</v>
      </c>
      <c r="O308" s="252" t="str">
        <f aca="false">IF(M308&gt;=0.13,"★★★ EXCELLENT",IF(M308&gt;=0.12,"★★  GOOD",IF(M308&gt;=0.07,"★  FAIR",IF(M308&gt;=0.025,"⚠  MARGINAL","✗  AVOID"))))</f>
        <v>✗  AVOID</v>
      </c>
    </row>
    <row r="309" customFormat="false" ht="15" hidden="false" customHeight="true" outlineLevel="0" collapsed="false">
      <c r="A309" s="249" t="n">
        <v>35.2</v>
      </c>
      <c r="B309" s="250" t="n">
        <f aca="false">IF(Calculator!$E$12="YES",IF(A309&lt;Calculator!$G$12,0,MIN(MIN(MIN(MOD(A309*Calculator!$B$12/(Calculator!$D$7*150),1),1-MOD(A309*Calculator!$B$12/(Calculator!$D$7*150),1)),ABS(MOD(A309*Calculator!$B$12/(Calculator!$D$7*150),1)-0.5)),MIN(MIN(MOD(A309*Calculator!$C$12/(Calculator!$D$7*150),1),1-MOD(A309*Calculator!$C$12/(Calculator!$D$7*150),1)),ABS(MOD(A309*Calculator!$C$12/(Calculator!$D$7*150),1)-0.5)),IF(INT(2*A309*Calculator!$C$12/(Calculator!$D$7*150))&gt;INT(2*A309*Calculator!$B$12/(Calculator!$D$7*150)),0,1))),1)</f>
        <v>1</v>
      </c>
      <c r="C309" s="250" t="n">
        <f aca="false">IF(Calculator!$E$13="YES",IF(A309&lt;Calculator!$G$13,0,MIN(MIN(MIN(MOD(A309*Calculator!$B$13/(Calculator!$D$7*150),1),1-MOD(A309*Calculator!$B$13/(Calculator!$D$7*150),1)),ABS(MOD(A309*Calculator!$B$13/(Calculator!$D$7*150),1)-0.5)),MIN(MIN(MOD(A309*Calculator!$C$13/(Calculator!$D$7*150),1),1-MOD(A309*Calculator!$C$13/(Calculator!$D$7*150),1)),ABS(MOD(A309*Calculator!$C$13/(Calculator!$D$7*150),1)-0.5)),IF(INT(2*A309*Calculator!$C$13/(Calculator!$D$7*150))&gt;INT(2*A309*Calculator!$B$13/(Calculator!$D$7*150)),0,1))),1)</f>
        <v>1</v>
      </c>
      <c r="D309" s="250" t="n">
        <f aca="false">IF(Calculator!$E$14="YES",IF(A309&lt;Calculator!$G$14,0,MIN(MIN(MIN(MOD(A309*Calculator!$B$14/(Calculator!$D$7*150),1),1-MOD(A309*Calculator!$B$14/(Calculator!$D$7*150),1)),ABS(MOD(A309*Calculator!$B$14/(Calculator!$D$7*150),1)-0.5)),MIN(MIN(MOD(A309*Calculator!$C$14/(Calculator!$D$7*150),1),1-MOD(A309*Calculator!$C$14/(Calculator!$D$7*150),1)),ABS(MOD(A309*Calculator!$C$14/(Calculator!$D$7*150),1)-0.5)),IF(INT(2*A309*Calculator!$C$14/(Calculator!$D$7*150))&gt;INT(2*A309*Calculator!$B$14/(Calculator!$D$7*150)),0,1))),1)</f>
        <v>1</v>
      </c>
      <c r="E309" s="250" t="n">
        <f aca="false">IF(Calculator!$E$15="YES",IF(A309&lt;Calculator!$G$15,0,MIN(MIN(MIN(MOD(A309*Calculator!$B$15/(Calculator!$D$7*150),1),1-MOD(A309*Calculator!$B$15/(Calculator!$D$7*150),1)),ABS(MOD(A309*Calculator!$B$15/(Calculator!$D$7*150),1)-0.5)),MIN(MIN(MOD(A309*Calculator!$C$15/(Calculator!$D$7*150),1),1-MOD(A309*Calculator!$C$15/(Calculator!$D$7*150),1)),ABS(MOD(A309*Calculator!$C$15/(Calculator!$D$7*150),1)-0.5)),IF(INT(2*A309*Calculator!$C$15/(Calculator!$D$7*150))&gt;INT(2*A309*Calculator!$B$15/(Calculator!$D$7*150)),0,1))),1)</f>
        <v>0.196771929824561</v>
      </c>
      <c r="F309" s="250" t="n">
        <f aca="false">IF(Calculator!$E$16="YES",IF(A309&lt;Calculator!$G$16,0,MIN(MIN(MIN(MOD(A309*Calculator!$B$16/(Calculator!$D$7*150),1),1-MOD(A309*Calculator!$B$16/(Calculator!$D$7*150),1)),ABS(MOD(A309*Calculator!$B$16/(Calculator!$D$7*150),1)-0.5)),MIN(MIN(MOD(A309*Calculator!$C$16/(Calculator!$D$7*150),1),1-MOD(A309*Calculator!$C$16/(Calculator!$D$7*150),1)),ABS(MOD(A309*Calculator!$C$16/(Calculator!$D$7*150),1)-0.5)),IF(INT(2*A309*Calculator!$C$16/(Calculator!$D$7*150))&gt;INT(2*A309*Calculator!$B$16/(Calculator!$D$7*150)),0,1))),1)</f>
        <v>1</v>
      </c>
      <c r="G309" s="250" t="n">
        <f aca="false">IF(Calculator!$E$17="YES",IF(A309&lt;Calculator!$G$17,0,MIN(MIN(MIN(MOD(A309*Calculator!$B$17/(Calculator!$D$7*150),1),1-MOD(A309*Calculator!$B$17/(Calculator!$D$7*150),1)),ABS(MOD(A309*Calculator!$B$17/(Calculator!$D$7*150),1)-0.5)),MIN(MIN(MOD(A309*Calculator!$C$17/(Calculator!$D$7*150),1),1-MOD(A309*Calculator!$C$17/(Calculator!$D$7*150),1)),ABS(MOD(A309*Calculator!$C$17/(Calculator!$D$7*150),1)-0.5)),IF(INT(2*A309*Calculator!$C$17/(Calculator!$D$7*150))&gt;INT(2*A309*Calculator!$B$17/(Calculator!$D$7*150)),0,1))),1)</f>
        <v>0</v>
      </c>
      <c r="H309" s="250" t="n">
        <f aca="false">IF(Calculator!$E$18="YES",IF(A309&lt;Calculator!$G$18,0,MIN(MIN(MIN(MOD(A309*Calculator!$B$18/(Calculator!$D$7*150),1),1-MOD(A309*Calculator!$B$18/(Calculator!$D$7*150),1)),ABS(MOD(A309*Calculator!$B$18/(Calculator!$D$7*150),1)-0.5)),MIN(MIN(MOD(A309*Calculator!$C$18/(Calculator!$D$7*150),1),1-MOD(A309*Calculator!$C$18/(Calculator!$D$7*150),1)),ABS(MOD(A309*Calculator!$C$18/(Calculator!$D$7*150),1)-0.5)),IF(INT(2*A309*Calculator!$C$18/(Calculator!$D$7*150))&gt;INT(2*A309*Calculator!$B$18/(Calculator!$D$7*150)),0,1))),1)</f>
        <v>1</v>
      </c>
      <c r="I309" s="250" t="n">
        <f aca="false">IF(Calculator!$E$19="YES",IF(A309&lt;Calculator!$G$19,0,MIN(MIN(MIN(MOD(A309*Calculator!$B$19/(Calculator!$D$7*150),1),1-MOD(A309*Calculator!$B$19/(Calculator!$D$7*150),1)),ABS(MOD(A309*Calculator!$B$19/(Calculator!$D$7*150),1)-0.5)),MIN(MIN(MOD(A309*Calculator!$C$19/(Calculator!$D$7*150),1),1-MOD(A309*Calculator!$C$19/(Calculator!$D$7*150),1)),ABS(MOD(A309*Calculator!$C$19/(Calculator!$D$7*150),1)-0.5)),IF(INT(2*A309*Calculator!$C$19/(Calculator!$D$7*150))&gt;INT(2*A309*Calculator!$B$19/(Calculator!$D$7*150)),0,1))),1)</f>
        <v>1</v>
      </c>
      <c r="J309" s="250" t="n">
        <f aca="false">IF(Calculator!$E$20="YES",IF(A309&lt;Calculator!$G$20,0,MIN(MIN(MIN(MOD(A309*Calculator!$B$20/(Calculator!$D$7*150),1),1-MOD(A309*Calculator!$B$20/(Calculator!$D$7*150),1)),ABS(MOD(A309*Calculator!$B$20/(Calculator!$D$7*150),1)-0.5)),MIN(MIN(MOD(A309*Calculator!$C$20/(Calculator!$D$7*150),1),1-MOD(A309*Calculator!$C$20/(Calculator!$D$7*150),1)),ABS(MOD(A309*Calculator!$C$20/(Calculator!$D$7*150),1)-0.5)),IF(INT(2*A309*Calculator!$C$20/(Calculator!$D$7*150))&gt;INT(2*A309*Calculator!$B$20/(Calculator!$D$7*150)),0,1))),1)</f>
        <v>1</v>
      </c>
      <c r="K309" s="250" t="n">
        <f aca="false">IF(Calculator!$E$21="YES",IF(A309&lt;Calculator!$G$21,0,MIN(MIN(MIN(MOD(A309*Calculator!$B$21/(Calculator!$D$7*150),1),1-MOD(A309*Calculator!$B$21/(Calculator!$D$7*150),1)),ABS(MOD(A309*Calculator!$B$21/(Calculator!$D$7*150),1)-0.5)),MIN(MIN(MOD(A309*Calculator!$C$21/(Calculator!$D$7*150),1),1-MOD(A309*Calculator!$C$21/(Calculator!$D$7*150),1)),ABS(MOD(A309*Calculator!$C$21/(Calculator!$D$7*150),1)-0.5)),IF(INT(2*A309*Calculator!$C$21/(Calculator!$D$7*150))&gt;INT(2*A309*Calculator!$B$21/(Calculator!$D$7*150)),0,1))),1)</f>
        <v>1</v>
      </c>
      <c r="L309" s="250" t="n">
        <f aca="false">IF(Calculator!$E$22="YES",IF(A309&lt;Calculator!$G$22,0,MIN(MIN(MIN(MOD(A309*Calculator!$B$22/(Calculator!$D$7*150),1),1-MOD(A309*Calculator!$B$22/(Calculator!$D$7*150),1)),ABS(MOD(A309*Calculator!$B$22/(Calculator!$D$7*150),1)-0.5)),MIN(MIN(MOD(A309*Calculator!$C$22/(Calculator!$D$7*150),1),1-MOD(A309*Calculator!$C$22/(Calculator!$D$7*150),1)),ABS(MOD(A309*Calculator!$C$22/(Calculator!$D$7*150),1)-0.5)),IF(INT(2*A309*Calculator!$C$22/(Calculator!$D$7*150))&gt;INT(2*A309*Calculator!$B$22/(Calculator!$D$7*150)),0,1))),1)</f>
        <v>1</v>
      </c>
      <c r="M309" s="250" t="n">
        <f aca="false">MIN(B309:L309)</f>
        <v>0</v>
      </c>
      <c r="N309" s="250" t="n">
        <f aca="false">SUMPRODUCT(($M$7:$M$557&gt;M309)*1)+SUMPRODUCT(($M$7:$M$557=M309)*(ROW($M$7:$M$557)&lt;ROW(M309)))+1</f>
        <v>470</v>
      </c>
      <c r="O309" s="250" t="str">
        <f aca="false">IF(M309&gt;=0.13,"★★★ EXCELLENT",IF(M309&gt;=0.12,"★★  GOOD",IF(M309&gt;=0.07,"★  FAIR",IF(M309&gt;=0.025,"⚠  MARGINAL","✗  AVOID"))))</f>
        <v>✗  AVOID</v>
      </c>
    </row>
    <row r="310" customFormat="false" ht="15" hidden="false" customHeight="true" outlineLevel="0" collapsed="false">
      <c r="A310" s="251" t="n">
        <v>35.3</v>
      </c>
      <c r="B310" s="252" t="n">
        <f aca="false">IF(Calculator!$E$12="YES",IF(A310&lt;Calculator!$G$12,0,MIN(MIN(MIN(MOD(A310*Calculator!$B$12/(Calculator!$D$7*150),1),1-MOD(A310*Calculator!$B$12/(Calculator!$D$7*150),1)),ABS(MOD(A310*Calculator!$B$12/(Calculator!$D$7*150),1)-0.5)),MIN(MIN(MOD(A310*Calculator!$C$12/(Calculator!$D$7*150),1),1-MOD(A310*Calculator!$C$12/(Calculator!$D$7*150),1)),ABS(MOD(A310*Calculator!$C$12/(Calculator!$D$7*150),1)-0.5)),IF(INT(2*A310*Calculator!$C$12/(Calculator!$D$7*150))&gt;INT(2*A310*Calculator!$B$12/(Calculator!$D$7*150)),0,1))),1)</f>
        <v>1</v>
      </c>
      <c r="C310" s="252" t="n">
        <f aca="false">IF(Calculator!$E$13="YES",IF(A310&lt;Calculator!$G$13,0,MIN(MIN(MIN(MOD(A310*Calculator!$B$13/(Calculator!$D$7*150),1),1-MOD(A310*Calculator!$B$13/(Calculator!$D$7*150),1)),ABS(MOD(A310*Calculator!$B$13/(Calculator!$D$7*150),1)-0.5)),MIN(MIN(MOD(A310*Calculator!$C$13/(Calculator!$D$7*150),1),1-MOD(A310*Calculator!$C$13/(Calculator!$D$7*150),1)),ABS(MOD(A310*Calculator!$C$13/(Calculator!$D$7*150),1)-0.5)),IF(INT(2*A310*Calculator!$C$13/(Calculator!$D$7*150))&gt;INT(2*A310*Calculator!$B$13/(Calculator!$D$7*150)),0,1))),1)</f>
        <v>1</v>
      </c>
      <c r="D310" s="252" t="n">
        <f aca="false">IF(Calculator!$E$14="YES",IF(A310&lt;Calculator!$G$14,0,MIN(MIN(MIN(MOD(A310*Calculator!$B$14/(Calculator!$D$7*150),1),1-MOD(A310*Calculator!$B$14/(Calculator!$D$7*150),1)),ABS(MOD(A310*Calculator!$B$14/(Calculator!$D$7*150),1)-0.5)),MIN(MIN(MOD(A310*Calculator!$C$14/(Calculator!$D$7*150),1),1-MOD(A310*Calculator!$C$14/(Calculator!$D$7*150),1)),ABS(MOD(A310*Calculator!$C$14/(Calculator!$D$7*150),1)-0.5)),IF(INT(2*A310*Calculator!$C$14/(Calculator!$D$7*150))&gt;INT(2*A310*Calculator!$B$14/(Calculator!$D$7*150)),0,1))),1)</f>
        <v>1</v>
      </c>
      <c r="E310" s="252" t="n">
        <f aca="false">IF(Calculator!$E$15="YES",IF(A310&lt;Calculator!$G$15,0,MIN(MIN(MIN(MOD(A310*Calculator!$B$15/(Calculator!$D$7*150),1),1-MOD(A310*Calculator!$B$15/(Calculator!$D$7*150),1)),ABS(MOD(A310*Calculator!$B$15/(Calculator!$D$7*150),1)-0.5)),MIN(MIN(MOD(A310*Calculator!$C$15/(Calculator!$D$7*150),1),1-MOD(A310*Calculator!$C$15/(Calculator!$D$7*150),1)),ABS(MOD(A310*Calculator!$C$15/(Calculator!$D$7*150),1)-0.5)),IF(INT(2*A310*Calculator!$C$15/(Calculator!$D$7*150))&gt;INT(2*A310*Calculator!$B$15/(Calculator!$D$7*150)),0,1))),1)</f>
        <v>0.191649122807018</v>
      </c>
      <c r="F310" s="252" t="n">
        <f aca="false">IF(Calculator!$E$16="YES",IF(A310&lt;Calculator!$G$16,0,MIN(MIN(MIN(MOD(A310*Calculator!$B$16/(Calculator!$D$7*150),1),1-MOD(A310*Calculator!$B$16/(Calculator!$D$7*150),1)),ABS(MOD(A310*Calculator!$B$16/(Calculator!$D$7*150),1)-0.5)),MIN(MIN(MOD(A310*Calculator!$C$16/(Calculator!$D$7*150),1),1-MOD(A310*Calculator!$C$16/(Calculator!$D$7*150),1)),ABS(MOD(A310*Calculator!$C$16/(Calculator!$D$7*150),1)-0.5)),IF(INT(2*A310*Calculator!$C$16/(Calculator!$D$7*150))&gt;INT(2*A310*Calculator!$B$16/(Calculator!$D$7*150)),0,1))),1)</f>
        <v>1</v>
      </c>
      <c r="G310" s="252" t="n">
        <f aca="false">IF(Calculator!$E$17="YES",IF(A310&lt;Calculator!$G$17,0,MIN(MIN(MIN(MOD(A310*Calculator!$B$17/(Calculator!$D$7*150),1),1-MOD(A310*Calculator!$B$17/(Calculator!$D$7*150),1)),ABS(MOD(A310*Calculator!$B$17/(Calculator!$D$7*150),1)-0.5)),MIN(MIN(MOD(A310*Calculator!$C$17/(Calculator!$D$7*150),1),1-MOD(A310*Calculator!$C$17/(Calculator!$D$7*150),1)),ABS(MOD(A310*Calculator!$C$17/(Calculator!$D$7*150),1)-0.5)),IF(INT(2*A310*Calculator!$C$17/(Calculator!$D$7*150))&gt;INT(2*A310*Calculator!$B$17/(Calculator!$D$7*150)),0,1))),1)</f>
        <v>0</v>
      </c>
      <c r="H310" s="252" t="n">
        <f aca="false">IF(Calculator!$E$18="YES",IF(A310&lt;Calculator!$G$18,0,MIN(MIN(MIN(MOD(A310*Calculator!$B$18/(Calculator!$D$7*150),1),1-MOD(A310*Calculator!$B$18/(Calculator!$D$7*150),1)),ABS(MOD(A310*Calculator!$B$18/(Calculator!$D$7*150),1)-0.5)),MIN(MIN(MOD(A310*Calculator!$C$18/(Calculator!$D$7*150),1),1-MOD(A310*Calculator!$C$18/(Calculator!$D$7*150),1)),ABS(MOD(A310*Calculator!$C$18/(Calculator!$D$7*150),1)-0.5)),IF(INT(2*A310*Calculator!$C$18/(Calculator!$D$7*150))&gt;INT(2*A310*Calculator!$B$18/(Calculator!$D$7*150)),0,1))),1)</f>
        <v>1</v>
      </c>
      <c r="I310" s="252" t="n">
        <f aca="false">IF(Calculator!$E$19="YES",IF(A310&lt;Calculator!$G$19,0,MIN(MIN(MIN(MOD(A310*Calculator!$B$19/(Calculator!$D$7*150),1),1-MOD(A310*Calculator!$B$19/(Calculator!$D$7*150),1)),ABS(MOD(A310*Calculator!$B$19/(Calculator!$D$7*150),1)-0.5)),MIN(MIN(MOD(A310*Calculator!$C$19/(Calculator!$D$7*150),1),1-MOD(A310*Calculator!$C$19/(Calculator!$D$7*150),1)),ABS(MOD(A310*Calculator!$C$19/(Calculator!$D$7*150),1)-0.5)),IF(INT(2*A310*Calculator!$C$19/(Calculator!$D$7*150))&gt;INT(2*A310*Calculator!$B$19/(Calculator!$D$7*150)),0,1))),1)</f>
        <v>1</v>
      </c>
      <c r="J310" s="252" t="n">
        <f aca="false">IF(Calculator!$E$20="YES",IF(A310&lt;Calculator!$G$20,0,MIN(MIN(MIN(MOD(A310*Calculator!$B$20/(Calculator!$D$7*150),1),1-MOD(A310*Calculator!$B$20/(Calculator!$D$7*150),1)),ABS(MOD(A310*Calculator!$B$20/(Calculator!$D$7*150),1)-0.5)),MIN(MIN(MOD(A310*Calculator!$C$20/(Calculator!$D$7*150),1),1-MOD(A310*Calculator!$C$20/(Calculator!$D$7*150),1)),ABS(MOD(A310*Calculator!$C$20/(Calculator!$D$7*150),1)-0.5)),IF(INT(2*A310*Calculator!$C$20/(Calculator!$D$7*150))&gt;INT(2*A310*Calculator!$B$20/(Calculator!$D$7*150)),0,1))),1)</f>
        <v>1</v>
      </c>
      <c r="K310" s="252" t="n">
        <f aca="false">IF(Calculator!$E$21="YES",IF(A310&lt;Calculator!$G$21,0,MIN(MIN(MIN(MOD(A310*Calculator!$B$21/(Calculator!$D$7*150),1),1-MOD(A310*Calculator!$B$21/(Calculator!$D$7*150),1)),ABS(MOD(A310*Calculator!$B$21/(Calculator!$D$7*150),1)-0.5)),MIN(MIN(MOD(A310*Calculator!$C$21/(Calculator!$D$7*150),1),1-MOD(A310*Calculator!$C$21/(Calculator!$D$7*150),1)),ABS(MOD(A310*Calculator!$C$21/(Calculator!$D$7*150),1)-0.5)),IF(INT(2*A310*Calculator!$C$21/(Calculator!$D$7*150))&gt;INT(2*A310*Calculator!$B$21/(Calculator!$D$7*150)),0,1))),1)</f>
        <v>1</v>
      </c>
      <c r="L310" s="252" t="n">
        <f aca="false">IF(Calculator!$E$22="YES",IF(A310&lt;Calculator!$G$22,0,MIN(MIN(MIN(MOD(A310*Calculator!$B$22/(Calculator!$D$7*150),1),1-MOD(A310*Calculator!$B$22/(Calculator!$D$7*150),1)),ABS(MOD(A310*Calculator!$B$22/(Calculator!$D$7*150),1)-0.5)),MIN(MIN(MOD(A310*Calculator!$C$22/(Calculator!$D$7*150),1),1-MOD(A310*Calculator!$C$22/(Calculator!$D$7*150),1)),ABS(MOD(A310*Calculator!$C$22/(Calculator!$D$7*150),1)-0.5)),IF(INT(2*A310*Calculator!$C$22/(Calculator!$D$7*150))&gt;INT(2*A310*Calculator!$B$22/(Calculator!$D$7*150)),0,1))),1)</f>
        <v>1</v>
      </c>
      <c r="M310" s="252" t="n">
        <f aca="false">MIN(B310:L310)</f>
        <v>0</v>
      </c>
      <c r="N310" s="252" t="n">
        <f aca="false">SUMPRODUCT(($M$7:$M$557&gt;M310)*1)+SUMPRODUCT(($M$7:$M$557=M310)*(ROW($M$7:$M$557)&lt;ROW(M310)))+1</f>
        <v>471</v>
      </c>
      <c r="O310" s="252" t="str">
        <f aca="false">IF(M310&gt;=0.13,"★★★ EXCELLENT",IF(M310&gt;=0.12,"★★  GOOD",IF(M310&gt;=0.07,"★  FAIR",IF(M310&gt;=0.025,"⚠  MARGINAL","✗  AVOID"))))</f>
        <v>✗  AVOID</v>
      </c>
    </row>
    <row r="311" customFormat="false" ht="15" hidden="false" customHeight="true" outlineLevel="0" collapsed="false">
      <c r="A311" s="249" t="n">
        <v>35.4</v>
      </c>
      <c r="B311" s="250" t="n">
        <f aca="false">IF(Calculator!$E$12="YES",IF(A311&lt;Calculator!$G$12,0,MIN(MIN(MIN(MOD(A311*Calculator!$B$12/(Calculator!$D$7*150),1),1-MOD(A311*Calculator!$B$12/(Calculator!$D$7*150),1)),ABS(MOD(A311*Calculator!$B$12/(Calculator!$D$7*150),1)-0.5)),MIN(MIN(MOD(A311*Calculator!$C$12/(Calculator!$D$7*150),1),1-MOD(A311*Calculator!$C$12/(Calculator!$D$7*150),1)),ABS(MOD(A311*Calculator!$C$12/(Calculator!$D$7*150),1)-0.5)),IF(INT(2*A311*Calculator!$C$12/(Calculator!$D$7*150))&gt;INT(2*A311*Calculator!$B$12/(Calculator!$D$7*150)),0,1))),1)</f>
        <v>1</v>
      </c>
      <c r="C311" s="250" t="n">
        <f aca="false">IF(Calculator!$E$13="YES",IF(A311&lt;Calculator!$G$13,0,MIN(MIN(MIN(MOD(A311*Calculator!$B$13/(Calculator!$D$7*150),1),1-MOD(A311*Calculator!$B$13/(Calculator!$D$7*150),1)),ABS(MOD(A311*Calculator!$B$13/(Calculator!$D$7*150),1)-0.5)),MIN(MIN(MOD(A311*Calculator!$C$13/(Calculator!$D$7*150),1),1-MOD(A311*Calculator!$C$13/(Calculator!$D$7*150),1)),ABS(MOD(A311*Calculator!$C$13/(Calculator!$D$7*150),1)-0.5)),IF(INT(2*A311*Calculator!$C$13/(Calculator!$D$7*150))&gt;INT(2*A311*Calculator!$B$13/(Calculator!$D$7*150)),0,1))),1)</f>
        <v>1</v>
      </c>
      <c r="D311" s="250" t="n">
        <f aca="false">IF(Calculator!$E$14="YES",IF(A311&lt;Calculator!$G$14,0,MIN(MIN(MIN(MOD(A311*Calculator!$B$14/(Calculator!$D$7*150),1),1-MOD(A311*Calculator!$B$14/(Calculator!$D$7*150),1)),ABS(MOD(A311*Calculator!$B$14/(Calculator!$D$7*150),1)-0.5)),MIN(MIN(MOD(A311*Calculator!$C$14/(Calculator!$D$7*150),1),1-MOD(A311*Calculator!$C$14/(Calculator!$D$7*150),1)),ABS(MOD(A311*Calculator!$C$14/(Calculator!$D$7*150),1)-0.5)),IF(INT(2*A311*Calculator!$C$14/(Calculator!$D$7*150))&gt;INT(2*A311*Calculator!$B$14/(Calculator!$D$7*150)),0,1))),1)</f>
        <v>1</v>
      </c>
      <c r="E311" s="250" t="n">
        <f aca="false">IF(Calculator!$E$15="YES",IF(A311&lt;Calculator!$G$15,0,MIN(MIN(MIN(MOD(A311*Calculator!$B$15/(Calculator!$D$7*150),1),1-MOD(A311*Calculator!$B$15/(Calculator!$D$7*150),1)),ABS(MOD(A311*Calculator!$B$15/(Calculator!$D$7*150),1)-0.5)),MIN(MIN(MOD(A311*Calculator!$C$15/(Calculator!$D$7*150),1),1-MOD(A311*Calculator!$C$15/(Calculator!$D$7*150),1)),ABS(MOD(A311*Calculator!$C$15/(Calculator!$D$7*150),1)-0.5)),IF(INT(2*A311*Calculator!$C$15/(Calculator!$D$7*150))&gt;INT(2*A311*Calculator!$B$15/(Calculator!$D$7*150)),0,1))),1)</f>
        <v>0.186526315789474</v>
      </c>
      <c r="F311" s="250" t="n">
        <f aca="false">IF(Calculator!$E$16="YES",IF(A311&lt;Calculator!$G$16,0,MIN(MIN(MIN(MOD(A311*Calculator!$B$16/(Calculator!$D$7*150),1),1-MOD(A311*Calculator!$B$16/(Calculator!$D$7*150),1)),ABS(MOD(A311*Calculator!$B$16/(Calculator!$D$7*150),1)-0.5)),MIN(MIN(MOD(A311*Calculator!$C$16/(Calculator!$D$7*150),1),1-MOD(A311*Calculator!$C$16/(Calculator!$D$7*150),1)),ABS(MOD(A311*Calculator!$C$16/(Calculator!$D$7*150),1)-0.5)),IF(INT(2*A311*Calculator!$C$16/(Calculator!$D$7*150))&gt;INT(2*A311*Calculator!$B$16/(Calculator!$D$7*150)),0,1))),1)</f>
        <v>1</v>
      </c>
      <c r="G311" s="250" t="n">
        <f aca="false">IF(Calculator!$E$17="YES",IF(A311&lt;Calculator!$G$17,0,MIN(MIN(MIN(MOD(A311*Calculator!$B$17/(Calculator!$D$7*150),1),1-MOD(A311*Calculator!$B$17/(Calculator!$D$7*150),1)),ABS(MOD(A311*Calculator!$B$17/(Calculator!$D$7*150),1)-0.5)),MIN(MIN(MOD(A311*Calculator!$C$17/(Calculator!$D$7*150),1),1-MOD(A311*Calculator!$C$17/(Calculator!$D$7*150),1)),ABS(MOD(A311*Calculator!$C$17/(Calculator!$D$7*150),1)-0.5)),IF(INT(2*A311*Calculator!$C$17/(Calculator!$D$7*150))&gt;INT(2*A311*Calculator!$B$17/(Calculator!$D$7*150)),0,1))),1)</f>
        <v>0</v>
      </c>
      <c r="H311" s="250" t="n">
        <f aca="false">IF(Calculator!$E$18="YES",IF(A311&lt;Calculator!$G$18,0,MIN(MIN(MIN(MOD(A311*Calculator!$B$18/(Calculator!$D$7*150),1),1-MOD(A311*Calculator!$B$18/(Calculator!$D$7*150),1)),ABS(MOD(A311*Calculator!$B$18/(Calculator!$D$7*150),1)-0.5)),MIN(MIN(MOD(A311*Calculator!$C$18/(Calculator!$D$7*150),1),1-MOD(A311*Calculator!$C$18/(Calculator!$D$7*150),1)),ABS(MOD(A311*Calculator!$C$18/(Calculator!$D$7*150),1)-0.5)),IF(INT(2*A311*Calculator!$C$18/(Calculator!$D$7*150))&gt;INT(2*A311*Calculator!$B$18/(Calculator!$D$7*150)),0,1))),1)</f>
        <v>1</v>
      </c>
      <c r="I311" s="250" t="n">
        <f aca="false">IF(Calculator!$E$19="YES",IF(A311&lt;Calculator!$G$19,0,MIN(MIN(MIN(MOD(A311*Calculator!$B$19/(Calculator!$D$7*150),1),1-MOD(A311*Calculator!$B$19/(Calculator!$D$7*150),1)),ABS(MOD(A311*Calculator!$B$19/(Calculator!$D$7*150),1)-0.5)),MIN(MIN(MOD(A311*Calculator!$C$19/(Calculator!$D$7*150),1),1-MOD(A311*Calculator!$C$19/(Calculator!$D$7*150),1)),ABS(MOD(A311*Calculator!$C$19/(Calculator!$D$7*150),1)-0.5)),IF(INT(2*A311*Calculator!$C$19/(Calculator!$D$7*150))&gt;INT(2*A311*Calculator!$B$19/(Calculator!$D$7*150)),0,1))),1)</f>
        <v>1</v>
      </c>
      <c r="J311" s="250" t="n">
        <f aca="false">IF(Calculator!$E$20="YES",IF(A311&lt;Calculator!$G$20,0,MIN(MIN(MIN(MOD(A311*Calculator!$B$20/(Calculator!$D$7*150),1),1-MOD(A311*Calculator!$B$20/(Calculator!$D$7*150),1)),ABS(MOD(A311*Calculator!$B$20/(Calculator!$D$7*150),1)-0.5)),MIN(MIN(MOD(A311*Calculator!$C$20/(Calculator!$D$7*150),1),1-MOD(A311*Calculator!$C$20/(Calculator!$D$7*150),1)),ABS(MOD(A311*Calculator!$C$20/(Calculator!$D$7*150),1)-0.5)),IF(INT(2*A311*Calculator!$C$20/(Calculator!$D$7*150))&gt;INT(2*A311*Calculator!$B$20/(Calculator!$D$7*150)),0,1))),1)</f>
        <v>1</v>
      </c>
      <c r="K311" s="250" t="n">
        <f aca="false">IF(Calculator!$E$21="YES",IF(A311&lt;Calculator!$G$21,0,MIN(MIN(MIN(MOD(A311*Calculator!$B$21/(Calculator!$D$7*150),1),1-MOD(A311*Calculator!$B$21/(Calculator!$D$7*150),1)),ABS(MOD(A311*Calculator!$B$21/(Calculator!$D$7*150),1)-0.5)),MIN(MIN(MOD(A311*Calculator!$C$21/(Calculator!$D$7*150),1),1-MOD(A311*Calculator!$C$21/(Calculator!$D$7*150),1)),ABS(MOD(A311*Calculator!$C$21/(Calculator!$D$7*150),1)-0.5)),IF(INT(2*A311*Calculator!$C$21/(Calculator!$D$7*150))&gt;INT(2*A311*Calculator!$B$21/(Calculator!$D$7*150)),0,1))),1)</f>
        <v>1</v>
      </c>
      <c r="L311" s="250" t="n">
        <f aca="false">IF(Calculator!$E$22="YES",IF(A311&lt;Calculator!$G$22,0,MIN(MIN(MIN(MOD(A311*Calculator!$B$22/(Calculator!$D$7*150),1),1-MOD(A311*Calculator!$B$22/(Calculator!$D$7*150),1)),ABS(MOD(A311*Calculator!$B$22/(Calculator!$D$7*150),1)-0.5)),MIN(MIN(MOD(A311*Calculator!$C$22/(Calculator!$D$7*150),1),1-MOD(A311*Calculator!$C$22/(Calculator!$D$7*150),1)),ABS(MOD(A311*Calculator!$C$22/(Calculator!$D$7*150),1)-0.5)),IF(INT(2*A311*Calculator!$C$22/(Calculator!$D$7*150))&gt;INT(2*A311*Calculator!$B$22/(Calculator!$D$7*150)),0,1))),1)</f>
        <v>1</v>
      </c>
      <c r="M311" s="250" t="n">
        <f aca="false">MIN(B311:L311)</f>
        <v>0</v>
      </c>
      <c r="N311" s="250" t="n">
        <f aca="false">SUMPRODUCT(($M$7:$M$557&gt;M311)*1)+SUMPRODUCT(($M$7:$M$557=M311)*(ROW($M$7:$M$557)&lt;ROW(M311)))+1</f>
        <v>472</v>
      </c>
      <c r="O311" s="250" t="str">
        <f aca="false">IF(M311&gt;=0.13,"★★★ EXCELLENT",IF(M311&gt;=0.12,"★★  GOOD",IF(M311&gt;=0.07,"★  FAIR",IF(M311&gt;=0.025,"⚠  MARGINAL","✗  AVOID"))))</f>
        <v>✗  AVOID</v>
      </c>
    </row>
    <row r="312" customFormat="false" ht="15" hidden="false" customHeight="true" outlineLevel="0" collapsed="false">
      <c r="A312" s="251" t="n">
        <v>35.5</v>
      </c>
      <c r="B312" s="252" t="n">
        <f aca="false">IF(Calculator!$E$12="YES",IF(A312&lt;Calculator!$G$12,0,MIN(MIN(MIN(MOD(A312*Calculator!$B$12/(Calculator!$D$7*150),1),1-MOD(A312*Calculator!$B$12/(Calculator!$D$7*150),1)),ABS(MOD(A312*Calculator!$B$12/(Calculator!$D$7*150),1)-0.5)),MIN(MIN(MOD(A312*Calculator!$C$12/(Calculator!$D$7*150),1),1-MOD(A312*Calculator!$C$12/(Calculator!$D$7*150),1)),ABS(MOD(A312*Calculator!$C$12/(Calculator!$D$7*150),1)-0.5)),IF(INT(2*A312*Calculator!$C$12/(Calculator!$D$7*150))&gt;INT(2*A312*Calculator!$B$12/(Calculator!$D$7*150)),0,1))),1)</f>
        <v>1</v>
      </c>
      <c r="C312" s="252" t="n">
        <f aca="false">IF(Calculator!$E$13="YES",IF(A312&lt;Calculator!$G$13,0,MIN(MIN(MIN(MOD(A312*Calculator!$B$13/(Calculator!$D$7*150),1),1-MOD(A312*Calculator!$B$13/(Calculator!$D$7*150),1)),ABS(MOD(A312*Calculator!$B$13/(Calculator!$D$7*150),1)-0.5)),MIN(MIN(MOD(A312*Calculator!$C$13/(Calculator!$D$7*150),1),1-MOD(A312*Calculator!$C$13/(Calculator!$D$7*150),1)),ABS(MOD(A312*Calculator!$C$13/(Calculator!$D$7*150),1)-0.5)),IF(INT(2*A312*Calculator!$C$13/(Calculator!$D$7*150))&gt;INT(2*A312*Calculator!$B$13/(Calculator!$D$7*150)),0,1))),1)</f>
        <v>1</v>
      </c>
      <c r="D312" s="252" t="n">
        <f aca="false">IF(Calculator!$E$14="YES",IF(A312&lt;Calculator!$G$14,0,MIN(MIN(MIN(MOD(A312*Calculator!$B$14/(Calculator!$D$7*150),1),1-MOD(A312*Calculator!$B$14/(Calculator!$D$7*150),1)),ABS(MOD(A312*Calculator!$B$14/(Calculator!$D$7*150),1)-0.5)),MIN(MIN(MOD(A312*Calculator!$C$14/(Calculator!$D$7*150),1),1-MOD(A312*Calculator!$C$14/(Calculator!$D$7*150),1)),ABS(MOD(A312*Calculator!$C$14/(Calculator!$D$7*150),1)-0.5)),IF(INT(2*A312*Calculator!$C$14/(Calculator!$D$7*150))&gt;INT(2*A312*Calculator!$B$14/(Calculator!$D$7*150)),0,1))),1)</f>
        <v>1</v>
      </c>
      <c r="E312" s="252" t="n">
        <f aca="false">IF(Calculator!$E$15="YES",IF(A312&lt;Calculator!$G$15,0,MIN(MIN(MIN(MOD(A312*Calculator!$B$15/(Calculator!$D$7*150),1),1-MOD(A312*Calculator!$B$15/(Calculator!$D$7*150),1)),ABS(MOD(A312*Calculator!$B$15/(Calculator!$D$7*150),1)-0.5)),MIN(MIN(MOD(A312*Calculator!$C$15/(Calculator!$D$7*150),1),1-MOD(A312*Calculator!$C$15/(Calculator!$D$7*150),1)),ABS(MOD(A312*Calculator!$C$15/(Calculator!$D$7*150),1)-0.5)),IF(INT(2*A312*Calculator!$C$15/(Calculator!$D$7*150))&gt;INT(2*A312*Calculator!$B$15/(Calculator!$D$7*150)),0,1))),1)</f>
        <v>0.18140350877193</v>
      </c>
      <c r="F312" s="252" t="n">
        <f aca="false">IF(Calculator!$E$16="YES",IF(A312&lt;Calculator!$G$16,0,MIN(MIN(MIN(MOD(A312*Calculator!$B$16/(Calculator!$D$7*150),1),1-MOD(A312*Calculator!$B$16/(Calculator!$D$7*150),1)),ABS(MOD(A312*Calculator!$B$16/(Calculator!$D$7*150),1)-0.5)),MIN(MIN(MOD(A312*Calculator!$C$16/(Calculator!$D$7*150),1),1-MOD(A312*Calculator!$C$16/(Calculator!$D$7*150),1)),ABS(MOD(A312*Calculator!$C$16/(Calculator!$D$7*150),1)-0.5)),IF(INT(2*A312*Calculator!$C$16/(Calculator!$D$7*150))&gt;INT(2*A312*Calculator!$B$16/(Calculator!$D$7*150)),0,1))),1)</f>
        <v>1</v>
      </c>
      <c r="G312" s="252" t="n">
        <f aca="false">IF(Calculator!$E$17="YES",IF(A312&lt;Calculator!$G$17,0,MIN(MIN(MIN(MOD(A312*Calculator!$B$17/(Calculator!$D$7*150),1),1-MOD(A312*Calculator!$B$17/(Calculator!$D$7*150),1)),ABS(MOD(A312*Calculator!$B$17/(Calculator!$D$7*150),1)-0.5)),MIN(MIN(MOD(A312*Calculator!$C$17/(Calculator!$D$7*150),1),1-MOD(A312*Calculator!$C$17/(Calculator!$D$7*150),1)),ABS(MOD(A312*Calculator!$C$17/(Calculator!$D$7*150),1)-0.5)),IF(INT(2*A312*Calculator!$C$17/(Calculator!$D$7*150))&gt;INT(2*A312*Calculator!$B$17/(Calculator!$D$7*150)),0,1))),1)</f>
        <v>0</v>
      </c>
      <c r="H312" s="252" t="n">
        <f aca="false">IF(Calculator!$E$18="YES",IF(A312&lt;Calculator!$G$18,0,MIN(MIN(MIN(MOD(A312*Calculator!$B$18/(Calculator!$D$7*150),1),1-MOD(A312*Calculator!$B$18/(Calculator!$D$7*150),1)),ABS(MOD(A312*Calculator!$B$18/(Calculator!$D$7*150),1)-0.5)),MIN(MIN(MOD(A312*Calculator!$C$18/(Calculator!$D$7*150),1),1-MOD(A312*Calculator!$C$18/(Calculator!$D$7*150),1)),ABS(MOD(A312*Calculator!$C$18/(Calculator!$D$7*150),1)-0.5)),IF(INT(2*A312*Calculator!$C$18/(Calculator!$D$7*150))&gt;INT(2*A312*Calculator!$B$18/(Calculator!$D$7*150)),0,1))),1)</f>
        <v>1</v>
      </c>
      <c r="I312" s="252" t="n">
        <f aca="false">IF(Calculator!$E$19="YES",IF(A312&lt;Calculator!$G$19,0,MIN(MIN(MIN(MOD(A312*Calculator!$B$19/(Calculator!$D$7*150),1),1-MOD(A312*Calculator!$B$19/(Calculator!$D$7*150),1)),ABS(MOD(A312*Calculator!$B$19/(Calculator!$D$7*150),1)-0.5)),MIN(MIN(MOD(A312*Calculator!$C$19/(Calculator!$D$7*150),1),1-MOD(A312*Calculator!$C$19/(Calculator!$D$7*150),1)),ABS(MOD(A312*Calculator!$C$19/(Calculator!$D$7*150),1)-0.5)),IF(INT(2*A312*Calculator!$C$19/(Calculator!$D$7*150))&gt;INT(2*A312*Calculator!$B$19/(Calculator!$D$7*150)),0,1))),1)</f>
        <v>1</v>
      </c>
      <c r="J312" s="252" t="n">
        <f aca="false">IF(Calculator!$E$20="YES",IF(A312&lt;Calculator!$G$20,0,MIN(MIN(MIN(MOD(A312*Calculator!$B$20/(Calculator!$D$7*150),1),1-MOD(A312*Calculator!$B$20/(Calculator!$D$7*150),1)),ABS(MOD(A312*Calculator!$B$20/(Calculator!$D$7*150),1)-0.5)),MIN(MIN(MOD(A312*Calculator!$C$20/(Calculator!$D$7*150),1),1-MOD(A312*Calculator!$C$20/(Calculator!$D$7*150),1)),ABS(MOD(A312*Calculator!$C$20/(Calculator!$D$7*150),1)-0.5)),IF(INT(2*A312*Calculator!$C$20/(Calculator!$D$7*150))&gt;INT(2*A312*Calculator!$B$20/(Calculator!$D$7*150)),0,1))),1)</f>
        <v>1</v>
      </c>
      <c r="K312" s="252" t="n">
        <f aca="false">IF(Calculator!$E$21="YES",IF(A312&lt;Calculator!$G$21,0,MIN(MIN(MIN(MOD(A312*Calculator!$B$21/(Calculator!$D$7*150),1),1-MOD(A312*Calculator!$B$21/(Calculator!$D$7*150),1)),ABS(MOD(A312*Calculator!$B$21/(Calculator!$D$7*150),1)-0.5)),MIN(MIN(MOD(A312*Calculator!$C$21/(Calculator!$D$7*150),1),1-MOD(A312*Calculator!$C$21/(Calculator!$D$7*150),1)),ABS(MOD(A312*Calculator!$C$21/(Calculator!$D$7*150),1)-0.5)),IF(INT(2*A312*Calculator!$C$21/(Calculator!$D$7*150))&gt;INT(2*A312*Calculator!$B$21/(Calculator!$D$7*150)),0,1))),1)</f>
        <v>1</v>
      </c>
      <c r="L312" s="252" t="n">
        <f aca="false">IF(Calculator!$E$22="YES",IF(A312&lt;Calculator!$G$22,0,MIN(MIN(MIN(MOD(A312*Calculator!$B$22/(Calculator!$D$7*150),1),1-MOD(A312*Calculator!$B$22/(Calculator!$D$7*150),1)),ABS(MOD(A312*Calculator!$B$22/(Calculator!$D$7*150),1)-0.5)),MIN(MIN(MOD(A312*Calculator!$C$22/(Calculator!$D$7*150),1),1-MOD(A312*Calculator!$C$22/(Calculator!$D$7*150),1)),ABS(MOD(A312*Calculator!$C$22/(Calculator!$D$7*150),1)-0.5)),IF(INT(2*A312*Calculator!$C$22/(Calculator!$D$7*150))&gt;INT(2*A312*Calculator!$B$22/(Calculator!$D$7*150)),0,1))),1)</f>
        <v>1</v>
      </c>
      <c r="M312" s="252" t="n">
        <f aca="false">MIN(B312:L312)</f>
        <v>0</v>
      </c>
      <c r="N312" s="252" t="n">
        <f aca="false">SUMPRODUCT(($M$7:$M$557&gt;M312)*1)+SUMPRODUCT(($M$7:$M$557=M312)*(ROW($M$7:$M$557)&lt;ROW(M312)))+1</f>
        <v>473</v>
      </c>
      <c r="O312" s="252" t="str">
        <f aca="false">IF(M312&gt;=0.13,"★★★ EXCELLENT",IF(M312&gt;=0.12,"★★  GOOD",IF(M312&gt;=0.07,"★  FAIR",IF(M312&gt;=0.025,"⚠  MARGINAL","✗  AVOID"))))</f>
        <v>✗  AVOID</v>
      </c>
    </row>
    <row r="313" customFormat="false" ht="15" hidden="false" customHeight="true" outlineLevel="0" collapsed="false">
      <c r="A313" s="249" t="n">
        <v>35.6</v>
      </c>
      <c r="B313" s="250" t="n">
        <f aca="false">IF(Calculator!$E$12="YES",IF(A313&lt;Calculator!$G$12,0,MIN(MIN(MIN(MOD(A313*Calculator!$B$12/(Calculator!$D$7*150),1),1-MOD(A313*Calculator!$B$12/(Calculator!$D$7*150),1)),ABS(MOD(A313*Calculator!$B$12/(Calculator!$D$7*150),1)-0.5)),MIN(MIN(MOD(A313*Calculator!$C$12/(Calculator!$D$7*150),1),1-MOD(A313*Calculator!$C$12/(Calculator!$D$7*150),1)),ABS(MOD(A313*Calculator!$C$12/(Calculator!$D$7*150),1)-0.5)),IF(INT(2*A313*Calculator!$C$12/(Calculator!$D$7*150))&gt;INT(2*A313*Calculator!$B$12/(Calculator!$D$7*150)),0,1))),1)</f>
        <v>1</v>
      </c>
      <c r="C313" s="250" t="n">
        <f aca="false">IF(Calculator!$E$13="YES",IF(A313&lt;Calculator!$G$13,0,MIN(MIN(MIN(MOD(A313*Calculator!$B$13/(Calculator!$D$7*150),1),1-MOD(A313*Calculator!$B$13/(Calculator!$D$7*150),1)),ABS(MOD(A313*Calculator!$B$13/(Calculator!$D$7*150),1)-0.5)),MIN(MIN(MOD(A313*Calculator!$C$13/(Calculator!$D$7*150),1),1-MOD(A313*Calculator!$C$13/(Calculator!$D$7*150),1)),ABS(MOD(A313*Calculator!$C$13/(Calculator!$D$7*150),1)-0.5)),IF(INT(2*A313*Calculator!$C$13/(Calculator!$D$7*150))&gt;INT(2*A313*Calculator!$B$13/(Calculator!$D$7*150)),0,1))),1)</f>
        <v>1</v>
      </c>
      <c r="D313" s="250" t="n">
        <f aca="false">IF(Calculator!$E$14="YES",IF(A313&lt;Calculator!$G$14,0,MIN(MIN(MIN(MOD(A313*Calculator!$B$14/(Calculator!$D$7*150),1),1-MOD(A313*Calculator!$B$14/(Calculator!$D$7*150),1)),ABS(MOD(A313*Calculator!$B$14/(Calculator!$D$7*150),1)-0.5)),MIN(MIN(MOD(A313*Calculator!$C$14/(Calculator!$D$7*150),1),1-MOD(A313*Calculator!$C$14/(Calculator!$D$7*150),1)),ABS(MOD(A313*Calculator!$C$14/(Calculator!$D$7*150),1)-0.5)),IF(INT(2*A313*Calculator!$C$14/(Calculator!$D$7*150))&gt;INT(2*A313*Calculator!$B$14/(Calculator!$D$7*150)),0,1))),1)</f>
        <v>1</v>
      </c>
      <c r="E313" s="250" t="n">
        <f aca="false">IF(Calculator!$E$15="YES",IF(A313&lt;Calculator!$G$15,0,MIN(MIN(MIN(MOD(A313*Calculator!$B$15/(Calculator!$D$7*150),1),1-MOD(A313*Calculator!$B$15/(Calculator!$D$7*150),1)),ABS(MOD(A313*Calculator!$B$15/(Calculator!$D$7*150),1)-0.5)),MIN(MIN(MOD(A313*Calculator!$C$15/(Calculator!$D$7*150),1),1-MOD(A313*Calculator!$C$15/(Calculator!$D$7*150),1)),ABS(MOD(A313*Calculator!$C$15/(Calculator!$D$7*150),1)-0.5)),IF(INT(2*A313*Calculator!$C$15/(Calculator!$D$7*150))&gt;INT(2*A313*Calculator!$B$15/(Calculator!$D$7*150)),0,1))),1)</f>
        <v>0.176280701754386</v>
      </c>
      <c r="F313" s="250" t="n">
        <f aca="false">IF(Calculator!$E$16="YES",IF(A313&lt;Calculator!$G$16,0,MIN(MIN(MIN(MOD(A313*Calculator!$B$16/(Calculator!$D$7*150),1),1-MOD(A313*Calculator!$B$16/(Calculator!$D$7*150),1)),ABS(MOD(A313*Calculator!$B$16/(Calculator!$D$7*150),1)-0.5)),MIN(MIN(MOD(A313*Calculator!$C$16/(Calculator!$D$7*150),1),1-MOD(A313*Calculator!$C$16/(Calculator!$D$7*150),1)),ABS(MOD(A313*Calculator!$C$16/(Calculator!$D$7*150),1)-0.5)),IF(INT(2*A313*Calculator!$C$16/(Calculator!$D$7*150))&gt;INT(2*A313*Calculator!$B$16/(Calculator!$D$7*150)),0,1))),1)</f>
        <v>1</v>
      </c>
      <c r="G313" s="250" t="n">
        <f aca="false">IF(Calculator!$E$17="YES",IF(A313&lt;Calculator!$G$17,0,MIN(MIN(MIN(MOD(A313*Calculator!$B$17/(Calculator!$D$7*150),1),1-MOD(A313*Calculator!$B$17/(Calculator!$D$7*150),1)),ABS(MOD(A313*Calculator!$B$17/(Calculator!$D$7*150),1)-0.5)),MIN(MIN(MOD(A313*Calculator!$C$17/(Calculator!$D$7*150),1),1-MOD(A313*Calculator!$C$17/(Calculator!$D$7*150),1)),ABS(MOD(A313*Calculator!$C$17/(Calculator!$D$7*150),1)-0.5)),IF(INT(2*A313*Calculator!$C$17/(Calculator!$D$7*150))&gt;INT(2*A313*Calculator!$B$17/(Calculator!$D$7*150)),0,1))),1)</f>
        <v>0</v>
      </c>
      <c r="H313" s="250" t="n">
        <f aca="false">IF(Calculator!$E$18="YES",IF(A313&lt;Calculator!$G$18,0,MIN(MIN(MIN(MOD(A313*Calculator!$B$18/(Calculator!$D$7*150),1),1-MOD(A313*Calculator!$B$18/(Calculator!$D$7*150),1)),ABS(MOD(A313*Calculator!$B$18/(Calculator!$D$7*150),1)-0.5)),MIN(MIN(MOD(A313*Calculator!$C$18/(Calculator!$D$7*150),1),1-MOD(A313*Calculator!$C$18/(Calculator!$D$7*150),1)),ABS(MOD(A313*Calculator!$C$18/(Calculator!$D$7*150),1)-0.5)),IF(INT(2*A313*Calculator!$C$18/(Calculator!$D$7*150))&gt;INT(2*A313*Calculator!$B$18/(Calculator!$D$7*150)),0,1))),1)</f>
        <v>1</v>
      </c>
      <c r="I313" s="250" t="n">
        <f aca="false">IF(Calculator!$E$19="YES",IF(A313&lt;Calculator!$G$19,0,MIN(MIN(MIN(MOD(A313*Calculator!$B$19/(Calculator!$D$7*150),1),1-MOD(A313*Calculator!$B$19/(Calculator!$D$7*150),1)),ABS(MOD(A313*Calculator!$B$19/(Calculator!$D$7*150),1)-0.5)),MIN(MIN(MOD(A313*Calculator!$C$19/(Calculator!$D$7*150),1),1-MOD(A313*Calculator!$C$19/(Calculator!$D$7*150),1)),ABS(MOD(A313*Calculator!$C$19/(Calculator!$D$7*150),1)-0.5)),IF(INT(2*A313*Calculator!$C$19/(Calculator!$D$7*150))&gt;INT(2*A313*Calculator!$B$19/(Calculator!$D$7*150)),0,1))),1)</f>
        <v>1</v>
      </c>
      <c r="J313" s="250" t="n">
        <f aca="false">IF(Calculator!$E$20="YES",IF(A313&lt;Calculator!$G$20,0,MIN(MIN(MIN(MOD(A313*Calculator!$B$20/(Calculator!$D$7*150),1),1-MOD(A313*Calculator!$B$20/(Calculator!$D$7*150),1)),ABS(MOD(A313*Calculator!$B$20/(Calculator!$D$7*150),1)-0.5)),MIN(MIN(MOD(A313*Calculator!$C$20/(Calculator!$D$7*150),1),1-MOD(A313*Calculator!$C$20/(Calculator!$D$7*150),1)),ABS(MOD(A313*Calculator!$C$20/(Calculator!$D$7*150),1)-0.5)),IF(INT(2*A313*Calculator!$C$20/(Calculator!$D$7*150))&gt;INT(2*A313*Calculator!$B$20/(Calculator!$D$7*150)),0,1))),1)</f>
        <v>1</v>
      </c>
      <c r="K313" s="250" t="n">
        <f aca="false">IF(Calculator!$E$21="YES",IF(A313&lt;Calculator!$G$21,0,MIN(MIN(MIN(MOD(A313*Calculator!$B$21/(Calculator!$D$7*150),1),1-MOD(A313*Calculator!$B$21/(Calculator!$D$7*150),1)),ABS(MOD(A313*Calculator!$B$21/(Calculator!$D$7*150),1)-0.5)),MIN(MIN(MOD(A313*Calculator!$C$21/(Calculator!$D$7*150),1),1-MOD(A313*Calculator!$C$21/(Calculator!$D$7*150),1)),ABS(MOD(A313*Calculator!$C$21/(Calculator!$D$7*150),1)-0.5)),IF(INT(2*A313*Calculator!$C$21/(Calculator!$D$7*150))&gt;INT(2*A313*Calculator!$B$21/(Calculator!$D$7*150)),0,1))),1)</f>
        <v>1</v>
      </c>
      <c r="L313" s="250" t="n">
        <f aca="false">IF(Calculator!$E$22="YES",IF(A313&lt;Calculator!$G$22,0,MIN(MIN(MIN(MOD(A313*Calculator!$B$22/(Calculator!$D$7*150),1),1-MOD(A313*Calculator!$B$22/(Calculator!$D$7*150),1)),ABS(MOD(A313*Calculator!$B$22/(Calculator!$D$7*150),1)-0.5)),MIN(MIN(MOD(A313*Calculator!$C$22/(Calculator!$D$7*150),1),1-MOD(A313*Calculator!$C$22/(Calculator!$D$7*150),1)),ABS(MOD(A313*Calculator!$C$22/(Calculator!$D$7*150),1)-0.5)),IF(INT(2*A313*Calculator!$C$22/(Calculator!$D$7*150))&gt;INT(2*A313*Calculator!$B$22/(Calculator!$D$7*150)),0,1))),1)</f>
        <v>1</v>
      </c>
      <c r="M313" s="250" t="n">
        <f aca="false">MIN(B313:L313)</f>
        <v>0</v>
      </c>
      <c r="N313" s="250" t="n">
        <f aca="false">SUMPRODUCT(($M$7:$M$557&gt;M313)*1)+SUMPRODUCT(($M$7:$M$557=M313)*(ROW($M$7:$M$557)&lt;ROW(M313)))+1</f>
        <v>474</v>
      </c>
      <c r="O313" s="250" t="str">
        <f aca="false">IF(M313&gt;=0.13,"★★★ EXCELLENT",IF(M313&gt;=0.12,"★★  GOOD",IF(M313&gt;=0.07,"★  FAIR",IF(M313&gt;=0.025,"⚠  MARGINAL","✗  AVOID"))))</f>
        <v>✗  AVOID</v>
      </c>
    </row>
    <row r="314" customFormat="false" ht="15" hidden="false" customHeight="true" outlineLevel="0" collapsed="false">
      <c r="A314" s="251" t="n">
        <v>35.7</v>
      </c>
      <c r="B314" s="252" t="n">
        <f aca="false">IF(Calculator!$E$12="YES",IF(A314&lt;Calculator!$G$12,0,MIN(MIN(MIN(MOD(A314*Calculator!$B$12/(Calculator!$D$7*150),1),1-MOD(A314*Calculator!$B$12/(Calculator!$D$7*150),1)),ABS(MOD(A314*Calculator!$B$12/(Calculator!$D$7*150),1)-0.5)),MIN(MIN(MOD(A314*Calculator!$C$12/(Calculator!$D$7*150),1),1-MOD(A314*Calculator!$C$12/(Calculator!$D$7*150),1)),ABS(MOD(A314*Calculator!$C$12/(Calculator!$D$7*150),1)-0.5)),IF(INT(2*A314*Calculator!$C$12/(Calculator!$D$7*150))&gt;INT(2*A314*Calculator!$B$12/(Calculator!$D$7*150)),0,1))),1)</f>
        <v>1</v>
      </c>
      <c r="C314" s="252" t="n">
        <f aca="false">IF(Calculator!$E$13="YES",IF(A314&lt;Calculator!$G$13,0,MIN(MIN(MIN(MOD(A314*Calculator!$B$13/(Calculator!$D$7*150),1),1-MOD(A314*Calculator!$B$13/(Calculator!$D$7*150),1)),ABS(MOD(A314*Calculator!$B$13/(Calculator!$D$7*150),1)-0.5)),MIN(MIN(MOD(A314*Calculator!$C$13/(Calculator!$D$7*150),1),1-MOD(A314*Calculator!$C$13/(Calculator!$D$7*150),1)),ABS(MOD(A314*Calculator!$C$13/(Calculator!$D$7*150),1)-0.5)),IF(INT(2*A314*Calculator!$C$13/(Calculator!$D$7*150))&gt;INT(2*A314*Calculator!$B$13/(Calculator!$D$7*150)),0,1))),1)</f>
        <v>1</v>
      </c>
      <c r="D314" s="252" t="n">
        <f aca="false">IF(Calculator!$E$14="YES",IF(A314&lt;Calculator!$G$14,0,MIN(MIN(MIN(MOD(A314*Calculator!$B$14/(Calculator!$D$7*150),1),1-MOD(A314*Calculator!$B$14/(Calculator!$D$7*150),1)),ABS(MOD(A314*Calculator!$B$14/(Calculator!$D$7*150),1)-0.5)),MIN(MIN(MOD(A314*Calculator!$C$14/(Calculator!$D$7*150),1),1-MOD(A314*Calculator!$C$14/(Calculator!$D$7*150),1)),ABS(MOD(A314*Calculator!$C$14/(Calculator!$D$7*150),1)-0.5)),IF(INT(2*A314*Calculator!$C$14/(Calculator!$D$7*150))&gt;INT(2*A314*Calculator!$B$14/(Calculator!$D$7*150)),0,1))),1)</f>
        <v>1</v>
      </c>
      <c r="E314" s="252" t="n">
        <f aca="false">IF(Calculator!$E$15="YES",IF(A314&lt;Calculator!$G$15,0,MIN(MIN(MIN(MOD(A314*Calculator!$B$15/(Calculator!$D$7*150),1),1-MOD(A314*Calculator!$B$15/(Calculator!$D$7*150),1)),ABS(MOD(A314*Calculator!$B$15/(Calculator!$D$7*150),1)-0.5)),MIN(MIN(MOD(A314*Calculator!$C$15/(Calculator!$D$7*150),1),1-MOD(A314*Calculator!$C$15/(Calculator!$D$7*150),1)),ABS(MOD(A314*Calculator!$C$15/(Calculator!$D$7*150),1)-0.5)),IF(INT(2*A314*Calculator!$C$15/(Calculator!$D$7*150))&gt;INT(2*A314*Calculator!$B$15/(Calculator!$D$7*150)),0,1))),1)</f>
        <v>0.171157894736842</v>
      </c>
      <c r="F314" s="252" t="n">
        <f aca="false">IF(Calculator!$E$16="YES",IF(A314&lt;Calculator!$G$16,0,MIN(MIN(MIN(MOD(A314*Calculator!$B$16/(Calculator!$D$7*150),1),1-MOD(A314*Calculator!$B$16/(Calculator!$D$7*150),1)),ABS(MOD(A314*Calculator!$B$16/(Calculator!$D$7*150),1)-0.5)),MIN(MIN(MOD(A314*Calculator!$C$16/(Calculator!$D$7*150),1),1-MOD(A314*Calculator!$C$16/(Calculator!$D$7*150),1)),ABS(MOD(A314*Calculator!$C$16/(Calculator!$D$7*150),1)-0.5)),IF(INT(2*A314*Calculator!$C$16/(Calculator!$D$7*150))&gt;INT(2*A314*Calculator!$B$16/(Calculator!$D$7*150)),0,1))),1)</f>
        <v>1</v>
      </c>
      <c r="G314" s="252" t="n">
        <f aca="false">IF(Calculator!$E$17="YES",IF(A314&lt;Calculator!$G$17,0,MIN(MIN(MIN(MOD(A314*Calculator!$B$17/(Calculator!$D$7*150),1),1-MOD(A314*Calculator!$B$17/(Calculator!$D$7*150),1)),ABS(MOD(A314*Calculator!$B$17/(Calculator!$D$7*150),1)-0.5)),MIN(MIN(MOD(A314*Calculator!$C$17/(Calculator!$D$7*150),1),1-MOD(A314*Calculator!$C$17/(Calculator!$D$7*150),1)),ABS(MOD(A314*Calculator!$C$17/(Calculator!$D$7*150),1)-0.5)),IF(INT(2*A314*Calculator!$C$17/(Calculator!$D$7*150))&gt;INT(2*A314*Calculator!$B$17/(Calculator!$D$7*150)),0,1))),1)</f>
        <v>0.00736842105263191</v>
      </c>
      <c r="H314" s="252" t="n">
        <f aca="false">IF(Calculator!$E$18="YES",IF(A314&lt;Calculator!$G$18,0,MIN(MIN(MIN(MOD(A314*Calculator!$B$18/(Calculator!$D$7*150),1),1-MOD(A314*Calculator!$B$18/(Calculator!$D$7*150),1)),ABS(MOD(A314*Calculator!$B$18/(Calculator!$D$7*150),1)-0.5)),MIN(MIN(MOD(A314*Calculator!$C$18/(Calculator!$D$7*150),1),1-MOD(A314*Calculator!$C$18/(Calculator!$D$7*150),1)),ABS(MOD(A314*Calculator!$C$18/(Calculator!$D$7*150),1)-0.5)),IF(INT(2*A314*Calculator!$C$18/(Calculator!$D$7*150))&gt;INT(2*A314*Calculator!$B$18/(Calculator!$D$7*150)),0,1))),1)</f>
        <v>1</v>
      </c>
      <c r="I314" s="252" t="n">
        <f aca="false">IF(Calculator!$E$19="YES",IF(A314&lt;Calculator!$G$19,0,MIN(MIN(MIN(MOD(A314*Calculator!$B$19/(Calculator!$D$7*150),1),1-MOD(A314*Calculator!$B$19/(Calculator!$D$7*150),1)),ABS(MOD(A314*Calculator!$B$19/(Calculator!$D$7*150),1)-0.5)),MIN(MIN(MOD(A314*Calculator!$C$19/(Calculator!$D$7*150),1),1-MOD(A314*Calculator!$C$19/(Calculator!$D$7*150),1)),ABS(MOD(A314*Calculator!$C$19/(Calculator!$D$7*150),1)-0.5)),IF(INT(2*A314*Calculator!$C$19/(Calculator!$D$7*150))&gt;INT(2*A314*Calculator!$B$19/(Calculator!$D$7*150)),0,1))),1)</f>
        <v>1</v>
      </c>
      <c r="J314" s="252" t="n">
        <f aca="false">IF(Calculator!$E$20="YES",IF(A314&lt;Calculator!$G$20,0,MIN(MIN(MIN(MOD(A314*Calculator!$B$20/(Calculator!$D$7*150),1),1-MOD(A314*Calculator!$B$20/(Calculator!$D$7*150),1)),ABS(MOD(A314*Calculator!$B$20/(Calculator!$D$7*150),1)-0.5)),MIN(MIN(MOD(A314*Calculator!$C$20/(Calculator!$D$7*150),1),1-MOD(A314*Calculator!$C$20/(Calculator!$D$7*150),1)),ABS(MOD(A314*Calculator!$C$20/(Calculator!$D$7*150),1)-0.5)),IF(INT(2*A314*Calculator!$C$20/(Calculator!$D$7*150))&gt;INT(2*A314*Calculator!$B$20/(Calculator!$D$7*150)),0,1))),1)</f>
        <v>1</v>
      </c>
      <c r="K314" s="252" t="n">
        <f aca="false">IF(Calculator!$E$21="YES",IF(A314&lt;Calculator!$G$21,0,MIN(MIN(MIN(MOD(A314*Calculator!$B$21/(Calculator!$D$7*150),1),1-MOD(A314*Calculator!$B$21/(Calculator!$D$7*150),1)),ABS(MOD(A314*Calculator!$B$21/(Calculator!$D$7*150),1)-0.5)),MIN(MIN(MOD(A314*Calculator!$C$21/(Calculator!$D$7*150),1),1-MOD(A314*Calculator!$C$21/(Calculator!$D$7*150),1)),ABS(MOD(A314*Calculator!$C$21/(Calculator!$D$7*150),1)-0.5)),IF(INT(2*A314*Calculator!$C$21/(Calculator!$D$7*150))&gt;INT(2*A314*Calculator!$B$21/(Calculator!$D$7*150)),0,1))),1)</f>
        <v>1</v>
      </c>
      <c r="L314" s="252" t="n">
        <f aca="false">IF(Calculator!$E$22="YES",IF(A314&lt;Calculator!$G$22,0,MIN(MIN(MIN(MOD(A314*Calculator!$B$22/(Calculator!$D$7*150),1),1-MOD(A314*Calculator!$B$22/(Calculator!$D$7*150),1)),ABS(MOD(A314*Calculator!$B$22/(Calculator!$D$7*150),1)-0.5)),MIN(MIN(MOD(A314*Calculator!$C$22/(Calculator!$D$7*150),1),1-MOD(A314*Calculator!$C$22/(Calculator!$D$7*150),1)),ABS(MOD(A314*Calculator!$C$22/(Calculator!$D$7*150),1)-0.5)),IF(INT(2*A314*Calculator!$C$22/(Calculator!$D$7*150))&gt;INT(2*A314*Calculator!$B$22/(Calculator!$D$7*150)),0,1))),1)</f>
        <v>1</v>
      </c>
      <c r="M314" s="252" t="n">
        <f aca="false">MIN(B314:L314)</f>
        <v>0.00736842105263191</v>
      </c>
      <c r="N314" s="252" t="n">
        <f aca="false">SUMPRODUCT(($M$7:$M$557&gt;M314)*1)+SUMPRODUCT(($M$7:$M$557=M314)*(ROW($M$7:$M$557)&lt;ROW(M314)))+1</f>
        <v>360</v>
      </c>
      <c r="O314" s="252" t="str">
        <f aca="false">IF(M314&gt;=0.13,"★★★ EXCELLENT",IF(M314&gt;=0.12,"★★  GOOD",IF(M314&gt;=0.07,"★  FAIR",IF(M314&gt;=0.025,"⚠  MARGINAL","✗  AVOID"))))</f>
        <v>✗  AVOID</v>
      </c>
    </row>
    <row r="315" customFormat="false" ht="15" hidden="false" customHeight="true" outlineLevel="0" collapsed="false">
      <c r="A315" s="249" t="n">
        <v>35.8</v>
      </c>
      <c r="B315" s="250" t="n">
        <f aca="false">IF(Calculator!$E$12="YES",IF(A315&lt;Calculator!$G$12,0,MIN(MIN(MIN(MOD(A315*Calculator!$B$12/(Calculator!$D$7*150),1),1-MOD(A315*Calculator!$B$12/(Calculator!$D$7*150),1)),ABS(MOD(A315*Calculator!$B$12/(Calculator!$D$7*150),1)-0.5)),MIN(MIN(MOD(A315*Calculator!$C$12/(Calculator!$D$7*150),1),1-MOD(A315*Calculator!$C$12/(Calculator!$D$7*150),1)),ABS(MOD(A315*Calculator!$C$12/(Calculator!$D$7*150),1)-0.5)),IF(INT(2*A315*Calculator!$C$12/(Calculator!$D$7*150))&gt;INT(2*A315*Calculator!$B$12/(Calculator!$D$7*150)),0,1))),1)</f>
        <v>1</v>
      </c>
      <c r="C315" s="250" t="n">
        <f aca="false">IF(Calculator!$E$13="YES",IF(A315&lt;Calculator!$G$13,0,MIN(MIN(MIN(MOD(A315*Calculator!$B$13/(Calculator!$D$7*150),1),1-MOD(A315*Calculator!$B$13/(Calculator!$D$7*150),1)),ABS(MOD(A315*Calculator!$B$13/(Calculator!$D$7*150),1)-0.5)),MIN(MIN(MOD(A315*Calculator!$C$13/(Calculator!$D$7*150),1),1-MOD(A315*Calculator!$C$13/(Calculator!$D$7*150),1)),ABS(MOD(A315*Calculator!$C$13/(Calculator!$D$7*150),1)-0.5)),IF(INT(2*A315*Calculator!$C$13/(Calculator!$D$7*150))&gt;INT(2*A315*Calculator!$B$13/(Calculator!$D$7*150)),0,1))),1)</f>
        <v>1</v>
      </c>
      <c r="D315" s="250" t="n">
        <f aca="false">IF(Calculator!$E$14="YES",IF(A315&lt;Calculator!$G$14,0,MIN(MIN(MIN(MOD(A315*Calculator!$B$14/(Calculator!$D$7*150),1),1-MOD(A315*Calculator!$B$14/(Calculator!$D$7*150),1)),ABS(MOD(A315*Calculator!$B$14/(Calculator!$D$7*150),1)-0.5)),MIN(MIN(MOD(A315*Calculator!$C$14/(Calculator!$D$7*150),1),1-MOD(A315*Calculator!$C$14/(Calculator!$D$7*150),1)),ABS(MOD(A315*Calculator!$C$14/(Calculator!$D$7*150),1)-0.5)),IF(INT(2*A315*Calculator!$C$14/(Calculator!$D$7*150))&gt;INT(2*A315*Calculator!$B$14/(Calculator!$D$7*150)),0,1))),1)</f>
        <v>1</v>
      </c>
      <c r="E315" s="250" t="n">
        <f aca="false">IF(Calculator!$E$15="YES",IF(A315&lt;Calculator!$G$15,0,MIN(MIN(MIN(MOD(A315*Calculator!$B$15/(Calculator!$D$7*150),1),1-MOD(A315*Calculator!$B$15/(Calculator!$D$7*150),1)),ABS(MOD(A315*Calculator!$B$15/(Calculator!$D$7*150),1)-0.5)),MIN(MIN(MOD(A315*Calculator!$C$15/(Calculator!$D$7*150),1),1-MOD(A315*Calculator!$C$15/(Calculator!$D$7*150),1)),ABS(MOD(A315*Calculator!$C$15/(Calculator!$D$7*150),1)-0.5)),IF(INT(2*A315*Calculator!$C$15/(Calculator!$D$7*150))&gt;INT(2*A315*Calculator!$B$15/(Calculator!$D$7*150)),0,1))),1)</f>
        <v>0.166035087719298</v>
      </c>
      <c r="F315" s="250" t="n">
        <f aca="false">IF(Calculator!$E$16="YES",IF(A315&lt;Calculator!$G$16,0,MIN(MIN(MIN(MOD(A315*Calculator!$B$16/(Calculator!$D$7*150),1),1-MOD(A315*Calculator!$B$16/(Calculator!$D$7*150),1)),ABS(MOD(A315*Calculator!$B$16/(Calculator!$D$7*150),1)-0.5)),MIN(MIN(MOD(A315*Calculator!$C$16/(Calculator!$D$7*150),1),1-MOD(A315*Calculator!$C$16/(Calculator!$D$7*150),1)),ABS(MOD(A315*Calculator!$C$16/(Calculator!$D$7*150),1)-0.5)),IF(INT(2*A315*Calculator!$C$16/(Calculator!$D$7*150))&gt;INT(2*A315*Calculator!$B$16/(Calculator!$D$7*150)),0,1))),1)</f>
        <v>1</v>
      </c>
      <c r="G315" s="250" t="n">
        <f aca="false">IF(Calculator!$E$17="YES",IF(A315&lt;Calculator!$G$17,0,MIN(MIN(MIN(MOD(A315*Calculator!$B$17/(Calculator!$D$7*150),1),1-MOD(A315*Calculator!$B$17/(Calculator!$D$7*150),1)),ABS(MOD(A315*Calculator!$B$17/(Calculator!$D$7*150),1)-0.5)),MIN(MIN(MOD(A315*Calculator!$C$17/(Calculator!$D$7*150),1),1-MOD(A315*Calculator!$C$17/(Calculator!$D$7*150),1)),ABS(MOD(A315*Calculator!$C$17/(Calculator!$D$7*150),1)-0.5)),IF(INT(2*A315*Calculator!$C$17/(Calculator!$D$7*150))&gt;INT(2*A315*Calculator!$B$17/(Calculator!$D$7*150)),0,1))),1)</f>
        <v>0.0171929824561401</v>
      </c>
      <c r="H315" s="250" t="n">
        <f aca="false">IF(Calculator!$E$18="YES",IF(A315&lt;Calculator!$G$18,0,MIN(MIN(MIN(MOD(A315*Calculator!$B$18/(Calculator!$D$7*150),1),1-MOD(A315*Calculator!$B$18/(Calculator!$D$7*150),1)),ABS(MOD(A315*Calculator!$B$18/(Calculator!$D$7*150),1)-0.5)),MIN(MIN(MOD(A315*Calculator!$C$18/(Calculator!$D$7*150),1),1-MOD(A315*Calculator!$C$18/(Calculator!$D$7*150),1)),ABS(MOD(A315*Calculator!$C$18/(Calculator!$D$7*150),1)-0.5)),IF(INT(2*A315*Calculator!$C$18/(Calculator!$D$7*150))&gt;INT(2*A315*Calculator!$B$18/(Calculator!$D$7*150)),0,1))),1)</f>
        <v>1</v>
      </c>
      <c r="I315" s="250" t="n">
        <f aca="false">IF(Calculator!$E$19="YES",IF(A315&lt;Calculator!$G$19,0,MIN(MIN(MIN(MOD(A315*Calculator!$B$19/(Calculator!$D$7*150),1),1-MOD(A315*Calculator!$B$19/(Calculator!$D$7*150),1)),ABS(MOD(A315*Calculator!$B$19/(Calculator!$D$7*150),1)-0.5)),MIN(MIN(MOD(A315*Calculator!$C$19/(Calculator!$D$7*150),1),1-MOD(A315*Calculator!$C$19/(Calculator!$D$7*150),1)),ABS(MOD(A315*Calculator!$C$19/(Calculator!$D$7*150),1)-0.5)),IF(INT(2*A315*Calculator!$C$19/(Calculator!$D$7*150))&gt;INT(2*A315*Calculator!$B$19/(Calculator!$D$7*150)),0,1))),1)</f>
        <v>1</v>
      </c>
      <c r="J315" s="250" t="n">
        <f aca="false">IF(Calculator!$E$20="YES",IF(A315&lt;Calculator!$G$20,0,MIN(MIN(MIN(MOD(A315*Calculator!$B$20/(Calculator!$D$7*150),1),1-MOD(A315*Calculator!$B$20/(Calculator!$D$7*150),1)),ABS(MOD(A315*Calculator!$B$20/(Calculator!$D$7*150),1)-0.5)),MIN(MIN(MOD(A315*Calculator!$C$20/(Calculator!$D$7*150),1),1-MOD(A315*Calculator!$C$20/(Calculator!$D$7*150),1)),ABS(MOD(A315*Calculator!$C$20/(Calculator!$D$7*150),1)-0.5)),IF(INT(2*A315*Calculator!$C$20/(Calculator!$D$7*150))&gt;INT(2*A315*Calculator!$B$20/(Calculator!$D$7*150)),0,1))),1)</f>
        <v>1</v>
      </c>
      <c r="K315" s="250" t="n">
        <f aca="false">IF(Calculator!$E$21="YES",IF(A315&lt;Calculator!$G$21,0,MIN(MIN(MIN(MOD(A315*Calculator!$B$21/(Calculator!$D$7*150),1),1-MOD(A315*Calculator!$B$21/(Calculator!$D$7*150),1)),ABS(MOD(A315*Calculator!$B$21/(Calculator!$D$7*150),1)-0.5)),MIN(MIN(MOD(A315*Calculator!$C$21/(Calculator!$D$7*150),1),1-MOD(A315*Calculator!$C$21/(Calculator!$D$7*150),1)),ABS(MOD(A315*Calculator!$C$21/(Calculator!$D$7*150),1)-0.5)),IF(INT(2*A315*Calculator!$C$21/(Calculator!$D$7*150))&gt;INT(2*A315*Calculator!$B$21/(Calculator!$D$7*150)),0,1))),1)</f>
        <v>1</v>
      </c>
      <c r="L315" s="250" t="n">
        <f aca="false">IF(Calculator!$E$22="YES",IF(A315&lt;Calculator!$G$22,0,MIN(MIN(MIN(MOD(A315*Calculator!$B$22/(Calculator!$D$7*150),1),1-MOD(A315*Calculator!$B$22/(Calculator!$D$7*150),1)),ABS(MOD(A315*Calculator!$B$22/(Calculator!$D$7*150),1)-0.5)),MIN(MIN(MOD(A315*Calculator!$C$22/(Calculator!$D$7*150),1),1-MOD(A315*Calculator!$C$22/(Calculator!$D$7*150),1)),ABS(MOD(A315*Calculator!$C$22/(Calculator!$D$7*150),1)-0.5)),IF(INT(2*A315*Calculator!$C$22/(Calculator!$D$7*150))&gt;INT(2*A315*Calculator!$B$22/(Calculator!$D$7*150)),0,1))),1)</f>
        <v>1</v>
      </c>
      <c r="M315" s="250" t="n">
        <f aca="false">MIN(B315:L315)</f>
        <v>0.0171929824561401</v>
      </c>
      <c r="N315" s="250" t="n">
        <f aca="false">SUMPRODUCT(($M$7:$M$557&gt;M315)*1)+SUMPRODUCT(($M$7:$M$557=M315)*(ROW($M$7:$M$557)&lt;ROW(M315)))+1</f>
        <v>331</v>
      </c>
      <c r="O315" s="250" t="str">
        <f aca="false">IF(M315&gt;=0.13,"★★★ EXCELLENT",IF(M315&gt;=0.12,"★★  GOOD",IF(M315&gt;=0.07,"★  FAIR",IF(M315&gt;=0.025,"⚠  MARGINAL","✗  AVOID"))))</f>
        <v>✗  AVOID</v>
      </c>
    </row>
    <row r="316" customFormat="false" ht="15" hidden="false" customHeight="true" outlineLevel="0" collapsed="false">
      <c r="A316" s="251" t="n">
        <v>35.9</v>
      </c>
      <c r="B316" s="252" t="n">
        <f aca="false">IF(Calculator!$E$12="YES",IF(A316&lt;Calculator!$G$12,0,MIN(MIN(MIN(MOD(A316*Calculator!$B$12/(Calculator!$D$7*150),1),1-MOD(A316*Calculator!$B$12/(Calculator!$D$7*150),1)),ABS(MOD(A316*Calculator!$B$12/(Calculator!$D$7*150),1)-0.5)),MIN(MIN(MOD(A316*Calculator!$C$12/(Calculator!$D$7*150),1),1-MOD(A316*Calculator!$C$12/(Calculator!$D$7*150),1)),ABS(MOD(A316*Calculator!$C$12/(Calculator!$D$7*150),1)-0.5)),IF(INT(2*A316*Calculator!$C$12/(Calculator!$D$7*150))&gt;INT(2*A316*Calculator!$B$12/(Calculator!$D$7*150)),0,1))),1)</f>
        <v>1</v>
      </c>
      <c r="C316" s="252" t="n">
        <f aca="false">IF(Calculator!$E$13="YES",IF(A316&lt;Calculator!$G$13,0,MIN(MIN(MIN(MOD(A316*Calculator!$B$13/(Calculator!$D$7*150),1),1-MOD(A316*Calculator!$B$13/(Calculator!$D$7*150),1)),ABS(MOD(A316*Calculator!$B$13/(Calculator!$D$7*150),1)-0.5)),MIN(MIN(MOD(A316*Calculator!$C$13/(Calculator!$D$7*150),1),1-MOD(A316*Calculator!$C$13/(Calculator!$D$7*150),1)),ABS(MOD(A316*Calculator!$C$13/(Calculator!$D$7*150),1)-0.5)),IF(INT(2*A316*Calculator!$C$13/(Calculator!$D$7*150))&gt;INT(2*A316*Calculator!$B$13/(Calculator!$D$7*150)),0,1))),1)</f>
        <v>1</v>
      </c>
      <c r="D316" s="252" t="n">
        <f aca="false">IF(Calculator!$E$14="YES",IF(A316&lt;Calculator!$G$14,0,MIN(MIN(MIN(MOD(A316*Calculator!$B$14/(Calculator!$D$7*150),1),1-MOD(A316*Calculator!$B$14/(Calculator!$D$7*150),1)),ABS(MOD(A316*Calculator!$B$14/(Calculator!$D$7*150),1)-0.5)),MIN(MIN(MOD(A316*Calculator!$C$14/(Calculator!$D$7*150),1),1-MOD(A316*Calculator!$C$14/(Calculator!$D$7*150),1)),ABS(MOD(A316*Calculator!$C$14/(Calculator!$D$7*150),1)-0.5)),IF(INT(2*A316*Calculator!$C$14/(Calculator!$D$7*150))&gt;INT(2*A316*Calculator!$B$14/(Calculator!$D$7*150)),0,1))),1)</f>
        <v>1</v>
      </c>
      <c r="E316" s="252" t="n">
        <f aca="false">IF(Calculator!$E$15="YES",IF(A316&lt;Calculator!$G$15,0,MIN(MIN(MIN(MOD(A316*Calculator!$B$15/(Calculator!$D$7*150),1),1-MOD(A316*Calculator!$B$15/(Calculator!$D$7*150),1)),ABS(MOD(A316*Calculator!$B$15/(Calculator!$D$7*150),1)-0.5)),MIN(MIN(MOD(A316*Calculator!$C$15/(Calculator!$D$7*150),1),1-MOD(A316*Calculator!$C$15/(Calculator!$D$7*150),1)),ABS(MOD(A316*Calculator!$C$15/(Calculator!$D$7*150),1)-0.5)),IF(INT(2*A316*Calculator!$C$15/(Calculator!$D$7*150))&gt;INT(2*A316*Calculator!$B$15/(Calculator!$D$7*150)),0,1))),1)</f>
        <v>0.160912280701754</v>
      </c>
      <c r="F316" s="252" t="n">
        <f aca="false">IF(Calculator!$E$16="YES",IF(A316&lt;Calculator!$G$16,0,MIN(MIN(MIN(MOD(A316*Calculator!$B$16/(Calculator!$D$7*150),1),1-MOD(A316*Calculator!$B$16/(Calculator!$D$7*150),1)),ABS(MOD(A316*Calculator!$B$16/(Calculator!$D$7*150),1)-0.5)),MIN(MIN(MOD(A316*Calculator!$C$16/(Calculator!$D$7*150),1),1-MOD(A316*Calculator!$C$16/(Calculator!$D$7*150),1)),ABS(MOD(A316*Calculator!$C$16/(Calculator!$D$7*150),1)-0.5)),IF(INT(2*A316*Calculator!$C$16/(Calculator!$D$7*150))&gt;INT(2*A316*Calculator!$B$16/(Calculator!$D$7*150)),0,1))),1)</f>
        <v>1</v>
      </c>
      <c r="G316" s="252" t="n">
        <f aca="false">IF(Calculator!$E$17="YES",IF(A316&lt;Calculator!$G$17,0,MIN(MIN(MIN(MOD(A316*Calculator!$B$17/(Calculator!$D$7*150),1),1-MOD(A316*Calculator!$B$17/(Calculator!$D$7*150),1)),ABS(MOD(A316*Calculator!$B$17/(Calculator!$D$7*150),1)-0.5)),MIN(MIN(MOD(A316*Calculator!$C$17/(Calculator!$D$7*150),1),1-MOD(A316*Calculator!$C$17/(Calculator!$D$7*150),1)),ABS(MOD(A316*Calculator!$C$17/(Calculator!$D$7*150),1)-0.5)),IF(INT(2*A316*Calculator!$C$17/(Calculator!$D$7*150))&gt;INT(2*A316*Calculator!$B$17/(Calculator!$D$7*150)),0,1))),1)</f>
        <v>0.0270175438596487</v>
      </c>
      <c r="H316" s="252" t="n">
        <f aca="false">IF(Calculator!$E$18="YES",IF(A316&lt;Calculator!$G$18,0,MIN(MIN(MIN(MOD(A316*Calculator!$B$18/(Calculator!$D$7*150),1),1-MOD(A316*Calculator!$B$18/(Calculator!$D$7*150),1)),ABS(MOD(A316*Calculator!$B$18/(Calculator!$D$7*150),1)-0.5)),MIN(MIN(MOD(A316*Calculator!$C$18/(Calculator!$D$7*150),1),1-MOD(A316*Calculator!$C$18/(Calculator!$D$7*150),1)),ABS(MOD(A316*Calculator!$C$18/(Calculator!$D$7*150),1)-0.5)),IF(INT(2*A316*Calculator!$C$18/(Calculator!$D$7*150))&gt;INT(2*A316*Calculator!$B$18/(Calculator!$D$7*150)),0,1))),1)</f>
        <v>1</v>
      </c>
      <c r="I316" s="252" t="n">
        <f aca="false">IF(Calculator!$E$19="YES",IF(A316&lt;Calculator!$G$19,0,MIN(MIN(MIN(MOD(A316*Calculator!$B$19/(Calculator!$D$7*150),1),1-MOD(A316*Calculator!$B$19/(Calculator!$D$7*150),1)),ABS(MOD(A316*Calculator!$B$19/(Calculator!$D$7*150),1)-0.5)),MIN(MIN(MOD(A316*Calculator!$C$19/(Calculator!$D$7*150),1),1-MOD(A316*Calculator!$C$19/(Calculator!$D$7*150),1)),ABS(MOD(A316*Calculator!$C$19/(Calculator!$D$7*150),1)-0.5)),IF(INT(2*A316*Calculator!$C$19/(Calculator!$D$7*150))&gt;INT(2*A316*Calculator!$B$19/(Calculator!$D$7*150)),0,1))),1)</f>
        <v>1</v>
      </c>
      <c r="J316" s="252" t="n">
        <f aca="false">IF(Calculator!$E$20="YES",IF(A316&lt;Calculator!$G$20,0,MIN(MIN(MIN(MOD(A316*Calculator!$B$20/(Calculator!$D$7*150),1),1-MOD(A316*Calculator!$B$20/(Calculator!$D$7*150),1)),ABS(MOD(A316*Calculator!$B$20/(Calculator!$D$7*150),1)-0.5)),MIN(MIN(MOD(A316*Calculator!$C$20/(Calculator!$D$7*150),1),1-MOD(A316*Calculator!$C$20/(Calculator!$D$7*150),1)),ABS(MOD(A316*Calculator!$C$20/(Calculator!$D$7*150),1)-0.5)),IF(INT(2*A316*Calculator!$C$20/(Calculator!$D$7*150))&gt;INT(2*A316*Calculator!$B$20/(Calculator!$D$7*150)),0,1))),1)</f>
        <v>1</v>
      </c>
      <c r="K316" s="252" t="n">
        <f aca="false">IF(Calculator!$E$21="YES",IF(A316&lt;Calculator!$G$21,0,MIN(MIN(MIN(MOD(A316*Calculator!$B$21/(Calculator!$D$7*150),1),1-MOD(A316*Calculator!$B$21/(Calculator!$D$7*150),1)),ABS(MOD(A316*Calculator!$B$21/(Calculator!$D$7*150),1)-0.5)),MIN(MIN(MOD(A316*Calculator!$C$21/(Calculator!$D$7*150),1),1-MOD(A316*Calculator!$C$21/(Calculator!$D$7*150),1)),ABS(MOD(A316*Calculator!$C$21/(Calculator!$D$7*150),1)-0.5)),IF(INT(2*A316*Calculator!$C$21/(Calculator!$D$7*150))&gt;INT(2*A316*Calculator!$B$21/(Calculator!$D$7*150)),0,1))),1)</f>
        <v>1</v>
      </c>
      <c r="L316" s="252" t="n">
        <f aca="false">IF(Calculator!$E$22="YES",IF(A316&lt;Calculator!$G$22,0,MIN(MIN(MIN(MOD(A316*Calculator!$B$22/(Calculator!$D$7*150),1),1-MOD(A316*Calculator!$B$22/(Calculator!$D$7*150),1)),ABS(MOD(A316*Calculator!$B$22/(Calculator!$D$7*150),1)-0.5)),MIN(MIN(MOD(A316*Calculator!$C$22/(Calculator!$D$7*150),1),1-MOD(A316*Calculator!$C$22/(Calculator!$D$7*150),1)),ABS(MOD(A316*Calculator!$C$22/(Calculator!$D$7*150),1)-0.5)),IF(INT(2*A316*Calculator!$C$22/(Calculator!$D$7*150))&gt;INT(2*A316*Calculator!$B$22/(Calculator!$D$7*150)),0,1))),1)</f>
        <v>1</v>
      </c>
      <c r="M316" s="252" t="n">
        <f aca="false">MIN(B316:L316)</f>
        <v>0.0270175438596487</v>
      </c>
      <c r="N316" s="252" t="n">
        <f aca="false">SUMPRODUCT(($M$7:$M$557&gt;M316)*1)+SUMPRODUCT(($M$7:$M$557=M316)*(ROW($M$7:$M$557)&lt;ROW(M316)))+1</f>
        <v>301</v>
      </c>
      <c r="O316" s="252" t="str">
        <f aca="false">IF(M316&gt;=0.13,"★★★ EXCELLENT",IF(M316&gt;=0.12,"★★  GOOD",IF(M316&gt;=0.07,"★  FAIR",IF(M316&gt;=0.025,"⚠  MARGINAL","✗  AVOID"))))</f>
        <v>⚠  MARGINAL</v>
      </c>
    </row>
    <row r="317" customFormat="false" ht="15" hidden="false" customHeight="true" outlineLevel="0" collapsed="false">
      <c r="A317" s="249" t="n">
        <v>36</v>
      </c>
      <c r="B317" s="250" t="n">
        <f aca="false">IF(Calculator!$E$12="YES",IF(A317&lt;Calculator!$G$12,0,MIN(MIN(MIN(MOD(A317*Calculator!$B$12/(Calculator!$D$7*150),1),1-MOD(A317*Calculator!$B$12/(Calculator!$D$7*150),1)),ABS(MOD(A317*Calculator!$B$12/(Calculator!$D$7*150),1)-0.5)),MIN(MIN(MOD(A317*Calculator!$C$12/(Calculator!$D$7*150),1),1-MOD(A317*Calculator!$C$12/(Calculator!$D$7*150),1)),ABS(MOD(A317*Calculator!$C$12/(Calculator!$D$7*150),1)-0.5)),IF(INT(2*A317*Calculator!$C$12/(Calculator!$D$7*150))&gt;INT(2*A317*Calculator!$B$12/(Calculator!$D$7*150)),0,1))),1)</f>
        <v>1</v>
      </c>
      <c r="C317" s="250" t="n">
        <f aca="false">IF(Calculator!$E$13="YES",IF(A317&lt;Calculator!$G$13,0,MIN(MIN(MIN(MOD(A317*Calculator!$B$13/(Calculator!$D$7*150),1),1-MOD(A317*Calculator!$B$13/(Calculator!$D$7*150),1)),ABS(MOD(A317*Calculator!$B$13/(Calculator!$D$7*150),1)-0.5)),MIN(MIN(MOD(A317*Calculator!$C$13/(Calculator!$D$7*150),1),1-MOD(A317*Calculator!$C$13/(Calculator!$D$7*150),1)),ABS(MOD(A317*Calculator!$C$13/(Calculator!$D$7*150),1)-0.5)),IF(INT(2*A317*Calculator!$C$13/(Calculator!$D$7*150))&gt;INT(2*A317*Calculator!$B$13/(Calculator!$D$7*150)),0,1))),1)</f>
        <v>1</v>
      </c>
      <c r="D317" s="250" t="n">
        <f aca="false">IF(Calculator!$E$14="YES",IF(A317&lt;Calculator!$G$14,0,MIN(MIN(MIN(MOD(A317*Calculator!$B$14/(Calculator!$D$7*150),1),1-MOD(A317*Calculator!$B$14/(Calculator!$D$7*150),1)),ABS(MOD(A317*Calculator!$B$14/(Calculator!$D$7*150),1)-0.5)),MIN(MIN(MOD(A317*Calculator!$C$14/(Calculator!$D$7*150),1),1-MOD(A317*Calculator!$C$14/(Calculator!$D$7*150),1)),ABS(MOD(A317*Calculator!$C$14/(Calculator!$D$7*150),1)-0.5)),IF(INT(2*A317*Calculator!$C$14/(Calculator!$D$7*150))&gt;INT(2*A317*Calculator!$B$14/(Calculator!$D$7*150)),0,1))),1)</f>
        <v>1</v>
      </c>
      <c r="E317" s="250" t="n">
        <f aca="false">IF(Calculator!$E$15="YES",IF(A317&lt;Calculator!$G$15,0,MIN(MIN(MIN(MOD(A317*Calculator!$B$15/(Calculator!$D$7*150),1),1-MOD(A317*Calculator!$B$15/(Calculator!$D$7*150),1)),ABS(MOD(A317*Calculator!$B$15/(Calculator!$D$7*150),1)-0.5)),MIN(MIN(MOD(A317*Calculator!$C$15/(Calculator!$D$7*150),1),1-MOD(A317*Calculator!$C$15/(Calculator!$D$7*150),1)),ABS(MOD(A317*Calculator!$C$15/(Calculator!$D$7*150),1)-0.5)),IF(INT(2*A317*Calculator!$C$15/(Calculator!$D$7*150))&gt;INT(2*A317*Calculator!$B$15/(Calculator!$D$7*150)),0,1))),1)</f>
        <v>0.15578947368421</v>
      </c>
      <c r="F317" s="250" t="n">
        <f aca="false">IF(Calculator!$E$16="YES",IF(A317&lt;Calculator!$G$16,0,MIN(MIN(MIN(MOD(A317*Calculator!$B$16/(Calculator!$D$7*150),1),1-MOD(A317*Calculator!$B$16/(Calculator!$D$7*150),1)),ABS(MOD(A317*Calculator!$B$16/(Calculator!$D$7*150),1)-0.5)),MIN(MIN(MOD(A317*Calculator!$C$16/(Calculator!$D$7*150),1),1-MOD(A317*Calculator!$C$16/(Calculator!$D$7*150),1)),ABS(MOD(A317*Calculator!$C$16/(Calculator!$D$7*150),1)-0.5)),IF(INT(2*A317*Calculator!$C$16/(Calculator!$D$7*150))&gt;INT(2*A317*Calculator!$B$16/(Calculator!$D$7*150)),0,1))),1)</f>
        <v>1</v>
      </c>
      <c r="G317" s="250" t="n">
        <f aca="false">IF(Calculator!$E$17="YES",IF(A317&lt;Calculator!$G$17,0,MIN(MIN(MIN(MOD(A317*Calculator!$B$17/(Calculator!$D$7*150),1),1-MOD(A317*Calculator!$B$17/(Calculator!$D$7*150),1)),ABS(MOD(A317*Calculator!$B$17/(Calculator!$D$7*150),1)-0.5)),MIN(MIN(MOD(A317*Calculator!$C$17/(Calculator!$D$7*150),1),1-MOD(A317*Calculator!$C$17/(Calculator!$D$7*150),1)),ABS(MOD(A317*Calculator!$C$17/(Calculator!$D$7*150),1)-0.5)),IF(INT(2*A317*Calculator!$C$17/(Calculator!$D$7*150))&gt;INT(2*A317*Calculator!$B$17/(Calculator!$D$7*150)),0,1))),1)</f>
        <v>0.0368421052631578</v>
      </c>
      <c r="H317" s="250" t="n">
        <f aca="false">IF(Calculator!$E$18="YES",IF(A317&lt;Calculator!$G$18,0,MIN(MIN(MIN(MOD(A317*Calculator!$B$18/(Calculator!$D$7*150),1),1-MOD(A317*Calculator!$B$18/(Calculator!$D$7*150),1)),ABS(MOD(A317*Calculator!$B$18/(Calculator!$D$7*150),1)-0.5)),MIN(MIN(MOD(A317*Calculator!$C$18/(Calculator!$D$7*150),1),1-MOD(A317*Calculator!$C$18/(Calculator!$D$7*150),1)),ABS(MOD(A317*Calculator!$C$18/(Calculator!$D$7*150),1)-0.5)),IF(INT(2*A317*Calculator!$C$18/(Calculator!$D$7*150))&gt;INT(2*A317*Calculator!$B$18/(Calculator!$D$7*150)),0,1))),1)</f>
        <v>1</v>
      </c>
      <c r="I317" s="250" t="n">
        <f aca="false">IF(Calculator!$E$19="YES",IF(A317&lt;Calculator!$G$19,0,MIN(MIN(MIN(MOD(A317*Calculator!$B$19/(Calculator!$D$7*150),1),1-MOD(A317*Calculator!$B$19/(Calculator!$D$7*150),1)),ABS(MOD(A317*Calculator!$B$19/(Calculator!$D$7*150),1)-0.5)),MIN(MIN(MOD(A317*Calculator!$C$19/(Calculator!$D$7*150),1),1-MOD(A317*Calculator!$C$19/(Calculator!$D$7*150),1)),ABS(MOD(A317*Calculator!$C$19/(Calculator!$D$7*150),1)-0.5)),IF(INT(2*A317*Calculator!$C$19/(Calculator!$D$7*150))&gt;INT(2*A317*Calculator!$B$19/(Calculator!$D$7*150)),0,1))),1)</f>
        <v>1</v>
      </c>
      <c r="J317" s="250" t="n">
        <f aca="false">IF(Calculator!$E$20="YES",IF(A317&lt;Calculator!$G$20,0,MIN(MIN(MIN(MOD(A317*Calculator!$B$20/(Calculator!$D$7*150),1),1-MOD(A317*Calculator!$B$20/(Calculator!$D$7*150),1)),ABS(MOD(A317*Calculator!$B$20/(Calculator!$D$7*150),1)-0.5)),MIN(MIN(MOD(A317*Calculator!$C$20/(Calculator!$D$7*150),1),1-MOD(A317*Calculator!$C$20/(Calculator!$D$7*150),1)),ABS(MOD(A317*Calculator!$C$20/(Calculator!$D$7*150),1)-0.5)),IF(INT(2*A317*Calculator!$C$20/(Calculator!$D$7*150))&gt;INT(2*A317*Calculator!$B$20/(Calculator!$D$7*150)),0,1))),1)</f>
        <v>1</v>
      </c>
      <c r="K317" s="250" t="n">
        <f aca="false">IF(Calculator!$E$21="YES",IF(A317&lt;Calculator!$G$21,0,MIN(MIN(MIN(MOD(A317*Calculator!$B$21/(Calculator!$D$7*150),1),1-MOD(A317*Calculator!$B$21/(Calculator!$D$7*150),1)),ABS(MOD(A317*Calculator!$B$21/(Calculator!$D$7*150),1)-0.5)),MIN(MIN(MOD(A317*Calculator!$C$21/(Calculator!$D$7*150),1),1-MOD(A317*Calculator!$C$21/(Calculator!$D$7*150),1)),ABS(MOD(A317*Calculator!$C$21/(Calculator!$D$7*150),1)-0.5)),IF(INT(2*A317*Calculator!$C$21/(Calculator!$D$7*150))&gt;INT(2*A317*Calculator!$B$21/(Calculator!$D$7*150)),0,1))),1)</f>
        <v>1</v>
      </c>
      <c r="L317" s="250" t="n">
        <f aca="false">IF(Calculator!$E$22="YES",IF(A317&lt;Calculator!$G$22,0,MIN(MIN(MIN(MOD(A317*Calculator!$B$22/(Calculator!$D$7*150),1),1-MOD(A317*Calculator!$B$22/(Calculator!$D$7*150),1)),ABS(MOD(A317*Calculator!$B$22/(Calculator!$D$7*150),1)-0.5)),MIN(MIN(MOD(A317*Calculator!$C$22/(Calculator!$D$7*150),1),1-MOD(A317*Calculator!$C$22/(Calculator!$D$7*150),1)),ABS(MOD(A317*Calculator!$C$22/(Calculator!$D$7*150),1)-0.5)),IF(INT(2*A317*Calculator!$C$22/(Calculator!$D$7*150))&gt;INT(2*A317*Calculator!$B$22/(Calculator!$D$7*150)),0,1))),1)</f>
        <v>1</v>
      </c>
      <c r="M317" s="250" t="n">
        <f aca="false">MIN(B317:L317)</f>
        <v>0.0368421052631578</v>
      </c>
      <c r="N317" s="250" t="n">
        <f aca="false">SUMPRODUCT(($M$7:$M$557&gt;M317)*1)+SUMPRODUCT(($M$7:$M$557=M317)*(ROW($M$7:$M$557)&lt;ROW(M317)))+1</f>
        <v>272</v>
      </c>
      <c r="O317" s="250" t="str">
        <f aca="false">IF(M317&gt;=0.13,"★★★ EXCELLENT",IF(M317&gt;=0.12,"★★  GOOD",IF(M317&gt;=0.07,"★  FAIR",IF(M317&gt;=0.025,"⚠  MARGINAL","✗  AVOID"))))</f>
        <v>⚠  MARGINAL</v>
      </c>
    </row>
    <row r="318" customFormat="false" ht="15" hidden="false" customHeight="true" outlineLevel="0" collapsed="false">
      <c r="A318" s="251" t="n">
        <v>36.1</v>
      </c>
      <c r="B318" s="252" t="n">
        <f aca="false">IF(Calculator!$E$12="YES",IF(A318&lt;Calculator!$G$12,0,MIN(MIN(MIN(MOD(A318*Calculator!$B$12/(Calculator!$D$7*150),1),1-MOD(A318*Calculator!$B$12/(Calculator!$D$7*150),1)),ABS(MOD(A318*Calculator!$B$12/(Calculator!$D$7*150),1)-0.5)),MIN(MIN(MOD(A318*Calculator!$C$12/(Calculator!$D$7*150),1),1-MOD(A318*Calculator!$C$12/(Calculator!$D$7*150),1)),ABS(MOD(A318*Calculator!$C$12/(Calculator!$D$7*150),1)-0.5)),IF(INT(2*A318*Calculator!$C$12/(Calculator!$D$7*150))&gt;INT(2*A318*Calculator!$B$12/(Calculator!$D$7*150)),0,1))),1)</f>
        <v>1</v>
      </c>
      <c r="C318" s="252" t="n">
        <f aca="false">IF(Calculator!$E$13="YES",IF(A318&lt;Calculator!$G$13,0,MIN(MIN(MIN(MOD(A318*Calculator!$B$13/(Calculator!$D$7*150),1),1-MOD(A318*Calculator!$B$13/(Calculator!$D$7*150),1)),ABS(MOD(A318*Calculator!$B$13/(Calculator!$D$7*150),1)-0.5)),MIN(MIN(MOD(A318*Calculator!$C$13/(Calculator!$D$7*150),1),1-MOD(A318*Calculator!$C$13/(Calculator!$D$7*150),1)),ABS(MOD(A318*Calculator!$C$13/(Calculator!$D$7*150),1)-0.5)),IF(INT(2*A318*Calculator!$C$13/(Calculator!$D$7*150))&gt;INT(2*A318*Calculator!$B$13/(Calculator!$D$7*150)),0,1))),1)</f>
        <v>1</v>
      </c>
      <c r="D318" s="252" t="n">
        <f aca="false">IF(Calculator!$E$14="YES",IF(A318&lt;Calculator!$G$14,0,MIN(MIN(MIN(MOD(A318*Calculator!$B$14/(Calculator!$D$7*150),1),1-MOD(A318*Calculator!$B$14/(Calculator!$D$7*150),1)),ABS(MOD(A318*Calculator!$B$14/(Calculator!$D$7*150),1)-0.5)),MIN(MIN(MOD(A318*Calculator!$C$14/(Calculator!$D$7*150),1),1-MOD(A318*Calculator!$C$14/(Calculator!$D$7*150),1)),ABS(MOD(A318*Calculator!$C$14/(Calculator!$D$7*150),1)-0.5)),IF(INT(2*A318*Calculator!$C$14/(Calculator!$D$7*150))&gt;INT(2*A318*Calculator!$B$14/(Calculator!$D$7*150)),0,1))),1)</f>
        <v>1</v>
      </c>
      <c r="E318" s="252" t="n">
        <f aca="false">IF(Calculator!$E$15="YES",IF(A318&lt;Calculator!$G$15,0,MIN(MIN(MIN(MOD(A318*Calculator!$B$15/(Calculator!$D$7*150),1),1-MOD(A318*Calculator!$B$15/(Calculator!$D$7*150),1)),ABS(MOD(A318*Calculator!$B$15/(Calculator!$D$7*150),1)-0.5)),MIN(MIN(MOD(A318*Calculator!$C$15/(Calculator!$D$7*150),1),1-MOD(A318*Calculator!$C$15/(Calculator!$D$7*150),1)),ABS(MOD(A318*Calculator!$C$15/(Calculator!$D$7*150),1)-0.5)),IF(INT(2*A318*Calculator!$C$15/(Calculator!$D$7*150))&gt;INT(2*A318*Calculator!$B$15/(Calculator!$D$7*150)),0,1))),1)</f>
        <v>0.150666666666667</v>
      </c>
      <c r="F318" s="252" t="n">
        <f aca="false">IF(Calculator!$E$16="YES",IF(A318&lt;Calculator!$G$16,0,MIN(MIN(MIN(MOD(A318*Calculator!$B$16/(Calculator!$D$7*150),1),1-MOD(A318*Calculator!$B$16/(Calculator!$D$7*150),1)),ABS(MOD(A318*Calculator!$B$16/(Calculator!$D$7*150),1)-0.5)),MIN(MIN(MOD(A318*Calculator!$C$16/(Calculator!$D$7*150),1),1-MOD(A318*Calculator!$C$16/(Calculator!$D$7*150),1)),ABS(MOD(A318*Calculator!$C$16/(Calculator!$D$7*150),1)-0.5)),IF(INT(2*A318*Calculator!$C$16/(Calculator!$D$7*150))&gt;INT(2*A318*Calculator!$B$16/(Calculator!$D$7*150)),0,1))),1)</f>
        <v>1</v>
      </c>
      <c r="G318" s="252" t="n">
        <f aca="false">IF(Calculator!$E$17="YES",IF(A318&lt;Calculator!$G$17,0,MIN(MIN(MIN(MOD(A318*Calculator!$B$17/(Calculator!$D$7*150),1),1-MOD(A318*Calculator!$B$17/(Calculator!$D$7*150),1)),ABS(MOD(A318*Calculator!$B$17/(Calculator!$D$7*150),1)-0.5)),MIN(MIN(MOD(A318*Calculator!$C$17/(Calculator!$D$7*150),1),1-MOD(A318*Calculator!$C$17/(Calculator!$D$7*150),1)),ABS(MOD(A318*Calculator!$C$17/(Calculator!$D$7*150),1)-0.5)),IF(INT(2*A318*Calculator!$C$17/(Calculator!$D$7*150))&gt;INT(2*A318*Calculator!$B$17/(Calculator!$D$7*150)),0,1))),1)</f>
        <v>0.0466666666666669</v>
      </c>
      <c r="H318" s="252" t="n">
        <f aca="false">IF(Calculator!$E$18="YES",IF(A318&lt;Calculator!$G$18,0,MIN(MIN(MIN(MOD(A318*Calculator!$B$18/(Calculator!$D$7*150),1),1-MOD(A318*Calculator!$B$18/(Calculator!$D$7*150),1)),ABS(MOD(A318*Calculator!$B$18/(Calculator!$D$7*150),1)-0.5)),MIN(MIN(MOD(A318*Calculator!$C$18/(Calculator!$D$7*150),1),1-MOD(A318*Calculator!$C$18/(Calculator!$D$7*150),1)),ABS(MOD(A318*Calculator!$C$18/(Calculator!$D$7*150),1)-0.5)),IF(INT(2*A318*Calculator!$C$18/(Calculator!$D$7*150))&gt;INT(2*A318*Calculator!$B$18/(Calculator!$D$7*150)),0,1))),1)</f>
        <v>1</v>
      </c>
      <c r="I318" s="252" t="n">
        <f aca="false">IF(Calculator!$E$19="YES",IF(A318&lt;Calculator!$G$19,0,MIN(MIN(MIN(MOD(A318*Calculator!$B$19/(Calculator!$D$7*150),1),1-MOD(A318*Calculator!$B$19/(Calculator!$D$7*150),1)),ABS(MOD(A318*Calculator!$B$19/(Calculator!$D$7*150),1)-0.5)),MIN(MIN(MOD(A318*Calculator!$C$19/(Calculator!$D$7*150),1),1-MOD(A318*Calculator!$C$19/(Calculator!$D$7*150),1)),ABS(MOD(A318*Calculator!$C$19/(Calculator!$D$7*150),1)-0.5)),IF(INT(2*A318*Calculator!$C$19/(Calculator!$D$7*150))&gt;INT(2*A318*Calculator!$B$19/(Calculator!$D$7*150)),0,1))),1)</f>
        <v>1</v>
      </c>
      <c r="J318" s="252" t="n">
        <f aca="false">IF(Calculator!$E$20="YES",IF(A318&lt;Calculator!$G$20,0,MIN(MIN(MIN(MOD(A318*Calculator!$B$20/(Calculator!$D$7*150),1),1-MOD(A318*Calculator!$B$20/(Calculator!$D$7*150),1)),ABS(MOD(A318*Calculator!$B$20/(Calculator!$D$7*150),1)-0.5)),MIN(MIN(MOD(A318*Calculator!$C$20/(Calculator!$D$7*150),1),1-MOD(A318*Calculator!$C$20/(Calculator!$D$7*150),1)),ABS(MOD(A318*Calculator!$C$20/(Calculator!$D$7*150),1)-0.5)),IF(INT(2*A318*Calculator!$C$20/(Calculator!$D$7*150))&gt;INT(2*A318*Calculator!$B$20/(Calculator!$D$7*150)),0,1))),1)</f>
        <v>1</v>
      </c>
      <c r="K318" s="252" t="n">
        <f aca="false">IF(Calculator!$E$21="YES",IF(A318&lt;Calculator!$G$21,0,MIN(MIN(MIN(MOD(A318*Calculator!$B$21/(Calculator!$D$7*150),1),1-MOD(A318*Calculator!$B$21/(Calculator!$D$7*150),1)),ABS(MOD(A318*Calculator!$B$21/(Calculator!$D$7*150),1)-0.5)),MIN(MIN(MOD(A318*Calculator!$C$21/(Calculator!$D$7*150),1),1-MOD(A318*Calculator!$C$21/(Calculator!$D$7*150),1)),ABS(MOD(A318*Calculator!$C$21/(Calculator!$D$7*150),1)-0.5)),IF(INT(2*A318*Calculator!$C$21/(Calculator!$D$7*150))&gt;INT(2*A318*Calculator!$B$21/(Calculator!$D$7*150)),0,1))),1)</f>
        <v>1</v>
      </c>
      <c r="L318" s="252" t="n">
        <f aca="false">IF(Calculator!$E$22="YES",IF(A318&lt;Calculator!$G$22,0,MIN(MIN(MIN(MOD(A318*Calculator!$B$22/(Calculator!$D$7*150),1),1-MOD(A318*Calculator!$B$22/(Calculator!$D$7*150),1)),ABS(MOD(A318*Calculator!$B$22/(Calculator!$D$7*150),1)-0.5)),MIN(MIN(MOD(A318*Calculator!$C$22/(Calculator!$D$7*150),1),1-MOD(A318*Calculator!$C$22/(Calculator!$D$7*150),1)),ABS(MOD(A318*Calculator!$C$22/(Calculator!$D$7*150),1)-0.5)),IF(INT(2*A318*Calculator!$C$22/(Calculator!$D$7*150))&gt;INT(2*A318*Calculator!$B$22/(Calculator!$D$7*150)),0,1))),1)</f>
        <v>1</v>
      </c>
      <c r="M318" s="252" t="n">
        <f aca="false">MIN(B318:L318)</f>
        <v>0.0466666666666669</v>
      </c>
      <c r="N318" s="252" t="n">
        <f aca="false">SUMPRODUCT(($M$7:$M$557&gt;M318)*1)+SUMPRODUCT(($M$7:$M$557=M318)*(ROW($M$7:$M$557)&lt;ROW(M318)))+1</f>
        <v>242</v>
      </c>
      <c r="O318" s="252" t="str">
        <f aca="false">IF(M318&gt;=0.13,"★★★ EXCELLENT",IF(M318&gt;=0.12,"★★  GOOD",IF(M318&gt;=0.07,"★  FAIR",IF(M318&gt;=0.025,"⚠  MARGINAL","✗  AVOID"))))</f>
        <v>⚠  MARGINAL</v>
      </c>
    </row>
    <row r="319" customFormat="false" ht="15" hidden="false" customHeight="true" outlineLevel="0" collapsed="false">
      <c r="A319" s="249" t="n">
        <v>36.2</v>
      </c>
      <c r="B319" s="250" t="n">
        <f aca="false">IF(Calculator!$E$12="YES",IF(A319&lt;Calculator!$G$12,0,MIN(MIN(MIN(MOD(A319*Calculator!$B$12/(Calculator!$D$7*150),1),1-MOD(A319*Calculator!$B$12/(Calculator!$D$7*150),1)),ABS(MOD(A319*Calculator!$B$12/(Calculator!$D$7*150),1)-0.5)),MIN(MIN(MOD(A319*Calculator!$C$12/(Calculator!$D$7*150),1),1-MOD(A319*Calculator!$C$12/(Calculator!$D$7*150),1)),ABS(MOD(A319*Calculator!$C$12/(Calculator!$D$7*150),1)-0.5)),IF(INT(2*A319*Calculator!$C$12/(Calculator!$D$7*150))&gt;INT(2*A319*Calculator!$B$12/(Calculator!$D$7*150)),0,1))),1)</f>
        <v>1</v>
      </c>
      <c r="C319" s="250" t="n">
        <f aca="false">IF(Calculator!$E$13="YES",IF(A319&lt;Calculator!$G$13,0,MIN(MIN(MIN(MOD(A319*Calculator!$B$13/(Calculator!$D$7*150),1),1-MOD(A319*Calculator!$B$13/(Calculator!$D$7*150),1)),ABS(MOD(A319*Calculator!$B$13/(Calculator!$D$7*150),1)-0.5)),MIN(MIN(MOD(A319*Calculator!$C$13/(Calculator!$D$7*150),1),1-MOD(A319*Calculator!$C$13/(Calculator!$D$7*150),1)),ABS(MOD(A319*Calculator!$C$13/(Calculator!$D$7*150),1)-0.5)),IF(INT(2*A319*Calculator!$C$13/(Calculator!$D$7*150))&gt;INT(2*A319*Calculator!$B$13/(Calculator!$D$7*150)),0,1))),1)</f>
        <v>1</v>
      </c>
      <c r="D319" s="250" t="n">
        <f aca="false">IF(Calculator!$E$14="YES",IF(A319&lt;Calculator!$G$14,0,MIN(MIN(MIN(MOD(A319*Calculator!$B$14/(Calculator!$D$7*150),1),1-MOD(A319*Calculator!$B$14/(Calculator!$D$7*150),1)),ABS(MOD(A319*Calculator!$B$14/(Calculator!$D$7*150),1)-0.5)),MIN(MIN(MOD(A319*Calculator!$C$14/(Calculator!$D$7*150),1),1-MOD(A319*Calculator!$C$14/(Calculator!$D$7*150),1)),ABS(MOD(A319*Calculator!$C$14/(Calculator!$D$7*150),1)-0.5)),IF(INT(2*A319*Calculator!$C$14/(Calculator!$D$7*150))&gt;INT(2*A319*Calculator!$B$14/(Calculator!$D$7*150)),0,1))),1)</f>
        <v>1</v>
      </c>
      <c r="E319" s="250" t="n">
        <f aca="false">IF(Calculator!$E$15="YES",IF(A319&lt;Calculator!$G$15,0,MIN(MIN(MIN(MOD(A319*Calculator!$B$15/(Calculator!$D$7*150),1),1-MOD(A319*Calculator!$B$15/(Calculator!$D$7*150),1)),ABS(MOD(A319*Calculator!$B$15/(Calculator!$D$7*150),1)-0.5)),MIN(MIN(MOD(A319*Calculator!$C$15/(Calculator!$D$7*150),1),1-MOD(A319*Calculator!$C$15/(Calculator!$D$7*150),1)),ABS(MOD(A319*Calculator!$C$15/(Calculator!$D$7*150),1)-0.5)),IF(INT(2*A319*Calculator!$C$15/(Calculator!$D$7*150))&gt;INT(2*A319*Calculator!$B$15/(Calculator!$D$7*150)),0,1))),1)</f>
        <v>0.145543859649123</v>
      </c>
      <c r="F319" s="250" t="n">
        <f aca="false">IF(Calculator!$E$16="YES",IF(A319&lt;Calculator!$G$16,0,MIN(MIN(MIN(MOD(A319*Calculator!$B$16/(Calculator!$D$7*150),1),1-MOD(A319*Calculator!$B$16/(Calculator!$D$7*150),1)),ABS(MOD(A319*Calculator!$B$16/(Calculator!$D$7*150),1)-0.5)),MIN(MIN(MOD(A319*Calculator!$C$16/(Calculator!$D$7*150),1),1-MOD(A319*Calculator!$C$16/(Calculator!$D$7*150),1)),ABS(MOD(A319*Calculator!$C$16/(Calculator!$D$7*150),1)-0.5)),IF(INT(2*A319*Calculator!$C$16/(Calculator!$D$7*150))&gt;INT(2*A319*Calculator!$B$16/(Calculator!$D$7*150)),0,1))),1)</f>
        <v>1</v>
      </c>
      <c r="G319" s="250" t="n">
        <f aca="false">IF(Calculator!$E$17="YES",IF(A319&lt;Calculator!$G$17,0,MIN(MIN(MIN(MOD(A319*Calculator!$B$17/(Calculator!$D$7*150),1),1-MOD(A319*Calculator!$B$17/(Calculator!$D$7*150),1)),ABS(MOD(A319*Calculator!$B$17/(Calculator!$D$7*150),1)-0.5)),MIN(MIN(MOD(A319*Calculator!$C$17/(Calculator!$D$7*150),1),1-MOD(A319*Calculator!$C$17/(Calculator!$D$7*150),1)),ABS(MOD(A319*Calculator!$C$17/(Calculator!$D$7*150),1)-0.5)),IF(INT(2*A319*Calculator!$C$17/(Calculator!$D$7*150))&gt;INT(2*A319*Calculator!$B$17/(Calculator!$D$7*150)),0,1))),1)</f>
        <v>0.0564912280701759</v>
      </c>
      <c r="H319" s="250" t="n">
        <f aca="false">IF(Calculator!$E$18="YES",IF(A319&lt;Calculator!$G$18,0,MIN(MIN(MIN(MOD(A319*Calculator!$B$18/(Calculator!$D$7*150),1),1-MOD(A319*Calculator!$B$18/(Calculator!$D$7*150),1)),ABS(MOD(A319*Calculator!$B$18/(Calculator!$D$7*150),1)-0.5)),MIN(MIN(MOD(A319*Calculator!$C$18/(Calculator!$D$7*150),1),1-MOD(A319*Calculator!$C$18/(Calculator!$D$7*150),1)),ABS(MOD(A319*Calculator!$C$18/(Calculator!$D$7*150),1)-0.5)),IF(INT(2*A319*Calculator!$C$18/(Calculator!$D$7*150))&gt;INT(2*A319*Calculator!$B$18/(Calculator!$D$7*150)),0,1))),1)</f>
        <v>1</v>
      </c>
      <c r="I319" s="250" t="n">
        <f aca="false">IF(Calculator!$E$19="YES",IF(A319&lt;Calculator!$G$19,0,MIN(MIN(MIN(MOD(A319*Calculator!$B$19/(Calculator!$D$7*150),1),1-MOD(A319*Calculator!$B$19/(Calculator!$D$7*150),1)),ABS(MOD(A319*Calculator!$B$19/(Calculator!$D$7*150),1)-0.5)),MIN(MIN(MOD(A319*Calculator!$C$19/(Calculator!$D$7*150),1),1-MOD(A319*Calculator!$C$19/(Calculator!$D$7*150),1)),ABS(MOD(A319*Calculator!$C$19/(Calculator!$D$7*150),1)-0.5)),IF(INT(2*A319*Calculator!$C$19/(Calculator!$D$7*150))&gt;INT(2*A319*Calculator!$B$19/(Calculator!$D$7*150)),0,1))),1)</f>
        <v>1</v>
      </c>
      <c r="J319" s="250" t="n">
        <f aca="false">IF(Calculator!$E$20="YES",IF(A319&lt;Calculator!$G$20,0,MIN(MIN(MIN(MOD(A319*Calculator!$B$20/(Calculator!$D$7*150),1),1-MOD(A319*Calculator!$B$20/(Calculator!$D$7*150),1)),ABS(MOD(A319*Calculator!$B$20/(Calculator!$D$7*150),1)-0.5)),MIN(MIN(MOD(A319*Calculator!$C$20/(Calculator!$D$7*150),1),1-MOD(A319*Calculator!$C$20/(Calculator!$D$7*150),1)),ABS(MOD(A319*Calculator!$C$20/(Calculator!$D$7*150),1)-0.5)),IF(INT(2*A319*Calculator!$C$20/(Calculator!$D$7*150))&gt;INT(2*A319*Calculator!$B$20/(Calculator!$D$7*150)),0,1))),1)</f>
        <v>1</v>
      </c>
      <c r="K319" s="250" t="n">
        <f aca="false">IF(Calculator!$E$21="YES",IF(A319&lt;Calculator!$G$21,0,MIN(MIN(MIN(MOD(A319*Calculator!$B$21/(Calculator!$D$7*150),1),1-MOD(A319*Calculator!$B$21/(Calculator!$D$7*150),1)),ABS(MOD(A319*Calculator!$B$21/(Calculator!$D$7*150),1)-0.5)),MIN(MIN(MOD(A319*Calculator!$C$21/(Calculator!$D$7*150),1),1-MOD(A319*Calculator!$C$21/(Calculator!$D$7*150),1)),ABS(MOD(A319*Calculator!$C$21/(Calculator!$D$7*150),1)-0.5)),IF(INT(2*A319*Calculator!$C$21/(Calculator!$D$7*150))&gt;INT(2*A319*Calculator!$B$21/(Calculator!$D$7*150)),0,1))),1)</f>
        <v>1</v>
      </c>
      <c r="L319" s="250" t="n">
        <f aca="false">IF(Calculator!$E$22="YES",IF(A319&lt;Calculator!$G$22,0,MIN(MIN(MIN(MOD(A319*Calculator!$B$22/(Calculator!$D$7*150),1),1-MOD(A319*Calculator!$B$22/(Calculator!$D$7*150),1)),ABS(MOD(A319*Calculator!$B$22/(Calculator!$D$7*150),1)-0.5)),MIN(MIN(MOD(A319*Calculator!$C$22/(Calculator!$D$7*150),1),1-MOD(A319*Calculator!$C$22/(Calculator!$D$7*150),1)),ABS(MOD(A319*Calculator!$C$22/(Calculator!$D$7*150),1)-0.5)),IF(INT(2*A319*Calculator!$C$22/(Calculator!$D$7*150))&gt;INT(2*A319*Calculator!$B$22/(Calculator!$D$7*150)),0,1))),1)</f>
        <v>1</v>
      </c>
      <c r="M319" s="250" t="n">
        <f aca="false">MIN(B319:L319)</f>
        <v>0.0564912280701759</v>
      </c>
      <c r="N319" s="250" t="n">
        <f aca="false">SUMPRODUCT(($M$7:$M$557&gt;M319)*1)+SUMPRODUCT(($M$7:$M$557=M319)*(ROW($M$7:$M$557)&lt;ROW(M319)))+1</f>
        <v>212</v>
      </c>
      <c r="O319" s="250" t="str">
        <f aca="false">IF(M319&gt;=0.13,"★★★ EXCELLENT",IF(M319&gt;=0.12,"★★  GOOD",IF(M319&gt;=0.07,"★  FAIR",IF(M319&gt;=0.025,"⚠  MARGINAL","✗  AVOID"))))</f>
        <v>⚠  MARGINAL</v>
      </c>
    </row>
    <row r="320" customFormat="false" ht="15" hidden="false" customHeight="true" outlineLevel="0" collapsed="false">
      <c r="A320" s="251" t="n">
        <v>36.3</v>
      </c>
      <c r="B320" s="252" t="n">
        <f aca="false">IF(Calculator!$E$12="YES",IF(A320&lt;Calculator!$G$12,0,MIN(MIN(MIN(MOD(A320*Calculator!$B$12/(Calculator!$D$7*150),1),1-MOD(A320*Calculator!$B$12/(Calculator!$D$7*150),1)),ABS(MOD(A320*Calculator!$B$12/(Calculator!$D$7*150),1)-0.5)),MIN(MIN(MOD(A320*Calculator!$C$12/(Calculator!$D$7*150),1),1-MOD(A320*Calculator!$C$12/(Calculator!$D$7*150),1)),ABS(MOD(A320*Calculator!$C$12/(Calculator!$D$7*150),1)-0.5)),IF(INT(2*A320*Calculator!$C$12/(Calculator!$D$7*150))&gt;INT(2*A320*Calculator!$B$12/(Calculator!$D$7*150)),0,1))),1)</f>
        <v>1</v>
      </c>
      <c r="C320" s="252" t="n">
        <f aca="false">IF(Calculator!$E$13="YES",IF(A320&lt;Calculator!$G$13,0,MIN(MIN(MIN(MOD(A320*Calculator!$B$13/(Calculator!$D$7*150),1),1-MOD(A320*Calculator!$B$13/(Calculator!$D$7*150),1)),ABS(MOD(A320*Calculator!$B$13/(Calculator!$D$7*150),1)-0.5)),MIN(MIN(MOD(A320*Calculator!$C$13/(Calculator!$D$7*150),1),1-MOD(A320*Calculator!$C$13/(Calculator!$D$7*150),1)),ABS(MOD(A320*Calculator!$C$13/(Calculator!$D$7*150),1)-0.5)),IF(INT(2*A320*Calculator!$C$13/(Calculator!$D$7*150))&gt;INT(2*A320*Calculator!$B$13/(Calculator!$D$7*150)),0,1))),1)</f>
        <v>1</v>
      </c>
      <c r="D320" s="252" t="n">
        <f aca="false">IF(Calculator!$E$14="YES",IF(A320&lt;Calculator!$G$14,0,MIN(MIN(MIN(MOD(A320*Calculator!$B$14/(Calculator!$D$7*150),1),1-MOD(A320*Calculator!$B$14/(Calculator!$D$7*150),1)),ABS(MOD(A320*Calculator!$B$14/(Calculator!$D$7*150),1)-0.5)),MIN(MIN(MOD(A320*Calculator!$C$14/(Calculator!$D$7*150),1),1-MOD(A320*Calculator!$C$14/(Calculator!$D$7*150),1)),ABS(MOD(A320*Calculator!$C$14/(Calculator!$D$7*150),1)-0.5)),IF(INT(2*A320*Calculator!$C$14/(Calculator!$D$7*150))&gt;INT(2*A320*Calculator!$B$14/(Calculator!$D$7*150)),0,1))),1)</f>
        <v>1</v>
      </c>
      <c r="E320" s="252" t="n">
        <f aca="false">IF(Calculator!$E$15="YES",IF(A320&lt;Calculator!$G$15,0,MIN(MIN(MIN(MOD(A320*Calculator!$B$15/(Calculator!$D$7*150),1),1-MOD(A320*Calculator!$B$15/(Calculator!$D$7*150),1)),ABS(MOD(A320*Calculator!$B$15/(Calculator!$D$7*150),1)-0.5)),MIN(MIN(MOD(A320*Calculator!$C$15/(Calculator!$D$7*150),1),1-MOD(A320*Calculator!$C$15/(Calculator!$D$7*150),1)),ABS(MOD(A320*Calculator!$C$15/(Calculator!$D$7*150),1)-0.5)),IF(INT(2*A320*Calculator!$C$15/(Calculator!$D$7*150))&gt;INT(2*A320*Calculator!$B$15/(Calculator!$D$7*150)),0,1))),1)</f>
        <v>0.140421052631579</v>
      </c>
      <c r="F320" s="252" t="n">
        <f aca="false">IF(Calculator!$E$16="YES",IF(A320&lt;Calculator!$G$16,0,MIN(MIN(MIN(MOD(A320*Calculator!$B$16/(Calculator!$D$7*150),1),1-MOD(A320*Calculator!$B$16/(Calculator!$D$7*150),1)),ABS(MOD(A320*Calculator!$B$16/(Calculator!$D$7*150),1)-0.5)),MIN(MIN(MOD(A320*Calculator!$C$16/(Calculator!$D$7*150),1),1-MOD(A320*Calculator!$C$16/(Calculator!$D$7*150),1)),ABS(MOD(A320*Calculator!$C$16/(Calculator!$D$7*150),1)-0.5)),IF(INT(2*A320*Calculator!$C$16/(Calculator!$D$7*150))&gt;INT(2*A320*Calculator!$B$16/(Calculator!$D$7*150)),0,1))),1)</f>
        <v>1</v>
      </c>
      <c r="G320" s="252" t="n">
        <f aca="false">IF(Calculator!$E$17="YES",IF(A320&lt;Calculator!$G$17,0,MIN(MIN(MIN(MOD(A320*Calculator!$B$17/(Calculator!$D$7*150),1),1-MOD(A320*Calculator!$B$17/(Calculator!$D$7*150),1)),ABS(MOD(A320*Calculator!$B$17/(Calculator!$D$7*150),1)-0.5)),MIN(MIN(MOD(A320*Calculator!$C$17/(Calculator!$D$7*150),1),1-MOD(A320*Calculator!$C$17/(Calculator!$D$7*150),1)),ABS(MOD(A320*Calculator!$C$17/(Calculator!$D$7*150),1)-0.5)),IF(INT(2*A320*Calculator!$C$17/(Calculator!$D$7*150))&gt;INT(2*A320*Calculator!$B$17/(Calculator!$D$7*150)),0,1))),1)</f>
        <v>0.0663157894736837</v>
      </c>
      <c r="H320" s="252" t="n">
        <f aca="false">IF(Calculator!$E$18="YES",IF(A320&lt;Calculator!$G$18,0,MIN(MIN(MIN(MOD(A320*Calculator!$B$18/(Calculator!$D$7*150),1),1-MOD(A320*Calculator!$B$18/(Calculator!$D$7*150),1)),ABS(MOD(A320*Calculator!$B$18/(Calculator!$D$7*150),1)-0.5)),MIN(MIN(MOD(A320*Calculator!$C$18/(Calculator!$D$7*150),1),1-MOD(A320*Calculator!$C$18/(Calculator!$D$7*150),1)),ABS(MOD(A320*Calculator!$C$18/(Calculator!$D$7*150),1)-0.5)),IF(INT(2*A320*Calculator!$C$18/(Calculator!$D$7*150))&gt;INT(2*A320*Calculator!$B$18/(Calculator!$D$7*150)),0,1))),1)</f>
        <v>1</v>
      </c>
      <c r="I320" s="252" t="n">
        <f aca="false">IF(Calculator!$E$19="YES",IF(A320&lt;Calculator!$G$19,0,MIN(MIN(MIN(MOD(A320*Calculator!$B$19/(Calculator!$D$7*150),1),1-MOD(A320*Calculator!$B$19/(Calculator!$D$7*150),1)),ABS(MOD(A320*Calculator!$B$19/(Calculator!$D$7*150),1)-0.5)),MIN(MIN(MOD(A320*Calculator!$C$19/(Calculator!$D$7*150),1),1-MOD(A320*Calculator!$C$19/(Calculator!$D$7*150),1)),ABS(MOD(A320*Calculator!$C$19/(Calculator!$D$7*150),1)-0.5)),IF(INT(2*A320*Calculator!$C$19/(Calculator!$D$7*150))&gt;INT(2*A320*Calculator!$B$19/(Calculator!$D$7*150)),0,1))),1)</f>
        <v>1</v>
      </c>
      <c r="J320" s="252" t="n">
        <f aca="false">IF(Calculator!$E$20="YES",IF(A320&lt;Calculator!$G$20,0,MIN(MIN(MIN(MOD(A320*Calculator!$B$20/(Calculator!$D$7*150),1),1-MOD(A320*Calculator!$B$20/(Calculator!$D$7*150),1)),ABS(MOD(A320*Calculator!$B$20/(Calculator!$D$7*150),1)-0.5)),MIN(MIN(MOD(A320*Calculator!$C$20/(Calculator!$D$7*150),1),1-MOD(A320*Calculator!$C$20/(Calculator!$D$7*150),1)),ABS(MOD(A320*Calculator!$C$20/(Calculator!$D$7*150),1)-0.5)),IF(INT(2*A320*Calculator!$C$20/(Calculator!$D$7*150))&gt;INT(2*A320*Calculator!$B$20/(Calculator!$D$7*150)),0,1))),1)</f>
        <v>1</v>
      </c>
      <c r="K320" s="252" t="n">
        <f aca="false">IF(Calculator!$E$21="YES",IF(A320&lt;Calculator!$G$21,0,MIN(MIN(MIN(MOD(A320*Calculator!$B$21/(Calculator!$D$7*150),1),1-MOD(A320*Calculator!$B$21/(Calculator!$D$7*150),1)),ABS(MOD(A320*Calculator!$B$21/(Calculator!$D$7*150),1)-0.5)),MIN(MIN(MOD(A320*Calculator!$C$21/(Calculator!$D$7*150),1),1-MOD(A320*Calculator!$C$21/(Calculator!$D$7*150),1)),ABS(MOD(A320*Calculator!$C$21/(Calculator!$D$7*150),1)-0.5)),IF(INT(2*A320*Calculator!$C$21/(Calculator!$D$7*150))&gt;INT(2*A320*Calculator!$B$21/(Calculator!$D$7*150)),0,1))),1)</f>
        <v>1</v>
      </c>
      <c r="L320" s="252" t="n">
        <f aca="false">IF(Calculator!$E$22="YES",IF(A320&lt;Calculator!$G$22,0,MIN(MIN(MIN(MOD(A320*Calculator!$B$22/(Calculator!$D$7*150),1),1-MOD(A320*Calculator!$B$22/(Calculator!$D$7*150),1)),ABS(MOD(A320*Calculator!$B$22/(Calculator!$D$7*150),1)-0.5)),MIN(MIN(MOD(A320*Calculator!$C$22/(Calculator!$D$7*150),1),1-MOD(A320*Calculator!$C$22/(Calculator!$D$7*150),1)),ABS(MOD(A320*Calculator!$C$22/(Calculator!$D$7*150),1)-0.5)),IF(INT(2*A320*Calculator!$C$22/(Calculator!$D$7*150))&gt;INT(2*A320*Calculator!$B$22/(Calculator!$D$7*150)),0,1))),1)</f>
        <v>1</v>
      </c>
      <c r="M320" s="252" t="n">
        <f aca="false">MIN(B320:L320)</f>
        <v>0.0663157894736837</v>
      </c>
      <c r="N320" s="252" t="n">
        <f aca="false">SUMPRODUCT(($M$7:$M$557&gt;M320)*1)+SUMPRODUCT(($M$7:$M$557=M320)*(ROW($M$7:$M$557)&lt;ROW(M320)))+1</f>
        <v>183</v>
      </c>
      <c r="O320" s="252" t="str">
        <f aca="false">IF(M320&gt;=0.13,"★★★ EXCELLENT",IF(M320&gt;=0.12,"★★  GOOD",IF(M320&gt;=0.07,"★  FAIR",IF(M320&gt;=0.025,"⚠  MARGINAL","✗  AVOID"))))</f>
        <v>⚠  MARGINAL</v>
      </c>
    </row>
    <row r="321" customFormat="false" ht="15" hidden="false" customHeight="true" outlineLevel="0" collapsed="false">
      <c r="A321" s="249" t="n">
        <v>36.4</v>
      </c>
      <c r="B321" s="250" t="n">
        <f aca="false">IF(Calculator!$E$12="YES",IF(A321&lt;Calculator!$G$12,0,MIN(MIN(MIN(MOD(A321*Calculator!$B$12/(Calculator!$D$7*150),1),1-MOD(A321*Calculator!$B$12/(Calculator!$D$7*150),1)),ABS(MOD(A321*Calculator!$B$12/(Calculator!$D$7*150),1)-0.5)),MIN(MIN(MOD(A321*Calculator!$C$12/(Calculator!$D$7*150),1),1-MOD(A321*Calculator!$C$12/(Calculator!$D$7*150),1)),ABS(MOD(A321*Calculator!$C$12/(Calculator!$D$7*150),1)-0.5)),IF(INT(2*A321*Calculator!$C$12/(Calculator!$D$7*150))&gt;INT(2*A321*Calculator!$B$12/(Calculator!$D$7*150)),0,1))),1)</f>
        <v>1</v>
      </c>
      <c r="C321" s="250" t="n">
        <f aca="false">IF(Calculator!$E$13="YES",IF(A321&lt;Calculator!$G$13,0,MIN(MIN(MIN(MOD(A321*Calculator!$B$13/(Calculator!$D$7*150),1),1-MOD(A321*Calculator!$B$13/(Calculator!$D$7*150),1)),ABS(MOD(A321*Calculator!$B$13/(Calculator!$D$7*150),1)-0.5)),MIN(MIN(MOD(A321*Calculator!$C$13/(Calculator!$D$7*150),1),1-MOD(A321*Calculator!$C$13/(Calculator!$D$7*150),1)),ABS(MOD(A321*Calculator!$C$13/(Calculator!$D$7*150),1)-0.5)),IF(INT(2*A321*Calculator!$C$13/(Calculator!$D$7*150))&gt;INT(2*A321*Calculator!$B$13/(Calculator!$D$7*150)),0,1))),1)</f>
        <v>1</v>
      </c>
      <c r="D321" s="250" t="n">
        <f aca="false">IF(Calculator!$E$14="YES",IF(A321&lt;Calculator!$G$14,0,MIN(MIN(MIN(MOD(A321*Calculator!$B$14/(Calculator!$D$7*150),1),1-MOD(A321*Calculator!$B$14/(Calculator!$D$7*150),1)),ABS(MOD(A321*Calculator!$B$14/(Calculator!$D$7*150),1)-0.5)),MIN(MIN(MOD(A321*Calculator!$C$14/(Calculator!$D$7*150),1),1-MOD(A321*Calculator!$C$14/(Calculator!$D$7*150),1)),ABS(MOD(A321*Calculator!$C$14/(Calculator!$D$7*150),1)-0.5)),IF(INT(2*A321*Calculator!$C$14/(Calculator!$D$7*150))&gt;INT(2*A321*Calculator!$B$14/(Calculator!$D$7*150)),0,1))),1)</f>
        <v>1</v>
      </c>
      <c r="E321" s="250" t="n">
        <f aca="false">IF(Calculator!$E$15="YES",IF(A321&lt;Calculator!$G$15,0,MIN(MIN(MIN(MOD(A321*Calculator!$B$15/(Calculator!$D$7*150),1),1-MOD(A321*Calculator!$B$15/(Calculator!$D$7*150),1)),ABS(MOD(A321*Calculator!$B$15/(Calculator!$D$7*150),1)-0.5)),MIN(MIN(MOD(A321*Calculator!$C$15/(Calculator!$D$7*150),1),1-MOD(A321*Calculator!$C$15/(Calculator!$D$7*150),1)),ABS(MOD(A321*Calculator!$C$15/(Calculator!$D$7*150),1)-0.5)),IF(INT(2*A321*Calculator!$C$15/(Calculator!$D$7*150))&gt;INT(2*A321*Calculator!$B$15/(Calculator!$D$7*150)),0,1))),1)</f>
        <v>0.135298245614035</v>
      </c>
      <c r="F321" s="250" t="n">
        <f aca="false">IF(Calculator!$E$16="YES",IF(A321&lt;Calculator!$G$16,0,MIN(MIN(MIN(MOD(A321*Calculator!$B$16/(Calculator!$D$7*150),1),1-MOD(A321*Calculator!$B$16/(Calculator!$D$7*150),1)),ABS(MOD(A321*Calculator!$B$16/(Calculator!$D$7*150),1)-0.5)),MIN(MIN(MOD(A321*Calculator!$C$16/(Calculator!$D$7*150),1),1-MOD(A321*Calculator!$C$16/(Calculator!$D$7*150),1)),ABS(MOD(A321*Calculator!$C$16/(Calculator!$D$7*150),1)-0.5)),IF(INT(2*A321*Calculator!$C$16/(Calculator!$D$7*150))&gt;INT(2*A321*Calculator!$B$16/(Calculator!$D$7*150)),0,1))),1)</f>
        <v>1</v>
      </c>
      <c r="G321" s="250" t="n">
        <f aca="false">IF(Calculator!$E$17="YES",IF(A321&lt;Calculator!$G$17,0,MIN(MIN(MIN(MOD(A321*Calculator!$B$17/(Calculator!$D$7*150),1),1-MOD(A321*Calculator!$B$17/(Calculator!$D$7*150),1)),ABS(MOD(A321*Calculator!$B$17/(Calculator!$D$7*150),1)-0.5)),MIN(MIN(MOD(A321*Calculator!$C$17/(Calculator!$D$7*150),1),1-MOD(A321*Calculator!$C$17/(Calculator!$D$7*150),1)),ABS(MOD(A321*Calculator!$C$17/(Calculator!$D$7*150),1)-0.5)),IF(INT(2*A321*Calculator!$C$17/(Calculator!$D$7*150))&gt;INT(2*A321*Calculator!$B$17/(Calculator!$D$7*150)),0,1))),1)</f>
        <v>0.0761403508771927</v>
      </c>
      <c r="H321" s="250" t="n">
        <f aca="false">IF(Calculator!$E$18="YES",IF(A321&lt;Calculator!$G$18,0,MIN(MIN(MIN(MOD(A321*Calculator!$B$18/(Calculator!$D$7*150),1),1-MOD(A321*Calculator!$B$18/(Calculator!$D$7*150),1)),ABS(MOD(A321*Calculator!$B$18/(Calculator!$D$7*150),1)-0.5)),MIN(MIN(MOD(A321*Calculator!$C$18/(Calculator!$D$7*150),1),1-MOD(A321*Calculator!$C$18/(Calculator!$D$7*150),1)),ABS(MOD(A321*Calculator!$C$18/(Calculator!$D$7*150),1)-0.5)),IF(INT(2*A321*Calculator!$C$18/(Calculator!$D$7*150))&gt;INT(2*A321*Calculator!$B$18/(Calculator!$D$7*150)),0,1))),1)</f>
        <v>1</v>
      </c>
      <c r="I321" s="250" t="n">
        <f aca="false">IF(Calculator!$E$19="YES",IF(A321&lt;Calculator!$G$19,0,MIN(MIN(MIN(MOD(A321*Calculator!$B$19/(Calculator!$D$7*150),1),1-MOD(A321*Calculator!$B$19/(Calculator!$D$7*150),1)),ABS(MOD(A321*Calculator!$B$19/(Calculator!$D$7*150),1)-0.5)),MIN(MIN(MOD(A321*Calculator!$C$19/(Calculator!$D$7*150),1),1-MOD(A321*Calculator!$C$19/(Calculator!$D$7*150),1)),ABS(MOD(A321*Calculator!$C$19/(Calculator!$D$7*150),1)-0.5)),IF(INT(2*A321*Calculator!$C$19/(Calculator!$D$7*150))&gt;INT(2*A321*Calculator!$B$19/(Calculator!$D$7*150)),0,1))),1)</f>
        <v>1</v>
      </c>
      <c r="J321" s="250" t="n">
        <f aca="false">IF(Calculator!$E$20="YES",IF(A321&lt;Calculator!$G$20,0,MIN(MIN(MIN(MOD(A321*Calculator!$B$20/(Calculator!$D$7*150),1),1-MOD(A321*Calculator!$B$20/(Calculator!$D$7*150),1)),ABS(MOD(A321*Calculator!$B$20/(Calculator!$D$7*150),1)-0.5)),MIN(MIN(MOD(A321*Calculator!$C$20/(Calculator!$D$7*150),1),1-MOD(A321*Calculator!$C$20/(Calculator!$D$7*150),1)),ABS(MOD(A321*Calculator!$C$20/(Calculator!$D$7*150),1)-0.5)),IF(INT(2*A321*Calculator!$C$20/(Calculator!$D$7*150))&gt;INT(2*A321*Calculator!$B$20/(Calculator!$D$7*150)),0,1))),1)</f>
        <v>1</v>
      </c>
      <c r="K321" s="250" t="n">
        <f aca="false">IF(Calculator!$E$21="YES",IF(A321&lt;Calculator!$G$21,0,MIN(MIN(MIN(MOD(A321*Calculator!$B$21/(Calculator!$D$7*150),1),1-MOD(A321*Calculator!$B$21/(Calculator!$D$7*150),1)),ABS(MOD(A321*Calculator!$B$21/(Calculator!$D$7*150),1)-0.5)),MIN(MIN(MOD(A321*Calculator!$C$21/(Calculator!$D$7*150),1),1-MOD(A321*Calculator!$C$21/(Calculator!$D$7*150),1)),ABS(MOD(A321*Calculator!$C$21/(Calculator!$D$7*150),1)-0.5)),IF(INT(2*A321*Calculator!$C$21/(Calculator!$D$7*150))&gt;INT(2*A321*Calculator!$B$21/(Calculator!$D$7*150)),0,1))),1)</f>
        <v>1</v>
      </c>
      <c r="L321" s="250" t="n">
        <f aca="false">IF(Calculator!$E$22="YES",IF(A321&lt;Calculator!$G$22,0,MIN(MIN(MIN(MOD(A321*Calculator!$B$22/(Calculator!$D$7*150),1),1-MOD(A321*Calculator!$B$22/(Calculator!$D$7*150),1)),ABS(MOD(A321*Calculator!$B$22/(Calculator!$D$7*150),1)-0.5)),MIN(MIN(MOD(A321*Calculator!$C$22/(Calculator!$D$7*150),1),1-MOD(A321*Calculator!$C$22/(Calculator!$D$7*150),1)),ABS(MOD(A321*Calculator!$C$22/(Calculator!$D$7*150),1)-0.5)),IF(INT(2*A321*Calculator!$C$22/(Calculator!$D$7*150))&gt;INT(2*A321*Calculator!$B$22/(Calculator!$D$7*150)),0,1))),1)</f>
        <v>1</v>
      </c>
      <c r="M321" s="250" t="n">
        <f aca="false">MIN(B321:L321)</f>
        <v>0.0761403508771927</v>
      </c>
      <c r="N321" s="250" t="n">
        <f aca="false">SUMPRODUCT(($M$7:$M$557&gt;M321)*1)+SUMPRODUCT(($M$7:$M$557=M321)*(ROW($M$7:$M$557)&lt;ROW(M321)))+1</f>
        <v>154</v>
      </c>
      <c r="O321" s="250" t="str">
        <f aca="false">IF(M321&gt;=0.13,"★★★ EXCELLENT",IF(M321&gt;=0.12,"★★  GOOD",IF(M321&gt;=0.07,"★  FAIR",IF(M321&gt;=0.025,"⚠  MARGINAL","✗  AVOID"))))</f>
        <v>★  FAIR</v>
      </c>
    </row>
    <row r="322" customFormat="false" ht="15" hidden="false" customHeight="true" outlineLevel="0" collapsed="false">
      <c r="A322" s="251" t="n">
        <v>36.5</v>
      </c>
      <c r="B322" s="252" t="n">
        <f aca="false">IF(Calculator!$E$12="YES",IF(A322&lt;Calculator!$G$12,0,MIN(MIN(MIN(MOD(A322*Calculator!$B$12/(Calculator!$D$7*150),1),1-MOD(A322*Calculator!$B$12/(Calculator!$D$7*150),1)),ABS(MOD(A322*Calculator!$B$12/(Calculator!$D$7*150),1)-0.5)),MIN(MIN(MOD(A322*Calculator!$C$12/(Calculator!$D$7*150),1),1-MOD(A322*Calculator!$C$12/(Calculator!$D$7*150),1)),ABS(MOD(A322*Calculator!$C$12/(Calculator!$D$7*150),1)-0.5)),IF(INT(2*A322*Calculator!$C$12/(Calculator!$D$7*150))&gt;INT(2*A322*Calculator!$B$12/(Calculator!$D$7*150)),0,1))),1)</f>
        <v>1</v>
      </c>
      <c r="C322" s="252" t="n">
        <f aca="false">IF(Calculator!$E$13="YES",IF(A322&lt;Calculator!$G$13,0,MIN(MIN(MIN(MOD(A322*Calculator!$B$13/(Calculator!$D$7*150),1),1-MOD(A322*Calculator!$B$13/(Calculator!$D$7*150),1)),ABS(MOD(A322*Calculator!$B$13/(Calculator!$D$7*150),1)-0.5)),MIN(MIN(MOD(A322*Calculator!$C$13/(Calculator!$D$7*150),1),1-MOD(A322*Calculator!$C$13/(Calculator!$D$7*150),1)),ABS(MOD(A322*Calculator!$C$13/(Calculator!$D$7*150),1)-0.5)),IF(INT(2*A322*Calculator!$C$13/(Calculator!$D$7*150))&gt;INT(2*A322*Calculator!$B$13/(Calculator!$D$7*150)),0,1))),1)</f>
        <v>1</v>
      </c>
      <c r="D322" s="252" t="n">
        <f aca="false">IF(Calculator!$E$14="YES",IF(A322&lt;Calculator!$G$14,0,MIN(MIN(MIN(MOD(A322*Calculator!$B$14/(Calculator!$D$7*150),1),1-MOD(A322*Calculator!$B$14/(Calculator!$D$7*150),1)),ABS(MOD(A322*Calculator!$B$14/(Calculator!$D$7*150),1)-0.5)),MIN(MIN(MOD(A322*Calculator!$C$14/(Calculator!$D$7*150),1),1-MOD(A322*Calculator!$C$14/(Calculator!$D$7*150),1)),ABS(MOD(A322*Calculator!$C$14/(Calculator!$D$7*150),1)-0.5)),IF(INT(2*A322*Calculator!$C$14/(Calculator!$D$7*150))&gt;INT(2*A322*Calculator!$B$14/(Calculator!$D$7*150)),0,1))),1)</f>
        <v>1</v>
      </c>
      <c r="E322" s="252" t="n">
        <f aca="false">IF(Calculator!$E$15="YES",IF(A322&lt;Calculator!$G$15,0,MIN(MIN(MIN(MOD(A322*Calculator!$B$15/(Calculator!$D$7*150),1),1-MOD(A322*Calculator!$B$15/(Calculator!$D$7*150),1)),ABS(MOD(A322*Calculator!$B$15/(Calculator!$D$7*150),1)-0.5)),MIN(MIN(MOD(A322*Calculator!$C$15/(Calculator!$D$7*150),1),1-MOD(A322*Calculator!$C$15/(Calculator!$D$7*150),1)),ABS(MOD(A322*Calculator!$C$15/(Calculator!$D$7*150),1)-0.5)),IF(INT(2*A322*Calculator!$C$15/(Calculator!$D$7*150))&gt;INT(2*A322*Calculator!$B$15/(Calculator!$D$7*150)),0,1))),1)</f>
        <v>0.130175438596491</v>
      </c>
      <c r="F322" s="252" t="n">
        <f aca="false">IF(Calculator!$E$16="YES",IF(A322&lt;Calculator!$G$16,0,MIN(MIN(MIN(MOD(A322*Calculator!$B$16/(Calculator!$D$7*150),1),1-MOD(A322*Calculator!$B$16/(Calculator!$D$7*150),1)),ABS(MOD(A322*Calculator!$B$16/(Calculator!$D$7*150),1)-0.5)),MIN(MIN(MOD(A322*Calculator!$C$16/(Calculator!$D$7*150),1),1-MOD(A322*Calculator!$C$16/(Calculator!$D$7*150),1)),ABS(MOD(A322*Calculator!$C$16/(Calculator!$D$7*150),1)-0.5)),IF(INT(2*A322*Calculator!$C$16/(Calculator!$D$7*150))&gt;INT(2*A322*Calculator!$B$16/(Calculator!$D$7*150)),0,1))),1)</f>
        <v>1</v>
      </c>
      <c r="G322" s="252" t="n">
        <f aca="false">IF(Calculator!$E$17="YES",IF(A322&lt;Calculator!$G$17,0,MIN(MIN(MIN(MOD(A322*Calculator!$B$17/(Calculator!$D$7*150),1),1-MOD(A322*Calculator!$B$17/(Calculator!$D$7*150),1)),ABS(MOD(A322*Calculator!$B$17/(Calculator!$D$7*150),1)-0.5)),MIN(MIN(MOD(A322*Calculator!$C$17/(Calculator!$D$7*150),1),1-MOD(A322*Calculator!$C$17/(Calculator!$D$7*150),1)),ABS(MOD(A322*Calculator!$C$17/(Calculator!$D$7*150),1)-0.5)),IF(INT(2*A322*Calculator!$C$17/(Calculator!$D$7*150))&gt;INT(2*A322*Calculator!$B$17/(Calculator!$D$7*150)),0,1))),1)</f>
        <v>0.0859649122807018</v>
      </c>
      <c r="H322" s="252" t="n">
        <f aca="false">IF(Calculator!$E$18="YES",IF(A322&lt;Calculator!$G$18,0,MIN(MIN(MIN(MOD(A322*Calculator!$B$18/(Calculator!$D$7*150),1),1-MOD(A322*Calculator!$B$18/(Calculator!$D$7*150),1)),ABS(MOD(A322*Calculator!$B$18/(Calculator!$D$7*150),1)-0.5)),MIN(MIN(MOD(A322*Calculator!$C$18/(Calculator!$D$7*150),1),1-MOD(A322*Calculator!$C$18/(Calculator!$D$7*150),1)),ABS(MOD(A322*Calculator!$C$18/(Calculator!$D$7*150),1)-0.5)),IF(INT(2*A322*Calculator!$C$18/(Calculator!$D$7*150))&gt;INT(2*A322*Calculator!$B$18/(Calculator!$D$7*150)),0,1))),1)</f>
        <v>1</v>
      </c>
      <c r="I322" s="252" t="n">
        <f aca="false">IF(Calculator!$E$19="YES",IF(A322&lt;Calculator!$G$19,0,MIN(MIN(MIN(MOD(A322*Calculator!$B$19/(Calculator!$D$7*150),1),1-MOD(A322*Calculator!$B$19/(Calculator!$D$7*150),1)),ABS(MOD(A322*Calculator!$B$19/(Calculator!$D$7*150),1)-0.5)),MIN(MIN(MOD(A322*Calculator!$C$19/(Calculator!$D$7*150),1),1-MOD(A322*Calculator!$C$19/(Calculator!$D$7*150),1)),ABS(MOD(A322*Calculator!$C$19/(Calculator!$D$7*150),1)-0.5)),IF(INT(2*A322*Calculator!$C$19/(Calculator!$D$7*150))&gt;INT(2*A322*Calculator!$B$19/(Calculator!$D$7*150)),0,1))),1)</f>
        <v>1</v>
      </c>
      <c r="J322" s="252" t="n">
        <f aca="false">IF(Calculator!$E$20="YES",IF(A322&lt;Calculator!$G$20,0,MIN(MIN(MIN(MOD(A322*Calculator!$B$20/(Calculator!$D$7*150),1),1-MOD(A322*Calculator!$B$20/(Calculator!$D$7*150),1)),ABS(MOD(A322*Calculator!$B$20/(Calculator!$D$7*150),1)-0.5)),MIN(MIN(MOD(A322*Calculator!$C$20/(Calculator!$D$7*150),1),1-MOD(A322*Calculator!$C$20/(Calculator!$D$7*150),1)),ABS(MOD(A322*Calculator!$C$20/(Calculator!$D$7*150),1)-0.5)),IF(INT(2*A322*Calculator!$C$20/(Calculator!$D$7*150))&gt;INT(2*A322*Calculator!$B$20/(Calculator!$D$7*150)),0,1))),1)</f>
        <v>1</v>
      </c>
      <c r="K322" s="252" t="n">
        <f aca="false">IF(Calculator!$E$21="YES",IF(A322&lt;Calculator!$G$21,0,MIN(MIN(MIN(MOD(A322*Calculator!$B$21/(Calculator!$D$7*150),1),1-MOD(A322*Calculator!$B$21/(Calculator!$D$7*150),1)),ABS(MOD(A322*Calculator!$B$21/(Calculator!$D$7*150),1)-0.5)),MIN(MIN(MOD(A322*Calculator!$C$21/(Calculator!$D$7*150),1),1-MOD(A322*Calculator!$C$21/(Calculator!$D$7*150),1)),ABS(MOD(A322*Calculator!$C$21/(Calculator!$D$7*150),1)-0.5)),IF(INT(2*A322*Calculator!$C$21/(Calculator!$D$7*150))&gt;INT(2*A322*Calculator!$B$21/(Calculator!$D$7*150)),0,1))),1)</f>
        <v>1</v>
      </c>
      <c r="L322" s="252" t="n">
        <f aca="false">IF(Calculator!$E$22="YES",IF(A322&lt;Calculator!$G$22,0,MIN(MIN(MIN(MOD(A322*Calculator!$B$22/(Calculator!$D$7*150),1),1-MOD(A322*Calculator!$B$22/(Calculator!$D$7*150),1)),ABS(MOD(A322*Calculator!$B$22/(Calculator!$D$7*150),1)-0.5)),MIN(MIN(MOD(A322*Calculator!$C$22/(Calculator!$D$7*150),1),1-MOD(A322*Calculator!$C$22/(Calculator!$D$7*150),1)),ABS(MOD(A322*Calculator!$C$22/(Calculator!$D$7*150),1)-0.5)),IF(INT(2*A322*Calculator!$C$22/(Calculator!$D$7*150))&gt;INT(2*A322*Calculator!$B$22/(Calculator!$D$7*150)),0,1))),1)</f>
        <v>1</v>
      </c>
      <c r="M322" s="252" t="n">
        <f aca="false">MIN(B322:L322)</f>
        <v>0.0859649122807018</v>
      </c>
      <c r="N322" s="252" t="n">
        <f aca="false">SUMPRODUCT(($M$7:$M$557&gt;M322)*1)+SUMPRODUCT(($M$7:$M$557=M322)*(ROW($M$7:$M$557)&lt;ROW(M322)))+1</f>
        <v>125</v>
      </c>
      <c r="O322" s="252" t="str">
        <f aca="false">IF(M322&gt;=0.13,"★★★ EXCELLENT",IF(M322&gt;=0.12,"★★  GOOD",IF(M322&gt;=0.07,"★  FAIR",IF(M322&gt;=0.025,"⚠  MARGINAL","✗  AVOID"))))</f>
        <v>★  FAIR</v>
      </c>
    </row>
    <row r="323" customFormat="false" ht="15" hidden="false" customHeight="true" outlineLevel="0" collapsed="false">
      <c r="A323" s="249" t="n">
        <v>36.6</v>
      </c>
      <c r="B323" s="250" t="n">
        <f aca="false">IF(Calculator!$E$12="YES",IF(A323&lt;Calculator!$G$12,0,MIN(MIN(MIN(MOD(A323*Calculator!$B$12/(Calculator!$D$7*150),1),1-MOD(A323*Calculator!$B$12/(Calculator!$D$7*150),1)),ABS(MOD(A323*Calculator!$B$12/(Calculator!$D$7*150),1)-0.5)),MIN(MIN(MOD(A323*Calculator!$C$12/(Calculator!$D$7*150),1),1-MOD(A323*Calculator!$C$12/(Calculator!$D$7*150),1)),ABS(MOD(A323*Calculator!$C$12/(Calculator!$D$7*150),1)-0.5)),IF(INT(2*A323*Calculator!$C$12/(Calculator!$D$7*150))&gt;INT(2*A323*Calculator!$B$12/(Calculator!$D$7*150)),0,1))),1)</f>
        <v>1</v>
      </c>
      <c r="C323" s="250" t="n">
        <f aca="false">IF(Calculator!$E$13="YES",IF(A323&lt;Calculator!$G$13,0,MIN(MIN(MIN(MOD(A323*Calculator!$B$13/(Calculator!$D$7*150),1),1-MOD(A323*Calculator!$B$13/(Calculator!$D$7*150),1)),ABS(MOD(A323*Calculator!$B$13/(Calculator!$D$7*150),1)-0.5)),MIN(MIN(MOD(A323*Calculator!$C$13/(Calculator!$D$7*150),1),1-MOD(A323*Calculator!$C$13/(Calculator!$D$7*150),1)),ABS(MOD(A323*Calculator!$C$13/(Calculator!$D$7*150),1)-0.5)),IF(INT(2*A323*Calculator!$C$13/(Calculator!$D$7*150))&gt;INT(2*A323*Calculator!$B$13/(Calculator!$D$7*150)),0,1))),1)</f>
        <v>1</v>
      </c>
      <c r="D323" s="250" t="n">
        <f aca="false">IF(Calculator!$E$14="YES",IF(A323&lt;Calculator!$G$14,0,MIN(MIN(MIN(MOD(A323*Calculator!$B$14/(Calculator!$D$7*150),1),1-MOD(A323*Calculator!$B$14/(Calculator!$D$7*150),1)),ABS(MOD(A323*Calculator!$B$14/(Calculator!$D$7*150),1)-0.5)),MIN(MIN(MOD(A323*Calculator!$C$14/(Calculator!$D$7*150),1),1-MOD(A323*Calculator!$C$14/(Calculator!$D$7*150),1)),ABS(MOD(A323*Calculator!$C$14/(Calculator!$D$7*150),1)-0.5)),IF(INT(2*A323*Calculator!$C$14/(Calculator!$D$7*150))&gt;INT(2*A323*Calculator!$B$14/(Calculator!$D$7*150)),0,1))),1)</f>
        <v>1</v>
      </c>
      <c r="E323" s="250" t="n">
        <f aca="false">IF(Calculator!$E$15="YES",IF(A323&lt;Calculator!$G$15,0,MIN(MIN(MIN(MOD(A323*Calculator!$B$15/(Calculator!$D$7*150),1),1-MOD(A323*Calculator!$B$15/(Calculator!$D$7*150),1)),ABS(MOD(A323*Calculator!$B$15/(Calculator!$D$7*150),1)-0.5)),MIN(MIN(MOD(A323*Calculator!$C$15/(Calculator!$D$7*150),1),1-MOD(A323*Calculator!$C$15/(Calculator!$D$7*150),1)),ABS(MOD(A323*Calculator!$C$15/(Calculator!$D$7*150),1)-0.5)),IF(INT(2*A323*Calculator!$C$15/(Calculator!$D$7*150))&gt;INT(2*A323*Calculator!$B$15/(Calculator!$D$7*150)),0,1))),1)</f>
        <v>0.125052631578947</v>
      </c>
      <c r="F323" s="250" t="n">
        <f aca="false">IF(Calculator!$E$16="YES",IF(A323&lt;Calculator!$G$16,0,MIN(MIN(MIN(MOD(A323*Calculator!$B$16/(Calculator!$D$7*150),1),1-MOD(A323*Calculator!$B$16/(Calculator!$D$7*150),1)),ABS(MOD(A323*Calculator!$B$16/(Calculator!$D$7*150),1)-0.5)),MIN(MIN(MOD(A323*Calculator!$C$16/(Calculator!$D$7*150),1),1-MOD(A323*Calculator!$C$16/(Calculator!$D$7*150),1)),ABS(MOD(A323*Calculator!$C$16/(Calculator!$D$7*150),1)-0.5)),IF(INT(2*A323*Calculator!$C$16/(Calculator!$D$7*150))&gt;INT(2*A323*Calculator!$B$16/(Calculator!$D$7*150)),0,1))),1)</f>
        <v>1</v>
      </c>
      <c r="G323" s="250" t="n">
        <f aca="false">IF(Calculator!$E$17="YES",IF(A323&lt;Calculator!$G$17,0,MIN(MIN(MIN(MOD(A323*Calculator!$B$17/(Calculator!$D$7*150),1),1-MOD(A323*Calculator!$B$17/(Calculator!$D$7*150),1)),ABS(MOD(A323*Calculator!$B$17/(Calculator!$D$7*150),1)-0.5)),MIN(MIN(MOD(A323*Calculator!$C$17/(Calculator!$D$7*150),1),1-MOD(A323*Calculator!$C$17/(Calculator!$D$7*150),1)),ABS(MOD(A323*Calculator!$C$17/(Calculator!$D$7*150),1)-0.5)),IF(INT(2*A323*Calculator!$C$17/(Calculator!$D$7*150))&gt;INT(2*A323*Calculator!$B$17/(Calculator!$D$7*150)),0,1))),1)</f>
        <v>0.0957894736842104</v>
      </c>
      <c r="H323" s="250" t="n">
        <f aca="false">IF(Calculator!$E$18="YES",IF(A323&lt;Calculator!$G$18,0,MIN(MIN(MIN(MOD(A323*Calculator!$B$18/(Calculator!$D$7*150),1),1-MOD(A323*Calculator!$B$18/(Calculator!$D$7*150),1)),ABS(MOD(A323*Calculator!$B$18/(Calculator!$D$7*150),1)-0.5)),MIN(MIN(MOD(A323*Calculator!$C$18/(Calculator!$D$7*150),1),1-MOD(A323*Calculator!$C$18/(Calculator!$D$7*150),1)),ABS(MOD(A323*Calculator!$C$18/(Calculator!$D$7*150),1)-0.5)),IF(INT(2*A323*Calculator!$C$18/(Calculator!$D$7*150))&gt;INT(2*A323*Calculator!$B$18/(Calculator!$D$7*150)),0,1))),1)</f>
        <v>1</v>
      </c>
      <c r="I323" s="250" t="n">
        <f aca="false">IF(Calculator!$E$19="YES",IF(A323&lt;Calculator!$G$19,0,MIN(MIN(MIN(MOD(A323*Calculator!$B$19/(Calculator!$D$7*150),1),1-MOD(A323*Calculator!$B$19/(Calculator!$D$7*150),1)),ABS(MOD(A323*Calculator!$B$19/(Calculator!$D$7*150),1)-0.5)),MIN(MIN(MOD(A323*Calculator!$C$19/(Calculator!$D$7*150),1),1-MOD(A323*Calculator!$C$19/(Calculator!$D$7*150),1)),ABS(MOD(A323*Calculator!$C$19/(Calculator!$D$7*150),1)-0.5)),IF(INT(2*A323*Calculator!$C$19/(Calculator!$D$7*150))&gt;INT(2*A323*Calculator!$B$19/(Calculator!$D$7*150)),0,1))),1)</f>
        <v>1</v>
      </c>
      <c r="J323" s="250" t="n">
        <f aca="false">IF(Calculator!$E$20="YES",IF(A323&lt;Calculator!$G$20,0,MIN(MIN(MIN(MOD(A323*Calculator!$B$20/(Calculator!$D$7*150),1),1-MOD(A323*Calculator!$B$20/(Calculator!$D$7*150),1)),ABS(MOD(A323*Calculator!$B$20/(Calculator!$D$7*150),1)-0.5)),MIN(MIN(MOD(A323*Calculator!$C$20/(Calculator!$D$7*150),1),1-MOD(A323*Calculator!$C$20/(Calculator!$D$7*150),1)),ABS(MOD(A323*Calculator!$C$20/(Calculator!$D$7*150),1)-0.5)),IF(INT(2*A323*Calculator!$C$20/(Calculator!$D$7*150))&gt;INT(2*A323*Calculator!$B$20/(Calculator!$D$7*150)),0,1))),1)</f>
        <v>1</v>
      </c>
      <c r="K323" s="250" t="n">
        <f aca="false">IF(Calculator!$E$21="YES",IF(A323&lt;Calculator!$G$21,0,MIN(MIN(MIN(MOD(A323*Calculator!$B$21/(Calculator!$D$7*150),1),1-MOD(A323*Calculator!$B$21/(Calculator!$D$7*150),1)),ABS(MOD(A323*Calculator!$B$21/(Calculator!$D$7*150),1)-0.5)),MIN(MIN(MOD(A323*Calculator!$C$21/(Calculator!$D$7*150),1),1-MOD(A323*Calculator!$C$21/(Calculator!$D$7*150),1)),ABS(MOD(A323*Calculator!$C$21/(Calculator!$D$7*150),1)-0.5)),IF(INT(2*A323*Calculator!$C$21/(Calculator!$D$7*150))&gt;INT(2*A323*Calculator!$B$21/(Calculator!$D$7*150)),0,1))),1)</f>
        <v>1</v>
      </c>
      <c r="L323" s="250" t="n">
        <f aca="false">IF(Calculator!$E$22="YES",IF(A323&lt;Calculator!$G$22,0,MIN(MIN(MIN(MOD(A323*Calculator!$B$22/(Calculator!$D$7*150),1),1-MOD(A323*Calculator!$B$22/(Calculator!$D$7*150),1)),ABS(MOD(A323*Calculator!$B$22/(Calculator!$D$7*150),1)-0.5)),MIN(MIN(MOD(A323*Calculator!$C$22/(Calculator!$D$7*150),1),1-MOD(A323*Calculator!$C$22/(Calculator!$D$7*150),1)),ABS(MOD(A323*Calculator!$C$22/(Calculator!$D$7*150),1)-0.5)),IF(INT(2*A323*Calculator!$C$22/(Calculator!$D$7*150))&gt;INT(2*A323*Calculator!$B$22/(Calculator!$D$7*150)),0,1))),1)</f>
        <v>1</v>
      </c>
      <c r="M323" s="250" t="n">
        <f aca="false">MIN(B323:L323)</f>
        <v>0.0957894736842104</v>
      </c>
      <c r="N323" s="250" t="n">
        <f aca="false">SUMPRODUCT(($M$7:$M$557&gt;M323)*1)+SUMPRODUCT(($M$7:$M$557=M323)*(ROW($M$7:$M$557)&lt;ROW(M323)))+1</f>
        <v>98</v>
      </c>
      <c r="O323" s="250" t="str">
        <f aca="false">IF(M323&gt;=0.13,"★★★ EXCELLENT",IF(M323&gt;=0.12,"★★  GOOD",IF(M323&gt;=0.07,"★  FAIR",IF(M323&gt;=0.025,"⚠  MARGINAL","✗  AVOID"))))</f>
        <v>★  FAIR</v>
      </c>
    </row>
    <row r="324" customFormat="false" ht="15" hidden="false" customHeight="true" outlineLevel="0" collapsed="false">
      <c r="A324" s="251" t="n">
        <v>36.7</v>
      </c>
      <c r="B324" s="252" t="n">
        <f aca="false">IF(Calculator!$E$12="YES",IF(A324&lt;Calculator!$G$12,0,MIN(MIN(MIN(MOD(A324*Calculator!$B$12/(Calculator!$D$7*150),1),1-MOD(A324*Calculator!$B$12/(Calculator!$D$7*150),1)),ABS(MOD(A324*Calculator!$B$12/(Calculator!$D$7*150),1)-0.5)),MIN(MIN(MOD(A324*Calculator!$C$12/(Calculator!$D$7*150),1),1-MOD(A324*Calculator!$C$12/(Calculator!$D$7*150),1)),ABS(MOD(A324*Calculator!$C$12/(Calculator!$D$7*150),1)-0.5)),IF(INT(2*A324*Calculator!$C$12/(Calculator!$D$7*150))&gt;INT(2*A324*Calculator!$B$12/(Calculator!$D$7*150)),0,1))),1)</f>
        <v>1</v>
      </c>
      <c r="C324" s="252" t="n">
        <f aca="false">IF(Calculator!$E$13="YES",IF(A324&lt;Calculator!$G$13,0,MIN(MIN(MIN(MOD(A324*Calculator!$B$13/(Calculator!$D$7*150),1),1-MOD(A324*Calculator!$B$13/(Calculator!$D$7*150),1)),ABS(MOD(A324*Calculator!$B$13/(Calculator!$D$7*150),1)-0.5)),MIN(MIN(MOD(A324*Calculator!$C$13/(Calculator!$D$7*150),1),1-MOD(A324*Calculator!$C$13/(Calculator!$D$7*150),1)),ABS(MOD(A324*Calculator!$C$13/(Calculator!$D$7*150),1)-0.5)),IF(INT(2*A324*Calculator!$C$13/(Calculator!$D$7*150))&gt;INT(2*A324*Calculator!$B$13/(Calculator!$D$7*150)),0,1))),1)</f>
        <v>1</v>
      </c>
      <c r="D324" s="252" t="n">
        <f aca="false">IF(Calculator!$E$14="YES",IF(A324&lt;Calculator!$G$14,0,MIN(MIN(MIN(MOD(A324*Calculator!$B$14/(Calculator!$D$7*150),1),1-MOD(A324*Calculator!$B$14/(Calculator!$D$7*150),1)),ABS(MOD(A324*Calculator!$B$14/(Calculator!$D$7*150),1)-0.5)),MIN(MIN(MOD(A324*Calculator!$C$14/(Calculator!$D$7*150),1),1-MOD(A324*Calculator!$C$14/(Calculator!$D$7*150),1)),ABS(MOD(A324*Calculator!$C$14/(Calculator!$D$7*150),1)-0.5)),IF(INT(2*A324*Calculator!$C$14/(Calculator!$D$7*150))&gt;INT(2*A324*Calculator!$B$14/(Calculator!$D$7*150)),0,1))),1)</f>
        <v>1</v>
      </c>
      <c r="E324" s="252" t="n">
        <f aca="false">IF(Calculator!$E$15="YES",IF(A324&lt;Calculator!$G$15,0,MIN(MIN(MIN(MOD(A324*Calculator!$B$15/(Calculator!$D$7*150),1),1-MOD(A324*Calculator!$B$15/(Calculator!$D$7*150),1)),ABS(MOD(A324*Calculator!$B$15/(Calculator!$D$7*150),1)-0.5)),MIN(MIN(MOD(A324*Calculator!$C$15/(Calculator!$D$7*150),1),1-MOD(A324*Calculator!$C$15/(Calculator!$D$7*150),1)),ABS(MOD(A324*Calculator!$C$15/(Calculator!$D$7*150),1)-0.5)),IF(INT(2*A324*Calculator!$C$15/(Calculator!$D$7*150))&gt;INT(2*A324*Calculator!$B$15/(Calculator!$D$7*150)),0,1))),1)</f>
        <v>0.119929824561403</v>
      </c>
      <c r="F324" s="252" t="n">
        <f aca="false">IF(Calculator!$E$16="YES",IF(A324&lt;Calculator!$G$16,0,MIN(MIN(MIN(MOD(A324*Calculator!$B$16/(Calculator!$D$7*150),1),1-MOD(A324*Calculator!$B$16/(Calculator!$D$7*150),1)),ABS(MOD(A324*Calculator!$B$16/(Calculator!$D$7*150),1)-0.5)),MIN(MIN(MOD(A324*Calculator!$C$16/(Calculator!$D$7*150),1),1-MOD(A324*Calculator!$C$16/(Calculator!$D$7*150),1)),ABS(MOD(A324*Calculator!$C$16/(Calculator!$D$7*150),1)-0.5)),IF(INT(2*A324*Calculator!$C$16/(Calculator!$D$7*150))&gt;INT(2*A324*Calculator!$B$16/(Calculator!$D$7*150)),0,1))),1)</f>
        <v>1</v>
      </c>
      <c r="G324" s="252" t="n">
        <f aca="false">IF(Calculator!$E$17="YES",IF(A324&lt;Calculator!$G$17,0,MIN(MIN(MIN(MOD(A324*Calculator!$B$17/(Calculator!$D$7*150),1),1-MOD(A324*Calculator!$B$17/(Calculator!$D$7*150),1)),ABS(MOD(A324*Calculator!$B$17/(Calculator!$D$7*150),1)-0.5)),MIN(MIN(MOD(A324*Calculator!$C$17/(Calculator!$D$7*150),1),1-MOD(A324*Calculator!$C$17/(Calculator!$D$7*150),1)),ABS(MOD(A324*Calculator!$C$17/(Calculator!$D$7*150),1)-0.5)),IF(INT(2*A324*Calculator!$C$17/(Calculator!$D$7*150))&gt;INT(2*A324*Calculator!$B$17/(Calculator!$D$7*150)),0,1))),1)</f>
        <v>0.10561403508772</v>
      </c>
      <c r="H324" s="252" t="n">
        <f aca="false">IF(Calculator!$E$18="YES",IF(A324&lt;Calculator!$G$18,0,MIN(MIN(MIN(MOD(A324*Calculator!$B$18/(Calculator!$D$7*150),1),1-MOD(A324*Calculator!$B$18/(Calculator!$D$7*150),1)),ABS(MOD(A324*Calculator!$B$18/(Calculator!$D$7*150),1)-0.5)),MIN(MIN(MOD(A324*Calculator!$C$18/(Calculator!$D$7*150),1),1-MOD(A324*Calculator!$C$18/(Calculator!$D$7*150),1)),ABS(MOD(A324*Calculator!$C$18/(Calculator!$D$7*150),1)-0.5)),IF(INT(2*A324*Calculator!$C$18/(Calculator!$D$7*150))&gt;INT(2*A324*Calculator!$B$18/(Calculator!$D$7*150)),0,1))),1)</f>
        <v>1</v>
      </c>
      <c r="I324" s="252" t="n">
        <f aca="false">IF(Calculator!$E$19="YES",IF(A324&lt;Calculator!$G$19,0,MIN(MIN(MIN(MOD(A324*Calculator!$B$19/(Calculator!$D$7*150),1),1-MOD(A324*Calculator!$B$19/(Calculator!$D$7*150),1)),ABS(MOD(A324*Calculator!$B$19/(Calculator!$D$7*150),1)-0.5)),MIN(MIN(MOD(A324*Calculator!$C$19/(Calculator!$D$7*150),1),1-MOD(A324*Calculator!$C$19/(Calculator!$D$7*150),1)),ABS(MOD(A324*Calculator!$C$19/(Calculator!$D$7*150),1)-0.5)),IF(INT(2*A324*Calculator!$C$19/(Calculator!$D$7*150))&gt;INT(2*A324*Calculator!$B$19/(Calculator!$D$7*150)),0,1))),1)</f>
        <v>1</v>
      </c>
      <c r="J324" s="252" t="n">
        <f aca="false">IF(Calculator!$E$20="YES",IF(A324&lt;Calculator!$G$20,0,MIN(MIN(MIN(MOD(A324*Calculator!$B$20/(Calculator!$D$7*150),1),1-MOD(A324*Calculator!$B$20/(Calculator!$D$7*150),1)),ABS(MOD(A324*Calculator!$B$20/(Calculator!$D$7*150),1)-0.5)),MIN(MIN(MOD(A324*Calculator!$C$20/(Calculator!$D$7*150),1),1-MOD(A324*Calculator!$C$20/(Calculator!$D$7*150),1)),ABS(MOD(A324*Calculator!$C$20/(Calculator!$D$7*150),1)-0.5)),IF(INT(2*A324*Calculator!$C$20/(Calculator!$D$7*150))&gt;INT(2*A324*Calculator!$B$20/(Calculator!$D$7*150)),0,1))),1)</f>
        <v>1</v>
      </c>
      <c r="K324" s="252" t="n">
        <f aca="false">IF(Calculator!$E$21="YES",IF(A324&lt;Calculator!$G$21,0,MIN(MIN(MIN(MOD(A324*Calculator!$B$21/(Calculator!$D$7*150),1),1-MOD(A324*Calculator!$B$21/(Calculator!$D$7*150),1)),ABS(MOD(A324*Calculator!$B$21/(Calculator!$D$7*150),1)-0.5)),MIN(MIN(MOD(A324*Calculator!$C$21/(Calculator!$D$7*150),1),1-MOD(A324*Calculator!$C$21/(Calculator!$D$7*150),1)),ABS(MOD(A324*Calculator!$C$21/(Calculator!$D$7*150),1)-0.5)),IF(INT(2*A324*Calculator!$C$21/(Calculator!$D$7*150))&gt;INT(2*A324*Calculator!$B$21/(Calculator!$D$7*150)),0,1))),1)</f>
        <v>1</v>
      </c>
      <c r="L324" s="252" t="n">
        <f aca="false">IF(Calculator!$E$22="YES",IF(A324&lt;Calculator!$G$22,0,MIN(MIN(MIN(MOD(A324*Calculator!$B$22/(Calculator!$D$7*150),1),1-MOD(A324*Calculator!$B$22/(Calculator!$D$7*150),1)),ABS(MOD(A324*Calculator!$B$22/(Calculator!$D$7*150),1)-0.5)),MIN(MIN(MOD(A324*Calculator!$C$22/(Calculator!$D$7*150),1),1-MOD(A324*Calculator!$C$22/(Calculator!$D$7*150),1)),ABS(MOD(A324*Calculator!$C$22/(Calculator!$D$7*150),1)-0.5)),IF(INT(2*A324*Calculator!$C$22/(Calculator!$D$7*150))&gt;INT(2*A324*Calculator!$B$22/(Calculator!$D$7*150)),0,1))),1)</f>
        <v>1</v>
      </c>
      <c r="M324" s="252" t="n">
        <f aca="false">MIN(B324:L324)</f>
        <v>0.10561403508772</v>
      </c>
      <c r="N324" s="252" t="n">
        <f aca="false">SUMPRODUCT(($M$7:$M$557&gt;M324)*1)+SUMPRODUCT(($M$7:$M$557=M324)*(ROW($M$7:$M$557)&lt;ROW(M324)))+1</f>
        <v>72</v>
      </c>
      <c r="O324" s="252" t="str">
        <f aca="false">IF(M324&gt;=0.13,"★★★ EXCELLENT",IF(M324&gt;=0.12,"★★  GOOD",IF(M324&gt;=0.07,"★  FAIR",IF(M324&gt;=0.025,"⚠  MARGINAL","✗  AVOID"))))</f>
        <v>★  FAIR</v>
      </c>
    </row>
    <row r="325" customFormat="false" ht="15" hidden="false" customHeight="true" outlineLevel="0" collapsed="false">
      <c r="A325" s="249" t="n">
        <v>36.8</v>
      </c>
      <c r="B325" s="250" t="n">
        <f aca="false">IF(Calculator!$E$12="YES",IF(A325&lt;Calculator!$G$12,0,MIN(MIN(MIN(MOD(A325*Calculator!$B$12/(Calculator!$D$7*150),1),1-MOD(A325*Calculator!$B$12/(Calculator!$D$7*150),1)),ABS(MOD(A325*Calculator!$B$12/(Calculator!$D$7*150),1)-0.5)),MIN(MIN(MOD(A325*Calculator!$C$12/(Calculator!$D$7*150),1),1-MOD(A325*Calculator!$C$12/(Calculator!$D$7*150),1)),ABS(MOD(A325*Calculator!$C$12/(Calculator!$D$7*150),1)-0.5)),IF(INT(2*A325*Calculator!$C$12/(Calculator!$D$7*150))&gt;INT(2*A325*Calculator!$B$12/(Calculator!$D$7*150)),0,1))),1)</f>
        <v>1</v>
      </c>
      <c r="C325" s="250" t="n">
        <f aca="false">IF(Calculator!$E$13="YES",IF(A325&lt;Calculator!$G$13,0,MIN(MIN(MIN(MOD(A325*Calculator!$B$13/(Calculator!$D$7*150),1),1-MOD(A325*Calculator!$B$13/(Calculator!$D$7*150),1)),ABS(MOD(A325*Calculator!$B$13/(Calculator!$D$7*150),1)-0.5)),MIN(MIN(MOD(A325*Calculator!$C$13/(Calculator!$D$7*150),1),1-MOD(A325*Calculator!$C$13/(Calculator!$D$7*150),1)),ABS(MOD(A325*Calculator!$C$13/(Calculator!$D$7*150),1)-0.5)),IF(INT(2*A325*Calculator!$C$13/(Calculator!$D$7*150))&gt;INT(2*A325*Calculator!$B$13/(Calculator!$D$7*150)),0,1))),1)</f>
        <v>1</v>
      </c>
      <c r="D325" s="250" t="n">
        <f aca="false">IF(Calculator!$E$14="YES",IF(A325&lt;Calculator!$G$14,0,MIN(MIN(MIN(MOD(A325*Calculator!$B$14/(Calculator!$D$7*150),1),1-MOD(A325*Calculator!$B$14/(Calculator!$D$7*150),1)),ABS(MOD(A325*Calculator!$B$14/(Calculator!$D$7*150),1)-0.5)),MIN(MIN(MOD(A325*Calculator!$C$14/(Calculator!$D$7*150),1),1-MOD(A325*Calculator!$C$14/(Calculator!$D$7*150),1)),ABS(MOD(A325*Calculator!$C$14/(Calculator!$D$7*150),1)-0.5)),IF(INT(2*A325*Calculator!$C$14/(Calculator!$D$7*150))&gt;INT(2*A325*Calculator!$B$14/(Calculator!$D$7*150)),0,1))),1)</f>
        <v>1</v>
      </c>
      <c r="E325" s="250" t="n">
        <f aca="false">IF(Calculator!$E$15="YES",IF(A325&lt;Calculator!$G$15,0,MIN(MIN(MIN(MOD(A325*Calculator!$B$15/(Calculator!$D$7*150),1),1-MOD(A325*Calculator!$B$15/(Calculator!$D$7*150),1)),ABS(MOD(A325*Calculator!$B$15/(Calculator!$D$7*150),1)-0.5)),MIN(MIN(MOD(A325*Calculator!$C$15/(Calculator!$D$7*150),1),1-MOD(A325*Calculator!$C$15/(Calculator!$D$7*150),1)),ABS(MOD(A325*Calculator!$C$15/(Calculator!$D$7*150),1)-0.5)),IF(INT(2*A325*Calculator!$C$15/(Calculator!$D$7*150))&gt;INT(2*A325*Calculator!$B$15/(Calculator!$D$7*150)),0,1))),1)</f>
        <v>0.11480701754386</v>
      </c>
      <c r="F325" s="250" t="n">
        <f aca="false">IF(Calculator!$E$16="YES",IF(A325&lt;Calculator!$G$16,0,MIN(MIN(MIN(MOD(A325*Calculator!$B$16/(Calculator!$D$7*150),1),1-MOD(A325*Calculator!$B$16/(Calculator!$D$7*150),1)),ABS(MOD(A325*Calculator!$B$16/(Calculator!$D$7*150),1)-0.5)),MIN(MIN(MOD(A325*Calculator!$C$16/(Calculator!$D$7*150),1),1-MOD(A325*Calculator!$C$16/(Calculator!$D$7*150),1)),ABS(MOD(A325*Calculator!$C$16/(Calculator!$D$7*150),1)-0.5)),IF(INT(2*A325*Calculator!$C$16/(Calculator!$D$7*150))&gt;INT(2*A325*Calculator!$B$16/(Calculator!$D$7*150)),0,1))),1)</f>
        <v>1</v>
      </c>
      <c r="G325" s="250" t="n">
        <f aca="false">IF(Calculator!$E$17="YES",IF(A325&lt;Calculator!$G$17,0,MIN(MIN(MIN(MOD(A325*Calculator!$B$17/(Calculator!$D$7*150),1),1-MOD(A325*Calculator!$B$17/(Calculator!$D$7*150),1)),ABS(MOD(A325*Calculator!$B$17/(Calculator!$D$7*150),1)-0.5)),MIN(MIN(MOD(A325*Calculator!$C$17/(Calculator!$D$7*150),1),1-MOD(A325*Calculator!$C$17/(Calculator!$D$7*150),1)),ABS(MOD(A325*Calculator!$C$17/(Calculator!$D$7*150),1)-0.5)),IF(INT(2*A325*Calculator!$C$17/(Calculator!$D$7*150))&gt;INT(2*A325*Calculator!$B$17/(Calculator!$D$7*150)),0,1))),1)</f>
        <v>0.115438596491228</v>
      </c>
      <c r="H325" s="250" t="n">
        <f aca="false">IF(Calculator!$E$18="YES",IF(A325&lt;Calculator!$G$18,0,MIN(MIN(MIN(MOD(A325*Calculator!$B$18/(Calculator!$D$7*150),1),1-MOD(A325*Calculator!$B$18/(Calculator!$D$7*150),1)),ABS(MOD(A325*Calculator!$B$18/(Calculator!$D$7*150),1)-0.5)),MIN(MIN(MOD(A325*Calculator!$C$18/(Calculator!$D$7*150),1),1-MOD(A325*Calculator!$C$18/(Calculator!$D$7*150),1)),ABS(MOD(A325*Calculator!$C$18/(Calculator!$D$7*150),1)-0.5)),IF(INT(2*A325*Calculator!$C$18/(Calculator!$D$7*150))&gt;INT(2*A325*Calculator!$B$18/(Calculator!$D$7*150)),0,1))),1)</f>
        <v>1</v>
      </c>
      <c r="I325" s="250" t="n">
        <f aca="false">IF(Calculator!$E$19="YES",IF(A325&lt;Calculator!$G$19,0,MIN(MIN(MIN(MOD(A325*Calculator!$B$19/(Calculator!$D$7*150),1),1-MOD(A325*Calculator!$B$19/(Calculator!$D$7*150),1)),ABS(MOD(A325*Calculator!$B$19/(Calculator!$D$7*150),1)-0.5)),MIN(MIN(MOD(A325*Calculator!$C$19/(Calculator!$D$7*150),1),1-MOD(A325*Calculator!$C$19/(Calculator!$D$7*150),1)),ABS(MOD(A325*Calculator!$C$19/(Calculator!$D$7*150),1)-0.5)),IF(INT(2*A325*Calculator!$C$19/(Calculator!$D$7*150))&gt;INT(2*A325*Calculator!$B$19/(Calculator!$D$7*150)),0,1))),1)</f>
        <v>1</v>
      </c>
      <c r="J325" s="250" t="n">
        <f aca="false">IF(Calculator!$E$20="YES",IF(A325&lt;Calculator!$G$20,0,MIN(MIN(MIN(MOD(A325*Calculator!$B$20/(Calculator!$D$7*150),1),1-MOD(A325*Calculator!$B$20/(Calculator!$D$7*150),1)),ABS(MOD(A325*Calculator!$B$20/(Calculator!$D$7*150),1)-0.5)),MIN(MIN(MOD(A325*Calculator!$C$20/(Calculator!$D$7*150),1),1-MOD(A325*Calculator!$C$20/(Calculator!$D$7*150),1)),ABS(MOD(A325*Calculator!$C$20/(Calculator!$D$7*150),1)-0.5)),IF(INT(2*A325*Calculator!$C$20/(Calculator!$D$7*150))&gt;INT(2*A325*Calculator!$B$20/(Calculator!$D$7*150)),0,1))),1)</f>
        <v>1</v>
      </c>
      <c r="K325" s="250" t="n">
        <f aca="false">IF(Calculator!$E$21="YES",IF(A325&lt;Calculator!$G$21,0,MIN(MIN(MIN(MOD(A325*Calculator!$B$21/(Calculator!$D$7*150),1),1-MOD(A325*Calculator!$B$21/(Calculator!$D$7*150),1)),ABS(MOD(A325*Calculator!$B$21/(Calculator!$D$7*150),1)-0.5)),MIN(MIN(MOD(A325*Calculator!$C$21/(Calculator!$D$7*150),1),1-MOD(A325*Calculator!$C$21/(Calculator!$D$7*150),1)),ABS(MOD(A325*Calculator!$C$21/(Calculator!$D$7*150),1)-0.5)),IF(INT(2*A325*Calculator!$C$21/(Calculator!$D$7*150))&gt;INT(2*A325*Calculator!$B$21/(Calculator!$D$7*150)),0,1))),1)</f>
        <v>1</v>
      </c>
      <c r="L325" s="250" t="n">
        <f aca="false">IF(Calculator!$E$22="YES",IF(A325&lt;Calculator!$G$22,0,MIN(MIN(MIN(MOD(A325*Calculator!$B$22/(Calculator!$D$7*150),1),1-MOD(A325*Calculator!$B$22/(Calculator!$D$7*150),1)),ABS(MOD(A325*Calculator!$B$22/(Calculator!$D$7*150),1)-0.5)),MIN(MIN(MOD(A325*Calculator!$C$22/(Calculator!$D$7*150),1),1-MOD(A325*Calculator!$C$22/(Calculator!$D$7*150),1)),ABS(MOD(A325*Calculator!$C$22/(Calculator!$D$7*150),1)-0.5)),IF(INT(2*A325*Calculator!$C$22/(Calculator!$D$7*150))&gt;INT(2*A325*Calculator!$B$22/(Calculator!$D$7*150)),0,1))),1)</f>
        <v>1</v>
      </c>
      <c r="M325" s="250" t="n">
        <f aca="false">MIN(B325:L325)</f>
        <v>0.11480701754386</v>
      </c>
      <c r="N325" s="250" t="n">
        <f aca="false">SUMPRODUCT(($M$7:$M$557&gt;M325)*1)+SUMPRODUCT(($M$7:$M$557=M325)*(ROW($M$7:$M$557)&lt;ROW(M325)))+1</f>
        <v>50</v>
      </c>
      <c r="O325" s="250" t="str">
        <f aca="false">IF(M325&gt;=0.13,"★★★ EXCELLENT",IF(M325&gt;=0.12,"★★  GOOD",IF(M325&gt;=0.07,"★  FAIR",IF(M325&gt;=0.025,"⚠  MARGINAL","✗  AVOID"))))</f>
        <v>★  FAIR</v>
      </c>
    </row>
    <row r="326" customFormat="false" ht="15" hidden="false" customHeight="true" outlineLevel="0" collapsed="false">
      <c r="A326" s="251" t="n">
        <v>36.9</v>
      </c>
      <c r="B326" s="252" t="n">
        <f aca="false">IF(Calculator!$E$12="YES",IF(A326&lt;Calculator!$G$12,0,MIN(MIN(MIN(MOD(A326*Calculator!$B$12/(Calculator!$D$7*150),1),1-MOD(A326*Calculator!$B$12/(Calculator!$D$7*150),1)),ABS(MOD(A326*Calculator!$B$12/(Calculator!$D$7*150),1)-0.5)),MIN(MIN(MOD(A326*Calculator!$C$12/(Calculator!$D$7*150),1),1-MOD(A326*Calculator!$C$12/(Calculator!$D$7*150),1)),ABS(MOD(A326*Calculator!$C$12/(Calculator!$D$7*150),1)-0.5)),IF(INT(2*A326*Calculator!$C$12/(Calculator!$D$7*150))&gt;INT(2*A326*Calculator!$B$12/(Calculator!$D$7*150)),0,1))),1)</f>
        <v>1</v>
      </c>
      <c r="C326" s="252" t="n">
        <f aca="false">IF(Calculator!$E$13="YES",IF(A326&lt;Calculator!$G$13,0,MIN(MIN(MIN(MOD(A326*Calculator!$B$13/(Calculator!$D$7*150),1),1-MOD(A326*Calculator!$B$13/(Calculator!$D$7*150),1)),ABS(MOD(A326*Calculator!$B$13/(Calculator!$D$7*150),1)-0.5)),MIN(MIN(MOD(A326*Calculator!$C$13/(Calculator!$D$7*150),1),1-MOD(A326*Calculator!$C$13/(Calculator!$D$7*150),1)),ABS(MOD(A326*Calculator!$C$13/(Calculator!$D$7*150),1)-0.5)),IF(INT(2*A326*Calculator!$C$13/(Calculator!$D$7*150))&gt;INT(2*A326*Calculator!$B$13/(Calculator!$D$7*150)),0,1))),1)</f>
        <v>1</v>
      </c>
      <c r="D326" s="252" t="n">
        <f aca="false">IF(Calculator!$E$14="YES",IF(A326&lt;Calculator!$G$14,0,MIN(MIN(MIN(MOD(A326*Calculator!$B$14/(Calculator!$D$7*150),1),1-MOD(A326*Calculator!$B$14/(Calculator!$D$7*150),1)),ABS(MOD(A326*Calculator!$B$14/(Calculator!$D$7*150),1)-0.5)),MIN(MIN(MOD(A326*Calculator!$C$14/(Calculator!$D$7*150),1),1-MOD(A326*Calculator!$C$14/(Calculator!$D$7*150),1)),ABS(MOD(A326*Calculator!$C$14/(Calculator!$D$7*150),1)-0.5)),IF(INT(2*A326*Calculator!$C$14/(Calculator!$D$7*150))&gt;INT(2*A326*Calculator!$B$14/(Calculator!$D$7*150)),0,1))),1)</f>
        <v>1</v>
      </c>
      <c r="E326" s="252" t="n">
        <f aca="false">IF(Calculator!$E$15="YES",IF(A326&lt;Calculator!$G$15,0,MIN(MIN(MIN(MOD(A326*Calculator!$B$15/(Calculator!$D$7*150),1),1-MOD(A326*Calculator!$B$15/(Calculator!$D$7*150),1)),ABS(MOD(A326*Calculator!$B$15/(Calculator!$D$7*150),1)-0.5)),MIN(MIN(MOD(A326*Calculator!$C$15/(Calculator!$D$7*150),1),1-MOD(A326*Calculator!$C$15/(Calculator!$D$7*150),1)),ABS(MOD(A326*Calculator!$C$15/(Calculator!$D$7*150),1)-0.5)),IF(INT(2*A326*Calculator!$C$15/(Calculator!$D$7*150))&gt;INT(2*A326*Calculator!$B$15/(Calculator!$D$7*150)),0,1))),1)</f>
        <v>0.109684210526316</v>
      </c>
      <c r="F326" s="252" t="n">
        <f aca="false">IF(Calculator!$E$16="YES",IF(A326&lt;Calculator!$G$16,0,MIN(MIN(MIN(MOD(A326*Calculator!$B$16/(Calculator!$D$7*150),1),1-MOD(A326*Calculator!$B$16/(Calculator!$D$7*150),1)),ABS(MOD(A326*Calculator!$B$16/(Calculator!$D$7*150),1)-0.5)),MIN(MIN(MOD(A326*Calculator!$C$16/(Calculator!$D$7*150),1),1-MOD(A326*Calculator!$C$16/(Calculator!$D$7*150),1)),ABS(MOD(A326*Calculator!$C$16/(Calculator!$D$7*150),1)-0.5)),IF(INT(2*A326*Calculator!$C$16/(Calculator!$D$7*150))&gt;INT(2*A326*Calculator!$B$16/(Calculator!$D$7*150)),0,1))),1)</f>
        <v>1</v>
      </c>
      <c r="G326" s="252" t="n">
        <f aca="false">IF(Calculator!$E$17="YES",IF(A326&lt;Calculator!$G$17,0,MIN(MIN(MIN(MOD(A326*Calculator!$B$17/(Calculator!$D$7*150),1),1-MOD(A326*Calculator!$B$17/(Calculator!$D$7*150),1)),ABS(MOD(A326*Calculator!$B$17/(Calculator!$D$7*150),1)-0.5)),MIN(MIN(MOD(A326*Calculator!$C$17/(Calculator!$D$7*150),1),1-MOD(A326*Calculator!$C$17/(Calculator!$D$7*150),1)),ABS(MOD(A326*Calculator!$C$17/(Calculator!$D$7*150),1)-0.5)),IF(INT(2*A326*Calculator!$C$17/(Calculator!$D$7*150))&gt;INT(2*A326*Calculator!$B$17/(Calculator!$D$7*150)),0,1))),1)</f>
        <v>0.125263157894737</v>
      </c>
      <c r="H326" s="252" t="n">
        <f aca="false">IF(Calculator!$E$18="YES",IF(A326&lt;Calculator!$G$18,0,MIN(MIN(MIN(MOD(A326*Calculator!$B$18/(Calculator!$D$7*150),1),1-MOD(A326*Calculator!$B$18/(Calculator!$D$7*150),1)),ABS(MOD(A326*Calculator!$B$18/(Calculator!$D$7*150),1)-0.5)),MIN(MIN(MOD(A326*Calculator!$C$18/(Calculator!$D$7*150),1),1-MOD(A326*Calculator!$C$18/(Calculator!$D$7*150),1)),ABS(MOD(A326*Calculator!$C$18/(Calculator!$D$7*150),1)-0.5)),IF(INT(2*A326*Calculator!$C$18/(Calculator!$D$7*150))&gt;INT(2*A326*Calculator!$B$18/(Calculator!$D$7*150)),0,1))),1)</f>
        <v>1</v>
      </c>
      <c r="I326" s="252" t="n">
        <f aca="false">IF(Calculator!$E$19="YES",IF(A326&lt;Calculator!$G$19,0,MIN(MIN(MIN(MOD(A326*Calculator!$B$19/(Calculator!$D$7*150),1),1-MOD(A326*Calculator!$B$19/(Calculator!$D$7*150),1)),ABS(MOD(A326*Calculator!$B$19/(Calculator!$D$7*150),1)-0.5)),MIN(MIN(MOD(A326*Calculator!$C$19/(Calculator!$D$7*150),1),1-MOD(A326*Calculator!$C$19/(Calculator!$D$7*150),1)),ABS(MOD(A326*Calculator!$C$19/(Calculator!$D$7*150),1)-0.5)),IF(INT(2*A326*Calculator!$C$19/(Calculator!$D$7*150))&gt;INT(2*A326*Calculator!$B$19/(Calculator!$D$7*150)),0,1))),1)</f>
        <v>1</v>
      </c>
      <c r="J326" s="252" t="n">
        <f aca="false">IF(Calculator!$E$20="YES",IF(A326&lt;Calculator!$G$20,0,MIN(MIN(MIN(MOD(A326*Calculator!$B$20/(Calculator!$D$7*150),1),1-MOD(A326*Calculator!$B$20/(Calculator!$D$7*150),1)),ABS(MOD(A326*Calculator!$B$20/(Calculator!$D$7*150),1)-0.5)),MIN(MIN(MOD(A326*Calculator!$C$20/(Calculator!$D$7*150),1),1-MOD(A326*Calculator!$C$20/(Calculator!$D$7*150),1)),ABS(MOD(A326*Calculator!$C$20/(Calculator!$D$7*150),1)-0.5)),IF(INT(2*A326*Calculator!$C$20/(Calculator!$D$7*150))&gt;INT(2*A326*Calculator!$B$20/(Calculator!$D$7*150)),0,1))),1)</f>
        <v>1</v>
      </c>
      <c r="K326" s="252" t="n">
        <f aca="false">IF(Calculator!$E$21="YES",IF(A326&lt;Calculator!$G$21,0,MIN(MIN(MIN(MOD(A326*Calculator!$B$21/(Calculator!$D$7*150),1),1-MOD(A326*Calculator!$B$21/(Calculator!$D$7*150),1)),ABS(MOD(A326*Calculator!$B$21/(Calculator!$D$7*150),1)-0.5)),MIN(MIN(MOD(A326*Calculator!$C$21/(Calculator!$D$7*150),1),1-MOD(A326*Calculator!$C$21/(Calculator!$D$7*150),1)),ABS(MOD(A326*Calculator!$C$21/(Calculator!$D$7*150),1)-0.5)),IF(INT(2*A326*Calculator!$C$21/(Calculator!$D$7*150))&gt;INT(2*A326*Calculator!$B$21/(Calculator!$D$7*150)),0,1))),1)</f>
        <v>1</v>
      </c>
      <c r="L326" s="252" t="n">
        <f aca="false">IF(Calculator!$E$22="YES",IF(A326&lt;Calculator!$G$22,0,MIN(MIN(MIN(MOD(A326*Calculator!$B$22/(Calculator!$D$7*150),1),1-MOD(A326*Calculator!$B$22/(Calculator!$D$7*150),1)),ABS(MOD(A326*Calculator!$B$22/(Calculator!$D$7*150),1)-0.5)),MIN(MIN(MOD(A326*Calculator!$C$22/(Calculator!$D$7*150),1),1-MOD(A326*Calculator!$C$22/(Calculator!$D$7*150),1)),ABS(MOD(A326*Calculator!$C$22/(Calculator!$D$7*150),1)-0.5)),IF(INT(2*A326*Calculator!$C$22/(Calculator!$D$7*150))&gt;INT(2*A326*Calculator!$B$22/(Calculator!$D$7*150)),0,1))),1)</f>
        <v>1</v>
      </c>
      <c r="M326" s="252" t="n">
        <f aca="false">MIN(B326:L326)</f>
        <v>0.109684210526316</v>
      </c>
      <c r="N326" s="252" t="n">
        <f aca="false">SUMPRODUCT(($M$7:$M$557&gt;M326)*1)+SUMPRODUCT(($M$7:$M$557=M326)*(ROW($M$7:$M$557)&lt;ROW(M326)))+1</f>
        <v>63</v>
      </c>
      <c r="O326" s="252" t="str">
        <f aca="false">IF(M326&gt;=0.13,"★★★ EXCELLENT",IF(M326&gt;=0.12,"★★  GOOD",IF(M326&gt;=0.07,"★  FAIR",IF(M326&gt;=0.025,"⚠  MARGINAL","✗  AVOID"))))</f>
        <v>★  FAIR</v>
      </c>
    </row>
    <row r="327" customFormat="false" ht="15" hidden="false" customHeight="true" outlineLevel="0" collapsed="false">
      <c r="A327" s="249" t="n">
        <v>37</v>
      </c>
      <c r="B327" s="250" t="n">
        <f aca="false">IF(Calculator!$E$12="YES",IF(A327&lt;Calculator!$G$12,0,MIN(MIN(MIN(MOD(A327*Calculator!$B$12/(Calculator!$D$7*150),1),1-MOD(A327*Calculator!$B$12/(Calculator!$D$7*150),1)),ABS(MOD(A327*Calculator!$B$12/(Calculator!$D$7*150),1)-0.5)),MIN(MIN(MOD(A327*Calculator!$C$12/(Calculator!$D$7*150),1),1-MOD(A327*Calculator!$C$12/(Calculator!$D$7*150),1)),ABS(MOD(A327*Calculator!$C$12/(Calculator!$D$7*150),1)-0.5)),IF(INT(2*A327*Calculator!$C$12/(Calculator!$D$7*150))&gt;INT(2*A327*Calculator!$B$12/(Calculator!$D$7*150)),0,1))),1)</f>
        <v>1</v>
      </c>
      <c r="C327" s="250" t="n">
        <f aca="false">IF(Calculator!$E$13="YES",IF(A327&lt;Calculator!$G$13,0,MIN(MIN(MIN(MOD(A327*Calculator!$B$13/(Calculator!$D$7*150),1),1-MOD(A327*Calculator!$B$13/(Calculator!$D$7*150),1)),ABS(MOD(A327*Calculator!$B$13/(Calculator!$D$7*150),1)-0.5)),MIN(MIN(MOD(A327*Calculator!$C$13/(Calculator!$D$7*150),1),1-MOD(A327*Calculator!$C$13/(Calculator!$D$7*150),1)),ABS(MOD(A327*Calculator!$C$13/(Calculator!$D$7*150),1)-0.5)),IF(INT(2*A327*Calculator!$C$13/(Calculator!$D$7*150))&gt;INT(2*A327*Calculator!$B$13/(Calculator!$D$7*150)),0,1))),1)</f>
        <v>1</v>
      </c>
      <c r="D327" s="250" t="n">
        <f aca="false">IF(Calculator!$E$14="YES",IF(A327&lt;Calculator!$G$14,0,MIN(MIN(MIN(MOD(A327*Calculator!$B$14/(Calculator!$D$7*150),1),1-MOD(A327*Calculator!$B$14/(Calculator!$D$7*150),1)),ABS(MOD(A327*Calculator!$B$14/(Calculator!$D$7*150),1)-0.5)),MIN(MIN(MOD(A327*Calculator!$C$14/(Calculator!$D$7*150),1),1-MOD(A327*Calculator!$C$14/(Calculator!$D$7*150),1)),ABS(MOD(A327*Calculator!$C$14/(Calculator!$D$7*150),1)-0.5)),IF(INT(2*A327*Calculator!$C$14/(Calculator!$D$7*150))&gt;INT(2*A327*Calculator!$B$14/(Calculator!$D$7*150)),0,1))),1)</f>
        <v>1</v>
      </c>
      <c r="E327" s="250" t="n">
        <f aca="false">IF(Calculator!$E$15="YES",IF(A327&lt;Calculator!$G$15,0,MIN(MIN(MIN(MOD(A327*Calculator!$B$15/(Calculator!$D$7*150),1),1-MOD(A327*Calculator!$B$15/(Calculator!$D$7*150),1)),ABS(MOD(A327*Calculator!$B$15/(Calculator!$D$7*150),1)-0.5)),MIN(MIN(MOD(A327*Calculator!$C$15/(Calculator!$D$7*150),1),1-MOD(A327*Calculator!$C$15/(Calculator!$D$7*150),1)),ABS(MOD(A327*Calculator!$C$15/(Calculator!$D$7*150),1)-0.5)),IF(INT(2*A327*Calculator!$C$15/(Calculator!$D$7*150))&gt;INT(2*A327*Calculator!$B$15/(Calculator!$D$7*150)),0,1))),1)</f>
        <v>0.104561403508772</v>
      </c>
      <c r="F327" s="250" t="n">
        <f aca="false">IF(Calculator!$E$16="YES",IF(A327&lt;Calculator!$G$16,0,MIN(MIN(MIN(MOD(A327*Calculator!$B$16/(Calculator!$D$7*150),1),1-MOD(A327*Calculator!$B$16/(Calculator!$D$7*150),1)),ABS(MOD(A327*Calculator!$B$16/(Calculator!$D$7*150),1)-0.5)),MIN(MIN(MOD(A327*Calculator!$C$16/(Calculator!$D$7*150),1),1-MOD(A327*Calculator!$C$16/(Calculator!$D$7*150),1)),ABS(MOD(A327*Calculator!$C$16/(Calculator!$D$7*150),1)-0.5)),IF(INT(2*A327*Calculator!$C$16/(Calculator!$D$7*150))&gt;INT(2*A327*Calculator!$B$16/(Calculator!$D$7*150)),0,1))),1)</f>
        <v>1</v>
      </c>
      <c r="G327" s="250" t="n">
        <f aca="false">IF(Calculator!$E$17="YES",IF(A327&lt;Calculator!$G$17,0,MIN(MIN(MIN(MOD(A327*Calculator!$B$17/(Calculator!$D$7*150),1),1-MOD(A327*Calculator!$B$17/(Calculator!$D$7*150),1)),ABS(MOD(A327*Calculator!$B$17/(Calculator!$D$7*150),1)-0.5)),MIN(MIN(MOD(A327*Calculator!$C$17/(Calculator!$D$7*150),1),1-MOD(A327*Calculator!$C$17/(Calculator!$D$7*150),1)),ABS(MOD(A327*Calculator!$C$17/(Calculator!$D$7*150),1)-0.5)),IF(INT(2*A327*Calculator!$C$17/(Calculator!$D$7*150))&gt;INT(2*A327*Calculator!$B$17/(Calculator!$D$7*150)),0,1))),1)</f>
        <v>0.135087719298246</v>
      </c>
      <c r="H327" s="250" t="n">
        <f aca="false">IF(Calculator!$E$18="YES",IF(A327&lt;Calculator!$G$18,0,MIN(MIN(MIN(MOD(A327*Calculator!$B$18/(Calculator!$D$7*150),1),1-MOD(A327*Calculator!$B$18/(Calculator!$D$7*150),1)),ABS(MOD(A327*Calculator!$B$18/(Calculator!$D$7*150),1)-0.5)),MIN(MIN(MOD(A327*Calculator!$C$18/(Calculator!$D$7*150),1),1-MOD(A327*Calculator!$C$18/(Calculator!$D$7*150),1)),ABS(MOD(A327*Calculator!$C$18/(Calculator!$D$7*150),1)-0.5)),IF(INT(2*A327*Calculator!$C$18/(Calculator!$D$7*150))&gt;INT(2*A327*Calculator!$B$18/(Calculator!$D$7*150)),0,1))),1)</f>
        <v>1</v>
      </c>
      <c r="I327" s="250" t="n">
        <f aca="false">IF(Calculator!$E$19="YES",IF(A327&lt;Calculator!$G$19,0,MIN(MIN(MIN(MOD(A327*Calculator!$B$19/(Calculator!$D$7*150),1),1-MOD(A327*Calculator!$B$19/(Calculator!$D$7*150),1)),ABS(MOD(A327*Calculator!$B$19/(Calculator!$D$7*150),1)-0.5)),MIN(MIN(MOD(A327*Calculator!$C$19/(Calculator!$D$7*150),1),1-MOD(A327*Calculator!$C$19/(Calculator!$D$7*150),1)),ABS(MOD(A327*Calculator!$C$19/(Calculator!$D$7*150),1)-0.5)),IF(INT(2*A327*Calculator!$C$19/(Calculator!$D$7*150))&gt;INT(2*A327*Calculator!$B$19/(Calculator!$D$7*150)),0,1))),1)</f>
        <v>1</v>
      </c>
      <c r="J327" s="250" t="n">
        <f aca="false">IF(Calculator!$E$20="YES",IF(A327&lt;Calculator!$G$20,0,MIN(MIN(MIN(MOD(A327*Calculator!$B$20/(Calculator!$D$7*150),1),1-MOD(A327*Calculator!$B$20/(Calculator!$D$7*150),1)),ABS(MOD(A327*Calculator!$B$20/(Calculator!$D$7*150),1)-0.5)),MIN(MIN(MOD(A327*Calculator!$C$20/(Calculator!$D$7*150),1),1-MOD(A327*Calculator!$C$20/(Calculator!$D$7*150),1)),ABS(MOD(A327*Calculator!$C$20/(Calculator!$D$7*150),1)-0.5)),IF(INT(2*A327*Calculator!$C$20/(Calculator!$D$7*150))&gt;INT(2*A327*Calculator!$B$20/(Calculator!$D$7*150)),0,1))),1)</f>
        <v>1</v>
      </c>
      <c r="K327" s="250" t="n">
        <f aca="false">IF(Calculator!$E$21="YES",IF(A327&lt;Calculator!$G$21,0,MIN(MIN(MIN(MOD(A327*Calculator!$B$21/(Calculator!$D$7*150),1),1-MOD(A327*Calculator!$B$21/(Calculator!$D$7*150),1)),ABS(MOD(A327*Calculator!$B$21/(Calculator!$D$7*150),1)-0.5)),MIN(MIN(MOD(A327*Calculator!$C$21/(Calculator!$D$7*150),1),1-MOD(A327*Calculator!$C$21/(Calculator!$D$7*150),1)),ABS(MOD(A327*Calculator!$C$21/(Calculator!$D$7*150),1)-0.5)),IF(INT(2*A327*Calculator!$C$21/(Calculator!$D$7*150))&gt;INT(2*A327*Calculator!$B$21/(Calculator!$D$7*150)),0,1))),1)</f>
        <v>1</v>
      </c>
      <c r="L327" s="250" t="n">
        <f aca="false">IF(Calculator!$E$22="YES",IF(A327&lt;Calculator!$G$22,0,MIN(MIN(MIN(MOD(A327*Calculator!$B$22/(Calculator!$D$7*150),1),1-MOD(A327*Calculator!$B$22/(Calculator!$D$7*150),1)),ABS(MOD(A327*Calculator!$B$22/(Calculator!$D$7*150),1)-0.5)),MIN(MIN(MOD(A327*Calculator!$C$22/(Calculator!$D$7*150),1),1-MOD(A327*Calculator!$C$22/(Calculator!$D$7*150),1)),ABS(MOD(A327*Calculator!$C$22/(Calculator!$D$7*150),1)-0.5)),IF(INT(2*A327*Calculator!$C$22/(Calculator!$D$7*150))&gt;INT(2*A327*Calculator!$B$22/(Calculator!$D$7*150)),0,1))),1)</f>
        <v>1</v>
      </c>
      <c r="M327" s="250" t="n">
        <f aca="false">MIN(B327:L327)</f>
        <v>0.104561403508772</v>
      </c>
      <c r="N327" s="250" t="n">
        <f aca="false">SUMPRODUCT(($M$7:$M$557&gt;M327)*1)+SUMPRODUCT(($M$7:$M$557=M327)*(ROW($M$7:$M$557)&lt;ROW(M327)))+1</f>
        <v>74</v>
      </c>
      <c r="O327" s="250" t="str">
        <f aca="false">IF(M327&gt;=0.13,"★★★ EXCELLENT",IF(M327&gt;=0.12,"★★  GOOD",IF(M327&gt;=0.07,"★  FAIR",IF(M327&gt;=0.025,"⚠  MARGINAL","✗  AVOID"))))</f>
        <v>★  FAIR</v>
      </c>
    </row>
    <row r="328" customFormat="false" ht="15" hidden="false" customHeight="true" outlineLevel="0" collapsed="false">
      <c r="A328" s="251" t="n">
        <v>37.1</v>
      </c>
      <c r="B328" s="252" t="n">
        <f aca="false">IF(Calculator!$E$12="YES",IF(A328&lt;Calculator!$G$12,0,MIN(MIN(MIN(MOD(A328*Calculator!$B$12/(Calculator!$D$7*150),1),1-MOD(A328*Calculator!$B$12/(Calculator!$D$7*150),1)),ABS(MOD(A328*Calculator!$B$12/(Calculator!$D$7*150),1)-0.5)),MIN(MIN(MOD(A328*Calculator!$C$12/(Calculator!$D$7*150),1),1-MOD(A328*Calculator!$C$12/(Calculator!$D$7*150),1)),ABS(MOD(A328*Calculator!$C$12/(Calculator!$D$7*150),1)-0.5)),IF(INT(2*A328*Calculator!$C$12/(Calculator!$D$7*150))&gt;INT(2*A328*Calculator!$B$12/(Calculator!$D$7*150)),0,1))),1)</f>
        <v>1</v>
      </c>
      <c r="C328" s="252" t="n">
        <f aca="false">IF(Calculator!$E$13="YES",IF(A328&lt;Calculator!$G$13,0,MIN(MIN(MIN(MOD(A328*Calculator!$B$13/(Calculator!$D$7*150),1),1-MOD(A328*Calculator!$B$13/(Calculator!$D$7*150),1)),ABS(MOD(A328*Calculator!$B$13/(Calculator!$D$7*150),1)-0.5)),MIN(MIN(MOD(A328*Calculator!$C$13/(Calculator!$D$7*150),1),1-MOD(A328*Calculator!$C$13/(Calculator!$D$7*150),1)),ABS(MOD(A328*Calculator!$C$13/(Calculator!$D$7*150),1)-0.5)),IF(INT(2*A328*Calculator!$C$13/(Calculator!$D$7*150))&gt;INT(2*A328*Calculator!$B$13/(Calculator!$D$7*150)),0,1))),1)</f>
        <v>1</v>
      </c>
      <c r="D328" s="252" t="n">
        <f aca="false">IF(Calculator!$E$14="YES",IF(A328&lt;Calculator!$G$14,0,MIN(MIN(MIN(MOD(A328*Calculator!$B$14/(Calculator!$D$7*150),1),1-MOD(A328*Calculator!$B$14/(Calculator!$D$7*150),1)),ABS(MOD(A328*Calculator!$B$14/(Calculator!$D$7*150),1)-0.5)),MIN(MIN(MOD(A328*Calculator!$C$14/(Calculator!$D$7*150),1),1-MOD(A328*Calculator!$C$14/(Calculator!$D$7*150),1)),ABS(MOD(A328*Calculator!$C$14/(Calculator!$D$7*150),1)-0.5)),IF(INT(2*A328*Calculator!$C$14/(Calculator!$D$7*150))&gt;INT(2*A328*Calculator!$B$14/(Calculator!$D$7*150)),0,1))),1)</f>
        <v>1</v>
      </c>
      <c r="E328" s="252" t="n">
        <f aca="false">IF(Calculator!$E$15="YES",IF(A328&lt;Calculator!$G$15,0,MIN(MIN(MIN(MOD(A328*Calculator!$B$15/(Calculator!$D$7*150),1),1-MOD(A328*Calculator!$B$15/(Calculator!$D$7*150),1)),ABS(MOD(A328*Calculator!$B$15/(Calculator!$D$7*150),1)-0.5)),MIN(MIN(MOD(A328*Calculator!$C$15/(Calculator!$D$7*150),1),1-MOD(A328*Calculator!$C$15/(Calculator!$D$7*150),1)),ABS(MOD(A328*Calculator!$C$15/(Calculator!$D$7*150),1)-0.5)),IF(INT(2*A328*Calculator!$C$15/(Calculator!$D$7*150))&gt;INT(2*A328*Calculator!$B$15/(Calculator!$D$7*150)),0,1))),1)</f>
        <v>0.0994385964912281</v>
      </c>
      <c r="F328" s="252" t="n">
        <f aca="false">IF(Calculator!$E$16="YES",IF(A328&lt;Calculator!$G$16,0,MIN(MIN(MIN(MOD(A328*Calculator!$B$16/(Calculator!$D$7*150),1),1-MOD(A328*Calculator!$B$16/(Calculator!$D$7*150),1)),ABS(MOD(A328*Calculator!$B$16/(Calculator!$D$7*150),1)-0.5)),MIN(MIN(MOD(A328*Calculator!$C$16/(Calculator!$D$7*150),1),1-MOD(A328*Calculator!$C$16/(Calculator!$D$7*150),1)),ABS(MOD(A328*Calculator!$C$16/(Calculator!$D$7*150),1)-0.5)),IF(INT(2*A328*Calculator!$C$16/(Calculator!$D$7*150))&gt;INT(2*A328*Calculator!$B$16/(Calculator!$D$7*150)),0,1))),1)</f>
        <v>1</v>
      </c>
      <c r="G328" s="252" t="n">
        <f aca="false">IF(Calculator!$E$17="YES",IF(A328&lt;Calculator!$G$17,0,MIN(MIN(MIN(MOD(A328*Calculator!$B$17/(Calculator!$D$7*150),1),1-MOD(A328*Calculator!$B$17/(Calculator!$D$7*150),1)),ABS(MOD(A328*Calculator!$B$17/(Calculator!$D$7*150),1)-0.5)),MIN(MIN(MOD(A328*Calculator!$C$17/(Calculator!$D$7*150),1),1-MOD(A328*Calculator!$C$17/(Calculator!$D$7*150),1)),ABS(MOD(A328*Calculator!$C$17/(Calculator!$D$7*150),1)-0.5)),IF(INT(2*A328*Calculator!$C$17/(Calculator!$D$7*150))&gt;INT(2*A328*Calculator!$B$17/(Calculator!$D$7*150)),0,1))),1)</f>
        <v>0.144912280701754</v>
      </c>
      <c r="H328" s="252" t="n">
        <f aca="false">IF(Calculator!$E$18="YES",IF(A328&lt;Calculator!$G$18,0,MIN(MIN(MIN(MOD(A328*Calculator!$B$18/(Calculator!$D$7*150),1),1-MOD(A328*Calculator!$B$18/(Calculator!$D$7*150),1)),ABS(MOD(A328*Calculator!$B$18/(Calculator!$D$7*150),1)-0.5)),MIN(MIN(MOD(A328*Calculator!$C$18/(Calculator!$D$7*150),1),1-MOD(A328*Calculator!$C$18/(Calculator!$D$7*150),1)),ABS(MOD(A328*Calculator!$C$18/(Calculator!$D$7*150),1)-0.5)),IF(INT(2*A328*Calculator!$C$18/(Calculator!$D$7*150))&gt;INT(2*A328*Calculator!$B$18/(Calculator!$D$7*150)),0,1))),1)</f>
        <v>1</v>
      </c>
      <c r="I328" s="252" t="n">
        <f aca="false">IF(Calculator!$E$19="YES",IF(A328&lt;Calculator!$G$19,0,MIN(MIN(MIN(MOD(A328*Calculator!$B$19/(Calculator!$D$7*150),1),1-MOD(A328*Calculator!$B$19/(Calculator!$D$7*150),1)),ABS(MOD(A328*Calculator!$B$19/(Calculator!$D$7*150),1)-0.5)),MIN(MIN(MOD(A328*Calculator!$C$19/(Calculator!$D$7*150),1),1-MOD(A328*Calculator!$C$19/(Calculator!$D$7*150),1)),ABS(MOD(A328*Calculator!$C$19/(Calculator!$D$7*150),1)-0.5)),IF(INT(2*A328*Calculator!$C$19/(Calculator!$D$7*150))&gt;INT(2*A328*Calculator!$B$19/(Calculator!$D$7*150)),0,1))),1)</f>
        <v>1</v>
      </c>
      <c r="J328" s="252" t="n">
        <f aca="false">IF(Calculator!$E$20="YES",IF(A328&lt;Calculator!$G$20,0,MIN(MIN(MIN(MOD(A328*Calculator!$B$20/(Calculator!$D$7*150),1),1-MOD(A328*Calculator!$B$20/(Calculator!$D$7*150),1)),ABS(MOD(A328*Calculator!$B$20/(Calculator!$D$7*150),1)-0.5)),MIN(MIN(MOD(A328*Calculator!$C$20/(Calculator!$D$7*150),1),1-MOD(A328*Calculator!$C$20/(Calculator!$D$7*150),1)),ABS(MOD(A328*Calculator!$C$20/(Calculator!$D$7*150),1)-0.5)),IF(INT(2*A328*Calculator!$C$20/(Calculator!$D$7*150))&gt;INT(2*A328*Calculator!$B$20/(Calculator!$D$7*150)),0,1))),1)</f>
        <v>1</v>
      </c>
      <c r="K328" s="252" t="n">
        <f aca="false">IF(Calculator!$E$21="YES",IF(A328&lt;Calculator!$G$21,0,MIN(MIN(MIN(MOD(A328*Calculator!$B$21/(Calculator!$D$7*150),1),1-MOD(A328*Calculator!$B$21/(Calculator!$D$7*150),1)),ABS(MOD(A328*Calculator!$B$21/(Calculator!$D$7*150),1)-0.5)),MIN(MIN(MOD(A328*Calculator!$C$21/(Calculator!$D$7*150),1),1-MOD(A328*Calculator!$C$21/(Calculator!$D$7*150),1)),ABS(MOD(A328*Calculator!$C$21/(Calculator!$D$7*150),1)-0.5)),IF(INT(2*A328*Calculator!$C$21/(Calculator!$D$7*150))&gt;INT(2*A328*Calculator!$B$21/(Calculator!$D$7*150)),0,1))),1)</f>
        <v>1</v>
      </c>
      <c r="L328" s="252" t="n">
        <f aca="false">IF(Calculator!$E$22="YES",IF(A328&lt;Calculator!$G$22,0,MIN(MIN(MIN(MOD(A328*Calculator!$B$22/(Calculator!$D$7*150),1),1-MOD(A328*Calculator!$B$22/(Calculator!$D$7*150),1)),ABS(MOD(A328*Calculator!$B$22/(Calculator!$D$7*150),1)-0.5)),MIN(MIN(MOD(A328*Calculator!$C$22/(Calculator!$D$7*150),1),1-MOD(A328*Calculator!$C$22/(Calculator!$D$7*150),1)),ABS(MOD(A328*Calculator!$C$22/(Calculator!$D$7*150),1)-0.5)),IF(INT(2*A328*Calculator!$C$22/(Calculator!$D$7*150))&gt;INT(2*A328*Calculator!$B$22/(Calculator!$D$7*150)),0,1))),1)</f>
        <v>1</v>
      </c>
      <c r="M328" s="252" t="n">
        <f aca="false">MIN(B328:L328)</f>
        <v>0.0994385964912281</v>
      </c>
      <c r="N328" s="252" t="n">
        <f aca="false">SUMPRODUCT(($M$7:$M$557&gt;M328)*1)+SUMPRODUCT(($M$7:$M$557=M328)*(ROW($M$7:$M$557)&lt;ROW(M328)))+1</f>
        <v>87</v>
      </c>
      <c r="O328" s="252" t="str">
        <f aca="false">IF(M328&gt;=0.13,"★★★ EXCELLENT",IF(M328&gt;=0.12,"★★  GOOD",IF(M328&gt;=0.07,"★  FAIR",IF(M328&gt;=0.025,"⚠  MARGINAL","✗  AVOID"))))</f>
        <v>★  FAIR</v>
      </c>
    </row>
    <row r="329" customFormat="false" ht="15" hidden="false" customHeight="true" outlineLevel="0" collapsed="false">
      <c r="A329" s="249" t="n">
        <v>37.2</v>
      </c>
      <c r="B329" s="250" t="n">
        <f aca="false">IF(Calculator!$E$12="YES",IF(A329&lt;Calculator!$G$12,0,MIN(MIN(MIN(MOD(A329*Calculator!$B$12/(Calculator!$D$7*150),1),1-MOD(A329*Calculator!$B$12/(Calculator!$D$7*150),1)),ABS(MOD(A329*Calculator!$B$12/(Calculator!$D$7*150),1)-0.5)),MIN(MIN(MOD(A329*Calculator!$C$12/(Calculator!$D$7*150),1),1-MOD(A329*Calculator!$C$12/(Calculator!$D$7*150),1)),ABS(MOD(A329*Calculator!$C$12/(Calculator!$D$7*150),1)-0.5)),IF(INT(2*A329*Calculator!$C$12/(Calculator!$D$7*150))&gt;INT(2*A329*Calculator!$B$12/(Calculator!$D$7*150)),0,1))),1)</f>
        <v>1</v>
      </c>
      <c r="C329" s="250" t="n">
        <f aca="false">IF(Calculator!$E$13="YES",IF(A329&lt;Calculator!$G$13,0,MIN(MIN(MIN(MOD(A329*Calculator!$B$13/(Calculator!$D$7*150),1),1-MOD(A329*Calculator!$B$13/(Calculator!$D$7*150),1)),ABS(MOD(A329*Calculator!$B$13/(Calculator!$D$7*150),1)-0.5)),MIN(MIN(MOD(A329*Calculator!$C$13/(Calculator!$D$7*150),1),1-MOD(A329*Calculator!$C$13/(Calculator!$D$7*150),1)),ABS(MOD(A329*Calculator!$C$13/(Calculator!$D$7*150),1)-0.5)),IF(INT(2*A329*Calculator!$C$13/(Calculator!$D$7*150))&gt;INT(2*A329*Calculator!$B$13/(Calculator!$D$7*150)),0,1))),1)</f>
        <v>1</v>
      </c>
      <c r="D329" s="250" t="n">
        <f aca="false">IF(Calculator!$E$14="YES",IF(A329&lt;Calculator!$G$14,0,MIN(MIN(MIN(MOD(A329*Calculator!$B$14/(Calculator!$D$7*150),1),1-MOD(A329*Calculator!$B$14/(Calculator!$D$7*150),1)),ABS(MOD(A329*Calculator!$B$14/(Calculator!$D$7*150),1)-0.5)),MIN(MIN(MOD(A329*Calculator!$C$14/(Calculator!$D$7*150),1),1-MOD(A329*Calculator!$C$14/(Calculator!$D$7*150),1)),ABS(MOD(A329*Calculator!$C$14/(Calculator!$D$7*150),1)-0.5)),IF(INT(2*A329*Calculator!$C$14/(Calculator!$D$7*150))&gt;INT(2*A329*Calculator!$B$14/(Calculator!$D$7*150)),0,1))),1)</f>
        <v>1</v>
      </c>
      <c r="E329" s="250" t="n">
        <f aca="false">IF(Calculator!$E$15="YES",IF(A329&lt;Calculator!$G$15,0,MIN(MIN(MIN(MOD(A329*Calculator!$B$15/(Calculator!$D$7*150),1),1-MOD(A329*Calculator!$B$15/(Calculator!$D$7*150),1)),ABS(MOD(A329*Calculator!$B$15/(Calculator!$D$7*150),1)-0.5)),MIN(MIN(MOD(A329*Calculator!$C$15/(Calculator!$D$7*150),1),1-MOD(A329*Calculator!$C$15/(Calculator!$D$7*150),1)),ABS(MOD(A329*Calculator!$C$15/(Calculator!$D$7*150),1)-0.5)),IF(INT(2*A329*Calculator!$C$15/(Calculator!$D$7*150))&gt;INT(2*A329*Calculator!$B$15/(Calculator!$D$7*150)),0,1))),1)</f>
        <v>0.0943157894736841</v>
      </c>
      <c r="F329" s="250" t="n">
        <f aca="false">IF(Calculator!$E$16="YES",IF(A329&lt;Calculator!$G$16,0,MIN(MIN(MIN(MOD(A329*Calculator!$B$16/(Calculator!$D$7*150),1),1-MOD(A329*Calculator!$B$16/(Calculator!$D$7*150),1)),ABS(MOD(A329*Calculator!$B$16/(Calculator!$D$7*150),1)-0.5)),MIN(MIN(MOD(A329*Calculator!$C$16/(Calculator!$D$7*150),1),1-MOD(A329*Calculator!$C$16/(Calculator!$D$7*150),1)),ABS(MOD(A329*Calculator!$C$16/(Calculator!$D$7*150),1)-0.5)),IF(INT(2*A329*Calculator!$C$16/(Calculator!$D$7*150))&gt;INT(2*A329*Calculator!$B$16/(Calculator!$D$7*150)),0,1))),1)</f>
        <v>1</v>
      </c>
      <c r="G329" s="250" t="n">
        <f aca="false">IF(Calculator!$E$17="YES",IF(A329&lt;Calculator!$G$17,0,MIN(MIN(MIN(MOD(A329*Calculator!$B$17/(Calculator!$D$7*150),1),1-MOD(A329*Calculator!$B$17/(Calculator!$D$7*150),1)),ABS(MOD(A329*Calculator!$B$17/(Calculator!$D$7*150),1)-0.5)),MIN(MIN(MOD(A329*Calculator!$C$17/(Calculator!$D$7*150),1),1-MOD(A329*Calculator!$C$17/(Calculator!$D$7*150),1)),ABS(MOD(A329*Calculator!$C$17/(Calculator!$D$7*150),1)-0.5)),IF(INT(2*A329*Calculator!$C$17/(Calculator!$D$7*150))&gt;INT(2*A329*Calculator!$B$17/(Calculator!$D$7*150)),0,1))),1)</f>
        <v>0.154736842105264</v>
      </c>
      <c r="H329" s="250" t="n">
        <f aca="false">IF(Calculator!$E$18="YES",IF(A329&lt;Calculator!$G$18,0,MIN(MIN(MIN(MOD(A329*Calculator!$B$18/(Calculator!$D$7*150),1),1-MOD(A329*Calculator!$B$18/(Calculator!$D$7*150),1)),ABS(MOD(A329*Calculator!$B$18/(Calculator!$D$7*150),1)-0.5)),MIN(MIN(MOD(A329*Calculator!$C$18/(Calculator!$D$7*150),1),1-MOD(A329*Calculator!$C$18/(Calculator!$D$7*150),1)),ABS(MOD(A329*Calculator!$C$18/(Calculator!$D$7*150),1)-0.5)),IF(INT(2*A329*Calculator!$C$18/(Calculator!$D$7*150))&gt;INT(2*A329*Calculator!$B$18/(Calculator!$D$7*150)),0,1))),1)</f>
        <v>1</v>
      </c>
      <c r="I329" s="250" t="n">
        <f aca="false">IF(Calculator!$E$19="YES",IF(A329&lt;Calculator!$G$19,0,MIN(MIN(MIN(MOD(A329*Calculator!$B$19/(Calculator!$D$7*150),1),1-MOD(A329*Calculator!$B$19/(Calculator!$D$7*150),1)),ABS(MOD(A329*Calculator!$B$19/(Calculator!$D$7*150),1)-0.5)),MIN(MIN(MOD(A329*Calculator!$C$19/(Calculator!$D$7*150),1),1-MOD(A329*Calculator!$C$19/(Calculator!$D$7*150),1)),ABS(MOD(A329*Calculator!$C$19/(Calculator!$D$7*150),1)-0.5)),IF(INT(2*A329*Calculator!$C$19/(Calculator!$D$7*150))&gt;INT(2*A329*Calculator!$B$19/(Calculator!$D$7*150)),0,1))),1)</f>
        <v>1</v>
      </c>
      <c r="J329" s="250" t="n">
        <f aca="false">IF(Calculator!$E$20="YES",IF(A329&lt;Calculator!$G$20,0,MIN(MIN(MIN(MOD(A329*Calculator!$B$20/(Calculator!$D$7*150),1),1-MOD(A329*Calculator!$B$20/(Calculator!$D$7*150),1)),ABS(MOD(A329*Calculator!$B$20/(Calculator!$D$7*150),1)-0.5)),MIN(MIN(MOD(A329*Calculator!$C$20/(Calculator!$D$7*150),1),1-MOD(A329*Calculator!$C$20/(Calculator!$D$7*150),1)),ABS(MOD(A329*Calculator!$C$20/(Calculator!$D$7*150),1)-0.5)),IF(INT(2*A329*Calculator!$C$20/(Calculator!$D$7*150))&gt;INT(2*A329*Calculator!$B$20/(Calculator!$D$7*150)),0,1))),1)</f>
        <v>1</v>
      </c>
      <c r="K329" s="250" t="n">
        <f aca="false">IF(Calculator!$E$21="YES",IF(A329&lt;Calculator!$G$21,0,MIN(MIN(MIN(MOD(A329*Calculator!$B$21/(Calculator!$D$7*150),1),1-MOD(A329*Calculator!$B$21/(Calculator!$D$7*150),1)),ABS(MOD(A329*Calculator!$B$21/(Calculator!$D$7*150),1)-0.5)),MIN(MIN(MOD(A329*Calculator!$C$21/(Calculator!$D$7*150),1),1-MOD(A329*Calculator!$C$21/(Calculator!$D$7*150),1)),ABS(MOD(A329*Calculator!$C$21/(Calculator!$D$7*150),1)-0.5)),IF(INT(2*A329*Calculator!$C$21/(Calculator!$D$7*150))&gt;INT(2*A329*Calculator!$B$21/(Calculator!$D$7*150)),0,1))),1)</f>
        <v>1</v>
      </c>
      <c r="L329" s="250" t="n">
        <f aca="false">IF(Calculator!$E$22="YES",IF(A329&lt;Calculator!$G$22,0,MIN(MIN(MIN(MOD(A329*Calculator!$B$22/(Calculator!$D$7*150),1),1-MOD(A329*Calculator!$B$22/(Calculator!$D$7*150),1)),ABS(MOD(A329*Calculator!$B$22/(Calculator!$D$7*150),1)-0.5)),MIN(MIN(MOD(A329*Calculator!$C$22/(Calculator!$D$7*150),1),1-MOD(A329*Calculator!$C$22/(Calculator!$D$7*150),1)),ABS(MOD(A329*Calculator!$C$22/(Calculator!$D$7*150),1)-0.5)),IF(INT(2*A329*Calculator!$C$22/(Calculator!$D$7*150))&gt;INT(2*A329*Calculator!$B$22/(Calculator!$D$7*150)),0,1))),1)</f>
        <v>1</v>
      </c>
      <c r="M329" s="250" t="n">
        <f aca="false">MIN(B329:L329)</f>
        <v>0.0943157894736841</v>
      </c>
      <c r="N329" s="250" t="n">
        <f aca="false">SUMPRODUCT(($M$7:$M$557&gt;M329)*1)+SUMPRODUCT(($M$7:$M$557=M329)*(ROW($M$7:$M$557)&lt;ROW(M329)))+1</f>
        <v>101</v>
      </c>
      <c r="O329" s="250" t="str">
        <f aca="false">IF(M329&gt;=0.13,"★★★ EXCELLENT",IF(M329&gt;=0.12,"★★  GOOD",IF(M329&gt;=0.07,"★  FAIR",IF(M329&gt;=0.025,"⚠  MARGINAL","✗  AVOID"))))</f>
        <v>★  FAIR</v>
      </c>
    </row>
    <row r="330" customFormat="false" ht="15" hidden="false" customHeight="true" outlineLevel="0" collapsed="false">
      <c r="A330" s="251" t="n">
        <v>37.3</v>
      </c>
      <c r="B330" s="252" t="n">
        <f aca="false">IF(Calculator!$E$12="YES",IF(A330&lt;Calculator!$G$12,0,MIN(MIN(MIN(MOD(A330*Calculator!$B$12/(Calculator!$D$7*150),1),1-MOD(A330*Calculator!$B$12/(Calculator!$D$7*150),1)),ABS(MOD(A330*Calculator!$B$12/(Calculator!$D$7*150),1)-0.5)),MIN(MIN(MOD(A330*Calculator!$C$12/(Calculator!$D$7*150),1),1-MOD(A330*Calculator!$C$12/(Calculator!$D$7*150),1)),ABS(MOD(A330*Calculator!$C$12/(Calculator!$D$7*150),1)-0.5)),IF(INT(2*A330*Calculator!$C$12/(Calculator!$D$7*150))&gt;INT(2*A330*Calculator!$B$12/(Calculator!$D$7*150)),0,1))),1)</f>
        <v>1</v>
      </c>
      <c r="C330" s="252" t="n">
        <f aca="false">IF(Calculator!$E$13="YES",IF(A330&lt;Calculator!$G$13,0,MIN(MIN(MIN(MOD(A330*Calculator!$B$13/(Calculator!$D$7*150),1),1-MOD(A330*Calculator!$B$13/(Calculator!$D$7*150),1)),ABS(MOD(A330*Calculator!$B$13/(Calculator!$D$7*150),1)-0.5)),MIN(MIN(MOD(A330*Calculator!$C$13/(Calculator!$D$7*150),1),1-MOD(A330*Calculator!$C$13/(Calculator!$D$7*150),1)),ABS(MOD(A330*Calculator!$C$13/(Calculator!$D$7*150),1)-0.5)),IF(INT(2*A330*Calculator!$C$13/(Calculator!$D$7*150))&gt;INT(2*A330*Calculator!$B$13/(Calculator!$D$7*150)),0,1))),1)</f>
        <v>1</v>
      </c>
      <c r="D330" s="252" t="n">
        <f aca="false">IF(Calculator!$E$14="YES",IF(A330&lt;Calculator!$G$14,0,MIN(MIN(MIN(MOD(A330*Calculator!$B$14/(Calculator!$D$7*150),1),1-MOD(A330*Calculator!$B$14/(Calculator!$D$7*150),1)),ABS(MOD(A330*Calculator!$B$14/(Calculator!$D$7*150),1)-0.5)),MIN(MIN(MOD(A330*Calculator!$C$14/(Calculator!$D$7*150),1),1-MOD(A330*Calculator!$C$14/(Calculator!$D$7*150),1)),ABS(MOD(A330*Calculator!$C$14/(Calculator!$D$7*150),1)-0.5)),IF(INT(2*A330*Calculator!$C$14/(Calculator!$D$7*150))&gt;INT(2*A330*Calculator!$B$14/(Calculator!$D$7*150)),0,1))),1)</f>
        <v>1</v>
      </c>
      <c r="E330" s="252" t="n">
        <f aca="false">IF(Calculator!$E$15="YES",IF(A330&lt;Calculator!$G$15,0,MIN(MIN(MIN(MOD(A330*Calculator!$B$15/(Calculator!$D$7*150),1),1-MOD(A330*Calculator!$B$15/(Calculator!$D$7*150),1)),ABS(MOD(A330*Calculator!$B$15/(Calculator!$D$7*150),1)-0.5)),MIN(MIN(MOD(A330*Calculator!$C$15/(Calculator!$D$7*150),1),1-MOD(A330*Calculator!$C$15/(Calculator!$D$7*150),1)),ABS(MOD(A330*Calculator!$C$15/(Calculator!$D$7*150),1)-0.5)),IF(INT(2*A330*Calculator!$C$15/(Calculator!$D$7*150))&gt;INT(2*A330*Calculator!$B$15/(Calculator!$D$7*150)),0,1))),1)</f>
        <v>0.0891929824561406</v>
      </c>
      <c r="F330" s="252" t="n">
        <f aca="false">IF(Calculator!$E$16="YES",IF(A330&lt;Calculator!$G$16,0,MIN(MIN(MIN(MOD(A330*Calculator!$B$16/(Calculator!$D$7*150),1),1-MOD(A330*Calculator!$B$16/(Calculator!$D$7*150),1)),ABS(MOD(A330*Calculator!$B$16/(Calculator!$D$7*150),1)-0.5)),MIN(MIN(MOD(A330*Calculator!$C$16/(Calculator!$D$7*150),1),1-MOD(A330*Calculator!$C$16/(Calculator!$D$7*150),1)),ABS(MOD(A330*Calculator!$C$16/(Calculator!$D$7*150),1)-0.5)),IF(INT(2*A330*Calculator!$C$16/(Calculator!$D$7*150))&gt;INT(2*A330*Calculator!$B$16/(Calculator!$D$7*150)),0,1))),1)</f>
        <v>1</v>
      </c>
      <c r="G330" s="252" t="n">
        <f aca="false">IF(Calculator!$E$17="YES",IF(A330&lt;Calculator!$G$17,0,MIN(MIN(MIN(MOD(A330*Calculator!$B$17/(Calculator!$D$7*150),1),1-MOD(A330*Calculator!$B$17/(Calculator!$D$7*150),1)),ABS(MOD(A330*Calculator!$B$17/(Calculator!$D$7*150),1)-0.5)),MIN(MIN(MOD(A330*Calculator!$C$17/(Calculator!$D$7*150),1),1-MOD(A330*Calculator!$C$17/(Calculator!$D$7*150),1)),ABS(MOD(A330*Calculator!$C$17/(Calculator!$D$7*150),1)-0.5)),IF(INT(2*A330*Calculator!$C$17/(Calculator!$D$7*150))&gt;INT(2*A330*Calculator!$B$17/(Calculator!$D$7*150)),0,1))),1)</f>
        <v>0.164561403508771</v>
      </c>
      <c r="H330" s="252" t="n">
        <f aca="false">IF(Calculator!$E$18="YES",IF(A330&lt;Calculator!$G$18,0,MIN(MIN(MIN(MOD(A330*Calculator!$B$18/(Calculator!$D$7*150),1),1-MOD(A330*Calculator!$B$18/(Calculator!$D$7*150),1)),ABS(MOD(A330*Calculator!$B$18/(Calculator!$D$7*150),1)-0.5)),MIN(MIN(MOD(A330*Calculator!$C$18/(Calculator!$D$7*150),1),1-MOD(A330*Calculator!$C$18/(Calculator!$D$7*150),1)),ABS(MOD(A330*Calculator!$C$18/(Calculator!$D$7*150),1)-0.5)),IF(INT(2*A330*Calculator!$C$18/(Calculator!$D$7*150))&gt;INT(2*A330*Calculator!$B$18/(Calculator!$D$7*150)),0,1))),1)</f>
        <v>1</v>
      </c>
      <c r="I330" s="252" t="n">
        <f aca="false">IF(Calculator!$E$19="YES",IF(A330&lt;Calculator!$G$19,0,MIN(MIN(MIN(MOD(A330*Calculator!$B$19/(Calculator!$D$7*150),1),1-MOD(A330*Calculator!$B$19/(Calculator!$D$7*150),1)),ABS(MOD(A330*Calculator!$B$19/(Calculator!$D$7*150),1)-0.5)),MIN(MIN(MOD(A330*Calculator!$C$19/(Calculator!$D$7*150),1),1-MOD(A330*Calculator!$C$19/(Calculator!$D$7*150),1)),ABS(MOD(A330*Calculator!$C$19/(Calculator!$D$7*150),1)-0.5)),IF(INT(2*A330*Calculator!$C$19/(Calculator!$D$7*150))&gt;INT(2*A330*Calculator!$B$19/(Calculator!$D$7*150)),0,1))),1)</f>
        <v>1</v>
      </c>
      <c r="J330" s="252" t="n">
        <f aca="false">IF(Calculator!$E$20="YES",IF(A330&lt;Calculator!$G$20,0,MIN(MIN(MIN(MOD(A330*Calculator!$B$20/(Calculator!$D$7*150),1),1-MOD(A330*Calculator!$B$20/(Calculator!$D$7*150),1)),ABS(MOD(A330*Calculator!$B$20/(Calculator!$D$7*150),1)-0.5)),MIN(MIN(MOD(A330*Calculator!$C$20/(Calculator!$D$7*150),1),1-MOD(A330*Calculator!$C$20/(Calculator!$D$7*150),1)),ABS(MOD(A330*Calculator!$C$20/(Calculator!$D$7*150),1)-0.5)),IF(INT(2*A330*Calculator!$C$20/(Calculator!$D$7*150))&gt;INT(2*A330*Calculator!$B$20/(Calculator!$D$7*150)),0,1))),1)</f>
        <v>1</v>
      </c>
      <c r="K330" s="252" t="n">
        <f aca="false">IF(Calculator!$E$21="YES",IF(A330&lt;Calculator!$G$21,0,MIN(MIN(MIN(MOD(A330*Calculator!$B$21/(Calculator!$D$7*150),1),1-MOD(A330*Calculator!$B$21/(Calculator!$D$7*150),1)),ABS(MOD(A330*Calculator!$B$21/(Calculator!$D$7*150),1)-0.5)),MIN(MIN(MOD(A330*Calculator!$C$21/(Calculator!$D$7*150),1),1-MOD(A330*Calculator!$C$21/(Calculator!$D$7*150),1)),ABS(MOD(A330*Calculator!$C$21/(Calculator!$D$7*150),1)-0.5)),IF(INT(2*A330*Calculator!$C$21/(Calculator!$D$7*150))&gt;INT(2*A330*Calculator!$B$21/(Calculator!$D$7*150)),0,1))),1)</f>
        <v>1</v>
      </c>
      <c r="L330" s="252" t="n">
        <f aca="false">IF(Calculator!$E$22="YES",IF(A330&lt;Calculator!$G$22,0,MIN(MIN(MIN(MOD(A330*Calculator!$B$22/(Calculator!$D$7*150),1),1-MOD(A330*Calculator!$B$22/(Calculator!$D$7*150),1)),ABS(MOD(A330*Calculator!$B$22/(Calculator!$D$7*150),1)-0.5)),MIN(MIN(MOD(A330*Calculator!$C$22/(Calculator!$D$7*150),1),1-MOD(A330*Calculator!$C$22/(Calculator!$D$7*150),1)),ABS(MOD(A330*Calculator!$C$22/(Calculator!$D$7*150),1)-0.5)),IF(INT(2*A330*Calculator!$C$22/(Calculator!$D$7*150))&gt;INT(2*A330*Calculator!$B$22/(Calculator!$D$7*150)),0,1))),1)</f>
        <v>1</v>
      </c>
      <c r="M330" s="252" t="n">
        <f aca="false">MIN(B330:L330)</f>
        <v>0.0891929824561406</v>
      </c>
      <c r="N330" s="252" t="n">
        <f aca="false">SUMPRODUCT(($M$7:$M$557&gt;M330)*1)+SUMPRODUCT(($M$7:$M$557=M330)*(ROW($M$7:$M$557)&lt;ROW(M330)))+1</f>
        <v>116</v>
      </c>
      <c r="O330" s="252" t="str">
        <f aca="false">IF(M330&gt;=0.13,"★★★ EXCELLENT",IF(M330&gt;=0.12,"★★  GOOD",IF(M330&gt;=0.07,"★  FAIR",IF(M330&gt;=0.025,"⚠  MARGINAL","✗  AVOID"))))</f>
        <v>★  FAIR</v>
      </c>
    </row>
    <row r="331" customFormat="false" ht="15" hidden="false" customHeight="true" outlineLevel="0" collapsed="false">
      <c r="A331" s="249" t="n">
        <v>37.4</v>
      </c>
      <c r="B331" s="250" t="n">
        <f aca="false">IF(Calculator!$E$12="YES",IF(A331&lt;Calculator!$G$12,0,MIN(MIN(MIN(MOD(A331*Calculator!$B$12/(Calculator!$D$7*150),1),1-MOD(A331*Calculator!$B$12/(Calculator!$D$7*150),1)),ABS(MOD(A331*Calculator!$B$12/(Calculator!$D$7*150),1)-0.5)),MIN(MIN(MOD(A331*Calculator!$C$12/(Calculator!$D$7*150),1),1-MOD(A331*Calculator!$C$12/(Calculator!$D$7*150),1)),ABS(MOD(A331*Calculator!$C$12/(Calculator!$D$7*150),1)-0.5)),IF(INT(2*A331*Calculator!$C$12/(Calculator!$D$7*150))&gt;INT(2*A331*Calculator!$B$12/(Calculator!$D$7*150)),0,1))),1)</f>
        <v>1</v>
      </c>
      <c r="C331" s="250" t="n">
        <f aca="false">IF(Calculator!$E$13="YES",IF(A331&lt;Calculator!$G$13,0,MIN(MIN(MIN(MOD(A331*Calculator!$B$13/(Calculator!$D$7*150),1),1-MOD(A331*Calculator!$B$13/(Calculator!$D$7*150),1)),ABS(MOD(A331*Calculator!$B$13/(Calculator!$D$7*150),1)-0.5)),MIN(MIN(MOD(A331*Calculator!$C$13/(Calculator!$D$7*150),1),1-MOD(A331*Calculator!$C$13/(Calculator!$D$7*150),1)),ABS(MOD(A331*Calculator!$C$13/(Calculator!$D$7*150),1)-0.5)),IF(INT(2*A331*Calculator!$C$13/(Calculator!$D$7*150))&gt;INT(2*A331*Calculator!$B$13/(Calculator!$D$7*150)),0,1))),1)</f>
        <v>1</v>
      </c>
      <c r="D331" s="250" t="n">
        <f aca="false">IF(Calculator!$E$14="YES",IF(A331&lt;Calculator!$G$14,0,MIN(MIN(MIN(MOD(A331*Calculator!$B$14/(Calculator!$D$7*150),1),1-MOD(A331*Calculator!$B$14/(Calculator!$D$7*150),1)),ABS(MOD(A331*Calculator!$B$14/(Calculator!$D$7*150),1)-0.5)),MIN(MIN(MOD(A331*Calculator!$C$14/(Calculator!$D$7*150),1),1-MOD(A331*Calculator!$C$14/(Calculator!$D$7*150),1)),ABS(MOD(A331*Calculator!$C$14/(Calculator!$D$7*150),1)-0.5)),IF(INT(2*A331*Calculator!$C$14/(Calculator!$D$7*150))&gt;INT(2*A331*Calculator!$B$14/(Calculator!$D$7*150)),0,1))),1)</f>
        <v>1</v>
      </c>
      <c r="E331" s="250" t="n">
        <f aca="false">IF(Calculator!$E$15="YES",IF(A331&lt;Calculator!$G$15,0,MIN(MIN(MIN(MOD(A331*Calculator!$B$15/(Calculator!$D$7*150),1),1-MOD(A331*Calculator!$B$15/(Calculator!$D$7*150),1)),ABS(MOD(A331*Calculator!$B$15/(Calculator!$D$7*150),1)-0.5)),MIN(MIN(MOD(A331*Calculator!$C$15/(Calculator!$D$7*150),1),1-MOD(A331*Calculator!$C$15/(Calculator!$D$7*150),1)),ABS(MOD(A331*Calculator!$C$15/(Calculator!$D$7*150),1)-0.5)),IF(INT(2*A331*Calculator!$C$15/(Calculator!$D$7*150))&gt;INT(2*A331*Calculator!$B$15/(Calculator!$D$7*150)),0,1))),1)</f>
        <v>0.0840701754385966</v>
      </c>
      <c r="F331" s="250" t="n">
        <f aca="false">IF(Calculator!$E$16="YES",IF(A331&lt;Calculator!$G$16,0,MIN(MIN(MIN(MOD(A331*Calculator!$B$16/(Calculator!$D$7*150),1),1-MOD(A331*Calculator!$B$16/(Calculator!$D$7*150),1)),ABS(MOD(A331*Calculator!$B$16/(Calculator!$D$7*150),1)-0.5)),MIN(MIN(MOD(A331*Calculator!$C$16/(Calculator!$D$7*150),1),1-MOD(A331*Calculator!$C$16/(Calculator!$D$7*150),1)),ABS(MOD(A331*Calculator!$C$16/(Calculator!$D$7*150),1)-0.5)),IF(INT(2*A331*Calculator!$C$16/(Calculator!$D$7*150))&gt;INT(2*A331*Calculator!$B$16/(Calculator!$D$7*150)),0,1))),1)</f>
        <v>1</v>
      </c>
      <c r="G331" s="250" t="n">
        <f aca="false">IF(Calculator!$E$17="YES",IF(A331&lt;Calculator!$G$17,0,MIN(MIN(MIN(MOD(A331*Calculator!$B$17/(Calculator!$D$7*150),1),1-MOD(A331*Calculator!$B$17/(Calculator!$D$7*150),1)),ABS(MOD(A331*Calculator!$B$17/(Calculator!$D$7*150),1)-0.5)),MIN(MIN(MOD(A331*Calculator!$C$17/(Calculator!$D$7*150),1),1-MOD(A331*Calculator!$C$17/(Calculator!$D$7*150),1)),ABS(MOD(A331*Calculator!$C$17/(Calculator!$D$7*150),1)-0.5)),IF(INT(2*A331*Calculator!$C$17/(Calculator!$D$7*150))&gt;INT(2*A331*Calculator!$B$17/(Calculator!$D$7*150)),0,1))),1)</f>
        <v>0.174385964912281</v>
      </c>
      <c r="H331" s="250" t="n">
        <f aca="false">IF(Calculator!$E$18="YES",IF(A331&lt;Calculator!$G$18,0,MIN(MIN(MIN(MOD(A331*Calculator!$B$18/(Calculator!$D$7*150),1),1-MOD(A331*Calculator!$B$18/(Calculator!$D$7*150),1)),ABS(MOD(A331*Calculator!$B$18/(Calculator!$D$7*150),1)-0.5)),MIN(MIN(MOD(A331*Calculator!$C$18/(Calculator!$D$7*150),1),1-MOD(A331*Calculator!$C$18/(Calculator!$D$7*150),1)),ABS(MOD(A331*Calculator!$C$18/(Calculator!$D$7*150),1)-0.5)),IF(INT(2*A331*Calculator!$C$18/(Calculator!$D$7*150))&gt;INT(2*A331*Calculator!$B$18/(Calculator!$D$7*150)),0,1))),1)</f>
        <v>1</v>
      </c>
      <c r="I331" s="250" t="n">
        <f aca="false">IF(Calculator!$E$19="YES",IF(A331&lt;Calculator!$G$19,0,MIN(MIN(MIN(MOD(A331*Calculator!$B$19/(Calculator!$D$7*150),1),1-MOD(A331*Calculator!$B$19/(Calculator!$D$7*150),1)),ABS(MOD(A331*Calculator!$B$19/(Calculator!$D$7*150),1)-0.5)),MIN(MIN(MOD(A331*Calculator!$C$19/(Calculator!$D$7*150),1),1-MOD(A331*Calculator!$C$19/(Calculator!$D$7*150),1)),ABS(MOD(A331*Calculator!$C$19/(Calculator!$D$7*150),1)-0.5)),IF(INT(2*A331*Calculator!$C$19/(Calculator!$D$7*150))&gt;INT(2*A331*Calculator!$B$19/(Calculator!$D$7*150)),0,1))),1)</f>
        <v>1</v>
      </c>
      <c r="J331" s="250" t="n">
        <f aca="false">IF(Calculator!$E$20="YES",IF(A331&lt;Calculator!$G$20,0,MIN(MIN(MIN(MOD(A331*Calculator!$B$20/(Calculator!$D$7*150),1),1-MOD(A331*Calculator!$B$20/(Calculator!$D$7*150),1)),ABS(MOD(A331*Calculator!$B$20/(Calculator!$D$7*150),1)-0.5)),MIN(MIN(MOD(A331*Calculator!$C$20/(Calculator!$D$7*150),1),1-MOD(A331*Calculator!$C$20/(Calculator!$D$7*150),1)),ABS(MOD(A331*Calculator!$C$20/(Calculator!$D$7*150),1)-0.5)),IF(INT(2*A331*Calculator!$C$20/(Calculator!$D$7*150))&gt;INT(2*A331*Calculator!$B$20/(Calculator!$D$7*150)),0,1))),1)</f>
        <v>1</v>
      </c>
      <c r="K331" s="250" t="n">
        <f aca="false">IF(Calculator!$E$21="YES",IF(A331&lt;Calculator!$G$21,0,MIN(MIN(MIN(MOD(A331*Calculator!$B$21/(Calculator!$D$7*150),1),1-MOD(A331*Calculator!$B$21/(Calculator!$D$7*150),1)),ABS(MOD(A331*Calculator!$B$21/(Calculator!$D$7*150),1)-0.5)),MIN(MIN(MOD(A331*Calculator!$C$21/(Calculator!$D$7*150),1),1-MOD(A331*Calculator!$C$21/(Calculator!$D$7*150),1)),ABS(MOD(A331*Calculator!$C$21/(Calculator!$D$7*150),1)-0.5)),IF(INT(2*A331*Calculator!$C$21/(Calculator!$D$7*150))&gt;INT(2*A331*Calculator!$B$21/(Calculator!$D$7*150)),0,1))),1)</f>
        <v>1</v>
      </c>
      <c r="L331" s="250" t="n">
        <f aca="false">IF(Calculator!$E$22="YES",IF(A331&lt;Calculator!$G$22,0,MIN(MIN(MIN(MOD(A331*Calculator!$B$22/(Calculator!$D$7*150),1),1-MOD(A331*Calculator!$B$22/(Calculator!$D$7*150),1)),ABS(MOD(A331*Calculator!$B$22/(Calculator!$D$7*150),1)-0.5)),MIN(MIN(MOD(A331*Calculator!$C$22/(Calculator!$D$7*150),1),1-MOD(A331*Calculator!$C$22/(Calculator!$D$7*150),1)),ABS(MOD(A331*Calculator!$C$22/(Calculator!$D$7*150),1)-0.5)),IF(INT(2*A331*Calculator!$C$22/(Calculator!$D$7*150))&gt;INT(2*A331*Calculator!$B$22/(Calculator!$D$7*150)),0,1))),1)</f>
        <v>1</v>
      </c>
      <c r="M331" s="250" t="n">
        <f aca="false">MIN(B331:L331)</f>
        <v>0.0840701754385966</v>
      </c>
      <c r="N331" s="250" t="n">
        <f aca="false">SUMPRODUCT(($M$7:$M$557&gt;M331)*1)+SUMPRODUCT(($M$7:$M$557=M331)*(ROW($M$7:$M$557)&lt;ROW(M331)))+1</f>
        <v>129</v>
      </c>
      <c r="O331" s="250" t="str">
        <f aca="false">IF(M331&gt;=0.13,"★★★ EXCELLENT",IF(M331&gt;=0.12,"★★  GOOD",IF(M331&gt;=0.07,"★  FAIR",IF(M331&gt;=0.025,"⚠  MARGINAL","✗  AVOID"))))</f>
        <v>★  FAIR</v>
      </c>
    </row>
    <row r="332" customFormat="false" ht="15" hidden="false" customHeight="true" outlineLevel="0" collapsed="false">
      <c r="A332" s="251" t="n">
        <v>37.5</v>
      </c>
      <c r="B332" s="252" t="n">
        <f aca="false">IF(Calculator!$E$12="YES",IF(A332&lt;Calculator!$G$12,0,MIN(MIN(MIN(MOD(A332*Calculator!$B$12/(Calculator!$D$7*150),1),1-MOD(A332*Calculator!$B$12/(Calculator!$D$7*150),1)),ABS(MOD(A332*Calculator!$B$12/(Calculator!$D$7*150),1)-0.5)),MIN(MIN(MOD(A332*Calculator!$C$12/(Calculator!$D$7*150),1),1-MOD(A332*Calculator!$C$12/(Calculator!$D$7*150),1)),ABS(MOD(A332*Calculator!$C$12/(Calculator!$D$7*150),1)-0.5)),IF(INT(2*A332*Calculator!$C$12/(Calculator!$D$7*150))&gt;INT(2*A332*Calculator!$B$12/(Calculator!$D$7*150)),0,1))),1)</f>
        <v>1</v>
      </c>
      <c r="C332" s="252" t="n">
        <f aca="false">IF(Calculator!$E$13="YES",IF(A332&lt;Calculator!$G$13,0,MIN(MIN(MIN(MOD(A332*Calculator!$B$13/(Calculator!$D$7*150),1),1-MOD(A332*Calculator!$B$13/(Calculator!$D$7*150),1)),ABS(MOD(A332*Calculator!$B$13/(Calculator!$D$7*150),1)-0.5)),MIN(MIN(MOD(A332*Calculator!$C$13/(Calculator!$D$7*150),1),1-MOD(A332*Calculator!$C$13/(Calculator!$D$7*150),1)),ABS(MOD(A332*Calculator!$C$13/(Calculator!$D$7*150),1)-0.5)),IF(INT(2*A332*Calculator!$C$13/(Calculator!$D$7*150))&gt;INT(2*A332*Calculator!$B$13/(Calculator!$D$7*150)),0,1))),1)</f>
        <v>1</v>
      </c>
      <c r="D332" s="252" t="n">
        <f aca="false">IF(Calculator!$E$14="YES",IF(A332&lt;Calculator!$G$14,0,MIN(MIN(MIN(MOD(A332*Calculator!$B$14/(Calculator!$D$7*150),1),1-MOD(A332*Calculator!$B$14/(Calculator!$D$7*150),1)),ABS(MOD(A332*Calculator!$B$14/(Calculator!$D$7*150),1)-0.5)),MIN(MIN(MOD(A332*Calculator!$C$14/(Calculator!$D$7*150),1),1-MOD(A332*Calculator!$C$14/(Calculator!$D$7*150),1)),ABS(MOD(A332*Calculator!$C$14/(Calculator!$D$7*150),1)-0.5)),IF(INT(2*A332*Calculator!$C$14/(Calculator!$D$7*150))&gt;INT(2*A332*Calculator!$B$14/(Calculator!$D$7*150)),0,1))),1)</f>
        <v>1</v>
      </c>
      <c r="E332" s="252" t="n">
        <f aca="false">IF(Calculator!$E$15="YES",IF(A332&lt;Calculator!$G$15,0,MIN(MIN(MIN(MOD(A332*Calculator!$B$15/(Calculator!$D$7*150),1),1-MOD(A332*Calculator!$B$15/(Calculator!$D$7*150),1)),ABS(MOD(A332*Calculator!$B$15/(Calculator!$D$7*150),1)-0.5)),MIN(MIN(MOD(A332*Calculator!$C$15/(Calculator!$D$7*150),1),1-MOD(A332*Calculator!$C$15/(Calculator!$D$7*150),1)),ABS(MOD(A332*Calculator!$C$15/(Calculator!$D$7*150),1)-0.5)),IF(INT(2*A332*Calculator!$C$15/(Calculator!$D$7*150))&gt;INT(2*A332*Calculator!$B$15/(Calculator!$D$7*150)),0,1))),1)</f>
        <v>0.0789473684210527</v>
      </c>
      <c r="F332" s="252" t="n">
        <f aca="false">IF(Calculator!$E$16="YES",IF(A332&lt;Calculator!$G$16,0,MIN(MIN(MIN(MOD(A332*Calculator!$B$16/(Calculator!$D$7*150),1),1-MOD(A332*Calculator!$B$16/(Calculator!$D$7*150),1)),ABS(MOD(A332*Calculator!$B$16/(Calculator!$D$7*150),1)-0.5)),MIN(MIN(MOD(A332*Calculator!$C$16/(Calculator!$D$7*150),1),1-MOD(A332*Calculator!$C$16/(Calculator!$D$7*150),1)),ABS(MOD(A332*Calculator!$C$16/(Calculator!$D$7*150),1)-0.5)),IF(INT(2*A332*Calculator!$C$16/(Calculator!$D$7*150))&gt;INT(2*A332*Calculator!$B$16/(Calculator!$D$7*150)),0,1))),1)</f>
        <v>1</v>
      </c>
      <c r="G332" s="252" t="n">
        <f aca="false">IF(Calculator!$E$17="YES",IF(A332&lt;Calculator!$G$17,0,MIN(MIN(MIN(MOD(A332*Calculator!$B$17/(Calculator!$D$7*150),1),1-MOD(A332*Calculator!$B$17/(Calculator!$D$7*150),1)),ABS(MOD(A332*Calculator!$B$17/(Calculator!$D$7*150),1)-0.5)),MIN(MIN(MOD(A332*Calculator!$C$17/(Calculator!$D$7*150),1),1-MOD(A332*Calculator!$C$17/(Calculator!$D$7*150),1)),ABS(MOD(A332*Calculator!$C$17/(Calculator!$D$7*150),1)-0.5)),IF(INT(2*A332*Calculator!$C$17/(Calculator!$D$7*150))&gt;INT(2*A332*Calculator!$B$17/(Calculator!$D$7*150)),0,1))),1)</f>
        <v>0.184210526315789</v>
      </c>
      <c r="H332" s="252" t="n">
        <f aca="false">IF(Calculator!$E$18="YES",IF(A332&lt;Calculator!$G$18,0,MIN(MIN(MIN(MOD(A332*Calculator!$B$18/(Calculator!$D$7*150),1),1-MOD(A332*Calculator!$B$18/(Calculator!$D$7*150),1)),ABS(MOD(A332*Calculator!$B$18/(Calculator!$D$7*150),1)-0.5)),MIN(MIN(MOD(A332*Calculator!$C$18/(Calculator!$D$7*150),1),1-MOD(A332*Calculator!$C$18/(Calculator!$D$7*150),1)),ABS(MOD(A332*Calculator!$C$18/(Calculator!$D$7*150),1)-0.5)),IF(INT(2*A332*Calculator!$C$18/(Calculator!$D$7*150))&gt;INT(2*A332*Calculator!$B$18/(Calculator!$D$7*150)),0,1))),1)</f>
        <v>1</v>
      </c>
      <c r="I332" s="252" t="n">
        <f aca="false">IF(Calculator!$E$19="YES",IF(A332&lt;Calculator!$G$19,0,MIN(MIN(MIN(MOD(A332*Calculator!$B$19/(Calculator!$D$7*150),1),1-MOD(A332*Calculator!$B$19/(Calculator!$D$7*150),1)),ABS(MOD(A332*Calculator!$B$19/(Calculator!$D$7*150),1)-0.5)),MIN(MIN(MOD(A332*Calculator!$C$19/(Calculator!$D$7*150),1),1-MOD(A332*Calculator!$C$19/(Calculator!$D$7*150),1)),ABS(MOD(A332*Calculator!$C$19/(Calculator!$D$7*150),1)-0.5)),IF(INT(2*A332*Calculator!$C$19/(Calculator!$D$7*150))&gt;INT(2*A332*Calculator!$B$19/(Calculator!$D$7*150)),0,1))),1)</f>
        <v>1</v>
      </c>
      <c r="J332" s="252" t="n">
        <f aca="false">IF(Calculator!$E$20="YES",IF(A332&lt;Calculator!$G$20,0,MIN(MIN(MIN(MOD(A332*Calculator!$B$20/(Calculator!$D$7*150),1),1-MOD(A332*Calculator!$B$20/(Calculator!$D$7*150),1)),ABS(MOD(A332*Calculator!$B$20/(Calculator!$D$7*150),1)-0.5)),MIN(MIN(MOD(A332*Calculator!$C$20/(Calculator!$D$7*150),1),1-MOD(A332*Calculator!$C$20/(Calculator!$D$7*150),1)),ABS(MOD(A332*Calculator!$C$20/(Calculator!$D$7*150),1)-0.5)),IF(INT(2*A332*Calculator!$C$20/(Calculator!$D$7*150))&gt;INT(2*A332*Calculator!$B$20/(Calculator!$D$7*150)),0,1))),1)</f>
        <v>1</v>
      </c>
      <c r="K332" s="252" t="n">
        <f aca="false">IF(Calculator!$E$21="YES",IF(A332&lt;Calculator!$G$21,0,MIN(MIN(MIN(MOD(A332*Calculator!$B$21/(Calculator!$D$7*150),1),1-MOD(A332*Calculator!$B$21/(Calculator!$D$7*150),1)),ABS(MOD(A332*Calculator!$B$21/(Calculator!$D$7*150),1)-0.5)),MIN(MIN(MOD(A332*Calculator!$C$21/(Calculator!$D$7*150),1),1-MOD(A332*Calculator!$C$21/(Calculator!$D$7*150),1)),ABS(MOD(A332*Calculator!$C$21/(Calculator!$D$7*150),1)-0.5)),IF(INT(2*A332*Calculator!$C$21/(Calculator!$D$7*150))&gt;INT(2*A332*Calculator!$B$21/(Calculator!$D$7*150)),0,1))),1)</f>
        <v>1</v>
      </c>
      <c r="L332" s="252" t="n">
        <f aca="false">IF(Calculator!$E$22="YES",IF(A332&lt;Calculator!$G$22,0,MIN(MIN(MIN(MOD(A332*Calculator!$B$22/(Calculator!$D$7*150),1),1-MOD(A332*Calculator!$B$22/(Calculator!$D$7*150),1)),ABS(MOD(A332*Calculator!$B$22/(Calculator!$D$7*150),1)-0.5)),MIN(MIN(MOD(A332*Calculator!$C$22/(Calculator!$D$7*150),1),1-MOD(A332*Calculator!$C$22/(Calculator!$D$7*150),1)),ABS(MOD(A332*Calculator!$C$22/(Calculator!$D$7*150),1)-0.5)),IF(INT(2*A332*Calculator!$C$22/(Calculator!$D$7*150))&gt;INT(2*A332*Calculator!$B$22/(Calculator!$D$7*150)),0,1))),1)</f>
        <v>1</v>
      </c>
      <c r="M332" s="252" t="n">
        <f aca="false">MIN(B332:L332)</f>
        <v>0.0789473684210527</v>
      </c>
      <c r="N332" s="252" t="n">
        <f aca="false">SUMPRODUCT(($M$7:$M$557&gt;M332)*1)+SUMPRODUCT(($M$7:$M$557=M332)*(ROW($M$7:$M$557)&lt;ROW(M332)))+1</f>
        <v>146</v>
      </c>
      <c r="O332" s="252" t="str">
        <f aca="false">IF(M332&gt;=0.13,"★★★ EXCELLENT",IF(M332&gt;=0.12,"★★  GOOD",IF(M332&gt;=0.07,"★  FAIR",IF(M332&gt;=0.025,"⚠  MARGINAL","✗  AVOID"))))</f>
        <v>★  FAIR</v>
      </c>
    </row>
    <row r="333" customFormat="false" ht="15" hidden="false" customHeight="true" outlineLevel="0" collapsed="false">
      <c r="A333" s="249" t="n">
        <v>37.6</v>
      </c>
      <c r="B333" s="250" t="n">
        <f aca="false">IF(Calculator!$E$12="YES",IF(A333&lt;Calculator!$G$12,0,MIN(MIN(MIN(MOD(A333*Calculator!$B$12/(Calculator!$D$7*150),1),1-MOD(A333*Calculator!$B$12/(Calculator!$D$7*150),1)),ABS(MOD(A333*Calculator!$B$12/(Calculator!$D$7*150),1)-0.5)),MIN(MIN(MOD(A333*Calculator!$C$12/(Calculator!$D$7*150),1),1-MOD(A333*Calculator!$C$12/(Calculator!$D$7*150),1)),ABS(MOD(A333*Calculator!$C$12/(Calculator!$D$7*150),1)-0.5)),IF(INT(2*A333*Calculator!$C$12/(Calculator!$D$7*150))&gt;INT(2*A333*Calculator!$B$12/(Calculator!$D$7*150)),0,1))),1)</f>
        <v>1</v>
      </c>
      <c r="C333" s="250" t="n">
        <f aca="false">IF(Calculator!$E$13="YES",IF(A333&lt;Calculator!$G$13,0,MIN(MIN(MIN(MOD(A333*Calculator!$B$13/(Calculator!$D$7*150),1),1-MOD(A333*Calculator!$B$13/(Calculator!$D$7*150),1)),ABS(MOD(A333*Calculator!$B$13/(Calculator!$D$7*150),1)-0.5)),MIN(MIN(MOD(A333*Calculator!$C$13/(Calculator!$D$7*150),1),1-MOD(A333*Calculator!$C$13/(Calculator!$D$7*150),1)),ABS(MOD(A333*Calculator!$C$13/(Calculator!$D$7*150),1)-0.5)),IF(INT(2*A333*Calculator!$C$13/(Calculator!$D$7*150))&gt;INT(2*A333*Calculator!$B$13/(Calculator!$D$7*150)),0,1))),1)</f>
        <v>1</v>
      </c>
      <c r="D333" s="250" t="n">
        <f aca="false">IF(Calculator!$E$14="YES",IF(A333&lt;Calculator!$G$14,0,MIN(MIN(MIN(MOD(A333*Calculator!$B$14/(Calculator!$D$7*150),1),1-MOD(A333*Calculator!$B$14/(Calculator!$D$7*150),1)),ABS(MOD(A333*Calculator!$B$14/(Calculator!$D$7*150),1)-0.5)),MIN(MIN(MOD(A333*Calculator!$C$14/(Calculator!$D$7*150),1),1-MOD(A333*Calculator!$C$14/(Calculator!$D$7*150),1)),ABS(MOD(A333*Calculator!$C$14/(Calculator!$D$7*150),1)-0.5)),IF(INT(2*A333*Calculator!$C$14/(Calculator!$D$7*150))&gt;INT(2*A333*Calculator!$B$14/(Calculator!$D$7*150)),0,1))),1)</f>
        <v>1</v>
      </c>
      <c r="E333" s="250" t="n">
        <f aca="false">IF(Calculator!$E$15="YES",IF(A333&lt;Calculator!$G$15,0,MIN(MIN(MIN(MOD(A333*Calculator!$B$15/(Calculator!$D$7*150),1),1-MOD(A333*Calculator!$B$15/(Calculator!$D$7*150),1)),ABS(MOD(A333*Calculator!$B$15/(Calculator!$D$7*150),1)-0.5)),MIN(MIN(MOD(A333*Calculator!$C$15/(Calculator!$D$7*150),1),1-MOD(A333*Calculator!$C$15/(Calculator!$D$7*150),1)),ABS(MOD(A333*Calculator!$C$15/(Calculator!$D$7*150),1)-0.5)),IF(INT(2*A333*Calculator!$C$15/(Calculator!$D$7*150))&gt;INT(2*A333*Calculator!$B$15/(Calculator!$D$7*150)),0,1))),1)</f>
        <v>0.0738245614035087</v>
      </c>
      <c r="F333" s="250" t="n">
        <f aca="false">IF(Calculator!$E$16="YES",IF(A333&lt;Calculator!$G$16,0,MIN(MIN(MIN(MOD(A333*Calculator!$B$16/(Calculator!$D$7*150),1),1-MOD(A333*Calculator!$B$16/(Calculator!$D$7*150),1)),ABS(MOD(A333*Calculator!$B$16/(Calculator!$D$7*150),1)-0.5)),MIN(MIN(MOD(A333*Calculator!$C$16/(Calculator!$D$7*150),1),1-MOD(A333*Calculator!$C$16/(Calculator!$D$7*150),1)),ABS(MOD(A333*Calculator!$C$16/(Calculator!$D$7*150),1)-0.5)),IF(INT(2*A333*Calculator!$C$16/(Calculator!$D$7*150))&gt;INT(2*A333*Calculator!$B$16/(Calculator!$D$7*150)),0,1))),1)</f>
        <v>1</v>
      </c>
      <c r="G333" s="250" t="n">
        <f aca="false">IF(Calculator!$E$17="YES",IF(A333&lt;Calculator!$G$17,0,MIN(MIN(MIN(MOD(A333*Calculator!$B$17/(Calculator!$D$7*150),1),1-MOD(A333*Calculator!$B$17/(Calculator!$D$7*150),1)),ABS(MOD(A333*Calculator!$B$17/(Calculator!$D$7*150),1)-0.5)),MIN(MIN(MOD(A333*Calculator!$C$17/(Calculator!$D$7*150),1),1-MOD(A333*Calculator!$C$17/(Calculator!$D$7*150),1)),ABS(MOD(A333*Calculator!$C$17/(Calculator!$D$7*150),1)-0.5)),IF(INT(2*A333*Calculator!$C$17/(Calculator!$D$7*150))&gt;INT(2*A333*Calculator!$B$17/(Calculator!$D$7*150)),0,1))),1)</f>
        <v>0.194035087719298</v>
      </c>
      <c r="H333" s="250" t="n">
        <f aca="false">IF(Calculator!$E$18="YES",IF(A333&lt;Calculator!$G$18,0,MIN(MIN(MIN(MOD(A333*Calculator!$B$18/(Calculator!$D$7*150),1),1-MOD(A333*Calculator!$B$18/(Calculator!$D$7*150),1)),ABS(MOD(A333*Calculator!$B$18/(Calculator!$D$7*150),1)-0.5)),MIN(MIN(MOD(A333*Calculator!$C$18/(Calculator!$D$7*150),1),1-MOD(A333*Calculator!$C$18/(Calculator!$D$7*150),1)),ABS(MOD(A333*Calculator!$C$18/(Calculator!$D$7*150),1)-0.5)),IF(INT(2*A333*Calculator!$C$18/(Calculator!$D$7*150))&gt;INT(2*A333*Calculator!$B$18/(Calculator!$D$7*150)),0,1))),1)</f>
        <v>1</v>
      </c>
      <c r="I333" s="250" t="n">
        <f aca="false">IF(Calculator!$E$19="YES",IF(A333&lt;Calculator!$G$19,0,MIN(MIN(MIN(MOD(A333*Calculator!$B$19/(Calculator!$D$7*150),1),1-MOD(A333*Calculator!$B$19/(Calculator!$D$7*150),1)),ABS(MOD(A333*Calculator!$B$19/(Calculator!$D$7*150),1)-0.5)),MIN(MIN(MOD(A333*Calculator!$C$19/(Calculator!$D$7*150),1),1-MOD(A333*Calculator!$C$19/(Calculator!$D$7*150),1)),ABS(MOD(A333*Calculator!$C$19/(Calculator!$D$7*150),1)-0.5)),IF(INT(2*A333*Calculator!$C$19/(Calculator!$D$7*150))&gt;INT(2*A333*Calculator!$B$19/(Calculator!$D$7*150)),0,1))),1)</f>
        <v>1</v>
      </c>
      <c r="J333" s="250" t="n">
        <f aca="false">IF(Calculator!$E$20="YES",IF(A333&lt;Calculator!$G$20,0,MIN(MIN(MIN(MOD(A333*Calculator!$B$20/(Calculator!$D$7*150),1),1-MOD(A333*Calculator!$B$20/(Calculator!$D$7*150),1)),ABS(MOD(A333*Calculator!$B$20/(Calculator!$D$7*150),1)-0.5)),MIN(MIN(MOD(A333*Calculator!$C$20/(Calculator!$D$7*150),1),1-MOD(A333*Calculator!$C$20/(Calculator!$D$7*150),1)),ABS(MOD(A333*Calculator!$C$20/(Calculator!$D$7*150),1)-0.5)),IF(INT(2*A333*Calculator!$C$20/(Calculator!$D$7*150))&gt;INT(2*A333*Calculator!$B$20/(Calculator!$D$7*150)),0,1))),1)</f>
        <v>1</v>
      </c>
      <c r="K333" s="250" t="n">
        <f aca="false">IF(Calculator!$E$21="YES",IF(A333&lt;Calculator!$G$21,0,MIN(MIN(MIN(MOD(A333*Calculator!$B$21/(Calculator!$D$7*150),1),1-MOD(A333*Calculator!$B$21/(Calculator!$D$7*150),1)),ABS(MOD(A333*Calculator!$B$21/(Calculator!$D$7*150),1)-0.5)),MIN(MIN(MOD(A333*Calculator!$C$21/(Calculator!$D$7*150),1),1-MOD(A333*Calculator!$C$21/(Calculator!$D$7*150),1)),ABS(MOD(A333*Calculator!$C$21/(Calculator!$D$7*150),1)-0.5)),IF(INT(2*A333*Calculator!$C$21/(Calculator!$D$7*150))&gt;INT(2*A333*Calculator!$B$21/(Calculator!$D$7*150)),0,1))),1)</f>
        <v>1</v>
      </c>
      <c r="L333" s="250" t="n">
        <f aca="false">IF(Calculator!$E$22="YES",IF(A333&lt;Calculator!$G$22,0,MIN(MIN(MIN(MOD(A333*Calculator!$B$22/(Calculator!$D$7*150),1),1-MOD(A333*Calculator!$B$22/(Calculator!$D$7*150),1)),ABS(MOD(A333*Calculator!$B$22/(Calculator!$D$7*150),1)-0.5)),MIN(MIN(MOD(A333*Calculator!$C$22/(Calculator!$D$7*150),1),1-MOD(A333*Calculator!$C$22/(Calculator!$D$7*150),1)),ABS(MOD(A333*Calculator!$C$22/(Calculator!$D$7*150),1)-0.5)),IF(INT(2*A333*Calculator!$C$22/(Calculator!$D$7*150))&gt;INT(2*A333*Calculator!$B$22/(Calculator!$D$7*150)),0,1))),1)</f>
        <v>1</v>
      </c>
      <c r="M333" s="250" t="n">
        <f aca="false">MIN(B333:L333)</f>
        <v>0.0738245614035087</v>
      </c>
      <c r="N333" s="250" t="n">
        <f aca="false">SUMPRODUCT(($M$7:$M$557&gt;M333)*1)+SUMPRODUCT(($M$7:$M$557=M333)*(ROW($M$7:$M$557)&lt;ROW(M333)))+1</f>
        <v>161</v>
      </c>
      <c r="O333" s="250" t="str">
        <f aca="false">IF(M333&gt;=0.13,"★★★ EXCELLENT",IF(M333&gt;=0.12,"★★  GOOD",IF(M333&gt;=0.07,"★  FAIR",IF(M333&gt;=0.025,"⚠  MARGINAL","✗  AVOID"))))</f>
        <v>★  FAIR</v>
      </c>
    </row>
    <row r="334" customFormat="false" ht="15" hidden="false" customHeight="true" outlineLevel="0" collapsed="false">
      <c r="A334" s="251" t="n">
        <v>37.7</v>
      </c>
      <c r="B334" s="252" t="n">
        <f aca="false">IF(Calculator!$E$12="YES",IF(A334&lt;Calculator!$G$12,0,MIN(MIN(MIN(MOD(A334*Calculator!$B$12/(Calculator!$D$7*150),1),1-MOD(A334*Calculator!$B$12/(Calculator!$D$7*150),1)),ABS(MOD(A334*Calculator!$B$12/(Calculator!$D$7*150),1)-0.5)),MIN(MIN(MOD(A334*Calculator!$C$12/(Calculator!$D$7*150),1),1-MOD(A334*Calculator!$C$12/(Calculator!$D$7*150),1)),ABS(MOD(A334*Calculator!$C$12/(Calculator!$D$7*150),1)-0.5)),IF(INT(2*A334*Calculator!$C$12/(Calculator!$D$7*150))&gt;INT(2*A334*Calculator!$B$12/(Calculator!$D$7*150)),0,1))),1)</f>
        <v>1</v>
      </c>
      <c r="C334" s="252" t="n">
        <f aca="false">IF(Calculator!$E$13="YES",IF(A334&lt;Calculator!$G$13,0,MIN(MIN(MIN(MOD(A334*Calculator!$B$13/(Calculator!$D$7*150),1),1-MOD(A334*Calculator!$B$13/(Calculator!$D$7*150),1)),ABS(MOD(A334*Calculator!$B$13/(Calculator!$D$7*150),1)-0.5)),MIN(MIN(MOD(A334*Calculator!$C$13/(Calculator!$D$7*150),1),1-MOD(A334*Calculator!$C$13/(Calculator!$D$7*150),1)),ABS(MOD(A334*Calculator!$C$13/(Calculator!$D$7*150),1)-0.5)),IF(INT(2*A334*Calculator!$C$13/(Calculator!$D$7*150))&gt;INT(2*A334*Calculator!$B$13/(Calculator!$D$7*150)),0,1))),1)</f>
        <v>1</v>
      </c>
      <c r="D334" s="252" t="n">
        <f aca="false">IF(Calculator!$E$14="YES",IF(A334&lt;Calculator!$G$14,0,MIN(MIN(MIN(MOD(A334*Calculator!$B$14/(Calculator!$D$7*150),1),1-MOD(A334*Calculator!$B$14/(Calculator!$D$7*150),1)),ABS(MOD(A334*Calculator!$B$14/(Calculator!$D$7*150),1)-0.5)),MIN(MIN(MOD(A334*Calculator!$C$14/(Calculator!$D$7*150),1),1-MOD(A334*Calculator!$C$14/(Calculator!$D$7*150),1)),ABS(MOD(A334*Calculator!$C$14/(Calculator!$D$7*150),1)-0.5)),IF(INT(2*A334*Calculator!$C$14/(Calculator!$D$7*150))&gt;INT(2*A334*Calculator!$B$14/(Calculator!$D$7*150)),0,1))),1)</f>
        <v>1</v>
      </c>
      <c r="E334" s="252" t="n">
        <f aca="false">IF(Calculator!$E$15="YES",IF(A334&lt;Calculator!$G$15,0,MIN(MIN(MIN(MOD(A334*Calculator!$B$15/(Calculator!$D$7*150),1),1-MOD(A334*Calculator!$B$15/(Calculator!$D$7*150),1)),ABS(MOD(A334*Calculator!$B$15/(Calculator!$D$7*150),1)-0.5)),MIN(MIN(MOD(A334*Calculator!$C$15/(Calculator!$D$7*150),1),1-MOD(A334*Calculator!$C$15/(Calculator!$D$7*150),1)),ABS(MOD(A334*Calculator!$C$15/(Calculator!$D$7*150),1)-0.5)),IF(INT(2*A334*Calculator!$C$15/(Calculator!$D$7*150))&gt;INT(2*A334*Calculator!$B$15/(Calculator!$D$7*150)),0,1))),1)</f>
        <v>0.0687017543859647</v>
      </c>
      <c r="F334" s="252" t="n">
        <f aca="false">IF(Calculator!$E$16="YES",IF(A334&lt;Calculator!$G$16,0,MIN(MIN(MIN(MOD(A334*Calculator!$B$16/(Calculator!$D$7*150),1),1-MOD(A334*Calculator!$B$16/(Calculator!$D$7*150),1)),ABS(MOD(A334*Calculator!$B$16/(Calculator!$D$7*150),1)-0.5)),MIN(MIN(MOD(A334*Calculator!$C$16/(Calculator!$D$7*150),1),1-MOD(A334*Calculator!$C$16/(Calculator!$D$7*150),1)),ABS(MOD(A334*Calculator!$C$16/(Calculator!$D$7*150),1)-0.5)),IF(INT(2*A334*Calculator!$C$16/(Calculator!$D$7*150))&gt;INT(2*A334*Calculator!$B$16/(Calculator!$D$7*150)),0,1))),1)</f>
        <v>1</v>
      </c>
      <c r="G334" s="252" t="n">
        <f aca="false">IF(Calculator!$E$17="YES",IF(A334&lt;Calculator!$G$17,0,MIN(MIN(MIN(MOD(A334*Calculator!$B$17/(Calculator!$D$7*150),1),1-MOD(A334*Calculator!$B$17/(Calculator!$D$7*150),1)),ABS(MOD(A334*Calculator!$B$17/(Calculator!$D$7*150),1)-0.5)),MIN(MIN(MOD(A334*Calculator!$C$17/(Calculator!$D$7*150),1),1-MOD(A334*Calculator!$C$17/(Calculator!$D$7*150),1)),ABS(MOD(A334*Calculator!$C$17/(Calculator!$D$7*150),1)-0.5)),IF(INT(2*A334*Calculator!$C$17/(Calculator!$D$7*150))&gt;INT(2*A334*Calculator!$B$17/(Calculator!$D$7*150)),0,1))),1)</f>
        <v>0.203543859649123</v>
      </c>
      <c r="H334" s="252" t="n">
        <f aca="false">IF(Calculator!$E$18="YES",IF(A334&lt;Calculator!$G$18,0,MIN(MIN(MIN(MOD(A334*Calculator!$B$18/(Calculator!$D$7*150),1),1-MOD(A334*Calculator!$B$18/(Calculator!$D$7*150),1)),ABS(MOD(A334*Calculator!$B$18/(Calculator!$D$7*150),1)-0.5)),MIN(MIN(MOD(A334*Calculator!$C$18/(Calculator!$D$7*150),1),1-MOD(A334*Calculator!$C$18/(Calculator!$D$7*150),1)),ABS(MOD(A334*Calculator!$C$18/(Calculator!$D$7*150),1)-0.5)),IF(INT(2*A334*Calculator!$C$18/(Calculator!$D$7*150))&gt;INT(2*A334*Calculator!$B$18/(Calculator!$D$7*150)),0,1))),1)</f>
        <v>1</v>
      </c>
      <c r="I334" s="252" t="n">
        <f aca="false">IF(Calculator!$E$19="YES",IF(A334&lt;Calculator!$G$19,0,MIN(MIN(MIN(MOD(A334*Calculator!$B$19/(Calculator!$D$7*150),1),1-MOD(A334*Calculator!$B$19/(Calculator!$D$7*150),1)),ABS(MOD(A334*Calculator!$B$19/(Calculator!$D$7*150),1)-0.5)),MIN(MIN(MOD(A334*Calculator!$C$19/(Calculator!$D$7*150),1),1-MOD(A334*Calculator!$C$19/(Calculator!$D$7*150),1)),ABS(MOD(A334*Calculator!$C$19/(Calculator!$D$7*150),1)-0.5)),IF(INT(2*A334*Calculator!$C$19/(Calculator!$D$7*150))&gt;INT(2*A334*Calculator!$B$19/(Calculator!$D$7*150)),0,1))),1)</f>
        <v>1</v>
      </c>
      <c r="J334" s="252" t="n">
        <f aca="false">IF(Calculator!$E$20="YES",IF(A334&lt;Calculator!$G$20,0,MIN(MIN(MIN(MOD(A334*Calculator!$B$20/(Calculator!$D$7*150),1),1-MOD(A334*Calculator!$B$20/(Calculator!$D$7*150),1)),ABS(MOD(A334*Calculator!$B$20/(Calculator!$D$7*150),1)-0.5)),MIN(MIN(MOD(A334*Calculator!$C$20/(Calculator!$D$7*150),1),1-MOD(A334*Calculator!$C$20/(Calculator!$D$7*150),1)),ABS(MOD(A334*Calculator!$C$20/(Calculator!$D$7*150),1)-0.5)),IF(INT(2*A334*Calculator!$C$20/(Calculator!$D$7*150))&gt;INT(2*A334*Calculator!$B$20/(Calculator!$D$7*150)),0,1))),1)</f>
        <v>1</v>
      </c>
      <c r="K334" s="252" t="n">
        <f aca="false">IF(Calculator!$E$21="YES",IF(A334&lt;Calculator!$G$21,0,MIN(MIN(MIN(MOD(A334*Calculator!$B$21/(Calculator!$D$7*150),1),1-MOD(A334*Calculator!$B$21/(Calculator!$D$7*150),1)),ABS(MOD(A334*Calculator!$B$21/(Calculator!$D$7*150),1)-0.5)),MIN(MIN(MOD(A334*Calculator!$C$21/(Calculator!$D$7*150),1),1-MOD(A334*Calculator!$C$21/(Calculator!$D$7*150),1)),ABS(MOD(A334*Calculator!$C$21/(Calculator!$D$7*150),1)-0.5)),IF(INT(2*A334*Calculator!$C$21/(Calculator!$D$7*150))&gt;INT(2*A334*Calculator!$B$21/(Calculator!$D$7*150)),0,1))),1)</f>
        <v>1</v>
      </c>
      <c r="L334" s="252" t="n">
        <f aca="false">IF(Calculator!$E$22="YES",IF(A334&lt;Calculator!$G$22,0,MIN(MIN(MIN(MOD(A334*Calculator!$B$22/(Calculator!$D$7*150),1),1-MOD(A334*Calculator!$B$22/(Calculator!$D$7*150),1)),ABS(MOD(A334*Calculator!$B$22/(Calculator!$D$7*150),1)-0.5)),MIN(MIN(MOD(A334*Calculator!$C$22/(Calculator!$D$7*150),1),1-MOD(A334*Calculator!$C$22/(Calculator!$D$7*150),1)),ABS(MOD(A334*Calculator!$C$22/(Calculator!$D$7*150),1)-0.5)),IF(INT(2*A334*Calculator!$C$22/(Calculator!$D$7*150))&gt;INT(2*A334*Calculator!$B$22/(Calculator!$D$7*150)),0,1))),1)</f>
        <v>1</v>
      </c>
      <c r="M334" s="252" t="n">
        <f aca="false">MIN(B334:L334)</f>
        <v>0.0687017543859647</v>
      </c>
      <c r="N334" s="252" t="n">
        <f aca="false">SUMPRODUCT(($M$7:$M$557&gt;M334)*1)+SUMPRODUCT(($M$7:$M$557=M334)*(ROW($M$7:$M$557)&lt;ROW(M334)))+1</f>
        <v>177</v>
      </c>
      <c r="O334" s="252" t="str">
        <f aca="false">IF(M334&gt;=0.13,"★★★ EXCELLENT",IF(M334&gt;=0.12,"★★  GOOD",IF(M334&gt;=0.07,"★  FAIR",IF(M334&gt;=0.025,"⚠  MARGINAL","✗  AVOID"))))</f>
        <v>⚠  MARGINAL</v>
      </c>
    </row>
    <row r="335" customFormat="false" ht="15" hidden="false" customHeight="true" outlineLevel="0" collapsed="false">
      <c r="A335" s="249" t="n">
        <v>37.8</v>
      </c>
      <c r="B335" s="250" t="n">
        <f aca="false">IF(Calculator!$E$12="YES",IF(A335&lt;Calculator!$G$12,0,MIN(MIN(MIN(MOD(A335*Calculator!$B$12/(Calculator!$D$7*150),1),1-MOD(A335*Calculator!$B$12/(Calculator!$D$7*150),1)),ABS(MOD(A335*Calculator!$B$12/(Calculator!$D$7*150),1)-0.5)),MIN(MIN(MOD(A335*Calculator!$C$12/(Calculator!$D$7*150),1),1-MOD(A335*Calculator!$C$12/(Calculator!$D$7*150),1)),ABS(MOD(A335*Calculator!$C$12/(Calculator!$D$7*150),1)-0.5)),IF(INT(2*A335*Calculator!$C$12/(Calculator!$D$7*150))&gt;INT(2*A335*Calculator!$B$12/(Calculator!$D$7*150)),0,1))),1)</f>
        <v>1</v>
      </c>
      <c r="C335" s="250" t="n">
        <f aca="false">IF(Calculator!$E$13="YES",IF(A335&lt;Calculator!$G$13,0,MIN(MIN(MIN(MOD(A335*Calculator!$B$13/(Calculator!$D$7*150),1),1-MOD(A335*Calculator!$B$13/(Calculator!$D$7*150),1)),ABS(MOD(A335*Calculator!$B$13/(Calculator!$D$7*150),1)-0.5)),MIN(MIN(MOD(A335*Calculator!$C$13/(Calculator!$D$7*150),1),1-MOD(A335*Calculator!$C$13/(Calculator!$D$7*150),1)),ABS(MOD(A335*Calculator!$C$13/(Calculator!$D$7*150),1)-0.5)),IF(INT(2*A335*Calculator!$C$13/(Calculator!$D$7*150))&gt;INT(2*A335*Calculator!$B$13/(Calculator!$D$7*150)),0,1))),1)</f>
        <v>1</v>
      </c>
      <c r="D335" s="250" t="n">
        <f aca="false">IF(Calculator!$E$14="YES",IF(A335&lt;Calculator!$G$14,0,MIN(MIN(MIN(MOD(A335*Calculator!$B$14/(Calculator!$D$7*150),1),1-MOD(A335*Calculator!$B$14/(Calculator!$D$7*150),1)),ABS(MOD(A335*Calculator!$B$14/(Calculator!$D$7*150),1)-0.5)),MIN(MIN(MOD(A335*Calculator!$C$14/(Calculator!$D$7*150),1),1-MOD(A335*Calculator!$C$14/(Calculator!$D$7*150),1)),ABS(MOD(A335*Calculator!$C$14/(Calculator!$D$7*150),1)-0.5)),IF(INT(2*A335*Calculator!$C$14/(Calculator!$D$7*150))&gt;INT(2*A335*Calculator!$B$14/(Calculator!$D$7*150)),0,1))),1)</f>
        <v>1</v>
      </c>
      <c r="E335" s="250" t="n">
        <f aca="false">IF(Calculator!$E$15="YES",IF(A335&lt;Calculator!$G$15,0,MIN(MIN(MIN(MOD(A335*Calculator!$B$15/(Calculator!$D$7*150),1),1-MOD(A335*Calculator!$B$15/(Calculator!$D$7*150),1)),ABS(MOD(A335*Calculator!$B$15/(Calculator!$D$7*150),1)-0.5)),MIN(MIN(MOD(A335*Calculator!$C$15/(Calculator!$D$7*150),1),1-MOD(A335*Calculator!$C$15/(Calculator!$D$7*150),1)),ABS(MOD(A335*Calculator!$C$15/(Calculator!$D$7*150),1)-0.5)),IF(INT(2*A335*Calculator!$C$15/(Calculator!$D$7*150))&gt;INT(2*A335*Calculator!$B$15/(Calculator!$D$7*150)),0,1))),1)</f>
        <v>0.0635789473684212</v>
      </c>
      <c r="F335" s="250" t="n">
        <f aca="false">IF(Calculator!$E$16="YES",IF(A335&lt;Calculator!$G$16,0,MIN(MIN(MIN(MOD(A335*Calculator!$B$16/(Calculator!$D$7*150),1),1-MOD(A335*Calculator!$B$16/(Calculator!$D$7*150),1)),ABS(MOD(A335*Calculator!$B$16/(Calculator!$D$7*150),1)-0.5)),MIN(MIN(MOD(A335*Calculator!$C$16/(Calculator!$D$7*150),1),1-MOD(A335*Calculator!$C$16/(Calculator!$D$7*150),1)),ABS(MOD(A335*Calculator!$C$16/(Calculator!$D$7*150),1)-0.5)),IF(INT(2*A335*Calculator!$C$16/(Calculator!$D$7*150))&gt;INT(2*A335*Calculator!$B$16/(Calculator!$D$7*150)),0,1))),1)</f>
        <v>1</v>
      </c>
      <c r="G335" s="250" t="n">
        <f aca="false">IF(Calculator!$E$17="YES",IF(A335&lt;Calculator!$G$17,0,MIN(MIN(MIN(MOD(A335*Calculator!$B$17/(Calculator!$D$7*150),1),1-MOD(A335*Calculator!$B$17/(Calculator!$D$7*150),1)),ABS(MOD(A335*Calculator!$B$17/(Calculator!$D$7*150),1)-0.5)),MIN(MIN(MOD(A335*Calculator!$C$17/(Calculator!$D$7*150),1),1-MOD(A335*Calculator!$C$17/(Calculator!$D$7*150),1)),ABS(MOD(A335*Calculator!$C$17/(Calculator!$D$7*150),1)-0.5)),IF(INT(2*A335*Calculator!$C$17/(Calculator!$D$7*150))&gt;INT(2*A335*Calculator!$B$17/(Calculator!$D$7*150)),0,1))),1)</f>
        <v>0.193473684210526</v>
      </c>
      <c r="H335" s="250" t="n">
        <f aca="false">IF(Calculator!$E$18="YES",IF(A335&lt;Calculator!$G$18,0,MIN(MIN(MIN(MOD(A335*Calculator!$B$18/(Calculator!$D$7*150),1),1-MOD(A335*Calculator!$B$18/(Calculator!$D$7*150),1)),ABS(MOD(A335*Calculator!$B$18/(Calculator!$D$7*150),1)-0.5)),MIN(MIN(MOD(A335*Calculator!$C$18/(Calculator!$D$7*150),1),1-MOD(A335*Calculator!$C$18/(Calculator!$D$7*150),1)),ABS(MOD(A335*Calculator!$C$18/(Calculator!$D$7*150),1)-0.5)),IF(INT(2*A335*Calculator!$C$18/(Calculator!$D$7*150))&gt;INT(2*A335*Calculator!$B$18/(Calculator!$D$7*150)),0,1))),1)</f>
        <v>1</v>
      </c>
      <c r="I335" s="250" t="n">
        <f aca="false">IF(Calculator!$E$19="YES",IF(A335&lt;Calculator!$G$19,0,MIN(MIN(MIN(MOD(A335*Calculator!$B$19/(Calculator!$D$7*150),1),1-MOD(A335*Calculator!$B$19/(Calculator!$D$7*150),1)),ABS(MOD(A335*Calculator!$B$19/(Calculator!$D$7*150),1)-0.5)),MIN(MIN(MOD(A335*Calculator!$C$19/(Calculator!$D$7*150),1),1-MOD(A335*Calculator!$C$19/(Calculator!$D$7*150),1)),ABS(MOD(A335*Calculator!$C$19/(Calculator!$D$7*150),1)-0.5)),IF(INT(2*A335*Calculator!$C$19/(Calculator!$D$7*150))&gt;INT(2*A335*Calculator!$B$19/(Calculator!$D$7*150)),0,1))),1)</f>
        <v>1</v>
      </c>
      <c r="J335" s="250" t="n">
        <f aca="false">IF(Calculator!$E$20="YES",IF(A335&lt;Calculator!$G$20,0,MIN(MIN(MIN(MOD(A335*Calculator!$B$20/(Calculator!$D$7*150),1),1-MOD(A335*Calculator!$B$20/(Calculator!$D$7*150),1)),ABS(MOD(A335*Calculator!$B$20/(Calculator!$D$7*150),1)-0.5)),MIN(MIN(MOD(A335*Calculator!$C$20/(Calculator!$D$7*150),1),1-MOD(A335*Calculator!$C$20/(Calculator!$D$7*150),1)),ABS(MOD(A335*Calculator!$C$20/(Calculator!$D$7*150),1)-0.5)),IF(INT(2*A335*Calculator!$C$20/(Calculator!$D$7*150))&gt;INT(2*A335*Calculator!$B$20/(Calculator!$D$7*150)),0,1))),1)</f>
        <v>1</v>
      </c>
      <c r="K335" s="250" t="n">
        <f aca="false">IF(Calculator!$E$21="YES",IF(A335&lt;Calculator!$G$21,0,MIN(MIN(MIN(MOD(A335*Calculator!$B$21/(Calculator!$D$7*150),1),1-MOD(A335*Calculator!$B$21/(Calculator!$D$7*150),1)),ABS(MOD(A335*Calculator!$B$21/(Calculator!$D$7*150),1)-0.5)),MIN(MIN(MOD(A335*Calculator!$C$21/(Calculator!$D$7*150),1),1-MOD(A335*Calculator!$C$21/(Calculator!$D$7*150),1)),ABS(MOD(A335*Calculator!$C$21/(Calculator!$D$7*150),1)-0.5)),IF(INT(2*A335*Calculator!$C$21/(Calculator!$D$7*150))&gt;INT(2*A335*Calculator!$B$21/(Calculator!$D$7*150)),0,1))),1)</f>
        <v>1</v>
      </c>
      <c r="L335" s="250" t="n">
        <f aca="false">IF(Calculator!$E$22="YES",IF(A335&lt;Calculator!$G$22,0,MIN(MIN(MIN(MOD(A335*Calculator!$B$22/(Calculator!$D$7*150),1),1-MOD(A335*Calculator!$B$22/(Calculator!$D$7*150),1)),ABS(MOD(A335*Calculator!$B$22/(Calculator!$D$7*150),1)-0.5)),MIN(MIN(MOD(A335*Calculator!$C$22/(Calculator!$D$7*150),1),1-MOD(A335*Calculator!$C$22/(Calculator!$D$7*150),1)),ABS(MOD(A335*Calculator!$C$22/(Calculator!$D$7*150),1)-0.5)),IF(INT(2*A335*Calculator!$C$22/(Calculator!$D$7*150))&gt;INT(2*A335*Calculator!$B$22/(Calculator!$D$7*150)),0,1))),1)</f>
        <v>1</v>
      </c>
      <c r="M335" s="250" t="n">
        <f aca="false">MIN(B335:L335)</f>
        <v>0.0635789473684212</v>
      </c>
      <c r="N335" s="250" t="n">
        <f aca="false">SUMPRODUCT(($M$7:$M$557&gt;M335)*1)+SUMPRODUCT(($M$7:$M$557=M335)*(ROW($M$7:$M$557)&lt;ROW(M335)))+1</f>
        <v>191</v>
      </c>
      <c r="O335" s="250" t="str">
        <f aca="false">IF(M335&gt;=0.13,"★★★ EXCELLENT",IF(M335&gt;=0.12,"★★  GOOD",IF(M335&gt;=0.07,"★  FAIR",IF(M335&gt;=0.025,"⚠  MARGINAL","✗  AVOID"))))</f>
        <v>⚠  MARGINAL</v>
      </c>
    </row>
    <row r="336" customFormat="false" ht="15" hidden="false" customHeight="true" outlineLevel="0" collapsed="false">
      <c r="A336" s="251" t="n">
        <v>37.9</v>
      </c>
      <c r="B336" s="252" t="n">
        <f aca="false">IF(Calculator!$E$12="YES",IF(A336&lt;Calculator!$G$12,0,MIN(MIN(MIN(MOD(A336*Calculator!$B$12/(Calculator!$D$7*150),1),1-MOD(A336*Calculator!$B$12/(Calculator!$D$7*150),1)),ABS(MOD(A336*Calculator!$B$12/(Calculator!$D$7*150),1)-0.5)),MIN(MIN(MOD(A336*Calculator!$C$12/(Calculator!$D$7*150),1),1-MOD(A336*Calculator!$C$12/(Calculator!$D$7*150),1)),ABS(MOD(A336*Calculator!$C$12/(Calculator!$D$7*150),1)-0.5)),IF(INT(2*A336*Calculator!$C$12/(Calculator!$D$7*150))&gt;INT(2*A336*Calculator!$B$12/(Calculator!$D$7*150)),0,1))),1)</f>
        <v>1</v>
      </c>
      <c r="C336" s="252" t="n">
        <f aca="false">IF(Calculator!$E$13="YES",IF(A336&lt;Calculator!$G$13,0,MIN(MIN(MIN(MOD(A336*Calculator!$B$13/(Calculator!$D$7*150),1),1-MOD(A336*Calculator!$B$13/(Calculator!$D$7*150),1)),ABS(MOD(A336*Calculator!$B$13/(Calculator!$D$7*150),1)-0.5)),MIN(MIN(MOD(A336*Calculator!$C$13/(Calculator!$D$7*150),1),1-MOD(A336*Calculator!$C$13/(Calculator!$D$7*150),1)),ABS(MOD(A336*Calculator!$C$13/(Calculator!$D$7*150),1)-0.5)),IF(INT(2*A336*Calculator!$C$13/(Calculator!$D$7*150))&gt;INT(2*A336*Calculator!$B$13/(Calculator!$D$7*150)),0,1))),1)</f>
        <v>1</v>
      </c>
      <c r="D336" s="252" t="n">
        <f aca="false">IF(Calculator!$E$14="YES",IF(A336&lt;Calculator!$G$14,0,MIN(MIN(MIN(MOD(A336*Calculator!$B$14/(Calculator!$D$7*150),1),1-MOD(A336*Calculator!$B$14/(Calculator!$D$7*150),1)),ABS(MOD(A336*Calculator!$B$14/(Calculator!$D$7*150),1)-0.5)),MIN(MIN(MOD(A336*Calculator!$C$14/(Calculator!$D$7*150),1),1-MOD(A336*Calculator!$C$14/(Calculator!$D$7*150),1)),ABS(MOD(A336*Calculator!$C$14/(Calculator!$D$7*150),1)-0.5)),IF(INT(2*A336*Calculator!$C$14/(Calculator!$D$7*150))&gt;INT(2*A336*Calculator!$B$14/(Calculator!$D$7*150)),0,1))),1)</f>
        <v>1</v>
      </c>
      <c r="E336" s="252" t="n">
        <f aca="false">IF(Calculator!$E$15="YES",IF(A336&lt;Calculator!$G$15,0,MIN(MIN(MIN(MOD(A336*Calculator!$B$15/(Calculator!$D$7*150),1),1-MOD(A336*Calculator!$B$15/(Calculator!$D$7*150),1)),ABS(MOD(A336*Calculator!$B$15/(Calculator!$D$7*150),1)-0.5)),MIN(MIN(MOD(A336*Calculator!$C$15/(Calculator!$D$7*150),1),1-MOD(A336*Calculator!$C$15/(Calculator!$D$7*150),1)),ABS(MOD(A336*Calculator!$C$15/(Calculator!$D$7*150),1)-0.5)),IF(INT(2*A336*Calculator!$C$15/(Calculator!$D$7*150))&gt;INT(2*A336*Calculator!$B$15/(Calculator!$D$7*150)),0,1))),1)</f>
        <v>0.0584561403508774</v>
      </c>
      <c r="F336" s="252" t="n">
        <f aca="false">IF(Calculator!$E$16="YES",IF(A336&lt;Calculator!$G$16,0,MIN(MIN(MIN(MOD(A336*Calculator!$B$16/(Calculator!$D$7*150),1),1-MOD(A336*Calculator!$B$16/(Calculator!$D$7*150),1)),ABS(MOD(A336*Calculator!$B$16/(Calculator!$D$7*150),1)-0.5)),MIN(MIN(MOD(A336*Calculator!$C$16/(Calculator!$D$7*150),1),1-MOD(A336*Calculator!$C$16/(Calculator!$D$7*150),1)),ABS(MOD(A336*Calculator!$C$16/(Calculator!$D$7*150),1)-0.5)),IF(INT(2*A336*Calculator!$C$16/(Calculator!$D$7*150))&gt;INT(2*A336*Calculator!$B$16/(Calculator!$D$7*150)),0,1))),1)</f>
        <v>1</v>
      </c>
      <c r="G336" s="252" t="n">
        <f aca="false">IF(Calculator!$E$17="YES",IF(A336&lt;Calculator!$G$17,0,MIN(MIN(MIN(MOD(A336*Calculator!$B$17/(Calculator!$D$7*150),1),1-MOD(A336*Calculator!$B$17/(Calculator!$D$7*150),1)),ABS(MOD(A336*Calculator!$B$17/(Calculator!$D$7*150),1)-0.5)),MIN(MIN(MOD(A336*Calculator!$C$17/(Calculator!$D$7*150),1),1-MOD(A336*Calculator!$C$17/(Calculator!$D$7*150),1)),ABS(MOD(A336*Calculator!$C$17/(Calculator!$D$7*150),1)-0.5)),IF(INT(2*A336*Calculator!$C$17/(Calculator!$D$7*150))&gt;INT(2*A336*Calculator!$B$17/(Calculator!$D$7*150)),0,1))),1)</f>
        <v>0.18340350877193</v>
      </c>
      <c r="H336" s="252" t="n">
        <f aca="false">IF(Calculator!$E$18="YES",IF(A336&lt;Calculator!$G$18,0,MIN(MIN(MIN(MOD(A336*Calculator!$B$18/(Calculator!$D$7*150),1),1-MOD(A336*Calculator!$B$18/(Calculator!$D$7*150),1)),ABS(MOD(A336*Calculator!$B$18/(Calculator!$D$7*150),1)-0.5)),MIN(MIN(MOD(A336*Calculator!$C$18/(Calculator!$D$7*150),1),1-MOD(A336*Calculator!$C$18/(Calculator!$D$7*150),1)),ABS(MOD(A336*Calculator!$C$18/(Calculator!$D$7*150),1)-0.5)),IF(INT(2*A336*Calculator!$C$18/(Calculator!$D$7*150))&gt;INT(2*A336*Calculator!$B$18/(Calculator!$D$7*150)),0,1))),1)</f>
        <v>1</v>
      </c>
      <c r="I336" s="252" t="n">
        <f aca="false">IF(Calculator!$E$19="YES",IF(A336&lt;Calculator!$G$19,0,MIN(MIN(MIN(MOD(A336*Calculator!$B$19/(Calculator!$D$7*150),1),1-MOD(A336*Calculator!$B$19/(Calculator!$D$7*150),1)),ABS(MOD(A336*Calculator!$B$19/(Calculator!$D$7*150),1)-0.5)),MIN(MIN(MOD(A336*Calculator!$C$19/(Calculator!$D$7*150),1),1-MOD(A336*Calculator!$C$19/(Calculator!$D$7*150),1)),ABS(MOD(A336*Calculator!$C$19/(Calculator!$D$7*150),1)-0.5)),IF(INT(2*A336*Calculator!$C$19/(Calculator!$D$7*150))&gt;INT(2*A336*Calculator!$B$19/(Calculator!$D$7*150)),0,1))),1)</f>
        <v>1</v>
      </c>
      <c r="J336" s="252" t="n">
        <f aca="false">IF(Calculator!$E$20="YES",IF(A336&lt;Calculator!$G$20,0,MIN(MIN(MIN(MOD(A336*Calculator!$B$20/(Calculator!$D$7*150),1),1-MOD(A336*Calculator!$B$20/(Calculator!$D$7*150),1)),ABS(MOD(A336*Calculator!$B$20/(Calculator!$D$7*150),1)-0.5)),MIN(MIN(MOD(A336*Calculator!$C$20/(Calculator!$D$7*150),1),1-MOD(A336*Calculator!$C$20/(Calculator!$D$7*150),1)),ABS(MOD(A336*Calculator!$C$20/(Calculator!$D$7*150),1)-0.5)),IF(INT(2*A336*Calculator!$C$20/(Calculator!$D$7*150))&gt;INT(2*A336*Calculator!$B$20/(Calculator!$D$7*150)),0,1))),1)</f>
        <v>1</v>
      </c>
      <c r="K336" s="252" t="n">
        <f aca="false">IF(Calculator!$E$21="YES",IF(A336&lt;Calculator!$G$21,0,MIN(MIN(MIN(MOD(A336*Calculator!$B$21/(Calculator!$D$7*150),1),1-MOD(A336*Calculator!$B$21/(Calculator!$D$7*150),1)),ABS(MOD(A336*Calculator!$B$21/(Calculator!$D$7*150),1)-0.5)),MIN(MIN(MOD(A336*Calculator!$C$21/(Calculator!$D$7*150),1),1-MOD(A336*Calculator!$C$21/(Calculator!$D$7*150),1)),ABS(MOD(A336*Calculator!$C$21/(Calculator!$D$7*150),1)-0.5)),IF(INT(2*A336*Calculator!$C$21/(Calculator!$D$7*150))&gt;INT(2*A336*Calculator!$B$21/(Calculator!$D$7*150)),0,1))),1)</f>
        <v>1</v>
      </c>
      <c r="L336" s="252" t="n">
        <f aca="false">IF(Calculator!$E$22="YES",IF(A336&lt;Calculator!$G$22,0,MIN(MIN(MIN(MOD(A336*Calculator!$B$22/(Calculator!$D$7*150),1),1-MOD(A336*Calculator!$B$22/(Calculator!$D$7*150),1)),ABS(MOD(A336*Calculator!$B$22/(Calculator!$D$7*150),1)-0.5)),MIN(MIN(MOD(A336*Calculator!$C$22/(Calculator!$D$7*150),1),1-MOD(A336*Calculator!$C$22/(Calculator!$D$7*150),1)),ABS(MOD(A336*Calculator!$C$22/(Calculator!$D$7*150),1)-0.5)),IF(INT(2*A336*Calculator!$C$22/(Calculator!$D$7*150))&gt;INT(2*A336*Calculator!$B$22/(Calculator!$D$7*150)),0,1))),1)</f>
        <v>1</v>
      </c>
      <c r="M336" s="252" t="n">
        <f aca="false">MIN(B336:L336)</f>
        <v>0.0584561403508774</v>
      </c>
      <c r="N336" s="252" t="n">
        <f aca="false">SUMPRODUCT(($M$7:$M$557&gt;M336)*1)+SUMPRODUCT(($M$7:$M$557=M336)*(ROW($M$7:$M$557)&lt;ROW(M336)))+1</f>
        <v>208</v>
      </c>
      <c r="O336" s="252" t="str">
        <f aca="false">IF(M336&gt;=0.13,"★★★ EXCELLENT",IF(M336&gt;=0.12,"★★  GOOD",IF(M336&gt;=0.07,"★  FAIR",IF(M336&gt;=0.025,"⚠  MARGINAL","✗  AVOID"))))</f>
        <v>⚠  MARGINAL</v>
      </c>
    </row>
    <row r="337" customFormat="false" ht="15" hidden="false" customHeight="true" outlineLevel="0" collapsed="false">
      <c r="A337" s="249" t="n">
        <v>38</v>
      </c>
      <c r="B337" s="250" t="n">
        <f aca="false">IF(Calculator!$E$12="YES",IF(A337&lt;Calculator!$G$12,0,MIN(MIN(MIN(MOD(A337*Calculator!$B$12/(Calculator!$D$7*150),1),1-MOD(A337*Calculator!$B$12/(Calculator!$D$7*150),1)),ABS(MOD(A337*Calculator!$B$12/(Calculator!$D$7*150),1)-0.5)),MIN(MIN(MOD(A337*Calculator!$C$12/(Calculator!$D$7*150),1),1-MOD(A337*Calculator!$C$12/(Calculator!$D$7*150),1)),ABS(MOD(A337*Calculator!$C$12/(Calculator!$D$7*150),1)-0.5)),IF(INT(2*A337*Calculator!$C$12/(Calculator!$D$7*150))&gt;INT(2*A337*Calculator!$B$12/(Calculator!$D$7*150)),0,1))),1)</f>
        <v>1</v>
      </c>
      <c r="C337" s="250" t="n">
        <f aca="false">IF(Calculator!$E$13="YES",IF(A337&lt;Calculator!$G$13,0,MIN(MIN(MIN(MOD(A337*Calculator!$B$13/(Calculator!$D$7*150),1),1-MOD(A337*Calculator!$B$13/(Calculator!$D$7*150),1)),ABS(MOD(A337*Calculator!$B$13/(Calculator!$D$7*150),1)-0.5)),MIN(MIN(MOD(A337*Calculator!$C$13/(Calculator!$D$7*150),1),1-MOD(A337*Calculator!$C$13/(Calculator!$D$7*150),1)),ABS(MOD(A337*Calculator!$C$13/(Calculator!$D$7*150),1)-0.5)),IF(INT(2*A337*Calculator!$C$13/(Calculator!$D$7*150))&gt;INT(2*A337*Calculator!$B$13/(Calculator!$D$7*150)),0,1))),1)</f>
        <v>1</v>
      </c>
      <c r="D337" s="250" t="n">
        <f aca="false">IF(Calculator!$E$14="YES",IF(A337&lt;Calculator!$G$14,0,MIN(MIN(MIN(MOD(A337*Calculator!$B$14/(Calculator!$D$7*150),1),1-MOD(A337*Calculator!$B$14/(Calculator!$D$7*150),1)),ABS(MOD(A337*Calculator!$B$14/(Calculator!$D$7*150),1)-0.5)),MIN(MIN(MOD(A337*Calculator!$C$14/(Calculator!$D$7*150),1),1-MOD(A337*Calculator!$C$14/(Calculator!$D$7*150),1)),ABS(MOD(A337*Calculator!$C$14/(Calculator!$D$7*150),1)-0.5)),IF(INT(2*A337*Calculator!$C$14/(Calculator!$D$7*150))&gt;INT(2*A337*Calculator!$B$14/(Calculator!$D$7*150)),0,1))),1)</f>
        <v>1</v>
      </c>
      <c r="E337" s="250" t="n">
        <f aca="false">IF(Calculator!$E$15="YES",IF(A337&lt;Calculator!$G$15,0,MIN(MIN(MIN(MOD(A337*Calculator!$B$15/(Calculator!$D$7*150),1),1-MOD(A337*Calculator!$B$15/(Calculator!$D$7*150),1)),ABS(MOD(A337*Calculator!$B$15/(Calculator!$D$7*150),1)-0.5)),MIN(MIN(MOD(A337*Calculator!$C$15/(Calculator!$D$7*150),1),1-MOD(A337*Calculator!$C$15/(Calculator!$D$7*150),1)),ABS(MOD(A337*Calculator!$C$15/(Calculator!$D$7*150),1)-0.5)),IF(INT(2*A337*Calculator!$C$15/(Calculator!$D$7*150))&gt;INT(2*A337*Calculator!$B$15/(Calculator!$D$7*150)),0,1))),1)</f>
        <v>0.0533333333333335</v>
      </c>
      <c r="F337" s="250" t="n">
        <f aca="false">IF(Calculator!$E$16="YES",IF(A337&lt;Calculator!$G$16,0,MIN(MIN(MIN(MOD(A337*Calculator!$B$16/(Calculator!$D$7*150),1),1-MOD(A337*Calculator!$B$16/(Calculator!$D$7*150),1)),ABS(MOD(A337*Calculator!$B$16/(Calculator!$D$7*150),1)-0.5)),MIN(MIN(MOD(A337*Calculator!$C$16/(Calculator!$D$7*150),1),1-MOD(A337*Calculator!$C$16/(Calculator!$D$7*150),1)),ABS(MOD(A337*Calculator!$C$16/(Calculator!$D$7*150),1)-0.5)),IF(INT(2*A337*Calculator!$C$16/(Calculator!$D$7*150))&gt;INT(2*A337*Calculator!$B$16/(Calculator!$D$7*150)),0,1))),1)</f>
        <v>1</v>
      </c>
      <c r="G337" s="250" t="n">
        <f aca="false">IF(Calculator!$E$17="YES",IF(A337&lt;Calculator!$G$17,0,MIN(MIN(MIN(MOD(A337*Calculator!$B$17/(Calculator!$D$7*150),1),1-MOD(A337*Calculator!$B$17/(Calculator!$D$7*150),1)),ABS(MOD(A337*Calculator!$B$17/(Calculator!$D$7*150),1)-0.5)),MIN(MIN(MOD(A337*Calculator!$C$17/(Calculator!$D$7*150),1),1-MOD(A337*Calculator!$C$17/(Calculator!$D$7*150),1)),ABS(MOD(A337*Calculator!$C$17/(Calculator!$D$7*150),1)-0.5)),IF(INT(2*A337*Calculator!$C$17/(Calculator!$D$7*150))&gt;INT(2*A337*Calculator!$B$17/(Calculator!$D$7*150)),0,1))),1)</f>
        <v>0.173333333333334</v>
      </c>
      <c r="H337" s="250" t="n">
        <f aca="false">IF(Calculator!$E$18="YES",IF(A337&lt;Calculator!$G$18,0,MIN(MIN(MIN(MOD(A337*Calculator!$B$18/(Calculator!$D$7*150),1),1-MOD(A337*Calculator!$B$18/(Calculator!$D$7*150),1)),ABS(MOD(A337*Calculator!$B$18/(Calculator!$D$7*150),1)-0.5)),MIN(MIN(MOD(A337*Calculator!$C$18/(Calculator!$D$7*150),1),1-MOD(A337*Calculator!$C$18/(Calculator!$D$7*150),1)),ABS(MOD(A337*Calculator!$C$18/(Calculator!$D$7*150),1)-0.5)),IF(INT(2*A337*Calculator!$C$18/(Calculator!$D$7*150))&gt;INT(2*A337*Calculator!$B$18/(Calculator!$D$7*150)),0,1))),1)</f>
        <v>1</v>
      </c>
      <c r="I337" s="250" t="n">
        <f aca="false">IF(Calculator!$E$19="YES",IF(A337&lt;Calculator!$G$19,0,MIN(MIN(MIN(MOD(A337*Calculator!$B$19/(Calculator!$D$7*150),1),1-MOD(A337*Calculator!$B$19/(Calculator!$D$7*150),1)),ABS(MOD(A337*Calculator!$B$19/(Calculator!$D$7*150),1)-0.5)),MIN(MIN(MOD(A337*Calculator!$C$19/(Calculator!$D$7*150),1),1-MOD(A337*Calculator!$C$19/(Calculator!$D$7*150),1)),ABS(MOD(A337*Calculator!$C$19/(Calculator!$D$7*150),1)-0.5)),IF(INT(2*A337*Calculator!$C$19/(Calculator!$D$7*150))&gt;INT(2*A337*Calculator!$B$19/(Calculator!$D$7*150)),0,1))),1)</f>
        <v>1</v>
      </c>
      <c r="J337" s="250" t="n">
        <f aca="false">IF(Calculator!$E$20="YES",IF(A337&lt;Calculator!$G$20,0,MIN(MIN(MIN(MOD(A337*Calculator!$B$20/(Calculator!$D$7*150),1),1-MOD(A337*Calculator!$B$20/(Calculator!$D$7*150),1)),ABS(MOD(A337*Calculator!$B$20/(Calculator!$D$7*150),1)-0.5)),MIN(MIN(MOD(A337*Calculator!$C$20/(Calculator!$D$7*150),1),1-MOD(A337*Calculator!$C$20/(Calculator!$D$7*150),1)),ABS(MOD(A337*Calculator!$C$20/(Calculator!$D$7*150),1)-0.5)),IF(INT(2*A337*Calculator!$C$20/(Calculator!$D$7*150))&gt;INT(2*A337*Calculator!$B$20/(Calculator!$D$7*150)),0,1))),1)</f>
        <v>1</v>
      </c>
      <c r="K337" s="250" t="n">
        <f aca="false">IF(Calculator!$E$21="YES",IF(A337&lt;Calculator!$G$21,0,MIN(MIN(MIN(MOD(A337*Calculator!$B$21/(Calculator!$D$7*150),1),1-MOD(A337*Calculator!$B$21/(Calculator!$D$7*150),1)),ABS(MOD(A337*Calculator!$B$21/(Calculator!$D$7*150),1)-0.5)),MIN(MIN(MOD(A337*Calculator!$C$21/(Calculator!$D$7*150),1),1-MOD(A337*Calculator!$C$21/(Calculator!$D$7*150),1)),ABS(MOD(A337*Calculator!$C$21/(Calculator!$D$7*150),1)-0.5)),IF(INT(2*A337*Calculator!$C$21/(Calculator!$D$7*150))&gt;INT(2*A337*Calculator!$B$21/(Calculator!$D$7*150)),0,1))),1)</f>
        <v>1</v>
      </c>
      <c r="L337" s="250" t="n">
        <f aca="false">IF(Calculator!$E$22="YES",IF(A337&lt;Calculator!$G$22,0,MIN(MIN(MIN(MOD(A337*Calculator!$B$22/(Calculator!$D$7*150),1),1-MOD(A337*Calculator!$B$22/(Calculator!$D$7*150),1)),ABS(MOD(A337*Calculator!$B$22/(Calculator!$D$7*150),1)-0.5)),MIN(MIN(MOD(A337*Calculator!$C$22/(Calculator!$D$7*150),1),1-MOD(A337*Calculator!$C$22/(Calculator!$D$7*150),1)),ABS(MOD(A337*Calculator!$C$22/(Calculator!$D$7*150),1)-0.5)),IF(INT(2*A337*Calculator!$C$22/(Calculator!$D$7*150))&gt;INT(2*A337*Calculator!$B$22/(Calculator!$D$7*150)),0,1))),1)</f>
        <v>1</v>
      </c>
      <c r="M337" s="250" t="n">
        <f aca="false">MIN(B337:L337)</f>
        <v>0.0533333333333335</v>
      </c>
      <c r="N337" s="250" t="n">
        <f aca="false">SUMPRODUCT(($M$7:$M$557&gt;M337)*1)+SUMPRODUCT(($M$7:$M$557=M337)*(ROW($M$7:$M$557)&lt;ROW(M337)))+1</f>
        <v>221</v>
      </c>
      <c r="O337" s="250" t="str">
        <f aca="false">IF(M337&gt;=0.13,"★★★ EXCELLENT",IF(M337&gt;=0.12,"★★  GOOD",IF(M337&gt;=0.07,"★  FAIR",IF(M337&gt;=0.025,"⚠  MARGINAL","✗  AVOID"))))</f>
        <v>⚠  MARGINAL</v>
      </c>
    </row>
    <row r="338" customFormat="false" ht="15" hidden="false" customHeight="true" outlineLevel="0" collapsed="false">
      <c r="A338" s="251" t="n">
        <v>38.1</v>
      </c>
      <c r="B338" s="252" t="n">
        <f aca="false">IF(Calculator!$E$12="YES",IF(A338&lt;Calculator!$G$12,0,MIN(MIN(MIN(MOD(A338*Calculator!$B$12/(Calculator!$D$7*150),1),1-MOD(A338*Calculator!$B$12/(Calculator!$D$7*150),1)),ABS(MOD(A338*Calculator!$B$12/(Calculator!$D$7*150),1)-0.5)),MIN(MIN(MOD(A338*Calculator!$C$12/(Calculator!$D$7*150),1),1-MOD(A338*Calculator!$C$12/(Calculator!$D$7*150),1)),ABS(MOD(A338*Calculator!$C$12/(Calculator!$D$7*150),1)-0.5)),IF(INT(2*A338*Calculator!$C$12/(Calculator!$D$7*150))&gt;INT(2*A338*Calculator!$B$12/(Calculator!$D$7*150)),0,1))),1)</f>
        <v>1</v>
      </c>
      <c r="C338" s="252" t="n">
        <f aca="false">IF(Calculator!$E$13="YES",IF(A338&lt;Calculator!$G$13,0,MIN(MIN(MIN(MOD(A338*Calculator!$B$13/(Calculator!$D$7*150),1),1-MOD(A338*Calculator!$B$13/(Calculator!$D$7*150),1)),ABS(MOD(A338*Calculator!$B$13/(Calculator!$D$7*150),1)-0.5)),MIN(MIN(MOD(A338*Calculator!$C$13/(Calculator!$D$7*150),1),1-MOD(A338*Calculator!$C$13/(Calculator!$D$7*150),1)),ABS(MOD(A338*Calculator!$C$13/(Calculator!$D$7*150),1)-0.5)),IF(INT(2*A338*Calculator!$C$13/(Calculator!$D$7*150))&gt;INT(2*A338*Calculator!$B$13/(Calculator!$D$7*150)),0,1))),1)</f>
        <v>1</v>
      </c>
      <c r="D338" s="252" t="n">
        <f aca="false">IF(Calculator!$E$14="YES",IF(A338&lt;Calculator!$G$14,0,MIN(MIN(MIN(MOD(A338*Calculator!$B$14/(Calculator!$D$7*150),1),1-MOD(A338*Calculator!$B$14/(Calculator!$D$7*150),1)),ABS(MOD(A338*Calculator!$B$14/(Calculator!$D$7*150),1)-0.5)),MIN(MIN(MOD(A338*Calculator!$C$14/(Calculator!$D$7*150),1),1-MOD(A338*Calculator!$C$14/(Calculator!$D$7*150),1)),ABS(MOD(A338*Calculator!$C$14/(Calculator!$D$7*150),1)-0.5)),IF(INT(2*A338*Calculator!$C$14/(Calculator!$D$7*150))&gt;INT(2*A338*Calculator!$B$14/(Calculator!$D$7*150)),0,1))),1)</f>
        <v>1</v>
      </c>
      <c r="E338" s="252" t="n">
        <f aca="false">IF(Calculator!$E$15="YES",IF(A338&lt;Calculator!$G$15,0,MIN(MIN(MIN(MOD(A338*Calculator!$B$15/(Calculator!$D$7*150),1),1-MOD(A338*Calculator!$B$15/(Calculator!$D$7*150),1)),ABS(MOD(A338*Calculator!$B$15/(Calculator!$D$7*150),1)-0.5)),MIN(MIN(MOD(A338*Calculator!$C$15/(Calculator!$D$7*150),1),1-MOD(A338*Calculator!$C$15/(Calculator!$D$7*150),1)),ABS(MOD(A338*Calculator!$C$15/(Calculator!$D$7*150),1)-0.5)),IF(INT(2*A338*Calculator!$C$15/(Calculator!$D$7*150))&gt;INT(2*A338*Calculator!$B$15/(Calculator!$D$7*150)),0,1))),1)</f>
        <v>0.0482105263157895</v>
      </c>
      <c r="F338" s="252" t="n">
        <f aca="false">IF(Calculator!$E$16="YES",IF(A338&lt;Calculator!$G$16,0,MIN(MIN(MIN(MOD(A338*Calculator!$B$16/(Calculator!$D$7*150),1),1-MOD(A338*Calculator!$B$16/(Calculator!$D$7*150),1)),ABS(MOD(A338*Calculator!$B$16/(Calculator!$D$7*150),1)-0.5)),MIN(MIN(MOD(A338*Calculator!$C$16/(Calculator!$D$7*150),1),1-MOD(A338*Calculator!$C$16/(Calculator!$D$7*150),1)),ABS(MOD(A338*Calculator!$C$16/(Calculator!$D$7*150),1)-0.5)),IF(INT(2*A338*Calculator!$C$16/(Calculator!$D$7*150))&gt;INT(2*A338*Calculator!$B$16/(Calculator!$D$7*150)),0,1))),1)</f>
        <v>1</v>
      </c>
      <c r="G338" s="252" t="n">
        <f aca="false">IF(Calculator!$E$17="YES",IF(A338&lt;Calculator!$G$17,0,MIN(MIN(MIN(MOD(A338*Calculator!$B$17/(Calculator!$D$7*150),1),1-MOD(A338*Calculator!$B$17/(Calculator!$D$7*150),1)),ABS(MOD(A338*Calculator!$B$17/(Calculator!$D$7*150),1)-0.5)),MIN(MIN(MOD(A338*Calculator!$C$17/(Calculator!$D$7*150),1),1-MOD(A338*Calculator!$C$17/(Calculator!$D$7*150),1)),ABS(MOD(A338*Calculator!$C$17/(Calculator!$D$7*150),1)-0.5)),IF(INT(2*A338*Calculator!$C$17/(Calculator!$D$7*150))&gt;INT(2*A338*Calculator!$B$17/(Calculator!$D$7*150)),0,1))),1)</f>
        <v>0.163263157894737</v>
      </c>
      <c r="H338" s="252" t="n">
        <f aca="false">IF(Calculator!$E$18="YES",IF(A338&lt;Calculator!$G$18,0,MIN(MIN(MIN(MOD(A338*Calculator!$B$18/(Calculator!$D$7*150),1),1-MOD(A338*Calculator!$B$18/(Calculator!$D$7*150),1)),ABS(MOD(A338*Calculator!$B$18/(Calculator!$D$7*150),1)-0.5)),MIN(MIN(MOD(A338*Calculator!$C$18/(Calculator!$D$7*150),1),1-MOD(A338*Calculator!$C$18/(Calculator!$D$7*150),1)),ABS(MOD(A338*Calculator!$C$18/(Calculator!$D$7*150),1)-0.5)),IF(INT(2*A338*Calculator!$C$18/(Calculator!$D$7*150))&gt;INT(2*A338*Calculator!$B$18/(Calculator!$D$7*150)),0,1))),1)</f>
        <v>1</v>
      </c>
      <c r="I338" s="252" t="n">
        <f aca="false">IF(Calculator!$E$19="YES",IF(A338&lt;Calculator!$G$19,0,MIN(MIN(MIN(MOD(A338*Calculator!$B$19/(Calculator!$D$7*150),1),1-MOD(A338*Calculator!$B$19/(Calculator!$D$7*150),1)),ABS(MOD(A338*Calculator!$B$19/(Calculator!$D$7*150),1)-0.5)),MIN(MIN(MOD(A338*Calculator!$C$19/(Calculator!$D$7*150),1),1-MOD(A338*Calculator!$C$19/(Calculator!$D$7*150),1)),ABS(MOD(A338*Calculator!$C$19/(Calculator!$D$7*150),1)-0.5)),IF(INT(2*A338*Calculator!$C$19/(Calculator!$D$7*150))&gt;INT(2*A338*Calculator!$B$19/(Calculator!$D$7*150)),0,1))),1)</f>
        <v>1</v>
      </c>
      <c r="J338" s="252" t="n">
        <f aca="false">IF(Calculator!$E$20="YES",IF(A338&lt;Calculator!$G$20,0,MIN(MIN(MIN(MOD(A338*Calculator!$B$20/(Calculator!$D$7*150),1),1-MOD(A338*Calculator!$B$20/(Calculator!$D$7*150),1)),ABS(MOD(A338*Calculator!$B$20/(Calculator!$D$7*150),1)-0.5)),MIN(MIN(MOD(A338*Calculator!$C$20/(Calculator!$D$7*150),1),1-MOD(A338*Calculator!$C$20/(Calculator!$D$7*150),1)),ABS(MOD(A338*Calculator!$C$20/(Calculator!$D$7*150),1)-0.5)),IF(INT(2*A338*Calculator!$C$20/(Calculator!$D$7*150))&gt;INT(2*A338*Calculator!$B$20/(Calculator!$D$7*150)),0,1))),1)</f>
        <v>1</v>
      </c>
      <c r="K338" s="252" t="n">
        <f aca="false">IF(Calculator!$E$21="YES",IF(A338&lt;Calculator!$G$21,0,MIN(MIN(MIN(MOD(A338*Calculator!$B$21/(Calculator!$D$7*150),1),1-MOD(A338*Calculator!$B$21/(Calculator!$D$7*150),1)),ABS(MOD(A338*Calculator!$B$21/(Calculator!$D$7*150),1)-0.5)),MIN(MIN(MOD(A338*Calculator!$C$21/(Calculator!$D$7*150),1),1-MOD(A338*Calculator!$C$21/(Calculator!$D$7*150),1)),ABS(MOD(A338*Calculator!$C$21/(Calculator!$D$7*150),1)-0.5)),IF(INT(2*A338*Calculator!$C$21/(Calculator!$D$7*150))&gt;INT(2*A338*Calculator!$B$21/(Calculator!$D$7*150)),0,1))),1)</f>
        <v>1</v>
      </c>
      <c r="L338" s="252" t="n">
        <f aca="false">IF(Calculator!$E$22="YES",IF(A338&lt;Calculator!$G$22,0,MIN(MIN(MIN(MOD(A338*Calculator!$B$22/(Calculator!$D$7*150),1),1-MOD(A338*Calculator!$B$22/(Calculator!$D$7*150),1)),ABS(MOD(A338*Calculator!$B$22/(Calculator!$D$7*150),1)-0.5)),MIN(MIN(MOD(A338*Calculator!$C$22/(Calculator!$D$7*150),1),1-MOD(A338*Calculator!$C$22/(Calculator!$D$7*150),1)),ABS(MOD(A338*Calculator!$C$22/(Calculator!$D$7*150),1)-0.5)),IF(INT(2*A338*Calculator!$C$22/(Calculator!$D$7*150))&gt;INT(2*A338*Calculator!$B$22/(Calculator!$D$7*150)),0,1))),1)</f>
        <v>1</v>
      </c>
      <c r="M338" s="252" t="n">
        <f aca="false">MIN(B338:L338)</f>
        <v>0.0482105263157895</v>
      </c>
      <c r="N338" s="252" t="n">
        <f aca="false">SUMPRODUCT(($M$7:$M$557&gt;M338)*1)+SUMPRODUCT(($M$7:$M$557=M338)*(ROW($M$7:$M$557)&lt;ROW(M338)))+1</f>
        <v>239</v>
      </c>
      <c r="O338" s="252" t="str">
        <f aca="false">IF(M338&gt;=0.13,"★★★ EXCELLENT",IF(M338&gt;=0.12,"★★  GOOD",IF(M338&gt;=0.07,"★  FAIR",IF(M338&gt;=0.025,"⚠  MARGINAL","✗  AVOID"))))</f>
        <v>⚠  MARGINAL</v>
      </c>
    </row>
    <row r="339" customFormat="false" ht="15" hidden="false" customHeight="true" outlineLevel="0" collapsed="false">
      <c r="A339" s="249" t="n">
        <v>38.2</v>
      </c>
      <c r="B339" s="250" t="n">
        <f aca="false">IF(Calculator!$E$12="YES",IF(A339&lt;Calculator!$G$12,0,MIN(MIN(MIN(MOD(A339*Calculator!$B$12/(Calculator!$D$7*150),1),1-MOD(A339*Calculator!$B$12/(Calculator!$D$7*150),1)),ABS(MOD(A339*Calculator!$B$12/(Calculator!$D$7*150),1)-0.5)),MIN(MIN(MOD(A339*Calculator!$C$12/(Calculator!$D$7*150),1),1-MOD(A339*Calculator!$C$12/(Calculator!$D$7*150),1)),ABS(MOD(A339*Calculator!$C$12/(Calculator!$D$7*150),1)-0.5)),IF(INT(2*A339*Calculator!$C$12/(Calculator!$D$7*150))&gt;INT(2*A339*Calculator!$B$12/(Calculator!$D$7*150)),0,1))),1)</f>
        <v>1</v>
      </c>
      <c r="C339" s="250" t="n">
        <f aca="false">IF(Calculator!$E$13="YES",IF(A339&lt;Calculator!$G$13,0,MIN(MIN(MIN(MOD(A339*Calculator!$B$13/(Calculator!$D$7*150),1),1-MOD(A339*Calculator!$B$13/(Calculator!$D$7*150),1)),ABS(MOD(A339*Calculator!$B$13/(Calculator!$D$7*150),1)-0.5)),MIN(MIN(MOD(A339*Calculator!$C$13/(Calculator!$D$7*150),1),1-MOD(A339*Calculator!$C$13/(Calculator!$D$7*150),1)),ABS(MOD(A339*Calculator!$C$13/(Calculator!$D$7*150),1)-0.5)),IF(INT(2*A339*Calculator!$C$13/(Calculator!$D$7*150))&gt;INT(2*A339*Calculator!$B$13/(Calculator!$D$7*150)),0,1))),1)</f>
        <v>1</v>
      </c>
      <c r="D339" s="250" t="n">
        <f aca="false">IF(Calculator!$E$14="YES",IF(A339&lt;Calculator!$G$14,0,MIN(MIN(MIN(MOD(A339*Calculator!$B$14/(Calculator!$D$7*150),1),1-MOD(A339*Calculator!$B$14/(Calculator!$D$7*150),1)),ABS(MOD(A339*Calculator!$B$14/(Calculator!$D$7*150),1)-0.5)),MIN(MIN(MOD(A339*Calculator!$C$14/(Calculator!$D$7*150),1),1-MOD(A339*Calculator!$C$14/(Calculator!$D$7*150),1)),ABS(MOD(A339*Calculator!$C$14/(Calculator!$D$7*150),1)-0.5)),IF(INT(2*A339*Calculator!$C$14/(Calculator!$D$7*150))&gt;INT(2*A339*Calculator!$B$14/(Calculator!$D$7*150)),0,1))),1)</f>
        <v>1</v>
      </c>
      <c r="E339" s="250" t="n">
        <f aca="false">IF(Calculator!$E$15="YES",IF(A339&lt;Calculator!$G$15,0,MIN(MIN(MIN(MOD(A339*Calculator!$B$15/(Calculator!$D$7*150),1),1-MOD(A339*Calculator!$B$15/(Calculator!$D$7*150),1)),ABS(MOD(A339*Calculator!$B$15/(Calculator!$D$7*150),1)-0.5)),MIN(MIN(MOD(A339*Calculator!$C$15/(Calculator!$D$7*150),1),1-MOD(A339*Calculator!$C$15/(Calculator!$D$7*150),1)),ABS(MOD(A339*Calculator!$C$15/(Calculator!$D$7*150),1)-0.5)),IF(INT(2*A339*Calculator!$C$15/(Calculator!$D$7*150))&gt;INT(2*A339*Calculator!$B$15/(Calculator!$D$7*150)),0,1))),1)</f>
        <v>0.0430877192982455</v>
      </c>
      <c r="F339" s="250" t="n">
        <f aca="false">IF(Calculator!$E$16="YES",IF(A339&lt;Calculator!$G$16,0,MIN(MIN(MIN(MOD(A339*Calculator!$B$16/(Calculator!$D$7*150),1),1-MOD(A339*Calculator!$B$16/(Calculator!$D$7*150),1)),ABS(MOD(A339*Calculator!$B$16/(Calculator!$D$7*150),1)-0.5)),MIN(MIN(MOD(A339*Calculator!$C$16/(Calculator!$D$7*150),1),1-MOD(A339*Calculator!$C$16/(Calculator!$D$7*150),1)),ABS(MOD(A339*Calculator!$C$16/(Calculator!$D$7*150),1)-0.5)),IF(INT(2*A339*Calculator!$C$16/(Calculator!$D$7*150))&gt;INT(2*A339*Calculator!$B$16/(Calculator!$D$7*150)),0,1))),1)</f>
        <v>1</v>
      </c>
      <c r="G339" s="250" t="n">
        <f aca="false">IF(Calculator!$E$17="YES",IF(A339&lt;Calculator!$G$17,0,MIN(MIN(MIN(MOD(A339*Calculator!$B$17/(Calculator!$D$7*150),1),1-MOD(A339*Calculator!$B$17/(Calculator!$D$7*150),1)),ABS(MOD(A339*Calculator!$B$17/(Calculator!$D$7*150),1)-0.5)),MIN(MIN(MOD(A339*Calculator!$C$17/(Calculator!$D$7*150),1),1-MOD(A339*Calculator!$C$17/(Calculator!$D$7*150),1)),ABS(MOD(A339*Calculator!$C$17/(Calculator!$D$7*150),1)-0.5)),IF(INT(2*A339*Calculator!$C$17/(Calculator!$D$7*150))&gt;INT(2*A339*Calculator!$B$17/(Calculator!$D$7*150)),0,1))),1)</f>
        <v>0.15319298245614</v>
      </c>
      <c r="H339" s="250" t="n">
        <f aca="false">IF(Calculator!$E$18="YES",IF(A339&lt;Calculator!$G$18,0,MIN(MIN(MIN(MOD(A339*Calculator!$B$18/(Calculator!$D$7*150),1),1-MOD(A339*Calculator!$B$18/(Calculator!$D$7*150),1)),ABS(MOD(A339*Calculator!$B$18/(Calculator!$D$7*150),1)-0.5)),MIN(MIN(MOD(A339*Calculator!$C$18/(Calculator!$D$7*150),1),1-MOD(A339*Calculator!$C$18/(Calculator!$D$7*150),1)),ABS(MOD(A339*Calculator!$C$18/(Calculator!$D$7*150),1)-0.5)),IF(INT(2*A339*Calculator!$C$18/(Calculator!$D$7*150))&gt;INT(2*A339*Calculator!$B$18/(Calculator!$D$7*150)),0,1))),1)</f>
        <v>1</v>
      </c>
      <c r="I339" s="250" t="n">
        <f aca="false">IF(Calculator!$E$19="YES",IF(A339&lt;Calculator!$G$19,0,MIN(MIN(MIN(MOD(A339*Calculator!$B$19/(Calculator!$D$7*150),1),1-MOD(A339*Calculator!$B$19/(Calculator!$D$7*150),1)),ABS(MOD(A339*Calculator!$B$19/(Calculator!$D$7*150),1)-0.5)),MIN(MIN(MOD(A339*Calculator!$C$19/(Calculator!$D$7*150),1),1-MOD(A339*Calculator!$C$19/(Calculator!$D$7*150),1)),ABS(MOD(A339*Calculator!$C$19/(Calculator!$D$7*150),1)-0.5)),IF(INT(2*A339*Calculator!$C$19/(Calculator!$D$7*150))&gt;INT(2*A339*Calculator!$B$19/(Calculator!$D$7*150)),0,1))),1)</f>
        <v>1</v>
      </c>
      <c r="J339" s="250" t="n">
        <f aca="false">IF(Calculator!$E$20="YES",IF(A339&lt;Calculator!$G$20,0,MIN(MIN(MIN(MOD(A339*Calculator!$B$20/(Calculator!$D$7*150),1),1-MOD(A339*Calculator!$B$20/(Calculator!$D$7*150),1)),ABS(MOD(A339*Calculator!$B$20/(Calculator!$D$7*150),1)-0.5)),MIN(MIN(MOD(A339*Calculator!$C$20/(Calculator!$D$7*150),1),1-MOD(A339*Calculator!$C$20/(Calculator!$D$7*150),1)),ABS(MOD(A339*Calculator!$C$20/(Calculator!$D$7*150),1)-0.5)),IF(INT(2*A339*Calculator!$C$20/(Calculator!$D$7*150))&gt;INT(2*A339*Calculator!$B$20/(Calculator!$D$7*150)),0,1))),1)</f>
        <v>1</v>
      </c>
      <c r="K339" s="250" t="n">
        <f aca="false">IF(Calculator!$E$21="YES",IF(A339&lt;Calculator!$G$21,0,MIN(MIN(MIN(MOD(A339*Calculator!$B$21/(Calculator!$D$7*150),1),1-MOD(A339*Calculator!$B$21/(Calculator!$D$7*150),1)),ABS(MOD(A339*Calculator!$B$21/(Calculator!$D$7*150),1)-0.5)),MIN(MIN(MOD(A339*Calculator!$C$21/(Calculator!$D$7*150),1),1-MOD(A339*Calculator!$C$21/(Calculator!$D$7*150),1)),ABS(MOD(A339*Calculator!$C$21/(Calculator!$D$7*150),1)-0.5)),IF(INT(2*A339*Calculator!$C$21/(Calculator!$D$7*150))&gt;INT(2*A339*Calculator!$B$21/(Calculator!$D$7*150)),0,1))),1)</f>
        <v>1</v>
      </c>
      <c r="L339" s="250" t="n">
        <f aca="false">IF(Calculator!$E$22="YES",IF(A339&lt;Calculator!$G$22,0,MIN(MIN(MIN(MOD(A339*Calculator!$B$22/(Calculator!$D$7*150),1),1-MOD(A339*Calculator!$B$22/(Calculator!$D$7*150),1)),ABS(MOD(A339*Calculator!$B$22/(Calculator!$D$7*150),1)-0.5)),MIN(MIN(MOD(A339*Calculator!$C$22/(Calculator!$D$7*150),1),1-MOD(A339*Calculator!$C$22/(Calculator!$D$7*150),1)),ABS(MOD(A339*Calculator!$C$22/(Calculator!$D$7*150),1)-0.5)),IF(INT(2*A339*Calculator!$C$22/(Calculator!$D$7*150))&gt;INT(2*A339*Calculator!$B$22/(Calculator!$D$7*150)),0,1))),1)</f>
        <v>1</v>
      </c>
      <c r="M339" s="250" t="n">
        <f aca="false">MIN(B339:L339)</f>
        <v>0.0430877192982455</v>
      </c>
      <c r="N339" s="250" t="n">
        <f aca="false">SUMPRODUCT(($M$7:$M$557&gt;M339)*1)+SUMPRODUCT(($M$7:$M$557=M339)*(ROW($M$7:$M$557)&lt;ROW(M339)))+1</f>
        <v>252</v>
      </c>
      <c r="O339" s="250" t="str">
        <f aca="false">IF(M339&gt;=0.13,"★★★ EXCELLENT",IF(M339&gt;=0.12,"★★  GOOD",IF(M339&gt;=0.07,"★  FAIR",IF(M339&gt;=0.025,"⚠  MARGINAL","✗  AVOID"))))</f>
        <v>⚠  MARGINAL</v>
      </c>
    </row>
    <row r="340" customFormat="false" ht="15" hidden="false" customHeight="true" outlineLevel="0" collapsed="false">
      <c r="A340" s="251" t="n">
        <v>38.3</v>
      </c>
      <c r="B340" s="252" t="n">
        <f aca="false">IF(Calculator!$E$12="YES",IF(A340&lt;Calculator!$G$12,0,MIN(MIN(MIN(MOD(A340*Calculator!$B$12/(Calculator!$D$7*150),1),1-MOD(A340*Calculator!$B$12/(Calculator!$D$7*150),1)),ABS(MOD(A340*Calculator!$B$12/(Calculator!$D$7*150),1)-0.5)),MIN(MIN(MOD(A340*Calculator!$C$12/(Calculator!$D$7*150),1),1-MOD(A340*Calculator!$C$12/(Calculator!$D$7*150),1)),ABS(MOD(A340*Calculator!$C$12/(Calculator!$D$7*150),1)-0.5)),IF(INT(2*A340*Calculator!$C$12/(Calculator!$D$7*150))&gt;INT(2*A340*Calculator!$B$12/(Calculator!$D$7*150)),0,1))),1)</f>
        <v>1</v>
      </c>
      <c r="C340" s="252" t="n">
        <f aca="false">IF(Calculator!$E$13="YES",IF(A340&lt;Calculator!$G$13,0,MIN(MIN(MIN(MOD(A340*Calculator!$B$13/(Calculator!$D$7*150),1),1-MOD(A340*Calculator!$B$13/(Calculator!$D$7*150),1)),ABS(MOD(A340*Calculator!$B$13/(Calculator!$D$7*150),1)-0.5)),MIN(MIN(MOD(A340*Calculator!$C$13/(Calculator!$D$7*150),1),1-MOD(A340*Calculator!$C$13/(Calculator!$D$7*150),1)),ABS(MOD(A340*Calculator!$C$13/(Calculator!$D$7*150),1)-0.5)),IF(INT(2*A340*Calculator!$C$13/(Calculator!$D$7*150))&gt;INT(2*A340*Calculator!$B$13/(Calculator!$D$7*150)),0,1))),1)</f>
        <v>1</v>
      </c>
      <c r="D340" s="252" t="n">
        <f aca="false">IF(Calculator!$E$14="YES",IF(A340&lt;Calculator!$G$14,0,MIN(MIN(MIN(MOD(A340*Calculator!$B$14/(Calculator!$D$7*150),1),1-MOD(A340*Calculator!$B$14/(Calculator!$D$7*150),1)),ABS(MOD(A340*Calculator!$B$14/(Calculator!$D$7*150),1)-0.5)),MIN(MIN(MOD(A340*Calculator!$C$14/(Calculator!$D$7*150),1),1-MOD(A340*Calculator!$C$14/(Calculator!$D$7*150),1)),ABS(MOD(A340*Calculator!$C$14/(Calculator!$D$7*150),1)-0.5)),IF(INT(2*A340*Calculator!$C$14/(Calculator!$D$7*150))&gt;INT(2*A340*Calculator!$B$14/(Calculator!$D$7*150)),0,1))),1)</f>
        <v>1</v>
      </c>
      <c r="E340" s="252" t="n">
        <f aca="false">IF(Calculator!$E$15="YES",IF(A340&lt;Calculator!$G$15,0,MIN(MIN(MIN(MOD(A340*Calculator!$B$15/(Calculator!$D$7*150),1),1-MOD(A340*Calculator!$B$15/(Calculator!$D$7*150),1)),ABS(MOD(A340*Calculator!$B$15/(Calculator!$D$7*150),1)-0.5)),MIN(MIN(MOD(A340*Calculator!$C$15/(Calculator!$D$7*150),1),1-MOD(A340*Calculator!$C$15/(Calculator!$D$7*150),1)),ABS(MOD(A340*Calculator!$C$15/(Calculator!$D$7*150),1)-0.5)),IF(INT(2*A340*Calculator!$C$15/(Calculator!$D$7*150))&gt;INT(2*A340*Calculator!$B$15/(Calculator!$D$7*150)),0,1))),1)</f>
        <v>0.037964912280702</v>
      </c>
      <c r="F340" s="252" t="n">
        <f aca="false">IF(Calculator!$E$16="YES",IF(A340&lt;Calculator!$G$16,0,MIN(MIN(MIN(MOD(A340*Calculator!$B$16/(Calculator!$D$7*150),1),1-MOD(A340*Calculator!$B$16/(Calculator!$D$7*150),1)),ABS(MOD(A340*Calculator!$B$16/(Calculator!$D$7*150),1)-0.5)),MIN(MIN(MOD(A340*Calculator!$C$16/(Calculator!$D$7*150),1),1-MOD(A340*Calculator!$C$16/(Calculator!$D$7*150),1)),ABS(MOD(A340*Calculator!$C$16/(Calculator!$D$7*150),1)-0.5)),IF(INT(2*A340*Calculator!$C$16/(Calculator!$D$7*150))&gt;INT(2*A340*Calculator!$B$16/(Calculator!$D$7*150)),0,1))),1)</f>
        <v>1</v>
      </c>
      <c r="G340" s="252" t="n">
        <f aca="false">IF(Calculator!$E$17="YES",IF(A340&lt;Calculator!$G$17,0,MIN(MIN(MIN(MOD(A340*Calculator!$B$17/(Calculator!$D$7*150),1),1-MOD(A340*Calculator!$B$17/(Calculator!$D$7*150),1)),ABS(MOD(A340*Calculator!$B$17/(Calculator!$D$7*150),1)-0.5)),MIN(MIN(MOD(A340*Calculator!$C$17/(Calculator!$D$7*150),1),1-MOD(A340*Calculator!$C$17/(Calculator!$D$7*150),1)),ABS(MOD(A340*Calculator!$C$17/(Calculator!$D$7*150),1)-0.5)),IF(INT(2*A340*Calculator!$C$17/(Calculator!$D$7*150))&gt;INT(2*A340*Calculator!$B$17/(Calculator!$D$7*150)),0,1))),1)</f>
        <v>0.143122807017544</v>
      </c>
      <c r="H340" s="252" t="n">
        <f aca="false">IF(Calculator!$E$18="YES",IF(A340&lt;Calculator!$G$18,0,MIN(MIN(MIN(MOD(A340*Calculator!$B$18/(Calculator!$D$7*150),1),1-MOD(A340*Calculator!$B$18/(Calculator!$D$7*150),1)),ABS(MOD(A340*Calculator!$B$18/(Calculator!$D$7*150),1)-0.5)),MIN(MIN(MOD(A340*Calculator!$C$18/(Calculator!$D$7*150),1),1-MOD(A340*Calculator!$C$18/(Calculator!$D$7*150),1)),ABS(MOD(A340*Calculator!$C$18/(Calculator!$D$7*150),1)-0.5)),IF(INT(2*A340*Calculator!$C$18/(Calculator!$D$7*150))&gt;INT(2*A340*Calculator!$B$18/(Calculator!$D$7*150)),0,1))),1)</f>
        <v>1</v>
      </c>
      <c r="I340" s="252" t="n">
        <f aca="false">IF(Calculator!$E$19="YES",IF(A340&lt;Calculator!$G$19,0,MIN(MIN(MIN(MOD(A340*Calculator!$B$19/(Calculator!$D$7*150),1),1-MOD(A340*Calculator!$B$19/(Calculator!$D$7*150),1)),ABS(MOD(A340*Calculator!$B$19/(Calculator!$D$7*150),1)-0.5)),MIN(MIN(MOD(A340*Calculator!$C$19/(Calculator!$D$7*150),1),1-MOD(A340*Calculator!$C$19/(Calculator!$D$7*150),1)),ABS(MOD(A340*Calculator!$C$19/(Calculator!$D$7*150),1)-0.5)),IF(INT(2*A340*Calculator!$C$19/(Calculator!$D$7*150))&gt;INT(2*A340*Calculator!$B$19/(Calculator!$D$7*150)),0,1))),1)</f>
        <v>1</v>
      </c>
      <c r="J340" s="252" t="n">
        <f aca="false">IF(Calculator!$E$20="YES",IF(A340&lt;Calculator!$G$20,0,MIN(MIN(MIN(MOD(A340*Calculator!$B$20/(Calculator!$D$7*150),1),1-MOD(A340*Calculator!$B$20/(Calculator!$D$7*150),1)),ABS(MOD(A340*Calculator!$B$20/(Calculator!$D$7*150),1)-0.5)),MIN(MIN(MOD(A340*Calculator!$C$20/(Calculator!$D$7*150),1),1-MOD(A340*Calculator!$C$20/(Calculator!$D$7*150),1)),ABS(MOD(A340*Calculator!$C$20/(Calculator!$D$7*150),1)-0.5)),IF(INT(2*A340*Calculator!$C$20/(Calculator!$D$7*150))&gt;INT(2*A340*Calculator!$B$20/(Calculator!$D$7*150)),0,1))),1)</f>
        <v>1</v>
      </c>
      <c r="K340" s="252" t="n">
        <f aca="false">IF(Calculator!$E$21="YES",IF(A340&lt;Calculator!$G$21,0,MIN(MIN(MIN(MOD(A340*Calculator!$B$21/(Calculator!$D$7*150),1),1-MOD(A340*Calculator!$B$21/(Calculator!$D$7*150),1)),ABS(MOD(A340*Calculator!$B$21/(Calculator!$D$7*150),1)-0.5)),MIN(MIN(MOD(A340*Calculator!$C$21/(Calculator!$D$7*150),1),1-MOD(A340*Calculator!$C$21/(Calculator!$D$7*150),1)),ABS(MOD(A340*Calculator!$C$21/(Calculator!$D$7*150),1)-0.5)),IF(INT(2*A340*Calculator!$C$21/(Calculator!$D$7*150))&gt;INT(2*A340*Calculator!$B$21/(Calculator!$D$7*150)),0,1))),1)</f>
        <v>1</v>
      </c>
      <c r="L340" s="252" t="n">
        <f aca="false">IF(Calculator!$E$22="YES",IF(A340&lt;Calculator!$G$22,0,MIN(MIN(MIN(MOD(A340*Calculator!$B$22/(Calculator!$D$7*150),1),1-MOD(A340*Calculator!$B$22/(Calculator!$D$7*150),1)),ABS(MOD(A340*Calculator!$B$22/(Calculator!$D$7*150),1)-0.5)),MIN(MIN(MOD(A340*Calculator!$C$22/(Calculator!$D$7*150),1),1-MOD(A340*Calculator!$C$22/(Calculator!$D$7*150),1)),ABS(MOD(A340*Calculator!$C$22/(Calculator!$D$7*150),1)-0.5)),IF(INT(2*A340*Calculator!$C$22/(Calculator!$D$7*150))&gt;INT(2*A340*Calculator!$B$22/(Calculator!$D$7*150)),0,1))),1)</f>
        <v>1</v>
      </c>
      <c r="M340" s="252" t="n">
        <f aca="false">MIN(B340:L340)</f>
        <v>0.037964912280702</v>
      </c>
      <c r="N340" s="252" t="n">
        <f aca="false">SUMPRODUCT(($M$7:$M$557&gt;M340)*1)+SUMPRODUCT(($M$7:$M$557=M340)*(ROW($M$7:$M$557)&lt;ROW(M340)))+1</f>
        <v>269</v>
      </c>
      <c r="O340" s="252" t="str">
        <f aca="false">IF(M340&gt;=0.13,"★★★ EXCELLENT",IF(M340&gt;=0.12,"★★  GOOD",IF(M340&gt;=0.07,"★  FAIR",IF(M340&gt;=0.025,"⚠  MARGINAL","✗  AVOID"))))</f>
        <v>⚠  MARGINAL</v>
      </c>
    </row>
    <row r="341" customFormat="false" ht="15" hidden="false" customHeight="true" outlineLevel="0" collapsed="false">
      <c r="A341" s="249" t="n">
        <v>38.4</v>
      </c>
      <c r="B341" s="250" t="n">
        <f aca="false">IF(Calculator!$E$12="YES",IF(A341&lt;Calculator!$G$12,0,MIN(MIN(MIN(MOD(A341*Calculator!$B$12/(Calculator!$D$7*150),1),1-MOD(A341*Calculator!$B$12/(Calculator!$D$7*150),1)),ABS(MOD(A341*Calculator!$B$12/(Calculator!$D$7*150),1)-0.5)),MIN(MIN(MOD(A341*Calculator!$C$12/(Calculator!$D$7*150),1),1-MOD(A341*Calculator!$C$12/(Calculator!$D$7*150),1)),ABS(MOD(A341*Calculator!$C$12/(Calculator!$D$7*150),1)-0.5)),IF(INT(2*A341*Calculator!$C$12/(Calculator!$D$7*150))&gt;INT(2*A341*Calculator!$B$12/(Calculator!$D$7*150)),0,1))),1)</f>
        <v>1</v>
      </c>
      <c r="C341" s="250" t="n">
        <f aca="false">IF(Calculator!$E$13="YES",IF(A341&lt;Calculator!$G$13,0,MIN(MIN(MIN(MOD(A341*Calculator!$B$13/(Calculator!$D$7*150),1),1-MOD(A341*Calculator!$B$13/(Calculator!$D$7*150),1)),ABS(MOD(A341*Calculator!$B$13/(Calculator!$D$7*150),1)-0.5)),MIN(MIN(MOD(A341*Calculator!$C$13/(Calculator!$D$7*150),1),1-MOD(A341*Calculator!$C$13/(Calculator!$D$7*150),1)),ABS(MOD(A341*Calculator!$C$13/(Calculator!$D$7*150),1)-0.5)),IF(INT(2*A341*Calculator!$C$13/(Calculator!$D$7*150))&gt;INT(2*A341*Calculator!$B$13/(Calculator!$D$7*150)),0,1))),1)</f>
        <v>1</v>
      </c>
      <c r="D341" s="250" t="n">
        <f aca="false">IF(Calculator!$E$14="YES",IF(A341&lt;Calculator!$G$14,0,MIN(MIN(MIN(MOD(A341*Calculator!$B$14/(Calculator!$D$7*150),1),1-MOD(A341*Calculator!$B$14/(Calculator!$D$7*150),1)),ABS(MOD(A341*Calculator!$B$14/(Calculator!$D$7*150),1)-0.5)),MIN(MIN(MOD(A341*Calculator!$C$14/(Calculator!$D$7*150),1),1-MOD(A341*Calculator!$C$14/(Calculator!$D$7*150),1)),ABS(MOD(A341*Calculator!$C$14/(Calculator!$D$7*150),1)-0.5)),IF(INT(2*A341*Calculator!$C$14/(Calculator!$D$7*150))&gt;INT(2*A341*Calculator!$B$14/(Calculator!$D$7*150)),0,1))),1)</f>
        <v>1</v>
      </c>
      <c r="E341" s="250" t="n">
        <f aca="false">IF(Calculator!$E$15="YES",IF(A341&lt;Calculator!$G$15,0,MIN(MIN(MIN(MOD(A341*Calculator!$B$15/(Calculator!$D$7*150),1),1-MOD(A341*Calculator!$B$15/(Calculator!$D$7*150),1)),ABS(MOD(A341*Calculator!$B$15/(Calculator!$D$7*150),1)-0.5)),MIN(MIN(MOD(A341*Calculator!$C$15/(Calculator!$D$7*150),1),1-MOD(A341*Calculator!$C$15/(Calculator!$D$7*150),1)),ABS(MOD(A341*Calculator!$C$15/(Calculator!$D$7*150),1)-0.5)),IF(INT(2*A341*Calculator!$C$15/(Calculator!$D$7*150))&gt;INT(2*A341*Calculator!$B$15/(Calculator!$D$7*150)),0,1))),1)</f>
        <v>0.032842105263158</v>
      </c>
      <c r="F341" s="250" t="n">
        <f aca="false">IF(Calculator!$E$16="YES",IF(A341&lt;Calculator!$G$16,0,MIN(MIN(MIN(MOD(A341*Calculator!$B$16/(Calculator!$D$7*150),1),1-MOD(A341*Calculator!$B$16/(Calculator!$D$7*150),1)),ABS(MOD(A341*Calculator!$B$16/(Calculator!$D$7*150),1)-0.5)),MIN(MIN(MOD(A341*Calculator!$C$16/(Calculator!$D$7*150),1),1-MOD(A341*Calculator!$C$16/(Calculator!$D$7*150),1)),ABS(MOD(A341*Calculator!$C$16/(Calculator!$D$7*150),1)-0.5)),IF(INT(2*A341*Calculator!$C$16/(Calculator!$D$7*150))&gt;INT(2*A341*Calculator!$B$16/(Calculator!$D$7*150)),0,1))),1)</f>
        <v>1</v>
      </c>
      <c r="G341" s="250" t="n">
        <f aca="false">IF(Calculator!$E$17="YES",IF(A341&lt;Calculator!$G$17,0,MIN(MIN(MIN(MOD(A341*Calculator!$B$17/(Calculator!$D$7*150),1),1-MOD(A341*Calculator!$B$17/(Calculator!$D$7*150),1)),ABS(MOD(A341*Calculator!$B$17/(Calculator!$D$7*150),1)-0.5)),MIN(MIN(MOD(A341*Calculator!$C$17/(Calculator!$D$7*150),1),1-MOD(A341*Calculator!$C$17/(Calculator!$D$7*150),1)),ABS(MOD(A341*Calculator!$C$17/(Calculator!$D$7*150),1)-0.5)),IF(INT(2*A341*Calculator!$C$17/(Calculator!$D$7*150))&gt;INT(2*A341*Calculator!$B$17/(Calculator!$D$7*150)),0,1))),1)</f>
        <v>0.133052631578948</v>
      </c>
      <c r="H341" s="250" t="n">
        <f aca="false">IF(Calculator!$E$18="YES",IF(A341&lt;Calculator!$G$18,0,MIN(MIN(MIN(MOD(A341*Calculator!$B$18/(Calculator!$D$7*150),1),1-MOD(A341*Calculator!$B$18/(Calculator!$D$7*150),1)),ABS(MOD(A341*Calculator!$B$18/(Calculator!$D$7*150),1)-0.5)),MIN(MIN(MOD(A341*Calculator!$C$18/(Calculator!$D$7*150),1),1-MOD(A341*Calculator!$C$18/(Calculator!$D$7*150),1)),ABS(MOD(A341*Calculator!$C$18/(Calculator!$D$7*150),1)-0.5)),IF(INT(2*A341*Calculator!$C$18/(Calculator!$D$7*150))&gt;INT(2*A341*Calculator!$B$18/(Calculator!$D$7*150)),0,1))),1)</f>
        <v>1</v>
      </c>
      <c r="I341" s="250" t="n">
        <f aca="false">IF(Calculator!$E$19="YES",IF(A341&lt;Calculator!$G$19,0,MIN(MIN(MIN(MOD(A341*Calculator!$B$19/(Calculator!$D$7*150),1),1-MOD(A341*Calculator!$B$19/(Calculator!$D$7*150),1)),ABS(MOD(A341*Calculator!$B$19/(Calculator!$D$7*150),1)-0.5)),MIN(MIN(MOD(A341*Calculator!$C$19/(Calculator!$D$7*150),1),1-MOD(A341*Calculator!$C$19/(Calculator!$D$7*150),1)),ABS(MOD(A341*Calculator!$C$19/(Calculator!$D$7*150),1)-0.5)),IF(INT(2*A341*Calculator!$C$19/(Calculator!$D$7*150))&gt;INT(2*A341*Calculator!$B$19/(Calculator!$D$7*150)),0,1))),1)</f>
        <v>1</v>
      </c>
      <c r="J341" s="250" t="n">
        <f aca="false">IF(Calculator!$E$20="YES",IF(A341&lt;Calculator!$G$20,0,MIN(MIN(MIN(MOD(A341*Calculator!$B$20/(Calculator!$D$7*150),1),1-MOD(A341*Calculator!$B$20/(Calculator!$D$7*150),1)),ABS(MOD(A341*Calculator!$B$20/(Calculator!$D$7*150),1)-0.5)),MIN(MIN(MOD(A341*Calculator!$C$20/(Calculator!$D$7*150),1),1-MOD(A341*Calculator!$C$20/(Calculator!$D$7*150),1)),ABS(MOD(A341*Calculator!$C$20/(Calculator!$D$7*150),1)-0.5)),IF(INT(2*A341*Calculator!$C$20/(Calculator!$D$7*150))&gt;INT(2*A341*Calculator!$B$20/(Calculator!$D$7*150)),0,1))),1)</f>
        <v>1</v>
      </c>
      <c r="K341" s="250" t="n">
        <f aca="false">IF(Calculator!$E$21="YES",IF(A341&lt;Calculator!$G$21,0,MIN(MIN(MIN(MOD(A341*Calculator!$B$21/(Calculator!$D$7*150),1),1-MOD(A341*Calculator!$B$21/(Calculator!$D$7*150),1)),ABS(MOD(A341*Calculator!$B$21/(Calculator!$D$7*150),1)-0.5)),MIN(MIN(MOD(A341*Calculator!$C$21/(Calculator!$D$7*150),1),1-MOD(A341*Calculator!$C$21/(Calculator!$D$7*150),1)),ABS(MOD(A341*Calculator!$C$21/(Calculator!$D$7*150),1)-0.5)),IF(INT(2*A341*Calculator!$C$21/(Calculator!$D$7*150))&gt;INT(2*A341*Calculator!$B$21/(Calculator!$D$7*150)),0,1))),1)</f>
        <v>1</v>
      </c>
      <c r="L341" s="250" t="n">
        <f aca="false">IF(Calculator!$E$22="YES",IF(A341&lt;Calculator!$G$22,0,MIN(MIN(MIN(MOD(A341*Calculator!$B$22/(Calculator!$D$7*150),1),1-MOD(A341*Calculator!$B$22/(Calculator!$D$7*150),1)),ABS(MOD(A341*Calculator!$B$22/(Calculator!$D$7*150),1)-0.5)),MIN(MIN(MOD(A341*Calculator!$C$22/(Calculator!$D$7*150),1),1-MOD(A341*Calculator!$C$22/(Calculator!$D$7*150),1)),ABS(MOD(A341*Calculator!$C$22/(Calculator!$D$7*150),1)-0.5)),IF(INT(2*A341*Calculator!$C$22/(Calculator!$D$7*150))&gt;INT(2*A341*Calculator!$B$22/(Calculator!$D$7*150)),0,1))),1)</f>
        <v>1</v>
      </c>
      <c r="M341" s="250" t="n">
        <f aca="false">MIN(B341:L341)</f>
        <v>0.032842105263158</v>
      </c>
      <c r="N341" s="250" t="n">
        <f aca="false">SUMPRODUCT(($M$7:$M$557&gt;M341)*1)+SUMPRODUCT(($M$7:$M$557=M341)*(ROW($M$7:$M$557)&lt;ROW(M341)))+1</f>
        <v>282</v>
      </c>
      <c r="O341" s="250" t="str">
        <f aca="false">IF(M341&gt;=0.13,"★★★ EXCELLENT",IF(M341&gt;=0.12,"★★  GOOD",IF(M341&gt;=0.07,"★  FAIR",IF(M341&gt;=0.025,"⚠  MARGINAL","✗  AVOID"))))</f>
        <v>⚠  MARGINAL</v>
      </c>
    </row>
    <row r="342" customFormat="false" ht="15" hidden="false" customHeight="true" outlineLevel="0" collapsed="false">
      <c r="A342" s="251" t="n">
        <v>38.5</v>
      </c>
      <c r="B342" s="252" t="n">
        <f aca="false">IF(Calculator!$E$12="YES",IF(A342&lt;Calculator!$G$12,0,MIN(MIN(MIN(MOD(A342*Calculator!$B$12/(Calculator!$D$7*150),1),1-MOD(A342*Calculator!$B$12/(Calculator!$D$7*150),1)),ABS(MOD(A342*Calculator!$B$12/(Calculator!$D$7*150),1)-0.5)),MIN(MIN(MOD(A342*Calculator!$C$12/(Calculator!$D$7*150),1),1-MOD(A342*Calculator!$C$12/(Calculator!$D$7*150),1)),ABS(MOD(A342*Calculator!$C$12/(Calculator!$D$7*150),1)-0.5)),IF(INT(2*A342*Calculator!$C$12/(Calculator!$D$7*150))&gt;INT(2*A342*Calculator!$B$12/(Calculator!$D$7*150)),0,1))),1)</f>
        <v>1</v>
      </c>
      <c r="C342" s="252" t="n">
        <f aca="false">IF(Calculator!$E$13="YES",IF(A342&lt;Calculator!$G$13,0,MIN(MIN(MIN(MOD(A342*Calculator!$B$13/(Calculator!$D$7*150),1),1-MOD(A342*Calculator!$B$13/(Calculator!$D$7*150),1)),ABS(MOD(A342*Calculator!$B$13/(Calculator!$D$7*150),1)-0.5)),MIN(MIN(MOD(A342*Calculator!$C$13/(Calculator!$D$7*150),1),1-MOD(A342*Calculator!$C$13/(Calculator!$D$7*150),1)),ABS(MOD(A342*Calculator!$C$13/(Calculator!$D$7*150),1)-0.5)),IF(INT(2*A342*Calculator!$C$13/(Calculator!$D$7*150))&gt;INT(2*A342*Calculator!$B$13/(Calculator!$D$7*150)),0,1))),1)</f>
        <v>1</v>
      </c>
      <c r="D342" s="252" t="n">
        <f aca="false">IF(Calculator!$E$14="YES",IF(A342&lt;Calculator!$G$14,0,MIN(MIN(MIN(MOD(A342*Calculator!$B$14/(Calculator!$D$7*150),1),1-MOD(A342*Calculator!$B$14/(Calculator!$D$7*150),1)),ABS(MOD(A342*Calculator!$B$14/(Calculator!$D$7*150),1)-0.5)),MIN(MIN(MOD(A342*Calculator!$C$14/(Calculator!$D$7*150),1),1-MOD(A342*Calculator!$C$14/(Calculator!$D$7*150),1)),ABS(MOD(A342*Calculator!$C$14/(Calculator!$D$7*150),1)-0.5)),IF(INT(2*A342*Calculator!$C$14/(Calculator!$D$7*150))&gt;INT(2*A342*Calculator!$B$14/(Calculator!$D$7*150)),0,1))),1)</f>
        <v>1</v>
      </c>
      <c r="E342" s="252" t="n">
        <f aca="false">IF(Calculator!$E$15="YES",IF(A342&lt;Calculator!$G$15,0,MIN(MIN(MIN(MOD(A342*Calculator!$B$15/(Calculator!$D$7*150),1),1-MOD(A342*Calculator!$B$15/(Calculator!$D$7*150),1)),ABS(MOD(A342*Calculator!$B$15/(Calculator!$D$7*150),1)-0.5)),MIN(MIN(MOD(A342*Calculator!$C$15/(Calculator!$D$7*150),1),1-MOD(A342*Calculator!$C$15/(Calculator!$D$7*150),1)),ABS(MOD(A342*Calculator!$C$15/(Calculator!$D$7*150),1)-0.5)),IF(INT(2*A342*Calculator!$C$15/(Calculator!$D$7*150))&gt;INT(2*A342*Calculator!$B$15/(Calculator!$D$7*150)),0,1))),1)</f>
        <v>0.027719298245614</v>
      </c>
      <c r="F342" s="252" t="n">
        <f aca="false">IF(Calculator!$E$16="YES",IF(A342&lt;Calculator!$G$16,0,MIN(MIN(MIN(MOD(A342*Calculator!$B$16/(Calculator!$D$7*150),1),1-MOD(A342*Calculator!$B$16/(Calculator!$D$7*150),1)),ABS(MOD(A342*Calculator!$B$16/(Calculator!$D$7*150),1)-0.5)),MIN(MIN(MOD(A342*Calculator!$C$16/(Calculator!$D$7*150),1),1-MOD(A342*Calculator!$C$16/(Calculator!$D$7*150),1)),ABS(MOD(A342*Calculator!$C$16/(Calculator!$D$7*150),1)-0.5)),IF(INT(2*A342*Calculator!$C$16/(Calculator!$D$7*150))&gt;INT(2*A342*Calculator!$B$16/(Calculator!$D$7*150)),0,1))),1)</f>
        <v>1</v>
      </c>
      <c r="G342" s="252" t="n">
        <f aca="false">IF(Calculator!$E$17="YES",IF(A342&lt;Calculator!$G$17,0,MIN(MIN(MIN(MOD(A342*Calculator!$B$17/(Calculator!$D$7*150),1),1-MOD(A342*Calculator!$B$17/(Calculator!$D$7*150),1)),ABS(MOD(A342*Calculator!$B$17/(Calculator!$D$7*150),1)-0.5)),MIN(MIN(MOD(A342*Calculator!$C$17/(Calculator!$D$7*150),1),1-MOD(A342*Calculator!$C$17/(Calculator!$D$7*150),1)),ABS(MOD(A342*Calculator!$C$17/(Calculator!$D$7*150),1)-0.5)),IF(INT(2*A342*Calculator!$C$17/(Calculator!$D$7*150))&gt;INT(2*A342*Calculator!$B$17/(Calculator!$D$7*150)),0,1))),1)</f>
        <v>0.122982456140351</v>
      </c>
      <c r="H342" s="252" t="n">
        <f aca="false">IF(Calculator!$E$18="YES",IF(A342&lt;Calculator!$G$18,0,MIN(MIN(MIN(MOD(A342*Calculator!$B$18/(Calculator!$D$7*150),1),1-MOD(A342*Calculator!$B$18/(Calculator!$D$7*150),1)),ABS(MOD(A342*Calculator!$B$18/(Calculator!$D$7*150),1)-0.5)),MIN(MIN(MOD(A342*Calculator!$C$18/(Calculator!$D$7*150),1),1-MOD(A342*Calculator!$C$18/(Calculator!$D$7*150),1)),ABS(MOD(A342*Calculator!$C$18/(Calculator!$D$7*150),1)-0.5)),IF(INT(2*A342*Calculator!$C$18/(Calculator!$D$7*150))&gt;INT(2*A342*Calculator!$B$18/(Calculator!$D$7*150)),0,1))),1)</f>
        <v>1</v>
      </c>
      <c r="I342" s="252" t="n">
        <f aca="false">IF(Calculator!$E$19="YES",IF(A342&lt;Calculator!$G$19,0,MIN(MIN(MIN(MOD(A342*Calculator!$B$19/(Calculator!$D$7*150),1),1-MOD(A342*Calculator!$B$19/(Calculator!$D$7*150),1)),ABS(MOD(A342*Calculator!$B$19/(Calculator!$D$7*150),1)-0.5)),MIN(MIN(MOD(A342*Calculator!$C$19/(Calculator!$D$7*150),1),1-MOD(A342*Calculator!$C$19/(Calculator!$D$7*150),1)),ABS(MOD(A342*Calculator!$C$19/(Calculator!$D$7*150),1)-0.5)),IF(INT(2*A342*Calculator!$C$19/(Calculator!$D$7*150))&gt;INT(2*A342*Calculator!$B$19/(Calculator!$D$7*150)),0,1))),1)</f>
        <v>1</v>
      </c>
      <c r="J342" s="252" t="n">
        <f aca="false">IF(Calculator!$E$20="YES",IF(A342&lt;Calculator!$G$20,0,MIN(MIN(MIN(MOD(A342*Calculator!$B$20/(Calculator!$D$7*150),1),1-MOD(A342*Calculator!$B$20/(Calculator!$D$7*150),1)),ABS(MOD(A342*Calculator!$B$20/(Calculator!$D$7*150),1)-0.5)),MIN(MIN(MOD(A342*Calculator!$C$20/(Calculator!$D$7*150),1),1-MOD(A342*Calculator!$C$20/(Calculator!$D$7*150),1)),ABS(MOD(A342*Calculator!$C$20/(Calculator!$D$7*150),1)-0.5)),IF(INT(2*A342*Calculator!$C$20/(Calculator!$D$7*150))&gt;INT(2*A342*Calculator!$B$20/(Calculator!$D$7*150)),0,1))),1)</f>
        <v>1</v>
      </c>
      <c r="K342" s="252" t="n">
        <f aca="false">IF(Calculator!$E$21="YES",IF(A342&lt;Calculator!$G$21,0,MIN(MIN(MIN(MOD(A342*Calculator!$B$21/(Calculator!$D$7*150),1),1-MOD(A342*Calculator!$B$21/(Calculator!$D$7*150),1)),ABS(MOD(A342*Calculator!$B$21/(Calculator!$D$7*150),1)-0.5)),MIN(MIN(MOD(A342*Calculator!$C$21/(Calculator!$D$7*150),1),1-MOD(A342*Calculator!$C$21/(Calculator!$D$7*150),1)),ABS(MOD(A342*Calculator!$C$21/(Calculator!$D$7*150),1)-0.5)),IF(INT(2*A342*Calculator!$C$21/(Calculator!$D$7*150))&gt;INT(2*A342*Calculator!$B$21/(Calculator!$D$7*150)),0,1))),1)</f>
        <v>1</v>
      </c>
      <c r="L342" s="252" t="n">
        <f aca="false">IF(Calculator!$E$22="YES",IF(A342&lt;Calculator!$G$22,0,MIN(MIN(MIN(MOD(A342*Calculator!$B$22/(Calculator!$D$7*150),1),1-MOD(A342*Calculator!$B$22/(Calculator!$D$7*150),1)),ABS(MOD(A342*Calculator!$B$22/(Calculator!$D$7*150),1)-0.5)),MIN(MIN(MOD(A342*Calculator!$C$22/(Calculator!$D$7*150),1),1-MOD(A342*Calculator!$C$22/(Calculator!$D$7*150),1)),ABS(MOD(A342*Calculator!$C$22/(Calculator!$D$7*150),1)-0.5)),IF(INT(2*A342*Calculator!$C$22/(Calculator!$D$7*150))&gt;INT(2*A342*Calculator!$B$22/(Calculator!$D$7*150)),0,1))),1)</f>
        <v>1</v>
      </c>
      <c r="M342" s="252" t="n">
        <f aca="false">MIN(B342:L342)</f>
        <v>0.027719298245614</v>
      </c>
      <c r="N342" s="252" t="n">
        <f aca="false">SUMPRODUCT(($M$7:$M$557&gt;M342)*1)+SUMPRODUCT(($M$7:$M$557=M342)*(ROW($M$7:$M$557)&lt;ROW(M342)))+1</f>
        <v>300</v>
      </c>
      <c r="O342" s="252" t="str">
        <f aca="false">IF(M342&gt;=0.13,"★★★ EXCELLENT",IF(M342&gt;=0.12,"★★  GOOD",IF(M342&gt;=0.07,"★  FAIR",IF(M342&gt;=0.025,"⚠  MARGINAL","✗  AVOID"))))</f>
        <v>⚠  MARGINAL</v>
      </c>
    </row>
    <row r="343" customFormat="false" ht="15" hidden="false" customHeight="true" outlineLevel="0" collapsed="false">
      <c r="A343" s="249" t="n">
        <v>38.6</v>
      </c>
      <c r="B343" s="250" t="n">
        <f aca="false">IF(Calculator!$E$12="YES",IF(A343&lt;Calculator!$G$12,0,MIN(MIN(MIN(MOD(A343*Calculator!$B$12/(Calculator!$D$7*150),1),1-MOD(A343*Calculator!$B$12/(Calculator!$D$7*150),1)),ABS(MOD(A343*Calculator!$B$12/(Calculator!$D$7*150),1)-0.5)),MIN(MIN(MOD(A343*Calculator!$C$12/(Calculator!$D$7*150),1),1-MOD(A343*Calculator!$C$12/(Calculator!$D$7*150),1)),ABS(MOD(A343*Calculator!$C$12/(Calculator!$D$7*150),1)-0.5)),IF(INT(2*A343*Calculator!$C$12/(Calculator!$D$7*150))&gt;INT(2*A343*Calculator!$B$12/(Calculator!$D$7*150)),0,1))),1)</f>
        <v>1</v>
      </c>
      <c r="C343" s="250" t="n">
        <f aca="false">IF(Calculator!$E$13="YES",IF(A343&lt;Calculator!$G$13,0,MIN(MIN(MIN(MOD(A343*Calculator!$B$13/(Calculator!$D$7*150),1),1-MOD(A343*Calculator!$B$13/(Calculator!$D$7*150),1)),ABS(MOD(A343*Calculator!$B$13/(Calculator!$D$7*150),1)-0.5)),MIN(MIN(MOD(A343*Calculator!$C$13/(Calculator!$D$7*150),1),1-MOD(A343*Calculator!$C$13/(Calculator!$D$7*150),1)),ABS(MOD(A343*Calculator!$C$13/(Calculator!$D$7*150),1)-0.5)),IF(INT(2*A343*Calculator!$C$13/(Calculator!$D$7*150))&gt;INT(2*A343*Calculator!$B$13/(Calculator!$D$7*150)),0,1))),1)</f>
        <v>1</v>
      </c>
      <c r="D343" s="250" t="n">
        <f aca="false">IF(Calculator!$E$14="YES",IF(A343&lt;Calculator!$G$14,0,MIN(MIN(MIN(MOD(A343*Calculator!$B$14/(Calculator!$D$7*150),1),1-MOD(A343*Calculator!$B$14/(Calculator!$D$7*150),1)),ABS(MOD(A343*Calculator!$B$14/(Calculator!$D$7*150),1)-0.5)),MIN(MIN(MOD(A343*Calculator!$C$14/(Calculator!$D$7*150),1),1-MOD(A343*Calculator!$C$14/(Calculator!$D$7*150),1)),ABS(MOD(A343*Calculator!$C$14/(Calculator!$D$7*150),1)-0.5)),IF(INT(2*A343*Calculator!$C$14/(Calculator!$D$7*150))&gt;INT(2*A343*Calculator!$B$14/(Calculator!$D$7*150)),0,1))),1)</f>
        <v>1</v>
      </c>
      <c r="E343" s="250" t="n">
        <f aca="false">IF(Calculator!$E$15="YES",IF(A343&lt;Calculator!$G$15,0,MIN(MIN(MIN(MOD(A343*Calculator!$B$15/(Calculator!$D$7*150),1),1-MOD(A343*Calculator!$B$15/(Calculator!$D$7*150),1)),ABS(MOD(A343*Calculator!$B$15/(Calculator!$D$7*150),1)-0.5)),MIN(MIN(MOD(A343*Calculator!$C$15/(Calculator!$D$7*150),1),1-MOD(A343*Calculator!$C$15/(Calculator!$D$7*150),1)),ABS(MOD(A343*Calculator!$C$15/(Calculator!$D$7*150),1)-0.5)),IF(INT(2*A343*Calculator!$C$15/(Calculator!$D$7*150))&gt;INT(2*A343*Calculator!$B$15/(Calculator!$D$7*150)),0,1))),1)</f>
        <v>0.0225964912280701</v>
      </c>
      <c r="F343" s="250" t="n">
        <f aca="false">IF(Calculator!$E$16="YES",IF(A343&lt;Calculator!$G$16,0,MIN(MIN(MIN(MOD(A343*Calculator!$B$16/(Calculator!$D$7*150),1),1-MOD(A343*Calculator!$B$16/(Calculator!$D$7*150),1)),ABS(MOD(A343*Calculator!$B$16/(Calculator!$D$7*150),1)-0.5)),MIN(MIN(MOD(A343*Calculator!$C$16/(Calculator!$D$7*150),1),1-MOD(A343*Calculator!$C$16/(Calculator!$D$7*150),1)),ABS(MOD(A343*Calculator!$C$16/(Calculator!$D$7*150),1)-0.5)),IF(INT(2*A343*Calculator!$C$16/(Calculator!$D$7*150))&gt;INT(2*A343*Calculator!$B$16/(Calculator!$D$7*150)),0,1))),1)</f>
        <v>1</v>
      </c>
      <c r="G343" s="250" t="n">
        <f aca="false">IF(Calculator!$E$17="YES",IF(A343&lt;Calculator!$G$17,0,MIN(MIN(MIN(MOD(A343*Calculator!$B$17/(Calculator!$D$7*150),1),1-MOD(A343*Calculator!$B$17/(Calculator!$D$7*150),1)),ABS(MOD(A343*Calculator!$B$17/(Calculator!$D$7*150),1)-0.5)),MIN(MIN(MOD(A343*Calculator!$C$17/(Calculator!$D$7*150),1),1-MOD(A343*Calculator!$C$17/(Calculator!$D$7*150),1)),ABS(MOD(A343*Calculator!$C$17/(Calculator!$D$7*150),1)-0.5)),IF(INT(2*A343*Calculator!$C$17/(Calculator!$D$7*150))&gt;INT(2*A343*Calculator!$B$17/(Calculator!$D$7*150)),0,1))),1)</f>
        <v>0.112912280701754</v>
      </c>
      <c r="H343" s="250" t="n">
        <f aca="false">IF(Calculator!$E$18="YES",IF(A343&lt;Calculator!$G$18,0,MIN(MIN(MIN(MOD(A343*Calculator!$B$18/(Calculator!$D$7*150),1),1-MOD(A343*Calculator!$B$18/(Calculator!$D$7*150),1)),ABS(MOD(A343*Calculator!$B$18/(Calculator!$D$7*150),1)-0.5)),MIN(MIN(MOD(A343*Calculator!$C$18/(Calculator!$D$7*150),1),1-MOD(A343*Calculator!$C$18/(Calculator!$D$7*150),1)),ABS(MOD(A343*Calculator!$C$18/(Calculator!$D$7*150),1)-0.5)),IF(INT(2*A343*Calculator!$C$18/(Calculator!$D$7*150))&gt;INT(2*A343*Calculator!$B$18/(Calculator!$D$7*150)),0,1))),1)</f>
        <v>1</v>
      </c>
      <c r="I343" s="250" t="n">
        <f aca="false">IF(Calculator!$E$19="YES",IF(A343&lt;Calculator!$G$19,0,MIN(MIN(MIN(MOD(A343*Calculator!$B$19/(Calculator!$D$7*150),1),1-MOD(A343*Calculator!$B$19/(Calculator!$D$7*150),1)),ABS(MOD(A343*Calculator!$B$19/(Calculator!$D$7*150),1)-0.5)),MIN(MIN(MOD(A343*Calculator!$C$19/(Calculator!$D$7*150),1),1-MOD(A343*Calculator!$C$19/(Calculator!$D$7*150),1)),ABS(MOD(A343*Calculator!$C$19/(Calculator!$D$7*150),1)-0.5)),IF(INT(2*A343*Calculator!$C$19/(Calculator!$D$7*150))&gt;INT(2*A343*Calculator!$B$19/(Calculator!$D$7*150)),0,1))),1)</f>
        <v>1</v>
      </c>
      <c r="J343" s="250" t="n">
        <f aca="false">IF(Calculator!$E$20="YES",IF(A343&lt;Calculator!$G$20,0,MIN(MIN(MIN(MOD(A343*Calculator!$B$20/(Calculator!$D$7*150),1),1-MOD(A343*Calculator!$B$20/(Calculator!$D$7*150),1)),ABS(MOD(A343*Calculator!$B$20/(Calculator!$D$7*150),1)-0.5)),MIN(MIN(MOD(A343*Calculator!$C$20/(Calculator!$D$7*150),1),1-MOD(A343*Calculator!$C$20/(Calculator!$D$7*150),1)),ABS(MOD(A343*Calculator!$C$20/(Calculator!$D$7*150),1)-0.5)),IF(INT(2*A343*Calculator!$C$20/(Calculator!$D$7*150))&gt;INT(2*A343*Calculator!$B$20/(Calculator!$D$7*150)),0,1))),1)</f>
        <v>1</v>
      </c>
      <c r="K343" s="250" t="n">
        <f aca="false">IF(Calculator!$E$21="YES",IF(A343&lt;Calculator!$G$21,0,MIN(MIN(MIN(MOD(A343*Calculator!$B$21/(Calculator!$D$7*150),1),1-MOD(A343*Calculator!$B$21/(Calculator!$D$7*150),1)),ABS(MOD(A343*Calculator!$B$21/(Calculator!$D$7*150),1)-0.5)),MIN(MIN(MOD(A343*Calculator!$C$21/(Calculator!$D$7*150),1),1-MOD(A343*Calculator!$C$21/(Calculator!$D$7*150),1)),ABS(MOD(A343*Calculator!$C$21/(Calculator!$D$7*150),1)-0.5)),IF(INT(2*A343*Calculator!$C$21/(Calculator!$D$7*150))&gt;INT(2*A343*Calculator!$B$21/(Calculator!$D$7*150)),0,1))),1)</f>
        <v>1</v>
      </c>
      <c r="L343" s="250" t="n">
        <f aca="false">IF(Calculator!$E$22="YES",IF(A343&lt;Calculator!$G$22,0,MIN(MIN(MIN(MOD(A343*Calculator!$B$22/(Calculator!$D$7*150),1),1-MOD(A343*Calculator!$B$22/(Calculator!$D$7*150),1)),ABS(MOD(A343*Calculator!$B$22/(Calculator!$D$7*150),1)-0.5)),MIN(MIN(MOD(A343*Calculator!$C$22/(Calculator!$D$7*150),1),1-MOD(A343*Calculator!$C$22/(Calculator!$D$7*150),1)),ABS(MOD(A343*Calculator!$C$22/(Calculator!$D$7*150),1)-0.5)),IF(INT(2*A343*Calculator!$C$22/(Calculator!$D$7*150))&gt;INT(2*A343*Calculator!$B$22/(Calculator!$D$7*150)),0,1))),1)</f>
        <v>1</v>
      </c>
      <c r="M343" s="250" t="n">
        <f aca="false">MIN(B343:L343)</f>
        <v>0.0225964912280701</v>
      </c>
      <c r="N343" s="250" t="n">
        <f aca="false">SUMPRODUCT(($M$7:$M$557&gt;M343)*1)+SUMPRODUCT(($M$7:$M$557=M343)*(ROW($M$7:$M$557)&lt;ROW(M343)))+1</f>
        <v>315</v>
      </c>
      <c r="O343" s="250" t="str">
        <f aca="false">IF(M343&gt;=0.13,"★★★ EXCELLENT",IF(M343&gt;=0.12,"★★  GOOD",IF(M343&gt;=0.07,"★  FAIR",IF(M343&gt;=0.025,"⚠  MARGINAL","✗  AVOID"))))</f>
        <v>✗  AVOID</v>
      </c>
    </row>
    <row r="344" customFormat="false" ht="15" hidden="false" customHeight="true" outlineLevel="0" collapsed="false">
      <c r="A344" s="251" t="n">
        <v>38.7</v>
      </c>
      <c r="B344" s="252" t="n">
        <f aca="false">IF(Calculator!$E$12="YES",IF(A344&lt;Calculator!$G$12,0,MIN(MIN(MIN(MOD(A344*Calculator!$B$12/(Calculator!$D$7*150),1),1-MOD(A344*Calculator!$B$12/(Calculator!$D$7*150),1)),ABS(MOD(A344*Calculator!$B$12/(Calculator!$D$7*150),1)-0.5)),MIN(MIN(MOD(A344*Calculator!$C$12/(Calculator!$D$7*150),1),1-MOD(A344*Calculator!$C$12/(Calculator!$D$7*150),1)),ABS(MOD(A344*Calculator!$C$12/(Calculator!$D$7*150),1)-0.5)),IF(INT(2*A344*Calculator!$C$12/(Calculator!$D$7*150))&gt;INT(2*A344*Calculator!$B$12/(Calculator!$D$7*150)),0,1))),1)</f>
        <v>1</v>
      </c>
      <c r="C344" s="252" t="n">
        <f aca="false">IF(Calculator!$E$13="YES",IF(A344&lt;Calculator!$G$13,0,MIN(MIN(MIN(MOD(A344*Calculator!$B$13/(Calculator!$D$7*150),1),1-MOD(A344*Calculator!$B$13/(Calculator!$D$7*150),1)),ABS(MOD(A344*Calculator!$B$13/(Calculator!$D$7*150),1)-0.5)),MIN(MIN(MOD(A344*Calculator!$C$13/(Calculator!$D$7*150),1),1-MOD(A344*Calculator!$C$13/(Calculator!$D$7*150),1)),ABS(MOD(A344*Calculator!$C$13/(Calculator!$D$7*150),1)-0.5)),IF(INT(2*A344*Calculator!$C$13/(Calculator!$D$7*150))&gt;INT(2*A344*Calculator!$B$13/(Calculator!$D$7*150)),0,1))),1)</f>
        <v>1</v>
      </c>
      <c r="D344" s="252" t="n">
        <f aca="false">IF(Calculator!$E$14="YES",IF(A344&lt;Calculator!$G$14,0,MIN(MIN(MIN(MOD(A344*Calculator!$B$14/(Calculator!$D$7*150),1),1-MOD(A344*Calculator!$B$14/(Calculator!$D$7*150),1)),ABS(MOD(A344*Calculator!$B$14/(Calculator!$D$7*150),1)-0.5)),MIN(MIN(MOD(A344*Calculator!$C$14/(Calculator!$D$7*150),1),1-MOD(A344*Calculator!$C$14/(Calculator!$D$7*150),1)),ABS(MOD(A344*Calculator!$C$14/(Calculator!$D$7*150),1)-0.5)),IF(INT(2*A344*Calculator!$C$14/(Calculator!$D$7*150))&gt;INT(2*A344*Calculator!$B$14/(Calculator!$D$7*150)),0,1))),1)</f>
        <v>1</v>
      </c>
      <c r="E344" s="252" t="n">
        <f aca="false">IF(Calculator!$E$15="YES",IF(A344&lt;Calculator!$G$15,0,MIN(MIN(MIN(MOD(A344*Calculator!$B$15/(Calculator!$D$7*150),1),1-MOD(A344*Calculator!$B$15/(Calculator!$D$7*150),1)),ABS(MOD(A344*Calculator!$B$15/(Calculator!$D$7*150),1)-0.5)),MIN(MIN(MOD(A344*Calculator!$C$15/(Calculator!$D$7*150),1),1-MOD(A344*Calculator!$C$15/(Calculator!$D$7*150),1)),ABS(MOD(A344*Calculator!$C$15/(Calculator!$D$7*150),1)-0.5)),IF(INT(2*A344*Calculator!$C$15/(Calculator!$D$7*150))&gt;INT(2*A344*Calculator!$B$15/(Calculator!$D$7*150)),0,1))),1)</f>
        <v>0.0174736842105263</v>
      </c>
      <c r="F344" s="252" t="n">
        <f aca="false">IF(Calculator!$E$16="YES",IF(A344&lt;Calculator!$G$16,0,MIN(MIN(MIN(MOD(A344*Calculator!$B$16/(Calculator!$D$7*150),1),1-MOD(A344*Calculator!$B$16/(Calculator!$D$7*150),1)),ABS(MOD(A344*Calculator!$B$16/(Calculator!$D$7*150),1)-0.5)),MIN(MIN(MOD(A344*Calculator!$C$16/(Calculator!$D$7*150),1),1-MOD(A344*Calculator!$C$16/(Calculator!$D$7*150),1)),ABS(MOD(A344*Calculator!$C$16/(Calculator!$D$7*150),1)-0.5)),IF(INT(2*A344*Calculator!$C$16/(Calculator!$D$7*150))&gt;INT(2*A344*Calculator!$B$16/(Calculator!$D$7*150)),0,1))),1)</f>
        <v>1</v>
      </c>
      <c r="G344" s="252" t="n">
        <f aca="false">IF(Calculator!$E$17="YES",IF(A344&lt;Calculator!$G$17,0,MIN(MIN(MIN(MOD(A344*Calculator!$B$17/(Calculator!$D$7*150),1),1-MOD(A344*Calculator!$B$17/(Calculator!$D$7*150),1)),ABS(MOD(A344*Calculator!$B$17/(Calculator!$D$7*150),1)-0.5)),MIN(MIN(MOD(A344*Calculator!$C$17/(Calculator!$D$7*150),1),1-MOD(A344*Calculator!$C$17/(Calculator!$D$7*150),1)),ABS(MOD(A344*Calculator!$C$17/(Calculator!$D$7*150),1)-0.5)),IF(INT(2*A344*Calculator!$C$17/(Calculator!$D$7*150))&gt;INT(2*A344*Calculator!$B$17/(Calculator!$D$7*150)),0,1))),1)</f>
        <v>0.102842105263158</v>
      </c>
      <c r="H344" s="252" t="n">
        <f aca="false">IF(Calculator!$E$18="YES",IF(A344&lt;Calculator!$G$18,0,MIN(MIN(MIN(MOD(A344*Calculator!$B$18/(Calculator!$D$7*150),1),1-MOD(A344*Calculator!$B$18/(Calculator!$D$7*150),1)),ABS(MOD(A344*Calculator!$B$18/(Calculator!$D$7*150),1)-0.5)),MIN(MIN(MOD(A344*Calculator!$C$18/(Calculator!$D$7*150),1),1-MOD(A344*Calculator!$C$18/(Calculator!$D$7*150),1)),ABS(MOD(A344*Calculator!$C$18/(Calculator!$D$7*150),1)-0.5)),IF(INT(2*A344*Calculator!$C$18/(Calculator!$D$7*150))&gt;INT(2*A344*Calculator!$B$18/(Calculator!$D$7*150)),0,1))),1)</f>
        <v>1</v>
      </c>
      <c r="I344" s="252" t="n">
        <f aca="false">IF(Calculator!$E$19="YES",IF(A344&lt;Calculator!$G$19,0,MIN(MIN(MIN(MOD(A344*Calculator!$B$19/(Calculator!$D$7*150),1),1-MOD(A344*Calculator!$B$19/(Calculator!$D$7*150),1)),ABS(MOD(A344*Calculator!$B$19/(Calculator!$D$7*150),1)-0.5)),MIN(MIN(MOD(A344*Calculator!$C$19/(Calculator!$D$7*150),1),1-MOD(A344*Calculator!$C$19/(Calculator!$D$7*150),1)),ABS(MOD(A344*Calculator!$C$19/(Calculator!$D$7*150),1)-0.5)),IF(INT(2*A344*Calculator!$C$19/(Calculator!$D$7*150))&gt;INT(2*A344*Calculator!$B$19/(Calculator!$D$7*150)),0,1))),1)</f>
        <v>1</v>
      </c>
      <c r="J344" s="252" t="n">
        <f aca="false">IF(Calculator!$E$20="YES",IF(A344&lt;Calculator!$G$20,0,MIN(MIN(MIN(MOD(A344*Calculator!$B$20/(Calculator!$D$7*150),1),1-MOD(A344*Calculator!$B$20/(Calculator!$D$7*150),1)),ABS(MOD(A344*Calculator!$B$20/(Calculator!$D$7*150),1)-0.5)),MIN(MIN(MOD(A344*Calculator!$C$20/(Calculator!$D$7*150),1),1-MOD(A344*Calculator!$C$20/(Calculator!$D$7*150),1)),ABS(MOD(A344*Calculator!$C$20/(Calculator!$D$7*150),1)-0.5)),IF(INT(2*A344*Calculator!$C$20/(Calculator!$D$7*150))&gt;INT(2*A344*Calculator!$B$20/(Calculator!$D$7*150)),0,1))),1)</f>
        <v>1</v>
      </c>
      <c r="K344" s="252" t="n">
        <f aca="false">IF(Calculator!$E$21="YES",IF(A344&lt;Calculator!$G$21,0,MIN(MIN(MIN(MOD(A344*Calculator!$B$21/(Calculator!$D$7*150),1),1-MOD(A344*Calculator!$B$21/(Calculator!$D$7*150),1)),ABS(MOD(A344*Calculator!$B$21/(Calculator!$D$7*150),1)-0.5)),MIN(MIN(MOD(A344*Calculator!$C$21/(Calculator!$D$7*150),1),1-MOD(A344*Calculator!$C$21/(Calculator!$D$7*150),1)),ABS(MOD(A344*Calculator!$C$21/(Calculator!$D$7*150),1)-0.5)),IF(INT(2*A344*Calculator!$C$21/(Calculator!$D$7*150))&gt;INT(2*A344*Calculator!$B$21/(Calculator!$D$7*150)),0,1))),1)</f>
        <v>1</v>
      </c>
      <c r="L344" s="252" t="n">
        <f aca="false">IF(Calculator!$E$22="YES",IF(A344&lt;Calculator!$G$22,0,MIN(MIN(MIN(MOD(A344*Calculator!$B$22/(Calculator!$D$7*150),1),1-MOD(A344*Calculator!$B$22/(Calculator!$D$7*150),1)),ABS(MOD(A344*Calculator!$B$22/(Calculator!$D$7*150),1)-0.5)),MIN(MIN(MOD(A344*Calculator!$C$22/(Calculator!$D$7*150),1),1-MOD(A344*Calculator!$C$22/(Calculator!$D$7*150),1)),ABS(MOD(A344*Calculator!$C$22/(Calculator!$D$7*150),1)-0.5)),IF(INT(2*A344*Calculator!$C$22/(Calculator!$D$7*150))&gt;INT(2*A344*Calculator!$B$22/(Calculator!$D$7*150)),0,1))),1)</f>
        <v>1</v>
      </c>
      <c r="M344" s="252" t="n">
        <f aca="false">MIN(B344:L344)</f>
        <v>0.0174736842105263</v>
      </c>
      <c r="N344" s="252" t="n">
        <f aca="false">SUMPRODUCT(($M$7:$M$557&gt;M344)*1)+SUMPRODUCT(($M$7:$M$557=M344)*(ROW($M$7:$M$557)&lt;ROW(M344)))+1</f>
        <v>330</v>
      </c>
      <c r="O344" s="252" t="str">
        <f aca="false">IF(M344&gt;=0.13,"★★★ EXCELLENT",IF(M344&gt;=0.12,"★★  GOOD",IF(M344&gt;=0.07,"★  FAIR",IF(M344&gt;=0.025,"⚠  MARGINAL","✗  AVOID"))))</f>
        <v>✗  AVOID</v>
      </c>
    </row>
    <row r="345" customFormat="false" ht="15" hidden="false" customHeight="true" outlineLevel="0" collapsed="false">
      <c r="A345" s="249" t="n">
        <v>38.8</v>
      </c>
      <c r="B345" s="250" t="n">
        <f aca="false">IF(Calculator!$E$12="YES",IF(A345&lt;Calculator!$G$12,0,MIN(MIN(MIN(MOD(A345*Calculator!$B$12/(Calculator!$D$7*150),1),1-MOD(A345*Calculator!$B$12/(Calculator!$D$7*150),1)),ABS(MOD(A345*Calculator!$B$12/(Calculator!$D$7*150),1)-0.5)),MIN(MIN(MOD(A345*Calculator!$C$12/(Calculator!$D$7*150),1),1-MOD(A345*Calculator!$C$12/(Calculator!$D$7*150),1)),ABS(MOD(A345*Calculator!$C$12/(Calculator!$D$7*150),1)-0.5)),IF(INT(2*A345*Calculator!$C$12/(Calculator!$D$7*150))&gt;INT(2*A345*Calculator!$B$12/(Calculator!$D$7*150)),0,1))),1)</f>
        <v>1</v>
      </c>
      <c r="C345" s="250" t="n">
        <f aca="false">IF(Calculator!$E$13="YES",IF(A345&lt;Calculator!$G$13,0,MIN(MIN(MIN(MOD(A345*Calculator!$B$13/(Calculator!$D$7*150),1),1-MOD(A345*Calculator!$B$13/(Calculator!$D$7*150),1)),ABS(MOD(A345*Calculator!$B$13/(Calculator!$D$7*150),1)-0.5)),MIN(MIN(MOD(A345*Calculator!$C$13/(Calculator!$D$7*150),1),1-MOD(A345*Calculator!$C$13/(Calculator!$D$7*150),1)),ABS(MOD(A345*Calculator!$C$13/(Calculator!$D$7*150),1)-0.5)),IF(INT(2*A345*Calculator!$C$13/(Calculator!$D$7*150))&gt;INT(2*A345*Calculator!$B$13/(Calculator!$D$7*150)),0,1))),1)</f>
        <v>1</v>
      </c>
      <c r="D345" s="250" t="n">
        <f aca="false">IF(Calculator!$E$14="YES",IF(A345&lt;Calculator!$G$14,0,MIN(MIN(MIN(MOD(A345*Calculator!$B$14/(Calculator!$D$7*150),1),1-MOD(A345*Calculator!$B$14/(Calculator!$D$7*150),1)),ABS(MOD(A345*Calculator!$B$14/(Calculator!$D$7*150),1)-0.5)),MIN(MIN(MOD(A345*Calculator!$C$14/(Calculator!$D$7*150),1),1-MOD(A345*Calculator!$C$14/(Calculator!$D$7*150),1)),ABS(MOD(A345*Calculator!$C$14/(Calculator!$D$7*150),1)-0.5)),IF(INT(2*A345*Calculator!$C$14/(Calculator!$D$7*150))&gt;INT(2*A345*Calculator!$B$14/(Calculator!$D$7*150)),0,1))),1)</f>
        <v>1</v>
      </c>
      <c r="E345" s="250" t="n">
        <f aca="false">IF(Calculator!$E$15="YES",IF(A345&lt;Calculator!$G$15,0,MIN(MIN(MIN(MOD(A345*Calculator!$B$15/(Calculator!$D$7*150),1),1-MOD(A345*Calculator!$B$15/(Calculator!$D$7*150),1)),ABS(MOD(A345*Calculator!$B$15/(Calculator!$D$7*150),1)-0.5)),MIN(MIN(MOD(A345*Calculator!$C$15/(Calculator!$D$7*150),1),1-MOD(A345*Calculator!$C$15/(Calculator!$D$7*150),1)),ABS(MOD(A345*Calculator!$C$15/(Calculator!$D$7*150),1)-0.5)),IF(INT(2*A345*Calculator!$C$15/(Calculator!$D$7*150))&gt;INT(2*A345*Calculator!$B$15/(Calculator!$D$7*150)),0,1))),1)</f>
        <v>0.0123508771929828</v>
      </c>
      <c r="F345" s="250" t="n">
        <f aca="false">IF(Calculator!$E$16="YES",IF(A345&lt;Calculator!$G$16,0,MIN(MIN(MIN(MOD(A345*Calculator!$B$16/(Calculator!$D$7*150),1),1-MOD(A345*Calculator!$B$16/(Calculator!$D$7*150),1)),ABS(MOD(A345*Calculator!$B$16/(Calculator!$D$7*150),1)-0.5)),MIN(MIN(MOD(A345*Calculator!$C$16/(Calculator!$D$7*150),1),1-MOD(A345*Calculator!$C$16/(Calculator!$D$7*150),1)),ABS(MOD(A345*Calculator!$C$16/(Calculator!$D$7*150),1)-0.5)),IF(INT(2*A345*Calculator!$C$16/(Calculator!$D$7*150))&gt;INT(2*A345*Calculator!$B$16/(Calculator!$D$7*150)),0,1))),1)</f>
        <v>1</v>
      </c>
      <c r="G345" s="250" t="n">
        <f aca="false">IF(Calculator!$E$17="YES",IF(A345&lt;Calculator!$G$17,0,MIN(MIN(MIN(MOD(A345*Calculator!$B$17/(Calculator!$D$7*150),1),1-MOD(A345*Calculator!$B$17/(Calculator!$D$7*150),1)),ABS(MOD(A345*Calculator!$B$17/(Calculator!$D$7*150),1)-0.5)),MIN(MIN(MOD(A345*Calculator!$C$17/(Calculator!$D$7*150),1),1-MOD(A345*Calculator!$C$17/(Calculator!$D$7*150),1)),ABS(MOD(A345*Calculator!$C$17/(Calculator!$D$7*150),1)-0.5)),IF(INT(2*A345*Calculator!$C$17/(Calculator!$D$7*150))&gt;INT(2*A345*Calculator!$B$17/(Calculator!$D$7*150)),0,1))),1)</f>
        <v>0.0927719298245617</v>
      </c>
      <c r="H345" s="250" t="n">
        <f aca="false">IF(Calculator!$E$18="YES",IF(A345&lt;Calculator!$G$18,0,MIN(MIN(MIN(MOD(A345*Calculator!$B$18/(Calculator!$D$7*150),1),1-MOD(A345*Calculator!$B$18/(Calculator!$D$7*150),1)),ABS(MOD(A345*Calculator!$B$18/(Calculator!$D$7*150),1)-0.5)),MIN(MIN(MOD(A345*Calculator!$C$18/(Calculator!$D$7*150),1),1-MOD(A345*Calculator!$C$18/(Calculator!$D$7*150),1)),ABS(MOD(A345*Calculator!$C$18/(Calculator!$D$7*150),1)-0.5)),IF(INT(2*A345*Calculator!$C$18/(Calculator!$D$7*150))&gt;INT(2*A345*Calculator!$B$18/(Calculator!$D$7*150)),0,1))),1)</f>
        <v>1</v>
      </c>
      <c r="I345" s="250" t="n">
        <f aca="false">IF(Calculator!$E$19="YES",IF(A345&lt;Calculator!$G$19,0,MIN(MIN(MIN(MOD(A345*Calculator!$B$19/(Calculator!$D$7*150),1),1-MOD(A345*Calculator!$B$19/(Calculator!$D$7*150),1)),ABS(MOD(A345*Calculator!$B$19/(Calculator!$D$7*150),1)-0.5)),MIN(MIN(MOD(A345*Calculator!$C$19/(Calculator!$D$7*150),1),1-MOD(A345*Calculator!$C$19/(Calculator!$D$7*150),1)),ABS(MOD(A345*Calculator!$C$19/(Calculator!$D$7*150),1)-0.5)),IF(INT(2*A345*Calculator!$C$19/(Calculator!$D$7*150))&gt;INT(2*A345*Calculator!$B$19/(Calculator!$D$7*150)),0,1))),1)</f>
        <v>1</v>
      </c>
      <c r="J345" s="250" t="n">
        <f aca="false">IF(Calculator!$E$20="YES",IF(A345&lt;Calculator!$G$20,0,MIN(MIN(MIN(MOD(A345*Calculator!$B$20/(Calculator!$D$7*150),1),1-MOD(A345*Calculator!$B$20/(Calculator!$D$7*150),1)),ABS(MOD(A345*Calculator!$B$20/(Calculator!$D$7*150),1)-0.5)),MIN(MIN(MOD(A345*Calculator!$C$20/(Calculator!$D$7*150),1),1-MOD(A345*Calculator!$C$20/(Calculator!$D$7*150),1)),ABS(MOD(A345*Calculator!$C$20/(Calculator!$D$7*150),1)-0.5)),IF(INT(2*A345*Calculator!$C$20/(Calculator!$D$7*150))&gt;INT(2*A345*Calculator!$B$20/(Calculator!$D$7*150)),0,1))),1)</f>
        <v>1</v>
      </c>
      <c r="K345" s="250" t="n">
        <f aca="false">IF(Calculator!$E$21="YES",IF(A345&lt;Calculator!$G$21,0,MIN(MIN(MIN(MOD(A345*Calculator!$B$21/(Calculator!$D$7*150),1),1-MOD(A345*Calculator!$B$21/(Calculator!$D$7*150),1)),ABS(MOD(A345*Calculator!$B$21/(Calculator!$D$7*150),1)-0.5)),MIN(MIN(MOD(A345*Calculator!$C$21/(Calculator!$D$7*150),1),1-MOD(A345*Calculator!$C$21/(Calculator!$D$7*150),1)),ABS(MOD(A345*Calculator!$C$21/(Calculator!$D$7*150),1)-0.5)),IF(INT(2*A345*Calculator!$C$21/(Calculator!$D$7*150))&gt;INT(2*A345*Calculator!$B$21/(Calculator!$D$7*150)),0,1))),1)</f>
        <v>1</v>
      </c>
      <c r="L345" s="250" t="n">
        <f aca="false">IF(Calculator!$E$22="YES",IF(A345&lt;Calculator!$G$22,0,MIN(MIN(MIN(MOD(A345*Calculator!$B$22/(Calculator!$D$7*150),1),1-MOD(A345*Calculator!$B$22/(Calculator!$D$7*150),1)),ABS(MOD(A345*Calculator!$B$22/(Calculator!$D$7*150),1)-0.5)),MIN(MIN(MOD(A345*Calculator!$C$22/(Calculator!$D$7*150),1),1-MOD(A345*Calculator!$C$22/(Calculator!$D$7*150),1)),ABS(MOD(A345*Calculator!$C$22/(Calculator!$D$7*150),1)-0.5)),IF(INT(2*A345*Calculator!$C$22/(Calculator!$D$7*150))&gt;INT(2*A345*Calculator!$B$22/(Calculator!$D$7*150)),0,1))),1)</f>
        <v>1</v>
      </c>
      <c r="M345" s="250" t="n">
        <f aca="false">MIN(B345:L345)</f>
        <v>0.0123508771929828</v>
      </c>
      <c r="N345" s="250" t="n">
        <f aca="false">SUMPRODUCT(($M$7:$M$557&gt;M345)*1)+SUMPRODUCT(($M$7:$M$557=M345)*(ROW($M$7:$M$557)&lt;ROW(M345)))+1</f>
        <v>345</v>
      </c>
      <c r="O345" s="250" t="str">
        <f aca="false">IF(M345&gt;=0.13,"★★★ EXCELLENT",IF(M345&gt;=0.12,"★★  GOOD",IF(M345&gt;=0.07,"★  FAIR",IF(M345&gt;=0.025,"⚠  MARGINAL","✗  AVOID"))))</f>
        <v>✗  AVOID</v>
      </c>
    </row>
    <row r="346" customFormat="false" ht="15" hidden="false" customHeight="true" outlineLevel="0" collapsed="false">
      <c r="A346" s="251" t="n">
        <v>38.9</v>
      </c>
      <c r="B346" s="252" t="n">
        <f aca="false">IF(Calculator!$E$12="YES",IF(A346&lt;Calculator!$G$12,0,MIN(MIN(MIN(MOD(A346*Calculator!$B$12/(Calculator!$D$7*150),1),1-MOD(A346*Calculator!$B$12/(Calculator!$D$7*150),1)),ABS(MOD(A346*Calculator!$B$12/(Calculator!$D$7*150),1)-0.5)),MIN(MIN(MOD(A346*Calculator!$C$12/(Calculator!$D$7*150),1),1-MOD(A346*Calculator!$C$12/(Calculator!$D$7*150),1)),ABS(MOD(A346*Calculator!$C$12/(Calculator!$D$7*150),1)-0.5)),IF(INT(2*A346*Calculator!$C$12/(Calculator!$D$7*150))&gt;INT(2*A346*Calculator!$B$12/(Calculator!$D$7*150)),0,1))),1)</f>
        <v>1</v>
      </c>
      <c r="C346" s="252" t="n">
        <f aca="false">IF(Calculator!$E$13="YES",IF(A346&lt;Calculator!$G$13,0,MIN(MIN(MIN(MOD(A346*Calculator!$B$13/(Calculator!$D$7*150),1),1-MOD(A346*Calculator!$B$13/(Calculator!$D$7*150),1)),ABS(MOD(A346*Calculator!$B$13/(Calculator!$D$7*150),1)-0.5)),MIN(MIN(MOD(A346*Calculator!$C$13/(Calculator!$D$7*150),1),1-MOD(A346*Calculator!$C$13/(Calculator!$D$7*150),1)),ABS(MOD(A346*Calculator!$C$13/(Calculator!$D$7*150),1)-0.5)),IF(INT(2*A346*Calculator!$C$13/(Calculator!$D$7*150))&gt;INT(2*A346*Calculator!$B$13/(Calculator!$D$7*150)),0,1))),1)</f>
        <v>1</v>
      </c>
      <c r="D346" s="252" t="n">
        <f aca="false">IF(Calculator!$E$14="YES",IF(A346&lt;Calculator!$G$14,0,MIN(MIN(MIN(MOD(A346*Calculator!$B$14/(Calculator!$D$7*150),1),1-MOD(A346*Calculator!$B$14/(Calculator!$D$7*150),1)),ABS(MOD(A346*Calculator!$B$14/(Calculator!$D$7*150),1)-0.5)),MIN(MIN(MOD(A346*Calculator!$C$14/(Calculator!$D$7*150),1),1-MOD(A346*Calculator!$C$14/(Calculator!$D$7*150),1)),ABS(MOD(A346*Calculator!$C$14/(Calculator!$D$7*150),1)-0.5)),IF(INT(2*A346*Calculator!$C$14/(Calculator!$D$7*150))&gt;INT(2*A346*Calculator!$B$14/(Calculator!$D$7*150)),0,1))),1)</f>
        <v>1</v>
      </c>
      <c r="E346" s="252" t="n">
        <f aca="false">IF(Calculator!$E$15="YES",IF(A346&lt;Calculator!$G$15,0,MIN(MIN(MIN(MOD(A346*Calculator!$B$15/(Calculator!$D$7*150),1),1-MOD(A346*Calculator!$B$15/(Calculator!$D$7*150),1)),ABS(MOD(A346*Calculator!$B$15/(Calculator!$D$7*150),1)-0.5)),MIN(MIN(MOD(A346*Calculator!$C$15/(Calculator!$D$7*150),1),1-MOD(A346*Calculator!$C$15/(Calculator!$D$7*150),1)),ABS(MOD(A346*Calculator!$C$15/(Calculator!$D$7*150),1)-0.5)),IF(INT(2*A346*Calculator!$C$15/(Calculator!$D$7*150))&gt;INT(2*A346*Calculator!$B$15/(Calculator!$D$7*150)),0,1))),1)</f>
        <v>0.00722807017543881</v>
      </c>
      <c r="F346" s="252" t="n">
        <f aca="false">IF(Calculator!$E$16="YES",IF(A346&lt;Calculator!$G$16,0,MIN(MIN(MIN(MOD(A346*Calculator!$B$16/(Calculator!$D$7*150),1),1-MOD(A346*Calculator!$B$16/(Calculator!$D$7*150),1)),ABS(MOD(A346*Calculator!$B$16/(Calculator!$D$7*150),1)-0.5)),MIN(MIN(MOD(A346*Calculator!$C$16/(Calculator!$D$7*150),1),1-MOD(A346*Calculator!$C$16/(Calculator!$D$7*150),1)),ABS(MOD(A346*Calculator!$C$16/(Calculator!$D$7*150),1)-0.5)),IF(INT(2*A346*Calculator!$C$16/(Calculator!$D$7*150))&gt;INT(2*A346*Calculator!$B$16/(Calculator!$D$7*150)),0,1))),1)</f>
        <v>1</v>
      </c>
      <c r="G346" s="252" t="n">
        <f aca="false">IF(Calculator!$E$17="YES",IF(A346&lt;Calculator!$G$17,0,MIN(MIN(MIN(MOD(A346*Calculator!$B$17/(Calculator!$D$7*150),1),1-MOD(A346*Calculator!$B$17/(Calculator!$D$7*150),1)),ABS(MOD(A346*Calculator!$B$17/(Calculator!$D$7*150),1)-0.5)),MIN(MIN(MOD(A346*Calculator!$C$17/(Calculator!$D$7*150),1),1-MOD(A346*Calculator!$C$17/(Calculator!$D$7*150),1)),ABS(MOD(A346*Calculator!$C$17/(Calculator!$D$7*150),1)-0.5)),IF(INT(2*A346*Calculator!$C$17/(Calculator!$D$7*150))&gt;INT(2*A346*Calculator!$B$17/(Calculator!$D$7*150)),0,1))),1)</f>
        <v>0.0827017543859654</v>
      </c>
      <c r="H346" s="252" t="n">
        <f aca="false">IF(Calculator!$E$18="YES",IF(A346&lt;Calculator!$G$18,0,MIN(MIN(MIN(MOD(A346*Calculator!$B$18/(Calculator!$D$7*150),1),1-MOD(A346*Calculator!$B$18/(Calculator!$D$7*150),1)),ABS(MOD(A346*Calculator!$B$18/(Calculator!$D$7*150),1)-0.5)),MIN(MIN(MOD(A346*Calculator!$C$18/(Calculator!$D$7*150),1),1-MOD(A346*Calculator!$C$18/(Calculator!$D$7*150),1)),ABS(MOD(A346*Calculator!$C$18/(Calculator!$D$7*150),1)-0.5)),IF(INT(2*A346*Calculator!$C$18/(Calculator!$D$7*150))&gt;INT(2*A346*Calculator!$B$18/(Calculator!$D$7*150)),0,1))),1)</f>
        <v>1</v>
      </c>
      <c r="I346" s="252" t="n">
        <f aca="false">IF(Calculator!$E$19="YES",IF(A346&lt;Calculator!$G$19,0,MIN(MIN(MIN(MOD(A346*Calculator!$B$19/(Calculator!$D$7*150),1),1-MOD(A346*Calculator!$B$19/(Calculator!$D$7*150),1)),ABS(MOD(A346*Calculator!$B$19/(Calculator!$D$7*150),1)-0.5)),MIN(MIN(MOD(A346*Calculator!$C$19/(Calculator!$D$7*150),1),1-MOD(A346*Calculator!$C$19/(Calculator!$D$7*150),1)),ABS(MOD(A346*Calculator!$C$19/(Calculator!$D$7*150),1)-0.5)),IF(INT(2*A346*Calculator!$C$19/(Calculator!$D$7*150))&gt;INT(2*A346*Calculator!$B$19/(Calculator!$D$7*150)),0,1))),1)</f>
        <v>1</v>
      </c>
      <c r="J346" s="252" t="n">
        <f aca="false">IF(Calculator!$E$20="YES",IF(A346&lt;Calculator!$G$20,0,MIN(MIN(MIN(MOD(A346*Calculator!$B$20/(Calculator!$D$7*150),1),1-MOD(A346*Calculator!$B$20/(Calculator!$D$7*150),1)),ABS(MOD(A346*Calculator!$B$20/(Calculator!$D$7*150),1)-0.5)),MIN(MIN(MOD(A346*Calculator!$C$20/(Calculator!$D$7*150),1),1-MOD(A346*Calculator!$C$20/(Calculator!$D$7*150),1)),ABS(MOD(A346*Calculator!$C$20/(Calculator!$D$7*150),1)-0.5)),IF(INT(2*A346*Calculator!$C$20/(Calculator!$D$7*150))&gt;INT(2*A346*Calculator!$B$20/(Calculator!$D$7*150)),0,1))),1)</f>
        <v>1</v>
      </c>
      <c r="K346" s="252" t="n">
        <f aca="false">IF(Calculator!$E$21="YES",IF(A346&lt;Calculator!$G$21,0,MIN(MIN(MIN(MOD(A346*Calculator!$B$21/(Calculator!$D$7*150),1),1-MOD(A346*Calculator!$B$21/(Calculator!$D$7*150),1)),ABS(MOD(A346*Calculator!$B$21/(Calculator!$D$7*150),1)-0.5)),MIN(MIN(MOD(A346*Calculator!$C$21/(Calculator!$D$7*150),1),1-MOD(A346*Calculator!$C$21/(Calculator!$D$7*150),1)),ABS(MOD(A346*Calculator!$C$21/(Calculator!$D$7*150),1)-0.5)),IF(INT(2*A346*Calculator!$C$21/(Calculator!$D$7*150))&gt;INT(2*A346*Calculator!$B$21/(Calculator!$D$7*150)),0,1))),1)</f>
        <v>1</v>
      </c>
      <c r="L346" s="252" t="n">
        <f aca="false">IF(Calculator!$E$22="YES",IF(A346&lt;Calculator!$G$22,0,MIN(MIN(MIN(MOD(A346*Calculator!$B$22/(Calculator!$D$7*150),1),1-MOD(A346*Calculator!$B$22/(Calculator!$D$7*150),1)),ABS(MOD(A346*Calculator!$B$22/(Calculator!$D$7*150),1)-0.5)),MIN(MIN(MOD(A346*Calculator!$C$22/(Calculator!$D$7*150),1),1-MOD(A346*Calculator!$C$22/(Calculator!$D$7*150),1)),ABS(MOD(A346*Calculator!$C$22/(Calculator!$D$7*150),1)-0.5)),IF(INT(2*A346*Calculator!$C$22/(Calculator!$D$7*150))&gt;INT(2*A346*Calculator!$B$22/(Calculator!$D$7*150)),0,1))),1)</f>
        <v>1</v>
      </c>
      <c r="M346" s="252" t="n">
        <f aca="false">MIN(B346:L346)</f>
        <v>0.00722807017543881</v>
      </c>
      <c r="N346" s="252" t="n">
        <f aca="false">SUMPRODUCT(($M$7:$M$557&gt;M346)*1)+SUMPRODUCT(($M$7:$M$557=M346)*(ROW($M$7:$M$557)&lt;ROW(M346)))+1</f>
        <v>361</v>
      </c>
      <c r="O346" s="252" t="str">
        <f aca="false">IF(M346&gt;=0.13,"★★★ EXCELLENT",IF(M346&gt;=0.12,"★★  GOOD",IF(M346&gt;=0.07,"★  FAIR",IF(M346&gt;=0.025,"⚠  MARGINAL","✗  AVOID"))))</f>
        <v>✗  AVOID</v>
      </c>
    </row>
    <row r="347" customFormat="false" ht="15" hidden="false" customHeight="true" outlineLevel="0" collapsed="false">
      <c r="A347" s="249" t="n">
        <v>39</v>
      </c>
      <c r="B347" s="250" t="n">
        <f aca="false">IF(Calculator!$E$12="YES",IF(A347&lt;Calculator!$G$12,0,MIN(MIN(MIN(MOD(A347*Calculator!$B$12/(Calculator!$D$7*150),1),1-MOD(A347*Calculator!$B$12/(Calculator!$D$7*150),1)),ABS(MOD(A347*Calculator!$B$12/(Calculator!$D$7*150),1)-0.5)),MIN(MIN(MOD(A347*Calculator!$C$12/(Calculator!$D$7*150),1),1-MOD(A347*Calculator!$C$12/(Calculator!$D$7*150),1)),ABS(MOD(A347*Calculator!$C$12/(Calculator!$D$7*150),1)-0.5)),IF(INT(2*A347*Calculator!$C$12/(Calculator!$D$7*150))&gt;INT(2*A347*Calculator!$B$12/(Calculator!$D$7*150)),0,1))),1)</f>
        <v>1</v>
      </c>
      <c r="C347" s="250" t="n">
        <f aca="false">IF(Calculator!$E$13="YES",IF(A347&lt;Calculator!$G$13,0,MIN(MIN(MIN(MOD(A347*Calculator!$B$13/(Calculator!$D$7*150),1),1-MOD(A347*Calculator!$B$13/(Calculator!$D$7*150),1)),ABS(MOD(A347*Calculator!$B$13/(Calculator!$D$7*150),1)-0.5)),MIN(MIN(MOD(A347*Calculator!$C$13/(Calculator!$D$7*150),1),1-MOD(A347*Calculator!$C$13/(Calculator!$D$7*150),1)),ABS(MOD(A347*Calculator!$C$13/(Calculator!$D$7*150),1)-0.5)),IF(INT(2*A347*Calculator!$C$13/(Calculator!$D$7*150))&gt;INT(2*A347*Calculator!$B$13/(Calculator!$D$7*150)),0,1))),1)</f>
        <v>1</v>
      </c>
      <c r="D347" s="250" t="n">
        <f aca="false">IF(Calculator!$E$14="YES",IF(A347&lt;Calculator!$G$14,0,MIN(MIN(MIN(MOD(A347*Calculator!$B$14/(Calculator!$D$7*150),1),1-MOD(A347*Calculator!$B$14/(Calculator!$D$7*150),1)),ABS(MOD(A347*Calculator!$B$14/(Calculator!$D$7*150),1)-0.5)),MIN(MIN(MOD(A347*Calculator!$C$14/(Calculator!$D$7*150),1),1-MOD(A347*Calculator!$C$14/(Calculator!$D$7*150),1)),ABS(MOD(A347*Calculator!$C$14/(Calculator!$D$7*150),1)-0.5)),IF(INT(2*A347*Calculator!$C$14/(Calculator!$D$7*150))&gt;INT(2*A347*Calculator!$B$14/(Calculator!$D$7*150)),0,1))),1)</f>
        <v>1</v>
      </c>
      <c r="E347" s="250" t="n">
        <f aca="false">IF(Calculator!$E$15="YES",IF(A347&lt;Calculator!$G$15,0,MIN(MIN(MIN(MOD(A347*Calculator!$B$15/(Calculator!$D$7*150),1),1-MOD(A347*Calculator!$B$15/(Calculator!$D$7*150),1)),ABS(MOD(A347*Calculator!$B$15/(Calculator!$D$7*150),1)-0.5)),MIN(MIN(MOD(A347*Calculator!$C$15/(Calculator!$D$7*150),1),1-MOD(A347*Calculator!$C$15/(Calculator!$D$7*150),1)),ABS(MOD(A347*Calculator!$C$15/(Calculator!$D$7*150),1)-0.5)),IF(INT(2*A347*Calculator!$C$15/(Calculator!$D$7*150))&gt;INT(2*A347*Calculator!$B$15/(Calculator!$D$7*150)),0,1))),1)</f>
        <v>0.00210526315789483</v>
      </c>
      <c r="F347" s="250" t="n">
        <f aca="false">IF(Calculator!$E$16="YES",IF(A347&lt;Calculator!$G$16,0,MIN(MIN(MIN(MOD(A347*Calculator!$B$16/(Calculator!$D$7*150),1),1-MOD(A347*Calculator!$B$16/(Calculator!$D$7*150),1)),ABS(MOD(A347*Calculator!$B$16/(Calculator!$D$7*150),1)-0.5)),MIN(MIN(MOD(A347*Calculator!$C$16/(Calculator!$D$7*150),1),1-MOD(A347*Calculator!$C$16/(Calculator!$D$7*150),1)),ABS(MOD(A347*Calculator!$C$16/(Calculator!$D$7*150),1)-0.5)),IF(INT(2*A347*Calculator!$C$16/(Calculator!$D$7*150))&gt;INT(2*A347*Calculator!$B$16/(Calculator!$D$7*150)),0,1))),1)</f>
        <v>1</v>
      </c>
      <c r="G347" s="250" t="n">
        <f aca="false">IF(Calculator!$E$17="YES",IF(A347&lt;Calculator!$G$17,0,MIN(MIN(MIN(MOD(A347*Calculator!$B$17/(Calculator!$D$7*150),1),1-MOD(A347*Calculator!$B$17/(Calculator!$D$7*150),1)),ABS(MOD(A347*Calculator!$B$17/(Calculator!$D$7*150),1)-0.5)),MIN(MIN(MOD(A347*Calculator!$C$17/(Calculator!$D$7*150),1),1-MOD(A347*Calculator!$C$17/(Calculator!$D$7*150),1)),ABS(MOD(A347*Calculator!$C$17/(Calculator!$D$7*150),1)-0.5)),IF(INT(2*A347*Calculator!$C$17/(Calculator!$D$7*150))&gt;INT(2*A347*Calculator!$B$17/(Calculator!$D$7*150)),0,1))),1)</f>
        <v>0.0726315789473686</v>
      </c>
      <c r="H347" s="250" t="n">
        <f aca="false">IF(Calculator!$E$18="YES",IF(A347&lt;Calculator!$G$18,0,MIN(MIN(MIN(MOD(A347*Calculator!$B$18/(Calculator!$D$7*150),1),1-MOD(A347*Calculator!$B$18/(Calculator!$D$7*150),1)),ABS(MOD(A347*Calculator!$B$18/(Calculator!$D$7*150),1)-0.5)),MIN(MIN(MOD(A347*Calculator!$C$18/(Calculator!$D$7*150),1),1-MOD(A347*Calculator!$C$18/(Calculator!$D$7*150),1)),ABS(MOD(A347*Calculator!$C$18/(Calculator!$D$7*150),1)-0.5)),IF(INT(2*A347*Calculator!$C$18/(Calculator!$D$7*150))&gt;INT(2*A347*Calculator!$B$18/(Calculator!$D$7*150)),0,1))),1)</f>
        <v>1</v>
      </c>
      <c r="I347" s="250" t="n">
        <f aca="false">IF(Calculator!$E$19="YES",IF(A347&lt;Calculator!$G$19,0,MIN(MIN(MIN(MOD(A347*Calculator!$B$19/(Calculator!$D$7*150),1),1-MOD(A347*Calculator!$B$19/(Calculator!$D$7*150),1)),ABS(MOD(A347*Calculator!$B$19/(Calculator!$D$7*150),1)-0.5)),MIN(MIN(MOD(A347*Calculator!$C$19/(Calculator!$D$7*150),1),1-MOD(A347*Calculator!$C$19/(Calculator!$D$7*150),1)),ABS(MOD(A347*Calculator!$C$19/(Calculator!$D$7*150),1)-0.5)),IF(INT(2*A347*Calculator!$C$19/(Calculator!$D$7*150))&gt;INT(2*A347*Calculator!$B$19/(Calculator!$D$7*150)),0,1))),1)</f>
        <v>1</v>
      </c>
      <c r="J347" s="250" t="n">
        <f aca="false">IF(Calculator!$E$20="YES",IF(A347&lt;Calculator!$G$20,0,MIN(MIN(MIN(MOD(A347*Calculator!$B$20/(Calculator!$D$7*150),1),1-MOD(A347*Calculator!$B$20/(Calculator!$D$7*150),1)),ABS(MOD(A347*Calculator!$B$20/(Calculator!$D$7*150),1)-0.5)),MIN(MIN(MOD(A347*Calculator!$C$20/(Calculator!$D$7*150),1),1-MOD(A347*Calculator!$C$20/(Calculator!$D$7*150),1)),ABS(MOD(A347*Calculator!$C$20/(Calculator!$D$7*150),1)-0.5)),IF(INT(2*A347*Calculator!$C$20/(Calculator!$D$7*150))&gt;INT(2*A347*Calculator!$B$20/(Calculator!$D$7*150)),0,1))),1)</f>
        <v>1</v>
      </c>
      <c r="K347" s="250" t="n">
        <f aca="false">IF(Calculator!$E$21="YES",IF(A347&lt;Calculator!$G$21,0,MIN(MIN(MIN(MOD(A347*Calculator!$B$21/(Calculator!$D$7*150),1),1-MOD(A347*Calculator!$B$21/(Calculator!$D$7*150),1)),ABS(MOD(A347*Calculator!$B$21/(Calculator!$D$7*150),1)-0.5)),MIN(MIN(MOD(A347*Calculator!$C$21/(Calculator!$D$7*150),1),1-MOD(A347*Calculator!$C$21/(Calculator!$D$7*150),1)),ABS(MOD(A347*Calculator!$C$21/(Calculator!$D$7*150),1)-0.5)),IF(INT(2*A347*Calculator!$C$21/(Calculator!$D$7*150))&gt;INT(2*A347*Calculator!$B$21/(Calculator!$D$7*150)),0,1))),1)</f>
        <v>1</v>
      </c>
      <c r="L347" s="250" t="n">
        <f aca="false">IF(Calculator!$E$22="YES",IF(A347&lt;Calculator!$G$22,0,MIN(MIN(MIN(MOD(A347*Calculator!$B$22/(Calculator!$D$7*150),1),1-MOD(A347*Calculator!$B$22/(Calculator!$D$7*150),1)),ABS(MOD(A347*Calculator!$B$22/(Calculator!$D$7*150),1)-0.5)),MIN(MIN(MOD(A347*Calculator!$C$22/(Calculator!$D$7*150),1),1-MOD(A347*Calculator!$C$22/(Calculator!$D$7*150),1)),ABS(MOD(A347*Calculator!$C$22/(Calculator!$D$7*150),1)-0.5)),IF(INT(2*A347*Calculator!$C$22/(Calculator!$D$7*150))&gt;INT(2*A347*Calculator!$B$22/(Calculator!$D$7*150)),0,1))),1)</f>
        <v>1</v>
      </c>
      <c r="M347" s="250" t="n">
        <f aca="false">MIN(B347:L347)</f>
        <v>0.00210526315789483</v>
      </c>
      <c r="N347" s="250" t="n">
        <f aca="false">SUMPRODUCT(($M$7:$M$557&gt;M347)*1)+SUMPRODUCT(($M$7:$M$557=M347)*(ROW($M$7:$M$557)&lt;ROW(M347)))+1</f>
        <v>375</v>
      </c>
      <c r="O347" s="250" t="str">
        <f aca="false">IF(M347&gt;=0.13,"★★★ EXCELLENT",IF(M347&gt;=0.12,"★★  GOOD",IF(M347&gt;=0.07,"★  FAIR",IF(M347&gt;=0.025,"⚠  MARGINAL","✗  AVOID"))))</f>
        <v>✗  AVOID</v>
      </c>
    </row>
    <row r="348" customFormat="false" ht="15" hidden="false" customHeight="true" outlineLevel="0" collapsed="false">
      <c r="A348" s="251" t="n">
        <v>39.1</v>
      </c>
      <c r="B348" s="252" t="n">
        <f aca="false">IF(Calculator!$E$12="YES",IF(A348&lt;Calculator!$G$12,0,MIN(MIN(MIN(MOD(A348*Calculator!$B$12/(Calculator!$D$7*150),1),1-MOD(A348*Calculator!$B$12/(Calculator!$D$7*150),1)),ABS(MOD(A348*Calculator!$B$12/(Calculator!$D$7*150),1)-0.5)),MIN(MIN(MOD(A348*Calculator!$C$12/(Calculator!$D$7*150),1),1-MOD(A348*Calculator!$C$12/(Calculator!$D$7*150),1)),ABS(MOD(A348*Calculator!$C$12/(Calculator!$D$7*150),1)-0.5)),IF(INT(2*A348*Calculator!$C$12/(Calculator!$D$7*150))&gt;INT(2*A348*Calculator!$B$12/(Calculator!$D$7*150)),0,1))),1)</f>
        <v>1</v>
      </c>
      <c r="C348" s="252" t="n">
        <f aca="false">IF(Calculator!$E$13="YES",IF(A348&lt;Calculator!$G$13,0,MIN(MIN(MIN(MOD(A348*Calculator!$B$13/(Calculator!$D$7*150),1),1-MOD(A348*Calculator!$B$13/(Calculator!$D$7*150),1)),ABS(MOD(A348*Calculator!$B$13/(Calculator!$D$7*150),1)-0.5)),MIN(MIN(MOD(A348*Calculator!$C$13/(Calculator!$D$7*150),1),1-MOD(A348*Calculator!$C$13/(Calculator!$D$7*150),1)),ABS(MOD(A348*Calculator!$C$13/(Calculator!$D$7*150),1)-0.5)),IF(INT(2*A348*Calculator!$C$13/(Calculator!$D$7*150))&gt;INT(2*A348*Calculator!$B$13/(Calculator!$D$7*150)),0,1))),1)</f>
        <v>1</v>
      </c>
      <c r="D348" s="252" t="n">
        <f aca="false">IF(Calculator!$E$14="YES",IF(A348&lt;Calculator!$G$14,0,MIN(MIN(MIN(MOD(A348*Calculator!$B$14/(Calculator!$D$7*150),1),1-MOD(A348*Calculator!$B$14/(Calculator!$D$7*150),1)),ABS(MOD(A348*Calculator!$B$14/(Calculator!$D$7*150),1)-0.5)),MIN(MIN(MOD(A348*Calculator!$C$14/(Calculator!$D$7*150),1),1-MOD(A348*Calculator!$C$14/(Calculator!$D$7*150),1)),ABS(MOD(A348*Calculator!$C$14/(Calculator!$D$7*150),1)-0.5)),IF(INT(2*A348*Calculator!$C$14/(Calculator!$D$7*150))&gt;INT(2*A348*Calculator!$B$14/(Calculator!$D$7*150)),0,1))),1)</f>
        <v>1</v>
      </c>
      <c r="E348" s="252" t="n">
        <f aca="false">IF(Calculator!$E$15="YES",IF(A348&lt;Calculator!$G$15,0,MIN(MIN(MIN(MOD(A348*Calculator!$B$15/(Calculator!$D$7*150),1),1-MOD(A348*Calculator!$B$15/(Calculator!$D$7*150),1)),ABS(MOD(A348*Calculator!$B$15/(Calculator!$D$7*150),1)-0.5)),MIN(MIN(MOD(A348*Calculator!$C$15/(Calculator!$D$7*150),1),1-MOD(A348*Calculator!$C$15/(Calculator!$D$7*150),1)),ABS(MOD(A348*Calculator!$C$15/(Calculator!$D$7*150),1)-0.5)),IF(INT(2*A348*Calculator!$C$15/(Calculator!$D$7*150))&gt;INT(2*A348*Calculator!$B$15/(Calculator!$D$7*150)),0,1))),1)</f>
        <v>0</v>
      </c>
      <c r="F348" s="252" t="n">
        <f aca="false">IF(Calculator!$E$16="YES",IF(A348&lt;Calculator!$G$16,0,MIN(MIN(MIN(MOD(A348*Calculator!$B$16/(Calculator!$D$7*150),1),1-MOD(A348*Calculator!$B$16/(Calculator!$D$7*150),1)),ABS(MOD(A348*Calculator!$B$16/(Calculator!$D$7*150),1)-0.5)),MIN(MIN(MOD(A348*Calculator!$C$16/(Calculator!$D$7*150),1),1-MOD(A348*Calculator!$C$16/(Calculator!$D$7*150),1)),ABS(MOD(A348*Calculator!$C$16/(Calculator!$D$7*150),1)-0.5)),IF(INT(2*A348*Calculator!$C$16/(Calculator!$D$7*150))&gt;INT(2*A348*Calculator!$B$16/(Calculator!$D$7*150)),0,1))),1)</f>
        <v>1</v>
      </c>
      <c r="G348" s="252" t="n">
        <f aca="false">IF(Calculator!$E$17="YES",IF(A348&lt;Calculator!$G$17,0,MIN(MIN(MIN(MOD(A348*Calculator!$B$17/(Calculator!$D$7*150),1),1-MOD(A348*Calculator!$B$17/(Calculator!$D$7*150),1)),ABS(MOD(A348*Calculator!$B$17/(Calculator!$D$7*150),1)-0.5)),MIN(MIN(MOD(A348*Calculator!$C$17/(Calculator!$D$7*150),1),1-MOD(A348*Calculator!$C$17/(Calculator!$D$7*150),1)),ABS(MOD(A348*Calculator!$C$17/(Calculator!$D$7*150),1)-0.5)),IF(INT(2*A348*Calculator!$C$17/(Calculator!$D$7*150))&gt;INT(2*A348*Calculator!$B$17/(Calculator!$D$7*150)),0,1))),1)</f>
        <v>0.0625614035087718</v>
      </c>
      <c r="H348" s="252" t="n">
        <f aca="false">IF(Calculator!$E$18="YES",IF(A348&lt;Calculator!$G$18,0,MIN(MIN(MIN(MOD(A348*Calculator!$B$18/(Calculator!$D$7*150),1),1-MOD(A348*Calculator!$B$18/(Calculator!$D$7*150),1)),ABS(MOD(A348*Calculator!$B$18/(Calculator!$D$7*150),1)-0.5)),MIN(MIN(MOD(A348*Calculator!$C$18/(Calculator!$D$7*150),1),1-MOD(A348*Calculator!$C$18/(Calculator!$D$7*150),1)),ABS(MOD(A348*Calculator!$C$18/(Calculator!$D$7*150),1)-0.5)),IF(INT(2*A348*Calculator!$C$18/(Calculator!$D$7*150))&gt;INT(2*A348*Calculator!$B$18/(Calculator!$D$7*150)),0,1))),1)</f>
        <v>1</v>
      </c>
      <c r="I348" s="252" t="n">
        <f aca="false">IF(Calculator!$E$19="YES",IF(A348&lt;Calculator!$G$19,0,MIN(MIN(MIN(MOD(A348*Calculator!$B$19/(Calculator!$D$7*150),1),1-MOD(A348*Calculator!$B$19/(Calculator!$D$7*150),1)),ABS(MOD(A348*Calculator!$B$19/(Calculator!$D$7*150),1)-0.5)),MIN(MIN(MOD(A348*Calculator!$C$19/(Calculator!$D$7*150),1),1-MOD(A348*Calculator!$C$19/(Calculator!$D$7*150),1)),ABS(MOD(A348*Calculator!$C$19/(Calculator!$D$7*150),1)-0.5)),IF(INT(2*A348*Calculator!$C$19/(Calculator!$D$7*150))&gt;INT(2*A348*Calculator!$B$19/(Calculator!$D$7*150)),0,1))),1)</f>
        <v>1</v>
      </c>
      <c r="J348" s="252" t="n">
        <f aca="false">IF(Calculator!$E$20="YES",IF(A348&lt;Calculator!$G$20,0,MIN(MIN(MIN(MOD(A348*Calculator!$B$20/(Calculator!$D$7*150),1),1-MOD(A348*Calculator!$B$20/(Calculator!$D$7*150),1)),ABS(MOD(A348*Calculator!$B$20/(Calculator!$D$7*150),1)-0.5)),MIN(MIN(MOD(A348*Calculator!$C$20/(Calculator!$D$7*150),1),1-MOD(A348*Calculator!$C$20/(Calculator!$D$7*150),1)),ABS(MOD(A348*Calculator!$C$20/(Calculator!$D$7*150),1)-0.5)),IF(INT(2*A348*Calculator!$C$20/(Calculator!$D$7*150))&gt;INT(2*A348*Calculator!$B$20/(Calculator!$D$7*150)),0,1))),1)</f>
        <v>1</v>
      </c>
      <c r="K348" s="252" t="n">
        <f aca="false">IF(Calculator!$E$21="YES",IF(A348&lt;Calculator!$G$21,0,MIN(MIN(MIN(MOD(A348*Calculator!$B$21/(Calculator!$D$7*150),1),1-MOD(A348*Calculator!$B$21/(Calculator!$D$7*150),1)),ABS(MOD(A348*Calculator!$B$21/(Calculator!$D$7*150),1)-0.5)),MIN(MIN(MOD(A348*Calculator!$C$21/(Calculator!$D$7*150),1),1-MOD(A348*Calculator!$C$21/(Calculator!$D$7*150),1)),ABS(MOD(A348*Calculator!$C$21/(Calculator!$D$7*150),1)-0.5)),IF(INT(2*A348*Calculator!$C$21/(Calculator!$D$7*150))&gt;INT(2*A348*Calculator!$B$21/(Calculator!$D$7*150)),0,1))),1)</f>
        <v>1</v>
      </c>
      <c r="L348" s="252" t="n">
        <f aca="false">IF(Calculator!$E$22="YES",IF(A348&lt;Calculator!$G$22,0,MIN(MIN(MIN(MOD(A348*Calculator!$B$22/(Calculator!$D$7*150),1),1-MOD(A348*Calculator!$B$22/(Calculator!$D$7*150),1)),ABS(MOD(A348*Calculator!$B$22/(Calculator!$D$7*150),1)-0.5)),MIN(MIN(MOD(A348*Calculator!$C$22/(Calculator!$D$7*150),1),1-MOD(A348*Calculator!$C$22/(Calculator!$D$7*150),1)),ABS(MOD(A348*Calculator!$C$22/(Calculator!$D$7*150),1)-0.5)),IF(INT(2*A348*Calculator!$C$22/(Calculator!$D$7*150))&gt;INT(2*A348*Calculator!$B$22/(Calculator!$D$7*150)),0,1))),1)</f>
        <v>1</v>
      </c>
      <c r="M348" s="252" t="n">
        <f aca="false">MIN(B348:L348)</f>
        <v>0</v>
      </c>
      <c r="N348" s="252" t="n">
        <f aca="false">SUMPRODUCT(($M$7:$M$557&gt;M348)*1)+SUMPRODUCT(($M$7:$M$557=M348)*(ROW($M$7:$M$557)&lt;ROW(M348)))+1</f>
        <v>475</v>
      </c>
      <c r="O348" s="252" t="str">
        <f aca="false">IF(M348&gt;=0.13,"★★★ EXCELLENT",IF(M348&gt;=0.12,"★★  GOOD",IF(M348&gt;=0.07,"★  FAIR",IF(M348&gt;=0.025,"⚠  MARGINAL","✗  AVOID"))))</f>
        <v>✗  AVOID</v>
      </c>
    </row>
    <row r="349" customFormat="false" ht="15" hidden="false" customHeight="true" outlineLevel="0" collapsed="false">
      <c r="A349" s="249" t="n">
        <v>39.2</v>
      </c>
      <c r="B349" s="250" t="n">
        <f aca="false">IF(Calculator!$E$12="YES",IF(A349&lt;Calculator!$G$12,0,MIN(MIN(MIN(MOD(A349*Calculator!$B$12/(Calculator!$D$7*150),1),1-MOD(A349*Calculator!$B$12/(Calculator!$D$7*150),1)),ABS(MOD(A349*Calculator!$B$12/(Calculator!$D$7*150),1)-0.5)),MIN(MIN(MOD(A349*Calculator!$C$12/(Calculator!$D$7*150),1),1-MOD(A349*Calculator!$C$12/(Calculator!$D$7*150),1)),ABS(MOD(A349*Calculator!$C$12/(Calculator!$D$7*150),1)-0.5)),IF(INT(2*A349*Calculator!$C$12/(Calculator!$D$7*150))&gt;INT(2*A349*Calculator!$B$12/(Calculator!$D$7*150)),0,1))),1)</f>
        <v>1</v>
      </c>
      <c r="C349" s="250" t="n">
        <f aca="false">IF(Calculator!$E$13="YES",IF(A349&lt;Calculator!$G$13,0,MIN(MIN(MIN(MOD(A349*Calculator!$B$13/(Calculator!$D$7*150),1),1-MOD(A349*Calculator!$B$13/(Calculator!$D$7*150),1)),ABS(MOD(A349*Calculator!$B$13/(Calculator!$D$7*150),1)-0.5)),MIN(MIN(MOD(A349*Calculator!$C$13/(Calculator!$D$7*150),1),1-MOD(A349*Calculator!$C$13/(Calculator!$D$7*150),1)),ABS(MOD(A349*Calculator!$C$13/(Calculator!$D$7*150),1)-0.5)),IF(INT(2*A349*Calculator!$C$13/(Calculator!$D$7*150))&gt;INT(2*A349*Calculator!$B$13/(Calculator!$D$7*150)),0,1))),1)</f>
        <v>1</v>
      </c>
      <c r="D349" s="250" t="n">
        <f aca="false">IF(Calculator!$E$14="YES",IF(A349&lt;Calculator!$G$14,0,MIN(MIN(MIN(MOD(A349*Calculator!$B$14/(Calculator!$D$7*150),1),1-MOD(A349*Calculator!$B$14/(Calculator!$D$7*150),1)),ABS(MOD(A349*Calculator!$B$14/(Calculator!$D$7*150),1)-0.5)),MIN(MIN(MOD(A349*Calculator!$C$14/(Calculator!$D$7*150),1),1-MOD(A349*Calculator!$C$14/(Calculator!$D$7*150),1)),ABS(MOD(A349*Calculator!$C$14/(Calculator!$D$7*150),1)-0.5)),IF(INT(2*A349*Calculator!$C$14/(Calculator!$D$7*150))&gt;INT(2*A349*Calculator!$B$14/(Calculator!$D$7*150)),0,1))),1)</f>
        <v>1</v>
      </c>
      <c r="E349" s="250" t="n">
        <f aca="false">IF(Calculator!$E$15="YES",IF(A349&lt;Calculator!$G$15,0,MIN(MIN(MIN(MOD(A349*Calculator!$B$15/(Calculator!$D$7*150),1),1-MOD(A349*Calculator!$B$15/(Calculator!$D$7*150),1)),ABS(MOD(A349*Calculator!$B$15/(Calculator!$D$7*150),1)-0.5)),MIN(MIN(MOD(A349*Calculator!$C$15/(Calculator!$D$7*150),1),1-MOD(A349*Calculator!$C$15/(Calculator!$D$7*150),1)),ABS(MOD(A349*Calculator!$C$15/(Calculator!$D$7*150),1)-0.5)),IF(INT(2*A349*Calculator!$C$15/(Calculator!$D$7*150))&gt;INT(2*A349*Calculator!$B$15/(Calculator!$D$7*150)),0,1))),1)</f>
        <v>0</v>
      </c>
      <c r="F349" s="250" t="n">
        <f aca="false">IF(Calculator!$E$16="YES",IF(A349&lt;Calculator!$G$16,0,MIN(MIN(MIN(MOD(A349*Calculator!$B$16/(Calculator!$D$7*150),1),1-MOD(A349*Calculator!$B$16/(Calculator!$D$7*150),1)),ABS(MOD(A349*Calculator!$B$16/(Calculator!$D$7*150),1)-0.5)),MIN(MIN(MOD(A349*Calculator!$C$16/(Calculator!$D$7*150),1),1-MOD(A349*Calculator!$C$16/(Calculator!$D$7*150),1)),ABS(MOD(A349*Calculator!$C$16/(Calculator!$D$7*150),1)-0.5)),IF(INT(2*A349*Calculator!$C$16/(Calculator!$D$7*150))&gt;INT(2*A349*Calculator!$B$16/(Calculator!$D$7*150)),0,1))),1)</f>
        <v>1</v>
      </c>
      <c r="G349" s="250" t="n">
        <f aca="false">IF(Calculator!$E$17="YES",IF(A349&lt;Calculator!$G$17,0,MIN(MIN(MIN(MOD(A349*Calculator!$B$17/(Calculator!$D$7*150),1),1-MOD(A349*Calculator!$B$17/(Calculator!$D$7*150),1)),ABS(MOD(A349*Calculator!$B$17/(Calculator!$D$7*150),1)-0.5)),MIN(MIN(MOD(A349*Calculator!$C$17/(Calculator!$D$7*150),1),1-MOD(A349*Calculator!$C$17/(Calculator!$D$7*150),1)),ABS(MOD(A349*Calculator!$C$17/(Calculator!$D$7*150),1)-0.5)),IF(INT(2*A349*Calculator!$C$17/(Calculator!$D$7*150))&gt;INT(2*A349*Calculator!$B$17/(Calculator!$D$7*150)),0,1))),1)</f>
        <v>0.0524912280701755</v>
      </c>
      <c r="H349" s="250" t="n">
        <f aca="false">IF(Calculator!$E$18="YES",IF(A349&lt;Calculator!$G$18,0,MIN(MIN(MIN(MOD(A349*Calculator!$B$18/(Calculator!$D$7*150),1),1-MOD(A349*Calculator!$B$18/(Calculator!$D$7*150),1)),ABS(MOD(A349*Calculator!$B$18/(Calculator!$D$7*150),1)-0.5)),MIN(MIN(MOD(A349*Calculator!$C$18/(Calculator!$D$7*150),1),1-MOD(A349*Calculator!$C$18/(Calculator!$D$7*150),1)),ABS(MOD(A349*Calculator!$C$18/(Calculator!$D$7*150),1)-0.5)),IF(INT(2*A349*Calculator!$C$18/(Calculator!$D$7*150))&gt;INT(2*A349*Calculator!$B$18/(Calculator!$D$7*150)),0,1))),1)</f>
        <v>1</v>
      </c>
      <c r="I349" s="250" t="n">
        <f aca="false">IF(Calculator!$E$19="YES",IF(A349&lt;Calculator!$G$19,0,MIN(MIN(MIN(MOD(A349*Calculator!$B$19/(Calculator!$D$7*150),1),1-MOD(A349*Calculator!$B$19/(Calculator!$D$7*150),1)),ABS(MOD(A349*Calculator!$B$19/(Calculator!$D$7*150),1)-0.5)),MIN(MIN(MOD(A349*Calculator!$C$19/(Calculator!$D$7*150),1),1-MOD(A349*Calculator!$C$19/(Calculator!$D$7*150),1)),ABS(MOD(A349*Calculator!$C$19/(Calculator!$D$7*150),1)-0.5)),IF(INT(2*A349*Calculator!$C$19/(Calculator!$D$7*150))&gt;INT(2*A349*Calculator!$B$19/(Calculator!$D$7*150)),0,1))),1)</f>
        <v>1</v>
      </c>
      <c r="J349" s="250" t="n">
        <f aca="false">IF(Calculator!$E$20="YES",IF(A349&lt;Calculator!$G$20,0,MIN(MIN(MIN(MOD(A349*Calculator!$B$20/(Calculator!$D$7*150),1),1-MOD(A349*Calculator!$B$20/(Calculator!$D$7*150),1)),ABS(MOD(A349*Calculator!$B$20/(Calculator!$D$7*150),1)-0.5)),MIN(MIN(MOD(A349*Calculator!$C$20/(Calculator!$D$7*150),1),1-MOD(A349*Calculator!$C$20/(Calculator!$D$7*150),1)),ABS(MOD(A349*Calculator!$C$20/(Calculator!$D$7*150),1)-0.5)),IF(INT(2*A349*Calculator!$C$20/(Calculator!$D$7*150))&gt;INT(2*A349*Calculator!$B$20/(Calculator!$D$7*150)),0,1))),1)</f>
        <v>1</v>
      </c>
      <c r="K349" s="250" t="n">
        <f aca="false">IF(Calculator!$E$21="YES",IF(A349&lt;Calculator!$G$21,0,MIN(MIN(MIN(MOD(A349*Calculator!$B$21/(Calculator!$D$7*150),1),1-MOD(A349*Calculator!$B$21/(Calculator!$D$7*150),1)),ABS(MOD(A349*Calculator!$B$21/(Calculator!$D$7*150),1)-0.5)),MIN(MIN(MOD(A349*Calculator!$C$21/(Calculator!$D$7*150),1),1-MOD(A349*Calculator!$C$21/(Calculator!$D$7*150),1)),ABS(MOD(A349*Calculator!$C$21/(Calculator!$D$7*150),1)-0.5)),IF(INT(2*A349*Calculator!$C$21/(Calculator!$D$7*150))&gt;INT(2*A349*Calculator!$B$21/(Calculator!$D$7*150)),0,1))),1)</f>
        <v>1</v>
      </c>
      <c r="L349" s="250" t="n">
        <f aca="false">IF(Calculator!$E$22="YES",IF(A349&lt;Calculator!$G$22,0,MIN(MIN(MIN(MOD(A349*Calculator!$B$22/(Calculator!$D$7*150),1),1-MOD(A349*Calculator!$B$22/(Calculator!$D$7*150),1)),ABS(MOD(A349*Calculator!$B$22/(Calculator!$D$7*150),1)-0.5)),MIN(MIN(MOD(A349*Calculator!$C$22/(Calculator!$D$7*150),1),1-MOD(A349*Calculator!$C$22/(Calculator!$D$7*150),1)),ABS(MOD(A349*Calculator!$C$22/(Calculator!$D$7*150),1)-0.5)),IF(INT(2*A349*Calculator!$C$22/(Calculator!$D$7*150))&gt;INT(2*A349*Calculator!$B$22/(Calculator!$D$7*150)),0,1))),1)</f>
        <v>1</v>
      </c>
      <c r="M349" s="250" t="n">
        <f aca="false">MIN(B349:L349)</f>
        <v>0</v>
      </c>
      <c r="N349" s="250" t="n">
        <f aca="false">SUMPRODUCT(($M$7:$M$557&gt;M349)*1)+SUMPRODUCT(($M$7:$M$557=M349)*(ROW($M$7:$M$557)&lt;ROW(M349)))+1</f>
        <v>476</v>
      </c>
      <c r="O349" s="250" t="str">
        <f aca="false">IF(M349&gt;=0.13,"★★★ EXCELLENT",IF(M349&gt;=0.12,"★★  GOOD",IF(M349&gt;=0.07,"★  FAIR",IF(M349&gt;=0.025,"⚠  MARGINAL","✗  AVOID"))))</f>
        <v>✗  AVOID</v>
      </c>
    </row>
    <row r="350" customFormat="false" ht="15" hidden="false" customHeight="true" outlineLevel="0" collapsed="false">
      <c r="A350" s="251" t="n">
        <v>39.3</v>
      </c>
      <c r="B350" s="252" t="n">
        <f aca="false">IF(Calculator!$E$12="YES",IF(A350&lt;Calculator!$G$12,0,MIN(MIN(MIN(MOD(A350*Calculator!$B$12/(Calculator!$D$7*150),1),1-MOD(A350*Calculator!$B$12/(Calculator!$D$7*150),1)),ABS(MOD(A350*Calculator!$B$12/(Calculator!$D$7*150),1)-0.5)),MIN(MIN(MOD(A350*Calculator!$C$12/(Calculator!$D$7*150),1),1-MOD(A350*Calculator!$C$12/(Calculator!$D$7*150),1)),ABS(MOD(A350*Calculator!$C$12/(Calculator!$D$7*150),1)-0.5)),IF(INT(2*A350*Calculator!$C$12/(Calculator!$D$7*150))&gt;INT(2*A350*Calculator!$B$12/(Calculator!$D$7*150)),0,1))),1)</f>
        <v>1</v>
      </c>
      <c r="C350" s="252" t="n">
        <f aca="false">IF(Calculator!$E$13="YES",IF(A350&lt;Calculator!$G$13,0,MIN(MIN(MIN(MOD(A350*Calculator!$B$13/(Calculator!$D$7*150),1),1-MOD(A350*Calculator!$B$13/(Calculator!$D$7*150),1)),ABS(MOD(A350*Calculator!$B$13/(Calculator!$D$7*150),1)-0.5)),MIN(MIN(MOD(A350*Calculator!$C$13/(Calculator!$D$7*150),1),1-MOD(A350*Calculator!$C$13/(Calculator!$D$7*150),1)),ABS(MOD(A350*Calculator!$C$13/(Calculator!$D$7*150),1)-0.5)),IF(INT(2*A350*Calculator!$C$13/(Calculator!$D$7*150))&gt;INT(2*A350*Calculator!$B$13/(Calculator!$D$7*150)),0,1))),1)</f>
        <v>1</v>
      </c>
      <c r="D350" s="252" t="n">
        <f aca="false">IF(Calculator!$E$14="YES",IF(A350&lt;Calculator!$G$14,0,MIN(MIN(MIN(MOD(A350*Calculator!$B$14/(Calculator!$D$7*150),1),1-MOD(A350*Calculator!$B$14/(Calculator!$D$7*150),1)),ABS(MOD(A350*Calculator!$B$14/(Calculator!$D$7*150),1)-0.5)),MIN(MIN(MOD(A350*Calculator!$C$14/(Calculator!$D$7*150),1),1-MOD(A350*Calculator!$C$14/(Calculator!$D$7*150),1)),ABS(MOD(A350*Calculator!$C$14/(Calculator!$D$7*150),1)-0.5)),IF(INT(2*A350*Calculator!$C$14/(Calculator!$D$7*150))&gt;INT(2*A350*Calculator!$B$14/(Calculator!$D$7*150)),0,1))),1)</f>
        <v>1</v>
      </c>
      <c r="E350" s="252" t="n">
        <f aca="false">IF(Calculator!$E$15="YES",IF(A350&lt;Calculator!$G$15,0,MIN(MIN(MIN(MOD(A350*Calculator!$B$15/(Calculator!$D$7*150),1),1-MOD(A350*Calculator!$B$15/(Calculator!$D$7*150),1)),ABS(MOD(A350*Calculator!$B$15/(Calculator!$D$7*150),1)-0.5)),MIN(MIN(MOD(A350*Calculator!$C$15/(Calculator!$D$7*150),1),1-MOD(A350*Calculator!$C$15/(Calculator!$D$7*150),1)),ABS(MOD(A350*Calculator!$C$15/(Calculator!$D$7*150),1)-0.5)),IF(INT(2*A350*Calculator!$C$15/(Calculator!$D$7*150))&gt;INT(2*A350*Calculator!$B$15/(Calculator!$D$7*150)),0,1))),1)</f>
        <v>0</v>
      </c>
      <c r="F350" s="252" t="n">
        <f aca="false">IF(Calculator!$E$16="YES",IF(A350&lt;Calculator!$G$16,0,MIN(MIN(MIN(MOD(A350*Calculator!$B$16/(Calculator!$D$7*150),1),1-MOD(A350*Calculator!$B$16/(Calculator!$D$7*150),1)),ABS(MOD(A350*Calculator!$B$16/(Calculator!$D$7*150),1)-0.5)),MIN(MIN(MOD(A350*Calculator!$C$16/(Calculator!$D$7*150),1),1-MOD(A350*Calculator!$C$16/(Calculator!$D$7*150),1)),ABS(MOD(A350*Calculator!$C$16/(Calculator!$D$7*150),1)-0.5)),IF(INT(2*A350*Calculator!$C$16/(Calculator!$D$7*150))&gt;INT(2*A350*Calculator!$B$16/(Calculator!$D$7*150)),0,1))),1)</f>
        <v>1</v>
      </c>
      <c r="G350" s="252" t="n">
        <f aca="false">IF(Calculator!$E$17="YES",IF(A350&lt;Calculator!$G$17,0,MIN(MIN(MIN(MOD(A350*Calculator!$B$17/(Calculator!$D$7*150),1),1-MOD(A350*Calculator!$B$17/(Calculator!$D$7*150),1)),ABS(MOD(A350*Calculator!$B$17/(Calculator!$D$7*150),1)-0.5)),MIN(MIN(MOD(A350*Calculator!$C$17/(Calculator!$D$7*150),1),1-MOD(A350*Calculator!$C$17/(Calculator!$D$7*150),1)),ABS(MOD(A350*Calculator!$C$17/(Calculator!$D$7*150),1)-0.5)),IF(INT(2*A350*Calculator!$C$17/(Calculator!$D$7*150))&gt;INT(2*A350*Calculator!$B$17/(Calculator!$D$7*150)),0,1))),1)</f>
        <v>0.0424210526315796</v>
      </c>
      <c r="H350" s="252" t="n">
        <f aca="false">IF(Calculator!$E$18="YES",IF(A350&lt;Calculator!$G$18,0,MIN(MIN(MIN(MOD(A350*Calculator!$B$18/(Calculator!$D$7*150),1),1-MOD(A350*Calculator!$B$18/(Calculator!$D$7*150),1)),ABS(MOD(A350*Calculator!$B$18/(Calculator!$D$7*150),1)-0.5)),MIN(MIN(MOD(A350*Calculator!$C$18/(Calculator!$D$7*150),1),1-MOD(A350*Calculator!$C$18/(Calculator!$D$7*150),1)),ABS(MOD(A350*Calculator!$C$18/(Calculator!$D$7*150),1)-0.5)),IF(INT(2*A350*Calculator!$C$18/(Calculator!$D$7*150))&gt;INT(2*A350*Calculator!$B$18/(Calculator!$D$7*150)),0,1))),1)</f>
        <v>1</v>
      </c>
      <c r="I350" s="252" t="n">
        <f aca="false">IF(Calculator!$E$19="YES",IF(A350&lt;Calculator!$G$19,0,MIN(MIN(MIN(MOD(A350*Calculator!$B$19/(Calculator!$D$7*150),1),1-MOD(A350*Calculator!$B$19/(Calculator!$D$7*150),1)),ABS(MOD(A350*Calculator!$B$19/(Calculator!$D$7*150),1)-0.5)),MIN(MIN(MOD(A350*Calculator!$C$19/(Calculator!$D$7*150),1),1-MOD(A350*Calculator!$C$19/(Calculator!$D$7*150),1)),ABS(MOD(A350*Calculator!$C$19/(Calculator!$D$7*150),1)-0.5)),IF(INT(2*A350*Calculator!$C$19/(Calculator!$D$7*150))&gt;INT(2*A350*Calculator!$B$19/(Calculator!$D$7*150)),0,1))),1)</f>
        <v>1</v>
      </c>
      <c r="J350" s="252" t="n">
        <f aca="false">IF(Calculator!$E$20="YES",IF(A350&lt;Calculator!$G$20,0,MIN(MIN(MIN(MOD(A350*Calculator!$B$20/(Calculator!$D$7*150),1),1-MOD(A350*Calculator!$B$20/(Calculator!$D$7*150),1)),ABS(MOD(A350*Calculator!$B$20/(Calculator!$D$7*150),1)-0.5)),MIN(MIN(MOD(A350*Calculator!$C$20/(Calculator!$D$7*150),1),1-MOD(A350*Calculator!$C$20/(Calculator!$D$7*150),1)),ABS(MOD(A350*Calculator!$C$20/(Calculator!$D$7*150),1)-0.5)),IF(INT(2*A350*Calculator!$C$20/(Calculator!$D$7*150))&gt;INT(2*A350*Calculator!$B$20/(Calculator!$D$7*150)),0,1))),1)</f>
        <v>1</v>
      </c>
      <c r="K350" s="252" t="n">
        <f aca="false">IF(Calculator!$E$21="YES",IF(A350&lt;Calculator!$G$21,0,MIN(MIN(MIN(MOD(A350*Calculator!$B$21/(Calculator!$D$7*150),1),1-MOD(A350*Calculator!$B$21/(Calculator!$D$7*150),1)),ABS(MOD(A350*Calculator!$B$21/(Calculator!$D$7*150),1)-0.5)),MIN(MIN(MOD(A350*Calculator!$C$21/(Calculator!$D$7*150),1),1-MOD(A350*Calculator!$C$21/(Calculator!$D$7*150),1)),ABS(MOD(A350*Calculator!$C$21/(Calculator!$D$7*150),1)-0.5)),IF(INT(2*A350*Calculator!$C$21/(Calculator!$D$7*150))&gt;INT(2*A350*Calculator!$B$21/(Calculator!$D$7*150)),0,1))),1)</f>
        <v>1</v>
      </c>
      <c r="L350" s="252" t="n">
        <f aca="false">IF(Calculator!$E$22="YES",IF(A350&lt;Calculator!$G$22,0,MIN(MIN(MIN(MOD(A350*Calculator!$B$22/(Calculator!$D$7*150),1),1-MOD(A350*Calculator!$B$22/(Calculator!$D$7*150),1)),ABS(MOD(A350*Calculator!$B$22/(Calculator!$D$7*150),1)-0.5)),MIN(MIN(MOD(A350*Calculator!$C$22/(Calculator!$D$7*150),1),1-MOD(A350*Calculator!$C$22/(Calculator!$D$7*150),1)),ABS(MOD(A350*Calculator!$C$22/(Calculator!$D$7*150),1)-0.5)),IF(INT(2*A350*Calculator!$C$22/(Calculator!$D$7*150))&gt;INT(2*A350*Calculator!$B$22/(Calculator!$D$7*150)),0,1))),1)</f>
        <v>1</v>
      </c>
      <c r="M350" s="252" t="n">
        <f aca="false">MIN(B350:L350)</f>
        <v>0</v>
      </c>
      <c r="N350" s="252" t="n">
        <f aca="false">SUMPRODUCT(($M$7:$M$557&gt;M350)*1)+SUMPRODUCT(($M$7:$M$557=M350)*(ROW($M$7:$M$557)&lt;ROW(M350)))+1</f>
        <v>477</v>
      </c>
      <c r="O350" s="252" t="str">
        <f aca="false">IF(M350&gt;=0.13,"★★★ EXCELLENT",IF(M350&gt;=0.12,"★★  GOOD",IF(M350&gt;=0.07,"★  FAIR",IF(M350&gt;=0.025,"⚠  MARGINAL","✗  AVOID"))))</f>
        <v>✗  AVOID</v>
      </c>
    </row>
    <row r="351" customFormat="false" ht="15" hidden="false" customHeight="true" outlineLevel="0" collapsed="false">
      <c r="A351" s="249" t="n">
        <v>39.4</v>
      </c>
      <c r="B351" s="250" t="n">
        <f aca="false">IF(Calculator!$E$12="YES",IF(A351&lt;Calculator!$G$12,0,MIN(MIN(MIN(MOD(A351*Calculator!$B$12/(Calculator!$D$7*150),1),1-MOD(A351*Calculator!$B$12/(Calculator!$D$7*150),1)),ABS(MOD(A351*Calculator!$B$12/(Calculator!$D$7*150),1)-0.5)),MIN(MIN(MOD(A351*Calculator!$C$12/(Calculator!$D$7*150),1),1-MOD(A351*Calculator!$C$12/(Calculator!$D$7*150),1)),ABS(MOD(A351*Calculator!$C$12/(Calculator!$D$7*150),1)-0.5)),IF(INT(2*A351*Calculator!$C$12/(Calculator!$D$7*150))&gt;INT(2*A351*Calculator!$B$12/(Calculator!$D$7*150)),0,1))),1)</f>
        <v>1</v>
      </c>
      <c r="C351" s="250" t="n">
        <f aca="false">IF(Calculator!$E$13="YES",IF(A351&lt;Calculator!$G$13,0,MIN(MIN(MIN(MOD(A351*Calculator!$B$13/(Calculator!$D$7*150),1),1-MOD(A351*Calculator!$B$13/(Calculator!$D$7*150),1)),ABS(MOD(A351*Calculator!$B$13/(Calculator!$D$7*150),1)-0.5)),MIN(MIN(MOD(A351*Calculator!$C$13/(Calculator!$D$7*150),1),1-MOD(A351*Calculator!$C$13/(Calculator!$D$7*150),1)),ABS(MOD(A351*Calculator!$C$13/(Calculator!$D$7*150),1)-0.5)),IF(INT(2*A351*Calculator!$C$13/(Calculator!$D$7*150))&gt;INT(2*A351*Calculator!$B$13/(Calculator!$D$7*150)),0,1))),1)</f>
        <v>1</v>
      </c>
      <c r="D351" s="250" t="n">
        <f aca="false">IF(Calculator!$E$14="YES",IF(A351&lt;Calculator!$G$14,0,MIN(MIN(MIN(MOD(A351*Calculator!$B$14/(Calculator!$D$7*150),1),1-MOD(A351*Calculator!$B$14/(Calculator!$D$7*150),1)),ABS(MOD(A351*Calculator!$B$14/(Calculator!$D$7*150),1)-0.5)),MIN(MIN(MOD(A351*Calculator!$C$14/(Calculator!$D$7*150),1),1-MOD(A351*Calculator!$C$14/(Calculator!$D$7*150),1)),ABS(MOD(A351*Calculator!$C$14/(Calculator!$D$7*150),1)-0.5)),IF(INT(2*A351*Calculator!$C$14/(Calculator!$D$7*150))&gt;INT(2*A351*Calculator!$B$14/(Calculator!$D$7*150)),0,1))),1)</f>
        <v>1</v>
      </c>
      <c r="E351" s="250" t="n">
        <f aca="false">IF(Calculator!$E$15="YES",IF(A351&lt;Calculator!$G$15,0,MIN(MIN(MIN(MOD(A351*Calculator!$B$15/(Calculator!$D$7*150),1),1-MOD(A351*Calculator!$B$15/(Calculator!$D$7*150),1)),ABS(MOD(A351*Calculator!$B$15/(Calculator!$D$7*150),1)-0.5)),MIN(MIN(MOD(A351*Calculator!$C$15/(Calculator!$D$7*150),1),1-MOD(A351*Calculator!$C$15/(Calculator!$D$7*150),1)),ABS(MOD(A351*Calculator!$C$15/(Calculator!$D$7*150),1)-0.5)),IF(INT(2*A351*Calculator!$C$15/(Calculator!$D$7*150))&gt;INT(2*A351*Calculator!$B$15/(Calculator!$D$7*150)),0,1))),1)</f>
        <v>0</v>
      </c>
      <c r="F351" s="250" t="n">
        <f aca="false">IF(Calculator!$E$16="YES",IF(A351&lt;Calculator!$G$16,0,MIN(MIN(MIN(MOD(A351*Calculator!$B$16/(Calculator!$D$7*150),1),1-MOD(A351*Calculator!$B$16/(Calculator!$D$7*150),1)),ABS(MOD(A351*Calculator!$B$16/(Calculator!$D$7*150),1)-0.5)),MIN(MIN(MOD(A351*Calculator!$C$16/(Calculator!$D$7*150),1),1-MOD(A351*Calculator!$C$16/(Calculator!$D$7*150),1)),ABS(MOD(A351*Calculator!$C$16/(Calculator!$D$7*150),1)-0.5)),IF(INT(2*A351*Calculator!$C$16/(Calculator!$D$7*150))&gt;INT(2*A351*Calculator!$B$16/(Calculator!$D$7*150)),0,1))),1)</f>
        <v>1</v>
      </c>
      <c r="G351" s="250" t="n">
        <f aca="false">IF(Calculator!$E$17="YES",IF(A351&lt;Calculator!$G$17,0,MIN(MIN(MIN(MOD(A351*Calculator!$B$17/(Calculator!$D$7*150),1),1-MOD(A351*Calculator!$B$17/(Calculator!$D$7*150),1)),ABS(MOD(A351*Calculator!$B$17/(Calculator!$D$7*150),1)-0.5)),MIN(MIN(MOD(A351*Calculator!$C$17/(Calculator!$D$7*150),1),1-MOD(A351*Calculator!$C$17/(Calculator!$D$7*150),1)),ABS(MOD(A351*Calculator!$C$17/(Calculator!$D$7*150),1)-0.5)),IF(INT(2*A351*Calculator!$C$17/(Calculator!$D$7*150))&gt;INT(2*A351*Calculator!$B$17/(Calculator!$D$7*150)),0,1))),1)</f>
        <v>0.0323508771929824</v>
      </c>
      <c r="H351" s="250" t="n">
        <f aca="false">IF(Calculator!$E$18="YES",IF(A351&lt;Calculator!$G$18,0,MIN(MIN(MIN(MOD(A351*Calculator!$B$18/(Calculator!$D$7*150),1),1-MOD(A351*Calculator!$B$18/(Calculator!$D$7*150),1)),ABS(MOD(A351*Calculator!$B$18/(Calculator!$D$7*150),1)-0.5)),MIN(MIN(MOD(A351*Calculator!$C$18/(Calculator!$D$7*150),1),1-MOD(A351*Calculator!$C$18/(Calculator!$D$7*150),1)),ABS(MOD(A351*Calculator!$C$18/(Calculator!$D$7*150),1)-0.5)),IF(INT(2*A351*Calculator!$C$18/(Calculator!$D$7*150))&gt;INT(2*A351*Calculator!$B$18/(Calculator!$D$7*150)),0,1))),1)</f>
        <v>1</v>
      </c>
      <c r="I351" s="250" t="n">
        <f aca="false">IF(Calculator!$E$19="YES",IF(A351&lt;Calculator!$G$19,0,MIN(MIN(MIN(MOD(A351*Calculator!$B$19/(Calculator!$D$7*150),1),1-MOD(A351*Calculator!$B$19/(Calculator!$D$7*150),1)),ABS(MOD(A351*Calculator!$B$19/(Calculator!$D$7*150),1)-0.5)),MIN(MIN(MOD(A351*Calculator!$C$19/(Calculator!$D$7*150),1),1-MOD(A351*Calculator!$C$19/(Calculator!$D$7*150),1)),ABS(MOD(A351*Calculator!$C$19/(Calculator!$D$7*150),1)-0.5)),IF(INT(2*A351*Calculator!$C$19/(Calculator!$D$7*150))&gt;INT(2*A351*Calculator!$B$19/(Calculator!$D$7*150)),0,1))),1)</f>
        <v>1</v>
      </c>
      <c r="J351" s="250" t="n">
        <f aca="false">IF(Calculator!$E$20="YES",IF(A351&lt;Calculator!$G$20,0,MIN(MIN(MIN(MOD(A351*Calculator!$B$20/(Calculator!$D$7*150),1),1-MOD(A351*Calculator!$B$20/(Calculator!$D$7*150),1)),ABS(MOD(A351*Calculator!$B$20/(Calculator!$D$7*150),1)-0.5)),MIN(MIN(MOD(A351*Calculator!$C$20/(Calculator!$D$7*150),1),1-MOD(A351*Calculator!$C$20/(Calculator!$D$7*150),1)),ABS(MOD(A351*Calculator!$C$20/(Calculator!$D$7*150),1)-0.5)),IF(INT(2*A351*Calculator!$C$20/(Calculator!$D$7*150))&gt;INT(2*A351*Calculator!$B$20/(Calculator!$D$7*150)),0,1))),1)</f>
        <v>1</v>
      </c>
      <c r="K351" s="250" t="n">
        <f aca="false">IF(Calculator!$E$21="YES",IF(A351&lt;Calculator!$G$21,0,MIN(MIN(MIN(MOD(A351*Calculator!$B$21/(Calculator!$D$7*150),1),1-MOD(A351*Calculator!$B$21/(Calculator!$D$7*150),1)),ABS(MOD(A351*Calculator!$B$21/(Calculator!$D$7*150),1)-0.5)),MIN(MIN(MOD(A351*Calculator!$C$21/(Calculator!$D$7*150),1),1-MOD(A351*Calculator!$C$21/(Calculator!$D$7*150),1)),ABS(MOD(A351*Calculator!$C$21/(Calculator!$D$7*150),1)-0.5)),IF(INT(2*A351*Calculator!$C$21/(Calculator!$D$7*150))&gt;INT(2*A351*Calculator!$B$21/(Calculator!$D$7*150)),0,1))),1)</f>
        <v>1</v>
      </c>
      <c r="L351" s="250" t="n">
        <f aca="false">IF(Calculator!$E$22="YES",IF(A351&lt;Calculator!$G$22,0,MIN(MIN(MIN(MOD(A351*Calculator!$B$22/(Calculator!$D$7*150),1),1-MOD(A351*Calculator!$B$22/(Calculator!$D$7*150),1)),ABS(MOD(A351*Calculator!$B$22/(Calculator!$D$7*150),1)-0.5)),MIN(MIN(MOD(A351*Calculator!$C$22/(Calculator!$D$7*150),1),1-MOD(A351*Calculator!$C$22/(Calculator!$D$7*150),1)),ABS(MOD(A351*Calculator!$C$22/(Calculator!$D$7*150),1)-0.5)),IF(INT(2*A351*Calculator!$C$22/(Calculator!$D$7*150))&gt;INT(2*A351*Calculator!$B$22/(Calculator!$D$7*150)),0,1))),1)</f>
        <v>1</v>
      </c>
      <c r="M351" s="250" t="n">
        <f aca="false">MIN(B351:L351)</f>
        <v>0</v>
      </c>
      <c r="N351" s="250" t="n">
        <f aca="false">SUMPRODUCT(($M$7:$M$557&gt;M351)*1)+SUMPRODUCT(($M$7:$M$557=M351)*(ROW($M$7:$M$557)&lt;ROW(M351)))+1</f>
        <v>478</v>
      </c>
      <c r="O351" s="250" t="str">
        <f aca="false">IF(M351&gt;=0.13,"★★★ EXCELLENT",IF(M351&gt;=0.12,"★★  GOOD",IF(M351&gt;=0.07,"★  FAIR",IF(M351&gt;=0.025,"⚠  MARGINAL","✗  AVOID"))))</f>
        <v>✗  AVOID</v>
      </c>
    </row>
    <row r="352" customFormat="false" ht="15" hidden="false" customHeight="true" outlineLevel="0" collapsed="false">
      <c r="A352" s="251" t="n">
        <v>39.5</v>
      </c>
      <c r="B352" s="252" t="n">
        <f aca="false">IF(Calculator!$E$12="YES",IF(A352&lt;Calculator!$G$12,0,MIN(MIN(MIN(MOD(A352*Calculator!$B$12/(Calculator!$D$7*150),1),1-MOD(A352*Calculator!$B$12/(Calculator!$D$7*150),1)),ABS(MOD(A352*Calculator!$B$12/(Calculator!$D$7*150),1)-0.5)),MIN(MIN(MOD(A352*Calculator!$C$12/(Calculator!$D$7*150),1),1-MOD(A352*Calculator!$C$12/(Calculator!$D$7*150),1)),ABS(MOD(A352*Calculator!$C$12/(Calculator!$D$7*150),1)-0.5)),IF(INT(2*A352*Calculator!$C$12/(Calculator!$D$7*150))&gt;INT(2*A352*Calculator!$B$12/(Calculator!$D$7*150)),0,1))),1)</f>
        <v>1</v>
      </c>
      <c r="C352" s="252" t="n">
        <f aca="false">IF(Calculator!$E$13="YES",IF(A352&lt;Calculator!$G$13,0,MIN(MIN(MIN(MOD(A352*Calculator!$B$13/(Calculator!$D$7*150),1),1-MOD(A352*Calculator!$B$13/(Calculator!$D$7*150),1)),ABS(MOD(A352*Calculator!$B$13/(Calculator!$D$7*150),1)-0.5)),MIN(MIN(MOD(A352*Calculator!$C$13/(Calculator!$D$7*150),1),1-MOD(A352*Calculator!$C$13/(Calculator!$D$7*150),1)),ABS(MOD(A352*Calculator!$C$13/(Calculator!$D$7*150),1)-0.5)),IF(INT(2*A352*Calculator!$C$13/(Calculator!$D$7*150))&gt;INT(2*A352*Calculator!$B$13/(Calculator!$D$7*150)),0,1))),1)</f>
        <v>1</v>
      </c>
      <c r="D352" s="252" t="n">
        <f aca="false">IF(Calculator!$E$14="YES",IF(A352&lt;Calculator!$G$14,0,MIN(MIN(MIN(MOD(A352*Calculator!$B$14/(Calculator!$D$7*150),1),1-MOD(A352*Calculator!$B$14/(Calculator!$D$7*150),1)),ABS(MOD(A352*Calculator!$B$14/(Calculator!$D$7*150),1)-0.5)),MIN(MIN(MOD(A352*Calculator!$C$14/(Calculator!$D$7*150),1),1-MOD(A352*Calculator!$C$14/(Calculator!$D$7*150),1)),ABS(MOD(A352*Calculator!$C$14/(Calculator!$D$7*150),1)-0.5)),IF(INT(2*A352*Calculator!$C$14/(Calculator!$D$7*150))&gt;INT(2*A352*Calculator!$B$14/(Calculator!$D$7*150)),0,1))),1)</f>
        <v>1</v>
      </c>
      <c r="E352" s="252" t="n">
        <f aca="false">IF(Calculator!$E$15="YES",IF(A352&lt;Calculator!$G$15,0,MIN(MIN(MIN(MOD(A352*Calculator!$B$15/(Calculator!$D$7*150),1),1-MOD(A352*Calculator!$B$15/(Calculator!$D$7*150),1)),ABS(MOD(A352*Calculator!$B$15/(Calculator!$D$7*150),1)-0.5)),MIN(MIN(MOD(A352*Calculator!$C$15/(Calculator!$D$7*150),1),1-MOD(A352*Calculator!$C$15/(Calculator!$D$7*150),1)),ABS(MOD(A352*Calculator!$C$15/(Calculator!$D$7*150),1)-0.5)),IF(INT(2*A352*Calculator!$C$15/(Calculator!$D$7*150))&gt;INT(2*A352*Calculator!$B$15/(Calculator!$D$7*150)),0,1))),1)</f>
        <v>0</v>
      </c>
      <c r="F352" s="252" t="n">
        <f aca="false">IF(Calculator!$E$16="YES",IF(A352&lt;Calculator!$G$16,0,MIN(MIN(MIN(MOD(A352*Calculator!$B$16/(Calculator!$D$7*150),1),1-MOD(A352*Calculator!$B$16/(Calculator!$D$7*150),1)),ABS(MOD(A352*Calculator!$B$16/(Calculator!$D$7*150),1)-0.5)),MIN(MIN(MOD(A352*Calculator!$C$16/(Calculator!$D$7*150),1),1-MOD(A352*Calculator!$C$16/(Calculator!$D$7*150),1)),ABS(MOD(A352*Calculator!$C$16/(Calculator!$D$7*150),1)-0.5)),IF(INT(2*A352*Calculator!$C$16/(Calculator!$D$7*150))&gt;INT(2*A352*Calculator!$B$16/(Calculator!$D$7*150)),0,1))),1)</f>
        <v>1</v>
      </c>
      <c r="G352" s="252" t="n">
        <f aca="false">IF(Calculator!$E$17="YES",IF(A352&lt;Calculator!$G$17,0,MIN(MIN(MIN(MOD(A352*Calculator!$B$17/(Calculator!$D$7*150),1),1-MOD(A352*Calculator!$B$17/(Calculator!$D$7*150),1)),ABS(MOD(A352*Calculator!$B$17/(Calculator!$D$7*150),1)-0.5)),MIN(MIN(MOD(A352*Calculator!$C$17/(Calculator!$D$7*150),1),1-MOD(A352*Calculator!$C$17/(Calculator!$D$7*150),1)),ABS(MOD(A352*Calculator!$C$17/(Calculator!$D$7*150),1)-0.5)),IF(INT(2*A352*Calculator!$C$17/(Calculator!$D$7*150))&gt;INT(2*A352*Calculator!$B$17/(Calculator!$D$7*150)),0,1))),1)</f>
        <v>0.0222807017543865</v>
      </c>
      <c r="H352" s="252" t="n">
        <f aca="false">IF(Calculator!$E$18="YES",IF(A352&lt;Calculator!$G$18,0,MIN(MIN(MIN(MOD(A352*Calculator!$B$18/(Calculator!$D$7*150),1),1-MOD(A352*Calculator!$B$18/(Calculator!$D$7*150),1)),ABS(MOD(A352*Calculator!$B$18/(Calculator!$D$7*150),1)-0.5)),MIN(MIN(MOD(A352*Calculator!$C$18/(Calculator!$D$7*150),1),1-MOD(A352*Calculator!$C$18/(Calculator!$D$7*150),1)),ABS(MOD(A352*Calculator!$C$18/(Calculator!$D$7*150),1)-0.5)),IF(INT(2*A352*Calculator!$C$18/(Calculator!$D$7*150))&gt;INT(2*A352*Calculator!$B$18/(Calculator!$D$7*150)),0,1))),1)</f>
        <v>1</v>
      </c>
      <c r="I352" s="252" t="n">
        <f aca="false">IF(Calculator!$E$19="YES",IF(A352&lt;Calculator!$G$19,0,MIN(MIN(MIN(MOD(A352*Calculator!$B$19/(Calculator!$D$7*150),1),1-MOD(A352*Calculator!$B$19/(Calculator!$D$7*150),1)),ABS(MOD(A352*Calculator!$B$19/(Calculator!$D$7*150),1)-0.5)),MIN(MIN(MOD(A352*Calculator!$C$19/(Calculator!$D$7*150),1),1-MOD(A352*Calculator!$C$19/(Calculator!$D$7*150),1)),ABS(MOD(A352*Calculator!$C$19/(Calculator!$D$7*150),1)-0.5)),IF(INT(2*A352*Calculator!$C$19/(Calculator!$D$7*150))&gt;INT(2*A352*Calculator!$B$19/(Calculator!$D$7*150)),0,1))),1)</f>
        <v>1</v>
      </c>
      <c r="J352" s="252" t="n">
        <f aca="false">IF(Calculator!$E$20="YES",IF(A352&lt;Calculator!$G$20,0,MIN(MIN(MIN(MOD(A352*Calculator!$B$20/(Calculator!$D$7*150),1),1-MOD(A352*Calculator!$B$20/(Calculator!$D$7*150),1)),ABS(MOD(A352*Calculator!$B$20/(Calculator!$D$7*150),1)-0.5)),MIN(MIN(MOD(A352*Calculator!$C$20/(Calculator!$D$7*150),1),1-MOD(A352*Calculator!$C$20/(Calculator!$D$7*150),1)),ABS(MOD(A352*Calculator!$C$20/(Calculator!$D$7*150),1)-0.5)),IF(INT(2*A352*Calculator!$C$20/(Calculator!$D$7*150))&gt;INT(2*A352*Calculator!$B$20/(Calculator!$D$7*150)),0,1))),1)</f>
        <v>1</v>
      </c>
      <c r="K352" s="252" t="n">
        <f aca="false">IF(Calculator!$E$21="YES",IF(A352&lt;Calculator!$G$21,0,MIN(MIN(MIN(MOD(A352*Calculator!$B$21/(Calculator!$D$7*150),1),1-MOD(A352*Calculator!$B$21/(Calculator!$D$7*150),1)),ABS(MOD(A352*Calculator!$B$21/(Calculator!$D$7*150),1)-0.5)),MIN(MIN(MOD(A352*Calculator!$C$21/(Calculator!$D$7*150),1),1-MOD(A352*Calculator!$C$21/(Calculator!$D$7*150),1)),ABS(MOD(A352*Calculator!$C$21/(Calculator!$D$7*150),1)-0.5)),IF(INT(2*A352*Calculator!$C$21/(Calculator!$D$7*150))&gt;INT(2*A352*Calculator!$B$21/(Calculator!$D$7*150)),0,1))),1)</f>
        <v>1</v>
      </c>
      <c r="L352" s="252" t="n">
        <f aca="false">IF(Calculator!$E$22="YES",IF(A352&lt;Calculator!$G$22,0,MIN(MIN(MIN(MOD(A352*Calculator!$B$22/(Calculator!$D$7*150),1),1-MOD(A352*Calculator!$B$22/(Calculator!$D$7*150),1)),ABS(MOD(A352*Calculator!$B$22/(Calculator!$D$7*150),1)-0.5)),MIN(MIN(MOD(A352*Calculator!$C$22/(Calculator!$D$7*150),1),1-MOD(A352*Calculator!$C$22/(Calculator!$D$7*150),1)),ABS(MOD(A352*Calculator!$C$22/(Calculator!$D$7*150),1)-0.5)),IF(INT(2*A352*Calculator!$C$22/(Calculator!$D$7*150))&gt;INT(2*A352*Calculator!$B$22/(Calculator!$D$7*150)),0,1))),1)</f>
        <v>1</v>
      </c>
      <c r="M352" s="252" t="n">
        <f aca="false">MIN(B352:L352)</f>
        <v>0</v>
      </c>
      <c r="N352" s="252" t="n">
        <f aca="false">SUMPRODUCT(($M$7:$M$557&gt;M352)*1)+SUMPRODUCT(($M$7:$M$557=M352)*(ROW($M$7:$M$557)&lt;ROW(M352)))+1</f>
        <v>479</v>
      </c>
      <c r="O352" s="252" t="str">
        <f aca="false">IF(M352&gt;=0.13,"★★★ EXCELLENT",IF(M352&gt;=0.12,"★★  GOOD",IF(M352&gt;=0.07,"★  FAIR",IF(M352&gt;=0.025,"⚠  MARGINAL","✗  AVOID"))))</f>
        <v>✗  AVOID</v>
      </c>
    </row>
    <row r="353" customFormat="false" ht="15" hidden="false" customHeight="true" outlineLevel="0" collapsed="false">
      <c r="A353" s="249" t="n">
        <v>39.6</v>
      </c>
      <c r="B353" s="250" t="n">
        <f aca="false">IF(Calculator!$E$12="YES",IF(A353&lt;Calculator!$G$12,0,MIN(MIN(MIN(MOD(A353*Calculator!$B$12/(Calculator!$D$7*150),1),1-MOD(A353*Calculator!$B$12/(Calculator!$D$7*150),1)),ABS(MOD(A353*Calculator!$B$12/(Calculator!$D$7*150),1)-0.5)),MIN(MIN(MOD(A353*Calculator!$C$12/(Calculator!$D$7*150),1),1-MOD(A353*Calculator!$C$12/(Calculator!$D$7*150),1)),ABS(MOD(A353*Calculator!$C$12/(Calculator!$D$7*150),1)-0.5)),IF(INT(2*A353*Calculator!$C$12/(Calculator!$D$7*150))&gt;INT(2*A353*Calculator!$B$12/(Calculator!$D$7*150)),0,1))),1)</f>
        <v>1</v>
      </c>
      <c r="C353" s="250" t="n">
        <f aca="false">IF(Calculator!$E$13="YES",IF(A353&lt;Calculator!$G$13,0,MIN(MIN(MIN(MOD(A353*Calculator!$B$13/(Calculator!$D$7*150),1),1-MOD(A353*Calculator!$B$13/(Calculator!$D$7*150),1)),ABS(MOD(A353*Calculator!$B$13/(Calculator!$D$7*150),1)-0.5)),MIN(MIN(MOD(A353*Calculator!$C$13/(Calculator!$D$7*150),1),1-MOD(A353*Calculator!$C$13/(Calculator!$D$7*150),1)),ABS(MOD(A353*Calculator!$C$13/(Calculator!$D$7*150),1)-0.5)),IF(INT(2*A353*Calculator!$C$13/(Calculator!$D$7*150))&gt;INT(2*A353*Calculator!$B$13/(Calculator!$D$7*150)),0,1))),1)</f>
        <v>1</v>
      </c>
      <c r="D353" s="250" t="n">
        <f aca="false">IF(Calculator!$E$14="YES",IF(A353&lt;Calculator!$G$14,0,MIN(MIN(MIN(MOD(A353*Calculator!$B$14/(Calculator!$D$7*150),1),1-MOD(A353*Calculator!$B$14/(Calculator!$D$7*150),1)),ABS(MOD(A353*Calculator!$B$14/(Calculator!$D$7*150),1)-0.5)),MIN(MIN(MOD(A353*Calculator!$C$14/(Calculator!$D$7*150),1),1-MOD(A353*Calculator!$C$14/(Calculator!$D$7*150),1)),ABS(MOD(A353*Calculator!$C$14/(Calculator!$D$7*150),1)-0.5)),IF(INT(2*A353*Calculator!$C$14/(Calculator!$D$7*150))&gt;INT(2*A353*Calculator!$B$14/(Calculator!$D$7*150)),0,1))),1)</f>
        <v>1</v>
      </c>
      <c r="E353" s="250" t="n">
        <f aca="false">IF(Calculator!$E$15="YES",IF(A353&lt;Calculator!$G$15,0,MIN(MIN(MIN(MOD(A353*Calculator!$B$15/(Calculator!$D$7*150),1),1-MOD(A353*Calculator!$B$15/(Calculator!$D$7*150),1)),ABS(MOD(A353*Calculator!$B$15/(Calculator!$D$7*150),1)-0.5)),MIN(MIN(MOD(A353*Calculator!$C$15/(Calculator!$D$7*150),1),1-MOD(A353*Calculator!$C$15/(Calculator!$D$7*150),1)),ABS(MOD(A353*Calculator!$C$15/(Calculator!$D$7*150),1)-0.5)),IF(INT(2*A353*Calculator!$C$15/(Calculator!$D$7*150))&gt;INT(2*A353*Calculator!$B$15/(Calculator!$D$7*150)),0,1))),1)</f>
        <v>0</v>
      </c>
      <c r="F353" s="250" t="n">
        <f aca="false">IF(Calculator!$E$16="YES",IF(A353&lt;Calculator!$G$16,0,MIN(MIN(MIN(MOD(A353*Calculator!$B$16/(Calculator!$D$7*150),1),1-MOD(A353*Calculator!$B$16/(Calculator!$D$7*150),1)),ABS(MOD(A353*Calculator!$B$16/(Calculator!$D$7*150),1)-0.5)),MIN(MIN(MOD(A353*Calculator!$C$16/(Calculator!$D$7*150),1),1-MOD(A353*Calculator!$C$16/(Calculator!$D$7*150),1)),ABS(MOD(A353*Calculator!$C$16/(Calculator!$D$7*150),1)-0.5)),IF(INT(2*A353*Calculator!$C$16/(Calculator!$D$7*150))&gt;INT(2*A353*Calculator!$B$16/(Calculator!$D$7*150)),0,1))),1)</f>
        <v>1</v>
      </c>
      <c r="G353" s="250" t="n">
        <f aca="false">IF(Calculator!$E$17="YES",IF(A353&lt;Calculator!$G$17,0,MIN(MIN(MIN(MOD(A353*Calculator!$B$17/(Calculator!$D$7*150),1),1-MOD(A353*Calculator!$B$17/(Calculator!$D$7*150),1)),ABS(MOD(A353*Calculator!$B$17/(Calculator!$D$7*150),1)-0.5)),MIN(MIN(MOD(A353*Calculator!$C$17/(Calculator!$D$7*150),1),1-MOD(A353*Calculator!$C$17/(Calculator!$D$7*150),1)),ABS(MOD(A353*Calculator!$C$17/(Calculator!$D$7*150),1)-0.5)),IF(INT(2*A353*Calculator!$C$17/(Calculator!$D$7*150))&gt;INT(2*A353*Calculator!$B$17/(Calculator!$D$7*150)),0,1))),1)</f>
        <v>0.0122105263157897</v>
      </c>
      <c r="H353" s="250" t="n">
        <f aca="false">IF(Calculator!$E$18="YES",IF(A353&lt;Calculator!$G$18,0,MIN(MIN(MIN(MOD(A353*Calculator!$B$18/(Calculator!$D$7*150),1),1-MOD(A353*Calculator!$B$18/(Calculator!$D$7*150),1)),ABS(MOD(A353*Calculator!$B$18/(Calculator!$D$7*150),1)-0.5)),MIN(MIN(MOD(A353*Calculator!$C$18/(Calculator!$D$7*150),1),1-MOD(A353*Calculator!$C$18/(Calculator!$D$7*150),1)),ABS(MOD(A353*Calculator!$C$18/(Calculator!$D$7*150),1)-0.5)),IF(INT(2*A353*Calculator!$C$18/(Calculator!$D$7*150))&gt;INT(2*A353*Calculator!$B$18/(Calculator!$D$7*150)),0,1))),1)</f>
        <v>1</v>
      </c>
      <c r="I353" s="250" t="n">
        <f aca="false">IF(Calculator!$E$19="YES",IF(A353&lt;Calculator!$G$19,0,MIN(MIN(MIN(MOD(A353*Calculator!$B$19/(Calculator!$D$7*150),1),1-MOD(A353*Calculator!$B$19/(Calculator!$D$7*150),1)),ABS(MOD(A353*Calculator!$B$19/(Calculator!$D$7*150),1)-0.5)),MIN(MIN(MOD(A353*Calculator!$C$19/(Calculator!$D$7*150),1),1-MOD(A353*Calculator!$C$19/(Calculator!$D$7*150),1)),ABS(MOD(A353*Calculator!$C$19/(Calculator!$D$7*150),1)-0.5)),IF(INT(2*A353*Calculator!$C$19/(Calculator!$D$7*150))&gt;INT(2*A353*Calculator!$B$19/(Calculator!$D$7*150)),0,1))),1)</f>
        <v>1</v>
      </c>
      <c r="J353" s="250" t="n">
        <f aca="false">IF(Calculator!$E$20="YES",IF(A353&lt;Calculator!$G$20,0,MIN(MIN(MIN(MOD(A353*Calculator!$B$20/(Calculator!$D$7*150),1),1-MOD(A353*Calculator!$B$20/(Calculator!$D$7*150),1)),ABS(MOD(A353*Calculator!$B$20/(Calculator!$D$7*150),1)-0.5)),MIN(MIN(MOD(A353*Calculator!$C$20/(Calculator!$D$7*150),1),1-MOD(A353*Calculator!$C$20/(Calculator!$D$7*150),1)),ABS(MOD(A353*Calculator!$C$20/(Calculator!$D$7*150),1)-0.5)),IF(INT(2*A353*Calculator!$C$20/(Calculator!$D$7*150))&gt;INT(2*A353*Calculator!$B$20/(Calculator!$D$7*150)),0,1))),1)</f>
        <v>1</v>
      </c>
      <c r="K353" s="250" t="n">
        <f aca="false">IF(Calculator!$E$21="YES",IF(A353&lt;Calculator!$G$21,0,MIN(MIN(MIN(MOD(A353*Calculator!$B$21/(Calculator!$D$7*150),1),1-MOD(A353*Calculator!$B$21/(Calculator!$D$7*150),1)),ABS(MOD(A353*Calculator!$B$21/(Calculator!$D$7*150),1)-0.5)),MIN(MIN(MOD(A353*Calculator!$C$21/(Calculator!$D$7*150),1),1-MOD(A353*Calculator!$C$21/(Calculator!$D$7*150),1)),ABS(MOD(A353*Calculator!$C$21/(Calculator!$D$7*150),1)-0.5)),IF(INT(2*A353*Calculator!$C$21/(Calculator!$D$7*150))&gt;INT(2*A353*Calculator!$B$21/(Calculator!$D$7*150)),0,1))),1)</f>
        <v>1</v>
      </c>
      <c r="L353" s="250" t="n">
        <f aca="false">IF(Calculator!$E$22="YES",IF(A353&lt;Calculator!$G$22,0,MIN(MIN(MIN(MOD(A353*Calculator!$B$22/(Calculator!$D$7*150),1),1-MOD(A353*Calculator!$B$22/(Calculator!$D$7*150),1)),ABS(MOD(A353*Calculator!$B$22/(Calculator!$D$7*150),1)-0.5)),MIN(MIN(MOD(A353*Calculator!$C$22/(Calculator!$D$7*150),1),1-MOD(A353*Calculator!$C$22/(Calculator!$D$7*150),1)),ABS(MOD(A353*Calculator!$C$22/(Calculator!$D$7*150),1)-0.5)),IF(INT(2*A353*Calculator!$C$22/(Calculator!$D$7*150))&gt;INT(2*A353*Calculator!$B$22/(Calculator!$D$7*150)),0,1))),1)</f>
        <v>1</v>
      </c>
      <c r="M353" s="250" t="n">
        <f aca="false">MIN(B353:L353)</f>
        <v>0</v>
      </c>
      <c r="N353" s="250" t="n">
        <f aca="false">SUMPRODUCT(($M$7:$M$557&gt;M353)*1)+SUMPRODUCT(($M$7:$M$557=M353)*(ROW($M$7:$M$557)&lt;ROW(M353)))+1</f>
        <v>480</v>
      </c>
      <c r="O353" s="250" t="str">
        <f aca="false">IF(M353&gt;=0.13,"★★★ EXCELLENT",IF(M353&gt;=0.12,"★★  GOOD",IF(M353&gt;=0.07,"★  FAIR",IF(M353&gt;=0.025,"⚠  MARGINAL","✗  AVOID"))))</f>
        <v>✗  AVOID</v>
      </c>
    </row>
    <row r="354" customFormat="false" ht="15" hidden="false" customHeight="true" outlineLevel="0" collapsed="false">
      <c r="A354" s="251" t="n">
        <v>39.7</v>
      </c>
      <c r="B354" s="252" t="n">
        <f aca="false">IF(Calculator!$E$12="YES",IF(A354&lt;Calculator!$G$12,0,MIN(MIN(MIN(MOD(A354*Calculator!$B$12/(Calculator!$D$7*150),1),1-MOD(A354*Calculator!$B$12/(Calculator!$D$7*150),1)),ABS(MOD(A354*Calculator!$B$12/(Calculator!$D$7*150),1)-0.5)),MIN(MIN(MOD(A354*Calculator!$C$12/(Calculator!$D$7*150),1),1-MOD(A354*Calculator!$C$12/(Calculator!$D$7*150),1)),ABS(MOD(A354*Calculator!$C$12/(Calculator!$D$7*150),1)-0.5)),IF(INT(2*A354*Calculator!$C$12/(Calculator!$D$7*150))&gt;INT(2*A354*Calculator!$B$12/(Calculator!$D$7*150)),0,1))),1)</f>
        <v>1</v>
      </c>
      <c r="C354" s="252" t="n">
        <f aca="false">IF(Calculator!$E$13="YES",IF(A354&lt;Calculator!$G$13,0,MIN(MIN(MIN(MOD(A354*Calculator!$B$13/(Calculator!$D$7*150),1),1-MOD(A354*Calculator!$B$13/(Calculator!$D$7*150),1)),ABS(MOD(A354*Calculator!$B$13/(Calculator!$D$7*150),1)-0.5)),MIN(MIN(MOD(A354*Calculator!$C$13/(Calculator!$D$7*150),1),1-MOD(A354*Calculator!$C$13/(Calculator!$D$7*150),1)),ABS(MOD(A354*Calculator!$C$13/(Calculator!$D$7*150),1)-0.5)),IF(INT(2*A354*Calculator!$C$13/(Calculator!$D$7*150))&gt;INT(2*A354*Calculator!$B$13/(Calculator!$D$7*150)),0,1))),1)</f>
        <v>1</v>
      </c>
      <c r="D354" s="252" t="n">
        <f aca="false">IF(Calculator!$E$14="YES",IF(A354&lt;Calculator!$G$14,0,MIN(MIN(MIN(MOD(A354*Calculator!$B$14/(Calculator!$D$7*150),1),1-MOD(A354*Calculator!$B$14/(Calculator!$D$7*150),1)),ABS(MOD(A354*Calculator!$B$14/(Calculator!$D$7*150),1)-0.5)),MIN(MIN(MOD(A354*Calculator!$C$14/(Calculator!$D$7*150),1),1-MOD(A354*Calculator!$C$14/(Calculator!$D$7*150),1)),ABS(MOD(A354*Calculator!$C$14/(Calculator!$D$7*150),1)-0.5)),IF(INT(2*A354*Calculator!$C$14/(Calculator!$D$7*150))&gt;INT(2*A354*Calculator!$B$14/(Calculator!$D$7*150)),0,1))),1)</f>
        <v>1</v>
      </c>
      <c r="E354" s="252" t="n">
        <f aca="false">IF(Calculator!$E$15="YES",IF(A354&lt;Calculator!$G$15,0,MIN(MIN(MIN(MOD(A354*Calculator!$B$15/(Calculator!$D$7*150),1),1-MOD(A354*Calculator!$B$15/(Calculator!$D$7*150),1)),ABS(MOD(A354*Calculator!$B$15/(Calculator!$D$7*150),1)-0.5)),MIN(MIN(MOD(A354*Calculator!$C$15/(Calculator!$D$7*150),1),1-MOD(A354*Calculator!$C$15/(Calculator!$D$7*150),1)),ABS(MOD(A354*Calculator!$C$15/(Calculator!$D$7*150),1)-0.5)),IF(INT(2*A354*Calculator!$C$15/(Calculator!$D$7*150))&gt;INT(2*A354*Calculator!$B$15/(Calculator!$D$7*150)),0,1))),1)</f>
        <v>0</v>
      </c>
      <c r="F354" s="252" t="n">
        <f aca="false">IF(Calculator!$E$16="YES",IF(A354&lt;Calculator!$G$16,0,MIN(MIN(MIN(MOD(A354*Calculator!$B$16/(Calculator!$D$7*150),1),1-MOD(A354*Calculator!$B$16/(Calculator!$D$7*150),1)),ABS(MOD(A354*Calculator!$B$16/(Calculator!$D$7*150),1)-0.5)),MIN(MIN(MOD(A354*Calculator!$C$16/(Calculator!$D$7*150),1),1-MOD(A354*Calculator!$C$16/(Calculator!$D$7*150),1)),ABS(MOD(A354*Calculator!$C$16/(Calculator!$D$7*150),1)-0.5)),IF(INT(2*A354*Calculator!$C$16/(Calculator!$D$7*150))&gt;INT(2*A354*Calculator!$B$16/(Calculator!$D$7*150)),0,1))),1)</f>
        <v>1</v>
      </c>
      <c r="G354" s="252" t="n">
        <f aca="false">IF(Calculator!$E$17="YES",IF(A354&lt;Calculator!$G$17,0,MIN(MIN(MIN(MOD(A354*Calculator!$B$17/(Calculator!$D$7*150),1),1-MOD(A354*Calculator!$B$17/(Calculator!$D$7*150),1)),ABS(MOD(A354*Calculator!$B$17/(Calculator!$D$7*150),1)-0.5)),MIN(MIN(MOD(A354*Calculator!$C$17/(Calculator!$D$7*150),1),1-MOD(A354*Calculator!$C$17/(Calculator!$D$7*150),1)),ABS(MOD(A354*Calculator!$C$17/(Calculator!$D$7*150),1)-0.5)),IF(INT(2*A354*Calculator!$C$17/(Calculator!$D$7*150))&gt;INT(2*A354*Calculator!$B$17/(Calculator!$D$7*150)),0,1))),1)</f>
        <v>0.00214035087719244</v>
      </c>
      <c r="H354" s="252" t="n">
        <f aca="false">IF(Calculator!$E$18="YES",IF(A354&lt;Calculator!$G$18,0,MIN(MIN(MIN(MOD(A354*Calculator!$B$18/(Calculator!$D$7*150),1),1-MOD(A354*Calculator!$B$18/(Calculator!$D$7*150),1)),ABS(MOD(A354*Calculator!$B$18/(Calculator!$D$7*150),1)-0.5)),MIN(MIN(MOD(A354*Calculator!$C$18/(Calculator!$D$7*150),1),1-MOD(A354*Calculator!$C$18/(Calculator!$D$7*150),1)),ABS(MOD(A354*Calculator!$C$18/(Calculator!$D$7*150),1)-0.5)),IF(INT(2*A354*Calculator!$C$18/(Calculator!$D$7*150))&gt;INT(2*A354*Calculator!$B$18/(Calculator!$D$7*150)),0,1))),1)</f>
        <v>1</v>
      </c>
      <c r="I354" s="252" t="n">
        <f aca="false">IF(Calculator!$E$19="YES",IF(A354&lt;Calculator!$G$19,0,MIN(MIN(MIN(MOD(A354*Calculator!$B$19/(Calculator!$D$7*150),1),1-MOD(A354*Calculator!$B$19/(Calculator!$D$7*150),1)),ABS(MOD(A354*Calculator!$B$19/(Calculator!$D$7*150),1)-0.5)),MIN(MIN(MOD(A354*Calculator!$C$19/(Calculator!$D$7*150),1),1-MOD(A354*Calculator!$C$19/(Calculator!$D$7*150),1)),ABS(MOD(A354*Calculator!$C$19/(Calculator!$D$7*150),1)-0.5)),IF(INT(2*A354*Calculator!$C$19/(Calculator!$D$7*150))&gt;INT(2*A354*Calculator!$B$19/(Calculator!$D$7*150)),0,1))),1)</f>
        <v>1</v>
      </c>
      <c r="J354" s="252" t="n">
        <f aca="false">IF(Calculator!$E$20="YES",IF(A354&lt;Calculator!$G$20,0,MIN(MIN(MIN(MOD(A354*Calculator!$B$20/(Calculator!$D$7*150),1),1-MOD(A354*Calculator!$B$20/(Calculator!$D$7*150),1)),ABS(MOD(A354*Calculator!$B$20/(Calculator!$D$7*150),1)-0.5)),MIN(MIN(MOD(A354*Calculator!$C$20/(Calculator!$D$7*150),1),1-MOD(A354*Calculator!$C$20/(Calculator!$D$7*150),1)),ABS(MOD(A354*Calculator!$C$20/(Calculator!$D$7*150),1)-0.5)),IF(INT(2*A354*Calculator!$C$20/(Calculator!$D$7*150))&gt;INT(2*A354*Calculator!$B$20/(Calculator!$D$7*150)),0,1))),1)</f>
        <v>1</v>
      </c>
      <c r="K354" s="252" t="n">
        <f aca="false">IF(Calculator!$E$21="YES",IF(A354&lt;Calculator!$G$21,0,MIN(MIN(MIN(MOD(A354*Calculator!$B$21/(Calculator!$D$7*150),1),1-MOD(A354*Calculator!$B$21/(Calculator!$D$7*150),1)),ABS(MOD(A354*Calculator!$B$21/(Calculator!$D$7*150),1)-0.5)),MIN(MIN(MOD(A354*Calculator!$C$21/(Calculator!$D$7*150),1),1-MOD(A354*Calculator!$C$21/(Calculator!$D$7*150),1)),ABS(MOD(A354*Calculator!$C$21/(Calculator!$D$7*150),1)-0.5)),IF(INT(2*A354*Calculator!$C$21/(Calculator!$D$7*150))&gt;INT(2*A354*Calculator!$B$21/(Calculator!$D$7*150)),0,1))),1)</f>
        <v>1</v>
      </c>
      <c r="L354" s="252" t="n">
        <f aca="false">IF(Calculator!$E$22="YES",IF(A354&lt;Calculator!$G$22,0,MIN(MIN(MIN(MOD(A354*Calculator!$B$22/(Calculator!$D$7*150),1),1-MOD(A354*Calculator!$B$22/(Calculator!$D$7*150),1)),ABS(MOD(A354*Calculator!$B$22/(Calculator!$D$7*150),1)-0.5)),MIN(MIN(MOD(A354*Calculator!$C$22/(Calculator!$D$7*150),1),1-MOD(A354*Calculator!$C$22/(Calculator!$D$7*150),1)),ABS(MOD(A354*Calculator!$C$22/(Calculator!$D$7*150),1)-0.5)),IF(INT(2*A354*Calculator!$C$22/(Calculator!$D$7*150))&gt;INT(2*A354*Calculator!$B$22/(Calculator!$D$7*150)),0,1))),1)</f>
        <v>1</v>
      </c>
      <c r="M354" s="252" t="n">
        <f aca="false">MIN(B354:L354)</f>
        <v>0</v>
      </c>
      <c r="N354" s="252" t="n">
        <f aca="false">SUMPRODUCT(($M$7:$M$557&gt;M354)*1)+SUMPRODUCT(($M$7:$M$557=M354)*(ROW($M$7:$M$557)&lt;ROW(M354)))+1</f>
        <v>481</v>
      </c>
      <c r="O354" s="252" t="str">
        <f aca="false">IF(M354&gt;=0.13,"★★★ EXCELLENT",IF(M354&gt;=0.12,"★★  GOOD",IF(M354&gt;=0.07,"★  FAIR",IF(M354&gt;=0.025,"⚠  MARGINAL","✗  AVOID"))))</f>
        <v>✗  AVOID</v>
      </c>
    </row>
    <row r="355" customFormat="false" ht="15" hidden="false" customHeight="true" outlineLevel="0" collapsed="false">
      <c r="A355" s="249" t="n">
        <v>39.8</v>
      </c>
      <c r="B355" s="250" t="n">
        <f aca="false">IF(Calculator!$E$12="YES",IF(A355&lt;Calculator!$G$12,0,MIN(MIN(MIN(MOD(A355*Calculator!$B$12/(Calculator!$D$7*150),1),1-MOD(A355*Calculator!$B$12/(Calculator!$D$7*150),1)),ABS(MOD(A355*Calculator!$B$12/(Calculator!$D$7*150),1)-0.5)),MIN(MIN(MOD(A355*Calculator!$C$12/(Calculator!$D$7*150),1),1-MOD(A355*Calculator!$C$12/(Calculator!$D$7*150),1)),ABS(MOD(A355*Calculator!$C$12/(Calculator!$D$7*150),1)-0.5)),IF(INT(2*A355*Calculator!$C$12/(Calculator!$D$7*150))&gt;INT(2*A355*Calculator!$B$12/(Calculator!$D$7*150)),0,1))),1)</f>
        <v>1</v>
      </c>
      <c r="C355" s="250" t="n">
        <f aca="false">IF(Calculator!$E$13="YES",IF(A355&lt;Calculator!$G$13,0,MIN(MIN(MIN(MOD(A355*Calculator!$B$13/(Calculator!$D$7*150),1),1-MOD(A355*Calculator!$B$13/(Calculator!$D$7*150),1)),ABS(MOD(A355*Calculator!$B$13/(Calculator!$D$7*150),1)-0.5)),MIN(MIN(MOD(A355*Calculator!$C$13/(Calculator!$D$7*150),1),1-MOD(A355*Calculator!$C$13/(Calculator!$D$7*150),1)),ABS(MOD(A355*Calculator!$C$13/(Calculator!$D$7*150),1)-0.5)),IF(INT(2*A355*Calculator!$C$13/(Calculator!$D$7*150))&gt;INT(2*A355*Calculator!$B$13/(Calculator!$D$7*150)),0,1))),1)</f>
        <v>1</v>
      </c>
      <c r="D355" s="250" t="n">
        <f aca="false">IF(Calculator!$E$14="YES",IF(A355&lt;Calculator!$G$14,0,MIN(MIN(MIN(MOD(A355*Calculator!$B$14/(Calculator!$D$7*150),1),1-MOD(A355*Calculator!$B$14/(Calculator!$D$7*150),1)),ABS(MOD(A355*Calculator!$B$14/(Calculator!$D$7*150),1)-0.5)),MIN(MIN(MOD(A355*Calculator!$C$14/(Calculator!$D$7*150),1),1-MOD(A355*Calculator!$C$14/(Calculator!$D$7*150),1)),ABS(MOD(A355*Calculator!$C$14/(Calculator!$D$7*150),1)-0.5)),IF(INT(2*A355*Calculator!$C$14/(Calculator!$D$7*150))&gt;INT(2*A355*Calculator!$B$14/(Calculator!$D$7*150)),0,1))),1)</f>
        <v>1</v>
      </c>
      <c r="E355" s="250" t="n">
        <f aca="false">IF(Calculator!$E$15="YES",IF(A355&lt;Calculator!$G$15,0,MIN(MIN(MIN(MOD(A355*Calculator!$B$15/(Calculator!$D$7*150),1),1-MOD(A355*Calculator!$B$15/(Calculator!$D$7*150),1)),ABS(MOD(A355*Calculator!$B$15/(Calculator!$D$7*150),1)-0.5)),MIN(MIN(MOD(A355*Calculator!$C$15/(Calculator!$D$7*150),1),1-MOD(A355*Calculator!$C$15/(Calculator!$D$7*150),1)),ABS(MOD(A355*Calculator!$C$15/(Calculator!$D$7*150),1)-0.5)),IF(INT(2*A355*Calculator!$C$15/(Calculator!$D$7*150))&gt;INT(2*A355*Calculator!$B$15/(Calculator!$D$7*150)),0,1))),1)</f>
        <v>0</v>
      </c>
      <c r="F355" s="250" t="n">
        <f aca="false">IF(Calculator!$E$16="YES",IF(A355&lt;Calculator!$G$16,0,MIN(MIN(MIN(MOD(A355*Calculator!$B$16/(Calculator!$D$7*150),1),1-MOD(A355*Calculator!$B$16/(Calculator!$D$7*150),1)),ABS(MOD(A355*Calculator!$B$16/(Calculator!$D$7*150),1)-0.5)),MIN(MIN(MOD(A355*Calculator!$C$16/(Calculator!$D$7*150),1),1-MOD(A355*Calculator!$C$16/(Calculator!$D$7*150),1)),ABS(MOD(A355*Calculator!$C$16/(Calculator!$D$7*150),1)-0.5)),IF(INT(2*A355*Calculator!$C$16/(Calculator!$D$7*150))&gt;INT(2*A355*Calculator!$B$16/(Calculator!$D$7*150)),0,1))),1)</f>
        <v>1</v>
      </c>
      <c r="G355" s="250" t="n">
        <f aca="false">IF(Calculator!$E$17="YES",IF(A355&lt;Calculator!$G$17,0,MIN(MIN(MIN(MOD(A355*Calculator!$B$17/(Calculator!$D$7*150),1),1-MOD(A355*Calculator!$B$17/(Calculator!$D$7*150),1)),ABS(MOD(A355*Calculator!$B$17/(Calculator!$D$7*150),1)-0.5)),MIN(MIN(MOD(A355*Calculator!$C$17/(Calculator!$D$7*150),1),1-MOD(A355*Calculator!$C$17/(Calculator!$D$7*150),1)),ABS(MOD(A355*Calculator!$C$17/(Calculator!$D$7*150),1)-0.5)),IF(INT(2*A355*Calculator!$C$17/(Calculator!$D$7*150))&gt;INT(2*A355*Calculator!$B$17/(Calculator!$D$7*150)),0,1))),1)</f>
        <v>0</v>
      </c>
      <c r="H355" s="250" t="n">
        <f aca="false">IF(Calculator!$E$18="YES",IF(A355&lt;Calculator!$G$18,0,MIN(MIN(MIN(MOD(A355*Calculator!$B$18/(Calculator!$D$7*150),1),1-MOD(A355*Calculator!$B$18/(Calculator!$D$7*150),1)),ABS(MOD(A355*Calculator!$B$18/(Calculator!$D$7*150),1)-0.5)),MIN(MIN(MOD(A355*Calculator!$C$18/(Calculator!$D$7*150),1),1-MOD(A355*Calculator!$C$18/(Calculator!$D$7*150),1)),ABS(MOD(A355*Calculator!$C$18/(Calculator!$D$7*150),1)-0.5)),IF(INT(2*A355*Calculator!$C$18/(Calculator!$D$7*150))&gt;INT(2*A355*Calculator!$B$18/(Calculator!$D$7*150)),0,1))),1)</f>
        <v>1</v>
      </c>
      <c r="I355" s="250" t="n">
        <f aca="false">IF(Calculator!$E$19="YES",IF(A355&lt;Calculator!$G$19,0,MIN(MIN(MIN(MOD(A355*Calculator!$B$19/(Calculator!$D$7*150),1),1-MOD(A355*Calculator!$B$19/(Calculator!$D$7*150),1)),ABS(MOD(A355*Calculator!$B$19/(Calculator!$D$7*150),1)-0.5)),MIN(MIN(MOD(A355*Calculator!$C$19/(Calculator!$D$7*150),1),1-MOD(A355*Calculator!$C$19/(Calculator!$D$7*150),1)),ABS(MOD(A355*Calculator!$C$19/(Calculator!$D$7*150),1)-0.5)),IF(INT(2*A355*Calculator!$C$19/(Calculator!$D$7*150))&gt;INT(2*A355*Calculator!$B$19/(Calculator!$D$7*150)),0,1))),1)</f>
        <v>1</v>
      </c>
      <c r="J355" s="250" t="n">
        <f aca="false">IF(Calculator!$E$20="YES",IF(A355&lt;Calculator!$G$20,0,MIN(MIN(MIN(MOD(A355*Calculator!$B$20/(Calculator!$D$7*150),1),1-MOD(A355*Calculator!$B$20/(Calculator!$D$7*150),1)),ABS(MOD(A355*Calculator!$B$20/(Calculator!$D$7*150),1)-0.5)),MIN(MIN(MOD(A355*Calculator!$C$20/(Calculator!$D$7*150),1),1-MOD(A355*Calculator!$C$20/(Calculator!$D$7*150),1)),ABS(MOD(A355*Calculator!$C$20/(Calculator!$D$7*150),1)-0.5)),IF(INT(2*A355*Calculator!$C$20/(Calculator!$D$7*150))&gt;INT(2*A355*Calculator!$B$20/(Calculator!$D$7*150)),0,1))),1)</f>
        <v>1</v>
      </c>
      <c r="K355" s="250" t="n">
        <f aca="false">IF(Calculator!$E$21="YES",IF(A355&lt;Calculator!$G$21,0,MIN(MIN(MIN(MOD(A355*Calculator!$B$21/(Calculator!$D$7*150),1),1-MOD(A355*Calculator!$B$21/(Calculator!$D$7*150),1)),ABS(MOD(A355*Calculator!$B$21/(Calculator!$D$7*150),1)-0.5)),MIN(MIN(MOD(A355*Calculator!$C$21/(Calculator!$D$7*150),1),1-MOD(A355*Calculator!$C$21/(Calculator!$D$7*150),1)),ABS(MOD(A355*Calculator!$C$21/(Calculator!$D$7*150),1)-0.5)),IF(INT(2*A355*Calculator!$C$21/(Calculator!$D$7*150))&gt;INT(2*A355*Calculator!$B$21/(Calculator!$D$7*150)),0,1))),1)</f>
        <v>1</v>
      </c>
      <c r="L355" s="250" t="n">
        <f aca="false">IF(Calculator!$E$22="YES",IF(A355&lt;Calculator!$G$22,0,MIN(MIN(MIN(MOD(A355*Calculator!$B$22/(Calculator!$D$7*150),1),1-MOD(A355*Calculator!$B$22/(Calculator!$D$7*150),1)),ABS(MOD(A355*Calculator!$B$22/(Calculator!$D$7*150),1)-0.5)),MIN(MIN(MOD(A355*Calculator!$C$22/(Calculator!$D$7*150),1),1-MOD(A355*Calculator!$C$22/(Calculator!$D$7*150),1)),ABS(MOD(A355*Calculator!$C$22/(Calculator!$D$7*150),1)-0.5)),IF(INT(2*A355*Calculator!$C$22/(Calculator!$D$7*150))&gt;INT(2*A355*Calculator!$B$22/(Calculator!$D$7*150)),0,1))),1)</f>
        <v>1</v>
      </c>
      <c r="M355" s="250" t="n">
        <f aca="false">MIN(B355:L355)</f>
        <v>0</v>
      </c>
      <c r="N355" s="250" t="n">
        <f aca="false">SUMPRODUCT(($M$7:$M$557&gt;M355)*1)+SUMPRODUCT(($M$7:$M$557=M355)*(ROW($M$7:$M$557)&lt;ROW(M355)))+1</f>
        <v>482</v>
      </c>
      <c r="O355" s="250" t="str">
        <f aca="false">IF(M355&gt;=0.13,"★★★ EXCELLENT",IF(M355&gt;=0.12,"★★  GOOD",IF(M355&gt;=0.07,"★  FAIR",IF(M355&gt;=0.025,"⚠  MARGINAL","✗  AVOID"))))</f>
        <v>✗  AVOID</v>
      </c>
    </row>
    <row r="356" customFormat="false" ht="15" hidden="false" customHeight="true" outlineLevel="0" collapsed="false">
      <c r="A356" s="251" t="n">
        <v>39.9</v>
      </c>
      <c r="B356" s="252" t="n">
        <f aca="false">IF(Calculator!$E$12="YES",IF(A356&lt;Calculator!$G$12,0,MIN(MIN(MIN(MOD(A356*Calculator!$B$12/(Calculator!$D$7*150),1),1-MOD(A356*Calculator!$B$12/(Calculator!$D$7*150),1)),ABS(MOD(A356*Calculator!$B$12/(Calculator!$D$7*150),1)-0.5)),MIN(MIN(MOD(A356*Calculator!$C$12/(Calculator!$D$7*150),1),1-MOD(A356*Calculator!$C$12/(Calculator!$D$7*150),1)),ABS(MOD(A356*Calculator!$C$12/(Calculator!$D$7*150),1)-0.5)),IF(INT(2*A356*Calculator!$C$12/(Calculator!$D$7*150))&gt;INT(2*A356*Calculator!$B$12/(Calculator!$D$7*150)),0,1))),1)</f>
        <v>1</v>
      </c>
      <c r="C356" s="252" t="n">
        <f aca="false">IF(Calculator!$E$13="YES",IF(A356&lt;Calculator!$G$13,0,MIN(MIN(MIN(MOD(A356*Calculator!$B$13/(Calculator!$D$7*150),1),1-MOD(A356*Calculator!$B$13/(Calculator!$D$7*150),1)),ABS(MOD(A356*Calculator!$B$13/(Calculator!$D$7*150),1)-0.5)),MIN(MIN(MOD(A356*Calculator!$C$13/(Calculator!$D$7*150),1),1-MOD(A356*Calculator!$C$13/(Calculator!$D$7*150),1)),ABS(MOD(A356*Calculator!$C$13/(Calculator!$D$7*150),1)-0.5)),IF(INT(2*A356*Calculator!$C$13/(Calculator!$D$7*150))&gt;INT(2*A356*Calculator!$B$13/(Calculator!$D$7*150)),0,1))),1)</f>
        <v>1</v>
      </c>
      <c r="D356" s="252" t="n">
        <f aca="false">IF(Calculator!$E$14="YES",IF(A356&lt;Calculator!$G$14,0,MIN(MIN(MIN(MOD(A356*Calculator!$B$14/(Calculator!$D$7*150),1),1-MOD(A356*Calculator!$B$14/(Calculator!$D$7*150),1)),ABS(MOD(A356*Calculator!$B$14/(Calculator!$D$7*150),1)-0.5)),MIN(MIN(MOD(A356*Calculator!$C$14/(Calculator!$D$7*150),1),1-MOD(A356*Calculator!$C$14/(Calculator!$D$7*150),1)),ABS(MOD(A356*Calculator!$C$14/(Calculator!$D$7*150),1)-0.5)),IF(INT(2*A356*Calculator!$C$14/(Calculator!$D$7*150))&gt;INT(2*A356*Calculator!$B$14/(Calculator!$D$7*150)),0,1))),1)</f>
        <v>1</v>
      </c>
      <c r="E356" s="252" t="n">
        <f aca="false">IF(Calculator!$E$15="YES",IF(A356&lt;Calculator!$G$15,0,MIN(MIN(MIN(MOD(A356*Calculator!$B$15/(Calculator!$D$7*150),1),1-MOD(A356*Calculator!$B$15/(Calculator!$D$7*150),1)),ABS(MOD(A356*Calculator!$B$15/(Calculator!$D$7*150),1)-0.5)),MIN(MIN(MOD(A356*Calculator!$C$15/(Calculator!$D$7*150),1),1-MOD(A356*Calculator!$C$15/(Calculator!$D$7*150),1)),ABS(MOD(A356*Calculator!$C$15/(Calculator!$D$7*150),1)-0.5)),IF(INT(2*A356*Calculator!$C$15/(Calculator!$D$7*150))&gt;INT(2*A356*Calculator!$B$15/(Calculator!$D$7*150)),0,1))),1)</f>
        <v>0</v>
      </c>
      <c r="F356" s="252" t="n">
        <f aca="false">IF(Calculator!$E$16="YES",IF(A356&lt;Calculator!$G$16,0,MIN(MIN(MIN(MOD(A356*Calculator!$B$16/(Calculator!$D$7*150),1),1-MOD(A356*Calculator!$B$16/(Calculator!$D$7*150),1)),ABS(MOD(A356*Calculator!$B$16/(Calculator!$D$7*150),1)-0.5)),MIN(MIN(MOD(A356*Calculator!$C$16/(Calculator!$D$7*150),1),1-MOD(A356*Calculator!$C$16/(Calculator!$D$7*150),1)),ABS(MOD(A356*Calculator!$C$16/(Calculator!$D$7*150),1)-0.5)),IF(INT(2*A356*Calculator!$C$16/(Calculator!$D$7*150))&gt;INT(2*A356*Calculator!$B$16/(Calculator!$D$7*150)),0,1))),1)</f>
        <v>1</v>
      </c>
      <c r="G356" s="252" t="n">
        <f aca="false">IF(Calculator!$E$17="YES",IF(A356&lt;Calculator!$G$17,0,MIN(MIN(MIN(MOD(A356*Calculator!$B$17/(Calculator!$D$7*150),1),1-MOD(A356*Calculator!$B$17/(Calculator!$D$7*150),1)),ABS(MOD(A356*Calculator!$B$17/(Calculator!$D$7*150),1)-0.5)),MIN(MIN(MOD(A356*Calculator!$C$17/(Calculator!$D$7*150),1),1-MOD(A356*Calculator!$C$17/(Calculator!$D$7*150),1)),ABS(MOD(A356*Calculator!$C$17/(Calculator!$D$7*150),1)-0.5)),IF(INT(2*A356*Calculator!$C$17/(Calculator!$D$7*150))&gt;INT(2*A356*Calculator!$B$17/(Calculator!$D$7*150)),0,1))),1)</f>
        <v>0</v>
      </c>
      <c r="H356" s="252" t="n">
        <f aca="false">IF(Calculator!$E$18="YES",IF(A356&lt;Calculator!$G$18,0,MIN(MIN(MIN(MOD(A356*Calculator!$B$18/(Calculator!$D$7*150),1),1-MOD(A356*Calculator!$B$18/(Calculator!$D$7*150),1)),ABS(MOD(A356*Calculator!$B$18/(Calculator!$D$7*150),1)-0.5)),MIN(MIN(MOD(A356*Calculator!$C$18/(Calculator!$D$7*150),1),1-MOD(A356*Calculator!$C$18/(Calculator!$D$7*150),1)),ABS(MOD(A356*Calculator!$C$18/(Calculator!$D$7*150),1)-0.5)),IF(INT(2*A356*Calculator!$C$18/(Calculator!$D$7*150))&gt;INT(2*A356*Calculator!$B$18/(Calculator!$D$7*150)),0,1))),1)</f>
        <v>1</v>
      </c>
      <c r="I356" s="252" t="n">
        <f aca="false">IF(Calculator!$E$19="YES",IF(A356&lt;Calculator!$G$19,0,MIN(MIN(MIN(MOD(A356*Calculator!$B$19/(Calculator!$D$7*150),1),1-MOD(A356*Calculator!$B$19/(Calculator!$D$7*150),1)),ABS(MOD(A356*Calculator!$B$19/(Calculator!$D$7*150),1)-0.5)),MIN(MIN(MOD(A356*Calculator!$C$19/(Calculator!$D$7*150),1),1-MOD(A356*Calculator!$C$19/(Calculator!$D$7*150),1)),ABS(MOD(A356*Calculator!$C$19/(Calculator!$D$7*150),1)-0.5)),IF(INT(2*A356*Calculator!$C$19/(Calculator!$D$7*150))&gt;INT(2*A356*Calculator!$B$19/(Calculator!$D$7*150)),0,1))),1)</f>
        <v>1</v>
      </c>
      <c r="J356" s="252" t="n">
        <f aca="false">IF(Calculator!$E$20="YES",IF(A356&lt;Calculator!$G$20,0,MIN(MIN(MIN(MOD(A356*Calculator!$B$20/(Calculator!$D$7*150),1),1-MOD(A356*Calculator!$B$20/(Calculator!$D$7*150),1)),ABS(MOD(A356*Calculator!$B$20/(Calculator!$D$7*150),1)-0.5)),MIN(MIN(MOD(A356*Calculator!$C$20/(Calculator!$D$7*150),1),1-MOD(A356*Calculator!$C$20/(Calculator!$D$7*150),1)),ABS(MOD(A356*Calculator!$C$20/(Calculator!$D$7*150),1)-0.5)),IF(INT(2*A356*Calculator!$C$20/(Calculator!$D$7*150))&gt;INT(2*A356*Calculator!$B$20/(Calculator!$D$7*150)),0,1))),1)</f>
        <v>1</v>
      </c>
      <c r="K356" s="252" t="n">
        <f aca="false">IF(Calculator!$E$21="YES",IF(A356&lt;Calculator!$G$21,0,MIN(MIN(MIN(MOD(A356*Calculator!$B$21/(Calculator!$D$7*150),1),1-MOD(A356*Calculator!$B$21/(Calculator!$D$7*150),1)),ABS(MOD(A356*Calculator!$B$21/(Calculator!$D$7*150),1)-0.5)),MIN(MIN(MOD(A356*Calculator!$C$21/(Calculator!$D$7*150),1),1-MOD(A356*Calculator!$C$21/(Calculator!$D$7*150),1)),ABS(MOD(A356*Calculator!$C$21/(Calculator!$D$7*150),1)-0.5)),IF(INT(2*A356*Calculator!$C$21/(Calculator!$D$7*150))&gt;INT(2*A356*Calculator!$B$21/(Calculator!$D$7*150)),0,1))),1)</f>
        <v>1</v>
      </c>
      <c r="L356" s="252" t="n">
        <f aca="false">IF(Calculator!$E$22="YES",IF(A356&lt;Calculator!$G$22,0,MIN(MIN(MIN(MOD(A356*Calculator!$B$22/(Calculator!$D$7*150),1),1-MOD(A356*Calculator!$B$22/(Calculator!$D$7*150),1)),ABS(MOD(A356*Calculator!$B$22/(Calculator!$D$7*150),1)-0.5)),MIN(MIN(MOD(A356*Calculator!$C$22/(Calculator!$D$7*150),1),1-MOD(A356*Calculator!$C$22/(Calculator!$D$7*150),1)),ABS(MOD(A356*Calculator!$C$22/(Calculator!$D$7*150),1)-0.5)),IF(INT(2*A356*Calculator!$C$22/(Calculator!$D$7*150))&gt;INT(2*A356*Calculator!$B$22/(Calculator!$D$7*150)),0,1))),1)</f>
        <v>1</v>
      </c>
      <c r="M356" s="252" t="n">
        <f aca="false">MIN(B356:L356)</f>
        <v>0</v>
      </c>
      <c r="N356" s="252" t="n">
        <f aca="false">SUMPRODUCT(($M$7:$M$557&gt;M356)*1)+SUMPRODUCT(($M$7:$M$557=M356)*(ROW($M$7:$M$557)&lt;ROW(M356)))+1</f>
        <v>483</v>
      </c>
      <c r="O356" s="252" t="str">
        <f aca="false">IF(M356&gt;=0.13,"★★★ EXCELLENT",IF(M356&gt;=0.12,"★★  GOOD",IF(M356&gt;=0.07,"★  FAIR",IF(M356&gt;=0.025,"⚠  MARGINAL","✗  AVOID"))))</f>
        <v>✗  AVOID</v>
      </c>
    </row>
    <row r="357" customFormat="false" ht="15" hidden="false" customHeight="true" outlineLevel="0" collapsed="false">
      <c r="A357" s="249" t="n">
        <v>40</v>
      </c>
      <c r="B357" s="250" t="n">
        <f aca="false">IF(Calculator!$E$12="YES",IF(A357&lt;Calculator!$G$12,0,MIN(MIN(MIN(MOD(A357*Calculator!$B$12/(Calculator!$D$7*150),1),1-MOD(A357*Calculator!$B$12/(Calculator!$D$7*150),1)),ABS(MOD(A357*Calculator!$B$12/(Calculator!$D$7*150),1)-0.5)),MIN(MIN(MOD(A357*Calculator!$C$12/(Calculator!$D$7*150),1),1-MOD(A357*Calculator!$C$12/(Calculator!$D$7*150),1)),ABS(MOD(A357*Calculator!$C$12/(Calculator!$D$7*150),1)-0.5)),IF(INT(2*A357*Calculator!$C$12/(Calculator!$D$7*150))&gt;INT(2*A357*Calculator!$B$12/(Calculator!$D$7*150)),0,1))),1)</f>
        <v>1</v>
      </c>
      <c r="C357" s="250" t="n">
        <f aca="false">IF(Calculator!$E$13="YES",IF(A357&lt;Calculator!$G$13,0,MIN(MIN(MIN(MOD(A357*Calculator!$B$13/(Calculator!$D$7*150),1),1-MOD(A357*Calculator!$B$13/(Calculator!$D$7*150),1)),ABS(MOD(A357*Calculator!$B$13/(Calculator!$D$7*150),1)-0.5)),MIN(MIN(MOD(A357*Calculator!$C$13/(Calculator!$D$7*150),1),1-MOD(A357*Calculator!$C$13/(Calculator!$D$7*150),1)),ABS(MOD(A357*Calculator!$C$13/(Calculator!$D$7*150),1)-0.5)),IF(INT(2*A357*Calculator!$C$13/(Calculator!$D$7*150))&gt;INT(2*A357*Calculator!$B$13/(Calculator!$D$7*150)),0,1))),1)</f>
        <v>1</v>
      </c>
      <c r="D357" s="250" t="n">
        <f aca="false">IF(Calculator!$E$14="YES",IF(A357&lt;Calculator!$G$14,0,MIN(MIN(MIN(MOD(A357*Calculator!$B$14/(Calculator!$D$7*150),1),1-MOD(A357*Calculator!$B$14/(Calculator!$D$7*150),1)),ABS(MOD(A357*Calculator!$B$14/(Calculator!$D$7*150),1)-0.5)),MIN(MIN(MOD(A357*Calculator!$C$14/(Calculator!$D$7*150),1),1-MOD(A357*Calculator!$C$14/(Calculator!$D$7*150),1)),ABS(MOD(A357*Calculator!$C$14/(Calculator!$D$7*150),1)-0.5)),IF(INT(2*A357*Calculator!$C$14/(Calculator!$D$7*150))&gt;INT(2*A357*Calculator!$B$14/(Calculator!$D$7*150)),0,1))),1)</f>
        <v>1</v>
      </c>
      <c r="E357" s="250" t="n">
        <f aca="false">IF(Calculator!$E$15="YES",IF(A357&lt;Calculator!$G$15,0,MIN(MIN(MIN(MOD(A357*Calculator!$B$15/(Calculator!$D$7*150),1),1-MOD(A357*Calculator!$B$15/(Calculator!$D$7*150),1)),ABS(MOD(A357*Calculator!$B$15/(Calculator!$D$7*150),1)-0.5)),MIN(MIN(MOD(A357*Calculator!$C$15/(Calculator!$D$7*150),1),1-MOD(A357*Calculator!$C$15/(Calculator!$D$7*150),1)),ABS(MOD(A357*Calculator!$C$15/(Calculator!$D$7*150),1)-0.5)),IF(INT(2*A357*Calculator!$C$15/(Calculator!$D$7*150))&gt;INT(2*A357*Calculator!$B$15/(Calculator!$D$7*150)),0,1))),1)</f>
        <v>0</v>
      </c>
      <c r="F357" s="250" t="n">
        <f aca="false">IF(Calculator!$E$16="YES",IF(A357&lt;Calculator!$G$16,0,MIN(MIN(MIN(MOD(A357*Calculator!$B$16/(Calculator!$D$7*150),1),1-MOD(A357*Calculator!$B$16/(Calculator!$D$7*150),1)),ABS(MOD(A357*Calculator!$B$16/(Calculator!$D$7*150),1)-0.5)),MIN(MIN(MOD(A357*Calculator!$C$16/(Calculator!$D$7*150),1),1-MOD(A357*Calculator!$C$16/(Calculator!$D$7*150),1)),ABS(MOD(A357*Calculator!$C$16/(Calculator!$D$7*150),1)-0.5)),IF(INT(2*A357*Calculator!$C$16/(Calculator!$D$7*150))&gt;INT(2*A357*Calculator!$B$16/(Calculator!$D$7*150)),0,1))),1)</f>
        <v>1</v>
      </c>
      <c r="G357" s="250" t="n">
        <f aca="false">IF(Calculator!$E$17="YES",IF(A357&lt;Calculator!$G$17,0,MIN(MIN(MIN(MOD(A357*Calculator!$B$17/(Calculator!$D$7*150),1),1-MOD(A357*Calculator!$B$17/(Calculator!$D$7*150),1)),ABS(MOD(A357*Calculator!$B$17/(Calculator!$D$7*150),1)-0.5)),MIN(MIN(MOD(A357*Calculator!$C$17/(Calculator!$D$7*150),1),1-MOD(A357*Calculator!$C$17/(Calculator!$D$7*150),1)),ABS(MOD(A357*Calculator!$C$17/(Calculator!$D$7*150),1)-0.5)),IF(INT(2*A357*Calculator!$C$17/(Calculator!$D$7*150))&gt;INT(2*A357*Calculator!$B$17/(Calculator!$D$7*150)),0,1))),1)</f>
        <v>0</v>
      </c>
      <c r="H357" s="250" t="n">
        <f aca="false">IF(Calculator!$E$18="YES",IF(A357&lt;Calculator!$G$18,0,MIN(MIN(MIN(MOD(A357*Calculator!$B$18/(Calculator!$D$7*150),1),1-MOD(A357*Calculator!$B$18/(Calculator!$D$7*150),1)),ABS(MOD(A357*Calculator!$B$18/(Calculator!$D$7*150),1)-0.5)),MIN(MIN(MOD(A357*Calculator!$C$18/(Calculator!$D$7*150),1),1-MOD(A357*Calculator!$C$18/(Calculator!$D$7*150),1)),ABS(MOD(A357*Calculator!$C$18/(Calculator!$D$7*150),1)-0.5)),IF(INT(2*A357*Calculator!$C$18/(Calculator!$D$7*150))&gt;INT(2*A357*Calculator!$B$18/(Calculator!$D$7*150)),0,1))),1)</f>
        <v>1</v>
      </c>
      <c r="I357" s="250" t="n">
        <f aca="false">IF(Calculator!$E$19="YES",IF(A357&lt;Calculator!$G$19,0,MIN(MIN(MIN(MOD(A357*Calculator!$B$19/(Calculator!$D$7*150),1),1-MOD(A357*Calculator!$B$19/(Calculator!$D$7*150),1)),ABS(MOD(A357*Calculator!$B$19/(Calculator!$D$7*150),1)-0.5)),MIN(MIN(MOD(A357*Calculator!$C$19/(Calculator!$D$7*150),1),1-MOD(A357*Calculator!$C$19/(Calculator!$D$7*150),1)),ABS(MOD(A357*Calculator!$C$19/(Calculator!$D$7*150),1)-0.5)),IF(INT(2*A357*Calculator!$C$19/(Calculator!$D$7*150))&gt;INT(2*A357*Calculator!$B$19/(Calculator!$D$7*150)),0,1))),1)</f>
        <v>1</v>
      </c>
      <c r="J357" s="250" t="n">
        <f aca="false">IF(Calculator!$E$20="YES",IF(A357&lt;Calculator!$G$20,0,MIN(MIN(MIN(MOD(A357*Calculator!$B$20/(Calculator!$D$7*150),1),1-MOD(A357*Calculator!$B$20/(Calculator!$D$7*150),1)),ABS(MOD(A357*Calculator!$B$20/(Calculator!$D$7*150),1)-0.5)),MIN(MIN(MOD(A357*Calculator!$C$20/(Calculator!$D$7*150),1),1-MOD(A357*Calculator!$C$20/(Calculator!$D$7*150),1)),ABS(MOD(A357*Calculator!$C$20/(Calculator!$D$7*150),1)-0.5)),IF(INT(2*A357*Calculator!$C$20/(Calculator!$D$7*150))&gt;INT(2*A357*Calculator!$B$20/(Calculator!$D$7*150)),0,1))),1)</f>
        <v>1</v>
      </c>
      <c r="K357" s="250" t="n">
        <f aca="false">IF(Calculator!$E$21="YES",IF(A357&lt;Calculator!$G$21,0,MIN(MIN(MIN(MOD(A357*Calculator!$B$21/(Calculator!$D$7*150),1),1-MOD(A357*Calculator!$B$21/(Calculator!$D$7*150),1)),ABS(MOD(A357*Calculator!$B$21/(Calculator!$D$7*150),1)-0.5)),MIN(MIN(MOD(A357*Calculator!$C$21/(Calculator!$D$7*150),1),1-MOD(A357*Calculator!$C$21/(Calculator!$D$7*150),1)),ABS(MOD(A357*Calculator!$C$21/(Calculator!$D$7*150),1)-0.5)),IF(INT(2*A357*Calculator!$C$21/(Calculator!$D$7*150))&gt;INT(2*A357*Calculator!$B$21/(Calculator!$D$7*150)),0,1))),1)</f>
        <v>1</v>
      </c>
      <c r="L357" s="250" t="n">
        <f aca="false">IF(Calculator!$E$22="YES",IF(A357&lt;Calculator!$G$22,0,MIN(MIN(MIN(MOD(A357*Calculator!$B$22/(Calculator!$D$7*150),1),1-MOD(A357*Calculator!$B$22/(Calculator!$D$7*150),1)),ABS(MOD(A357*Calculator!$B$22/(Calculator!$D$7*150),1)-0.5)),MIN(MIN(MOD(A357*Calculator!$C$22/(Calculator!$D$7*150),1),1-MOD(A357*Calculator!$C$22/(Calculator!$D$7*150),1)),ABS(MOD(A357*Calculator!$C$22/(Calculator!$D$7*150),1)-0.5)),IF(INT(2*A357*Calculator!$C$22/(Calculator!$D$7*150))&gt;INT(2*A357*Calculator!$B$22/(Calculator!$D$7*150)),0,1))),1)</f>
        <v>1</v>
      </c>
      <c r="M357" s="250" t="n">
        <f aca="false">MIN(B357:L357)</f>
        <v>0</v>
      </c>
      <c r="N357" s="250" t="n">
        <f aca="false">SUMPRODUCT(($M$7:$M$557&gt;M357)*1)+SUMPRODUCT(($M$7:$M$557=M357)*(ROW($M$7:$M$557)&lt;ROW(M357)))+1</f>
        <v>484</v>
      </c>
      <c r="O357" s="250" t="str">
        <f aca="false">IF(M357&gt;=0.13,"★★★ EXCELLENT",IF(M357&gt;=0.12,"★★  GOOD",IF(M357&gt;=0.07,"★  FAIR",IF(M357&gt;=0.025,"⚠  MARGINAL","✗  AVOID"))))</f>
        <v>✗  AVOID</v>
      </c>
    </row>
    <row r="358" customFormat="false" ht="15" hidden="false" customHeight="true" outlineLevel="0" collapsed="false">
      <c r="A358" s="251" t="n">
        <v>40.1</v>
      </c>
      <c r="B358" s="252" t="n">
        <f aca="false">IF(Calculator!$E$12="YES",IF(A358&lt;Calculator!$G$12,0,MIN(MIN(MIN(MOD(A358*Calculator!$B$12/(Calculator!$D$7*150),1),1-MOD(A358*Calculator!$B$12/(Calculator!$D$7*150),1)),ABS(MOD(A358*Calculator!$B$12/(Calculator!$D$7*150),1)-0.5)),MIN(MIN(MOD(A358*Calculator!$C$12/(Calculator!$D$7*150),1),1-MOD(A358*Calculator!$C$12/(Calculator!$D$7*150),1)),ABS(MOD(A358*Calculator!$C$12/(Calculator!$D$7*150),1)-0.5)),IF(INT(2*A358*Calculator!$C$12/(Calculator!$D$7*150))&gt;INT(2*A358*Calculator!$B$12/(Calculator!$D$7*150)),0,1))),1)</f>
        <v>1</v>
      </c>
      <c r="C358" s="252" t="n">
        <f aca="false">IF(Calculator!$E$13="YES",IF(A358&lt;Calculator!$G$13,0,MIN(MIN(MIN(MOD(A358*Calculator!$B$13/(Calculator!$D$7*150),1),1-MOD(A358*Calculator!$B$13/(Calculator!$D$7*150),1)),ABS(MOD(A358*Calculator!$B$13/(Calculator!$D$7*150),1)-0.5)),MIN(MIN(MOD(A358*Calculator!$C$13/(Calculator!$D$7*150),1),1-MOD(A358*Calculator!$C$13/(Calculator!$D$7*150),1)),ABS(MOD(A358*Calculator!$C$13/(Calculator!$D$7*150),1)-0.5)),IF(INT(2*A358*Calculator!$C$13/(Calculator!$D$7*150))&gt;INT(2*A358*Calculator!$B$13/(Calculator!$D$7*150)),0,1))),1)</f>
        <v>1</v>
      </c>
      <c r="D358" s="252" t="n">
        <f aca="false">IF(Calculator!$E$14="YES",IF(A358&lt;Calculator!$G$14,0,MIN(MIN(MIN(MOD(A358*Calculator!$B$14/(Calculator!$D$7*150),1),1-MOD(A358*Calculator!$B$14/(Calculator!$D$7*150),1)),ABS(MOD(A358*Calculator!$B$14/(Calculator!$D$7*150),1)-0.5)),MIN(MIN(MOD(A358*Calculator!$C$14/(Calculator!$D$7*150),1),1-MOD(A358*Calculator!$C$14/(Calculator!$D$7*150),1)),ABS(MOD(A358*Calculator!$C$14/(Calculator!$D$7*150),1)-0.5)),IF(INT(2*A358*Calculator!$C$14/(Calculator!$D$7*150))&gt;INT(2*A358*Calculator!$B$14/(Calculator!$D$7*150)),0,1))),1)</f>
        <v>1</v>
      </c>
      <c r="E358" s="252" t="n">
        <f aca="false">IF(Calculator!$E$15="YES",IF(A358&lt;Calculator!$G$15,0,MIN(MIN(MIN(MOD(A358*Calculator!$B$15/(Calculator!$D$7*150),1),1-MOD(A358*Calculator!$B$15/(Calculator!$D$7*150),1)),ABS(MOD(A358*Calculator!$B$15/(Calculator!$D$7*150),1)-0.5)),MIN(MIN(MOD(A358*Calculator!$C$15/(Calculator!$D$7*150),1),1-MOD(A358*Calculator!$C$15/(Calculator!$D$7*150),1)),ABS(MOD(A358*Calculator!$C$15/(Calculator!$D$7*150),1)-0.5)),IF(INT(2*A358*Calculator!$C$15/(Calculator!$D$7*150))&gt;INT(2*A358*Calculator!$B$15/(Calculator!$D$7*150)),0,1))),1)</f>
        <v>0</v>
      </c>
      <c r="F358" s="252" t="n">
        <f aca="false">IF(Calculator!$E$16="YES",IF(A358&lt;Calculator!$G$16,0,MIN(MIN(MIN(MOD(A358*Calculator!$B$16/(Calculator!$D$7*150),1),1-MOD(A358*Calculator!$B$16/(Calculator!$D$7*150),1)),ABS(MOD(A358*Calculator!$B$16/(Calculator!$D$7*150),1)-0.5)),MIN(MIN(MOD(A358*Calculator!$C$16/(Calculator!$D$7*150),1),1-MOD(A358*Calculator!$C$16/(Calculator!$D$7*150),1)),ABS(MOD(A358*Calculator!$C$16/(Calculator!$D$7*150),1)-0.5)),IF(INT(2*A358*Calculator!$C$16/(Calculator!$D$7*150))&gt;INT(2*A358*Calculator!$B$16/(Calculator!$D$7*150)),0,1))),1)</f>
        <v>1</v>
      </c>
      <c r="G358" s="252" t="n">
        <f aca="false">IF(Calculator!$E$17="YES",IF(A358&lt;Calculator!$G$17,0,MIN(MIN(MIN(MOD(A358*Calculator!$B$17/(Calculator!$D$7*150),1),1-MOD(A358*Calculator!$B$17/(Calculator!$D$7*150),1)),ABS(MOD(A358*Calculator!$B$17/(Calculator!$D$7*150),1)-0.5)),MIN(MIN(MOD(A358*Calculator!$C$17/(Calculator!$D$7*150),1),1-MOD(A358*Calculator!$C$17/(Calculator!$D$7*150),1)),ABS(MOD(A358*Calculator!$C$17/(Calculator!$D$7*150),1)-0.5)),IF(INT(2*A358*Calculator!$C$17/(Calculator!$D$7*150))&gt;INT(2*A358*Calculator!$B$17/(Calculator!$D$7*150)),0,1))),1)</f>
        <v>0</v>
      </c>
      <c r="H358" s="252" t="n">
        <f aca="false">IF(Calculator!$E$18="YES",IF(A358&lt;Calculator!$G$18,0,MIN(MIN(MIN(MOD(A358*Calculator!$B$18/(Calculator!$D$7*150),1),1-MOD(A358*Calculator!$B$18/(Calculator!$D$7*150),1)),ABS(MOD(A358*Calculator!$B$18/(Calculator!$D$7*150),1)-0.5)),MIN(MIN(MOD(A358*Calculator!$C$18/(Calculator!$D$7*150),1),1-MOD(A358*Calculator!$C$18/(Calculator!$D$7*150),1)),ABS(MOD(A358*Calculator!$C$18/(Calculator!$D$7*150),1)-0.5)),IF(INT(2*A358*Calculator!$C$18/(Calculator!$D$7*150))&gt;INT(2*A358*Calculator!$B$18/(Calculator!$D$7*150)),0,1))),1)</f>
        <v>1</v>
      </c>
      <c r="I358" s="252" t="n">
        <f aca="false">IF(Calculator!$E$19="YES",IF(A358&lt;Calculator!$G$19,0,MIN(MIN(MIN(MOD(A358*Calculator!$B$19/(Calculator!$D$7*150),1),1-MOD(A358*Calculator!$B$19/(Calculator!$D$7*150),1)),ABS(MOD(A358*Calculator!$B$19/(Calculator!$D$7*150),1)-0.5)),MIN(MIN(MOD(A358*Calculator!$C$19/(Calculator!$D$7*150),1),1-MOD(A358*Calculator!$C$19/(Calculator!$D$7*150),1)),ABS(MOD(A358*Calculator!$C$19/(Calculator!$D$7*150),1)-0.5)),IF(INT(2*A358*Calculator!$C$19/(Calculator!$D$7*150))&gt;INT(2*A358*Calculator!$B$19/(Calculator!$D$7*150)),0,1))),1)</f>
        <v>1</v>
      </c>
      <c r="J358" s="252" t="n">
        <f aca="false">IF(Calculator!$E$20="YES",IF(A358&lt;Calculator!$G$20,0,MIN(MIN(MIN(MOD(A358*Calculator!$B$20/(Calculator!$D$7*150),1),1-MOD(A358*Calculator!$B$20/(Calculator!$D$7*150),1)),ABS(MOD(A358*Calculator!$B$20/(Calculator!$D$7*150),1)-0.5)),MIN(MIN(MOD(A358*Calculator!$C$20/(Calculator!$D$7*150),1),1-MOD(A358*Calculator!$C$20/(Calculator!$D$7*150),1)),ABS(MOD(A358*Calculator!$C$20/(Calculator!$D$7*150),1)-0.5)),IF(INT(2*A358*Calculator!$C$20/(Calculator!$D$7*150))&gt;INT(2*A358*Calculator!$B$20/(Calculator!$D$7*150)),0,1))),1)</f>
        <v>1</v>
      </c>
      <c r="K358" s="252" t="n">
        <f aca="false">IF(Calculator!$E$21="YES",IF(A358&lt;Calculator!$G$21,0,MIN(MIN(MIN(MOD(A358*Calculator!$B$21/(Calculator!$D$7*150),1),1-MOD(A358*Calculator!$B$21/(Calculator!$D$7*150),1)),ABS(MOD(A358*Calculator!$B$21/(Calculator!$D$7*150),1)-0.5)),MIN(MIN(MOD(A358*Calculator!$C$21/(Calculator!$D$7*150),1),1-MOD(A358*Calculator!$C$21/(Calculator!$D$7*150),1)),ABS(MOD(A358*Calculator!$C$21/(Calculator!$D$7*150),1)-0.5)),IF(INT(2*A358*Calculator!$C$21/(Calculator!$D$7*150))&gt;INT(2*A358*Calculator!$B$21/(Calculator!$D$7*150)),0,1))),1)</f>
        <v>1</v>
      </c>
      <c r="L358" s="252" t="n">
        <f aca="false">IF(Calculator!$E$22="YES",IF(A358&lt;Calculator!$G$22,0,MIN(MIN(MIN(MOD(A358*Calculator!$B$22/(Calculator!$D$7*150),1),1-MOD(A358*Calculator!$B$22/(Calculator!$D$7*150),1)),ABS(MOD(A358*Calculator!$B$22/(Calculator!$D$7*150),1)-0.5)),MIN(MIN(MOD(A358*Calculator!$C$22/(Calculator!$D$7*150),1),1-MOD(A358*Calculator!$C$22/(Calculator!$D$7*150),1)),ABS(MOD(A358*Calculator!$C$22/(Calculator!$D$7*150),1)-0.5)),IF(INT(2*A358*Calculator!$C$22/(Calculator!$D$7*150))&gt;INT(2*A358*Calculator!$B$22/(Calculator!$D$7*150)),0,1))),1)</f>
        <v>1</v>
      </c>
      <c r="M358" s="252" t="n">
        <f aca="false">MIN(B358:L358)</f>
        <v>0</v>
      </c>
      <c r="N358" s="252" t="n">
        <f aca="false">SUMPRODUCT(($M$7:$M$557&gt;M358)*1)+SUMPRODUCT(($M$7:$M$557=M358)*(ROW($M$7:$M$557)&lt;ROW(M358)))+1</f>
        <v>485</v>
      </c>
      <c r="O358" s="252" t="str">
        <f aca="false">IF(M358&gt;=0.13,"★★★ EXCELLENT",IF(M358&gt;=0.12,"★★  GOOD",IF(M358&gt;=0.07,"★  FAIR",IF(M358&gt;=0.025,"⚠  MARGINAL","✗  AVOID"))))</f>
        <v>✗  AVOID</v>
      </c>
    </row>
    <row r="359" customFormat="false" ht="15" hidden="false" customHeight="true" outlineLevel="0" collapsed="false">
      <c r="A359" s="249" t="n">
        <v>40.2</v>
      </c>
      <c r="B359" s="250" t="n">
        <f aca="false">IF(Calculator!$E$12="YES",IF(A359&lt;Calculator!$G$12,0,MIN(MIN(MIN(MOD(A359*Calculator!$B$12/(Calculator!$D$7*150),1),1-MOD(A359*Calculator!$B$12/(Calculator!$D$7*150),1)),ABS(MOD(A359*Calculator!$B$12/(Calculator!$D$7*150),1)-0.5)),MIN(MIN(MOD(A359*Calculator!$C$12/(Calculator!$D$7*150),1),1-MOD(A359*Calculator!$C$12/(Calculator!$D$7*150),1)),ABS(MOD(A359*Calculator!$C$12/(Calculator!$D$7*150),1)-0.5)),IF(INT(2*A359*Calculator!$C$12/(Calculator!$D$7*150))&gt;INT(2*A359*Calculator!$B$12/(Calculator!$D$7*150)),0,1))),1)</f>
        <v>1</v>
      </c>
      <c r="C359" s="250" t="n">
        <f aca="false">IF(Calculator!$E$13="YES",IF(A359&lt;Calculator!$G$13,0,MIN(MIN(MIN(MOD(A359*Calculator!$B$13/(Calculator!$D$7*150),1),1-MOD(A359*Calculator!$B$13/(Calculator!$D$7*150),1)),ABS(MOD(A359*Calculator!$B$13/(Calculator!$D$7*150),1)-0.5)),MIN(MIN(MOD(A359*Calculator!$C$13/(Calculator!$D$7*150),1),1-MOD(A359*Calculator!$C$13/(Calculator!$D$7*150),1)),ABS(MOD(A359*Calculator!$C$13/(Calculator!$D$7*150),1)-0.5)),IF(INT(2*A359*Calculator!$C$13/(Calculator!$D$7*150))&gt;INT(2*A359*Calculator!$B$13/(Calculator!$D$7*150)),0,1))),1)</f>
        <v>1</v>
      </c>
      <c r="D359" s="250" t="n">
        <f aca="false">IF(Calculator!$E$14="YES",IF(A359&lt;Calculator!$G$14,0,MIN(MIN(MIN(MOD(A359*Calculator!$B$14/(Calculator!$D$7*150),1),1-MOD(A359*Calculator!$B$14/(Calculator!$D$7*150),1)),ABS(MOD(A359*Calculator!$B$14/(Calculator!$D$7*150),1)-0.5)),MIN(MIN(MOD(A359*Calculator!$C$14/(Calculator!$D$7*150),1),1-MOD(A359*Calculator!$C$14/(Calculator!$D$7*150),1)),ABS(MOD(A359*Calculator!$C$14/(Calculator!$D$7*150),1)-0.5)),IF(INT(2*A359*Calculator!$C$14/(Calculator!$D$7*150))&gt;INT(2*A359*Calculator!$B$14/(Calculator!$D$7*150)),0,1))),1)</f>
        <v>1</v>
      </c>
      <c r="E359" s="250" t="n">
        <f aca="false">IF(Calculator!$E$15="YES",IF(A359&lt;Calculator!$G$15,0,MIN(MIN(MIN(MOD(A359*Calculator!$B$15/(Calculator!$D$7*150),1),1-MOD(A359*Calculator!$B$15/(Calculator!$D$7*150),1)),ABS(MOD(A359*Calculator!$B$15/(Calculator!$D$7*150),1)-0.5)),MIN(MIN(MOD(A359*Calculator!$C$15/(Calculator!$D$7*150),1),1-MOD(A359*Calculator!$C$15/(Calculator!$D$7*150),1)),ABS(MOD(A359*Calculator!$C$15/(Calculator!$D$7*150),1)-0.5)),IF(INT(2*A359*Calculator!$C$15/(Calculator!$D$7*150))&gt;INT(2*A359*Calculator!$B$15/(Calculator!$D$7*150)),0,1))),1)</f>
        <v>0</v>
      </c>
      <c r="F359" s="250" t="n">
        <f aca="false">IF(Calculator!$E$16="YES",IF(A359&lt;Calculator!$G$16,0,MIN(MIN(MIN(MOD(A359*Calculator!$B$16/(Calculator!$D$7*150),1),1-MOD(A359*Calculator!$B$16/(Calculator!$D$7*150),1)),ABS(MOD(A359*Calculator!$B$16/(Calculator!$D$7*150),1)-0.5)),MIN(MIN(MOD(A359*Calculator!$C$16/(Calculator!$D$7*150),1),1-MOD(A359*Calculator!$C$16/(Calculator!$D$7*150),1)),ABS(MOD(A359*Calculator!$C$16/(Calculator!$D$7*150),1)-0.5)),IF(INT(2*A359*Calculator!$C$16/(Calculator!$D$7*150))&gt;INT(2*A359*Calculator!$B$16/(Calculator!$D$7*150)),0,1))),1)</f>
        <v>1</v>
      </c>
      <c r="G359" s="250" t="n">
        <f aca="false">IF(Calculator!$E$17="YES",IF(A359&lt;Calculator!$G$17,0,MIN(MIN(MIN(MOD(A359*Calculator!$B$17/(Calculator!$D$7*150),1),1-MOD(A359*Calculator!$B$17/(Calculator!$D$7*150),1)),ABS(MOD(A359*Calculator!$B$17/(Calculator!$D$7*150),1)-0.5)),MIN(MIN(MOD(A359*Calculator!$C$17/(Calculator!$D$7*150),1),1-MOD(A359*Calculator!$C$17/(Calculator!$D$7*150),1)),ABS(MOD(A359*Calculator!$C$17/(Calculator!$D$7*150),1)-0.5)),IF(INT(2*A359*Calculator!$C$17/(Calculator!$D$7*150))&gt;INT(2*A359*Calculator!$B$17/(Calculator!$D$7*150)),0,1))),1)</f>
        <v>0</v>
      </c>
      <c r="H359" s="250" t="n">
        <f aca="false">IF(Calculator!$E$18="YES",IF(A359&lt;Calculator!$G$18,0,MIN(MIN(MIN(MOD(A359*Calculator!$B$18/(Calculator!$D$7*150),1),1-MOD(A359*Calculator!$B$18/(Calculator!$D$7*150),1)),ABS(MOD(A359*Calculator!$B$18/(Calculator!$D$7*150),1)-0.5)),MIN(MIN(MOD(A359*Calculator!$C$18/(Calculator!$D$7*150),1),1-MOD(A359*Calculator!$C$18/(Calculator!$D$7*150),1)),ABS(MOD(A359*Calculator!$C$18/(Calculator!$D$7*150),1)-0.5)),IF(INT(2*A359*Calculator!$C$18/(Calculator!$D$7*150))&gt;INT(2*A359*Calculator!$B$18/(Calculator!$D$7*150)),0,1))),1)</f>
        <v>1</v>
      </c>
      <c r="I359" s="250" t="n">
        <f aca="false">IF(Calculator!$E$19="YES",IF(A359&lt;Calculator!$G$19,0,MIN(MIN(MIN(MOD(A359*Calculator!$B$19/(Calculator!$D$7*150),1),1-MOD(A359*Calculator!$B$19/(Calculator!$D$7*150),1)),ABS(MOD(A359*Calculator!$B$19/(Calculator!$D$7*150),1)-0.5)),MIN(MIN(MOD(A359*Calculator!$C$19/(Calculator!$D$7*150),1),1-MOD(A359*Calculator!$C$19/(Calculator!$D$7*150),1)),ABS(MOD(A359*Calculator!$C$19/(Calculator!$D$7*150),1)-0.5)),IF(INT(2*A359*Calculator!$C$19/(Calculator!$D$7*150))&gt;INT(2*A359*Calculator!$B$19/(Calculator!$D$7*150)),0,1))),1)</f>
        <v>1</v>
      </c>
      <c r="J359" s="250" t="n">
        <f aca="false">IF(Calculator!$E$20="YES",IF(A359&lt;Calculator!$G$20,0,MIN(MIN(MIN(MOD(A359*Calculator!$B$20/(Calculator!$D$7*150),1),1-MOD(A359*Calculator!$B$20/(Calculator!$D$7*150),1)),ABS(MOD(A359*Calculator!$B$20/(Calculator!$D$7*150),1)-0.5)),MIN(MIN(MOD(A359*Calculator!$C$20/(Calculator!$D$7*150),1),1-MOD(A359*Calculator!$C$20/(Calculator!$D$7*150),1)),ABS(MOD(A359*Calculator!$C$20/(Calculator!$D$7*150),1)-0.5)),IF(INT(2*A359*Calculator!$C$20/(Calculator!$D$7*150))&gt;INT(2*A359*Calculator!$B$20/(Calculator!$D$7*150)),0,1))),1)</f>
        <v>1</v>
      </c>
      <c r="K359" s="250" t="n">
        <f aca="false">IF(Calculator!$E$21="YES",IF(A359&lt;Calculator!$G$21,0,MIN(MIN(MIN(MOD(A359*Calculator!$B$21/(Calculator!$D$7*150),1),1-MOD(A359*Calculator!$B$21/(Calculator!$D$7*150),1)),ABS(MOD(A359*Calculator!$B$21/(Calculator!$D$7*150),1)-0.5)),MIN(MIN(MOD(A359*Calculator!$C$21/(Calculator!$D$7*150),1),1-MOD(A359*Calculator!$C$21/(Calculator!$D$7*150),1)),ABS(MOD(A359*Calculator!$C$21/(Calculator!$D$7*150),1)-0.5)),IF(INT(2*A359*Calculator!$C$21/(Calculator!$D$7*150))&gt;INT(2*A359*Calculator!$B$21/(Calculator!$D$7*150)),0,1))),1)</f>
        <v>1</v>
      </c>
      <c r="L359" s="250" t="n">
        <f aca="false">IF(Calculator!$E$22="YES",IF(A359&lt;Calculator!$G$22,0,MIN(MIN(MIN(MOD(A359*Calculator!$B$22/(Calculator!$D$7*150),1),1-MOD(A359*Calculator!$B$22/(Calculator!$D$7*150),1)),ABS(MOD(A359*Calculator!$B$22/(Calculator!$D$7*150),1)-0.5)),MIN(MIN(MOD(A359*Calculator!$C$22/(Calculator!$D$7*150),1),1-MOD(A359*Calculator!$C$22/(Calculator!$D$7*150),1)),ABS(MOD(A359*Calculator!$C$22/(Calculator!$D$7*150),1)-0.5)),IF(INT(2*A359*Calculator!$C$22/(Calculator!$D$7*150))&gt;INT(2*A359*Calculator!$B$22/(Calculator!$D$7*150)),0,1))),1)</f>
        <v>1</v>
      </c>
      <c r="M359" s="250" t="n">
        <f aca="false">MIN(B359:L359)</f>
        <v>0</v>
      </c>
      <c r="N359" s="250" t="n">
        <f aca="false">SUMPRODUCT(($M$7:$M$557&gt;M359)*1)+SUMPRODUCT(($M$7:$M$557=M359)*(ROW($M$7:$M$557)&lt;ROW(M359)))+1</f>
        <v>486</v>
      </c>
      <c r="O359" s="250" t="str">
        <f aca="false">IF(M359&gt;=0.13,"★★★ EXCELLENT",IF(M359&gt;=0.12,"★★  GOOD",IF(M359&gt;=0.07,"★  FAIR",IF(M359&gt;=0.025,"⚠  MARGINAL","✗  AVOID"))))</f>
        <v>✗  AVOID</v>
      </c>
    </row>
    <row r="360" customFormat="false" ht="15" hidden="false" customHeight="true" outlineLevel="0" collapsed="false">
      <c r="A360" s="251" t="n">
        <v>40.3</v>
      </c>
      <c r="B360" s="252" t="n">
        <f aca="false">IF(Calculator!$E$12="YES",IF(A360&lt;Calculator!$G$12,0,MIN(MIN(MIN(MOD(A360*Calculator!$B$12/(Calculator!$D$7*150),1),1-MOD(A360*Calculator!$B$12/(Calculator!$D$7*150),1)),ABS(MOD(A360*Calculator!$B$12/(Calculator!$D$7*150),1)-0.5)),MIN(MIN(MOD(A360*Calculator!$C$12/(Calculator!$D$7*150),1),1-MOD(A360*Calculator!$C$12/(Calculator!$D$7*150),1)),ABS(MOD(A360*Calculator!$C$12/(Calculator!$D$7*150),1)-0.5)),IF(INT(2*A360*Calculator!$C$12/(Calculator!$D$7*150))&gt;INT(2*A360*Calculator!$B$12/(Calculator!$D$7*150)),0,1))),1)</f>
        <v>1</v>
      </c>
      <c r="C360" s="252" t="n">
        <f aca="false">IF(Calculator!$E$13="YES",IF(A360&lt;Calculator!$G$13,0,MIN(MIN(MIN(MOD(A360*Calculator!$B$13/(Calculator!$D$7*150),1),1-MOD(A360*Calculator!$B$13/(Calculator!$D$7*150),1)),ABS(MOD(A360*Calculator!$B$13/(Calculator!$D$7*150),1)-0.5)),MIN(MIN(MOD(A360*Calculator!$C$13/(Calculator!$D$7*150),1),1-MOD(A360*Calculator!$C$13/(Calculator!$D$7*150),1)),ABS(MOD(A360*Calculator!$C$13/(Calculator!$D$7*150),1)-0.5)),IF(INT(2*A360*Calculator!$C$13/(Calculator!$D$7*150))&gt;INT(2*A360*Calculator!$B$13/(Calculator!$D$7*150)),0,1))),1)</f>
        <v>1</v>
      </c>
      <c r="D360" s="252" t="n">
        <f aca="false">IF(Calculator!$E$14="YES",IF(A360&lt;Calculator!$G$14,0,MIN(MIN(MIN(MOD(A360*Calculator!$B$14/(Calculator!$D$7*150),1),1-MOD(A360*Calculator!$B$14/(Calculator!$D$7*150),1)),ABS(MOD(A360*Calculator!$B$14/(Calculator!$D$7*150),1)-0.5)),MIN(MIN(MOD(A360*Calculator!$C$14/(Calculator!$D$7*150),1),1-MOD(A360*Calculator!$C$14/(Calculator!$D$7*150),1)),ABS(MOD(A360*Calculator!$C$14/(Calculator!$D$7*150),1)-0.5)),IF(INT(2*A360*Calculator!$C$14/(Calculator!$D$7*150))&gt;INT(2*A360*Calculator!$B$14/(Calculator!$D$7*150)),0,1))),1)</f>
        <v>1</v>
      </c>
      <c r="E360" s="252" t="n">
        <f aca="false">IF(Calculator!$E$15="YES",IF(A360&lt;Calculator!$G$15,0,MIN(MIN(MIN(MOD(A360*Calculator!$B$15/(Calculator!$D$7*150),1),1-MOD(A360*Calculator!$B$15/(Calculator!$D$7*150),1)),ABS(MOD(A360*Calculator!$B$15/(Calculator!$D$7*150),1)-0.5)),MIN(MIN(MOD(A360*Calculator!$C$15/(Calculator!$D$7*150),1),1-MOD(A360*Calculator!$C$15/(Calculator!$D$7*150),1)),ABS(MOD(A360*Calculator!$C$15/(Calculator!$D$7*150),1)-0.5)),IF(INT(2*A360*Calculator!$C$15/(Calculator!$D$7*150))&gt;INT(2*A360*Calculator!$B$15/(Calculator!$D$7*150)),0,1))),1)</f>
        <v>0</v>
      </c>
      <c r="F360" s="252" t="n">
        <f aca="false">IF(Calculator!$E$16="YES",IF(A360&lt;Calculator!$G$16,0,MIN(MIN(MIN(MOD(A360*Calculator!$B$16/(Calculator!$D$7*150),1),1-MOD(A360*Calculator!$B$16/(Calculator!$D$7*150),1)),ABS(MOD(A360*Calculator!$B$16/(Calculator!$D$7*150),1)-0.5)),MIN(MIN(MOD(A360*Calculator!$C$16/(Calculator!$D$7*150),1),1-MOD(A360*Calculator!$C$16/(Calculator!$D$7*150),1)),ABS(MOD(A360*Calculator!$C$16/(Calculator!$D$7*150),1)-0.5)),IF(INT(2*A360*Calculator!$C$16/(Calculator!$D$7*150))&gt;INT(2*A360*Calculator!$B$16/(Calculator!$D$7*150)),0,1))),1)</f>
        <v>1</v>
      </c>
      <c r="G360" s="252" t="n">
        <f aca="false">IF(Calculator!$E$17="YES",IF(A360&lt;Calculator!$G$17,0,MIN(MIN(MIN(MOD(A360*Calculator!$B$17/(Calculator!$D$7*150),1),1-MOD(A360*Calculator!$B$17/(Calculator!$D$7*150),1)),ABS(MOD(A360*Calculator!$B$17/(Calculator!$D$7*150),1)-0.5)),MIN(MIN(MOD(A360*Calculator!$C$17/(Calculator!$D$7*150),1),1-MOD(A360*Calculator!$C$17/(Calculator!$D$7*150),1)),ABS(MOD(A360*Calculator!$C$17/(Calculator!$D$7*150),1)-0.5)),IF(INT(2*A360*Calculator!$C$17/(Calculator!$D$7*150))&gt;INT(2*A360*Calculator!$B$17/(Calculator!$D$7*150)),0,1))),1)</f>
        <v>0</v>
      </c>
      <c r="H360" s="252" t="n">
        <f aca="false">IF(Calculator!$E$18="YES",IF(A360&lt;Calculator!$G$18,0,MIN(MIN(MIN(MOD(A360*Calculator!$B$18/(Calculator!$D$7*150),1),1-MOD(A360*Calculator!$B$18/(Calculator!$D$7*150),1)),ABS(MOD(A360*Calculator!$B$18/(Calculator!$D$7*150),1)-0.5)),MIN(MIN(MOD(A360*Calculator!$C$18/(Calculator!$D$7*150),1),1-MOD(A360*Calculator!$C$18/(Calculator!$D$7*150),1)),ABS(MOD(A360*Calculator!$C$18/(Calculator!$D$7*150),1)-0.5)),IF(INT(2*A360*Calculator!$C$18/(Calculator!$D$7*150))&gt;INT(2*A360*Calculator!$B$18/(Calculator!$D$7*150)),0,1))),1)</f>
        <v>1</v>
      </c>
      <c r="I360" s="252" t="n">
        <f aca="false">IF(Calculator!$E$19="YES",IF(A360&lt;Calculator!$G$19,0,MIN(MIN(MIN(MOD(A360*Calculator!$B$19/(Calculator!$D$7*150),1),1-MOD(A360*Calculator!$B$19/(Calculator!$D$7*150),1)),ABS(MOD(A360*Calculator!$B$19/(Calculator!$D$7*150),1)-0.5)),MIN(MIN(MOD(A360*Calculator!$C$19/(Calculator!$D$7*150),1),1-MOD(A360*Calculator!$C$19/(Calculator!$D$7*150),1)),ABS(MOD(A360*Calculator!$C$19/(Calculator!$D$7*150),1)-0.5)),IF(INT(2*A360*Calculator!$C$19/(Calculator!$D$7*150))&gt;INT(2*A360*Calculator!$B$19/(Calculator!$D$7*150)),0,1))),1)</f>
        <v>1</v>
      </c>
      <c r="J360" s="252" t="n">
        <f aca="false">IF(Calculator!$E$20="YES",IF(A360&lt;Calculator!$G$20,0,MIN(MIN(MIN(MOD(A360*Calculator!$B$20/(Calculator!$D$7*150),1),1-MOD(A360*Calculator!$B$20/(Calculator!$D$7*150),1)),ABS(MOD(A360*Calculator!$B$20/(Calculator!$D$7*150),1)-0.5)),MIN(MIN(MOD(A360*Calculator!$C$20/(Calculator!$D$7*150),1),1-MOD(A360*Calculator!$C$20/(Calculator!$D$7*150),1)),ABS(MOD(A360*Calculator!$C$20/(Calculator!$D$7*150),1)-0.5)),IF(INT(2*A360*Calculator!$C$20/(Calculator!$D$7*150))&gt;INT(2*A360*Calculator!$B$20/(Calculator!$D$7*150)),0,1))),1)</f>
        <v>1</v>
      </c>
      <c r="K360" s="252" t="n">
        <f aca="false">IF(Calculator!$E$21="YES",IF(A360&lt;Calculator!$G$21,0,MIN(MIN(MIN(MOD(A360*Calculator!$B$21/(Calculator!$D$7*150),1),1-MOD(A360*Calculator!$B$21/(Calculator!$D$7*150),1)),ABS(MOD(A360*Calculator!$B$21/(Calculator!$D$7*150),1)-0.5)),MIN(MIN(MOD(A360*Calculator!$C$21/(Calculator!$D$7*150),1),1-MOD(A360*Calculator!$C$21/(Calculator!$D$7*150),1)),ABS(MOD(A360*Calculator!$C$21/(Calculator!$D$7*150),1)-0.5)),IF(INT(2*A360*Calculator!$C$21/(Calculator!$D$7*150))&gt;INT(2*A360*Calculator!$B$21/(Calculator!$D$7*150)),0,1))),1)</f>
        <v>1</v>
      </c>
      <c r="L360" s="252" t="n">
        <f aca="false">IF(Calculator!$E$22="YES",IF(A360&lt;Calculator!$G$22,0,MIN(MIN(MIN(MOD(A360*Calculator!$B$22/(Calculator!$D$7*150),1),1-MOD(A360*Calculator!$B$22/(Calculator!$D$7*150),1)),ABS(MOD(A360*Calculator!$B$22/(Calculator!$D$7*150),1)-0.5)),MIN(MIN(MOD(A360*Calculator!$C$22/(Calculator!$D$7*150),1),1-MOD(A360*Calculator!$C$22/(Calculator!$D$7*150),1)),ABS(MOD(A360*Calculator!$C$22/(Calculator!$D$7*150),1)-0.5)),IF(INT(2*A360*Calculator!$C$22/(Calculator!$D$7*150))&gt;INT(2*A360*Calculator!$B$22/(Calculator!$D$7*150)),0,1))),1)</f>
        <v>1</v>
      </c>
      <c r="M360" s="252" t="n">
        <f aca="false">MIN(B360:L360)</f>
        <v>0</v>
      </c>
      <c r="N360" s="252" t="n">
        <f aca="false">SUMPRODUCT(($M$7:$M$557&gt;M360)*1)+SUMPRODUCT(($M$7:$M$557=M360)*(ROW($M$7:$M$557)&lt;ROW(M360)))+1</f>
        <v>487</v>
      </c>
      <c r="O360" s="252" t="str">
        <f aca="false">IF(M360&gt;=0.13,"★★★ EXCELLENT",IF(M360&gt;=0.12,"★★  GOOD",IF(M360&gt;=0.07,"★  FAIR",IF(M360&gt;=0.025,"⚠  MARGINAL","✗  AVOID"))))</f>
        <v>✗  AVOID</v>
      </c>
    </row>
    <row r="361" customFormat="false" ht="15" hidden="false" customHeight="true" outlineLevel="0" collapsed="false">
      <c r="A361" s="249" t="n">
        <v>40.4</v>
      </c>
      <c r="B361" s="250" t="n">
        <f aca="false">IF(Calculator!$E$12="YES",IF(A361&lt;Calculator!$G$12,0,MIN(MIN(MIN(MOD(A361*Calculator!$B$12/(Calculator!$D$7*150),1),1-MOD(A361*Calculator!$B$12/(Calculator!$D$7*150),1)),ABS(MOD(A361*Calculator!$B$12/(Calculator!$D$7*150),1)-0.5)),MIN(MIN(MOD(A361*Calculator!$C$12/(Calculator!$D$7*150),1),1-MOD(A361*Calculator!$C$12/(Calculator!$D$7*150),1)),ABS(MOD(A361*Calculator!$C$12/(Calculator!$D$7*150),1)-0.5)),IF(INT(2*A361*Calculator!$C$12/(Calculator!$D$7*150))&gt;INT(2*A361*Calculator!$B$12/(Calculator!$D$7*150)),0,1))),1)</f>
        <v>1</v>
      </c>
      <c r="C361" s="250" t="n">
        <f aca="false">IF(Calculator!$E$13="YES",IF(A361&lt;Calculator!$G$13,0,MIN(MIN(MIN(MOD(A361*Calculator!$B$13/(Calculator!$D$7*150),1),1-MOD(A361*Calculator!$B$13/(Calculator!$D$7*150),1)),ABS(MOD(A361*Calculator!$B$13/(Calculator!$D$7*150),1)-0.5)),MIN(MIN(MOD(A361*Calculator!$C$13/(Calculator!$D$7*150),1),1-MOD(A361*Calculator!$C$13/(Calculator!$D$7*150),1)),ABS(MOD(A361*Calculator!$C$13/(Calculator!$D$7*150),1)-0.5)),IF(INT(2*A361*Calculator!$C$13/(Calculator!$D$7*150))&gt;INT(2*A361*Calculator!$B$13/(Calculator!$D$7*150)),0,1))),1)</f>
        <v>1</v>
      </c>
      <c r="D361" s="250" t="n">
        <f aca="false">IF(Calculator!$E$14="YES",IF(A361&lt;Calculator!$G$14,0,MIN(MIN(MIN(MOD(A361*Calculator!$B$14/(Calculator!$D$7*150),1),1-MOD(A361*Calculator!$B$14/(Calculator!$D$7*150),1)),ABS(MOD(A361*Calculator!$B$14/(Calculator!$D$7*150),1)-0.5)),MIN(MIN(MOD(A361*Calculator!$C$14/(Calculator!$D$7*150),1),1-MOD(A361*Calculator!$C$14/(Calculator!$D$7*150),1)),ABS(MOD(A361*Calculator!$C$14/(Calculator!$D$7*150),1)-0.5)),IF(INT(2*A361*Calculator!$C$14/(Calculator!$D$7*150))&gt;INT(2*A361*Calculator!$B$14/(Calculator!$D$7*150)),0,1))),1)</f>
        <v>1</v>
      </c>
      <c r="E361" s="250" t="n">
        <f aca="false">IF(Calculator!$E$15="YES",IF(A361&lt;Calculator!$G$15,0,MIN(MIN(MIN(MOD(A361*Calculator!$B$15/(Calculator!$D$7*150),1),1-MOD(A361*Calculator!$B$15/(Calculator!$D$7*150),1)),ABS(MOD(A361*Calculator!$B$15/(Calculator!$D$7*150),1)-0.5)),MIN(MIN(MOD(A361*Calculator!$C$15/(Calculator!$D$7*150),1),1-MOD(A361*Calculator!$C$15/(Calculator!$D$7*150),1)),ABS(MOD(A361*Calculator!$C$15/(Calculator!$D$7*150),1)-0.5)),IF(INT(2*A361*Calculator!$C$15/(Calculator!$D$7*150))&gt;INT(2*A361*Calculator!$B$15/(Calculator!$D$7*150)),0,1))),1)</f>
        <v>0</v>
      </c>
      <c r="F361" s="250" t="n">
        <f aca="false">IF(Calculator!$E$16="YES",IF(A361&lt;Calculator!$G$16,0,MIN(MIN(MIN(MOD(A361*Calculator!$B$16/(Calculator!$D$7*150),1),1-MOD(A361*Calculator!$B$16/(Calculator!$D$7*150),1)),ABS(MOD(A361*Calculator!$B$16/(Calculator!$D$7*150),1)-0.5)),MIN(MIN(MOD(A361*Calculator!$C$16/(Calculator!$D$7*150),1),1-MOD(A361*Calculator!$C$16/(Calculator!$D$7*150),1)),ABS(MOD(A361*Calculator!$C$16/(Calculator!$D$7*150),1)-0.5)),IF(INT(2*A361*Calculator!$C$16/(Calculator!$D$7*150))&gt;INT(2*A361*Calculator!$B$16/(Calculator!$D$7*150)),0,1))),1)</f>
        <v>1</v>
      </c>
      <c r="G361" s="250" t="n">
        <f aca="false">IF(Calculator!$E$17="YES",IF(A361&lt;Calculator!$G$17,0,MIN(MIN(MIN(MOD(A361*Calculator!$B$17/(Calculator!$D$7*150),1),1-MOD(A361*Calculator!$B$17/(Calculator!$D$7*150),1)),ABS(MOD(A361*Calculator!$B$17/(Calculator!$D$7*150),1)-0.5)),MIN(MIN(MOD(A361*Calculator!$C$17/(Calculator!$D$7*150),1),1-MOD(A361*Calculator!$C$17/(Calculator!$D$7*150),1)),ABS(MOD(A361*Calculator!$C$17/(Calculator!$D$7*150),1)-0.5)),IF(INT(2*A361*Calculator!$C$17/(Calculator!$D$7*150))&gt;INT(2*A361*Calculator!$B$17/(Calculator!$D$7*150)),0,1))),1)</f>
        <v>0</v>
      </c>
      <c r="H361" s="250" t="n">
        <f aca="false">IF(Calculator!$E$18="YES",IF(A361&lt;Calculator!$G$18,0,MIN(MIN(MIN(MOD(A361*Calculator!$B$18/(Calculator!$D$7*150),1),1-MOD(A361*Calculator!$B$18/(Calculator!$D$7*150),1)),ABS(MOD(A361*Calculator!$B$18/(Calculator!$D$7*150),1)-0.5)),MIN(MIN(MOD(A361*Calculator!$C$18/(Calculator!$D$7*150),1),1-MOD(A361*Calculator!$C$18/(Calculator!$D$7*150),1)),ABS(MOD(A361*Calculator!$C$18/(Calculator!$D$7*150),1)-0.5)),IF(INT(2*A361*Calculator!$C$18/(Calculator!$D$7*150))&gt;INT(2*A361*Calculator!$B$18/(Calculator!$D$7*150)),0,1))),1)</f>
        <v>1</v>
      </c>
      <c r="I361" s="250" t="n">
        <f aca="false">IF(Calculator!$E$19="YES",IF(A361&lt;Calculator!$G$19,0,MIN(MIN(MIN(MOD(A361*Calculator!$B$19/(Calculator!$D$7*150),1),1-MOD(A361*Calculator!$B$19/(Calculator!$D$7*150),1)),ABS(MOD(A361*Calculator!$B$19/(Calculator!$D$7*150),1)-0.5)),MIN(MIN(MOD(A361*Calculator!$C$19/(Calculator!$D$7*150),1),1-MOD(A361*Calculator!$C$19/(Calculator!$D$7*150),1)),ABS(MOD(A361*Calculator!$C$19/(Calculator!$D$7*150),1)-0.5)),IF(INT(2*A361*Calculator!$C$19/(Calculator!$D$7*150))&gt;INT(2*A361*Calculator!$B$19/(Calculator!$D$7*150)),0,1))),1)</f>
        <v>1</v>
      </c>
      <c r="J361" s="250" t="n">
        <f aca="false">IF(Calculator!$E$20="YES",IF(A361&lt;Calculator!$G$20,0,MIN(MIN(MIN(MOD(A361*Calculator!$B$20/(Calculator!$D$7*150),1),1-MOD(A361*Calculator!$B$20/(Calculator!$D$7*150),1)),ABS(MOD(A361*Calculator!$B$20/(Calculator!$D$7*150),1)-0.5)),MIN(MIN(MOD(A361*Calculator!$C$20/(Calculator!$D$7*150),1),1-MOD(A361*Calculator!$C$20/(Calculator!$D$7*150),1)),ABS(MOD(A361*Calculator!$C$20/(Calculator!$D$7*150),1)-0.5)),IF(INT(2*A361*Calculator!$C$20/(Calculator!$D$7*150))&gt;INT(2*A361*Calculator!$B$20/(Calculator!$D$7*150)),0,1))),1)</f>
        <v>1</v>
      </c>
      <c r="K361" s="250" t="n">
        <f aca="false">IF(Calculator!$E$21="YES",IF(A361&lt;Calculator!$G$21,0,MIN(MIN(MIN(MOD(A361*Calculator!$B$21/(Calculator!$D$7*150),1),1-MOD(A361*Calculator!$B$21/(Calculator!$D$7*150),1)),ABS(MOD(A361*Calculator!$B$21/(Calculator!$D$7*150),1)-0.5)),MIN(MIN(MOD(A361*Calculator!$C$21/(Calculator!$D$7*150),1),1-MOD(A361*Calculator!$C$21/(Calculator!$D$7*150),1)),ABS(MOD(A361*Calculator!$C$21/(Calculator!$D$7*150),1)-0.5)),IF(INT(2*A361*Calculator!$C$21/(Calculator!$D$7*150))&gt;INT(2*A361*Calculator!$B$21/(Calculator!$D$7*150)),0,1))),1)</f>
        <v>1</v>
      </c>
      <c r="L361" s="250" t="n">
        <f aca="false">IF(Calculator!$E$22="YES",IF(A361&lt;Calculator!$G$22,0,MIN(MIN(MIN(MOD(A361*Calculator!$B$22/(Calculator!$D$7*150),1),1-MOD(A361*Calculator!$B$22/(Calculator!$D$7*150),1)),ABS(MOD(A361*Calculator!$B$22/(Calculator!$D$7*150),1)-0.5)),MIN(MIN(MOD(A361*Calculator!$C$22/(Calculator!$D$7*150),1),1-MOD(A361*Calculator!$C$22/(Calculator!$D$7*150),1)),ABS(MOD(A361*Calculator!$C$22/(Calculator!$D$7*150),1)-0.5)),IF(INT(2*A361*Calculator!$C$22/(Calculator!$D$7*150))&gt;INT(2*A361*Calculator!$B$22/(Calculator!$D$7*150)),0,1))),1)</f>
        <v>1</v>
      </c>
      <c r="M361" s="250" t="n">
        <f aca="false">MIN(B361:L361)</f>
        <v>0</v>
      </c>
      <c r="N361" s="250" t="n">
        <f aca="false">SUMPRODUCT(($M$7:$M$557&gt;M361)*1)+SUMPRODUCT(($M$7:$M$557=M361)*(ROW($M$7:$M$557)&lt;ROW(M361)))+1</f>
        <v>488</v>
      </c>
      <c r="O361" s="250" t="str">
        <f aca="false">IF(M361&gt;=0.13,"★★★ EXCELLENT",IF(M361&gt;=0.12,"★★  GOOD",IF(M361&gt;=0.07,"★  FAIR",IF(M361&gt;=0.025,"⚠  MARGINAL","✗  AVOID"))))</f>
        <v>✗  AVOID</v>
      </c>
    </row>
    <row r="362" customFormat="false" ht="15" hidden="false" customHeight="true" outlineLevel="0" collapsed="false">
      <c r="A362" s="251" t="n">
        <v>40.5</v>
      </c>
      <c r="B362" s="252" t="n">
        <f aca="false">IF(Calculator!$E$12="YES",IF(A362&lt;Calculator!$G$12,0,MIN(MIN(MIN(MOD(A362*Calculator!$B$12/(Calculator!$D$7*150),1),1-MOD(A362*Calculator!$B$12/(Calculator!$D$7*150),1)),ABS(MOD(A362*Calculator!$B$12/(Calculator!$D$7*150),1)-0.5)),MIN(MIN(MOD(A362*Calculator!$C$12/(Calculator!$D$7*150),1),1-MOD(A362*Calculator!$C$12/(Calculator!$D$7*150),1)),ABS(MOD(A362*Calculator!$C$12/(Calculator!$D$7*150),1)-0.5)),IF(INT(2*A362*Calculator!$C$12/(Calculator!$D$7*150))&gt;INT(2*A362*Calculator!$B$12/(Calculator!$D$7*150)),0,1))),1)</f>
        <v>1</v>
      </c>
      <c r="C362" s="252" t="n">
        <f aca="false">IF(Calculator!$E$13="YES",IF(A362&lt;Calculator!$G$13,0,MIN(MIN(MIN(MOD(A362*Calculator!$B$13/(Calculator!$D$7*150),1),1-MOD(A362*Calculator!$B$13/(Calculator!$D$7*150),1)),ABS(MOD(A362*Calculator!$B$13/(Calculator!$D$7*150),1)-0.5)),MIN(MIN(MOD(A362*Calculator!$C$13/(Calculator!$D$7*150),1),1-MOD(A362*Calculator!$C$13/(Calculator!$D$7*150),1)),ABS(MOD(A362*Calculator!$C$13/(Calculator!$D$7*150),1)-0.5)),IF(INT(2*A362*Calculator!$C$13/(Calculator!$D$7*150))&gt;INT(2*A362*Calculator!$B$13/(Calculator!$D$7*150)),0,1))),1)</f>
        <v>1</v>
      </c>
      <c r="D362" s="252" t="n">
        <f aca="false">IF(Calculator!$E$14="YES",IF(A362&lt;Calculator!$G$14,0,MIN(MIN(MIN(MOD(A362*Calculator!$B$14/(Calculator!$D$7*150),1),1-MOD(A362*Calculator!$B$14/(Calculator!$D$7*150),1)),ABS(MOD(A362*Calculator!$B$14/(Calculator!$D$7*150),1)-0.5)),MIN(MIN(MOD(A362*Calculator!$C$14/(Calculator!$D$7*150),1),1-MOD(A362*Calculator!$C$14/(Calculator!$D$7*150),1)),ABS(MOD(A362*Calculator!$C$14/(Calculator!$D$7*150),1)-0.5)),IF(INT(2*A362*Calculator!$C$14/(Calculator!$D$7*150))&gt;INT(2*A362*Calculator!$B$14/(Calculator!$D$7*150)),0,1))),1)</f>
        <v>1</v>
      </c>
      <c r="E362" s="252" t="n">
        <f aca="false">IF(Calculator!$E$15="YES",IF(A362&lt;Calculator!$G$15,0,MIN(MIN(MIN(MOD(A362*Calculator!$B$15/(Calculator!$D$7*150),1),1-MOD(A362*Calculator!$B$15/(Calculator!$D$7*150),1)),ABS(MOD(A362*Calculator!$B$15/(Calculator!$D$7*150),1)-0.5)),MIN(MIN(MOD(A362*Calculator!$C$15/(Calculator!$D$7*150),1),1-MOD(A362*Calculator!$C$15/(Calculator!$D$7*150),1)),ABS(MOD(A362*Calculator!$C$15/(Calculator!$D$7*150),1)-0.5)),IF(INT(2*A362*Calculator!$C$15/(Calculator!$D$7*150))&gt;INT(2*A362*Calculator!$B$15/(Calculator!$D$7*150)),0,1))),1)</f>
        <v>0</v>
      </c>
      <c r="F362" s="252" t="n">
        <f aca="false">IF(Calculator!$E$16="YES",IF(A362&lt;Calculator!$G$16,0,MIN(MIN(MIN(MOD(A362*Calculator!$B$16/(Calculator!$D$7*150),1),1-MOD(A362*Calculator!$B$16/(Calculator!$D$7*150),1)),ABS(MOD(A362*Calculator!$B$16/(Calculator!$D$7*150),1)-0.5)),MIN(MIN(MOD(A362*Calculator!$C$16/(Calculator!$D$7*150),1),1-MOD(A362*Calculator!$C$16/(Calculator!$D$7*150),1)),ABS(MOD(A362*Calculator!$C$16/(Calculator!$D$7*150),1)-0.5)),IF(INT(2*A362*Calculator!$C$16/(Calculator!$D$7*150))&gt;INT(2*A362*Calculator!$B$16/(Calculator!$D$7*150)),0,1))),1)</f>
        <v>1</v>
      </c>
      <c r="G362" s="252" t="n">
        <f aca="false">IF(Calculator!$E$17="YES",IF(A362&lt;Calculator!$G$17,0,MIN(MIN(MIN(MOD(A362*Calculator!$B$17/(Calculator!$D$7*150),1),1-MOD(A362*Calculator!$B$17/(Calculator!$D$7*150),1)),ABS(MOD(A362*Calculator!$B$17/(Calculator!$D$7*150),1)-0.5)),MIN(MIN(MOD(A362*Calculator!$C$17/(Calculator!$D$7*150),1),1-MOD(A362*Calculator!$C$17/(Calculator!$D$7*150),1)),ABS(MOD(A362*Calculator!$C$17/(Calculator!$D$7*150),1)-0.5)),IF(INT(2*A362*Calculator!$C$17/(Calculator!$D$7*150))&gt;INT(2*A362*Calculator!$B$17/(Calculator!$D$7*150)),0,1))),1)</f>
        <v>0</v>
      </c>
      <c r="H362" s="252" t="n">
        <f aca="false">IF(Calculator!$E$18="YES",IF(A362&lt;Calculator!$G$18,0,MIN(MIN(MIN(MOD(A362*Calculator!$B$18/(Calculator!$D$7*150),1),1-MOD(A362*Calculator!$B$18/(Calculator!$D$7*150),1)),ABS(MOD(A362*Calculator!$B$18/(Calculator!$D$7*150),1)-0.5)),MIN(MIN(MOD(A362*Calculator!$C$18/(Calculator!$D$7*150),1),1-MOD(A362*Calculator!$C$18/(Calculator!$D$7*150),1)),ABS(MOD(A362*Calculator!$C$18/(Calculator!$D$7*150),1)-0.5)),IF(INT(2*A362*Calculator!$C$18/(Calculator!$D$7*150))&gt;INT(2*A362*Calculator!$B$18/(Calculator!$D$7*150)),0,1))),1)</f>
        <v>1</v>
      </c>
      <c r="I362" s="252" t="n">
        <f aca="false">IF(Calculator!$E$19="YES",IF(A362&lt;Calculator!$G$19,0,MIN(MIN(MIN(MOD(A362*Calculator!$B$19/(Calculator!$D$7*150),1),1-MOD(A362*Calculator!$B$19/(Calculator!$D$7*150),1)),ABS(MOD(A362*Calculator!$B$19/(Calculator!$D$7*150),1)-0.5)),MIN(MIN(MOD(A362*Calculator!$C$19/(Calculator!$D$7*150),1),1-MOD(A362*Calculator!$C$19/(Calculator!$D$7*150),1)),ABS(MOD(A362*Calculator!$C$19/(Calculator!$D$7*150),1)-0.5)),IF(INT(2*A362*Calculator!$C$19/(Calculator!$D$7*150))&gt;INT(2*A362*Calculator!$B$19/(Calculator!$D$7*150)),0,1))),1)</f>
        <v>1</v>
      </c>
      <c r="J362" s="252" t="n">
        <f aca="false">IF(Calculator!$E$20="YES",IF(A362&lt;Calculator!$G$20,0,MIN(MIN(MIN(MOD(A362*Calculator!$B$20/(Calculator!$D$7*150),1),1-MOD(A362*Calculator!$B$20/(Calculator!$D$7*150),1)),ABS(MOD(A362*Calculator!$B$20/(Calculator!$D$7*150),1)-0.5)),MIN(MIN(MOD(A362*Calculator!$C$20/(Calculator!$D$7*150),1),1-MOD(A362*Calculator!$C$20/(Calculator!$D$7*150),1)),ABS(MOD(A362*Calculator!$C$20/(Calculator!$D$7*150),1)-0.5)),IF(INT(2*A362*Calculator!$C$20/(Calculator!$D$7*150))&gt;INT(2*A362*Calculator!$B$20/(Calculator!$D$7*150)),0,1))),1)</f>
        <v>1</v>
      </c>
      <c r="K362" s="252" t="n">
        <f aca="false">IF(Calculator!$E$21="YES",IF(A362&lt;Calculator!$G$21,0,MIN(MIN(MIN(MOD(A362*Calculator!$B$21/(Calculator!$D$7*150),1),1-MOD(A362*Calculator!$B$21/(Calculator!$D$7*150),1)),ABS(MOD(A362*Calculator!$B$21/(Calculator!$D$7*150),1)-0.5)),MIN(MIN(MOD(A362*Calculator!$C$21/(Calculator!$D$7*150),1),1-MOD(A362*Calculator!$C$21/(Calculator!$D$7*150),1)),ABS(MOD(A362*Calculator!$C$21/(Calculator!$D$7*150),1)-0.5)),IF(INT(2*A362*Calculator!$C$21/(Calculator!$D$7*150))&gt;INT(2*A362*Calculator!$B$21/(Calculator!$D$7*150)),0,1))),1)</f>
        <v>1</v>
      </c>
      <c r="L362" s="252" t="n">
        <f aca="false">IF(Calculator!$E$22="YES",IF(A362&lt;Calculator!$G$22,0,MIN(MIN(MIN(MOD(A362*Calculator!$B$22/(Calculator!$D$7*150),1),1-MOD(A362*Calculator!$B$22/(Calculator!$D$7*150),1)),ABS(MOD(A362*Calculator!$B$22/(Calculator!$D$7*150),1)-0.5)),MIN(MIN(MOD(A362*Calculator!$C$22/(Calculator!$D$7*150),1),1-MOD(A362*Calculator!$C$22/(Calculator!$D$7*150),1)),ABS(MOD(A362*Calculator!$C$22/(Calculator!$D$7*150),1)-0.5)),IF(INT(2*A362*Calculator!$C$22/(Calculator!$D$7*150))&gt;INT(2*A362*Calculator!$B$22/(Calculator!$D$7*150)),0,1))),1)</f>
        <v>1</v>
      </c>
      <c r="M362" s="252" t="n">
        <f aca="false">MIN(B362:L362)</f>
        <v>0</v>
      </c>
      <c r="N362" s="252" t="n">
        <f aca="false">SUMPRODUCT(($M$7:$M$557&gt;M362)*1)+SUMPRODUCT(($M$7:$M$557=M362)*(ROW($M$7:$M$557)&lt;ROW(M362)))+1</f>
        <v>489</v>
      </c>
      <c r="O362" s="252" t="str">
        <f aca="false">IF(M362&gt;=0.13,"★★★ EXCELLENT",IF(M362&gt;=0.12,"★★  GOOD",IF(M362&gt;=0.07,"★  FAIR",IF(M362&gt;=0.025,"⚠  MARGINAL","✗  AVOID"))))</f>
        <v>✗  AVOID</v>
      </c>
    </row>
    <row r="363" customFormat="false" ht="15" hidden="false" customHeight="true" outlineLevel="0" collapsed="false">
      <c r="A363" s="249" t="n">
        <v>40.6</v>
      </c>
      <c r="B363" s="250" t="n">
        <f aca="false">IF(Calculator!$E$12="YES",IF(A363&lt;Calculator!$G$12,0,MIN(MIN(MIN(MOD(A363*Calculator!$B$12/(Calculator!$D$7*150),1),1-MOD(A363*Calculator!$B$12/(Calculator!$D$7*150),1)),ABS(MOD(A363*Calculator!$B$12/(Calculator!$D$7*150),1)-0.5)),MIN(MIN(MOD(A363*Calculator!$C$12/(Calculator!$D$7*150),1),1-MOD(A363*Calculator!$C$12/(Calculator!$D$7*150),1)),ABS(MOD(A363*Calculator!$C$12/(Calculator!$D$7*150),1)-0.5)),IF(INT(2*A363*Calculator!$C$12/(Calculator!$D$7*150))&gt;INT(2*A363*Calculator!$B$12/(Calculator!$D$7*150)),0,1))),1)</f>
        <v>1</v>
      </c>
      <c r="C363" s="250" t="n">
        <f aca="false">IF(Calculator!$E$13="YES",IF(A363&lt;Calculator!$G$13,0,MIN(MIN(MIN(MOD(A363*Calculator!$B$13/(Calculator!$D$7*150),1),1-MOD(A363*Calculator!$B$13/(Calculator!$D$7*150),1)),ABS(MOD(A363*Calculator!$B$13/(Calculator!$D$7*150),1)-0.5)),MIN(MIN(MOD(A363*Calculator!$C$13/(Calculator!$D$7*150),1),1-MOD(A363*Calculator!$C$13/(Calculator!$D$7*150),1)),ABS(MOD(A363*Calculator!$C$13/(Calculator!$D$7*150),1)-0.5)),IF(INT(2*A363*Calculator!$C$13/(Calculator!$D$7*150))&gt;INT(2*A363*Calculator!$B$13/(Calculator!$D$7*150)),0,1))),1)</f>
        <v>1</v>
      </c>
      <c r="D363" s="250" t="n">
        <f aca="false">IF(Calculator!$E$14="YES",IF(A363&lt;Calculator!$G$14,0,MIN(MIN(MIN(MOD(A363*Calculator!$B$14/(Calculator!$D$7*150),1),1-MOD(A363*Calculator!$B$14/(Calculator!$D$7*150),1)),ABS(MOD(A363*Calculator!$B$14/(Calculator!$D$7*150),1)-0.5)),MIN(MIN(MOD(A363*Calculator!$C$14/(Calculator!$D$7*150),1),1-MOD(A363*Calculator!$C$14/(Calculator!$D$7*150),1)),ABS(MOD(A363*Calculator!$C$14/(Calculator!$D$7*150),1)-0.5)),IF(INT(2*A363*Calculator!$C$14/(Calculator!$D$7*150))&gt;INT(2*A363*Calculator!$B$14/(Calculator!$D$7*150)),0,1))),1)</f>
        <v>1</v>
      </c>
      <c r="E363" s="250" t="n">
        <f aca="false">IF(Calculator!$E$15="YES",IF(A363&lt;Calculator!$G$15,0,MIN(MIN(MIN(MOD(A363*Calculator!$B$15/(Calculator!$D$7*150),1),1-MOD(A363*Calculator!$B$15/(Calculator!$D$7*150),1)),ABS(MOD(A363*Calculator!$B$15/(Calculator!$D$7*150),1)-0.5)),MIN(MIN(MOD(A363*Calculator!$C$15/(Calculator!$D$7*150),1),1-MOD(A363*Calculator!$C$15/(Calculator!$D$7*150),1)),ABS(MOD(A363*Calculator!$C$15/(Calculator!$D$7*150),1)-0.5)),IF(INT(2*A363*Calculator!$C$15/(Calculator!$D$7*150))&gt;INT(2*A363*Calculator!$B$15/(Calculator!$D$7*150)),0,1))),1)</f>
        <v>0</v>
      </c>
      <c r="F363" s="250" t="n">
        <f aca="false">IF(Calculator!$E$16="YES",IF(A363&lt;Calculator!$G$16,0,MIN(MIN(MIN(MOD(A363*Calculator!$B$16/(Calculator!$D$7*150),1),1-MOD(A363*Calculator!$B$16/(Calculator!$D$7*150),1)),ABS(MOD(A363*Calculator!$B$16/(Calculator!$D$7*150),1)-0.5)),MIN(MIN(MOD(A363*Calculator!$C$16/(Calculator!$D$7*150),1),1-MOD(A363*Calculator!$C$16/(Calculator!$D$7*150),1)),ABS(MOD(A363*Calculator!$C$16/(Calculator!$D$7*150),1)-0.5)),IF(INT(2*A363*Calculator!$C$16/(Calculator!$D$7*150))&gt;INT(2*A363*Calculator!$B$16/(Calculator!$D$7*150)),0,1))),1)</f>
        <v>1</v>
      </c>
      <c r="G363" s="250" t="n">
        <f aca="false">IF(Calculator!$E$17="YES",IF(A363&lt;Calculator!$G$17,0,MIN(MIN(MIN(MOD(A363*Calculator!$B$17/(Calculator!$D$7*150),1),1-MOD(A363*Calculator!$B$17/(Calculator!$D$7*150),1)),ABS(MOD(A363*Calculator!$B$17/(Calculator!$D$7*150),1)-0.5)),MIN(MIN(MOD(A363*Calculator!$C$17/(Calculator!$D$7*150),1),1-MOD(A363*Calculator!$C$17/(Calculator!$D$7*150),1)),ABS(MOD(A363*Calculator!$C$17/(Calculator!$D$7*150),1)-0.5)),IF(INT(2*A363*Calculator!$C$17/(Calculator!$D$7*150))&gt;INT(2*A363*Calculator!$B$17/(Calculator!$D$7*150)),0,1))),1)</f>
        <v>0</v>
      </c>
      <c r="H363" s="250" t="n">
        <f aca="false">IF(Calculator!$E$18="YES",IF(A363&lt;Calculator!$G$18,0,MIN(MIN(MIN(MOD(A363*Calculator!$B$18/(Calculator!$D$7*150),1),1-MOD(A363*Calculator!$B$18/(Calculator!$D$7*150),1)),ABS(MOD(A363*Calculator!$B$18/(Calculator!$D$7*150),1)-0.5)),MIN(MIN(MOD(A363*Calculator!$C$18/(Calculator!$D$7*150),1),1-MOD(A363*Calculator!$C$18/(Calculator!$D$7*150),1)),ABS(MOD(A363*Calculator!$C$18/(Calculator!$D$7*150),1)-0.5)),IF(INT(2*A363*Calculator!$C$18/(Calculator!$D$7*150))&gt;INT(2*A363*Calculator!$B$18/(Calculator!$D$7*150)),0,1))),1)</f>
        <v>1</v>
      </c>
      <c r="I363" s="250" t="n">
        <f aca="false">IF(Calculator!$E$19="YES",IF(A363&lt;Calculator!$G$19,0,MIN(MIN(MIN(MOD(A363*Calculator!$B$19/(Calculator!$D$7*150),1),1-MOD(A363*Calculator!$B$19/(Calculator!$D$7*150),1)),ABS(MOD(A363*Calculator!$B$19/(Calculator!$D$7*150),1)-0.5)),MIN(MIN(MOD(A363*Calculator!$C$19/(Calculator!$D$7*150),1),1-MOD(A363*Calculator!$C$19/(Calculator!$D$7*150),1)),ABS(MOD(A363*Calculator!$C$19/(Calculator!$D$7*150),1)-0.5)),IF(INT(2*A363*Calculator!$C$19/(Calculator!$D$7*150))&gt;INT(2*A363*Calculator!$B$19/(Calculator!$D$7*150)),0,1))),1)</f>
        <v>1</v>
      </c>
      <c r="J363" s="250" t="n">
        <f aca="false">IF(Calculator!$E$20="YES",IF(A363&lt;Calculator!$G$20,0,MIN(MIN(MIN(MOD(A363*Calculator!$B$20/(Calculator!$D$7*150),1),1-MOD(A363*Calculator!$B$20/(Calculator!$D$7*150),1)),ABS(MOD(A363*Calculator!$B$20/(Calculator!$D$7*150),1)-0.5)),MIN(MIN(MOD(A363*Calculator!$C$20/(Calculator!$D$7*150),1),1-MOD(A363*Calculator!$C$20/(Calculator!$D$7*150),1)),ABS(MOD(A363*Calculator!$C$20/(Calculator!$D$7*150),1)-0.5)),IF(INT(2*A363*Calculator!$C$20/(Calculator!$D$7*150))&gt;INT(2*A363*Calculator!$B$20/(Calculator!$D$7*150)),0,1))),1)</f>
        <v>1</v>
      </c>
      <c r="K363" s="250" t="n">
        <f aca="false">IF(Calculator!$E$21="YES",IF(A363&lt;Calculator!$G$21,0,MIN(MIN(MIN(MOD(A363*Calculator!$B$21/(Calculator!$D$7*150),1),1-MOD(A363*Calculator!$B$21/(Calculator!$D$7*150),1)),ABS(MOD(A363*Calculator!$B$21/(Calculator!$D$7*150),1)-0.5)),MIN(MIN(MOD(A363*Calculator!$C$21/(Calculator!$D$7*150),1),1-MOD(A363*Calculator!$C$21/(Calculator!$D$7*150),1)),ABS(MOD(A363*Calculator!$C$21/(Calculator!$D$7*150),1)-0.5)),IF(INT(2*A363*Calculator!$C$21/(Calculator!$D$7*150))&gt;INT(2*A363*Calculator!$B$21/(Calculator!$D$7*150)),0,1))),1)</f>
        <v>1</v>
      </c>
      <c r="L363" s="250" t="n">
        <f aca="false">IF(Calculator!$E$22="YES",IF(A363&lt;Calculator!$G$22,0,MIN(MIN(MIN(MOD(A363*Calculator!$B$22/(Calculator!$D$7*150),1),1-MOD(A363*Calculator!$B$22/(Calculator!$D$7*150),1)),ABS(MOD(A363*Calculator!$B$22/(Calculator!$D$7*150),1)-0.5)),MIN(MIN(MOD(A363*Calculator!$C$22/(Calculator!$D$7*150),1),1-MOD(A363*Calculator!$C$22/(Calculator!$D$7*150),1)),ABS(MOD(A363*Calculator!$C$22/(Calculator!$D$7*150),1)-0.5)),IF(INT(2*A363*Calculator!$C$22/(Calculator!$D$7*150))&gt;INT(2*A363*Calculator!$B$22/(Calculator!$D$7*150)),0,1))),1)</f>
        <v>1</v>
      </c>
      <c r="M363" s="250" t="n">
        <f aca="false">MIN(B363:L363)</f>
        <v>0</v>
      </c>
      <c r="N363" s="250" t="n">
        <f aca="false">SUMPRODUCT(($M$7:$M$557&gt;M363)*1)+SUMPRODUCT(($M$7:$M$557=M363)*(ROW($M$7:$M$557)&lt;ROW(M363)))+1</f>
        <v>490</v>
      </c>
      <c r="O363" s="250" t="str">
        <f aca="false">IF(M363&gt;=0.13,"★★★ EXCELLENT",IF(M363&gt;=0.12,"★★  GOOD",IF(M363&gt;=0.07,"★  FAIR",IF(M363&gt;=0.025,"⚠  MARGINAL","✗  AVOID"))))</f>
        <v>✗  AVOID</v>
      </c>
    </row>
    <row r="364" customFormat="false" ht="15" hidden="false" customHeight="true" outlineLevel="0" collapsed="false">
      <c r="A364" s="251" t="n">
        <v>40.7</v>
      </c>
      <c r="B364" s="252" t="n">
        <f aca="false">IF(Calculator!$E$12="YES",IF(A364&lt;Calculator!$G$12,0,MIN(MIN(MIN(MOD(A364*Calculator!$B$12/(Calculator!$D$7*150),1),1-MOD(A364*Calculator!$B$12/(Calculator!$D$7*150),1)),ABS(MOD(A364*Calculator!$B$12/(Calculator!$D$7*150),1)-0.5)),MIN(MIN(MOD(A364*Calculator!$C$12/(Calculator!$D$7*150),1),1-MOD(A364*Calculator!$C$12/(Calculator!$D$7*150),1)),ABS(MOD(A364*Calculator!$C$12/(Calculator!$D$7*150),1)-0.5)),IF(INT(2*A364*Calculator!$C$12/(Calculator!$D$7*150))&gt;INT(2*A364*Calculator!$B$12/(Calculator!$D$7*150)),0,1))),1)</f>
        <v>1</v>
      </c>
      <c r="C364" s="252" t="n">
        <f aca="false">IF(Calculator!$E$13="YES",IF(A364&lt;Calculator!$G$13,0,MIN(MIN(MIN(MOD(A364*Calculator!$B$13/(Calculator!$D$7*150),1),1-MOD(A364*Calculator!$B$13/(Calculator!$D$7*150),1)),ABS(MOD(A364*Calculator!$B$13/(Calculator!$D$7*150),1)-0.5)),MIN(MIN(MOD(A364*Calculator!$C$13/(Calculator!$D$7*150),1),1-MOD(A364*Calculator!$C$13/(Calculator!$D$7*150),1)),ABS(MOD(A364*Calculator!$C$13/(Calculator!$D$7*150),1)-0.5)),IF(INT(2*A364*Calculator!$C$13/(Calculator!$D$7*150))&gt;INT(2*A364*Calculator!$B$13/(Calculator!$D$7*150)),0,1))),1)</f>
        <v>1</v>
      </c>
      <c r="D364" s="252" t="n">
        <f aca="false">IF(Calculator!$E$14="YES",IF(A364&lt;Calculator!$G$14,0,MIN(MIN(MIN(MOD(A364*Calculator!$B$14/(Calculator!$D$7*150),1),1-MOD(A364*Calculator!$B$14/(Calculator!$D$7*150),1)),ABS(MOD(A364*Calculator!$B$14/(Calculator!$D$7*150),1)-0.5)),MIN(MIN(MOD(A364*Calculator!$C$14/(Calculator!$D$7*150),1),1-MOD(A364*Calculator!$C$14/(Calculator!$D$7*150),1)),ABS(MOD(A364*Calculator!$C$14/(Calculator!$D$7*150),1)-0.5)),IF(INT(2*A364*Calculator!$C$14/(Calculator!$D$7*150))&gt;INT(2*A364*Calculator!$B$14/(Calculator!$D$7*150)),0,1))),1)</f>
        <v>1</v>
      </c>
      <c r="E364" s="252" t="n">
        <f aca="false">IF(Calculator!$E$15="YES",IF(A364&lt;Calculator!$G$15,0,MIN(MIN(MIN(MOD(A364*Calculator!$B$15/(Calculator!$D$7*150),1),1-MOD(A364*Calculator!$B$15/(Calculator!$D$7*150),1)),ABS(MOD(A364*Calculator!$B$15/(Calculator!$D$7*150),1)-0.5)),MIN(MIN(MOD(A364*Calculator!$C$15/(Calculator!$D$7*150),1),1-MOD(A364*Calculator!$C$15/(Calculator!$D$7*150),1)),ABS(MOD(A364*Calculator!$C$15/(Calculator!$D$7*150),1)-0.5)),IF(INT(2*A364*Calculator!$C$15/(Calculator!$D$7*150))&gt;INT(2*A364*Calculator!$B$15/(Calculator!$D$7*150)),0,1))),1)</f>
        <v>0</v>
      </c>
      <c r="F364" s="252" t="n">
        <f aca="false">IF(Calculator!$E$16="YES",IF(A364&lt;Calculator!$G$16,0,MIN(MIN(MIN(MOD(A364*Calculator!$B$16/(Calculator!$D$7*150),1),1-MOD(A364*Calculator!$B$16/(Calculator!$D$7*150),1)),ABS(MOD(A364*Calculator!$B$16/(Calculator!$D$7*150),1)-0.5)),MIN(MIN(MOD(A364*Calculator!$C$16/(Calculator!$D$7*150),1),1-MOD(A364*Calculator!$C$16/(Calculator!$D$7*150),1)),ABS(MOD(A364*Calculator!$C$16/(Calculator!$D$7*150),1)-0.5)),IF(INT(2*A364*Calculator!$C$16/(Calculator!$D$7*150))&gt;INT(2*A364*Calculator!$B$16/(Calculator!$D$7*150)),0,1))),1)</f>
        <v>1</v>
      </c>
      <c r="G364" s="252" t="n">
        <f aca="false">IF(Calculator!$E$17="YES",IF(A364&lt;Calculator!$G$17,0,MIN(MIN(MIN(MOD(A364*Calculator!$B$17/(Calculator!$D$7*150),1),1-MOD(A364*Calculator!$B$17/(Calculator!$D$7*150),1)),ABS(MOD(A364*Calculator!$B$17/(Calculator!$D$7*150),1)-0.5)),MIN(MIN(MOD(A364*Calculator!$C$17/(Calculator!$D$7*150),1),1-MOD(A364*Calculator!$C$17/(Calculator!$D$7*150),1)),ABS(MOD(A364*Calculator!$C$17/(Calculator!$D$7*150),1)-0.5)),IF(INT(2*A364*Calculator!$C$17/(Calculator!$D$7*150))&gt;INT(2*A364*Calculator!$B$17/(Calculator!$D$7*150)),0,1))),1)</f>
        <v>0</v>
      </c>
      <c r="H364" s="252" t="n">
        <f aca="false">IF(Calculator!$E$18="YES",IF(A364&lt;Calculator!$G$18,0,MIN(MIN(MIN(MOD(A364*Calculator!$B$18/(Calculator!$D$7*150),1),1-MOD(A364*Calculator!$B$18/(Calculator!$D$7*150),1)),ABS(MOD(A364*Calculator!$B$18/(Calculator!$D$7*150),1)-0.5)),MIN(MIN(MOD(A364*Calculator!$C$18/(Calculator!$D$7*150),1),1-MOD(A364*Calculator!$C$18/(Calculator!$D$7*150),1)),ABS(MOD(A364*Calculator!$C$18/(Calculator!$D$7*150),1)-0.5)),IF(INT(2*A364*Calculator!$C$18/(Calculator!$D$7*150))&gt;INT(2*A364*Calculator!$B$18/(Calculator!$D$7*150)),0,1))),1)</f>
        <v>1</v>
      </c>
      <c r="I364" s="252" t="n">
        <f aca="false">IF(Calculator!$E$19="YES",IF(A364&lt;Calculator!$G$19,0,MIN(MIN(MIN(MOD(A364*Calculator!$B$19/(Calculator!$D$7*150),1),1-MOD(A364*Calculator!$B$19/(Calculator!$D$7*150),1)),ABS(MOD(A364*Calculator!$B$19/(Calculator!$D$7*150),1)-0.5)),MIN(MIN(MOD(A364*Calculator!$C$19/(Calculator!$D$7*150),1),1-MOD(A364*Calculator!$C$19/(Calculator!$D$7*150),1)),ABS(MOD(A364*Calculator!$C$19/(Calculator!$D$7*150),1)-0.5)),IF(INT(2*A364*Calculator!$C$19/(Calculator!$D$7*150))&gt;INT(2*A364*Calculator!$B$19/(Calculator!$D$7*150)),0,1))),1)</f>
        <v>1</v>
      </c>
      <c r="J364" s="252" t="n">
        <f aca="false">IF(Calculator!$E$20="YES",IF(A364&lt;Calculator!$G$20,0,MIN(MIN(MIN(MOD(A364*Calculator!$B$20/(Calculator!$D$7*150),1),1-MOD(A364*Calculator!$B$20/(Calculator!$D$7*150),1)),ABS(MOD(A364*Calculator!$B$20/(Calculator!$D$7*150),1)-0.5)),MIN(MIN(MOD(A364*Calculator!$C$20/(Calculator!$D$7*150),1),1-MOD(A364*Calculator!$C$20/(Calculator!$D$7*150),1)),ABS(MOD(A364*Calculator!$C$20/(Calculator!$D$7*150),1)-0.5)),IF(INT(2*A364*Calculator!$C$20/(Calculator!$D$7*150))&gt;INT(2*A364*Calculator!$B$20/(Calculator!$D$7*150)),0,1))),1)</f>
        <v>1</v>
      </c>
      <c r="K364" s="252" t="n">
        <f aca="false">IF(Calculator!$E$21="YES",IF(A364&lt;Calculator!$G$21,0,MIN(MIN(MIN(MOD(A364*Calculator!$B$21/(Calculator!$D$7*150),1),1-MOD(A364*Calculator!$B$21/(Calculator!$D$7*150),1)),ABS(MOD(A364*Calculator!$B$21/(Calculator!$D$7*150),1)-0.5)),MIN(MIN(MOD(A364*Calculator!$C$21/(Calculator!$D$7*150),1),1-MOD(A364*Calculator!$C$21/(Calculator!$D$7*150),1)),ABS(MOD(A364*Calculator!$C$21/(Calculator!$D$7*150),1)-0.5)),IF(INT(2*A364*Calculator!$C$21/(Calculator!$D$7*150))&gt;INT(2*A364*Calculator!$B$21/(Calculator!$D$7*150)),0,1))),1)</f>
        <v>1</v>
      </c>
      <c r="L364" s="252" t="n">
        <f aca="false">IF(Calculator!$E$22="YES",IF(A364&lt;Calculator!$G$22,0,MIN(MIN(MIN(MOD(A364*Calculator!$B$22/(Calculator!$D$7*150),1),1-MOD(A364*Calculator!$B$22/(Calculator!$D$7*150),1)),ABS(MOD(A364*Calculator!$B$22/(Calculator!$D$7*150),1)-0.5)),MIN(MIN(MOD(A364*Calculator!$C$22/(Calculator!$D$7*150),1),1-MOD(A364*Calculator!$C$22/(Calculator!$D$7*150),1)),ABS(MOD(A364*Calculator!$C$22/(Calculator!$D$7*150),1)-0.5)),IF(INT(2*A364*Calculator!$C$22/(Calculator!$D$7*150))&gt;INT(2*A364*Calculator!$B$22/(Calculator!$D$7*150)),0,1))),1)</f>
        <v>1</v>
      </c>
      <c r="M364" s="252" t="n">
        <f aca="false">MIN(B364:L364)</f>
        <v>0</v>
      </c>
      <c r="N364" s="252" t="n">
        <f aca="false">SUMPRODUCT(($M$7:$M$557&gt;M364)*1)+SUMPRODUCT(($M$7:$M$557=M364)*(ROW($M$7:$M$557)&lt;ROW(M364)))+1</f>
        <v>491</v>
      </c>
      <c r="O364" s="252" t="str">
        <f aca="false">IF(M364&gt;=0.13,"★★★ EXCELLENT",IF(M364&gt;=0.12,"★★  GOOD",IF(M364&gt;=0.07,"★  FAIR",IF(M364&gt;=0.025,"⚠  MARGINAL","✗  AVOID"))))</f>
        <v>✗  AVOID</v>
      </c>
    </row>
    <row r="365" customFormat="false" ht="15" hidden="false" customHeight="true" outlineLevel="0" collapsed="false">
      <c r="A365" s="249" t="n">
        <v>40.8</v>
      </c>
      <c r="B365" s="250" t="n">
        <f aca="false">IF(Calculator!$E$12="YES",IF(A365&lt;Calculator!$G$12,0,MIN(MIN(MIN(MOD(A365*Calculator!$B$12/(Calculator!$D$7*150),1),1-MOD(A365*Calculator!$B$12/(Calculator!$D$7*150),1)),ABS(MOD(A365*Calculator!$B$12/(Calculator!$D$7*150),1)-0.5)),MIN(MIN(MOD(A365*Calculator!$C$12/(Calculator!$D$7*150),1),1-MOD(A365*Calculator!$C$12/(Calculator!$D$7*150),1)),ABS(MOD(A365*Calculator!$C$12/(Calculator!$D$7*150),1)-0.5)),IF(INT(2*A365*Calculator!$C$12/(Calculator!$D$7*150))&gt;INT(2*A365*Calculator!$B$12/(Calculator!$D$7*150)),0,1))),1)</f>
        <v>1</v>
      </c>
      <c r="C365" s="250" t="n">
        <f aca="false">IF(Calculator!$E$13="YES",IF(A365&lt;Calculator!$G$13,0,MIN(MIN(MIN(MOD(A365*Calculator!$B$13/(Calculator!$D$7*150),1),1-MOD(A365*Calculator!$B$13/(Calculator!$D$7*150),1)),ABS(MOD(A365*Calculator!$B$13/(Calculator!$D$7*150),1)-0.5)),MIN(MIN(MOD(A365*Calculator!$C$13/(Calculator!$D$7*150),1),1-MOD(A365*Calculator!$C$13/(Calculator!$D$7*150),1)),ABS(MOD(A365*Calculator!$C$13/(Calculator!$D$7*150),1)-0.5)),IF(INT(2*A365*Calculator!$C$13/(Calculator!$D$7*150))&gt;INT(2*A365*Calculator!$B$13/(Calculator!$D$7*150)),0,1))),1)</f>
        <v>1</v>
      </c>
      <c r="D365" s="250" t="n">
        <f aca="false">IF(Calculator!$E$14="YES",IF(A365&lt;Calculator!$G$14,0,MIN(MIN(MIN(MOD(A365*Calculator!$B$14/(Calculator!$D$7*150),1),1-MOD(A365*Calculator!$B$14/(Calculator!$D$7*150),1)),ABS(MOD(A365*Calculator!$B$14/(Calculator!$D$7*150),1)-0.5)),MIN(MIN(MOD(A365*Calculator!$C$14/(Calculator!$D$7*150),1),1-MOD(A365*Calculator!$C$14/(Calculator!$D$7*150),1)),ABS(MOD(A365*Calculator!$C$14/(Calculator!$D$7*150),1)-0.5)),IF(INT(2*A365*Calculator!$C$14/(Calculator!$D$7*150))&gt;INT(2*A365*Calculator!$B$14/(Calculator!$D$7*150)),0,1))),1)</f>
        <v>1</v>
      </c>
      <c r="E365" s="250" t="n">
        <f aca="false">IF(Calculator!$E$15="YES",IF(A365&lt;Calculator!$G$15,0,MIN(MIN(MIN(MOD(A365*Calculator!$B$15/(Calculator!$D$7*150),1),1-MOD(A365*Calculator!$B$15/(Calculator!$D$7*150),1)),ABS(MOD(A365*Calculator!$B$15/(Calculator!$D$7*150),1)-0.5)),MIN(MIN(MOD(A365*Calculator!$C$15/(Calculator!$D$7*150),1),1-MOD(A365*Calculator!$C$15/(Calculator!$D$7*150),1)),ABS(MOD(A365*Calculator!$C$15/(Calculator!$D$7*150),1)-0.5)),IF(INT(2*A365*Calculator!$C$15/(Calculator!$D$7*150))&gt;INT(2*A365*Calculator!$B$15/(Calculator!$D$7*150)),0,1))),1)</f>
        <v>0.00421052631578922</v>
      </c>
      <c r="F365" s="250" t="n">
        <f aca="false">IF(Calculator!$E$16="YES",IF(A365&lt;Calculator!$G$16,0,MIN(MIN(MIN(MOD(A365*Calculator!$B$16/(Calculator!$D$7*150),1),1-MOD(A365*Calculator!$B$16/(Calculator!$D$7*150),1)),ABS(MOD(A365*Calculator!$B$16/(Calculator!$D$7*150),1)-0.5)),MIN(MIN(MOD(A365*Calculator!$C$16/(Calculator!$D$7*150),1),1-MOD(A365*Calculator!$C$16/(Calculator!$D$7*150),1)),ABS(MOD(A365*Calculator!$C$16/(Calculator!$D$7*150),1)-0.5)),IF(INT(2*A365*Calculator!$C$16/(Calculator!$D$7*150))&gt;INT(2*A365*Calculator!$B$16/(Calculator!$D$7*150)),0,1))),1)</f>
        <v>1</v>
      </c>
      <c r="G365" s="250" t="n">
        <f aca="false">IF(Calculator!$E$17="YES",IF(A365&lt;Calculator!$G$17,0,MIN(MIN(MIN(MOD(A365*Calculator!$B$17/(Calculator!$D$7*150),1),1-MOD(A365*Calculator!$B$17/(Calculator!$D$7*150),1)),ABS(MOD(A365*Calculator!$B$17/(Calculator!$D$7*150),1)-0.5)),MIN(MIN(MOD(A365*Calculator!$C$17/(Calculator!$D$7*150),1),1-MOD(A365*Calculator!$C$17/(Calculator!$D$7*150),1)),ABS(MOD(A365*Calculator!$C$17/(Calculator!$D$7*150),1)-0.5)),IF(INT(2*A365*Calculator!$C$17/(Calculator!$D$7*150))&gt;INT(2*A365*Calculator!$B$17/(Calculator!$D$7*150)),0,1))),1)</f>
        <v>0.00842105263157844</v>
      </c>
      <c r="H365" s="250" t="n">
        <f aca="false">IF(Calculator!$E$18="YES",IF(A365&lt;Calculator!$G$18,0,MIN(MIN(MIN(MOD(A365*Calculator!$B$18/(Calculator!$D$7*150),1),1-MOD(A365*Calculator!$B$18/(Calculator!$D$7*150),1)),ABS(MOD(A365*Calculator!$B$18/(Calculator!$D$7*150),1)-0.5)),MIN(MIN(MOD(A365*Calculator!$C$18/(Calculator!$D$7*150),1),1-MOD(A365*Calculator!$C$18/(Calculator!$D$7*150),1)),ABS(MOD(A365*Calculator!$C$18/(Calculator!$D$7*150),1)-0.5)),IF(INT(2*A365*Calculator!$C$18/(Calculator!$D$7*150))&gt;INT(2*A365*Calculator!$B$18/(Calculator!$D$7*150)),0,1))),1)</f>
        <v>1</v>
      </c>
      <c r="I365" s="250" t="n">
        <f aca="false">IF(Calculator!$E$19="YES",IF(A365&lt;Calculator!$G$19,0,MIN(MIN(MIN(MOD(A365*Calculator!$B$19/(Calculator!$D$7*150),1),1-MOD(A365*Calculator!$B$19/(Calculator!$D$7*150),1)),ABS(MOD(A365*Calculator!$B$19/(Calculator!$D$7*150),1)-0.5)),MIN(MIN(MOD(A365*Calculator!$C$19/(Calculator!$D$7*150),1),1-MOD(A365*Calculator!$C$19/(Calculator!$D$7*150),1)),ABS(MOD(A365*Calculator!$C$19/(Calculator!$D$7*150),1)-0.5)),IF(INT(2*A365*Calculator!$C$19/(Calculator!$D$7*150))&gt;INT(2*A365*Calculator!$B$19/(Calculator!$D$7*150)),0,1))),1)</f>
        <v>1</v>
      </c>
      <c r="J365" s="250" t="n">
        <f aca="false">IF(Calculator!$E$20="YES",IF(A365&lt;Calculator!$G$20,0,MIN(MIN(MIN(MOD(A365*Calculator!$B$20/(Calculator!$D$7*150),1),1-MOD(A365*Calculator!$B$20/(Calculator!$D$7*150),1)),ABS(MOD(A365*Calculator!$B$20/(Calculator!$D$7*150),1)-0.5)),MIN(MIN(MOD(A365*Calculator!$C$20/(Calculator!$D$7*150),1),1-MOD(A365*Calculator!$C$20/(Calculator!$D$7*150),1)),ABS(MOD(A365*Calculator!$C$20/(Calculator!$D$7*150),1)-0.5)),IF(INT(2*A365*Calculator!$C$20/(Calculator!$D$7*150))&gt;INT(2*A365*Calculator!$B$20/(Calculator!$D$7*150)),0,1))),1)</f>
        <v>1</v>
      </c>
      <c r="K365" s="250" t="n">
        <f aca="false">IF(Calculator!$E$21="YES",IF(A365&lt;Calculator!$G$21,0,MIN(MIN(MIN(MOD(A365*Calculator!$B$21/(Calculator!$D$7*150),1),1-MOD(A365*Calculator!$B$21/(Calculator!$D$7*150),1)),ABS(MOD(A365*Calculator!$B$21/(Calculator!$D$7*150),1)-0.5)),MIN(MIN(MOD(A365*Calculator!$C$21/(Calculator!$D$7*150),1),1-MOD(A365*Calculator!$C$21/(Calculator!$D$7*150),1)),ABS(MOD(A365*Calculator!$C$21/(Calculator!$D$7*150),1)-0.5)),IF(INT(2*A365*Calculator!$C$21/(Calculator!$D$7*150))&gt;INT(2*A365*Calculator!$B$21/(Calculator!$D$7*150)),0,1))),1)</f>
        <v>1</v>
      </c>
      <c r="L365" s="250" t="n">
        <f aca="false">IF(Calculator!$E$22="YES",IF(A365&lt;Calculator!$G$22,0,MIN(MIN(MIN(MOD(A365*Calculator!$B$22/(Calculator!$D$7*150),1),1-MOD(A365*Calculator!$B$22/(Calculator!$D$7*150),1)),ABS(MOD(A365*Calculator!$B$22/(Calculator!$D$7*150),1)-0.5)),MIN(MIN(MOD(A365*Calculator!$C$22/(Calculator!$D$7*150),1),1-MOD(A365*Calculator!$C$22/(Calculator!$D$7*150),1)),ABS(MOD(A365*Calculator!$C$22/(Calculator!$D$7*150),1)-0.5)),IF(INT(2*A365*Calculator!$C$22/(Calculator!$D$7*150))&gt;INT(2*A365*Calculator!$B$22/(Calculator!$D$7*150)),0,1))),1)</f>
        <v>1</v>
      </c>
      <c r="M365" s="250" t="n">
        <f aca="false">MIN(B365:L365)</f>
        <v>0.00421052631578922</v>
      </c>
      <c r="N365" s="250" t="n">
        <f aca="false">SUMPRODUCT(($M$7:$M$557&gt;M365)*1)+SUMPRODUCT(($M$7:$M$557=M365)*(ROW($M$7:$M$557)&lt;ROW(M365)))+1</f>
        <v>369</v>
      </c>
      <c r="O365" s="250" t="str">
        <f aca="false">IF(M365&gt;=0.13,"★★★ EXCELLENT",IF(M365&gt;=0.12,"★★  GOOD",IF(M365&gt;=0.07,"★  FAIR",IF(M365&gt;=0.025,"⚠  MARGINAL","✗  AVOID"))))</f>
        <v>✗  AVOID</v>
      </c>
    </row>
    <row r="366" customFormat="false" ht="15" hidden="false" customHeight="true" outlineLevel="0" collapsed="false">
      <c r="A366" s="251" t="n">
        <v>40.9</v>
      </c>
      <c r="B366" s="252" t="n">
        <f aca="false">IF(Calculator!$E$12="YES",IF(A366&lt;Calculator!$G$12,0,MIN(MIN(MIN(MOD(A366*Calculator!$B$12/(Calculator!$D$7*150),1),1-MOD(A366*Calculator!$B$12/(Calculator!$D$7*150),1)),ABS(MOD(A366*Calculator!$B$12/(Calculator!$D$7*150),1)-0.5)),MIN(MIN(MOD(A366*Calculator!$C$12/(Calculator!$D$7*150),1),1-MOD(A366*Calculator!$C$12/(Calculator!$D$7*150),1)),ABS(MOD(A366*Calculator!$C$12/(Calculator!$D$7*150),1)-0.5)),IF(INT(2*A366*Calculator!$C$12/(Calculator!$D$7*150))&gt;INT(2*A366*Calculator!$B$12/(Calculator!$D$7*150)),0,1))),1)</f>
        <v>1</v>
      </c>
      <c r="C366" s="252" t="n">
        <f aca="false">IF(Calculator!$E$13="YES",IF(A366&lt;Calculator!$G$13,0,MIN(MIN(MIN(MOD(A366*Calculator!$B$13/(Calculator!$D$7*150),1),1-MOD(A366*Calculator!$B$13/(Calculator!$D$7*150),1)),ABS(MOD(A366*Calculator!$B$13/(Calculator!$D$7*150),1)-0.5)),MIN(MIN(MOD(A366*Calculator!$C$13/(Calculator!$D$7*150),1),1-MOD(A366*Calculator!$C$13/(Calculator!$D$7*150),1)),ABS(MOD(A366*Calculator!$C$13/(Calculator!$D$7*150),1)-0.5)),IF(INT(2*A366*Calculator!$C$13/(Calculator!$D$7*150))&gt;INT(2*A366*Calculator!$B$13/(Calculator!$D$7*150)),0,1))),1)</f>
        <v>1</v>
      </c>
      <c r="D366" s="252" t="n">
        <f aca="false">IF(Calculator!$E$14="YES",IF(A366&lt;Calculator!$G$14,0,MIN(MIN(MIN(MOD(A366*Calculator!$B$14/(Calculator!$D$7*150),1),1-MOD(A366*Calculator!$B$14/(Calculator!$D$7*150),1)),ABS(MOD(A366*Calculator!$B$14/(Calculator!$D$7*150),1)-0.5)),MIN(MIN(MOD(A366*Calculator!$C$14/(Calculator!$D$7*150),1),1-MOD(A366*Calculator!$C$14/(Calculator!$D$7*150),1)),ABS(MOD(A366*Calculator!$C$14/(Calculator!$D$7*150),1)-0.5)),IF(INT(2*A366*Calculator!$C$14/(Calculator!$D$7*150))&gt;INT(2*A366*Calculator!$B$14/(Calculator!$D$7*150)),0,1))),1)</f>
        <v>1</v>
      </c>
      <c r="E366" s="252" t="n">
        <f aca="false">IF(Calculator!$E$15="YES",IF(A366&lt;Calculator!$G$15,0,MIN(MIN(MIN(MOD(A366*Calculator!$B$15/(Calculator!$D$7*150),1),1-MOD(A366*Calculator!$B$15/(Calculator!$D$7*150),1)),ABS(MOD(A366*Calculator!$B$15/(Calculator!$D$7*150),1)-0.5)),MIN(MIN(MOD(A366*Calculator!$C$15/(Calculator!$D$7*150),1),1-MOD(A366*Calculator!$C$15/(Calculator!$D$7*150),1)),ABS(MOD(A366*Calculator!$C$15/(Calculator!$D$7*150),1)-0.5)),IF(INT(2*A366*Calculator!$C$15/(Calculator!$D$7*150))&gt;INT(2*A366*Calculator!$B$15/(Calculator!$D$7*150)),0,1))),1)</f>
        <v>0.00912280701754398</v>
      </c>
      <c r="F366" s="252" t="n">
        <f aca="false">IF(Calculator!$E$16="YES",IF(A366&lt;Calculator!$G$16,0,MIN(MIN(MIN(MOD(A366*Calculator!$B$16/(Calculator!$D$7*150),1),1-MOD(A366*Calculator!$B$16/(Calculator!$D$7*150),1)),ABS(MOD(A366*Calculator!$B$16/(Calculator!$D$7*150),1)-0.5)),MIN(MIN(MOD(A366*Calculator!$C$16/(Calculator!$D$7*150),1),1-MOD(A366*Calculator!$C$16/(Calculator!$D$7*150),1)),ABS(MOD(A366*Calculator!$C$16/(Calculator!$D$7*150),1)-0.5)),IF(INT(2*A366*Calculator!$C$16/(Calculator!$D$7*150))&gt;INT(2*A366*Calculator!$B$16/(Calculator!$D$7*150)),0,1))),1)</f>
        <v>1</v>
      </c>
      <c r="G366" s="252" t="n">
        <f aca="false">IF(Calculator!$E$17="YES",IF(A366&lt;Calculator!$G$17,0,MIN(MIN(MIN(MOD(A366*Calculator!$B$17/(Calculator!$D$7*150),1),1-MOD(A366*Calculator!$B$17/(Calculator!$D$7*150),1)),ABS(MOD(A366*Calculator!$B$17/(Calculator!$D$7*150),1)-0.5)),MIN(MIN(MOD(A366*Calculator!$C$17/(Calculator!$D$7*150),1),1-MOD(A366*Calculator!$C$17/(Calculator!$D$7*150),1)),ABS(MOD(A366*Calculator!$C$17/(Calculator!$D$7*150),1)-0.5)),IF(INT(2*A366*Calculator!$C$17/(Calculator!$D$7*150))&gt;INT(2*A366*Calculator!$B$17/(Calculator!$D$7*150)),0,1))),1)</f>
        <v>0.018245614035088</v>
      </c>
      <c r="H366" s="252" t="n">
        <f aca="false">IF(Calculator!$E$18="YES",IF(A366&lt;Calculator!$G$18,0,MIN(MIN(MIN(MOD(A366*Calculator!$B$18/(Calculator!$D$7*150),1),1-MOD(A366*Calculator!$B$18/(Calculator!$D$7*150),1)),ABS(MOD(A366*Calculator!$B$18/(Calculator!$D$7*150),1)-0.5)),MIN(MIN(MOD(A366*Calculator!$C$18/(Calculator!$D$7*150),1),1-MOD(A366*Calculator!$C$18/(Calculator!$D$7*150),1)),ABS(MOD(A366*Calculator!$C$18/(Calculator!$D$7*150),1)-0.5)),IF(INT(2*A366*Calculator!$C$18/(Calculator!$D$7*150))&gt;INT(2*A366*Calculator!$B$18/(Calculator!$D$7*150)),0,1))),1)</f>
        <v>1</v>
      </c>
      <c r="I366" s="252" t="n">
        <f aca="false">IF(Calculator!$E$19="YES",IF(A366&lt;Calculator!$G$19,0,MIN(MIN(MIN(MOD(A366*Calculator!$B$19/(Calculator!$D$7*150),1),1-MOD(A366*Calculator!$B$19/(Calculator!$D$7*150),1)),ABS(MOD(A366*Calculator!$B$19/(Calculator!$D$7*150),1)-0.5)),MIN(MIN(MOD(A366*Calculator!$C$19/(Calculator!$D$7*150),1),1-MOD(A366*Calculator!$C$19/(Calculator!$D$7*150),1)),ABS(MOD(A366*Calculator!$C$19/(Calculator!$D$7*150),1)-0.5)),IF(INT(2*A366*Calculator!$C$19/(Calculator!$D$7*150))&gt;INT(2*A366*Calculator!$B$19/(Calculator!$D$7*150)),0,1))),1)</f>
        <v>1</v>
      </c>
      <c r="J366" s="252" t="n">
        <f aca="false">IF(Calculator!$E$20="YES",IF(A366&lt;Calculator!$G$20,0,MIN(MIN(MIN(MOD(A366*Calculator!$B$20/(Calculator!$D$7*150),1),1-MOD(A366*Calculator!$B$20/(Calculator!$D$7*150),1)),ABS(MOD(A366*Calculator!$B$20/(Calculator!$D$7*150),1)-0.5)),MIN(MIN(MOD(A366*Calculator!$C$20/(Calculator!$D$7*150),1),1-MOD(A366*Calculator!$C$20/(Calculator!$D$7*150),1)),ABS(MOD(A366*Calculator!$C$20/(Calculator!$D$7*150),1)-0.5)),IF(INT(2*A366*Calculator!$C$20/(Calculator!$D$7*150))&gt;INT(2*A366*Calculator!$B$20/(Calculator!$D$7*150)),0,1))),1)</f>
        <v>1</v>
      </c>
      <c r="K366" s="252" t="n">
        <f aca="false">IF(Calculator!$E$21="YES",IF(A366&lt;Calculator!$G$21,0,MIN(MIN(MIN(MOD(A366*Calculator!$B$21/(Calculator!$D$7*150),1),1-MOD(A366*Calculator!$B$21/(Calculator!$D$7*150),1)),ABS(MOD(A366*Calculator!$B$21/(Calculator!$D$7*150),1)-0.5)),MIN(MIN(MOD(A366*Calculator!$C$21/(Calculator!$D$7*150),1),1-MOD(A366*Calculator!$C$21/(Calculator!$D$7*150),1)),ABS(MOD(A366*Calculator!$C$21/(Calculator!$D$7*150),1)-0.5)),IF(INT(2*A366*Calculator!$C$21/(Calculator!$D$7*150))&gt;INT(2*A366*Calculator!$B$21/(Calculator!$D$7*150)),0,1))),1)</f>
        <v>1</v>
      </c>
      <c r="L366" s="252" t="n">
        <f aca="false">IF(Calculator!$E$22="YES",IF(A366&lt;Calculator!$G$22,0,MIN(MIN(MIN(MOD(A366*Calculator!$B$22/(Calculator!$D$7*150),1),1-MOD(A366*Calculator!$B$22/(Calculator!$D$7*150),1)),ABS(MOD(A366*Calculator!$B$22/(Calculator!$D$7*150),1)-0.5)),MIN(MIN(MOD(A366*Calculator!$C$22/(Calculator!$D$7*150),1),1-MOD(A366*Calculator!$C$22/(Calculator!$D$7*150),1)),ABS(MOD(A366*Calculator!$C$22/(Calculator!$D$7*150),1)-0.5)),IF(INT(2*A366*Calculator!$C$22/(Calculator!$D$7*150))&gt;INT(2*A366*Calculator!$B$22/(Calculator!$D$7*150)),0,1))),1)</f>
        <v>1</v>
      </c>
      <c r="M366" s="252" t="n">
        <f aca="false">MIN(B366:L366)</f>
        <v>0.00912280701754398</v>
      </c>
      <c r="N366" s="252" t="n">
        <f aca="false">SUMPRODUCT(($M$7:$M$557&gt;M366)*1)+SUMPRODUCT(($M$7:$M$557=M366)*(ROW($M$7:$M$557)&lt;ROW(M366)))+1</f>
        <v>356</v>
      </c>
      <c r="O366" s="252" t="str">
        <f aca="false">IF(M366&gt;=0.13,"★★★ EXCELLENT",IF(M366&gt;=0.12,"★★  GOOD",IF(M366&gt;=0.07,"★  FAIR",IF(M366&gt;=0.025,"⚠  MARGINAL","✗  AVOID"))))</f>
        <v>✗  AVOID</v>
      </c>
    </row>
    <row r="367" customFormat="false" ht="15" hidden="false" customHeight="true" outlineLevel="0" collapsed="false">
      <c r="A367" s="249" t="n">
        <v>41</v>
      </c>
      <c r="B367" s="250" t="n">
        <f aca="false">IF(Calculator!$E$12="YES",IF(A367&lt;Calculator!$G$12,0,MIN(MIN(MIN(MOD(A367*Calculator!$B$12/(Calculator!$D$7*150),1),1-MOD(A367*Calculator!$B$12/(Calculator!$D$7*150),1)),ABS(MOD(A367*Calculator!$B$12/(Calculator!$D$7*150),1)-0.5)),MIN(MIN(MOD(A367*Calculator!$C$12/(Calculator!$D$7*150),1),1-MOD(A367*Calculator!$C$12/(Calculator!$D$7*150),1)),ABS(MOD(A367*Calculator!$C$12/(Calculator!$D$7*150),1)-0.5)),IF(INT(2*A367*Calculator!$C$12/(Calculator!$D$7*150))&gt;INT(2*A367*Calculator!$B$12/(Calculator!$D$7*150)),0,1))),1)</f>
        <v>1</v>
      </c>
      <c r="C367" s="250" t="n">
        <f aca="false">IF(Calculator!$E$13="YES",IF(A367&lt;Calculator!$G$13,0,MIN(MIN(MIN(MOD(A367*Calculator!$B$13/(Calculator!$D$7*150),1),1-MOD(A367*Calculator!$B$13/(Calculator!$D$7*150),1)),ABS(MOD(A367*Calculator!$B$13/(Calculator!$D$7*150),1)-0.5)),MIN(MIN(MOD(A367*Calculator!$C$13/(Calculator!$D$7*150),1),1-MOD(A367*Calculator!$C$13/(Calculator!$D$7*150),1)),ABS(MOD(A367*Calculator!$C$13/(Calculator!$D$7*150),1)-0.5)),IF(INT(2*A367*Calculator!$C$13/(Calculator!$D$7*150))&gt;INT(2*A367*Calculator!$B$13/(Calculator!$D$7*150)),0,1))),1)</f>
        <v>1</v>
      </c>
      <c r="D367" s="250" t="n">
        <f aca="false">IF(Calculator!$E$14="YES",IF(A367&lt;Calculator!$G$14,0,MIN(MIN(MIN(MOD(A367*Calculator!$B$14/(Calculator!$D$7*150),1),1-MOD(A367*Calculator!$B$14/(Calculator!$D$7*150),1)),ABS(MOD(A367*Calculator!$B$14/(Calculator!$D$7*150),1)-0.5)),MIN(MIN(MOD(A367*Calculator!$C$14/(Calculator!$D$7*150),1),1-MOD(A367*Calculator!$C$14/(Calculator!$D$7*150),1)),ABS(MOD(A367*Calculator!$C$14/(Calculator!$D$7*150),1)-0.5)),IF(INT(2*A367*Calculator!$C$14/(Calculator!$D$7*150))&gt;INT(2*A367*Calculator!$B$14/(Calculator!$D$7*150)),0,1))),1)</f>
        <v>1</v>
      </c>
      <c r="E367" s="250" t="n">
        <f aca="false">IF(Calculator!$E$15="YES",IF(A367&lt;Calculator!$G$15,0,MIN(MIN(MIN(MOD(A367*Calculator!$B$15/(Calculator!$D$7*150),1),1-MOD(A367*Calculator!$B$15/(Calculator!$D$7*150),1)),ABS(MOD(A367*Calculator!$B$15/(Calculator!$D$7*150),1)-0.5)),MIN(MIN(MOD(A367*Calculator!$C$15/(Calculator!$D$7*150),1),1-MOD(A367*Calculator!$C$15/(Calculator!$D$7*150),1)),ABS(MOD(A367*Calculator!$C$15/(Calculator!$D$7*150),1)-0.5)),IF(INT(2*A367*Calculator!$C$15/(Calculator!$D$7*150))&gt;INT(2*A367*Calculator!$B$15/(Calculator!$D$7*150)),0,1))),1)</f>
        <v>0.0140350877192983</v>
      </c>
      <c r="F367" s="250" t="n">
        <f aca="false">IF(Calculator!$E$16="YES",IF(A367&lt;Calculator!$G$16,0,MIN(MIN(MIN(MOD(A367*Calculator!$B$16/(Calculator!$D$7*150),1),1-MOD(A367*Calculator!$B$16/(Calculator!$D$7*150),1)),ABS(MOD(A367*Calculator!$B$16/(Calculator!$D$7*150),1)-0.5)),MIN(MIN(MOD(A367*Calculator!$C$16/(Calculator!$D$7*150),1),1-MOD(A367*Calculator!$C$16/(Calculator!$D$7*150),1)),ABS(MOD(A367*Calculator!$C$16/(Calculator!$D$7*150),1)-0.5)),IF(INT(2*A367*Calculator!$C$16/(Calculator!$D$7*150))&gt;INT(2*A367*Calculator!$B$16/(Calculator!$D$7*150)),0,1))),1)</f>
        <v>1</v>
      </c>
      <c r="G367" s="250" t="n">
        <f aca="false">IF(Calculator!$E$17="YES",IF(A367&lt;Calculator!$G$17,0,MIN(MIN(MIN(MOD(A367*Calculator!$B$17/(Calculator!$D$7*150),1),1-MOD(A367*Calculator!$B$17/(Calculator!$D$7*150),1)),ABS(MOD(A367*Calculator!$B$17/(Calculator!$D$7*150),1)-0.5)),MIN(MIN(MOD(A367*Calculator!$C$17/(Calculator!$D$7*150),1),1-MOD(A367*Calculator!$C$17/(Calculator!$D$7*150),1)),ABS(MOD(A367*Calculator!$C$17/(Calculator!$D$7*150),1)-0.5)),IF(INT(2*A367*Calculator!$C$17/(Calculator!$D$7*150))&gt;INT(2*A367*Calculator!$B$17/(Calculator!$D$7*150)),0,1))),1)</f>
        <v>0.0280701754385966</v>
      </c>
      <c r="H367" s="250" t="n">
        <f aca="false">IF(Calculator!$E$18="YES",IF(A367&lt;Calculator!$G$18,0,MIN(MIN(MIN(MOD(A367*Calculator!$B$18/(Calculator!$D$7*150),1),1-MOD(A367*Calculator!$B$18/(Calculator!$D$7*150),1)),ABS(MOD(A367*Calculator!$B$18/(Calculator!$D$7*150),1)-0.5)),MIN(MIN(MOD(A367*Calculator!$C$18/(Calculator!$D$7*150),1),1-MOD(A367*Calculator!$C$18/(Calculator!$D$7*150),1)),ABS(MOD(A367*Calculator!$C$18/(Calculator!$D$7*150),1)-0.5)),IF(INT(2*A367*Calculator!$C$18/(Calculator!$D$7*150))&gt;INT(2*A367*Calculator!$B$18/(Calculator!$D$7*150)),0,1))),1)</f>
        <v>1</v>
      </c>
      <c r="I367" s="250" t="n">
        <f aca="false">IF(Calculator!$E$19="YES",IF(A367&lt;Calculator!$G$19,0,MIN(MIN(MIN(MOD(A367*Calculator!$B$19/(Calculator!$D$7*150),1),1-MOD(A367*Calculator!$B$19/(Calculator!$D$7*150),1)),ABS(MOD(A367*Calculator!$B$19/(Calculator!$D$7*150),1)-0.5)),MIN(MIN(MOD(A367*Calculator!$C$19/(Calculator!$D$7*150),1),1-MOD(A367*Calculator!$C$19/(Calculator!$D$7*150),1)),ABS(MOD(A367*Calculator!$C$19/(Calculator!$D$7*150),1)-0.5)),IF(INT(2*A367*Calculator!$C$19/(Calculator!$D$7*150))&gt;INT(2*A367*Calculator!$B$19/(Calculator!$D$7*150)),0,1))),1)</f>
        <v>1</v>
      </c>
      <c r="J367" s="250" t="n">
        <f aca="false">IF(Calculator!$E$20="YES",IF(A367&lt;Calculator!$G$20,0,MIN(MIN(MIN(MOD(A367*Calculator!$B$20/(Calculator!$D$7*150),1),1-MOD(A367*Calculator!$B$20/(Calculator!$D$7*150),1)),ABS(MOD(A367*Calculator!$B$20/(Calculator!$D$7*150),1)-0.5)),MIN(MIN(MOD(A367*Calculator!$C$20/(Calculator!$D$7*150),1),1-MOD(A367*Calculator!$C$20/(Calculator!$D$7*150),1)),ABS(MOD(A367*Calculator!$C$20/(Calculator!$D$7*150),1)-0.5)),IF(INT(2*A367*Calculator!$C$20/(Calculator!$D$7*150))&gt;INT(2*A367*Calculator!$B$20/(Calculator!$D$7*150)),0,1))),1)</f>
        <v>1</v>
      </c>
      <c r="K367" s="250" t="n">
        <f aca="false">IF(Calculator!$E$21="YES",IF(A367&lt;Calculator!$G$21,0,MIN(MIN(MIN(MOD(A367*Calculator!$B$21/(Calculator!$D$7*150),1),1-MOD(A367*Calculator!$B$21/(Calculator!$D$7*150),1)),ABS(MOD(A367*Calculator!$B$21/(Calculator!$D$7*150),1)-0.5)),MIN(MIN(MOD(A367*Calculator!$C$21/(Calculator!$D$7*150),1),1-MOD(A367*Calculator!$C$21/(Calculator!$D$7*150),1)),ABS(MOD(A367*Calculator!$C$21/(Calculator!$D$7*150),1)-0.5)),IF(INT(2*A367*Calculator!$C$21/(Calculator!$D$7*150))&gt;INT(2*A367*Calculator!$B$21/(Calculator!$D$7*150)),0,1))),1)</f>
        <v>1</v>
      </c>
      <c r="L367" s="250" t="n">
        <f aca="false">IF(Calculator!$E$22="YES",IF(A367&lt;Calculator!$G$22,0,MIN(MIN(MIN(MOD(A367*Calculator!$B$22/(Calculator!$D$7*150),1),1-MOD(A367*Calculator!$B$22/(Calculator!$D$7*150),1)),ABS(MOD(A367*Calculator!$B$22/(Calculator!$D$7*150),1)-0.5)),MIN(MIN(MOD(A367*Calculator!$C$22/(Calculator!$D$7*150),1),1-MOD(A367*Calculator!$C$22/(Calculator!$D$7*150),1)),ABS(MOD(A367*Calculator!$C$22/(Calculator!$D$7*150),1)-0.5)),IF(INT(2*A367*Calculator!$C$22/(Calculator!$D$7*150))&gt;INT(2*A367*Calculator!$B$22/(Calculator!$D$7*150)),0,1))),1)</f>
        <v>1</v>
      </c>
      <c r="M367" s="250" t="n">
        <f aca="false">MIN(B367:L367)</f>
        <v>0.0140350877192983</v>
      </c>
      <c r="N367" s="250" t="n">
        <f aca="false">SUMPRODUCT(($M$7:$M$557&gt;M367)*1)+SUMPRODUCT(($M$7:$M$557=M367)*(ROW($M$7:$M$557)&lt;ROW(M367)))+1</f>
        <v>340</v>
      </c>
      <c r="O367" s="250" t="str">
        <f aca="false">IF(M367&gt;=0.13,"★★★ EXCELLENT",IF(M367&gt;=0.12,"★★  GOOD",IF(M367&gt;=0.07,"★  FAIR",IF(M367&gt;=0.025,"⚠  MARGINAL","✗  AVOID"))))</f>
        <v>✗  AVOID</v>
      </c>
    </row>
    <row r="368" customFormat="false" ht="15" hidden="false" customHeight="true" outlineLevel="0" collapsed="false">
      <c r="A368" s="251" t="n">
        <v>41.1</v>
      </c>
      <c r="B368" s="252" t="n">
        <f aca="false">IF(Calculator!$E$12="YES",IF(A368&lt;Calculator!$G$12,0,MIN(MIN(MIN(MOD(A368*Calculator!$B$12/(Calculator!$D$7*150),1),1-MOD(A368*Calculator!$B$12/(Calculator!$D$7*150),1)),ABS(MOD(A368*Calculator!$B$12/(Calculator!$D$7*150),1)-0.5)),MIN(MIN(MOD(A368*Calculator!$C$12/(Calculator!$D$7*150),1),1-MOD(A368*Calculator!$C$12/(Calculator!$D$7*150),1)),ABS(MOD(A368*Calculator!$C$12/(Calculator!$D$7*150),1)-0.5)),IF(INT(2*A368*Calculator!$C$12/(Calculator!$D$7*150))&gt;INT(2*A368*Calculator!$B$12/(Calculator!$D$7*150)),0,1))),1)</f>
        <v>1</v>
      </c>
      <c r="C368" s="252" t="n">
        <f aca="false">IF(Calculator!$E$13="YES",IF(A368&lt;Calculator!$G$13,0,MIN(MIN(MIN(MOD(A368*Calculator!$B$13/(Calculator!$D$7*150),1),1-MOD(A368*Calculator!$B$13/(Calculator!$D$7*150),1)),ABS(MOD(A368*Calculator!$B$13/(Calculator!$D$7*150),1)-0.5)),MIN(MIN(MOD(A368*Calculator!$C$13/(Calculator!$D$7*150),1),1-MOD(A368*Calculator!$C$13/(Calculator!$D$7*150),1)),ABS(MOD(A368*Calculator!$C$13/(Calculator!$D$7*150),1)-0.5)),IF(INT(2*A368*Calculator!$C$13/(Calculator!$D$7*150))&gt;INT(2*A368*Calculator!$B$13/(Calculator!$D$7*150)),0,1))),1)</f>
        <v>1</v>
      </c>
      <c r="D368" s="252" t="n">
        <f aca="false">IF(Calculator!$E$14="YES",IF(A368&lt;Calculator!$G$14,0,MIN(MIN(MIN(MOD(A368*Calculator!$B$14/(Calculator!$D$7*150),1),1-MOD(A368*Calculator!$B$14/(Calculator!$D$7*150),1)),ABS(MOD(A368*Calculator!$B$14/(Calculator!$D$7*150),1)-0.5)),MIN(MIN(MOD(A368*Calculator!$C$14/(Calculator!$D$7*150),1),1-MOD(A368*Calculator!$C$14/(Calculator!$D$7*150),1)),ABS(MOD(A368*Calculator!$C$14/(Calculator!$D$7*150),1)-0.5)),IF(INT(2*A368*Calculator!$C$14/(Calculator!$D$7*150))&gt;INT(2*A368*Calculator!$B$14/(Calculator!$D$7*150)),0,1))),1)</f>
        <v>1</v>
      </c>
      <c r="E368" s="252" t="n">
        <f aca="false">IF(Calculator!$E$15="YES",IF(A368&lt;Calculator!$G$15,0,MIN(MIN(MIN(MOD(A368*Calculator!$B$15/(Calculator!$D$7*150),1),1-MOD(A368*Calculator!$B$15/(Calculator!$D$7*150),1)),ABS(MOD(A368*Calculator!$B$15/(Calculator!$D$7*150),1)-0.5)),MIN(MIN(MOD(A368*Calculator!$C$15/(Calculator!$D$7*150),1),1-MOD(A368*Calculator!$C$15/(Calculator!$D$7*150),1)),ABS(MOD(A368*Calculator!$C$15/(Calculator!$D$7*150),1)-0.5)),IF(INT(2*A368*Calculator!$C$15/(Calculator!$D$7*150))&gt;INT(2*A368*Calculator!$B$15/(Calculator!$D$7*150)),0,1))),1)</f>
        <v>0.0189473684210526</v>
      </c>
      <c r="F368" s="252" t="n">
        <f aca="false">IF(Calculator!$E$16="YES",IF(A368&lt;Calculator!$G$16,0,MIN(MIN(MIN(MOD(A368*Calculator!$B$16/(Calculator!$D$7*150),1),1-MOD(A368*Calculator!$B$16/(Calculator!$D$7*150),1)),ABS(MOD(A368*Calculator!$B$16/(Calculator!$D$7*150),1)-0.5)),MIN(MIN(MOD(A368*Calculator!$C$16/(Calculator!$D$7*150),1),1-MOD(A368*Calculator!$C$16/(Calculator!$D$7*150),1)),ABS(MOD(A368*Calculator!$C$16/(Calculator!$D$7*150),1)-0.5)),IF(INT(2*A368*Calculator!$C$16/(Calculator!$D$7*150))&gt;INT(2*A368*Calculator!$B$16/(Calculator!$D$7*150)),0,1))),1)</f>
        <v>1</v>
      </c>
      <c r="G368" s="252" t="n">
        <f aca="false">IF(Calculator!$E$17="YES",IF(A368&lt;Calculator!$G$17,0,MIN(MIN(MIN(MOD(A368*Calculator!$B$17/(Calculator!$D$7*150),1),1-MOD(A368*Calculator!$B$17/(Calculator!$D$7*150),1)),ABS(MOD(A368*Calculator!$B$17/(Calculator!$D$7*150),1)-0.5)),MIN(MIN(MOD(A368*Calculator!$C$17/(Calculator!$D$7*150),1),1-MOD(A368*Calculator!$C$17/(Calculator!$D$7*150),1)),ABS(MOD(A368*Calculator!$C$17/(Calculator!$D$7*150),1)-0.5)),IF(INT(2*A368*Calculator!$C$17/(Calculator!$D$7*150))&gt;INT(2*A368*Calculator!$B$17/(Calculator!$D$7*150)),0,1))),1)</f>
        <v>0.0378947368421052</v>
      </c>
      <c r="H368" s="252" t="n">
        <f aca="false">IF(Calculator!$E$18="YES",IF(A368&lt;Calculator!$G$18,0,MIN(MIN(MIN(MOD(A368*Calculator!$B$18/(Calculator!$D$7*150),1),1-MOD(A368*Calculator!$B$18/(Calculator!$D$7*150),1)),ABS(MOD(A368*Calculator!$B$18/(Calculator!$D$7*150),1)-0.5)),MIN(MIN(MOD(A368*Calculator!$C$18/(Calculator!$D$7*150),1),1-MOD(A368*Calculator!$C$18/(Calculator!$D$7*150),1)),ABS(MOD(A368*Calculator!$C$18/(Calculator!$D$7*150),1)-0.5)),IF(INT(2*A368*Calculator!$C$18/(Calculator!$D$7*150))&gt;INT(2*A368*Calculator!$B$18/(Calculator!$D$7*150)),0,1))),1)</f>
        <v>1</v>
      </c>
      <c r="I368" s="252" t="n">
        <f aca="false">IF(Calculator!$E$19="YES",IF(A368&lt;Calculator!$G$19,0,MIN(MIN(MIN(MOD(A368*Calculator!$B$19/(Calculator!$D$7*150),1),1-MOD(A368*Calculator!$B$19/(Calculator!$D$7*150),1)),ABS(MOD(A368*Calculator!$B$19/(Calculator!$D$7*150),1)-0.5)),MIN(MIN(MOD(A368*Calculator!$C$19/(Calculator!$D$7*150),1),1-MOD(A368*Calculator!$C$19/(Calculator!$D$7*150),1)),ABS(MOD(A368*Calculator!$C$19/(Calculator!$D$7*150),1)-0.5)),IF(INT(2*A368*Calculator!$C$19/(Calculator!$D$7*150))&gt;INT(2*A368*Calculator!$B$19/(Calculator!$D$7*150)),0,1))),1)</f>
        <v>1</v>
      </c>
      <c r="J368" s="252" t="n">
        <f aca="false">IF(Calculator!$E$20="YES",IF(A368&lt;Calculator!$G$20,0,MIN(MIN(MIN(MOD(A368*Calculator!$B$20/(Calculator!$D$7*150),1),1-MOD(A368*Calculator!$B$20/(Calculator!$D$7*150),1)),ABS(MOD(A368*Calculator!$B$20/(Calculator!$D$7*150),1)-0.5)),MIN(MIN(MOD(A368*Calculator!$C$20/(Calculator!$D$7*150),1),1-MOD(A368*Calculator!$C$20/(Calculator!$D$7*150),1)),ABS(MOD(A368*Calculator!$C$20/(Calculator!$D$7*150),1)-0.5)),IF(INT(2*A368*Calculator!$C$20/(Calculator!$D$7*150))&gt;INT(2*A368*Calculator!$B$20/(Calculator!$D$7*150)),0,1))),1)</f>
        <v>1</v>
      </c>
      <c r="K368" s="252" t="n">
        <f aca="false">IF(Calculator!$E$21="YES",IF(A368&lt;Calculator!$G$21,0,MIN(MIN(MIN(MOD(A368*Calculator!$B$21/(Calculator!$D$7*150),1),1-MOD(A368*Calculator!$B$21/(Calculator!$D$7*150),1)),ABS(MOD(A368*Calculator!$B$21/(Calculator!$D$7*150),1)-0.5)),MIN(MIN(MOD(A368*Calculator!$C$21/(Calculator!$D$7*150),1),1-MOD(A368*Calculator!$C$21/(Calculator!$D$7*150),1)),ABS(MOD(A368*Calculator!$C$21/(Calculator!$D$7*150),1)-0.5)),IF(INT(2*A368*Calculator!$C$21/(Calculator!$D$7*150))&gt;INT(2*A368*Calculator!$B$21/(Calculator!$D$7*150)),0,1))),1)</f>
        <v>1</v>
      </c>
      <c r="L368" s="252" t="n">
        <f aca="false">IF(Calculator!$E$22="YES",IF(A368&lt;Calculator!$G$22,0,MIN(MIN(MIN(MOD(A368*Calculator!$B$22/(Calculator!$D$7*150),1),1-MOD(A368*Calculator!$B$22/(Calculator!$D$7*150),1)),ABS(MOD(A368*Calculator!$B$22/(Calculator!$D$7*150),1)-0.5)),MIN(MIN(MOD(A368*Calculator!$C$22/(Calculator!$D$7*150),1),1-MOD(A368*Calculator!$C$22/(Calculator!$D$7*150),1)),ABS(MOD(A368*Calculator!$C$22/(Calculator!$D$7*150),1)-0.5)),IF(INT(2*A368*Calculator!$C$22/(Calculator!$D$7*150))&gt;INT(2*A368*Calculator!$B$22/(Calculator!$D$7*150)),0,1))),1)</f>
        <v>1</v>
      </c>
      <c r="M368" s="252" t="n">
        <f aca="false">MIN(B368:L368)</f>
        <v>0.0189473684210526</v>
      </c>
      <c r="N368" s="252" t="n">
        <f aca="false">SUMPRODUCT(($M$7:$M$557&gt;M368)*1)+SUMPRODUCT(($M$7:$M$557=M368)*(ROW($M$7:$M$557)&lt;ROW(M368)))+1</f>
        <v>326</v>
      </c>
      <c r="O368" s="252" t="str">
        <f aca="false">IF(M368&gt;=0.13,"★★★ EXCELLENT",IF(M368&gt;=0.12,"★★  GOOD",IF(M368&gt;=0.07,"★  FAIR",IF(M368&gt;=0.025,"⚠  MARGINAL","✗  AVOID"))))</f>
        <v>✗  AVOID</v>
      </c>
    </row>
    <row r="369" customFormat="false" ht="15" hidden="false" customHeight="true" outlineLevel="0" collapsed="false">
      <c r="A369" s="249" t="n">
        <v>41.2</v>
      </c>
      <c r="B369" s="250" t="n">
        <f aca="false">IF(Calculator!$E$12="YES",IF(A369&lt;Calculator!$G$12,0,MIN(MIN(MIN(MOD(A369*Calculator!$B$12/(Calculator!$D$7*150),1),1-MOD(A369*Calculator!$B$12/(Calculator!$D$7*150),1)),ABS(MOD(A369*Calculator!$B$12/(Calculator!$D$7*150),1)-0.5)),MIN(MIN(MOD(A369*Calculator!$C$12/(Calculator!$D$7*150),1),1-MOD(A369*Calculator!$C$12/(Calculator!$D$7*150),1)),ABS(MOD(A369*Calculator!$C$12/(Calculator!$D$7*150),1)-0.5)),IF(INT(2*A369*Calculator!$C$12/(Calculator!$D$7*150))&gt;INT(2*A369*Calculator!$B$12/(Calculator!$D$7*150)),0,1))),1)</f>
        <v>1</v>
      </c>
      <c r="C369" s="250" t="n">
        <f aca="false">IF(Calculator!$E$13="YES",IF(A369&lt;Calculator!$G$13,0,MIN(MIN(MIN(MOD(A369*Calculator!$B$13/(Calculator!$D$7*150),1),1-MOD(A369*Calculator!$B$13/(Calculator!$D$7*150),1)),ABS(MOD(A369*Calculator!$B$13/(Calculator!$D$7*150),1)-0.5)),MIN(MIN(MOD(A369*Calculator!$C$13/(Calculator!$D$7*150),1),1-MOD(A369*Calculator!$C$13/(Calculator!$D$7*150),1)),ABS(MOD(A369*Calculator!$C$13/(Calculator!$D$7*150),1)-0.5)),IF(INT(2*A369*Calculator!$C$13/(Calculator!$D$7*150))&gt;INT(2*A369*Calculator!$B$13/(Calculator!$D$7*150)),0,1))),1)</f>
        <v>1</v>
      </c>
      <c r="D369" s="250" t="n">
        <f aca="false">IF(Calculator!$E$14="YES",IF(A369&lt;Calculator!$G$14,0,MIN(MIN(MIN(MOD(A369*Calculator!$B$14/(Calculator!$D$7*150),1),1-MOD(A369*Calculator!$B$14/(Calculator!$D$7*150),1)),ABS(MOD(A369*Calculator!$B$14/(Calculator!$D$7*150),1)-0.5)),MIN(MIN(MOD(A369*Calculator!$C$14/(Calculator!$D$7*150),1),1-MOD(A369*Calculator!$C$14/(Calculator!$D$7*150),1)),ABS(MOD(A369*Calculator!$C$14/(Calculator!$D$7*150),1)-0.5)),IF(INT(2*A369*Calculator!$C$14/(Calculator!$D$7*150))&gt;INT(2*A369*Calculator!$B$14/(Calculator!$D$7*150)),0,1))),1)</f>
        <v>1</v>
      </c>
      <c r="E369" s="250" t="n">
        <f aca="false">IF(Calculator!$E$15="YES",IF(A369&lt;Calculator!$G$15,0,MIN(MIN(MIN(MOD(A369*Calculator!$B$15/(Calculator!$D$7*150),1),1-MOD(A369*Calculator!$B$15/(Calculator!$D$7*150),1)),ABS(MOD(A369*Calculator!$B$15/(Calculator!$D$7*150),1)-0.5)),MIN(MIN(MOD(A369*Calculator!$C$15/(Calculator!$D$7*150),1),1-MOD(A369*Calculator!$C$15/(Calculator!$D$7*150),1)),ABS(MOD(A369*Calculator!$C$15/(Calculator!$D$7*150),1)-0.5)),IF(INT(2*A369*Calculator!$C$15/(Calculator!$D$7*150))&gt;INT(2*A369*Calculator!$B$15/(Calculator!$D$7*150)),0,1))),1)</f>
        <v>0.0238596491228074</v>
      </c>
      <c r="F369" s="250" t="n">
        <f aca="false">IF(Calculator!$E$16="YES",IF(A369&lt;Calculator!$G$16,0,MIN(MIN(MIN(MOD(A369*Calculator!$B$16/(Calculator!$D$7*150),1),1-MOD(A369*Calculator!$B$16/(Calculator!$D$7*150),1)),ABS(MOD(A369*Calculator!$B$16/(Calculator!$D$7*150),1)-0.5)),MIN(MIN(MOD(A369*Calculator!$C$16/(Calculator!$D$7*150),1),1-MOD(A369*Calculator!$C$16/(Calculator!$D$7*150),1)),ABS(MOD(A369*Calculator!$C$16/(Calculator!$D$7*150),1)-0.5)),IF(INT(2*A369*Calculator!$C$16/(Calculator!$D$7*150))&gt;INT(2*A369*Calculator!$B$16/(Calculator!$D$7*150)),0,1))),1)</f>
        <v>1</v>
      </c>
      <c r="G369" s="250" t="n">
        <f aca="false">IF(Calculator!$E$17="YES",IF(A369&lt;Calculator!$G$17,0,MIN(MIN(MIN(MOD(A369*Calculator!$B$17/(Calculator!$D$7*150),1),1-MOD(A369*Calculator!$B$17/(Calculator!$D$7*150),1)),ABS(MOD(A369*Calculator!$B$17/(Calculator!$D$7*150),1)-0.5)),MIN(MIN(MOD(A369*Calculator!$C$17/(Calculator!$D$7*150),1),1-MOD(A369*Calculator!$C$17/(Calculator!$D$7*150),1)),ABS(MOD(A369*Calculator!$C$17/(Calculator!$D$7*150),1)-0.5)),IF(INT(2*A369*Calculator!$C$17/(Calculator!$D$7*150))&gt;INT(2*A369*Calculator!$B$17/(Calculator!$D$7*150)),0,1))),1)</f>
        <v>0.0477192982456147</v>
      </c>
      <c r="H369" s="250" t="n">
        <f aca="false">IF(Calculator!$E$18="YES",IF(A369&lt;Calculator!$G$18,0,MIN(MIN(MIN(MOD(A369*Calculator!$B$18/(Calculator!$D$7*150),1),1-MOD(A369*Calculator!$B$18/(Calculator!$D$7*150),1)),ABS(MOD(A369*Calculator!$B$18/(Calculator!$D$7*150),1)-0.5)),MIN(MIN(MOD(A369*Calculator!$C$18/(Calculator!$D$7*150),1),1-MOD(A369*Calculator!$C$18/(Calculator!$D$7*150),1)),ABS(MOD(A369*Calculator!$C$18/(Calculator!$D$7*150),1)-0.5)),IF(INT(2*A369*Calculator!$C$18/(Calculator!$D$7*150))&gt;INT(2*A369*Calculator!$B$18/(Calculator!$D$7*150)),0,1))),1)</f>
        <v>1</v>
      </c>
      <c r="I369" s="250" t="n">
        <f aca="false">IF(Calculator!$E$19="YES",IF(A369&lt;Calculator!$G$19,0,MIN(MIN(MIN(MOD(A369*Calculator!$B$19/(Calculator!$D$7*150),1),1-MOD(A369*Calculator!$B$19/(Calculator!$D$7*150),1)),ABS(MOD(A369*Calculator!$B$19/(Calculator!$D$7*150),1)-0.5)),MIN(MIN(MOD(A369*Calculator!$C$19/(Calculator!$D$7*150),1),1-MOD(A369*Calculator!$C$19/(Calculator!$D$7*150),1)),ABS(MOD(A369*Calculator!$C$19/(Calculator!$D$7*150),1)-0.5)),IF(INT(2*A369*Calculator!$C$19/(Calculator!$D$7*150))&gt;INT(2*A369*Calculator!$B$19/(Calculator!$D$7*150)),0,1))),1)</f>
        <v>1</v>
      </c>
      <c r="J369" s="250" t="n">
        <f aca="false">IF(Calculator!$E$20="YES",IF(A369&lt;Calculator!$G$20,0,MIN(MIN(MIN(MOD(A369*Calculator!$B$20/(Calculator!$D$7*150),1),1-MOD(A369*Calculator!$B$20/(Calculator!$D$7*150),1)),ABS(MOD(A369*Calculator!$B$20/(Calculator!$D$7*150),1)-0.5)),MIN(MIN(MOD(A369*Calculator!$C$20/(Calculator!$D$7*150),1),1-MOD(A369*Calculator!$C$20/(Calculator!$D$7*150),1)),ABS(MOD(A369*Calculator!$C$20/(Calculator!$D$7*150),1)-0.5)),IF(INT(2*A369*Calculator!$C$20/(Calculator!$D$7*150))&gt;INT(2*A369*Calculator!$B$20/(Calculator!$D$7*150)),0,1))),1)</f>
        <v>1</v>
      </c>
      <c r="K369" s="250" t="n">
        <f aca="false">IF(Calculator!$E$21="YES",IF(A369&lt;Calculator!$G$21,0,MIN(MIN(MIN(MOD(A369*Calculator!$B$21/(Calculator!$D$7*150),1),1-MOD(A369*Calculator!$B$21/(Calculator!$D$7*150),1)),ABS(MOD(A369*Calculator!$B$21/(Calculator!$D$7*150),1)-0.5)),MIN(MIN(MOD(A369*Calculator!$C$21/(Calculator!$D$7*150),1),1-MOD(A369*Calculator!$C$21/(Calculator!$D$7*150),1)),ABS(MOD(A369*Calculator!$C$21/(Calculator!$D$7*150),1)-0.5)),IF(INT(2*A369*Calculator!$C$21/(Calculator!$D$7*150))&gt;INT(2*A369*Calculator!$B$21/(Calculator!$D$7*150)),0,1))),1)</f>
        <v>1</v>
      </c>
      <c r="L369" s="250" t="n">
        <f aca="false">IF(Calculator!$E$22="YES",IF(A369&lt;Calculator!$G$22,0,MIN(MIN(MIN(MOD(A369*Calculator!$B$22/(Calculator!$D$7*150),1),1-MOD(A369*Calculator!$B$22/(Calculator!$D$7*150),1)),ABS(MOD(A369*Calculator!$B$22/(Calculator!$D$7*150),1)-0.5)),MIN(MIN(MOD(A369*Calculator!$C$22/(Calculator!$D$7*150),1),1-MOD(A369*Calculator!$C$22/(Calculator!$D$7*150),1)),ABS(MOD(A369*Calculator!$C$22/(Calculator!$D$7*150),1)-0.5)),IF(INT(2*A369*Calculator!$C$22/(Calculator!$D$7*150))&gt;INT(2*A369*Calculator!$B$22/(Calculator!$D$7*150)),0,1))),1)</f>
        <v>1</v>
      </c>
      <c r="M369" s="250" t="n">
        <f aca="false">MIN(B369:L369)</f>
        <v>0.0238596491228074</v>
      </c>
      <c r="N369" s="250" t="n">
        <f aca="false">SUMPRODUCT(($M$7:$M$557&gt;M369)*1)+SUMPRODUCT(($M$7:$M$557=M369)*(ROW($M$7:$M$557)&lt;ROW(M369)))+1</f>
        <v>310</v>
      </c>
      <c r="O369" s="250" t="str">
        <f aca="false">IF(M369&gt;=0.13,"★★★ EXCELLENT",IF(M369&gt;=0.12,"★★  GOOD",IF(M369&gt;=0.07,"★  FAIR",IF(M369&gt;=0.025,"⚠  MARGINAL","✗  AVOID"))))</f>
        <v>✗  AVOID</v>
      </c>
    </row>
    <row r="370" customFormat="false" ht="15" hidden="false" customHeight="true" outlineLevel="0" collapsed="false">
      <c r="A370" s="251" t="n">
        <v>41.3</v>
      </c>
      <c r="B370" s="252" t="n">
        <f aca="false">IF(Calculator!$E$12="YES",IF(A370&lt;Calculator!$G$12,0,MIN(MIN(MIN(MOD(A370*Calculator!$B$12/(Calculator!$D$7*150),1),1-MOD(A370*Calculator!$B$12/(Calculator!$D$7*150),1)),ABS(MOD(A370*Calculator!$B$12/(Calculator!$D$7*150),1)-0.5)),MIN(MIN(MOD(A370*Calculator!$C$12/(Calculator!$D$7*150),1),1-MOD(A370*Calculator!$C$12/(Calculator!$D$7*150),1)),ABS(MOD(A370*Calculator!$C$12/(Calculator!$D$7*150),1)-0.5)),IF(INT(2*A370*Calculator!$C$12/(Calculator!$D$7*150))&gt;INT(2*A370*Calculator!$B$12/(Calculator!$D$7*150)),0,1))),1)</f>
        <v>1</v>
      </c>
      <c r="C370" s="252" t="n">
        <f aca="false">IF(Calculator!$E$13="YES",IF(A370&lt;Calculator!$G$13,0,MIN(MIN(MIN(MOD(A370*Calculator!$B$13/(Calculator!$D$7*150),1),1-MOD(A370*Calculator!$B$13/(Calculator!$D$7*150),1)),ABS(MOD(A370*Calculator!$B$13/(Calculator!$D$7*150),1)-0.5)),MIN(MIN(MOD(A370*Calculator!$C$13/(Calculator!$D$7*150),1),1-MOD(A370*Calculator!$C$13/(Calculator!$D$7*150),1)),ABS(MOD(A370*Calculator!$C$13/(Calculator!$D$7*150),1)-0.5)),IF(INT(2*A370*Calculator!$C$13/(Calculator!$D$7*150))&gt;INT(2*A370*Calculator!$B$13/(Calculator!$D$7*150)),0,1))),1)</f>
        <v>1</v>
      </c>
      <c r="D370" s="252" t="n">
        <f aca="false">IF(Calculator!$E$14="YES",IF(A370&lt;Calculator!$G$14,0,MIN(MIN(MIN(MOD(A370*Calculator!$B$14/(Calculator!$D$7*150),1),1-MOD(A370*Calculator!$B$14/(Calculator!$D$7*150),1)),ABS(MOD(A370*Calculator!$B$14/(Calculator!$D$7*150),1)-0.5)),MIN(MIN(MOD(A370*Calculator!$C$14/(Calculator!$D$7*150),1),1-MOD(A370*Calculator!$C$14/(Calculator!$D$7*150),1)),ABS(MOD(A370*Calculator!$C$14/(Calculator!$D$7*150),1)-0.5)),IF(INT(2*A370*Calculator!$C$14/(Calculator!$D$7*150))&gt;INT(2*A370*Calculator!$B$14/(Calculator!$D$7*150)),0,1))),1)</f>
        <v>1</v>
      </c>
      <c r="E370" s="252" t="n">
        <f aca="false">IF(Calculator!$E$15="YES",IF(A370&lt;Calculator!$G$15,0,MIN(MIN(MIN(MOD(A370*Calculator!$B$15/(Calculator!$D$7*150),1),1-MOD(A370*Calculator!$B$15/(Calculator!$D$7*150),1)),ABS(MOD(A370*Calculator!$B$15/(Calculator!$D$7*150),1)-0.5)),MIN(MIN(MOD(A370*Calculator!$C$15/(Calculator!$D$7*150),1),1-MOD(A370*Calculator!$C$15/(Calculator!$D$7*150),1)),ABS(MOD(A370*Calculator!$C$15/(Calculator!$D$7*150),1)-0.5)),IF(INT(2*A370*Calculator!$C$15/(Calculator!$D$7*150))&gt;INT(2*A370*Calculator!$B$15/(Calculator!$D$7*150)),0,1))),1)</f>
        <v>0.0287719298245612</v>
      </c>
      <c r="F370" s="252" t="n">
        <f aca="false">IF(Calculator!$E$16="YES",IF(A370&lt;Calculator!$G$16,0,MIN(MIN(MIN(MOD(A370*Calculator!$B$16/(Calculator!$D$7*150),1),1-MOD(A370*Calculator!$B$16/(Calculator!$D$7*150),1)),ABS(MOD(A370*Calculator!$B$16/(Calculator!$D$7*150),1)-0.5)),MIN(MIN(MOD(A370*Calculator!$C$16/(Calculator!$D$7*150),1),1-MOD(A370*Calculator!$C$16/(Calculator!$D$7*150),1)),ABS(MOD(A370*Calculator!$C$16/(Calculator!$D$7*150),1)-0.5)),IF(INT(2*A370*Calculator!$C$16/(Calculator!$D$7*150))&gt;INT(2*A370*Calculator!$B$16/(Calculator!$D$7*150)),0,1))),1)</f>
        <v>1</v>
      </c>
      <c r="G370" s="252" t="n">
        <f aca="false">IF(Calculator!$E$17="YES",IF(A370&lt;Calculator!$G$17,0,MIN(MIN(MIN(MOD(A370*Calculator!$B$17/(Calculator!$D$7*150),1),1-MOD(A370*Calculator!$B$17/(Calculator!$D$7*150),1)),ABS(MOD(A370*Calculator!$B$17/(Calculator!$D$7*150),1)-0.5)),MIN(MIN(MOD(A370*Calculator!$C$17/(Calculator!$D$7*150),1),1-MOD(A370*Calculator!$C$17/(Calculator!$D$7*150),1)),ABS(MOD(A370*Calculator!$C$17/(Calculator!$D$7*150),1)-0.5)),IF(INT(2*A370*Calculator!$C$17/(Calculator!$D$7*150))&gt;INT(2*A370*Calculator!$B$17/(Calculator!$D$7*150)),0,1))),1)</f>
        <v>0.0575438596491225</v>
      </c>
      <c r="H370" s="252" t="n">
        <f aca="false">IF(Calculator!$E$18="YES",IF(A370&lt;Calculator!$G$18,0,MIN(MIN(MIN(MOD(A370*Calculator!$B$18/(Calculator!$D$7*150),1),1-MOD(A370*Calculator!$B$18/(Calculator!$D$7*150),1)),ABS(MOD(A370*Calculator!$B$18/(Calculator!$D$7*150),1)-0.5)),MIN(MIN(MOD(A370*Calculator!$C$18/(Calculator!$D$7*150),1),1-MOD(A370*Calculator!$C$18/(Calculator!$D$7*150),1)),ABS(MOD(A370*Calculator!$C$18/(Calculator!$D$7*150),1)-0.5)),IF(INT(2*A370*Calculator!$C$18/(Calculator!$D$7*150))&gt;INT(2*A370*Calculator!$B$18/(Calculator!$D$7*150)),0,1))),1)</f>
        <v>1</v>
      </c>
      <c r="I370" s="252" t="n">
        <f aca="false">IF(Calculator!$E$19="YES",IF(A370&lt;Calculator!$G$19,0,MIN(MIN(MIN(MOD(A370*Calculator!$B$19/(Calculator!$D$7*150),1),1-MOD(A370*Calculator!$B$19/(Calculator!$D$7*150),1)),ABS(MOD(A370*Calculator!$B$19/(Calculator!$D$7*150),1)-0.5)),MIN(MIN(MOD(A370*Calculator!$C$19/(Calculator!$D$7*150),1),1-MOD(A370*Calculator!$C$19/(Calculator!$D$7*150),1)),ABS(MOD(A370*Calculator!$C$19/(Calculator!$D$7*150),1)-0.5)),IF(INT(2*A370*Calculator!$C$19/(Calculator!$D$7*150))&gt;INT(2*A370*Calculator!$B$19/(Calculator!$D$7*150)),0,1))),1)</f>
        <v>1</v>
      </c>
      <c r="J370" s="252" t="n">
        <f aca="false">IF(Calculator!$E$20="YES",IF(A370&lt;Calculator!$G$20,0,MIN(MIN(MIN(MOD(A370*Calculator!$B$20/(Calculator!$D$7*150),1),1-MOD(A370*Calculator!$B$20/(Calculator!$D$7*150),1)),ABS(MOD(A370*Calculator!$B$20/(Calculator!$D$7*150),1)-0.5)),MIN(MIN(MOD(A370*Calculator!$C$20/(Calculator!$D$7*150),1),1-MOD(A370*Calculator!$C$20/(Calculator!$D$7*150),1)),ABS(MOD(A370*Calculator!$C$20/(Calculator!$D$7*150),1)-0.5)),IF(INT(2*A370*Calculator!$C$20/(Calculator!$D$7*150))&gt;INT(2*A370*Calculator!$B$20/(Calculator!$D$7*150)),0,1))),1)</f>
        <v>1</v>
      </c>
      <c r="K370" s="252" t="n">
        <f aca="false">IF(Calculator!$E$21="YES",IF(A370&lt;Calculator!$G$21,0,MIN(MIN(MIN(MOD(A370*Calculator!$B$21/(Calculator!$D$7*150),1),1-MOD(A370*Calculator!$B$21/(Calculator!$D$7*150),1)),ABS(MOD(A370*Calculator!$B$21/(Calculator!$D$7*150),1)-0.5)),MIN(MIN(MOD(A370*Calculator!$C$21/(Calculator!$D$7*150),1),1-MOD(A370*Calculator!$C$21/(Calculator!$D$7*150),1)),ABS(MOD(A370*Calculator!$C$21/(Calculator!$D$7*150),1)-0.5)),IF(INT(2*A370*Calculator!$C$21/(Calculator!$D$7*150))&gt;INT(2*A370*Calculator!$B$21/(Calculator!$D$7*150)),0,1))),1)</f>
        <v>1</v>
      </c>
      <c r="L370" s="252" t="n">
        <f aca="false">IF(Calculator!$E$22="YES",IF(A370&lt;Calculator!$G$22,0,MIN(MIN(MIN(MOD(A370*Calculator!$B$22/(Calculator!$D$7*150),1),1-MOD(A370*Calculator!$B$22/(Calculator!$D$7*150),1)),ABS(MOD(A370*Calculator!$B$22/(Calculator!$D$7*150),1)-0.5)),MIN(MIN(MOD(A370*Calculator!$C$22/(Calculator!$D$7*150),1),1-MOD(A370*Calculator!$C$22/(Calculator!$D$7*150),1)),ABS(MOD(A370*Calculator!$C$22/(Calculator!$D$7*150),1)-0.5)),IF(INT(2*A370*Calculator!$C$22/(Calculator!$D$7*150))&gt;INT(2*A370*Calculator!$B$22/(Calculator!$D$7*150)),0,1))),1)</f>
        <v>1</v>
      </c>
      <c r="M370" s="252" t="n">
        <f aca="false">MIN(B370:L370)</f>
        <v>0.0287719298245612</v>
      </c>
      <c r="N370" s="252" t="n">
        <f aca="false">SUMPRODUCT(($M$7:$M$557&gt;M370)*1)+SUMPRODUCT(($M$7:$M$557=M370)*(ROW($M$7:$M$557)&lt;ROW(M370)))+1</f>
        <v>298</v>
      </c>
      <c r="O370" s="252" t="str">
        <f aca="false">IF(M370&gt;=0.13,"★★★ EXCELLENT",IF(M370&gt;=0.12,"★★  GOOD",IF(M370&gt;=0.07,"★  FAIR",IF(M370&gt;=0.025,"⚠  MARGINAL","✗  AVOID"))))</f>
        <v>⚠  MARGINAL</v>
      </c>
    </row>
    <row r="371" customFormat="false" ht="15" hidden="false" customHeight="true" outlineLevel="0" collapsed="false">
      <c r="A371" s="249" t="n">
        <v>41.4</v>
      </c>
      <c r="B371" s="250" t="n">
        <f aca="false">IF(Calculator!$E$12="YES",IF(A371&lt;Calculator!$G$12,0,MIN(MIN(MIN(MOD(A371*Calculator!$B$12/(Calculator!$D$7*150),1),1-MOD(A371*Calculator!$B$12/(Calculator!$D$7*150),1)),ABS(MOD(A371*Calculator!$B$12/(Calculator!$D$7*150),1)-0.5)),MIN(MIN(MOD(A371*Calculator!$C$12/(Calculator!$D$7*150),1),1-MOD(A371*Calculator!$C$12/(Calculator!$D$7*150),1)),ABS(MOD(A371*Calculator!$C$12/(Calculator!$D$7*150),1)-0.5)),IF(INT(2*A371*Calculator!$C$12/(Calculator!$D$7*150))&gt;INT(2*A371*Calculator!$B$12/(Calculator!$D$7*150)),0,1))),1)</f>
        <v>1</v>
      </c>
      <c r="C371" s="250" t="n">
        <f aca="false">IF(Calculator!$E$13="YES",IF(A371&lt;Calculator!$G$13,0,MIN(MIN(MIN(MOD(A371*Calculator!$B$13/(Calculator!$D$7*150),1),1-MOD(A371*Calculator!$B$13/(Calculator!$D$7*150),1)),ABS(MOD(A371*Calculator!$B$13/(Calculator!$D$7*150),1)-0.5)),MIN(MIN(MOD(A371*Calculator!$C$13/(Calculator!$D$7*150),1),1-MOD(A371*Calculator!$C$13/(Calculator!$D$7*150),1)),ABS(MOD(A371*Calculator!$C$13/(Calculator!$D$7*150),1)-0.5)),IF(INT(2*A371*Calculator!$C$13/(Calculator!$D$7*150))&gt;INT(2*A371*Calculator!$B$13/(Calculator!$D$7*150)),0,1))),1)</f>
        <v>1</v>
      </c>
      <c r="D371" s="250" t="n">
        <f aca="false">IF(Calculator!$E$14="YES",IF(A371&lt;Calculator!$G$14,0,MIN(MIN(MIN(MOD(A371*Calculator!$B$14/(Calculator!$D$7*150),1),1-MOD(A371*Calculator!$B$14/(Calculator!$D$7*150),1)),ABS(MOD(A371*Calculator!$B$14/(Calculator!$D$7*150),1)-0.5)),MIN(MIN(MOD(A371*Calculator!$C$14/(Calculator!$D$7*150),1),1-MOD(A371*Calculator!$C$14/(Calculator!$D$7*150),1)),ABS(MOD(A371*Calculator!$C$14/(Calculator!$D$7*150),1)-0.5)),IF(INT(2*A371*Calculator!$C$14/(Calculator!$D$7*150))&gt;INT(2*A371*Calculator!$B$14/(Calculator!$D$7*150)),0,1))),1)</f>
        <v>1</v>
      </c>
      <c r="E371" s="250" t="n">
        <f aca="false">IF(Calculator!$E$15="YES",IF(A371&lt;Calculator!$G$15,0,MIN(MIN(MIN(MOD(A371*Calculator!$B$15/(Calculator!$D$7*150),1),1-MOD(A371*Calculator!$B$15/(Calculator!$D$7*150),1)),ABS(MOD(A371*Calculator!$B$15/(Calculator!$D$7*150),1)-0.5)),MIN(MIN(MOD(A371*Calculator!$C$15/(Calculator!$D$7*150),1),1-MOD(A371*Calculator!$C$15/(Calculator!$D$7*150),1)),ABS(MOD(A371*Calculator!$C$15/(Calculator!$D$7*150),1)-0.5)),IF(INT(2*A371*Calculator!$C$15/(Calculator!$D$7*150))&gt;INT(2*A371*Calculator!$B$15/(Calculator!$D$7*150)),0,1))),1)</f>
        <v>0.033684210526316</v>
      </c>
      <c r="F371" s="250" t="n">
        <f aca="false">IF(Calculator!$E$16="YES",IF(A371&lt;Calculator!$G$16,0,MIN(MIN(MIN(MOD(A371*Calculator!$B$16/(Calculator!$D$7*150),1),1-MOD(A371*Calculator!$B$16/(Calculator!$D$7*150),1)),ABS(MOD(A371*Calculator!$B$16/(Calculator!$D$7*150),1)-0.5)),MIN(MIN(MOD(A371*Calculator!$C$16/(Calculator!$D$7*150),1),1-MOD(A371*Calculator!$C$16/(Calculator!$D$7*150),1)),ABS(MOD(A371*Calculator!$C$16/(Calculator!$D$7*150),1)-0.5)),IF(INT(2*A371*Calculator!$C$16/(Calculator!$D$7*150))&gt;INT(2*A371*Calculator!$B$16/(Calculator!$D$7*150)),0,1))),1)</f>
        <v>1</v>
      </c>
      <c r="G371" s="250" t="n">
        <f aca="false">IF(Calculator!$E$17="YES",IF(A371&lt;Calculator!$G$17,0,MIN(MIN(MIN(MOD(A371*Calculator!$B$17/(Calculator!$D$7*150),1),1-MOD(A371*Calculator!$B$17/(Calculator!$D$7*150),1)),ABS(MOD(A371*Calculator!$B$17/(Calculator!$D$7*150),1)-0.5)),MIN(MIN(MOD(A371*Calculator!$C$17/(Calculator!$D$7*150),1),1-MOD(A371*Calculator!$C$17/(Calculator!$D$7*150),1)),ABS(MOD(A371*Calculator!$C$17/(Calculator!$D$7*150),1)-0.5)),IF(INT(2*A371*Calculator!$C$17/(Calculator!$D$7*150))&gt;INT(2*A371*Calculator!$B$17/(Calculator!$D$7*150)),0,1))),1)</f>
        <v>0.067368421052632</v>
      </c>
      <c r="H371" s="250" t="n">
        <f aca="false">IF(Calculator!$E$18="YES",IF(A371&lt;Calculator!$G$18,0,MIN(MIN(MIN(MOD(A371*Calculator!$B$18/(Calculator!$D$7*150),1),1-MOD(A371*Calculator!$B$18/(Calculator!$D$7*150),1)),ABS(MOD(A371*Calculator!$B$18/(Calculator!$D$7*150),1)-0.5)),MIN(MIN(MOD(A371*Calculator!$C$18/(Calculator!$D$7*150),1),1-MOD(A371*Calculator!$C$18/(Calculator!$D$7*150),1)),ABS(MOD(A371*Calculator!$C$18/(Calculator!$D$7*150),1)-0.5)),IF(INT(2*A371*Calculator!$C$18/(Calculator!$D$7*150))&gt;INT(2*A371*Calculator!$B$18/(Calculator!$D$7*150)),0,1))),1)</f>
        <v>1</v>
      </c>
      <c r="I371" s="250" t="n">
        <f aca="false">IF(Calculator!$E$19="YES",IF(A371&lt;Calculator!$G$19,0,MIN(MIN(MIN(MOD(A371*Calculator!$B$19/(Calculator!$D$7*150),1),1-MOD(A371*Calculator!$B$19/(Calculator!$D$7*150),1)),ABS(MOD(A371*Calculator!$B$19/(Calculator!$D$7*150),1)-0.5)),MIN(MIN(MOD(A371*Calculator!$C$19/(Calculator!$D$7*150),1),1-MOD(A371*Calculator!$C$19/(Calculator!$D$7*150),1)),ABS(MOD(A371*Calculator!$C$19/(Calculator!$D$7*150),1)-0.5)),IF(INT(2*A371*Calculator!$C$19/(Calculator!$D$7*150))&gt;INT(2*A371*Calculator!$B$19/(Calculator!$D$7*150)),0,1))),1)</f>
        <v>1</v>
      </c>
      <c r="J371" s="250" t="n">
        <f aca="false">IF(Calculator!$E$20="YES",IF(A371&lt;Calculator!$G$20,0,MIN(MIN(MIN(MOD(A371*Calculator!$B$20/(Calculator!$D$7*150),1),1-MOD(A371*Calculator!$B$20/(Calculator!$D$7*150),1)),ABS(MOD(A371*Calculator!$B$20/(Calculator!$D$7*150),1)-0.5)),MIN(MIN(MOD(A371*Calculator!$C$20/(Calculator!$D$7*150),1),1-MOD(A371*Calculator!$C$20/(Calculator!$D$7*150),1)),ABS(MOD(A371*Calculator!$C$20/(Calculator!$D$7*150),1)-0.5)),IF(INT(2*A371*Calculator!$C$20/(Calculator!$D$7*150))&gt;INT(2*A371*Calculator!$B$20/(Calculator!$D$7*150)),0,1))),1)</f>
        <v>1</v>
      </c>
      <c r="K371" s="250" t="n">
        <f aca="false">IF(Calculator!$E$21="YES",IF(A371&lt;Calculator!$G$21,0,MIN(MIN(MIN(MOD(A371*Calculator!$B$21/(Calculator!$D$7*150),1),1-MOD(A371*Calculator!$B$21/(Calculator!$D$7*150),1)),ABS(MOD(A371*Calculator!$B$21/(Calculator!$D$7*150),1)-0.5)),MIN(MIN(MOD(A371*Calculator!$C$21/(Calculator!$D$7*150),1),1-MOD(A371*Calculator!$C$21/(Calculator!$D$7*150),1)),ABS(MOD(A371*Calculator!$C$21/(Calculator!$D$7*150),1)-0.5)),IF(INT(2*A371*Calculator!$C$21/(Calculator!$D$7*150))&gt;INT(2*A371*Calculator!$B$21/(Calculator!$D$7*150)),0,1))),1)</f>
        <v>1</v>
      </c>
      <c r="L371" s="250" t="n">
        <f aca="false">IF(Calculator!$E$22="YES",IF(A371&lt;Calculator!$G$22,0,MIN(MIN(MIN(MOD(A371*Calculator!$B$22/(Calculator!$D$7*150),1),1-MOD(A371*Calculator!$B$22/(Calculator!$D$7*150),1)),ABS(MOD(A371*Calculator!$B$22/(Calculator!$D$7*150),1)-0.5)),MIN(MIN(MOD(A371*Calculator!$C$22/(Calculator!$D$7*150),1),1-MOD(A371*Calculator!$C$22/(Calculator!$D$7*150),1)),ABS(MOD(A371*Calculator!$C$22/(Calculator!$D$7*150),1)-0.5)),IF(INT(2*A371*Calculator!$C$22/(Calculator!$D$7*150))&gt;INT(2*A371*Calculator!$B$22/(Calculator!$D$7*150)),0,1))),1)</f>
        <v>1</v>
      </c>
      <c r="M371" s="250" t="n">
        <f aca="false">MIN(B371:L371)</f>
        <v>0.033684210526316</v>
      </c>
      <c r="N371" s="250" t="n">
        <f aca="false">SUMPRODUCT(($M$7:$M$557&gt;M371)*1)+SUMPRODUCT(($M$7:$M$557=M371)*(ROW($M$7:$M$557)&lt;ROW(M371)))+1</f>
        <v>281</v>
      </c>
      <c r="O371" s="250" t="str">
        <f aca="false">IF(M371&gt;=0.13,"★★★ EXCELLENT",IF(M371&gt;=0.12,"★★  GOOD",IF(M371&gt;=0.07,"★  FAIR",IF(M371&gt;=0.025,"⚠  MARGINAL","✗  AVOID"))))</f>
        <v>⚠  MARGINAL</v>
      </c>
    </row>
    <row r="372" customFormat="false" ht="15" hidden="false" customHeight="true" outlineLevel="0" collapsed="false">
      <c r="A372" s="251" t="n">
        <v>41.5</v>
      </c>
      <c r="B372" s="252" t="n">
        <f aca="false">IF(Calculator!$E$12="YES",IF(A372&lt;Calculator!$G$12,0,MIN(MIN(MIN(MOD(A372*Calculator!$B$12/(Calculator!$D$7*150),1),1-MOD(A372*Calculator!$B$12/(Calculator!$D$7*150),1)),ABS(MOD(A372*Calculator!$B$12/(Calculator!$D$7*150),1)-0.5)),MIN(MIN(MOD(A372*Calculator!$C$12/(Calculator!$D$7*150),1),1-MOD(A372*Calculator!$C$12/(Calculator!$D$7*150),1)),ABS(MOD(A372*Calculator!$C$12/(Calculator!$D$7*150),1)-0.5)),IF(INT(2*A372*Calculator!$C$12/(Calculator!$D$7*150))&gt;INT(2*A372*Calculator!$B$12/(Calculator!$D$7*150)),0,1))),1)</f>
        <v>1</v>
      </c>
      <c r="C372" s="252" t="n">
        <f aca="false">IF(Calculator!$E$13="YES",IF(A372&lt;Calculator!$G$13,0,MIN(MIN(MIN(MOD(A372*Calculator!$B$13/(Calculator!$D$7*150),1),1-MOD(A372*Calculator!$B$13/(Calculator!$D$7*150),1)),ABS(MOD(A372*Calculator!$B$13/(Calculator!$D$7*150),1)-0.5)),MIN(MIN(MOD(A372*Calculator!$C$13/(Calculator!$D$7*150),1),1-MOD(A372*Calculator!$C$13/(Calculator!$D$7*150),1)),ABS(MOD(A372*Calculator!$C$13/(Calculator!$D$7*150),1)-0.5)),IF(INT(2*A372*Calculator!$C$13/(Calculator!$D$7*150))&gt;INT(2*A372*Calculator!$B$13/(Calculator!$D$7*150)),0,1))),1)</f>
        <v>1</v>
      </c>
      <c r="D372" s="252" t="n">
        <f aca="false">IF(Calculator!$E$14="YES",IF(A372&lt;Calculator!$G$14,0,MIN(MIN(MIN(MOD(A372*Calculator!$B$14/(Calculator!$D$7*150),1),1-MOD(A372*Calculator!$B$14/(Calculator!$D$7*150),1)),ABS(MOD(A372*Calculator!$B$14/(Calculator!$D$7*150),1)-0.5)),MIN(MIN(MOD(A372*Calculator!$C$14/(Calculator!$D$7*150),1),1-MOD(A372*Calculator!$C$14/(Calculator!$D$7*150),1)),ABS(MOD(A372*Calculator!$C$14/(Calculator!$D$7*150),1)-0.5)),IF(INT(2*A372*Calculator!$C$14/(Calculator!$D$7*150))&gt;INT(2*A372*Calculator!$B$14/(Calculator!$D$7*150)),0,1))),1)</f>
        <v>1</v>
      </c>
      <c r="E372" s="252" t="n">
        <f aca="false">IF(Calculator!$E$15="YES",IF(A372&lt;Calculator!$G$15,0,MIN(MIN(MIN(MOD(A372*Calculator!$B$15/(Calculator!$D$7*150),1),1-MOD(A372*Calculator!$B$15/(Calculator!$D$7*150),1)),ABS(MOD(A372*Calculator!$B$15/(Calculator!$D$7*150),1)-0.5)),MIN(MIN(MOD(A372*Calculator!$C$15/(Calculator!$D$7*150),1),1-MOD(A372*Calculator!$C$15/(Calculator!$D$7*150),1)),ABS(MOD(A372*Calculator!$C$15/(Calculator!$D$7*150),1)-0.5)),IF(INT(2*A372*Calculator!$C$15/(Calculator!$D$7*150))&gt;INT(2*A372*Calculator!$B$15/(Calculator!$D$7*150)),0,1))),1)</f>
        <v>0.0385964912280703</v>
      </c>
      <c r="F372" s="252" t="n">
        <f aca="false">IF(Calculator!$E$16="YES",IF(A372&lt;Calculator!$G$16,0,MIN(MIN(MIN(MOD(A372*Calculator!$B$16/(Calculator!$D$7*150),1),1-MOD(A372*Calculator!$B$16/(Calculator!$D$7*150),1)),ABS(MOD(A372*Calculator!$B$16/(Calculator!$D$7*150),1)-0.5)),MIN(MIN(MOD(A372*Calculator!$C$16/(Calculator!$D$7*150),1),1-MOD(A372*Calculator!$C$16/(Calculator!$D$7*150),1)),ABS(MOD(A372*Calculator!$C$16/(Calculator!$D$7*150),1)-0.5)),IF(INT(2*A372*Calculator!$C$16/(Calculator!$D$7*150))&gt;INT(2*A372*Calculator!$B$16/(Calculator!$D$7*150)),0,1))),1)</f>
        <v>1</v>
      </c>
      <c r="G372" s="252" t="n">
        <f aca="false">IF(Calculator!$E$17="YES",IF(A372&lt;Calculator!$G$17,0,MIN(MIN(MIN(MOD(A372*Calculator!$B$17/(Calculator!$D$7*150),1),1-MOD(A372*Calculator!$B$17/(Calculator!$D$7*150),1)),ABS(MOD(A372*Calculator!$B$17/(Calculator!$D$7*150),1)-0.5)),MIN(MIN(MOD(A372*Calculator!$C$17/(Calculator!$D$7*150),1),1-MOD(A372*Calculator!$C$17/(Calculator!$D$7*150),1)),ABS(MOD(A372*Calculator!$C$17/(Calculator!$D$7*150),1)-0.5)),IF(INT(2*A372*Calculator!$C$17/(Calculator!$D$7*150))&gt;INT(2*A372*Calculator!$B$17/(Calculator!$D$7*150)),0,1))),1)</f>
        <v>0.0771929824561406</v>
      </c>
      <c r="H372" s="252" t="n">
        <f aca="false">IF(Calculator!$E$18="YES",IF(A372&lt;Calculator!$G$18,0,MIN(MIN(MIN(MOD(A372*Calculator!$B$18/(Calculator!$D$7*150),1),1-MOD(A372*Calculator!$B$18/(Calculator!$D$7*150),1)),ABS(MOD(A372*Calculator!$B$18/(Calculator!$D$7*150),1)-0.5)),MIN(MIN(MOD(A372*Calculator!$C$18/(Calculator!$D$7*150),1),1-MOD(A372*Calculator!$C$18/(Calculator!$D$7*150),1)),ABS(MOD(A372*Calculator!$C$18/(Calculator!$D$7*150),1)-0.5)),IF(INT(2*A372*Calculator!$C$18/(Calculator!$D$7*150))&gt;INT(2*A372*Calculator!$B$18/(Calculator!$D$7*150)),0,1))),1)</f>
        <v>1</v>
      </c>
      <c r="I372" s="252" t="n">
        <f aca="false">IF(Calculator!$E$19="YES",IF(A372&lt;Calculator!$G$19,0,MIN(MIN(MIN(MOD(A372*Calculator!$B$19/(Calculator!$D$7*150),1),1-MOD(A372*Calculator!$B$19/(Calculator!$D$7*150),1)),ABS(MOD(A372*Calculator!$B$19/(Calculator!$D$7*150),1)-0.5)),MIN(MIN(MOD(A372*Calculator!$C$19/(Calculator!$D$7*150),1),1-MOD(A372*Calculator!$C$19/(Calculator!$D$7*150),1)),ABS(MOD(A372*Calculator!$C$19/(Calculator!$D$7*150),1)-0.5)),IF(INT(2*A372*Calculator!$C$19/(Calculator!$D$7*150))&gt;INT(2*A372*Calculator!$B$19/(Calculator!$D$7*150)),0,1))),1)</f>
        <v>1</v>
      </c>
      <c r="J372" s="252" t="n">
        <f aca="false">IF(Calculator!$E$20="YES",IF(A372&lt;Calculator!$G$20,0,MIN(MIN(MIN(MOD(A372*Calculator!$B$20/(Calculator!$D$7*150),1),1-MOD(A372*Calculator!$B$20/(Calculator!$D$7*150),1)),ABS(MOD(A372*Calculator!$B$20/(Calculator!$D$7*150),1)-0.5)),MIN(MIN(MOD(A372*Calculator!$C$20/(Calculator!$D$7*150),1),1-MOD(A372*Calculator!$C$20/(Calculator!$D$7*150),1)),ABS(MOD(A372*Calculator!$C$20/(Calculator!$D$7*150),1)-0.5)),IF(INT(2*A372*Calculator!$C$20/(Calculator!$D$7*150))&gt;INT(2*A372*Calculator!$B$20/(Calculator!$D$7*150)),0,1))),1)</f>
        <v>1</v>
      </c>
      <c r="K372" s="252" t="n">
        <f aca="false">IF(Calculator!$E$21="YES",IF(A372&lt;Calculator!$G$21,0,MIN(MIN(MIN(MOD(A372*Calculator!$B$21/(Calculator!$D$7*150),1),1-MOD(A372*Calculator!$B$21/(Calculator!$D$7*150),1)),ABS(MOD(A372*Calculator!$B$21/(Calculator!$D$7*150),1)-0.5)),MIN(MIN(MOD(A372*Calculator!$C$21/(Calculator!$D$7*150),1),1-MOD(A372*Calculator!$C$21/(Calculator!$D$7*150),1)),ABS(MOD(A372*Calculator!$C$21/(Calculator!$D$7*150),1)-0.5)),IF(INT(2*A372*Calculator!$C$21/(Calculator!$D$7*150))&gt;INT(2*A372*Calculator!$B$21/(Calculator!$D$7*150)),0,1))),1)</f>
        <v>1</v>
      </c>
      <c r="L372" s="252" t="n">
        <f aca="false">IF(Calculator!$E$22="YES",IF(A372&lt;Calculator!$G$22,0,MIN(MIN(MIN(MOD(A372*Calculator!$B$22/(Calculator!$D$7*150),1),1-MOD(A372*Calculator!$B$22/(Calculator!$D$7*150),1)),ABS(MOD(A372*Calculator!$B$22/(Calculator!$D$7*150),1)-0.5)),MIN(MIN(MOD(A372*Calculator!$C$22/(Calculator!$D$7*150),1),1-MOD(A372*Calculator!$C$22/(Calculator!$D$7*150),1)),ABS(MOD(A372*Calculator!$C$22/(Calculator!$D$7*150),1)-0.5)),IF(INT(2*A372*Calculator!$C$22/(Calculator!$D$7*150))&gt;INT(2*A372*Calculator!$B$22/(Calculator!$D$7*150)),0,1))),1)</f>
        <v>1</v>
      </c>
      <c r="M372" s="252" t="n">
        <f aca="false">MIN(B372:L372)</f>
        <v>0.0385964912280703</v>
      </c>
      <c r="N372" s="252" t="n">
        <f aca="false">SUMPRODUCT(($M$7:$M$557&gt;M372)*1)+SUMPRODUCT(($M$7:$M$557=M372)*(ROW($M$7:$M$557)&lt;ROW(M372)))+1</f>
        <v>268</v>
      </c>
      <c r="O372" s="252" t="str">
        <f aca="false">IF(M372&gt;=0.13,"★★★ EXCELLENT",IF(M372&gt;=0.12,"★★  GOOD",IF(M372&gt;=0.07,"★  FAIR",IF(M372&gt;=0.025,"⚠  MARGINAL","✗  AVOID"))))</f>
        <v>⚠  MARGINAL</v>
      </c>
    </row>
    <row r="373" customFormat="false" ht="15" hidden="false" customHeight="true" outlineLevel="0" collapsed="false">
      <c r="A373" s="249" t="n">
        <v>41.6</v>
      </c>
      <c r="B373" s="250" t="n">
        <f aca="false">IF(Calculator!$E$12="YES",IF(A373&lt;Calculator!$G$12,0,MIN(MIN(MIN(MOD(A373*Calculator!$B$12/(Calculator!$D$7*150),1),1-MOD(A373*Calculator!$B$12/(Calculator!$D$7*150),1)),ABS(MOD(A373*Calculator!$B$12/(Calculator!$D$7*150),1)-0.5)),MIN(MIN(MOD(A373*Calculator!$C$12/(Calculator!$D$7*150),1),1-MOD(A373*Calculator!$C$12/(Calculator!$D$7*150),1)),ABS(MOD(A373*Calculator!$C$12/(Calculator!$D$7*150),1)-0.5)),IF(INT(2*A373*Calculator!$C$12/(Calculator!$D$7*150))&gt;INT(2*A373*Calculator!$B$12/(Calculator!$D$7*150)),0,1))),1)</f>
        <v>1</v>
      </c>
      <c r="C373" s="250" t="n">
        <f aca="false">IF(Calculator!$E$13="YES",IF(A373&lt;Calculator!$G$13,0,MIN(MIN(MIN(MOD(A373*Calculator!$B$13/(Calculator!$D$7*150),1),1-MOD(A373*Calculator!$B$13/(Calculator!$D$7*150),1)),ABS(MOD(A373*Calculator!$B$13/(Calculator!$D$7*150),1)-0.5)),MIN(MIN(MOD(A373*Calculator!$C$13/(Calculator!$D$7*150),1),1-MOD(A373*Calculator!$C$13/(Calculator!$D$7*150),1)),ABS(MOD(A373*Calculator!$C$13/(Calculator!$D$7*150),1)-0.5)),IF(INT(2*A373*Calculator!$C$13/(Calculator!$D$7*150))&gt;INT(2*A373*Calculator!$B$13/(Calculator!$D$7*150)),0,1))),1)</f>
        <v>1</v>
      </c>
      <c r="D373" s="250" t="n">
        <f aca="false">IF(Calculator!$E$14="YES",IF(A373&lt;Calculator!$G$14,0,MIN(MIN(MIN(MOD(A373*Calculator!$B$14/(Calculator!$D$7*150),1),1-MOD(A373*Calculator!$B$14/(Calculator!$D$7*150),1)),ABS(MOD(A373*Calculator!$B$14/(Calculator!$D$7*150),1)-0.5)),MIN(MIN(MOD(A373*Calculator!$C$14/(Calculator!$D$7*150),1),1-MOD(A373*Calculator!$C$14/(Calculator!$D$7*150),1)),ABS(MOD(A373*Calculator!$C$14/(Calculator!$D$7*150),1)-0.5)),IF(INT(2*A373*Calculator!$C$14/(Calculator!$D$7*150))&gt;INT(2*A373*Calculator!$B$14/(Calculator!$D$7*150)),0,1))),1)</f>
        <v>1</v>
      </c>
      <c r="E373" s="250" t="n">
        <f aca="false">IF(Calculator!$E$15="YES",IF(A373&lt;Calculator!$G$15,0,MIN(MIN(MIN(MOD(A373*Calculator!$B$15/(Calculator!$D$7*150),1),1-MOD(A373*Calculator!$B$15/(Calculator!$D$7*150),1)),ABS(MOD(A373*Calculator!$B$15/(Calculator!$D$7*150),1)-0.5)),MIN(MIN(MOD(A373*Calculator!$C$15/(Calculator!$D$7*150),1),1-MOD(A373*Calculator!$C$15/(Calculator!$D$7*150),1)),ABS(MOD(A373*Calculator!$C$15/(Calculator!$D$7*150),1)-0.5)),IF(INT(2*A373*Calculator!$C$15/(Calculator!$D$7*150))&gt;INT(2*A373*Calculator!$B$15/(Calculator!$D$7*150)),0,1))),1)</f>
        <v>0.0435087719298246</v>
      </c>
      <c r="F373" s="250" t="n">
        <f aca="false">IF(Calculator!$E$16="YES",IF(A373&lt;Calculator!$G$16,0,MIN(MIN(MIN(MOD(A373*Calculator!$B$16/(Calculator!$D$7*150),1),1-MOD(A373*Calculator!$B$16/(Calculator!$D$7*150),1)),ABS(MOD(A373*Calculator!$B$16/(Calculator!$D$7*150),1)-0.5)),MIN(MIN(MOD(A373*Calculator!$C$16/(Calculator!$D$7*150),1),1-MOD(A373*Calculator!$C$16/(Calculator!$D$7*150),1)),ABS(MOD(A373*Calculator!$C$16/(Calculator!$D$7*150),1)-0.5)),IF(INT(2*A373*Calculator!$C$16/(Calculator!$D$7*150))&gt;INT(2*A373*Calculator!$B$16/(Calculator!$D$7*150)),0,1))),1)</f>
        <v>1</v>
      </c>
      <c r="G373" s="250" t="n">
        <f aca="false">IF(Calculator!$E$17="YES",IF(A373&lt;Calculator!$G$17,0,MIN(MIN(MIN(MOD(A373*Calculator!$B$17/(Calculator!$D$7*150),1),1-MOD(A373*Calculator!$B$17/(Calculator!$D$7*150),1)),ABS(MOD(A373*Calculator!$B$17/(Calculator!$D$7*150),1)-0.5)),MIN(MIN(MOD(A373*Calculator!$C$17/(Calculator!$D$7*150),1),1-MOD(A373*Calculator!$C$17/(Calculator!$D$7*150),1)),ABS(MOD(A373*Calculator!$C$17/(Calculator!$D$7*150),1)-0.5)),IF(INT(2*A373*Calculator!$C$17/(Calculator!$D$7*150))&gt;INT(2*A373*Calculator!$B$17/(Calculator!$D$7*150)),0,1))),1)</f>
        <v>0.0870175438596492</v>
      </c>
      <c r="H373" s="250" t="n">
        <f aca="false">IF(Calculator!$E$18="YES",IF(A373&lt;Calculator!$G$18,0,MIN(MIN(MIN(MOD(A373*Calculator!$B$18/(Calculator!$D$7*150),1),1-MOD(A373*Calculator!$B$18/(Calculator!$D$7*150),1)),ABS(MOD(A373*Calculator!$B$18/(Calculator!$D$7*150),1)-0.5)),MIN(MIN(MOD(A373*Calculator!$C$18/(Calculator!$D$7*150),1),1-MOD(A373*Calculator!$C$18/(Calculator!$D$7*150),1)),ABS(MOD(A373*Calculator!$C$18/(Calculator!$D$7*150),1)-0.5)),IF(INT(2*A373*Calculator!$C$18/(Calculator!$D$7*150))&gt;INT(2*A373*Calculator!$B$18/(Calculator!$D$7*150)),0,1))),1)</f>
        <v>1</v>
      </c>
      <c r="I373" s="250" t="n">
        <f aca="false">IF(Calculator!$E$19="YES",IF(A373&lt;Calculator!$G$19,0,MIN(MIN(MIN(MOD(A373*Calculator!$B$19/(Calculator!$D$7*150),1),1-MOD(A373*Calculator!$B$19/(Calculator!$D$7*150),1)),ABS(MOD(A373*Calculator!$B$19/(Calculator!$D$7*150),1)-0.5)),MIN(MIN(MOD(A373*Calculator!$C$19/(Calculator!$D$7*150),1),1-MOD(A373*Calculator!$C$19/(Calculator!$D$7*150),1)),ABS(MOD(A373*Calculator!$C$19/(Calculator!$D$7*150),1)-0.5)),IF(INT(2*A373*Calculator!$C$19/(Calculator!$D$7*150))&gt;INT(2*A373*Calculator!$B$19/(Calculator!$D$7*150)),0,1))),1)</f>
        <v>1</v>
      </c>
      <c r="J373" s="250" t="n">
        <f aca="false">IF(Calculator!$E$20="YES",IF(A373&lt;Calculator!$G$20,0,MIN(MIN(MIN(MOD(A373*Calculator!$B$20/(Calculator!$D$7*150),1),1-MOD(A373*Calculator!$B$20/(Calculator!$D$7*150),1)),ABS(MOD(A373*Calculator!$B$20/(Calculator!$D$7*150),1)-0.5)),MIN(MIN(MOD(A373*Calculator!$C$20/(Calculator!$D$7*150),1),1-MOD(A373*Calculator!$C$20/(Calculator!$D$7*150),1)),ABS(MOD(A373*Calculator!$C$20/(Calculator!$D$7*150),1)-0.5)),IF(INT(2*A373*Calculator!$C$20/(Calculator!$D$7*150))&gt;INT(2*A373*Calculator!$B$20/(Calculator!$D$7*150)),0,1))),1)</f>
        <v>1</v>
      </c>
      <c r="K373" s="250" t="n">
        <f aca="false">IF(Calculator!$E$21="YES",IF(A373&lt;Calculator!$G$21,0,MIN(MIN(MIN(MOD(A373*Calculator!$B$21/(Calculator!$D$7*150),1),1-MOD(A373*Calculator!$B$21/(Calculator!$D$7*150),1)),ABS(MOD(A373*Calculator!$B$21/(Calculator!$D$7*150),1)-0.5)),MIN(MIN(MOD(A373*Calculator!$C$21/(Calculator!$D$7*150),1),1-MOD(A373*Calculator!$C$21/(Calculator!$D$7*150),1)),ABS(MOD(A373*Calculator!$C$21/(Calculator!$D$7*150),1)-0.5)),IF(INT(2*A373*Calculator!$C$21/(Calculator!$D$7*150))&gt;INT(2*A373*Calculator!$B$21/(Calculator!$D$7*150)),0,1))),1)</f>
        <v>1</v>
      </c>
      <c r="L373" s="250" t="n">
        <f aca="false">IF(Calculator!$E$22="YES",IF(A373&lt;Calculator!$G$22,0,MIN(MIN(MIN(MOD(A373*Calculator!$B$22/(Calculator!$D$7*150),1),1-MOD(A373*Calculator!$B$22/(Calculator!$D$7*150),1)),ABS(MOD(A373*Calculator!$B$22/(Calculator!$D$7*150),1)-0.5)),MIN(MIN(MOD(A373*Calculator!$C$22/(Calculator!$D$7*150),1),1-MOD(A373*Calculator!$C$22/(Calculator!$D$7*150),1)),ABS(MOD(A373*Calculator!$C$22/(Calculator!$D$7*150),1)-0.5)),IF(INT(2*A373*Calculator!$C$22/(Calculator!$D$7*150))&gt;INT(2*A373*Calculator!$B$22/(Calculator!$D$7*150)),0,1))),1)</f>
        <v>1</v>
      </c>
      <c r="M373" s="250" t="n">
        <f aca="false">MIN(B373:L373)</f>
        <v>0.0435087719298246</v>
      </c>
      <c r="N373" s="250" t="n">
        <f aca="false">SUMPRODUCT(($M$7:$M$557&gt;M373)*1)+SUMPRODUCT(($M$7:$M$557=M373)*(ROW($M$7:$M$557)&lt;ROW(M373)))+1</f>
        <v>251</v>
      </c>
      <c r="O373" s="250" t="str">
        <f aca="false">IF(M373&gt;=0.13,"★★★ EXCELLENT",IF(M373&gt;=0.12,"★★  GOOD",IF(M373&gt;=0.07,"★  FAIR",IF(M373&gt;=0.025,"⚠  MARGINAL","✗  AVOID"))))</f>
        <v>⚠  MARGINAL</v>
      </c>
    </row>
    <row r="374" customFormat="false" ht="15" hidden="false" customHeight="true" outlineLevel="0" collapsed="false">
      <c r="A374" s="251" t="n">
        <v>41.7</v>
      </c>
      <c r="B374" s="252" t="n">
        <f aca="false">IF(Calculator!$E$12="YES",IF(A374&lt;Calculator!$G$12,0,MIN(MIN(MIN(MOD(A374*Calculator!$B$12/(Calculator!$D$7*150),1),1-MOD(A374*Calculator!$B$12/(Calculator!$D$7*150),1)),ABS(MOD(A374*Calculator!$B$12/(Calculator!$D$7*150),1)-0.5)),MIN(MIN(MOD(A374*Calculator!$C$12/(Calculator!$D$7*150),1),1-MOD(A374*Calculator!$C$12/(Calculator!$D$7*150),1)),ABS(MOD(A374*Calculator!$C$12/(Calculator!$D$7*150),1)-0.5)),IF(INT(2*A374*Calculator!$C$12/(Calculator!$D$7*150))&gt;INT(2*A374*Calculator!$B$12/(Calculator!$D$7*150)),0,1))),1)</f>
        <v>1</v>
      </c>
      <c r="C374" s="252" t="n">
        <f aca="false">IF(Calculator!$E$13="YES",IF(A374&lt;Calculator!$G$13,0,MIN(MIN(MIN(MOD(A374*Calculator!$B$13/(Calculator!$D$7*150),1),1-MOD(A374*Calculator!$B$13/(Calculator!$D$7*150),1)),ABS(MOD(A374*Calculator!$B$13/(Calculator!$D$7*150),1)-0.5)),MIN(MIN(MOD(A374*Calculator!$C$13/(Calculator!$D$7*150),1),1-MOD(A374*Calculator!$C$13/(Calculator!$D$7*150),1)),ABS(MOD(A374*Calculator!$C$13/(Calculator!$D$7*150),1)-0.5)),IF(INT(2*A374*Calculator!$C$13/(Calculator!$D$7*150))&gt;INT(2*A374*Calculator!$B$13/(Calculator!$D$7*150)),0,1))),1)</f>
        <v>1</v>
      </c>
      <c r="D374" s="252" t="n">
        <f aca="false">IF(Calculator!$E$14="YES",IF(A374&lt;Calculator!$G$14,0,MIN(MIN(MIN(MOD(A374*Calculator!$B$14/(Calculator!$D$7*150),1),1-MOD(A374*Calculator!$B$14/(Calculator!$D$7*150),1)),ABS(MOD(A374*Calculator!$B$14/(Calculator!$D$7*150),1)-0.5)),MIN(MIN(MOD(A374*Calculator!$C$14/(Calculator!$D$7*150),1),1-MOD(A374*Calculator!$C$14/(Calculator!$D$7*150),1)),ABS(MOD(A374*Calculator!$C$14/(Calculator!$D$7*150),1)-0.5)),IF(INT(2*A374*Calculator!$C$14/(Calculator!$D$7*150))&gt;INT(2*A374*Calculator!$B$14/(Calculator!$D$7*150)),0,1))),1)</f>
        <v>1</v>
      </c>
      <c r="E374" s="252" t="n">
        <f aca="false">IF(Calculator!$E$15="YES",IF(A374&lt;Calculator!$G$15,0,MIN(MIN(MIN(MOD(A374*Calculator!$B$15/(Calculator!$D$7*150),1),1-MOD(A374*Calculator!$B$15/(Calculator!$D$7*150),1)),ABS(MOD(A374*Calculator!$B$15/(Calculator!$D$7*150),1)-0.5)),MIN(MIN(MOD(A374*Calculator!$C$15/(Calculator!$D$7*150),1),1-MOD(A374*Calculator!$C$15/(Calculator!$D$7*150),1)),ABS(MOD(A374*Calculator!$C$15/(Calculator!$D$7*150),1)-0.5)),IF(INT(2*A374*Calculator!$C$15/(Calculator!$D$7*150))&gt;INT(2*A374*Calculator!$B$15/(Calculator!$D$7*150)),0,1))),1)</f>
        <v>0.0484210526315794</v>
      </c>
      <c r="F374" s="252" t="n">
        <f aca="false">IF(Calculator!$E$16="YES",IF(A374&lt;Calculator!$G$16,0,MIN(MIN(MIN(MOD(A374*Calculator!$B$16/(Calculator!$D$7*150),1),1-MOD(A374*Calculator!$B$16/(Calculator!$D$7*150),1)),ABS(MOD(A374*Calculator!$B$16/(Calculator!$D$7*150),1)-0.5)),MIN(MIN(MOD(A374*Calculator!$C$16/(Calculator!$D$7*150),1),1-MOD(A374*Calculator!$C$16/(Calculator!$D$7*150),1)),ABS(MOD(A374*Calculator!$C$16/(Calculator!$D$7*150),1)-0.5)),IF(INT(2*A374*Calculator!$C$16/(Calculator!$D$7*150))&gt;INT(2*A374*Calculator!$B$16/(Calculator!$D$7*150)),0,1))),1)</f>
        <v>1</v>
      </c>
      <c r="G374" s="252" t="n">
        <f aca="false">IF(Calculator!$E$17="YES",IF(A374&lt;Calculator!$G$17,0,MIN(MIN(MIN(MOD(A374*Calculator!$B$17/(Calculator!$D$7*150),1),1-MOD(A374*Calculator!$B$17/(Calculator!$D$7*150),1)),ABS(MOD(A374*Calculator!$B$17/(Calculator!$D$7*150),1)-0.5)),MIN(MIN(MOD(A374*Calculator!$C$17/(Calculator!$D$7*150),1),1-MOD(A374*Calculator!$C$17/(Calculator!$D$7*150),1)),ABS(MOD(A374*Calculator!$C$17/(Calculator!$D$7*150),1)-0.5)),IF(INT(2*A374*Calculator!$C$17/(Calculator!$D$7*150))&gt;INT(2*A374*Calculator!$B$17/(Calculator!$D$7*150)),0,1))),1)</f>
        <v>0.0968421052631587</v>
      </c>
      <c r="H374" s="252" t="n">
        <f aca="false">IF(Calculator!$E$18="YES",IF(A374&lt;Calculator!$G$18,0,MIN(MIN(MIN(MOD(A374*Calculator!$B$18/(Calculator!$D$7*150),1),1-MOD(A374*Calculator!$B$18/(Calculator!$D$7*150),1)),ABS(MOD(A374*Calculator!$B$18/(Calculator!$D$7*150),1)-0.5)),MIN(MIN(MOD(A374*Calculator!$C$18/(Calculator!$D$7*150),1),1-MOD(A374*Calculator!$C$18/(Calculator!$D$7*150),1)),ABS(MOD(A374*Calculator!$C$18/(Calculator!$D$7*150),1)-0.5)),IF(INT(2*A374*Calculator!$C$18/(Calculator!$D$7*150))&gt;INT(2*A374*Calculator!$B$18/(Calculator!$D$7*150)),0,1))),1)</f>
        <v>1</v>
      </c>
      <c r="I374" s="252" t="n">
        <f aca="false">IF(Calculator!$E$19="YES",IF(A374&lt;Calculator!$G$19,0,MIN(MIN(MIN(MOD(A374*Calculator!$B$19/(Calculator!$D$7*150),1),1-MOD(A374*Calculator!$B$19/(Calculator!$D$7*150),1)),ABS(MOD(A374*Calculator!$B$19/(Calculator!$D$7*150),1)-0.5)),MIN(MIN(MOD(A374*Calculator!$C$19/(Calculator!$D$7*150),1),1-MOD(A374*Calculator!$C$19/(Calculator!$D$7*150),1)),ABS(MOD(A374*Calculator!$C$19/(Calculator!$D$7*150),1)-0.5)),IF(INT(2*A374*Calculator!$C$19/(Calculator!$D$7*150))&gt;INT(2*A374*Calculator!$B$19/(Calculator!$D$7*150)),0,1))),1)</f>
        <v>1</v>
      </c>
      <c r="J374" s="252" t="n">
        <f aca="false">IF(Calculator!$E$20="YES",IF(A374&lt;Calculator!$G$20,0,MIN(MIN(MIN(MOD(A374*Calculator!$B$20/(Calculator!$D$7*150),1),1-MOD(A374*Calculator!$B$20/(Calculator!$D$7*150),1)),ABS(MOD(A374*Calculator!$B$20/(Calculator!$D$7*150),1)-0.5)),MIN(MIN(MOD(A374*Calculator!$C$20/(Calculator!$D$7*150),1),1-MOD(A374*Calculator!$C$20/(Calculator!$D$7*150),1)),ABS(MOD(A374*Calculator!$C$20/(Calculator!$D$7*150),1)-0.5)),IF(INT(2*A374*Calculator!$C$20/(Calculator!$D$7*150))&gt;INT(2*A374*Calculator!$B$20/(Calculator!$D$7*150)),0,1))),1)</f>
        <v>1</v>
      </c>
      <c r="K374" s="252" t="n">
        <f aca="false">IF(Calculator!$E$21="YES",IF(A374&lt;Calculator!$G$21,0,MIN(MIN(MIN(MOD(A374*Calculator!$B$21/(Calculator!$D$7*150),1),1-MOD(A374*Calculator!$B$21/(Calculator!$D$7*150),1)),ABS(MOD(A374*Calculator!$B$21/(Calculator!$D$7*150),1)-0.5)),MIN(MIN(MOD(A374*Calculator!$C$21/(Calculator!$D$7*150),1),1-MOD(A374*Calculator!$C$21/(Calculator!$D$7*150),1)),ABS(MOD(A374*Calculator!$C$21/(Calculator!$D$7*150),1)-0.5)),IF(INT(2*A374*Calculator!$C$21/(Calculator!$D$7*150))&gt;INT(2*A374*Calculator!$B$21/(Calculator!$D$7*150)),0,1))),1)</f>
        <v>1</v>
      </c>
      <c r="L374" s="252" t="n">
        <f aca="false">IF(Calculator!$E$22="YES",IF(A374&lt;Calculator!$G$22,0,MIN(MIN(MIN(MOD(A374*Calculator!$B$22/(Calculator!$D$7*150),1),1-MOD(A374*Calculator!$B$22/(Calculator!$D$7*150),1)),ABS(MOD(A374*Calculator!$B$22/(Calculator!$D$7*150),1)-0.5)),MIN(MIN(MOD(A374*Calculator!$C$22/(Calculator!$D$7*150),1),1-MOD(A374*Calculator!$C$22/(Calculator!$D$7*150),1)),ABS(MOD(A374*Calculator!$C$22/(Calculator!$D$7*150),1)-0.5)),IF(INT(2*A374*Calculator!$C$22/(Calculator!$D$7*150))&gt;INT(2*A374*Calculator!$B$22/(Calculator!$D$7*150)),0,1))),1)</f>
        <v>1</v>
      </c>
      <c r="M374" s="252" t="n">
        <f aca="false">MIN(B374:L374)</f>
        <v>0.0484210526315794</v>
      </c>
      <c r="N374" s="252" t="n">
        <f aca="false">SUMPRODUCT(($M$7:$M$557&gt;M374)*1)+SUMPRODUCT(($M$7:$M$557=M374)*(ROW($M$7:$M$557)&lt;ROW(M374)))+1</f>
        <v>238</v>
      </c>
      <c r="O374" s="252" t="str">
        <f aca="false">IF(M374&gt;=0.13,"★★★ EXCELLENT",IF(M374&gt;=0.12,"★★  GOOD",IF(M374&gt;=0.07,"★  FAIR",IF(M374&gt;=0.025,"⚠  MARGINAL","✗  AVOID"))))</f>
        <v>⚠  MARGINAL</v>
      </c>
    </row>
    <row r="375" customFormat="false" ht="15" hidden="false" customHeight="true" outlineLevel="0" collapsed="false">
      <c r="A375" s="249" t="n">
        <v>41.8</v>
      </c>
      <c r="B375" s="250" t="n">
        <f aca="false">IF(Calculator!$E$12="YES",IF(A375&lt;Calculator!$G$12,0,MIN(MIN(MIN(MOD(A375*Calculator!$B$12/(Calculator!$D$7*150),1),1-MOD(A375*Calculator!$B$12/(Calculator!$D$7*150),1)),ABS(MOD(A375*Calculator!$B$12/(Calculator!$D$7*150),1)-0.5)),MIN(MIN(MOD(A375*Calculator!$C$12/(Calculator!$D$7*150),1),1-MOD(A375*Calculator!$C$12/(Calculator!$D$7*150),1)),ABS(MOD(A375*Calculator!$C$12/(Calculator!$D$7*150),1)-0.5)),IF(INT(2*A375*Calculator!$C$12/(Calculator!$D$7*150))&gt;INT(2*A375*Calculator!$B$12/(Calculator!$D$7*150)),0,1))),1)</f>
        <v>1</v>
      </c>
      <c r="C375" s="250" t="n">
        <f aca="false">IF(Calculator!$E$13="YES",IF(A375&lt;Calculator!$G$13,0,MIN(MIN(MIN(MOD(A375*Calculator!$B$13/(Calculator!$D$7*150),1),1-MOD(A375*Calculator!$B$13/(Calculator!$D$7*150),1)),ABS(MOD(A375*Calculator!$B$13/(Calculator!$D$7*150),1)-0.5)),MIN(MIN(MOD(A375*Calculator!$C$13/(Calculator!$D$7*150),1),1-MOD(A375*Calculator!$C$13/(Calculator!$D$7*150),1)),ABS(MOD(A375*Calculator!$C$13/(Calculator!$D$7*150),1)-0.5)),IF(INT(2*A375*Calculator!$C$13/(Calculator!$D$7*150))&gt;INT(2*A375*Calculator!$B$13/(Calculator!$D$7*150)),0,1))),1)</f>
        <v>1</v>
      </c>
      <c r="D375" s="250" t="n">
        <f aca="false">IF(Calculator!$E$14="YES",IF(A375&lt;Calculator!$G$14,0,MIN(MIN(MIN(MOD(A375*Calculator!$B$14/(Calculator!$D$7*150),1),1-MOD(A375*Calculator!$B$14/(Calculator!$D$7*150),1)),ABS(MOD(A375*Calculator!$B$14/(Calculator!$D$7*150),1)-0.5)),MIN(MIN(MOD(A375*Calculator!$C$14/(Calculator!$D$7*150),1),1-MOD(A375*Calculator!$C$14/(Calculator!$D$7*150),1)),ABS(MOD(A375*Calculator!$C$14/(Calculator!$D$7*150),1)-0.5)),IF(INT(2*A375*Calculator!$C$14/(Calculator!$D$7*150))&gt;INT(2*A375*Calculator!$B$14/(Calculator!$D$7*150)),0,1))),1)</f>
        <v>1</v>
      </c>
      <c r="E375" s="250" t="n">
        <f aca="false">IF(Calculator!$E$15="YES",IF(A375&lt;Calculator!$G$15,0,MIN(MIN(MIN(MOD(A375*Calculator!$B$15/(Calculator!$D$7*150),1),1-MOD(A375*Calculator!$B$15/(Calculator!$D$7*150),1)),ABS(MOD(A375*Calculator!$B$15/(Calculator!$D$7*150),1)-0.5)),MIN(MIN(MOD(A375*Calculator!$C$15/(Calculator!$D$7*150),1),1-MOD(A375*Calculator!$C$15/(Calculator!$D$7*150),1)),ABS(MOD(A375*Calculator!$C$15/(Calculator!$D$7*150),1)-0.5)),IF(INT(2*A375*Calculator!$C$15/(Calculator!$D$7*150))&gt;INT(2*A375*Calculator!$B$15/(Calculator!$D$7*150)),0,1))),1)</f>
        <v>0.0533333333333332</v>
      </c>
      <c r="F375" s="250" t="n">
        <f aca="false">IF(Calculator!$E$16="YES",IF(A375&lt;Calculator!$G$16,0,MIN(MIN(MIN(MOD(A375*Calculator!$B$16/(Calculator!$D$7*150),1),1-MOD(A375*Calculator!$B$16/(Calculator!$D$7*150),1)),ABS(MOD(A375*Calculator!$B$16/(Calculator!$D$7*150),1)-0.5)),MIN(MIN(MOD(A375*Calculator!$C$16/(Calculator!$D$7*150),1),1-MOD(A375*Calculator!$C$16/(Calculator!$D$7*150),1)),ABS(MOD(A375*Calculator!$C$16/(Calculator!$D$7*150),1)-0.5)),IF(INT(2*A375*Calculator!$C$16/(Calculator!$D$7*150))&gt;INT(2*A375*Calculator!$B$16/(Calculator!$D$7*150)),0,1))),1)</f>
        <v>1</v>
      </c>
      <c r="G375" s="250" t="n">
        <f aca="false">IF(Calculator!$E$17="YES",IF(A375&lt;Calculator!$G$17,0,MIN(MIN(MIN(MOD(A375*Calculator!$B$17/(Calculator!$D$7*150),1),1-MOD(A375*Calculator!$B$17/(Calculator!$D$7*150),1)),ABS(MOD(A375*Calculator!$B$17/(Calculator!$D$7*150),1)-0.5)),MIN(MIN(MOD(A375*Calculator!$C$17/(Calculator!$D$7*150),1),1-MOD(A375*Calculator!$C$17/(Calculator!$D$7*150),1)),ABS(MOD(A375*Calculator!$C$17/(Calculator!$D$7*150),1)-0.5)),IF(INT(2*A375*Calculator!$C$17/(Calculator!$D$7*150))&gt;INT(2*A375*Calculator!$B$17/(Calculator!$D$7*150)),0,1))),1)</f>
        <v>0.106666666666666</v>
      </c>
      <c r="H375" s="250" t="n">
        <f aca="false">IF(Calculator!$E$18="YES",IF(A375&lt;Calculator!$G$18,0,MIN(MIN(MIN(MOD(A375*Calculator!$B$18/(Calculator!$D$7*150),1),1-MOD(A375*Calculator!$B$18/(Calculator!$D$7*150),1)),ABS(MOD(A375*Calculator!$B$18/(Calculator!$D$7*150),1)-0.5)),MIN(MIN(MOD(A375*Calculator!$C$18/(Calculator!$D$7*150),1),1-MOD(A375*Calculator!$C$18/(Calculator!$D$7*150),1)),ABS(MOD(A375*Calculator!$C$18/(Calculator!$D$7*150),1)-0.5)),IF(INT(2*A375*Calculator!$C$18/(Calculator!$D$7*150))&gt;INT(2*A375*Calculator!$B$18/(Calculator!$D$7*150)),0,1))),1)</f>
        <v>1</v>
      </c>
      <c r="I375" s="250" t="n">
        <f aca="false">IF(Calculator!$E$19="YES",IF(A375&lt;Calculator!$G$19,0,MIN(MIN(MIN(MOD(A375*Calculator!$B$19/(Calculator!$D$7*150),1),1-MOD(A375*Calculator!$B$19/(Calculator!$D$7*150),1)),ABS(MOD(A375*Calculator!$B$19/(Calculator!$D$7*150),1)-0.5)),MIN(MIN(MOD(A375*Calculator!$C$19/(Calculator!$D$7*150),1),1-MOD(A375*Calculator!$C$19/(Calculator!$D$7*150),1)),ABS(MOD(A375*Calculator!$C$19/(Calculator!$D$7*150),1)-0.5)),IF(INT(2*A375*Calculator!$C$19/(Calculator!$D$7*150))&gt;INT(2*A375*Calculator!$B$19/(Calculator!$D$7*150)),0,1))),1)</f>
        <v>1</v>
      </c>
      <c r="J375" s="250" t="n">
        <f aca="false">IF(Calculator!$E$20="YES",IF(A375&lt;Calculator!$G$20,0,MIN(MIN(MIN(MOD(A375*Calculator!$B$20/(Calculator!$D$7*150),1),1-MOD(A375*Calculator!$B$20/(Calculator!$D$7*150),1)),ABS(MOD(A375*Calculator!$B$20/(Calculator!$D$7*150),1)-0.5)),MIN(MIN(MOD(A375*Calculator!$C$20/(Calculator!$D$7*150),1),1-MOD(A375*Calculator!$C$20/(Calculator!$D$7*150),1)),ABS(MOD(A375*Calculator!$C$20/(Calculator!$D$7*150),1)-0.5)),IF(INT(2*A375*Calculator!$C$20/(Calculator!$D$7*150))&gt;INT(2*A375*Calculator!$B$20/(Calculator!$D$7*150)),0,1))),1)</f>
        <v>1</v>
      </c>
      <c r="K375" s="250" t="n">
        <f aca="false">IF(Calculator!$E$21="YES",IF(A375&lt;Calculator!$G$21,0,MIN(MIN(MIN(MOD(A375*Calculator!$B$21/(Calculator!$D$7*150),1),1-MOD(A375*Calculator!$B$21/(Calculator!$D$7*150),1)),ABS(MOD(A375*Calculator!$B$21/(Calculator!$D$7*150),1)-0.5)),MIN(MIN(MOD(A375*Calculator!$C$21/(Calculator!$D$7*150),1),1-MOD(A375*Calculator!$C$21/(Calculator!$D$7*150),1)),ABS(MOD(A375*Calculator!$C$21/(Calculator!$D$7*150),1)-0.5)),IF(INT(2*A375*Calculator!$C$21/(Calculator!$D$7*150))&gt;INT(2*A375*Calculator!$B$21/(Calculator!$D$7*150)),0,1))),1)</f>
        <v>1</v>
      </c>
      <c r="L375" s="250" t="n">
        <f aca="false">IF(Calculator!$E$22="YES",IF(A375&lt;Calculator!$G$22,0,MIN(MIN(MIN(MOD(A375*Calculator!$B$22/(Calculator!$D$7*150),1),1-MOD(A375*Calculator!$B$22/(Calculator!$D$7*150),1)),ABS(MOD(A375*Calculator!$B$22/(Calculator!$D$7*150),1)-0.5)),MIN(MIN(MOD(A375*Calculator!$C$22/(Calculator!$D$7*150),1),1-MOD(A375*Calculator!$C$22/(Calculator!$D$7*150),1)),ABS(MOD(A375*Calculator!$C$22/(Calculator!$D$7*150),1)-0.5)),IF(INT(2*A375*Calculator!$C$22/(Calculator!$D$7*150))&gt;INT(2*A375*Calculator!$B$22/(Calculator!$D$7*150)),0,1))),1)</f>
        <v>1</v>
      </c>
      <c r="M375" s="250" t="n">
        <f aca="false">MIN(B375:L375)</f>
        <v>0.0533333333333332</v>
      </c>
      <c r="N375" s="250" t="n">
        <f aca="false">SUMPRODUCT(($M$7:$M$557&gt;M375)*1)+SUMPRODUCT(($M$7:$M$557=M375)*(ROW($M$7:$M$557)&lt;ROW(M375)))+1</f>
        <v>222</v>
      </c>
      <c r="O375" s="250" t="str">
        <f aca="false">IF(M375&gt;=0.13,"★★★ EXCELLENT",IF(M375&gt;=0.12,"★★  GOOD",IF(M375&gt;=0.07,"★  FAIR",IF(M375&gt;=0.025,"⚠  MARGINAL","✗  AVOID"))))</f>
        <v>⚠  MARGINAL</v>
      </c>
    </row>
    <row r="376" customFormat="false" ht="15" hidden="false" customHeight="true" outlineLevel="0" collapsed="false">
      <c r="A376" s="251" t="n">
        <v>41.9</v>
      </c>
      <c r="B376" s="252" t="n">
        <f aca="false">IF(Calculator!$E$12="YES",IF(A376&lt;Calculator!$G$12,0,MIN(MIN(MIN(MOD(A376*Calculator!$B$12/(Calculator!$D$7*150),1),1-MOD(A376*Calculator!$B$12/(Calculator!$D$7*150),1)),ABS(MOD(A376*Calculator!$B$12/(Calculator!$D$7*150),1)-0.5)),MIN(MIN(MOD(A376*Calculator!$C$12/(Calculator!$D$7*150),1),1-MOD(A376*Calculator!$C$12/(Calculator!$D$7*150),1)),ABS(MOD(A376*Calculator!$C$12/(Calculator!$D$7*150),1)-0.5)),IF(INT(2*A376*Calculator!$C$12/(Calculator!$D$7*150))&gt;INT(2*A376*Calculator!$B$12/(Calculator!$D$7*150)),0,1))),1)</f>
        <v>1</v>
      </c>
      <c r="C376" s="252" t="n">
        <f aca="false">IF(Calculator!$E$13="YES",IF(A376&lt;Calculator!$G$13,0,MIN(MIN(MIN(MOD(A376*Calculator!$B$13/(Calculator!$D$7*150),1),1-MOD(A376*Calculator!$B$13/(Calculator!$D$7*150),1)),ABS(MOD(A376*Calculator!$B$13/(Calculator!$D$7*150),1)-0.5)),MIN(MIN(MOD(A376*Calculator!$C$13/(Calculator!$D$7*150),1),1-MOD(A376*Calculator!$C$13/(Calculator!$D$7*150),1)),ABS(MOD(A376*Calculator!$C$13/(Calculator!$D$7*150),1)-0.5)),IF(INT(2*A376*Calculator!$C$13/(Calculator!$D$7*150))&gt;INT(2*A376*Calculator!$B$13/(Calculator!$D$7*150)),0,1))),1)</f>
        <v>1</v>
      </c>
      <c r="D376" s="252" t="n">
        <f aca="false">IF(Calculator!$E$14="YES",IF(A376&lt;Calculator!$G$14,0,MIN(MIN(MIN(MOD(A376*Calculator!$B$14/(Calculator!$D$7*150),1),1-MOD(A376*Calculator!$B$14/(Calculator!$D$7*150),1)),ABS(MOD(A376*Calculator!$B$14/(Calculator!$D$7*150),1)-0.5)),MIN(MIN(MOD(A376*Calculator!$C$14/(Calculator!$D$7*150),1),1-MOD(A376*Calculator!$C$14/(Calculator!$D$7*150),1)),ABS(MOD(A376*Calculator!$C$14/(Calculator!$D$7*150),1)-0.5)),IF(INT(2*A376*Calculator!$C$14/(Calculator!$D$7*150))&gt;INT(2*A376*Calculator!$B$14/(Calculator!$D$7*150)),0,1))),1)</f>
        <v>1</v>
      </c>
      <c r="E376" s="252" t="n">
        <f aca="false">IF(Calculator!$E$15="YES",IF(A376&lt;Calculator!$G$15,0,MIN(MIN(MIN(MOD(A376*Calculator!$B$15/(Calculator!$D$7*150),1),1-MOD(A376*Calculator!$B$15/(Calculator!$D$7*150),1)),ABS(MOD(A376*Calculator!$B$15/(Calculator!$D$7*150),1)-0.5)),MIN(MIN(MOD(A376*Calculator!$C$15/(Calculator!$D$7*150),1),1-MOD(A376*Calculator!$C$15/(Calculator!$D$7*150),1)),ABS(MOD(A376*Calculator!$C$15/(Calculator!$D$7*150),1)-0.5)),IF(INT(2*A376*Calculator!$C$15/(Calculator!$D$7*150))&gt;INT(2*A376*Calculator!$B$15/(Calculator!$D$7*150)),0,1))),1)</f>
        <v>0.058245614035088</v>
      </c>
      <c r="F376" s="252" t="n">
        <f aca="false">IF(Calculator!$E$16="YES",IF(A376&lt;Calculator!$G$16,0,MIN(MIN(MIN(MOD(A376*Calculator!$B$16/(Calculator!$D$7*150),1),1-MOD(A376*Calculator!$B$16/(Calculator!$D$7*150),1)),ABS(MOD(A376*Calculator!$B$16/(Calculator!$D$7*150),1)-0.5)),MIN(MIN(MOD(A376*Calculator!$C$16/(Calculator!$D$7*150),1),1-MOD(A376*Calculator!$C$16/(Calculator!$D$7*150),1)),ABS(MOD(A376*Calculator!$C$16/(Calculator!$D$7*150),1)-0.5)),IF(INT(2*A376*Calculator!$C$16/(Calculator!$D$7*150))&gt;INT(2*A376*Calculator!$B$16/(Calculator!$D$7*150)),0,1))),1)</f>
        <v>1</v>
      </c>
      <c r="G376" s="252" t="n">
        <f aca="false">IF(Calculator!$E$17="YES",IF(A376&lt;Calculator!$G$17,0,MIN(MIN(MIN(MOD(A376*Calculator!$B$17/(Calculator!$D$7*150),1),1-MOD(A376*Calculator!$B$17/(Calculator!$D$7*150),1)),ABS(MOD(A376*Calculator!$B$17/(Calculator!$D$7*150),1)-0.5)),MIN(MIN(MOD(A376*Calculator!$C$17/(Calculator!$D$7*150),1),1-MOD(A376*Calculator!$C$17/(Calculator!$D$7*150),1)),ABS(MOD(A376*Calculator!$C$17/(Calculator!$D$7*150),1)-0.5)),IF(INT(2*A376*Calculator!$C$17/(Calculator!$D$7*150))&gt;INT(2*A376*Calculator!$B$17/(Calculator!$D$7*150)),0,1))),1)</f>
        <v>0.116491228070176</v>
      </c>
      <c r="H376" s="252" t="n">
        <f aca="false">IF(Calculator!$E$18="YES",IF(A376&lt;Calculator!$G$18,0,MIN(MIN(MIN(MOD(A376*Calculator!$B$18/(Calculator!$D$7*150),1),1-MOD(A376*Calculator!$B$18/(Calculator!$D$7*150),1)),ABS(MOD(A376*Calculator!$B$18/(Calculator!$D$7*150),1)-0.5)),MIN(MIN(MOD(A376*Calculator!$C$18/(Calculator!$D$7*150),1),1-MOD(A376*Calculator!$C$18/(Calculator!$D$7*150),1)),ABS(MOD(A376*Calculator!$C$18/(Calculator!$D$7*150),1)-0.5)),IF(INT(2*A376*Calculator!$C$18/(Calculator!$D$7*150))&gt;INT(2*A376*Calculator!$B$18/(Calculator!$D$7*150)),0,1))),1)</f>
        <v>1</v>
      </c>
      <c r="I376" s="252" t="n">
        <f aca="false">IF(Calculator!$E$19="YES",IF(A376&lt;Calculator!$G$19,0,MIN(MIN(MIN(MOD(A376*Calculator!$B$19/(Calculator!$D$7*150),1),1-MOD(A376*Calculator!$B$19/(Calculator!$D$7*150),1)),ABS(MOD(A376*Calculator!$B$19/(Calculator!$D$7*150),1)-0.5)),MIN(MIN(MOD(A376*Calculator!$C$19/(Calculator!$D$7*150),1),1-MOD(A376*Calculator!$C$19/(Calculator!$D$7*150),1)),ABS(MOD(A376*Calculator!$C$19/(Calculator!$D$7*150),1)-0.5)),IF(INT(2*A376*Calculator!$C$19/(Calculator!$D$7*150))&gt;INT(2*A376*Calculator!$B$19/(Calculator!$D$7*150)),0,1))),1)</f>
        <v>1</v>
      </c>
      <c r="J376" s="252" t="n">
        <f aca="false">IF(Calculator!$E$20="YES",IF(A376&lt;Calculator!$G$20,0,MIN(MIN(MIN(MOD(A376*Calculator!$B$20/(Calculator!$D$7*150),1),1-MOD(A376*Calculator!$B$20/(Calculator!$D$7*150),1)),ABS(MOD(A376*Calculator!$B$20/(Calculator!$D$7*150),1)-0.5)),MIN(MIN(MOD(A376*Calculator!$C$20/(Calculator!$D$7*150),1),1-MOD(A376*Calculator!$C$20/(Calculator!$D$7*150),1)),ABS(MOD(A376*Calculator!$C$20/(Calculator!$D$7*150),1)-0.5)),IF(INT(2*A376*Calculator!$C$20/(Calculator!$D$7*150))&gt;INT(2*A376*Calculator!$B$20/(Calculator!$D$7*150)),0,1))),1)</f>
        <v>1</v>
      </c>
      <c r="K376" s="252" t="n">
        <f aca="false">IF(Calculator!$E$21="YES",IF(A376&lt;Calculator!$G$21,0,MIN(MIN(MIN(MOD(A376*Calculator!$B$21/(Calculator!$D$7*150),1),1-MOD(A376*Calculator!$B$21/(Calculator!$D$7*150),1)),ABS(MOD(A376*Calculator!$B$21/(Calculator!$D$7*150),1)-0.5)),MIN(MIN(MOD(A376*Calculator!$C$21/(Calculator!$D$7*150),1),1-MOD(A376*Calculator!$C$21/(Calculator!$D$7*150),1)),ABS(MOD(A376*Calculator!$C$21/(Calculator!$D$7*150),1)-0.5)),IF(INT(2*A376*Calculator!$C$21/(Calculator!$D$7*150))&gt;INT(2*A376*Calculator!$B$21/(Calculator!$D$7*150)),0,1))),1)</f>
        <v>1</v>
      </c>
      <c r="L376" s="252" t="n">
        <f aca="false">IF(Calculator!$E$22="YES",IF(A376&lt;Calculator!$G$22,0,MIN(MIN(MIN(MOD(A376*Calculator!$B$22/(Calculator!$D$7*150),1),1-MOD(A376*Calculator!$B$22/(Calculator!$D$7*150),1)),ABS(MOD(A376*Calculator!$B$22/(Calculator!$D$7*150),1)-0.5)),MIN(MIN(MOD(A376*Calculator!$C$22/(Calculator!$D$7*150),1),1-MOD(A376*Calculator!$C$22/(Calculator!$D$7*150),1)),ABS(MOD(A376*Calculator!$C$22/(Calculator!$D$7*150),1)-0.5)),IF(INT(2*A376*Calculator!$C$22/(Calculator!$D$7*150))&gt;INT(2*A376*Calculator!$B$22/(Calculator!$D$7*150)),0,1))),1)</f>
        <v>1</v>
      </c>
      <c r="M376" s="252" t="n">
        <f aca="false">MIN(B376:L376)</f>
        <v>0.058245614035088</v>
      </c>
      <c r="N376" s="252" t="n">
        <f aca="false">SUMPRODUCT(($M$7:$M$557&gt;M376)*1)+SUMPRODUCT(($M$7:$M$557=M376)*(ROW($M$7:$M$557)&lt;ROW(M376)))+1</f>
        <v>209</v>
      </c>
      <c r="O376" s="252" t="str">
        <f aca="false">IF(M376&gt;=0.13,"★★★ EXCELLENT",IF(M376&gt;=0.12,"★★  GOOD",IF(M376&gt;=0.07,"★  FAIR",IF(M376&gt;=0.025,"⚠  MARGINAL","✗  AVOID"))))</f>
        <v>⚠  MARGINAL</v>
      </c>
    </row>
    <row r="377" customFormat="false" ht="15" hidden="false" customHeight="true" outlineLevel="0" collapsed="false">
      <c r="A377" s="249" t="n">
        <v>42</v>
      </c>
      <c r="B377" s="250" t="n">
        <f aca="false">IF(Calculator!$E$12="YES",IF(A377&lt;Calculator!$G$12,0,MIN(MIN(MIN(MOD(A377*Calculator!$B$12/(Calculator!$D$7*150),1),1-MOD(A377*Calculator!$B$12/(Calculator!$D$7*150),1)),ABS(MOD(A377*Calculator!$B$12/(Calculator!$D$7*150),1)-0.5)),MIN(MIN(MOD(A377*Calculator!$C$12/(Calculator!$D$7*150),1),1-MOD(A377*Calculator!$C$12/(Calculator!$D$7*150),1)),ABS(MOD(A377*Calculator!$C$12/(Calculator!$D$7*150),1)-0.5)),IF(INT(2*A377*Calculator!$C$12/(Calculator!$D$7*150))&gt;INT(2*A377*Calculator!$B$12/(Calculator!$D$7*150)),0,1))),1)</f>
        <v>1</v>
      </c>
      <c r="C377" s="250" t="n">
        <f aca="false">IF(Calculator!$E$13="YES",IF(A377&lt;Calculator!$G$13,0,MIN(MIN(MIN(MOD(A377*Calculator!$B$13/(Calculator!$D$7*150),1),1-MOD(A377*Calculator!$B$13/(Calculator!$D$7*150),1)),ABS(MOD(A377*Calculator!$B$13/(Calculator!$D$7*150),1)-0.5)),MIN(MIN(MOD(A377*Calculator!$C$13/(Calculator!$D$7*150),1),1-MOD(A377*Calculator!$C$13/(Calculator!$D$7*150),1)),ABS(MOD(A377*Calculator!$C$13/(Calculator!$D$7*150),1)-0.5)),IF(INT(2*A377*Calculator!$C$13/(Calculator!$D$7*150))&gt;INT(2*A377*Calculator!$B$13/(Calculator!$D$7*150)),0,1))),1)</f>
        <v>1</v>
      </c>
      <c r="D377" s="250" t="n">
        <f aca="false">IF(Calculator!$E$14="YES",IF(A377&lt;Calculator!$G$14,0,MIN(MIN(MIN(MOD(A377*Calculator!$B$14/(Calculator!$D$7*150),1),1-MOD(A377*Calculator!$B$14/(Calculator!$D$7*150),1)),ABS(MOD(A377*Calculator!$B$14/(Calculator!$D$7*150),1)-0.5)),MIN(MIN(MOD(A377*Calculator!$C$14/(Calculator!$D$7*150),1),1-MOD(A377*Calculator!$C$14/(Calculator!$D$7*150),1)),ABS(MOD(A377*Calculator!$C$14/(Calculator!$D$7*150),1)-0.5)),IF(INT(2*A377*Calculator!$C$14/(Calculator!$D$7*150))&gt;INT(2*A377*Calculator!$B$14/(Calculator!$D$7*150)),0,1))),1)</f>
        <v>1</v>
      </c>
      <c r="E377" s="250" t="n">
        <f aca="false">IF(Calculator!$E$15="YES",IF(A377&lt;Calculator!$G$15,0,MIN(MIN(MIN(MOD(A377*Calculator!$B$15/(Calculator!$D$7*150),1),1-MOD(A377*Calculator!$B$15/(Calculator!$D$7*150),1)),ABS(MOD(A377*Calculator!$B$15/(Calculator!$D$7*150),1)-0.5)),MIN(MIN(MOD(A377*Calculator!$C$15/(Calculator!$D$7*150),1),1-MOD(A377*Calculator!$C$15/(Calculator!$D$7*150),1)),ABS(MOD(A377*Calculator!$C$15/(Calculator!$D$7*150),1)-0.5)),IF(INT(2*A377*Calculator!$C$15/(Calculator!$D$7*150))&gt;INT(2*A377*Calculator!$B$15/(Calculator!$D$7*150)),0,1))),1)</f>
        <v>0.0631578947368423</v>
      </c>
      <c r="F377" s="250" t="n">
        <f aca="false">IF(Calculator!$E$16="YES",IF(A377&lt;Calculator!$G$16,0,MIN(MIN(MIN(MOD(A377*Calculator!$B$16/(Calculator!$D$7*150),1),1-MOD(A377*Calculator!$B$16/(Calculator!$D$7*150),1)),ABS(MOD(A377*Calculator!$B$16/(Calculator!$D$7*150),1)-0.5)),MIN(MIN(MOD(A377*Calculator!$C$16/(Calculator!$D$7*150),1),1-MOD(A377*Calculator!$C$16/(Calculator!$D$7*150),1)),ABS(MOD(A377*Calculator!$C$16/(Calculator!$D$7*150),1)-0.5)),IF(INT(2*A377*Calculator!$C$16/(Calculator!$D$7*150))&gt;INT(2*A377*Calculator!$B$16/(Calculator!$D$7*150)),0,1))),1)</f>
        <v>1</v>
      </c>
      <c r="G377" s="250" t="n">
        <f aca="false">IF(Calculator!$E$17="YES",IF(A377&lt;Calculator!$G$17,0,MIN(MIN(MIN(MOD(A377*Calculator!$B$17/(Calculator!$D$7*150),1),1-MOD(A377*Calculator!$B$17/(Calculator!$D$7*150),1)),ABS(MOD(A377*Calculator!$B$17/(Calculator!$D$7*150),1)-0.5)),MIN(MIN(MOD(A377*Calculator!$C$17/(Calculator!$D$7*150),1),1-MOD(A377*Calculator!$C$17/(Calculator!$D$7*150),1)),ABS(MOD(A377*Calculator!$C$17/(Calculator!$D$7*150),1)-0.5)),IF(INT(2*A377*Calculator!$C$17/(Calculator!$D$7*150))&gt;INT(2*A377*Calculator!$B$17/(Calculator!$D$7*150)),0,1))),1)</f>
        <v>0.126315789473685</v>
      </c>
      <c r="H377" s="250" t="n">
        <f aca="false">IF(Calculator!$E$18="YES",IF(A377&lt;Calculator!$G$18,0,MIN(MIN(MIN(MOD(A377*Calculator!$B$18/(Calculator!$D$7*150),1),1-MOD(A377*Calculator!$B$18/(Calculator!$D$7*150),1)),ABS(MOD(A377*Calculator!$B$18/(Calculator!$D$7*150),1)-0.5)),MIN(MIN(MOD(A377*Calculator!$C$18/(Calculator!$D$7*150),1),1-MOD(A377*Calculator!$C$18/(Calculator!$D$7*150),1)),ABS(MOD(A377*Calculator!$C$18/(Calculator!$D$7*150),1)-0.5)),IF(INT(2*A377*Calculator!$C$18/(Calculator!$D$7*150))&gt;INT(2*A377*Calculator!$B$18/(Calculator!$D$7*150)),0,1))),1)</f>
        <v>1</v>
      </c>
      <c r="I377" s="250" t="n">
        <f aca="false">IF(Calculator!$E$19="YES",IF(A377&lt;Calculator!$G$19,0,MIN(MIN(MIN(MOD(A377*Calculator!$B$19/(Calculator!$D$7*150),1),1-MOD(A377*Calculator!$B$19/(Calculator!$D$7*150),1)),ABS(MOD(A377*Calculator!$B$19/(Calculator!$D$7*150),1)-0.5)),MIN(MIN(MOD(A377*Calculator!$C$19/(Calculator!$D$7*150),1),1-MOD(A377*Calculator!$C$19/(Calculator!$D$7*150),1)),ABS(MOD(A377*Calculator!$C$19/(Calculator!$D$7*150),1)-0.5)),IF(INT(2*A377*Calculator!$C$19/(Calculator!$D$7*150))&gt;INT(2*A377*Calculator!$B$19/(Calculator!$D$7*150)),0,1))),1)</f>
        <v>1</v>
      </c>
      <c r="J377" s="250" t="n">
        <f aca="false">IF(Calculator!$E$20="YES",IF(A377&lt;Calculator!$G$20,0,MIN(MIN(MIN(MOD(A377*Calculator!$B$20/(Calculator!$D$7*150),1),1-MOD(A377*Calculator!$B$20/(Calculator!$D$7*150),1)),ABS(MOD(A377*Calculator!$B$20/(Calculator!$D$7*150),1)-0.5)),MIN(MIN(MOD(A377*Calculator!$C$20/(Calculator!$D$7*150),1),1-MOD(A377*Calculator!$C$20/(Calculator!$D$7*150),1)),ABS(MOD(A377*Calculator!$C$20/(Calculator!$D$7*150),1)-0.5)),IF(INT(2*A377*Calculator!$C$20/(Calculator!$D$7*150))&gt;INT(2*A377*Calculator!$B$20/(Calculator!$D$7*150)),0,1))),1)</f>
        <v>1</v>
      </c>
      <c r="K377" s="250" t="n">
        <f aca="false">IF(Calculator!$E$21="YES",IF(A377&lt;Calculator!$G$21,0,MIN(MIN(MIN(MOD(A377*Calculator!$B$21/(Calculator!$D$7*150),1),1-MOD(A377*Calculator!$B$21/(Calculator!$D$7*150),1)),ABS(MOD(A377*Calculator!$B$21/(Calculator!$D$7*150),1)-0.5)),MIN(MIN(MOD(A377*Calculator!$C$21/(Calculator!$D$7*150),1),1-MOD(A377*Calculator!$C$21/(Calculator!$D$7*150),1)),ABS(MOD(A377*Calculator!$C$21/(Calculator!$D$7*150),1)-0.5)),IF(INT(2*A377*Calculator!$C$21/(Calculator!$D$7*150))&gt;INT(2*A377*Calculator!$B$21/(Calculator!$D$7*150)),0,1))),1)</f>
        <v>1</v>
      </c>
      <c r="L377" s="250" t="n">
        <f aca="false">IF(Calculator!$E$22="YES",IF(A377&lt;Calculator!$G$22,0,MIN(MIN(MIN(MOD(A377*Calculator!$B$22/(Calculator!$D$7*150),1),1-MOD(A377*Calculator!$B$22/(Calculator!$D$7*150),1)),ABS(MOD(A377*Calculator!$B$22/(Calculator!$D$7*150),1)-0.5)),MIN(MIN(MOD(A377*Calculator!$C$22/(Calculator!$D$7*150),1),1-MOD(A377*Calculator!$C$22/(Calculator!$D$7*150),1)),ABS(MOD(A377*Calculator!$C$22/(Calculator!$D$7*150),1)-0.5)),IF(INT(2*A377*Calculator!$C$22/(Calculator!$D$7*150))&gt;INT(2*A377*Calculator!$B$22/(Calculator!$D$7*150)),0,1))),1)</f>
        <v>1</v>
      </c>
      <c r="M377" s="250" t="n">
        <f aca="false">MIN(B377:L377)</f>
        <v>0.0631578947368423</v>
      </c>
      <c r="N377" s="250" t="n">
        <f aca="false">SUMPRODUCT(($M$7:$M$557&gt;M377)*1)+SUMPRODUCT(($M$7:$M$557=M377)*(ROW($M$7:$M$557)&lt;ROW(M377)))+1</f>
        <v>192</v>
      </c>
      <c r="O377" s="250" t="str">
        <f aca="false">IF(M377&gt;=0.13,"★★★ EXCELLENT",IF(M377&gt;=0.12,"★★  GOOD",IF(M377&gt;=0.07,"★  FAIR",IF(M377&gt;=0.025,"⚠  MARGINAL","✗  AVOID"))))</f>
        <v>⚠  MARGINAL</v>
      </c>
    </row>
    <row r="378" customFormat="false" ht="15" hidden="false" customHeight="true" outlineLevel="0" collapsed="false">
      <c r="A378" s="251" t="n">
        <v>42.1</v>
      </c>
      <c r="B378" s="252" t="n">
        <f aca="false">IF(Calculator!$E$12="YES",IF(A378&lt;Calculator!$G$12,0,MIN(MIN(MIN(MOD(A378*Calculator!$B$12/(Calculator!$D$7*150),1),1-MOD(A378*Calculator!$B$12/(Calculator!$D$7*150),1)),ABS(MOD(A378*Calculator!$B$12/(Calculator!$D$7*150),1)-0.5)),MIN(MIN(MOD(A378*Calculator!$C$12/(Calculator!$D$7*150),1),1-MOD(A378*Calculator!$C$12/(Calculator!$D$7*150),1)),ABS(MOD(A378*Calculator!$C$12/(Calculator!$D$7*150),1)-0.5)),IF(INT(2*A378*Calculator!$C$12/(Calculator!$D$7*150))&gt;INT(2*A378*Calculator!$B$12/(Calculator!$D$7*150)),0,1))),1)</f>
        <v>1</v>
      </c>
      <c r="C378" s="252" t="n">
        <f aca="false">IF(Calculator!$E$13="YES",IF(A378&lt;Calculator!$G$13,0,MIN(MIN(MIN(MOD(A378*Calculator!$B$13/(Calculator!$D$7*150),1),1-MOD(A378*Calculator!$B$13/(Calculator!$D$7*150),1)),ABS(MOD(A378*Calculator!$B$13/(Calculator!$D$7*150),1)-0.5)),MIN(MIN(MOD(A378*Calculator!$C$13/(Calculator!$D$7*150),1),1-MOD(A378*Calculator!$C$13/(Calculator!$D$7*150),1)),ABS(MOD(A378*Calculator!$C$13/(Calculator!$D$7*150),1)-0.5)),IF(INT(2*A378*Calculator!$C$13/(Calculator!$D$7*150))&gt;INT(2*A378*Calculator!$B$13/(Calculator!$D$7*150)),0,1))),1)</f>
        <v>1</v>
      </c>
      <c r="D378" s="252" t="n">
        <f aca="false">IF(Calculator!$E$14="YES",IF(A378&lt;Calculator!$G$14,0,MIN(MIN(MIN(MOD(A378*Calculator!$B$14/(Calculator!$D$7*150),1),1-MOD(A378*Calculator!$B$14/(Calculator!$D$7*150),1)),ABS(MOD(A378*Calculator!$B$14/(Calculator!$D$7*150),1)-0.5)),MIN(MIN(MOD(A378*Calculator!$C$14/(Calculator!$D$7*150),1),1-MOD(A378*Calculator!$C$14/(Calculator!$D$7*150),1)),ABS(MOD(A378*Calculator!$C$14/(Calculator!$D$7*150),1)-0.5)),IF(INT(2*A378*Calculator!$C$14/(Calculator!$D$7*150))&gt;INT(2*A378*Calculator!$B$14/(Calculator!$D$7*150)),0,1))),1)</f>
        <v>1</v>
      </c>
      <c r="E378" s="252" t="n">
        <f aca="false">IF(Calculator!$E$15="YES",IF(A378&lt;Calculator!$G$15,0,MIN(MIN(MIN(MOD(A378*Calculator!$B$15/(Calculator!$D$7*150),1),1-MOD(A378*Calculator!$B$15/(Calculator!$D$7*150),1)),ABS(MOD(A378*Calculator!$B$15/(Calculator!$D$7*150),1)-0.5)),MIN(MIN(MOD(A378*Calculator!$C$15/(Calculator!$D$7*150),1),1-MOD(A378*Calculator!$C$15/(Calculator!$D$7*150),1)),ABS(MOD(A378*Calculator!$C$15/(Calculator!$D$7*150),1)-0.5)),IF(INT(2*A378*Calculator!$C$15/(Calculator!$D$7*150))&gt;INT(2*A378*Calculator!$B$15/(Calculator!$D$7*150)),0,1))),1)</f>
        <v>0.0680701754385966</v>
      </c>
      <c r="F378" s="252" t="n">
        <f aca="false">IF(Calculator!$E$16="YES",IF(A378&lt;Calculator!$G$16,0,MIN(MIN(MIN(MOD(A378*Calculator!$B$16/(Calculator!$D$7*150),1),1-MOD(A378*Calculator!$B$16/(Calculator!$D$7*150),1)),ABS(MOD(A378*Calculator!$B$16/(Calculator!$D$7*150),1)-0.5)),MIN(MIN(MOD(A378*Calculator!$C$16/(Calculator!$D$7*150),1),1-MOD(A378*Calculator!$C$16/(Calculator!$D$7*150),1)),ABS(MOD(A378*Calculator!$C$16/(Calculator!$D$7*150),1)-0.5)),IF(INT(2*A378*Calculator!$C$16/(Calculator!$D$7*150))&gt;INT(2*A378*Calculator!$B$16/(Calculator!$D$7*150)),0,1))),1)</f>
        <v>1</v>
      </c>
      <c r="G378" s="252" t="n">
        <f aca="false">IF(Calculator!$E$17="YES",IF(A378&lt;Calculator!$G$17,0,MIN(MIN(MIN(MOD(A378*Calculator!$B$17/(Calculator!$D$7*150),1),1-MOD(A378*Calculator!$B$17/(Calculator!$D$7*150),1)),ABS(MOD(A378*Calculator!$B$17/(Calculator!$D$7*150),1)-0.5)),MIN(MIN(MOD(A378*Calculator!$C$17/(Calculator!$D$7*150),1),1-MOD(A378*Calculator!$C$17/(Calculator!$D$7*150),1)),ABS(MOD(A378*Calculator!$C$17/(Calculator!$D$7*150),1)-0.5)),IF(INT(2*A378*Calculator!$C$17/(Calculator!$D$7*150))&gt;INT(2*A378*Calculator!$B$17/(Calculator!$D$7*150)),0,1))),1)</f>
        <v>0.136140350877193</v>
      </c>
      <c r="H378" s="252" t="n">
        <f aca="false">IF(Calculator!$E$18="YES",IF(A378&lt;Calculator!$G$18,0,MIN(MIN(MIN(MOD(A378*Calculator!$B$18/(Calculator!$D$7*150),1),1-MOD(A378*Calculator!$B$18/(Calculator!$D$7*150),1)),ABS(MOD(A378*Calculator!$B$18/(Calculator!$D$7*150),1)-0.5)),MIN(MIN(MOD(A378*Calculator!$C$18/(Calculator!$D$7*150),1),1-MOD(A378*Calculator!$C$18/(Calculator!$D$7*150),1)),ABS(MOD(A378*Calculator!$C$18/(Calculator!$D$7*150),1)-0.5)),IF(INT(2*A378*Calculator!$C$18/(Calculator!$D$7*150))&gt;INT(2*A378*Calculator!$B$18/(Calculator!$D$7*150)),0,1))),1)</f>
        <v>1</v>
      </c>
      <c r="I378" s="252" t="n">
        <f aca="false">IF(Calculator!$E$19="YES",IF(A378&lt;Calculator!$G$19,0,MIN(MIN(MIN(MOD(A378*Calculator!$B$19/(Calculator!$D$7*150),1),1-MOD(A378*Calculator!$B$19/(Calculator!$D$7*150),1)),ABS(MOD(A378*Calculator!$B$19/(Calculator!$D$7*150),1)-0.5)),MIN(MIN(MOD(A378*Calculator!$C$19/(Calculator!$D$7*150),1),1-MOD(A378*Calculator!$C$19/(Calculator!$D$7*150),1)),ABS(MOD(A378*Calculator!$C$19/(Calculator!$D$7*150),1)-0.5)),IF(INT(2*A378*Calculator!$C$19/(Calculator!$D$7*150))&gt;INT(2*A378*Calculator!$B$19/(Calculator!$D$7*150)),0,1))),1)</f>
        <v>1</v>
      </c>
      <c r="J378" s="252" t="n">
        <f aca="false">IF(Calculator!$E$20="YES",IF(A378&lt;Calculator!$G$20,0,MIN(MIN(MIN(MOD(A378*Calculator!$B$20/(Calculator!$D$7*150),1),1-MOD(A378*Calculator!$B$20/(Calculator!$D$7*150),1)),ABS(MOD(A378*Calculator!$B$20/(Calculator!$D$7*150),1)-0.5)),MIN(MIN(MOD(A378*Calculator!$C$20/(Calculator!$D$7*150),1),1-MOD(A378*Calculator!$C$20/(Calculator!$D$7*150),1)),ABS(MOD(A378*Calculator!$C$20/(Calculator!$D$7*150),1)-0.5)),IF(INT(2*A378*Calculator!$C$20/(Calculator!$D$7*150))&gt;INT(2*A378*Calculator!$B$20/(Calculator!$D$7*150)),0,1))),1)</f>
        <v>1</v>
      </c>
      <c r="K378" s="252" t="n">
        <f aca="false">IF(Calculator!$E$21="YES",IF(A378&lt;Calculator!$G$21,0,MIN(MIN(MIN(MOD(A378*Calculator!$B$21/(Calculator!$D$7*150),1),1-MOD(A378*Calculator!$B$21/(Calculator!$D$7*150),1)),ABS(MOD(A378*Calculator!$B$21/(Calculator!$D$7*150),1)-0.5)),MIN(MIN(MOD(A378*Calculator!$C$21/(Calculator!$D$7*150),1),1-MOD(A378*Calculator!$C$21/(Calculator!$D$7*150),1)),ABS(MOD(A378*Calculator!$C$21/(Calculator!$D$7*150),1)-0.5)),IF(INT(2*A378*Calculator!$C$21/(Calculator!$D$7*150))&gt;INT(2*A378*Calculator!$B$21/(Calculator!$D$7*150)),0,1))),1)</f>
        <v>1</v>
      </c>
      <c r="L378" s="252" t="n">
        <f aca="false">IF(Calculator!$E$22="YES",IF(A378&lt;Calculator!$G$22,0,MIN(MIN(MIN(MOD(A378*Calculator!$B$22/(Calculator!$D$7*150),1),1-MOD(A378*Calculator!$B$22/(Calculator!$D$7*150),1)),ABS(MOD(A378*Calculator!$B$22/(Calculator!$D$7*150),1)-0.5)),MIN(MIN(MOD(A378*Calculator!$C$22/(Calculator!$D$7*150),1),1-MOD(A378*Calculator!$C$22/(Calculator!$D$7*150),1)),ABS(MOD(A378*Calculator!$C$22/(Calculator!$D$7*150),1)-0.5)),IF(INT(2*A378*Calculator!$C$22/(Calculator!$D$7*150))&gt;INT(2*A378*Calculator!$B$22/(Calculator!$D$7*150)),0,1))),1)</f>
        <v>1</v>
      </c>
      <c r="M378" s="252" t="n">
        <f aca="false">MIN(B378:L378)</f>
        <v>0.0680701754385966</v>
      </c>
      <c r="N378" s="252" t="n">
        <f aca="false">SUMPRODUCT(($M$7:$M$557&gt;M378)*1)+SUMPRODUCT(($M$7:$M$557=M378)*(ROW($M$7:$M$557)&lt;ROW(M378)))+1</f>
        <v>179</v>
      </c>
      <c r="O378" s="252" t="str">
        <f aca="false">IF(M378&gt;=0.13,"★★★ EXCELLENT",IF(M378&gt;=0.12,"★★  GOOD",IF(M378&gt;=0.07,"★  FAIR",IF(M378&gt;=0.025,"⚠  MARGINAL","✗  AVOID"))))</f>
        <v>⚠  MARGINAL</v>
      </c>
    </row>
    <row r="379" customFormat="false" ht="15" hidden="false" customHeight="true" outlineLevel="0" collapsed="false">
      <c r="A379" s="249" t="n">
        <v>42.2</v>
      </c>
      <c r="B379" s="250" t="n">
        <f aca="false">IF(Calculator!$E$12="YES",IF(A379&lt;Calculator!$G$12,0,MIN(MIN(MIN(MOD(A379*Calculator!$B$12/(Calculator!$D$7*150),1),1-MOD(A379*Calculator!$B$12/(Calculator!$D$7*150),1)),ABS(MOD(A379*Calculator!$B$12/(Calculator!$D$7*150),1)-0.5)),MIN(MIN(MOD(A379*Calculator!$C$12/(Calculator!$D$7*150),1),1-MOD(A379*Calculator!$C$12/(Calculator!$D$7*150),1)),ABS(MOD(A379*Calculator!$C$12/(Calculator!$D$7*150),1)-0.5)),IF(INT(2*A379*Calculator!$C$12/(Calculator!$D$7*150))&gt;INT(2*A379*Calculator!$B$12/(Calculator!$D$7*150)),0,1))),1)</f>
        <v>1</v>
      </c>
      <c r="C379" s="250" t="n">
        <f aca="false">IF(Calculator!$E$13="YES",IF(A379&lt;Calculator!$G$13,0,MIN(MIN(MIN(MOD(A379*Calculator!$B$13/(Calculator!$D$7*150),1),1-MOD(A379*Calculator!$B$13/(Calculator!$D$7*150),1)),ABS(MOD(A379*Calculator!$B$13/(Calculator!$D$7*150),1)-0.5)),MIN(MIN(MOD(A379*Calculator!$C$13/(Calculator!$D$7*150),1),1-MOD(A379*Calculator!$C$13/(Calculator!$D$7*150),1)),ABS(MOD(A379*Calculator!$C$13/(Calculator!$D$7*150),1)-0.5)),IF(INT(2*A379*Calculator!$C$13/(Calculator!$D$7*150))&gt;INT(2*A379*Calculator!$B$13/(Calculator!$D$7*150)),0,1))),1)</f>
        <v>1</v>
      </c>
      <c r="D379" s="250" t="n">
        <f aca="false">IF(Calculator!$E$14="YES",IF(A379&lt;Calculator!$G$14,0,MIN(MIN(MIN(MOD(A379*Calculator!$B$14/(Calculator!$D$7*150),1),1-MOD(A379*Calculator!$B$14/(Calculator!$D$7*150),1)),ABS(MOD(A379*Calculator!$B$14/(Calculator!$D$7*150),1)-0.5)),MIN(MIN(MOD(A379*Calculator!$C$14/(Calculator!$D$7*150),1),1-MOD(A379*Calculator!$C$14/(Calculator!$D$7*150),1)),ABS(MOD(A379*Calculator!$C$14/(Calculator!$D$7*150),1)-0.5)),IF(INT(2*A379*Calculator!$C$14/(Calculator!$D$7*150))&gt;INT(2*A379*Calculator!$B$14/(Calculator!$D$7*150)),0,1))),1)</f>
        <v>1</v>
      </c>
      <c r="E379" s="250" t="n">
        <f aca="false">IF(Calculator!$E$15="YES",IF(A379&lt;Calculator!$G$15,0,MIN(MIN(MIN(MOD(A379*Calculator!$B$15/(Calculator!$D$7*150),1),1-MOD(A379*Calculator!$B$15/(Calculator!$D$7*150),1)),ABS(MOD(A379*Calculator!$B$15/(Calculator!$D$7*150),1)-0.5)),MIN(MIN(MOD(A379*Calculator!$C$15/(Calculator!$D$7*150),1),1-MOD(A379*Calculator!$C$15/(Calculator!$D$7*150),1)),ABS(MOD(A379*Calculator!$C$15/(Calculator!$D$7*150),1)-0.5)),IF(INT(2*A379*Calculator!$C$15/(Calculator!$D$7*150))&gt;INT(2*A379*Calculator!$B$15/(Calculator!$D$7*150)),0,1))),1)</f>
        <v>0.0729824561403509</v>
      </c>
      <c r="F379" s="250" t="n">
        <f aca="false">IF(Calculator!$E$16="YES",IF(A379&lt;Calculator!$G$16,0,MIN(MIN(MIN(MOD(A379*Calculator!$B$16/(Calculator!$D$7*150),1),1-MOD(A379*Calculator!$B$16/(Calculator!$D$7*150),1)),ABS(MOD(A379*Calculator!$B$16/(Calculator!$D$7*150),1)-0.5)),MIN(MIN(MOD(A379*Calculator!$C$16/(Calculator!$D$7*150),1),1-MOD(A379*Calculator!$C$16/(Calculator!$D$7*150),1)),ABS(MOD(A379*Calculator!$C$16/(Calculator!$D$7*150),1)-0.5)),IF(INT(2*A379*Calculator!$C$16/(Calculator!$D$7*150))&gt;INT(2*A379*Calculator!$B$16/(Calculator!$D$7*150)),0,1))),1)</f>
        <v>1</v>
      </c>
      <c r="G379" s="250" t="n">
        <f aca="false">IF(Calculator!$E$17="YES",IF(A379&lt;Calculator!$G$17,0,MIN(MIN(MIN(MOD(A379*Calculator!$B$17/(Calculator!$D$7*150),1),1-MOD(A379*Calculator!$B$17/(Calculator!$D$7*150),1)),ABS(MOD(A379*Calculator!$B$17/(Calculator!$D$7*150),1)-0.5)),MIN(MIN(MOD(A379*Calculator!$C$17/(Calculator!$D$7*150),1),1-MOD(A379*Calculator!$C$17/(Calculator!$D$7*150),1)),ABS(MOD(A379*Calculator!$C$17/(Calculator!$D$7*150),1)-0.5)),IF(INT(2*A379*Calculator!$C$17/(Calculator!$D$7*150))&gt;INT(2*A379*Calculator!$B$17/(Calculator!$D$7*150)),0,1))),1)</f>
        <v>0.145964912280702</v>
      </c>
      <c r="H379" s="250" t="n">
        <f aca="false">IF(Calculator!$E$18="YES",IF(A379&lt;Calculator!$G$18,0,MIN(MIN(MIN(MOD(A379*Calculator!$B$18/(Calculator!$D$7*150),1),1-MOD(A379*Calculator!$B$18/(Calculator!$D$7*150),1)),ABS(MOD(A379*Calculator!$B$18/(Calculator!$D$7*150),1)-0.5)),MIN(MIN(MOD(A379*Calculator!$C$18/(Calculator!$D$7*150),1),1-MOD(A379*Calculator!$C$18/(Calculator!$D$7*150),1)),ABS(MOD(A379*Calculator!$C$18/(Calculator!$D$7*150),1)-0.5)),IF(INT(2*A379*Calculator!$C$18/(Calculator!$D$7*150))&gt;INT(2*A379*Calculator!$B$18/(Calculator!$D$7*150)),0,1))),1)</f>
        <v>1</v>
      </c>
      <c r="I379" s="250" t="n">
        <f aca="false">IF(Calculator!$E$19="YES",IF(A379&lt;Calculator!$G$19,0,MIN(MIN(MIN(MOD(A379*Calculator!$B$19/(Calculator!$D$7*150),1),1-MOD(A379*Calculator!$B$19/(Calculator!$D$7*150),1)),ABS(MOD(A379*Calculator!$B$19/(Calculator!$D$7*150),1)-0.5)),MIN(MIN(MOD(A379*Calculator!$C$19/(Calculator!$D$7*150),1),1-MOD(A379*Calculator!$C$19/(Calculator!$D$7*150),1)),ABS(MOD(A379*Calculator!$C$19/(Calculator!$D$7*150),1)-0.5)),IF(INT(2*A379*Calculator!$C$19/(Calculator!$D$7*150))&gt;INT(2*A379*Calculator!$B$19/(Calculator!$D$7*150)),0,1))),1)</f>
        <v>1</v>
      </c>
      <c r="J379" s="250" t="n">
        <f aca="false">IF(Calculator!$E$20="YES",IF(A379&lt;Calculator!$G$20,0,MIN(MIN(MIN(MOD(A379*Calculator!$B$20/(Calculator!$D$7*150),1),1-MOD(A379*Calculator!$B$20/(Calculator!$D$7*150),1)),ABS(MOD(A379*Calculator!$B$20/(Calculator!$D$7*150),1)-0.5)),MIN(MIN(MOD(A379*Calculator!$C$20/(Calculator!$D$7*150),1),1-MOD(A379*Calculator!$C$20/(Calculator!$D$7*150),1)),ABS(MOD(A379*Calculator!$C$20/(Calculator!$D$7*150),1)-0.5)),IF(INT(2*A379*Calculator!$C$20/(Calculator!$D$7*150))&gt;INT(2*A379*Calculator!$B$20/(Calculator!$D$7*150)),0,1))),1)</f>
        <v>1</v>
      </c>
      <c r="K379" s="250" t="n">
        <f aca="false">IF(Calculator!$E$21="YES",IF(A379&lt;Calculator!$G$21,0,MIN(MIN(MIN(MOD(A379*Calculator!$B$21/(Calculator!$D$7*150),1),1-MOD(A379*Calculator!$B$21/(Calculator!$D$7*150),1)),ABS(MOD(A379*Calculator!$B$21/(Calculator!$D$7*150),1)-0.5)),MIN(MIN(MOD(A379*Calculator!$C$21/(Calculator!$D$7*150),1),1-MOD(A379*Calculator!$C$21/(Calculator!$D$7*150),1)),ABS(MOD(A379*Calculator!$C$21/(Calculator!$D$7*150),1)-0.5)),IF(INT(2*A379*Calculator!$C$21/(Calculator!$D$7*150))&gt;INT(2*A379*Calculator!$B$21/(Calculator!$D$7*150)),0,1))),1)</f>
        <v>1</v>
      </c>
      <c r="L379" s="250" t="n">
        <f aca="false">IF(Calculator!$E$22="YES",IF(A379&lt;Calculator!$G$22,0,MIN(MIN(MIN(MOD(A379*Calculator!$B$22/(Calculator!$D$7*150),1),1-MOD(A379*Calculator!$B$22/(Calculator!$D$7*150),1)),ABS(MOD(A379*Calculator!$B$22/(Calculator!$D$7*150),1)-0.5)),MIN(MIN(MOD(A379*Calculator!$C$22/(Calculator!$D$7*150),1),1-MOD(A379*Calculator!$C$22/(Calculator!$D$7*150),1)),ABS(MOD(A379*Calculator!$C$22/(Calculator!$D$7*150),1)-0.5)),IF(INT(2*A379*Calculator!$C$22/(Calculator!$D$7*150))&gt;INT(2*A379*Calculator!$B$22/(Calculator!$D$7*150)),0,1))),1)</f>
        <v>1</v>
      </c>
      <c r="M379" s="250" t="n">
        <f aca="false">MIN(B379:L379)</f>
        <v>0.0729824561403509</v>
      </c>
      <c r="N379" s="250" t="n">
        <f aca="false">SUMPRODUCT(($M$7:$M$557&gt;M379)*1)+SUMPRODUCT(($M$7:$M$557=M379)*(ROW($M$7:$M$557)&lt;ROW(M379)))+1</f>
        <v>163</v>
      </c>
      <c r="O379" s="250" t="str">
        <f aca="false">IF(M379&gt;=0.13,"★★★ EXCELLENT",IF(M379&gt;=0.12,"★★  GOOD",IF(M379&gt;=0.07,"★  FAIR",IF(M379&gt;=0.025,"⚠  MARGINAL","✗  AVOID"))))</f>
        <v>★  FAIR</v>
      </c>
    </row>
    <row r="380" customFormat="false" ht="15" hidden="false" customHeight="true" outlineLevel="0" collapsed="false">
      <c r="A380" s="251" t="n">
        <v>42.3</v>
      </c>
      <c r="B380" s="252" t="n">
        <f aca="false">IF(Calculator!$E$12="YES",IF(A380&lt;Calculator!$G$12,0,MIN(MIN(MIN(MOD(A380*Calculator!$B$12/(Calculator!$D$7*150),1),1-MOD(A380*Calculator!$B$12/(Calculator!$D$7*150),1)),ABS(MOD(A380*Calculator!$B$12/(Calculator!$D$7*150),1)-0.5)),MIN(MIN(MOD(A380*Calculator!$C$12/(Calculator!$D$7*150),1),1-MOD(A380*Calculator!$C$12/(Calculator!$D$7*150),1)),ABS(MOD(A380*Calculator!$C$12/(Calculator!$D$7*150),1)-0.5)),IF(INT(2*A380*Calculator!$C$12/(Calculator!$D$7*150))&gt;INT(2*A380*Calculator!$B$12/(Calculator!$D$7*150)),0,1))),1)</f>
        <v>1</v>
      </c>
      <c r="C380" s="252" t="n">
        <f aca="false">IF(Calculator!$E$13="YES",IF(A380&lt;Calculator!$G$13,0,MIN(MIN(MIN(MOD(A380*Calculator!$B$13/(Calculator!$D$7*150),1),1-MOD(A380*Calculator!$B$13/(Calculator!$D$7*150),1)),ABS(MOD(A380*Calculator!$B$13/(Calculator!$D$7*150),1)-0.5)),MIN(MIN(MOD(A380*Calculator!$C$13/(Calculator!$D$7*150),1),1-MOD(A380*Calculator!$C$13/(Calculator!$D$7*150),1)),ABS(MOD(A380*Calculator!$C$13/(Calculator!$D$7*150),1)-0.5)),IF(INT(2*A380*Calculator!$C$13/(Calculator!$D$7*150))&gt;INT(2*A380*Calculator!$B$13/(Calculator!$D$7*150)),0,1))),1)</f>
        <v>1</v>
      </c>
      <c r="D380" s="252" t="n">
        <f aca="false">IF(Calculator!$E$14="YES",IF(A380&lt;Calculator!$G$14,0,MIN(MIN(MIN(MOD(A380*Calculator!$B$14/(Calculator!$D$7*150),1),1-MOD(A380*Calculator!$B$14/(Calculator!$D$7*150),1)),ABS(MOD(A380*Calculator!$B$14/(Calculator!$D$7*150),1)-0.5)),MIN(MIN(MOD(A380*Calculator!$C$14/(Calculator!$D$7*150),1),1-MOD(A380*Calculator!$C$14/(Calculator!$D$7*150),1)),ABS(MOD(A380*Calculator!$C$14/(Calculator!$D$7*150),1)-0.5)),IF(INT(2*A380*Calculator!$C$14/(Calculator!$D$7*150))&gt;INT(2*A380*Calculator!$B$14/(Calculator!$D$7*150)),0,1))),1)</f>
        <v>1</v>
      </c>
      <c r="E380" s="252" t="n">
        <f aca="false">IF(Calculator!$E$15="YES",IF(A380&lt;Calculator!$G$15,0,MIN(MIN(MIN(MOD(A380*Calculator!$B$15/(Calculator!$D$7*150),1),1-MOD(A380*Calculator!$B$15/(Calculator!$D$7*150),1)),ABS(MOD(A380*Calculator!$B$15/(Calculator!$D$7*150),1)-0.5)),MIN(MIN(MOD(A380*Calculator!$C$15/(Calculator!$D$7*150),1),1-MOD(A380*Calculator!$C$15/(Calculator!$D$7*150),1)),ABS(MOD(A380*Calculator!$C$15/(Calculator!$D$7*150),1)-0.5)),IF(INT(2*A380*Calculator!$C$15/(Calculator!$D$7*150))&gt;INT(2*A380*Calculator!$B$15/(Calculator!$D$7*150)),0,1))),1)</f>
        <v>0.0778947368421052</v>
      </c>
      <c r="F380" s="252" t="n">
        <f aca="false">IF(Calculator!$E$16="YES",IF(A380&lt;Calculator!$G$16,0,MIN(MIN(MIN(MOD(A380*Calculator!$B$16/(Calculator!$D$7*150),1),1-MOD(A380*Calculator!$B$16/(Calculator!$D$7*150),1)),ABS(MOD(A380*Calculator!$B$16/(Calculator!$D$7*150),1)-0.5)),MIN(MIN(MOD(A380*Calculator!$C$16/(Calculator!$D$7*150),1),1-MOD(A380*Calculator!$C$16/(Calculator!$D$7*150),1)),ABS(MOD(A380*Calculator!$C$16/(Calculator!$D$7*150),1)-0.5)),IF(INT(2*A380*Calculator!$C$16/(Calculator!$D$7*150))&gt;INT(2*A380*Calculator!$B$16/(Calculator!$D$7*150)),0,1))),1)</f>
        <v>1</v>
      </c>
      <c r="G380" s="252" t="n">
        <f aca="false">IF(Calculator!$E$17="YES",IF(A380&lt;Calculator!$G$17,0,MIN(MIN(MIN(MOD(A380*Calculator!$B$17/(Calculator!$D$7*150),1),1-MOD(A380*Calculator!$B$17/(Calculator!$D$7*150),1)),ABS(MOD(A380*Calculator!$B$17/(Calculator!$D$7*150),1)-0.5)),MIN(MIN(MOD(A380*Calculator!$C$17/(Calculator!$D$7*150),1),1-MOD(A380*Calculator!$C$17/(Calculator!$D$7*150),1)),ABS(MOD(A380*Calculator!$C$17/(Calculator!$D$7*150),1)-0.5)),IF(INT(2*A380*Calculator!$C$17/(Calculator!$D$7*150))&gt;INT(2*A380*Calculator!$B$17/(Calculator!$D$7*150)),0,1))),1)</f>
        <v>0.15578947368421</v>
      </c>
      <c r="H380" s="252" t="n">
        <f aca="false">IF(Calculator!$E$18="YES",IF(A380&lt;Calculator!$G$18,0,MIN(MIN(MIN(MOD(A380*Calculator!$B$18/(Calculator!$D$7*150),1),1-MOD(A380*Calculator!$B$18/(Calculator!$D$7*150),1)),ABS(MOD(A380*Calculator!$B$18/(Calculator!$D$7*150),1)-0.5)),MIN(MIN(MOD(A380*Calculator!$C$18/(Calculator!$D$7*150),1),1-MOD(A380*Calculator!$C$18/(Calculator!$D$7*150),1)),ABS(MOD(A380*Calculator!$C$18/(Calculator!$D$7*150),1)-0.5)),IF(INT(2*A380*Calculator!$C$18/(Calculator!$D$7*150))&gt;INT(2*A380*Calculator!$B$18/(Calculator!$D$7*150)),0,1))),1)</f>
        <v>1</v>
      </c>
      <c r="I380" s="252" t="n">
        <f aca="false">IF(Calculator!$E$19="YES",IF(A380&lt;Calculator!$G$19,0,MIN(MIN(MIN(MOD(A380*Calculator!$B$19/(Calculator!$D$7*150),1),1-MOD(A380*Calculator!$B$19/(Calculator!$D$7*150),1)),ABS(MOD(A380*Calculator!$B$19/(Calculator!$D$7*150),1)-0.5)),MIN(MIN(MOD(A380*Calculator!$C$19/(Calculator!$D$7*150),1),1-MOD(A380*Calculator!$C$19/(Calculator!$D$7*150),1)),ABS(MOD(A380*Calculator!$C$19/(Calculator!$D$7*150),1)-0.5)),IF(INT(2*A380*Calculator!$C$19/(Calculator!$D$7*150))&gt;INT(2*A380*Calculator!$B$19/(Calculator!$D$7*150)),0,1))),1)</f>
        <v>1</v>
      </c>
      <c r="J380" s="252" t="n">
        <f aca="false">IF(Calculator!$E$20="YES",IF(A380&lt;Calculator!$G$20,0,MIN(MIN(MIN(MOD(A380*Calculator!$B$20/(Calculator!$D$7*150),1),1-MOD(A380*Calculator!$B$20/(Calculator!$D$7*150),1)),ABS(MOD(A380*Calculator!$B$20/(Calculator!$D$7*150),1)-0.5)),MIN(MIN(MOD(A380*Calculator!$C$20/(Calculator!$D$7*150),1),1-MOD(A380*Calculator!$C$20/(Calculator!$D$7*150),1)),ABS(MOD(A380*Calculator!$C$20/(Calculator!$D$7*150),1)-0.5)),IF(INT(2*A380*Calculator!$C$20/(Calculator!$D$7*150))&gt;INT(2*A380*Calculator!$B$20/(Calculator!$D$7*150)),0,1))),1)</f>
        <v>1</v>
      </c>
      <c r="K380" s="252" t="n">
        <f aca="false">IF(Calculator!$E$21="YES",IF(A380&lt;Calculator!$G$21,0,MIN(MIN(MIN(MOD(A380*Calculator!$B$21/(Calculator!$D$7*150),1),1-MOD(A380*Calculator!$B$21/(Calculator!$D$7*150),1)),ABS(MOD(A380*Calculator!$B$21/(Calculator!$D$7*150),1)-0.5)),MIN(MIN(MOD(A380*Calculator!$C$21/(Calculator!$D$7*150),1),1-MOD(A380*Calculator!$C$21/(Calculator!$D$7*150),1)),ABS(MOD(A380*Calculator!$C$21/(Calculator!$D$7*150),1)-0.5)),IF(INT(2*A380*Calculator!$C$21/(Calculator!$D$7*150))&gt;INT(2*A380*Calculator!$B$21/(Calculator!$D$7*150)),0,1))),1)</f>
        <v>1</v>
      </c>
      <c r="L380" s="252" t="n">
        <f aca="false">IF(Calculator!$E$22="YES",IF(A380&lt;Calculator!$G$22,0,MIN(MIN(MIN(MOD(A380*Calculator!$B$22/(Calculator!$D$7*150),1),1-MOD(A380*Calculator!$B$22/(Calculator!$D$7*150),1)),ABS(MOD(A380*Calculator!$B$22/(Calculator!$D$7*150),1)-0.5)),MIN(MIN(MOD(A380*Calculator!$C$22/(Calculator!$D$7*150),1),1-MOD(A380*Calculator!$C$22/(Calculator!$D$7*150),1)),ABS(MOD(A380*Calculator!$C$22/(Calculator!$D$7*150),1)-0.5)),IF(INT(2*A380*Calculator!$C$22/(Calculator!$D$7*150))&gt;INT(2*A380*Calculator!$B$22/(Calculator!$D$7*150)),0,1))),1)</f>
        <v>1</v>
      </c>
      <c r="M380" s="252" t="n">
        <f aca="false">MIN(B380:L380)</f>
        <v>0.0778947368421052</v>
      </c>
      <c r="N380" s="252" t="n">
        <f aca="false">SUMPRODUCT(($M$7:$M$557&gt;M380)*1)+SUMPRODUCT(($M$7:$M$557=M380)*(ROW($M$7:$M$557)&lt;ROW(M380)))+1</f>
        <v>150</v>
      </c>
      <c r="O380" s="252" t="str">
        <f aca="false">IF(M380&gt;=0.13,"★★★ EXCELLENT",IF(M380&gt;=0.12,"★★  GOOD",IF(M380&gt;=0.07,"★  FAIR",IF(M380&gt;=0.025,"⚠  MARGINAL","✗  AVOID"))))</f>
        <v>★  FAIR</v>
      </c>
    </row>
    <row r="381" customFormat="false" ht="15" hidden="false" customHeight="true" outlineLevel="0" collapsed="false">
      <c r="A381" s="249" t="n">
        <v>42.4</v>
      </c>
      <c r="B381" s="250" t="n">
        <f aca="false">IF(Calculator!$E$12="YES",IF(A381&lt;Calculator!$G$12,0,MIN(MIN(MIN(MOD(A381*Calculator!$B$12/(Calculator!$D$7*150),1),1-MOD(A381*Calculator!$B$12/(Calculator!$D$7*150),1)),ABS(MOD(A381*Calculator!$B$12/(Calculator!$D$7*150),1)-0.5)),MIN(MIN(MOD(A381*Calculator!$C$12/(Calculator!$D$7*150),1),1-MOD(A381*Calculator!$C$12/(Calculator!$D$7*150),1)),ABS(MOD(A381*Calculator!$C$12/(Calculator!$D$7*150),1)-0.5)),IF(INT(2*A381*Calculator!$C$12/(Calculator!$D$7*150))&gt;INT(2*A381*Calculator!$B$12/(Calculator!$D$7*150)),0,1))),1)</f>
        <v>1</v>
      </c>
      <c r="C381" s="250" t="n">
        <f aca="false">IF(Calculator!$E$13="YES",IF(A381&lt;Calculator!$G$13,0,MIN(MIN(MIN(MOD(A381*Calculator!$B$13/(Calculator!$D$7*150),1),1-MOD(A381*Calculator!$B$13/(Calculator!$D$7*150),1)),ABS(MOD(A381*Calculator!$B$13/(Calculator!$D$7*150),1)-0.5)),MIN(MIN(MOD(A381*Calculator!$C$13/(Calculator!$D$7*150),1),1-MOD(A381*Calculator!$C$13/(Calculator!$D$7*150),1)),ABS(MOD(A381*Calculator!$C$13/(Calculator!$D$7*150),1)-0.5)),IF(INT(2*A381*Calculator!$C$13/(Calculator!$D$7*150))&gt;INT(2*A381*Calculator!$B$13/(Calculator!$D$7*150)),0,1))),1)</f>
        <v>1</v>
      </c>
      <c r="D381" s="250" t="n">
        <f aca="false">IF(Calculator!$E$14="YES",IF(A381&lt;Calculator!$G$14,0,MIN(MIN(MIN(MOD(A381*Calculator!$B$14/(Calculator!$D$7*150),1),1-MOD(A381*Calculator!$B$14/(Calculator!$D$7*150),1)),ABS(MOD(A381*Calculator!$B$14/(Calculator!$D$7*150),1)-0.5)),MIN(MIN(MOD(A381*Calculator!$C$14/(Calculator!$D$7*150),1),1-MOD(A381*Calculator!$C$14/(Calculator!$D$7*150),1)),ABS(MOD(A381*Calculator!$C$14/(Calculator!$D$7*150),1)-0.5)),IF(INT(2*A381*Calculator!$C$14/(Calculator!$D$7*150))&gt;INT(2*A381*Calculator!$B$14/(Calculator!$D$7*150)),0,1))),1)</f>
        <v>1</v>
      </c>
      <c r="E381" s="250" t="n">
        <f aca="false">IF(Calculator!$E$15="YES",IF(A381&lt;Calculator!$G$15,0,MIN(MIN(MIN(MOD(A381*Calculator!$B$15/(Calculator!$D$7*150),1),1-MOD(A381*Calculator!$B$15/(Calculator!$D$7*150),1)),ABS(MOD(A381*Calculator!$B$15/(Calculator!$D$7*150),1)-0.5)),MIN(MIN(MOD(A381*Calculator!$C$15/(Calculator!$D$7*150),1),1-MOD(A381*Calculator!$C$15/(Calculator!$D$7*150),1)),ABS(MOD(A381*Calculator!$C$15/(Calculator!$D$7*150),1)-0.5)),IF(INT(2*A381*Calculator!$C$15/(Calculator!$D$7*150))&gt;INT(2*A381*Calculator!$B$15/(Calculator!$D$7*150)),0,1))),1)</f>
        <v>0.0828070175438596</v>
      </c>
      <c r="F381" s="250" t="n">
        <f aca="false">IF(Calculator!$E$16="YES",IF(A381&lt;Calculator!$G$16,0,MIN(MIN(MIN(MOD(A381*Calculator!$B$16/(Calculator!$D$7*150),1),1-MOD(A381*Calculator!$B$16/(Calculator!$D$7*150),1)),ABS(MOD(A381*Calculator!$B$16/(Calculator!$D$7*150),1)-0.5)),MIN(MIN(MOD(A381*Calculator!$C$16/(Calculator!$D$7*150),1),1-MOD(A381*Calculator!$C$16/(Calculator!$D$7*150),1)),ABS(MOD(A381*Calculator!$C$16/(Calculator!$D$7*150),1)-0.5)),IF(INT(2*A381*Calculator!$C$16/(Calculator!$D$7*150))&gt;INT(2*A381*Calculator!$B$16/(Calculator!$D$7*150)),0,1))),1)</f>
        <v>1</v>
      </c>
      <c r="G381" s="250" t="n">
        <f aca="false">IF(Calculator!$E$17="YES",IF(A381&lt;Calculator!$G$17,0,MIN(MIN(MIN(MOD(A381*Calculator!$B$17/(Calculator!$D$7*150),1),1-MOD(A381*Calculator!$B$17/(Calculator!$D$7*150),1)),ABS(MOD(A381*Calculator!$B$17/(Calculator!$D$7*150),1)-0.5)),MIN(MIN(MOD(A381*Calculator!$C$17/(Calculator!$D$7*150),1),1-MOD(A381*Calculator!$C$17/(Calculator!$D$7*150),1)),ABS(MOD(A381*Calculator!$C$17/(Calculator!$D$7*150),1)-0.5)),IF(INT(2*A381*Calculator!$C$17/(Calculator!$D$7*150))&gt;INT(2*A381*Calculator!$B$17/(Calculator!$D$7*150)),0,1))),1)</f>
        <v>0.165614035087719</v>
      </c>
      <c r="H381" s="250" t="n">
        <f aca="false">IF(Calculator!$E$18="YES",IF(A381&lt;Calculator!$G$18,0,MIN(MIN(MIN(MOD(A381*Calculator!$B$18/(Calculator!$D$7*150),1),1-MOD(A381*Calculator!$B$18/(Calculator!$D$7*150),1)),ABS(MOD(A381*Calculator!$B$18/(Calculator!$D$7*150),1)-0.5)),MIN(MIN(MOD(A381*Calculator!$C$18/(Calculator!$D$7*150),1),1-MOD(A381*Calculator!$C$18/(Calculator!$D$7*150),1)),ABS(MOD(A381*Calculator!$C$18/(Calculator!$D$7*150),1)-0.5)),IF(INT(2*A381*Calculator!$C$18/(Calculator!$D$7*150))&gt;INT(2*A381*Calculator!$B$18/(Calculator!$D$7*150)),0,1))),1)</f>
        <v>1</v>
      </c>
      <c r="I381" s="250" t="n">
        <f aca="false">IF(Calculator!$E$19="YES",IF(A381&lt;Calculator!$G$19,0,MIN(MIN(MIN(MOD(A381*Calculator!$B$19/(Calculator!$D$7*150),1),1-MOD(A381*Calculator!$B$19/(Calculator!$D$7*150),1)),ABS(MOD(A381*Calculator!$B$19/(Calculator!$D$7*150),1)-0.5)),MIN(MIN(MOD(A381*Calculator!$C$19/(Calculator!$D$7*150),1),1-MOD(A381*Calculator!$C$19/(Calculator!$D$7*150),1)),ABS(MOD(A381*Calculator!$C$19/(Calculator!$D$7*150),1)-0.5)),IF(INT(2*A381*Calculator!$C$19/(Calculator!$D$7*150))&gt;INT(2*A381*Calculator!$B$19/(Calculator!$D$7*150)),0,1))),1)</f>
        <v>1</v>
      </c>
      <c r="J381" s="250" t="n">
        <f aca="false">IF(Calculator!$E$20="YES",IF(A381&lt;Calculator!$G$20,0,MIN(MIN(MIN(MOD(A381*Calculator!$B$20/(Calculator!$D$7*150),1),1-MOD(A381*Calculator!$B$20/(Calculator!$D$7*150),1)),ABS(MOD(A381*Calculator!$B$20/(Calculator!$D$7*150),1)-0.5)),MIN(MIN(MOD(A381*Calculator!$C$20/(Calculator!$D$7*150),1),1-MOD(A381*Calculator!$C$20/(Calculator!$D$7*150),1)),ABS(MOD(A381*Calculator!$C$20/(Calculator!$D$7*150),1)-0.5)),IF(INT(2*A381*Calculator!$C$20/(Calculator!$D$7*150))&gt;INT(2*A381*Calculator!$B$20/(Calculator!$D$7*150)),0,1))),1)</f>
        <v>1</v>
      </c>
      <c r="K381" s="250" t="n">
        <f aca="false">IF(Calculator!$E$21="YES",IF(A381&lt;Calculator!$G$21,0,MIN(MIN(MIN(MOD(A381*Calculator!$B$21/(Calculator!$D$7*150),1),1-MOD(A381*Calculator!$B$21/(Calculator!$D$7*150),1)),ABS(MOD(A381*Calculator!$B$21/(Calculator!$D$7*150),1)-0.5)),MIN(MIN(MOD(A381*Calculator!$C$21/(Calculator!$D$7*150),1),1-MOD(A381*Calculator!$C$21/(Calculator!$D$7*150),1)),ABS(MOD(A381*Calculator!$C$21/(Calculator!$D$7*150),1)-0.5)),IF(INT(2*A381*Calculator!$C$21/(Calculator!$D$7*150))&gt;INT(2*A381*Calculator!$B$21/(Calculator!$D$7*150)),0,1))),1)</f>
        <v>1</v>
      </c>
      <c r="L381" s="250" t="n">
        <f aca="false">IF(Calculator!$E$22="YES",IF(A381&lt;Calculator!$G$22,0,MIN(MIN(MIN(MOD(A381*Calculator!$B$22/(Calculator!$D$7*150),1),1-MOD(A381*Calculator!$B$22/(Calculator!$D$7*150),1)),ABS(MOD(A381*Calculator!$B$22/(Calculator!$D$7*150),1)-0.5)),MIN(MIN(MOD(A381*Calculator!$C$22/(Calculator!$D$7*150),1),1-MOD(A381*Calculator!$C$22/(Calculator!$D$7*150),1)),ABS(MOD(A381*Calculator!$C$22/(Calculator!$D$7*150),1)-0.5)),IF(INT(2*A381*Calculator!$C$22/(Calculator!$D$7*150))&gt;INT(2*A381*Calculator!$B$22/(Calculator!$D$7*150)),0,1))),1)</f>
        <v>1</v>
      </c>
      <c r="M381" s="250" t="n">
        <f aca="false">MIN(B381:L381)</f>
        <v>0.0828070175438596</v>
      </c>
      <c r="N381" s="250" t="n">
        <f aca="false">SUMPRODUCT(($M$7:$M$557&gt;M381)*1)+SUMPRODUCT(($M$7:$M$557=M381)*(ROW($M$7:$M$557)&lt;ROW(M381)))+1</f>
        <v>134</v>
      </c>
      <c r="O381" s="250" t="str">
        <f aca="false">IF(M381&gt;=0.13,"★★★ EXCELLENT",IF(M381&gt;=0.12,"★★  GOOD",IF(M381&gt;=0.07,"★  FAIR",IF(M381&gt;=0.025,"⚠  MARGINAL","✗  AVOID"))))</f>
        <v>★  FAIR</v>
      </c>
    </row>
    <row r="382" customFormat="false" ht="15" hidden="false" customHeight="true" outlineLevel="0" collapsed="false">
      <c r="A382" s="251" t="n">
        <v>42.5</v>
      </c>
      <c r="B382" s="252" t="n">
        <f aca="false">IF(Calculator!$E$12="YES",IF(A382&lt;Calculator!$G$12,0,MIN(MIN(MIN(MOD(A382*Calculator!$B$12/(Calculator!$D$7*150),1),1-MOD(A382*Calculator!$B$12/(Calculator!$D$7*150),1)),ABS(MOD(A382*Calculator!$B$12/(Calculator!$D$7*150),1)-0.5)),MIN(MIN(MOD(A382*Calculator!$C$12/(Calculator!$D$7*150),1),1-MOD(A382*Calculator!$C$12/(Calculator!$D$7*150),1)),ABS(MOD(A382*Calculator!$C$12/(Calculator!$D$7*150),1)-0.5)),IF(INT(2*A382*Calculator!$C$12/(Calculator!$D$7*150))&gt;INT(2*A382*Calculator!$B$12/(Calculator!$D$7*150)),0,1))),1)</f>
        <v>1</v>
      </c>
      <c r="C382" s="252" t="n">
        <f aca="false">IF(Calculator!$E$13="YES",IF(A382&lt;Calculator!$G$13,0,MIN(MIN(MIN(MOD(A382*Calculator!$B$13/(Calculator!$D$7*150),1),1-MOD(A382*Calculator!$B$13/(Calculator!$D$7*150),1)),ABS(MOD(A382*Calculator!$B$13/(Calculator!$D$7*150),1)-0.5)),MIN(MIN(MOD(A382*Calculator!$C$13/(Calculator!$D$7*150),1),1-MOD(A382*Calculator!$C$13/(Calculator!$D$7*150),1)),ABS(MOD(A382*Calculator!$C$13/(Calculator!$D$7*150),1)-0.5)),IF(INT(2*A382*Calculator!$C$13/(Calculator!$D$7*150))&gt;INT(2*A382*Calculator!$B$13/(Calculator!$D$7*150)),0,1))),1)</f>
        <v>1</v>
      </c>
      <c r="D382" s="252" t="n">
        <f aca="false">IF(Calculator!$E$14="YES",IF(A382&lt;Calculator!$G$14,0,MIN(MIN(MIN(MOD(A382*Calculator!$B$14/(Calculator!$D$7*150),1),1-MOD(A382*Calculator!$B$14/(Calculator!$D$7*150),1)),ABS(MOD(A382*Calculator!$B$14/(Calculator!$D$7*150),1)-0.5)),MIN(MIN(MOD(A382*Calculator!$C$14/(Calculator!$D$7*150),1),1-MOD(A382*Calculator!$C$14/(Calculator!$D$7*150),1)),ABS(MOD(A382*Calculator!$C$14/(Calculator!$D$7*150),1)-0.5)),IF(INT(2*A382*Calculator!$C$14/(Calculator!$D$7*150))&gt;INT(2*A382*Calculator!$B$14/(Calculator!$D$7*150)),0,1))),1)</f>
        <v>1</v>
      </c>
      <c r="E382" s="252" t="n">
        <f aca="false">IF(Calculator!$E$15="YES",IF(A382&lt;Calculator!$G$15,0,MIN(MIN(MIN(MOD(A382*Calculator!$B$15/(Calculator!$D$7*150),1),1-MOD(A382*Calculator!$B$15/(Calculator!$D$7*150),1)),ABS(MOD(A382*Calculator!$B$15/(Calculator!$D$7*150),1)-0.5)),MIN(MIN(MOD(A382*Calculator!$C$15/(Calculator!$D$7*150),1),1-MOD(A382*Calculator!$C$15/(Calculator!$D$7*150),1)),ABS(MOD(A382*Calculator!$C$15/(Calculator!$D$7*150),1)-0.5)),IF(INT(2*A382*Calculator!$C$15/(Calculator!$D$7*150))&gt;INT(2*A382*Calculator!$B$15/(Calculator!$D$7*150)),0,1))),1)</f>
        <v>0.0877192982456139</v>
      </c>
      <c r="F382" s="252" t="n">
        <f aca="false">IF(Calculator!$E$16="YES",IF(A382&lt;Calculator!$G$16,0,MIN(MIN(MIN(MOD(A382*Calculator!$B$16/(Calculator!$D$7*150),1),1-MOD(A382*Calculator!$B$16/(Calculator!$D$7*150),1)),ABS(MOD(A382*Calculator!$B$16/(Calculator!$D$7*150),1)-0.5)),MIN(MIN(MOD(A382*Calculator!$C$16/(Calculator!$D$7*150),1),1-MOD(A382*Calculator!$C$16/(Calculator!$D$7*150),1)),ABS(MOD(A382*Calculator!$C$16/(Calculator!$D$7*150),1)-0.5)),IF(INT(2*A382*Calculator!$C$16/(Calculator!$D$7*150))&gt;INT(2*A382*Calculator!$B$16/(Calculator!$D$7*150)),0,1))),1)</f>
        <v>1</v>
      </c>
      <c r="G382" s="252" t="n">
        <f aca="false">IF(Calculator!$E$17="YES",IF(A382&lt;Calculator!$G$17,0,MIN(MIN(MIN(MOD(A382*Calculator!$B$17/(Calculator!$D$7*150),1),1-MOD(A382*Calculator!$B$17/(Calculator!$D$7*150),1)),ABS(MOD(A382*Calculator!$B$17/(Calculator!$D$7*150),1)-0.5)),MIN(MIN(MOD(A382*Calculator!$C$17/(Calculator!$D$7*150),1),1-MOD(A382*Calculator!$C$17/(Calculator!$D$7*150),1)),ABS(MOD(A382*Calculator!$C$17/(Calculator!$D$7*150),1)-0.5)),IF(INT(2*A382*Calculator!$C$17/(Calculator!$D$7*150))&gt;INT(2*A382*Calculator!$B$17/(Calculator!$D$7*150)),0,1))),1)</f>
        <v>0.175438596491228</v>
      </c>
      <c r="H382" s="252" t="n">
        <f aca="false">IF(Calculator!$E$18="YES",IF(A382&lt;Calculator!$G$18,0,MIN(MIN(MIN(MOD(A382*Calculator!$B$18/(Calculator!$D$7*150),1),1-MOD(A382*Calculator!$B$18/(Calculator!$D$7*150),1)),ABS(MOD(A382*Calculator!$B$18/(Calculator!$D$7*150),1)-0.5)),MIN(MIN(MOD(A382*Calculator!$C$18/(Calculator!$D$7*150),1),1-MOD(A382*Calculator!$C$18/(Calculator!$D$7*150),1)),ABS(MOD(A382*Calculator!$C$18/(Calculator!$D$7*150),1)-0.5)),IF(INT(2*A382*Calculator!$C$18/(Calculator!$D$7*150))&gt;INT(2*A382*Calculator!$B$18/(Calculator!$D$7*150)),0,1))),1)</f>
        <v>1</v>
      </c>
      <c r="I382" s="252" t="n">
        <f aca="false">IF(Calculator!$E$19="YES",IF(A382&lt;Calculator!$G$19,0,MIN(MIN(MIN(MOD(A382*Calculator!$B$19/(Calculator!$D$7*150),1),1-MOD(A382*Calculator!$B$19/(Calculator!$D$7*150),1)),ABS(MOD(A382*Calculator!$B$19/(Calculator!$D$7*150),1)-0.5)),MIN(MIN(MOD(A382*Calculator!$C$19/(Calculator!$D$7*150),1),1-MOD(A382*Calculator!$C$19/(Calculator!$D$7*150),1)),ABS(MOD(A382*Calculator!$C$19/(Calculator!$D$7*150),1)-0.5)),IF(INT(2*A382*Calculator!$C$19/(Calculator!$D$7*150))&gt;INT(2*A382*Calculator!$B$19/(Calculator!$D$7*150)),0,1))),1)</f>
        <v>1</v>
      </c>
      <c r="J382" s="252" t="n">
        <f aca="false">IF(Calculator!$E$20="YES",IF(A382&lt;Calculator!$G$20,0,MIN(MIN(MIN(MOD(A382*Calculator!$B$20/(Calculator!$D$7*150),1),1-MOD(A382*Calculator!$B$20/(Calculator!$D$7*150),1)),ABS(MOD(A382*Calculator!$B$20/(Calculator!$D$7*150),1)-0.5)),MIN(MIN(MOD(A382*Calculator!$C$20/(Calculator!$D$7*150),1),1-MOD(A382*Calculator!$C$20/(Calculator!$D$7*150),1)),ABS(MOD(A382*Calculator!$C$20/(Calculator!$D$7*150),1)-0.5)),IF(INT(2*A382*Calculator!$C$20/(Calculator!$D$7*150))&gt;INT(2*A382*Calculator!$B$20/(Calculator!$D$7*150)),0,1))),1)</f>
        <v>1</v>
      </c>
      <c r="K382" s="252" t="n">
        <f aca="false">IF(Calculator!$E$21="YES",IF(A382&lt;Calculator!$G$21,0,MIN(MIN(MIN(MOD(A382*Calculator!$B$21/(Calculator!$D$7*150),1),1-MOD(A382*Calculator!$B$21/(Calculator!$D$7*150),1)),ABS(MOD(A382*Calculator!$B$21/(Calculator!$D$7*150),1)-0.5)),MIN(MIN(MOD(A382*Calculator!$C$21/(Calculator!$D$7*150),1),1-MOD(A382*Calculator!$C$21/(Calculator!$D$7*150),1)),ABS(MOD(A382*Calculator!$C$21/(Calculator!$D$7*150),1)-0.5)),IF(INT(2*A382*Calculator!$C$21/(Calculator!$D$7*150))&gt;INT(2*A382*Calculator!$B$21/(Calculator!$D$7*150)),0,1))),1)</f>
        <v>1</v>
      </c>
      <c r="L382" s="252" t="n">
        <f aca="false">IF(Calculator!$E$22="YES",IF(A382&lt;Calculator!$G$22,0,MIN(MIN(MIN(MOD(A382*Calculator!$B$22/(Calculator!$D$7*150),1),1-MOD(A382*Calculator!$B$22/(Calculator!$D$7*150),1)),ABS(MOD(A382*Calculator!$B$22/(Calculator!$D$7*150),1)-0.5)),MIN(MIN(MOD(A382*Calculator!$C$22/(Calculator!$D$7*150),1),1-MOD(A382*Calculator!$C$22/(Calculator!$D$7*150),1)),ABS(MOD(A382*Calculator!$C$22/(Calculator!$D$7*150),1)-0.5)),IF(INT(2*A382*Calculator!$C$22/(Calculator!$D$7*150))&gt;INT(2*A382*Calculator!$B$22/(Calculator!$D$7*150)),0,1))),1)</f>
        <v>1</v>
      </c>
      <c r="M382" s="252" t="n">
        <f aca="false">MIN(B382:L382)</f>
        <v>0.0877192982456139</v>
      </c>
      <c r="N382" s="252" t="n">
        <f aca="false">SUMPRODUCT(($M$7:$M$557&gt;M382)*1)+SUMPRODUCT(($M$7:$M$557=M382)*(ROW($M$7:$M$557)&lt;ROW(M382)))+1</f>
        <v>120</v>
      </c>
      <c r="O382" s="252" t="str">
        <f aca="false">IF(M382&gt;=0.13,"★★★ EXCELLENT",IF(M382&gt;=0.12,"★★  GOOD",IF(M382&gt;=0.07,"★  FAIR",IF(M382&gt;=0.025,"⚠  MARGINAL","✗  AVOID"))))</f>
        <v>★  FAIR</v>
      </c>
    </row>
    <row r="383" customFormat="false" ht="15" hidden="false" customHeight="true" outlineLevel="0" collapsed="false">
      <c r="A383" s="249" t="n">
        <v>42.6</v>
      </c>
      <c r="B383" s="250" t="n">
        <f aca="false">IF(Calculator!$E$12="YES",IF(A383&lt;Calculator!$G$12,0,MIN(MIN(MIN(MOD(A383*Calculator!$B$12/(Calculator!$D$7*150),1),1-MOD(A383*Calculator!$B$12/(Calculator!$D$7*150),1)),ABS(MOD(A383*Calculator!$B$12/(Calculator!$D$7*150),1)-0.5)),MIN(MIN(MOD(A383*Calculator!$C$12/(Calculator!$D$7*150),1),1-MOD(A383*Calculator!$C$12/(Calculator!$D$7*150),1)),ABS(MOD(A383*Calculator!$C$12/(Calculator!$D$7*150),1)-0.5)),IF(INT(2*A383*Calculator!$C$12/(Calculator!$D$7*150))&gt;INT(2*A383*Calculator!$B$12/(Calculator!$D$7*150)),0,1))),1)</f>
        <v>1</v>
      </c>
      <c r="C383" s="250" t="n">
        <f aca="false">IF(Calculator!$E$13="YES",IF(A383&lt;Calculator!$G$13,0,MIN(MIN(MIN(MOD(A383*Calculator!$B$13/(Calculator!$D$7*150),1),1-MOD(A383*Calculator!$B$13/(Calculator!$D$7*150),1)),ABS(MOD(A383*Calculator!$B$13/(Calculator!$D$7*150),1)-0.5)),MIN(MIN(MOD(A383*Calculator!$C$13/(Calculator!$D$7*150),1),1-MOD(A383*Calculator!$C$13/(Calculator!$D$7*150),1)),ABS(MOD(A383*Calculator!$C$13/(Calculator!$D$7*150),1)-0.5)),IF(INT(2*A383*Calculator!$C$13/(Calculator!$D$7*150))&gt;INT(2*A383*Calculator!$B$13/(Calculator!$D$7*150)),0,1))),1)</f>
        <v>1</v>
      </c>
      <c r="D383" s="250" t="n">
        <f aca="false">IF(Calculator!$E$14="YES",IF(A383&lt;Calculator!$G$14,0,MIN(MIN(MIN(MOD(A383*Calculator!$B$14/(Calculator!$D$7*150),1),1-MOD(A383*Calculator!$B$14/(Calculator!$D$7*150),1)),ABS(MOD(A383*Calculator!$B$14/(Calculator!$D$7*150),1)-0.5)),MIN(MIN(MOD(A383*Calculator!$C$14/(Calculator!$D$7*150),1),1-MOD(A383*Calculator!$C$14/(Calculator!$D$7*150),1)),ABS(MOD(A383*Calculator!$C$14/(Calculator!$D$7*150),1)-0.5)),IF(INT(2*A383*Calculator!$C$14/(Calculator!$D$7*150))&gt;INT(2*A383*Calculator!$B$14/(Calculator!$D$7*150)),0,1))),1)</f>
        <v>1</v>
      </c>
      <c r="E383" s="250" t="n">
        <f aca="false">IF(Calculator!$E$15="YES",IF(A383&lt;Calculator!$G$15,0,MIN(MIN(MIN(MOD(A383*Calculator!$B$15/(Calculator!$D$7*150),1),1-MOD(A383*Calculator!$B$15/(Calculator!$D$7*150),1)),ABS(MOD(A383*Calculator!$B$15/(Calculator!$D$7*150),1)-0.5)),MIN(MIN(MOD(A383*Calculator!$C$15/(Calculator!$D$7*150),1),1-MOD(A383*Calculator!$C$15/(Calculator!$D$7*150),1)),ABS(MOD(A383*Calculator!$C$15/(Calculator!$D$7*150),1)-0.5)),IF(INT(2*A383*Calculator!$C$15/(Calculator!$D$7*150))&gt;INT(2*A383*Calculator!$B$15/(Calculator!$D$7*150)),0,1))),1)</f>
        <v>0.0926315789473682</v>
      </c>
      <c r="F383" s="250" t="n">
        <f aca="false">IF(Calculator!$E$16="YES",IF(A383&lt;Calculator!$G$16,0,MIN(MIN(MIN(MOD(A383*Calculator!$B$16/(Calculator!$D$7*150),1),1-MOD(A383*Calculator!$B$16/(Calculator!$D$7*150),1)),ABS(MOD(A383*Calculator!$B$16/(Calculator!$D$7*150),1)-0.5)),MIN(MIN(MOD(A383*Calculator!$C$16/(Calculator!$D$7*150),1),1-MOD(A383*Calculator!$C$16/(Calculator!$D$7*150),1)),ABS(MOD(A383*Calculator!$C$16/(Calculator!$D$7*150),1)-0.5)),IF(INT(2*A383*Calculator!$C$16/(Calculator!$D$7*150))&gt;INT(2*A383*Calculator!$B$16/(Calculator!$D$7*150)),0,1))),1)</f>
        <v>1</v>
      </c>
      <c r="G383" s="250" t="n">
        <f aca="false">IF(Calculator!$E$17="YES",IF(A383&lt;Calculator!$G$17,0,MIN(MIN(MIN(MOD(A383*Calculator!$B$17/(Calculator!$D$7*150),1),1-MOD(A383*Calculator!$B$17/(Calculator!$D$7*150),1)),ABS(MOD(A383*Calculator!$B$17/(Calculator!$D$7*150),1)-0.5)),MIN(MIN(MOD(A383*Calculator!$C$17/(Calculator!$D$7*150),1),1-MOD(A383*Calculator!$C$17/(Calculator!$D$7*150),1)),ABS(MOD(A383*Calculator!$C$17/(Calculator!$D$7*150),1)-0.5)),IF(INT(2*A383*Calculator!$C$17/(Calculator!$D$7*150))&gt;INT(2*A383*Calculator!$B$17/(Calculator!$D$7*150)),0,1))),1)</f>
        <v>0.185263157894736</v>
      </c>
      <c r="H383" s="250" t="n">
        <f aca="false">IF(Calculator!$E$18="YES",IF(A383&lt;Calculator!$G$18,0,MIN(MIN(MIN(MOD(A383*Calculator!$B$18/(Calculator!$D$7*150),1),1-MOD(A383*Calculator!$B$18/(Calculator!$D$7*150),1)),ABS(MOD(A383*Calculator!$B$18/(Calculator!$D$7*150),1)-0.5)),MIN(MIN(MOD(A383*Calculator!$C$18/(Calculator!$D$7*150),1),1-MOD(A383*Calculator!$C$18/(Calculator!$D$7*150),1)),ABS(MOD(A383*Calculator!$C$18/(Calculator!$D$7*150),1)-0.5)),IF(INT(2*A383*Calculator!$C$18/(Calculator!$D$7*150))&gt;INT(2*A383*Calculator!$B$18/(Calculator!$D$7*150)),0,1))),1)</f>
        <v>1</v>
      </c>
      <c r="I383" s="250" t="n">
        <f aca="false">IF(Calculator!$E$19="YES",IF(A383&lt;Calculator!$G$19,0,MIN(MIN(MIN(MOD(A383*Calculator!$B$19/(Calculator!$D$7*150),1),1-MOD(A383*Calculator!$B$19/(Calculator!$D$7*150),1)),ABS(MOD(A383*Calculator!$B$19/(Calculator!$D$7*150),1)-0.5)),MIN(MIN(MOD(A383*Calculator!$C$19/(Calculator!$D$7*150),1),1-MOD(A383*Calculator!$C$19/(Calculator!$D$7*150),1)),ABS(MOD(A383*Calculator!$C$19/(Calculator!$D$7*150),1)-0.5)),IF(INT(2*A383*Calculator!$C$19/(Calculator!$D$7*150))&gt;INT(2*A383*Calculator!$B$19/(Calculator!$D$7*150)),0,1))),1)</f>
        <v>1</v>
      </c>
      <c r="J383" s="250" t="n">
        <f aca="false">IF(Calculator!$E$20="YES",IF(A383&lt;Calculator!$G$20,0,MIN(MIN(MIN(MOD(A383*Calculator!$B$20/(Calculator!$D$7*150),1),1-MOD(A383*Calculator!$B$20/(Calculator!$D$7*150),1)),ABS(MOD(A383*Calculator!$B$20/(Calculator!$D$7*150),1)-0.5)),MIN(MIN(MOD(A383*Calculator!$C$20/(Calculator!$D$7*150),1),1-MOD(A383*Calculator!$C$20/(Calculator!$D$7*150),1)),ABS(MOD(A383*Calculator!$C$20/(Calculator!$D$7*150),1)-0.5)),IF(INT(2*A383*Calculator!$C$20/(Calculator!$D$7*150))&gt;INT(2*A383*Calculator!$B$20/(Calculator!$D$7*150)),0,1))),1)</f>
        <v>1</v>
      </c>
      <c r="K383" s="250" t="n">
        <f aca="false">IF(Calculator!$E$21="YES",IF(A383&lt;Calculator!$G$21,0,MIN(MIN(MIN(MOD(A383*Calculator!$B$21/(Calculator!$D$7*150),1),1-MOD(A383*Calculator!$B$21/(Calculator!$D$7*150),1)),ABS(MOD(A383*Calculator!$B$21/(Calculator!$D$7*150),1)-0.5)),MIN(MIN(MOD(A383*Calculator!$C$21/(Calculator!$D$7*150),1),1-MOD(A383*Calculator!$C$21/(Calculator!$D$7*150),1)),ABS(MOD(A383*Calculator!$C$21/(Calculator!$D$7*150),1)-0.5)),IF(INT(2*A383*Calculator!$C$21/(Calculator!$D$7*150))&gt;INT(2*A383*Calculator!$B$21/(Calculator!$D$7*150)),0,1))),1)</f>
        <v>1</v>
      </c>
      <c r="L383" s="250" t="n">
        <f aca="false">IF(Calculator!$E$22="YES",IF(A383&lt;Calculator!$G$22,0,MIN(MIN(MIN(MOD(A383*Calculator!$B$22/(Calculator!$D$7*150),1),1-MOD(A383*Calculator!$B$22/(Calculator!$D$7*150),1)),ABS(MOD(A383*Calculator!$B$22/(Calculator!$D$7*150),1)-0.5)),MIN(MIN(MOD(A383*Calculator!$C$22/(Calculator!$D$7*150),1),1-MOD(A383*Calculator!$C$22/(Calculator!$D$7*150),1)),ABS(MOD(A383*Calculator!$C$22/(Calculator!$D$7*150),1)-0.5)),IF(INT(2*A383*Calculator!$C$22/(Calculator!$D$7*150))&gt;INT(2*A383*Calculator!$B$22/(Calculator!$D$7*150)),0,1))),1)</f>
        <v>1</v>
      </c>
      <c r="M383" s="250" t="n">
        <f aca="false">MIN(B383:L383)</f>
        <v>0.0926315789473682</v>
      </c>
      <c r="N383" s="250" t="n">
        <f aca="false">SUMPRODUCT(($M$7:$M$557&gt;M383)*1)+SUMPRODUCT(($M$7:$M$557=M383)*(ROW($M$7:$M$557)&lt;ROW(M383)))+1</f>
        <v>106</v>
      </c>
      <c r="O383" s="250" t="str">
        <f aca="false">IF(M383&gt;=0.13,"★★★ EXCELLENT",IF(M383&gt;=0.12,"★★  GOOD",IF(M383&gt;=0.07,"★  FAIR",IF(M383&gt;=0.025,"⚠  MARGINAL","✗  AVOID"))))</f>
        <v>★  FAIR</v>
      </c>
    </row>
    <row r="384" customFormat="false" ht="15" hidden="false" customHeight="true" outlineLevel="0" collapsed="false">
      <c r="A384" s="251" t="n">
        <v>42.7</v>
      </c>
      <c r="B384" s="252" t="n">
        <f aca="false">IF(Calculator!$E$12="YES",IF(A384&lt;Calculator!$G$12,0,MIN(MIN(MIN(MOD(A384*Calculator!$B$12/(Calculator!$D$7*150),1),1-MOD(A384*Calculator!$B$12/(Calculator!$D$7*150),1)),ABS(MOD(A384*Calculator!$B$12/(Calculator!$D$7*150),1)-0.5)),MIN(MIN(MOD(A384*Calculator!$C$12/(Calculator!$D$7*150),1),1-MOD(A384*Calculator!$C$12/(Calculator!$D$7*150),1)),ABS(MOD(A384*Calculator!$C$12/(Calculator!$D$7*150),1)-0.5)),IF(INT(2*A384*Calculator!$C$12/(Calculator!$D$7*150))&gt;INT(2*A384*Calculator!$B$12/(Calculator!$D$7*150)),0,1))),1)</f>
        <v>1</v>
      </c>
      <c r="C384" s="252" t="n">
        <f aca="false">IF(Calculator!$E$13="YES",IF(A384&lt;Calculator!$G$13,0,MIN(MIN(MIN(MOD(A384*Calculator!$B$13/(Calculator!$D$7*150),1),1-MOD(A384*Calculator!$B$13/(Calculator!$D$7*150),1)),ABS(MOD(A384*Calculator!$B$13/(Calculator!$D$7*150),1)-0.5)),MIN(MIN(MOD(A384*Calculator!$C$13/(Calculator!$D$7*150),1),1-MOD(A384*Calculator!$C$13/(Calculator!$D$7*150),1)),ABS(MOD(A384*Calculator!$C$13/(Calculator!$D$7*150),1)-0.5)),IF(INT(2*A384*Calculator!$C$13/(Calculator!$D$7*150))&gt;INT(2*A384*Calculator!$B$13/(Calculator!$D$7*150)),0,1))),1)</f>
        <v>1</v>
      </c>
      <c r="D384" s="252" t="n">
        <f aca="false">IF(Calculator!$E$14="YES",IF(A384&lt;Calculator!$G$14,0,MIN(MIN(MIN(MOD(A384*Calculator!$B$14/(Calculator!$D$7*150),1),1-MOD(A384*Calculator!$B$14/(Calculator!$D$7*150),1)),ABS(MOD(A384*Calculator!$B$14/(Calculator!$D$7*150),1)-0.5)),MIN(MIN(MOD(A384*Calculator!$C$14/(Calculator!$D$7*150),1),1-MOD(A384*Calculator!$C$14/(Calculator!$D$7*150),1)),ABS(MOD(A384*Calculator!$C$14/(Calculator!$D$7*150),1)-0.5)),IF(INT(2*A384*Calculator!$C$14/(Calculator!$D$7*150))&gt;INT(2*A384*Calculator!$B$14/(Calculator!$D$7*150)),0,1))),1)</f>
        <v>1</v>
      </c>
      <c r="E384" s="252" t="n">
        <f aca="false">IF(Calculator!$E$15="YES",IF(A384&lt;Calculator!$G$15,0,MIN(MIN(MIN(MOD(A384*Calculator!$B$15/(Calculator!$D$7*150),1),1-MOD(A384*Calculator!$B$15/(Calculator!$D$7*150),1)),ABS(MOD(A384*Calculator!$B$15/(Calculator!$D$7*150),1)-0.5)),MIN(MIN(MOD(A384*Calculator!$C$15/(Calculator!$D$7*150),1),1-MOD(A384*Calculator!$C$15/(Calculator!$D$7*150),1)),ABS(MOD(A384*Calculator!$C$15/(Calculator!$D$7*150),1)-0.5)),IF(INT(2*A384*Calculator!$C$15/(Calculator!$D$7*150))&gt;INT(2*A384*Calculator!$B$15/(Calculator!$D$7*150)),0,1))),1)</f>
        <v>0.0975438596491229</v>
      </c>
      <c r="F384" s="252" t="n">
        <f aca="false">IF(Calculator!$E$16="YES",IF(A384&lt;Calculator!$G$16,0,MIN(MIN(MIN(MOD(A384*Calculator!$B$16/(Calculator!$D$7*150),1),1-MOD(A384*Calculator!$B$16/(Calculator!$D$7*150),1)),ABS(MOD(A384*Calculator!$B$16/(Calculator!$D$7*150),1)-0.5)),MIN(MIN(MOD(A384*Calculator!$C$16/(Calculator!$D$7*150),1),1-MOD(A384*Calculator!$C$16/(Calculator!$D$7*150),1)),ABS(MOD(A384*Calculator!$C$16/(Calculator!$D$7*150),1)-0.5)),IF(INT(2*A384*Calculator!$C$16/(Calculator!$D$7*150))&gt;INT(2*A384*Calculator!$B$16/(Calculator!$D$7*150)),0,1))),1)</f>
        <v>1</v>
      </c>
      <c r="G384" s="252" t="n">
        <f aca="false">IF(Calculator!$E$17="YES",IF(A384&lt;Calculator!$G$17,0,MIN(MIN(MIN(MOD(A384*Calculator!$B$17/(Calculator!$D$7*150),1),1-MOD(A384*Calculator!$B$17/(Calculator!$D$7*150),1)),ABS(MOD(A384*Calculator!$B$17/(Calculator!$D$7*150),1)-0.5)),MIN(MIN(MOD(A384*Calculator!$C$17/(Calculator!$D$7*150),1),1-MOD(A384*Calculator!$C$17/(Calculator!$D$7*150),1)),ABS(MOD(A384*Calculator!$C$17/(Calculator!$D$7*150),1)-0.5)),IF(INT(2*A384*Calculator!$C$17/(Calculator!$D$7*150))&gt;INT(2*A384*Calculator!$B$17/(Calculator!$D$7*150)),0,1))),1)</f>
        <v>0.195087719298246</v>
      </c>
      <c r="H384" s="252" t="n">
        <f aca="false">IF(Calculator!$E$18="YES",IF(A384&lt;Calculator!$G$18,0,MIN(MIN(MIN(MOD(A384*Calculator!$B$18/(Calculator!$D$7*150),1),1-MOD(A384*Calculator!$B$18/(Calculator!$D$7*150),1)),ABS(MOD(A384*Calculator!$B$18/(Calculator!$D$7*150),1)-0.5)),MIN(MIN(MOD(A384*Calculator!$C$18/(Calculator!$D$7*150),1),1-MOD(A384*Calculator!$C$18/(Calculator!$D$7*150),1)),ABS(MOD(A384*Calculator!$C$18/(Calculator!$D$7*150),1)-0.5)),IF(INT(2*A384*Calculator!$C$18/(Calculator!$D$7*150))&gt;INT(2*A384*Calculator!$B$18/(Calculator!$D$7*150)),0,1))),1)</f>
        <v>1</v>
      </c>
      <c r="I384" s="252" t="n">
        <f aca="false">IF(Calculator!$E$19="YES",IF(A384&lt;Calculator!$G$19,0,MIN(MIN(MIN(MOD(A384*Calculator!$B$19/(Calculator!$D$7*150),1),1-MOD(A384*Calculator!$B$19/(Calculator!$D$7*150),1)),ABS(MOD(A384*Calculator!$B$19/(Calculator!$D$7*150),1)-0.5)),MIN(MIN(MOD(A384*Calculator!$C$19/(Calculator!$D$7*150),1),1-MOD(A384*Calculator!$C$19/(Calculator!$D$7*150),1)),ABS(MOD(A384*Calculator!$C$19/(Calculator!$D$7*150),1)-0.5)),IF(INT(2*A384*Calculator!$C$19/(Calculator!$D$7*150))&gt;INT(2*A384*Calculator!$B$19/(Calculator!$D$7*150)),0,1))),1)</f>
        <v>1</v>
      </c>
      <c r="J384" s="252" t="n">
        <f aca="false">IF(Calculator!$E$20="YES",IF(A384&lt;Calculator!$G$20,0,MIN(MIN(MIN(MOD(A384*Calculator!$B$20/(Calculator!$D$7*150),1),1-MOD(A384*Calculator!$B$20/(Calculator!$D$7*150),1)),ABS(MOD(A384*Calculator!$B$20/(Calculator!$D$7*150),1)-0.5)),MIN(MIN(MOD(A384*Calculator!$C$20/(Calculator!$D$7*150),1),1-MOD(A384*Calculator!$C$20/(Calculator!$D$7*150),1)),ABS(MOD(A384*Calculator!$C$20/(Calculator!$D$7*150),1)-0.5)),IF(INT(2*A384*Calculator!$C$20/(Calculator!$D$7*150))&gt;INT(2*A384*Calculator!$B$20/(Calculator!$D$7*150)),0,1))),1)</f>
        <v>1</v>
      </c>
      <c r="K384" s="252" t="n">
        <f aca="false">IF(Calculator!$E$21="YES",IF(A384&lt;Calculator!$G$21,0,MIN(MIN(MIN(MOD(A384*Calculator!$B$21/(Calculator!$D$7*150),1),1-MOD(A384*Calculator!$B$21/(Calculator!$D$7*150),1)),ABS(MOD(A384*Calculator!$B$21/(Calculator!$D$7*150),1)-0.5)),MIN(MIN(MOD(A384*Calculator!$C$21/(Calculator!$D$7*150),1),1-MOD(A384*Calculator!$C$21/(Calculator!$D$7*150),1)),ABS(MOD(A384*Calculator!$C$21/(Calculator!$D$7*150),1)-0.5)),IF(INT(2*A384*Calculator!$C$21/(Calculator!$D$7*150))&gt;INT(2*A384*Calculator!$B$21/(Calculator!$D$7*150)),0,1))),1)</f>
        <v>1</v>
      </c>
      <c r="L384" s="252" t="n">
        <f aca="false">IF(Calculator!$E$22="YES",IF(A384&lt;Calculator!$G$22,0,MIN(MIN(MIN(MOD(A384*Calculator!$B$22/(Calculator!$D$7*150),1),1-MOD(A384*Calculator!$B$22/(Calculator!$D$7*150),1)),ABS(MOD(A384*Calculator!$B$22/(Calculator!$D$7*150),1)-0.5)),MIN(MIN(MOD(A384*Calculator!$C$22/(Calculator!$D$7*150),1),1-MOD(A384*Calculator!$C$22/(Calculator!$D$7*150),1)),ABS(MOD(A384*Calculator!$C$22/(Calculator!$D$7*150),1)-0.5)),IF(INT(2*A384*Calculator!$C$22/(Calculator!$D$7*150))&gt;INT(2*A384*Calculator!$B$22/(Calculator!$D$7*150)),0,1))),1)</f>
        <v>1</v>
      </c>
      <c r="M384" s="252" t="n">
        <f aca="false">MIN(B384:L384)</f>
        <v>0.0975438596491229</v>
      </c>
      <c r="N384" s="252" t="n">
        <f aca="false">SUMPRODUCT(($M$7:$M$557&gt;M384)*1)+SUMPRODUCT(($M$7:$M$557=M384)*(ROW($M$7:$M$557)&lt;ROW(M384)))+1</f>
        <v>93</v>
      </c>
      <c r="O384" s="252" t="str">
        <f aca="false">IF(M384&gt;=0.13,"★★★ EXCELLENT",IF(M384&gt;=0.12,"★★  GOOD",IF(M384&gt;=0.07,"★  FAIR",IF(M384&gt;=0.025,"⚠  MARGINAL","✗  AVOID"))))</f>
        <v>★  FAIR</v>
      </c>
    </row>
    <row r="385" customFormat="false" ht="15" hidden="false" customHeight="true" outlineLevel="0" collapsed="false">
      <c r="A385" s="249" t="n">
        <v>42.8</v>
      </c>
      <c r="B385" s="250" t="n">
        <f aca="false">IF(Calculator!$E$12="YES",IF(A385&lt;Calculator!$G$12,0,MIN(MIN(MIN(MOD(A385*Calculator!$B$12/(Calculator!$D$7*150),1),1-MOD(A385*Calculator!$B$12/(Calculator!$D$7*150),1)),ABS(MOD(A385*Calculator!$B$12/(Calculator!$D$7*150),1)-0.5)),MIN(MIN(MOD(A385*Calculator!$C$12/(Calculator!$D$7*150),1),1-MOD(A385*Calculator!$C$12/(Calculator!$D$7*150),1)),ABS(MOD(A385*Calculator!$C$12/(Calculator!$D$7*150),1)-0.5)),IF(INT(2*A385*Calculator!$C$12/(Calculator!$D$7*150))&gt;INT(2*A385*Calculator!$B$12/(Calculator!$D$7*150)),0,1))),1)</f>
        <v>1</v>
      </c>
      <c r="C385" s="250" t="n">
        <f aca="false">IF(Calculator!$E$13="YES",IF(A385&lt;Calculator!$G$13,0,MIN(MIN(MIN(MOD(A385*Calculator!$B$13/(Calculator!$D$7*150),1),1-MOD(A385*Calculator!$B$13/(Calculator!$D$7*150),1)),ABS(MOD(A385*Calculator!$B$13/(Calculator!$D$7*150),1)-0.5)),MIN(MIN(MOD(A385*Calculator!$C$13/(Calculator!$D$7*150),1),1-MOD(A385*Calculator!$C$13/(Calculator!$D$7*150),1)),ABS(MOD(A385*Calculator!$C$13/(Calculator!$D$7*150),1)-0.5)),IF(INT(2*A385*Calculator!$C$13/(Calculator!$D$7*150))&gt;INT(2*A385*Calculator!$B$13/(Calculator!$D$7*150)),0,1))),1)</f>
        <v>1</v>
      </c>
      <c r="D385" s="250" t="n">
        <f aca="false">IF(Calculator!$E$14="YES",IF(A385&lt;Calculator!$G$14,0,MIN(MIN(MIN(MOD(A385*Calculator!$B$14/(Calculator!$D$7*150),1),1-MOD(A385*Calculator!$B$14/(Calculator!$D$7*150),1)),ABS(MOD(A385*Calculator!$B$14/(Calculator!$D$7*150),1)-0.5)),MIN(MIN(MOD(A385*Calculator!$C$14/(Calculator!$D$7*150),1),1-MOD(A385*Calculator!$C$14/(Calculator!$D$7*150),1)),ABS(MOD(A385*Calculator!$C$14/(Calculator!$D$7*150),1)-0.5)),IF(INT(2*A385*Calculator!$C$14/(Calculator!$D$7*150))&gt;INT(2*A385*Calculator!$B$14/(Calculator!$D$7*150)),0,1))),1)</f>
        <v>1</v>
      </c>
      <c r="E385" s="250" t="n">
        <f aca="false">IF(Calculator!$E$15="YES",IF(A385&lt;Calculator!$G$15,0,MIN(MIN(MIN(MOD(A385*Calculator!$B$15/(Calculator!$D$7*150),1),1-MOD(A385*Calculator!$B$15/(Calculator!$D$7*150),1)),ABS(MOD(A385*Calculator!$B$15/(Calculator!$D$7*150),1)-0.5)),MIN(MIN(MOD(A385*Calculator!$C$15/(Calculator!$D$7*150),1),1-MOD(A385*Calculator!$C$15/(Calculator!$D$7*150),1)),ABS(MOD(A385*Calculator!$C$15/(Calculator!$D$7*150),1)-0.5)),IF(INT(2*A385*Calculator!$C$15/(Calculator!$D$7*150))&gt;INT(2*A385*Calculator!$B$15/(Calculator!$D$7*150)),0,1))),1)</f>
        <v>0.102456140350877</v>
      </c>
      <c r="F385" s="250" t="n">
        <f aca="false">IF(Calculator!$E$16="YES",IF(A385&lt;Calculator!$G$16,0,MIN(MIN(MIN(MOD(A385*Calculator!$B$16/(Calculator!$D$7*150),1),1-MOD(A385*Calculator!$B$16/(Calculator!$D$7*150),1)),ABS(MOD(A385*Calculator!$B$16/(Calculator!$D$7*150),1)-0.5)),MIN(MIN(MOD(A385*Calculator!$C$16/(Calculator!$D$7*150),1),1-MOD(A385*Calculator!$C$16/(Calculator!$D$7*150),1)),ABS(MOD(A385*Calculator!$C$16/(Calculator!$D$7*150),1)-0.5)),IF(INT(2*A385*Calculator!$C$16/(Calculator!$D$7*150))&gt;INT(2*A385*Calculator!$B$16/(Calculator!$D$7*150)),0,1))),1)</f>
        <v>1</v>
      </c>
      <c r="G385" s="250" t="n">
        <f aca="false">IF(Calculator!$E$17="YES",IF(A385&lt;Calculator!$G$17,0,MIN(MIN(MIN(MOD(A385*Calculator!$B$17/(Calculator!$D$7*150),1),1-MOD(A385*Calculator!$B$17/(Calculator!$D$7*150),1)),ABS(MOD(A385*Calculator!$B$17/(Calculator!$D$7*150),1)-0.5)),MIN(MIN(MOD(A385*Calculator!$C$17/(Calculator!$D$7*150),1),1-MOD(A385*Calculator!$C$17/(Calculator!$D$7*150),1)),ABS(MOD(A385*Calculator!$C$17/(Calculator!$D$7*150),1)-0.5)),IF(INT(2*A385*Calculator!$C$17/(Calculator!$D$7*150))&gt;INT(2*A385*Calculator!$B$17/(Calculator!$D$7*150)),0,1))),1)</f>
        <v>0.189964912280702</v>
      </c>
      <c r="H385" s="250" t="n">
        <f aca="false">IF(Calculator!$E$18="YES",IF(A385&lt;Calculator!$G$18,0,MIN(MIN(MIN(MOD(A385*Calculator!$B$18/(Calculator!$D$7*150),1),1-MOD(A385*Calculator!$B$18/(Calculator!$D$7*150),1)),ABS(MOD(A385*Calculator!$B$18/(Calculator!$D$7*150),1)-0.5)),MIN(MIN(MOD(A385*Calculator!$C$18/(Calculator!$D$7*150),1),1-MOD(A385*Calculator!$C$18/(Calculator!$D$7*150),1)),ABS(MOD(A385*Calculator!$C$18/(Calculator!$D$7*150),1)-0.5)),IF(INT(2*A385*Calculator!$C$18/(Calculator!$D$7*150))&gt;INT(2*A385*Calculator!$B$18/(Calculator!$D$7*150)),0,1))),1)</f>
        <v>1</v>
      </c>
      <c r="I385" s="250" t="n">
        <f aca="false">IF(Calculator!$E$19="YES",IF(A385&lt;Calculator!$G$19,0,MIN(MIN(MIN(MOD(A385*Calculator!$B$19/(Calculator!$D$7*150),1),1-MOD(A385*Calculator!$B$19/(Calculator!$D$7*150),1)),ABS(MOD(A385*Calculator!$B$19/(Calculator!$D$7*150),1)-0.5)),MIN(MIN(MOD(A385*Calculator!$C$19/(Calculator!$D$7*150),1),1-MOD(A385*Calculator!$C$19/(Calculator!$D$7*150),1)),ABS(MOD(A385*Calculator!$C$19/(Calculator!$D$7*150),1)-0.5)),IF(INT(2*A385*Calculator!$C$19/(Calculator!$D$7*150))&gt;INT(2*A385*Calculator!$B$19/(Calculator!$D$7*150)),0,1))),1)</f>
        <v>1</v>
      </c>
      <c r="J385" s="250" t="n">
        <f aca="false">IF(Calculator!$E$20="YES",IF(A385&lt;Calculator!$G$20,0,MIN(MIN(MIN(MOD(A385*Calculator!$B$20/(Calculator!$D$7*150),1),1-MOD(A385*Calculator!$B$20/(Calculator!$D$7*150),1)),ABS(MOD(A385*Calculator!$B$20/(Calculator!$D$7*150),1)-0.5)),MIN(MIN(MOD(A385*Calculator!$C$20/(Calculator!$D$7*150),1),1-MOD(A385*Calculator!$C$20/(Calculator!$D$7*150),1)),ABS(MOD(A385*Calculator!$C$20/(Calculator!$D$7*150),1)-0.5)),IF(INT(2*A385*Calculator!$C$20/(Calculator!$D$7*150))&gt;INT(2*A385*Calculator!$B$20/(Calculator!$D$7*150)),0,1))),1)</f>
        <v>1</v>
      </c>
      <c r="K385" s="250" t="n">
        <f aca="false">IF(Calculator!$E$21="YES",IF(A385&lt;Calculator!$G$21,0,MIN(MIN(MIN(MOD(A385*Calculator!$B$21/(Calculator!$D$7*150),1),1-MOD(A385*Calculator!$B$21/(Calculator!$D$7*150),1)),ABS(MOD(A385*Calculator!$B$21/(Calculator!$D$7*150),1)-0.5)),MIN(MIN(MOD(A385*Calculator!$C$21/(Calculator!$D$7*150),1),1-MOD(A385*Calculator!$C$21/(Calculator!$D$7*150),1)),ABS(MOD(A385*Calculator!$C$21/(Calculator!$D$7*150),1)-0.5)),IF(INT(2*A385*Calculator!$C$21/(Calculator!$D$7*150))&gt;INT(2*A385*Calculator!$B$21/(Calculator!$D$7*150)),0,1))),1)</f>
        <v>1</v>
      </c>
      <c r="L385" s="250" t="n">
        <f aca="false">IF(Calculator!$E$22="YES",IF(A385&lt;Calculator!$G$22,0,MIN(MIN(MIN(MOD(A385*Calculator!$B$22/(Calculator!$D$7*150),1),1-MOD(A385*Calculator!$B$22/(Calculator!$D$7*150),1)),ABS(MOD(A385*Calculator!$B$22/(Calculator!$D$7*150),1)-0.5)),MIN(MIN(MOD(A385*Calculator!$C$22/(Calculator!$D$7*150),1),1-MOD(A385*Calculator!$C$22/(Calculator!$D$7*150),1)),ABS(MOD(A385*Calculator!$C$22/(Calculator!$D$7*150),1)-0.5)),IF(INT(2*A385*Calculator!$C$22/(Calculator!$D$7*150))&gt;INT(2*A385*Calculator!$B$22/(Calculator!$D$7*150)),0,1))),1)</f>
        <v>1</v>
      </c>
      <c r="M385" s="250" t="n">
        <f aca="false">MIN(B385:L385)</f>
        <v>0.102456140350877</v>
      </c>
      <c r="N385" s="250" t="n">
        <f aca="false">SUMPRODUCT(($M$7:$M$557&gt;M385)*1)+SUMPRODUCT(($M$7:$M$557=M385)*(ROW($M$7:$M$557)&lt;ROW(M385)))+1</f>
        <v>80</v>
      </c>
      <c r="O385" s="250" t="str">
        <f aca="false">IF(M385&gt;=0.13,"★★★ EXCELLENT",IF(M385&gt;=0.12,"★★  GOOD",IF(M385&gt;=0.07,"★  FAIR",IF(M385&gt;=0.025,"⚠  MARGINAL","✗  AVOID"))))</f>
        <v>★  FAIR</v>
      </c>
    </row>
    <row r="386" customFormat="false" ht="15" hidden="false" customHeight="true" outlineLevel="0" collapsed="false">
      <c r="A386" s="251" t="n">
        <v>42.9</v>
      </c>
      <c r="B386" s="252" t="n">
        <f aca="false">IF(Calculator!$E$12="YES",IF(A386&lt;Calculator!$G$12,0,MIN(MIN(MIN(MOD(A386*Calculator!$B$12/(Calculator!$D$7*150),1),1-MOD(A386*Calculator!$B$12/(Calculator!$D$7*150),1)),ABS(MOD(A386*Calculator!$B$12/(Calculator!$D$7*150),1)-0.5)),MIN(MIN(MOD(A386*Calculator!$C$12/(Calculator!$D$7*150),1),1-MOD(A386*Calculator!$C$12/(Calculator!$D$7*150),1)),ABS(MOD(A386*Calculator!$C$12/(Calculator!$D$7*150),1)-0.5)),IF(INT(2*A386*Calculator!$C$12/(Calculator!$D$7*150))&gt;INT(2*A386*Calculator!$B$12/(Calculator!$D$7*150)),0,1))),1)</f>
        <v>1</v>
      </c>
      <c r="C386" s="252" t="n">
        <f aca="false">IF(Calculator!$E$13="YES",IF(A386&lt;Calculator!$G$13,0,MIN(MIN(MIN(MOD(A386*Calculator!$B$13/(Calculator!$D$7*150),1),1-MOD(A386*Calculator!$B$13/(Calculator!$D$7*150),1)),ABS(MOD(A386*Calculator!$B$13/(Calculator!$D$7*150),1)-0.5)),MIN(MIN(MOD(A386*Calculator!$C$13/(Calculator!$D$7*150),1),1-MOD(A386*Calculator!$C$13/(Calculator!$D$7*150),1)),ABS(MOD(A386*Calculator!$C$13/(Calculator!$D$7*150),1)-0.5)),IF(INT(2*A386*Calculator!$C$13/(Calculator!$D$7*150))&gt;INT(2*A386*Calculator!$B$13/(Calculator!$D$7*150)),0,1))),1)</f>
        <v>1</v>
      </c>
      <c r="D386" s="252" t="n">
        <f aca="false">IF(Calculator!$E$14="YES",IF(A386&lt;Calculator!$G$14,0,MIN(MIN(MIN(MOD(A386*Calculator!$B$14/(Calculator!$D$7*150),1),1-MOD(A386*Calculator!$B$14/(Calculator!$D$7*150),1)),ABS(MOD(A386*Calculator!$B$14/(Calculator!$D$7*150),1)-0.5)),MIN(MIN(MOD(A386*Calculator!$C$14/(Calculator!$D$7*150),1),1-MOD(A386*Calculator!$C$14/(Calculator!$D$7*150),1)),ABS(MOD(A386*Calculator!$C$14/(Calculator!$D$7*150),1)-0.5)),IF(INT(2*A386*Calculator!$C$14/(Calculator!$D$7*150))&gt;INT(2*A386*Calculator!$B$14/(Calculator!$D$7*150)),0,1))),1)</f>
        <v>1</v>
      </c>
      <c r="E386" s="252" t="n">
        <f aca="false">IF(Calculator!$E$15="YES",IF(A386&lt;Calculator!$G$15,0,MIN(MIN(MIN(MOD(A386*Calculator!$B$15/(Calculator!$D$7*150),1),1-MOD(A386*Calculator!$B$15/(Calculator!$D$7*150),1)),ABS(MOD(A386*Calculator!$B$15/(Calculator!$D$7*150),1)-0.5)),MIN(MIN(MOD(A386*Calculator!$C$15/(Calculator!$D$7*150),1),1-MOD(A386*Calculator!$C$15/(Calculator!$D$7*150),1)),ABS(MOD(A386*Calculator!$C$15/(Calculator!$D$7*150),1)-0.5)),IF(INT(2*A386*Calculator!$C$15/(Calculator!$D$7*150))&gt;INT(2*A386*Calculator!$B$15/(Calculator!$D$7*150)),0,1))),1)</f>
        <v>0.107368421052632</v>
      </c>
      <c r="F386" s="252" t="n">
        <f aca="false">IF(Calculator!$E$16="YES",IF(A386&lt;Calculator!$G$16,0,MIN(MIN(MIN(MOD(A386*Calculator!$B$16/(Calculator!$D$7*150),1),1-MOD(A386*Calculator!$B$16/(Calculator!$D$7*150),1)),ABS(MOD(A386*Calculator!$B$16/(Calculator!$D$7*150),1)-0.5)),MIN(MIN(MOD(A386*Calculator!$C$16/(Calculator!$D$7*150),1),1-MOD(A386*Calculator!$C$16/(Calculator!$D$7*150),1)),ABS(MOD(A386*Calculator!$C$16/(Calculator!$D$7*150),1)-0.5)),IF(INT(2*A386*Calculator!$C$16/(Calculator!$D$7*150))&gt;INT(2*A386*Calculator!$B$16/(Calculator!$D$7*150)),0,1))),1)</f>
        <v>1</v>
      </c>
      <c r="G386" s="252" t="n">
        <f aca="false">IF(Calculator!$E$17="YES",IF(A386&lt;Calculator!$G$17,0,MIN(MIN(MIN(MOD(A386*Calculator!$B$17/(Calculator!$D$7*150),1),1-MOD(A386*Calculator!$B$17/(Calculator!$D$7*150),1)),ABS(MOD(A386*Calculator!$B$17/(Calculator!$D$7*150),1)-0.5)),MIN(MIN(MOD(A386*Calculator!$C$17/(Calculator!$D$7*150),1),1-MOD(A386*Calculator!$C$17/(Calculator!$D$7*150),1)),ABS(MOD(A386*Calculator!$C$17/(Calculator!$D$7*150),1)-0.5)),IF(INT(2*A386*Calculator!$C$17/(Calculator!$D$7*150))&gt;INT(2*A386*Calculator!$B$17/(Calculator!$D$7*150)),0,1))),1)</f>
        <v>0.179894736842106</v>
      </c>
      <c r="H386" s="252" t="n">
        <f aca="false">IF(Calculator!$E$18="YES",IF(A386&lt;Calculator!$G$18,0,MIN(MIN(MIN(MOD(A386*Calculator!$B$18/(Calculator!$D$7*150),1),1-MOD(A386*Calculator!$B$18/(Calculator!$D$7*150),1)),ABS(MOD(A386*Calculator!$B$18/(Calculator!$D$7*150),1)-0.5)),MIN(MIN(MOD(A386*Calculator!$C$18/(Calculator!$D$7*150),1),1-MOD(A386*Calculator!$C$18/(Calculator!$D$7*150),1)),ABS(MOD(A386*Calculator!$C$18/(Calculator!$D$7*150),1)-0.5)),IF(INT(2*A386*Calculator!$C$18/(Calculator!$D$7*150))&gt;INT(2*A386*Calculator!$B$18/(Calculator!$D$7*150)),0,1))),1)</f>
        <v>1</v>
      </c>
      <c r="I386" s="252" t="n">
        <f aca="false">IF(Calculator!$E$19="YES",IF(A386&lt;Calculator!$G$19,0,MIN(MIN(MIN(MOD(A386*Calculator!$B$19/(Calculator!$D$7*150),1),1-MOD(A386*Calculator!$B$19/(Calculator!$D$7*150),1)),ABS(MOD(A386*Calculator!$B$19/(Calculator!$D$7*150),1)-0.5)),MIN(MIN(MOD(A386*Calculator!$C$19/(Calculator!$D$7*150),1),1-MOD(A386*Calculator!$C$19/(Calculator!$D$7*150),1)),ABS(MOD(A386*Calculator!$C$19/(Calculator!$D$7*150),1)-0.5)),IF(INT(2*A386*Calculator!$C$19/(Calculator!$D$7*150))&gt;INT(2*A386*Calculator!$B$19/(Calculator!$D$7*150)),0,1))),1)</f>
        <v>1</v>
      </c>
      <c r="J386" s="252" t="n">
        <f aca="false">IF(Calculator!$E$20="YES",IF(A386&lt;Calculator!$G$20,0,MIN(MIN(MIN(MOD(A386*Calculator!$B$20/(Calculator!$D$7*150),1),1-MOD(A386*Calculator!$B$20/(Calculator!$D$7*150),1)),ABS(MOD(A386*Calculator!$B$20/(Calculator!$D$7*150),1)-0.5)),MIN(MIN(MOD(A386*Calculator!$C$20/(Calculator!$D$7*150),1),1-MOD(A386*Calculator!$C$20/(Calculator!$D$7*150),1)),ABS(MOD(A386*Calculator!$C$20/(Calculator!$D$7*150),1)-0.5)),IF(INT(2*A386*Calculator!$C$20/(Calculator!$D$7*150))&gt;INT(2*A386*Calculator!$B$20/(Calculator!$D$7*150)),0,1))),1)</f>
        <v>1</v>
      </c>
      <c r="K386" s="252" t="n">
        <f aca="false">IF(Calculator!$E$21="YES",IF(A386&lt;Calculator!$G$21,0,MIN(MIN(MIN(MOD(A386*Calculator!$B$21/(Calculator!$D$7*150),1),1-MOD(A386*Calculator!$B$21/(Calculator!$D$7*150),1)),ABS(MOD(A386*Calculator!$B$21/(Calculator!$D$7*150),1)-0.5)),MIN(MIN(MOD(A386*Calculator!$C$21/(Calculator!$D$7*150),1),1-MOD(A386*Calculator!$C$21/(Calculator!$D$7*150),1)),ABS(MOD(A386*Calculator!$C$21/(Calculator!$D$7*150),1)-0.5)),IF(INT(2*A386*Calculator!$C$21/(Calculator!$D$7*150))&gt;INT(2*A386*Calculator!$B$21/(Calculator!$D$7*150)),0,1))),1)</f>
        <v>1</v>
      </c>
      <c r="L386" s="252" t="n">
        <f aca="false">IF(Calculator!$E$22="YES",IF(A386&lt;Calculator!$G$22,0,MIN(MIN(MIN(MOD(A386*Calculator!$B$22/(Calculator!$D$7*150),1),1-MOD(A386*Calculator!$B$22/(Calculator!$D$7*150),1)),ABS(MOD(A386*Calculator!$B$22/(Calculator!$D$7*150),1)-0.5)),MIN(MIN(MOD(A386*Calculator!$C$22/(Calculator!$D$7*150),1),1-MOD(A386*Calculator!$C$22/(Calculator!$D$7*150),1)),ABS(MOD(A386*Calculator!$C$22/(Calculator!$D$7*150),1)-0.5)),IF(INT(2*A386*Calculator!$C$22/(Calculator!$D$7*150))&gt;INT(2*A386*Calculator!$B$22/(Calculator!$D$7*150)),0,1))),1)</f>
        <v>1</v>
      </c>
      <c r="M386" s="252" t="n">
        <f aca="false">MIN(B386:L386)</f>
        <v>0.107368421052632</v>
      </c>
      <c r="N386" s="252" t="n">
        <f aca="false">SUMPRODUCT(($M$7:$M$557&gt;M386)*1)+SUMPRODUCT(($M$7:$M$557=M386)*(ROW($M$7:$M$557)&lt;ROW(M386)))+1</f>
        <v>68</v>
      </c>
      <c r="O386" s="252" t="str">
        <f aca="false">IF(M386&gt;=0.13,"★★★ EXCELLENT",IF(M386&gt;=0.12,"★★  GOOD",IF(M386&gt;=0.07,"★  FAIR",IF(M386&gt;=0.025,"⚠  MARGINAL","✗  AVOID"))))</f>
        <v>★  FAIR</v>
      </c>
    </row>
    <row r="387" customFormat="false" ht="15" hidden="false" customHeight="true" outlineLevel="0" collapsed="false">
      <c r="A387" s="249" t="n">
        <v>43</v>
      </c>
      <c r="B387" s="250" t="n">
        <f aca="false">IF(Calculator!$E$12="YES",IF(A387&lt;Calculator!$G$12,0,MIN(MIN(MIN(MOD(A387*Calculator!$B$12/(Calculator!$D$7*150),1),1-MOD(A387*Calculator!$B$12/(Calculator!$D$7*150),1)),ABS(MOD(A387*Calculator!$B$12/(Calculator!$D$7*150),1)-0.5)),MIN(MIN(MOD(A387*Calculator!$C$12/(Calculator!$D$7*150),1),1-MOD(A387*Calculator!$C$12/(Calculator!$D$7*150),1)),ABS(MOD(A387*Calculator!$C$12/(Calculator!$D$7*150),1)-0.5)),IF(INT(2*A387*Calculator!$C$12/(Calculator!$D$7*150))&gt;INT(2*A387*Calculator!$B$12/(Calculator!$D$7*150)),0,1))),1)</f>
        <v>1</v>
      </c>
      <c r="C387" s="250" t="n">
        <f aca="false">IF(Calculator!$E$13="YES",IF(A387&lt;Calculator!$G$13,0,MIN(MIN(MIN(MOD(A387*Calculator!$B$13/(Calculator!$D$7*150),1),1-MOD(A387*Calculator!$B$13/(Calculator!$D$7*150),1)),ABS(MOD(A387*Calculator!$B$13/(Calculator!$D$7*150),1)-0.5)),MIN(MIN(MOD(A387*Calculator!$C$13/(Calculator!$D$7*150),1),1-MOD(A387*Calculator!$C$13/(Calculator!$D$7*150),1)),ABS(MOD(A387*Calculator!$C$13/(Calculator!$D$7*150),1)-0.5)),IF(INT(2*A387*Calculator!$C$13/(Calculator!$D$7*150))&gt;INT(2*A387*Calculator!$B$13/(Calculator!$D$7*150)),0,1))),1)</f>
        <v>1</v>
      </c>
      <c r="D387" s="250" t="n">
        <f aca="false">IF(Calculator!$E$14="YES",IF(A387&lt;Calculator!$G$14,0,MIN(MIN(MIN(MOD(A387*Calculator!$B$14/(Calculator!$D$7*150),1),1-MOD(A387*Calculator!$B$14/(Calculator!$D$7*150),1)),ABS(MOD(A387*Calculator!$B$14/(Calculator!$D$7*150),1)-0.5)),MIN(MIN(MOD(A387*Calculator!$C$14/(Calculator!$D$7*150),1),1-MOD(A387*Calculator!$C$14/(Calculator!$D$7*150),1)),ABS(MOD(A387*Calculator!$C$14/(Calculator!$D$7*150),1)-0.5)),IF(INT(2*A387*Calculator!$C$14/(Calculator!$D$7*150))&gt;INT(2*A387*Calculator!$B$14/(Calculator!$D$7*150)),0,1))),1)</f>
        <v>1</v>
      </c>
      <c r="E387" s="250" t="n">
        <f aca="false">IF(Calculator!$E$15="YES",IF(A387&lt;Calculator!$G$15,0,MIN(MIN(MIN(MOD(A387*Calculator!$B$15/(Calculator!$D$7*150),1),1-MOD(A387*Calculator!$B$15/(Calculator!$D$7*150),1)),ABS(MOD(A387*Calculator!$B$15/(Calculator!$D$7*150),1)-0.5)),MIN(MIN(MOD(A387*Calculator!$C$15/(Calculator!$D$7*150),1),1-MOD(A387*Calculator!$C$15/(Calculator!$D$7*150),1)),ABS(MOD(A387*Calculator!$C$15/(Calculator!$D$7*150),1)-0.5)),IF(INT(2*A387*Calculator!$C$15/(Calculator!$D$7*150))&gt;INT(2*A387*Calculator!$B$15/(Calculator!$D$7*150)),0,1))),1)</f>
        <v>0.112280701754386</v>
      </c>
      <c r="F387" s="250" t="n">
        <f aca="false">IF(Calculator!$E$16="YES",IF(A387&lt;Calculator!$G$16,0,MIN(MIN(MIN(MOD(A387*Calculator!$B$16/(Calculator!$D$7*150),1),1-MOD(A387*Calculator!$B$16/(Calculator!$D$7*150),1)),ABS(MOD(A387*Calculator!$B$16/(Calculator!$D$7*150),1)-0.5)),MIN(MIN(MOD(A387*Calculator!$C$16/(Calculator!$D$7*150),1),1-MOD(A387*Calculator!$C$16/(Calculator!$D$7*150),1)),ABS(MOD(A387*Calculator!$C$16/(Calculator!$D$7*150),1)-0.5)),IF(INT(2*A387*Calculator!$C$16/(Calculator!$D$7*150))&gt;INT(2*A387*Calculator!$B$16/(Calculator!$D$7*150)),0,1))),1)</f>
        <v>1</v>
      </c>
      <c r="G387" s="250" t="n">
        <f aca="false">IF(Calculator!$E$17="YES",IF(A387&lt;Calculator!$G$17,0,MIN(MIN(MIN(MOD(A387*Calculator!$B$17/(Calculator!$D$7*150),1),1-MOD(A387*Calculator!$B$17/(Calculator!$D$7*150),1)),ABS(MOD(A387*Calculator!$B$17/(Calculator!$D$7*150),1)-0.5)),MIN(MIN(MOD(A387*Calculator!$C$17/(Calculator!$D$7*150),1),1-MOD(A387*Calculator!$C$17/(Calculator!$D$7*150),1)),ABS(MOD(A387*Calculator!$C$17/(Calculator!$D$7*150),1)-0.5)),IF(INT(2*A387*Calculator!$C$17/(Calculator!$D$7*150))&gt;INT(2*A387*Calculator!$B$17/(Calculator!$D$7*150)),0,1))),1)</f>
        <v>0.169824561403509</v>
      </c>
      <c r="H387" s="250" t="n">
        <f aca="false">IF(Calculator!$E$18="YES",IF(A387&lt;Calculator!$G$18,0,MIN(MIN(MIN(MOD(A387*Calculator!$B$18/(Calculator!$D$7*150),1),1-MOD(A387*Calculator!$B$18/(Calculator!$D$7*150),1)),ABS(MOD(A387*Calculator!$B$18/(Calculator!$D$7*150),1)-0.5)),MIN(MIN(MOD(A387*Calculator!$C$18/(Calculator!$D$7*150),1),1-MOD(A387*Calculator!$C$18/(Calculator!$D$7*150),1)),ABS(MOD(A387*Calculator!$C$18/(Calculator!$D$7*150),1)-0.5)),IF(INT(2*A387*Calculator!$C$18/(Calculator!$D$7*150))&gt;INT(2*A387*Calculator!$B$18/(Calculator!$D$7*150)),0,1))),1)</f>
        <v>1</v>
      </c>
      <c r="I387" s="250" t="n">
        <f aca="false">IF(Calculator!$E$19="YES",IF(A387&lt;Calculator!$G$19,0,MIN(MIN(MIN(MOD(A387*Calculator!$B$19/(Calculator!$D$7*150),1),1-MOD(A387*Calculator!$B$19/(Calculator!$D$7*150),1)),ABS(MOD(A387*Calculator!$B$19/(Calculator!$D$7*150),1)-0.5)),MIN(MIN(MOD(A387*Calculator!$C$19/(Calculator!$D$7*150),1),1-MOD(A387*Calculator!$C$19/(Calculator!$D$7*150),1)),ABS(MOD(A387*Calculator!$C$19/(Calculator!$D$7*150),1)-0.5)),IF(INT(2*A387*Calculator!$C$19/(Calculator!$D$7*150))&gt;INT(2*A387*Calculator!$B$19/(Calculator!$D$7*150)),0,1))),1)</f>
        <v>1</v>
      </c>
      <c r="J387" s="250" t="n">
        <f aca="false">IF(Calculator!$E$20="YES",IF(A387&lt;Calculator!$G$20,0,MIN(MIN(MIN(MOD(A387*Calculator!$B$20/(Calculator!$D$7*150),1),1-MOD(A387*Calculator!$B$20/(Calculator!$D$7*150),1)),ABS(MOD(A387*Calculator!$B$20/(Calculator!$D$7*150),1)-0.5)),MIN(MIN(MOD(A387*Calculator!$C$20/(Calculator!$D$7*150),1),1-MOD(A387*Calculator!$C$20/(Calculator!$D$7*150),1)),ABS(MOD(A387*Calculator!$C$20/(Calculator!$D$7*150),1)-0.5)),IF(INT(2*A387*Calculator!$C$20/(Calculator!$D$7*150))&gt;INT(2*A387*Calculator!$B$20/(Calculator!$D$7*150)),0,1))),1)</f>
        <v>1</v>
      </c>
      <c r="K387" s="250" t="n">
        <f aca="false">IF(Calculator!$E$21="YES",IF(A387&lt;Calculator!$G$21,0,MIN(MIN(MIN(MOD(A387*Calculator!$B$21/(Calculator!$D$7*150),1),1-MOD(A387*Calculator!$B$21/(Calculator!$D$7*150),1)),ABS(MOD(A387*Calculator!$B$21/(Calculator!$D$7*150),1)-0.5)),MIN(MIN(MOD(A387*Calculator!$C$21/(Calculator!$D$7*150),1),1-MOD(A387*Calculator!$C$21/(Calculator!$D$7*150),1)),ABS(MOD(A387*Calculator!$C$21/(Calculator!$D$7*150),1)-0.5)),IF(INT(2*A387*Calculator!$C$21/(Calculator!$D$7*150))&gt;INT(2*A387*Calculator!$B$21/(Calculator!$D$7*150)),0,1))),1)</f>
        <v>1</v>
      </c>
      <c r="L387" s="250" t="n">
        <f aca="false">IF(Calculator!$E$22="YES",IF(A387&lt;Calculator!$G$22,0,MIN(MIN(MIN(MOD(A387*Calculator!$B$22/(Calculator!$D$7*150),1),1-MOD(A387*Calculator!$B$22/(Calculator!$D$7*150),1)),ABS(MOD(A387*Calculator!$B$22/(Calculator!$D$7*150),1)-0.5)),MIN(MIN(MOD(A387*Calculator!$C$22/(Calculator!$D$7*150),1),1-MOD(A387*Calculator!$C$22/(Calculator!$D$7*150),1)),ABS(MOD(A387*Calculator!$C$22/(Calculator!$D$7*150),1)-0.5)),IF(INT(2*A387*Calculator!$C$22/(Calculator!$D$7*150))&gt;INT(2*A387*Calculator!$B$22/(Calculator!$D$7*150)),0,1))),1)</f>
        <v>1</v>
      </c>
      <c r="M387" s="250" t="n">
        <f aca="false">MIN(B387:L387)</f>
        <v>0.112280701754386</v>
      </c>
      <c r="N387" s="250" t="n">
        <f aca="false">SUMPRODUCT(($M$7:$M$557&gt;M387)*1)+SUMPRODUCT(($M$7:$M$557=M387)*(ROW($M$7:$M$557)&lt;ROW(M387)))+1</f>
        <v>57</v>
      </c>
      <c r="O387" s="250" t="str">
        <f aca="false">IF(M387&gt;=0.13,"★★★ EXCELLENT",IF(M387&gt;=0.12,"★★  GOOD",IF(M387&gt;=0.07,"★  FAIR",IF(M387&gt;=0.025,"⚠  MARGINAL","✗  AVOID"))))</f>
        <v>★  FAIR</v>
      </c>
    </row>
    <row r="388" customFormat="false" ht="15" hidden="false" customHeight="true" outlineLevel="0" collapsed="false">
      <c r="A388" s="251" t="n">
        <v>43.1</v>
      </c>
      <c r="B388" s="252" t="n">
        <f aca="false">IF(Calculator!$E$12="YES",IF(A388&lt;Calculator!$G$12,0,MIN(MIN(MIN(MOD(A388*Calculator!$B$12/(Calculator!$D$7*150),1),1-MOD(A388*Calculator!$B$12/(Calculator!$D$7*150),1)),ABS(MOD(A388*Calculator!$B$12/(Calculator!$D$7*150),1)-0.5)),MIN(MIN(MOD(A388*Calculator!$C$12/(Calculator!$D$7*150),1),1-MOD(A388*Calculator!$C$12/(Calculator!$D$7*150),1)),ABS(MOD(A388*Calculator!$C$12/(Calculator!$D$7*150),1)-0.5)),IF(INT(2*A388*Calculator!$C$12/(Calculator!$D$7*150))&gt;INT(2*A388*Calculator!$B$12/(Calculator!$D$7*150)),0,1))),1)</f>
        <v>1</v>
      </c>
      <c r="C388" s="252" t="n">
        <f aca="false">IF(Calculator!$E$13="YES",IF(A388&lt;Calculator!$G$13,0,MIN(MIN(MIN(MOD(A388*Calculator!$B$13/(Calculator!$D$7*150),1),1-MOD(A388*Calculator!$B$13/(Calculator!$D$7*150),1)),ABS(MOD(A388*Calculator!$B$13/(Calculator!$D$7*150),1)-0.5)),MIN(MIN(MOD(A388*Calculator!$C$13/(Calculator!$D$7*150),1),1-MOD(A388*Calculator!$C$13/(Calculator!$D$7*150),1)),ABS(MOD(A388*Calculator!$C$13/(Calculator!$D$7*150),1)-0.5)),IF(INT(2*A388*Calculator!$C$13/(Calculator!$D$7*150))&gt;INT(2*A388*Calculator!$B$13/(Calculator!$D$7*150)),0,1))),1)</f>
        <v>1</v>
      </c>
      <c r="D388" s="252" t="n">
        <f aca="false">IF(Calculator!$E$14="YES",IF(A388&lt;Calculator!$G$14,0,MIN(MIN(MIN(MOD(A388*Calculator!$B$14/(Calculator!$D$7*150),1),1-MOD(A388*Calculator!$B$14/(Calculator!$D$7*150),1)),ABS(MOD(A388*Calculator!$B$14/(Calculator!$D$7*150),1)-0.5)),MIN(MIN(MOD(A388*Calculator!$C$14/(Calculator!$D$7*150),1),1-MOD(A388*Calculator!$C$14/(Calculator!$D$7*150),1)),ABS(MOD(A388*Calculator!$C$14/(Calculator!$D$7*150),1)-0.5)),IF(INT(2*A388*Calculator!$C$14/(Calculator!$D$7*150))&gt;INT(2*A388*Calculator!$B$14/(Calculator!$D$7*150)),0,1))),1)</f>
        <v>1</v>
      </c>
      <c r="E388" s="252" t="n">
        <f aca="false">IF(Calculator!$E$15="YES",IF(A388&lt;Calculator!$G$15,0,MIN(MIN(MIN(MOD(A388*Calculator!$B$15/(Calculator!$D$7*150),1),1-MOD(A388*Calculator!$B$15/(Calculator!$D$7*150),1)),ABS(MOD(A388*Calculator!$B$15/(Calculator!$D$7*150),1)-0.5)),MIN(MIN(MOD(A388*Calculator!$C$15/(Calculator!$D$7*150),1),1-MOD(A388*Calculator!$C$15/(Calculator!$D$7*150),1)),ABS(MOD(A388*Calculator!$C$15/(Calculator!$D$7*150),1)-0.5)),IF(INT(2*A388*Calculator!$C$15/(Calculator!$D$7*150))&gt;INT(2*A388*Calculator!$B$15/(Calculator!$D$7*150)),0,1))),1)</f>
        <v>0.11719298245614</v>
      </c>
      <c r="F388" s="252" t="n">
        <f aca="false">IF(Calculator!$E$16="YES",IF(A388&lt;Calculator!$G$16,0,MIN(MIN(MIN(MOD(A388*Calculator!$B$16/(Calculator!$D$7*150),1),1-MOD(A388*Calculator!$B$16/(Calculator!$D$7*150),1)),ABS(MOD(A388*Calculator!$B$16/(Calculator!$D$7*150),1)-0.5)),MIN(MIN(MOD(A388*Calculator!$C$16/(Calculator!$D$7*150),1),1-MOD(A388*Calculator!$C$16/(Calculator!$D$7*150),1)),ABS(MOD(A388*Calculator!$C$16/(Calculator!$D$7*150),1)-0.5)),IF(INT(2*A388*Calculator!$C$16/(Calculator!$D$7*150))&gt;INT(2*A388*Calculator!$B$16/(Calculator!$D$7*150)),0,1))),1)</f>
        <v>1</v>
      </c>
      <c r="G388" s="252" t="n">
        <f aca="false">IF(Calculator!$E$17="YES",IF(A388&lt;Calculator!$G$17,0,MIN(MIN(MIN(MOD(A388*Calculator!$B$17/(Calculator!$D$7*150),1),1-MOD(A388*Calculator!$B$17/(Calculator!$D$7*150),1)),ABS(MOD(A388*Calculator!$B$17/(Calculator!$D$7*150),1)-0.5)),MIN(MIN(MOD(A388*Calculator!$C$17/(Calculator!$D$7*150),1),1-MOD(A388*Calculator!$C$17/(Calculator!$D$7*150),1)),ABS(MOD(A388*Calculator!$C$17/(Calculator!$D$7*150),1)-0.5)),IF(INT(2*A388*Calculator!$C$17/(Calculator!$D$7*150))&gt;INT(2*A388*Calculator!$B$17/(Calculator!$D$7*150)),0,1))),1)</f>
        <v>0.159754385964912</v>
      </c>
      <c r="H388" s="252" t="n">
        <f aca="false">IF(Calculator!$E$18="YES",IF(A388&lt;Calculator!$G$18,0,MIN(MIN(MIN(MOD(A388*Calculator!$B$18/(Calculator!$D$7*150),1),1-MOD(A388*Calculator!$B$18/(Calculator!$D$7*150),1)),ABS(MOD(A388*Calculator!$B$18/(Calculator!$D$7*150),1)-0.5)),MIN(MIN(MOD(A388*Calculator!$C$18/(Calculator!$D$7*150),1),1-MOD(A388*Calculator!$C$18/(Calculator!$D$7*150),1)),ABS(MOD(A388*Calculator!$C$18/(Calculator!$D$7*150),1)-0.5)),IF(INT(2*A388*Calculator!$C$18/(Calculator!$D$7*150))&gt;INT(2*A388*Calculator!$B$18/(Calculator!$D$7*150)),0,1))),1)</f>
        <v>1</v>
      </c>
      <c r="I388" s="252" t="n">
        <f aca="false">IF(Calculator!$E$19="YES",IF(A388&lt;Calculator!$G$19,0,MIN(MIN(MIN(MOD(A388*Calculator!$B$19/(Calculator!$D$7*150),1),1-MOD(A388*Calculator!$B$19/(Calculator!$D$7*150),1)),ABS(MOD(A388*Calculator!$B$19/(Calculator!$D$7*150),1)-0.5)),MIN(MIN(MOD(A388*Calculator!$C$19/(Calculator!$D$7*150),1),1-MOD(A388*Calculator!$C$19/(Calculator!$D$7*150),1)),ABS(MOD(A388*Calculator!$C$19/(Calculator!$D$7*150),1)-0.5)),IF(INT(2*A388*Calculator!$C$19/(Calculator!$D$7*150))&gt;INT(2*A388*Calculator!$B$19/(Calculator!$D$7*150)),0,1))),1)</f>
        <v>1</v>
      </c>
      <c r="J388" s="252" t="n">
        <f aca="false">IF(Calculator!$E$20="YES",IF(A388&lt;Calculator!$G$20,0,MIN(MIN(MIN(MOD(A388*Calculator!$B$20/(Calculator!$D$7*150),1),1-MOD(A388*Calculator!$B$20/(Calculator!$D$7*150),1)),ABS(MOD(A388*Calculator!$B$20/(Calculator!$D$7*150),1)-0.5)),MIN(MIN(MOD(A388*Calculator!$C$20/(Calculator!$D$7*150),1),1-MOD(A388*Calculator!$C$20/(Calculator!$D$7*150),1)),ABS(MOD(A388*Calculator!$C$20/(Calculator!$D$7*150),1)-0.5)),IF(INT(2*A388*Calculator!$C$20/(Calculator!$D$7*150))&gt;INT(2*A388*Calculator!$B$20/(Calculator!$D$7*150)),0,1))),1)</f>
        <v>1</v>
      </c>
      <c r="K388" s="252" t="n">
        <f aca="false">IF(Calculator!$E$21="YES",IF(A388&lt;Calculator!$G$21,0,MIN(MIN(MIN(MOD(A388*Calculator!$B$21/(Calculator!$D$7*150),1),1-MOD(A388*Calculator!$B$21/(Calculator!$D$7*150),1)),ABS(MOD(A388*Calculator!$B$21/(Calculator!$D$7*150),1)-0.5)),MIN(MIN(MOD(A388*Calculator!$C$21/(Calculator!$D$7*150),1),1-MOD(A388*Calculator!$C$21/(Calculator!$D$7*150),1)),ABS(MOD(A388*Calculator!$C$21/(Calculator!$D$7*150),1)-0.5)),IF(INT(2*A388*Calculator!$C$21/(Calculator!$D$7*150))&gt;INT(2*A388*Calculator!$B$21/(Calculator!$D$7*150)),0,1))),1)</f>
        <v>1</v>
      </c>
      <c r="L388" s="252" t="n">
        <f aca="false">IF(Calculator!$E$22="YES",IF(A388&lt;Calculator!$G$22,0,MIN(MIN(MIN(MOD(A388*Calculator!$B$22/(Calculator!$D$7*150),1),1-MOD(A388*Calculator!$B$22/(Calculator!$D$7*150),1)),ABS(MOD(A388*Calculator!$B$22/(Calculator!$D$7*150),1)-0.5)),MIN(MIN(MOD(A388*Calculator!$C$22/(Calculator!$D$7*150),1),1-MOD(A388*Calculator!$C$22/(Calculator!$D$7*150),1)),ABS(MOD(A388*Calculator!$C$22/(Calculator!$D$7*150),1)-0.5)),IF(INT(2*A388*Calculator!$C$22/(Calculator!$D$7*150))&gt;INT(2*A388*Calculator!$B$22/(Calculator!$D$7*150)),0,1))),1)</f>
        <v>1</v>
      </c>
      <c r="M388" s="252" t="n">
        <f aca="false">MIN(B388:L388)</f>
        <v>0.11719298245614</v>
      </c>
      <c r="N388" s="252" t="n">
        <f aca="false">SUMPRODUCT(($M$7:$M$557&gt;M388)*1)+SUMPRODUCT(($M$7:$M$557=M388)*(ROW($M$7:$M$557)&lt;ROW(M388)))+1</f>
        <v>45</v>
      </c>
      <c r="O388" s="252" t="str">
        <f aca="false">IF(M388&gt;=0.13,"★★★ EXCELLENT",IF(M388&gt;=0.12,"★★  GOOD",IF(M388&gt;=0.07,"★  FAIR",IF(M388&gt;=0.025,"⚠  MARGINAL","✗  AVOID"))))</f>
        <v>★  FAIR</v>
      </c>
    </row>
    <row r="389" customFormat="false" ht="15" hidden="false" customHeight="true" outlineLevel="0" collapsed="false">
      <c r="A389" s="249" t="n">
        <v>43.2</v>
      </c>
      <c r="B389" s="250" t="n">
        <f aca="false">IF(Calculator!$E$12="YES",IF(A389&lt;Calculator!$G$12,0,MIN(MIN(MIN(MOD(A389*Calculator!$B$12/(Calculator!$D$7*150),1),1-MOD(A389*Calculator!$B$12/(Calculator!$D$7*150),1)),ABS(MOD(A389*Calculator!$B$12/(Calculator!$D$7*150),1)-0.5)),MIN(MIN(MOD(A389*Calculator!$C$12/(Calculator!$D$7*150),1),1-MOD(A389*Calculator!$C$12/(Calculator!$D$7*150),1)),ABS(MOD(A389*Calculator!$C$12/(Calculator!$D$7*150),1)-0.5)),IF(INT(2*A389*Calculator!$C$12/(Calculator!$D$7*150))&gt;INT(2*A389*Calculator!$B$12/(Calculator!$D$7*150)),0,1))),1)</f>
        <v>1</v>
      </c>
      <c r="C389" s="250" t="n">
        <f aca="false">IF(Calculator!$E$13="YES",IF(A389&lt;Calculator!$G$13,0,MIN(MIN(MIN(MOD(A389*Calculator!$B$13/(Calculator!$D$7*150),1),1-MOD(A389*Calculator!$B$13/(Calculator!$D$7*150),1)),ABS(MOD(A389*Calculator!$B$13/(Calculator!$D$7*150),1)-0.5)),MIN(MIN(MOD(A389*Calculator!$C$13/(Calculator!$D$7*150),1),1-MOD(A389*Calculator!$C$13/(Calculator!$D$7*150),1)),ABS(MOD(A389*Calculator!$C$13/(Calculator!$D$7*150),1)-0.5)),IF(INT(2*A389*Calculator!$C$13/(Calculator!$D$7*150))&gt;INT(2*A389*Calculator!$B$13/(Calculator!$D$7*150)),0,1))),1)</f>
        <v>1</v>
      </c>
      <c r="D389" s="250" t="n">
        <f aca="false">IF(Calculator!$E$14="YES",IF(A389&lt;Calculator!$G$14,0,MIN(MIN(MIN(MOD(A389*Calculator!$B$14/(Calculator!$D$7*150),1),1-MOD(A389*Calculator!$B$14/(Calculator!$D$7*150),1)),ABS(MOD(A389*Calculator!$B$14/(Calculator!$D$7*150),1)-0.5)),MIN(MIN(MOD(A389*Calculator!$C$14/(Calculator!$D$7*150),1),1-MOD(A389*Calculator!$C$14/(Calculator!$D$7*150),1)),ABS(MOD(A389*Calculator!$C$14/(Calculator!$D$7*150),1)-0.5)),IF(INT(2*A389*Calculator!$C$14/(Calculator!$D$7*150))&gt;INT(2*A389*Calculator!$B$14/(Calculator!$D$7*150)),0,1))),1)</f>
        <v>1</v>
      </c>
      <c r="E389" s="250" t="n">
        <f aca="false">IF(Calculator!$E$15="YES",IF(A389&lt;Calculator!$G$15,0,MIN(MIN(MIN(MOD(A389*Calculator!$B$15/(Calculator!$D$7*150),1),1-MOD(A389*Calculator!$B$15/(Calculator!$D$7*150),1)),ABS(MOD(A389*Calculator!$B$15/(Calculator!$D$7*150),1)-0.5)),MIN(MIN(MOD(A389*Calculator!$C$15/(Calculator!$D$7*150),1),1-MOD(A389*Calculator!$C$15/(Calculator!$D$7*150),1)),ABS(MOD(A389*Calculator!$C$15/(Calculator!$D$7*150),1)-0.5)),IF(INT(2*A389*Calculator!$C$15/(Calculator!$D$7*150))&gt;INT(2*A389*Calculator!$B$15/(Calculator!$D$7*150)),0,1))),1)</f>
        <v>0.122105263157895</v>
      </c>
      <c r="F389" s="250" t="n">
        <f aca="false">IF(Calculator!$E$16="YES",IF(A389&lt;Calculator!$G$16,0,MIN(MIN(MIN(MOD(A389*Calculator!$B$16/(Calculator!$D$7*150),1),1-MOD(A389*Calculator!$B$16/(Calculator!$D$7*150),1)),ABS(MOD(A389*Calculator!$B$16/(Calculator!$D$7*150),1)-0.5)),MIN(MIN(MOD(A389*Calculator!$C$16/(Calculator!$D$7*150),1),1-MOD(A389*Calculator!$C$16/(Calculator!$D$7*150),1)),ABS(MOD(A389*Calculator!$C$16/(Calculator!$D$7*150),1)-0.5)),IF(INT(2*A389*Calculator!$C$16/(Calculator!$D$7*150))&gt;INT(2*A389*Calculator!$B$16/(Calculator!$D$7*150)),0,1))),1)</f>
        <v>1</v>
      </c>
      <c r="G389" s="250" t="n">
        <f aca="false">IF(Calculator!$E$17="YES",IF(A389&lt;Calculator!$G$17,0,MIN(MIN(MIN(MOD(A389*Calculator!$B$17/(Calculator!$D$7*150),1),1-MOD(A389*Calculator!$B$17/(Calculator!$D$7*150),1)),ABS(MOD(A389*Calculator!$B$17/(Calculator!$D$7*150),1)-0.5)),MIN(MIN(MOD(A389*Calculator!$C$17/(Calculator!$D$7*150),1),1-MOD(A389*Calculator!$C$17/(Calculator!$D$7*150),1)),ABS(MOD(A389*Calculator!$C$17/(Calculator!$D$7*150),1)-0.5)),IF(INT(2*A389*Calculator!$C$17/(Calculator!$D$7*150))&gt;INT(2*A389*Calculator!$B$17/(Calculator!$D$7*150)),0,1))),1)</f>
        <v>0.149684210526315</v>
      </c>
      <c r="H389" s="250" t="n">
        <f aca="false">IF(Calculator!$E$18="YES",IF(A389&lt;Calculator!$G$18,0,MIN(MIN(MIN(MOD(A389*Calculator!$B$18/(Calculator!$D$7*150),1),1-MOD(A389*Calculator!$B$18/(Calculator!$D$7*150),1)),ABS(MOD(A389*Calculator!$B$18/(Calculator!$D$7*150),1)-0.5)),MIN(MIN(MOD(A389*Calculator!$C$18/(Calculator!$D$7*150),1),1-MOD(A389*Calculator!$C$18/(Calculator!$D$7*150),1)),ABS(MOD(A389*Calculator!$C$18/(Calculator!$D$7*150),1)-0.5)),IF(INT(2*A389*Calculator!$C$18/(Calculator!$D$7*150))&gt;INT(2*A389*Calculator!$B$18/(Calculator!$D$7*150)),0,1))),1)</f>
        <v>1</v>
      </c>
      <c r="I389" s="250" t="n">
        <f aca="false">IF(Calculator!$E$19="YES",IF(A389&lt;Calculator!$G$19,0,MIN(MIN(MIN(MOD(A389*Calculator!$B$19/(Calculator!$D$7*150),1),1-MOD(A389*Calculator!$B$19/(Calculator!$D$7*150),1)),ABS(MOD(A389*Calculator!$B$19/(Calculator!$D$7*150),1)-0.5)),MIN(MIN(MOD(A389*Calculator!$C$19/(Calculator!$D$7*150),1),1-MOD(A389*Calculator!$C$19/(Calculator!$D$7*150),1)),ABS(MOD(A389*Calculator!$C$19/(Calculator!$D$7*150),1)-0.5)),IF(INT(2*A389*Calculator!$C$19/(Calculator!$D$7*150))&gt;INT(2*A389*Calculator!$B$19/(Calculator!$D$7*150)),0,1))),1)</f>
        <v>1</v>
      </c>
      <c r="J389" s="250" t="n">
        <f aca="false">IF(Calculator!$E$20="YES",IF(A389&lt;Calculator!$G$20,0,MIN(MIN(MIN(MOD(A389*Calculator!$B$20/(Calculator!$D$7*150),1),1-MOD(A389*Calculator!$B$20/(Calculator!$D$7*150),1)),ABS(MOD(A389*Calculator!$B$20/(Calculator!$D$7*150),1)-0.5)),MIN(MIN(MOD(A389*Calculator!$C$20/(Calculator!$D$7*150),1),1-MOD(A389*Calculator!$C$20/(Calculator!$D$7*150),1)),ABS(MOD(A389*Calculator!$C$20/(Calculator!$D$7*150),1)-0.5)),IF(INT(2*A389*Calculator!$C$20/(Calculator!$D$7*150))&gt;INT(2*A389*Calculator!$B$20/(Calculator!$D$7*150)),0,1))),1)</f>
        <v>1</v>
      </c>
      <c r="K389" s="250" t="n">
        <f aca="false">IF(Calculator!$E$21="YES",IF(A389&lt;Calculator!$G$21,0,MIN(MIN(MIN(MOD(A389*Calculator!$B$21/(Calculator!$D$7*150),1),1-MOD(A389*Calculator!$B$21/(Calculator!$D$7*150),1)),ABS(MOD(A389*Calculator!$B$21/(Calculator!$D$7*150),1)-0.5)),MIN(MIN(MOD(A389*Calculator!$C$21/(Calculator!$D$7*150),1),1-MOD(A389*Calculator!$C$21/(Calculator!$D$7*150),1)),ABS(MOD(A389*Calculator!$C$21/(Calculator!$D$7*150),1)-0.5)),IF(INT(2*A389*Calculator!$C$21/(Calculator!$D$7*150))&gt;INT(2*A389*Calculator!$B$21/(Calculator!$D$7*150)),0,1))),1)</f>
        <v>1</v>
      </c>
      <c r="L389" s="250" t="n">
        <f aca="false">IF(Calculator!$E$22="YES",IF(A389&lt;Calculator!$G$22,0,MIN(MIN(MIN(MOD(A389*Calculator!$B$22/(Calculator!$D$7*150),1),1-MOD(A389*Calculator!$B$22/(Calculator!$D$7*150),1)),ABS(MOD(A389*Calculator!$B$22/(Calculator!$D$7*150),1)-0.5)),MIN(MIN(MOD(A389*Calculator!$C$22/(Calculator!$D$7*150),1),1-MOD(A389*Calculator!$C$22/(Calculator!$D$7*150),1)),ABS(MOD(A389*Calculator!$C$22/(Calculator!$D$7*150),1)-0.5)),IF(INT(2*A389*Calculator!$C$22/(Calculator!$D$7*150))&gt;INT(2*A389*Calculator!$B$22/(Calculator!$D$7*150)),0,1))),1)</f>
        <v>1</v>
      </c>
      <c r="M389" s="250" t="n">
        <f aca="false">MIN(B389:L389)</f>
        <v>0.122105263157895</v>
      </c>
      <c r="N389" s="250" t="n">
        <f aca="false">SUMPRODUCT(($M$7:$M$557&gt;M389)*1)+SUMPRODUCT(($M$7:$M$557=M389)*(ROW($M$7:$M$557)&lt;ROW(M389)))+1</f>
        <v>35</v>
      </c>
      <c r="O389" s="250" t="str">
        <f aca="false">IF(M389&gt;=0.13,"★★★ EXCELLENT",IF(M389&gt;=0.12,"★★  GOOD",IF(M389&gt;=0.07,"★  FAIR",IF(M389&gt;=0.025,"⚠  MARGINAL","✗  AVOID"))))</f>
        <v>★★  GOOD</v>
      </c>
    </row>
    <row r="390" customFormat="false" ht="15" hidden="false" customHeight="true" outlineLevel="0" collapsed="false">
      <c r="A390" s="251" t="n">
        <v>43.3</v>
      </c>
      <c r="B390" s="252" t="n">
        <f aca="false">IF(Calculator!$E$12="YES",IF(A390&lt;Calculator!$G$12,0,MIN(MIN(MIN(MOD(A390*Calculator!$B$12/(Calculator!$D$7*150),1),1-MOD(A390*Calculator!$B$12/(Calculator!$D$7*150),1)),ABS(MOD(A390*Calculator!$B$12/(Calculator!$D$7*150),1)-0.5)),MIN(MIN(MOD(A390*Calculator!$C$12/(Calculator!$D$7*150),1),1-MOD(A390*Calculator!$C$12/(Calculator!$D$7*150),1)),ABS(MOD(A390*Calculator!$C$12/(Calculator!$D$7*150),1)-0.5)),IF(INT(2*A390*Calculator!$C$12/(Calculator!$D$7*150))&gt;INT(2*A390*Calculator!$B$12/(Calculator!$D$7*150)),0,1))),1)</f>
        <v>1</v>
      </c>
      <c r="C390" s="252" t="n">
        <f aca="false">IF(Calculator!$E$13="YES",IF(A390&lt;Calculator!$G$13,0,MIN(MIN(MIN(MOD(A390*Calculator!$B$13/(Calculator!$D$7*150),1),1-MOD(A390*Calculator!$B$13/(Calculator!$D$7*150),1)),ABS(MOD(A390*Calculator!$B$13/(Calculator!$D$7*150),1)-0.5)),MIN(MIN(MOD(A390*Calculator!$C$13/(Calculator!$D$7*150),1),1-MOD(A390*Calculator!$C$13/(Calculator!$D$7*150),1)),ABS(MOD(A390*Calculator!$C$13/(Calculator!$D$7*150),1)-0.5)),IF(INT(2*A390*Calculator!$C$13/(Calculator!$D$7*150))&gt;INT(2*A390*Calculator!$B$13/(Calculator!$D$7*150)),0,1))),1)</f>
        <v>1</v>
      </c>
      <c r="D390" s="252" t="n">
        <f aca="false">IF(Calculator!$E$14="YES",IF(A390&lt;Calculator!$G$14,0,MIN(MIN(MIN(MOD(A390*Calculator!$B$14/(Calculator!$D$7*150),1),1-MOD(A390*Calculator!$B$14/(Calculator!$D$7*150),1)),ABS(MOD(A390*Calculator!$B$14/(Calculator!$D$7*150),1)-0.5)),MIN(MIN(MOD(A390*Calculator!$C$14/(Calculator!$D$7*150),1),1-MOD(A390*Calculator!$C$14/(Calculator!$D$7*150),1)),ABS(MOD(A390*Calculator!$C$14/(Calculator!$D$7*150),1)-0.5)),IF(INT(2*A390*Calculator!$C$14/(Calculator!$D$7*150))&gt;INT(2*A390*Calculator!$B$14/(Calculator!$D$7*150)),0,1))),1)</f>
        <v>1</v>
      </c>
      <c r="E390" s="252" t="n">
        <f aca="false">IF(Calculator!$E$15="YES",IF(A390&lt;Calculator!$G$15,0,MIN(MIN(MIN(MOD(A390*Calculator!$B$15/(Calculator!$D$7*150),1),1-MOD(A390*Calculator!$B$15/(Calculator!$D$7*150),1)),ABS(MOD(A390*Calculator!$B$15/(Calculator!$D$7*150),1)-0.5)),MIN(MIN(MOD(A390*Calculator!$C$15/(Calculator!$D$7*150),1),1-MOD(A390*Calculator!$C$15/(Calculator!$D$7*150),1)),ABS(MOD(A390*Calculator!$C$15/(Calculator!$D$7*150),1)-0.5)),IF(INT(2*A390*Calculator!$C$15/(Calculator!$D$7*150))&gt;INT(2*A390*Calculator!$B$15/(Calculator!$D$7*150)),0,1))),1)</f>
        <v>0.127017543859649</v>
      </c>
      <c r="F390" s="252" t="n">
        <f aca="false">IF(Calculator!$E$16="YES",IF(A390&lt;Calculator!$G$16,0,MIN(MIN(MIN(MOD(A390*Calculator!$B$16/(Calculator!$D$7*150),1),1-MOD(A390*Calculator!$B$16/(Calculator!$D$7*150),1)),ABS(MOD(A390*Calculator!$B$16/(Calculator!$D$7*150),1)-0.5)),MIN(MIN(MOD(A390*Calculator!$C$16/(Calculator!$D$7*150),1),1-MOD(A390*Calculator!$C$16/(Calculator!$D$7*150),1)),ABS(MOD(A390*Calculator!$C$16/(Calculator!$D$7*150),1)-0.5)),IF(INT(2*A390*Calculator!$C$16/(Calculator!$D$7*150))&gt;INT(2*A390*Calculator!$B$16/(Calculator!$D$7*150)),0,1))),1)</f>
        <v>1</v>
      </c>
      <c r="G390" s="252" t="n">
        <f aca="false">IF(Calculator!$E$17="YES",IF(A390&lt;Calculator!$G$17,0,MIN(MIN(MIN(MOD(A390*Calculator!$B$17/(Calculator!$D$7*150),1),1-MOD(A390*Calculator!$B$17/(Calculator!$D$7*150),1)),ABS(MOD(A390*Calculator!$B$17/(Calculator!$D$7*150),1)-0.5)),MIN(MIN(MOD(A390*Calculator!$C$17/(Calculator!$D$7*150),1),1-MOD(A390*Calculator!$C$17/(Calculator!$D$7*150),1)),ABS(MOD(A390*Calculator!$C$17/(Calculator!$D$7*150),1)-0.5)),IF(INT(2*A390*Calculator!$C$17/(Calculator!$D$7*150))&gt;INT(2*A390*Calculator!$B$17/(Calculator!$D$7*150)),0,1))),1)</f>
        <v>0.13961403508772</v>
      </c>
      <c r="H390" s="252" t="n">
        <f aca="false">IF(Calculator!$E$18="YES",IF(A390&lt;Calculator!$G$18,0,MIN(MIN(MIN(MOD(A390*Calculator!$B$18/(Calculator!$D$7*150),1),1-MOD(A390*Calculator!$B$18/(Calculator!$D$7*150),1)),ABS(MOD(A390*Calculator!$B$18/(Calculator!$D$7*150),1)-0.5)),MIN(MIN(MOD(A390*Calculator!$C$18/(Calculator!$D$7*150),1),1-MOD(A390*Calculator!$C$18/(Calculator!$D$7*150),1)),ABS(MOD(A390*Calculator!$C$18/(Calculator!$D$7*150),1)-0.5)),IF(INT(2*A390*Calculator!$C$18/(Calculator!$D$7*150))&gt;INT(2*A390*Calculator!$B$18/(Calculator!$D$7*150)),0,1))),1)</f>
        <v>1</v>
      </c>
      <c r="I390" s="252" t="n">
        <f aca="false">IF(Calculator!$E$19="YES",IF(A390&lt;Calculator!$G$19,0,MIN(MIN(MIN(MOD(A390*Calculator!$B$19/(Calculator!$D$7*150),1),1-MOD(A390*Calculator!$B$19/(Calculator!$D$7*150),1)),ABS(MOD(A390*Calculator!$B$19/(Calculator!$D$7*150),1)-0.5)),MIN(MIN(MOD(A390*Calculator!$C$19/(Calculator!$D$7*150),1),1-MOD(A390*Calculator!$C$19/(Calculator!$D$7*150),1)),ABS(MOD(A390*Calculator!$C$19/(Calculator!$D$7*150),1)-0.5)),IF(INT(2*A390*Calculator!$C$19/(Calculator!$D$7*150))&gt;INT(2*A390*Calculator!$B$19/(Calculator!$D$7*150)),0,1))),1)</f>
        <v>1</v>
      </c>
      <c r="J390" s="252" t="n">
        <f aca="false">IF(Calculator!$E$20="YES",IF(A390&lt;Calculator!$G$20,0,MIN(MIN(MIN(MOD(A390*Calculator!$B$20/(Calculator!$D$7*150),1),1-MOD(A390*Calculator!$B$20/(Calculator!$D$7*150),1)),ABS(MOD(A390*Calculator!$B$20/(Calculator!$D$7*150),1)-0.5)),MIN(MIN(MOD(A390*Calculator!$C$20/(Calculator!$D$7*150),1),1-MOD(A390*Calculator!$C$20/(Calculator!$D$7*150),1)),ABS(MOD(A390*Calculator!$C$20/(Calculator!$D$7*150),1)-0.5)),IF(INT(2*A390*Calculator!$C$20/(Calculator!$D$7*150))&gt;INT(2*A390*Calculator!$B$20/(Calculator!$D$7*150)),0,1))),1)</f>
        <v>1</v>
      </c>
      <c r="K390" s="252" t="n">
        <f aca="false">IF(Calculator!$E$21="YES",IF(A390&lt;Calculator!$G$21,0,MIN(MIN(MIN(MOD(A390*Calculator!$B$21/(Calculator!$D$7*150),1),1-MOD(A390*Calculator!$B$21/(Calculator!$D$7*150),1)),ABS(MOD(A390*Calculator!$B$21/(Calculator!$D$7*150),1)-0.5)),MIN(MIN(MOD(A390*Calculator!$C$21/(Calculator!$D$7*150),1),1-MOD(A390*Calculator!$C$21/(Calculator!$D$7*150),1)),ABS(MOD(A390*Calculator!$C$21/(Calculator!$D$7*150),1)-0.5)),IF(INT(2*A390*Calculator!$C$21/(Calculator!$D$7*150))&gt;INT(2*A390*Calculator!$B$21/(Calculator!$D$7*150)),0,1))),1)</f>
        <v>1</v>
      </c>
      <c r="L390" s="252" t="n">
        <f aca="false">IF(Calculator!$E$22="YES",IF(A390&lt;Calculator!$G$22,0,MIN(MIN(MIN(MOD(A390*Calculator!$B$22/(Calculator!$D$7*150),1),1-MOD(A390*Calculator!$B$22/(Calculator!$D$7*150),1)),ABS(MOD(A390*Calculator!$B$22/(Calculator!$D$7*150),1)-0.5)),MIN(MIN(MOD(A390*Calculator!$C$22/(Calculator!$D$7*150),1),1-MOD(A390*Calculator!$C$22/(Calculator!$D$7*150),1)),ABS(MOD(A390*Calculator!$C$22/(Calculator!$D$7*150),1)-0.5)),IF(INT(2*A390*Calculator!$C$22/(Calculator!$D$7*150))&gt;INT(2*A390*Calculator!$B$22/(Calculator!$D$7*150)),0,1))),1)</f>
        <v>1</v>
      </c>
      <c r="M390" s="252" t="n">
        <f aca="false">MIN(B390:L390)</f>
        <v>0.127017543859649</v>
      </c>
      <c r="N390" s="252" t="n">
        <f aca="false">SUMPRODUCT(($M$7:$M$557&gt;M390)*1)+SUMPRODUCT(($M$7:$M$557=M390)*(ROW($M$7:$M$557)&lt;ROW(M390)))+1</f>
        <v>26</v>
      </c>
      <c r="O390" s="252" t="str">
        <f aca="false">IF(M390&gt;=0.13,"★★★ EXCELLENT",IF(M390&gt;=0.12,"★★  GOOD",IF(M390&gt;=0.07,"★  FAIR",IF(M390&gt;=0.025,"⚠  MARGINAL","✗  AVOID"))))</f>
        <v>★★  GOOD</v>
      </c>
    </row>
    <row r="391" customFormat="false" ht="15" hidden="false" customHeight="true" outlineLevel="0" collapsed="false">
      <c r="A391" s="249" t="n">
        <v>43.4</v>
      </c>
      <c r="B391" s="250" t="n">
        <f aca="false">IF(Calculator!$E$12="YES",IF(A391&lt;Calculator!$G$12,0,MIN(MIN(MIN(MOD(A391*Calculator!$B$12/(Calculator!$D$7*150),1),1-MOD(A391*Calculator!$B$12/(Calculator!$D$7*150),1)),ABS(MOD(A391*Calculator!$B$12/(Calculator!$D$7*150),1)-0.5)),MIN(MIN(MOD(A391*Calculator!$C$12/(Calculator!$D$7*150),1),1-MOD(A391*Calculator!$C$12/(Calculator!$D$7*150),1)),ABS(MOD(A391*Calculator!$C$12/(Calculator!$D$7*150),1)-0.5)),IF(INT(2*A391*Calculator!$C$12/(Calculator!$D$7*150))&gt;INT(2*A391*Calculator!$B$12/(Calculator!$D$7*150)),0,1))),1)</f>
        <v>1</v>
      </c>
      <c r="C391" s="250" t="n">
        <f aca="false">IF(Calculator!$E$13="YES",IF(A391&lt;Calculator!$G$13,0,MIN(MIN(MIN(MOD(A391*Calculator!$B$13/(Calculator!$D$7*150),1),1-MOD(A391*Calculator!$B$13/(Calculator!$D$7*150),1)),ABS(MOD(A391*Calculator!$B$13/(Calculator!$D$7*150),1)-0.5)),MIN(MIN(MOD(A391*Calculator!$C$13/(Calculator!$D$7*150),1),1-MOD(A391*Calculator!$C$13/(Calculator!$D$7*150),1)),ABS(MOD(A391*Calculator!$C$13/(Calculator!$D$7*150),1)-0.5)),IF(INT(2*A391*Calculator!$C$13/(Calculator!$D$7*150))&gt;INT(2*A391*Calculator!$B$13/(Calculator!$D$7*150)),0,1))),1)</f>
        <v>1</v>
      </c>
      <c r="D391" s="250" t="n">
        <f aca="false">IF(Calculator!$E$14="YES",IF(A391&lt;Calculator!$G$14,0,MIN(MIN(MIN(MOD(A391*Calculator!$B$14/(Calculator!$D$7*150),1),1-MOD(A391*Calculator!$B$14/(Calculator!$D$7*150),1)),ABS(MOD(A391*Calculator!$B$14/(Calculator!$D$7*150),1)-0.5)),MIN(MIN(MOD(A391*Calculator!$C$14/(Calculator!$D$7*150),1),1-MOD(A391*Calculator!$C$14/(Calculator!$D$7*150),1)),ABS(MOD(A391*Calculator!$C$14/(Calculator!$D$7*150),1)-0.5)),IF(INT(2*A391*Calculator!$C$14/(Calculator!$D$7*150))&gt;INT(2*A391*Calculator!$B$14/(Calculator!$D$7*150)),0,1))),1)</f>
        <v>1</v>
      </c>
      <c r="E391" s="250" t="n">
        <f aca="false">IF(Calculator!$E$15="YES",IF(A391&lt;Calculator!$G$15,0,MIN(MIN(MIN(MOD(A391*Calculator!$B$15/(Calculator!$D$7*150),1),1-MOD(A391*Calculator!$B$15/(Calculator!$D$7*150),1)),ABS(MOD(A391*Calculator!$B$15/(Calculator!$D$7*150),1)-0.5)),MIN(MIN(MOD(A391*Calculator!$C$15/(Calculator!$D$7*150),1),1-MOD(A391*Calculator!$C$15/(Calculator!$D$7*150),1)),ABS(MOD(A391*Calculator!$C$15/(Calculator!$D$7*150),1)-0.5)),IF(INT(2*A391*Calculator!$C$15/(Calculator!$D$7*150))&gt;INT(2*A391*Calculator!$B$15/(Calculator!$D$7*150)),0,1))),1)</f>
        <v>0.131929824561404</v>
      </c>
      <c r="F391" s="250" t="n">
        <f aca="false">IF(Calculator!$E$16="YES",IF(A391&lt;Calculator!$G$16,0,MIN(MIN(MIN(MOD(A391*Calculator!$B$16/(Calculator!$D$7*150),1),1-MOD(A391*Calculator!$B$16/(Calculator!$D$7*150),1)),ABS(MOD(A391*Calculator!$B$16/(Calculator!$D$7*150),1)-0.5)),MIN(MIN(MOD(A391*Calculator!$C$16/(Calculator!$D$7*150),1),1-MOD(A391*Calculator!$C$16/(Calculator!$D$7*150),1)),ABS(MOD(A391*Calculator!$C$16/(Calculator!$D$7*150),1)-0.5)),IF(INT(2*A391*Calculator!$C$16/(Calculator!$D$7*150))&gt;INT(2*A391*Calculator!$B$16/(Calculator!$D$7*150)),0,1))),1)</f>
        <v>1</v>
      </c>
      <c r="G391" s="250" t="n">
        <f aca="false">IF(Calculator!$E$17="YES",IF(A391&lt;Calculator!$G$17,0,MIN(MIN(MIN(MOD(A391*Calculator!$B$17/(Calculator!$D$7*150),1),1-MOD(A391*Calculator!$B$17/(Calculator!$D$7*150),1)),ABS(MOD(A391*Calculator!$B$17/(Calculator!$D$7*150),1)-0.5)),MIN(MIN(MOD(A391*Calculator!$C$17/(Calculator!$D$7*150),1),1-MOD(A391*Calculator!$C$17/(Calculator!$D$7*150),1)),ABS(MOD(A391*Calculator!$C$17/(Calculator!$D$7*150),1)-0.5)),IF(INT(2*A391*Calculator!$C$17/(Calculator!$D$7*150))&gt;INT(2*A391*Calculator!$B$17/(Calculator!$D$7*150)),0,1))),1)</f>
        <v>0.129543859649123</v>
      </c>
      <c r="H391" s="250" t="n">
        <f aca="false">IF(Calculator!$E$18="YES",IF(A391&lt;Calculator!$G$18,0,MIN(MIN(MIN(MOD(A391*Calculator!$B$18/(Calculator!$D$7*150),1),1-MOD(A391*Calculator!$B$18/(Calculator!$D$7*150),1)),ABS(MOD(A391*Calculator!$B$18/(Calculator!$D$7*150),1)-0.5)),MIN(MIN(MOD(A391*Calculator!$C$18/(Calculator!$D$7*150),1),1-MOD(A391*Calculator!$C$18/(Calculator!$D$7*150),1)),ABS(MOD(A391*Calculator!$C$18/(Calculator!$D$7*150),1)-0.5)),IF(INT(2*A391*Calculator!$C$18/(Calculator!$D$7*150))&gt;INT(2*A391*Calculator!$B$18/(Calculator!$D$7*150)),0,1))),1)</f>
        <v>1</v>
      </c>
      <c r="I391" s="250" t="n">
        <f aca="false">IF(Calculator!$E$19="YES",IF(A391&lt;Calculator!$G$19,0,MIN(MIN(MIN(MOD(A391*Calculator!$B$19/(Calculator!$D$7*150),1),1-MOD(A391*Calculator!$B$19/(Calculator!$D$7*150),1)),ABS(MOD(A391*Calculator!$B$19/(Calculator!$D$7*150),1)-0.5)),MIN(MIN(MOD(A391*Calculator!$C$19/(Calculator!$D$7*150),1),1-MOD(A391*Calculator!$C$19/(Calculator!$D$7*150),1)),ABS(MOD(A391*Calculator!$C$19/(Calculator!$D$7*150),1)-0.5)),IF(INT(2*A391*Calculator!$C$19/(Calculator!$D$7*150))&gt;INT(2*A391*Calculator!$B$19/(Calculator!$D$7*150)),0,1))),1)</f>
        <v>1</v>
      </c>
      <c r="J391" s="250" t="n">
        <f aca="false">IF(Calculator!$E$20="YES",IF(A391&lt;Calculator!$G$20,0,MIN(MIN(MIN(MOD(A391*Calculator!$B$20/(Calculator!$D$7*150),1),1-MOD(A391*Calculator!$B$20/(Calculator!$D$7*150),1)),ABS(MOD(A391*Calculator!$B$20/(Calculator!$D$7*150),1)-0.5)),MIN(MIN(MOD(A391*Calculator!$C$20/(Calculator!$D$7*150),1),1-MOD(A391*Calculator!$C$20/(Calculator!$D$7*150),1)),ABS(MOD(A391*Calculator!$C$20/(Calculator!$D$7*150),1)-0.5)),IF(INT(2*A391*Calculator!$C$20/(Calculator!$D$7*150))&gt;INT(2*A391*Calculator!$B$20/(Calculator!$D$7*150)),0,1))),1)</f>
        <v>1</v>
      </c>
      <c r="K391" s="250" t="n">
        <f aca="false">IF(Calculator!$E$21="YES",IF(A391&lt;Calculator!$G$21,0,MIN(MIN(MIN(MOD(A391*Calculator!$B$21/(Calculator!$D$7*150),1),1-MOD(A391*Calculator!$B$21/(Calculator!$D$7*150),1)),ABS(MOD(A391*Calculator!$B$21/(Calculator!$D$7*150),1)-0.5)),MIN(MIN(MOD(A391*Calculator!$C$21/(Calculator!$D$7*150),1),1-MOD(A391*Calculator!$C$21/(Calculator!$D$7*150),1)),ABS(MOD(A391*Calculator!$C$21/(Calculator!$D$7*150),1)-0.5)),IF(INT(2*A391*Calculator!$C$21/(Calculator!$D$7*150))&gt;INT(2*A391*Calculator!$B$21/(Calculator!$D$7*150)),0,1))),1)</f>
        <v>1</v>
      </c>
      <c r="L391" s="250" t="n">
        <f aca="false">IF(Calculator!$E$22="YES",IF(A391&lt;Calculator!$G$22,0,MIN(MIN(MIN(MOD(A391*Calculator!$B$22/(Calculator!$D$7*150),1),1-MOD(A391*Calculator!$B$22/(Calculator!$D$7*150),1)),ABS(MOD(A391*Calculator!$B$22/(Calculator!$D$7*150),1)-0.5)),MIN(MIN(MOD(A391*Calculator!$C$22/(Calculator!$D$7*150),1),1-MOD(A391*Calculator!$C$22/(Calculator!$D$7*150),1)),ABS(MOD(A391*Calculator!$C$22/(Calculator!$D$7*150),1)-0.5)),IF(INT(2*A391*Calculator!$C$22/(Calculator!$D$7*150))&gt;INT(2*A391*Calculator!$B$22/(Calculator!$D$7*150)),0,1))),1)</f>
        <v>1</v>
      </c>
      <c r="M391" s="250" t="n">
        <f aca="false">MIN(B391:L391)</f>
        <v>0.129543859649123</v>
      </c>
      <c r="N391" s="250" t="n">
        <f aca="false">SUMPRODUCT(($M$7:$M$557&gt;M391)*1)+SUMPRODUCT(($M$7:$M$557=M391)*(ROW($M$7:$M$557)&lt;ROW(M391)))+1</f>
        <v>22</v>
      </c>
      <c r="O391" s="250" t="str">
        <f aca="false">IF(M391&gt;=0.13,"★★★ EXCELLENT",IF(M391&gt;=0.12,"★★  GOOD",IF(M391&gt;=0.07,"★  FAIR",IF(M391&gt;=0.025,"⚠  MARGINAL","✗  AVOID"))))</f>
        <v>★★  GOOD</v>
      </c>
    </row>
    <row r="392" customFormat="false" ht="15" hidden="false" customHeight="true" outlineLevel="0" collapsed="false">
      <c r="A392" s="251" t="n">
        <v>43.5</v>
      </c>
      <c r="B392" s="252" t="n">
        <f aca="false">IF(Calculator!$E$12="YES",IF(A392&lt;Calculator!$G$12,0,MIN(MIN(MIN(MOD(A392*Calculator!$B$12/(Calculator!$D$7*150),1),1-MOD(A392*Calculator!$B$12/(Calculator!$D$7*150),1)),ABS(MOD(A392*Calculator!$B$12/(Calculator!$D$7*150),1)-0.5)),MIN(MIN(MOD(A392*Calculator!$C$12/(Calculator!$D$7*150),1),1-MOD(A392*Calculator!$C$12/(Calculator!$D$7*150),1)),ABS(MOD(A392*Calculator!$C$12/(Calculator!$D$7*150),1)-0.5)),IF(INT(2*A392*Calculator!$C$12/(Calculator!$D$7*150))&gt;INT(2*A392*Calculator!$B$12/(Calculator!$D$7*150)),0,1))),1)</f>
        <v>1</v>
      </c>
      <c r="C392" s="252" t="n">
        <f aca="false">IF(Calculator!$E$13="YES",IF(A392&lt;Calculator!$G$13,0,MIN(MIN(MIN(MOD(A392*Calculator!$B$13/(Calculator!$D$7*150),1),1-MOD(A392*Calculator!$B$13/(Calculator!$D$7*150),1)),ABS(MOD(A392*Calculator!$B$13/(Calculator!$D$7*150),1)-0.5)),MIN(MIN(MOD(A392*Calculator!$C$13/(Calculator!$D$7*150),1),1-MOD(A392*Calculator!$C$13/(Calculator!$D$7*150),1)),ABS(MOD(A392*Calculator!$C$13/(Calculator!$D$7*150),1)-0.5)),IF(INT(2*A392*Calculator!$C$13/(Calculator!$D$7*150))&gt;INT(2*A392*Calculator!$B$13/(Calculator!$D$7*150)),0,1))),1)</f>
        <v>1</v>
      </c>
      <c r="D392" s="252" t="n">
        <f aca="false">IF(Calculator!$E$14="YES",IF(A392&lt;Calculator!$G$14,0,MIN(MIN(MIN(MOD(A392*Calculator!$B$14/(Calculator!$D$7*150),1),1-MOD(A392*Calculator!$B$14/(Calculator!$D$7*150),1)),ABS(MOD(A392*Calculator!$B$14/(Calculator!$D$7*150),1)-0.5)),MIN(MIN(MOD(A392*Calculator!$C$14/(Calculator!$D$7*150),1),1-MOD(A392*Calculator!$C$14/(Calculator!$D$7*150),1)),ABS(MOD(A392*Calculator!$C$14/(Calculator!$D$7*150),1)-0.5)),IF(INT(2*A392*Calculator!$C$14/(Calculator!$D$7*150))&gt;INT(2*A392*Calculator!$B$14/(Calculator!$D$7*150)),0,1))),1)</f>
        <v>1</v>
      </c>
      <c r="E392" s="252" t="n">
        <f aca="false">IF(Calculator!$E$15="YES",IF(A392&lt;Calculator!$G$15,0,MIN(MIN(MIN(MOD(A392*Calculator!$B$15/(Calculator!$D$7*150),1),1-MOD(A392*Calculator!$B$15/(Calculator!$D$7*150),1)),ABS(MOD(A392*Calculator!$B$15/(Calculator!$D$7*150),1)-0.5)),MIN(MIN(MOD(A392*Calculator!$C$15/(Calculator!$D$7*150),1),1-MOD(A392*Calculator!$C$15/(Calculator!$D$7*150),1)),ABS(MOD(A392*Calculator!$C$15/(Calculator!$D$7*150),1)-0.5)),IF(INT(2*A392*Calculator!$C$15/(Calculator!$D$7*150))&gt;INT(2*A392*Calculator!$B$15/(Calculator!$D$7*150)),0,1))),1)</f>
        <v>0.136842105263158</v>
      </c>
      <c r="F392" s="252" t="n">
        <f aca="false">IF(Calculator!$E$16="YES",IF(A392&lt;Calculator!$G$16,0,MIN(MIN(MIN(MOD(A392*Calculator!$B$16/(Calculator!$D$7*150),1),1-MOD(A392*Calculator!$B$16/(Calculator!$D$7*150),1)),ABS(MOD(A392*Calculator!$B$16/(Calculator!$D$7*150),1)-0.5)),MIN(MIN(MOD(A392*Calculator!$C$16/(Calculator!$D$7*150),1),1-MOD(A392*Calculator!$C$16/(Calculator!$D$7*150),1)),ABS(MOD(A392*Calculator!$C$16/(Calculator!$D$7*150),1)-0.5)),IF(INT(2*A392*Calculator!$C$16/(Calculator!$D$7*150))&gt;INT(2*A392*Calculator!$B$16/(Calculator!$D$7*150)),0,1))),1)</f>
        <v>1</v>
      </c>
      <c r="G392" s="252" t="n">
        <f aca="false">IF(Calculator!$E$17="YES",IF(A392&lt;Calculator!$G$17,0,MIN(MIN(MIN(MOD(A392*Calculator!$B$17/(Calculator!$D$7*150),1),1-MOD(A392*Calculator!$B$17/(Calculator!$D$7*150),1)),ABS(MOD(A392*Calculator!$B$17/(Calculator!$D$7*150),1)-0.5)),MIN(MIN(MOD(A392*Calculator!$C$17/(Calculator!$D$7*150),1),1-MOD(A392*Calculator!$C$17/(Calculator!$D$7*150),1)),ABS(MOD(A392*Calculator!$C$17/(Calculator!$D$7*150),1)-0.5)),IF(INT(2*A392*Calculator!$C$17/(Calculator!$D$7*150))&gt;INT(2*A392*Calculator!$B$17/(Calculator!$D$7*150)),0,1))),1)</f>
        <v>0.119473684210526</v>
      </c>
      <c r="H392" s="252" t="n">
        <f aca="false">IF(Calculator!$E$18="YES",IF(A392&lt;Calculator!$G$18,0,MIN(MIN(MIN(MOD(A392*Calculator!$B$18/(Calculator!$D$7*150),1),1-MOD(A392*Calculator!$B$18/(Calculator!$D$7*150),1)),ABS(MOD(A392*Calculator!$B$18/(Calculator!$D$7*150),1)-0.5)),MIN(MIN(MOD(A392*Calculator!$C$18/(Calculator!$D$7*150),1),1-MOD(A392*Calculator!$C$18/(Calculator!$D$7*150),1)),ABS(MOD(A392*Calculator!$C$18/(Calculator!$D$7*150),1)-0.5)),IF(INT(2*A392*Calculator!$C$18/(Calculator!$D$7*150))&gt;INT(2*A392*Calculator!$B$18/(Calculator!$D$7*150)),0,1))),1)</f>
        <v>1</v>
      </c>
      <c r="I392" s="252" t="n">
        <f aca="false">IF(Calculator!$E$19="YES",IF(A392&lt;Calculator!$G$19,0,MIN(MIN(MIN(MOD(A392*Calculator!$B$19/(Calculator!$D$7*150),1),1-MOD(A392*Calculator!$B$19/(Calculator!$D$7*150),1)),ABS(MOD(A392*Calculator!$B$19/(Calculator!$D$7*150),1)-0.5)),MIN(MIN(MOD(A392*Calculator!$C$19/(Calculator!$D$7*150),1),1-MOD(A392*Calculator!$C$19/(Calculator!$D$7*150),1)),ABS(MOD(A392*Calculator!$C$19/(Calculator!$D$7*150),1)-0.5)),IF(INT(2*A392*Calculator!$C$19/(Calculator!$D$7*150))&gt;INT(2*A392*Calculator!$B$19/(Calculator!$D$7*150)),0,1))),1)</f>
        <v>1</v>
      </c>
      <c r="J392" s="252" t="n">
        <f aca="false">IF(Calculator!$E$20="YES",IF(A392&lt;Calculator!$G$20,0,MIN(MIN(MIN(MOD(A392*Calculator!$B$20/(Calculator!$D$7*150),1),1-MOD(A392*Calculator!$B$20/(Calculator!$D$7*150),1)),ABS(MOD(A392*Calculator!$B$20/(Calculator!$D$7*150),1)-0.5)),MIN(MIN(MOD(A392*Calculator!$C$20/(Calculator!$D$7*150),1),1-MOD(A392*Calculator!$C$20/(Calculator!$D$7*150),1)),ABS(MOD(A392*Calculator!$C$20/(Calculator!$D$7*150),1)-0.5)),IF(INT(2*A392*Calculator!$C$20/(Calculator!$D$7*150))&gt;INT(2*A392*Calculator!$B$20/(Calculator!$D$7*150)),0,1))),1)</f>
        <v>1</v>
      </c>
      <c r="K392" s="252" t="n">
        <f aca="false">IF(Calculator!$E$21="YES",IF(A392&lt;Calculator!$G$21,0,MIN(MIN(MIN(MOD(A392*Calculator!$B$21/(Calculator!$D$7*150),1),1-MOD(A392*Calculator!$B$21/(Calculator!$D$7*150),1)),ABS(MOD(A392*Calculator!$B$21/(Calculator!$D$7*150),1)-0.5)),MIN(MIN(MOD(A392*Calculator!$C$21/(Calculator!$D$7*150),1),1-MOD(A392*Calculator!$C$21/(Calculator!$D$7*150),1)),ABS(MOD(A392*Calculator!$C$21/(Calculator!$D$7*150),1)-0.5)),IF(INT(2*A392*Calculator!$C$21/(Calculator!$D$7*150))&gt;INT(2*A392*Calculator!$B$21/(Calculator!$D$7*150)),0,1))),1)</f>
        <v>1</v>
      </c>
      <c r="L392" s="252" t="n">
        <f aca="false">IF(Calculator!$E$22="YES",IF(A392&lt;Calculator!$G$22,0,MIN(MIN(MIN(MOD(A392*Calculator!$B$22/(Calculator!$D$7*150),1),1-MOD(A392*Calculator!$B$22/(Calculator!$D$7*150),1)),ABS(MOD(A392*Calculator!$B$22/(Calculator!$D$7*150),1)-0.5)),MIN(MIN(MOD(A392*Calculator!$C$22/(Calculator!$D$7*150),1),1-MOD(A392*Calculator!$C$22/(Calculator!$D$7*150),1)),ABS(MOD(A392*Calculator!$C$22/(Calculator!$D$7*150),1)-0.5)),IF(INT(2*A392*Calculator!$C$22/(Calculator!$D$7*150))&gt;INT(2*A392*Calculator!$B$22/(Calculator!$D$7*150)),0,1))),1)</f>
        <v>1</v>
      </c>
      <c r="M392" s="252" t="n">
        <f aca="false">MIN(B392:L392)</f>
        <v>0.119473684210526</v>
      </c>
      <c r="N392" s="252" t="n">
        <f aca="false">SUMPRODUCT(($M$7:$M$557&gt;M392)*1)+SUMPRODUCT(($M$7:$M$557=M392)*(ROW($M$7:$M$557)&lt;ROW(M392)))+1</f>
        <v>41</v>
      </c>
      <c r="O392" s="252" t="str">
        <f aca="false">IF(M392&gt;=0.13,"★★★ EXCELLENT",IF(M392&gt;=0.12,"★★  GOOD",IF(M392&gt;=0.07,"★  FAIR",IF(M392&gt;=0.025,"⚠  MARGINAL","✗  AVOID"))))</f>
        <v>★  FAIR</v>
      </c>
    </row>
    <row r="393" customFormat="false" ht="15" hidden="false" customHeight="true" outlineLevel="0" collapsed="false">
      <c r="A393" s="249" t="n">
        <v>43.6</v>
      </c>
      <c r="B393" s="250" t="n">
        <f aca="false">IF(Calculator!$E$12="YES",IF(A393&lt;Calculator!$G$12,0,MIN(MIN(MIN(MOD(A393*Calculator!$B$12/(Calculator!$D$7*150),1),1-MOD(A393*Calculator!$B$12/(Calculator!$D$7*150),1)),ABS(MOD(A393*Calculator!$B$12/(Calculator!$D$7*150),1)-0.5)),MIN(MIN(MOD(A393*Calculator!$C$12/(Calculator!$D$7*150),1),1-MOD(A393*Calculator!$C$12/(Calculator!$D$7*150),1)),ABS(MOD(A393*Calculator!$C$12/(Calculator!$D$7*150),1)-0.5)),IF(INT(2*A393*Calculator!$C$12/(Calculator!$D$7*150))&gt;INT(2*A393*Calculator!$B$12/(Calculator!$D$7*150)),0,1))),1)</f>
        <v>1</v>
      </c>
      <c r="C393" s="250" t="n">
        <f aca="false">IF(Calculator!$E$13="YES",IF(A393&lt;Calculator!$G$13,0,MIN(MIN(MIN(MOD(A393*Calculator!$B$13/(Calculator!$D$7*150),1),1-MOD(A393*Calculator!$B$13/(Calculator!$D$7*150),1)),ABS(MOD(A393*Calculator!$B$13/(Calculator!$D$7*150),1)-0.5)),MIN(MIN(MOD(A393*Calculator!$C$13/(Calculator!$D$7*150),1),1-MOD(A393*Calculator!$C$13/(Calculator!$D$7*150),1)),ABS(MOD(A393*Calculator!$C$13/(Calculator!$D$7*150),1)-0.5)),IF(INT(2*A393*Calculator!$C$13/(Calculator!$D$7*150))&gt;INT(2*A393*Calculator!$B$13/(Calculator!$D$7*150)),0,1))),1)</f>
        <v>1</v>
      </c>
      <c r="D393" s="250" t="n">
        <f aca="false">IF(Calculator!$E$14="YES",IF(A393&lt;Calculator!$G$14,0,MIN(MIN(MIN(MOD(A393*Calculator!$B$14/(Calculator!$D$7*150),1),1-MOD(A393*Calculator!$B$14/(Calculator!$D$7*150),1)),ABS(MOD(A393*Calculator!$B$14/(Calculator!$D$7*150),1)-0.5)),MIN(MIN(MOD(A393*Calculator!$C$14/(Calculator!$D$7*150),1),1-MOD(A393*Calculator!$C$14/(Calculator!$D$7*150),1)),ABS(MOD(A393*Calculator!$C$14/(Calculator!$D$7*150),1)-0.5)),IF(INT(2*A393*Calculator!$C$14/(Calculator!$D$7*150))&gt;INT(2*A393*Calculator!$B$14/(Calculator!$D$7*150)),0,1))),1)</f>
        <v>1</v>
      </c>
      <c r="E393" s="250" t="n">
        <f aca="false">IF(Calculator!$E$15="YES",IF(A393&lt;Calculator!$G$15,0,MIN(MIN(MIN(MOD(A393*Calculator!$B$15/(Calculator!$D$7*150),1),1-MOD(A393*Calculator!$B$15/(Calculator!$D$7*150),1)),ABS(MOD(A393*Calculator!$B$15/(Calculator!$D$7*150),1)-0.5)),MIN(MIN(MOD(A393*Calculator!$C$15/(Calculator!$D$7*150),1),1-MOD(A393*Calculator!$C$15/(Calculator!$D$7*150),1)),ABS(MOD(A393*Calculator!$C$15/(Calculator!$D$7*150),1)-0.5)),IF(INT(2*A393*Calculator!$C$15/(Calculator!$D$7*150))&gt;INT(2*A393*Calculator!$B$15/(Calculator!$D$7*150)),0,1))),1)</f>
        <v>0.141754385964912</v>
      </c>
      <c r="F393" s="250" t="n">
        <f aca="false">IF(Calculator!$E$16="YES",IF(A393&lt;Calculator!$G$16,0,MIN(MIN(MIN(MOD(A393*Calculator!$B$16/(Calculator!$D$7*150),1),1-MOD(A393*Calculator!$B$16/(Calculator!$D$7*150),1)),ABS(MOD(A393*Calculator!$B$16/(Calculator!$D$7*150),1)-0.5)),MIN(MIN(MOD(A393*Calculator!$C$16/(Calculator!$D$7*150),1),1-MOD(A393*Calculator!$C$16/(Calculator!$D$7*150),1)),ABS(MOD(A393*Calculator!$C$16/(Calculator!$D$7*150),1)-0.5)),IF(INT(2*A393*Calculator!$C$16/(Calculator!$D$7*150))&gt;INT(2*A393*Calculator!$B$16/(Calculator!$D$7*150)),0,1))),1)</f>
        <v>1</v>
      </c>
      <c r="G393" s="250" t="n">
        <f aca="false">IF(Calculator!$E$17="YES",IF(A393&lt;Calculator!$G$17,0,MIN(MIN(MIN(MOD(A393*Calculator!$B$17/(Calculator!$D$7*150),1),1-MOD(A393*Calculator!$B$17/(Calculator!$D$7*150),1)),ABS(MOD(A393*Calculator!$B$17/(Calculator!$D$7*150),1)-0.5)),MIN(MIN(MOD(A393*Calculator!$C$17/(Calculator!$D$7*150),1),1-MOD(A393*Calculator!$C$17/(Calculator!$D$7*150),1)),ABS(MOD(A393*Calculator!$C$17/(Calculator!$D$7*150),1)-0.5)),IF(INT(2*A393*Calculator!$C$17/(Calculator!$D$7*150))&gt;INT(2*A393*Calculator!$B$17/(Calculator!$D$7*150)),0,1))),1)</f>
        <v>0.10940350877193</v>
      </c>
      <c r="H393" s="250" t="n">
        <f aca="false">IF(Calculator!$E$18="YES",IF(A393&lt;Calculator!$G$18,0,MIN(MIN(MIN(MOD(A393*Calculator!$B$18/(Calculator!$D$7*150),1),1-MOD(A393*Calculator!$B$18/(Calculator!$D$7*150),1)),ABS(MOD(A393*Calculator!$B$18/(Calculator!$D$7*150),1)-0.5)),MIN(MIN(MOD(A393*Calculator!$C$18/(Calculator!$D$7*150),1),1-MOD(A393*Calculator!$C$18/(Calculator!$D$7*150),1)),ABS(MOD(A393*Calculator!$C$18/(Calculator!$D$7*150),1)-0.5)),IF(INT(2*A393*Calculator!$C$18/(Calculator!$D$7*150))&gt;INT(2*A393*Calculator!$B$18/(Calculator!$D$7*150)),0,1))),1)</f>
        <v>1</v>
      </c>
      <c r="I393" s="250" t="n">
        <f aca="false">IF(Calculator!$E$19="YES",IF(A393&lt;Calculator!$G$19,0,MIN(MIN(MIN(MOD(A393*Calculator!$B$19/(Calculator!$D$7*150),1),1-MOD(A393*Calculator!$B$19/(Calculator!$D$7*150),1)),ABS(MOD(A393*Calculator!$B$19/(Calculator!$D$7*150),1)-0.5)),MIN(MIN(MOD(A393*Calculator!$C$19/(Calculator!$D$7*150),1),1-MOD(A393*Calculator!$C$19/(Calculator!$D$7*150),1)),ABS(MOD(A393*Calculator!$C$19/(Calculator!$D$7*150),1)-0.5)),IF(INT(2*A393*Calculator!$C$19/(Calculator!$D$7*150))&gt;INT(2*A393*Calculator!$B$19/(Calculator!$D$7*150)),0,1))),1)</f>
        <v>1</v>
      </c>
      <c r="J393" s="250" t="n">
        <f aca="false">IF(Calculator!$E$20="YES",IF(A393&lt;Calculator!$G$20,0,MIN(MIN(MIN(MOD(A393*Calculator!$B$20/(Calculator!$D$7*150),1),1-MOD(A393*Calculator!$B$20/(Calculator!$D$7*150),1)),ABS(MOD(A393*Calculator!$B$20/(Calculator!$D$7*150),1)-0.5)),MIN(MIN(MOD(A393*Calculator!$C$20/(Calculator!$D$7*150),1),1-MOD(A393*Calculator!$C$20/(Calculator!$D$7*150),1)),ABS(MOD(A393*Calculator!$C$20/(Calculator!$D$7*150),1)-0.5)),IF(INT(2*A393*Calculator!$C$20/(Calculator!$D$7*150))&gt;INT(2*A393*Calculator!$B$20/(Calculator!$D$7*150)),0,1))),1)</f>
        <v>1</v>
      </c>
      <c r="K393" s="250" t="n">
        <f aca="false">IF(Calculator!$E$21="YES",IF(A393&lt;Calculator!$G$21,0,MIN(MIN(MIN(MOD(A393*Calculator!$B$21/(Calculator!$D$7*150),1),1-MOD(A393*Calculator!$B$21/(Calculator!$D$7*150),1)),ABS(MOD(A393*Calculator!$B$21/(Calculator!$D$7*150),1)-0.5)),MIN(MIN(MOD(A393*Calculator!$C$21/(Calculator!$D$7*150),1),1-MOD(A393*Calculator!$C$21/(Calculator!$D$7*150),1)),ABS(MOD(A393*Calculator!$C$21/(Calculator!$D$7*150),1)-0.5)),IF(INT(2*A393*Calculator!$C$21/(Calculator!$D$7*150))&gt;INT(2*A393*Calculator!$B$21/(Calculator!$D$7*150)),0,1))),1)</f>
        <v>1</v>
      </c>
      <c r="L393" s="250" t="n">
        <f aca="false">IF(Calculator!$E$22="YES",IF(A393&lt;Calculator!$G$22,0,MIN(MIN(MIN(MOD(A393*Calculator!$B$22/(Calculator!$D$7*150),1),1-MOD(A393*Calculator!$B$22/(Calculator!$D$7*150),1)),ABS(MOD(A393*Calculator!$B$22/(Calculator!$D$7*150),1)-0.5)),MIN(MIN(MOD(A393*Calculator!$C$22/(Calculator!$D$7*150),1),1-MOD(A393*Calculator!$C$22/(Calculator!$D$7*150),1)),ABS(MOD(A393*Calculator!$C$22/(Calculator!$D$7*150),1)-0.5)),IF(INT(2*A393*Calculator!$C$22/(Calculator!$D$7*150))&gt;INT(2*A393*Calculator!$B$22/(Calculator!$D$7*150)),0,1))),1)</f>
        <v>1</v>
      </c>
      <c r="M393" s="250" t="n">
        <f aca="false">MIN(B393:L393)</f>
        <v>0.10940350877193</v>
      </c>
      <c r="N393" s="250" t="n">
        <f aca="false">SUMPRODUCT(($M$7:$M$557&gt;M393)*1)+SUMPRODUCT(($M$7:$M$557=M393)*(ROW($M$7:$M$557)&lt;ROW(M393)))+1</f>
        <v>64</v>
      </c>
      <c r="O393" s="250" t="str">
        <f aca="false">IF(M393&gt;=0.13,"★★★ EXCELLENT",IF(M393&gt;=0.12,"★★  GOOD",IF(M393&gt;=0.07,"★  FAIR",IF(M393&gt;=0.025,"⚠  MARGINAL","✗  AVOID"))))</f>
        <v>★  FAIR</v>
      </c>
    </row>
    <row r="394" customFormat="false" ht="15" hidden="false" customHeight="true" outlineLevel="0" collapsed="false">
      <c r="A394" s="251" t="n">
        <v>43.7</v>
      </c>
      <c r="B394" s="252" t="n">
        <f aca="false">IF(Calculator!$E$12="YES",IF(A394&lt;Calculator!$G$12,0,MIN(MIN(MIN(MOD(A394*Calculator!$B$12/(Calculator!$D$7*150),1),1-MOD(A394*Calculator!$B$12/(Calculator!$D$7*150),1)),ABS(MOD(A394*Calculator!$B$12/(Calculator!$D$7*150),1)-0.5)),MIN(MIN(MOD(A394*Calculator!$C$12/(Calculator!$D$7*150),1),1-MOD(A394*Calculator!$C$12/(Calculator!$D$7*150),1)),ABS(MOD(A394*Calculator!$C$12/(Calculator!$D$7*150),1)-0.5)),IF(INT(2*A394*Calculator!$C$12/(Calculator!$D$7*150))&gt;INT(2*A394*Calculator!$B$12/(Calculator!$D$7*150)),0,1))),1)</f>
        <v>1</v>
      </c>
      <c r="C394" s="252" t="n">
        <f aca="false">IF(Calculator!$E$13="YES",IF(A394&lt;Calculator!$G$13,0,MIN(MIN(MIN(MOD(A394*Calculator!$B$13/(Calculator!$D$7*150),1),1-MOD(A394*Calculator!$B$13/(Calculator!$D$7*150),1)),ABS(MOD(A394*Calculator!$B$13/(Calculator!$D$7*150),1)-0.5)),MIN(MIN(MOD(A394*Calculator!$C$13/(Calculator!$D$7*150),1),1-MOD(A394*Calculator!$C$13/(Calculator!$D$7*150),1)),ABS(MOD(A394*Calculator!$C$13/(Calculator!$D$7*150),1)-0.5)),IF(INT(2*A394*Calculator!$C$13/(Calculator!$D$7*150))&gt;INT(2*A394*Calculator!$B$13/(Calculator!$D$7*150)),0,1))),1)</f>
        <v>1</v>
      </c>
      <c r="D394" s="252" t="n">
        <f aca="false">IF(Calculator!$E$14="YES",IF(A394&lt;Calculator!$G$14,0,MIN(MIN(MIN(MOD(A394*Calculator!$B$14/(Calculator!$D$7*150),1),1-MOD(A394*Calculator!$B$14/(Calculator!$D$7*150),1)),ABS(MOD(A394*Calculator!$B$14/(Calculator!$D$7*150),1)-0.5)),MIN(MIN(MOD(A394*Calculator!$C$14/(Calculator!$D$7*150),1),1-MOD(A394*Calculator!$C$14/(Calculator!$D$7*150),1)),ABS(MOD(A394*Calculator!$C$14/(Calculator!$D$7*150),1)-0.5)),IF(INT(2*A394*Calculator!$C$14/(Calculator!$D$7*150))&gt;INT(2*A394*Calculator!$B$14/(Calculator!$D$7*150)),0,1))),1)</f>
        <v>1</v>
      </c>
      <c r="E394" s="252" t="n">
        <f aca="false">IF(Calculator!$E$15="YES",IF(A394&lt;Calculator!$G$15,0,MIN(MIN(MIN(MOD(A394*Calculator!$B$15/(Calculator!$D$7*150),1),1-MOD(A394*Calculator!$B$15/(Calculator!$D$7*150),1)),ABS(MOD(A394*Calculator!$B$15/(Calculator!$D$7*150),1)-0.5)),MIN(MIN(MOD(A394*Calculator!$C$15/(Calculator!$D$7*150),1),1-MOD(A394*Calculator!$C$15/(Calculator!$D$7*150),1)),ABS(MOD(A394*Calculator!$C$15/(Calculator!$D$7*150),1)-0.5)),IF(INT(2*A394*Calculator!$C$15/(Calculator!$D$7*150))&gt;INT(2*A394*Calculator!$B$15/(Calculator!$D$7*150)),0,1))),1)</f>
        <v>0.146666666666667</v>
      </c>
      <c r="F394" s="252" t="n">
        <f aca="false">IF(Calculator!$E$16="YES",IF(A394&lt;Calculator!$G$16,0,MIN(MIN(MIN(MOD(A394*Calculator!$B$16/(Calculator!$D$7*150),1),1-MOD(A394*Calculator!$B$16/(Calculator!$D$7*150),1)),ABS(MOD(A394*Calculator!$B$16/(Calculator!$D$7*150),1)-0.5)),MIN(MIN(MOD(A394*Calculator!$C$16/(Calculator!$D$7*150),1),1-MOD(A394*Calculator!$C$16/(Calculator!$D$7*150),1)),ABS(MOD(A394*Calculator!$C$16/(Calculator!$D$7*150),1)-0.5)),IF(INT(2*A394*Calculator!$C$16/(Calculator!$D$7*150))&gt;INT(2*A394*Calculator!$B$16/(Calculator!$D$7*150)),0,1))),1)</f>
        <v>1</v>
      </c>
      <c r="G394" s="252" t="n">
        <f aca="false">IF(Calculator!$E$17="YES",IF(A394&lt;Calculator!$G$17,0,MIN(MIN(MIN(MOD(A394*Calculator!$B$17/(Calculator!$D$7*150),1),1-MOD(A394*Calculator!$B$17/(Calculator!$D$7*150),1)),ABS(MOD(A394*Calculator!$B$17/(Calculator!$D$7*150),1)-0.5)),MIN(MIN(MOD(A394*Calculator!$C$17/(Calculator!$D$7*150),1),1-MOD(A394*Calculator!$C$17/(Calculator!$D$7*150),1)),ABS(MOD(A394*Calculator!$C$17/(Calculator!$D$7*150),1)-0.5)),IF(INT(2*A394*Calculator!$C$17/(Calculator!$D$7*150))&gt;INT(2*A394*Calculator!$B$17/(Calculator!$D$7*150)),0,1))),1)</f>
        <v>0.0993333333333331</v>
      </c>
      <c r="H394" s="252" t="n">
        <f aca="false">IF(Calculator!$E$18="YES",IF(A394&lt;Calculator!$G$18,0,MIN(MIN(MIN(MOD(A394*Calculator!$B$18/(Calculator!$D$7*150),1),1-MOD(A394*Calculator!$B$18/(Calculator!$D$7*150),1)),ABS(MOD(A394*Calculator!$B$18/(Calculator!$D$7*150),1)-0.5)),MIN(MIN(MOD(A394*Calculator!$C$18/(Calculator!$D$7*150),1),1-MOD(A394*Calculator!$C$18/(Calculator!$D$7*150),1)),ABS(MOD(A394*Calculator!$C$18/(Calculator!$D$7*150),1)-0.5)),IF(INT(2*A394*Calculator!$C$18/(Calculator!$D$7*150))&gt;INT(2*A394*Calculator!$B$18/(Calculator!$D$7*150)),0,1))),1)</f>
        <v>1</v>
      </c>
      <c r="I394" s="252" t="n">
        <f aca="false">IF(Calculator!$E$19="YES",IF(A394&lt;Calculator!$G$19,0,MIN(MIN(MIN(MOD(A394*Calculator!$B$19/(Calculator!$D$7*150),1),1-MOD(A394*Calculator!$B$19/(Calculator!$D$7*150),1)),ABS(MOD(A394*Calculator!$B$19/(Calculator!$D$7*150),1)-0.5)),MIN(MIN(MOD(A394*Calculator!$C$19/(Calculator!$D$7*150),1),1-MOD(A394*Calculator!$C$19/(Calculator!$D$7*150),1)),ABS(MOD(A394*Calculator!$C$19/(Calculator!$D$7*150),1)-0.5)),IF(INT(2*A394*Calculator!$C$19/(Calculator!$D$7*150))&gt;INT(2*A394*Calculator!$B$19/(Calculator!$D$7*150)),0,1))),1)</f>
        <v>1</v>
      </c>
      <c r="J394" s="252" t="n">
        <f aca="false">IF(Calculator!$E$20="YES",IF(A394&lt;Calculator!$G$20,0,MIN(MIN(MIN(MOD(A394*Calculator!$B$20/(Calculator!$D$7*150),1),1-MOD(A394*Calculator!$B$20/(Calculator!$D$7*150),1)),ABS(MOD(A394*Calculator!$B$20/(Calculator!$D$7*150),1)-0.5)),MIN(MIN(MOD(A394*Calculator!$C$20/(Calculator!$D$7*150),1),1-MOD(A394*Calculator!$C$20/(Calculator!$D$7*150),1)),ABS(MOD(A394*Calculator!$C$20/(Calculator!$D$7*150),1)-0.5)),IF(INT(2*A394*Calculator!$C$20/(Calculator!$D$7*150))&gt;INT(2*A394*Calculator!$B$20/(Calculator!$D$7*150)),0,1))),1)</f>
        <v>1</v>
      </c>
      <c r="K394" s="252" t="n">
        <f aca="false">IF(Calculator!$E$21="YES",IF(A394&lt;Calculator!$G$21,0,MIN(MIN(MIN(MOD(A394*Calculator!$B$21/(Calculator!$D$7*150),1),1-MOD(A394*Calculator!$B$21/(Calculator!$D$7*150),1)),ABS(MOD(A394*Calculator!$B$21/(Calculator!$D$7*150),1)-0.5)),MIN(MIN(MOD(A394*Calculator!$C$21/(Calculator!$D$7*150),1),1-MOD(A394*Calculator!$C$21/(Calculator!$D$7*150),1)),ABS(MOD(A394*Calculator!$C$21/(Calculator!$D$7*150),1)-0.5)),IF(INT(2*A394*Calculator!$C$21/(Calculator!$D$7*150))&gt;INT(2*A394*Calculator!$B$21/(Calculator!$D$7*150)),0,1))),1)</f>
        <v>1</v>
      </c>
      <c r="L394" s="252" t="n">
        <f aca="false">IF(Calculator!$E$22="YES",IF(A394&lt;Calculator!$G$22,0,MIN(MIN(MIN(MOD(A394*Calculator!$B$22/(Calculator!$D$7*150),1),1-MOD(A394*Calculator!$B$22/(Calculator!$D$7*150),1)),ABS(MOD(A394*Calculator!$B$22/(Calculator!$D$7*150),1)-0.5)),MIN(MIN(MOD(A394*Calculator!$C$22/(Calculator!$D$7*150),1),1-MOD(A394*Calculator!$C$22/(Calculator!$D$7*150),1)),ABS(MOD(A394*Calculator!$C$22/(Calculator!$D$7*150),1)-0.5)),IF(INT(2*A394*Calculator!$C$22/(Calculator!$D$7*150))&gt;INT(2*A394*Calculator!$B$22/(Calculator!$D$7*150)),0,1))),1)</f>
        <v>1</v>
      </c>
      <c r="M394" s="252" t="n">
        <f aca="false">MIN(B394:L394)</f>
        <v>0.0993333333333331</v>
      </c>
      <c r="N394" s="252" t="n">
        <f aca="false">SUMPRODUCT(($M$7:$M$557&gt;M394)*1)+SUMPRODUCT(($M$7:$M$557=M394)*(ROW($M$7:$M$557)&lt;ROW(M394)))+1</f>
        <v>88</v>
      </c>
      <c r="O394" s="252" t="str">
        <f aca="false">IF(M394&gt;=0.13,"★★★ EXCELLENT",IF(M394&gt;=0.12,"★★  GOOD",IF(M394&gt;=0.07,"★  FAIR",IF(M394&gt;=0.025,"⚠  MARGINAL","✗  AVOID"))))</f>
        <v>★  FAIR</v>
      </c>
    </row>
    <row r="395" customFormat="false" ht="15" hidden="false" customHeight="true" outlineLevel="0" collapsed="false">
      <c r="A395" s="249" t="n">
        <v>43.8</v>
      </c>
      <c r="B395" s="250" t="n">
        <f aca="false">IF(Calculator!$E$12="YES",IF(A395&lt;Calculator!$G$12,0,MIN(MIN(MIN(MOD(A395*Calculator!$B$12/(Calculator!$D$7*150),1),1-MOD(A395*Calculator!$B$12/(Calculator!$D$7*150),1)),ABS(MOD(A395*Calculator!$B$12/(Calculator!$D$7*150),1)-0.5)),MIN(MIN(MOD(A395*Calculator!$C$12/(Calculator!$D$7*150),1),1-MOD(A395*Calculator!$C$12/(Calculator!$D$7*150),1)),ABS(MOD(A395*Calculator!$C$12/(Calculator!$D$7*150),1)-0.5)),IF(INT(2*A395*Calculator!$C$12/(Calculator!$D$7*150))&gt;INT(2*A395*Calculator!$B$12/(Calculator!$D$7*150)),0,1))),1)</f>
        <v>1</v>
      </c>
      <c r="C395" s="250" t="n">
        <f aca="false">IF(Calculator!$E$13="YES",IF(A395&lt;Calculator!$G$13,0,MIN(MIN(MIN(MOD(A395*Calculator!$B$13/(Calculator!$D$7*150),1),1-MOD(A395*Calculator!$B$13/(Calculator!$D$7*150),1)),ABS(MOD(A395*Calculator!$B$13/(Calculator!$D$7*150),1)-0.5)),MIN(MIN(MOD(A395*Calculator!$C$13/(Calculator!$D$7*150),1),1-MOD(A395*Calculator!$C$13/(Calculator!$D$7*150),1)),ABS(MOD(A395*Calculator!$C$13/(Calculator!$D$7*150),1)-0.5)),IF(INT(2*A395*Calculator!$C$13/(Calculator!$D$7*150))&gt;INT(2*A395*Calculator!$B$13/(Calculator!$D$7*150)),0,1))),1)</f>
        <v>1</v>
      </c>
      <c r="D395" s="250" t="n">
        <f aca="false">IF(Calculator!$E$14="YES",IF(A395&lt;Calculator!$G$14,0,MIN(MIN(MIN(MOD(A395*Calculator!$B$14/(Calculator!$D$7*150),1),1-MOD(A395*Calculator!$B$14/(Calculator!$D$7*150),1)),ABS(MOD(A395*Calculator!$B$14/(Calculator!$D$7*150),1)-0.5)),MIN(MIN(MOD(A395*Calculator!$C$14/(Calculator!$D$7*150),1),1-MOD(A395*Calculator!$C$14/(Calculator!$D$7*150),1)),ABS(MOD(A395*Calculator!$C$14/(Calculator!$D$7*150),1)-0.5)),IF(INT(2*A395*Calculator!$C$14/(Calculator!$D$7*150))&gt;INT(2*A395*Calculator!$B$14/(Calculator!$D$7*150)),0,1))),1)</f>
        <v>1</v>
      </c>
      <c r="E395" s="250" t="n">
        <f aca="false">IF(Calculator!$E$15="YES",IF(A395&lt;Calculator!$G$15,0,MIN(MIN(MIN(MOD(A395*Calculator!$B$15/(Calculator!$D$7*150),1),1-MOD(A395*Calculator!$B$15/(Calculator!$D$7*150),1)),ABS(MOD(A395*Calculator!$B$15/(Calculator!$D$7*150),1)-0.5)),MIN(MIN(MOD(A395*Calculator!$C$15/(Calculator!$D$7*150),1),1-MOD(A395*Calculator!$C$15/(Calculator!$D$7*150),1)),ABS(MOD(A395*Calculator!$C$15/(Calculator!$D$7*150),1)-0.5)),IF(INT(2*A395*Calculator!$C$15/(Calculator!$D$7*150))&gt;INT(2*A395*Calculator!$B$15/(Calculator!$D$7*150)),0,1))),1)</f>
        <v>0.151578947368421</v>
      </c>
      <c r="F395" s="250" t="n">
        <f aca="false">IF(Calculator!$E$16="YES",IF(A395&lt;Calculator!$G$16,0,MIN(MIN(MIN(MOD(A395*Calculator!$B$16/(Calculator!$D$7*150),1),1-MOD(A395*Calculator!$B$16/(Calculator!$D$7*150),1)),ABS(MOD(A395*Calculator!$B$16/(Calculator!$D$7*150),1)-0.5)),MIN(MIN(MOD(A395*Calculator!$C$16/(Calculator!$D$7*150),1),1-MOD(A395*Calculator!$C$16/(Calculator!$D$7*150),1)),ABS(MOD(A395*Calculator!$C$16/(Calculator!$D$7*150),1)-0.5)),IF(INT(2*A395*Calculator!$C$16/(Calculator!$D$7*150))&gt;INT(2*A395*Calculator!$B$16/(Calculator!$D$7*150)),0,1))),1)</f>
        <v>1</v>
      </c>
      <c r="G395" s="250" t="n">
        <f aca="false">IF(Calculator!$E$17="YES",IF(A395&lt;Calculator!$G$17,0,MIN(MIN(MIN(MOD(A395*Calculator!$B$17/(Calculator!$D$7*150),1),1-MOD(A395*Calculator!$B$17/(Calculator!$D$7*150),1)),ABS(MOD(A395*Calculator!$B$17/(Calculator!$D$7*150),1)-0.5)),MIN(MIN(MOD(A395*Calculator!$C$17/(Calculator!$D$7*150),1),1-MOD(A395*Calculator!$C$17/(Calculator!$D$7*150),1)),ABS(MOD(A395*Calculator!$C$17/(Calculator!$D$7*150),1)-0.5)),IF(INT(2*A395*Calculator!$C$17/(Calculator!$D$7*150))&gt;INT(2*A395*Calculator!$B$17/(Calculator!$D$7*150)),0,1))),1)</f>
        <v>0.0892631578947372</v>
      </c>
      <c r="H395" s="250" t="n">
        <f aca="false">IF(Calculator!$E$18="YES",IF(A395&lt;Calculator!$G$18,0,MIN(MIN(MIN(MOD(A395*Calculator!$B$18/(Calculator!$D$7*150),1),1-MOD(A395*Calculator!$B$18/(Calculator!$D$7*150),1)),ABS(MOD(A395*Calculator!$B$18/(Calculator!$D$7*150),1)-0.5)),MIN(MIN(MOD(A395*Calculator!$C$18/(Calculator!$D$7*150),1),1-MOD(A395*Calculator!$C$18/(Calculator!$D$7*150),1)),ABS(MOD(A395*Calculator!$C$18/(Calculator!$D$7*150),1)-0.5)),IF(INT(2*A395*Calculator!$C$18/(Calculator!$D$7*150))&gt;INT(2*A395*Calculator!$B$18/(Calculator!$D$7*150)),0,1))),1)</f>
        <v>1</v>
      </c>
      <c r="I395" s="250" t="n">
        <f aca="false">IF(Calculator!$E$19="YES",IF(A395&lt;Calculator!$G$19,0,MIN(MIN(MIN(MOD(A395*Calculator!$B$19/(Calculator!$D$7*150),1),1-MOD(A395*Calculator!$B$19/(Calculator!$D$7*150),1)),ABS(MOD(A395*Calculator!$B$19/(Calculator!$D$7*150),1)-0.5)),MIN(MIN(MOD(A395*Calculator!$C$19/(Calculator!$D$7*150),1),1-MOD(A395*Calculator!$C$19/(Calculator!$D$7*150),1)),ABS(MOD(A395*Calculator!$C$19/(Calculator!$D$7*150),1)-0.5)),IF(INT(2*A395*Calculator!$C$19/(Calculator!$D$7*150))&gt;INT(2*A395*Calculator!$B$19/(Calculator!$D$7*150)),0,1))),1)</f>
        <v>1</v>
      </c>
      <c r="J395" s="250" t="n">
        <f aca="false">IF(Calculator!$E$20="YES",IF(A395&lt;Calculator!$G$20,0,MIN(MIN(MIN(MOD(A395*Calculator!$B$20/(Calculator!$D$7*150),1),1-MOD(A395*Calculator!$B$20/(Calculator!$D$7*150),1)),ABS(MOD(A395*Calculator!$B$20/(Calculator!$D$7*150),1)-0.5)),MIN(MIN(MOD(A395*Calculator!$C$20/(Calculator!$D$7*150),1),1-MOD(A395*Calculator!$C$20/(Calculator!$D$7*150),1)),ABS(MOD(A395*Calculator!$C$20/(Calculator!$D$7*150),1)-0.5)),IF(INT(2*A395*Calculator!$C$20/(Calculator!$D$7*150))&gt;INT(2*A395*Calculator!$B$20/(Calculator!$D$7*150)),0,1))),1)</f>
        <v>1</v>
      </c>
      <c r="K395" s="250" t="n">
        <f aca="false">IF(Calculator!$E$21="YES",IF(A395&lt;Calculator!$G$21,0,MIN(MIN(MIN(MOD(A395*Calculator!$B$21/(Calculator!$D$7*150),1),1-MOD(A395*Calculator!$B$21/(Calculator!$D$7*150),1)),ABS(MOD(A395*Calculator!$B$21/(Calculator!$D$7*150),1)-0.5)),MIN(MIN(MOD(A395*Calculator!$C$21/(Calculator!$D$7*150),1),1-MOD(A395*Calculator!$C$21/(Calculator!$D$7*150),1)),ABS(MOD(A395*Calculator!$C$21/(Calculator!$D$7*150),1)-0.5)),IF(INT(2*A395*Calculator!$C$21/(Calculator!$D$7*150))&gt;INT(2*A395*Calculator!$B$21/(Calculator!$D$7*150)),0,1))),1)</f>
        <v>1</v>
      </c>
      <c r="L395" s="250" t="n">
        <f aca="false">IF(Calculator!$E$22="YES",IF(A395&lt;Calculator!$G$22,0,MIN(MIN(MIN(MOD(A395*Calculator!$B$22/(Calculator!$D$7*150),1),1-MOD(A395*Calculator!$B$22/(Calculator!$D$7*150),1)),ABS(MOD(A395*Calculator!$B$22/(Calculator!$D$7*150),1)-0.5)),MIN(MIN(MOD(A395*Calculator!$C$22/(Calculator!$D$7*150),1),1-MOD(A395*Calculator!$C$22/(Calculator!$D$7*150),1)),ABS(MOD(A395*Calculator!$C$22/(Calculator!$D$7*150),1)-0.5)),IF(INT(2*A395*Calculator!$C$22/(Calculator!$D$7*150))&gt;INT(2*A395*Calculator!$B$22/(Calculator!$D$7*150)),0,1))),1)</f>
        <v>1</v>
      </c>
      <c r="M395" s="250" t="n">
        <f aca="false">MIN(B395:L395)</f>
        <v>0.0892631578947372</v>
      </c>
      <c r="N395" s="250" t="n">
        <f aca="false">SUMPRODUCT(($M$7:$M$557&gt;M395)*1)+SUMPRODUCT(($M$7:$M$557=M395)*(ROW($M$7:$M$557)&lt;ROW(M395)))+1</f>
        <v>115</v>
      </c>
      <c r="O395" s="250" t="str">
        <f aca="false">IF(M395&gt;=0.13,"★★★ EXCELLENT",IF(M395&gt;=0.12,"★★  GOOD",IF(M395&gt;=0.07,"★  FAIR",IF(M395&gt;=0.025,"⚠  MARGINAL","✗  AVOID"))))</f>
        <v>★  FAIR</v>
      </c>
    </row>
    <row r="396" customFormat="false" ht="15" hidden="false" customHeight="true" outlineLevel="0" collapsed="false">
      <c r="A396" s="251" t="n">
        <v>43.9</v>
      </c>
      <c r="B396" s="252" t="n">
        <f aca="false">IF(Calculator!$E$12="YES",IF(A396&lt;Calculator!$G$12,0,MIN(MIN(MIN(MOD(A396*Calculator!$B$12/(Calculator!$D$7*150),1),1-MOD(A396*Calculator!$B$12/(Calculator!$D$7*150),1)),ABS(MOD(A396*Calculator!$B$12/(Calculator!$D$7*150),1)-0.5)),MIN(MIN(MOD(A396*Calculator!$C$12/(Calculator!$D$7*150),1),1-MOD(A396*Calculator!$C$12/(Calculator!$D$7*150),1)),ABS(MOD(A396*Calculator!$C$12/(Calculator!$D$7*150),1)-0.5)),IF(INT(2*A396*Calculator!$C$12/(Calculator!$D$7*150))&gt;INT(2*A396*Calculator!$B$12/(Calculator!$D$7*150)),0,1))),1)</f>
        <v>1</v>
      </c>
      <c r="C396" s="252" t="n">
        <f aca="false">IF(Calculator!$E$13="YES",IF(A396&lt;Calculator!$G$13,0,MIN(MIN(MIN(MOD(A396*Calculator!$B$13/(Calculator!$D$7*150),1),1-MOD(A396*Calculator!$B$13/(Calculator!$D$7*150),1)),ABS(MOD(A396*Calculator!$B$13/(Calculator!$D$7*150),1)-0.5)),MIN(MIN(MOD(A396*Calculator!$C$13/(Calculator!$D$7*150),1),1-MOD(A396*Calculator!$C$13/(Calculator!$D$7*150),1)),ABS(MOD(A396*Calculator!$C$13/(Calculator!$D$7*150),1)-0.5)),IF(INT(2*A396*Calculator!$C$13/(Calculator!$D$7*150))&gt;INT(2*A396*Calculator!$B$13/(Calculator!$D$7*150)),0,1))),1)</f>
        <v>1</v>
      </c>
      <c r="D396" s="252" t="n">
        <f aca="false">IF(Calculator!$E$14="YES",IF(A396&lt;Calculator!$G$14,0,MIN(MIN(MIN(MOD(A396*Calculator!$B$14/(Calculator!$D$7*150),1),1-MOD(A396*Calculator!$B$14/(Calculator!$D$7*150),1)),ABS(MOD(A396*Calculator!$B$14/(Calculator!$D$7*150),1)-0.5)),MIN(MIN(MOD(A396*Calculator!$C$14/(Calculator!$D$7*150),1),1-MOD(A396*Calculator!$C$14/(Calculator!$D$7*150),1)),ABS(MOD(A396*Calculator!$C$14/(Calculator!$D$7*150),1)-0.5)),IF(INT(2*A396*Calculator!$C$14/(Calculator!$D$7*150))&gt;INT(2*A396*Calculator!$B$14/(Calculator!$D$7*150)),0,1))),1)</f>
        <v>1</v>
      </c>
      <c r="E396" s="252" t="n">
        <f aca="false">IF(Calculator!$E$15="YES",IF(A396&lt;Calculator!$G$15,0,MIN(MIN(MIN(MOD(A396*Calculator!$B$15/(Calculator!$D$7*150),1),1-MOD(A396*Calculator!$B$15/(Calculator!$D$7*150),1)),ABS(MOD(A396*Calculator!$B$15/(Calculator!$D$7*150),1)-0.5)),MIN(MIN(MOD(A396*Calculator!$C$15/(Calculator!$D$7*150),1),1-MOD(A396*Calculator!$C$15/(Calculator!$D$7*150),1)),ABS(MOD(A396*Calculator!$C$15/(Calculator!$D$7*150),1)-0.5)),IF(INT(2*A396*Calculator!$C$15/(Calculator!$D$7*150))&gt;INT(2*A396*Calculator!$B$15/(Calculator!$D$7*150)),0,1))),1)</f>
        <v>0.156491228070176</v>
      </c>
      <c r="F396" s="252" t="n">
        <f aca="false">IF(Calculator!$E$16="YES",IF(A396&lt;Calculator!$G$16,0,MIN(MIN(MIN(MOD(A396*Calculator!$B$16/(Calculator!$D$7*150),1),1-MOD(A396*Calculator!$B$16/(Calculator!$D$7*150),1)),ABS(MOD(A396*Calculator!$B$16/(Calculator!$D$7*150),1)-0.5)),MIN(MIN(MOD(A396*Calculator!$C$16/(Calculator!$D$7*150),1),1-MOD(A396*Calculator!$C$16/(Calculator!$D$7*150),1)),ABS(MOD(A396*Calculator!$C$16/(Calculator!$D$7*150),1)-0.5)),IF(INT(2*A396*Calculator!$C$16/(Calculator!$D$7*150))&gt;INT(2*A396*Calculator!$B$16/(Calculator!$D$7*150)),0,1))),1)</f>
        <v>1</v>
      </c>
      <c r="G396" s="252" t="n">
        <f aca="false">IF(Calculator!$E$17="YES",IF(A396&lt;Calculator!$G$17,0,MIN(MIN(MIN(MOD(A396*Calculator!$B$17/(Calculator!$D$7*150),1),1-MOD(A396*Calculator!$B$17/(Calculator!$D$7*150),1)),ABS(MOD(A396*Calculator!$B$17/(Calculator!$D$7*150),1)-0.5)),MIN(MIN(MOD(A396*Calculator!$C$17/(Calculator!$D$7*150),1),1-MOD(A396*Calculator!$C$17/(Calculator!$D$7*150),1)),ABS(MOD(A396*Calculator!$C$17/(Calculator!$D$7*150),1)-0.5)),IF(INT(2*A396*Calculator!$C$17/(Calculator!$D$7*150))&gt;INT(2*A396*Calculator!$B$17/(Calculator!$D$7*150)),0,1))),1)</f>
        <v>0.0791929824561413</v>
      </c>
      <c r="H396" s="252" t="n">
        <f aca="false">IF(Calculator!$E$18="YES",IF(A396&lt;Calculator!$G$18,0,MIN(MIN(MIN(MOD(A396*Calculator!$B$18/(Calculator!$D$7*150),1),1-MOD(A396*Calculator!$B$18/(Calculator!$D$7*150),1)),ABS(MOD(A396*Calculator!$B$18/(Calculator!$D$7*150),1)-0.5)),MIN(MIN(MOD(A396*Calculator!$C$18/(Calculator!$D$7*150),1),1-MOD(A396*Calculator!$C$18/(Calculator!$D$7*150),1)),ABS(MOD(A396*Calculator!$C$18/(Calculator!$D$7*150),1)-0.5)),IF(INT(2*A396*Calculator!$C$18/(Calculator!$D$7*150))&gt;INT(2*A396*Calculator!$B$18/(Calculator!$D$7*150)),0,1))),1)</f>
        <v>1</v>
      </c>
      <c r="I396" s="252" t="n">
        <f aca="false">IF(Calculator!$E$19="YES",IF(A396&lt;Calculator!$G$19,0,MIN(MIN(MIN(MOD(A396*Calculator!$B$19/(Calculator!$D$7*150),1),1-MOD(A396*Calculator!$B$19/(Calculator!$D$7*150),1)),ABS(MOD(A396*Calculator!$B$19/(Calculator!$D$7*150),1)-0.5)),MIN(MIN(MOD(A396*Calculator!$C$19/(Calculator!$D$7*150),1),1-MOD(A396*Calculator!$C$19/(Calculator!$D$7*150),1)),ABS(MOD(A396*Calculator!$C$19/(Calculator!$D$7*150),1)-0.5)),IF(INT(2*A396*Calculator!$C$19/(Calculator!$D$7*150))&gt;INT(2*A396*Calculator!$B$19/(Calculator!$D$7*150)),0,1))),1)</f>
        <v>1</v>
      </c>
      <c r="J396" s="252" t="n">
        <f aca="false">IF(Calculator!$E$20="YES",IF(A396&lt;Calculator!$G$20,0,MIN(MIN(MIN(MOD(A396*Calculator!$B$20/(Calculator!$D$7*150),1),1-MOD(A396*Calculator!$B$20/(Calculator!$D$7*150),1)),ABS(MOD(A396*Calculator!$B$20/(Calculator!$D$7*150),1)-0.5)),MIN(MIN(MOD(A396*Calculator!$C$20/(Calculator!$D$7*150),1),1-MOD(A396*Calculator!$C$20/(Calculator!$D$7*150),1)),ABS(MOD(A396*Calculator!$C$20/(Calculator!$D$7*150),1)-0.5)),IF(INT(2*A396*Calculator!$C$20/(Calculator!$D$7*150))&gt;INT(2*A396*Calculator!$B$20/(Calculator!$D$7*150)),0,1))),1)</f>
        <v>1</v>
      </c>
      <c r="K396" s="252" t="n">
        <f aca="false">IF(Calculator!$E$21="YES",IF(A396&lt;Calculator!$G$21,0,MIN(MIN(MIN(MOD(A396*Calculator!$B$21/(Calculator!$D$7*150),1),1-MOD(A396*Calculator!$B$21/(Calculator!$D$7*150),1)),ABS(MOD(A396*Calculator!$B$21/(Calculator!$D$7*150),1)-0.5)),MIN(MIN(MOD(A396*Calculator!$C$21/(Calculator!$D$7*150),1),1-MOD(A396*Calculator!$C$21/(Calculator!$D$7*150),1)),ABS(MOD(A396*Calculator!$C$21/(Calculator!$D$7*150),1)-0.5)),IF(INT(2*A396*Calculator!$C$21/(Calculator!$D$7*150))&gt;INT(2*A396*Calculator!$B$21/(Calculator!$D$7*150)),0,1))),1)</f>
        <v>1</v>
      </c>
      <c r="L396" s="252" t="n">
        <f aca="false">IF(Calculator!$E$22="YES",IF(A396&lt;Calculator!$G$22,0,MIN(MIN(MIN(MOD(A396*Calculator!$B$22/(Calculator!$D$7*150),1),1-MOD(A396*Calculator!$B$22/(Calculator!$D$7*150),1)),ABS(MOD(A396*Calculator!$B$22/(Calculator!$D$7*150),1)-0.5)),MIN(MIN(MOD(A396*Calculator!$C$22/(Calculator!$D$7*150),1),1-MOD(A396*Calculator!$C$22/(Calculator!$D$7*150),1)),ABS(MOD(A396*Calculator!$C$22/(Calculator!$D$7*150),1)-0.5)),IF(INT(2*A396*Calculator!$C$22/(Calculator!$D$7*150))&gt;INT(2*A396*Calculator!$B$22/(Calculator!$D$7*150)),0,1))),1)</f>
        <v>1</v>
      </c>
      <c r="M396" s="252" t="n">
        <f aca="false">MIN(B396:L396)</f>
        <v>0.0791929824561413</v>
      </c>
      <c r="N396" s="252" t="n">
        <f aca="false">SUMPRODUCT(($M$7:$M$557&gt;M396)*1)+SUMPRODUCT(($M$7:$M$557=M396)*(ROW($M$7:$M$557)&lt;ROW(M396)))+1</f>
        <v>145</v>
      </c>
      <c r="O396" s="252" t="str">
        <f aca="false">IF(M396&gt;=0.13,"★★★ EXCELLENT",IF(M396&gt;=0.12,"★★  GOOD",IF(M396&gt;=0.07,"★  FAIR",IF(M396&gt;=0.025,"⚠  MARGINAL","✗  AVOID"))))</f>
        <v>★  FAIR</v>
      </c>
    </row>
    <row r="397" customFormat="false" ht="15" hidden="false" customHeight="true" outlineLevel="0" collapsed="false">
      <c r="A397" s="249" t="n">
        <v>44</v>
      </c>
      <c r="B397" s="250" t="n">
        <f aca="false">IF(Calculator!$E$12="YES",IF(A397&lt;Calculator!$G$12,0,MIN(MIN(MIN(MOD(A397*Calculator!$B$12/(Calculator!$D$7*150),1),1-MOD(A397*Calculator!$B$12/(Calculator!$D$7*150),1)),ABS(MOD(A397*Calculator!$B$12/(Calculator!$D$7*150),1)-0.5)),MIN(MIN(MOD(A397*Calculator!$C$12/(Calculator!$D$7*150),1),1-MOD(A397*Calculator!$C$12/(Calculator!$D$7*150),1)),ABS(MOD(A397*Calculator!$C$12/(Calculator!$D$7*150),1)-0.5)),IF(INT(2*A397*Calculator!$C$12/(Calculator!$D$7*150))&gt;INT(2*A397*Calculator!$B$12/(Calculator!$D$7*150)),0,1))),1)</f>
        <v>1</v>
      </c>
      <c r="C397" s="250" t="n">
        <f aca="false">IF(Calculator!$E$13="YES",IF(A397&lt;Calculator!$G$13,0,MIN(MIN(MIN(MOD(A397*Calculator!$B$13/(Calculator!$D$7*150),1),1-MOD(A397*Calculator!$B$13/(Calculator!$D$7*150),1)),ABS(MOD(A397*Calculator!$B$13/(Calculator!$D$7*150),1)-0.5)),MIN(MIN(MOD(A397*Calculator!$C$13/(Calculator!$D$7*150),1),1-MOD(A397*Calculator!$C$13/(Calculator!$D$7*150),1)),ABS(MOD(A397*Calculator!$C$13/(Calculator!$D$7*150),1)-0.5)),IF(INT(2*A397*Calculator!$C$13/(Calculator!$D$7*150))&gt;INT(2*A397*Calculator!$B$13/(Calculator!$D$7*150)),0,1))),1)</f>
        <v>1</v>
      </c>
      <c r="D397" s="250" t="n">
        <f aca="false">IF(Calculator!$E$14="YES",IF(A397&lt;Calculator!$G$14,0,MIN(MIN(MIN(MOD(A397*Calculator!$B$14/(Calculator!$D$7*150),1),1-MOD(A397*Calculator!$B$14/(Calculator!$D$7*150),1)),ABS(MOD(A397*Calculator!$B$14/(Calculator!$D$7*150),1)-0.5)),MIN(MIN(MOD(A397*Calculator!$C$14/(Calculator!$D$7*150),1),1-MOD(A397*Calculator!$C$14/(Calculator!$D$7*150),1)),ABS(MOD(A397*Calculator!$C$14/(Calculator!$D$7*150),1)-0.5)),IF(INT(2*A397*Calculator!$C$14/(Calculator!$D$7*150))&gt;INT(2*A397*Calculator!$B$14/(Calculator!$D$7*150)),0,1))),1)</f>
        <v>1</v>
      </c>
      <c r="E397" s="250" t="n">
        <f aca="false">IF(Calculator!$E$15="YES",IF(A397&lt;Calculator!$G$15,0,MIN(MIN(MIN(MOD(A397*Calculator!$B$15/(Calculator!$D$7*150),1),1-MOD(A397*Calculator!$B$15/(Calculator!$D$7*150),1)),ABS(MOD(A397*Calculator!$B$15/(Calculator!$D$7*150),1)-0.5)),MIN(MIN(MOD(A397*Calculator!$C$15/(Calculator!$D$7*150),1),1-MOD(A397*Calculator!$C$15/(Calculator!$D$7*150),1)),ABS(MOD(A397*Calculator!$C$15/(Calculator!$D$7*150),1)-0.5)),IF(INT(2*A397*Calculator!$C$15/(Calculator!$D$7*150))&gt;INT(2*A397*Calculator!$B$15/(Calculator!$D$7*150)),0,1))),1)</f>
        <v>0.16140350877193</v>
      </c>
      <c r="F397" s="250" t="n">
        <f aca="false">IF(Calculator!$E$16="YES",IF(A397&lt;Calculator!$G$16,0,MIN(MIN(MIN(MOD(A397*Calculator!$B$16/(Calculator!$D$7*150),1),1-MOD(A397*Calculator!$B$16/(Calculator!$D$7*150),1)),ABS(MOD(A397*Calculator!$B$16/(Calculator!$D$7*150),1)-0.5)),MIN(MIN(MOD(A397*Calculator!$C$16/(Calculator!$D$7*150),1),1-MOD(A397*Calculator!$C$16/(Calculator!$D$7*150),1)),ABS(MOD(A397*Calculator!$C$16/(Calculator!$D$7*150),1)-0.5)),IF(INT(2*A397*Calculator!$C$16/(Calculator!$D$7*150))&gt;INT(2*A397*Calculator!$B$16/(Calculator!$D$7*150)),0,1))),1)</f>
        <v>1</v>
      </c>
      <c r="G397" s="250" t="n">
        <f aca="false">IF(Calculator!$E$17="YES",IF(A397&lt;Calculator!$G$17,0,MIN(MIN(MIN(MOD(A397*Calculator!$B$17/(Calculator!$D$7*150),1),1-MOD(A397*Calculator!$B$17/(Calculator!$D$7*150),1)),ABS(MOD(A397*Calculator!$B$17/(Calculator!$D$7*150),1)-0.5)),MIN(MIN(MOD(A397*Calculator!$C$17/(Calculator!$D$7*150),1),1-MOD(A397*Calculator!$C$17/(Calculator!$D$7*150),1)),ABS(MOD(A397*Calculator!$C$17/(Calculator!$D$7*150),1)-0.5)),IF(INT(2*A397*Calculator!$C$17/(Calculator!$D$7*150))&gt;INT(2*A397*Calculator!$B$17/(Calculator!$D$7*150)),0,1))),1)</f>
        <v>0.0691228070175436</v>
      </c>
      <c r="H397" s="250" t="n">
        <f aca="false">IF(Calculator!$E$18="YES",IF(A397&lt;Calculator!$G$18,0,MIN(MIN(MIN(MOD(A397*Calculator!$B$18/(Calculator!$D$7*150),1),1-MOD(A397*Calculator!$B$18/(Calculator!$D$7*150),1)),ABS(MOD(A397*Calculator!$B$18/(Calculator!$D$7*150),1)-0.5)),MIN(MIN(MOD(A397*Calculator!$C$18/(Calculator!$D$7*150),1),1-MOD(A397*Calculator!$C$18/(Calculator!$D$7*150),1)),ABS(MOD(A397*Calculator!$C$18/(Calculator!$D$7*150),1)-0.5)),IF(INT(2*A397*Calculator!$C$18/(Calculator!$D$7*150))&gt;INT(2*A397*Calculator!$B$18/(Calculator!$D$7*150)),0,1))),1)</f>
        <v>1</v>
      </c>
      <c r="I397" s="250" t="n">
        <f aca="false">IF(Calculator!$E$19="YES",IF(A397&lt;Calculator!$G$19,0,MIN(MIN(MIN(MOD(A397*Calculator!$B$19/(Calculator!$D$7*150),1),1-MOD(A397*Calculator!$B$19/(Calculator!$D$7*150),1)),ABS(MOD(A397*Calculator!$B$19/(Calculator!$D$7*150),1)-0.5)),MIN(MIN(MOD(A397*Calculator!$C$19/(Calculator!$D$7*150),1),1-MOD(A397*Calculator!$C$19/(Calculator!$D$7*150),1)),ABS(MOD(A397*Calculator!$C$19/(Calculator!$D$7*150),1)-0.5)),IF(INT(2*A397*Calculator!$C$19/(Calculator!$D$7*150))&gt;INT(2*A397*Calculator!$B$19/(Calculator!$D$7*150)),0,1))),1)</f>
        <v>1</v>
      </c>
      <c r="J397" s="250" t="n">
        <f aca="false">IF(Calculator!$E$20="YES",IF(A397&lt;Calculator!$G$20,0,MIN(MIN(MIN(MOD(A397*Calculator!$B$20/(Calculator!$D$7*150),1),1-MOD(A397*Calculator!$B$20/(Calculator!$D$7*150),1)),ABS(MOD(A397*Calculator!$B$20/(Calculator!$D$7*150),1)-0.5)),MIN(MIN(MOD(A397*Calculator!$C$20/(Calculator!$D$7*150),1),1-MOD(A397*Calculator!$C$20/(Calculator!$D$7*150),1)),ABS(MOD(A397*Calculator!$C$20/(Calculator!$D$7*150),1)-0.5)),IF(INT(2*A397*Calculator!$C$20/(Calculator!$D$7*150))&gt;INT(2*A397*Calculator!$B$20/(Calculator!$D$7*150)),0,1))),1)</f>
        <v>1</v>
      </c>
      <c r="K397" s="250" t="n">
        <f aca="false">IF(Calculator!$E$21="YES",IF(A397&lt;Calculator!$G$21,0,MIN(MIN(MIN(MOD(A397*Calculator!$B$21/(Calculator!$D$7*150),1),1-MOD(A397*Calculator!$B$21/(Calculator!$D$7*150),1)),ABS(MOD(A397*Calculator!$B$21/(Calculator!$D$7*150),1)-0.5)),MIN(MIN(MOD(A397*Calculator!$C$21/(Calculator!$D$7*150),1),1-MOD(A397*Calculator!$C$21/(Calculator!$D$7*150),1)),ABS(MOD(A397*Calculator!$C$21/(Calculator!$D$7*150),1)-0.5)),IF(INT(2*A397*Calculator!$C$21/(Calculator!$D$7*150))&gt;INT(2*A397*Calculator!$B$21/(Calculator!$D$7*150)),0,1))),1)</f>
        <v>1</v>
      </c>
      <c r="L397" s="250" t="n">
        <f aca="false">IF(Calculator!$E$22="YES",IF(A397&lt;Calculator!$G$22,0,MIN(MIN(MIN(MOD(A397*Calculator!$B$22/(Calculator!$D$7*150),1),1-MOD(A397*Calculator!$B$22/(Calculator!$D$7*150),1)),ABS(MOD(A397*Calculator!$B$22/(Calculator!$D$7*150),1)-0.5)),MIN(MIN(MOD(A397*Calculator!$C$22/(Calculator!$D$7*150),1),1-MOD(A397*Calculator!$C$22/(Calculator!$D$7*150),1)),ABS(MOD(A397*Calculator!$C$22/(Calculator!$D$7*150),1)-0.5)),IF(INT(2*A397*Calculator!$C$22/(Calculator!$D$7*150))&gt;INT(2*A397*Calculator!$B$22/(Calculator!$D$7*150)),0,1))),1)</f>
        <v>1</v>
      </c>
      <c r="M397" s="250" t="n">
        <f aca="false">MIN(B397:L397)</f>
        <v>0.0691228070175436</v>
      </c>
      <c r="N397" s="250" t="n">
        <f aca="false">SUMPRODUCT(($M$7:$M$557&gt;M397)*1)+SUMPRODUCT(($M$7:$M$557=M397)*(ROW($M$7:$M$557)&lt;ROW(M397)))+1</f>
        <v>175</v>
      </c>
      <c r="O397" s="250" t="str">
        <f aca="false">IF(M397&gt;=0.13,"★★★ EXCELLENT",IF(M397&gt;=0.12,"★★  GOOD",IF(M397&gt;=0.07,"★  FAIR",IF(M397&gt;=0.025,"⚠  MARGINAL","✗  AVOID"))))</f>
        <v>⚠  MARGINAL</v>
      </c>
    </row>
    <row r="398" customFormat="false" ht="15" hidden="false" customHeight="true" outlineLevel="0" collapsed="false">
      <c r="A398" s="251" t="n">
        <v>44.1</v>
      </c>
      <c r="B398" s="252" t="n">
        <f aca="false">IF(Calculator!$E$12="YES",IF(A398&lt;Calculator!$G$12,0,MIN(MIN(MIN(MOD(A398*Calculator!$B$12/(Calculator!$D$7*150),1),1-MOD(A398*Calculator!$B$12/(Calculator!$D$7*150),1)),ABS(MOD(A398*Calculator!$B$12/(Calculator!$D$7*150),1)-0.5)),MIN(MIN(MOD(A398*Calculator!$C$12/(Calculator!$D$7*150),1),1-MOD(A398*Calculator!$C$12/(Calculator!$D$7*150),1)),ABS(MOD(A398*Calculator!$C$12/(Calculator!$D$7*150),1)-0.5)),IF(INT(2*A398*Calculator!$C$12/(Calculator!$D$7*150))&gt;INT(2*A398*Calculator!$B$12/(Calculator!$D$7*150)),0,1))),1)</f>
        <v>1</v>
      </c>
      <c r="C398" s="252" t="n">
        <f aca="false">IF(Calculator!$E$13="YES",IF(A398&lt;Calculator!$G$13,0,MIN(MIN(MIN(MOD(A398*Calculator!$B$13/(Calculator!$D$7*150),1),1-MOD(A398*Calculator!$B$13/(Calculator!$D$7*150),1)),ABS(MOD(A398*Calculator!$B$13/(Calculator!$D$7*150),1)-0.5)),MIN(MIN(MOD(A398*Calculator!$C$13/(Calculator!$D$7*150),1),1-MOD(A398*Calculator!$C$13/(Calculator!$D$7*150),1)),ABS(MOD(A398*Calculator!$C$13/(Calculator!$D$7*150),1)-0.5)),IF(INT(2*A398*Calculator!$C$13/(Calculator!$D$7*150))&gt;INT(2*A398*Calculator!$B$13/(Calculator!$D$7*150)),0,1))),1)</f>
        <v>1</v>
      </c>
      <c r="D398" s="252" t="n">
        <f aca="false">IF(Calculator!$E$14="YES",IF(A398&lt;Calculator!$G$14,0,MIN(MIN(MIN(MOD(A398*Calculator!$B$14/(Calculator!$D$7*150),1),1-MOD(A398*Calculator!$B$14/(Calculator!$D$7*150),1)),ABS(MOD(A398*Calculator!$B$14/(Calculator!$D$7*150),1)-0.5)),MIN(MIN(MOD(A398*Calculator!$C$14/(Calculator!$D$7*150),1),1-MOD(A398*Calculator!$C$14/(Calculator!$D$7*150),1)),ABS(MOD(A398*Calculator!$C$14/(Calculator!$D$7*150),1)-0.5)),IF(INT(2*A398*Calculator!$C$14/(Calculator!$D$7*150))&gt;INT(2*A398*Calculator!$B$14/(Calculator!$D$7*150)),0,1))),1)</f>
        <v>1</v>
      </c>
      <c r="E398" s="252" t="n">
        <f aca="false">IF(Calculator!$E$15="YES",IF(A398&lt;Calculator!$G$15,0,MIN(MIN(MIN(MOD(A398*Calculator!$B$15/(Calculator!$D$7*150),1),1-MOD(A398*Calculator!$B$15/(Calculator!$D$7*150),1)),ABS(MOD(A398*Calculator!$B$15/(Calculator!$D$7*150),1)-0.5)),MIN(MIN(MOD(A398*Calculator!$C$15/(Calculator!$D$7*150),1),1-MOD(A398*Calculator!$C$15/(Calculator!$D$7*150),1)),ABS(MOD(A398*Calculator!$C$15/(Calculator!$D$7*150),1)-0.5)),IF(INT(2*A398*Calculator!$C$15/(Calculator!$D$7*150))&gt;INT(2*A398*Calculator!$B$15/(Calculator!$D$7*150)),0,1))),1)</f>
        <v>0.166315789473684</v>
      </c>
      <c r="F398" s="252" t="n">
        <f aca="false">IF(Calculator!$E$16="YES",IF(A398&lt;Calculator!$G$16,0,MIN(MIN(MIN(MOD(A398*Calculator!$B$16/(Calculator!$D$7*150),1),1-MOD(A398*Calculator!$B$16/(Calculator!$D$7*150),1)),ABS(MOD(A398*Calculator!$B$16/(Calculator!$D$7*150),1)-0.5)),MIN(MIN(MOD(A398*Calculator!$C$16/(Calculator!$D$7*150),1),1-MOD(A398*Calculator!$C$16/(Calculator!$D$7*150),1)),ABS(MOD(A398*Calculator!$C$16/(Calculator!$D$7*150),1)-0.5)),IF(INT(2*A398*Calculator!$C$16/(Calculator!$D$7*150))&gt;INT(2*A398*Calculator!$B$16/(Calculator!$D$7*150)),0,1))),1)</f>
        <v>1</v>
      </c>
      <c r="G398" s="252" t="n">
        <f aca="false">IF(Calculator!$E$17="YES",IF(A398&lt;Calculator!$G$17,0,MIN(MIN(MIN(MOD(A398*Calculator!$B$17/(Calculator!$D$7*150),1),1-MOD(A398*Calculator!$B$17/(Calculator!$D$7*150),1)),ABS(MOD(A398*Calculator!$B$17/(Calculator!$D$7*150),1)-0.5)),MIN(MIN(MOD(A398*Calculator!$C$17/(Calculator!$D$7*150),1),1-MOD(A398*Calculator!$C$17/(Calculator!$D$7*150),1)),ABS(MOD(A398*Calculator!$C$17/(Calculator!$D$7*150),1)-0.5)),IF(INT(2*A398*Calculator!$C$17/(Calculator!$D$7*150))&gt;INT(2*A398*Calculator!$B$17/(Calculator!$D$7*150)),0,1))),1)</f>
        <v>0.0590526315789468</v>
      </c>
      <c r="H398" s="252" t="n">
        <f aca="false">IF(Calculator!$E$18="YES",IF(A398&lt;Calculator!$G$18,0,MIN(MIN(MIN(MOD(A398*Calculator!$B$18/(Calculator!$D$7*150),1),1-MOD(A398*Calculator!$B$18/(Calculator!$D$7*150),1)),ABS(MOD(A398*Calculator!$B$18/(Calculator!$D$7*150),1)-0.5)),MIN(MIN(MOD(A398*Calculator!$C$18/(Calculator!$D$7*150),1),1-MOD(A398*Calculator!$C$18/(Calculator!$D$7*150),1)),ABS(MOD(A398*Calculator!$C$18/(Calculator!$D$7*150),1)-0.5)),IF(INT(2*A398*Calculator!$C$18/(Calculator!$D$7*150))&gt;INT(2*A398*Calculator!$B$18/(Calculator!$D$7*150)),0,1))),1)</f>
        <v>1</v>
      </c>
      <c r="I398" s="252" t="n">
        <f aca="false">IF(Calculator!$E$19="YES",IF(A398&lt;Calculator!$G$19,0,MIN(MIN(MIN(MOD(A398*Calculator!$B$19/(Calculator!$D$7*150),1),1-MOD(A398*Calculator!$B$19/(Calculator!$D$7*150),1)),ABS(MOD(A398*Calculator!$B$19/(Calculator!$D$7*150),1)-0.5)),MIN(MIN(MOD(A398*Calculator!$C$19/(Calculator!$D$7*150),1),1-MOD(A398*Calculator!$C$19/(Calculator!$D$7*150),1)),ABS(MOD(A398*Calculator!$C$19/(Calculator!$D$7*150),1)-0.5)),IF(INT(2*A398*Calculator!$C$19/(Calculator!$D$7*150))&gt;INT(2*A398*Calculator!$B$19/(Calculator!$D$7*150)),0,1))),1)</f>
        <v>1</v>
      </c>
      <c r="J398" s="252" t="n">
        <f aca="false">IF(Calculator!$E$20="YES",IF(A398&lt;Calculator!$G$20,0,MIN(MIN(MIN(MOD(A398*Calculator!$B$20/(Calculator!$D$7*150),1),1-MOD(A398*Calculator!$B$20/(Calculator!$D$7*150),1)),ABS(MOD(A398*Calculator!$B$20/(Calculator!$D$7*150),1)-0.5)),MIN(MIN(MOD(A398*Calculator!$C$20/(Calculator!$D$7*150),1),1-MOD(A398*Calculator!$C$20/(Calculator!$D$7*150),1)),ABS(MOD(A398*Calculator!$C$20/(Calculator!$D$7*150),1)-0.5)),IF(INT(2*A398*Calculator!$C$20/(Calculator!$D$7*150))&gt;INT(2*A398*Calculator!$B$20/(Calculator!$D$7*150)),0,1))),1)</f>
        <v>1</v>
      </c>
      <c r="K398" s="252" t="n">
        <f aca="false">IF(Calculator!$E$21="YES",IF(A398&lt;Calculator!$G$21,0,MIN(MIN(MIN(MOD(A398*Calculator!$B$21/(Calculator!$D$7*150),1),1-MOD(A398*Calculator!$B$21/(Calculator!$D$7*150),1)),ABS(MOD(A398*Calculator!$B$21/(Calculator!$D$7*150),1)-0.5)),MIN(MIN(MOD(A398*Calculator!$C$21/(Calculator!$D$7*150),1),1-MOD(A398*Calculator!$C$21/(Calculator!$D$7*150),1)),ABS(MOD(A398*Calculator!$C$21/(Calculator!$D$7*150),1)-0.5)),IF(INT(2*A398*Calculator!$C$21/(Calculator!$D$7*150))&gt;INT(2*A398*Calculator!$B$21/(Calculator!$D$7*150)),0,1))),1)</f>
        <v>1</v>
      </c>
      <c r="L398" s="252" t="n">
        <f aca="false">IF(Calculator!$E$22="YES",IF(A398&lt;Calculator!$G$22,0,MIN(MIN(MIN(MOD(A398*Calculator!$B$22/(Calculator!$D$7*150),1),1-MOD(A398*Calculator!$B$22/(Calculator!$D$7*150),1)),ABS(MOD(A398*Calculator!$B$22/(Calculator!$D$7*150),1)-0.5)),MIN(MIN(MOD(A398*Calculator!$C$22/(Calculator!$D$7*150),1),1-MOD(A398*Calculator!$C$22/(Calculator!$D$7*150),1)),ABS(MOD(A398*Calculator!$C$22/(Calculator!$D$7*150),1)-0.5)),IF(INT(2*A398*Calculator!$C$22/(Calculator!$D$7*150))&gt;INT(2*A398*Calculator!$B$22/(Calculator!$D$7*150)),0,1))),1)</f>
        <v>1</v>
      </c>
      <c r="M398" s="252" t="n">
        <f aca="false">MIN(B398:L398)</f>
        <v>0.0590526315789468</v>
      </c>
      <c r="N398" s="252" t="n">
        <f aca="false">SUMPRODUCT(($M$7:$M$557&gt;M398)*1)+SUMPRODUCT(($M$7:$M$557=M398)*(ROW($M$7:$M$557)&lt;ROW(M398)))+1</f>
        <v>206</v>
      </c>
      <c r="O398" s="252" t="str">
        <f aca="false">IF(M398&gt;=0.13,"★★★ EXCELLENT",IF(M398&gt;=0.12,"★★  GOOD",IF(M398&gt;=0.07,"★  FAIR",IF(M398&gt;=0.025,"⚠  MARGINAL","✗  AVOID"))))</f>
        <v>⚠  MARGINAL</v>
      </c>
    </row>
    <row r="399" customFormat="false" ht="15" hidden="false" customHeight="true" outlineLevel="0" collapsed="false">
      <c r="A399" s="249" t="n">
        <v>44.2</v>
      </c>
      <c r="B399" s="250" t="n">
        <f aca="false">IF(Calculator!$E$12="YES",IF(A399&lt;Calculator!$G$12,0,MIN(MIN(MIN(MOD(A399*Calculator!$B$12/(Calculator!$D$7*150),1),1-MOD(A399*Calculator!$B$12/(Calculator!$D$7*150),1)),ABS(MOD(A399*Calculator!$B$12/(Calculator!$D$7*150),1)-0.5)),MIN(MIN(MOD(A399*Calculator!$C$12/(Calculator!$D$7*150),1),1-MOD(A399*Calculator!$C$12/(Calculator!$D$7*150),1)),ABS(MOD(A399*Calculator!$C$12/(Calculator!$D$7*150),1)-0.5)),IF(INT(2*A399*Calculator!$C$12/(Calculator!$D$7*150))&gt;INT(2*A399*Calculator!$B$12/(Calculator!$D$7*150)),0,1))),1)</f>
        <v>1</v>
      </c>
      <c r="C399" s="250" t="n">
        <f aca="false">IF(Calculator!$E$13="YES",IF(A399&lt;Calculator!$G$13,0,MIN(MIN(MIN(MOD(A399*Calculator!$B$13/(Calculator!$D$7*150),1),1-MOD(A399*Calculator!$B$13/(Calculator!$D$7*150),1)),ABS(MOD(A399*Calculator!$B$13/(Calculator!$D$7*150),1)-0.5)),MIN(MIN(MOD(A399*Calculator!$C$13/(Calculator!$D$7*150),1),1-MOD(A399*Calculator!$C$13/(Calculator!$D$7*150),1)),ABS(MOD(A399*Calculator!$C$13/(Calculator!$D$7*150),1)-0.5)),IF(INT(2*A399*Calculator!$C$13/(Calculator!$D$7*150))&gt;INT(2*A399*Calculator!$B$13/(Calculator!$D$7*150)),0,1))),1)</f>
        <v>1</v>
      </c>
      <c r="D399" s="250" t="n">
        <f aca="false">IF(Calculator!$E$14="YES",IF(A399&lt;Calculator!$G$14,0,MIN(MIN(MIN(MOD(A399*Calculator!$B$14/(Calculator!$D$7*150),1),1-MOD(A399*Calculator!$B$14/(Calculator!$D$7*150),1)),ABS(MOD(A399*Calculator!$B$14/(Calculator!$D$7*150),1)-0.5)),MIN(MIN(MOD(A399*Calculator!$C$14/(Calculator!$D$7*150),1),1-MOD(A399*Calculator!$C$14/(Calculator!$D$7*150),1)),ABS(MOD(A399*Calculator!$C$14/(Calculator!$D$7*150),1)-0.5)),IF(INT(2*A399*Calculator!$C$14/(Calculator!$D$7*150))&gt;INT(2*A399*Calculator!$B$14/(Calculator!$D$7*150)),0,1))),1)</f>
        <v>1</v>
      </c>
      <c r="E399" s="250" t="n">
        <f aca="false">IF(Calculator!$E$15="YES",IF(A399&lt;Calculator!$G$15,0,MIN(MIN(MIN(MOD(A399*Calculator!$B$15/(Calculator!$D$7*150),1),1-MOD(A399*Calculator!$B$15/(Calculator!$D$7*150),1)),ABS(MOD(A399*Calculator!$B$15/(Calculator!$D$7*150),1)-0.5)),MIN(MIN(MOD(A399*Calculator!$C$15/(Calculator!$D$7*150),1),1-MOD(A399*Calculator!$C$15/(Calculator!$D$7*150),1)),ABS(MOD(A399*Calculator!$C$15/(Calculator!$D$7*150),1)-0.5)),IF(INT(2*A399*Calculator!$C$15/(Calculator!$D$7*150))&gt;INT(2*A399*Calculator!$B$15/(Calculator!$D$7*150)),0,1))),1)</f>
        <v>0.171228070175439</v>
      </c>
      <c r="F399" s="250" t="n">
        <f aca="false">IF(Calculator!$E$16="YES",IF(A399&lt;Calculator!$G$16,0,MIN(MIN(MIN(MOD(A399*Calculator!$B$16/(Calculator!$D$7*150),1),1-MOD(A399*Calculator!$B$16/(Calculator!$D$7*150),1)),ABS(MOD(A399*Calculator!$B$16/(Calculator!$D$7*150),1)-0.5)),MIN(MIN(MOD(A399*Calculator!$C$16/(Calculator!$D$7*150),1),1-MOD(A399*Calculator!$C$16/(Calculator!$D$7*150),1)),ABS(MOD(A399*Calculator!$C$16/(Calculator!$D$7*150),1)-0.5)),IF(INT(2*A399*Calculator!$C$16/(Calculator!$D$7*150))&gt;INT(2*A399*Calculator!$B$16/(Calculator!$D$7*150)),0,1))),1)</f>
        <v>1</v>
      </c>
      <c r="G399" s="250" t="n">
        <f aca="false">IF(Calculator!$E$17="YES",IF(A399&lt;Calculator!$G$17,0,MIN(MIN(MIN(MOD(A399*Calculator!$B$17/(Calculator!$D$7*150),1),1-MOD(A399*Calculator!$B$17/(Calculator!$D$7*150),1)),ABS(MOD(A399*Calculator!$B$17/(Calculator!$D$7*150),1)-0.5)),MIN(MIN(MOD(A399*Calculator!$C$17/(Calculator!$D$7*150),1),1-MOD(A399*Calculator!$C$17/(Calculator!$D$7*150),1)),ABS(MOD(A399*Calculator!$C$17/(Calculator!$D$7*150),1)-0.5)),IF(INT(2*A399*Calculator!$C$17/(Calculator!$D$7*150))&gt;INT(2*A399*Calculator!$B$17/(Calculator!$D$7*150)),0,1))),1)</f>
        <v>0.0489824561403509</v>
      </c>
      <c r="H399" s="250" t="n">
        <f aca="false">IF(Calculator!$E$18="YES",IF(A399&lt;Calculator!$G$18,0,MIN(MIN(MIN(MOD(A399*Calculator!$B$18/(Calculator!$D$7*150),1),1-MOD(A399*Calculator!$B$18/(Calculator!$D$7*150),1)),ABS(MOD(A399*Calculator!$B$18/(Calculator!$D$7*150),1)-0.5)),MIN(MIN(MOD(A399*Calculator!$C$18/(Calculator!$D$7*150),1),1-MOD(A399*Calculator!$C$18/(Calculator!$D$7*150),1)),ABS(MOD(A399*Calculator!$C$18/(Calculator!$D$7*150),1)-0.5)),IF(INT(2*A399*Calculator!$C$18/(Calculator!$D$7*150))&gt;INT(2*A399*Calculator!$B$18/(Calculator!$D$7*150)),0,1))),1)</f>
        <v>1</v>
      </c>
      <c r="I399" s="250" t="n">
        <f aca="false">IF(Calculator!$E$19="YES",IF(A399&lt;Calculator!$G$19,0,MIN(MIN(MIN(MOD(A399*Calculator!$B$19/(Calculator!$D$7*150),1),1-MOD(A399*Calculator!$B$19/(Calculator!$D$7*150),1)),ABS(MOD(A399*Calculator!$B$19/(Calculator!$D$7*150),1)-0.5)),MIN(MIN(MOD(A399*Calculator!$C$19/(Calculator!$D$7*150),1),1-MOD(A399*Calculator!$C$19/(Calculator!$D$7*150),1)),ABS(MOD(A399*Calculator!$C$19/(Calculator!$D$7*150),1)-0.5)),IF(INT(2*A399*Calculator!$C$19/(Calculator!$D$7*150))&gt;INT(2*A399*Calculator!$B$19/(Calculator!$D$7*150)),0,1))),1)</f>
        <v>1</v>
      </c>
      <c r="J399" s="250" t="n">
        <f aca="false">IF(Calculator!$E$20="YES",IF(A399&lt;Calculator!$G$20,0,MIN(MIN(MIN(MOD(A399*Calculator!$B$20/(Calculator!$D$7*150),1),1-MOD(A399*Calculator!$B$20/(Calculator!$D$7*150),1)),ABS(MOD(A399*Calculator!$B$20/(Calculator!$D$7*150),1)-0.5)),MIN(MIN(MOD(A399*Calculator!$C$20/(Calculator!$D$7*150),1),1-MOD(A399*Calculator!$C$20/(Calculator!$D$7*150),1)),ABS(MOD(A399*Calculator!$C$20/(Calculator!$D$7*150),1)-0.5)),IF(INT(2*A399*Calculator!$C$20/(Calculator!$D$7*150))&gt;INT(2*A399*Calculator!$B$20/(Calculator!$D$7*150)),0,1))),1)</f>
        <v>1</v>
      </c>
      <c r="K399" s="250" t="n">
        <f aca="false">IF(Calculator!$E$21="YES",IF(A399&lt;Calculator!$G$21,0,MIN(MIN(MIN(MOD(A399*Calculator!$B$21/(Calculator!$D$7*150),1),1-MOD(A399*Calculator!$B$21/(Calculator!$D$7*150),1)),ABS(MOD(A399*Calculator!$B$21/(Calculator!$D$7*150),1)-0.5)),MIN(MIN(MOD(A399*Calculator!$C$21/(Calculator!$D$7*150),1),1-MOD(A399*Calculator!$C$21/(Calculator!$D$7*150),1)),ABS(MOD(A399*Calculator!$C$21/(Calculator!$D$7*150),1)-0.5)),IF(INT(2*A399*Calculator!$C$21/(Calculator!$D$7*150))&gt;INT(2*A399*Calculator!$B$21/(Calculator!$D$7*150)),0,1))),1)</f>
        <v>1</v>
      </c>
      <c r="L399" s="250" t="n">
        <f aca="false">IF(Calculator!$E$22="YES",IF(A399&lt;Calculator!$G$22,0,MIN(MIN(MIN(MOD(A399*Calculator!$B$22/(Calculator!$D$7*150),1),1-MOD(A399*Calculator!$B$22/(Calculator!$D$7*150),1)),ABS(MOD(A399*Calculator!$B$22/(Calculator!$D$7*150),1)-0.5)),MIN(MIN(MOD(A399*Calculator!$C$22/(Calculator!$D$7*150),1),1-MOD(A399*Calculator!$C$22/(Calculator!$D$7*150),1)),ABS(MOD(A399*Calculator!$C$22/(Calculator!$D$7*150),1)-0.5)),IF(INT(2*A399*Calculator!$C$22/(Calculator!$D$7*150))&gt;INT(2*A399*Calculator!$B$22/(Calculator!$D$7*150)),0,1))),1)</f>
        <v>1</v>
      </c>
      <c r="M399" s="250" t="n">
        <f aca="false">MIN(B399:L399)</f>
        <v>0.0489824561403509</v>
      </c>
      <c r="N399" s="250" t="n">
        <f aca="false">SUMPRODUCT(($M$7:$M$557&gt;M399)*1)+SUMPRODUCT(($M$7:$M$557=M399)*(ROW($M$7:$M$557)&lt;ROW(M399)))+1</f>
        <v>236</v>
      </c>
      <c r="O399" s="250" t="str">
        <f aca="false">IF(M399&gt;=0.13,"★★★ EXCELLENT",IF(M399&gt;=0.12,"★★  GOOD",IF(M399&gt;=0.07,"★  FAIR",IF(M399&gt;=0.025,"⚠  MARGINAL","✗  AVOID"))))</f>
        <v>⚠  MARGINAL</v>
      </c>
    </row>
    <row r="400" customFormat="false" ht="15" hidden="false" customHeight="true" outlineLevel="0" collapsed="false">
      <c r="A400" s="251" t="n">
        <v>44.3</v>
      </c>
      <c r="B400" s="252" t="n">
        <f aca="false">IF(Calculator!$E$12="YES",IF(A400&lt;Calculator!$G$12,0,MIN(MIN(MIN(MOD(A400*Calculator!$B$12/(Calculator!$D$7*150),1),1-MOD(A400*Calculator!$B$12/(Calculator!$D$7*150),1)),ABS(MOD(A400*Calculator!$B$12/(Calculator!$D$7*150),1)-0.5)),MIN(MIN(MOD(A400*Calculator!$C$12/(Calculator!$D$7*150),1),1-MOD(A400*Calculator!$C$12/(Calculator!$D$7*150),1)),ABS(MOD(A400*Calculator!$C$12/(Calculator!$D$7*150),1)-0.5)),IF(INT(2*A400*Calculator!$C$12/(Calculator!$D$7*150))&gt;INT(2*A400*Calculator!$B$12/(Calculator!$D$7*150)),0,1))),1)</f>
        <v>1</v>
      </c>
      <c r="C400" s="252" t="n">
        <f aca="false">IF(Calculator!$E$13="YES",IF(A400&lt;Calculator!$G$13,0,MIN(MIN(MIN(MOD(A400*Calculator!$B$13/(Calculator!$D$7*150),1),1-MOD(A400*Calculator!$B$13/(Calculator!$D$7*150),1)),ABS(MOD(A400*Calculator!$B$13/(Calculator!$D$7*150),1)-0.5)),MIN(MIN(MOD(A400*Calculator!$C$13/(Calculator!$D$7*150),1),1-MOD(A400*Calculator!$C$13/(Calculator!$D$7*150),1)),ABS(MOD(A400*Calculator!$C$13/(Calculator!$D$7*150),1)-0.5)),IF(INT(2*A400*Calculator!$C$13/(Calculator!$D$7*150))&gt;INT(2*A400*Calculator!$B$13/(Calculator!$D$7*150)),0,1))),1)</f>
        <v>1</v>
      </c>
      <c r="D400" s="252" t="n">
        <f aca="false">IF(Calculator!$E$14="YES",IF(A400&lt;Calculator!$G$14,0,MIN(MIN(MIN(MOD(A400*Calculator!$B$14/(Calculator!$D$7*150),1),1-MOD(A400*Calculator!$B$14/(Calculator!$D$7*150),1)),ABS(MOD(A400*Calculator!$B$14/(Calculator!$D$7*150),1)-0.5)),MIN(MIN(MOD(A400*Calculator!$C$14/(Calculator!$D$7*150),1),1-MOD(A400*Calculator!$C$14/(Calculator!$D$7*150),1)),ABS(MOD(A400*Calculator!$C$14/(Calculator!$D$7*150),1)-0.5)),IF(INT(2*A400*Calculator!$C$14/(Calculator!$D$7*150))&gt;INT(2*A400*Calculator!$B$14/(Calculator!$D$7*150)),0,1))),1)</f>
        <v>1</v>
      </c>
      <c r="E400" s="252" t="n">
        <f aca="false">IF(Calculator!$E$15="YES",IF(A400&lt;Calculator!$G$15,0,MIN(MIN(MIN(MOD(A400*Calculator!$B$15/(Calculator!$D$7*150),1),1-MOD(A400*Calculator!$B$15/(Calculator!$D$7*150),1)),ABS(MOD(A400*Calculator!$B$15/(Calculator!$D$7*150),1)-0.5)),MIN(MIN(MOD(A400*Calculator!$C$15/(Calculator!$D$7*150),1),1-MOD(A400*Calculator!$C$15/(Calculator!$D$7*150),1)),ABS(MOD(A400*Calculator!$C$15/(Calculator!$D$7*150),1)-0.5)),IF(INT(2*A400*Calculator!$C$15/(Calculator!$D$7*150))&gt;INT(2*A400*Calculator!$B$15/(Calculator!$D$7*150)),0,1))),1)</f>
        <v>0.176140350877193</v>
      </c>
      <c r="F400" s="252" t="n">
        <f aca="false">IF(Calculator!$E$16="YES",IF(A400&lt;Calculator!$G$16,0,MIN(MIN(MIN(MOD(A400*Calculator!$B$16/(Calculator!$D$7*150),1),1-MOD(A400*Calculator!$B$16/(Calculator!$D$7*150),1)),ABS(MOD(A400*Calculator!$B$16/(Calculator!$D$7*150),1)-0.5)),MIN(MIN(MOD(A400*Calculator!$C$16/(Calculator!$D$7*150),1),1-MOD(A400*Calculator!$C$16/(Calculator!$D$7*150),1)),ABS(MOD(A400*Calculator!$C$16/(Calculator!$D$7*150),1)-0.5)),IF(INT(2*A400*Calculator!$C$16/(Calculator!$D$7*150))&gt;INT(2*A400*Calculator!$B$16/(Calculator!$D$7*150)),0,1))),1)</f>
        <v>1</v>
      </c>
      <c r="G400" s="252" t="n">
        <f aca="false">IF(Calculator!$E$17="YES",IF(A400&lt;Calculator!$G$17,0,MIN(MIN(MIN(MOD(A400*Calculator!$B$17/(Calculator!$D$7*150),1),1-MOD(A400*Calculator!$B$17/(Calculator!$D$7*150),1)),ABS(MOD(A400*Calculator!$B$17/(Calculator!$D$7*150),1)-0.5)),MIN(MIN(MOD(A400*Calculator!$C$17/(Calculator!$D$7*150),1),1-MOD(A400*Calculator!$C$17/(Calculator!$D$7*150),1)),ABS(MOD(A400*Calculator!$C$17/(Calculator!$D$7*150),1)-0.5)),IF(INT(2*A400*Calculator!$C$17/(Calculator!$D$7*150))&gt;INT(2*A400*Calculator!$B$17/(Calculator!$D$7*150)),0,1))),1)</f>
        <v>0.038912280701755</v>
      </c>
      <c r="H400" s="252" t="n">
        <f aca="false">IF(Calculator!$E$18="YES",IF(A400&lt;Calculator!$G$18,0,MIN(MIN(MIN(MOD(A400*Calculator!$B$18/(Calculator!$D$7*150),1),1-MOD(A400*Calculator!$B$18/(Calculator!$D$7*150),1)),ABS(MOD(A400*Calculator!$B$18/(Calculator!$D$7*150),1)-0.5)),MIN(MIN(MOD(A400*Calculator!$C$18/(Calculator!$D$7*150),1),1-MOD(A400*Calculator!$C$18/(Calculator!$D$7*150),1)),ABS(MOD(A400*Calculator!$C$18/(Calculator!$D$7*150),1)-0.5)),IF(INT(2*A400*Calculator!$C$18/(Calculator!$D$7*150))&gt;INT(2*A400*Calculator!$B$18/(Calculator!$D$7*150)),0,1))),1)</f>
        <v>1</v>
      </c>
      <c r="I400" s="252" t="n">
        <f aca="false">IF(Calculator!$E$19="YES",IF(A400&lt;Calculator!$G$19,0,MIN(MIN(MIN(MOD(A400*Calculator!$B$19/(Calculator!$D$7*150),1),1-MOD(A400*Calculator!$B$19/(Calculator!$D$7*150),1)),ABS(MOD(A400*Calculator!$B$19/(Calculator!$D$7*150),1)-0.5)),MIN(MIN(MOD(A400*Calculator!$C$19/(Calculator!$D$7*150),1),1-MOD(A400*Calculator!$C$19/(Calculator!$D$7*150),1)),ABS(MOD(A400*Calculator!$C$19/(Calculator!$D$7*150),1)-0.5)),IF(INT(2*A400*Calculator!$C$19/(Calculator!$D$7*150))&gt;INT(2*A400*Calculator!$B$19/(Calculator!$D$7*150)),0,1))),1)</f>
        <v>1</v>
      </c>
      <c r="J400" s="252" t="n">
        <f aca="false">IF(Calculator!$E$20="YES",IF(A400&lt;Calculator!$G$20,0,MIN(MIN(MIN(MOD(A400*Calculator!$B$20/(Calculator!$D$7*150),1),1-MOD(A400*Calculator!$B$20/(Calculator!$D$7*150),1)),ABS(MOD(A400*Calculator!$B$20/(Calculator!$D$7*150),1)-0.5)),MIN(MIN(MOD(A400*Calculator!$C$20/(Calculator!$D$7*150),1),1-MOD(A400*Calculator!$C$20/(Calculator!$D$7*150),1)),ABS(MOD(A400*Calculator!$C$20/(Calculator!$D$7*150),1)-0.5)),IF(INT(2*A400*Calculator!$C$20/(Calculator!$D$7*150))&gt;INT(2*A400*Calculator!$B$20/(Calculator!$D$7*150)),0,1))),1)</f>
        <v>1</v>
      </c>
      <c r="K400" s="252" t="n">
        <f aca="false">IF(Calculator!$E$21="YES",IF(A400&lt;Calculator!$G$21,0,MIN(MIN(MIN(MOD(A400*Calculator!$B$21/(Calculator!$D$7*150),1),1-MOD(A400*Calculator!$B$21/(Calculator!$D$7*150),1)),ABS(MOD(A400*Calculator!$B$21/(Calculator!$D$7*150),1)-0.5)),MIN(MIN(MOD(A400*Calculator!$C$21/(Calculator!$D$7*150),1),1-MOD(A400*Calculator!$C$21/(Calculator!$D$7*150),1)),ABS(MOD(A400*Calculator!$C$21/(Calculator!$D$7*150),1)-0.5)),IF(INT(2*A400*Calculator!$C$21/(Calculator!$D$7*150))&gt;INT(2*A400*Calculator!$B$21/(Calculator!$D$7*150)),0,1))),1)</f>
        <v>1</v>
      </c>
      <c r="L400" s="252" t="n">
        <f aca="false">IF(Calculator!$E$22="YES",IF(A400&lt;Calculator!$G$22,0,MIN(MIN(MIN(MOD(A400*Calculator!$B$22/(Calculator!$D$7*150),1),1-MOD(A400*Calculator!$B$22/(Calculator!$D$7*150),1)),ABS(MOD(A400*Calculator!$B$22/(Calculator!$D$7*150),1)-0.5)),MIN(MIN(MOD(A400*Calculator!$C$22/(Calculator!$D$7*150),1),1-MOD(A400*Calculator!$C$22/(Calculator!$D$7*150),1)),ABS(MOD(A400*Calculator!$C$22/(Calculator!$D$7*150),1)-0.5)),IF(INT(2*A400*Calculator!$C$22/(Calculator!$D$7*150))&gt;INT(2*A400*Calculator!$B$22/(Calculator!$D$7*150)),0,1))),1)</f>
        <v>1</v>
      </c>
      <c r="M400" s="252" t="n">
        <f aca="false">MIN(B400:L400)</f>
        <v>0.038912280701755</v>
      </c>
      <c r="N400" s="252" t="n">
        <f aca="false">SUMPRODUCT(($M$7:$M$557&gt;M400)*1)+SUMPRODUCT(($M$7:$M$557=M400)*(ROW($M$7:$M$557)&lt;ROW(M400)))+1</f>
        <v>267</v>
      </c>
      <c r="O400" s="252" t="str">
        <f aca="false">IF(M400&gt;=0.13,"★★★ EXCELLENT",IF(M400&gt;=0.12,"★★  GOOD",IF(M400&gt;=0.07,"★  FAIR",IF(M400&gt;=0.025,"⚠  MARGINAL","✗  AVOID"))))</f>
        <v>⚠  MARGINAL</v>
      </c>
    </row>
    <row r="401" customFormat="false" ht="15" hidden="false" customHeight="true" outlineLevel="0" collapsed="false">
      <c r="A401" s="249" t="n">
        <v>44.4</v>
      </c>
      <c r="B401" s="250" t="n">
        <f aca="false">IF(Calculator!$E$12="YES",IF(A401&lt;Calculator!$G$12,0,MIN(MIN(MIN(MOD(A401*Calculator!$B$12/(Calculator!$D$7*150),1),1-MOD(A401*Calculator!$B$12/(Calculator!$D$7*150),1)),ABS(MOD(A401*Calculator!$B$12/(Calculator!$D$7*150),1)-0.5)),MIN(MIN(MOD(A401*Calculator!$C$12/(Calculator!$D$7*150),1),1-MOD(A401*Calculator!$C$12/(Calculator!$D$7*150),1)),ABS(MOD(A401*Calculator!$C$12/(Calculator!$D$7*150),1)-0.5)),IF(INT(2*A401*Calculator!$C$12/(Calculator!$D$7*150))&gt;INT(2*A401*Calculator!$B$12/(Calculator!$D$7*150)),0,1))),1)</f>
        <v>1</v>
      </c>
      <c r="C401" s="250" t="n">
        <f aca="false">IF(Calculator!$E$13="YES",IF(A401&lt;Calculator!$G$13,0,MIN(MIN(MIN(MOD(A401*Calculator!$B$13/(Calculator!$D$7*150),1),1-MOD(A401*Calculator!$B$13/(Calculator!$D$7*150),1)),ABS(MOD(A401*Calculator!$B$13/(Calculator!$D$7*150),1)-0.5)),MIN(MIN(MOD(A401*Calculator!$C$13/(Calculator!$D$7*150),1),1-MOD(A401*Calculator!$C$13/(Calculator!$D$7*150),1)),ABS(MOD(A401*Calculator!$C$13/(Calculator!$D$7*150),1)-0.5)),IF(INT(2*A401*Calculator!$C$13/(Calculator!$D$7*150))&gt;INT(2*A401*Calculator!$B$13/(Calculator!$D$7*150)),0,1))),1)</f>
        <v>1</v>
      </c>
      <c r="D401" s="250" t="n">
        <f aca="false">IF(Calculator!$E$14="YES",IF(A401&lt;Calculator!$G$14,0,MIN(MIN(MIN(MOD(A401*Calculator!$B$14/(Calculator!$D$7*150),1),1-MOD(A401*Calculator!$B$14/(Calculator!$D$7*150),1)),ABS(MOD(A401*Calculator!$B$14/(Calculator!$D$7*150),1)-0.5)),MIN(MIN(MOD(A401*Calculator!$C$14/(Calculator!$D$7*150),1),1-MOD(A401*Calculator!$C$14/(Calculator!$D$7*150),1)),ABS(MOD(A401*Calculator!$C$14/(Calculator!$D$7*150),1)-0.5)),IF(INT(2*A401*Calculator!$C$14/(Calculator!$D$7*150))&gt;INT(2*A401*Calculator!$B$14/(Calculator!$D$7*150)),0,1))),1)</f>
        <v>1</v>
      </c>
      <c r="E401" s="250" t="n">
        <f aca="false">IF(Calculator!$E$15="YES",IF(A401&lt;Calculator!$G$15,0,MIN(MIN(MIN(MOD(A401*Calculator!$B$15/(Calculator!$D$7*150),1),1-MOD(A401*Calculator!$B$15/(Calculator!$D$7*150),1)),ABS(MOD(A401*Calculator!$B$15/(Calculator!$D$7*150),1)-0.5)),MIN(MIN(MOD(A401*Calculator!$C$15/(Calculator!$D$7*150),1),1-MOD(A401*Calculator!$C$15/(Calculator!$D$7*150),1)),ABS(MOD(A401*Calculator!$C$15/(Calculator!$D$7*150),1)-0.5)),IF(INT(2*A401*Calculator!$C$15/(Calculator!$D$7*150))&gt;INT(2*A401*Calculator!$B$15/(Calculator!$D$7*150)),0,1))),1)</f>
        <v>0.181052631578948</v>
      </c>
      <c r="F401" s="250" t="n">
        <f aca="false">IF(Calculator!$E$16="YES",IF(A401&lt;Calculator!$G$16,0,MIN(MIN(MIN(MOD(A401*Calculator!$B$16/(Calculator!$D$7*150),1),1-MOD(A401*Calculator!$B$16/(Calculator!$D$7*150),1)),ABS(MOD(A401*Calculator!$B$16/(Calculator!$D$7*150),1)-0.5)),MIN(MIN(MOD(A401*Calculator!$C$16/(Calculator!$D$7*150),1),1-MOD(A401*Calculator!$C$16/(Calculator!$D$7*150),1)),ABS(MOD(A401*Calculator!$C$16/(Calculator!$D$7*150),1)-0.5)),IF(INT(2*A401*Calculator!$C$16/(Calculator!$D$7*150))&gt;INT(2*A401*Calculator!$B$16/(Calculator!$D$7*150)),0,1))),1)</f>
        <v>1</v>
      </c>
      <c r="G401" s="250" t="n">
        <f aca="false">IF(Calculator!$E$17="YES",IF(A401&lt;Calculator!$G$17,0,MIN(MIN(MIN(MOD(A401*Calculator!$B$17/(Calculator!$D$7*150),1),1-MOD(A401*Calculator!$B$17/(Calculator!$D$7*150),1)),ABS(MOD(A401*Calculator!$B$17/(Calculator!$D$7*150),1)-0.5)),MIN(MIN(MOD(A401*Calculator!$C$17/(Calculator!$D$7*150),1),1-MOD(A401*Calculator!$C$17/(Calculator!$D$7*150),1)),ABS(MOD(A401*Calculator!$C$17/(Calculator!$D$7*150),1)-0.5)),IF(INT(2*A401*Calculator!$C$17/(Calculator!$D$7*150))&gt;INT(2*A401*Calculator!$B$17/(Calculator!$D$7*150)),0,1))),1)</f>
        <v>0.0288421052631582</v>
      </c>
      <c r="H401" s="250" t="n">
        <f aca="false">IF(Calculator!$E$18="YES",IF(A401&lt;Calculator!$G$18,0,MIN(MIN(MIN(MOD(A401*Calculator!$B$18/(Calculator!$D$7*150),1),1-MOD(A401*Calculator!$B$18/(Calculator!$D$7*150),1)),ABS(MOD(A401*Calculator!$B$18/(Calculator!$D$7*150),1)-0.5)),MIN(MIN(MOD(A401*Calculator!$C$18/(Calculator!$D$7*150),1),1-MOD(A401*Calculator!$C$18/(Calculator!$D$7*150),1)),ABS(MOD(A401*Calculator!$C$18/(Calculator!$D$7*150),1)-0.5)),IF(INT(2*A401*Calculator!$C$18/(Calculator!$D$7*150))&gt;INT(2*A401*Calculator!$B$18/(Calculator!$D$7*150)),0,1))),1)</f>
        <v>1</v>
      </c>
      <c r="I401" s="250" t="n">
        <f aca="false">IF(Calculator!$E$19="YES",IF(A401&lt;Calculator!$G$19,0,MIN(MIN(MIN(MOD(A401*Calculator!$B$19/(Calculator!$D$7*150),1),1-MOD(A401*Calculator!$B$19/(Calculator!$D$7*150),1)),ABS(MOD(A401*Calculator!$B$19/(Calculator!$D$7*150),1)-0.5)),MIN(MIN(MOD(A401*Calculator!$C$19/(Calculator!$D$7*150),1),1-MOD(A401*Calculator!$C$19/(Calculator!$D$7*150),1)),ABS(MOD(A401*Calculator!$C$19/(Calculator!$D$7*150),1)-0.5)),IF(INT(2*A401*Calculator!$C$19/(Calculator!$D$7*150))&gt;INT(2*A401*Calculator!$B$19/(Calculator!$D$7*150)),0,1))),1)</f>
        <v>1</v>
      </c>
      <c r="J401" s="250" t="n">
        <f aca="false">IF(Calculator!$E$20="YES",IF(A401&lt;Calculator!$G$20,0,MIN(MIN(MIN(MOD(A401*Calculator!$B$20/(Calculator!$D$7*150),1),1-MOD(A401*Calculator!$B$20/(Calculator!$D$7*150),1)),ABS(MOD(A401*Calculator!$B$20/(Calculator!$D$7*150),1)-0.5)),MIN(MIN(MOD(A401*Calculator!$C$20/(Calculator!$D$7*150),1),1-MOD(A401*Calculator!$C$20/(Calculator!$D$7*150),1)),ABS(MOD(A401*Calculator!$C$20/(Calculator!$D$7*150),1)-0.5)),IF(INT(2*A401*Calculator!$C$20/(Calculator!$D$7*150))&gt;INT(2*A401*Calculator!$B$20/(Calculator!$D$7*150)),0,1))),1)</f>
        <v>1</v>
      </c>
      <c r="K401" s="250" t="n">
        <f aca="false">IF(Calculator!$E$21="YES",IF(A401&lt;Calculator!$G$21,0,MIN(MIN(MIN(MOD(A401*Calculator!$B$21/(Calculator!$D$7*150),1),1-MOD(A401*Calculator!$B$21/(Calculator!$D$7*150),1)),ABS(MOD(A401*Calculator!$B$21/(Calculator!$D$7*150),1)-0.5)),MIN(MIN(MOD(A401*Calculator!$C$21/(Calculator!$D$7*150),1),1-MOD(A401*Calculator!$C$21/(Calculator!$D$7*150),1)),ABS(MOD(A401*Calculator!$C$21/(Calculator!$D$7*150),1)-0.5)),IF(INT(2*A401*Calculator!$C$21/(Calculator!$D$7*150))&gt;INT(2*A401*Calculator!$B$21/(Calculator!$D$7*150)),0,1))),1)</f>
        <v>1</v>
      </c>
      <c r="L401" s="250" t="n">
        <f aca="false">IF(Calculator!$E$22="YES",IF(A401&lt;Calculator!$G$22,0,MIN(MIN(MIN(MOD(A401*Calculator!$B$22/(Calculator!$D$7*150),1),1-MOD(A401*Calculator!$B$22/(Calculator!$D$7*150),1)),ABS(MOD(A401*Calculator!$B$22/(Calculator!$D$7*150),1)-0.5)),MIN(MIN(MOD(A401*Calculator!$C$22/(Calculator!$D$7*150),1),1-MOD(A401*Calculator!$C$22/(Calculator!$D$7*150),1)),ABS(MOD(A401*Calculator!$C$22/(Calculator!$D$7*150),1)-0.5)),IF(INT(2*A401*Calculator!$C$22/(Calculator!$D$7*150))&gt;INT(2*A401*Calculator!$B$22/(Calculator!$D$7*150)),0,1))),1)</f>
        <v>1</v>
      </c>
      <c r="M401" s="250" t="n">
        <f aca="false">MIN(B401:L401)</f>
        <v>0.0288421052631582</v>
      </c>
      <c r="N401" s="250" t="n">
        <f aca="false">SUMPRODUCT(($M$7:$M$557&gt;M401)*1)+SUMPRODUCT(($M$7:$M$557=M401)*(ROW($M$7:$M$557)&lt;ROW(M401)))+1</f>
        <v>296</v>
      </c>
      <c r="O401" s="250" t="str">
        <f aca="false">IF(M401&gt;=0.13,"★★★ EXCELLENT",IF(M401&gt;=0.12,"★★  GOOD",IF(M401&gt;=0.07,"★  FAIR",IF(M401&gt;=0.025,"⚠  MARGINAL","✗  AVOID"))))</f>
        <v>⚠  MARGINAL</v>
      </c>
    </row>
    <row r="402" customFormat="false" ht="15" hidden="false" customHeight="true" outlineLevel="0" collapsed="false">
      <c r="A402" s="251" t="n">
        <v>44.5</v>
      </c>
      <c r="B402" s="252" t="n">
        <f aca="false">IF(Calculator!$E$12="YES",IF(A402&lt;Calculator!$G$12,0,MIN(MIN(MIN(MOD(A402*Calculator!$B$12/(Calculator!$D$7*150),1),1-MOD(A402*Calculator!$B$12/(Calculator!$D$7*150),1)),ABS(MOD(A402*Calculator!$B$12/(Calculator!$D$7*150),1)-0.5)),MIN(MIN(MOD(A402*Calculator!$C$12/(Calculator!$D$7*150),1),1-MOD(A402*Calculator!$C$12/(Calculator!$D$7*150),1)),ABS(MOD(A402*Calculator!$C$12/(Calculator!$D$7*150),1)-0.5)),IF(INT(2*A402*Calculator!$C$12/(Calculator!$D$7*150))&gt;INT(2*A402*Calculator!$B$12/(Calculator!$D$7*150)),0,1))),1)</f>
        <v>1</v>
      </c>
      <c r="C402" s="252" t="n">
        <f aca="false">IF(Calculator!$E$13="YES",IF(A402&lt;Calculator!$G$13,0,MIN(MIN(MIN(MOD(A402*Calculator!$B$13/(Calculator!$D$7*150),1),1-MOD(A402*Calculator!$B$13/(Calculator!$D$7*150),1)),ABS(MOD(A402*Calculator!$B$13/(Calculator!$D$7*150),1)-0.5)),MIN(MIN(MOD(A402*Calculator!$C$13/(Calculator!$D$7*150),1),1-MOD(A402*Calculator!$C$13/(Calculator!$D$7*150),1)),ABS(MOD(A402*Calculator!$C$13/(Calculator!$D$7*150),1)-0.5)),IF(INT(2*A402*Calculator!$C$13/(Calculator!$D$7*150))&gt;INT(2*A402*Calculator!$B$13/(Calculator!$D$7*150)),0,1))),1)</f>
        <v>1</v>
      </c>
      <c r="D402" s="252" t="n">
        <f aca="false">IF(Calculator!$E$14="YES",IF(A402&lt;Calculator!$G$14,0,MIN(MIN(MIN(MOD(A402*Calculator!$B$14/(Calculator!$D$7*150),1),1-MOD(A402*Calculator!$B$14/(Calculator!$D$7*150),1)),ABS(MOD(A402*Calculator!$B$14/(Calculator!$D$7*150),1)-0.5)),MIN(MIN(MOD(A402*Calculator!$C$14/(Calculator!$D$7*150),1),1-MOD(A402*Calculator!$C$14/(Calculator!$D$7*150),1)),ABS(MOD(A402*Calculator!$C$14/(Calculator!$D$7*150),1)-0.5)),IF(INT(2*A402*Calculator!$C$14/(Calculator!$D$7*150))&gt;INT(2*A402*Calculator!$B$14/(Calculator!$D$7*150)),0,1))),1)</f>
        <v>1</v>
      </c>
      <c r="E402" s="252" t="n">
        <f aca="false">IF(Calculator!$E$15="YES",IF(A402&lt;Calculator!$G$15,0,MIN(MIN(MIN(MOD(A402*Calculator!$B$15/(Calculator!$D$7*150),1),1-MOD(A402*Calculator!$B$15/(Calculator!$D$7*150),1)),ABS(MOD(A402*Calculator!$B$15/(Calculator!$D$7*150),1)-0.5)),MIN(MIN(MOD(A402*Calculator!$C$15/(Calculator!$D$7*150),1),1-MOD(A402*Calculator!$C$15/(Calculator!$D$7*150),1)),ABS(MOD(A402*Calculator!$C$15/(Calculator!$D$7*150),1)-0.5)),IF(INT(2*A402*Calculator!$C$15/(Calculator!$D$7*150))&gt;INT(2*A402*Calculator!$B$15/(Calculator!$D$7*150)),0,1))),1)</f>
        <v>0.185964912280702</v>
      </c>
      <c r="F402" s="252" t="n">
        <f aca="false">IF(Calculator!$E$16="YES",IF(A402&lt;Calculator!$G$16,0,MIN(MIN(MIN(MOD(A402*Calculator!$B$16/(Calculator!$D$7*150),1),1-MOD(A402*Calculator!$B$16/(Calculator!$D$7*150),1)),ABS(MOD(A402*Calculator!$B$16/(Calculator!$D$7*150),1)-0.5)),MIN(MIN(MOD(A402*Calculator!$C$16/(Calculator!$D$7*150),1),1-MOD(A402*Calculator!$C$16/(Calculator!$D$7*150),1)),ABS(MOD(A402*Calculator!$C$16/(Calculator!$D$7*150),1)-0.5)),IF(INT(2*A402*Calculator!$C$16/(Calculator!$D$7*150))&gt;INT(2*A402*Calculator!$B$16/(Calculator!$D$7*150)),0,1))),1)</f>
        <v>1</v>
      </c>
      <c r="G402" s="252" t="n">
        <f aca="false">IF(Calculator!$E$17="YES",IF(A402&lt;Calculator!$G$17,0,MIN(MIN(MIN(MOD(A402*Calculator!$B$17/(Calculator!$D$7*150),1),1-MOD(A402*Calculator!$B$17/(Calculator!$D$7*150),1)),ABS(MOD(A402*Calculator!$B$17/(Calculator!$D$7*150),1)-0.5)),MIN(MIN(MOD(A402*Calculator!$C$17/(Calculator!$D$7*150),1),1-MOD(A402*Calculator!$C$17/(Calculator!$D$7*150),1)),ABS(MOD(A402*Calculator!$C$17/(Calculator!$D$7*150),1)-0.5)),IF(INT(2*A402*Calculator!$C$17/(Calculator!$D$7*150))&gt;INT(2*A402*Calculator!$B$17/(Calculator!$D$7*150)),0,1))),1)</f>
        <v>0.0187719298245614</v>
      </c>
      <c r="H402" s="252" t="n">
        <f aca="false">IF(Calculator!$E$18="YES",IF(A402&lt;Calculator!$G$18,0,MIN(MIN(MIN(MOD(A402*Calculator!$B$18/(Calculator!$D$7*150),1),1-MOD(A402*Calculator!$B$18/(Calculator!$D$7*150),1)),ABS(MOD(A402*Calculator!$B$18/(Calculator!$D$7*150),1)-0.5)),MIN(MIN(MOD(A402*Calculator!$C$18/(Calculator!$D$7*150),1),1-MOD(A402*Calculator!$C$18/(Calculator!$D$7*150),1)),ABS(MOD(A402*Calculator!$C$18/(Calculator!$D$7*150),1)-0.5)),IF(INT(2*A402*Calculator!$C$18/(Calculator!$D$7*150))&gt;INT(2*A402*Calculator!$B$18/(Calculator!$D$7*150)),0,1))),1)</f>
        <v>1</v>
      </c>
      <c r="I402" s="252" t="n">
        <f aca="false">IF(Calculator!$E$19="YES",IF(A402&lt;Calculator!$G$19,0,MIN(MIN(MIN(MOD(A402*Calculator!$B$19/(Calculator!$D$7*150),1),1-MOD(A402*Calculator!$B$19/(Calculator!$D$7*150),1)),ABS(MOD(A402*Calculator!$B$19/(Calculator!$D$7*150),1)-0.5)),MIN(MIN(MOD(A402*Calculator!$C$19/(Calculator!$D$7*150),1),1-MOD(A402*Calculator!$C$19/(Calculator!$D$7*150),1)),ABS(MOD(A402*Calculator!$C$19/(Calculator!$D$7*150),1)-0.5)),IF(INT(2*A402*Calculator!$C$19/(Calculator!$D$7*150))&gt;INT(2*A402*Calculator!$B$19/(Calculator!$D$7*150)),0,1))),1)</f>
        <v>1</v>
      </c>
      <c r="J402" s="252" t="n">
        <f aca="false">IF(Calculator!$E$20="YES",IF(A402&lt;Calculator!$G$20,0,MIN(MIN(MIN(MOD(A402*Calculator!$B$20/(Calculator!$D$7*150),1),1-MOD(A402*Calculator!$B$20/(Calculator!$D$7*150),1)),ABS(MOD(A402*Calculator!$B$20/(Calculator!$D$7*150),1)-0.5)),MIN(MIN(MOD(A402*Calculator!$C$20/(Calculator!$D$7*150),1),1-MOD(A402*Calculator!$C$20/(Calculator!$D$7*150),1)),ABS(MOD(A402*Calculator!$C$20/(Calculator!$D$7*150),1)-0.5)),IF(INT(2*A402*Calculator!$C$20/(Calculator!$D$7*150))&gt;INT(2*A402*Calculator!$B$20/(Calculator!$D$7*150)),0,1))),1)</f>
        <v>1</v>
      </c>
      <c r="K402" s="252" t="n">
        <f aca="false">IF(Calculator!$E$21="YES",IF(A402&lt;Calculator!$G$21,0,MIN(MIN(MIN(MOD(A402*Calculator!$B$21/(Calculator!$D$7*150),1),1-MOD(A402*Calculator!$B$21/(Calculator!$D$7*150),1)),ABS(MOD(A402*Calculator!$B$21/(Calculator!$D$7*150),1)-0.5)),MIN(MIN(MOD(A402*Calculator!$C$21/(Calculator!$D$7*150),1),1-MOD(A402*Calculator!$C$21/(Calculator!$D$7*150),1)),ABS(MOD(A402*Calculator!$C$21/(Calculator!$D$7*150),1)-0.5)),IF(INT(2*A402*Calculator!$C$21/(Calculator!$D$7*150))&gt;INT(2*A402*Calculator!$B$21/(Calculator!$D$7*150)),0,1))),1)</f>
        <v>1</v>
      </c>
      <c r="L402" s="252" t="n">
        <f aca="false">IF(Calculator!$E$22="YES",IF(A402&lt;Calculator!$G$22,0,MIN(MIN(MIN(MOD(A402*Calculator!$B$22/(Calculator!$D$7*150),1),1-MOD(A402*Calculator!$B$22/(Calculator!$D$7*150),1)),ABS(MOD(A402*Calculator!$B$22/(Calculator!$D$7*150),1)-0.5)),MIN(MIN(MOD(A402*Calculator!$C$22/(Calculator!$D$7*150),1),1-MOD(A402*Calculator!$C$22/(Calculator!$D$7*150),1)),ABS(MOD(A402*Calculator!$C$22/(Calculator!$D$7*150),1)-0.5)),IF(INT(2*A402*Calculator!$C$22/(Calculator!$D$7*150))&gt;INT(2*A402*Calculator!$B$22/(Calculator!$D$7*150)),0,1))),1)</f>
        <v>1</v>
      </c>
      <c r="M402" s="252" t="n">
        <f aca="false">MIN(B402:L402)</f>
        <v>0.0187719298245614</v>
      </c>
      <c r="N402" s="252" t="n">
        <f aca="false">SUMPRODUCT(($M$7:$M$557&gt;M402)*1)+SUMPRODUCT(($M$7:$M$557=M402)*(ROW($M$7:$M$557)&lt;ROW(M402)))+1</f>
        <v>327</v>
      </c>
      <c r="O402" s="252" t="str">
        <f aca="false">IF(M402&gt;=0.13,"★★★ EXCELLENT",IF(M402&gt;=0.12,"★★  GOOD",IF(M402&gt;=0.07,"★  FAIR",IF(M402&gt;=0.025,"⚠  MARGINAL","✗  AVOID"))))</f>
        <v>✗  AVOID</v>
      </c>
    </row>
    <row r="403" customFormat="false" ht="15" hidden="false" customHeight="true" outlineLevel="0" collapsed="false">
      <c r="A403" s="249" t="n">
        <v>44.6</v>
      </c>
      <c r="B403" s="250" t="n">
        <f aca="false">IF(Calculator!$E$12="YES",IF(A403&lt;Calculator!$G$12,0,MIN(MIN(MIN(MOD(A403*Calculator!$B$12/(Calculator!$D$7*150),1),1-MOD(A403*Calculator!$B$12/(Calculator!$D$7*150),1)),ABS(MOD(A403*Calculator!$B$12/(Calculator!$D$7*150),1)-0.5)),MIN(MIN(MOD(A403*Calculator!$C$12/(Calculator!$D$7*150),1),1-MOD(A403*Calculator!$C$12/(Calculator!$D$7*150),1)),ABS(MOD(A403*Calculator!$C$12/(Calculator!$D$7*150),1)-0.5)),IF(INT(2*A403*Calculator!$C$12/(Calculator!$D$7*150))&gt;INT(2*A403*Calculator!$B$12/(Calculator!$D$7*150)),0,1))),1)</f>
        <v>1</v>
      </c>
      <c r="C403" s="250" t="n">
        <f aca="false">IF(Calculator!$E$13="YES",IF(A403&lt;Calculator!$G$13,0,MIN(MIN(MIN(MOD(A403*Calculator!$B$13/(Calculator!$D$7*150),1),1-MOD(A403*Calculator!$B$13/(Calculator!$D$7*150),1)),ABS(MOD(A403*Calculator!$B$13/(Calculator!$D$7*150),1)-0.5)),MIN(MIN(MOD(A403*Calculator!$C$13/(Calculator!$D$7*150),1),1-MOD(A403*Calculator!$C$13/(Calculator!$D$7*150),1)),ABS(MOD(A403*Calculator!$C$13/(Calculator!$D$7*150),1)-0.5)),IF(INT(2*A403*Calculator!$C$13/(Calculator!$D$7*150))&gt;INT(2*A403*Calculator!$B$13/(Calculator!$D$7*150)),0,1))),1)</f>
        <v>1</v>
      </c>
      <c r="D403" s="250" t="n">
        <f aca="false">IF(Calculator!$E$14="YES",IF(A403&lt;Calculator!$G$14,0,MIN(MIN(MIN(MOD(A403*Calculator!$B$14/(Calculator!$D$7*150),1),1-MOD(A403*Calculator!$B$14/(Calculator!$D$7*150),1)),ABS(MOD(A403*Calculator!$B$14/(Calculator!$D$7*150),1)-0.5)),MIN(MIN(MOD(A403*Calculator!$C$14/(Calculator!$D$7*150),1),1-MOD(A403*Calculator!$C$14/(Calculator!$D$7*150),1)),ABS(MOD(A403*Calculator!$C$14/(Calculator!$D$7*150),1)-0.5)),IF(INT(2*A403*Calculator!$C$14/(Calculator!$D$7*150))&gt;INT(2*A403*Calculator!$B$14/(Calculator!$D$7*150)),0,1))),1)</f>
        <v>1</v>
      </c>
      <c r="E403" s="250" t="n">
        <f aca="false">IF(Calculator!$E$15="YES",IF(A403&lt;Calculator!$G$15,0,MIN(MIN(MIN(MOD(A403*Calculator!$B$15/(Calculator!$D$7*150),1),1-MOD(A403*Calculator!$B$15/(Calculator!$D$7*150),1)),ABS(MOD(A403*Calculator!$B$15/(Calculator!$D$7*150),1)-0.5)),MIN(MIN(MOD(A403*Calculator!$C$15/(Calculator!$D$7*150),1),1-MOD(A403*Calculator!$C$15/(Calculator!$D$7*150),1)),ABS(MOD(A403*Calculator!$C$15/(Calculator!$D$7*150),1)-0.5)),IF(INT(2*A403*Calculator!$C$15/(Calculator!$D$7*150))&gt;INT(2*A403*Calculator!$B$15/(Calculator!$D$7*150)),0,1))),1)</f>
        <v>0.190877192982456</v>
      </c>
      <c r="F403" s="250" t="n">
        <f aca="false">IF(Calculator!$E$16="YES",IF(A403&lt;Calculator!$G$16,0,MIN(MIN(MIN(MOD(A403*Calculator!$B$16/(Calculator!$D$7*150),1),1-MOD(A403*Calculator!$B$16/(Calculator!$D$7*150),1)),ABS(MOD(A403*Calculator!$B$16/(Calculator!$D$7*150),1)-0.5)),MIN(MIN(MOD(A403*Calculator!$C$16/(Calculator!$D$7*150),1),1-MOD(A403*Calculator!$C$16/(Calculator!$D$7*150),1)),ABS(MOD(A403*Calculator!$C$16/(Calculator!$D$7*150),1)-0.5)),IF(INT(2*A403*Calculator!$C$16/(Calculator!$D$7*150))&gt;INT(2*A403*Calculator!$B$16/(Calculator!$D$7*150)),0,1))),1)</f>
        <v>1</v>
      </c>
      <c r="G403" s="250" t="n">
        <f aca="false">IF(Calculator!$E$17="YES",IF(A403&lt;Calculator!$G$17,0,MIN(MIN(MIN(MOD(A403*Calculator!$B$17/(Calculator!$D$7*150),1),1-MOD(A403*Calculator!$B$17/(Calculator!$D$7*150),1)),ABS(MOD(A403*Calculator!$B$17/(Calculator!$D$7*150),1)-0.5)),MIN(MIN(MOD(A403*Calculator!$C$17/(Calculator!$D$7*150),1),1-MOD(A403*Calculator!$C$17/(Calculator!$D$7*150),1)),ABS(MOD(A403*Calculator!$C$17/(Calculator!$D$7*150),1)-0.5)),IF(INT(2*A403*Calculator!$C$17/(Calculator!$D$7*150))&gt;INT(2*A403*Calculator!$B$17/(Calculator!$D$7*150)),0,1))),1)</f>
        <v>0.00870175438596466</v>
      </c>
      <c r="H403" s="250" t="n">
        <f aca="false">IF(Calculator!$E$18="YES",IF(A403&lt;Calculator!$G$18,0,MIN(MIN(MIN(MOD(A403*Calculator!$B$18/(Calculator!$D$7*150),1),1-MOD(A403*Calculator!$B$18/(Calculator!$D$7*150),1)),ABS(MOD(A403*Calculator!$B$18/(Calculator!$D$7*150),1)-0.5)),MIN(MIN(MOD(A403*Calculator!$C$18/(Calculator!$D$7*150),1),1-MOD(A403*Calculator!$C$18/(Calculator!$D$7*150),1)),ABS(MOD(A403*Calculator!$C$18/(Calculator!$D$7*150),1)-0.5)),IF(INT(2*A403*Calculator!$C$18/(Calculator!$D$7*150))&gt;INT(2*A403*Calculator!$B$18/(Calculator!$D$7*150)),0,1))),1)</f>
        <v>1</v>
      </c>
      <c r="I403" s="250" t="n">
        <f aca="false">IF(Calculator!$E$19="YES",IF(A403&lt;Calculator!$G$19,0,MIN(MIN(MIN(MOD(A403*Calculator!$B$19/(Calculator!$D$7*150),1),1-MOD(A403*Calculator!$B$19/(Calculator!$D$7*150),1)),ABS(MOD(A403*Calculator!$B$19/(Calculator!$D$7*150),1)-0.5)),MIN(MIN(MOD(A403*Calculator!$C$19/(Calculator!$D$7*150),1),1-MOD(A403*Calculator!$C$19/(Calculator!$D$7*150),1)),ABS(MOD(A403*Calculator!$C$19/(Calculator!$D$7*150),1)-0.5)),IF(INT(2*A403*Calculator!$C$19/(Calculator!$D$7*150))&gt;INT(2*A403*Calculator!$B$19/(Calculator!$D$7*150)),0,1))),1)</f>
        <v>1</v>
      </c>
      <c r="J403" s="250" t="n">
        <f aca="false">IF(Calculator!$E$20="YES",IF(A403&lt;Calculator!$G$20,0,MIN(MIN(MIN(MOD(A403*Calculator!$B$20/(Calculator!$D$7*150),1),1-MOD(A403*Calculator!$B$20/(Calculator!$D$7*150),1)),ABS(MOD(A403*Calculator!$B$20/(Calculator!$D$7*150),1)-0.5)),MIN(MIN(MOD(A403*Calculator!$C$20/(Calculator!$D$7*150),1),1-MOD(A403*Calculator!$C$20/(Calculator!$D$7*150),1)),ABS(MOD(A403*Calculator!$C$20/(Calculator!$D$7*150),1)-0.5)),IF(INT(2*A403*Calculator!$C$20/(Calculator!$D$7*150))&gt;INT(2*A403*Calculator!$B$20/(Calculator!$D$7*150)),0,1))),1)</f>
        <v>1</v>
      </c>
      <c r="K403" s="250" t="n">
        <f aca="false">IF(Calculator!$E$21="YES",IF(A403&lt;Calculator!$G$21,0,MIN(MIN(MIN(MOD(A403*Calculator!$B$21/(Calculator!$D$7*150),1),1-MOD(A403*Calculator!$B$21/(Calculator!$D$7*150),1)),ABS(MOD(A403*Calculator!$B$21/(Calculator!$D$7*150),1)-0.5)),MIN(MIN(MOD(A403*Calculator!$C$21/(Calculator!$D$7*150),1),1-MOD(A403*Calculator!$C$21/(Calculator!$D$7*150),1)),ABS(MOD(A403*Calculator!$C$21/(Calculator!$D$7*150),1)-0.5)),IF(INT(2*A403*Calculator!$C$21/(Calculator!$D$7*150))&gt;INT(2*A403*Calculator!$B$21/(Calculator!$D$7*150)),0,1))),1)</f>
        <v>1</v>
      </c>
      <c r="L403" s="250" t="n">
        <f aca="false">IF(Calculator!$E$22="YES",IF(A403&lt;Calculator!$G$22,0,MIN(MIN(MIN(MOD(A403*Calculator!$B$22/(Calculator!$D$7*150),1),1-MOD(A403*Calculator!$B$22/(Calculator!$D$7*150),1)),ABS(MOD(A403*Calculator!$B$22/(Calculator!$D$7*150),1)-0.5)),MIN(MIN(MOD(A403*Calculator!$C$22/(Calculator!$D$7*150),1),1-MOD(A403*Calculator!$C$22/(Calculator!$D$7*150),1)),ABS(MOD(A403*Calculator!$C$22/(Calculator!$D$7*150),1)-0.5)),IF(INT(2*A403*Calculator!$C$22/(Calculator!$D$7*150))&gt;INT(2*A403*Calculator!$B$22/(Calculator!$D$7*150)),0,1))),1)</f>
        <v>1</v>
      </c>
      <c r="M403" s="250" t="n">
        <f aca="false">MIN(B403:L403)</f>
        <v>0.00870175438596466</v>
      </c>
      <c r="N403" s="250" t="n">
        <f aca="false">SUMPRODUCT(($M$7:$M$557&gt;M403)*1)+SUMPRODUCT(($M$7:$M$557=M403)*(ROW($M$7:$M$557)&lt;ROW(M403)))+1</f>
        <v>357</v>
      </c>
      <c r="O403" s="250" t="str">
        <f aca="false">IF(M403&gt;=0.13,"★★★ EXCELLENT",IF(M403&gt;=0.12,"★★  GOOD",IF(M403&gt;=0.07,"★  FAIR",IF(M403&gt;=0.025,"⚠  MARGINAL","✗  AVOID"))))</f>
        <v>✗  AVOID</v>
      </c>
    </row>
    <row r="404" customFormat="false" ht="15" hidden="false" customHeight="true" outlineLevel="0" collapsed="false">
      <c r="A404" s="251" t="n">
        <v>44.7</v>
      </c>
      <c r="B404" s="252" t="n">
        <f aca="false">IF(Calculator!$E$12="YES",IF(A404&lt;Calculator!$G$12,0,MIN(MIN(MIN(MOD(A404*Calculator!$B$12/(Calculator!$D$7*150),1),1-MOD(A404*Calculator!$B$12/(Calculator!$D$7*150),1)),ABS(MOD(A404*Calculator!$B$12/(Calculator!$D$7*150),1)-0.5)),MIN(MIN(MOD(A404*Calculator!$C$12/(Calculator!$D$7*150),1),1-MOD(A404*Calculator!$C$12/(Calculator!$D$7*150),1)),ABS(MOD(A404*Calculator!$C$12/(Calculator!$D$7*150),1)-0.5)),IF(INT(2*A404*Calculator!$C$12/(Calculator!$D$7*150))&gt;INT(2*A404*Calculator!$B$12/(Calculator!$D$7*150)),0,1))),1)</f>
        <v>1</v>
      </c>
      <c r="C404" s="252" t="n">
        <f aca="false">IF(Calculator!$E$13="YES",IF(A404&lt;Calculator!$G$13,0,MIN(MIN(MIN(MOD(A404*Calculator!$B$13/(Calculator!$D$7*150),1),1-MOD(A404*Calculator!$B$13/(Calculator!$D$7*150),1)),ABS(MOD(A404*Calculator!$B$13/(Calculator!$D$7*150),1)-0.5)),MIN(MIN(MOD(A404*Calculator!$C$13/(Calculator!$D$7*150),1),1-MOD(A404*Calculator!$C$13/(Calculator!$D$7*150),1)),ABS(MOD(A404*Calculator!$C$13/(Calculator!$D$7*150),1)-0.5)),IF(INT(2*A404*Calculator!$C$13/(Calculator!$D$7*150))&gt;INT(2*A404*Calculator!$B$13/(Calculator!$D$7*150)),0,1))),1)</f>
        <v>1</v>
      </c>
      <c r="D404" s="252" t="n">
        <f aca="false">IF(Calculator!$E$14="YES",IF(A404&lt;Calculator!$G$14,0,MIN(MIN(MIN(MOD(A404*Calculator!$B$14/(Calculator!$D$7*150),1),1-MOD(A404*Calculator!$B$14/(Calculator!$D$7*150),1)),ABS(MOD(A404*Calculator!$B$14/(Calculator!$D$7*150),1)-0.5)),MIN(MIN(MOD(A404*Calculator!$C$14/(Calculator!$D$7*150),1),1-MOD(A404*Calculator!$C$14/(Calculator!$D$7*150),1)),ABS(MOD(A404*Calculator!$C$14/(Calculator!$D$7*150),1)-0.5)),IF(INT(2*A404*Calculator!$C$14/(Calculator!$D$7*150))&gt;INT(2*A404*Calculator!$B$14/(Calculator!$D$7*150)),0,1))),1)</f>
        <v>1</v>
      </c>
      <c r="E404" s="252" t="n">
        <f aca="false">IF(Calculator!$E$15="YES",IF(A404&lt;Calculator!$G$15,0,MIN(MIN(MIN(MOD(A404*Calculator!$B$15/(Calculator!$D$7*150),1),1-MOD(A404*Calculator!$B$15/(Calculator!$D$7*150),1)),ABS(MOD(A404*Calculator!$B$15/(Calculator!$D$7*150),1)-0.5)),MIN(MIN(MOD(A404*Calculator!$C$15/(Calculator!$D$7*150),1),1-MOD(A404*Calculator!$C$15/(Calculator!$D$7*150),1)),ABS(MOD(A404*Calculator!$C$15/(Calculator!$D$7*150),1)-0.5)),IF(INT(2*A404*Calculator!$C$15/(Calculator!$D$7*150))&gt;INT(2*A404*Calculator!$B$15/(Calculator!$D$7*150)),0,1))),1)</f>
        <v>0.195789473684211</v>
      </c>
      <c r="F404" s="252" t="n">
        <f aca="false">IF(Calculator!$E$16="YES",IF(A404&lt;Calculator!$G$16,0,MIN(MIN(MIN(MOD(A404*Calculator!$B$16/(Calculator!$D$7*150),1),1-MOD(A404*Calculator!$B$16/(Calculator!$D$7*150),1)),ABS(MOD(A404*Calculator!$B$16/(Calculator!$D$7*150),1)-0.5)),MIN(MIN(MOD(A404*Calculator!$C$16/(Calculator!$D$7*150),1),1-MOD(A404*Calculator!$C$16/(Calculator!$D$7*150),1)),ABS(MOD(A404*Calculator!$C$16/(Calculator!$D$7*150),1)-0.5)),IF(INT(2*A404*Calculator!$C$16/(Calculator!$D$7*150))&gt;INT(2*A404*Calculator!$B$16/(Calculator!$D$7*150)),0,1))),1)</f>
        <v>1</v>
      </c>
      <c r="G404" s="252" t="n">
        <f aca="false">IF(Calculator!$E$17="YES",IF(A404&lt;Calculator!$G$17,0,MIN(MIN(MIN(MOD(A404*Calculator!$B$17/(Calculator!$D$7*150),1),1-MOD(A404*Calculator!$B$17/(Calculator!$D$7*150),1)),ABS(MOD(A404*Calculator!$B$17/(Calculator!$D$7*150),1)-0.5)),MIN(MIN(MOD(A404*Calculator!$C$17/(Calculator!$D$7*150),1),1-MOD(A404*Calculator!$C$17/(Calculator!$D$7*150),1)),ABS(MOD(A404*Calculator!$C$17/(Calculator!$D$7*150),1)-0.5)),IF(INT(2*A404*Calculator!$C$17/(Calculator!$D$7*150))&gt;INT(2*A404*Calculator!$B$17/(Calculator!$D$7*150)),0,1))),1)</f>
        <v>0</v>
      </c>
      <c r="H404" s="252" t="n">
        <f aca="false">IF(Calculator!$E$18="YES",IF(A404&lt;Calculator!$G$18,0,MIN(MIN(MIN(MOD(A404*Calculator!$B$18/(Calculator!$D$7*150),1),1-MOD(A404*Calculator!$B$18/(Calculator!$D$7*150),1)),ABS(MOD(A404*Calculator!$B$18/(Calculator!$D$7*150),1)-0.5)),MIN(MIN(MOD(A404*Calculator!$C$18/(Calculator!$D$7*150),1),1-MOD(A404*Calculator!$C$18/(Calculator!$D$7*150),1)),ABS(MOD(A404*Calculator!$C$18/(Calculator!$D$7*150),1)-0.5)),IF(INT(2*A404*Calculator!$C$18/(Calculator!$D$7*150))&gt;INT(2*A404*Calculator!$B$18/(Calculator!$D$7*150)),0,1))),1)</f>
        <v>1</v>
      </c>
      <c r="I404" s="252" t="n">
        <f aca="false">IF(Calculator!$E$19="YES",IF(A404&lt;Calculator!$G$19,0,MIN(MIN(MIN(MOD(A404*Calculator!$B$19/(Calculator!$D$7*150),1),1-MOD(A404*Calculator!$B$19/(Calculator!$D$7*150),1)),ABS(MOD(A404*Calculator!$B$19/(Calculator!$D$7*150),1)-0.5)),MIN(MIN(MOD(A404*Calculator!$C$19/(Calculator!$D$7*150),1),1-MOD(A404*Calculator!$C$19/(Calculator!$D$7*150),1)),ABS(MOD(A404*Calculator!$C$19/(Calculator!$D$7*150),1)-0.5)),IF(INT(2*A404*Calculator!$C$19/(Calculator!$D$7*150))&gt;INT(2*A404*Calculator!$B$19/(Calculator!$D$7*150)),0,1))),1)</f>
        <v>1</v>
      </c>
      <c r="J404" s="252" t="n">
        <f aca="false">IF(Calculator!$E$20="YES",IF(A404&lt;Calculator!$G$20,0,MIN(MIN(MIN(MOD(A404*Calculator!$B$20/(Calculator!$D$7*150),1),1-MOD(A404*Calculator!$B$20/(Calculator!$D$7*150),1)),ABS(MOD(A404*Calculator!$B$20/(Calculator!$D$7*150),1)-0.5)),MIN(MIN(MOD(A404*Calculator!$C$20/(Calculator!$D$7*150),1),1-MOD(A404*Calculator!$C$20/(Calculator!$D$7*150),1)),ABS(MOD(A404*Calculator!$C$20/(Calculator!$D$7*150),1)-0.5)),IF(INT(2*A404*Calculator!$C$20/(Calculator!$D$7*150))&gt;INT(2*A404*Calculator!$B$20/(Calculator!$D$7*150)),0,1))),1)</f>
        <v>1</v>
      </c>
      <c r="K404" s="252" t="n">
        <f aca="false">IF(Calculator!$E$21="YES",IF(A404&lt;Calculator!$G$21,0,MIN(MIN(MIN(MOD(A404*Calculator!$B$21/(Calculator!$D$7*150),1),1-MOD(A404*Calculator!$B$21/(Calculator!$D$7*150),1)),ABS(MOD(A404*Calculator!$B$21/(Calculator!$D$7*150),1)-0.5)),MIN(MIN(MOD(A404*Calculator!$C$21/(Calculator!$D$7*150),1),1-MOD(A404*Calculator!$C$21/(Calculator!$D$7*150),1)),ABS(MOD(A404*Calculator!$C$21/(Calculator!$D$7*150),1)-0.5)),IF(INT(2*A404*Calculator!$C$21/(Calculator!$D$7*150))&gt;INT(2*A404*Calculator!$B$21/(Calculator!$D$7*150)),0,1))),1)</f>
        <v>1</v>
      </c>
      <c r="L404" s="252" t="n">
        <f aca="false">IF(Calculator!$E$22="YES",IF(A404&lt;Calculator!$G$22,0,MIN(MIN(MIN(MOD(A404*Calculator!$B$22/(Calculator!$D$7*150),1),1-MOD(A404*Calculator!$B$22/(Calculator!$D$7*150),1)),ABS(MOD(A404*Calculator!$B$22/(Calculator!$D$7*150),1)-0.5)),MIN(MIN(MOD(A404*Calculator!$C$22/(Calculator!$D$7*150),1),1-MOD(A404*Calculator!$C$22/(Calculator!$D$7*150),1)),ABS(MOD(A404*Calculator!$C$22/(Calculator!$D$7*150),1)-0.5)),IF(INT(2*A404*Calculator!$C$22/(Calculator!$D$7*150))&gt;INT(2*A404*Calculator!$B$22/(Calculator!$D$7*150)),0,1))),1)</f>
        <v>1</v>
      </c>
      <c r="M404" s="252" t="n">
        <f aca="false">MIN(B404:L404)</f>
        <v>0</v>
      </c>
      <c r="N404" s="252" t="n">
        <f aca="false">SUMPRODUCT(($M$7:$M$557&gt;M404)*1)+SUMPRODUCT(($M$7:$M$557=M404)*(ROW($M$7:$M$557)&lt;ROW(M404)))+1</f>
        <v>492</v>
      </c>
      <c r="O404" s="252" t="str">
        <f aca="false">IF(M404&gt;=0.13,"★★★ EXCELLENT",IF(M404&gt;=0.12,"★★  GOOD",IF(M404&gt;=0.07,"★  FAIR",IF(M404&gt;=0.025,"⚠  MARGINAL","✗  AVOID"))))</f>
        <v>✗  AVOID</v>
      </c>
    </row>
    <row r="405" customFormat="false" ht="15" hidden="false" customHeight="true" outlineLevel="0" collapsed="false">
      <c r="A405" s="249" t="n">
        <v>44.8</v>
      </c>
      <c r="B405" s="250" t="n">
        <f aca="false">IF(Calculator!$E$12="YES",IF(A405&lt;Calculator!$G$12,0,MIN(MIN(MIN(MOD(A405*Calculator!$B$12/(Calculator!$D$7*150),1),1-MOD(A405*Calculator!$B$12/(Calculator!$D$7*150),1)),ABS(MOD(A405*Calculator!$B$12/(Calculator!$D$7*150),1)-0.5)),MIN(MIN(MOD(A405*Calculator!$C$12/(Calculator!$D$7*150),1),1-MOD(A405*Calculator!$C$12/(Calculator!$D$7*150),1)),ABS(MOD(A405*Calculator!$C$12/(Calculator!$D$7*150),1)-0.5)),IF(INT(2*A405*Calculator!$C$12/(Calculator!$D$7*150))&gt;INT(2*A405*Calculator!$B$12/(Calculator!$D$7*150)),0,1))),1)</f>
        <v>1</v>
      </c>
      <c r="C405" s="250" t="n">
        <f aca="false">IF(Calculator!$E$13="YES",IF(A405&lt;Calculator!$G$13,0,MIN(MIN(MIN(MOD(A405*Calculator!$B$13/(Calculator!$D$7*150),1),1-MOD(A405*Calculator!$B$13/(Calculator!$D$7*150),1)),ABS(MOD(A405*Calculator!$B$13/(Calculator!$D$7*150),1)-0.5)),MIN(MIN(MOD(A405*Calculator!$C$13/(Calculator!$D$7*150),1),1-MOD(A405*Calculator!$C$13/(Calculator!$D$7*150),1)),ABS(MOD(A405*Calculator!$C$13/(Calculator!$D$7*150),1)-0.5)),IF(INT(2*A405*Calculator!$C$13/(Calculator!$D$7*150))&gt;INT(2*A405*Calculator!$B$13/(Calculator!$D$7*150)),0,1))),1)</f>
        <v>1</v>
      </c>
      <c r="D405" s="250" t="n">
        <f aca="false">IF(Calculator!$E$14="YES",IF(A405&lt;Calculator!$G$14,0,MIN(MIN(MIN(MOD(A405*Calculator!$B$14/(Calculator!$D$7*150),1),1-MOD(A405*Calculator!$B$14/(Calculator!$D$7*150),1)),ABS(MOD(A405*Calculator!$B$14/(Calculator!$D$7*150),1)-0.5)),MIN(MIN(MOD(A405*Calculator!$C$14/(Calculator!$D$7*150),1),1-MOD(A405*Calculator!$C$14/(Calculator!$D$7*150),1)),ABS(MOD(A405*Calculator!$C$14/(Calculator!$D$7*150),1)-0.5)),IF(INT(2*A405*Calculator!$C$14/(Calculator!$D$7*150))&gt;INT(2*A405*Calculator!$B$14/(Calculator!$D$7*150)),0,1))),1)</f>
        <v>1</v>
      </c>
      <c r="E405" s="250" t="n">
        <f aca="false">IF(Calculator!$E$15="YES",IF(A405&lt;Calculator!$G$15,0,MIN(MIN(MIN(MOD(A405*Calculator!$B$15/(Calculator!$D$7*150),1),1-MOD(A405*Calculator!$B$15/(Calculator!$D$7*150),1)),ABS(MOD(A405*Calculator!$B$15/(Calculator!$D$7*150),1)-0.5)),MIN(MIN(MOD(A405*Calculator!$C$15/(Calculator!$D$7*150),1),1-MOD(A405*Calculator!$C$15/(Calculator!$D$7*150),1)),ABS(MOD(A405*Calculator!$C$15/(Calculator!$D$7*150),1)-0.5)),IF(INT(2*A405*Calculator!$C$15/(Calculator!$D$7*150))&gt;INT(2*A405*Calculator!$B$15/(Calculator!$D$7*150)),0,1))),1)</f>
        <v>0.200701754385965</v>
      </c>
      <c r="F405" s="250" t="n">
        <f aca="false">IF(Calculator!$E$16="YES",IF(A405&lt;Calculator!$G$16,0,MIN(MIN(MIN(MOD(A405*Calculator!$B$16/(Calculator!$D$7*150),1),1-MOD(A405*Calculator!$B$16/(Calculator!$D$7*150),1)),ABS(MOD(A405*Calculator!$B$16/(Calculator!$D$7*150),1)-0.5)),MIN(MIN(MOD(A405*Calculator!$C$16/(Calculator!$D$7*150),1),1-MOD(A405*Calculator!$C$16/(Calculator!$D$7*150),1)),ABS(MOD(A405*Calculator!$C$16/(Calculator!$D$7*150),1)-0.5)),IF(INT(2*A405*Calculator!$C$16/(Calculator!$D$7*150))&gt;INT(2*A405*Calculator!$B$16/(Calculator!$D$7*150)),0,1))),1)</f>
        <v>1</v>
      </c>
      <c r="G405" s="250" t="n">
        <f aca="false">IF(Calculator!$E$17="YES",IF(A405&lt;Calculator!$G$17,0,MIN(MIN(MIN(MOD(A405*Calculator!$B$17/(Calculator!$D$7*150),1),1-MOD(A405*Calculator!$B$17/(Calculator!$D$7*150),1)),ABS(MOD(A405*Calculator!$B$17/(Calculator!$D$7*150),1)-0.5)),MIN(MIN(MOD(A405*Calculator!$C$17/(Calculator!$D$7*150),1),1-MOD(A405*Calculator!$C$17/(Calculator!$D$7*150),1)),ABS(MOD(A405*Calculator!$C$17/(Calculator!$D$7*150),1)-0.5)),IF(INT(2*A405*Calculator!$C$17/(Calculator!$D$7*150))&gt;INT(2*A405*Calculator!$B$17/(Calculator!$D$7*150)),0,1))),1)</f>
        <v>0</v>
      </c>
      <c r="H405" s="250" t="n">
        <f aca="false">IF(Calculator!$E$18="YES",IF(A405&lt;Calculator!$G$18,0,MIN(MIN(MIN(MOD(A405*Calculator!$B$18/(Calculator!$D$7*150),1),1-MOD(A405*Calculator!$B$18/(Calculator!$D$7*150),1)),ABS(MOD(A405*Calculator!$B$18/(Calculator!$D$7*150),1)-0.5)),MIN(MIN(MOD(A405*Calculator!$C$18/(Calculator!$D$7*150),1),1-MOD(A405*Calculator!$C$18/(Calculator!$D$7*150),1)),ABS(MOD(A405*Calculator!$C$18/(Calculator!$D$7*150),1)-0.5)),IF(INT(2*A405*Calculator!$C$18/(Calculator!$D$7*150))&gt;INT(2*A405*Calculator!$B$18/(Calculator!$D$7*150)),0,1))),1)</f>
        <v>1</v>
      </c>
      <c r="I405" s="250" t="n">
        <f aca="false">IF(Calculator!$E$19="YES",IF(A405&lt;Calculator!$G$19,0,MIN(MIN(MIN(MOD(A405*Calculator!$B$19/(Calculator!$D$7*150),1),1-MOD(A405*Calculator!$B$19/(Calculator!$D$7*150),1)),ABS(MOD(A405*Calculator!$B$19/(Calculator!$D$7*150),1)-0.5)),MIN(MIN(MOD(A405*Calculator!$C$19/(Calculator!$D$7*150),1),1-MOD(A405*Calculator!$C$19/(Calculator!$D$7*150),1)),ABS(MOD(A405*Calculator!$C$19/(Calculator!$D$7*150),1)-0.5)),IF(INT(2*A405*Calculator!$C$19/(Calculator!$D$7*150))&gt;INT(2*A405*Calculator!$B$19/(Calculator!$D$7*150)),0,1))),1)</f>
        <v>1</v>
      </c>
      <c r="J405" s="250" t="n">
        <f aca="false">IF(Calculator!$E$20="YES",IF(A405&lt;Calculator!$G$20,0,MIN(MIN(MIN(MOD(A405*Calculator!$B$20/(Calculator!$D$7*150),1),1-MOD(A405*Calculator!$B$20/(Calculator!$D$7*150),1)),ABS(MOD(A405*Calculator!$B$20/(Calculator!$D$7*150),1)-0.5)),MIN(MIN(MOD(A405*Calculator!$C$20/(Calculator!$D$7*150),1),1-MOD(A405*Calculator!$C$20/(Calculator!$D$7*150),1)),ABS(MOD(A405*Calculator!$C$20/(Calculator!$D$7*150),1)-0.5)),IF(INT(2*A405*Calculator!$C$20/(Calculator!$D$7*150))&gt;INT(2*A405*Calculator!$B$20/(Calculator!$D$7*150)),0,1))),1)</f>
        <v>1</v>
      </c>
      <c r="K405" s="250" t="n">
        <f aca="false">IF(Calculator!$E$21="YES",IF(A405&lt;Calculator!$G$21,0,MIN(MIN(MIN(MOD(A405*Calculator!$B$21/(Calculator!$D$7*150),1),1-MOD(A405*Calculator!$B$21/(Calculator!$D$7*150),1)),ABS(MOD(A405*Calculator!$B$21/(Calculator!$D$7*150),1)-0.5)),MIN(MIN(MOD(A405*Calculator!$C$21/(Calculator!$D$7*150),1),1-MOD(A405*Calculator!$C$21/(Calculator!$D$7*150),1)),ABS(MOD(A405*Calculator!$C$21/(Calculator!$D$7*150),1)-0.5)),IF(INT(2*A405*Calculator!$C$21/(Calculator!$D$7*150))&gt;INT(2*A405*Calculator!$B$21/(Calculator!$D$7*150)),0,1))),1)</f>
        <v>1</v>
      </c>
      <c r="L405" s="250" t="n">
        <f aca="false">IF(Calculator!$E$22="YES",IF(A405&lt;Calculator!$G$22,0,MIN(MIN(MIN(MOD(A405*Calculator!$B$22/(Calculator!$D$7*150),1),1-MOD(A405*Calculator!$B$22/(Calculator!$D$7*150),1)),ABS(MOD(A405*Calculator!$B$22/(Calculator!$D$7*150),1)-0.5)),MIN(MIN(MOD(A405*Calculator!$C$22/(Calculator!$D$7*150),1),1-MOD(A405*Calculator!$C$22/(Calculator!$D$7*150),1)),ABS(MOD(A405*Calculator!$C$22/(Calculator!$D$7*150),1)-0.5)),IF(INT(2*A405*Calculator!$C$22/(Calculator!$D$7*150))&gt;INT(2*A405*Calculator!$B$22/(Calculator!$D$7*150)),0,1))),1)</f>
        <v>1</v>
      </c>
      <c r="M405" s="250" t="n">
        <f aca="false">MIN(B405:L405)</f>
        <v>0</v>
      </c>
      <c r="N405" s="250" t="n">
        <f aca="false">SUMPRODUCT(($M$7:$M$557&gt;M405)*1)+SUMPRODUCT(($M$7:$M$557=M405)*(ROW($M$7:$M$557)&lt;ROW(M405)))+1</f>
        <v>493</v>
      </c>
      <c r="O405" s="250" t="str">
        <f aca="false">IF(M405&gt;=0.13,"★★★ EXCELLENT",IF(M405&gt;=0.12,"★★  GOOD",IF(M405&gt;=0.07,"★  FAIR",IF(M405&gt;=0.025,"⚠  MARGINAL","✗  AVOID"))))</f>
        <v>✗  AVOID</v>
      </c>
    </row>
    <row r="406" customFormat="false" ht="15" hidden="false" customHeight="true" outlineLevel="0" collapsed="false">
      <c r="A406" s="251" t="n">
        <v>44.9</v>
      </c>
      <c r="B406" s="252" t="n">
        <f aca="false">IF(Calculator!$E$12="YES",IF(A406&lt;Calculator!$G$12,0,MIN(MIN(MIN(MOD(A406*Calculator!$B$12/(Calculator!$D$7*150),1),1-MOD(A406*Calculator!$B$12/(Calculator!$D$7*150),1)),ABS(MOD(A406*Calculator!$B$12/(Calculator!$D$7*150),1)-0.5)),MIN(MIN(MOD(A406*Calculator!$C$12/(Calculator!$D$7*150),1),1-MOD(A406*Calculator!$C$12/(Calculator!$D$7*150),1)),ABS(MOD(A406*Calculator!$C$12/(Calculator!$D$7*150),1)-0.5)),IF(INT(2*A406*Calculator!$C$12/(Calculator!$D$7*150))&gt;INT(2*A406*Calculator!$B$12/(Calculator!$D$7*150)),0,1))),1)</f>
        <v>1</v>
      </c>
      <c r="C406" s="252" t="n">
        <f aca="false">IF(Calculator!$E$13="YES",IF(A406&lt;Calculator!$G$13,0,MIN(MIN(MIN(MOD(A406*Calculator!$B$13/(Calculator!$D$7*150),1),1-MOD(A406*Calculator!$B$13/(Calculator!$D$7*150),1)),ABS(MOD(A406*Calculator!$B$13/(Calculator!$D$7*150),1)-0.5)),MIN(MIN(MOD(A406*Calculator!$C$13/(Calculator!$D$7*150),1),1-MOD(A406*Calculator!$C$13/(Calculator!$D$7*150),1)),ABS(MOD(A406*Calculator!$C$13/(Calculator!$D$7*150),1)-0.5)),IF(INT(2*A406*Calculator!$C$13/(Calculator!$D$7*150))&gt;INT(2*A406*Calculator!$B$13/(Calculator!$D$7*150)),0,1))),1)</f>
        <v>1</v>
      </c>
      <c r="D406" s="252" t="n">
        <f aca="false">IF(Calculator!$E$14="YES",IF(A406&lt;Calculator!$G$14,0,MIN(MIN(MIN(MOD(A406*Calculator!$B$14/(Calculator!$D$7*150),1),1-MOD(A406*Calculator!$B$14/(Calculator!$D$7*150),1)),ABS(MOD(A406*Calculator!$B$14/(Calculator!$D$7*150),1)-0.5)),MIN(MIN(MOD(A406*Calculator!$C$14/(Calculator!$D$7*150),1),1-MOD(A406*Calculator!$C$14/(Calculator!$D$7*150),1)),ABS(MOD(A406*Calculator!$C$14/(Calculator!$D$7*150),1)-0.5)),IF(INT(2*A406*Calculator!$C$14/(Calculator!$D$7*150))&gt;INT(2*A406*Calculator!$B$14/(Calculator!$D$7*150)),0,1))),1)</f>
        <v>1</v>
      </c>
      <c r="E406" s="252" t="n">
        <f aca="false">IF(Calculator!$E$15="YES",IF(A406&lt;Calculator!$G$15,0,MIN(MIN(MIN(MOD(A406*Calculator!$B$15/(Calculator!$D$7*150),1),1-MOD(A406*Calculator!$B$15/(Calculator!$D$7*150),1)),ABS(MOD(A406*Calculator!$B$15/(Calculator!$D$7*150),1)-0.5)),MIN(MIN(MOD(A406*Calculator!$C$15/(Calculator!$D$7*150),1),1-MOD(A406*Calculator!$C$15/(Calculator!$D$7*150),1)),ABS(MOD(A406*Calculator!$C$15/(Calculator!$D$7*150),1)-0.5)),IF(INT(2*A406*Calculator!$C$15/(Calculator!$D$7*150))&gt;INT(2*A406*Calculator!$B$15/(Calculator!$D$7*150)),0,1))),1)</f>
        <v>0.199859649122807</v>
      </c>
      <c r="F406" s="252" t="n">
        <f aca="false">IF(Calculator!$E$16="YES",IF(A406&lt;Calculator!$G$16,0,MIN(MIN(MIN(MOD(A406*Calculator!$B$16/(Calculator!$D$7*150),1),1-MOD(A406*Calculator!$B$16/(Calculator!$D$7*150),1)),ABS(MOD(A406*Calculator!$B$16/(Calculator!$D$7*150),1)-0.5)),MIN(MIN(MOD(A406*Calculator!$C$16/(Calculator!$D$7*150),1),1-MOD(A406*Calculator!$C$16/(Calculator!$D$7*150),1)),ABS(MOD(A406*Calculator!$C$16/(Calculator!$D$7*150),1)-0.5)),IF(INT(2*A406*Calculator!$C$16/(Calculator!$D$7*150))&gt;INT(2*A406*Calculator!$B$16/(Calculator!$D$7*150)),0,1))),1)</f>
        <v>1</v>
      </c>
      <c r="G406" s="252" t="n">
        <f aca="false">IF(Calculator!$E$17="YES",IF(A406&lt;Calculator!$G$17,0,MIN(MIN(MIN(MOD(A406*Calculator!$B$17/(Calculator!$D$7*150),1),1-MOD(A406*Calculator!$B$17/(Calculator!$D$7*150),1)),ABS(MOD(A406*Calculator!$B$17/(Calculator!$D$7*150),1)-0.5)),MIN(MIN(MOD(A406*Calculator!$C$17/(Calculator!$D$7*150),1),1-MOD(A406*Calculator!$C$17/(Calculator!$D$7*150),1)),ABS(MOD(A406*Calculator!$C$17/(Calculator!$D$7*150),1)-0.5)),IF(INT(2*A406*Calculator!$C$17/(Calculator!$D$7*150))&gt;INT(2*A406*Calculator!$B$17/(Calculator!$D$7*150)),0,1))),1)</f>
        <v>0</v>
      </c>
      <c r="H406" s="252" t="n">
        <f aca="false">IF(Calculator!$E$18="YES",IF(A406&lt;Calculator!$G$18,0,MIN(MIN(MIN(MOD(A406*Calculator!$B$18/(Calculator!$D$7*150),1),1-MOD(A406*Calculator!$B$18/(Calculator!$D$7*150),1)),ABS(MOD(A406*Calculator!$B$18/(Calculator!$D$7*150),1)-0.5)),MIN(MIN(MOD(A406*Calculator!$C$18/(Calculator!$D$7*150),1),1-MOD(A406*Calculator!$C$18/(Calculator!$D$7*150),1)),ABS(MOD(A406*Calculator!$C$18/(Calculator!$D$7*150),1)-0.5)),IF(INT(2*A406*Calculator!$C$18/(Calculator!$D$7*150))&gt;INT(2*A406*Calculator!$B$18/(Calculator!$D$7*150)),0,1))),1)</f>
        <v>1</v>
      </c>
      <c r="I406" s="252" t="n">
        <f aca="false">IF(Calculator!$E$19="YES",IF(A406&lt;Calculator!$G$19,0,MIN(MIN(MIN(MOD(A406*Calculator!$B$19/(Calculator!$D$7*150),1),1-MOD(A406*Calculator!$B$19/(Calculator!$D$7*150),1)),ABS(MOD(A406*Calculator!$B$19/(Calculator!$D$7*150),1)-0.5)),MIN(MIN(MOD(A406*Calculator!$C$19/(Calculator!$D$7*150),1),1-MOD(A406*Calculator!$C$19/(Calculator!$D$7*150),1)),ABS(MOD(A406*Calculator!$C$19/(Calculator!$D$7*150),1)-0.5)),IF(INT(2*A406*Calculator!$C$19/(Calculator!$D$7*150))&gt;INT(2*A406*Calculator!$B$19/(Calculator!$D$7*150)),0,1))),1)</f>
        <v>1</v>
      </c>
      <c r="J406" s="252" t="n">
        <f aca="false">IF(Calculator!$E$20="YES",IF(A406&lt;Calculator!$G$20,0,MIN(MIN(MIN(MOD(A406*Calculator!$B$20/(Calculator!$D$7*150),1),1-MOD(A406*Calculator!$B$20/(Calculator!$D$7*150),1)),ABS(MOD(A406*Calculator!$B$20/(Calculator!$D$7*150),1)-0.5)),MIN(MIN(MOD(A406*Calculator!$C$20/(Calculator!$D$7*150),1),1-MOD(A406*Calculator!$C$20/(Calculator!$D$7*150),1)),ABS(MOD(A406*Calculator!$C$20/(Calculator!$D$7*150),1)-0.5)),IF(INT(2*A406*Calculator!$C$20/(Calculator!$D$7*150))&gt;INT(2*A406*Calculator!$B$20/(Calculator!$D$7*150)),0,1))),1)</f>
        <v>1</v>
      </c>
      <c r="K406" s="252" t="n">
        <f aca="false">IF(Calculator!$E$21="YES",IF(A406&lt;Calculator!$G$21,0,MIN(MIN(MIN(MOD(A406*Calculator!$B$21/(Calculator!$D$7*150),1),1-MOD(A406*Calculator!$B$21/(Calculator!$D$7*150),1)),ABS(MOD(A406*Calculator!$B$21/(Calculator!$D$7*150),1)-0.5)),MIN(MIN(MOD(A406*Calculator!$C$21/(Calculator!$D$7*150),1),1-MOD(A406*Calculator!$C$21/(Calculator!$D$7*150),1)),ABS(MOD(A406*Calculator!$C$21/(Calculator!$D$7*150),1)-0.5)),IF(INT(2*A406*Calculator!$C$21/(Calculator!$D$7*150))&gt;INT(2*A406*Calculator!$B$21/(Calculator!$D$7*150)),0,1))),1)</f>
        <v>1</v>
      </c>
      <c r="L406" s="252" t="n">
        <f aca="false">IF(Calculator!$E$22="YES",IF(A406&lt;Calculator!$G$22,0,MIN(MIN(MIN(MOD(A406*Calculator!$B$22/(Calculator!$D$7*150),1),1-MOD(A406*Calculator!$B$22/(Calculator!$D$7*150),1)),ABS(MOD(A406*Calculator!$B$22/(Calculator!$D$7*150),1)-0.5)),MIN(MIN(MOD(A406*Calculator!$C$22/(Calculator!$D$7*150),1),1-MOD(A406*Calculator!$C$22/(Calculator!$D$7*150),1)),ABS(MOD(A406*Calculator!$C$22/(Calculator!$D$7*150),1)-0.5)),IF(INT(2*A406*Calculator!$C$22/(Calculator!$D$7*150))&gt;INT(2*A406*Calculator!$B$22/(Calculator!$D$7*150)),0,1))),1)</f>
        <v>1</v>
      </c>
      <c r="M406" s="252" t="n">
        <f aca="false">MIN(B406:L406)</f>
        <v>0</v>
      </c>
      <c r="N406" s="252" t="n">
        <f aca="false">SUMPRODUCT(($M$7:$M$557&gt;M406)*1)+SUMPRODUCT(($M$7:$M$557=M406)*(ROW($M$7:$M$557)&lt;ROW(M406)))+1</f>
        <v>494</v>
      </c>
      <c r="O406" s="252" t="str">
        <f aca="false">IF(M406&gt;=0.13,"★★★ EXCELLENT",IF(M406&gt;=0.12,"★★  GOOD",IF(M406&gt;=0.07,"★  FAIR",IF(M406&gt;=0.025,"⚠  MARGINAL","✗  AVOID"))))</f>
        <v>✗  AVOID</v>
      </c>
    </row>
    <row r="407" customFormat="false" ht="15" hidden="false" customHeight="true" outlineLevel="0" collapsed="false">
      <c r="A407" s="249" t="n">
        <v>45</v>
      </c>
      <c r="B407" s="250" t="n">
        <f aca="false">IF(Calculator!$E$12="YES",IF(A407&lt;Calculator!$G$12,0,MIN(MIN(MIN(MOD(A407*Calculator!$B$12/(Calculator!$D$7*150),1),1-MOD(A407*Calculator!$B$12/(Calculator!$D$7*150),1)),ABS(MOD(A407*Calculator!$B$12/(Calculator!$D$7*150),1)-0.5)),MIN(MIN(MOD(A407*Calculator!$C$12/(Calculator!$D$7*150),1),1-MOD(A407*Calculator!$C$12/(Calculator!$D$7*150),1)),ABS(MOD(A407*Calculator!$C$12/(Calculator!$D$7*150),1)-0.5)),IF(INT(2*A407*Calculator!$C$12/(Calculator!$D$7*150))&gt;INT(2*A407*Calculator!$B$12/(Calculator!$D$7*150)),0,1))),1)</f>
        <v>1</v>
      </c>
      <c r="C407" s="250" t="n">
        <f aca="false">IF(Calculator!$E$13="YES",IF(A407&lt;Calculator!$G$13,0,MIN(MIN(MIN(MOD(A407*Calculator!$B$13/(Calculator!$D$7*150),1),1-MOD(A407*Calculator!$B$13/(Calculator!$D$7*150),1)),ABS(MOD(A407*Calculator!$B$13/(Calculator!$D$7*150),1)-0.5)),MIN(MIN(MOD(A407*Calculator!$C$13/(Calculator!$D$7*150),1),1-MOD(A407*Calculator!$C$13/(Calculator!$D$7*150),1)),ABS(MOD(A407*Calculator!$C$13/(Calculator!$D$7*150),1)-0.5)),IF(INT(2*A407*Calculator!$C$13/(Calculator!$D$7*150))&gt;INT(2*A407*Calculator!$B$13/(Calculator!$D$7*150)),0,1))),1)</f>
        <v>1</v>
      </c>
      <c r="D407" s="250" t="n">
        <f aca="false">IF(Calculator!$E$14="YES",IF(A407&lt;Calculator!$G$14,0,MIN(MIN(MIN(MOD(A407*Calculator!$B$14/(Calculator!$D$7*150),1),1-MOD(A407*Calculator!$B$14/(Calculator!$D$7*150),1)),ABS(MOD(A407*Calculator!$B$14/(Calculator!$D$7*150),1)-0.5)),MIN(MIN(MOD(A407*Calculator!$C$14/(Calculator!$D$7*150),1),1-MOD(A407*Calculator!$C$14/(Calculator!$D$7*150),1)),ABS(MOD(A407*Calculator!$C$14/(Calculator!$D$7*150),1)-0.5)),IF(INT(2*A407*Calculator!$C$14/(Calculator!$D$7*150))&gt;INT(2*A407*Calculator!$B$14/(Calculator!$D$7*150)),0,1))),1)</f>
        <v>1</v>
      </c>
      <c r="E407" s="250" t="n">
        <f aca="false">IF(Calculator!$E$15="YES",IF(A407&lt;Calculator!$G$15,0,MIN(MIN(MIN(MOD(A407*Calculator!$B$15/(Calculator!$D$7*150),1),1-MOD(A407*Calculator!$B$15/(Calculator!$D$7*150),1)),ABS(MOD(A407*Calculator!$B$15/(Calculator!$D$7*150),1)-0.5)),MIN(MIN(MOD(A407*Calculator!$C$15/(Calculator!$D$7*150),1),1-MOD(A407*Calculator!$C$15/(Calculator!$D$7*150),1)),ABS(MOD(A407*Calculator!$C$15/(Calculator!$D$7*150),1)-0.5)),IF(INT(2*A407*Calculator!$C$15/(Calculator!$D$7*150))&gt;INT(2*A407*Calculator!$B$15/(Calculator!$D$7*150)),0,1))),1)</f>
        <v>0.194736842105263</v>
      </c>
      <c r="F407" s="250" t="n">
        <f aca="false">IF(Calculator!$E$16="YES",IF(A407&lt;Calculator!$G$16,0,MIN(MIN(MIN(MOD(A407*Calculator!$B$16/(Calculator!$D$7*150),1),1-MOD(A407*Calculator!$B$16/(Calculator!$D$7*150),1)),ABS(MOD(A407*Calculator!$B$16/(Calculator!$D$7*150),1)-0.5)),MIN(MIN(MOD(A407*Calculator!$C$16/(Calculator!$D$7*150),1),1-MOD(A407*Calculator!$C$16/(Calculator!$D$7*150),1)),ABS(MOD(A407*Calculator!$C$16/(Calculator!$D$7*150),1)-0.5)),IF(INT(2*A407*Calculator!$C$16/(Calculator!$D$7*150))&gt;INT(2*A407*Calculator!$B$16/(Calculator!$D$7*150)),0,1))),1)</f>
        <v>1</v>
      </c>
      <c r="G407" s="250" t="n">
        <f aca="false">IF(Calculator!$E$17="YES",IF(A407&lt;Calculator!$G$17,0,MIN(MIN(MIN(MOD(A407*Calculator!$B$17/(Calculator!$D$7*150),1),1-MOD(A407*Calculator!$B$17/(Calculator!$D$7*150),1)),ABS(MOD(A407*Calculator!$B$17/(Calculator!$D$7*150),1)-0.5)),MIN(MIN(MOD(A407*Calculator!$C$17/(Calculator!$D$7*150),1),1-MOD(A407*Calculator!$C$17/(Calculator!$D$7*150),1)),ABS(MOD(A407*Calculator!$C$17/(Calculator!$D$7*150),1)-0.5)),IF(INT(2*A407*Calculator!$C$17/(Calculator!$D$7*150))&gt;INT(2*A407*Calculator!$B$17/(Calculator!$D$7*150)),0,1))),1)</f>
        <v>0</v>
      </c>
      <c r="H407" s="250" t="n">
        <f aca="false">IF(Calculator!$E$18="YES",IF(A407&lt;Calculator!$G$18,0,MIN(MIN(MIN(MOD(A407*Calculator!$B$18/(Calculator!$D$7*150),1),1-MOD(A407*Calculator!$B$18/(Calculator!$D$7*150),1)),ABS(MOD(A407*Calculator!$B$18/(Calculator!$D$7*150),1)-0.5)),MIN(MIN(MOD(A407*Calculator!$C$18/(Calculator!$D$7*150),1),1-MOD(A407*Calculator!$C$18/(Calculator!$D$7*150),1)),ABS(MOD(A407*Calculator!$C$18/(Calculator!$D$7*150),1)-0.5)),IF(INT(2*A407*Calculator!$C$18/(Calculator!$D$7*150))&gt;INT(2*A407*Calculator!$B$18/(Calculator!$D$7*150)),0,1))),1)</f>
        <v>1</v>
      </c>
      <c r="I407" s="250" t="n">
        <f aca="false">IF(Calculator!$E$19="YES",IF(A407&lt;Calculator!$G$19,0,MIN(MIN(MIN(MOD(A407*Calculator!$B$19/(Calculator!$D$7*150),1),1-MOD(A407*Calculator!$B$19/(Calculator!$D$7*150),1)),ABS(MOD(A407*Calculator!$B$19/(Calculator!$D$7*150),1)-0.5)),MIN(MIN(MOD(A407*Calculator!$C$19/(Calculator!$D$7*150),1),1-MOD(A407*Calculator!$C$19/(Calculator!$D$7*150),1)),ABS(MOD(A407*Calculator!$C$19/(Calculator!$D$7*150),1)-0.5)),IF(INT(2*A407*Calculator!$C$19/(Calculator!$D$7*150))&gt;INT(2*A407*Calculator!$B$19/(Calculator!$D$7*150)),0,1))),1)</f>
        <v>1</v>
      </c>
      <c r="J407" s="250" t="n">
        <f aca="false">IF(Calculator!$E$20="YES",IF(A407&lt;Calculator!$G$20,0,MIN(MIN(MIN(MOD(A407*Calculator!$B$20/(Calculator!$D$7*150),1),1-MOD(A407*Calculator!$B$20/(Calculator!$D$7*150),1)),ABS(MOD(A407*Calculator!$B$20/(Calculator!$D$7*150),1)-0.5)),MIN(MIN(MOD(A407*Calculator!$C$20/(Calculator!$D$7*150),1),1-MOD(A407*Calculator!$C$20/(Calculator!$D$7*150),1)),ABS(MOD(A407*Calculator!$C$20/(Calculator!$D$7*150),1)-0.5)),IF(INT(2*A407*Calculator!$C$20/(Calculator!$D$7*150))&gt;INT(2*A407*Calculator!$B$20/(Calculator!$D$7*150)),0,1))),1)</f>
        <v>1</v>
      </c>
      <c r="K407" s="250" t="n">
        <f aca="false">IF(Calculator!$E$21="YES",IF(A407&lt;Calculator!$G$21,0,MIN(MIN(MIN(MOD(A407*Calculator!$B$21/(Calculator!$D$7*150),1),1-MOD(A407*Calculator!$B$21/(Calculator!$D$7*150),1)),ABS(MOD(A407*Calculator!$B$21/(Calculator!$D$7*150),1)-0.5)),MIN(MIN(MOD(A407*Calculator!$C$21/(Calculator!$D$7*150),1),1-MOD(A407*Calculator!$C$21/(Calculator!$D$7*150),1)),ABS(MOD(A407*Calculator!$C$21/(Calculator!$D$7*150),1)-0.5)),IF(INT(2*A407*Calculator!$C$21/(Calculator!$D$7*150))&gt;INT(2*A407*Calculator!$B$21/(Calculator!$D$7*150)),0,1))),1)</f>
        <v>1</v>
      </c>
      <c r="L407" s="250" t="n">
        <f aca="false">IF(Calculator!$E$22="YES",IF(A407&lt;Calculator!$G$22,0,MIN(MIN(MIN(MOD(A407*Calculator!$B$22/(Calculator!$D$7*150),1),1-MOD(A407*Calculator!$B$22/(Calculator!$D$7*150),1)),ABS(MOD(A407*Calculator!$B$22/(Calculator!$D$7*150),1)-0.5)),MIN(MIN(MOD(A407*Calculator!$C$22/(Calculator!$D$7*150),1),1-MOD(A407*Calculator!$C$22/(Calculator!$D$7*150),1)),ABS(MOD(A407*Calculator!$C$22/(Calculator!$D$7*150),1)-0.5)),IF(INT(2*A407*Calculator!$C$22/(Calculator!$D$7*150))&gt;INT(2*A407*Calculator!$B$22/(Calculator!$D$7*150)),0,1))),1)</f>
        <v>1</v>
      </c>
      <c r="M407" s="250" t="n">
        <f aca="false">MIN(B407:L407)</f>
        <v>0</v>
      </c>
      <c r="N407" s="250" t="n">
        <f aca="false">SUMPRODUCT(($M$7:$M$557&gt;M407)*1)+SUMPRODUCT(($M$7:$M$557=M407)*(ROW($M$7:$M$557)&lt;ROW(M407)))+1</f>
        <v>495</v>
      </c>
      <c r="O407" s="250" t="str">
        <f aca="false">IF(M407&gt;=0.13,"★★★ EXCELLENT",IF(M407&gt;=0.12,"★★  GOOD",IF(M407&gt;=0.07,"★  FAIR",IF(M407&gt;=0.025,"⚠  MARGINAL","✗  AVOID"))))</f>
        <v>✗  AVOID</v>
      </c>
    </row>
    <row r="408" customFormat="false" ht="15" hidden="false" customHeight="true" outlineLevel="0" collapsed="false">
      <c r="A408" s="251" t="n">
        <v>45.1</v>
      </c>
      <c r="B408" s="252" t="n">
        <f aca="false">IF(Calculator!$E$12="YES",IF(A408&lt;Calculator!$G$12,0,MIN(MIN(MIN(MOD(A408*Calculator!$B$12/(Calculator!$D$7*150),1),1-MOD(A408*Calculator!$B$12/(Calculator!$D$7*150),1)),ABS(MOD(A408*Calculator!$B$12/(Calculator!$D$7*150),1)-0.5)),MIN(MIN(MOD(A408*Calculator!$C$12/(Calculator!$D$7*150),1),1-MOD(A408*Calculator!$C$12/(Calculator!$D$7*150),1)),ABS(MOD(A408*Calculator!$C$12/(Calculator!$D$7*150),1)-0.5)),IF(INT(2*A408*Calculator!$C$12/(Calculator!$D$7*150))&gt;INT(2*A408*Calculator!$B$12/(Calculator!$D$7*150)),0,1))),1)</f>
        <v>1</v>
      </c>
      <c r="C408" s="252" t="n">
        <f aca="false">IF(Calculator!$E$13="YES",IF(A408&lt;Calculator!$G$13,0,MIN(MIN(MIN(MOD(A408*Calculator!$B$13/(Calculator!$D$7*150),1),1-MOD(A408*Calculator!$B$13/(Calculator!$D$7*150),1)),ABS(MOD(A408*Calculator!$B$13/(Calculator!$D$7*150),1)-0.5)),MIN(MIN(MOD(A408*Calculator!$C$13/(Calculator!$D$7*150),1),1-MOD(A408*Calculator!$C$13/(Calculator!$D$7*150),1)),ABS(MOD(A408*Calculator!$C$13/(Calculator!$D$7*150),1)-0.5)),IF(INT(2*A408*Calculator!$C$13/(Calculator!$D$7*150))&gt;INT(2*A408*Calculator!$B$13/(Calculator!$D$7*150)),0,1))),1)</f>
        <v>1</v>
      </c>
      <c r="D408" s="252" t="n">
        <f aca="false">IF(Calculator!$E$14="YES",IF(A408&lt;Calculator!$G$14,0,MIN(MIN(MIN(MOD(A408*Calculator!$B$14/(Calculator!$D$7*150),1),1-MOD(A408*Calculator!$B$14/(Calculator!$D$7*150),1)),ABS(MOD(A408*Calculator!$B$14/(Calculator!$D$7*150),1)-0.5)),MIN(MIN(MOD(A408*Calculator!$C$14/(Calculator!$D$7*150),1),1-MOD(A408*Calculator!$C$14/(Calculator!$D$7*150),1)),ABS(MOD(A408*Calculator!$C$14/(Calculator!$D$7*150),1)-0.5)),IF(INT(2*A408*Calculator!$C$14/(Calculator!$D$7*150))&gt;INT(2*A408*Calculator!$B$14/(Calculator!$D$7*150)),0,1))),1)</f>
        <v>1</v>
      </c>
      <c r="E408" s="252" t="n">
        <f aca="false">IF(Calculator!$E$15="YES",IF(A408&lt;Calculator!$G$15,0,MIN(MIN(MIN(MOD(A408*Calculator!$B$15/(Calculator!$D$7*150),1),1-MOD(A408*Calculator!$B$15/(Calculator!$D$7*150),1)),ABS(MOD(A408*Calculator!$B$15/(Calculator!$D$7*150),1)-0.5)),MIN(MIN(MOD(A408*Calculator!$C$15/(Calculator!$D$7*150),1),1-MOD(A408*Calculator!$C$15/(Calculator!$D$7*150),1)),ABS(MOD(A408*Calculator!$C$15/(Calculator!$D$7*150),1)-0.5)),IF(INT(2*A408*Calculator!$C$15/(Calculator!$D$7*150))&gt;INT(2*A408*Calculator!$B$15/(Calculator!$D$7*150)),0,1))),1)</f>
        <v>0.189614035087719</v>
      </c>
      <c r="F408" s="252" t="n">
        <f aca="false">IF(Calculator!$E$16="YES",IF(A408&lt;Calculator!$G$16,0,MIN(MIN(MIN(MOD(A408*Calculator!$B$16/(Calculator!$D$7*150),1),1-MOD(A408*Calculator!$B$16/(Calculator!$D$7*150),1)),ABS(MOD(A408*Calculator!$B$16/(Calculator!$D$7*150),1)-0.5)),MIN(MIN(MOD(A408*Calculator!$C$16/(Calculator!$D$7*150),1),1-MOD(A408*Calculator!$C$16/(Calculator!$D$7*150),1)),ABS(MOD(A408*Calculator!$C$16/(Calculator!$D$7*150),1)-0.5)),IF(INT(2*A408*Calculator!$C$16/(Calculator!$D$7*150))&gt;INT(2*A408*Calculator!$B$16/(Calculator!$D$7*150)),0,1))),1)</f>
        <v>1</v>
      </c>
      <c r="G408" s="252" t="n">
        <f aca="false">IF(Calculator!$E$17="YES",IF(A408&lt;Calculator!$G$17,0,MIN(MIN(MIN(MOD(A408*Calculator!$B$17/(Calculator!$D$7*150),1),1-MOD(A408*Calculator!$B$17/(Calculator!$D$7*150),1)),ABS(MOD(A408*Calculator!$B$17/(Calculator!$D$7*150),1)-0.5)),MIN(MIN(MOD(A408*Calculator!$C$17/(Calculator!$D$7*150),1),1-MOD(A408*Calculator!$C$17/(Calculator!$D$7*150),1)),ABS(MOD(A408*Calculator!$C$17/(Calculator!$D$7*150),1)-0.5)),IF(INT(2*A408*Calculator!$C$17/(Calculator!$D$7*150))&gt;INT(2*A408*Calculator!$B$17/(Calculator!$D$7*150)),0,1))),1)</f>
        <v>0</v>
      </c>
      <c r="H408" s="252" t="n">
        <f aca="false">IF(Calculator!$E$18="YES",IF(A408&lt;Calculator!$G$18,0,MIN(MIN(MIN(MOD(A408*Calculator!$B$18/(Calculator!$D$7*150),1),1-MOD(A408*Calculator!$B$18/(Calculator!$D$7*150),1)),ABS(MOD(A408*Calculator!$B$18/(Calculator!$D$7*150),1)-0.5)),MIN(MIN(MOD(A408*Calculator!$C$18/(Calculator!$D$7*150),1),1-MOD(A408*Calculator!$C$18/(Calculator!$D$7*150),1)),ABS(MOD(A408*Calculator!$C$18/(Calculator!$D$7*150),1)-0.5)),IF(INT(2*A408*Calculator!$C$18/(Calculator!$D$7*150))&gt;INT(2*A408*Calculator!$B$18/(Calculator!$D$7*150)),0,1))),1)</f>
        <v>1</v>
      </c>
      <c r="I408" s="252" t="n">
        <f aca="false">IF(Calculator!$E$19="YES",IF(A408&lt;Calculator!$G$19,0,MIN(MIN(MIN(MOD(A408*Calculator!$B$19/(Calculator!$D$7*150),1),1-MOD(A408*Calculator!$B$19/(Calculator!$D$7*150),1)),ABS(MOD(A408*Calculator!$B$19/(Calculator!$D$7*150),1)-0.5)),MIN(MIN(MOD(A408*Calculator!$C$19/(Calculator!$D$7*150),1),1-MOD(A408*Calculator!$C$19/(Calculator!$D$7*150),1)),ABS(MOD(A408*Calculator!$C$19/(Calculator!$D$7*150),1)-0.5)),IF(INT(2*A408*Calculator!$C$19/(Calculator!$D$7*150))&gt;INT(2*A408*Calculator!$B$19/(Calculator!$D$7*150)),0,1))),1)</f>
        <v>1</v>
      </c>
      <c r="J408" s="252" t="n">
        <f aca="false">IF(Calculator!$E$20="YES",IF(A408&lt;Calculator!$G$20,0,MIN(MIN(MIN(MOD(A408*Calculator!$B$20/(Calculator!$D$7*150),1),1-MOD(A408*Calculator!$B$20/(Calculator!$D$7*150),1)),ABS(MOD(A408*Calculator!$B$20/(Calculator!$D$7*150),1)-0.5)),MIN(MIN(MOD(A408*Calculator!$C$20/(Calculator!$D$7*150),1),1-MOD(A408*Calculator!$C$20/(Calculator!$D$7*150),1)),ABS(MOD(A408*Calculator!$C$20/(Calculator!$D$7*150),1)-0.5)),IF(INT(2*A408*Calculator!$C$20/(Calculator!$D$7*150))&gt;INT(2*A408*Calculator!$B$20/(Calculator!$D$7*150)),0,1))),1)</f>
        <v>1</v>
      </c>
      <c r="K408" s="252" t="n">
        <f aca="false">IF(Calculator!$E$21="YES",IF(A408&lt;Calculator!$G$21,0,MIN(MIN(MIN(MOD(A408*Calculator!$B$21/(Calculator!$D$7*150),1),1-MOD(A408*Calculator!$B$21/(Calculator!$D$7*150),1)),ABS(MOD(A408*Calculator!$B$21/(Calculator!$D$7*150),1)-0.5)),MIN(MIN(MOD(A408*Calculator!$C$21/(Calculator!$D$7*150),1),1-MOD(A408*Calculator!$C$21/(Calculator!$D$7*150),1)),ABS(MOD(A408*Calculator!$C$21/(Calculator!$D$7*150),1)-0.5)),IF(INT(2*A408*Calculator!$C$21/(Calculator!$D$7*150))&gt;INT(2*A408*Calculator!$B$21/(Calculator!$D$7*150)),0,1))),1)</f>
        <v>1</v>
      </c>
      <c r="L408" s="252" t="n">
        <f aca="false">IF(Calculator!$E$22="YES",IF(A408&lt;Calculator!$G$22,0,MIN(MIN(MIN(MOD(A408*Calculator!$B$22/(Calculator!$D$7*150),1),1-MOD(A408*Calculator!$B$22/(Calculator!$D$7*150),1)),ABS(MOD(A408*Calculator!$B$22/(Calculator!$D$7*150),1)-0.5)),MIN(MIN(MOD(A408*Calculator!$C$22/(Calculator!$D$7*150),1),1-MOD(A408*Calculator!$C$22/(Calculator!$D$7*150),1)),ABS(MOD(A408*Calculator!$C$22/(Calculator!$D$7*150),1)-0.5)),IF(INT(2*A408*Calculator!$C$22/(Calculator!$D$7*150))&gt;INT(2*A408*Calculator!$B$22/(Calculator!$D$7*150)),0,1))),1)</f>
        <v>1</v>
      </c>
      <c r="M408" s="252" t="n">
        <f aca="false">MIN(B408:L408)</f>
        <v>0</v>
      </c>
      <c r="N408" s="252" t="n">
        <f aca="false">SUMPRODUCT(($M$7:$M$557&gt;M408)*1)+SUMPRODUCT(($M$7:$M$557=M408)*(ROW($M$7:$M$557)&lt;ROW(M408)))+1</f>
        <v>496</v>
      </c>
      <c r="O408" s="252" t="str">
        <f aca="false">IF(M408&gt;=0.13,"★★★ EXCELLENT",IF(M408&gt;=0.12,"★★  GOOD",IF(M408&gt;=0.07,"★  FAIR",IF(M408&gt;=0.025,"⚠  MARGINAL","✗  AVOID"))))</f>
        <v>✗  AVOID</v>
      </c>
    </row>
    <row r="409" customFormat="false" ht="15" hidden="false" customHeight="true" outlineLevel="0" collapsed="false">
      <c r="A409" s="249" t="n">
        <v>45.2</v>
      </c>
      <c r="B409" s="250" t="n">
        <f aca="false">IF(Calculator!$E$12="YES",IF(A409&lt;Calculator!$G$12,0,MIN(MIN(MIN(MOD(A409*Calculator!$B$12/(Calculator!$D$7*150),1),1-MOD(A409*Calculator!$B$12/(Calculator!$D$7*150),1)),ABS(MOD(A409*Calculator!$B$12/(Calculator!$D$7*150),1)-0.5)),MIN(MIN(MOD(A409*Calculator!$C$12/(Calculator!$D$7*150),1),1-MOD(A409*Calculator!$C$12/(Calculator!$D$7*150),1)),ABS(MOD(A409*Calculator!$C$12/(Calculator!$D$7*150),1)-0.5)),IF(INT(2*A409*Calculator!$C$12/(Calculator!$D$7*150))&gt;INT(2*A409*Calculator!$B$12/(Calculator!$D$7*150)),0,1))),1)</f>
        <v>1</v>
      </c>
      <c r="C409" s="250" t="n">
        <f aca="false">IF(Calculator!$E$13="YES",IF(A409&lt;Calculator!$G$13,0,MIN(MIN(MIN(MOD(A409*Calculator!$B$13/(Calculator!$D$7*150),1),1-MOD(A409*Calculator!$B$13/(Calculator!$D$7*150),1)),ABS(MOD(A409*Calculator!$B$13/(Calculator!$D$7*150),1)-0.5)),MIN(MIN(MOD(A409*Calculator!$C$13/(Calculator!$D$7*150),1),1-MOD(A409*Calculator!$C$13/(Calculator!$D$7*150),1)),ABS(MOD(A409*Calculator!$C$13/(Calculator!$D$7*150),1)-0.5)),IF(INT(2*A409*Calculator!$C$13/(Calculator!$D$7*150))&gt;INT(2*A409*Calculator!$B$13/(Calculator!$D$7*150)),0,1))),1)</f>
        <v>1</v>
      </c>
      <c r="D409" s="250" t="n">
        <f aca="false">IF(Calculator!$E$14="YES",IF(A409&lt;Calculator!$G$14,0,MIN(MIN(MIN(MOD(A409*Calculator!$B$14/(Calculator!$D$7*150),1),1-MOD(A409*Calculator!$B$14/(Calculator!$D$7*150),1)),ABS(MOD(A409*Calculator!$B$14/(Calculator!$D$7*150),1)-0.5)),MIN(MIN(MOD(A409*Calculator!$C$14/(Calculator!$D$7*150),1),1-MOD(A409*Calculator!$C$14/(Calculator!$D$7*150),1)),ABS(MOD(A409*Calculator!$C$14/(Calculator!$D$7*150),1)-0.5)),IF(INT(2*A409*Calculator!$C$14/(Calculator!$D$7*150))&gt;INT(2*A409*Calculator!$B$14/(Calculator!$D$7*150)),0,1))),1)</f>
        <v>1</v>
      </c>
      <c r="E409" s="250" t="n">
        <f aca="false">IF(Calculator!$E$15="YES",IF(A409&lt;Calculator!$G$15,0,MIN(MIN(MIN(MOD(A409*Calculator!$B$15/(Calculator!$D$7*150),1),1-MOD(A409*Calculator!$B$15/(Calculator!$D$7*150),1)),ABS(MOD(A409*Calculator!$B$15/(Calculator!$D$7*150),1)-0.5)),MIN(MIN(MOD(A409*Calculator!$C$15/(Calculator!$D$7*150),1),1-MOD(A409*Calculator!$C$15/(Calculator!$D$7*150),1)),ABS(MOD(A409*Calculator!$C$15/(Calculator!$D$7*150),1)-0.5)),IF(INT(2*A409*Calculator!$C$15/(Calculator!$D$7*150))&gt;INT(2*A409*Calculator!$B$15/(Calculator!$D$7*150)),0,1))),1)</f>
        <v>0.184491228070175</v>
      </c>
      <c r="F409" s="250" t="n">
        <f aca="false">IF(Calculator!$E$16="YES",IF(A409&lt;Calculator!$G$16,0,MIN(MIN(MIN(MOD(A409*Calculator!$B$16/(Calculator!$D$7*150),1),1-MOD(A409*Calculator!$B$16/(Calculator!$D$7*150),1)),ABS(MOD(A409*Calculator!$B$16/(Calculator!$D$7*150),1)-0.5)),MIN(MIN(MOD(A409*Calculator!$C$16/(Calculator!$D$7*150),1),1-MOD(A409*Calculator!$C$16/(Calculator!$D$7*150),1)),ABS(MOD(A409*Calculator!$C$16/(Calculator!$D$7*150),1)-0.5)),IF(INT(2*A409*Calculator!$C$16/(Calculator!$D$7*150))&gt;INT(2*A409*Calculator!$B$16/(Calculator!$D$7*150)),0,1))),1)</f>
        <v>1</v>
      </c>
      <c r="G409" s="250" t="n">
        <f aca="false">IF(Calculator!$E$17="YES",IF(A409&lt;Calculator!$G$17,0,MIN(MIN(MIN(MOD(A409*Calculator!$B$17/(Calculator!$D$7*150),1),1-MOD(A409*Calculator!$B$17/(Calculator!$D$7*150),1)),ABS(MOD(A409*Calculator!$B$17/(Calculator!$D$7*150),1)-0.5)),MIN(MIN(MOD(A409*Calculator!$C$17/(Calculator!$D$7*150),1),1-MOD(A409*Calculator!$C$17/(Calculator!$D$7*150),1)),ABS(MOD(A409*Calculator!$C$17/(Calculator!$D$7*150),1)-0.5)),IF(INT(2*A409*Calculator!$C$17/(Calculator!$D$7*150))&gt;INT(2*A409*Calculator!$B$17/(Calculator!$D$7*150)),0,1))),1)</f>
        <v>0</v>
      </c>
      <c r="H409" s="250" t="n">
        <f aca="false">IF(Calculator!$E$18="YES",IF(A409&lt;Calculator!$G$18,0,MIN(MIN(MIN(MOD(A409*Calculator!$B$18/(Calculator!$D$7*150),1),1-MOD(A409*Calculator!$B$18/(Calculator!$D$7*150),1)),ABS(MOD(A409*Calculator!$B$18/(Calculator!$D$7*150),1)-0.5)),MIN(MIN(MOD(A409*Calculator!$C$18/(Calculator!$D$7*150),1),1-MOD(A409*Calculator!$C$18/(Calculator!$D$7*150),1)),ABS(MOD(A409*Calculator!$C$18/(Calculator!$D$7*150),1)-0.5)),IF(INT(2*A409*Calculator!$C$18/(Calculator!$D$7*150))&gt;INT(2*A409*Calculator!$B$18/(Calculator!$D$7*150)),0,1))),1)</f>
        <v>1</v>
      </c>
      <c r="I409" s="250" t="n">
        <f aca="false">IF(Calculator!$E$19="YES",IF(A409&lt;Calculator!$G$19,0,MIN(MIN(MIN(MOD(A409*Calculator!$B$19/(Calculator!$D$7*150),1),1-MOD(A409*Calculator!$B$19/(Calculator!$D$7*150),1)),ABS(MOD(A409*Calculator!$B$19/(Calculator!$D$7*150),1)-0.5)),MIN(MIN(MOD(A409*Calculator!$C$19/(Calculator!$D$7*150),1),1-MOD(A409*Calculator!$C$19/(Calculator!$D$7*150),1)),ABS(MOD(A409*Calculator!$C$19/(Calculator!$D$7*150),1)-0.5)),IF(INT(2*A409*Calculator!$C$19/(Calculator!$D$7*150))&gt;INT(2*A409*Calculator!$B$19/(Calculator!$D$7*150)),0,1))),1)</f>
        <v>1</v>
      </c>
      <c r="J409" s="250" t="n">
        <f aca="false">IF(Calculator!$E$20="YES",IF(A409&lt;Calculator!$G$20,0,MIN(MIN(MIN(MOD(A409*Calculator!$B$20/(Calculator!$D$7*150),1),1-MOD(A409*Calculator!$B$20/(Calculator!$D$7*150),1)),ABS(MOD(A409*Calculator!$B$20/(Calculator!$D$7*150),1)-0.5)),MIN(MIN(MOD(A409*Calculator!$C$20/(Calculator!$D$7*150),1),1-MOD(A409*Calculator!$C$20/(Calculator!$D$7*150),1)),ABS(MOD(A409*Calculator!$C$20/(Calculator!$D$7*150),1)-0.5)),IF(INT(2*A409*Calculator!$C$20/(Calculator!$D$7*150))&gt;INT(2*A409*Calculator!$B$20/(Calculator!$D$7*150)),0,1))),1)</f>
        <v>1</v>
      </c>
      <c r="K409" s="250" t="n">
        <f aca="false">IF(Calculator!$E$21="YES",IF(A409&lt;Calculator!$G$21,0,MIN(MIN(MIN(MOD(A409*Calculator!$B$21/(Calculator!$D$7*150),1),1-MOD(A409*Calculator!$B$21/(Calculator!$D$7*150),1)),ABS(MOD(A409*Calculator!$B$21/(Calculator!$D$7*150),1)-0.5)),MIN(MIN(MOD(A409*Calculator!$C$21/(Calculator!$D$7*150),1),1-MOD(A409*Calculator!$C$21/(Calculator!$D$7*150),1)),ABS(MOD(A409*Calculator!$C$21/(Calculator!$D$7*150),1)-0.5)),IF(INT(2*A409*Calculator!$C$21/(Calculator!$D$7*150))&gt;INT(2*A409*Calculator!$B$21/(Calculator!$D$7*150)),0,1))),1)</f>
        <v>1</v>
      </c>
      <c r="L409" s="250" t="n">
        <f aca="false">IF(Calculator!$E$22="YES",IF(A409&lt;Calculator!$G$22,0,MIN(MIN(MIN(MOD(A409*Calculator!$B$22/(Calculator!$D$7*150),1),1-MOD(A409*Calculator!$B$22/(Calculator!$D$7*150),1)),ABS(MOD(A409*Calculator!$B$22/(Calculator!$D$7*150),1)-0.5)),MIN(MIN(MOD(A409*Calculator!$C$22/(Calculator!$D$7*150),1),1-MOD(A409*Calculator!$C$22/(Calculator!$D$7*150),1)),ABS(MOD(A409*Calculator!$C$22/(Calculator!$D$7*150),1)-0.5)),IF(INT(2*A409*Calculator!$C$22/(Calculator!$D$7*150))&gt;INT(2*A409*Calculator!$B$22/(Calculator!$D$7*150)),0,1))),1)</f>
        <v>1</v>
      </c>
      <c r="M409" s="250" t="n">
        <f aca="false">MIN(B409:L409)</f>
        <v>0</v>
      </c>
      <c r="N409" s="250" t="n">
        <f aca="false">SUMPRODUCT(($M$7:$M$557&gt;M409)*1)+SUMPRODUCT(($M$7:$M$557=M409)*(ROW($M$7:$M$557)&lt;ROW(M409)))+1</f>
        <v>497</v>
      </c>
      <c r="O409" s="250" t="str">
        <f aca="false">IF(M409&gt;=0.13,"★★★ EXCELLENT",IF(M409&gt;=0.12,"★★  GOOD",IF(M409&gt;=0.07,"★  FAIR",IF(M409&gt;=0.025,"⚠  MARGINAL","✗  AVOID"))))</f>
        <v>✗  AVOID</v>
      </c>
    </row>
    <row r="410" customFormat="false" ht="15" hidden="false" customHeight="true" outlineLevel="0" collapsed="false">
      <c r="A410" s="251" t="n">
        <v>45.3</v>
      </c>
      <c r="B410" s="252" t="n">
        <f aca="false">IF(Calculator!$E$12="YES",IF(A410&lt;Calculator!$G$12,0,MIN(MIN(MIN(MOD(A410*Calculator!$B$12/(Calculator!$D$7*150),1),1-MOD(A410*Calculator!$B$12/(Calculator!$D$7*150),1)),ABS(MOD(A410*Calculator!$B$12/(Calculator!$D$7*150),1)-0.5)),MIN(MIN(MOD(A410*Calculator!$C$12/(Calculator!$D$7*150),1),1-MOD(A410*Calculator!$C$12/(Calculator!$D$7*150),1)),ABS(MOD(A410*Calculator!$C$12/(Calculator!$D$7*150),1)-0.5)),IF(INT(2*A410*Calculator!$C$12/(Calculator!$D$7*150))&gt;INT(2*A410*Calculator!$B$12/(Calculator!$D$7*150)),0,1))),1)</f>
        <v>1</v>
      </c>
      <c r="C410" s="252" t="n">
        <f aca="false">IF(Calculator!$E$13="YES",IF(A410&lt;Calculator!$G$13,0,MIN(MIN(MIN(MOD(A410*Calculator!$B$13/(Calculator!$D$7*150),1),1-MOD(A410*Calculator!$B$13/(Calculator!$D$7*150),1)),ABS(MOD(A410*Calculator!$B$13/(Calculator!$D$7*150),1)-0.5)),MIN(MIN(MOD(A410*Calculator!$C$13/(Calculator!$D$7*150),1),1-MOD(A410*Calculator!$C$13/(Calculator!$D$7*150),1)),ABS(MOD(A410*Calculator!$C$13/(Calculator!$D$7*150),1)-0.5)),IF(INT(2*A410*Calculator!$C$13/(Calculator!$D$7*150))&gt;INT(2*A410*Calculator!$B$13/(Calculator!$D$7*150)),0,1))),1)</f>
        <v>1</v>
      </c>
      <c r="D410" s="252" t="n">
        <f aca="false">IF(Calculator!$E$14="YES",IF(A410&lt;Calculator!$G$14,0,MIN(MIN(MIN(MOD(A410*Calculator!$B$14/(Calculator!$D$7*150),1),1-MOD(A410*Calculator!$B$14/(Calculator!$D$7*150),1)),ABS(MOD(A410*Calculator!$B$14/(Calculator!$D$7*150),1)-0.5)),MIN(MIN(MOD(A410*Calculator!$C$14/(Calculator!$D$7*150),1),1-MOD(A410*Calculator!$C$14/(Calculator!$D$7*150),1)),ABS(MOD(A410*Calculator!$C$14/(Calculator!$D$7*150),1)-0.5)),IF(INT(2*A410*Calculator!$C$14/(Calculator!$D$7*150))&gt;INT(2*A410*Calculator!$B$14/(Calculator!$D$7*150)),0,1))),1)</f>
        <v>1</v>
      </c>
      <c r="E410" s="252" t="n">
        <f aca="false">IF(Calculator!$E$15="YES",IF(A410&lt;Calculator!$G$15,0,MIN(MIN(MIN(MOD(A410*Calculator!$B$15/(Calculator!$D$7*150),1),1-MOD(A410*Calculator!$B$15/(Calculator!$D$7*150),1)),ABS(MOD(A410*Calculator!$B$15/(Calculator!$D$7*150),1)-0.5)),MIN(MIN(MOD(A410*Calculator!$C$15/(Calculator!$D$7*150),1),1-MOD(A410*Calculator!$C$15/(Calculator!$D$7*150),1)),ABS(MOD(A410*Calculator!$C$15/(Calculator!$D$7*150),1)-0.5)),IF(INT(2*A410*Calculator!$C$15/(Calculator!$D$7*150))&gt;INT(2*A410*Calculator!$B$15/(Calculator!$D$7*150)),0,1))),1)</f>
        <v>0.179368421052632</v>
      </c>
      <c r="F410" s="252" t="n">
        <f aca="false">IF(Calculator!$E$16="YES",IF(A410&lt;Calculator!$G$16,0,MIN(MIN(MIN(MOD(A410*Calculator!$B$16/(Calculator!$D$7*150),1),1-MOD(A410*Calculator!$B$16/(Calculator!$D$7*150),1)),ABS(MOD(A410*Calculator!$B$16/(Calculator!$D$7*150),1)-0.5)),MIN(MIN(MOD(A410*Calculator!$C$16/(Calculator!$D$7*150),1),1-MOD(A410*Calculator!$C$16/(Calculator!$D$7*150),1)),ABS(MOD(A410*Calculator!$C$16/(Calculator!$D$7*150),1)-0.5)),IF(INT(2*A410*Calculator!$C$16/(Calculator!$D$7*150))&gt;INT(2*A410*Calculator!$B$16/(Calculator!$D$7*150)),0,1))),1)</f>
        <v>1</v>
      </c>
      <c r="G410" s="252" t="n">
        <f aca="false">IF(Calculator!$E$17="YES",IF(A410&lt;Calculator!$G$17,0,MIN(MIN(MIN(MOD(A410*Calculator!$B$17/(Calculator!$D$7*150),1),1-MOD(A410*Calculator!$B$17/(Calculator!$D$7*150),1)),ABS(MOD(A410*Calculator!$B$17/(Calculator!$D$7*150),1)-0.5)),MIN(MIN(MOD(A410*Calculator!$C$17/(Calculator!$D$7*150),1),1-MOD(A410*Calculator!$C$17/(Calculator!$D$7*150),1)),ABS(MOD(A410*Calculator!$C$17/(Calculator!$D$7*150),1)-0.5)),IF(INT(2*A410*Calculator!$C$17/(Calculator!$D$7*150))&gt;INT(2*A410*Calculator!$B$17/(Calculator!$D$7*150)),0,1))),1)</f>
        <v>0</v>
      </c>
      <c r="H410" s="252" t="n">
        <f aca="false">IF(Calculator!$E$18="YES",IF(A410&lt;Calculator!$G$18,0,MIN(MIN(MIN(MOD(A410*Calculator!$B$18/(Calculator!$D$7*150),1),1-MOD(A410*Calculator!$B$18/(Calculator!$D$7*150),1)),ABS(MOD(A410*Calculator!$B$18/(Calculator!$D$7*150),1)-0.5)),MIN(MIN(MOD(A410*Calculator!$C$18/(Calculator!$D$7*150),1),1-MOD(A410*Calculator!$C$18/(Calculator!$D$7*150),1)),ABS(MOD(A410*Calculator!$C$18/(Calculator!$D$7*150),1)-0.5)),IF(INT(2*A410*Calculator!$C$18/(Calculator!$D$7*150))&gt;INT(2*A410*Calculator!$B$18/(Calculator!$D$7*150)),0,1))),1)</f>
        <v>1</v>
      </c>
      <c r="I410" s="252" t="n">
        <f aca="false">IF(Calculator!$E$19="YES",IF(A410&lt;Calculator!$G$19,0,MIN(MIN(MIN(MOD(A410*Calculator!$B$19/(Calculator!$D$7*150),1),1-MOD(A410*Calculator!$B$19/(Calculator!$D$7*150),1)),ABS(MOD(A410*Calculator!$B$19/(Calculator!$D$7*150),1)-0.5)),MIN(MIN(MOD(A410*Calculator!$C$19/(Calculator!$D$7*150),1),1-MOD(A410*Calculator!$C$19/(Calculator!$D$7*150),1)),ABS(MOD(A410*Calculator!$C$19/(Calculator!$D$7*150),1)-0.5)),IF(INT(2*A410*Calculator!$C$19/(Calculator!$D$7*150))&gt;INT(2*A410*Calculator!$B$19/(Calculator!$D$7*150)),0,1))),1)</f>
        <v>1</v>
      </c>
      <c r="J410" s="252" t="n">
        <f aca="false">IF(Calculator!$E$20="YES",IF(A410&lt;Calculator!$G$20,0,MIN(MIN(MIN(MOD(A410*Calculator!$B$20/(Calculator!$D$7*150),1),1-MOD(A410*Calculator!$B$20/(Calculator!$D$7*150),1)),ABS(MOD(A410*Calculator!$B$20/(Calculator!$D$7*150),1)-0.5)),MIN(MIN(MOD(A410*Calculator!$C$20/(Calculator!$D$7*150),1),1-MOD(A410*Calculator!$C$20/(Calculator!$D$7*150),1)),ABS(MOD(A410*Calculator!$C$20/(Calculator!$D$7*150),1)-0.5)),IF(INT(2*A410*Calculator!$C$20/(Calculator!$D$7*150))&gt;INT(2*A410*Calculator!$B$20/(Calculator!$D$7*150)),0,1))),1)</f>
        <v>1</v>
      </c>
      <c r="K410" s="252" t="n">
        <f aca="false">IF(Calculator!$E$21="YES",IF(A410&lt;Calculator!$G$21,0,MIN(MIN(MIN(MOD(A410*Calculator!$B$21/(Calculator!$D$7*150),1),1-MOD(A410*Calculator!$B$21/(Calculator!$D$7*150),1)),ABS(MOD(A410*Calculator!$B$21/(Calculator!$D$7*150),1)-0.5)),MIN(MIN(MOD(A410*Calculator!$C$21/(Calculator!$D$7*150),1),1-MOD(A410*Calculator!$C$21/(Calculator!$D$7*150),1)),ABS(MOD(A410*Calculator!$C$21/(Calculator!$D$7*150),1)-0.5)),IF(INT(2*A410*Calculator!$C$21/(Calculator!$D$7*150))&gt;INT(2*A410*Calculator!$B$21/(Calculator!$D$7*150)),0,1))),1)</f>
        <v>1</v>
      </c>
      <c r="L410" s="252" t="n">
        <f aca="false">IF(Calculator!$E$22="YES",IF(A410&lt;Calculator!$G$22,0,MIN(MIN(MIN(MOD(A410*Calculator!$B$22/(Calculator!$D$7*150),1),1-MOD(A410*Calculator!$B$22/(Calculator!$D$7*150),1)),ABS(MOD(A410*Calculator!$B$22/(Calculator!$D$7*150),1)-0.5)),MIN(MIN(MOD(A410*Calculator!$C$22/(Calculator!$D$7*150),1),1-MOD(A410*Calculator!$C$22/(Calculator!$D$7*150),1)),ABS(MOD(A410*Calculator!$C$22/(Calculator!$D$7*150),1)-0.5)),IF(INT(2*A410*Calculator!$C$22/(Calculator!$D$7*150))&gt;INT(2*A410*Calculator!$B$22/(Calculator!$D$7*150)),0,1))),1)</f>
        <v>1</v>
      </c>
      <c r="M410" s="252" t="n">
        <f aca="false">MIN(B410:L410)</f>
        <v>0</v>
      </c>
      <c r="N410" s="252" t="n">
        <f aca="false">SUMPRODUCT(($M$7:$M$557&gt;M410)*1)+SUMPRODUCT(($M$7:$M$557=M410)*(ROW($M$7:$M$557)&lt;ROW(M410)))+1</f>
        <v>498</v>
      </c>
      <c r="O410" s="252" t="str">
        <f aca="false">IF(M410&gt;=0.13,"★★★ EXCELLENT",IF(M410&gt;=0.12,"★★  GOOD",IF(M410&gt;=0.07,"★  FAIR",IF(M410&gt;=0.025,"⚠  MARGINAL","✗  AVOID"))))</f>
        <v>✗  AVOID</v>
      </c>
    </row>
    <row r="411" customFormat="false" ht="15" hidden="false" customHeight="true" outlineLevel="0" collapsed="false">
      <c r="A411" s="249" t="n">
        <v>45.4</v>
      </c>
      <c r="B411" s="250" t="n">
        <f aca="false">IF(Calculator!$E$12="YES",IF(A411&lt;Calculator!$G$12,0,MIN(MIN(MIN(MOD(A411*Calculator!$B$12/(Calculator!$D$7*150),1),1-MOD(A411*Calculator!$B$12/(Calculator!$D$7*150),1)),ABS(MOD(A411*Calculator!$B$12/(Calculator!$D$7*150),1)-0.5)),MIN(MIN(MOD(A411*Calculator!$C$12/(Calculator!$D$7*150),1),1-MOD(A411*Calculator!$C$12/(Calculator!$D$7*150),1)),ABS(MOD(A411*Calculator!$C$12/(Calculator!$D$7*150),1)-0.5)),IF(INT(2*A411*Calculator!$C$12/(Calculator!$D$7*150))&gt;INT(2*A411*Calculator!$B$12/(Calculator!$D$7*150)),0,1))),1)</f>
        <v>1</v>
      </c>
      <c r="C411" s="250" t="n">
        <f aca="false">IF(Calculator!$E$13="YES",IF(A411&lt;Calculator!$G$13,0,MIN(MIN(MIN(MOD(A411*Calculator!$B$13/(Calculator!$D$7*150),1),1-MOD(A411*Calculator!$B$13/(Calculator!$D$7*150),1)),ABS(MOD(A411*Calculator!$B$13/(Calculator!$D$7*150),1)-0.5)),MIN(MIN(MOD(A411*Calculator!$C$13/(Calculator!$D$7*150),1),1-MOD(A411*Calculator!$C$13/(Calculator!$D$7*150),1)),ABS(MOD(A411*Calculator!$C$13/(Calculator!$D$7*150),1)-0.5)),IF(INT(2*A411*Calculator!$C$13/(Calculator!$D$7*150))&gt;INT(2*A411*Calculator!$B$13/(Calculator!$D$7*150)),0,1))),1)</f>
        <v>1</v>
      </c>
      <c r="D411" s="250" t="n">
        <f aca="false">IF(Calculator!$E$14="YES",IF(A411&lt;Calculator!$G$14,0,MIN(MIN(MIN(MOD(A411*Calculator!$B$14/(Calculator!$D$7*150),1),1-MOD(A411*Calculator!$B$14/(Calculator!$D$7*150),1)),ABS(MOD(A411*Calculator!$B$14/(Calculator!$D$7*150),1)-0.5)),MIN(MIN(MOD(A411*Calculator!$C$14/(Calculator!$D$7*150),1),1-MOD(A411*Calculator!$C$14/(Calculator!$D$7*150),1)),ABS(MOD(A411*Calculator!$C$14/(Calculator!$D$7*150),1)-0.5)),IF(INT(2*A411*Calculator!$C$14/(Calculator!$D$7*150))&gt;INT(2*A411*Calculator!$B$14/(Calculator!$D$7*150)),0,1))),1)</f>
        <v>1</v>
      </c>
      <c r="E411" s="250" t="n">
        <f aca="false">IF(Calculator!$E$15="YES",IF(A411&lt;Calculator!$G$15,0,MIN(MIN(MIN(MOD(A411*Calculator!$B$15/(Calculator!$D$7*150),1),1-MOD(A411*Calculator!$B$15/(Calculator!$D$7*150),1)),ABS(MOD(A411*Calculator!$B$15/(Calculator!$D$7*150),1)-0.5)),MIN(MIN(MOD(A411*Calculator!$C$15/(Calculator!$D$7*150),1),1-MOD(A411*Calculator!$C$15/(Calculator!$D$7*150),1)),ABS(MOD(A411*Calculator!$C$15/(Calculator!$D$7*150),1)-0.5)),IF(INT(2*A411*Calculator!$C$15/(Calculator!$D$7*150))&gt;INT(2*A411*Calculator!$B$15/(Calculator!$D$7*150)),0,1))),1)</f>
        <v>0.174245614035088</v>
      </c>
      <c r="F411" s="250" t="n">
        <f aca="false">IF(Calculator!$E$16="YES",IF(A411&lt;Calculator!$G$16,0,MIN(MIN(MIN(MOD(A411*Calculator!$B$16/(Calculator!$D$7*150),1),1-MOD(A411*Calculator!$B$16/(Calculator!$D$7*150),1)),ABS(MOD(A411*Calculator!$B$16/(Calculator!$D$7*150),1)-0.5)),MIN(MIN(MOD(A411*Calculator!$C$16/(Calculator!$D$7*150),1),1-MOD(A411*Calculator!$C$16/(Calculator!$D$7*150),1)),ABS(MOD(A411*Calculator!$C$16/(Calculator!$D$7*150),1)-0.5)),IF(INT(2*A411*Calculator!$C$16/(Calculator!$D$7*150))&gt;INT(2*A411*Calculator!$B$16/(Calculator!$D$7*150)),0,1))),1)</f>
        <v>1</v>
      </c>
      <c r="G411" s="250" t="n">
        <f aca="false">IF(Calculator!$E$17="YES",IF(A411&lt;Calculator!$G$17,0,MIN(MIN(MIN(MOD(A411*Calculator!$B$17/(Calculator!$D$7*150),1),1-MOD(A411*Calculator!$B$17/(Calculator!$D$7*150),1)),ABS(MOD(A411*Calculator!$B$17/(Calculator!$D$7*150),1)-0.5)),MIN(MIN(MOD(A411*Calculator!$C$17/(Calculator!$D$7*150),1),1-MOD(A411*Calculator!$C$17/(Calculator!$D$7*150),1)),ABS(MOD(A411*Calculator!$C$17/(Calculator!$D$7*150),1)-0.5)),IF(INT(2*A411*Calculator!$C$17/(Calculator!$D$7*150))&gt;INT(2*A411*Calculator!$B$17/(Calculator!$D$7*150)),0,1))),1)</f>
        <v>0</v>
      </c>
      <c r="H411" s="250" t="n">
        <f aca="false">IF(Calculator!$E$18="YES",IF(A411&lt;Calculator!$G$18,0,MIN(MIN(MIN(MOD(A411*Calculator!$B$18/(Calculator!$D$7*150),1),1-MOD(A411*Calculator!$B$18/(Calculator!$D$7*150),1)),ABS(MOD(A411*Calculator!$B$18/(Calculator!$D$7*150),1)-0.5)),MIN(MIN(MOD(A411*Calculator!$C$18/(Calculator!$D$7*150),1),1-MOD(A411*Calculator!$C$18/(Calculator!$D$7*150),1)),ABS(MOD(A411*Calculator!$C$18/(Calculator!$D$7*150),1)-0.5)),IF(INT(2*A411*Calculator!$C$18/(Calculator!$D$7*150))&gt;INT(2*A411*Calculator!$B$18/(Calculator!$D$7*150)),0,1))),1)</f>
        <v>1</v>
      </c>
      <c r="I411" s="250" t="n">
        <f aca="false">IF(Calculator!$E$19="YES",IF(A411&lt;Calculator!$G$19,0,MIN(MIN(MIN(MOD(A411*Calculator!$B$19/(Calculator!$D$7*150),1),1-MOD(A411*Calculator!$B$19/(Calculator!$D$7*150),1)),ABS(MOD(A411*Calculator!$B$19/(Calculator!$D$7*150),1)-0.5)),MIN(MIN(MOD(A411*Calculator!$C$19/(Calculator!$D$7*150),1),1-MOD(A411*Calculator!$C$19/(Calculator!$D$7*150),1)),ABS(MOD(A411*Calculator!$C$19/(Calculator!$D$7*150),1)-0.5)),IF(INT(2*A411*Calculator!$C$19/(Calculator!$D$7*150))&gt;INT(2*A411*Calculator!$B$19/(Calculator!$D$7*150)),0,1))),1)</f>
        <v>1</v>
      </c>
      <c r="J411" s="250" t="n">
        <f aca="false">IF(Calculator!$E$20="YES",IF(A411&lt;Calculator!$G$20,0,MIN(MIN(MIN(MOD(A411*Calculator!$B$20/(Calculator!$D$7*150),1),1-MOD(A411*Calculator!$B$20/(Calculator!$D$7*150),1)),ABS(MOD(A411*Calculator!$B$20/(Calculator!$D$7*150),1)-0.5)),MIN(MIN(MOD(A411*Calculator!$C$20/(Calculator!$D$7*150),1),1-MOD(A411*Calculator!$C$20/(Calculator!$D$7*150),1)),ABS(MOD(A411*Calculator!$C$20/(Calculator!$D$7*150),1)-0.5)),IF(INT(2*A411*Calculator!$C$20/(Calculator!$D$7*150))&gt;INT(2*A411*Calculator!$B$20/(Calculator!$D$7*150)),0,1))),1)</f>
        <v>1</v>
      </c>
      <c r="K411" s="250" t="n">
        <f aca="false">IF(Calculator!$E$21="YES",IF(A411&lt;Calculator!$G$21,0,MIN(MIN(MIN(MOD(A411*Calculator!$B$21/(Calculator!$D$7*150),1),1-MOD(A411*Calculator!$B$21/(Calculator!$D$7*150),1)),ABS(MOD(A411*Calculator!$B$21/(Calculator!$D$7*150),1)-0.5)),MIN(MIN(MOD(A411*Calculator!$C$21/(Calculator!$D$7*150),1),1-MOD(A411*Calculator!$C$21/(Calculator!$D$7*150),1)),ABS(MOD(A411*Calculator!$C$21/(Calculator!$D$7*150),1)-0.5)),IF(INT(2*A411*Calculator!$C$21/(Calculator!$D$7*150))&gt;INT(2*A411*Calculator!$B$21/(Calculator!$D$7*150)),0,1))),1)</f>
        <v>1</v>
      </c>
      <c r="L411" s="250" t="n">
        <f aca="false">IF(Calculator!$E$22="YES",IF(A411&lt;Calculator!$G$22,0,MIN(MIN(MIN(MOD(A411*Calculator!$B$22/(Calculator!$D$7*150),1),1-MOD(A411*Calculator!$B$22/(Calculator!$D$7*150),1)),ABS(MOD(A411*Calculator!$B$22/(Calculator!$D$7*150),1)-0.5)),MIN(MIN(MOD(A411*Calculator!$C$22/(Calculator!$D$7*150),1),1-MOD(A411*Calculator!$C$22/(Calculator!$D$7*150),1)),ABS(MOD(A411*Calculator!$C$22/(Calculator!$D$7*150),1)-0.5)),IF(INT(2*A411*Calculator!$C$22/(Calculator!$D$7*150))&gt;INT(2*A411*Calculator!$B$22/(Calculator!$D$7*150)),0,1))),1)</f>
        <v>1</v>
      </c>
      <c r="M411" s="250" t="n">
        <f aca="false">MIN(B411:L411)</f>
        <v>0</v>
      </c>
      <c r="N411" s="250" t="n">
        <f aca="false">SUMPRODUCT(($M$7:$M$557&gt;M411)*1)+SUMPRODUCT(($M$7:$M$557=M411)*(ROW($M$7:$M$557)&lt;ROW(M411)))+1</f>
        <v>499</v>
      </c>
      <c r="O411" s="250" t="str">
        <f aca="false">IF(M411&gt;=0.13,"★★★ EXCELLENT",IF(M411&gt;=0.12,"★★  GOOD",IF(M411&gt;=0.07,"★  FAIR",IF(M411&gt;=0.025,"⚠  MARGINAL","✗  AVOID"))))</f>
        <v>✗  AVOID</v>
      </c>
    </row>
    <row r="412" customFormat="false" ht="15" hidden="false" customHeight="true" outlineLevel="0" collapsed="false">
      <c r="A412" s="251" t="n">
        <v>45.5</v>
      </c>
      <c r="B412" s="252" t="n">
        <f aca="false">IF(Calculator!$E$12="YES",IF(A412&lt;Calculator!$G$12,0,MIN(MIN(MIN(MOD(A412*Calculator!$B$12/(Calculator!$D$7*150),1),1-MOD(A412*Calculator!$B$12/(Calculator!$D$7*150),1)),ABS(MOD(A412*Calculator!$B$12/(Calculator!$D$7*150),1)-0.5)),MIN(MIN(MOD(A412*Calculator!$C$12/(Calculator!$D$7*150),1),1-MOD(A412*Calculator!$C$12/(Calculator!$D$7*150),1)),ABS(MOD(A412*Calculator!$C$12/(Calculator!$D$7*150),1)-0.5)),IF(INT(2*A412*Calculator!$C$12/(Calculator!$D$7*150))&gt;INT(2*A412*Calculator!$B$12/(Calculator!$D$7*150)),0,1))),1)</f>
        <v>1</v>
      </c>
      <c r="C412" s="252" t="n">
        <f aca="false">IF(Calculator!$E$13="YES",IF(A412&lt;Calculator!$G$13,0,MIN(MIN(MIN(MOD(A412*Calculator!$B$13/(Calculator!$D$7*150),1),1-MOD(A412*Calculator!$B$13/(Calculator!$D$7*150),1)),ABS(MOD(A412*Calculator!$B$13/(Calculator!$D$7*150),1)-0.5)),MIN(MIN(MOD(A412*Calculator!$C$13/(Calculator!$D$7*150),1),1-MOD(A412*Calculator!$C$13/(Calculator!$D$7*150),1)),ABS(MOD(A412*Calculator!$C$13/(Calculator!$D$7*150),1)-0.5)),IF(INT(2*A412*Calculator!$C$13/(Calculator!$D$7*150))&gt;INT(2*A412*Calculator!$B$13/(Calculator!$D$7*150)),0,1))),1)</f>
        <v>1</v>
      </c>
      <c r="D412" s="252" t="n">
        <f aca="false">IF(Calculator!$E$14="YES",IF(A412&lt;Calculator!$G$14,0,MIN(MIN(MIN(MOD(A412*Calculator!$B$14/(Calculator!$D$7*150),1),1-MOD(A412*Calculator!$B$14/(Calculator!$D$7*150),1)),ABS(MOD(A412*Calculator!$B$14/(Calculator!$D$7*150),1)-0.5)),MIN(MIN(MOD(A412*Calculator!$C$14/(Calculator!$D$7*150),1),1-MOD(A412*Calculator!$C$14/(Calculator!$D$7*150),1)),ABS(MOD(A412*Calculator!$C$14/(Calculator!$D$7*150),1)-0.5)),IF(INT(2*A412*Calculator!$C$14/(Calculator!$D$7*150))&gt;INT(2*A412*Calculator!$B$14/(Calculator!$D$7*150)),0,1))),1)</f>
        <v>1</v>
      </c>
      <c r="E412" s="252" t="n">
        <f aca="false">IF(Calculator!$E$15="YES",IF(A412&lt;Calculator!$G$15,0,MIN(MIN(MIN(MOD(A412*Calculator!$B$15/(Calculator!$D$7*150),1),1-MOD(A412*Calculator!$B$15/(Calculator!$D$7*150),1)),ABS(MOD(A412*Calculator!$B$15/(Calculator!$D$7*150),1)-0.5)),MIN(MIN(MOD(A412*Calculator!$C$15/(Calculator!$D$7*150),1),1-MOD(A412*Calculator!$C$15/(Calculator!$D$7*150),1)),ABS(MOD(A412*Calculator!$C$15/(Calculator!$D$7*150),1)-0.5)),IF(INT(2*A412*Calculator!$C$15/(Calculator!$D$7*150))&gt;INT(2*A412*Calculator!$B$15/(Calculator!$D$7*150)),0,1))),1)</f>
        <v>0.169122807017544</v>
      </c>
      <c r="F412" s="252" t="n">
        <f aca="false">IF(Calculator!$E$16="YES",IF(A412&lt;Calculator!$G$16,0,MIN(MIN(MIN(MOD(A412*Calculator!$B$16/(Calculator!$D$7*150),1),1-MOD(A412*Calculator!$B$16/(Calculator!$D$7*150),1)),ABS(MOD(A412*Calculator!$B$16/(Calculator!$D$7*150),1)-0.5)),MIN(MIN(MOD(A412*Calculator!$C$16/(Calculator!$D$7*150),1),1-MOD(A412*Calculator!$C$16/(Calculator!$D$7*150),1)),ABS(MOD(A412*Calculator!$C$16/(Calculator!$D$7*150),1)-0.5)),IF(INT(2*A412*Calculator!$C$16/(Calculator!$D$7*150))&gt;INT(2*A412*Calculator!$B$16/(Calculator!$D$7*150)),0,1))),1)</f>
        <v>1</v>
      </c>
      <c r="G412" s="252" t="n">
        <f aca="false">IF(Calculator!$E$17="YES",IF(A412&lt;Calculator!$G$17,0,MIN(MIN(MIN(MOD(A412*Calculator!$B$17/(Calculator!$D$7*150),1),1-MOD(A412*Calculator!$B$17/(Calculator!$D$7*150),1)),ABS(MOD(A412*Calculator!$B$17/(Calculator!$D$7*150),1)-0.5)),MIN(MIN(MOD(A412*Calculator!$C$17/(Calculator!$D$7*150),1),1-MOD(A412*Calculator!$C$17/(Calculator!$D$7*150),1)),ABS(MOD(A412*Calculator!$C$17/(Calculator!$D$7*150),1)-0.5)),IF(INT(2*A412*Calculator!$C$17/(Calculator!$D$7*150))&gt;INT(2*A412*Calculator!$B$17/(Calculator!$D$7*150)),0,1))),1)</f>
        <v>0</v>
      </c>
      <c r="H412" s="252" t="n">
        <f aca="false">IF(Calculator!$E$18="YES",IF(A412&lt;Calculator!$G$18,0,MIN(MIN(MIN(MOD(A412*Calculator!$B$18/(Calculator!$D$7*150),1),1-MOD(A412*Calculator!$B$18/(Calculator!$D$7*150),1)),ABS(MOD(A412*Calculator!$B$18/(Calculator!$D$7*150),1)-0.5)),MIN(MIN(MOD(A412*Calculator!$C$18/(Calculator!$D$7*150),1),1-MOD(A412*Calculator!$C$18/(Calculator!$D$7*150),1)),ABS(MOD(A412*Calculator!$C$18/(Calculator!$D$7*150),1)-0.5)),IF(INT(2*A412*Calculator!$C$18/(Calculator!$D$7*150))&gt;INT(2*A412*Calculator!$B$18/(Calculator!$D$7*150)),0,1))),1)</f>
        <v>1</v>
      </c>
      <c r="I412" s="252" t="n">
        <f aca="false">IF(Calculator!$E$19="YES",IF(A412&lt;Calculator!$G$19,0,MIN(MIN(MIN(MOD(A412*Calculator!$B$19/(Calculator!$D$7*150),1),1-MOD(A412*Calculator!$B$19/(Calculator!$D$7*150),1)),ABS(MOD(A412*Calculator!$B$19/(Calculator!$D$7*150),1)-0.5)),MIN(MIN(MOD(A412*Calculator!$C$19/(Calculator!$D$7*150),1),1-MOD(A412*Calculator!$C$19/(Calculator!$D$7*150),1)),ABS(MOD(A412*Calculator!$C$19/(Calculator!$D$7*150),1)-0.5)),IF(INT(2*A412*Calculator!$C$19/(Calculator!$D$7*150))&gt;INT(2*A412*Calculator!$B$19/(Calculator!$D$7*150)),0,1))),1)</f>
        <v>1</v>
      </c>
      <c r="J412" s="252" t="n">
        <f aca="false">IF(Calculator!$E$20="YES",IF(A412&lt;Calculator!$G$20,0,MIN(MIN(MIN(MOD(A412*Calculator!$B$20/(Calculator!$D$7*150),1),1-MOD(A412*Calculator!$B$20/(Calculator!$D$7*150),1)),ABS(MOD(A412*Calculator!$B$20/(Calculator!$D$7*150),1)-0.5)),MIN(MIN(MOD(A412*Calculator!$C$20/(Calculator!$D$7*150),1),1-MOD(A412*Calculator!$C$20/(Calculator!$D$7*150),1)),ABS(MOD(A412*Calculator!$C$20/(Calculator!$D$7*150),1)-0.5)),IF(INT(2*A412*Calculator!$C$20/(Calculator!$D$7*150))&gt;INT(2*A412*Calculator!$B$20/(Calculator!$D$7*150)),0,1))),1)</f>
        <v>1</v>
      </c>
      <c r="K412" s="252" t="n">
        <f aca="false">IF(Calculator!$E$21="YES",IF(A412&lt;Calculator!$G$21,0,MIN(MIN(MIN(MOD(A412*Calculator!$B$21/(Calculator!$D$7*150),1),1-MOD(A412*Calculator!$B$21/(Calculator!$D$7*150),1)),ABS(MOD(A412*Calculator!$B$21/(Calculator!$D$7*150),1)-0.5)),MIN(MIN(MOD(A412*Calculator!$C$21/(Calculator!$D$7*150),1),1-MOD(A412*Calculator!$C$21/(Calculator!$D$7*150),1)),ABS(MOD(A412*Calculator!$C$21/(Calculator!$D$7*150),1)-0.5)),IF(INT(2*A412*Calculator!$C$21/(Calculator!$D$7*150))&gt;INT(2*A412*Calculator!$B$21/(Calculator!$D$7*150)),0,1))),1)</f>
        <v>1</v>
      </c>
      <c r="L412" s="252" t="n">
        <f aca="false">IF(Calculator!$E$22="YES",IF(A412&lt;Calculator!$G$22,0,MIN(MIN(MIN(MOD(A412*Calculator!$B$22/(Calculator!$D$7*150),1),1-MOD(A412*Calculator!$B$22/(Calculator!$D$7*150),1)),ABS(MOD(A412*Calculator!$B$22/(Calculator!$D$7*150),1)-0.5)),MIN(MIN(MOD(A412*Calculator!$C$22/(Calculator!$D$7*150),1),1-MOD(A412*Calculator!$C$22/(Calculator!$D$7*150),1)),ABS(MOD(A412*Calculator!$C$22/(Calculator!$D$7*150),1)-0.5)),IF(INT(2*A412*Calculator!$C$22/(Calculator!$D$7*150))&gt;INT(2*A412*Calculator!$B$22/(Calculator!$D$7*150)),0,1))),1)</f>
        <v>1</v>
      </c>
      <c r="M412" s="252" t="n">
        <f aca="false">MIN(B412:L412)</f>
        <v>0</v>
      </c>
      <c r="N412" s="252" t="n">
        <f aca="false">SUMPRODUCT(($M$7:$M$557&gt;M412)*1)+SUMPRODUCT(($M$7:$M$557=M412)*(ROW($M$7:$M$557)&lt;ROW(M412)))+1</f>
        <v>500</v>
      </c>
      <c r="O412" s="252" t="str">
        <f aca="false">IF(M412&gt;=0.13,"★★★ EXCELLENT",IF(M412&gt;=0.12,"★★  GOOD",IF(M412&gt;=0.07,"★  FAIR",IF(M412&gt;=0.025,"⚠  MARGINAL","✗  AVOID"))))</f>
        <v>✗  AVOID</v>
      </c>
    </row>
    <row r="413" customFormat="false" ht="15" hidden="false" customHeight="true" outlineLevel="0" collapsed="false">
      <c r="A413" s="249" t="n">
        <v>45.6</v>
      </c>
      <c r="B413" s="250" t="n">
        <f aca="false">IF(Calculator!$E$12="YES",IF(A413&lt;Calculator!$G$12,0,MIN(MIN(MIN(MOD(A413*Calculator!$B$12/(Calculator!$D$7*150),1),1-MOD(A413*Calculator!$B$12/(Calculator!$D$7*150),1)),ABS(MOD(A413*Calculator!$B$12/(Calculator!$D$7*150),1)-0.5)),MIN(MIN(MOD(A413*Calculator!$C$12/(Calculator!$D$7*150),1),1-MOD(A413*Calculator!$C$12/(Calculator!$D$7*150),1)),ABS(MOD(A413*Calculator!$C$12/(Calculator!$D$7*150),1)-0.5)),IF(INT(2*A413*Calculator!$C$12/(Calculator!$D$7*150))&gt;INT(2*A413*Calculator!$B$12/(Calculator!$D$7*150)),0,1))),1)</f>
        <v>1</v>
      </c>
      <c r="C413" s="250" t="n">
        <f aca="false">IF(Calculator!$E$13="YES",IF(A413&lt;Calculator!$G$13,0,MIN(MIN(MIN(MOD(A413*Calculator!$B$13/(Calculator!$D$7*150),1),1-MOD(A413*Calculator!$B$13/(Calculator!$D$7*150),1)),ABS(MOD(A413*Calculator!$B$13/(Calculator!$D$7*150),1)-0.5)),MIN(MIN(MOD(A413*Calculator!$C$13/(Calculator!$D$7*150),1),1-MOD(A413*Calculator!$C$13/(Calculator!$D$7*150),1)),ABS(MOD(A413*Calculator!$C$13/(Calculator!$D$7*150),1)-0.5)),IF(INT(2*A413*Calculator!$C$13/(Calculator!$D$7*150))&gt;INT(2*A413*Calculator!$B$13/(Calculator!$D$7*150)),0,1))),1)</f>
        <v>1</v>
      </c>
      <c r="D413" s="250" t="n">
        <f aca="false">IF(Calculator!$E$14="YES",IF(A413&lt;Calculator!$G$14,0,MIN(MIN(MIN(MOD(A413*Calculator!$B$14/(Calculator!$D$7*150),1),1-MOD(A413*Calculator!$B$14/(Calculator!$D$7*150),1)),ABS(MOD(A413*Calculator!$B$14/(Calculator!$D$7*150),1)-0.5)),MIN(MIN(MOD(A413*Calculator!$C$14/(Calculator!$D$7*150),1),1-MOD(A413*Calculator!$C$14/(Calculator!$D$7*150),1)),ABS(MOD(A413*Calculator!$C$14/(Calculator!$D$7*150),1)-0.5)),IF(INT(2*A413*Calculator!$C$14/(Calculator!$D$7*150))&gt;INT(2*A413*Calculator!$B$14/(Calculator!$D$7*150)),0,1))),1)</f>
        <v>1</v>
      </c>
      <c r="E413" s="250" t="n">
        <f aca="false">IF(Calculator!$E$15="YES",IF(A413&lt;Calculator!$G$15,0,MIN(MIN(MIN(MOD(A413*Calculator!$B$15/(Calculator!$D$7*150),1),1-MOD(A413*Calculator!$B$15/(Calculator!$D$7*150),1)),ABS(MOD(A413*Calculator!$B$15/(Calculator!$D$7*150),1)-0.5)),MIN(MIN(MOD(A413*Calculator!$C$15/(Calculator!$D$7*150),1),1-MOD(A413*Calculator!$C$15/(Calculator!$D$7*150),1)),ABS(MOD(A413*Calculator!$C$15/(Calculator!$D$7*150),1)-0.5)),IF(INT(2*A413*Calculator!$C$15/(Calculator!$D$7*150))&gt;INT(2*A413*Calculator!$B$15/(Calculator!$D$7*150)),0,1))),1)</f>
        <v>0.164</v>
      </c>
      <c r="F413" s="250" t="n">
        <f aca="false">IF(Calculator!$E$16="YES",IF(A413&lt;Calculator!$G$16,0,MIN(MIN(MIN(MOD(A413*Calculator!$B$16/(Calculator!$D$7*150),1),1-MOD(A413*Calculator!$B$16/(Calculator!$D$7*150),1)),ABS(MOD(A413*Calculator!$B$16/(Calculator!$D$7*150),1)-0.5)),MIN(MIN(MOD(A413*Calculator!$C$16/(Calculator!$D$7*150),1),1-MOD(A413*Calculator!$C$16/(Calculator!$D$7*150),1)),ABS(MOD(A413*Calculator!$C$16/(Calculator!$D$7*150),1)-0.5)),IF(INT(2*A413*Calculator!$C$16/(Calculator!$D$7*150))&gt;INT(2*A413*Calculator!$B$16/(Calculator!$D$7*150)),0,1))),1)</f>
        <v>1</v>
      </c>
      <c r="G413" s="250" t="n">
        <f aca="false">IF(Calculator!$E$17="YES",IF(A413&lt;Calculator!$G$17,0,MIN(MIN(MIN(MOD(A413*Calculator!$B$17/(Calculator!$D$7*150),1),1-MOD(A413*Calculator!$B$17/(Calculator!$D$7*150),1)),ABS(MOD(A413*Calculator!$B$17/(Calculator!$D$7*150),1)-0.5)),MIN(MIN(MOD(A413*Calculator!$C$17/(Calculator!$D$7*150),1),1-MOD(A413*Calculator!$C$17/(Calculator!$D$7*150),1)),ABS(MOD(A413*Calculator!$C$17/(Calculator!$D$7*150),1)-0.5)),IF(INT(2*A413*Calculator!$C$17/(Calculator!$D$7*150))&gt;INT(2*A413*Calculator!$B$17/(Calculator!$D$7*150)),0,1))),1)</f>
        <v>0</v>
      </c>
      <c r="H413" s="250" t="n">
        <f aca="false">IF(Calculator!$E$18="YES",IF(A413&lt;Calculator!$G$18,0,MIN(MIN(MIN(MOD(A413*Calculator!$B$18/(Calculator!$D$7*150),1),1-MOD(A413*Calculator!$B$18/(Calculator!$D$7*150),1)),ABS(MOD(A413*Calculator!$B$18/(Calculator!$D$7*150),1)-0.5)),MIN(MIN(MOD(A413*Calculator!$C$18/(Calculator!$D$7*150),1),1-MOD(A413*Calculator!$C$18/(Calculator!$D$7*150),1)),ABS(MOD(A413*Calculator!$C$18/(Calculator!$D$7*150),1)-0.5)),IF(INT(2*A413*Calculator!$C$18/(Calculator!$D$7*150))&gt;INT(2*A413*Calculator!$B$18/(Calculator!$D$7*150)),0,1))),1)</f>
        <v>1</v>
      </c>
      <c r="I413" s="250" t="n">
        <f aca="false">IF(Calculator!$E$19="YES",IF(A413&lt;Calculator!$G$19,0,MIN(MIN(MIN(MOD(A413*Calculator!$B$19/(Calculator!$D$7*150),1),1-MOD(A413*Calculator!$B$19/(Calculator!$D$7*150),1)),ABS(MOD(A413*Calculator!$B$19/(Calculator!$D$7*150),1)-0.5)),MIN(MIN(MOD(A413*Calculator!$C$19/(Calculator!$D$7*150),1),1-MOD(A413*Calculator!$C$19/(Calculator!$D$7*150),1)),ABS(MOD(A413*Calculator!$C$19/(Calculator!$D$7*150),1)-0.5)),IF(INT(2*A413*Calculator!$C$19/(Calculator!$D$7*150))&gt;INT(2*A413*Calculator!$B$19/(Calculator!$D$7*150)),0,1))),1)</f>
        <v>1</v>
      </c>
      <c r="J413" s="250" t="n">
        <f aca="false">IF(Calculator!$E$20="YES",IF(A413&lt;Calculator!$G$20,0,MIN(MIN(MIN(MOD(A413*Calculator!$B$20/(Calculator!$D$7*150),1),1-MOD(A413*Calculator!$B$20/(Calculator!$D$7*150),1)),ABS(MOD(A413*Calculator!$B$20/(Calculator!$D$7*150),1)-0.5)),MIN(MIN(MOD(A413*Calculator!$C$20/(Calculator!$D$7*150),1),1-MOD(A413*Calculator!$C$20/(Calculator!$D$7*150),1)),ABS(MOD(A413*Calculator!$C$20/(Calculator!$D$7*150),1)-0.5)),IF(INT(2*A413*Calculator!$C$20/(Calculator!$D$7*150))&gt;INT(2*A413*Calculator!$B$20/(Calculator!$D$7*150)),0,1))),1)</f>
        <v>1</v>
      </c>
      <c r="K413" s="250" t="n">
        <f aca="false">IF(Calculator!$E$21="YES",IF(A413&lt;Calculator!$G$21,0,MIN(MIN(MIN(MOD(A413*Calculator!$B$21/(Calculator!$D$7*150),1),1-MOD(A413*Calculator!$B$21/(Calculator!$D$7*150),1)),ABS(MOD(A413*Calculator!$B$21/(Calculator!$D$7*150),1)-0.5)),MIN(MIN(MOD(A413*Calculator!$C$21/(Calculator!$D$7*150),1),1-MOD(A413*Calculator!$C$21/(Calculator!$D$7*150),1)),ABS(MOD(A413*Calculator!$C$21/(Calculator!$D$7*150),1)-0.5)),IF(INT(2*A413*Calculator!$C$21/(Calculator!$D$7*150))&gt;INT(2*A413*Calculator!$B$21/(Calculator!$D$7*150)),0,1))),1)</f>
        <v>1</v>
      </c>
      <c r="L413" s="250" t="n">
        <f aca="false">IF(Calculator!$E$22="YES",IF(A413&lt;Calculator!$G$22,0,MIN(MIN(MIN(MOD(A413*Calculator!$B$22/(Calculator!$D$7*150),1),1-MOD(A413*Calculator!$B$22/(Calculator!$D$7*150),1)),ABS(MOD(A413*Calculator!$B$22/(Calculator!$D$7*150),1)-0.5)),MIN(MIN(MOD(A413*Calculator!$C$22/(Calculator!$D$7*150),1),1-MOD(A413*Calculator!$C$22/(Calculator!$D$7*150),1)),ABS(MOD(A413*Calculator!$C$22/(Calculator!$D$7*150),1)-0.5)),IF(INT(2*A413*Calculator!$C$22/(Calculator!$D$7*150))&gt;INT(2*A413*Calculator!$B$22/(Calculator!$D$7*150)),0,1))),1)</f>
        <v>1</v>
      </c>
      <c r="M413" s="250" t="n">
        <f aca="false">MIN(B413:L413)</f>
        <v>0</v>
      </c>
      <c r="N413" s="250" t="n">
        <f aca="false">SUMPRODUCT(($M$7:$M$557&gt;M413)*1)+SUMPRODUCT(($M$7:$M$557=M413)*(ROW($M$7:$M$557)&lt;ROW(M413)))+1</f>
        <v>501</v>
      </c>
      <c r="O413" s="250" t="str">
        <f aca="false">IF(M413&gt;=0.13,"★★★ EXCELLENT",IF(M413&gt;=0.12,"★★  GOOD",IF(M413&gt;=0.07,"★  FAIR",IF(M413&gt;=0.025,"⚠  MARGINAL","✗  AVOID"))))</f>
        <v>✗  AVOID</v>
      </c>
    </row>
    <row r="414" customFormat="false" ht="15" hidden="false" customHeight="true" outlineLevel="0" collapsed="false">
      <c r="A414" s="251" t="n">
        <v>45.7</v>
      </c>
      <c r="B414" s="252" t="n">
        <f aca="false">IF(Calculator!$E$12="YES",IF(A414&lt;Calculator!$G$12,0,MIN(MIN(MIN(MOD(A414*Calculator!$B$12/(Calculator!$D$7*150),1),1-MOD(A414*Calculator!$B$12/(Calculator!$D$7*150),1)),ABS(MOD(A414*Calculator!$B$12/(Calculator!$D$7*150),1)-0.5)),MIN(MIN(MOD(A414*Calculator!$C$12/(Calculator!$D$7*150),1),1-MOD(A414*Calculator!$C$12/(Calculator!$D$7*150),1)),ABS(MOD(A414*Calculator!$C$12/(Calculator!$D$7*150),1)-0.5)),IF(INT(2*A414*Calculator!$C$12/(Calculator!$D$7*150))&gt;INT(2*A414*Calculator!$B$12/(Calculator!$D$7*150)),0,1))),1)</f>
        <v>1</v>
      </c>
      <c r="C414" s="252" t="n">
        <f aca="false">IF(Calculator!$E$13="YES",IF(A414&lt;Calculator!$G$13,0,MIN(MIN(MIN(MOD(A414*Calculator!$B$13/(Calculator!$D$7*150),1),1-MOD(A414*Calculator!$B$13/(Calculator!$D$7*150),1)),ABS(MOD(A414*Calculator!$B$13/(Calculator!$D$7*150),1)-0.5)),MIN(MIN(MOD(A414*Calculator!$C$13/(Calculator!$D$7*150),1),1-MOD(A414*Calculator!$C$13/(Calculator!$D$7*150),1)),ABS(MOD(A414*Calculator!$C$13/(Calculator!$D$7*150),1)-0.5)),IF(INT(2*A414*Calculator!$C$13/(Calculator!$D$7*150))&gt;INT(2*A414*Calculator!$B$13/(Calculator!$D$7*150)),0,1))),1)</f>
        <v>1</v>
      </c>
      <c r="D414" s="252" t="n">
        <f aca="false">IF(Calculator!$E$14="YES",IF(A414&lt;Calculator!$G$14,0,MIN(MIN(MIN(MOD(A414*Calculator!$B$14/(Calculator!$D$7*150),1),1-MOD(A414*Calculator!$B$14/(Calculator!$D$7*150),1)),ABS(MOD(A414*Calculator!$B$14/(Calculator!$D$7*150),1)-0.5)),MIN(MIN(MOD(A414*Calculator!$C$14/(Calculator!$D$7*150),1),1-MOD(A414*Calculator!$C$14/(Calculator!$D$7*150),1)),ABS(MOD(A414*Calculator!$C$14/(Calculator!$D$7*150),1)-0.5)),IF(INT(2*A414*Calculator!$C$14/(Calculator!$D$7*150))&gt;INT(2*A414*Calculator!$B$14/(Calculator!$D$7*150)),0,1))),1)</f>
        <v>1</v>
      </c>
      <c r="E414" s="252" t="n">
        <f aca="false">IF(Calculator!$E$15="YES",IF(A414&lt;Calculator!$G$15,0,MIN(MIN(MIN(MOD(A414*Calculator!$B$15/(Calculator!$D$7*150),1),1-MOD(A414*Calculator!$B$15/(Calculator!$D$7*150),1)),ABS(MOD(A414*Calculator!$B$15/(Calculator!$D$7*150),1)-0.5)),MIN(MIN(MOD(A414*Calculator!$C$15/(Calculator!$D$7*150),1),1-MOD(A414*Calculator!$C$15/(Calculator!$D$7*150),1)),ABS(MOD(A414*Calculator!$C$15/(Calculator!$D$7*150),1)-0.5)),IF(INT(2*A414*Calculator!$C$15/(Calculator!$D$7*150))&gt;INT(2*A414*Calculator!$B$15/(Calculator!$D$7*150)),0,1))),1)</f>
        <v>0.158877192982456</v>
      </c>
      <c r="F414" s="252" t="n">
        <f aca="false">IF(Calculator!$E$16="YES",IF(A414&lt;Calculator!$G$16,0,MIN(MIN(MIN(MOD(A414*Calculator!$B$16/(Calculator!$D$7*150),1),1-MOD(A414*Calculator!$B$16/(Calculator!$D$7*150),1)),ABS(MOD(A414*Calculator!$B$16/(Calculator!$D$7*150),1)-0.5)),MIN(MIN(MOD(A414*Calculator!$C$16/(Calculator!$D$7*150),1),1-MOD(A414*Calculator!$C$16/(Calculator!$D$7*150),1)),ABS(MOD(A414*Calculator!$C$16/(Calculator!$D$7*150),1)-0.5)),IF(INT(2*A414*Calculator!$C$16/(Calculator!$D$7*150))&gt;INT(2*A414*Calculator!$B$16/(Calculator!$D$7*150)),0,1))),1)</f>
        <v>1</v>
      </c>
      <c r="G414" s="252" t="n">
        <f aca="false">IF(Calculator!$E$17="YES",IF(A414&lt;Calculator!$G$17,0,MIN(MIN(MIN(MOD(A414*Calculator!$B$17/(Calculator!$D$7*150),1),1-MOD(A414*Calculator!$B$17/(Calculator!$D$7*150),1)),ABS(MOD(A414*Calculator!$B$17/(Calculator!$D$7*150),1)-0.5)),MIN(MIN(MOD(A414*Calculator!$C$17/(Calculator!$D$7*150),1),1-MOD(A414*Calculator!$C$17/(Calculator!$D$7*150),1)),ABS(MOD(A414*Calculator!$C$17/(Calculator!$D$7*150),1)-0.5)),IF(INT(2*A414*Calculator!$C$17/(Calculator!$D$7*150))&gt;INT(2*A414*Calculator!$B$17/(Calculator!$D$7*150)),0,1))),1)</f>
        <v>0</v>
      </c>
      <c r="H414" s="252" t="n">
        <f aca="false">IF(Calculator!$E$18="YES",IF(A414&lt;Calculator!$G$18,0,MIN(MIN(MIN(MOD(A414*Calculator!$B$18/(Calculator!$D$7*150),1),1-MOD(A414*Calculator!$B$18/(Calculator!$D$7*150),1)),ABS(MOD(A414*Calculator!$B$18/(Calculator!$D$7*150),1)-0.5)),MIN(MIN(MOD(A414*Calculator!$C$18/(Calculator!$D$7*150),1),1-MOD(A414*Calculator!$C$18/(Calculator!$D$7*150),1)),ABS(MOD(A414*Calculator!$C$18/(Calculator!$D$7*150),1)-0.5)),IF(INT(2*A414*Calculator!$C$18/(Calculator!$D$7*150))&gt;INT(2*A414*Calculator!$B$18/(Calculator!$D$7*150)),0,1))),1)</f>
        <v>1</v>
      </c>
      <c r="I414" s="252" t="n">
        <f aca="false">IF(Calculator!$E$19="YES",IF(A414&lt;Calculator!$G$19,0,MIN(MIN(MIN(MOD(A414*Calculator!$B$19/(Calculator!$D$7*150),1),1-MOD(A414*Calculator!$B$19/(Calculator!$D$7*150),1)),ABS(MOD(A414*Calculator!$B$19/(Calculator!$D$7*150),1)-0.5)),MIN(MIN(MOD(A414*Calculator!$C$19/(Calculator!$D$7*150),1),1-MOD(A414*Calculator!$C$19/(Calculator!$D$7*150),1)),ABS(MOD(A414*Calculator!$C$19/(Calculator!$D$7*150),1)-0.5)),IF(INT(2*A414*Calculator!$C$19/(Calculator!$D$7*150))&gt;INT(2*A414*Calculator!$B$19/(Calculator!$D$7*150)),0,1))),1)</f>
        <v>1</v>
      </c>
      <c r="J414" s="252" t="n">
        <f aca="false">IF(Calculator!$E$20="YES",IF(A414&lt;Calculator!$G$20,0,MIN(MIN(MIN(MOD(A414*Calculator!$B$20/(Calculator!$D$7*150),1),1-MOD(A414*Calculator!$B$20/(Calculator!$D$7*150),1)),ABS(MOD(A414*Calculator!$B$20/(Calculator!$D$7*150),1)-0.5)),MIN(MIN(MOD(A414*Calculator!$C$20/(Calculator!$D$7*150),1),1-MOD(A414*Calculator!$C$20/(Calculator!$D$7*150),1)),ABS(MOD(A414*Calculator!$C$20/(Calculator!$D$7*150),1)-0.5)),IF(INT(2*A414*Calculator!$C$20/(Calculator!$D$7*150))&gt;INT(2*A414*Calculator!$B$20/(Calculator!$D$7*150)),0,1))),1)</f>
        <v>1</v>
      </c>
      <c r="K414" s="252" t="n">
        <f aca="false">IF(Calculator!$E$21="YES",IF(A414&lt;Calculator!$G$21,0,MIN(MIN(MIN(MOD(A414*Calculator!$B$21/(Calculator!$D$7*150),1),1-MOD(A414*Calculator!$B$21/(Calculator!$D$7*150),1)),ABS(MOD(A414*Calculator!$B$21/(Calculator!$D$7*150),1)-0.5)),MIN(MIN(MOD(A414*Calculator!$C$21/(Calculator!$D$7*150),1),1-MOD(A414*Calculator!$C$21/(Calculator!$D$7*150),1)),ABS(MOD(A414*Calculator!$C$21/(Calculator!$D$7*150),1)-0.5)),IF(INT(2*A414*Calculator!$C$21/(Calculator!$D$7*150))&gt;INT(2*A414*Calculator!$B$21/(Calculator!$D$7*150)),0,1))),1)</f>
        <v>1</v>
      </c>
      <c r="L414" s="252" t="n">
        <f aca="false">IF(Calculator!$E$22="YES",IF(A414&lt;Calculator!$G$22,0,MIN(MIN(MIN(MOD(A414*Calculator!$B$22/(Calculator!$D$7*150),1),1-MOD(A414*Calculator!$B$22/(Calculator!$D$7*150),1)),ABS(MOD(A414*Calculator!$B$22/(Calculator!$D$7*150),1)-0.5)),MIN(MIN(MOD(A414*Calculator!$C$22/(Calculator!$D$7*150),1),1-MOD(A414*Calculator!$C$22/(Calculator!$D$7*150),1)),ABS(MOD(A414*Calculator!$C$22/(Calculator!$D$7*150),1)-0.5)),IF(INT(2*A414*Calculator!$C$22/(Calculator!$D$7*150))&gt;INT(2*A414*Calculator!$B$22/(Calculator!$D$7*150)),0,1))),1)</f>
        <v>1</v>
      </c>
      <c r="M414" s="252" t="n">
        <f aca="false">MIN(B414:L414)</f>
        <v>0</v>
      </c>
      <c r="N414" s="252" t="n">
        <f aca="false">SUMPRODUCT(($M$7:$M$557&gt;M414)*1)+SUMPRODUCT(($M$7:$M$557=M414)*(ROW($M$7:$M$557)&lt;ROW(M414)))+1</f>
        <v>502</v>
      </c>
      <c r="O414" s="252" t="str">
        <f aca="false">IF(M414&gt;=0.13,"★★★ EXCELLENT",IF(M414&gt;=0.12,"★★  GOOD",IF(M414&gt;=0.07,"★  FAIR",IF(M414&gt;=0.025,"⚠  MARGINAL","✗  AVOID"))))</f>
        <v>✗  AVOID</v>
      </c>
    </row>
    <row r="415" customFormat="false" ht="15" hidden="false" customHeight="true" outlineLevel="0" collapsed="false">
      <c r="A415" s="249" t="n">
        <v>45.8</v>
      </c>
      <c r="B415" s="250" t="n">
        <f aca="false">IF(Calculator!$E$12="YES",IF(A415&lt;Calculator!$G$12,0,MIN(MIN(MIN(MOD(A415*Calculator!$B$12/(Calculator!$D$7*150),1),1-MOD(A415*Calculator!$B$12/(Calculator!$D$7*150),1)),ABS(MOD(A415*Calculator!$B$12/(Calculator!$D$7*150),1)-0.5)),MIN(MIN(MOD(A415*Calculator!$C$12/(Calculator!$D$7*150),1),1-MOD(A415*Calculator!$C$12/(Calculator!$D$7*150),1)),ABS(MOD(A415*Calculator!$C$12/(Calculator!$D$7*150),1)-0.5)),IF(INT(2*A415*Calculator!$C$12/(Calculator!$D$7*150))&gt;INT(2*A415*Calculator!$B$12/(Calculator!$D$7*150)),0,1))),1)</f>
        <v>1</v>
      </c>
      <c r="C415" s="250" t="n">
        <f aca="false">IF(Calculator!$E$13="YES",IF(A415&lt;Calculator!$G$13,0,MIN(MIN(MIN(MOD(A415*Calculator!$B$13/(Calculator!$D$7*150),1),1-MOD(A415*Calculator!$B$13/(Calculator!$D$7*150),1)),ABS(MOD(A415*Calculator!$B$13/(Calculator!$D$7*150),1)-0.5)),MIN(MIN(MOD(A415*Calculator!$C$13/(Calculator!$D$7*150),1),1-MOD(A415*Calculator!$C$13/(Calculator!$D$7*150),1)),ABS(MOD(A415*Calculator!$C$13/(Calculator!$D$7*150),1)-0.5)),IF(INT(2*A415*Calculator!$C$13/(Calculator!$D$7*150))&gt;INT(2*A415*Calculator!$B$13/(Calculator!$D$7*150)),0,1))),1)</f>
        <v>1</v>
      </c>
      <c r="D415" s="250" t="n">
        <f aca="false">IF(Calculator!$E$14="YES",IF(A415&lt;Calculator!$G$14,0,MIN(MIN(MIN(MOD(A415*Calculator!$B$14/(Calculator!$D$7*150),1),1-MOD(A415*Calculator!$B$14/(Calculator!$D$7*150),1)),ABS(MOD(A415*Calculator!$B$14/(Calculator!$D$7*150),1)-0.5)),MIN(MIN(MOD(A415*Calculator!$C$14/(Calculator!$D$7*150),1),1-MOD(A415*Calculator!$C$14/(Calculator!$D$7*150),1)),ABS(MOD(A415*Calculator!$C$14/(Calculator!$D$7*150),1)-0.5)),IF(INT(2*A415*Calculator!$C$14/(Calculator!$D$7*150))&gt;INT(2*A415*Calculator!$B$14/(Calculator!$D$7*150)),0,1))),1)</f>
        <v>1</v>
      </c>
      <c r="E415" s="250" t="n">
        <f aca="false">IF(Calculator!$E$15="YES",IF(A415&lt;Calculator!$G$15,0,MIN(MIN(MIN(MOD(A415*Calculator!$B$15/(Calculator!$D$7*150),1),1-MOD(A415*Calculator!$B$15/(Calculator!$D$7*150),1)),ABS(MOD(A415*Calculator!$B$15/(Calculator!$D$7*150),1)-0.5)),MIN(MIN(MOD(A415*Calculator!$C$15/(Calculator!$D$7*150),1),1-MOD(A415*Calculator!$C$15/(Calculator!$D$7*150),1)),ABS(MOD(A415*Calculator!$C$15/(Calculator!$D$7*150),1)-0.5)),IF(INT(2*A415*Calculator!$C$15/(Calculator!$D$7*150))&gt;INT(2*A415*Calculator!$B$15/(Calculator!$D$7*150)),0,1))),1)</f>
        <v>0.153754385964913</v>
      </c>
      <c r="F415" s="250" t="n">
        <f aca="false">IF(Calculator!$E$16="YES",IF(A415&lt;Calculator!$G$16,0,MIN(MIN(MIN(MOD(A415*Calculator!$B$16/(Calculator!$D$7*150),1),1-MOD(A415*Calculator!$B$16/(Calculator!$D$7*150),1)),ABS(MOD(A415*Calculator!$B$16/(Calculator!$D$7*150),1)-0.5)),MIN(MIN(MOD(A415*Calculator!$C$16/(Calculator!$D$7*150),1),1-MOD(A415*Calculator!$C$16/(Calculator!$D$7*150),1)),ABS(MOD(A415*Calculator!$C$16/(Calculator!$D$7*150),1)-0.5)),IF(INT(2*A415*Calculator!$C$16/(Calculator!$D$7*150))&gt;INT(2*A415*Calculator!$B$16/(Calculator!$D$7*150)),0,1))),1)</f>
        <v>1</v>
      </c>
      <c r="G415" s="250" t="n">
        <f aca="false">IF(Calculator!$E$17="YES",IF(A415&lt;Calculator!$G$17,0,MIN(MIN(MIN(MOD(A415*Calculator!$B$17/(Calculator!$D$7*150),1),1-MOD(A415*Calculator!$B$17/(Calculator!$D$7*150),1)),ABS(MOD(A415*Calculator!$B$17/(Calculator!$D$7*150),1)-0.5)),MIN(MIN(MOD(A415*Calculator!$C$17/(Calculator!$D$7*150),1),1-MOD(A415*Calculator!$C$17/(Calculator!$D$7*150),1)),ABS(MOD(A415*Calculator!$C$17/(Calculator!$D$7*150),1)-0.5)),IF(INT(2*A415*Calculator!$C$17/(Calculator!$D$7*150))&gt;INT(2*A415*Calculator!$B$17/(Calculator!$D$7*150)),0,1))),1)</f>
        <v>0</v>
      </c>
      <c r="H415" s="250" t="n">
        <f aca="false">IF(Calculator!$E$18="YES",IF(A415&lt;Calculator!$G$18,0,MIN(MIN(MIN(MOD(A415*Calculator!$B$18/(Calculator!$D$7*150),1),1-MOD(A415*Calculator!$B$18/(Calculator!$D$7*150),1)),ABS(MOD(A415*Calculator!$B$18/(Calculator!$D$7*150),1)-0.5)),MIN(MIN(MOD(A415*Calculator!$C$18/(Calculator!$D$7*150),1),1-MOD(A415*Calculator!$C$18/(Calculator!$D$7*150),1)),ABS(MOD(A415*Calculator!$C$18/(Calculator!$D$7*150),1)-0.5)),IF(INT(2*A415*Calculator!$C$18/(Calculator!$D$7*150))&gt;INT(2*A415*Calculator!$B$18/(Calculator!$D$7*150)),0,1))),1)</f>
        <v>1</v>
      </c>
      <c r="I415" s="250" t="n">
        <f aca="false">IF(Calculator!$E$19="YES",IF(A415&lt;Calculator!$G$19,0,MIN(MIN(MIN(MOD(A415*Calculator!$B$19/(Calculator!$D$7*150),1),1-MOD(A415*Calculator!$B$19/(Calculator!$D$7*150),1)),ABS(MOD(A415*Calculator!$B$19/(Calculator!$D$7*150),1)-0.5)),MIN(MIN(MOD(A415*Calculator!$C$19/(Calculator!$D$7*150),1),1-MOD(A415*Calculator!$C$19/(Calculator!$D$7*150),1)),ABS(MOD(A415*Calculator!$C$19/(Calculator!$D$7*150),1)-0.5)),IF(INT(2*A415*Calculator!$C$19/(Calculator!$D$7*150))&gt;INT(2*A415*Calculator!$B$19/(Calculator!$D$7*150)),0,1))),1)</f>
        <v>1</v>
      </c>
      <c r="J415" s="250" t="n">
        <f aca="false">IF(Calculator!$E$20="YES",IF(A415&lt;Calculator!$G$20,0,MIN(MIN(MIN(MOD(A415*Calculator!$B$20/(Calculator!$D$7*150),1),1-MOD(A415*Calculator!$B$20/(Calculator!$D$7*150),1)),ABS(MOD(A415*Calculator!$B$20/(Calculator!$D$7*150),1)-0.5)),MIN(MIN(MOD(A415*Calculator!$C$20/(Calculator!$D$7*150),1),1-MOD(A415*Calculator!$C$20/(Calculator!$D$7*150),1)),ABS(MOD(A415*Calculator!$C$20/(Calculator!$D$7*150),1)-0.5)),IF(INT(2*A415*Calculator!$C$20/(Calculator!$D$7*150))&gt;INT(2*A415*Calculator!$B$20/(Calculator!$D$7*150)),0,1))),1)</f>
        <v>1</v>
      </c>
      <c r="K415" s="250" t="n">
        <f aca="false">IF(Calculator!$E$21="YES",IF(A415&lt;Calculator!$G$21,0,MIN(MIN(MIN(MOD(A415*Calculator!$B$21/(Calculator!$D$7*150),1),1-MOD(A415*Calculator!$B$21/(Calculator!$D$7*150),1)),ABS(MOD(A415*Calculator!$B$21/(Calculator!$D$7*150),1)-0.5)),MIN(MIN(MOD(A415*Calculator!$C$21/(Calculator!$D$7*150),1),1-MOD(A415*Calculator!$C$21/(Calculator!$D$7*150),1)),ABS(MOD(A415*Calculator!$C$21/(Calculator!$D$7*150),1)-0.5)),IF(INT(2*A415*Calculator!$C$21/(Calculator!$D$7*150))&gt;INT(2*A415*Calculator!$B$21/(Calculator!$D$7*150)),0,1))),1)</f>
        <v>1</v>
      </c>
      <c r="L415" s="250" t="n">
        <f aca="false">IF(Calculator!$E$22="YES",IF(A415&lt;Calculator!$G$22,0,MIN(MIN(MIN(MOD(A415*Calculator!$B$22/(Calculator!$D$7*150),1),1-MOD(A415*Calculator!$B$22/(Calculator!$D$7*150),1)),ABS(MOD(A415*Calculator!$B$22/(Calculator!$D$7*150),1)-0.5)),MIN(MIN(MOD(A415*Calculator!$C$22/(Calculator!$D$7*150),1),1-MOD(A415*Calculator!$C$22/(Calculator!$D$7*150),1)),ABS(MOD(A415*Calculator!$C$22/(Calculator!$D$7*150),1)-0.5)),IF(INT(2*A415*Calculator!$C$22/(Calculator!$D$7*150))&gt;INT(2*A415*Calculator!$B$22/(Calculator!$D$7*150)),0,1))),1)</f>
        <v>1</v>
      </c>
      <c r="M415" s="250" t="n">
        <f aca="false">MIN(B415:L415)</f>
        <v>0</v>
      </c>
      <c r="N415" s="250" t="n">
        <f aca="false">SUMPRODUCT(($M$7:$M$557&gt;M415)*1)+SUMPRODUCT(($M$7:$M$557=M415)*(ROW($M$7:$M$557)&lt;ROW(M415)))+1</f>
        <v>503</v>
      </c>
      <c r="O415" s="250" t="str">
        <f aca="false">IF(M415&gt;=0.13,"★★★ EXCELLENT",IF(M415&gt;=0.12,"★★  GOOD",IF(M415&gt;=0.07,"★  FAIR",IF(M415&gt;=0.025,"⚠  MARGINAL","✗  AVOID"))))</f>
        <v>✗  AVOID</v>
      </c>
    </row>
    <row r="416" customFormat="false" ht="15" hidden="false" customHeight="true" outlineLevel="0" collapsed="false">
      <c r="A416" s="251" t="n">
        <v>45.9</v>
      </c>
      <c r="B416" s="252" t="n">
        <f aca="false">IF(Calculator!$E$12="YES",IF(A416&lt;Calculator!$G$12,0,MIN(MIN(MIN(MOD(A416*Calculator!$B$12/(Calculator!$D$7*150),1),1-MOD(A416*Calculator!$B$12/(Calculator!$D$7*150),1)),ABS(MOD(A416*Calculator!$B$12/(Calculator!$D$7*150),1)-0.5)),MIN(MIN(MOD(A416*Calculator!$C$12/(Calculator!$D$7*150),1),1-MOD(A416*Calculator!$C$12/(Calculator!$D$7*150),1)),ABS(MOD(A416*Calculator!$C$12/(Calculator!$D$7*150),1)-0.5)),IF(INT(2*A416*Calculator!$C$12/(Calculator!$D$7*150))&gt;INT(2*A416*Calculator!$B$12/(Calculator!$D$7*150)),0,1))),1)</f>
        <v>1</v>
      </c>
      <c r="C416" s="252" t="n">
        <f aca="false">IF(Calculator!$E$13="YES",IF(A416&lt;Calculator!$G$13,0,MIN(MIN(MIN(MOD(A416*Calculator!$B$13/(Calculator!$D$7*150),1),1-MOD(A416*Calculator!$B$13/(Calculator!$D$7*150),1)),ABS(MOD(A416*Calculator!$B$13/(Calculator!$D$7*150),1)-0.5)),MIN(MIN(MOD(A416*Calculator!$C$13/(Calculator!$D$7*150),1),1-MOD(A416*Calculator!$C$13/(Calculator!$D$7*150),1)),ABS(MOD(A416*Calculator!$C$13/(Calculator!$D$7*150),1)-0.5)),IF(INT(2*A416*Calculator!$C$13/(Calculator!$D$7*150))&gt;INT(2*A416*Calculator!$B$13/(Calculator!$D$7*150)),0,1))),1)</f>
        <v>1</v>
      </c>
      <c r="D416" s="252" t="n">
        <f aca="false">IF(Calculator!$E$14="YES",IF(A416&lt;Calculator!$G$14,0,MIN(MIN(MIN(MOD(A416*Calculator!$B$14/(Calculator!$D$7*150),1),1-MOD(A416*Calculator!$B$14/(Calculator!$D$7*150),1)),ABS(MOD(A416*Calculator!$B$14/(Calculator!$D$7*150),1)-0.5)),MIN(MIN(MOD(A416*Calculator!$C$14/(Calculator!$D$7*150),1),1-MOD(A416*Calculator!$C$14/(Calculator!$D$7*150),1)),ABS(MOD(A416*Calculator!$C$14/(Calculator!$D$7*150),1)-0.5)),IF(INT(2*A416*Calculator!$C$14/(Calculator!$D$7*150))&gt;INT(2*A416*Calculator!$B$14/(Calculator!$D$7*150)),0,1))),1)</f>
        <v>1</v>
      </c>
      <c r="E416" s="252" t="n">
        <f aca="false">IF(Calculator!$E$15="YES",IF(A416&lt;Calculator!$G$15,0,MIN(MIN(MIN(MOD(A416*Calculator!$B$15/(Calculator!$D$7*150),1),1-MOD(A416*Calculator!$B$15/(Calculator!$D$7*150),1)),ABS(MOD(A416*Calculator!$B$15/(Calculator!$D$7*150),1)-0.5)),MIN(MIN(MOD(A416*Calculator!$C$15/(Calculator!$D$7*150),1),1-MOD(A416*Calculator!$C$15/(Calculator!$D$7*150),1)),ABS(MOD(A416*Calculator!$C$15/(Calculator!$D$7*150),1)-0.5)),IF(INT(2*A416*Calculator!$C$15/(Calculator!$D$7*150))&gt;INT(2*A416*Calculator!$B$15/(Calculator!$D$7*150)),0,1))),1)</f>
        <v>0.148631578947369</v>
      </c>
      <c r="F416" s="252" t="n">
        <f aca="false">IF(Calculator!$E$16="YES",IF(A416&lt;Calculator!$G$16,0,MIN(MIN(MIN(MOD(A416*Calculator!$B$16/(Calculator!$D$7*150),1),1-MOD(A416*Calculator!$B$16/(Calculator!$D$7*150),1)),ABS(MOD(A416*Calculator!$B$16/(Calculator!$D$7*150),1)-0.5)),MIN(MIN(MOD(A416*Calculator!$C$16/(Calculator!$D$7*150),1),1-MOD(A416*Calculator!$C$16/(Calculator!$D$7*150),1)),ABS(MOD(A416*Calculator!$C$16/(Calculator!$D$7*150),1)-0.5)),IF(INT(2*A416*Calculator!$C$16/(Calculator!$D$7*150))&gt;INT(2*A416*Calculator!$B$16/(Calculator!$D$7*150)),0,1))),1)</f>
        <v>1</v>
      </c>
      <c r="G416" s="252" t="n">
        <f aca="false">IF(Calculator!$E$17="YES",IF(A416&lt;Calculator!$G$17,0,MIN(MIN(MIN(MOD(A416*Calculator!$B$17/(Calculator!$D$7*150),1),1-MOD(A416*Calculator!$B$17/(Calculator!$D$7*150),1)),ABS(MOD(A416*Calculator!$B$17/(Calculator!$D$7*150),1)-0.5)),MIN(MIN(MOD(A416*Calculator!$C$17/(Calculator!$D$7*150),1),1-MOD(A416*Calculator!$C$17/(Calculator!$D$7*150),1)),ABS(MOD(A416*Calculator!$C$17/(Calculator!$D$7*150),1)-0.5)),IF(INT(2*A416*Calculator!$C$17/(Calculator!$D$7*150))&gt;INT(2*A416*Calculator!$B$17/(Calculator!$D$7*150)),0,1))),1)</f>
        <v>0.0094736842105263</v>
      </c>
      <c r="H416" s="252" t="n">
        <f aca="false">IF(Calculator!$E$18="YES",IF(A416&lt;Calculator!$G$18,0,MIN(MIN(MIN(MOD(A416*Calculator!$B$18/(Calculator!$D$7*150),1),1-MOD(A416*Calculator!$B$18/(Calculator!$D$7*150),1)),ABS(MOD(A416*Calculator!$B$18/(Calculator!$D$7*150),1)-0.5)),MIN(MIN(MOD(A416*Calculator!$C$18/(Calculator!$D$7*150),1),1-MOD(A416*Calculator!$C$18/(Calculator!$D$7*150),1)),ABS(MOD(A416*Calculator!$C$18/(Calculator!$D$7*150),1)-0.5)),IF(INT(2*A416*Calculator!$C$18/(Calculator!$D$7*150))&gt;INT(2*A416*Calculator!$B$18/(Calculator!$D$7*150)),0,1))),1)</f>
        <v>1</v>
      </c>
      <c r="I416" s="252" t="n">
        <f aca="false">IF(Calculator!$E$19="YES",IF(A416&lt;Calculator!$G$19,0,MIN(MIN(MIN(MOD(A416*Calculator!$B$19/(Calculator!$D$7*150),1),1-MOD(A416*Calculator!$B$19/(Calculator!$D$7*150),1)),ABS(MOD(A416*Calculator!$B$19/(Calculator!$D$7*150),1)-0.5)),MIN(MIN(MOD(A416*Calculator!$C$19/(Calculator!$D$7*150),1),1-MOD(A416*Calculator!$C$19/(Calculator!$D$7*150),1)),ABS(MOD(A416*Calculator!$C$19/(Calculator!$D$7*150),1)-0.5)),IF(INT(2*A416*Calculator!$C$19/(Calculator!$D$7*150))&gt;INT(2*A416*Calculator!$B$19/(Calculator!$D$7*150)),0,1))),1)</f>
        <v>1</v>
      </c>
      <c r="J416" s="252" t="n">
        <f aca="false">IF(Calculator!$E$20="YES",IF(A416&lt;Calculator!$G$20,0,MIN(MIN(MIN(MOD(A416*Calculator!$B$20/(Calculator!$D$7*150),1),1-MOD(A416*Calculator!$B$20/(Calculator!$D$7*150),1)),ABS(MOD(A416*Calculator!$B$20/(Calculator!$D$7*150),1)-0.5)),MIN(MIN(MOD(A416*Calculator!$C$20/(Calculator!$D$7*150),1),1-MOD(A416*Calculator!$C$20/(Calculator!$D$7*150),1)),ABS(MOD(A416*Calculator!$C$20/(Calculator!$D$7*150),1)-0.5)),IF(INT(2*A416*Calculator!$C$20/(Calculator!$D$7*150))&gt;INT(2*A416*Calculator!$B$20/(Calculator!$D$7*150)),0,1))),1)</f>
        <v>1</v>
      </c>
      <c r="K416" s="252" t="n">
        <f aca="false">IF(Calculator!$E$21="YES",IF(A416&lt;Calculator!$G$21,0,MIN(MIN(MIN(MOD(A416*Calculator!$B$21/(Calculator!$D$7*150),1),1-MOD(A416*Calculator!$B$21/(Calculator!$D$7*150),1)),ABS(MOD(A416*Calculator!$B$21/(Calculator!$D$7*150),1)-0.5)),MIN(MIN(MOD(A416*Calculator!$C$21/(Calculator!$D$7*150),1),1-MOD(A416*Calculator!$C$21/(Calculator!$D$7*150),1)),ABS(MOD(A416*Calculator!$C$21/(Calculator!$D$7*150),1)-0.5)),IF(INT(2*A416*Calculator!$C$21/(Calculator!$D$7*150))&gt;INT(2*A416*Calculator!$B$21/(Calculator!$D$7*150)),0,1))),1)</f>
        <v>1</v>
      </c>
      <c r="L416" s="252" t="n">
        <f aca="false">IF(Calculator!$E$22="YES",IF(A416&lt;Calculator!$G$22,0,MIN(MIN(MIN(MOD(A416*Calculator!$B$22/(Calculator!$D$7*150),1),1-MOD(A416*Calculator!$B$22/(Calculator!$D$7*150),1)),ABS(MOD(A416*Calculator!$B$22/(Calculator!$D$7*150),1)-0.5)),MIN(MIN(MOD(A416*Calculator!$C$22/(Calculator!$D$7*150),1),1-MOD(A416*Calculator!$C$22/(Calculator!$D$7*150),1)),ABS(MOD(A416*Calculator!$C$22/(Calculator!$D$7*150),1)-0.5)),IF(INT(2*A416*Calculator!$C$22/(Calculator!$D$7*150))&gt;INT(2*A416*Calculator!$B$22/(Calculator!$D$7*150)),0,1))),1)</f>
        <v>1</v>
      </c>
      <c r="M416" s="252" t="n">
        <f aca="false">MIN(B416:L416)</f>
        <v>0.0094736842105263</v>
      </c>
      <c r="N416" s="252" t="n">
        <f aca="false">SUMPRODUCT(($M$7:$M$557&gt;M416)*1)+SUMPRODUCT(($M$7:$M$557=M416)*(ROW($M$7:$M$557)&lt;ROW(M416)))+1</f>
        <v>354</v>
      </c>
      <c r="O416" s="252" t="str">
        <f aca="false">IF(M416&gt;=0.13,"★★★ EXCELLENT",IF(M416&gt;=0.12,"★★  GOOD",IF(M416&gt;=0.07,"★  FAIR",IF(M416&gt;=0.025,"⚠  MARGINAL","✗  AVOID"))))</f>
        <v>✗  AVOID</v>
      </c>
    </row>
    <row r="417" customFormat="false" ht="15" hidden="false" customHeight="true" outlineLevel="0" collapsed="false">
      <c r="A417" s="249" t="n">
        <v>46</v>
      </c>
      <c r="B417" s="250" t="n">
        <f aca="false">IF(Calculator!$E$12="YES",IF(A417&lt;Calculator!$G$12,0,MIN(MIN(MIN(MOD(A417*Calculator!$B$12/(Calculator!$D$7*150),1),1-MOD(A417*Calculator!$B$12/(Calculator!$D$7*150),1)),ABS(MOD(A417*Calculator!$B$12/(Calculator!$D$7*150),1)-0.5)),MIN(MIN(MOD(A417*Calculator!$C$12/(Calculator!$D$7*150),1),1-MOD(A417*Calculator!$C$12/(Calculator!$D$7*150),1)),ABS(MOD(A417*Calculator!$C$12/(Calculator!$D$7*150),1)-0.5)),IF(INT(2*A417*Calculator!$C$12/(Calculator!$D$7*150))&gt;INT(2*A417*Calculator!$B$12/(Calculator!$D$7*150)),0,1))),1)</f>
        <v>1</v>
      </c>
      <c r="C417" s="250" t="n">
        <f aca="false">IF(Calculator!$E$13="YES",IF(A417&lt;Calculator!$G$13,0,MIN(MIN(MIN(MOD(A417*Calculator!$B$13/(Calculator!$D$7*150),1),1-MOD(A417*Calculator!$B$13/(Calculator!$D$7*150),1)),ABS(MOD(A417*Calculator!$B$13/(Calculator!$D$7*150),1)-0.5)),MIN(MIN(MOD(A417*Calculator!$C$13/(Calculator!$D$7*150),1),1-MOD(A417*Calculator!$C$13/(Calculator!$D$7*150),1)),ABS(MOD(A417*Calculator!$C$13/(Calculator!$D$7*150),1)-0.5)),IF(INT(2*A417*Calculator!$C$13/(Calculator!$D$7*150))&gt;INT(2*A417*Calculator!$B$13/(Calculator!$D$7*150)),0,1))),1)</f>
        <v>1</v>
      </c>
      <c r="D417" s="250" t="n">
        <f aca="false">IF(Calculator!$E$14="YES",IF(A417&lt;Calculator!$G$14,0,MIN(MIN(MIN(MOD(A417*Calculator!$B$14/(Calculator!$D$7*150),1),1-MOD(A417*Calculator!$B$14/(Calculator!$D$7*150),1)),ABS(MOD(A417*Calculator!$B$14/(Calculator!$D$7*150),1)-0.5)),MIN(MIN(MOD(A417*Calculator!$C$14/(Calculator!$D$7*150),1),1-MOD(A417*Calculator!$C$14/(Calculator!$D$7*150),1)),ABS(MOD(A417*Calculator!$C$14/(Calculator!$D$7*150),1)-0.5)),IF(INT(2*A417*Calculator!$C$14/(Calculator!$D$7*150))&gt;INT(2*A417*Calculator!$B$14/(Calculator!$D$7*150)),0,1))),1)</f>
        <v>1</v>
      </c>
      <c r="E417" s="250" t="n">
        <f aca="false">IF(Calculator!$E$15="YES",IF(A417&lt;Calculator!$G$15,0,MIN(MIN(MIN(MOD(A417*Calculator!$B$15/(Calculator!$D$7*150),1),1-MOD(A417*Calculator!$B$15/(Calculator!$D$7*150),1)),ABS(MOD(A417*Calculator!$B$15/(Calculator!$D$7*150),1)-0.5)),MIN(MIN(MOD(A417*Calculator!$C$15/(Calculator!$D$7*150),1),1-MOD(A417*Calculator!$C$15/(Calculator!$D$7*150),1)),ABS(MOD(A417*Calculator!$C$15/(Calculator!$D$7*150),1)-0.5)),IF(INT(2*A417*Calculator!$C$15/(Calculator!$D$7*150))&gt;INT(2*A417*Calculator!$B$15/(Calculator!$D$7*150)),0,1))),1)</f>
        <v>0.143508771929825</v>
      </c>
      <c r="F417" s="250" t="n">
        <f aca="false">IF(Calculator!$E$16="YES",IF(A417&lt;Calculator!$G$16,0,MIN(MIN(MIN(MOD(A417*Calculator!$B$16/(Calculator!$D$7*150),1),1-MOD(A417*Calculator!$B$16/(Calculator!$D$7*150),1)),ABS(MOD(A417*Calculator!$B$16/(Calculator!$D$7*150),1)-0.5)),MIN(MIN(MOD(A417*Calculator!$C$16/(Calculator!$D$7*150),1),1-MOD(A417*Calculator!$C$16/(Calculator!$D$7*150),1)),ABS(MOD(A417*Calculator!$C$16/(Calculator!$D$7*150),1)-0.5)),IF(INT(2*A417*Calculator!$C$16/(Calculator!$D$7*150))&gt;INT(2*A417*Calculator!$B$16/(Calculator!$D$7*150)),0,1))),1)</f>
        <v>1</v>
      </c>
      <c r="G417" s="250" t="n">
        <f aca="false">IF(Calculator!$E$17="YES",IF(A417&lt;Calculator!$G$17,0,MIN(MIN(MIN(MOD(A417*Calculator!$B$17/(Calculator!$D$7*150),1),1-MOD(A417*Calculator!$B$17/(Calculator!$D$7*150),1)),ABS(MOD(A417*Calculator!$B$17/(Calculator!$D$7*150),1)-0.5)),MIN(MIN(MOD(A417*Calculator!$C$17/(Calculator!$D$7*150),1),1-MOD(A417*Calculator!$C$17/(Calculator!$D$7*150),1)),ABS(MOD(A417*Calculator!$C$17/(Calculator!$D$7*150),1)-0.5)),IF(INT(2*A417*Calculator!$C$17/(Calculator!$D$7*150))&gt;INT(2*A417*Calculator!$B$17/(Calculator!$D$7*150)),0,1))),1)</f>
        <v>0.0192982456140349</v>
      </c>
      <c r="H417" s="250" t="n">
        <f aca="false">IF(Calculator!$E$18="YES",IF(A417&lt;Calculator!$G$18,0,MIN(MIN(MIN(MOD(A417*Calculator!$B$18/(Calculator!$D$7*150),1),1-MOD(A417*Calculator!$B$18/(Calculator!$D$7*150),1)),ABS(MOD(A417*Calculator!$B$18/(Calculator!$D$7*150),1)-0.5)),MIN(MIN(MOD(A417*Calculator!$C$18/(Calculator!$D$7*150),1),1-MOD(A417*Calculator!$C$18/(Calculator!$D$7*150),1)),ABS(MOD(A417*Calculator!$C$18/(Calculator!$D$7*150),1)-0.5)),IF(INT(2*A417*Calculator!$C$18/(Calculator!$D$7*150))&gt;INT(2*A417*Calculator!$B$18/(Calculator!$D$7*150)),0,1))),1)</f>
        <v>1</v>
      </c>
      <c r="I417" s="250" t="n">
        <f aca="false">IF(Calculator!$E$19="YES",IF(A417&lt;Calculator!$G$19,0,MIN(MIN(MIN(MOD(A417*Calculator!$B$19/(Calculator!$D$7*150),1),1-MOD(A417*Calculator!$B$19/(Calculator!$D$7*150),1)),ABS(MOD(A417*Calculator!$B$19/(Calculator!$D$7*150),1)-0.5)),MIN(MIN(MOD(A417*Calculator!$C$19/(Calculator!$D$7*150),1),1-MOD(A417*Calculator!$C$19/(Calculator!$D$7*150),1)),ABS(MOD(A417*Calculator!$C$19/(Calculator!$D$7*150),1)-0.5)),IF(INT(2*A417*Calculator!$C$19/(Calculator!$D$7*150))&gt;INT(2*A417*Calculator!$B$19/(Calculator!$D$7*150)),0,1))),1)</f>
        <v>1</v>
      </c>
      <c r="J417" s="250" t="n">
        <f aca="false">IF(Calculator!$E$20="YES",IF(A417&lt;Calculator!$G$20,0,MIN(MIN(MIN(MOD(A417*Calculator!$B$20/(Calculator!$D$7*150),1),1-MOD(A417*Calculator!$B$20/(Calculator!$D$7*150),1)),ABS(MOD(A417*Calculator!$B$20/(Calculator!$D$7*150),1)-0.5)),MIN(MIN(MOD(A417*Calculator!$C$20/(Calculator!$D$7*150),1),1-MOD(A417*Calculator!$C$20/(Calculator!$D$7*150),1)),ABS(MOD(A417*Calculator!$C$20/(Calculator!$D$7*150),1)-0.5)),IF(INT(2*A417*Calculator!$C$20/(Calculator!$D$7*150))&gt;INT(2*A417*Calculator!$B$20/(Calculator!$D$7*150)),0,1))),1)</f>
        <v>1</v>
      </c>
      <c r="K417" s="250" t="n">
        <f aca="false">IF(Calculator!$E$21="YES",IF(A417&lt;Calculator!$G$21,0,MIN(MIN(MIN(MOD(A417*Calculator!$B$21/(Calculator!$D$7*150),1),1-MOD(A417*Calculator!$B$21/(Calculator!$D$7*150),1)),ABS(MOD(A417*Calculator!$B$21/(Calculator!$D$7*150),1)-0.5)),MIN(MIN(MOD(A417*Calculator!$C$21/(Calculator!$D$7*150),1),1-MOD(A417*Calculator!$C$21/(Calculator!$D$7*150),1)),ABS(MOD(A417*Calculator!$C$21/(Calculator!$D$7*150),1)-0.5)),IF(INT(2*A417*Calculator!$C$21/(Calculator!$D$7*150))&gt;INT(2*A417*Calculator!$B$21/(Calculator!$D$7*150)),0,1))),1)</f>
        <v>1</v>
      </c>
      <c r="L417" s="250" t="n">
        <f aca="false">IF(Calculator!$E$22="YES",IF(A417&lt;Calculator!$G$22,0,MIN(MIN(MIN(MOD(A417*Calculator!$B$22/(Calculator!$D$7*150),1),1-MOD(A417*Calculator!$B$22/(Calculator!$D$7*150),1)),ABS(MOD(A417*Calculator!$B$22/(Calculator!$D$7*150),1)-0.5)),MIN(MIN(MOD(A417*Calculator!$C$22/(Calculator!$D$7*150),1),1-MOD(A417*Calculator!$C$22/(Calculator!$D$7*150),1)),ABS(MOD(A417*Calculator!$C$22/(Calculator!$D$7*150),1)-0.5)),IF(INT(2*A417*Calculator!$C$22/(Calculator!$D$7*150))&gt;INT(2*A417*Calculator!$B$22/(Calculator!$D$7*150)),0,1))),1)</f>
        <v>1</v>
      </c>
      <c r="M417" s="250" t="n">
        <f aca="false">MIN(B417:L417)</f>
        <v>0.0192982456140349</v>
      </c>
      <c r="N417" s="250" t="n">
        <f aca="false">SUMPRODUCT(($M$7:$M$557&gt;M417)*1)+SUMPRODUCT(($M$7:$M$557=M417)*(ROW($M$7:$M$557)&lt;ROW(M417)))+1</f>
        <v>325</v>
      </c>
      <c r="O417" s="250" t="str">
        <f aca="false">IF(M417&gt;=0.13,"★★★ EXCELLENT",IF(M417&gt;=0.12,"★★  GOOD",IF(M417&gt;=0.07,"★  FAIR",IF(M417&gt;=0.025,"⚠  MARGINAL","✗  AVOID"))))</f>
        <v>✗  AVOID</v>
      </c>
    </row>
    <row r="418" customFormat="false" ht="15" hidden="false" customHeight="true" outlineLevel="0" collapsed="false">
      <c r="A418" s="251" t="n">
        <v>46.1</v>
      </c>
      <c r="B418" s="252" t="n">
        <f aca="false">IF(Calculator!$E$12="YES",IF(A418&lt;Calculator!$G$12,0,MIN(MIN(MIN(MOD(A418*Calculator!$B$12/(Calculator!$D$7*150),1),1-MOD(A418*Calculator!$B$12/(Calculator!$D$7*150),1)),ABS(MOD(A418*Calculator!$B$12/(Calculator!$D$7*150),1)-0.5)),MIN(MIN(MOD(A418*Calculator!$C$12/(Calculator!$D$7*150),1),1-MOD(A418*Calculator!$C$12/(Calculator!$D$7*150),1)),ABS(MOD(A418*Calculator!$C$12/(Calculator!$D$7*150),1)-0.5)),IF(INT(2*A418*Calculator!$C$12/(Calculator!$D$7*150))&gt;INT(2*A418*Calculator!$B$12/(Calculator!$D$7*150)),0,1))),1)</f>
        <v>1</v>
      </c>
      <c r="C418" s="252" t="n">
        <f aca="false">IF(Calculator!$E$13="YES",IF(A418&lt;Calculator!$G$13,0,MIN(MIN(MIN(MOD(A418*Calculator!$B$13/(Calculator!$D$7*150),1),1-MOD(A418*Calculator!$B$13/(Calculator!$D$7*150),1)),ABS(MOD(A418*Calculator!$B$13/(Calculator!$D$7*150),1)-0.5)),MIN(MIN(MOD(A418*Calculator!$C$13/(Calculator!$D$7*150),1),1-MOD(A418*Calculator!$C$13/(Calculator!$D$7*150),1)),ABS(MOD(A418*Calculator!$C$13/(Calculator!$D$7*150),1)-0.5)),IF(INT(2*A418*Calculator!$C$13/(Calculator!$D$7*150))&gt;INT(2*A418*Calculator!$B$13/(Calculator!$D$7*150)),0,1))),1)</f>
        <v>1</v>
      </c>
      <c r="D418" s="252" t="n">
        <f aca="false">IF(Calculator!$E$14="YES",IF(A418&lt;Calculator!$G$14,0,MIN(MIN(MIN(MOD(A418*Calculator!$B$14/(Calculator!$D$7*150),1),1-MOD(A418*Calculator!$B$14/(Calculator!$D$7*150),1)),ABS(MOD(A418*Calculator!$B$14/(Calculator!$D$7*150),1)-0.5)),MIN(MIN(MOD(A418*Calculator!$C$14/(Calculator!$D$7*150),1),1-MOD(A418*Calculator!$C$14/(Calculator!$D$7*150),1)),ABS(MOD(A418*Calculator!$C$14/(Calculator!$D$7*150),1)-0.5)),IF(INT(2*A418*Calculator!$C$14/(Calculator!$D$7*150))&gt;INT(2*A418*Calculator!$B$14/(Calculator!$D$7*150)),0,1))),1)</f>
        <v>1</v>
      </c>
      <c r="E418" s="252" t="n">
        <f aca="false">IF(Calculator!$E$15="YES",IF(A418&lt;Calculator!$G$15,0,MIN(MIN(MIN(MOD(A418*Calculator!$B$15/(Calculator!$D$7*150),1),1-MOD(A418*Calculator!$B$15/(Calculator!$D$7*150),1)),ABS(MOD(A418*Calculator!$B$15/(Calculator!$D$7*150),1)-0.5)),MIN(MIN(MOD(A418*Calculator!$C$15/(Calculator!$D$7*150),1),1-MOD(A418*Calculator!$C$15/(Calculator!$D$7*150),1)),ABS(MOD(A418*Calculator!$C$15/(Calculator!$D$7*150),1)-0.5)),IF(INT(2*A418*Calculator!$C$15/(Calculator!$D$7*150))&gt;INT(2*A418*Calculator!$B$15/(Calculator!$D$7*150)),0,1))),1)</f>
        <v>0.13838596491228</v>
      </c>
      <c r="F418" s="252" t="n">
        <f aca="false">IF(Calculator!$E$16="YES",IF(A418&lt;Calculator!$G$16,0,MIN(MIN(MIN(MOD(A418*Calculator!$B$16/(Calculator!$D$7*150),1),1-MOD(A418*Calculator!$B$16/(Calculator!$D$7*150),1)),ABS(MOD(A418*Calculator!$B$16/(Calculator!$D$7*150),1)-0.5)),MIN(MIN(MOD(A418*Calculator!$C$16/(Calculator!$D$7*150),1),1-MOD(A418*Calculator!$C$16/(Calculator!$D$7*150),1)),ABS(MOD(A418*Calculator!$C$16/(Calculator!$D$7*150),1)-0.5)),IF(INT(2*A418*Calculator!$C$16/(Calculator!$D$7*150))&gt;INT(2*A418*Calculator!$B$16/(Calculator!$D$7*150)),0,1))),1)</f>
        <v>1</v>
      </c>
      <c r="G418" s="252" t="n">
        <f aca="false">IF(Calculator!$E$17="YES",IF(A418&lt;Calculator!$G$17,0,MIN(MIN(MIN(MOD(A418*Calculator!$B$17/(Calculator!$D$7*150),1),1-MOD(A418*Calculator!$B$17/(Calculator!$D$7*150),1)),ABS(MOD(A418*Calculator!$B$17/(Calculator!$D$7*150),1)-0.5)),MIN(MIN(MOD(A418*Calculator!$C$17/(Calculator!$D$7*150),1),1-MOD(A418*Calculator!$C$17/(Calculator!$D$7*150),1)),ABS(MOD(A418*Calculator!$C$17/(Calculator!$D$7*150),1)-0.5)),IF(INT(2*A418*Calculator!$C$17/(Calculator!$D$7*150))&gt;INT(2*A418*Calculator!$B$17/(Calculator!$D$7*150)),0,1))),1)</f>
        <v>0.0291228070175436</v>
      </c>
      <c r="H418" s="252" t="n">
        <f aca="false">IF(Calculator!$E$18="YES",IF(A418&lt;Calculator!$G$18,0,MIN(MIN(MIN(MOD(A418*Calculator!$B$18/(Calculator!$D$7*150),1),1-MOD(A418*Calculator!$B$18/(Calculator!$D$7*150),1)),ABS(MOD(A418*Calculator!$B$18/(Calculator!$D$7*150),1)-0.5)),MIN(MIN(MOD(A418*Calculator!$C$18/(Calculator!$D$7*150),1),1-MOD(A418*Calculator!$C$18/(Calculator!$D$7*150),1)),ABS(MOD(A418*Calculator!$C$18/(Calculator!$D$7*150),1)-0.5)),IF(INT(2*A418*Calculator!$C$18/(Calculator!$D$7*150))&gt;INT(2*A418*Calculator!$B$18/(Calculator!$D$7*150)),0,1))),1)</f>
        <v>1</v>
      </c>
      <c r="I418" s="252" t="n">
        <f aca="false">IF(Calculator!$E$19="YES",IF(A418&lt;Calculator!$G$19,0,MIN(MIN(MIN(MOD(A418*Calculator!$B$19/(Calculator!$D$7*150),1),1-MOD(A418*Calculator!$B$19/(Calculator!$D$7*150),1)),ABS(MOD(A418*Calculator!$B$19/(Calculator!$D$7*150),1)-0.5)),MIN(MIN(MOD(A418*Calculator!$C$19/(Calculator!$D$7*150),1),1-MOD(A418*Calculator!$C$19/(Calculator!$D$7*150),1)),ABS(MOD(A418*Calculator!$C$19/(Calculator!$D$7*150),1)-0.5)),IF(INT(2*A418*Calculator!$C$19/(Calculator!$D$7*150))&gt;INT(2*A418*Calculator!$B$19/(Calculator!$D$7*150)),0,1))),1)</f>
        <v>1</v>
      </c>
      <c r="J418" s="252" t="n">
        <f aca="false">IF(Calculator!$E$20="YES",IF(A418&lt;Calculator!$G$20,0,MIN(MIN(MIN(MOD(A418*Calculator!$B$20/(Calculator!$D$7*150),1),1-MOD(A418*Calculator!$B$20/(Calculator!$D$7*150),1)),ABS(MOD(A418*Calculator!$B$20/(Calculator!$D$7*150),1)-0.5)),MIN(MIN(MOD(A418*Calculator!$C$20/(Calculator!$D$7*150),1),1-MOD(A418*Calculator!$C$20/(Calculator!$D$7*150),1)),ABS(MOD(A418*Calculator!$C$20/(Calculator!$D$7*150),1)-0.5)),IF(INT(2*A418*Calculator!$C$20/(Calculator!$D$7*150))&gt;INT(2*A418*Calculator!$B$20/(Calculator!$D$7*150)),0,1))),1)</f>
        <v>1</v>
      </c>
      <c r="K418" s="252" t="n">
        <f aca="false">IF(Calculator!$E$21="YES",IF(A418&lt;Calculator!$G$21,0,MIN(MIN(MIN(MOD(A418*Calculator!$B$21/(Calculator!$D$7*150),1),1-MOD(A418*Calculator!$B$21/(Calculator!$D$7*150),1)),ABS(MOD(A418*Calculator!$B$21/(Calculator!$D$7*150),1)-0.5)),MIN(MIN(MOD(A418*Calculator!$C$21/(Calculator!$D$7*150),1),1-MOD(A418*Calculator!$C$21/(Calculator!$D$7*150),1)),ABS(MOD(A418*Calculator!$C$21/(Calculator!$D$7*150),1)-0.5)),IF(INT(2*A418*Calculator!$C$21/(Calculator!$D$7*150))&gt;INT(2*A418*Calculator!$B$21/(Calculator!$D$7*150)),0,1))),1)</f>
        <v>1</v>
      </c>
      <c r="L418" s="252" t="n">
        <f aca="false">IF(Calculator!$E$22="YES",IF(A418&lt;Calculator!$G$22,0,MIN(MIN(MIN(MOD(A418*Calculator!$B$22/(Calculator!$D$7*150),1),1-MOD(A418*Calculator!$B$22/(Calculator!$D$7*150),1)),ABS(MOD(A418*Calculator!$B$22/(Calculator!$D$7*150),1)-0.5)),MIN(MIN(MOD(A418*Calculator!$C$22/(Calculator!$D$7*150),1),1-MOD(A418*Calculator!$C$22/(Calculator!$D$7*150),1)),ABS(MOD(A418*Calculator!$C$22/(Calculator!$D$7*150),1)-0.5)),IF(INT(2*A418*Calculator!$C$22/(Calculator!$D$7*150))&gt;INT(2*A418*Calculator!$B$22/(Calculator!$D$7*150)),0,1))),1)</f>
        <v>1</v>
      </c>
      <c r="M418" s="252" t="n">
        <f aca="false">MIN(B418:L418)</f>
        <v>0.0291228070175436</v>
      </c>
      <c r="N418" s="252" t="n">
        <f aca="false">SUMPRODUCT(($M$7:$M$557&gt;M418)*1)+SUMPRODUCT(($M$7:$M$557=M418)*(ROW($M$7:$M$557)&lt;ROW(M418)))+1</f>
        <v>295</v>
      </c>
      <c r="O418" s="252" t="str">
        <f aca="false">IF(M418&gt;=0.13,"★★★ EXCELLENT",IF(M418&gt;=0.12,"★★  GOOD",IF(M418&gt;=0.07,"★  FAIR",IF(M418&gt;=0.025,"⚠  MARGINAL","✗  AVOID"))))</f>
        <v>⚠  MARGINAL</v>
      </c>
    </row>
    <row r="419" customFormat="false" ht="15" hidden="false" customHeight="true" outlineLevel="0" collapsed="false">
      <c r="A419" s="249" t="n">
        <v>46.2</v>
      </c>
      <c r="B419" s="250" t="n">
        <f aca="false">IF(Calculator!$E$12="YES",IF(A419&lt;Calculator!$G$12,0,MIN(MIN(MIN(MOD(A419*Calculator!$B$12/(Calculator!$D$7*150),1),1-MOD(A419*Calculator!$B$12/(Calculator!$D$7*150),1)),ABS(MOD(A419*Calculator!$B$12/(Calculator!$D$7*150),1)-0.5)),MIN(MIN(MOD(A419*Calculator!$C$12/(Calculator!$D$7*150),1),1-MOD(A419*Calculator!$C$12/(Calculator!$D$7*150),1)),ABS(MOD(A419*Calculator!$C$12/(Calculator!$D$7*150),1)-0.5)),IF(INT(2*A419*Calculator!$C$12/(Calculator!$D$7*150))&gt;INT(2*A419*Calculator!$B$12/(Calculator!$D$7*150)),0,1))),1)</f>
        <v>1</v>
      </c>
      <c r="C419" s="250" t="n">
        <f aca="false">IF(Calculator!$E$13="YES",IF(A419&lt;Calculator!$G$13,0,MIN(MIN(MIN(MOD(A419*Calculator!$B$13/(Calculator!$D$7*150),1),1-MOD(A419*Calculator!$B$13/(Calculator!$D$7*150),1)),ABS(MOD(A419*Calculator!$B$13/(Calculator!$D$7*150),1)-0.5)),MIN(MIN(MOD(A419*Calculator!$C$13/(Calculator!$D$7*150),1),1-MOD(A419*Calculator!$C$13/(Calculator!$D$7*150),1)),ABS(MOD(A419*Calculator!$C$13/(Calculator!$D$7*150),1)-0.5)),IF(INT(2*A419*Calculator!$C$13/(Calculator!$D$7*150))&gt;INT(2*A419*Calculator!$B$13/(Calculator!$D$7*150)),0,1))),1)</f>
        <v>1</v>
      </c>
      <c r="D419" s="250" t="n">
        <f aca="false">IF(Calculator!$E$14="YES",IF(A419&lt;Calculator!$G$14,0,MIN(MIN(MIN(MOD(A419*Calculator!$B$14/(Calculator!$D$7*150),1),1-MOD(A419*Calculator!$B$14/(Calculator!$D$7*150),1)),ABS(MOD(A419*Calculator!$B$14/(Calculator!$D$7*150),1)-0.5)),MIN(MIN(MOD(A419*Calculator!$C$14/(Calculator!$D$7*150),1),1-MOD(A419*Calculator!$C$14/(Calculator!$D$7*150),1)),ABS(MOD(A419*Calculator!$C$14/(Calculator!$D$7*150),1)-0.5)),IF(INT(2*A419*Calculator!$C$14/(Calculator!$D$7*150))&gt;INT(2*A419*Calculator!$B$14/(Calculator!$D$7*150)),0,1))),1)</f>
        <v>1</v>
      </c>
      <c r="E419" s="250" t="n">
        <f aca="false">IF(Calculator!$E$15="YES",IF(A419&lt;Calculator!$G$15,0,MIN(MIN(MIN(MOD(A419*Calculator!$B$15/(Calculator!$D$7*150),1),1-MOD(A419*Calculator!$B$15/(Calculator!$D$7*150),1)),ABS(MOD(A419*Calculator!$B$15/(Calculator!$D$7*150),1)-0.5)),MIN(MIN(MOD(A419*Calculator!$C$15/(Calculator!$D$7*150),1),1-MOD(A419*Calculator!$C$15/(Calculator!$D$7*150),1)),ABS(MOD(A419*Calculator!$C$15/(Calculator!$D$7*150),1)-0.5)),IF(INT(2*A419*Calculator!$C$15/(Calculator!$D$7*150))&gt;INT(2*A419*Calculator!$B$15/(Calculator!$D$7*150)),0,1))),1)</f>
        <v>0.133263157894737</v>
      </c>
      <c r="F419" s="250" t="n">
        <f aca="false">IF(Calculator!$E$16="YES",IF(A419&lt;Calculator!$G$16,0,MIN(MIN(MIN(MOD(A419*Calculator!$B$16/(Calculator!$D$7*150),1),1-MOD(A419*Calculator!$B$16/(Calculator!$D$7*150),1)),ABS(MOD(A419*Calculator!$B$16/(Calculator!$D$7*150),1)-0.5)),MIN(MIN(MOD(A419*Calculator!$C$16/(Calculator!$D$7*150),1),1-MOD(A419*Calculator!$C$16/(Calculator!$D$7*150),1)),ABS(MOD(A419*Calculator!$C$16/(Calculator!$D$7*150),1)-0.5)),IF(INT(2*A419*Calculator!$C$16/(Calculator!$D$7*150))&gt;INT(2*A419*Calculator!$B$16/(Calculator!$D$7*150)),0,1))),1)</f>
        <v>1</v>
      </c>
      <c r="G419" s="250" t="n">
        <f aca="false">IF(Calculator!$E$17="YES",IF(A419&lt;Calculator!$G$17,0,MIN(MIN(MIN(MOD(A419*Calculator!$B$17/(Calculator!$D$7*150),1),1-MOD(A419*Calculator!$B$17/(Calculator!$D$7*150),1)),ABS(MOD(A419*Calculator!$B$17/(Calculator!$D$7*150),1)-0.5)),MIN(MIN(MOD(A419*Calculator!$C$17/(Calculator!$D$7*150),1),1-MOD(A419*Calculator!$C$17/(Calculator!$D$7*150),1)),ABS(MOD(A419*Calculator!$C$17/(Calculator!$D$7*150),1)-0.5)),IF(INT(2*A419*Calculator!$C$17/(Calculator!$D$7*150))&gt;INT(2*A419*Calculator!$B$17/(Calculator!$D$7*150)),0,1))),1)</f>
        <v>0.0389473684210531</v>
      </c>
      <c r="H419" s="250" t="n">
        <f aca="false">IF(Calculator!$E$18="YES",IF(A419&lt;Calculator!$G$18,0,MIN(MIN(MIN(MOD(A419*Calculator!$B$18/(Calculator!$D$7*150),1),1-MOD(A419*Calculator!$B$18/(Calculator!$D$7*150),1)),ABS(MOD(A419*Calculator!$B$18/(Calculator!$D$7*150),1)-0.5)),MIN(MIN(MOD(A419*Calculator!$C$18/(Calculator!$D$7*150),1),1-MOD(A419*Calculator!$C$18/(Calculator!$D$7*150),1)),ABS(MOD(A419*Calculator!$C$18/(Calculator!$D$7*150),1)-0.5)),IF(INT(2*A419*Calculator!$C$18/(Calculator!$D$7*150))&gt;INT(2*A419*Calculator!$B$18/(Calculator!$D$7*150)),0,1))),1)</f>
        <v>1</v>
      </c>
      <c r="I419" s="250" t="n">
        <f aca="false">IF(Calculator!$E$19="YES",IF(A419&lt;Calculator!$G$19,0,MIN(MIN(MIN(MOD(A419*Calculator!$B$19/(Calculator!$D$7*150),1),1-MOD(A419*Calculator!$B$19/(Calculator!$D$7*150),1)),ABS(MOD(A419*Calculator!$B$19/(Calculator!$D$7*150),1)-0.5)),MIN(MIN(MOD(A419*Calculator!$C$19/(Calculator!$D$7*150),1),1-MOD(A419*Calculator!$C$19/(Calculator!$D$7*150),1)),ABS(MOD(A419*Calculator!$C$19/(Calculator!$D$7*150),1)-0.5)),IF(INT(2*A419*Calculator!$C$19/(Calculator!$D$7*150))&gt;INT(2*A419*Calculator!$B$19/(Calculator!$D$7*150)),0,1))),1)</f>
        <v>1</v>
      </c>
      <c r="J419" s="250" t="n">
        <f aca="false">IF(Calculator!$E$20="YES",IF(A419&lt;Calculator!$G$20,0,MIN(MIN(MIN(MOD(A419*Calculator!$B$20/(Calculator!$D$7*150),1),1-MOD(A419*Calculator!$B$20/(Calculator!$D$7*150),1)),ABS(MOD(A419*Calculator!$B$20/(Calculator!$D$7*150),1)-0.5)),MIN(MIN(MOD(A419*Calculator!$C$20/(Calculator!$D$7*150),1),1-MOD(A419*Calculator!$C$20/(Calculator!$D$7*150),1)),ABS(MOD(A419*Calculator!$C$20/(Calculator!$D$7*150),1)-0.5)),IF(INT(2*A419*Calculator!$C$20/(Calculator!$D$7*150))&gt;INT(2*A419*Calculator!$B$20/(Calculator!$D$7*150)),0,1))),1)</f>
        <v>1</v>
      </c>
      <c r="K419" s="250" t="n">
        <f aca="false">IF(Calculator!$E$21="YES",IF(A419&lt;Calculator!$G$21,0,MIN(MIN(MIN(MOD(A419*Calculator!$B$21/(Calculator!$D$7*150),1),1-MOD(A419*Calculator!$B$21/(Calculator!$D$7*150),1)),ABS(MOD(A419*Calculator!$B$21/(Calculator!$D$7*150),1)-0.5)),MIN(MIN(MOD(A419*Calculator!$C$21/(Calculator!$D$7*150),1),1-MOD(A419*Calculator!$C$21/(Calculator!$D$7*150),1)),ABS(MOD(A419*Calculator!$C$21/(Calculator!$D$7*150),1)-0.5)),IF(INT(2*A419*Calculator!$C$21/(Calculator!$D$7*150))&gt;INT(2*A419*Calculator!$B$21/(Calculator!$D$7*150)),0,1))),1)</f>
        <v>1</v>
      </c>
      <c r="L419" s="250" t="n">
        <f aca="false">IF(Calculator!$E$22="YES",IF(A419&lt;Calculator!$G$22,0,MIN(MIN(MIN(MOD(A419*Calculator!$B$22/(Calculator!$D$7*150),1),1-MOD(A419*Calculator!$B$22/(Calculator!$D$7*150),1)),ABS(MOD(A419*Calculator!$B$22/(Calculator!$D$7*150),1)-0.5)),MIN(MIN(MOD(A419*Calculator!$C$22/(Calculator!$D$7*150),1),1-MOD(A419*Calculator!$C$22/(Calculator!$D$7*150),1)),ABS(MOD(A419*Calculator!$C$22/(Calculator!$D$7*150),1)-0.5)),IF(INT(2*A419*Calculator!$C$22/(Calculator!$D$7*150))&gt;INT(2*A419*Calculator!$B$22/(Calculator!$D$7*150)),0,1))),1)</f>
        <v>1</v>
      </c>
      <c r="M419" s="250" t="n">
        <f aca="false">MIN(B419:L419)</f>
        <v>0.0389473684210531</v>
      </c>
      <c r="N419" s="250" t="n">
        <f aca="false">SUMPRODUCT(($M$7:$M$557&gt;M419)*1)+SUMPRODUCT(($M$7:$M$557=M419)*(ROW($M$7:$M$557)&lt;ROW(M419)))+1</f>
        <v>266</v>
      </c>
      <c r="O419" s="250" t="str">
        <f aca="false">IF(M419&gt;=0.13,"★★★ EXCELLENT",IF(M419&gt;=0.12,"★★  GOOD",IF(M419&gt;=0.07,"★  FAIR",IF(M419&gt;=0.025,"⚠  MARGINAL","✗  AVOID"))))</f>
        <v>⚠  MARGINAL</v>
      </c>
    </row>
    <row r="420" customFormat="false" ht="15" hidden="false" customHeight="true" outlineLevel="0" collapsed="false">
      <c r="A420" s="251" t="n">
        <v>46.3</v>
      </c>
      <c r="B420" s="252" t="n">
        <f aca="false">IF(Calculator!$E$12="YES",IF(A420&lt;Calculator!$G$12,0,MIN(MIN(MIN(MOD(A420*Calculator!$B$12/(Calculator!$D$7*150),1),1-MOD(A420*Calculator!$B$12/(Calculator!$D$7*150),1)),ABS(MOD(A420*Calculator!$B$12/(Calculator!$D$7*150),1)-0.5)),MIN(MIN(MOD(A420*Calculator!$C$12/(Calculator!$D$7*150),1),1-MOD(A420*Calculator!$C$12/(Calculator!$D$7*150),1)),ABS(MOD(A420*Calculator!$C$12/(Calculator!$D$7*150),1)-0.5)),IF(INT(2*A420*Calculator!$C$12/(Calculator!$D$7*150))&gt;INT(2*A420*Calculator!$B$12/(Calculator!$D$7*150)),0,1))),1)</f>
        <v>1</v>
      </c>
      <c r="C420" s="252" t="n">
        <f aca="false">IF(Calculator!$E$13="YES",IF(A420&lt;Calculator!$G$13,0,MIN(MIN(MIN(MOD(A420*Calculator!$B$13/(Calculator!$D$7*150),1),1-MOD(A420*Calculator!$B$13/(Calculator!$D$7*150),1)),ABS(MOD(A420*Calculator!$B$13/(Calculator!$D$7*150),1)-0.5)),MIN(MIN(MOD(A420*Calculator!$C$13/(Calculator!$D$7*150),1),1-MOD(A420*Calculator!$C$13/(Calculator!$D$7*150),1)),ABS(MOD(A420*Calculator!$C$13/(Calculator!$D$7*150),1)-0.5)),IF(INT(2*A420*Calculator!$C$13/(Calculator!$D$7*150))&gt;INT(2*A420*Calculator!$B$13/(Calculator!$D$7*150)),0,1))),1)</f>
        <v>1</v>
      </c>
      <c r="D420" s="252" t="n">
        <f aca="false">IF(Calculator!$E$14="YES",IF(A420&lt;Calculator!$G$14,0,MIN(MIN(MIN(MOD(A420*Calculator!$B$14/(Calculator!$D$7*150),1),1-MOD(A420*Calculator!$B$14/(Calculator!$D$7*150),1)),ABS(MOD(A420*Calculator!$B$14/(Calculator!$D$7*150),1)-0.5)),MIN(MIN(MOD(A420*Calculator!$C$14/(Calculator!$D$7*150),1),1-MOD(A420*Calculator!$C$14/(Calculator!$D$7*150),1)),ABS(MOD(A420*Calculator!$C$14/(Calculator!$D$7*150),1)-0.5)),IF(INT(2*A420*Calculator!$C$14/(Calculator!$D$7*150))&gt;INT(2*A420*Calculator!$B$14/(Calculator!$D$7*150)),0,1))),1)</f>
        <v>1</v>
      </c>
      <c r="E420" s="252" t="n">
        <f aca="false">IF(Calculator!$E$15="YES",IF(A420&lt;Calculator!$G$15,0,MIN(MIN(MIN(MOD(A420*Calculator!$B$15/(Calculator!$D$7*150),1),1-MOD(A420*Calculator!$B$15/(Calculator!$D$7*150),1)),ABS(MOD(A420*Calculator!$B$15/(Calculator!$D$7*150),1)-0.5)),MIN(MIN(MOD(A420*Calculator!$C$15/(Calculator!$D$7*150),1),1-MOD(A420*Calculator!$C$15/(Calculator!$D$7*150),1)),ABS(MOD(A420*Calculator!$C$15/(Calculator!$D$7*150),1)-0.5)),IF(INT(2*A420*Calculator!$C$15/(Calculator!$D$7*150))&gt;INT(2*A420*Calculator!$B$15/(Calculator!$D$7*150)),0,1))),1)</f>
        <v>0.128140350877193</v>
      </c>
      <c r="F420" s="252" t="n">
        <f aca="false">IF(Calculator!$E$16="YES",IF(A420&lt;Calculator!$G$16,0,MIN(MIN(MIN(MOD(A420*Calculator!$B$16/(Calculator!$D$7*150),1),1-MOD(A420*Calculator!$B$16/(Calculator!$D$7*150),1)),ABS(MOD(A420*Calculator!$B$16/(Calculator!$D$7*150),1)-0.5)),MIN(MIN(MOD(A420*Calculator!$C$16/(Calculator!$D$7*150),1),1-MOD(A420*Calculator!$C$16/(Calculator!$D$7*150),1)),ABS(MOD(A420*Calculator!$C$16/(Calculator!$D$7*150),1)-0.5)),IF(INT(2*A420*Calculator!$C$16/(Calculator!$D$7*150))&gt;INT(2*A420*Calculator!$B$16/(Calculator!$D$7*150)),0,1))),1)</f>
        <v>1</v>
      </c>
      <c r="G420" s="252" t="n">
        <f aca="false">IF(Calculator!$E$17="YES",IF(A420&lt;Calculator!$G$17,0,MIN(MIN(MIN(MOD(A420*Calculator!$B$17/(Calculator!$D$7*150),1),1-MOD(A420*Calculator!$B$17/(Calculator!$D$7*150),1)),ABS(MOD(A420*Calculator!$B$17/(Calculator!$D$7*150),1)-0.5)),MIN(MIN(MOD(A420*Calculator!$C$17/(Calculator!$D$7*150),1),1-MOD(A420*Calculator!$C$17/(Calculator!$D$7*150),1)),ABS(MOD(A420*Calculator!$C$17/(Calculator!$D$7*150),1)-0.5)),IF(INT(2*A420*Calculator!$C$17/(Calculator!$D$7*150))&gt;INT(2*A420*Calculator!$B$17/(Calculator!$D$7*150)),0,1))),1)</f>
        <v>0.0487719298245608</v>
      </c>
      <c r="H420" s="252" t="n">
        <f aca="false">IF(Calculator!$E$18="YES",IF(A420&lt;Calculator!$G$18,0,MIN(MIN(MIN(MOD(A420*Calculator!$B$18/(Calculator!$D$7*150),1),1-MOD(A420*Calculator!$B$18/(Calculator!$D$7*150),1)),ABS(MOD(A420*Calculator!$B$18/(Calculator!$D$7*150),1)-0.5)),MIN(MIN(MOD(A420*Calculator!$C$18/(Calculator!$D$7*150),1),1-MOD(A420*Calculator!$C$18/(Calculator!$D$7*150),1)),ABS(MOD(A420*Calculator!$C$18/(Calculator!$D$7*150),1)-0.5)),IF(INT(2*A420*Calculator!$C$18/(Calculator!$D$7*150))&gt;INT(2*A420*Calculator!$B$18/(Calculator!$D$7*150)),0,1))),1)</f>
        <v>1</v>
      </c>
      <c r="I420" s="252" t="n">
        <f aca="false">IF(Calculator!$E$19="YES",IF(A420&lt;Calculator!$G$19,0,MIN(MIN(MIN(MOD(A420*Calculator!$B$19/(Calculator!$D$7*150),1),1-MOD(A420*Calculator!$B$19/(Calculator!$D$7*150),1)),ABS(MOD(A420*Calculator!$B$19/(Calculator!$D$7*150),1)-0.5)),MIN(MIN(MOD(A420*Calculator!$C$19/(Calculator!$D$7*150),1),1-MOD(A420*Calculator!$C$19/(Calculator!$D$7*150),1)),ABS(MOD(A420*Calculator!$C$19/(Calculator!$D$7*150),1)-0.5)),IF(INT(2*A420*Calculator!$C$19/(Calculator!$D$7*150))&gt;INT(2*A420*Calculator!$B$19/(Calculator!$D$7*150)),0,1))),1)</f>
        <v>1</v>
      </c>
      <c r="J420" s="252" t="n">
        <f aca="false">IF(Calculator!$E$20="YES",IF(A420&lt;Calculator!$G$20,0,MIN(MIN(MIN(MOD(A420*Calculator!$B$20/(Calculator!$D$7*150),1),1-MOD(A420*Calculator!$B$20/(Calculator!$D$7*150),1)),ABS(MOD(A420*Calculator!$B$20/(Calculator!$D$7*150),1)-0.5)),MIN(MIN(MOD(A420*Calculator!$C$20/(Calculator!$D$7*150),1),1-MOD(A420*Calculator!$C$20/(Calculator!$D$7*150),1)),ABS(MOD(A420*Calculator!$C$20/(Calculator!$D$7*150),1)-0.5)),IF(INT(2*A420*Calculator!$C$20/(Calculator!$D$7*150))&gt;INT(2*A420*Calculator!$B$20/(Calculator!$D$7*150)),0,1))),1)</f>
        <v>1</v>
      </c>
      <c r="K420" s="252" t="n">
        <f aca="false">IF(Calculator!$E$21="YES",IF(A420&lt;Calculator!$G$21,0,MIN(MIN(MIN(MOD(A420*Calculator!$B$21/(Calculator!$D$7*150),1),1-MOD(A420*Calculator!$B$21/(Calculator!$D$7*150),1)),ABS(MOD(A420*Calculator!$B$21/(Calculator!$D$7*150),1)-0.5)),MIN(MIN(MOD(A420*Calculator!$C$21/(Calculator!$D$7*150),1),1-MOD(A420*Calculator!$C$21/(Calculator!$D$7*150),1)),ABS(MOD(A420*Calculator!$C$21/(Calculator!$D$7*150),1)-0.5)),IF(INT(2*A420*Calculator!$C$21/(Calculator!$D$7*150))&gt;INT(2*A420*Calculator!$B$21/(Calculator!$D$7*150)),0,1))),1)</f>
        <v>1</v>
      </c>
      <c r="L420" s="252" t="n">
        <f aca="false">IF(Calculator!$E$22="YES",IF(A420&lt;Calculator!$G$22,0,MIN(MIN(MIN(MOD(A420*Calculator!$B$22/(Calculator!$D$7*150),1),1-MOD(A420*Calculator!$B$22/(Calculator!$D$7*150),1)),ABS(MOD(A420*Calculator!$B$22/(Calculator!$D$7*150),1)-0.5)),MIN(MIN(MOD(A420*Calculator!$C$22/(Calculator!$D$7*150),1),1-MOD(A420*Calculator!$C$22/(Calculator!$D$7*150),1)),ABS(MOD(A420*Calculator!$C$22/(Calculator!$D$7*150),1)-0.5)),IF(INT(2*A420*Calculator!$C$22/(Calculator!$D$7*150))&gt;INT(2*A420*Calculator!$B$22/(Calculator!$D$7*150)),0,1))),1)</f>
        <v>1</v>
      </c>
      <c r="M420" s="252" t="n">
        <f aca="false">MIN(B420:L420)</f>
        <v>0.0487719298245608</v>
      </c>
      <c r="N420" s="252" t="n">
        <f aca="false">SUMPRODUCT(($M$7:$M$557&gt;M420)*1)+SUMPRODUCT(($M$7:$M$557=M420)*(ROW($M$7:$M$557)&lt;ROW(M420)))+1</f>
        <v>237</v>
      </c>
      <c r="O420" s="252" t="str">
        <f aca="false">IF(M420&gt;=0.13,"★★★ EXCELLENT",IF(M420&gt;=0.12,"★★  GOOD",IF(M420&gt;=0.07,"★  FAIR",IF(M420&gt;=0.025,"⚠  MARGINAL","✗  AVOID"))))</f>
        <v>⚠  MARGINAL</v>
      </c>
    </row>
    <row r="421" customFormat="false" ht="15" hidden="false" customHeight="true" outlineLevel="0" collapsed="false">
      <c r="A421" s="249" t="n">
        <v>46.4</v>
      </c>
      <c r="B421" s="250" t="n">
        <f aca="false">IF(Calculator!$E$12="YES",IF(A421&lt;Calculator!$G$12,0,MIN(MIN(MIN(MOD(A421*Calculator!$B$12/(Calculator!$D$7*150),1),1-MOD(A421*Calculator!$B$12/(Calculator!$D$7*150),1)),ABS(MOD(A421*Calculator!$B$12/(Calculator!$D$7*150),1)-0.5)),MIN(MIN(MOD(A421*Calculator!$C$12/(Calculator!$D$7*150),1),1-MOD(A421*Calculator!$C$12/(Calculator!$D$7*150),1)),ABS(MOD(A421*Calculator!$C$12/(Calculator!$D$7*150),1)-0.5)),IF(INT(2*A421*Calculator!$C$12/(Calculator!$D$7*150))&gt;INT(2*A421*Calculator!$B$12/(Calculator!$D$7*150)),0,1))),1)</f>
        <v>1</v>
      </c>
      <c r="C421" s="250" t="n">
        <f aca="false">IF(Calculator!$E$13="YES",IF(A421&lt;Calculator!$G$13,0,MIN(MIN(MIN(MOD(A421*Calculator!$B$13/(Calculator!$D$7*150),1),1-MOD(A421*Calculator!$B$13/(Calculator!$D$7*150),1)),ABS(MOD(A421*Calculator!$B$13/(Calculator!$D$7*150),1)-0.5)),MIN(MIN(MOD(A421*Calculator!$C$13/(Calculator!$D$7*150),1),1-MOD(A421*Calculator!$C$13/(Calculator!$D$7*150),1)),ABS(MOD(A421*Calculator!$C$13/(Calculator!$D$7*150),1)-0.5)),IF(INT(2*A421*Calculator!$C$13/(Calculator!$D$7*150))&gt;INT(2*A421*Calculator!$B$13/(Calculator!$D$7*150)),0,1))),1)</f>
        <v>1</v>
      </c>
      <c r="D421" s="250" t="n">
        <f aca="false">IF(Calculator!$E$14="YES",IF(A421&lt;Calculator!$G$14,0,MIN(MIN(MIN(MOD(A421*Calculator!$B$14/(Calculator!$D$7*150),1),1-MOD(A421*Calculator!$B$14/(Calculator!$D$7*150),1)),ABS(MOD(A421*Calculator!$B$14/(Calculator!$D$7*150),1)-0.5)),MIN(MIN(MOD(A421*Calculator!$C$14/(Calculator!$D$7*150),1),1-MOD(A421*Calculator!$C$14/(Calculator!$D$7*150),1)),ABS(MOD(A421*Calculator!$C$14/(Calculator!$D$7*150),1)-0.5)),IF(INT(2*A421*Calculator!$C$14/(Calculator!$D$7*150))&gt;INT(2*A421*Calculator!$B$14/(Calculator!$D$7*150)),0,1))),1)</f>
        <v>1</v>
      </c>
      <c r="E421" s="250" t="n">
        <f aca="false">IF(Calculator!$E$15="YES",IF(A421&lt;Calculator!$G$15,0,MIN(MIN(MIN(MOD(A421*Calculator!$B$15/(Calculator!$D$7*150),1),1-MOD(A421*Calculator!$B$15/(Calculator!$D$7*150),1)),ABS(MOD(A421*Calculator!$B$15/(Calculator!$D$7*150),1)-0.5)),MIN(MIN(MOD(A421*Calculator!$C$15/(Calculator!$D$7*150),1),1-MOD(A421*Calculator!$C$15/(Calculator!$D$7*150),1)),ABS(MOD(A421*Calculator!$C$15/(Calculator!$D$7*150),1)-0.5)),IF(INT(2*A421*Calculator!$C$15/(Calculator!$D$7*150))&gt;INT(2*A421*Calculator!$B$15/(Calculator!$D$7*150)),0,1))),1)</f>
        <v>0.123017543859649</v>
      </c>
      <c r="F421" s="250" t="n">
        <f aca="false">IF(Calculator!$E$16="YES",IF(A421&lt;Calculator!$G$16,0,MIN(MIN(MIN(MOD(A421*Calculator!$B$16/(Calculator!$D$7*150),1),1-MOD(A421*Calculator!$B$16/(Calculator!$D$7*150),1)),ABS(MOD(A421*Calculator!$B$16/(Calculator!$D$7*150),1)-0.5)),MIN(MIN(MOD(A421*Calculator!$C$16/(Calculator!$D$7*150),1),1-MOD(A421*Calculator!$C$16/(Calculator!$D$7*150),1)),ABS(MOD(A421*Calculator!$C$16/(Calculator!$D$7*150),1)-0.5)),IF(INT(2*A421*Calculator!$C$16/(Calculator!$D$7*150))&gt;INT(2*A421*Calculator!$B$16/(Calculator!$D$7*150)),0,1))),1)</f>
        <v>1</v>
      </c>
      <c r="G421" s="250" t="n">
        <f aca="false">IF(Calculator!$E$17="YES",IF(A421&lt;Calculator!$G$17,0,MIN(MIN(MIN(MOD(A421*Calculator!$B$17/(Calculator!$D$7*150),1),1-MOD(A421*Calculator!$B$17/(Calculator!$D$7*150),1)),ABS(MOD(A421*Calculator!$B$17/(Calculator!$D$7*150),1)-0.5)),MIN(MIN(MOD(A421*Calculator!$C$17/(Calculator!$D$7*150),1),1-MOD(A421*Calculator!$C$17/(Calculator!$D$7*150),1)),ABS(MOD(A421*Calculator!$C$17/(Calculator!$D$7*150),1)-0.5)),IF(INT(2*A421*Calculator!$C$17/(Calculator!$D$7*150))&gt;INT(2*A421*Calculator!$B$17/(Calculator!$D$7*150)),0,1))),1)</f>
        <v>0.0585964912280703</v>
      </c>
      <c r="H421" s="250" t="n">
        <f aca="false">IF(Calculator!$E$18="YES",IF(A421&lt;Calculator!$G$18,0,MIN(MIN(MIN(MOD(A421*Calculator!$B$18/(Calculator!$D$7*150),1),1-MOD(A421*Calculator!$B$18/(Calculator!$D$7*150),1)),ABS(MOD(A421*Calculator!$B$18/(Calculator!$D$7*150),1)-0.5)),MIN(MIN(MOD(A421*Calculator!$C$18/(Calculator!$D$7*150),1),1-MOD(A421*Calculator!$C$18/(Calculator!$D$7*150),1)),ABS(MOD(A421*Calculator!$C$18/(Calculator!$D$7*150),1)-0.5)),IF(INT(2*A421*Calculator!$C$18/(Calculator!$D$7*150))&gt;INT(2*A421*Calculator!$B$18/(Calculator!$D$7*150)),0,1))),1)</f>
        <v>1</v>
      </c>
      <c r="I421" s="250" t="n">
        <f aca="false">IF(Calculator!$E$19="YES",IF(A421&lt;Calculator!$G$19,0,MIN(MIN(MIN(MOD(A421*Calculator!$B$19/(Calculator!$D$7*150),1),1-MOD(A421*Calculator!$B$19/(Calculator!$D$7*150),1)),ABS(MOD(A421*Calculator!$B$19/(Calculator!$D$7*150),1)-0.5)),MIN(MIN(MOD(A421*Calculator!$C$19/(Calculator!$D$7*150),1),1-MOD(A421*Calculator!$C$19/(Calculator!$D$7*150),1)),ABS(MOD(A421*Calculator!$C$19/(Calculator!$D$7*150),1)-0.5)),IF(INT(2*A421*Calculator!$C$19/(Calculator!$D$7*150))&gt;INT(2*A421*Calculator!$B$19/(Calculator!$D$7*150)),0,1))),1)</f>
        <v>1</v>
      </c>
      <c r="J421" s="250" t="n">
        <f aca="false">IF(Calculator!$E$20="YES",IF(A421&lt;Calculator!$G$20,0,MIN(MIN(MIN(MOD(A421*Calculator!$B$20/(Calculator!$D$7*150),1),1-MOD(A421*Calculator!$B$20/(Calculator!$D$7*150),1)),ABS(MOD(A421*Calculator!$B$20/(Calculator!$D$7*150),1)-0.5)),MIN(MIN(MOD(A421*Calculator!$C$20/(Calculator!$D$7*150),1),1-MOD(A421*Calculator!$C$20/(Calculator!$D$7*150),1)),ABS(MOD(A421*Calculator!$C$20/(Calculator!$D$7*150),1)-0.5)),IF(INT(2*A421*Calculator!$C$20/(Calculator!$D$7*150))&gt;INT(2*A421*Calculator!$B$20/(Calculator!$D$7*150)),0,1))),1)</f>
        <v>1</v>
      </c>
      <c r="K421" s="250" t="n">
        <f aca="false">IF(Calculator!$E$21="YES",IF(A421&lt;Calculator!$G$21,0,MIN(MIN(MIN(MOD(A421*Calculator!$B$21/(Calculator!$D$7*150),1),1-MOD(A421*Calculator!$B$21/(Calculator!$D$7*150),1)),ABS(MOD(A421*Calculator!$B$21/(Calculator!$D$7*150),1)-0.5)),MIN(MIN(MOD(A421*Calculator!$C$21/(Calculator!$D$7*150),1),1-MOD(A421*Calculator!$C$21/(Calculator!$D$7*150),1)),ABS(MOD(A421*Calculator!$C$21/(Calculator!$D$7*150),1)-0.5)),IF(INT(2*A421*Calculator!$C$21/(Calculator!$D$7*150))&gt;INT(2*A421*Calculator!$B$21/(Calculator!$D$7*150)),0,1))),1)</f>
        <v>1</v>
      </c>
      <c r="L421" s="250" t="n">
        <f aca="false">IF(Calculator!$E$22="YES",IF(A421&lt;Calculator!$G$22,0,MIN(MIN(MIN(MOD(A421*Calculator!$B$22/(Calculator!$D$7*150),1),1-MOD(A421*Calculator!$B$22/(Calculator!$D$7*150),1)),ABS(MOD(A421*Calculator!$B$22/(Calculator!$D$7*150),1)-0.5)),MIN(MIN(MOD(A421*Calculator!$C$22/(Calculator!$D$7*150),1),1-MOD(A421*Calculator!$C$22/(Calculator!$D$7*150),1)),ABS(MOD(A421*Calculator!$C$22/(Calculator!$D$7*150),1)-0.5)),IF(INT(2*A421*Calculator!$C$22/(Calculator!$D$7*150))&gt;INT(2*A421*Calculator!$B$22/(Calculator!$D$7*150)),0,1))),1)</f>
        <v>1</v>
      </c>
      <c r="M421" s="250" t="n">
        <f aca="false">MIN(B421:L421)</f>
        <v>0.0585964912280703</v>
      </c>
      <c r="N421" s="250" t="n">
        <f aca="false">SUMPRODUCT(($M$7:$M$557&gt;M421)*1)+SUMPRODUCT(($M$7:$M$557=M421)*(ROW($M$7:$M$557)&lt;ROW(M421)))+1</f>
        <v>207</v>
      </c>
      <c r="O421" s="250" t="str">
        <f aca="false">IF(M421&gt;=0.13,"★★★ EXCELLENT",IF(M421&gt;=0.12,"★★  GOOD",IF(M421&gt;=0.07,"★  FAIR",IF(M421&gt;=0.025,"⚠  MARGINAL","✗  AVOID"))))</f>
        <v>⚠  MARGINAL</v>
      </c>
    </row>
    <row r="422" customFormat="false" ht="15" hidden="false" customHeight="true" outlineLevel="0" collapsed="false">
      <c r="A422" s="251" t="n">
        <v>46.5</v>
      </c>
      <c r="B422" s="252" t="n">
        <f aca="false">IF(Calculator!$E$12="YES",IF(A422&lt;Calculator!$G$12,0,MIN(MIN(MIN(MOD(A422*Calculator!$B$12/(Calculator!$D$7*150),1),1-MOD(A422*Calculator!$B$12/(Calculator!$D$7*150),1)),ABS(MOD(A422*Calculator!$B$12/(Calculator!$D$7*150),1)-0.5)),MIN(MIN(MOD(A422*Calculator!$C$12/(Calculator!$D$7*150),1),1-MOD(A422*Calculator!$C$12/(Calculator!$D$7*150),1)),ABS(MOD(A422*Calculator!$C$12/(Calculator!$D$7*150),1)-0.5)),IF(INT(2*A422*Calculator!$C$12/(Calculator!$D$7*150))&gt;INT(2*A422*Calculator!$B$12/(Calculator!$D$7*150)),0,1))),1)</f>
        <v>1</v>
      </c>
      <c r="C422" s="252" t="n">
        <f aca="false">IF(Calculator!$E$13="YES",IF(A422&lt;Calculator!$G$13,0,MIN(MIN(MIN(MOD(A422*Calculator!$B$13/(Calculator!$D$7*150),1),1-MOD(A422*Calculator!$B$13/(Calculator!$D$7*150),1)),ABS(MOD(A422*Calculator!$B$13/(Calculator!$D$7*150),1)-0.5)),MIN(MIN(MOD(A422*Calculator!$C$13/(Calculator!$D$7*150),1),1-MOD(A422*Calculator!$C$13/(Calculator!$D$7*150),1)),ABS(MOD(A422*Calculator!$C$13/(Calculator!$D$7*150),1)-0.5)),IF(INT(2*A422*Calculator!$C$13/(Calculator!$D$7*150))&gt;INT(2*A422*Calculator!$B$13/(Calculator!$D$7*150)),0,1))),1)</f>
        <v>1</v>
      </c>
      <c r="D422" s="252" t="n">
        <f aca="false">IF(Calculator!$E$14="YES",IF(A422&lt;Calculator!$G$14,0,MIN(MIN(MIN(MOD(A422*Calculator!$B$14/(Calculator!$D$7*150),1),1-MOD(A422*Calculator!$B$14/(Calculator!$D$7*150),1)),ABS(MOD(A422*Calculator!$B$14/(Calculator!$D$7*150),1)-0.5)),MIN(MIN(MOD(A422*Calculator!$C$14/(Calculator!$D$7*150),1),1-MOD(A422*Calculator!$C$14/(Calculator!$D$7*150),1)),ABS(MOD(A422*Calculator!$C$14/(Calculator!$D$7*150),1)-0.5)),IF(INT(2*A422*Calculator!$C$14/(Calculator!$D$7*150))&gt;INT(2*A422*Calculator!$B$14/(Calculator!$D$7*150)),0,1))),1)</f>
        <v>1</v>
      </c>
      <c r="E422" s="252" t="n">
        <f aca="false">IF(Calculator!$E$15="YES",IF(A422&lt;Calculator!$G$15,0,MIN(MIN(MIN(MOD(A422*Calculator!$B$15/(Calculator!$D$7*150),1),1-MOD(A422*Calculator!$B$15/(Calculator!$D$7*150),1)),ABS(MOD(A422*Calculator!$B$15/(Calculator!$D$7*150),1)-0.5)),MIN(MIN(MOD(A422*Calculator!$C$15/(Calculator!$D$7*150),1),1-MOD(A422*Calculator!$C$15/(Calculator!$D$7*150),1)),ABS(MOD(A422*Calculator!$C$15/(Calculator!$D$7*150),1)-0.5)),IF(INT(2*A422*Calculator!$C$15/(Calculator!$D$7*150))&gt;INT(2*A422*Calculator!$B$15/(Calculator!$D$7*150)),0,1))),1)</f>
        <v>0.117894736842105</v>
      </c>
      <c r="F422" s="252" t="n">
        <f aca="false">IF(Calculator!$E$16="YES",IF(A422&lt;Calculator!$G$16,0,MIN(MIN(MIN(MOD(A422*Calculator!$B$16/(Calculator!$D$7*150),1),1-MOD(A422*Calculator!$B$16/(Calculator!$D$7*150),1)),ABS(MOD(A422*Calculator!$B$16/(Calculator!$D$7*150),1)-0.5)),MIN(MIN(MOD(A422*Calculator!$C$16/(Calculator!$D$7*150),1),1-MOD(A422*Calculator!$C$16/(Calculator!$D$7*150),1)),ABS(MOD(A422*Calculator!$C$16/(Calculator!$D$7*150),1)-0.5)),IF(INT(2*A422*Calculator!$C$16/(Calculator!$D$7*150))&gt;INT(2*A422*Calculator!$B$16/(Calculator!$D$7*150)),0,1))),1)</f>
        <v>1</v>
      </c>
      <c r="G422" s="252" t="n">
        <f aca="false">IF(Calculator!$E$17="YES",IF(A422&lt;Calculator!$G$17,0,MIN(MIN(MIN(MOD(A422*Calculator!$B$17/(Calculator!$D$7*150),1),1-MOD(A422*Calculator!$B$17/(Calculator!$D$7*150),1)),ABS(MOD(A422*Calculator!$B$17/(Calculator!$D$7*150),1)-0.5)),MIN(MIN(MOD(A422*Calculator!$C$17/(Calculator!$D$7*150),1),1-MOD(A422*Calculator!$C$17/(Calculator!$D$7*150),1)),ABS(MOD(A422*Calculator!$C$17/(Calculator!$D$7*150),1)-0.5)),IF(INT(2*A422*Calculator!$C$17/(Calculator!$D$7*150))&gt;INT(2*A422*Calculator!$B$17/(Calculator!$D$7*150)),0,1))),1)</f>
        <v>0.0684210526315789</v>
      </c>
      <c r="H422" s="252" t="n">
        <f aca="false">IF(Calculator!$E$18="YES",IF(A422&lt;Calculator!$G$18,0,MIN(MIN(MIN(MOD(A422*Calculator!$B$18/(Calculator!$D$7*150),1),1-MOD(A422*Calculator!$B$18/(Calculator!$D$7*150),1)),ABS(MOD(A422*Calculator!$B$18/(Calculator!$D$7*150),1)-0.5)),MIN(MIN(MOD(A422*Calculator!$C$18/(Calculator!$D$7*150),1),1-MOD(A422*Calculator!$C$18/(Calculator!$D$7*150),1)),ABS(MOD(A422*Calculator!$C$18/(Calculator!$D$7*150),1)-0.5)),IF(INT(2*A422*Calculator!$C$18/(Calculator!$D$7*150))&gt;INT(2*A422*Calculator!$B$18/(Calculator!$D$7*150)),0,1))),1)</f>
        <v>1</v>
      </c>
      <c r="I422" s="252" t="n">
        <f aca="false">IF(Calculator!$E$19="YES",IF(A422&lt;Calculator!$G$19,0,MIN(MIN(MIN(MOD(A422*Calculator!$B$19/(Calculator!$D$7*150),1),1-MOD(A422*Calculator!$B$19/(Calculator!$D$7*150),1)),ABS(MOD(A422*Calculator!$B$19/(Calculator!$D$7*150),1)-0.5)),MIN(MIN(MOD(A422*Calculator!$C$19/(Calculator!$D$7*150),1),1-MOD(A422*Calculator!$C$19/(Calculator!$D$7*150),1)),ABS(MOD(A422*Calculator!$C$19/(Calculator!$D$7*150),1)-0.5)),IF(INT(2*A422*Calculator!$C$19/(Calculator!$D$7*150))&gt;INT(2*A422*Calculator!$B$19/(Calculator!$D$7*150)),0,1))),1)</f>
        <v>1</v>
      </c>
      <c r="J422" s="252" t="n">
        <f aca="false">IF(Calculator!$E$20="YES",IF(A422&lt;Calculator!$G$20,0,MIN(MIN(MIN(MOD(A422*Calculator!$B$20/(Calculator!$D$7*150),1),1-MOD(A422*Calculator!$B$20/(Calculator!$D$7*150),1)),ABS(MOD(A422*Calculator!$B$20/(Calculator!$D$7*150),1)-0.5)),MIN(MIN(MOD(A422*Calculator!$C$20/(Calculator!$D$7*150),1),1-MOD(A422*Calculator!$C$20/(Calculator!$D$7*150),1)),ABS(MOD(A422*Calculator!$C$20/(Calculator!$D$7*150),1)-0.5)),IF(INT(2*A422*Calculator!$C$20/(Calculator!$D$7*150))&gt;INT(2*A422*Calculator!$B$20/(Calculator!$D$7*150)),0,1))),1)</f>
        <v>1</v>
      </c>
      <c r="K422" s="252" t="n">
        <f aca="false">IF(Calculator!$E$21="YES",IF(A422&lt;Calculator!$G$21,0,MIN(MIN(MIN(MOD(A422*Calculator!$B$21/(Calculator!$D$7*150),1),1-MOD(A422*Calculator!$B$21/(Calculator!$D$7*150),1)),ABS(MOD(A422*Calculator!$B$21/(Calculator!$D$7*150),1)-0.5)),MIN(MIN(MOD(A422*Calculator!$C$21/(Calculator!$D$7*150),1),1-MOD(A422*Calculator!$C$21/(Calculator!$D$7*150),1)),ABS(MOD(A422*Calculator!$C$21/(Calculator!$D$7*150),1)-0.5)),IF(INT(2*A422*Calculator!$C$21/(Calculator!$D$7*150))&gt;INT(2*A422*Calculator!$B$21/(Calculator!$D$7*150)),0,1))),1)</f>
        <v>1</v>
      </c>
      <c r="L422" s="252" t="n">
        <f aca="false">IF(Calculator!$E$22="YES",IF(A422&lt;Calculator!$G$22,0,MIN(MIN(MIN(MOD(A422*Calculator!$B$22/(Calculator!$D$7*150),1),1-MOD(A422*Calculator!$B$22/(Calculator!$D$7*150),1)),ABS(MOD(A422*Calculator!$B$22/(Calculator!$D$7*150),1)-0.5)),MIN(MIN(MOD(A422*Calculator!$C$22/(Calculator!$D$7*150),1),1-MOD(A422*Calculator!$C$22/(Calculator!$D$7*150),1)),ABS(MOD(A422*Calculator!$C$22/(Calculator!$D$7*150),1)-0.5)),IF(INT(2*A422*Calculator!$C$22/(Calculator!$D$7*150))&gt;INT(2*A422*Calculator!$B$22/(Calculator!$D$7*150)),0,1))),1)</f>
        <v>1</v>
      </c>
      <c r="M422" s="252" t="n">
        <f aca="false">MIN(B422:L422)</f>
        <v>0.0684210526315789</v>
      </c>
      <c r="N422" s="252" t="n">
        <f aca="false">SUMPRODUCT(($M$7:$M$557&gt;M422)*1)+SUMPRODUCT(($M$7:$M$557=M422)*(ROW($M$7:$M$557)&lt;ROW(M422)))+1</f>
        <v>178</v>
      </c>
      <c r="O422" s="252" t="str">
        <f aca="false">IF(M422&gt;=0.13,"★★★ EXCELLENT",IF(M422&gt;=0.12,"★★  GOOD",IF(M422&gt;=0.07,"★  FAIR",IF(M422&gt;=0.025,"⚠  MARGINAL","✗  AVOID"))))</f>
        <v>⚠  MARGINAL</v>
      </c>
    </row>
    <row r="423" customFormat="false" ht="15" hidden="false" customHeight="true" outlineLevel="0" collapsed="false">
      <c r="A423" s="249" t="n">
        <v>46.6</v>
      </c>
      <c r="B423" s="250" t="n">
        <f aca="false">IF(Calculator!$E$12="YES",IF(A423&lt;Calculator!$G$12,0,MIN(MIN(MIN(MOD(A423*Calculator!$B$12/(Calculator!$D$7*150),1),1-MOD(A423*Calculator!$B$12/(Calculator!$D$7*150),1)),ABS(MOD(A423*Calculator!$B$12/(Calculator!$D$7*150),1)-0.5)),MIN(MIN(MOD(A423*Calculator!$C$12/(Calculator!$D$7*150),1),1-MOD(A423*Calculator!$C$12/(Calculator!$D$7*150),1)),ABS(MOD(A423*Calculator!$C$12/(Calculator!$D$7*150),1)-0.5)),IF(INT(2*A423*Calculator!$C$12/(Calculator!$D$7*150))&gt;INT(2*A423*Calculator!$B$12/(Calculator!$D$7*150)),0,1))),1)</f>
        <v>1</v>
      </c>
      <c r="C423" s="250" t="n">
        <f aca="false">IF(Calculator!$E$13="YES",IF(A423&lt;Calculator!$G$13,0,MIN(MIN(MIN(MOD(A423*Calculator!$B$13/(Calculator!$D$7*150),1),1-MOD(A423*Calculator!$B$13/(Calculator!$D$7*150),1)),ABS(MOD(A423*Calculator!$B$13/(Calculator!$D$7*150),1)-0.5)),MIN(MIN(MOD(A423*Calculator!$C$13/(Calculator!$D$7*150),1),1-MOD(A423*Calculator!$C$13/(Calculator!$D$7*150),1)),ABS(MOD(A423*Calculator!$C$13/(Calculator!$D$7*150),1)-0.5)),IF(INT(2*A423*Calculator!$C$13/(Calculator!$D$7*150))&gt;INT(2*A423*Calculator!$B$13/(Calculator!$D$7*150)),0,1))),1)</f>
        <v>1</v>
      </c>
      <c r="D423" s="250" t="n">
        <f aca="false">IF(Calculator!$E$14="YES",IF(A423&lt;Calculator!$G$14,0,MIN(MIN(MIN(MOD(A423*Calculator!$B$14/(Calculator!$D$7*150),1),1-MOD(A423*Calculator!$B$14/(Calculator!$D$7*150),1)),ABS(MOD(A423*Calculator!$B$14/(Calculator!$D$7*150),1)-0.5)),MIN(MIN(MOD(A423*Calculator!$C$14/(Calculator!$D$7*150),1),1-MOD(A423*Calculator!$C$14/(Calculator!$D$7*150),1)),ABS(MOD(A423*Calculator!$C$14/(Calculator!$D$7*150),1)-0.5)),IF(INT(2*A423*Calculator!$C$14/(Calculator!$D$7*150))&gt;INT(2*A423*Calculator!$B$14/(Calculator!$D$7*150)),0,1))),1)</f>
        <v>1</v>
      </c>
      <c r="E423" s="250" t="n">
        <f aca="false">IF(Calculator!$E$15="YES",IF(A423&lt;Calculator!$G$15,0,MIN(MIN(MIN(MOD(A423*Calculator!$B$15/(Calculator!$D$7*150),1),1-MOD(A423*Calculator!$B$15/(Calculator!$D$7*150),1)),ABS(MOD(A423*Calculator!$B$15/(Calculator!$D$7*150),1)-0.5)),MIN(MIN(MOD(A423*Calculator!$C$15/(Calculator!$D$7*150),1),1-MOD(A423*Calculator!$C$15/(Calculator!$D$7*150),1)),ABS(MOD(A423*Calculator!$C$15/(Calculator!$D$7*150),1)-0.5)),IF(INT(2*A423*Calculator!$C$15/(Calculator!$D$7*150))&gt;INT(2*A423*Calculator!$B$15/(Calculator!$D$7*150)),0,1))),1)</f>
        <v>0.112771929824561</v>
      </c>
      <c r="F423" s="250" t="n">
        <f aca="false">IF(Calculator!$E$16="YES",IF(A423&lt;Calculator!$G$16,0,MIN(MIN(MIN(MOD(A423*Calculator!$B$16/(Calculator!$D$7*150),1),1-MOD(A423*Calculator!$B$16/(Calculator!$D$7*150),1)),ABS(MOD(A423*Calculator!$B$16/(Calculator!$D$7*150),1)-0.5)),MIN(MIN(MOD(A423*Calculator!$C$16/(Calculator!$D$7*150),1),1-MOD(A423*Calculator!$C$16/(Calculator!$D$7*150),1)),ABS(MOD(A423*Calculator!$C$16/(Calculator!$D$7*150),1)-0.5)),IF(INT(2*A423*Calculator!$C$16/(Calculator!$D$7*150))&gt;INT(2*A423*Calculator!$B$16/(Calculator!$D$7*150)),0,1))),1)</f>
        <v>1</v>
      </c>
      <c r="G423" s="250" t="n">
        <f aca="false">IF(Calculator!$E$17="YES",IF(A423&lt;Calculator!$G$17,0,MIN(MIN(MIN(MOD(A423*Calculator!$B$17/(Calculator!$D$7*150),1),1-MOD(A423*Calculator!$B$17/(Calculator!$D$7*150),1)),ABS(MOD(A423*Calculator!$B$17/(Calculator!$D$7*150),1)-0.5)),MIN(MIN(MOD(A423*Calculator!$C$17/(Calculator!$D$7*150),1),1-MOD(A423*Calculator!$C$17/(Calculator!$D$7*150),1)),ABS(MOD(A423*Calculator!$C$17/(Calculator!$D$7*150),1)-0.5)),IF(INT(2*A423*Calculator!$C$17/(Calculator!$D$7*150))&gt;INT(2*A423*Calculator!$B$17/(Calculator!$D$7*150)),0,1))),1)</f>
        <v>0.0782456140350876</v>
      </c>
      <c r="H423" s="250" t="n">
        <f aca="false">IF(Calculator!$E$18="YES",IF(A423&lt;Calculator!$G$18,0,MIN(MIN(MIN(MOD(A423*Calculator!$B$18/(Calculator!$D$7*150),1),1-MOD(A423*Calculator!$B$18/(Calculator!$D$7*150),1)),ABS(MOD(A423*Calculator!$B$18/(Calculator!$D$7*150),1)-0.5)),MIN(MIN(MOD(A423*Calculator!$C$18/(Calculator!$D$7*150),1),1-MOD(A423*Calculator!$C$18/(Calculator!$D$7*150),1)),ABS(MOD(A423*Calculator!$C$18/(Calculator!$D$7*150),1)-0.5)),IF(INT(2*A423*Calculator!$C$18/(Calculator!$D$7*150))&gt;INT(2*A423*Calculator!$B$18/(Calculator!$D$7*150)),0,1))),1)</f>
        <v>1</v>
      </c>
      <c r="I423" s="250" t="n">
        <f aca="false">IF(Calculator!$E$19="YES",IF(A423&lt;Calculator!$G$19,0,MIN(MIN(MIN(MOD(A423*Calculator!$B$19/(Calculator!$D$7*150),1),1-MOD(A423*Calculator!$B$19/(Calculator!$D$7*150),1)),ABS(MOD(A423*Calculator!$B$19/(Calculator!$D$7*150),1)-0.5)),MIN(MIN(MOD(A423*Calculator!$C$19/(Calculator!$D$7*150),1),1-MOD(A423*Calculator!$C$19/(Calculator!$D$7*150),1)),ABS(MOD(A423*Calculator!$C$19/(Calculator!$D$7*150),1)-0.5)),IF(INT(2*A423*Calculator!$C$19/(Calculator!$D$7*150))&gt;INT(2*A423*Calculator!$B$19/(Calculator!$D$7*150)),0,1))),1)</f>
        <v>1</v>
      </c>
      <c r="J423" s="250" t="n">
        <f aca="false">IF(Calculator!$E$20="YES",IF(A423&lt;Calculator!$G$20,0,MIN(MIN(MIN(MOD(A423*Calculator!$B$20/(Calculator!$D$7*150),1),1-MOD(A423*Calculator!$B$20/(Calculator!$D$7*150),1)),ABS(MOD(A423*Calculator!$B$20/(Calculator!$D$7*150),1)-0.5)),MIN(MIN(MOD(A423*Calculator!$C$20/(Calculator!$D$7*150),1),1-MOD(A423*Calculator!$C$20/(Calculator!$D$7*150),1)),ABS(MOD(A423*Calculator!$C$20/(Calculator!$D$7*150),1)-0.5)),IF(INT(2*A423*Calculator!$C$20/(Calculator!$D$7*150))&gt;INT(2*A423*Calculator!$B$20/(Calculator!$D$7*150)),0,1))),1)</f>
        <v>1</v>
      </c>
      <c r="K423" s="250" t="n">
        <f aca="false">IF(Calculator!$E$21="YES",IF(A423&lt;Calculator!$G$21,0,MIN(MIN(MIN(MOD(A423*Calculator!$B$21/(Calculator!$D$7*150),1),1-MOD(A423*Calculator!$B$21/(Calculator!$D$7*150),1)),ABS(MOD(A423*Calculator!$B$21/(Calculator!$D$7*150),1)-0.5)),MIN(MIN(MOD(A423*Calculator!$C$21/(Calculator!$D$7*150),1),1-MOD(A423*Calculator!$C$21/(Calculator!$D$7*150),1)),ABS(MOD(A423*Calculator!$C$21/(Calculator!$D$7*150),1)-0.5)),IF(INT(2*A423*Calculator!$C$21/(Calculator!$D$7*150))&gt;INT(2*A423*Calculator!$B$21/(Calculator!$D$7*150)),0,1))),1)</f>
        <v>1</v>
      </c>
      <c r="L423" s="250" t="n">
        <f aca="false">IF(Calculator!$E$22="YES",IF(A423&lt;Calculator!$G$22,0,MIN(MIN(MIN(MOD(A423*Calculator!$B$22/(Calculator!$D$7*150),1),1-MOD(A423*Calculator!$B$22/(Calculator!$D$7*150),1)),ABS(MOD(A423*Calculator!$B$22/(Calculator!$D$7*150),1)-0.5)),MIN(MIN(MOD(A423*Calculator!$C$22/(Calculator!$D$7*150),1),1-MOD(A423*Calculator!$C$22/(Calculator!$D$7*150),1)),ABS(MOD(A423*Calculator!$C$22/(Calculator!$D$7*150),1)-0.5)),IF(INT(2*A423*Calculator!$C$22/(Calculator!$D$7*150))&gt;INT(2*A423*Calculator!$B$22/(Calculator!$D$7*150)),0,1))),1)</f>
        <v>1</v>
      </c>
      <c r="M423" s="250" t="n">
        <f aca="false">MIN(B423:L423)</f>
        <v>0.0782456140350876</v>
      </c>
      <c r="N423" s="250" t="n">
        <f aca="false">SUMPRODUCT(($M$7:$M$557&gt;M423)*1)+SUMPRODUCT(($M$7:$M$557=M423)*(ROW($M$7:$M$557)&lt;ROW(M423)))+1</f>
        <v>148</v>
      </c>
      <c r="O423" s="250" t="str">
        <f aca="false">IF(M423&gt;=0.13,"★★★ EXCELLENT",IF(M423&gt;=0.12,"★★  GOOD",IF(M423&gt;=0.07,"★  FAIR",IF(M423&gt;=0.025,"⚠  MARGINAL","✗  AVOID"))))</f>
        <v>★  FAIR</v>
      </c>
    </row>
    <row r="424" customFormat="false" ht="15" hidden="false" customHeight="true" outlineLevel="0" collapsed="false">
      <c r="A424" s="251" t="n">
        <v>46.7</v>
      </c>
      <c r="B424" s="252" t="n">
        <f aca="false">IF(Calculator!$E$12="YES",IF(A424&lt;Calculator!$G$12,0,MIN(MIN(MIN(MOD(A424*Calculator!$B$12/(Calculator!$D$7*150),1),1-MOD(A424*Calculator!$B$12/(Calculator!$D$7*150),1)),ABS(MOD(A424*Calculator!$B$12/(Calculator!$D$7*150),1)-0.5)),MIN(MIN(MOD(A424*Calculator!$C$12/(Calculator!$D$7*150),1),1-MOD(A424*Calculator!$C$12/(Calculator!$D$7*150),1)),ABS(MOD(A424*Calculator!$C$12/(Calculator!$D$7*150),1)-0.5)),IF(INT(2*A424*Calculator!$C$12/(Calculator!$D$7*150))&gt;INT(2*A424*Calculator!$B$12/(Calculator!$D$7*150)),0,1))),1)</f>
        <v>1</v>
      </c>
      <c r="C424" s="252" t="n">
        <f aca="false">IF(Calculator!$E$13="YES",IF(A424&lt;Calculator!$G$13,0,MIN(MIN(MIN(MOD(A424*Calculator!$B$13/(Calculator!$D$7*150),1),1-MOD(A424*Calculator!$B$13/(Calculator!$D$7*150),1)),ABS(MOD(A424*Calculator!$B$13/(Calculator!$D$7*150),1)-0.5)),MIN(MIN(MOD(A424*Calculator!$C$13/(Calculator!$D$7*150),1),1-MOD(A424*Calculator!$C$13/(Calculator!$D$7*150),1)),ABS(MOD(A424*Calculator!$C$13/(Calculator!$D$7*150),1)-0.5)),IF(INT(2*A424*Calculator!$C$13/(Calculator!$D$7*150))&gt;INT(2*A424*Calculator!$B$13/(Calculator!$D$7*150)),0,1))),1)</f>
        <v>1</v>
      </c>
      <c r="D424" s="252" t="n">
        <f aca="false">IF(Calculator!$E$14="YES",IF(A424&lt;Calculator!$G$14,0,MIN(MIN(MIN(MOD(A424*Calculator!$B$14/(Calculator!$D$7*150),1),1-MOD(A424*Calculator!$B$14/(Calculator!$D$7*150),1)),ABS(MOD(A424*Calculator!$B$14/(Calculator!$D$7*150),1)-0.5)),MIN(MIN(MOD(A424*Calculator!$C$14/(Calculator!$D$7*150),1),1-MOD(A424*Calculator!$C$14/(Calculator!$D$7*150),1)),ABS(MOD(A424*Calculator!$C$14/(Calculator!$D$7*150),1)-0.5)),IF(INT(2*A424*Calculator!$C$14/(Calculator!$D$7*150))&gt;INT(2*A424*Calculator!$B$14/(Calculator!$D$7*150)),0,1))),1)</f>
        <v>1</v>
      </c>
      <c r="E424" s="252" t="n">
        <f aca="false">IF(Calculator!$E$15="YES",IF(A424&lt;Calculator!$G$15,0,MIN(MIN(MIN(MOD(A424*Calculator!$B$15/(Calculator!$D$7*150),1),1-MOD(A424*Calculator!$B$15/(Calculator!$D$7*150),1)),ABS(MOD(A424*Calculator!$B$15/(Calculator!$D$7*150),1)-0.5)),MIN(MIN(MOD(A424*Calculator!$C$15/(Calculator!$D$7*150),1),1-MOD(A424*Calculator!$C$15/(Calculator!$D$7*150),1)),ABS(MOD(A424*Calculator!$C$15/(Calculator!$D$7*150),1)-0.5)),IF(INT(2*A424*Calculator!$C$15/(Calculator!$D$7*150))&gt;INT(2*A424*Calculator!$B$15/(Calculator!$D$7*150)),0,1))),1)</f>
        <v>0.107649122807017</v>
      </c>
      <c r="F424" s="252" t="n">
        <f aca="false">IF(Calculator!$E$16="YES",IF(A424&lt;Calculator!$G$16,0,MIN(MIN(MIN(MOD(A424*Calculator!$B$16/(Calculator!$D$7*150),1),1-MOD(A424*Calculator!$B$16/(Calculator!$D$7*150),1)),ABS(MOD(A424*Calculator!$B$16/(Calculator!$D$7*150),1)-0.5)),MIN(MIN(MOD(A424*Calculator!$C$16/(Calculator!$D$7*150),1),1-MOD(A424*Calculator!$C$16/(Calculator!$D$7*150),1)),ABS(MOD(A424*Calculator!$C$16/(Calculator!$D$7*150),1)-0.5)),IF(INT(2*A424*Calculator!$C$16/(Calculator!$D$7*150))&gt;INT(2*A424*Calculator!$B$16/(Calculator!$D$7*150)),0,1))),1)</f>
        <v>1</v>
      </c>
      <c r="G424" s="252" t="n">
        <f aca="false">IF(Calculator!$E$17="YES",IF(A424&lt;Calculator!$G$17,0,MIN(MIN(MIN(MOD(A424*Calculator!$B$17/(Calculator!$D$7*150),1),1-MOD(A424*Calculator!$B$17/(Calculator!$D$7*150),1)),ABS(MOD(A424*Calculator!$B$17/(Calculator!$D$7*150),1)-0.5)),MIN(MIN(MOD(A424*Calculator!$C$17/(Calculator!$D$7*150),1),1-MOD(A424*Calculator!$C$17/(Calculator!$D$7*150),1)),ABS(MOD(A424*Calculator!$C$17/(Calculator!$D$7*150),1)-0.5)),IF(INT(2*A424*Calculator!$C$17/(Calculator!$D$7*150))&gt;INT(2*A424*Calculator!$B$17/(Calculator!$D$7*150)),0,1))),1)</f>
        <v>0.0880701754385971</v>
      </c>
      <c r="H424" s="252" t="n">
        <f aca="false">IF(Calculator!$E$18="YES",IF(A424&lt;Calculator!$G$18,0,MIN(MIN(MIN(MOD(A424*Calculator!$B$18/(Calculator!$D$7*150),1),1-MOD(A424*Calculator!$B$18/(Calculator!$D$7*150),1)),ABS(MOD(A424*Calculator!$B$18/(Calculator!$D$7*150),1)-0.5)),MIN(MIN(MOD(A424*Calculator!$C$18/(Calculator!$D$7*150),1),1-MOD(A424*Calculator!$C$18/(Calculator!$D$7*150),1)),ABS(MOD(A424*Calculator!$C$18/(Calculator!$D$7*150),1)-0.5)),IF(INT(2*A424*Calculator!$C$18/(Calculator!$D$7*150))&gt;INT(2*A424*Calculator!$B$18/(Calculator!$D$7*150)),0,1))),1)</f>
        <v>1</v>
      </c>
      <c r="I424" s="252" t="n">
        <f aca="false">IF(Calculator!$E$19="YES",IF(A424&lt;Calculator!$G$19,0,MIN(MIN(MIN(MOD(A424*Calculator!$B$19/(Calculator!$D$7*150),1),1-MOD(A424*Calculator!$B$19/(Calculator!$D$7*150),1)),ABS(MOD(A424*Calculator!$B$19/(Calculator!$D$7*150),1)-0.5)),MIN(MIN(MOD(A424*Calculator!$C$19/(Calculator!$D$7*150),1),1-MOD(A424*Calculator!$C$19/(Calculator!$D$7*150),1)),ABS(MOD(A424*Calculator!$C$19/(Calculator!$D$7*150),1)-0.5)),IF(INT(2*A424*Calculator!$C$19/(Calculator!$D$7*150))&gt;INT(2*A424*Calculator!$B$19/(Calculator!$D$7*150)),0,1))),1)</f>
        <v>1</v>
      </c>
      <c r="J424" s="252" t="n">
        <f aca="false">IF(Calculator!$E$20="YES",IF(A424&lt;Calculator!$G$20,0,MIN(MIN(MIN(MOD(A424*Calculator!$B$20/(Calculator!$D$7*150),1),1-MOD(A424*Calculator!$B$20/(Calculator!$D$7*150),1)),ABS(MOD(A424*Calculator!$B$20/(Calculator!$D$7*150),1)-0.5)),MIN(MIN(MOD(A424*Calculator!$C$20/(Calculator!$D$7*150),1),1-MOD(A424*Calculator!$C$20/(Calculator!$D$7*150),1)),ABS(MOD(A424*Calculator!$C$20/(Calculator!$D$7*150),1)-0.5)),IF(INT(2*A424*Calculator!$C$20/(Calculator!$D$7*150))&gt;INT(2*A424*Calculator!$B$20/(Calculator!$D$7*150)),0,1))),1)</f>
        <v>1</v>
      </c>
      <c r="K424" s="252" t="n">
        <f aca="false">IF(Calculator!$E$21="YES",IF(A424&lt;Calculator!$G$21,0,MIN(MIN(MIN(MOD(A424*Calculator!$B$21/(Calculator!$D$7*150),1),1-MOD(A424*Calculator!$B$21/(Calculator!$D$7*150),1)),ABS(MOD(A424*Calculator!$B$21/(Calculator!$D$7*150),1)-0.5)),MIN(MIN(MOD(A424*Calculator!$C$21/(Calculator!$D$7*150),1),1-MOD(A424*Calculator!$C$21/(Calculator!$D$7*150),1)),ABS(MOD(A424*Calculator!$C$21/(Calculator!$D$7*150),1)-0.5)),IF(INT(2*A424*Calculator!$C$21/(Calculator!$D$7*150))&gt;INT(2*A424*Calculator!$B$21/(Calculator!$D$7*150)),0,1))),1)</f>
        <v>1</v>
      </c>
      <c r="L424" s="252" t="n">
        <f aca="false">IF(Calculator!$E$22="YES",IF(A424&lt;Calculator!$G$22,0,MIN(MIN(MIN(MOD(A424*Calculator!$B$22/(Calculator!$D$7*150),1),1-MOD(A424*Calculator!$B$22/(Calculator!$D$7*150),1)),ABS(MOD(A424*Calculator!$B$22/(Calculator!$D$7*150),1)-0.5)),MIN(MIN(MOD(A424*Calculator!$C$22/(Calculator!$D$7*150),1),1-MOD(A424*Calculator!$C$22/(Calculator!$D$7*150),1)),ABS(MOD(A424*Calculator!$C$22/(Calculator!$D$7*150),1)-0.5)),IF(INT(2*A424*Calculator!$C$22/(Calculator!$D$7*150))&gt;INT(2*A424*Calculator!$B$22/(Calculator!$D$7*150)),0,1))),1)</f>
        <v>1</v>
      </c>
      <c r="M424" s="252" t="n">
        <f aca="false">MIN(B424:L424)</f>
        <v>0.0880701754385971</v>
      </c>
      <c r="N424" s="252" t="n">
        <f aca="false">SUMPRODUCT(($M$7:$M$557&gt;M424)*1)+SUMPRODUCT(($M$7:$M$557=M424)*(ROW($M$7:$M$557)&lt;ROW(M424)))+1</f>
        <v>119</v>
      </c>
      <c r="O424" s="252" t="str">
        <f aca="false">IF(M424&gt;=0.13,"★★★ EXCELLENT",IF(M424&gt;=0.12,"★★  GOOD",IF(M424&gt;=0.07,"★  FAIR",IF(M424&gt;=0.025,"⚠  MARGINAL","✗  AVOID"))))</f>
        <v>★  FAIR</v>
      </c>
    </row>
    <row r="425" customFormat="false" ht="15" hidden="false" customHeight="true" outlineLevel="0" collapsed="false">
      <c r="A425" s="249" t="n">
        <v>46.8</v>
      </c>
      <c r="B425" s="250" t="n">
        <f aca="false">IF(Calculator!$E$12="YES",IF(A425&lt;Calculator!$G$12,0,MIN(MIN(MIN(MOD(A425*Calculator!$B$12/(Calculator!$D$7*150),1),1-MOD(A425*Calculator!$B$12/(Calculator!$D$7*150),1)),ABS(MOD(A425*Calculator!$B$12/(Calculator!$D$7*150),1)-0.5)),MIN(MIN(MOD(A425*Calculator!$C$12/(Calculator!$D$7*150),1),1-MOD(A425*Calculator!$C$12/(Calculator!$D$7*150),1)),ABS(MOD(A425*Calculator!$C$12/(Calculator!$D$7*150),1)-0.5)),IF(INT(2*A425*Calculator!$C$12/(Calculator!$D$7*150))&gt;INT(2*A425*Calculator!$B$12/(Calculator!$D$7*150)),0,1))),1)</f>
        <v>1</v>
      </c>
      <c r="C425" s="250" t="n">
        <f aca="false">IF(Calculator!$E$13="YES",IF(A425&lt;Calculator!$G$13,0,MIN(MIN(MIN(MOD(A425*Calculator!$B$13/(Calculator!$D$7*150),1),1-MOD(A425*Calculator!$B$13/(Calculator!$D$7*150),1)),ABS(MOD(A425*Calculator!$B$13/(Calculator!$D$7*150),1)-0.5)),MIN(MIN(MOD(A425*Calculator!$C$13/(Calculator!$D$7*150),1),1-MOD(A425*Calculator!$C$13/(Calculator!$D$7*150),1)),ABS(MOD(A425*Calculator!$C$13/(Calculator!$D$7*150),1)-0.5)),IF(INT(2*A425*Calculator!$C$13/(Calculator!$D$7*150))&gt;INT(2*A425*Calculator!$B$13/(Calculator!$D$7*150)),0,1))),1)</f>
        <v>1</v>
      </c>
      <c r="D425" s="250" t="n">
        <f aca="false">IF(Calculator!$E$14="YES",IF(A425&lt;Calculator!$G$14,0,MIN(MIN(MIN(MOD(A425*Calculator!$B$14/(Calculator!$D$7*150),1),1-MOD(A425*Calculator!$B$14/(Calculator!$D$7*150),1)),ABS(MOD(A425*Calculator!$B$14/(Calculator!$D$7*150),1)-0.5)),MIN(MIN(MOD(A425*Calculator!$C$14/(Calculator!$D$7*150),1),1-MOD(A425*Calculator!$C$14/(Calculator!$D$7*150),1)),ABS(MOD(A425*Calculator!$C$14/(Calculator!$D$7*150),1)-0.5)),IF(INT(2*A425*Calculator!$C$14/(Calculator!$D$7*150))&gt;INT(2*A425*Calculator!$B$14/(Calculator!$D$7*150)),0,1))),1)</f>
        <v>1</v>
      </c>
      <c r="E425" s="250" t="n">
        <f aca="false">IF(Calculator!$E$15="YES",IF(A425&lt;Calculator!$G$15,0,MIN(MIN(MIN(MOD(A425*Calculator!$B$15/(Calculator!$D$7*150),1),1-MOD(A425*Calculator!$B$15/(Calculator!$D$7*150),1)),ABS(MOD(A425*Calculator!$B$15/(Calculator!$D$7*150),1)-0.5)),MIN(MIN(MOD(A425*Calculator!$C$15/(Calculator!$D$7*150),1),1-MOD(A425*Calculator!$C$15/(Calculator!$D$7*150),1)),ABS(MOD(A425*Calculator!$C$15/(Calculator!$D$7*150),1)-0.5)),IF(INT(2*A425*Calculator!$C$15/(Calculator!$D$7*150))&gt;INT(2*A425*Calculator!$B$15/(Calculator!$D$7*150)),0,1))),1)</f>
        <v>0.102526315789474</v>
      </c>
      <c r="F425" s="250" t="n">
        <f aca="false">IF(Calculator!$E$16="YES",IF(A425&lt;Calculator!$G$16,0,MIN(MIN(MIN(MOD(A425*Calculator!$B$16/(Calculator!$D$7*150),1),1-MOD(A425*Calculator!$B$16/(Calculator!$D$7*150),1)),ABS(MOD(A425*Calculator!$B$16/(Calculator!$D$7*150),1)-0.5)),MIN(MIN(MOD(A425*Calculator!$C$16/(Calculator!$D$7*150),1),1-MOD(A425*Calculator!$C$16/(Calculator!$D$7*150),1)),ABS(MOD(A425*Calculator!$C$16/(Calculator!$D$7*150),1)-0.5)),IF(INT(2*A425*Calculator!$C$16/(Calculator!$D$7*150))&gt;INT(2*A425*Calculator!$B$16/(Calculator!$D$7*150)),0,1))),1)</f>
        <v>1</v>
      </c>
      <c r="G425" s="250" t="n">
        <f aca="false">IF(Calculator!$E$17="YES",IF(A425&lt;Calculator!$G$17,0,MIN(MIN(MIN(MOD(A425*Calculator!$B$17/(Calculator!$D$7*150),1),1-MOD(A425*Calculator!$B$17/(Calculator!$D$7*150),1)),ABS(MOD(A425*Calculator!$B$17/(Calculator!$D$7*150),1)-0.5)),MIN(MIN(MOD(A425*Calculator!$C$17/(Calculator!$D$7*150),1),1-MOD(A425*Calculator!$C$17/(Calculator!$D$7*150),1)),ABS(MOD(A425*Calculator!$C$17/(Calculator!$D$7*150),1)-0.5)),IF(INT(2*A425*Calculator!$C$17/(Calculator!$D$7*150))&gt;INT(2*A425*Calculator!$B$17/(Calculator!$D$7*150)),0,1))),1)</f>
        <v>0.0978947368421048</v>
      </c>
      <c r="H425" s="250" t="n">
        <f aca="false">IF(Calculator!$E$18="YES",IF(A425&lt;Calculator!$G$18,0,MIN(MIN(MIN(MOD(A425*Calculator!$B$18/(Calculator!$D$7*150),1),1-MOD(A425*Calculator!$B$18/(Calculator!$D$7*150),1)),ABS(MOD(A425*Calculator!$B$18/(Calculator!$D$7*150),1)-0.5)),MIN(MIN(MOD(A425*Calculator!$C$18/(Calculator!$D$7*150),1),1-MOD(A425*Calculator!$C$18/(Calculator!$D$7*150),1)),ABS(MOD(A425*Calculator!$C$18/(Calculator!$D$7*150),1)-0.5)),IF(INT(2*A425*Calculator!$C$18/(Calculator!$D$7*150))&gt;INT(2*A425*Calculator!$B$18/(Calculator!$D$7*150)),0,1))),1)</f>
        <v>1</v>
      </c>
      <c r="I425" s="250" t="n">
        <f aca="false">IF(Calculator!$E$19="YES",IF(A425&lt;Calculator!$G$19,0,MIN(MIN(MIN(MOD(A425*Calculator!$B$19/(Calculator!$D$7*150),1),1-MOD(A425*Calculator!$B$19/(Calculator!$D$7*150),1)),ABS(MOD(A425*Calculator!$B$19/(Calculator!$D$7*150),1)-0.5)),MIN(MIN(MOD(A425*Calculator!$C$19/(Calculator!$D$7*150),1),1-MOD(A425*Calculator!$C$19/(Calculator!$D$7*150),1)),ABS(MOD(A425*Calculator!$C$19/(Calculator!$D$7*150),1)-0.5)),IF(INT(2*A425*Calculator!$C$19/(Calculator!$D$7*150))&gt;INT(2*A425*Calculator!$B$19/(Calculator!$D$7*150)),0,1))),1)</f>
        <v>1</v>
      </c>
      <c r="J425" s="250" t="n">
        <f aca="false">IF(Calculator!$E$20="YES",IF(A425&lt;Calculator!$G$20,0,MIN(MIN(MIN(MOD(A425*Calculator!$B$20/(Calculator!$D$7*150),1),1-MOD(A425*Calculator!$B$20/(Calculator!$D$7*150),1)),ABS(MOD(A425*Calculator!$B$20/(Calculator!$D$7*150),1)-0.5)),MIN(MIN(MOD(A425*Calculator!$C$20/(Calculator!$D$7*150),1),1-MOD(A425*Calculator!$C$20/(Calculator!$D$7*150),1)),ABS(MOD(A425*Calculator!$C$20/(Calculator!$D$7*150),1)-0.5)),IF(INT(2*A425*Calculator!$C$20/(Calculator!$D$7*150))&gt;INT(2*A425*Calculator!$B$20/(Calculator!$D$7*150)),0,1))),1)</f>
        <v>1</v>
      </c>
      <c r="K425" s="250" t="n">
        <f aca="false">IF(Calculator!$E$21="YES",IF(A425&lt;Calculator!$G$21,0,MIN(MIN(MIN(MOD(A425*Calculator!$B$21/(Calculator!$D$7*150),1),1-MOD(A425*Calculator!$B$21/(Calculator!$D$7*150),1)),ABS(MOD(A425*Calculator!$B$21/(Calculator!$D$7*150),1)-0.5)),MIN(MIN(MOD(A425*Calculator!$C$21/(Calculator!$D$7*150),1),1-MOD(A425*Calculator!$C$21/(Calculator!$D$7*150),1)),ABS(MOD(A425*Calculator!$C$21/(Calculator!$D$7*150),1)-0.5)),IF(INT(2*A425*Calculator!$C$21/(Calculator!$D$7*150))&gt;INT(2*A425*Calculator!$B$21/(Calculator!$D$7*150)),0,1))),1)</f>
        <v>1</v>
      </c>
      <c r="L425" s="250" t="n">
        <f aca="false">IF(Calculator!$E$22="YES",IF(A425&lt;Calculator!$G$22,0,MIN(MIN(MIN(MOD(A425*Calculator!$B$22/(Calculator!$D$7*150),1),1-MOD(A425*Calculator!$B$22/(Calculator!$D$7*150),1)),ABS(MOD(A425*Calculator!$B$22/(Calculator!$D$7*150),1)-0.5)),MIN(MIN(MOD(A425*Calculator!$C$22/(Calculator!$D$7*150),1),1-MOD(A425*Calculator!$C$22/(Calculator!$D$7*150),1)),ABS(MOD(A425*Calculator!$C$22/(Calculator!$D$7*150),1)-0.5)),IF(INT(2*A425*Calculator!$C$22/(Calculator!$D$7*150))&gt;INT(2*A425*Calculator!$B$22/(Calculator!$D$7*150)),0,1))),1)</f>
        <v>1</v>
      </c>
      <c r="M425" s="250" t="n">
        <f aca="false">MIN(B425:L425)</f>
        <v>0.0978947368421048</v>
      </c>
      <c r="N425" s="250" t="n">
        <f aca="false">SUMPRODUCT(($M$7:$M$557&gt;M425)*1)+SUMPRODUCT(($M$7:$M$557=M425)*(ROW($M$7:$M$557)&lt;ROW(M425)))+1</f>
        <v>92</v>
      </c>
      <c r="O425" s="250" t="str">
        <f aca="false">IF(M425&gt;=0.13,"★★★ EXCELLENT",IF(M425&gt;=0.12,"★★  GOOD",IF(M425&gt;=0.07,"★  FAIR",IF(M425&gt;=0.025,"⚠  MARGINAL","✗  AVOID"))))</f>
        <v>★  FAIR</v>
      </c>
    </row>
    <row r="426" customFormat="false" ht="15" hidden="false" customHeight="true" outlineLevel="0" collapsed="false">
      <c r="A426" s="251" t="n">
        <v>46.9</v>
      </c>
      <c r="B426" s="252" t="n">
        <f aca="false">IF(Calculator!$E$12="YES",IF(A426&lt;Calculator!$G$12,0,MIN(MIN(MIN(MOD(A426*Calculator!$B$12/(Calculator!$D$7*150),1),1-MOD(A426*Calculator!$B$12/(Calculator!$D$7*150),1)),ABS(MOD(A426*Calculator!$B$12/(Calculator!$D$7*150),1)-0.5)),MIN(MIN(MOD(A426*Calculator!$C$12/(Calculator!$D$7*150),1),1-MOD(A426*Calculator!$C$12/(Calculator!$D$7*150),1)),ABS(MOD(A426*Calculator!$C$12/(Calculator!$D$7*150),1)-0.5)),IF(INT(2*A426*Calculator!$C$12/(Calculator!$D$7*150))&gt;INT(2*A426*Calculator!$B$12/(Calculator!$D$7*150)),0,1))),1)</f>
        <v>1</v>
      </c>
      <c r="C426" s="252" t="n">
        <f aca="false">IF(Calculator!$E$13="YES",IF(A426&lt;Calculator!$G$13,0,MIN(MIN(MIN(MOD(A426*Calculator!$B$13/(Calculator!$D$7*150),1),1-MOD(A426*Calculator!$B$13/(Calculator!$D$7*150),1)),ABS(MOD(A426*Calculator!$B$13/(Calculator!$D$7*150),1)-0.5)),MIN(MIN(MOD(A426*Calculator!$C$13/(Calculator!$D$7*150),1),1-MOD(A426*Calculator!$C$13/(Calculator!$D$7*150),1)),ABS(MOD(A426*Calculator!$C$13/(Calculator!$D$7*150),1)-0.5)),IF(INT(2*A426*Calculator!$C$13/(Calculator!$D$7*150))&gt;INT(2*A426*Calculator!$B$13/(Calculator!$D$7*150)),0,1))),1)</f>
        <v>1</v>
      </c>
      <c r="D426" s="252" t="n">
        <f aca="false">IF(Calculator!$E$14="YES",IF(A426&lt;Calculator!$G$14,0,MIN(MIN(MIN(MOD(A426*Calculator!$B$14/(Calculator!$D$7*150),1),1-MOD(A426*Calculator!$B$14/(Calculator!$D$7*150),1)),ABS(MOD(A426*Calculator!$B$14/(Calculator!$D$7*150),1)-0.5)),MIN(MIN(MOD(A426*Calculator!$C$14/(Calculator!$D$7*150),1),1-MOD(A426*Calculator!$C$14/(Calculator!$D$7*150),1)),ABS(MOD(A426*Calculator!$C$14/(Calculator!$D$7*150),1)-0.5)),IF(INT(2*A426*Calculator!$C$14/(Calculator!$D$7*150))&gt;INT(2*A426*Calculator!$B$14/(Calculator!$D$7*150)),0,1))),1)</f>
        <v>1</v>
      </c>
      <c r="E426" s="252" t="n">
        <f aca="false">IF(Calculator!$E$15="YES",IF(A426&lt;Calculator!$G$15,0,MIN(MIN(MIN(MOD(A426*Calculator!$B$15/(Calculator!$D$7*150),1),1-MOD(A426*Calculator!$B$15/(Calculator!$D$7*150),1)),ABS(MOD(A426*Calculator!$B$15/(Calculator!$D$7*150),1)-0.5)),MIN(MIN(MOD(A426*Calculator!$C$15/(Calculator!$D$7*150),1),1-MOD(A426*Calculator!$C$15/(Calculator!$D$7*150),1)),ABS(MOD(A426*Calculator!$C$15/(Calculator!$D$7*150),1)-0.5)),IF(INT(2*A426*Calculator!$C$15/(Calculator!$D$7*150))&gt;INT(2*A426*Calculator!$B$15/(Calculator!$D$7*150)),0,1))),1)</f>
        <v>0.0974035087719298</v>
      </c>
      <c r="F426" s="252" t="n">
        <f aca="false">IF(Calculator!$E$16="YES",IF(A426&lt;Calculator!$G$16,0,MIN(MIN(MIN(MOD(A426*Calculator!$B$16/(Calculator!$D$7*150),1),1-MOD(A426*Calculator!$B$16/(Calculator!$D$7*150),1)),ABS(MOD(A426*Calculator!$B$16/(Calculator!$D$7*150),1)-0.5)),MIN(MIN(MOD(A426*Calculator!$C$16/(Calculator!$D$7*150),1),1-MOD(A426*Calculator!$C$16/(Calculator!$D$7*150),1)),ABS(MOD(A426*Calculator!$C$16/(Calculator!$D$7*150),1)-0.5)),IF(INT(2*A426*Calculator!$C$16/(Calculator!$D$7*150))&gt;INT(2*A426*Calculator!$B$16/(Calculator!$D$7*150)),0,1))),1)</f>
        <v>1</v>
      </c>
      <c r="G426" s="252" t="n">
        <f aca="false">IF(Calculator!$E$17="YES",IF(A426&lt;Calculator!$G$17,0,MIN(MIN(MIN(MOD(A426*Calculator!$B$17/(Calculator!$D$7*150),1),1-MOD(A426*Calculator!$B$17/(Calculator!$D$7*150),1)),ABS(MOD(A426*Calculator!$B$17/(Calculator!$D$7*150),1)-0.5)),MIN(MIN(MOD(A426*Calculator!$C$17/(Calculator!$D$7*150),1),1-MOD(A426*Calculator!$C$17/(Calculator!$D$7*150),1)),ABS(MOD(A426*Calculator!$C$17/(Calculator!$D$7*150),1)-0.5)),IF(INT(2*A426*Calculator!$C$17/(Calculator!$D$7*150))&gt;INT(2*A426*Calculator!$B$17/(Calculator!$D$7*150)),0,1))),1)</f>
        <v>0.107719298245614</v>
      </c>
      <c r="H426" s="252" t="n">
        <f aca="false">IF(Calculator!$E$18="YES",IF(A426&lt;Calculator!$G$18,0,MIN(MIN(MIN(MOD(A426*Calculator!$B$18/(Calculator!$D$7*150),1),1-MOD(A426*Calculator!$B$18/(Calculator!$D$7*150),1)),ABS(MOD(A426*Calculator!$B$18/(Calculator!$D$7*150),1)-0.5)),MIN(MIN(MOD(A426*Calculator!$C$18/(Calculator!$D$7*150),1),1-MOD(A426*Calculator!$C$18/(Calculator!$D$7*150),1)),ABS(MOD(A426*Calculator!$C$18/(Calculator!$D$7*150),1)-0.5)),IF(INT(2*A426*Calculator!$C$18/(Calculator!$D$7*150))&gt;INT(2*A426*Calculator!$B$18/(Calculator!$D$7*150)),0,1))),1)</f>
        <v>1</v>
      </c>
      <c r="I426" s="252" t="n">
        <f aca="false">IF(Calculator!$E$19="YES",IF(A426&lt;Calculator!$G$19,0,MIN(MIN(MIN(MOD(A426*Calculator!$B$19/(Calculator!$D$7*150),1),1-MOD(A426*Calculator!$B$19/(Calculator!$D$7*150),1)),ABS(MOD(A426*Calculator!$B$19/(Calculator!$D$7*150),1)-0.5)),MIN(MIN(MOD(A426*Calculator!$C$19/(Calculator!$D$7*150),1),1-MOD(A426*Calculator!$C$19/(Calculator!$D$7*150),1)),ABS(MOD(A426*Calculator!$C$19/(Calculator!$D$7*150),1)-0.5)),IF(INT(2*A426*Calculator!$C$19/(Calculator!$D$7*150))&gt;INT(2*A426*Calculator!$B$19/(Calculator!$D$7*150)),0,1))),1)</f>
        <v>1</v>
      </c>
      <c r="J426" s="252" t="n">
        <f aca="false">IF(Calculator!$E$20="YES",IF(A426&lt;Calculator!$G$20,0,MIN(MIN(MIN(MOD(A426*Calculator!$B$20/(Calculator!$D$7*150),1),1-MOD(A426*Calculator!$B$20/(Calculator!$D$7*150),1)),ABS(MOD(A426*Calculator!$B$20/(Calculator!$D$7*150),1)-0.5)),MIN(MIN(MOD(A426*Calculator!$C$20/(Calculator!$D$7*150),1),1-MOD(A426*Calculator!$C$20/(Calculator!$D$7*150),1)),ABS(MOD(A426*Calculator!$C$20/(Calculator!$D$7*150),1)-0.5)),IF(INT(2*A426*Calculator!$C$20/(Calculator!$D$7*150))&gt;INT(2*A426*Calculator!$B$20/(Calculator!$D$7*150)),0,1))),1)</f>
        <v>1</v>
      </c>
      <c r="K426" s="252" t="n">
        <f aca="false">IF(Calculator!$E$21="YES",IF(A426&lt;Calculator!$G$21,0,MIN(MIN(MIN(MOD(A426*Calculator!$B$21/(Calculator!$D$7*150),1),1-MOD(A426*Calculator!$B$21/(Calculator!$D$7*150),1)),ABS(MOD(A426*Calculator!$B$21/(Calculator!$D$7*150),1)-0.5)),MIN(MIN(MOD(A426*Calculator!$C$21/(Calculator!$D$7*150),1),1-MOD(A426*Calculator!$C$21/(Calculator!$D$7*150),1)),ABS(MOD(A426*Calculator!$C$21/(Calculator!$D$7*150),1)-0.5)),IF(INT(2*A426*Calculator!$C$21/(Calculator!$D$7*150))&gt;INT(2*A426*Calculator!$B$21/(Calculator!$D$7*150)),0,1))),1)</f>
        <v>1</v>
      </c>
      <c r="L426" s="252" t="n">
        <f aca="false">IF(Calculator!$E$22="YES",IF(A426&lt;Calculator!$G$22,0,MIN(MIN(MIN(MOD(A426*Calculator!$B$22/(Calculator!$D$7*150),1),1-MOD(A426*Calculator!$B$22/(Calculator!$D$7*150),1)),ABS(MOD(A426*Calculator!$B$22/(Calculator!$D$7*150),1)-0.5)),MIN(MIN(MOD(A426*Calculator!$C$22/(Calculator!$D$7*150),1),1-MOD(A426*Calculator!$C$22/(Calculator!$D$7*150),1)),ABS(MOD(A426*Calculator!$C$22/(Calculator!$D$7*150),1)-0.5)),IF(INT(2*A426*Calculator!$C$22/(Calculator!$D$7*150))&gt;INT(2*A426*Calculator!$B$22/(Calculator!$D$7*150)),0,1))),1)</f>
        <v>1</v>
      </c>
      <c r="M426" s="252" t="n">
        <f aca="false">MIN(B426:L426)</f>
        <v>0.0974035087719298</v>
      </c>
      <c r="N426" s="252" t="n">
        <f aca="false">SUMPRODUCT(($M$7:$M$557&gt;M426)*1)+SUMPRODUCT(($M$7:$M$557=M426)*(ROW($M$7:$M$557)&lt;ROW(M426)))+1</f>
        <v>94</v>
      </c>
      <c r="O426" s="252" t="str">
        <f aca="false">IF(M426&gt;=0.13,"★★★ EXCELLENT",IF(M426&gt;=0.12,"★★  GOOD",IF(M426&gt;=0.07,"★  FAIR",IF(M426&gt;=0.025,"⚠  MARGINAL","✗  AVOID"))))</f>
        <v>★  FAIR</v>
      </c>
    </row>
    <row r="427" customFormat="false" ht="15" hidden="false" customHeight="true" outlineLevel="0" collapsed="false">
      <c r="A427" s="249" t="n">
        <v>47</v>
      </c>
      <c r="B427" s="250" t="n">
        <f aca="false">IF(Calculator!$E$12="YES",IF(A427&lt;Calculator!$G$12,0,MIN(MIN(MIN(MOD(A427*Calculator!$B$12/(Calculator!$D$7*150),1),1-MOD(A427*Calculator!$B$12/(Calculator!$D$7*150),1)),ABS(MOD(A427*Calculator!$B$12/(Calculator!$D$7*150),1)-0.5)),MIN(MIN(MOD(A427*Calculator!$C$12/(Calculator!$D$7*150),1),1-MOD(A427*Calculator!$C$12/(Calculator!$D$7*150),1)),ABS(MOD(A427*Calculator!$C$12/(Calculator!$D$7*150),1)-0.5)),IF(INT(2*A427*Calculator!$C$12/(Calculator!$D$7*150))&gt;INT(2*A427*Calculator!$B$12/(Calculator!$D$7*150)),0,1))),1)</f>
        <v>1</v>
      </c>
      <c r="C427" s="250" t="n">
        <f aca="false">IF(Calculator!$E$13="YES",IF(A427&lt;Calculator!$G$13,0,MIN(MIN(MIN(MOD(A427*Calculator!$B$13/(Calculator!$D$7*150),1),1-MOD(A427*Calculator!$B$13/(Calculator!$D$7*150),1)),ABS(MOD(A427*Calculator!$B$13/(Calculator!$D$7*150),1)-0.5)),MIN(MIN(MOD(A427*Calculator!$C$13/(Calculator!$D$7*150),1),1-MOD(A427*Calculator!$C$13/(Calculator!$D$7*150),1)),ABS(MOD(A427*Calculator!$C$13/(Calculator!$D$7*150),1)-0.5)),IF(INT(2*A427*Calculator!$C$13/(Calculator!$D$7*150))&gt;INT(2*A427*Calculator!$B$13/(Calculator!$D$7*150)),0,1))),1)</f>
        <v>1</v>
      </c>
      <c r="D427" s="250" t="n">
        <f aca="false">IF(Calculator!$E$14="YES",IF(A427&lt;Calculator!$G$14,0,MIN(MIN(MIN(MOD(A427*Calculator!$B$14/(Calculator!$D$7*150),1),1-MOD(A427*Calculator!$B$14/(Calculator!$D$7*150),1)),ABS(MOD(A427*Calculator!$B$14/(Calculator!$D$7*150),1)-0.5)),MIN(MIN(MOD(A427*Calculator!$C$14/(Calculator!$D$7*150),1),1-MOD(A427*Calculator!$C$14/(Calculator!$D$7*150),1)),ABS(MOD(A427*Calculator!$C$14/(Calculator!$D$7*150),1)-0.5)),IF(INT(2*A427*Calculator!$C$14/(Calculator!$D$7*150))&gt;INT(2*A427*Calculator!$B$14/(Calculator!$D$7*150)),0,1))),1)</f>
        <v>1</v>
      </c>
      <c r="E427" s="250" t="n">
        <f aca="false">IF(Calculator!$E$15="YES",IF(A427&lt;Calculator!$G$15,0,MIN(MIN(MIN(MOD(A427*Calculator!$B$15/(Calculator!$D$7*150),1),1-MOD(A427*Calculator!$B$15/(Calculator!$D$7*150),1)),ABS(MOD(A427*Calculator!$B$15/(Calculator!$D$7*150),1)-0.5)),MIN(MIN(MOD(A427*Calculator!$C$15/(Calculator!$D$7*150),1),1-MOD(A427*Calculator!$C$15/(Calculator!$D$7*150),1)),ABS(MOD(A427*Calculator!$C$15/(Calculator!$D$7*150),1)-0.5)),IF(INT(2*A427*Calculator!$C$15/(Calculator!$D$7*150))&gt;INT(2*A427*Calculator!$B$15/(Calculator!$D$7*150)),0,1))),1)</f>
        <v>0.0922807017543863</v>
      </c>
      <c r="F427" s="250" t="n">
        <f aca="false">IF(Calculator!$E$16="YES",IF(A427&lt;Calculator!$G$16,0,MIN(MIN(MIN(MOD(A427*Calculator!$B$16/(Calculator!$D$7*150),1),1-MOD(A427*Calculator!$B$16/(Calculator!$D$7*150),1)),ABS(MOD(A427*Calculator!$B$16/(Calculator!$D$7*150),1)-0.5)),MIN(MIN(MOD(A427*Calculator!$C$16/(Calculator!$D$7*150),1),1-MOD(A427*Calculator!$C$16/(Calculator!$D$7*150),1)),ABS(MOD(A427*Calculator!$C$16/(Calculator!$D$7*150),1)-0.5)),IF(INT(2*A427*Calculator!$C$16/(Calculator!$D$7*150))&gt;INT(2*A427*Calculator!$B$16/(Calculator!$D$7*150)),0,1))),1)</f>
        <v>1</v>
      </c>
      <c r="G427" s="250" t="n">
        <f aca="false">IF(Calculator!$E$17="YES",IF(A427&lt;Calculator!$G$17,0,MIN(MIN(MIN(MOD(A427*Calculator!$B$17/(Calculator!$D$7*150),1),1-MOD(A427*Calculator!$B$17/(Calculator!$D$7*150),1)),ABS(MOD(A427*Calculator!$B$17/(Calculator!$D$7*150),1)-0.5)),MIN(MIN(MOD(A427*Calculator!$C$17/(Calculator!$D$7*150),1),1-MOD(A427*Calculator!$C$17/(Calculator!$D$7*150),1)),ABS(MOD(A427*Calculator!$C$17/(Calculator!$D$7*150),1)-0.5)),IF(INT(2*A427*Calculator!$C$17/(Calculator!$D$7*150))&gt;INT(2*A427*Calculator!$B$17/(Calculator!$D$7*150)),0,1))),1)</f>
        <v>0.117543859649123</v>
      </c>
      <c r="H427" s="250" t="n">
        <f aca="false">IF(Calculator!$E$18="YES",IF(A427&lt;Calculator!$G$18,0,MIN(MIN(MIN(MOD(A427*Calculator!$B$18/(Calculator!$D$7*150),1),1-MOD(A427*Calculator!$B$18/(Calculator!$D$7*150),1)),ABS(MOD(A427*Calculator!$B$18/(Calculator!$D$7*150),1)-0.5)),MIN(MIN(MOD(A427*Calculator!$C$18/(Calculator!$D$7*150),1),1-MOD(A427*Calculator!$C$18/(Calculator!$D$7*150),1)),ABS(MOD(A427*Calculator!$C$18/(Calculator!$D$7*150),1)-0.5)),IF(INT(2*A427*Calculator!$C$18/(Calculator!$D$7*150))&gt;INT(2*A427*Calculator!$B$18/(Calculator!$D$7*150)),0,1))),1)</f>
        <v>1</v>
      </c>
      <c r="I427" s="250" t="n">
        <f aca="false">IF(Calculator!$E$19="YES",IF(A427&lt;Calculator!$G$19,0,MIN(MIN(MIN(MOD(A427*Calculator!$B$19/(Calculator!$D$7*150),1),1-MOD(A427*Calculator!$B$19/(Calculator!$D$7*150),1)),ABS(MOD(A427*Calculator!$B$19/(Calculator!$D$7*150),1)-0.5)),MIN(MIN(MOD(A427*Calculator!$C$19/(Calculator!$D$7*150),1),1-MOD(A427*Calculator!$C$19/(Calculator!$D$7*150),1)),ABS(MOD(A427*Calculator!$C$19/(Calculator!$D$7*150),1)-0.5)),IF(INT(2*A427*Calculator!$C$19/(Calculator!$D$7*150))&gt;INT(2*A427*Calculator!$B$19/(Calculator!$D$7*150)),0,1))),1)</f>
        <v>1</v>
      </c>
      <c r="J427" s="250" t="n">
        <f aca="false">IF(Calculator!$E$20="YES",IF(A427&lt;Calculator!$G$20,0,MIN(MIN(MIN(MOD(A427*Calculator!$B$20/(Calculator!$D$7*150),1),1-MOD(A427*Calculator!$B$20/(Calculator!$D$7*150),1)),ABS(MOD(A427*Calculator!$B$20/(Calculator!$D$7*150),1)-0.5)),MIN(MIN(MOD(A427*Calculator!$C$20/(Calculator!$D$7*150),1),1-MOD(A427*Calculator!$C$20/(Calculator!$D$7*150),1)),ABS(MOD(A427*Calculator!$C$20/(Calculator!$D$7*150),1)-0.5)),IF(INT(2*A427*Calculator!$C$20/(Calculator!$D$7*150))&gt;INT(2*A427*Calculator!$B$20/(Calculator!$D$7*150)),0,1))),1)</f>
        <v>1</v>
      </c>
      <c r="K427" s="250" t="n">
        <f aca="false">IF(Calculator!$E$21="YES",IF(A427&lt;Calculator!$G$21,0,MIN(MIN(MIN(MOD(A427*Calculator!$B$21/(Calculator!$D$7*150),1),1-MOD(A427*Calculator!$B$21/(Calculator!$D$7*150),1)),ABS(MOD(A427*Calculator!$B$21/(Calculator!$D$7*150),1)-0.5)),MIN(MIN(MOD(A427*Calculator!$C$21/(Calculator!$D$7*150),1),1-MOD(A427*Calculator!$C$21/(Calculator!$D$7*150),1)),ABS(MOD(A427*Calculator!$C$21/(Calculator!$D$7*150),1)-0.5)),IF(INT(2*A427*Calculator!$C$21/(Calculator!$D$7*150))&gt;INT(2*A427*Calculator!$B$21/(Calculator!$D$7*150)),0,1))),1)</f>
        <v>1</v>
      </c>
      <c r="L427" s="250" t="n">
        <f aca="false">IF(Calculator!$E$22="YES",IF(A427&lt;Calculator!$G$22,0,MIN(MIN(MIN(MOD(A427*Calculator!$B$22/(Calculator!$D$7*150),1),1-MOD(A427*Calculator!$B$22/(Calculator!$D$7*150),1)),ABS(MOD(A427*Calculator!$B$22/(Calculator!$D$7*150),1)-0.5)),MIN(MIN(MOD(A427*Calculator!$C$22/(Calculator!$D$7*150),1),1-MOD(A427*Calculator!$C$22/(Calculator!$D$7*150),1)),ABS(MOD(A427*Calculator!$C$22/(Calculator!$D$7*150),1)-0.5)),IF(INT(2*A427*Calculator!$C$22/(Calculator!$D$7*150))&gt;INT(2*A427*Calculator!$B$22/(Calculator!$D$7*150)),0,1))),1)</f>
        <v>1</v>
      </c>
      <c r="M427" s="250" t="n">
        <f aca="false">MIN(B427:L427)</f>
        <v>0.0922807017543863</v>
      </c>
      <c r="N427" s="250" t="n">
        <f aca="false">SUMPRODUCT(($M$7:$M$557&gt;M427)*1)+SUMPRODUCT(($M$7:$M$557=M427)*(ROW($M$7:$M$557)&lt;ROW(M427)))+1</f>
        <v>108</v>
      </c>
      <c r="O427" s="250" t="str">
        <f aca="false">IF(M427&gt;=0.13,"★★★ EXCELLENT",IF(M427&gt;=0.12,"★★  GOOD",IF(M427&gt;=0.07,"★  FAIR",IF(M427&gt;=0.025,"⚠  MARGINAL","✗  AVOID"))))</f>
        <v>★  FAIR</v>
      </c>
    </row>
    <row r="428" customFormat="false" ht="15" hidden="false" customHeight="true" outlineLevel="0" collapsed="false">
      <c r="A428" s="251" t="n">
        <v>47.1</v>
      </c>
      <c r="B428" s="252" t="n">
        <f aca="false">IF(Calculator!$E$12="YES",IF(A428&lt;Calculator!$G$12,0,MIN(MIN(MIN(MOD(A428*Calculator!$B$12/(Calculator!$D$7*150),1),1-MOD(A428*Calculator!$B$12/(Calculator!$D$7*150),1)),ABS(MOD(A428*Calculator!$B$12/(Calculator!$D$7*150),1)-0.5)),MIN(MIN(MOD(A428*Calculator!$C$12/(Calculator!$D$7*150),1),1-MOD(A428*Calculator!$C$12/(Calculator!$D$7*150),1)),ABS(MOD(A428*Calculator!$C$12/(Calculator!$D$7*150),1)-0.5)),IF(INT(2*A428*Calculator!$C$12/(Calculator!$D$7*150))&gt;INT(2*A428*Calculator!$B$12/(Calculator!$D$7*150)),0,1))),1)</f>
        <v>1</v>
      </c>
      <c r="C428" s="252" t="n">
        <f aca="false">IF(Calculator!$E$13="YES",IF(A428&lt;Calculator!$G$13,0,MIN(MIN(MIN(MOD(A428*Calculator!$B$13/(Calculator!$D$7*150),1),1-MOD(A428*Calculator!$B$13/(Calculator!$D$7*150),1)),ABS(MOD(A428*Calculator!$B$13/(Calculator!$D$7*150),1)-0.5)),MIN(MIN(MOD(A428*Calculator!$C$13/(Calculator!$D$7*150),1),1-MOD(A428*Calculator!$C$13/(Calculator!$D$7*150),1)),ABS(MOD(A428*Calculator!$C$13/(Calculator!$D$7*150),1)-0.5)),IF(INT(2*A428*Calculator!$C$13/(Calculator!$D$7*150))&gt;INT(2*A428*Calculator!$B$13/(Calculator!$D$7*150)),0,1))),1)</f>
        <v>1</v>
      </c>
      <c r="D428" s="252" t="n">
        <f aca="false">IF(Calculator!$E$14="YES",IF(A428&lt;Calculator!$G$14,0,MIN(MIN(MIN(MOD(A428*Calculator!$B$14/(Calculator!$D$7*150),1),1-MOD(A428*Calculator!$B$14/(Calculator!$D$7*150),1)),ABS(MOD(A428*Calculator!$B$14/(Calculator!$D$7*150),1)-0.5)),MIN(MIN(MOD(A428*Calculator!$C$14/(Calculator!$D$7*150),1),1-MOD(A428*Calculator!$C$14/(Calculator!$D$7*150),1)),ABS(MOD(A428*Calculator!$C$14/(Calculator!$D$7*150),1)-0.5)),IF(INT(2*A428*Calculator!$C$14/(Calculator!$D$7*150))&gt;INT(2*A428*Calculator!$B$14/(Calculator!$D$7*150)),0,1))),1)</f>
        <v>1</v>
      </c>
      <c r="E428" s="252" t="n">
        <f aca="false">IF(Calculator!$E$15="YES",IF(A428&lt;Calculator!$G$15,0,MIN(MIN(MIN(MOD(A428*Calculator!$B$15/(Calculator!$D$7*150),1),1-MOD(A428*Calculator!$B$15/(Calculator!$D$7*150),1)),ABS(MOD(A428*Calculator!$B$15/(Calculator!$D$7*150),1)-0.5)),MIN(MIN(MOD(A428*Calculator!$C$15/(Calculator!$D$7*150),1),1-MOD(A428*Calculator!$C$15/(Calculator!$D$7*150),1)),ABS(MOD(A428*Calculator!$C$15/(Calculator!$D$7*150),1)-0.5)),IF(INT(2*A428*Calculator!$C$15/(Calculator!$D$7*150))&gt;INT(2*A428*Calculator!$B$15/(Calculator!$D$7*150)),0,1))),1)</f>
        <v>0.0871578947368423</v>
      </c>
      <c r="F428" s="252" t="n">
        <f aca="false">IF(Calculator!$E$16="YES",IF(A428&lt;Calculator!$G$16,0,MIN(MIN(MIN(MOD(A428*Calculator!$B$16/(Calculator!$D$7*150),1),1-MOD(A428*Calculator!$B$16/(Calculator!$D$7*150),1)),ABS(MOD(A428*Calculator!$B$16/(Calculator!$D$7*150),1)-0.5)),MIN(MIN(MOD(A428*Calculator!$C$16/(Calculator!$D$7*150),1),1-MOD(A428*Calculator!$C$16/(Calculator!$D$7*150),1)),ABS(MOD(A428*Calculator!$C$16/(Calculator!$D$7*150),1)-0.5)),IF(INT(2*A428*Calculator!$C$16/(Calculator!$D$7*150))&gt;INT(2*A428*Calculator!$B$16/(Calculator!$D$7*150)),0,1))),1)</f>
        <v>1</v>
      </c>
      <c r="G428" s="252" t="n">
        <f aca="false">IF(Calculator!$E$17="YES",IF(A428&lt;Calculator!$G$17,0,MIN(MIN(MIN(MOD(A428*Calculator!$B$17/(Calculator!$D$7*150),1),1-MOD(A428*Calculator!$B$17/(Calculator!$D$7*150),1)),ABS(MOD(A428*Calculator!$B$17/(Calculator!$D$7*150),1)-0.5)),MIN(MIN(MOD(A428*Calculator!$C$17/(Calculator!$D$7*150),1),1-MOD(A428*Calculator!$C$17/(Calculator!$D$7*150),1)),ABS(MOD(A428*Calculator!$C$17/(Calculator!$D$7*150),1)-0.5)),IF(INT(2*A428*Calculator!$C$17/(Calculator!$D$7*150))&gt;INT(2*A428*Calculator!$B$17/(Calculator!$D$7*150)),0,1))),1)</f>
        <v>0.127368421052632</v>
      </c>
      <c r="H428" s="252" t="n">
        <f aca="false">IF(Calculator!$E$18="YES",IF(A428&lt;Calculator!$G$18,0,MIN(MIN(MIN(MOD(A428*Calculator!$B$18/(Calculator!$D$7*150),1),1-MOD(A428*Calculator!$B$18/(Calculator!$D$7*150),1)),ABS(MOD(A428*Calculator!$B$18/(Calculator!$D$7*150),1)-0.5)),MIN(MIN(MOD(A428*Calculator!$C$18/(Calculator!$D$7*150),1),1-MOD(A428*Calculator!$C$18/(Calculator!$D$7*150),1)),ABS(MOD(A428*Calculator!$C$18/(Calculator!$D$7*150),1)-0.5)),IF(INT(2*A428*Calculator!$C$18/(Calculator!$D$7*150))&gt;INT(2*A428*Calculator!$B$18/(Calculator!$D$7*150)),0,1))),1)</f>
        <v>1</v>
      </c>
      <c r="I428" s="252" t="n">
        <f aca="false">IF(Calculator!$E$19="YES",IF(A428&lt;Calculator!$G$19,0,MIN(MIN(MIN(MOD(A428*Calculator!$B$19/(Calculator!$D$7*150),1),1-MOD(A428*Calculator!$B$19/(Calculator!$D$7*150),1)),ABS(MOD(A428*Calculator!$B$19/(Calculator!$D$7*150),1)-0.5)),MIN(MIN(MOD(A428*Calculator!$C$19/(Calculator!$D$7*150),1),1-MOD(A428*Calculator!$C$19/(Calculator!$D$7*150),1)),ABS(MOD(A428*Calculator!$C$19/(Calculator!$D$7*150),1)-0.5)),IF(INT(2*A428*Calculator!$C$19/(Calculator!$D$7*150))&gt;INT(2*A428*Calculator!$B$19/(Calculator!$D$7*150)),0,1))),1)</f>
        <v>1</v>
      </c>
      <c r="J428" s="252" t="n">
        <f aca="false">IF(Calculator!$E$20="YES",IF(A428&lt;Calculator!$G$20,0,MIN(MIN(MIN(MOD(A428*Calculator!$B$20/(Calculator!$D$7*150),1),1-MOD(A428*Calculator!$B$20/(Calculator!$D$7*150),1)),ABS(MOD(A428*Calculator!$B$20/(Calculator!$D$7*150),1)-0.5)),MIN(MIN(MOD(A428*Calculator!$C$20/(Calculator!$D$7*150),1),1-MOD(A428*Calculator!$C$20/(Calculator!$D$7*150),1)),ABS(MOD(A428*Calculator!$C$20/(Calculator!$D$7*150),1)-0.5)),IF(INT(2*A428*Calculator!$C$20/(Calculator!$D$7*150))&gt;INT(2*A428*Calculator!$B$20/(Calculator!$D$7*150)),0,1))),1)</f>
        <v>1</v>
      </c>
      <c r="K428" s="252" t="n">
        <f aca="false">IF(Calculator!$E$21="YES",IF(A428&lt;Calculator!$G$21,0,MIN(MIN(MIN(MOD(A428*Calculator!$B$21/(Calculator!$D$7*150),1),1-MOD(A428*Calculator!$B$21/(Calculator!$D$7*150),1)),ABS(MOD(A428*Calculator!$B$21/(Calculator!$D$7*150),1)-0.5)),MIN(MIN(MOD(A428*Calculator!$C$21/(Calculator!$D$7*150),1),1-MOD(A428*Calculator!$C$21/(Calculator!$D$7*150),1)),ABS(MOD(A428*Calculator!$C$21/(Calculator!$D$7*150),1)-0.5)),IF(INT(2*A428*Calculator!$C$21/(Calculator!$D$7*150))&gt;INT(2*A428*Calculator!$B$21/(Calculator!$D$7*150)),0,1))),1)</f>
        <v>1</v>
      </c>
      <c r="L428" s="252" t="n">
        <f aca="false">IF(Calculator!$E$22="YES",IF(A428&lt;Calculator!$G$22,0,MIN(MIN(MIN(MOD(A428*Calculator!$B$22/(Calculator!$D$7*150),1),1-MOD(A428*Calculator!$B$22/(Calculator!$D$7*150),1)),ABS(MOD(A428*Calculator!$B$22/(Calculator!$D$7*150),1)-0.5)),MIN(MIN(MOD(A428*Calculator!$C$22/(Calculator!$D$7*150),1),1-MOD(A428*Calculator!$C$22/(Calculator!$D$7*150),1)),ABS(MOD(A428*Calculator!$C$22/(Calculator!$D$7*150),1)-0.5)),IF(INT(2*A428*Calculator!$C$22/(Calculator!$D$7*150))&gt;INT(2*A428*Calculator!$B$22/(Calculator!$D$7*150)),0,1))),1)</f>
        <v>1</v>
      </c>
      <c r="M428" s="252" t="n">
        <f aca="false">MIN(B428:L428)</f>
        <v>0.0871578947368423</v>
      </c>
      <c r="N428" s="252" t="n">
        <f aca="false">SUMPRODUCT(($M$7:$M$557&gt;M428)*1)+SUMPRODUCT(($M$7:$M$557=M428)*(ROW($M$7:$M$557)&lt;ROW(M428)))+1</f>
        <v>121</v>
      </c>
      <c r="O428" s="252" t="str">
        <f aca="false">IF(M428&gt;=0.13,"★★★ EXCELLENT",IF(M428&gt;=0.12,"★★  GOOD",IF(M428&gt;=0.07,"★  FAIR",IF(M428&gt;=0.025,"⚠  MARGINAL","✗  AVOID"))))</f>
        <v>★  FAIR</v>
      </c>
    </row>
    <row r="429" customFormat="false" ht="15" hidden="false" customHeight="true" outlineLevel="0" collapsed="false">
      <c r="A429" s="249" t="n">
        <v>47.2</v>
      </c>
      <c r="B429" s="250" t="n">
        <f aca="false">IF(Calculator!$E$12="YES",IF(A429&lt;Calculator!$G$12,0,MIN(MIN(MIN(MOD(A429*Calculator!$B$12/(Calculator!$D$7*150),1),1-MOD(A429*Calculator!$B$12/(Calculator!$D$7*150),1)),ABS(MOD(A429*Calculator!$B$12/(Calculator!$D$7*150),1)-0.5)),MIN(MIN(MOD(A429*Calculator!$C$12/(Calculator!$D$7*150),1),1-MOD(A429*Calculator!$C$12/(Calculator!$D$7*150),1)),ABS(MOD(A429*Calculator!$C$12/(Calculator!$D$7*150),1)-0.5)),IF(INT(2*A429*Calculator!$C$12/(Calculator!$D$7*150))&gt;INT(2*A429*Calculator!$B$12/(Calculator!$D$7*150)),0,1))),1)</f>
        <v>1</v>
      </c>
      <c r="C429" s="250" t="n">
        <f aca="false">IF(Calculator!$E$13="YES",IF(A429&lt;Calculator!$G$13,0,MIN(MIN(MIN(MOD(A429*Calculator!$B$13/(Calculator!$D$7*150),1),1-MOD(A429*Calculator!$B$13/(Calculator!$D$7*150),1)),ABS(MOD(A429*Calculator!$B$13/(Calculator!$D$7*150),1)-0.5)),MIN(MIN(MOD(A429*Calculator!$C$13/(Calculator!$D$7*150),1),1-MOD(A429*Calculator!$C$13/(Calculator!$D$7*150),1)),ABS(MOD(A429*Calculator!$C$13/(Calculator!$D$7*150),1)-0.5)),IF(INT(2*A429*Calculator!$C$13/(Calculator!$D$7*150))&gt;INT(2*A429*Calculator!$B$13/(Calculator!$D$7*150)),0,1))),1)</f>
        <v>1</v>
      </c>
      <c r="D429" s="250" t="n">
        <f aca="false">IF(Calculator!$E$14="YES",IF(A429&lt;Calculator!$G$14,0,MIN(MIN(MIN(MOD(A429*Calculator!$B$14/(Calculator!$D$7*150),1),1-MOD(A429*Calculator!$B$14/(Calculator!$D$7*150),1)),ABS(MOD(A429*Calculator!$B$14/(Calculator!$D$7*150),1)-0.5)),MIN(MIN(MOD(A429*Calculator!$C$14/(Calculator!$D$7*150),1),1-MOD(A429*Calculator!$C$14/(Calculator!$D$7*150),1)),ABS(MOD(A429*Calculator!$C$14/(Calculator!$D$7*150),1)-0.5)),IF(INT(2*A429*Calculator!$C$14/(Calculator!$D$7*150))&gt;INT(2*A429*Calculator!$B$14/(Calculator!$D$7*150)),0,1))),1)</f>
        <v>1</v>
      </c>
      <c r="E429" s="250" t="n">
        <f aca="false">IF(Calculator!$E$15="YES",IF(A429&lt;Calculator!$G$15,0,MIN(MIN(MIN(MOD(A429*Calculator!$B$15/(Calculator!$D$7*150),1),1-MOD(A429*Calculator!$B$15/(Calculator!$D$7*150),1)),ABS(MOD(A429*Calculator!$B$15/(Calculator!$D$7*150),1)-0.5)),MIN(MIN(MOD(A429*Calculator!$C$15/(Calculator!$D$7*150),1),1-MOD(A429*Calculator!$C$15/(Calculator!$D$7*150),1)),ABS(MOD(A429*Calculator!$C$15/(Calculator!$D$7*150),1)-0.5)),IF(INT(2*A429*Calculator!$C$15/(Calculator!$D$7*150))&gt;INT(2*A429*Calculator!$B$15/(Calculator!$D$7*150)),0,1))),1)</f>
        <v>0.0820350877192984</v>
      </c>
      <c r="F429" s="250" t="n">
        <f aca="false">IF(Calculator!$E$16="YES",IF(A429&lt;Calculator!$G$16,0,MIN(MIN(MIN(MOD(A429*Calculator!$B$16/(Calculator!$D$7*150),1),1-MOD(A429*Calculator!$B$16/(Calculator!$D$7*150),1)),ABS(MOD(A429*Calculator!$B$16/(Calculator!$D$7*150),1)-0.5)),MIN(MIN(MOD(A429*Calculator!$C$16/(Calculator!$D$7*150),1),1-MOD(A429*Calculator!$C$16/(Calculator!$D$7*150),1)),ABS(MOD(A429*Calculator!$C$16/(Calculator!$D$7*150),1)-0.5)),IF(INT(2*A429*Calculator!$C$16/(Calculator!$D$7*150))&gt;INT(2*A429*Calculator!$B$16/(Calculator!$D$7*150)),0,1))),1)</f>
        <v>1</v>
      </c>
      <c r="G429" s="250" t="n">
        <f aca="false">IF(Calculator!$E$17="YES",IF(A429&lt;Calculator!$G$17,0,MIN(MIN(MIN(MOD(A429*Calculator!$B$17/(Calculator!$D$7*150),1),1-MOD(A429*Calculator!$B$17/(Calculator!$D$7*150),1)),ABS(MOD(A429*Calculator!$B$17/(Calculator!$D$7*150),1)-0.5)),MIN(MIN(MOD(A429*Calculator!$C$17/(Calculator!$D$7*150),1),1-MOD(A429*Calculator!$C$17/(Calculator!$D$7*150),1)),ABS(MOD(A429*Calculator!$C$17/(Calculator!$D$7*150),1)-0.5)),IF(INT(2*A429*Calculator!$C$17/(Calculator!$D$7*150))&gt;INT(2*A429*Calculator!$B$17/(Calculator!$D$7*150)),0,1))),1)</f>
        <v>0.137192982456141</v>
      </c>
      <c r="H429" s="250" t="n">
        <f aca="false">IF(Calculator!$E$18="YES",IF(A429&lt;Calculator!$G$18,0,MIN(MIN(MIN(MOD(A429*Calculator!$B$18/(Calculator!$D$7*150),1),1-MOD(A429*Calculator!$B$18/(Calculator!$D$7*150),1)),ABS(MOD(A429*Calculator!$B$18/(Calculator!$D$7*150),1)-0.5)),MIN(MIN(MOD(A429*Calculator!$C$18/(Calculator!$D$7*150),1),1-MOD(A429*Calculator!$C$18/(Calculator!$D$7*150),1)),ABS(MOD(A429*Calculator!$C$18/(Calculator!$D$7*150),1)-0.5)),IF(INT(2*A429*Calculator!$C$18/(Calculator!$D$7*150))&gt;INT(2*A429*Calculator!$B$18/(Calculator!$D$7*150)),0,1))),1)</f>
        <v>1</v>
      </c>
      <c r="I429" s="250" t="n">
        <f aca="false">IF(Calculator!$E$19="YES",IF(A429&lt;Calculator!$G$19,0,MIN(MIN(MIN(MOD(A429*Calculator!$B$19/(Calculator!$D$7*150),1),1-MOD(A429*Calculator!$B$19/(Calculator!$D$7*150),1)),ABS(MOD(A429*Calculator!$B$19/(Calculator!$D$7*150),1)-0.5)),MIN(MIN(MOD(A429*Calculator!$C$19/(Calculator!$D$7*150),1),1-MOD(A429*Calculator!$C$19/(Calculator!$D$7*150),1)),ABS(MOD(A429*Calculator!$C$19/(Calculator!$D$7*150),1)-0.5)),IF(INT(2*A429*Calculator!$C$19/(Calculator!$D$7*150))&gt;INT(2*A429*Calculator!$B$19/(Calculator!$D$7*150)),0,1))),1)</f>
        <v>1</v>
      </c>
      <c r="J429" s="250" t="n">
        <f aca="false">IF(Calculator!$E$20="YES",IF(A429&lt;Calculator!$G$20,0,MIN(MIN(MIN(MOD(A429*Calculator!$B$20/(Calculator!$D$7*150),1),1-MOD(A429*Calculator!$B$20/(Calculator!$D$7*150),1)),ABS(MOD(A429*Calculator!$B$20/(Calculator!$D$7*150),1)-0.5)),MIN(MIN(MOD(A429*Calculator!$C$20/(Calculator!$D$7*150),1),1-MOD(A429*Calculator!$C$20/(Calculator!$D$7*150),1)),ABS(MOD(A429*Calculator!$C$20/(Calculator!$D$7*150),1)-0.5)),IF(INT(2*A429*Calculator!$C$20/(Calculator!$D$7*150))&gt;INT(2*A429*Calculator!$B$20/(Calculator!$D$7*150)),0,1))),1)</f>
        <v>1</v>
      </c>
      <c r="K429" s="250" t="n">
        <f aca="false">IF(Calculator!$E$21="YES",IF(A429&lt;Calculator!$G$21,0,MIN(MIN(MIN(MOD(A429*Calculator!$B$21/(Calculator!$D$7*150),1),1-MOD(A429*Calculator!$B$21/(Calculator!$D$7*150),1)),ABS(MOD(A429*Calculator!$B$21/(Calculator!$D$7*150),1)-0.5)),MIN(MIN(MOD(A429*Calculator!$C$21/(Calculator!$D$7*150),1),1-MOD(A429*Calculator!$C$21/(Calculator!$D$7*150),1)),ABS(MOD(A429*Calculator!$C$21/(Calculator!$D$7*150),1)-0.5)),IF(INT(2*A429*Calculator!$C$21/(Calculator!$D$7*150))&gt;INT(2*A429*Calculator!$B$21/(Calculator!$D$7*150)),0,1))),1)</f>
        <v>1</v>
      </c>
      <c r="L429" s="250" t="n">
        <f aca="false">IF(Calculator!$E$22="YES",IF(A429&lt;Calculator!$G$22,0,MIN(MIN(MIN(MOD(A429*Calculator!$B$22/(Calculator!$D$7*150),1),1-MOD(A429*Calculator!$B$22/(Calculator!$D$7*150),1)),ABS(MOD(A429*Calculator!$B$22/(Calculator!$D$7*150),1)-0.5)),MIN(MIN(MOD(A429*Calculator!$C$22/(Calculator!$D$7*150),1),1-MOD(A429*Calculator!$C$22/(Calculator!$D$7*150),1)),ABS(MOD(A429*Calculator!$C$22/(Calculator!$D$7*150),1)-0.5)),IF(INT(2*A429*Calculator!$C$22/(Calculator!$D$7*150))&gt;INT(2*A429*Calculator!$B$22/(Calculator!$D$7*150)),0,1))),1)</f>
        <v>1</v>
      </c>
      <c r="M429" s="250" t="n">
        <f aca="false">MIN(B429:L429)</f>
        <v>0.0820350877192984</v>
      </c>
      <c r="N429" s="250" t="n">
        <f aca="false">SUMPRODUCT(($M$7:$M$557&gt;M429)*1)+SUMPRODUCT(($M$7:$M$557=M429)*(ROW($M$7:$M$557)&lt;ROW(M429)))+1</f>
        <v>136</v>
      </c>
      <c r="O429" s="250" t="str">
        <f aca="false">IF(M429&gt;=0.13,"★★★ EXCELLENT",IF(M429&gt;=0.12,"★★  GOOD",IF(M429&gt;=0.07,"★  FAIR",IF(M429&gt;=0.025,"⚠  MARGINAL","✗  AVOID"))))</f>
        <v>★  FAIR</v>
      </c>
    </row>
    <row r="430" customFormat="false" ht="15" hidden="false" customHeight="true" outlineLevel="0" collapsed="false">
      <c r="A430" s="251" t="n">
        <v>47.3</v>
      </c>
      <c r="B430" s="252" t="n">
        <f aca="false">IF(Calculator!$E$12="YES",IF(A430&lt;Calculator!$G$12,0,MIN(MIN(MIN(MOD(A430*Calculator!$B$12/(Calculator!$D$7*150),1),1-MOD(A430*Calculator!$B$12/(Calculator!$D$7*150),1)),ABS(MOD(A430*Calculator!$B$12/(Calculator!$D$7*150),1)-0.5)),MIN(MIN(MOD(A430*Calculator!$C$12/(Calculator!$D$7*150),1),1-MOD(A430*Calculator!$C$12/(Calculator!$D$7*150),1)),ABS(MOD(A430*Calculator!$C$12/(Calculator!$D$7*150),1)-0.5)),IF(INT(2*A430*Calculator!$C$12/(Calculator!$D$7*150))&gt;INT(2*A430*Calculator!$B$12/(Calculator!$D$7*150)),0,1))),1)</f>
        <v>1</v>
      </c>
      <c r="C430" s="252" t="n">
        <f aca="false">IF(Calculator!$E$13="YES",IF(A430&lt;Calculator!$G$13,0,MIN(MIN(MIN(MOD(A430*Calculator!$B$13/(Calculator!$D$7*150),1),1-MOD(A430*Calculator!$B$13/(Calculator!$D$7*150),1)),ABS(MOD(A430*Calculator!$B$13/(Calculator!$D$7*150),1)-0.5)),MIN(MIN(MOD(A430*Calculator!$C$13/(Calculator!$D$7*150),1),1-MOD(A430*Calculator!$C$13/(Calculator!$D$7*150),1)),ABS(MOD(A430*Calculator!$C$13/(Calculator!$D$7*150),1)-0.5)),IF(INT(2*A430*Calculator!$C$13/(Calculator!$D$7*150))&gt;INT(2*A430*Calculator!$B$13/(Calculator!$D$7*150)),0,1))),1)</f>
        <v>1</v>
      </c>
      <c r="D430" s="252" t="n">
        <f aca="false">IF(Calculator!$E$14="YES",IF(A430&lt;Calculator!$G$14,0,MIN(MIN(MIN(MOD(A430*Calculator!$B$14/(Calculator!$D$7*150),1),1-MOD(A430*Calculator!$B$14/(Calculator!$D$7*150),1)),ABS(MOD(A430*Calculator!$B$14/(Calculator!$D$7*150),1)-0.5)),MIN(MIN(MOD(A430*Calculator!$C$14/(Calculator!$D$7*150),1),1-MOD(A430*Calculator!$C$14/(Calculator!$D$7*150),1)),ABS(MOD(A430*Calculator!$C$14/(Calculator!$D$7*150),1)-0.5)),IF(INT(2*A430*Calculator!$C$14/(Calculator!$D$7*150))&gt;INT(2*A430*Calculator!$B$14/(Calculator!$D$7*150)),0,1))),1)</f>
        <v>1</v>
      </c>
      <c r="E430" s="252" t="n">
        <f aca="false">IF(Calculator!$E$15="YES",IF(A430&lt;Calculator!$G$15,0,MIN(MIN(MIN(MOD(A430*Calculator!$B$15/(Calculator!$D$7*150),1),1-MOD(A430*Calculator!$B$15/(Calculator!$D$7*150),1)),ABS(MOD(A430*Calculator!$B$15/(Calculator!$D$7*150),1)-0.5)),MIN(MIN(MOD(A430*Calculator!$C$15/(Calculator!$D$7*150),1),1-MOD(A430*Calculator!$C$15/(Calculator!$D$7*150),1)),ABS(MOD(A430*Calculator!$C$15/(Calculator!$D$7*150),1)-0.5)),IF(INT(2*A430*Calculator!$C$15/(Calculator!$D$7*150))&gt;INT(2*A430*Calculator!$B$15/(Calculator!$D$7*150)),0,1))),1)</f>
        <v>0.0769122807017548</v>
      </c>
      <c r="F430" s="252" t="n">
        <f aca="false">IF(Calculator!$E$16="YES",IF(A430&lt;Calculator!$G$16,0,MIN(MIN(MIN(MOD(A430*Calculator!$B$16/(Calculator!$D$7*150),1),1-MOD(A430*Calculator!$B$16/(Calculator!$D$7*150),1)),ABS(MOD(A430*Calculator!$B$16/(Calculator!$D$7*150),1)-0.5)),MIN(MIN(MOD(A430*Calculator!$C$16/(Calculator!$D$7*150),1),1-MOD(A430*Calculator!$C$16/(Calculator!$D$7*150),1)),ABS(MOD(A430*Calculator!$C$16/(Calculator!$D$7*150),1)-0.5)),IF(INT(2*A430*Calculator!$C$16/(Calculator!$D$7*150))&gt;INT(2*A430*Calculator!$B$16/(Calculator!$D$7*150)),0,1))),1)</f>
        <v>1</v>
      </c>
      <c r="G430" s="252" t="n">
        <f aca="false">IF(Calculator!$E$17="YES",IF(A430&lt;Calculator!$G$17,0,MIN(MIN(MIN(MOD(A430*Calculator!$B$17/(Calculator!$D$7*150),1),1-MOD(A430*Calculator!$B$17/(Calculator!$D$7*150),1)),ABS(MOD(A430*Calculator!$B$17/(Calculator!$D$7*150),1)-0.5)),MIN(MIN(MOD(A430*Calculator!$C$17/(Calculator!$D$7*150),1),1-MOD(A430*Calculator!$C$17/(Calculator!$D$7*150),1)),ABS(MOD(A430*Calculator!$C$17/(Calculator!$D$7*150),1)-0.5)),IF(INT(2*A430*Calculator!$C$17/(Calculator!$D$7*150))&gt;INT(2*A430*Calculator!$B$17/(Calculator!$D$7*150)),0,1))),1)</f>
        <v>0.147017543859649</v>
      </c>
      <c r="H430" s="252" t="n">
        <f aca="false">IF(Calculator!$E$18="YES",IF(A430&lt;Calculator!$G$18,0,MIN(MIN(MIN(MOD(A430*Calculator!$B$18/(Calculator!$D$7*150),1),1-MOD(A430*Calculator!$B$18/(Calculator!$D$7*150),1)),ABS(MOD(A430*Calculator!$B$18/(Calculator!$D$7*150),1)-0.5)),MIN(MIN(MOD(A430*Calculator!$C$18/(Calculator!$D$7*150),1),1-MOD(A430*Calculator!$C$18/(Calculator!$D$7*150),1)),ABS(MOD(A430*Calculator!$C$18/(Calculator!$D$7*150),1)-0.5)),IF(INT(2*A430*Calculator!$C$18/(Calculator!$D$7*150))&gt;INT(2*A430*Calculator!$B$18/(Calculator!$D$7*150)),0,1))),1)</f>
        <v>1</v>
      </c>
      <c r="I430" s="252" t="n">
        <f aca="false">IF(Calculator!$E$19="YES",IF(A430&lt;Calculator!$G$19,0,MIN(MIN(MIN(MOD(A430*Calculator!$B$19/(Calculator!$D$7*150),1),1-MOD(A430*Calculator!$B$19/(Calculator!$D$7*150),1)),ABS(MOD(A430*Calculator!$B$19/(Calculator!$D$7*150),1)-0.5)),MIN(MIN(MOD(A430*Calculator!$C$19/(Calculator!$D$7*150),1),1-MOD(A430*Calculator!$C$19/(Calculator!$D$7*150),1)),ABS(MOD(A430*Calculator!$C$19/(Calculator!$D$7*150),1)-0.5)),IF(INT(2*A430*Calculator!$C$19/(Calculator!$D$7*150))&gt;INT(2*A430*Calculator!$B$19/(Calculator!$D$7*150)),0,1))),1)</f>
        <v>1</v>
      </c>
      <c r="J430" s="252" t="n">
        <f aca="false">IF(Calculator!$E$20="YES",IF(A430&lt;Calculator!$G$20,0,MIN(MIN(MIN(MOD(A430*Calculator!$B$20/(Calculator!$D$7*150),1),1-MOD(A430*Calculator!$B$20/(Calculator!$D$7*150),1)),ABS(MOD(A430*Calculator!$B$20/(Calculator!$D$7*150),1)-0.5)),MIN(MIN(MOD(A430*Calculator!$C$20/(Calculator!$D$7*150),1),1-MOD(A430*Calculator!$C$20/(Calculator!$D$7*150),1)),ABS(MOD(A430*Calculator!$C$20/(Calculator!$D$7*150),1)-0.5)),IF(INT(2*A430*Calculator!$C$20/(Calculator!$D$7*150))&gt;INT(2*A430*Calculator!$B$20/(Calculator!$D$7*150)),0,1))),1)</f>
        <v>1</v>
      </c>
      <c r="K430" s="252" t="n">
        <f aca="false">IF(Calculator!$E$21="YES",IF(A430&lt;Calculator!$G$21,0,MIN(MIN(MIN(MOD(A430*Calculator!$B$21/(Calculator!$D$7*150),1),1-MOD(A430*Calculator!$B$21/(Calculator!$D$7*150),1)),ABS(MOD(A430*Calculator!$B$21/(Calculator!$D$7*150),1)-0.5)),MIN(MIN(MOD(A430*Calculator!$C$21/(Calculator!$D$7*150),1),1-MOD(A430*Calculator!$C$21/(Calculator!$D$7*150),1)),ABS(MOD(A430*Calculator!$C$21/(Calculator!$D$7*150),1)-0.5)),IF(INT(2*A430*Calculator!$C$21/(Calculator!$D$7*150))&gt;INT(2*A430*Calculator!$B$21/(Calculator!$D$7*150)),0,1))),1)</f>
        <v>1</v>
      </c>
      <c r="L430" s="252" t="n">
        <f aca="false">IF(Calculator!$E$22="YES",IF(A430&lt;Calculator!$G$22,0,MIN(MIN(MIN(MOD(A430*Calculator!$B$22/(Calculator!$D$7*150),1),1-MOD(A430*Calculator!$B$22/(Calculator!$D$7*150),1)),ABS(MOD(A430*Calculator!$B$22/(Calculator!$D$7*150),1)-0.5)),MIN(MIN(MOD(A430*Calculator!$C$22/(Calculator!$D$7*150),1),1-MOD(A430*Calculator!$C$22/(Calculator!$D$7*150),1)),ABS(MOD(A430*Calculator!$C$22/(Calculator!$D$7*150),1)-0.5)),IF(INT(2*A430*Calculator!$C$22/(Calculator!$D$7*150))&gt;INT(2*A430*Calculator!$B$22/(Calculator!$D$7*150)),0,1))),1)</f>
        <v>1</v>
      </c>
      <c r="M430" s="252" t="n">
        <f aca="false">MIN(B430:L430)</f>
        <v>0.0769122807017548</v>
      </c>
      <c r="N430" s="252" t="n">
        <f aca="false">SUMPRODUCT(($M$7:$M$557&gt;M430)*1)+SUMPRODUCT(($M$7:$M$557=M430)*(ROW($M$7:$M$557)&lt;ROW(M430)))+1</f>
        <v>151</v>
      </c>
      <c r="O430" s="252" t="str">
        <f aca="false">IF(M430&gt;=0.13,"★★★ EXCELLENT",IF(M430&gt;=0.12,"★★  GOOD",IF(M430&gt;=0.07,"★  FAIR",IF(M430&gt;=0.025,"⚠  MARGINAL","✗  AVOID"))))</f>
        <v>★  FAIR</v>
      </c>
    </row>
    <row r="431" customFormat="false" ht="15" hidden="false" customHeight="true" outlineLevel="0" collapsed="false">
      <c r="A431" s="249" t="n">
        <v>47.4</v>
      </c>
      <c r="B431" s="250" t="n">
        <f aca="false">IF(Calculator!$E$12="YES",IF(A431&lt;Calculator!$G$12,0,MIN(MIN(MIN(MOD(A431*Calculator!$B$12/(Calculator!$D$7*150),1),1-MOD(A431*Calculator!$B$12/(Calculator!$D$7*150),1)),ABS(MOD(A431*Calculator!$B$12/(Calculator!$D$7*150),1)-0.5)),MIN(MIN(MOD(A431*Calculator!$C$12/(Calculator!$D$7*150),1),1-MOD(A431*Calculator!$C$12/(Calculator!$D$7*150),1)),ABS(MOD(A431*Calculator!$C$12/(Calculator!$D$7*150),1)-0.5)),IF(INT(2*A431*Calculator!$C$12/(Calculator!$D$7*150))&gt;INT(2*A431*Calculator!$B$12/(Calculator!$D$7*150)),0,1))),1)</f>
        <v>1</v>
      </c>
      <c r="C431" s="250" t="n">
        <f aca="false">IF(Calculator!$E$13="YES",IF(A431&lt;Calculator!$G$13,0,MIN(MIN(MIN(MOD(A431*Calculator!$B$13/(Calculator!$D$7*150),1),1-MOD(A431*Calculator!$B$13/(Calculator!$D$7*150),1)),ABS(MOD(A431*Calculator!$B$13/(Calculator!$D$7*150),1)-0.5)),MIN(MIN(MOD(A431*Calculator!$C$13/(Calculator!$D$7*150),1),1-MOD(A431*Calculator!$C$13/(Calculator!$D$7*150),1)),ABS(MOD(A431*Calculator!$C$13/(Calculator!$D$7*150),1)-0.5)),IF(INT(2*A431*Calculator!$C$13/(Calculator!$D$7*150))&gt;INT(2*A431*Calculator!$B$13/(Calculator!$D$7*150)),0,1))),1)</f>
        <v>1</v>
      </c>
      <c r="D431" s="250" t="n">
        <f aca="false">IF(Calculator!$E$14="YES",IF(A431&lt;Calculator!$G$14,0,MIN(MIN(MIN(MOD(A431*Calculator!$B$14/(Calculator!$D$7*150),1),1-MOD(A431*Calculator!$B$14/(Calculator!$D$7*150),1)),ABS(MOD(A431*Calculator!$B$14/(Calculator!$D$7*150),1)-0.5)),MIN(MIN(MOD(A431*Calculator!$C$14/(Calculator!$D$7*150),1),1-MOD(A431*Calculator!$C$14/(Calculator!$D$7*150),1)),ABS(MOD(A431*Calculator!$C$14/(Calculator!$D$7*150),1)-0.5)),IF(INT(2*A431*Calculator!$C$14/(Calculator!$D$7*150))&gt;INT(2*A431*Calculator!$B$14/(Calculator!$D$7*150)),0,1))),1)</f>
        <v>1</v>
      </c>
      <c r="E431" s="250" t="n">
        <f aca="false">IF(Calculator!$E$15="YES",IF(A431&lt;Calculator!$G$15,0,MIN(MIN(MIN(MOD(A431*Calculator!$B$15/(Calculator!$D$7*150),1),1-MOD(A431*Calculator!$B$15/(Calculator!$D$7*150),1)),ABS(MOD(A431*Calculator!$B$15/(Calculator!$D$7*150),1)-0.5)),MIN(MIN(MOD(A431*Calculator!$C$15/(Calculator!$D$7*150),1),1-MOD(A431*Calculator!$C$15/(Calculator!$D$7*150),1)),ABS(MOD(A431*Calculator!$C$15/(Calculator!$D$7*150),1)-0.5)),IF(INT(2*A431*Calculator!$C$15/(Calculator!$D$7*150))&gt;INT(2*A431*Calculator!$B$15/(Calculator!$D$7*150)),0,1))),1)</f>
        <v>0.0717894736842109</v>
      </c>
      <c r="F431" s="250" t="n">
        <f aca="false">IF(Calculator!$E$16="YES",IF(A431&lt;Calculator!$G$16,0,MIN(MIN(MIN(MOD(A431*Calculator!$B$16/(Calculator!$D$7*150),1),1-MOD(A431*Calculator!$B$16/(Calculator!$D$7*150),1)),ABS(MOD(A431*Calculator!$B$16/(Calculator!$D$7*150),1)-0.5)),MIN(MIN(MOD(A431*Calculator!$C$16/(Calculator!$D$7*150),1),1-MOD(A431*Calculator!$C$16/(Calculator!$D$7*150),1)),ABS(MOD(A431*Calculator!$C$16/(Calculator!$D$7*150),1)-0.5)),IF(INT(2*A431*Calculator!$C$16/(Calculator!$D$7*150))&gt;INT(2*A431*Calculator!$B$16/(Calculator!$D$7*150)),0,1))),1)</f>
        <v>1</v>
      </c>
      <c r="G431" s="250" t="n">
        <f aca="false">IF(Calculator!$E$17="YES",IF(A431&lt;Calculator!$G$17,0,MIN(MIN(MIN(MOD(A431*Calculator!$B$17/(Calculator!$D$7*150),1),1-MOD(A431*Calculator!$B$17/(Calculator!$D$7*150),1)),ABS(MOD(A431*Calculator!$B$17/(Calculator!$D$7*150),1)-0.5)),MIN(MIN(MOD(A431*Calculator!$C$17/(Calculator!$D$7*150),1),1-MOD(A431*Calculator!$C$17/(Calculator!$D$7*150),1)),ABS(MOD(A431*Calculator!$C$17/(Calculator!$D$7*150),1)-0.5)),IF(INT(2*A431*Calculator!$C$17/(Calculator!$D$7*150))&gt;INT(2*A431*Calculator!$B$17/(Calculator!$D$7*150)),0,1))),1)</f>
        <v>0.156842105263158</v>
      </c>
      <c r="H431" s="250" t="n">
        <f aca="false">IF(Calculator!$E$18="YES",IF(A431&lt;Calculator!$G$18,0,MIN(MIN(MIN(MOD(A431*Calculator!$B$18/(Calculator!$D$7*150),1),1-MOD(A431*Calculator!$B$18/(Calculator!$D$7*150),1)),ABS(MOD(A431*Calculator!$B$18/(Calculator!$D$7*150),1)-0.5)),MIN(MIN(MOD(A431*Calculator!$C$18/(Calculator!$D$7*150),1),1-MOD(A431*Calculator!$C$18/(Calculator!$D$7*150),1)),ABS(MOD(A431*Calculator!$C$18/(Calculator!$D$7*150),1)-0.5)),IF(INT(2*A431*Calculator!$C$18/(Calculator!$D$7*150))&gt;INT(2*A431*Calculator!$B$18/(Calculator!$D$7*150)),0,1))),1)</f>
        <v>1</v>
      </c>
      <c r="I431" s="250" t="n">
        <f aca="false">IF(Calculator!$E$19="YES",IF(A431&lt;Calculator!$G$19,0,MIN(MIN(MIN(MOD(A431*Calculator!$B$19/(Calculator!$D$7*150),1),1-MOD(A431*Calculator!$B$19/(Calculator!$D$7*150),1)),ABS(MOD(A431*Calculator!$B$19/(Calculator!$D$7*150),1)-0.5)),MIN(MIN(MOD(A431*Calculator!$C$19/(Calculator!$D$7*150),1),1-MOD(A431*Calculator!$C$19/(Calculator!$D$7*150),1)),ABS(MOD(A431*Calculator!$C$19/(Calculator!$D$7*150),1)-0.5)),IF(INT(2*A431*Calculator!$C$19/(Calculator!$D$7*150))&gt;INT(2*A431*Calculator!$B$19/(Calculator!$D$7*150)),0,1))),1)</f>
        <v>1</v>
      </c>
      <c r="J431" s="250" t="n">
        <f aca="false">IF(Calculator!$E$20="YES",IF(A431&lt;Calculator!$G$20,0,MIN(MIN(MIN(MOD(A431*Calculator!$B$20/(Calculator!$D$7*150),1),1-MOD(A431*Calculator!$B$20/(Calculator!$D$7*150),1)),ABS(MOD(A431*Calculator!$B$20/(Calculator!$D$7*150),1)-0.5)),MIN(MIN(MOD(A431*Calculator!$C$20/(Calculator!$D$7*150),1),1-MOD(A431*Calculator!$C$20/(Calculator!$D$7*150),1)),ABS(MOD(A431*Calculator!$C$20/(Calculator!$D$7*150),1)-0.5)),IF(INT(2*A431*Calculator!$C$20/(Calculator!$D$7*150))&gt;INT(2*A431*Calculator!$B$20/(Calculator!$D$7*150)),0,1))),1)</f>
        <v>1</v>
      </c>
      <c r="K431" s="250" t="n">
        <f aca="false">IF(Calculator!$E$21="YES",IF(A431&lt;Calculator!$G$21,0,MIN(MIN(MIN(MOD(A431*Calculator!$B$21/(Calculator!$D$7*150),1),1-MOD(A431*Calculator!$B$21/(Calculator!$D$7*150),1)),ABS(MOD(A431*Calculator!$B$21/(Calculator!$D$7*150),1)-0.5)),MIN(MIN(MOD(A431*Calculator!$C$21/(Calculator!$D$7*150),1),1-MOD(A431*Calculator!$C$21/(Calculator!$D$7*150),1)),ABS(MOD(A431*Calculator!$C$21/(Calculator!$D$7*150),1)-0.5)),IF(INT(2*A431*Calculator!$C$21/(Calculator!$D$7*150))&gt;INT(2*A431*Calculator!$B$21/(Calculator!$D$7*150)),0,1))),1)</f>
        <v>1</v>
      </c>
      <c r="L431" s="250" t="n">
        <f aca="false">IF(Calculator!$E$22="YES",IF(A431&lt;Calculator!$G$22,0,MIN(MIN(MIN(MOD(A431*Calculator!$B$22/(Calculator!$D$7*150),1),1-MOD(A431*Calculator!$B$22/(Calculator!$D$7*150),1)),ABS(MOD(A431*Calculator!$B$22/(Calculator!$D$7*150),1)-0.5)),MIN(MIN(MOD(A431*Calculator!$C$22/(Calculator!$D$7*150),1),1-MOD(A431*Calculator!$C$22/(Calculator!$D$7*150),1)),ABS(MOD(A431*Calculator!$C$22/(Calculator!$D$7*150),1)-0.5)),IF(INT(2*A431*Calculator!$C$22/(Calculator!$D$7*150))&gt;INT(2*A431*Calculator!$B$22/(Calculator!$D$7*150)),0,1))),1)</f>
        <v>1</v>
      </c>
      <c r="M431" s="250" t="n">
        <f aca="false">MIN(B431:L431)</f>
        <v>0.0717894736842109</v>
      </c>
      <c r="N431" s="250" t="n">
        <f aca="false">SUMPRODUCT(($M$7:$M$557&gt;M431)*1)+SUMPRODUCT(($M$7:$M$557=M431)*(ROW($M$7:$M$557)&lt;ROW(M431)))+1</f>
        <v>168</v>
      </c>
      <c r="O431" s="250" t="str">
        <f aca="false">IF(M431&gt;=0.13,"★★★ EXCELLENT",IF(M431&gt;=0.12,"★★  GOOD",IF(M431&gt;=0.07,"★  FAIR",IF(M431&gt;=0.025,"⚠  MARGINAL","✗  AVOID"))))</f>
        <v>★  FAIR</v>
      </c>
    </row>
    <row r="432" customFormat="false" ht="15" hidden="false" customHeight="true" outlineLevel="0" collapsed="false">
      <c r="A432" s="251" t="n">
        <v>47.5</v>
      </c>
      <c r="B432" s="252" t="n">
        <f aca="false">IF(Calculator!$E$12="YES",IF(A432&lt;Calculator!$G$12,0,MIN(MIN(MIN(MOD(A432*Calculator!$B$12/(Calculator!$D$7*150),1),1-MOD(A432*Calculator!$B$12/(Calculator!$D$7*150),1)),ABS(MOD(A432*Calculator!$B$12/(Calculator!$D$7*150),1)-0.5)),MIN(MIN(MOD(A432*Calculator!$C$12/(Calculator!$D$7*150),1),1-MOD(A432*Calculator!$C$12/(Calculator!$D$7*150),1)),ABS(MOD(A432*Calculator!$C$12/(Calculator!$D$7*150),1)-0.5)),IF(INT(2*A432*Calculator!$C$12/(Calculator!$D$7*150))&gt;INT(2*A432*Calculator!$B$12/(Calculator!$D$7*150)),0,1))),1)</f>
        <v>1</v>
      </c>
      <c r="C432" s="252" t="n">
        <f aca="false">IF(Calculator!$E$13="YES",IF(A432&lt;Calculator!$G$13,0,MIN(MIN(MIN(MOD(A432*Calculator!$B$13/(Calculator!$D$7*150),1),1-MOD(A432*Calculator!$B$13/(Calculator!$D$7*150),1)),ABS(MOD(A432*Calculator!$B$13/(Calculator!$D$7*150),1)-0.5)),MIN(MIN(MOD(A432*Calculator!$C$13/(Calculator!$D$7*150),1),1-MOD(A432*Calculator!$C$13/(Calculator!$D$7*150),1)),ABS(MOD(A432*Calculator!$C$13/(Calculator!$D$7*150),1)-0.5)),IF(INT(2*A432*Calculator!$C$13/(Calculator!$D$7*150))&gt;INT(2*A432*Calculator!$B$13/(Calculator!$D$7*150)),0,1))),1)</f>
        <v>1</v>
      </c>
      <c r="D432" s="252" t="n">
        <f aca="false">IF(Calculator!$E$14="YES",IF(A432&lt;Calculator!$G$14,0,MIN(MIN(MIN(MOD(A432*Calculator!$B$14/(Calculator!$D$7*150),1),1-MOD(A432*Calculator!$B$14/(Calculator!$D$7*150),1)),ABS(MOD(A432*Calculator!$B$14/(Calculator!$D$7*150),1)-0.5)),MIN(MIN(MOD(A432*Calculator!$C$14/(Calculator!$D$7*150),1),1-MOD(A432*Calculator!$C$14/(Calculator!$D$7*150),1)),ABS(MOD(A432*Calculator!$C$14/(Calculator!$D$7*150),1)-0.5)),IF(INT(2*A432*Calculator!$C$14/(Calculator!$D$7*150))&gt;INT(2*A432*Calculator!$B$14/(Calculator!$D$7*150)),0,1))),1)</f>
        <v>1</v>
      </c>
      <c r="E432" s="252" t="n">
        <f aca="false">IF(Calculator!$E$15="YES",IF(A432&lt;Calculator!$G$15,0,MIN(MIN(MIN(MOD(A432*Calculator!$B$15/(Calculator!$D$7*150),1),1-MOD(A432*Calculator!$B$15/(Calculator!$D$7*150),1)),ABS(MOD(A432*Calculator!$B$15/(Calculator!$D$7*150),1)-0.5)),MIN(MIN(MOD(A432*Calculator!$C$15/(Calculator!$D$7*150),1),1-MOD(A432*Calculator!$C$15/(Calculator!$D$7*150),1)),ABS(MOD(A432*Calculator!$C$15/(Calculator!$D$7*150),1)-0.5)),IF(INT(2*A432*Calculator!$C$15/(Calculator!$D$7*150))&gt;INT(2*A432*Calculator!$B$15/(Calculator!$D$7*150)),0,1))),1)</f>
        <v>0.0666666666666669</v>
      </c>
      <c r="F432" s="252" t="n">
        <f aca="false">IF(Calculator!$E$16="YES",IF(A432&lt;Calculator!$G$16,0,MIN(MIN(MIN(MOD(A432*Calculator!$B$16/(Calculator!$D$7*150),1),1-MOD(A432*Calculator!$B$16/(Calculator!$D$7*150),1)),ABS(MOD(A432*Calculator!$B$16/(Calculator!$D$7*150),1)-0.5)),MIN(MIN(MOD(A432*Calculator!$C$16/(Calculator!$D$7*150),1),1-MOD(A432*Calculator!$C$16/(Calculator!$D$7*150),1)),ABS(MOD(A432*Calculator!$C$16/(Calculator!$D$7*150),1)-0.5)),IF(INT(2*A432*Calculator!$C$16/(Calculator!$D$7*150))&gt;INT(2*A432*Calculator!$B$16/(Calculator!$D$7*150)),0,1))),1)</f>
        <v>1</v>
      </c>
      <c r="G432" s="252" t="n">
        <f aca="false">IF(Calculator!$E$17="YES",IF(A432&lt;Calculator!$G$17,0,MIN(MIN(MIN(MOD(A432*Calculator!$B$17/(Calculator!$D$7*150),1),1-MOD(A432*Calculator!$B$17/(Calculator!$D$7*150),1)),ABS(MOD(A432*Calculator!$B$17/(Calculator!$D$7*150),1)-0.5)),MIN(MIN(MOD(A432*Calculator!$C$17/(Calculator!$D$7*150),1),1-MOD(A432*Calculator!$C$17/(Calculator!$D$7*150),1)),ABS(MOD(A432*Calculator!$C$17/(Calculator!$D$7*150),1)-0.5)),IF(INT(2*A432*Calculator!$C$17/(Calculator!$D$7*150))&gt;INT(2*A432*Calculator!$B$17/(Calculator!$D$7*150)),0,1))),1)</f>
        <v>0.166666666666667</v>
      </c>
      <c r="H432" s="252" t="n">
        <f aca="false">IF(Calculator!$E$18="YES",IF(A432&lt;Calculator!$G$18,0,MIN(MIN(MIN(MOD(A432*Calculator!$B$18/(Calculator!$D$7*150),1),1-MOD(A432*Calculator!$B$18/(Calculator!$D$7*150),1)),ABS(MOD(A432*Calculator!$B$18/(Calculator!$D$7*150),1)-0.5)),MIN(MIN(MOD(A432*Calculator!$C$18/(Calculator!$D$7*150),1),1-MOD(A432*Calculator!$C$18/(Calculator!$D$7*150),1)),ABS(MOD(A432*Calculator!$C$18/(Calculator!$D$7*150),1)-0.5)),IF(INT(2*A432*Calculator!$C$18/(Calculator!$D$7*150))&gt;INT(2*A432*Calculator!$B$18/(Calculator!$D$7*150)),0,1))),1)</f>
        <v>1</v>
      </c>
      <c r="I432" s="252" t="n">
        <f aca="false">IF(Calculator!$E$19="YES",IF(A432&lt;Calculator!$G$19,0,MIN(MIN(MIN(MOD(A432*Calculator!$B$19/(Calculator!$D$7*150),1),1-MOD(A432*Calculator!$B$19/(Calculator!$D$7*150),1)),ABS(MOD(A432*Calculator!$B$19/(Calculator!$D$7*150),1)-0.5)),MIN(MIN(MOD(A432*Calculator!$C$19/(Calculator!$D$7*150),1),1-MOD(A432*Calculator!$C$19/(Calculator!$D$7*150),1)),ABS(MOD(A432*Calculator!$C$19/(Calculator!$D$7*150),1)-0.5)),IF(INT(2*A432*Calculator!$C$19/(Calculator!$D$7*150))&gt;INT(2*A432*Calculator!$B$19/(Calculator!$D$7*150)),0,1))),1)</f>
        <v>1</v>
      </c>
      <c r="J432" s="252" t="n">
        <f aca="false">IF(Calculator!$E$20="YES",IF(A432&lt;Calculator!$G$20,0,MIN(MIN(MIN(MOD(A432*Calculator!$B$20/(Calculator!$D$7*150),1),1-MOD(A432*Calculator!$B$20/(Calculator!$D$7*150),1)),ABS(MOD(A432*Calculator!$B$20/(Calculator!$D$7*150),1)-0.5)),MIN(MIN(MOD(A432*Calculator!$C$20/(Calculator!$D$7*150),1),1-MOD(A432*Calculator!$C$20/(Calculator!$D$7*150),1)),ABS(MOD(A432*Calculator!$C$20/(Calculator!$D$7*150),1)-0.5)),IF(INT(2*A432*Calculator!$C$20/(Calculator!$D$7*150))&gt;INT(2*A432*Calculator!$B$20/(Calculator!$D$7*150)),0,1))),1)</f>
        <v>1</v>
      </c>
      <c r="K432" s="252" t="n">
        <f aca="false">IF(Calculator!$E$21="YES",IF(A432&lt;Calculator!$G$21,0,MIN(MIN(MIN(MOD(A432*Calculator!$B$21/(Calculator!$D$7*150),1),1-MOD(A432*Calculator!$B$21/(Calculator!$D$7*150),1)),ABS(MOD(A432*Calculator!$B$21/(Calculator!$D$7*150),1)-0.5)),MIN(MIN(MOD(A432*Calculator!$C$21/(Calculator!$D$7*150),1),1-MOD(A432*Calculator!$C$21/(Calculator!$D$7*150),1)),ABS(MOD(A432*Calculator!$C$21/(Calculator!$D$7*150),1)-0.5)),IF(INT(2*A432*Calculator!$C$21/(Calculator!$D$7*150))&gt;INT(2*A432*Calculator!$B$21/(Calculator!$D$7*150)),0,1))),1)</f>
        <v>1</v>
      </c>
      <c r="L432" s="252" t="n">
        <f aca="false">IF(Calculator!$E$22="YES",IF(A432&lt;Calculator!$G$22,0,MIN(MIN(MIN(MOD(A432*Calculator!$B$22/(Calculator!$D$7*150),1),1-MOD(A432*Calculator!$B$22/(Calculator!$D$7*150),1)),ABS(MOD(A432*Calculator!$B$22/(Calculator!$D$7*150),1)-0.5)),MIN(MIN(MOD(A432*Calculator!$C$22/(Calculator!$D$7*150),1),1-MOD(A432*Calculator!$C$22/(Calculator!$D$7*150),1)),ABS(MOD(A432*Calculator!$C$22/(Calculator!$D$7*150),1)-0.5)),IF(INT(2*A432*Calculator!$C$22/(Calculator!$D$7*150))&gt;INT(2*A432*Calculator!$B$22/(Calculator!$D$7*150)),0,1))),1)</f>
        <v>1</v>
      </c>
      <c r="M432" s="252" t="n">
        <f aca="false">MIN(B432:L432)</f>
        <v>0.0666666666666669</v>
      </c>
      <c r="N432" s="252" t="n">
        <f aca="false">SUMPRODUCT(($M$7:$M$557&gt;M432)*1)+SUMPRODUCT(($M$7:$M$557=M432)*(ROW($M$7:$M$557)&lt;ROW(M432)))+1</f>
        <v>182</v>
      </c>
      <c r="O432" s="252" t="str">
        <f aca="false">IF(M432&gt;=0.13,"★★★ EXCELLENT",IF(M432&gt;=0.12,"★★  GOOD",IF(M432&gt;=0.07,"★  FAIR",IF(M432&gt;=0.025,"⚠  MARGINAL","✗  AVOID"))))</f>
        <v>⚠  MARGINAL</v>
      </c>
    </row>
    <row r="433" customFormat="false" ht="15" hidden="false" customHeight="true" outlineLevel="0" collapsed="false">
      <c r="A433" s="249" t="n">
        <v>47.6</v>
      </c>
      <c r="B433" s="250" t="n">
        <f aca="false">IF(Calculator!$E$12="YES",IF(A433&lt;Calculator!$G$12,0,MIN(MIN(MIN(MOD(A433*Calculator!$B$12/(Calculator!$D$7*150),1),1-MOD(A433*Calculator!$B$12/(Calculator!$D$7*150),1)),ABS(MOD(A433*Calculator!$B$12/(Calculator!$D$7*150),1)-0.5)),MIN(MIN(MOD(A433*Calculator!$C$12/(Calculator!$D$7*150),1),1-MOD(A433*Calculator!$C$12/(Calculator!$D$7*150),1)),ABS(MOD(A433*Calculator!$C$12/(Calculator!$D$7*150),1)-0.5)),IF(INT(2*A433*Calculator!$C$12/(Calculator!$D$7*150))&gt;INT(2*A433*Calculator!$B$12/(Calculator!$D$7*150)),0,1))),1)</f>
        <v>1</v>
      </c>
      <c r="C433" s="250" t="n">
        <f aca="false">IF(Calculator!$E$13="YES",IF(A433&lt;Calculator!$G$13,0,MIN(MIN(MIN(MOD(A433*Calculator!$B$13/(Calculator!$D$7*150),1),1-MOD(A433*Calculator!$B$13/(Calculator!$D$7*150),1)),ABS(MOD(A433*Calculator!$B$13/(Calculator!$D$7*150),1)-0.5)),MIN(MIN(MOD(A433*Calculator!$C$13/(Calculator!$D$7*150),1),1-MOD(A433*Calculator!$C$13/(Calculator!$D$7*150),1)),ABS(MOD(A433*Calculator!$C$13/(Calculator!$D$7*150),1)-0.5)),IF(INT(2*A433*Calculator!$C$13/(Calculator!$D$7*150))&gt;INT(2*A433*Calculator!$B$13/(Calculator!$D$7*150)),0,1))),1)</f>
        <v>1</v>
      </c>
      <c r="D433" s="250" t="n">
        <f aca="false">IF(Calculator!$E$14="YES",IF(A433&lt;Calculator!$G$14,0,MIN(MIN(MIN(MOD(A433*Calculator!$B$14/(Calculator!$D$7*150),1),1-MOD(A433*Calculator!$B$14/(Calculator!$D$7*150),1)),ABS(MOD(A433*Calculator!$B$14/(Calculator!$D$7*150),1)-0.5)),MIN(MIN(MOD(A433*Calculator!$C$14/(Calculator!$D$7*150),1),1-MOD(A433*Calculator!$C$14/(Calculator!$D$7*150),1)),ABS(MOD(A433*Calculator!$C$14/(Calculator!$D$7*150),1)-0.5)),IF(INT(2*A433*Calculator!$C$14/(Calculator!$D$7*150))&gt;INT(2*A433*Calculator!$B$14/(Calculator!$D$7*150)),0,1))),1)</f>
        <v>1</v>
      </c>
      <c r="E433" s="250" t="n">
        <f aca="false">IF(Calculator!$E$15="YES",IF(A433&lt;Calculator!$G$15,0,MIN(MIN(MIN(MOD(A433*Calculator!$B$15/(Calculator!$D$7*150),1),1-MOD(A433*Calculator!$B$15/(Calculator!$D$7*150),1)),ABS(MOD(A433*Calculator!$B$15/(Calculator!$D$7*150),1)-0.5)),MIN(MIN(MOD(A433*Calculator!$C$15/(Calculator!$D$7*150),1),1-MOD(A433*Calculator!$C$15/(Calculator!$D$7*150),1)),ABS(MOD(A433*Calculator!$C$15/(Calculator!$D$7*150),1)-0.5)),IF(INT(2*A433*Calculator!$C$15/(Calculator!$D$7*150))&gt;INT(2*A433*Calculator!$B$15/(Calculator!$D$7*150)),0,1))),1)</f>
        <v>0.0615438596491229</v>
      </c>
      <c r="F433" s="250" t="n">
        <f aca="false">IF(Calculator!$E$16="YES",IF(A433&lt;Calculator!$G$16,0,MIN(MIN(MIN(MOD(A433*Calculator!$B$16/(Calculator!$D$7*150),1),1-MOD(A433*Calculator!$B$16/(Calculator!$D$7*150),1)),ABS(MOD(A433*Calculator!$B$16/(Calculator!$D$7*150),1)-0.5)),MIN(MIN(MOD(A433*Calculator!$C$16/(Calculator!$D$7*150),1),1-MOD(A433*Calculator!$C$16/(Calculator!$D$7*150),1)),ABS(MOD(A433*Calculator!$C$16/(Calculator!$D$7*150),1)-0.5)),IF(INT(2*A433*Calculator!$C$16/(Calculator!$D$7*150))&gt;INT(2*A433*Calculator!$B$16/(Calculator!$D$7*150)),0,1))),1)</f>
        <v>1</v>
      </c>
      <c r="G433" s="250" t="n">
        <f aca="false">IF(Calculator!$E$17="YES",IF(A433&lt;Calculator!$G$17,0,MIN(MIN(MIN(MOD(A433*Calculator!$B$17/(Calculator!$D$7*150),1),1-MOD(A433*Calculator!$B$17/(Calculator!$D$7*150),1)),ABS(MOD(A433*Calculator!$B$17/(Calculator!$D$7*150),1)-0.5)),MIN(MIN(MOD(A433*Calculator!$C$17/(Calculator!$D$7*150),1),1-MOD(A433*Calculator!$C$17/(Calculator!$D$7*150),1)),ABS(MOD(A433*Calculator!$C$17/(Calculator!$D$7*150),1)-0.5)),IF(INT(2*A433*Calculator!$C$17/(Calculator!$D$7*150))&gt;INT(2*A433*Calculator!$B$17/(Calculator!$D$7*150)),0,1))),1)</f>
        <v>0.176491228070176</v>
      </c>
      <c r="H433" s="250" t="n">
        <f aca="false">IF(Calculator!$E$18="YES",IF(A433&lt;Calculator!$G$18,0,MIN(MIN(MIN(MOD(A433*Calculator!$B$18/(Calculator!$D$7*150),1),1-MOD(A433*Calculator!$B$18/(Calculator!$D$7*150),1)),ABS(MOD(A433*Calculator!$B$18/(Calculator!$D$7*150),1)-0.5)),MIN(MIN(MOD(A433*Calculator!$C$18/(Calculator!$D$7*150),1),1-MOD(A433*Calculator!$C$18/(Calculator!$D$7*150),1)),ABS(MOD(A433*Calculator!$C$18/(Calculator!$D$7*150),1)-0.5)),IF(INT(2*A433*Calculator!$C$18/(Calculator!$D$7*150))&gt;INT(2*A433*Calculator!$B$18/(Calculator!$D$7*150)),0,1))),1)</f>
        <v>1</v>
      </c>
      <c r="I433" s="250" t="n">
        <f aca="false">IF(Calculator!$E$19="YES",IF(A433&lt;Calculator!$G$19,0,MIN(MIN(MIN(MOD(A433*Calculator!$B$19/(Calculator!$D$7*150),1),1-MOD(A433*Calculator!$B$19/(Calculator!$D$7*150),1)),ABS(MOD(A433*Calculator!$B$19/(Calculator!$D$7*150),1)-0.5)),MIN(MIN(MOD(A433*Calculator!$C$19/(Calculator!$D$7*150),1),1-MOD(A433*Calculator!$C$19/(Calculator!$D$7*150),1)),ABS(MOD(A433*Calculator!$C$19/(Calculator!$D$7*150),1)-0.5)),IF(INT(2*A433*Calculator!$C$19/(Calculator!$D$7*150))&gt;INT(2*A433*Calculator!$B$19/(Calculator!$D$7*150)),0,1))),1)</f>
        <v>1</v>
      </c>
      <c r="J433" s="250" t="n">
        <f aca="false">IF(Calculator!$E$20="YES",IF(A433&lt;Calculator!$G$20,0,MIN(MIN(MIN(MOD(A433*Calculator!$B$20/(Calculator!$D$7*150),1),1-MOD(A433*Calculator!$B$20/(Calculator!$D$7*150),1)),ABS(MOD(A433*Calculator!$B$20/(Calculator!$D$7*150),1)-0.5)),MIN(MIN(MOD(A433*Calculator!$C$20/(Calculator!$D$7*150),1),1-MOD(A433*Calculator!$C$20/(Calculator!$D$7*150),1)),ABS(MOD(A433*Calculator!$C$20/(Calculator!$D$7*150),1)-0.5)),IF(INT(2*A433*Calculator!$C$20/(Calculator!$D$7*150))&gt;INT(2*A433*Calculator!$B$20/(Calculator!$D$7*150)),0,1))),1)</f>
        <v>1</v>
      </c>
      <c r="K433" s="250" t="n">
        <f aca="false">IF(Calculator!$E$21="YES",IF(A433&lt;Calculator!$G$21,0,MIN(MIN(MIN(MOD(A433*Calculator!$B$21/(Calculator!$D$7*150),1),1-MOD(A433*Calculator!$B$21/(Calculator!$D$7*150),1)),ABS(MOD(A433*Calculator!$B$21/(Calculator!$D$7*150),1)-0.5)),MIN(MIN(MOD(A433*Calculator!$C$21/(Calculator!$D$7*150),1),1-MOD(A433*Calculator!$C$21/(Calculator!$D$7*150),1)),ABS(MOD(A433*Calculator!$C$21/(Calculator!$D$7*150),1)-0.5)),IF(INT(2*A433*Calculator!$C$21/(Calculator!$D$7*150))&gt;INT(2*A433*Calculator!$B$21/(Calculator!$D$7*150)),0,1))),1)</f>
        <v>1</v>
      </c>
      <c r="L433" s="250" t="n">
        <f aca="false">IF(Calculator!$E$22="YES",IF(A433&lt;Calculator!$G$22,0,MIN(MIN(MIN(MOD(A433*Calculator!$B$22/(Calculator!$D$7*150),1),1-MOD(A433*Calculator!$B$22/(Calculator!$D$7*150),1)),ABS(MOD(A433*Calculator!$B$22/(Calculator!$D$7*150),1)-0.5)),MIN(MIN(MOD(A433*Calculator!$C$22/(Calculator!$D$7*150),1),1-MOD(A433*Calculator!$C$22/(Calculator!$D$7*150),1)),ABS(MOD(A433*Calculator!$C$22/(Calculator!$D$7*150),1)-0.5)),IF(INT(2*A433*Calculator!$C$22/(Calculator!$D$7*150))&gt;INT(2*A433*Calculator!$B$22/(Calculator!$D$7*150)),0,1))),1)</f>
        <v>1</v>
      </c>
      <c r="M433" s="250" t="n">
        <f aca="false">MIN(B433:L433)</f>
        <v>0.0615438596491229</v>
      </c>
      <c r="N433" s="250" t="n">
        <f aca="false">SUMPRODUCT(($M$7:$M$557&gt;M433)*1)+SUMPRODUCT(($M$7:$M$557=M433)*(ROW($M$7:$M$557)&lt;ROW(M433)))+1</f>
        <v>198</v>
      </c>
      <c r="O433" s="250" t="str">
        <f aca="false">IF(M433&gt;=0.13,"★★★ EXCELLENT",IF(M433&gt;=0.12,"★★  GOOD",IF(M433&gt;=0.07,"★  FAIR",IF(M433&gt;=0.025,"⚠  MARGINAL","✗  AVOID"))))</f>
        <v>⚠  MARGINAL</v>
      </c>
    </row>
    <row r="434" customFormat="false" ht="15" hidden="false" customHeight="true" outlineLevel="0" collapsed="false">
      <c r="A434" s="251" t="n">
        <v>47.7</v>
      </c>
      <c r="B434" s="252" t="n">
        <f aca="false">IF(Calculator!$E$12="YES",IF(A434&lt;Calculator!$G$12,0,MIN(MIN(MIN(MOD(A434*Calculator!$B$12/(Calculator!$D$7*150),1),1-MOD(A434*Calculator!$B$12/(Calculator!$D$7*150),1)),ABS(MOD(A434*Calculator!$B$12/(Calculator!$D$7*150),1)-0.5)),MIN(MIN(MOD(A434*Calculator!$C$12/(Calculator!$D$7*150),1),1-MOD(A434*Calculator!$C$12/(Calculator!$D$7*150),1)),ABS(MOD(A434*Calculator!$C$12/(Calculator!$D$7*150),1)-0.5)),IF(INT(2*A434*Calculator!$C$12/(Calculator!$D$7*150))&gt;INT(2*A434*Calculator!$B$12/(Calculator!$D$7*150)),0,1))),1)</f>
        <v>1</v>
      </c>
      <c r="C434" s="252" t="n">
        <f aca="false">IF(Calculator!$E$13="YES",IF(A434&lt;Calculator!$G$13,0,MIN(MIN(MIN(MOD(A434*Calculator!$B$13/(Calculator!$D$7*150),1),1-MOD(A434*Calculator!$B$13/(Calculator!$D$7*150),1)),ABS(MOD(A434*Calculator!$B$13/(Calculator!$D$7*150),1)-0.5)),MIN(MIN(MOD(A434*Calculator!$C$13/(Calculator!$D$7*150),1),1-MOD(A434*Calculator!$C$13/(Calculator!$D$7*150),1)),ABS(MOD(A434*Calculator!$C$13/(Calculator!$D$7*150),1)-0.5)),IF(INT(2*A434*Calculator!$C$13/(Calculator!$D$7*150))&gt;INT(2*A434*Calculator!$B$13/(Calculator!$D$7*150)),0,1))),1)</f>
        <v>1</v>
      </c>
      <c r="D434" s="252" t="n">
        <f aca="false">IF(Calculator!$E$14="YES",IF(A434&lt;Calculator!$G$14,0,MIN(MIN(MIN(MOD(A434*Calculator!$B$14/(Calculator!$D$7*150),1),1-MOD(A434*Calculator!$B$14/(Calculator!$D$7*150),1)),ABS(MOD(A434*Calculator!$B$14/(Calculator!$D$7*150),1)-0.5)),MIN(MIN(MOD(A434*Calculator!$C$14/(Calculator!$D$7*150),1),1-MOD(A434*Calculator!$C$14/(Calculator!$D$7*150),1)),ABS(MOD(A434*Calculator!$C$14/(Calculator!$D$7*150),1)-0.5)),IF(INT(2*A434*Calculator!$C$14/(Calculator!$D$7*150))&gt;INT(2*A434*Calculator!$B$14/(Calculator!$D$7*150)),0,1))),1)</f>
        <v>1</v>
      </c>
      <c r="E434" s="252" t="n">
        <f aca="false">IF(Calculator!$E$15="YES",IF(A434&lt;Calculator!$G$15,0,MIN(MIN(MIN(MOD(A434*Calculator!$B$15/(Calculator!$D$7*150),1),1-MOD(A434*Calculator!$B$15/(Calculator!$D$7*150),1)),ABS(MOD(A434*Calculator!$B$15/(Calculator!$D$7*150),1)-0.5)),MIN(MIN(MOD(A434*Calculator!$C$15/(Calculator!$D$7*150),1),1-MOD(A434*Calculator!$C$15/(Calculator!$D$7*150),1)),ABS(MOD(A434*Calculator!$C$15/(Calculator!$D$7*150),1)-0.5)),IF(INT(2*A434*Calculator!$C$15/(Calculator!$D$7*150))&gt;INT(2*A434*Calculator!$B$15/(Calculator!$D$7*150)),0,1))),1)</f>
        <v>0.0564210526315785</v>
      </c>
      <c r="F434" s="252" t="n">
        <f aca="false">IF(Calculator!$E$16="YES",IF(A434&lt;Calculator!$G$16,0,MIN(MIN(MIN(MOD(A434*Calculator!$B$16/(Calculator!$D$7*150),1),1-MOD(A434*Calculator!$B$16/(Calculator!$D$7*150),1)),ABS(MOD(A434*Calculator!$B$16/(Calculator!$D$7*150),1)-0.5)),MIN(MIN(MOD(A434*Calculator!$C$16/(Calculator!$D$7*150),1),1-MOD(A434*Calculator!$C$16/(Calculator!$D$7*150),1)),ABS(MOD(A434*Calculator!$C$16/(Calculator!$D$7*150),1)-0.5)),IF(INT(2*A434*Calculator!$C$16/(Calculator!$D$7*150))&gt;INT(2*A434*Calculator!$B$16/(Calculator!$D$7*150)),0,1))),1)</f>
        <v>1</v>
      </c>
      <c r="G434" s="252" t="n">
        <f aca="false">IF(Calculator!$E$17="YES",IF(A434&lt;Calculator!$G$17,0,MIN(MIN(MIN(MOD(A434*Calculator!$B$17/(Calculator!$D$7*150),1),1-MOD(A434*Calculator!$B$17/(Calculator!$D$7*150),1)),ABS(MOD(A434*Calculator!$B$17/(Calculator!$D$7*150),1)-0.5)),MIN(MIN(MOD(A434*Calculator!$C$17/(Calculator!$D$7*150),1),1-MOD(A434*Calculator!$C$17/(Calculator!$D$7*150),1)),ABS(MOD(A434*Calculator!$C$17/(Calculator!$D$7*150),1)-0.5)),IF(INT(2*A434*Calculator!$C$17/(Calculator!$D$7*150))&gt;INT(2*A434*Calculator!$B$17/(Calculator!$D$7*150)),0,1))),1)</f>
        <v>0.186315789473685</v>
      </c>
      <c r="H434" s="252" t="n">
        <f aca="false">IF(Calculator!$E$18="YES",IF(A434&lt;Calculator!$G$18,0,MIN(MIN(MIN(MOD(A434*Calculator!$B$18/(Calculator!$D$7*150),1),1-MOD(A434*Calculator!$B$18/(Calculator!$D$7*150),1)),ABS(MOD(A434*Calculator!$B$18/(Calculator!$D$7*150),1)-0.5)),MIN(MIN(MOD(A434*Calculator!$C$18/(Calculator!$D$7*150),1),1-MOD(A434*Calculator!$C$18/(Calculator!$D$7*150),1)),ABS(MOD(A434*Calculator!$C$18/(Calculator!$D$7*150),1)-0.5)),IF(INT(2*A434*Calculator!$C$18/(Calculator!$D$7*150))&gt;INT(2*A434*Calculator!$B$18/(Calculator!$D$7*150)),0,1))),1)</f>
        <v>1</v>
      </c>
      <c r="I434" s="252" t="n">
        <f aca="false">IF(Calculator!$E$19="YES",IF(A434&lt;Calculator!$G$19,0,MIN(MIN(MIN(MOD(A434*Calculator!$B$19/(Calculator!$D$7*150),1),1-MOD(A434*Calculator!$B$19/(Calculator!$D$7*150),1)),ABS(MOD(A434*Calculator!$B$19/(Calculator!$D$7*150),1)-0.5)),MIN(MIN(MOD(A434*Calculator!$C$19/(Calculator!$D$7*150),1),1-MOD(A434*Calculator!$C$19/(Calculator!$D$7*150),1)),ABS(MOD(A434*Calculator!$C$19/(Calculator!$D$7*150),1)-0.5)),IF(INT(2*A434*Calculator!$C$19/(Calculator!$D$7*150))&gt;INT(2*A434*Calculator!$B$19/(Calculator!$D$7*150)),0,1))),1)</f>
        <v>1</v>
      </c>
      <c r="J434" s="252" t="n">
        <f aca="false">IF(Calculator!$E$20="YES",IF(A434&lt;Calculator!$G$20,0,MIN(MIN(MIN(MOD(A434*Calculator!$B$20/(Calculator!$D$7*150),1),1-MOD(A434*Calculator!$B$20/(Calculator!$D$7*150),1)),ABS(MOD(A434*Calculator!$B$20/(Calculator!$D$7*150),1)-0.5)),MIN(MIN(MOD(A434*Calculator!$C$20/(Calculator!$D$7*150),1),1-MOD(A434*Calculator!$C$20/(Calculator!$D$7*150),1)),ABS(MOD(A434*Calculator!$C$20/(Calculator!$D$7*150),1)-0.5)),IF(INT(2*A434*Calculator!$C$20/(Calculator!$D$7*150))&gt;INT(2*A434*Calculator!$B$20/(Calculator!$D$7*150)),0,1))),1)</f>
        <v>1</v>
      </c>
      <c r="K434" s="252" t="n">
        <f aca="false">IF(Calculator!$E$21="YES",IF(A434&lt;Calculator!$G$21,0,MIN(MIN(MIN(MOD(A434*Calculator!$B$21/(Calculator!$D$7*150),1),1-MOD(A434*Calculator!$B$21/(Calculator!$D$7*150),1)),ABS(MOD(A434*Calculator!$B$21/(Calculator!$D$7*150),1)-0.5)),MIN(MIN(MOD(A434*Calculator!$C$21/(Calculator!$D$7*150),1),1-MOD(A434*Calculator!$C$21/(Calculator!$D$7*150),1)),ABS(MOD(A434*Calculator!$C$21/(Calculator!$D$7*150),1)-0.5)),IF(INT(2*A434*Calculator!$C$21/(Calculator!$D$7*150))&gt;INT(2*A434*Calculator!$B$21/(Calculator!$D$7*150)),0,1))),1)</f>
        <v>1</v>
      </c>
      <c r="L434" s="252" t="n">
        <f aca="false">IF(Calculator!$E$22="YES",IF(A434&lt;Calculator!$G$22,0,MIN(MIN(MIN(MOD(A434*Calculator!$B$22/(Calculator!$D$7*150),1),1-MOD(A434*Calculator!$B$22/(Calculator!$D$7*150),1)),ABS(MOD(A434*Calculator!$B$22/(Calculator!$D$7*150),1)-0.5)),MIN(MIN(MOD(A434*Calculator!$C$22/(Calculator!$D$7*150),1),1-MOD(A434*Calculator!$C$22/(Calculator!$D$7*150),1)),ABS(MOD(A434*Calculator!$C$22/(Calculator!$D$7*150),1)-0.5)),IF(INT(2*A434*Calculator!$C$22/(Calculator!$D$7*150))&gt;INT(2*A434*Calculator!$B$22/(Calculator!$D$7*150)),0,1))),1)</f>
        <v>1</v>
      </c>
      <c r="M434" s="252" t="n">
        <f aca="false">MIN(B434:L434)</f>
        <v>0.0564210526315785</v>
      </c>
      <c r="N434" s="252" t="n">
        <f aca="false">SUMPRODUCT(($M$7:$M$557&gt;M434)*1)+SUMPRODUCT(($M$7:$M$557=M434)*(ROW($M$7:$M$557)&lt;ROW(M434)))+1</f>
        <v>213</v>
      </c>
      <c r="O434" s="252" t="str">
        <f aca="false">IF(M434&gt;=0.13,"★★★ EXCELLENT",IF(M434&gt;=0.12,"★★  GOOD",IF(M434&gt;=0.07,"★  FAIR",IF(M434&gt;=0.025,"⚠  MARGINAL","✗  AVOID"))))</f>
        <v>⚠  MARGINAL</v>
      </c>
    </row>
    <row r="435" customFormat="false" ht="15" hidden="false" customHeight="true" outlineLevel="0" collapsed="false">
      <c r="A435" s="249" t="n">
        <v>47.8</v>
      </c>
      <c r="B435" s="250" t="n">
        <f aca="false">IF(Calculator!$E$12="YES",IF(A435&lt;Calculator!$G$12,0,MIN(MIN(MIN(MOD(A435*Calculator!$B$12/(Calculator!$D$7*150),1),1-MOD(A435*Calculator!$B$12/(Calculator!$D$7*150),1)),ABS(MOD(A435*Calculator!$B$12/(Calculator!$D$7*150),1)-0.5)),MIN(MIN(MOD(A435*Calculator!$C$12/(Calculator!$D$7*150),1),1-MOD(A435*Calculator!$C$12/(Calculator!$D$7*150),1)),ABS(MOD(A435*Calculator!$C$12/(Calculator!$D$7*150),1)-0.5)),IF(INT(2*A435*Calculator!$C$12/(Calculator!$D$7*150))&gt;INT(2*A435*Calculator!$B$12/(Calculator!$D$7*150)),0,1))),1)</f>
        <v>1</v>
      </c>
      <c r="C435" s="250" t="n">
        <f aca="false">IF(Calculator!$E$13="YES",IF(A435&lt;Calculator!$G$13,0,MIN(MIN(MIN(MOD(A435*Calculator!$B$13/(Calculator!$D$7*150),1),1-MOD(A435*Calculator!$B$13/(Calculator!$D$7*150),1)),ABS(MOD(A435*Calculator!$B$13/(Calculator!$D$7*150),1)-0.5)),MIN(MIN(MOD(A435*Calculator!$C$13/(Calculator!$D$7*150),1),1-MOD(A435*Calculator!$C$13/(Calculator!$D$7*150),1)),ABS(MOD(A435*Calculator!$C$13/(Calculator!$D$7*150),1)-0.5)),IF(INT(2*A435*Calculator!$C$13/(Calculator!$D$7*150))&gt;INT(2*A435*Calculator!$B$13/(Calculator!$D$7*150)),0,1))),1)</f>
        <v>1</v>
      </c>
      <c r="D435" s="250" t="n">
        <f aca="false">IF(Calculator!$E$14="YES",IF(A435&lt;Calculator!$G$14,0,MIN(MIN(MIN(MOD(A435*Calculator!$B$14/(Calculator!$D$7*150),1),1-MOD(A435*Calculator!$B$14/(Calculator!$D$7*150),1)),ABS(MOD(A435*Calculator!$B$14/(Calculator!$D$7*150),1)-0.5)),MIN(MIN(MOD(A435*Calculator!$C$14/(Calculator!$D$7*150),1),1-MOD(A435*Calculator!$C$14/(Calculator!$D$7*150),1)),ABS(MOD(A435*Calculator!$C$14/(Calculator!$D$7*150),1)-0.5)),IF(INT(2*A435*Calculator!$C$14/(Calculator!$D$7*150))&gt;INT(2*A435*Calculator!$B$14/(Calculator!$D$7*150)),0,1))),1)</f>
        <v>1</v>
      </c>
      <c r="E435" s="250" t="n">
        <f aca="false">IF(Calculator!$E$15="YES",IF(A435&lt;Calculator!$G$15,0,MIN(MIN(MIN(MOD(A435*Calculator!$B$15/(Calculator!$D$7*150),1),1-MOD(A435*Calculator!$B$15/(Calculator!$D$7*150),1)),ABS(MOD(A435*Calculator!$B$15/(Calculator!$D$7*150),1)-0.5)),MIN(MIN(MOD(A435*Calculator!$C$15/(Calculator!$D$7*150),1),1-MOD(A435*Calculator!$C$15/(Calculator!$D$7*150),1)),ABS(MOD(A435*Calculator!$C$15/(Calculator!$D$7*150),1)-0.5)),IF(INT(2*A435*Calculator!$C$15/(Calculator!$D$7*150))&gt;INT(2*A435*Calculator!$B$15/(Calculator!$D$7*150)),0,1))),1)</f>
        <v>0.051298245614035</v>
      </c>
      <c r="F435" s="250" t="n">
        <f aca="false">IF(Calculator!$E$16="YES",IF(A435&lt;Calculator!$G$16,0,MIN(MIN(MIN(MOD(A435*Calculator!$B$16/(Calculator!$D$7*150),1),1-MOD(A435*Calculator!$B$16/(Calculator!$D$7*150),1)),ABS(MOD(A435*Calculator!$B$16/(Calculator!$D$7*150),1)-0.5)),MIN(MIN(MOD(A435*Calculator!$C$16/(Calculator!$D$7*150),1),1-MOD(A435*Calculator!$C$16/(Calculator!$D$7*150),1)),ABS(MOD(A435*Calculator!$C$16/(Calculator!$D$7*150),1)-0.5)),IF(INT(2*A435*Calculator!$C$16/(Calculator!$D$7*150))&gt;INT(2*A435*Calculator!$B$16/(Calculator!$D$7*150)),0,1))),1)</f>
        <v>1</v>
      </c>
      <c r="G435" s="250" t="n">
        <f aca="false">IF(Calculator!$E$17="YES",IF(A435&lt;Calculator!$G$17,0,MIN(MIN(MIN(MOD(A435*Calculator!$B$17/(Calculator!$D$7*150),1),1-MOD(A435*Calculator!$B$17/(Calculator!$D$7*150),1)),ABS(MOD(A435*Calculator!$B$17/(Calculator!$D$7*150),1)-0.5)),MIN(MIN(MOD(A435*Calculator!$C$17/(Calculator!$D$7*150),1),1-MOD(A435*Calculator!$C$17/(Calculator!$D$7*150),1)),ABS(MOD(A435*Calculator!$C$17/(Calculator!$D$7*150),1)-0.5)),IF(INT(2*A435*Calculator!$C$17/(Calculator!$D$7*150))&gt;INT(2*A435*Calculator!$B$17/(Calculator!$D$7*150)),0,1))),1)</f>
        <v>0.186456140350877</v>
      </c>
      <c r="H435" s="250" t="n">
        <f aca="false">IF(Calculator!$E$18="YES",IF(A435&lt;Calculator!$G$18,0,MIN(MIN(MIN(MOD(A435*Calculator!$B$18/(Calculator!$D$7*150),1),1-MOD(A435*Calculator!$B$18/(Calculator!$D$7*150),1)),ABS(MOD(A435*Calculator!$B$18/(Calculator!$D$7*150),1)-0.5)),MIN(MIN(MOD(A435*Calculator!$C$18/(Calculator!$D$7*150),1),1-MOD(A435*Calculator!$C$18/(Calculator!$D$7*150),1)),ABS(MOD(A435*Calculator!$C$18/(Calculator!$D$7*150),1)-0.5)),IF(INT(2*A435*Calculator!$C$18/(Calculator!$D$7*150))&gt;INT(2*A435*Calculator!$B$18/(Calculator!$D$7*150)),0,1))),1)</f>
        <v>1</v>
      </c>
      <c r="I435" s="250" t="n">
        <f aca="false">IF(Calculator!$E$19="YES",IF(A435&lt;Calculator!$G$19,0,MIN(MIN(MIN(MOD(A435*Calculator!$B$19/(Calculator!$D$7*150),1),1-MOD(A435*Calculator!$B$19/(Calculator!$D$7*150),1)),ABS(MOD(A435*Calculator!$B$19/(Calculator!$D$7*150),1)-0.5)),MIN(MIN(MOD(A435*Calculator!$C$19/(Calculator!$D$7*150),1),1-MOD(A435*Calculator!$C$19/(Calculator!$D$7*150),1)),ABS(MOD(A435*Calculator!$C$19/(Calculator!$D$7*150),1)-0.5)),IF(INT(2*A435*Calculator!$C$19/(Calculator!$D$7*150))&gt;INT(2*A435*Calculator!$B$19/(Calculator!$D$7*150)),0,1))),1)</f>
        <v>1</v>
      </c>
      <c r="J435" s="250" t="n">
        <f aca="false">IF(Calculator!$E$20="YES",IF(A435&lt;Calculator!$G$20,0,MIN(MIN(MIN(MOD(A435*Calculator!$B$20/(Calculator!$D$7*150),1),1-MOD(A435*Calculator!$B$20/(Calculator!$D$7*150),1)),ABS(MOD(A435*Calculator!$B$20/(Calculator!$D$7*150),1)-0.5)),MIN(MIN(MOD(A435*Calculator!$C$20/(Calculator!$D$7*150),1),1-MOD(A435*Calculator!$C$20/(Calculator!$D$7*150),1)),ABS(MOD(A435*Calculator!$C$20/(Calculator!$D$7*150),1)-0.5)),IF(INT(2*A435*Calculator!$C$20/(Calculator!$D$7*150))&gt;INT(2*A435*Calculator!$B$20/(Calculator!$D$7*150)),0,1))),1)</f>
        <v>1</v>
      </c>
      <c r="K435" s="250" t="n">
        <f aca="false">IF(Calculator!$E$21="YES",IF(A435&lt;Calculator!$G$21,0,MIN(MIN(MIN(MOD(A435*Calculator!$B$21/(Calculator!$D$7*150),1),1-MOD(A435*Calculator!$B$21/(Calculator!$D$7*150),1)),ABS(MOD(A435*Calculator!$B$21/(Calculator!$D$7*150),1)-0.5)),MIN(MIN(MOD(A435*Calculator!$C$21/(Calculator!$D$7*150),1),1-MOD(A435*Calculator!$C$21/(Calculator!$D$7*150),1)),ABS(MOD(A435*Calculator!$C$21/(Calculator!$D$7*150),1)-0.5)),IF(INT(2*A435*Calculator!$C$21/(Calculator!$D$7*150))&gt;INT(2*A435*Calculator!$B$21/(Calculator!$D$7*150)),0,1))),1)</f>
        <v>1</v>
      </c>
      <c r="L435" s="250" t="n">
        <f aca="false">IF(Calculator!$E$22="YES",IF(A435&lt;Calculator!$G$22,0,MIN(MIN(MIN(MOD(A435*Calculator!$B$22/(Calculator!$D$7*150),1),1-MOD(A435*Calculator!$B$22/(Calculator!$D$7*150),1)),ABS(MOD(A435*Calculator!$B$22/(Calculator!$D$7*150),1)-0.5)),MIN(MIN(MOD(A435*Calculator!$C$22/(Calculator!$D$7*150),1),1-MOD(A435*Calculator!$C$22/(Calculator!$D$7*150),1)),ABS(MOD(A435*Calculator!$C$22/(Calculator!$D$7*150),1)-0.5)),IF(INT(2*A435*Calculator!$C$22/(Calculator!$D$7*150))&gt;INT(2*A435*Calculator!$B$22/(Calculator!$D$7*150)),0,1))),1)</f>
        <v>1</v>
      </c>
      <c r="M435" s="250" t="n">
        <f aca="false">MIN(B435:L435)</f>
        <v>0.051298245614035</v>
      </c>
      <c r="N435" s="250" t="n">
        <f aca="false">SUMPRODUCT(($M$7:$M$557&gt;M435)*1)+SUMPRODUCT(($M$7:$M$557=M435)*(ROW($M$7:$M$557)&lt;ROW(M435)))+1</f>
        <v>228</v>
      </c>
      <c r="O435" s="250" t="str">
        <f aca="false">IF(M435&gt;=0.13,"★★★ EXCELLENT",IF(M435&gt;=0.12,"★★  GOOD",IF(M435&gt;=0.07,"★  FAIR",IF(M435&gt;=0.025,"⚠  MARGINAL","✗  AVOID"))))</f>
        <v>⚠  MARGINAL</v>
      </c>
    </row>
    <row r="436" customFormat="false" ht="15" hidden="false" customHeight="true" outlineLevel="0" collapsed="false">
      <c r="A436" s="251" t="n">
        <v>47.9</v>
      </c>
      <c r="B436" s="252" t="n">
        <f aca="false">IF(Calculator!$E$12="YES",IF(A436&lt;Calculator!$G$12,0,MIN(MIN(MIN(MOD(A436*Calculator!$B$12/(Calculator!$D$7*150),1),1-MOD(A436*Calculator!$B$12/(Calculator!$D$7*150),1)),ABS(MOD(A436*Calculator!$B$12/(Calculator!$D$7*150),1)-0.5)),MIN(MIN(MOD(A436*Calculator!$C$12/(Calculator!$D$7*150),1),1-MOD(A436*Calculator!$C$12/(Calculator!$D$7*150),1)),ABS(MOD(A436*Calculator!$C$12/(Calculator!$D$7*150),1)-0.5)),IF(INT(2*A436*Calculator!$C$12/(Calculator!$D$7*150))&gt;INT(2*A436*Calculator!$B$12/(Calculator!$D$7*150)),0,1))),1)</f>
        <v>1</v>
      </c>
      <c r="C436" s="252" t="n">
        <f aca="false">IF(Calculator!$E$13="YES",IF(A436&lt;Calculator!$G$13,0,MIN(MIN(MIN(MOD(A436*Calculator!$B$13/(Calculator!$D$7*150),1),1-MOD(A436*Calculator!$B$13/(Calculator!$D$7*150),1)),ABS(MOD(A436*Calculator!$B$13/(Calculator!$D$7*150),1)-0.5)),MIN(MIN(MOD(A436*Calculator!$C$13/(Calculator!$D$7*150),1),1-MOD(A436*Calculator!$C$13/(Calculator!$D$7*150),1)),ABS(MOD(A436*Calculator!$C$13/(Calculator!$D$7*150),1)-0.5)),IF(INT(2*A436*Calculator!$C$13/(Calculator!$D$7*150))&gt;INT(2*A436*Calculator!$B$13/(Calculator!$D$7*150)),0,1))),1)</f>
        <v>1</v>
      </c>
      <c r="D436" s="252" t="n">
        <f aca="false">IF(Calculator!$E$14="YES",IF(A436&lt;Calculator!$G$14,0,MIN(MIN(MIN(MOD(A436*Calculator!$B$14/(Calculator!$D$7*150),1),1-MOD(A436*Calculator!$B$14/(Calculator!$D$7*150),1)),ABS(MOD(A436*Calculator!$B$14/(Calculator!$D$7*150),1)-0.5)),MIN(MIN(MOD(A436*Calculator!$C$14/(Calculator!$D$7*150),1),1-MOD(A436*Calculator!$C$14/(Calculator!$D$7*150),1)),ABS(MOD(A436*Calculator!$C$14/(Calculator!$D$7*150),1)-0.5)),IF(INT(2*A436*Calculator!$C$14/(Calculator!$D$7*150))&gt;INT(2*A436*Calculator!$B$14/(Calculator!$D$7*150)),0,1))),1)</f>
        <v>1</v>
      </c>
      <c r="E436" s="252" t="n">
        <f aca="false">IF(Calculator!$E$15="YES",IF(A436&lt;Calculator!$G$15,0,MIN(MIN(MIN(MOD(A436*Calculator!$B$15/(Calculator!$D$7*150),1),1-MOD(A436*Calculator!$B$15/(Calculator!$D$7*150),1)),ABS(MOD(A436*Calculator!$B$15/(Calculator!$D$7*150),1)-0.5)),MIN(MIN(MOD(A436*Calculator!$C$15/(Calculator!$D$7*150),1),1-MOD(A436*Calculator!$C$15/(Calculator!$D$7*150),1)),ABS(MOD(A436*Calculator!$C$15/(Calculator!$D$7*150),1)-0.5)),IF(INT(2*A436*Calculator!$C$15/(Calculator!$D$7*150))&gt;INT(2*A436*Calculator!$B$15/(Calculator!$D$7*150)),0,1))),1)</f>
        <v>0.0461754385964914</v>
      </c>
      <c r="F436" s="252" t="n">
        <f aca="false">IF(Calculator!$E$16="YES",IF(A436&lt;Calculator!$G$16,0,MIN(MIN(MIN(MOD(A436*Calculator!$B$16/(Calculator!$D$7*150),1),1-MOD(A436*Calculator!$B$16/(Calculator!$D$7*150),1)),ABS(MOD(A436*Calculator!$B$16/(Calculator!$D$7*150),1)-0.5)),MIN(MIN(MOD(A436*Calculator!$C$16/(Calculator!$D$7*150),1),1-MOD(A436*Calculator!$C$16/(Calculator!$D$7*150),1)),ABS(MOD(A436*Calculator!$C$16/(Calculator!$D$7*150),1)-0.5)),IF(INT(2*A436*Calculator!$C$16/(Calculator!$D$7*150))&gt;INT(2*A436*Calculator!$B$16/(Calculator!$D$7*150)),0,1))),1)</f>
        <v>1</v>
      </c>
      <c r="G436" s="252" t="n">
        <f aca="false">IF(Calculator!$E$17="YES",IF(A436&lt;Calculator!$G$17,0,MIN(MIN(MIN(MOD(A436*Calculator!$B$17/(Calculator!$D$7*150),1),1-MOD(A436*Calculator!$B$17/(Calculator!$D$7*150),1)),ABS(MOD(A436*Calculator!$B$17/(Calculator!$D$7*150),1)-0.5)),MIN(MIN(MOD(A436*Calculator!$C$17/(Calculator!$D$7*150),1),1-MOD(A436*Calculator!$C$17/(Calculator!$D$7*150),1)),ABS(MOD(A436*Calculator!$C$17/(Calculator!$D$7*150),1)-0.5)),IF(INT(2*A436*Calculator!$C$17/(Calculator!$D$7*150))&gt;INT(2*A436*Calculator!$B$17/(Calculator!$D$7*150)),0,1))),1)</f>
        <v>0.176385964912281</v>
      </c>
      <c r="H436" s="252" t="n">
        <f aca="false">IF(Calculator!$E$18="YES",IF(A436&lt;Calculator!$G$18,0,MIN(MIN(MIN(MOD(A436*Calculator!$B$18/(Calculator!$D$7*150),1),1-MOD(A436*Calculator!$B$18/(Calculator!$D$7*150),1)),ABS(MOD(A436*Calculator!$B$18/(Calculator!$D$7*150),1)-0.5)),MIN(MIN(MOD(A436*Calculator!$C$18/(Calculator!$D$7*150),1),1-MOD(A436*Calculator!$C$18/(Calculator!$D$7*150),1)),ABS(MOD(A436*Calculator!$C$18/(Calculator!$D$7*150),1)-0.5)),IF(INT(2*A436*Calculator!$C$18/(Calculator!$D$7*150))&gt;INT(2*A436*Calculator!$B$18/(Calculator!$D$7*150)),0,1))),1)</f>
        <v>1</v>
      </c>
      <c r="I436" s="252" t="n">
        <f aca="false">IF(Calculator!$E$19="YES",IF(A436&lt;Calculator!$G$19,0,MIN(MIN(MIN(MOD(A436*Calculator!$B$19/(Calculator!$D$7*150),1),1-MOD(A436*Calculator!$B$19/(Calculator!$D$7*150),1)),ABS(MOD(A436*Calculator!$B$19/(Calculator!$D$7*150),1)-0.5)),MIN(MIN(MOD(A436*Calculator!$C$19/(Calculator!$D$7*150),1),1-MOD(A436*Calculator!$C$19/(Calculator!$D$7*150),1)),ABS(MOD(A436*Calculator!$C$19/(Calculator!$D$7*150),1)-0.5)),IF(INT(2*A436*Calculator!$C$19/(Calculator!$D$7*150))&gt;INT(2*A436*Calculator!$B$19/(Calculator!$D$7*150)),0,1))),1)</f>
        <v>1</v>
      </c>
      <c r="J436" s="252" t="n">
        <f aca="false">IF(Calculator!$E$20="YES",IF(A436&lt;Calculator!$G$20,0,MIN(MIN(MIN(MOD(A436*Calculator!$B$20/(Calculator!$D$7*150),1),1-MOD(A436*Calculator!$B$20/(Calculator!$D$7*150),1)),ABS(MOD(A436*Calculator!$B$20/(Calculator!$D$7*150),1)-0.5)),MIN(MIN(MOD(A436*Calculator!$C$20/(Calculator!$D$7*150),1),1-MOD(A436*Calculator!$C$20/(Calculator!$D$7*150),1)),ABS(MOD(A436*Calculator!$C$20/(Calculator!$D$7*150),1)-0.5)),IF(INT(2*A436*Calculator!$C$20/(Calculator!$D$7*150))&gt;INT(2*A436*Calculator!$B$20/(Calculator!$D$7*150)),0,1))),1)</f>
        <v>1</v>
      </c>
      <c r="K436" s="252" t="n">
        <f aca="false">IF(Calculator!$E$21="YES",IF(A436&lt;Calculator!$G$21,0,MIN(MIN(MIN(MOD(A436*Calculator!$B$21/(Calculator!$D$7*150),1),1-MOD(A436*Calculator!$B$21/(Calculator!$D$7*150),1)),ABS(MOD(A436*Calculator!$B$21/(Calculator!$D$7*150),1)-0.5)),MIN(MIN(MOD(A436*Calculator!$C$21/(Calculator!$D$7*150),1),1-MOD(A436*Calculator!$C$21/(Calculator!$D$7*150),1)),ABS(MOD(A436*Calculator!$C$21/(Calculator!$D$7*150),1)-0.5)),IF(INT(2*A436*Calculator!$C$21/(Calculator!$D$7*150))&gt;INT(2*A436*Calculator!$B$21/(Calculator!$D$7*150)),0,1))),1)</f>
        <v>1</v>
      </c>
      <c r="L436" s="252" t="n">
        <f aca="false">IF(Calculator!$E$22="YES",IF(A436&lt;Calculator!$G$22,0,MIN(MIN(MIN(MOD(A436*Calculator!$B$22/(Calculator!$D$7*150),1),1-MOD(A436*Calculator!$B$22/(Calculator!$D$7*150),1)),ABS(MOD(A436*Calculator!$B$22/(Calculator!$D$7*150),1)-0.5)),MIN(MIN(MOD(A436*Calculator!$C$22/(Calculator!$D$7*150),1),1-MOD(A436*Calculator!$C$22/(Calculator!$D$7*150),1)),ABS(MOD(A436*Calculator!$C$22/(Calculator!$D$7*150),1)-0.5)),IF(INT(2*A436*Calculator!$C$22/(Calculator!$D$7*150))&gt;INT(2*A436*Calculator!$B$22/(Calculator!$D$7*150)),0,1))),1)</f>
        <v>1</v>
      </c>
      <c r="M436" s="252" t="n">
        <f aca="false">MIN(B436:L436)</f>
        <v>0.0461754385964914</v>
      </c>
      <c r="N436" s="252" t="n">
        <f aca="false">SUMPRODUCT(($M$7:$M$557&gt;M436)*1)+SUMPRODUCT(($M$7:$M$557=M436)*(ROW($M$7:$M$557)&lt;ROW(M436)))+1</f>
        <v>244</v>
      </c>
      <c r="O436" s="252" t="str">
        <f aca="false">IF(M436&gt;=0.13,"★★★ EXCELLENT",IF(M436&gt;=0.12,"★★  GOOD",IF(M436&gt;=0.07,"★  FAIR",IF(M436&gt;=0.025,"⚠  MARGINAL","✗  AVOID"))))</f>
        <v>⚠  MARGINAL</v>
      </c>
    </row>
    <row r="437" customFormat="false" ht="15" hidden="false" customHeight="true" outlineLevel="0" collapsed="false">
      <c r="A437" s="249" t="n">
        <v>48</v>
      </c>
      <c r="B437" s="250" t="n">
        <f aca="false">IF(Calculator!$E$12="YES",IF(A437&lt;Calculator!$G$12,0,MIN(MIN(MIN(MOD(A437*Calculator!$B$12/(Calculator!$D$7*150),1),1-MOD(A437*Calculator!$B$12/(Calculator!$D$7*150),1)),ABS(MOD(A437*Calculator!$B$12/(Calculator!$D$7*150),1)-0.5)),MIN(MIN(MOD(A437*Calculator!$C$12/(Calculator!$D$7*150),1),1-MOD(A437*Calculator!$C$12/(Calculator!$D$7*150),1)),ABS(MOD(A437*Calculator!$C$12/(Calculator!$D$7*150),1)-0.5)),IF(INT(2*A437*Calculator!$C$12/(Calculator!$D$7*150))&gt;INT(2*A437*Calculator!$B$12/(Calculator!$D$7*150)),0,1))),1)</f>
        <v>1</v>
      </c>
      <c r="C437" s="250" t="n">
        <f aca="false">IF(Calculator!$E$13="YES",IF(A437&lt;Calculator!$G$13,0,MIN(MIN(MIN(MOD(A437*Calculator!$B$13/(Calculator!$D$7*150),1),1-MOD(A437*Calculator!$B$13/(Calculator!$D$7*150),1)),ABS(MOD(A437*Calculator!$B$13/(Calculator!$D$7*150),1)-0.5)),MIN(MIN(MOD(A437*Calculator!$C$13/(Calculator!$D$7*150),1),1-MOD(A437*Calculator!$C$13/(Calculator!$D$7*150),1)),ABS(MOD(A437*Calculator!$C$13/(Calculator!$D$7*150),1)-0.5)),IF(INT(2*A437*Calculator!$C$13/(Calculator!$D$7*150))&gt;INT(2*A437*Calculator!$B$13/(Calculator!$D$7*150)),0,1))),1)</f>
        <v>1</v>
      </c>
      <c r="D437" s="250" t="n">
        <f aca="false">IF(Calculator!$E$14="YES",IF(A437&lt;Calculator!$G$14,0,MIN(MIN(MIN(MOD(A437*Calculator!$B$14/(Calculator!$D$7*150),1),1-MOD(A437*Calculator!$B$14/(Calculator!$D$7*150),1)),ABS(MOD(A437*Calculator!$B$14/(Calculator!$D$7*150),1)-0.5)),MIN(MIN(MOD(A437*Calculator!$C$14/(Calculator!$D$7*150),1),1-MOD(A437*Calculator!$C$14/(Calculator!$D$7*150),1)),ABS(MOD(A437*Calculator!$C$14/(Calculator!$D$7*150),1)-0.5)),IF(INT(2*A437*Calculator!$C$14/(Calculator!$D$7*150))&gt;INT(2*A437*Calculator!$B$14/(Calculator!$D$7*150)),0,1))),1)</f>
        <v>1</v>
      </c>
      <c r="E437" s="250" t="n">
        <f aca="false">IF(Calculator!$E$15="YES",IF(A437&lt;Calculator!$G$15,0,MIN(MIN(MIN(MOD(A437*Calculator!$B$15/(Calculator!$D$7*150),1),1-MOD(A437*Calculator!$B$15/(Calculator!$D$7*150),1)),ABS(MOD(A437*Calculator!$B$15/(Calculator!$D$7*150),1)-0.5)),MIN(MIN(MOD(A437*Calculator!$C$15/(Calculator!$D$7*150),1),1-MOD(A437*Calculator!$C$15/(Calculator!$D$7*150),1)),ABS(MOD(A437*Calculator!$C$15/(Calculator!$D$7*150),1)-0.5)),IF(INT(2*A437*Calculator!$C$15/(Calculator!$D$7*150))&gt;INT(2*A437*Calculator!$B$15/(Calculator!$D$7*150)),0,1))),1)</f>
        <v>0.0410526315789475</v>
      </c>
      <c r="F437" s="250" t="n">
        <f aca="false">IF(Calculator!$E$16="YES",IF(A437&lt;Calculator!$G$16,0,MIN(MIN(MIN(MOD(A437*Calculator!$B$16/(Calculator!$D$7*150),1),1-MOD(A437*Calculator!$B$16/(Calculator!$D$7*150),1)),ABS(MOD(A437*Calculator!$B$16/(Calculator!$D$7*150),1)-0.5)),MIN(MIN(MOD(A437*Calculator!$C$16/(Calculator!$D$7*150),1),1-MOD(A437*Calculator!$C$16/(Calculator!$D$7*150),1)),ABS(MOD(A437*Calculator!$C$16/(Calculator!$D$7*150),1)-0.5)),IF(INT(2*A437*Calculator!$C$16/(Calculator!$D$7*150))&gt;INT(2*A437*Calculator!$B$16/(Calculator!$D$7*150)),0,1))),1)</f>
        <v>1</v>
      </c>
      <c r="G437" s="250" t="n">
        <f aca="false">IF(Calculator!$E$17="YES",IF(A437&lt;Calculator!$G$17,0,MIN(MIN(MIN(MOD(A437*Calculator!$B$17/(Calculator!$D$7*150),1),1-MOD(A437*Calculator!$B$17/(Calculator!$D$7*150),1)),ABS(MOD(A437*Calculator!$B$17/(Calculator!$D$7*150),1)-0.5)),MIN(MIN(MOD(A437*Calculator!$C$17/(Calculator!$D$7*150),1),1-MOD(A437*Calculator!$C$17/(Calculator!$D$7*150),1)),ABS(MOD(A437*Calculator!$C$17/(Calculator!$D$7*150),1)-0.5)),IF(INT(2*A437*Calculator!$C$17/(Calculator!$D$7*150))&gt;INT(2*A437*Calculator!$B$17/(Calculator!$D$7*150)),0,1))),1)</f>
        <v>0.166315789473685</v>
      </c>
      <c r="H437" s="250" t="n">
        <f aca="false">IF(Calculator!$E$18="YES",IF(A437&lt;Calculator!$G$18,0,MIN(MIN(MIN(MOD(A437*Calculator!$B$18/(Calculator!$D$7*150),1),1-MOD(A437*Calculator!$B$18/(Calculator!$D$7*150),1)),ABS(MOD(A437*Calculator!$B$18/(Calculator!$D$7*150),1)-0.5)),MIN(MIN(MOD(A437*Calculator!$C$18/(Calculator!$D$7*150),1),1-MOD(A437*Calculator!$C$18/(Calculator!$D$7*150),1)),ABS(MOD(A437*Calculator!$C$18/(Calculator!$D$7*150),1)-0.5)),IF(INT(2*A437*Calculator!$C$18/(Calculator!$D$7*150))&gt;INT(2*A437*Calculator!$B$18/(Calculator!$D$7*150)),0,1))),1)</f>
        <v>1</v>
      </c>
      <c r="I437" s="250" t="n">
        <f aca="false">IF(Calculator!$E$19="YES",IF(A437&lt;Calculator!$G$19,0,MIN(MIN(MIN(MOD(A437*Calculator!$B$19/(Calculator!$D$7*150),1),1-MOD(A437*Calculator!$B$19/(Calculator!$D$7*150),1)),ABS(MOD(A437*Calculator!$B$19/(Calculator!$D$7*150),1)-0.5)),MIN(MIN(MOD(A437*Calculator!$C$19/(Calculator!$D$7*150),1),1-MOD(A437*Calculator!$C$19/(Calculator!$D$7*150),1)),ABS(MOD(A437*Calculator!$C$19/(Calculator!$D$7*150),1)-0.5)),IF(INT(2*A437*Calculator!$C$19/(Calculator!$D$7*150))&gt;INT(2*A437*Calculator!$B$19/(Calculator!$D$7*150)),0,1))),1)</f>
        <v>1</v>
      </c>
      <c r="J437" s="250" t="n">
        <f aca="false">IF(Calculator!$E$20="YES",IF(A437&lt;Calculator!$G$20,0,MIN(MIN(MIN(MOD(A437*Calculator!$B$20/(Calculator!$D$7*150),1),1-MOD(A437*Calculator!$B$20/(Calculator!$D$7*150),1)),ABS(MOD(A437*Calculator!$B$20/(Calculator!$D$7*150),1)-0.5)),MIN(MIN(MOD(A437*Calculator!$C$20/(Calculator!$D$7*150),1),1-MOD(A437*Calculator!$C$20/(Calculator!$D$7*150),1)),ABS(MOD(A437*Calculator!$C$20/(Calculator!$D$7*150),1)-0.5)),IF(INT(2*A437*Calculator!$C$20/(Calculator!$D$7*150))&gt;INT(2*A437*Calculator!$B$20/(Calculator!$D$7*150)),0,1))),1)</f>
        <v>1</v>
      </c>
      <c r="K437" s="250" t="n">
        <f aca="false">IF(Calculator!$E$21="YES",IF(A437&lt;Calculator!$G$21,0,MIN(MIN(MIN(MOD(A437*Calculator!$B$21/(Calculator!$D$7*150),1),1-MOD(A437*Calculator!$B$21/(Calculator!$D$7*150),1)),ABS(MOD(A437*Calculator!$B$21/(Calculator!$D$7*150),1)-0.5)),MIN(MIN(MOD(A437*Calculator!$C$21/(Calculator!$D$7*150),1),1-MOD(A437*Calculator!$C$21/(Calculator!$D$7*150),1)),ABS(MOD(A437*Calculator!$C$21/(Calculator!$D$7*150),1)-0.5)),IF(INT(2*A437*Calculator!$C$21/(Calculator!$D$7*150))&gt;INT(2*A437*Calculator!$B$21/(Calculator!$D$7*150)),0,1))),1)</f>
        <v>1</v>
      </c>
      <c r="L437" s="250" t="n">
        <f aca="false">IF(Calculator!$E$22="YES",IF(A437&lt;Calculator!$G$22,0,MIN(MIN(MIN(MOD(A437*Calculator!$B$22/(Calculator!$D$7*150),1),1-MOD(A437*Calculator!$B$22/(Calculator!$D$7*150),1)),ABS(MOD(A437*Calculator!$B$22/(Calculator!$D$7*150),1)-0.5)),MIN(MIN(MOD(A437*Calculator!$C$22/(Calculator!$D$7*150),1),1-MOD(A437*Calculator!$C$22/(Calculator!$D$7*150),1)),ABS(MOD(A437*Calculator!$C$22/(Calculator!$D$7*150),1)-0.5)),IF(INT(2*A437*Calculator!$C$22/(Calculator!$D$7*150))&gt;INT(2*A437*Calculator!$B$22/(Calculator!$D$7*150)),0,1))),1)</f>
        <v>1</v>
      </c>
      <c r="M437" s="250" t="n">
        <f aca="false">MIN(B437:L437)</f>
        <v>0.0410526315789475</v>
      </c>
      <c r="N437" s="250" t="n">
        <f aca="false">SUMPRODUCT(($M$7:$M$557&gt;M437)*1)+SUMPRODUCT(($M$7:$M$557=M437)*(ROW($M$7:$M$557)&lt;ROW(M437)))+1</f>
        <v>260</v>
      </c>
      <c r="O437" s="250" t="str">
        <f aca="false">IF(M437&gt;=0.13,"★★★ EXCELLENT",IF(M437&gt;=0.12,"★★  GOOD",IF(M437&gt;=0.07,"★  FAIR",IF(M437&gt;=0.025,"⚠  MARGINAL","✗  AVOID"))))</f>
        <v>⚠  MARGINAL</v>
      </c>
    </row>
    <row r="438" customFormat="false" ht="15" hidden="false" customHeight="true" outlineLevel="0" collapsed="false">
      <c r="A438" s="251" t="n">
        <v>48.1</v>
      </c>
      <c r="B438" s="252" t="n">
        <f aca="false">IF(Calculator!$E$12="YES",IF(A438&lt;Calculator!$G$12,0,MIN(MIN(MIN(MOD(A438*Calculator!$B$12/(Calculator!$D$7*150),1),1-MOD(A438*Calculator!$B$12/(Calculator!$D$7*150),1)),ABS(MOD(A438*Calculator!$B$12/(Calculator!$D$7*150),1)-0.5)),MIN(MIN(MOD(A438*Calculator!$C$12/(Calculator!$D$7*150),1),1-MOD(A438*Calculator!$C$12/(Calculator!$D$7*150),1)),ABS(MOD(A438*Calculator!$C$12/(Calculator!$D$7*150),1)-0.5)),IF(INT(2*A438*Calculator!$C$12/(Calculator!$D$7*150))&gt;INT(2*A438*Calculator!$B$12/(Calculator!$D$7*150)),0,1))),1)</f>
        <v>1</v>
      </c>
      <c r="C438" s="252" t="n">
        <f aca="false">IF(Calculator!$E$13="YES",IF(A438&lt;Calculator!$G$13,0,MIN(MIN(MIN(MOD(A438*Calculator!$B$13/(Calculator!$D$7*150),1),1-MOD(A438*Calculator!$B$13/(Calculator!$D$7*150),1)),ABS(MOD(A438*Calculator!$B$13/(Calculator!$D$7*150),1)-0.5)),MIN(MIN(MOD(A438*Calculator!$C$13/(Calculator!$D$7*150),1),1-MOD(A438*Calculator!$C$13/(Calculator!$D$7*150),1)),ABS(MOD(A438*Calculator!$C$13/(Calculator!$D$7*150),1)-0.5)),IF(INT(2*A438*Calculator!$C$13/(Calculator!$D$7*150))&gt;INT(2*A438*Calculator!$B$13/(Calculator!$D$7*150)),0,1))),1)</f>
        <v>1</v>
      </c>
      <c r="D438" s="252" t="n">
        <f aca="false">IF(Calculator!$E$14="YES",IF(A438&lt;Calculator!$G$14,0,MIN(MIN(MIN(MOD(A438*Calculator!$B$14/(Calculator!$D$7*150),1),1-MOD(A438*Calculator!$B$14/(Calculator!$D$7*150),1)),ABS(MOD(A438*Calculator!$B$14/(Calculator!$D$7*150),1)-0.5)),MIN(MIN(MOD(A438*Calculator!$C$14/(Calculator!$D$7*150),1),1-MOD(A438*Calculator!$C$14/(Calculator!$D$7*150),1)),ABS(MOD(A438*Calculator!$C$14/(Calculator!$D$7*150),1)-0.5)),IF(INT(2*A438*Calculator!$C$14/(Calculator!$D$7*150))&gt;INT(2*A438*Calculator!$B$14/(Calculator!$D$7*150)),0,1))),1)</f>
        <v>1</v>
      </c>
      <c r="E438" s="252" t="n">
        <f aca="false">IF(Calculator!$E$15="YES",IF(A438&lt;Calculator!$G$15,0,MIN(MIN(MIN(MOD(A438*Calculator!$B$15/(Calculator!$D$7*150),1),1-MOD(A438*Calculator!$B$15/(Calculator!$D$7*150),1)),ABS(MOD(A438*Calculator!$B$15/(Calculator!$D$7*150),1)-0.5)),MIN(MIN(MOD(A438*Calculator!$C$15/(Calculator!$D$7*150),1),1-MOD(A438*Calculator!$C$15/(Calculator!$D$7*150),1)),ABS(MOD(A438*Calculator!$C$15/(Calculator!$D$7*150),1)-0.5)),IF(INT(2*A438*Calculator!$C$15/(Calculator!$D$7*150))&gt;INT(2*A438*Calculator!$B$15/(Calculator!$D$7*150)),0,1))),1)</f>
        <v>0.0359298245614035</v>
      </c>
      <c r="F438" s="252" t="n">
        <f aca="false">IF(Calculator!$E$16="YES",IF(A438&lt;Calculator!$G$16,0,MIN(MIN(MIN(MOD(A438*Calculator!$B$16/(Calculator!$D$7*150),1),1-MOD(A438*Calculator!$B$16/(Calculator!$D$7*150),1)),ABS(MOD(A438*Calculator!$B$16/(Calculator!$D$7*150),1)-0.5)),MIN(MIN(MOD(A438*Calculator!$C$16/(Calculator!$D$7*150),1),1-MOD(A438*Calculator!$C$16/(Calculator!$D$7*150),1)),ABS(MOD(A438*Calculator!$C$16/(Calculator!$D$7*150),1)-0.5)),IF(INT(2*A438*Calculator!$C$16/(Calculator!$D$7*150))&gt;INT(2*A438*Calculator!$B$16/(Calculator!$D$7*150)),0,1))),1)</f>
        <v>1</v>
      </c>
      <c r="G438" s="252" t="n">
        <f aca="false">IF(Calculator!$E$17="YES",IF(A438&lt;Calculator!$G$17,0,MIN(MIN(MIN(MOD(A438*Calculator!$B$17/(Calculator!$D$7*150),1),1-MOD(A438*Calculator!$B$17/(Calculator!$D$7*150),1)),ABS(MOD(A438*Calculator!$B$17/(Calculator!$D$7*150),1)-0.5)),MIN(MIN(MOD(A438*Calculator!$C$17/(Calculator!$D$7*150),1),1-MOD(A438*Calculator!$C$17/(Calculator!$D$7*150),1)),ABS(MOD(A438*Calculator!$C$17/(Calculator!$D$7*150),1)-0.5)),IF(INT(2*A438*Calculator!$C$17/(Calculator!$D$7*150))&gt;INT(2*A438*Calculator!$B$17/(Calculator!$D$7*150)),0,1))),1)</f>
        <v>0.156245614035088</v>
      </c>
      <c r="H438" s="252" t="n">
        <f aca="false">IF(Calculator!$E$18="YES",IF(A438&lt;Calculator!$G$18,0,MIN(MIN(MIN(MOD(A438*Calculator!$B$18/(Calculator!$D$7*150),1),1-MOD(A438*Calculator!$B$18/(Calculator!$D$7*150),1)),ABS(MOD(A438*Calculator!$B$18/(Calculator!$D$7*150),1)-0.5)),MIN(MIN(MOD(A438*Calculator!$C$18/(Calculator!$D$7*150),1),1-MOD(A438*Calculator!$C$18/(Calculator!$D$7*150),1)),ABS(MOD(A438*Calculator!$C$18/(Calculator!$D$7*150),1)-0.5)),IF(INT(2*A438*Calculator!$C$18/(Calculator!$D$7*150))&gt;INT(2*A438*Calculator!$B$18/(Calculator!$D$7*150)),0,1))),1)</f>
        <v>1</v>
      </c>
      <c r="I438" s="252" t="n">
        <f aca="false">IF(Calculator!$E$19="YES",IF(A438&lt;Calculator!$G$19,0,MIN(MIN(MIN(MOD(A438*Calculator!$B$19/(Calculator!$D$7*150),1),1-MOD(A438*Calculator!$B$19/(Calculator!$D$7*150),1)),ABS(MOD(A438*Calculator!$B$19/(Calculator!$D$7*150),1)-0.5)),MIN(MIN(MOD(A438*Calculator!$C$19/(Calculator!$D$7*150),1),1-MOD(A438*Calculator!$C$19/(Calculator!$D$7*150),1)),ABS(MOD(A438*Calculator!$C$19/(Calculator!$D$7*150),1)-0.5)),IF(INT(2*A438*Calculator!$C$19/(Calculator!$D$7*150))&gt;INT(2*A438*Calculator!$B$19/(Calculator!$D$7*150)),0,1))),1)</f>
        <v>1</v>
      </c>
      <c r="J438" s="252" t="n">
        <f aca="false">IF(Calculator!$E$20="YES",IF(A438&lt;Calculator!$G$20,0,MIN(MIN(MIN(MOD(A438*Calculator!$B$20/(Calculator!$D$7*150),1),1-MOD(A438*Calculator!$B$20/(Calculator!$D$7*150),1)),ABS(MOD(A438*Calculator!$B$20/(Calculator!$D$7*150),1)-0.5)),MIN(MIN(MOD(A438*Calculator!$C$20/(Calculator!$D$7*150),1),1-MOD(A438*Calculator!$C$20/(Calculator!$D$7*150),1)),ABS(MOD(A438*Calculator!$C$20/(Calculator!$D$7*150),1)-0.5)),IF(INT(2*A438*Calculator!$C$20/(Calculator!$D$7*150))&gt;INT(2*A438*Calculator!$B$20/(Calculator!$D$7*150)),0,1))),1)</f>
        <v>1</v>
      </c>
      <c r="K438" s="252" t="n">
        <f aca="false">IF(Calculator!$E$21="YES",IF(A438&lt;Calculator!$G$21,0,MIN(MIN(MIN(MOD(A438*Calculator!$B$21/(Calculator!$D$7*150),1),1-MOD(A438*Calculator!$B$21/(Calculator!$D$7*150),1)),ABS(MOD(A438*Calculator!$B$21/(Calculator!$D$7*150),1)-0.5)),MIN(MIN(MOD(A438*Calculator!$C$21/(Calculator!$D$7*150),1),1-MOD(A438*Calculator!$C$21/(Calculator!$D$7*150),1)),ABS(MOD(A438*Calculator!$C$21/(Calculator!$D$7*150),1)-0.5)),IF(INT(2*A438*Calculator!$C$21/(Calculator!$D$7*150))&gt;INT(2*A438*Calculator!$B$21/(Calculator!$D$7*150)),0,1))),1)</f>
        <v>1</v>
      </c>
      <c r="L438" s="252" t="n">
        <f aca="false">IF(Calculator!$E$22="YES",IF(A438&lt;Calculator!$G$22,0,MIN(MIN(MIN(MOD(A438*Calculator!$B$22/(Calculator!$D$7*150),1),1-MOD(A438*Calculator!$B$22/(Calculator!$D$7*150),1)),ABS(MOD(A438*Calculator!$B$22/(Calculator!$D$7*150),1)-0.5)),MIN(MIN(MOD(A438*Calculator!$C$22/(Calculator!$D$7*150),1),1-MOD(A438*Calculator!$C$22/(Calculator!$D$7*150),1)),ABS(MOD(A438*Calculator!$C$22/(Calculator!$D$7*150),1)-0.5)),IF(INT(2*A438*Calculator!$C$22/(Calculator!$D$7*150))&gt;INT(2*A438*Calculator!$B$22/(Calculator!$D$7*150)),0,1))),1)</f>
        <v>1</v>
      </c>
      <c r="M438" s="252" t="n">
        <f aca="false">MIN(B438:L438)</f>
        <v>0.0359298245614035</v>
      </c>
      <c r="N438" s="252" t="n">
        <f aca="false">SUMPRODUCT(($M$7:$M$557&gt;M438)*1)+SUMPRODUCT(($M$7:$M$557=M438)*(ROW($M$7:$M$557)&lt;ROW(M438)))+1</f>
        <v>274</v>
      </c>
      <c r="O438" s="252" t="str">
        <f aca="false">IF(M438&gt;=0.13,"★★★ EXCELLENT",IF(M438&gt;=0.12,"★★  GOOD",IF(M438&gt;=0.07,"★  FAIR",IF(M438&gt;=0.025,"⚠  MARGINAL","✗  AVOID"))))</f>
        <v>⚠  MARGINAL</v>
      </c>
    </row>
    <row r="439" customFormat="false" ht="15" hidden="false" customHeight="true" outlineLevel="0" collapsed="false">
      <c r="A439" s="249" t="n">
        <v>48.2</v>
      </c>
      <c r="B439" s="250" t="n">
        <f aca="false">IF(Calculator!$E$12="YES",IF(A439&lt;Calculator!$G$12,0,MIN(MIN(MIN(MOD(A439*Calculator!$B$12/(Calculator!$D$7*150),1),1-MOD(A439*Calculator!$B$12/(Calculator!$D$7*150),1)),ABS(MOD(A439*Calculator!$B$12/(Calculator!$D$7*150),1)-0.5)),MIN(MIN(MOD(A439*Calculator!$C$12/(Calculator!$D$7*150),1),1-MOD(A439*Calculator!$C$12/(Calculator!$D$7*150),1)),ABS(MOD(A439*Calculator!$C$12/(Calculator!$D$7*150),1)-0.5)),IF(INT(2*A439*Calculator!$C$12/(Calculator!$D$7*150))&gt;INT(2*A439*Calculator!$B$12/(Calculator!$D$7*150)),0,1))),1)</f>
        <v>1</v>
      </c>
      <c r="C439" s="250" t="n">
        <f aca="false">IF(Calculator!$E$13="YES",IF(A439&lt;Calculator!$G$13,0,MIN(MIN(MIN(MOD(A439*Calculator!$B$13/(Calculator!$D$7*150),1),1-MOD(A439*Calculator!$B$13/(Calculator!$D$7*150),1)),ABS(MOD(A439*Calculator!$B$13/(Calculator!$D$7*150),1)-0.5)),MIN(MIN(MOD(A439*Calculator!$C$13/(Calculator!$D$7*150),1),1-MOD(A439*Calculator!$C$13/(Calculator!$D$7*150),1)),ABS(MOD(A439*Calculator!$C$13/(Calculator!$D$7*150),1)-0.5)),IF(INT(2*A439*Calculator!$C$13/(Calculator!$D$7*150))&gt;INT(2*A439*Calculator!$B$13/(Calculator!$D$7*150)),0,1))),1)</f>
        <v>1</v>
      </c>
      <c r="D439" s="250" t="n">
        <f aca="false">IF(Calculator!$E$14="YES",IF(A439&lt;Calculator!$G$14,0,MIN(MIN(MIN(MOD(A439*Calculator!$B$14/(Calculator!$D$7*150),1),1-MOD(A439*Calculator!$B$14/(Calculator!$D$7*150),1)),ABS(MOD(A439*Calculator!$B$14/(Calculator!$D$7*150),1)-0.5)),MIN(MIN(MOD(A439*Calculator!$C$14/(Calculator!$D$7*150),1),1-MOD(A439*Calculator!$C$14/(Calculator!$D$7*150),1)),ABS(MOD(A439*Calculator!$C$14/(Calculator!$D$7*150),1)-0.5)),IF(INT(2*A439*Calculator!$C$14/(Calculator!$D$7*150))&gt;INT(2*A439*Calculator!$B$14/(Calculator!$D$7*150)),0,1))),1)</f>
        <v>1</v>
      </c>
      <c r="E439" s="250" t="n">
        <f aca="false">IF(Calculator!$E$15="YES",IF(A439&lt;Calculator!$G$15,0,MIN(MIN(MIN(MOD(A439*Calculator!$B$15/(Calculator!$D$7*150),1),1-MOD(A439*Calculator!$B$15/(Calculator!$D$7*150),1)),ABS(MOD(A439*Calculator!$B$15/(Calculator!$D$7*150),1)-0.5)),MIN(MIN(MOD(A439*Calculator!$C$15/(Calculator!$D$7*150),1),1-MOD(A439*Calculator!$C$15/(Calculator!$D$7*150),1)),ABS(MOD(A439*Calculator!$C$15/(Calculator!$D$7*150),1)-0.5)),IF(INT(2*A439*Calculator!$C$15/(Calculator!$D$7*150))&gt;INT(2*A439*Calculator!$B$15/(Calculator!$D$7*150)),0,1))),1)</f>
        <v>0.0308070175438595</v>
      </c>
      <c r="F439" s="250" t="n">
        <f aca="false">IF(Calculator!$E$16="YES",IF(A439&lt;Calculator!$G$16,0,MIN(MIN(MIN(MOD(A439*Calculator!$B$16/(Calculator!$D$7*150),1),1-MOD(A439*Calculator!$B$16/(Calculator!$D$7*150),1)),ABS(MOD(A439*Calculator!$B$16/(Calculator!$D$7*150),1)-0.5)),MIN(MIN(MOD(A439*Calculator!$C$16/(Calculator!$D$7*150),1),1-MOD(A439*Calculator!$C$16/(Calculator!$D$7*150),1)),ABS(MOD(A439*Calculator!$C$16/(Calculator!$D$7*150),1)-0.5)),IF(INT(2*A439*Calculator!$C$16/(Calculator!$D$7*150))&gt;INT(2*A439*Calculator!$B$16/(Calculator!$D$7*150)),0,1))),1)</f>
        <v>1</v>
      </c>
      <c r="G439" s="250" t="n">
        <f aca="false">IF(Calculator!$E$17="YES",IF(A439&lt;Calculator!$G$17,0,MIN(MIN(MIN(MOD(A439*Calculator!$B$17/(Calculator!$D$7*150),1),1-MOD(A439*Calculator!$B$17/(Calculator!$D$7*150),1)),ABS(MOD(A439*Calculator!$B$17/(Calculator!$D$7*150),1)-0.5)),MIN(MIN(MOD(A439*Calculator!$C$17/(Calculator!$D$7*150),1),1-MOD(A439*Calculator!$C$17/(Calculator!$D$7*150),1)),ABS(MOD(A439*Calculator!$C$17/(Calculator!$D$7*150),1)-0.5)),IF(INT(2*A439*Calculator!$C$17/(Calculator!$D$7*150))&gt;INT(2*A439*Calculator!$B$17/(Calculator!$D$7*150)),0,1))),1)</f>
        <v>0.146175438596491</v>
      </c>
      <c r="H439" s="250" t="n">
        <f aca="false">IF(Calculator!$E$18="YES",IF(A439&lt;Calculator!$G$18,0,MIN(MIN(MIN(MOD(A439*Calculator!$B$18/(Calculator!$D$7*150),1),1-MOD(A439*Calculator!$B$18/(Calculator!$D$7*150),1)),ABS(MOD(A439*Calculator!$B$18/(Calculator!$D$7*150),1)-0.5)),MIN(MIN(MOD(A439*Calculator!$C$18/(Calculator!$D$7*150),1),1-MOD(A439*Calculator!$C$18/(Calculator!$D$7*150),1)),ABS(MOD(A439*Calculator!$C$18/(Calculator!$D$7*150),1)-0.5)),IF(INT(2*A439*Calculator!$C$18/(Calculator!$D$7*150))&gt;INT(2*A439*Calculator!$B$18/(Calculator!$D$7*150)),0,1))),1)</f>
        <v>1</v>
      </c>
      <c r="I439" s="250" t="n">
        <f aca="false">IF(Calculator!$E$19="YES",IF(A439&lt;Calculator!$G$19,0,MIN(MIN(MIN(MOD(A439*Calculator!$B$19/(Calculator!$D$7*150),1),1-MOD(A439*Calculator!$B$19/(Calculator!$D$7*150),1)),ABS(MOD(A439*Calculator!$B$19/(Calculator!$D$7*150),1)-0.5)),MIN(MIN(MOD(A439*Calculator!$C$19/(Calculator!$D$7*150),1),1-MOD(A439*Calculator!$C$19/(Calculator!$D$7*150),1)),ABS(MOD(A439*Calculator!$C$19/(Calculator!$D$7*150),1)-0.5)),IF(INT(2*A439*Calculator!$C$19/(Calculator!$D$7*150))&gt;INT(2*A439*Calculator!$B$19/(Calculator!$D$7*150)),0,1))),1)</f>
        <v>1</v>
      </c>
      <c r="J439" s="250" t="n">
        <f aca="false">IF(Calculator!$E$20="YES",IF(A439&lt;Calculator!$G$20,0,MIN(MIN(MIN(MOD(A439*Calculator!$B$20/(Calculator!$D$7*150),1),1-MOD(A439*Calculator!$B$20/(Calculator!$D$7*150),1)),ABS(MOD(A439*Calculator!$B$20/(Calculator!$D$7*150),1)-0.5)),MIN(MIN(MOD(A439*Calculator!$C$20/(Calculator!$D$7*150),1),1-MOD(A439*Calculator!$C$20/(Calculator!$D$7*150),1)),ABS(MOD(A439*Calculator!$C$20/(Calculator!$D$7*150),1)-0.5)),IF(INT(2*A439*Calculator!$C$20/(Calculator!$D$7*150))&gt;INT(2*A439*Calculator!$B$20/(Calculator!$D$7*150)),0,1))),1)</f>
        <v>1</v>
      </c>
      <c r="K439" s="250" t="n">
        <f aca="false">IF(Calculator!$E$21="YES",IF(A439&lt;Calculator!$G$21,0,MIN(MIN(MIN(MOD(A439*Calculator!$B$21/(Calculator!$D$7*150),1),1-MOD(A439*Calculator!$B$21/(Calculator!$D$7*150),1)),ABS(MOD(A439*Calculator!$B$21/(Calculator!$D$7*150),1)-0.5)),MIN(MIN(MOD(A439*Calculator!$C$21/(Calculator!$D$7*150),1),1-MOD(A439*Calculator!$C$21/(Calculator!$D$7*150),1)),ABS(MOD(A439*Calculator!$C$21/(Calculator!$D$7*150),1)-0.5)),IF(INT(2*A439*Calculator!$C$21/(Calculator!$D$7*150))&gt;INT(2*A439*Calculator!$B$21/(Calculator!$D$7*150)),0,1))),1)</f>
        <v>1</v>
      </c>
      <c r="L439" s="250" t="n">
        <f aca="false">IF(Calculator!$E$22="YES",IF(A439&lt;Calculator!$G$22,0,MIN(MIN(MIN(MOD(A439*Calculator!$B$22/(Calculator!$D$7*150),1),1-MOD(A439*Calculator!$B$22/(Calculator!$D$7*150),1)),ABS(MOD(A439*Calculator!$B$22/(Calculator!$D$7*150),1)-0.5)),MIN(MIN(MOD(A439*Calculator!$C$22/(Calculator!$D$7*150),1),1-MOD(A439*Calculator!$C$22/(Calculator!$D$7*150),1)),ABS(MOD(A439*Calculator!$C$22/(Calculator!$D$7*150),1)-0.5)),IF(INT(2*A439*Calculator!$C$22/(Calculator!$D$7*150))&gt;INT(2*A439*Calculator!$B$22/(Calculator!$D$7*150)),0,1))),1)</f>
        <v>1</v>
      </c>
      <c r="M439" s="250" t="n">
        <f aca="false">MIN(B439:L439)</f>
        <v>0.0308070175438595</v>
      </c>
      <c r="N439" s="250" t="n">
        <f aca="false">SUMPRODUCT(($M$7:$M$557&gt;M439)*1)+SUMPRODUCT(($M$7:$M$557=M439)*(ROW($M$7:$M$557)&lt;ROW(M439)))+1</f>
        <v>290</v>
      </c>
      <c r="O439" s="250" t="str">
        <f aca="false">IF(M439&gt;=0.13,"★★★ EXCELLENT",IF(M439&gt;=0.12,"★★  GOOD",IF(M439&gt;=0.07,"★  FAIR",IF(M439&gt;=0.025,"⚠  MARGINAL","✗  AVOID"))))</f>
        <v>⚠  MARGINAL</v>
      </c>
    </row>
    <row r="440" customFormat="false" ht="15" hidden="false" customHeight="true" outlineLevel="0" collapsed="false">
      <c r="A440" s="251" t="n">
        <v>48.3</v>
      </c>
      <c r="B440" s="252" t="n">
        <f aca="false">IF(Calculator!$E$12="YES",IF(A440&lt;Calculator!$G$12,0,MIN(MIN(MIN(MOD(A440*Calculator!$B$12/(Calculator!$D$7*150),1),1-MOD(A440*Calculator!$B$12/(Calculator!$D$7*150),1)),ABS(MOD(A440*Calculator!$B$12/(Calculator!$D$7*150),1)-0.5)),MIN(MIN(MOD(A440*Calculator!$C$12/(Calculator!$D$7*150),1),1-MOD(A440*Calculator!$C$12/(Calculator!$D$7*150),1)),ABS(MOD(A440*Calculator!$C$12/(Calculator!$D$7*150),1)-0.5)),IF(INT(2*A440*Calculator!$C$12/(Calculator!$D$7*150))&gt;INT(2*A440*Calculator!$B$12/(Calculator!$D$7*150)),0,1))),1)</f>
        <v>1</v>
      </c>
      <c r="C440" s="252" t="n">
        <f aca="false">IF(Calculator!$E$13="YES",IF(A440&lt;Calculator!$G$13,0,MIN(MIN(MIN(MOD(A440*Calculator!$B$13/(Calculator!$D$7*150),1),1-MOD(A440*Calculator!$B$13/(Calculator!$D$7*150),1)),ABS(MOD(A440*Calculator!$B$13/(Calculator!$D$7*150),1)-0.5)),MIN(MIN(MOD(A440*Calculator!$C$13/(Calculator!$D$7*150),1),1-MOD(A440*Calculator!$C$13/(Calculator!$D$7*150),1)),ABS(MOD(A440*Calculator!$C$13/(Calculator!$D$7*150),1)-0.5)),IF(INT(2*A440*Calculator!$C$13/(Calculator!$D$7*150))&gt;INT(2*A440*Calculator!$B$13/(Calculator!$D$7*150)),0,1))),1)</f>
        <v>1</v>
      </c>
      <c r="D440" s="252" t="n">
        <f aca="false">IF(Calculator!$E$14="YES",IF(A440&lt;Calculator!$G$14,0,MIN(MIN(MIN(MOD(A440*Calculator!$B$14/(Calculator!$D$7*150),1),1-MOD(A440*Calculator!$B$14/(Calculator!$D$7*150),1)),ABS(MOD(A440*Calculator!$B$14/(Calculator!$D$7*150),1)-0.5)),MIN(MIN(MOD(A440*Calculator!$C$14/(Calculator!$D$7*150),1),1-MOD(A440*Calculator!$C$14/(Calculator!$D$7*150),1)),ABS(MOD(A440*Calculator!$C$14/(Calculator!$D$7*150),1)-0.5)),IF(INT(2*A440*Calculator!$C$14/(Calculator!$D$7*150))&gt;INT(2*A440*Calculator!$B$14/(Calculator!$D$7*150)),0,1))),1)</f>
        <v>1</v>
      </c>
      <c r="E440" s="252" t="n">
        <f aca="false">IF(Calculator!$E$15="YES",IF(A440&lt;Calculator!$G$15,0,MIN(MIN(MIN(MOD(A440*Calculator!$B$15/(Calculator!$D$7*150),1),1-MOD(A440*Calculator!$B$15/(Calculator!$D$7*150),1)),ABS(MOD(A440*Calculator!$B$15/(Calculator!$D$7*150),1)-0.5)),MIN(MIN(MOD(A440*Calculator!$C$15/(Calculator!$D$7*150),1),1-MOD(A440*Calculator!$C$15/(Calculator!$D$7*150),1)),ABS(MOD(A440*Calculator!$C$15/(Calculator!$D$7*150),1)-0.5)),IF(INT(2*A440*Calculator!$C$15/(Calculator!$D$7*150))&gt;INT(2*A440*Calculator!$B$15/(Calculator!$D$7*150)),0,1))),1)</f>
        <v>0.025684210526316</v>
      </c>
      <c r="F440" s="252" t="n">
        <f aca="false">IF(Calculator!$E$16="YES",IF(A440&lt;Calculator!$G$16,0,MIN(MIN(MIN(MOD(A440*Calculator!$B$16/(Calculator!$D$7*150),1),1-MOD(A440*Calculator!$B$16/(Calculator!$D$7*150),1)),ABS(MOD(A440*Calculator!$B$16/(Calculator!$D$7*150),1)-0.5)),MIN(MIN(MOD(A440*Calculator!$C$16/(Calculator!$D$7*150),1),1-MOD(A440*Calculator!$C$16/(Calculator!$D$7*150),1)),ABS(MOD(A440*Calculator!$C$16/(Calculator!$D$7*150),1)-0.5)),IF(INT(2*A440*Calculator!$C$16/(Calculator!$D$7*150))&gt;INT(2*A440*Calculator!$B$16/(Calculator!$D$7*150)),0,1))),1)</f>
        <v>1</v>
      </c>
      <c r="G440" s="252" t="n">
        <f aca="false">IF(Calculator!$E$17="YES",IF(A440&lt;Calculator!$G$17,0,MIN(MIN(MIN(MOD(A440*Calculator!$B$17/(Calculator!$D$7*150),1),1-MOD(A440*Calculator!$B$17/(Calculator!$D$7*150),1)),ABS(MOD(A440*Calculator!$B$17/(Calculator!$D$7*150),1)-0.5)),MIN(MIN(MOD(A440*Calculator!$C$17/(Calculator!$D$7*150),1),1-MOD(A440*Calculator!$C$17/(Calculator!$D$7*150),1)),ABS(MOD(A440*Calculator!$C$17/(Calculator!$D$7*150),1)-0.5)),IF(INT(2*A440*Calculator!$C$17/(Calculator!$D$7*150))&gt;INT(2*A440*Calculator!$B$17/(Calculator!$D$7*150)),0,1))),1)</f>
        <v>0.136105263157895</v>
      </c>
      <c r="H440" s="252" t="n">
        <f aca="false">IF(Calculator!$E$18="YES",IF(A440&lt;Calculator!$G$18,0,MIN(MIN(MIN(MOD(A440*Calculator!$B$18/(Calculator!$D$7*150),1),1-MOD(A440*Calculator!$B$18/(Calculator!$D$7*150),1)),ABS(MOD(A440*Calculator!$B$18/(Calculator!$D$7*150),1)-0.5)),MIN(MIN(MOD(A440*Calculator!$C$18/(Calculator!$D$7*150),1),1-MOD(A440*Calculator!$C$18/(Calculator!$D$7*150),1)),ABS(MOD(A440*Calculator!$C$18/(Calculator!$D$7*150),1)-0.5)),IF(INT(2*A440*Calculator!$C$18/(Calculator!$D$7*150))&gt;INT(2*A440*Calculator!$B$18/(Calculator!$D$7*150)),0,1))),1)</f>
        <v>1</v>
      </c>
      <c r="I440" s="252" t="n">
        <f aca="false">IF(Calculator!$E$19="YES",IF(A440&lt;Calculator!$G$19,0,MIN(MIN(MIN(MOD(A440*Calculator!$B$19/(Calculator!$D$7*150),1),1-MOD(A440*Calculator!$B$19/(Calculator!$D$7*150),1)),ABS(MOD(A440*Calculator!$B$19/(Calculator!$D$7*150),1)-0.5)),MIN(MIN(MOD(A440*Calculator!$C$19/(Calculator!$D$7*150),1),1-MOD(A440*Calculator!$C$19/(Calculator!$D$7*150),1)),ABS(MOD(A440*Calculator!$C$19/(Calculator!$D$7*150),1)-0.5)),IF(INT(2*A440*Calculator!$C$19/(Calculator!$D$7*150))&gt;INT(2*A440*Calculator!$B$19/(Calculator!$D$7*150)),0,1))),1)</f>
        <v>1</v>
      </c>
      <c r="J440" s="252" t="n">
        <f aca="false">IF(Calculator!$E$20="YES",IF(A440&lt;Calculator!$G$20,0,MIN(MIN(MIN(MOD(A440*Calculator!$B$20/(Calculator!$D$7*150),1),1-MOD(A440*Calculator!$B$20/(Calculator!$D$7*150),1)),ABS(MOD(A440*Calculator!$B$20/(Calculator!$D$7*150),1)-0.5)),MIN(MIN(MOD(A440*Calculator!$C$20/(Calculator!$D$7*150),1),1-MOD(A440*Calculator!$C$20/(Calculator!$D$7*150),1)),ABS(MOD(A440*Calculator!$C$20/(Calculator!$D$7*150),1)-0.5)),IF(INT(2*A440*Calculator!$C$20/(Calculator!$D$7*150))&gt;INT(2*A440*Calculator!$B$20/(Calculator!$D$7*150)),0,1))),1)</f>
        <v>1</v>
      </c>
      <c r="K440" s="252" t="n">
        <f aca="false">IF(Calculator!$E$21="YES",IF(A440&lt;Calculator!$G$21,0,MIN(MIN(MIN(MOD(A440*Calculator!$B$21/(Calculator!$D$7*150),1),1-MOD(A440*Calculator!$B$21/(Calculator!$D$7*150),1)),ABS(MOD(A440*Calculator!$B$21/(Calculator!$D$7*150),1)-0.5)),MIN(MIN(MOD(A440*Calculator!$C$21/(Calculator!$D$7*150),1),1-MOD(A440*Calculator!$C$21/(Calculator!$D$7*150),1)),ABS(MOD(A440*Calculator!$C$21/(Calculator!$D$7*150),1)-0.5)),IF(INT(2*A440*Calculator!$C$21/(Calculator!$D$7*150))&gt;INT(2*A440*Calculator!$B$21/(Calculator!$D$7*150)),0,1))),1)</f>
        <v>1</v>
      </c>
      <c r="L440" s="252" t="n">
        <f aca="false">IF(Calculator!$E$22="YES",IF(A440&lt;Calculator!$G$22,0,MIN(MIN(MIN(MOD(A440*Calculator!$B$22/(Calculator!$D$7*150),1),1-MOD(A440*Calculator!$B$22/(Calculator!$D$7*150),1)),ABS(MOD(A440*Calculator!$B$22/(Calculator!$D$7*150),1)-0.5)),MIN(MIN(MOD(A440*Calculator!$C$22/(Calculator!$D$7*150),1),1-MOD(A440*Calculator!$C$22/(Calculator!$D$7*150),1)),ABS(MOD(A440*Calculator!$C$22/(Calculator!$D$7*150),1)-0.5)),IF(INT(2*A440*Calculator!$C$22/(Calculator!$D$7*150))&gt;INT(2*A440*Calculator!$B$22/(Calculator!$D$7*150)),0,1))),1)</f>
        <v>1</v>
      </c>
      <c r="M440" s="252" t="n">
        <f aca="false">MIN(B440:L440)</f>
        <v>0.025684210526316</v>
      </c>
      <c r="N440" s="252" t="n">
        <f aca="false">SUMPRODUCT(($M$7:$M$557&gt;M440)*1)+SUMPRODUCT(($M$7:$M$557=M440)*(ROW($M$7:$M$557)&lt;ROW(M440)))+1</f>
        <v>305</v>
      </c>
      <c r="O440" s="252" t="str">
        <f aca="false">IF(M440&gt;=0.13,"★★★ EXCELLENT",IF(M440&gt;=0.12,"★★  GOOD",IF(M440&gt;=0.07,"★  FAIR",IF(M440&gt;=0.025,"⚠  MARGINAL","✗  AVOID"))))</f>
        <v>⚠  MARGINAL</v>
      </c>
    </row>
    <row r="441" customFormat="false" ht="15" hidden="false" customHeight="true" outlineLevel="0" collapsed="false">
      <c r="A441" s="249" t="n">
        <v>48.4</v>
      </c>
      <c r="B441" s="250" t="n">
        <f aca="false">IF(Calculator!$E$12="YES",IF(A441&lt;Calculator!$G$12,0,MIN(MIN(MIN(MOD(A441*Calculator!$B$12/(Calculator!$D$7*150),1),1-MOD(A441*Calculator!$B$12/(Calculator!$D$7*150),1)),ABS(MOD(A441*Calculator!$B$12/(Calculator!$D$7*150),1)-0.5)),MIN(MIN(MOD(A441*Calculator!$C$12/(Calculator!$D$7*150),1),1-MOD(A441*Calculator!$C$12/(Calculator!$D$7*150),1)),ABS(MOD(A441*Calculator!$C$12/(Calculator!$D$7*150),1)-0.5)),IF(INT(2*A441*Calculator!$C$12/(Calculator!$D$7*150))&gt;INT(2*A441*Calculator!$B$12/(Calculator!$D$7*150)),0,1))),1)</f>
        <v>1</v>
      </c>
      <c r="C441" s="250" t="n">
        <f aca="false">IF(Calculator!$E$13="YES",IF(A441&lt;Calculator!$G$13,0,MIN(MIN(MIN(MOD(A441*Calculator!$B$13/(Calculator!$D$7*150),1),1-MOD(A441*Calculator!$B$13/(Calculator!$D$7*150),1)),ABS(MOD(A441*Calculator!$B$13/(Calculator!$D$7*150),1)-0.5)),MIN(MIN(MOD(A441*Calculator!$C$13/(Calculator!$D$7*150),1),1-MOD(A441*Calculator!$C$13/(Calculator!$D$7*150),1)),ABS(MOD(A441*Calculator!$C$13/(Calculator!$D$7*150),1)-0.5)),IF(INT(2*A441*Calculator!$C$13/(Calculator!$D$7*150))&gt;INT(2*A441*Calculator!$B$13/(Calculator!$D$7*150)),0,1))),1)</f>
        <v>1</v>
      </c>
      <c r="D441" s="250" t="n">
        <f aca="false">IF(Calculator!$E$14="YES",IF(A441&lt;Calculator!$G$14,0,MIN(MIN(MIN(MOD(A441*Calculator!$B$14/(Calculator!$D$7*150),1),1-MOD(A441*Calculator!$B$14/(Calculator!$D$7*150),1)),ABS(MOD(A441*Calculator!$B$14/(Calculator!$D$7*150),1)-0.5)),MIN(MIN(MOD(A441*Calculator!$C$14/(Calculator!$D$7*150),1),1-MOD(A441*Calculator!$C$14/(Calculator!$D$7*150),1)),ABS(MOD(A441*Calculator!$C$14/(Calculator!$D$7*150),1)-0.5)),IF(INT(2*A441*Calculator!$C$14/(Calculator!$D$7*150))&gt;INT(2*A441*Calculator!$B$14/(Calculator!$D$7*150)),0,1))),1)</f>
        <v>1</v>
      </c>
      <c r="E441" s="250" t="n">
        <f aca="false">IF(Calculator!$E$15="YES",IF(A441&lt;Calculator!$G$15,0,MIN(MIN(MIN(MOD(A441*Calculator!$B$15/(Calculator!$D$7*150),1),1-MOD(A441*Calculator!$B$15/(Calculator!$D$7*150),1)),ABS(MOD(A441*Calculator!$B$15/(Calculator!$D$7*150),1)-0.5)),MIN(MIN(MOD(A441*Calculator!$C$15/(Calculator!$D$7*150),1),1-MOD(A441*Calculator!$C$15/(Calculator!$D$7*150),1)),ABS(MOD(A441*Calculator!$C$15/(Calculator!$D$7*150),1)-0.5)),IF(INT(2*A441*Calculator!$C$15/(Calculator!$D$7*150))&gt;INT(2*A441*Calculator!$B$15/(Calculator!$D$7*150)),0,1))),1)</f>
        <v>0.020561403508772</v>
      </c>
      <c r="F441" s="250" t="n">
        <f aca="false">IF(Calculator!$E$16="YES",IF(A441&lt;Calculator!$G$16,0,MIN(MIN(MIN(MOD(A441*Calculator!$B$16/(Calculator!$D$7*150),1),1-MOD(A441*Calculator!$B$16/(Calculator!$D$7*150),1)),ABS(MOD(A441*Calculator!$B$16/(Calculator!$D$7*150),1)-0.5)),MIN(MIN(MOD(A441*Calculator!$C$16/(Calculator!$D$7*150),1),1-MOD(A441*Calculator!$C$16/(Calculator!$D$7*150),1)),ABS(MOD(A441*Calculator!$C$16/(Calculator!$D$7*150),1)-0.5)),IF(INT(2*A441*Calculator!$C$16/(Calculator!$D$7*150))&gt;INT(2*A441*Calculator!$B$16/(Calculator!$D$7*150)),0,1))),1)</f>
        <v>1</v>
      </c>
      <c r="G441" s="250" t="n">
        <f aca="false">IF(Calculator!$E$17="YES",IF(A441&lt;Calculator!$G$17,0,MIN(MIN(MIN(MOD(A441*Calculator!$B$17/(Calculator!$D$7*150),1),1-MOD(A441*Calculator!$B$17/(Calculator!$D$7*150),1)),ABS(MOD(A441*Calculator!$B$17/(Calculator!$D$7*150),1)-0.5)),MIN(MIN(MOD(A441*Calculator!$C$17/(Calculator!$D$7*150),1),1-MOD(A441*Calculator!$C$17/(Calculator!$D$7*150),1)),ABS(MOD(A441*Calculator!$C$17/(Calculator!$D$7*150),1)-0.5)),IF(INT(2*A441*Calculator!$C$17/(Calculator!$D$7*150))&gt;INT(2*A441*Calculator!$B$17/(Calculator!$D$7*150)),0,1))),1)</f>
        <v>0.126035087719298</v>
      </c>
      <c r="H441" s="250" t="n">
        <f aca="false">IF(Calculator!$E$18="YES",IF(A441&lt;Calculator!$G$18,0,MIN(MIN(MIN(MOD(A441*Calculator!$B$18/(Calculator!$D$7*150),1),1-MOD(A441*Calculator!$B$18/(Calculator!$D$7*150),1)),ABS(MOD(A441*Calculator!$B$18/(Calculator!$D$7*150),1)-0.5)),MIN(MIN(MOD(A441*Calculator!$C$18/(Calculator!$D$7*150),1),1-MOD(A441*Calculator!$C$18/(Calculator!$D$7*150),1)),ABS(MOD(A441*Calculator!$C$18/(Calculator!$D$7*150),1)-0.5)),IF(INT(2*A441*Calculator!$C$18/(Calculator!$D$7*150))&gt;INT(2*A441*Calculator!$B$18/(Calculator!$D$7*150)),0,1))),1)</f>
        <v>1</v>
      </c>
      <c r="I441" s="250" t="n">
        <f aca="false">IF(Calculator!$E$19="YES",IF(A441&lt;Calculator!$G$19,0,MIN(MIN(MIN(MOD(A441*Calculator!$B$19/(Calculator!$D$7*150),1),1-MOD(A441*Calculator!$B$19/(Calculator!$D$7*150),1)),ABS(MOD(A441*Calculator!$B$19/(Calculator!$D$7*150),1)-0.5)),MIN(MIN(MOD(A441*Calculator!$C$19/(Calculator!$D$7*150),1),1-MOD(A441*Calculator!$C$19/(Calculator!$D$7*150),1)),ABS(MOD(A441*Calculator!$C$19/(Calculator!$D$7*150),1)-0.5)),IF(INT(2*A441*Calculator!$C$19/(Calculator!$D$7*150))&gt;INT(2*A441*Calculator!$B$19/(Calculator!$D$7*150)),0,1))),1)</f>
        <v>1</v>
      </c>
      <c r="J441" s="250" t="n">
        <f aca="false">IF(Calculator!$E$20="YES",IF(A441&lt;Calculator!$G$20,0,MIN(MIN(MIN(MOD(A441*Calculator!$B$20/(Calculator!$D$7*150),1),1-MOD(A441*Calculator!$B$20/(Calculator!$D$7*150),1)),ABS(MOD(A441*Calculator!$B$20/(Calculator!$D$7*150),1)-0.5)),MIN(MIN(MOD(A441*Calculator!$C$20/(Calculator!$D$7*150),1),1-MOD(A441*Calculator!$C$20/(Calculator!$D$7*150),1)),ABS(MOD(A441*Calculator!$C$20/(Calculator!$D$7*150),1)-0.5)),IF(INT(2*A441*Calculator!$C$20/(Calculator!$D$7*150))&gt;INT(2*A441*Calculator!$B$20/(Calculator!$D$7*150)),0,1))),1)</f>
        <v>1</v>
      </c>
      <c r="K441" s="250" t="n">
        <f aca="false">IF(Calculator!$E$21="YES",IF(A441&lt;Calculator!$G$21,0,MIN(MIN(MIN(MOD(A441*Calculator!$B$21/(Calculator!$D$7*150),1),1-MOD(A441*Calculator!$B$21/(Calculator!$D$7*150),1)),ABS(MOD(A441*Calculator!$B$21/(Calculator!$D$7*150),1)-0.5)),MIN(MIN(MOD(A441*Calculator!$C$21/(Calculator!$D$7*150),1),1-MOD(A441*Calculator!$C$21/(Calculator!$D$7*150),1)),ABS(MOD(A441*Calculator!$C$21/(Calculator!$D$7*150),1)-0.5)),IF(INT(2*A441*Calculator!$C$21/(Calculator!$D$7*150))&gt;INT(2*A441*Calculator!$B$21/(Calculator!$D$7*150)),0,1))),1)</f>
        <v>1</v>
      </c>
      <c r="L441" s="250" t="n">
        <f aca="false">IF(Calculator!$E$22="YES",IF(A441&lt;Calculator!$G$22,0,MIN(MIN(MIN(MOD(A441*Calculator!$B$22/(Calculator!$D$7*150),1),1-MOD(A441*Calculator!$B$22/(Calculator!$D$7*150),1)),ABS(MOD(A441*Calculator!$B$22/(Calculator!$D$7*150),1)-0.5)),MIN(MIN(MOD(A441*Calculator!$C$22/(Calculator!$D$7*150),1),1-MOD(A441*Calculator!$C$22/(Calculator!$D$7*150),1)),ABS(MOD(A441*Calculator!$C$22/(Calculator!$D$7*150),1)-0.5)),IF(INT(2*A441*Calculator!$C$22/(Calculator!$D$7*150))&gt;INT(2*A441*Calculator!$B$22/(Calculator!$D$7*150)),0,1))),1)</f>
        <v>1</v>
      </c>
      <c r="M441" s="250" t="n">
        <f aca="false">MIN(B441:L441)</f>
        <v>0.020561403508772</v>
      </c>
      <c r="N441" s="250" t="n">
        <f aca="false">SUMPRODUCT(($M$7:$M$557&gt;M441)*1)+SUMPRODUCT(($M$7:$M$557=M441)*(ROW($M$7:$M$557)&lt;ROW(M441)))+1</f>
        <v>321</v>
      </c>
      <c r="O441" s="250" t="str">
        <f aca="false">IF(M441&gt;=0.13,"★★★ EXCELLENT",IF(M441&gt;=0.12,"★★  GOOD",IF(M441&gt;=0.07,"★  FAIR",IF(M441&gt;=0.025,"⚠  MARGINAL","✗  AVOID"))))</f>
        <v>✗  AVOID</v>
      </c>
    </row>
    <row r="442" customFormat="false" ht="15" hidden="false" customHeight="true" outlineLevel="0" collapsed="false">
      <c r="A442" s="251" t="n">
        <v>48.5</v>
      </c>
      <c r="B442" s="252" t="n">
        <f aca="false">IF(Calculator!$E$12="YES",IF(A442&lt;Calculator!$G$12,0,MIN(MIN(MIN(MOD(A442*Calculator!$B$12/(Calculator!$D$7*150),1),1-MOD(A442*Calculator!$B$12/(Calculator!$D$7*150),1)),ABS(MOD(A442*Calculator!$B$12/(Calculator!$D$7*150),1)-0.5)),MIN(MIN(MOD(A442*Calculator!$C$12/(Calculator!$D$7*150),1),1-MOD(A442*Calculator!$C$12/(Calculator!$D$7*150),1)),ABS(MOD(A442*Calculator!$C$12/(Calculator!$D$7*150),1)-0.5)),IF(INT(2*A442*Calculator!$C$12/(Calculator!$D$7*150))&gt;INT(2*A442*Calculator!$B$12/(Calculator!$D$7*150)),0,1))),1)</f>
        <v>1</v>
      </c>
      <c r="C442" s="252" t="n">
        <f aca="false">IF(Calculator!$E$13="YES",IF(A442&lt;Calculator!$G$13,0,MIN(MIN(MIN(MOD(A442*Calculator!$B$13/(Calculator!$D$7*150),1),1-MOD(A442*Calculator!$B$13/(Calculator!$D$7*150),1)),ABS(MOD(A442*Calculator!$B$13/(Calculator!$D$7*150),1)-0.5)),MIN(MIN(MOD(A442*Calculator!$C$13/(Calculator!$D$7*150),1),1-MOD(A442*Calculator!$C$13/(Calculator!$D$7*150),1)),ABS(MOD(A442*Calculator!$C$13/(Calculator!$D$7*150),1)-0.5)),IF(INT(2*A442*Calculator!$C$13/(Calculator!$D$7*150))&gt;INT(2*A442*Calculator!$B$13/(Calculator!$D$7*150)),0,1))),1)</f>
        <v>1</v>
      </c>
      <c r="D442" s="252" t="n">
        <f aca="false">IF(Calculator!$E$14="YES",IF(A442&lt;Calculator!$G$14,0,MIN(MIN(MIN(MOD(A442*Calculator!$B$14/(Calculator!$D$7*150),1),1-MOD(A442*Calculator!$B$14/(Calculator!$D$7*150),1)),ABS(MOD(A442*Calculator!$B$14/(Calculator!$D$7*150),1)-0.5)),MIN(MIN(MOD(A442*Calculator!$C$14/(Calculator!$D$7*150),1),1-MOD(A442*Calculator!$C$14/(Calculator!$D$7*150),1)),ABS(MOD(A442*Calculator!$C$14/(Calculator!$D$7*150),1)-0.5)),IF(INT(2*A442*Calculator!$C$14/(Calculator!$D$7*150))&gt;INT(2*A442*Calculator!$B$14/(Calculator!$D$7*150)),0,1))),1)</f>
        <v>1</v>
      </c>
      <c r="E442" s="252" t="n">
        <f aca="false">IF(Calculator!$E$15="YES",IF(A442&lt;Calculator!$G$15,0,MIN(MIN(MIN(MOD(A442*Calculator!$B$15/(Calculator!$D$7*150),1),1-MOD(A442*Calculator!$B$15/(Calculator!$D$7*150),1)),ABS(MOD(A442*Calculator!$B$15/(Calculator!$D$7*150),1)-0.5)),MIN(MIN(MOD(A442*Calculator!$C$15/(Calculator!$D$7*150),1),1-MOD(A442*Calculator!$C$15/(Calculator!$D$7*150),1)),ABS(MOD(A442*Calculator!$C$15/(Calculator!$D$7*150),1)-0.5)),IF(INT(2*A442*Calculator!$C$15/(Calculator!$D$7*150))&gt;INT(2*A442*Calculator!$B$15/(Calculator!$D$7*150)),0,1))),1)</f>
        <v>0.015438596491228</v>
      </c>
      <c r="F442" s="252" t="n">
        <f aca="false">IF(Calculator!$E$16="YES",IF(A442&lt;Calculator!$G$16,0,MIN(MIN(MIN(MOD(A442*Calculator!$B$16/(Calculator!$D$7*150),1),1-MOD(A442*Calculator!$B$16/(Calculator!$D$7*150),1)),ABS(MOD(A442*Calculator!$B$16/(Calculator!$D$7*150),1)-0.5)),MIN(MIN(MOD(A442*Calculator!$C$16/(Calculator!$D$7*150),1),1-MOD(A442*Calculator!$C$16/(Calculator!$D$7*150),1)),ABS(MOD(A442*Calculator!$C$16/(Calculator!$D$7*150),1)-0.5)),IF(INT(2*A442*Calculator!$C$16/(Calculator!$D$7*150))&gt;INT(2*A442*Calculator!$B$16/(Calculator!$D$7*150)),0,1))),1)</f>
        <v>1</v>
      </c>
      <c r="G442" s="252" t="n">
        <f aca="false">IF(Calculator!$E$17="YES",IF(A442&lt;Calculator!$G$17,0,MIN(MIN(MIN(MOD(A442*Calculator!$B$17/(Calculator!$D$7*150),1),1-MOD(A442*Calculator!$B$17/(Calculator!$D$7*150),1)),ABS(MOD(A442*Calculator!$B$17/(Calculator!$D$7*150),1)-0.5)),MIN(MIN(MOD(A442*Calculator!$C$17/(Calculator!$D$7*150),1),1-MOD(A442*Calculator!$C$17/(Calculator!$D$7*150),1)),ABS(MOD(A442*Calculator!$C$17/(Calculator!$D$7*150),1)-0.5)),IF(INT(2*A442*Calculator!$C$17/(Calculator!$D$7*150))&gt;INT(2*A442*Calculator!$B$17/(Calculator!$D$7*150)),0,1))),1)</f>
        <v>0.115964912280702</v>
      </c>
      <c r="H442" s="252" t="n">
        <f aca="false">IF(Calculator!$E$18="YES",IF(A442&lt;Calculator!$G$18,0,MIN(MIN(MIN(MOD(A442*Calculator!$B$18/(Calculator!$D$7*150),1),1-MOD(A442*Calculator!$B$18/(Calculator!$D$7*150),1)),ABS(MOD(A442*Calculator!$B$18/(Calculator!$D$7*150),1)-0.5)),MIN(MIN(MOD(A442*Calculator!$C$18/(Calculator!$D$7*150),1),1-MOD(A442*Calculator!$C$18/(Calculator!$D$7*150),1)),ABS(MOD(A442*Calculator!$C$18/(Calculator!$D$7*150),1)-0.5)),IF(INT(2*A442*Calculator!$C$18/(Calculator!$D$7*150))&gt;INT(2*A442*Calculator!$B$18/(Calculator!$D$7*150)),0,1))),1)</f>
        <v>1</v>
      </c>
      <c r="I442" s="252" t="n">
        <f aca="false">IF(Calculator!$E$19="YES",IF(A442&lt;Calculator!$G$19,0,MIN(MIN(MIN(MOD(A442*Calculator!$B$19/(Calculator!$D$7*150),1),1-MOD(A442*Calculator!$B$19/(Calculator!$D$7*150),1)),ABS(MOD(A442*Calculator!$B$19/(Calculator!$D$7*150),1)-0.5)),MIN(MIN(MOD(A442*Calculator!$C$19/(Calculator!$D$7*150),1),1-MOD(A442*Calculator!$C$19/(Calculator!$D$7*150),1)),ABS(MOD(A442*Calculator!$C$19/(Calculator!$D$7*150),1)-0.5)),IF(INT(2*A442*Calculator!$C$19/(Calculator!$D$7*150))&gt;INT(2*A442*Calculator!$B$19/(Calculator!$D$7*150)),0,1))),1)</f>
        <v>1</v>
      </c>
      <c r="J442" s="252" t="n">
        <f aca="false">IF(Calculator!$E$20="YES",IF(A442&lt;Calculator!$G$20,0,MIN(MIN(MIN(MOD(A442*Calculator!$B$20/(Calculator!$D$7*150),1),1-MOD(A442*Calculator!$B$20/(Calculator!$D$7*150),1)),ABS(MOD(A442*Calculator!$B$20/(Calculator!$D$7*150),1)-0.5)),MIN(MIN(MOD(A442*Calculator!$C$20/(Calculator!$D$7*150),1),1-MOD(A442*Calculator!$C$20/(Calculator!$D$7*150),1)),ABS(MOD(A442*Calculator!$C$20/(Calculator!$D$7*150),1)-0.5)),IF(INT(2*A442*Calculator!$C$20/(Calculator!$D$7*150))&gt;INT(2*A442*Calculator!$B$20/(Calculator!$D$7*150)),0,1))),1)</f>
        <v>1</v>
      </c>
      <c r="K442" s="252" t="n">
        <f aca="false">IF(Calculator!$E$21="YES",IF(A442&lt;Calculator!$G$21,0,MIN(MIN(MIN(MOD(A442*Calculator!$B$21/(Calculator!$D$7*150),1),1-MOD(A442*Calculator!$B$21/(Calculator!$D$7*150),1)),ABS(MOD(A442*Calculator!$B$21/(Calculator!$D$7*150),1)-0.5)),MIN(MIN(MOD(A442*Calculator!$C$21/(Calculator!$D$7*150),1),1-MOD(A442*Calculator!$C$21/(Calculator!$D$7*150),1)),ABS(MOD(A442*Calculator!$C$21/(Calculator!$D$7*150),1)-0.5)),IF(INT(2*A442*Calculator!$C$21/(Calculator!$D$7*150))&gt;INT(2*A442*Calculator!$B$21/(Calculator!$D$7*150)),0,1))),1)</f>
        <v>1</v>
      </c>
      <c r="L442" s="252" t="n">
        <f aca="false">IF(Calculator!$E$22="YES",IF(A442&lt;Calculator!$G$22,0,MIN(MIN(MIN(MOD(A442*Calculator!$B$22/(Calculator!$D$7*150),1),1-MOD(A442*Calculator!$B$22/(Calculator!$D$7*150),1)),ABS(MOD(A442*Calculator!$B$22/(Calculator!$D$7*150),1)-0.5)),MIN(MIN(MOD(A442*Calculator!$C$22/(Calculator!$D$7*150),1),1-MOD(A442*Calculator!$C$22/(Calculator!$D$7*150),1)),ABS(MOD(A442*Calculator!$C$22/(Calculator!$D$7*150),1)-0.5)),IF(INT(2*A442*Calculator!$C$22/(Calculator!$D$7*150))&gt;INT(2*A442*Calculator!$B$22/(Calculator!$D$7*150)),0,1))),1)</f>
        <v>1</v>
      </c>
      <c r="M442" s="252" t="n">
        <f aca="false">MIN(B442:L442)</f>
        <v>0.015438596491228</v>
      </c>
      <c r="N442" s="252" t="n">
        <f aca="false">SUMPRODUCT(($M$7:$M$557&gt;M442)*1)+SUMPRODUCT(($M$7:$M$557=M442)*(ROW($M$7:$M$557)&lt;ROW(M442)))+1</f>
        <v>336</v>
      </c>
      <c r="O442" s="252" t="str">
        <f aca="false">IF(M442&gt;=0.13,"★★★ EXCELLENT",IF(M442&gt;=0.12,"★★  GOOD",IF(M442&gt;=0.07,"★  FAIR",IF(M442&gt;=0.025,"⚠  MARGINAL","✗  AVOID"))))</f>
        <v>✗  AVOID</v>
      </c>
    </row>
    <row r="443" customFormat="false" ht="15" hidden="false" customHeight="true" outlineLevel="0" collapsed="false">
      <c r="A443" s="249" t="n">
        <v>48.6</v>
      </c>
      <c r="B443" s="250" t="n">
        <f aca="false">IF(Calculator!$E$12="YES",IF(A443&lt;Calculator!$G$12,0,MIN(MIN(MIN(MOD(A443*Calculator!$B$12/(Calculator!$D$7*150),1),1-MOD(A443*Calculator!$B$12/(Calculator!$D$7*150),1)),ABS(MOD(A443*Calculator!$B$12/(Calculator!$D$7*150),1)-0.5)),MIN(MIN(MOD(A443*Calculator!$C$12/(Calculator!$D$7*150),1),1-MOD(A443*Calculator!$C$12/(Calculator!$D$7*150),1)),ABS(MOD(A443*Calculator!$C$12/(Calculator!$D$7*150),1)-0.5)),IF(INT(2*A443*Calculator!$C$12/(Calculator!$D$7*150))&gt;INT(2*A443*Calculator!$B$12/(Calculator!$D$7*150)),0,1))),1)</f>
        <v>1</v>
      </c>
      <c r="C443" s="250" t="n">
        <f aca="false">IF(Calculator!$E$13="YES",IF(A443&lt;Calculator!$G$13,0,MIN(MIN(MIN(MOD(A443*Calculator!$B$13/(Calculator!$D$7*150),1),1-MOD(A443*Calculator!$B$13/(Calculator!$D$7*150),1)),ABS(MOD(A443*Calculator!$B$13/(Calculator!$D$7*150),1)-0.5)),MIN(MIN(MOD(A443*Calculator!$C$13/(Calculator!$D$7*150),1),1-MOD(A443*Calculator!$C$13/(Calculator!$D$7*150),1)),ABS(MOD(A443*Calculator!$C$13/(Calculator!$D$7*150),1)-0.5)),IF(INT(2*A443*Calculator!$C$13/(Calculator!$D$7*150))&gt;INT(2*A443*Calculator!$B$13/(Calculator!$D$7*150)),0,1))),1)</f>
        <v>1</v>
      </c>
      <c r="D443" s="250" t="n">
        <f aca="false">IF(Calculator!$E$14="YES",IF(A443&lt;Calculator!$G$14,0,MIN(MIN(MIN(MOD(A443*Calculator!$B$14/(Calculator!$D$7*150),1),1-MOD(A443*Calculator!$B$14/(Calculator!$D$7*150),1)),ABS(MOD(A443*Calculator!$B$14/(Calculator!$D$7*150),1)-0.5)),MIN(MIN(MOD(A443*Calculator!$C$14/(Calculator!$D$7*150),1),1-MOD(A443*Calculator!$C$14/(Calculator!$D$7*150),1)),ABS(MOD(A443*Calculator!$C$14/(Calculator!$D$7*150),1)-0.5)),IF(INT(2*A443*Calculator!$C$14/(Calculator!$D$7*150))&gt;INT(2*A443*Calculator!$B$14/(Calculator!$D$7*150)),0,1))),1)</f>
        <v>1</v>
      </c>
      <c r="E443" s="250" t="n">
        <f aca="false">IF(Calculator!$E$15="YES",IF(A443&lt;Calculator!$G$15,0,MIN(MIN(MIN(MOD(A443*Calculator!$B$15/(Calculator!$D$7*150),1),1-MOD(A443*Calculator!$B$15/(Calculator!$D$7*150),1)),ABS(MOD(A443*Calculator!$B$15/(Calculator!$D$7*150),1)-0.5)),MIN(MIN(MOD(A443*Calculator!$C$15/(Calculator!$D$7*150),1),1-MOD(A443*Calculator!$C$15/(Calculator!$D$7*150),1)),ABS(MOD(A443*Calculator!$C$15/(Calculator!$D$7*150),1)-0.5)),IF(INT(2*A443*Calculator!$C$15/(Calculator!$D$7*150))&gt;INT(2*A443*Calculator!$B$15/(Calculator!$D$7*150)),0,1))),1)</f>
        <v>0.0103157894736841</v>
      </c>
      <c r="F443" s="250" t="n">
        <f aca="false">IF(Calculator!$E$16="YES",IF(A443&lt;Calculator!$G$16,0,MIN(MIN(MIN(MOD(A443*Calculator!$B$16/(Calculator!$D$7*150),1),1-MOD(A443*Calculator!$B$16/(Calculator!$D$7*150),1)),ABS(MOD(A443*Calculator!$B$16/(Calculator!$D$7*150),1)-0.5)),MIN(MIN(MOD(A443*Calculator!$C$16/(Calculator!$D$7*150),1),1-MOD(A443*Calculator!$C$16/(Calculator!$D$7*150),1)),ABS(MOD(A443*Calculator!$C$16/(Calculator!$D$7*150),1)-0.5)),IF(INT(2*A443*Calculator!$C$16/(Calculator!$D$7*150))&gt;INT(2*A443*Calculator!$B$16/(Calculator!$D$7*150)),0,1))),1)</f>
        <v>1</v>
      </c>
      <c r="G443" s="250" t="n">
        <f aca="false">IF(Calculator!$E$17="YES",IF(A443&lt;Calculator!$G$17,0,MIN(MIN(MIN(MOD(A443*Calculator!$B$17/(Calculator!$D$7*150),1),1-MOD(A443*Calculator!$B$17/(Calculator!$D$7*150),1)),ABS(MOD(A443*Calculator!$B$17/(Calculator!$D$7*150),1)-0.5)),MIN(MIN(MOD(A443*Calculator!$C$17/(Calculator!$D$7*150),1),1-MOD(A443*Calculator!$C$17/(Calculator!$D$7*150),1)),ABS(MOD(A443*Calculator!$C$17/(Calculator!$D$7*150),1)-0.5)),IF(INT(2*A443*Calculator!$C$17/(Calculator!$D$7*150))&gt;INT(2*A443*Calculator!$B$17/(Calculator!$D$7*150)),0,1))),1)</f>
        <v>0.105894736842106</v>
      </c>
      <c r="H443" s="250" t="n">
        <f aca="false">IF(Calculator!$E$18="YES",IF(A443&lt;Calculator!$G$18,0,MIN(MIN(MIN(MOD(A443*Calculator!$B$18/(Calculator!$D$7*150),1),1-MOD(A443*Calculator!$B$18/(Calculator!$D$7*150),1)),ABS(MOD(A443*Calculator!$B$18/(Calculator!$D$7*150),1)-0.5)),MIN(MIN(MOD(A443*Calculator!$C$18/(Calculator!$D$7*150),1),1-MOD(A443*Calculator!$C$18/(Calculator!$D$7*150),1)),ABS(MOD(A443*Calculator!$C$18/(Calculator!$D$7*150),1)-0.5)),IF(INT(2*A443*Calculator!$C$18/(Calculator!$D$7*150))&gt;INT(2*A443*Calculator!$B$18/(Calculator!$D$7*150)),0,1))),1)</f>
        <v>1</v>
      </c>
      <c r="I443" s="250" t="n">
        <f aca="false">IF(Calculator!$E$19="YES",IF(A443&lt;Calculator!$G$19,0,MIN(MIN(MIN(MOD(A443*Calculator!$B$19/(Calculator!$D$7*150),1),1-MOD(A443*Calculator!$B$19/(Calculator!$D$7*150),1)),ABS(MOD(A443*Calculator!$B$19/(Calculator!$D$7*150),1)-0.5)),MIN(MIN(MOD(A443*Calculator!$C$19/(Calculator!$D$7*150),1),1-MOD(A443*Calculator!$C$19/(Calculator!$D$7*150),1)),ABS(MOD(A443*Calculator!$C$19/(Calculator!$D$7*150),1)-0.5)),IF(INT(2*A443*Calculator!$C$19/(Calculator!$D$7*150))&gt;INT(2*A443*Calculator!$B$19/(Calculator!$D$7*150)),0,1))),1)</f>
        <v>1</v>
      </c>
      <c r="J443" s="250" t="n">
        <f aca="false">IF(Calculator!$E$20="YES",IF(A443&lt;Calculator!$G$20,0,MIN(MIN(MIN(MOD(A443*Calculator!$B$20/(Calculator!$D$7*150),1),1-MOD(A443*Calculator!$B$20/(Calculator!$D$7*150),1)),ABS(MOD(A443*Calculator!$B$20/(Calculator!$D$7*150),1)-0.5)),MIN(MIN(MOD(A443*Calculator!$C$20/(Calculator!$D$7*150),1),1-MOD(A443*Calculator!$C$20/(Calculator!$D$7*150),1)),ABS(MOD(A443*Calculator!$C$20/(Calculator!$D$7*150),1)-0.5)),IF(INT(2*A443*Calculator!$C$20/(Calculator!$D$7*150))&gt;INT(2*A443*Calculator!$B$20/(Calculator!$D$7*150)),0,1))),1)</f>
        <v>1</v>
      </c>
      <c r="K443" s="250" t="n">
        <f aca="false">IF(Calculator!$E$21="YES",IF(A443&lt;Calculator!$G$21,0,MIN(MIN(MIN(MOD(A443*Calculator!$B$21/(Calculator!$D$7*150),1),1-MOD(A443*Calculator!$B$21/(Calculator!$D$7*150),1)),ABS(MOD(A443*Calculator!$B$21/(Calculator!$D$7*150),1)-0.5)),MIN(MIN(MOD(A443*Calculator!$C$21/(Calculator!$D$7*150),1),1-MOD(A443*Calculator!$C$21/(Calculator!$D$7*150),1)),ABS(MOD(A443*Calculator!$C$21/(Calculator!$D$7*150),1)-0.5)),IF(INT(2*A443*Calculator!$C$21/(Calculator!$D$7*150))&gt;INT(2*A443*Calculator!$B$21/(Calculator!$D$7*150)),0,1))),1)</f>
        <v>1</v>
      </c>
      <c r="L443" s="250" t="n">
        <f aca="false">IF(Calculator!$E$22="YES",IF(A443&lt;Calculator!$G$22,0,MIN(MIN(MIN(MOD(A443*Calculator!$B$22/(Calculator!$D$7*150),1),1-MOD(A443*Calculator!$B$22/(Calculator!$D$7*150),1)),ABS(MOD(A443*Calculator!$B$22/(Calculator!$D$7*150),1)-0.5)),MIN(MIN(MOD(A443*Calculator!$C$22/(Calculator!$D$7*150),1),1-MOD(A443*Calculator!$C$22/(Calculator!$D$7*150),1)),ABS(MOD(A443*Calculator!$C$22/(Calculator!$D$7*150),1)-0.5)),IF(INT(2*A443*Calculator!$C$22/(Calculator!$D$7*150))&gt;INT(2*A443*Calculator!$B$22/(Calculator!$D$7*150)),0,1))),1)</f>
        <v>1</v>
      </c>
      <c r="M443" s="250" t="n">
        <f aca="false">MIN(B443:L443)</f>
        <v>0.0103157894736841</v>
      </c>
      <c r="N443" s="250" t="n">
        <f aca="false">SUMPRODUCT(($M$7:$M$557&gt;M443)*1)+SUMPRODUCT(($M$7:$M$557=M443)*(ROW($M$7:$M$557)&lt;ROW(M443)))+1</f>
        <v>351</v>
      </c>
      <c r="O443" s="250" t="str">
        <f aca="false">IF(M443&gt;=0.13,"★★★ EXCELLENT",IF(M443&gt;=0.12,"★★  GOOD",IF(M443&gt;=0.07,"★  FAIR",IF(M443&gt;=0.025,"⚠  MARGINAL","✗  AVOID"))))</f>
        <v>✗  AVOID</v>
      </c>
    </row>
    <row r="444" customFormat="false" ht="15" hidden="false" customHeight="true" outlineLevel="0" collapsed="false">
      <c r="A444" s="251" t="n">
        <v>48.7</v>
      </c>
      <c r="B444" s="252" t="n">
        <f aca="false">IF(Calculator!$E$12="YES",IF(A444&lt;Calculator!$G$12,0,MIN(MIN(MIN(MOD(A444*Calculator!$B$12/(Calculator!$D$7*150),1),1-MOD(A444*Calculator!$B$12/(Calculator!$D$7*150),1)),ABS(MOD(A444*Calculator!$B$12/(Calculator!$D$7*150),1)-0.5)),MIN(MIN(MOD(A444*Calculator!$C$12/(Calculator!$D$7*150),1),1-MOD(A444*Calculator!$C$12/(Calculator!$D$7*150),1)),ABS(MOD(A444*Calculator!$C$12/(Calculator!$D$7*150),1)-0.5)),IF(INT(2*A444*Calculator!$C$12/(Calculator!$D$7*150))&gt;INT(2*A444*Calculator!$B$12/(Calculator!$D$7*150)),0,1))),1)</f>
        <v>1</v>
      </c>
      <c r="C444" s="252" t="n">
        <f aca="false">IF(Calculator!$E$13="YES",IF(A444&lt;Calculator!$G$13,0,MIN(MIN(MIN(MOD(A444*Calculator!$B$13/(Calculator!$D$7*150),1),1-MOD(A444*Calculator!$B$13/(Calculator!$D$7*150),1)),ABS(MOD(A444*Calculator!$B$13/(Calculator!$D$7*150),1)-0.5)),MIN(MIN(MOD(A444*Calculator!$C$13/(Calculator!$D$7*150),1),1-MOD(A444*Calculator!$C$13/(Calculator!$D$7*150),1)),ABS(MOD(A444*Calculator!$C$13/(Calculator!$D$7*150),1)-0.5)),IF(INT(2*A444*Calculator!$C$13/(Calculator!$D$7*150))&gt;INT(2*A444*Calculator!$B$13/(Calculator!$D$7*150)),0,1))),1)</f>
        <v>1</v>
      </c>
      <c r="D444" s="252" t="n">
        <f aca="false">IF(Calculator!$E$14="YES",IF(A444&lt;Calculator!$G$14,0,MIN(MIN(MIN(MOD(A444*Calculator!$B$14/(Calculator!$D$7*150),1),1-MOD(A444*Calculator!$B$14/(Calculator!$D$7*150),1)),ABS(MOD(A444*Calculator!$B$14/(Calculator!$D$7*150),1)-0.5)),MIN(MIN(MOD(A444*Calculator!$C$14/(Calculator!$D$7*150),1),1-MOD(A444*Calculator!$C$14/(Calculator!$D$7*150),1)),ABS(MOD(A444*Calculator!$C$14/(Calculator!$D$7*150),1)-0.5)),IF(INT(2*A444*Calculator!$C$14/(Calculator!$D$7*150))&gt;INT(2*A444*Calculator!$B$14/(Calculator!$D$7*150)),0,1))),1)</f>
        <v>1</v>
      </c>
      <c r="E444" s="252" t="n">
        <f aca="false">IF(Calculator!$E$15="YES",IF(A444&lt;Calculator!$G$15,0,MIN(MIN(MIN(MOD(A444*Calculator!$B$15/(Calculator!$D$7*150),1),1-MOD(A444*Calculator!$B$15/(Calculator!$D$7*150),1)),ABS(MOD(A444*Calculator!$B$15/(Calculator!$D$7*150),1)-0.5)),MIN(MIN(MOD(A444*Calculator!$C$15/(Calculator!$D$7*150),1),1-MOD(A444*Calculator!$C$15/(Calculator!$D$7*150),1)),ABS(MOD(A444*Calculator!$C$15/(Calculator!$D$7*150),1)-0.5)),IF(INT(2*A444*Calculator!$C$15/(Calculator!$D$7*150))&gt;INT(2*A444*Calculator!$B$15/(Calculator!$D$7*150)),0,1))),1)</f>
        <v>0.00519298245614053</v>
      </c>
      <c r="F444" s="252" t="n">
        <f aca="false">IF(Calculator!$E$16="YES",IF(A444&lt;Calculator!$G$16,0,MIN(MIN(MIN(MOD(A444*Calculator!$B$16/(Calculator!$D$7*150),1),1-MOD(A444*Calculator!$B$16/(Calculator!$D$7*150),1)),ABS(MOD(A444*Calculator!$B$16/(Calculator!$D$7*150),1)-0.5)),MIN(MIN(MOD(A444*Calculator!$C$16/(Calculator!$D$7*150),1),1-MOD(A444*Calculator!$C$16/(Calculator!$D$7*150),1)),ABS(MOD(A444*Calculator!$C$16/(Calculator!$D$7*150),1)-0.5)),IF(INT(2*A444*Calculator!$C$16/(Calculator!$D$7*150))&gt;INT(2*A444*Calculator!$B$16/(Calculator!$D$7*150)),0,1))),1)</f>
        <v>1</v>
      </c>
      <c r="G444" s="252" t="n">
        <f aca="false">IF(Calculator!$E$17="YES",IF(A444&lt;Calculator!$G$17,0,MIN(MIN(MIN(MOD(A444*Calculator!$B$17/(Calculator!$D$7*150),1),1-MOD(A444*Calculator!$B$17/(Calculator!$D$7*150),1)),ABS(MOD(A444*Calculator!$B$17/(Calculator!$D$7*150),1)-0.5)),MIN(MIN(MOD(A444*Calculator!$C$17/(Calculator!$D$7*150),1),1-MOD(A444*Calculator!$C$17/(Calculator!$D$7*150),1)),ABS(MOD(A444*Calculator!$C$17/(Calculator!$D$7*150),1)-0.5)),IF(INT(2*A444*Calculator!$C$17/(Calculator!$D$7*150))&gt;INT(2*A444*Calculator!$B$17/(Calculator!$D$7*150)),0,1))),1)</f>
        <v>0.0958245614035089</v>
      </c>
      <c r="H444" s="252" t="n">
        <f aca="false">IF(Calculator!$E$18="YES",IF(A444&lt;Calculator!$G$18,0,MIN(MIN(MIN(MOD(A444*Calculator!$B$18/(Calculator!$D$7*150),1),1-MOD(A444*Calculator!$B$18/(Calculator!$D$7*150),1)),ABS(MOD(A444*Calculator!$B$18/(Calculator!$D$7*150),1)-0.5)),MIN(MIN(MOD(A444*Calculator!$C$18/(Calculator!$D$7*150),1),1-MOD(A444*Calculator!$C$18/(Calculator!$D$7*150),1)),ABS(MOD(A444*Calculator!$C$18/(Calculator!$D$7*150),1)-0.5)),IF(INT(2*A444*Calculator!$C$18/(Calculator!$D$7*150))&gt;INT(2*A444*Calculator!$B$18/(Calculator!$D$7*150)),0,1))),1)</f>
        <v>1</v>
      </c>
      <c r="I444" s="252" t="n">
        <f aca="false">IF(Calculator!$E$19="YES",IF(A444&lt;Calculator!$G$19,0,MIN(MIN(MIN(MOD(A444*Calculator!$B$19/(Calculator!$D$7*150),1),1-MOD(A444*Calculator!$B$19/(Calculator!$D$7*150),1)),ABS(MOD(A444*Calculator!$B$19/(Calculator!$D$7*150),1)-0.5)),MIN(MIN(MOD(A444*Calculator!$C$19/(Calculator!$D$7*150),1),1-MOD(A444*Calculator!$C$19/(Calculator!$D$7*150),1)),ABS(MOD(A444*Calculator!$C$19/(Calculator!$D$7*150),1)-0.5)),IF(INT(2*A444*Calculator!$C$19/(Calculator!$D$7*150))&gt;INT(2*A444*Calculator!$B$19/(Calculator!$D$7*150)),0,1))),1)</f>
        <v>1</v>
      </c>
      <c r="J444" s="252" t="n">
        <f aca="false">IF(Calculator!$E$20="YES",IF(A444&lt;Calculator!$G$20,0,MIN(MIN(MIN(MOD(A444*Calculator!$B$20/(Calculator!$D$7*150),1),1-MOD(A444*Calculator!$B$20/(Calculator!$D$7*150),1)),ABS(MOD(A444*Calculator!$B$20/(Calculator!$D$7*150),1)-0.5)),MIN(MIN(MOD(A444*Calculator!$C$20/(Calculator!$D$7*150),1),1-MOD(A444*Calculator!$C$20/(Calculator!$D$7*150),1)),ABS(MOD(A444*Calculator!$C$20/(Calculator!$D$7*150),1)-0.5)),IF(INT(2*A444*Calculator!$C$20/(Calculator!$D$7*150))&gt;INT(2*A444*Calculator!$B$20/(Calculator!$D$7*150)),0,1))),1)</f>
        <v>1</v>
      </c>
      <c r="K444" s="252" t="n">
        <f aca="false">IF(Calculator!$E$21="YES",IF(A444&lt;Calculator!$G$21,0,MIN(MIN(MIN(MOD(A444*Calculator!$B$21/(Calculator!$D$7*150),1),1-MOD(A444*Calculator!$B$21/(Calculator!$D$7*150),1)),ABS(MOD(A444*Calculator!$B$21/(Calculator!$D$7*150),1)-0.5)),MIN(MIN(MOD(A444*Calculator!$C$21/(Calculator!$D$7*150),1),1-MOD(A444*Calculator!$C$21/(Calculator!$D$7*150),1)),ABS(MOD(A444*Calculator!$C$21/(Calculator!$D$7*150),1)-0.5)),IF(INT(2*A444*Calculator!$C$21/(Calculator!$D$7*150))&gt;INT(2*A444*Calculator!$B$21/(Calculator!$D$7*150)),0,1))),1)</f>
        <v>1</v>
      </c>
      <c r="L444" s="252" t="n">
        <f aca="false">IF(Calculator!$E$22="YES",IF(A444&lt;Calculator!$G$22,0,MIN(MIN(MIN(MOD(A444*Calculator!$B$22/(Calculator!$D$7*150),1),1-MOD(A444*Calculator!$B$22/(Calculator!$D$7*150),1)),ABS(MOD(A444*Calculator!$B$22/(Calculator!$D$7*150),1)-0.5)),MIN(MIN(MOD(A444*Calculator!$C$22/(Calculator!$D$7*150),1),1-MOD(A444*Calculator!$C$22/(Calculator!$D$7*150),1)),ABS(MOD(A444*Calculator!$C$22/(Calculator!$D$7*150),1)-0.5)),IF(INT(2*A444*Calculator!$C$22/(Calculator!$D$7*150))&gt;INT(2*A444*Calculator!$B$22/(Calculator!$D$7*150)),0,1))),1)</f>
        <v>1</v>
      </c>
      <c r="M444" s="252" t="n">
        <f aca="false">MIN(B444:L444)</f>
        <v>0.00519298245614053</v>
      </c>
      <c r="N444" s="252" t="n">
        <f aca="false">SUMPRODUCT(($M$7:$M$557&gt;M444)*1)+SUMPRODUCT(($M$7:$M$557=M444)*(ROW($M$7:$M$557)&lt;ROW(M444)))+1</f>
        <v>368</v>
      </c>
      <c r="O444" s="252" t="str">
        <f aca="false">IF(M444&gt;=0.13,"★★★ EXCELLENT",IF(M444&gt;=0.12,"★★  GOOD",IF(M444&gt;=0.07,"★  FAIR",IF(M444&gt;=0.025,"⚠  MARGINAL","✗  AVOID"))))</f>
        <v>✗  AVOID</v>
      </c>
    </row>
    <row r="445" customFormat="false" ht="15" hidden="false" customHeight="true" outlineLevel="0" collapsed="false">
      <c r="A445" s="249" t="n">
        <v>48.8</v>
      </c>
      <c r="B445" s="250" t="n">
        <f aca="false">IF(Calculator!$E$12="YES",IF(A445&lt;Calculator!$G$12,0,MIN(MIN(MIN(MOD(A445*Calculator!$B$12/(Calculator!$D$7*150),1),1-MOD(A445*Calculator!$B$12/(Calculator!$D$7*150),1)),ABS(MOD(A445*Calculator!$B$12/(Calculator!$D$7*150),1)-0.5)),MIN(MIN(MOD(A445*Calculator!$C$12/(Calculator!$D$7*150),1),1-MOD(A445*Calculator!$C$12/(Calculator!$D$7*150),1)),ABS(MOD(A445*Calculator!$C$12/(Calculator!$D$7*150),1)-0.5)),IF(INT(2*A445*Calculator!$C$12/(Calculator!$D$7*150))&gt;INT(2*A445*Calculator!$B$12/(Calculator!$D$7*150)),0,1))),1)</f>
        <v>1</v>
      </c>
      <c r="C445" s="250" t="n">
        <f aca="false">IF(Calculator!$E$13="YES",IF(A445&lt;Calculator!$G$13,0,MIN(MIN(MIN(MOD(A445*Calculator!$B$13/(Calculator!$D$7*150),1),1-MOD(A445*Calculator!$B$13/(Calculator!$D$7*150),1)),ABS(MOD(A445*Calculator!$B$13/(Calculator!$D$7*150),1)-0.5)),MIN(MIN(MOD(A445*Calculator!$C$13/(Calculator!$D$7*150),1),1-MOD(A445*Calculator!$C$13/(Calculator!$D$7*150),1)),ABS(MOD(A445*Calculator!$C$13/(Calculator!$D$7*150),1)-0.5)),IF(INT(2*A445*Calculator!$C$13/(Calculator!$D$7*150))&gt;INT(2*A445*Calculator!$B$13/(Calculator!$D$7*150)),0,1))),1)</f>
        <v>1</v>
      </c>
      <c r="D445" s="250" t="n">
        <f aca="false">IF(Calculator!$E$14="YES",IF(A445&lt;Calculator!$G$14,0,MIN(MIN(MIN(MOD(A445*Calculator!$B$14/(Calculator!$D$7*150),1),1-MOD(A445*Calculator!$B$14/(Calculator!$D$7*150),1)),ABS(MOD(A445*Calculator!$B$14/(Calculator!$D$7*150),1)-0.5)),MIN(MIN(MOD(A445*Calculator!$C$14/(Calculator!$D$7*150),1),1-MOD(A445*Calculator!$C$14/(Calculator!$D$7*150),1)),ABS(MOD(A445*Calculator!$C$14/(Calculator!$D$7*150),1)-0.5)),IF(INT(2*A445*Calculator!$C$14/(Calculator!$D$7*150))&gt;INT(2*A445*Calculator!$B$14/(Calculator!$D$7*150)),0,1))),1)</f>
        <v>1</v>
      </c>
      <c r="E445" s="250" t="n">
        <f aca="false">IF(Calculator!$E$15="YES",IF(A445&lt;Calculator!$G$15,0,MIN(MIN(MIN(MOD(A445*Calculator!$B$15/(Calculator!$D$7*150),1),1-MOD(A445*Calculator!$B$15/(Calculator!$D$7*150),1)),ABS(MOD(A445*Calculator!$B$15/(Calculator!$D$7*150),1)-0.5)),MIN(MIN(MOD(A445*Calculator!$C$15/(Calculator!$D$7*150),1),1-MOD(A445*Calculator!$C$15/(Calculator!$D$7*150),1)),ABS(MOD(A445*Calculator!$C$15/(Calculator!$D$7*150),1)-0.5)),IF(INT(2*A445*Calculator!$C$15/(Calculator!$D$7*150))&gt;INT(2*A445*Calculator!$B$15/(Calculator!$D$7*150)),0,1))),1)</f>
        <v>7.01754385969977E-005</v>
      </c>
      <c r="F445" s="250" t="n">
        <f aca="false">IF(Calculator!$E$16="YES",IF(A445&lt;Calculator!$G$16,0,MIN(MIN(MIN(MOD(A445*Calculator!$B$16/(Calculator!$D$7*150),1),1-MOD(A445*Calculator!$B$16/(Calculator!$D$7*150),1)),ABS(MOD(A445*Calculator!$B$16/(Calculator!$D$7*150),1)-0.5)),MIN(MIN(MOD(A445*Calculator!$C$16/(Calculator!$D$7*150),1),1-MOD(A445*Calculator!$C$16/(Calculator!$D$7*150),1)),ABS(MOD(A445*Calculator!$C$16/(Calculator!$D$7*150),1)-0.5)),IF(INT(2*A445*Calculator!$C$16/(Calculator!$D$7*150))&gt;INT(2*A445*Calculator!$B$16/(Calculator!$D$7*150)),0,1))),1)</f>
        <v>1</v>
      </c>
      <c r="G445" s="250" t="n">
        <f aca="false">IF(Calculator!$E$17="YES",IF(A445&lt;Calculator!$G$17,0,MIN(MIN(MIN(MOD(A445*Calculator!$B$17/(Calculator!$D$7*150),1),1-MOD(A445*Calculator!$B$17/(Calculator!$D$7*150),1)),ABS(MOD(A445*Calculator!$B$17/(Calculator!$D$7*150),1)-0.5)),MIN(MIN(MOD(A445*Calculator!$C$17/(Calculator!$D$7*150),1),1-MOD(A445*Calculator!$C$17/(Calculator!$D$7*150),1)),ABS(MOD(A445*Calculator!$C$17/(Calculator!$D$7*150),1)-0.5)),IF(INT(2*A445*Calculator!$C$17/(Calculator!$D$7*150))&gt;INT(2*A445*Calculator!$B$17/(Calculator!$D$7*150)),0,1))),1)</f>
        <v>0.0857543859649121</v>
      </c>
      <c r="H445" s="250" t="n">
        <f aca="false">IF(Calculator!$E$18="YES",IF(A445&lt;Calculator!$G$18,0,MIN(MIN(MIN(MOD(A445*Calculator!$B$18/(Calculator!$D$7*150),1),1-MOD(A445*Calculator!$B$18/(Calculator!$D$7*150),1)),ABS(MOD(A445*Calculator!$B$18/(Calculator!$D$7*150),1)-0.5)),MIN(MIN(MOD(A445*Calculator!$C$18/(Calculator!$D$7*150),1),1-MOD(A445*Calculator!$C$18/(Calculator!$D$7*150),1)),ABS(MOD(A445*Calculator!$C$18/(Calculator!$D$7*150),1)-0.5)),IF(INT(2*A445*Calculator!$C$18/(Calculator!$D$7*150))&gt;INT(2*A445*Calculator!$B$18/(Calculator!$D$7*150)),0,1))),1)</f>
        <v>1</v>
      </c>
      <c r="I445" s="250" t="n">
        <f aca="false">IF(Calculator!$E$19="YES",IF(A445&lt;Calculator!$G$19,0,MIN(MIN(MIN(MOD(A445*Calculator!$B$19/(Calculator!$D$7*150),1),1-MOD(A445*Calculator!$B$19/(Calculator!$D$7*150),1)),ABS(MOD(A445*Calculator!$B$19/(Calculator!$D$7*150),1)-0.5)),MIN(MIN(MOD(A445*Calculator!$C$19/(Calculator!$D$7*150),1),1-MOD(A445*Calculator!$C$19/(Calculator!$D$7*150),1)),ABS(MOD(A445*Calculator!$C$19/(Calculator!$D$7*150),1)-0.5)),IF(INT(2*A445*Calculator!$C$19/(Calculator!$D$7*150))&gt;INT(2*A445*Calculator!$B$19/(Calculator!$D$7*150)),0,1))),1)</f>
        <v>1</v>
      </c>
      <c r="J445" s="250" t="n">
        <f aca="false">IF(Calculator!$E$20="YES",IF(A445&lt;Calculator!$G$20,0,MIN(MIN(MIN(MOD(A445*Calculator!$B$20/(Calculator!$D$7*150),1),1-MOD(A445*Calculator!$B$20/(Calculator!$D$7*150),1)),ABS(MOD(A445*Calculator!$B$20/(Calculator!$D$7*150),1)-0.5)),MIN(MIN(MOD(A445*Calculator!$C$20/(Calculator!$D$7*150),1),1-MOD(A445*Calculator!$C$20/(Calculator!$D$7*150),1)),ABS(MOD(A445*Calculator!$C$20/(Calculator!$D$7*150),1)-0.5)),IF(INT(2*A445*Calculator!$C$20/(Calculator!$D$7*150))&gt;INT(2*A445*Calculator!$B$20/(Calculator!$D$7*150)),0,1))),1)</f>
        <v>1</v>
      </c>
      <c r="K445" s="250" t="n">
        <f aca="false">IF(Calculator!$E$21="YES",IF(A445&lt;Calculator!$G$21,0,MIN(MIN(MIN(MOD(A445*Calculator!$B$21/(Calculator!$D$7*150),1),1-MOD(A445*Calculator!$B$21/(Calculator!$D$7*150),1)),ABS(MOD(A445*Calculator!$B$21/(Calculator!$D$7*150),1)-0.5)),MIN(MIN(MOD(A445*Calculator!$C$21/(Calculator!$D$7*150),1),1-MOD(A445*Calculator!$C$21/(Calculator!$D$7*150),1)),ABS(MOD(A445*Calculator!$C$21/(Calculator!$D$7*150),1)-0.5)),IF(INT(2*A445*Calculator!$C$21/(Calculator!$D$7*150))&gt;INT(2*A445*Calculator!$B$21/(Calculator!$D$7*150)),0,1))),1)</f>
        <v>1</v>
      </c>
      <c r="L445" s="250" t="n">
        <f aca="false">IF(Calculator!$E$22="YES",IF(A445&lt;Calculator!$G$22,0,MIN(MIN(MIN(MOD(A445*Calculator!$B$22/(Calculator!$D$7*150),1),1-MOD(A445*Calculator!$B$22/(Calculator!$D$7*150),1)),ABS(MOD(A445*Calculator!$B$22/(Calculator!$D$7*150),1)-0.5)),MIN(MIN(MOD(A445*Calculator!$C$22/(Calculator!$D$7*150),1),1-MOD(A445*Calculator!$C$22/(Calculator!$D$7*150),1)),ABS(MOD(A445*Calculator!$C$22/(Calculator!$D$7*150),1)-0.5)),IF(INT(2*A445*Calculator!$C$22/(Calculator!$D$7*150))&gt;INT(2*A445*Calculator!$B$22/(Calculator!$D$7*150)),0,1))),1)</f>
        <v>1</v>
      </c>
      <c r="M445" s="250" t="n">
        <f aca="false">MIN(B445:L445)</f>
        <v>7.01754385969977E-005</v>
      </c>
      <c r="N445" s="250" t="n">
        <f aca="false">SUMPRODUCT(($M$7:$M$557&gt;M445)*1)+SUMPRODUCT(($M$7:$M$557=M445)*(ROW($M$7:$M$557)&lt;ROW(M445)))+1</f>
        <v>382</v>
      </c>
      <c r="O445" s="250" t="str">
        <f aca="false">IF(M445&gt;=0.13,"★★★ EXCELLENT",IF(M445&gt;=0.12,"★★  GOOD",IF(M445&gt;=0.07,"★  FAIR",IF(M445&gt;=0.025,"⚠  MARGINAL","✗  AVOID"))))</f>
        <v>✗  AVOID</v>
      </c>
    </row>
    <row r="446" customFormat="false" ht="15" hidden="false" customHeight="true" outlineLevel="0" collapsed="false">
      <c r="A446" s="251" t="n">
        <v>48.9</v>
      </c>
      <c r="B446" s="252" t="n">
        <f aca="false">IF(Calculator!$E$12="YES",IF(A446&lt;Calculator!$G$12,0,MIN(MIN(MIN(MOD(A446*Calculator!$B$12/(Calculator!$D$7*150),1),1-MOD(A446*Calculator!$B$12/(Calculator!$D$7*150),1)),ABS(MOD(A446*Calculator!$B$12/(Calculator!$D$7*150),1)-0.5)),MIN(MIN(MOD(A446*Calculator!$C$12/(Calculator!$D$7*150),1),1-MOD(A446*Calculator!$C$12/(Calculator!$D$7*150),1)),ABS(MOD(A446*Calculator!$C$12/(Calculator!$D$7*150),1)-0.5)),IF(INT(2*A446*Calculator!$C$12/(Calculator!$D$7*150))&gt;INT(2*A446*Calculator!$B$12/(Calculator!$D$7*150)),0,1))),1)</f>
        <v>1</v>
      </c>
      <c r="C446" s="252" t="n">
        <f aca="false">IF(Calculator!$E$13="YES",IF(A446&lt;Calculator!$G$13,0,MIN(MIN(MIN(MOD(A446*Calculator!$B$13/(Calculator!$D$7*150),1),1-MOD(A446*Calculator!$B$13/(Calculator!$D$7*150),1)),ABS(MOD(A446*Calculator!$B$13/(Calculator!$D$7*150),1)-0.5)),MIN(MIN(MOD(A446*Calculator!$C$13/(Calculator!$D$7*150),1),1-MOD(A446*Calculator!$C$13/(Calculator!$D$7*150),1)),ABS(MOD(A446*Calculator!$C$13/(Calculator!$D$7*150),1)-0.5)),IF(INT(2*A446*Calculator!$C$13/(Calculator!$D$7*150))&gt;INT(2*A446*Calculator!$B$13/(Calculator!$D$7*150)),0,1))),1)</f>
        <v>1</v>
      </c>
      <c r="D446" s="252" t="n">
        <f aca="false">IF(Calculator!$E$14="YES",IF(A446&lt;Calculator!$G$14,0,MIN(MIN(MIN(MOD(A446*Calculator!$B$14/(Calculator!$D$7*150),1),1-MOD(A446*Calculator!$B$14/(Calculator!$D$7*150),1)),ABS(MOD(A446*Calculator!$B$14/(Calculator!$D$7*150),1)-0.5)),MIN(MIN(MOD(A446*Calculator!$C$14/(Calculator!$D$7*150),1),1-MOD(A446*Calculator!$C$14/(Calculator!$D$7*150),1)),ABS(MOD(A446*Calculator!$C$14/(Calculator!$D$7*150),1)-0.5)),IF(INT(2*A446*Calculator!$C$14/(Calculator!$D$7*150))&gt;INT(2*A446*Calculator!$B$14/(Calculator!$D$7*150)),0,1))),1)</f>
        <v>1</v>
      </c>
      <c r="E446" s="252" t="n">
        <f aca="false">IF(Calculator!$E$15="YES",IF(A446&lt;Calculator!$G$15,0,MIN(MIN(MIN(MOD(A446*Calculator!$B$15/(Calculator!$D$7*150),1),1-MOD(A446*Calculator!$B$15/(Calculator!$D$7*150),1)),ABS(MOD(A446*Calculator!$B$15/(Calculator!$D$7*150),1)-0.5)),MIN(MIN(MOD(A446*Calculator!$C$15/(Calculator!$D$7*150),1),1-MOD(A446*Calculator!$C$15/(Calculator!$D$7*150),1)),ABS(MOD(A446*Calculator!$C$15/(Calculator!$D$7*150),1)-0.5)),IF(INT(2*A446*Calculator!$C$15/(Calculator!$D$7*150))&gt;INT(2*A446*Calculator!$B$15/(Calculator!$D$7*150)),0,1))),1)</f>
        <v>0</v>
      </c>
      <c r="F446" s="252" t="n">
        <f aca="false">IF(Calculator!$E$16="YES",IF(A446&lt;Calculator!$G$16,0,MIN(MIN(MIN(MOD(A446*Calculator!$B$16/(Calculator!$D$7*150),1),1-MOD(A446*Calculator!$B$16/(Calculator!$D$7*150),1)),ABS(MOD(A446*Calculator!$B$16/(Calculator!$D$7*150),1)-0.5)),MIN(MIN(MOD(A446*Calculator!$C$16/(Calculator!$D$7*150),1),1-MOD(A446*Calculator!$C$16/(Calculator!$D$7*150),1)),ABS(MOD(A446*Calculator!$C$16/(Calculator!$D$7*150),1)-0.5)),IF(INT(2*A446*Calculator!$C$16/(Calculator!$D$7*150))&gt;INT(2*A446*Calculator!$B$16/(Calculator!$D$7*150)),0,1))),1)</f>
        <v>1</v>
      </c>
      <c r="G446" s="252" t="n">
        <f aca="false">IF(Calculator!$E$17="YES",IF(A446&lt;Calculator!$G$17,0,MIN(MIN(MIN(MOD(A446*Calculator!$B$17/(Calculator!$D$7*150),1),1-MOD(A446*Calculator!$B$17/(Calculator!$D$7*150),1)),ABS(MOD(A446*Calculator!$B$17/(Calculator!$D$7*150),1)-0.5)),MIN(MIN(MOD(A446*Calculator!$C$17/(Calculator!$D$7*150),1),1-MOD(A446*Calculator!$C$17/(Calculator!$D$7*150),1)),ABS(MOD(A446*Calculator!$C$17/(Calculator!$D$7*150),1)-0.5)),IF(INT(2*A446*Calculator!$C$17/(Calculator!$D$7*150))&gt;INT(2*A446*Calculator!$B$17/(Calculator!$D$7*150)),0,1))),1)</f>
        <v>0.0756842105263162</v>
      </c>
      <c r="H446" s="252" t="n">
        <f aca="false">IF(Calculator!$E$18="YES",IF(A446&lt;Calculator!$G$18,0,MIN(MIN(MIN(MOD(A446*Calculator!$B$18/(Calculator!$D$7*150),1),1-MOD(A446*Calculator!$B$18/(Calculator!$D$7*150),1)),ABS(MOD(A446*Calculator!$B$18/(Calculator!$D$7*150),1)-0.5)),MIN(MIN(MOD(A446*Calculator!$C$18/(Calculator!$D$7*150),1),1-MOD(A446*Calculator!$C$18/(Calculator!$D$7*150),1)),ABS(MOD(A446*Calculator!$C$18/(Calculator!$D$7*150),1)-0.5)),IF(INT(2*A446*Calculator!$C$18/(Calculator!$D$7*150))&gt;INT(2*A446*Calculator!$B$18/(Calculator!$D$7*150)),0,1))),1)</f>
        <v>1</v>
      </c>
      <c r="I446" s="252" t="n">
        <f aca="false">IF(Calculator!$E$19="YES",IF(A446&lt;Calculator!$G$19,0,MIN(MIN(MIN(MOD(A446*Calculator!$B$19/(Calculator!$D$7*150),1),1-MOD(A446*Calculator!$B$19/(Calculator!$D$7*150),1)),ABS(MOD(A446*Calculator!$B$19/(Calculator!$D$7*150),1)-0.5)),MIN(MIN(MOD(A446*Calculator!$C$19/(Calculator!$D$7*150),1),1-MOD(A446*Calculator!$C$19/(Calculator!$D$7*150),1)),ABS(MOD(A446*Calculator!$C$19/(Calculator!$D$7*150),1)-0.5)),IF(INT(2*A446*Calculator!$C$19/(Calculator!$D$7*150))&gt;INT(2*A446*Calculator!$B$19/(Calculator!$D$7*150)),0,1))),1)</f>
        <v>1</v>
      </c>
      <c r="J446" s="252" t="n">
        <f aca="false">IF(Calculator!$E$20="YES",IF(A446&lt;Calculator!$G$20,0,MIN(MIN(MIN(MOD(A446*Calculator!$B$20/(Calculator!$D$7*150),1),1-MOD(A446*Calculator!$B$20/(Calculator!$D$7*150),1)),ABS(MOD(A446*Calculator!$B$20/(Calculator!$D$7*150),1)-0.5)),MIN(MIN(MOD(A446*Calculator!$C$20/(Calculator!$D$7*150),1),1-MOD(A446*Calculator!$C$20/(Calculator!$D$7*150),1)),ABS(MOD(A446*Calculator!$C$20/(Calculator!$D$7*150),1)-0.5)),IF(INT(2*A446*Calculator!$C$20/(Calculator!$D$7*150))&gt;INT(2*A446*Calculator!$B$20/(Calculator!$D$7*150)),0,1))),1)</f>
        <v>1</v>
      </c>
      <c r="K446" s="252" t="n">
        <f aca="false">IF(Calculator!$E$21="YES",IF(A446&lt;Calculator!$G$21,0,MIN(MIN(MIN(MOD(A446*Calculator!$B$21/(Calculator!$D$7*150),1),1-MOD(A446*Calculator!$B$21/(Calculator!$D$7*150),1)),ABS(MOD(A446*Calculator!$B$21/(Calculator!$D$7*150),1)-0.5)),MIN(MIN(MOD(A446*Calculator!$C$21/(Calculator!$D$7*150),1),1-MOD(A446*Calculator!$C$21/(Calculator!$D$7*150),1)),ABS(MOD(A446*Calculator!$C$21/(Calculator!$D$7*150),1)-0.5)),IF(INT(2*A446*Calculator!$C$21/(Calculator!$D$7*150))&gt;INT(2*A446*Calculator!$B$21/(Calculator!$D$7*150)),0,1))),1)</f>
        <v>1</v>
      </c>
      <c r="L446" s="252" t="n">
        <f aca="false">IF(Calculator!$E$22="YES",IF(A446&lt;Calculator!$G$22,0,MIN(MIN(MIN(MOD(A446*Calculator!$B$22/(Calculator!$D$7*150),1),1-MOD(A446*Calculator!$B$22/(Calculator!$D$7*150),1)),ABS(MOD(A446*Calculator!$B$22/(Calculator!$D$7*150),1)-0.5)),MIN(MIN(MOD(A446*Calculator!$C$22/(Calculator!$D$7*150),1),1-MOD(A446*Calculator!$C$22/(Calculator!$D$7*150),1)),ABS(MOD(A446*Calculator!$C$22/(Calculator!$D$7*150),1)-0.5)),IF(INT(2*A446*Calculator!$C$22/(Calculator!$D$7*150))&gt;INT(2*A446*Calculator!$B$22/(Calculator!$D$7*150)),0,1))),1)</f>
        <v>1</v>
      </c>
      <c r="M446" s="252" t="n">
        <f aca="false">MIN(B446:L446)</f>
        <v>0</v>
      </c>
      <c r="N446" s="252" t="n">
        <f aca="false">SUMPRODUCT(($M$7:$M$557&gt;M446)*1)+SUMPRODUCT(($M$7:$M$557=M446)*(ROW($M$7:$M$557)&lt;ROW(M446)))+1</f>
        <v>504</v>
      </c>
      <c r="O446" s="252" t="str">
        <f aca="false">IF(M446&gt;=0.13,"★★★ EXCELLENT",IF(M446&gt;=0.12,"★★  GOOD",IF(M446&gt;=0.07,"★  FAIR",IF(M446&gt;=0.025,"⚠  MARGINAL","✗  AVOID"))))</f>
        <v>✗  AVOID</v>
      </c>
    </row>
    <row r="447" customFormat="false" ht="15" hidden="false" customHeight="true" outlineLevel="0" collapsed="false">
      <c r="A447" s="249" t="n">
        <v>49</v>
      </c>
      <c r="B447" s="250" t="n">
        <f aca="false">IF(Calculator!$E$12="YES",IF(A447&lt;Calculator!$G$12,0,MIN(MIN(MIN(MOD(A447*Calculator!$B$12/(Calculator!$D$7*150),1),1-MOD(A447*Calculator!$B$12/(Calculator!$D$7*150),1)),ABS(MOD(A447*Calculator!$B$12/(Calculator!$D$7*150),1)-0.5)),MIN(MIN(MOD(A447*Calculator!$C$12/(Calculator!$D$7*150),1),1-MOD(A447*Calculator!$C$12/(Calculator!$D$7*150),1)),ABS(MOD(A447*Calculator!$C$12/(Calculator!$D$7*150),1)-0.5)),IF(INT(2*A447*Calculator!$C$12/(Calculator!$D$7*150))&gt;INT(2*A447*Calculator!$B$12/(Calculator!$D$7*150)),0,1))),1)</f>
        <v>1</v>
      </c>
      <c r="C447" s="250" t="n">
        <f aca="false">IF(Calculator!$E$13="YES",IF(A447&lt;Calculator!$G$13,0,MIN(MIN(MIN(MOD(A447*Calculator!$B$13/(Calculator!$D$7*150),1),1-MOD(A447*Calculator!$B$13/(Calculator!$D$7*150),1)),ABS(MOD(A447*Calculator!$B$13/(Calculator!$D$7*150),1)-0.5)),MIN(MIN(MOD(A447*Calculator!$C$13/(Calculator!$D$7*150),1),1-MOD(A447*Calculator!$C$13/(Calculator!$D$7*150),1)),ABS(MOD(A447*Calculator!$C$13/(Calculator!$D$7*150),1)-0.5)),IF(INT(2*A447*Calculator!$C$13/(Calculator!$D$7*150))&gt;INT(2*A447*Calculator!$B$13/(Calculator!$D$7*150)),0,1))),1)</f>
        <v>1</v>
      </c>
      <c r="D447" s="250" t="n">
        <f aca="false">IF(Calculator!$E$14="YES",IF(A447&lt;Calculator!$G$14,0,MIN(MIN(MIN(MOD(A447*Calculator!$B$14/(Calculator!$D$7*150),1),1-MOD(A447*Calculator!$B$14/(Calculator!$D$7*150),1)),ABS(MOD(A447*Calculator!$B$14/(Calculator!$D$7*150),1)-0.5)),MIN(MIN(MOD(A447*Calculator!$C$14/(Calculator!$D$7*150),1),1-MOD(A447*Calculator!$C$14/(Calculator!$D$7*150),1)),ABS(MOD(A447*Calculator!$C$14/(Calculator!$D$7*150),1)-0.5)),IF(INT(2*A447*Calculator!$C$14/(Calculator!$D$7*150))&gt;INT(2*A447*Calculator!$B$14/(Calculator!$D$7*150)),0,1))),1)</f>
        <v>1</v>
      </c>
      <c r="E447" s="250" t="n">
        <f aca="false">IF(Calculator!$E$15="YES",IF(A447&lt;Calculator!$G$15,0,MIN(MIN(MIN(MOD(A447*Calculator!$B$15/(Calculator!$D$7*150),1),1-MOD(A447*Calculator!$B$15/(Calculator!$D$7*150),1)),ABS(MOD(A447*Calculator!$B$15/(Calculator!$D$7*150),1)-0.5)),MIN(MIN(MOD(A447*Calculator!$C$15/(Calculator!$D$7*150),1),1-MOD(A447*Calculator!$C$15/(Calculator!$D$7*150),1)),ABS(MOD(A447*Calculator!$C$15/(Calculator!$D$7*150),1)-0.5)),IF(INT(2*A447*Calculator!$C$15/(Calculator!$D$7*150))&gt;INT(2*A447*Calculator!$B$15/(Calculator!$D$7*150)),0,1))),1)</f>
        <v>0</v>
      </c>
      <c r="F447" s="250" t="n">
        <f aca="false">IF(Calculator!$E$16="YES",IF(A447&lt;Calculator!$G$16,0,MIN(MIN(MIN(MOD(A447*Calculator!$B$16/(Calculator!$D$7*150),1),1-MOD(A447*Calculator!$B$16/(Calculator!$D$7*150),1)),ABS(MOD(A447*Calculator!$B$16/(Calculator!$D$7*150),1)-0.5)),MIN(MIN(MOD(A447*Calculator!$C$16/(Calculator!$D$7*150),1),1-MOD(A447*Calculator!$C$16/(Calculator!$D$7*150),1)),ABS(MOD(A447*Calculator!$C$16/(Calculator!$D$7*150),1)-0.5)),IF(INT(2*A447*Calculator!$C$16/(Calculator!$D$7*150))&gt;INT(2*A447*Calculator!$B$16/(Calculator!$D$7*150)),0,1))),1)</f>
        <v>1</v>
      </c>
      <c r="G447" s="250" t="n">
        <f aca="false">IF(Calculator!$E$17="YES",IF(A447&lt;Calculator!$G$17,0,MIN(MIN(MIN(MOD(A447*Calculator!$B$17/(Calculator!$D$7*150),1),1-MOD(A447*Calculator!$B$17/(Calculator!$D$7*150),1)),ABS(MOD(A447*Calculator!$B$17/(Calculator!$D$7*150),1)-0.5)),MIN(MIN(MOD(A447*Calculator!$C$17/(Calculator!$D$7*150),1),1-MOD(A447*Calculator!$C$17/(Calculator!$D$7*150),1)),ABS(MOD(A447*Calculator!$C$17/(Calculator!$D$7*150),1)-0.5)),IF(INT(2*A447*Calculator!$C$17/(Calculator!$D$7*150))&gt;INT(2*A447*Calculator!$B$17/(Calculator!$D$7*150)),0,1))),1)</f>
        <v>0.0656140350877195</v>
      </c>
      <c r="H447" s="250" t="n">
        <f aca="false">IF(Calculator!$E$18="YES",IF(A447&lt;Calculator!$G$18,0,MIN(MIN(MIN(MOD(A447*Calculator!$B$18/(Calculator!$D$7*150),1),1-MOD(A447*Calculator!$B$18/(Calculator!$D$7*150),1)),ABS(MOD(A447*Calculator!$B$18/(Calculator!$D$7*150),1)-0.5)),MIN(MIN(MOD(A447*Calculator!$C$18/(Calculator!$D$7*150),1),1-MOD(A447*Calculator!$C$18/(Calculator!$D$7*150),1)),ABS(MOD(A447*Calculator!$C$18/(Calculator!$D$7*150),1)-0.5)),IF(INT(2*A447*Calculator!$C$18/(Calculator!$D$7*150))&gt;INT(2*A447*Calculator!$B$18/(Calculator!$D$7*150)),0,1))),1)</f>
        <v>1</v>
      </c>
      <c r="I447" s="250" t="n">
        <f aca="false">IF(Calculator!$E$19="YES",IF(A447&lt;Calculator!$G$19,0,MIN(MIN(MIN(MOD(A447*Calculator!$B$19/(Calculator!$D$7*150),1),1-MOD(A447*Calculator!$B$19/(Calculator!$D$7*150),1)),ABS(MOD(A447*Calculator!$B$19/(Calculator!$D$7*150),1)-0.5)),MIN(MIN(MOD(A447*Calculator!$C$19/(Calculator!$D$7*150),1),1-MOD(A447*Calculator!$C$19/(Calculator!$D$7*150),1)),ABS(MOD(A447*Calculator!$C$19/(Calculator!$D$7*150),1)-0.5)),IF(INT(2*A447*Calculator!$C$19/(Calculator!$D$7*150))&gt;INT(2*A447*Calculator!$B$19/(Calculator!$D$7*150)),0,1))),1)</f>
        <v>1</v>
      </c>
      <c r="J447" s="250" t="n">
        <f aca="false">IF(Calculator!$E$20="YES",IF(A447&lt;Calculator!$G$20,0,MIN(MIN(MIN(MOD(A447*Calculator!$B$20/(Calculator!$D$7*150),1),1-MOD(A447*Calculator!$B$20/(Calculator!$D$7*150),1)),ABS(MOD(A447*Calculator!$B$20/(Calculator!$D$7*150),1)-0.5)),MIN(MIN(MOD(A447*Calculator!$C$20/(Calculator!$D$7*150),1),1-MOD(A447*Calculator!$C$20/(Calculator!$D$7*150),1)),ABS(MOD(A447*Calculator!$C$20/(Calculator!$D$7*150),1)-0.5)),IF(INT(2*A447*Calculator!$C$20/(Calculator!$D$7*150))&gt;INT(2*A447*Calculator!$B$20/(Calculator!$D$7*150)),0,1))),1)</f>
        <v>1</v>
      </c>
      <c r="K447" s="250" t="n">
        <f aca="false">IF(Calculator!$E$21="YES",IF(A447&lt;Calculator!$G$21,0,MIN(MIN(MIN(MOD(A447*Calculator!$B$21/(Calculator!$D$7*150),1),1-MOD(A447*Calculator!$B$21/(Calculator!$D$7*150),1)),ABS(MOD(A447*Calculator!$B$21/(Calculator!$D$7*150),1)-0.5)),MIN(MIN(MOD(A447*Calculator!$C$21/(Calculator!$D$7*150),1),1-MOD(A447*Calculator!$C$21/(Calculator!$D$7*150),1)),ABS(MOD(A447*Calculator!$C$21/(Calculator!$D$7*150),1)-0.5)),IF(INT(2*A447*Calculator!$C$21/(Calculator!$D$7*150))&gt;INT(2*A447*Calculator!$B$21/(Calculator!$D$7*150)),0,1))),1)</f>
        <v>1</v>
      </c>
      <c r="L447" s="250" t="n">
        <f aca="false">IF(Calculator!$E$22="YES",IF(A447&lt;Calculator!$G$22,0,MIN(MIN(MIN(MOD(A447*Calculator!$B$22/(Calculator!$D$7*150),1),1-MOD(A447*Calculator!$B$22/(Calculator!$D$7*150),1)),ABS(MOD(A447*Calculator!$B$22/(Calculator!$D$7*150),1)-0.5)),MIN(MIN(MOD(A447*Calculator!$C$22/(Calculator!$D$7*150),1),1-MOD(A447*Calculator!$C$22/(Calculator!$D$7*150),1)),ABS(MOD(A447*Calculator!$C$22/(Calculator!$D$7*150),1)-0.5)),IF(INT(2*A447*Calculator!$C$22/(Calculator!$D$7*150))&gt;INT(2*A447*Calculator!$B$22/(Calculator!$D$7*150)),0,1))),1)</f>
        <v>1</v>
      </c>
      <c r="M447" s="250" t="n">
        <f aca="false">MIN(B447:L447)</f>
        <v>0</v>
      </c>
      <c r="N447" s="250" t="n">
        <f aca="false">SUMPRODUCT(($M$7:$M$557&gt;M447)*1)+SUMPRODUCT(($M$7:$M$557=M447)*(ROW($M$7:$M$557)&lt;ROW(M447)))+1</f>
        <v>505</v>
      </c>
      <c r="O447" s="250" t="str">
        <f aca="false">IF(M447&gt;=0.13,"★★★ EXCELLENT",IF(M447&gt;=0.12,"★★  GOOD",IF(M447&gt;=0.07,"★  FAIR",IF(M447&gt;=0.025,"⚠  MARGINAL","✗  AVOID"))))</f>
        <v>✗  AVOID</v>
      </c>
    </row>
    <row r="448" customFormat="false" ht="15" hidden="false" customHeight="true" outlineLevel="0" collapsed="false">
      <c r="A448" s="251" t="n">
        <v>49.1</v>
      </c>
      <c r="B448" s="252" t="n">
        <f aca="false">IF(Calculator!$E$12="YES",IF(A448&lt;Calculator!$G$12,0,MIN(MIN(MIN(MOD(A448*Calculator!$B$12/(Calculator!$D$7*150),1),1-MOD(A448*Calculator!$B$12/(Calculator!$D$7*150),1)),ABS(MOD(A448*Calculator!$B$12/(Calculator!$D$7*150),1)-0.5)),MIN(MIN(MOD(A448*Calculator!$C$12/(Calculator!$D$7*150),1),1-MOD(A448*Calculator!$C$12/(Calculator!$D$7*150),1)),ABS(MOD(A448*Calculator!$C$12/(Calculator!$D$7*150),1)-0.5)),IF(INT(2*A448*Calculator!$C$12/(Calculator!$D$7*150))&gt;INT(2*A448*Calculator!$B$12/(Calculator!$D$7*150)),0,1))),1)</f>
        <v>1</v>
      </c>
      <c r="C448" s="252" t="n">
        <f aca="false">IF(Calculator!$E$13="YES",IF(A448&lt;Calculator!$G$13,0,MIN(MIN(MIN(MOD(A448*Calculator!$B$13/(Calculator!$D$7*150),1),1-MOD(A448*Calculator!$B$13/(Calculator!$D$7*150),1)),ABS(MOD(A448*Calculator!$B$13/(Calculator!$D$7*150),1)-0.5)),MIN(MIN(MOD(A448*Calculator!$C$13/(Calculator!$D$7*150),1),1-MOD(A448*Calculator!$C$13/(Calculator!$D$7*150),1)),ABS(MOD(A448*Calculator!$C$13/(Calculator!$D$7*150),1)-0.5)),IF(INT(2*A448*Calculator!$C$13/(Calculator!$D$7*150))&gt;INT(2*A448*Calculator!$B$13/(Calculator!$D$7*150)),0,1))),1)</f>
        <v>1</v>
      </c>
      <c r="D448" s="252" t="n">
        <f aca="false">IF(Calculator!$E$14="YES",IF(A448&lt;Calculator!$G$14,0,MIN(MIN(MIN(MOD(A448*Calculator!$B$14/(Calculator!$D$7*150),1),1-MOD(A448*Calculator!$B$14/(Calculator!$D$7*150),1)),ABS(MOD(A448*Calculator!$B$14/(Calculator!$D$7*150),1)-0.5)),MIN(MIN(MOD(A448*Calculator!$C$14/(Calculator!$D$7*150),1),1-MOD(A448*Calculator!$C$14/(Calculator!$D$7*150),1)),ABS(MOD(A448*Calculator!$C$14/(Calculator!$D$7*150),1)-0.5)),IF(INT(2*A448*Calculator!$C$14/(Calculator!$D$7*150))&gt;INT(2*A448*Calculator!$B$14/(Calculator!$D$7*150)),0,1))),1)</f>
        <v>1</v>
      </c>
      <c r="E448" s="252" t="n">
        <f aca="false">IF(Calculator!$E$15="YES",IF(A448&lt;Calculator!$G$15,0,MIN(MIN(MIN(MOD(A448*Calculator!$B$15/(Calculator!$D$7*150),1),1-MOD(A448*Calculator!$B$15/(Calculator!$D$7*150),1)),ABS(MOD(A448*Calculator!$B$15/(Calculator!$D$7*150),1)-0.5)),MIN(MIN(MOD(A448*Calculator!$C$15/(Calculator!$D$7*150),1),1-MOD(A448*Calculator!$C$15/(Calculator!$D$7*150),1)),ABS(MOD(A448*Calculator!$C$15/(Calculator!$D$7*150),1)-0.5)),IF(INT(2*A448*Calculator!$C$15/(Calculator!$D$7*150))&gt;INT(2*A448*Calculator!$B$15/(Calculator!$D$7*150)),0,1))),1)</f>
        <v>0</v>
      </c>
      <c r="F448" s="252" t="n">
        <f aca="false">IF(Calculator!$E$16="YES",IF(A448&lt;Calculator!$G$16,0,MIN(MIN(MIN(MOD(A448*Calculator!$B$16/(Calculator!$D$7*150),1),1-MOD(A448*Calculator!$B$16/(Calculator!$D$7*150),1)),ABS(MOD(A448*Calculator!$B$16/(Calculator!$D$7*150),1)-0.5)),MIN(MIN(MOD(A448*Calculator!$C$16/(Calculator!$D$7*150),1),1-MOD(A448*Calculator!$C$16/(Calculator!$D$7*150),1)),ABS(MOD(A448*Calculator!$C$16/(Calculator!$D$7*150),1)-0.5)),IF(INT(2*A448*Calculator!$C$16/(Calculator!$D$7*150))&gt;INT(2*A448*Calculator!$B$16/(Calculator!$D$7*150)),0,1))),1)</f>
        <v>1</v>
      </c>
      <c r="G448" s="252" t="n">
        <f aca="false">IF(Calculator!$E$17="YES",IF(A448&lt;Calculator!$G$17,0,MIN(MIN(MIN(MOD(A448*Calculator!$B$17/(Calculator!$D$7*150),1),1-MOD(A448*Calculator!$B$17/(Calculator!$D$7*150),1)),ABS(MOD(A448*Calculator!$B$17/(Calculator!$D$7*150),1)-0.5)),MIN(MIN(MOD(A448*Calculator!$C$17/(Calculator!$D$7*150),1),1-MOD(A448*Calculator!$C$17/(Calculator!$D$7*150),1)),ABS(MOD(A448*Calculator!$C$17/(Calculator!$D$7*150),1)-0.5)),IF(INT(2*A448*Calculator!$C$17/(Calculator!$D$7*150))&gt;INT(2*A448*Calculator!$B$17/(Calculator!$D$7*150)),0,1))),1)</f>
        <v>0.0555438596491227</v>
      </c>
      <c r="H448" s="252" t="n">
        <f aca="false">IF(Calculator!$E$18="YES",IF(A448&lt;Calculator!$G$18,0,MIN(MIN(MIN(MOD(A448*Calculator!$B$18/(Calculator!$D$7*150),1),1-MOD(A448*Calculator!$B$18/(Calculator!$D$7*150),1)),ABS(MOD(A448*Calculator!$B$18/(Calculator!$D$7*150),1)-0.5)),MIN(MIN(MOD(A448*Calculator!$C$18/(Calculator!$D$7*150),1),1-MOD(A448*Calculator!$C$18/(Calculator!$D$7*150),1)),ABS(MOD(A448*Calculator!$C$18/(Calculator!$D$7*150),1)-0.5)),IF(INT(2*A448*Calculator!$C$18/(Calculator!$D$7*150))&gt;INT(2*A448*Calculator!$B$18/(Calculator!$D$7*150)),0,1))),1)</f>
        <v>1</v>
      </c>
      <c r="I448" s="252" t="n">
        <f aca="false">IF(Calculator!$E$19="YES",IF(A448&lt;Calculator!$G$19,0,MIN(MIN(MIN(MOD(A448*Calculator!$B$19/(Calculator!$D$7*150),1),1-MOD(A448*Calculator!$B$19/(Calculator!$D$7*150),1)),ABS(MOD(A448*Calculator!$B$19/(Calculator!$D$7*150),1)-0.5)),MIN(MIN(MOD(A448*Calculator!$C$19/(Calculator!$D$7*150),1),1-MOD(A448*Calculator!$C$19/(Calculator!$D$7*150),1)),ABS(MOD(A448*Calculator!$C$19/(Calculator!$D$7*150),1)-0.5)),IF(INT(2*A448*Calculator!$C$19/(Calculator!$D$7*150))&gt;INT(2*A448*Calculator!$B$19/(Calculator!$D$7*150)),0,1))),1)</f>
        <v>1</v>
      </c>
      <c r="J448" s="252" t="n">
        <f aca="false">IF(Calculator!$E$20="YES",IF(A448&lt;Calculator!$G$20,0,MIN(MIN(MIN(MOD(A448*Calculator!$B$20/(Calculator!$D$7*150),1),1-MOD(A448*Calculator!$B$20/(Calculator!$D$7*150),1)),ABS(MOD(A448*Calculator!$B$20/(Calculator!$D$7*150),1)-0.5)),MIN(MIN(MOD(A448*Calculator!$C$20/(Calculator!$D$7*150),1),1-MOD(A448*Calculator!$C$20/(Calculator!$D$7*150),1)),ABS(MOD(A448*Calculator!$C$20/(Calculator!$D$7*150),1)-0.5)),IF(INT(2*A448*Calculator!$C$20/(Calculator!$D$7*150))&gt;INT(2*A448*Calculator!$B$20/(Calculator!$D$7*150)),0,1))),1)</f>
        <v>1</v>
      </c>
      <c r="K448" s="252" t="n">
        <f aca="false">IF(Calculator!$E$21="YES",IF(A448&lt;Calculator!$G$21,0,MIN(MIN(MIN(MOD(A448*Calculator!$B$21/(Calculator!$D$7*150),1),1-MOD(A448*Calculator!$B$21/(Calculator!$D$7*150),1)),ABS(MOD(A448*Calculator!$B$21/(Calculator!$D$7*150),1)-0.5)),MIN(MIN(MOD(A448*Calculator!$C$21/(Calculator!$D$7*150),1),1-MOD(A448*Calculator!$C$21/(Calculator!$D$7*150),1)),ABS(MOD(A448*Calculator!$C$21/(Calculator!$D$7*150),1)-0.5)),IF(INT(2*A448*Calculator!$C$21/(Calculator!$D$7*150))&gt;INT(2*A448*Calculator!$B$21/(Calculator!$D$7*150)),0,1))),1)</f>
        <v>1</v>
      </c>
      <c r="L448" s="252" t="n">
        <f aca="false">IF(Calculator!$E$22="YES",IF(A448&lt;Calculator!$G$22,0,MIN(MIN(MIN(MOD(A448*Calculator!$B$22/(Calculator!$D$7*150),1),1-MOD(A448*Calculator!$B$22/(Calculator!$D$7*150),1)),ABS(MOD(A448*Calculator!$B$22/(Calculator!$D$7*150),1)-0.5)),MIN(MIN(MOD(A448*Calculator!$C$22/(Calculator!$D$7*150),1),1-MOD(A448*Calculator!$C$22/(Calculator!$D$7*150),1)),ABS(MOD(A448*Calculator!$C$22/(Calculator!$D$7*150),1)-0.5)),IF(INT(2*A448*Calculator!$C$22/(Calculator!$D$7*150))&gt;INT(2*A448*Calculator!$B$22/(Calculator!$D$7*150)),0,1))),1)</f>
        <v>1</v>
      </c>
      <c r="M448" s="252" t="n">
        <f aca="false">MIN(B448:L448)</f>
        <v>0</v>
      </c>
      <c r="N448" s="252" t="n">
        <f aca="false">SUMPRODUCT(($M$7:$M$557&gt;M448)*1)+SUMPRODUCT(($M$7:$M$557=M448)*(ROW($M$7:$M$557)&lt;ROW(M448)))+1</f>
        <v>506</v>
      </c>
      <c r="O448" s="252" t="str">
        <f aca="false">IF(M448&gt;=0.13,"★★★ EXCELLENT",IF(M448&gt;=0.12,"★★  GOOD",IF(M448&gt;=0.07,"★  FAIR",IF(M448&gt;=0.025,"⚠  MARGINAL","✗  AVOID"))))</f>
        <v>✗  AVOID</v>
      </c>
    </row>
    <row r="449" customFormat="false" ht="15" hidden="false" customHeight="true" outlineLevel="0" collapsed="false">
      <c r="A449" s="249" t="n">
        <v>49.2</v>
      </c>
      <c r="B449" s="250" t="n">
        <f aca="false">IF(Calculator!$E$12="YES",IF(A449&lt;Calculator!$G$12,0,MIN(MIN(MIN(MOD(A449*Calculator!$B$12/(Calculator!$D$7*150),1),1-MOD(A449*Calculator!$B$12/(Calculator!$D$7*150),1)),ABS(MOD(A449*Calculator!$B$12/(Calculator!$D$7*150),1)-0.5)),MIN(MIN(MOD(A449*Calculator!$C$12/(Calculator!$D$7*150),1),1-MOD(A449*Calculator!$C$12/(Calculator!$D$7*150),1)),ABS(MOD(A449*Calculator!$C$12/(Calculator!$D$7*150),1)-0.5)),IF(INT(2*A449*Calculator!$C$12/(Calculator!$D$7*150))&gt;INT(2*A449*Calculator!$B$12/(Calculator!$D$7*150)),0,1))),1)</f>
        <v>1</v>
      </c>
      <c r="C449" s="250" t="n">
        <f aca="false">IF(Calculator!$E$13="YES",IF(A449&lt;Calculator!$G$13,0,MIN(MIN(MIN(MOD(A449*Calculator!$B$13/(Calculator!$D$7*150),1),1-MOD(A449*Calculator!$B$13/(Calculator!$D$7*150),1)),ABS(MOD(A449*Calculator!$B$13/(Calculator!$D$7*150),1)-0.5)),MIN(MIN(MOD(A449*Calculator!$C$13/(Calculator!$D$7*150),1),1-MOD(A449*Calculator!$C$13/(Calculator!$D$7*150),1)),ABS(MOD(A449*Calculator!$C$13/(Calculator!$D$7*150),1)-0.5)),IF(INT(2*A449*Calculator!$C$13/(Calculator!$D$7*150))&gt;INT(2*A449*Calculator!$B$13/(Calculator!$D$7*150)),0,1))),1)</f>
        <v>1</v>
      </c>
      <c r="D449" s="250" t="n">
        <f aca="false">IF(Calculator!$E$14="YES",IF(A449&lt;Calculator!$G$14,0,MIN(MIN(MIN(MOD(A449*Calculator!$B$14/(Calculator!$D$7*150),1),1-MOD(A449*Calculator!$B$14/(Calculator!$D$7*150),1)),ABS(MOD(A449*Calculator!$B$14/(Calculator!$D$7*150),1)-0.5)),MIN(MIN(MOD(A449*Calculator!$C$14/(Calculator!$D$7*150),1),1-MOD(A449*Calculator!$C$14/(Calculator!$D$7*150),1)),ABS(MOD(A449*Calculator!$C$14/(Calculator!$D$7*150),1)-0.5)),IF(INT(2*A449*Calculator!$C$14/(Calculator!$D$7*150))&gt;INT(2*A449*Calculator!$B$14/(Calculator!$D$7*150)),0,1))),1)</f>
        <v>1</v>
      </c>
      <c r="E449" s="250" t="n">
        <f aca="false">IF(Calculator!$E$15="YES",IF(A449&lt;Calculator!$G$15,0,MIN(MIN(MIN(MOD(A449*Calculator!$B$15/(Calculator!$D$7*150),1),1-MOD(A449*Calculator!$B$15/(Calculator!$D$7*150),1)),ABS(MOD(A449*Calculator!$B$15/(Calculator!$D$7*150),1)-0.5)),MIN(MIN(MOD(A449*Calculator!$C$15/(Calculator!$D$7*150),1),1-MOD(A449*Calculator!$C$15/(Calculator!$D$7*150),1)),ABS(MOD(A449*Calculator!$C$15/(Calculator!$D$7*150),1)-0.5)),IF(INT(2*A449*Calculator!$C$15/(Calculator!$D$7*150))&gt;INT(2*A449*Calculator!$B$15/(Calculator!$D$7*150)),0,1))),1)</f>
        <v>0</v>
      </c>
      <c r="F449" s="250" t="n">
        <f aca="false">IF(Calculator!$E$16="YES",IF(A449&lt;Calculator!$G$16,0,MIN(MIN(MIN(MOD(A449*Calculator!$B$16/(Calculator!$D$7*150),1),1-MOD(A449*Calculator!$B$16/(Calculator!$D$7*150),1)),ABS(MOD(A449*Calculator!$B$16/(Calculator!$D$7*150),1)-0.5)),MIN(MIN(MOD(A449*Calculator!$C$16/(Calculator!$D$7*150),1),1-MOD(A449*Calculator!$C$16/(Calculator!$D$7*150),1)),ABS(MOD(A449*Calculator!$C$16/(Calculator!$D$7*150),1)-0.5)),IF(INT(2*A449*Calculator!$C$16/(Calculator!$D$7*150))&gt;INT(2*A449*Calculator!$B$16/(Calculator!$D$7*150)),0,1))),1)</f>
        <v>1</v>
      </c>
      <c r="G449" s="250" t="n">
        <f aca="false">IF(Calculator!$E$17="YES",IF(A449&lt;Calculator!$G$17,0,MIN(MIN(MIN(MOD(A449*Calculator!$B$17/(Calculator!$D$7*150),1),1-MOD(A449*Calculator!$B$17/(Calculator!$D$7*150),1)),ABS(MOD(A449*Calculator!$B$17/(Calculator!$D$7*150),1)-0.5)),MIN(MIN(MOD(A449*Calculator!$C$17/(Calculator!$D$7*150),1),1-MOD(A449*Calculator!$C$17/(Calculator!$D$7*150),1)),ABS(MOD(A449*Calculator!$C$17/(Calculator!$D$7*150),1)-0.5)),IF(INT(2*A449*Calculator!$C$17/(Calculator!$D$7*150))&gt;INT(2*A449*Calculator!$B$17/(Calculator!$D$7*150)),0,1))),1)</f>
        <v>0.0454736842105268</v>
      </c>
      <c r="H449" s="250" t="n">
        <f aca="false">IF(Calculator!$E$18="YES",IF(A449&lt;Calculator!$G$18,0,MIN(MIN(MIN(MOD(A449*Calculator!$B$18/(Calculator!$D$7*150),1),1-MOD(A449*Calculator!$B$18/(Calculator!$D$7*150),1)),ABS(MOD(A449*Calculator!$B$18/(Calculator!$D$7*150),1)-0.5)),MIN(MIN(MOD(A449*Calculator!$C$18/(Calculator!$D$7*150),1),1-MOD(A449*Calculator!$C$18/(Calculator!$D$7*150),1)),ABS(MOD(A449*Calculator!$C$18/(Calculator!$D$7*150),1)-0.5)),IF(INT(2*A449*Calculator!$C$18/(Calculator!$D$7*150))&gt;INT(2*A449*Calculator!$B$18/(Calculator!$D$7*150)),0,1))),1)</f>
        <v>1</v>
      </c>
      <c r="I449" s="250" t="n">
        <f aca="false">IF(Calculator!$E$19="YES",IF(A449&lt;Calculator!$G$19,0,MIN(MIN(MIN(MOD(A449*Calculator!$B$19/(Calculator!$D$7*150),1),1-MOD(A449*Calculator!$B$19/(Calculator!$D$7*150),1)),ABS(MOD(A449*Calculator!$B$19/(Calculator!$D$7*150),1)-0.5)),MIN(MIN(MOD(A449*Calculator!$C$19/(Calculator!$D$7*150),1),1-MOD(A449*Calculator!$C$19/(Calculator!$D$7*150),1)),ABS(MOD(A449*Calculator!$C$19/(Calculator!$D$7*150),1)-0.5)),IF(INT(2*A449*Calculator!$C$19/(Calculator!$D$7*150))&gt;INT(2*A449*Calculator!$B$19/(Calculator!$D$7*150)),0,1))),1)</f>
        <v>1</v>
      </c>
      <c r="J449" s="250" t="n">
        <f aca="false">IF(Calculator!$E$20="YES",IF(A449&lt;Calculator!$G$20,0,MIN(MIN(MIN(MOD(A449*Calculator!$B$20/(Calculator!$D$7*150),1),1-MOD(A449*Calculator!$B$20/(Calculator!$D$7*150),1)),ABS(MOD(A449*Calculator!$B$20/(Calculator!$D$7*150),1)-0.5)),MIN(MIN(MOD(A449*Calculator!$C$20/(Calculator!$D$7*150),1),1-MOD(A449*Calculator!$C$20/(Calculator!$D$7*150),1)),ABS(MOD(A449*Calculator!$C$20/(Calculator!$D$7*150),1)-0.5)),IF(INT(2*A449*Calculator!$C$20/(Calculator!$D$7*150))&gt;INT(2*A449*Calculator!$B$20/(Calculator!$D$7*150)),0,1))),1)</f>
        <v>1</v>
      </c>
      <c r="K449" s="250" t="n">
        <f aca="false">IF(Calculator!$E$21="YES",IF(A449&lt;Calculator!$G$21,0,MIN(MIN(MIN(MOD(A449*Calculator!$B$21/(Calculator!$D$7*150),1),1-MOD(A449*Calculator!$B$21/(Calculator!$D$7*150),1)),ABS(MOD(A449*Calculator!$B$21/(Calculator!$D$7*150),1)-0.5)),MIN(MIN(MOD(A449*Calculator!$C$21/(Calculator!$D$7*150),1),1-MOD(A449*Calculator!$C$21/(Calculator!$D$7*150),1)),ABS(MOD(A449*Calculator!$C$21/(Calculator!$D$7*150),1)-0.5)),IF(INT(2*A449*Calculator!$C$21/(Calculator!$D$7*150))&gt;INT(2*A449*Calculator!$B$21/(Calculator!$D$7*150)),0,1))),1)</f>
        <v>1</v>
      </c>
      <c r="L449" s="250" t="n">
        <f aca="false">IF(Calculator!$E$22="YES",IF(A449&lt;Calculator!$G$22,0,MIN(MIN(MIN(MOD(A449*Calculator!$B$22/(Calculator!$D$7*150),1),1-MOD(A449*Calculator!$B$22/(Calculator!$D$7*150),1)),ABS(MOD(A449*Calculator!$B$22/(Calculator!$D$7*150),1)-0.5)),MIN(MIN(MOD(A449*Calculator!$C$22/(Calculator!$D$7*150),1),1-MOD(A449*Calculator!$C$22/(Calculator!$D$7*150),1)),ABS(MOD(A449*Calculator!$C$22/(Calculator!$D$7*150),1)-0.5)),IF(INT(2*A449*Calculator!$C$22/(Calculator!$D$7*150))&gt;INT(2*A449*Calculator!$B$22/(Calculator!$D$7*150)),0,1))),1)</f>
        <v>1</v>
      </c>
      <c r="M449" s="250" t="n">
        <f aca="false">MIN(B449:L449)</f>
        <v>0</v>
      </c>
      <c r="N449" s="250" t="n">
        <f aca="false">SUMPRODUCT(($M$7:$M$557&gt;M449)*1)+SUMPRODUCT(($M$7:$M$557=M449)*(ROW($M$7:$M$557)&lt;ROW(M449)))+1</f>
        <v>507</v>
      </c>
      <c r="O449" s="250" t="str">
        <f aca="false">IF(M449&gt;=0.13,"★★★ EXCELLENT",IF(M449&gt;=0.12,"★★  GOOD",IF(M449&gt;=0.07,"★  FAIR",IF(M449&gt;=0.025,"⚠  MARGINAL","✗  AVOID"))))</f>
        <v>✗  AVOID</v>
      </c>
    </row>
    <row r="450" customFormat="false" ht="15" hidden="false" customHeight="true" outlineLevel="0" collapsed="false">
      <c r="A450" s="251" t="n">
        <v>49.3</v>
      </c>
      <c r="B450" s="252" t="n">
        <f aca="false">IF(Calculator!$E$12="YES",IF(A450&lt;Calculator!$G$12,0,MIN(MIN(MIN(MOD(A450*Calculator!$B$12/(Calculator!$D$7*150),1),1-MOD(A450*Calculator!$B$12/(Calculator!$D$7*150),1)),ABS(MOD(A450*Calculator!$B$12/(Calculator!$D$7*150),1)-0.5)),MIN(MIN(MOD(A450*Calculator!$C$12/(Calculator!$D$7*150),1),1-MOD(A450*Calculator!$C$12/(Calculator!$D$7*150),1)),ABS(MOD(A450*Calculator!$C$12/(Calculator!$D$7*150),1)-0.5)),IF(INT(2*A450*Calculator!$C$12/(Calculator!$D$7*150))&gt;INT(2*A450*Calculator!$B$12/(Calculator!$D$7*150)),0,1))),1)</f>
        <v>1</v>
      </c>
      <c r="C450" s="252" t="n">
        <f aca="false">IF(Calculator!$E$13="YES",IF(A450&lt;Calculator!$G$13,0,MIN(MIN(MIN(MOD(A450*Calculator!$B$13/(Calculator!$D$7*150),1),1-MOD(A450*Calculator!$B$13/(Calculator!$D$7*150),1)),ABS(MOD(A450*Calculator!$B$13/(Calculator!$D$7*150),1)-0.5)),MIN(MIN(MOD(A450*Calculator!$C$13/(Calculator!$D$7*150),1),1-MOD(A450*Calculator!$C$13/(Calculator!$D$7*150),1)),ABS(MOD(A450*Calculator!$C$13/(Calculator!$D$7*150),1)-0.5)),IF(INT(2*A450*Calculator!$C$13/(Calculator!$D$7*150))&gt;INT(2*A450*Calculator!$B$13/(Calculator!$D$7*150)),0,1))),1)</f>
        <v>1</v>
      </c>
      <c r="D450" s="252" t="n">
        <f aca="false">IF(Calculator!$E$14="YES",IF(A450&lt;Calculator!$G$14,0,MIN(MIN(MIN(MOD(A450*Calculator!$B$14/(Calculator!$D$7*150),1),1-MOD(A450*Calculator!$B$14/(Calculator!$D$7*150),1)),ABS(MOD(A450*Calculator!$B$14/(Calculator!$D$7*150),1)-0.5)),MIN(MIN(MOD(A450*Calculator!$C$14/(Calculator!$D$7*150),1),1-MOD(A450*Calculator!$C$14/(Calculator!$D$7*150),1)),ABS(MOD(A450*Calculator!$C$14/(Calculator!$D$7*150),1)-0.5)),IF(INT(2*A450*Calculator!$C$14/(Calculator!$D$7*150))&gt;INT(2*A450*Calculator!$B$14/(Calculator!$D$7*150)),0,1))),1)</f>
        <v>1</v>
      </c>
      <c r="E450" s="252" t="n">
        <f aca="false">IF(Calculator!$E$15="YES",IF(A450&lt;Calculator!$G$15,0,MIN(MIN(MIN(MOD(A450*Calculator!$B$15/(Calculator!$D$7*150),1),1-MOD(A450*Calculator!$B$15/(Calculator!$D$7*150),1)),ABS(MOD(A450*Calculator!$B$15/(Calculator!$D$7*150),1)-0.5)),MIN(MIN(MOD(A450*Calculator!$C$15/(Calculator!$D$7*150),1),1-MOD(A450*Calculator!$C$15/(Calculator!$D$7*150),1)),ABS(MOD(A450*Calculator!$C$15/(Calculator!$D$7*150),1)-0.5)),IF(INT(2*A450*Calculator!$C$15/(Calculator!$D$7*150))&gt;INT(2*A450*Calculator!$B$15/(Calculator!$D$7*150)),0,1))),1)</f>
        <v>0</v>
      </c>
      <c r="F450" s="252" t="n">
        <f aca="false">IF(Calculator!$E$16="YES",IF(A450&lt;Calculator!$G$16,0,MIN(MIN(MIN(MOD(A450*Calculator!$B$16/(Calculator!$D$7*150),1),1-MOD(A450*Calculator!$B$16/(Calculator!$D$7*150),1)),ABS(MOD(A450*Calculator!$B$16/(Calculator!$D$7*150),1)-0.5)),MIN(MIN(MOD(A450*Calculator!$C$16/(Calculator!$D$7*150),1),1-MOD(A450*Calculator!$C$16/(Calculator!$D$7*150),1)),ABS(MOD(A450*Calculator!$C$16/(Calculator!$D$7*150),1)-0.5)),IF(INT(2*A450*Calculator!$C$16/(Calculator!$D$7*150))&gt;INT(2*A450*Calculator!$B$16/(Calculator!$D$7*150)),0,1))),1)</f>
        <v>1</v>
      </c>
      <c r="G450" s="252" t="n">
        <f aca="false">IF(Calculator!$E$17="YES",IF(A450&lt;Calculator!$G$17,0,MIN(MIN(MIN(MOD(A450*Calculator!$B$17/(Calculator!$D$7*150),1),1-MOD(A450*Calculator!$B$17/(Calculator!$D$7*150),1)),ABS(MOD(A450*Calculator!$B$17/(Calculator!$D$7*150),1)-0.5)),MIN(MIN(MOD(A450*Calculator!$C$17/(Calculator!$D$7*150),1),1-MOD(A450*Calculator!$C$17/(Calculator!$D$7*150),1)),ABS(MOD(A450*Calculator!$C$17/(Calculator!$D$7*150),1)-0.5)),IF(INT(2*A450*Calculator!$C$17/(Calculator!$D$7*150))&gt;INT(2*A450*Calculator!$B$17/(Calculator!$D$7*150)),0,1))),1)</f>
        <v>0.03540350877193</v>
      </c>
      <c r="H450" s="252" t="n">
        <f aca="false">IF(Calculator!$E$18="YES",IF(A450&lt;Calculator!$G$18,0,MIN(MIN(MIN(MOD(A450*Calculator!$B$18/(Calculator!$D$7*150),1),1-MOD(A450*Calculator!$B$18/(Calculator!$D$7*150),1)),ABS(MOD(A450*Calculator!$B$18/(Calculator!$D$7*150),1)-0.5)),MIN(MIN(MOD(A450*Calculator!$C$18/(Calculator!$D$7*150),1),1-MOD(A450*Calculator!$C$18/(Calculator!$D$7*150),1)),ABS(MOD(A450*Calculator!$C$18/(Calculator!$D$7*150),1)-0.5)),IF(INT(2*A450*Calculator!$C$18/(Calculator!$D$7*150))&gt;INT(2*A450*Calculator!$B$18/(Calculator!$D$7*150)),0,1))),1)</f>
        <v>1</v>
      </c>
      <c r="I450" s="252" t="n">
        <f aca="false">IF(Calculator!$E$19="YES",IF(A450&lt;Calculator!$G$19,0,MIN(MIN(MIN(MOD(A450*Calculator!$B$19/(Calculator!$D$7*150),1),1-MOD(A450*Calculator!$B$19/(Calculator!$D$7*150),1)),ABS(MOD(A450*Calculator!$B$19/(Calculator!$D$7*150),1)-0.5)),MIN(MIN(MOD(A450*Calculator!$C$19/(Calculator!$D$7*150),1),1-MOD(A450*Calculator!$C$19/(Calculator!$D$7*150),1)),ABS(MOD(A450*Calculator!$C$19/(Calculator!$D$7*150),1)-0.5)),IF(INT(2*A450*Calculator!$C$19/(Calculator!$D$7*150))&gt;INT(2*A450*Calculator!$B$19/(Calculator!$D$7*150)),0,1))),1)</f>
        <v>1</v>
      </c>
      <c r="J450" s="252" t="n">
        <f aca="false">IF(Calculator!$E$20="YES",IF(A450&lt;Calculator!$G$20,0,MIN(MIN(MIN(MOD(A450*Calculator!$B$20/(Calculator!$D$7*150),1),1-MOD(A450*Calculator!$B$20/(Calculator!$D$7*150),1)),ABS(MOD(A450*Calculator!$B$20/(Calculator!$D$7*150),1)-0.5)),MIN(MIN(MOD(A450*Calculator!$C$20/(Calculator!$D$7*150),1),1-MOD(A450*Calculator!$C$20/(Calculator!$D$7*150),1)),ABS(MOD(A450*Calculator!$C$20/(Calculator!$D$7*150),1)-0.5)),IF(INT(2*A450*Calculator!$C$20/(Calculator!$D$7*150))&gt;INT(2*A450*Calculator!$B$20/(Calculator!$D$7*150)),0,1))),1)</f>
        <v>1</v>
      </c>
      <c r="K450" s="252" t="n">
        <f aca="false">IF(Calculator!$E$21="YES",IF(A450&lt;Calculator!$G$21,0,MIN(MIN(MIN(MOD(A450*Calculator!$B$21/(Calculator!$D$7*150),1),1-MOD(A450*Calculator!$B$21/(Calculator!$D$7*150),1)),ABS(MOD(A450*Calculator!$B$21/(Calculator!$D$7*150),1)-0.5)),MIN(MIN(MOD(A450*Calculator!$C$21/(Calculator!$D$7*150),1),1-MOD(A450*Calculator!$C$21/(Calculator!$D$7*150),1)),ABS(MOD(A450*Calculator!$C$21/(Calculator!$D$7*150),1)-0.5)),IF(INT(2*A450*Calculator!$C$21/(Calculator!$D$7*150))&gt;INT(2*A450*Calculator!$B$21/(Calculator!$D$7*150)),0,1))),1)</f>
        <v>1</v>
      </c>
      <c r="L450" s="252" t="n">
        <f aca="false">IF(Calculator!$E$22="YES",IF(A450&lt;Calculator!$G$22,0,MIN(MIN(MIN(MOD(A450*Calculator!$B$22/(Calculator!$D$7*150),1),1-MOD(A450*Calculator!$B$22/(Calculator!$D$7*150),1)),ABS(MOD(A450*Calculator!$B$22/(Calculator!$D$7*150),1)-0.5)),MIN(MIN(MOD(A450*Calculator!$C$22/(Calculator!$D$7*150),1),1-MOD(A450*Calculator!$C$22/(Calculator!$D$7*150),1)),ABS(MOD(A450*Calculator!$C$22/(Calculator!$D$7*150),1)-0.5)),IF(INT(2*A450*Calculator!$C$22/(Calculator!$D$7*150))&gt;INT(2*A450*Calculator!$B$22/(Calculator!$D$7*150)),0,1))),1)</f>
        <v>1</v>
      </c>
      <c r="M450" s="252" t="n">
        <f aca="false">MIN(B450:L450)</f>
        <v>0</v>
      </c>
      <c r="N450" s="252" t="n">
        <f aca="false">SUMPRODUCT(($M$7:$M$557&gt;M450)*1)+SUMPRODUCT(($M$7:$M$557=M450)*(ROW($M$7:$M$557)&lt;ROW(M450)))+1</f>
        <v>508</v>
      </c>
      <c r="O450" s="252" t="str">
        <f aca="false">IF(M450&gt;=0.13,"★★★ EXCELLENT",IF(M450&gt;=0.12,"★★  GOOD",IF(M450&gt;=0.07,"★  FAIR",IF(M450&gt;=0.025,"⚠  MARGINAL","✗  AVOID"))))</f>
        <v>✗  AVOID</v>
      </c>
    </row>
    <row r="451" customFormat="false" ht="15" hidden="false" customHeight="true" outlineLevel="0" collapsed="false">
      <c r="A451" s="249" t="n">
        <v>49.4</v>
      </c>
      <c r="B451" s="250" t="n">
        <f aca="false">IF(Calculator!$E$12="YES",IF(A451&lt;Calculator!$G$12,0,MIN(MIN(MIN(MOD(A451*Calculator!$B$12/(Calculator!$D$7*150),1),1-MOD(A451*Calculator!$B$12/(Calculator!$D$7*150),1)),ABS(MOD(A451*Calculator!$B$12/(Calculator!$D$7*150),1)-0.5)),MIN(MIN(MOD(A451*Calculator!$C$12/(Calculator!$D$7*150),1),1-MOD(A451*Calculator!$C$12/(Calculator!$D$7*150),1)),ABS(MOD(A451*Calculator!$C$12/(Calculator!$D$7*150),1)-0.5)),IF(INT(2*A451*Calculator!$C$12/(Calculator!$D$7*150))&gt;INT(2*A451*Calculator!$B$12/(Calculator!$D$7*150)),0,1))),1)</f>
        <v>1</v>
      </c>
      <c r="C451" s="250" t="n">
        <f aca="false">IF(Calculator!$E$13="YES",IF(A451&lt;Calculator!$G$13,0,MIN(MIN(MIN(MOD(A451*Calculator!$B$13/(Calculator!$D$7*150),1),1-MOD(A451*Calculator!$B$13/(Calculator!$D$7*150),1)),ABS(MOD(A451*Calculator!$B$13/(Calculator!$D$7*150),1)-0.5)),MIN(MIN(MOD(A451*Calculator!$C$13/(Calculator!$D$7*150),1),1-MOD(A451*Calculator!$C$13/(Calculator!$D$7*150),1)),ABS(MOD(A451*Calculator!$C$13/(Calculator!$D$7*150),1)-0.5)),IF(INT(2*A451*Calculator!$C$13/(Calculator!$D$7*150))&gt;INT(2*A451*Calculator!$B$13/(Calculator!$D$7*150)),0,1))),1)</f>
        <v>1</v>
      </c>
      <c r="D451" s="250" t="n">
        <f aca="false">IF(Calculator!$E$14="YES",IF(A451&lt;Calculator!$G$14,0,MIN(MIN(MIN(MOD(A451*Calculator!$B$14/(Calculator!$D$7*150),1),1-MOD(A451*Calculator!$B$14/(Calculator!$D$7*150),1)),ABS(MOD(A451*Calculator!$B$14/(Calculator!$D$7*150),1)-0.5)),MIN(MIN(MOD(A451*Calculator!$C$14/(Calculator!$D$7*150),1),1-MOD(A451*Calculator!$C$14/(Calculator!$D$7*150),1)),ABS(MOD(A451*Calculator!$C$14/(Calculator!$D$7*150),1)-0.5)),IF(INT(2*A451*Calculator!$C$14/(Calculator!$D$7*150))&gt;INT(2*A451*Calculator!$B$14/(Calculator!$D$7*150)),0,1))),1)</f>
        <v>1</v>
      </c>
      <c r="E451" s="250" t="n">
        <f aca="false">IF(Calculator!$E$15="YES",IF(A451&lt;Calculator!$G$15,0,MIN(MIN(MIN(MOD(A451*Calculator!$B$15/(Calculator!$D$7*150),1),1-MOD(A451*Calculator!$B$15/(Calculator!$D$7*150),1)),ABS(MOD(A451*Calculator!$B$15/(Calculator!$D$7*150),1)-0.5)),MIN(MIN(MOD(A451*Calculator!$C$15/(Calculator!$D$7*150),1),1-MOD(A451*Calculator!$C$15/(Calculator!$D$7*150),1)),ABS(MOD(A451*Calculator!$C$15/(Calculator!$D$7*150),1)-0.5)),IF(INT(2*A451*Calculator!$C$15/(Calculator!$D$7*150))&gt;INT(2*A451*Calculator!$B$15/(Calculator!$D$7*150)),0,1))),1)</f>
        <v>0</v>
      </c>
      <c r="F451" s="250" t="n">
        <f aca="false">IF(Calculator!$E$16="YES",IF(A451&lt;Calculator!$G$16,0,MIN(MIN(MIN(MOD(A451*Calculator!$B$16/(Calculator!$D$7*150),1),1-MOD(A451*Calculator!$B$16/(Calculator!$D$7*150),1)),ABS(MOD(A451*Calculator!$B$16/(Calculator!$D$7*150),1)-0.5)),MIN(MIN(MOD(A451*Calculator!$C$16/(Calculator!$D$7*150),1),1-MOD(A451*Calculator!$C$16/(Calculator!$D$7*150),1)),ABS(MOD(A451*Calculator!$C$16/(Calculator!$D$7*150),1)-0.5)),IF(INT(2*A451*Calculator!$C$16/(Calculator!$D$7*150))&gt;INT(2*A451*Calculator!$B$16/(Calculator!$D$7*150)),0,1))),1)</f>
        <v>1</v>
      </c>
      <c r="G451" s="250" t="n">
        <f aca="false">IF(Calculator!$E$17="YES",IF(A451&lt;Calculator!$G$17,0,MIN(MIN(MIN(MOD(A451*Calculator!$B$17/(Calculator!$D$7*150),1),1-MOD(A451*Calculator!$B$17/(Calculator!$D$7*150),1)),ABS(MOD(A451*Calculator!$B$17/(Calculator!$D$7*150),1)-0.5)),MIN(MIN(MOD(A451*Calculator!$C$17/(Calculator!$D$7*150),1),1-MOD(A451*Calculator!$C$17/(Calculator!$D$7*150),1)),ABS(MOD(A451*Calculator!$C$17/(Calculator!$D$7*150),1)-0.5)),IF(INT(2*A451*Calculator!$C$17/(Calculator!$D$7*150))&gt;INT(2*A451*Calculator!$B$17/(Calculator!$D$7*150)),0,1))),1)</f>
        <v>0.0253333333333332</v>
      </c>
      <c r="H451" s="250" t="n">
        <f aca="false">IF(Calculator!$E$18="YES",IF(A451&lt;Calculator!$G$18,0,MIN(MIN(MIN(MOD(A451*Calculator!$B$18/(Calculator!$D$7*150),1),1-MOD(A451*Calculator!$B$18/(Calculator!$D$7*150),1)),ABS(MOD(A451*Calculator!$B$18/(Calculator!$D$7*150),1)-0.5)),MIN(MIN(MOD(A451*Calculator!$C$18/(Calculator!$D$7*150),1),1-MOD(A451*Calculator!$C$18/(Calculator!$D$7*150),1)),ABS(MOD(A451*Calculator!$C$18/(Calculator!$D$7*150),1)-0.5)),IF(INT(2*A451*Calculator!$C$18/(Calculator!$D$7*150))&gt;INT(2*A451*Calculator!$B$18/(Calculator!$D$7*150)),0,1))),1)</f>
        <v>1</v>
      </c>
      <c r="I451" s="250" t="n">
        <f aca="false">IF(Calculator!$E$19="YES",IF(A451&lt;Calculator!$G$19,0,MIN(MIN(MIN(MOD(A451*Calculator!$B$19/(Calculator!$D$7*150),1),1-MOD(A451*Calculator!$B$19/(Calculator!$D$7*150),1)),ABS(MOD(A451*Calculator!$B$19/(Calculator!$D$7*150),1)-0.5)),MIN(MIN(MOD(A451*Calculator!$C$19/(Calculator!$D$7*150),1),1-MOD(A451*Calculator!$C$19/(Calculator!$D$7*150),1)),ABS(MOD(A451*Calculator!$C$19/(Calculator!$D$7*150),1)-0.5)),IF(INT(2*A451*Calculator!$C$19/(Calculator!$D$7*150))&gt;INT(2*A451*Calculator!$B$19/(Calculator!$D$7*150)),0,1))),1)</f>
        <v>1</v>
      </c>
      <c r="J451" s="250" t="n">
        <f aca="false">IF(Calculator!$E$20="YES",IF(A451&lt;Calculator!$G$20,0,MIN(MIN(MIN(MOD(A451*Calculator!$B$20/(Calculator!$D$7*150),1),1-MOD(A451*Calculator!$B$20/(Calculator!$D$7*150),1)),ABS(MOD(A451*Calculator!$B$20/(Calculator!$D$7*150),1)-0.5)),MIN(MIN(MOD(A451*Calculator!$C$20/(Calculator!$D$7*150),1),1-MOD(A451*Calculator!$C$20/(Calculator!$D$7*150),1)),ABS(MOD(A451*Calculator!$C$20/(Calculator!$D$7*150),1)-0.5)),IF(INT(2*A451*Calculator!$C$20/(Calculator!$D$7*150))&gt;INT(2*A451*Calculator!$B$20/(Calculator!$D$7*150)),0,1))),1)</f>
        <v>1</v>
      </c>
      <c r="K451" s="250" t="n">
        <f aca="false">IF(Calculator!$E$21="YES",IF(A451&lt;Calculator!$G$21,0,MIN(MIN(MIN(MOD(A451*Calculator!$B$21/(Calculator!$D$7*150),1),1-MOD(A451*Calculator!$B$21/(Calculator!$D$7*150),1)),ABS(MOD(A451*Calculator!$B$21/(Calculator!$D$7*150),1)-0.5)),MIN(MIN(MOD(A451*Calculator!$C$21/(Calculator!$D$7*150),1),1-MOD(A451*Calculator!$C$21/(Calculator!$D$7*150),1)),ABS(MOD(A451*Calculator!$C$21/(Calculator!$D$7*150),1)-0.5)),IF(INT(2*A451*Calculator!$C$21/(Calculator!$D$7*150))&gt;INT(2*A451*Calculator!$B$21/(Calculator!$D$7*150)),0,1))),1)</f>
        <v>1</v>
      </c>
      <c r="L451" s="250" t="n">
        <f aca="false">IF(Calculator!$E$22="YES",IF(A451&lt;Calculator!$G$22,0,MIN(MIN(MIN(MOD(A451*Calculator!$B$22/(Calculator!$D$7*150),1),1-MOD(A451*Calculator!$B$22/(Calculator!$D$7*150),1)),ABS(MOD(A451*Calculator!$B$22/(Calculator!$D$7*150),1)-0.5)),MIN(MIN(MOD(A451*Calculator!$C$22/(Calculator!$D$7*150),1),1-MOD(A451*Calculator!$C$22/(Calculator!$D$7*150),1)),ABS(MOD(A451*Calculator!$C$22/(Calculator!$D$7*150),1)-0.5)),IF(INT(2*A451*Calculator!$C$22/(Calculator!$D$7*150))&gt;INT(2*A451*Calculator!$B$22/(Calculator!$D$7*150)),0,1))),1)</f>
        <v>1</v>
      </c>
      <c r="M451" s="250" t="n">
        <f aca="false">MIN(B451:L451)</f>
        <v>0</v>
      </c>
      <c r="N451" s="250" t="n">
        <f aca="false">SUMPRODUCT(($M$7:$M$557&gt;M451)*1)+SUMPRODUCT(($M$7:$M$557=M451)*(ROW($M$7:$M$557)&lt;ROW(M451)))+1</f>
        <v>509</v>
      </c>
      <c r="O451" s="250" t="str">
        <f aca="false">IF(M451&gt;=0.13,"★★★ EXCELLENT",IF(M451&gt;=0.12,"★★  GOOD",IF(M451&gt;=0.07,"★  FAIR",IF(M451&gt;=0.025,"⚠  MARGINAL","✗  AVOID"))))</f>
        <v>✗  AVOID</v>
      </c>
    </row>
    <row r="452" customFormat="false" ht="15" hidden="false" customHeight="true" outlineLevel="0" collapsed="false">
      <c r="A452" s="251" t="n">
        <v>49.5</v>
      </c>
      <c r="B452" s="252" t="n">
        <f aca="false">IF(Calculator!$E$12="YES",IF(A452&lt;Calculator!$G$12,0,MIN(MIN(MIN(MOD(A452*Calculator!$B$12/(Calculator!$D$7*150),1),1-MOD(A452*Calculator!$B$12/(Calculator!$D$7*150),1)),ABS(MOD(A452*Calculator!$B$12/(Calculator!$D$7*150),1)-0.5)),MIN(MIN(MOD(A452*Calculator!$C$12/(Calculator!$D$7*150),1),1-MOD(A452*Calculator!$C$12/(Calculator!$D$7*150),1)),ABS(MOD(A452*Calculator!$C$12/(Calculator!$D$7*150),1)-0.5)),IF(INT(2*A452*Calculator!$C$12/(Calculator!$D$7*150))&gt;INT(2*A452*Calculator!$B$12/(Calculator!$D$7*150)),0,1))),1)</f>
        <v>1</v>
      </c>
      <c r="C452" s="252" t="n">
        <f aca="false">IF(Calculator!$E$13="YES",IF(A452&lt;Calculator!$G$13,0,MIN(MIN(MIN(MOD(A452*Calculator!$B$13/(Calculator!$D$7*150),1),1-MOD(A452*Calculator!$B$13/(Calculator!$D$7*150),1)),ABS(MOD(A452*Calculator!$B$13/(Calculator!$D$7*150),1)-0.5)),MIN(MIN(MOD(A452*Calculator!$C$13/(Calculator!$D$7*150),1),1-MOD(A452*Calculator!$C$13/(Calculator!$D$7*150),1)),ABS(MOD(A452*Calculator!$C$13/(Calculator!$D$7*150),1)-0.5)),IF(INT(2*A452*Calculator!$C$13/(Calculator!$D$7*150))&gt;INT(2*A452*Calculator!$B$13/(Calculator!$D$7*150)),0,1))),1)</f>
        <v>1</v>
      </c>
      <c r="D452" s="252" t="n">
        <f aca="false">IF(Calculator!$E$14="YES",IF(A452&lt;Calculator!$G$14,0,MIN(MIN(MIN(MOD(A452*Calculator!$B$14/(Calculator!$D$7*150),1),1-MOD(A452*Calculator!$B$14/(Calculator!$D$7*150),1)),ABS(MOD(A452*Calculator!$B$14/(Calculator!$D$7*150),1)-0.5)),MIN(MIN(MOD(A452*Calculator!$C$14/(Calculator!$D$7*150),1),1-MOD(A452*Calculator!$C$14/(Calculator!$D$7*150),1)),ABS(MOD(A452*Calculator!$C$14/(Calculator!$D$7*150),1)-0.5)),IF(INT(2*A452*Calculator!$C$14/(Calculator!$D$7*150))&gt;INT(2*A452*Calculator!$B$14/(Calculator!$D$7*150)),0,1))),1)</f>
        <v>1</v>
      </c>
      <c r="E452" s="252" t="n">
        <f aca="false">IF(Calculator!$E$15="YES",IF(A452&lt;Calculator!$G$15,0,MIN(MIN(MIN(MOD(A452*Calculator!$B$15/(Calculator!$D$7*150),1),1-MOD(A452*Calculator!$B$15/(Calculator!$D$7*150),1)),ABS(MOD(A452*Calculator!$B$15/(Calculator!$D$7*150),1)-0.5)),MIN(MIN(MOD(A452*Calculator!$C$15/(Calculator!$D$7*150),1),1-MOD(A452*Calculator!$C$15/(Calculator!$D$7*150),1)),ABS(MOD(A452*Calculator!$C$15/(Calculator!$D$7*150),1)-0.5)),IF(INT(2*A452*Calculator!$C$15/(Calculator!$D$7*150))&gt;INT(2*A452*Calculator!$B$15/(Calculator!$D$7*150)),0,1))),1)</f>
        <v>0</v>
      </c>
      <c r="F452" s="252" t="n">
        <f aca="false">IF(Calculator!$E$16="YES",IF(A452&lt;Calculator!$G$16,0,MIN(MIN(MIN(MOD(A452*Calculator!$B$16/(Calculator!$D$7*150),1),1-MOD(A452*Calculator!$B$16/(Calculator!$D$7*150),1)),ABS(MOD(A452*Calculator!$B$16/(Calculator!$D$7*150),1)-0.5)),MIN(MIN(MOD(A452*Calculator!$C$16/(Calculator!$D$7*150),1),1-MOD(A452*Calculator!$C$16/(Calculator!$D$7*150),1)),ABS(MOD(A452*Calculator!$C$16/(Calculator!$D$7*150),1)-0.5)),IF(INT(2*A452*Calculator!$C$16/(Calculator!$D$7*150))&gt;INT(2*A452*Calculator!$B$16/(Calculator!$D$7*150)),0,1))),1)</f>
        <v>1</v>
      </c>
      <c r="G452" s="252" t="n">
        <f aca="false">IF(Calculator!$E$17="YES",IF(A452&lt;Calculator!$G$17,0,MIN(MIN(MIN(MOD(A452*Calculator!$B$17/(Calculator!$D$7*150),1),1-MOD(A452*Calculator!$B$17/(Calculator!$D$7*150),1)),ABS(MOD(A452*Calculator!$B$17/(Calculator!$D$7*150),1)-0.5)),MIN(MIN(MOD(A452*Calculator!$C$17/(Calculator!$D$7*150),1),1-MOD(A452*Calculator!$C$17/(Calculator!$D$7*150),1)),ABS(MOD(A452*Calculator!$C$17/(Calculator!$D$7*150),1)-0.5)),IF(INT(2*A452*Calculator!$C$17/(Calculator!$D$7*150))&gt;INT(2*A452*Calculator!$B$17/(Calculator!$D$7*150)),0,1))),1)</f>
        <v>0.0152631578947373</v>
      </c>
      <c r="H452" s="252" t="n">
        <f aca="false">IF(Calculator!$E$18="YES",IF(A452&lt;Calculator!$G$18,0,MIN(MIN(MIN(MOD(A452*Calculator!$B$18/(Calculator!$D$7*150),1),1-MOD(A452*Calculator!$B$18/(Calculator!$D$7*150),1)),ABS(MOD(A452*Calculator!$B$18/(Calculator!$D$7*150),1)-0.5)),MIN(MIN(MOD(A452*Calculator!$C$18/(Calculator!$D$7*150),1),1-MOD(A452*Calculator!$C$18/(Calculator!$D$7*150),1)),ABS(MOD(A452*Calculator!$C$18/(Calculator!$D$7*150),1)-0.5)),IF(INT(2*A452*Calculator!$C$18/(Calculator!$D$7*150))&gt;INT(2*A452*Calculator!$B$18/(Calculator!$D$7*150)),0,1))),1)</f>
        <v>1</v>
      </c>
      <c r="I452" s="252" t="n">
        <f aca="false">IF(Calculator!$E$19="YES",IF(A452&lt;Calculator!$G$19,0,MIN(MIN(MIN(MOD(A452*Calculator!$B$19/(Calculator!$D$7*150),1),1-MOD(A452*Calculator!$B$19/(Calculator!$D$7*150),1)),ABS(MOD(A452*Calculator!$B$19/(Calculator!$D$7*150),1)-0.5)),MIN(MIN(MOD(A452*Calculator!$C$19/(Calculator!$D$7*150),1),1-MOD(A452*Calculator!$C$19/(Calculator!$D$7*150),1)),ABS(MOD(A452*Calculator!$C$19/(Calculator!$D$7*150),1)-0.5)),IF(INT(2*A452*Calculator!$C$19/(Calculator!$D$7*150))&gt;INT(2*A452*Calculator!$B$19/(Calculator!$D$7*150)),0,1))),1)</f>
        <v>1</v>
      </c>
      <c r="J452" s="252" t="n">
        <f aca="false">IF(Calculator!$E$20="YES",IF(A452&lt;Calculator!$G$20,0,MIN(MIN(MIN(MOD(A452*Calculator!$B$20/(Calculator!$D$7*150),1),1-MOD(A452*Calculator!$B$20/(Calculator!$D$7*150),1)),ABS(MOD(A452*Calculator!$B$20/(Calculator!$D$7*150),1)-0.5)),MIN(MIN(MOD(A452*Calculator!$C$20/(Calculator!$D$7*150),1),1-MOD(A452*Calculator!$C$20/(Calculator!$D$7*150),1)),ABS(MOD(A452*Calculator!$C$20/(Calculator!$D$7*150),1)-0.5)),IF(INT(2*A452*Calculator!$C$20/(Calculator!$D$7*150))&gt;INT(2*A452*Calculator!$B$20/(Calculator!$D$7*150)),0,1))),1)</f>
        <v>1</v>
      </c>
      <c r="K452" s="252" t="n">
        <f aca="false">IF(Calculator!$E$21="YES",IF(A452&lt;Calculator!$G$21,0,MIN(MIN(MIN(MOD(A452*Calculator!$B$21/(Calculator!$D$7*150),1),1-MOD(A452*Calculator!$B$21/(Calculator!$D$7*150),1)),ABS(MOD(A452*Calculator!$B$21/(Calculator!$D$7*150),1)-0.5)),MIN(MIN(MOD(A452*Calculator!$C$21/(Calculator!$D$7*150),1),1-MOD(A452*Calculator!$C$21/(Calculator!$D$7*150),1)),ABS(MOD(A452*Calculator!$C$21/(Calculator!$D$7*150),1)-0.5)),IF(INT(2*A452*Calculator!$C$21/(Calculator!$D$7*150))&gt;INT(2*A452*Calculator!$B$21/(Calculator!$D$7*150)),0,1))),1)</f>
        <v>1</v>
      </c>
      <c r="L452" s="252" t="n">
        <f aca="false">IF(Calculator!$E$22="YES",IF(A452&lt;Calculator!$G$22,0,MIN(MIN(MIN(MOD(A452*Calculator!$B$22/(Calculator!$D$7*150),1),1-MOD(A452*Calculator!$B$22/(Calculator!$D$7*150),1)),ABS(MOD(A452*Calculator!$B$22/(Calculator!$D$7*150),1)-0.5)),MIN(MIN(MOD(A452*Calculator!$C$22/(Calculator!$D$7*150),1),1-MOD(A452*Calculator!$C$22/(Calculator!$D$7*150),1)),ABS(MOD(A452*Calculator!$C$22/(Calculator!$D$7*150),1)-0.5)),IF(INT(2*A452*Calculator!$C$22/(Calculator!$D$7*150))&gt;INT(2*A452*Calculator!$B$22/(Calculator!$D$7*150)),0,1))),1)</f>
        <v>1</v>
      </c>
      <c r="M452" s="252" t="n">
        <f aca="false">MIN(B452:L452)</f>
        <v>0</v>
      </c>
      <c r="N452" s="252" t="n">
        <f aca="false">SUMPRODUCT(($M$7:$M$557&gt;M452)*1)+SUMPRODUCT(($M$7:$M$557=M452)*(ROW($M$7:$M$557)&lt;ROW(M452)))+1</f>
        <v>510</v>
      </c>
      <c r="O452" s="252" t="str">
        <f aca="false">IF(M452&gt;=0.13,"★★★ EXCELLENT",IF(M452&gt;=0.12,"★★  GOOD",IF(M452&gt;=0.07,"★  FAIR",IF(M452&gt;=0.025,"⚠  MARGINAL","✗  AVOID"))))</f>
        <v>✗  AVOID</v>
      </c>
    </row>
    <row r="453" customFormat="false" ht="15" hidden="false" customHeight="true" outlineLevel="0" collapsed="false">
      <c r="A453" s="249" t="n">
        <v>49.6</v>
      </c>
      <c r="B453" s="250" t="n">
        <f aca="false">IF(Calculator!$E$12="YES",IF(A453&lt;Calculator!$G$12,0,MIN(MIN(MIN(MOD(A453*Calculator!$B$12/(Calculator!$D$7*150),1),1-MOD(A453*Calculator!$B$12/(Calculator!$D$7*150),1)),ABS(MOD(A453*Calculator!$B$12/(Calculator!$D$7*150),1)-0.5)),MIN(MIN(MOD(A453*Calculator!$C$12/(Calculator!$D$7*150),1),1-MOD(A453*Calculator!$C$12/(Calculator!$D$7*150),1)),ABS(MOD(A453*Calculator!$C$12/(Calculator!$D$7*150),1)-0.5)),IF(INT(2*A453*Calculator!$C$12/(Calculator!$D$7*150))&gt;INT(2*A453*Calculator!$B$12/(Calculator!$D$7*150)),0,1))),1)</f>
        <v>1</v>
      </c>
      <c r="C453" s="250" t="n">
        <f aca="false">IF(Calculator!$E$13="YES",IF(A453&lt;Calculator!$G$13,0,MIN(MIN(MIN(MOD(A453*Calculator!$B$13/(Calculator!$D$7*150),1),1-MOD(A453*Calculator!$B$13/(Calculator!$D$7*150),1)),ABS(MOD(A453*Calculator!$B$13/(Calculator!$D$7*150),1)-0.5)),MIN(MIN(MOD(A453*Calculator!$C$13/(Calculator!$D$7*150),1),1-MOD(A453*Calculator!$C$13/(Calculator!$D$7*150),1)),ABS(MOD(A453*Calculator!$C$13/(Calculator!$D$7*150),1)-0.5)),IF(INT(2*A453*Calculator!$C$13/(Calculator!$D$7*150))&gt;INT(2*A453*Calculator!$B$13/(Calculator!$D$7*150)),0,1))),1)</f>
        <v>1</v>
      </c>
      <c r="D453" s="250" t="n">
        <f aca="false">IF(Calculator!$E$14="YES",IF(A453&lt;Calculator!$G$14,0,MIN(MIN(MIN(MOD(A453*Calculator!$B$14/(Calculator!$D$7*150),1),1-MOD(A453*Calculator!$B$14/(Calculator!$D$7*150),1)),ABS(MOD(A453*Calculator!$B$14/(Calculator!$D$7*150),1)-0.5)),MIN(MIN(MOD(A453*Calculator!$C$14/(Calculator!$D$7*150),1),1-MOD(A453*Calculator!$C$14/(Calculator!$D$7*150),1)),ABS(MOD(A453*Calculator!$C$14/(Calculator!$D$7*150),1)-0.5)),IF(INT(2*A453*Calculator!$C$14/(Calculator!$D$7*150))&gt;INT(2*A453*Calculator!$B$14/(Calculator!$D$7*150)),0,1))),1)</f>
        <v>1</v>
      </c>
      <c r="E453" s="250" t="n">
        <f aca="false">IF(Calculator!$E$15="YES",IF(A453&lt;Calculator!$G$15,0,MIN(MIN(MIN(MOD(A453*Calculator!$B$15/(Calculator!$D$7*150),1),1-MOD(A453*Calculator!$B$15/(Calculator!$D$7*150),1)),ABS(MOD(A453*Calculator!$B$15/(Calculator!$D$7*150),1)-0.5)),MIN(MIN(MOD(A453*Calculator!$C$15/(Calculator!$D$7*150),1),1-MOD(A453*Calculator!$C$15/(Calculator!$D$7*150),1)),ABS(MOD(A453*Calculator!$C$15/(Calculator!$D$7*150),1)-0.5)),IF(INT(2*A453*Calculator!$C$15/(Calculator!$D$7*150))&gt;INT(2*A453*Calculator!$B$15/(Calculator!$D$7*150)),0,1))),1)</f>
        <v>0</v>
      </c>
      <c r="F453" s="250" t="n">
        <f aca="false">IF(Calculator!$E$16="YES",IF(A453&lt;Calculator!$G$16,0,MIN(MIN(MIN(MOD(A453*Calculator!$B$16/(Calculator!$D$7*150),1),1-MOD(A453*Calculator!$B$16/(Calculator!$D$7*150),1)),ABS(MOD(A453*Calculator!$B$16/(Calculator!$D$7*150),1)-0.5)),MIN(MIN(MOD(A453*Calculator!$C$16/(Calculator!$D$7*150),1),1-MOD(A453*Calculator!$C$16/(Calculator!$D$7*150),1)),ABS(MOD(A453*Calculator!$C$16/(Calculator!$D$7*150),1)-0.5)),IF(INT(2*A453*Calculator!$C$16/(Calculator!$D$7*150))&gt;INT(2*A453*Calculator!$B$16/(Calculator!$D$7*150)),0,1))),1)</f>
        <v>1</v>
      </c>
      <c r="G453" s="250" t="n">
        <f aca="false">IF(Calculator!$E$17="YES",IF(A453&lt;Calculator!$G$17,0,MIN(MIN(MIN(MOD(A453*Calculator!$B$17/(Calculator!$D$7*150),1),1-MOD(A453*Calculator!$B$17/(Calculator!$D$7*150),1)),ABS(MOD(A453*Calculator!$B$17/(Calculator!$D$7*150),1)-0.5)),MIN(MIN(MOD(A453*Calculator!$C$17/(Calculator!$D$7*150),1),1-MOD(A453*Calculator!$C$17/(Calculator!$D$7*150),1)),ABS(MOD(A453*Calculator!$C$17/(Calculator!$D$7*150),1)-0.5)),IF(INT(2*A453*Calculator!$C$17/(Calculator!$D$7*150))&gt;INT(2*A453*Calculator!$B$17/(Calculator!$D$7*150)),0,1))),1)</f>
        <v>0.00519298245614053</v>
      </c>
      <c r="H453" s="250" t="n">
        <f aca="false">IF(Calculator!$E$18="YES",IF(A453&lt;Calculator!$G$18,0,MIN(MIN(MIN(MOD(A453*Calculator!$B$18/(Calculator!$D$7*150),1),1-MOD(A453*Calculator!$B$18/(Calculator!$D$7*150),1)),ABS(MOD(A453*Calculator!$B$18/(Calculator!$D$7*150),1)-0.5)),MIN(MIN(MOD(A453*Calculator!$C$18/(Calculator!$D$7*150),1),1-MOD(A453*Calculator!$C$18/(Calculator!$D$7*150),1)),ABS(MOD(A453*Calculator!$C$18/(Calculator!$D$7*150),1)-0.5)),IF(INT(2*A453*Calculator!$C$18/(Calculator!$D$7*150))&gt;INT(2*A453*Calculator!$B$18/(Calculator!$D$7*150)),0,1))),1)</f>
        <v>1</v>
      </c>
      <c r="I453" s="250" t="n">
        <f aca="false">IF(Calculator!$E$19="YES",IF(A453&lt;Calculator!$G$19,0,MIN(MIN(MIN(MOD(A453*Calculator!$B$19/(Calculator!$D$7*150),1),1-MOD(A453*Calculator!$B$19/(Calculator!$D$7*150),1)),ABS(MOD(A453*Calculator!$B$19/(Calculator!$D$7*150),1)-0.5)),MIN(MIN(MOD(A453*Calculator!$C$19/(Calculator!$D$7*150),1),1-MOD(A453*Calculator!$C$19/(Calculator!$D$7*150),1)),ABS(MOD(A453*Calculator!$C$19/(Calculator!$D$7*150),1)-0.5)),IF(INT(2*A453*Calculator!$C$19/(Calculator!$D$7*150))&gt;INT(2*A453*Calculator!$B$19/(Calculator!$D$7*150)),0,1))),1)</f>
        <v>1</v>
      </c>
      <c r="J453" s="250" t="n">
        <f aca="false">IF(Calculator!$E$20="YES",IF(A453&lt;Calculator!$G$20,0,MIN(MIN(MIN(MOD(A453*Calculator!$B$20/(Calculator!$D$7*150),1),1-MOD(A453*Calculator!$B$20/(Calculator!$D$7*150),1)),ABS(MOD(A453*Calculator!$B$20/(Calculator!$D$7*150),1)-0.5)),MIN(MIN(MOD(A453*Calculator!$C$20/(Calculator!$D$7*150),1),1-MOD(A453*Calculator!$C$20/(Calculator!$D$7*150),1)),ABS(MOD(A453*Calculator!$C$20/(Calculator!$D$7*150),1)-0.5)),IF(INT(2*A453*Calculator!$C$20/(Calculator!$D$7*150))&gt;INT(2*A453*Calculator!$B$20/(Calculator!$D$7*150)),0,1))),1)</f>
        <v>1</v>
      </c>
      <c r="K453" s="250" t="n">
        <f aca="false">IF(Calculator!$E$21="YES",IF(A453&lt;Calculator!$G$21,0,MIN(MIN(MIN(MOD(A453*Calculator!$B$21/(Calculator!$D$7*150),1),1-MOD(A453*Calculator!$B$21/(Calculator!$D$7*150),1)),ABS(MOD(A453*Calculator!$B$21/(Calculator!$D$7*150),1)-0.5)),MIN(MIN(MOD(A453*Calculator!$C$21/(Calculator!$D$7*150),1),1-MOD(A453*Calculator!$C$21/(Calculator!$D$7*150),1)),ABS(MOD(A453*Calculator!$C$21/(Calculator!$D$7*150),1)-0.5)),IF(INT(2*A453*Calculator!$C$21/(Calculator!$D$7*150))&gt;INT(2*A453*Calculator!$B$21/(Calculator!$D$7*150)),0,1))),1)</f>
        <v>1</v>
      </c>
      <c r="L453" s="250" t="n">
        <f aca="false">IF(Calculator!$E$22="YES",IF(A453&lt;Calculator!$G$22,0,MIN(MIN(MIN(MOD(A453*Calculator!$B$22/(Calculator!$D$7*150),1),1-MOD(A453*Calculator!$B$22/(Calculator!$D$7*150),1)),ABS(MOD(A453*Calculator!$B$22/(Calculator!$D$7*150),1)-0.5)),MIN(MIN(MOD(A453*Calculator!$C$22/(Calculator!$D$7*150),1),1-MOD(A453*Calculator!$C$22/(Calculator!$D$7*150),1)),ABS(MOD(A453*Calculator!$C$22/(Calculator!$D$7*150),1)-0.5)),IF(INT(2*A453*Calculator!$C$22/(Calculator!$D$7*150))&gt;INT(2*A453*Calculator!$B$22/(Calculator!$D$7*150)),0,1))),1)</f>
        <v>1</v>
      </c>
      <c r="M453" s="250" t="n">
        <f aca="false">MIN(B453:L453)</f>
        <v>0</v>
      </c>
      <c r="N453" s="250" t="n">
        <f aca="false">SUMPRODUCT(($M$7:$M$557&gt;M453)*1)+SUMPRODUCT(($M$7:$M$557=M453)*(ROW($M$7:$M$557)&lt;ROW(M453)))+1</f>
        <v>511</v>
      </c>
      <c r="O453" s="250" t="str">
        <f aca="false">IF(M453&gt;=0.13,"★★★ EXCELLENT",IF(M453&gt;=0.12,"★★  GOOD",IF(M453&gt;=0.07,"★  FAIR",IF(M453&gt;=0.025,"⚠  MARGINAL","✗  AVOID"))))</f>
        <v>✗  AVOID</v>
      </c>
    </row>
    <row r="454" customFormat="false" ht="15" hidden="false" customHeight="true" outlineLevel="0" collapsed="false">
      <c r="A454" s="251" t="n">
        <v>49.7</v>
      </c>
      <c r="B454" s="252" t="n">
        <f aca="false">IF(Calculator!$E$12="YES",IF(A454&lt;Calculator!$G$12,0,MIN(MIN(MIN(MOD(A454*Calculator!$B$12/(Calculator!$D$7*150),1),1-MOD(A454*Calculator!$B$12/(Calculator!$D$7*150),1)),ABS(MOD(A454*Calculator!$B$12/(Calculator!$D$7*150),1)-0.5)),MIN(MIN(MOD(A454*Calculator!$C$12/(Calculator!$D$7*150),1),1-MOD(A454*Calculator!$C$12/(Calculator!$D$7*150),1)),ABS(MOD(A454*Calculator!$C$12/(Calculator!$D$7*150),1)-0.5)),IF(INT(2*A454*Calculator!$C$12/(Calculator!$D$7*150))&gt;INT(2*A454*Calculator!$B$12/(Calculator!$D$7*150)),0,1))),1)</f>
        <v>1</v>
      </c>
      <c r="C454" s="252" t="n">
        <f aca="false">IF(Calculator!$E$13="YES",IF(A454&lt;Calculator!$G$13,0,MIN(MIN(MIN(MOD(A454*Calculator!$B$13/(Calculator!$D$7*150),1),1-MOD(A454*Calculator!$B$13/(Calculator!$D$7*150),1)),ABS(MOD(A454*Calculator!$B$13/(Calculator!$D$7*150),1)-0.5)),MIN(MIN(MOD(A454*Calculator!$C$13/(Calculator!$D$7*150),1),1-MOD(A454*Calculator!$C$13/(Calculator!$D$7*150),1)),ABS(MOD(A454*Calculator!$C$13/(Calculator!$D$7*150),1)-0.5)),IF(INT(2*A454*Calculator!$C$13/(Calculator!$D$7*150))&gt;INT(2*A454*Calculator!$B$13/(Calculator!$D$7*150)),0,1))),1)</f>
        <v>1</v>
      </c>
      <c r="D454" s="252" t="n">
        <f aca="false">IF(Calculator!$E$14="YES",IF(A454&lt;Calculator!$G$14,0,MIN(MIN(MIN(MOD(A454*Calculator!$B$14/(Calculator!$D$7*150),1),1-MOD(A454*Calculator!$B$14/(Calculator!$D$7*150),1)),ABS(MOD(A454*Calculator!$B$14/(Calculator!$D$7*150),1)-0.5)),MIN(MIN(MOD(A454*Calculator!$C$14/(Calculator!$D$7*150),1),1-MOD(A454*Calculator!$C$14/(Calculator!$D$7*150),1)),ABS(MOD(A454*Calculator!$C$14/(Calculator!$D$7*150),1)-0.5)),IF(INT(2*A454*Calculator!$C$14/(Calculator!$D$7*150))&gt;INT(2*A454*Calculator!$B$14/(Calculator!$D$7*150)),0,1))),1)</f>
        <v>1</v>
      </c>
      <c r="E454" s="252" t="n">
        <f aca="false">IF(Calculator!$E$15="YES",IF(A454&lt;Calculator!$G$15,0,MIN(MIN(MIN(MOD(A454*Calculator!$B$15/(Calculator!$D$7*150),1),1-MOD(A454*Calculator!$B$15/(Calculator!$D$7*150),1)),ABS(MOD(A454*Calculator!$B$15/(Calculator!$D$7*150),1)-0.5)),MIN(MIN(MOD(A454*Calculator!$C$15/(Calculator!$D$7*150),1),1-MOD(A454*Calculator!$C$15/(Calculator!$D$7*150),1)),ABS(MOD(A454*Calculator!$C$15/(Calculator!$D$7*150),1)-0.5)),IF(INT(2*A454*Calculator!$C$15/(Calculator!$D$7*150))&gt;INT(2*A454*Calculator!$B$15/(Calculator!$D$7*150)),0,1))),1)</f>
        <v>0</v>
      </c>
      <c r="F454" s="252" t="n">
        <f aca="false">IF(Calculator!$E$16="YES",IF(A454&lt;Calculator!$G$16,0,MIN(MIN(MIN(MOD(A454*Calculator!$B$16/(Calculator!$D$7*150),1),1-MOD(A454*Calculator!$B$16/(Calculator!$D$7*150),1)),ABS(MOD(A454*Calculator!$B$16/(Calculator!$D$7*150),1)-0.5)),MIN(MIN(MOD(A454*Calculator!$C$16/(Calculator!$D$7*150),1),1-MOD(A454*Calculator!$C$16/(Calculator!$D$7*150),1)),ABS(MOD(A454*Calculator!$C$16/(Calculator!$D$7*150),1)-0.5)),IF(INT(2*A454*Calculator!$C$16/(Calculator!$D$7*150))&gt;INT(2*A454*Calculator!$B$16/(Calculator!$D$7*150)),0,1))),1)</f>
        <v>1</v>
      </c>
      <c r="G454" s="252" t="n">
        <f aca="false">IF(Calculator!$E$17="YES",IF(A454&lt;Calculator!$G$17,0,MIN(MIN(MIN(MOD(A454*Calculator!$B$17/(Calculator!$D$7*150),1),1-MOD(A454*Calculator!$B$17/(Calculator!$D$7*150),1)),ABS(MOD(A454*Calculator!$B$17/(Calculator!$D$7*150),1)-0.5)),MIN(MIN(MOD(A454*Calculator!$C$17/(Calculator!$D$7*150),1),1-MOD(A454*Calculator!$C$17/(Calculator!$D$7*150),1)),ABS(MOD(A454*Calculator!$C$17/(Calculator!$D$7*150),1)-0.5)),IF(INT(2*A454*Calculator!$C$17/(Calculator!$D$7*150))&gt;INT(2*A454*Calculator!$B$17/(Calculator!$D$7*150)),0,1))),1)</f>
        <v>0</v>
      </c>
      <c r="H454" s="252" t="n">
        <f aca="false">IF(Calculator!$E$18="YES",IF(A454&lt;Calculator!$G$18,0,MIN(MIN(MIN(MOD(A454*Calculator!$B$18/(Calculator!$D$7*150),1),1-MOD(A454*Calculator!$B$18/(Calculator!$D$7*150),1)),ABS(MOD(A454*Calculator!$B$18/(Calculator!$D$7*150),1)-0.5)),MIN(MIN(MOD(A454*Calculator!$C$18/(Calculator!$D$7*150),1),1-MOD(A454*Calculator!$C$18/(Calculator!$D$7*150),1)),ABS(MOD(A454*Calculator!$C$18/(Calculator!$D$7*150),1)-0.5)),IF(INT(2*A454*Calculator!$C$18/(Calculator!$D$7*150))&gt;INT(2*A454*Calculator!$B$18/(Calculator!$D$7*150)),0,1))),1)</f>
        <v>1</v>
      </c>
      <c r="I454" s="252" t="n">
        <f aca="false">IF(Calculator!$E$19="YES",IF(A454&lt;Calculator!$G$19,0,MIN(MIN(MIN(MOD(A454*Calculator!$B$19/(Calculator!$D$7*150),1),1-MOD(A454*Calculator!$B$19/(Calculator!$D$7*150),1)),ABS(MOD(A454*Calculator!$B$19/(Calculator!$D$7*150),1)-0.5)),MIN(MIN(MOD(A454*Calculator!$C$19/(Calculator!$D$7*150),1),1-MOD(A454*Calculator!$C$19/(Calculator!$D$7*150),1)),ABS(MOD(A454*Calculator!$C$19/(Calculator!$D$7*150),1)-0.5)),IF(INT(2*A454*Calculator!$C$19/(Calculator!$D$7*150))&gt;INT(2*A454*Calculator!$B$19/(Calculator!$D$7*150)),0,1))),1)</f>
        <v>1</v>
      </c>
      <c r="J454" s="252" t="n">
        <f aca="false">IF(Calculator!$E$20="YES",IF(A454&lt;Calculator!$G$20,0,MIN(MIN(MIN(MOD(A454*Calculator!$B$20/(Calculator!$D$7*150),1),1-MOD(A454*Calculator!$B$20/(Calculator!$D$7*150),1)),ABS(MOD(A454*Calculator!$B$20/(Calculator!$D$7*150),1)-0.5)),MIN(MIN(MOD(A454*Calculator!$C$20/(Calculator!$D$7*150),1),1-MOD(A454*Calculator!$C$20/(Calculator!$D$7*150),1)),ABS(MOD(A454*Calculator!$C$20/(Calculator!$D$7*150),1)-0.5)),IF(INT(2*A454*Calculator!$C$20/(Calculator!$D$7*150))&gt;INT(2*A454*Calculator!$B$20/(Calculator!$D$7*150)),0,1))),1)</f>
        <v>1</v>
      </c>
      <c r="K454" s="252" t="n">
        <f aca="false">IF(Calculator!$E$21="YES",IF(A454&lt;Calculator!$G$21,0,MIN(MIN(MIN(MOD(A454*Calculator!$B$21/(Calculator!$D$7*150),1),1-MOD(A454*Calculator!$B$21/(Calculator!$D$7*150),1)),ABS(MOD(A454*Calculator!$B$21/(Calculator!$D$7*150),1)-0.5)),MIN(MIN(MOD(A454*Calculator!$C$21/(Calculator!$D$7*150),1),1-MOD(A454*Calculator!$C$21/(Calculator!$D$7*150),1)),ABS(MOD(A454*Calculator!$C$21/(Calculator!$D$7*150),1)-0.5)),IF(INT(2*A454*Calculator!$C$21/(Calculator!$D$7*150))&gt;INT(2*A454*Calculator!$B$21/(Calculator!$D$7*150)),0,1))),1)</f>
        <v>1</v>
      </c>
      <c r="L454" s="252" t="n">
        <f aca="false">IF(Calculator!$E$22="YES",IF(A454&lt;Calculator!$G$22,0,MIN(MIN(MIN(MOD(A454*Calculator!$B$22/(Calculator!$D$7*150),1),1-MOD(A454*Calculator!$B$22/(Calculator!$D$7*150),1)),ABS(MOD(A454*Calculator!$B$22/(Calculator!$D$7*150),1)-0.5)),MIN(MIN(MOD(A454*Calculator!$C$22/(Calculator!$D$7*150),1),1-MOD(A454*Calculator!$C$22/(Calculator!$D$7*150),1)),ABS(MOD(A454*Calculator!$C$22/(Calculator!$D$7*150),1)-0.5)),IF(INT(2*A454*Calculator!$C$22/(Calculator!$D$7*150))&gt;INT(2*A454*Calculator!$B$22/(Calculator!$D$7*150)),0,1))),1)</f>
        <v>1</v>
      </c>
      <c r="M454" s="252" t="n">
        <f aca="false">MIN(B454:L454)</f>
        <v>0</v>
      </c>
      <c r="N454" s="252" t="n">
        <f aca="false">SUMPRODUCT(($M$7:$M$557&gt;M454)*1)+SUMPRODUCT(($M$7:$M$557=M454)*(ROW($M$7:$M$557)&lt;ROW(M454)))+1</f>
        <v>512</v>
      </c>
      <c r="O454" s="252" t="str">
        <f aca="false">IF(M454&gt;=0.13,"★★★ EXCELLENT",IF(M454&gt;=0.12,"★★  GOOD",IF(M454&gt;=0.07,"★  FAIR",IF(M454&gt;=0.025,"⚠  MARGINAL","✗  AVOID"))))</f>
        <v>✗  AVOID</v>
      </c>
    </row>
    <row r="455" customFormat="false" ht="15" hidden="false" customHeight="true" outlineLevel="0" collapsed="false">
      <c r="A455" s="249" t="n">
        <v>49.8</v>
      </c>
      <c r="B455" s="250" t="n">
        <f aca="false">IF(Calculator!$E$12="YES",IF(A455&lt;Calculator!$G$12,0,MIN(MIN(MIN(MOD(A455*Calculator!$B$12/(Calculator!$D$7*150),1),1-MOD(A455*Calculator!$B$12/(Calculator!$D$7*150),1)),ABS(MOD(A455*Calculator!$B$12/(Calculator!$D$7*150),1)-0.5)),MIN(MIN(MOD(A455*Calculator!$C$12/(Calculator!$D$7*150),1),1-MOD(A455*Calculator!$C$12/(Calculator!$D$7*150),1)),ABS(MOD(A455*Calculator!$C$12/(Calculator!$D$7*150),1)-0.5)),IF(INT(2*A455*Calculator!$C$12/(Calculator!$D$7*150))&gt;INT(2*A455*Calculator!$B$12/(Calculator!$D$7*150)),0,1))),1)</f>
        <v>1</v>
      </c>
      <c r="C455" s="250" t="n">
        <f aca="false">IF(Calculator!$E$13="YES",IF(A455&lt;Calculator!$G$13,0,MIN(MIN(MIN(MOD(A455*Calculator!$B$13/(Calculator!$D$7*150),1),1-MOD(A455*Calculator!$B$13/(Calculator!$D$7*150),1)),ABS(MOD(A455*Calculator!$B$13/(Calculator!$D$7*150),1)-0.5)),MIN(MIN(MOD(A455*Calculator!$C$13/(Calculator!$D$7*150),1),1-MOD(A455*Calculator!$C$13/(Calculator!$D$7*150),1)),ABS(MOD(A455*Calculator!$C$13/(Calculator!$D$7*150),1)-0.5)),IF(INT(2*A455*Calculator!$C$13/(Calculator!$D$7*150))&gt;INT(2*A455*Calculator!$B$13/(Calculator!$D$7*150)),0,1))),1)</f>
        <v>1</v>
      </c>
      <c r="D455" s="250" t="n">
        <f aca="false">IF(Calculator!$E$14="YES",IF(A455&lt;Calculator!$G$14,0,MIN(MIN(MIN(MOD(A455*Calculator!$B$14/(Calculator!$D$7*150),1),1-MOD(A455*Calculator!$B$14/(Calculator!$D$7*150),1)),ABS(MOD(A455*Calculator!$B$14/(Calculator!$D$7*150),1)-0.5)),MIN(MIN(MOD(A455*Calculator!$C$14/(Calculator!$D$7*150),1),1-MOD(A455*Calculator!$C$14/(Calculator!$D$7*150),1)),ABS(MOD(A455*Calculator!$C$14/(Calculator!$D$7*150),1)-0.5)),IF(INT(2*A455*Calculator!$C$14/(Calculator!$D$7*150))&gt;INT(2*A455*Calculator!$B$14/(Calculator!$D$7*150)),0,1))),1)</f>
        <v>1</v>
      </c>
      <c r="E455" s="250" t="n">
        <f aca="false">IF(Calculator!$E$15="YES",IF(A455&lt;Calculator!$G$15,0,MIN(MIN(MIN(MOD(A455*Calculator!$B$15/(Calculator!$D$7*150),1),1-MOD(A455*Calculator!$B$15/(Calculator!$D$7*150),1)),ABS(MOD(A455*Calculator!$B$15/(Calculator!$D$7*150),1)-0.5)),MIN(MIN(MOD(A455*Calculator!$C$15/(Calculator!$D$7*150),1),1-MOD(A455*Calculator!$C$15/(Calculator!$D$7*150),1)),ABS(MOD(A455*Calculator!$C$15/(Calculator!$D$7*150),1)-0.5)),IF(INT(2*A455*Calculator!$C$15/(Calculator!$D$7*150))&gt;INT(2*A455*Calculator!$B$15/(Calculator!$D$7*150)),0,1))),1)</f>
        <v>0</v>
      </c>
      <c r="F455" s="250" t="n">
        <f aca="false">IF(Calculator!$E$16="YES",IF(A455&lt;Calculator!$G$16,0,MIN(MIN(MIN(MOD(A455*Calculator!$B$16/(Calculator!$D$7*150),1),1-MOD(A455*Calculator!$B$16/(Calculator!$D$7*150),1)),ABS(MOD(A455*Calculator!$B$16/(Calculator!$D$7*150),1)-0.5)),MIN(MIN(MOD(A455*Calculator!$C$16/(Calculator!$D$7*150),1),1-MOD(A455*Calculator!$C$16/(Calculator!$D$7*150),1)),ABS(MOD(A455*Calculator!$C$16/(Calculator!$D$7*150),1)-0.5)),IF(INT(2*A455*Calculator!$C$16/(Calculator!$D$7*150))&gt;INT(2*A455*Calculator!$B$16/(Calculator!$D$7*150)),0,1))),1)</f>
        <v>1</v>
      </c>
      <c r="G455" s="250" t="n">
        <f aca="false">IF(Calculator!$E$17="YES",IF(A455&lt;Calculator!$G$17,0,MIN(MIN(MIN(MOD(A455*Calculator!$B$17/(Calculator!$D$7*150),1),1-MOD(A455*Calculator!$B$17/(Calculator!$D$7*150),1)),ABS(MOD(A455*Calculator!$B$17/(Calculator!$D$7*150),1)-0.5)),MIN(MIN(MOD(A455*Calculator!$C$17/(Calculator!$D$7*150),1),1-MOD(A455*Calculator!$C$17/(Calculator!$D$7*150),1)),ABS(MOD(A455*Calculator!$C$17/(Calculator!$D$7*150),1)-0.5)),IF(INT(2*A455*Calculator!$C$17/(Calculator!$D$7*150))&gt;INT(2*A455*Calculator!$B$17/(Calculator!$D$7*150)),0,1))),1)</f>
        <v>0</v>
      </c>
      <c r="H455" s="250" t="n">
        <f aca="false">IF(Calculator!$E$18="YES",IF(A455&lt;Calculator!$G$18,0,MIN(MIN(MIN(MOD(A455*Calculator!$B$18/(Calculator!$D$7*150),1),1-MOD(A455*Calculator!$B$18/(Calculator!$D$7*150),1)),ABS(MOD(A455*Calculator!$B$18/(Calculator!$D$7*150),1)-0.5)),MIN(MIN(MOD(A455*Calculator!$C$18/(Calculator!$D$7*150),1),1-MOD(A455*Calculator!$C$18/(Calculator!$D$7*150),1)),ABS(MOD(A455*Calculator!$C$18/(Calculator!$D$7*150),1)-0.5)),IF(INT(2*A455*Calculator!$C$18/(Calculator!$D$7*150))&gt;INT(2*A455*Calculator!$B$18/(Calculator!$D$7*150)),0,1))),1)</f>
        <v>1</v>
      </c>
      <c r="I455" s="250" t="n">
        <f aca="false">IF(Calculator!$E$19="YES",IF(A455&lt;Calculator!$G$19,0,MIN(MIN(MIN(MOD(A455*Calculator!$B$19/(Calculator!$D$7*150),1),1-MOD(A455*Calculator!$B$19/(Calculator!$D$7*150),1)),ABS(MOD(A455*Calculator!$B$19/(Calculator!$D$7*150),1)-0.5)),MIN(MIN(MOD(A455*Calculator!$C$19/(Calculator!$D$7*150),1),1-MOD(A455*Calculator!$C$19/(Calculator!$D$7*150),1)),ABS(MOD(A455*Calculator!$C$19/(Calculator!$D$7*150),1)-0.5)),IF(INT(2*A455*Calculator!$C$19/(Calculator!$D$7*150))&gt;INT(2*A455*Calculator!$B$19/(Calculator!$D$7*150)),0,1))),1)</f>
        <v>1</v>
      </c>
      <c r="J455" s="250" t="n">
        <f aca="false">IF(Calculator!$E$20="YES",IF(A455&lt;Calculator!$G$20,0,MIN(MIN(MIN(MOD(A455*Calculator!$B$20/(Calculator!$D$7*150),1),1-MOD(A455*Calculator!$B$20/(Calculator!$D$7*150),1)),ABS(MOD(A455*Calculator!$B$20/(Calculator!$D$7*150),1)-0.5)),MIN(MIN(MOD(A455*Calculator!$C$20/(Calculator!$D$7*150),1),1-MOD(A455*Calculator!$C$20/(Calculator!$D$7*150),1)),ABS(MOD(A455*Calculator!$C$20/(Calculator!$D$7*150),1)-0.5)),IF(INT(2*A455*Calculator!$C$20/(Calculator!$D$7*150))&gt;INT(2*A455*Calculator!$B$20/(Calculator!$D$7*150)),0,1))),1)</f>
        <v>1</v>
      </c>
      <c r="K455" s="250" t="n">
        <f aca="false">IF(Calculator!$E$21="YES",IF(A455&lt;Calculator!$G$21,0,MIN(MIN(MIN(MOD(A455*Calculator!$B$21/(Calculator!$D$7*150),1),1-MOD(A455*Calculator!$B$21/(Calculator!$D$7*150),1)),ABS(MOD(A455*Calculator!$B$21/(Calculator!$D$7*150),1)-0.5)),MIN(MIN(MOD(A455*Calculator!$C$21/(Calculator!$D$7*150),1),1-MOD(A455*Calculator!$C$21/(Calculator!$D$7*150),1)),ABS(MOD(A455*Calculator!$C$21/(Calculator!$D$7*150),1)-0.5)),IF(INT(2*A455*Calculator!$C$21/(Calculator!$D$7*150))&gt;INT(2*A455*Calculator!$B$21/(Calculator!$D$7*150)),0,1))),1)</f>
        <v>1</v>
      </c>
      <c r="L455" s="250" t="n">
        <f aca="false">IF(Calculator!$E$22="YES",IF(A455&lt;Calculator!$G$22,0,MIN(MIN(MIN(MOD(A455*Calculator!$B$22/(Calculator!$D$7*150),1),1-MOD(A455*Calculator!$B$22/(Calculator!$D$7*150),1)),ABS(MOD(A455*Calculator!$B$22/(Calculator!$D$7*150),1)-0.5)),MIN(MIN(MOD(A455*Calculator!$C$22/(Calculator!$D$7*150),1),1-MOD(A455*Calculator!$C$22/(Calculator!$D$7*150),1)),ABS(MOD(A455*Calculator!$C$22/(Calculator!$D$7*150),1)-0.5)),IF(INT(2*A455*Calculator!$C$22/(Calculator!$D$7*150))&gt;INT(2*A455*Calculator!$B$22/(Calculator!$D$7*150)),0,1))),1)</f>
        <v>1</v>
      </c>
      <c r="M455" s="250" t="n">
        <f aca="false">MIN(B455:L455)</f>
        <v>0</v>
      </c>
      <c r="N455" s="250" t="n">
        <f aca="false">SUMPRODUCT(($M$7:$M$557&gt;M455)*1)+SUMPRODUCT(($M$7:$M$557=M455)*(ROW($M$7:$M$557)&lt;ROW(M455)))+1</f>
        <v>513</v>
      </c>
      <c r="O455" s="250" t="str">
        <f aca="false">IF(M455&gt;=0.13,"★★★ EXCELLENT",IF(M455&gt;=0.12,"★★  GOOD",IF(M455&gt;=0.07,"★  FAIR",IF(M455&gt;=0.025,"⚠  MARGINAL","✗  AVOID"))))</f>
        <v>✗  AVOID</v>
      </c>
    </row>
    <row r="456" customFormat="false" ht="15" hidden="false" customHeight="true" outlineLevel="0" collapsed="false">
      <c r="A456" s="251" t="n">
        <v>49.9</v>
      </c>
      <c r="B456" s="252" t="n">
        <f aca="false">IF(Calculator!$E$12="YES",IF(A456&lt;Calculator!$G$12,0,MIN(MIN(MIN(MOD(A456*Calculator!$B$12/(Calculator!$D$7*150),1),1-MOD(A456*Calculator!$B$12/(Calculator!$D$7*150),1)),ABS(MOD(A456*Calculator!$B$12/(Calculator!$D$7*150),1)-0.5)),MIN(MIN(MOD(A456*Calculator!$C$12/(Calculator!$D$7*150),1),1-MOD(A456*Calculator!$C$12/(Calculator!$D$7*150),1)),ABS(MOD(A456*Calculator!$C$12/(Calculator!$D$7*150),1)-0.5)),IF(INT(2*A456*Calculator!$C$12/(Calculator!$D$7*150))&gt;INT(2*A456*Calculator!$B$12/(Calculator!$D$7*150)),0,1))),1)</f>
        <v>1</v>
      </c>
      <c r="C456" s="252" t="n">
        <f aca="false">IF(Calculator!$E$13="YES",IF(A456&lt;Calculator!$G$13,0,MIN(MIN(MIN(MOD(A456*Calculator!$B$13/(Calculator!$D$7*150),1),1-MOD(A456*Calculator!$B$13/(Calculator!$D$7*150),1)),ABS(MOD(A456*Calculator!$B$13/(Calculator!$D$7*150),1)-0.5)),MIN(MIN(MOD(A456*Calculator!$C$13/(Calculator!$D$7*150),1),1-MOD(A456*Calculator!$C$13/(Calculator!$D$7*150),1)),ABS(MOD(A456*Calculator!$C$13/(Calculator!$D$7*150),1)-0.5)),IF(INT(2*A456*Calculator!$C$13/(Calculator!$D$7*150))&gt;INT(2*A456*Calculator!$B$13/(Calculator!$D$7*150)),0,1))),1)</f>
        <v>1</v>
      </c>
      <c r="D456" s="252" t="n">
        <f aca="false">IF(Calculator!$E$14="YES",IF(A456&lt;Calculator!$G$14,0,MIN(MIN(MIN(MOD(A456*Calculator!$B$14/(Calculator!$D$7*150),1),1-MOD(A456*Calculator!$B$14/(Calculator!$D$7*150),1)),ABS(MOD(A456*Calculator!$B$14/(Calculator!$D$7*150),1)-0.5)),MIN(MIN(MOD(A456*Calculator!$C$14/(Calculator!$D$7*150),1),1-MOD(A456*Calculator!$C$14/(Calculator!$D$7*150),1)),ABS(MOD(A456*Calculator!$C$14/(Calculator!$D$7*150),1)-0.5)),IF(INT(2*A456*Calculator!$C$14/(Calculator!$D$7*150))&gt;INT(2*A456*Calculator!$B$14/(Calculator!$D$7*150)),0,1))),1)</f>
        <v>1</v>
      </c>
      <c r="E456" s="252" t="n">
        <f aca="false">IF(Calculator!$E$15="YES",IF(A456&lt;Calculator!$G$15,0,MIN(MIN(MIN(MOD(A456*Calculator!$B$15/(Calculator!$D$7*150),1),1-MOD(A456*Calculator!$B$15/(Calculator!$D$7*150),1)),ABS(MOD(A456*Calculator!$B$15/(Calculator!$D$7*150),1)-0.5)),MIN(MIN(MOD(A456*Calculator!$C$15/(Calculator!$D$7*150),1),1-MOD(A456*Calculator!$C$15/(Calculator!$D$7*150),1)),ABS(MOD(A456*Calculator!$C$15/(Calculator!$D$7*150),1)-0.5)),IF(INT(2*A456*Calculator!$C$15/(Calculator!$D$7*150))&gt;INT(2*A456*Calculator!$B$15/(Calculator!$D$7*150)),0,1))),1)</f>
        <v>0</v>
      </c>
      <c r="F456" s="252" t="n">
        <f aca="false">IF(Calculator!$E$16="YES",IF(A456&lt;Calculator!$G$16,0,MIN(MIN(MIN(MOD(A456*Calculator!$B$16/(Calculator!$D$7*150),1),1-MOD(A456*Calculator!$B$16/(Calculator!$D$7*150),1)),ABS(MOD(A456*Calculator!$B$16/(Calculator!$D$7*150),1)-0.5)),MIN(MIN(MOD(A456*Calculator!$C$16/(Calculator!$D$7*150),1),1-MOD(A456*Calculator!$C$16/(Calculator!$D$7*150),1)),ABS(MOD(A456*Calculator!$C$16/(Calculator!$D$7*150),1)-0.5)),IF(INT(2*A456*Calculator!$C$16/(Calculator!$D$7*150))&gt;INT(2*A456*Calculator!$B$16/(Calculator!$D$7*150)),0,1))),1)</f>
        <v>1</v>
      </c>
      <c r="G456" s="252" t="n">
        <f aca="false">IF(Calculator!$E$17="YES",IF(A456&lt;Calculator!$G$17,0,MIN(MIN(MIN(MOD(A456*Calculator!$B$17/(Calculator!$D$7*150),1),1-MOD(A456*Calculator!$B$17/(Calculator!$D$7*150),1)),ABS(MOD(A456*Calculator!$B$17/(Calculator!$D$7*150),1)-0.5)),MIN(MIN(MOD(A456*Calculator!$C$17/(Calculator!$D$7*150),1),1-MOD(A456*Calculator!$C$17/(Calculator!$D$7*150),1)),ABS(MOD(A456*Calculator!$C$17/(Calculator!$D$7*150),1)-0.5)),IF(INT(2*A456*Calculator!$C$17/(Calculator!$D$7*150))&gt;INT(2*A456*Calculator!$B$17/(Calculator!$D$7*150)),0,1))),1)</f>
        <v>0</v>
      </c>
      <c r="H456" s="252" t="n">
        <f aca="false">IF(Calculator!$E$18="YES",IF(A456&lt;Calculator!$G$18,0,MIN(MIN(MIN(MOD(A456*Calculator!$B$18/(Calculator!$D$7*150),1),1-MOD(A456*Calculator!$B$18/(Calculator!$D$7*150),1)),ABS(MOD(A456*Calculator!$B$18/(Calculator!$D$7*150),1)-0.5)),MIN(MIN(MOD(A456*Calculator!$C$18/(Calculator!$D$7*150),1),1-MOD(A456*Calculator!$C$18/(Calculator!$D$7*150),1)),ABS(MOD(A456*Calculator!$C$18/(Calculator!$D$7*150),1)-0.5)),IF(INT(2*A456*Calculator!$C$18/(Calculator!$D$7*150))&gt;INT(2*A456*Calculator!$B$18/(Calculator!$D$7*150)),0,1))),1)</f>
        <v>1</v>
      </c>
      <c r="I456" s="252" t="n">
        <f aca="false">IF(Calculator!$E$19="YES",IF(A456&lt;Calculator!$G$19,0,MIN(MIN(MIN(MOD(A456*Calculator!$B$19/(Calculator!$D$7*150),1),1-MOD(A456*Calculator!$B$19/(Calculator!$D$7*150),1)),ABS(MOD(A456*Calculator!$B$19/(Calculator!$D$7*150),1)-0.5)),MIN(MIN(MOD(A456*Calculator!$C$19/(Calculator!$D$7*150),1),1-MOD(A456*Calculator!$C$19/(Calculator!$D$7*150),1)),ABS(MOD(A456*Calculator!$C$19/(Calculator!$D$7*150),1)-0.5)),IF(INT(2*A456*Calculator!$C$19/(Calculator!$D$7*150))&gt;INT(2*A456*Calculator!$B$19/(Calculator!$D$7*150)),0,1))),1)</f>
        <v>1</v>
      </c>
      <c r="J456" s="252" t="n">
        <f aca="false">IF(Calculator!$E$20="YES",IF(A456&lt;Calculator!$G$20,0,MIN(MIN(MIN(MOD(A456*Calculator!$B$20/(Calculator!$D$7*150),1),1-MOD(A456*Calculator!$B$20/(Calculator!$D$7*150),1)),ABS(MOD(A456*Calculator!$B$20/(Calculator!$D$7*150),1)-0.5)),MIN(MIN(MOD(A456*Calculator!$C$20/(Calculator!$D$7*150),1),1-MOD(A456*Calculator!$C$20/(Calculator!$D$7*150),1)),ABS(MOD(A456*Calculator!$C$20/(Calculator!$D$7*150),1)-0.5)),IF(INT(2*A456*Calculator!$C$20/(Calculator!$D$7*150))&gt;INT(2*A456*Calculator!$B$20/(Calculator!$D$7*150)),0,1))),1)</f>
        <v>1</v>
      </c>
      <c r="K456" s="252" t="n">
        <f aca="false">IF(Calculator!$E$21="YES",IF(A456&lt;Calculator!$G$21,0,MIN(MIN(MIN(MOD(A456*Calculator!$B$21/(Calculator!$D$7*150),1),1-MOD(A456*Calculator!$B$21/(Calculator!$D$7*150),1)),ABS(MOD(A456*Calculator!$B$21/(Calculator!$D$7*150),1)-0.5)),MIN(MIN(MOD(A456*Calculator!$C$21/(Calculator!$D$7*150),1),1-MOD(A456*Calculator!$C$21/(Calculator!$D$7*150),1)),ABS(MOD(A456*Calculator!$C$21/(Calculator!$D$7*150),1)-0.5)),IF(INT(2*A456*Calculator!$C$21/(Calculator!$D$7*150))&gt;INT(2*A456*Calculator!$B$21/(Calculator!$D$7*150)),0,1))),1)</f>
        <v>1</v>
      </c>
      <c r="L456" s="252" t="n">
        <f aca="false">IF(Calculator!$E$22="YES",IF(A456&lt;Calculator!$G$22,0,MIN(MIN(MIN(MOD(A456*Calculator!$B$22/(Calculator!$D$7*150),1),1-MOD(A456*Calculator!$B$22/(Calculator!$D$7*150),1)),ABS(MOD(A456*Calculator!$B$22/(Calculator!$D$7*150),1)-0.5)),MIN(MIN(MOD(A456*Calculator!$C$22/(Calculator!$D$7*150),1),1-MOD(A456*Calculator!$C$22/(Calculator!$D$7*150),1)),ABS(MOD(A456*Calculator!$C$22/(Calculator!$D$7*150),1)-0.5)),IF(INT(2*A456*Calculator!$C$22/(Calculator!$D$7*150))&gt;INT(2*A456*Calculator!$B$22/(Calculator!$D$7*150)),0,1))),1)</f>
        <v>1</v>
      </c>
      <c r="M456" s="252" t="n">
        <f aca="false">MIN(B456:L456)</f>
        <v>0</v>
      </c>
      <c r="N456" s="252" t="n">
        <f aca="false">SUMPRODUCT(($M$7:$M$557&gt;M456)*1)+SUMPRODUCT(($M$7:$M$557=M456)*(ROW($M$7:$M$557)&lt;ROW(M456)))+1</f>
        <v>514</v>
      </c>
      <c r="O456" s="252" t="str">
        <f aca="false">IF(M456&gt;=0.13,"★★★ EXCELLENT",IF(M456&gt;=0.12,"★★  GOOD",IF(M456&gt;=0.07,"★  FAIR",IF(M456&gt;=0.025,"⚠  MARGINAL","✗  AVOID"))))</f>
        <v>✗  AVOID</v>
      </c>
    </row>
    <row r="457" customFormat="false" ht="15" hidden="false" customHeight="true" outlineLevel="0" collapsed="false">
      <c r="A457" s="249" t="n">
        <v>50</v>
      </c>
      <c r="B457" s="250" t="n">
        <f aca="false">IF(Calculator!$E$12="YES",IF(A457&lt;Calculator!$G$12,0,MIN(MIN(MIN(MOD(A457*Calculator!$B$12/(Calculator!$D$7*150),1),1-MOD(A457*Calculator!$B$12/(Calculator!$D$7*150),1)),ABS(MOD(A457*Calculator!$B$12/(Calculator!$D$7*150),1)-0.5)),MIN(MIN(MOD(A457*Calculator!$C$12/(Calculator!$D$7*150),1),1-MOD(A457*Calculator!$C$12/(Calculator!$D$7*150),1)),ABS(MOD(A457*Calculator!$C$12/(Calculator!$D$7*150),1)-0.5)),IF(INT(2*A457*Calculator!$C$12/(Calculator!$D$7*150))&gt;INT(2*A457*Calculator!$B$12/(Calculator!$D$7*150)),0,1))),1)</f>
        <v>1</v>
      </c>
      <c r="C457" s="250" t="n">
        <f aca="false">IF(Calculator!$E$13="YES",IF(A457&lt;Calculator!$G$13,0,MIN(MIN(MIN(MOD(A457*Calculator!$B$13/(Calculator!$D$7*150),1),1-MOD(A457*Calculator!$B$13/(Calculator!$D$7*150),1)),ABS(MOD(A457*Calculator!$B$13/(Calculator!$D$7*150),1)-0.5)),MIN(MIN(MOD(A457*Calculator!$C$13/(Calculator!$D$7*150),1),1-MOD(A457*Calculator!$C$13/(Calculator!$D$7*150),1)),ABS(MOD(A457*Calculator!$C$13/(Calculator!$D$7*150),1)-0.5)),IF(INT(2*A457*Calculator!$C$13/(Calculator!$D$7*150))&gt;INT(2*A457*Calculator!$B$13/(Calculator!$D$7*150)),0,1))),1)</f>
        <v>1</v>
      </c>
      <c r="D457" s="250" t="n">
        <f aca="false">IF(Calculator!$E$14="YES",IF(A457&lt;Calculator!$G$14,0,MIN(MIN(MIN(MOD(A457*Calculator!$B$14/(Calculator!$D$7*150),1),1-MOD(A457*Calculator!$B$14/(Calculator!$D$7*150),1)),ABS(MOD(A457*Calculator!$B$14/(Calculator!$D$7*150),1)-0.5)),MIN(MIN(MOD(A457*Calculator!$C$14/(Calculator!$D$7*150),1),1-MOD(A457*Calculator!$C$14/(Calculator!$D$7*150),1)),ABS(MOD(A457*Calculator!$C$14/(Calculator!$D$7*150),1)-0.5)),IF(INT(2*A457*Calculator!$C$14/(Calculator!$D$7*150))&gt;INT(2*A457*Calculator!$B$14/(Calculator!$D$7*150)),0,1))),1)</f>
        <v>1</v>
      </c>
      <c r="E457" s="250" t="n">
        <f aca="false">IF(Calculator!$E$15="YES",IF(A457&lt;Calculator!$G$15,0,MIN(MIN(MIN(MOD(A457*Calculator!$B$15/(Calculator!$D$7*150),1),1-MOD(A457*Calculator!$B$15/(Calculator!$D$7*150),1)),ABS(MOD(A457*Calculator!$B$15/(Calculator!$D$7*150),1)-0.5)),MIN(MIN(MOD(A457*Calculator!$C$15/(Calculator!$D$7*150),1),1-MOD(A457*Calculator!$C$15/(Calculator!$D$7*150),1)),ABS(MOD(A457*Calculator!$C$15/(Calculator!$D$7*150),1)-0.5)),IF(INT(2*A457*Calculator!$C$15/(Calculator!$D$7*150))&gt;INT(2*A457*Calculator!$B$15/(Calculator!$D$7*150)),0,1))),1)</f>
        <v>0</v>
      </c>
      <c r="F457" s="250" t="n">
        <f aca="false">IF(Calculator!$E$16="YES",IF(A457&lt;Calculator!$G$16,0,MIN(MIN(MIN(MOD(A457*Calculator!$B$16/(Calculator!$D$7*150),1),1-MOD(A457*Calculator!$B$16/(Calculator!$D$7*150),1)),ABS(MOD(A457*Calculator!$B$16/(Calculator!$D$7*150),1)-0.5)),MIN(MIN(MOD(A457*Calculator!$C$16/(Calculator!$D$7*150),1),1-MOD(A457*Calculator!$C$16/(Calculator!$D$7*150),1)),ABS(MOD(A457*Calculator!$C$16/(Calculator!$D$7*150),1)-0.5)),IF(INT(2*A457*Calculator!$C$16/(Calculator!$D$7*150))&gt;INT(2*A457*Calculator!$B$16/(Calculator!$D$7*150)),0,1))),1)</f>
        <v>1</v>
      </c>
      <c r="G457" s="250" t="n">
        <f aca="false">IF(Calculator!$E$17="YES",IF(A457&lt;Calculator!$G$17,0,MIN(MIN(MIN(MOD(A457*Calculator!$B$17/(Calculator!$D$7*150),1),1-MOD(A457*Calculator!$B$17/(Calculator!$D$7*150),1)),ABS(MOD(A457*Calculator!$B$17/(Calculator!$D$7*150),1)-0.5)),MIN(MIN(MOD(A457*Calculator!$C$17/(Calculator!$D$7*150),1),1-MOD(A457*Calculator!$C$17/(Calculator!$D$7*150),1)),ABS(MOD(A457*Calculator!$C$17/(Calculator!$D$7*150),1)-0.5)),IF(INT(2*A457*Calculator!$C$17/(Calculator!$D$7*150))&gt;INT(2*A457*Calculator!$B$17/(Calculator!$D$7*150)),0,1))),1)</f>
        <v>0</v>
      </c>
      <c r="H457" s="250" t="n">
        <f aca="false">IF(Calculator!$E$18="YES",IF(A457&lt;Calculator!$G$18,0,MIN(MIN(MIN(MOD(A457*Calculator!$B$18/(Calculator!$D$7*150),1),1-MOD(A457*Calculator!$B$18/(Calculator!$D$7*150),1)),ABS(MOD(A457*Calculator!$B$18/(Calculator!$D$7*150),1)-0.5)),MIN(MIN(MOD(A457*Calculator!$C$18/(Calculator!$D$7*150),1),1-MOD(A457*Calculator!$C$18/(Calculator!$D$7*150),1)),ABS(MOD(A457*Calculator!$C$18/(Calculator!$D$7*150),1)-0.5)),IF(INT(2*A457*Calculator!$C$18/(Calculator!$D$7*150))&gt;INT(2*A457*Calculator!$B$18/(Calculator!$D$7*150)),0,1))),1)</f>
        <v>1</v>
      </c>
      <c r="I457" s="250" t="n">
        <f aca="false">IF(Calculator!$E$19="YES",IF(A457&lt;Calculator!$G$19,0,MIN(MIN(MIN(MOD(A457*Calculator!$B$19/(Calculator!$D$7*150),1),1-MOD(A457*Calculator!$B$19/(Calculator!$D$7*150),1)),ABS(MOD(A457*Calculator!$B$19/(Calculator!$D$7*150),1)-0.5)),MIN(MIN(MOD(A457*Calculator!$C$19/(Calculator!$D$7*150),1),1-MOD(A457*Calculator!$C$19/(Calculator!$D$7*150),1)),ABS(MOD(A457*Calculator!$C$19/(Calculator!$D$7*150),1)-0.5)),IF(INT(2*A457*Calculator!$C$19/(Calculator!$D$7*150))&gt;INT(2*A457*Calculator!$B$19/(Calculator!$D$7*150)),0,1))),1)</f>
        <v>1</v>
      </c>
      <c r="J457" s="250" t="n">
        <f aca="false">IF(Calculator!$E$20="YES",IF(A457&lt;Calculator!$G$20,0,MIN(MIN(MIN(MOD(A457*Calculator!$B$20/(Calculator!$D$7*150),1),1-MOD(A457*Calculator!$B$20/(Calculator!$D$7*150),1)),ABS(MOD(A457*Calculator!$B$20/(Calculator!$D$7*150),1)-0.5)),MIN(MIN(MOD(A457*Calculator!$C$20/(Calculator!$D$7*150),1),1-MOD(A457*Calculator!$C$20/(Calculator!$D$7*150),1)),ABS(MOD(A457*Calculator!$C$20/(Calculator!$D$7*150),1)-0.5)),IF(INT(2*A457*Calculator!$C$20/(Calculator!$D$7*150))&gt;INT(2*A457*Calculator!$B$20/(Calculator!$D$7*150)),0,1))),1)</f>
        <v>1</v>
      </c>
      <c r="K457" s="250" t="n">
        <f aca="false">IF(Calculator!$E$21="YES",IF(A457&lt;Calculator!$G$21,0,MIN(MIN(MIN(MOD(A457*Calculator!$B$21/(Calculator!$D$7*150),1),1-MOD(A457*Calculator!$B$21/(Calculator!$D$7*150),1)),ABS(MOD(A457*Calculator!$B$21/(Calculator!$D$7*150),1)-0.5)),MIN(MIN(MOD(A457*Calculator!$C$21/(Calculator!$D$7*150),1),1-MOD(A457*Calculator!$C$21/(Calculator!$D$7*150),1)),ABS(MOD(A457*Calculator!$C$21/(Calculator!$D$7*150),1)-0.5)),IF(INT(2*A457*Calculator!$C$21/(Calculator!$D$7*150))&gt;INT(2*A457*Calculator!$B$21/(Calculator!$D$7*150)),0,1))),1)</f>
        <v>1</v>
      </c>
      <c r="L457" s="250" t="n">
        <f aca="false">IF(Calculator!$E$22="YES",IF(A457&lt;Calculator!$G$22,0,MIN(MIN(MIN(MOD(A457*Calculator!$B$22/(Calculator!$D$7*150),1),1-MOD(A457*Calculator!$B$22/(Calculator!$D$7*150),1)),ABS(MOD(A457*Calculator!$B$22/(Calculator!$D$7*150),1)-0.5)),MIN(MIN(MOD(A457*Calculator!$C$22/(Calculator!$D$7*150),1),1-MOD(A457*Calculator!$C$22/(Calculator!$D$7*150),1)),ABS(MOD(A457*Calculator!$C$22/(Calculator!$D$7*150),1)-0.5)),IF(INT(2*A457*Calculator!$C$22/(Calculator!$D$7*150))&gt;INT(2*A457*Calculator!$B$22/(Calculator!$D$7*150)),0,1))),1)</f>
        <v>1</v>
      </c>
      <c r="M457" s="250" t="n">
        <f aca="false">MIN(B457:L457)</f>
        <v>0</v>
      </c>
      <c r="N457" s="250" t="n">
        <f aca="false">SUMPRODUCT(($M$7:$M$557&gt;M457)*1)+SUMPRODUCT(($M$7:$M$557=M457)*(ROW($M$7:$M$557)&lt;ROW(M457)))+1</f>
        <v>515</v>
      </c>
      <c r="O457" s="250" t="str">
        <f aca="false">IF(M457&gt;=0.13,"★★★ EXCELLENT",IF(M457&gt;=0.12,"★★  GOOD",IF(M457&gt;=0.07,"★  FAIR",IF(M457&gt;=0.025,"⚠  MARGINAL","✗  AVOID"))))</f>
        <v>✗  AVOID</v>
      </c>
    </row>
    <row r="458" customFormat="false" ht="15" hidden="false" customHeight="true" outlineLevel="0" collapsed="false">
      <c r="A458" s="251" t="n">
        <v>50.1</v>
      </c>
      <c r="B458" s="252" t="n">
        <f aca="false">IF(Calculator!$E$12="YES",IF(A458&lt;Calculator!$G$12,0,MIN(MIN(MIN(MOD(A458*Calculator!$B$12/(Calculator!$D$7*150),1),1-MOD(A458*Calculator!$B$12/(Calculator!$D$7*150),1)),ABS(MOD(A458*Calculator!$B$12/(Calculator!$D$7*150),1)-0.5)),MIN(MIN(MOD(A458*Calculator!$C$12/(Calculator!$D$7*150),1),1-MOD(A458*Calculator!$C$12/(Calculator!$D$7*150),1)),ABS(MOD(A458*Calculator!$C$12/(Calculator!$D$7*150),1)-0.5)),IF(INT(2*A458*Calculator!$C$12/(Calculator!$D$7*150))&gt;INT(2*A458*Calculator!$B$12/(Calculator!$D$7*150)),0,1))),1)</f>
        <v>1</v>
      </c>
      <c r="C458" s="252" t="n">
        <f aca="false">IF(Calculator!$E$13="YES",IF(A458&lt;Calculator!$G$13,0,MIN(MIN(MIN(MOD(A458*Calculator!$B$13/(Calculator!$D$7*150),1),1-MOD(A458*Calculator!$B$13/(Calculator!$D$7*150),1)),ABS(MOD(A458*Calculator!$B$13/(Calculator!$D$7*150),1)-0.5)),MIN(MIN(MOD(A458*Calculator!$C$13/(Calculator!$D$7*150),1),1-MOD(A458*Calculator!$C$13/(Calculator!$D$7*150),1)),ABS(MOD(A458*Calculator!$C$13/(Calculator!$D$7*150),1)-0.5)),IF(INT(2*A458*Calculator!$C$13/(Calculator!$D$7*150))&gt;INT(2*A458*Calculator!$B$13/(Calculator!$D$7*150)),0,1))),1)</f>
        <v>1</v>
      </c>
      <c r="D458" s="252" t="n">
        <f aca="false">IF(Calculator!$E$14="YES",IF(A458&lt;Calculator!$G$14,0,MIN(MIN(MIN(MOD(A458*Calculator!$B$14/(Calculator!$D$7*150),1),1-MOD(A458*Calculator!$B$14/(Calculator!$D$7*150),1)),ABS(MOD(A458*Calculator!$B$14/(Calculator!$D$7*150),1)-0.5)),MIN(MIN(MOD(A458*Calculator!$C$14/(Calculator!$D$7*150),1),1-MOD(A458*Calculator!$C$14/(Calculator!$D$7*150),1)),ABS(MOD(A458*Calculator!$C$14/(Calculator!$D$7*150),1)-0.5)),IF(INT(2*A458*Calculator!$C$14/(Calculator!$D$7*150))&gt;INT(2*A458*Calculator!$B$14/(Calculator!$D$7*150)),0,1))),1)</f>
        <v>1</v>
      </c>
      <c r="E458" s="252" t="n">
        <f aca="false">IF(Calculator!$E$15="YES",IF(A458&lt;Calculator!$G$15,0,MIN(MIN(MIN(MOD(A458*Calculator!$B$15/(Calculator!$D$7*150),1),1-MOD(A458*Calculator!$B$15/(Calculator!$D$7*150),1)),ABS(MOD(A458*Calculator!$B$15/(Calculator!$D$7*150),1)-0.5)),MIN(MIN(MOD(A458*Calculator!$C$15/(Calculator!$D$7*150),1),1-MOD(A458*Calculator!$C$15/(Calculator!$D$7*150),1)),ABS(MOD(A458*Calculator!$C$15/(Calculator!$D$7*150),1)-0.5)),IF(INT(2*A458*Calculator!$C$15/(Calculator!$D$7*150))&gt;INT(2*A458*Calculator!$B$15/(Calculator!$D$7*150)),0,1))),1)</f>
        <v>0</v>
      </c>
      <c r="F458" s="252" t="n">
        <f aca="false">IF(Calculator!$E$16="YES",IF(A458&lt;Calculator!$G$16,0,MIN(MIN(MIN(MOD(A458*Calculator!$B$16/(Calculator!$D$7*150),1),1-MOD(A458*Calculator!$B$16/(Calculator!$D$7*150),1)),ABS(MOD(A458*Calculator!$B$16/(Calculator!$D$7*150),1)-0.5)),MIN(MIN(MOD(A458*Calculator!$C$16/(Calculator!$D$7*150),1),1-MOD(A458*Calculator!$C$16/(Calculator!$D$7*150),1)),ABS(MOD(A458*Calculator!$C$16/(Calculator!$D$7*150),1)-0.5)),IF(INT(2*A458*Calculator!$C$16/(Calculator!$D$7*150))&gt;INT(2*A458*Calculator!$B$16/(Calculator!$D$7*150)),0,1))),1)</f>
        <v>1</v>
      </c>
      <c r="G458" s="252" t="n">
        <f aca="false">IF(Calculator!$E$17="YES",IF(A458&lt;Calculator!$G$17,0,MIN(MIN(MIN(MOD(A458*Calculator!$B$17/(Calculator!$D$7*150),1),1-MOD(A458*Calculator!$B$17/(Calculator!$D$7*150),1)),ABS(MOD(A458*Calculator!$B$17/(Calculator!$D$7*150),1)-0.5)),MIN(MIN(MOD(A458*Calculator!$C$17/(Calculator!$D$7*150),1),1-MOD(A458*Calculator!$C$17/(Calculator!$D$7*150),1)),ABS(MOD(A458*Calculator!$C$17/(Calculator!$D$7*150),1)-0.5)),IF(INT(2*A458*Calculator!$C$17/(Calculator!$D$7*150))&gt;INT(2*A458*Calculator!$B$17/(Calculator!$D$7*150)),0,1))),1)</f>
        <v>0</v>
      </c>
      <c r="H458" s="252" t="n">
        <f aca="false">IF(Calculator!$E$18="YES",IF(A458&lt;Calculator!$G$18,0,MIN(MIN(MIN(MOD(A458*Calculator!$B$18/(Calculator!$D$7*150),1),1-MOD(A458*Calculator!$B$18/(Calculator!$D$7*150),1)),ABS(MOD(A458*Calculator!$B$18/(Calculator!$D$7*150),1)-0.5)),MIN(MIN(MOD(A458*Calculator!$C$18/(Calculator!$D$7*150),1),1-MOD(A458*Calculator!$C$18/(Calculator!$D$7*150),1)),ABS(MOD(A458*Calculator!$C$18/(Calculator!$D$7*150),1)-0.5)),IF(INT(2*A458*Calculator!$C$18/(Calculator!$D$7*150))&gt;INT(2*A458*Calculator!$B$18/(Calculator!$D$7*150)),0,1))),1)</f>
        <v>1</v>
      </c>
      <c r="I458" s="252" t="n">
        <f aca="false">IF(Calculator!$E$19="YES",IF(A458&lt;Calculator!$G$19,0,MIN(MIN(MIN(MOD(A458*Calculator!$B$19/(Calculator!$D$7*150),1),1-MOD(A458*Calculator!$B$19/(Calculator!$D$7*150),1)),ABS(MOD(A458*Calculator!$B$19/(Calculator!$D$7*150),1)-0.5)),MIN(MIN(MOD(A458*Calculator!$C$19/(Calculator!$D$7*150),1),1-MOD(A458*Calculator!$C$19/(Calculator!$D$7*150),1)),ABS(MOD(A458*Calculator!$C$19/(Calculator!$D$7*150),1)-0.5)),IF(INT(2*A458*Calculator!$C$19/(Calculator!$D$7*150))&gt;INT(2*A458*Calculator!$B$19/(Calculator!$D$7*150)),0,1))),1)</f>
        <v>1</v>
      </c>
      <c r="J458" s="252" t="n">
        <f aca="false">IF(Calculator!$E$20="YES",IF(A458&lt;Calculator!$G$20,0,MIN(MIN(MIN(MOD(A458*Calculator!$B$20/(Calculator!$D$7*150),1),1-MOD(A458*Calculator!$B$20/(Calculator!$D$7*150),1)),ABS(MOD(A458*Calculator!$B$20/(Calculator!$D$7*150),1)-0.5)),MIN(MIN(MOD(A458*Calculator!$C$20/(Calculator!$D$7*150),1),1-MOD(A458*Calculator!$C$20/(Calculator!$D$7*150),1)),ABS(MOD(A458*Calculator!$C$20/(Calculator!$D$7*150),1)-0.5)),IF(INT(2*A458*Calculator!$C$20/(Calculator!$D$7*150))&gt;INT(2*A458*Calculator!$B$20/(Calculator!$D$7*150)),0,1))),1)</f>
        <v>1</v>
      </c>
      <c r="K458" s="252" t="n">
        <f aca="false">IF(Calculator!$E$21="YES",IF(A458&lt;Calculator!$G$21,0,MIN(MIN(MIN(MOD(A458*Calculator!$B$21/(Calculator!$D$7*150),1),1-MOD(A458*Calculator!$B$21/(Calculator!$D$7*150),1)),ABS(MOD(A458*Calculator!$B$21/(Calculator!$D$7*150),1)-0.5)),MIN(MIN(MOD(A458*Calculator!$C$21/(Calculator!$D$7*150),1),1-MOD(A458*Calculator!$C$21/(Calculator!$D$7*150),1)),ABS(MOD(A458*Calculator!$C$21/(Calculator!$D$7*150),1)-0.5)),IF(INT(2*A458*Calculator!$C$21/(Calculator!$D$7*150))&gt;INT(2*A458*Calculator!$B$21/(Calculator!$D$7*150)),0,1))),1)</f>
        <v>1</v>
      </c>
      <c r="L458" s="252" t="n">
        <f aca="false">IF(Calculator!$E$22="YES",IF(A458&lt;Calculator!$G$22,0,MIN(MIN(MIN(MOD(A458*Calculator!$B$22/(Calculator!$D$7*150),1),1-MOD(A458*Calculator!$B$22/(Calculator!$D$7*150),1)),ABS(MOD(A458*Calculator!$B$22/(Calculator!$D$7*150),1)-0.5)),MIN(MIN(MOD(A458*Calculator!$C$22/(Calculator!$D$7*150),1),1-MOD(A458*Calculator!$C$22/(Calculator!$D$7*150),1)),ABS(MOD(A458*Calculator!$C$22/(Calculator!$D$7*150),1)-0.5)),IF(INT(2*A458*Calculator!$C$22/(Calculator!$D$7*150))&gt;INT(2*A458*Calculator!$B$22/(Calculator!$D$7*150)),0,1))),1)</f>
        <v>1</v>
      </c>
      <c r="M458" s="252" t="n">
        <f aca="false">MIN(B458:L458)</f>
        <v>0</v>
      </c>
      <c r="N458" s="252" t="n">
        <f aca="false">SUMPRODUCT(($M$7:$M$557&gt;M458)*1)+SUMPRODUCT(($M$7:$M$557=M458)*(ROW($M$7:$M$557)&lt;ROW(M458)))+1</f>
        <v>516</v>
      </c>
      <c r="O458" s="252" t="str">
        <f aca="false">IF(M458&gt;=0.13,"★★★ EXCELLENT",IF(M458&gt;=0.12,"★★  GOOD",IF(M458&gt;=0.07,"★  FAIR",IF(M458&gt;=0.025,"⚠  MARGINAL","✗  AVOID"))))</f>
        <v>✗  AVOID</v>
      </c>
    </row>
    <row r="459" customFormat="false" ht="15" hidden="false" customHeight="true" outlineLevel="0" collapsed="false">
      <c r="A459" s="249" t="n">
        <v>50.2</v>
      </c>
      <c r="B459" s="250" t="n">
        <f aca="false">IF(Calculator!$E$12="YES",IF(A459&lt;Calculator!$G$12,0,MIN(MIN(MIN(MOD(A459*Calculator!$B$12/(Calculator!$D$7*150),1),1-MOD(A459*Calculator!$B$12/(Calculator!$D$7*150),1)),ABS(MOD(A459*Calculator!$B$12/(Calculator!$D$7*150),1)-0.5)),MIN(MIN(MOD(A459*Calculator!$C$12/(Calculator!$D$7*150),1),1-MOD(A459*Calculator!$C$12/(Calculator!$D$7*150),1)),ABS(MOD(A459*Calculator!$C$12/(Calculator!$D$7*150),1)-0.5)),IF(INT(2*A459*Calculator!$C$12/(Calculator!$D$7*150))&gt;INT(2*A459*Calculator!$B$12/(Calculator!$D$7*150)),0,1))),1)</f>
        <v>1</v>
      </c>
      <c r="C459" s="250" t="n">
        <f aca="false">IF(Calculator!$E$13="YES",IF(A459&lt;Calculator!$G$13,0,MIN(MIN(MIN(MOD(A459*Calculator!$B$13/(Calculator!$D$7*150),1),1-MOD(A459*Calculator!$B$13/(Calculator!$D$7*150),1)),ABS(MOD(A459*Calculator!$B$13/(Calculator!$D$7*150),1)-0.5)),MIN(MIN(MOD(A459*Calculator!$C$13/(Calculator!$D$7*150),1),1-MOD(A459*Calculator!$C$13/(Calculator!$D$7*150),1)),ABS(MOD(A459*Calculator!$C$13/(Calculator!$D$7*150),1)-0.5)),IF(INT(2*A459*Calculator!$C$13/(Calculator!$D$7*150))&gt;INT(2*A459*Calculator!$B$13/(Calculator!$D$7*150)),0,1))),1)</f>
        <v>1</v>
      </c>
      <c r="D459" s="250" t="n">
        <f aca="false">IF(Calculator!$E$14="YES",IF(A459&lt;Calculator!$G$14,0,MIN(MIN(MIN(MOD(A459*Calculator!$B$14/(Calculator!$D$7*150),1),1-MOD(A459*Calculator!$B$14/(Calculator!$D$7*150),1)),ABS(MOD(A459*Calculator!$B$14/(Calculator!$D$7*150),1)-0.5)),MIN(MIN(MOD(A459*Calculator!$C$14/(Calculator!$D$7*150),1),1-MOD(A459*Calculator!$C$14/(Calculator!$D$7*150),1)),ABS(MOD(A459*Calculator!$C$14/(Calculator!$D$7*150),1)-0.5)),IF(INT(2*A459*Calculator!$C$14/(Calculator!$D$7*150))&gt;INT(2*A459*Calculator!$B$14/(Calculator!$D$7*150)),0,1))),1)</f>
        <v>1</v>
      </c>
      <c r="E459" s="250" t="n">
        <f aca="false">IF(Calculator!$E$15="YES",IF(A459&lt;Calculator!$G$15,0,MIN(MIN(MIN(MOD(A459*Calculator!$B$15/(Calculator!$D$7*150),1),1-MOD(A459*Calculator!$B$15/(Calculator!$D$7*150),1)),ABS(MOD(A459*Calculator!$B$15/(Calculator!$D$7*150),1)-0.5)),MIN(MIN(MOD(A459*Calculator!$C$15/(Calculator!$D$7*150),1),1-MOD(A459*Calculator!$C$15/(Calculator!$D$7*150),1)),ABS(MOD(A459*Calculator!$C$15/(Calculator!$D$7*150),1)-0.5)),IF(INT(2*A459*Calculator!$C$15/(Calculator!$D$7*150))&gt;INT(2*A459*Calculator!$B$15/(Calculator!$D$7*150)),0,1))),1)</f>
        <v>0</v>
      </c>
      <c r="F459" s="250" t="n">
        <f aca="false">IF(Calculator!$E$16="YES",IF(A459&lt;Calculator!$G$16,0,MIN(MIN(MIN(MOD(A459*Calculator!$B$16/(Calculator!$D$7*150),1),1-MOD(A459*Calculator!$B$16/(Calculator!$D$7*150),1)),ABS(MOD(A459*Calculator!$B$16/(Calculator!$D$7*150),1)-0.5)),MIN(MIN(MOD(A459*Calculator!$C$16/(Calculator!$D$7*150),1),1-MOD(A459*Calculator!$C$16/(Calculator!$D$7*150),1)),ABS(MOD(A459*Calculator!$C$16/(Calculator!$D$7*150),1)-0.5)),IF(INT(2*A459*Calculator!$C$16/(Calculator!$D$7*150))&gt;INT(2*A459*Calculator!$B$16/(Calculator!$D$7*150)),0,1))),1)</f>
        <v>1</v>
      </c>
      <c r="G459" s="250" t="n">
        <f aca="false">IF(Calculator!$E$17="YES",IF(A459&lt;Calculator!$G$17,0,MIN(MIN(MIN(MOD(A459*Calculator!$B$17/(Calculator!$D$7*150),1),1-MOD(A459*Calculator!$B$17/(Calculator!$D$7*150),1)),ABS(MOD(A459*Calculator!$B$17/(Calculator!$D$7*150),1)-0.5)),MIN(MIN(MOD(A459*Calculator!$C$17/(Calculator!$D$7*150),1),1-MOD(A459*Calculator!$C$17/(Calculator!$D$7*150),1)),ABS(MOD(A459*Calculator!$C$17/(Calculator!$D$7*150),1)-0.5)),IF(INT(2*A459*Calculator!$C$17/(Calculator!$D$7*150))&gt;INT(2*A459*Calculator!$B$17/(Calculator!$D$7*150)),0,1))),1)</f>
        <v>0</v>
      </c>
      <c r="H459" s="250" t="n">
        <f aca="false">IF(Calculator!$E$18="YES",IF(A459&lt;Calculator!$G$18,0,MIN(MIN(MIN(MOD(A459*Calculator!$B$18/(Calculator!$D$7*150),1),1-MOD(A459*Calculator!$B$18/(Calculator!$D$7*150),1)),ABS(MOD(A459*Calculator!$B$18/(Calculator!$D$7*150),1)-0.5)),MIN(MIN(MOD(A459*Calculator!$C$18/(Calculator!$D$7*150),1),1-MOD(A459*Calculator!$C$18/(Calculator!$D$7*150),1)),ABS(MOD(A459*Calculator!$C$18/(Calculator!$D$7*150),1)-0.5)),IF(INT(2*A459*Calculator!$C$18/(Calculator!$D$7*150))&gt;INT(2*A459*Calculator!$B$18/(Calculator!$D$7*150)),0,1))),1)</f>
        <v>1</v>
      </c>
      <c r="I459" s="250" t="n">
        <f aca="false">IF(Calculator!$E$19="YES",IF(A459&lt;Calculator!$G$19,0,MIN(MIN(MIN(MOD(A459*Calculator!$B$19/(Calculator!$D$7*150),1),1-MOD(A459*Calculator!$B$19/(Calculator!$D$7*150),1)),ABS(MOD(A459*Calculator!$B$19/(Calculator!$D$7*150),1)-0.5)),MIN(MIN(MOD(A459*Calculator!$C$19/(Calculator!$D$7*150),1),1-MOD(A459*Calculator!$C$19/(Calculator!$D$7*150),1)),ABS(MOD(A459*Calculator!$C$19/(Calculator!$D$7*150),1)-0.5)),IF(INT(2*A459*Calculator!$C$19/(Calculator!$D$7*150))&gt;INT(2*A459*Calculator!$B$19/(Calculator!$D$7*150)),0,1))),1)</f>
        <v>1</v>
      </c>
      <c r="J459" s="250" t="n">
        <f aca="false">IF(Calculator!$E$20="YES",IF(A459&lt;Calculator!$G$20,0,MIN(MIN(MIN(MOD(A459*Calculator!$B$20/(Calculator!$D$7*150),1),1-MOD(A459*Calculator!$B$20/(Calculator!$D$7*150),1)),ABS(MOD(A459*Calculator!$B$20/(Calculator!$D$7*150),1)-0.5)),MIN(MIN(MOD(A459*Calculator!$C$20/(Calculator!$D$7*150),1),1-MOD(A459*Calculator!$C$20/(Calculator!$D$7*150),1)),ABS(MOD(A459*Calculator!$C$20/(Calculator!$D$7*150),1)-0.5)),IF(INT(2*A459*Calculator!$C$20/(Calculator!$D$7*150))&gt;INT(2*A459*Calculator!$B$20/(Calculator!$D$7*150)),0,1))),1)</f>
        <v>1</v>
      </c>
      <c r="K459" s="250" t="n">
        <f aca="false">IF(Calculator!$E$21="YES",IF(A459&lt;Calculator!$G$21,0,MIN(MIN(MIN(MOD(A459*Calculator!$B$21/(Calculator!$D$7*150),1),1-MOD(A459*Calculator!$B$21/(Calculator!$D$7*150),1)),ABS(MOD(A459*Calculator!$B$21/(Calculator!$D$7*150),1)-0.5)),MIN(MIN(MOD(A459*Calculator!$C$21/(Calculator!$D$7*150),1),1-MOD(A459*Calculator!$C$21/(Calculator!$D$7*150),1)),ABS(MOD(A459*Calculator!$C$21/(Calculator!$D$7*150),1)-0.5)),IF(INT(2*A459*Calculator!$C$21/(Calculator!$D$7*150))&gt;INT(2*A459*Calculator!$B$21/(Calculator!$D$7*150)),0,1))),1)</f>
        <v>1</v>
      </c>
      <c r="L459" s="250" t="n">
        <f aca="false">IF(Calculator!$E$22="YES",IF(A459&lt;Calculator!$G$22,0,MIN(MIN(MIN(MOD(A459*Calculator!$B$22/(Calculator!$D$7*150),1),1-MOD(A459*Calculator!$B$22/(Calculator!$D$7*150),1)),ABS(MOD(A459*Calculator!$B$22/(Calculator!$D$7*150),1)-0.5)),MIN(MIN(MOD(A459*Calculator!$C$22/(Calculator!$D$7*150),1),1-MOD(A459*Calculator!$C$22/(Calculator!$D$7*150),1)),ABS(MOD(A459*Calculator!$C$22/(Calculator!$D$7*150),1)-0.5)),IF(INT(2*A459*Calculator!$C$22/(Calculator!$D$7*150))&gt;INT(2*A459*Calculator!$B$22/(Calculator!$D$7*150)),0,1))),1)</f>
        <v>1</v>
      </c>
      <c r="M459" s="250" t="n">
        <f aca="false">MIN(B459:L459)</f>
        <v>0</v>
      </c>
      <c r="N459" s="250" t="n">
        <f aca="false">SUMPRODUCT(($M$7:$M$557&gt;M459)*1)+SUMPRODUCT(($M$7:$M$557=M459)*(ROW($M$7:$M$557)&lt;ROW(M459)))+1</f>
        <v>517</v>
      </c>
      <c r="O459" s="250" t="str">
        <f aca="false">IF(M459&gt;=0.13,"★★★ EXCELLENT",IF(M459&gt;=0.12,"★★  GOOD",IF(M459&gt;=0.07,"★  FAIR",IF(M459&gt;=0.025,"⚠  MARGINAL","✗  AVOID"))))</f>
        <v>✗  AVOID</v>
      </c>
    </row>
    <row r="460" customFormat="false" ht="15" hidden="false" customHeight="true" outlineLevel="0" collapsed="false">
      <c r="A460" s="251" t="n">
        <v>50.3</v>
      </c>
      <c r="B460" s="252" t="n">
        <f aca="false">IF(Calculator!$E$12="YES",IF(A460&lt;Calculator!$G$12,0,MIN(MIN(MIN(MOD(A460*Calculator!$B$12/(Calculator!$D$7*150),1),1-MOD(A460*Calculator!$B$12/(Calculator!$D$7*150),1)),ABS(MOD(A460*Calculator!$B$12/(Calculator!$D$7*150),1)-0.5)),MIN(MIN(MOD(A460*Calculator!$C$12/(Calculator!$D$7*150),1),1-MOD(A460*Calculator!$C$12/(Calculator!$D$7*150),1)),ABS(MOD(A460*Calculator!$C$12/(Calculator!$D$7*150),1)-0.5)),IF(INT(2*A460*Calculator!$C$12/(Calculator!$D$7*150))&gt;INT(2*A460*Calculator!$B$12/(Calculator!$D$7*150)),0,1))),1)</f>
        <v>1</v>
      </c>
      <c r="C460" s="252" t="n">
        <f aca="false">IF(Calculator!$E$13="YES",IF(A460&lt;Calculator!$G$13,0,MIN(MIN(MIN(MOD(A460*Calculator!$B$13/(Calculator!$D$7*150),1),1-MOD(A460*Calculator!$B$13/(Calculator!$D$7*150),1)),ABS(MOD(A460*Calculator!$B$13/(Calculator!$D$7*150),1)-0.5)),MIN(MIN(MOD(A460*Calculator!$C$13/(Calculator!$D$7*150),1),1-MOD(A460*Calculator!$C$13/(Calculator!$D$7*150),1)),ABS(MOD(A460*Calculator!$C$13/(Calculator!$D$7*150),1)-0.5)),IF(INT(2*A460*Calculator!$C$13/(Calculator!$D$7*150))&gt;INT(2*A460*Calculator!$B$13/(Calculator!$D$7*150)),0,1))),1)</f>
        <v>1</v>
      </c>
      <c r="D460" s="252" t="n">
        <f aca="false">IF(Calculator!$E$14="YES",IF(A460&lt;Calculator!$G$14,0,MIN(MIN(MIN(MOD(A460*Calculator!$B$14/(Calculator!$D$7*150),1),1-MOD(A460*Calculator!$B$14/(Calculator!$D$7*150),1)),ABS(MOD(A460*Calculator!$B$14/(Calculator!$D$7*150),1)-0.5)),MIN(MIN(MOD(A460*Calculator!$C$14/(Calculator!$D$7*150),1),1-MOD(A460*Calculator!$C$14/(Calculator!$D$7*150),1)),ABS(MOD(A460*Calculator!$C$14/(Calculator!$D$7*150),1)-0.5)),IF(INT(2*A460*Calculator!$C$14/(Calculator!$D$7*150))&gt;INT(2*A460*Calculator!$B$14/(Calculator!$D$7*150)),0,1))),1)</f>
        <v>1</v>
      </c>
      <c r="E460" s="252" t="n">
        <f aca="false">IF(Calculator!$E$15="YES",IF(A460&lt;Calculator!$G$15,0,MIN(MIN(MIN(MOD(A460*Calculator!$B$15/(Calculator!$D$7*150),1),1-MOD(A460*Calculator!$B$15/(Calculator!$D$7*150),1)),ABS(MOD(A460*Calculator!$B$15/(Calculator!$D$7*150),1)-0.5)),MIN(MIN(MOD(A460*Calculator!$C$15/(Calculator!$D$7*150),1),1-MOD(A460*Calculator!$C$15/(Calculator!$D$7*150),1)),ABS(MOD(A460*Calculator!$C$15/(Calculator!$D$7*150),1)-0.5)),IF(INT(2*A460*Calculator!$C$15/(Calculator!$D$7*150))&gt;INT(2*A460*Calculator!$B$15/(Calculator!$D$7*150)),0,1))),1)</f>
        <v>0</v>
      </c>
      <c r="F460" s="252" t="n">
        <f aca="false">IF(Calculator!$E$16="YES",IF(A460&lt;Calculator!$G$16,0,MIN(MIN(MIN(MOD(A460*Calculator!$B$16/(Calculator!$D$7*150),1),1-MOD(A460*Calculator!$B$16/(Calculator!$D$7*150),1)),ABS(MOD(A460*Calculator!$B$16/(Calculator!$D$7*150),1)-0.5)),MIN(MIN(MOD(A460*Calculator!$C$16/(Calculator!$D$7*150),1),1-MOD(A460*Calculator!$C$16/(Calculator!$D$7*150),1)),ABS(MOD(A460*Calculator!$C$16/(Calculator!$D$7*150),1)-0.5)),IF(INT(2*A460*Calculator!$C$16/(Calculator!$D$7*150))&gt;INT(2*A460*Calculator!$B$16/(Calculator!$D$7*150)),0,1))),1)</f>
        <v>1</v>
      </c>
      <c r="G460" s="252" t="n">
        <f aca="false">IF(Calculator!$E$17="YES",IF(A460&lt;Calculator!$G$17,0,MIN(MIN(MIN(MOD(A460*Calculator!$B$17/(Calculator!$D$7*150),1),1-MOD(A460*Calculator!$B$17/(Calculator!$D$7*150),1)),ABS(MOD(A460*Calculator!$B$17/(Calculator!$D$7*150),1)-0.5)),MIN(MIN(MOD(A460*Calculator!$C$17/(Calculator!$D$7*150),1),1-MOD(A460*Calculator!$C$17/(Calculator!$D$7*150),1)),ABS(MOD(A460*Calculator!$C$17/(Calculator!$D$7*150),1)-0.5)),IF(INT(2*A460*Calculator!$C$17/(Calculator!$D$7*150))&gt;INT(2*A460*Calculator!$B$17/(Calculator!$D$7*150)),0,1))),1)</f>
        <v>0</v>
      </c>
      <c r="H460" s="252" t="n">
        <f aca="false">IF(Calculator!$E$18="YES",IF(A460&lt;Calculator!$G$18,0,MIN(MIN(MIN(MOD(A460*Calculator!$B$18/(Calculator!$D$7*150),1),1-MOD(A460*Calculator!$B$18/(Calculator!$D$7*150),1)),ABS(MOD(A460*Calculator!$B$18/(Calculator!$D$7*150),1)-0.5)),MIN(MIN(MOD(A460*Calculator!$C$18/(Calculator!$D$7*150),1),1-MOD(A460*Calculator!$C$18/(Calculator!$D$7*150),1)),ABS(MOD(A460*Calculator!$C$18/(Calculator!$D$7*150),1)-0.5)),IF(INT(2*A460*Calculator!$C$18/(Calculator!$D$7*150))&gt;INT(2*A460*Calculator!$B$18/(Calculator!$D$7*150)),0,1))),1)</f>
        <v>1</v>
      </c>
      <c r="I460" s="252" t="n">
        <f aca="false">IF(Calculator!$E$19="YES",IF(A460&lt;Calculator!$G$19,0,MIN(MIN(MIN(MOD(A460*Calculator!$B$19/(Calculator!$D$7*150),1),1-MOD(A460*Calculator!$B$19/(Calculator!$D$7*150),1)),ABS(MOD(A460*Calculator!$B$19/(Calculator!$D$7*150),1)-0.5)),MIN(MIN(MOD(A460*Calculator!$C$19/(Calculator!$D$7*150),1),1-MOD(A460*Calculator!$C$19/(Calculator!$D$7*150),1)),ABS(MOD(A460*Calculator!$C$19/(Calculator!$D$7*150),1)-0.5)),IF(INT(2*A460*Calculator!$C$19/(Calculator!$D$7*150))&gt;INT(2*A460*Calculator!$B$19/(Calculator!$D$7*150)),0,1))),1)</f>
        <v>1</v>
      </c>
      <c r="J460" s="252" t="n">
        <f aca="false">IF(Calculator!$E$20="YES",IF(A460&lt;Calculator!$G$20,0,MIN(MIN(MIN(MOD(A460*Calculator!$B$20/(Calculator!$D$7*150),1),1-MOD(A460*Calculator!$B$20/(Calculator!$D$7*150),1)),ABS(MOD(A460*Calculator!$B$20/(Calculator!$D$7*150),1)-0.5)),MIN(MIN(MOD(A460*Calculator!$C$20/(Calculator!$D$7*150),1),1-MOD(A460*Calculator!$C$20/(Calculator!$D$7*150),1)),ABS(MOD(A460*Calculator!$C$20/(Calculator!$D$7*150),1)-0.5)),IF(INT(2*A460*Calculator!$C$20/(Calculator!$D$7*150))&gt;INT(2*A460*Calculator!$B$20/(Calculator!$D$7*150)),0,1))),1)</f>
        <v>1</v>
      </c>
      <c r="K460" s="252" t="n">
        <f aca="false">IF(Calculator!$E$21="YES",IF(A460&lt;Calculator!$G$21,0,MIN(MIN(MIN(MOD(A460*Calculator!$B$21/(Calculator!$D$7*150),1),1-MOD(A460*Calculator!$B$21/(Calculator!$D$7*150),1)),ABS(MOD(A460*Calculator!$B$21/(Calculator!$D$7*150),1)-0.5)),MIN(MIN(MOD(A460*Calculator!$C$21/(Calculator!$D$7*150),1),1-MOD(A460*Calculator!$C$21/(Calculator!$D$7*150),1)),ABS(MOD(A460*Calculator!$C$21/(Calculator!$D$7*150),1)-0.5)),IF(INT(2*A460*Calculator!$C$21/(Calculator!$D$7*150))&gt;INT(2*A460*Calculator!$B$21/(Calculator!$D$7*150)),0,1))),1)</f>
        <v>1</v>
      </c>
      <c r="L460" s="252" t="n">
        <f aca="false">IF(Calculator!$E$22="YES",IF(A460&lt;Calculator!$G$22,0,MIN(MIN(MIN(MOD(A460*Calculator!$B$22/(Calculator!$D$7*150),1),1-MOD(A460*Calculator!$B$22/(Calculator!$D$7*150),1)),ABS(MOD(A460*Calculator!$B$22/(Calculator!$D$7*150),1)-0.5)),MIN(MIN(MOD(A460*Calculator!$C$22/(Calculator!$D$7*150),1),1-MOD(A460*Calculator!$C$22/(Calculator!$D$7*150),1)),ABS(MOD(A460*Calculator!$C$22/(Calculator!$D$7*150),1)-0.5)),IF(INT(2*A460*Calculator!$C$22/(Calculator!$D$7*150))&gt;INT(2*A460*Calculator!$B$22/(Calculator!$D$7*150)),0,1))),1)</f>
        <v>1</v>
      </c>
      <c r="M460" s="252" t="n">
        <f aca="false">MIN(B460:L460)</f>
        <v>0</v>
      </c>
      <c r="N460" s="252" t="n">
        <f aca="false">SUMPRODUCT(($M$7:$M$557&gt;M460)*1)+SUMPRODUCT(($M$7:$M$557=M460)*(ROW($M$7:$M$557)&lt;ROW(M460)))+1</f>
        <v>518</v>
      </c>
      <c r="O460" s="252" t="str">
        <f aca="false">IF(M460&gt;=0.13,"★★★ EXCELLENT",IF(M460&gt;=0.12,"★★  GOOD",IF(M460&gt;=0.07,"★  FAIR",IF(M460&gt;=0.025,"⚠  MARGINAL","✗  AVOID"))))</f>
        <v>✗  AVOID</v>
      </c>
    </row>
    <row r="461" customFormat="false" ht="15" hidden="false" customHeight="true" outlineLevel="0" collapsed="false">
      <c r="A461" s="249" t="n">
        <v>50.4</v>
      </c>
      <c r="B461" s="250" t="n">
        <f aca="false">IF(Calculator!$E$12="YES",IF(A461&lt;Calculator!$G$12,0,MIN(MIN(MIN(MOD(A461*Calculator!$B$12/(Calculator!$D$7*150),1),1-MOD(A461*Calculator!$B$12/(Calculator!$D$7*150),1)),ABS(MOD(A461*Calculator!$B$12/(Calculator!$D$7*150),1)-0.5)),MIN(MIN(MOD(A461*Calculator!$C$12/(Calculator!$D$7*150),1),1-MOD(A461*Calculator!$C$12/(Calculator!$D$7*150),1)),ABS(MOD(A461*Calculator!$C$12/(Calculator!$D$7*150),1)-0.5)),IF(INT(2*A461*Calculator!$C$12/(Calculator!$D$7*150))&gt;INT(2*A461*Calculator!$B$12/(Calculator!$D$7*150)),0,1))),1)</f>
        <v>1</v>
      </c>
      <c r="C461" s="250" t="n">
        <f aca="false">IF(Calculator!$E$13="YES",IF(A461&lt;Calculator!$G$13,0,MIN(MIN(MIN(MOD(A461*Calculator!$B$13/(Calculator!$D$7*150),1),1-MOD(A461*Calculator!$B$13/(Calculator!$D$7*150),1)),ABS(MOD(A461*Calculator!$B$13/(Calculator!$D$7*150),1)-0.5)),MIN(MIN(MOD(A461*Calculator!$C$13/(Calculator!$D$7*150),1),1-MOD(A461*Calculator!$C$13/(Calculator!$D$7*150),1)),ABS(MOD(A461*Calculator!$C$13/(Calculator!$D$7*150),1)-0.5)),IF(INT(2*A461*Calculator!$C$13/(Calculator!$D$7*150))&gt;INT(2*A461*Calculator!$B$13/(Calculator!$D$7*150)),0,1))),1)</f>
        <v>1</v>
      </c>
      <c r="D461" s="250" t="n">
        <f aca="false">IF(Calculator!$E$14="YES",IF(A461&lt;Calculator!$G$14,0,MIN(MIN(MIN(MOD(A461*Calculator!$B$14/(Calculator!$D$7*150),1),1-MOD(A461*Calculator!$B$14/(Calculator!$D$7*150),1)),ABS(MOD(A461*Calculator!$B$14/(Calculator!$D$7*150),1)-0.5)),MIN(MIN(MOD(A461*Calculator!$C$14/(Calculator!$D$7*150),1),1-MOD(A461*Calculator!$C$14/(Calculator!$D$7*150),1)),ABS(MOD(A461*Calculator!$C$14/(Calculator!$D$7*150),1)-0.5)),IF(INT(2*A461*Calculator!$C$14/(Calculator!$D$7*150))&gt;INT(2*A461*Calculator!$B$14/(Calculator!$D$7*150)),0,1))),1)</f>
        <v>1</v>
      </c>
      <c r="E461" s="250" t="n">
        <f aca="false">IF(Calculator!$E$15="YES",IF(A461&lt;Calculator!$G$15,0,MIN(MIN(MIN(MOD(A461*Calculator!$B$15/(Calculator!$D$7*150),1),1-MOD(A461*Calculator!$B$15/(Calculator!$D$7*150),1)),ABS(MOD(A461*Calculator!$B$15/(Calculator!$D$7*150),1)-0.5)),MIN(MIN(MOD(A461*Calculator!$C$15/(Calculator!$D$7*150),1),1-MOD(A461*Calculator!$C$15/(Calculator!$D$7*150),1)),ABS(MOD(A461*Calculator!$C$15/(Calculator!$D$7*150),1)-0.5)),IF(INT(2*A461*Calculator!$C$15/(Calculator!$D$7*150))&gt;INT(2*A461*Calculator!$B$15/(Calculator!$D$7*150)),0,1))),1)</f>
        <v>0</v>
      </c>
      <c r="F461" s="250" t="n">
        <f aca="false">IF(Calculator!$E$16="YES",IF(A461&lt;Calculator!$G$16,0,MIN(MIN(MIN(MOD(A461*Calculator!$B$16/(Calculator!$D$7*150),1),1-MOD(A461*Calculator!$B$16/(Calculator!$D$7*150),1)),ABS(MOD(A461*Calculator!$B$16/(Calculator!$D$7*150),1)-0.5)),MIN(MIN(MOD(A461*Calculator!$C$16/(Calculator!$D$7*150),1),1-MOD(A461*Calculator!$C$16/(Calculator!$D$7*150),1)),ABS(MOD(A461*Calculator!$C$16/(Calculator!$D$7*150),1)-0.5)),IF(INT(2*A461*Calculator!$C$16/(Calculator!$D$7*150))&gt;INT(2*A461*Calculator!$B$16/(Calculator!$D$7*150)),0,1))),1)</f>
        <v>1</v>
      </c>
      <c r="G461" s="250" t="n">
        <f aca="false">IF(Calculator!$E$17="YES",IF(A461&lt;Calculator!$G$17,0,MIN(MIN(MIN(MOD(A461*Calculator!$B$17/(Calculator!$D$7*150),1),1-MOD(A461*Calculator!$B$17/(Calculator!$D$7*150),1)),ABS(MOD(A461*Calculator!$B$17/(Calculator!$D$7*150),1)-0.5)),MIN(MIN(MOD(A461*Calculator!$C$17/(Calculator!$D$7*150),1),1-MOD(A461*Calculator!$C$17/(Calculator!$D$7*150),1)),ABS(MOD(A461*Calculator!$C$17/(Calculator!$D$7*150),1)-0.5)),IF(INT(2*A461*Calculator!$C$17/(Calculator!$D$7*150))&gt;INT(2*A461*Calculator!$B$17/(Calculator!$D$7*150)),0,1))),1)</f>
        <v>0</v>
      </c>
      <c r="H461" s="250" t="n">
        <f aca="false">IF(Calculator!$E$18="YES",IF(A461&lt;Calculator!$G$18,0,MIN(MIN(MIN(MOD(A461*Calculator!$B$18/(Calculator!$D$7*150),1),1-MOD(A461*Calculator!$B$18/(Calculator!$D$7*150),1)),ABS(MOD(A461*Calculator!$B$18/(Calculator!$D$7*150),1)-0.5)),MIN(MIN(MOD(A461*Calculator!$C$18/(Calculator!$D$7*150),1),1-MOD(A461*Calculator!$C$18/(Calculator!$D$7*150),1)),ABS(MOD(A461*Calculator!$C$18/(Calculator!$D$7*150),1)-0.5)),IF(INT(2*A461*Calculator!$C$18/(Calculator!$D$7*150))&gt;INT(2*A461*Calculator!$B$18/(Calculator!$D$7*150)),0,1))),1)</f>
        <v>1</v>
      </c>
      <c r="I461" s="250" t="n">
        <f aca="false">IF(Calculator!$E$19="YES",IF(A461&lt;Calculator!$G$19,0,MIN(MIN(MIN(MOD(A461*Calculator!$B$19/(Calculator!$D$7*150),1),1-MOD(A461*Calculator!$B$19/(Calculator!$D$7*150),1)),ABS(MOD(A461*Calculator!$B$19/(Calculator!$D$7*150),1)-0.5)),MIN(MIN(MOD(A461*Calculator!$C$19/(Calculator!$D$7*150),1),1-MOD(A461*Calculator!$C$19/(Calculator!$D$7*150),1)),ABS(MOD(A461*Calculator!$C$19/(Calculator!$D$7*150),1)-0.5)),IF(INT(2*A461*Calculator!$C$19/(Calculator!$D$7*150))&gt;INT(2*A461*Calculator!$B$19/(Calculator!$D$7*150)),0,1))),1)</f>
        <v>1</v>
      </c>
      <c r="J461" s="250" t="n">
        <f aca="false">IF(Calculator!$E$20="YES",IF(A461&lt;Calculator!$G$20,0,MIN(MIN(MIN(MOD(A461*Calculator!$B$20/(Calculator!$D$7*150),1),1-MOD(A461*Calculator!$B$20/(Calculator!$D$7*150),1)),ABS(MOD(A461*Calculator!$B$20/(Calculator!$D$7*150),1)-0.5)),MIN(MIN(MOD(A461*Calculator!$C$20/(Calculator!$D$7*150),1),1-MOD(A461*Calculator!$C$20/(Calculator!$D$7*150),1)),ABS(MOD(A461*Calculator!$C$20/(Calculator!$D$7*150),1)-0.5)),IF(INT(2*A461*Calculator!$C$20/(Calculator!$D$7*150))&gt;INT(2*A461*Calculator!$B$20/(Calculator!$D$7*150)),0,1))),1)</f>
        <v>1</v>
      </c>
      <c r="K461" s="250" t="n">
        <f aca="false">IF(Calculator!$E$21="YES",IF(A461&lt;Calculator!$G$21,0,MIN(MIN(MIN(MOD(A461*Calculator!$B$21/(Calculator!$D$7*150),1),1-MOD(A461*Calculator!$B$21/(Calculator!$D$7*150),1)),ABS(MOD(A461*Calculator!$B$21/(Calculator!$D$7*150),1)-0.5)),MIN(MIN(MOD(A461*Calculator!$C$21/(Calculator!$D$7*150),1),1-MOD(A461*Calculator!$C$21/(Calculator!$D$7*150),1)),ABS(MOD(A461*Calculator!$C$21/(Calculator!$D$7*150),1)-0.5)),IF(INT(2*A461*Calculator!$C$21/(Calculator!$D$7*150))&gt;INT(2*A461*Calculator!$B$21/(Calculator!$D$7*150)),0,1))),1)</f>
        <v>1</v>
      </c>
      <c r="L461" s="250" t="n">
        <f aca="false">IF(Calculator!$E$22="YES",IF(A461&lt;Calculator!$G$22,0,MIN(MIN(MIN(MOD(A461*Calculator!$B$22/(Calculator!$D$7*150),1),1-MOD(A461*Calculator!$B$22/(Calculator!$D$7*150),1)),ABS(MOD(A461*Calculator!$B$22/(Calculator!$D$7*150),1)-0.5)),MIN(MIN(MOD(A461*Calculator!$C$22/(Calculator!$D$7*150),1),1-MOD(A461*Calculator!$C$22/(Calculator!$D$7*150),1)),ABS(MOD(A461*Calculator!$C$22/(Calculator!$D$7*150),1)-0.5)),IF(INT(2*A461*Calculator!$C$22/(Calculator!$D$7*150))&gt;INT(2*A461*Calculator!$B$22/(Calculator!$D$7*150)),0,1))),1)</f>
        <v>1</v>
      </c>
      <c r="M461" s="250" t="n">
        <f aca="false">MIN(B461:L461)</f>
        <v>0</v>
      </c>
      <c r="N461" s="250" t="n">
        <f aca="false">SUMPRODUCT(($M$7:$M$557&gt;M461)*1)+SUMPRODUCT(($M$7:$M$557=M461)*(ROW($M$7:$M$557)&lt;ROW(M461)))+1</f>
        <v>519</v>
      </c>
      <c r="O461" s="250" t="str">
        <f aca="false">IF(M461&gt;=0.13,"★★★ EXCELLENT",IF(M461&gt;=0.12,"★★  GOOD",IF(M461&gt;=0.07,"★  FAIR",IF(M461&gt;=0.025,"⚠  MARGINAL","✗  AVOID"))))</f>
        <v>✗  AVOID</v>
      </c>
    </row>
    <row r="462" customFormat="false" ht="15" hidden="false" customHeight="true" outlineLevel="0" collapsed="false">
      <c r="A462" s="251" t="n">
        <v>50.5</v>
      </c>
      <c r="B462" s="252" t="n">
        <f aca="false">IF(Calculator!$E$12="YES",IF(A462&lt;Calculator!$G$12,0,MIN(MIN(MIN(MOD(A462*Calculator!$B$12/(Calculator!$D$7*150),1),1-MOD(A462*Calculator!$B$12/(Calculator!$D$7*150),1)),ABS(MOD(A462*Calculator!$B$12/(Calculator!$D$7*150),1)-0.5)),MIN(MIN(MOD(A462*Calculator!$C$12/(Calculator!$D$7*150),1),1-MOD(A462*Calculator!$C$12/(Calculator!$D$7*150),1)),ABS(MOD(A462*Calculator!$C$12/(Calculator!$D$7*150),1)-0.5)),IF(INT(2*A462*Calculator!$C$12/(Calculator!$D$7*150))&gt;INT(2*A462*Calculator!$B$12/(Calculator!$D$7*150)),0,1))),1)</f>
        <v>1</v>
      </c>
      <c r="C462" s="252" t="n">
        <f aca="false">IF(Calculator!$E$13="YES",IF(A462&lt;Calculator!$G$13,0,MIN(MIN(MIN(MOD(A462*Calculator!$B$13/(Calculator!$D$7*150),1),1-MOD(A462*Calculator!$B$13/(Calculator!$D$7*150),1)),ABS(MOD(A462*Calculator!$B$13/(Calculator!$D$7*150),1)-0.5)),MIN(MIN(MOD(A462*Calculator!$C$13/(Calculator!$D$7*150),1),1-MOD(A462*Calculator!$C$13/(Calculator!$D$7*150),1)),ABS(MOD(A462*Calculator!$C$13/(Calculator!$D$7*150),1)-0.5)),IF(INT(2*A462*Calculator!$C$13/(Calculator!$D$7*150))&gt;INT(2*A462*Calculator!$B$13/(Calculator!$D$7*150)),0,1))),1)</f>
        <v>1</v>
      </c>
      <c r="D462" s="252" t="n">
        <f aca="false">IF(Calculator!$E$14="YES",IF(A462&lt;Calculator!$G$14,0,MIN(MIN(MIN(MOD(A462*Calculator!$B$14/(Calculator!$D$7*150),1),1-MOD(A462*Calculator!$B$14/(Calculator!$D$7*150),1)),ABS(MOD(A462*Calculator!$B$14/(Calculator!$D$7*150),1)-0.5)),MIN(MIN(MOD(A462*Calculator!$C$14/(Calculator!$D$7*150),1),1-MOD(A462*Calculator!$C$14/(Calculator!$D$7*150),1)),ABS(MOD(A462*Calculator!$C$14/(Calculator!$D$7*150),1)-0.5)),IF(INT(2*A462*Calculator!$C$14/(Calculator!$D$7*150))&gt;INT(2*A462*Calculator!$B$14/(Calculator!$D$7*150)),0,1))),1)</f>
        <v>1</v>
      </c>
      <c r="E462" s="252" t="n">
        <f aca="false">IF(Calculator!$E$15="YES",IF(A462&lt;Calculator!$G$15,0,MIN(MIN(MIN(MOD(A462*Calculator!$B$15/(Calculator!$D$7*150),1),1-MOD(A462*Calculator!$B$15/(Calculator!$D$7*150),1)),ABS(MOD(A462*Calculator!$B$15/(Calculator!$D$7*150),1)-0.5)),MIN(MIN(MOD(A462*Calculator!$C$15/(Calculator!$D$7*150),1),1-MOD(A462*Calculator!$C$15/(Calculator!$D$7*150),1)),ABS(MOD(A462*Calculator!$C$15/(Calculator!$D$7*150),1)-0.5)),IF(INT(2*A462*Calculator!$C$15/(Calculator!$D$7*150))&gt;INT(2*A462*Calculator!$B$15/(Calculator!$D$7*150)),0,1))),1)</f>
        <v>0</v>
      </c>
      <c r="F462" s="252" t="n">
        <f aca="false">IF(Calculator!$E$16="YES",IF(A462&lt;Calculator!$G$16,0,MIN(MIN(MIN(MOD(A462*Calculator!$B$16/(Calculator!$D$7*150),1),1-MOD(A462*Calculator!$B$16/(Calculator!$D$7*150),1)),ABS(MOD(A462*Calculator!$B$16/(Calculator!$D$7*150),1)-0.5)),MIN(MIN(MOD(A462*Calculator!$C$16/(Calculator!$D$7*150),1),1-MOD(A462*Calculator!$C$16/(Calculator!$D$7*150),1)),ABS(MOD(A462*Calculator!$C$16/(Calculator!$D$7*150),1)-0.5)),IF(INT(2*A462*Calculator!$C$16/(Calculator!$D$7*150))&gt;INT(2*A462*Calculator!$B$16/(Calculator!$D$7*150)),0,1))),1)</f>
        <v>1</v>
      </c>
      <c r="G462" s="252" t="n">
        <f aca="false">IF(Calculator!$E$17="YES",IF(A462&lt;Calculator!$G$17,0,MIN(MIN(MIN(MOD(A462*Calculator!$B$17/(Calculator!$D$7*150),1),1-MOD(A462*Calculator!$B$17/(Calculator!$D$7*150),1)),ABS(MOD(A462*Calculator!$B$17/(Calculator!$D$7*150),1)-0.5)),MIN(MIN(MOD(A462*Calculator!$C$17/(Calculator!$D$7*150),1),1-MOD(A462*Calculator!$C$17/(Calculator!$D$7*150),1)),ABS(MOD(A462*Calculator!$C$17/(Calculator!$D$7*150),1)-0.5)),IF(INT(2*A462*Calculator!$C$17/(Calculator!$D$7*150))&gt;INT(2*A462*Calculator!$B$17/(Calculator!$D$7*150)),0,1))),1)</f>
        <v>0</v>
      </c>
      <c r="H462" s="252" t="n">
        <f aca="false">IF(Calculator!$E$18="YES",IF(A462&lt;Calculator!$G$18,0,MIN(MIN(MIN(MOD(A462*Calculator!$B$18/(Calculator!$D$7*150),1),1-MOD(A462*Calculator!$B$18/(Calculator!$D$7*150),1)),ABS(MOD(A462*Calculator!$B$18/(Calculator!$D$7*150),1)-0.5)),MIN(MIN(MOD(A462*Calculator!$C$18/(Calculator!$D$7*150),1),1-MOD(A462*Calculator!$C$18/(Calculator!$D$7*150),1)),ABS(MOD(A462*Calculator!$C$18/(Calculator!$D$7*150),1)-0.5)),IF(INT(2*A462*Calculator!$C$18/(Calculator!$D$7*150))&gt;INT(2*A462*Calculator!$B$18/(Calculator!$D$7*150)),0,1))),1)</f>
        <v>1</v>
      </c>
      <c r="I462" s="252" t="n">
        <f aca="false">IF(Calculator!$E$19="YES",IF(A462&lt;Calculator!$G$19,0,MIN(MIN(MIN(MOD(A462*Calculator!$B$19/(Calculator!$D$7*150),1),1-MOD(A462*Calculator!$B$19/(Calculator!$D$7*150),1)),ABS(MOD(A462*Calculator!$B$19/(Calculator!$D$7*150),1)-0.5)),MIN(MIN(MOD(A462*Calculator!$C$19/(Calculator!$D$7*150),1),1-MOD(A462*Calculator!$C$19/(Calculator!$D$7*150),1)),ABS(MOD(A462*Calculator!$C$19/(Calculator!$D$7*150),1)-0.5)),IF(INT(2*A462*Calculator!$C$19/(Calculator!$D$7*150))&gt;INT(2*A462*Calculator!$B$19/(Calculator!$D$7*150)),0,1))),1)</f>
        <v>1</v>
      </c>
      <c r="J462" s="252" t="n">
        <f aca="false">IF(Calculator!$E$20="YES",IF(A462&lt;Calculator!$G$20,0,MIN(MIN(MIN(MOD(A462*Calculator!$B$20/(Calculator!$D$7*150),1),1-MOD(A462*Calculator!$B$20/(Calculator!$D$7*150),1)),ABS(MOD(A462*Calculator!$B$20/(Calculator!$D$7*150),1)-0.5)),MIN(MIN(MOD(A462*Calculator!$C$20/(Calculator!$D$7*150),1),1-MOD(A462*Calculator!$C$20/(Calculator!$D$7*150),1)),ABS(MOD(A462*Calculator!$C$20/(Calculator!$D$7*150),1)-0.5)),IF(INT(2*A462*Calculator!$C$20/(Calculator!$D$7*150))&gt;INT(2*A462*Calculator!$B$20/(Calculator!$D$7*150)),0,1))),1)</f>
        <v>1</v>
      </c>
      <c r="K462" s="252" t="n">
        <f aca="false">IF(Calculator!$E$21="YES",IF(A462&lt;Calculator!$G$21,0,MIN(MIN(MIN(MOD(A462*Calculator!$B$21/(Calculator!$D$7*150),1),1-MOD(A462*Calculator!$B$21/(Calculator!$D$7*150),1)),ABS(MOD(A462*Calculator!$B$21/(Calculator!$D$7*150),1)-0.5)),MIN(MIN(MOD(A462*Calculator!$C$21/(Calculator!$D$7*150),1),1-MOD(A462*Calculator!$C$21/(Calculator!$D$7*150),1)),ABS(MOD(A462*Calculator!$C$21/(Calculator!$D$7*150),1)-0.5)),IF(INT(2*A462*Calculator!$C$21/(Calculator!$D$7*150))&gt;INT(2*A462*Calculator!$B$21/(Calculator!$D$7*150)),0,1))),1)</f>
        <v>1</v>
      </c>
      <c r="L462" s="252" t="n">
        <f aca="false">IF(Calculator!$E$22="YES",IF(A462&lt;Calculator!$G$22,0,MIN(MIN(MIN(MOD(A462*Calculator!$B$22/(Calculator!$D$7*150),1),1-MOD(A462*Calculator!$B$22/(Calculator!$D$7*150),1)),ABS(MOD(A462*Calculator!$B$22/(Calculator!$D$7*150),1)-0.5)),MIN(MIN(MOD(A462*Calculator!$C$22/(Calculator!$D$7*150),1),1-MOD(A462*Calculator!$C$22/(Calculator!$D$7*150),1)),ABS(MOD(A462*Calculator!$C$22/(Calculator!$D$7*150),1)-0.5)),IF(INT(2*A462*Calculator!$C$22/(Calculator!$D$7*150))&gt;INT(2*A462*Calculator!$B$22/(Calculator!$D$7*150)),0,1))),1)</f>
        <v>1</v>
      </c>
      <c r="M462" s="252" t="n">
        <f aca="false">MIN(B462:L462)</f>
        <v>0</v>
      </c>
      <c r="N462" s="252" t="n">
        <f aca="false">SUMPRODUCT(($M$7:$M$557&gt;M462)*1)+SUMPRODUCT(($M$7:$M$557=M462)*(ROW($M$7:$M$557)&lt;ROW(M462)))+1</f>
        <v>520</v>
      </c>
      <c r="O462" s="252" t="str">
        <f aca="false">IF(M462&gt;=0.13,"★★★ EXCELLENT",IF(M462&gt;=0.12,"★★  GOOD",IF(M462&gt;=0.07,"★  FAIR",IF(M462&gt;=0.025,"⚠  MARGINAL","✗  AVOID"))))</f>
        <v>✗  AVOID</v>
      </c>
    </row>
    <row r="463" customFormat="false" ht="15" hidden="false" customHeight="true" outlineLevel="0" collapsed="false">
      <c r="A463" s="249" t="n">
        <v>50.6</v>
      </c>
      <c r="B463" s="250" t="n">
        <f aca="false">IF(Calculator!$E$12="YES",IF(A463&lt;Calculator!$G$12,0,MIN(MIN(MIN(MOD(A463*Calculator!$B$12/(Calculator!$D$7*150),1),1-MOD(A463*Calculator!$B$12/(Calculator!$D$7*150),1)),ABS(MOD(A463*Calculator!$B$12/(Calculator!$D$7*150),1)-0.5)),MIN(MIN(MOD(A463*Calculator!$C$12/(Calculator!$D$7*150),1),1-MOD(A463*Calculator!$C$12/(Calculator!$D$7*150),1)),ABS(MOD(A463*Calculator!$C$12/(Calculator!$D$7*150),1)-0.5)),IF(INT(2*A463*Calculator!$C$12/(Calculator!$D$7*150))&gt;INT(2*A463*Calculator!$B$12/(Calculator!$D$7*150)),0,1))),1)</f>
        <v>1</v>
      </c>
      <c r="C463" s="250" t="n">
        <f aca="false">IF(Calculator!$E$13="YES",IF(A463&lt;Calculator!$G$13,0,MIN(MIN(MIN(MOD(A463*Calculator!$B$13/(Calculator!$D$7*150),1),1-MOD(A463*Calculator!$B$13/(Calculator!$D$7*150),1)),ABS(MOD(A463*Calculator!$B$13/(Calculator!$D$7*150),1)-0.5)),MIN(MIN(MOD(A463*Calculator!$C$13/(Calculator!$D$7*150),1),1-MOD(A463*Calculator!$C$13/(Calculator!$D$7*150),1)),ABS(MOD(A463*Calculator!$C$13/(Calculator!$D$7*150),1)-0.5)),IF(INT(2*A463*Calculator!$C$13/(Calculator!$D$7*150))&gt;INT(2*A463*Calculator!$B$13/(Calculator!$D$7*150)),0,1))),1)</f>
        <v>1</v>
      </c>
      <c r="D463" s="250" t="n">
        <f aca="false">IF(Calculator!$E$14="YES",IF(A463&lt;Calculator!$G$14,0,MIN(MIN(MIN(MOD(A463*Calculator!$B$14/(Calculator!$D$7*150),1),1-MOD(A463*Calculator!$B$14/(Calculator!$D$7*150),1)),ABS(MOD(A463*Calculator!$B$14/(Calculator!$D$7*150),1)-0.5)),MIN(MIN(MOD(A463*Calculator!$C$14/(Calculator!$D$7*150),1),1-MOD(A463*Calculator!$C$14/(Calculator!$D$7*150),1)),ABS(MOD(A463*Calculator!$C$14/(Calculator!$D$7*150),1)-0.5)),IF(INT(2*A463*Calculator!$C$14/(Calculator!$D$7*150))&gt;INT(2*A463*Calculator!$B$14/(Calculator!$D$7*150)),0,1))),1)</f>
        <v>1</v>
      </c>
      <c r="E463" s="250" t="n">
        <f aca="false">IF(Calculator!$E$15="YES",IF(A463&lt;Calculator!$G$15,0,MIN(MIN(MIN(MOD(A463*Calculator!$B$15/(Calculator!$D$7*150),1),1-MOD(A463*Calculator!$B$15/(Calculator!$D$7*150),1)),ABS(MOD(A463*Calculator!$B$15/(Calculator!$D$7*150),1)-0.5)),MIN(MIN(MOD(A463*Calculator!$C$15/(Calculator!$D$7*150),1),1-MOD(A463*Calculator!$C$15/(Calculator!$D$7*150),1)),ABS(MOD(A463*Calculator!$C$15/(Calculator!$D$7*150),1)-0.5)),IF(INT(2*A463*Calculator!$C$15/(Calculator!$D$7*150))&gt;INT(2*A463*Calculator!$B$15/(Calculator!$D$7*150)),0,1))),1)</f>
        <v>0</v>
      </c>
      <c r="F463" s="250" t="n">
        <f aca="false">IF(Calculator!$E$16="YES",IF(A463&lt;Calculator!$G$16,0,MIN(MIN(MIN(MOD(A463*Calculator!$B$16/(Calculator!$D$7*150),1),1-MOD(A463*Calculator!$B$16/(Calculator!$D$7*150),1)),ABS(MOD(A463*Calculator!$B$16/(Calculator!$D$7*150),1)-0.5)),MIN(MIN(MOD(A463*Calculator!$C$16/(Calculator!$D$7*150),1),1-MOD(A463*Calculator!$C$16/(Calculator!$D$7*150),1)),ABS(MOD(A463*Calculator!$C$16/(Calculator!$D$7*150),1)-0.5)),IF(INT(2*A463*Calculator!$C$16/(Calculator!$D$7*150))&gt;INT(2*A463*Calculator!$B$16/(Calculator!$D$7*150)),0,1))),1)</f>
        <v>1</v>
      </c>
      <c r="G463" s="250" t="n">
        <f aca="false">IF(Calculator!$E$17="YES",IF(A463&lt;Calculator!$G$17,0,MIN(MIN(MIN(MOD(A463*Calculator!$B$17/(Calculator!$D$7*150),1),1-MOD(A463*Calculator!$B$17/(Calculator!$D$7*150),1)),ABS(MOD(A463*Calculator!$B$17/(Calculator!$D$7*150),1)-0.5)),MIN(MIN(MOD(A463*Calculator!$C$17/(Calculator!$D$7*150),1),1-MOD(A463*Calculator!$C$17/(Calculator!$D$7*150),1)),ABS(MOD(A463*Calculator!$C$17/(Calculator!$D$7*150),1)-0.5)),IF(INT(2*A463*Calculator!$C$17/(Calculator!$D$7*150))&gt;INT(2*A463*Calculator!$B$17/(Calculator!$D$7*150)),0,1))),1)</f>
        <v>0</v>
      </c>
      <c r="H463" s="250" t="n">
        <f aca="false">IF(Calculator!$E$18="YES",IF(A463&lt;Calculator!$G$18,0,MIN(MIN(MIN(MOD(A463*Calculator!$B$18/(Calculator!$D$7*150),1),1-MOD(A463*Calculator!$B$18/(Calculator!$D$7*150),1)),ABS(MOD(A463*Calculator!$B$18/(Calculator!$D$7*150),1)-0.5)),MIN(MIN(MOD(A463*Calculator!$C$18/(Calculator!$D$7*150),1),1-MOD(A463*Calculator!$C$18/(Calculator!$D$7*150),1)),ABS(MOD(A463*Calculator!$C$18/(Calculator!$D$7*150),1)-0.5)),IF(INT(2*A463*Calculator!$C$18/(Calculator!$D$7*150))&gt;INT(2*A463*Calculator!$B$18/(Calculator!$D$7*150)),0,1))),1)</f>
        <v>1</v>
      </c>
      <c r="I463" s="250" t="n">
        <f aca="false">IF(Calculator!$E$19="YES",IF(A463&lt;Calculator!$G$19,0,MIN(MIN(MIN(MOD(A463*Calculator!$B$19/(Calculator!$D$7*150),1),1-MOD(A463*Calculator!$B$19/(Calculator!$D$7*150),1)),ABS(MOD(A463*Calculator!$B$19/(Calculator!$D$7*150),1)-0.5)),MIN(MIN(MOD(A463*Calculator!$C$19/(Calculator!$D$7*150),1),1-MOD(A463*Calculator!$C$19/(Calculator!$D$7*150),1)),ABS(MOD(A463*Calculator!$C$19/(Calculator!$D$7*150),1)-0.5)),IF(INT(2*A463*Calculator!$C$19/(Calculator!$D$7*150))&gt;INT(2*A463*Calculator!$B$19/(Calculator!$D$7*150)),0,1))),1)</f>
        <v>1</v>
      </c>
      <c r="J463" s="250" t="n">
        <f aca="false">IF(Calculator!$E$20="YES",IF(A463&lt;Calculator!$G$20,0,MIN(MIN(MIN(MOD(A463*Calculator!$B$20/(Calculator!$D$7*150),1),1-MOD(A463*Calculator!$B$20/(Calculator!$D$7*150),1)),ABS(MOD(A463*Calculator!$B$20/(Calculator!$D$7*150),1)-0.5)),MIN(MIN(MOD(A463*Calculator!$C$20/(Calculator!$D$7*150),1),1-MOD(A463*Calculator!$C$20/(Calculator!$D$7*150),1)),ABS(MOD(A463*Calculator!$C$20/(Calculator!$D$7*150),1)-0.5)),IF(INT(2*A463*Calculator!$C$20/(Calculator!$D$7*150))&gt;INT(2*A463*Calculator!$B$20/(Calculator!$D$7*150)),0,1))),1)</f>
        <v>1</v>
      </c>
      <c r="K463" s="250" t="n">
        <f aca="false">IF(Calculator!$E$21="YES",IF(A463&lt;Calculator!$G$21,0,MIN(MIN(MIN(MOD(A463*Calculator!$B$21/(Calculator!$D$7*150),1),1-MOD(A463*Calculator!$B$21/(Calculator!$D$7*150),1)),ABS(MOD(A463*Calculator!$B$21/(Calculator!$D$7*150),1)-0.5)),MIN(MIN(MOD(A463*Calculator!$C$21/(Calculator!$D$7*150),1),1-MOD(A463*Calculator!$C$21/(Calculator!$D$7*150),1)),ABS(MOD(A463*Calculator!$C$21/(Calculator!$D$7*150),1)-0.5)),IF(INT(2*A463*Calculator!$C$21/(Calculator!$D$7*150))&gt;INT(2*A463*Calculator!$B$21/(Calculator!$D$7*150)),0,1))),1)</f>
        <v>1</v>
      </c>
      <c r="L463" s="250" t="n">
        <f aca="false">IF(Calculator!$E$22="YES",IF(A463&lt;Calculator!$G$22,0,MIN(MIN(MIN(MOD(A463*Calculator!$B$22/(Calculator!$D$7*150),1),1-MOD(A463*Calculator!$B$22/(Calculator!$D$7*150),1)),ABS(MOD(A463*Calculator!$B$22/(Calculator!$D$7*150),1)-0.5)),MIN(MIN(MOD(A463*Calculator!$C$22/(Calculator!$D$7*150),1),1-MOD(A463*Calculator!$C$22/(Calculator!$D$7*150),1)),ABS(MOD(A463*Calculator!$C$22/(Calculator!$D$7*150),1)-0.5)),IF(INT(2*A463*Calculator!$C$22/(Calculator!$D$7*150))&gt;INT(2*A463*Calculator!$B$22/(Calculator!$D$7*150)),0,1))),1)</f>
        <v>1</v>
      </c>
      <c r="M463" s="250" t="n">
        <f aca="false">MIN(B463:L463)</f>
        <v>0</v>
      </c>
      <c r="N463" s="250" t="n">
        <f aca="false">SUMPRODUCT(($M$7:$M$557&gt;M463)*1)+SUMPRODUCT(($M$7:$M$557=M463)*(ROW($M$7:$M$557)&lt;ROW(M463)))+1</f>
        <v>521</v>
      </c>
      <c r="O463" s="250" t="str">
        <f aca="false">IF(M463&gt;=0.13,"★★★ EXCELLENT",IF(M463&gt;=0.12,"★★  GOOD",IF(M463&gt;=0.07,"★  FAIR",IF(M463&gt;=0.025,"⚠  MARGINAL","✗  AVOID"))))</f>
        <v>✗  AVOID</v>
      </c>
    </row>
    <row r="464" customFormat="false" ht="15" hidden="false" customHeight="true" outlineLevel="0" collapsed="false">
      <c r="A464" s="251" t="n">
        <v>50.7</v>
      </c>
      <c r="B464" s="252" t="n">
        <f aca="false">IF(Calculator!$E$12="YES",IF(A464&lt;Calculator!$G$12,0,MIN(MIN(MIN(MOD(A464*Calculator!$B$12/(Calculator!$D$7*150),1),1-MOD(A464*Calculator!$B$12/(Calculator!$D$7*150),1)),ABS(MOD(A464*Calculator!$B$12/(Calculator!$D$7*150),1)-0.5)),MIN(MIN(MOD(A464*Calculator!$C$12/(Calculator!$D$7*150),1),1-MOD(A464*Calculator!$C$12/(Calculator!$D$7*150),1)),ABS(MOD(A464*Calculator!$C$12/(Calculator!$D$7*150),1)-0.5)),IF(INT(2*A464*Calculator!$C$12/(Calculator!$D$7*150))&gt;INT(2*A464*Calculator!$B$12/(Calculator!$D$7*150)),0,1))),1)</f>
        <v>1</v>
      </c>
      <c r="C464" s="252" t="n">
        <f aca="false">IF(Calculator!$E$13="YES",IF(A464&lt;Calculator!$G$13,0,MIN(MIN(MIN(MOD(A464*Calculator!$B$13/(Calculator!$D$7*150),1),1-MOD(A464*Calculator!$B$13/(Calculator!$D$7*150),1)),ABS(MOD(A464*Calculator!$B$13/(Calculator!$D$7*150),1)-0.5)),MIN(MIN(MOD(A464*Calculator!$C$13/(Calculator!$D$7*150),1),1-MOD(A464*Calculator!$C$13/(Calculator!$D$7*150),1)),ABS(MOD(A464*Calculator!$C$13/(Calculator!$D$7*150),1)-0.5)),IF(INT(2*A464*Calculator!$C$13/(Calculator!$D$7*150))&gt;INT(2*A464*Calculator!$B$13/(Calculator!$D$7*150)),0,1))),1)</f>
        <v>1</v>
      </c>
      <c r="D464" s="252" t="n">
        <f aca="false">IF(Calculator!$E$14="YES",IF(A464&lt;Calculator!$G$14,0,MIN(MIN(MIN(MOD(A464*Calculator!$B$14/(Calculator!$D$7*150),1),1-MOD(A464*Calculator!$B$14/(Calculator!$D$7*150),1)),ABS(MOD(A464*Calculator!$B$14/(Calculator!$D$7*150),1)-0.5)),MIN(MIN(MOD(A464*Calculator!$C$14/(Calculator!$D$7*150),1),1-MOD(A464*Calculator!$C$14/(Calculator!$D$7*150),1)),ABS(MOD(A464*Calculator!$C$14/(Calculator!$D$7*150),1)-0.5)),IF(INT(2*A464*Calculator!$C$14/(Calculator!$D$7*150))&gt;INT(2*A464*Calculator!$B$14/(Calculator!$D$7*150)),0,1))),1)</f>
        <v>1</v>
      </c>
      <c r="E464" s="252" t="n">
        <f aca="false">IF(Calculator!$E$15="YES",IF(A464&lt;Calculator!$G$15,0,MIN(MIN(MIN(MOD(A464*Calculator!$B$15/(Calculator!$D$7*150),1),1-MOD(A464*Calculator!$B$15/(Calculator!$D$7*150),1)),ABS(MOD(A464*Calculator!$B$15/(Calculator!$D$7*150),1)-0.5)),MIN(MIN(MOD(A464*Calculator!$C$15/(Calculator!$D$7*150),1),1-MOD(A464*Calculator!$C$15/(Calculator!$D$7*150),1)),ABS(MOD(A464*Calculator!$C$15/(Calculator!$D$7*150),1)-0.5)),IF(INT(2*A464*Calculator!$C$15/(Calculator!$D$7*150))&gt;INT(2*A464*Calculator!$B$15/(Calculator!$D$7*150)),0,1))),1)</f>
        <v>0</v>
      </c>
      <c r="F464" s="252" t="n">
        <f aca="false">IF(Calculator!$E$16="YES",IF(A464&lt;Calculator!$G$16,0,MIN(MIN(MIN(MOD(A464*Calculator!$B$16/(Calculator!$D$7*150),1),1-MOD(A464*Calculator!$B$16/(Calculator!$D$7*150),1)),ABS(MOD(A464*Calculator!$B$16/(Calculator!$D$7*150),1)-0.5)),MIN(MIN(MOD(A464*Calculator!$C$16/(Calculator!$D$7*150),1),1-MOD(A464*Calculator!$C$16/(Calculator!$D$7*150),1)),ABS(MOD(A464*Calculator!$C$16/(Calculator!$D$7*150),1)-0.5)),IF(INT(2*A464*Calculator!$C$16/(Calculator!$D$7*150))&gt;INT(2*A464*Calculator!$B$16/(Calculator!$D$7*150)),0,1))),1)</f>
        <v>1</v>
      </c>
      <c r="G464" s="252" t="n">
        <f aca="false">IF(Calculator!$E$17="YES",IF(A464&lt;Calculator!$G$17,0,MIN(MIN(MIN(MOD(A464*Calculator!$B$17/(Calculator!$D$7*150),1),1-MOD(A464*Calculator!$B$17/(Calculator!$D$7*150),1)),ABS(MOD(A464*Calculator!$B$17/(Calculator!$D$7*150),1)-0.5)),MIN(MIN(MOD(A464*Calculator!$C$17/(Calculator!$D$7*150),1),1-MOD(A464*Calculator!$C$17/(Calculator!$D$7*150),1)),ABS(MOD(A464*Calculator!$C$17/(Calculator!$D$7*150),1)-0.5)),IF(INT(2*A464*Calculator!$C$17/(Calculator!$D$7*150))&gt;INT(2*A464*Calculator!$B$17/(Calculator!$D$7*150)),0,1))),1)</f>
        <v>0</v>
      </c>
      <c r="H464" s="252" t="n">
        <f aca="false">IF(Calculator!$E$18="YES",IF(A464&lt;Calculator!$G$18,0,MIN(MIN(MIN(MOD(A464*Calculator!$B$18/(Calculator!$D$7*150),1),1-MOD(A464*Calculator!$B$18/(Calculator!$D$7*150),1)),ABS(MOD(A464*Calculator!$B$18/(Calculator!$D$7*150),1)-0.5)),MIN(MIN(MOD(A464*Calculator!$C$18/(Calculator!$D$7*150),1),1-MOD(A464*Calculator!$C$18/(Calculator!$D$7*150),1)),ABS(MOD(A464*Calculator!$C$18/(Calculator!$D$7*150),1)-0.5)),IF(INT(2*A464*Calculator!$C$18/(Calculator!$D$7*150))&gt;INT(2*A464*Calculator!$B$18/(Calculator!$D$7*150)),0,1))),1)</f>
        <v>1</v>
      </c>
      <c r="I464" s="252" t="n">
        <f aca="false">IF(Calculator!$E$19="YES",IF(A464&lt;Calculator!$G$19,0,MIN(MIN(MIN(MOD(A464*Calculator!$B$19/(Calculator!$D$7*150),1),1-MOD(A464*Calculator!$B$19/(Calculator!$D$7*150),1)),ABS(MOD(A464*Calculator!$B$19/(Calculator!$D$7*150),1)-0.5)),MIN(MIN(MOD(A464*Calculator!$C$19/(Calculator!$D$7*150),1),1-MOD(A464*Calculator!$C$19/(Calculator!$D$7*150),1)),ABS(MOD(A464*Calculator!$C$19/(Calculator!$D$7*150),1)-0.5)),IF(INT(2*A464*Calculator!$C$19/(Calculator!$D$7*150))&gt;INT(2*A464*Calculator!$B$19/(Calculator!$D$7*150)),0,1))),1)</f>
        <v>1</v>
      </c>
      <c r="J464" s="252" t="n">
        <f aca="false">IF(Calculator!$E$20="YES",IF(A464&lt;Calculator!$G$20,0,MIN(MIN(MIN(MOD(A464*Calculator!$B$20/(Calculator!$D$7*150),1),1-MOD(A464*Calculator!$B$20/(Calculator!$D$7*150),1)),ABS(MOD(A464*Calculator!$B$20/(Calculator!$D$7*150),1)-0.5)),MIN(MIN(MOD(A464*Calculator!$C$20/(Calculator!$D$7*150),1),1-MOD(A464*Calculator!$C$20/(Calculator!$D$7*150),1)),ABS(MOD(A464*Calculator!$C$20/(Calculator!$D$7*150),1)-0.5)),IF(INT(2*A464*Calculator!$C$20/(Calculator!$D$7*150))&gt;INT(2*A464*Calculator!$B$20/(Calculator!$D$7*150)),0,1))),1)</f>
        <v>1</v>
      </c>
      <c r="K464" s="252" t="n">
        <f aca="false">IF(Calculator!$E$21="YES",IF(A464&lt;Calculator!$G$21,0,MIN(MIN(MIN(MOD(A464*Calculator!$B$21/(Calculator!$D$7*150),1),1-MOD(A464*Calculator!$B$21/(Calculator!$D$7*150),1)),ABS(MOD(A464*Calculator!$B$21/(Calculator!$D$7*150),1)-0.5)),MIN(MIN(MOD(A464*Calculator!$C$21/(Calculator!$D$7*150),1),1-MOD(A464*Calculator!$C$21/(Calculator!$D$7*150),1)),ABS(MOD(A464*Calculator!$C$21/(Calculator!$D$7*150),1)-0.5)),IF(INT(2*A464*Calculator!$C$21/(Calculator!$D$7*150))&gt;INT(2*A464*Calculator!$B$21/(Calculator!$D$7*150)),0,1))),1)</f>
        <v>1</v>
      </c>
      <c r="L464" s="252" t="n">
        <f aca="false">IF(Calculator!$E$22="YES",IF(A464&lt;Calculator!$G$22,0,MIN(MIN(MIN(MOD(A464*Calculator!$B$22/(Calculator!$D$7*150),1),1-MOD(A464*Calculator!$B$22/(Calculator!$D$7*150),1)),ABS(MOD(A464*Calculator!$B$22/(Calculator!$D$7*150),1)-0.5)),MIN(MIN(MOD(A464*Calculator!$C$22/(Calculator!$D$7*150),1),1-MOD(A464*Calculator!$C$22/(Calculator!$D$7*150),1)),ABS(MOD(A464*Calculator!$C$22/(Calculator!$D$7*150),1)-0.5)),IF(INT(2*A464*Calculator!$C$22/(Calculator!$D$7*150))&gt;INT(2*A464*Calculator!$B$22/(Calculator!$D$7*150)),0,1))),1)</f>
        <v>1</v>
      </c>
      <c r="M464" s="252" t="n">
        <f aca="false">MIN(B464:L464)</f>
        <v>0</v>
      </c>
      <c r="N464" s="252" t="n">
        <f aca="false">SUMPRODUCT(($M$7:$M$557&gt;M464)*1)+SUMPRODUCT(($M$7:$M$557=M464)*(ROW($M$7:$M$557)&lt;ROW(M464)))+1</f>
        <v>522</v>
      </c>
      <c r="O464" s="252" t="str">
        <f aca="false">IF(M464&gt;=0.13,"★★★ EXCELLENT",IF(M464&gt;=0.12,"★★  GOOD",IF(M464&gt;=0.07,"★  FAIR",IF(M464&gt;=0.025,"⚠  MARGINAL","✗  AVOID"))))</f>
        <v>✗  AVOID</v>
      </c>
    </row>
    <row r="465" customFormat="false" ht="15" hidden="false" customHeight="true" outlineLevel="0" collapsed="false">
      <c r="A465" s="249" t="n">
        <v>50.8</v>
      </c>
      <c r="B465" s="250" t="n">
        <f aca="false">IF(Calculator!$E$12="YES",IF(A465&lt;Calculator!$G$12,0,MIN(MIN(MIN(MOD(A465*Calculator!$B$12/(Calculator!$D$7*150),1),1-MOD(A465*Calculator!$B$12/(Calculator!$D$7*150),1)),ABS(MOD(A465*Calculator!$B$12/(Calculator!$D$7*150),1)-0.5)),MIN(MIN(MOD(A465*Calculator!$C$12/(Calculator!$D$7*150),1),1-MOD(A465*Calculator!$C$12/(Calculator!$D$7*150),1)),ABS(MOD(A465*Calculator!$C$12/(Calculator!$D$7*150),1)-0.5)),IF(INT(2*A465*Calculator!$C$12/(Calculator!$D$7*150))&gt;INT(2*A465*Calculator!$B$12/(Calculator!$D$7*150)),0,1))),1)</f>
        <v>1</v>
      </c>
      <c r="C465" s="250" t="n">
        <f aca="false">IF(Calculator!$E$13="YES",IF(A465&lt;Calculator!$G$13,0,MIN(MIN(MIN(MOD(A465*Calculator!$B$13/(Calculator!$D$7*150),1),1-MOD(A465*Calculator!$B$13/(Calculator!$D$7*150),1)),ABS(MOD(A465*Calculator!$B$13/(Calculator!$D$7*150),1)-0.5)),MIN(MIN(MOD(A465*Calculator!$C$13/(Calculator!$D$7*150),1),1-MOD(A465*Calculator!$C$13/(Calculator!$D$7*150),1)),ABS(MOD(A465*Calculator!$C$13/(Calculator!$D$7*150),1)-0.5)),IF(INT(2*A465*Calculator!$C$13/(Calculator!$D$7*150))&gt;INT(2*A465*Calculator!$B$13/(Calculator!$D$7*150)),0,1))),1)</f>
        <v>1</v>
      </c>
      <c r="D465" s="250" t="n">
        <f aca="false">IF(Calculator!$E$14="YES",IF(A465&lt;Calculator!$G$14,0,MIN(MIN(MIN(MOD(A465*Calculator!$B$14/(Calculator!$D$7*150),1),1-MOD(A465*Calculator!$B$14/(Calculator!$D$7*150),1)),ABS(MOD(A465*Calculator!$B$14/(Calculator!$D$7*150),1)-0.5)),MIN(MIN(MOD(A465*Calculator!$C$14/(Calculator!$D$7*150),1),1-MOD(A465*Calculator!$C$14/(Calculator!$D$7*150),1)),ABS(MOD(A465*Calculator!$C$14/(Calculator!$D$7*150),1)-0.5)),IF(INT(2*A465*Calculator!$C$14/(Calculator!$D$7*150))&gt;INT(2*A465*Calculator!$B$14/(Calculator!$D$7*150)),0,1))),1)</f>
        <v>1</v>
      </c>
      <c r="E465" s="250" t="n">
        <f aca="false">IF(Calculator!$E$15="YES",IF(A465&lt;Calculator!$G$15,0,MIN(MIN(MIN(MOD(A465*Calculator!$B$15/(Calculator!$D$7*150),1),1-MOD(A465*Calculator!$B$15/(Calculator!$D$7*150),1)),ABS(MOD(A465*Calculator!$B$15/(Calculator!$D$7*150),1)-0.5)),MIN(MIN(MOD(A465*Calculator!$C$15/(Calculator!$D$7*150),1),1-MOD(A465*Calculator!$C$15/(Calculator!$D$7*150),1)),ABS(MOD(A465*Calculator!$C$15/(Calculator!$D$7*150),1)-0.5)),IF(INT(2*A465*Calculator!$C$15/(Calculator!$D$7*150))&gt;INT(2*A465*Calculator!$B$15/(Calculator!$D$7*150)),0,1))),1)</f>
        <v>0</v>
      </c>
      <c r="F465" s="250" t="n">
        <f aca="false">IF(Calculator!$E$16="YES",IF(A465&lt;Calculator!$G$16,0,MIN(MIN(MIN(MOD(A465*Calculator!$B$16/(Calculator!$D$7*150),1),1-MOD(A465*Calculator!$B$16/(Calculator!$D$7*150),1)),ABS(MOD(A465*Calculator!$B$16/(Calculator!$D$7*150),1)-0.5)),MIN(MIN(MOD(A465*Calculator!$C$16/(Calculator!$D$7*150),1),1-MOD(A465*Calculator!$C$16/(Calculator!$D$7*150),1)),ABS(MOD(A465*Calculator!$C$16/(Calculator!$D$7*150),1)-0.5)),IF(INT(2*A465*Calculator!$C$16/(Calculator!$D$7*150))&gt;INT(2*A465*Calculator!$B$16/(Calculator!$D$7*150)),0,1))),1)</f>
        <v>1</v>
      </c>
      <c r="G465" s="250" t="n">
        <f aca="false">IF(Calculator!$E$17="YES",IF(A465&lt;Calculator!$G$17,0,MIN(MIN(MIN(MOD(A465*Calculator!$B$17/(Calculator!$D$7*150),1),1-MOD(A465*Calculator!$B$17/(Calculator!$D$7*150),1)),ABS(MOD(A465*Calculator!$B$17/(Calculator!$D$7*150),1)-0.5)),MIN(MIN(MOD(A465*Calculator!$C$17/(Calculator!$D$7*150),1),1-MOD(A465*Calculator!$C$17/(Calculator!$D$7*150),1)),ABS(MOD(A465*Calculator!$C$17/(Calculator!$D$7*150),1)-0.5)),IF(INT(2*A465*Calculator!$C$17/(Calculator!$D$7*150))&gt;INT(2*A465*Calculator!$B$17/(Calculator!$D$7*150)),0,1))),1)</f>
        <v>0</v>
      </c>
      <c r="H465" s="250" t="n">
        <f aca="false">IF(Calculator!$E$18="YES",IF(A465&lt;Calculator!$G$18,0,MIN(MIN(MIN(MOD(A465*Calculator!$B$18/(Calculator!$D$7*150),1),1-MOD(A465*Calculator!$B$18/(Calculator!$D$7*150),1)),ABS(MOD(A465*Calculator!$B$18/(Calculator!$D$7*150),1)-0.5)),MIN(MIN(MOD(A465*Calculator!$C$18/(Calculator!$D$7*150),1),1-MOD(A465*Calculator!$C$18/(Calculator!$D$7*150),1)),ABS(MOD(A465*Calculator!$C$18/(Calculator!$D$7*150),1)-0.5)),IF(INT(2*A465*Calculator!$C$18/(Calculator!$D$7*150))&gt;INT(2*A465*Calculator!$B$18/(Calculator!$D$7*150)),0,1))),1)</f>
        <v>1</v>
      </c>
      <c r="I465" s="250" t="n">
        <f aca="false">IF(Calculator!$E$19="YES",IF(A465&lt;Calculator!$G$19,0,MIN(MIN(MIN(MOD(A465*Calculator!$B$19/(Calculator!$D$7*150),1),1-MOD(A465*Calculator!$B$19/(Calculator!$D$7*150),1)),ABS(MOD(A465*Calculator!$B$19/(Calculator!$D$7*150),1)-0.5)),MIN(MIN(MOD(A465*Calculator!$C$19/(Calculator!$D$7*150),1),1-MOD(A465*Calculator!$C$19/(Calculator!$D$7*150),1)),ABS(MOD(A465*Calculator!$C$19/(Calculator!$D$7*150),1)-0.5)),IF(INT(2*A465*Calculator!$C$19/(Calculator!$D$7*150))&gt;INT(2*A465*Calculator!$B$19/(Calculator!$D$7*150)),0,1))),1)</f>
        <v>1</v>
      </c>
      <c r="J465" s="250" t="n">
        <f aca="false">IF(Calculator!$E$20="YES",IF(A465&lt;Calculator!$G$20,0,MIN(MIN(MIN(MOD(A465*Calculator!$B$20/(Calculator!$D$7*150),1),1-MOD(A465*Calculator!$B$20/(Calculator!$D$7*150),1)),ABS(MOD(A465*Calculator!$B$20/(Calculator!$D$7*150),1)-0.5)),MIN(MIN(MOD(A465*Calculator!$C$20/(Calculator!$D$7*150),1),1-MOD(A465*Calculator!$C$20/(Calculator!$D$7*150),1)),ABS(MOD(A465*Calculator!$C$20/(Calculator!$D$7*150),1)-0.5)),IF(INT(2*A465*Calculator!$C$20/(Calculator!$D$7*150))&gt;INT(2*A465*Calculator!$B$20/(Calculator!$D$7*150)),0,1))),1)</f>
        <v>1</v>
      </c>
      <c r="K465" s="250" t="n">
        <f aca="false">IF(Calculator!$E$21="YES",IF(A465&lt;Calculator!$G$21,0,MIN(MIN(MIN(MOD(A465*Calculator!$B$21/(Calculator!$D$7*150),1),1-MOD(A465*Calculator!$B$21/(Calculator!$D$7*150),1)),ABS(MOD(A465*Calculator!$B$21/(Calculator!$D$7*150),1)-0.5)),MIN(MIN(MOD(A465*Calculator!$C$21/(Calculator!$D$7*150),1),1-MOD(A465*Calculator!$C$21/(Calculator!$D$7*150),1)),ABS(MOD(A465*Calculator!$C$21/(Calculator!$D$7*150),1)-0.5)),IF(INT(2*A465*Calculator!$C$21/(Calculator!$D$7*150))&gt;INT(2*A465*Calculator!$B$21/(Calculator!$D$7*150)),0,1))),1)</f>
        <v>1</v>
      </c>
      <c r="L465" s="250" t="n">
        <f aca="false">IF(Calculator!$E$22="YES",IF(A465&lt;Calculator!$G$22,0,MIN(MIN(MIN(MOD(A465*Calculator!$B$22/(Calculator!$D$7*150),1),1-MOD(A465*Calculator!$B$22/(Calculator!$D$7*150),1)),ABS(MOD(A465*Calculator!$B$22/(Calculator!$D$7*150),1)-0.5)),MIN(MIN(MOD(A465*Calculator!$C$22/(Calculator!$D$7*150),1),1-MOD(A465*Calculator!$C$22/(Calculator!$D$7*150),1)),ABS(MOD(A465*Calculator!$C$22/(Calculator!$D$7*150),1)-0.5)),IF(INT(2*A465*Calculator!$C$22/(Calculator!$D$7*150))&gt;INT(2*A465*Calculator!$B$22/(Calculator!$D$7*150)),0,1))),1)</f>
        <v>1</v>
      </c>
      <c r="M465" s="250" t="n">
        <f aca="false">MIN(B465:L465)</f>
        <v>0</v>
      </c>
      <c r="N465" s="250" t="n">
        <f aca="false">SUMPRODUCT(($M$7:$M$557&gt;M465)*1)+SUMPRODUCT(($M$7:$M$557=M465)*(ROW($M$7:$M$557)&lt;ROW(M465)))+1</f>
        <v>523</v>
      </c>
      <c r="O465" s="250" t="str">
        <f aca="false">IF(M465&gt;=0.13,"★★★ EXCELLENT",IF(M465&gt;=0.12,"★★  GOOD",IF(M465&gt;=0.07,"★  FAIR",IF(M465&gt;=0.025,"⚠  MARGINAL","✗  AVOID"))))</f>
        <v>✗  AVOID</v>
      </c>
    </row>
    <row r="466" customFormat="false" ht="15" hidden="false" customHeight="true" outlineLevel="0" collapsed="false">
      <c r="A466" s="251" t="n">
        <v>50.9</v>
      </c>
      <c r="B466" s="252" t="n">
        <f aca="false">IF(Calculator!$E$12="YES",IF(A466&lt;Calculator!$G$12,0,MIN(MIN(MIN(MOD(A466*Calculator!$B$12/(Calculator!$D$7*150),1),1-MOD(A466*Calculator!$B$12/(Calculator!$D$7*150),1)),ABS(MOD(A466*Calculator!$B$12/(Calculator!$D$7*150),1)-0.5)),MIN(MIN(MOD(A466*Calculator!$C$12/(Calculator!$D$7*150),1),1-MOD(A466*Calculator!$C$12/(Calculator!$D$7*150),1)),ABS(MOD(A466*Calculator!$C$12/(Calculator!$D$7*150),1)-0.5)),IF(INT(2*A466*Calculator!$C$12/(Calculator!$D$7*150))&gt;INT(2*A466*Calculator!$B$12/(Calculator!$D$7*150)),0,1))),1)</f>
        <v>1</v>
      </c>
      <c r="C466" s="252" t="n">
        <f aca="false">IF(Calculator!$E$13="YES",IF(A466&lt;Calculator!$G$13,0,MIN(MIN(MIN(MOD(A466*Calculator!$B$13/(Calculator!$D$7*150),1),1-MOD(A466*Calculator!$B$13/(Calculator!$D$7*150),1)),ABS(MOD(A466*Calculator!$B$13/(Calculator!$D$7*150),1)-0.5)),MIN(MIN(MOD(A466*Calculator!$C$13/(Calculator!$D$7*150),1),1-MOD(A466*Calculator!$C$13/(Calculator!$D$7*150),1)),ABS(MOD(A466*Calculator!$C$13/(Calculator!$D$7*150),1)-0.5)),IF(INT(2*A466*Calculator!$C$13/(Calculator!$D$7*150))&gt;INT(2*A466*Calculator!$B$13/(Calculator!$D$7*150)),0,1))),1)</f>
        <v>1</v>
      </c>
      <c r="D466" s="252" t="n">
        <f aca="false">IF(Calculator!$E$14="YES",IF(A466&lt;Calculator!$G$14,0,MIN(MIN(MIN(MOD(A466*Calculator!$B$14/(Calculator!$D$7*150),1),1-MOD(A466*Calculator!$B$14/(Calculator!$D$7*150),1)),ABS(MOD(A466*Calculator!$B$14/(Calculator!$D$7*150),1)-0.5)),MIN(MIN(MOD(A466*Calculator!$C$14/(Calculator!$D$7*150),1),1-MOD(A466*Calculator!$C$14/(Calculator!$D$7*150),1)),ABS(MOD(A466*Calculator!$C$14/(Calculator!$D$7*150),1)-0.5)),IF(INT(2*A466*Calculator!$C$14/(Calculator!$D$7*150))&gt;INT(2*A466*Calculator!$B$14/(Calculator!$D$7*150)),0,1))),1)</f>
        <v>1</v>
      </c>
      <c r="E466" s="252" t="n">
        <f aca="false">IF(Calculator!$E$15="YES",IF(A466&lt;Calculator!$G$15,0,MIN(MIN(MIN(MOD(A466*Calculator!$B$15/(Calculator!$D$7*150),1),1-MOD(A466*Calculator!$B$15/(Calculator!$D$7*150),1)),ABS(MOD(A466*Calculator!$B$15/(Calculator!$D$7*150),1)-0.5)),MIN(MIN(MOD(A466*Calculator!$C$15/(Calculator!$D$7*150),1),1-MOD(A466*Calculator!$C$15/(Calculator!$D$7*150),1)),ABS(MOD(A466*Calculator!$C$15/(Calculator!$D$7*150),1)-0.5)),IF(INT(2*A466*Calculator!$C$15/(Calculator!$D$7*150))&gt;INT(2*A466*Calculator!$B$15/(Calculator!$D$7*150)),0,1))),1)</f>
        <v>0.000350877192982324</v>
      </c>
      <c r="F466" s="252" t="n">
        <f aca="false">IF(Calculator!$E$16="YES",IF(A466&lt;Calculator!$G$16,0,MIN(MIN(MIN(MOD(A466*Calculator!$B$16/(Calculator!$D$7*150),1),1-MOD(A466*Calculator!$B$16/(Calculator!$D$7*150),1)),ABS(MOD(A466*Calculator!$B$16/(Calculator!$D$7*150),1)-0.5)),MIN(MIN(MOD(A466*Calculator!$C$16/(Calculator!$D$7*150),1),1-MOD(A466*Calculator!$C$16/(Calculator!$D$7*150),1)),ABS(MOD(A466*Calculator!$C$16/(Calculator!$D$7*150),1)-0.5)),IF(INT(2*A466*Calculator!$C$16/(Calculator!$D$7*150))&gt;INT(2*A466*Calculator!$B$16/(Calculator!$D$7*150)),0,1))),1)</f>
        <v>1</v>
      </c>
      <c r="G466" s="252" t="n">
        <f aca="false">IF(Calculator!$E$17="YES",IF(A466&lt;Calculator!$G$17,0,MIN(MIN(MIN(MOD(A466*Calculator!$B$17/(Calculator!$D$7*150),1),1-MOD(A466*Calculator!$B$17/(Calculator!$D$7*150),1)),ABS(MOD(A466*Calculator!$B$17/(Calculator!$D$7*150),1)-0.5)),MIN(MIN(MOD(A466*Calculator!$C$17/(Calculator!$D$7*150),1),1-MOD(A466*Calculator!$C$17/(Calculator!$D$7*150),1)),ABS(MOD(A466*Calculator!$C$17/(Calculator!$D$7*150),1)-0.5)),IF(INT(2*A466*Calculator!$C$17/(Calculator!$D$7*150))&gt;INT(2*A466*Calculator!$B$17/(Calculator!$D$7*150)),0,1))),1)</f>
        <v>0.000701754385964648</v>
      </c>
      <c r="H466" s="252" t="n">
        <f aca="false">IF(Calculator!$E$18="YES",IF(A466&lt;Calculator!$G$18,0,MIN(MIN(MIN(MOD(A466*Calculator!$B$18/(Calculator!$D$7*150),1),1-MOD(A466*Calculator!$B$18/(Calculator!$D$7*150),1)),ABS(MOD(A466*Calculator!$B$18/(Calculator!$D$7*150),1)-0.5)),MIN(MIN(MOD(A466*Calculator!$C$18/(Calculator!$D$7*150),1),1-MOD(A466*Calculator!$C$18/(Calculator!$D$7*150),1)),ABS(MOD(A466*Calculator!$C$18/(Calculator!$D$7*150),1)-0.5)),IF(INT(2*A466*Calculator!$C$18/(Calculator!$D$7*150))&gt;INT(2*A466*Calculator!$B$18/(Calculator!$D$7*150)),0,1))),1)</f>
        <v>1</v>
      </c>
      <c r="I466" s="252" t="n">
        <f aca="false">IF(Calculator!$E$19="YES",IF(A466&lt;Calculator!$G$19,0,MIN(MIN(MIN(MOD(A466*Calculator!$B$19/(Calculator!$D$7*150),1),1-MOD(A466*Calculator!$B$19/(Calculator!$D$7*150),1)),ABS(MOD(A466*Calculator!$B$19/(Calculator!$D$7*150),1)-0.5)),MIN(MIN(MOD(A466*Calculator!$C$19/(Calculator!$D$7*150),1),1-MOD(A466*Calculator!$C$19/(Calculator!$D$7*150),1)),ABS(MOD(A466*Calculator!$C$19/(Calculator!$D$7*150),1)-0.5)),IF(INT(2*A466*Calculator!$C$19/(Calculator!$D$7*150))&gt;INT(2*A466*Calculator!$B$19/(Calculator!$D$7*150)),0,1))),1)</f>
        <v>1</v>
      </c>
      <c r="J466" s="252" t="n">
        <f aca="false">IF(Calculator!$E$20="YES",IF(A466&lt;Calculator!$G$20,0,MIN(MIN(MIN(MOD(A466*Calculator!$B$20/(Calculator!$D$7*150),1),1-MOD(A466*Calculator!$B$20/(Calculator!$D$7*150),1)),ABS(MOD(A466*Calculator!$B$20/(Calculator!$D$7*150),1)-0.5)),MIN(MIN(MOD(A466*Calculator!$C$20/(Calculator!$D$7*150),1),1-MOD(A466*Calculator!$C$20/(Calculator!$D$7*150),1)),ABS(MOD(A466*Calculator!$C$20/(Calculator!$D$7*150),1)-0.5)),IF(INT(2*A466*Calculator!$C$20/(Calculator!$D$7*150))&gt;INT(2*A466*Calculator!$B$20/(Calculator!$D$7*150)),0,1))),1)</f>
        <v>1</v>
      </c>
      <c r="K466" s="252" t="n">
        <f aca="false">IF(Calculator!$E$21="YES",IF(A466&lt;Calculator!$G$21,0,MIN(MIN(MIN(MOD(A466*Calculator!$B$21/(Calculator!$D$7*150),1),1-MOD(A466*Calculator!$B$21/(Calculator!$D$7*150),1)),ABS(MOD(A466*Calculator!$B$21/(Calculator!$D$7*150),1)-0.5)),MIN(MIN(MOD(A466*Calculator!$C$21/(Calculator!$D$7*150),1),1-MOD(A466*Calculator!$C$21/(Calculator!$D$7*150),1)),ABS(MOD(A466*Calculator!$C$21/(Calculator!$D$7*150),1)-0.5)),IF(INT(2*A466*Calculator!$C$21/(Calculator!$D$7*150))&gt;INT(2*A466*Calculator!$B$21/(Calculator!$D$7*150)),0,1))),1)</f>
        <v>1</v>
      </c>
      <c r="L466" s="252" t="n">
        <f aca="false">IF(Calculator!$E$22="YES",IF(A466&lt;Calculator!$G$22,0,MIN(MIN(MIN(MOD(A466*Calculator!$B$22/(Calculator!$D$7*150),1),1-MOD(A466*Calculator!$B$22/(Calculator!$D$7*150),1)),ABS(MOD(A466*Calculator!$B$22/(Calculator!$D$7*150),1)-0.5)),MIN(MIN(MOD(A466*Calculator!$C$22/(Calculator!$D$7*150),1),1-MOD(A466*Calculator!$C$22/(Calculator!$D$7*150),1)),ABS(MOD(A466*Calculator!$C$22/(Calculator!$D$7*150),1)-0.5)),IF(INT(2*A466*Calculator!$C$22/(Calculator!$D$7*150))&gt;INT(2*A466*Calculator!$B$22/(Calculator!$D$7*150)),0,1))),1)</f>
        <v>1</v>
      </c>
      <c r="M466" s="252" t="n">
        <f aca="false">MIN(B466:L466)</f>
        <v>0.000350877192982324</v>
      </c>
      <c r="N466" s="252" t="n">
        <f aca="false">SUMPRODUCT(($M$7:$M$557&gt;M466)*1)+SUMPRODUCT(($M$7:$M$557=M466)*(ROW($M$7:$M$557)&lt;ROW(M466)))+1</f>
        <v>381</v>
      </c>
      <c r="O466" s="252" t="str">
        <f aca="false">IF(M466&gt;=0.13,"★★★ EXCELLENT",IF(M466&gt;=0.12,"★★  GOOD",IF(M466&gt;=0.07,"★  FAIR",IF(M466&gt;=0.025,"⚠  MARGINAL","✗  AVOID"))))</f>
        <v>✗  AVOID</v>
      </c>
    </row>
    <row r="467" customFormat="false" ht="15" hidden="false" customHeight="true" outlineLevel="0" collapsed="false">
      <c r="A467" s="249" t="n">
        <v>51</v>
      </c>
      <c r="B467" s="250" t="n">
        <f aca="false">IF(Calculator!$E$12="YES",IF(A467&lt;Calculator!$G$12,0,MIN(MIN(MIN(MOD(A467*Calculator!$B$12/(Calculator!$D$7*150),1),1-MOD(A467*Calculator!$B$12/(Calculator!$D$7*150),1)),ABS(MOD(A467*Calculator!$B$12/(Calculator!$D$7*150),1)-0.5)),MIN(MIN(MOD(A467*Calculator!$C$12/(Calculator!$D$7*150),1),1-MOD(A467*Calculator!$C$12/(Calculator!$D$7*150),1)),ABS(MOD(A467*Calculator!$C$12/(Calculator!$D$7*150),1)-0.5)),IF(INT(2*A467*Calculator!$C$12/(Calculator!$D$7*150))&gt;INT(2*A467*Calculator!$B$12/(Calculator!$D$7*150)),0,1))),1)</f>
        <v>1</v>
      </c>
      <c r="C467" s="250" t="n">
        <f aca="false">IF(Calculator!$E$13="YES",IF(A467&lt;Calculator!$G$13,0,MIN(MIN(MIN(MOD(A467*Calculator!$B$13/(Calculator!$D$7*150),1),1-MOD(A467*Calculator!$B$13/(Calculator!$D$7*150),1)),ABS(MOD(A467*Calculator!$B$13/(Calculator!$D$7*150),1)-0.5)),MIN(MIN(MOD(A467*Calculator!$C$13/(Calculator!$D$7*150),1),1-MOD(A467*Calculator!$C$13/(Calculator!$D$7*150),1)),ABS(MOD(A467*Calculator!$C$13/(Calculator!$D$7*150),1)-0.5)),IF(INT(2*A467*Calculator!$C$13/(Calculator!$D$7*150))&gt;INT(2*A467*Calculator!$B$13/(Calculator!$D$7*150)),0,1))),1)</f>
        <v>1</v>
      </c>
      <c r="D467" s="250" t="n">
        <f aca="false">IF(Calculator!$E$14="YES",IF(A467&lt;Calculator!$G$14,0,MIN(MIN(MIN(MOD(A467*Calculator!$B$14/(Calculator!$D$7*150),1),1-MOD(A467*Calculator!$B$14/(Calculator!$D$7*150),1)),ABS(MOD(A467*Calculator!$B$14/(Calculator!$D$7*150),1)-0.5)),MIN(MIN(MOD(A467*Calculator!$C$14/(Calculator!$D$7*150),1),1-MOD(A467*Calculator!$C$14/(Calculator!$D$7*150),1)),ABS(MOD(A467*Calculator!$C$14/(Calculator!$D$7*150),1)-0.5)),IF(INT(2*A467*Calculator!$C$14/(Calculator!$D$7*150))&gt;INT(2*A467*Calculator!$B$14/(Calculator!$D$7*150)),0,1))),1)</f>
        <v>1</v>
      </c>
      <c r="E467" s="250" t="n">
        <f aca="false">IF(Calculator!$E$15="YES",IF(A467&lt;Calculator!$G$15,0,MIN(MIN(MIN(MOD(A467*Calculator!$B$15/(Calculator!$D$7*150),1),1-MOD(A467*Calculator!$B$15/(Calculator!$D$7*150),1)),ABS(MOD(A467*Calculator!$B$15/(Calculator!$D$7*150),1)-0.5)),MIN(MIN(MOD(A467*Calculator!$C$15/(Calculator!$D$7*150),1),1-MOD(A467*Calculator!$C$15/(Calculator!$D$7*150),1)),ABS(MOD(A467*Calculator!$C$15/(Calculator!$D$7*150),1)-0.5)),IF(INT(2*A467*Calculator!$C$15/(Calculator!$D$7*150))&gt;INT(2*A467*Calculator!$B$15/(Calculator!$D$7*150)),0,1))),1)</f>
        <v>0.00526315789473664</v>
      </c>
      <c r="F467" s="250" t="n">
        <f aca="false">IF(Calculator!$E$16="YES",IF(A467&lt;Calculator!$G$16,0,MIN(MIN(MIN(MOD(A467*Calculator!$B$16/(Calculator!$D$7*150),1),1-MOD(A467*Calculator!$B$16/(Calculator!$D$7*150),1)),ABS(MOD(A467*Calculator!$B$16/(Calculator!$D$7*150),1)-0.5)),MIN(MIN(MOD(A467*Calculator!$C$16/(Calculator!$D$7*150),1),1-MOD(A467*Calculator!$C$16/(Calculator!$D$7*150),1)),ABS(MOD(A467*Calculator!$C$16/(Calculator!$D$7*150),1)-0.5)),IF(INT(2*A467*Calculator!$C$16/(Calculator!$D$7*150))&gt;INT(2*A467*Calculator!$B$16/(Calculator!$D$7*150)),0,1))),1)</f>
        <v>1</v>
      </c>
      <c r="G467" s="250" t="n">
        <f aca="false">IF(Calculator!$E$17="YES",IF(A467&lt;Calculator!$G$17,0,MIN(MIN(MIN(MOD(A467*Calculator!$B$17/(Calculator!$D$7*150),1),1-MOD(A467*Calculator!$B$17/(Calculator!$D$7*150),1)),ABS(MOD(A467*Calculator!$B$17/(Calculator!$D$7*150),1)-0.5)),MIN(MIN(MOD(A467*Calculator!$C$17/(Calculator!$D$7*150),1),1-MOD(A467*Calculator!$C$17/(Calculator!$D$7*150),1)),ABS(MOD(A467*Calculator!$C$17/(Calculator!$D$7*150),1)-0.5)),IF(INT(2*A467*Calculator!$C$17/(Calculator!$D$7*150))&gt;INT(2*A467*Calculator!$B$17/(Calculator!$D$7*150)),0,1))),1)</f>
        <v>0.0105263157894733</v>
      </c>
      <c r="H467" s="250" t="n">
        <f aca="false">IF(Calculator!$E$18="YES",IF(A467&lt;Calculator!$G$18,0,MIN(MIN(MIN(MOD(A467*Calculator!$B$18/(Calculator!$D$7*150),1),1-MOD(A467*Calculator!$B$18/(Calculator!$D$7*150),1)),ABS(MOD(A467*Calculator!$B$18/(Calculator!$D$7*150),1)-0.5)),MIN(MIN(MOD(A467*Calculator!$C$18/(Calculator!$D$7*150),1),1-MOD(A467*Calculator!$C$18/(Calculator!$D$7*150),1)),ABS(MOD(A467*Calculator!$C$18/(Calculator!$D$7*150),1)-0.5)),IF(INT(2*A467*Calculator!$C$18/(Calculator!$D$7*150))&gt;INT(2*A467*Calculator!$B$18/(Calculator!$D$7*150)),0,1))),1)</f>
        <v>1</v>
      </c>
      <c r="I467" s="250" t="n">
        <f aca="false">IF(Calculator!$E$19="YES",IF(A467&lt;Calculator!$G$19,0,MIN(MIN(MIN(MOD(A467*Calculator!$B$19/(Calculator!$D$7*150),1),1-MOD(A467*Calculator!$B$19/(Calculator!$D$7*150),1)),ABS(MOD(A467*Calculator!$B$19/(Calculator!$D$7*150),1)-0.5)),MIN(MIN(MOD(A467*Calculator!$C$19/(Calculator!$D$7*150),1),1-MOD(A467*Calculator!$C$19/(Calculator!$D$7*150),1)),ABS(MOD(A467*Calculator!$C$19/(Calculator!$D$7*150),1)-0.5)),IF(INT(2*A467*Calculator!$C$19/(Calculator!$D$7*150))&gt;INT(2*A467*Calculator!$B$19/(Calculator!$D$7*150)),0,1))),1)</f>
        <v>1</v>
      </c>
      <c r="J467" s="250" t="n">
        <f aca="false">IF(Calculator!$E$20="YES",IF(A467&lt;Calculator!$G$20,0,MIN(MIN(MIN(MOD(A467*Calculator!$B$20/(Calculator!$D$7*150),1),1-MOD(A467*Calculator!$B$20/(Calculator!$D$7*150),1)),ABS(MOD(A467*Calculator!$B$20/(Calculator!$D$7*150),1)-0.5)),MIN(MIN(MOD(A467*Calculator!$C$20/(Calculator!$D$7*150),1),1-MOD(A467*Calculator!$C$20/(Calculator!$D$7*150),1)),ABS(MOD(A467*Calculator!$C$20/(Calculator!$D$7*150),1)-0.5)),IF(INT(2*A467*Calculator!$C$20/(Calculator!$D$7*150))&gt;INT(2*A467*Calculator!$B$20/(Calculator!$D$7*150)),0,1))),1)</f>
        <v>1</v>
      </c>
      <c r="K467" s="250" t="n">
        <f aca="false">IF(Calculator!$E$21="YES",IF(A467&lt;Calculator!$G$21,0,MIN(MIN(MIN(MOD(A467*Calculator!$B$21/(Calculator!$D$7*150),1),1-MOD(A467*Calculator!$B$21/(Calculator!$D$7*150),1)),ABS(MOD(A467*Calculator!$B$21/(Calculator!$D$7*150),1)-0.5)),MIN(MIN(MOD(A467*Calculator!$C$21/(Calculator!$D$7*150),1),1-MOD(A467*Calculator!$C$21/(Calculator!$D$7*150),1)),ABS(MOD(A467*Calculator!$C$21/(Calculator!$D$7*150),1)-0.5)),IF(INT(2*A467*Calculator!$C$21/(Calculator!$D$7*150))&gt;INT(2*A467*Calculator!$B$21/(Calculator!$D$7*150)),0,1))),1)</f>
        <v>1</v>
      </c>
      <c r="L467" s="250" t="n">
        <f aca="false">IF(Calculator!$E$22="YES",IF(A467&lt;Calculator!$G$22,0,MIN(MIN(MIN(MOD(A467*Calculator!$B$22/(Calculator!$D$7*150),1),1-MOD(A467*Calculator!$B$22/(Calculator!$D$7*150),1)),ABS(MOD(A467*Calculator!$B$22/(Calculator!$D$7*150),1)-0.5)),MIN(MIN(MOD(A467*Calculator!$C$22/(Calculator!$D$7*150),1),1-MOD(A467*Calculator!$C$22/(Calculator!$D$7*150),1)),ABS(MOD(A467*Calculator!$C$22/(Calculator!$D$7*150),1)-0.5)),IF(INT(2*A467*Calculator!$C$22/(Calculator!$D$7*150))&gt;INT(2*A467*Calculator!$B$22/(Calculator!$D$7*150)),0,1))),1)</f>
        <v>1</v>
      </c>
      <c r="M467" s="250" t="n">
        <f aca="false">MIN(B467:L467)</f>
        <v>0.00526315789473664</v>
      </c>
      <c r="N467" s="250" t="n">
        <f aca="false">SUMPRODUCT(($M$7:$M$557&gt;M467)*1)+SUMPRODUCT(($M$7:$M$557=M467)*(ROW($M$7:$M$557)&lt;ROW(M467)))+1</f>
        <v>367</v>
      </c>
      <c r="O467" s="250" t="str">
        <f aca="false">IF(M467&gt;=0.13,"★★★ EXCELLENT",IF(M467&gt;=0.12,"★★  GOOD",IF(M467&gt;=0.07,"★  FAIR",IF(M467&gt;=0.025,"⚠  MARGINAL","✗  AVOID"))))</f>
        <v>✗  AVOID</v>
      </c>
    </row>
    <row r="468" customFormat="false" ht="15" hidden="false" customHeight="true" outlineLevel="0" collapsed="false">
      <c r="A468" s="251" t="n">
        <v>51.1</v>
      </c>
      <c r="B468" s="252" t="n">
        <f aca="false">IF(Calculator!$E$12="YES",IF(A468&lt;Calculator!$G$12,0,MIN(MIN(MIN(MOD(A468*Calculator!$B$12/(Calculator!$D$7*150),1),1-MOD(A468*Calculator!$B$12/(Calculator!$D$7*150),1)),ABS(MOD(A468*Calculator!$B$12/(Calculator!$D$7*150),1)-0.5)),MIN(MIN(MOD(A468*Calculator!$C$12/(Calculator!$D$7*150),1),1-MOD(A468*Calculator!$C$12/(Calculator!$D$7*150),1)),ABS(MOD(A468*Calculator!$C$12/(Calculator!$D$7*150),1)-0.5)),IF(INT(2*A468*Calculator!$C$12/(Calculator!$D$7*150))&gt;INT(2*A468*Calculator!$B$12/(Calculator!$D$7*150)),0,1))),1)</f>
        <v>1</v>
      </c>
      <c r="C468" s="252" t="n">
        <f aca="false">IF(Calculator!$E$13="YES",IF(A468&lt;Calculator!$G$13,0,MIN(MIN(MIN(MOD(A468*Calculator!$B$13/(Calculator!$D$7*150),1),1-MOD(A468*Calculator!$B$13/(Calculator!$D$7*150),1)),ABS(MOD(A468*Calculator!$B$13/(Calculator!$D$7*150),1)-0.5)),MIN(MIN(MOD(A468*Calculator!$C$13/(Calculator!$D$7*150),1),1-MOD(A468*Calculator!$C$13/(Calculator!$D$7*150),1)),ABS(MOD(A468*Calculator!$C$13/(Calculator!$D$7*150),1)-0.5)),IF(INT(2*A468*Calculator!$C$13/(Calculator!$D$7*150))&gt;INT(2*A468*Calculator!$B$13/(Calculator!$D$7*150)),0,1))),1)</f>
        <v>1</v>
      </c>
      <c r="D468" s="252" t="n">
        <f aca="false">IF(Calculator!$E$14="YES",IF(A468&lt;Calculator!$G$14,0,MIN(MIN(MIN(MOD(A468*Calculator!$B$14/(Calculator!$D$7*150),1),1-MOD(A468*Calculator!$B$14/(Calculator!$D$7*150),1)),ABS(MOD(A468*Calculator!$B$14/(Calculator!$D$7*150),1)-0.5)),MIN(MIN(MOD(A468*Calculator!$C$14/(Calculator!$D$7*150),1),1-MOD(A468*Calculator!$C$14/(Calculator!$D$7*150),1)),ABS(MOD(A468*Calculator!$C$14/(Calculator!$D$7*150),1)-0.5)),IF(INT(2*A468*Calculator!$C$14/(Calculator!$D$7*150))&gt;INT(2*A468*Calculator!$B$14/(Calculator!$D$7*150)),0,1))),1)</f>
        <v>1</v>
      </c>
      <c r="E468" s="252" t="n">
        <f aca="false">IF(Calculator!$E$15="YES",IF(A468&lt;Calculator!$G$15,0,MIN(MIN(MIN(MOD(A468*Calculator!$B$15/(Calculator!$D$7*150),1),1-MOD(A468*Calculator!$B$15/(Calculator!$D$7*150),1)),ABS(MOD(A468*Calculator!$B$15/(Calculator!$D$7*150),1)-0.5)),MIN(MIN(MOD(A468*Calculator!$C$15/(Calculator!$D$7*150),1),1-MOD(A468*Calculator!$C$15/(Calculator!$D$7*150),1)),ABS(MOD(A468*Calculator!$C$15/(Calculator!$D$7*150),1)-0.5)),IF(INT(2*A468*Calculator!$C$15/(Calculator!$D$7*150))&gt;INT(2*A468*Calculator!$B$15/(Calculator!$D$7*150)),0,1))),1)</f>
        <v>0.0101754385964909</v>
      </c>
      <c r="F468" s="252" t="n">
        <f aca="false">IF(Calculator!$E$16="YES",IF(A468&lt;Calculator!$G$16,0,MIN(MIN(MIN(MOD(A468*Calculator!$B$16/(Calculator!$D$7*150),1),1-MOD(A468*Calculator!$B$16/(Calculator!$D$7*150),1)),ABS(MOD(A468*Calculator!$B$16/(Calculator!$D$7*150),1)-0.5)),MIN(MIN(MOD(A468*Calculator!$C$16/(Calculator!$D$7*150),1),1-MOD(A468*Calculator!$C$16/(Calculator!$D$7*150),1)),ABS(MOD(A468*Calculator!$C$16/(Calculator!$D$7*150),1)-0.5)),IF(INT(2*A468*Calculator!$C$16/(Calculator!$D$7*150))&gt;INT(2*A468*Calculator!$B$16/(Calculator!$D$7*150)),0,1))),1)</f>
        <v>1</v>
      </c>
      <c r="G468" s="252" t="n">
        <f aca="false">IF(Calculator!$E$17="YES",IF(A468&lt;Calculator!$G$17,0,MIN(MIN(MIN(MOD(A468*Calculator!$B$17/(Calculator!$D$7*150),1),1-MOD(A468*Calculator!$B$17/(Calculator!$D$7*150),1)),ABS(MOD(A468*Calculator!$B$17/(Calculator!$D$7*150),1)-0.5)),MIN(MIN(MOD(A468*Calculator!$C$17/(Calculator!$D$7*150),1),1-MOD(A468*Calculator!$C$17/(Calculator!$D$7*150),1)),ABS(MOD(A468*Calculator!$C$17/(Calculator!$D$7*150),1)-0.5)),IF(INT(2*A468*Calculator!$C$17/(Calculator!$D$7*150))&gt;INT(2*A468*Calculator!$B$17/(Calculator!$D$7*150)),0,1))),1)</f>
        <v>0.0203508771929819</v>
      </c>
      <c r="H468" s="252" t="n">
        <f aca="false">IF(Calculator!$E$18="YES",IF(A468&lt;Calculator!$G$18,0,MIN(MIN(MIN(MOD(A468*Calculator!$B$18/(Calculator!$D$7*150),1),1-MOD(A468*Calculator!$B$18/(Calculator!$D$7*150),1)),ABS(MOD(A468*Calculator!$B$18/(Calculator!$D$7*150),1)-0.5)),MIN(MIN(MOD(A468*Calculator!$C$18/(Calculator!$D$7*150),1),1-MOD(A468*Calculator!$C$18/(Calculator!$D$7*150),1)),ABS(MOD(A468*Calculator!$C$18/(Calculator!$D$7*150),1)-0.5)),IF(INT(2*A468*Calculator!$C$18/(Calculator!$D$7*150))&gt;INT(2*A468*Calculator!$B$18/(Calculator!$D$7*150)),0,1))),1)</f>
        <v>1</v>
      </c>
      <c r="I468" s="252" t="n">
        <f aca="false">IF(Calculator!$E$19="YES",IF(A468&lt;Calculator!$G$19,0,MIN(MIN(MIN(MOD(A468*Calculator!$B$19/(Calculator!$D$7*150),1),1-MOD(A468*Calculator!$B$19/(Calculator!$D$7*150),1)),ABS(MOD(A468*Calculator!$B$19/(Calculator!$D$7*150),1)-0.5)),MIN(MIN(MOD(A468*Calculator!$C$19/(Calculator!$D$7*150),1),1-MOD(A468*Calculator!$C$19/(Calculator!$D$7*150),1)),ABS(MOD(A468*Calculator!$C$19/(Calculator!$D$7*150),1)-0.5)),IF(INT(2*A468*Calculator!$C$19/(Calculator!$D$7*150))&gt;INT(2*A468*Calculator!$B$19/(Calculator!$D$7*150)),0,1))),1)</f>
        <v>1</v>
      </c>
      <c r="J468" s="252" t="n">
        <f aca="false">IF(Calculator!$E$20="YES",IF(A468&lt;Calculator!$G$20,0,MIN(MIN(MIN(MOD(A468*Calculator!$B$20/(Calculator!$D$7*150),1),1-MOD(A468*Calculator!$B$20/(Calculator!$D$7*150),1)),ABS(MOD(A468*Calculator!$B$20/(Calculator!$D$7*150),1)-0.5)),MIN(MIN(MOD(A468*Calculator!$C$20/(Calculator!$D$7*150),1),1-MOD(A468*Calculator!$C$20/(Calculator!$D$7*150),1)),ABS(MOD(A468*Calculator!$C$20/(Calculator!$D$7*150),1)-0.5)),IF(INT(2*A468*Calculator!$C$20/(Calculator!$D$7*150))&gt;INT(2*A468*Calculator!$B$20/(Calculator!$D$7*150)),0,1))),1)</f>
        <v>1</v>
      </c>
      <c r="K468" s="252" t="n">
        <f aca="false">IF(Calculator!$E$21="YES",IF(A468&lt;Calculator!$G$21,0,MIN(MIN(MIN(MOD(A468*Calculator!$B$21/(Calculator!$D$7*150),1),1-MOD(A468*Calculator!$B$21/(Calculator!$D$7*150),1)),ABS(MOD(A468*Calculator!$B$21/(Calculator!$D$7*150),1)-0.5)),MIN(MIN(MOD(A468*Calculator!$C$21/(Calculator!$D$7*150),1),1-MOD(A468*Calculator!$C$21/(Calculator!$D$7*150),1)),ABS(MOD(A468*Calculator!$C$21/(Calculator!$D$7*150),1)-0.5)),IF(INT(2*A468*Calculator!$C$21/(Calculator!$D$7*150))&gt;INT(2*A468*Calculator!$B$21/(Calculator!$D$7*150)),0,1))),1)</f>
        <v>1</v>
      </c>
      <c r="L468" s="252" t="n">
        <f aca="false">IF(Calculator!$E$22="YES",IF(A468&lt;Calculator!$G$22,0,MIN(MIN(MIN(MOD(A468*Calculator!$B$22/(Calculator!$D$7*150),1),1-MOD(A468*Calculator!$B$22/(Calculator!$D$7*150),1)),ABS(MOD(A468*Calculator!$B$22/(Calculator!$D$7*150),1)-0.5)),MIN(MIN(MOD(A468*Calculator!$C$22/(Calculator!$D$7*150),1),1-MOD(A468*Calculator!$C$22/(Calculator!$D$7*150),1)),ABS(MOD(A468*Calculator!$C$22/(Calculator!$D$7*150),1)-0.5)),IF(INT(2*A468*Calculator!$C$22/(Calculator!$D$7*150))&gt;INT(2*A468*Calculator!$B$22/(Calculator!$D$7*150)),0,1))),1)</f>
        <v>1</v>
      </c>
      <c r="M468" s="252" t="n">
        <f aca="false">MIN(B468:L468)</f>
        <v>0.0101754385964909</v>
      </c>
      <c r="N468" s="252" t="n">
        <f aca="false">SUMPRODUCT(($M$7:$M$557&gt;M468)*1)+SUMPRODUCT(($M$7:$M$557=M468)*(ROW($M$7:$M$557)&lt;ROW(M468)))+1</f>
        <v>352</v>
      </c>
      <c r="O468" s="252" t="str">
        <f aca="false">IF(M468&gt;=0.13,"★★★ EXCELLENT",IF(M468&gt;=0.12,"★★  GOOD",IF(M468&gt;=0.07,"★  FAIR",IF(M468&gt;=0.025,"⚠  MARGINAL","✗  AVOID"))))</f>
        <v>✗  AVOID</v>
      </c>
    </row>
    <row r="469" customFormat="false" ht="15" hidden="false" customHeight="true" outlineLevel="0" collapsed="false">
      <c r="A469" s="249" t="n">
        <v>51.2</v>
      </c>
      <c r="B469" s="250" t="n">
        <f aca="false">IF(Calculator!$E$12="YES",IF(A469&lt;Calculator!$G$12,0,MIN(MIN(MIN(MOD(A469*Calculator!$B$12/(Calculator!$D$7*150),1),1-MOD(A469*Calculator!$B$12/(Calculator!$D$7*150),1)),ABS(MOD(A469*Calculator!$B$12/(Calculator!$D$7*150),1)-0.5)),MIN(MIN(MOD(A469*Calculator!$C$12/(Calculator!$D$7*150),1),1-MOD(A469*Calculator!$C$12/(Calculator!$D$7*150),1)),ABS(MOD(A469*Calculator!$C$12/(Calculator!$D$7*150),1)-0.5)),IF(INT(2*A469*Calculator!$C$12/(Calculator!$D$7*150))&gt;INT(2*A469*Calculator!$B$12/(Calculator!$D$7*150)),0,1))),1)</f>
        <v>1</v>
      </c>
      <c r="C469" s="250" t="n">
        <f aca="false">IF(Calculator!$E$13="YES",IF(A469&lt;Calculator!$G$13,0,MIN(MIN(MIN(MOD(A469*Calculator!$B$13/(Calculator!$D$7*150),1),1-MOD(A469*Calculator!$B$13/(Calculator!$D$7*150),1)),ABS(MOD(A469*Calculator!$B$13/(Calculator!$D$7*150),1)-0.5)),MIN(MIN(MOD(A469*Calculator!$C$13/(Calculator!$D$7*150),1),1-MOD(A469*Calculator!$C$13/(Calculator!$D$7*150),1)),ABS(MOD(A469*Calculator!$C$13/(Calculator!$D$7*150),1)-0.5)),IF(INT(2*A469*Calculator!$C$13/(Calculator!$D$7*150))&gt;INT(2*A469*Calculator!$B$13/(Calculator!$D$7*150)),0,1))),1)</f>
        <v>1</v>
      </c>
      <c r="D469" s="250" t="n">
        <f aca="false">IF(Calculator!$E$14="YES",IF(A469&lt;Calculator!$G$14,0,MIN(MIN(MIN(MOD(A469*Calculator!$B$14/(Calculator!$D$7*150),1),1-MOD(A469*Calculator!$B$14/(Calculator!$D$7*150),1)),ABS(MOD(A469*Calculator!$B$14/(Calculator!$D$7*150),1)-0.5)),MIN(MIN(MOD(A469*Calculator!$C$14/(Calculator!$D$7*150),1),1-MOD(A469*Calculator!$C$14/(Calculator!$D$7*150),1)),ABS(MOD(A469*Calculator!$C$14/(Calculator!$D$7*150),1)-0.5)),IF(INT(2*A469*Calculator!$C$14/(Calculator!$D$7*150))&gt;INT(2*A469*Calculator!$B$14/(Calculator!$D$7*150)),0,1))),1)</f>
        <v>1</v>
      </c>
      <c r="E469" s="250" t="n">
        <f aca="false">IF(Calculator!$E$15="YES",IF(A469&lt;Calculator!$G$15,0,MIN(MIN(MIN(MOD(A469*Calculator!$B$15/(Calculator!$D$7*150),1),1-MOD(A469*Calculator!$B$15/(Calculator!$D$7*150),1)),ABS(MOD(A469*Calculator!$B$15/(Calculator!$D$7*150),1)-0.5)),MIN(MIN(MOD(A469*Calculator!$C$15/(Calculator!$D$7*150),1),1-MOD(A469*Calculator!$C$15/(Calculator!$D$7*150),1)),ABS(MOD(A469*Calculator!$C$15/(Calculator!$D$7*150),1)-0.5)),IF(INT(2*A469*Calculator!$C$15/(Calculator!$D$7*150))&gt;INT(2*A469*Calculator!$B$15/(Calculator!$D$7*150)),0,1))),1)</f>
        <v>0.0150877192982457</v>
      </c>
      <c r="F469" s="250" t="n">
        <f aca="false">IF(Calculator!$E$16="YES",IF(A469&lt;Calculator!$G$16,0,MIN(MIN(MIN(MOD(A469*Calculator!$B$16/(Calculator!$D$7*150),1),1-MOD(A469*Calculator!$B$16/(Calculator!$D$7*150),1)),ABS(MOD(A469*Calculator!$B$16/(Calculator!$D$7*150),1)-0.5)),MIN(MIN(MOD(A469*Calculator!$C$16/(Calculator!$D$7*150),1),1-MOD(A469*Calculator!$C$16/(Calculator!$D$7*150),1)),ABS(MOD(A469*Calculator!$C$16/(Calculator!$D$7*150),1)-0.5)),IF(INT(2*A469*Calculator!$C$16/(Calculator!$D$7*150))&gt;INT(2*A469*Calculator!$B$16/(Calculator!$D$7*150)),0,1))),1)</f>
        <v>1</v>
      </c>
      <c r="G469" s="250" t="n">
        <f aca="false">IF(Calculator!$E$17="YES",IF(A469&lt;Calculator!$G$17,0,MIN(MIN(MIN(MOD(A469*Calculator!$B$17/(Calculator!$D$7*150),1),1-MOD(A469*Calculator!$B$17/(Calculator!$D$7*150),1)),ABS(MOD(A469*Calculator!$B$17/(Calculator!$D$7*150),1)-0.5)),MIN(MIN(MOD(A469*Calculator!$C$17/(Calculator!$D$7*150),1),1-MOD(A469*Calculator!$C$17/(Calculator!$D$7*150),1)),ABS(MOD(A469*Calculator!$C$17/(Calculator!$D$7*150),1)-0.5)),IF(INT(2*A469*Calculator!$C$17/(Calculator!$D$7*150))&gt;INT(2*A469*Calculator!$B$17/(Calculator!$D$7*150)),0,1))),1)</f>
        <v>0.0301754385964914</v>
      </c>
      <c r="H469" s="250" t="n">
        <f aca="false">IF(Calculator!$E$18="YES",IF(A469&lt;Calculator!$G$18,0,MIN(MIN(MIN(MOD(A469*Calculator!$B$18/(Calculator!$D$7*150),1),1-MOD(A469*Calculator!$B$18/(Calculator!$D$7*150),1)),ABS(MOD(A469*Calculator!$B$18/(Calculator!$D$7*150),1)-0.5)),MIN(MIN(MOD(A469*Calculator!$C$18/(Calculator!$D$7*150),1),1-MOD(A469*Calculator!$C$18/(Calculator!$D$7*150),1)),ABS(MOD(A469*Calculator!$C$18/(Calculator!$D$7*150),1)-0.5)),IF(INT(2*A469*Calculator!$C$18/(Calculator!$D$7*150))&gt;INT(2*A469*Calculator!$B$18/(Calculator!$D$7*150)),0,1))),1)</f>
        <v>1</v>
      </c>
      <c r="I469" s="250" t="n">
        <f aca="false">IF(Calculator!$E$19="YES",IF(A469&lt;Calculator!$G$19,0,MIN(MIN(MIN(MOD(A469*Calculator!$B$19/(Calculator!$D$7*150),1),1-MOD(A469*Calculator!$B$19/(Calculator!$D$7*150),1)),ABS(MOD(A469*Calculator!$B$19/(Calculator!$D$7*150),1)-0.5)),MIN(MIN(MOD(A469*Calculator!$C$19/(Calculator!$D$7*150),1),1-MOD(A469*Calculator!$C$19/(Calculator!$D$7*150),1)),ABS(MOD(A469*Calculator!$C$19/(Calculator!$D$7*150),1)-0.5)),IF(INT(2*A469*Calculator!$C$19/(Calculator!$D$7*150))&gt;INT(2*A469*Calculator!$B$19/(Calculator!$D$7*150)),0,1))),1)</f>
        <v>1</v>
      </c>
      <c r="J469" s="250" t="n">
        <f aca="false">IF(Calculator!$E$20="YES",IF(A469&lt;Calculator!$G$20,0,MIN(MIN(MIN(MOD(A469*Calculator!$B$20/(Calculator!$D$7*150),1),1-MOD(A469*Calculator!$B$20/(Calculator!$D$7*150),1)),ABS(MOD(A469*Calculator!$B$20/(Calculator!$D$7*150),1)-0.5)),MIN(MIN(MOD(A469*Calculator!$C$20/(Calculator!$D$7*150),1),1-MOD(A469*Calculator!$C$20/(Calculator!$D$7*150),1)),ABS(MOD(A469*Calculator!$C$20/(Calculator!$D$7*150),1)-0.5)),IF(INT(2*A469*Calculator!$C$20/(Calculator!$D$7*150))&gt;INT(2*A469*Calculator!$B$20/(Calculator!$D$7*150)),0,1))),1)</f>
        <v>1</v>
      </c>
      <c r="K469" s="250" t="n">
        <f aca="false">IF(Calculator!$E$21="YES",IF(A469&lt;Calculator!$G$21,0,MIN(MIN(MIN(MOD(A469*Calculator!$B$21/(Calculator!$D$7*150),1),1-MOD(A469*Calculator!$B$21/(Calculator!$D$7*150),1)),ABS(MOD(A469*Calculator!$B$21/(Calculator!$D$7*150),1)-0.5)),MIN(MIN(MOD(A469*Calculator!$C$21/(Calculator!$D$7*150),1),1-MOD(A469*Calculator!$C$21/(Calculator!$D$7*150),1)),ABS(MOD(A469*Calculator!$C$21/(Calculator!$D$7*150),1)-0.5)),IF(INT(2*A469*Calculator!$C$21/(Calculator!$D$7*150))&gt;INT(2*A469*Calculator!$B$21/(Calculator!$D$7*150)),0,1))),1)</f>
        <v>1</v>
      </c>
      <c r="L469" s="250" t="n">
        <f aca="false">IF(Calculator!$E$22="YES",IF(A469&lt;Calculator!$G$22,0,MIN(MIN(MIN(MOD(A469*Calculator!$B$22/(Calculator!$D$7*150),1),1-MOD(A469*Calculator!$B$22/(Calculator!$D$7*150),1)),ABS(MOD(A469*Calculator!$B$22/(Calculator!$D$7*150),1)-0.5)),MIN(MIN(MOD(A469*Calculator!$C$22/(Calculator!$D$7*150),1),1-MOD(A469*Calculator!$C$22/(Calculator!$D$7*150),1)),ABS(MOD(A469*Calculator!$C$22/(Calculator!$D$7*150),1)-0.5)),IF(INT(2*A469*Calculator!$C$22/(Calculator!$D$7*150))&gt;INT(2*A469*Calculator!$B$22/(Calculator!$D$7*150)),0,1))),1)</f>
        <v>1</v>
      </c>
      <c r="M469" s="250" t="n">
        <f aca="false">MIN(B469:L469)</f>
        <v>0.0150877192982457</v>
      </c>
      <c r="N469" s="250" t="n">
        <f aca="false">SUMPRODUCT(($M$7:$M$557&gt;M469)*1)+SUMPRODUCT(($M$7:$M$557=M469)*(ROW($M$7:$M$557)&lt;ROW(M469)))+1</f>
        <v>338</v>
      </c>
      <c r="O469" s="250" t="str">
        <f aca="false">IF(M469&gt;=0.13,"★★★ EXCELLENT",IF(M469&gt;=0.12,"★★  GOOD",IF(M469&gt;=0.07,"★  FAIR",IF(M469&gt;=0.025,"⚠  MARGINAL","✗  AVOID"))))</f>
        <v>✗  AVOID</v>
      </c>
    </row>
    <row r="470" customFormat="false" ht="15" hidden="false" customHeight="true" outlineLevel="0" collapsed="false">
      <c r="A470" s="251" t="n">
        <v>51.3</v>
      </c>
      <c r="B470" s="252" t="n">
        <f aca="false">IF(Calculator!$E$12="YES",IF(A470&lt;Calculator!$G$12,0,MIN(MIN(MIN(MOD(A470*Calculator!$B$12/(Calculator!$D$7*150),1),1-MOD(A470*Calculator!$B$12/(Calculator!$D$7*150),1)),ABS(MOD(A470*Calculator!$B$12/(Calculator!$D$7*150),1)-0.5)),MIN(MIN(MOD(A470*Calculator!$C$12/(Calculator!$D$7*150),1),1-MOD(A470*Calculator!$C$12/(Calculator!$D$7*150),1)),ABS(MOD(A470*Calculator!$C$12/(Calculator!$D$7*150),1)-0.5)),IF(INT(2*A470*Calculator!$C$12/(Calculator!$D$7*150))&gt;INT(2*A470*Calculator!$B$12/(Calculator!$D$7*150)),0,1))),1)</f>
        <v>1</v>
      </c>
      <c r="C470" s="252" t="n">
        <f aca="false">IF(Calculator!$E$13="YES",IF(A470&lt;Calculator!$G$13,0,MIN(MIN(MIN(MOD(A470*Calculator!$B$13/(Calculator!$D$7*150),1),1-MOD(A470*Calculator!$B$13/(Calculator!$D$7*150),1)),ABS(MOD(A470*Calculator!$B$13/(Calculator!$D$7*150),1)-0.5)),MIN(MIN(MOD(A470*Calculator!$C$13/(Calculator!$D$7*150),1),1-MOD(A470*Calculator!$C$13/(Calculator!$D$7*150),1)),ABS(MOD(A470*Calculator!$C$13/(Calculator!$D$7*150),1)-0.5)),IF(INT(2*A470*Calculator!$C$13/(Calculator!$D$7*150))&gt;INT(2*A470*Calculator!$B$13/(Calculator!$D$7*150)),0,1))),1)</f>
        <v>1</v>
      </c>
      <c r="D470" s="252" t="n">
        <f aca="false">IF(Calculator!$E$14="YES",IF(A470&lt;Calculator!$G$14,0,MIN(MIN(MIN(MOD(A470*Calculator!$B$14/(Calculator!$D$7*150),1),1-MOD(A470*Calculator!$B$14/(Calculator!$D$7*150),1)),ABS(MOD(A470*Calculator!$B$14/(Calculator!$D$7*150),1)-0.5)),MIN(MIN(MOD(A470*Calculator!$C$14/(Calculator!$D$7*150),1),1-MOD(A470*Calculator!$C$14/(Calculator!$D$7*150),1)),ABS(MOD(A470*Calculator!$C$14/(Calculator!$D$7*150),1)-0.5)),IF(INT(2*A470*Calculator!$C$14/(Calculator!$D$7*150))&gt;INT(2*A470*Calculator!$B$14/(Calculator!$D$7*150)),0,1))),1)</f>
        <v>1</v>
      </c>
      <c r="E470" s="252" t="n">
        <f aca="false">IF(Calculator!$E$15="YES",IF(A470&lt;Calculator!$G$15,0,MIN(MIN(MIN(MOD(A470*Calculator!$B$15/(Calculator!$D$7*150),1),1-MOD(A470*Calculator!$B$15/(Calculator!$D$7*150),1)),ABS(MOD(A470*Calculator!$B$15/(Calculator!$D$7*150),1)-0.5)),MIN(MIN(MOD(A470*Calculator!$C$15/(Calculator!$D$7*150),1),1-MOD(A470*Calculator!$C$15/(Calculator!$D$7*150),1)),ABS(MOD(A470*Calculator!$C$15/(Calculator!$D$7*150),1)-0.5)),IF(INT(2*A470*Calculator!$C$15/(Calculator!$D$7*150))&gt;INT(2*A470*Calculator!$B$15/(Calculator!$D$7*150)),0,1))),1)</f>
        <v>0.0199999999999996</v>
      </c>
      <c r="F470" s="252" t="n">
        <f aca="false">IF(Calculator!$E$16="YES",IF(A470&lt;Calculator!$G$16,0,MIN(MIN(MIN(MOD(A470*Calculator!$B$16/(Calculator!$D$7*150),1),1-MOD(A470*Calculator!$B$16/(Calculator!$D$7*150),1)),ABS(MOD(A470*Calculator!$B$16/(Calculator!$D$7*150),1)-0.5)),MIN(MIN(MOD(A470*Calculator!$C$16/(Calculator!$D$7*150),1),1-MOD(A470*Calculator!$C$16/(Calculator!$D$7*150),1)),ABS(MOD(A470*Calculator!$C$16/(Calculator!$D$7*150),1)-0.5)),IF(INT(2*A470*Calculator!$C$16/(Calculator!$D$7*150))&gt;INT(2*A470*Calculator!$B$16/(Calculator!$D$7*150)),0,1))),1)</f>
        <v>1</v>
      </c>
      <c r="G470" s="252" t="n">
        <f aca="false">IF(Calculator!$E$17="YES",IF(A470&lt;Calculator!$G$17,0,MIN(MIN(MIN(MOD(A470*Calculator!$B$17/(Calculator!$D$7*150),1),1-MOD(A470*Calculator!$B$17/(Calculator!$D$7*150),1)),ABS(MOD(A470*Calculator!$B$17/(Calculator!$D$7*150),1)-0.5)),MIN(MIN(MOD(A470*Calculator!$C$17/(Calculator!$D$7*150),1),1-MOD(A470*Calculator!$C$17/(Calculator!$D$7*150),1)),ABS(MOD(A470*Calculator!$C$17/(Calculator!$D$7*150),1)-0.5)),IF(INT(2*A470*Calculator!$C$17/(Calculator!$D$7*150))&gt;INT(2*A470*Calculator!$B$17/(Calculator!$D$7*150)),0,1))),1)</f>
        <v>0.0399999999999992</v>
      </c>
      <c r="H470" s="252" t="n">
        <f aca="false">IF(Calculator!$E$18="YES",IF(A470&lt;Calculator!$G$18,0,MIN(MIN(MIN(MOD(A470*Calculator!$B$18/(Calculator!$D$7*150),1),1-MOD(A470*Calculator!$B$18/(Calculator!$D$7*150),1)),ABS(MOD(A470*Calculator!$B$18/(Calculator!$D$7*150),1)-0.5)),MIN(MIN(MOD(A470*Calculator!$C$18/(Calculator!$D$7*150),1),1-MOD(A470*Calculator!$C$18/(Calculator!$D$7*150),1)),ABS(MOD(A470*Calculator!$C$18/(Calculator!$D$7*150),1)-0.5)),IF(INT(2*A470*Calculator!$C$18/(Calculator!$D$7*150))&gt;INT(2*A470*Calculator!$B$18/(Calculator!$D$7*150)),0,1))),1)</f>
        <v>1</v>
      </c>
      <c r="I470" s="252" t="n">
        <f aca="false">IF(Calculator!$E$19="YES",IF(A470&lt;Calculator!$G$19,0,MIN(MIN(MIN(MOD(A470*Calculator!$B$19/(Calculator!$D$7*150),1),1-MOD(A470*Calculator!$B$19/(Calculator!$D$7*150),1)),ABS(MOD(A470*Calculator!$B$19/(Calculator!$D$7*150),1)-0.5)),MIN(MIN(MOD(A470*Calculator!$C$19/(Calculator!$D$7*150),1),1-MOD(A470*Calculator!$C$19/(Calculator!$D$7*150),1)),ABS(MOD(A470*Calculator!$C$19/(Calculator!$D$7*150),1)-0.5)),IF(INT(2*A470*Calculator!$C$19/(Calculator!$D$7*150))&gt;INT(2*A470*Calculator!$B$19/(Calculator!$D$7*150)),0,1))),1)</f>
        <v>1</v>
      </c>
      <c r="J470" s="252" t="n">
        <f aca="false">IF(Calculator!$E$20="YES",IF(A470&lt;Calculator!$G$20,0,MIN(MIN(MIN(MOD(A470*Calculator!$B$20/(Calculator!$D$7*150),1),1-MOD(A470*Calculator!$B$20/(Calculator!$D$7*150),1)),ABS(MOD(A470*Calculator!$B$20/(Calculator!$D$7*150),1)-0.5)),MIN(MIN(MOD(A470*Calculator!$C$20/(Calculator!$D$7*150),1),1-MOD(A470*Calculator!$C$20/(Calculator!$D$7*150),1)),ABS(MOD(A470*Calculator!$C$20/(Calculator!$D$7*150),1)-0.5)),IF(INT(2*A470*Calculator!$C$20/(Calculator!$D$7*150))&gt;INT(2*A470*Calculator!$B$20/(Calculator!$D$7*150)),0,1))),1)</f>
        <v>1</v>
      </c>
      <c r="K470" s="252" t="n">
        <f aca="false">IF(Calculator!$E$21="YES",IF(A470&lt;Calculator!$G$21,0,MIN(MIN(MIN(MOD(A470*Calculator!$B$21/(Calculator!$D$7*150),1),1-MOD(A470*Calculator!$B$21/(Calculator!$D$7*150),1)),ABS(MOD(A470*Calculator!$B$21/(Calculator!$D$7*150),1)-0.5)),MIN(MIN(MOD(A470*Calculator!$C$21/(Calculator!$D$7*150),1),1-MOD(A470*Calculator!$C$21/(Calculator!$D$7*150),1)),ABS(MOD(A470*Calculator!$C$21/(Calculator!$D$7*150),1)-0.5)),IF(INT(2*A470*Calculator!$C$21/(Calculator!$D$7*150))&gt;INT(2*A470*Calculator!$B$21/(Calculator!$D$7*150)),0,1))),1)</f>
        <v>1</v>
      </c>
      <c r="L470" s="252" t="n">
        <f aca="false">IF(Calculator!$E$22="YES",IF(A470&lt;Calculator!$G$22,0,MIN(MIN(MIN(MOD(A470*Calculator!$B$22/(Calculator!$D$7*150),1),1-MOD(A470*Calculator!$B$22/(Calculator!$D$7*150),1)),ABS(MOD(A470*Calculator!$B$22/(Calculator!$D$7*150),1)-0.5)),MIN(MIN(MOD(A470*Calculator!$C$22/(Calculator!$D$7*150),1),1-MOD(A470*Calculator!$C$22/(Calculator!$D$7*150),1)),ABS(MOD(A470*Calculator!$C$22/(Calculator!$D$7*150),1)-0.5)),IF(INT(2*A470*Calculator!$C$22/(Calculator!$D$7*150))&gt;INT(2*A470*Calculator!$B$22/(Calculator!$D$7*150)),0,1))),1)</f>
        <v>1</v>
      </c>
      <c r="M470" s="252" t="n">
        <f aca="false">MIN(B470:L470)</f>
        <v>0.0199999999999996</v>
      </c>
      <c r="N470" s="252" t="n">
        <f aca="false">SUMPRODUCT(($M$7:$M$557&gt;M470)*1)+SUMPRODUCT(($M$7:$M$557=M470)*(ROW($M$7:$M$557)&lt;ROW(M470)))+1</f>
        <v>322</v>
      </c>
      <c r="O470" s="252" t="str">
        <f aca="false">IF(M470&gt;=0.13,"★★★ EXCELLENT",IF(M470&gt;=0.12,"★★  GOOD",IF(M470&gt;=0.07,"★  FAIR",IF(M470&gt;=0.025,"⚠  MARGINAL","✗  AVOID"))))</f>
        <v>✗  AVOID</v>
      </c>
    </row>
    <row r="471" customFormat="false" ht="15" hidden="false" customHeight="true" outlineLevel="0" collapsed="false">
      <c r="A471" s="249" t="n">
        <v>51.4</v>
      </c>
      <c r="B471" s="250" t="n">
        <f aca="false">IF(Calculator!$E$12="YES",IF(A471&lt;Calculator!$G$12,0,MIN(MIN(MIN(MOD(A471*Calculator!$B$12/(Calculator!$D$7*150),1),1-MOD(A471*Calculator!$B$12/(Calculator!$D$7*150),1)),ABS(MOD(A471*Calculator!$B$12/(Calculator!$D$7*150),1)-0.5)),MIN(MIN(MOD(A471*Calculator!$C$12/(Calculator!$D$7*150),1),1-MOD(A471*Calculator!$C$12/(Calculator!$D$7*150),1)),ABS(MOD(A471*Calculator!$C$12/(Calculator!$D$7*150),1)-0.5)),IF(INT(2*A471*Calculator!$C$12/(Calculator!$D$7*150))&gt;INT(2*A471*Calculator!$B$12/(Calculator!$D$7*150)),0,1))),1)</f>
        <v>1</v>
      </c>
      <c r="C471" s="250" t="n">
        <f aca="false">IF(Calculator!$E$13="YES",IF(A471&lt;Calculator!$G$13,0,MIN(MIN(MIN(MOD(A471*Calculator!$B$13/(Calculator!$D$7*150),1),1-MOD(A471*Calculator!$B$13/(Calculator!$D$7*150),1)),ABS(MOD(A471*Calculator!$B$13/(Calculator!$D$7*150),1)-0.5)),MIN(MIN(MOD(A471*Calculator!$C$13/(Calculator!$D$7*150),1),1-MOD(A471*Calculator!$C$13/(Calculator!$D$7*150),1)),ABS(MOD(A471*Calculator!$C$13/(Calculator!$D$7*150),1)-0.5)),IF(INT(2*A471*Calculator!$C$13/(Calculator!$D$7*150))&gt;INT(2*A471*Calculator!$B$13/(Calculator!$D$7*150)),0,1))),1)</f>
        <v>1</v>
      </c>
      <c r="D471" s="250" t="n">
        <f aca="false">IF(Calculator!$E$14="YES",IF(A471&lt;Calculator!$G$14,0,MIN(MIN(MIN(MOD(A471*Calculator!$B$14/(Calculator!$D$7*150),1),1-MOD(A471*Calculator!$B$14/(Calculator!$D$7*150),1)),ABS(MOD(A471*Calculator!$B$14/(Calculator!$D$7*150),1)-0.5)),MIN(MIN(MOD(A471*Calculator!$C$14/(Calculator!$D$7*150),1),1-MOD(A471*Calculator!$C$14/(Calculator!$D$7*150),1)),ABS(MOD(A471*Calculator!$C$14/(Calculator!$D$7*150),1)-0.5)),IF(INT(2*A471*Calculator!$C$14/(Calculator!$D$7*150))&gt;INT(2*A471*Calculator!$B$14/(Calculator!$D$7*150)),0,1))),1)</f>
        <v>1</v>
      </c>
      <c r="E471" s="250" t="n">
        <f aca="false">IF(Calculator!$E$15="YES",IF(A471&lt;Calculator!$G$15,0,MIN(MIN(MIN(MOD(A471*Calculator!$B$15/(Calculator!$D$7*150),1),1-MOD(A471*Calculator!$B$15/(Calculator!$D$7*150),1)),ABS(MOD(A471*Calculator!$B$15/(Calculator!$D$7*150),1)-0.5)),MIN(MIN(MOD(A471*Calculator!$C$15/(Calculator!$D$7*150),1),1-MOD(A471*Calculator!$C$15/(Calculator!$D$7*150),1)),ABS(MOD(A471*Calculator!$C$15/(Calculator!$D$7*150),1)-0.5)),IF(INT(2*A471*Calculator!$C$15/(Calculator!$D$7*150))&gt;INT(2*A471*Calculator!$B$15/(Calculator!$D$7*150)),0,1))),1)</f>
        <v>0.0249122807017543</v>
      </c>
      <c r="F471" s="250" t="n">
        <f aca="false">IF(Calculator!$E$16="YES",IF(A471&lt;Calculator!$G$16,0,MIN(MIN(MIN(MOD(A471*Calculator!$B$16/(Calculator!$D$7*150),1),1-MOD(A471*Calculator!$B$16/(Calculator!$D$7*150),1)),ABS(MOD(A471*Calculator!$B$16/(Calculator!$D$7*150),1)-0.5)),MIN(MIN(MOD(A471*Calculator!$C$16/(Calculator!$D$7*150),1),1-MOD(A471*Calculator!$C$16/(Calculator!$D$7*150),1)),ABS(MOD(A471*Calculator!$C$16/(Calculator!$D$7*150),1)-0.5)),IF(INT(2*A471*Calculator!$C$16/(Calculator!$D$7*150))&gt;INT(2*A471*Calculator!$B$16/(Calculator!$D$7*150)),0,1))),1)</f>
        <v>1</v>
      </c>
      <c r="G471" s="250" t="n">
        <f aca="false">IF(Calculator!$E$17="YES",IF(A471&lt;Calculator!$G$17,0,MIN(MIN(MIN(MOD(A471*Calculator!$B$17/(Calculator!$D$7*150),1),1-MOD(A471*Calculator!$B$17/(Calculator!$D$7*150),1)),ABS(MOD(A471*Calculator!$B$17/(Calculator!$D$7*150),1)-0.5)),MIN(MIN(MOD(A471*Calculator!$C$17/(Calculator!$D$7*150),1),1-MOD(A471*Calculator!$C$17/(Calculator!$D$7*150),1)),ABS(MOD(A471*Calculator!$C$17/(Calculator!$D$7*150),1)-0.5)),IF(INT(2*A471*Calculator!$C$17/(Calculator!$D$7*150))&gt;INT(2*A471*Calculator!$B$17/(Calculator!$D$7*150)),0,1))),1)</f>
        <v>0.0498245614035087</v>
      </c>
      <c r="H471" s="250" t="n">
        <f aca="false">IF(Calculator!$E$18="YES",IF(A471&lt;Calculator!$G$18,0,MIN(MIN(MIN(MOD(A471*Calculator!$B$18/(Calculator!$D$7*150),1),1-MOD(A471*Calculator!$B$18/(Calculator!$D$7*150),1)),ABS(MOD(A471*Calculator!$B$18/(Calculator!$D$7*150),1)-0.5)),MIN(MIN(MOD(A471*Calculator!$C$18/(Calculator!$D$7*150),1),1-MOD(A471*Calculator!$C$18/(Calculator!$D$7*150),1)),ABS(MOD(A471*Calculator!$C$18/(Calculator!$D$7*150),1)-0.5)),IF(INT(2*A471*Calculator!$C$18/(Calculator!$D$7*150))&gt;INT(2*A471*Calculator!$B$18/(Calculator!$D$7*150)),0,1))),1)</f>
        <v>1</v>
      </c>
      <c r="I471" s="250" t="n">
        <f aca="false">IF(Calculator!$E$19="YES",IF(A471&lt;Calculator!$G$19,0,MIN(MIN(MIN(MOD(A471*Calculator!$B$19/(Calculator!$D$7*150),1),1-MOD(A471*Calculator!$B$19/(Calculator!$D$7*150),1)),ABS(MOD(A471*Calculator!$B$19/(Calculator!$D$7*150),1)-0.5)),MIN(MIN(MOD(A471*Calculator!$C$19/(Calculator!$D$7*150),1),1-MOD(A471*Calculator!$C$19/(Calculator!$D$7*150),1)),ABS(MOD(A471*Calculator!$C$19/(Calculator!$D$7*150),1)-0.5)),IF(INT(2*A471*Calculator!$C$19/(Calculator!$D$7*150))&gt;INT(2*A471*Calculator!$B$19/(Calculator!$D$7*150)),0,1))),1)</f>
        <v>1</v>
      </c>
      <c r="J471" s="250" t="n">
        <f aca="false">IF(Calculator!$E$20="YES",IF(A471&lt;Calculator!$G$20,0,MIN(MIN(MIN(MOD(A471*Calculator!$B$20/(Calculator!$D$7*150),1),1-MOD(A471*Calculator!$B$20/(Calculator!$D$7*150),1)),ABS(MOD(A471*Calculator!$B$20/(Calculator!$D$7*150),1)-0.5)),MIN(MIN(MOD(A471*Calculator!$C$20/(Calculator!$D$7*150),1),1-MOD(A471*Calculator!$C$20/(Calculator!$D$7*150),1)),ABS(MOD(A471*Calculator!$C$20/(Calculator!$D$7*150),1)-0.5)),IF(INT(2*A471*Calculator!$C$20/(Calculator!$D$7*150))&gt;INT(2*A471*Calculator!$B$20/(Calculator!$D$7*150)),0,1))),1)</f>
        <v>1</v>
      </c>
      <c r="K471" s="250" t="n">
        <f aca="false">IF(Calculator!$E$21="YES",IF(A471&lt;Calculator!$G$21,0,MIN(MIN(MIN(MOD(A471*Calculator!$B$21/(Calculator!$D$7*150),1),1-MOD(A471*Calculator!$B$21/(Calculator!$D$7*150),1)),ABS(MOD(A471*Calculator!$B$21/(Calculator!$D$7*150),1)-0.5)),MIN(MIN(MOD(A471*Calculator!$C$21/(Calculator!$D$7*150),1),1-MOD(A471*Calculator!$C$21/(Calculator!$D$7*150),1)),ABS(MOD(A471*Calculator!$C$21/(Calculator!$D$7*150),1)-0.5)),IF(INT(2*A471*Calculator!$C$21/(Calculator!$D$7*150))&gt;INT(2*A471*Calculator!$B$21/(Calculator!$D$7*150)),0,1))),1)</f>
        <v>1</v>
      </c>
      <c r="L471" s="250" t="n">
        <f aca="false">IF(Calculator!$E$22="YES",IF(A471&lt;Calculator!$G$22,0,MIN(MIN(MIN(MOD(A471*Calculator!$B$22/(Calculator!$D$7*150),1),1-MOD(A471*Calculator!$B$22/(Calculator!$D$7*150),1)),ABS(MOD(A471*Calculator!$B$22/(Calculator!$D$7*150),1)-0.5)),MIN(MIN(MOD(A471*Calculator!$C$22/(Calculator!$D$7*150),1),1-MOD(A471*Calculator!$C$22/(Calculator!$D$7*150),1)),ABS(MOD(A471*Calculator!$C$22/(Calculator!$D$7*150),1)-0.5)),IF(INT(2*A471*Calculator!$C$22/(Calculator!$D$7*150))&gt;INT(2*A471*Calculator!$B$22/(Calculator!$D$7*150)),0,1))),1)</f>
        <v>1</v>
      </c>
      <c r="M471" s="250" t="n">
        <f aca="false">MIN(B471:L471)</f>
        <v>0.0249122807017543</v>
      </c>
      <c r="N471" s="250" t="n">
        <f aca="false">SUMPRODUCT(($M$7:$M$557&gt;M471)*1)+SUMPRODUCT(($M$7:$M$557=M471)*(ROW($M$7:$M$557)&lt;ROW(M471)))+1</f>
        <v>308</v>
      </c>
      <c r="O471" s="250" t="str">
        <f aca="false">IF(M471&gt;=0.13,"★★★ EXCELLENT",IF(M471&gt;=0.12,"★★  GOOD",IF(M471&gt;=0.07,"★  FAIR",IF(M471&gt;=0.025,"⚠  MARGINAL","✗  AVOID"))))</f>
        <v>✗  AVOID</v>
      </c>
    </row>
    <row r="472" customFormat="false" ht="15" hidden="false" customHeight="true" outlineLevel="0" collapsed="false">
      <c r="A472" s="251" t="n">
        <v>51.5</v>
      </c>
      <c r="B472" s="252" t="n">
        <f aca="false">IF(Calculator!$E$12="YES",IF(A472&lt;Calculator!$G$12,0,MIN(MIN(MIN(MOD(A472*Calculator!$B$12/(Calculator!$D$7*150),1),1-MOD(A472*Calculator!$B$12/(Calculator!$D$7*150),1)),ABS(MOD(A472*Calculator!$B$12/(Calculator!$D$7*150),1)-0.5)),MIN(MIN(MOD(A472*Calculator!$C$12/(Calculator!$D$7*150),1),1-MOD(A472*Calculator!$C$12/(Calculator!$D$7*150),1)),ABS(MOD(A472*Calculator!$C$12/(Calculator!$D$7*150),1)-0.5)),IF(INT(2*A472*Calculator!$C$12/(Calculator!$D$7*150))&gt;INT(2*A472*Calculator!$B$12/(Calculator!$D$7*150)),0,1))),1)</f>
        <v>1</v>
      </c>
      <c r="C472" s="252" t="n">
        <f aca="false">IF(Calculator!$E$13="YES",IF(A472&lt;Calculator!$G$13,0,MIN(MIN(MIN(MOD(A472*Calculator!$B$13/(Calculator!$D$7*150),1),1-MOD(A472*Calculator!$B$13/(Calculator!$D$7*150),1)),ABS(MOD(A472*Calculator!$B$13/(Calculator!$D$7*150),1)-0.5)),MIN(MIN(MOD(A472*Calculator!$C$13/(Calculator!$D$7*150),1),1-MOD(A472*Calculator!$C$13/(Calculator!$D$7*150),1)),ABS(MOD(A472*Calculator!$C$13/(Calculator!$D$7*150),1)-0.5)),IF(INT(2*A472*Calculator!$C$13/(Calculator!$D$7*150))&gt;INT(2*A472*Calculator!$B$13/(Calculator!$D$7*150)),0,1))),1)</f>
        <v>1</v>
      </c>
      <c r="D472" s="252" t="n">
        <f aca="false">IF(Calculator!$E$14="YES",IF(A472&lt;Calculator!$G$14,0,MIN(MIN(MIN(MOD(A472*Calculator!$B$14/(Calculator!$D$7*150),1),1-MOD(A472*Calculator!$B$14/(Calculator!$D$7*150),1)),ABS(MOD(A472*Calculator!$B$14/(Calculator!$D$7*150),1)-0.5)),MIN(MIN(MOD(A472*Calculator!$C$14/(Calculator!$D$7*150),1),1-MOD(A472*Calculator!$C$14/(Calculator!$D$7*150),1)),ABS(MOD(A472*Calculator!$C$14/(Calculator!$D$7*150),1)-0.5)),IF(INT(2*A472*Calculator!$C$14/(Calculator!$D$7*150))&gt;INT(2*A472*Calculator!$B$14/(Calculator!$D$7*150)),0,1))),1)</f>
        <v>1</v>
      </c>
      <c r="E472" s="252" t="n">
        <f aca="false">IF(Calculator!$E$15="YES",IF(A472&lt;Calculator!$G$15,0,MIN(MIN(MIN(MOD(A472*Calculator!$B$15/(Calculator!$D$7*150),1),1-MOD(A472*Calculator!$B$15/(Calculator!$D$7*150),1)),ABS(MOD(A472*Calculator!$B$15/(Calculator!$D$7*150),1)-0.5)),MIN(MIN(MOD(A472*Calculator!$C$15/(Calculator!$D$7*150),1),1-MOD(A472*Calculator!$C$15/(Calculator!$D$7*150),1)),ABS(MOD(A472*Calculator!$C$15/(Calculator!$D$7*150),1)-0.5)),IF(INT(2*A472*Calculator!$C$15/(Calculator!$D$7*150))&gt;INT(2*A472*Calculator!$B$15/(Calculator!$D$7*150)),0,1))),1)</f>
        <v>0.0298245614035086</v>
      </c>
      <c r="F472" s="252" t="n">
        <f aca="false">IF(Calculator!$E$16="YES",IF(A472&lt;Calculator!$G$16,0,MIN(MIN(MIN(MOD(A472*Calculator!$B$16/(Calculator!$D$7*150),1),1-MOD(A472*Calculator!$B$16/(Calculator!$D$7*150),1)),ABS(MOD(A472*Calculator!$B$16/(Calculator!$D$7*150),1)-0.5)),MIN(MIN(MOD(A472*Calculator!$C$16/(Calculator!$D$7*150),1),1-MOD(A472*Calculator!$C$16/(Calculator!$D$7*150),1)),ABS(MOD(A472*Calculator!$C$16/(Calculator!$D$7*150),1)-0.5)),IF(INT(2*A472*Calculator!$C$16/(Calculator!$D$7*150))&gt;INT(2*A472*Calculator!$B$16/(Calculator!$D$7*150)),0,1))),1)</f>
        <v>1</v>
      </c>
      <c r="G472" s="252" t="n">
        <f aca="false">IF(Calculator!$E$17="YES",IF(A472&lt;Calculator!$G$17,0,MIN(MIN(MIN(MOD(A472*Calculator!$B$17/(Calculator!$D$7*150),1),1-MOD(A472*Calculator!$B$17/(Calculator!$D$7*150),1)),ABS(MOD(A472*Calculator!$B$17/(Calculator!$D$7*150),1)-0.5)),MIN(MIN(MOD(A472*Calculator!$C$17/(Calculator!$D$7*150),1),1-MOD(A472*Calculator!$C$17/(Calculator!$D$7*150),1)),ABS(MOD(A472*Calculator!$C$17/(Calculator!$D$7*150),1)-0.5)),IF(INT(2*A472*Calculator!$C$17/(Calculator!$D$7*150))&gt;INT(2*A472*Calculator!$B$17/(Calculator!$D$7*150)),0,1))),1)</f>
        <v>0.0596491228070173</v>
      </c>
      <c r="H472" s="252" t="n">
        <f aca="false">IF(Calculator!$E$18="YES",IF(A472&lt;Calculator!$G$18,0,MIN(MIN(MIN(MOD(A472*Calculator!$B$18/(Calculator!$D$7*150),1),1-MOD(A472*Calculator!$B$18/(Calculator!$D$7*150),1)),ABS(MOD(A472*Calculator!$B$18/(Calculator!$D$7*150),1)-0.5)),MIN(MIN(MOD(A472*Calculator!$C$18/(Calculator!$D$7*150),1),1-MOD(A472*Calculator!$C$18/(Calculator!$D$7*150),1)),ABS(MOD(A472*Calculator!$C$18/(Calculator!$D$7*150),1)-0.5)),IF(INT(2*A472*Calculator!$C$18/(Calculator!$D$7*150))&gt;INT(2*A472*Calculator!$B$18/(Calculator!$D$7*150)),0,1))),1)</f>
        <v>1</v>
      </c>
      <c r="I472" s="252" t="n">
        <f aca="false">IF(Calculator!$E$19="YES",IF(A472&lt;Calculator!$G$19,0,MIN(MIN(MIN(MOD(A472*Calculator!$B$19/(Calculator!$D$7*150),1),1-MOD(A472*Calculator!$B$19/(Calculator!$D$7*150),1)),ABS(MOD(A472*Calculator!$B$19/(Calculator!$D$7*150),1)-0.5)),MIN(MIN(MOD(A472*Calculator!$C$19/(Calculator!$D$7*150),1),1-MOD(A472*Calculator!$C$19/(Calculator!$D$7*150),1)),ABS(MOD(A472*Calculator!$C$19/(Calculator!$D$7*150),1)-0.5)),IF(INT(2*A472*Calculator!$C$19/(Calculator!$D$7*150))&gt;INT(2*A472*Calculator!$B$19/(Calculator!$D$7*150)),0,1))),1)</f>
        <v>1</v>
      </c>
      <c r="J472" s="252" t="n">
        <f aca="false">IF(Calculator!$E$20="YES",IF(A472&lt;Calculator!$G$20,0,MIN(MIN(MIN(MOD(A472*Calculator!$B$20/(Calculator!$D$7*150),1),1-MOD(A472*Calculator!$B$20/(Calculator!$D$7*150),1)),ABS(MOD(A472*Calculator!$B$20/(Calculator!$D$7*150),1)-0.5)),MIN(MIN(MOD(A472*Calculator!$C$20/(Calculator!$D$7*150),1),1-MOD(A472*Calculator!$C$20/(Calculator!$D$7*150),1)),ABS(MOD(A472*Calculator!$C$20/(Calculator!$D$7*150),1)-0.5)),IF(INT(2*A472*Calculator!$C$20/(Calculator!$D$7*150))&gt;INT(2*A472*Calculator!$B$20/(Calculator!$D$7*150)),0,1))),1)</f>
        <v>1</v>
      </c>
      <c r="K472" s="252" t="n">
        <f aca="false">IF(Calculator!$E$21="YES",IF(A472&lt;Calculator!$G$21,0,MIN(MIN(MIN(MOD(A472*Calculator!$B$21/(Calculator!$D$7*150),1),1-MOD(A472*Calculator!$B$21/(Calculator!$D$7*150),1)),ABS(MOD(A472*Calculator!$B$21/(Calculator!$D$7*150),1)-0.5)),MIN(MIN(MOD(A472*Calculator!$C$21/(Calculator!$D$7*150),1),1-MOD(A472*Calculator!$C$21/(Calculator!$D$7*150),1)),ABS(MOD(A472*Calculator!$C$21/(Calculator!$D$7*150),1)-0.5)),IF(INT(2*A472*Calculator!$C$21/(Calculator!$D$7*150))&gt;INT(2*A472*Calculator!$B$21/(Calculator!$D$7*150)),0,1))),1)</f>
        <v>1</v>
      </c>
      <c r="L472" s="252" t="n">
        <f aca="false">IF(Calculator!$E$22="YES",IF(A472&lt;Calculator!$G$22,0,MIN(MIN(MIN(MOD(A472*Calculator!$B$22/(Calculator!$D$7*150),1),1-MOD(A472*Calculator!$B$22/(Calculator!$D$7*150),1)),ABS(MOD(A472*Calculator!$B$22/(Calculator!$D$7*150),1)-0.5)),MIN(MIN(MOD(A472*Calculator!$C$22/(Calculator!$D$7*150),1),1-MOD(A472*Calculator!$C$22/(Calculator!$D$7*150),1)),ABS(MOD(A472*Calculator!$C$22/(Calculator!$D$7*150),1)-0.5)),IF(INT(2*A472*Calculator!$C$22/(Calculator!$D$7*150))&gt;INT(2*A472*Calculator!$B$22/(Calculator!$D$7*150)),0,1))),1)</f>
        <v>1</v>
      </c>
      <c r="M472" s="252" t="n">
        <f aca="false">MIN(B472:L472)</f>
        <v>0.0298245614035086</v>
      </c>
      <c r="N472" s="252" t="n">
        <f aca="false">SUMPRODUCT(($M$7:$M$557&gt;M472)*1)+SUMPRODUCT(($M$7:$M$557=M472)*(ROW($M$7:$M$557)&lt;ROW(M472)))+1</f>
        <v>292</v>
      </c>
      <c r="O472" s="252" t="str">
        <f aca="false">IF(M472&gt;=0.13,"★★★ EXCELLENT",IF(M472&gt;=0.12,"★★  GOOD",IF(M472&gt;=0.07,"★  FAIR",IF(M472&gt;=0.025,"⚠  MARGINAL","✗  AVOID"))))</f>
        <v>⚠  MARGINAL</v>
      </c>
    </row>
    <row r="473" customFormat="false" ht="15" hidden="false" customHeight="true" outlineLevel="0" collapsed="false">
      <c r="A473" s="249" t="n">
        <v>51.6</v>
      </c>
      <c r="B473" s="250" t="n">
        <f aca="false">IF(Calculator!$E$12="YES",IF(A473&lt;Calculator!$G$12,0,MIN(MIN(MIN(MOD(A473*Calculator!$B$12/(Calculator!$D$7*150),1),1-MOD(A473*Calculator!$B$12/(Calculator!$D$7*150),1)),ABS(MOD(A473*Calculator!$B$12/(Calculator!$D$7*150),1)-0.5)),MIN(MIN(MOD(A473*Calculator!$C$12/(Calculator!$D$7*150),1),1-MOD(A473*Calculator!$C$12/(Calculator!$D$7*150),1)),ABS(MOD(A473*Calculator!$C$12/(Calculator!$D$7*150),1)-0.5)),IF(INT(2*A473*Calculator!$C$12/(Calculator!$D$7*150))&gt;INT(2*A473*Calculator!$B$12/(Calculator!$D$7*150)),0,1))),1)</f>
        <v>1</v>
      </c>
      <c r="C473" s="250" t="n">
        <f aca="false">IF(Calculator!$E$13="YES",IF(A473&lt;Calculator!$G$13,0,MIN(MIN(MIN(MOD(A473*Calculator!$B$13/(Calculator!$D$7*150),1),1-MOD(A473*Calculator!$B$13/(Calculator!$D$7*150),1)),ABS(MOD(A473*Calculator!$B$13/(Calculator!$D$7*150),1)-0.5)),MIN(MIN(MOD(A473*Calculator!$C$13/(Calculator!$D$7*150),1),1-MOD(A473*Calculator!$C$13/(Calculator!$D$7*150),1)),ABS(MOD(A473*Calculator!$C$13/(Calculator!$D$7*150),1)-0.5)),IF(INT(2*A473*Calculator!$C$13/(Calculator!$D$7*150))&gt;INT(2*A473*Calculator!$B$13/(Calculator!$D$7*150)),0,1))),1)</f>
        <v>1</v>
      </c>
      <c r="D473" s="250" t="n">
        <f aca="false">IF(Calculator!$E$14="YES",IF(A473&lt;Calculator!$G$14,0,MIN(MIN(MIN(MOD(A473*Calculator!$B$14/(Calculator!$D$7*150),1),1-MOD(A473*Calculator!$B$14/(Calculator!$D$7*150),1)),ABS(MOD(A473*Calculator!$B$14/(Calculator!$D$7*150),1)-0.5)),MIN(MIN(MOD(A473*Calculator!$C$14/(Calculator!$D$7*150),1),1-MOD(A473*Calculator!$C$14/(Calculator!$D$7*150),1)),ABS(MOD(A473*Calculator!$C$14/(Calculator!$D$7*150),1)-0.5)),IF(INT(2*A473*Calculator!$C$14/(Calculator!$D$7*150))&gt;INT(2*A473*Calculator!$B$14/(Calculator!$D$7*150)),0,1))),1)</f>
        <v>1</v>
      </c>
      <c r="E473" s="250" t="n">
        <f aca="false">IF(Calculator!$E$15="YES",IF(A473&lt;Calculator!$G$15,0,MIN(MIN(MIN(MOD(A473*Calculator!$B$15/(Calculator!$D$7*150),1),1-MOD(A473*Calculator!$B$15/(Calculator!$D$7*150),1)),ABS(MOD(A473*Calculator!$B$15/(Calculator!$D$7*150),1)-0.5)),MIN(MIN(MOD(A473*Calculator!$C$15/(Calculator!$D$7*150),1),1-MOD(A473*Calculator!$C$15/(Calculator!$D$7*150),1)),ABS(MOD(A473*Calculator!$C$15/(Calculator!$D$7*150),1)-0.5)),IF(INT(2*A473*Calculator!$C$15/(Calculator!$D$7*150))&gt;INT(2*A473*Calculator!$B$15/(Calculator!$D$7*150)),0,1))),1)</f>
        <v>0.034736842105263</v>
      </c>
      <c r="F473" s="250" t="n">
        <f aca="false">IF(Calculator!$E$16="YES",IF(A473&lt;Calculator!$G$16,0,MIN(MIN(MIN(MOD(A473*Calculator!$B$16/(Calculator!$D$7*150),1),1-MOD(A473*Calculator!$B$16/(Calculator!$D$7*150),1)),ABS(MOD(A473*Calculator!$B$16/(Calculator!$D$7*150),1)-0.5)),MIN(MIN(MOD(A473*Calculator!$C$16/(Calculator!$D$7*150),1),1-MOD(A473*Calculator!$C$16/(Calculator!$D$7*150),1)),ABS(MOD(A473*Calculator!$C$16/(Calculator!$D$7*150),1)-0.5)),IF(INT(2*A473*Calculator!$C$16/(Calculator!$D$7*150))&gt;INT(2*A473*Calculator!$B$16/(Calculator!$D$7*150)),0,1))),1)</f>
        <v>1</v>
      </c>
      <c r="G473" s="250" t="n">
        <f aca="false">IF(Calculator!$E$17="YES",IF(A473&lt;Calculator!$G$17,0,MIN(MIN(MIN(MOD(A473*Calculator!$B$17/(Calculator!$D$7*150),1),1-MOD(A473*Calculator!$B$17/(Calculator!$D$7*150),1)),ABS(MOD(A473*Calculator!$B$17/(Calculator!$D$7*150),1)-0.5)),MIN(MIN(MOD(A473*Calculator!$C$17/(Calculator!$D$7*150),1),1-MOD(A473*Calculator!$C$17/(Calculator!$D$7*150),1)),ABS(MOD(A473*Calculator!$C$17/(Calculator!$D$7*150),1)-0.5)),IF(INT(2*A473*Calculator!$C$17/(Calculator!$D$7*150))&gt;INT(2*A473*Calculator!$B$17/(Calculator!$D$7*150)),0,1))),1)</f>
        <v>0.0694736842105259</v>
      </c>
      <c r="H473" s="250" t="n">
        <f aca="false">IF(Calculator!$E$18="YES",IF(A473&lt;Calculator!$G$18,0,MIN(MIN(MIN(MOD(A473*Calculator!$B$18/(Calculator!$D$7*150),1),1-MOD(A473*Calculator!$B$18/(Calculator!$D$7*150),1)),ABS(MOD(A473*Calculator!$B$18/(Calculator!$D$7*150),1)-0.5)),MIN(MIN(MOD(A473*Calculator!$C$18/(Calculator!$D$7*150),1),1-MOD(A473*Calculator!$C$18/(Calculator!$D$7*150),1)),ABS(MOD(A473*Calculator!$C$18/(Calculator!$D$7*150),1)-0.5)),IF(INT(2*A473*Calculator!$C$18/(Calculator!$D$7*150))&gt;INT(2*A473*Calculator!$B$18/(Calculator!$D$7*150)),0,1))),1)</f>
        <v>1</v>
      </c>
      <c r="I473" s="250" t="n">
        <f aca="false">IF(Calculator!$E$19="YES",IF(A473&lt;Calculator!$G$19,0,MIN(MIN(MIN(MOD(A473*Calculator!$B$19/(Calculator!$D$7*150),1),1-MOD(A473*Calculator!$B$19/(Calculator!$D$7*150),1)),ABS(MOD(A473*Calculator!$B$19/(Calculator!$D$7*150),1)-0.5)),MIN(MIN(MOD(A473*Calculator!$C$19/(Calculator!$D$7*150),1),1-MOD(A473*Calculator!$C$19/(Calculator!$D$7*150),1)),ABS(MOD(A473*Calculator!$C$19/(Calculator!$D$7*150),1)-0.5)),IF(INT(2*A473*Calculator!$C$19/(Calculator!$D$7*150))&gt;INT(2*A473*Calculator!$B$19/(Calculator!$D$7*150)),0,1))),1)</f>
        <v>1</v>
      </c>
      <c r="J473" s="250" t="n">
        <f aca="false">IF(Calculator!$E$20="YES",IF(A473&lt;Calculator!$G$20,0,MIN(MIN(MIN(MOD(A473*Calculator!$B$20/(Calculator!$D$7*150),1),1-MOD(A473*Calculator!$B$20/(Calculator!$D$7*150),1)),ABS(MOD(A473*Calculator!$B$20/(Calculator!$D$7*150),1)-0.5)),MIN(MIN(MOD(A473*Calculator!$C$20/(Calculator!$D$7*150),1),1-MOD(A473*Calculator!$C$20/(Calculator!$D$7*150),1)),ABS(MOD(A473*Calculator!$C$20/(Calculator!$D$7*150),1)-0.5)),IF(INT(2*A473*Calculator!$C$20/(Calculator!$D$7*150))&gt;INT(2*A473*Calculator!$B$20/(Calculator!$D$7*150)),0,1))),1)</f>
        <v>1</v>
      </c>
      <c r="K473" s="250" t="n">
        <f aca="false">IF(Calculator!$E$21="YES",IF(A473&lt;Calculator!$G$21,0,MIN(MIN(MIN(MOD(A473*Calculator!$B$21/(Calculator!$D$7*150),1),1-MOD(A473*Calculator!$B$21/(Calculator!$D$7*150),1)),ABS(MOD(A473*Calculator!$B$21/(Calculator!$D$7*150),1)-0.5)),MIN(MIN(MOD(A473*Calculator!$C$21/(Calculator!$D$7*150),1),1-MOD(A473*Calculator!$C$21/(Calculator!$D$7*150),1)),ABS(MOD(A473*Calculator!$C$21/(Calculator!$D$7*150),1)-0.5)),IF(INT(2*A473*Calculator!$C$21/(Calculator!$D$7*150))&gt;INT(2*A473*Calculator!$B$21/(Calculator!$D$7*150)),0,1))),1)</f>
        <v>1</v>
      </c>
      <c r="L473" s="250" t="n">
        <f aca="false">IF(Calculator!$E$22="YES",IF(A473&lt;Calculator!$G$22,0,MIN(MIN(MIN(MOD(A473*Calculator!$B$22/(Calculator!$D$7*150),1),1-MOD(A473*Calculator!$B$22/(Calculator!$D$7*150),1)),ABS(MOD(A473*Calculator!$B$22/(Calculator!$D$7*150),1)-0.5)),MIN(MIN(MOD(A473*Calculator!$C$22/(Calculator!$D$7*150),1),1-MOD(A473*Calculator!$C$22/(Calculator!$D$7*150),1)),ABS(MOD(A473*Calculator!$C$22/(Calculator!$D$7*150),1)-0.5)),IF(INT(2*A473*Calculator!$C$22/(Calculator!$D$7*150))&gt;INT(2*A473*Calculator!$B$22/(Calculator!$D$7*150)),0,1))),1)</f>
        <v>1</v>
      </c>
      <c r="M473" s="250" t="n">
        <f aca="false">MIN(B473:L473)</f>
        <v>0.034736842105263</v>
      </c>
      <c r="N473" s="250" t="n">
        <f aca="false">SUMPRODUCT(($M$7:$M$557&gt;M473)*1)+SUMPRODUCT(($M$7:$M$557=M473)*(ROW($M$7:$M$557)&lt;ROW(M473)))+1</f>
        <v>279</v>
      </c>
      <c r="O473" s="250" t="str">
        <f aca="false">IF(M473&gt;=0.13,"★★★ EXCELLENT",IF(M473&gt;=0.12,"★★  GOOD",IF(M473&gt;=0.07,"★  FAIR",IF(M473&gt;=0.025,"⚠  MARGINAL","✗  AVOID"))))</f>
        <v>⚠  MARGINAL</v>
      </c>
    </row>
    <row r="474" customFormat="false" ht="15" hidden="false" customHeight="true" outlineLevel="0" collapsed="false">
      <c r="A474" s="251" t="n">
        <v>51.7</v>
      </c>
      <c r="B474" s="252" t="n">
        <f aca="false">IF(Calculator!$E$12="YES",IF(A474&lt;Calculator!$G$12,0,MIN(MIN(MIN(MOD(A474*Calculator!$B$12/(Calculator!$D$7*150),1),1-MOD(A474*Calculator!$B$12/(Calculator!$D$7*150),1)),ABS(MOD(A474*Calculator!$B$12/(Calculator!$D$7*150),1)-0.5)),MIN(MIN(MOD(A474*Calculator!$C$12/(Calculator!$D$7*150),1),1-MOD(A474*Calculator!$C$12/(Calculator!$D$7*150),1)),ABS(MOD(A474*Calculator!$C$12/(Calculator!$D$7*150),1)-0.5)),IF(INT(2*A474*Calculator!$C$12/(Calculator!$D$7*150))&gt;INT(2*A474*Calculator!$B$12/(Calculator!$D$7*150)),0,1))),1)</f>
        <v>1</v>
      </c>
      <c r="C474" s="252" t="n">
        <f aca="false">IF(Calculator!$E$13="YES",IF(A474&lt;Calculator!$G$13,0,MIN(MIN(MIN(MOD(A474*Calculator!$B$13/(Calculator!$D$7*150),1),1-MOD(A474*Calculator!$B$13/(Calculator!$D$7*150),1)),ABS(MOD(A474*Calculator!$B$13/(Calculator!$D$7*150),1)-0.5)),MIN(MIN(MOD(A474*Calculator!$C$13/(Calculator!$D$7*150),1),1-MOD(A474*Calculator!$C$13/(Calculator!$D$7*150),1)),ABS(MOD(A474*Calculator!$C$13/(Calculator!$D$7*150),1)-0.5)),IF(INT(2*A474*Calculator!$C$13/(Calculator!$D$7*150))&gt;INT(2*A474*Calculator!$B$13/(Calculator!$D$7*150)),0,1))),1)</f>
        <v>1</v>
      </c>
      <c r="D474" s="252" t="n">
        <f aca="false">IF(Calculator!$E$14="YES",IF(A474&lt;Calculator!$G$14,0,MIN(MIN(MIN(MOD(A474*Calculator!$B$14/(Calculator!$D$7*150),1),1-MOD(A474*Calculator!$B$14/(Calculator!$D$7*150),1)),ABS(MOD(A474*Calculator!$B$14/(Calculator!$D$7*150),1)-0.5)),MIN(MIN(MOD(A474*Calculator!$C$14/(Calculator!$D$7*150),1),1-MOD(A474*Calculator!$C$14/(Calculator!$D$7*150),1)),ABS(MOD(A474*Calculator!$C$14/(Calculator!$D$7*150),1)-0.5)),IF(INT(2*A474*Calculator!$C$14/(Calculator!$D$7*150))&gt;INT(2*A474*Calculator!$B$14/(Calculator!$D$7*150)),0,1))),1)</f>
        <v>1</v>
      </c>
      <c r="E474" s="252" t="n">
        <f aca="false">IF(Calculator!$E$15="YES",IF(A474&lt;Calculator!$G$15,0,MIN(MIN(MIN(MOD(A474*Calculator!$B$15/(Calculator!$D$7*150),1),1-MOD(A474*Calculator!$B$15/(Calculator!$D$7*150),1)),ABS(MOD(A474*Calculator!$B$15/(Calculator!$D$7*150),1)-0.5)),MIN(MIN(MOD(A474*Calculator!$C$15/(Calculator!$D$7*150),1),1-MOD(A474*Calculator!$C$15/(Calculator!$D$7*150),1)),ABS(MOD(A474*Calculator!$C$15/(Calculator!$D$7*150),1)-0.5)),IF(INT(2*A474*Calculator!$C$15/(Calculator!$D$7*150))&gt;INT(2*A474*Calculator!$B$15/(Calculator!$D$7*150)),0,1))),1)</f>
        <v>0.0396491228070177</v>
      </c>
      <c r="F474" s="252" t="n">
        <f aca="false">IF(Calculator!$E$16="YES",IF(A474&lt;Calculator!$G$16,0,MIN(MIN(MIN(MOD(A474*Calculator!$B$16/(Calculator!$D$7*150),1),1-MOD(A474*Calculator!$B$16/(Calculator!$D$7*150),1)),ABS(MOD(A474*Calculator!$B$16/(Calculator!$D$7*150),1)-0.5)),MIN(MIN(MOD(A474*Calculator!$C$16/(Calculator!$D$7*150),1),1-MOD(A474*Calculator!$C$16/(Calculator!$D$7*150),1)),ABS(MOD(A474*Calculator!$C$16/(Calculator!$D$7*150),1)-0.5)),IF(INT(2*A474*Calculator!$C$16/(Calculator!$D$7*150))&gt;INT(2*A474*Calculator!$B$16/(Calculator!$D$7*150)),0,1))),1)</f>
        <v>1</v>
      </c>
      <c r="G474" s="252" t="n">
        <f aca="false">IF(Calculator!$E$17="YES",IF(A474&lt;Calculator!$G$17,0,MIN(MIN(MIN(MOD(A474*Calculator!$B$17/(Calculator!$D$7*150),1),1-MOD(A474*Calculator!$B$17/(Calculator!$D$7*150),1)),ABS(MOD(A474*Calculator!$B$17/(Calculator!$D$7*150),1)-0.5)),MIN(MIN(MOD(A474*Calculator!$C$17/(Calculator!$D$7*150),1),1-MOD(A474*Calculator!$C$17/(Calculator!$D$7*150),1)),ABS(MOD(A474*Calculator!$C$17/(Calculator!$D$7*150),1)-0.5)),IF(INT(2*A474*Calculator!$C$17/(Calculator!$D$7*150))&gt;INT(2*A474*Calculator!$B$17/(Calculator!$D$7*150)),0,1))),1)</f>
        <v>0.0792982456140354</v>
      </c>
      <c r="H474" s="252" t="n">
        <f aca="false">IF(Calculator!$E$18="YES",IF(A474&lt;Calculator!$G$18,0,MIN(MIN(MIN(MOD(A474*Calculator!$B$18/(Calculator!$D$7*150),1),1-MOD(A474*Calculator!$B$18/(Calculator!$D$7*150),1)),ABS(MOD(A474*Calculator!$B$18/(Calculator!$D$7*150),1)-0.5)),MIN(MIN(MOD(A474*Calculator!$C$18/(Calculator!$D$7*150),1),1-MOD(A474*Calculator!$C$18/(Calculator!$D$7*150),1)),ABS(MOD(A474*Calculator!$C$18/(Calculator!$D$7*150),1)-0.5)),IF(INT(2*A474*Calculator!$C$18/(Calculator!$D$7*150))&gt;INT(2*A474*Calculator!$B$18/(Calculator!$D$7*150)),0,1))),1)</f>
        <v>1</v>
      </c>
      <c r="I474" s="252" t="n">
        <f aca="false">IF(Calculator!$E$19="YES",IF(A474&lt;Calculator!$G$19,0,MIN(MIN(MIN(MOD(A474*Calculator!$B$19/(Calculator!$D$7*150),1),1-MOD(A474*Calculator!$B$19/(Calculator!$D$7*150),1)),ABS(MOD(A474*Calculator!$B$19/(Calculator!$D$7*150),1)-0.5)),MIN(MIN(MOD(A474*Calculator!$C$19/(Calculator!$D$7*150),1),1-MOD(A474*Calculator!$C$19/(Calculator!$D$7*150),1)),ABS(MOD(A474*Calculator!$C$19/(Calculator!$D$7*150),1)-0.5)),IF(INT(2*A474*Calculator!$C$19/(Calculator!$D$7*150))&gt;INT(2*A474*Calculator!$B$19/(Calculator!$D$7*150)),0,1))),1)</f>
        <v>1</v>
      </c>
      <c r="J474" s="252" t="n">
        <f aca="false">IF(Calculator!$E$20="YES",IF(A474&lt;Calculator!$G$20,0,MIN(MIN(MIN(MOD(A474*Calculator!$B$20/(Calculator!$D$7*150),1),1-MOD(A474*Calculator!$B$20/(Calculator!$D$7*150),1)),ABS(MOD(A474*Calculator!$B$20/(Calculator!$D$7*150),1)-0.5)),MIN(MIN(MOD(A474*Calculator!$C$20/(Calculator!$D$7*150),1),1-MOD(A474*Calculator!$C$20/(Calculator!$D$7*150),1)),ABS(MOD(A474*Calculator!$C$20/(Calculator!$D$7*150),1)-0.5)),IF(INT(2*A474*Calculator!$C$20/(Calculator!$D$7*150))&gt;INT(2*A474*Calculator!$B$20/(Calculator!$D$7*150)),0,1))),1)</f>
        <v>1</v>
      </c>
      <c r="K474" s="252" t="n">
        <f aca="false">IF(Calculator!$E$21="YES",IF(A474&lt;Calculator!$G$21,0,MIN(MIN(MIN(MOD(A474*Calculator!$B$21/(Calculator!$D$7*150),1),1-MOD(A474*Calculator!$B$21/(Calculator!$D$7*150),1)),ABS(MOD(A474*Calculator!$B$21/(Calculator!$D$7*150),1)-0.5)),MIN(MIN(MOD(A474*Calculator!$C$21/(Calculator!$D$7*150),1),1-MOD(A474*Calculator!$C$21/(Calculator!$D$7*150),1)),ABS(MOD(A474*Calculator!$C$21/(Calculator!$D$7*150),1)-0.5)),IF(INT(2*A474*Calculator!$C$21/(Calculator!$D$7*150))&gt;INT(2*A474*Calculator!$B$21/(Calculator!$D$7*150)),0,1))),1)</f>
        <v>1</v>
      </c>
      <c r="L474" s="252" t="n">
        <f aca="false">IF(Calculator!$E$22="YES",IF(A474&lt;Calculator!$G$22,0,MIN(MIN(MIN(MOD(A474*Calculator!$B$22/(Calculator!$D$7*150),1),1-MOD(A474*Calculator!$B$22/(Calculator!$D$7*150),1)),ABS(MOD(A474*Calculator!$B$22/(Calculator!$D$7*150),1)-0.5)),MIN(MIN(MOD(A474*Calculator!$C$22/(Calculator!$D$7*150),1),1-MOD(A474*Calculator!$C$22/(Calculator!$D$7*150),1)),ABS(MOD(A474*Calculator!$C$22/(Calculator!$D$7*150),1)-0.5)),IF(INT(2*A474*Calculator!$C$22/(Calculator!$D$7*150))&gt;INT(2*A474*Calculator!$B$22/(Calculator!$D$7*150)),0,1))),1)</f>
        <v>1</v>
      </c>
      <c r="M474" s="252" t="n">
        <f aca="false">MIN(B474:L474)</f>
        <v>0.0396491228070177</v>
      </c>
      <c r="N474" s="252" t="n">
        <f aca="false">SUMPRODUCT(($M$7:$M$557&gt;M474)*1)+SUMPRODUCT(($M$7:$M$557=M474)*(ROW($M$7:$M$557)&lt;ROW(M474)))+1</f>
        <v>264</v>
      </c>
      <c r="O474" s="252" t="str">
        <f aca="false">IF(M474&gt;=0.13,"★★★ EXCELLENT",IF(M474&gt;=0.12,"★★  GOOD",IF(M474&gt;=0.07,"★  FAIR",IF(M474&gt;=0.025,"⚠  MARGINAL","✗  AVOID"))))</f>
        <v>⚠  MARGINAL</v>
      </c>
    </row>
    <row r="475" customFormat="false" ht="15" hidden="false" customHeight="true" outlineLevel="0" collapsed="false">
      <c r="A475" s="249" t="n">
        <v>51.8</v>
      </c>
      <c r="B475" s="250" t="n">
        <f aca="false">IF(Calculator!$E$12="YES",IF(A475&lt;Calculator!$G$12,0,MIN(MIN(MIN(MOD(A475*Calculator!$B$12/(Calculator!$D$7*150),1),1-MOD(A475*Calculator!$B$12/(Calculator!$D$7*150),1)),ABS(MOD(A475*Calculator!$B$12/(Calculator!$D$7*150),1)-0.5)),MIN(MIN(MOD(A475*Calculator!$C$12/(Calculator!$D$7*150),1),1-MOD(A475*Calculator!$C$12/(Calculator!$D$7*150),1)),ABS(MOD(A475*Calculator!$C$12/(Calculator!$D$7*150),1)-0.5)),IF(INT(2*A475*Calculator!$C$12/(Calculator!$D$7*150))&gt;INT(2*A475*Calculator!$B$12/(Calculator!$D$7*150)),0,1))),1)</f>
        <v>1</v>
      </c>
      <c r="C475" s="250" t="n">
        <f aca="false">IF(Calculator!$E$13="YES",IF(A475&lt;Calculator!$G$13,0,MIN(MIN(MIN(MOD(A475*Calculator!$B$13/(Calculator!$D$7*150),1),1-MOD(A475*Calculator!$B$13/(Calculator!$D$7*150),1)),ABS(MOD(A475*Calculator!$B$13/(Calculator!$D$7*150),1)-0.5)),MIN(MIN(MOD(A475*Calculator!$C$13/(Calculator!$D$7*150),1),1-MOD(A475*Calculator!$C$13/(Calculator!$D$7*150),1)),ABS(MOD(A475*Calculator!$C$13/(Calculator!$D$7*150),1)-0.5)),IF(INT(2*A475*Calculator!$C$13/(Calculator!$D$7*150))&gt;INT(2*A475*Calculator!$B$13/(Calculator!$D$7*150)),0,1))),1)</f>
        <v>1</v>
      </c>
      <c r="D475" s="250" t="n">
        <f aca="false">IF(Calculator!$E$14="YES",IF(A475&lt;Calculator!$G$14,0,MIN(MIN(MIN(MOD(A475*Calculator!$B$14/(Calculator!$D$7*150),1),1-MOD(A475*Calculator!$B$14/(Calculator!$D$7*150),1)),ABS(MOD(A475*Calculator!$B$14/(Calculator!$D$7*150),1)-0.5)),MIN(MIN(MOD(A475*Calculator!$C$14/(Calculator!$D$7*150),1),1-MOD(A475*Calculator!$C$14/(Calculator!$D$7*150),1)),ABS(MOD(A475*Calculator!$C$14/(Calculator!$D$7*150),1)-0.5)),IF(INT(2*A475*Calculator!$C$14/(Calculator!$D$7*150))&gt;INT(2*A475*Calculator!$B$14/(Calculator!$D$7*150)),0,1))),1)</f>
        <v>1</v>
      </c>
      <c r="E475" s="250" t="n">
        <f aca="false">IF(Calculator!$E$15="YES",IF(A475&lt;Calculator!$G$15,0,MIN(MIN(MIN(MOD(A475*Calculator!$B$15/(Calculator!$D$7*150),1),1-MOD(A475*Calculator!$B$15/(Calculator!$D$7*150),1)),ABS(MOD(A475*Calculator!$B$15/(Calculator!$D$7*150),1)-0.5)),MIN(MIN(MOD(A475*Calculator!$C$15/(Calculator!$D$7*150),1),1-MOD(A475*Calculator!$C$15/(Calculator!$D$7*150),1)),ABS(MOD(A475*Calculator!$C$15/(Calculator!$D$7*150),1)-0.5)),IF(INT(2*A475*Calculator!$C$15/(Calculator!$D$7*150))&gt;INT(2*A475*Calculator!$B$15/(Calculator!$D$7*150)),0,1))),1)</f>
        <v>0.0445614035087716</v>
      </c>
      <c r="F475" s="250" t="n">
        <f aca="false">IF(Calculator!$E$16="YES",IF(A475&lt;Calculator!$G$16,0,MIN(MIN(MIN(MOD(A475*Calculator!$B$16/(Calculator!$D$7*150),1),1-MOD(A475*Calculator!$B$16/(Calculator!$D$7*150),1)),ABS(MOD(A475*Calculator!$B$16/(Calculator!$D$7*150),1)-0.5)),MIN(MIN(MOD(A475*Calculator!$C$16/(Calculator!$D$7*150),1),1-MOD(A475*Calculator!$C$16/(Calculator!$D$7*150),1)),ABS(MOD(A475*Calculator!$C$16/(Calculator!$D$7*150),1)-0.5)),IF(INT(2*A475*Calculator!$C$16/(Calculator!$D$7*150))&gt;INT(2*A475*Calculator!$B$16/(Calculator!$D$7*150)),0,1))),1)</f>
        <v>1</v>
      </c>
      <c r="G475" s="250" t="n">
        <f aca="false">IF(Calculator!$E$17="YES",IF(A475&lt;Calculator!$G$17,0,MIN(MIN(MIN(MOD(A475*Calculator!$B$17/(Calculator!$D$7*150),1),1-MOD(A475*Calculator!$B$17/(Calculator!$D$7*150),1)),ABS(MOD(A475*Calculator!$B$17/(Calculator!$D$7*150),1)-0.5)),MIN(MIN(MOD(A475*Calculator!$C$17/(Calculator!$D$7*150),1),1-MOD(A475*Calculator!$C$17/(Calculator!$D$7*150),1)),ABS(MOD(A475*Calculator!$C$17/(Calculator!$D$7*150),1)-0.5)),IF(INT(2*A475*Calculator!$C$17/(Calculator!$D$7*150))&gt;INT(2*A475*Calculator!$B$17/(Calculator!$D$7*150)),0,1))),1)</f>
        <v>0.0891228070175432</v>
      </c>
      <c r="H475" s="250" t="n">
        <f aca="false">IF(Calculator!$E$18="YES",IF(A475&lt;Calculator!$G$18,0,MIN(MIN(MIN(MOD(A475*Calculator!$B$18/(Calculator!$D$7*150),1),1-MOD(A475*Calculator!$B$18/(Calculator!$D$7*150),1)),ABS(MOD(A475*Calculator!$B$18/(Calculator!$D$7*150),1)-0.5)),MIN(MIN(MOD(A475*Calculator!$C$18/(Calculator!$D$7*150),1),1-MOD(A475*Calculator!$C$18/(Calculator!$D$7*150),1)),ABS(MOD(A475*Calculator!$C$18/(Calculator!$D$7*150),1)-0.5)),IF(INT(2*A475*Calculator!$C$18/(Calculator!$D$7*150))&gt;INT(2*A475*Calculator!$B$18/(Calculator!$D$7*150)),0,1))),1)</f>
        <v>1</v>
      </c>
      <c r="I475" s="250" t="n">
        <f aca="false">IF(Calculator!$E$19="YES",IF(A475&lt;Calculator!$G$19,0,MIN(MIN(MIN(MOD(A475*Calculator!$B$19/(Calculator!$D$7*150),1),1-MOD(A475*Calculator!$B$19/(Calculator!$D$7*150),1)),ABS(MOD(A475*Calculator!$B$19/(Calculator!$D$7*150),1)-0.5)),MIN(MIN(MOD(A475*Calculator!$C$19/(Calculator!$D$7*150),1),1-MOD(A475*Calculator!$C$19/(Calculator!$D$7*150),1)),ABS(MOD(A475*Calculator!$C$19/(Calculator!$D$7*150),1)-0.5)),IF(INT(2*A475*Calculator!$C$19/(Calculator!$D$7*150))&gt;INT(2*A475*Calculator!$B$19/(Calculator!$D$7*150)),0,1))),1)</f>
        <v>1</v>
      </c>
      <c r="J475" s="250" t="n">
        <f aca="false">IF(Calculator!$E$20="YES",IF(A475&lt;Calculator!$G$20,0,MIN(MIN(MIN(MOD(A475*Calculator!$B$20/(Calculator!$D$7*150),1),1-MOD(A475*Calculator!$B$20/(Calculator!$D$7*150),1)),ABS(MOD(A475*Calculator!$B$20/(Calculator!$D$7*150),1)-0.5)),MIN(MIN(MOD(A475*Calculator!$C$20/(Calculator!$D$7*150),1),1-MOD(A475*Calculator!$C$20/(Calculator!$D$7*150),1)),ABS(MOD(A475*Calculator!$C$20/(Calculator!$D$7*150),1)-0.5)),IF(INT(2*A475*Calculator!$C$20/(Calculator!$D$7*150))&gt;INT(2*A475*Calculator!$B$20/(Calculator!$D$7*150)),0,1))),1)</f>
        <v>1</v>
      </c>
      <c r="K475" s="250" t="n">
        <f aca="false">IF(Calculator!$E$21="YES",IF(A475&lt;Calculator!$G$21,0,MIN(MIN(MIN(MOD(A475*Calculator!$B$21/(Calculator!$D$7*150),1),1-MOD(A475*Calculator!$B$21/(Calculator!$D$7*150),1)),ABS(MOD(A475*Calculator!$B$21/(Calculator!$D$7*150),1)-0.5)),MIN(MIN(MOD(A475*Calculator!$C$21/(Calculator!$D$7*150),1),1-MOD(A475*Calculator!$C$21/(Calculator!$D$7*150),1)),ABS(MOD(A475*Calculator!$C$21/(Calculator!$D$7*150),1)-0.5)),IF(INT(2*A475*Calculator!$C$21/(Calculator!$D$7*150))&gt;INT(2*A475*Calculator!$B$21/(Calculator!$D$7*150)),0,1))),1)</f>
        <v>1</v>
      </c>
      <c r="L475" s="250" t="n">
        <f aca="false">IF(Calculator!$E$22="YES",IF(A475&lt;Calculator!$G$22,0,MIN(MIN(MIN(MOD(A475*Calculator!$B$22/(Calculator!$D$7*150),1),1-MOD(A475*Calculator!$B$22/(Calculator!$D$7*150),1)),ABS(MOD(A475*Calculator!$B$22/(Calculator!$D$7*150),1)-0.5)),MIN(MIN(MOD(A475*Calculator!$C$22/(Calculator!$D$7*150),1),1-MOD(A475*Calculator!$C$22/(Calculator!$D$7*150),1)),ABS(MOD(A475*Calculator!$C$22/(Calculator!$D$7*150),1)-0.5)),IF(INT(2*A475*Calculator!$C$22/(Calculator!$D$7*150))&gt;INT(2*A475*Calculator!$B$22/(Calculator!$D$7*150)),0,1))),1)</f>
        <v>1</v>
      </c>
      <c r="M475" s="250" t="n">
        <f aca="false">MIN(B475:L475)</f>
        <v>0.0445614035087716</v>
      </c>
      <c r="N475" s="250" t="n">
        <f aca="false">SUMPRODUCT(($M$7:$M$557&gt;M475)*1)+SUMPRODUCT(($M$7:$M$557=M475)*(ROW($M$7:$M$557)&lt;ROW(M475)))+1</f>
        <v>249</v>
      </c>
      <c r="O475" s="250" t="str">
        <f aca="false">IF(M475&gt;=0.13,"★★★ EXCELLENT",IF(M475&gt;=0.12,"★★  GOOD",IF(M475&gt;=0.07,"★  FAIR",IF(M475&gt;=0.025,"⚠  MARGINAL","✗  AVOID"))))</f>
        <v>⚠  MARGINAL</v>
      </c>
    </row>
    <row r="476" customFormat="false" ht="15" hidden="false" customHeight="true" outlineLevel="0" collapsed="false">
      <c r="A476" s="251" t="n">
        <v>51.9</v>
      </c>
      <c r="B476" s="252" t="n">
        <f aca="false">IF(Calculator!$E$12="YES",IF(A476&lt;Calculator!$G$12,0,MIN(MIN(MIN(MOD(A476*Calculator!$B$12/(Calculator!$D$7*150),1),1-MOD(A476*Calculator!$B$12/(Calculator!$D$7*150),1)),ABS(MOD(A476*Calculator!$B$12/(Calculator!$D$7*150),1)-0.5)),MIN(MIN(MOD(A476*Calculator!$C$12/(Calculator!$D$7*150),1),1-MOD(A476*Calculator!$C$12/(Calculator!$D$7*150),1)),ABS(MOD(A476*Calculator!$C$12/(Calculator!$D$7*150),1)-0.5)),IF(INT(2*A476*Calculator!$C$12/(Calculator!$D$7*150))&gt;INT(2*A476*Calculator!$B$12/(Calculator!$D$7*150)),0,1))),1)</f>
        <v>1</v>
      </c>
      <c r="C476" s="252" t="n">
        <f aca="false">IF(Calculator!$E$13="YES",IF(A476&lt;Calculator!$G$13,0,MIN(MIN(MIN(MOD(A476*Calculator!$B$13/(Calculator!$D$7*150),1),1-MOD(A476*Calculator!$B$13/(Calculator!$D$7*150),1)),ABS(MOD(A476*Calculator!$B$13/(Calculator!$D$7*150),1)-0.5)),MIN(MIN(MOD(A476*Calculator!$C$13/(Calculator!$D$7*150),1),1-MOD(A476*Calculator!$C$13/(Calculator!$D$7*150),1)),ABS(MOD(A476*Calculator!$C$13/(Calculator!$D$7*150),1)-0.5)),IF(INT(2*A476*Calculator!$C$13/(Calculator!$D$7*150))&gt;INT(2*A476*Calculator!$B$13/(Calculator!$D$7*150)),0,1))),1)</f>
        <v>1</v>
      </c>
      <c r="D476" s="252" t="n">
        <f aca="false">IF(Calculator!$E$14="YES",IF(A476&lt;Calculator!$G$14,0,MIN(MIN(MIN(MOD(A476*Calculator!$B$14/(Calculator!$D$7*150),1),1-MOD(A476*Calculator!$B$14/(Calculator!$D$7*150),1)),ABS(MOD(A476*Calculator!$B$14/(Calculator!$D$7*150),1)-0.5)),MIN(MIN(MOD(A476*Calculator!$C$14/(Calculator!$D$7*150),1),1-MOD(A476*Calculator!$C$14/(Calculator!$D$7*150),1)),ABS(MOD(A476*Calculator!$C$14/(Calculator!$D$7*150),1)-0.5)),IF(INT(2*A476*Calculator!$C$14/(Calculator!$D$7*150))&gt;INT(2*A476*Calculator!$B$14/(Calculator!$D$7*150)),0,1))),1)</f>
        <v>1</v>
      </c>
      <c r="E476" s="252" t="n">
        <f aca="false">IF(Calculator!$E$15="YES",IF(A476&lt;Calculator!$G$15,0,MIN(MIN(MIN(MOD(A476*Calculator!$B$15/(Calculator!$D$7*150),1),1-MOD(A476*Calculator!$B$15/(Calculator!$D$7*150),1)),ABS(MOD(A476*Calculator!$B$15/(Calculator!$D$7*150),1)-0.5)),MIN(MIN(MOD(A476*Calculator!$C$15/(Calculator!$D$7*150),1),1-MOD(A476*Calculator!$C$15/(Calculator!$D$7*150),1)),ABS(MOD(A476*Calculator!$C$15/(Calculator!$D$7*150),1)-0.5)),IF(INT(2*A476*Calculator!$C$15/(Calculator!$D$7*150))&gt;INT(2*A476*Calculator!$B$15/(Calculator!$D$7*150)),0,1))),1)</f>
        <v>0.0494736842105263</v>
      </c>
      <c r="F476" s="252" t="n">
        <f aca="false">IF(Calculator!$E$16="YES",IF(A476&lt;Calculator!$G$16,0,MIN(MIN(MIN(MOD(A476*Calculator!$B$16/(Calculator!$D$7*150),1),1-MOD(A476*Calculator!$B$16/(Calculator!$D$7*150),1)),ABS(MOD(A476*Calculator!$B$16/(Calculator!$D$7*150),1)-0.5)),MIN(MIN(MOD(A476*Calculator!$C$16/(Calculator!$D$7*150),1),1-MOD(A476*Calculator!$C$16/(Calculator!$D$7*150),1)),ABS(MOD(A476*Calculator!$C$16/(Calculator!$D$7*150),1)-0.5)),IF(INT(2*A476*Calculator!$C$16/(Calculator!$D$7*150))&gt;INT(2*A476*Calculator!$B$16/(Calculator!$D$7*150)),0,1))),1)</f>
        <v>1</v>
      </c>
      <c r="G476" s="252" t="n">
        <f aca="false">IF(Calculator!$E$17="YES",IF(A476&lt;Calculator!$G$17,0,MIN(MIN(MIN(MOD(A476*Calculator!$B$17/(Calculator!$D$7*150),1),1-MOD(A476*Calculator!$B$17/(Calculator!$D$7*150),1)),ABS(MOD(A476*Calculator!$B$17/(Calculator!$D$7*150),1)-0.5)),MIN(MIN(MOD(A476*Calculator!$C$17/(Calculator!$D$7*150),1),1-MOD(A476*Calculator!$C$17/(Calculator!$D$7*150),1)),ABS(MOD(A476*Calculator!$C$17/(Calculator!$D$7*150),1)-0.5)),IF(INT(2*A476*Calculator!$C$17/(Calculator!$D$7*150))&gt;INT(2*A476*Calculator!$B$17/(Calculator!$D$7*150)),0,1))),1)</f>
        <v>0.0989473684210527</v>
      </c>
      <c r="H476" s="252" t="n">
        <f aca="false">IF(Calculator!$E$18="YES",IF(A476&lt;Calculator!$G$18,0,MIN(MIN(MIN(MOD(A476*Calculator!$B$18/(Calculator!$D$7*150),1),1-MOD(A476*Calculator!$B$18/(Calculator!$D$7*150),1)),ABS(MOD(A476*Calculator!$B$18/(Calculator!$D$7*150),1)-0.5)),MIN(MIN(MOD(A476*Calculator!$C$18/(Calculator!$D$7*150),1),1-MOD(A476*Calculator!$C$18/(Calculator!$D$7*150),1)),ABS(MOD(A476*Calculator!$C$18/(Calculator!$D$7*150),1)-0.5)),IF(INT(2*A476*Calculator!$C$18/(Calculator!$D$7*150))&gt;INT(2*A476*Calculator!$B$18/(Calculator!$D$7*150)),0,1))),1)</f>
        <v>1</v>
      </c>
      <c r="I476" s="252" t="n">
        <f aca="false">IF(Calculator!$E$19="YES",IF(A476&lt;Calculator!$G$19,0,MIN(MIN(MIN(MOD(A476*Calculator!$B$19/(Calculator!$D$7*150),1),1-MOD(A476*Calculator!$B$19/(Calculator!$D$7*150),1)),ABS(MOD(A476*Calculator!$B$19/(Calculator!$D$7*150),1)-0.5)),MIN(MIN(MOD(A476*Calculator!$C$19/(Calculator!$D$7*150),1),1-MOD(A476*Calculator!$C$19/(Calculator!$D$7*150),1)),ABS(MOD(A476*Calculator!$C$19/(Calculator!$D$7*150),1)-0.5)),IF(INT(2*A476*Calculator!$C$19/(Calculator!$D$7*150))&gt;INT(2*A476*Calculator!$B$19/(Calculator!$D$7*150)),0,1))),1)</f>
        <v>1</v>
      </c>
      <c r="J476" s="252" t="n">
        <f aca="false">IF(Calculator!$E$20="YES",IF(A476&lt;Calculator!$G$20,0,MIN(MIN(MIN(MOD(A476*Calculator!$B$20/(Calculator!$D$7*150),1),1-MOD(A476*Calculator!$B$20/(Calculator!$D$7*150),1)),ABS(MOD(A476*Calculator!$B$20/(Calculator!$D$7*150),1)-0.5)),MIN(MIN(MOD(A476*Calculator!$C$20/(Calculator!$D$7*150),1),1-MOD(A476*Calculator!$C$20/(Calculator!$D$7*150),1)),ABS(MOD(A476*Calculator!$C$20/(Calculator!$D$7*150),1)-0.5)),IF(INT(2*A476*Calculator!$C$20/(Calculator!$D$7*150))&gt;INT(2*A476*Calculator!$B$20/(Calculator!$D$7*150)),0,1))),1)</f>
        <v>1</v>
      </c>
      <c r="K476" s="252" t="n">
        <f aca="false">IF(Calculator!$E$21="YES",IF(A476&lt;Calculator!$G$21,0,MIN(MIN(MIN(MOD(A476*Calculator!$B$21/(Calculator!$D$7*150),1),1-MOD(A476*Calculator!$B$21/(Calculator!$D$7*150),1)),ABS(MOD(A476*Calculator!$B$21/(Calculator!$D$7*150),1)-0.5)),MIN(MIN(MOD(A476*Calculator!$C$21/(Calculator!$D$7*150),1),1-MOD(A476*Calculator!$C$21/(Calculator!$D$7*150),1)),ABS(MOD(A476*Calculator!$C$21/(Calculator!$D$7*150),1)-0.5)),IF(INT(2*A476*Calculator!$C$21/(Calculator!$D$7*150))&gt;INT(2*A476*Calculator!$B$21/(Calculator!$D$7*150)),0,1))),1)</f>
        <v>1</v>
      </c>
      <c r="L476" s="252" t="n">
        <f aca="false">IF(Calculator!$E$22="YES",IF(A476&lt;Calculator!$G$22,0,MIN(MIN(MIN(MOD(A476*Calculator!$B$22/(Calculator!$D$7*150),1),1-MOD(A476*Calculator!$B$22/(Calculator!$D$7*150),1)),ABS(MOD(A476*Calculator!$B$22/(Calculator!$D$7*150),1)-0.5)),MIN(MIN(MOD(A476*Calculator!$C$22/(Calculator!$D$7*150),1),1-MOD(A476*Calculator!$C$22/(Calculator!$D$7*150),1)),ABS(MOD(A476*Calculator!$C$22/(Calculator!$D$7*150),1)-0.5)),IF(INT(2*A476*Calculator!$C$22/(Calculator!$D$7*150))&gt;INT(2*A476*Calculator!$B$22/(Calculator!$D$7*150)),0,1))),1)</f>
        <v>1</v>
      </c>
      <c r="M476" s="252" t="n">
        <f aca="false">MIN(B476:L476)</f>
        <v>0.0494736842105263</v>
      </c>
      <c r="N476" s="252" t="n">
        <f aca="false">SUMPRODUCT(($M$7:$M$557&gt;M476)*1)+SUMPRODUCT(($M$7:$M$557=M476)*(ROW($M$7:$M$557)&lt;ROW(M476)))+1</f>
        <v>234</v>
      </c>
      <c r="O476" s="252" t="str">
        <f aca="false">IF(M476&gt;=0.13,"★★★ EXCELLENT",IF(M476&gt;=0.12,"★★  GOOD",IF(M476&gt;=0.07,"★  FAIR",IF(M476&gt;=0.025,"⚠  MARGINAL","✗  AVOID"))))</f>
        <v>⚠  MARGINAL</v>
      </c>
    </row>
    <row r="477" customFormat="false" ht="15" hidden="false" customHeight="true" outlineLevel="0" collapsed="false">
      <c r="A477" s="249" t="n">
        <v>52</v>
      </c>
      <c r="B477" s="250" t="n">
        <f aca="false">IF(Calculator!$E$12="YES",IF(A477&lt;Calculator!$G$12,0,MIN(MIN(MIN(MOD(A477*Calculator!$B$12/(Calculator!$D$7*150),1),1-MOD(A477*Calculator!$B$12/(Calculator!$D$7*150),1)),ABS(MOD(A477*Calculator!$B$12/(Calculator!$D$7*150),1)-0.5)),MIN(MIN(MOD(A477*Calculator!$C$12/(Calculator!$D$7*150),1),1-MOD(A477*Calculator!$C$12/(Calculator!$D$7*150),1)),ABS(MOD(A477*Calculator!$C$12/(Calculator!$D$7*150),1)-0.5)),IF(INT(2*A477*Calculator!$C$12/(Calculator!$D$7*150))&gt;INT(2*A477*Calculator!$B$12/(Calculator!$D$7*150)),0,1))),1)</f>
        <v>1</v>
      </c>
      <c r="C477" s="250" t="n">
        <f aca="false">IF(Calculator!$E$13="YES",IF(A477&lt;Calculator!$G$13,0,MIN(MIN(MIN(MOD(A477*Calculator!$B$13/(Calculator!$D$7*150),1),1-MOD(A477*Calculator!$B$13/(Calculator!$D$7*150),1)),ABS(MOD(A477*Calculator!$B$13/(Calculator!$D$7*150),1)-0.5)),MIN(MIN(MOD(A477*Calculator!$C$13/(Calculator!$D$7*150),1),1-MOD(A477*Calculator!$C$13/(Calculator!$D$7*150),1)),ABS(MOD(A477*Calculator!$C$13/(Calculator!$D$7*150),1)-0.5)),IF(INT(2*A477*Calculator!$C$13/(Calculator!$D$7*150))&gt;INT(2*A477*Calculator!$B$13/(Calculator!$D$7*150)),0,1))),1)</f>
        <v>1</v>
      </c>
      <c r="D477" s="250" t="n">
        <f aca="false">IF(Calculator!$E$14="YES",IF(A477&lt;Calculator!$G$14,0,MIN(MIN(MIN(MOD(A477*Calculator!$B$14/(Calculator!$D$7*150),1),1-MOD(A477*Calculator!$B$14/(Calculator!$D$7*150),1)),ABS(MOD(A477*Calculator!$B$14/(Calculator!$D$7*150),1)-0.5)),MIN(MIN(MOD(A477*Calculator!$C$14/(Calculator!$D$7*150),1),1-MOD(A477*Calculator!$C$14/(Calculator!$D$7*150),1)),ABS(MOD(A477*Calculator!$C$14/(Calculator!$D$7*150),1)-0.5)),IF(INT(2*A477*Calculator!$C$14/(Calculator!$D$7*150))&gt;INT(2*A477*Calculator!$B$14/(Calculator!$D$7*150)),0,1))),1)</f>
        <v>1</v>
      </c>
      <c r="E477" s="250" t="n">
        <f aca="false">IF(Calculator!$E$15="YES",IF(A477&lt;Calculator!$G$15,0,MIN(MIN(MIN(MOD(A477*Calculator!$B$15/(Calculator!$D$7*150),1),1-MOD(A477*Calculator!$B$15/(Calculator!$D$7*150),1)),ABS(MOD(A477*Calculator!$B$15/(Calculator!$D$7*150),1)-0.5)),MIN(MIN(MOD(A477*Calculator!$C$15/(Calculator!$D$7*150),1),1-MOD(A477*Calculator!$C$15/(Calculator!$D$7*150),1)),ABS(MOD(A477*Calculator!$C$15/(Calculator!$D$7*150),1)-0.5)),IF(INT(2*A477*Calculator!$C$15/(Calculator!$D$7*150))&gt;INT(2*A477*Calculator!$B$15/(Calculator!$D$7*150)),0,1))),1)</f>
        <v>0.0543859649122807</v>
      </c>
      <c r="F477" s="250" t="n">
        <f aca="false">IF(Calculator!$E$16="YES",IF(A477&lt;Calculator!$G$16,0,MIN(MIN(MIN(MOD(A477*Calculator!$B$16/(Calculator!$D$7*150),1),1-MOD(A477*Calculator!$B$16/(Calculator!$D$7*150),1)),ABS(MOD(A477*Calculator!$B$16/(Calculator!$D$7*150),1)-0.5)),MIN(MIN(MOD(A477*Calculator!$C$16/(Calculator!$D$7*150),1),1-MOD(A477*Calculator!$C$16/(Calculator!$D$7*150),1)),ABS(MOD(A477*Calculator!$C$16/(Calculator!$D$7*150),1)-0.5)),IF(INT(2*A477*Calculator!$C$16/(Calculator!$D$7*150))&gt;INT(2*A477*Calculator!$B$16/(Calculator!$D$7*150)),0,1))),1)</f>
        <v>1</v>
      </c>
      <c r="G477" s="250" t="n">
        <f aca="false">IF(Calculator!$E$17="YES",IF(A477&lt;Calculator!$G$17,0,MIN(MIN(MIN(MOD(A477*Calculator!$B$17/(Calculator!$D$7*150),1),1-MOD(A477*Calculator!$B$17/(Calculator!$D$7*150),1)),ABS(MOD(A477*Calculator!$B$17/(Calculator!$D$7*150),1)-0.5)),MIN(MIN(MOD(A477*Calculator!$C$17/(Calculator!$D$7*150),1),1-MOD(A477*Calculator!$C$17/(Calculator!$D$7*150),1)),ABS(MOD(A477*Calculator!$C$17/(Calculator!$D$7*150),1)-0.5)),IF(INT(2*A477*Calculator!$C$17/(Calculator!$D$7*150))&gt;INT(2*A477*Calculator!$B$17/(Calculator!$D$7*150)),0,1))),1)</f>
        <v>0.108771929824561</v>
      </c>
      <c r="H477" s="250" t="n">
        <f aca="false">IF(Calculator!$E$18="YES",IF(A477&lt;Calculator!$G$18,0,MIN(MIN(MIN(MOD(A477*Calculator!$B$18/(Calculator!$D$7*150),1),1-MOD(A477*Calculator!$B$18/(Calculator!$D$7*150),1)),ABS(MOD(A477*Calculator!$B$18/(Calculator!$D$7*150),1)-0.5)),MIN(MIN(MOD(A477*Calculator!$C$18/(Calculator!$D$7*150),1),1-MOD(A477*Calculator!$C$18/(Calculator!$D$7*150),1)),ABS(MOD(A477*Calculator!$C$18/(Calculator!$D$7*150),1)-0.5)),IF(INT(2*A477*Calculator!$C$18/(Calculator!$D$7*150))&gt;INT(2*A477*Calculator!$B$18/(Calculator!$D$7*150)),0,1))),1)</f>
        <v>1</v>
      </c>
      <c r="I477" s="250" t="n">
        <f aca="false">IF(Calculator!$E$19="YES",IF(A477&lt;Calculator!$G$19,0,MIN(MIN(MIN(MOD(A477*Calculator!$B$19/(Calculator!$D$7*150),1),1-MOD(A477*Calculator!$B$19/(Calculator!$D$7*150),1)),ABS(MOD(A477*Calculator!$B$19/(Calculator!$D$7*150),1)-0.5)),MIN(MIN(MOD(A477*Calculator!$C$19/(Calculator!$D$7*150),1),1-MOD(A477*Calculator!$C$19/(Calculator!$D$7*150),1)),ABS(MOD(A477*Calculator!$C$19/(Calculator!$D$7*150),1)-0.5)),IF(INT(2*A477*Calculator!$C$19/(Calculator!$D$7*150))&gt;INT(2*A477*Calculator!$B$19/(Calculator!$D$7*150)),0,1))),1)</f>
        <v>1</v>
      </c>
      <c r="J477" s="250" t="n">
        <f aca="false">IF(Calculator!$E$20="YES",IF(A477&lt;Calculator!$G$20,0,MIN(MIN(MIN(MOD(A477*Calculator!$B$20/(Calculator!$D$7*150),1),1-MOD(A477*Calculator!$B$20/(Calculator!$D$7*150),1)),ABS(MOD(A477*Calculator!$B$20/(Calculator!$D$7*150),1)-0.5)),MIN(MIN(MOD(A477*Calculator!$C$20/(Calculator!$D$7*150),1),1-MOD(A477*Calculator!$C$20/(Calculator!$D$7*150),1)),ABS(MOD(A477*Calculator!$C$20/(Calculator!$D$7*150),1)-0.5)),IF(INT(2*A477*Calculator!$C$20/(Calculator!$D$7*150))&gt;INT(2*A477*Calculator!$B$20/(Calculator!$D$7*150)),0,1))),1)</f>
        <v>1</v>
      </c>
      <c r="K477" s="250" t="n">
        <f aca="false">IF(Calculator!$E$21="YES",IF(A477&lt;Calculator!$G$21,0,MIN(MIN(MIN(MOD(A477*Calculator!$B$21/(Calculator!$D$7*150),1),1-MOD(A477*Calculator!$B$21/(Calculator!$D$7*150),1)),ABS(MOD(A477*Calculator!$B$21/(Calculator!$D$7*150),1)-0.5)),MIN(MIN(MOD(A477*Calculator!$C$21/(Calculator!$D$7*150),1),1-MOD(A477*Calculator!$C$21/(Calculator!$D$7*150),1)),ABS(MOD(A477*Calculator!$C$21/(Calculator!$D$7*150),1)-0.5)),IF(INT(2*A477*Calculator!$C$21/(Calculator!$D$7*150))&gt;INT(2*A477*Calculator!$B$21/(Calculator!$D$7*150)),0,1))),1)</f>
        <v>1</v>
      </c>
      <c r="L477" s="250" t="n">
        <f aca="false">IF(Calculator!$E$22="YES",IF(A477&lt;Calculator!$G$22,0,MIN(MIN(MIN(MOD(A477*Calculator!$B$22/(Calculator!$D$7*150),1),1-MOD(A477*Calculator!$B$22/(Calculator!$D$7*150),1)),ABS(MOD(A477*Calculator!$B$22/(Calculator!$D$7*150),1)-0.5)),MIN(MIN(MOD(A477*Calculator!$C$22/(Calculator!$D$7*150),1),1-MOD(A477*Calculator!$C$22/(Calculator!$D$7*150),1)),ABS(MOD(A477*Calculator!$C$22/(Calculator!$D$7*150),1)-0.5)),IF(INT(2*A477*Calculator!$C$22/(Calculator!$D$7*150))&gt;INT(2*A477*Calculator!$B$22/(Calculator!$D$7*150)),0,1))),1)</f>
        <v>1</v>
      </c>
      <c r="M477" s="250" t="n">
        <f aca="false">MIN(B477:L477)</f>
        <v>0.0543859649122807</v>
      </c>
      <c r="N477" s="250" t="n">
        <f aca="false">SUMPRODUCT(($M$7:$M$557&gt;M477)*1)+SUMPRODUCT(($M$7:$M$557=M477)*(ROW($M$7:$M$557)&lt;ROW(M477)))+1</f>
        <v>219</v>
      </c>
      <c r="O477" s="250" t="str">
        <f aca="false">IF(M477&gt;=0.13,"★★★ EXCELLENT",IF(M477&gt;=0.12,"★★  GOOD",IF(M477&gt;=0.07,"★  FAIR",IF(M477&gt;=0.025,"⚠  MARGINAL","✗  AVOID"))))</f>
        <v>⚠  MARGINAL</v>
      </c>
    </row>
    <row r="478" customFormat="false" ht="15" hidden="false" customHeight="true" outlineLevel="0" collapsed="false">
      <c r="A478" s="251" t="n">
        <v>52.1</v>
      </c>
      <c r="B478" s="252" t="n">
        <f aca="false">IF(Calculator!$E$12="YES",IF(A478&lt;Calculator!$G$12,0,MIN(MIN(MIN(MOD(A478*Calculator!$B$12/(Calculator!$D$7*150),1),1-MOD(A478*Calculator!$B$12/(Calculator!$D$7*150),1)),ABS(MOD(A478*Calculator!$B$12/(Calculator!$D$7*150),1)-0.5)),MIN(MIN(MOD(A478*Calculator!$C$12/(Calculator!$D$7*150),1),1-MOD(A478*Calculator!$C$12/(Calculator!$D$7*150),1)),ABS(MOD(A478*Calculator!$C$12/(Calculator!$D$7*150),1)-0.5)),IF(INT(2*A478*Calculator!$C$12/(Calculator!$D$7*150))&gt;INT(2*A478*Calculator!$B$12/(Calculator!$D$7*150)),0,1))),1)</f>
        <v>1</v>
      </c>
      <c r="C478" s="252" t="n">
        <f aca="false">IF(Calculator!$E$13="YES",IF(A478&lt;Calculator!$G$13,0,MIN(MIN(MIN(MOD(A478*Calculator!$B$13/(Calculator!$D$7*150),1),1-MOD(A478*Calculator!$B$13/(Calculator!$D$7*150),1)),ABS(MOD(A478*Calculator!$B$13/(Calculator!$D$7*150),1)-0.5)),MIN(MIN(MOD(A478*Calculator!$C$13/(Calculator!$D$7*150),1),1-MOD(A478*Calculator!$C$13/(Calculator!$D$7*150),1)),ABS(MOD(A478*Calculator!$C$13/(Calculator!$D$7*150),1)-0.5)),IF(INT(2*A478*Calculator!$C$13/(Calculator!$D$7*150))&gt;INT(2*A478*Calculator!$B$13/(Calculator!$D$7*150)),0,1))),1)</f>
        <v>1</v>
      </c>
      <c r="D478" s="252" t="n">
        <f aca="false">IF(Calculator!$E$14="YES",IF(A478&lt;Calculator!$G$14,0,MIN(MIN(MIN(MOD(A478*Calculator!$B$14/(Calculator!$D$7*150),1),1-MOD(A478*Calculator!$B$14/(Calculator!$D$7*150),1)),ABS(MOD(A478*Calculator!$B$14/(Calculator!$D$7*150),1)-0.5)),MIN(MIN(MOD(A478*Calculator!$C$14/(Calculator!$D$7*150),1),1-MOD(A478*Calculator!$C$14/(Calculator!$D$7*150),1)),ABS(MOD(A478*Calculator!$C$14/(Calculator!$D$7*150),1)-0.5)),IF(INT(2*A478*Calculator!$C$14/(Calculator!$D$7*150))&gt;INT(2*A478*Calculator!$B$14/(Calculator!$D$7*150)),0,1))),1)</f>
        <v>1</v>
      </c>
      <c r="E478" s="252" t="n">
        <f aca="false">IF(Calculator!$E$15="YES",IF(A478&lt;Calculator!$G$15,0,MIN(MIN(MIN(MOD(A478*Calculator!$B$15/(Calculator!$D$7*150),1),1-MOD(A478*Calculator!$B$15/(Calculator!$D$7*150),1)),ABS(MOD(A478*Calculator!$B$15/(Calculator!$D$7*150),1)-0.5)),MIN(MIN(MOD(A478*Calculator!$C$15/(Calculator!$D$7*150),1),1-MOD(A478*Calculator!$C$15/(Calculator!$D$7*150),1)),ABS(MOD(A478*Calculator!$C$15/(Calculator!$D$7*150),1)-0.5)),IF(INT(2*A478*Calculator!$C$15/(Calculator!$D$7*150))&gt;INT(2*A478*Calculator!$B$15/(Calculator!$D$7*150)),0,1))),1)</f>
        <v>0.059298245614035</v>
      </c>
      <c r="F478" s="252" t="n">
        <f aca="false">IF(Calculator!$E$16="YES",IF(A478&lt;Calculator!$G$16,0,MIN(MIN(MIN(MOD(A478*Calculator!$B$16/(Calculator!$D$7*150),1),1-MOD(A478*Calculator!$B$16/(Calculator!$D$7*150),1)),ABS(MOD(A478*Calculator!$B$16/(Calculator!$D$7*150),1)-0.5)),MIN(MIN(MOD(A478*Calculator!$C$16/(Calculator!$D$7*150),1),1-MOD(A478*Calculator!$C$16/(Calculator!$D$7*150),1)),ABS(MOD(A478*Calculator!$C$16/(Calculator!$D$7*150),1)-0.5)),IF(INT(2*A478*Calculator!$C$16/(Calculator!$D$7*150))&gt;INT(2*A478*Calculator!$B$16/(Calculator!$D$7*150)),0,1))),1)</f>
        <v>1</v>
      </c>
      <c r="G478" s="252" t="n">
        <f aca="false">IF(Calculator!$E$17="YES",IF(A478&lt;Calculator!$G$17,0,MIN(MIN(MIN(MOD(A478*Calculator!$B$17/(Calculator!$D$7*150),1),1-MOD(A478*Calculator!$B$17/(Calculator!$D$7*150),1)),ABS(MOD(A478*Calculator!$B$17/(Calculator!$D$7*150),1)-0.5)),MIN(MIN(MOD(A478*Calculator!$C$17/(Calculator!$D$7*150),1),1-MOD(A478*Calculator!$C$17/(Calculator!$D$7*150),1)),ABS(MOD(A478*Calculator!$C$17/(Calculator!$D$7*150),1)-0.5)),IF(INT(2*A478*Calculator!$C$17/(Calculator!$D$7*150))&gt;INT(2*A478*Calculator!$B$17/(Calculator!$D$7*150)),0,1))),1)</f>
        <v>0.11859649122807</v>
      </c>
      <c r="H478" s="252" t="n">
        <f aca="false">IF(Calculator!$E$18="YES",IF(A478&lt;Calculator!$G$18,0,MIN(MIN(MIN(MOD(A478*Calculator!$B$18/(Calculator!$D$7*150),1),1-MOD(A478*Calculator!$B$18/(Calculator!$D$7*150),1)),ABS(MOD(A478*Calculator!$B$18/(Calculator!$D$7*150),1)-0.5)),MIN(MIN(MOD(A478*Calculator!$C$18/(Calculator!$D$7*150),1),1-MOD(A478*Calculator!$C$18/(Calculator!$D$7*150),1)),ABS(MOD(A478*Calculator!$C$18/(Calculator!$D$7*150),1)-0.5)),IF(INT(2*A478*Calculator!$C$18/(Calculator!$D$7*150))&gt;INT(2*A478*Calculator!$B$18/(Calculator!$D$7*150)),0,1))),1)</f>
        <v>1</v>
      </c>
      <c r="I478" s="252" t="n">
        <f aca="false">IF(Calculator!$E$19="YES",IF(A478&lt;Calculator!$G$19,0,MIN(MIN(MIN(MOD(A478*Calculator!$B$19/(Calculator!$D$7*150),1),1-MOD(A478*Calculator!$B$19/(Calculator!$D$7*150),1)),ABS(MOD(A478*Calculator!$B$19/(Calculator!$D$7*150),1)-0.5)),MIN(MIN(MOD(A478*Calculator!$C$19/(Calculator!$D$7*150),1),1-MOD(A478*Calculator!$C$19/(Calculator!$D$7*150),1)),ABS(MOD(A478*Calculator!$C$19/(Calculator!$D$7*150),1)-0.5)),IF(INT(2*A478*Calculator!$C$19/(Calculator!$D$7*150))&gt;INT(2*A478*Calculator!$B$19/(Calculator!$D$7*150)),0,1))),1)</f>
        <v>1</v>
      </c>
      <c r="J478" s="252" t="n">
        <f aca="false">IF(Calculator!$E$20="YES",IF(A478&lt;Calculator!$G$20,0,MIN(MIN(MIN(MOD(A478*Calculator!$B$20/(Calculator!$D$7*150),1),1-MOD(A478*Calculator!$B$20/(Calculator!$D$7*150),1)),ABS(MOD(A478*Calculator!$B$20/(Calculator!$D$7*150),1)-0.5)),MIN(MIN(MOD(A478*Calculator!$C$20/(Calculator!$D$7*150),1),1-MOD(A478*Calculator!$C$20/(Calculator!$D$7*150),1)),ABS(MOD(A478*Calculator!$C$20/(Calculator!$D$7*150),1)-0.5)),IF(INT(2*A478*Calculator!$C$20/(Calculator!$D$7*150))&gt;INT(2*A478*Calculator!$B$20/(Calculator!$D$7*150)),0,1))),1)</f>
        <v>1</v>
      </c>
      <c r="K478" s="252" t="n">
        <f aca="false">IF(Calculator!$E$21="YES",IF(A478&lt;Calculator!$G$21,0,MIN(MIN(MIN(MOD(A478*Calculator!$B$21/(Calculator!$D$7*150),1),1-MOD(A478*Calculator!$B$21/(Calculator!$D$7*150),1)),ABS(MOD(A478*Calculator!$B$21/(Calculator!$D$7*150),1)-0.5)),MIN(MIN(MOD(A478*Calculator!$C$21/(Calculator!$D$7*150),1),1-MOD(A478*Calculator!$C$21/(Calculator!$D$7*150),1)),ABS(MOD(A478*Calculator!$C$21/(Calculator!$D$7*150),1)-0.5)),IF(INT(2*A478*Calculator!$C$21/(Calculator!$D$7*150))&gt;INT(2*A478*Calculator!$B$21/(Calculator!$D$7*150)),0,1))),1)</f>
        <v>1</v>
      </c>
      <c r="L478" s="252" t="n">
        <f aca="false">IF(Calculator!$E$22="YES",IF(A478&lt;Calculator!$G$22,0,MIN(MIN(MIN(MOD(A478*Calculator!$B$22/(Calculator!$D$7*150),1),1-MOD(A478*Calculator!$B$22/(Calculator!$D$7*150),1)),ABS(MOD(A478*Calculator!$B$22/(Calculator!$D$7*150),1)-0.5)),MIN(MIN(MOD(A478*Calculator!$C$22/(Calculator!$D$7*150),1),1-MOD(A478*Calculator!$C$22/(Calculator!$D$7*150),1)),ABS(MOD(A478*Calculator!$C$22/(Calculator!$D$7*150),1)-0.5)),IF(INT(2*A478*Calculator!$C$22/(Calculator!$D$7*150))&gt;INT(2*A478*Calculator!$B$22/(Calculator!$D$7*150)),0,1))),1)</f>
        <v>1</v>
      </c>
      <c r="M478" s="252" t="n">
        <f aca="false">MIN(B478:L478)</f>
        <v>0.059298245614035</v>
      </c>
      <c r="N478" s="252" t="n">
        <f aca="false">SUMPRODUCT(($M$7:$M$557&gt;M478)*1)+SUMPRODUCT(($M$7:$M$557=M478)*(ROW($M$7:$M$557)&lt;ROW(M478)))+1</f>
        <v>205</v>
      </c>
      <c r="O478" s="252" t="str">
        <f aca="false">IF(M478&gt;=0.13,"★★★ EXCELLENT",IF(M478&gt;=0.12,"★★  GOOD",IF(M478&gt;=0.07,"★  FAIR",IF(M478&gt;=0.025,"⚠  MARGINAL","✗  AVOID"))))</f>
        <v>⚠  MARGINAL</v>
      </c>
    </row>
    <row r="479" customFormat="false" ht="15" hidden="false" customHeight="true" outlineLevel="0" collapsed="false">
      <c r="A479" s="249" t="n">
        <v>52.2</v>
      </c>
      <c r="B479" s="250" t="n">
        <f aca="false">IF(Calculator!$E$12="YES",IF(A479&lt;Calculator!$G$12,0,MIN(MIN(MIN(MOD(A479*Calculator!$B$12/(Calculator!$D$7*150),1),1-MOD(A479*Calculator!$B$12/(Calculator!$D$7*150),1)),ABS(MOD(A479*Calculator!$B$12/(Calculator!$D$7*150),1)-0.5)),MIN(MIN(MOD(A479*Calculator!$C$12/(Calculator!$D$7*150),1),1-MOD(A479*Calculator!$C$12/(Calculator!$D$7*150),1)),ABS(MOD(A479*Calculator!$C$12/(Calculator!$D$7*150),1)-0.5)),IF(INT(2*A479*Calculator!$C$12/(Calculator!$D$7*150))&gt;INT(2*A479*Calculator!$B$12/(Calculator!$D$7*150)),0,1))),1)</f>
        <v>1</v>
      </c>
      <c r="C479" s="250" t="n">
        <f aca="false">IF(Calculator!$E$13="YES",IF(A479&lt;Calculator!$G$13,0,MIN(MIN(MIN(MOD(A479*Calculator!$B$13/(Calculator!$D$7*150),1),1-MOD(A479*Calculator!$B$13/(Calculator!$D$7*150),1)),ABS(MOD(A479*Calculator!$B$13/(Calculator!$D$7*150),1)-0.5)),MIN(MIN(MOD(A479*Calculator!$C$13/(Calculator!$D$7*150),1),1-MOD(A479*Calculator!$C$13/(Calculator!$D$7*150),1)),ABS(MOD(A479*Calculator!$C$13/(Calculator!$D$7*150),1)-0.5)),IF(INT(2*A479*Calculator!$C$13/(Calculator!$D$7*150))&gt;INT(2*A479*Calculator!$B$13/(Calculator!$D$7*150)),0,1))),1)</f>
        <v>1</v>
      </c>
      <c r="D479" s="250" t="n">
        <f aca="false">IF(Calculator!$E$14="YES",IF(A479&lt;Calculator!$G$14,0,MIN(MIN(MIN(MOD(A479*Calculator!$B$14/(Calculator!$D$7*150),1),1-MOD(A479*Calculator!$B$14/(Calculator!$D$7*150),1)),ABS(MOD(A479*Calculator!$B$14/(Calculator!$D$7*150),1)-0.5)),MIN(MIN(MOD(A479*Calculator!$C$14/(Calculator!$D$7*150),1),1-MOD(A479*Calculator!$C$14/(Calculator!$D$7*150),1)),ABS(MOD(A479*Calculator!$C$14/(Calculator!$D$7*150),1)-0.5)),IF(INT(2*A479*Calculator!$C$14/(Calculator!$D$7*150))&gt;INT(2*A479*Calculator!$B$14/(Calculator!$D$7*150)),0,1))),1)</f>
        <v>1</v>
      </c>
      <c r="E479" s="250" t="n">
        <f aca="false">IF(Calculator!$E$15="YES",IF(A479&lt;Calculator!$G$15,0,MIN(MIN(MIN(MOD(A479*Calculator!$B$15/(Calculator!$D$7*150),1),1-MOD(A479*Calculator!$B$15/(Calculator!$D$7*150),1)),ABS(MOD(A479*Calculator!$B$15/(Calculator!$D$7*150),1)-0.5)),MIN(MIN(MOD(A479*Calculator!$C$15/(Calculator!$D$7*150),1),1-MOD(A479*Calculator!$C$15/(Calculator!$D$7*150),1)),ABS(MOD(A479*Calculator!$C$15/(Calculator!$D$7*150),1)-0.5)),IF(INT(2*A479*Calculator!$C$15/(Calculator!$D$7*150))&gt;INT(2*A479*Calculator!$B$15/(Calculator!$D$7*150)),0,1))),1)</f>
        <v>0.0642105263157897</v>
      </c>
      <c r="F479" s="250" t="n">
        <f aca="false">IF(Calculator!$E$16="YES",IF(A479&lt;Calculator!$G$16,0,MIN(MIN(MIN(MOD(A479*Calculator!$B$16/(Calculator!$D$7*150),1),1-MOD(A479*Calculator!$B$16/(Calculator!$D$7*150),1)),ABS(MOD(A479*Calculator!$B$16/(Calculator!$D$7*150),1)-0.5)),MIN(MIN(MOD(A479*Calculator!$C$16/(Calculator!$D$7*150),1),1-MOD(A479*Calculator!$C$16/(Calculator!$D$7*150),1)),ABS(MOD(A479*Calculator!$C$16/(Calculator!$D$7*150),1)-0.5)),IF(INT(2*A479*Calculator!$C$16/(Calculator!$D$7*150))&gt;INT(2*A479*Calculator!$B$16/(Calculator!$D$7*150)),0,1))),1)</f>
        <v>1</v>
      </c>
      <c r="G479" s="250" t="n">
        <f aca="false">IF(Calculator!$E$17="YES",IF(A479&lt;Calculator!$G$17,0,MIN(MIN(MIN(MOD(A479*Calculator!$B$17/(Calculator!$D$7*150),1),1-MOD(A479*Calculator!$B$17/(Calculator!$D$7*150),1)),ABS(MOD(A479*Calculator!$B$17/(Calculator!$D$7*150),1)-0.5)),MIN(MIN(MOD(A479*Calculator!$C$17/(Calculator!$D$7*150),1),1-MOD(A479*Calculator!$C$17/(Calculator!$D$7*150),1)),ABS(MOD(A479*Calculator!$C$17/(Calculator!$D$7*150),1)-0.5)),IF(INT(2*A479*Calculator!$C$17/(Calculator!$D$7*150))&gt;INT(2*A479*Calculator!$B$17/(Calculator!$D$7*150)),0,1))),1)</f>
        <v>0.128421052631579</v>
      </c>
      <c r="H479" s="250" t="n">
        <f aca="false">IF(Calculator!$E$18="YES",IF(A479&lt;Calculator!$G$18,0,MIN(MIN(MIN(MOD(A479*Calculator!$B$18/(Calculator!$D$7*150),1),1-MOD(A479*Calculator!$B$18/(Calculator!$D$7*150),1)),ABS(MOD(A479*Calculator!$B$18/(Calculator!$D$7*150),1)-0.5)),MIN(MIN(MOD(A479*Calculator!$C$18/(Calculator!$D$7*150),1),1-MOD(A479*Calculator!$C$18/(Calculator!$D$7*150),1)),ABS(MOD(A479*Calculator!$C$18/(Calculator!$D$7*150),1)-0.5)),IF(INT(2*A479*Calculator!$C$18/(Calculator!$D$7*150))&gt;INT(2*A479*Calculator!$B$18/(Calculator!$D$7*150)),0,1))),1)</f>
        <v>1</v>
      </c>
      <c r="I479" s="250" t="n">
        <f aca="false">IF(Calculator!$E$19="YES",IF(A479&lt;Calculator!$G$19,0,MIN(MIN(MIN(MOD(A479*Calculator!$B$19/(Calculator!$D$7*150),1),1-MOD(A479*Calculator!$B$19/(Calculator!$D$7*150),1)),ABS(MOD(A479*Calculator!$B$19/(Calculator!$D$7*150),1)-0.5)),MIN(MIN(MOD(A479*Calculator!$C$19/(Calculator!$D$7*150),1),1-MOD(A479*Calculator!$C$19/(Calculator!$D$7*150),1)),ABS(MOD(A479*Calculator!$C$19/(Calculator!$D$7*150),1)-0.5)),IF(INT(2*A479*Calculator!$C$19/(Calculator!$D$7*150))&gt;INT(2*A479*Calculator!$B$19/(Calculator!$D$7*150)),0,1))),1)</f>
        <v>1</v>
      </c>
      <c r="J479" s="250" t="n">
        <f aca="false">IF(Calculator!$E$20="YES",IF(A479&lt;Calculator!$G$20,0,MIN(MIN(MIN(MOD(A479*Calculator!$B$20/(Calculator!$D$7*150),1),1-MOD(A479*Calculator!$B$20/(Calculator!$D$7*150),1)),ABS(MOD(A479*Calculator!$B$20/(Calculator!$D$7*150),1)-0.5)),MIN(MIN(MOD(A479*Calculator!$C$20/(Calculator!$D$7*150),1),1-MOD(A479*Calculator!$C$20/(Calculator!$D$7*150),1)),ABS(MOD(A479*Calculator!$C$20/(Calculator!$D$7*150),1)-0.5)),IF(INT(2*A479*Calculator!$C$20/(Calculator!$D$7*150))&gt;INT(2*A479*Calculator!$B$20/(Calculator!$D$7*150)),0,1))),1)</f>
        <v>1</v>
      </c>
      <c r="K479" s="250" t="n">
        <f aca="false">IF(Calculator!$E$21="YES",IF(A479&lt;Calculator!$G$21,0,MIN(MIN(MIN(MOD(A479*Calculator!$B$21/(Calculator!$D$7*150),1),1-MOD(A479*Calculator!$B$21/(Calculator!$D$7*150),1)),ABS(MOD(A479*Calculator!$B$21/(Calculator!$D$7*150),1)-0.5)),MIN(MIN(MOD(A479*Calculator!$C$21/(Calculator!$D$7*150),1),1-MOD(A479*Calculator!$C$21/(Calculator!$D$7*150),1)),ABS(MOD(A479*Calculator!$C$21/(Calculator!$D$7*150),1)-0.5)),IF(INT(2*A479*Calculator!$C$21/(Calculator!$D$7*150))&gt;INT(2*A479*Calculator!$B$21/(Calculator!$D$7*150)),0,1))),1)</f>
        <v>1</v>
      </c>
      <c r="L479" s="250" t="n">
        <f aca="false">IF(Calculator!$E$22="YES",IF(A479&lt;Calculator!$G$22,0,MIN(MIN(MIN(MOD(A479*Calculator!$B$22/(Calculator!$D$7*150),1),1-MOD(A479*Calculator!$B$22/(Calculator!$D$7*150),1)),ABS(MOD(A479*Calculator!$B$22/(Calculator!$D$7*150),1)-0.5)),MIN(MIN(MOD(A479*Calculator!$C$22/(Calculator!$D$7*150),1),1-MOD(A479*Calculator!$C$22/(Calculator!$D$7*150),1)),ABS(MOD(A479*Calculator!$C$22/(Calculator!$D$7*150),1)-0.5)),IF(INT(2*A479*Calculator!$C$22/(Calculator!$D$7*150))&gt;INT(2*A479*Calculator!$B$22/(Calculator!$D$7*150)),0,1))),1)</f>
        <v>1</v>
      </c>
      <c r="M479" s="250" t="n">
        <f aca="false">MIN(B479:L479)</f>
        <v>0.0642105263157897</v>
      </c>
      <c r="N479" s="250" t="n">
        <f aca="false">SUMPRODUCT(($M$7:$M$557&gt;M479)*1)+SUMPRODUCT(($M$7:$M$557=M479)*(ROW($M$7:$M$557)&lt;ROW(M479)))+1</f>
        <v>190</v>
      </c>
      <c r="O479" s="250" t="str">
        <f aca="false">IF(M479&gt;=0.13,"★★★ EXCELLENT",IF(M479&gt;=0.12,"★★  GOOD",IF(M479&gt;=0.07,"★  FAIR",IF(M479&gt;=0.025,"⚠  MARGINAL","✗  AVOID"))))</f>
        <v>⚠  MARGINAL</v>
      </c>
    </row>
    <row r="480" customFormat="false" ht="15" hidden="false" customHeight="true" outlineLevel="0" collapsed="false">
      <c r="A480" s="251" t="n">
        <v>52.3</v>
      </c>
      <c r="B480" s="252" t="n">
        <f aca="false">IF(Calculator!$E$12="YES",IF(A480&lt;Calculator!$G$12,0,MIN(MIN(MIN(MOD(A480*Calculator!$B$12/(Calculator!$D$7*150),1),1-MOD(A480*Calculator!$B$12/(Calculator!$D$7*150),1)),ABS(MOD(A480*Calculator!$B$12/(Calculator!$D$7*150),1)-0.5)),MIN(MIN(MOD(A480*Calculator!$C$12/(Calculator!$D$7*150),1),1-MOD(A480*Calculator!$C$12/(Calculator!$D$7*150),1)),ABS(MOD(A480*Calculator!$C$12/(Calculator!$D$7*150),1)-0.5)),IF(INT(2*A480*Calculator!$C$12/(Calculator!$D$7*150))&gt;INT(2*A480*Calculator!$B$12/(Calculator!$D$7*150)),0,1))),1)</f>
        <v>1</v>
      </c>
      <c r="C480" s="252" t="n">
        <f aca="false">IF(Calculator!$E$13="YES",IF(A480&lt;Calculator!$G$13,0,MIN(MIN(MIN(MOD(A480*Calculator!$B$13/(Calculator!$D$7*150),1),1-MOD(A480*Calculator!$B$13/(Calculator!$D$7*150),1)),ABS(MOD(A480*Calculator!$B$13/(Calculator!$D$7*150),1)-0.5)),MIN(MIN(MOD(A480*Calculator!$C$13/(Calculator!$D$7*150),1),1-MOD(A480*Calculator!$C$13/(Calculator!$D$7*150),1)),ABS(MOD(A480*Calculator!$C$13/(Calculator!$D$7*150),1)-0.5)),IF(INT(2*A480*Calculator!$C$13/(Calculator!$D$7*150))&gt;INT(2*A480*Calculator!$B$13/(Calculator!$D$7*150)),0,1))),1)</f>
        <v>1</v>
      </c>
      <c r="D480" s="252" t="n">
        <f aca="false">IF(Calculator!$E$14="YES",IF(A480&lt;Calculator!$G$14,0,MIN(MIN(MIN(MOD(A480*Calculator!$B$14/(Calculator!$D$7*150),1),1-MOD(A480*Calculator!$B$14/(Calculator!$D$7*150),1)),ABS(MOD(A480*Calculator!$B$14/(Calculator!$D$7*150),1)-0.5)),MIN(MIN(MOD(A480*Calculator!$C$14/(Calculator!$D$7*150),1),1-MOD(A480*Calculator!$C$14/(Calculator!$D$7*150),1)),ABS(MOD(A480*Calculator!$C$14/(Calculator!$D$7*150),1)-0.5)),IF(INT(2*A480*Calculator!$C$14/(Calculator!$D$7*150))&gt;INT(2*A480*Calculator!$B$14/(Calculator!$D$7*150)),0,1))),1)</f>
        <v>1</v>
      </c>
      <c r="E480" s="252" t="n">
        <f aca="false">IF(Calculator!$E$15="YES",IF(A480&lt;Calculator!$G$15,0,MIN(MIN(MIN(MOD(A480*Calculator!$B$15/(Calculator!$D$7*150),1),1-MOD(A480*Calculator!$B$15/(Calculator!$D$7*150),1)),ABS(MOD(A480*Calculator!$B$15/(Calculator!$D$7*150),1)-0.5)),MIN(MIN(MOD(A480*Calculator!$C$15/(Calculator!$D$7*150),1),1-MOD(A480*Calculator!$C$15/(Calculator!$D$7*150),1)),ABS(MOD(A480*Calculator!$C$15/(Calculator!$D$7*150),1)-0.5)),IF(INT(2*A480*Calculator!$C$15/(Calculator!$D$7*150))&gt;INT(2*A480*Calculator!$B$15/(Calculator!$D$7*150)),0,1))),1)</f>
        <v>0.0691228070175436</v>
      </c>
      <c r="F480" s="252" t="n">
        <f aca="false">IF(Calculator!$E$16="YES",IF(A480&lt;Calculator!$G$16,0,MIN(MIN(MIN(MOD(A480*Calculator!$B$16/(Calculator!$D$7*150),1),1-MOD(A480*Calculator!$B$16/(Calculator!$D$7*150),1)),ABS(MOD(A480*Calculator!$B$16/(Calculator!$D$7*150),1)-0.5)),MIN(MIN(MOD(A480*Calculator!$C$16/(Calculator!$D$7*150),1),1-MOD(A480*Calculator!$C$16/(Calculator!$D$7*150),1)),ABS(MOD(A480*Calculator!$C$16/(Calculator!$D$7*150),1)-0.5)),IF(INT(2*A480*Calculator!$C$16/(Calculator!$D$7*150))&gt;INT(2*A480*Calculator!$B$16/(Calculator!$D$7*150)),0,1))),1)</f>
        <v>1</v>
      </c>
      <c r="G480" s="252" t="n">
        <f aca="false">IF(Calculator!$E$17="YES",IF(A480&lt;Calculator!$G$17,0,MIN(MIN(MIN(MOD(A480*Calculator!$B$17/(Calculator!$D$7*150),1),1-MOD(A480*Calculator!$B$17/(Calculator!$D$7*150),1)),ABS(MOD(A480*Calculator!$B$17/(Calculator!$D$7*150),1)-0.5)),MIN(MIN(MOD(A480*Calculator!$C$17/(Calculator!$D$7*150),1),1-MOD(A480*Calculator!$C$17/(Calculator!$D$7*150),1)),ABS(MOD(A480*Calculator!$C$17/(Calculator!$D$7*150),1)-0.5)),IF(INT(2*A480*Calculator!$C$17/(Calculator!$D$7*150))&gt;INT(2*A480*Calculator!$B$17/(Calculator!$D$7*150)),0,1))),1)</f>
        <v>0.138245614035087</v>
      </c>
      <c r="H480" s="252" t="n">
        <f aca="false">IF(Calculator!$E$18="YES",IF(A480&lt;Calculator!$G$18,0,MIN(MIN(MIN(MOD(A480*Calculator!$B$18/(Calculator!$D$7*150),1),1-MOD(A480*Calculator!$B$18/(Calculator!$D$7*150),1)),ABS(MOD(A480*Calculator!$B$18/(Calculator!$D$7*150),1)-0.5)),MIN(MIN(MOD(A480*Calculator!$C$18/(Calculator!$D$7*150),1),1-MOD(A480*Calculator!$C$18/(Calculator!$D$7*150),1)),ABS(MOD(A480*Calculator!$C$18/(Calculator!$D$7*150),1)-0.5)),IF(INT(2*A480*Calculator!$C$18/(Calculator!$D$7*150))&gt;INT(2*A480*Calculator!$B$18/(Calculator!$D$7*150)),0,1))),1)</f>
        <v>1</v>
      </c>
      <c r="I480" s="252" t="n">
        <f aca="false">IF(Calculator!$E$19="YES",IF(A480&lt;Calculator!$G$19,0,MIN(MIN(MIN(MOD(A480*Calculator!$B$19/(Calculator!$D$7*150),1),1-MOD(A480*Calculator!$B$19/(Calculator!$D$7*150),1)),ABS(MOD(A480*Calculator!$B$19/(Calculator!$D$7*150),1)-0.5)),MIN(MIN(MOD(A480*Calculator!$C$19/(Calculator!$D$7*150),1),1-MOD(A480*Calculator!$C$19/(Calculator!$D$7*150),1)),ABS(MOD(A480*Calculator!$C$19/(Calculator!$D$7*150),1)-0.5)),IF(INT(2*A480*Calculator!$C$19/(Calculator!$D$7*150))&gt;INT(2*A480*Calculator!$B$19/(Calculator!$D$7*150)),0,1))),1)</f>
        <v>1</v>
      </c>
      <c r="J480" s="252" t="n">
        <f aca="false">IF(Calculator!$E$20="YES",IF(A480&lt;Calculator!$G$20,0,MIN(MIN(MIN(MOD(A480*Calculator!$B$20/(Calculator!$D$7*150),1),1-MOD(A480*Calculator!$B$20/(Calculator!$D$7*150),1)),ABS(MOD(A480*Calculator!$B$20/(Calculator!$D$7*150),1)-0.5)),MIN(MIN(MOD(A480*Calculator!$C$20/(Calculator!$D$7*150),1),1-MOD(A480*Calculator!$C$20/(Calculator!$D$7*150),1)),ABS(MOD(A480*Calculator!$C$20/(Calculator!$D$7*150),1)-0.5)),IF(INT(2*A480*Calculator!$C$20/(Calculator!$D$7*150))&gt;INT(2*A480*Calculator!$B$20/(Calculator!$D$7*150)),0,1))),1)</f>
        <v>1</v>
      </c>
      <c r="K480" s="252" t="n">
        <f aca="false">IF(Calculator!$E$21="YES",IF(A480&lt;Calculator!$G$21,0,MIN(MIN(MIN(MOD(A480*Calculator!$B$21/(Calculator!$D$7*150),1),1-MOD(A480*Calculator!$B$21/(Calculator!$D$7*150),1)),ABS(MOD(A480*Calculator!$B$21/(Calculator!$D$7*150),1)-0.5)),MIN(MIN(MOD(A480*Calculator!$C$21/(Calculator!$D$7*150),1),1-MOD(A480*Calculator!$C$21/(Calculator!$D$7*150),1)),ABS(MOD(A480*Calculator!$C$21/(Calculator!$D$7*150),1)-0.5)),IF(INT(2*A480*Calculator!$C$21/(Calculator!$D$7*150))&gt;INT(2*A480*Calculator!$B$21/(Calculator!$D$7*150)),0,1))),1)</f>
        <v>1</v>
      </c>
      <c r="L480" s="252" t="n">
        <f aca="false">IF(Calculator!$E$22="YES",IF(A480&lt;Calculator!$G$22,0,MIN(MIN(MIN(MOD(A480*Calculator!$B$22/(Calculator!$D$7*150),1),1-MOD(A480*Calculator!$B$22/(Calculator!$D$7*150),1)),ABS(MOD(A480*Calculator!$B$22/(Calculator!$D$7*150),1)-0.5)),MIN(MIN(MOD(A480*Calculator!$C$22/(Calculator!$D$7*150),1),1-MOD(A480*Calculator!$C$22/(Calculator!$D$7*150),1)),ABS(MOD(A480*Calculator!$C$22/(Calculator!$D$7*150),1)-0.5)),IF(INT(2*A480*Calculator!$C$22/(Calculator!$D$7*150))&gt;INT(2*A480*Calculator!$B$22/(Calculator!$D$7*150)),0,1))),1)</f>
        <v>1</v>
      </c>
      <c r="M480" s="252" t="n">
        <f aca="false">MIN(B480:L480)</f>
        <v>0.0691228070175436</v>
      </c>
      <c r="N480" s="252" t="n">
        <f aca="false">SUMPRODUCT(($M$7:$M$557&gt;M480)*1)+SUMPRODUCT(($M$7:$M$557=M480)*(ROW($M$7:$M$557)&lt;ROW(M480)))+1</f>
        <v>176</v>
      </c>
      <c r="O480" s="252" t="str">
        <f aca="false">IF(M480&gt;=0.13,"★★★ EXCELLENT",IF(M480&gt;=0.12,"★★  GOOD",IF(M480&gt;=0.07,"★  FAIR",IF(M480&gt;=0.025,"⚠  MARGINAL","✗  AVOID"))))</f>
        <v>⚠  MARGINAL</v>
      </c>
    </row>
    <row r="481" customFormat="false" ht="15" hidden="false" customHeight="true" outlineLevel="0" collapsed="false">
      <c r="A481" s="249" t="n">
        <v>52.4</v>
      </c>
      <c r="B481" s="250" t="n">
        <f aca="false">IF(Calculator!$E$12="YES",IF(A481&lt;Calculator!$G$12,0,MIN(MIN(MIN(MOD(A481*Calculator!$B$12/(Calculator!$D$7*150),1),1-MOD(A481*Calculator!$B$12/(Calculator!$D$7*150),1)),ABS(MOD(A481*Calculator!$B$12/(Calculator!$D$7*150),1)-0.5)),MIN(MIN(MOD(A481*Calculator!$C$12/(Calculator!$D$7*150),1),1-MOD(A481*Calculator!$C$12/(Calculator!$D$7*150),1)),ABS(MOD(A481*Calculator!$C$12/(Calculator!$D$7*150),1)-0.5)),IF(INT(2*A481*Calculator!$C$12/(Calculator!$D$7*150))&gt;INT(2*A481*Calculator!$B$12/(Calculator!$D$7*150)),0,1))),1)</f>
        <v>1</v>
      </c>
      <c r="C481" s="250" t="n">
        <f aca="false">IF(Calculator!$E$13="YES",IF(A481&lt;Calculator!$G$13,0,MIN(MIN(MIN(MOD(A481*Calculator!$B$13/(Calculator!$D$7*150),1),1-MOD(A481*Calculator!$B$13/(Calculator!$D$7*150),1)),ABS(MOD(A481*Calculator!$B$13/(Calculator!$D$7*150),1)-0.5)),MIN(MIN(MOD(A481*Calculator!$C$13/(Calculator!$D$7*150),1),1-MOD(A481*Calculator!$C$13/(Calculator!$D$7*150),1)),ABS(MOD(A481*Calculator!$C$13/(Calculator!$D$7*150),1)-0.5)),IF(INT(2*A481*Calculator!$C$13/(Calculator!$D$7*150))&gt;INT(2*A481*Calculator!$B$13/(Calculator!$D$7*150)),0,1))),1)</f>
        <v>1</v>
      </c>
      <c r="D481" s="250" t="n">
        <f aca="false">IF(Calculator!$E$14="YES",IF(A481&lt;Calculator!$G$14,0,MIN(MIN(MIN(MOD(A481*Calculator!$B$14/(Calculator!$D$7*150),1),1-MOD(A481*Calculator!$B$14/(Calculator!$D$7*150),1)),ABS(MOD(A481*Calculator!$B$14/(Calculator!$D$7*150),1)-0.5)),MIN(MIN(MOD(A481*Calculator!$C$14/(Calculator!$D$7*150),1),1-MOD(A481*Calculator!$C$14/(Calculator!$D$7*150),1)),ABS(MOD(A481*Calculator!$C$14/(Calculator!$D$7*150),1)-0.5)),IF(INT(2*A481*Calculator!$C$14/(Calculator!$D$7*150))&gt;INT(2*A481*Calculator!$B$14/(Calculator!$D$7*150)),0,1))),1)</f>
        <v>1</v>
      </c>
      <c r="E481" s="250" t="n">
        <f aca="false">IF(Calculator!$E$15="YES",IF(A481&lt;Calculator!$G$15,0,MIN(MIN(MIN(MOD(A481*Calculator!$B$15/(Calculator!$D$7*150),1),1-MOD(A481*Calculator!$B$15/(Calculator!$D$7*150),1)),ABS(MOD(A481*Calculator!$B$15/(Calculator!$D$7*150),1)-0.5)),MIN(MIN(MOD(A481*Calculator!$C$15/(Calculator!$D$7*150),1),1-MOD(A481*Calculator!$C$15/(Calculator!$D$7*150),1)),ABS(MOD(A481*Calculator!$C$15/(Calculator!$D$7*150),1)-0.5)),IF(INT(2*A481*Calculator!$C$15/(Calculator!$D$7*150))&gt;INT(2*A481*Calculator!$B$15/(Calculator!$D$7*150)),0,1))),1)</f>
        <v>0.0740350877192983</v>
      </c>
      <c r="F481" s="250" t="n">
        <f aca="false">IF(Calculator!$E$16="YES",IF(A481&lt;Calculator!$G$16,0,MIN(MIN(MIN(MOD(A481*Calculator!$B$16/(Calculator!$D$7*150),1),1-MOD(A481*Calculator!$B$16/(Calculator!$D$7*150),1)),ABS(MOD(A481*Calculator!$B$16/(Calculator!$D$7*150),1)-0.5)),MIN(MIN(MOD(A481*Calculator!$C$16/(Calculator!$D$7*150),1),1-MOD(A481*Calculator!$C$16/(Calculator!$D$7*150),1)),ABS(MOD(A481*Calculator!$C$16/(Calculator!$D$7*150),1)-0.5)),IF(INT(2*A481*Calculator!$C$16/(Calculator!$D$7*150))&gt;INT(2*A481*Calculator!$B$16/(Calculator!$D$7*150)),0,1))),1)</f>
        <v>1</v>
      </c>
      <c r="G481" s="250" t="n">
        <f aca="false">IF(Calculator!$E$17="YES",IF(A481&lt;Calculator!$G$17,0,MIN(MIN(MIN(MOD(A481*Calculator!$B$17/(Calculator!$D$7*150),1),1-MOD(A481*Calculator!$B$17/(Calculator!$D$7*150),1)),ABS(MOD(A481*Calculator!$B$17/(Calculator!$D$7*150),1)-0.5)),MIN(MIN(MOD(A481*Calculator!$C$17/(Calculator!$D$7*150),1),1-MOD(A481*Calculator!$C$17/(Calculator!$D$7*150),1)),ABS(MOD(A481*Calculator!$C$17/(Calculator!$D$7*150),1)-0.5)),IF(INT(2*A481*Calculator!$C$17/(Calculator!$D$7*150))&gt;INT(2*A481*Calculator!$B$17/(Calculator!$D$7*150)),0,1))),1)</f>
        <v>0.148070175438597</v>
      </c>
      <c r="H481" s="250" t="n">
        <f aca="false">IF(Calculator!$E$18="YES",IF(A481&lt;Calculator!$G$18,0,MIN(MIN(MIN(MOD(A481*Calculator!$B$18/(Calculator!$D$7*150),1),1-MOD(A481*Calculator!$B$18/(Calculator!$D$7*150),1)),ABS(MOD(A481*Calculator!$B$18/(Calculator!$D$7*150),1)-0.5)),MIN(MIN(MOD(A481*Calculator!$C$18/(Calculator!$D$7*150),1),1-MOD(A481*Calculator!$C$18/(Calculator!$D$7*150),1)),ABS(MOD(A481*Calculator!$C$18/(Calculator!$D$7*150),1)-0.5)),IF(INT(2*A481*Calculator!$C$18/(Calculator!$D$7*150))&gt;INT(2*A481*Calculator!$B$18/(Calculator!$D$7*150)),0,1))),1)</f>
        <v>1</v>
      </c>
      <c r="I481" s="250" t="n">
        <f aca="false">IF(Calculator!$E$19="YES",IF(A481&lt;Calculator!$G$19,0,MIN(MIN(MIN(MOD(A481*Calculator!$B$19/(Calculator!$D$7*150),1),1-MOD(A481*Calculator!$B$19/(Calculator!$D$7*150),1)),ABS(MOD(A481*Calculator!$B$19/(Calculator!$D$7*150),1)-0.5)),MIN(MIN(MOD(A481*Calculator!$C$19/(Calculator!$D$7*150),1),1-MOD(A481*Calculator!$C$19/(Calculator!$D$7*150),1)),ABS(MOD(A481*Calculator!$C$19/(Calculator!$D$7*150),1)-0.5)),IF(INT(2*A481*Calculator!$C$19/(Calculator!$D$7*150))&gt;INT(2*A481*Calculator!$B$19/(Calculator!$D$7*150)),0,1))),1)</f>
        <v>1</v>
      </c>
      <c r="J481" s="250" t="n">
        <f aca="false">IF(Calculator!$E$20="YES",IF(A481&lt;Calculator!$G$20,0,MIN(MIN(MIN(MOD(A481*Calculator!$B$20/(Calculator!$D$7*150),1),1-MOD(A481*Calculator!$B$20/(Calculator!$D$7*150),1)),ABS(MOD(A481*Calculator!$B$20/(Calculator!$D$7*150),1)-0.5)),MIN(MIN(MOD(A481*Calculator!$C$20/(Calculator!$D$7*150),1),1-MOD(A481*Calculator!$C$20/(Calculator!$D$7*150),1)),ABS(MOD(A481*Calculator!$C$20/(Calculator!$D$7*150),1)-0.5)),IF(INT(2*A481*Calculator!$C$20/(Calculator!$D$7*150))&gt;INT(2*A481*Calculator!$B$20/(Calculator!$D$7*150)),0,1))),1)</f>
        <v>1</v>
      </c>
      <c r="K481" s="250" t="n">
        <f aca="false">IF(Calculator!$E$21="YES",IF(A481&lt;Calculator!$G$21,0,MIN(MIN(MIN(MOD(A481*Calculator!$B$21/(Calculator!$D$7*150),1),1-MOD(A481*Calculator!$B$21/(Calculator!$D$7*150),1)),ABS(MOD(A481*Calculator!$B$21/(Calculator!$D$7*150),1)-0.5)),MIN(MIN(MOD(A481*Calculator!$C$21/(Calculator!$D$7*150),1),1-MOD(A481*Calculator!$C$21/(Calculator!$D$7*150),1)),ABS(MOD(A481*Calculator!$C$21/(Calculator!$D$7*150),1)-0.5)),IF(INT(2*A481*Calculator!$C$21/(Calculator!$D$7*150))&gt;INT(2*A481*Calculator!$B$21/(Calculator!$D$7*150)),0,1))),1)</f>
        <v>1</v>
      </c>
      <c r="L481" s="250" t="n">
        <f aca="false">IF(Calculator!$E$22="YES",IF(A481&lt;Calculator!$G$22,0,MIN(MIN(MIN(MOD(A481*Calculator!$B$22/(Calculator!$D$7*150),1),1-MOD(A481*Calculator!$B$22/(Calculator!$D$7*150),1)),ABS(MOD(A481*Calculator!$B$22/(Calculator!$D$7*150),1)-0.5)),MIN(MIN(MOD(A481*Calculator!$C$22/(Calculator!$D$7*150),1),1-MOD(A481*Calculator!$C$22/(Calculator!$D$7*150),1)),ABS(MOD(A481*Calculator!$C$22/(Calculator!$D$7*150),1)-0.5)),IF(INT(2*A481*Calculator!$C$22/(Calculator!$D$7*150))&gt;INT(2*A481*Calculator!$B$22/(Calculator!$D$7*150)),0,1))),1)</f>
        <v>1</v>
      </c>
      <c r="M481" s="250" t="n">
        <f aca="false">MIN(B481:L481)</f>
        <v>0.0740350877192983</v>
      </c>
      <c r="N481" s="250" t="n">
        <f aca="false">SUMPRODUCT(($M$7:$M$557&gt;M481)*1)+SUMPRODUCT(($M$7:$M$557=M481)*(ROW($M$7:$M$557)&lt;ROW(M481)))+1</f>
        <v>160</v>
      </c>
      <c r="O481" s="250" t="str">
        <f aca="false">IF(M481&gt;=0.13,"★★★ EXCELLENT",IF(M481&gt;=0.12,"★★  GOOD",IF(M481&gt;=0.07,"★  FAIR",IF(M481&gt;=0.025,"⚠  MARGINAL","✗  AVOID"))))</f>
        <v>★  FAIR</v>
      </c>
    </row>
    <row r="482" customFormat="false" ht="15" hidden="false" customHeight="true" outlineLevel="0" collapsed="false">
      <c r="A482" s="251" t="n">
        <v>52.5</v>
      </c>
      <c r="B482" s="252" t="n">
        <f aca="false">IF(Calculator!$E$12="YES",IF(A482&lt;Calculator!$G$12,0,MIN(MIN(MIN(MOD(A482*Calculator!$B$12/(Calculator!$D$7*150),1),1-MOD(A482*Calculator!$B$12/(Calculator!$D$7*150),1)),ABS(MOD(A482*Calculator!$B$12/(Calculator!$D$7*150),1)-0.5)),MIN(MIN(MOD(A482*Calculator!$C$12/(Calculator!$D$7*150),1),1-MOD(A482*Calculator!$C$12/(Calculator!$D$7*150),1)),ABS(MOD(A482*Calculator!$C$12/(Calculator!$D$7*150),1)-0.5)),IF(INT(2*A482*Calculator!$C$12/(Calculator!$D$7*150))&gt;INT(2*A482*Calculator!$B$12/(Calculator!$D$7*150)),0,1))),1)</f>
        <v>1</v>
      </c>
      <c r="C482" s="252" t="n">
        <f aca="false">IF(Calculator!$E$13="YES",IF(A482&lt;Calculator!$G$13,0,MIN(MIN(MIN(MOD(A482*Calculator!$B$13/(Calculator!$D$7*150),1),1-MOD(A482*Calculator!$B$13/(Calculator!$D$7*150),1)),ABS(MOD(A482*Calculator!$B$13/(Calculator!$D$7*150),1)-0.5)),MIN(MIN(MOD(A482*Calculator!$C$13/(Calculator!$D$7*150),1),1-MOD(A482*Calculator!$C$13/(Calculator!$D$7*150),1)),ABS(MOD(A482*Calculator!$C$13/(Calculator!$D$7*150),1)-0.5)),IF(INT(2*A482*Calculator!$C$13/(Calculator!$D$7*150))&gt;INT(2*A482*Calculator!$B$13/(Calculator!$D$7*150)),0,1))),1)</f>
        <v>1</v>
      </c>
      <c r="D482" s="252" t="n">
        <f aca="false">IF(Calculator!$E$14="YES",IF(A482&lt;Calculator!$G$14,0,MIN(MIN(MIN(MOD(A482*Calculator!$B$14/(Calculator!$D$7*150),1),1-MOD(A482*Calculator!$B$14/(Calculator!$D$7*150),1)),ABS(MOD(A482*Calculator!$B$14/(Calculator!$D$7*150),1)-0.5)),MIN(MIN(MOD(A482*Calculator!$C$14/(Calculator!$D$7*150),1),1-MOD(A482*Calculator!$C$14/(Calculator!$D$7*150),1)),ABS(MOD(A482*Calculator!$C$14/(Calculator!$D$7*150),1)-0.5)),IF(INT(2*A482*Calculator!$C$14/(Calculator!$D$7*150))&gt;INT(2*A482*Calculator!$B$14/(Calculator!$D$7*150)),0,1))),1)</f>
        <v>1</v>
      </c>
      <c r="E482" s="252" t="n">
        <f aca="false">IF(Calculator!$E$15="YES",IF(A482&lt;Calculator!$G$15,0,MIN(MIN(MIN(MOD(A482*Calculator!$B$15/(Calculator!$D$7*150),1),1-MOD(A482*Calculator!$B$15/(Calculator!$D$7*150),1)),ABS(MOD(A482*Calculator!$B$15/(Calculator!$D$7*150),1)-0.5)),MIN(MIN(MOD(A482*Calculator!$C$15/(Calculator!$D$7*150),1),1-MOD(A482*Calculator!$C$15/(Calculator!$D$7*150),1)),ABS(MOD(A482*Calculator!$C$15/(Calculator!$D$7*150),1)-0.5)),IF(INT(2*A482*Calculator!$C$15/(Calculator!$D$7*150))&gt;INT(2*A482*Calculator!$B$15/(Calculator!$D$7*150)),0,1))),1)</f>
        <v>0.0789473684210527</v>
      </c>
      <c r="F482" s="252" t="n">
        <f aca="false">IF(Calculator!$E$16="YES",IF(A482&lt;Calculator!$G$16,0,MIN(MIN(MIN(MOD(A482*Calculator!$B$16/(Calculator!$D$7*150),1),1-MOD(A482*Calculator!$B$16/(Calculator!$D$7*150),1)),ABS(MOD(A482*Calculator!$B$16/(Calculator!$D$7*150),1)-0.5)),MIN(MIN(MOD(A482*Calculator!$C$16/(Calculator!$D$7*150),1),1-MOD(A482*Calculator!$C$16/(Calculator!$D$7*150),1)),ABS(MOD(A482*Calculator!$C$16/(Calculator!$D$7*150),1)-0.5)),IF(INT(2*A482*Calculator!$C$16/(Calculator!$D$7*150))&gt;INT(2*A482*Calculator!$B$16/(Calculator!$D$7*150)),0,1))),1)</f>
        <v>1</v>
      </c>
      <c r="G482" s="252" t="n">
        <f aca="false">IF(Calculator!$E$17="YES",IF(A482&lt;Calculator!$G$17,0,MIN(MIN(MIN(MOD(A482*Calculator!$B$17/(Calculator!$D$7*150),1),1-MOD(A482*Calculator!$B$17/(Calculator!$D$7*150),1)),ABS(MOD(A482*Calculator!$B$17/(Calculator!$D$7*150),1)-0.5)),MIN(MIN(MOD(A482*Calculator!$C$17/(Calculator!$D$7*150),1),1-MOD(A482*Calculator!$C$17/(Calculator!$D$7*150),1)),ABS(MOD(A482*Calculator!$C$17/(Calculator!$D$7*150),1)-0.5)),IF(INT(2*A482*Calculator!$C$17/(Calculator!$D$7*150))&gt;INT(2*A482*Calculator!$B$17/(Calculator!$D$7*150)),0,1))),1)</f>
        <v>0.157894736842105</v>
      </c>
      <c r="H482" s="252" t="n">
        <f aca="false">IF(Calculator!$E$18="YES",IF(A482&lt;Calculator!$G$18,0,MIN(MIN(MIN(MOD(A482*Calculator!$B$18/(Calculator!$D$7*150),1),1-MOD(A482*Calculator!$B$18/(Calculator!$D$7*150),1)),ABS(MOD(A482*Calculator!$B$18/(Calculator!$D$7*150),1)-0.5)),MIN(MIN(MOD(A482*Calculator!$C$18/(Calculator!$D$7*150),1),1-MOD(A482*Calculator!$C$18/(Calculator!$D$7*150),1)),ABS(MOD(A482*Calculator!$C$18/(Calculator!$D$7*150),1)-0.5)),IF(INT(2*A482*Calculator!$C$18/(Calculator!$D$7*150))&gt;INT(2*A482*Calculator!$B$18/(Calculator!$D$7*150)),0,1))),1)</f>
        <v>1</v>
      </c>
      <c r="I482" s="252" t="n">
        <f aca="false">IF(Calculator!$E$19="YES",IF(A482&lt;Calculator!$G$19,0,MIN(MIN(MIN(MOD(A482*Calculator!$B$19/(Calculator!$D$7*150),1),1-MOD(A482*Calculator!$B$19/(Calculator!$D$7*150),1)),ABS(MOD(A482*Calculator!$B$19/(Calculator!$D$7*150),1)-0.5)),MIN(MIN(MOD(A482*Calculator!$C$19/(Calculator!$D$7*150),1),1-MOD(A482*Calculator!$C$19/(Calculator!$D$7*150),1)),ABS(MOD(A482*Calculator!$C$19/(Calculator!$D$7*150),1)-0.5)),IF(INT(2*A482*Calculator!$C$19/(Calculator!$D$7*150))&gt;INT(2*A482*Calculator!$B$19/(Calculator!$D$7*150)),0,1))),1)</f>
        <v>1</v>
      </c>
      <c r="J482" s="252" t="n">
        <f aca="false">IF(Calculator!$E$20="YES",IF(A482&lt;Calculator!$G$20,0,MIN(MIN(MIN(MOD(A482*Calculator!$B$20/(Calculator!$D$7*150),1),1-MOD(A482*Calculator!$B$20/(Calculator!$D$7*150),1)),ABS(MOD(A482*Calculator!$B$20/(Calculator!$D$7*150),1)-0.5)),MIN(MIN(MOD(A482*Calculator!$C$20/(Calculator!$D$7*150),1),1-MOD(A482*Calculator!$C$20/(Calculator!$D$7*150),1)),ABS(MOD(A482*Calculator!$C$20/(Calculator!$D$7*150),1)-0.5)),IF(INT(2*A482*Calculator!$C$20/(Calculator!$D$7*150))&gt;INT(2*A482*Calculator!$B$20/(Calculator!$D$7*150)),0,1))),1)</f>
        <v>1</v>
      </c>
      <c r="K482" s="252" t="n">
        <f aca="false">IF(Calculator!$E$21="YES",IF(A482&lt;Calculator!$G$21,0,MIN(MIN(MIN(MOD(A482*Calculator!$B$21/(Calculator!$D$7*150),1),1-MOD(A482*Calculator!$B$21/(Calculator!$D$7*150),1)),ABS(MOD(A482*Calculator!$B$21/(Calculator!$D$7*150),1)-0.5)),MIN(MIN(MOD(A482*Calculator!$C$21/(Calculator!$D$7*150),1),1-MOD(A482*Calculator!$C$21/(Calculator!$D$7*150),1)),ABS(MOD(A482*Calculator!$C$21/(Calculator!$D$7*150),1)-0.5)),IF(INT(2*A482*Calculator!$C$21/(Calculator!$D$7*150))&gt;INT(2*A482*Calculator!$B$21/(Calculator!$D$7*150)),0,1))),1)</f>
        <v>1</v>
      </c>
      <c r="L482" s="252" t="n">
        <f aca="false">IF(Calculator!$E$22="YES",IF(A482&lt;Calculator!$G$22,0,MIN(MIN(MIN(MOD(A482*Calculator!$B$22/(Calculator!$D$7*150),1),1-MOD(A482*Calculator!$B$22/(Calculator!$D$7*150),1)),ABS(MOD(A482*Calculator!$B$22/(Calculator!$D$7*150),1)-0.5)),MIN(MIN(MOD(A482*Calculator!$C$22/(Calculator!$D$7*150),1),1-MOD(A482*Calculator!$C$22/(Calculator!$D$7*150),1)),ABS(MOD(A482*Calculator!$C$22/(Calculator!$D$7*150),1)-0.5)),IF(INT(2*A482*Calculator!$C$22/(Calculator!$D$7*150))&gt;INT(2*A482*Calculator!$B$22/(Calculator!$D$7*150)),0,1))),1)</f>
        <v>1</v>
      </c>
      <c r="M482" s="252" t="n">
        <f aca="false">MIN(B482:L482)</f>
        <v>0.0789473684210527</v>
      </c>
      <c r="N482" s="252" t="n">
        <f aca="false">SUMPRODUCT(($M$7:$M$557&gt;M482)*1)+SUMPRODUCT(($M$7:$M$557=M482)*(ROW($M$7:$M$557)&lt;ROW(M482)))+1</f>
        <v>147</v>
      </c>
      <c r="O482" s="252" t="str">
        <f aca="false">IF(M482&gt;=0.13,"★★★ EXCELLENT",IF(M482&gt;=0.12,"★★  GOOD",IF(M482&gt;=0.07,"★  FAIR",IF(M482&gt;=0.025,"⚠  MARGINAL","✗  AVOID"))))</f>
        <v>★  FAIR</v>
      </c>
    </row>
    <row r="483" customFormat="false" ht="15" hidden="false" customHeight="true" outlineLevel="0" collapsed="false">
      <c r="A483" s="249" t="n">
        <v>52.6</v>
      </c>
      <c r="B483" s="250" t="n">
        <f aca="false">IF(Calculator!$E$12="YES",IF(A483&lt;Calculator!$G$12,0,MIN(MIN(MIN(MOD(A483*Calculator!$B$12/(Calculator!$D$7*150),1),1-MOD(A483*Calculator!$B$12/(Calculator!$D$7*150),1)),ABS(MOD(A483*Calculator!$B$12/(Calculator!$D$7*150),1)-0.5)),MIN(MIN(MOD(A483*Calculator!$C$12/(Calculator!$D$7*150),1),1-MOD(A483*Calculator!$C$12/(Calculator!$D$7*150),1)),ABS(MOD(A483*Calculator!$C$12/(Calculator!$D$7*150),1)-0.5)),IF(INT(2*A483*Calculator!$C$12/(Calculator!$D$7*150))&gt;INT(2*A483*Calculator!$B$12/(Calculator!$D$7*150)),0,1))),1)</f>
        <v>1</v>
      </c>
      <c r="C483" s="250" t="n">
        <f aca="false">IF(Calculator!$E$13="YES",IF(A483&lt;Calculator!$G$13,0,MIN(MIN(MIN(MOD(A483*Calculator!$B$13/(Calculator!$D$7*150),1),1-MOD(A483*Calculator!$B$13/(Calculator!$D$7*150),1)),ABS(MOD(A483*Calculator!$B$13/(Calculator!$D$7*150),1)-0.5)),MIN(MIN(MOD(A483*Calculator!$C$13/(Calculator!$D$7*150),1),1-MOD(A483*Calculator!$C$13/(Calculator!$D$7*150),1)),ABS(MOD(A483*Calculator!$C$13/(Calculator!$D$7*150),1)-0.5)),IF(INT(2*A483*Calculator!$C$13/(Calculator!$D$7*150))&gt;INT(2*A483*Calculator!$B$13/(Calculator!$D$7*150)),0,1))),1)</f>
        <v>1</v>
      </c>
      <c r="D483" s="250" t="n">
        <f aca="false">IF(Calculator!$E$14="YES",IF(A483&lt;Calculator!$G$14,0,MIN(MIN(MIN(MOD(A483*Calculator!$B$14/(Calculator!$D$7*150),1),1-MOD(A483*Calculator!$B$14/(Calculator!$D$7*150),1)),ABS(MOD(A483*Calculator!$B$14/(Calculator!$D$7*150),1)-0.5)),MIN(MIN(MOD(A483*Calculator!$C$14/(Calculator!$D$7*150),1),1-MOD(A483*Calculator!$C$14/(Calculator!$D$7*150),1)),ABS(MOD(A483*Calculator!$C$14/(Calculator!$D$7*150),1)-0.5)),IF(INT(2*A483*Calculator!$C$14/(Calculator!$D$7*150))&gt;INT(2*A483*Calculator!$B$14/(Calculator!$D$7*150)),0,1))),1)</f>
        <v>1</v>
      </c>
      <c r="E483" s="250" t="n">
        <f aca="false">IF(Calculator!$E$15="YES",IF(A483&lt;Calculator!$G$15,0,MIN(MIN(MIN(MOD(A483*Calculator!$B$15/(Calculator!$D$7*150),1),1-MOD(A483*Calculator!$B$15/(Calculator!$D$7*150),1)),ABS(MOD(A483*Calculator!$B$15/(Calculator!$D$7*150),1)-0.5)),MIN(MIN(MOD(A483*Calculator!$C$15/(Calculator!$D$7*150),1),1-MOD(A483*Calculator!$C$15/(Calculator!$D$7*150),1)),ABS(MOD(A483*Calculator!$C$15/(Calculator!$D$7*150),1)-0.5)),IF(INT(2*A483*Calculator!$C$15/(Calculator!$D$7*150))&gt;INT(2*A483*Calculator!$B$15/(Calculator!$D$7*150)),0,1))),1)</f>
        <v>0.083859649122807</v>
      </c>
      <c r="F483" s="250" t="n">
        <f aca="false">IF(Calculator!$E$16="YES",IF(A483&lt;Calculator!$G$16,0,MIN(MIN(MIN(MOD(A483*Calculator!$B$16/(Calculator!$D$7*150),1),1-MOD(A483*Calculator!$B$16/(Calculator!$D$7*150),1)),ABS(MOD(A483*Calculator!$B$16/(Calculator!$D$7*150),1)-0.5)),MIN(MIN(MOD(A483*Calculator!$C$16/(Calculator!$D$7*150),1),1-MOD(A483*Calculator!$C$16/(Calculator!$D$7*150),1)),ABS(MOD(A483*Calculator!$C$16/(Calculator!$D$7*150),1)-0.5)),IF(INT(2*A483*Calculator!$C$16/(Calculator!$D$7*150))&gt;INT(2*A483*Calculator!$B$16/(Calculator!$D$7*150)),0,1))),1)</f>
        <v>1</v>
      </c>
      <c r="G483" s="250" t="n">
        <f aca="false">IF(Calculator!$E$17="YES",IF(A483&lt;Calculator!$G$17,0,MIN(MIN(MIN(MOD(A483*Calculator!$B$17/(Calculator!$D$7*150),1),1-MOD(A483*Calculator!$B$17/(Calculator!$D$7*150),1)),ABS(MOD(A483*Calculator!$B$17/(Calculator!$D$7*150),1)-0.5)),MIN(MIN(MOD(A483*Calculator!$C$17/(Calculator!$D$7*150),1),1-MOD(A483*Calculator!$C$17/(Calculator!$D$7*150),1)),ABS(MOD(A483*Calculator!$C$17/(Calculator!$D$7*150),1)-0.5)),IF(INT(2*A483*Calculator!$C$17/(Calculator!$D$7*150))&gt;INT(2*A483*Calculator!$B$17/(Calculator!$D$7*150)),0,1))),1)</f>
        <v>0.167719298245614</v>
      </c>
      <c r="H483" s="250" t="n">
        <f aca="false">IF(Calculator!$E$18="YES",IF(A483&lt;Calculator!$G$18,0,MIN(MIN(MIN(MOD(A483*Calculator!$B$18/(Calculator!$D$7*150),1),1-MOD(A483*Calculator!$B$18/(Calculator!$D$7*150),1)),ABS(MOD(A483*Calculator!$B$18/(Calculator!$D$7*150),1)-0.5)),MIN(MIN(MOD(A483*Calculator!$C$18/(Calculator!$D$7*150),1),1-MOD(A483*Calculator!$C$18/(Calculator!$D$7*150),1)),ABS(MOD(A483*Calculator!$C$18/(Calculator!$D$7*150),1)-0.5)),IF(INT(2*A483*Calculator!$C$18/(Calculator!$D$7*150))&gt;INT(2*A483*Calculator!$B$18/(Calculator!$D$7*150)),0,1))),1)</f>
        <v>1</v>
      </c>
      <c r="I483" s="250" t="n">
        <f aca="false">IF(Calculator!$E$19="YES",IF(A483&lt;Calculator!$G$19,0,MIN(MIN(MIN(MOD(A483*Calculator!$B$19/(Calculator!$D$7*150),1),1-MOD(A483*Calculator!$B$19/(Calculator!$D$7*150),1)),ABS(MOD(A483*Calculator!$B$19/(Calculator!$D$7*150),1)-0.5)),MIN(MIN(MOD(A483*Calculator!$C$19/(Calculator!$D$7*150),1),1-MOD(A483*Calculator!$C$19/(Calculator!$D$7*150),1)),ABS(MOD(A483*Calculator!$C$19/(Calculator!$D$7*150),1)-0.5)),IF(INT(2*A483*Calculator!$C$19/(Calculator!$D$7*150))&gt;INT(2*A483*Calculator!$B$19/(Calculator!$D$7*150)),0,1))),1)</f>
        <v>1</v>
      </c>
      <c r="J483" s="250" t="n">
        <f aca="false">IF(Calculator!$E$20="YES",IF(A483&lt;Calculator!$G$20,0,MIN(MIN(MIN(MOD(A483*Calculator!$B$20/(Calculator!$D$7*150),1),1-MOD(A483*Calculator!$B$20/(Calculator!$D$7*150),1)),ABS(MOD(A483*Calculator!$B$20/(Calculator!$D$7*150),1)-0.5)),MIN(MIN(MOD(A483*Calculator!$C$20/(Calculator!$D$7*150),1),1-MOD(A483*Calculator!$C$20/(Calculator!$D$7*150),1)),ABS(MOD(A483*Calculator!$C$20/(Calculator!$D$7*150),1)-0.5)),IF(INT(2*A483*Calculator!$C$20/(Calculator!$D$7*150))&gt;INT(2*A483*Calculator!$B$20/(Calculator!$D$7*150)),0,1))),1)</f>
        <v>1</v>
      </c>
      <c r="K483" s="250" t="n">
        <f aca="false">IF(Calculator!$E$21="YES",IF(A483&lt;Calculator!$G$21,0,MIN(MIN(MIN(MOD(A483*Calculator!$B$21/(Calculator!$D$7*150),1),1-MOD(A483*Calculator!$B$21/(Calculator!$D$7*150),1)),ABS(MOD(A483*Calculator!$B$21/(Calculator!$D$7*150),1)-0.5)),MIN(MIN(MOD(A483*Calculator!$C$21/(Calculator!$D$7*150),1),1-MOD(A483*Calculator!$C$21/(Calculator!$D$7*150),1)),ABS(MOD(A483*Calculator!$C$21/(Calculator!$D$7*150),1)-0.5)),IF(INT(2*A483*Calculator!$C$21/(Calculator!$D$7*150))&gt;INT(2*A483*Calculator!$B$21/(Calculator!$D$7*150)),0,1))),1)</f>
        <v>1</v>
      </c>
      <c r="L483" s="250" t="n">
        <f aca="false">IF(Calculator!$E$22="YES",IF(A483&lt;Calculator!$G$22,0,MIN(MIN(MIN(MOD(A483*Calculator!$B$22/(Calculator!$D$7*150),1),1-MOD(A483*Calculator!$B$22/(Calculator!$D$7*150),1)),ABS(MOD(A483*Calculator!$B$22/(Calculator!$D$7*150),1)-0.5)),MIN(MIN(MOD(A483*Calculator!$C$22/(Calculator!$D$7*150),1),1-MOD(A483*Calculator!$C$22/(Calculator!$D$7*150),1)),ABS(MOD(A483*Calculator!$C$22/(Calculator!$D$7*150),1)-0.5)),IF(INT(2*A483*Calculator!$C$22/(Calculator!$D$7*150))&gt;INT(2*A483*Calculator!$B$22/(Calculator!$D$7*150)),0,1))),1)</f>
        <v>1</v>
      </c>
      <c r="M483" s="250" t="n">
        <f aca="false">MIN(B483:L483)</f>
        <v>0.083859649122807</v>
      </c>
      <c r="N483" s="250" t="n">
        <f aca="false">SUMPRODUCT(($M$7:$M$557&gt;M483)*1)+SUMPRODUCT(($M$7:$M$557=M483)*(ROW($M$7:$M$557)&lt;ROW(M483)))+1</f>
        <v>131</v>
      </c>
      <c r="O483" s="250" t="str">
        <f aca="false">IF(M483&gt;=0.13,"★★★ EXCELLENT",IF(M483&gt;=0.12,"★★  GOOD",IF(M483&gt;=0.07,"★  FAIR",IF(M483&gt;=0.025,"⚠  MARGINAL","✗  AVOID"))))</f>
        <v>★  FAIR</v>
      </c>
    </row>
    <row r="484" customFormat="false" ht="15" hidden="false" customHeight="true" outlineLevel="0" collapsed="false">
      <c r="A484" s="251" t="n">
        <v>52.7</v>
      </c>
      <c r="B484" s="252" t="n">
        <f aca="false">IF(Calculator!$E$12="YES",IF(A484&lt;Calculator!$G$12,0,MIN(MIN(MIN(MOD(A484*Calculator!$B$12/(Calculator!$D$7*150),1),1-MOD(A484*Calculator!$B$12/(Calculator!$D$7*150),1)),ABS(MOD(A484*Calculator!$B$12/(Calculator!$D$7*150),1)-0.5)),MIN(MIN(MOD(A484*Calculator!$C$12/(Calculator!$D$7*150),1),1-MOD(A484*Calculator!$C$12/(Calculator!$D$7*150),1)),ABS(MOD(A484*Calculator!$C$12/(Calculator!$D$7*150),1)-0.5)),IF(INT(2*A484*Calculator!$C$12/(Calculator!$D$7*150))&gt;INT(2*A484*Calculator!$B$12/(Calculator!$D$7*150)),0,1))),1)</f>
        <v>1</v>
      </c>
      <c r="C484" s="252" t="n">
        <f aca="false">IF(Calculator!$E$13="YES",IF(A484&lt;Calculator!$G$13,0,MIN(MIN(MIN(MOD(A484*Calculator!$B$13/(Calculator!$D$7*150),1),1-MOD(A484*Calculator!$B$13/(Calculator!$D$7*150),1)),ABS(MOD(A484*Calculator!$B$13/(Calculator!$D$7*150),1)-0.5)),MIN(MIN(MOD(A484*Calculator!$C$13/(Calculator!$D$7*150),1),1-MOD(A484*Calculator!$C$13/(Calculator!$D$7*150),1)),ABS(MOD(A484*Calculator!$C$13/(Calculator!$D$7*150),1)-0.5)),IF(INT(2*A484*Calculator!$C$13/(Calculator!$D$7*150))&gt;INT(2*A484*Calculator!$B$13/(Calculator!$D$7*150)),0,1))),1)</f>
        <v>1</v>
      </c>
      <c r="D484" s="252" t="n">
        <f aca="false">IF(Calculator!$E$14="YES",IF(A484&lt;Calculator!$G$14,0,MIN(MIN(MIN(MOD(A484*Calculator!$B$14/(Calculator!$D$7*150),1),1-MOD(A484*Calculator!$B$14/(Calculator!$D$7*150),1)),ABS(MOD(A484*Calculator!$B$14/(Calculator!$D$7*150),1)-0.5)),MIN(MIN(MOD(A484*Calculator!$C$14/(Calculator!$D$7*150),1),1-MOD(A484*Calculator!$C$14/(Calculator!$D$7*150),1)),ABS(MOD(A484*Calculator!$C$14/(Calculator!$D$7*150),1)-0.5)),IF(INT(2*A484*Calculator!$C$14/(Calculator!$D$7*150))&gt;INT(2*A484*Calculator!$B$14/(Calculator!$D$7*150)),0,1))),1)</f>
        <v>1</v>
      </c>
      <c r="E484" s="252" t="n">
        <f aca="false">IF(Calculator!$E$15="YES",IF(A484&lt;Calculator!$G$15,0,MIN(MIN(MIN(MOD(A484*Calculator!$B$15/(Calculator!$D$7*150),1),1-MOD(A484*Calculator!$B$15/(Calculator!$D$7*150),1)),ABS(MOD(A484*Calculator!$B$15/(Calculator!$D$7*150),1)-0.5)),MIN(MIN(MOD(A484*Calculator!$C$15/(Calculator!$D$7*150),1),1-MOD(A484*Calculator!$C$15/(Calculator!$D$7*150),1)),ABS(MOD(A484*Calculator!$C$15/(Calculator!$D$7*150),1)-0.5)),IF(INT(2*A484*Calculator!$C$15/(Calculator!$D$7*150))&gt;INT(2*A484*Calculator!$B$15/(Calculator!$D$7*150)),0,1))),1)</f>
        <v>0.0887719298245617</v>
      </c>
      <c r="F484" s="252" t="n">
        <f aca="false">IF(Calculator!$E$16="YES",IF(A484&lt;Calculator!$G$16,0,MIN(MIN(MIN(MOD(A484*Calculator!$B$16/(Calculator!$D$7*150),1),1-MOD(A484*Calculator!$B$16/(Calculator!$D$7*150),1)),ABS(MOD(A484*Calculator!$B$16/(Calculator!$D$7*150),1)-0.5)),MIN(MIN(MOD(A484*Calculator!$C$16/(Calculator!$D$7*150),1),1-MOD(A484*Calculator!$C$16/(Calculator!$D$7*150),1)),ABS(MOD(A484*Calculator!$C$16/(Calculator!$D$7*150),1)-0.5)),IF(INT(2*A484*Calculator!$C$16/(Calculator!$D$7*150))&gt;INT(2*A484*Calculator!$B$16/(Calculator!$D$7*150)),0,1))),1)</f>
        <v>1</v>
      </c>
      <c r="G484" s="252" t="n">
        <f aca="false">IF(Calculator!$E$17="YES",IF(A484&lt;Calculator!$G$17,0,MIN(MIN(MIN(MOD(A484*Calculator!$B$17/(Calculator!$D$7*150),1),1-MOD(A484*Calculator!$B$17/(Calculator!$D$7*150),1)),ABS(MOD(A484*Calculator!$B$17/(Calculator!$D$7*150),1)-0.5)),MIN(MIN(MOD(A484*Calculator!$C$17/(Calculator!$D$7*150),1),1-MOD(A484*Calculator!$C$17/(Calculator!$D$7*150),1)),ABS(MOD(A484*Calculator!$C$17/(Calculator!$D$7*150),1)-0.5)),IF(INT(2*A484*Calculator!$C$17/(Calculator!$D$7*150))&gt;INT(2*A484*Calculator!$B$17/(Calculator!$D$7*150)),0,1))),1)</f>
        <v>0.177543859649123</v>
      </c>
      <c r="H484" s="252" t="n">
        <f aca="false">IF(Calculator!$E$18="YES",IF(A484&lt;Calculator!$G$18,0,MIN(MIN(MIN(MOD(A484*Calculator!$B$18/(Calculator!$D$7*150),1),1-MOD(A484*Calculator!$B$18/(Calculator!$D$7*150),1)),ABS(MOD(A484*Calculator!$B$18/(Calculator!$D$7*150),1)-0.5)),MIN(MIN(MOD(A484*Calculator!$C$18/(Calculator!$D$7*150),1),1-MOD(A484*Calculator!$C$18/(Calculator!$D$7*150),1)),ABS(MOD(A484*Calculator!$C$18/(Calculator!$D$7*150),1)-0.5)),IF(INT(2*A484*Calculator!$C$18/(Calculator!$D$7*150))&gt;INT(2*A484*Calculator!$B$18/(Calculator!$D$7*150)),0,1))),1)</f>
        <v>1</v>
      </c>
      <c r="I484" s="252" t="n">
        <f aca="false">IF(Calculator!$E$19="YES",IF(A484&lt;Calculator!$G$19,0,MIN(MIN(MIN(MOD(A484*Calculator!$B$19/(Calculator!$D$7*150),1),1-MOD(A484*Calculator!$B$19/(Calculator!$D$7*150),1)),ABS(MOD(A484*Calculator!$B$19/(Calculator!$D$7*150),1)-0.5)),MIN(MIN(MOD(A484*Calculator!$C$19/(Calculator!$D$7*150),1),1-MOD(A484*Calculator!$C$19/(Calculator!$D$7*150),1)),ABS(MOD(A484*Calculator!$C$19/(Calculator!$D$7*150),1)-0.5)),IF(INT(2*A484*Calculator!$C$19/(Calculator!$D$7*150))&gt;INT(2*A484*Calculator!$B$19/(Calculator!$D$7*150)),0,1))),1)</f>
        <v>1</v>
      </c>
      <c r="J484" s="252" t="n">
        <f aca="false">IF(Calculator!$E$20="YES",IF(A484&lt;Calculator!$G$20,0,MIN(MIN(MIN(MOD(A484*Calculator!$B$20/(Calculator!$D$7*150),1),1-MOD(A484*Calculator!$B$20/(Calculator!$D$7*150),1)),ABS(MOD(A484*Calculator!$B$20/(Calculator!$D$7*150),1)-0.5)),MIN(MIN(MOD(A484*Calculator!$C$20/(Calculator!$D$7*150),1),1-MOD(A484*Calculator!$C$20/(Calculator!$D$7*150),1)),ABS(MOD(A484*Calculator!$C$20/(Calculator!$D$7*150),1)-0.5)),IF(INT(2*A484*Calculator!$C$20/(Calculator!$D$7*150))&gt;INT(2*A484*Calculator!$B$20/(Calculator!$D$7*150)),0,1))),1)</f>
        <v>1</v>
      </c>
      <c r="K484" s="252" t="n">
        <f aca="false">IF(Calculator!$E$21="YES",IF(A484&lt;Calculator!$G$21,0,MIN(MIN(MIN(MOD(A484*Calculator!$B$21/(Calculator!$D$7*150),1),1-MOD(A484*Calculator!$B$21/(Calculator!$D$7*150),1)),ABS(MOD(A484*Calculator!$B$21/(Calculator!$D$7*150),1)-0.5)),MIN(MIN(MOD(A484*Calculator!$C$21/(Calculator!$D$7*150),1),1-MOD(A484*Calculator!$C$21/(Calculator!$D$7*150),1)),ABS(MOD(A484*Calculator!$C$21/(Calculator!$D$7*150),1)-0.5)),IF(INT(2*A484*Calculator!$C$21/(Calculator!$D$7*150))&gt;INT(2*A484*Calculator!$B$21/(Calculator!$D$7*150)),0,1))),1)</f>
        <v>1</v>
      </c>
      <c r="L484" s="252" t="n">
        <f aca="false">IF(Calculator!$E$22="YES",IF(A484&lt;Calculator!$G$22,0,MIN(MIN(MIN(MOD(A484*Calculator!$B$22/(Calculator!$D$7*150),1),1-MOD(A484*Calculator!$B$22/(Calculator!$D$7*150),1)),ABS(MOD(A484*Calculator!$B$22/(Calculator!$D$7*150),1)-0.5)),MIN(MIN(MOD(A484*Calculator!$C$22/(Calculator!$D$7*150),1),1-MOD(A484*Calculator!$C$22/(Calculator!$D$7*150),1)),ABS(MOD(A484*Calculator!$C$22/(Calculator!$D$7*150),1)-0.5)),IF(INT(2*A484*Calculator!$C$22/(Calculator!$D$7*150))&gt;INT(2*A484*Calculator!$B$22/(Calculator!$D$7*150)),0,1))),1)</f>
        <v>1</v>
      </c>
      <c r="M484" s="252" t="n">
        <f aca="false">MIN(B484:L484)</f>
        <v>0.0887719298245617</v>
      </c>
      <c r="N484" s="252" t="n">
        <f aca="false">SUMPRODUCT(($M$7:$M$557&gt;M484)*1)+SUMPRODUCT(($M$7:$M$557=M484)*(ROW($M$7:$M$557)&lt;ROW(M484)))+1</f>
        <v>117</v>
      </c>
      <c r="O484" s="252" t="str">
        <f aca="false">IF(M484&gt;=0.13,"★★★ EXCELLENT",IF(M484&gt;=0.12,"★★  GOOD",IF(M484&gt;=0.07,"★  FAIR",IF(M484&gt;=0.025,"⚠  MARGINAL","✗  AVOID"))))</f>
        <v>★  FAIR</v>
      </c>
    </row>
    <row r="485" customFormat="false" ht="15" hidden="false" customHeight="true" outlineLevel="0" collapsed="false">
      <c r="A485" s="249" t="n">
        <v>52.8</v>
      </c>
      <c r="B485" s="250" t="n">
        <f aca="false">IF(Calculator!$E$12="YES",IF(A485&lt;Calculator!$G$12,0,MIN(MIN(MIN(MOD(A485*Calculator!$B$12/(Calculator!$D$7*150),1),1-MOD(A485*Calculator!$B$12/(Calculator!$D$7*150),1)),ABS(MOD(A485*Calculator!$B$12/(Calculator!$D$7*150),1)-0.5)),MIN(MIN(MOD(A485*Calculator!$C$12/(Calculator!$D$7*150),1),1-MOD(A485*Calculator!$C$12/(Calculator!$D$7*150),1)),ABS(MOD(A485*Calculator!$C$12/(Calculator!$D$7*150),1)-0.5)),IF(INT(2*A485*Calculator!$C$12/(Calculator!$D$7*150))&gt;INT(2*A485*Calculator!$B$12/(Calculator!$D$7*150)),0,1))),1)</f>
        <v>1</v>
      </c>
      <c r="C485" s="250" t="n">
        <f aca="false">IF(Calculator!$E$13="YES",IF(A485&lt;Calculator!$G$13,0,MIN(MIN(MIN(MOD(A485*Calculator!$B$13/(Calculator!$D$7*150),1),1-MOD(A485*Calculator!$B$13/(Calculator!$D$7*150),1)),ABS(MOD(A485*Calculator!$B$13/(Calculator!$D$7*150),1)-0.5)),MIN(MIN(MOD(A485*Calculator!$C$13/(Calculator!$D$7*150),1),1-MOD(A485*Calculator!$C$13/(Calculator!$D$7*150),1)),ABS(MOD(A485*Calculator!$C$13/(Calculator!$D$7*150),1)-0.5)),IF(INT(2*A485*Calculator!$C$13/(Calculator!$D$7*150))&gt;INT(2*A485*Calculator!$B$13/(Calculator!$D$7*150)),0,1))),1)</f>
        <v>1</v>
      </c>
      <c r="D485" s="250" t="n">
        <f aca="false">IF(Calculator!$E$14="YES",IF(A485&lt;Calculator!$G$14,0,MIN(MIN(MIN(MOD(A485*Calculator!$B$14/(Calculator!$D$7*150),1),1-MOD(A485*Calculator!$B$14/(Calculator!$D$7*150),1)),ABS(MOD(A485*Calculator!$B$14/(Calculator!$D$7*150),1)-0.5)),MIN(MIN(MOD(A485*Calculator!$C$14/(Calculator!$D$7*150),1),1-MOD(A485*Calculator!$C$14/(Calculator!$D$7*150),1)),ABS(MOD(A485*Calculator!$C$14/(Calculator!$D$7*150),1)-0.5)),IF(INT(2*A485*Calculator!$C$14/(Calculator!$D$7*150))&gt;INT(2*A485*Calculator!$B$14/(Calculator!$D$7*150)),0,1))),1)</f>
        <v>1</v>
      </c>
      <c r="E485" s="250" t="n">
        <f aca="false">IF(Calculator!$E$15="YES",IF(A485&lt;Calculator!$G$15,0,MIN(MIN(MIN(MOD(A485*Calculator!$B$15/(Calculator!$D$7*150),1),1-MOD(A485*Calculator!$B$15/(Calculator!$D$7*150),1)),ABS(MOD(A485*Calculator!$B$15/(Calculator!$D$7*150),1)-0.5)),MIN(MIN(MOD(A485*Calculator!$C$15/(Calculator!$D$7*150),1),1-MOD(A485*Calculator!$C$15/(Calculator!$D$7*150),1)),ABS(MOD(A485*Calculator!$C$15/(Calculator!$D$7*150),1)-0.5)),IF(INT(2*A485*Calculator!$C$15/(Calculator!$D$7*150))&gt;INT(2*A485*Calculator!$B$15/(Calculator!$D$7*150)),0,1))),1)</f>
        <v>0.0936842105263156</v>
      </c>
      <c r="F485" s="250" t="n">
        <f aca="false">IF(Calculator!$E$16="YES",IF(A485&lt;Calculator!$G$16,0,MIN(MIN(MIN(MOD(A485*Calculator!$B$16/(Calculator!$D$7*150),1),1-MOD(A485*Calculator!$B$16/(Calculator!$D$7*150),1)),ABS(MOD(A485*Calculator!$B$16/(Calculator!$D$7*150),1)-0.5)),MIN(MIN(MOD(A485*Calculator!$C$16/(Calculator!$D$7*150),1),1-MOD(A485*Calculator!$C$16/(Calculator!$D$7*150),1)),ABS(MOD(A485*Calculator!$C$16/(Calculator!$D$7*150),1)-0.5)),IF(INT(2*A485*Calculator!$C$16/(Calculator!$D$7*150))&gt;INT(2*A485*Calculator!$B$16/(Calculator!$D$7*150)),0,1))),1)</f>
        <v>1</v>
      </c>
      <c r="G485" s="250" t="n">
        <f aca="false">IF(Calculator!$E$17="YES",IF(A485&lt;Calculator!$G$17,0,MIN(MIN(MIN(MOD(A485*Calculator!$B$17/(Calculator!$D$7*150),1),1-MOD(A485*Calculator!$B$17/(Calculator!$D$7*150),1)),ABS(MOD(A485*Calculator!$B$17/(Calculator!$D$7*150),1)-0.5)),MIN(MIN(MOD(A485*Calculator!$C$17/(Calculator!$D$7*150),1),1-MOD(A485*Calculator!$C$17/(Calculator!$D$7*150),1)),ABS(MOD(A485*Calculator!$C$17/(Calculator!$D$7*150),1)-0.5)),IF(INT(2*A485*Calculator!$C$17/(Calculator!$D$7*150))&gt;INT(2*A485*Calculator!$B$17/(Calculator!$D$7*150)),0,1))),1)</f>
        <v>0.182947368421053</v>
      </c>
      <c r="H485" s="250" t="n">
        <f aca="false">IF(Calculator!$E$18="YES",IF(A485&lt;Calculator!$G$18,0,MIN(MIN(MIN(MOD(A485*Calculator!$B$18/(Calculator!$D$7*150),1),1-MOD(A485*Calculator!$B$18/(Calculator!$D$7*150),1)),ABS(MOD(A485*Calculator!$B$18/(Calculator!$D$7*150),1)-0.5)),MIN(MIN(MOD(A485*Calculator!$C$18/(Calculator!$D$7*150),1),1-MOD(A485*Calculator!$C$18/(Calculator!$D$7*150),1)),ABS(MOD(A485*Calculator!$C$18/(Calculator!$D$7*150),1)-0.5)),IF(INT(2*A485*Calculator!$C$18/(Calculator!$D$7*150))&gt;INT(2*A485*Calculator!$B$18/(Calculator!$D$7*150)),0,1))),1)</f>
        <v>1</v>
      </c>
      <c r="I485" s="250" t="n">
        <f aca="false">IF(Calculator!$E$19="YES",IF(A485&lt;Calculator!$G$19,0,MIN(MIN(MIN(MOD(A485*Calculator!$B$19/(Calculator!$D$7*150),1),1-MOD(A485*Calculator!$B$19/(Calculator!$D$7*150),1)),ABS(MOD(A485*Calculator!$B$19/(Calculator!$D$7*150),1)-0.5)),MIN(MIN(MOD(A485*Calculator!$C$19/(Calculator!$D$7*150),1),1-MOD(A485*Calculator!$C$19/(Calculator!$D$7*150),1)),ABS(MOD(A485*Calculator!$C$19/(Calculator!$D$7*150),1)-0.5)),IF(INT(2*A485*Calculator!$C$19/(Calculator!$D$7*150))&gt;INT(2*A485*Calculator!$B$19/(Calculator!$D$7*150)),0,1))),1)</f>
        <v>1</v>
      </c>
      <c r="J485" s="250" t="n">
        <f aca="false">IF(Calculator!$E$20="YES",IF(A485&lt;Calculator!$G$20,0,MIN(MIN(MIN(MOD(A485*Calculator!$B$20/(Calculator!$D$7*150),1),1-MOD(A485*Calculator!$B$20/(Calculator!$D$7*150),1)),ABS(MOD(A485*Calculator!$B$20/(Calculator!$D$7*150),1)-0.5)),MIN(MIN(MOD(A485*Calculator!$C$20/(Calculator!$D$7*150),1),1-MOD(A485*Calculator!$C$20/(Calculator!$D$7*150),1)),ABS(MOD(A485*Calculator!$C$20/(Calculator!$D$7*150),1)-0.5)),IF(INT(2*A485*Calculator!$C$20/(Calculator!$D$7*150))&gt;INT(2*A485*Calculator!$B$20/(Calculator!$D$7*150)),0,1))),1)</f>
        <v>1</v>
      </c>
      <c r="K485" s="250" t="n">
        <f aca="false">IF(Calculator!$E$21="YES",IF(A485&lt;Calculator!$G$21,0,MIN(MIN(MIN(MOD(A485*Calculator!$B$21/(Calculator!$D$7*150),1),1-MOD(A485*Calculator!$B$21/(Calculator!$D$7*150),1)),ABS(MOD(A485*Calculator!$B$21/(Calculator!$D$7*150),1)-0.5)),MIN(MIN(MOD(A485*Calculator!$C$21/(Calculator!$D$7*150),1),1-MOD(A485*Calculator!$C$21/(Calculator!$D$7*150),1)),ABS(MOD(A485*Calculator!$C$21/(Calculator!$D$7*150),1)-0.5)),IF(INT(2*A485*Calculator!$C$21/(Calculator!$D$7*150))&gt;INT(2*A485*Calculator!$B$21/(Calculator!$D$7*150)),0,1))),1)</f>
        <v>1</v>
      </c>
      <c r="L485" s="250" t="n">
        <f aca="false">IF(Calculator!$E$22="YES",IF(A485&lt;Calculator!$G$22,0,MIN(MIN(MIN(MOD(A485*Calculator!$B$22/(Calculator!$D$7*150),1),1-MOD(A485*Calculator!$B$22/(Calculator!$D$7*150),1)),ABS(MOD(A485*Calculator!$B$22/(Calculator!$D$7*150),1)-0.5)),MIN(MIN(MOD(A485*Calculator!$C$22/(Calculator!$D$7*150),1),1-MOD(A485*Calculator!$C$22/(Calculator!$D$7*150),1)),ABS(MOD(A485*Calculator!$C$22/(Calculator!$D$7*150),1)-0.5)),IF(INT(2*A485*Calculator!$C$22/(Calculator!$D$7*150))&gt;INT(2*A485*Calculator!$B$22/(Calculator!$D$7*150)),0,1))),1)</f>
        <v>1</v>
      </c>
      <c r="M485" s="250" t="n">
        <f aca="false">MIN(B485:L485)</f>
        <v>0.0936842105263156</v>
      </c>
      <c r="N485" s="250" t="n">
        <f aca="false">SUMPRODUCT(($M$7:$M$557&gt;M485)*1)+SUMPRODUCT(($M$7:$M$557=M485)*(ROW($M$7:$M$557)&lt;ROW(M485)))+1</f>
        <v>103</v>
      </c>
      <c r="O485" s="250" t="str">
        <f aca="false">IF(M485&gt;=0.13,"★★★ EXCELLENT",IF(M485&gt;=0.12,"★★  GOOD",IF(M485&gt;=0.07,"★  FAIR",IF(M485&gt;=0.025,"⚠  MARGINAL","✗  AVOID"))))</f>
        <v>★  FAIR</v>
      </c>
    </row>
    <row r="486" customFormat="false" ht="15" hidden="false" customHeight="true" outlineLevel="0" collapsed="false">
      <c r="A486" s="251" t="n">
        <v>52.9</v>
      </c>
      <c r="B486" s="252" t="n">
        <f aca="false">IF(Calculator!$E$12="YES",IF(A486&lt;Calculator!$G$12,0,MIN(MIN(MIN(MOD(A486*Calculator!$B$12/(Calculator!$D$7*150),1),1-MOD(A486*Calculator!$B$12/(Calculator!$D$7*150),1)),ABS(MOD(A486*Calculator!$B$12/(Calculator!$D$7*150),1)-0.5)),MIN(MIN(MOD(A486*Calculator!$C$12/(Calculator!$D$7*150),1),1-MOD(A486*Calculator!$C$12/(Calculator!$D$7*150),1)),ABS(MOD(A486*Calculator!$C$12/(Calculator!$D$7*150),1)-0.5)),IF(INT(2*A486*Calculator!$C$12/(Calculator!$D$7*150))&gt;INT(2*A486*Calculator!$B$12/(Calculator!$D$7*150)),0,1))),1)</f>
        <v>1</v>
      </c>
      <c r="C486" s="252" t="n">
        <f aca="false">IF(Calculator!$E$13="YES",IF(A486&lt;Calculator!$G$13,0,MIN(MIN(MIN(MOD(A486*Calculator!$B$13/(Calculator!$D$7*150),1),1-MOD(A486*Calculator!$B$13/(Calculator!$D$7*150),1)),ABS(MOD(A486*Calculator!$B$13/(Calculator!$D$7*150),1)-0.5)),MIN(MIN(MOD(A486*Calculator!$C$13/(Calculator!$D$7*150),1),1-MOD(A486*Calculator!$C$13/(Calculator!$D$7*150),1)),ABS(MOD(A486*Calculator!$C$13/(Calculator!$D$7*150),1)-0.5)),IF(INT(2*A486*Calculator!$C$13/(Calculator!$D$7*150))&gt;INT(2*A486*Calculator!$B$13/(Calculator!$D$7*150)),0,1))),1)</f>
        <v>1</v>
      </c>
      <c r="D486" s="252" t="n">
        <f aca="false">IF(Calculator!$E$14="YES",IF(A486&lt;Calculator!$G$14,0,MIN(MIN(MIN(MOD(A486*Calculator!$B$14/(Calculator!$D$7*150),1),1-MOD(A486*Calculator!$B$14/(Calculator!$D$7*150),1)),ABS(MOD(A486*Calculator!$B$14/(Calculator!$D$7*150),1)-0.5)),MIN(MIN(MOD(A486*Calculator!$C$14/(Calculator!$D$7*150),1),1-MOD(A486*Calculator!$C$14/(Calculator!$D$7*150),1)),ABS(MOD(A486*Calculator!$C$14/(Calculator!$D$7*150),1)-0.5)),IF(INT(2*A486*Calculator!$C$14/(Calculator!$D$7*150))&gt;INT(2*A486*Calculator!$B$14/(Calculator!$D$7*150)),0,1))),1)</f>
        <v>1</v>
      </c>
      <c r="E486" s="252" t="n">
        <f aca="false">IF(Calculator!$E$15="YES",IF(A486&lt;Calculator!$G$15,0,MIN(MIN(MIN(MOD(A486*Calculator!$B$15/(Calculator!$D$7*150),1),1-MOD(A486*Calculator!$B$15/(Calculator!$D$7*150),1)),ABS(MOD(A486*Calculator!$B$15/(Calculator!$D$7*150),1)-0.5)),MIN(MIN(MOD(A486*Calculator!$C$15/(Calculator!$D$7*150),1),1-MOD(A486*Calculator!$C$15/(Calculator!$D$7*150),1)),ABS(MOD(A486*Calculator!$C$15/(Calculator!$D$7*150),1)-0.5)),IF(INT(2*A486*Calculator!$C$15/(Calculator!$D$7*150))&gt;INT(2*A486*Calculator!$B$15/(Calculator!$D$7*150)),0,1))),1)</f>
        <v>0.0985964912280704</v>
      </c>
      <c r="F486" s="252" t="n">
        <f aca="false">IF(Calculator!$E$16="YES",IF(A486&lt;Calculator!$G$16,0,MIN(MIN(MIN(MOD(A486*Calculator!$B$16/(Calculator!$D$7*150),1),1-MOD(A486*Calculator!$B$16/(Calculator!$D$7*150),1)),ABS(MOD(A486*Calculator!$B$16/(Calculator!$D$7*150),1)-0.5)),MIN(MIN(MOD(A486*Calculator!$C$16/(Calculator!$D$7*150),1),1-MOD(A486*Calculator!$C$16/(Calculator!$D$7*150),1)),ABS(MOD(A486*Calculator!$C$16/(Calculator!$D$7*150),1)-0.5)),IF(INT(2*A486*Calculator!$C$16/(Calculator!$D$7*150))&gt;INT(2*A486*Calculator!$B$16/(Calculator!$D$7*150)),0,1))),1)</f>
        <v>1</v>
      </c>
      <c r="G486" s="252" t="n">
        <f aca="false">IF(Calculator!$E$17="YES",IF(A486&lt;Calculator!$G$17,0,MIN(MIN(MIN(MOD(A486*Calculator!$B$17/(Calculator!$D$7*150),1),1-MOD(A486*Calculator!$B$17/(Calculator!$D$7*150),1)),ABS(MOD(A486*Calculator!$B$17/(Calculator!$D$7*150),1)-0.5)),MIN(MIN(MOD(A486*Calculator!$C$17/(Calculator!$D$7*150),1),1-MOD(A486*Calculator!$C$17/(Calculator!$D$7*150),1)),ABS(MOD(A486*Calculator!$C$17/(Calculator!$D$7*150),1)-0.5)),IF(INT(2*A486*Calculator!$C$17/(Calculator!$D$7*150))&gt;INT(2*A486*Calculator!$B$17/(Calculator!$D$7*150)),0,1))),1)</f>
        <v>0.172877192982456</v>
      </c>
      <c r="H486" s="252" t="n">
        <f aca="false">IF(Calculator!$E$18="YES",IF(A486&lt;Calculator!$G$18,0,MIN(MIN(MIN(MOD(A486*Calculator!$B$18/(Calculator!$D$7*150),1),1-MOD(A486*Calculator!$B$18/(Calculator!$D$7*150),1)),ABS(MOD(A486*Calculator!$B$18/(Calculator!$D$7*150),1)-0.5)),MIN(MIN(MOD(A486*Calculator!$C$18/(Calculator!$D$7*150),1),1-MOD(A486*Calculator!$C$18/(Calculator!$D$7*150),1)),ABS(MOD(A486*Calculator!$C$18/(Calculator!$D$7*150),1)-0.5)),IF(INT(2*A486*Calculator!$C$18/(Calculator!$D$7*150))&gt;INT(2*A486*Calculator!$B$18/(Calculator!$D$7*150)),0,1))),1)</f>
        <v>1</v>
      </c>
      <c r="I486" s="252" t="n">
        <f aca="false">IF(Calculator!$E$19="YES",IF(A486&lt;Calculator!$G$19,0,MIN(MIN(MIN(MOD(A486*Calculator!$B$19/(Calculator!$D$7*150),1),1-MOD(A486*Calculator!$B$19/(Calculator!$D$7*150),1)),ABS(MOD(A486*Calculator!$B$19/(Calculator!$D$7*150),1)-0.5)),MIN(MIN(MOD(A486*Calculator!$C$19/(Calculator!$D$7*150),1),1-MOD(A486*Calculator!$C$19/(Calculator!$D$7*150),1)),ABS(MOD(A486*Calculator!$C$19/(Calculator!$D$7*150),1)-0.5)),IF(INT(2*A486*Calculator!$C$19/(Calculator!$D$7*150))&gt;INT(2*A486*Calculator!$B$19/(Calculator!$D$7*150)),0,1))),1)</f>
        <v>1</v>
      </c>
      <c r="J486" s="252" t="n">
        <f aca="false">IF(Calculator!$E$20="YES",IF(A486&lt;Calculator!$G$20,0,MIN(MIN(MIN(MOD(A486*Calculator!$B$20/(Calculator!$D$7*150),1),1-MOD(A486*Calculator!$B$20/(Calculator!$D$7*150),1)),ABS(MOD(A486*Calculator!$B$20/(Calculator!$D$7*150),1)-0.5)),MIN(MIN(MOD(A486*Calculator!$C$20/(Calculator!$D$7*150),1),1-MOD(A486*Calculator!$C$20/(Calculator!$D$7*150),1)),ABS(MOD(A486*Calculator!$C$20/(Calculator!$D$7*150),1)-0.5)),IF(INT(2*A486*Calculator!$C$20/(Calculator!$D$7*150))&gt;INT(2*A486*Calculator!$B$20/(Calculator!$D$7*150)),0,1))),1)</f>
        <v>1</v>
      </c>
      <c r="K486" s="252" t="n">
        <f aca="false">IF(Calculator!$E$21="YES",IF(A486&lt;Calculator!$G$21,0,MIN(MIN(MIN(MOD(A486*Calculator!$B$21/(Calculator!$D$7*150),1),1-MOD(A486*Calculator!$B$21/(Calculator!$D$7*150),1)),ABS(MOD(A486*Calculator!$B$21/(Calculator!$D$7*150),1)-0.5)),MIN(MIN(MOD(A486*Calculator!$C$21/(Calculator!$D$7*150),1),1-MOD(A486*Calculator!$C$21/(Calculator!$D$7*150),1)),ABS(MOD(A486*Calculator!$C$21/(Calculator!$D$7*150),1)-0.5)),IF(INT(2*A486*Calculator!$C$21/(Calculator!$D$7*150))&gt;INT(2*A486*Calculator!$B$21/(Calculator!$D$7*150)),0,1))),1)</f>
        <v>1</v>
      </c>
      <c r="L486" s="252" t="n">
        <f aca="false">IF(Calculator!$E$22="YES",IF(A486&lt;Calculator!$G$22,0,MIN(MIN(MIN(MOD(A486*Calculator!$B$22/(Calculator!$D$7*150),1),1-MOD(A486*Calculator!$B$22/(Calculator!$D$7*150),1)),ABS(MOD(A486*Calculator!$B$22/(Calculator!$D$7*150),1)-0.5)),MIN(MIN(MOD(A486*Calculator!$C$22/(Calculator!$D$7*150),1),1-MOD(A486*Calculator!$C$22/(Calculator!$D$7*150),1)),ABS(MOD(A486*Calculator!$C$22/(Calculator!$D$7*150),1)-0.5)),IF(INT(2*A486*Calculator!$C$22/(Calculator!$D$7*150))&gt;INT(2*A486*Calculator!$B$22/(Calculator!$D$7*150)),0,1))),1)</f>
        <v>1</v>
      </c>
      <c r="M486" s="252" t="n">
        <f aca="false">MIN(B486:L486)</f>
        <v>0.0985964912280704</v>
      </c>
      <c r="N486" s="252" t="n">
        <f aca="false">SUMPRODUCT(($M$7:$M$557&gt;M486)*1)+SUMPRODUCT(($M$7:$M$557=M486)*(ROW($M$7:$M$557)&lt;ROW(M486)))+1</f>
        <v>90</v>
      </c>
      <c r="O486" s="252" t="str">
        <f aca="false">IF(M486&gt;=0.13,"★★★ EXCELLENT",IF(M486&gt;=0.12,"★★  GOOD",IF(M486&gt;=0.07,"★  FAIR",IF(M486&gt;=0.025,"⚠  MARGINAL","✗  AVOID"))))</f>
        <v>★  FAIR</v>
      </c>
    </row>
    <row r="487" customFormat="false" ht="15" hidden="false" customHeight="true" outlineLevel="0" collapsed="false">
      <c r="A487" s="249" t="n">
        <v>53</v>
      </c>
      <c r="B487" s="250" t="n">
        <f aca="false">IF(Calculator!$E$12="YES",IF(A487&lt;Calculator!$G$12,0,MIN(MIN(MIN(MOD(A487*Calculator!$B$12/(Calculator!$D$7*150),1),1-MOD(A487*Calculator!$B$12/(Calculator!$D$7*150),1)),ABS(MOD(A487*Calculator!$B$12/(Calculator!$D$7*150),1)-0.5)),MIN(MIN(MOD(A487*Calculator!$C$12/(Calculator!$D$7*150),1),1-MOD(A487*Calculator!$C$12/(Calculator!$D$7*150),1)),ABS(MOD(A487*Calculator!$C$12/(Calculator!$D$7*150),1)-0.5)),IF(INT(2*A487*Calculator!$C$12/(Calculator!$D$7*150))&gt;INT(2*A487*Calculator!$B$12/(Calculator!$D$7*150)),0,1))),1)</f>
        <v>1</v>
      </c>
      <c r="C487" s="250" t="n">
        <f aca="false">IF(Calculator!$E$13="YES",IF(A487&lt;Calculator!$G$13,0,MIN(MIN(MIN(MOD(A487*Calculator!$B$13/(Calculator!$D$7*150),1),1-MOD(A487*Calculator!$B$13/(Calculator!$D$7*150),1)),ABS(MOD(A487*Calculator!$B$13/(Calculator!$D$7*150),1)-0.5)),MIN(MIN(MOD(A487*Calculator!$C$13/(Calculator!$D$7*150),1),1-MOD(A487*Calculator!$C$13/(Calculator!$D$7*150),1)),ABS(MOD(A487*Calculator!$C$13/(Calculator!$D$7*150),1)-0.5)),IF(INT(2*A487*Calculator!$C$13/(Calculator!$D$7*150))&gt;INT(2*A487*Calculator!$B$13/(Calculator!$D$7*150)),0,1))),1)</f>
        <v>1</v>
      </c>
      <c r="D487" s="250" t="n">
        <f aca="false">IF(Calculator!$E$14="YES",IF(A487&lt;Calculator!$G$14,0,MIN(MIN(MIN(MOD(A487*Calculator!$B$14/(Calculator!$D$7*150),1),1-MOD(A487*Calculator!$B$14/(Calculator!$D$7*150),1)),ABS(MOD(A487*Calculator!$B$14/(Calculator!$D$7*150),1)-0.5)),MIN(MIN(MOD(A487*Calculator!$C$14/(Calculator!$D$7*150),1),1-MOD(A487*Calculator!$C$14/(Calculator!$D$7*150),1)),ABS(MOD(A487*Calculator!$C$14/(Calculator!$D$7*150),1)-0.5)),IF(INT(2*A487*Calculator!$C$14/(Calculator!$D$7*150))&gt;INT(2*A487*Calculator!$B$14/(Calculator!$D$7*150)),0,1))),1)</f>
        <v>1</v>
      </c>
      <c r="E487" s="250" t="n">
        <f aca="false">IF(Calculator!$E$15="YES",IF(A487&lt;Calculator!$G$15,0,MIN(MIN(MIN(MOD(A487*Calculator!$B$15/(Calculator!$D$7*150),1),1-MOD(A487*Calculator!$B$15/(Calculator!$D$7*150),1)),ABS(MOD(A487*Calculator!$B$15/(Calculator!$D$7*150),1)-0.5)),MIN(MIN(MOD(A487*Calculator!$C$15/(Calculator!$D$7*150),1),1-MOD(A487*Calculator!$C$15/(Calculator!$D$7*150),1)),ABS(MOD(A487*Calculator!$C$15/(Calculator!$D$7*150),1)-0.5)),IF(INT(2*A487*Calculator!$C$15/(Calculator!$D$7*150))&gt;INT(2*A487*Calculator!$B$15/(Calculator!$D$7*150)),0,1))),1)</f>
        <v>0.103508771929825</v>
      </c>
      <c r="F487" s="250" t="n">
        <f aca="false">IF(Calculator!$E$16="YES",IF(A487&lt;Calculator!$G$16,0,MIN(MIN(MIN(MOD(A487*Calculator!$B$16/(Calculator!$D$7*150),1),1-MOD(A487*Calculator!$B$16/(Calculator!$D$7*150),1)),ABS(MOD(A487*Calculator!$B$16/(Calculator!$D$7*150),1)-0.5)),MIN(MIN(MOD(A487*Calculator!$C$16/(Calculator!$D$7*150),1),1-MOD(A487*Calculator!$C$16/(Calculator!$D$7*150),1)),ABS(MOD(A487*Calculator!$C$16/(Calculator!$D$7*150),1)-0.5)),IF(INT(2*A487*Calculator!$C$16/(Calculator!$D$7*150))&gt;INT(2*A487*Calculator!$B$16/(Calculator!$D$7*150)),0,1))),1)</f>
        <v>1</v>
      </c>
      <c r="G487" s="250" t="n">
        <f aca="false">IF(Calculator!$E$17="YES",IF(A487&lt;Calculator!$G$17,0,MIN(MIN(MIN(MOD(A487*Calculator!$B$17/(Calculator!$D$7*150),1),1-MOD(A487*Calculator!$B$17/(Calculator!$D$7*150),1)),ABS(MOD(A487*Calculator!$B$17/(Calculator!$D$7*150),1)-0.5)),MIN(MIN(MOD(A487*Calculator!$C$17/(Calculator!$D$7*150),1),1-MOD(A487*Calculator!$C$17/(Calculator!$D$7*150),1)),ABS(MOD(A487*Calculator!$C$17/(Calculator!$D$7*150),1)-0.5)),IF(INT(2*A487*Calculator!$C$17/(Calculator!$D$7*150))&gt;INT(2*A487*Calculator!$B$17/(Calculator!$D$7*150)),0,1))),1)</f>
        <v>0.16280701754386</v>
      </c>
      <c r="H487" s="250" t="n">
        <f aca="false">IF(Calculator!$E$18="YES",IF(A487&lt;Calculator!$G$18,0,MIN(MIN(MIN(MOD(A487*Calculator!$B$18/(Calculator!$D$7*150),1),1-MOD(A487*Calculator!$B$18/(Calculator!$D$7*150),1)),ABS(MOD(A487*Calculator!$B$18/(Calculator!$D$7*150),1)-0.5)),MIN(MIN(MOD(A487*Calculator!$C$18/(Calculator!$D$7*150),1),1-MOD(A487*Calculator!$C$18/(Calculator!$D$7*150),1)),ABS(MOD(A487*Calculator!$C$18/(Calculator!$D$7*150),1)-0.5)),IF(INT(2*A487*Calculator!$C$18/(Calculator!$D$7*150))&gt;INT(2*A487*Calculator!$B$18/(Calculator!$D$7*150)),0,1))),1)</f>
        <v>1</v>
      </c>
      <c r="I487" s="250" t="n">
        <f aca="false">IF(Calculator!$E$19="YES",IF(A487&lt;Calculator!$G$19,0,MIN(MIN(MIN(MOD(A487*Calculator!$B$19/(Calculator!$D$7*150),1),1-MOD(A487*Calculator!$B$19/(Calculator!$D$7*150),1)),ABS(MOD(A487*Calculator!$B$19/(Calculator!$D$7*150),1)-0.5)),MIN(MIN(MOD(A487*Calculator!$C$19/(Calculator!$D$7*150),1),1-MOD(A487*Calculator!$C$19/(Calculator!$D$7*150),1)),ABS(MOD(A487*Calculator!$C$19/(Calculator!$D$7*150),1)-0.5)),IF(INT(2*A487*Calculator!$C$19/(Calculator!$D$7*150))&gt;INT(2*A487*Calculator!$B$19/(Calculator!$D$7*150)),0,1))),1)</f>
        <v>1</v>
      </c>
      <c r="J487" s="250" t="n">
        <f aca="false">IF(Calculator!$E$20="YES",IF(A487&lt;Calculator!$G$20,0,MIN(MIN(MIN(MOD(A487*Calculator!$B$20/(Calculator!$D$7*150),1),1-MOD(A487*Calculator!$B$20/(Calculator!$D$7*150),1)),ABS(MOD(A487*Calculator!$B$20/(Calculator!$D$7*150),1)-0.5)),MIN(MIN(MOD(A487*Calculator!$C$20/(Calculator!$D$7*150),1),1-MOD(A487*Calculator!$C$20/(Calculator!$D$7*150),1)),ABS(MOD(A487*Calculator!$C$20/(Calculator!$D$7*150),1)-0.5)),IF(INT(2*A487*Calculator!$C$20/(Calculator!$D$7*150))&gt;INT(2*A487*Calculator!$B$20/(Calculator!$D$7*150)),0,1))),1)</f>
        <v>1</v>
      </c>
      <c r="K487" s="250" t="n">
        <f aca="false">IF(Calculator!$E$21="YES",IF(A487&lt;Calculator!$G$21,0,MIN(MIN(MIN(MOD(A487*Calculator!$B$21/(Calculator!$D$7*150),1),1-MOD(A487*Calculator!$B$21/(Calculator!$D$7*150),1)),ABS(MOD(A487*Calculator!$B$21/(Calculator!$D$7*150),1)-0.5)),MIN(MIN(MOD(A487*Calculator!$C$21/(Calculator!$D$7*150),1),1-MOD(A487*Calculator!$C$21/(Calculator!$D$7*150),1)),ABS(MOD(A487*Calculator!$C$21/(Calculator!$D$7*150),1)-0.5)),IF(INT(2*A487*Calculator!$C$21/(Calculator!$D$7*150))&gt;INT(2*A487*Calculator!$B$21/(Calculator!$D$7*150)),0,1))),1)</f>
        <v>1</v>
      </c>
      <c r="L487" s="250" t="n">
        <f aca="false">IF(Calculator!$E$22="YES",IF(A487&lt;Calculator!$G$22,0,MIN(MIN(MIN(MOD(A487*Calculator!$B$22/(Calculator!$D$7*150),1),1-MOD(A487*Calculator!$B$22/(Calculator!$D$7*150),1)),ABS(MOD(A487*Calculator!$B$22/(Calculator!$D$7*150),1)-0.5)),MIN(MIN(MOD(A487*Calculator!$C$22/(Calculator!$D$7*150),1),1-MOD(A487*Calculator!$C$22/(Calculator!$D$7*150),1)),ABS(MOD(A487*Calculator!$C$22/(Calculator!$D$7*150),1)-0.5)),IF(INT(2*A487*Calculator!$C$22/(Calculator!$D$7*150))&gt;INT(2*A487*Calculator!$B$22/(Calculator!$D$7*150)),0,1))),1)</f>
        <v>1</v>
      </c>
      <c r="M487" s="250" t="n">
        <f aca="false">MIN(B487:L487)</f>
        <v>0.103508771929825</v>
      </c>
      <c r="N487" s="250" t="n">
        <f aca="false">SUMPRODUCT(($M$7:$M$557&gt;M487)*1)+SUMPRODUCT(($M$7:$M$557=M487)*(ROW($M$7:$M$557)&lt;ROW(M487)))+1</f>
        <v>78</v>
      </c>
      <c r="O487" s="250" t="str">
        <f aca="false">IF(M487&gt;=0.13,"★★★ EXCELLENT",IF(M487&gt;=0.12,"★★  GOOD",IF(M487&gt;=0.07,"★  FAIR",IF(M487&gt;=0.025,"⚠  MARGINAL","✗  AVOID"))))</f>
        <v>★  FAIR</v>
      </c>
    </row>
    <row r="488" customFormat="false" ht="15" hidden="false" customHeight="true" outlineLevel="0" collapsed="false">
      <c r="A488" s="251" t="n">
        <v>53.1</v>
      </c>
      <c r="B488" s="252" t="n">
        <f aca="false">IF(Calculator!$E$12="YES",IF(A488&lt;Calculator!$G$12,0,MIN(MIN(MIN(MOD(A488*Calculator!$B$12/(Calculator!$D$7*150),1),1-MOD(A488*Calculator!$B$12/(Calculator!$D$7*150),1)),ABS(MOD(A488*Calculator!$B$12/(Calculator!$D$7*150),1)-0.5)),MIN(MIN(MOD(A488*Calculator!$C$12/(Calculator!$D$7*150),1),1-MOD(A488*Calculator!$C$12/(Calculator!$D$7*150),1)),ABS(MOD(A488*Calculator!$C$12/(Calculator!$D$7*150),1)-0.5)),IF(INT(2*A488*Calculator!$C$12/(Calculator!$D$7*150))&gt;INT(2*A488*Calculator!$B$12/(Calculator!$D$7*150)),0,1))),1)</f>
        <v>1</v>
      </c>
      <c r="C488" s="252" t="n">
        <f aca="false">IF(Calculator!$E$13="YES",IF(A488&lt;Calculator!$G$13,0,MIN(MIN(MIN(MOD(A488*Calculator!$B$13/(Calculator!$D$7*150),1),1-MOD(A488*Calculator!$B$13/(Calculator!$D$7*150),1)),ABS(MOD(A488*Calculator!$B$13/(Calculator!$D$7*150),1)-0.5)),MIN(MIN(MOD(A488*Calculator!$C$13/(Calculator!$D$7*150),1),1-MOD(A488*Calculator!$C$13/(Calculator!$D$7*150),1)),ABS(MOD(A488*Calculator!$C$13/(Calculator!$D$7*150),1)-0.5)),IF(INT(2*A488*Calculator!$C$13/(Calculator!$D$7*150))&gt;INT(2*A488*Calculator!$B$13/(Calculator!$D$7*150)),0,1))),1)</f>
        <v>1</v>
      </c>
      <c r="D488" s="252" t="n">
        <f aca="false">IF(Calculator!$E$14="YES",IF(A488&lt;Calculator!$G$14,0,MIN(MIN(MIN(MOD(A488*Calculator!$B$14/(Calculator!$D$7*150),1),1-MOD(A488*Calculator!$B$14/(Calculator!$D$7*150),1)),ABS(MOD(A488*Calculator!$B$14/(Calculator!$D$7*150),1)-0.5)),MIN(MIN(MOD(A488*Calculator!$C$14/(Calculator!$D$7*150),1),1-MOD(A488*Calculator!$C$14/(Calculator!$D$7*150),1)),ABS(MOD(A488*Calculator!$C$14/(Calculator!$D$7*150),1)-0.5)),IF(INT(2*A488*Calculator!$C$14/(Calculator!$D$7*150))&gt;INT(2*A488*Calculator!$B$14/(Calculator!$D$7*150)),0,1))),1)</f>
        <v>1</v>
      </c>
      <c r="E488" s="252" t="n">
        <f aca="false">IF(Calculator!$E$15="YES",IF(A488&lt;Calculator!$G$15,0,MIN(MIN(MIN(MOD(A488*Calculator!$B$15/(Calculator!$D$7*150),1),1-MOD(A488*Calculator!$B$15/(Calculator!$D$7*150),1)),ABS(MOD(A488*Calculator!$B$15/(Calculator!$D$7*150),1)-0.5)),MIN(MIN(MOD(A488*Calculator!$C$15/(Calculator!$D$7*150),1),1-MOD(A488*Calculator!$C$15/(Calculator!$D$7*150),1)),ABS(MOD(A488*Calculator!$C$15/(Calculator!$D$7*150),1)-0.5)),IF(INT(2*A488*Calculator!$C$15/(Calculator!$D$7*150))&gt;INT(2*A488*Calculator!$B$15/(Calculator!$D$7*150)),0,1))),1)</f>
        <v>0.108421052631579</v>
      </c>
      <c r="F488" s="252" t="n">
        <f aca="false">IF(Calculator!$E$16="YES",IF(A488&lt;Calculator!$G$16,0,MIN(MIN(MIN(MOD(A488*Calculator!$B$16/(Calculator!$D$7*150),1),1-MOD(A488*Calculator!$B$16/(Calculator!$D$7*150),1)),ABS(MOD(A488*Calculator!$B$16/(Calculator!$D$7*150),1)-0.5)),MIN(MIN(MOD(A488*Calculator!$C$16/(Calculator!$D$7*150),1),1-MOD(A488*Calculator!$C$16/(Calculator!$D$7*150),1)),ABS(MOD(A488*Calculator!$C$16/(Calculator!$D$7*150),1)-0.5)),IF(INT(2*A488*Calculator!$C$16/(Calculator!$D$7*150))&gt;INT(2*A488*Calculator!$B$16/(Calculator!$D$7*150)),0,1))),1)</f>
        <v>1</v>
      </c>
      <c r="G488" s="252" t="n">
        <f aca="false">IF(Calculator!$E$17="YES",IF(A488&lt;Calculator!$G$17,0,MIN(MIN(MIN(MOD(A488*Calculator!$B$17/(Calculator!$D$7*150),1),1-MOD(A488*Calculator!$B$17/(Calculator!$D$7*150),1)),ABS(MOD(A488*Calculator!$B$17/(Calculator!$D$7*150),1)-0.5)),MIN(MIN(MOD(A488*Calculator!$C$17/(Calculator!$D$7*150),1),1-MOD(A488*Calculator!$C$17/(Calculator!$D$7*150),1)),ABS(MOD(A488*Calculator!$C$17/(Calculator!$D$7*150),1)-0.5)),IF(INT(2*A488*Calculator!$C$17/(Calculator!$D$7*150))&gt;INT(2*A488*Calculator!$B$17/(Calculator!$D$7*150)),0,1))),1)</f>
        <v>0.152736842105263</v>
      </c>
      <c r="H488" s="252" t="n">
        <f aca="false">IF(Calculator!$E$18="YES",IF(A488&lt;Calculator!$G$18,0,MIN(MIN(MIN(MOD(A488*Calculator!$B$18/(Calculator!$D$7*150),1),1-MOD(A488*Calculator!$B$18/(Calculator!$D$7*150),1)),ABS(MOD(A488*Calculator!$B$18/(Calculator!$D$7*150),1)-0.5)),MIN(MIN(MOD(A488*Calculator!$C$18/(Calculator!$D$7*150),1),1-MOD(A488*Calculator!$C$18/(Calculator!$D$7*150),1)),ABS(MOD(A488*Calculator!$C$18/(Calculator!$D$7*150),1)-0.5)),IF(INT(2*A488*Calculator!$C$18/(Calculator!$D$7*150))&gt;INT(2*A488*Calculator!$B$18/(Calculator!$D$7*150)),0,1))),1)</f>
        <v>1</v>
      </c>
      <c r="I488" s="252" t="n">
        <f aca="false">IF(Calculator!$E$19="YES",IF(A488&lt;Calculator!$G$19,0,MIN(MIN(MIN(MOD(A488*Calculator!$B$19/(Calculator!$D$7*150),1),1-MOD(A488*Calculator!$B$19/(Calculator!$D$7*150),1)),ABS(MOD(A488*Calculator!$B$19/(Calculator!$D$7*150),1)-0.5)),MIN(MIN(MOD(A488*Calculator!$C$19/(Calculator!$D$7*150),1),1-MOD(A488*Calculator!$C$19/(Calculator!$D$7*150),1)),ABS(MOD(A488*Calculator!$C$19/(Calculator!$D$7*150),1)-0.5)),IF(INT(2*A488*Calculator!$C$19/(Calculator!$D$7*150))&gt;INT(2*A488*Calculator!$B$19/(Calculator!$D$7*150)),0,1))),1)</f>
        <v>1</v>
      </c>
      <c r="J488" s="252" t="n">
        <f aca="false">IF(Calculator!$E$20="YES",IF(A488&lt;Calculator!$G$20,0,MIN(MIN(MIN(MOD(A488*Calculator!$B$20/(Calculator!$D$7*150),1),1-MOD(A488*Calculator!$B$20/(Calculator!$D$7*150),1)),ABS(MOD(A488*Calculator!$B$20/(Calculator!$D$7*150),1)-0.5)),MIN(MIN(MOD(A488*Calculator!$C$20/(Calculator!$D$7*150),1),1-MOD(A488*Calculator!$C$20/(Calculator!$D$7*150),1)),ABS(MOD(A488*Calculator!$C$20/(Calculator!$D$7*150),1)-0.5)),IF(INT(2*A488*Calculator!$C$20/(Calculator!$D$7*150))&gt;INT(2*A488*Calculator!$B$20/(Calculator!$D$7*150)),0,1))),1)</f>
        <v>1</v>
      </c>
      <c r="K488" s="252" t="n">
        <f aca="false">IF(Calculator!$E$21="YES",IF(A488&lt;Calculator!$G$21,0,MIN(MIN(MIN(MOD(A488*Calculator!$B$21/(Calculator!$D$7*150),1),1-MOD(A488*Calculator!$B$21/(Calculator!$D$7*150),1)),ABS(MOD(A488*Calculator!$B$21/(Calculator!$D$7*150),1)-0.5)),MIN(MIN(MOD(A488*Calculator!$C$21/(Calculator!$D$7*150),1),1-MOD(A488*Calculator!$C$21/(Calculator!$D$7*150),1)),ABS(MOD(A488*Calculator!$C$21/(Calculator!$D$7*150),1)-0.5)),IF(INT(2*A488*Calculator!$C$21/(Calculator!$D$7*150))&gt;INT(2*A488*Calculator!$B$21/(Calculator!$D$7*150)),0,1))),1)</f>
        <v>1</v>
      </c>
      <c r="L488" s="252" t="n">
        <f aca="false">IF(Calculator!$E$22="YES",IF(A488&lt;Calculator!$G$22,0,MIN(MIN(MIN(MOD(A488*Calculator!$B$22/(Calculator!$D$7*150),1),1-MOD(A488*Calculator!$B$22/(Calculator!$D$7*150),1)),ABS(MOD(A488*Calculator!$B$22/(Calculator!$D$7*150),1)-0.5)),MIN(MIN(MOD(A488*Calculator!$C$22/(Calculator!$D$7*150),1),1-MOD(A488*Calculator!$C$22/(Calculator!$D$7*150),1)),ABS(MOD(A488*Calculator!$C$22/(Calculator!$D$7*150),1)-0.5)),IF(INT(2*A488*Calculator!$C$22/(Calculator!$D$7*150))&gt;INT(2*A488*Calculator!$B$22/(Calculator!$D$7*150)),0,1))),1)</f>
        <v>1</v>
      </c>
      <c r="M488" s="252" t="n">
        <f aca="false">MIN(B488:L488)</f>
        <v>0.108421052631579</v>
      </c>
      <c r="N488" s="252" t="n">
        <f aca="false">SUMPRODUCT(($M$7:$M$557&gt;M488)*1)+SUMPRODUCT(($M$7:$M$557=M488)*(ROW($M$7:$M$557)&lt;ROW(M488)))+1</f>
        <v>67</v>
      </c>
      <c r="O488" s="252" t="str">
        <f aca="false">IF(M488&gt;=0.13,"★★★ EXCELLENT",IF(M488&gt;=0.12,"★★  GOOD",IF(M488&gt;=0.07,"★  FAIR",IF(M488&gt;=0.025,"⚠  MARGINAL","✗  AVOID"))))</f>
        <v>★  FAIR</v>
      </c>
    </row>
    <row r="489" customFormat="false" ht="15" hidden="false" customHeight="true" outlineLevel="0" collapsed="false">
      <c r="A489" s="249" t="n">
        <v>53.2</v>
      </c>
      <c r="B489" s="250" t="n">
        <f aca="false">IF(Calculator!$E$12="YES",IF(A489&lt;Calculator!$G$12,0,MIN(MIN(MIN(MOD(A489*Calculator!$B$12/(Calculator!$D$7*150),1),1-MOD(A489*Calculator!$B$12/(Calculator!$D$7*150),1)),ABS(MOD(A489*Calculator!$B$12/(Calculator!$D$7*150),1)-0.5)),MIN(MIN(MOD(A489*Calculator!$C$12/(Calculator!$D$7*150),1),1-MOD(A489*Calculator!$C$12/(Calculator!$D$7*150),1)),ABS(MOD(A489*Calculator!$C$12/(Calculator!$D$7*150),1)-0.5)),IF(INT(2*A489*Calculator!$C$12/(Calculator!$D$7*150))&gt;INT(2*A489*Calculator!$B$12/(Calculator!$D$7*150)),0,1))),1)</f>
        <v>1</v>
      </c>
      <c r="C489" s="250" t="n">
        <f aca="false">IF(Calculator!$E$13="YES",IF(A489&lt;Calculator!$G$13,0,MIN(MIN(MIN(MOD(A489*Calculator!$B$13/(Calculator!$D$7*150),1),1-MOD(A489*Calculator!$B$13/(Calculator!$D$7*150),1)),ABS(MOD(A489*Calculator!$B$13/(Calculator!$D$7*150),1)-0.5)),MIN(MIN(MOD(A489*Calculator!$C$13/(Calculator!$D$7*150),1),1-MOD(A489*Calculator!$C$13/(Calculator!$D$7*150),1)),ABS(MOD(A489*Calculator!$C$13/(Calculator!$D$7*150),1)-0.5)),IF(INT(2*A489*Calculator!$C$13/(Calculator!$D$7*150))&gt;INT(2*A489*Calculator!$B$13/(Calculator!$D$7*150)),0,1))),1)</f>
        <v>1</v>
      </c>
      <c r="D489" s="250" t="n">
        <f aca="false">IF(Calculator!$E$14="YES",IF(A489&lt;Calculator!$G$14,0,MIN(MIN(MIN(MOD(A489*Calculator!$B$14/(Calculator!$D$7*150),1),1-MOD(A489*Calculator!$B$14/(Calculator!$D$7*150),1)),ABS(MOD(A489*Calculator!$B$14/(Calculator!$D$7*150),1)-0.5)),MIN(MIN(MOD(A489*Calculator!$C$14/(Calculator!$D$7*150),1),1-MOD(A489*Calculator!$C$14/(Calculator!$D$7*150),1)),ABS(MOD(A489*Calculator!$C$14/(Calculator!$D$7*150),1)-0.5)),IF(INT(2*A489*Calculator!$C$14/(Calculator!$D$7*150))&gt;INT(2*A489*Calculator!$B$14/(Calculator!$D$7*150)),0,1))),1)</f>
        <v>1</v>
      </c>
      <c r="E489" s="250" t="n">
        <f aca="false">IF(Calculator!$E$15="YES",IF(A489&lt;Calculator!$G$15,0,MIN(MIN(MIN(MOD(A489*Calculator!$B$15/(Calculator!$D$7*150),1),1-MOD(A489*Calculator!$B$15/(Calculator!$D$7*150),1)),ABS(MOD(A489*Calculator!$B$15/(Calculator!$D$7*150),1)-0.5)),MIN(MIN(MOD(A489*Calculator!$C$15/(Calculator!$D$7*150),1),1-MOD(A489*Calculator!$C$15/(Calculator!$D$7*150),1)),ABS(MOD(A489*Calculator!$C$15/(Calculator!$D$7*150),1)-0.5)),IF(INT(2*A489*Calculator!$C$15/(Calculator!$D$7*150))&gt;INT(2*A489*Calculator!$B$15/(Calculator!$D$7*150)),0,1))),1)</f>
        <v>0.113333333333334</v>
      </c>
      <c r="F489" s="250" t="n">
        <f aca="false">IF(Calculator!$E$16="YES",IF(A489&lt;Calculator!$G$16,0,MIN(MIN(MIN(MOD(A489*Calculator!$B$16/(Calculator!$D$7*150),1),1-MOD(A489*Calculator!$B$16/(Calculator!$D$7*150),1)),ABS(MOD(A489*Calculator!$B$16/(Calculator!$D$7*150),1)-0.5)),MIN(MIN(MOD(A489*Calculator!$C$16/(Calculator!$D$7*150),1),1-MOD(A489*Calculator!$C$16/(Calculator!$D$7*150),1)),ABS(MOD(A489*Calculator!$C$16/(Calculator!$D$7*150),1)-0.5)),IF(INT(2*A489*Calculator!$C$16/(Calculator!$D$7*150))&gt;INT(2*A489*Calculator!$B$16/(Calculator!$D$7*150)),0,1))),1)</f>
        <v>1</v>
      </c>
      <c r="G489" s="250" t="n">
        <f aca="false">IF(Calculator!$E$17="YES",IF(A489&lt;Calculator!$G$17,0,MIN(MIN(MIN(MOD(A489*Calculator!$B$17/(Calculator!$D$7*150),1),1-MOD(A489*Calculator!$B$17/(Calculator!$D$7*150),1)),ABS(MOD(A489*Calculator!$B$17/(Calculator!$D$7*150),1)-0.5)),MIN(MIN(MOD(A489*Calculator!$C$17/(Calculator!$D$7*150),1),1-MOD(A489*Calculator!$C$17/(Calculator!$D$7*150),1)),ABS(MOD(A489*Calculator!$C$17/(Calculator!$D$7*150),1)-0.5)),IF(INT(2*A489*Calculator!$C$17/(Calculator!$D$7*150))&gt;INT(2*A489*Calculator!$B$17/(Calculator!$D$7*150)),0,1))),1)</f>
        <v>0.142666666666666</v>
      </c>
      <c r="H489" s="250" t="n">
        <f aca="false">IF(Calculator!$E$18="YES",IF(A489&lt;Calculator!$G$18,0,MIN(MIN(MIN(MOD(A489*Calculator!$B$18/(Calculator!$D$7*150),1),1-MOD(A489*Calculator!$B$18/(Calculator!$D$7*150),1)),ABS(MOD(A489*Calculator!$B$18/(Calculator!$D$7*150),1)-0.5)),MIN(MIN(MOD(A489*Calculator!$C$18/(Calculator!$D$7*150),1),1-MOD(A489*Calculator!$C$18/(Calculator!$D$7*150),1)),ABS(MOD(A489*Calculator!$C$18/(Calculator!$D$7*150),1)-0.5)),IF(INT(2*A489*Calculator!$C$18/(Calculator!$D$7*150))&gt;INT(2*A489*Calculator!$B$18/(Calculator!$D$7*150)),0,1))),1)</f>
        <v>1</v>
      </c>
      <c r="I489" s="250" t="n">
        <f aca="false">IF(Calculator!$E$19="YES",IF(A489&lt;Calculator!$G$19,0,MIN(MIN(MIN(MOD(A489*Calculator!$B$19/(Calculator!$D$7*150),1),1-MOD(A489*Calculator!$B$19/(Calculator!$D$7*150),1)),ABS(MOD(A489*Calculator!$B$19/(Calculator!$D$7*150),1)-0.5)),MIN(MIN(MOD(A489*Calculator!$C$19/(Calculator!$D$7*150),1),1-MOD(A489*Calculator!$C$19/(Calculator!$D$7*150),1)),ABS(MOD(A489*Calculator!$C$19/(Calculator!$D$7*150),1)-0.5)),IF(INT(2*A489*Calculator!$C$19/(Calculator!$D$7*150))&gt;INT(2*A489*Calculator!$B$19/(Calculator!$D$7*150)),0,1))),1)</f>
        <v>1</v>
      </c>
      <c r="J489" s="250" t="n">
        <f aca="false">IF(Calculator!$E$20="YES",IF(A489&lt;Calculator!$G$20,0,MIN(MIN(MIN(MOD(A489*Calculator!$B$20/(Calculator!$D$7*150),1),1-MOD(A489*Calculator!$B$20/(Calculator!$D$7*150),1)),ABS(MOD(A489*Calculator!$B$20/(Calculator!$D$7*150),1)-0.5)),MIN(MIN(MOD(A489*Calculator!$C$20/(Calculator!$D$7*150),1),1-MOD(A489*Calculator!$C$20/(Calculator!$D$7*150),1)),ABS(MOD(A489*Calculator!$C$20/(Calculator!$D$7*150),1)-0.5)),IF(INT(2*A489*Calculator!$C$20/(Calculator!$D$7*150))&gt;INT(2*A489*Calculator!$B$20/(Calculator!$D$7*150)),0,1))),1)</f>
        <v>1</v>
      </c>
      <c r="K489" s="250" t="n">
        <f aca="false">IF(Calculator!$E$21="YES",IF(A489&lt;Calculator!$G$21,0,MIN(MIN(MIN(MOD(A489*Calculator!$B$21/(Calculator!$D$7*150),1),1-MOD(A489*Calculator!$B$21/(Calculator!$D$7*150),1)),ABS(MOD(A489*Calculator!$B$21/(Calculator!$D$7*150),1)-0.5)),MIN(MIN(MOD(A489*Calculator!$C$21/(Calculator!$D$7*150),1),1-MOD(A489*Calculator!$C$21/(Calculator!$D$7*150),1)),ABS(MOD(A489*Calculator!$C$21/(Calculator!$D$7*150),1)-0.5)),IF(INT(2*A489*Calculator!$C$21/(Calculator!$D$7*150))&gt;INT(2*A489*Calculator!$B$21/(Calculator!$D$7*150)),0,1))),1)</f>
        <v>1</v>
      </c>
      <c r="L489" s="250" t="n">
        <f aca="false">IF(Calculator!$E$22="YES",IF(A489&lt;Calculator!$G$22,0,MIN(MIN(MIN(MOD(A489*Calculator!$B$22/(Calculator!$D$7*150),1),1-MOD(A489*Calculator!$B$22/(Calculator!$D$7*150),1)),ABS(MOD(A489*Calculator!$B$22/(Calculator!$D$7*150),1)-0.5)),MIN(MIN(MOD(A489*Calculator!$C$22/(Calculator!$D$7*150),1),1-MOD(A489*Calculator!$C$22/(Calculator!$D$7*150),1)),ABS(MOD(A489*Calculator!$C$22/(Calculator!$D$7*150),1)-0.5)),IF(INT(2*A489*Calculator!$C$22/(Calculator!$D$7*150))&gt;INT(2*A489*Calculator!$B$22/(Calculator!$D$7*150)),0,1))),1)</f>
        <v>1</v>
      </c>
      <c r="M489" s="250" t="n">
        <f aca="false">MIN(B489:L489)</f>
        <v>0.113333333333334</v>
      </c>
      <c r="N489" s="250" t="n">
        <f aca="false">SUMPRODUCT(($M$7:$M$557&gt;M489)*1)+SUMPRODUCT(($M$7:$M$557=M489)*(ROW($M$7:$M$557)&lt;ROW(M489)))+1</f>
        <v>55</v>
      </c>
      <c r="O489" s="250" t="str">
        <f aca="false">IF(M489&gt;=0.13,"★★★ EXCELLENT",IF(M489&gt;=0.12,"★★  GOOD",IF(M489&gt;=0.07,"★  FAIR",IF(M489&gt;=0.025,"⚠  MARGINAL","✗  AVOID"))))</f>
        <v>★  FAIR</v>
      </c>
    </row>
    <row r="490" customFormat="false" ht="15" hidden="false" customHeight="true" outlineLevel="0" collapsed="false">
      <c r="A490" s="251" t="n">
        <v>53.3</v>
      </c>
      <c r="B490" s="252" t="n">
        <f aca="false">IF(Calculator!$E$12="YES",IF(A490&lt;Calculator!$G$12,0,MIN(MIN(MIN(MOD(A490*Calculator!$B$12/(Calculator!$D$7*150),1),1-MOD(A490*Calculator!$B$12/(Calculator!$D$7*150),1)),ABS(MOD(A490*Calculator!$B$12/(Calculator!$D$7*150),1)-0.5)),MIN(MIN(MOD(A490*Calculator!$C$12/(Calculator!$D$7*150),1),1-MOD(A490*Calculator!$C$12/(Calculator!$D$7*150),1)),ABS(MOD(A490*Calculator!$C$12/(Calculator!$D$7*150),1)-0.5)),IF(INT(2*A490*Calculator!$C$12/(Calculator!$D$7*150))&gt;INT(2*A490*Calculator!$B$12/(Calculator!$D$7*150)),0,1))),1)</f>
        <v>1</v>
      </c>
      <c r="C490" s="252" t="n">
        <f aca="false">IF(Calculator!$E$13="YES",IF(A490&lt;Calculator!$G$13,0,MIN(MIN(MIN(MOD(A490*Calculator!$B$13/(Calculator!$D$7*150),1),1-MOD(A490*Calculator!$B$13/(Calculator!$D$7*150),1)),ABS(MOD(A490*Calculator!$B$13/(Calculator!$D$7*150),1)-0.5)),MIN(MIN(MOD(A490*Calculator!$C$13/(Calculator!$D$7*150),1),1-MOD(A490*Calculator!$C$13/(Calculator!$D$7*150),1)),ABS(MOD(A490*Calculator!$C$13/(Calculator!$D$7*150),1)-0.5)),IF(INT(2*A490*Calculator!$C$13/(Calculator!$D$7*150))&gt;INT(2*A490*Calculator!$B$13/(Calculator!$D$7*150)),0,1))),1)</f>
        <v>1</v>
      </c>
      <c r="D490" s="252" t="n">
        <f aca="false">IF(Calculator!$E$14="YES",IF(A490&lt;Calculator!$G$14,0,MIN(MIN(MIN(MOD(A490*Calculator!$B$14/(Calculator!$D$7*150),1),1-MOD(A490*Calculator!$B$14/(Calculator!$D$7*150),1)),ABS(MOD(A490*Calculator!$B$14/(Calculator!$D$7*150),1)-0.5)),MIN(MIN(MOD(A490*Calculator!$C$14/(Calculator!$D$7*150),1),1-MOD(A490*Calculator!$C$14/(Calculator!$D$7*150),1)),ABS(MOD(A490*Calculator!$C$14/(Calculator!$D$7*150),1)-0.5)),IF(INT(2*A490*Calculator!$C$14/(Calculator!$D$7*150))&gt;INT(2*A490*Calculator!$B$14/(Calculator!$D$7*150)),0,1))),1)</f>
        <v>1</v>
      </c>
      <c r="E490" s="252" t="n">
        <f aca="false">IF(Calculator!$E$15="YES",IF(A490&lt;Calculator!$G$15,0,MIN(MIN(MIN(MOD(A490*Calculator!$B$15/(Calculator!$D$7*150),1),1-MOD(A490*Calculator!$B$15/(Calculator!$D$7*150),1)),ABS(MOD(A490*Calculator!$B$15/(Calculator!$D$7*150),1)-0.5)),MIN(MIN(MOD(A490*Calculator!$C$15/(Calculator!$D$7*150),1),1-MOD(A490*Calculator!$C$15/(Calculator!$D$7*150),1)),ABS(MOD(A490*Calculator!$C$15/(Calculator!$D$7*150),1)-0.5)),IF(INT(2*A490*Calculator!$C$15/(Calculator!$D$7*150))&gt;INT(2*A490*Calculator!$B$15/(Calculator!$D$7*150)),0,1))),1)</f>
        <v>0.118245614035088</v>
      </c>
      <c r="F490" s="252" t="n">
        <f aca="false">IF(Calculator!$E$16="YES",IF(A490&lt;Calculator!$G$16,0,MIN(MIN(MIN(MOD(A490*Calculator!$B$16/(Calculator!$D$7*150),1),1-MOD(A490*Calculator!$B$16/(Calculator!$D$7*150),1)),ABS(MOD(A490*Calculator!$B$16/(Calculator!$D$7*150),1)-0.5)),MIN(MIN(MOD(A490*Calculator!$C$16/(Calculator!$D$7*150),1),1-MOD(A490*Calculator!$C$16/(Calculator!$D$7*150),1)),ABS(MOD(A490*Calculator!$C$16/(Calculator!$D$7*150),1)-0.5)),IF(INT(2*A490*Calculator!$C$16/(Calculator!$D$7*150))&gt;INT(2*A490*Calculator!$B$16/(Calculator!$D$7*150)),0,1))),1)</f>
        <v>1</v>
      </c>
      <c r="G490" s="252" t="n">
        <f aca="false">IF(Calculator!$E$17="YES",IF(A490&lt;Calculator!$G$17,0,MIN(MIN(MIN(MOD(A490*Calculator!$B$17/(Calculator!$D$7*150),1),1-MOD(A490*Calculator!$B$17/(Calculator!$D$7*150),1)),ABS(MOD(A490*Calculator!$B$17/(Calculator!$D$7*150),1)-0.5)),MIN(MIN(MOD(A490*Calculator!$C$17/(Calculator!$D$7*150),1),1-MOD(A490*Calculator!$C$17/(Calculator!$D$7*150),1)),ABS(MOD(A490*Calculator!$C$17/(Calculator!$D$7*150),1)-0.5)),IF(INT(2*A490*Calculator!$C$17/(Calculator!$D$7*150))&gt;INT(2*A490*Calculator!$B$17/(Calculator!$D$7*150)),0,1))),1)</f>
        <v>0.132596491228071</v>
      </c>
      <c r="H490" s="252" t="n">
        <f aca="false">IF(Calculator!$E$18="YES",IF(A490&lt;Calculator!$G$18,0,MIN(MIN(MIN(MOD(A490*Calculator!$B$18/(Calculator!$D$7*150),1),1-MOD(A490*Calculator!$B$18/(Calculator!$D$7*150),1)),ABS(MOD(A490*Calculator!$B$18/(Calculator!$D$7*150),1)-0.5)),MIN(MIN(MOD(A490*Calculator!$C$18/(Calculator!$D$7*150),1),1-MOD(A490*Calculator!$C$18/(Calculator!$D$7*150),1)),ABS(MOD(A490*Calculator!$C$18/(Calculator!$D$7*150),1)-0.5)),IF(INT(2*A490*Calculator!$C$18/(Calculator!$D$7*150))&gt;INT(2*A490*Calculator!$B$18/(Calculator!$D$7*150)),0,1))),1)</f>
        <v>1</v>
      </c>
      <c r="I490" s="252" t="n">
        <f aca="false">IF(Calculator!$E$19="YES",IF(A490&lt;Calculator!$G$19,0,MIN(MIN(MIN(MOD(A490*Calculator!$B$19/(Calculator!$D$7*150),1),1-MOD(A490*Calculator!$B$19/(Calculator!$D$7*150),1)),ABS(MOD(A490*Calculator!$B$19/(Calculator!$D$7*150),1)-0.5)),MIN(MIN(MOD(A490*Calculator!$C$19/(Calculator!$D$7*150),1),1-MOD(A490*Calculator!$C$19/(Calculator!$D$7*150),1)),ABS(MOD(A490*Calculator!$C$19/(Calculator!$D$7*150),1)-0.5)),IF(INT(2*A490*Calculator!$C$19/(Calculator!$D$7*150))&gt;INT(2*A490*Calculator!$B$19/(Calculator!$D$7*150)),0,1))),1)</f>
        <v>1</v>
      </c>
      <c r="J490" s="252" t="n">
        <f aca="false">IF(Calculator!$E$20="YES",IF(A490&lt;Calculator!$G$20,0,MIN(MIN(MIN(MOD(A490*Calculator!$B$20/(Calculator!$D$7*150),1),1-MOD(A490*Calculator!$B$20/(Calculator!$D$7*150),1)),ABS(MOD(A490*Calculator!$B$20/(Calculator!$D$7*150),1)-0.5)),MIN(MIN(MOD(A490*Calculator!$C$20/(Calculator!$D$7*150),1),1-MOD(A490*Calculator!$C$20/(Calculator!$D$7*150),1)),ABS(MOD(A490*Calculator!$C$20/(Calculator!$D$7*150),1)-0.5)),IF(INT(2*A490*Calculator!$C$20/(Calculator!$D$7*150))&gt;INT(2*A490*Calculator!$B$20/(Calculator!$D$7*150)),0,1))),1)</f>
        <v>1</v>
      </c>
      <c r="K490" s="252" t="n">
        <f aca="false">IF(Calculator!$E$21="YES",IF(A490&lt;Calculator!$G$21,0,MIN(MIN(MIN(MOD(A490*Calculator!$B$21/(Calculator!$D$7*150),1),1-MOD(A490*Calculator!$B$21/(Calculator!$D$7*150),1)),ABS(MOD(A490*Calculator!$B$21/(Calculator!$D$7*150),1)-0.5)),MIN(MIN(MOD(A490*Calculator!$C$21/(Calculator!$D$7*150),1),1-MOD(A490*Calculator!$C$21/(Calculator!$D$7*150),1)),ABS(MOD(A490*Calculator!$C$21/(Calculator!$D$7*150),1)-0.5)),IF(INT(2*A490*Calculator!$C$21/(Calculator!$D$7*150))&gt;INT(2*A490*Calculator!$B$21/(Calculator!$D$7*150)),0,1))),1)</f>
        <v>1</v>
      </c>
      <c r="L490" s="252" t="n">
        <f aca="false">IF(Calculator!$E$22="YES",IF(A490&lt;Calculator!$G$22,0,MIN(MIN(MIN(MOD(A490*Calculator!$B$22/(Calculator!$D$7*150),1),1-MOD(A490*Calculator!$B$22/(Calculator!$D$7*150),1)),ABS(MOD(A490*Calculator!$B$22/(Calculator!$D$7*150),1)-0.5)),MIN(MIN(MOD(A490*Calculator!$C$22/(Calculator!$D$7*150),1),1-MOD(A490*Calculator!$C$22/(Calculator!$D$7*150),1)),ABS(MOD(A490*Calculator!$C$22/(Calculator!$D$7*150),1)-0.5)),IF(INT(2*A490*Calculator!$C$22/(Calculator!$D$7*150))&gt;INT(2*A490*Calculator!$B$22/(Calculator!$D$7*150)),0,1))),1)</f>
        <v>1</v>
      </c>
      <c r="M490" s="252" t="n">
        <f aca="false">MIN(B490:L490)</f>
        <v>0.118245614035088</v>
      </c>
      <c r="N490" s="252" t="n">
        <f aca="false">SUMPRODUCT(($M$7:$M$557&gt;M490)*1)+SUMPRODUCT(($M$7:$M$557=M490)*(ROW($M$7:$M$557)&lt;ROW(M490)))+1</f>
        <v>44</v>
      </c>
      <c r="O490" s="252" t="str">
        <f aca="false">IF(M490&gt;=0.13,"★★★ EXCELLENT",IF(M490&gt;=0.12,"★★  GOOD",IF(M490&gt;=0.07,"★  FAIR",IF(M490&gt;=0.025,"⚠  MARGINAL","✗  AVOID"))))</f>
        <v>★  FAIR</v>
      </c>
    </row>
    <row r="491" customFormat="false" ht="15" hidden="false" customHeight="true" outlineLevel="0" collapsed="false">
      <c r="A491" s="249" t="n">
        <v>53.4</v>
      </c>
      <c r="B491" s="250" t="n">
        <f aca="false">IF(Calculator!$E$12="YES",IF(A491&lt;Calculator!$G$12,0,MIN(MIN(MIN(MOD(A491*Calculator!$B$12/(Calculator!$D$7*150),1),1-MOD(A491*Calculator!$B$12/(Calculator!$D$7*150),1)),ABS(MOD(A491*Calculator!$B$12/(Calculator!$D$7*150),1)-0.5)),MIN(MIN(MOD(A491*Calculator!$C$12/(Calculator!$D$7*150),1),1-MOD(A491*Calculator!$C$12/(Calculator!$D$7*150),1)),ABS(MOD(A491*Calculator!$C$12/(Calculator!$D$7*150),1)-0.5)),IF(INT(2*A491*Calculator!$C$12/(Calculator!$D$7*150))&gt;INT(2*A491*Calculator!$B$12/(Calculator!$D$7*150)),0,1))),1)</f>
        <v>1</v>
      </c>
      <c r="C491" s="250" t="n">
        <f aca="false">IF(Calculator!$E$13="YES",IF(A491&lt;Calculator!$G$13,0,MIN(MIN(MIN(MOD(A491*Calculator!$B$13/(Calculator!$D$7*150),1),1-MOD(A491*Calculator!$B$13/(Calculator!$D$7*150),1)),ABS(MOD(A491*Calculator!$B$13/(Calculator!$D$7*150),1)-0.5)),MIN(MIN(MOD(A491*Calculator!$C$13/(Calculator!$D$7*150),1),1-MOD(A491*Calculator!$C$13/(Calculator!$D$7*150),1)),ABS(MOD(A491*Calculator!$C$13/(Calculator!$D$7*150),1)-0.5)),IF(INT(2*A491*Calculator!$C$13/(Calculator!$D$7*150))&gt;INT(2*A491*Calculator!$B$13/(Calculator!$D$7*150)),0,1))),1)</f>
        <v>1</v>
      </c>
      <c r="D491" s="250" t="n">
        <f aca="false">IF(Calculator!$E$14="YES",IF(A491&lt;Calculator!$G$14,0,MIN(MIN(MIN(MOD(A491*Calculator!$B$14/(Calculator!$D$7*150),1),1-MOD(A491*Calculator!$B$14/(Calculator!$D$7*150),1)),ABS(MOD(A491*Calculator!$B$14/(Calculator!$D$7*150),1)-0.5)),MIN(MIN(MOD(A491*Calculator!$C$14/(Calculator!$D$7*150),1),1-MOD(A491*Calculator!$C$14/(Calculator!$D$7*150),1)),ABS(MOD(A491*Calculator!$C$14/(Calculator!$D$7*150),1)-0.5)),IF(INT(2*A491*Calculator!$C$14/(Calculator!$D$7*150))&gt;INT(2*A491*Calculator!$B$14/(Calculator!$D$7*150)),0,1))),1)</f>
        <v>1</v>
      </c>
      <c r="E491" s="250" t="n">
        <f aca="false">IF(Calculator!$E$15="YES",IF(A491&lt;Calculator!$G$15,0,MIN(MIN(MIN(MOD(A491*Calculator!$B$15/(Calculator!$D$7*150),1),1-MOD(A491*Calculator!$B$15/(Calculator!$D$7*150),1)),ABS(MOD(A491*Calculator!$B$15/(Calculator!$D$7*150),1)-0.5)),MIN(MIN(MOD(A491*Calculator!$C$15/(Calculator!$D$7*150),1),1-MOD(A491*Calculator!$C$15/(Calculator!$D$7*150),1)),ABS(MOD(A491*Calculator!$C$15/(Calculator!$D$7*150),1)-0.5)),IF(INT(2*A491*Calculator!$C$15/(Calculator!$D$7*150))&gt;INT(2*A491*Calculator!$B$15/(Calculator!$D$7*150)),0,1))),1)</f>
        <v>0.123157894736842</v>
      </c>
      <c r="F491" s="250" t="n">
        <f aca="false">IF(Calculator!$E$16="YES",IF(A491&lt;Calculator!$G$16,0,MIN(MIN(MIN(MOD(A491*Calculator!$B$16/(Calculator!$D$7*150),1),1-MOD(A491*Calculator!$B$16/(Calculator!$D$7*150),1)),ABS(MOD(A491*Calculator!$B$16/(Calculator!$D$7*150),1)-0.5)),MIN(MIN(MOD(A491*Calculator!$C$16/(Calculator!$D$7*150),1),1-MOD(A491*Calculator!$C$16/(Calculator!$D$7*150),1)),ABS(MOD(A491*Calculator!$C$16/(Calculator!$D$7*150),1)-0.5)),IF(INT(2*A491*Calculator!$C$16/(Calculator!$D$7*150))&gt;INT(2*A491*Calculator!$B$16/(Calculator!$D$7*150)),0,1))),1)</f>
        <v>1</v>
      </c>
      <c r="G491" s="250" t="n">
        <f aca="false">IF(Calculator!$E$17="YES",IF(A491&lt;Calculator!$G$17,0,MIN(MIN(MIN(MOD(A491*Calculator!$B$17/(Calculator!$D$7*150),1),1-MOD(A491*Calculator!$B$17/(Calculator!$D$7*150),1)),ABS(MOD(A491*Calculator!$B$17/(Calculator!$D$7*150),1)-0.5)),MIN(MIN(MOD(A491*Calculator!$C$17/(Calculator!$D$7*150),1),1-MOD(A491*Calculator!$C$17/(Calculator!$D$7*150),1)),ABS(MOD(A491*Calculator!$C$17/(Calculator!$D$7*150),1)-0.5)),IF(INT(2*A491*Calculator!$C$17/(Calculator!$D$7*150))&gt;INT(2*A491*Calculator!$B$17/(Calculator!$D$7*150)),0,1))),1)</f>
        <v>0.122526315789474</v>
      </c>
      <c r="H491" s="250" t="n">
        <f aca="false">IF(Calculator!$E$18="YES",IF(A491&lt;Calculator!$G$18,0,MIN(MIN(MIN(MOD(A491*Calculator!$B$18/(Calculator!$D$7*150),1),1-MOD(A491*Calculator!$B$18/(Calculator!$D$7*150),1)),ABS(MOD(A491*Calculator!$B$18/(Calculator!$D$7*150),1)-0.5)),MIN(MIN(MOD(A491*Calculator!$C$18/(Calculator!$D$7*150),1),1-MOD(A491*Calculator!$C$18/(Calculator!$D$7*150),1)),ABS(MOD(A491*Calculator!$C$18/(Calculator!$D$7*150),1)-0.5)),IF(INT(2*A491*Calculator!$C$18/(Calculator!$D$7*150))&gt;INT(2*A491*Calculator!$B$18/(Calculator!$D$7*150)),0,1))),1)</f>
        <v>1</v>
      </c>
      <c r="I491" s="250" t="n">
        <f aca="false">IF(Calculator!$E$19="YES",IF(A491&lt;Calculator!$G$19,0,MIN(MIN(MIN(MOD(A491*Calculator!$B$19/(Calculator!$D$7*150),1),1-MOD(A491*Calculator!$B$19/(Calculator!$D$7*150),1)),ABS(MOD(A491*Calculator!$B$19/(Calculator!$D$7*150),1)-0.5)),MIN(MIN(MOD(A491*Calculator!$C$19/(Calculator!$D$7*150),1),1-MOD(A491*Calculator!$C$19/(Calculator!$D$7*150),1)),ABS(MOD(A491*Calculator!$C$19/(Calculator!$D$7*150),1)-0.5)),IF(INT(2*A491*Calculator!$C$19/(Calculator!$D$7*150))&gt;INT(2*A491*Calculator!$B$19/(Calculator!$D$7*150)),0,1))),1)</f>
        <v>1</v>
      </c>
      <c r="J491" s="250" t="n">
        <f aca="false">IF(Calculator!$E$20="YES",IF(A491&lt;Calculator!$G$20,0,MIN(MIN(MIN(MOD(A491*Calculator!$B$20/(Calculator!$D$7*150),1),1-MOD(A491*Calculator!$B$20/(Calculator!$D$7*150),1)),ABS(MOD(A491*Calculator!$B$20/(Calculator!$D$7*150),1)-0.5)),MIN(MIN(MOD(A491*Calculator!$C$20/(Calculator!$D$7*150),1),1-MOD(A491*Calculator!$C$20/(Calculator!$D$7*150),1)),ABS(MOD(A491*Calculator!$C$20/(Calculator!$D$7*150),1)-0.5)),IF(INT(2*A491*Calculator!$C$20/(Calculator!$D$7*150))&gt;INT(2*A491*Calculator!$B$20/(Calculator!$D$7*150)),0,1))),1)</f>
        <v>1</v>
      </c>
      <c r="K491" s="250" t="n">
        <f aca="false">IF(Calculator!$E$21="YES",IF(A491&lt;Calculator!$G$21,0,MIN(MIN(MIN(MOD(A491*Calculator!$B$21/(Calculator!$D$7*150),1),1-MOD(A491*Calculator!$B$21/(Calculator!$D$7*150),1)),ABS(MOD(A491*Calculator!$B$21/(Calculator!$D$7*150),1)-0.5)),MIN(MIN(MOD(A491*Calculator!$C$21/(Calculator!$D$7*150),1),1-MOD(A491*Calculator!$C$21/(Calculator!$D$7*150),1)),ABS(MOD(A491*Calculator!$C$21/(Calculator!$D$7*150),1)-0.5)),IF(INT(2*A491*Calculator!$C$21/(Calculator!$D$7*150))&gt;INT(2*A491*Calculator!$B$21/(Calculator!$D$7*150)),0,1))),1)</f>
        <v>1</v>
      </c>
      <c r="L491" s="250" t="n">
        <f aca="false">IF(Calculator!$E$22="YES",IF(A491&lt;Calculator!$G$22,0,MIN(MIN(MIN(MOD(A491*Calculator!$B$22/(Calculator!$D$7*150),1),1-MOD(A491*Calculator!$B$22/(Calculator!$D$7*150),1)),ABS(MOD(A491*Calculator!$B$22/(Calculator!$D$7*150),1)-0.5)),MIN(MIN(MOD(A491*Calculator!$C$22/(Calculator!$D$7*150),1),1-MOD(A491*Calculator!$C$22/(Calculator!$D$7*150),1)),ABS(MOD(A491*Calculator!$C$22/(Calculator!$D$7*150),1)-0.5)),IF(INT(2*A491*Calculator!$C$22/(Calculator!$D$7*150))&gt;INT(2*A491*Calculator!$B$22/(Calculator!$D$7*150)),0,1))),1)</f>
        <v>1</v>
      </c>
      <c r="M491" s="250" t="n">
        <f aca="false">MIN(B491:L491)</f>
        <v>0.122526315789474</v>
      </c>
      <c r="N491" s="250" t="n">
        <f aca="false">SUMPRODUCT(($M$7:$M$557&gt;M491)*1)+SUMPRODUCT(($M$7:$M$557=M491)*(ROW($M$7:$M$557)&lt;ROW(M491)))+1</f>
        <v>34</v>
      </c>
      <c r="O491" s="250" t="str">
        <f aca="false">IF(M491&gt;=0.13,"★★★ EXCELLENT",IF(M491&gt;=0.12,"★★  GOOD",IF(M491&gt;=0.07,"★  FAIR",IF(M491&gt;=0.025,"⚠  MARGINAL","✗  AVOID"))))</f>
        <v>★★  GOOD</v>
      </c>
    </row>
    <row r="492" customFormat="false" ht="15" hidden="false" customHeight="true" outlineLevel="0" collapsed="false">
      <c r="A492" s="251" t="n">
        <v>53.5</v>
      </c>
      <c r="B492" s="252" t="n">
        <f aca="false">IF(Calculator!$E$12="YES",IF(A492&lt;Calculator!$G$12,0,MIN(MIN(MIN(MOD(A492*Calculator!$B$12/(Calculator!$D$7*150),1),1-MOD(A492*Calculator!$B$12/(Calculator!$D$7*150),1)),ABS(MOD(A492*Calculator!$B$12/(Calculator!$D$7*150),1)-0.5)),MIN(MIN(MOD(A492*Calculator!$C$12/(Calculator!$D$7*150),1),1-MOD(A492*Calculator!$C$12/(Calculator!$D$7*150),1)),ABS(MOD(A492*Calculator!$C$12/(Calculator!$D$7*150),1)-0.5)),IF(INT(2*A492*Calculator!$C$12/(Calculator!$D$7*150))&gt;INT(2*A492*Calculator!$B$12/(Calculator!$D$7*150)),0,1))),1)</f>
        <v>1</v>
      </c>
      <c r="C492" s="252" t="n">
        <f aca="false">IF(Calculator!$E$13="YES",IF(A492&lt;Calculator!$G$13,0,MIN(MIN(MIN(MOD(A492*Calculator!$B$13/(Calculator!$D$7*150),1),1-MOD(A492*Calculator!$B$13/(Calculator!$D$7*150),1)),ABS(MOD(A492*Calculator!$B$13/(Calculator!$D$7*150),1)-0.5)),MIN(MIN(MOD(A492*Calculator!$C$13/(Calculator!$D$7*150),1),1-MOD(A492*Calculator!$C$13/(Calculator!$D$7*150),1)),ABS(MOD(A492*Calculator!$C$13/(Calculator!$D$7*150),1)-0.5)),IF(INT(2*A492*Calculator!$C$13/(Calculator!$D$7*150))&gt;INT(2*A492*Calculator!$B$13/(Calculator!$D$7*150)),0,1))),1)</f>
        <v>1</v>
      </c>
      <c r="D492" s="252" t="n">
        <f aca="false">IF(Calculator!$E$14="YES",IF(A492&lt;Calculator!$G$14,0,MIN(MIN(MIN(MOD(A492*Calculator!$B$14/(Calculator!$D$7*150),1),1-MOD(A492*Calculator!$B$14/(Calculator!$D$7*150),1)),ABS(MOD(A492*Calculator!$B$14/(Calculator!$D$7*150),1)-0.5)),MIN(MIN(MOD(A492*Calculator!$C$14/(Calculator!$D$7*150),1),1-MOD(A492*Calculator!$C$14/(Calculator!$D$7*150),1)),ABS(MOD(A492*Calculator!$C$14/(Calculator!$D$7*150),1)-0.5)),IF(INT(2*A492*Calculator!$C$14/(Calculator!$D$7*150))&gt;INT(2*A492*Calculator!$B$14/(Calculator!$D$7*150)),0,1))),1)</f>
        <v>1</v>
      </c>
      <c r="E492" s="252" t="n">
        <f aca="false">IF(Calculator!$E$15="YES",IF(A492&lt;Calculator!$G$15,0,MIN(MIN(MIN(MOD(A492*Calculator!$B$15/(Calculator!$D$7*150),1),1-MOD(A492*Calculator!$B$15/(Calculator!$D$7*150),1)),ABS(MOD(A492*Calculator!$B$15/(Calculator!$D$7*150),1)-0.5)),MIN(MIN(MOD(A492*Calculator!$C$15/(Calculator!$D$7*150),1),1-MOD(A492*Calculator!$C$15/(Calculator!$D$7*150),1)),ABS(MOD(A492*Calculator!$C$15/(Calculator!$D$7*150),1)-0.5)),IF(INT(2*A492*Calculator!$C$15/(Calculator!$D$7*150))&gt;INT(2*A492*Calculator!$B$15/(Calculator!$D$7*150)),0,1))),1)</f>
        <v>0.128070175438597</v>
      </c>
      <c r="F492" s="252" t="n">
        <f aca="false">IF(Calculator!$E$16="YES",IF(A492&lt;Calculator!$G$16,0,MIN(MIN(MIN(MOD(A492*Calculator!$B$16/(Calculator!$D$7*150),1),1-MOD(A492*Calculator!$B$16/(Calculator!$D$7*150),1)),ABS(MOD(A492*Calculator!$B$16/(Calculator!$D$7*150),1)-0.5)),MIN(MIN(MOD(A492*Calculator!$C$16/(Calculator!$D$7*150),1),1-MOD(A492*Calculator!$C$16/(Calculator!$D$7*150),1)),ABS(MOD(A492*Calculator!$C$16/(Calculator!$D$7*150),1)-0.5)),IF(INT(2*A492*Calculator!$C$16/(Calculator!$D$7*150))&gt;INT(2*A492*Calculator!$B$16/(Calculator!$D$7*150)),0,1))),1)</f>
        <v>1</v>
      </c>
      <c r="G492" s="252" t="n">
        <f aca="false">IF(Calculator!$E$17="YES",IF(A492&lt;Calculator!$G$17,0,MIN(MIN(MIN(MOD(A492*Calculator!$B$17/(Calculator!$D$7*150),1),1-MOD(A492*Calculator!$B$17/(Calculator!$D$7*150),1)),ABS(MOD(A492*Calculator!$B$17/(Calculator!$D$7*150),1)-0.5)),MIN(MIN(MOD(A492*Calculator!$C$17/(Calculator!$D$7*150),1),1-MOD(A492*Calculator!$C$17/(Calculator!$D$7*150),1)),ABS(MOD(A492*Calculator!$C$17/(Calculator!$D$7*150),1)-0.5)),IF(INT(2*A492*Calculator!$C$17/(Calculator!$D$7*150))&gt;INT(2*A492*Calculator!$B$17/(Calculator!$D$7*150)),0,1))),1)</f>
        <v>0.112456140350877</v>
      </c>
      <c r="H492" s="252" t="n">
        <f aca="false">IF(Calculator!$E$18="YES",IF(A492&lt;Calculator!$G$18,0,MIN(MIN(MIN(MOD(A492*Calculator!$B$18/(Calculator!$D$7*150),1),1-MOD(A492*Calculator!$B$18/(Calculator!$D$7*150),1)),ABS(MOD(A492*Calculator!$B$18/(Calculator!$D$7*150),1)-0.5)),MIN(MIN(MOD(A492*Calculator!$C$18/(Calculator!$D$7*150),1),1-MOD(A492*Calculator!$C$18/(Calculator!$D$7*150),1)),ABS(MOD(A492*Calculator!$C$18/(Calculator!$D$7*150),1)-0.5)),IF(INT(2*A492*Calculator!$C$18/(Calculator!$D$7*150))&gt;INT(2*A492*Calculator!$B$18/(Calculator!$D$7*150)),0,1))),1)</f>
        <v>1</v>
      </c>
      <c r="I492" s="252" t="n">
        <f aca="false">IF(Calculator!$E$19="YES",IF(A492&lt;Calculator!$G$19,0,MIN(MIN(MIN(MOD(A492*Calculator!$B$19/(Calculator!$D$7*150),1),1-MOD(A492*Calculator!$B$19/(Calculator!$D$7*150),1)),ABS(MOD(A492*Calculator!$B$19/(Calculator!$D$7*150),1)-0.5)),MIN(MIN(MOD(A492*Calculator!$C$19/(Calculator!$D$7*150),1),1-MOD(A492*Calculator!$C$19/(Calculator!$D$7*150),1)),ABS(MOD(A492*Calculator!$C$19/(Calculator!$D$7*150),1)-0.5)),IF(INT(2*A492*Calculator!$C$19/(Calculator!$D$7*150))&gt;INT(2*A492*Calculator!$B$19/(Calculator!$D$7*150)),0,1))),1)</f>
        <v>1</v>
      </c>
      <c r="J492" s="252" t="n">
        <f aca="false">IF(Calculator!$E$20="YES",IF(A492&lt;Calculator!$G$20,0,MIN(MIN(MIN(MOD(A492*Calculator!$B$20/(Calculator!$D$7*150),1),1-MOD(A492*Calculator!$B$20/(Calculator!$D$7*150),1)),ABS(MOD(A492*Calculator!$B$20/(Calculator!$D$7*150),1)-0.5)),MIN(MIN(MOD(A492*Calculator!$C$20/(Calculator!$D$7*150),1),1-MOD(A492*Calculator!$C$20/(Calculator!$D$7*150),1)),ABS(MOD(A492*Calculator!$C$20/(Calculator!$D$7*150),1)-0.5)),IF(INT(2*A492*Calculator!$C$20/(Calculator!$D$7*150))&gt;INT(2*A492*Calculator!$B$20/(Calculator!$D$7*150)),0,1))),1)</f>
        <v>1</v>
      </c>
      <c r="K492" s="252" t="n">
        <f aca="false">IF(Calculator!$E$21="YES",IF(A492&lt;Calculator!$G$21,0,MIN(MIN(MIN(MOD(A492*Calculator!$B$21/(Calculator!$D$7*150),1),1-MOD(A492*Calculator!$B$21/(Calculator!$D$7*150),1)),ABS(MOD(A492*Calculator!$B$21/(Calculator!$D$7*150),1)-0.5)),MIN(MIN(MOD(A492*Calculator!$C$21/(Calculator!$D$7*150),1),1-MOD(A492*Calculator!$C$21/(Calculator!$D$7*150),1)),ABS(MOD(A492*Calculator!$C$21/(Calculator!$D$7*150),1)-0.5)),IF(INT(2*A492*Calculator!$C$21/(Calculator!$D$7*150))&gt;INT(2*A492*Calculator!$B$21/(Calculator!$D$7*150)),0,1))),1)</f>
        <v>1</v>
      </c>
      <c r="L492" s="252" t="n">
        <f aca="false">IF(Calculator!$E$22="YES",IF(A492&lt;Calculator!$G$22,0,MIN(MIN(MIN(MOD(A492*Calculator!$B$22/(Calculator!$D$7*150),1),1-MOD(A492*Calculator!$B$22/(Calculator!$D$7*150),1)),ABS(MOD(A492*Calculator!$B$22/(Calculator!$D$7*150),1)-0.5)),MIN(MIN(MOD(A492*Calculator!$C$22/(Calculator!$D$7*150),1),1-MOD(A492*Calculator!$C$22/(Calculator!$D$7*150),1)),ABS(MOD(A492*Calculator!$C$22/(Calculator!$D$7*150),1)-0.5)),IF(INT(2*A492*Calculator!$C$22/(Calculator!$D$7*150))&gt;INT(2*A492*Calculator!$B$22/(Calculator!$D$7*150)),0,1))),1)</f>
        <v>1</v>
      </c>
      <c r="M492" s="252" t="n">
        <f aca="false">MIN(B492:L492)</f>
        <v>0.112456140350877</v>
      </c>
      <c r="N492" s="252" t="n">
        <f aca="false">SUMPRODUCT(($M$7:$M$557&gt;M492)*1)+SUMPRODUCT(($M$7:$M$557=M492)*(ROW($M$7:$M$557)&lt;ROW(M492)))+1</f>
        <v>56</v>
      </c>
      <c r="O492" s="252" t="str">
        <f aca="false">IF(M492&gt;=0.13,"★★★ EXCELLENT",IF(M492&gt;=0.12,"★★  GOOD",IF(M492&gt;=0.07,"★  FAIR",IF(M492&gt;=0.025,"⚠  MARGINAL","✗  AVOID"))))</f>
        <v>★  FAIR</v>
      </c>
    </row>
    <row r="493" customFormat="false" ht="15" hidden="false" customHeight="true" outlineLevel="0" collapsed="false">
      <c r="A493" s="249" t="n">
        <v>53.6</v>
      </c>
      <c r="B493" s="250" t="n">
        <f aca="false">IF(Calculator!$E$12="YES",IF(A493&lt;Calculator!$G$12,0,MIN(MIN(MIN(MOD(A493*Calculator!$B$12/(Calculator!$D$7*150),1),1-MOD(A493*Calculator!$B$12/(Calculator!$D$7*150),1)),ABS(MOD(A493*Calculator!$B$12/(Calculator!$D$7*150),1)-0.5)),MIN(MIN(MOD(A493*Calculator!$C$12/(Calculator!$D$7*150),1),1-MOD(A493*Calculator!$C$12/(Calculator!$D$7*150),1)),ABS(MOD(A493*Calculator!$C$12/(Calculator!$D$7*150),1)-0.5)),IF(INT(2*A493*Calculator!$C$12/(Calculator!$D$7*150))&gt;INT(2*A493*Calculator!$B$12/(Calculator!$D$7*150)),0,1))),1)</f>
        <v>1</v>
      </c>
      <c r="C493" s="250" t="n">
        <f aca="false">IF(Calculator!$E$13="YES",IF(A493&lt;Calculator!$G$13,0,MIN(MIN(MIN(MOD(A493*Calculator!$B$13/(Calculator!$D$7*150),1),1-MOD(A493*Calculator!$B$13/(Calculator!$D$7*150),1)),ABS(MOD(A493*Calculator!$B$13/(Calculator!$D$7*150),1)-0.5)),MIN(MIN(MOD(A493*Calculator!$C$13/(Calculator!$D$7*150),1),1-MOD(A493*Calculator!$C$13/(Calculator!$D$7*150),1)),ABS(MOD(A493*Calculator!$C$13/(Calculator!$D$7*150),1)-0.5)),IF(INT(2*A493*Calculator!$C$13/(Calculator!$D$7*150))&gt;INT(2*A493*Calculator!$B$13/(Calculator!$D$7*150)),0,1))),1)</f>
        <v>1</v>
      </c>
      <c r="D493" s="250" t="n">
        <f aca="false">IF(Calculator!$E$14="YES",IF(A493&lt;Calculator!$G$14,0,MIN(MIN(MIN(MOD(A493*Calculator!$B$14/(Calculator!$D$7*150),1),1-MOD(A493*Calculator!$B$14/(Calculator!$D$7*150),1)),ABS(MOD(A493*Calculator!$B$14/(Calculator!$D$7*150),1)-0.5)),MIN(MIN(MOD(A493*Calculator!$C$14/(Calculator!$D$7*150),1),1-MOD(A493*Calculator!$C$14/(Calculator!$D$7*150),1)),ABS(MOD(A493*Calculator!$C$14/(Calculator!$D$7*150),1)-0.5)),IF(INT(2*A493*Calculator!$C$14/(Calculator!$D$7*150))&gt;INT(2*A493*Calculator!$B$14/(Calculator!$D$7*150)),0,1))),1)</f>
        <v>1</v>
      </c>
      <c r="E493" s="250" t="n">
        <f aca="false">IF(Calculator!$E$15="YES",IF(A493&lt;Calculator!$G$15,0,MIN(MIN(MIN(MOD(A493*Calculator!$B$15/(Calculator!$D$7*150),1),1-MOD(A493*Calculator!$B$15/(Calculator!$D$7*150),1)),ABS(MOD(A493*Calculator!$B$15/(Calculator!$D$7*150),1)-0.5)),MIN(MIN(MOD(A493*Calculator!$C$15/(Calculator!$D$7*150),1),1-MOD(A493*Calculator!$C$15/(Calculator!$D$7*150),1)),ABS(MOD(A493*Calculator!$C$15/(Calculator!$D$7*150),1)-0.5)),IF(INT(2*A493*Calculator!$C$15/(Calculator!$D$7*150))&gt;INT(2*A493*Calculator!$B$15/(Calculator!$D$7*150)),0,1))),1)</f>
        <v>0.132982456140351</v>
      </c>
      <c r="F493" s="250" t="n">
        <f aca="false">IF(Calculator!$E$16="YES",IF(A493&lt;Calculator!$G$16,0,MIN(MIN(MIN(MOD(A493*Calculator!$B$16/(Calculator!$D$7*150),1),1-MOD(A493*Calculator!$B$16/(Calculator!$D$7*150),1)),ABS(MOD(A493*Calculator!$B$16/(Calculator!$D$7*150),1)-0.5)),MIN(MIN(MOD(A493*Calculator!$C$16/(Calculator!$D$7*150),1),1-MOD(A493*Calculator!$C$16/(Calculator!$D$7*150),1)),ABS(MOD(A493*Calculator!$C$16/(Calculator!$D$7*150),1)-0.5)),IF(INT(2*A493*Calculator!$C$16/(Calculator!$D$7*150))&gt;INT(2*A493*Calculator!$B$16/(Calculator!$D$7*150)),0,1))),1)</f>
        <v>1</v>
      </c>
      <c r="G493" s="250" t="n">
        <f aca="false">IF(Calculator!$E$17="YES",IF(A493&lt;Calculator!$G$17,0,MIN(MIN(MIN(MOD(A493*Calculator!$B$17/(Calculator!$D$7*150),1),1-MOD(A493*Calculator!$B$17/(Calculator!$D$7*150),1)),ABS(MOD(A493*Calculator!$B$17/(Calculator!$D$7*150),1)-0.5)),MIN(MIN(MOD(A493*Calculator!$C$17/(Calculator!$D$7*150),1),1-MOD(A493*Calculator!$C$17/(Calculator!$D$7*150),1)),ABS(MOD(A493*Calculator!$C$17/(Calculator!$D$7*150),1)-0.5)),IF(INT(2*A493*Calculator!$C$17/(Calculator!$D$7*150))&gt;INT(2*A493*Calculator!$B$17/(Calculator!$D$7*150)),0,1))),1)</f>
        <v>0.102385964912281</v>
      </c>
      <c r="H493" s="250" t="n">
        <f aca="false">IF(Calculator!$E$18="YES",IF(A493&lt;Calculator!$G$18,0,MIN(MIN(MIN(MOD(A493*Calculator!$B$18/(Calculator!$D$7*150),1),1-MOD(A493*Calculator!$B$18/(Calculator!$D$7*150),1)),ABS(MOD(A493*Calculator!$B$18/(Calculator!$D$7*150),1)-0.5)),MIN(MIN(MOD(A493*Calculator!$C$18/(Calculator!$D$7*150),1),1-MOD(A493*Calculator!$C$18/(Calculator!$D$7*150),1)),ABS(MOD(A493*Calculator!$C$18/(Calculator!$D$7*150),1)-0.5)),IF(INT(2*A493*Calculator!$C$18/(Calculator!$D$7*150))&gt;INT(2*A493*Calculator!$B$18/(Calculator!$D$7*150)),0,1))),1)</f>
        <v>1</v>
      </c>
      <c r="I493" s="250" t="n">
        <f aca="false">IF(Calculator!$E$19="YES",IF(A493&lt;Calculator!$G$19,0,MIN(MIN(MIN(MOD(A493*Calculator!$B$19/(Calculator!$D$7*150),1),1-MOD(A493*Calculator!$B$19/(Calculator!$D$7*150),1)),ABS(MOD(A493*Calculator!$B$19/(Calculator!$D$7*150),1)-0.5)),MIN(MIN(MOD(A493*Calculator!$C$19/(Calculator!$D$7*150),1),1-MOD(A493*Calculator!$C$19/(Calculator!$D$7*150),1)),ABS(MOD(A493*Calculator!$C$19/(Calculator!$D$7*150),1)-0.5)),IF(INT(2*A493*Calculator!$C$19/(Calculator!$D$7*150))&gt;INT(2*A493*Calculator!$B$19/(Calculator!$D$7*150)),0,1))),1)</f>
        <v>1</v>
      </c>
      <c r="J493" s="250" t="n">
        <f aca="false">IF(Calculator!$E$20="YES",IF(A493&lt;Calculator!$G$20,0,MIN(MIN(MIN(MOD(A493*Calculator!$B$20/(Calculator!$D$7*150),1),1-MOD(A493*Calculator!$B$20/(Calculator!$D$7*150),1)),ABS(MOD(A493*Calculator!$B$20/(Calculator!$D$7*150),1)-0.5)),MIN(MIN(MOD(A493*Calculator!$C$20/(Calculator!$D$7*150),1),1-MOD(A493*Calculator!$C$20/(Calculator!$D$7*150),1)),ABS(MOD(A493*Calculator!$C$20/(Calculator!$D$7*150),1)-0.5)),IF(INT(2*A493*Calculator!$C$20/(Calculator!$D$7*150))&gt;INT(2*A493*Calculator!$B$20/(Calculator!$D$7*150)),0,1))),1)</f>
        <v>1</v>
      </c>
      <c r="K493" s="250" t="n">
        <f aca="false">IF(Calculator!$E$21="YES",IF(A493&lt;Calculator!$G$21,0,MIN(MIN(MIN(MOD(A493*Calculator!$B$21/(Calculator!$D$7*150),1),1-MOD(A493*Calculator!$B$21/(Calculator!$D$7*150),1)),ABS(MOD(A493*Calculator!$B$21/(Calculator!$D$7*150),1)-0.5)),MIN(MIN(MOD(A493*Calculator!$C$21/(Calculator!$D$7*150),1),1-MOD(A493*Calculator!$C$21/(Calculator!$D$7*150),1)),ABS(MOD(A493*Calculator!$C$21/(Calculator!$D$7*150),1)-0.5)),IF(INT(2*A493*Calculator!$C$21/(Calculator!$D$7*150))&gt;INT(2*A493*Calculator!$B$21/(Calculator!$D$7*150)),0,1))),1)</f>
        <v>1</v>
      </c>
      <c r="L493" s="250" t="n">
        <f aca="false">IF(Calculator!$E$22="YES",IF(A493&lt;Calculator!$G$22,0,MIN(MIN(MIN(MOD(A493*Calculator!$B$22/(Calculator!$D$7*150),1),1-MOD(A493*Calculator!$B$22/(Calculator!$D$7*150),1)),ABS(MOD(A493*Calculator!$B$22/(Calculator!$D$7*150),1)-0.5)),MIN(MIN(MOD(A493*Calculator!$C$22/(Calculator!$D$7*150),1),1-MOD(A493*Calculator!$C$22/(Calculator!$D$7*150),1)),ABS(MOD(A493*Calculator!$C$22/(Calculator!$D$7*150),1)-0.5)),IF(INT(2*A493*Calculator!$C$22/(Calculator!$D$7*150))&gt;INT(2*A493*Calculator!$B$22/(Calculator!$D$7*150)),0,1))),1)</f>
        <v>1</v>
      </c>
      <c r="M493" s="250" t="n">
        <f aca="false">MIN(B493:L493)</f>
        <v>0.102385964912281</v>
      </c>
      <c r="N493" s="250" t="n">
        <f aca="false">SUMPRODUCT(($M$7:$M$557&gt;M493)*1)+SUMPRODUCT(($M$7:$M$557=M493)*(ROW($M$7:$M$557)&lt;ROW(M493)))+1</f>
        <v>81</v>
      </c>
      <c r="O493" s="250" t="str">
        <f aca="false">IF(M493&gt;=0.13,"★★★ EXCELLENT",IF(M493&gt;=0.12,"★★  GOOD",IF(M493&gt;=0.07,"★  FAIR",IF(M493&gt;=0.025,"⚠  MARGINAL","✗  AVOID"))))</f>
        <v>★  FAIR</v>
      </c>
    </row>
    <row r="494" customFormat="false" ht="15" hidden="false" customHeight="true" outlineLevel="0" collapsed="false">
      <c r="A494" s="251" t="n">
        <v>53.7</v>
      </c>
      <c r="B494" s="252" t="n">
        <f aca="false">IF(Calculator!$E$12="YES",IF(A494&lt;Calculator!$G$12,0,MIN(MIN(MIN(MOD(A494*Calculator!$B$12/(Calculator!$D$7*150),1),1-MOD(A494*Calculator!$B$12/(Calculator!$D$7*150),1)),ABS(MOD(A494*Calculator!$B$12/(Calculator!$D$7*150),1)-0.5)),MIN(MIN(MOD(A494*Calculator!$C$12/(Calculator!$D$7*150),1),1-MOD(A494*Calculator!$C$12/(Calculator!$D$7*150),1)),ABS(MOD(A494*Calculator!$C$12/(Calculator!$D$7*150),1)-0.5)),IF(INT(2*A494*Calculator!$C$12/(Calculator!$D$7*150))&gt;INT(2*A494*Calculator!$B$12/(Calculator!$D$7*150)),0,1))),1)</f>
        <v>1</v>
      </c>
      <c r="C494" s="252" t="n">
        <f aca="false">IF(Calculator!$E$13="YES",IF(A494&lt;Calculator!$G$13,0,MIN(MIN(MIN(MOD(A494*Calculator!$B$13/(Calculator!$D$7*150),1),1-MOD(A494*Calculator!$B$13/(Calculator!$D$7*150),1)),ABS(MOD(A494*Calculator!$B$13/(Calculator!$D$7*150),1)-0.5)),MIN(MIN(MOD(A494*Calculator!$C$13/(Calculator!$D$7*150),1),1-MOD(A494*Calculator!$C$13/(Calculator!$D$7*150),1)),ABS(MOD(A494*Calculator!$C$13/(Calculator!$D$7*150),1)-0.5)),IF(INT(2*A494*Calculator!$C$13/(Calculator!$D$7*150))&gt;INT(2*A494*Calculator!$B$13/(Calculator!$D$7*150)),0,1))),1)</f>
        <v>1</v>
      </c>
      <c r="D494" s="252" t="n">
        <f aca="false">IF(Calculator!$E$14="YES",IF(A494&lt;Calculator!$G$14,0,MIN(MIN(MIN(MOD(A494*Calculator!$B$14/(Calculator!$D$7*150),1),1-MOD(A494*Calculator!$B$14/(Calculator!$D$7*150),1)),ABS(MOD(A494*Calculator!$B$14/(Calculator!$D$7*150),1)-0.5)),MIN(MIN(MOD(A494*Calculator!$C$14/(Calculator!$D$7*150),1),1-MOD(A494*Calculator!$C$14/(Calculator!$D$7*150),1)),ABS(MOD(A494*Calculator!$C$14/(Calculator!$D$7*150),1)-0.5)),IF(INT(2*A494*Calculator!$C$14/(Calculator!$D$7*150))&gt;INT(2*A494*Calculator!$B$14/(Calculator!$D$7*150)),0,1))),1)</f>
        <v>1</v>
      </c>
      <c r="E494" s="252" t="n">
        <f aca="false">IF(Calculator!$E$15="YES",IF(A494&lt;Calculator!$G$15,0,MIN(MIN(MIN(MOD(A494*Calculator!$B$15/(Calculator!$D$7*150),1),1-MOD(A494*Calculator!$B$15/(Calculator!$D$7*150),1)),ABS(MOD(A494*Calculator!$B$15/(Calculator!$D$7*150),1)-0.5)),MIN(MIN(MOD(A494*Calculator!$C$15/(Calculator!$D$7*150),1),1-MOD(A494*Calculator!$C$15/(Calculator!$D$7*150),1)),ABS(MOD(A494*Calculator!$C$15/(Calculator!$D$7*150),1)-0.5)),IF(INT(2*A494*Calculator!$C$15/(Calculator!$D$7*150))&gt;INT(2*A494*Calculator!$B$15/(Calculator!$D$7*150)),0,1))),1)</f>
        <v>0.137894736842105</v>
      </c>
      <c r="F494" s="252" t="n">
        <f aca="false">IF(Calculator!$E$16="YES",IF(A494&lt;Calculator!$G$16,0,MIN(MIN(MIN(MOD(A494*Calculator!$B$16/(Calculator!$D$7*150),1),1-MOD(A494*Calculator!$B$16/(Calculator!$D$7*150),1)),ABS(MOD(A494*Calculator!$B$16/(Calculator!$D$7*150),1)-0.5)),MIN(MIN(MOD(A494*Calculator!$C$16/(Calculator!$D$7*150),1),1-MOD(A494*Calculator!$C$16/(Calculator!$D$7*150),1)),ABS(MOD(A494*Calculator!$C$16/(Calculator!$D$7*150),1)-0.5)),IF(INT(2*A494*Calculator!$C$16/(Calculator!$D$7*150))&gt;INT(2*A494*Calculator!$B$16/(Calculator!$D$7*150)),0,1))),1)</f>
        <v>1</v>
      </c>
      <c r="G494" s="252" t="n">
        <f aca="false">IF(Calculator!$E$17="YES",IF(A494&lt;Calculator!$G$17,0,MIN(MIN(MIN(MOD(A494*Calculator!$B$17/(Calculator!$D$7*150),1),1-MOD(A494*Calculator!$B$17/(Calculator!$D$7*150),1)),ABS(MOD(A494*Calculator!$B$17/(Calculator!$D$7*150),1)-0.5)),MIN(MIN(MOD(A494*Calculator!$C$17/(Calculator!$D$7*150),1),1-MOD(A494*Calculator!$C$17/(Calculator!$D$7*150),1)),ABS(MOD(A494*Calculator!$C$17/(Calculator!$D$7*150),1)-0.5)),IF(INT(2*A494*Calculator!$C$17/(Calculator!$D$7*150))&gt;INT(2*A494*Calculator!$B$17/(Calculator!$D$7*150)),0,1))),1)</f>
        <v>0.0923157894736839</v>
      </c>
      <c r="H494" s="252" t="n">
        <f aca="false">IF(Calculator!$E$18="YES",IF(A494&lt;Calculator!$G$18,0,MIN(MIN(MIN(MOD(A494*Calculator!$B$18/(Calculator!$D$7*150),1),1-MOD(A494*Calculator!$B$18/(Calculator!$D$7*150),1)),ABS(MOD(A494*Calculator!$B$18/(Calculator!$D$7*150),1)-0.5)),MIN(MIN(MOD(A494*Calculator!$C$18/(Calculator!$D$7*150),1),1-MOD(A494*Calculator!$C$18/(Calculator!$D$7*150),1)),ABS(MOD(A494*Calculator!$C$18/(Calculator!$D$7*150),1)-0.5)),IF(INT(2*A494*Calculator!$C$18/(Calculator!$D$7*150))&gt;INT(2*A494*Calculator!$B$18/(Calculator!$D$7*150)),0,1))),1)</f>
        <v>1</v>
      </c>
      <c r="I494" s="252" t="n">
        <f aca="false">IF(Calculator!$E$19="YES",IF(A494&lt;Calculator!$G$19,0,MIN(MIN(MIN(MOD(A494*Calculator!$B$19/(Calculator!$D$7*150),1),1-MOD(A494*Calculator!$B$19/(Calculator!$D$7*150),1)),ABS(MOD(A494*Calculator!$B$19/(Calculator!$D$7*150),1)-0.5)),MIN(MIN(MOD(A494*Calculator!$C$19/(Calculator!$D$7*150),1),1-MOD(A494*Calculator!$C$19/(Calculator!$D$7*150),1)),ABS(MOD(A494*Calculator!$C$19/(Calculator!$D$7*150),1)-0.5)),IF(INT(2*A494*Calculator!$C$19/(Calculator!$D$7*150))&gt;INT(2*A494*Calculator!$B$19/(Calculator!$D$7*150)),0,1))),1)</f>
        <v>1</v>
      </c>
      <c r="J494" s="252" t="n">
        <f aca="false">IF(Calculator!$E$20="YES",IF(A494&lt;Calculator!$G$20,0,MIN(MIN(MIN(MOD(A494*Calculator!$B$20/(Calculator!$D$7*150),1),1-MOD(A494*Calculator!$B$20/(Calculator!$D$7*150),1)),ABS(MOD(A494*Calculator!$B$20/(Calculator!$D$7*150),1)-0.5)),MIN(MIN(MOD(A494*Calculator!$C$20/(Calculator!$D$7*150),1),1-MOD(A494*Calculator!$C$20/(Calculator!$D$7*150),1)),ABS(MOD(A494*Calculator!$C$20/(Calculator!$D$7*150),1)-0.5)),IF(INT(2*A494*Calculator!$C$20/(Calculator!$D$7*150))&gt;INT(2*A494*Calculator!$B$20/(Calculator!$D$7*150)),0,1))),1)</f>
        <v>1</v>
      </c>
      <c r="K494" s="252" t="n">
        <f aca="false">IF(Calculator!$E$21="YES",IF(A494&lt;Calculator!$G$21,0,MIN(MIN(MIN(MOD(A494*Calculator!$B$21/(Calculator!$D$7*150),1),1-MOD(A494*Calculator!$B$21/(Calculator!$D$7*150),1)),ABS(MOD(A494*Calculator!$B$21/(Calculator!$D$7*150),1)-0.5)),MIN(MIN(MOD(A494*Calculator!$C$21/(Calculator!$D$7*150),1),1-MOD(A494*Calculator!$C$21/(Calculator!$D$7*150),1)),ABS(MOD(A494*Calculator!$C$21/(Calculator!$D$7*150),1)-0.5)),IF(INT(2*A494*Calculator!$C$21/(Calculator!$D$7*150))&gt;INT(2*A494*Calculator!$B$21/(Calculator!$D$7*150)),0,1))),1)</f>
        <v>1</v>
      </c>
      <c r="L494" s="252" t="n">
        <f aca="false">IF(Calculator!$E$22="YES",IF(A494&lt;Calculator!$G$22,0,MIN(MIN(MIN(MOD(A494*Calculator!$B$22/(Calculator!$D$7*150),1),1-MOD(A494*Calculator!$B$22/(Calculator!$D$7*150),1)),ABS(MOD(A494*Calculator!$B$22/(Calculator!$D$7*150),1)-0.5)),MIN(MIN(MOD(A494*Calculator!$C$22/(Calculator!$D$7*150),1),1-MOD(A494*Calculator!$C$22/(Calculator!$D$7*150),1)),ABS(MOD(A494*Calculator!$C$22/(Calculator!$D$7*150),1)-0.5)),IF(INT(2*A494*Calculator!$C$22/(Calculator!$D$7*150))&gt;INT(2*A494*Calculator!$B$22/(Calculator!$D$7*150)),0,1))),1)</f>
        <v>1</v>
      </c>
      <c r="M494" s="252" t="n">
        <f aca="false">MIN(B494:L494)</f>
        <v>0.0923157894736839</v>
      </c>
      <c r="N494" s="252" t="n">
        <f aca="false">SUMPRODUCT(($M$7:$M$557&gt;M494)*1)+SUMPRODUCT(($M$7:$M$557=M494)*(ROW($M$7:$M$557)&lt;ROW(M494)))+1</f>
        <v>107</v>
      </c>
      <c r="O494" s="252" t="str">
        <f aca="false">IF(M494&gt;=0.13,"★★★ EXCELLENT",IF(M494&gt;=0.12,"★★  GOOD",IF(M494&gt;=0.07,"★  FAIR",IF(M494&gt;=0.025,"⚠  MARGINAL","✗  AVOID"))))</f>
        <v>★  FAIR</v>
      </c>
    </row>
    <row r="495" customFormat="false" ht="15" hidden="false" customHeight="true" outlineLevel="0" collapsed="false">
      <c r="A495" s="249" t="n">
        <v>53.8</v>
      </c>
      <c r="B495" s="250" t="n">
        <f aca="false">IF(Calculator!$E$12="YES",IF(A495&lt;Calculator!$G$12,0,MIN(MIN(MIN(MOD(A495*Calculator!$B$12/(Calculator!$D$7*150),1),1-MOD(A495*Calculator!$B$12/(Calculator!$D$7*150),1)),ABS(MOD(A495*Calculator!$B$12/(Calculator!$D$7*150),1)-0.5)),MIN(MIN(MOD(A495*Calculator!$C$12/(Calculator!$D$7*150),1),1-MOD(A495*Calculator!$C$12/(Calculator!$D$7*150),1)),ABS(MOD(A495*Calculator!$C$12/(Calculator!$D$7*150),1)-0.5)),IF(INT(2*A495*Calculator!$C$12/(Calculator!$D$7*150))&gt;INT(2*A495*Calculator!$B$12/(Calculator!$D$7*150)),0,1))),1)</f>
        <v>1</v>
      </c>
      <c r="C495" s="250" t="n">
        <f aca="false">IF(Calculator!$E$13="YES",IF(A495&lt;Calculator!$G$13,0,MIN(MIN(MIN(MOD(A495*Calculator!$B$13/(Calculator!$D$7*150),1),1-MOD(A495*Calculator!$B$13/(Calculator!$D$7*150),1)),ABS(MOD(A495*Calculator!$B$13/(Calculator!$D$7*150),1)-0.5)),MIN(MIN(MOD(A495*Calculator!$C$13/(Calculator!$D$7*150),1),1-MOD(A495*Calculator!$C$13/(Calculator!$D$7*150),1)),ABS(MOD(A495*Calculator!$C$13/(Calculator!$D$7*150),1)-0.5)),IF(INT(2*A495*Calculator!$C$13/(Calculator!$D$7*150))&gt;INT(2*A495*Calculator!$B$13/(Calculator!$D$7*150)),0,1))),1)</f>
        <v>1</v>
      </c>
      <c r="D495" s="250" t="n">
        <f aca="false">IF(Calculator!$E$14="YES",IF(A495&lt;Calculator!$G$14,0,MIN(MIN(MIN(MOD(A495*Calculator!$B$14/(Calculator!$D$7*150),1),1-MOD(A495*Calculator!$B$14/(Calculator!$D$7*150),1)),ABS(MOD(A495*Calculator!$B$14/(Calculator!$D$7*150),1)-0.5)),MIN(MIN(MOD(A495*Calculator!$C$14/(Calculator!$D$7*150),1),1-MOD(A495*Calculator!$C$14/(Calculator!$D$7*150),1)),ABS(MOD(A495*Calculator!$C$14/(Calculator!$D$7*150),1)-0.5)),IF(INT(2*A495*Calculator!$C$14/(Calculator!$D$7*150))&gt;INT(2*A495*Calculator!$B$14/(Calculator!$D$7*150)),0,1))),1)</f>
        <v>1</v>
      </c>
      <c r="E495" s="250" t="n">
        <f aca="false">IF(Calculator!$E$15="YES",IF(A495&lt;Calculator!$G$15,0,MIN(MIN(MIN(MOD(A495*Calculator!$B$15/(Calculator!$D$7*150),1),1-MOD(A495*Calculator!$B$15/(Calculator!$D$7*150),1)),ABS(MOD(A495*Calculator!$B$15/(Calculator!$D$7*150),1)-0.5)),MIN(MIN(MOD(A495*Calculator!$C$15/(Calculator!$D$7*150),1),1-MOD(A495*Calculator!$C$15/(Calculator!$D$7*150),1)),ABS(MOD(A495*Calculator!$C$15/(Calculator!$D$7*150),1)-0.5)),IF(INT(2*A495*Calculator!$C$15/(Calculator!$D$7*150))&gt;INT(2*A495*Calculator!$B$15/(Calculator!$D$7*150)),0,1))),1)</f>
        <v>0.14280701754386</v>
      </c>
      <c r="F495" s="250" t="n">
        <f aca="false">IF(Calculator!$E$16="YES",IF(A495&lt;Calculator!$G$16,0,MIN(MIN(MIN(MOD(A495*Calculator!$B$16/(Calculator!$D$7*150),1),1-MOD(A495*Calculator!$B$16/(Calculator!$D$7*150),1)),ABS(MOD(A495*Calculator!$B$16/(Calculator!$D$7*150),1)-0.5)),MIN(MIN(MOD(A495*Calculator!$C$16/(Calculator!$D$7*150),1),1-MOD(A495*Calculator!$C$16/(Calculator!$D$7*150),1)),ABS(MOD(A495*Calculator!$C$16/(Calculator!$D$7*150),1)-0.5)),IF(INT(2*A495*Calculator!$C$16/(Calculator!$D$7*150))&gt;INT(2*A495*Calculator!$B$16/(Calculator!$D$7*150)),0,1))),1)</f>
        <v>1</v>
      </c>
      <c r="G495" s="250" t="n">
        <f aca="false">IF(Calculator!$E$17="YES",IF(A495&lt;Calculator!$G$17,0,MIN(MIN(MIN(MOD(A495*Calculator!$B$17/(Calculator!$D$7*150),1),1-MOD(A495*Calculator!$B$17/(Calculator!$D$7*150),1)),ABS(MOD(A495*Calculator!$B$17/(Calculator!$D$7*150),1)-0.5)),MIN(MIN(MOD(A495*Calculator!$C$17/(Calculator!$D$7*150),1),1-MOD(A495*Calculator!$C$17/(Calculator!$D$7*150),1)),ABS(MOD(A495*Calculator!$C$17/(Calculator!$D$7*150),1)-0.5)),IF(INT(2*A495*Calculator!$C$17/(Calculator!$D$7*150))&gt;INT(2*A495*Calculator!$B$17/(Calculator!$D$7*150)),0,1))),1)</f>
        <v>0.082245614035088</v>
      </c>
      <c r="H495" s="250" t="n">
        <f aca="false">IF(Calculator!$E$18="YES",IF(A495&lt;Calculator!$G$18,0,MIN(MIN(MIN(MOD(A495*Calculator!$B$18/(Calculator!$D$7*150),1),1-MOD(A495*Calculator!$B$18/(Calculator!$D$7*150),1)),ABS(MOD(A495*Calculator!$B$18/(Calculator!$D$7*150),1)-0.5)),MIN(MIN(MOD(A495*Calculator!$C$18/(Calculator!$D$7*150),1),1-MOD(A495*Calculator!$C$18/(Calculator!$D$7*150),1)),ABS(MOD(A495*Calculator!$C$18/(Calculator!$D$7*150),1)-0.5)),IF(INT(2*A495*Calculator!$C$18/(Calculator!$D$7*150))&gt;INT(2*A495*Calculator!$B$18/(Calculator!$D$7*150)),0,1))),1)</f>
        <v>1</v>
      </c>
      <c r="I495" s="250" t="n">
        <f aca="false">IF(Calculator!$E$19="YES",IF(A495&lt;Calculator!$G$19,0,MIN(MIN(MIN(MOD(A495*Calculator!$B$19/(Calculator!$D$7*150),1),1-MOD(A495*Calculator!$B$19/(Calculator!$D$7*150),1)),ABS(MOD(A495*Calculator!$B$19/(Calculator!$D$7*150),1)-0.5)),MIN(MIN(MOD(A495*Calculator!$C$19/(Calculator!$D$7*150),1),1-MOD(A495*Calculator!$C$19/(Calculator!$D$7*150),1)),ABS(MOD(A495*Calculator!$C$19/(Calculator!$D$7*150),1)-0.5)),IF(INT(2*A495*Calculator!$C$19/(Calculator!$D$7*150))&gt;INT(2*A495*Calculator!$B$19/(Calculator!$D$7*150)),0,1))),1)</f>
        <v>1</v>
      </c>
      <c r="J495" s="250" t="n">
        <f aca="false">IF(Calculator!$E$20="YES",IF(A495&lt;Calculator!$G$20,0,MIN(MIN(MIN(MOD(A495*Calculator!$B$20/(Calculator!$D$7*150),1),1-MOD(A495*Calculator!$B$20/(Calculator!$D$7*150),1)),ABS(MOD(A495*Calculator!$B$20/(Calculator!$D$7*150),1)-0.5)),MIN(MIN(MOD(A495*Calculator!$C$20/(Calculator!$D$7*150),1),1-MOD(A495*Calculator!$C$20/(Calculator!$D$7*150),1)),ABS(MOD(A495*Calculator!$C$20/(Calculator!$D$7*150),1)-0.5)),IF(INT(2*A495*Calculator!$C$20/(Calculator!$D$7*150))&gt;INT(2*A495*Calculator!$B$20/(Calculator!$D$7*150)),0,1))),1)</f>
        <v>1</v>
      </c>
      <c r="K495" s="250" t="n">
        <f aca="false">IF(Calculator!$E$21="YES",IF(A495&lt;Calculator!$G$21,0,MIN(MIN(MIN(MOD(A495*Calculator!$B$21/(Calculator!$D$7*150),1),1-MOD(A495*Calculator!$B$21/(Calculator!$D$7*150),1)),ABS(MOD(A495*Calculator!$B$21/(Calculator!$D$7*150),1)-0.5)),MIN(MIN(MOD(A495*Calculator!$C$21/(Calculator!$D$7*150),1),1-MOD(A495*Calculator!$C$21/(Calculator!$D$7*150),1)),ABS(MOD(A495*Calculator!$C$21/(Calculator!$D$7*150),1)-0.5)),IF(INT(2*A495*Calculator!$C$21/(Calculator!$D$7*150))&gt;INT(2*A495*Calculator!$B$21/(Calculator!$D$7*150)),0,1))),1)</f>
        <v>1</v>
      </c>
      <c r="L495" s="250" t="n">
        <f aca="false">IF(Calculator!$E$22="YES",IF(A495&lt;Calculator!$G$22,0,MIN(MIN(MIN(MOD(A495*Calculator!$B$22/(Calculator!$D$7*150),1),1-MOD(A495*Calculator!$B$22/(Calculator!$D$7*150),1)),ABS(MOD(A495*Calculator!$B$22/(Calculator!$D$7*150),1)-0.5)),MIN(MIN(MOD(A495*Calculator!$C$22/(Calculator!$D$7*150),1),1-MOD(A495*Calculator!$C$22/(Calculator!$D$7*150),1)),ABS(MOD(A495*Calculator!$C$22/(Calculator!$D$7*150),1)-0.5)),IF(INT(2*A495*Calculator!$C$22/(Calculator!$D$7*150))&gt;INT(2*A495*Calculator!$B$22/(Calculator!$D$7*150)),0,1))),1)</f>
        <v>1</v>
      </c>
      <c r="M495" s="250" t="n">
        <f aca="false">MIN(B495:L495)</f>
        <v>0.082245614035088</v>
      </c>
      <c r="N495" s="250" t="n">
        <f aca="false">SUMPRODUCT(($M$7:$M$557&gt;M495)*1)+SUMPRODUCT(($M$7:$M$557=M495)*(ROW($M$7:$M$557)&lt;ROW(M495)))+1</f>
        <v>135</v>
      </c>
      <c r="O495" s="250" t="str">
        <f aca="false">IF(M495&gt;=0.13,"★★★ EXCELLENT",IF(M495&gt;=0.12,"★★  GOOD",IF(M495&gt;=0.07,"★  FAIR",IF(M495&gt;=0.025,"⚠  MARGINAL","✗  AVOID"))))</f>
        <v>★  FAIR</v>
      </c>
    </row>
    <row r="496" customFormat="false" ht="15" hidden="false" customHeight="true" outlineLevel="0" collapsed="false">
      <c r="A496" s="251" t="n">
        <v>53.9</v>
      </c>
      <c r="B496" s="252" t="n">
        <f aca="false">IF(Calculator!$E$12="YES",IF(A496&lt;Calculator!$G$12,0,MIN(MIN(MIN(MOD(A496*Calculator!$B$12/(Calculator!$D$7*150),1),1-MOD(A496*Calculator!$B$12/(Calculator!$D$7*150),1)),ABS(MOD(A496*Calculator!$B$12/(Calculator!$D$7*150),1)-0.5)),MIN(MIN(MOD(A496*Calculator!$C$12/(Calculator!$D$7*150),1),1-MOD(A496*Calculator!$C$12/(Calculator!$D$7*150),1)),ABS(MOD(A496*Calculator!$C$12/(Calculator!$D$7*150),1)-0.5)),IF(INT(2*A496*Calculator!$C$12/(Calculator!$D$7*150))&gt;INT(2*A496*Calculator!$B$12/(Calculator!$D$7*150)),0,1))),1)</f>
        <v>1</v>
      </c>
      <c r="C496" s="252" t="n">
        <f aca="false">IF(Calculator!$E$13="YES",IF(A496&lt;Calculator!$G$13,0,MIN(MIN(MIN(MOD(A496*Calculator!$B$13/(Calculator!$D$7*150),1),1-MOD(A496*Calculator!$B$13/(Calculator!$D$7*150),1)),ABS(MOD(A496*Calculator!$B$13/(Calculator!$D$7*150),1)-0.5)),MIN(MIN(MOD(A496*Calculator!$C$13/(Calculator!$D$7*150),1),1-MOD(A496*Calculator!$C$13/(Calculator!$D$7*150),1)),ABS(MOD(A496*Calculator!$C$13/(Calculator!$D$7*150),1)-0.5)),IF(INT(2*A496*Calculator!$C$13/(Calculator!$D$7*150))&gt;INT(2*A496*Calculator!$B$13/(Calculator!$D$7*150)),0,1))),1)</f>
        <v>1</v>
      </c>
      <c r="D496" s="252" t="n">
        <f aca="false">IF(Calculator!$E$14="YES",IF(A496&lt;Calculator!$G$14,0,MIN(MIN(MIN(MOD(A496*Calculator!$B$14/(Calculator!$D$7*150),1),1-MOD(A496*Calculator!$B$14/(Calculator!$D$7*150),1)),ABS(MOD(A496*Calculator!$B$14/(Calculator!$D$7*150),1)-0.5)),MIN(MIN(MOD(A496*Calculator!$C$14/(Calculator!$D$7*150),1),1-MOD(A496*Calculator!$C$14/(Calculator!$D$7*150),1)),ABS(MOD(A496*Calculator!$C$14/(Calculator!$D$7*150),1)-0.5)),IF(INT(2*A496*Calculator!$C$14/(Calculator!$D$7*150))&gt;INT(2*A496*Calculator!$B$14/(Calculator!$D$7*150)),0,1))),1)</f>
        <v>1</v>
      </c>
      <c r="E496" s="252" t="n">
        <f aca="false">IF(Calculator!$E$15="YES",IF(A496&lt;Calculator!$G$15,0,MIN(MIN(MIN(MOD(A496*Calculator!$B$15/(Calculator!$D$7*150),1),1-MOD(A496*Calculator!$B$15/(Calculator!$D$7*150),1)),ABS(MOD(A496*Calculator!$B$15/(Calculator!$D$7*150),1)-0.5)),MIN(MIN(MOD(A496*Calculator!$C$15/(Calculator!$D$7*150),1),1-MOD(A496*Calculator!$C$15/(Calculator!$D$7*150),1)),ABS(MOD(A496*Calculator!$C$15/(Calculator!$D$7*150),1)-0.5)),IF(INT(2*A496*Calculator!$C$15/(Calculator!$D$7*150))&gt;INT(2*A496*Calculator!$B$15/(Calculator!$D$7*150)),0,1))),1)</f>
        <v>0.147719298245614</v>
      </c>
      <c r="F496" s="252" t="n">
        <f aca="false">IF(Calculator!$E$16="YES",IF(A496&lt;Calculator!$G$16,0,MIN(MIN(MIN(MOD(A496*Calculator!$B$16/(Calculator!$D$7*150),1),1-MOD(A496*Calculator!$B$16/(Calculator!$D$7*150),1)),ABS(MOD(A496*Calculator!$B$16/(Calculator!$D$7*150),1)-0.5)),MIN(MIN(MOD(A496*Calculator!$C$16/(Calculator!$D$7*150),1),1-MOD(A496*Calculator!$C$16/(Calculator!$D$7*150),1)),ABS(MOD(A496*Calculator!$C$16/(Calculator!$D$7*150),1)-0.5)),IF(INT(2*A496*Calculator!$C$16/(Calculator!$D$7*150))&gt;INT(2*A496*Calculator!$B$16/(Calculator!$D$7*150)),0,1))),1)</f>
        <v>1</v>
      </c>
      <c r="G496" s="252" t="n">
        <f aca="false">IF(Calculator!$E$17="YES",IF(A496&lt;Calculator!$G$17,0,MIN(MIN(MIN(MOD(A496*Calculator!$B$17/(Calculator!$D$7*150),1),1-MOD(A496*Calculator!$B$17/(Calculator!$D$7*150),1)),ABS(MOD(A496*Calculator!$B$17/(Calculator!$D$7*150),1)-0.5)),MIN(MIN(MOD(A496*Calculator!$C$17/(Calculator!$D$7*150),1),1-MOD(A496*Calculator!$C$17/(Calculator!$D$7*150),1)),ABS(MOD(A496*Calculator!$C$17/(Calculator!$D$7*150),1)-0.5)),IF(INT(2*A496*Calculator!$C$17/(Calculator!$D$7*150))&gt;INT(2*A496*Calculator!$B$17/(Calculator!$D$7*150)),0,1))),1)</f>
        <v>0.0721754385964921</v>
      </c>
      <c r="H496" s="252" t="n">
        <f aca="false">IF(Calculator!$E$18="YES",IF(A496&lt;Calculator!$G$18,0,MIN(MIN(MIN(MOD(A496*Calculator!$B$18/(Calculator!$D$7*150),1),1-MOD(A496*Calculator!$B$18/(Calculator!$D$7*150),1)),ABS(MOD(A496*Calculator!$B$18/(Calculator!$D$7*150),1)-0.5)),MIN(MIN(MOD(A496*Calculator!$C$18/(Calculator!$D$7*150),1),1-MOD(A496*Calculator!$C$18/(Calculator!$D$7*150),1)),ABS(MOD(A496*Calculator!$C$18/(Calculator!$D$7*150),1)-0.5)),IF(INT(2*A496*Calculator!$C$18/(Calculator!$D$7*150))&gt;INT(2*A496*Calculator!$B$18/(Calculator!$D$7*150)),0,1))),1)</f>
        <v>1</v>
      </c>
      <c r="I496" s="252" t="n">
        <f aca="false">IF(Calculator!$E$19="YES",IF(A496&lt;Calculator!$G$19,0,MIN(MIN(MIN(MOD(A496*Calculator!$B$19/(Calculator!$D$7*150),1),1-MOD(A496*Calculator!$B$19/(Calculator!$D$7*150),1)),ABS(MOD(A496*Calculator!$B$19/(Calculator!$D$7*150),1)-0.5)),MIN(MIN(MOD(A496*Calculator!$C$19/(Calculator!$D$7*150),1),1-MOD(A496*Calculator!$C$19/(Calculator!$D$7*150),1)),ABS(MOD(A496*Calculator!$C$19/(Calculator!$D$7*150),1)-0.5)),IF(INT(2*A496*Calculator!$C$19/(Calculator!$D$7*150))&gt;INT(2*A496*Calculator!$B$19/(Calculator!$D$7*150)),0,1))),1)</f>
        <v>1</v>
      </c>
      <c r="J496" s="252" t="n">
        <f aca="false">IF(Calculator!$E$20="YES",IF(A496&lt;Calculator!$G$20,0,MIN(MIN(MIN(MOD(A496*Calculator!$B$20/(Calculator!$D$7*150),1),1-MOD(A496*Calculator!$B$20/(Calculator!$D$7*150),1)),ABS(MOD(A496*Calculator!$B$20/(Calculator!$D$7*150),1)-0.5)),MIN(MIN(MOD(A496*Calculator!$C$20/(Calculator!$D$7*150),1),1-MOD(A496*Calculator!$C$20/(Calculator!$D$7*150),1)),ABS(MOD(A496*Calculator!$C$20/(Calculator!$D$7*150),1)-0.5)),IF(INT(2*A496*Calculator!$C$20/(Calculator!$D$7*150))&gt;INT(2*A496*Calculator!$B$20/(Calculator!$D$7*150)),0,1))),1)</f>
        <v>1</v>
      </c>
      <c r="K496" s="252" t="n">
        <f aca="false">IF(Calculator!$E$21="YES",IF(A496&lt;Calculator!$G$21,0,MIN(MIN(MIN(MOD(A496*Calculator!$B$21/(Calculator!$D$7*150),1),1-MOD(A496*Calculator!$B$21/(Calculator!$D$7*150),1)),ABS(MOD(A496*Calculator!$B$21/(Calculator!$D$7*150),1)-0.5)),MIN(MIN(MOD(A496*Calculator!$C$21/(Calculator!$D$7*150),1),1-MOD(A496*Calculator!$C$21/(Calculator!$D$7*150),1)),ABS(MOD(A496*Calculator!$C$21/(Calculator!$D$7*150),1)-0.5)),IF(INT(2*A496*Calculator!$C$21/(Calculator!$D$7*150))&gt;INT(2*A496*Calculator!$B$21/(Calculator!$D$7*150)),0,1))),1)</f>
        <v>1</v>
      </c>
      <c r="L496" s="252" t="n">
        <f aca="false">IF(Calculator!$E$22="YES",IF(A496&lt;Calculator!$G$22,0,MIN(MIN(MIN(MOD(A496*Calculator!$B$22/(Calculator!$D$7*150),1),1-MOD(A496*Calculator!$B$22/(Calculator!$D$7*150),1)),ABS(MOD(A496*Calculator!$B$22/(Calculator!$D$7*150),1)-0.5)),MIN(MIN(MOD(A496*Calculator!$C$22/(Calculator!$D$7*150),1),1-MOD(A496*Calculator!$C$22/(Calculator!$D$7*150),1)),ABS(MOD(A496*Calculator!$C$22/(Calculator!$D$7*150),1)-0.5)),IF(INT(2*A496*Calculator!$C$22/(Calculator!$D$7*150))&gt;INT(2*A496*Calculator!$B$22/(Calculator!$D$7*150)),0,1))),1)</f>
        <v>1</v>
      </c>
      <c r="M496" s="252" t="n">
        <f aca="false">MIN(B496:L496)</f>
        <v>0.0721754385964921</v>
      </c>
      <c r="N496" s="252" t="n">
        <f aca="false">SUMPRODUCT(($M$7:$M$557&gt;M496)*1)+SUMPRODUCT(($M$7:$M$557=M496)*(ROW($M$7:$M$557)&lt;ROW(M496)))+1</f>
        <v>165</v>
      </c>
      <c r="O496" s="252" t="str">
        <f aca="false">IF(M496&gt;=0.13,"★★★ EXCELLENT",IF(M496&gt;=0.12,"★★  GOOD",IF(M496&gt;=0.07,"★  FAIR",IF(M496&gt;=0.025,"⚠  MARGINAL","✗  AVOID"))))</f>
        <v>★  FAIR</v>
      </c>
    </row>
    <row r="497" customFormat="false" ht="15" hidden="false" customHeight="true" outlineLevel="0" collapsed="false">
      <c r="A497" s="249" t="n">
        <v>54</v>
      </c>
      <c r="B497" s="250" t="n">
        <f aca="false">IF(Calculator!$E$12="YES",IF(A497&lt;Calculator!$G$12,0,MIN(MIN(MIN(MOD(A497*Calculator!$B$12/(Calculator!$D$7*150),1),1-MOD(A497*Calculator!$B$12/(Calculator!$D$7*150),1)),ABS(MOD(A497*Calculator!$B$12/(Calculator!$D$7*150),1)-0.5)),MIN(MIN(MOD(A497*Calculator!$C$12/(Calculator!$D$7*150),1),1-MOD(A497*Calculator!$C$12/(Calculator!$D$7*150),1)),ABS(MOD(A497*Calculator!$C$12/(Calculator!$D$7*150),1)-0.5)),IF(INT(2*A497*Calculator!$C$12/(Calculator!$D$7*150))&gt;INT(2*A497*Calculator!$B$12/(Calculator!$D$7*150)),0,1))),1)</f>
        <v>1</v>
      </c>
      <c r="C497" s="250" t="n">
        <f aca="false">IF(Calculator!$E$13="YES",IF(A497&lt;Calculator!$G$13,0,MIN(MIN(MIN(MOD(A497*Calculator!$B$13/(Calculator!$D$7*150),1),1-MOD(A497*Calculator!$B$13/(Calculator!$D$7*150),1)),ABS(MOD(A497*Calculator!$B$13/(Calculator!$D$7*150),1)-0.5)),MIN(MIN(MOD(A497*Calculator!$C$13/(Calculator!$D$7*150),1),1-MOD(A497*Calculator!$C$13/(Calculator!$D$7*150),1)),ABS(MOD(A497*Calculator!$C$13/(Calculator!$D$7*150),1)-0.5)),IF(INT(2*A497*Calculator!$C$13/(Calculator!$D$7*150))&gt;INT(2*A497*Calculator!$B$13/(Calculator!$D$7*150)),0,1))),1)</f>
        <v>1</v>
      </c>
      <c r="D497" s="250" t="n">
        <f aca="false">IF(Calculator!$E$14="YES",IF(A497&lt;Calculator!$G$14,0,MIN(MIN(MIN(MOD(A497*Calculator!$B$14/(Calculator!$D$7*150),1),1-MOD(A497*Calculator!$B$14/(Calculator!$D$7*150),1)),ABS(MOD(A497*Calculator!$B$14/(Calculator!$D$7*150),1)-0.5)),MIN(MIN(MOD(A497*Calculator!$C$14/(Calculator!$D$7*150),1),1-MOD(A497*Calculator!$C$14/(Calculator!$D$7*150),1)),ABS(MOD(A497*Calculator!$C$14/(Calculator!$D$7*150),1)-0.5)),IF(INT(2*A497*Calculator!$C$14/(Calculator!$D$7*150))&gt;INT(2*A497*Calculator!$B$14/(Calculator!$D$7*150)),0,1))),1)</f>
        <v>1</v>
      </c>
      <c r="E497" s="250" t="n">
        <f aca="false">IF(Calculator!$E$15="YES",IF(A497&lt;Calculator!$G$15,0,MIN(MIN(MIN(MOD(A497*Calculator!$B$15/(Calculator!$D$7*150),1),1-MOD(A497*Calculator!$B$15/(Calculator!$D$7*150),1)),ABS(MOD(A497*Calculator!$B$15/(Calculator!$D$7*150),1)-0.5)),MIN(MIN(MOD(A497*Calculator!$C$15/(Calculator!$D$7*150),1),1-MOD(A497*Calculator!$C$15/(Calculator!$D$7*150),1)),ABS(MOD(A497*Calculator!$C$15/(Calculator!$D$7*150),1)-0.5)),IF(INT(2*A497*Calculator!$C$15/(Calculator!$D$7*150))&gt;INT(2*A497*Calculator!$B$15/(Calculator!$D$7*150)),0,1))),1)</f>
        <v>0.152631578947368</v>
      </c>
      <c r="F497" s="250" t="n">
        <f aca="false">IF(Calculator!$E$16="YES",IF(A497&lt;Calculator!$G$16,0,MIN(MIN(MIN(MOD(A497*Calculator!$B$16/(Calculator!$D$7*150),1),1-MOD(A497*Calculator!$B$16/(Calculator!$D$7*150),1)),ABS(MOD(A497*Calculator!$B$16/(Calculator!$D$7*150),1)-0.5)),MIN(MIN(MOD(A497*Calculator!$C$16/(Calculator!$D$7*150),1),1-MOD(A497*Calculator!$C$16/(Calculator!$D$7*150),1)),ABS(MOD(A497*Calculator!$C$16/(Calculator!$D$7*150),1)-0.5)),IF(INT(2*A497*Calculator!$C$16/(Calculator!$D$7*150))&gt;INT(2*A497*Calculator!$B$16/(Calculator!$D$7*150)),0,1))),1)</f>
        <v>1</v>
      </c>
      <c r="G497" s="250" t="n">
        <f aca="false">IF(Calculator!$E$17="YES",IF(A497&lt;Calculator!$G$17,0,MIN(MIN(MIN(MOD(A497*Calculator!$B$17/(Calculator!$D$7*150),1),1-MOD(A497*Calculator!$B$17/(Calculator!$D$7*150),1)),ABS(MOD(A497*Calculator!$B$17/(Calculator!$D$7*150),1)-0.5)),MIN(MIN(MOD(A497*Calculator!$C$17/(Calculator!$D$7*150),1),1-MOD(A497*Calculator!$C$17/(Calculator!$D$7*150),1)),ABS(MOD(A497*Calculator!$C$17/(Calculator!$D$7*150),1)-0.5)),IF(INT(2*A497*Calculator!$C$17/(Calculator!$D$7*150))&gt;INT(2*A497*Calculator!$B$17/(Calculator!$D$7*150)),0,1))),1)</f>
        <v>0.0621052631578953</v>
      </c>
      <c r="H497" s="250" t="n">
        <f aca="false">IF(Calculator!$E$18="YES",IF(A497&lt;Calculator!$G$18,0,MIN(MIN(MIN(MOD(A497*Calculator!$B$18/(Calculator!$D$7*150),1),1-MOD(A497*Calculator!$B$18/(Calculator!$D$7*150),1)),ABS(MOD(A497*Calculator!$B$18/(Calculator!$D$7*150),1)-0.5)),MIN(MIN(MOD(A497*Calculator!$C$18/(Calculator!$D$7*150),1),1-MOD(A497*Calculator!$C$18/(Calculator!$D$7*150),1)),ABS(MOD(A497*Calculator!$C$18/(Calculator!$D$7*150),1)-0.5)),IF(INT(2*A497*Calculator!$C$18/(Calculator!$D$7*150))&gt;INT(2*A497*Calculator!$B$18/(Calculator!$D$7*150)),0,1))),1)</f>
        <v>1</v>
      </c>
      <c r="I497" s="250" t="n">
        <f aca="false">IF(Calculator!$E$19="YES",IF(A497&lt;Calculator!$G$19,0,MIN(MIN(MIN(MOD(A497*Calculator!$B$19/(Calculator!$D$7*150),1),1-MOD(A497*Calculator!$B$19/(Calculator!$D$7*150),1)),ABS(MOD(A497*Calculator!$B$19/(Calculator!$D$7*150),1)-0.5)),MIN(MIN(MOD(A497*Calculator!$C$19/(Calculator!$D$7*150),1),1-MOD(A497*Calculator!$C$19/(Calculator!$D$7*150),1)),ABS(MOD(A497*Calculator!$C$19/(Calculator!$D$7*150),1)-0.5)),IF(INT(2*A497*Calculator!$C$19/(Calculator!$D$7*150))&gt;INT(2*A497*Calculator!$B$19/(Calculator!$D$7*150)),0,1))),1)</f>
        <v>1</v>
      </c>
      <c r="J497" s="250" t="n">
        <f aca="false">IF(Calculator!$E$20="YES",IF(A497&lt;Calculator!$G$20,0,MIN(MIN(MIN(MOD(A497*Calculator!$B$20/(Calculator!$D$7*150),1),1-MOD(A497*Calculator!$B$20/(Calculator!$D$7*150),1)),ABS(MOD(A497*Calculator!$B$20/(Calculator!$D$7*150),1)-0.5)),MIN(MIN(MOD(A497*Calculator!$C$20/(Calculator!$D$7*150),1),1-MOD(A497*Calculator!$C$20/(Calculator!$D$7*150),1)),ABS(MOD(A497*Calculator!$C$20/(Calculator!$D$7*150),1)-0.5)),IF(INT(2*A497*Calculator!$C$20/(Calculator!$D$7*150))&gt;INT(2*A497*Calculator!$B$20/(Calculator!$D$7*150)),0,1))),1)</f>
        <v>1</v>
      </c>
      <c r="K497" s="250" t="n">
        <f aca="false">IF(Calculator!$E$21="YES",IF(A497&lt;Calculator!$G$21,0,MIN(MIN(MIN(MOD(A497*Calculator!$B$21/(Calculator!$D$7*150),1),1-MOD(A497*Calculator!$B$21/(Calculator!$D$7*150),1)),ABS(MOD(A497*Calculator!$B$21/(Calculator!$D$7*150),1)-0.5)),MIN(MIN(MOD(A497*Calculator!$C$21/(Calculator!$D$7*150),1),1-MOD(A497*Calculator!$C$21/(Calculator!$D$7*150),1)),ABS(MOD(A497*Calculator!$C$21/(Calculator!$D$7*150),1)-0.5)),IF(INT(2*A497*Calculator!$C$21/(Calculator!$D$7*150))&gt;INT(2*A497*Calculator!$B$21/(Calculator!$D$7*150)),0,1))),1)</f>
        <v>1</v>
      </c>
      <c r="L497" s="250" t="n">
        <f aca="false">IF(Calculator!$E$22="YES",IF(A497&lt;Calculator!$G$22,0,MIN(MIN(MIN(MOD(A497*Calculator!$B$22/(Calculator!$D$7*150),1),1-MOD(A497*Calculator!$B$22/(Calculator!$D$7*150),1)),ABS(MOD(A497*Calculator!$B$22/(Calculator!$D$7*150),1)-0.5)),MIN(MIN(MOD(A497*Calculator!$C$22/(Calculator!$D$7*150),1),1-MOD(A497*Calculator!$C$22/(Calculator!$D$7*150),1)),ABS(MOD(A497*Calculator!$C$22/(Calculator!$D$7*150),1)-0.5)),IF(INT(2*A497*Calculator!$C$22/(Calculator!$D$7*150))&gt;INT(2*A497*Calculator!$B$22/(Calculator!$D$7*150)),0,1))),1)</f>
        <v>1</v>
      </c>
      <c r="M497" s="250" t="n">
        <f aca="false">MIN(B497:L497)</f>
        <v>0.0621052631578953</v>
      </c>
      <c r="N497" s="250" t="n">
        <f aca="false">SUMPRODUCT(($M$7:$M$557&gt;M497)*1)+SUMPRODUCT(($M$7:$M$557=M497)*(ROW($M$7:$M$557)&lt;ROW(M497)))+1</f>
        <v>195</v>
      </c>
      <c r="O497" s="250" t="str">
        <f aca="false">IF(M497&gt;=0.13,"★★★ EXCELLENT",IF(M497&gt;=0.12,"★★  GOOD",IF(M497&gt;=0.07,"★  FAIR",IF(M497&gt;=0.025,"⚠  MARGINAL","✗  AVOID"))))</f>
        <v>⚠  MARGINAL</v>
      </c>
    </row>
    <row r="498" customFormat="false" ht="15" hidden="false" customHeight="true" outlineLevel="0" collapsed="false">
      <c r="A498" s="251" t="n">
        <v>54.1</v>
      </c>
      <c r="B498" s="252" t="n">
        <f aca="false">IF(Calculator!$E$12="YES",IF(A498&lt;Calculator!$G$12,0,MIN(MIN(MIN(MOD(A498*Calculator!$B$12/(Calculator!$D$7*150),1),1-MOD(A498*Calculator!$B$12/(Calculator!$D$7*150),1)),ABS(MOD(A498*Calculator!$B$12/(Calculator!$D$7*150),1)-0.5)),MIN(MIN(MOD(A498*Calculator!$C$12/(Calculator!$D$7*150),1),1-MOD(A498*Calculator!$C$12/(Calculator!$D$7*150),1)),ABS(MOD(A498*Calculator!$C$12/(Calculator!$D$7*150),1)-0.5)),IF(INT(2*A498*Calculator!$C$12/(Calculator!$D$7*150))&gt;INT(2*A498*Calculator!$B$12/(Calculator!$D$7*150)),0,1))),1)</f>
        <v>1</v>
      </c>
      <c r="C498" s="252" t="n">
        <f aca="false">IF(Calculator!$E$13="YES",IF(A498&lt;Calculator!$G$13,0,MIN(MIN(MIN(MOD(A498*Calculator!$B$13/(Calculator!$D$7*150),1),1-MOD(A498*Calculator!$B$13/(Calculator!$D$7*150),1)),ABS(MOD(A498*Calculator!$B$13/(Calculator!$D$7*150),1)-0.5)),MIN(MIN(MOD(A498*Calculator!$C$13/(Calculator!$D$7*150),1),1-MOD(A498*Calculator!$C$13/(Calculator!$D$7*150),1)),ABS(MOD(A498*Calculator!$C$13/(Calculator!$D$7*150),1)-0.5)),IF(INT(2*A498*Calculator!$C$13/(Calculator!$D$7*150))&gt;INT(2*A498*Calculator!$B$13/(Calculator!$D$7*150)),0,1))),1)</f>
        <v>1</v>
      </c>
      <c r="D498" s="252" t="n">
        <f aca="false">IF(Calculator!$E$14="YES",IF(A498&lt;Calculator!$G$14,0,MIN(MIN(MIN(MOD(A498*Calculator!$B$14/(Calculator!$D$7*150),1),1-MOD(A498*Calculator!$B$14/(Calculator!$D$7*150),1)),ABS(MOD(A498*Calculator!$B$14/(Calculator!$D$7*150),1)-0.5)),MIN(MIN(MOD(A498*Calculator!$C$14/(Calculator!$D$7*150),1),1-MOD(A498*Calculator!$C$14/(Calculator!$D$7*150),1)),ABS(MOD(A498*Calculator!$C$14/(Calculator!$D$7*150),1)-0.5)),IF(INT(2*A498*Calculator!$C$14/(Calculator!$D$7*150))&gt;INT(2*A498*Calculator!$B$14/(Calculator!$D$7*150)),0,1))),1)</f>
        <v>1</v>
      </c>
      <c r="E498" s="252" t="n">
        <f aca="false">IF(Calculator!$E$15="YES",IF(A498&lt;Calculator!$G$15,0,MIN(MIN(MIN(MOD(A498*Calculator!$B$15/(Calculator!$D$7*150),1),1-MOD(A498*Calculator!$B$15/(Calculator!$D$7*150),1)),ABS(MOD(A498*Calculator!$B$15/(Calculator!$D$7*150),1)-0.5)),MIN(MIN(MOD(A498*Calculator!$C$15/(Calculator!$D$7*150),1),1-MOD(A498*Calculator!$C$15/(Calculator!$D$7*150),1)),ABS(MOD(A498*Calculator!$C$15/(Calculator!$D$7*150),1)-0.5)),IF(INT(2*A498*Calculator!$C$15/(Calculator!$D$7*150))&gt;INT(2*A498*Calculator!$B$15/(Calculator!$D$7*150)),0,1))),1)</f>
        <v>0.157543859649123</v>
      </c>
      <c r="F498" s="252" t="n">
        <f aca="false">IF(Calculator!$E$16="YES",IF(A498&lt;Calculator!$G$16,0,MIN(MIN(MIN(MOD(A498*Calculator!$B$16/(Calculator!$D$7*150),1),1-MOD(A498*Calculator!$B$16/(Calculator!$D$7*150),1)),ABS(MOD(A498*Calculator!$B$16/(Calculator!$D$7*150),1)-0.5)),MIN(MIN(MOD(A498*Calculator!$C$16/(Calculator!$D$7*150),1),1-MOD(A498*Calculator!$C$16/(Calculator!$D$7*150),1)),ABS(MOD(A498*Calculator!$C$16/(Calculator!$D$7*150),1)-0.5)),IF(INT(2*A498*Calculator!$C$16/(Calculator!$D$7*150))&gt;INT(2*A498*Calculator!$B$16/(Calculator!$D$7*150)),0,1))),1)</f>
        <v>1</v>
      </c>
      <c r="G498" s="252" t="n">
        <f aca="false">IF(Calculator!$E$17="YES",IF(A498&lt;Calculator!$G$17,0,MIN(MIN(MIN(MOD(A498*Calculator!$B$17/(Calculator!$D$7*150),1),1-MOD(A498*Calculator!$B$17/(Calculator!$D$7*150),1)),ABS(MOD(A498*Calculator!$B$17/(Calculator!$D$7*150),1)-0.5)),MIN(MIN(MOD(A498*Calculator!$C$17/(Calculator!$D$7*150),1),1-MOD(A498*Calculator!$C$17/(Calculator!$D$7*150),1)),ABS(MOD(A498*Calculator!$C$17/(Calculator!$D$7*150),1)-0.5)),IF(INT(2*A498*Calculator!$C$17/(Calculator!$D$7*150))&gt;INT(2*A498*Calculator!$B$17/(Calculator!$D$7*150)),0,1))),1)</f>
        <v>0.0520350877192977</v>
      </c>
      <c r="H498" s="252" t="n">
        <f aca="false">IF(Calculator!$E$18="YES",IF(A498&lt;Calculator!$G$18,0,MIN(MIN(MIN(MOD(A498*Calculator!$B$18/(Calculator!$D$7*150),1),1-MOD(A498*Calculator!$B$18/(Calculator!$D$7*150),1)),ABS(MOD(A498*Calculator!$B$18/(Calculator!$D$7*150),1)-0.5)),MIN(MIN(MOD(A498*Calculator!$C$18/(Calculator!$D$7*150),1),1-MOD(A498*Calculator!$C$18/(Calculator!$D$7*150),1)),ABS(MOD(A498*Calculator!$C$18/(Calculator!$D$7*150),1)-0.5)),IF(INT(2*A498*Calculator!$C$18/(Calculator!$D$7*150))&gt;INT(2*A498*Calculator!$B$18/(Calculator!$D$7*150)),0,1))),1)</f>
        <v>1</v>
      </c>
      <c r="I498" s="252" t="n">
        <f aca="false">IF(Calculator!$E$19="YES",IF(A498&lt;Calculator!$G$19,0,MIN(MIN(MIN(MOD(A498*Calculator!$B$19/(Calculator!$D$7*150),1),1-MOD(A498*Calculator!$B$19/(Calculator!$D$7*150),1)),ABS(MOD(A498*Calculator!$B$19/(Calculator!$D$7*150),1)-0.5)),MIN(MIN(MOD(A498*Calculator!$C$19/(Calculator!$D$7*150),1),1-MOD(A498*Calculator!$C$19/(Calculator!$D$7*150),1)),ABS(MOD(A498*Calculator!$C$19/(Calculator!$D$7*150),1)-0.5)),IF(INT(2*A498*Calculator!$C$19/(Calculator!$D$7*150))&gt;INT(2*A498*Calculator!$B$19/(Calculator!$D$7*150)),0,1))),1)</f>
        <v>1</v>
      </c>
      <c r="J498" s="252" t="n">
        <f aca="false">IF(Calculator!$E$20="YES",IF(A498&lt;Calculator!$G$20,0,MIN(MIN(MIN(MOD(A498*Calculator!$B$20/(Calculator!$D$7*150),1),1-MOD(A498*Calculator!$B$20/(Calculator!$D$7*150),1)),ABS(MOD(A498*Calculator!$B$20/(Calculator!$D$7*150),1)-0.5)),MIN(MIN(MOD(A498*Calculator!$C$20/(Calculator!$D$7*150),1),1-MOD(A498*Calculator!$C$20/(Calculator!$D$7*150),1)),ABS(MOD(A498*Calculator!$C$20/(Calculator!$D$7*150),1)-0.5)),IF(INT(2*A498*Calculator!$C$20/(Calculator!$D$7*150))&gt;INT(2*A498*Calculator!$B$20/(Calculator!$D$7*150)),0,1))),1)</f>
        <v>1</v>
      </c>
      <c r="K498" s="252" t="n">
        <f aca="false">IF(Calculator!$E$21="YES",IF(A498&lt;Calculator!$G$21,0,MIN(MIN(MIN(MOD(A498*Calculator!$B$21/(Calculator!$D$7*150),1),1-MOD(A498*Calculator!$B$21/(Calculator!$D$7*150),1)),ABS(MOD(A498*Calculator!$B$21/(Calculator!$D$7*150),1)-0.5)),MIN(MIN(MOD(A498*Calculator!$C$21/(Calculator!$D$7*150),1),1-MOD(A498*Calculator!$C$21/(Calculator!$D$7*150),1)),ABS(MOD(A498*Calculator!$C$21/(Calculator!$D$7*150),1)-0.5)),IF(INT(2*A498*Calculator!$C$21/(Calculator!$D$7*150))&gt;INT(2*A498*Calculator!$B$21/(Calculator!$D$7*150)),0,1))),1)</f>
        <v>1</v>
      </c>
      <c r="L498" s="252" t="n">
        <f aca="false">IF(Calculator!$E$22="YES",IF(A498&lt;Calculator!$G$22,0,MIN(MIN(MIN(MOD(A498*Calculator!$B$22/(Calculator!$D$7*150),1),1-MOD(A498*Calculator!$B$22/(Calculator!$D$7*150),1)),ABS(MOD(A498*Calculator!$B$22/(Calculator!$D$7*150),1)-0.5)),MIN(MIN(MOD(A498*Calculator!$C$22/(Calculator!$D$7*150),1),1-MOD(A498*Calculator!$C$22/(Calculator!$D$7*150),1)),ABS(MOD(A498*Calculator!$C$22/(Calculator!$D$7*150),1)-0.5)),IF(INT(2*A498*Calculator!$C$22/(Calculator!$D$7*150))&gt;INT(2*A498*Calculator!$B$22/(Calculator!$D$7*150)),0,1))),1)</f>
        <v>1</v>
      </c>
      <c r="M498" s="252" t="n">
        <f aca="false">MIN(B498:L498)</f>
        <v>0.0520350877192977</v>
      </c>
      <c r="N498" s="252" t="n">
        <f aca="false">SUMPRODUCT(($M$7:$M$557&gt;M498)*1)+SUMPRODUCT(($M$7:$M$557=M498)*(ROW($M$7:$M$557)&lt;ROW(M498)))+1</f>
        <v>227</v>
      </c>
      <c r="O498" s="252" t="str">
        <f aca="false">IF(M498&gt;=0.13,"★★★ EXCELLENT",IF(M498&gt;=0.12,"★★  GOOD",IF(M498&gt;=0.07,"★  FAIR",IF(M498&gt;=0.025,"⚠  MARGINAL","✗  AVOID"))))</f>
        <v>⚠  MARGINAL</v>
      </c>
    </row>
    <row r="499" customFormat="false" ht="15" hidden="false" customHeight="true" outlineLevel="0" collapsed="false">
      <c r="A499" s="249" t="n">
        <v>54.2</v>
      </c>
      <c r="B499" s="250" t="n">
        <f aca="false">IF(Calculator!$E$12="YES",IF(A499&lt;Calculator!$G$12,0,MIN(MIN(MIN(MOD(A499*Calculator!$B$12/(Calculator!$D$7*150),1),1-MOD(A499*Calculator!$B$12/(Calculator!$D$7*150),1)),ABS(MOD(A499*Calculator!$B$12/(Calculator!$D$7*150),1)-0.5)),MIN(MIN(MOD(A499*Calculator!$C$12/(Calculator!$D$7*150),1),1-MOD(A499*Calculator!$C$12/(Calculator!$D$7*150),1)),ABS(MOD(A499*Calculator!$C$12/(Calculator!$D$7*150),1)-0.5)),IF(INT(2*A499*Calculator!$C$12/(Calculator!$D$7*150))&gt;INT(2*A499*Calculator!$B$12/(Calculator!$D$7*150)),0,1))),1)</f>
        <v>1</v>
      </c>
      <c r="C499" s="250" t="n">
        <f aca="false">IF(Calculator!$E$13="YES",IF(A499&lt;Calculator!$G$13,0,MIN(MIN(MIN(MOD(A499*Calculator!$B$13/(Calculator!$D$7*150),1),1-MOD(A499*Calculator!$B$13/(Calculator!$D$7*150),1)),ABS(MOD(A499*Calculator!$B$13/(Calculator!$D$7*150),1)-0.5)),MIN(MIN(MOD(A499*Calculator!$C$13/(Calculator!$D$7*150),1),1-MOD(A499*Calculator!$C$13/(Calculator!$D$7*150),1)),ABS(MOD(A499*Calculator!$C$13/(Calculator!$D$7*150),1)-0.5)),IF(INT(2*A499*Calculator!$C$13/(Calculator!$D$7*150))&gt;INT(2*A499*Calculator!$B$13/(Calculator!$D$7*150)),0,1))),1)</f>
        <v>1</v>
      </c>
      <c r="D499" s="250" t="n">
        <f aca="false">IF(Calculator!$E$14="YES",IF(A499&lt;Calculator!$G$14,0,MIN(MIN(MIN(MOD(A499*Calculator!$B$14/(Calculator!$D$7*150),1),1-MOD(A499*Calculator!$B$14/(Calculator!$D$7*150),1)),ABS(MOD(A499*Calculator!$B$14/(Calculator!$D$7*150),1)-0.5)),MIN(MIN(MOD(A499*Calculator!$C$14/(Calculator!$D$7*150),1),1-MOD(A499*Calculator!$C$14/(Calculator!$D$7*150),1)),ABS(MOD(A499*Calculator!$C$14/(Calculator!$D$7*150),1)-0.5)),IF(INT(2*A499*Calculator!$C$14/(Calculator!$D$7*150))&gt;INT(2*A499*Calculator!$B$14/(Calculator!$D$7*150)),0,1))),1)</f>
        <v>1</v>
      </c>
      <c r="E499" s="250" t="n">
        <f aca="false">IF(Calculator!$E$15="YES",IF(A499&lt;Calculator!$G$15,0,MIN(MIN(MIN(MOD(A499*Calculator!$B$15/(Calculator!$D$7*150),1),1-MOD(A499*Calculator!$B$15/(Calculator!$D$7*150),1)),ABS(MOD(A499*Calculator!$B$15/(Calculator!$D$7*150),1)-0.5)),MIN(MIN(MOD(A499*Calculator!$C$15/(Calculator!$D$7*150),1),1-MOD(A499*Calculator!$C$15/(Calculator!$D$7*150),1)),ABS(MOD(A499*Calculator!$C$15/(Calculator!$D$7*150),1)-0.5)),IF(INT(2*A499*Calculator!$C$15/(Calculator!$D$7*150))&gt;INT(2*A499*Calculator!$B$15/(Calculator!$D$7*150)),0,1))),1)</f>
        <v>0.162456140350877</v>
      </c>
      <c r="F499" s="250" t="n">
        <f aca="false">IF(Calculator!$E$16="YES",IF(A499&lt;Calculator!$G$16,0,MIN(MIN(MIN(MOD(A499*Calculator!$B$16/(Calculator!$D$7*150),1),1-MOD(A499*Calculator!$B$16/(Calculator!$D$7*150),1)),ABS(MOD(A499*Calculator!$B$16/(Calculator!$D$7*150),1)-0.5)),MIN(MIN(MOD(A499*Calculator!$C$16/(Calculator!$D$7*150),1),1-MOD(A499*Calculator!$C$16/(Calculator!$D$7*150),1)),ABS(MOD(A499*Calculator!$C$16/(Calculator!$D$7*150),1)-0.5)),IF(INT(2*A499*Calculator!$C$16/(Calculator!$D$7*150))&gt;INT(2*A499*Calculator!$B$16/(Calculator!$D$7*150)),0,1))),1)</f>
        <v>1</v>
      </c>
      <c r="G499" s="250" t="n">
        <f aca="false">IF(Calculator!$E$17="YES",IF(A499&lt;Calculator!$G$17,0,MIN(MIN(MIN(MOD(A499*Calculator!$B$17/(Calculator!$D$7*150),1),1-MOD(A499*Calculator!$B$17/(Calculator!$D$7*150),1)),ABS(MOD(A499*Calculator!$B$17/(Calculator!$D$7*150),1)-0.5)),MIN(MIN(MOD(A499*Calculator!$C$17/(Calculator!$D$7*150),1),1-MOD(A499*Calculator!$C$17/(Calculator!$D$7*150),1)),ABS(MOD(A499*Calculator!$C$17/(Calculator!$D$7*150),1)-0.5)),IF(INT(2*A499*Calculator!$C$17/(Calculator!$D$7*150))&gt;INT(2*A499*Calculator!$B$17/(Calculator!$D$7*150)),0,1))),1)</f>
        <v>0.0419649122807018</v>
      </c>
      <c r="H499" s="250" t="n">
        <f aca="false">IF(Calculator!$E$18="YES",IF(A499&lt;Calculator!$G$18,0,MIN(MIN(MIN(MOD(A499*Calculator!$B$18/(Calculator!$D$7*150),1),1-MOD(A499*Calculator!$B$18/(Calculator!$D$7*150),1)),ABS(MOD(A499*Calculator!$B$18/(Calculator!$D$7*150),1)-0.5)),MIN(MIN(MOD(A499*Calculator!$C$18/(Calculator!$D$7*150),1),1-MOD(A499*Calculator!$C$18/(Calculator!$D$7*150),1)),ABS(MOD(A499*Calculator!$C$18/(Calculator!$D$7*150),1)-0.5)),IF(INT(2*A499*Calculator!$C$18/(Calculator!$D$7*150))&gt;INT(2*A499*Calculator!$B$18/(Calculator!$D$7*150)),0,1))),1)</f>
        <v>1</v>
      </c>
      <c r="I499" s="250" t="n">
        <f aca="false">IF(Calculator!$E$19="YES",IF(A499&lt;Calculator!$G$19,0,MIN(MIN(MIN(MOD(A499*Calculator!$B$19/(Calculator!$D$7*150),1),1-MOD(A499*Calculator!$B$19/(Calculator!$D$7*150),1)),ABS(MOD(A499*Calculator!$B$19/(Calculator!$D$7*150),1)-0.5)),MIN(MIN(MOD(A499*Calculator!$C$19/(Calculator!$D$7*150),1),1-MOD(A499*Calculator!$C$19/(Calculator!$D$7*150),1)),ABS(MOD(A499*Calculator!$C$19/(Calculator!$D$7*150),1)-0.5)),IF(INT(2*A499*Calculator!$C$19/(Calculator!$D$7*150))&gt;INT(2*A499*Calculator!$B$19/(Calculator!$D$7*150)),0,1))),1)</f>
        <v>1</v>
      </c>
      <c r="J499" s="250" t="n">
        <f aca="false">IF(Calculator!$E$20="YES",IF(A499&lt;Calculator!$G$20,0,MIN(MIN(MIN(MOD(A499*Calculator!$B$20/(Calculator!$D$7*150),1),1-MOD(A499*Calculator!$B$20/(Calculator!$D$7*150),1)),ABS(MOD(A499*Calculator!$B$20/(Calculator!$D$7*150),1)-0.5)),MIN(MIN(MOD(A499*Calculator!$C$20/(Calculator!$D$7*150),1),1-MOD(A499*Calculator!$C$20/(Calculator!$D$7*150),1)),ABS(MOD(A499*Calculator!$C$20/(Calculator!$D$7*150),1)-0.5)),IF(INT(2*A499*Calculator!$C$20/(Calculator!$D$7*150))&gt;INT(2*A499*Calculator!$B$20/(Calculator!$D$7*150)),0,1))),1)</f>
        <v>1</v>
      </c>
      <c r="K499" s="250" t="n">
        <f aca="false">IF(Calculator!$E$21="YES",IF(A499&lt;Calculator!$G$21,0,MIN(MIN(MIN(MOD(A499*Calculator!$B$21/(Calculator!$D$7*150),1),1-MOD(A499*Calculator!$B$21/(Calculator!$D$7*150),1)),ABS(MOD(A499*Calculator!$B$21/(Calculator!$D$7*150),1)-0.5)),MIN(MIN(MOD(A499*Calculator!$C$21/(Calculator!$D$7*150),1),1-MOD(A499*Calculator!$C$21/(Calculator!$D$7*150),1)),ABS(MOD(A499*Calculator!$C$21/(Calculator!$D$7*150),1)-0.5)),IF(INT(2*A499*Calculator!$C$21/(Calculator!$D$7*150))&gt;INT(2*A499*Calculator!$B$21/(Calculator!$D$7*150)),0,1))),1)</f>
        <v>1</v>
      </c>
      <c r="L499" s="250" t="n">
        <f aca="false">IF(Calculator!$E$22="YES",IF(A499&lt;Calculator!$G$22,0,MIN(MIN(MIN(MOD(A499*Calculator!$B$22/(Calculator!$D$7*150),1),1-MOD(A499*Calculator!$B$22/(Calculator!$D$7*150),1)),ABS(MOD(A499*Calculator!$B$22/(Calculator!$D$7*150),1)-0.5)),MIN(MIN(MOD(A499*Calculator!$C$22/(Calculator!$D$7*150),1),1-MOD(A499*Calculator!$C$22/(Calculator!$D$7*150),1)),ABS(MOD(A499*Calculator!$C$22/(Calculator!$D$7*150),1)-0.5)),IF(INT(2*A499*Calculator!$C$22/(Calculator!$D$7*150))&gt;INT(2*A499*Calculator!$B$22/(Calculator!$D$7*150)),0,1))),1)</f>
        <v>1</v>
      </c>
      <c r="M499" s="250" t="n">
        <f aca="false">MIN(B499:L499)</f>
        <v>0.0419649122807018</v>
      </c>
      <c r="N499" s="250" t="n">
        <f aca="false">SUMPRODUCT(($M$7:$M$557&gt;M499)*1)+SUMPRODUCT(($M$7:$M$557=M499)*(ROW($M$7:$M$557)&lt;ROW(M499)))+1</f>
        <v>257</v>
      </c>
      <c r="O499" s="250" t="str">
        <f aca="false">IF(M499&gt;=0.13,"★★★ EXCELLENT",IF(M499&gt;=0.12,"★★  GOOD",IF(M499&gt;=0.07,"★  FAIR",IF(M499&gt;=0.025,"⚠  MARGINAL","✗  AVOID"))))</f>
        <v>⚠  MARGINAL</v>
      </c>
    </row>
    <row r="500" customFormat="false" ht="15" hidden="false" customHeight="true" outlineLevel="0" collapsed="false">
      <c r="A500" s="251" t="n">
        <v>54.3</v>
      </c>
      <c r="B500" s="252" t="n">
        <f aca="false">IF(Calculator!$E$12="YES",IF(A500&lt;Calculator!$G$12,0,MIN(MIN(MIN(MOD(A500*Calculator!$B$12/(Calculator!$D$7*150),1),1-MOD(A500*Calculator!$B$12/(Calculator!$D$7*150),1)),ABS(MOD(A500*Calculator!$B$12/(Calculator!$D$7*150),1)-0.5)),MIN(MIN(MOD(A500*Calculator!$C$12/(Calculator!$D$7*150),1),1-MOD(A500*Calculator!$C$12/(Calculator!$D$7*150),1)),ABS(MOD(A500*Calculator!$C$12/(Calculator!$D$7*150),1)-0.5)),IF(INT(2*A500*Calculator!$C$12/(Calculator!$D$7*150))&gt;INT(2*A500*Calculator!$B$12/(Calculator!$D$7*150)),0,1))),1)</f>
        <v>1</v>
      </c>
      <c r="C500" s="252" t="n">
        <f aca="false">IF(Calculator!$E$13="YES",IF(A500&lt;Calculator!$G$13,0,MIN(MIN(MIN(MOD(A500*Calculator!$B$13/(Calculator!$D$7*150),1),1-MOD(A500*Calculator!$B$13/(Calculator!$D$7*150),1)),ABS(MOD(A500*Calculator!$B$13/(Calculator!$D$7*150),1)-0.5)),MIN(MIN(MOD(A500*Calculator!$C$13/(Calculator!$D$7*150),1),1-MOD(A500*Calculator!$C$13/(Calculator!$D$7*150),1)),ABS(MOD(A500*Calculator!$C$13/(Calculator!$D$7*150),1)-0.5)),IF(INT(2*A500*Calculator!$C$13/(Calculator!$D$7*150))&gt;INT(2*A500*Calculator!$B$13/(Calculator!$D$7*150)),0,1))),1)</f>
        <v>1</v>
      </c>
      <c r="D500" s="252" t="n">
        <f aca="false">IF(Calculator!$E$14="YES",IF(A500&lt;Calculator!$G$14,0,MIN(MIN(MIN(MOD(A500*Calculator!$B$14/(Calculator!$D$7*150),1),1-MOD(A500*Calculator!$B$14/(Calculator!$D$7*150),1)),ABS(MOD(A500*Calculator!$B$14/(Calculator!$D$7*150),1)-0.5)),MIN(MIN(MOD(A500*Calculator!$C$14/(Calculator!$D$7*150),1),1-MOD(A500*Calculator!$C$14/(Calculator!$D$7*150),1)),ABS(MOD(A500*Calculator!$C$14/(Calculator!$D$7*150),1)-0.5)),IF(INT(2*A500*Calculator!$C$14/(Calculator!$D$7*150))&gt;INT(2*A500*Calculator!$B$14/(Calculator!$D$7*150)),0,1))),1)</f>
        <v>1</v>
      </c>
      <c r="E500" s="252" t="n">
        <f aca="false">IF(Calculator!$E$15="YES",IF(A500&lt;Calculator!$G$15,0,MIN(MIN(MIN(MOD(A500*Calculator!$B$15/(Calculator!$D$7*150),1),1-MOD(A500*Calculator!$B$15/(Calculator!$D$7*150),1)),ABS(MOD(A500*Calculator!$B$15/(Calculator!$D$7*150),1)-0.5)),MIN(MIN(MOD(A500*Calculator!$C$15/(Calculator!$D$7*150),1),1-MOD(A500*Calculator!$C$15/(Calculator!$D$7*150),1)),ABS(MOD(A500*Calculator!$C$15/(Calculator!$D$7*150),1)-0.5)),IF(INT(2*A500*Calculator!$C$15/(Calculator!$D$7*150))&gt;INT(2*A500*Calculator!$B$15/(Calculator!$D$7*150)),0,1))),1)</f>
        <v>0.167368421052631</v>
      </c>
      <c r="F500" s="252" t="n">
        <f aca="false">IF(Calculator!$E$16="YES",IF(A500&lt;Calculator!$G$16,0,MIN(MIN(MIN(MOD(A500*Calculator!$B$16/(Calculator!$D$7*150),1),1-MOD(A500*Calculator!$B$16/(Calculator!$D$7*150),1)),ABS(MOD(A500*Calculator!$B$16/(Calculator!$D$7*150),1)-0.5)),MIN(MIN(MOD(A500*Calculator!$C$16/(Calculator!$D$7*150),1),1-MOD(A500*Calculator!$C$16/(Calculator!$D$7*150),1)),ABS(MOD(A500*Calculator!$C$16/(Calculator!$D$7*150),1)-0.5)),IF(INT(2*A500*Calculator!$C$16/(Calculator!$D$7*150))&gt;INT(2*A500*Calculator!$B$16/(Calculator!$D$7*150)),0,1))),1)</f>
        <v>1</v>
      </c>
      <c r="G500" s="252" t="n">
        <f aca="false">IF(Calculator!$E$17="YES",IF(A500&lt;Calculator!$G$17,0,MIN(MIN(MIN(MOD(A500*Calculator!$B$17/(Calculator!$D$7*150),1),1-MOD(A500*Calculator!$B$17/(Calculator!$D$7*150),1)),ABS(MOD(A500*Calculator!$B$17/(Calculator!$D$7*150),1)-0.5)),MIN(MIN(MOD(A500*Calculator!$C$17/(Calculator!$D$7*150),1),1-MOD(A500*Calculator!$C$17/(Calculator!$D$7*150),1)),ABS(MOD(A500*Calculator!$C$17/(Calculator!$D$7*150),1)-0.5)),IF(INT(2*A500*Calculator!$C$17/(Calculator!$D$7*150))&gt;INT(2*A500*Calculator!$B$17/(Calculator!$D$7*150)),0,1))),1)</f>
        <v>0.0318947368421059</v>
      </c>
      <c r="H500" s="252" t="n">
        <f aca="false">IF(Calculator!$E$18="YES",IF(A500&lt;Calculator!$G$18,0,MIN(MIN(MIN(MOD(A500*Calculator!$B$18/(Calculator!$D$7*150),1),1-MOD(A500*Calculator!$B$18/(Calculator!$D$7*150),1)),ABS(MOD(A500*Calculator!$B$18/(Calculator!$D$7*150),1)-0.5)),MIN(MIN(MOD(A500*Calculator!$C$18/(Calculator!$D$7*150),1),1-MOD(A500*Calculator!$C$18/(Calculator!$D$7*150),1)),ABS(MOD(A500*Calculator!$C$18/(Calculator!$D$7*150),1)-0.5)),IF(INT(2*A500*Calculator!$C$18/(Calculator!$D$7*150))&gt;INT(2*A500*Calculator!$B$18/(Calculator!$D$7*150)),0,1))),1)</f>
        <v>1</v>
      </c>
      <c r="I500" s="252" t="n">
        <f aca="false">IF(Calculator!$E$19="YES",IF(A500&lt;Calculator!$G$19,0,MIN(MIN(MIN(MOD(A500*Calculator!$B$19/(Calculator!$D$7*150),1),1-MOD(A500*Calculator!$B$19/(Calculator!$D$7*150),1)),ABS(MOD(A500*Calculator!$B$19/(Calculator!$D$7*150),1)-0.5)),MIN(MIN(MOD(A500*Calculator!$C$19/(Calculator!$D$7*150),1),1-MOD(A500*Calculator!$C$19/(Calculator!$D$7*150),1)),ABS(MOD(A500*Calculator!$C$19/(Calculator!$D$7*150),1)-0.5)),IF(INT(2*A500*Calculator!$C$19/(Calculator!$D$7*150))&gt;INT(2*A500*Calculator!$B$19/(Calculator!$D$7*150)),0,1))),1)</f>
        <v>1</v>
      </c>
      <c r="J500" s="252" t="n">
        <f aca="false">IF(Calculator!$E$20="YES",IF(A500&lt;Calculator!$G$20,0,MIN(MIN(MIN(MOD(A500*Calculator!$B$20/(Calculator!$D$7*150),1),1-MOD(A500*Calculator!$B$20/(Calculator!$D$7*150),1)),ABS(MOD(A500*Calculator!$B$20/(Calculator!$D$7*150),1)-0.5)),MIN(MIN(MOD(A500*Calculator!$C$20/(Calculator!$D$7*150),1),1-MOD(A500*Calculator!$C$20/(Calculator!$D$7*150),1)),ABS(MOD(A500*Calculator!$C$20/(Calculator!$D$7*150),1)-0.5)),IF(INT(2*A500*Calculator!$C$20/(Calculator!$D$7*150))&gt;INT(2*A500*Calculator!$B$20/(Calculator!$D$7*150)),0,1))),1)</f>
        <v>1</v>
      </c>
      <c r="K500" s="252" t="n">
        <f aca="false">IF(Calculator!$E$21="YES",IF(A500&lt;Calculator!$G$21,0,MIN(MIN(MIN(MOD(A500*Calculator!$B$21/(Calculator!$D$7*150),1),1-MOD(A500*Calculator!$B$21/(Calculator!$D$7*150),1)),ABS(MOD(A500*Calculator!$B$21/(Calculator!$D$7*150),1)-0.5)),MIN(MIN(MOD(A500*Calculator!$C$21/(Calculator!$D$7*150),1),1-MOD(A500*Calculator!$C$21/(Calculator!$D$7*150),1)),ABS(MOD(A500*Calculator!$C$21/(Calculator!$D$7*150),1)-0.5)),IF(INT(2*A500*Calculator!$C$21/(Calculator!$D$7*150))&gt;INT(2*A500*Calculator!$B$21/(Calculator!$D$7*150)),0,1))),1)</f>
        <v>1</v>
      </c>
      <c r="L500" s="252" t="n">
        <f aca="false">IF(Calculator!$E$22="YES",IF(A500&lt;Calculator!$G$22,0,MIN(MIN(MIN(MOD(A500*Calculator!$B$22/(Calculator!$D$7*150),1),1-MOD(A500*Calculator!$B$22/(Calculator!$D$7*150),1)),ABS(MOD(A500*Calculator!$B$22/(Calculator!$D$7*150),1)-0.5)),MIN(MIN(MOD(A500*Calculator!$C$22/(Calculator!$D$7*150),1),1-MOD(A500*Calculator!$C$22/(Calculator!$D$7*150),1)),ABS(MOD(A500*Calculator!$C$22/(Calculator!$D$7*150),1)-0.5)),IF(INT(2*A500*Calculator!$C$22/(Calculator!$D$7*150))&gt;INT(2*A500*Calculator!$B$22/(Calculator!$D$7*150)),0,1))),1)</f>
        <v>1</v>
      </c>
      <c r="M500" s="252" t="n">
        <f aca="false">MIN(B500:L500)</f>
        <v>0.0318947368421059</v>
      </c>
      <c r="N500" s="252" t="n">
        <f aca="false">SUMPRODUCT(($M$7:$M$557&gt;M500)*1)+SUMPRODUCT(($M$7:$M$557=M500)*(ROW($M$7:$M$557)&lt;ROW(M500)))+1</f>
        <v>286</v>
      </c>
      <c r="O500" s="252" t="str">
        <f aca="false">IF(M500&gt;=0.13,"★★★ EXCELLENT",IF(M500&gt;=0.12,"★★  GOOD",IF(M500&gt;=0.07,"★  FAIR",IF(M500&gt;=0.025,"⚠  MARGINAL","✗  AVOID"))))</f>
        <v>⚠  MARGINAL</v>
      </c>
    </row>
    <row r="501" customFormat="false" ht="15" hidden="false" customHeight="true" outlineLevel="0" collapsed="false">
      <c r="A501" s="249" t="n">
        <v>54.4</v>
      </c>
      <c r="B501" s="250" t="n">
        <f aca="false">IF(Calculator!$E$12="YES",IF(A501&lt;Calculator!$G$12,0,MIN(MIN(MIN(MOD(A501*Calculator!$B$12/(Calculator!$D$7*150),1),1-MOD(A501*Calculator!$B$12/(Calculator!$D$7*150),1)),ABS(MOD(A501*Calculator!$B$12/(Calculator!$D$7*150),1)-0.5)),MIN(MIN(MOD(A501*Calculator!$C$12/(Calculator!$D$7*150),1),1-MOD(A501*Calculator!$C$12/(Calculator!$D$7*150),1)),ABS(MOD(A501*Calculator!$C$12/(Calculator!$D$7*150),1)-0.5)),IF(INT(2*A501*Calculator!$C$12/(Calculator!$D$7*150))&gt;INT(2*A501*Calculator!$B$12/(Calculator!$D$7*150)),0,1))),1)</f>
        <v>1</v>
      </c>
      <c r="C501" s="250" t="n">
        <f aca="false">IF(Calculator!$E$13="YES",IF(A501&lt;Calculator!$G$13,0,MIN(MIN(MIN(MOD(A501*Calculator!$B$13/(Calculator!$D$7*150),1),1-MOD(A501*Calculator!$B$13/(Calculator!$D$7*150),1)),ABS(MOD(A501*Calculator!$B$13/(Calculator!$D$7*150),1)-0.5)),MIN(MIN(MOD(A501*Calculator!$C$13/(Calculator!$D$7*150),1),1-MOD(A501*Calculator!$C$13/(Calculator!$D$7*150),1)),ABS(MOD(A501*Calculator!$C$13/(Calculator!$D$7*150),1)-0.5)),IF(INT(2*A501*Calculator!$C$13/(Calculator!$D$7*150))&gt;INT(2*A501*Calculator!$B$13/(Calculator!$D$7*150)),0,1))),1)</f>
        <v>1</v>
      </c>
      <c r="D501" s="250" t="n">
        <f aca="false">IF(Calculator!$E$14="YES",IF(A501&lt;Calculator!$G$14,0,MIN(MIN(MIN(MOD(A501*Calculator!$B$14/(Calculator!$D$7*150),1),1-MOD(A501*Calculator!$B$14/(Calculator!$D$7*150),1)),ABS(MOD(A501*Calculator!$B$14/(Calculator!$D$7*150),1)-0.5)),MIN(MIN(MOD(A501*Calculator!$C$14/(Calculator!$D$7*150),1),1-MOD(A501*Calculator!$C$14/(Calculator!$D$7*150),1)),ABS(MOD(A501*Calculator!$C$14/(Calculator!$D$7*150),1)-0.5)),IF(INT(2*A501*Calculator!$C$14/(Calculator!$D$7*150))&gt;INT(2*A501*Calculator!$B$14/(Calculator!$D$7*150)),0,1))),1)</f>
        <v>1</v>
      </c>
      <c r="E501" s="250" t="n">
        <f aca="false">IF(Calculator!$E$15="YES",IF(A501&lt;Calculator!$G$15,0,MIN(MIN(MIN(MOD(A501*Calculator!$B$15/(Calculator!$D$7*150),1),1-MOD(A501*Calculator!$B$15/(Calculator!$D$7*150),1)),ABS(MOD(A501*Calculator!$B$15/(Calculator!$D$7*150),1)-0.5)),MIN(MIN(MOD(A501*Calculator!$C$15/(Calculator!$D$7*150),1),1-MOD(A501*Calculator!$C$15/(Calculator!$D$7*150),1)),ABS(MOD(A501*Calculator!$C$15/(Calculator!$D$7*150),1)-0.5)),IF(INT(2*A501*Calculator!$C$15/(Calculator!$D$7*150))&gt;INT(2*A501*Calculator!$B$15/(Calculator!$D$7*150)),0,1))),1)</f>
        <v>0.172280701754386</v>
      </c>
      <c r="F501" s="250" t="n">
        <f aca="false">IF(Calculator!$E$16="YES",IF(A501&lt;Calculator!$G$16,0,MIN(MIN(MIN(MOD(A501*Calculator!$B$16/(Calculator!$D$7*150),1),1-MOD(A501*Calculator!$B$16/(Calculator!$D$7*150),1)),ABS(MOD(A501*Calculator!$B$16/(Calculator!$D$7*150),1)-0.5)),MIN(MIN(MOD(A501*Calculator!$C$16/(Calculator!$D$7*150),1),1-MOD(A501*Calculator!$C$16/(Calculator!$D$7*150),1)),ABS(MOD(A501*Calculator!$C$16/(Calculator!$D$7*150),1)-0.5)),IF(INT(2*A501*Calculator!$C$16/(Calculator!$D$7*150))&gt;INT(2*A501*Calculator!$B$16/(Calculator!$D$7*150)),0,1))),1)</f>
        <v>1</v>
      </c>
      <c r="G501" s="250" t="n">
        <f aca="false">IF(Calculator!$E$17="YES",IF(A501&lt;Calculator!$G$17,0,MIN(MIN(MIN(MOD(A501*Calculator!$B$17/(Calculator!$D$7*150),1),1-MOD(A501*Calculator!$B$17/(Calculator!$D$7*150),1)),ABS(MOD(A501*Calculator!$B$17/(Calculator!$D$7*150),1)-0.5)),MIN(MIN(MOD(A501*Calculator!$C$17/(Calculator!$D$7*150),1),1-MOD(A501*Calculator!$C$17/(Calculator!$D$7*150),1)),ABS(MOD(A501*Calculator!$C$17/(Calculator!$D$7*150),1)-0.5)),IF(INT(2*A501*Calculator!$C$17/(Calculator!$D$7*150))&gt;INT(2*A501*Calculator!$B$17/(Calculator!$D$7*150)),0,1))),1)</f>
        <v>0.0218245614035091</v>
      </c>
      <c r="H501" s="250" t="n">
        <f aca="false">IF(Calculator!$E$18="YES",IF(A501&lt;Calculator!$G$18,0,MIN(MIN(MIN(MOD(A501*Calculator!$B$18/(Calculator!$D$7*150),1),1-MOD(A501*Calculator!$B$18/(Calculator!$D$7*150),1)),ABS(MOD(A501*Calculator!$B$18/(Calculator!$D$7*150),1)-0.5)),MIN(MIN(MOD(A501*Calculator!$C$18/(Calculator!$D$7*150),1),1-MOD(A501*Calculator!$C$18/(Calculator!$D$7*150),1)),ABS(MOD(A501*Calculator!$C$18/(Calculator!$D$7*150),1)-0.5)),IF(INT(2*A501*Calculator!$C$18/(Calculator!$D$7*150))&gt;INT(2*A501*Calculator!$B$18/(Calculator!$D$7*150)),0,1))),1)</f>
        <v>1</v>
      </c>
      <c r="I501" s="250" t="n">
        <f aca="false">IF(Calculator!$E$19="YES",IF(A501&lt;Calculator!$G$19,0,MIN(MIN(MIN(MOD(A501*Calculator!$B$19/(Calculator!$D$7*150),1),1-MOD(A501*Calculator!$B$19/(Calculator!$D$7*150),1)),ABS(MOD(A501*Calculator!$B$19/(Calculator!$D$7*150),1)-0.5)),MIN(MIN(MOD(A501*Calculator!$C$19/(Calculator!$D$7*150),1),1-MOD(A501*Calculator!$C$19/(Calculator!$D$7*150),1)),ABS(MOD(A501*Calculator!$C$19/(Calculator!$D$7*150),1)-0.5)),IF(INT(2*A501*Calculator!$C$19/(Calculator!$D$7*150))&gt;INT(2*A501*Calculator!$B$19/(Calculator!$D$7*150)),0,1))),1)</f>
        <v>1</v>
      </c>
      <c r="J501" s="250" t="n">
        <f aca="false">IF(Calculator!$E$20="YES",IF(A501&lt;Calculator!$G$20,0,MIN(MIN(MIN(MOD(A501*Calculator!$B$20/(Calculator!$D$7*150),1),1-MOD(A501*Calculator!$B$20/(Calculator!$D$7*150),1)),ABS(MOD(A501*Calculator!$B$20/(Calculator!$D$7*150),1)-0.5)),MIN(MIN(MOD(A501*Calculator!$C$20/(Calculator!$D$7*150),1),1-MOD(A501*Calculator!$C$20/(Calculator!$D$7*150),1)),ABS(MOD(A501*Calculator!$C$20/(Calculator!$D$7*150),1)-0.5)),IF(INT(2*A501*Calculator!$C$20/(Calculator!$D$7*150))&gt;INT(2*A501*Calculator!$B$20/(Calculator!$D$7*150)),0,1))),1)</f>
        <v>1</v>
      </c>
      <c r="K501" s="250" t="n">
        <f aca="false">IF(Calculator!$E$21="YES",IF(A501&lt;Calculator!$G$21,0,MIN(MIN(MIN(MOD(A501*Calculator!$B$21/(Calculator!$D$7*150),1),1-MOD(A501*Calculator!$B$21/(Calculator!$D$7*150),1)),ABS(MOD(A501*Calculator!$B$21/(Calculator!$D$7*150),1)-0.5)),MIN(MIN(MOD(A501*Calculator!$C$21/(Calculator!$D$7*150),1),1-MOD(A501*Calculator!$C$21/(Calculator!$D$7*150),1)),ABS(MOD(A501*Calculator!$C$21/(Calculator!$D$7*150),1)-0.5)),IF(INT(2*A501*Calculator!$C$21/(Calculator!$D$7*150))&gt;INT(2*A501*Calculator!$B$21/(Calculator!$D$7*150)),0,1))),1)</f>
        <v>1</v>
      </c>
      <c r="L501" s="250" t="n">
        <f aca="false">IF(Calculator!$E$22="YES",IF(A501&lt;Calculator!$G$22,0,MIN(MIN(MIN(MOD(A501*Calculator!$B$22/(Calculator!$D$7*150),1),1-MOD(A501*Calculator!$B$22/(Calculator!$D$7*150),1)),ABS(MOD(A501*Calculator!$B$22/(Calculator!$D$7*150),1)-0.5)),MIN(MIN(MOD(A501*Calculator!$C$22/(Calculator!$D$7*150),1),1-MOD(A501*Calculator!$C$22/(Calculator!$D$7*150),1)),ABS(MOD(A501*Calculator!$C$22/(Calculator!$D$7*150),1)-0.5)),IF(INT(2*A501*Calculator!$C$22/(Calculator!$D$7*150))&gt;INT(2*A501*Calculator!$B$22/(Calculator!$D$7*150)),0,1))),1)</f>
        <v>1</v>
      </c>
      <c r="M501" s="250" t="n">
        <f aca="false">MIN(B501:L501)</f>
        <v>0.0218245614035091</v>
      </c>
      <c r="N501" s="250" t="n">
        <f aca="false">SUMPRODUCT(($M$7:$M$557&gt;M501)*1)+SUMPRODUCT(($M$7:$M$557=M501)*(ROW($M$7:$M$557)&lt;ROW(M501)))+1</f>
        <v>316</v>
      </c>
      <c r="O501" s="250" t="str">
        <f aca="false">IF(M501&gt;=0.13,"★★★ EXCELLENT",IF(M501&gt;=0.12,"★★  GOOD",IF(M501&gt;=0.07,"★  FAIR",IF(M501&gt;=0.025,"⚠  MARGINAL","✗  AVOID"))))</f>
        <v>✗  AVOID</v>
      </c>
    </row>
    <row r="502" customFormat="false" ht="15" hidden="false" customHeight="true" outlineLevel="0" collapsed="false">
      <c r="A502" s="251" t="n">
        <v>54.5</v>
      </c>
      <c r="B502" s="252" t="n">
        <f aca="false">IF(Calculator!$E$12="YES",IF(A502&lt;Calculator!$G$12,0,MIN(MIN(MIN(MOD(A502*Calculator!$B$12/(Calculator!$D$7*150),1),1-MOD(A502*Calculator!$B$12/(Calculator!$D$7*150),1)),ABS(MOD(A502*Calculator!$B$12/(Calculator!$D$7*150),1)-0.5)),MIN(MIN(MOD(A502*Calculator!$C$12/(Calculator!$D$7*150),1),1-MOD(A502*Calculator!$C$12/(Calculator!$D$7*150),1)),ABS(MOD(A502*Calculator!$C$12/(Calculator!$D$7*150),1)-0.5)),IF(INT(2*A502*Calculator!$C$12/(Calculator!$D$7*150))&gt;INT(2*A502*Calculator!$B$12/(Calculator!$D$7*150)),0,1))),1)</f>
        <v>1</v>
      </c>
      <c r="C502" s="252" t="n">
        <f aca="false">IF(Calculator!$E$13="YES",IF(A502&lt;Calculator!$G$13,0,MIN(MIN(MIN(MOD(A502*Calculator!$B$13/(Calculator!$D$7*150),1),1-MOD(A502*Calculator!$B$13/(Calculator!$D$7*150),1)),ABS(MOD(A502*Calculator!$B$13/(Calculator!$D$7*150),1)-0.5)),MIN(MIN(MOD(A502*Calculator!$C$13/(Calculator!$D$7*150),1),1-MOD(A502*Calculator!$C$13/(Calculator!$D$7*150),1)),ABS(MOD(A502*Calculator!$C$13/(Calculator!$D$7*150),1)-0.5)),IF(INT(2*A502*Calculator!$C$13/(Calculator!$D$7*150))&gt;INT(2*A502*Calculator!$B$13/(Calculator!$D$7*150)),0,1))),1)</f>
        <v>1</v>
      </c>
      <c r="D502" s="252" t="n">
        <f aca="false">IF(Calculator!$E$14="YES",IF(A502&lt;Calculator!$G$14,0,MIN(MIN(MIN(MOD(A502*Calculator!$B$14/(Calculator!$D$7*150),1),1-MOD(A502*Calculator!$B$14/(Calculator!$D$7*150),1)),ABS(MOD(A502*Calculator!$B$14/(Calculator!$D$7*150),1)-0.5)),MIN(MIN(MOD(A502*Calculator!$C$14/(Calculator!$D$7*150),1),1-MOD(A502*Calculator!$C$14/(Calculator!$D$7*150),1)),ABS(MOD(A502*Calculator!$C$14/(Calculator!$D$7*150),1)-0.5)),IF(INT(2*A502*Calculator!$C$14/(Calculator!$D$7*150))&gt;INT(2*A502*Calculator!$B$14/(Calculator!$D$7*150)),0,1))),1)</f>
        <v>1</v>
      </c>
      <c r="E502" s="252" t="n">
        <f aca="false">IF(Calculator!$E$15="YES",IF(A502&lt;Calculator!$G$15,0,MIN(MIN(MIN(MOD(A502*Calculator!$B$15/(Calculator!$D$7*150),1),1-MOD(A502*Calculator!$B$15/(Calculator!$D$7*150),1)),ABS(MOD(A502*Calculator!$B$15/(Calculator!$D$7*150),1)-0.5)),MIN(MIN(MOD(A502*Calculator!$C$15/(Calculator!$D$7*150),1),1-MOD(A502*Calculator!$C$15/(Calculator!$D$7*150),1)),ABS(MOD(A502*Calculator!$C$15/(Calculator!$D$7*150),1)-0.5)),IF(INT(2*A502*Calculator!$C$15/(Calculator!$D$7*150))&gt;INT(2*A502*Calculator!$B$15/(Calculator!$D$7*150)),0,1))),1)</f>
        <v>0.17719298245614</v>
      </c>
      <c r="F502" s="252" t="n">
        <f aca="false">IF(Calculator!$E$16="YES",IF(A502&lt;Calculator!$G$16,0,MIN(MIN(MIN(MOD(A502*Calculator!$B$16/(Calculator!$D$7*150),1),1-MOD(A502*Calculator!$B$16/(Calculator!$D$7*150),1)),ABS(MOD(A502*Calculator!$B$16/(Calculator!$D$7*150),1)-0.5)),MIN(MIN(MOD(A502*Calculator!$C$16/(Calculator!$D$7*150),1),1-MOD(A502*Calculator!$C$16/(Calculator!$D$7*150),1)),ABS(MOD(A502*Calculator!$C$16/(Calculator!$D$7*150),1)-0.5)),IF(INT(2*A502*Calculator!$C$16/(Calculator!$D$7*150))&gt;INT(2*A502*Calculator!$B$16/(Calculator!$D$7*150)),0,1))),1)</f>
        <v>1</v>
      </c>
      <c r="G502" s="252" t="n">
        <f aca="false">IF(Calculator!$E$17="YES",IF(A502&lt;Calculator!$G$17,0,MIN(MIN(MIN(MOD(A502*Calculator!$B$17/(Calculator!$D$7*150),1),1-MOD(A502*Calculator!$B$17/(Calculator!$D$7*150),1)),ABS(MOD(A502*Calculator!$B$17/(Calculator!$D$7*150),1)-0.5)),MIN(MIN(MOD(A502*Calculator!$C$17/(Calculator!$D$7*150),1),1-MOD(A502*Calculator!$C$17/(Calculator!$D$7*150),1)),ABS(MOD(A502*Calculator!$C$17/(Calculator!$D$7*150),1)-0.5)),IF(INT(2*A502*Calculator!$C$17/(Calculator!$D$7*150))&gt;INT(2*A502*Calculator!$B$17/(Calculator!$D$7*150)),0,1))),1)</f>
        <v>0.0117543859649132</v>
      </c>
      <c r="H502" s="252" t="n">
        <f aca="false">IF(Calculator!$E$18="YES",IF(A502&lt;Calculator!$G$18,0,MIN(MIN(MIN(MOD(A502*Calculator!$B$18/(Calculator!$D$7*150),1),1-MOD(A502*Calculator!$B$18/(Calculator!$D$7*150),1)),ABS(MOD(A502*Calculator!$B$18/(Calculator!$D$7*150),1)-0.5)),MIN(MIN(MOD(A502*Calculator!$C$18/(Calculator!$D$7*150),1),1-MOD(A502*Calculator!$C$18/(Calculator!$D$7*150),1)),ABS(MOD(A502*Calculator!$C$18/(Calculator!$D$7*150),1)-0.5)),IF(INT(2*A502*Calculator!$C$18/(Calculator!$D$7*150))&gt;INT(2*A502*Calculator!$B$18/(Calculator!$D$7*150)),0,1))),1)</f>
        <v>1</v>
      </c>
      <c r="I502" s="252" t="n">
        <f aca="false">IF(Calculator!$E$19="YES",IF(A502&lt;Calculator!$G$19,0,MIN(MIN(MIN(MOD(A502*Calculator!$B$19/(Calculator!$D$7*150),1),1-MOD(A502*Calculator!$B$19/(Calculator!$D$7*150),1)),ABS(MOD(A502*Calculator!$B$19/(Calculator!$D$7*150),1)-0.5)),MIN(MIN(MOD(A502*Calculator!$C$19/(Calculator!$D$7*150),1),1-MOD(A502*Calculator!$C$19/(Calculator!$D$7*150),1)),ABS(MOD(A502*Calculator!$C$19/(Calculator!$D$7*150),1)-0.5)),IF(INT(2*A502*Calculator!$C$19/(Calculator!$D$7*150))&gt;INT(2*A502*Calculator!$B$19/(Calculator!$D$7*150)),0,1))),1)</f>
        <v>1</v>
      </c>
      <c r="J502" s="252" t="n">
        <f aca="false">IF(Calculator!$E$20="YES",IF(A502&lt;Calculator!$G$20,0,MIN(MIN(MIN(MOD(A502*Calculator!$B$20/(Calculator!$D$7*150),1),1-MOD(A502*Calculator!$B$20/(Calculator!$D$7*150),1)),ABS(MOD(A502*Calculator!$B$20/(Calculator!$D$7*150),1)-0.5)),MIN(MIN(MOD(A502*Calculator!$C$20/(Calculator!$D$7*150),1),1-MOD(A502*Calculator!$C$20/(Calculator!$D$7*150),1)),ABS(MOD(A502*Calculator!$C$20/(Calculator!$D$7*150),1)-0.5)),IF(INT(2*A502*Calculator!$C$20/(Calculator!$D$7*150))&gt;INT(2*A502*Calculator!$B$20/(Calculator!$D$7*150)),0,1))),1)</f>
        <v>1</v>
      </c>
      <c r="K502" s="252" t="n">
        <f aca="false">IF(Calculator!$E$21="YES",IF(A502&lt;Calculator!$G$21,0,MIN(MIN(MIN(MOD(A502*Calculator!$B$21/(Calculator!$D$7*150),1),1-MOD(A502*Calculator!$B$21/(Calculator!$D$7*150),1)),ABS(MOD(A502*Calculator!$B$21/(Calculator!$D$7*150),1)-0.5)),MIN(MIN(MOD(A502*Calculator!$C$21/(Calculator!$D$7*150),1),1-MOD(A502*Calculator!$C$21/(Calculator!$D$7*150),1)),ABS(MOD(A502*Calculator!$C$21/(Calculator!$D$7*150),1)-0.5)),IF(INT(2*A502*Calculator!$C$21/(Calculator!$D$7*150))&gt;INT(2*A502*Calculator!$B$21/(Calculator!$D$7*150)),0,1))),1)</f>
        <v>1</v>
      </c>
      <c r="L502" s="252" t="n">
        <f aca="false">IF(Calculator!$E$22="YES",IF(A502&lt;Calculator!$G$22,0,MIN(MIN(MIN(MOD(A502*Calculator!$B$22/(Calculator!$D$7*150),1),1-MOD(A502*Calculator!$B$22/(Calculator!$D$7*150),1)),ABS(MOD(A502*Calculator!$B$22/(Calculator!$D$7*150),1)-0.5)),MIN(MIN(MOD(A502*Calculator!$C$22/(Calculator!$D$7*150),1),1-MOD(A502*Calculator!$C$22/(Calculator!$D$7*150),1)),ABS(MOD(A502*Calculator!$C$22/(Calculator!$D$7*150),1)-0.5)),IF(INT(2*A502*Calculator!$C$22/(Calculator!$D$7*150))&gt;INT(2*A502*Calculator!$B$22/(Calculator!$D$7*150)),0,1))),1)</f>
        <v>1</v>
      </c>
      <c r="M502" s="252" t="n">
        <f aca="false">MIN(B502:L502)</f>
        <v>0.0117543859649132</v>
      </c>
      <c r="N502" s="252" t="n">
        <f aca="false">SUMPRODUCT(($M$7:$M$557&gt;M502)*1)+SUMPRODUCT(($M$7:$M$557=M502)*(ROW($M$7:$M$557)&lt;ROW(M502)))+1</f>
        <v>347</v>
      </c>
      <c r="O502" s="252" t="str">
        <f aca="false">IF(M502&gt;=0.13,"★★★ EXCELLENT",IF(M502&gt;=0.12,"★★  GOOD",IF(M502&gt;=0.07,"★  FAIR",IF(M502&gt;=0.025,"⚠  MARGINAL","✗  AVOID"))))</f>
        <v>✗  AVOID</v>
      </c>
    </row>
    <row r="503" customFormat="false" ht="15" hidden="false" customHeight="true" outlineLevel="0" collapsed="false">
      <c r="A503" s="249" t="n">
        <v>54.6</v>
      </c>
      <c r="B503" s="250" t="n">
        <f aca="false">IF(Calculator!$E$12="YES",IF(A503&lt;Calculator!$G$12,0,MIN(MIN(MIN(MOD(A503*Calculator!$B$12/(Calculator!$D$7*150),1),1-MOD(A503*Calculator!$B$12/(Calculator!$D$7*150),1)),ABS(MOD(A503*Calculator!$B$12/(Calculator!$D$7*150),1)-0.5)),MIN(MIN(MOD(A503*Calculator!$C$12/(Calculator!$D$7*150),1),1-MOD(A503*Calculator!$C$12/(Calculator!$D$7*150),1)),ABS(MOD(A503*Calculator!$C$12/(Calculator!$D$7*150),1)-0.5)),IF(INT(2*A503*Calculator!$C$12/(Calculator!$D$7*150))&gt;INT(2*A503*Calculator!$B$12/(Calculator!$D$7*150)),0,1))),1)</f>
        <v>1</v>
      </c>
      <c r="C503" s="250" t="n">
        <f aca="false">IF(Calculator!$E$13="YES",IF(A503&lt;Calculator!$G$13,0,MIN(MIN(MIN(MOD(A503*Calculator!$B$13/(Calculator!$D$7*150),1),1-MOD(A503*Calculator!$B$13/(Calculator!$D$7*150),1)),ABS(MOD(A503*Calculator!$B$13/(Calculator!$D$7*150),1)-0.5)),MIN(MIN(MOD(A503*Calculator!$C$13/(Calculator!$D$7*150),1),1-MOD(A503*Calculator!$C$13/(Calculator!$D$7*150),1)),ABS(MOD(A503*Calculator!$C$13/(Calculator!$D$7*150),1)-0.5)),IF(INT(2*A503*Calculator!$C$13/(Calculator!$D$7*150))&gt;INT(2*A503*Calculator!$B$13/(Calculator!$D$7*150)),0,1))),1)</f>
        <v>1</v>
      </c>
      <c r="D503" s="250" t="n">
        <f aca="false">IF(Calculator!$E$14="YES",IF(A503&lt;Calculator!$G$14,0,MIN(MIN(MIN(MOD(A503*Calculator!$B$14/(Calculator!$D$7*150),1),1-MOD(A503*Calculator!$B$14/(Calculator!$D$7*150),1)),ABS(MOD(A503*Calculator!$B$14/(Calculator!$D$7*150),1)-0.5)),MIN(MIN(MOD(A503*Calculator!$C$14/(Calculator!$D$7*150),1),1-MOD(A503*Calculator!$C$14/(Calculator!$D$7*150),1)),ABS(MOD(A503*Calculator!$C$14/(Calculator!$D$7*150),1)-0.5)),IF(INT(2*A503*Calculator!$C$14/(Calculator!$D$7*150))&gt;INT(2*A503*Calculator!$B$14/(Calculator!$D$7*150)),0,1))),1)</f>
        <v>1</v>
      </c>
      <c r="E503" s="250" t="n">
        <f aca="false">IF(Calculator!$E$15="YES",IF(A503&lt;Calculator!$G$15,0,MIN(MIN(MIN(MOD(A503*Calculator!$B$15/(Calculator!$D$7*150),1),1-MOD(A503*Calculator!$B$15/(Calculator!$D$7*150),1)),ABS(MOD(A503*Calculator!$B$15/(Calculator!$D$7*150),1)-0.5)),MIN(MIN(MOD(A503*Calculator!$C$15/(Calculator!$D$7*150),1),1-MOD(A503*Calculator!$C$15/(Calculator!$D$7*150),1)),ABS(MOD(A503*Calculator!$C$15/(Calculator!$D$7*150),1)-0.5)),IF(INT(2*A503*Calculator!$C$15/(Calculator!$D$7*150))&gt;INT(2*A503*Calculator!$B$15/(Calculator!$D$7*150)),0,1))),1)</f>
        <v>0.182105263157895</v>
      </c>
      <c r="F503" s="250" t="n">
        <f aca="false">IF(Calculator!$E$16="YES",IF(A503&lt;Calculator!$G$16,0,MIN(MIN(MIN(MOD(A503*Calculator!$B$16/(Calculator!$D$7*150),1),1-MOD(A503*Calculator!$B$16/(Calculator!$D$7*150),1)),ABS(MOD(A503*Calculator!$B$16/(Calculator!$D$7*150),1)-0.5)),MIN(MIN(MOD(A503*Calculator!$C$16/(Calculator!$D$7*150),1),1-MOD(A503*Calculator!$C$16/(Calculator!$D$7*150),1)),ABS(MOD(A503*Calculator!$C$16/(Calculator!$D$7*150),1)-0.5)),IF(INT(2*A503*Calculator!$C$16/(Calculator!$D$7*150))&gt;INT(2*A503*Calculator!$B$16/(Calculator!$D$7*150)),0,1))),1)</f>
        <v>1</v>
      </c>
      <c r="G503" s="250" t="n">
        <f aca="false">IF(Calculator!$E$17="YES",IF(A503&lt;Calculator!$G$17,0,MIN(MIN(MIN(MOD(A503*Calculator!$B$17/(Calculator!$D$7*150),1),1-MOD(A503*Calculator!$B$17/(Calculator!$D$7*150),1)),ABS(MOD(A503*Calculator!$B$17/(Calculator!$D$7*150),1)-0.5)),MIN(MIN(MOD(A503*Calculator!$C$17/(Calculator!$D$7*150),1),1-MOD(A503*Calculator!$C$17/(Calculator!$D$7*150),1)),ABS(MOD(A503*Calculator!$C$17/(Calculator!$D$7*150),1)-0.5)),IF(INT(2*A503*Calculator!$C$17/(Calculator!$D$7*150))&gt;INT(2*A503*Calculator!$B$17/(Calculator!$D$7*150)),0,1))),1)</f>
        <v>0.00168421052631551</v>
      </c>
      <c r="H503" s="250" t="n">
        <f aca="false">IF(Calculator!$E$18="YES",IF(A503&lt;Calculator!$G$18,0,MIN(MIN(MIN(MOD(A503*Calculator!$B$18/(Calculator!$D$7*150),1),1-MOD(A503*Calculator!$B$18/(Calculator!$D$7*150),1)),ABS(MOD(A503*Calculator!$B$18/(Calculator!$D$7*150),1)-0.5)),MIN(MIN(MOD(A503*Calculator!$C$18/(Calculator!$D$7*150),1),1-MOD(A503*Calculator!$C$18/(Calculator!$D$7*150),1)),ABS(MOD(A503*Calculator!$C$18/(Calculator!$D$7*150),1)-0.5)),IF(INT(2*A503*Calculator!$C$18/(Calculator!$D$7*150))&gt;INT(2*A503*Calculator!$B$18/(Calculator!$D$7*150)),0,1))),1)</f>
        <v>1</v>
      </c>
      <c r="I503" s="250" t="n">
        <f aca="false">IF(Calculator!$E$19="YES",IF(A503&lt;Calculator!$G$19,0,MIN(MIN(MIN(MOD(A503*Calculator!$B$19/(Calculator!$D$7*150),1),1-MOD(A503*Calculator!$B$19/(Calculator!$D$7*150),1)),ABS(MOD(A503*Calculator!$B$19/(Calculator!$D$7*150),1)-0.5)),MIN(MIN(MOD(A503*Calculator!$C$19/(Calculator!$D$7*150),1),1-MOD(A503*Calculator!$C$19/(Calculator!$D$7*150),1)),ABS(MOD(A503*Calculator!$C$19/(Calculator!$D$7*150),1)-0.5)),IF(INT(2*A503*Calculator!$C$19/(Calculator!$D$7*150))&gt;INT(2*A503*Calculator!$B$19/(Calculator!$D$7*150)),0,1))),1)</f>
        <v>1</v>
      </c>
      <c r="J503" s="250" t="n">
        <f aca="false">IF(Calculator!$E$20="YES",IF(A503&lt;Calculator!$G$20,0,MIN(MIN(MIN(MOD(A503*Calculator!$B$20/(Calculator!$D$7*150),1),1-MOD(A503*Calculator!$B$20/(Calculator!$D$7*150),1)),ABS(MOD(A503*Calculator!$B$20/(Calculator!$D$7*150),1)-0.5)),MIN(MIN(MOD(A503*Calculator!$C$20/(Calculator!$D$7*150),1),1-MOD(A503*Calculator!$C$20/(Calculator!$D$7*150),1)),ABS(MOD(A503*Calculator!$C$20/(Calculator!$D$7*150),1)-0.5)),IF(INT(2*A503*Calculator!$C$20/(Calculator!$D$7*150))&gt;INT(2*A503*Calculator!$B$20/(Calculator!$D$7*150)),0,1))),1)</f>
        <v>1</v>
      </c>
      <c r="K503" s="250" t="n">
        <f aca="false">IF(Calculator!$E$21="YES",IF(A503&lt;Calculator!$G$21,0,MIN(MIN(MIN(MOD(A503*Calculator!$B$21/(Calculator!$D$7*150),1),1-MOD(A503*Calculator!$B$21/(Calculator!$D$7*150),1)),ABS(MOD(A503*Calculator!$B$21/(Calculator!$D$7*150),1)-0.5)),MIN(MIN(MOD(A503*Calculator!$C$21/(Calculator!$D$7*150),1),1-MOD(A503*Calculator!$C$21/(Calculator!$D$7*150),1)),ABS(MOD(A503*Calculator!$C$21/(Calculator!$D$7*150),1)-0.5)),IF(INT(2*A503*Calculator!$C$21/(Calculator!$D$7*150))&gt;INT(2*A503*Calculator!$B$21/(Calculator!$D$7*150)),0,1))),1)</f>
        <v>1</v>
      </c>
      <c r="L503" s="250" t="n">
        <f aca="false">IF(Calculator!$E$22="YES",IF(A503&lt;Calculator!$G$22,0,MIN(MIN(MIN(MOD(A503*Calculator!$B$22/(Calculator!$D$7*150),1),1-MOD(A503*Calculator!$B$22/(Calculator!$D$7*150),1)),ABS(MOD(A503*Calculator!$B$22/(Calculator!$D$7*150),1)-0.5)),MIN(MIN(MOD(A503*Calculator!$C$22/(Calculator!$D$7*150),1),1-MOD(A503*Calculator!$C$22/(Calculator!$D$7*150),1)),ABS(MOD(A503*Calculator!$C$22/(Calculator!$D$7*150),1)-0.5)),IF(INT(2*A503*Calculator!$C$22/(Calculator!$D$7*150))&gt;INT(2*A503*Calculator!$B$22/(Calculator!$D$7*150)),0,1))),1)</f>
        <v>1</v>
      </c>
      <c r="M503" s="250" t="n">
        <f aca="false">MIN(B503:L503)</f>
        <v>0.00168421052631551</v>
      </c>
      <c r="N503" s="250" t="n">
        <f aca="false">SUMPRODUCT(($M$7:$M$557&gt;M503)*1)+SUMPRODUCT(($M$7:$M$557=M503)*(ROW($M$7:$M$557)&lt;ROW(M503)))+1</f>
        <v>378</v>
      </c>
      <c r="O503" s="250" t="str">
        <f aca="false">IF(M503&gt;=0.13,"★★★ EXCELLENT",IF(M503&gt;=0.12,"★★  GOOD",IF(M503&gt;=0.07,"★  FAIR",IF(M503&gt;=0.025,"⚠  MARGINAL","✗  AVOID"))))</f>
        <v>✗  AVOID</v>
      </c>
    </row>
    <row r="504" customFormat="false" ht="15" hidden="false" customHeight="true" outlineLevel="0" collapsed="false">
      <c r="A504" s="251" t="n">
        <v>54.7</v>
      </c>
      <c r="B504" s="252" t="n">
        <f aca="false">IF(Calculator!$E$12="YES",IF(A504&lt;Calculator!$G$12,0,MIN(MIN(MIN(MOD(A504*Calculator!$B$12/(Calculator!$D$7*150),1),1-MOD(A504*Calculator!$B$12/(Calculator!$D$7*150),1)),ABS(MOD(A504*Calculator!$B$12/(Calculator!$D$7*150),1)-0.5)),MIN(MIN(MOD(A504*Calculator!$C$12/(Calculator!$D$7*150),1),1-MOD(A504*Calculator!$C$12/(Calculator!$D$7*150),1)),ABS(MOD(A504*Calculator!$C$12/(Calculator!$D$7*150),1)-0.5)),IF(INT(2*A504*Calculator!$C$12/(Calculator!$D$7*150))&gt;INT(2*A504*Calculator!$B$12/(Calculator!$D$7*150)),0,1))),1)</f>
        <v>1</v>
      </c>
      <c r="C504" s="252" t="n">
        <f aca="false">IF(Calculator!$E$13="YES",IF(A504&lt;Calculator!$G$13,0,MIN(MIN(MIN(MOD(A504*Calculator!$B$13/(Calculator!$D$7*150),1),1-MOD(A504*Calculator!$B$13/(Calculator!$D$7*150),1)),ABS(MOD(A504*Calculator!$B$13/(Calculator!$D$7*150),1)-0.5)),MIN(MIN(MOD(A504*Calculator!$C$13/(Calculator!$D$7*150),1),1-MOD(A504*Calculator!$C$13/(Calculator!$D$7*150),1)),ABS(MOD(A504*Calculator!$C$13/(Calculator!$D$7*150),1)-0.5)),IF(INT(2*A504*Calculator!$C$13/(Calculator!$D$7*150))&gt;INT(2*A504*Calculator!$B$13/(Calculator!$D$7*150)),0,1))),1)</f>
        <v>1</v>
      </c>
      <c r="D504" s="252" t="n">
        <f aca="false">IF(Calculator!$E$14="YES",IF(A504&lt;Calculator!$G$14,0,MIN(MIN(MIN(MOD(A504*Calculator!$B$14/(Calculator!$D$7*150),1),1-MOD(A504*Calculator!$B$14/(Calculator!$D$7*150),1)),ABS(MOD(A504*Calculator!$B$14/(Calculator!$D$7*150),1)-0.5)),MIN(MIN(MOD(A504*Calculator!$C$14/(Calculator!$D$7*150),1),1-MOD(A504*Calculator!$C$14/(Calculator!$D$7*150),1)),ABS(MOD(A504*Calculator!$C$14/(Calculator!$D$7*150),1)-0.5)),IF(INT(2*A504*Calculator!$C$14/(Calculator!$D$7*150))&gt;INT(2*A504*Calculator!$B$14/(Calculator!$D$7*150)),0,1))),1)</f>
        <v>1</v>
      </c>
      <c r="E504" s="252" t="n">
        <f aca="false">IF(Calculator!$E$15="YES",IF(A504&lt;Calculator!$G$15,0,MIN(MIN(MIN(MOD(A504*Calculator!$B$15/(Calculator!$D$7*150),1),1-MOD(A504*Calculator!$B$15/(Calculator!$D$7*150),1)),ABS(MOD(A504*Calculator!$B$15/(Calculator!$D$7*150),1)-0.5)),MIN(MIN(MOD(A504*Calculator!$C$15/(Calculator!$D$7*150),1),1-MOD(A504*Calculator!$C$15/(Calculator!$D$7*150),1)),ABS(MOD(A504*Calculator!$C$15/(Calculator!$D$7*150),1)-0.5)),IF(INT(2*A504*Calculator!$C$15/(Calculator!$D$7*150))&gt;INT(2*A504*Calculator!$B$15/(Calculator!$D$7*150)),0,1))),1)</f>
        <v>0.187017543859649</v>
      </c>
      <c r="F504" s="252" t="n">
        <f aca="false">IF(Calculator!$E$16="YES",IF(A504&lt;Calculator!$G$16,0,MIN(MIN(MIN(MOD(A504*Calculator!$B$16/(Calculator!$D$7*150),1),1-MOD(A504*Calculator!$B$16/(Calculator!$D$7*150),1)),ABS(MOD(A504*Calculator!$B$16/(Calculator!$D$7*150),1)-0.5)),MIN(MIN(MOD(A504*Calculator!$C$16/(Calculator!$D$7*150),1),1-MOD(A504*Calculator!$C$16/(Calculator!$D$7*150),1)),ABS(MOD(A504*Calculator!$C$16/(Calculator!$D$7*150),1)-0.5)),IF(INT(2*A504*Calculator!$C$16/(Calculator!$D$7*150))&gt;INT(2*A504*Calculator!$B$16/(Calculator!$D$7*150)),0,1))),1)</f>
        <v>1</v>
      </c>
      <c r="G504" s="252" t="n">
        <f aca="false">IF(Calculator!$E$17="YES",IF(A504&lt;Calculator!$G$17,0,MIN(MIN(MIN(MOD(A504*Calculator!$B$17/(Calculator!$D$7*150),1),1-MOD(A504*Calculator!$B$17/(Calculator!$D$7*150),1)),ABS(MOD(A504*Calculator!$B$17/(Calculator!$D$7*150),1)-0.5)),MIN(MIN(MOD(A504*Calculator!$C$17/(Calculator!$D$7*150),1),1-MOD(A504*Calculator!$C$17/(Calculator!$D$7*150),1)),ABS(MOD(A504*Calculator!$C$17/(Calculator!$D$7*150),1)-0.5)),IF(INT(2*A504*Calculator!$C$17/(Calculator!$D$7*150))&gt;INT(2*A504*Calculator!$B$17/(Calculator!$D$7*150)),0,1))),1)</f>
        <v>0</v>
      </c>
      <c r="H504" s="252" t="n">
        <f aca="false">IF(Calculator!$E$18="YES",IF(A504&lt;Calculator!$G$18,0,MIN(MIN(MIN(MOD(A504*Calculator!$B$18/(Calculator!$D$7*150),1),1-MOD(A504*Calculator!$B$18/(Calculator!$D$7*150),1)),ABS(MOD(A504*Calculator!$B$18/(Calculator!$D$7*150),1)-0.5)),MIN(MIN(MOD(A504*Calculator!$C$18/(Calculator!$D$7*150),1),1-MOD(A504*Calculator!$C$18/(Calculator!$D$7*150),1)),ABS(MOD(A504*Calculator!$C$18/(Calculator!$D$7*150),1)-0.5)),IF(INT(2*A504*Calculator!$C$18/(Calculator!$D$7*150))&gt;INT(2*A504*Calculator!$B$18/(Calculator!$D$7*150)),0,1))),1)</f>
        <v>1</v>
      </c>
      <c r="I504" s="252" t="n">
        <f aca="false">IF(Calculator!$E$19="YES",IF(A504&lt;Calculator!$G$19,0,MIN(MIN(MIN(MOD(A504*Calculator!$B$19/(Calculator!$D$7*150),1),1-MOD(A504*Calculator!$B$19/(Calculator!$D$7*150),1)),ABS(MOD(A504*Calculator!$B$19/(Calculator!$D$7*150),1)-0.5)),MIN(MIN(MOD(A504*Calculator!$C$19/(Calculator!$D$7*150),1),1-MOD(A504*Calculator!$C$19/(Calculator!$D$7*150),1)),ABS(MOD(A504*Calculator!$C$19/(Calculator!$D$7*150),1)-0.5)),IF(INT(2*A504*Calculator!$C$19/(Calculator!$D$7*150))&gt;INT(2*A504*Calculator!$B$19/(Calculator!$D$7*150)),0,1))),1)</f>
        <v>1</v>
      </c>
      <c r="J504" s="252" t="n">
        <f aca="false">IF(Calculator!$E$20="YES",IF(A504&lt;Calculator!$G$20,0,MIN(MIN(MIN(MOD(A504*Calculator!$B$20/(Calculator!$D$7*150),1),1-MOD(A504*Calculator!$B$20/(Calculator!$D$7*150),1)),ABS(MOD(A504*Calculator!$B$20/(Calculator!$D$7*150),1)-0.5)),MIN(MIN(MOD(A504*Calculator!$C$20/(Calculator!$D$7*150),1),1-MOD(A504*Calculator!$C$20/(Calculator!$D$7*150),1)),ABS(MOD(A504*Calculator!$C$20/(Calculator!$D$7*150),1)-0.5)),IF(INT(2*A504*Calculator!$C$20/(Calculator!$D$7*150))&gt;INT(2*A504*Calculator!$B$20/(Calculator!$D$7*150)),0,1))),1)</f>
        <v>1</v>
      </c>
      <c r="K504" s="252" t="n">
        <f aca="false">IF(Calculator!$E$21="YES",IF(A504&lt;Calculator!$G$21,0,MIN(MIN(MIN(MOD(A504*Calculator!$B$21/(Calculator!$D$7*150),1),1-MOD(A504*Calculator!$B$21/(Calculator!$D$7*150),1)),ABS(MOD(A504*Calculator!$B$21/(Calculator!$D$7*150),1)-0.5)),MIN(MIN(MOD(A504*Calculator!$C$21/(Calculator!$D$7*150),1),1-MOD(A504*Calculator!$C$21/(Calculator!$D$7*150),1)),ABS(MOD(A504*Calculator!$C$21/(Calculator!$D$7*150),1)-0.5)),IF(INT(2*A504*Calculator!$C$21/(Calculator!$D$7*150))&gt;INT(2*A504*Calculator!$B$21/(Calculator!$D$7*150)),0,1))),1)</f>
        <v>1</v>
      </c>
      <c r="L504" s="252" t="n">
        <f aca="false">IF(Calculator!$E$22="YES",IF(A504&lt;Calculator!$G$22,0,MIN(MIN(MIN(MOD(A504*Calculator!$B$22/(Calculator!$D$7*150),1),1-MOD(A504*Calculator!$B$22/(Calculator!$D$7*150),1)),ABS(MOD(A504*Calculator!$B$22/(Calculator!$D$7*150),1)-0.5)),MIN(MIN(MOD(A504*Calculator!$C$22/(Calculator!$D$7*150),1),1-MOD(A504*Calculator!$C$22/(Calculator!$D$7*150),1)),ABS(MOD(A504*Calculator!$C$22/(Calculator!$D$7*150),1)-0.5)),IF(INT(2*A504*Calculator!$C$22/(Calculator!$D$7*150))&gt;INT(2*A504*Calculator!$B$22/(Calculator!$D$7*150)),0,1))),1)</f>
        <v>1</v>
      </c>
      <c r="M504" s="252" t="n">
        <f aca="false">MIN(B504:L504)</f>
        <v>0</v>
      </c>
      <c r="N504" s="252" t="n">
        <f aca="false">SUMPRODUCT(($M$7:$M$557&gt;M504)*1)+SUMPRODUCT(($M$7:$M$557=M504)*(ROW($M$7:$M$557)&lt;ROW(M504)))+1</f>
        <v>524</v>
      </c>
      <c r="O504" s="252" t="str">
        <f aca="false">IF(M504&gt;=0.13,"★★★ EXCELLENT",IF(M504&gt;=0.12,"★★  GOOD",IF(M504&gt;=0.07,"★  FAIR",IF(M504&gt;=0.025,"⚠  MARGINAL","✗  AVOID"))))</f>
        <v>✗  AVOID</v>
      </c>
    </row>
    <row r="505" customFormat="false" ht="15" hidden="false" customHeight="true" outlineLevel="0" collapsed="false">
      <c r="A505" s="249" t="n">
        <v>54.8</v>
      </c>
      <c r="B505" s="250" t="n">
        <f aca="false">IF(Calculator!$E$12="YES",IF(A505&lt;Calculator!$G$12,0,MIN(MIN(MIN(MOD(A505*Calculator!$B$12/(Calculator!$D$7*150),1),1-MOD(A505*Calculator!$B$12/(Calculator!$D$7*150),1)),ABS(MOD(A505*Calculator!$B$12/(Calculator!$D$7*150),1)-0.5)),MIN(MIN(MOD(A505*Calculator!$C$12/(Calculator!$D$7*150),1),1-MOD(A505*Calculator!$C$12/(Calculator!$D$7*150),1)),ABS(MOD(A505*Calculator!$C$12/(Calculator!$D$7*150),1)-0.5)),IF(INT(2*A505*Calculator!$C$12/(Calculator!$D$7*150))&gt;INT(2*A505*Calculator!$B$12/(Calculator!$D$7*150)),0,1))),1)</f>
        <v>1</v>
      </c>
      <c r="C505" s="250" t="n">
        <f aca="false">IF(Calculator!$E$13="YES",IF(A505&lt;Calculator!$G$13,0,MIN(MIN(MIN(MOD(A505*Calculator!$B$13/(Calculator!$D$7*150),1),1-MOD(A505*Calculator!$B$13/(Calculator!$D$7*150),1)),ABS(MOD(A505*Calculator!$B$13/(Calculator!$D$7*150),1)-0.5)),MIN(MIN(MOD(A505*Calculator!$C$13/(Calculator!$D$7*150),1),1-MOD(A505*Calculator!$C$13/(Calculator!$D$7*150),1)),ABS(MOD(A505*Calculator!$C$13/(Calculator!$D$7*150),1)-0.5)),IF(INT(2*A505*Calculator!$C$13/(Calculator!$D$7*150))&gt;INT(2*A505*Calculator!$B$13/(Calculator!$D$7*150)),0,1))),1)</f>
        <v>1</v>
      </c>
      <c r="D505" s="250" t="n">
        <f aca="false">IF(Calculator!$E$14="YES",IF(A505&lt;Calculator!$G$14,0,MIN(MIN(MIN(MOD(A505*Calculator!$B$14/(Calculator!$D$7*150),1),1-MOD(A505*Calculator!$B$14/(Calculator!$D$7*150),1)),ABS(MOD(A505*Calculator!$B$14/(Calculator!$D$7*150),1)-0.5)),MIN(MIN(MOD(A505*Calculator!$C$14/(Calculator!$D$7*150),1),1-MOD(A505*Calculator!$C$14/(Calculator!$D$7*150),1)),ABS(MOD(A505*Calculator!$C$14/(Calculator!$D$7*150),1)-0.5)),IF(INT(2*A505*Calculator!$C$14/(Calculator!$D$7*150))&gt;INT(2*A505*Calculator!$B$14/(Calculator!$D$7*150)),0,1))),1)</f>
        <v>1</v>
      </c>
      <c r="E505" s="250" t="n">
        <f aca="false">IF(Calculator!$E$15="YES",IF(A505&lt;Calculator!$G$15,0,MIN(MIN(MIN(MOD(A505*Calculator!$B$15/(Calculator!$D$7*150),1),1-MOD(A505*Calculator!$B$15/(Calculator!$D$7*150),1)),ABS(MOD(A505*Calculator!$B$15/(Calculator!$D$7*150),1)-0.5)),MIN(MIN(MOD(A505*Calculator!$C$15/(Calculator!$D$7*150),1),1-MOD(A505*Calculator!$C$15/(Calculator!$D$7*150),1)),ABS(MOD(A505*Calculator!$C$15/(Calculator!$D$7*150),1)-0.5)),IF(INT(2*A505*Calculator!$C$15/(Calculator!$D$7*150))&gt;INT(2*A505*Calculator!$B$15/(Calculator!$D$7*150)),0,1))),1)</f>
        <v>0.191929824561403</v>
      </c>
      <c r="F505" s="250" t="n">
        <f aca="false">IF(Calculator!$E$16="YES",IF(A505&lt;Calculator!$G$16,0,MIN(MIN(MIN(MOD(A505*Calculator!$B$16/(Calculator!$D$7*150),1),1-MOD(A505*Calculator!$B$16/(Calculator!$D$7*150),1)),ABS(MOD(A505*Calculator!$B$16/(Calculator!$D$7*150),1)-0.5)),MIN(MIN(MOD(A505*Calculator!$C$16/(Calculator!$D$7*150),1),1-MOD(A505*Calculator!$C$16/(Calculator!$D$7*150),1)),ABS(MOD(A505*Calculator!$C$16/(Calculator!$D$7*150),1)-0.5)),IF(INT(2*A505*Calculator!$C$16/(Calculator!$D$7*150))&gt;INT(2*A505*Calculator!$B$16/(Calculator!$D$7*150)),0,1))),1)</f>
        <v>1</v>
      </c>
      <c r="G505" s="250" t="n">
        <f aca="false">IF(Calculator!$E$17="YES",IF(A505&lt;Calculator!$G$17,0,MIN(MIN(MIN(MOD(A505*Calculator!$B$17/(Calculator!$D$7*150),1),1-MOD(A505*Calculator!$B$17/(Calculator!$D$7*150),1)),ABS(MOD(A505*Calculator!$B$17/(Calculator!$D$7*150),1)-0.5)),MIN(MIN(MOD(A505*Calculator!$C$17/(Calculator!$D$7*150),1),1-MOD(A505*Calculator!$C$17/(Calculator!$D$7*150),1)),ABS(MOD(A505*Calculator!$C$17/(Calculator!$D$7*150),1)-0.5)),IF(INT(2*A505*Calculator!$C$17/(Calculator!$D$7*150))&gt;INT(2*A505*Calculator!$B$17/(Calculator!$D$7*150)),0,1))),1)</f>
        <v>0</v>
      </c>
      <c r="H505" s="250" t="n">
        <f aca="false">IF(Calculator!$E$18="YES",IF(A505&lt;Calculator!$G$18,0,MIN(MIN(MIN(MOD(A505*Calculator!$B$18/(Calculator!$D$7*150),1),1-MOD(A505*Calculator!$B$18/(Calculator!$D$7*150),1)),ABS(MOD(A505*Calculator!$B$18/(Calculator!$D$7*150),1)-0.5)),MIN(MIN(MOD(A505*Calculator!$C$18/(Calculator!$D$7*150),1),1-MOD(A505*Calculator!$C$18/(Calculator!$D$7*150),1)),ABS(MOD(A505*Calculator!$C$18/(Calculator!$D$7*150),1)-0.5)),IF(INT(2*A505*Calculator!$C$18/(Calculator!$D$7*150))&gt;INT(2*A505*Calculator!$B$18/(Calculator!$D$7*150)),0,1))),1)</f>
        <v>1</v>
      </c>
      <c r="I505" s="250" t="n">
        <f aca="false">IF(Calculator!$E$19="YES",IF(A505&lt;Calculator!$G$19,0,MIN(MIN(MIN(MOD(A505*Calculator!$B$19/(Calculator!$D$7*150),1),1-MOD(A505*Calculator!$B$19/(Calculator!$D$7*150),1)),ABS(MOD(A505*Calculator!$B$19/(Calculator!$D$7*150),1)-0.5)),MIN(MIN(MOD(A505*Calculator!$C$19/(Calculator!$D$7*150),1),1-MOD(A505*Calculator!$C$19/(Calculator!$D$7*150),1)),ABS(MOD(A505*Calculator!$C$19/(Calculator!$D$7*150),1)-0.5)),IF(INT(2*A505*Calculator!$C$19/(Calculator!$D$7*150))&gt;INT(2*A505*Calculator!$B$19/(Calculator!$D$7*150)),0,1))),1)</f>
        <v>1</v>
      </c>
      <c r="J505" s="250" t="n">
        <f aca="false">IF(Calculator!$E$20="YES",IF(A505&lt;Calculator!$G$20,0,MIN(MIN(MIN(MOD(A505*Calculator!$B$20/(Calculator!$D$7*150),1),1-MOD(A505*Calculator!$B$20/(Calculator!$D$7*150),1)),ABS(MOD(A505*Calculator!$B$20/(Calculator!$D$7*150),1)-0.5)),MIN(MIN(MOD(A505*Calculator!$C$20/(Calculator!$D$7*150),1),1-MOD(A505*Calculator!$C$20/(Calculator!$D$7*150),1)),ABS(MOD(A505*Calculator!$C$20/(Calculator!$D$7*150),1)-0.5)),IF(INT(2*A505*Calculator!$C$20/(Calculator!$D$7*150))&gt;INT(2*A505*Calculator!$B$20/(Calculator!$D$7*150)),0,1))),1)</f>
        <v>1</v>
      </c>
      <c r="K505" s="250" t="n">
        <f aca="false">IF(Calculator!$E$21="YES",IF(A505&lt;Calculator!$G$21,0,MIN(MIN(MIN(MOD(A505*Calculator!$B$21/(Calculator!$D$7*150),1),1-MOD(A505*Calculator!$B$21/(Calculator!$D$7*150),1)),ABS(MOD(A505*Calculator!$B$21/(Calculator!$D$7*150),1)-0.5)),MIN(MIN(MOD(A505*Calculator!$C$21/(Calculator!$D$7*150),1),1-MOD(A505*Calculator!$C$21/(Calculator!$D$7*150),1)),ABS(MOD(A505*Calculator!$C$21/(Calculator!$D$7*150),1)-0.5)),IF(INT(2*A505*Calculator!$C$21/(Calculator!$D$7*150))&gt;INT(2*A505*Calculator!$B$21/(Calculator!$D$7*150)),0,1))),1)</f>
        <v>1</v>
      </c>
      <c r="L505" s="250" t="n">
        <f aca="false">IF(Calculator!$E$22="YES",IF(A505&lt;Calculator!$G$22,0,MIN(MIN(MIN(MOD(A505*Calculator!$B$22/(Calculator!$D$7*150),1),1-MOD(A505*Calculator!$B$22/(Calculator!$D$7*150),1)),ABS(MOD(A505*Calculator!$B$22/(Calculator!$D$7*150),1)-0.5)),MIN(MIN(MOD(A505*Calculator!$C$22/(Calculator!$D$7*150),1),1-MOD(A505*Calculator!$C$22/(Calculator!$D$7*150),1)),ABS(MOD(A505*Calculator!$C$22/(Calculator!$D$7*150),1)-0.5)),IF(INT(2*A505*Calculator!$C$22/(Calculator!$D$7*150))&gt;INT(2*A505*Calculator!$B$22/(Calculator!$D$7*150)),0,1))),1)</f>
        <v>1</v>
      </c>
      <c r="M505" s="250" t="n">
        <f aca="false">MIN(B505:L505)</f>
        <v>0</v>
      </c>
      <c r="N505" s="250" t="n">
        <f aca="false">SUMPRODUCT(($M$7:$M$557&gt;M505)*1)+SUMPRODUCT(($M$7:$M$557=M505)*(ROW($M$7:$M$557)&lt;ROW(M505)))+1</f>
        <v>525</v>
      </c>
      <c r="O505" s="250" t="str">
        <f aca="false">IF(M505&gt;=0.13,"★★★ EXCELLENT",IF(M505&gt;=0.12,"★★  GOOD",IF(M505&gt;=0.07,"★  FAIR",IF(M505&gt;=0.025,"⚠  MARGINAL","✗  AVOID"))))</f>
        <v>✗  AVOID</v>
      </c>
    </row>
    <row r="506" customFormat="false" ht="15" hidden="false" customHeight="true" outlineLevel="0" collapsed="false">
      <c r="A506" s="251" t="n">
        <v>54.9</v>
      </c>
      <c r="B506" s="252" t="n">
        <f aca="false">IF(Calculator!$E$12="YES",IF(A506&lt;Calculator!$G$12,0,MIN(MIN(MIN(MOD(A506*Calculator!$B$12/(Calculator!$D$7*150),1),1-MOD(A506*Calculator!$B$12/(Calculator!$D$7*150),1)),ABS(MOD(A506*Calculator!$B$12/(Calculator!$D$7*150),1)-0.5)),MIN(MIN(MOD(A506*Calculator!$C$12/(Calculator!$D$7*150),1),1-MOD(A506*Calculator!$C$12/(Calculator!$D$7*150),1)),ABS(MOD(A506*Calculator!$C$12/(Calculator!$D$7*150),1)-0.5)),IF(INT(2*A506*Calculator!$C$12/(Calculator!$D$7*150))&gt;INT(2*A506*Calculator!$B$12/(Calculator!$D$7*150)),0,1))),1)</f>
        <v>1</v>
      </c>
      <c r="C506" s="252" t="n">
        <f aca="false">IF(Calculator!$E$13="YES",IF(A506&lt;Calculator!$G$13,0,MIN(MIN(MIN(MOD(A506*Calculator!$B$13/(Calculator!$D$7*150),1),1-MOD(A506*Calculator!$B$13/(Calculator!$D$7*150),1)),ABS(MOD(A506*Calculator!$B$13/(Calculator!$D$7*150),1)-0.5)),MIN(MIN(MOD(A506*Calculator!$C$13/(Calculator!$D$7*150),1),1-MOD(A506*Calculator!$C$13/(Calculator!$D$7*150),1)),ABS(MOD(A506*Calculator!$C$13/(Calculator!$D$7*150),1)-0.5)),IF(INT(2*A506*Calculator!$C$13/(Calculator!$D$7*150))&gt;INT(2*A506*Calculator!$B$13/(Calculator!$D$7*150)),0,1))),1)</f>
        <v>1</v>
      </c>
      <c r="D506" s="252" t="n">
        <f aca="false">IF(Calculator!$E$14="YES",IF(A506&lt;Calculator!$G$14,0,MIN(MIN(MIN(MOD(A506*Calculator!$B$14/(Calculator!$D$7*150),1),1-MOD(A506*Calculator!$B$14/(Calculator!$D$7*150),1)),ABS(MOD(A506*Calculator!$B$14/(Calculator!$D$7*150),1)-0.5)),MIN(MIN(MOD(A506*Calculator!$C$14/(Calculator!$D$7*150),1),1-MOD(A506*Calculator!$C$14/(Calculator!$D$7*150),1)),ABS(MOD(A506*Calculator!$C$14/(Calculator!$D$7*150),1)-0.5)),IF(INT(2*A506*Calculator!$C$14/(Calculator!$D$7*150))&gt;INT(2*A506*Calculator!$B$14/(Calculator!$D$7*150)),0,1))),1)</f>
        <v>1</v>
      </c>
      <c r="E506" s="252" t="n">
        <f aca="false">IF(Calculator!$E$15="YES",IF(A506&lt;Calculator!$G$15,0,MIN(MIN(MIN(MOD(A506*Calculator!$B$15/(Calculator!$D$7*150),1),1-MOD(A506*Calculator!$B$15/(Calculator!$D$7*150),1)),ABS(MOD(A506*Calculator!$B$15/(Calculator!$D$7*150),1)-0.5)),MIN(MIN(MOD(A506*Calculator!$C$15/(Calculator!$D$7*150),1),1-MOD(A506*Calculator!$C$15/(Calculator!$D$7*150),1)),ABS(MOD(A506*Calculator!$C$15/(Calculator!$D$7*150),1)-0.5)),IF(INT(2*A506*Calculator!$C$15/(Calculator!$D$7*150))&gt;INT(2*A506*Calculator!$B$15/(Calculator!$D$7*150)),0,1))),1)</f>
        <v>0.187578947368421</v>
      </c>
      <c r="F506" s="252" t="n">
        <f aca="false">IF(Calculator!$E$16="YES",IF(A506&lt;Calculator!$G$16,0,MIN(MIN(MIN(MOD(A506*Calculator!$B$16/(Calculator!$D$7*150),1),1-MOD(A506*Calculator!$B$16/(Calculator!$D$7*150),1)),ABS(MOD(A506*Calculator!$B$16/(Calculator!$D$7*150),1)-0.5)),MIN(MIN(MOD(A506*Calculator!$C$16/(Calculator!$D$7*150),1),1-MOD(A506*Calculator!$C$16/(Calculator!$D$7*150),1)),ABS(MOD(A506*Calculator!$C$16/(Calculator!$D$7*150),1)-0.5)),IF(INT(2*A506*Calculator!$C$16/(Calculator!$D$7*150))&gt;INT(2*A506*Calculator!$B$16/(Calculator!$D$7*150)),0,1))),1)</f>
        <v>1</v>
      </c>
      <c r="G506" s="252" t="n">
        <f aca="false">IF(Calculator!$E$17="YES",IF(A506&lt;Calculator!$G$17,0,MIN(MIN(MIN(MOD(A506*Calculator!$B$17/(Calculator!$D$7*150),1),1-MOD(A506*Calculator!$B$17/(Calculator!$D$7*150),1)),ABS(MOD(A506*Calculator!$B$17/(Calculator!$D$7*150),1)-0.5)),MIN(MIN(MOD(A506*Calculator!$C$17/(Calculator!$D$7*150),1),1-MOD(A506*Calculator!$C$17/(Calculator!$D$7*150),1)),ABS(MOD(A506*Calculator!$C$17/(Calculator!$D$7*150),1)-0.5)),IF(INT(2*A506*Calculator!$C$17/(Calculator!$D$7*150))&gt;INT(2*A506*Calculator!$B$17/(Calculator!$D$7*150)),0,1))),1)</f>
        <v>0</v>
      </c>
      <c r="H506" s="252" t="n">
        <f aca="false">IF(Calculator!$E$18="YES",IF(A506&lt;Calculator!$G$18,0,MIN(MIN(MIN(MOD(A506*Calculator!$B$18/(Calculator!$D$7*150),1),1-MOD(A506*Calculator!$B$18/(Calculator!$D$7*150),1)),ABS(MOD(A506*Calculator!$B$18/(Calculator!$D$7*150),1)-0.5)),MIN(MIN(MOD(A506*Calculator!$C$18/(Calculator!$D$7*150),1),1-MOD(A506*Calculator!$C$18/(Calculator!$D$7*150),1)),ABS(MOD(A506*Calculator!$C$18/(Calculator!$D$7*150),1)-0.5)),IF(INT(2*A506*Calculator!$C$18/(Calculator!$D$7*150))&gt;INT(2*A506*Calculator!$B$18/(Calculator!$D$7*150)),0,1))),1)</f>
        <v>1</v>
      </c>
      <c r="I506" s="252" t="n">
        <f aca="false">IF(Calculator!$E$19="YES",IF(A506&lt;Calculator!$G$19,0,MIN(MIN(MIN(MOD(A506*Calculator!$B$19/(Calculator!$D$7*150),1),1-MOD(A506*Calculator!$B$19/(Calculator!$D$7*150),1)),ABS(MOD(A506*Calculator!$B$19/(Calculator!$D$7*150),1)-0.5)),MIN(MIN(MOD(A506*Calculator!$C$19/(Calculator!$D$7*150),1),1-MOD(A506*Calculator!$C$19/(Calculator!$D$7*150),1)),ABS(MOD(A506*Calculator!$C$19/(Calculator!$D$7*150),1)-0.5)),IF(INT(2*A506*Calculator!$C$19/(Calculator!$D$7*150))&gt;INT(2*A506*Calculator!$B$19/(Calculator!$D$7*150)),0,1))),1)</f>
        <v>1</v>
      </c>
      <c r="J506" s="252" t="n">
        <f aca="false">IF(Calculator!$E$20="YES",IF(A506&lt;Calculator!$G$20,0,MIN(MIN(MIN(MOD(A506*Calculator!$B$20/(Calculator!$D$7*150),1),1-MOD(A506*Calculator!$B$20/(Calculator!$D$7*150),1)),ABS(MOD(A506*Calculator!$B$20/(Calculator!$D$7*150),1)-0.5)),MIN(MIN(MOD(A506*Calculator!$C$20/(Calculator!$D$7*150),1),1-MOD(A506*Calculator!$C$20/(Calculator!$D$7*150),1)),ABS(MOD(A506*Calculator!$C$20/(Calculator!$D$7*150),1)-0.5)),IF(INT(2*A506*Calculator!$C$20/(Calculator!$D$7*150))&gt;INT(2*A506*Calculator!$B$20/(Calculator!$D$7*150)),0,1))),1)</f>
        <v>1</v>
      </c>
      <c r="K506" s="252" t="n">
        <f aca="false">IF(Calculator!$E$21="YES",IF(A506&lt;Calculator!$G$21,0,MIN(MIN(MIN(MOD(A506*Calculator!$B$21/(Calculator!$D$7*150),1),1-MOD(A506*Calculator!$B$21/(Calculator!$D$7*150),1)),ABS(MOD(A506*Calculator!$B$21/(Calculator!$D$7*150),1)-0.5)),MIN(MIN(MOD(A506*Calculator!$C$21/(Calculator!$D$7*150),1),1-MOD(A506*Calculator!$C$21/(Calculator!$D$7*150),1)),ABS(MOD(A506*Calculator!$C$21/(Calculator!$D$7*150),1)-0.5)),IF(INT(2*A506*Calculator!$C$21/(Calculator!$D$7*150))&gt;INT(2*A506*Calculator!$B$21/(Calculator!$D$7*150)),0,1))),1)</f>
        <v>1</v>
      </c>
      <c r="L506" s="252" t="n">
        <f aca="false">IF(Calculator!$E$22="YES",IF(A506&lt;Calculator!$G$22,0,MIN(MIN(MIN(MOD(A506*Calculator!$B$22/(Calculator!$D$7*150),1),1-MOD(A506*Calculator!$B$22/(Calculator!$D$7*150),1)),ABS(MOD(A506*Calculator!$B$22/(Calculator!$D$7*150),1)-0.5)),MIN(MIN(MOD(A506*Calculator!$C$22/(Calculator!$D$7*150),1),1-MOD(A506*Calculator!$C$22/(Calculator!$D$7*150),1)),ABS(MOD(A506*Calculator!$C$22/(Calculator!$D$7*150),1)-0.5)),IF(INT(2*A506*Calculator!$C$22/(Calculator!$D$7*150))&gt;INT(2*A506*Calculator!$B$22/(Calculator!$D$7*150)),0,1))),1)</f>
        <v>1</v>
      </c>
      <c r="M506" s="252" t="n">
        <f aca="false">MIN(B506:L506)</f>
        <v>0</v>
      </c>
      <c r="N506" s="252" t="n">
        <f aca="false">SUMPRODUCT(($M$7:$M$557&gt;M506)*1)+SUMPRODUCT(($M$7:$M$557=M506)*(ROW($M$7:$M$557)&lt;ROW(M506)))+1</f>
        <v>526</v>
      </c>
      <c r="O506" s="252" t="str">
        <f aca="false">IF(M506&gt;=0.13,"★★★ EXCELLENT",IF(M506&gt;=0.12,"★★  GOOD",IF(M506&gt;=0.07,"★  FAIR",IF(M506&gt;=0.025,"⚠  MARGINAL","✗  AVOID"))))</f>
        <v>✗  AVOID</v>
      </c>
    </row>
    <row r="507" customFormat="false" ht="15" hidden="false" customHeight="true" outlineLevel="0" collapsed="false">
      <c r="A507" s="249" t="n">
        <v>55</v>
      </c>
      <c r="B507" s="250" t="n">
        <f aca="false">IF(Calculator!$E$12="YES",IF(A507&lt;Calculator!$G$12,0,MIN(MIN(MIN(MOD(A507*Calculator!$B$12/(Calculator!$D$7*150),1),1-MOD(A507*Calculator!$B$12/(Calculator!$D$7*150),1)),ABS(MOD(A507*Calculator!$B$12/(Calculator!$D$7*150),1)-0.5)),MIN(MIN(MOD(A507*Calculator!$C$12/(Calculator!$D$7*150),1),1-MOD(A507*Calculator!$C$12/(Calculator!$D$7*150),1)),ABS(MOD(A507*Calculator!$C$12/(Calculator!$D$7*150),1)-0.5)),IF(INT(2*A507*Calculator!$C$12/(Calculator!$D$7*150))&gt;INT(2*A507*Calculator!$B$12/(Calculator!$D$7*150)),0,1))),1)</f>
        <v>1</v>
      </c>
      <c r="C507" s="250" t="n">
        <f aca="false">IF(Calculator!$E$13="YES",IF(A507&lt;Calculator!$G$13,0,MIN(MIN(MIN(MOD(A507*Calculator!$B$13/(Calculator!$D$7*150),1),1-MOD(A507*Calculator!$B$13/(Calculator!$D$7*150),1)),ABS(MOD(A507*Calculator!$B$13/(Calculator!$D$7*150),1)-0.5)),MIN(MIN(MOD(A507*Calculator!$C$13/(Calculator!$D$7*150),1),1-MOD(A507*Calculator!$C$13/(Calculator!$D$7*150),1)),ABS(MOD(A507*Calculator!$C$13/(Calculator!$D$7*150),1)-0.5)),IF(INT(2*A507*Calculator!$C$13/(Calculator!$D$7*150))&gt;INT(2*A507*Calculator!$B$13/(Calculator!$D$7*150)),0,1))),1)</f>
        <v>1</v>
      </c>
      <c r="D507" s="250" t="n">
        <f aca="false">IF(Calculator!$E$14="YES",IF(A507&lt;Calculator!$G$14,0,MIN(MIN(MIN(MOD(A507*Calculator!$B$14/(Calculator!$D$7*150),1),1-MOD(A507*Calculator!$B$14/(Calculator!$D$7*150),1)),ABS(MOD(A507*Calculator!$B$14/(Calculator!$D$7*150),1)-0.5)),MIN(MIN(MOD(A507*Calculator!$C$14/(Calculator!$D$7*150),1),1-MOD(A507*Calculator!$C$14/(Calculator!$D$7*150),1)),ABS(MOD(A507*Calculator!$C$14/(Calculator!$D$7*150),1)-0.5)),IF(INT(2*A507*Calculator!$C$14/(Calculator!$D$7*150))&gt;INT(2*A507*Calculator!$B$14/(Calculator!$D$7*150)),0,1))),1)</f>
        <v>1</v>
      </c>
      <c r="E507" s="250" t="n">
        <f aca="false">IF(Calculator!$E$15="YES",IF(A507&lt;Calculator!$G$15,0,MIN(MIN(MIN(MOD(A507*Calculator!$B$15/(Calculator!$D$7*150),1),1-MOD(A507*Calculator!$B$15/(Calculator!$D$7*150),1)),ABS(MOD(A507*Calculator!$B$15/(Calculator!$D$7*150),1)-0.5)),MIN(MIN(MOD(A507*Calculator!$C$15/(Calculator!$D$7*150),1),1-MOD(A507*Calculator!$C$15/(Calculator!$D$7*150),1)),ABS(MOD(A507*Calculator!$C$15/(Calculator!$D$7*150),1)-0.5)),IF(INT(2*A507*Calculator!$C$15/(Calculator!$D$7*150))&gt;INT(2*A507*Calculator!$B$15/(Calculator!$D$7*150)),0,1))),1)</f>
        <v>0.182456140350877</v>
      </c>
      <c r="F507" s="250" t="n">
        <f aca="false">IF(Calculator!$E$16="YES",IF(A507&lt;Calculator!$G$16,0,MIN(MIN(MIN(MOD(A507*Calculator!$B$16/(Calculator!$D$7*150),1),1-MOD(A507*Calculator!$B$16/(Calculator!$D$7*150),1)),ABS(MOD(A507*Calculator!$B$16/(Calculator!$D$7*150),1)-0.5)),MIN(MIN(MOD(A507*Calculator!$C$16/(Calculator!$D$7*150),1),1-MOD(A507*Calculator!$C$16/(Calculator!$D$7*150),1)),ABS(MOD(A507*Calculator!$C$16/(Calculator!$D$7*150),1)-0.5)),IF(INT(2*A507*Calculator!$C$16/(Calculator!$D$7*150))&gt;INT(2*A507*Calculator!$B$16/(Calculator!$D$7*150)),0,1))),1)</f>
        <v>1</v>
      </c>
      <c r="G507" s="250" t="n">
        <f aca="false">IF(Calculator!$E$17="YES",IF(A507&lt;Calculator!$G$17,0,MIN(MIN(MIN(MOD(A507*Calculator!$B$17/(Calculator!$D$7*150),1),1-MOD(A507*Calculator!$B$17/(Calculator!$D$7*150),1)),ABS(MOD(A507*Calculator!$B$17/(Calculator!$D$7*150),1)-0.5)),MIN(MIN(MOD(A507*Calculator!$C$17/(Calculator!$D$7*150),1),1-MOD(A507*Calculator!$C$17/(Calculator!$D$7*150),1)),ABS(MOD(A507*Calculator!$C$17/(Calculator!$D$7*150),1)-0.5)),IF(INT(2*A507*Calculator!$C$17/(Calculator!$D$7*150))&gt;INT(2*A507*Calculator!$B$17/(Calculator!$D$7*150)),0,1))),1)</f>
        <v>0</v>
      </c>
      <c r="H507" s="250" t="n">
        <f aca="false">IF(Calculator!$E$18="YES",IF(A507&lt;Calculator!$G$18,0,MIN(MIN(MIN(MOD(A507*Calculator!$B$18/(Calculator!$D$7*150),1),1-MOD(A507*Calculator!$B$18/(Calculator!$D$7*150),1)),ABS(MOD(A507*Calculator!$B$18/(Calculator!$D$7*150),1)-0.5)),MIN(MIN(MOD(A507*Calculator!$C$18/(Calculator!$D$7*150),1),1-MOD(A507*Calculator!$C$18/(Calculator!$D$7*150),1)),ABS(MOD(A507*Calculator!$C$18/(Calculator!$D$7*150),1)-0.5)),IF(INT(2*A507*Calculator!$C$18/(Calculator!$D$7*150))&gt;INT(2*A507*Calculator!$B$18/(Calculator!$D$7*150)),0,1))),1)</f>
        <v>1</v>
      </c>
      <c r="I507" s="250" t="n">
        <f aca="false">IF(Calculator!$E$19="YES",IF(A507&lt;Calculator!$G$19,0,MIN(MIN(MIN(MOD(A507*Calculator!$B$19/(Calculator!$D$7*150),1),1-MOD(A507*Calculator!$B$19/(Calculator!$D$7*150),1)),ABS(MOD(A507*Calculator!$B$19/(Calculator!$D$7*150),1)-0.5)),MIN(MIN(MOD(A507*Calculator!$C$19/(Calculator!$D$7*150),1),1-MOD(A507*Calculator!$C$19/(Calculator!$D$7*150),1)),ABS(MOD(A507*Calculator!$C$19/(Calculator!$D$7*150),1)-0.5)),IF(INT(2*A507*Calculator!$C$19/(Calculator!$D$7*150))&gt;INT(2*A507*Calculator!$B$19/(Calculator!$D$7*150)),0,1))),1)</f>
        <v>1</v>
      </c>
      <c r="J507" s="250" t="n">
        <f aca="false">IF(Calculator!$E$20="YES",IF(A507&lt;Calculator!$G$20,0,MIN(MIN(MIN(MOD(A507*Calculator!$B$20/(Calculator!$D$7*150),1),1-MOD(A507*Calculator!$B$20/(Calculator!$D$7*150),1)),ABS(MOD(A507*Calculator!$B$20/(Calculator!$D$7*150),1)-0.5)),MIN(MIN(MOD(A507*Calculator!$C$20/(Calculator!$D$7*150),1),1-MOD(A507*Calculator!$C$20/(Calculator!$D$7*150),1)),ABS(MOD(A507*Calculator!$C$20/(Calculator!$D$7*150),1)-0.5)),IF(INT(2*A507*Calculator!$C$20/(Calculator!$D$7*150))&gt;INT(2*A507*Calculator!$B$20/(Calculator!$D$7*150)),0,1))),1)</f>
        <v>1</v>
      </c>
      <c r="K507" s="250" t="n">
        <f aca="false">IF(Calculator!$E$21="YES",IF(A507&lt;Calculator!$G$21,0,MIN(MIN(MIN(MOD(A507*Calculator!$B$21/(Calculator!$D$7*150),1),1-MOD(A507*Calculator!$B$21/(Calculator!$D$7*150),1)),ABS(MOD(A507*Calculator!$B$21/(Calculator!$D$7*150),1)-0.5)),MIN(MIN(MOD(A507*Calculator!$C$21/(Calculator!$D$7*150),1),1-MOD(A507*Calculator!$C$21/(Calculator!$D$7*150),1)),ABS(MOD(A507*Calculator!$C$21/(Calculator!$D$7*150),1)-0.5)),IF(INT(2*A507*Calculator!$C$21/(Calculator!$D$7*150))&gt;INT(2*A507*Calculator!$B$21/(Calculator!$D$7*150)),0,1))),1)</f>
        <v>1</v>
      </c>
      <c r="L507" s="250" t="n">
        <f aca="false">IF(Calculator!$E$22="YES",IF(A507&lt;Calculator!$G$22,0,MIN(MIN(MIN(MOD(A507*Calculator!$B$22/(Calculator!$D$7*150),1),1-MOD(A507*Calculator!$B$22/(Calculator!$D$7*150),1)),ABS(MOD(A507*Calculator!$B$22/(Calculator!$D$7*150),1)-0.5)),MIN(MIN(MOD(A507*Calculator!$C$22/(Calculator!$D$7*150),1),1-MOD(A507*Calculator!$C$22/(Calculator!$D$7*150),1)),ABS(MOD(A507*Calculator!$C$22/(Calculator!$D$7*150),1)-0.5)),IF(INT(2*A507*Calculator!$C$22/(Calculator!$D$7*150))&gt;INT(2*A507*Calculator!$B$22/(Calculator!$D$7*150)),0,1))),1)</f>
        <v>1</v>
      </c>
      <c r="M507" s="250" t="n">
        <f aca="false">MIN(B507:L507)</f>
        <v>0</v>
      </c>
      <c r="N507" s="250" t="n">
        <f aca="false">SUMPRODUCT(($M$7:$M$557&gt;M507)*1)+SUMPRODUCT(($M$7:$M$557=M507)*(ROW($M$7:$M$557)&lt;ROW(M507)))+1</f>
        <v>527</v>
      </c>
      <c r="O507" s="250" t="str">
        <f aca="false">IF(M507&gt;=0.13,"★★★ EXCELLENT",IF(M507&gt;=0.12,"★★  GOOD",IF(M507&gt;=0.07,"★  FAIR",IF(M507&gt;=0.025,"⚠  MARGINAL","✗  AVOID"))))</f>
        <v>✗  AVOID</v>
      </c>
    </row>
    <row r="508" customFormat="false" ht="15" hidden="false" customHeight="true" outlineLevel="0" collapsed="false">
      <c r="A508" s="251" t="n">
        <v>55.1</v>
      </c>
      <c r="B508" s="252" t="n">
        <f aca="false">IF(Calculator!$E$12="YES",IF(A508&lt;Calculator!$G$12,0,MIN(MIN(MIN(MOD(A508*Calculator!$B$12/(Calculator!$D$7*150),1),1-MOD(A508*Calculator!$B$12/(Calculator!$D$7*150),1)),ABS(MOD(A508*Calculator!$B$12/(Calculator!$D$7*150),1)-0.5)),MIN(MIN(MOD(A508*Calculator!$C$12/(Calculator!$D$7*150),1),1-MOD(A508*Calculator!$C$12/(Calculator!$D$7*150),1)),ABS(MOD(A508*Calculator!$C$12/(Calculator!$D$7*150),1)-0.5)),IF(INT(2*A508*Calculator!$C$12/(Calculator!$D$7*150))&gt;INT(2*A508*Calculator!$B$12/(Calculator!$D$7*150)),0,1))),1)</f>
        <v>1</v>
      </c>
      <c r="C508" s="252" t="n">
        <f aca="false">IF(Calculator!$E$13="YES",IF(A508&lt;Calculator!$G$13,0,MIN(MIN(MIN(MOD(A508*Calculator!$B$13/(Calculator!$D$7*150),1),1-MOD(A508*Calculator!$B$13/(Calculator!$D$7*150),1)),ABS(MOD(A508*Calculator!$B$13/(Calculator!$D$7*150),1)-0.5)),MIN(MIN(MOD(A508*Calculator!$C$13/(Calculator!$D$7*150),1),1-MOD(A508*Calculator!$C$13/(Calculator!$D$7*150),1)),ABS(MOD(A508*Calculator!$C$13/(Calculator!$D$7*150),1)-0.5)),IF(INT(2*A508*Calculator!$C$13/(Calculator!$D$7*150))&gt;INT(2*A508*Calculator!$B$13/(Calculator!$D$7*150)),0,1))),1)</f>
        <v>1</v>
      </c>
      <c r="D508" s="252" t="n">
        <f aca="false">IF(Calculator!$E$14="YES",IF(A508&lt;Calculator!$G$14,0,MIN(MIN(MIN(MOD(A508*Calculator!$B$14/(Calculator!$D$7*150),1),1-MOD(A508*Calculator!$B$14/(Calculator!$D$7*150),1)),ABS(MOD(A508*Calculator!$B$14/(Calculator!$D$7*150),1)-0.5)),MIN(MIN(MOD(A508*Calculator!$C$14/(Calculator!$D$7*150),1),1-MOD(A508*Calculator!$C$14/(Calculator!$D$7*150),1)),ABS(MOD(A508*Calculator!$C$14/(Calculator!$D$7*150),1)-0.5)),IF(INT(2*A508*Calculator!$C$14/(Calculator!$D$7*150))&gt;INT(2*A508*Calculator!$B$14/(Calculator!$D$7*150)),0,1))),1)</f>
        <v>1</v>
      </c>
      <c r="E508" s="252" t="n">
        <f aca="false">IF(Calculator!$E$15="YES",IF(A508&lt;Calculator!$G$15,0,MIN(MIN(MIN(MOD(A508*Calculator!$B$15/(Calculator!$D$7*150),1),1-MOD(A508*Calculator!$B$15/(Calculator!$D$7*150),1)),ABS(MOD(A508*Calculator!$B$15/(Calculator!$D$7*150),1)-0.5)),MIN(MIN(MOD(A508*Calculator!$C$15/(Calculator!$D$7*150),1),1-MOD(A508*Calculator!$C$15/(Calculator!$D$7*150),1)),ABS(MOD(A508*Calculator!$C$15/(Calculator!$D$7*150),1)-0.5)),IF(INT(2*A508*Calculator!$C$15/(Calculator!$D$7*150))&gt;INT(2*A508*Calculator!$B$15/(Calculator!$D$7*150)),0,1))),1)</f>
        <v>0.177333333333333</v>
      </c>
      <c r="F508" s="252" t="n">
        <f aca="false">IF(Calculator!$E$16="YES",IF(A508&lt;Calculator!$G$16,0,MIN(MIN(MIN(MOD(A508*Calculator!$B$16/(Calculator!$D$7*150),1),1-MOD(A508*Calculator!$B$16/(Calculator!$D$7*150),1)),ABS(MOD(A508*Calculator!$B$16/(Calculator!$D$7*150),1)-0.5)),MIN(MIN(MOD(A508*Calculator!$C$16/(Calculator!$D$7*150),1),1-MOD(A508*Calculator!$C$16/(Calculator!$D$7*150),1)),ABS(MOD(A508*Calculator!$C$16/(Calculator!$D$7*150),1)-0.5)),IF(INT(2*A508*Calculator!$C$16/(Calculator!$D$7*150))&gt;INT(2*A508*Calculator!$B$16/(Calculator!$D$7*150)),0,1))),1)</f>
        <v>1</v>
      </c>
      <c r="G508" s="252" t="n">
        <f aca="false">IF(Calculator!$E$17="YES",IF(A508&lt;Calculator!$G$17,0,MIN(MIN(MIN(MOD(A508*Calculator!$B$17/(Calculator!$D$7*150),1),1-MOD(A508*Calculator!$B$17/(Calculator!$D$7*150),1)),ABS(MOD(A508*Calculator!$B$17/(Calculator!$D$7*150),1)-0.5)),MIN(MIN(MOD(A508*Calculator!$C$17/(Calculator!$D$7*150),1),1-MOD(A508*Calculator!$C$17/(Calculator!$D$7*150),1)),ABS(MOD(A508*Calculator!$C$17/(Calculator!$D$7*150),1)-0.5)),IF(INT(2*A508*Calculator!$C$17/(Calculator!$D$7*150))&gt;INT(2*A508*Calculator!$B$17/(Calculator!$D$7*150)),0,1))),1)</f>
        <v>0</v>
      </c>
      <c r="H508" s="252" t="n">
        <f aca="false">IF(Calculator!$E$18="YES",IF(A508&lt;Calculator!$G$18,0,MIN(MIN(MIN(MOD(A508*Calculator!$B$18/(Calculator!$D$7*150),1),1-MOD(A508*Calculator!$B$18/(Calculator!$D$7*150),1)),ABS(MOD(A508*Calculator!$B$18/(Calculator!$D$7*150),1)-0.5)),MIN(MIN(MOD(A508*Calculator!$C$18/(Calculator!$D$7*150),1),1-MOD(A508*Calculator!$C$18/(Calculator!$D$7*150),1)),ABS(MOD(A508*Calculator!$C$18/(Calculator!$D$7*150),1)-0.5)),IF(INT(2*A508*Calculator!$C$18/(Calculator!$D$7*150))&gt;INT(2*A508*Calculator!$B$18/(Calculator!$D$7*150)),0,1))),1)</f>
        <v>1</v>
      </c>
      <c r="I508" s="252" t="n">
        <f aca="false">IF(Calculator!$E$19="YES",IF(A508&lt;Calculator!$G$19,0,MIN(MIN(MIN(MOD(A508*Calculator!$B$19/(Calculator!$D$7*150),1),1-MOD(A508*Calculator!$B$19/(Calculator!$D$7*150),1)),ABS(MOD(A508*Calculator!$B$19/(Calculator!$D$7*150),1)-0.5)),MIN(MIN(MOD(A508*Calculator!$C$19/(Calculator!$D$7*150),1),1-MOD(A508*Calculator!$C$19/(Calculator!$D$7*150),1)),ABS(MOD(A508*Calculator!$C$19/(Calculator!$D$7*150),1)-0.5)),IF(INT(2*A508*Calculator!$C$19/(Calculator!$D$7*150))&gt;INT(2*A508*Calculator!$B$19/(Calculator!$D$7*150)),0,1))),1)</f>
        <v>1</v>
      </c>
      <c r="J508" s="252" t="n">
        <f aca="false">IF(Calculator!$E$20="YES",IF(A508&lt;Calculator!$G$20,0,MIN(MIN(MIN(MOD(A508*Calculator!$B$20/(Calculator!$D$7*150),1),1-MOD(A508*Calculator!$B$20/(Calculator!$D$7*150),1)),ABS(MOD(A508*Calculator!$B$20/(Calculator!$D$7*150),1)-0.5)),MIN(MIN(MOD(A508*Calculator!$C$20/(Calculator!$D$7*150),1),1-MOD(A508*Calculator!$C$20/(Calculator!$D$7*150),1)),ABS(MOD(A508*Calculator!$C$20/(Calculator!$D$7*150),1)-0.5)),IF(INT(2*A508*Calculator!$C$20/(Calculator!$D$7*150))&gt;INT(2*A508*Calculator!$B$20/(Calculator!$D$7*150)),0,1))),1)</f>
        <v>1</v>
      </c>
      <c r="K508" s="252" t="n">
        <f aca="false">IF(Calculator!$E$21="YES",IF(A508&lt;Calculator!$G$21,0,MIN(MIN(MIN(MOD(A508*Calculator!$B$21/(Calculator!$D$7*150),1),1-MOD(A508*Calculator!$B$21/(Calculator!$D$7*150),1)),ABS(MOD(A508*Calculator!$B$21/(Calculator!$D$7*150),1)-0.5)),MIN(MIN(MOD(A508*Calculator!$C$21/(Calculator!$D$7*150),1),1-MOD(A508*Calculator!$C$21/(Calculator!$D$7*150),1)),ABS(MOD(A508*Calculator!$C$21/(Calculator!$D$7*150),1)-0.5)),IF(INT(2*A508*Calculator!$C$21/(Calculator!$D$7*150))&gt;INT(2*A508*Calculator!$B$21/(Calculator!$D$7*150)),0,1))),1)</f>
        <v>1</v>
      </c>
      <c r="L508" s="252" t="n">
        <f aca="false">IF(Calculator!$E$22="YES",IF(A508&lt;Calculator!$G$22,0,MIN(MIN(MIN(MOD(A508*Calculator!$B$22/(Calculator!$D$7*150),1),1-MOD(A508*Calculator!$B$22/(Calculator!$D$7*150),1)),ABS(MOD(A508*Calculator!$B$22/(Calculator!$D$7*150),1)-0.5)),MIN(MIN(MOD(A508*Calculator!$C$22/(Calculator!$D$7*150),1),1-MOD(A508*Calculator!$C$22/(Calculator!$D$7*150),1)),ABS(MOD(A508*Calculator!$C$22/(Calculator!$D$7*150),1)-0.5)),IF(INT(2*A508*Calculator!$C$22/(Calculator!$D$7*150))&gt;INT(2*A508*Calculator!$B$22/(Calculator!$D$7*150)),0,1))),1)</f>
        <v>1</v>
      </c>
      <c r="M508" s="252" t="n">
        <f aca="false">MIN(B508:L508)</f>
        <v>0</v>
      </c>
      <c r="N508" s="252" t="n">
        <f aca="false">SUMPRODUCT(($M$7:$M$557&gt;M508)*1)+SUMPRODUCT(($M$7:$M$557=M508)*(ROW($M$7:$M$557)&lt;ROW(M508)))+1</f>
        <v>528</v>
      </c>
      <c r="O508" s="252" t="str">
        <f aca="false">IF(M508&gt;=0.13,"★★★ EXCELLENT",IF(M508&gt;=0.12,"★★  GOOD",IF(M508&gt;=0.07,"★  FAIR",IF(M508&gt;=0.025,"⚠  MARGINAL","✗  AVOID"))))</f>
        <v>✗  AVOID</v>
      </c>
    </row>
    <row r="509" customFormat="false" ht="15" hidden="false" customHeight="true" outlineLevel="0" collapsed="false">
      <c r="A509" s="249" t="n">
        <v>55.2</v>
      </c>
      <c r="B509" s="250" t="n">
        <f aca="false">IF(Calculator!$E$12="YES",IF(A509&lt;Calculator!$G$12,0,MIN(MIN(MIN(MOD(A509*Calculator!$B$12/(Calculator!$D$7*150),1),1-MOD(A509*Calculator!$B$12/(Calculator!$D$7*150),1)),ABS(MOD(A509*Calculator!$B$12/(Calculator!$D$7*150),1)-0.5)),MIN(MIN(MOD(A509*Calculator!$C$12/(Calculator!$D$7*150),1),1-MOD(A509*Calculator!$C$12/(Calculator!$D$7*150),1)),ABS(MOD(A509*Calculator!$C$12/(Calculator!$D$7*150),1)-0.5)),IF(INT(2*A509*Calculator!$C$12/(Calculator!$D$7*150))&gt;INT(2*A509*Calculator!$B$12/(Calculator!$D$7*150)),0,1))),1)</f>
        <v>1</v>
      </c>
      <c r="C509" s="250" t="n">
        <f aca="false">IF(Calculator!$E$13="YES",IF(A509&lt;Calculator!$G$13,0,MIN(MIN(MIN(MOD(A509*Calculator!$B$13/(Calculator!$D$7*150),1),1-MOD(A509*Calculator!$B$13/(Calculator!$D$7*150),1)),ABS(MOD(A509*Calculator!$B$13/(Calculator!$D$7*150),1)-0.5)),MIN(MIN(MOD(A509*Calculator!$C$13/(Calculator!$D$7*150),1),1-MOD(A509*Calculator!$C$13/(Calculator!$D$7*150),1)),ABS(MOD(A509*Calculator!$C$13/(Calculator!$D$7*150),1)-0.5)),IF(INT(2*A509*Calculator!$C$13/(Calculator!$D$7*150))&gt;INT(2*A509*Calculator!$B$13/(Calculator!$D$7*150)),0,1))),1)</f>
        <v>1</v>
      </c>
      <c r="D509" s="250" t="n">
        <f aca="false">IF(Calculator!$E$14="YES",IF(A509&lt;Calculator!$G$14,0,MIN(MIN(MIN(MOD(A509*Calculator!$B$14/(Calculator!$D$7*150),1),1-MOD(A509*Calculator!$B$14/(Calculator!$D$7*150),1)),ABS(MOD(A509*Calculator!$B$14/(Calculator!$D$7*150),1)-0.5)),MIN(MIN(MOD(A509*Calculator!$C$14/(Calculator!$D$7*150),1),1-MOD(A509*Calculator!$C$14/(Calculator!$D$7*150),1)),ABS(MOD(A509*Calculator!$C$14/(Calculator!$D$7*150),1)-0.5)),IF(INT(2*A509*Calculator!$C$14/(Calculator!$D$7*150))&gt;INT(2*A509*Calculator!$B$14/(Calculator!$D$7*150)),0,1))),1)</f>
        <v>1</v>
      </c>
      <c r="E509" s="250" t="n">
        <f aca="false">IF(Calculator!$E$15="YES",IF(A509&lt;Calculator!$G$15,0,MIN(MIN(MIN(MOD(A509*Calculator!$B$15/(Calculator!$D$7*150),1),1-MOD(A509*Calculator!$B$15/(Calculator!$D$7*150),1)),ABS(MOD(A509*Calculator!$B$15/(Calculator!$D$7*150),1)-0.5)),MIN(MIN(MOD(A509*Calculator!$C$15/(Calculator!$D$7*150),1),1-MOD(A509*Calculator!$C$15/(Calculator!$D$7*150),1)),ABS(MOD(A509*Calculator!$C$15/(Calculator!$D$7*150),1)-0.5)),IF(INT(2*A509*Calculator!$C$15/(Calculator!$D$7*150))&gt;INT(2*A509*Calculator!$B$15/(Calculator!$D$7*150)),0,1))),1)</f>
        <v>0.172210526315789</v>
      </c>
      <c r="F509" s="250" t="n">
        <f aca="false">IF(Calculator!$E$16="YES",IF(A509&lt;Calculator!$G$16,0,MIN(MIN(MIN(MOD(A509*Calculator!$B$16/(Calculator!$D$7*150),1),1-MOD(A509*Calculator!$B$16/(Calculator!$D$7*150),1)),ABS(MOD(A509*Calculator!$B$16/(Calculator!$D$7*150),1)-0.5)),MIN(MIN(MOD(A509*Calculator!$C$16/(Calculator!$D$7*150),1),1-MOD(A509*Calculator!$C$16/(Calculator!$D$7*150),1)),ABS(MOD(A509*Calculator!$C$16/(Calculator!$D$7*150),1)-0.5)),IF(INT(2*A509*Calculator!$C$16/(Calculator!$D$7*150))&gt;INT(2*A509*Calculator!$B$16/(Calculator!$D$7*150)),0,1))),1)</f>
        <v>1</v>
      </c>
      <c r="G509" s="250" t="n">
        <f aca="false">IF(Calculator!$E$17="YES",IF(A509&lt;Calculator!$G$17,0,MIN(MIN(MIN(MOD(A509*Calculator!$B$17/(Calculator!$D$7*150),1),1-MOD(A509*Calculator!$B$17/(Calculator!$D$7*150),1)),ABS(MOD(A509*Calculator!$B$17/(Calculator!$D$7*150),1)-0.5)),MIN(MIN(MOD(A509*Calculator!$C$17/(Calculator!$D$7*150),1),1-MOD(A509*Calculator!$C$17/(Calculator!$D$7*150),1)),ABS(MOD(A509*Calculator!$C$17/(Calculator!$D$7*150),1)-0.5)),IF(INT(2*A509*Calculator!$C$17/(Calculator!$D$7*150))&gt;INT(2*A509*Calculator!$B$17/(Calculator!$D$7*150)),0,1))),1)</f>
        <v>0</v>
      </c>
      <c r="H509" s="250" t="n">
        <f aca="false">IF(Calculator!$E$18="YES",IF(A509&lt;Calculator!$G$18,0,MIN(MIN(MIN(MOD(A509*Calculator!$B$18/(Calculator!$D$7*150),1),1-MOD(A509*Calculator!$B$18/(Calculator!$D$7*150),1)),ABS(MOD(A509*Calculator!$B$18/(Calculator!$D$7*150),1)-0.5)),MIN(MIN(MOD(A509*Calculator!$C$18/(Calculator!$D$7*150),1),1-MOD(A509*Calculator!$C$18/(Calculator!$D$7*150),1)),ABS(MOD(A509*Calculator!$C$18/(Calculator!$D$7*150),1)-0.5)),IF(INT(2*A509*Calculator!$C$18/(Calculator!$D$7*150))&gt;INT(2*A509*Calculator!$B$18/(Calculator!$D$7*150)),0,1))),1)</f>
        <v>1</v>
      </c>
      <c r="I509" s="250" t="n">
        <f aca="false">IF(Calculator!$E$19="YES",IF(A509&lt;Calculator!$G$19,0,MIN(MIN(MIN(MOD(A509*Calculator!$B$19/(Calculator!$D$7*150),1),1-MOD(A509*Calculator!$B$19/(Calculator!$D$7*150),1)),ABS(MOD(A509*Calculator!$B$19/(Calculator!$D$7*150),1)-0.5)),MIN(MIN(MOD(A509*Calculator!$C$19/(Calculator!$D$7*150),1),1-MOD(A509*Calculator!$C$19/(Calculator!$D$7*150),1)),ABS(MOD(A509*Calculator!$C$19/(Calculator!$D$7*150),1)-0.5)),IF(INT(2*A509*Calculator!$C$19/(Calculator!$D$7*150))&gt;INT(2*A509*Calculator!$B$19/(Calculator!$D$7*150)),0,1))),1)</f>
        <v>1</v>
      </c>
      <c r="J509" s="250" t="n">
        <f aca="false">IF(Calculator!$E$20="YES",IF(A509&lt;Calculator!$G$20,0,MIN(MIN(MIN(MOD(A509*Calculator!$B$20/(Calculator!$D$7*150),1),1-MOD(A509*Calculator!$B$20/(Calculator!$D$7*150),1)),ABS(MOD(A509*Calculator!$B$20/(Calculator!$D$7*150),1)-0.5)),MIN(MIN(MOD(A509*Calculator!$C$20/(Calculator!$D$7*150),1),1-MOD(A509*Calculator!$C$20/(Calculator!$D$7*150),1)),ABS(MOD(A509*Calculator!$C$20/(Calculator!$D$7*150),1)-0.5)),IF(INT(2*A509*Calculator!$C$20/(Calculator!$D$7*150))&gt;INT(2*A509*Calculator!$B$20/(Calculator!$D$7*150)),0,1))),1)</f>
        <v>1</v>
      </c>
      <c r="K509" s="250" t="n">
        <f aca="false">IF(Calculator!$E$21="YES",IF(A509&lt;Calculator!$G$21,0,MIN(MIN(MIN(MOD(A509*Calculator!$B$21/(Calculator!$D$7*150),1),1-MOD(A509*Calculator!$B$21/(Calculator!$D$7*150),1)),ABS(MOD(A509*Calculator!$B$21/(Calculator!$D$7*150),1)-0.5)),MIN(MIN(MOD(A509*Calculator!$C$21/(Calculator!$D$7*150),1),1-MOD(A509*Calculator!$C$21/(Calculator!$D$7*150),1)),ABS(MOD(A509*Calculator!$C$21/(Calculator!$D$7*150),1)-0.5)),IF(INT(2*A509*Calculator!$C$21/(Calculator!$D$7*150))&gt;INT(2*A509*Calculator!$B$21/(Calculator!$D$7*150)),0,1))),1)</f>
        <v>1</v>
      </c>
      <c r="L509" s="250" t="n">
        <f aca="false">IF(Calculator!$E$22="YES",IF(A509&lt;Calculator!$G$22,0,MIN(MIN(MIN(MOD(A509*Calculator!$B$22/(Calculator!$D$7*150),1),1-MOD(A509*Calculator!$B$22/(Calculator!$D$7*150),1)),ABS(MOD(A509*Calculator!$B$22/(Calculator!$D$7*150),1)-0.5)),MIN(MIN(MOD(A509*Calculator!$C$22/(Calculator!$D$7*150),1),1-MOD(A509*Calculator!$C$22/(Calculator!$D$7*150),1)),ABS(MOD(A509*Calculator!$C$22/(Calculator!$D$7*150),1)-0.5)),IF(INT(2*A509*Calculator!$C$22/(Calculator!$D$7*150))&gt;INT(2*A509*Calculator!$B$22/(Calculator!$D$7*150)),0,1))),1)</f>
        <v>1</v>
      </c>
      <c r="M509" s="250" t="n">
        <f aca="false">MIN(B509:L509)</f>
        <v>0</v>
      </c>
      <c r="N509" s="250" t="n">
        <f aca="false">SUMPRODUCT(($M$7:$M$557&gt;M509)*1)+SUMPRODUCT(($M$7:$M$557=M509)*(ROW($M$7:$M$557)&lt;ROW(M509)))+1</f>
        <v>529</v>
      </c>
      <c r="O509" s="250" t="str">
        <f aca="false">IF(M509&gt;=0.13,"★★★ EXCELLENT",IF(M509&gt;=0.12,"★★  GOOD",IF(M509&gt;=0.07,"★  FAIR",IF(M509&gt;=0.025,"⚠  MARGINAL","✗  AVOID"))))</f>
        <v>✗  AVOID</v>
      </c>
    </row>
    <row r="510" customFormat="false" ht="15" hidden="false" customHeight="true" outlineLevel="0" collapsed="false">
      <c r="A510" s="251" t="n">
        <v>55.3</v>
      </c>
      <c r="B510" s="252" t="n">
        <f aca="false">IF(Calculator!$E$12="YES",IF(A510&lt;Calculator!$G$12,0,MIN(MIN(MIN(MOD(A510*Calculator!$B$12/(Calculator!$D$7*150),1),1-MOD(A510*Calculator!$B$12/(Calculator!$D$7*150),1)),ABS(MOD(A510*Calculator!$B$12/(Calculator!$D$7*150),1)-0.5)),MIN(MIN(MOD(A510*Calculator!$C$12/(Calculator!$D$7*150),1),1-MOD(A510*Calculator!$C$12/(Calculator!$D$7*150),1)),ABS(MOD(A510*Calculator!$C$12/(Calculator!$D$7*150),1)-0.5)),IF(INT(2*A510*Calculator!$C$12/(Calculator!$D$7*150))&gt;INT(2*A510*Calculator!$B$12/(Calculator!$D$7*150)),0,1))),1)</f>
        <v>1</v>
      </c>
      <c r="C510" s="252" t="n">
        <f aca="false">IF(Calculator!$E$13="YES",IF(A510&lt;Calculator!$G$13,0,MIN(MIN(MIN(MOD(A510*Calculator!$B$13/(Calculator!$D$7*150),1),1-MOD(A510*Calculator!$B$13/(Calculator!$D$7*150),1)),ABS(MOD(A510*Calculator!$B$13/(Calculator!$D$7*150),1)-0.5)),MIN(MIN(MOD(A510*Calculator!$C$13/(Calculator!$D$7*150),1),1-MOD(A510*Calculator!$C$13/(Calculator!$D$7*150),1)),ABS(MOD(A510*Calculator!$C$13/(Calculator!$D$7*150),1)-0.5)),IF(INT(2*A510*Calculator!$C$13/(Calculator!$D$7*150))&gt;INT(2*A510*Calculator!$B$13/(Calculator!$D$7*150)),0,1))),1)</f>
        <v>1</v>
      </c>
      <c r="D510" s="252" t="n">
        <f aca="false">IF(Calculator!$E$14="YES",IF(A510&lt;Calculator!$G$14,0,MIN(MIN(MIN(MOD(A510*Calculator!$B$14/(Calculator!$D$7*150),1),1-MOD(A510*Calculator!$B$14/(Calculator!$D$7*150),1)),ABS(MOD(A510*Calculator!$B$14/(Calculator!$D$7*150),1)-0.5)),MIN(MIN(MOD(A510*Calculator!$C$14/(Calculator!$D$7*150),1),1-MOD(A510*Calculator!$C$14/(Calculator!$D$7*150),1)),ABS(MOD(A510*Calculator!$C$14/(Calculator!$D$7*150),1)-0.5)),IF(INT(2*A510*Calculator!$C$14/(Calculator!$D$7*150))&gt;INT(2*A510*Calculator!$B$14/(Calculator!$D$7*150)),0,1))),1)</f>
        <v>1</v>
      </c>
      <c r="E510" s="252" t="n">
        <f aca="false">IF(Calculator!$E$15="YES",IF(A510&lt;Calculator!$G$15,0,MIN(MIN(MIN(MOD(A510*Calculator!$B$15/(Calculator!$D$7*150),1),1-MOD(A510*Calculator!$B$15/(Calculator!$D$7*150),1)),ABS(MOD(A510*Calculator!$B$15/(Calculator!$D$7*150),1)-0.5)),MIN(MIN(MOD(A510*Calculator!$C$15/(Calculator!$D$7*150),1),1-MOD(A510*Calculator!$C$15/(Calculator!$D$7*150),1)),ABS(MOD(A510*Calculator!$C$15/(Calculator!$D$7*150),1)-0.5)),IF(INT(2*A510*Calculator!$C$15/(Calculator!$D$7*150))&gt;INT(2*A510*Calculator!$B$15/(Calculator!$D$7*150)),0,1))),1)</f>
        <v>0.167087719298246</v>
      </c>
      <c r="F510" s="252" t="n">
        <f aca="false">IF(Calculator!$E$16="YES",IF(A510&lt;Calculator!$G$16,0,MIN(MIN(MIN(MOD(A510*Calculator!$B$16/(Calculator!$D$7*150),1),1-MOD(A510*Calculator!$B$16/(Calculator!$D$7*150),1)),ABS(MOD(A510*Calculator!$B$16/(Calculator!$D$7*150),1)-0.5)),MIN(MIN(MOD(A510*Calculator!$C$16/(Calculator!$D$7*150),1),1-MOD(A510*Calculator!$C$16/(Calculator!$D$7*150),1)),ABS(MOD(A510*Calculator!$C$16/(Calculator!$D$7*150),1)-0.5)),IF(INT(2*A510*Calculator!$C$16/(Calculator!$D$7*150))&gt;INT(2*A510*Calculator!$B$16/(Calculator!$D$7*150)),0,1))),1)</f>
        <v>1</v>
      </c>
      <c r="G510" s="252" t="n">
        <f aca="false">IF(Calculator!$E$17="YES",IF(A510&lt;Calculator!$G$17,0,MIN(MIN(MIN(MOD(A510*Calculator!$B$17/(Calculator!$D$7*150),1),1-MOD(A510*Calculator!$B$17/(Calculator!$D$7*150),1)),ABS(MOD(A510*Calculator!$B$17/(Calculator!$D$7*150),1)-0.5)),MIN(MIN(MOD(A510*Calculator!$C$17/(Calculator!$D$7*150),1),1-MOD(A510*Calculator!$C$17/(Calculator!$D$7*150),1)),ABS(MOD(A510*Calculator!$C$17/(Calculator!$D$7*150),1)-0.5)),IF(INT(2*A510*Calculator!$C$17/(Calculator!$D$7*150))&gt;INT(2*A510*Calculator!$B$17/(Calculator!$D$7*150)),0,1))),1)</f>
        <v>0</v>
      </c>
      <c r="H510" s="252" t="n">
        <f aca="false">IF(Calculator!$E$18="YES",IF(A510&lt;Calculator!$G$18,0,MIN(MIN(MIN(MOD(A510*Calculator!$B$18/(Calculator!$D$7*150),1),1-MOD(A510*Calculator!$B$18/(Calculator!$D$7*150),1)),ABS(MOD(A510*Calculator!$B$18/(Calculator!$D$7*150),1)-0.5)),MIN(MIN(MOD(A510*Calculator!$C$18/(Calculator!$D$7*150),1),1-MOD(A510*Calculator!$C$18/(Calculator!$D$7*150),1)),ABS(MOD(A510*Calculator!$C$18/(Calculator!$D$7*150),1)-0.5)),IF(INT(2*A510*Calculator!$C$18/(Calculator!$D$7*150))&gt;INT(2*A510*Calculator!$B$18/(Calculator!$D$7*150)),0,1))),1)</f>
        <v>1</v>
      </c>
      <c r="I510" s="252" t="n">
        <f aca="false">IF(Calculator!$E$19="YES",IF(A510&lt;Calculator!$G$19,0,MIN(MIN(MIN(MOD(A510*Calculator!$B$19/(Calculator!$D$7*150),1),1-MOD(A510*Calculator!$B$19/(Calculator!$D$7*150),1)),ABS(MOD(A510*Calculator!$B$19/(Calculator!$D$7*150),1)-0.5)),MIN(MIN(MOD(A510*Calculator!$C$19/(Calculator!$D$7*150),1),1-MOD(A510*Calculator!$C$19/(Calculator!$D$7*150),1)),ABS(MOD(A510*Calculator!$C$19/(Calculator!$D$7*150),1)-0.5)),IF(INT(2*A510*Calculator!$C$19/(Calculator!$D$7*150))&gt;INT(2*A510*Calculator!$B$19/(Calculator!$D$7*150)),0,1))),1)</f>
        <v>1</v>
      </c>
      <c r="J510" s="252" t="n">
        <f aca="false">IF(Calculator!$E$20="YES",IF(A510&lt;Calculator!$G$20,0,MIN(MIN(MIN(MOD(A510*Calculator!$B$20/(Calculator!$D$7*150),1),1-MOD(A510*Calculator!$B$20/(Calculator!$D$7*150),1)),ABS(MOD(A510*Calculator!$B$20/(Calculator!$D$7*150),1)-0.5)),MIN(MIN(MOD(A510*Calculator!$C$20/(Calculator!$D$7*150),1),1-MOD(A510*Calculator!$C$20/(Calculator!$D$7*150),1)),ABS(MOD(A510*Calculator!$C$20/(Calculator!$D$7*150),1)-0.5)),IF(INT(2*A510*Calculator!$C$20/(Calculator!$D$7*150))&gt;INT(2*A510*Calculator!$B$20/(Calculator!$D$7*150)),0,1))),1)</f>
        <v>1</v>
      </c>
      <c r="K510" s="252" t="n">
        <f aca="false">IF(Calculator!$E$21="YES",IF(A510&lt;Calculator!$G$21,0,MIN(MIN(MIN(MOD(A510*Calculator!$B$21/(Calculator!$D$7*150),1),1-MOD(A510*Calculator!$B$21/(Calculator!$D$7*150),1)),ABS(MOD(A510*Calculator!$B$21/(Calculator!$D$7*150),1)-0.5)),MIN(MIN(MOD(A510*Calculator!$C$21/(Calculator!$D$7*150),1),1-MOD(A510*Calculator!$C$21/(Calculator!$D$7*150),1)),ABS(MOD(A510*Calculator!$C$21/(Calculator!$D$7*150),1)-0.5)),IF(INT(2*A510*Calculator!$C$21/(Calculator!$D$7*150))&gt;INT(2*A510*Calculator!$B$21/(Calculator!$D$7*150)),0,1))),1)</f>
        <v>1</v>
      </c>
      <c r="L510" s="252" t="n">
        <f aca="false">IF(Calculator!$E$22="YES",IF(A510&lt;Calculator!$G$22,0,MIN(MIN(MIN(MOD(A510*Calculator!$B$22/(Calculator!$D$7*150),1),1-MOD(A510*Calculator!$B$22/(Calculator!$D$7*150),1)),ABS(MOD(A510*Calculator!$B$22/(Calculator!$D$7*150),1)-0.5)),MIN(MIN(MOD(A510*Calculator!$C$22/(Calculator!$D$7*150),1),1-MOD(A510*Calculator!$C$22/(Calculator!$D$7*150),1)),ABS(MOD(A510*Calculator!$C$22/(Calculator!$D$7*150),1)-0.5)),IF(INT(2*A510*Calculator!$C$22/(Calculator!$D$7*150))&gt;INT(2*A510*Calculator!$B$22/(Calculator!$D$7*150)),0,1))),1)</f>
        <v>1</v>
      </c>
      <c r="M510" s="252" t="n">
        <f aca="false">MIN(B510:L510)</f>
        <v>0</v>
      </c>
      <c r="N510" s="252" t="n">
        <f aca="false">SUMPRODUCT(($M$7:$M$557&gt;M510)*1)+SUMPRODUCT(($M$7:$M$557=M510)*(ROW($M$7:$M$557)&lt;ROW(M510)))+1</f>
        <v>530</v>
      </c>
      <c r="O510" s="252" t="str">
        <f aca="false">IF(M510&gt;=0.13,"★★★ EXCELLENT",IF(M510&gt;=0.12,"★★  GOOD",IF(M510&gt;=0.07,"★  FAIR",IF(M510&gt;=0.025,"⚠  MARGINAL","✗  AVOID"))))</f>
        <v>✗  AVOID</v>
      </c>
    </row>
    <row r="511" customFormat="false" ht="15" hidden="false" customHeight="true" outlineLevel="0" collapsed="false">
      <c r="A511" s="249" t="n">
        <v>55.4</v>
      </c>
      <c r="B511" s="250" t="n">
        <f aca="false">IF(Calculator!$E$12="YES",IF(A511&lt;Calculator!$G$12,0,MIN(MIN(MIN(MOD(A511*Calculator!$B$12/(Calculator!$D$7*150),1),1-MOD(A511*Calculator!$B$12/(Calculator!$D$7*150),1)),ABS(MOD(A511*Calculator!$B$12/(Calculator!$D$7*150),1)-0.5)),MIN(MIN(MOD(A511*Calculator!$C$12/(Calculator!$D$7*150),1),1-MOD(A511*Calculator!$C$12/(Calculator!$D$7*150),1)),ABS(MOD(A511*Calculator!$C$12/(Calculator!$D$7*150),1)-0.5)),IF(INT(2*A511*Calculator!$C$12/(Calculator!$D$7*150))&gt;INT(2*A511*Calculator!$B$12/(Calculator!$D$7*150)),0,1))),1)</f>
        <v>1</v>
      </c>
      <c r="C511" s="250" t="n">
        <f aca="false">IF(Calculator!$E$13="YES",IF(A511&lt;Calculator!$G$13,0,MIN(MIN(MIN(MOD(A511*Calculator!$B$13/(Calculator!$D$7*150),1),1-MOD(A511*Calculator!$B$13/(Calculator!$D$7*150),1)),ABS(MOD(A511*Calculator!$B$13/(Calculator!$D$7*150),1)-0.5)),MIN(MIN(MOD(A511*Calculator!$C$13/(Calculator!$D$7*150),1),1-MOD(A511*Calculator!$C$13/(Calculator!$D$7*150),1)),ABS(MOD(A511*Calculator!$C$13/(Calculator!$D$7*150),1)-0.5)),IF(INT(2*A511*Calculator!$C$13/(Calculator!$D$7*150))&gt;INT(2*A511*Calculator!$B$13/(Calculator!$D$7*150)),0,1))),1)</f>
        <v>1</v>
      </c>
      <c r="D511" s="250" t="n">
        <f aca="false">IF(Calculator!$E$14="YES",IF(A511&lt;Calculator!$G$14,0,MIN(MIN(MIN(MOD(A511*Calculator!$B$14/(Calculator!$D$7*150),1),1-MOD(A511*Calculator!$B$14/(Calculator!$D$7*150),1)),ABS(MOD(A511*Calculator!$B$14/(Calculator!$D$7*150),1)-0.5)),MIN(MIN(MOD(A511*Calculator!$C$14/(Calculator!$D$7*150),1),1-MOD(A511*Calculator!$C$14/(Calculator!$D$7*150),1)),ABS(MOD(A511*Calculator!$C$14/(Calculator!$D$7*150),1)-0.5)),IF(INT(2*A511*Calculator!$C$14/(Calculator!$D$7*150))&gt;INT(2*A511*Calculator!$B$14/(Calculator!$D$7*150)),0,1))),1)</f>
        <v>1</v>
      </c>
      <c r="E511" s="250" t="n">
        <f aca="false">IF(Calculator!$E$15="YES",IF(A511&lt;Calculator!$G$15,0,MIN(MIN(MIN(MOD(A511*Calculator!$B$15/(Calculator!$D$7*150),1),1-MOD(A511*Calculator!$B$15/(Calculator!$D$7*150),1)),ABS(MOD(A511*Calculator!$B$15/(Calculator!$D$7*150),1)-0.5)),MIN(MIN(MOD(A511*Calculator!$C$15/(Calculator!$D$7*150),1),1-MOD(A511*Calculator!$C$15/(Calculator!$D$7*150),1)),ABS(MOD(A511*Calculator!$C$15/(Calculator!$D$7*150),1)-0.5)),IF(INT(2*A511*Calculator!$C$15/(Calculator!$D$7*150))&gt;INT(2*A511*Calculator!$B$15/(Calculator!$D$7*150)),0,1))),1)</f>
        <v>0.161964912280702</v>
      </c>
      <c r="F511" s="250" t="n">
        <f aca="false">IF(Calculator!$E$16="YES",IF(A511&lt;Calculator!$G$16,0,MIN(MIN(MIN(MOD(A511*Calculator!$B$16/(Calculator!$D$7*150),1),1-MOD(A511*Calculator!$B$16/(Calculator!$D$7*150),1)),ABS(MOD(A511*Calculator!$B$16/(Calculator!$D$7*150),1)-0.5)),MIN(MIN(MOD(A511*Calculator!$C$16/(Calculator!$D$7*150),1),1-MOD(A511*Calculator!$C$16/(Calculator!$D$7*150),1)),ABS(MOD(A511*Calculator!$C$16/(Calculator!$D$7*150),1)-0.5)),IF(INT(2*A511*Calculator!$C$16/(Calculator!$D$7*150))&gt;INT(2*A511*Calculator!$B$16/(Calculator!$D$7*150)),0,1))),1)</f>
        <v>1</v>
      </c>
      <c r="G511" s="250" t="n">
        <f aca="false">IF(Calculator!$E$17="YES",IF(A511&lt;Calculator!$G$17,0,MIN(MIN(MIN(MOD(A511*Calculator!$B$17/(Calculator!$D$7*150),1),1-MOD(A511*Calculator!$B$17/(Calculator!$D$7*150),1)),ABS(MOD(A511*Calculator!$B$17/(Calculator!$D$7*150),1)-0.5)),MIN(MIN(MOD(A511*Calculator!$C$17/(Calculator!$D$7*150),1),1-MOD(A511*Calculator!$C$17/(Calculator!$D$7*150),1)),ABS(MOD(A511*Calculator!$C$17/(Calculator!$D$7*150),1)-0.5)),IF(INT(2*A511*Calculator!$C$17/(Calculator!$D$7*150))&gt;INT(2*A511*Calculator!$B$17/(Calculator!$D$7*150)),0,1))),1)</f>
        <v>0</v>
      </c>
      <c r="H511" s="250" t="n">
        <f aca="false">IF(Calculator!$E$18="YES",IF(A511&lt;Calculator!$G$18,0,MIN(MIN(MIN(MOD(A511*Calculator!$B$18/(Calculator!$D$7*150),1),1-MOD(A511*Calculator!$B$18/(Calculator!$D$7*150),1)),ABS(MOD(A511*Calculator!$B$18/(Calculator!$D$7*150),1)-0.5)),MIN(MIN(MOD(A511*Calculator!$C$18/(Calculator!$D$7*150),1),1-MOD(A511*Calculator!$C$18/(Calculator!$D$7*150),1)),ABS(MOD(A511*Calculator!$C$18/(Calculator!$D$7*150),1)-0.5)),IF(INT(2*A511*Calculator!$C$18/(Calculator!$D$7*150))&gt;INT(2*A511*Calculator!$B$18/(Calculator!$D$7*150)),0,1))),1)</f>
        <v>1</v>
      </c>
      <c r="I511" s="250" t="n">
        <f aca="false">IF(Calculator!$E$19="YES",IF(A511&lt;Calculator!$G$19,0,MIN(MIN(MIN(MOD(A511*Calculator!$B$19/(Calculator!$D$7*150),1),1-MOD(A511*Calculator!$B$19/(Calculator!$D$7*150),1)),ABS(MOD(A511*Calculator!$B$19/(Calculator!$D$7*150),1)-0.5)),MIN(MIN(MOD(A511*Calculator!$C$19/(Calculator!$D$7*150),1),1-MOD(A511*Calculator!$C$19/(Calculator!$D$7*150),1)),ABS(MOD(A511*Calculator!$C$19/(Calculator!$D$7*150),1)-0.5)),IF(INT(2*A511*Calculator!$C$19/(Calculator!$D$7*150))&gt;INT(2*A511*Calculator!$B$19/(Calculator!$D$7*150)),0,1))),1)</f>
        <v>1</v>
      </c>
      <c r="J511" s="250" t="n">
        <f aca="false">IF(Calculator!$E$20="YES",IF(A511&lt;Calculator!$G$20,0,MIN(MIN(MIN(MOD(A511*Calculator!$B$20/(Calculator!$D$7*150),1),1-MOD(A511*Calculator!$B$20/(Calculator!$D$7*150),1)),ABS(MOD(A511*Calculator!$B$20/(Calculator!$D$7*150),1)-0.5)),MIN(MIN(MOD(A511*Calculator!$C$20/(Calculator!$D$7*150),1),1-MOD(A511*Calculator!$C$20/(Calculator!$D$7*150),1)),ABS(MOD(A511*Calculator!$C$20/(Calculator!$D$7*150),1)-0.5)),IF(INT(2*A511*Calculator!$C$20/(Calculator!$D$7*150))&gt;INT(2*A511*Calculator!$B$20/(Calculator!$D$7*150)),0,1))),1)</f>
        <v>1</v>
      </c>
      <c r="K511" s="250" t="n">
        <f aca="false">IF(Calculator!$E$21="YES",IF(A511&lt;Calculator!$G$21,0,MIN(MIN(MIN(MOD(A511*Calculator!$B$21/(Calculator!$D$7*150),1),1-MOD(A511*Calculator!$B$21/(Calculator!$D$7*150),1)),ABS(MOD(A511*Calculator!$B$21/(Calculator!$D$7*150),1)-0.5)),MIN(MIN(MOD(A511*Calculator!$C$21/(Calculator!$D$7*150),1),1-MOD(A511*Calculator!$C$21/(Calculator!$D$7*150),1)),ABS(MOD(A511*Calculator!$C$21/(Calculator!$D$7*150),1)-0.5)),IF(INT(2*A511*Calculator!$C$21/(Calculator!$D$7*150))&gt;INT(2*A511*Calculator!$B$21/(Calculator!$D$7*150)),0,1))),1)</f>
        <v>1</v>
      </c>
      <c r="L511" s="250" t="n">
        <f aca="false">IF(Calculator!$E$22="YES",IF(A511&lt;Calculator!$G$22,0,MIN(MIN(MIN(MOD(A511*Calculator!$B$22/(Calculator!$D$7*150),1),1-MOD(A511*Calculator!$B$22/(Calculator!$D$7*150),1)),ABS(MOD(A511*Calculator!$B$22/(Calculator!$D$7*150),1)-0.5)),MIN(MIN(MOD(A511*Calculator!$C$22/(Calculator!$D$7*150),1),1-MOD(A511*Calculator!$C$22/(Calculator!$D$7*150),1)),ABS(MOD(A511*Calculator!$C$22/(Calculator!$D$7*150),1)-0.5)),IF(INT(2*A511*Calculator!$C$22/(Calculator!$D$7*150))&gt;INT(2*A511*Calculator!$B$22/(Calculator!$D$7*150)),0,1))),1)</f>
        <v>1</v>
      </c>
      <c r="M511" s="250" t="n">
        <f aca="false">MIN(B511:L511)</f>
        <v>0</v>
      </c>
      <c r="N511" s="250" t="n">
        <f aca="false">SUMPRODUCT(($M$7:$M$557&gt;M511)*1)+SUMPRODUCT(($M$7:$M$557=M511)*(ROW($M$7:$M$557)&lt;ROW(M511)))+1</f>
        <v>531</v>
      </c>
      <c r="O511" s="250" t="str">
        <f aca="false">IF(M511&gt;=0.13,"★★★ EXCELLENT",IF(M511&gt;=0.12,"★★  GOOD",IF(M511&gt;=0.07,"★  FAIR",IF(M511&gt;=0.025,"⚠  MARGINAL","✗  AVOID"))))</f>
        <v>✗  AVOID</v>
      </c>
    </row>
    <row r="512" customFormat="false" ht="15" hidden="false" customHeight="true" outlineLevel="0" collapsed="false">
      <c r="A512" s="251" t="n">
        <v>55.5</v>
      </c>
      <c r="B512" s="252" t="n">
        <f aca="false">IF(Calculator!$E$12="YES",IF(A512&lt;Calculator!$G$12,0,MIN(MIN(MIN(MOD(A512*Calculator!$B$12/(Calculator!$D$7*150),1),1-MOD(A512*Calculator!$B$12/(Calculator!$D$7*150),1)),ABS(MOD(A512*Calculator!$B$12/(Calculator!$D$7*150),1)-0.5)),MIN(MIN(MOD(A512*Calculator!$C$12/(Calculator!$D$7*150),1),1-MOD(A512*Calculator!$C$12/(Calculator!$D$7*150),1)),ABS(MOD(A512*Calculator!$C$12/(Calculator!$D$7*150),1)-0.5)),IF(INT(2*A512*Calculator!$C$12/(Calculator!$D$7*150))&gt;INT(2*A512*Calculator!$B$12/(Calculator!$D$7*150)),0,1))),1)</f>
        <v>1</v>
      </c>
      <c r="C512" s="252" t="n">
        <f aca="false">IF(Calculator!$E$13="YES",IF(A512&lt;Calculator!$G$13,0,MIN(MIN(MIN(MOD(A512*Calculator!$B$13/(Calculator!$D$7*150),1),1-MOD(A512*Calculator!$B$13/(Calculator!$D$7*150),1)),ABS(MOD(A512*Calculator!$B$13/(Calculator!$D$7*150),1)-0.5)),MIN(MIN(MOD(A512*Calculator!$C$13/(Calculator!$D$7*150),1),1-MOD(A512*Calculator!$C$13/(Calculator!$D$7*150),1)),ABS(MOD(A512*Calculator!$C$13/(Calculator!$D$7*150),1)-0.5)),IF(INT(2*A512*Calculator!$C$13/(Calculator!$D$7*150))&gt;INT(2*A512*Calculator!$B$13/(Calculator!$D$7*150)),0,1))),1)</f>
        <v>1</v>
      </c>
      <c r="D512" s="252" t="n">
        <f aca="false">IF(Calculator!$E$14="YES",IF(A512&lt;Calculator!$G$14,0,MIN(MIN(MIN(MOD(A512*Calculator!$B$14/(Calculator!$D$7*150),1),1-MOD(A512*Calculator!$B$14/(Calculator!$D$7*150),1)),ABS(MOD(A512*Calculator!$B$14/(Calculator!$D$7*150),1)-0.5)),MIN(MIN(MOD(A512*Calculator!$C$14/(Calculator!$D$7*150),1),1-MOD(A512*Calculator!$C$14/(Calculator!$D$7*150),1)),ABS(MOD(A512*Calculator!$C$14/(Calculator!$D$7*150),1)-0.5)),IF(INT(2*A512*Calculator!$C$14/(Calculator!$D$7*150))&gt;INT(2*A512*Calculator!$B$14/(Calculator!$D$7*150)),0,1))),1)</f>
        <v>1</v>
      </c>
      <c r="E512" s="252" t="n">
        <f aca="false">IF(Calculator!$E$15="YES",IF(A512&lt;Calculator!$G$15,0,MIN(MIN(MIN(MOD(A512*Calculator!$B$15/(Calculator!$D$7*150),1),1-MOD(A512*Calculator!$B$15/(Calculator!$D$7*150),1)),ABS(MOD(A512*Calculator!$B$15/(Calculator!$D$7*150),1)-0.5)),MIN(MIN(MOD(A512*Calculator!$C$15/(Calculator!$D$7*150),1),1-MOD(A512*Calculator!$C$15/(Calculator!$D$7*150),1)),ABS(MOD(A512*Calculator!$C$15/(Calculator!$D$7*150),1)-0.5)),IF(INT(2*A512*Calculator!$C$15/(Calculator!$D$7*150))&gt;INT(2*A512*Calculator!$B$15/(Calculator!$D$7*150)),0,1))),1)</f>
        <v>0.156842105263158</v>
      </c>
      <c r="F512" s="252" t="n">
        <f aca="false">IF(Calculator!$E$16="YES",IF(A512&lt;Calculator!$G$16,0,MIN(MIN(MIN(MOD(A512*Calculator!$B$16/(Calculator!$D$7*150),1),1-MOD(A512*Calculator!$B$16/(Calculator!$D$7*150),1)),ABS(MOD(A512*Calculator!$B$16/(Calculator!$D$7*150),1)-0.5)),MIN(MIN(MOD(A512*Calculator!$C$16/(Calculator!$D$7*150),1),1-MOD(A512*Calculator!$C$16/(Calculator!$D$7*150),1)),ABS(MOD(A512*Calculator!$C$16/(Calculator!$D$7*150),1)-0.5)),IF(INT(2*A512*Calculator!$C$16/(Calculator!$D$7*150))&gt;INT(2*A512*Calculator!$B$16/(Calculator!$D$7*150)),0,1))),1)</f>
        <v>1</v>
      </c>
      <c r="G512" s="252" t="n">
        <f aca="false">IF(Calculator!$E$17="YES",IF(A512&lt;Calculator!$G$17,0,MIN(MIN(MIN(MOD(A512*Calculator!$B$17/(Calculator!$D$7*150),1),1-MOD(A512*Calculator!$B$17/(Calculator!$D$7*150),1)),ABS(MOD(A512*Calculator!$B$17/(Calculator!$D$7*150),1)-0.5)),MIN(MIN(MOD(A512*Calculator!$C$17/(Calculator!$D$7*150),1),1-MOD(A512*Calculator!$C$17/(Calculator!$D$7*150),1)),ABS(MOD(A512*Calculator!$C$17/(Calculator!$D$7*150),1)-0.5)),IF(INT(2*A512*Calculator!$C$17/(Calculator!$D$7*150))&gt;INT(2*A512*Calculator!$B$17/(Calculator!$D$7*150)),0,1))),1)</f>
        <v>0</v>
      </c>
      <c r="H512" s="252" t="n">
        <f aca="false">IF(Calculator!$E$18="YES",IF(A512&lt;Calculator!$G$18,0,MIN(MIN(MIN(MOD(A512*Calculator!$B$18/(Calculator!$D$7*150),1),1-MOD(A512*Calculator!$B$18/(Calculator!$D$7*150),1)),ABS(MOD(A512*Calculator!$B$18/(Calculator!$D$7*150),1)-0.5)),MIN(MIN(MOD(A512*Calculator!$C$18/(Calculator!$D$7*150),1),1-MOD(A512*Calculator!$C$18/(Calculator!$D$7*150),1)),ABS(MOD(A512*Calculator!$C$18/(Calculator!$D$7*150),1)-0.5)),IF(INT(2*A512*Calculator!$C$18/(Calculator!$D$7*150))&gt;INT(2*A512*Calculator!$B$18/(Calculator!$D$7*150)),0,1))),1)</f>
        <v>1</v>
      </c>
      <c r="I512" s="252" t="n">
        <f aca="false">IF(Calculator!$E$19="YES",IF(A512&lt;Calculator!$G$19,0,MIN(MIN(MIN(MOD(A512*Calculator!$B$19/(Calculator!$D$7*150),1),1-MOD(A512*Calculator!$B$19/(Calculator!$D$7*150),1)),ABS(MOD(A512*Calculator!$B$19/(Calculator!$D$7*150),1)-0.5)),MIN(MIN(MOD(A512*Calculator!$C$19/(Calculator!$D$7*150),1),1-MOD(A512*Calculator!$C$19/(Calculator!$D$7*150),1)),ABS(MOD(A512*Calculator!$C$19/(Calculator!$D$7*150),1)-0.5)),IF(INT(2*A512*Calculator!$C$19/(Calculator!$D$7*150))&gt;INT(2*A512*Calculator!$B$19/(Calculator!$D$7*150)),0,1))),1)</f>
        <v>1</v>
      </c>
      <c r="J512" s="252" t="n">
        <f aca="false">IF(Calculator!$E$20="YES",IF(A512&lt;Calculator!$G$20,0,MIN(MIN(MIN(MOD(A512*Calculator!$B$20/(Calculator!$D$7*150),1),1-MOD(A512*Calculator!$B$20/(Calculator!$D$7*150),1)),ABS(MOD(A512*Calculator!$B$20/(Calculator!$D$7*150),1)-0.5)),MIN(MIN(MOD(A512*Calculator!$C$20/(Calculator!$D$7*150),1),1-MOD(A512*Calculator!$C$20/(Calculator!$D$7*150),1)),ABS(MOD(A512*Calculator!$C$20/(Calculator!$D$7*150),1)-0.5)),IF(INT(2*A512*Calculator!$C$20/(Calculator!$D$7*150))&gt;INT(2*A512*Calculator!$B$20/(Calculator!$D$7*150)),0,1))),1)</f>
        <v>1</v>
      </c>
      <c r="K512" s="252" t="n">
        <f aca="false">IF(Calculator!$E$21="YES",IF(A512&lt;Calculator!$G$21,0,MIN(MIN(MIN(MOD(A512*Calculator!$B$21/(Calculator!$D$7*150),1),1-MOD(A512*Calculator!$B$21/(Calculator!$D$7*150),1)),ABS(MOD(A512*Calculator!$B$21/(Calculator!$D$7*150),1)-0.5)),MIN(MIN(MOD(A512*Calculator!$C$21/(Calculator!$D$7*150),1),1-MOD(A512*Calculator!$C$21/(Calculator!$D$7*150),1)),ABS(MOD(A512*Calculator!$C$21/(Calculator!$D$7*150),1)-0.5)),IF(INT(2*A512*Calculator!$C$21/(Calculator!$D$7*150))&gt;INT(2*A512*Calculator!$B$21/(Calculator!$D$7*150)),0,1))),1)</f>
        <v>1</v>
      </c>
      <c r="L512" s="252" t="n">
        <f aca="false">IF(Calculator!$E$22="YES",IF(A512&lt;Calculator!$G$22,0,MIN(MIN(MIN(MOD(A512*Calculator!$B$22/(Calculator!$D$7*150),1),1-MOD(A512*Calculator!$B$22/(Calculator!$D$7*150),1)),ABS(MOD(A512*Calculator!$B$22/(Calculator!$D$7*150),1)-0.5)),MIN(MIN(MOD(A512*Calculator!$C$22/(Calculator!$D$7*150),1),1-MOD(A512*Calculator!$C$22/(Calculator!$D$7*150),1)),ABS(MOD(A512*Calculator!$C$22/(Calculator!$D$7*150),1)-0.5)),IF(INT(2*A512*Calculator!$C$22/(Calculator!$D$7*150))&gt;INT(2*A512*Calculator!$B$22/(Calculator!$D$7*150)),0,1))),1)</f>
        <v>1</v>
      </c>
      <c r="M512" s="252" t="n">
        <f aca="false">MIN(B512:L512)</f>
        <v>0</v>
      </c>
      <c r="N512" s="252" t="n">
        <f aca="false">SUMPRODUCT(($M$7:$M$557&gt;M512)*1)+SUMPRODUCT(($M$7:$M$557=M512)*(ROW($M$7:$M$557)&lt;ROW(M512)))+1</f>
        <v>532</v>
      </c>
      <c r="O512" s="252" t="str">
        <f aca="false">IF(M512&gt;=0.13,"★★★ EXCELLENT",IF(M512&gt;=0.12,"★★  GOOD",IF(M512&gt;=0.07,"★  FAIR",IF(M512&gt;=0.025,"⚠  MARGINAL","✗  AVOID"))))</f>
        <v>✗  AVOID</v>
      </c>
    </row>
    <row r="513" customFormat="false" ht="15" hidden="false" customHeight="true" outlineLevel="0" collapsed="false">
      <c r="A513" s="249" t="n">
        <v>55.6</v>
      </c>
      <c r="B513" s="250" t="n">
        <f aca="false">IF(Calculator!$E$12="YES",IF(A513&lt;Calculator!$G$12,0,MIN(MIN(MIN(MOD(A513*Calculator!$B$12/(Calculator!$D$7*150),1),1-MOD(A513*Calculator!$B$12/(Calculator!$D$7*150),1)),ABS(MOD(A513*Calculator!$B$12/(Calculator!$D$7*150),1)-0.5)),MIN(MIN(MOD(A513*Calculator!$C$12/(Calculator!$D$7*150),1),1-MOD(A513*Calculator!$C$12/(Calculator!$D$7*150),1)),ABS(MOD(A513*Calculator!$C$12/(Calculator!$D$7*150),1)-0.5)),IF(INT(2*A513*Calculator!$C$12/(Calculator!$D$7*150))&gt;INT(2*A513*Calculator!$B$12/(Calculator!$D$7*150)),0,1))),1)</f>
        <v>1</v>
      </c>
      <c r="C513" s="250" t="n">
        <f aca="false">IF(Calculator!$E$13="YES",IF(A513&lt;Calculator!$G$13,0,MIN(MIN(MIN(MOD(A513*Calculator!$B$13/(Calculator!$D$7*150),1),1-MOD(A513*Calculator!$B$13/(Calculator!$D$7*150),1)),ABS(MOD(A513*Calculator!$B$13/(Calculator!$D$7*150),1)-0.5)),MIN(MIN(MOD(A513*Calculator!$C$13/(Calculator!$D$7*150),1),1-MOD(A513*Calculator!$C$13/(Calculator!$D$7*150),1)),ABS(MOD(A513*Calculator!$C$13/(Calculator!$D$7*150),1)-0.5)),IF(INT(2*A513*Calculator!$C$13/(Calculator!$D$7*150))&gt;INT(2*A513*Calculator!$B$13/(Calculator!$D$7*150)),0,1))),1)</f>
        <v>1</v>
      </c>
      <c r="D513" s="250" t="n">
        <f aca="false">IF(Calculator!$E$14="YES",IF(A513&lt;Calculator!$G$14,0,MIN(MIN(MIN(MOD(A513*Calculator!$B$14/(Calculator!$D$7*150),1),1-MOD(A513*Calculator!$B$14/(Calculator!$D$7*150),1)),ABS(MOD(A513*Calculator!$B$14/(Calculator!$D$7*150),1)-0.5)),MIN(MIN(MOD(A513*Calculator!$C$14/(Calculator!$D$7*150),1),1-MOD(A513*Calculator!$C$14/(Calculator!$D$7*150),1)),ABS(MOD(A513*Calculator!$C$14/(Calculator!$D$7*150),1)-0.5)),IF(INT(2*A513*Calculator!$C$14/(Calculator!$D$7*150))&gt;INT(2*A513*Calculator!$B$14/(Calculator!$D$7*150)),0,1))),1)</f>
        <v>1</v>
      </c>
      <c r="E513" s="250" t="n">
        <f aca="false">IF(Calculator!$E$15="YES",IF(A513&lt;Calculator!$G$15,0,MIN(MIN(MIN(MOD(A513*Calculator!$B$15/(Calculator!$D$7*150),1),1-MOD(A513*Calculator!$B$15/(Calculator!$D$7*150),1)),ABS(MOD(A513*Calculator!$B$15/(Calculator!$D$7*150),1)-0.5)),MIN(MIN(MOD(A513*Calculator!$C$15/(Calculator!$D$7*150),1),1-MOD(A513*Calculator!$C$15/(Calculator!$D$7*150),1)),ABS(MOD(A513*Calculator!$C$15/(Calculator!$D$7*150),1)-0.5)),IF(INT(2*A513*Calculator!$C$15/(Calculator!$D$7*150))&gt;INT(2*A513*Calculator!$B$15/(Calculator!$D$7*150)),0,1))),1)</f>
        <v>0.151719298245614</v>
      </c>
      <c r="F513" s="250" t="n">
        <f aca="false">IF(Calculator!$E$16="YES",IF(A513&lt;Calculator!$G$16,0,MIN(MIN(MIN(MOD(A513*Calculator!$B$16/(Calculator!$D$7*150),1),1-MOD(A513*Calculator!$B$16/(Calculator!$D$7*150),1)),ABS(MOD(A513*Calculator!$B$16/(Calculator!$D$7*150),1)-0.5)),MIN(MIN(MOD(A513*Calculator!$C$16/(Calculator!$D$7*150),1),1-MOD(A513*Calculator!$C$16/(Calculator!$D$7*150),1)),ABS(MOD(A513*Calculator!$C$16/(Calculator!$D$7*150),1)-0.5)),IF(INT(2*A513*Calculator!$C$16/(Calculator!$D$7*150))&gt;INT(2*A513*Calculator!$B$16/(Calculator!$D$7*150)),0,1))),1)</f>
        <v>1</v>
      </c>
      <c r="G513" s="250" t="n">
        <f aca="false">IF(Calculator!$E$17="YES",IF(A513&lt;Calculator!$G$17,0,MIN(MIN(MIN(MOD(A513*Calculator!$B$17/(Calculator!$D$7*150),1),1-MOD(A513*Calculator!$B$17/(Calculator!$D$7*150),1)),ABS(MOD(A513*Calculator!$B$17/(Calculator!$D$7*150),1)-0.5)),MIN(MIN(MOD(A513*Calculator!$C$17/(Calculator!$D$7*150),1),1-MOD(A513*Calculator!$C$17/(Calculator!$D$7*150),1)),ABS(MOD(A513*Calculator!$C$17/(Calculator!$D$7*150),1)-0.5)),IF(INT(2*A513*Calculator!$C$17/(Calculator!$D$7*150))&gt;INT(2*A513*Calculator!$B$17/(Calculator!$D$7*150)),0,1))),1)</f>
        <v>0</v>
      </c>
      <c r="H513" s="250" t="n">
        <f aca="false">IF(Calculator!$E$18="YES",IF(A513&lt;Calculator!$G$18,0,MIN(MIN(MIN(MOD(A513*Calculator!$B$18/(Calculator!$D$7*150),1),1-MOD(A513*Calculator!$B$18/(Calculator!$D$7*150),1)),ABS(MOD(A513*Calculator!$B$18/(Calculator!$D$7*150),1)-0.5)),MIN(MIN(MOD(A513*Calculator!$C$18/(Calculator!$D$7*150),1),1-MOD(A513*Calculator!$C$18/(Calculator!$D$7*150),1)),ABS(MOD(A513*Calculator!$C$18/(Calculator!$D$7*150),1)-0.5)),IF(INT(2*A513*Calculator!$C$18/(Calculator!$D$7*150))&gt;INT(2*A513*Calculator!$B$18/(Calculator!$D$7*150)),0,1))),1)</f>
        <v>1</v>
      </c>
      <c r="I513" s="250" t="n">
        <f aca="false">IF(Calculator!$E$19="YES",IF(A513&lt;Calculator!$G$19,0,MIN(MIN(MIN(MOD(A513*Calculator!$B$19/(Calculator!$D$7*150),1),1-MOD(A513*Calculator!$B$19/(Calculator!$D$7*150),1)),ABS(MOD(A513*Calculator!$B$19/(Calculator!$D$7*150),1)-0.5)),MIN(MIN(MOD(A513*Calculator!$C$19/(Calculator!$D$7*150),1),1-MOD(A513*Calculator!$C$19/(Calculator!$D$7*150),1)),ABS(MOD(A513*Calculator!$C$19/(Calculator!$D$7*150),1)-0.5)),IF(INT(2*A513*Calculator!$C$19/(Calculator!$D$7*150))&gt;INT(2*A513*Calculator!$B$19/(Calculator!$D$7*150)),0,1))),1)</f>
        <v>1</v>
      </c>
      <c r="J513" s="250" t="n">
        <f aca="false">IF(Calculator!$E$20="YES",IF(A513&lt;Calculator!$G$20,0,MIN(MIN(MIN(MOD(A513*Calculator!$B$20/(Calculator!$D$7*150),1),1-MOD(A513*Calculator!$B$20/(Calculator!$D$7*150),1)),ABS(MOD(A513*Calculator!$B$20/(Calculator!$D$7*150),1)-0.5)),MIN(MIN(MOD(A513*Calculator!$C$20/(Calculator!$D$7*150),1),1-MOD(A513*Calculator!$C$20/(Calculator!$D$7*150),1)),ABS(MOD(A513*Calculator!$C$20/(Calculator!$D$7*150),1)-0.5)),IF(INT(2*A513*Calculator!$C$20/(Calculator!$D$7*150))&gt;INT(2*A513*Calculator!$B$20/(Calculator!$D$7*150)),0,1))),1)</f>
        <v>1</v>
      </c>
      <c r="K513" s="250" t="n">
        <f aca="false">IF(Calculator!$E$21="YES",IF(A513&lt;Calculator!$G$21,0,MIN(MIN(MIN(MOD(A513*Calculator!$B$21/(Calculator!$D$7*150),1),1-MOD(A513*Calculator!$B$21/(Calculator!$D$7*150),1)),ABS(MOD(A513*Calculator!$B$21/(Calculator!$D$7*150),1)-0.5)),MIN(MIN(MOD(A513*Calculator!$C$21/(Calculator!$D$7*150),1),1-MOD(A513*Calculator!$C$21/(Calculator!$D$7*150),1)),ABS(MOD(A513*Calculator!$C$21/(Calculator!$D$7*150),1)-0.5)),IF(INT(2*A513*Calculator!$C$21/(Calculator!$D$7*150))&gt;INT(2*A513*Calculator!$B$21/(Calculator!$D$7*150)),0,1))),1)</f>
        <v>1</v>
      </c>
      <c r="L513" s="250" t="n">
        <f aca="false">IF(Calculator!$E$22="YES",IF(A513&lt;Calculator!$G$22,0,MIN(MIN(MIN(MOD(A513*Calculator!$B$22/(Calculator!$D$7*150),1),1-MOD(A513*Calculator!$B$22/(Calculator!$D$7*150),1)),ABS(MOD(A513*Calculator!$B$22/(Calculator!$D$7*150),1)-0.5)),MIN(MIN(MOD(A513*Calculator!$C$22/(Calculator!$D$7*150),1),1-MOD(A513*Calculator!$C$22/(Calculator!$D$7*150),1)),ABS(MOD(A513*Calculator!$C$22/(Calculator!$D$7*150),1)-0.5)),IF(INT(2*A513*Calculator!$C$22/(Calculator!$D$7*150))&gt;INT(2*A513*Calculator!$B$22/(Calculator!$D$7*150)),0,1))),1)</f>
        <v>1</v>
      </c>
      <c r="M513" s="250" t="n">
        <f aca="false">MIN(B513:L513)</f>
        <v>0</v>
      </c>
      <c r="N513" s="250" t="n">
        <f aca="false">SUMPRODUCT(($M$7:$M$557&gt;M513)*1)+SUMPRODUCT(($M$7:$M$557=M513)*(ROW($M$7:$M$557)&lt;ROW(M513)))+1</f>
        <v>533</v>
      </c>
      <c r="O513" s="250" t="str">
        <f aca="false">IF(M513&gt;=0.13,"★★★ EXCELLENT",IF(M513&gt;=0.12,"★★  GOOD",IF(M513&gt;=0.07,"★  FAIR",IF(M513&gt;=0.025,"⚠  MARGINAL","✗  AVOID"))))</f>
        <v>✗  AVOID</v>
      </c>
    </row>
    <row r="514" customFormat="false" ht="15" hidden="false" customHeight="true" outlineLevel="0" collapsed="false">
      <c r="A514" s="251" t="n">
        <v>55.7</v>
      </c>
      <c r="B514" s="252" t="n">
        <f aca="false">IF(Calculator!$E$12="YES",IF(A514&lt;Calculator!$G$12,0,MIN(MIN(MIN(MOD(A514*Calculator!$B$12/(Calculator!$D$7*150),1),1-MOD(A514*Calculator!$B$12/(Calculator!$D$7*150),1)),ABS(MOD(A514*Calculator!$B$12/(Calculator!$D$7*150),1)-0.5)),MIN(MIN(MOD(A514*Calculator!$C$12/(Calculator!$D$7*150),1),1-MOD(A514*Calculator!$C$12/(Calculator!$D$7*150),1)),ABS(MOD(A514*Calculator!$C$12/(Calculator!$D$7*150),1)-0.5)),IF(INT(2*A514*Calculator!$C$12/(Calculator!$D$7*150))&gt;INT(2*A514*Calculator!$B$12/(Calculator!$D$7*150)),0,1))),1)</f>
        <v>1</v>
      </c>
      <c r="C514" s="252" t="n">
        <f aca="false">IF(Calculator!$E$13="YES",IF(A514&lt;Calculator!$G$13,0,MIN(MIN(MIN(MOD(A514*Calculator!$B$13/(Calculator!$D$7*150),1),1-MOD(A514*Calculator!$B$13/(Calculator!$D$7*150),1)),ABS(MOD(A514*Calculator!$B$13/(Calculator!$D$7*150),1)-0.5)),MIN(MIN(MOD(A514*Calculator!$C$13/(Calculator!$D$7*150),1),1-MOD(A514*Calculator!$C$13/(Calculator!$D$7*150),1)),ABS(MOD(A514*Calculator!$C$13/(Calculator!$D$7*150),1)-0.5)),IF(INT(2*A514*Calculator!$C$13/(Calculator!$D$7*150))&gt;INT(2*A514*Calculator!$B$13/(Calculator!$D$7*150)),0,1))),1)</f>
        <v>1</v>
      </c>
      <c r="D514" s="252" t="n">
        <f aca="false">IF(Calculator!$E$14="YES",IF(A514&lt;Calculator!$G$14,0,MIN(MIN(MIN(MOD(A514*Calculator!$B$14/(Calculator!$D$7*150),1),1-MOD(A514*Calculator!$B$14/(Calculator!$D$7*150),1)),ABS(MOD(A514*Calculator!$B$14/(Calculator!$D$7*150),1)-0.5)),MIN(MIN(MOD(A514*Calculator!$C$14/(Calculator!$D$7*150),1),1-MOD(A514*Calculator!$C$14/(Calculator!$D$7*150),1)),ABS(MOD(A514*Calculator!$C$14/(Calculator!$D$7*150),1)-0.5)),IF(INT(2*A514*Calculator!$C$14/(Calculator!$D$7*150))&gt;INT(2*A514*Calculator!$B$14/(Calculator!$D$7*150)),0,1))),1)</f>
        <v>1</v>
      </c>
      <c r="E514" s="252" t="n">
        <f aca="false">IF(Calculator!$E$15="YES",IF(A514&lt;Calculator!$G$15,0,MIN(MIN(MIN(MOD(A514*Calculator!$B$15/(Calculator!$D$7*150),1),1-MOD(A514*Calculator!$B$15/(Calculator!$D$7*150),1)),ABS(MOD(A514*Calculator!$B$15/(Calculator!$D$7*150),1)-0.5)),MIN(MIN(MOD(A514*Calculator!$C$15/(Calculator!$D$7*150),1),1-MOD(A514*Calculator!$C$15/(Calculator!$D$7*150),1)),ABS(MOD(A514*Calculator!$C$15/(Calculator!$D$7*150),1)-0.5)),IF(INT(2*A514*Calculator!$C$15/(Calculator!$D$7*150))&gt;INT(2*A514*Calculator!$B$15/(Calculator!$D$7*150)),0,1))),1)</f>
        <v>0.14659649122807</v>
      </c>
      <c r="F514" s="252" t="n">
        <f aca="false">IF(Calculator!$E$16="YES",IF(A514&lt;Calculator!$G$16,0,MIN(MIN(MIN(MOD(A514*Calculator!$B$16/(Calculator!$D$7*150),1),1-MOD(A514*Calculator!$B$16/(Calculator!$D$7*150),1)),ABS(MOD(A514*Calculator!$B$16/(Calculator!$D$7*150),1)-0.5)),MIN(MIN(MOD(A514*Calculator!$C$16/(Calculator!$D$7*150),1),1-MOD(A514*Calculator!$C$16/(Calculator!$D$7*150),1)),ABS(MOD(A514*Calculator!$C$16/(Calculator!$D$7*150),1)-0.5)),IF(INT(2*A514*Calculator!$C$16/(Calculator!$D$7*150))&gt;INT(2*A514*Calculator!$B$16/(Calculator!$D$7*150)),0,1))),1)</f>
        <v>1</v>
      </c>
      <c r="G514" s="252" t="n">
        <f aca="false">IF(Calculator!$E$17="YES",IF(A514&lt;Calculator!$G$17,0,MIN(MIN(MIN(MOD(A514*Calculator!$B$17/(Calculator!$D$7*150),1),1-MOD(A514*Calculator!$B$17/(Calculator!$D$7*150),1)),ABS(MOD(A514*Calculator!$B$17/(Calculator!$D$7*150),1)-0.5)),MIN(MIN(MOD(A514*Calculator!$C$17/(Calculator!$D$7*150),1),1-MOD(A514*Calculator!$C$17/(Calculator!$D$7*150),1)),ABS(MOD(A514*Calculator!$C$17/(Calculator!$D$7*150),1)-0.5)),IF(INT(2*A514*Calculator!$C$17/(Calculator!$D$7*150))&gt;INT(2*A514*Calculator!$B$17/(Calculator!$D$7*150)),0,1))),1)</f>
        <v>0</v>
      </c>
      <c r="H514" s="252" t="n">
        <f aca="false">IF(Calculator!$E$18="YES",IF(A514&lt;Calculator!$G$18,0,MIN(MIN(MIN(MOD(A514*Calculator!$B$18/(Calculator!$D$7*150),1),1-MOD(A514*Calculator!$B$18/(Calculator!$D$7*150),1)),ABS(MOD(A514*Calculator!$B$18/(Calculator!$D$7*150),1)-0.5)),MIN(MIN(MOD(A514*Calculator!$C$18/(Calculator!$D$7*150),1),1-MOD(A514*Calculator!$C$18/(Calculator!$D$7*150),1)),ABS(MOD(A514*Calculator!$C$18/(Calculator!$D$7*150),1)-0.5)),IF(INT(2*A514*Calculator!$C$18/(Calculator!$D$7*150))&gt;INT(2*A514*Calculator!$B$18/(Calculator!$D$7*150)),0,1))),1)</f>
        <v>1</v>
      </c>
      <c r="I514" s="252" t="n">
        <f aca="false">IF(Calculator!$E$19="YES",IF(A514&lt;Calculator!$G$19,0,MIN(MIN(MIN(MOD(A514*Calculator!$B$19/(Calculator!$D$7*150),1),1-MOD(A514*Calculator!$B$19/(Calculator!$D$7*150),1)),ABS(MOD(A514*Calculator!$B$19/(Calculator!$D$7*150),1)-0.5)),MIN(MIN(MOD(A514*Calculator!$C$19/(Calculator!$D$7*150),1),1-MOD(A514*Calculator!$C$19/(Calculator!$D$7*150),1)),ABS(MOD(A514*Calculator!$C$19/(Calculator!$D$7*150),1)-0.5)),IF(INT(2*A514*Calculator!$C$19/(Calculator!$D$7*150))&gt;INT(2*A514*Calculator!$B$19/(Calculator!$D$7*150)),0,1))),1)</f>
        <v>1</v>
      </c>
      <c r="J514" s="252" t="n">
        <f aca="false">IF(Calculator!$E$20="YES",IF(A514&lt;Calculator!$G$20,0,MIN(MIN(MIN(MOD(A514*Calculator!$B$20/(Calculator!$D$7*150),1),1-MOD(A514*Calculator!$B$20/(Calculator!$D$7*150),1)),ABS(MOD(A514*Calculator!$B$20/(Calculator!$D$7*150),1)-0.5)),MIN(MIN(MOD(A514*Calculator!$C$20/(Calculator!$D$7*150),1),1-MOD(A514*Calculator!$C$20/(Calculator!$D$7*150),1)),ABS(MOD(A514*Calculator!$C$20/(Calculator!$D$7*150),1)-0.5)),IF(INT(2*A514*Calculator!$C$20/(Calculator!$D$7*150))&gt;INT(2*A514*Calculator!$B$20/(Calculator!$D$7*150)),0,1))),1)</f>
        <v>1</v>
      </c>
      <c r="K514" s="252" t="n">
        <f aca="false">IF(Calculator!$E$21="YES",IF(A514&lt;Calculator!$G$21,0,MIN(MIN(MIN(MOD(A514*Calculator!$B$21/(Calculator!$D$7*150),1),1-MOD(A514*Calculator!$B$21/(Calculator!$D$7*150),1)),ABS(MOD(A514*Calculator!$B$21/(Calculator!$D$7*150),1)-0.5)),MIN(MIN(MOD(A514*Calculator!$C$21/(Calculator!$D$7*150),1),1-MOD(A514*Calculator!$C$21/(Calculator!$D$7*150),1)),ABS(MOD(A514*Calculator!$C$21/(Calculator!$D$7*150),1)-0.5)),IF(INT(2*A514*Calculator!$C$21/(Calculator!$D$7*150))&gt;INT(2*A514*Calculator!$B$21/(Calculator!$D$7*150)),0,1))),1)</f>
        <v>1</v>
      </c>
      <c r="L514" s="252" t="n">
        <f aca="false">IF(Calculator!$E$22="YES",IF(A514&lt;Calculator!$G$22,0,MIN(MIN(MIN(MOD(A514*Calculator!$B$22/(Calculator!$D$7*150),1),1-MOD(A514*Calculator!$B$22/(Calculator!$D$7*150),1)),ABS(MOD(A514*Calculator!$B$22/(Calculator!$D$7*150),1)-0.5)),MIN(MIN(MOD(A514*Calculator!$C$22/(Calculator!$D$7*150),1),1-MOD(A514*Calculator!$C$22/(Calculator!$D$7*150),1)),ABS(MOD(A514*Calculator!$C$22/(Calculator!$D$7*150),1)-0.5)),IF(INT(2*A514*Calculator!$C$22/(Calculator!$D$7*150))&gt;INT(2*A514*Calculator!$B$22/(Calculator!$D$7*150)),0,1))),1)</f>
        <v>1</v>
      </c>
      <c r="M514" s="252" t="n">
        <f aca="false">MIN(B514:L514)</f>
        <v>0</v>
      </c>
      <c r="N514" s="252" t="n">
        <f aca="false">SUMPRODUCT(($M$7:$M$557&gt;M514)*1)+SUMPRODUCT(($M$7:$M$557=M514)*(ROW($M$7:$M$557)&lt;ROW(M514)))+1</f>
        <v>534</v>
      </c>
      <c r="O514" s="252" t="str">
        <f aca="false">IF(M514&gt;=0.13,"★★★ EXCELLENT",IF(M514&gt;=0.12,"★★  GOOD",IF(M514&gt;=0.07,"★  FAIR",IF(M514&gt;=0.025,"⚠  MARGINAL","✗  AVOID"))))</f>
        <v>✗  AVOID</v>
      </c>
    </row>
    <row r="515" customFormat="false" ht="15" hidden="false" customHeight="true" outlineLevel="0" collapsed="false">
      <c r="A515" s="249" t="n">
        <v>55.8</v>
      </c>
      <c r="B515" s="250" t="n">
        <f aca="false">IF(Calculator!$E$12="YES",IF(A515&lt;Calculator!$G$12,0,MIN(MIN(MIN(MOD(A515*Calculator!$B$12/(Calculator!$D$7*150),1),1-MOD(A515*Calculator!$B$12/(Calculator!$D$7*150),1)),ABS(MOD(A515*Calculator!$B$12/(Calculator!$D$7*150),1)-0.5)),MIN(MIN(MOD(A515*Calculator!$C$12/(Calculator!$D$7*150),1),1-MOD(A515*Calculator!$C$12/(Calculator!$D$7*150),1)),ABS(MOD(A515*Calculator!$C$12/(Calculator!$D$7*150),1)-0.5)),IF(INT(2*A515*Calculator!$C$12/(Calculator!$D$7*150))&gt;INT(2*A515*Calculator!$B$12/(Calculator!$D$7*150)),0,1))),1)</f>
        <v>1</v>
      </c>
      <c r="C515" s="250" t="n">
        <f aca="false">IF(Calculator!$E$13="YES",IF(A515&lt;Calculator!$G$13,0,MIN(MIN(MIN(MOD(A515*Calculator!$B$13/(Calculator!$D$7*150),1),1-MOD(A515*Calculator!$B$13/(Calculator!$D$7*150),1)),ABS(MOD(A515*Calculator!$B$13/(Calculator!$D$7*150),1)-0.5)),MIN(MIN(MOD(A515*Calculator!$C$13/(Calculator!$D$7*150),1),1-MOD(A515*Calculator!$C$13/(Calculator!$D$7*150),1)),ABS(MOD(A515*Calculator!$C$13/(Calculator!$D$7*150),1)-0.5)),IF(INT(2*A515*Calculator!$C$13/(Calculator!$D$7*150))&gt;INT(2*A515*Calculator!$B$13/(Calculator!$D$7*150)),0,1))),1)</f>
        <v>1</v>
      </c>
      <c r="D515" s="250" t="n">
        <f aca="false">IF(Calculator!$E$14="YES",IF(A515&lt;Calculator!$G$14,0,MIN(MIN(MIN(MOD(A515*Calculator!$B$14/(Calculator!$D$7*150),1),1-MOD(A515*Calculator!$B$14/(Calculator!$D$7*150),1)),ABS(MOD(A515*Calculator!$B$14/(Calculator!$D$7*150),1)-0.5)),MIN(MIN(MOD(A515*Calculator!$C$14/(Calculator!$D$7*150),1),1-MOD(A515*Calculator!$C$14/(Calculator!$D$7*150),1)),ABS(MOD(A515*Calculator!$C$14/(Calculator!$D$7*150),1)-0.5)),IF(INT(2*A515*Calculator!$C$14/(Calculator!$D$7*150))&gt;INT(2*A515*Calculator!$B$14/(Calculator!$D$7*150)),0,1))),1)</f>
        <v>1</v>
      </c>
      <c r="E515" s="250" t="n">
        <f aca="false">IF(Calculator!$E$15="YES",IF(A515&lt;Calculator!$G$15,0,MIN(MIN(MIN(MOD(A515*Calculator!$B$15/(Calculator!$D$7*150),1),1-MOD(A515*Calculator!$B$15/(Calculator!$D$7*150),1)),ABS(MOD(A515*Calculator!$B$15/(Calculator!$D$7*150),1)-0.5)),MIN(MIN(MOD(A515*Calculator!$C$15/(Calculator!$D$7*150),1),1-MOD(A515*Calculator!$C$15/(Calculator!$D$7*150),1)),ABS(MOD(A515*Calculator!$C$15/(Calculator!$D$7*150),1)-0.5)),IF(INT(2*A515*Calculator!$C$15/(Calculator!$D$7*150))&gt;INT(2*A515*Calculator!$B$15/(Calculator!$D$7*150)),0,1))),1)</f>
        <v>0.141473684210526</v>
      </c>
      <c r="F515" s="250" t="n">
        <f aca="false">IF(Calculator!$E$16="YES",IF(A515&lt;Calculator!$G$16,0,MIN(MIN(MIN(MOD(A515*Calculator!$B$16/(Calculator!$D$7*150),1),1-MOD(A515*Calculator!$B$16/(Calculator!$D$7*150),1)),ABS(MOD(A515*Calculator!$B$16/(Calculator!$D$7*150),1)-0.5)),MIN(MIN(MOD(A515*Calculator!$C$16/(Calculator!$D$7*150),1),1-MOD(A515*Calculator!$C$16/(Calculator!$D$7*150),1)),ABS(MOD(A515*Calculator!$C$16/(Calculator!$D$7*150),1)-0.5)),IF(INT(2*A515*Calculator!$C$16/(Calculator!$D$7*150))&gt;INT(2*A515*Calculator!$B$16/(Calculator!$D$7*150)),0,1))),1)</f>
        <v>1</v>
      </c>
      <c r="G515" s="250" t="n">
        <f aca="false">IF(Calculator!$E$17="YES",IF(A515&lt;Calculator!$G$17,0,MIN(MIN(MIN(MOD(A515*Calculator!$B$17/(Calculator!$D$7*150),1),1-MOD(A515*Calculator!$B$17/(Calculator!$D$7*150),1)),ABS(MOD(A515*Calculator!$B$17/(Calculator!$D$7*150),1)-0.5)),MIN(MIN(MOD(A515*Calculator!$C$17/(Calculator!$D$7*150),1),1-MOD(A515*Calculator!$C$17/(Calculator!$D$7*150),1)),ABS(MOD(A515*Calculator!$C$17/(Calculator!$D$7*150),1)-0.5)),IF(INT(2*A515*Calculator!$C$17/(Calculator!$D$7*150))&gt;INT(2*A515*Calculator!$B$17/(Calculator!$D$7*150)),0,1))),1)</f>
        <v>0</v>
      </c>
      <c r="H515" s="250" t="n">
        <f aca="false">IF(Calculator!$E$18="YES",IF(A515&lt;Calculator!$G$18,0,MIN(MIN(MIN(MOD(A515*Calculator!$B$18/(Calculator!$D$7*150),1),1-MOD(A515*Calculator!$B$18/(Calculator!$D$7*150),1)),ABS(MOD(A515*Calculator!$B$18/(Calculator!$D$7*150),1)-0.5)),MIN(MIN(MOD(A515*Calculator!$C$18/(Calculator!$D$7*150),1),1-MOD(A515*Calculator!$C$18/(Calculator!$D$7*150),1)),ABS(MOD(A515*Calculator!$C$18/(Calculator!$D$7*150),1)-0.5)),IF(INT(2*A515*Calculator!$C$18/(Calculator!$D$7*150))&gt;INT(2*A515*Calculator!$B$18/(Calculator!$D$7*150)),0,1))),1)</f>
        <v>1</v>
      </c>
      <c r="I515" s="250" t="n">
        <f aca="false">IF(Calculator!$E$19="YES",IF(A515&lt;Calculator!$G$19,0,MIN(MIN(MIN(MOD(A515*Calculator!$B$19/(Calculator!$D$7*150),1),1-MOD(A515*Calculator!$B$19/(Calculator!$D$7*150),1)),ABS(MOD(A515*Calculator!$B$19/(Calculator!$D$7*150),1)-0.5)),MIN(MIN(MOD(A515*Calculator!$C$19/(Calculator!$D$7*150),1),1-MOD(A515*Calculator!$C$19/(Calculator!$D$7*150),1)),ABS(MOD(A515*Calculator!$C$19/(Calculator!$D$7*150),1)-0.5)),IF(INT(2*A515*Calculator!$C$19/(Calculator!$D$7*150))&gt;INT(2*A515*Calculator!$B$19/(Calculator!$D$7*150)),0,1))),1)</f>
        <v>1</v>
      </c>
      <c r="J515" s="250" t="n">
        <f aca="false">IF(Calculator!$E$20="YES",IF(A515&lt;Calculator!$G$20,0,MIN(MIN(MIN(MOD(A515*Calculator!$B$20/(Calculator!$D$7*150),1),1-MOD(A515*Calculator!$B$20/(Calculator!$D$7*150),1)),ABS(MOD(A515*Calculator!$B$20/(Calculator!$D$7*150),1)-0.5)),MIN(MIN(MOD(A515*Calculator!$C$20/(Calculator!$D$7*150),1),1-MOD(A515*Calculator!$C$20/(Calculator!$D$7*150),1)),ABS(MOD(A515*Calculator!$C$20/(Calculator!$D$7*150),1)-0.5)),IF(INT(2*A515*Calculator!$C$20/(Calculator!$D$7*150))&gt;INT(2*A515*Calculator!$B$20/(Calculator!$D$7*150)),0,1))),1)</f>
        <v>1</v>
      </c>
      <c r="K515" s="250" t="n">
        <f aca="false">IF(Calculator!$E$21="YES",IF(A515&lt;Calculator!$G$21,0,MIN(MIN(MIN(MOD(A515*Calculator!$B$21/(Calculator!$D$7*150),1),1-MOD(A515*Calculator!$B$21/(Calculator!$D$7*150),1)),ABS(MOD(A515*Calculator!$B$21/(Calculator!$D$7*150),1)-0.5)),MIN(MIN(MOD(A515*Calculator!$C$21/(Calculator!$D$7*150),1),1-MOD(A515*Calculator!$C$21/(Calculator!$D$7*150),1)),ABS(MOD(A515*Calculator!$C$21/(Calculator!$D$7*150),1)-0.5)),IF(INT(2*A515*Calculator!$C$21/(Calculator!$D$7*150))&gt;INT(2*A515*Calculator!$B$21/(Calculator!$D$7*150)),0,1))),1)</f>
        <v>1</v>
      </c>
      <c r="L515" s="250" t="n">
        <f aca="false">IF(Calculator!$E$22="YES",IF(A515&lt;Calculator!$G$22,0,MIN(MIN(MIN(MOD(A515*Calculator!$B$22/(Calculator!$D$7*150),1),1-MOD(A515*Calculator!$B$22/(Calculator!$D$7*150),1)),ABS(MOD(A515*Calculator!$B$22/(Calculator!$D$7*150),1)-0.5)),MIN(MIN(MOD(A515*Calculator!$C$22/(Calculator!$D$7*150),1),1-MOD(A515*Calculator!$C$22/(Calculator!$D$7*150),1)),ABS(MOD(A515*Calculator!$C$22/(Calculator!$D$7*150),1)-0.5)),IF(INT(2*A515*Calculator!$C$22/(Calculator!$D$7*150))&gt;INT(2*A515*Calculator!$B$22/(Calculator!$D$7*150)),0,1))),1)</f>
        <v>1</v>
      </c>
      <c r="M515" s="250" t="n">
        <f aca="false">MIN(B515:L515)</f>
        <v>0</v>
      </c>
      <c r="N515" s="250" t="n">
        <f aca="false">SUMPRODUCT(($M$7:$M$557&gt;M515)*1)+SUMPRODUCT(($M$7:$M$557=M515)*(ROW($M$7:$M$557)&lt;ROW(M515)))+1</f>
        <v>535</v>
      </c>
      <c r="O515" s="250" t="str">
        <f aca="false">IF(M515&gt;=0.13,"★★★ EXCELLENT",IF(M515&gt;=0.12,"★★  GOOD",IF(M515&gt;=0.07,"★  FAIR",IF(M515&gt;=0.025,"⚠  MARGINAL","✗  AVOID"))))</f>
        <v>✗  AVOID</v>
      </c>
    </row>
    <row r="516" customFormat="false" ht="15" hidden="false" customHeight="true" outlineLevel="0" collapsed="false">
      <c r="A516" s="251" t="n">
        <v>55.9</v>
      </c>
      <c r="B516" s="252" t="n">
        <f aca="false">IF(Calculator!$E$12="YES",IF(A516&lt;Calculator!$G$12,0,MIN(MIN(MIN(MOD(A516*Calculator!$B$12/(Calculator!$D$7*150),1),1-MOD(A516*Calculator!$B$12/(Calculator!$D$7*150),1)),ABS(MOD(A516*Calculator!$B$12/(Calculator!$D$7*150),1)-0.5)),MIN(MIN(MOD(A516*Calculator!$C$12/(Calculator!$D$7*150),1),1-MOD(A516*Calculator!$C$12/(Calculator!$D$7*150),1)),ABS(MOD(A516*Calculator!$C$12/(Calculator!$D$7*150),1)-0.5)),IF(INT(2*A516*Calculator!$C$12/(Calculator!$D$7*150))&gt;INT(2*A516*Calculator!$B$12/(Calculator!$D$7*150)),0,1))),1)</f>
        <v>1</v>
      </c>
      <c r="C516" s="252" t="n">
        <f aca="false">IF(Calculator!$E$13="YES",IF(A516&lt;Calculator!$G$13,0,MIN(MIN(MIN(MOD(A516*Calculator!$B$13/(Calculator!$D$7*150),1),1-MOD(A516*Calculator!$B$13/(Calculator!$D$7*150),1)),ABS(MOD(A516*Calculator!$B$13/(Calculator!$D$7*150),1)-0.5)),MIN(MIN(MOD(A516*Calculator!$C$13/(Calculator!$D$7*150),1),1-MOD(A516*Calculator!$C$13/(Calculator!$D$7*150),1)),ABS(MOD(A516*Calculator!$C$13/(Calculator!$D$7*150),1)-0.5)),IF(INT(2*A516*Calculator!$C$13/(Calculator!$D$7*150))&gt;INT(2*A516*Calculator!$B$13/(Calculator!$D$7*150)),0,1))),1)</f>
        <v>1</v>
      </c>
      <c r="D516" s="252" t="n">
        <f aca="false">IF(Calculator!$E$14="YES",IF(A516&lt;Calculator!$G$14,0,MIN(MIN(MIN(MOD(A516*Calculator!$B$14/(Calculator!$D$7*150),1),1-MOD(A516*Calculator!$B$14/(Calculator!$D$7*150),1)),ABS(MOD(A516*Calculator!$B$14/(Calculator!$D$7*150),1)-0.5)),MIN(MIN(MOD(A516*Calculator!$C$14/(Calculator!$D$7*150),1),1-MOD(A516*Calculator!$C$14/(Calculator!$D$7*150),1)),ABS(MOD(A516*Calculator!$C$14/(Calculator!$D$7*150),1)-0.5)),IF(INT(2*A516*Calculator!$C$14/(Calculator!$D$7*150))&gt;INT(2*A516*Calculator!$B$14/(Calculator!$D$7*150)),0,1))),1)</f>
        <v>1</v>
      </c>
      <c r="E516" s="252" t="n">
        <f aca="false">IF(Calculator!$E$15="YES",IF(A516&lt;Calculator!$G$15,0,MIN(MIN(MIN(MOD(A516*Calculator!$B$15/(Calculator!$D$7*150),1),1-MOD(A516*Calculator!$B$15/(Calculator!$D$7*150),1)),ABS(MOD(A516*Calculator!$B$15/(Calculator!$D$7*150),1)-0.5)),MIN(MIN(MOD(A516*Calculator!$C$15/(Calculator!$D$7*150),1),1-MOD(A516*Calculator!$C$15/(Calculator!$D$7*150),1)),ABS(MOD(A516*Calculator!$C$15/(Calculator!$D$7*150),1)-0.5)),IF(INT(2*A516*Calculator!$C$15/(Calculator!$D$7*150))&gt;INT(2*A516*Calculator!$B$15/(Calculator!$D$7*150)),0,1))),1)</f>
        <v>0.136350877192982</v>
      </c>
      <c r="F516" s="252" t="n">
        <f aca="false">IF(Calculator!$E$16="YES",IF(A516&lt;Calculator!$G$16,0,MIN(MIN(MIN(MOD(A516*Calculator!$B$16/(Calculator!$D$7*150),1),1-MOD(A516*Calculator!$B$16/(Calculator!$D$7*150),1)),ABS(MOD(A516*Calculator!$B$16/(Calculator!$D$7*150),1)-0.5)),MIN(MIN(MOD(A516*Calculator!$C$16/(Calculator!$D$7*150),1),1-MOD(A516*Calculator!$C$16/(Calculator!$D$7*150),1)),ABS(MOD(A516*Calculator!$C$16/(Calculator!$D$7*150),1)-0.5)),IF(INT(2*A516*Calculator!$C$16/(Calculator!$D$7*150))&gt;INT(2*A516*Calculator!$B$16/(Calculator!$D$7*150)),0,1))),1)</f>
        <v>1</v>
      </c>
      <c r="G516" s="252" t="n">
        <f aca="false">IF(Calculator!$E$17="YES",IF(A516&lt;Calculator!$G$17,0,MIN(MIN(MIN(MOD(A516*Calculator!$B$17/(Calculator!$D$7*150),1),1-MOD(A516*Calculator!$B$17/(Calculator!$D$7*150),1)),ABS(MOD(A516*Calculator!$B$17/(Calculator!$D$7*150),1)-0.5)),MIN(MIN(MOD(A516*Calculator!$C$17/(Calculator!$D$7*150),1),1-MOD(A516*Calculator!$C$17/(Calculator!$D$7*150),1)),ABS(MOD(A516*Calculator!$C$17/(Calculator!$D$7*150),1)-0.5)),IF(INT(2*A516*Calculator!$C$17/(Calculator!$D$7*150))&gt;INT(2*A516*Calculator!$B$17/(Calculator!$D$7*150)),0,1))),1)</f>
        <v>0</v>
      </c>
      <c r="H516" s="252" t="n">
        <f aca="false">IF(Calculator!$E$18="YES",IF(A516&lt;Calculator!$G$18,0,MIN(MIN(MIN(MOD(A516*Calculator!$B$18/(Calculator!$D$7*150),1),1-MOD(A516*Calculator!$B$18/(Calculator!$D$7*150),1)),ABS(MOD(A516*Calculator!$B$18/(Calculator!$D$7*150),1)-0.5)),MIN(MIN(MOD(A516*Calculator!$C$18/(Calculator!$D$7*150),1),1-MOD(A516*Calculator!$C$18/(Calculator!$D$7*150),1)),ABS(MOD(A516*Calculator!$C$18/(Calculator!$D$7*150),1)-0.5)),IF(INT(2*A516*Calculator!$C$18/(Calculator!$D$7*150))&gt;INT(2*A516*Calculator!$B$18/(Calculator!$D$7*150)),0,1))),1)</f>
        <v>1</v>
      </c>
      <c r="I516" s="252" t="n">
        <f aca="false">IF(Calculator!$E$19="YES",IF(A516&lt;Calculator!$G$19,0,MIN(MIN(MIN(MOD(A516*Calculator!$B$19/(Calculator!$D$7*150),1),1-MOD(A516*Calculator!$B$19/(Calculator!$D$7*150),1)),ABS(MOD(A516*Calculator!$B$19/(Calculator!$D$7*150),1)-0.5)),MIN(MIN(MOD(A516*Calculator!$C$19/(Calculator!$D$7*150),1),1-MOD(A516*Calculator!$C$19/(Calculator!$D$7*150),1)),ABS(MOD(A516*Calculator!$C$19/(Calculator!$D$7*150),1)-0.5)),IF(INT(2*A516*Calculator!$C$19/(Calculator!$D$7*150))&gt;INT(2*A516*Calculator!$B$19/(Calculator!$D$7*150)),0,1))),1)</f>
        <v>1</v>
      </c>
      <c r="J516" s="252" t="n">
        <f aca="false">IF(Calculator!$E$20="YES",IF(A516&lt;Calculator!$G$20,0,MIN(MIN(MIN(MOD(A516*Calculator!$B$20/(Calculator!$D$7*150),1),1-MOD(A516*Calculator!$B$20/(Calculator!$D$7*150),1)),ABS(MOD(A516*Calculator!$B$20/(Calculator!$D$7*150),1)-0.5)),MIN(MIN(MOD(A516*Calculator!$C$20/(Calculator!$D$7*150),1),1-MOD(A516*Calculator!$C$20/(Calculator!$D$7*150),1)),ABS(MOD(A516*Calculator!$C$20/(Calculator!$D$7*150),1)-0.5)),IF(INT(2*A516*Calculator!$C$20/(Calculator!$D$7*150))&gt;INT(2*A516*Calculator!$B$20/(Calculator!$D$7*150)),0,1))),1)</f>
        <v>1</v>
      </c>
      <c r="K516" s="252" t="n">
        <f aca="false">IF(Calculator!$E$21="YES",IF(A516&lt;Calculator!$G$21,0,MIN(MIN(MIN(MOD(A516*Calculator!$B$21/(Calculator!$D$7*150),1),1-MOD(A516*Calculator!$B$21/(Calculator!$D$7*150),1)),ABS(MOD(A516*Calculator!$B$21/(Calculator!$D$7*150),1)-0.5)),MIN(MIN(MOD(A516*Calculator!$C$21/(Calculator!$D$7*150),1),1-MOD(A516*Calculator!$C$21/(Calculator!$D$7*150),1)),ABS(MOD(A516*Calculator!$C$21/(Calculator!$D$7*150),1)-0.5)),IF(INT(2*A516*Calculator!$C$21/(Calculator!$D$7*150))&gt;INT(2*A516*Calculator!$B$21/(Calculator!$D$7*150)),0,1))),1)</f>
        <v>1</v>
      </c>
      <c r="L516" s="252" t="n">
        <f aca="false">IF(Calculator!$E$22="YES",IF(A516&lt;Calculator!$G$22,0,MIN(MIN(MIN(MOD(A516*Calculator!$B$22/(Calculator!$D$7*150),1),1-MOD(A516*Calculator!$B$22/(Calculator!$D$7*150),1)),ABS(MOD(A516*Calculator!$B$22/(Calculator!$D$7*150),1)-0.5)),MIN(MIN(MOD(A516*Calculator!$C$22/(Calculator!$D$7*150),1),1-MOD(A516*Calculator!$C$22/(Calculator!$D$7*150),1)),ABS(MOD(A516*Calculator!$C$22/(Calculator!$D$7*150),1)-0.5)),IF(INT(2*A516*Calculator!$C$22/(Calculator!$D$7*150))&gt;INT(2*A516*Calculator!$B$22/(Calculator!$D$7*150)),0,1))),1)</f>
        <v>1</v>
      </c>
      <c r="M516" s="252" t="n">
        <f aca="false">MIN(B516:L516)</f>
        <v>0</v>
      </c>
      <c r="N516" s="252" t="n">
        <f aca="false">SUMPRODUCT(($M$7:$M$557&gt;M516)*1)+SUMPRODUCT(($M$7:$M$557=M516)*(ROW($M$7:$M$557)&lt;ROW(M516)))+1</f>
        <v>536</v>
      </c>
      <c r="O516" s="252" t="str">
        <f aca="false">IF(M516&gt;=0.13,"★★★ EXCELLENT",IF(M516&gt;=0.12,"★★  GOOD",IF(M516&gt;=0.07,"★  FAIR",IF(M516&gt;=0.025,"⚠  MARGINAL","✗  AVOID"))))</f>
        <v>✗  AVOID</v>
      </c>
    </row>
    <row r="517" customFormat="false" ht="15" hidden="false" customHeight="true" outlineLevel="0" collapsed="false">
      <c r="A517" s="249" t="n">
        <v>56</v>
      </c>
      <c r="B517" s="250" t="n">
        <f aca="false">IF(Calculator!$E$12="YES",IF(A517&lt;Calculator!$G$12,0,MIN(MIN(MIN(MOD(A517*Calculator!$B$12/(Calculator!$D$7*150),1),1-MOD(A517*Calculator!$B$12/(Calculator!$D$7*150),1)),ABS(MOD(A517*Calculator!$B$12/(Calculator!$D$7*150),1)-0.5)),MIN(MIN(MOD(A517*Calculator!$C$12/(Calculator!$D$7*150),1),1-MOD(A517*Calculator!$C$12/(Calculator!$D$7*150),1)),ABS(MOD(A517*Calculator!$C$12/(Calculator!$D$7*150),1)-0.5)),IF(INT(2*A517*Calculator!$C$12/(Calculator!$D$7*150))&gt;INT(2*A517*Calculator!$B$12/(Calculator!$D$7*150)),0,1))),1)</f>
        <v>1</v>
      </c>
      <c r="C517" s="250" t="n">
        <f aca="false">IF(Calculator!$E$13="YES",IF(A517&lt;Calculator!$G$13,0,MIN(MIN(MIN(MOD(A517*Calculator!$B$13/(Calculator!$D$7*150),1),1-MOD(A517*Calculator!$B$13/(Calculator!$D$7*150),1)),ABS(MOD(A517*Calculator!$B$13/(Calculator!$D$7*150),1)-0.5)),MIN(MIN(MOD(A517*Calculator!$C$13/(Calculator!$D$7*150),1),1-MOD(A517*Calculator!$C$13/(Calculator!$D$7*150),1)),ABS(MOD(A517*Calculator!$C$13/(Calculator!$D$7*150),1)-0.5)),IF(INT(2*A517*Calculator!$C$13/(Calculator!$D$7*150))&gt;INT(2*A517*Calculator!$B$13/(Calculator!$D$7*150)),0,1))),1)</f>
        <v>1</v>
      </c>
      <c r="D517" s="250" t="n">
        <f aca="false">IF(Calculator!$E$14="YES",IF(A517&lt;Calculator!$G$14,0,MIN(MIN(MIN(MOD(A517*Calculator!$B$14/(Calculator!$D$7*150),1),1-MOD(A517*Calculator!$B$14/(Calculator!$D$7*150),1)),ABS(MOD(A517*Calculator!$B$14/(Calculator!$D$7*150),1)-0.5)),MIN(MIN(MOD(A517*Calculator!$C$14/(Calculator!$D$7*150),1),1-MOD(A517*Calculator!$C$14/(Calculator!$D$7*150),1)),ABS(MOD(A517*Calculator!$C$14/(Calculator!$D$7*150),1)-0.5)),IF(INT(2*A517*Calculator!$C$14/(Calculator!$D$7*150))&gt;INT(2*A517*Calculator!$B$14/(Calculator!$D$7*150)),0,1))),1)</f>
        <v>1</v>
      </c>
      <c r="E517" s="250" t="n">
        <f aca="false">IF(Calculator!$E$15="YES",IF(A517&lt;Calculator!$G$15,0,MIN(MIN(MIN(MOD(A517*Calculator!$B$15/(Calculator!$D$7*150),1),1-MOD(A517*Calculator!$B$15/(Calculator!$D$7*150),1)),ABS(MOD(A517*Calculator!$B$15/(Calculator!$D$7*150),1)-0.5)),MIN(MIN(MOD(A517*Calculator!$C$15/(Calculator!$D$7*150),1),1-MOD(A517*Calculator!$C$15/(Calculator!$D$7*150),1)),ABS(MOD(A517*Calculator!$C$15/(Calculator!$D$7*150),1)-0.5)),IF(INT(2*A517*Calculator!$C$15/(Calculator!$D$7*150))&gt;INT(2*A517*Calculator!$B$15/(Calculator!$D$7*150)),0,1))),1)</f>
        <v>0.131228070175438</v>
      </c>
      <c r="F517" s="250" t="n">
        <f aca="false">IF(Calculator!$E$16="YES",IF(A517&lt;Calculator!$G$16,0,MIN(MIN(MIN(MOD(A517*Calculator!$B$16/(Calculator!$D$7*150),1),1-MOD(A517*Calculator!$B$16/(Calculator!$D$7*150),1)),ABS(MOD(A517*Calculator!$B$16/(Calculator!$D$7*150),1)-0.5)),MIN(MIN(MOD(A517*Calculator!$C$16/(Calculator!$D$7*150),1),1-MOD(A517*Calculator!$C$16/(Calculator!$D$7*150),1)),ABS(MOD(A517*Calculator!$C$16/(Calculator!$D$7*150),1)-0.5)),IF(INT(2*A517*Calculator!$C$16/(Calculator!$D$7*150))&gt;INT(2*A517*Calculator!$B$16/(Calculator!$D$7*150)),0,1))),1)</f>
        <v>1</v>
      </c>
      <c r="G517" s="250" t="n">
        <f aca="false">IF(Calculator!$E$17="YES",IF(A517&lt;Calculator!$G$17,0,MIN(MIN(MIN(MOD(A517*Calculator!$B$17/(Calculator!$D$7*150),1),1-MOD(A517*Calculator!$B$17/(Calculator!$D$7*150),1)),ABS(MOD(A517*Calculator!$B$17/(Calculator!$D$7*150),1)-0.5)),MIN(MIN(MOD(A517*Calculator!$C$17/(Calculator!$D$7*150),1),1-MOD(A517*Calculator!$C$17/(Calculator!$D$7*150),1)),ABS(MOD(A517*Calculator!$C$17/(Calculator!$D$7*150),1)-0.5)),IF(INT(2*A517*Calculator!$C$17/(Calculator!$D$7*150))&gt;INT(2*A517*Calculator!$B$17/(Calculator!$D$7*150)),0,1))),1)</f>
        <v>0.00175438596491251</v>
      </c>
      <c r="H517" s="250" t="n">
        <f aca="false">IF(Calculator!$E$18="YES",IF(A517&lt;Calculator!$G$18,0,MIN(MIN(MIN(MOD(A517*Calculator!$B$18/(Calculator!$D$7*150),1),1-MOD(A517*Calculator!$B$18/(Calculator!$D$7*150),1)),ABS(MOD(A517*Calculator!$B$18/(Calculator!$D$7*150),1)-0.5)),MIN(MIN(MOD(A517*Calculator!$C$18/(Calculator!$D$7*150),1),1-MOD(A517*Calculator!$C$18/(Calculator!$D$7*150),1)),ABS(MOD(A517*Calculator!$C$18/(Calculator!$D$7*150),1)-0.5)),IF(INT(2*A517*Calculator!$C$18/(Calculator!$D$7*150))&gt;INT(2*A517*Calculator!$B$18/(Calculator!$D$7*150)),0,1))),1)</f>
        <v>1</v>
      </c>
      <c r="I517" s="250" t="n">
        <f aca="false">IF(Calculator!$E$19="YES",IF(A517&lt;Calculator!$G$19,0,MIN(MIN(MIN(MOD(A517*Calculator!$B$19/(Calculator!$D$7*150),1),1-MOD(A517*Calculator!$B$19/(Calculator!$D$7*150),1)),ABS(MOD(A517*Calculator!$B$19/(Calculator!$D$7*150),1)-0.5)),MIN(MIN(MOD(A517*Calculator!$C$19/(Calculator!$D$7*150),1),1-MOD(A517*Calculator!$C$19/(Calculator!$D$7*150),1)),ABS(MOD(A517*Calculator!$C$19/(Calculator!$D$7*150),1)-0.5)),IF(INT(2*A517*Calculator!$C$19/(Calculator!$D$7*150))&gt;INT(2*A517*Calculator!$B$19/(Calculator!$D$7*150)),0,1))),1)</f>
        <v>1</v>
      </c>
      <c r="J517" s="250" t="n">
        <f aca="false">IF(Calculator!$E$20="YES",IF(A517&lt;Calculator!$G$20,0,MIN(MIN(MIN(MOD(A517*Calculator!$B$20/(Calculator!$D$7*150),1),1-MOD(A517*Calculator!$B$20/(Calculator!$D$7*150),1)),ABS(MOD(A517*Calculator!$B$20/(Calculator!$D$7*150),1)-0.5)),MIN(MIN(MOD(A517*Calculator!$C$20/(Calculator!$D$7*150),1),1-MOD(A517*Calculator!$C$20/(Calculator!$D$7*150),1)),ABS(MOD(A517*Calculator!$C$20/(Calculator!$D$7*150),1)-0.5)),IF(INT(2*A517*Calculator!$C$20/(Calculator!$D$7*150))&gt;INT(2*A517*Calculator!$B$20/(Calculator!$D$7*150)),0,1))),1)</f>
        <v>1</v>
      </c>
      <c r="K517" s="250" t="n">
        <f aca="false">IF(Calculator!$E$21="YES",IF(A517&lt;Calculator!$G$21,0,MIN(MIN(MIN(MOD(A517*Calculator!$B$21/(Calculator!$D$7*150),1),1-MOD(A517*Calculator!$B$21/(Calculator!$D$7*150),1)),ABS(MOD(A517*Calculator!$B$21/(Calculator!$D$7*150),1)-0.5)),MIN(MIN(MOD(A517*Calculator!$C$21/(Calculator!$D$7*150),1),1-MOD(A517*Calculator!$C$21/(Calculator!$D$7*150),1)),ABS(MOD(A517*Calculator!$C$21/(Calculator!$D$7*150),1)-0.5)),IF(INT(2*A517*Calculator!$C$21/(Calculator!$D$7*150))&gt;INT(2*A517*Calculator!$B$21/(Calculator!$D$7*150)),0,1))),1)</f>
        <v>1</v>
      </c>
      <c r="L517" s="250" t="n">
        <f aca="false">IF(Calculator!$E$22="YES",IF(A517&lt;Calculator!$G$22,0,MIN(MIN(MIN(MOD(A517*Calculator!$B$22/(Calculator!$D$7*150),1),1-MOD(A517*Calculator!$B$22/(Calculator!$D$7*150),1)),ABS(MOD(A517*Calculator!$B$22/(Calculator!$D$7*150),1)-0.5)),MIN(MIN(MOD(A517*Calculator!$C$22/(Calculator!$D$7*150),1),1-MOD(A517*Calculator!$C$22/(Calculator!$D$7*150),1)),ABS(MOD(A517*Calculator!$C$22/(Calculator!$D$7*150),1)-0.5)),IF(INT(2*A517*Calculator!$C$22/(Calculator!$D$7*150))&gt;INT(2*A517*Calculator!$B$22/(Calculator!$D$7*150)),0,1))),1)</f>
        <v>1</v>
      </c>
      <c r="M517" s="250" t="n">
        <f aca="false">MIN(B517:L517)</f>
        <v>0.00175438596491251</v>
      </c>
      <c r="N517" s="250" t="n">
        <f aca="false">SUMPRODUCT(($M$7:$M$557&gt;M517)*1)+SUMPRODUCT(($M$7:$M$557=M517)*(ROW($M$7:$M$557)&lt;ROW(M517)))+1</f>
        <v>377</v>
      </c>
      <c r="O517" s="250" t="str">
        <f aca="false">IF(M517&gt;=0.13,"★★★ EXCELLENT",IF(M517&gt;=0.12,"★★  GOOD",IF(M517&gt;=0.07,"★  FAIR",IF(M517&gt;=0.025,"⚠  MARGINAL","✗  AVOID"))))</f>
        <v>✗  AVOID</v>
      </c>
    </row>
    <row r="518" customFormat="false" ht="15" hidden="false" customHeight="true" outlineLevel="0" collapsed="false">
      <c r="A518" s="251" t="n">
        <v>56.1</v>
      </c>
      <c r="B518" s="252" t="n">
        <f aca="false">IF(Calculator!$E$12="YES",IF(A518&lt;Calculator!$G$12,0,MIN(MIN(MIN(MOD(A518*Calculator!$B$12/(Calculator!$D$7*150),1),1-MOD(A518*Calculator!$B$12/(Calculator!$D$7*150),1)),ABS(MOD(A518*Calculator!$B$12/(Calculator!$D$7*150),1)-0.5)),MIN(MIN(MOD(A518*Calculator!$C$12/(Calculator!$D$7*150),1),1-MOD(A518*Calculator!$C$12/(Calculator!$D$7*150),1)),ABS(MOD(A518*Calculator!$C$12/(Calculator!$D$7*150),1)-0.5)),IF(INT(2*A518*Calculator!$C$12/(Calculator!$D$7*150))&gt;INT(2*A518*Calculator!$B$12/(Calculator!$D$7*150)),0,1))),1)</f>
        <v>1</v>
      </c>
      <c r="C518" s="252" t="n">
        <f aca="false">IF(Calculator!$E$13="YES",IF(A518&lt;Calculator!$G$13,0,MIN(MIN(MIN(MOD(A518*Calculator!$B$13/(Calculator!$D$7*150),1),1-MOD(A518*Calculator!$B$13/(Calculator!$D$7*150),1)),ABS(MOD(A518*Calculator!$B$13/(Calculator!$D$7*150),1)-0.5)),MIN(MIN(MOD(A518*Calculator!$C$13/(Calculator!$D$7*150),1),1-MOD(A518*Calculator!$C$13/(Calculator!$D$7*150),1)),ABS(MOD(A518*Calculator!$C$13/(Calculator!$D$7*150),1)-0.5)),IF(INT(2*A518*Calculator!$C$13/(Calculator!$D$7*150))&gt;INT(2*A518*Calculator!$B$13/(Calculator!$D$7*150)),0,1))),1)</f>
        <v>1</v>
      </c>
      <c r="D518" s="252" t="n">
        <f aca="false">IF(Calculator!$E$14="YES",IF(A518&lt;Calculator!$G$14,0,MIN(MIN(MIN(MOD(A518*Calculator!$B$14/(Calculator!$D$7*150),1),1-MOD(A518*Calculator!$B$14/(Calculator!$D$7*150),1)),ABS(MOD(A518*Calculator!$B$14/(Calculator!$D$7*150),1)-0.5)),MIN(MIN(MOD(A518*Calculator!$C$14/(Calculator!$D$7*150),1),1-MOD(A518*Calculator!$C$14/(Calculator!$D$7*150),1)),ABS(MOD(A518*Calculator!$C$14/(Calculator!$D$7*150),1)-0.5)),IF(INT(2*A518*Calculator!$C$14/(Calculator!$D$7*150))&gt;INT(2*A518*Calculator!$B$14/(Calculator!$D$7*150)),0,1))),1)</f>
        <v>1</v>
      </c>
      <c r="E518" s="252" t="n">
        <f aca="false">IF(Calculator!$E$15="YES",IF(A518&lt;Calculator!$G$15,0,MIN(MIN(MIN(MOD(A518*Calculator!$B$15/(Calculator!$D$7*150),1),1-MOD(A518*Calculator!$B$15/(Calculator!$D$7*150),1)),ABS(MOD(A518*Calculator!$B$15/(Calculator!$D$7*150),1)-0.5)),MIN(MIN(MOD(A518*Calculator!$C$15/(Calculator!$D$7*150),1),1-MOD(A518*Calculator!$C$15/(Calculator!$D$7*150),1)),ABS(MOD(A518*Calculator!$C$15/(Calculator!$D$7*150),1)-0.5)),IF(INT(2*A518*Calculator!$C$15/(Calculator!$D$7*150))&gt;INT(2*A518*Calculator!$B$15/(Calculator!$D$7*150)),0,1))),1)</f>
        <v>0.126105263157895</v>
      </c>
      <c r="F518" s="252" t="n">
        <f aca="false">IF(Calculator!$E$16="YES",IF(A518&lt;Calculator!$G$16,0,MIN(MIN(MIN(MOD(A518*Calculator!$B$16/(Calculator!$D$7*150),1),1-MOD(A518*Calculator!$B$16/(Calculator!$D$7*150),1)),ABS(MOD(A518*Calculator!$B$16/(Calculator!$D$7*150),1)-0.5)),MIN(MIN(MOD(A518*Calculator!$C$16/(Calculator!$D$7*150),1),1-MOD(A518*Calculator!$C$16/(Calculator!$D$7*150),1)),ABS(MOD(A518*Calculator!$C$16/(Calculator!$D$7*150),1)-0.5)),IF(INT(2*A518*Calculator!$C$16/(Calculator!$D$7*150))&gt;INT(2*A518*Calculator!$B$16/(Calculator!$D$7*150)),0,1))),1)</f>
        <v>1</v>
      </c>
      <c r="G518" s="252" t="n">
        <f aca="false">IF(Calculator!$E$17="YES",IF(A518&lt;Calculator!$G$17,0,MIN(MIN(MIN(MOD(A518*Calculator!$B$17/(Calculator!$D$7*150),1),1-MOD(A518*Calculator!$B$17/(Calculator!$D$7*150),1)),ABS(MOD(A518*Calculator!$B$17/(Calculator!$D$7*150),1)-0.5)),MIN(MIN(MOD(A518*Calculator!$C$17/(Calculator!$D$7*150),1),1-MOD(A518*Calculator!$C$17/(Calculator!$D$7*150),1)),ABS(MOD(A518*Calculator!$C$17/(Calculator!$D$7*150),1)-0.5)),IF(INT(2*A518*Calculator!$C$17/(Calculator!$D$7*150))&gt;INT(2*A518*Calculator!$B$17/(Calculator!$D$7*150)),0,1))),1)</f>
        <v>0.0115789473684211</v>
      </c>
      <c r="H518" s="252" t="n">
        <f aca="false">IF(Calculator!$E$18="YES",IF(A518&lt;Calculator!$G$18,0,MIN(MIN(MIN(MOD(A518*Calculator!$B$18/(Calculator!$D$7*150),1),1-MOD(A518*Calculator!$B$18/(Calculator!$D$7*150),1)),ABS(MOD(A518*Calculator!$B$18/(Calculator!$D$7*150),1)-0.5)),MIN(MIN(MOD(A518*Calculator!$C$18/(Calculator!$D$7*150),1),1-MOD(A518*Calculator!$C$18/(Calculator!$D$7*150),1)),ABS(MOD(A518*Calculator!$C$18/(Calculator!$D$7*150),1)-0.5)),IF(INT(2*A518*Calculator!$C$18/(Calculator!$D$7*150))&gt;INT(2*A518*Calculator!$B$18/(Calculator!$D$7*150)),0,1))),1)</f>
        <v>1</v>
      </c>
      <c r="I518" s="252" t="n">
        <f aca="false">IF(Calculator!$E$19="YES",IF(A518&lt;Calculator!$G$19,0,MIN(MIN(MIN(MOD(A518*Calculator!$B$19/(Calculator!$D$7*150),1),1-MOD(A518*Calculator!$B$19/(Calculator!$D$7*150),1)),ABS(MOD(A518*Calculator!$B$19/(Calculator!$D$7*150),1)-0.5)),MIN(MIN(MOD(A518*Calculator!$C$19/(Calculator!$D$7*150),1),1-MOD(A518*Calculator!$C$19/(Calculator!$D$7*150),1)),ABS(MOD(A518*Calculator!$C$19/(Calculator!$D$7*150),1)-0.5)),IF(INT(2*A518*Calculator!$C$19/(Calculator!$D$7*150))&gt;INT(2*A518*Calculator!$B$19/(Calculator!$D$7*150)),0,1))),1)</f>
        <v>1</v>
      </c>
      <c r="J518" s="252" t="n">
        <f aca="false">IF(Calculator!$E$20="YES",IF(A518&lt;Calculator!$G$20,0,MIN(MIN(MIN(MOD(A518*Calculator!$B$20/(Calculator!$D$7*150),1),1-MOD(A518*Calculator!$B$20/(Calculator!$D$7*150),1)),ABS(MOD(A518*Calculator!$B$20/(Calculator!$D$7*150),1)-0.5)),MIN(MIN(MOD(A518*Calculator!$C$20/(Calculator!$D$7*150),1),1-MOD(A518*Calculator!$C$20/(Calculator!$D$7*150),1)),ABS(MOD(A518*Calculator!$C$20/(Calculator!$D$7*150),1)-0.5)),IF(INT(2*A518*Calculator!$C$20/(Calculator!$D$7*150))&gt;INT(2*A518*Calculator!$B$20/(Calculator!$D$7*150)),0,1))),1)</f>
        <v>1</v>
      </c>
      <c r="K518" s="252" t="n">
        <f aca="false">IF(Calculator!$E$21="YES",IF(A518&lt;Calculator!$G$21,0,MIN(MIN(MIN(MOD(A518*Calculator!$B$21/(Calculator!$D$7*150),1),1-MOD(A518*Calculator!$B$21/(Calculator!$D$7*150),1)),ABS(MOD(A518*Calculator!$B$21/(Calculator!$D$7*150),1)-0.5)),MIN(MIN(MOD(A518*Calculator!$C$21/(Calculator!$D$7*150),1),1-MOD(A518*Calculator!$C$21/(Calculator!$D$7*150),1)),ABS(MOD(A518*Calculator!$C$21/(Calculator!$D$7*150),1)-0.5)),IF(INT(2*A518*Calculator!$C$21/(Calculator!$D$7*150))&gt;INT(2*A518*Calculator!$B$21/(Calculator!$D$7*150)),0,1))),1)</f>
        <v>1</v>
      </c>
      <c r="L518" s="252" t="n">
        <f aca="false">IF(Calculator!$E$22="YES",IF(A518&lt;Calculator!$G$22,0,MIN(MIN(MIN(MOD(A518*Calculator!$B$22/(Calculator!$D$7*150),1),1-MOD(A518*Calculator!$B$22/(Calculator!$D$7*150),1)),ABS(MOD(A518*Calculator!$B$22/(Calculator!$D$7*150),1)-0.5)),MIN(MIN(MOD(A518*Calculator!$C$22/(Calculator!$D$7*150),1),1-MOD(A518*Calculator!$C$22/(Calculator!$D$7*150),1)),ABS(MOD(A518*Calculator!$C$22/(Calculator!$D$7*150),1)-0.5)),IF(INT(2*A518*Calculator!$C$22/(Calculator!$D$7*150))&gt;INT(2*A518*Calculator!$B$22/(Calculator!$D$7*150)),0,1))),1)</f>
        <v>1</v>
      </c>
      <c r="M518" s="252" t="n">
        <f aca="false">MIN(B518:L518)</f>
        <v>0.0115789473684211</v>
      </c>
      <c r="N518" s="252" t="n">
        <f aca="false">SUMPRODUCT(($M$7:$M$557&gt;M518)*1)+SUMPRODUCT(($M$7:$M$557=M518)*(ROW($M$7:$M$557)&lt;ROW(M518)))+1</f>
        <v>348</v>
      </c>
      <c r="O518" s="252" t="str">
        <f aca="false">IF(M518&gt;=0.13,"★★★ EXCELLENT",IF(M518&gt;=0.12,"★★  GOOD",IF(M518&gt;=0.07,"★  FAIR",IF(M518&gt;=0.025,"⚠  MARGINAL","✗  AVOID"))))</f>
        <v>✗  AVOID</v>
      </c>
    </row>
    <row r="519" customFormat="false" ht="15" hidden="false" customHeight="true" outlineLevel="0" collapsed="false">
      <c r="A519" s="249" t="n">
        <v>56.2</v>
      </c>
      <c r="B519" s="250" t="n">
        <f aca="false">IF(Calculator!$E$12="YES",IF(A519&lt;Calculator!$G$12,0,MIN(MIN(MIN(MOD(A519*Calculator!$B$12/(Calculator!$D$7*150),1),1-MOD(A519*Calculator!$B$12/(Calculator!$D$7*150),1)),ABS(MOD(A519*Calculator!$B$12/(Calculator!$D$7*150),1)-0.5)),MIN(MIN(MOD(A519*Calculator!$C$12/(Calculator!$D$7*150),1),1-MOD(A519*Calculator!$C$12/(Calculator!$D$7*150),1)),ABS(MOD(A519*Calculator!$C$12/(Calculator!$D$7*150),1)-0.5)),IF(INT(2*A519*Calculator!$C$12/(Calculator!$D$7*150))&gt;INT(2*A519*Calculator!$B$12/(Calculator!$D$7*150)),0,1))),1)</f>
        <v>1</v>
      </c>
      <c r="C519" s="250" t="n">
        <f aca="false">IF(Calculator!$E$13="YES",IF(A519&lt;Calculator!$G$13,0,MIN(MIN(MIN(MOD(A519*Calculator!$B$13/(Calculator!$D$7*150),1),1-MOD(A519*Calculator!$B$13/(Calculator!$D$7*150),1)),ABS(MOD(A519*Calculator!$B$13/(Calculator!$D$7*150),1)-0.5)),MIN(MIN(MOD(A519*Calculator!$C$13/(Calculator!$D$7*150),1),1-MOD(A519*Calculator!$C$13/(Calculator!$D$7*150),1)),ABS(MOD(A519*Calculator!$C$13/(Calculator!$D$7*150),1)-0.5)),IF(INT(2*A519*Calculator!$C$13/(Calculator!$D$7*150))&gt;INT(2*A519*Calculator!$B$13/(Calculator!$D$7*150)),0,1))),1)</f>
        <v>1</v>
      </c>
      <c r="D519" s="250" t="n">
        <f aca="false">IF(Calculator!$E$14="YES",IF(A519&lt;Calculator!$G$14,0,MIN(MIN(MIN(MOD(A519*Calculator!$B$14/(Calculator!$D$7*150),1),1-MOD(A519*Calculator!$B$14/(Calculator!$D$7*150),1)),ABS(MOD(A519*Calculator!$B$14/(Calculator!$D$7*150),1)-0.5)),MIN(MIN(MOD(A519*Calculator!$C$14/(Calculator!$D$7*150),1),1-MOD(A519*Calculator!$C$14/(Calculator!$D$7*150),1)),ABS(MOD(A519*Calculator!$C$14/(Calculator!$D$7*150),1)-0.5)),IF(INT(2*A519*Calculator!$C$14/(Calculator!$D$7*150))&gt;INT(2*A519*Calculator!$B$14/(Calculator!$D$7*150)),0,1))),1)</f>
        <v>1</v>
      </c>
      <c r="E519" s="250" t="n">
        <f aca="false">IF(Calculator!$E$15="YES",IF(A519&lt;Calculator!$G$15,0,MIN(MIN(MIN(MOD(A519*Calculator!$B$15/(Calculator!$D$7*150),1),1-MOD(A519*Calculator!$B$15/(Calculator!$D$7*150),1)),ABS(MOD(A519*Calculator!$B$15/(Calculator!$D$7*150),1)-0.5)),MIN(MIN(MOD(A519*Calculator!$C$15/(Calculator!$D$7*150),1),1-MOD(A519*Calculator!$C$15/(Calculator!$D$7*150),1)),ABS(MOD(A519*Calculator!$C$15/(Calculator!$D$7*150),1)-0.5)),IF(INT(2*A519*Calculator!$C$15/(Calculator!$D$7*150))&gt;INT(2*A519*Calculator!$B$15/(Calculator!$D$7*150)),0,1))),1)</f>
        <v>0.120982456140351</v>
      </c>
      <c r="F519" s="250" t="n">
        <f aca="false">IF(Calculator!$E$16="YES",IF(A519&lt;Calculator!$G$16,0,MIN(MIN(MIN(MOD(A519*Calculator!$B$16/(Calculator!$D$7*150),1),1-MOD(A519*Calculator!$B$16/(Calculator!$D$7*150),1)),ABS(MOD(A519*Calculator!$B$16/(Calculator!$D$7*150),1)-0.5)),MIN(MIN(MOD(A519*Calculator!$C$16/(Calculator!$D$7*150),1),1-MOD(A519*Calculator!$C$16/(Calculator!$D$7*150),1)),ABS(MOD(A519*Calculator!$C$16/(Calculator!$D$7*150),1)-0.5)),IF(INT(2*A519*Calculator!$C$16/(Calculator!$D$7*150))&gt;INT(2*A519*Calculator!$B$16/(Calculator!$D$7*150)),0,1))),1)</f>
        <v>1</v>
      </c>
      <c r="G519" s="250" t="n">
        <f aca="false">IF(Calculator!$E$17="YES",IF(A519&lt;Calculator!$G$17,0,MIN(MIN(MIN(MOD(A519*Calculator!$B$17/(Calculator!$D$7*150),1),1-MOD(A519*Calculator!$B$17/(Calculator!$D$7*150),1)),ABS(MOD(A519*Calculator!$B$17/(Calculator!$D$7*150),1)-0.5)),MIN(MIN(MOD(A519*Calculator!$C$17/(Calculator!$D$7*150),1),1-MOD(A519*Calculator!$C$17/(Calculator!$D$7*150),1)),ABS(MOD(A519*Calculator!$C$17/(Calculator!$D$7*150),1)-0.5)),IF(INT(2*A519*Calculator!$C$17/(Calculator!$D$7*150))&gt;INT(2*A519*Calculator!$B$17/(Calculator!$D$7*150)),0,1))),1)</f>
        <v>0.0214035087719306</v>
      </c>
      <c r="H519" s="250" t="n">
        <f aca="false">IF(Calculator!$E$18="YES",IF(A519&lt;Calculator!$G$18,0,MIN(MIN(MIN(MOD(A519*Calculator!$B$18/(Calculator!$D$7*150),1),1-MOD(A519*Calculator!$B$18/(Calculator!$D$7*150),1)),ABS(MOD(A519*Calculator!$B$18/(Calculator!$D$7*150),1)-0.5)),MIN(MIN(MOD(A519*Calculator!$C$18/(Calculator!$D$7*150),1),1-MOD(A519*Calculator!$C$18/(Calculator!$D$7*150),1)),ABS(MOD(A519*Calculator!$C$18/(Calculator!$D$7*150),1)-0.5)),IF(INT(2*A519*Calculator!$C$18/(Calculator!$D$7*150))&gt;INT(2*A519*Calculator!$B$18/(Calculator!$D$7*150)),0,1))),1)</f>
        <v>1</v>
      </c>
      <c r="I519" s="250" t="n">
        <f aca="false">IF(Calculator!$E$19="YES",IF(A519&lt;Calculator!$G$19,0,MIN(MIN(MIN(MOD(A519*Calculator!$B$19/(Calculator!$D$7*150),1),1-MOD(A519*Calculator!$B$19/(Calculator!$D$7*150),1)),ABS(MOD(A519*Calculator!$B$19/(Calculator!$D$7*150),1)-0.5)),MIN(MIN(MOD(A519*Calculator!$C$19/(Calculator!$D$7*150),1),1-MOD(A519*Calculator!$C$19/(Calculator!$D$7*150),1)),ABS(MOD(A519*Calculator!$C$19/(Calculator!$D$7*150),1)-0.5)),IF(INT(2*A519*Calculator!$C$19/(Calculator!$D$7*150))&gt;INT(2*A519*Calculator!$B$19/(Calculator!$D$7*150)),0,1))),1)</f>
        <v>1</v>
      </c>
      <c r="J519" s="250" t="n">
        <f aca="false">IF(Calculator!$E$20="YES",IF(A519&lt;Calculator!$G$20,0,MIN(MIN(MIN(MOD(A519*Calculator!$B$20/(Calculator!$D$7*150),1),1-MOD(A519*Calculator!$B$20/(Calculator!$D$7*150),1)),ABS(MOD(A519*Calculator!$B$20/(Calculator!$D$7*150),1)-0.5)),MIN(MIN(MOD(A519*Calculator!$C$20/(Calculator!$D$7*150),1),1-MOD(A519*Calculator!$C$20/(Calculator!$D$7*150),1)),ABS(MOD(A519*Calculator!$C$20/(Calculator!$D$7*150),1)-0.5)),IF(INT(2*A519*Calculator!$C$20/(Calculator!$D$7*150))&gt;INT(2*A519*Calculator!$B$20/(Calculator!$D$7*150)),0,1))),1)</f>
        <v>1</v>
      </c>
      <c r="K519" s="250" t="n">
        <f aca="false">IF(Calculator!$E$21="YES",IF(A519&lt;Calculator!$G$21,0,MIN(MIN(MIN(MOD(A519*Calculator!$B$21/(Calculator!$D$7*150),1),1-MOD(A519*Calculator!$B$21/(Calculator!$D$7*150),1)),ABS(MOD(A519*Calculator!$B$21/(Calculator!$D$7*150),1)-0.5)),MIN(MIN(MOD(A519*Calculator!$C$21/(Calculator!$D$7*150),1),1-MOD(A519*Calculator!$C$21/(Calculator!$D$7*150),1)),ABS(MOD(A519*Calculator!$C$21/(Calculator!$D$7*150),1)-0.5)),IF(INT(2*A519*Calculator!$C$21/(Calculator!$D$7*150))&gt;INT(2*A519*Calculator!$B$21/(Calculator!$D$7*150)),0,1))),1)</f>
        <v>1</v>
      </c>
      <c r="L519" s="250" t="n">
        <f aca="false">IF(Calculator!$E$22="YES",IF(A519&lt;Calculator!$G$22,0,MIN(MIN(MIN(MOD(A519*Calculator!$B$22/(Calculator!$D$7*150),1),1-MOD(A519*Calculator!$B$22/(Calculator!$D$7*150),1)),ABS(MOD(A519*Calculator!$B$22/(Calculator!$D$7*150),1)-0.5)),MIN(MIN(MOD(A519*Calculator!$C$22/(Calculator!$D$7*150),1),1-MOD(A519*Calculator!$C$22/(Calculator!$D$7*150),1)),ABS(MOD(A519*Calculator!$C$22/(Calculator!$D$7*150),1)-0.5)),IF(INT(2*A519*Calculator!$C$22/(Calculator!$D$7*150))&gt;INT(2*A519*Calculator!$B$22/(Calculator!$D$7*150)),0,1))),1)</f>
        <v>1</v>
      </c>
      <c r="M519" s="250" t="n">
        <f aca="false">MIN(B519:L519)</f>
        <v>0.0214035087719306</v>
      </c>
      <c r="N519" s="250" t="n">
        <f aca="false">SUMPRODUCT(($M$7:$M$557&gt;M519)*1)+SUMPRODUCT(($M$7:$M$557=M519)*(ROW($M$7:$M$557)&lt;ROW(M519)))+1</f>
        <v>319</v>
      </c>
      <c r="O519" s="250" t="str">
        <f aca="false">IF(M519&gt;=0.13,"★★★ EXCELLENT",IF(M519&gt;=0.12,"★★  GOOD",IF(M519&gt;=0.07,"★  FAIR",IF(M519&gt;=0.025,"⚠  MARGINAL","✗  AVOID"))))</f>
        <v>✗  AVOID</v>
      </c>
    </row>
    <row r="520" customFormat="false" ht="15" hidden="false" customHeight="true" outlineLevel="0" collapsed="false">
      <c r="A520" s="251" t="n">
        <v>56.3</v>
      </c>
      <c r="B520" s="252" t="n">
        <f aca="false">IF(Calculator!$E$12="YES",IF(A520&lt;Calculator!$G$12,0,MIN(MIN(MIN(MOD(A520*Calculator!$B$12/(Calculator!$D$7*150),1),1-MOD(A520*Calculator!$B$12/(Calculator!$D$7*150),1)),ABS(MOD(A520*Calculator!$B$12/(Calculator!$D$7*150),1)-0.5)),MIN(MIN(MOD(A520*Calculator!$C$12/(Calculator!$D$7*150),1),1-MOD(A520*Calculator!$C$12/(Calculator!$D$7*150),1)),ABS(MOD(A520*Calculator!$C$12/(Calculator!$D$7*150),1)-0.5)),IF(INT(2*A520*Calculator!$C$12/(Calculator!$D$7*150))&gt;INT(2*A520*Calculator!$B$12/(Calculator!$D$7*150)),0,1))),1)</f>
        <v>1</v>
      </c>
      <c r="C520" s="252" t="n">
        <f aca="false">IF(Calculator!$E$13="YES",IF(A520&lt;Calculator!$G$13,0,MIN(MIN(MIN(MOD(A520*Calculator!$B$13/(Calculator!$D$7*150),1),1-MOD(A520*Calculator!$B$13/(Calculator!$D$7*150),1)),ABS(MOD(A520*Calculator!$B$13/(Calculator!$D$7*150),1)-0.5)),MIN(MIN(MOD(A520*Calculator!$C$13/(Calculator!$D$7*150),1),1-MOD(A520*Calculator!$C$13/(Calculator!$D$7*150),1)),ABS(MOD(A520*Calculator!$C$13/(Calculator!$D$7*150),1)-0.5)),IF(INT(2*A520*Calculator!$C$13/(Calculator!$D$7*150))&gt;INT(2*A520*Calculator!$B$13/(Calculator!$D$7*150)),0,1))),1)</f>
        <v>1</v>
      </c>
      <c r="D520" s="252" t="n">
        <f aca="false">IF(Calculator!$E$14="YES",IF(A520&lt;Calculator!$G$14,0,MIN(MIN(MIN(MOD(A520*Calculator!$B$14/(Calculator!$D$7*150),1),1-MOD(A520*Calculator!$B$14/(Calculator!$D$7*150),1)),ABS(MOD(A520*Calculator!$B$14/(Calculator!$D$7*150),1)-0.5)),MIN(MIN(MOD(A520*Calculator!$C$14/(Calculator!$D$7*150),1),1-MOD(A520*Calculator!$C$14/(Calculator!$D$7*150),1)),ABS(MOD(A520*Calculator!$C$14/(Calculator!$D$7*150),1)-0.5)),IF(INT(2*A520*Calculator!$C$14/(Calculator!$D$7*150))&gt;INT(2*A520*Calculator!$B$14/(Calculator!$D$7*150)),0,1))),1)</f>
        <v>1</v>
      </c>
      <c r="E520" s="252" t="n">
        <f aca="false">IF(Calculator!$E$15="YES",IF(A520&lt;Calculator!$G$15,0,MIN(MIN(MIN(MOD(A520*Calculator!$B$15/(Calculator!$D$7*150),1),1-MOD(A520*Calculator!$B$15/(Calculator!$D$7*150),1)),ABS(MOD(A520*Calculator!$B$15/(Calculator!$D$7*150),1)-0.5)),MIN(MIN(MOD(A520*Calculator!$C$15/(Calculator!$D$7*150),1),1-MOD(A520*Calculator!$C$15/(Calculator!$D$7*150),1)),ABS(MOD(A520*Calculator!$C$15/(Calculator!$D$7*150),1)-0.5)),IF(INT(2*A520*Calculator!$C$15/(Calculator!$D$7*150))&gt;INT(2*A520*Calculator!$B$15/(Calculator!$D$7*150)),0,1))),1)</f>
        <v>0.115859649122807</v>
      </c>
      <c r="F520" s="252" t="n">
        <f aca="false">IF(Calculator!$E$16="YES",IF(A520&lt;Calculator!$G$16,0,MIN(MIN(MIN(MOD(A520*Calculator!$B$16/(Calculator!$D$7*150),1),1-MOD(A520*Calculator!$B$16/(Calculator!$D$7*150),1)),ABS(MOD(A520*Calculator!$B$16/(Calculator!$D$7*150),1)-0.5)),MIN(MIN(MOD(A520*Calculator!$C$16/(Calculator!$D$7*150),1),1-MOD(A520*Calculator!$C$16/(Calculator!$D$7*150),1)),ABS(MOD(A520*Calculator!$C$16/(Calculator!$D$7*150),1)-0.5)),IF(INT(2*A520*Calculator!$C$16/(Calculator!$D$7*150))&gt;INT(2*A520*Calculator!$B$16/(Calculator!$D$7*150)),0,1))),1)</f>
        <v>1</v>
      </c>
      <c r="G520" s="252" t="n">
        <f aca="false">IF(Calculator!$E$17="YES",IF(A520&lt;Calculator!$G$17,0,MIN(MIN(MIN(MOD(A520*Calculator!$B$17/(Calculator!$D$7*150),1),1-MOD(A520*Calculator!$B$17/(Calculator!$D$7*150),1)),ABS(MOD(A520*Calculator!$B$17/(Calculator!$D$7*150),1)-0.5)),MIN(MIN(MOD(A520*Calculator!$C$17/(Calculator!$D$7*150),1),1-MOD(A520*Calculator!$C$17/(Calculator!$D$7*150),1)),ABS(MOD(A520*Calculator!$C$17/(Calculator!$D$7*150),1)-0.5)),IF(INT(2*A520*Calculator!$C$17/(Calculator!$D$7*150))&gt;INT(2*A520*Calculator!$B$17/(Calculator!$D$7*150)),0,1))),1)</f>
        <v>0.0312280701754384</v>
      </c>
      <c r="H520" s="252" t="n">
        <f aca="false">IF(Calculator!$E$18="YES",IF(A520&lt;Calculator!$G$18,0,MIN(MIN(MIN(MOD(A520*Calculator!$B$18/(Calculator!$D$7*150),1),1-MOD(A520*Calculator!$B$18/(Calculator!$D$7*150),1)),ABS(MOD(A520*Calculator!$B$18/(Calculator!$D$7*150),1)-0.5)),MIN(MIN(MOD(A520*Calculator!$C$18/(Calculator!$D$7*150),1),1-MOD(A520*Calculator!$C$18/(Calculator!$D$7*150),1)),ABS(MOD(A520*Calculator!$C$18/(Calculator!$D$7*150),1)-0.5)),IF(INT(2*A520*Calculator!$C$18/(Calculator!$D$7*150))&gt;INT(2*A520*Calculator!$B$18/(Calculator!$D$7*150)),0,1))),1)</f>
        <v>1</v>
      </c>
      <c r="I520" s="252" t="n">
        <f aca="false">IF(Calculator!$E$19="YES",IF(A520&lt;Calculator!$G$19,0,MIN(MIN(MIN(MOD(A520*Calculator!$B$19/(Calculator!$D$7*150),1),1-MOD(A520*Calculator!$B$19/(Calculator!$D$7*150),1)),ABS(MOD(A520*Calculator!$B$19/(Calculator!$D$7*150),1)-0.5)),MIN(MIN(MOD(A520*Calculator!$C$19/(Calculator!$D$7*150),1),1-MOD(A520*Calculator!$C$19/(Calculator!$D$7*150),1)),ABS(MOD(A520*Calculator!$C$19/(Calculator!$D$7*150),1)-0.5)),IF(INT(2*A520*Calculator!$C$19/(Calculator!$D$7*150))&gt;INT(2*A520*Calculator!$B$19/(Calculator!$D$7*150)),0,1))),1)</f>
        <v>1</v>
      </c>
      <c r="J520" s="252" t="n">
        <f aca="false">IF(Calculator!$E$20="YES",IF(A520&lt;Calculator!$G$20,0,MIN(MIN(MIN(MOD(A520*Calculator!$B$20/(Calculator!$D$7*150),1),1-MOD(A520*Calculator!$B$20/(Calculator!$D$7*150),1)),ABS(MOD(A520*Calculator!$B$20/(Calculator!$D$7*150),1)-0.5)),MIN(MIN(MOD(A520*Calculator!$C$20/(Calculator!$D$7*150),1),1-MOD(A520*Calculator!$C$20/(Calculator!$D$7*150),1)),ABS(MOD(A520*Calculator!$C$20/(Calculator!$D$7*150),1)-0.5)),IF(INT(2*A520*Calculator!$C$20/(Calculator!$D$7*150))&gt;INT(2*A520*Calculator!$B$20/(Calculator!$D$7*150)),0,1))),1)</f>
        <v>1</v>
      </c>
      <c r="K520" s="252" t="n">
        <f aca="false">IF(Calculator!$E$21="YES",IF(A520&lt;Calculator!$G$21,0,MIN(MIN(MIN(MOD(A520*Calculator!$B$21/(Calculator!$D$7*150),1),1-MOD(A520*Calculator!$B$21/(Calculator!$D$7*150),1)),ABS(MOD(A520*Calculator!$B$21/(Calculator!$D$7*150),1)-0.5)),MIN(MIN(MOD(A520*Calculator!$C$21/(Calculator!$D$7*150),1),1-MOD(A520*Calculator!$C$21/(Calculator!$D$7*150),1)),ABS(MOD(A520*Calculator!$C$21/(Calculator!$D$7*150),1)-0.5)),IF(INT(2*A520*Calculator!$C$21/(Calculator!$D$7*150))&gt;INT(2*A520*Calculator!$B$21/(Calculator!$D$7*150)),0,1))),1)</f>
        <v>1</v>
      </c>
      <c r="L520" s="252" t="n">
        <f aca="false">IF(Calculator!$E$22="YES",IF(A520&lt;Calculator!$G$22,0,MIN(MIN(MIN(MOD(A520*Calculator!$B$22/(Calculator!$D$7*150),1),1-MOD(A520*Calculator!$B$22/(Calculator!$D$7*150),1)),ABS(MOD(A520*Calculator!$B$22/(Calculator!$D$7*150),1)-0.5)),MIN(MIN(MOD(A520*Calculator!$C$22/(Calculator!$D$7*150),1),1-MOD(A520*Calculator!$C$22/(Calculator!$D$7*150),1)),ABS(MOD(A520*Calculator!$C$22/(Calculator!$D$7*150),1)-0.5)),IF(INT(2*A520*Calculator!$C$22/(Calculator!$D$7*150))&gt;INT(2*A520*Calculator!$B$22/(Calculator!$D$7*150)),0,1))),1)</f>
        <v>1</v>
      </c>
      <c r="M520" s="252" t="n">
        <f aca="false">MIN(B520:L520)</f>
        <v>0.0312280701754384</v>
      </c>
      <c r="N520" s="252" t="n">
        <f aca="false">SUMPRODUCT(($M$7:$M$557&gt;M520)*1)+SUMPRODUCT(($M$7:$M$557=M520)*(ROW($M$7:$M$557)&lt;ROW(M520)))+1</f>
        <v>289</v>
      </c>
      <c r="O520" s="252" t="str">
        <f aca="false">IF(M520&gt;=0.13,"★★★ EXCELLENT",IF(M520&gt;=0.12,"★★  GOOD",IF(M520&gt;=0.07,"★  FAIR",IF(M520&gt;=0.025,"⚠  MARGINAL","✗  AVOID"))))</f>
        <v>⚠  MARGINAL</v>
      </c>
    </row>
    <row r="521" customFormat="false" ht="15" hidden="false" customHeight="true" outlineLevel="0" collapsed="false">
      <c r="A521" s="249" t="n">
        <v>56.4</v>
      </c>
      <c r="B521" s="250" t="n">
        <f aca="false">IF(Calculator!$E$12="YES",IF(A521&lt;Calculator!$G$12,0,MIN(MIN(MIN(MOD(A521*Calculator!$B$12/(Calculator!$D$7*150),1),1-MOD(A521*Calculator!$B$12/(Calculator!$D$7*150),1)),ABS(MOD(A521*Calculator!$B$12/(Calculator!$D$7*150),1)-0.5)),MIN(MIN(MOD(A521*Calculator!$C$12/(Calculator!$D$7*150),1),1-MOD(A521*Calculator!$C$12/(Calculator!$D$7*150),1)),ABS(MOD(A521*Calculator!$C$12/(Calculator!$D$7*150),1)-0.5)),IF(INT(2*A521*Calculator!$C$12/(Calculator!$D$7*150))&gt;INT(2*A521*Calculator!$B$12/(Calculator!$D$7*150)),0,1))),1)</f>
        <v>1</v>
      </c>
      <c r="C521" s="250" t="n">
        <f aca="false">IF(Calculator!$E$13="YES",IF(A521&lt;Calculator!$G$13,0,MIN(MIN(MIN(MOD(A521*Calculator!$B$13/(Calculator!$D$7*150),1),1-MOD(A521*Calculator!$B$13/(Calculator!$D$7*150),1)),ABS(MOD(A521*Calculator!$B$13/(Calculator!$D$7*150),1)-0.5)),MIN(MIN(MOD(A521*Calculator!$C$13/(Calculator!$D$7*150),1),1-MOD(A521*Calculator!$C$13/(Calculator!$D$7*150),1)),ABS(MOD(A521*Calculator!$C$13/(Calculator!$D$7*150),1)-0.5)),IF(INT(2*A521*Calculator!$C$13/(Calculator!$D$7*150))&gt;INT(2*A521*Calculator!$B$13/(Calculator!$D$7*150)),0,1))),1)</f>
        <v>1</v>
      </c>
      <c r="D521" s="250" t="n">
        <f aca="false">IF(Calculator!$E$14="YES",IF(A521&lt;Calculator!$G$14,0,MIN(MIN(MIN(MOD(A521*Calculator!$B$14/(Calculator!$D$7*150),1),1-MOD(A521*Calculator!$B$14/(Calculator!$D$7*150),1)),ABS(MOD(A521*Calculator!$B$14/(Calculator!$D$7*150),1)-0.5)),MIN(MIN(MOD(A521*Calculator!$C$14/(Calculator!$D$7*150),1),1-MOD(A521*Calculator!$C$14/(Calculator!$D$7*150),1)),ABS(MOD(A521*Calculator!$C$14/(Calculator!$D$7*150),1)-0.5)),IF(INT(2*A521*Calculator!$C$14/(Calculator!$D$7*150))&gt;INT(2*A521*Calculator!$B$14/(Calculator!$D$7*150)),0,1))),1)</f>
        <v>1</v>
      </c>
      <c r="E521" s="250" t="n">
        <f aca="false">IF(Calculator!$E$15="YES",IF(A521&lt;Calculator!$G$15,0,MIN(MIN(MIN(MOD(A521*Calculator!$B$15/(Calculator!$D$7*150),1),1-MOD(A521*Calculator!$B$15/(Calculator!$D$7*150),1)),ABS(MOD(A521*Calculator!$B$15/(Calculator!$D$7*150),1)-0.5)),MIN(MIN(MOD(A521*Calculator!$C$15/(Calculator!$D$7*150),1),1-MOD(A521*Calculator!$C$15/(Calculator!$D$7*150),1)),ABS(MOD(A521*Calculator!$C$15/(Calculator!$D$7*150),1)-0.5)),IF(INT(2*A521*Calculator!$C$15/(Calculator!$D$7*150))&gt;INT(2*A521*Calculator!$B$15/(Calculator!$D$7*150)),0,1))),1)</f>
        <v>0.110736842105263</v>
      </c>
      <c r="F521" s="250" t="n">
        <f aca="false">IF(Calculator!$E$16="YES",IF(A521&lt;Calculator!$G$16,0,MIN(MIN(MIN(MOD(A521*Calculator!$B$16/(Calculator!$D$7*150),1),1-MOD(A521*Calculator!$B$16/(Calculator!$D$7*150),1)),ABS(MOD(A521*Calculator!$B$16/(Calculator!$D$7*150),1)-0.5)),MIN(MIN(MOD(A521*Calculator!$C$16/(Calculator!$D$7*150),1),1-MOD(A521*Calculator!$C$16/(Calculator!$D$7*150),1)),ABS(MOD(A521*Calculator!$C$16/(Calculator!$D$7*150),1)-0.5)),IF(INT(2*A521*Calculator!$C$16/(Calculator!$D$7*150))&gt;INT(2*A521*Calculator!$B$16/(Calculator!$D$7*150)),0,1))),1)</f>
        <v>1</v>
      </c>
      <c r="G521" s="250" t="n">
        <f aca="false">IF(Calculator!$E$17="YES",IF(A521&lt;Calculator!$G$17,0,MIN(MIN(MIN(MOD(A521*Calculator!$B$17/(Calculator!$D$7*150),1),1-MOD(A521*Calculator!$B$17/(Calculator!$D$7*150),1)),ABS(MOD(A521*Calculator!$B$17/(Calculator!$D$7*150),1)-0.5)),MIN(MIN(MOD(A521*Calculator!$C$17/(Calculator!$D$7*150),1),1-MOD(A521*Calculator!$C$17/(Calculator!$D$7*150),1)),ABS(MOD(A521*Calculator!$C$17/(Calculator!$D$7*150),1)-0.5)),IF(INT(2*A521*Calculator!$C$17/(Calculator!$D$7*150))&gt;INT(2*A521*Calculator!$B$17/(Calculator!$D$7*150)),0,1))),1)</f>
        <v>0.0410526315789479</v>
      </c>
      <c r="H521" s="250" t="n">
        <f aca="false">IF(Calculator!$E$18="YES",IF(A521&lt;Calculator!$G$18,0,MIN(MIN(MIN(MOD(A521*Calculator!$B$18/(Calculator!$D$7*150),1),1-MOD(A521*Calculator!$B$18/(Calculator!$D$7*150),1)),ABS(MOD(A521*Calculator!$B$18/(Calculator!$D$7*150),1)-0.5)),MIN(MIN(MOD(A521*Calculator!$C$18/(Calculator!$D$7*150),1),1-MOD(A521*Calculator!$C$18/(Calculator!$D$7*150),1)),ABS(MOD(A521*Calculator!$C$18/(Calculator!$D$7*150),1)-0.5)),IF(INT(2*A521*Calculator!$C$18/(Calculator!$D$7*150))&gt;INT(2*A521*Calculator!$B$18/(Calculator!$D$7*150)),0,1))),1)</f>
        <v>1</v>
      </c>
      <c r="I521" s="250" t="n">
        <f aca="false">IF(Calculator!$E$19="YES",IF(A521&lt;Calculator!$G$19,0,MIN(MIN(MIN(MOD(A521*Calculator!$B$19/(Calculator!$D$7*150),1),1-MOD(A521*Calculator!$B$19/(Calculator!$D$7*150),1)),ABS(MOD(A521*Calculator!$B$19/(Calculator!$D$7*150),1)-0.5)),MIN(MIN(MOD(A521*Calculator!$C$19/(Calculator!$D$7*150),1),1-MOD(A521*Calculator!$C$19/(Calculator!$D$7*150),1)),ABS(MOD(A521*Calculator!$C$19/(Calculator!$D$7*150),1)-0.5)),IF(INT(2*A521*Calculator!$C$19/(Calculator!$D$7*150))&gt;INT(2*A521*Calculator!$B$19/(Calculator!$D$7*150)),0,1))),1)</f>
        <v>1</v>
      </c>
      <c r="J521" s="250" t="n">
        <f aca="false">IF(Calculator!$E$20="YES",IF(A521&lt;Calculator!$G$20,0,MIN(MIN(MIN(MOD(A521*Calculator!$B$20/(Calculator!$D$7*150),1),1-MOD(A521*Calculator!$B$20/(Calculator!$D$7*150),1)),ABS(MOD(A521*Calculator!$B$20/(Calculator!$D$7*150),1)-0.5)),MIN(MIN(MOD(A521*Calculator!$C$20/(Calculator!$D$7*150),1),1-MOD(A521*Calculator!$C$20/(Calculator!$D$7*150),1)),ABS(MOD(A521*Calculator!$C$20/(Calculator!$D$7*150),1)-0.5)),IF(INT(2*A521*Calculator!$C$20/(Calculator!$D$7*150))&gt;INT(2*A521*Calculator!$B$20/(Calculator!$D$7*150)),0,1))),1)</f>
        <v>1</v>
      </c>
      <c r="K521" s="250" t="n">
        <f aca="false">IF(Calculator!$E$21="YES",IF(A521&lt;Calculator!$G$21,0,MIN(MIN(MIN(MOD(A521*Calculator!$B$21/(Calculator!$D$7*150),1),1-MOD(A521*Calculator!$B$21/(Calculator!$D$7*150),1)),ABS(MOD(A521*Calculator!$B$21/(Calculator!$D$7*150),1)-0.5)),MIN(MIN(MOD(A521*Calculator!$C$21/(Calculator!$D$7*150),1),1-MOD(A521*Calculator!$C$21/(Calculator!$D$7*150),1)),ABS(MOD(A521*Calculator!$C$21/(Calculator!$D$7*150),1)-0.5)),IF(INT(2*A521*Calculator!$C$21/(Calculator!$D$7*150))&gt;INT(2*A521*Calculator!$B$21/(Calculator!$D$7*150)),0,1))),1)</f>
        <v>1</v>
      </c>
      <c r="L521" s="250" t="n">
        <f aca="false">IF(Calculator!$E$22="YES",IF(A521&lt;Calculator!$G$22,0,MIN(MIN(MIN(MOD(A521*Calculator!$B$22/(Calculator!$D$7*150),1),1-MOD(A521*Calculator!$B$22/(Calculator!$D$7*150),1)),ABS(MOD(A521*Calculator!$B$22/(Calculator!$D$7*150),1)-0.5)),MIN(MIN(MOD(A521*Calculator!$C$22/(Calculator!$D$7*150),1),1-MOD(A521*Calculator!$C$22/(Calculator!$D$7*150),1)),ABS(MOD(A521*Calculator!$C$22/(Calculator!$D$7*150),1)-0.5)),IF(INT(2*A521*Calculator!$C$22/(Calculator!$D$7*150))&gt;INT(2*A521*Calculator!$B$22/(Calculator!$D$7*150)),0,1))),1)</f>
        <v>1</v>
      </c>
      <c r="M521" s="250" t="n">
        <f aca="false">MIN(B521:L521)</f>
        <v>0.0410526315789479</v>
      </c>
      <c r="N521" s="250" t="n">
        <f aca="false">SUMPRODUCT(($M$7:$M$557&gt;M521)*1)+SUMPRODUCT(($M$7:$M$557=M521)*(ROW($M$7:$M$557)&lt;ROW(M521)))+1</f>
        <v>259</v>
      </c>
      <c r="O521" s="250" t="str">
        <f aca="false">IF(M521&gt;=0.13,"★★★ EXCELLENT",IF(M521&gt;=0.12,"★★  GOOD",IF(M521&gt;=0.07,"★  FAIR",IF(M521&gt;=0.025,"⚠  MARGINAL","✗  AVOID"))))</f>
        <v>⚠  MARGINAL</v>
      </c>
    </row>
    <row r="522" customFormat="false" ht="15" hidden="false" customHeight="true" outlineLevel="0" collapsed="false">
      <c r="A522" s="251" t="n">
        <v>56.5</v>
      </c>
      <c r="B522" s="252" t="n">
        <f aca="false">IF(Calculator!$E$12="YES",IF(A522&lt;Calculator!$G$12,0,MIN(MIN(MIN(MOD(A522*Calculator!$B$12/(Calculator!$D$7*150),1),1-MOD(A522*Calculator!$B$12/(Calculator!$D$7*150),1)),ABS(MOD(A522*Calculator!$B$12/(Calculator!$D$7*150),1)-0.5)),MIN(MIN(MOD(A522*Calculator!$C$12/(Calculator!$D$7*150),1),1-MOD(A522*Calculator!$C$12/(Calculator!$D$7*150),1)),ABS(MOD(A522*Calculator!$C$12/(Calculator!$D$7*150),1)-0.5)),IF(INT(2*A522*Calculator!$C$12/(Calculator!$D$7*150))&gt;INT(2*A522*Calculator!$B$12/(Calculator!$D$7*150)),0,1))),1)</f>
        <v>1</v>
      </c>
      <c r="C522" s="252" t="n">
        <f aca="false">IF(Calculator!$E$13="YES",IF(A522&lt;Calculator!$G$13,0,MIN(MIN(MIN(MOD(A522*Calculator!$B$13/(Calculator!$D$7*150),1),1-MOD(A522*Calculator!$B$13/(Calculator!$D$7*150),1)),ABS(MOD(A522*Calculator!$B$13/(Calculator!$D$7*150),1)-0.5)),MIN(MIN(MOD(A522*Calculator!$C$13/(Calculator!$D$7*150),1),1-MOD(A522*Calculator!$C$13/(Calculator!$D$7*150),1)),ABS(MOD(A522*Calculator!$C$13/(Calculator!$D$7*150),1)-0.5)),IF(INT(2*A522*Calculator!$C$13/(Calculator!$D$7*150))&gt;INT(2*A522*Calculator!$B$13/(Calculator!$D$7*150)),0,1))),1)</f>
        <v>1</v>
      </c>
      <c r="D522" s="252" t="n">
        <f aca="false">IF(Calculator!$E$14="YES",IF(A522&lt;Calculator!$G$14,0,MIN(MIN(MIN(MOD(A522*Calculator!$B$14/(Calculator!$D$7*150),1),1-MOD(A522*Calculator!$B$14/(Calculator!$D$7*150),1)),ABS(MOD(A522*Calculator!$B$14/(Calculator!$D$7*150),1)-0.5)),MIN(MIN(MOD(A522*Calculator!$C$14/(Calculator!$D$7*150),1),1-MOD(A522*Calculator!$C$14/(Calculator!$D$7*150),1)),ABS(MOD(A522*Calculator!$C$14/(Calculator!$D$7*150),1)-0.5)),IF(INT(2*A522*Calculator!$C$14/(Calculator!$D$7*150))&gt;INT(2*A522*Calculator!$B$14/(Calculator!$D$7*150)),0,1))),1)</f>
        <v>1</v>
      </c>
      <c r="E522" s="252" t="n">
        <f aca="false">IF(Calculator!$E$15="YES",IF(A522&lt;Calculator!$G$15,0,MIN(MIN(MIN(MOD(A522*Calculator!$B$15/(Calculator!$D$7*150),1),1-MOD(A522*Calculator!$B$15/(Calculator!$D$7*150),1)),ABS(MOD(A522*Calculator!$B$15/(Calculator!$D$7*150),1)-0.5)),MIN(MIN(MOD(A522*Calculator!$C$15/(Calculator!$D$7*150),1),1-MOD(A522*Calculator!$C$15/(Calculator!$D$7*150),1)),ABS(MOD(A522*Calculator!$C$15/(Calculator!$D$7*150),1)-0.5)),IF(INT(2*A522*Calculator!$C$15/(Calculator!$D$7*150))&gt;INT(2*A522*Calculator!$B$15/(Calculator!$D$7*150)),0,1))),1)</f>
        <v>0.10561403508772</v>
      </c>
      <c r="F522" s="252" t="n">
        <f aca="false">IF(Calculator!$E$16="YES",IF(A522&lt;Calculator!$G$16,0,MIN(MIN(MIN(MOD(A522*Calculator!$B$16/(Calculator!$D$7*150),1),1-MOD(A522*Calculator!$B$16/(Calculator!$D$7*150),1)),ABS(MOD(A522*Calculator!$B$16/(Calculator!$D$7*150),1)-0.5)),MIN(MIN(MOD(A522*Calculator!$C$16/(Calculator!$D$7*150),1),1-MOD(A522*Calculator!$C$16/(Calculator!$D$7*150),1)),ABS(MOD(A522*Calculator!$C$16/(Calculator!$D$7*150),1)-0.5)),IF(INT(2*A522*Calculator!$C$16/(Calculator!$D$7*150))&gt;INT(2*A522*Calculator!$B$16/(Calculator!$D$7*150)),0,1))),1)</f>
        <v>1</v>
      </c>
      <c r="G522" s="252" t="n">
        <f aca="false">IF(Calculator!$E$17="YES",IF(A522&lt;Calculator!$G$17,0,MIN(MIN(MIN(MOD(A522*Calculator!$B$17/(Calculator!$D$7*150),1),1-MOD(A522*Calculator!$B$17/(Calculator!$D$7*150),1)),ABS(MOD(A522*Calculator!$B$17/(Calculator!$D$7*150),1)-0.5)),MIN(MIN(MOD(A522*Calculator!$C$17/(Calculator!$D$7*150),1),1-MOD(A522*Calculator!$C$17/(Calculator!$D$7*150),1)),ABS(MOD(A522*Calculator!$C$17/(Calculator!$D$7*150),1)-0.5)),IF(INT(2*A522*Calculator!$C$17/(Calculator!$D$7*150))&gt;INT(2*A522*Calculator!$B$17/(Calculator!$D$7*150)),0,1))),1)</f>
        <v>0.0508771929824565</v>
      </c>
      <c r="H522" s="252" t="n">
        <f aca="false">IF(Calculator!$E$18="YES",IF(A522&lt;Calculator!$G$18,0,MIN(MIN(MIN(MOD(A522*Calculator!$B$18/(Calculator!$D$7*150),1),1-MOD(A522*Calculator!$B$18/(Calculator!$D$7*150),1)),ABS(MOD(A522*Calculator!$B$18/(Calculator!$D$7*150),1)-0.5)),MIN(MIN(MOD(A522*Calculator!$C$18/(Calculator!$D$7*150),1),1-MOD(A522*Calculator!$C$18/(Calculator!$D$7*150),1)),ABS(MOD(A522*Calculator!$C$18/(Calculator!$D$7*150),1)-0.5)),IF(INT(2*A522*Calculator!$C$18/(Calculator!$D$7*150))&gt;INT(2*A522*Calculator!$B$18/(Calculator!$D$7*150)),0,1))),1)</f>
        <v>1</v>
      </c>
      <c r="I522" s="252" t="n">
        <f aca="false">IF(Calculator!$E$19="YES",IF(A522&lt;Calculator!$G$19,0,MIN(MIN(MIN(MOD(A522*Calculator!$B$19/(Calculator!$D$7*150),1),1-MOD(A522*Calculator!$B$19/(Calculator!$D$7*150),1)),ABS(MOD(A522*Calculator!$B$19/(Calculator!$D$7*150),1)-0.5)),MIN(MIN(MOD(A522*Calculator!$C$19/(Calculator!$D$7*150),1),1-MOD(A522*Calculator!$C$19/(Calculator!$D$7*150),1)),ABS(MOD(A522*Calculator!$C$19/(Calculator!$D$7*150),1)-0.5)),IF(INT(2*A522*Calculator!$C$19/(Calculator!$D$7*150))&gt;INT(2*A522*Calculator!$B$19/(Calculator!$D$7*150)),0,1))),1)</f>
        <v>1</v>
      </c>
      <c r="J522" s="252" t="n">
        <f aca="false">IF(Calculator!$E$20="YES",IF(A522&lt;Calculator!$G$20,0,MIN(MIN(MIN(MOD(A522*Calculator!$B$20/(Calculator!$D$7*150),1),1-MOD(A522*Calculator!$B$20/(Calculator!$D$7*150),1)),ABS(MOD(A522*Calculator!$B$20/(Calculator!$D$7*150),1)-0.5)),MIN(MIN(MOD(A522*Calculator!$C$20/(Calculator!$D$7*150),1),1-MOD(A522*Calculator!$C$20/(Calculator!$D$7*150),1)),ABS(MOD(A522*Calculator!$C$20/(Calculator!$D$7*150),1)-0.5)),IF(INT(2*A522*Calculator!$C$20/(Calculator!$D$7*150))&gt;INT(2*A522*Calculator!$B$20/(Calculator!$D$7*150)),0,1))),1)</f>
        <v>1</v>
      </c>
      <c r="K522" s="252" t="n">
        <f aca="false">IF(Calculator!$E$21="YES",IF(A522&lt;Calculator!$G$21,0,MIN(MIN(MIN(MOD(A522*Calculator!$B$21/(Calculator!$D$7*150),1),1-MOD(A522*Calculator!$B$21/(Calculator!$D$7*150),1)),ABS(MOD(A522*Calculator!$B$21/(Calculator!$D$7*150),1)-0.5)),MIN(MIN(MOD(A522*Calculator!$C$21/(Calculator!$D$7*150),1),1-MOD(A522*Calculator!$C$21/(Calculator!$D$7*150),1)),ABS(MOD(A522*Calculator!$C$21/(Calculator!$D$7*150),1)-0.5)),IF(INT(2*A522*Calculator!$C$21/(Calculator!$D$7*150))&gt;INT(2*A522*Calculator!$B$21/(Calculator!$D$7*150)),0,1))),1)</f>
        <v>1</v>
      </c>
      <c r="L522" s="252" t="n">
        <f aca="false">IF(Calculator!$E$22="YES",IF(A522&lt;Calculator!$G$22,0,MIN(MIN(MIN(MOD(A522*Calculator!$B$22/(Calculator!$D$7*150),1),1-MOD(A522*Calculator!$B$22/(Calculator!$D$7*150),1)),ABS(MOD(A522*Calculator!$B$22/(Calculator!$D$7*150),1)-0.5)),MIN(MIN(MOD(A522*Calculator!$C$22/(Calculator!$D$7*150),1),1-MOD(A522*Calculator!$C$22/(Calculator!$D$7*150),1)),ABS(MOD(A522*Calculator!$C$22/(Calculator!$D$7*150),1)-0.5)),IF(INT(2*A522*Calculator!$C$22/(Calculator!$D$7*150))&gt;INT(2*A522*Calculator!$B$22/(Calculator!$D$7*150)),0,1))),1)</f>
        <v>1</v>
      </c>
      <c r="M522" s="252" t="n">
        <f aca="false">MIN(B522:L522)</f>
        <v>0.0508771929824565</v>
      </c>
      <c r="N522" s="252" t="n">
        <f aca="false">SUMPRODUCT(($M$7:$M$557&gt;M522)*1)+SUMPRODUCT(($M$7:$M$557=M522)*(ROW($M$7:$M$557)&lt;ROW(M522)))+1</f>
        <v>230</v>
      </c>
      <c r="O522" s="252" t="str">
        <f aca="false">IF(M522&gt;=0.13,"★★★ EXCELLENT",IF(M522&gt;=0.12,"★★  GOOD",IF(M522&gt;=0.07,"★  FAIR",IF(M522&gt;=0.025,"⚠  MARGINAL","✗  AVOID"))))</f>
        <v>⚠  MARGINAL</v>
      </c>
    </row>
    <row r="523" customFormat="false" ht="15" hidden="false" customHeight="true" outlineLevel="0" collapsed="false">
      <c r="A523" s="249" t="n">
        <v>56.6</v>
      </c>
      <c r="B523" s="250" t="n">
        <f aca="false">IF(Calculator!$E$12="YES",IF(A523&lt;Calculator!$G$12,0,MIN(MIN(MIN(MOD(A523*Calculator!$B$12/(Calculator!$D$7*150),1),1-MOD(A523*Calculator!$B$12/(Calculator!$D$7*150),1)),ABS(MOD(A523*Calculator!$B$12/(Calculator!$D$7*150),1)-0.5)),MIN(MIN(MOD(A523*Calculator!$C$12/(Calculator!$D$7*150),1),1-MOD(A523*Calculator!$C$12/(Calculator!$D$7*150),1)),ABS(MOD(A523*Calculator!$C$12/(Calculator!$D$7*150),1)-0.5)),IF(INT(2*A523*Calculator!$C$12/(Calculator!$D$7*150))&gt;INT(2*A523*Calculator!$B$12/(Calculator!$D$7*150)),0,1))),1)</f>
        <v>1</v>
      </c>
      <c r="C523" s="250" t="n">
        <f aca="false">IF(Calculator!$E$13="YES",IF(A523&lt;Calculator!$G$13,0,MIN(MIN(MIN(MOD(A523*Calculator!$B$13/(Calculator!$D$7*150),1),1-MOD(A523*Calculator!$B$13/(Calculator!$D$7*150),1)),ABS(MOD(A523*Calculator!$B$13/(Calculator!$D$7*150),1)-0.5)),MIN(MIN(MOD(A523*Calculator!$C$13/(Calculator!$D$7*150),1),1-MOD(A523*Calculator!$C$13/(Calculator!$D$7*150),1)),ABS(MOD(A523*Calculator!$C$13/(Calculator!$D$7*150),1)-0.5)),IF(INT(2*A523*Calculator!$C$13/(Calculator!$D$7*150))&gt;INT(2*A523*Calculator!$B$13/(Calculator!$D$7*150)),0,1))),1)</f>
        <v>1</v>
      </c>
      <c r="D523" s="250" t="n">
        <f aca="false">IF(Calculator!$E$14="YES",IF(A523&lt;Calculator!$G$14,0,MIN(MIN(MIN(MOD(A523*Calculator!$B$14/(Calculator!$D$7*150),1),1-MOD(A523*Calculator!$B$14/(Calculator!$D$7*150),1)),ABS(MOD(A523*Calculator!$B$14/(Calculator!$D$7*150),1)-0.5)),MIN(MIN(MOD(A523*Calculator!$C$14/(Calculator!$D$7*150),1),1-MOD(A523*Calculator!$C$14/(Calculator!$D$7*150),1)),ABS(MOD(A523*Calculator!$C$14/(Calculator!$D$7*150),1)-0.5)),IF(INT(2*A523*Calculator!$C$14/(Calculator!$D$7*150))&gt;INT(2*A523*Calculator!$B$14/(Calculator!$D$7*150)),0,1))),1)</f>
        <v>1</v>
      </c>
      <c r="E523" s="250" t="n">
        <f aca="false">IF(Calculator!$E$15="YES",IF(A523&lt;Calculator!$G$15,0,MIN(MIN(MIN(MOD(A523*Calculator!$B$15/(Calculator!$D$7*150),1),1-MOD(A523*Calculator!$B$15/(Calculator!$D$7*150),1)),ABS(MOD(A523*Calculator!$B$15/(Calculator!$D$7*150),1)-0.5)),MIN(MIN(MOD(A523*Calculator!$C$15/(Calculator!$D$7*150),1),1-MOD(A523*Calculator!$C$15/(Calculator!$D$7*150),1)),ABS(MOD(A523*Calculator!$C$15/(Calculator!$D$7*150),1)-0.5)),IF(INT(2*A523*Calculator!$C$15/(Calculator!$D$7*150))&gt;INT(2*A523*Calculator!$B$15/(Calculator!$D$7*150)),0,1))),1)</f>
        <v>0.100491228070176</v>
      </c>
      <c r="F523" s="250" t="n">
        <f aca="false">IF(Calculator!$E$16="YES",IF(A523&lt;Calculator!$G$16,0,MIN(MIN(MIN(MOD(A523*Calculator!$B$16/(Calculator!$D$7*150),1),1-MOD(A523*Calculator!$B$16/(Calculator!$D$7*150),1)),ABS(MOD(A523*Calculator!$B$16/(Calculator!$D$7*150),1)-0.5)),MIN(MIN(MOD(A523*Calculator!$C$16/(Calculator!$D$7*150),1),1-MOD(A523*Calculator!$C$16/(Calculator!$D$7*150),1)),ABS(MOD(A523*Calculator!$C$16/(Calculator!$D$7*150),1)-0.5)),IF(INT(2*A523*Calculator!$C$16/(Calculator!$D$7*150))&gt;INT(2*A523*Calculator!$B$16/(Calculator!$D$7*150)),0,1))),1)</f>
        <v>1</v>
      </c>
      <c r="G523" s="250" t="n">
        <f aca="false">IF(Calculator!$E$17="YES",IF(A523&lt;Calculator!$G$17,0,MIN(MIN(MIN(MOD(A523*Calculator!$B$17/(Calculator!$D$7*150),1),1-MOD(A523*Calculator!$B$17/(Calculator!$D$7*150),1)),ABS(MOD(A523*Calculator!$B$17/(Calculator!$D$7*150),1)-0.5)),MIN(MIN(MOD(A523*Calculator!$C$17/(Calculator!$D$7*150),1),1-MOD(A523*Calculator!$C$17/(Calculator!$D$7*150),1)),ABS(MOD(A523*Calculator!$C$17/(Calculator!$D$7*150),1)-0.5)),IF(INT(2*A523*Calculator!$C$17/(Calculator!$D$7*150))&gt;INT(2*A523*Calculator!$B$17/(Calculator!$D$7*150)),0,1))),1)</f>
        <v>0.0607017543859651</v>
      </c>
      <c r="H523" s="250" t="n">
        <f aca="false">IF(Calculator!$E$18="YES",IF(A523&lt;Calculator!$G$18,0,MIN(MIN(MIN(MOD(A523*Calculator!$B$18/(Calculator!$D$7*150),1),1-MOD(A523*Calculator!$B$18/(Calculator!$D$7*150),1)),ABS(MOD(A523*Calculator!$B$18/(Calculator!$D$7*150),1)-0.5)),MIN(MIN(MOD(A523*Calculator!$C$18/(Calculator!$D$7*150),1),1-MOD(A523*Calculator!$C$18/(Calculator!$D$7*150),1)),ABS(MOD(A523*Calculator!$C$18/(Calculator!$D$7*150),1)-0.5)),IF(INT(2*A523*Calculator!$C$18/(Calculator!$D$7*150))&gt;INT(2*A523*Calculator!$B$18/(Calculator!$D$7*150)),0,1))),1)</f>
        <v>1</v>
      </c>
      <c r="I523" s="250" t="n">
        <f aca="false">IF(Calculator!$E$19="YES",IF(A523&lt;Calculator!$G$19,0,MIN(MIN(MIN(MOD(A523*Calculator!$B$19/(Calculator!$D$7*150),1),1-MOD(A523*Calculator!$B$19/(Calculator!$D$7*150),1)),ABS(MOD(A523*Calculator!$B$19/(Calculator!$D$7*150),1)-0.5)),MIN(MIN(MOD(A523*Calculator!$C$19/(Calculator!$D$7*150),1),1-MOD(A523*Calculator!$C$19/(Calculator!$D$7*150),1)),ABS(MOD(A523*Calculator!$C$19/(Calculator!$D$7*150),1)-0.5)),IF(INT(2*A523*Calculator!$C$19/(Calculator!$D$7*150))&gt;INT(2*A523*Calculator!$B$19/(Calculator!$D$7*150)),0,1))),1)</f>
        <v>1</v>
      </c>
      <c r="J523" s="250" t="n">
        <f aca="false">IF(Calculator!$E$20="YES",IF(A523&lt;Calculator!$G$20,0,MIN(MIN(MIN(MOD(A523*Calculator!$B$20/(Calculator!$D$7*150),1),1-MOD(A523*Calculator!$B$20/(Calculator!$D$7*150),1)),ABS(MOD(A523*Calculator!$B$20/(Calculator!$D$7*150),1)-0.5)),MIN(MIN(MOD(A523*Calculator!$C$20/(Calculator!$D$7*150),1),1-MOD(A523*Calculator!$C$20/(Calculator!$D$7*150),1)),ABS(MOD(A523*Calculator!$C$20/(Calculator!$D$7*150),1)-0.5)),IF(INT(2*A523*Calculator!$C$20/(Calculator!$D$7*150))&gt;INT(2*A523*Calculator!$B$20/(Calculator!$D$7*150)),0,1))),1)</f>
        <v>1</v>
      </c>
      <c r="K523" s="250" t="n">
        <f aca="false">IF(Calculator!$E$21="YES",IF(A523&lt;Calculator!$G$21,0,MIN(MIN(MIN(MOD(A523*Calculator!$B$21/(Calculator!$D$7*150),1),1-MOD(A523*Calculator!$B$21/(Calculator!$D$7*150),1)),ABS(MOD(A523*Calculator!$B$21/(Calculator!$D$7*150),1)-0.5)),MIN(MIN(MOD(A523*Calculator!$C$21/(Calculator!$D$7*150),1),1-MOD(A523*Calculator!$C$21/(Calculator!$D$7*150),1)),ABS(MOD(A523*Calculator!$C$21/(Calculator!$D$7*150),1)-0.5)),IF(INT(2*A523*Calculator!$C$21/(Calculator!$D$7*150))&gt;INT(2*A523*Calculator!$B$21/(Calculator!$D$7*150)),0,1))),1)</f>
        <v>1</v>
      </c>
      <c r="L523" s="250" t="n">
        <f aca="false">IF(Calculator!$E$22="YES",IF(A523&lt;Calculator!$G$22,0,MIN(MIN(MIN(MOD(A523*Calculator!$B$22/(Calculator!$D$7*150),1),1-MOD(A523*Calculator!$B$22/(Calculator!$D$7*150),1)),ABS(MOD(A523*Calculator!$B$22/(Calculator!$D$7*150),1)-0.5)),MIN(MIN(MOD(A523*Calculator!$C$22/(Calculator!$D$7*150),1),1-MOD(A523*Calculator!$C$22/(Calculator!$D$7*150),1)),ABS(MOD(A523*Calculator!$C$22/(Calculator!$D$7*150),1)-0.5)),IF(INT(2*A523*Calculator!$C$22/(Calculator!$D$7*150))&gt;INT(2*A523*Calculator!$B$22/(Calculator!$D$7*150)),0,1))),1)</f>
        <v>1</v>
      </c>
      <c r="M523" s="250" t="n">
        <f aca="false">MIN(B523:L523)</f>
        <v>0.0607017543859651</v>
      </c>
      <c r="N523" s="250" t="n">
        <f aca="false">SUMPRODUCT(($M$7:$M$557&gt;M523)*1)+SUMPRODUCT(($M$7:$M$557=M523)*(ROW($M$7:$M$557)&lt;ROW(M523)))+1</f>
        <v>200</v>
      </c>
      <c r="O523" s="250" t="str">
        <f aca="false">IF(M523&gt;=0.13,"★★★ EXCELLENT",IF(M523&gt;=0.12,"★★  GOOD",IF(M523&gt;=0.07,"★  FAIR",IF(M523&gt;=0.025,"⚠  MARGINAL","✗  AVOID"))))</f>
        <v>⚠  MARGINAL</v>
      </c>
    </row>
    <row r="524" customFormat="false" ht="15" hidden="false" customHeight="true" outlineLevel="0" collapsed="false">
      <c r="A524" s="251" t="n">
        <v>56.7</v>
      </c>
      <c r="B524" s="252" t="n">
        <f aca="false">IF(Calculator!$E$12="YES",IF(A524&lt;Calculator!$G$12,0,MIN(MIN(MIN(MOD(A524*Calculator!$B$12/(Calculator!$D$7*150),1),1-MOD(A524*Calculator!$B$12/(Calculator!$D$7*150),1)),ABS(MOD(A524*Calculator!$B$12/(Calculator!$D$7*150),1)-0.5)),MIN(MIN(MOD(A524*Calculator!$C$12/(Calculator!$D$7*150),1),1-MOD(A524*Calculator!$C$12/(Calculator!$D$7*150),1)),ABS(MOD(A524*Calculator!$C$12/(Calculator!$D$7*150),1)-0.5)),IF(INT(2*A524*Calculator!$C$12/(Calculator!$D$7*150))&gt;INT(2*A524*Calculator!$B$12/(Calculator!$D$7*150)),0,1))),1)</f>
        <v>1</v>
      </c>
      <c r="C524" s="252" t="n">
        <f aca="false">IF(Calculator!$E$13="YES",IF(A524&lt;Calculator!$G$13,0,MIN(MIN(MIN(MOD(A524*Calculator!$B$13/(Calculator!$D$7*150),1),1-MOD(A524*Calculator!$B$13/(Calculator!$D$7*150),1)),ABS(MOD(A524*Calculator!$B$13/(Calculator!$D$7*150),1)-0.5)),MIN(MIN(MOD(A524*Calculator!$C$13/(Calculator!$D$7*150),1),1-MOD(A524*Calculator!$C$13/(Calculator!$D$7*150),1)),ABS(MOD(A524*Calculator!$C$13/(Calculator!$D$7*150),1)-0.5)),IF(INT(2*A524*Calculator!$C$13/(Calculator!$D$7*150))&gt;INT(2*A524*Calculator!$B$13/(Calculator!$D$7*150)),0,1))),1)</f>
        <v>1</v>
      </c>
      <c r="D524" s="252" t="n">
        <f aca="false">IF(Calculator!$E$14="YES",IF(A524&lt;Calculator!$G$14,0,MIN(MIN(MIN(MOD(A524*Calculator!$B$14/(Calculator!$D$7*150),1),1-MOD(A524*Calculator!$B$14/(Calculator!$D$7*150),1)),ABS(MOD(A524*Calculator!$B$14/(Calculator!$D$7*150),1)-0.5)),MIN(MIN(MOD(A524*Calculator!$C$14/(Calculator!$D$7*150),1),1-MOD(A524*Calculator!$C$14/(Calculator!$D$7*150),1)),ABS(MOD(A524*Calculator!$C$14/(Calculator!$D$7*150),1)-0.5)),IF(INT(2*A524*Calculator!$C$14/(Calculator!$D$7*150))&gt;INT(2*A524*Calculator!$B$14/(Calculator!$D$7*150)),0,1))),1)</f>
        <v>1</v>
      </c>
      <c r="E524" s="252" t="n">
        <f aca="false">IF(Calculator!$E$15="YES",IF(A524&lt;Calculator!$G$15,0,MIN(MIN(MIN(MOD(A524*Calculator!$B$15/(Calculator!$D$7*150),1),1-MOD(A524*Calculator!$B$15/(Calculator!$D$7*150),1)),ABS(MOD(A524*Calculator!$B$15/(Calculator!$D$7*150),1)-0.5)),MIN(MIN(MOD(A524*Calculator!$C$15/(Calculator!$D$7*150),1),1-MOD(A524*Calculator!$C$15/(Calculator!$D$7*150),1)),ABS(MOD(A524*Calculator!$C$15/(Calculator!$D$7*150),1)-0.5)),IF(INT(2*A524*Calculator!$C$15/(Calculator!$D$7*150))&gt;INT(2*A524*Calculator!$B$15/(Calculator!$D$7*150)),0,1))),1)</f>
        <v>0.0953684210526316</v>
      </c>
      <c r="F524" s="252" t="n">
        <f aca="false">IF(Calculator!$E$16="YES",IF(A524&lt;Calculator!$G$16,0,MIN(MIN(MIN(MOD(A524*Calculator!$B$16/(Calculator!$D$7*150),1),1-MOD(A524*Calculator!$B$16/(Calculator!$D$7*150),1)),ABS(MOD(A524*Calculator!$B$16/(Calculator!$D$7*150),1)-0.5)),MIN(MIN(MOD(A524*Calculator!$C$16/(Calculator!$D$7*150),1),1-MOD(A524*Calculator!$C$16/(Calculator!$D$7*150),1)),ABS(MOD(A524*Calculator!$C$16/(Calculator!$D$7*150),1)-0.5)),IF(INT(2*A524*Calculator!$C$16/(Calculator!$D$7*150))&gt;INT(2*A524*Calculator!$B$16/(Calculator!$D$7*150)),0,1))),1)</f>
        <v>1</v>
      </c>
      <c r="G524" s="252" t="n">
        <f aca="false">IF(Calculator!$E$17="YES",IF(A524&lt;Calculator!$G$17,0,MIN(MIN(MIN(MOD(A524*Calculator!$B$17/(Calculator!$D$7*150),1),1-MOD(A524*Calculator!$B$17/(Calculator!$D$7*150),1)),ABS(MOD(A524*Calculator!$B$17/(Calculator!$D$7*150),1)-0.5)),MIN(MIN(MOD(A524*Calculator!$C$17/(Calculator!$D$7*150),1),1-MOD(A524*Calculator!$C$17/(Calculator!$D$7*150),1)),ABS(MOD(A524*Calculator!$C$17/(Calculator!$D$7*150),1)-0.5)),IF(INT(2*A524*Calculator!$C$17/(Calculator!$D$7*150))&gt;INT(2*A524*Calculator!$B$17/(Calculator!$D$7*150)),0,1))),1)</f>
        <v>0.0705263157894738</v>
      </c>
      <c r="H524" s="252" t="n">
        <f aca="false">IF(Calculator!$E$18="YES",IF(A524&lt;Calculator!$G$18,0,MIN(MIN(MIN(MOD(A524*Calculator!$B$18/(Calculator!$D$7*150),1),1-MOD(A524*Calculator!$B$18/(Calculator!$D$7*150),1)),ABS(MOD(A524*Calculator!$B$18/(Calculator!$D$7*150),1)-0.5)),MIN(MIN(MOD(A524*Calculator!$C$18/(Calculator!$D$7*150),1),1-MOD(A524*Calculator!$C$18/(Calculator!$D$7*150),1)),ABS(MOD(A524*Calculator!$C$18/(Calculator!$D$7*150),1)-0.5)),IF(INT(2*A524*Calculator!$C$18/(Calculator!$D$7*150))&gt;INT(2*A524*Calculator!$B$18/(Calculator!$D$7*150)),0,1))),1)</f>
        <v>1</v>
      </c>
      <c r="I524" s="252" t="n">
        <f aca="false">IF(Calculator!$E$19="YES",IF(A524&lt;Calculator!$G$19,0,MIN(MIN(MIN(MOD(A524*Calculator!$B$19/(Calculator!$D$7*150),1),1-MOD(A524*Calculator!$B$19/(Calculator!$D$7*150),1)),ABS(MOD(A524*Calculator!$B$19/(Calculator!$D$7*150),1)-0.5)),MIN(MIN(MOD(A524*Calculator!$C$19/(Calculator!$D$7*150),1),1-MOD(A524*Calculator!$C$19/(Calculator!$D$7*150),1)),ABS(MOD(A524*Calculator!$C$19/(Calculator!$D$7*150),1)-0.5)),IF(INT(2*A524*Calculator!$C$19/(Calculator!$D$7*150))&gt;INT(2*A524*Calculator!$B$19/(Calculator!$D$7*150)),0,1))),1)</f>
        <v>1</v>
      </c>
      <c r="J524" s="252" t="n">
        <f aca="false">IF(Calculator!$E$20="YES",IF(A524&lt;Calculator!$G$20,0,MIN(MIN(MIN(MOD(A524*Calculator!$B$20/(Calculator!$D$7*150),1),1-MOD(A524*Calculator!$B$20/(Calculator!$D$7*150),1)),ABS(MOD(A524*Calculator!$B$20/(Calculator!$D$7*150),1)-0.5)),MIN(MIN(MOD(A524*Calculator!$C$20/(Calculator!$D$7*150),1),1-MOD(A524*Calculator!$C$20/(Calculator!$D$7*150),1)),ABS(MOD(A524*Calculator!$C$20/(Calculator!$D$7*150),1)-0.5)),IF(INT(2*A524*Calculator!$C$20/(Calculator!$D$7*150))&gt;INT(2*A524*Calculator!$B$20/(Calculator!$D$7*150)),0,1))),1)</f>
        <v>1</v>
      </c>
      <c r="K524" s="252" t="n">
        <f aca="false">IF(Calculator!$E$21="YES",IF(A524&lt;Calculator!$G$21,0,MIN(MIN(MIN(MOD(A524*Calculator!$B$21/(Calculator!$D$7*150),1),1-MOD(A524*Calculator!$B$21/(Calculator!$D$7*150),1)),ABS(MOD(A524*Calculator!$B$21/(Calculator!$D$7*150),1)-0.5)),MIN(MIN(MOD(A524*Calculator!$C$21/(Calculator!$D$7*150),1),1-MOD(A524*Calculator!$C$21/(Calculator!$D$7*150),1)),ABS(MOD(A524*Calculator!$C$21/(Calculator!$D$7*150),1)-0.5)),IF(INT(2*A524*Calculator!$C$21/(Calculator!$D$7*150))&gt;INT(2*A524*Calculator!$B$21/(Calculator!$D$7*150)),0,1))),1)</f>
        <v>1</v>
      </c>
      <c r="L524" s="252" t="n">
        <f aca="false">IF(Calculator!$E$22="YES",IF(A524&lt;Calculator!$G$22,0,MIN(MIN(MIN(MOD(A524*Calculator!$B$22/(Calculator!$D$7*150),1),1-MOD(A524*Calculator!$B$22/(Calculator!$D$7*150),1)),ABS(MOD(A524*Calculator!$B$22/(Calculator!$D$7*150),1)-0.5)),MIN(MIN(MOD(A524*Calculator!$C$22/(Calculator!$D$7*150),1),1-MOD(A524*Calculator!$C$22/(Calculator!$D$7*150),1)),ABS(MOD(A524*Calculator!$C$22/(Calculator!$D$7*150),1)-0.5)),IF(INT(2*A524*Calculator!$C$22/(Calculator!$D$7*150))&gt;INT(2*A524*Calculator!$B$22/(Calculator!$D$7*150)),0,1))),1)</f>
        <v>1</v>
      </c>
      <c r="M524" s="252" t="n">
        <f aca="false">MIN(B524:L524)</f>
        <v>0.0705263157894738</v>
      </c>
      <c r="N524" s="252" t="n">
        <f aca="false">SUMPRODUCT(($M$7:$M$557&gt;M524)*1)+SUMPRODUCT(($M$7:$M$557=M524)*(ROW($M$7:$M$557)&lt;ROW(M524)))+1</f>
        <v>171</v>
      </c>
      <c r="O524" s="252" t="str">
        <f aca="false">IF(M524&gt;=0.13,"★★★ EXCELLENT",IF(M524&gt;=0.12,"★★  GOOD",IF(M524&gt;=0.07,"★  FAIR",IF(M524&gt;=0.025,"⚠  MARGINAL","✗  AVOID"))))</f>
        <v>★  FAIR</v>
      </c>
    </row>
    <row r="525" customFormat="false" ht="15" hidden="false" customHeight="true" outlineLevel="0" collapsed="false">
      <c r="A525" s="249" t="n">
        <v>56.8</v>
      </c>
      <c r="B525" s="250" t="n">
        <f aca="false">IF(Calculator!$E$12="YES",IF(A525&lt;Calculator!$G$12,0,MIN(MIN(MIN(MOD(A525*Calculator!$B$12/(Calculator!$D$7*150),1),1-MOD(A525*Calculator!$B$12/(Calculator!$D$7*150),1)),ABS(MOD(A525*Calculator!$B$12/(Calculator!$D$7*150),1)-0.5)),MIN(MIN(MOD(A525*Calculator!$C$12/(Calculator!$D$7*150),1),1-MOD(A525*Calculator!$C$12/(Calculator!$D$7*150),1)),ABS(MOD(A525*Calculator!$C$12/(Calculator!$D$7*150),1)-0.5)),IF(INT(2*A525*Calculator!$C$12/(Calculator!$D$7*150))&gt;INT(2*A525*Calculator!$B$12/(Calculator!$D$7*150)),0,1))),1)</f>
        <v>1</v>
      </c>
      <c r="C525" s="250" t="n">
        <f aca="false">IF(Calculator!$E$13="YES",IF(A525&lt;Calculator!$G$13,0,MIN(MIN(MIN(MOD(A525*Calculator!$B$13/(Calculator!$D$7*150),1),1-MOD(A525*Calculator!$B$13/(Calculator!$D$7*150),1)),ABS(MOD(A525*Calculator!$B$13/(Calculator!$D$7*150),1)-0.5)),MIN(MIN(MOD(A525*Calculator!$C$13/(Calculator!$D$7*150),1),1-MOD(A525*Calculator!$C$13/(Calculator!$D$7*150),1)),ABS(MOD(A525*Calculator!$C$13/(Calculator!$D$7*150),1)-0.5)),IF(INT(2*A525*Calculator!$C$13/(Calculator!$D$7*150))&gt;INT(2*A525*Calculator!$B$13/(Calculator!$D$7*150)),0,1))),1)</f>
        <v>1</v>
      </c>
      <c r="D525" s="250" t="n">
        <f aca="false">IF(Calculator!$E$14="YES",IF(A525&lt;Calculator!$G$14,0,MIN(MIN(MIN(MOD(A525*Calculator!$B$14/(Calculator!$D$7*150),1),1-MOD(A525*Calculator!$B$14/(Calculator!$D$7*150),1)),ABS(MOD(A525*Calculator!$B$14/(Calculator!$D$7*150),1)-0.5)),MIN(MIN(MOD(A525*Calculator!$C$14/(Calculator!$D$7*150),1),1-MOD(A525*Calculator!$C$14/(Calculator!$D$7*150),1)),ABS(MOD(A525*Calculator!$C$14/(Calculator!$D$7*150),1)-0.5)),IF(INT(2*A525*Calculator!$C$14/(Calculator!$D$7*150))&gt;INT(2*A525*Calculator!$B$14/(Calculator!$D$7*150)),0,1))),1)</f>
        <v>1</v>
      </c>
      <c r="E525" s="250" t="n">
        <f aca="false">IF(Calculator!$E$15="YES",IF(A525&lt;Calculator!$G$15,0,MIN(MIN(MIN(MOD(A525*Calculator!$B$15/(Calculator!$D$7*150),1),1-MOD(A525*Calculator!$B$15/(Calculator!$D$7*150),1)),ABS(MOD(A525*Calculator!$B$15/(Calculator!$D$7*150),1)-0.5)),MIN(MIN(MOD(A525*Calculator!$C$15/(Calculator!$D$7*150),1),1-MOD(A525*Calculator!$C$15/(Calculator!$D$7*150),1)),ABS(MOD(A525*Calculator!$C$15/(Calculator!$D$7*150),1)-0.5)),IF(INT(2*A525*Calculator!$C$15/(Calculator!$D$7*150))&gt;INT(2*A525*Calculator!$B$15/(Calculator!$D$7*150)),0,1))),1)</f>
        <v>0.090245614035088</v>
      </c>
      <c r="F525" s="250" t="n">
        <f aca="false">IF(Calculator!$E$16="YES",IF(A525&lt;Calculator!$G$16,0,MIN(MIN(MIN(MOD(A525*Calculator!$B$16/(Calculator!$D$7*150),1),1-MOD(A525*Calculator!$B$16/(Calculator!$D$7*150),1)),ABS(MOD(A525*Calculator!$B$16/(Calculator!$D$7*150),1)-0.5)),MIN(MIN(MOD(A525*Calculator!$C$16/(Calculator!$D$7*150),1),1-MOD(A525*Calculator!$C$16/(Calculator!$D$7*150),1)),ABS(MOD(A525*Calculator!$C$16/(Calculator!$D$7*150),1)-0.5)),IF(INT(2*A525*Calculator!$C$16/(Calculator!$D$7*150))&gt;INT(2*A525*Calculator!$B$16/(Calculator!$D$7*150)),0,1))),1)</f>
        <v>1</v>
      </c>
      <c r="G525" s="250" t="n">
        <f aca="false">IF(Calculator!$E$17="YES",IF(A525&lt;Calculator!$G$17,0,MIN(MIN(MIN(MOD(A525*Calculator!$B$17/(Calculator!$D$7*150),1),1-MOD(A525*Calculator!$B$17/(Calculator!$D$7*150),1)),ABS(MOD(A525*Calculator!$B$17/(Calculator!$D$7*150),1)-0.5)),MIN(MIN(MOD(A525*Calculator!$C$17/(Calculator!$D$7*150),1),1-MOD(A525*Calculator!$C$17/(Calculator!$D$7*150),1)),ABS(MOD(A525*Calculator!$C$17/(Calculator!$D$7*150),1)-0.5)),IF(INT(2*A525*Calculator!$C$17/(Calculator!$D$7*150))&gt;INT(2*A525*Calculator!$B$17/(Calculator!$D$7*150)),0,1))),1)</f>
        <v>0.0803508771929824</v>
      </c>
      <c r="H525" s="250" t="n">
        <f aca="false">IF(Calculator!$E$18="YES",IF(A525&lt;Calculator!$G$18,0,MIN(MIN(MIN(MOD(A525*Calculator!$B$18/(Calculator!$D$7*150),1),1-MOD(A525*Calculator!$B$18/(Calculator!$D$7*150),1)),ABS(MOD(A525*Calculator!$B$18/(Calculator!$D$7*150),1)-0.5)),MIN(MIN(MOD(A525*Calculator!$C$18/(Calculator!$D$7*150),1),1-MOD(A525*Calculator!$C$18/(Calculator!$D$7*150),1)),ABS(MOD(A525*Calculator!$C$18/(Calculator!$D$7*150),1)-0.5)),IF(INT(2*A525*Calculator!$C$18/(Calculator!$D$7*150))&gt;INT(2*A525*Calculator!$B$18/(Calculator!$D$7*150)),0,1))),1)</f>
        <v>1</v>
      </c>
      <c r="I525" s="250" t="n">
        <f aca="false">IF(Calculator!$E$19="YES",IF(A525&lt;Calculator!$G$19,0,MIN(MIN(MIN(MOD(A525*Calculator!$B$19/(Calculator!$D$7*150),1),1-MOD(A525*Calculator!$B$19/(Calculator!$D$7*150),1)),ABS(MOD(A525*Calculator!$B$19/(Calculator!$D$7*150),1)-0.5)),MIN(MIN(MOD(A525*Calculator!$C$19/(Calculator!$D$7*150),1),1-MOD(A525*Calculator!$C$19/(Calculator!$D$7*150),1)),ABS(MOD(A525*Calculator!$C$19/(Calculator!$D$7*150),1)-0.5)),IF(INT(2*A525*Calculator!$C$19/(Calculator!$D$7*150))&gt;INT(2*A525*Calculator!$B$19/(Calculator!$D$7*150)),0,1))),1)</f>
        <v>1</v>
      </c>
      <c r="J525" s="250" t="n">
        <f aca="false">IF(Calculator!$E$20="YES",IF(A525&lt;Calculator!$G$20,0,MIN(MIN(MIN(MOD(A525*Calculator!$B$20/(Calculator!$D$7*150),1),1-MOD(A525*Calculator!$B$20/(Calculator!$D$7*150),1)),ABS(MOD(A525*Calculator!$B$20/(Calculator!$D$7*150),1)-0.5)),MIN(MIN(MOD(A525*Calculator!$C$20/(Calculator!$D$7*150),1),1-MOD(A525*Calculator!$C$20/(Calculator!$D$7*150),1)),ABS(MOD(A525*Calculator!$C$20/(Calculator!$D$7*150),1)-0.5)),IF(INT(2*A525*Calculator!$C$20/(Calculator!$D$7*150))&gt;INT(2*A525*Calculator!$B$20/(Calculator!$D$7*150)),0,1))),1)</f>
        <v>1</v>
      </c>
      <c r="K525" s="250" t="n">
        <f aca="false">IF(Calculator!$E$21="YES",IF(A525&lt;Calculator!$G$21,0,MIN(MIN(MIN(MOD(A525*Calculator!$B$21/(Calculator!$D$7*150),1),1-MOD(A525*Calculator!$B$21/(Calculator!$D$7*150),1)),ABS(MOD(A525*Calculator!$B$21/(Calculator!$D$7*150),1)-0.5)),MIN(MIN(MOD(A525*Calculator!$C$21/(Calculator!$D$7*150),1),1-MOD(A525*Calculator!$C$21/(Calculator!$D$7*150),1)),ABS(MOD(A525*Calculator!$C$21/(Calculator!$D$7*150),1)-0.5)),IF(INT(2*A525*Calculator!$C$21/(Calculator!$D$7*150))&gt;INT(2*A525*Calculator!$B$21/(Calculator!$D$7*150)),0,1))),1)</f>
        <v>1</v>
      </c>
      <c r="L525" s="250" t="n">
        <f aca="false">IF(Calculator!$E$22="YES",IF(A525&lt;Calculator!$G$22,0,MIN(MIN(MIN(MOD(A525*Calculator!$B$22/(Calculator!$D$7*150),1),1-MOD(A525*Calculator!$B$22/(Calculator!$D$7*150),1)),ABS(MOD(A525*Calculator!$B$22/(Calculator!$D$7*150),1)-0.5)),MIN(MIN(MOD(A525*Calculator!$C$22/(Calculator!$D$7*150),1),1-MOD(A525*Calculator!$C$22/(Calculator!$D$7*150),1)),ABS(MOD(A525*Calculator!$C$22/(Calculator!$D$7*150),1)-0.5)),IF(INT(2*A525*Calculator!$C$22/(Calculator!$D$7*150))&gt;INT(2*A525*Calculator!$B$22/(Calculator!$D$7*150)),0,1))),1)</f>
        <v>1</v>
      </c>
      <c r="M525" s="250" t="n">
        <f aca="false">MIN(B525:L525)</f>
        <v>0.0803508771929824</v>
      </c>
      <c r="N525" s="250" t="n">
        <f aca="false">SUMPRODUCT(($M$7:$M$557&gt;M525)*1)+SUMPRODUCT(($M$7:$M$557=M525)*(ROW($M$7:$M$557)&lt;ROW(M525)))+1</f>
        <v>141</v>
      </c>
      <c r="O525" s="250" t="str">
        <f aca="false">IF(M525&gt;=0.13,"★★★ EXCELLENT",IF(M525&gt;=0.12,"★★  GOOD",IF(M525&gt;=0.07,"★  FAIR",IF(M525&gt;=0.025,"⚠  MARGINAL","✗  AVOID"))))</f>
        <v>★  FAIR</v>
      </c>
    </row>
    <row r="526" customFormat="false" ht="15" hidden="false" customHeight="true" outlineLevel="0" collapsed="false">
      <c r="A526" s="251" t="n">
        <v>56.9</v>
      </c>
      <c r="B526" s="252" t="n">
        <f aca="false">IF(Calculator!$E$12="YES",IF(A526&lt;Calculator!$G$12,0,MIN(MIN(MIN(MOD(A526*Calculator!$B$12/(Calculator!$D$7*150),1),1-MOD(A526*Calculator!$B$12/(Calculator!$D$7*150),1)),ABS(MOD(A526*Calculator!$B$12/(Calculator!$D$7*150),1)-0.5)),MIN(MIN(MOD(A526*Calculator!$C$12/(Calculator!$D$7*150),1),1-MOD(A526*Calculator!$C$12/(Calculator!$D$7*150),1)),ABS(MOD(A526*Calculator!$C$12/(Calculator!$D$7*150),1)-0.5)),IF(INT(2*A526*Calculator!$C$12/(Calculator!$D$7*150))&gt;INT(2*A526*Calculator!$B$12/(Calculator!$D$7*150)),0,1))),1)</f>
        <v>1</v>
      </c>
      <c r="C526" s="252" t="n">
        <f aca="false">IF(Calculator!$E$13="YES",IF(A526&lt;Calculator!$G$13,0,MIN(MIN(MIN(MOD(A526*Calculator!$B$13/(Calculator!$D$7*150),1),1-MOD(A526*Calculator!$B$13/(Calculator!$D$7*150),1)),ABS(MOD(A526*Calculator!$B$13/(Calculator!$D$7*150),1)-0.5)),MIN(MIN(MOD(A526*Calculator!$C$13/(Calculator!$D$7*150),1),1-MOD(A526*Calculator!$C$13/(Calculator!$D$7*150),1)),ABS(MOD(A526*Calculator!$C$13/(Calculator!$D$7*150),1)-0.5)),IF(INT(2*A526*Calculator!$C$13/(Calculator!$D$7*150))&gt;INT(2*A526*Calculator!$B$13/(Calculator!$D$7*150)),0,1))),1)</f>
        <v>1</v>
      </c>
      <c r="D526" s="252" t="n">
        <f aca="false">IF(Calculator!$E$14="YES",IF(A526&lt;Calculator!$G$14,0,MIN(MIN(MIN(MOD(A526*Calculator!$B$14/(Calculator!$D$7*150),1),1-MOD(A526*Calculator!$B$14/(Calculator!$D$7*150),1)),ABS(MOD(A526*Calculator!$B$14/(Calculator!$D$7*150),1)-0.5)),MIN(MIN(MOD(A526*Calculator!$C$14/(Calculator!$D$7*150),1),1-MOD(A526*Calculator!$C$14/(Calculator!$D$7*150),1)),ABS(MOD(A526*Calculator!$C$14/(Calculator!$D$7*150),1)-0.5)),IF(INT(2*A526*Calculator!$C$14/(Calculator!$D$7*150))&gt;INT(2*A526*Calculator!$B$14/(Calculator!$D$7*150)),0,1))),1)</f>
        <v>1</v>
      </c>
      <c r="E526" s="252" t="n">
        <f aca="false">IF(Calculator!$E$15="YES",IF(A526&lt;Calculator!$G$15,0,MIN(MIN(MIN(MOD(A526*Calculator!$B$15/(Calculator!$D$7*150),1),1-MOD(A526*Calculator!$B$15/(Calculator!$D$7*150),1)),ABS(MOD(A526*Calculator!$B$15/(Calculator!$D$7*150),1)-0.5)),MIN(MIN(MOD(A526*Calculator!$C$15/(Calculator!$D$7*150),1),1-MOD(A526*Calculator!$C$15/(Calculator!$D$7*150),1)),ABS(MOD(A526*Calculator!$C$15/(Calculator!$D$7*150),1)-0.5)),IF(INT(2*A526*Calculator!$C$15/(Calculator!$D$7*150))&gt;INT(2*A526*Calculator!$B$15/(Calculator!$D$7*150)),0,1))),1)</f>
        <v>0.085122807017544</v>
      </c>
      <c r="F526" s="252" t="n">
        <f aca="false">IF(Calculator!$E$16="YES",IF(A526&lt;Calculator!$G$16,0,MIN(MIN(MIN(MOD(A526*Calculator!$B$16/(Calculator!$D$7*150),1),1-MOD(A526*Calculator!$B$16/(Calculator!$D$7*150),1)),ABS(MOD(A526*Calculator!$B$16/(Calculator!$D$7*150),1)-0.5)),MIN(MIN(MOD(A526*Calculator!$C$16/(Calculator!$D$7*150),1),1-MOD(A526*Calculator!$C$16/(Calculator!$D$7*150),1)),ABS(MOD(A526*Calculator!$C$16/(Calculator!$D$7*150),1)-0.5)),IF(INT(2*A526*Calculator!$C$16/(Calculator!$D$7*150))&gt;INT(2*A526*Calculator!$B$16/(Calculator!$D$7*150)),0,1))),1)</f>
        <v>1</v>
      </c>
      <c r="G526" s="252" t="n">
        <f aca="false">IF(Calculator!$E$17="YES",IF(A526&lt;Calculator!$G$17,0,MIN(MIN(MIN(MOD(A526*Calculator!$B$17/(Calculator!$D$7*150),1),1-MOD(A526*Calculator!$B$17/(Calculator!$D$7*150),1)),ABS(MOD(A526*Calculator!$B$17/(Calculator!$D$7*150),1)-0.5)),MIN(MIN(MOD(A526*Calculator!$C$17/(Calculator!$D$7*150),1),1-MOD(A526*Calculator!$C$17/(Calculator!$D$7*150),1)),ABS(MOD(A526*Calculator!$C$17/(Calculator!$D$7*150),1)-0.5)),IF(INT(2*A526*Calculator!$C$17/(Calculator!$D$7*150))&gt;INT(2*A526*Calculator!$B$17/(Calculator!$D$7*150)),0,1))),1)</f>
        <v>0.090175438596491</v>
      </c>
      <c r="H526" s="252" t="n">
        <f aca="false">IF(Calculator!$E$18="YES",IF(A526&lt;Calculator!$G$18,0,MIN(MIN(MIN(MOD(A526*Calculator!$B$18/(Calculator!$D$7*150),1),1-MOD(A526*Calculator!$B$18/(Calculator!$D$7*150),1)),ABS(MOD(A526*Calculator!$B$18/(Calculator!$D$7*150),1)-0.5)),MIN(MIN(MOD(A526*Calculator!$C$18/(Calculator!$D$7*150),1),1-MOD(A526*Calculator!$C$18/(Calculator!$D$7*150),1)),ABS(MOD(A526*Calculator!$C$18/(Calculator!$D$7*150),1)-0.5)),IF(INT(2*A526*Calculator!$C$18/(Calculator!$D$7*150))&gt;INT(2*A526*Calculator!$B$18/(Calculator!$D$7*150)),0,1))),1)</f>
        <v>1</v>
      </c>
      <c r="I526" s="252" t="n">
        <f aca="false">IF(Calculator!$E$19="YES",IF(A526&lt;Calculator!$G$19,0,MIN(MIN(MIN(MOD(A526*Calculator!$B$19/(Calculator!$D$7*150),1),1-MOD(A526*Calculator!$B$19/(Calculator!$D$7*150),1)),ABS(MOD(A526*Calculator!$B$19/(Calculator!$D$7*150),1)-0.5)),MIN(MIN(MOD(A526*Calculator!$C$19/(Calculator!$D$7*150),1),1-MOD(A526*Calculator!$C$19/(Calculator!$D$7*150),1)),ABS(MOD(A526*Calculator!$C$19/(Calculator!$D$7*150),1)-0.5)),IF(INT(2*A526*Calculator!$C$19/(Calculator!$D$7*150))&gt;INT(2*A526*Calculator!$B$19/(Calculator!$D$7*150)),0,1))),1)</f>
        <v>1</v>
      </c>
      <c r="J526" s="252" t="n">
        <f aca="false">IF(Calculator!$E$20="YES",IF(A526&lt;Calculator!$G$20,0,MIN(MIN(MIN(MOD(A526*Calculator!$B$20/(Calculator!$D$7*150),1),1-MOD(A526*Calculator!$B$20/(Calculator!$D$7*150),1)),ABS(MOD(A526*Calculator!$B$20/(Calculator!$D$7*150),1)-0.5)),MIN(MIN(MOD(A526*Calculator!$C$20/(Calculator!$D$7*150),1),1-MOD(A526*Calculator!$C$20/(Calculator!$D$7*150),1)),ABS(MOD(A526*Calculator!$C$20/(Calculator!$D$7*150),1)-0.5)),IF(INT(2*A526*Calculator!$C$20/(Calculator!$D$7*150))&gt;INT(2*A526*Calculator!$B$20/(Calculator!$D$7*150)),0,1))),1)</f>
        <v>1</v>
      </c>
      <c r="K526" s="252" t="n">
        <f aca="false">IF(Calculator!$E$21="YES",IF(A526&lt;Calculator!$G$21,0,MIN(MIN(MIN(MOD(A526*Calculator!$B$21/(Calculator!$D$7*150),1),1-MOD(A526*Calculator!$B$21/(Calculator!$D$7*150),1)),ABS(MOD(A526*Calculator!$B$21/(Calculator!$D$7*150),1)-0.5)),MIN(MIN(MOD(A526*Calculator!$C$21/(Calculator!$D$7*150),1),1-MOD(A526*Calculator!$C$21/(Calculator!$D$7*150),1)),ABS(MOD(A526*Calculator!$C$21/(Calculator!$D$7*150),1)-0.5)),IF(INT(2*A526*Calculator!$C$21/(Calculator!$D$7*150))&gt;INT(2*A526*Calculator!$B$21/(Calculator!$D$7*150)),0,1))),1)</f>
        <v>1</v>
      </c>
      <c r="L526" s="252" t="n">
        <f aca="false">IF(Calculator!$E$22="YES",IF(A526&lt;Calculator!$G$22,0,MIN(MIN(MIN(MOD(A526*Calculator!$B$22/(Calculator!$D$7*150),1),1-MOD(A526*Calculator!$B$22/(Calculator!$D$7*150),1)),ABS(MOD(A526*Calculator!$B$22/(Calculator!$D$7*150),1)-0.5)),MIN(MIN(MOD(A526*Calculator!$C$22/(Calculator!$D$7*150),1),1-MOD(A526*Calculator!$C$22/(Calculator!$D$7*150),1)),ABS(MOD(A526*Calculator!$C$22/(Calculator!$D$7*150),1)-0.5)),IF(INT(2*A526*Calculator!$C$22/(Calculator!$D$7*150))&gt;INT(2*A526*Calculator!$B$22/(Calculator!$D$7*150)),0,1))),1)</f>
        <v>1</v>
      </c>
      <c r="M526" s="252" t="n">
        <f aca="false">MIN(B526:L526)</f>
        <v>0.085122807017544</v>
      </c>
      <c r="N526" s="252" t="n">
        <f aca="false">SUMPRODUCT(($M$7:$M$557&gt;M526)*1)+SUMPRODUCT(($M$7:$M$557=M526)*(ROW($M$7:$M$557)&lt;ROW(M526)))+1</f>
        <v>127</v>
      </c>
      <c r="O526" s="252" t="str">
        <f aca="false">IF(M526&gt;=0.13,"★★★ EXCELLENT",IF(M526&gt;=0.12,"★★  GOOD",IF(M526&gt;=0.07,"★  FAIR",IF(M526&gt;=0.025,"⚠  MARGINAL","✗  AVOID"))))</f>
        <v>★  FAIR</v>
      </c>
    </row>
    <row r="527" customFormat="false" ht="15" hidden="false" customHeight="true" outlineLevel="0" collapsed="false">
      <c r="A527" s="249" t="n">
        <v>57</v>
      </c>
      <c r="B527" s="250" t="n">
        <f aca="false">IF(Calculator!$E$12="YES",IF(A527&lt;Calculator!$G$12,0,MIN(MIN(MIN(MOD(A527*Calculator!$B$12/(Calculator!$D$7*150),1),1-MOD(A527*Calculator!$B$12/(Calculator!$D$7*150),1)),ABS(MOD(A527*Calculator!$B$12/(Calculator!$D$7*150),1)-0.5)),MIN(MIN(MOD(A527*Calculator!$C$12/(Calculator!$D$7*150),1),1-MOD(A527*Calculator!$C$12/(Calculator!$D$7*150),1)),ABS(MOD(A527*Calculator!$C$12/(Calculator!$D$7*150),1)-0.5)),IF(INT(2*A527*Calculator!$C$12/(Calculator!$D$7*150))&gt;INT(2*A527*Calculator!$B$12/(Calculator!$D$7*150)),0,1))),1)</f>
        <v>1</v>
      </c>
      <c r="C527" s="250" t="n">
        <f aca="false">IF(Calculator!$E$13="YES",IF(A527&lt;Calculator!$G$13,0,MIN(MIN(MIN(MOD(A527*Calculator!$B$13/(Calculator!$D$7*150),1),1-MOD(A527*Calculator!$B$13/(Calculator!$D$7*150),1)),ABS(MOD(A527*Calculator!$B$13/(Calculator!$D$7*150),1)-0.5)),MIN(MIN(MOD(A527*Calculator!$C$13/(Calculator!$D$7*150),1),1-MOD(A527*Calculator!$C$13/(Calculator!$D$7*150),1)),ABS(MOD(A527*Calculator!$C$13/(Calculator!$D$7*150),1)-0.5)),IF(INT(2*A527*Calculator!$C$13/(Calculator!$D$7*150))&gt;INT(2*A527*Calculator!$B$13/(Calculator!$D$7*150)),0,1))),1)</f>
        <v>1</v>
      </c>
      <c r="D527" s="250" t="n">
        <f aca="false">IF(Calculator!$E$14="YES",IF(A527&lt;Calculator!$G$14,0,MIN(MIN(MIN(MOD(A527*Calculator!$B$14/(Calculator!$D$7*150),1),1-MOD(A527*Calculator!$B$14/(Calculator!$D$7*150),1)),ABS(MOD(A527*Calculator!$B$14/(Calculator!$D$7*150),1)-0.5)),MIN(MIN(MOD(A527*Calculator!$C$14/(Calculator!$D$7*150),1),1-MOD(A527*Calculator!$C$14/(Calculator!$D$7*150),1)),ABS(MOD(A527*Calculator!$C$14/(Calculator!$D$7*150),1)-0.5)),IF(INT(2*A527*Calculator!$C$14/(Calculator!$D$7*150))&gt;INT(2*A527*Calculator!$B$14/(Calculator!$D$7*150)),0,1))),1)</f>
        <v>1</v>
      </c>
      <c r="E527" s="250" t="n">
        <f aca="false">IF(Calculator!$E$15="YES",IF(A527&lt;Calculator!$G$15,0,MIN(MIN(MIN(MOD(A527*Calculator!$B$15/(Calculator!$D$7*150),1),1-MOD(A527*Calculator!$B$15/(Calculator!$D$7*150),1)),ABS(MOD(A527*Calculator!$B$15/(Calculator!$D$7*150),1)-0.5)),MIN(MIN(MOD(A527*Calculator!$C$15/(Calculator!$D$7*150),1),1-MOD(A527*Calculator!$C$15/(Calculator!$D$7*150),1)),ABS(MOD(A527*Calculator!$C$15/(Calculator!$D$7*150),1)-0.5)),IF(INT(2*A527*Calculator!$C$15/(Calculator!$D$7*150))&gt;INT(2*A527*Calculator!$B$15/(Calculator!$D$7*150)),0,1))),1)</f>
        <v>0.0800000000000001</v>
      </c>
      <c r="F527" s="250" t="n">
        <f aca="false">IF(Calculator!$E$16="YES",IF(A527&lt;Calculator!$G$16,0,MIN(MIN(MIN(MOD(A527*Calculator!$B$16/(Calculator!$D$7*150),1),1-MOD(A527*Calculator!$B$16/(Calculator!$D$7*150),1)),ABS(MOD(A527*Calculator!$B$16/(Calculator!$D$7*150),1)-0.5)),MIN(MIN(MOD(A527*Calculator!$C$16/(Calculator!$D$7*150),1),1-MOD(A527*Calculator!$C$16/(Calculator!$D$7*150),1)),ABS(MOD(A527*Calculator!$C$16/(Calculator!$D$7*150),1)-0.5)),IF(INT(2*A527*Calculator!$C$16/(Calculator!$D$7*150))&gt;INT(2*A527*Calculator!$B$16/(Calculator!$D$7*150)),0,1))),1)</f>
        <v>1</v>
      </c>
      <c r="G527" s="250" t="n">
        <f aca="false">IF(Calculator!$E$17="YES",IF(A527&lt;Calculator!$G$17,0,MIN(MIN(MIN(MOD(A527*Calculator!$B$17/(Calculator!$D$7*150),1),1-MOD(A527*Calculator!$B$17/(Calculator!$D$7*150),1)),ABS(MOD(A527*Calculator!$B$17/(Calculator!$D$7*150),1)-0.5)),MIN(MIN(MOD(A527*Calculator!$C$17/(Calculator!$D$7*150),1),1-MOD(A527*Calculator!$C$17/(Calculator!$D$7*150),1)),ABS(MOD(A527*Calculator!$C$17/(Calculator!$D$7*150),1)-0.5)),IF(INT(2*A527*Calculator!$C$17/(Calculator!$D$7*150))&gt;INT(2*A527*Calculator!$B$17/(Calculator!$D$7*150)),0,1))),1)</f>
        <v>0.0999999999999996</v>
      </c>
      <c r="H527" s="250" t="n">
        <f aca="false">IF(Calculator!$E$18="YES",IF(A527&lt;Calculator!$G$18,0,MIN(MIN(MIN(MOD(A527*Calculator!$B$18/(Calculator!$D$7*150),1),1-MOD(A527*Calculator!$B$18/(Calculator!$D$7*150),1)),ABS(MOD(A527*Calculator!$B$18/(Calculator!$D$7*150),1)-0.5)),MIN(MIN(MOD(A527*Calculator!$C$18/(Calculator!$D$7*150),1),1-MOD(A527*Calculator!$C$18/(Calculator!$D$7*150),1)),ABS(MOD(A527*Calculator!$C$18/(Calculator!$D$7*150),1)-0.5)),IF(INT(2*A527*Calculator!$C$18/(Calculator!$D$7*150))&gt;INT(2*A527*Calculator!$B$18/(Calculator!$D$7*150)),0,1))),1)</f>
        <v>1</v>
      </c>
      <c r="I527" s="250" t="n">
        <f aca="false">IF(Calculator!$E$19="YES",IF(A527&lt;Calculator!$G$19,0,MIN(MIN(MIN(MOD(A527*Calculator!$B$19/(Calculator!$D$7*150),1),1-MOD(A527*Calculator!$B$19/(Calculator!$D$7*150),1)),ABS(MOD(A527*Calculator!$B$19/(Calculator!$D$7*150),1)-0.5)),MIN(MIN(MOD(A527*Calculator!$C$19/(Calculator!$D$7*150),1),1-MOD(A527*Calculator!$C$19/(Calculator!$D$7*150),1)),ABS(MOD(A527*Calculator!$C$19/(Calculator!$D$7*150),1)-0.5)),IF(INT(2*A527*Calculator!$C$19/(Calculator!$D$7*150))&gt;INT(2*A527*Calculator!$B$19/(Calculator!$D$7*150)),0,1))),1)</f>
        <v>1</v>
      </c>
      <c r="J527" s="250" t="n">
        <f aca="false">IF(Calculator!$E$20="YES",IF(A527&lt;Calculator!$G$20,0,MIN(MIN(MIN(MOD(A527*Calculator!$B$20/(Calculator!$D$7*150),1),1-MOD(A527*Calculator!$B$20/(Calculator!$D$7*150),1)),ABS(MOD(A527*Calculator!$B$20/(Calculator!$D$7*150),1)-0.5)),MIN(MIN(MOD(A527*Calculator!$C$20/(Calculator!$D$7*150),1),1-MOD(A527*Calculator!$C$20/(Calculator!$D$7*150),1)),ABS(MOD(A527*Calculator!$C$20/(Calculator!$D$7*150),1)-0.5)),IF(INT(2*A527*Calculator!$C$20/(Calculator!$D$7*150))&gt;INT(2*A527*Calculator!$B$20/(Calculator!$D$7*150)),0,1))),1)</f>
        <v>1</v>
      </c>
      <c r="K527" s="250" t="n">
        <f aca="false">IF(Calculator!$E$21="YES",IF(A527&lt;Calculator!$G$21,0,MIN(MIN(MIN(MOD(A527*Calculator!$B$21/(Calculator!$D$7*150),1),1-MOD(A527*Calculator!$B$21/(Calculator!$D$7*150),1)),ABS(MOD(A527*Calculator!$B$21/(Calculator!$D$7*150),1)-0.5)),MIN(MIN(MOD(A527*Calculator!$C$21/(Calculator!$D$7*150),1),1-MOD(A527*Calculator!$C$21/(Calculator!$D$7*150),1)),ABS(MOD(A527*Calculator!$C$21/(Calculator!$D$7*150),1)-0.5)),IF(INT(2*A527*Calculator!$C$21/(Calculator!$D$7*150))&gt;INT(2*A527*Calculator!$B$21/(Calculator!$D$7*150)),0,1))),1)</f>
        <v>1</v>
      </c>
      <c r="L527" s="250" t="n">
        <f aca="false">IF(Calculator!$E$22="YES",IF(A527&lt;Calculator!$G$22,0,MIN(MIN(MIN(MOD(A527*Calculator!$B$22/(Calculator!$D$7*150),1),1-MOD(A527*Calculator!$B$22/(Calculator!$D$7*150),1)),ABS(MOD(A527*Calculator!$B$22/(Calculator!$D$7*150),1)-0.5)),MIN(MIN(MOD(A527*Calculator!$C$22/(Calculator!$D$7*150),1),1-MOD(A527*Calculator!$C$22/(Calculator!$D$7*150),1)),ABS(MOD(A527*Calculator!$C$22/(Calculator!$D$7*150),1)-0.5)),IF(INT(2*A527*Calculator!$C$22/(Calculator!$D$7*150))&gt;INT(2*A527*Calculator!$B$22/(Calculator!$D$7*150)),0,1))),1)</f>
        <v>1</v>
      </c>
      <c r="M527" s="250" t="n">
        <f aca="false">MIN(B527:L527)</f>
        <v>0.0800000000000001</v>
      </c>
      <c r="N527" s="250" t="n">
        <f aca="false">SUMPRODUCT(($M$7:$M$557&gt;M527)*1)+SUMPRODUCT(($M$7:$M$557=M527)*(ROW($M$7:$M$557)&lt;ROW(M527)))+1</f>
        <v>143</v>
      </c>
      <c r="O527" s="250" t="str">
        <f aca="false">IF(M527&gt;=0.13,"★★★ EXCELLENT",IF(M527&gt;=0.12,"★★  GOOD",IF(M527&gt;=0.07,"★  FAIR",IF(M527&gt;=0.025,"⚠  MARGINAL","✗  AVOID"))))</f>
        <v>★  FAIR</v>
      </c>
    </row>
    <row r="528" customFormat="false" ht="15" hidden="false" customHeight="true" outlineLevel="0" collapsed="false">
      <c r="A528" s="251" t="n">
        <v>57.1</v>
      </c>
      <c r="B528" s="252" t="n">
        <f aca="false">IF(Calculator!$E$12="YES",IF(A528&lt;Calculator!$G$12,0,MIN(MIN(MIN(MOD(A528*Calculator!$B$12/(Calculator!$D$7*150),1),1-MOD(A528*Calculator!$B$12/(Calculator!$D$7*150),1)),ABS(MOD(A528*Calculator!$B$12/(Calculator!$D$7*150),1)-0.5)),MIN(MIN(MOD(A528*Calculator!$C$12/(Calculator!$D$7*150),1),1-MOD(A528*Calculator!$C$12/(Calculator!$D$7*150),1)),ABS(MOD(A528*Calculator!$C$12/(Calculator!$D$7*150),1)-0.5)),IF(INT(2*A528*Calculator!$C$12/(Calculator!$D$7*150))&gt;INT(2*A528*Calculator!$B$12/(Calculator!$D$7*150)),0,1))),1)</f>
        <v>1</v>
      </c>
      <c r="C528" s="252" t="n">
        <f aca="false">IF(Calculator!$E$13="YES",IF(A528&lt;Calculator!$G$13,0,MIN(MIN(MIN(MOD(A528*Calculator!$B$13/(Calculator!$D$7*150),1),1-MOD(A528*Calculator!$B$13/(Calculator!$D$7*150),1)),ABS(MOD(A528*Calculator!$B$13/(Calculator!$D$7*150),1)-0.5)),MIN(MIN(MOD(A528*Calculator!$C$13/(Calculator!$D$7*150),1),1-MOD(A528*Calculator!$C$13/(Calculator!$D$7*150),1)),ABS(MOD(A528*Calculator!$C$13/(Calculator!$D$7*150),1)-0.5)),IF(INT(2*A528*Calculator!$C$13/(Calculator!$D$7*150))&gt;INT(2*A528*Calculator!$B$13/(Calculator!$D$7*150)),0,1))),1)</f>
        <v>1</v>
      </c>
      <c r="D528" s="252" t="n">
        <f aca="false">IF(Calculator!$E$14="YES",IF(A528&lt;Calculator!$G$14,0,MIN(MIN(MIN(MOD(A528*Calculator!$B$14/(Calculator!$D$7*150),1),1-MOD(A528*Calculator!$B$14/(Calculator!$D$7*150),1)),ABS(MOD(A528*Calculator!$B$14/(Calculator!$D$7*150),1)-0.5)),MIN(MIN(MOD(A528*Calculator!$C$14/(Calculator!$D$7*150),1),1-MOD(A528*Calculator!$C$14/(Calculator!$D$7*150),1)),ABS(MOD(A528*Calculator!$C$14/(Calculator!$D$7*150),1)-0.5)),IF(INT(2*A528*Calculator!$C$14/(Calculator!$D$7*150))&gt;INT(2*A528*Calculator!$B$14/(Calculator!$D$7*150)),0,1))),1)</f>
        <v>1</v>
      </c>
      <c r="E528" s="252" t="n">
        <f aca="false">IF(Calculator!$E$15="YES",IF(A528&lt;Calculator!$G$15,0,MIN(MIN(MIN(MOD(A528*Calculator!$B$15/(Calculator!$D$7*150),1),1-MOD(A528*Calculator!$B$15/(Calculator!$D$7*150),1)),ABS(MOD(A528*Calculator!$B$15/(Calculator!$D$7*150),1)-0.5)),MIN(MIN(MOD(A528*Calculator!$C$15/(Calculator!$D$7*150),1),1-MOD(A528*Calculator!$C$15/(Calculator!$D$7*150),1)),ABS(MOD(A528*Calculator!$C$15/(Calculator!$D$7*150),1)-0.5)),IF(INT(2*A528*Calculator!$C$15/(Calculator!$D$7*150))&gt;INT(2*A528*Calculator!$B$15/(Calculator!$D$7*150)),0,1))),1)</f>
        <v>0.0748771929824561</v>
      </c>
      <c r="F528" s="252" t="n">
        <f aca="false">IF(Calculator!$E$16="YES",IF(A528&lt;Calculator!$G$16,0,MIN(MIN(MIN(MOD(A528*Calculator!$B$16/(Calculator!$D$7*150),1),1-MOD(A528*Calculator!$B$16/(Calculator!$D$7*150),1)),ABS(MOD(A528*Calculator!$B$16/(Calculator!$D$7*150),1)-0.5)),MIN(MIN(MOD(A528*Calculator!$C$16/(Calculator!$D$7*150),1),1-MOD(A528*Calculator!$C$16/(Calculator!$D$7*150),1)),ABS(MOD(A528*Calculator!$C$16/(Calculator!$D$7*150),1)-0.5)),IF(INT(2*A528*Calculator!$C$16/(Calculator!$D$7*150))&gt;INT(2*A528*Calculator!$B$16/(Calculator!$D$7*150)),0,1))),1)</f>
        <v>1</v>
      </c>
      <c r="G528" s="252" t="n">
        <f aca="false">IF(Calculator!$E$17="YES",IF(A528&lt;Calculator!$G$17,0,MIN(MIN(MIN(MOD(A528*Calculator!$B$17/(Calculator!$D$7*150),1),1-MOD(A528*Calculator!$B$17/(Calculator!$D$7*150),1)),ABS(MOD(A528*Calculator!$B$17/(Calculator!$D$7*150),1)-0.5)),MIN(MIN(MOD(A528*Calculator!$C$17/(Calculator!$D$7*150),1),1-MOD(A528*Calculator!$C$17/(Calculator!$D$7*150),1)),ABS(MOD(A528*Calculator!$C$17/(Calculator!$D$7*150),1)-0.5)),IF(INT(2*A528*Calculator!$C$17/(Calculator!$D$7*150))&gt;INT(2*A528*Calculator!$B$17/(Calculator!$D$7*150)),0,1))),1)</f>
        <v>0.109824561403508</v>
      </c>
      <c r="H528" s="252" t="n">
        <f aca="false">IF(Calculator!$E$18="YES",IF(A528&lt;Calculator!$G$18,0,MIN(MIN(MIN(MOD(A528*Calculator!$B$18/(Calculator!$D$7*150),1),1-MOD(A528*Calculator!$B$18/(Calculator!$D$7*150),1)),ABS(MOD(A528*Calculator!$B$18/(Calculator!$D$7*150),1)-0.5)),MIN(MIN(MOD(A528*Calculator!$C$18/(Calculator!$D$7*150),1),1-MOD(A528*Calculator!$C$18/(Calculator!$D$7*150),1)),ABS(MOD(A528*Calculator!$C$18/(Calculator!$D$7*150),1)-0.5)),IF(INT(2*A528*Calculator!$C$18/(Calculator!$D$7*150))&gt;INT(2*A528*Calculator!$B$18/(Calculator!$D$7*150)),0,1))),1)</f>
        <v>1</v>
      </c>
      <c r="I528" s="252" t="n">
        <f aca="false">IF(Calculator!$E$19="YES",IF(A528&lt;Calculator!$G$19,0,MIN(MIN(MIN(MOD(A528*Calculator!$B$19/(Calculator!$D$7*150),1),1-MOD(A528*Calculator!$B$19/(Calculator!$D$7*150),1)),ABS(MOD(A528*Calculator!$B$19/(Calculator!$D$7*150),1)-0.5)),MIN(MIN(MOD(A528*Calculator!$C$19/(Calculator!$D$7*150),1),1-MOD(A528*Calculator!$C$19/(Calculator!$D$7*150),1)),ABS(MOD(A528*Calculator!$C$19/(Calculator!$D$7*150),1)-0.5)),IF(INT(2*A528*Calculator!$C$19/(Calculator!$D$7*150))&gt;INT(2*A528*Calculator!$B$19/(Calculator!$D$7*150)),0,1))),1)</f>
        <v>1</v>
      </c>
      <c r="J528" s="252" t="n">
        <f aca="false">IF(Calculator!$E$20="YES",IF(A528&lt;Calculator!$G$20,0,MIN(MIN(MIN(MOD(A528*Calculator!$B$20/(Calculator!$D$7*150),1),1-MOD(A528*Calculator!$B$20/(Calculator!$D$7*150),1)),ABS(MOD(A528*Calculator!$B$20/(Calculator!$D$7*150),1)-0.5)),MIN(MIN(MOD(A528*Calculator!$C$20/(Calculator!$D$7*150),1),1-MOD(A528*Calculator!$C$20/(Calculator!$D$7*150),1)),ABS(MOD(A528*Calculator!$C$20/(Calculator!$D$7*150),1)-0.5)),IF(INT(2*A528*Calculator!$C$20/(Calculator!$D$7*150))&gt;INT(2*A528*Calculator!$B$20/(Calculator!$D$7*150)),0,1))),1)</f>
        <v>1</v>
      </c>
      <c r="K528" s="252" t="n">
        <f aca="false">IF(Calculator!$E$21="YES",IF(A528&lt;Calculator!$G$21,0,MIN(MIN(MIN(MOD(A528*Calculator!$B$21/(Calculator!$D$7*150),1),1-MOD(A528*Calculator!$B$21/(Calculator!$D$7*150),1)),ABS(MOD(A528*Calculator!$B$21/(Calculator!$D$7*150),1)-0.5)),MIN(MIN(MOD(A528*Calculator!$C$21/(Calculator!$D$7*150),1),1-MOD(A528*Calculator!$C$21/(Calculator!$D$7*150),1)),ABS(MOD(A528*Calculator!$C$21/(Calculator!$D$7*150),1)-0.5)),IF(INT(2*A528*Calculator!$C$21/(Calculator!$D$7*150))&gt;INT(2*A528*Calculator!$B$21/(Calculator!$D$7*150)),0,1))),1)</f>
        <v>1</v>
      </c>
      <c r="L528" s="252" t="n">
        <f aca="false">IF(Calculator!$E$22="YES",IF(A528&lt;Calculator!$G$22,0,MIN(MIN(MIN(MOD(A528*Calculator!$B$22/(Calculator!$D$7*150),1),1-MOD(A528*Calculator!$B$22/(Calculator!$D$7*150),1)),ABS(MOD(A528*Calculator!$B$22/(Calculator!$D$7*150),1)-0.5)),MIN(MIN(MOD(A528*Calculator!$C$22/(Calculator!$D$7*150),1),1-MOD(A528*Calculator!$C$22/(Calculator!$D$7*150),1)),ABS(MOD(A528*Calculator!$C$22/(Calculator!$D$7*150),1)-0.5)),IF(INT(2*A528*Calculator!$C$22/(Calculator!$D$7*150))&gt;INT(2*A528*Calculator!$B$22/(Calculator!$D$7*150)),0,1))),1)</f>
        <v>1</v>
      </c>
      <c r="M528" s="252" t="n">
        <f aca="false">MIN(B528:L528)</f>
        <v>0.0748771929824561</v>
      </c>
      <c r="N528" s="252" t="n">
        <f aca="false">SUMPRODUCT(($M$7:$M$557&gt;M528)*1)+SUMPRODUCT(($M$7:$M$557=M528)*(ROW($M$7:$M$557)&lt;ROW(M528)))+1</f>
        <v>157</v>
      </c>
      <c r="O528" s="252" t="str">
        <f aca="false">IF(M528&gt;=0.13,"★★★ EXCELLENT",IF(M528&gt;=0.12,"★★  GOOD",IF(M528&gt;=0.07,"★  FAIR",IF(M528&gt;=0.025,"⚠  MARGINAL","✗  AVOID"))))</f>
        <v>★  FAIR</v>
      </c>
    </row>
    <row r="529" customFormat="false" ht="15" hidden="false" customHeight="true" outlineLevel="0" collapsed="false">
      <c r="A529" s="249" t="n">
        <v>57.2</v>
      </c>
      <c r="B529" s="250" t="n">
        <f aca="false">IF(Calculator!$E$12="YES",IF(A529&lt;Calculator!$G$12,0,MIN(MIN(MIN(MOD(A529*Calculator!$B$12/(Calculator!$D$7*150),1),1-MOD(A529*Calculator!$B$12/(Calculator!$D$7*150),1)),ABS(MOD(A529*Calculator!$B$12/(Calculator!$D$7*150),1)-0.5)),MIN(MIN(MOD(A529*Calculator!$C$12/(Calculator!$D$7*150),1),1-MOD(A529*Calculator!$C$12/(Calculator!$D$7*150),1)),ABS(MOD(A529*Calculator!$C$12/(Calculator!$D$7*150),1)-0.5)),IF(INT(2*A529*Calculator!$C$12/(Calculator!$D$7*150))&gt;INT(2*A529*Calculator!$B$12/(Calculator!$D$7*150)),0,1))),1)</f>
        <v>1</v>
      </c>
      <c r="C529" s="250" t="n">
        <f aca="false">IF(Calculator!$E$13="YES",IF(A529&lt;Calculator!$G$13,0,MIN(MIN(MIN(MOD(A529*Calculator!$B$13/(Calculator!$D$7*150),1),1-MOD(A529*Calculator!$B$13/(Calculator!$D$7*150),1)),ABS(MOD(A529*Calculator!$B$13/(Calculator!$D$7*150),1)-0.5)),MIN(MIN(MOD(A529*Calculator!$C$13/(Calculator!$D$7*150),1),1-MOD(A529*Calculator!$C$13/(Calculator!$D$7*150),1)),ABS(MOD(A529*Calculator!$C$13/(Calculator!$D$7*150),1)-0.5)),IF(INT(2*A529*Calculator!$C$13/(Calculator!$D$7*150))&gt;INT(2*A529*Calculator!$B$13/(Calculator!$D$7*150)),0,1))),1)</f>
        <v>1</v>
      </c>
      <c r="D529" s="250" t="n">
        <f aca="false">IF(Calculator!$E$14="YES",IF(A529&lt;Calculator!$G$14,0,MIN(MIN(MIN(MOD(A529*Calculator!$B$14/(Calculator!$D$7*150),1),1-MOD(A529*Calculator!$B$14/(Calculator!$D$7*150),1)),ABS(MOD(A529*Calculator!$B$14/(Calculator!$D$7*150),1)-0.5)),MIN(MIN(MOD(A529*Calculator!$C$14/(Calculator!$D$7*150),1),1-MOD(A529*Calculator!$C$14/(Calculator!$D$7*150),1)),ABS(MOD(A529*Calculator!$C$14/(Calculator!$D$7*150),1)-0.5)),IF(INT(2*A529*Calculator!$C$14/(Calculator!$D$7*150))&gt;INT(2*A529*Calculator!$B$14/(Calculator!$D$7*150)),0,1))),1)</f>
        <v>1</v>
      </c>
      <c r="E529" s="250" t="n">
        <f aca="false">IF(Calculator!$E$15="YES",IF(A529&lt;Calculator!$G$15,0,MIN(MIN(MIN(MOD(A529*Calculator!$B$15/(Calculator!$D$7*150),1),1-MOD(A529*Calculator!$B$15/(Calculator!$D$7*150),1)),ABS(MOD(A529*Calculator!$B$15/(Calculator!$D$7*150),1)-0.5)),MIN(MIN(MOD(A529*Calculator!$C$15/(Calculator!$D$7*150),1),1-MOD(A529*Calculator!$C$15/(Calculator!$D$7*150),1)),ABS(MOD(A529*Calculator!$C$15/(Calculator!$D$7*150),1)-0.5)),IF(INT(2*A529*Calculator!$C$15/(Calculator!$D$7*150))&gt;INT(2*A529*Calculator!$B$15/(Calculator!$D$7*150)),0,1))),1)</f>
        <v>0.0697543859649121</v>
      </c>
      <c r="F529" s="250" t="n">
        <f aca="false">IF(Calculator!$E$16="YES",IF(A529&lt;Calculator!$G$16,0,MIN(MIN(MIN(MOD(A529*Calculator!$B$16/(Calculator!$D$7*150),1),1-MOD(A529*Calculator!$B$16/(Calculator!$D$7*150),1)),ABS(MOD(A529*Calculator!$B$16/(Calculator!$D$7*150),1)-0.5)),MIN(MIN(MOD(A529*Calculator!$C$16/(Calculator!$D$7*150),1),1-MOD(A529*Calculator!$C$16/(Calculator!$D$7*150),1)),ABS(MOD(A529*Calculator!$C$16/(Calculator!$D$7*150),1)-0.5)),IF(INT(2*A529*Calculator!$C$16/(Calculator!$D$7*150))&gt;INT(2*A529*Calculator!$B$16/(Calculator!$D$7*150)),0,1))),1)</f>
        <v>1</v>
      </c>
      <c r="G529" s="250" t="n">
        <f aca="false">IF(Calculator!$E$17="YES",IF(A529&lt;Calculator!$G$17,0,MIN(MIN(MIN(MOD(A529*Calculator!$B$17/(Calculator!$D$7*150),1),1-MOD(A529*Calculator!$B$17/(Calculator!$D$7*150),1)),ABS(MOD(A529*Calculator!$B$17/(Calculator!$D$7*150),1)-0.5)),MIN(MIN(MOD(A529*Calculator!$C$17/(Calculator!$D$7*150),1),1-MOD(A529*Calculator!$C$17/(Calculator!$D$7*150),1)),ABS(MOD(A529*Calculator!$C$17/(Calculator!$D$7*150),1)-0.5)),IF(INT(2*A529*Calculator!$C$17/(Calculator!$D$7*150))&gt;INT(2*A529*Calculator!$B$17/(Calculator!$D$7*150)),0,1))),1)</f>
        <v>0.119649122807018</v>
      </c>
      <c r="H529" s="250" t="n">
        <f aca="false">IF(Calculator!$E$18="YES",IF(A529&lt;Calculator!$G$18,0,MIN(MIN(MIN(MOD(A529*Calculator!$B$18/(Calculator!$D$7*150),1),1-MOD(A529*Calculator!$B$18/(Calculator!$D$7*150),1)),ABS(MOD(A529*Calculator!$B$18/(Calculator!$D$7*150),1)-0.5)),MIN(MIN(MOD(A529*Calculator!$C$18/(Calculator!$D$7*150),1),1-MOD(A529*Calculator!$C$18/(Calculator!$D$7*150),1)),ABS(MOD(A529*Calculator!$C$18/(Calculator!$D$7*150),1)-0.5)),IF(INT(2*A529*Calculator!$C$18/(Calculator!$D$7*150))&gt;INT(2*A529*Calculator!$B$18/(Calculator!$D$7*150)),0,1))),1)</f>
        <v>1</v>
      </c>
      <c r="I529" s="250" t="n">
        <f aca="false">IF(Calculator!$E$19="YES",IF(A529&lt;Calculator!$G$19,0,MIN(MIN(MIN(MOD(A529*Calculator!$B$19/(Calculator!$D$7*150),1),1-MOD(A529*Calculator!$B$19/(Calculator!$D$7*150),1)),ABS(MOD(A529*Calculator!$B$19/(Calculator!$D$7*150),1)-0.5)),MIN(MIN(MOD(A529*Calculator!$C$19/(Calculator!$D$7*150),1),1-MOD(A529*Calculator!$C$19/(Calculator!$D$7*150),1)),ABS(MOD(A529*Calculator!$C$19/(Calculator!$D$7*150),1)-0.5)),IF(INT(2*A529*Calculator!$C$19/(Calculator!$D$7*150))&gt;INT(2*A529*Calculator!$B$19/(Calculator!$D$7*150)),0,1))),1)</f>
        <v>1</v>
      </c>
      <c r="J529" s="250" t="n">
        <f aca="false">IF(Calculator!$E$20="YES",IF(A529&lt;Calculator!$G$20,0,MIN(MIN(MIN(MOD(A529*Calculator!$B$20/(Calculator!$D$7*150),1),1-MOD(A529*Calculator!$B$20/(Calculator!$D$7*150),1)),ABS(MOD(A529*Calculator!$B$20/(Calculator!$D$7*150),1)-0.5)),MIN(MIN(MOD(A529*Calculator!$C$20/(Calculator!$D$7*150),1),1-MOD(A529*Calculator!$C$20/(Calculator!$D$7*150),1)),ABS(MOD(A529*Calculator!$C$20/(Calculator!$D$7*150),1)-0.5)),IF(INT(2*A529*Calculator!$C$20/(Calculator!$D$7*150))&gt;INT(2*A529*Calculator!$B$20/(Calculator!$D$7*150)),0,1))),1)</f>
        <v>1</v>
      </c>
      <c r="K529" s="250" t="n">
        <f aca="false">IF(Calculator!$E$21="YES",IF(A529&lt;Calculator!$G$21,0,MIN(MIN(MIN(MOD(A529*Calculator!$B$21/(Calculator!$D$7*150),1),1-MOD(A529*Calculator!$B$21/(Calculator!$D$7*150),1)),ABS(MOD(A529*Calculator!$B$21/(Calculator!$D$7*150),1)-0.5)),MIN(MIN(MOD(A529*Calculator!$C$21/(Calculator!$D$7*150),1),1-MOD(A529*Calculator!$C$21/(Calculator!$D$7*150),1)),ABS(MOD(A529*Calculator!$C$21/(Calculator!$D$7*150),1)-0.5)),IF(INT(2*A529*Calculator!$C$21/(Calculator!$D$7*150))&gt;INT(2*A529*Calculator!$B$21/(Calculator!$D$7*150)),0,1))),1)</f>
        <v>1</v>
      </c>
      <c r="L529" s="250" t="n">
        <f aca="false">IF(Calculator!$E$22="YES",IF(A529&lt;Calculator!$G$22,0,MIN(MIN(MIN(MOD(A529*Calculator!$B$22/(Calculator!$D$7*150),1),1-MOD(A529*Calculator!$B$22/(Calculator!$D$7*150),1)),ABS(MOD(A529*Calculator!$B$22/(Calculator!$D$7*150),1)-0.5)),MIN(MIN(MOD(A529*Calculator!$C$22/(Calculator!$D$7*150),1),1-MOD(A529*Calculator!$C$22/(Calculator!$D$7*150),1)),ABS(MOD(A529*Calculator!$C$22/(Calculator!$D$7*150),1)-0.5)),IF(INT(2*A529*Calculator!$C$22/(Calculator!$D$7*150))&gt;INT(2*A529*Calculator!$B$22/(Calculator!$D$7*150)),0,1))),1)</f>
        <v>1</v>
      </c>
      <c r="M529" s="250" t="n">
        <f aca="false">MIN(B529:L529)</f>
        <v>0.0697543859649121</v>
      </c>
      <c r="N529" s="250" t="n">
        <f aca="false">SUMPRODUCT(($M$7:$M$557&gt;M529)*1)+SUMPRODUCT(($M$7:$M$557=M529)*(ROW($M$7:$M$557)&lt;ROW(M529)))+1</f>
        <v>174</v>
      </c>
      <c r="O529" s="250" t="str">
        <f aca="false">IF(M529&gt;=0.13,"★★★ EXCELLENT",IF(M529&gt;=0.12,"★★  GOOD",IF(M529&gt;=0.07,"★  FAIR",IF(M529&gt;=0.025,"⚠  MARGINAL","✗  AVOID"))))</f>
        <v>⚠  MARGINAL</v>
      </c>
    </row>
    <row r="530" customFormat="false" ht="15" hidden="false" customHeight="true" outlineLevel="0" collapsed="false">
      <c r="A530" s="251" t="n">
        <v>57.3</v>
      </c>
      <c r="B530" s="252" t="n">
        <f aca="false">IF(Calculator!$E$12="YES",IF(A530&lt;Calculator!$G$12,0,MIN(MIN(MIN(MOD(A530*Calculator!$B$12/(Calculator!$D$7*150),1),1-MOD(A530*Calculator!$B$12/(Calculator!$D$7*150),1)),ABS(MOD(A530*Calculator!$B$12/(Calculator!$D$7*150),1)-0.5)),MIN(MIN(MOD(A530*Calculator!$C$12/(Calculator!$D$7*150),1),1-MOD(A530*Calculator!$C$12/(Calculator!$D$7*150),1)),ABS(MOD(A530*Calculator!$C$12/(Calculator!$D$7*150),1)-0.5)),IF(INT(2*A530*Calculator!$C$12/(Calculator!$D$7*150))&gt;INT(2*A530*Calculator!$B$12/(Calculator!$D$7*150)),0,1))),1)</f>
        <v>1</v>
      </c>
      <c r="C530" s="252" t="n">
        <f aca="false">IF(Calculator!$E$13="YES",IF(A530&lt;Calculator!$G$13,0,MIN(MIN(MIN(MOD(A530*Calculator!$B$13/(Calculator!$D$7*150),1),1-MOD(A530*Calculator!$B$13/(Calculator!$D$7*150),1)),ABS(MOD(A530*Calculator!$B$13/(Calculator!$D$7*150),1)-0.5)),MIN(MIN(MOD(A530*Calculator!$C$13/(Calculator!$D$7*150),1),1-MOD(A530*Calculator!$C$13/(Calculator!$D$7*150),1)),ABS(MOD(A530*Calculator!$C$13/(Calculator!$D$7*150),1)-0.5)),IF(INT(2*A530*Calculator!$C$13/(Calculator!$D$7*150))&gt;INT(2*A530*Calculator!$B$13/(Calculator!$D$7*150)),0,1))),1)</f>
        <v>1</v>
      </c>
      <c r="D530" s="252" t="n">
        <f aca="false">IF(Calculator!$E$14="YES",IF(A530&lt;Calculator!$G$14,0,MIN(MIN(MIN(MOD(A530*Calculator!$B$14/(Calculator!$D$7*150),1),1-MOD(A530*Calculator!$B$14/(Calculator!$D$7*150),1)),ABS(MOD(A530*Calculator!$B$14/(Calculator!$D$7*150),1)-0.5)),MIN(MIN(MOD(A530*Calculator!$C$14/(Calculator!$D$7*150),1),1-MOD(A530*Calculator!$C$14/(Calculator!$D$7*150),1)),ABS(MOD(A530*Calculator!$C$14/(Calculator!$D$7*150),1)-0.5)),IF(INT(2*A530*Calculator!$C$14/(Calculator!$D$7*150))&gt;INT(2*A530*Calculator!$B$14/(Calculator!$D$7*150)),0,1))),1)</f>
        <v>1</v>
      </c>
      <c r="E530" s="252" t="n">
        <f aca="false">IF(Calculator!$E$15="YES",IF(A530&lt;Calculator!$G$15,0,MIN(MIN(MIN(MOD(A530*Calculator!$B$15/(Calculator!$D$7*150),1),1-MOD(A530*Calculator!$B$15/(Calculator!$D$7*150),1)),ABS(MOD(A530*Calculator!$B$15/(Calculator!$D$7*150),1)-0.5)),MIN(MIN(MOD(A530*Calculator!$C$15/(Calculator!$D$7*150),1),1-MOD(A530*Calculator!$C$15/(Calculator!$D$7*150),1)),ABS(MOD(A530*Calculator!$C$15/(Calculator!$D$7*150),1)-0.5)),IF(INT(2*A530*Calculator!$C$15/(Calculator!$D$7*150))&gt;INT(2*A530*Calculator!$B$15/(Calculator!$D$7*150)),0,1))),1)</f>
        <v>0.0646315789473686</v>
      </c>
      <c r="F530" s="252" t="n">
        <f aca="false">IF(Calculator!$E$16="YES",IF(A530&lt;Calculator!$G$16,0,MIN(MIN(MIN(MOD(A530*Calculator!$B$16/(Calculator!$D$7*150),1),1-MOD(A530*Calculator!$B$16/(Calculator!$D$7*150),1)),ABS(MOD(A530*Calculator!$B$16/(Calculator!$D$7*150),1)-0.5)),MIN(MIN(MOD(A530*Calculator!$C$16/(Calculator!$D$7*150),1),1-MOD(A530*Calculator!$C$16/(Calculator!$D$7*150),1)),ABS(MOD(A530*Calculator!$C$16/(Calculator!$D$7*150),1)-0.5)),IF(INT(2*A530*Calculator!$C$16/(Calculator!$D$7*150))&gt;INT(2*A530*Calculator!$B$16/(Calculator!$D$7*150)),0,1))),1)</f>
        <v>1</v>
      </c>
      <c r="G530" s="252" t="n">
        <f aca="false">IF(Calculator!$E$17="YES",IF(A530&lt;Calculator!$G$17,0,MIN(MIN(MIN(MOD(A530*Calculator!$B$17/(Calculator!$D$7*150),1),1-MOD(A530*Calculator!$B$17/(Calculator!$D$7*150),1)),ABS(MOD(A530*Calculator!$B$17/(Calculator!$D$7*150),1)-0.5)),MIN(MIN(MOD(A530*Calculator!$C$17/(Calculator!$D$7*150),1),1-MOD(A530*Calculator!$C$17/(Calculator!$D$7*150),1)),ABS(MOD(A530*Calculator!$C$17/(Calculator!$D$7*150),1)-0.5)),IF(INT(2*A530*Calculator!$C$17/(Calculator!$D$7*150))&gt;INT(2*A530*Calculator!$B$17/(Calculator!$D$7*150)),0,1))),1)</f>
        <v>0.129473684210526</v>
      </c>
      <c r="H530" s="252" t="n">
        <f aca="false">IF(Calculator!$E$18="YES",IF(A530&lt;Calculator!$G$18,0,MIN(MIN(MIN(MOD(A530*Calculator!$B$18/(Calculator!$D$7*150),1),1-MOD(A530*Calculator!$B$18/(Calculator!$D$7*150),1)),ABS(MOD(A530*Calculator!$B$18/(Calculator!$D$7*150),1)-0.5)),MIN(MIN(MOD(A530*Calculator!$C$18/(Calculator!$D$7*150),1),1-MOD(A530*Calculator!$C$18/(Calculator!$D$7*150),1)),ABS(MOD(A530*Calculator!$C$18/(Calculator!$D$7*150),1)-0.5)),IF(INT(2*A530*Calculator!$C$18/(Calculator!$D$7*150))&gt;INT(2*A530*Calculator!$B$18/(Calculator!$D$7*150)),0,1))),1)</f>
        <v>1</v>
      </c>
      <c r="I530" s="252" t="n">
        <f aca="false">IF(Calculator!$E$19="YES",IF(A530&lt;Calculator!$G$19,0,MIN(MIN(MIN(MOD(A530*Calculator!$B$19/(Calculator!$D$7*150),1),1-MOD(A530*Calculator!$B$19/(Calculator!$D$7*150),1)),ABS(MOD(A530*Calculator!$B$19/(Calculator!$D$7*150),1)-0.5)),MIN(MIN(MOD(A530*Calculator!$C$19/(Calculator!$D$7*150),1),1-MOD(A530*Calculator!$C$19/(Calculator!$D$7*150),1)),ABS(MOD(A530*Calculator!$C$19/(Calculator!$D$7*150),1)-0.5)),IF(INT(2*A530*Calculator!$C$19/(Calculator!$D$7*150))&gt;INT(2*A530*Calculator!$B$19/(Calculator!$D$7*150)),0,1))),1)</f>
        <v>1</v>
      </c>
      <c r="J530" s="252" t="n">
        <f aca="false">IF(Calculator!$E$20="YES",IF(A530&lt;Calculator!$G$20,0,MIN(MIN(MIN(MOD(A530*Calculator!$B$20/(Calculator!$D$7*150),1),1-MOD(A530*Calculator!$B$20/(Calculator!$D$7*150),1)),ABS(MOD(A530*Calculator!$B$20/(Calculator!$D$7*150),1)-0.5)),MIN(MIN(MOD(A530*Calculator!$C$20/(Calculator!$D$7*150),1),1-MOD(A530*Calculator!$C$20/(Calculator!$D$7*150),1)),ABS(MOD(A530*Calculator!$C$20/(Calculator!$D$7*150),1)-0.5)),IF(INT(2*A530*Calculator!$C$20/(Calculator!$D$7*150))&gt;INT(2*A530*Calculator!$B$20/(Calculator!$D$7*150)),0,1))),1)</f>
        <v>1</v>
      </c>
      <c r="K530" s="252" t="n">
        <f aca="false">IF(Calculator!$E$21="YES",IF(A530&lt;Calculator!$G$21,0,MIN(MIN(MIN(MOD(A530*Calculator!$B$21/(Calculator!$D$7*150),1),1-MOD(A530*Calculator!$B$21/(Calculator!$D$7*150),1)),ABS(MOD(A530*Calculator!$B$21/(Calculator!$D$7*150),1)-0.5)),MIN(MIN(MOD(A530*Calculator!$C$21/(Calculator!$D$7*150),1),1-MOD(A530*Calculator!$C$21/(Calculator!$D$7*150),1)),ABS(MOD(A530*Calculator!$C$21/(Calculator!$D$7*150),1)-0.5)),IF(INT(2*A530*Calculator!$C$21/(Calculator!$D$7*150))&gt;INT(2*A530*Calculator!$B$21/(Calculator!$D$7*150)),0,1))),1)</f>
        <v>1</v>
      </c>
      <c r="L530" s="252" t="n">
        <f aca="false">IF(Calculator!$E$22="YES",IF(A530&lt;Calculator!$G$22,0,MIN(MIN(MIN(MOD(A530*Calculator!$B$22/(Calculator!$D$7*150),1),1-MOD(A530*Calculator!$B$22/(Calculator!$D$7*150),1)),ABS(MOD(A530*Calculator!$B$22/(Calculator!$D$7*150),1)-0.5)),MIN(MIN(MOD(A530*Calculator!$C$22/(Calculator!$D$7*150),1),1-MOD(A530*Calculator!$C$22/(Calculator!$D$7*150),1)),ABS(MOD(A530*Calculator!$C$22/(Calculator!$D$7*150),1)-0.5)),IF(INT(2*A530*Calculator!$C$22/(Calculator!$D$7*150))&gt;INT(2*A530*Calculator!$B$22/(Calculator!$D$7*150)),0,1))),1)</f>
        <v>1</v>
      </c>
      <c r="M530" s="252" t="n">
        <f aca="false">MIN(B530:L530)</f>
        <v>0.0646315789473686</v>
      </c>
      <c r="N530" s="252" t="n">
        <f aca="false">SUMPRODUCT(($M$7:$M$557&gt;M530)*1)+SUMPRODUCT(($M$7:$M$557=M530)*(ROW($M$7:$M$557)&lt;ROW(M530)))+1</f>
        <v>188</v>
      </c>
      <c r="O530" s="252" t="str">
        <f aca="false">IF(M530&gt;=0.13,"★★★ EXCELLENT",IF(M530&gt;=0.12,"★★  GOOD",IF(M530&gt;=0.07,"★  FAIR",IF(M530&gt;=0.025,"⚠  MARGINAL","✗  AVOID"))))</f>
        <v>⚠  MARGINAL</v>
      </c>
    </row>
    <row r="531" customFormat="false" ht="15" hidden="false" customHeight="true" outlineLevel="0" collapsed="false">
      <c r="A531" s="249" t="n">
        <v>57.4</v>
      </c>
      <c r="B531" s="250" t="n">
        <f aca="false">IF(Calculator!$E$12="YES",IF(A531&lt;Calculator!$G$12,0,MIN(MIN(MIN(MOD(A531*Calculator!$B$12/(Calculator!$D$7*150),1),1-MOD(A531*Calculator!$B$12/(Calculator!$D$7*150),1)),ABS(MOD(A531*Calculator!$B$12/(Calculator!$D$7*150),1)-0.5)),MIN(MIN(MOD(A531*Calculator!$C$12/(Calculator!$D$7*150),1),1-MOD(A531*Calculator!$C$12/(Calculator!$D$7*150),1)),ABS(MOD(A531*Calculator!$C$12/(Calculator!$D$7*150),1)-0.5)),IF(INT(2*A531*Calculator!$C$12/(Calculator!$D$7*150))&gt;INT(2*A531*Calculator!$B$12/(Calculator!$D$7*150)),0,1))),1)</f>
        <v>1</v>
      </c>
      <c r="C531" s="250" t="n">
        <f aca="false">IF(Calculator!$E$13="YES",IF(A531&lt;Calculator!$G$13,0,MIN(MIN(MIN(MOD(A531*Calculator!$B$13/(Calculator!$D$7*150),1),1-MOD(A531*Calculator!$B$13/(Calculator!$D$7*150),1)),ABS(MOD(A531*Calculator!$B$13/(Calculator!$D$7*150),1)-0.5)),MIN(MIN(MOD(A531*Calculator!$C$13/(Calculator!$D$7*150),1),1-MOD(A531*Calculator!$C$13/(Calculator!$D$7*150),1)),ABS(MOD(A531*Calculator!$C$13/(Calculator!$D$7*150),1)-0.5)),IF(INT(2*A531*Calculator!$C$13/(Calculator!$D$7*150))&gt;INT(2*A531*Calculator!$B$13/(Calculator!$D$7*150)),0,1))),1)</f>
        <v>1</v>
      </c>
      <c r="D531" s="250" t="n">
        <f aca="false">IF(Calculator!$E$14="YES",IF(A531&lt;Calculator!$G$14,0,MIN(MIN(MIN(MOD(A531*Calculator!$B$14/(Calculator!$D$7*150),1),1-MOD(A531*Calculator!$B$14/(Calculator!$D$7*150),1)),ABS(MOD(A531*Calculator!$B$14/(Calculator!$D$7*150),1)-0.5)),MIN(MIN(MOD(A531*Calculator!$C$14/(Calculator!$D$7*150),1),1-MOD(A531*Calculator!$C$14/(Calculator!$D$7*150),1)),ABS(MOD(A531*Calculator!$C$14/(Calculator!$D$7*150),1)-0.5)),IF(INT(2*A531*Calculator!$C$14/(Calculator!$D$7*150))&gt;INT(2*A531*Calculator!$B$14/(Calculator!$D$7*150)),0,1))),1)</f>
        <v>1</v>
      </c>
      <c r="E531" s="250" t="n">
        <f aca="false">IF(Calculator!$E$15="YES",IF(A531&lt;Calculator!$G$15,0,MIN(MIN(MIN(MOD(A531*Calculator!$B$15/(Calculator!$D$7*150),1),1-MOD(A531*Calculator!$B$15/(Calculator!$D$7*150),1)),ABS(MOD(A531*Calculator!$B$15/(Calculator!$D$7*150),1)-0.5)),MIN(MIN(MOD(A531*Calculator!$C$15/(Calculator!$D$7*150),1),1-MOD(A531*Calculator!$C$15/(Calculator!$D$7*150),1)),ABS(MOD(A531*Calculator!$C$15/(Calculator!$D$7*150),1)-0.5)),IF(INT(2*A531*Calculator!$C$15/(Calculator!$D$7*150))&gt;INT(2*A531*Calculator!$B$15/(Calculator!$D$7*150)),0,1))),1)</f>
        <v>0.0595087719298246</v>
      </c>
      <c r="F531" s="250" t="n">
        <f aca="false">IF(Calculator!$E$16="YES",IF(A531&lt;Calculator!$G$16,0,MIN(MIN(MIN(MOD(A531*Calculator!$B$16/(Calculator!$D$7*150),1),1-MOD(A531*Calculator!$B$16/(Calculator!$D$7*150),1)),ABS(MOD(A531*Calculator!$B$16/(Calculator!$D$7*150),1)-0.5)),MIN(MIN(MOD(A531*Calculator!$C$16/(Calculator!$D$7*150),1),1-MOD(A531*Calculator!$C$16/(Calculator!$D$7*150),1)),ABS(MOD(A531*Calculator!$C$16/(Calculator!$D$7*150),1)-0.5)),IF(INT(2*A531*Calculator!$C$16/(Calculator!$D$7*150))&gt;INT(2*A531*Calculator!$B$16/(Calculator!$D$7*150)),0,1))),1)</f>
        <v>1</v>
      </c>
      <c r="G531" s="250" t="n">
        <f aca="false">IF(Calculator!$E$17="YES",IF(A531&lt;Calculator!$G$17,0,MIN(MIN(MIN(MOD(A531*Calculator!$B$17/(Calculator!$D$7*150),1),1-MOD(A531*Calculator!$B$17/(Calculator!$D$7*150),1)),ABS(MOD(A531*Calculator!$B$17/(Calculator!$D$7*150),1)-0.5)),MIN(MIN(MOD(A531*Calculator!$C$17/(Calculator!$D$7*150),1),1-MOD(A531*Calculator!$C$17/(Calculator!$D$7*150),1)),ABS(MOD(A531*Calculator!$C$17/(Calculator!$D$7*150),1)-0.5)),IF(INT(2*A531*Calculator!$C$17/(Calculator!$D$7*150))&gt;INT(2*A531*Calculator!$B$17/(Calculator!$D$7*150)),0,1))),1)</f>
        <v>0.139298245614035</v>
      </c>
      <c r="H531" s="250" t="n">
        <f aca="false">IF(Calculator!$E$18="YES",IF(A531&lt;Calculator!$G$18,0,MIN(MIN(MIN(MOD(A531*Calculator!$B$18/(Calculator!$D$7*150),1),1-MOD(A531*Calculator!$B$18/(Calculator!$D$7*150),1)),ABS(MOD(A531*Calculator!$B$18/(Calculator!$D$7*150),1)-0.5)),MIN(MIN(MOD(A531*Calculator!$C$18/(Calculator!$D$7*150),1),1-MOD(A531*Calculator!$C$18/(Calculator!$D$7*150),1)),ABS(MOD(A531*Calculator!$C$18/(Calculator!$D$7*150),1)-0.5)),IF(INT(2*A531*Calculator!$C$18/(Calculator!$D$7*150))&gt;INT(2*A531*Calculator!$B$18/(Calculator!$D$7*150)),0,1))),1)</f>
        <v>1</v>
      </c>
      <c r="I531" s="250" t="n">
        <f aca="false">IF(Calculator!$E$19="YES",IF(A531&lt;Calculator!$G$19,0,MIN(MIN(MIN(MOD(A531*Calculator!$B$19/(Calculator!$D$7*150),1),1-MOD(A531*Calculator!$B$19/(Calculator!$D$7*150),1)),ABS(MOD(A531*Calculator!$B$19/(Calculator!$D$7*150),1)-0.5)),MIN(MIN(MOD(A531*Calculator!$C$19/(Calculator!$D$7*150),1),1-MOD(A531*Calculator!$C$19/(Calculator!$D$7*150),1)),ABS(MOD(A531*Calculator!$C$19/(Calculator!$D$7*150),1)-0.5)),IF(INT(2*A531*Calculator!$C$19/(Calculator!$D$7*150))&gt;INT(2*A531*Calculator!$B$19/(Calculator!$D$7*150)),0,1))),1)</f>
        <v>1</v>
      </c>
      <c r="J531" s="250" t="n">
        <f aca="false">IF(Calculator!$E$20="YES",IF(A531&lt;Calculator!$G$20,0,MIN(MIN(MIN(MOD(A531*Calculator!$B$20/(Calculator!$D$7*150),1),1-MOD(A531*Calculator!$B$20/(Calculator!$D$7*150),1)),ABS(MOD(A531*Calculator!$B$20/(Calculator!$D$7*150),1)-0.5)),MIN(MIN(MOD(A531*Calculator!$C$20/(Calculator!$D$7*150),1),1-MOD(A531*Calculator!$C$20/(Calculator!$D$7*150),1)),ABS(MOD(A531*Calculator!$C$20/(Calculator!$D$7*150),1)-0.5)),IF(INT(2*A531*Calculator!$C$20/(Calculator!$D$7*150))&gt;INT(2*A531*Calculator!$B$20/(Calculator!$D$7*150)),0,1))),1)</f>
        <v>1</v>
      </c>
      <c r="K531" s="250" t="n">
        <f aca="false">IF(Calculator!$E$21="YES",IF(A531&lt;Calculator!$G$21,0,MIN(MIN(MIN(MOD(A531*Calculator!$B$21/(Calculator!$D$7*150),1),1-MOD(A531*Calculator!$B$21/(Calculator!$D$7*150),1)),ABS(MOD(A531*Calculator!$B$21/(Calculator!$D$7*150),1)-0.5)),MIN(MIN(MOD(A531*Calculator!$C$21/(Calculator!$D$7*150),1),1-MOD(A531*Calculator!$C$21/(Calculator!$D$7*150),1)),ABS(MOD(A531*Calculator!$C$21/(Calculator!$D$7*150),1)-0.5)),IF(INT(2*A531*Calculator!$C$21/(Calculator!$D$7*150))&gt;INT(2*A531*Calculator!$B$21/(Calculator!$D$7*150)),0,1))),1)</f>
        <v>1</v>
      </c>
      <c r="L531" s="250" t="n">
        <f aca="false">IF(Calculator!$E$22="YES",IF(A531&lt;Calculator!$G$22,0,MIN(MIN(MIN(MOD(A531*Calculator!$B$22/(Calculator!$D$7*150),1),1-MOD(A531*Calculator!$B$22/(Calculator!$D$7*150),1)),ABS(MOD(A531*Calculator!$B$22/(Calculator!$D$7*150),1)-0.5)),MIN(MIN(MOD(A531*Calculator!$C$22/(Calculator!$D$7*150),1),1-MOD(A531*Calculator!$C$22/(Calculator!$D$7*150),1)),ABS(MOD(A531*Calculator!$C$22/(Calculator!$D$7*150),1)-0.5)),IF(INT(2*A531*Calculator!$C$22/(Calculator!$D$7*150))&gt;INT(2*A531*Calculator!$B$22/(Calculator!$D$7*150)),0,1))),1)</f>
        <v>1</v>
      </c>
      <c r="M531" s="250" t="n">
        <f aca="false">MIN(B531:L531)</f>
        <v>0.0595087719298246</v>
      </c>
      <c r="N531" s="250" t="n">
        <f aca="false">SUMPRODUCT(($M$7:$M$557&gt;M531)*1)+SUMPRODUCT(($M$7:$M$557=M531)*(ROW($M$7:$M$557)&lt;ROW(M531)))+1</f>
        <v>204</v>
      </c>
      <c r="O531" s="250" t="str">
        <f aca="false">IF(M531&gt;=0.13,"★★★ EXCELLENT",IF(M531&gt;=0.12,"★★  GOOD",IF(M531&gt;=0.07,"★  FAIR",IF(M531&gt;=0.025,"⚠  MARGINAL","✗  AVOID"))))</f>
        <v>⚠  MARGINAL</v>
      </c>
    </row>
    <row r="532" customFormat="false" ht="15" hidden="false" customHeight="true" outlineLevel="0" collapsed="false">
      <c r="A532" s="251" t="n">
        <v>57.5</v>
      </c>
      <c r="B532" s="252" t="n">
        <f aca="false">IF(Calculator!$E$12="YES",IF(A532&lt;Calculator!$G$12,0,MIN(MIN(MIN(MOD(A532*Calculator!$B$12/(Calculator!$D$7*150),1),1-MOD(A532*Calculator!$B$12/(Calculator!$D$7*150),1)),ABS(MOD(A532*Calculator!$B$12/(Calculator!$D$7*150),1)-0.5)),MIN(MIN(MOD(A532*Calculator!$C$12/(Calculator!$D$7*150),1),1-MOD(A532*Calculator!$C$12/(Calculator!$D$7*150),1)),ABS(MOD(A532*Calculator!$C$12/(Calculator!$D$7*150),1)-0.5)),IF(INT(2*A532*Calculator!$C$12/(Calculator!$D$7*150))&gt;INT(2*A532*Calculator!$B$12/(Calculator!$D$7*150)),0,1))),1)</f>
        <v>1</v>
      </c>
      <c r="C532" s="252" t="n">
        <f aca="false">IF(Calculator!$E$13="YES",IF(A532&lt;Calculator!$G$13,0,MIN(MIN(MIN(MOD(A532*Calculator!$B$13/(Calculator!$D$7*150),1),1-MOD(A532*Calculator!$B$13/(Calculator!$D$7*150),1)),ABS(MOD(A532*Calculator!$B$13/(Calculator!$D$7*150),1)-0.5)),MIN(MIN(MOD(A532*Calculator!$C$13/(Calculator!$D$7*150),1),1-MOD(A532*Calculator!$C$13/(Calculator!$D$7*150),1)),ABS(MOD(A532*Calculator!$C$13/(Calculator!$D$7*150),1)-0.5)),IF(INT(2*A532*Calculator!$C$13/(Calculator!$D$7*150))&gt;INT(2*A532*Calculator!$B$13/(Calculator!$D$7*150)),0,1))),1)</f>
        <v>1</v>
      </c>
      <c r="D532" s="252" t="n">
        <f aca="false">IF(Calculator!$E$14="YES",IF(A532&lt;Calculator!$G$14,0,MIN(MIN(MIN(MOD(A532*Calculator!$B$14/(Calculator!$D$7*150),1),1-MOD(A532*Calculator!$B$14/(Calculator!$D$7*150),1)),ABS(MOD(A532*Calculator!$B$14/(Calculator!$D$7*150),1)-0.5)),MIN(MIN(MOD(A532*Calculator!$C$14/(Calculator!$D$7*150),1),1-MOD(A532*Calculator!$C$14/(Calculator!$D$7*150),1)),ABS(MOD(A532*Calculator!$C$14/(Calculator!$D$7*150),1)-0.5)),IF(INT(2*A532*Calculator!$C$14/(Calculator!$D$7*150))&gt;INT(2*A532*Calculator!$B$14/(Calculator!$D$7*150)),0,1))),1)</f>
        <v>1</v>
      </c>
      <c r="E532" s="252" t="n">
        <f aca="false">IF(Calculator!$E$15="YES",IF(A532&lt;Calculator!$G$15,0,MIN(MIN(MIN(MOD(A532*Calculator!$B$15/(Calculator!$D$7*150),1),1-MOD(A532*Calculator!$B$15/(Calculator!$D$7*150),1)),ABS(MOD(A532*Calculator!$B$15/(Calculator!$D$7*150),1)-0.5)),MIN(MIN(MOD(A532*Calculator!$C$15/(Calculator!$D$7*150),1),1-MOD(A532*Calculator!$C$15/(Calculator!$D$7*150),1)),ABS(MOD(A532*Calculator!$C$15/(Calculator!$D$7*150),1)-0.5)),IF(INT(2*A532*Calculator!$C$15/(Calculator!$D$7*150))&gt;INT(2*A532*Calculator!$B$15/(Calculator!$D$7*150)),0,1))),1)</f>
        <v>0.0543859649122807</v>
      </c>
      <c r="F532" s="252" t="n">
        <f aca="false">IF(Calculator!$E$16="YES",IF(A532&lt;Calculator!$G$16,0,MIN(MIN(MIN(MOD(A532*Calculator!$B$16/(Calculator!$D$7*150),1),1-MOD(A532*Calculator!$B$16/(Calculator!$D$7*150),1)),ABS(MOD(A532*Calculator!$B$16/(Calculator!$D$7*150),1)-0.5)),MIN(MIN(MOD(A532*Calculator!$C$16/(Calculator!$D$7*150),1),1-MOD(A532*Calculator!$C$16/(Calculator!$D$7*150),1)),ABS(MOD(A532*Calculator!$C$16/(Calculator!$D$7*150),1)-0.5)),IF(INT(2*A532*Calculator!$C$16/(Calculator!$D$7*150))&gt;INT(2*A532*Calculator!$B$16/(Calculator!$D$7*150)),0,1))),1)</f>
        <v>1</v>
      </c>
      <c r="G532" s="252" t="n">
        <f aca="false">IF(Calculator!$E$17="YES",IF(A532&lt;Calculator!$G$17,0,MIN(MIN(MIN(MOD(A532*Calculator!$B$17/(Calculator!$D$7*150),1),1-MOD(A532*Calculator!$B$17/(Calculator!$D$7*150),1)),ABS(MOD(A532*Calculator!$B$17/(Calculator!$D$7*150),1)-0.5)),MIN(MIN(MOD(A532*Calculator!$C$17/(Calculator!$D$7*150),1),1-MOD(A532*Calculator!$C$17/(Calculator!$D$7*150),1)),ABS(MOD(A532*Calculator!$C$17/(Calculator!$D$7*150),1)-0.5)),IF(INT(2*A532*Calculator!$C$17/(Calculator!$D$7*150))&gt;INT(2*A532*Calculator!$B$17/(Calculator!$D$7*150)),0,1))),1)</f>
        <v>0.149122807017544</v>
      </c>
      <c r="H532" s="252" t="n">
        <f aca="false">IF(Calculator!$E$18="YES",IF(A532&lt;Calculator!$G$18,0,MIN(MIN(MIN(MOD(A532*Calculator!$B$18/(Calculator!$D$7*150),1),1-MOD(A532*Calculator!$B$18/(Calculator!$D$7*150),1)),ABS(MOD(A532*Calculator!$B$18/(Calculator!$D$7*150),1)-0.5)),MIN(MIN(MOD(A532*Calculator!$C$18/(Calculator!$D$7*150),1),1-MOD(A532*Calculator!$C$18/(Calculator!$D$7*150),1)),ABS(MOD(A532*Calculator!$C$18/(Calculator!$D$7*150),1)-0.5)),IF(INT(2*A532*Calculator!$C$18/(Calculator!$D$7*150))&gt;INT(2*A532*Calculator!$B$18/(Calculator!$D$7*150)),0,1))),1)</f>
        <v>1</v>
      </c>
      <c r="I532" s="252" t="n">
        <f aca="false">IF(Calculator!$E$19="YES",IF(A532&lt;Calculator!$G$19,0,MIN(MIN(MIN(MOD(A532*Calculator!$B$19/(Calculator!$D$7*150),1),1-MOD(A532*Calculator!$B$19/(Calculator!$D$7*150),1)),ABS(MOD(A532*Calculator!$B$19/(Calculator!$D$7*150),1)-0.5)),MIN(MIN(MOD(A532*Calculator!$C$19/(Calculator!$D$7*150),1),1-MOD(A532*Calculator!$C$19/(Calculator!$D$7*150),1)),ABS(MOD(A532*Calculator!$C$19/(Calculator!$D$7*150),1)-0.5)),IF(INT(2*A532*Calculator!$C$19/(Calculator!$D$7*150))&gt;INT(2*A532*Calculator!$B$19/(Calculator!$D$7*150)),0,1))),1)</f>
        <v>1</v>
      </c>
      <c r="J532" s="252" t="n">
        <f aca="false">IF(Calculator!$E$20="YES",IF(A532&lt;Calculator!$G$20,0,MIN(MIN(MIN(MOD(A532*Calculator!$B$20/(Calculator!$D$7*150),1),1-MOD(A532*Calculator!$B$20/(Calculator!$D$7*150),1)),ABS(MOD(A532*Calculator!$B$20/(Calculator!$D$7*150),1)-0.5)),MIN(MIN(MOD(A532*Calculator!$C$20/(Calculator!$D$7*150),1),1-MOD(A532*Calculator!$C$20/(Calculator!$D$7*150),1)),ABS(MOD(A532*Calculator!$C$20/(Calculator!$D$7*150),1)-0.5)),IF(INT(2*A532*Calculator!$C$20/(Calculator!$D$7*150))&gt;INT(2*A532*Calculator!$B$20/(Calculator!$D$7*150)),0,1))),1)</f>
        <v>1</v>
      </c>
      <c r="K532" s="252" t="n">
        <f aca="false">IF(Calculator!$E$21="YES",IF(A532&lt;Calculator!$G$21,0,MIN(MIN(MIN(MOD(A532*Calculator!$B$21/(Calculator!$D$7*150),1),1-MOD(A532*Calculator!$B$21/(Calculator!$D$7*150),1)),ABS(MOD(A532*Calculator!$B$21/(Calculator!$D$7*150),1)-0.5)),MIN(MIN(MOD(A532*Calculator!$C$21/(Calculator!$D$7*150),1),1-MOD(A532*Calculator!$C$21/(Calculator!$D$7*150),1)),ABS(MOD(A532*Calculator!$C$21/(Calculator!$D$7*150),1)-0.5)),IF(INT(2*A532*Calculator!$C$21/(Calculator!$D$7*150))&gt;INT(2*A532*Calculator!$B$21/(Calculator!$D$7*150)),0,1))),1)</f>
        <v>1</v>
      </c>
      <c r="L532" s="252" t="n">
        <f aca="false">IF(Calculator!$E$22="YES",IF(A532&lt;Calculator!$G$22,0,MIN(MIN(MIN(MOD(A532*Calculator!$B$22/(Calculator!$D$7*150),1),1-MOD(A532*Calculator!$B$22/(Calculator!$D$7*150),1)),ABS(MOD(A532*Calculator!$B$22/(Calculator!$D$7*150),1)-0.5)),MIN(MIN(MOD(A532*Calculator!$C$22/(Calculator!$D$7*150),1),1-MOD(A532*Calculator!$C$22/(Calculator!$D$7*150),1)),ABS(MOD(A532*Calculator!$C$22/(Calculator!$D$7*150),1)-0.5)),IF(INT(2*A532*Calculator!$C$22/(Calculator!$D$7*150))&gt;INT(2*A532*Calculator!$B$22/(Calculator!$D$7*150)),0,1))),1)</f>
        <v>1</v>
      </c>
      <c r="M532" s="252" t="n">
        <f aca="false">MIN(B532:L532)</f>
        <v>0.0543859649122807</v>
      </c>
      <c r="N532" s="252" t="n">
        <f aca="false">SUMPRODUCT(($M$7:$M$557&gt;M532)*1)+SUMPRODUCT(($M$7:$M$557=M532)*(ROW($M$7:$M$557)&lt;ROW(M532)))+1</f>
        <v>220</v>
      </c>
      <c r="O532" s="252" t="str">
        <f aca="false">IF(M532&gt;=0.13,"★★★ EXCELLENT",IF(M532&gt;=0.12,"★★  GOOD",IF(M532&gt;=0.07,"★  FAIR",IF(M532&gt;=0.025,"⚠  MARGINAL","✗  AVOID"))))</f>
        <v>⚠  MARGINAL</v>
      </c>
    </row>
    <row r="533" customFormat="false" ht="15" hidden="false" customHeight="true" outlineLevel="0" collapsed="false">
      <c r="A533" s="249" t="n">
        <v>57.6</v>
      </c>
      <c r="B533" s="250" t="n">
        <f aca="false">IF(Calculator!$E$12="YES",IF(A533&lt;Calculator!$G$12,0,MIN(MIN(MIN(MOD(A533*Calculator!$B$12/(Calculator!$D$7*150),1),1-MOD(A533*Calculator!$B$12/(Calculator!$D$7*150),1)),ABS(MOD(A533*Calculator!$B$12/(Calculator!$D$7*150),1)-0.5)),MIN(MIN(MOD(A533*Calculator!$C$12/(Calculator!$D$7*150),1),1-MOD(A533*Calculator!$C$12/(Calculator!$D$7*150),1)),ABS(MOD(A533*Calculator!$C$12/(Calculator!$D$7*150),1)-0.5)),IF(INT(2*A533*Calculator!$C$12/(Calculator!$D$7*150))&gt;INT(2*A533*Calculator!$B$12/(Calculator!$D$7*150)),0,1))),1)</f>
        <v>1</v>
      </c>
      <c r="C533" s="250" t="n">
        <f aca="false">IF(Calculator!$E$13="YES",IF(A533&lt;Calculator!$G$13,0,MIN(MIN(MIN(MOD(A533*Calculator!$B$13/(Calculator!$D$7*150),1),1-MOD(A533*Calculator!$B$13/(Calculator!$D$7*150),1)),ABS(MOD(A533*Calculator!$B$13/(Calculator!$D$7*150),1)-0.5)),MIN(MIN(MOD(A533*Calculator!$C$13/(Calculator!$D$7*150),1),1-MOD(A533*Calculator!$C$13/(Calculator!$D$7*150),1)),ABS(MOD(A533*Calculator!$C$13/(Calculator!$D$7*150),1)-0.5)),IF(INT(2*A533*Calculator!$C$13/(Calculator!$D$7*150))&gt;INT(2*A533*Calculator!$B$13/(Calculator!$D$7*150)),0,1))),1)</f>
        <v>1</v>
      </c>
      <c r="D533" s="250" t="n">
        <f aca="false">IF(Calculator!$E$14="YES",IF(A533&lt;Calculator!$G$14,0,MIN(MIN(MIN(MOD(A533*Calculator!$B$14/(Calculator!$D$7*150),1),1-MOD(A533*Calculator!$B$14/(Calculator!$D$7*150),1)),ABS(MOD(A533*Calculator!$B$14/(Calculator!$D$7*150),1)-0.5)),MIN(MIN(MOD(A533*Calculator!$C$14/(Calculator!$D$7*150),1),1-MOD(A533*Calculator!$C$14/(Calculator!$D$7*150),1)),ABS(MOD(A533*Calculator!$C$14/(Calculator!$D$7*150),1)-0.5)),IF(INT(2*A533*Calculator!$C$14/(Calculator!$D$7*150))&gt;INT(2*A533*Calculator!$B$14/(Calculator!$D$7*150)),0,1))),1)</f>
        <v>1</v>
      </c>
      <c r="E533" s="250" t="n">
        <f aca="false">IF(Calculator!$E$15="YES",IF(A533&lt;Calculator!$G$15,0,MIN(MIN(MIN(MOD(A533*Calculator!$B$15/(Calculator!$D$7*150),1),1-MOD(A533*Calculator!$B$15/(Calculator!$D$7*150),1)),ABS(MOD(A533*Calculator!$B$15/(Calculator!$D$7*150),1)-0.5)),MIN(MIN(MOD(A533*Calculator!$C$15/(Calculator!$D$7*150),1),1-MOD(A533*Calculator!$C$15/(Calculator!$D$7*150),1)),ABS(MOD(A533*Calculator!$C$15/(Calculator!$D$7*150),1)-0.5)),IF(INT(2*A533*Calculator!$C$15/(Calculator!$D$7*150))&gt;INT(2*A533*Calculator!$B$15/(Calculator!$D$7*150)),0,1))),1)</f>
        <v>0.0492631578947367</v>
      </c>
      <c r="F533" s="250" t="n">
        <f aca="false">IF(Calculator!$E$16="YES",IF(A533&lt;Calculator!$G$16,0,MIN(MIN(MIN(MOD(A533*Calculator!$B$16/(Calculator!$D$7*150),1),1-MOD(A533*Calculator!$B$16/(Calculator!$D$7*150),1)),ABS(MOD(A533*Calculator!$B$16/(Calculator!$D$7*150),1)-0.5)),MIN(MIN(MOD(A533*Calculator!$C$16/(Calculator!$D$7*150),1),1-MOD(A533*Calculator!$C$16/(Calculator!$D$7*150),1)),ABS(MOD(A533*Calculator!$C$16/(Calculator!$D$7*150),1)-0.5)),IF(INT(2*A533*Calculator!$C$16/(Calculator!$D$7*150))&gt;INT(2*A533*Calculator!$B$16/(Calculator!$D$7*150)),0,1))),1)</f>
        <v>1</v>
      </c>
      <c r="G533" s="250" t="n">
        <f aca="false">IF(Calculator!$E$17="YES",IF(A533&lt;Calculator!$G$17,0,MIN(MIN(MIN(MOD(A533*Calculator!$B$17/(Calculator!$D$7*150),1),1-MOD(A533*Calculator!$B$17/(Calculator!$D$7*150),1)),ABS(MOD(A533*Calculator!$B$17/(Calculator!$D$7*150),1)-0.5)),MIN(MIN(MOD(A533*Calculator!$C$17/(Calculator!$D$7*150),1),1-MOD(A533*Calculator!$C$17/(Calculator!$D$7*150),1)),ABS(MOD(A533*Calculator!$C$17/(Calculator!$D$7*150),1)-0.5)),IF(INT(2*A533*Calculator!$C$17/(Calculator!$D$7*150))&gt;INT(2*A533*Calculator!$B$17/(Calculator!$D$7*150)),0,1))),1)</f>
        <v>0.158947368421052</v>
      </c>
      <c r="H533" s="250" t="n">
        <f aca="false">IF(Calculator!$E$18="YES",IF(A533&lt;Calculator!$G$18,0,MIN(MIN(MIN(MOD(A533*Calculator!$B$18/(Calculator!$D$7*150),1),1-MOD(A533*Calculator!$B$18/(Calculator!$D$7*150),1)),ABS(MOD(A533*Calculator!$B$18/(Calculator!$D$7*150),1)-0.5)),MIN(MIN(MOD(A533*Calculator!$C$18/(Calculator!$D$7*150),1),1-MOD(A533*Calculator!$C$18/(Calculator!$D$7*150),1)),ABS(MOD(A533*Calculator!$C$18/(Calculator!$D$7*150),1)-0.5)),IF(INT(2*A533*Calculator!$C$18/(Calculator!$D$7*150))&gt;INT(2*A533*Calculator!$B$18/(Calculator!$D$7*150)),0,1))),1)</f>
        <v>1</v>
      </c>
      <c r="I533" s="250" t="n">
        <f aca="false">IF(Calculator!$E$19="YES",IF(A533&lt;Calculator!$G$19,0,MIN(MIN(MIN(MOD(A533*Calculator!$B$19/(Calculator!$D$7*150),1),1-MOD(A533*Calculator!$B$19/(Calculator!$D$7*150),1)),ABS(MOD(A533*Calculator!$B$19/(Calculator!$D$7*150),1)-0.5)),MIN(MIN(MOD(A533*Calculator!$C$19/(Calculator!$D$7*150),1),1-MOD(A533*Calculator!$C$19/(Calculator!$D$7*150),1)),ABS(MOD(A533*Calculator!$C$19/(Calculator!$D$7*150),1)-0.5)),IF(INT(2*A533*Calculator!$C$19/(Calculator!$D$7*150))&gt;INT(2*A533*Calculator!$B$19/(Calculator!$D$7*150)),0,1))),1)</f>
        <v>1</v>
      </c>
      <c r="J533" s="250" t="n">
        <f aca="false">IF(Calculator!$E$20="YES",IF(A533&lt;Calculator!$G$20,0,MIN(MIN(MIN(MOD(A533*Calculator!$B$20/(Calculator!$D$7*150),1),1-MOD(A533*Calculator!$B$20/(Calculator!$D$7*150),1)),ABS(MOD(A533*Calculator!$B$20/(Calculator!$D$7*150),1)-0.5)),MIN(MIN(MOD(A533*Calculator!$C$20/(Calculator!$D$7*150),1),1-MOD(A533*Calculator!$C$20/(Calculator!$D$7*150),1)),ABS(MOD(A533*Calculator!$C$20/(Calculator!$D$7*150),1)-0.5)),IF(INT(2*A533*Calculator!$C$20/(Calculator!$D$7*150))&gt;INT(2*A533*Calculator!$B$20/(Calculator!$D$7*150)),0,1))),1)</f>
        <v>1</v>
      </c>
      <c r="K533" s="250" t="n">
        <f aca="false">IF(Calculator!$E$21="YES",IF(A533&lt;Calculator!$G$21,0,MIN(MIN(MIN(MOD(A533*Calculator!$B$21/(Calculator!$D$7*150),1),1-MOD(A533*Calculator!$B$21/(Calculator!$D$7*150),1)),ABS(MOD(A533*Calculator!$B$21/(Calculator!$D$7*150),1)-0.5)),MIN(MIN(MOD(A533*Calculator!$C$21/(Calculator!$D$7*150),1),1-MOD(A533*Calculator!$C$21/(Calculator!$D$7*150),1)),ABS(MOD(A533*Calculator!$C$21/(Calculator!$D$7*150),1)-0.5)),IF(INT(2*A533*Calculator!$C$21/(Calculator!$D$7*150))&gt;INT(2*A533*Calculator!$B$21/(Calculator!$D$7*150)),0,1))),1)</f>
        <v>1</v>
      </c>
      <c r="L533" s="250" t="n">
        <f aca="false">IF(Calculator!$E$22="YES",IF(A533&lt;Calculator!$G$22,0,MIN(MIN(MIN(MOD(A533*Calculator!$B$22/(Calculator!$D$7*150),1),1-MOD(A533*Calculator!$B$22/(Calculator!$D$7*150),1)),ABS(MOD(A533*Calculator!$B$22/(Calculator!$D$7*150),1)-0.5)),MIN(MIN(MOD(A533*Calculator!$C$22/(Calculator!$D$7*150),1),1-MOD(A533*Calculator!$C$22/(Calculator!$D$7*150),1)),ABS(MOD(A533*Calculator!$C$22/(Calculator!$D$7*150),1)-0.5)),IF(INT(2*A533*Calculator!$C$22/(Calculator!$D$7*150))&gt;INT(2*A533*Calculator!$B$22/(Calculator!$D$7*150)),0,1))),1)</f>
        <v>1</v>
      </c>
      <c r="M533" s="250" t="n">
        <f aca="false">MIN(B533:L533)</f>
        <v>0.0492631578947367</v>
      </c>
      <c r="N533" s="250" t="n">
        <f aca="false">SUMPRODUCT(($M$7:$M$557&gt;M533)*1)+SUMPRODUCT(($M$7:$M$557=M533)*(ROW($M$7:$M$557)&lt;ROW(M533)))+1</f>
        <v>235</v>
      </c>
      <c r="O533" s="250" t="str">
        <f aca="false">IF(M533&gt;=0.13,"★★★ EXCELLENT",IF(M533&gt;=0.12,"★★  GOOD",IF(M533&gt;=0.07,"★  FAIR",IF(M533&gt;=0.025,"⚠  MARGINAL","✗  AVOID"))))</f>
        <v>⚠  MARGINAL</v>
      </c>
    </row>
    <row r="534" customFormat="false" ht="15" hidden="false" customHeight="true" outlineLevel="0" collapsed="false">
      <c r="A534" s="251" t="n">
        <v>57.7</v>
      </c>
      <c r="B534" s="252" t="n">
        <f aca="false">IF(Calculator!$E$12="YES",IF(A534&lt;Calculator!$G$12,0,MIN(MIN(MIN(MOD(A534*Calculator!$B$12/(Calculator!$D$7*150),1),1-MOD(A534*Calculator!$B$12/(Calculator!$D$7*150),1)),ABS(MOD(A534*Calculator!$B$12/(Calculator!$D$7*150),1)-0.5)),MIN(MIN(MOD(A534*Calculator!$C$12/(Calculator!$D$7*150),1),1-MOD(A534*Calculator!$C$12/(Calculator!$D$7*150),1)),ABS(MOD(A534*Calculator!$C$12/(Calculator!$D$7*150),1)-0.5)),IF(INT(2*A534*Calculator!$C$12/(Calculator!$D$7*150))&gt;INT(2*A534*Calculator!$B$12/(Calculator!$D$7*150)),0,1))),1)</f>
        <v>1</v>
      </c>
      <c r="C534" s="252" t="n">
        <f aca="false">IF(Calculator!$E$13="YES",IF(A534&lt;Calculator!$G$13,0,MIN(MIN(MIN(MOD(A534*Calculator!$B$13/(Calculator!$D$7*150),1),1-MOD(A534*Calculator!$B$13/(Calculator!$D$7*150),1)),ABS(MOD(A534*Calculator!$B$13/(Calculator!$D$7*150),1)-0.5)),MIN(MIN(MOD(A534*Calculator!$C$13/(Calculator!$D$7*150),1),1-MOD(A534*Calculator!$C$13/(Calculator!$D$7*150),1)),ABS(MOD(A534*Calculator!$C$13/(Calculator!$D$7*150),1)-0.5)),IF(INT(2*A534*Calculator!$C$13/(Calculator!$D$7*150))&gt;INT(2*A534*Calculator!$B$13/(Calculator!$D$7*150)),0,1))),1)</f>
        <v>1</v>
      </c>
      <c r="D534" s="252" t="n">
        <f aca="false">IF(Calculator!$E$14="YES",IF(A534&lt;Calculator!$G$14,0,MIN(MIN(MIN(MOD(A534*Calculator!$B$14/(Calculator!$D$7*150),1),1-MOD(A534*Calculator!$B$14/(Calculator!$D$7*150),1)),ABS(MOD(A534*Calculator!$B$14/(Calculator!$D$7*150),1)-0.5)),MIN(MIN(MOD(A534*Calculator!$C$14/(Calculator!$D$7*150),1),1-MOD(A534*Calculator!$C$14/(Calculator!$D$7*150),1)),ABS(MOD(A534*Calculator!$C$14/(Calculator!$D$7*150),1)-0.5)),IF(INT(2*A534*Calculator!$C$14/(Calculator!$D$7*150))&gt;INT(2*A534*Calculator!$B$14/(Calculator!$D$7*150)),0,1))),1)</f>
        <v>1</v>
      </c>
      <c r="E534" s="252" t="n">
        <f aca="false">IF(Calculator!$E$15="YES",IF(A534&lt;Calculator!$G$15,0,MIN(MIN(MIN(MOD(A534*Calculator!$B$15/(Calculator!$D$7*150),1),1-MOD(A534*Calculator!$B$15/(Calculator!$D$7*150),1)),ABS(MOD(A534*Calculator!$B$15/(Calculator!$D$7*150),1)-0.5)),MIN(MIN(MOD(A534*Calculator!$C$15/(Calculator!$D$7*150),1),1-MOD(A534*Calculator!$C$15/(Calculator!$D$7*150),1)),ABS(MOD(A534*Calculator!$C$15/(Calculator!$D$7*150),1)-0.5)),IF(INT(2*A534*Calculator!$C$15/(Calculator!$D$7*150))&gt;INT(2*A534*Calculator!$B$15/(Calculator!$D$7*150)),0,1))),1)</f>
        <v>0.0441403508771927</v>
      </c>
      <c r="F534" s="252" t="n">
        <f aca="false">IF(Calculator!$E$16="YES",IF(A534&lt;Calculator!$G$16,0,MIN(MIN(MIN(MOD(A534*Calculator!$B$16/(Calculator!$D$7*150),1),1-MOD(A534*Calculator!$B$16/(Calculator!$D$7*150),1)),ABS(MOD(A534*Calculator!$B$16/(Calculator!$D$7*150),1)-0.5)),MIN(MIN(MOD(A534*Calculator!$C$16/(Calculator!$D$7*150),1),1-MOD(A534*Calculator!$C$16/(Calculator!$D$7*150),1)),ABS(MOD(A534*Calculator!$C$16/(Calculator!$D$7*150),1)-0.5)),IF(INT(2*A534*Calculator!$C$16/(Calculator!$D$7*150))&gt;INT(2*A534*Calculator!$B$16/(Calculator!$D$7*150)),0,1))),1)</f>
        <v>1</v>
      </c>
      <c r="G534" s="252" t="n">
        <f aca="false">IF(Calculator!$E$17="YES",IF(A534&lt;Calculator!$G$17,0,MIN(MIN(MIN(MOD(A534*Calculator!$B$17/(Calculator!$D$7*150),1),1-MOD(A534*Calculator!$B$17/(Calculator!$D$7*150),1)),ABS(MOD(A534*Calculator!$B$17/(Calculator!$D$7*150),1)-0.5)),MIN(MIN(MOD(A534*Calculator!$C$17/(Calculator!$D$7*150),1),1-MOD(A534*Calculator!$C$17/(Calculator!$D$7*150),1)),ABS(MOD(A534*Calculator!$C$17/(Calculator!$D$7*150),1)-0.5)),IF(INT(2*A534*Calculator!$C$17/(Calculator!$D$7*150))&gt;INT(2*A534*Calculator!$B$17/(Calculator!$D$7*150)),0,1))),1)</f>
        <v>0.168771929824562</v>
      </c>
      <c r="H534" s="252" t="n">
        <f aca="false">IF(Calculator!$E$18="YES",IF(A534&lt;Calculator!$G$18,0,MIN(MIN(MIN(MOD(A534*Calculator!$B$18/(Calculator!$D$7*150),1),1-MOD(A534*Calculator!$B$18/(Calculator!$D$7*150),1)),ABS(MOD(A534*Calculator!$B$18/(Calculator!$D$7*150),1)-0.5)),MIN(MIN(MOD(A534*Calculator!$C$18/(Calculator!$D$7*150),1),1-MOD(A534*Calculator!$C$18/(Calculator!$D$7*150),1)),ABS(MOD(A534*Calculator!$C$18/(Calculator!$D$7*150),1)-0.5)),IF(INT(2*A534*Calculator!$C$18/(Calculator!$D$7*150))&gt;INT(2*A534*Calculator!$B$18/(Calculator!$D$7*150)),0,1))),1)</f>
        <v>1</v>
      </c>
      <c r="I534" s="252" t="n">
        <f aca="false">IF(Calculator!$E$19="YES",IF(A534&lt;Calculator!$G$19,0,MIN(MIN(MIN(MOD(A534*Calculator!$B$19/(Calculator!$D$7*150),1),1-MOD(A534*Calculator!$B$19/(Calculator!$D$7*150),1)),ABS(MOD(A534*Calculator!$B$19/(Calculator!$D$7*150),1)-0.5)),MIN(MIN(MOD(A534*Calculator!$C$19/(Calculator!$D$7*150),1),1-MOD(A534*Calculator!$C$19/(Calculator!$D$7*150),1)),ABS(MOD(A534*Calculator!$C$19/(Calculator!$D$7*150),1)-0.5)),IF(INT(2*A534*Calculator!$C$19/(Calculator!$D$7*150))&gt;INT(2*A534*Calculator!$B$19/(Calculator!$D$7*150)),0,1))),1)</f>
        <v>1</v>
      </c>
      <c r="J534" s="252" t="n">
        <f aca="false">IF(Calculator!$E$20="YES",IF(A534&lt;Calculator!$G$20,0,MIN(MIN(MIN(MOD(A534*Calculator!$B$20/(Calculator!$D$7*150),1),1-MOD(A534*Calculator!$B$20/(Calculator!$D$7*150),1)),ABS(MOD(A534*Calculator!$B$20/(Calculator!$D$7*150),1)-0.5)),MIN(MIN(MOD(A534*Calculator!$C$20/(Calculator!$D$7*150),1),1-MOD(A534*Calculator!$C$20/(Calculator!$D$7*150),1)),ABS(MOD(A534*Calculator!$C$20/(Calculator!$D$7*150),1)-0.5)),IF(INT(2*A534*Calculator!$C$20/(Calculator!$D$7*150))&gt;INT(2*A534*Calculator!$B$20/(Calculator!$D$7*150)),0,1))),1)</f>
        <v>1</v>
      </c>
      <c r="K534" s="252" t="n">
        <f aca="false">IF(Calculator!$E$21="YES",IF(A534&lt;Calculator!$G$21,0,MIN(MIN(MIN(MOD(A534*Calculator!$B$21/(Calculator!$D$7*150),1),1-MOD(A534*Calculator!$B$21/(Calculator!$D$7*150),1)),ABS(MOD(A534*Calculator!$B$21/(Calculator!$D$7*150),1)-0.5)),MIN(MIN(MOD(A534*Calculator!$C$21/(Calculator!$D$7*150),1),1-MOD(A534*Calculator!$C$21/(Calculator!$D$7*150),1)),ABS(MOD(A534*Calculator!$C$21/(Calculator!$D$7*150),1)-0.5)),IF(INT(2*A534*Calculator!$C$21/(Calculator!$D$7*150))&gt;INT(2*A534*Calculator!$B$21/(Calculator!$D$7*150)),0,1))),1)</f>
        <v>1</v>
      </c>
      <c r="L534" s="252" t="n">
        <f aca="false">IF(Calculator!$E$22="YES",IF(A534&lt;Calculator!$G$22,0,MIN(MIN(MIN(MOD(A534*Calculator!$B$22/(Calculator!$D$7*150),1),1-MOD(A534*Calculator!$B$22/(Calculator!$D$7*150),1)),ABS(MOD(A534*Calculator!$B$22/(Calculator!$D$7*150),1)-0.5)),MIN(MIN(MOD(A534*Calculator!$C$22/(Calculator!$D$7*150),1),1-MOD(A534*Calculator!$C$22/(Calculator!$D$7*150),1)),ABS(MOD(A534*Calculator!$C$22/(Calculator!$D$7*150),1)-0.5)),IF(INT(2*A534*Calculator!$C$22/(Calculator!$D$7*150))&gt;INT(2*A534*Calculator!$B$22/(Calculator!$D$7*150)),0,1))),1)</f>
        <v>1</v>
      </c>
      <c r="M534" s="252" t="n">
        <f aca="false">MIN(B534:L534)</f>
        <v>0.0441403508771927</v>
      </c>
      <c r="N534" s="252" t="n">
        <f aca="false">SUMPRODUCT(($M$7:$M$557&gt;M534)*1)+SUMPRODUCT(($M$7:$M$557=M534)*(ROW($M$7:$M$557)&lt;ROW(M534)))+1</f>
        <v>250</v>
      </c>
      <c r="O534" s="252" t="str">
        <f aca="false">IF(M534&gt;=0.13,"★★★ EXCELLENT",IF(M534&gt;=0.12,"★★  GOOD",IF(M534&gt;=0.07,"★  FAIR",IF(M534&gt;=0.025,"⚠  MARGINAL","✗  AVOID"))))</f>
        <v>⚠  MARGINAL</v>
      </c>
    </row>
    <row r="535" customFormat="false" ht="15" hidden="false" customHeight="true" outlineLevel="0" collapsed="false">
      <c r="A535" s="249" t="n">
        <v>57.8</v>
      </c>
      <c r="B535" s="250" t="n">
        <f aca="false">IF(Calculator!$E$12="YES",IF(A535&lt;Calculator!$G$12,0,MIN(MIN(MIN(MOD(A535*Calculator!$B$12/(Calculator!$D$7*150),1),1-MOD(A535*Calculator!$B$12/(Calculator!$D$7*150),1)),ABS(MOD(A535*Calculator!$B$12/(Calculator!$D$7*150),1)-0.5)),MIN(MIN(MOD(A535*Calculator!$C$12/(Calculator!$D$7*150),1),1-MOD(A535*Calculator!$C$12/(Calculator!$D$7*150),1)),ABS(MOD(A535*Calculator!$C$12/(Calculator!$D$7*150),1)-0.5)),IF(INT(2*A535*Calculator!$C$12/(Calculator!$D$7*150))&gt;INT(2*A535*Calculator!$B$12/(Calculator!$D$7*150)),0,1))),1)</f>
        <v>1</v>
      </c>
      <c r="C535" s="250" t="n">
        <f aca="false">IF(Calculator!$E$13="YES",IF(A535&lt;Calculator!$G$13,0,MIN(MIN(MIN(MOD(A535*Calculator!$B$13/(Calculator!$D$7*150),1),1-MOD(A535*Calculator!$B$13/(Calculator!$D$7*150),1)),ABS(MOD(A535*Calculator!$B$13/(Calculator!$D$7*150),1)-0.5)),MIN(MIN(MOD(A535*Calculator!$C$13/(Calculator!$D$7*150),1),1-MOD(A535*Calculator!$C$13/(Calculator!$D$7*150),1)),ABS(MOD(A535*Calculator!$C$13/(Calculator!$D$7*150),1)-0.5)),IF(INT(2*A535*Calculator!$C$13/(Calculator!$D$7*150))&gt;INT(2*A535*Calculator!$B$13/(Calculator!$D$7*150)),0,1))),1)</f>
        <v>1</v>
      </c>
      <c r="D535" s="250" t="n">
        <f aca="false">IF(Calculator!$E$14="YES",IF(A535&lt;Calculator!$G$14,0,MIN(MIN(MIN(MOD(A535*Calculator!$B$14/(Calculator!$D$7*150),1),1-MOD(A535*Calculator!$B$14/(Calculator!$D$7*150),1)),ABS(MOD(A535*Calculator!$B$14/(Calculator!$D$7*150),1)-0.5)),MIN(MIN(MOD(A535*Calculator!$C$14/(Calculator!$D$7*150),1),1-MOD(A535*Calculator!$C$14/(Calculator!$D$7*150),1)),ABS(MOD(A535*Calculator!$C$14/(Calculator!$D$7*150),1)-0.5)),IF(INT(2*A535*Calculator!$C$14/(Calculator!$D$7*150))&gt;INT(2*A535*Calculator!$B$14/(Calculator!$D$7*150)),0,1))),1)</f>
        <v>1</v>
      </c>
      <c r="E535" s="250" t="n">
        <f aca="false">IF(Calculator!$E$15="YES",IF(A535&lt;Calculator!$G$15,0,MIN(MIN(MIN(MOD(A535*Calculator!$B$15/(Calculator!$D$7*150),1),1-MOD(A535*Calculator!$B$15/(Calculator!$D$7*150),1)),ABS(MOD(A535*Calculator!$B$15/(Calculator!$D$7*150),1)-0.5)),MIN(MIN(MOD(A535*Calculator!$C$15/(Calculator!$D$7*150),1),1-MOD(A535*Calculator!$C$15/(Calculator!$D$7*150),1)),ABS(MOD(A535*Calculator!$C$15/(Calculator!$D$7*150),1)-0.5)),IF(INT(2*A535*Calculator!$C$15/(Calculator!$D$7*150))&gt;INT(2*A535*Calculator!$B$15/(Calculator!$D$7*150)),0,1))),1)</f>
        <v>0.0390175438596496</v>
      </c>
      <c r="F535" s="250" t="n">
        <f aca="false">IF(Calculator!$E$16="YES",IF(A535&lt;Calculator!$G$16,0,MIN(MIN(MIN(MOD(A535*Calculator!$B$16/(Calculator!$D$7*150),1),1-MOD(A535*Calculator!$B$16/(Calculator!$D$7*150),1)),ABS(MOD(A535*Calculator!$B$16/(Calculator!$D$7*150),1)-0.5)),MIN(MIN(MOD(A535*Calculator!$C$16/(Calculator!$D$7*150),1),1-MOD(A535*Calculator!$C$16/(Calculator!$D$7*150),1)),ABS(MOD(A535*Calculator!$C$16/(Calculator!$D$7*150),1)-0.5)),IF(INT(2*A535*Calculator!$C$16/(Calculator!$D$7*150))&gt;INT(2*A535*Calculator!$B$16/(Calculator!$D$7*150)),0,1))),1)</f>
        <v>1</v>
      </c>
      <c r="G535" s="250" t="n">
        <f aca="false">IF(Calculator!$E$17="YES",IF(A535&lt;Calculator!$G$17,0,MIN(MIN(MIN(MOD(A535*Calculator!$B$17/(Calculator!$D$7*150),1),1-MOD(A535*Calculator!$B$17/(Calculator!$D$7*150),1)),ABS(MOD(A535*Calculator!$B$17/(Calculator!$D$7*150),1)-0.5)),MIN(MIN(MOD(A535*Calculator!$C$17/(Calculator!$D$7*150),1),1-MOD(A535*Calculator!$C$17/(Calculator!$D$7*150),1)),ABS(MOD(A535*Calculator!$C$17/(Calculator!$D$7*150),1)-0.5)),IF(INT(2*A535*Calculator!$C$17/(Calculator!$D$7*150))&gt;INT(2*A535*Calculator!$B$17/(Calculator!$D$7*150)),0,1))),1)</f>
        <v>0.17859649122807</v>
      </c>
      <c r="H535" s="250" t="n">
        <f aca="false">IF(Calculator!$E$18="YES",IF(A535&lt;Calculator!$G$18,0,MIN(MIN(MIN(MOD(A535*Calculator!$B$18/(Calculator!$D$7*150),1),1-MOD(A535*Calculator!$B$18/(Calculator!$D$7*150),1)),ABS(MOD(A535*Calculator!$B$18/(Calculator!$D$7*150),1)-0.5)),MIN(MIN(MOD(A535*Calculator!$C$18/(Calculator!$D$7*150),1),1-MOD(A535*Calculator!$C$18/(Calculator!$D$7*150),1)),ABS(MOD(A535*Calculator!$C$18/(Calculator!$D$7*150),1)-0.5)),IF(INT(2*A535*Calculator!$C$18/(Calculator!$D$7*150))&gt;INT(2*A535*Calculator!$B$18/(Calculator!$D$7*150)),0,1))),1)</f>
        <v>1</v>
      </c>
      <c r="I535" s="250" t="n">
        <f aca="false">IF(Calculator!$E$19="YES",IF(A535&lt;Calculator!$G$19,0,MIN(MIN(MIN(MOD(A535*Calculator!$B$19/(Calculator!$D$7*150),1),1-MOD(A535*Calculator!$B$19/(Calculator!$D$7*150),1)),ABS(MOD(A535*Calculator!$B$19/(Calculator!$D$7*150),1)-0.5)),MIN(MIN(MOD(A535*Calculator!$C$19/(Calculator!$D$7*150),1),1-MOD(A535*Calculator!$C$19/(Calculator!$D$7*150),1)),ABS(MOD(A535*Calculator!$C$19/(Calculator!$D$7*150),1)-0.5)),IF(INT(2*A535*Calculator!$C$19/(Calculator!$D$7*150))&gt;INT(2*A535*Calculator!$B$19/(Calculator!$D$7*150)),0,1))),1)</f>
        <v>1</v>
      </c>
      <c r="J535" s="250" t="n">
        <f aca="false">IF(Calculator!$E$20="YES",IF(A535&lt;Calculator!$G$20,0,MIN(MIN(MIN(MOD(A535*Calculator!$B$20/(Calculator!$D$7*150),1),1-MOD(A535*Calculator!$B$20/(Calculator!$D$7*150),1)),ABS(MOD(A535*Calculator!$B$20/(Calculator!$D$7*150),1)-0.5)),MIN(MIN(MOD(A535*Calculator!$C$20/(Calculator!$D$7*150),1),1-MOD(A535*Calculator!$C$20/(Calculator!$D$7*150),1)),ABS(MOD(A535*Calculator!$C$20/(Calculator!$D$7*150),1)-0.5)),IF(INT(2*A535*Calculator!$C$20/(Calculator!$D$7*150))&gt;INT(2*A535*Calculator!$B$20/(Calculator!$D$7*150)),0,1))),1)</f>
        <v>1</v>
      </c>
      <c r="K535" s="250" t="n">
        <f aca="false">IF(Calculator!$E$21="YES",IF(A535&lt;Calculator!$G$21,0,MIN(MIN(MIN(MOD(A535*Calculator!$B$21/(Calculator!$D$7*150),1),1-MOD(A535*Calculator!$B$21/(Calculator!$D$7*150),1)),ABS(MOD(A535*Calculator!$B$21/(Calculator!$D$7*150),1)-0.5)),MIN(MIN(MOD(A535*Calculator!$C$21/(Calculator!$D$7*150),1),1-MOD(A535*Calculator!$C$21/(Calculator!$D$7*150),1)),ABS(MOD(A535*Calculator!$C$21/(Calculator!$D$7*150),1)-0.5)),IF(INT(2*A535*Calculator!$C$21/(Calculator!$D$7*150))&gt;INT(2*A535*Calculator!$B$21/(Calculator!$D$7*150)),0,1))),1)</f>
        <v>1</v>
      </c>
      <c r="L535" s="250" t="n">
        <f aca="false">IF(Calculator!$E$22="YES",IF(A535&lt;Calculator!$G$22,0,MIN(MIN(MIN(MOD(A535*Calculator!$B$22/(Calculator!$D$7*150),1),1-MOD(A535*Calculator!$B$22/(Calculator!$D$7*150),1)),ABS(MOD(A535*Calculator!$B$22/(Calculator!$D$7*150),1)-0.5)),MIN(MIN(MOD(A535*Calculator!$C$22/(Calculator!$D$7*150),1),1-MOD(A535*Calculator!$C$22/(Calculator!$D$7*150),1)),ABS(MOD(A535*Calculator!$C$22/(Calculator!$D$7*150),1)-0.5)),IF(INT(2*A535*Calculator!$C$22/(Calculator!$D$7*150))&gt;INT(2*A535*Calculator!$B$22/(Calculator!$D$7*150)),0,1))),1)</f>
        <v>1</v>
      </c>
      <c r="M535" s="250" t="n">
        <f aca="false">MIN(B535:L535)</f>
        <v>0.0390175438596496</v>
      </c>
      <c r="N535" s="250" t="n">
        <f aca="false">SUMPRODUCT(($M$7:$M$557&gt;M535)*1)+SUMPRODUCT(($M$7:$M$557=M535)*(ROW($M$7:$M$557)&lt;ROW(M535)))+1</f>
        <v>265</v>
      </c>
      <c r="O535" s="250" t="str">
        <f aca="false">IF(M535&gt;=0.13,"★★★ EXCELLENT",IF(M535&gt;=0.12,"★★  GOOD",IF(M535&gt;=0.07,"★  FAIR",IF(M535&gt;=0.025,"⚠  MARGINAL","✗  AVOID"))))</f>
        <v>⚠  MARGINAL</v>
      </c>
    </row>
    <row r="536" customFormat="false" ht="15" hidden="false" customHeight="true" outlineLevel="0" collapsed="false">
      <c r="A536" s="251" t="n">
        <v>57.9</v>
      </c>
      <c r="B536" s="252" t="n">
        <f aca="false">IF(Calculator!$E$12="YES",IF(A536&lt;Calculator!$G$12,0,MIN(MIN(MIN(MOD(A536*Calculator!$B$12/(Calculator!$D$7*150),1),1-MOD(A536*Calculator!$B$12/(Calculator!$D$7*150),1)),ABS(MOD(A536*Calculator!$B$12/(Calculator!$D$7*150),1)-0.5)),MIN(MIN(MOD(A536*Calculator!$C$12/(Calculator!$D$7*150),1),1-MOD(A536*Calculator!$C$12/(Calculator!$D$7*150),1)),ABS(MOD(A536*Calculator!$C$12/(Calculator!$D$7*150),1)-0.5)),IF(INT(2*A536*Calculator!$C$12/(Calculator!$D$7*150))&gt;INT(2*A536*Calculator!$B$12/(Calculator!$D$7*150)),0,1))),1)</f>
        <v>1</v>
      </c>
      <c r="C536" s="252" t="n">
        <f aca="false">IF(Calculator!$E$13="YES",IF(A536&lt;Calculator!$G$13,0,MIN(MIN(MIN(MOD(A536*Calculator!$B$13/(Calculator!$D$7*150),1),1-MOD(A536*Calculator!$B$13/(Calculator!$D$7*150),1)),ABS(MOD(A536*Calculator!$B$13/(Calculator!$D$7*150),1)-0.5)),MIN(MIN(MOD(A536*Calculator!$C$13/(Calculator!$D$7*150),1),1-MOD(A536*Calculator!$C$13/(Calculator!$D$7*150),1)),ABS(MOD(A536*Calculator!$C$13/(Calculator!$D$7*150),1)-0.5)),IF(INT(2*A536*Calculator!$C$13/(Calculator!$D$7*150))&gt;INT(2*A536*Calculator!$B$13/(Calculator!$D$7*150)),0,1))),1)</f>
        <v>1</v>
      </c>
      <c r="D536" s="252" t="n">
        <f aca="false">IF(Calculator!$E$14="YES",IF(A536&lt;Calculator!$G$14,0,MIN(MIN(MIN(MOD(A536*Calculator!$B$14/(Calculator!$D$7*150),1),1-MOD(A536*Calculator!$B$14/(Calculator!$D$7*150),1)),ABS(MOD(A536*Calculator!$B$14/(Calculator!$D$7*150),1)-0.5)),MIN(MIN(MOD(A536*Calculator!$C$14/(Calculator!$D$7*150),1),1-MOD(A536*Calculator!$C$14/(Calculator!$D$7*150),1)),ABS(MOD(A536*Calculator!$C$14/(Calculator!$D$7*150),1)-0.5)),IF(INT(2*A536*Calculator!$C$14/(Calculator!$D$7*150))&gt;INT(2*A536*Calculator!$B$14/(Calculator!$D$7*150)),0,1))),1)</f>
        <v>1</v>
      </c>
      <c r="E536" s="252" t="n">
        <f aca="false">IF(Calculator!$E$15="YES",IF(A536&lt;Calculator!$G$15,0,MIN(MIN(MIN(MOD(A536*Calculator!$B$15/(Calculator!$D$7*150),1),1-MOD(A536*Calculator!$B$15/(Calculator!$D$7*150),1)),ABS(MOD(A536*Calculator!$B$15/(Calculator!$D$7*150),1)-0.5)),MIN(MIN(MOD(A536*Calculator!$C$15/(Calculator!$D$7*150),1),1-MOD(A536*Calculator!$C$15/(Calculator!$D$7*150),1)),ABS(MOD(A536*Calculator!$C$15/(Calculator!$D$7*150),1)-0.5)),IF(INT(2*A536*Calculator!$C$15/(Calculator!$D$7*150))&gt;INT(2*A536*Calculator!$B$15/(Calculator!$D$7*150)),0,1))),1)</f>
        <v>0.0338947368421056</v>
      </c>
      <c r="F536" s="252" t="n">
        <f aca="false">IF(Calculator!$E$16="YES",IF(A536&lt;Calculator!$G$16,0,MIN(MIN(MIN(MOD(A536*Calculator!$B$16/(Calculator!$D$7*150),1),1-MOD(A536*Calculator!$B$16/(Calculator!$D$7*150),1)),ABS(MOD(A536*Calculator!$B$16/(Calculator!$D$7*150),1)-0.5)),MIN(MIN(MOD(A536*Calculator!$C$16/(Calculator!$D$7*150),1),1-MOD(A536*Calculator!$C$16/(Calculator!$D$7*150),1)),ABS(MOD(A536*Calculator!$C$16/(Calculator!$D$7*150),1)-0.5)),IF(INT(2*A536*Calculator!$C$16/(Calculator!$D$7*150))&gt;INT(2*A536*Calculator!$B$16/(Calculator!$D$7*150)),0,1))),1)</f>
        <v>1</v>
      </c>
      <c r="G536" s="252" t="n">
        <f aca="false">IF(Calculator!$E$17="YES",IF(A536&lt;Calculator!$G$17,0,MIN(MIN(MIN(MOD(A536*Calculator!$B$17/(Calculator!$D$7*150),1),1-MOD(A536*Calculator!$B$17/(Calculator!$D$7*150),1)),ABS(MOD(A536*Calculator!$B$17/(Calculator!$D$7*150),1)-0.5)),MIN(MIN(MOD(A536*Calculator!$C$17/(Calculator!$D$7*150),1),1-MOD(A536*Calculator!$C$17/(Calculator!$D$7*150),1)),ABS(MOD(A536*Calculator!$C$17/(Calculator!$D$7*150),1)-0.5)),IF(INT(2*A536*Calculator!$C$17/(Calculator!$D$7*150))&gt;INT(2*A536*Calculator!$B$17/(Calculator!$D$7*150)),0,1))),1)</f>
        <v>0.169368421052631</v>
      </c>
      <c r="H536" s="252" t="n">
        <f aca="false">IF(Calculator!$E$18="YES",IF(A536&lt;Calculator!$G$18,0,MIN(MIN(MIN(MOD(A536*Calculator!$B$18/(Calculator!$D$7*150),1),1-MOD(A536*Calculator!$B$18/(Calculator!$D$7*150),1)),ABS(MOD(A536*Calculator!$B$18/(Calculator!$D$7*150),1)-0.5)),MIN(MIN(MOD(A536*Calculator!$C$18/(Calculator!$D$7*150),1),1-MOD(A536*Calculator!$C$18/(Calculator!$D$7*150),1)),ABS(MOD(A536*Calculator!$C$18/(Calculator!$D$7*150),1)-0.5)),IF(INT(2*A536*Calculator!$C$18/(Calculator!$D$7*150))&gt;INT(2*A536*Calculator!$B$18/(Calculator!$D$7*150)),0,1))),1)</f>
        <v>1</v>
      </c>
      <c r="I536" s="252" t="n">
        <f aca="false">IF(Calculator!$E$19="YES",IF(A536&lt;Calculator!$G$19,0,MIN(MIN(MIN(MOD(A536*Calculator!$B$19/(Calculator!$D$7*150),1),1-MOD(A536*Calculator!$B$19/(Calculator!$D$7*150),1)),ABS(MOD(A536*Calculator!$B$19/(Calculator!$D$7*150),1)-0.5)),MIN(MIN(MOD(A536*Calculator!$C$19/(Calculator!$D$7*150),1),1-MOD(A536*Calculator!$C$19/(Calculator!$D$7*150),1)),ABS(MOD(A536*Calculator!$C$19/(Calculator!$D$7*150),1)-0.5)),IF(INT(2*A536*Calculator!$C$19/(Calculator!$D$7*150))&gt;INT(2*A536*Calculator!$B$19/(Calculator!$D$7*150)),0,1))),1)</f>
        <v>1</v>
      </c>
      <c r="J536" s="252" t="n">
        <f aca="false">IF(Calculator!$E$20="YES",IF(A536&lt;Calculator!$G$20,0,MIN(MIN(MIN(MOD(A536*Calculator!$B$20/(Calculator!$D$7*150),1),1-MOD(A536*Calculator!$B$20/(Calculator!$D$7*150),1)),ABS(MOD(A536*Calculator!$B$20/(Calculator!$D$7*150),1)-0.5)),MIN(MIN(MOD(A536*Calculator!$C$20/(Calculator!$D$7*150),1),1-MOD(A536*Calculator!$C$20/(Calculator!$D$7*150),1)),ABS(MOD(A536*Calculator!$C$20/(Calculator!$D$7*150),1)-0.5)),IF(INT(2*A536*Calculator!$C$20/(Calculator!$D$7*150))&gt;INT(2*A536*Calculator!$B$20/(Calculator!$D$7*150)),0,1))),1)</f>
        <v>1</v>
      </c>
      <c r="K536" s="252" t="n">
        <f aca="false">IF(Calculator!$E$21="YES",IF(A536&lt;Calculator!$G$21,0,MIN(MIN(MIN(MOD(A536*Calculator!$B$21/(Calculator!$D$7*150),1),1-MOD(A536*Calculator!$B$21/(Calculator!$D$7*150),1)),ABS(MOD(A536*Calculator!$B$21/(Calculator!$D$7*150),1)-0.5)),MIN(MIN(MOD(A536*Calculator!$C$21/(Calculator!$D$7*150),1),1-MOD(A536*Calculator!$C$21/(Calculator!$D$7*150),1)),ABS(MOD(A536*Calculator!$C$21/(Calculator!$D$7*150),1)-0.5)),IF(INT(2*A536*Calculator!$C$21/(Calculator!$D$7*150))&gt;INT(2*A536*Calculator!$B$21/(Calculator!$D$7*150)),0,1))),1)</f>
        <v>1</v>
      </c>
      <c r="L536" s="252" t="n">
        <f aca="false">IF(Calculator!$E$22="YES",IF(A536&lt;Calculator!$G$22,0,MIN(MIN(MIN(MOD(A536*Calculator!$B$22/(Calculator!$D$7*150),1),1-MOD(A536*Calculator!$B$22/(Calculator!$D$7*150),1)),ABS(MOD(A536*Calculator!$B$22/(Calculator!$D$7*150),1)-0.5)),MIN(MIN(MOD(A536*Calculator!$C$22/(Calculator!$D$7*150),1),1-MOD(A536*Calculator!$C$22/(Calculator!$D$7*150),1)),ABS(MOD(A536*Calculator!$C$22/(Calculator!$D$7*150),1)-0.5)),IF(INT(2*A536*Calculator!$C$22/(Calculator!$D$7*150))&gt;INT(2*A536*Calculator!$B$22/(Calculator!$D$7*150)),0,1))),1)</f>
        <v>1</v>
      </c>
      <c r="M536" s="252" t="n">
        <f aca="false">MIN(B536:L536)</f>
        <v>0.0338947368421056</v>
      </c>
      <c r="N536" s="252" t="n">
        <f aca="false">SUMPRODUCT(($M$7:$M$557&gt;M536)*1)+SUMPRODUCT(($M$7:$M$557=M536)*(ROW($M$7:$M$557)&lt;ROW(M536)))+1</f>
        <v>280</v>
      </c>
      <c r="O536" s="252" t="str">
        <f aca="false">IF(M536&gt;=0.13,"★★★ EXCELLENT",IF(M536&gt;=0.12,"★★  GOOD",IF(M536&gt;=0.07,"★  FAIR",IF(M536&gt;=0.025,"⚠  MARGINAL","✗  AVOID"))))</f>
        <v>⚠  MARGINAL</v>
      </c>
    </row>
    <row r="537" customFormat="false" ht="15" hidden="false" customHeight="true" outlineLevel="0" collapsed="false">
      <c r="A537" s="249" t="n">
        <v>58</v>
      </c>
      <c r="B537" s="250" t="n">
        <f aca="false">IF(Calculator!$E$12="YES",IF(A537&lt;Calculator!$G$12,0,MIN(MIN(MIN(MOD(A537*Calculator!$B$12/(Calculator!$D$7*150),1),1-MOD(A537*Calculator!$B$12/(Calculator!$D$7*150),1)),ABS(MOD(A537*Calculator!$B$12/(Calculator!$D$7*150),1)-0.5)),MIN(MIN(MOD(A537*Calculator!$C$12/(Calculator!$D$7*150),1),1-MOD(A537*Calculator!$C$12/(Calculator!$D$7*150),1)),ABS(MOD(A537*Calculator!$C$12/(Calculator!$D$7*150),1)-0.5)),IF(INT(2*A537*Calculator!$C$12/(Calculator!$D$7*150))&gt;INT(2*A537*Calculator!$B$12/(Calculator!$D$7*150)),0,1))),1)</f>
        <v>1</v>
      </c>
      <c r="C537" s="250" t="n">
        <f aca="false">IF(Calculator!$E$13="YES",IF(A537&lt;Calculator!$G$13,0,MIN(MIN(MIN(MOD(A537*Calculator!$B$13/(Calculator!$D$7*150),1),1-MOD(A537*Calculator!$B$13/(Calculator!$D$7*150),1)),ABS(MOD(A537*Calculator!$B$13/(Calculator!$D$7*150),1)-0.5)),MIN(MIN(MOD(A537*Calculator!$C$13/(Calculator!$D$7*150),1),1-MOD(A537*Calculator!$C$13/(Calculator!$D$7*150),1)),ABS(MOD(A537*Calculator!$C$13/(Calculator!$D$7*150),1)-0.5)),IF(INT(2*A537*Calculator!$C$13/(Calculator!$D$7*150))&gt;INT(2*A537*Calculator!$B$13/(Calculator!$D$7*150)),0,1))),1)</f>
        <v>1</v>
      </c>
      <c r="D537" s="250" t="n">
        <f aca="false">IF(Calculator!$E$14="YES",IF(A537&lt;Calculator!$G$14,0,MIN(MIN(MIN(MOD(A537*Calculator!$B$14/(Calculator!$D$7*150),1),1-MOD(A537*Calculator!$B$14/(Calculator!$D$7*150),1)),ABS(MOD(A537*Calculator!$B$14/(Calculator!$D$7*150),1)-0.5)),MIN(MIN(MOD(A537*Calculator!$C$14/(Calculator!$D$7*150),1),1-MOD(A537*Calculator!$C$14/(Calculator!$D$7*150),1)),ABS(MOD(A537*Calculator!$C$14/(Calculator!$D$7*150),1)-0.5)),IF(INT(2*A537*Calculator!$C$14/(Calculator!$D$7*150))&gt;INT(2*A537*Calculator!$B$14/(Calculator!$D$7*150)),0,1))),1)</f>
        <v>1</v>
      </c>
      <c r="E537" s="250" t="n">
        <f aca="false">IF(Calculator!$E$15="YES",IF(A537&lt;Calculator!$G$15,0,MIN(MIN(MIN(MOD(A537*Calculator!$B$15/(Calculator!$D$7*150),1),1-MOD(A537*Calculator!$B$15/(Calculator!$D$7*150),1)),ABS(MOD(A537*Calculator!$B$15/(Calculator!$D$7*150),1)-0.5)),MIN(MIN(MOD(A537*Calculator!$C$15/(Calculator!$D$7*150),1),1-MOD(A537*Calculator!$C$15/(Calculator!$D$7*150),1)),ABS(MOD(A537*Calculator!$C$15/(Calculator!$D$7*150),1)-0.5)),IF(INT(2*A537*Calculator!$C$15/(Calculator!$D$7*150))&gt;INT(2*A537*Calculator!$B$15/(Calculator!$D$7*150)),0,1))),1)</f>
        <v>0.0287719298245617</v>
      </c>
      <c r="F537" s="250" t="n">
        <f aca="false">IF(Calculator!$E$16="YES",IF(A537&lt;Calculator!$G$16,0,MIN(MIN(MIN(MOD(A537*Calculator!$B$16/(Calculator!$D$7*150),1),1-MOD(A537*Calculator!$B$16/(Calculator!$D$7*150),1)),ABS(MOD(A537*Calculator!$B$16/(Calculator!$D$7*150),1)-0.5)),MIN(MIN(MOD(A537*Calculator!$C$16/(Calculator!$D$7*150),1),1-MOD(A537*Calculator!$C$16/(Calculator!$D$7*150),1)),ABS(MOD(A537*Calculator!$C$16/(Calculator!$D$7*150),1)-0.5)),IF(INT(2*A537*Calculator!$C$16/(Calculator!$D$7*150))&gt;INT(2*A537*Calculator!$B$16/(Calculator!$D$7*150)),0,1))),1)</f>
        <v>1</v>
      </c>
      <c r="G537" s="250" t="n">
        <f aca="false">IF(Calculator!$E$17="YES",IF(A537&lt;Calculator!$G$17,0,MIN(MIN(MIN(MOD(A537*Calculator!$B$17/(Calculator!$D$7*150),1),1-MOD(A537*Calculator!$B$17/(Calculator!$D$7*150),1)),ABS(MOD(A537*Calculator!$B$17/(Calculator!$D$7*150),1)-0.5)),MIN(MIN(MOD(A537*Calculator!$C$17/(Calculator!$D$7*150),1),1-MOD(A537*Calculator!$C$17/(Calculator!$D$7*150),1)),ABS(MOD(A537*Calculator!$C$17/(Calculator!$D$7*150),1)-0.5)),IF(INT(2*A537*Calculator!$C$17/(Calculator!$D$7*150))&gt;INT(2*A537*Calculator!$B$17/(Calculator!$D$7*150)),0,1))),1)</f>
        <v>0.159298245614036</v>
      </c>
      <c r="H537" s="250" t="n">
        <f aca="false">IF(Calculator!$E$18="YES",IF(A537&lt;Calculator!$G$18,0,MIN(MIN(MIN(MOD(A537*Calculator!$B$18/(Calculator!$D$7*150),1),1-MOD(A537*Calculator!$B$18/(Calculator!$D$7*150),1)),ABS(MOD(A537*Calculator!$B$18/(Calculator!$D$7*150),1)-0.5)),MIN(MIN(MOD(A537*Calculator!$C$18/(Calculator!$D$7*150),1),1-MOD(A537*Calculator!$C$18/(Calculator!$D$7*150),1)),ABS(MOD(A537*Calculator!$C$18/(Calculator!$D$7*150),1)-0.5)),IF(INT(2*A537*Calculator!$C$18/(Calculator!$D$7*150))&gt;INT(2*A537*Calculator!$B$18/(Calculator!$D$7*150)),0,1))),1)</f>
        <v>1</v>
      </c>
      <c r="I537" s="250" t="n">
        <f aca="false">IF(Calculator!$E$19="YES",IF(A537&lt;Calculator!$G$19,0,MIN(MIN(MIN(MOD(A537*Calculator!$B$19/(Calculator!$D$7*150),1),1-MOD(A537*Calculator!$B$19/(Calculator!$D$7*150),1)),ABS(MOD(A537*Calculator!$B$19/(Calculator!$D$7*150),1)-0.5)),MIN(MIN(MOD(A537*Calculator!$C$19/(Calculator!$D$7*150),1),1-MOD(A537*Calculator!$C$19/(Calculator!$D$7*150),1)),ABS(MOD(A537*Calculator!$C$19/(Calculator!$D$7*150),1)-0.5)),IF(INT(2*A537*Calculator!$C$19/(Calculator!$D$7*150))&gt;INT(2*A537*Calculator!$B$19/(Calculator!$D$7*150)),0,1))),1)</f>
        <v>1</v>
      </c>
      <c r="J537" s="250" t="n">
        <f aca="false">IF(Calculator!$E$20="YES",IF(A537&lt;Calculator!$G$20,0,MIN(MIN(MIN(MOD(A537*Calculator!$B$20/(Calculator!$D$7*150),1),1-MOD(A537*Calculator!$B$20/(Calculator!$D$7*150),1)),ABS(MOD(A537*Calculator!$B$20/(Calculator!$D$7*150),1)-0.5)),MIN(MIN(MOD(A537*Calculator!$C$20/(Calculator!$D$7*150),1),1-MOD(A537*Calculator!$C$20/(Calculator!$D$7*150),1)),ABS(MOD(A537*Calculator!$C$20/(Calculator!$D$7*150),1)-0.5)),IF(INT(2*A537*Calculator!$C$20/(Calculator!$D$7*150))&gt;INT(2*A537*Calculator!$B$20/(Calculator!$D$7*150)),0,1))),1)</f>
        <v>1</v>
      </c>
      <c r="K537" s="250" t="n">
        <f aca="false">IF(Calculator!$E$21="YES",IF(A537&lt;Calculator!$G$21,0,MIN(MIN(MIN(MOD(A537*Calculator!$B$21/(Calculator!$D$7*150),1),1-MOD(A537*Calculator!$B$21/(Calculator!$D$7*150),1)),ABS(MOD(A537*Calculator!$B$21/(Calculator!$D$7*150),1)-0.5)),MIN(MIN(MOD(A537*Calculator!$C$21/(Calculator!$D$7*150),1),1-MOD(A537*Calculator!$C$21/(Calculator!$D$7*150),1)),ABS(MOD(A537*Calculator!$C$21/(Calculator!$D$7*150),1)-0.5)),IF(INT(2*A537*Calculator!$C$21/(Calculator!$D$7*150))&gt;INT(2*A537*Calculator!$B$21/(Calculator!$D$7*150)),0,1))),1)</f>
        <v>1</v>
      </c>
      <c r="L537" s="250" t="n">
        <f aca="false">IF(Calculator!$E$22="YES",IF(A537&lt;Calculator!$G$22,0,MIN(MIN(MIN(MOD(A537*Calculator!$B$22/(Calculator!$D$7*150),1),1-MOD(A537*Calculator!$B$22/(Calculator!$D$7*150),1)),ABS(MOD(A537*Calculator!$B$22/(Calculator!$D$7*150),1)-0.5)),MIN(MIN(MOD(A537*Calculator!$C$22/(Calculator!$D$7*150),1),1-MOD(A537*Calculator!$C$22/(Calculator!$D$7*150),1)),ABS(MOD(A537*Calculator!$C$22/(Calculator!$D$7*150),1)-0.5)),IF(INT(2*A537*Calculator!$C$22/(Calculator!$D$7*150))&gt;INT(2*A537*Calculator!$B$22/(Calculator!$D$7*150)),0,1))),1)</f>
        <v>1</v>
      </c>
      <c r="M537" s="250" t="n">
        <f aca="false">MIN(B537:L537)</f>
        <v>0.0287719298245617</v>
      </c>
      <c r="N537" s="250" t="n">
        <f aca="false">SUMPRODUCT(($M$7:$M$557&gt;M537)*1)+SUMPRODUCT(($M$7:$M$557=M537)*(ROW($M$7:$M$557)&lt;ROW(M537)))+1</f>
        <v>297</v>
      </c>
      <c r="O537" s="250" t="str">
        <f aca="false">IF(M537&gt;=0.13,"★★★ EXCELLENT",IF(M537&gt;=0.12,"★★  GOOD",IF(M537&gt;=0.07,"★  FAIR",IF(M537&gt;=0.025,"⚠  MARGINAL","✗  AVOID"))))</f>
        <v>⚠  MARGINAL</v>
      </c>
    </row>
    <row r="538" customFormat="false" ht="15" hidden="false" customHeight="true" outlineLevel="0" collapsed="false">
      <c r="A538" s="251" t="n">
        <v>58.1</v>
      </c>
      <c r="B538" s="252" t="n">
        <f aca="false">IF(Calculator!$E$12="YES",IF(A538&lt;Calculator!$G$12,0,MIN(MIN(MIN(MOD(A538*Calculator!$B$12/(Calculator!$D$7*150),1),1-MOD(A538*Calculator!$B$12/(Calculator!$D$7*150),1)),ABS(MOD(A538*Calculator!$B$12/(Calculator!$D$7*150),1)-0.5)),MIN(MIN(MOD(A538*Calculator!$C$12/(Calculator!$D$7*150),1),1-MOD(A538*Calculator!$C$12/(Calculator!$D$7*150),1)),ABS(MOD(A538*Calculator!$C$12/(Calculator!$D$7*150),1)-0.5)),IF(INT(2*A538*Calculator!$C$12/(Calculator!$D$7*150))&gt;INT(2*A538*Calculator!$B$12/(Calculator!$D$7*150)),0,1))),1)</f>
        <v>1</v>
      </c>
      <c r="C538" s="252" t="n">
        <f aca="false">IF(Calculator!$E$13="YES",IF(A538&lt;Calculator!$G$13,0,MIN(MIN(MIN(MOD(A538*Calculator!$B$13/(Calculator!$D$7*150),1),1-MOD(A538*Calculator!$B$13/(Calculator!$D$7*150),1)),ABS(MOD(A538*Calculator!$B$13/(Calculator!$D$7*150),1)-0.5)),MIN(MIN(MOD(A538*Calculator!$C$13/(Calculator!$D$7*150),1),1-MOD(A538*Calculator!$C$13/(Calculator!$D$7*150),1)),ABS(MOD(A538*Calculator!$C$13/(Calculator!$D$7*150),1)-0.5)),IF(INT(2*A538*Calculator!$C$13/(Calculator!$D$7*150))&gt;INT(2*A538*Calculator!$B$13/(Calculator!$D$7*150)),0,1))),1)</f>
        <v>1</v>
      </c>
      <c r="D538" s="252" t="n">
        <f aca="false">IF(Calculator!$E$14="YES",IF(A538&lt;Calculator!$G$14,0,MIN(MIN(MIN(MOD(A538*Calculator!$B$14/(Calculator!$D$7*150),1),1-MOD(A538*Calculator!$B$14/(Calculator!$D$7*150),1)),ABS(MOD(A538*Calculator!$B$14/(Calculator!$D$7*150),1)-0.5)),MIN(MIN(MOD(A538*Calculator!$C$14/(Calculator!$D$7*150),1),1-MOD(A538*Calculator!$C$14/(Calculator!$D$7*150),1)),ABS(MOD(A538*Calculator!$C$14/(Calculator!$D$7*150),1)-0.5)),IF(INT(2*A538*Calculator!$C$14/(Calculator!$D$7*150))&gt;INT(2*A538*Calculator!$B$14/(Calculator!$D$7*150)),0,1))),1)</f>
        <v>1</v>
      </c>
      <c r="E538" s="252" t="n">
        <f aca="false">IF(Calculator!$E$15="YES",IF(A538&lt;Calculator!$G$15,0,MIN(MIN(MIN(MOD(A538*Calculator!$B$15/(Calculator!$D$7*150),1),1-MOD(A538*Calculator!$B$15/(Calculator!$D$7*150),1)),ABS(MOD(A538*Calculator!$B$15/(Calculator!$D$7*150),1)-0.5)),MIN(MIN(MOD(A538*Calculator!$C$15/(Calculator!$D$7*150),1),1-MOD(A538*Calculator!$C$15/(Calculator!$D$7*150),1)),ABS(MOD(A538*Calculator!$C$15/(Calculator!$D$7*150),1)-0.5)),IF(INT(2*A538*Calculator!$C$15/(Calculator!$D$7*150))&gt;INT(2*A538*Calculator!$B$15/(Calculator!$D$7*150)),0,1))),1)</f>
        <v>0.0236491228070177</v>
      </c>
      <c r="F538" s="252" t="n">
        <f aca="false">IF(Calculator!$E$16="YES",IF(A538&lt;Calculator!$G$16,0,MIN(MIN(MIN(MOD(A538*Calculator!$B$16/(Calculator!$D$7*150),1),1-MOD(A538*Calculator!$B$16/(Calculator!$D$7*150),1)),ABS(MOD(A538*Calculator!$B$16/(Calculator!$D$7*150),1)-0.5)),MIN(MIN(MOD(A538*Calculator!$C$16/(Calculator!$D$7*150),1),1-MOD(A538*Calculator!$C$16/(Calculator!$D$7*150),1)),ABS(MOD(A538*Calculator!$C$16/(Calculator!$D$7*150),1)-0.5)),IF(INT(2*A538*Calculator!$C$16/(Calculator!$D$7*150))&gt;INT(2*A538*Calculator!$B$16/(Calculator!$D$7*150)),0,1))),1)</f>
        <v>1</v>
      </c>
      <c r="G538" s="252" t="n">
        <f aca="false">IF(Calculator!$E$17="YES",IF(A538&lt;Calculator!$G$17,0,MIN(MIN(MIN(MOD(A538*Calculator!$B$17/(Calculator!$D$7*150),1),1-MOD(A538*Calculator!$B$17/(Calculator!$D$7*150),1)),ABS(MOD(A538*Calculator!$B$17/(Calculator!$D$7*150),1)-0.5)),MIN(MIN(MOD(A538*Calculator!$C$17/(Calculator!$D$7*150),1),1-MOD(A538*Calculator!$C$17/(Calculator!$D$7*150),1)),ABS(MOD(A538*Calculator!$C$17/(Calculator!$D$7*150),1)-0.5)),IF(INT(2*A538*Calculator!$C$17/(Calculator!$D$7*150))&gt;INT(2*A538*Calculator!$B$17/(Calculator!$D$7*150)),0,1))),1)</f>
        <v>0.149228070175439</v>
      </c>
      <c r="H538" s="252" t="n">
        <f aca="false">IF(Calculator!$E$18="YES",IF(A538&lt;Calculator!$G$18,0,MIN(MIN(MIN(MOD(A538*Calculator!$B$18/(Calculator!$D$7*150),1),1-MOD(A538*Calculator!$B$18/(Calculator!$D$7*150),1)),ABS(MOD(A538*Calculator!$B$18/(Calculator!$D$7*150),1)-0.5)),MIN(MIN(MOD(A538*Calculator!$C$18/(Calculator!$D$7*150),1),1-MOD(A538*Calculator!$C$18/(Calculator!$D$7*150),1)),ABS(MOD(A538*Calculator!$C$18/(Calculator!$D$7*150),1)-0.5)),IF(INT(2*A538*Calculator!$C$18/(Calculator!$D$7*150))&gt;INT(2*A538*Calculator!$B$18/(Calculator!$D$7*150)),0,1))),1)</f>
        <v>1</v>
      </c>
      <c r="I538" s="252" t="n">
        <f aca="false">IF(Calculator!$E$19="YES",IF(A538&lt;Calculator!$G$19,0,MIN(MIN(MIN(MOD(A538*Calculator!$B$19/(Calculator!$D$7*150),1),1-MOD(A538*Calculator!$B$19/(Calculator!$D$7*150),1)),ABS(MOD(A538*Calculator!$B$19/(Calculator!$D$7*150),1)-0.5)),MIN(MIN(MOD(A538*Calculator!$C$19/(Calculator!$D$7*150),1),1-MOD(A538*Calculator!$C$19/(Calculator!$D$7*150),1)),ABS(MOD(A538*Calculator!$C$19/(Calculator!$D$7*150),1)-0.5)),IF(INT(2*A538*Calculator!$C$19/(Calculator!$D$7*150))&gt;INT(2*A538*Calculator!$B$19/(Calculator!$D$7*150)),0,1))),1)</f>
        <v>1</v>
      </c>
      <c r="J538" s="252" t="n">
        <f aca="false">IF(Calculator!$E$20="YES",IF(A538&lt;Calculator!$G$20,0,MIN(MIN(MIN(MOD(A538*Calculator!$B$20/(Calculator!$D$7*150),1),1-MOD(A538*Calculator!$B$20/(Calculator!$D$7*150),1)),ABS(MOD(A538*Calculator!$B$20/(Calculator!$D$7*150),1)-0.5)),MIN(MIN(MOD(A538*Calculator!$C$20/(Calculator!$D$7*150),1),1-MOD(A538*Calculator!$C$20/(Calculator!$D$7*150),1)),ABS(MOD(A538*Calculator!$C$20/(Calculator!$D$7*150),1)-0.5)),IF(INT(2*A538*Calculator!$C$20/(Calculator!$D$7*150))&gt;INT(2*A538*Calculator!$B$20/(Calculator!$D$7*150)),0,1))),1)</f>
        <v>1</v>
      </c>
      <c r="K538" s="252" t="n">
        <f aca="false">IF(Calculator!$E$21="YES",IF(A538&lt;Calculator!$G$21,0,MIN(MIN(MIN(MOD(A538*Calculator!$B$21/(Calculator!$D$7*150),1),1-MOD(A538*Calculator!$B$21/(Calculator!$D$7*150),1)),ABS(MOD(A538*Calculator!$B$21/(Calculator!$D$7*150),1)-0.5)),MIN(MIN(MOD(A538*Calculator!$C$21/(Calculator!$D$7*150),1),1-MOD(A538*Calculator!$C$21/(Calculator!$D$7*150),1)),ABS(MOD(A538*Calculator!$C$21/(Calculator!$D$7*150),1)-0.5)),IF(INT(2*A538*Calculator!$C$21/(Calculator!$D$7*150))&gt;INT(2*A538*Calculator!$B$21/(Calculator!$D$7*150)),0,1))),1)</f>
        <v>1</v>
      </c>
      <c r="L538" s="252" t="n">
        <f aca="false">IF(Calculator!$E$22="YES",IF(A538&lt;Calculator!$G$22,0,MIN(MIN(MIN(MOD(A538*Calculator!$B$22/(Calculator!$D$7*150),1),1-MOD(A538*Calculator!$B$22/(Calculator!$D$7*150),1)),ABS(MOD(A538*Calculator!$B$22/(Calculator!$D$7*150),1)-0.5)),MIN(MIN(MOD(A538*Calculator!$C$22/(Calculator!$D$7*150),1),1-MOD(A538*Calculator!$C$22/(Calculator!$D$7*150),1)),ABS(MOD(A538*Calculator!$C$22/(Calculator!$D$7*150),1)-0.5)),IF(INT(2*A538*Calculator!$C$22/(Calculator!$D$7*150))&gt;INT(2*A538*Calculator!$B$22/(Calculator!$D$7*150)),0,1))),1)</f>
        <v>1</v>
      </c>
      <c r="M538" s="252" t="n">
        <f aca="false">MIN(B538:L538)</f>
        <v>0.0236491228070177</v>
      </c>
      <c r="N538" s="252" t="n">
        <f aca="false">SUMPRODUCT(($M$7:$M$557&gt;M538)*1)+SUMPRODUCT(($M$7:$M$557=M538)*(ROW($M$7:$M$557)&lt;ROW(M538)))+1</f>
        <v>311</v>
      </c>
      <c r="O538" s="252" t="str">
        <f aca="false">IF(M538&gt;=0.13,"★★★ EXCELLENT",IF(M538&gt;=0.12,"★★  GOOD",IF(M538&gt;=0.07,"★  FAIR",IF(M538&gt;=0.025,"⚠  MARGINAL","✗  AVOID"))))</f>
        <v>✗  AVOID</v>
      </c>
    </row>
    <row r="539" customFormat="false" ht="15" hidden="false" customHeight="true" outlineLevel="0" collapsed="false">
      <c r="A539" s="249" t="n">
        <v>58.2</v>
      </c>
      <c r="B539" s="250" t="n">
        <f aca="false">IF(Calculator!$E$12="YES",IF(A539&lt;Calculator!$G$12,0,MIN(MIN(MIN(MOD(A539*Calculator!$B$12/(Calculator!$D$7*150),1),1-MOD(A539*Calculator!$B$12/(Calculator!$D$7*150),1)),ABS(MOD(A539*Calculator!$B$12/(Calculator!$D$7*150),1)-0.5)),MIN(MIN(MOD(A539*Calculator!$C$12/(Calculator!$D$7*150),1),1-MOD(A539*Calculator!$C$12/(Calculator!$D$7*150),1)),ABS(MOD(A539*Calculator!$C$12/(Calculator!$D$7*150),1)-0.5)),IF(INT(2*A539*Calculator!$C$12/(Calculator!$D$7*150))&gt;INT(2*A539*Calculator!$B$12/(Calculator!$D$7*150)),0,1))),1)</f>
        <v>1</v>
      </c>
      <c r="C539" s="250" t="n">
        <f aca="false">IF(Calculator!$E$13="YES",IF(A539&lt;Calculator!$G$13,0,MIN(MIN(MIN(MOD(A539*Calculator!$B$13/(Calculator!$D$7*150),1),1-MOD(A539*Calculator!$B$13/(Calculator!$D$7*150),1)),ABS(MOD(A539*Calculator!$B$13/(Calculator!$D$7*150),1)-0.5)),MIN(MIN(MOD(A539*Calculator!$C$13/(Calculator!$D$7*150),1),1-MOD(A539*Calculator!$C$13/(Calculator!$D$7*150),1)),ABS(MOD(A539*Calculator!$C$13/(Calculator!$D$7*150),1)-0.5)),IF(INT(2*A539*Calculator!$C$13/(Calculator!$D$7*150))&gt;INT(2*A539*Calculator!$B$13/(Calculator!$D$7*150)),0,1))),1)</f>
        <v>1</v>
      </c>
      <c r="D539" s="250" t="n">
        <f aca="false">IF(Calculator!$E$14="YES",IF(A539&lt;Calculator!$G$14,0,MIN(MIN(MIN(MOD(A539*Calculator!$B$14/(Calculator!$D$7*150),1),1-MOD(A539*Calculator!$B$14/(Calculator!$D$7*150),1)),ABS(MOD(A539*Calculator!$B$14/(Calculator!$D$7*150),1)-0.5)),MIN(MIN(MOD(A539*Calculator!$C$14/(Calculator!$D$7*150),1),1-MOD(A539*Calculator!$C$14/(Calculator!$D$7*150),1)),ABS(MOD(A539*Calculator!$C$14/(Calculator!$D$7*150),1)-0.5)),IF(INT(2*A539*Calculator!$C$14/(Calculator!$D$7*150))&gt;INT(2*A539*Calculator!$B$14/(Calculator!$D$7*150)),0,1))),1)</f>
        <v>1</v>
      </c>
      <c r="E539" s="250" t="n">
        <f aca="false">IF(Calculator!$E$15="YES",IF(A539&lt;Calculator!$G$15,0,MIN(MIN(MIN(MOD(A539*Calculator!$B$15/(Calculator!$D$7*150),1),1-MOD(A539*Calculator!$B$15/(Calculator!$D$7*150),1)),ABS(MOD(A539*Calculator!$B$15/(Calculator!$D$7*150),1)-0.5)),MIN(MIN(MOD(A539*Calculator!$C$15/(Calculator!$D$7*150),1),1-MOD(A539*Calculator!$C$15/(Calculator!$D$7*150),1)),ABS(MOD(A539*Calculator!$C$15/(Calculator!$D$7*150),1)-0.5)),IF(INT(2*A539*Calculator!$C$15/(Calculator!$D$7*150))&gt;INT(2*A539*Calculator!$B$15/(Calculator!$D$7*150)),0,1))),1)</f>
        <v>0.0185263157894737</v>
      </c>
      <c r="F539" s="250" t="n">
        <f aca="false">IF(Calculator!$E$16="YES",IF(A539&lt;Calculator!$G$16,0,MIN(MIN(MIN(MOD(A539*Calculator!$B$16/(Calculator!$D$7*150),1),1-MOD(A539*Calculator!$B$16/(Calculator!$D$7*150),1)),ABS(MOD(A539*Calculator!$B$16/(Calculator!$D$7*150),1)-0.5)),MIN(MIN(MOD(A539*Calculator!$C$16/(Calculator!$D$7*150),1),1-MOD(A539*Calculator!$C$16/(Calculator!$D$7*150),1)),ABS(MOD(A539*Calculator!$C$16/(Calculator!$D$7*150),1)-0.5)),IF(INT(2*A539*Calculator!$C$16/(Calculator!$D$7*150))&gt;INT(2*A539*Calculator!$B$16/(Calculator!$D$7*150)),0,1))),1)</f>
        <v>1</v>
      </c>
      <c r="G539" s="250" t="n">
        <f aca="false">IF(Calculator!$E$17="YES",IF(A539&lt;Calculator!$G$17,0,MIN(MIN(MIN(MOD(A539*Calculator!$B$17/(Calculator!$D$7*150),1),1-MOD(A539*Calculator!$B$17/(Calculator!$D$7*150),1)),ABS(MOD(A539*Calculator!$B$17/(Calculator!$D$7*150),1)-0.5)),MIN(MIN(MOD(A539*Calculator!$C$17/(Calculator!$D$7*150),1),1-MOD(A539*Calculator!$C$17/(Calculator!$D$7*150),1)),ABS(MOD(A539*Calculator!$C$17/(Calculator!$D$7*150),1)-0.5)),IF(INT(2*A539*Calculator!$C$17/(Calculator!$D$7*150))&gt;INT(2*A539*Calculator!$B$17/(Calculator!$D$7*150)),0,1))),1)</f>
        <v>0.139157894736842</v>
      </c>
      <c r="H539" s="250" t="n">
        <f aca="false">IF(Calculator!$E$18="YES",IF(A539&lt;Calculator!$G$18,0,MIN(MIN(MIN(MOD(A539*Calculator!$B$18/(Calculator!$D$7*150),1),1-MOD(A539*Calculator!$B$18/(Calculator!$D$7*150),1)),ABS(MOD(A539*Calculator!$B$18/(Calculator!$D$7*150),1)-0.5)),MIN(MIN(MOD(A539*Calculator!$C$18/(Calculator!$D$7*150),1),1-MOD(A539*Calculator!$C$18/(Calculator!$D$7*150),1)),ABS(MOD(A539*Calculator!$C$18/(Calculator!$D$7*150),1)-0.5)),IF(INT(2*A539*Calculator!$C$18/(Calculator!$D$7*150))&gt;INT(2*A539*Calculator!$B$18/(Calculator!$D$7*150)),0,1))),1)</f>
        <v>1</v>
      </c>
      <c r="I539" s="250" t="n">
        <f aca="false">IF(Calculator!$E$19="YES",IF(A539&lt;Calculator!$G$19,0,MIN(MIN(MIN(MOD(A539*Calculator!$B$19/(Calculator!$D$7*150),1),1-MOD(A539*Calculator!$B$19/(Calculator!$D$7*150),1)),ABS(MOD(A539*Calculator!$B$19/(Calculator!$D$7*150),1)-0.5)),MIN(MIN(MOD(A539*Calculator!$C$19/(Calculator!$D$7*150),1),1-MOD(A539*Calculator!$C$19/(Calculator!$D$7*150),1)),ABS(MOD(A539*Calculator!$C$19/(Calculator!$D$7*150),1)-0.5)),IF(INT(2*A539*Calculator!$C$19/(Calculator!$D$7*150))&gt;INT(2*A539*Calculator!$B$19/(Calculator!$D$7*150)),0,1))),1)</f>
        <v>1</v>
      </c>
      <c r="J539" s="250" t="n">
        <f aca="false">IF(Calculator!$E$20="YES",IF(A539&lt;Calculator!$G$20,0,MIN(MIN(MIN(MOD(A539*Calculator!$B$20/(Calculator!$D$7*150),1),1-MOD(A539*Calculator!$B$20/(Calculator!$D$7*150),1)),ABS(MOD(A539*Calculator!$B$20/(Calculator!$D$7*150),1)-0.5)),MIN(MIN(MOD(A539*Calculator!$C$20/(Calculator!$D$7*150),1),1-MOD(A539*Calculator!$C$20/(Calculator!$D$7*150),1)),ABS(MOD(A539*Calculator!$C$20/(Calculator!$D$7*150),1)-0.5)),IF(INT(2*A539*Calculator!$C$20/(Calculator!$D$7*150))&gt;INT(2*A539*Calculator!$B$20/(Calculator!$D$7*150)),0,1))),1)</f>
        <v>1</v>
      </c>
      <c r="K539" s="250" t="n">
        <f aca="false">IF(Calculator!$E$21="YES",IF(A539&lt;Calculator!$G$21,0,MIN(MIN(MIN(MOD(A539*Calculator!$B$21/(Calculator!$D$7*150),1),1-MOD(A539*Calculator!$B$21/(Calculator!$D$7*150),1)),ABS(MOD(A539*Calculator!$B$21/(Calculator!$D$7*150),1)-0.5)),MIN(MIN(MOD(A539*Calculator!$C$21/(Calculator!$D$7*150),1),1-MOD(A539*Calculator!$C$21/(Calculator!$D$7*150),1)),ABS(MOD(A539*Calculator!$C$21/(Calculator!$D$7*150),1)-0.5)),IF(INT(2*A539*Calculator!$C$21/(Calculator!$D$7*150))&gt;INT(2*A539*Calculator!$B$21/(Calculator!$D$7*150)),0,1))),1)</f>
        <v>1</v>
      </c>
      <c r="L539" s="250" t="n">
        <f aca="false">IF(Calculator!$E$22="YES",IF(A539&lt;Calculator!$G$22,0,MIN(MIN(MIN(MOD(A539*Calculator!$B$22/(Calculator!$D$7*150),1),1-MOD(A539*Calculator!$B$22/(Calculator!$D$7*150),1)),ABS(MOD(A539*Calculator!$B$22/(Calculator!$D$7*150),1)-0.5)),MIN(MIN(MOD(A539*Calculator!$C$22/(Calculator!$D$7*150),1),1-MOD(A539*Calculator!$C$22/(Calculator!$D$7*150),1)),ABS(MOD(A539*Calculator!$C$22/(Calculator!$D$7*150),1)-0.5)),IF(INT(2*A539*Calculator!$C$22/(Calculator!$D$7*150))&gt;INT(2*A539*Calculator!$B$22/(Calculator!$D$7*150)),0,1))),1)</f>
        <v>1</v>
      </c>
      <c r="M539" s="250" t="n">
        <f aca="false">MIN(B539:L539)</f>
        <v>0.0185263157894737</v>
      </c>
      <c r="N539" s="250" t="n">
        <f aca="false">SUMPRODUCT(($M$7:$M$557&gt;M539)*1)+SUMPRODUCT(($M$7:$M$557=M539)*(ROW($M$7:$M$557)&lt;ROW(M539)))+1</f>
        <v>328</v>
      </c>
      <c r="O539" s="250" t="str">
        <f aca="false">IF(M539&gt;=0.13,"★★★ EXCELLENT",IF(M539&gt;=0.12,"★★  GOOD",IF(M539&gt;=0.07,"★  FAIR",IF(M539&gt;=0.025,"⚠  MARGINAL","✗  AVOID"))))</f>
        <v>✗  AVOID</v>
      </c>
    </row>
    <row r="540" customFormat="false" ht="15" hidden="false" customHeight="true" outlineLevel="0" collapsed="false">
      <c r="A540" s="251" t="n">
        <v>58.3</v>
      </c>
      <c r="B540" s="252" t="n">
        <f aca="false">IF(Calculator!$E$12="YES",IF(A540&lt;Calculator!$G$12,0,MIN(MIN(MIN(MOD(A540*Calculator!$B$12/(Calculator!$D$7*150),1),1-MOD(A540*Calculator!$B$12/(Calculator!$D$7*150),1)),ABS(MOD(A540*Calculator!$B$12/(Calculator!$D$7*150),1)-0.5)),MIN(MIN(MOD(A540*Calculator!$C$12/(Calculator!$D$7*150),1),1-MOD(A540*Calculator!$C$12/(Calculator!$D$7*150),1)),ABS(MOD(A540*Calculator!$C$12/(Calculator!$D$7*150),1)-0.5)),IF(INT(2*A540*Calculator!$C$12/(Calculator!$D$7*150))&gt;INT(2*A540*Calculator!$B$12/(Calculator!$D$7*150)),0,1))),1)</f>
        <v>1</v>
      </c>
      <c r="C540" s="252" t="n">
        <f aca="false">IF(Calculator!$E$13="YES",IF(A540&lt;Calculator!$G$13,0,MIN(MIN(MIN(MOD(A540*Calculator!$B$13/(Calculator!$D$7*150),1),1-MOD(A540*Calculator!$B$13/(Calculator!$D$7*150),1)),ABS(MOD(A540*Calculator!$B$13/(Calculator!$D$7*150),1)-0.5)),MIN(MIN(MOD(A540*Calculator!$C$13/(Calculator!$D$7*150),1),1-MOD(A540*Calculator!$C$13/(Calculator!$D$7*150),1)),ABS(MOD(A540*Calculator!$C$13/(Calculator!$D$7*150),1)-0.5)),IF(INT(2*A540*Calculator!$C$13/(Calculator!$D$7*150))&gt;INT(2*A540*Calculator!$B$13/(Calculator!$D$7*150)),0,1))),1)</f>
        <v>1</v>
      </c>
      <c r="D540" s="252" t="n">
        <f aca="false">IF(Calculator!$E$14="YES",IF(A540&lt;Calculator!$G$14,0,MIN(MIN(MIN(MOD(A540*Calculator!$B$14/(Calculator!$D$7*150),1),1-MOD(A540*Calculator!$B$14/(Calculator!$D$7*150),1)),ABS(MOD(A540*Calculator!$B$14/(Calculator!$D$7*150),1)-0.5)),MIN(MIN(MOD(A540*Calculator!$C$14/(Calculator!$D$7*150),1),1-MOD(A540*Calculator!$C$14/(Calculator!$D$7*150),1)),ABS(MOD(A540*Calculator!$C$14/(Calculator!$D$7*150),1)-0.5)),IF(INT(2*A540*Calculator!$C$14/(Calculator!$D$7*150))&gt;INT(2*A540*Calculator!$B$14/(Calculator!$D$7*150)),0,1))),1)</f>
        <v>1</v>
      </c>
      <c r="E540" s="252" t="n">
        <f aca="false">IF(Calculator!$E$15="YES",IF(A540&lt;Calculator!$G$15,0,MIN(MIN(MIN(MOD(A540*Calculator!$B$15/(Calculator!$D$7*150),1),1-MOD(A540*Calculator!$B$15/(Calculator!$D$7*150),1)),ABS(MOD(A540*Calculator!$B$15/(Calculator!$D$7*150),1)-0.5)),MIN(MIN(MOD(A540*Calculator!$C$15/(Calculator!$D$7*150),1),1-MOD(A540*Calculator!$C$15/(Calculator!$D$7*150),1)),ABS(MOD(A540*Calculator!$C$15/(Calculator!$D$7*150),1)-0.5)),IF(INT(2*A540*Calculator!$C$15/(Calculator!$D$7*150))&gt;INT(2*A540*Calculator!$B$15/(Calculator!$D$7*150)),0,1))),1)</f>
        <v>0.0134035087719302</v>
      </c>
      <c r="F540" s="252" t="n">
        <f aca="false">IF(Calculator!$E$16="YES",IF(A540&lt;Calculator!$G$16,0,MIN(MIN(MIN(MOD(A540*Calculator!$B$16/(Calculator!$D$7*150),1),1-MOD(A540*Calculator!$B$16/(Calculator!$D$7*150),1)),ABS(MOD(A540*Calculator!$B$16/(Calculator!$D$7*150),1)-0.5)),MIN(MIN(MOD(A540*Calculator!$C$16/(Calculator!$D$7*150),1),1-MOD(A540*Calculator!$C$16/(Calculator!$D$7*150),1)),ABS(MOD(A540*Calculator!$C$16/(Calculator!$D$7*150),1)-0.5)),IF(INT(2*A540*Calculator!$C$16/(Calculator!$D$7*150))&gt;INT(2*A540*Calculator!$B$16/(Calculator!$D$7*150)),0,1))),1)</f>
        <v>1</v>
      </c>
      <c r="G540" s="252" t="n">
        <f aca="false">IF(Calculator!$E$17="YES",IF(A540&lt;Calculator!$G$17,0,MIN(MIN(MIN(MOD(A540*Calculator!$B$17/(Calculator!$D$7*150),1),1-MOD(A540*Calculator!$B$17/(Calculator!$D$7*150),1)),ABS(MOD(A540*Calculator!$B$17/(Calculator!$D$7*150),1)-0.5)),MIN(MIN(MOD(A540*Calculator!$C$17/(Calculator!$D$7*150),1),1-MOD(A540*Calculator!$C$17/(Calculator!$D$7*150),1)),ABS(MOD(A540*Calculator!$C$17/(Calculator!$D$7*150),1)-0.5)),IF(INT(2*A540*Calculator!$C$17/(Calculator!$D$7*150))&gt;INT(2*A540*Calculator!$B$17/(Calculator!$D$7*150)),0,1))),1)</f>
        <v>0.129087719298246</v>
      </c>
      <c r="H540" s="252" t="n">
        <f aca="false">IF(Calculator!$E$18="YES",IF(A540&lt;Calculator!$G$18,0,MIN(MIN(MIN(MOD(A540*Calculator!$B$18/(Calculator!$D$7*150),1),1-MOD(A540*Calculator!$B$18/(Calculator!$D$7*150),1)),ABS(MOD(A540*Calculator!$B$18/(Calculator!$D$7*150),1)-0.5)),MIN(MIN(MOD(A540*Calculator!$C$18/(Calculator!$D$7*150),1),1-MOD(A540*Calculator!$C$18/(Calculator!$D$7*150),1)),ABS(MOD(A540*Calculator!$C$18/(Calculator!$D$7*150),1)-0.5)),IF(INT(2*A540*Calculator!$C$18/(Calculator!$D$7*150))&gt;INT(2*A540*Calculator!$B$18/(Calculator!$D$7*150)),0,1))),1)</f>
        <v>1</v>
      </c>
      <c r="I540" s="252" t="n">
        <f aca="false">IF(Calculator!$E$19="YES",IF(A540&lt;Calculator!$G$19,0,MIN(MIN(MIN(MOD(A540*Calculator!$B$19/(Calculator!$D$7*150),1),1-MOD(A540*Calculator!$B$19/(Calculator!$D$7*150),1)),ABS(MOD(A540*Calculator!$B$19/(Calculator!$D$7*150),1)-0.5)),MIN(MIN(MOD(A540*Calculator!$C$19/(Calculator!$D$7*150),1),1-MOD(A540*Calculator!$C$19/(Calculator!$D$7*150),1)),ABS(MOD(A540*Calculator!$C$19/(Calculator!$D$7*150),1)-0.5)),IF(INT(2*A540*Calculator!$C$19/(Calculator!$D$7*150))&gt;INT(2*A540*Calculator!$B$19/(Calculator!$D$7*150)),0,1))),1)</f>
        <v>1</v>
      </c>
      <c r="J540" s="252" t="n">
        <f aca="false">IF(Calculator!$E$20="YES",IF(A540&lt;Calculator!$G$20,0,MIN(MIN(MIN(MOD(A540*Calculator!$B$20/(Calculator!$D$7*150),1),1-MOD(A540*Calculator!$B$20/(Calculator!$D$7*150),1)),ABS(MOD(A540*Calculator!$B$20/(Calculator!$D$7*150),1)-0.5)),MIN(MIN(MOD(A540*Calculator!$C$20/(Calculator!$D$7*150),1),1-MOD(A540*Calculator!$C$20/(Calculator!$D$7*150),1)),ABS(MOD(A540*Calculator!$C$20/(Calculator!$D$7*150),1)-0.5)),IF(INT(2*A540*Calculator!$C$20/(Calculator!$D$7*150))&gt;INT(2*A540*Calculator!$B$20/(Calculator!$D$7*150)),0,1))),1)</f>
        <v>1</v>
      </c>
      <c r="K540" s="252" t="n">
        <f aca="false">IF(Calculator!$E$21="YES",IF(A540&lt;Calculator!$G$21,0,MIN(MIN(MIN(MOD(A540*Calculator!$B$21/(Calculator!$D$7*150),1),1-MOD(A540*Calculator!$B$21/(Calculator!$D$7*150),1)),ABS(MOD(A540*Calculator!$B$21/(Calculator!$D$7*150),1)-0.5)),MIN(MIN(MOD(A540*Calculator!$C$21/(Calculator!$D$7*150),1),1-MOD(A540*Calculator!$C$21/(Calculator!$D$7*150),1)),ABS(MOD(A540*Calculator!$C$21/(Calculator!$D$7*150),1)-0.5)),IF(INT(2*A540*Calculator!$C$21/(Calculator!$D$7*150))&gt;INT(2*A540*Calculator!$B$21/(Calculator!$D$7*150)),0,1))),1)</f>
        <v>1</v>
      </c>
      <c r="L540" s="252" t="n">
        <f aca="false">IF(Calculator!$E$22="YES",IF(A540&lt;Calculator!$G$22,0,MIN(MIN(MIN(MOD(A540*Calculator!$B$22/(Calculator!$D$7*150),1),1-MOD(A540*Calculator!$B$22/(Calculator!$D$7*150),1)),ABS(MOD(A540*Calculator!$B$22/(Calculator!$D$7*150),1)-0.5)),MIN(MIN(MOD(A540*Calculator!$C$22/(Calculator!$D$7*150),1),1-MOD(A540*Calculator!$C$22/(Calculator!$D$7*150),1)),ABS(MOD(A540*Calculator!$C$22/(Calculator!$D$7*150),1)-0.5)),IF(INT(2*A540*Calculator!$C$22/(Calculator!$D$7*150))&gt;INT(2*A540*Calculator!$B$22/(Calculator!$D$7*150)),0,1))),1)</f>
        <v>1</v>
      </c>
      <c r="M540" s="252" t="n">
        <f aca="false">MIN(B540:L540)</f>
        <v>0.0134035087719302</v>
      </c>
      <c r="N540" s="252" t="n">
        <f aca="false">SUMPRODUCT(($M$7:$M$557&gt;M540)*1)+SUMPRODUCT(($M$7:$M$557=M540)*(ROW($M$7:$M$557)&lt;ROW(M540)))+1</f>
        <v>341</v>
      </c>
      <c r="O540" s="252" t="str">
        <f aca="false">IF(M540&gt;=0.13,"★★★ EXCELLENT",IF(M540&gt;=0.12,"★★  GOOD",IF(M540&gt;=0.07,"★  FAIR",IF(M540&gt;=0.025,"⚠  MARGINAL","✗  AVOID"))))</f>
        <v>✗  AVOID</v>
      </c>
    </row>
    <row r="541" customFormat="false" ht="15" hidden="false" customHeight="true" outlineLevel="0" collapsed="false">
      <c r="A541" s="249" t="n">
        <v>58.4</v>
      </c>
      <c r="B541" s="250" t="n">
        <f aca="false">IF(Calculator!$E$12="YES",IF(A541&lt;Calculator!$G$12,0,MIN(MIN(MIN(MOD(A541*Calculator!$B$12/(Calculator!$D$7*150),1),1-MOD(A541*Calculator!$B$12/(Calculator!$D$7*150),1)),ABS(MOD(A541*Calculator!$B$12/(Calculator!$D$7*150),1)-0.5)),MIN(MIN(MOD(A541*Calculator!$C$12/(Calculator!$D$7*150),1),1-MOD(A541*Calculator!$C$12/(Calculator!$D$7*150),1)),ABS(MOD(A541*Calculator!$C$12/(Calculator!$D$7*150),1)-0.5)),IF(INT(2*A541*Calculator!$C$12/(Calculator!$D$7*150))&gt;INT(2*A541*Calculator!$B$12/(Calculator!$D$7*150)),0,1))),1)</f>
        <v>1</v>
      </c>
      <c r="C541" s="250" t="n">
        <f aca="false">IF(Calculator!$E$13="YES",IF(A541&lt;Calculator!$G$13,0,MIN(MIN(MIN(MOD(A541*Calculator!$B$13/(Calculator!$D$7*150),1),1-MOD(A541*Calculator!$B$13/(Calculator!$D$7*150),1)),ABS(MOD(A541*Calculator!$B$13/(Calculator!$D$7*150),1)-0.5)),MIN(MIN(MOD(A541*Calculator!$C$13/(Calculator!$D$7*150),1),1-MOD(A541*Calculator!$C$13/(Calculator!$D$7*150),1)),ABS(MOD(A541*Calculator!$C$13/(Calculator!$D$7*150),1)-0.5)),IF(INT(2*A541*Calculator!$C$13/(Calculator!$D$7*150))&gt;INT(2*A541*Calculator!$B$13/(Calculator!$D$7*150)),0,1))),1)</f>
        <v>1</v>
      </c>
      <c r="D541" s="250" t="n">
        <f aca="false">IF(Calculator!$E$14="YES",IF(A541&lt;Calculator!$G$14,0,MIN(MIN(MIN(MOD(A541*Calculator!$B$14/(Calculator!$D$7*150),1),1-MOD(A541*Calculator!$B$14/(Calculator!$D$7*150),1)),ABS(MOD(A541*Calculator!$B$14/(Calculator!$D$7*150),1)-0.5)),MIN(MIN(MOD(A541*Calculator!$C$14/(Calculator!$D$7*150),1),1-MOD(A541*Calculator!$C$14/(Calculator!$D$7*150),1)),ABS(MOD(A541*Calculator!$C$14/(Calculator!$D$7*150),1)-0.5)),IF(INT(2*A541*Calculator!$C$14/(Calculator!$D$7*150))&gt;INT(2*A541*Calculator!$B$14/(Calculator!$D$7*150)),0,1))),1)</f>
        <v>1</v>
      </c>
      <c r="E541" s="250" t="n">
        <f aca="false">IF(Calculator!$E$15="YES",IF(A541&lt;Calculator!$G$15,0,MIN(MIN(MIN(MOD(A541*Calculator!$B$15/(Calculator!$D$7*150),1),1-MOD(A541*Calculator!$B$15/(Calculator!$D$7*150),1)),ABS(MOD(A541*Calculator!$B$15/(Calculator!$D$7*150),1)-0.5)),MIN(MIN(MOD(A541*Calculator!$C$15/(Calculator!$D$7*150),1),1-MOD(A541*Calculator!$C$15/(Calculator!$D$7*150),1)),ABS(MOD(A541*Calculator!$C$15/(Calculator!$D$7*150),1)-0.5)),IF(INT(2*A541*Calculator!$C$15/(Calculator!$D$7*150))&gt;INT(2*A541*Calculator!$B$15/(Calculator!$D$7*150)),0,1))),1)</f>
        <v>0.00828070175438622</v>
      </c>
      <c r="F541" s="250" t="n">
        <f aca="false">IF(Calculator!$E$16="YES",IF(A541&lt;Calculator!$G$16,0,MIN(MIN(MIN(MOD(A541*Calculator!$B$16/(Calculator!$D$7*150),1),1-MOD(A541*Calculator!$B$16/(Calculator!$D$7*150),1)),ABS(MOD(A541*Calculator!$B$16/(Calculator!$D$7*150),1)-0.5)),MIN(MIN(MOD(A541*Calculator!$C$16/(Calculator!$D$7*150),1),1-MOD(A541*Calculator!$C$16/(Calculator!$D$7*150),1)),ABS(MOD(A541*Calculator!$C$16/(Calculator!$D$7*150),1)-0.5)),IF(INT(2*A541*Calculator!$C$16/(Calculator!$D$7*150))&gt;INT(2*A541*Calculator!$B$16/(Calculator!$D$7*150)),0,1))),1)</f>
        <v>1</v>
      </c>
      <c r="G541" s="250" t="n">
        <f aca="false">IF(Calculator!$E$17="YES",IF(A541&lt;Calculator!$G$17,0,MIN(MIN(MIN(MOD(A541*Calculator!$B$17/(Calculator!$D$7*150),1),1-MOD(A541*Calculator!$B$17/(Calculator!$D$7*150),1)),ABS(MOD(A541*Calculator!$B$17/(Calculator!$D$7*150),1)-0.5)),MIN(MIN(MOD(A541*Calculator!$C$17/(Calculator!$D$7*150),1),1-MOD(A541*Calculator!$C$17/(Calculator!$D$7*150),1)),ABS(MOD(A541*Calculator!$C$17/(Calculator!$D$7*150),1)-0.5)),IF(INT(2*A541*Calculator!$C$17/(Calculator!$D$7*150))&gt;INT(2*A541*Calculator!$B$17/(Calculator!$D$7*150)),0,1))),1)</f>
        <v>0.119017543859649</v>
      </c>
      <c r="H541" s="250" t="n">
        <f aca="false">IF(Calculator!$E$18="YES",IF(A541&lt;Calculator!$G$18,0,MIN(MIN(MIN(MOD(A541*Calculator!$B$18/(Calculator!$D$7*150),1),1-MOD(A541*Calculator!$B$18/(Calculator!$D$7*150),1)),ABS(MOD(A541*Calculator!$B$18/(Calculator!$D$7*150),1)-0.5)),MIN(MIN(MOD(A541*Calculator!$C$18/(Calculator!$D$7*150),1),1-MOD(A541*Calculator!$C$18/(Calculator!$D$7*150),1)),ABS(MOD(A541*Calculator!$C$18/(Calculator!$D$7*150),1)-0.5)),IF(INT(2*A541*Calculator!$C$18/(Calculator!$D$7*150))&gt;INT(2*A541*Calculator!$B$18/(Calculator!$D$7*150)),0,1))),1)</f>
        <v>1</v>
      </c>
      <c r="I541" s="250" t="n">
        <f aca="false">IF(Calculator!$E$19="YES",IF(A541&lt;Calculator!$G$19,0,MIN(MIN(MIN(MOD(A541*Calculator!$B$19/(Calculator!$D$7*150),1),1-MOD(A541*Calculator!$B$19/(Calculator!$D$7*150),1)),ABS(MOD(A541*Calculator!$B$19/(Calculator!$D$7*150),1)-0.5)),MIN(MIN(MOD(A541*Calculator!$C$19/(Calculator!$D$7*150),1),1-MOD(A541*Calculator!$C$19/(Calculator!$D$7*150),1)),ABS(MOD(A541*Calculator!$C$19/(Calculator!$D$7*150),1)-0.5)),IF(INT(2*A541*Calculator!$C$19/(Calculator!$D$7*150))&gt;INT(2*A541*Calculator!$B$19/(Calculator!$D$7*150)),0,1))),1)</f>
        <v>1</v>
      </c>
      <c r="J541" s="250" t="n">
        <f aca="false">IF(Calculator!$E$20="YES",IF(A541&lt;Calculator!$G$20,0,MIN(MIN(MIN(MOD(A541*Calculator!$B$20/(Calculator!$D$7*150),1),1-MOD(A541*Calculator!$B$20/(Calculator!$D$7*150),1)),ABS(MOD(A541*Calculator!$B$20/(Calculator!$D$7*150),1)-0.5)),MIN(MIN(MOD(A541*Calculator!$C$20/(Calculator!$D$7*150),1),1-MOD(A541*Calculator!$C$20/(Calculator!$D$7*150),1)),ABS(MOD(A541*Calculator!$C$20/(Calculator!$D$7*150),1)-0.5)),IF(INT(2*A541*Calculator!$C$20/(Calculator!$D$7*150))&gt;INT(2*A541*Calculator!$B$20/(Calculator!$D$7*150)),0,1))),1)</f>
        <v>1</v>
      </c>
      <c r="K541" s="250" t="n">
        <f aca="false">IF(Calculator!$E$21="YES",IF(A541&lt;Calculator!$G$21,0,MIN(MIN(MIN(MOD(A541*Calculator!$B$21/(Calculator!$D$7*150),1),1-MOD(A541*Calculator!$B$21/(Calculator!$D$7*150),1)),ABS(MOD(A541*Calculator!$B$21/(Calculator!$D$7*150),1)-0.5)),MIN(MIN(MOD(A541*Calculator!$C$21/(Calculator!$D$7*150),1),1-MOD(A541*Calculator!$C$21/(Calculator!$D$7*150),1)),ABS(MOD(A541*Calculator!$C$21/(Calculator!$D$7*150),1)-0.5)),IF(INT(2*A541*Calculator!$C$21/(Calculator!$D$7*150))&gt;INT(2*A541*Calculator!$B$21/(Calculator!$D$7*150)),0,1))),1)</f>
        <v>1</v>
      </c>
      <c r="L541" s="250" t="n">
        <f aca="false">IF(Calculator!$E$22="YES",IF(A541&lt;Calculator!$G$22,0,MIN(MIN(MIN(MOD(A541*Calculator!$B$22/(Calculator!$D$7*150),1),1-MOD(A541*Calculator!$B$22/(Calculator!$D$7*150),1)),ABS(MOD(A541*Calculator!$B$22/(Calculator!$D$7*150),1)-0.5)),MIN(MIN(MOD(A541*Calculator!$C$22/(Calculator!$D$7*150),1),1-MOD(A541*Calculator!$C$22/(Calculator!$D$7*150),1)),ABS(MOD(A541*Calculator!$C$22/(Calculator!$D$7*150),1)-0.5)),IF(INT(2*A541*Calculator!$C$22/(Calculator!$D$7*150))&gt;INT(2*A541*Calculator!$B$22/(Calculator!$D$7*150)),0,1))),1)</f>
        <v>1</v>
      </c>
      <c r="M541" s="250" t="n">
        <f aca="false">MIN(B541:L541)</f>
        <v>0.00828070175438622</v>
      </c>
      <c r="N541" s="250" t="n">
        <f aca="false">SUMPRODUCT(($M$7:$M$557&gt;M541)*1)+SUMPRODUCT(($M$7:$M$557=M541)*(ROW($M$7:$M$557)&lt;ROW(M541)))+1</f>
        <v>358</v>
      </c>
      <c r="O541" s="250" t="str">
        <f aca="false">IF(M541&gt;=0.13,"★★★ EXCELLENT",IF(M541&gt;=0.12,"★★  GOOD",IF(M541&gt;=0.07,"★  FAIR",IF(M541&gt;=0.025,"⚠  MARGINAL","✗  AVOID"))))</f>
        <v>✗  AVOID</v>
      </c>
    </row>
    <row r="542" customFormat="false" ht="15" hidden="false" customHeight="true" outlineLevel="0" collapsed="false">
      <c r="A542" s="251" t="n">
        <v>58.5</v>
      </c>
      <c r="B542" s="252" t="n">
        <f aca="false">IF(Calculator!$E$12="YES",IF(A542&lt;Calculator!$G$12,0,MIN(MIN(MIN(MOD(A542*Calculator!$B$12/(Calculator!$D$7*150),1),1-MOD(A542*Calculator!$B$12/(Calculator!$D$7*150),1)),ABS(MOD(A542*Calculator!$B$12/(Calculator!$D$7*150),1)-0.5)),MIN(MIN(MOD(A542*Calculator!$C$12/(Calculator!$D$7*150),1),1-MOD(A542*Calculator!$C$12/(Calculator!$D$7*150),1)),ABS(MOD(A542*Calculator!$C$12/(Calculator!$D$7*150),1)-0.5)),IF(INT(2*A542*Calculator!$C$12/(Calculator!$D$7*150))&gt;INT(2*A542*Calculator!$B$12/(Calculator!$D$7*150)),0,1))),1)</f>
        <v>1</v>
      </c>
      <c r="C542" s="252" t="n">
        <f aca="false">IF(Calculator!$E$13="YES",IF(A542&lt;Calculator!$G$13,0,MIN(MIN(MIN(MOD(A542*Calculator!$B$13/(Calculator!$D$7*150),1),1-MOD(A542*Calculator!$B$13/(Calculator!$D$7*150),1)),ABS(MOD(A542*Calculator!$B$13/(Calculator!$D$7*150),1)-0.5)),MIN(MIN(MOD(A542*Calculator!$C$13/(Calculator!$D$7*150),1),1-MOD(A542*Calculator!$C$13/(Calculator!$D$7*150),1)),ABS(MOD(A542*Calculator!$C$13/(Calculator!$D$7*150),1)-0.5)),IF(INT(2*A542*Calculator!$C$13/(Calculator!$D$7*150))&gt;INT(2*A542*Calculator!$B$13/(Calculator!$D$7*150)),0,1))),1)</f>
        <v>1</v>
      </c>
      <c r="D542" s="252" t="n">
        <f aca="false">IF(Calculator!$E$14="YES",IF(A542&lt;Calculator!$G$14,0,MIN(MIN(MIN(MOD(A542*Calculator!$B$14/(Calculator!$D$7*150),1),1-MOD(A542*Calculator!$B$14/(Calculator!$D$7*150),1)),ABS(MOD(A542*Calculator!$B$14/(Calculator!$D$7*150),1)-0.5)),MIN(MIN(MOD(A542*Calculator!$C$14/(Calculator!$D$7*150),1),1-MOD(A542*Calculator!$C$14/(Calculator!$D$7*150),1)),ABS(MOD(A542*Calculator!$C$14/(Calculator!$D$7*150),1)-0.5)),IF(INT(2*A542*Calculator!$C$14/(Calculator!$D$7*150))&gt;INT(2*A542*Calculator!$B$14/(Calculator!$D$7*150)),0,1))),1)</f>
        <v>1</v>
      </c>
      <c r="E542" s="252" t="n">
        <f aca="false">IF(Calculator!$E$15="YES",IF(A542&lt;Calculator!$G$15,0,MIN(MIN(MIN(MOD(A542*Calculator!$B$15/(Calculator!$D$7*150),1),1-MOD(A542*Calculator!$B$15/(Calculator!$D$7*150),1)),ABS(MOD(A542*Calculator!$B$15/(Calculator!$D$7*150),1)-0.5)),MIN(MIN(MOD(A542*Calculator!$C$15/(Calculator!$D$7*150),1),1-MOD(A542*Calculator!$C$15/(Calculator!$D$7*150),1)),ABS(MOD(A542*Calculator!$C$15/(Calculator!$D$7*150),1)-0.5)),IF(INT(2*A542*Calculator!$C$15/(Calculator!$D$7*150))&gt;INT(2*A542*Calculator!$B$15/(Calculator!$D$7*150)),0,1))),1)</f>
        <v>0.0031578947368418</v>
      </c>
      <c r="F542" s="252" t="n">
        <f aca="false">IF(Calculator!$E$16="YES",IF(A542&lt;Calculator!$G$16,0,MIN(MIN(MIN(MOD(A542*Calculator!$B$16/(Calculator!$D$7*150),1),1-MOD(A542*Calculator!$B$16/(Calculator!$D$7*150),1)),ABS(MOD(A542*Calculator!$B$16/(Calculator!$D$7*150),1)-0.5)),MIN(MIN(MOD(A542*Calculator!$C$16/(Calculator!$D$7*150),1),1-MOD(A542*Calculator!$C$16/(Calculator!$D$7*150),1)),ABS(MOD(A542*Calculator!$C$16/(Calculator!$D$7*150),1)-0.5)),IF(INT(2*A542*Calculator!$C$16/(Calculator!$D$7*150))&gt;INT(2*A542*Calculator!$B$16/(Calculator!$D$7*150)),0,1))),1)</f>
        <v>1</v>
      </c>
      <c r="G542" s="252" t="n">
        <f aca="false">IF(Calculator!$E$17="YES",IF(A542&lt;Calculator!$G$17,0,MIN(MIN(MIN(MOD(A542*Calculator!$B$17/(Calculator!$D$7*150),1),1-MOD(A542*Calculator!$B$17/(Calculator!$D$7*150),1)),ABS(MOD(A542*Calculator!$B$17/(Calculator!$D$7*150),1)-0.5)),MIN(MIN(MOD(A542*Calculator!$C$17/(Calculator!$D$7*150),1),1-MOD(A542*Calculator!$C$17/(Calculator!$D$7*150),1)),ABS(MOD(A542*Calculator!$C$17/(Calculator!$D$7*150),1)-0.5)),IF(INT(2*A542*Calculator!$C$17/(Calculator!$D$7*150))&gt;INT(2*A542*Calculator!$B$17/(Calculator!$D$7*150)),0,1))),1)</f>
        <v>0.108947368421052</v>
      </c>
      <c r="H542" s="252" t="n">
        <f aca="false">IF(Calculator!$E$18="YES",IF(A542&lt;Calculator!$G$18,0,MIN(MIN(MIN(MOD(A542*Calculator!$B$18/(Calculator!$D$7*150),1),1-MOD(A542*Calculator!$B$18/(Calculator!$D$7*150),1)),ABS(MOD(A542*Calculator!$B$18/(Calculator!$D$7*150),1)-0.5)),MIN(MIN(MOD(A542*Calculator!$C$18/(Calculator!$D$7*150),1),1-MOD(A542*Calculator!$C$18/(Calculator!$D$7*150),1)),ABS(MOD(A542*Calculator!$C$18/(Calculator!$D$7*150),1)-0.5)),IF(INT(2*A542*Calculator!$C$18/(Calculator!$D$7*150))&gt;INT(2*A542*Calculator!$B$18/(Calculator!$D$7*150)),0,1))),1)</f>
        <v>1</v>
      </c>
      <c r="I542" s="252" t="n">
        <f aca="false">IF(Calculator!$E$19="YES",IF(A542&lt;Calculator!$G$19,0,MIN(MIN(MIN(MOD(A542*Calculator!$B$19/(Calculator!$D$7*150),1),1-MOD(A542*Calculator!$B$19/(Calculator!$D$7*150),1)),ABS(MOD(A542*Calculator!$B$19/(Calculator!$D$7*150),1)-0.5)),MIN(MIN(MOD(A542*Calculator!$C$19/(Calculator!$D$7*150),1),1-MOD(A542*Calculator!$C$19/(Calculator!$D$7*150),1)),ABS(MOD(A542*Calculator!$C$19/(Calculator!$D$7*150),1)-0.5)),IF(INT(2*A542*Calculator!$C$19/(Calculator!$D$7*150))&gt;INT(2*A542*Calculator!$B$19/(Calculator!$D$7*150)),0,1))),1)</f>
        <v>1</v>
      </c>
      <c r="J542" s="252" t="n">
        <f aca="false">IF(Calculator!$E$20="YES",IF(A542&lt;Calculator!$G$20,0,MIN(MIN(MIN(MOD(A542*Calculator!$B$20/(Calculator!$D$7*150),1),1-MOD(A542*Calculator!$B$20/(Calculator!$D$7*150),1)),ABS(MOD(A542*Calculator!$B$20/(Calculator!$D$7*150),1)-0.5)),MIN(MIN(MOD(A542*Calculator!$C$20/(Calculator!$D$7*150),1),1-MOD(A542*Calculator!$C$20/(Calculator!$D$7*150),1)),ABS(MOD(A542*Calculator!$C$20/(Calculator!$D$7*150),1)-0.5)),IF(INT(2*A542*Calculator!$C$20/(Calculator!$D$7*150))&gt;INT(2*A542*Calculator!$B$20/(Calculator!$D$7*150)),0,1))),1)</f>
        <v>1</v>
      </c>
      <c r="K542" s="252" t="n">
        <f aca="false">IF(Calculator!$E$21="YES",IF(A542&lt;Calculator!$G$21,0,MIN(MIN(MIN(MOD(A542*Calculator!$B$21/(Calculator!$D$7*150),1),1-MOD(A542*Calculator!$B$21/(Calculator!$D$7*150),1)),ABS(MOD(A542*Calculator!$B$21/(Calculator!$D$7*150),1)-0.5)),MIN(MIN(MOD(A542*Calculator!$C$21/(Calculator!$D$7*150),1),1-MOD(A542*Calculator!$C$21/(Calculator!$D$7*150),1)),ABS(MOD(A542*Calculator!$C$21/(Calculator!$D$7*150),1)-0.5)),IF(INT(2*A542*Calculator!$C$21/(Calculator!$D$7*150))&gt;INT(2*A542*Calculator!$B$21/(Calculator!$D$7*150)),0,1))),1)</f>
        <v>1</v>
      </c>
      <c r="L542" s="252" t="n">
        <f aca="false">IF(Calculator!$E$22="YES",IF(A542&lt;Calculator!$G$22,0,MIN(MIN(MIN(MOD(A542*Calculator!$B$22/(Calculator!$D$7*150),1),1-MOD(A542*Calculator!$B$22/(Calculator!$D$7*150),1)),ABS(MOD(A542*Calculator!$B$22/(Calculator!$D$7*150),1)-0.5)),MIN(MIN(MOD(A542*Calculator!$C$22/(Calculator!$D$7*150),1),1-MOD(A542*Calculator!$C$22/(Calculator!$D$7*150),1)),ABS(MOD(A542*Calculator!$C$22/(Calculator!$D$7*150),1)-0.5)),IF(INT(2*A542*Calculator!$C$22/(Calculator!$D$7*150))&gt;INT(2*A542*Calculator!$B$22/(Calculator!$D$7*150)),0,1))),1)</f>
        <v>1</v>
      </c>
      <c r="M542" s="252" t="n">
        <f aca="false">MIN(B542:L542)</f>
        <v>0.0031578947368418</v>
      </c>
      <c r="N542" s="252" t="n">
        <f aca="false">SUMPRODUCT(($M$7:$M$557&gt;M542)*1)+SUMPRODUCT(($M$7:$M$557=M542)*(ROW($M$7:$M$557)&lt;ROW(M542)))+1</f>
        <v>373</v>
      </c>
      <c r="O542" s="252" t="str">
        <f aca="false">IF(M542&gt;=0.13,"★★★ EXCELLENT",IF(M542&gt;=0.12,"★★  GOOD",IF(M542&gt;=0.07,"★  FAIR",IF(M542&gt;=0.025,"⚠  MARGINAL","✗  AVOID"))))</f>
        <v>✗  AVOID</v>
      </c>
    </row>
    <row r="543" customFormat="false" ht="15" hidden="false" customHeight="true" outlineLevel="0" collapsed="false">
      <c r="A543" s="249" t="n">
        <v>58.6</v>
      </c>
      <c r="B543" s="250" t="n">
        <f aca="false">IF(Calculator!$E$12="YES",IF(A543&lt;Calculator!$G$12,0,MIN(MIN(MIN(MOD(A543*Calculator!$B$12/(Calculator!$D$7*150),1),1-MOD(A543*Calculator!$B$12/(Calculator!$D$7*150),1)),ABS(MOD(A543*Calculator!$B$12/(Calculator!$D$7*150),1)-0.5)),MIN(MIN(MOD(A543*Calculator!$C$12/(Calculator!$D$7*150),1),1-MOD(A543*Calculator!$C$12/(Calculator!$D$7*150),1)),ABS(MOD(A543*Calculator!$C$12/(Calculator!$D$7*150),1)-0.5)),IF(INT(2*A543*Calculator!$C$12/(Calculator!$D$7*150))&gt;INT(2*A543*Calculator!$B$12/(Calculator!$D$7*150)),0,1))),1)</f>
        <v>1</v>
      </c>
      <c r="C543" s="250" t="n">
        <f aca="false">IF(Calculator!$E$13="YES",IF(A543&lt;Calculator!$G$13,0,MIN(MIN(MIN(MOD(A543*Calculator!$B$13/(Calculator!$D$7*150),1),1-MOD(A543*Calculator!$B$13/(Calculator!$D$7*150),1)),ABS(MOD(A543*Calculator!$B$13/(Calculator!$D$7*150),1)-0.5)),MIN(MIN(MOD(A543*Calculator!$C$13/(Calculator!$D$7*150),1),1-MOD(A543*Calculator!$C$13/(Calculator!$D$7*150),1)),ABS(MOD(A543*Calculator!$C$13/(Calculator!$D$7*150),1)-0.5)),IF(INT(2*A543*Calculator!$C$13/(Calculator!$D$7*150))&gt;INT(2*A543*Calculator!$B$13/(Calculator!$D$7*150)),0,1))),1)</f>
        <v>1</v>
      </c>
      <c r="D543" s="250" t="n">
        <f aca="false">IF(Calculator!$E$14="YES",IF(A543&lt;Calculator!$G$14,0,MIN(MIN(MIN(MOD(A543*Calculator!$B$14/(Calculator!$D$7*150),1),1-MOD(A543*Calculator!$B$14/(Calculator!$D$7*150),1)),ABS(MOD(A543*Calculator!$B$14/(Calculator!$D$7*150),1)-0.5)),MIN(MIN(MOD(A543*Calculator!$C$14/(Calculator!$D$7*150),1),1-MOD(A543*Calculator!$C$14/(Calculator!$D$7*150),1)),ABS(MOD(A543*Calculator!$C$14/(Calculator!$D$7*150),1)-0.5)),IF(INT(2*A543*Calculator!$C$14/(Calculator!$D$7*150))&gt;INT(2*A543*Calculator!$B$14/(Calculator!$D$7*150)),0,1))),1)</f>
        <v>1</v>
      </c>
      <c r="E543" s="250" t="n">
        <f aca="false">IF(Calculator!$E$15="YES",IF(A543&lt;Calculator!$G$15,0,MIN(MIN(MIN(MOD(A543*Calculator!$B$15/(Calculator!$D$7*150),1),1-MOD(A543*Calculator!$B$15/(Calculator!$D$7*150),1)),ABS(MOD(A543*Calculator!$B$15/(Calculator!$D$7*150),1)-0.5)),MIN(MIN(MOD(A543*Calculator!$C$15/(Calculator!$D$7*150),1),1-MOD(A543*Calculator!$C$15/(Calculator!$D$7*150),1)),ABS(MOD(A543*Calculator!$C$15/(Calculator!$D$7*150),1)-0.5)),IF(INT(2*A543*Calculator!$C$15/(Calculator!$D$7*150))&gt;INT(2*A543*Calculator!$B$15/(Calculator!$D$7*150)),0,1))),1)</f>
        <v>0</v>
      </c>
      <c r="F543" s="250" t="n">
        <f aca="false">IF(Calculator!$E$16="YES",IF(A543&lt;Calculator!$G$16,0,MIN(MIN(MIN(MOD(A543*Calculator!$B$16/(Calculator!$D$7*150),1),1-MOD(A543*Calculator!$B$16/(Calculator!$D$7*150),1)),ABS(MOD(A543*Calculator!$B$16/(Calculator!$D$7*150),1)-0.5)),MIN(MIN(MOD(A543*Calculator!$C$16/(Calculator!$D$7*150),1),1-MOD(A543*Calculator!$C$16/(Calculator!$D$7*150),1)),ABS(MOD(A543*Calculator!$C$16/(Calculator!$D$7*150),1)-0.5)),IF(INT(2*A543*Calculator!$C$16/(Calculator!$D$7*150))&gt;INT(2*A543*Calculator!$B$16/(Calculator!$D$7*150)),0,1))),1)</f>
        <v>1</v>
      </c>
      <c r="G543" s="250" t="n">
        <f aca="false">IF(Calculator!$E$17="YES",IF(A543&lt;Calculator!$G$17,0,MIN(MIN(MIN(MOD(A543*Calculator!$B$17/(Calculator!$D$7*150),1),1-MOD(A543*Calculator!$B$17/(Calculator!$D$7*150),1)),ABS(MOD(A543*Calculator!$B$17/(Calculator!$D$7*150),1)-0.5)),MIN(MIN(MOD(A543*Calculator!$C$17/(Calculator!$D$7*150),1),1-MOD(A543*Calculator!$C$17/(Calculator!$D$7*150),1)),ABS(MOD(A543*Calculator!$C$17/(Calculator!$D$7*150),1)-0.5)),IF(INT(2*A543*Calculator!$C$17/(Calculator!$D$7*150))&gt;INT(2*A543*Calculator!$B$17/(Calculator!$D$7*150)),0,1))),1)</f>
        <v>0.0988771929824566</v>
      </c>
      <c r="H543" s="250" t="n">
        <f aca="false">IF(Calculator!$E$18="YES",IF(A543&lt;Calculator!$G$18,0,MIN(MIN(MIN(MOD(A543*Calculator!$B$18/(Calculator!$D$7*150),1),1-MOD(A543*Calculator!$B$18/(Calculator!$D$7*150),1)),ABS(MOD(A543*Calculator!$B$18/(Calculator!$D$7*150),1)-0.5)),MIN(MIN(MOD(A543*Calculator!$C$18/(Calculator!$D$7*150),1),1-MOD(A543*Calculator!$C$18/(Calculator!$D$7*150),1)),ABS(MOD(A543*Calculator!$C$18/(Calculator!$D$7*150),1)-0.5)),IF(INT(2*A543*Calculator!$C$18/(Calculator!$D$7*150))&gt;INT(2*A543*Calculator!$B$18/(Calculator!$D$7*150)),0,1))),1)</f>
        <v>1</v>
      </c>
      <c r="I543" s="250" t="n">
        <f aca="false">IF(Calculator!$E$19="YES",IF(A543&lt;Calculator!$G$19,0,MIN(MIN(MIN(MOD(A543*Calculator!$B$19/(Calculator!$D$7*150),1),1-MOD(A543*Calculator!$B$19/(Calculator!$D$7*150),1)),ABS(MOD(A543*Calculator!$B$19/(Calculator!$D$7*150),1)-0.5)),MIN(MIN(MOD(A543*Calculator!$C$19/(Calculator!$D$7*150),1),1-MOD(A543*Calculator!$C$19/(Calculator!$D$7*150),1)),ABS(MOD(A543*Calculator!$C$19/(Calculator!$D$7*150),1)-0.5)),IF(INT(2*A543*Calculator!$C$19/(Calculator!$D$7*150))&gt;INT(2*A543*Calculator!$B$19/(Calculator!$D$7*150)),0,1))),1)</f>
        <v>1</v>
      </c>
      <c r="J543" s="250" t="n">
        <f aca="false">IF(Calculator!$E$20="YES",IF(A543&lt;Calculator!$G$20,0,MIN(MIN(MIN(MOD(A543*Calculator!$B$20/(Calculator!$D$7*150),1),1-MOD(A543*Calculator!$B$20/(Calculator!$D$7*150),1)),ABS(MOD(A543*Calculator!$B$20/(Calculator!$D$7*150),1)-0.5)),MIN(MIN(MOD(A543*Calculator!$C$20/(Calculator!$D$7*150),1),1-MOD(A543*Calculator!$C$20/(Calculator!$D$7*150),1)),ABS(MOD(A543*Calculator!$C$20/(Calculator!$D$7*150),1)-0.5)),IF(INT(2*A543*Calculator!$C$20/(Calculator!$D$7*150))&gt;INT(2*A543*Calculator!$B$20/(Calculator!$D$7*150)),0,1))),1)</f>
        <v>1</v>
      </c>
      <c r="K543" s="250" t="n">
        <f aca="false">IF(Calculator!$E$21="YES",IF(A543&lt;Calculator!$G$21,0,MIN(MIN(MIN(MOD(A543*Calculator!$B$21/(Calculator!$D$7*150),1),1-MOD(A543*Calculator!$B$21/(Calculator!$D$7*150),1)),ABS(MOD(A543*Calculator!$B$21/(Calculator!$D$7*150),1)-0.5)),MIN(MIN(MOD(A543*Calculator!$C$21/(Calculator!$D$7*150),1),1-MOD(A543*Calculator!$C$21/(Calculator!$D$7*150),1)),ABS(MOD(A543*Calculator!$C$21/(Calculator!$D$7*150),1)-0.5)),IF(INT(2*A543*Calculator!$C$21/(Calculator!$D$7*150))&gt;INT(2*A543*Calculator!$B$21/(Calculator!$D$7*150)),0,1))),1)</f>
        <v>1</v>
      </c>
      <c r="L543" s="250" t="n">
        <f aca="false">IF(Calculator!$E$22="YES",IF(A543&lt;Calculator!$G$22,0,MIN(MIN(MIN(MOD(A543*Calculator!$B$22/(Calculator!$D$7*150),1),1-MOD(A543*Calculator!$B$22/(Calculator!$D$7*150),1)),ABS(MOD(A543*Calculator!$B$22/(Calculator!$D$7*150),1)-0.5)),MIN(MIN(MOD(A543*Calculator!$C$22/(Calculator!$D$7*150),1),1-MOD(A543*Calculator!$C$22/(Calculator!$D$7*150),1)),ABS(MOD(A543*Calculator!$C$22/(Calculator!$D$7*150),1)-0.5)),IF(INT(2*A543*Calculator!$C$22/(Calculator!$D$7*150))&gt;INT(2*A543*Calculator!$B$22/(Calculator!$D$7*150)),0,1))),1)</f>
        <v>1</v>
      </c>
      <c r="M543" s="250" t="n">
        <f aca="false">MIN(B543:L543)</f>
        <v>0</v>
      </c>
      <c r="N543" s="250" t="n">
        <f aca="false">SUMPRODUCT(($M$7:$M$557&gt;M543)*1)+SUMPRODUCT(($M$7:$M$557=M543)*(ROW($M$7:$M$557)&lt;ROW(M543)))+1</f>
        <v>537</v>
      </c>
      <c r="O543" s="250" t="str">
        <f aca="false">IF(M543&gt;=0.13,"★★★ EXCELLENT",IF(M543&gt;=0.12,"★★  GOOD",IF(M543&gt;=0.07,"★  FAIR",IF(M543&gt;=0.025,"⚠  MARGINAL","✗  AVOID"))))</f>
        <v>✗  AVOID</v>
      </c>
    </row>
    <row r="544" customFormat="false" ht="15" hidden="false" customHeight="true" outlineLevel="0" collapsed="false">
      <c r="A544" s="251" t="n">
        <v>58.7</v>
      </c>
      <c r="B544" s="252" t="n">
        <f aca="false">IF(Calculator!$E$12="YES",IF(A544&lt;Calculator!$G$12,0,MIN(MIN(MIN(MOD(A544*Calculator!$B$12/(Calculator!$D$7*150),1),1-MOD(A544*Calculator!$B$12/(Calculator!$D$7*150),1)),ABS(MOD(A544*Calculator!$B$12/(Calculator!$D$7*150),1)-0.5)),MIN(MIN(MOD(A544*Calculator!$C$12/(Calculator!$D$7*150),1),1-MOD(A544*Calculator!$C$12/(Calculator!$D$7*150),1)),ABS(MOD(A544*Calculator!$C$12/(Calculator!$D$7*150),1)-0.5)),IF(INT(2*A544*Calculator!$C$12/(Calculator!$D$7*150))&gt;INT(2*A544*Calculator!$B$12/(Calculator!$D$7*150)),0,1))),1)</f>
        <v>1</v>
      </c>
      <c r="C544" s="252" t="n">
        <f aca="false">IF(Calculator!$E$13="YES",IF(A544&lt;Calculator!$G$13,0,MIN(MIN(MIN(MOD(A544*Calculator!$B$13/(Calculator!$D$7*150),1),1-MOD(A544*Calculator!$B$13/(Calculator!$D$7*150),1)),ABS(MOD(A544*Calculator!$B$13/(Calculator!$D$7*150),1)-0.5)),MIN(MIN(MOD(A544*Calculator!$C$13/(Calculator!$D$7*150),1),1-MOD(A544*Calculator!$C$13/(Calculator!$D$7*150),1)),ABS(MOD(A544*Calculator!$C$13/(Calculator!$D$7*150),1)-0.5)),IF(INT(2*A544*Calculator!$C$13/(Calculator!$D$7*150))&gt;INT(2*A544*Calculator!$B$13/(Calculator!$D$7*150)),0,1))),1)</f>
        <v>1</v>
      </c>
      <c r="D544" s="252" t="n">
        <f aca="false">IF(Calculator!$E$14="YES",IF(A544&lt;Calculator!$G$14,0,MIN(MIN(MIN(MOD(A544*Calculator!$B$14/(Calculator!$D$7*150),1),1-MOD(A544*Calculator!$B$14/(Calculator!$D$7*150),1)),ABS(MOD(A544*Calculator!$B$14/(Calculator!$D$7*150),1)-0.5)),MIN(MIN(MOD(A544*Calculator!$C$14/(Calculator!$D$7*150),1),1-MOD(A544*Calculator!$C$14/(Calculator!$D$7*150),1)),ABS(MOD(A544*Calculator!$C$14/(Calculator!$D$7*150),1)-0.5)),IF(INT(2*A544*Calculator!$C$14/(Calculator!$D$7*150))&gt;INT(2*A544*Calculator!$B$14/(Calculator!$D$7*150)),0,1))),1)</f>
        <v>1</v>
      </c>
      <c r="E544" s="252" t="n">
        <f aca="false">IF(Calculator!$E$15="YES",IF(A544&lt;Calculator!$G$15,0,MIN(MIN(MIN(MOD(A544*Calculator!$B$15/(Calculator!$D$7*150),1),1-MOD(A544*Calculator!$B$15/(Calculator!$D$7*150),1)),ABS(MOD(A544*Calculator!$B$15/(Calculator!$D$7*150),1)-0.5)),MIN(MIN(MOD(A544*Calculator!$C$15/(Calculator!$D$7*150),1),1-MOD(A544*Calculator!$C$15/(Calculator!$D$7*150),1)),ABS(MOD(A544*Calculator!$C$15/(Calculator!$D$7*150),1)-0.5)),IF(INT(2*A544*Calculator!$C$15/(Calculator!$D$7*150))&gt;INT(2*A544*Calculator!$B$15/(Calculator!$D$7*150)),0,1))),1)</f>
        <v>0</v>
      </c>
      <c r="F544" s="252" t="n">
        <f aca="false">IF(Calculator!$E$16="YES",IF(A544&lt;Calculator!$G$16,0,MIN(MIN(MIN(MOD(A544*Calculator!$B$16/(Calculator!$D$7*150),1),1-MOD(A544*Calculator!$B$16/(Calculator!$D$7*150),1)),ABS(MOD(A544*Calculator!$B$16/(Calculator!$D$7*150),1)-0.5)),MIN(MIN(MOD(A544*Calculator!$C$16/(Calculator!$D$7*150),1),1-MOD(A544*Calculator!$C$16/(Calculator!$D$7*150),1)),ABS(MOD(A544*Calculator!$C$16/(Calculator!$D$7*150),1)-0.5)),IF(INT(2*A544*Calculator!$C$16/(Calculator!$D$7*150))&gt;INT(2*A544*Calculator!$B$16/(Calculator!$D$7*150)),0,1))),1)</f>
        <v>1</v>
      </c>
      <c r="G544" s="252" t="n">
        <f aca="false">IF(Calculator!$E$17="YES",IF(A544&lt;Calculator!$G$17,0,MIN(MIN(MIN(MOD(A544*Calculator!$B$17/(Calculator!$D$7*150),1),1-MOD(A544*Calculator!$B$17/(Calculator!$D$7*150),1)),ABS(MOD(A544*Calculator!$B$17/(Calculator!$D$7*150),1)-0.5)),MIN(MIN(MOD(A544*Calculator!$C$17/(Calculator!$D$7*150),1),1-MOD(A544*Calculator!$C$17/(Calculator!$D$7*150),1)),ABS(MOD(A544*Calculator!$C$17/(Calculator!$D$7*150),1)-0.5)),IF(INT(2*A544*Calculator!$C$17/(Calculator!$D$7*150))&gt;INT(2*A544*Calculator!$B$17/(Calculator!$D$7*150)),0,1))),1)</f>
        <v>0.0888070175438598</v>
      </c>
      <c r="H544" s="252" t="n">
        <f aca="false">IF(Calculator!$E$18="YES",IF(A544&lt;Calculator!$G$18,0,MIN(MIN(MIN(MOD(A544*Calculator!$B$18/(Calculator!$D$7*150),1),1-MOD(A544*Calculator!$B$18/(Calculator!$D$7*150),1)),ABS(MOD(A544*Calculator!$B$18/(Calculator!$D$7*150),1)-0.5)),MIN(MIN(MOD(A544*Calculator!$C$18/(Calculator!$D$7*150),1),1-MOD(A544*Calculator!$C$18/(Calculator!$D$7*150),1)),ABS(MOD(A544*Calculator!$C$18/(Calculator!$D$7*150),1)-0.5)),IF(INT(2*A544*Calculator!$C$18/(Calculator!$D$7*150))&gt;INT(2*A544*Calculator!$B$18/(Calculator!$D$7*150)),0,1))),1)</f>
        <v>1</v>
      </c>
      <c r="I544" s="252" t="n">
        <f aca="false">IF(Calculator!$E$19="YES",IF(A544&lt;Calculator!$G$19,0,MIN(MIN(MIN(MOD(A544*Calculator!$B$19/(Calculator!$D$7*150),1),1-MOD(A544*Calculator!$B$19/(Calculator!$D$7*150),1)),ABS(MOD(A544*Calculator!$B$19/(Calculator!$D$7*150),1)-0.5)),MIN(MIN(MOD(A544*Calculator!$C$19/(Calculator!$D$7*150),1),1-MOD(A544*Calculator!$C$19/(Calculator!$D$7*150),1)),ABS(MOD(A544*Calculator!$C$19/(Calculator!$D$7*150),1)-0.5)),IF(INT(2*A544*Calculator!$C$19/(Calculator!$D$7*150))&gt;INT(2*A544*Calculator!$B$19/(Calculator!$D$7*150)),0,1))),1)</f>
        <v>1</v>
      </c>
      <c r="J544" s="252" t="n">
        <f aca="false">IF(Calculator!$E$20="YES",IF(A544&lt;Calculator!$G$20,0,MIN(MIN(MIN(MOD(A544*Calculator!$B$20/(Calculator!$D$7*150),1),1-MOD(A544*Calculator!$B$20/(Calculator!$D$7*150),1)),ABS(MOD(A544*Calculator!$B$20/(Calculator!$D$7*150),1)-0.5)),MIN(MIN(MOD(A544*Calculator!$C$20/(Calculator!$D$7*150),1),1-MOD(A544*Calculator!$C$20/(Calculator!$D$7*150),1)),ABS(MOD(A544*Calculator!$C$20/(Calculator!$D$7*150),1)-0.5)),IF(INT(2*A544*Calculator!$C$20/(Calculator!$D$7*150))&gt;INT(2*A544*Calculator!$B$20/(Calculator!$D$7*150)),0,1))),1)</f>
        <v>1</v>
      </c>
      <c r="K544" s="252" t="n">
        <f aca="false">IF(Calculator!$E$21="YES",IF(A544&lt;Calculator!$G$21,0,MIN(MIN(MIN(MOD(A544*Calculator!$B$21/(Calculator!$D$7*150),1),1-MOD(A544*Calculator!$B$21/(Calculator!$D$7*150),1)),ABS(MOD(A544*Calculator!$B$21/(Calculator!$D$7*150),1)-0.5)),MIN(MIN(MOD(A544*Calculator!$C$21/(Calculator!$D$7*150),1),1-MOD(A544*Calculator!$C$21/(Calculator!$D$7*150),1)),ABS(MOD(A544*Calculator!$C$21/(Calculator!$D$7*150),1)-0.5)),IF(INT(2*A544*Calculator!$C$21/(Calculator!$D$7*150))&gt;INT(2*A544*Calculator!$B$21/(Calculator!$D$7*150)),0,1))),1)</f>
        <v>1</v>
      </c>
      <c r="L544" s="252" t="n">
        <f aca="false">IF(Calculator!$E$22="YES",IF(A544&lt;Calculator!$G$22,0,MIN(MIN(MIN(MOD(A544*Calculator!$B$22/(Calculator!$D$7*150),1),1-MOD(A544*Calculator!$B$22/(Calculator!$D$7*150),1)),ABS(MOD(A544*Calculator!$B$22/(Calculator!$D$7*150),1)-0.5)),MIN(MIN(MOD(A544*Calculator!$C$22/(Calculator!$D$7*150),1),1-MOD(A544*Calculator!$C$22/(Calculator!$D$7*150),1)),ABS(MOD(A544*Calculator!$C$22/(Calculator!$D$7*150),1)-0.5)),IF(INT(2*A544*Calculator!$C$22/(Calculator!$D$7*150))&gt;INT(2*A544*Calculator!$B$22/(Calculator!$D$7*150)),0,1))),1)</f>
        <v>1</v>
      </c>
      <c r="M544" s="252" t="n">
        <f aca="false">MIN(B544:L544)</f>
        <v>0</v>
      </c>
      <c r="N544" s="252" t="n">
        <f aca="false">SUMPRODUCT(($M$7:$M$557&gt;M544)*1)+SUMPRODUCT(($M$7:$M$557=M544)*(ROW($M$7:$M$557)&lt;ROW(M544)))+1</f>
        <v>538</v>
      </c>
      <c r="O544" s="252" t="str">
        <f aca="false">IF(M544&gt;=0.13,"★★★ EXCELLENT",IF(M544&gt;=0.12,"★★  GOOD",IF(M544&gt;=0.07,"★  FAIR",IF(M544&gt;=0.025,"⚠  MARGINAL","✗  AVOID"))))</f>
        <v>✗  AVOID</v>
      </c>
    </row>
    <row r="545" customFormat="false" ht="15" hidden="false" customHeight="true" outlineLevel="0" collapsed="false">
      <c r="A545" s="249" t="n">
        <v>58.8</v>
      </c>
      <c r="B545" s="250" t="n">
        <f aca="false">IF(Calculator!$E$12="YES",IF(A545&lt;Calculator!$G$12,0,MIN(MIN(MIN(MOD(A545*Calculator!$B$12/(Calculator!$D$7*150),1),1-MOD(A545*Calculator!$B$12/(Calculator!$D$7*150),1)),ABS(MOD(A545*Calculator!$B$12/(Calculator!$D$7*150),1)-0.5)),MIN(MIN(MOD(A545*Calculator!$C$12/(Calculator!$D$7*150),1),1-MOD(A545*Calculator!$C$12/(Calculator!$D$7*150),1)),ABS(MOD(A545*Calculator!$C$12/(Calculator!$D$7*150),1)-0.5)),IF(INT(2*A545*Calculator!$C$12/(Calculator!$D$7*150))&gt;INT(2*A545*Calculator!$B$12/(Calculator!$D$7*150)),0,1))),1)</f>
        <v>1</v>
      </c>
      <c r="C545" s="250" t="n">
        <f aca="false">IF(Calculator!$E$13="YES",IF(A545&lt;Calculator!$G$13,0,MIN(MIN(MIN(MOD(A545*Calculator!$B$13/(Calculator!$D$7*150),1),1-MOD(A545*Calculator!$B$13/(Calculator!$D$7*150),1)),ABS(MOD(A545*Calculator!$B$13/(Calculator!$D$7*150),1)-0.5)),MIN(MIN(MOD(A545*Calculator!$C$13/(Calculator!$D$7*150),1),1-MOD(A545*Calculator!$C$13/(Calculator!$D$7*150),1)),ABS(MOD(A545*Calculator!$C$13/(Calculator!$D$7*150),1)-0.5)),IF(INT(2*A545*Calculator!$C$13/(Calculator!$D$7*150))&gt;INT(2*A545*Calculator!$B$13/(Calculator!$D$7*150)),0,1))),1)</f>
        <v>1</v>
      </c>
      <c r="D545" s="250" t="n">
        <f aca="false">IF(Calculator!$E$14="YES",IF(A545&lt;Calculator!$G$14,0,MIN(MIN(MIN(MOD(A545*Calculator!$B$14/(Calculator!$D$7*150),1),1-MOD(A545*Calculator!$B$14/(Calculator!$D$7*150),1)),ABS(MOD(A545*Calculator!$B$14/(Calculator!$D$7*150),1)-0.5)),MIN(MIN(MOD(A545*Calculator!$C$14/(Calculator!$D$7*150),1),1-MOD(A545*Calculator!$C$14/(Calculator!$D$7*150),1)),ABS(MOD(A545*Calculator!$C$14/(Calculator!$D$7*150),1)-0.5)),IF(INT(2*A545*Calculator!$C$14/(Calculator!$D$7*150))&gt;INT(2*A545*Calculator!$B$14/(Calculator!$D$7*150)),0,1))),1)</f>
        <v>1</v>
      </c>
      <c r="E545" s="250" t="n">
        <f aca="false">IF(Calculator!$E$15="YES",IF(A545&lt;Calculator!$G$15,0,MIN(MIN(MIN(MOD(A545*Calculator!$B$15/(Calculator!$D$7*150),1),1-MOD(A545*Calculator!$B$15/(Calculator!$D$7*150),1)),ABS(MOD(A545*Calculator!$B$15/(Calculator!$D$7*150),1)-0.5)),MIN(MIN(MOD(A545*Calculator!$C$15/(Calculator!$D$7*150),1),1-MOD(A545*Calculator!$C$15/(Calculator!$D$7*150),1)),ABS(MOD(A545*Calculator!$C$15/(Calculator!$D$7*150),1)-0.5)),IF(INT(2*A545*Calculator!$C$15/(Calculator!$D$7*150))&gt;INT(2*A545*Calculator!$B$15/(Calculator!$D$7*150)),0,1))),1)</f>
        <v>0</v>
      </c>
      <c r="F545" s="250" t="n">
        <f aca="false">IF(Calculator!$E$16="YES",IF(A545&lt;Calculator!$G$16,0,MIN(MIN(MIN(MOD(A545*Calculator!$B$16/(Calculator!$D$7*150),1),1-MOD(A545*Calculator!$B$16/(Calculator!$D$7*150),1)),ABS(MOD(A545*Calculator!$B$16/(Calculator!$D$7*150),1)-0.5)),MIN(MIN(MOD(A545*Calculator!$C$16/(Calculator!$D$7*150),1),1-MOD(A545*Calculator!$C$16/(Calculator!$D$7*150),1)),ABS(MOD(A545*Calculator!$C$16/(Calculator!$D$7*150),1)-0.5)),IF(INT(2*A545*Calculator!$C$16/(Calculator!$D$7*150))&gt;INT(2*A545*Calculator!$B$16/(Calculator!$D$7*150)),0,1))),1)</f>
        <v>1</v>
      </c>
      <c r="G545" s="250" t="n">
        <f aca="false">IF(Calculator!$E$17="YES",IF(A545&lt;Calculator!$G$17,0,MIN(MIN(MIN(MOD(A545*Calculator!$B$17/(Calculator!$D$7*150),1),1-MOD(A545*Calculator!$B$17/(Calculator!$D$7*150),1)),ABS(MOD(A545*Calculator!$B$17/(Calculator!$D$7*150),1)-0.5)),MIN(MIN(MOD(A545*Calculator!$C$17/(Calculator!$D$7*150),1),1-MOD(A545*Calculator!$C$17/(Calculator!$D$7*150),1)),ABS(MOD(A545*Calculator!$C$17/(Calculator!$D$7*150),1)-0.5)),IF(INT(2*A545*Calculator!$C$17/(Calculator!$D$7*150))&gt;INT(2*A545*Calculator!$B$17/(Calculator!$D$7*150)),0,1))),1)</f>
        <v>0.078736842105263</v>
      </c>
      <c r="H545" s="250" t="n">
        <f aca="false">IF(Calculator!$E$18="YES",IF(A545&lt;Calculator!$G$18,0,MIN(MIN(MIN(MOD(A545*Calculator!$B$18/(Calculator!$D$7*150),1),1-MOD(A545*Calculator!$B$18/(Calculator!$D$7*150),1)),ABS(MOD(A545*Calculator!$B$18/(Calculator!$D$7*150),1)-0.5)),MIN(MIN(MOD(A545*Calculator!$C$18/(Calculator!$D$7*150),1),1-MOD(A545*Calculator!$C$18/(Calculator!$D$7*150),1)),ABS(MOD(A545*Calculator!$C$18/(Calculator!$D$7*150),1)-0.5)),IF(INT(2*A545*Calculator!$C$18/(Calculator!$D$7*150))&gt;INT(2*A545*Calculator!$B$18/(Calculator!$D$7*150)),0,1))),1)</f>
        <v>1</v>
      </c>
      <c r="I545" s="250" t="n">
        <f aca="false">IF(Calculator!$E$19="YES",IF(A545&lt;Calculator!$G$19,0,MIN(MIN(MIN(MOD(A545*Calculator!$B$19/(Calculator!$D$7*150),1),1-MOD(A545*Calculator!$B$19/(Calculator!$D$7*150),1)),ABS(MOD(A545*Calculator!$B$19/(Calculator!$D$7*150),1)-0.5)),MIN(MIN(MOD(A545*Calculator!$C$19/(Calculator!$D$7*150),1),1-MOD(A545*Calculator!$C$19/(Calculator!$D$7*150),1)),ABS(MOD(A545*Calculator!$C$19/(Calculator!$D$7*150),1)-0.5)),IF(INT(2*A545*Calculator!$C$19/(Calculator!$D$7*150))&gt;INT(2*A545*Calculator!$B$19/(Calculator!$D$7*150)),0,1))),1)</f>
        <v>1</v>
      </c>
      <c r="J545" s="250" t="n">
        <f aca="false">IF(Calculator!$E$20="YES",IF(A545&lt;Calculator!$G$20,0,MIN(MIN(MIN(MOD(A545*Calculator!$B$20/(Calculator!$D$7*150),1),1-MOD(A545*Calculator!$B$20/(Calculator!$D$7*150),1)),ABS(MOD(A545*Calculator!$B$20/(Calculator!$D$7*150),1)-0.5)),MIN(MIN(MOD(A545*Calculator!$C$20/(Calculator!$D$7*150),1),1-MOD(A545*Calculator!$C$20/(Calculator!$D$7*150),1)),ABS(MOD(A545*Calculator!$C$20/(Calculator!$D$7*150),1)-0.5)),IF(INT(2*A545*Calculator!$C$20/(Calculator!$D$7*150))&gt;INT(2*A545*Calculator!$B$20/(Calculator!$D$7*150)),0,1))),1)</f>
        <v>1</v>
      </c>
      <c r="K545" s="250" t="n">
        <f aca="false">IF(Calculator!$E$21="YES",IF(A545&lt;Calculator!$G$21,0,MIN(MIN(MIN(MOD(A545*Calculator!$B$21/(Calculator!$D$7*150),1),1-MOD(A545*Calculator!$B$21/(Calculator!$D$7*150),1)),ABS(MOD(A545*Calculator!$B$21/(Calculator!$D$7*150),1)-0.5)),MIN(MIN(MOD(A545*Calculator!$C$21/(Calculator!$D$7*150),1),1-MOD(A545*Calculator!$C$21/(Calculator!$D$7*150),1)),ABS(MOD(A545*Calculator!$C$21/(Calculator!$D$7*150),1)-0.5)),IF(INT(2*A545*Calculator!$C$21/(Calculator!$D$7*150))&gt;INT(2*A545*Calculator!$B$21/(Calculator!$D$7*150)),0,1))),1)</f>
        <v>1</v>
      </c>
      <c r="L545" s="250" t="n">
        <f aca="false">IF(Calculator!$E$22="YES",IF(A545&lt;Calculator!$G$22,0,MIN(MIN(MIN(MOD(A545*Calculator!$B$22/(Calculator!$D$7*150),1),1-MOD(A545*Calculator!$B$22/(Calculator!$D$7*150),1)),ABS(MOD(A545*Calculator!$B$22/(Calculator!$D$7*150),1)-0.5)),MIN(MIN(MOD(A545*Calculator!$C$22/(Calculator!$D$7*150),1),1-MOD(A545*Calculator!$C$22/(Calculator!$D$7*150),1)),ABS(MOD(A545*Calculator!$C$22/(Calculator!$D$7*150),1)-0.5)),IF(INT(2*A545*Calculator!$C$22/(Calculator!$D$7*150))&gt;INT(2*A545*Calculator!$B$22/(Calculator!$D$7*150)),0,1))),1)</f>
        <v>1</v>
      </c>
      <c r="M545" s="250" t="n">
        <f aca="false">MIN(B545:L545)</f>
        <v>0</v>
      </c>
      <c r="N545" s="250" t="n">
        <f aca="false">SUMPRODUCT(($M$7:$M$557&gt;M545)*1)+SUMPRODUCT(($M$7:$M$557=M545)*(ROW($M$7:$M$557)&lt;ROW(M545)))+1</f>
        <v>539</v>
      </c>
      <c r="O545" s="250" t="str">
        <f aca="false">IF(M545&gt;=0.13,"★★★ EXCELLENT",IF(M545&gt;=0.12,"★★  GOOD",IF(M545&gt;=0.07,"★  FAIR",IF(M545&gt;=0.025,"⚠  MARGINAL","✗  AVOID"))))</f>
        <v>✗  AVOID</v>
      </c>
    </row>
    <row r="546" customFormat="false" ht="15" hidden="false" customHeight="true" outlineLevel="0" collapsed="false">
      <c r="A546" s="251" t="n">
        <v>58.9</v>
      </c>
      <c r="B546" s="252" t="n">
        <f aca="false">IF(Calculator!$E$12="YES",IF(A546&lt;Calculator!$G$12,0,MIN(MIN(MIN(MOD(A546*Calculator!$B$12/(Calculator!$D$7*150),1),1-MOD(A546*Calculator!$B$12/(Calculator!$D$7*150),1)),ABS(MOD(A546*Calculator!$B$12/(Calculator!$D$7*150),1)-0.5)),MIN(MIN(MOD(A546*Calculator!$C$12/(Calculator!$D$7*150),1),1-MOD(A546*Calculator!$C$12/(Calculator!$D$7*150),1)),ABS(MOD(A546*Calculator!$C$12/(Calculator!$D$7*150),1)-0.5)),IF(INT(2*A546*Calculator!$C$12/(Calculator!$D$7*150))&gt;INT(2*A546*Calculator!$B$12/(Calculator!$D$7*150)),0,1))),1)</f>
        <v>1</v>
      </c>
      <c r="C546" s="252" t="n">
        <f aca="false">IF(Calculator!$E$13="YES",IF(A546&lt;Calculator!$G$13,0,MIN(MIN(MIN(MOD(A546*Calculator!$B$13/(Calculator!$D$7*150),1),1-MOD(A546*Calculator!$B$13/(Calculator!$D$7*150),1)),ABS(MOD(A546*Calculator!$B$13/(Calculator!$D$7*150),1)-0.5)),MIN(MIN(MOD(A546*Calculator!$C$13/(Calculator!$D$7*150),1),1-MOD(A546*Calculator!$C$13/(Calculator!$D$7*150),1)),ABS(MOD(A546*Calculator!$C$13/(Calculator!$D$7*150),1)-0.5)),IF(INT(2*A546*Calculator!$C$13/(Calculator!$D$7*150))&gt;INT(2*A546*Calculator!$B$13/(Calculator!$D$7*150)),0,1))),1)</f>
        <v>1</v>
      </c>
      <c r="D546" s="252" t="n">
        <f aca="false">IF(Calculator!$E$14="YES",IF(A546&lt;Calculator!$G$14,0,MIN(MIN(MIN(MOD(A546*Calculator!$B$14/(Calculator!$D$7*150),1),1-MOD(A546*Calculator!$B$14/(Calculator!$D$7*150),1)),ABS(MOD(A546*Calculator!$B$14/(Calculator!$D$7*150),1)-0.5)),MIN(MIN(MOD(A546*Calculator!$C$14/(Calculator!$D$7*150),1),1-MOD(A546*Calculator!$C$14/(Calculator!$D$7*150),1)),ABS(MOD(A546*Calculator!$C$14/(Calculator!$D$7*150),1)-0.5)),IF(INT(2*A546*Calculator!$C$14/(Calculator!$D$7*150))&gt;INT(2*A546*Calculator!$B$14/(Calculator!$D$7*150)),0,1))),1)</f>
        <v>1</v>
      </c>
      <c r="E546" s="252" t="n">
        <f aca="false">IF(Calculator!$E$15="YES",IF(A546&lt;Calculator!$G$15,0,MIN(MIN(MIN(MOD(A546*Calculator!$B$15/(Calculator!$D$7*150),1),1-MOD(A546*Calculator!$B$15/(Calculator!$D$7*150),1)),ABS(MOD(A546*Calculator!$B$15/(Calculator!$D$7*150),1)-0.5)),MIN(MIN(MOD(A546*Calculator!$C$15/(Calculator!$D$7*150),1),1-MOD(A546*Calculator!$C$15/(Calculator!$D$7*150),1)),ABS(MOD(A546*Calculator!$C$15/(Calculator!$D$7*150),1)-0.5)),IF(INT(2*A546*Calculator!$C$15/(Calculator!$D$7*150))&gt;INT(2*A546*Calculator!$B$15/(Calculator!$D$7*150)),0,1))),1)</f>
        <v>0</v>
      </c>
      <c r="F546" s="252" t="n">
        <f aca="false">IF(Calculator!$E$16="YES",IF(A546&lt;Calculator!$G$16,0,MIN(MIN(MIN(MOD(A546*Calculator!$B$16/(Calculator!$D$7*150),1),1-MOD(A546*Calculator!$B$16/(Calculator!$D$7*150),1)),ABS(MOD(A546*Calculator!$B$16/(Calculator!$D$7*150),1)-0.5)),MIN(MIN(MOD(A546*Calculator!$C$16/(Calculator!$D$7*150),1),1-MOD(A546*Calculator!$C$16/(Calculator!$D$7*150),1)),ABS(MOD(A546*Calculator!$C$16/(Calculator!$D$7*150),1)-0.5)),IF(INT(2*A546*Calculator!$C$16/(Calculator!$D$7*150))&gt;INT(2*A546*Calculator!$B$16/(Calculator!$D$7*150)),0,1))),1)</f>
        <v>1</v>
      </c>
      <c r="G546" s="252" t="n">
        <f aca="false">IF(Calculator!$E$17="YES",IF(A546&lt;Calculator!$G$17,0,MIN(MIN(MIN(MOD(A546*Calculator!$B$17/(Calculator!$D$7*150),1),1-MOD(A546*Calculator!$B$17/(Calculator!$D$7*150),1)),ABS(MOD(A546*Calculator!$B$17/(Calculator!$D$7*150),1)-0.5)),MIN(MIN(MOD(A546*Calculator!$C$17/(Calculator!$D$7*150),1),1-MOD(A546*Calculator!$C$17/(Calculator!$D$7*150),1)),ABS(MOD(A546*Calculator!$C$17/(Calculator!$D$7*150),1)-0.5)),IF(INT(2*A546*Calculator!$C$17/(Calculator!$D$7*150))&gt;INT(2*A546*Calculator!$B$17/(Calculator!$D$7*150)),0,1))),1)</f>
        <v>0.0686666666666671</v>
      </c>
      <c r="H546" s="252" t="n">
        <f aca="false">IF(Calculator!$E$18="YES",IF(A546&lt;Calculator!$G$18,0,MIN(MIN(MIN(MOD(A546*Calculator!$B$18/(Calculator!$D$7*150),1),1-MOD(A546*Calculator!$B$18/(Calculator!$D$7*150),1)),ABS(MOD(A546*Calculator!$B$18/(Calculator!$D$7*150),1)-0.5)),MIN(MIN(MOD(A546*Calculator!$C$18/(Calculator!$D$7*150),1),1-MOD(A546*Calculator!$C$18/(Calculator!$D$7*150),1)),ABS(MOD(A546*Calculator!$C$18/(Calculator!$D$7*150),1)-0.5)),IF(INT(2*A546*Calculator!$C$18/(Calculator!$D$7*150))&gt;INT(2*A546*Calculator!$B$18/(Calculator!$D$7*150)),0,1))),1)</f>
        <v>1</v>
      </c>
      <c r="I546" s="252" t="n">
        <f aca="false">IF(Calculator!$E$19="YES",IF(A546&lt;Calculator!$G$19,0,MIN(MIN(MIN(MOD(A546*Calculator!$B$19/(Calculator!$D$7*150),1),1-MOD(A546*Calculator!$B$19/(Calculator!$D$7*150),1)),ABS(MOD(A546*Calculator!$B$19/(Calculator!$D$7*150),1)-0.5)),MIN(MIN(MOD(A546*Calculator!$C$19/(Calculator!$D$7*150),1),1-MOD(A546*Calculator!$C$19/(Calculator!$D$7*150),1)),ABS(MOD(A546*Calculator!$C$19/(Calculator!$D$7*150),1)-0.5)),IF(INT(2*A546*Calculator!$C$19/(Calculator!$D$7*150))&gt;INT(2*A546*Calculator!$B$19/(Calculator!$D$7*150)),0,1))),1)</f>
        <v>1</v>
      </c>
      <c r="J546" s="252" t="n">
        <f aca="false">IF(Calculator!$E$20="YES",IF(A546&lt;Calculator!$G$20,0,MIN(MIN(MIN(MOD(A546*Calculator!$B$20/(Calculator!$D$7*150),1),1-MOD(A546*Calculator!$B$20/(Calculator!$D$7*150),1)),ABS(MOD(A546*Calculator!$B$20/(Calculator!$D$7*150),1)-0.5)),MIN(MIN(MOD(A546*Calculator!$C$20/(Calculator!$D$7*150),1),1-MOD(A546*Calculator!$C$20/(Calculator!$D$7*150),1)),ABS(MOD(A546*Calculator!$C$20/(Calculator!$D$7*150),1)-0.5)),IF(INT(2*A546*Calculator!$C$20/(Calculator!$D$7*150))&gt;INT(2*A546*Calculator!$B$20/(Calculator!$D$7*150)),0,1))),1)</f>
        <v>1</v>
      </c>
      <c r="K546" s="252" t="n">
        <f aca="false">IF(Calculator!$E$21="YES",IF(A546&lt;Calculator!$G$21,0,MIN(MIN(MIN(MOD(A546*Calculator!$B$21/(Calculator!$D$7*150),1),1-MOD(A546*Calculator!$B$21/(Calculator!$D$7*150),1)),ABS(MOD(A546*Calculator!$B$21/(Calculator!$D$7*150),1)-0.5)),MIN(MIN(MOD(A546*Calculator!$C$21/(Calculator!$D$7*150),1),1-MOD(A546*Calculator!$C$21/(Calculator!$D$7*150),1)),ABS(MOD(A546*Calculator!$C$21/(Calculator!$D$7*150),1)-0.5)),IF(INT(2*A546*Calculator!$C$21/(Calculator!$D$7*150))&gt;INT(2*A546*Calculator!$B$21/(Calculator!$D$7*150)),0,1))),1)</f>
        <v>1</v>
      </c>
      <c r="L546" s="252" t="n">
        <f aca="false">IF(Calculator!$E$22="YES",IF(A546&lt;Calculator!$G$22,0,MIN(MIN(MIN(MOD(A546*Calculator!$B$22/(Calculator!$D$7*150),1),1-MOD(A546*Calculator!$B$22/(Calculator!$D$7*150),1)),ABS(MOD(A546*Calculator!$B$22/(Calculator!$D$7*150),1)-0.5)),MIN(MIN(MOD(A546*Calculator!$C$22/(Calculator!$D$7*150),1),1-MOD(A546*Calculator!$C$22/(Calculator!$D$7*150),1)),ABS(MOD(A546*Calculator!$C$22/(Calculator!$D$7*150),1)-0.5)),IF(INT(2*A546*Calculator!$C$22/(Calculator!$D$7*150))&gt;INT(2*A546*Calculator!$B$22/(Calculator!$D$7*150)),0,1))),1)</f>
        <v>1</v>
      </c>
      <c r="M546" s="252" t="n">
        <f aca="false">MIN(B546:L546)</f>
        <v>0</v>
      </c>
      <c r="N546" s="252" t="n">
        <f aca="false">SUMPRODUCT(($M$7:$M$557&gt;M546)*1)+SUMPRODUCT(($M$7:$M$557=M546)*(ROW($M$7:$M$557)&lt;ROW(M546)))+1</f>
        <v>540</v>
      </c>
      <c r="O546" s="252" t="str">
        <f aca="false">IF(M546&gt;=0.13,"★★★ EXCELLENT",IF(M546&gt;=0.12,"★★  GOOD",IF(M546&gt;=0.07,"★  FAIR",IF(M546&gt;=0.025,"⚠  MARGINAL","✗  AVOID"))))</f>
        <v>✗  AVOID</v>
      </c>
    </row>
    <row r="547" customFormat="false" ht="15" hidden="false" customHeight="true" outlineLevel="0" collapsed="false">
      <c r="A547" s="249" t="n">
        <v>59</v>
      </c>
      <c r="B547" s="250" t="n">
        <f aca="false">IF(Calculator!$E$12="YES",IF(A547&lt;Calculator!$G$12,0,MIN(MIN(MIN(MOD(A547*Calculator!$B$12/(Calculator!$D$7*150),1),1-MOD(A547*Calculator!$B$12/(Calculator!$D$7*150),1)),ABS(MOD(A547*Calculator!$B$12/(Calculator!$D$7*150),1)-0.5)),MIN(MIN(MOD(A547*Calculator!$C$12/(Calculator!$D$7*150),1),1-MOD(A547*Calculator!$C$12/(Calculator!$D$7*150),1)),ABS(MOD(A547*Calculator!$C$12/(Calculator!$D$7*150),1)-0.5)),IF(INT(2*A547*Calculator!$C$12/(Calculator!$D$7*150))&gt;INT(2*A547*Calculator!$B$12/(Calculator!$D$7*150)),0,1))),1)</f>
        <v>1</v>
      </c>
      <c r="C547" s="250" t="n">
        <f aca="false">IF(Calculator!$E$13="YES",IF(A547&lt;Calculator!$G$13,0,MIN(MIN(MIN(MOD(A547*Calculator!$B$13/(Calculator!$D$7*150),1),1-MOD(A547*Calculator!$B$13/(Calculator!$D$7*150),1)),ABS(MOD(A547*Calculator!$B$13/(Calculator!$D$7*150),1)-0.5)),MIN(MIN(MOD(A547*Calculator!$C$13/(Calculator!$D$7*150),1),1-MOD(A547*Calculator!$C$13/(Calculator!$D$7*150),1)),ABS(MOD(A547*Calculator!$C$13/(Calculator!$D$7*150),1)-0.5)),IF(INT(2*A547*Calculator!$C$13/(Calculator!$D$7*150))&gt;INT(2*A547*Calculator!$B$13/(Calculator!$D$7*150)),0,1))),1)</f>
        <v>1</v>
      </c>
      <c r="D547" s="250" t="n">
        <f aca="false">IF(Calculator!$E$14="YES",IF(A547&lt;Calculator!$G$14,0,MIN(MIN(MIN(MOD(A547*Calculator!$B$14/(Calculator!$D$7*150),1),1-MOD(A547*Calculator!$B$14/(Calculator!$D$7*150),1)),ABS(MOD(A547*Calculator!$B$14/(Calculator!$D$7*150),1)-0.5)),MIN(MIN(MOD(A547*Calculator!$C$14/(Calculator!$D$7*150),1),1-MOD(A547*Calculator!$C$14/(Calculator!$D$7*150),1)),ABS(MOD(A547*Calculator!$C$14/(Calculator!$D$7*150),1)-0.5)),IF(INT(2*A547*Calculator!$C$14/(Calculator!$D$7*150))&gt;INT(2*A547*Calculator!$B$14/(Calculator!$D$7*150)),0,1))),1)</f>
        <v>1</v>
      </c>
      <c r="E547" s="250" t="n">
        <f aca="false">IF(Calculator!$E$15="YES",IF(A547&lt;Calculator!$G$15,0,MIN(MIN(MIN(MOD(A547*Calculator!$B$15/(Calculator!$D$7*150),1),1-MOD(A547*Calculator!$B$15/(Calculator!$D$7*150),1)),ABS(MOD(A547*Calculator!$B$15/(Calculator!$D$7*150),1)-0.5)),MIN(MIN(MOD(A547*Calculator!$C$15/(Calculator!$D$7*150),1),1-MOD(A547*Calculator!$C$15/(Calculator!$D$7*150),1)),ABS(MOD(A547*Calculator!$C$15/(Calculator!$D$7*150),1)-0.5)),IF(INT(2*A547*Calculator!$C$15/(Calculator!$D$7*150))&gt;INT(2*A547*Calculator!$B$15/(Calculator!$D$7*150)),0,1))),1)</f>
        <v>0</v>
      </c>
      <c r="F547" s="250" t="n">
        <f aca="false">IF(Calculator!$E$16="YES",IF(A547&lt;Calculator!$G$16,0,MIN(MIN(MIN(MOD(A547*Calculator!$B$16/(Calculator!$D$7*150),1),1-MOD(A547*Calculator!$B$16/(Calculator!$D$7*150),1)),ABS(MOD(A547*Calculator!$B$16/(Calculator!$D$7*150),1)-0.5)),MIN(MIN(MOD(A547*Calculator!$C$16/(Calculator!$D$7*150),1),1-MOD(A547*Calculator!$C$16/(Calculator!$D$7*150),1)),ABS(MOD(A547*Calculator!$C$16/(Calculator!$D$7*150),1)-0.5)),IF(INT(2*A547*Calculator!$C$16/(Calculator!$D$7*150))&gt;INT(2*A547*Calculator!$B$16/(Calculator!$D$7*150)),0,1))),1)</f>
        <v>1</v>
      </c>
      <c r="G547" s="250" t="n">
        <f aca="false">IF(Calculator!$E$17="YES",IF(A547&lt;Calculator!$G$17,0,MIN(MIN(MIN(MOD(A547*Calculator!$B$17/(Calculator!$D$7*150),1),1-MOD(A547*Calculator!$B$17/(Calculator!$D$7*150),1)),ABS(MOD(A547*Calculator!$B$17/(Calculator!$D$7*150),1)-0.5)),MIN(MIN(MOD(A547*Calculator!$C$17/(Calculator!$D$7*150),1),1-MOD(A547*Calculator!$C$17/(Calculator!$D$7*150),1)),ABS(MOD(A547*Calculator!$C$17/(Calculator!$D$7*150),1)-0.5)),IF(INT(2*A547*Calculator!$C$17/(Calculator!$D$7*150))&gt;INT(2*A547*Calculator!$B$17/(Calculator!$D$7*150)),0,1))),1)</f>
        <v>0.0585964912280703</v>
      </c>
      <c r="H547" s="250" t="n">
        <f aca="false">IF(Calculator!$E$18="YES",IF(A547&lt;Calculator!$G$18,0,MIN(MIN(MIN(MOD(A547*Calculator!$B$18/(Calculator!$D$7*150),1),1-MOD(A547*Calculator!$B$18/(Calculator!$D$7*150),1)),ABS(MOD(A547*Calculator!$B$18/(Calculator!$D$7*150),1)-0.5)),MIN(MIN(MOD(A547*Calculator!$C$18/(Calculator!$D$7*150),1),1-MOD(A547*Calculator!$C$18/(Calculator!$D$7*150),1)),ABS(MOD(A547*Calculator!$C$18/(Calculator!$D$7*150),1)-0.5)),IF(INT(2*A547*Calculator!$C$18/(Calculator!$D$7*150))&gt;INT(2*A547*Calculator!$B$18/(Calculator!$D$7*150)),0,1))),1)</f>
        <v>1</v>
      </c>
      <c r="I547" s="250" t="n">
        <f aca="false">IF(Calculator!$E$19="YES",IF(A547&lt;Calculator!$G$19,0,MIN(MIN(MIN(MOD(A547*Calculator!$B$19/(Calculator!$D$7*150),1),1-MOD(A547*Calculator!$B$19/(Calculator!$D$7*150),1)),ABS(MOD(A547*Calculator!$B$19/(Calculator!$D$7*150),1)-0.5)),MIN(MIN(MOD(A547*Calculator!$C$19/(Calculator!$D$7*150),1),1-MOD(A547*Calculator!$C$19/(Calculator!$D$7*150),1)),ABS(MOD(A547*Calculator!$C$19/(Calculator!$D$7*150),1)-0.5)),IF(INT(2*A547*Calculator!$C$19/(Calculator!$D$7*150))&gt;INT(2*A547*Calculator!$B$19/(Calculator!$D$7*150)),0,1))),1)</f>
        <v>1</v>
      </c>
      <c r="J547" s="250" t="n">
        <f aca="false">IF(Calculator!$E$20="YES",IF(A547&lt;Calculator!$G$20,0,MIN(MIN(MIN(MOD(A547*Calculator!$B$20/(Calculator!$D$7*150),1),1-MOD(A547*Calculator!$B$20/(Calculator!$D$7*150),1)),ABS(MOD(A547*Calculator!$B$20/(Calculator!$D$7*150),1)-0.5)),MIN(MIN(MOD(A547*Calculator!$C$20/(Calculator!$D$7*150),1),1-MOD(A547*Calculator!$C$20/(Calculator!$D$7*150),1)),ABS(MOD(A547*Calculator!$C$20/(Calculator!$D$7*150),1)-0.5)),IF(INT(2*A547*Calculator!$C$20/(Calculator!$D$7*150))&gt;INT(2*A547*Calculator!$B$20/(Calculator!$D$7*150)),0,1))),1)</f>
        <v>1</v>
      </c>
      <c r="K547" s="250" t="n">
        <f aca="false">IF(Calculator!$E$21="YES",IF(A547&lt;Calculator!$G$21,0,MIN(MIN(MIN(MOD(A547*Calculator!$B$21/(Calculator!$D$7*150),1),1-MOD(A547*Calculator!$B$21/(Calculator!$D$7*150),1)),ABS(MOD(A547*Calculator!$B$21/(Calculator!$D$7*150),1)-0.5)),MIN(MIN(MOD(A547*Calculator!$C$21/(Calculator!$D$7*150),1),1-MOD(A547*Calculator!$C$21/(Calculator!$D$7*150),1)),ABS(MOD(A547*Calculator!$C$21/(Calculator!$D$7*150),1)-0.5)),IF(INT(2*A547*Calculator!$C$21/(Calculator!$D$7*150))&gt;INT(2*A547*Calculator!$B$21/(Calculator!$D$7*150)),0,1))),1)</f>
        <v>1</v>
      </c>
      <c r="L547" s="250" t="n">
        <f aca="false">IF(Calculator!$E$22="YES",IF(A547&lt;Calculator!$G$22,0,MIN(MIN(MIN(MOD(A547*Calculator!$B$22/(Calculator!$D$7*150),1),1-MOD(A547*Calculator!$B$22/(Calculator!$D$7*150),1)),ABS(MOD(A547*Calculator!$B$22/(Calculator!$D$7*150),1)-0.5)),MIN(MIN(MOD(A547*Calculator!$C$22/(Calculator!$D$7*150),1),1-MOD(A547*Calculator!$C$22/(Calculator!$D$7*150),1)),ABS(MOD(A547*Calculator!$C$22/(Calculator!$D$7*150),1)-0.5)),IF(INT(2*A547*Calculator!$C$22/(Calculator!$D$7*150))&gt;INT(2*A547*Calculator!$B$22/(Calculator!$D$7*150)),0,1))),1)</f>
        <v>1</v>
      </c>
      <c r="M547" s="250" t="n">
        <f aca="false">MIN(B547:L547)</f>
        <v>0</v>
      </c>
      <c r="N547" s="250" t="n">
        <f aca="false">SUMPRODUCT(($M$7:$M$557&gt;M547)*1)+SUMPRODUCT(($M$7:$M$557=M547)*(ROW($M$7:$M$557)&lt;ROW(M547)))+1</f>
        <v>541</v>
      </c>
      <c r="O547" s="250" t="str">
        <f aca="false">IF(M547&gt;=0.13,"★★★ EXCELLENT",IF(M547&gt;=0.12,"★★  GOOD",IF(M547&gt;=0.07,"★  FAIR",IF(M547&gt;=0.025,"⚠  MARGINAL","✗  AVOID"))))</f>
        <v>✗  AVOID</v>
      </c>
    </row>
    <row r="548" customFormat="false" ht="15" hidden="false" customHeight="true" outlineLevel="0" collapsed="false">
      <c r="A548" s="251" t="n">
        <v>59.1</v>
      </c>
      <c r="B548" s="252" t="n">
        <f aca="false">IF(Calculator!$E$12="YES",IF(A548&lt;Calculator!$G$12,0,MIN(MIN(MIN(MOD(A548*Calculator!$B$12/(Calculator!$D$7*150),1),1-MOD(A548*Calculator!$B$12/(Calculator!$D$7*150),1)),ABS(MOD(A548*Calculator!$B$12/(Calculator!$D$7*150),1)-0.5)),MIN(MIN(MOD(A548*Calculator!$C$12/(Calculator!$D$7*150),1),1-MOD(A548*Calculator!$C$12/(Calculator!$D$7*150),1)),ABS(MOD(A548*Calculator!$C$12/(Calculator!$D$7*150),1)-0.5)),IF(INT(2*A548*Calculator!$C$12/(Calculator!$D$7*150))&gt;INT(2*A548*Calculator!$B$12/(Calculator!$D$7*150)),0,1))),1)</f>
        <v>1</v>
      </c>
      <c r="C548" s="252" t="n">
        <f aca="false">IF(Calculator!$E$13="YES",IF(A548&lt;Calculator!$G$13,0,MIN(MIN(MIN(MOD(A548*Calculator!$B$13/(Calculator!$D$7*150),1),1-MOD(A548*Calculator!$B$13/(Calculator!$D$7*150),1)),ABS(MOD(A548*Calculator!$B$13/(Calculator!$D$7*150),1)-0.5)),MIN(MIN(MOD(A548*Calculator!$C$13/(Calculator!$D$7*150),1),1-MOD(A548*Calculator!$C$13/(Calculator!$D$7*150),1)),ABS(MOD(A548*Calculator!$C$13/(Calculator!$D$7*150),1)-0.5)),IF(INT(2*A548*Calculator!$C$13/(Calculator!$D$7*150))&gt;INT(2*A548*Calculator!$B$13/(Calculator!$D$7*150)),0,1))),1)</f>
        <v>1</v>
      </c>
      <c r="D548" s="252" t="n">
        <f aca="false">IF(Calculator!$E$14="YES",IF(A548&lt;Calculator!$G$14,0,MIN(MIN(MIN(MOD(A548*Calculator!$B$14/(Calculator!$D$7*150),1),1-MOD(A548*Calculator!$B$14/(Calculator!$D$7*150),1)),ABS(MOD(A548*Calculator!$B$14/(Calculator!$D$7*150),1)-0.5)),MIN(MIN(MOD(A548*Calculator!$C$14/(Calculator!$D$7*150),1),1-MOD(A548*Calculator!$C$14/(Calculator!$D$7*150),1)),ABS(MOD(A548*Calculator!$C$14/(Calculator!$D$7*150),1)-0.5)),IF(INT(2*A548*Calculator!$C$14/(Calculator!$D$7*150))&gt;INT(2*A548*Calculator!$B$14/(Calculator!$D$7*150)),0,1))),1)</f>
        <v>1</v>
      </c>
      <c r="E548" s="252" t="n">
        <f aca="false">IF(Calculator!$E$15="YES",IF(A548&lt;Calculator!$G$15,0,MIN(MIN(MIN(MOD(A548*Calculator!$B$15/(Calculator!$D$7*150),1),1-MOD(A548*Calculator!$B$15/(Calculator!$D$7*150),1)),ABS(MOD(A548*Calculator!$B$15/(Calculator!$D$7*150),1)-0.5)),MIN(MIN(MOD(A548*Calculator!$C$15/(Calculator!$D$7*150),1),1-MOD(A548*Calculator!$C$15/(Calculator!$D$7*150),1)),ABS(MOD(A548*Calculator!$C$15/(Calculator!$D$7*150),1)-0.5)),IF(INT(2*A548*Calculator!$C$15/(Calculator!$D$7*150))&gt;INT(2*A548*Calculator!$B$15/(Calculator!$D$7*150)),0,1))),1)</f>
        <v>0</v>
      </c>
      <c r="F548" s="252" t="n">
        <f aca="false">IF(Calculator!$E$16="YES",IF(A548&lt;Calculator!$G$16,0,MIN(MIN(MIN(MOD(A548*Calculator!$B$16/(Calculator!$D$7*150),1),1-MOD(A548*Calculator!$B$16/(Calculator!$D$7*150),1)),ABS(MOD(A548*Calculator!$B$16/(Calculator!$D$7*150),1)-0.5)),MIN(MIN(MOD(A548*Calculator!$C$16/(Calculator!$D$7*150),1),1-MOD(A548*Calculator!$C$16/(Calculator!$D$7*150),1)),ABS(MOD(A548*Calculator!$C$16/(Calculator!$D$7*150),1)-0.5)),IF(INT(2*A548*Calculator!$C$16/(Calculator!$D$7*150))&gt;INT(2*A548*Calculator!$B$16/(Calculator!$D$7*150)),0,1))),1)</f>
        <v>1</v>
      </c>
      <c r="G548" s="252" t="n">
        <f aca="false">IF(Calculator!$E$17="YES",IF(A548&lt;Calculator!$G$17,0,MIN(MIN(MIN(MOD(A548*Calculator!$B$17/(Calculator!$D$7*150),1),1-MOD(A548*Calculator!$B$17/(Calculator!$D$7*150),1)),ABS(MOD(A548*Calculator!$B$17/(Calculator!$D$7*150),1)-0.5)),MIN(MIN(MOD(A548*Calculator!$C$17/(Calculator!$D$7*150),1),1-MOD(A548*Calculator!$C$17/(Calculator!$D$7*150),1)),ABS(MOD(A548*Calculator!$C$17/(Calculator!$D$7*150),1)-0.5)),IF(INT(2*A548*Calculator!$C$17/(Calculator!$D$7*150))&gt;INT(2*A548*Calculator!$B$17/(Calculator!$D$7*150)),0,1))),1)</f>
        <v>0.0485263157894735</v>
      </c>
      <c r="H548" s="252" t="n">
        <f aca="false">IF(Calculator!$E$18="YES",IF(A548&lt;Calculator!$G$18,0,MIN(MIN(MIN(MOD(A548*Calculator!$B$18/(Calculator!$D$7*150),1),1-MOD(A548*Calculator!$B$18/(Calculator!$D$7*150),1)),ABS(MOD(A548*Calculator!$B$18/(Calculator!$D$7*150),1)-0.5)),MIN(MIN(MOD(A548*Calculator!$C$18/(Calculator!$D$7*150),1),1-MOD(A548*Calculator!$C$18/(Calculator!$D$7*150),1)),ABS(MOD(A548*Calculator!$C$18/(Calculator!$D$7*150),1)-0.5)),IF(INT(2*A548*Calculator!$C$18/(Calculator!$D$7*150))&gt;INT(2*A548*Calculator!$B$18/(Calculator!$D$7*150)),0,1))),1)</f>
        <v>1</v>
      </c>
      <c r="I548" s="252" t="n">
        <f aca="false">IF(Calculator!$E$19="YES",IF(A548&lt;Calculator!$G$19,0,MIN(MIN(MIN(MOD(A548*Calculator!$B$19/(Calculator!$D$7*150),1),1-MOD(A548*Calculator!$B$19/(Calculator!$D$7*150),1)),ABS(MOD(A548*Calculator!$B$19/(Calculator!$D$7*150),1)-0.5)),MIN(MIN(MOD(A548*Calculator!$C$19/(Calculator!$D$7*150),1),1-MOD(A548*Calculator!$C$19/(Calculator!$D$7*150),1)),ABS(MOD(A548*Calculator!$C$19/(Calculator!$D$7*150),1)-0.5)),IF(INT(2*A548*Calculator!$C$19/(Calculator!$D$7*150))&gt;INT(2*A548*Calculator!$B$19/(Calculator!$D$7*150)),0,1))),1)</f>
        <v>1</v>
      </c>
      <c r="J548" s="252" t="n">
        <f aca="false">IF(Calculator!$E$20="YES",IF(A548&lt;Calculator!$G$20,0,MIN(MIN(MIN(MOD(A548*Calculator!$B$20/(Calculator!$D$7*150),1),1-MOD(A548*Calculator!$B$20/(Calculator!$D$7*150),1)),ABS(MOD(A548*Calculator!$B$20/(Calculator!$D$7*150),1)-0.5)),MIN(MIN(MOD(A548*Calculator!$C$20/(Calculator!$D$7*150),1),1-MOD(A548*Calculator!$C$20/(Calculator!$D$7*150),1)),ABS(MOD(A548*Calculator!$C$20/(Calculator!$D$7*150),1)-0.5)),IF(INT(2*A548*Calculator!$C$20/(Calculator!$D$7*150))&gt;INT(2*A548*Calculator!$B$20/(Calculator!$D$7*150)),0,1))),1)</f>
        <v>1</v>
      </c>
      <c r="K548" s="252" t="n">
        <f aca="false">IF(Calculator!$E$21="YES",IF(A548&lt;Calculator!$G$21,0,MIN(MIN(MIN(MOD(A548*Calculator!$B$21/(Calculator!$D$7*150),1),1-MOD(A548*Calculator!$B$21/(Calculator!$D$7*150),1)),ABS(MOD(A548*Calculator!$B$21/(Calculator!$D$7*150),1)-0.5)),MIN(MIN(MOD(A548*Calculator!$C$21/(Calculator!$D$7*150),1),1-MOD(A548*Calculator!$C$21/(Calculator!$D$7*150),1)),ABS(MOD(A548*Calculator!$C$21/(Calculator!$D$7*150),1)-0.5)),IF(INT(2*A548*Calculator!$C$21/(Calculator!$D$7*150))&gt;INT(2*A548*Calculator!$B$21/(Calculator!$D$7*150)),0,1))),1)</f>
        <v>1</v>
      </c>
      <c r="L548" s="252" t="n">
        <f aca="false">IF(Calculator!$E$22="YES",IF(A548&lt;Calculator!$G$22,0,MIN(MIN(MIN(MOD(A548*Calculator!$B$22/(Calculator!$D$7*150),1),1-MOD(A548*Calculator!$B$22/(Calculator!$D$7*150),1)),ABS(MOD(A548*Calculator!$B$22/(Calculator!$D$7*150),1)-0.5)),MIN(MIN(MOD(A548*Calculator!$C$22/(Calculator!$D$7*150),1),1-MOD(A548*Calculator!$C$22/(Calculator!$D$7*150),1)),ABS(MOD(A548*Calculator!$C$22/(Calculator!$D$7*150),1)-0.5)),IF(INT(2*A548*Calculator!$C$22/(Calculator!$D$7*150))&gt;INT(2*A548*Calculator!$B$22/(Calculator!$D$7*150)),0,1))),1)</f>
        <v>1</v>
      </c>
      <c r="M548" s="252" t="n">
        <f aca="false">MIN(B548:L548)</f>
        <v>0</v>
      </c>
      <c r="N548" s="252" t="n">
        <f aca="false">SUMPRODUCT(($M$7:$M$557&gt;M548)*1)+SUMPRODUCT(($M$7:$M$557=M548)*(ROW($M$7:$M$557)&lt;ROW(M548)))+1</f>
        <v>542</v>
      </c>
      <c r="O548" s="252" t="str">
        <f aca="false">IF(M548&gt;=0.13,"★★★ EXCELLENT",IF(M548&gt;=0.12,"★★  GOOD",IF(M548&gt;=0.07,"★  FAIR",IF(M548&gt;=0.025,"⚠  MARGINAL","✗  AVOID"))))</f>
        <v>✗  AVOID</v>
      </c>
    </row>
    <row r="549" customFormat="false" ht="15" hidden="false" customHeight="true" outlineLevel="0" collapsed="false">
      <c r="A549" s="249" t="n">
        <v>59.2</v>
      </c>
      <c r="B549" s="250" t="n">
        <f aca="false">IF(Calculator!$E$12="YES",IF(A549&lt;Calculator!$G$12,0,MIN(MIN(MIN(MOD(A549*Calculator!$B$12/(Calculator!$D$7*150),1),1-MOD(A549*Calculator!$B$12/(Calculator!$D$7*150),1)),ABS(MOD(A549*Calculator!$B$12/(Calculator!$D$7*150),1)-0.5)),MIN(MIN(MOD(A549*Calculator!$C$12/(Calculator!$D$7*150),1),1-MOD(A549*Calculator!$C$12/(Calculator!$D$7*150),1)),ABS(MOD(A549*Calculator!$C$12/(Calculator!$D$7*150),1)-0.5)),IF(INT(2*A549*Calculator!$C$12/(Calculator!$D$7*150))&gt;INT(2*A549*Calculator!$B$12/(Calculator!$D$7*150)),0,1))),1)</f>
        <v>1</v>
      </c>
      <c r="C549" s="250" t="n">
        <f aca="false">IF(Calculator!$E$13="YES",IF(A549&lt;Calculator!$G$13,0,MIN(MIN(MIN(MOD(A549*Calculator!$B$13/(Calculator!$D$7*150),1),1-MOD(A549*Calculator!$B$13/(Calculator!$D$7*150),1)),ABS(MOD(A549*Calculator!$B$13/(Calculator!$D$7*150),1)-0.5)),MIN(MIN(MOD(A549*Calculator!$C$13/(Calculator!$D$7*150),1),1-MOD(A549*Calculator!$C$13/(Calculator!$D$7*150),1)),ABS(MOD(A549*Calculator!$C$13/(Calculator!$D$7*150),1)-0.5)),IF(INT(2*A549*Calculator!$C$13/(Calculator!$D$7*150))&gt;INT(2*A549*Calculator!$B$13/(Calculator!$D$7*150)),0,1))),1)</f>
        <v>1</v>
      </c>
      <c r="D549" s="250" t="n">
        <f aca="false">IF(Calculator!$E$14="YES",IF(A549&lt;Calculator!$G$14,0,MIN(MIN(MIN(MOD(A549*Calculator!$B$14/(Calculator!$D$7*150),1),1-MOD(A549*Calculator!$B$14/(Calculator!$D$7*150),1)),ABS(MOD(A549*Calculator!$B$14/(Calculator!$D$7*150),1)-0.5)),MIN(MIN(MOD(A549*Calculator!$C$14/(Calculator!$D$7*150),1),1-MOD(A549*Calculator!$C$14/(Calculator!$D$7*150),1)),ABS(MOD(A549*Calculator!$C$14/(Calculator!$D$7*150),1)-0.5)),IF(INT(2*A549*Calculator!$C$14/(Calculator!$D$7*150))&gt;INT(2*A549*Calculator!$B$14/(Calculator!$D$7*150)),0,1))),1)</f>
        <v>1</v>
      </c>
      <c r="E549" s="250" t="n">
        <f aca="false">IF(Calculator!$E$15="YES",IF(A549&lt;Calculator!$G$15,0,MIN(MIN(MIN(MOD(A549*Calculator!$B$15/(Calculator!$D$7*150),1),1-MOD(A549*Calculator!$B$15/(Calculator!$D$7*150),1)),ABS(MOD(A549*Calculator!$B$15/(Calculator!$D$7*150),1)-0.5)),MIN(MIN(MOD(A549*Calculator!$C$15/(Calculator!$D$7*150),1),1-MOD(A549*Calculator!$C$15/(Calculator!$D$7*150),1)),ABS(MOD(A549*Calculator!$C$15/(Calculator!$D$7*150),1)-0.5)),IF(INT(2*A549*Calculator!$C$15/(Calculator!$D$7*150))&gt;INT(2*A549*Calculator!$B$15/(Calculator!$D$7*150)),0,1))),1)</f>
        <v>0</v>
      </c>
      <c r="F549" s="250" t="n">
        <f aca="false">IF(Calculator!$E$16="YES",IF(A549&lt;Calculator!$G$16,0,MIN(MIN(MIN(MOD(A549*Calculator!$B$16/(Calculator!$D$7*150),1),1-MOD(A549*Calculator!$B$16/(Calculator!$D$7*150),1)),ABS(MOD(A549*Calculator!$B$16/(Calculator!$D$7*150),1)-0.5)),MIN(MIN(MOD(A549*Calculator!$C$16/(Calculator!$D$7*150),1),1-MOD(A549*Calculator!$C$16/(Calculator!$D$7*150),1)),ABS(MOD(A549*Calculator!$C$16/(Calculator!$D$7*150),1)-0.5)),IF(INT(2*A549*Calculator!$C$16/(Calculator!$D$7*150))&gt;INT(2*A549*Calculator!$B$16/(Calculator!$D$7*150)),0,1))),1)</f>
        <v>1</v>
      </c>
      <c r="G549" s="250" t="n">
        <f aca="false">IF(Calculator!$E$17="YES",IF(A549&lt;Calculator!$G$17,0,MIN(MIN(MIN(MOD(A549*Calculator!$B$17/(Calculator!$D$7*150),1),1-MOD(A549*Calculator!$B$17/(Calculator!$D$7*150),1)),ABS(MOD(A549*Calculator!$B$17/(Calculator!$D$7*150),1)-0.5)),MIN(MIN(MOD(A549*Calculator!$C$17/(Calculator!$D$7*150),1),1-MOD(A549*Calculator!$C$17/(Calculator!$D$7*150),1)),ABS(MOD(A549*Calculator!$C$17/(Calculator!$D$7*150),1)-0.5)),IF(INT(2*A549*Calculator!$C$17/(Calculator!$D$7*150))&gt;INT(2*A549*Calculator!$B$17/(Calculator!$D$7*150)),0,1))),1)</f>
        <v>0.0384561403508776</v>
      </c>
      <c r="H549" s="250" t="n">
        <f aca="false">IF(Calculator!$E$18="YES",IF(A549&lt;Calculator!$G$18,0,MIN(MIN(MIN(MOD(A549*Calculator!$B$18/(Calculator!$D$7*150),1),1-MOD(A549*Calculator!$B$18/(Calculator!$D$7*150),1)),ABS(MOD(A549*Calculator!$B$18/(Calculator!$D$7*150),1)-0.5)),MIN(MIN(MOD(A549*Calculator!$C$18/(Calculator!$D$7*150),1),1-MOD(A549*Calculator!$C$18/(Calculator!$D$7*150),1)),ABS(MOD(A549*Calculator!$C$18/(Calculator!$D$7*150),1)-0.5)),IF(INT(2*A549*Calculator!$C$18/(Calculator!$D$7*150))&gt;INT(2*A549*Calculator!$B$18/(Calculator!$D$7*150)),0,1))),1)</f>
        <v>1</v>
      </c>
      <c r="I549" s="250" t="n">
        <f aca="false">IF(Calculator!$E$19="YES",IF(A549&lt;Calculator!$G$19,0,MIN(MIN(MIN(MOD(A549*Calculator!$B$19/(Calculator!$D$7*150),1),1-MOD(A549*Calculator!$B$19/(Calculator!$D$7*150),1)),ABS(MOD(A549*Calculator!$B$19/(Calculator!$D$7*150),1)-0.5)),MIN(MIN(MOD(A549*Calculator!$C$19/(Calculator!$D$7*150),1),1-MOD(A549*Calculator!$C$19/(Calculator!$D$7*150),1)),ABS(MOD(A549*Calculator!$C$19/(Calculator!$D$7*150),1)-0.5)),IF(INT(2*A549*Calculator!$C$19/(Calculator!$D$7*150))&gt;INT(2*A549*Calculator!$B$19/(Calculator!$D$7*150)),0,1))),1)</f>
        <v>1</v>
      </c>
      <c r="J549" s="250" t="n">
        <f aca="false">IF(Calculator!$E$20="YES",IF(A549&lt;Calculator!$G$20,0,MIN(MIN(MIN(MOD(A549*Calculator!$B$20/(Calculator!$D$7*150),1),1-MOD(A549*Calculator!$B$20/(Calculator!$D$7*150),1)),ABS(MOD(A549*Calculator!$B$20/(Calculator!$D$7*150),1)-0.5)),MIN(MIN(MOD(A549*Calculator!$C$20/(Calculator!$D$7*150),1),1-MOD(A549*Calculator!$C$20/(Calculator!$D$7*150),1)),ABS(MOD(A549*Calculator!$C$20/(Calculator!$D$7*150),1)-0.5)),IF(INT(2*A549*Calculator!$C$20/(Calculator!$D$7*150))&gt;INT(2*A549*Calculator!$B$20/(Calculator!$D$7*150)),0,1))),1)</f>
        <v>1</v>
      </c>
      <c r="K549" s="250" t="n">
        <f aca="false">IF(Calculator!$E$21="YES",IF(A549&lt;Calculator!$G$21,0,MIN(MIN(MIN(MOD(A549*Calculator!$B$21/(Calculator!$D$7*150),1),1-MOD(A549*Calculator!$B$21/(Calculator!$D$7*150),1)),ABS(MOD(A549*Calculator!$B$21/(Calculator!$D$7*150),1)-0.5)),MIN(MIN(MOD(A549*Calculator!$C$21/(Calculator!$D$7*150),1),1-MOD(A549*Calculator!$C$21/(Calculator!$D$7*150),1)),ABS(MOD(A549*Calculator!$C$21/(Calculator!$D$7*150),1)-0.5)),IF(INT(2*A549*Calculator!$C$21/(Calculator!$D$7*150))&gt;INT(2*A549*Calculator!$B$21/(Calculator!$D$7*150)),0,1))),1)</f>
        <v>1</v>
      </c>
      <c r="L549" s="250" t="n">
        <f aca="false">IF(Calculator!$E$22="YES",IF(A549&lt;Calculator!$G$22,0,MIN(MIN(MIN(MOD(A549*Calculator!$B$22/(Calculator!$D$7*150),1),1-MOD(A549*Calculator!$B$22/(Calculator!$D$7*150),1)),ABS(MOD(A549*Calculator!$B$22/(Calculator!$D$7*150),1)-0.5)),MIN(MIN(MOD(A549*Calculator!$C$22/(Calculator!$D$7*150),1),1-MOD(A549*Calculator!$C$22/(Calculator!$D$7*150),1)),ABS(MOD(A549*Calculator!$C$22/(Calculator!$D$7*150),1)-0.5)),IF(INT(2*A549*Calculator!$C$22/(Calculator!$D$7*150))&gt;INT(2*A549*Calculator!$B$22/(Calculator!$D$7*150)),0,1))),1)</f>
        <v>1</v>
      </c>
      <c r="M549" s="250" t="n">
        <f aca="false">MIN(B549:L549)</f>
        <v>0</v>
      </c>
      <c r="N549" s="250" t="n">
        <f aca="false">SUMPRODUCT(($M$7:$M$557&gt;M549)*1)+SUMPRODUCT(($M$7:$M$557=M549)*(ROW($M$7:$M$557)&lt;ROW(M549)))+1</f>
        <v>543</v>
      </c>
      <c r="O549" s="250" t="str">
        <f aca="false">IF(M549&gt;=0.13,"★★★ EXCELLENT",IF(M549&gt;=0.12,"★★  GOOD",IF(M549&gt;=0.07,"★  FAIR",IF(M549&gt;=0.025,"⚠  MARGINAL","✗  AVOID"))))</f>
        <v>✗  AVOID</v>
      </c>
    </row>
    <row r="550" customFormat="false" ht="15" hidden="false" customHeight="true" outlineLevel="0" collapsed="false">
      <c r="A550" s="251" t="n">
        <v>59.3</v>
      </c>
      <c r="B550" s="252" t="n">
        <f aca="false">IF(Calculator!$E$12="YES",IF(A550&lt;Calculator!$G$12,0,MIN(MIN(MIN(MOD(A550*Calculator!$B$12/(Calculator!$D$7*150),1),1-MOD(A550*Calculator!$B$12/(Calculator!$D$7*150),1)),ABS(MOD(A550*Calculator!$B$12/(Calculator!$D$7*150),1)-0.5)),MIN(MIN(MOD(A550*Calculator!$C$12/(Calculator!$D$7*150),1),1-MOD(A550*Calculator!$C$12/(Calculator!$D$7*150),1)),ABS(MOD(A550*Calculator!$C$12/(Calculator!$D$7*150),1)-0.5)),IF(INT(2*A550*Calculator!$C$12/(Calculator!$D$7*150))&gt;INT(2*A550*Calculator!$B$12/(Calculator!$D$7*150)),0,1))),1)</f>
        <v>1</v>
      </c>
      <c r="C550" s="252" t="n">
        <f aca="false">IF(Calculator!$E$13="YES",IF(A550&lt;Calculator!$G$13,0,MIN(MIN(MIN(MOD(A550*Calculator!$B$13/(Calculator!$D$7*150),1),1-MOD(A550*Calculator!$B$13/(Calculator!$D$7*150),1)),ABS(MOD(A550*Calculator!$B$13/(Calculator!$D$7*150),1)-0.5)),MIN(MIN(MOD(A550*Calculator!$C$13/(Calculator!$D$7*150),1),1-MOD(A550*Calculator!$C$13/(Calculator!$D$7*150),1)),ABS(MOD(A550*Calculator!$C$13/(Calculator!$D$7*150),1)-0.5)),IF(INT(2*A550*Calculator!$C$13/(Calculator!$D$7*150))&gt;INT(2*A550*Calculator!$B$13/(Calculator!$D$7*150)),0,1))),1)</f>
        <v>1</v>
      </c>
      <c r="D550" s="252" t="n">
        <f aca="false">IF(Calculator!$E$14="YES",IF(A550&lt;Calculator!$G$14,0,MIN(MIN(MIN(MOD(A550*Calculator!$B$14/(Calculator!$D$7*150),1),1-MOD(A550*Calculator!$B$14/(Calculator!$D$7*150),1)),ABS(MOD(A550*Calculator!$B$14/(Calculator!$D$7*150),1)-0.5)),MIN(MIN(MOD(A550*Calculator!$C$14/(Calculator!$D$7*150),1),1-MOD(A550*Calculator!$C$14/(Calculator!$D$7*150),1)),ABS(MOD(A550*Calculator!$C$14/(Calculator!$D$7*150),1)-0.5)),IF(INT(2*A550*Calculator!$C$14/(Calculator!$D$7*150))&gt;INT(2*A550*Calculator!$B$14/(Calculator!$D$7*150)),0,1))),1)</f>
        <v>1</v>
      </c>
      <c r="E550" s="252" t="n">
        <f aca="false">IF(Calculator!$E$15="YES",IF(A550&lt;Calculator!$G$15,0,MIN(MIN(MIN(MOD(A550*Calculator!$B$15/(Calculator!$D$7*150),1),1-MOD(A550*Calculator!$B$15/(Calculator!$D$7*150),1)),ABS(MOD(A550*Calculator!$B$15/(Calculator!$D$7*150),1)-0.5)),MIN(MIN(MOD(A550*Calculator!$C$15/(Calculator!$D$7*150),1),1-MOD(A550*Calculator!$C$15/(Calculator!$D$7*150),1)),ABS(MOD(A550*Calculator!$C$15/(Calculator!$D$7*150),1)-0.5)),IF(INT(2*A550*Calculator!$C$15/(Calculator!$D$7*150))&gt;INT(2*A550*Calculator!$B$15/(Calculator!$D$7*150)),0,1))),1)</f>
        <v>0</v>
      </c>
      <c r="F550" s="252" t="n">
        <f aca="false">IF(Calculator!$E$16="YES",IF(A550&lt;Calculator!$G$16,0,MIN(MIN(MIN(MOD(A550*Calculator!$B$16/(Calculator!$D$7*150),1),1-MOD(A550*Calculator!$B$16/(Calculator!$D$7*150),1)),ABS(MOD(A550*Calculator!$B$16/(Calculator!$D$7*150),1)-0.5)),MIN(MIN(MOD(A550*Calculator!$C$16/(Calculator!$D$7*150),1),1-MOD(A550*Calculator!$C$16/(Calculator!$D$7*150),1)),ABS(MOD(A550*Calculator!$C$16/(Calculator!$D$7*150),1)-0.5)),IF(INT(2*A550*Calculator!$C$16/(Calculator!$D$7*150))&gt;INT(2*A550*Calculator!$B$16/(Calculator!$D$7*150)),0,1))),1)</f>
        <v>1</v>
      </c>
      <c r="G550" s="252" t="n">
        <f aca="false">IF(Calculator!$E$17="YES",IF(A550&lt;Calculator!$G$17,0,MIN(MIN(MIN(MOD(A550*Calculator!$B$17/(Calculator!$D$7*150),1),1-MOD(A550*Calculator!$B$17/(Calculator!$D$7*150),1)),ABS(MOD(A550*Calculator!$B$17/(Calculator!$D$7*150),1)-0.5)),MIN(MIN(MOD(A550*Calculator!$C$17/(Calculator!$D$7*150),1),1-MOD(A550*Calculator!$C$17/(Calculator!$D$7*150),1)),ABS(MOD(A550*Calculator!$C$17/(Calculator!$D$7*150),1)-0.5)),IF(INT(2*A550*Calculator!$C$17/(Calculator!$D$7*150))&gt;INT(2*A550*Calculator!$B$17/(Calculator!$D$7*150)),0,1))),1)</f>
        <v>0.0283859649122808</v>
      </c>
      <c r="H550" s="252" t="n">
        <f aca="false">IF(Calculator!$E$18="YES",IF(A550&lt;Calculator!$G$18,0,MIN(MIN(MIN(MOD(A550*Calculator!$B$18/(Calculator!$D$7*150),1),1-MOD(A550*Calculator!$B$18/(Calculator!$D$7*150),1)),ABS(MOD(A550*Calculator!$B$18/(Calculator!$D$7*150),1)-0.5)),MIN(MIN(MOD(A550*Calculator!$C$18/(Calculator!$D$7*150),1),1-MOD(A550*Calculator!$C$18/(Calculator!$D$7*150),1)),ABS(MOD(A550*Calculator!$C$18/(Calculator!$D$7*150),1)-0.5)),IF(INT(2*A550*Calculator!$C$18/(Calculator!$D$7*150))&gt;INT(2*A550*Calculator!$B$18/(Calculator!$D$7*150)),0,1))),1)</f>
        <v>1</v>
      </c>
      <c r="I550" s="252" t="n">
        <f aca="false">IF(Calculator!$E$19="YES",IF(A550&lt;Calculator!$G$19,0,MIN(MIN(MIN(MOD(A550*Calculator!$B$19/(Calculator!$D$7*150),1),1-MOD(A550*Calculator!$B$19/(Calculator!$D$7*150),1)),ABS(MOD(A550*Calculator!$B$19/(Calculator!$D$7*150),1)-0.5)),MIN(MIN(MOD(A550*Calculator!$C$19/(Calculator!$D$7*150),1),1-MOD(A550*Calculator!$C$19/(Calculator!$D$7*150),1)),ABS(MOD(A550*Calculator!$C$19/(Calculator!$D$7*150),1)-0.5)),IF(INT(2*A550*Calculator!$C$19/(Calculator!$D$7*150))&gt;INT(2*A550*Calculator!$B$19/(Calculator!$D$7*150)),0,1))),1)</f>
        <v>1</v>
      </c>
      <c r="J550" s="252" t="n">
        <f aca="false">IF(Calculator!$E$20="YES",IF(A550&lt;Calculator!$G$20,0,MIN(MIN(MIN(MOD(A550*Calculator!$B$20/(Calculator!$D$7*150),1),1-MOD(A550*Calculator!$B$20/(Calculator!$D$7*150),1)),ABS(MOD(A550*Calculator!$B$20/(Calculator!$D$7*150),1)-0.5)),MIN(MIN(MOD(A550*Calculator!$C$20/(Calculator!$D$7*150),1),1-MOD(A550*Calculator!$C$20/(Calculator!$D$7*150),1)),ABS(MOD(A550*Calculator!$C$20/(Calculator!$D$7*150),1)-0.5)),IF(INT(2*A550*Calculator!$C$20/(Calculator!$D$7*150))&gt;INT(2*A550*Calculator!$B$20/(Calculator!$D$7*150)),0,1))),1)</f>
        <v>1</v>
      </c>
      <c r="K550" s="252" t="n">
        <f aca="false">IF(Calculator!$E$21="YES",IF(A550&lt;Calculator!$G$21,0,MIN(MIN(MIN(MOD(A550*Calculator!$B$21/(Calculator!$D$7*150),1),1-MOD(A550*Calculator!$B$21/(Calculator!$D$7*150),1)),ABS(MOD(A550*Calculator!$B$21/(Calculator!$D$7*150),1)-0.5)),MIN(MIN(MOD(A550*Calculator!$C$21/(Calculator!$D$7*150),1),1-MOD(A550*Calculator!$C$21/(Calculator!$D$7*150),1)),ABS(MOD(A550*Calculator!$C$21/(Calculator!$D$7*150),1)-0.5)),IF(INT(2*A550*Calculator!$C$21/(Calculator!$D$7*150))&gt;INT(2*A550*Calculator!$B$21/(Calculator!$D$7*150)),0,1))),1)</f>
        <v>1</v>
      </c>
      <c r="L550" s="252" t="n">
        <f aca="false">IF(Calculator!$E$22="YES",IF(A550&lt;Calculator!$G$22,0,MIN(MIN(MIN(MOD(A550*Calculator!$B$22/(Calculator!$D$7*150),1),1-MOD(A550*Calculator!$B$22/(Calculator!$D$7*150),1)),ABS(MOD(A550*Calculator!$B$22/(Calculator!$D$7*150),1)-0.5)),MIN(MIN(MOD(A550*Calculator!$C$22/(Calculator!$D$7*150),1),1-MOD(A550*Calculator!$C$22/(Calculator!$D$7*150),1)),ABS(MOD(A550*Calculator!$C$22/(Calculator!$D$7*150),1)-0.5)),IF(INT(2*A550*Calculator!$C$22/(Calculator!$D$7*150))&gt;INT(2*A550*Calculator!$B$22/(Calculator!$D$7*150)),0,1))),1)</f>
        <v>1</v>
      </c>
      <c r="M550" s="252" t="n">
        <f aca="false">MIN(B550:L550)</f>
        <v>0</v>
      </c>
      <c r="N550" s="252" t="n">
        <f aca="false">SUMPRODUCT(($M$7:$M$557&gt;M550)*1)+SUMPRODUCT(($M$7:$M$557=M550)*(ROW($M$7:$M$557)&lt;ROW(M550)))+1</f>
        <v>544</v>
      </c>
      <c r="O550" s="252" t="str">
        <f aca="false">IF(M550&gt;=0.13,"★★★ EXCELLENT",IF(M550&gt;=0.12,"★★  GOOD",IF(M550&gt;=0.07,"★  FAIR",IF(M550&gt;=0.025,"⚠  MARGINAL","✗  AVOID"))))</f>
        <v>✗  AVOID</v>
      </c>
    </row>
    <row r="551" customFormat="false" ht="15" hidden="false" customHeight="true" outlineLevel="0" collapsed="false">
      <c r="A551" s="249" t="n">
        <v>59.4</v>
      </c>
      <c r="B551" s="250" t="n">
        <f aca="false">IF(Calculator!$E$12="YES",IF(A551&lt;Calculator!$G$12,0,MIN(MIN(MIN(MOD(A551*Calculator!$B$12/(Calculator!$D$7*150),1),1-MOD(A551*Calculator!$B$12/(Calculator!$D$7*150),1)),ABS(MOD(A551*Calculator!$B$12/(Calculator!$D$7*150),1)-0.5)),MIN(MIN(MOD(A551*Calculator!$C$12/(Calculator!$D$7*150),1),1-MOD(A551*Calculator!$C$12/(Calculator!$D$7*150),1)),ABS(MOD(A551*Calculator!$C$12/(Calculator!$D$7*150),1)-0.5)),IF(INT(2*A551*Calculator!$C$12/(Calculator!$D$7*150))&gt;INT(2*A551*Calculator!$B$12/(Calculator!$D$7*150)),0,1))),1)</f>
        <v>1</v>
      </c>
      <c r="C551" s="250" t="n">
        <f aca="false">IF(Calculator!$E$13="YES",IF(A551&lt;Calculator!$G$13,0,MIN(MIN(MIN(MOD(A551*Calculator!$B$13/(Calculator!$D$7*150),1),1-MOD(A551*Calculator!$B$13/(Calculator!$D$7*150),1)),ABS(MOD(A551*Calculator!$B$13/(Calculator!$D$7*150),1)-0.5)),MIN(MIN(MOD(A551*Calculator!$C$13/(Calculator!$D$7*150),1),1-MOD(A551*Calculator!$C$13/(Calculator!$D$7*150),1)),ABS(MOD(A551*Calculator!$C$13/(Calculator!$D$7*150),1)-0.5)),IF(INT(2*A551*Calculator!$C$13/(Calculator!$D$7*150))&gt;INT(2*A551*Calculator!$B$13/(Calculator!$D$7*150)),0,1))),1)</f>
        <v>1</v>
      </c>
      <c r="D551" s="250" t="n">
        <f aca="false">IF(Calculator!$E$14="YES",IF(A551&lt;Calculator!$G$14,0,MIN(MIN(MIN(MOD(A551*Calculator!$B$14/(Calculator!$D$7*150),1),1-MOD(A551*Calculator!$B$14/(Calculator!$D$7*150),1)),ABS(MOD(A551*Calculator!$B$14/(Calculator!$D$7*150),1)-0.5)),MIN(MIN(MOD(A551*Calculator!$C$14/(Calculator!$D$7*150),1),1-MOD(A551*Calculator!$C$14/(Calculator!$D$7*150),1)),ABS(MOD(A551*Calculator!$C$14/(Calculator!$D$7*150),1)-0.5)),IF(INT(2*A551*Calculator!$C$14/(Calculator!$D$7*150))&gt;INT(2*A551*Calculator!$B$14/(Calculator!$D$7*150)),0,1))),1)</f>
        <v>1</v>
      </c>
      <c r="E551" s="250" t="n">
        <f aca="false">IF(Calculator!$E$15="YES",IF(A551&lt;Calculator!$G$15,0,MIN(MIN(MIN(MOD(A551*Calculator!$B$15/(Calculator!$D$7*150),1),1-MOD(A551*Calculator!$B$15/(Calculator!$D$7*150),1)),ABS(MOD(A551*Calculator!$B$15/(Calculator!$D$7*150),1)-0.5)),MIN(MIN(MOD(A551*Calculator!$C$15/(Calculator!$D$7*150),1),1-MOD(A551*Calculator!$C$15/(Calculator!$D$7*150),1)),ABS(MOD(A551*Calculator!$C$15/(Calculator!$D$7*150),1)-0.5)),IF(INT(2*A551*Calculator!$C$15/(Calculator!$D$7*150))&gt;INT(2*A551*Calculator!$B$15/(Calculator!$D$7*150)),0,1))),1)</f>
        <v>0</v>
      </c>
      <c r="F551" s="250" t="n">
        <f aca="false">IF(Calculator!$E$16="YES",IF(A551&lt;Calculator!$G$16,0,MIN(MIN(MIN(MOD(A551*Calculator!$B$16/(Calculator!$D$7*150),1),1-MOD(A551*Calculator!$B$16/(Calculator!$D$7*150),1)),ABS(MOD(A551*Calculator!$B$16/(Calculator!$D$7*150),1)-0.5)),MIN(MIN(MOD(A551*Calculator!$C$16/(Calculator!$D$7*150),1),1-MOD(A551*Calculator!$C$16/(Calculator!$D$7*150),1)),ABS(MOD(A551*Calculator!$C$16/(Calculator!$D$7*150),1)-0.5)),IF(INT(2*A551*Calculator!$C$16/(Calculator!$D$7*150))&gt;INT(2*A551*Calculator!$B$16/(Calculator!$D$7*150)),0,1))),1)</f>
        <v>1</v>
      </c>
      <c r="G551" s="250" t="n">
        <f aca="false">IF(Calculator!$E$17="YES",IF(A551&lt;Calculator!$G$17,0,MIN(MIN(MIN(MOD(A551*Calculator!$B$17/(Calculator!$D$7*150),1),1-MOD(A551*Calculator!$B$17/(Calculator!$D$7*150),1)),ABS(MOD(A551*Calculator!$B$17/(Calculator!$D$7*150),1)-0.5)),MIN(MIN(MOD(A551*Calculator!$C$17/(Calculator!$D$7*150),1),1-MOD(A551*Calculator!$C$17/(Calculator!$D$7*150),1)),ABS(MOD(A551*Calculator!$C$17/(Calculator!$D$7*150),1)-0.5)),IF(INT(2*A551*Calculator!$C$17/(Calculator!$D$7*150))&gt;INT(2*A551*Calculator!$B$17/(Calculator!$D$7*150)),0,1))),1)</f>
        <v>0.0183157894736841</v>
      </c>
      <c r="H551" s="250" t="n">
        <f aca="false">IF(Calculator!$E$18="YES",IF(A551&lt;Calculator!$G$18,0,MIN(MIN(MIN(MOD(A551*Calculator!$B$18/(Calculator!$D$7*150),1),1-MOD(A551*Calculator!$B$18/(Calculator!$D$7*150),1)),ABS(MOD(A551*Calculator!$B$18/(Calculator!$D$7*150),1)-0.5)),MIN(MIN(MOD(A551*Calculator!$C$18/(Calculator!$D$7*150),1),1-MOD(A551*Calculator!$C$18/(Calculator!$D$7*150),1)),ABS(MOD(A551*Calculator!$C$18/(Calculator!$D$7*150),1)-0.5)),IF(INT(2*A551*Calculator!$C$18/(Calculator!$D$7*150))&gt;INT(2*A551*Calculator!$B$18/(Calculator!$D$7*150)),0,1))),1)</f>
        <v>1</v>
      </c>
      <c r="I551" s="250" t="n">
        <f aca="false">IF(Calculator!$E$19="YES",IF(A551&lt;Calculator!$G$19,0,MIN(MIN(MIN(MOD(A551*Calculator!$B$19/(Calculator!$D$7*150),1),1-MOD(A551*Calculator!$B$19/(Calculator!$D$7*150),1)),ABS(MOD(A551*Calculator!$B$19/(Calculator!$D$7*150),1)-0.5)),MIN(MIN(MOD(A551*Calculator!$C$19/(Calculator!$D$7*150),1),1-MOD(A551*Calculator!$C$19/(Calculator!$D$7*150),1)),ABS(MOD(A551*Calculator!$C$19/(Calculator!$D$7*150),1)-0.5)),IF(INT(2*A551*Calculator!$C$19/(Calculator!$D$7*150))&gt;INT(2*A551*Calculator!$B$19/(Calculator!$D$7*150)),0,1))),1)</f>
        <v>1</v>
      </c>
      <c r="J551" s="250" t="n">
        <f aca="false">IF(Calculator!$E$20="YES",IF(A551&lt;Calculator!$G$20,0,MIN(MIN(MIN(MOD(A551*Calculator!$B$20/(Calculator!$D$7*150),1),1-MOD(A551*Calculator!$B$20/(Calculator!$D$7*150),1)),ABS(MOD(A551*Calculator!$B$20/(Calculator!$D$7*150),1)-0.5)),MIN(MIN(MOD(A551*Calculator!$C$20/(Calculator!$D$7*150),1),1-MOD(A551*Calculator!$C$20/(Calculator!$D$7*150),1)),ABS(MOD(A551*Calculator!$C$20/(Calculator!$D$7*150),1)-0.5)),IF(INT(2*A551*Calculator!$C$20/(Calculator!$D$7*150))&gt;INT(2*A551*Calculator!$B$20/(Calculator!$D$7*150)),0,1))),1)</f>
        <v>1</v>
      </c>
      <c r="K551" s="250" t="n">
        <f aca="false">IF(Calculator!$E$21="YES",IF(A551&lt;Calculator!$G$21,0,MIN(MIN(MIN(MOD(A551*Calculator!$B$21/(Calculator!$D$7*150),1),1-MOD(A551*Calculator!$B$21/(Calculator!$D$7*150),1)),ABS(MOD(A551*Calculator!$B$21/(Calculator!$D$7*150),1)-0.5)),MIN(MIN(MOD(A551*Calculator!$C$21/(Calculator!$D$7*150),1),1-MOD(A551*Calculator!$C$21/(Calculator!$D$7*150),1)),ABS(MOD(A551*Calculator!$C$21/(Calculator!$D$7*150),1)-0.5)),IF(INT(2*A551*Calculator!$C$21/(Calculator!$D$7*150))&gt;INT(2*A551*Calculator!$B$21/(Calculator!$D$7*150)),0,1))),1)</f>
        <v>1</v>
      </c>
      <c r="L551" s="250" t="n">
        <f aca="false">IF(Calculator!$E$22="YES",IF(A551&lt;Calculator!$G$22,0,MIN(MIN(MIN(MOD(A551*Calculator!$B$22/(Calculator!$D$7*150),1),1-MOD(A551*Calculator!$B$22/(Calculator!$D$7*150),1)),ABS(MOD(A551*Calculator!$B$22/(Calculator!$D$7*150),1)-0.5)),MIN(MIN(MOD(A551*Calculator!$C$22/(Calculator!$D$7*150),1),1-MOD(A551*Calculator!$C$22/(Calculator!$D$7*150),1)),ABS(MOD(A551*Calculator!$C$22/(Calculator!$D$7*150),1)-0.5)),IF(INT(2*A551*Calculator!$C$22/(Calculator!$D$7*150))&gt;INT(2*A551*Calculator!$B$22/(Calculator!$D$7*150)),0,1))),1)</f>
        <v>1</v>
      </c>
      <c r="M551" s="250" t="n">
        <f aca="false">MIN(B551:L551)</f>
        <v>0</v>
      </c>
      <c r="N551" s="250" t="n">
        <f aca="false">SUMPRODUCT(($M$7:$M$557&gt;M551)*1)+SUMPRODUCT(($M$7:$M$557=M551)*(ROW($M$7:$M$557)&lt;ROW(M551)))+1</f>
        <v>545</v>
      </c>
      <c r="O551" s="250" t="str">
        <f aca="false">IF(M551&gt;=0.13,"★★★ EXCELLENT",IF(M551&gt;=0.12,"★★  GOOD",IF(M551&gt;=0.07,"★  FAIR",IF(M551&gt;=0.025,"⚠  MARGINAL","✗  AVOID"))))</f>
        <v>✗  AVOID</v>
      </c>
    </row>
    <row r="552" customFormat="false" ht="15" hidden="false" customHeight="true" outlineLevel="0" collapsed="false">
      <c r="A552" s="251" t="n">
        <v>59.5</v>
      </c>
      <c r="B552" s="252" t="n">
        <f aca="false">IF(Calculator!$E$12="YES",IF(A552&lt;Calculator!$G$12,0,MIN(MIN(MIN(MOD(A552*Calculator!$B$12/(Calculator!$D$7*150),1),1-MOD(A552*Calculator!$B$12/(Calculator!$D$7*150),1)),ABS(MOD(A552*Calculator!$B$12/(Calculator!$D$7*150),1)-0.5)),MIN(MIN(MOD(A552*Calculator!$C$12/(Calculator!$D$7*150),1),1-MOD(A552*Calculator!$C$12/(Calculator!$D$7*150),1)),ABS(MOD(A552*Calculator!$C$12/(Calculator!$D$7*150),1)-0.5)),IF(INT(2*A552*Calculator!$C$12/(Calculator!$D$7*150))&gt;INT(2*A552*Calculator!$B$12/(Calculator!$D$7*150)),0,1))),1)</f>
        <v>1</v>
      </c>
      <c r="C552" s="252" t="n">
        <f aca="false">IF(Calculator!$E$13="YES",IF(A552&lt;Calculator!$G$13,0,MIN(MIN(MIN(MOD(A552*Calculator!$B$13/(Calculator!$D$7*150),1),1-MOD(A552*Calculator!$B$13/(Calculator!$D$7*150),1)),ABS(MOD(A552*Calculator!$B$13/(Calculator!$D$7*150),1)-0.5)),MIN(MIN(MOD(A552*Calculator!$C$13/(Calculator!$D$7*150),1),1-MOD(A552*Calculator!$C$13/(Calculator!$D$7*150),1)),ABS(MOD(A552*Calculator!$C$13/(Calculator!$D$7*150),1)-0.5)),IF(INT(2*A552*Calculator!$C$13/(Calculator!$D$7*150))&gt;INT(2*A552*Calculator!$B$13/(Calculator!$D$7*150)),0,1))),1)</f>
        <v>1</v>
      </c>
      <c r="D552" s="252" t="n">
        <f aca="false">IF(Calculator!$E$14="YES",IF(A552&lt;Calculator!$G$14,0,MIN(MIN(MIN(MOD(A552*Calculator!$B$14/(Calculator!$D$7*150),1),1-MOD(A552*Calculator!$B$14/(Calculator!$D$7*150),1)),ABS(MOD(A552*Calculator!$B$14/(Calculator!$D$7*150),1)-0.5)),MIN(MIN(MOD(A552*Calculator!$C$14/(Calculator!$D$7*150),1),1-MOD(A552*Calculator!$C$14/(Calculator!$D$7*150),1)),ABS(MOD(A552*Calculator!$C$14/(Calculator!$D$7*150),1)-0.5)),IF(INT(2*A552*Calculator!$C$14/(Calculator!$D$7*150))&gt;INT(2*A552*Calculator!$B$14/(Calculator!$D$7*150)),0,1))),1)</f>
        <v>1</v>
      </c>
      <c r="E552" s="252" t="n">
        <f aca="false">IF(Calculator!$E$15="YES",IF(A552&lt;Calculator!$G$15,0,MIN(MIN(MIN(MOD(A552*Calculator!$B$15/(Calculator!$D$7*150),1),1-MOD(A552*Calculator!$B$15/(Calculator!$D$7*150),1)),ABS(MOD(A552*Calculator!$B$15/(Calculator!$D$7*150),1)-0.5)),MIN(MIN(MOD(A552*Calculator!$C$15/(Calculator!$D$7*150),1),1-MOD(A552*Calculator!$C$15/(Calculator!$D$7*150),1)),ABS(MOD(A552*Calculator!$C$15/(Calculator!$D$7*150),1)-0.5)),IF(INT(2*A552*Calculator!$C$15/(Calculator!$D$7*150))&gt;INT(2*A552*Calculator!$B$15/(Calculator!$D$7*150)),0,1))),1)</f>
        <v>0</v>
      </c>
      <c r="F552" s="252" t="n">
        <f aca="false">IF(Calculator!$E$16="YES",IF(A552&lt;Calculator!$G$16,0,MIN(MIN(MIN(MOD(A552*Calculator!$B$16/(Calculator!$D$7*150),1),1-MOD(A552*Calculator!$B$16/(Calculator!$D$7*150),1)),ABS(MOD(A552*Calculator!$B$16/(Calculator!$D$7*150),1)-0.5)),MIN(MIN(MOD(A552*Calculator!$C$16/(Calculator!$D$7*150),1),1-MOD(A552*Calculator!$C$16/(Calculator!$D$7*150),1)),ABS(MOD(A552*Calculator!$C$16/(Calculator!$D$7*150),1)-0.5)),IF(INT(2*A552*Calculator!$C$16/(Calculator!$D$7*150))&gt;INT(2*A552*Calculator!$B$16/(Calculator!$D$7*150)),0,1))),1)</f>
        <v>1</v>
      </c>
      <c r="G552" s="252" t="n">
        <f aca="false">IF(Calculator!$E$17="YES",IF(A552&lt;Calculator!$G$17,0,MIN(MIN(MIN(MOD(A552*Calculator!$B$17/(Calculator!$D$7*150),1),1-MOD(A552*Calculator!$B$17/(Calculator!$D$7*150),1)),ABS(MOD(A552*Calculator!$B$17/(Calculator!$D$7*150),1)-0.5)),MIN(MIN(MOD(A552*Calculator!$C$17/(Calculator!$D$7*150),1),1-MOD(A552*Calculator!$C$17/(Calculator!$D$7*150),1)),ABS(MOD(A552*Calculator!$C$17/(Calculator!$D$7*150),1)-0.5)),IF(INT(2*A552*Calculator!$C$17/(Calculator!$D$7*150))&gt;INT(2*A552*Calculator!$B$17/(Calculator!$D$7*150)),0,1))),1)</f>
        <v>0.00824561403508817</v>
      </c>
      <c r="H552" s="252" t="n">
        <f aca="false">IF(Calculator!$E$18="YES",IF(A552&lt;Calculator!$G$18,0,MIN(MIN(MIN(MOD(A552*Calculator!$B$18/(Calculator!$D$7*150),1),1-MOD(A552*Calculator!$B$18/(Calculator!$D$7*150),1)),ABS(MOD(A552*Calculator!$B$18/(Calculator!$D$7*150),1)-0.5)),MIN(MIN(MOD(A552*Calculator!$C$18/(Calculator!$D$7*150),1),1-MOD(A552*Calculator!$C$18/(Calculator!$D$7*150),1)),ABS(MOD(A552*Calculator!$C$18/(Calculator!$D$7*150),1)-0.5)),IF(INT(2*A552*Calculator!$C$18/(Calculator!$D$7*150))&gt;INT(2*A552*Calculator!$B$18/(Calculator!$D$7*150)),0,1))),1)</f>
        <v>1</v>
      </c>
      <c r="I552" s="252" t="n">
        <f aca="false">IF(Calculator!$E$19="YES",IF(A552&lt;Calculator!$G$19,0,MIN(MIN(MIN(MOD(A552*Calculator!$B$19/(Calculator!$D$7*150),1),1-MOD(A552*Calculator!$B$19/(Calculator!$D$7*150),1)),ABS(MOD(A552*Calculator!$B$19/(Calculator!$D$7*150),1)-0.5)),MIN(MIN(MOD(A552*Calculator!$C$19/(Calculator!$D$7*150),1),1-MOD(A552*Calculator!$C$19/(Calculator!$D$7*150),1)),ABS(MOD(A552*Calculator!$C$19/(Calculator!$D$7*150),1)-0.5)),IF(INT(2*A552*Calculator!$C$19/(Calculator!$D$7*150))&gt;INT(2*A552*Calculator!$B$19/(Calculator!$D$7*150)),0,1))),1)</f>
        <v>1</v>
      </c>
      <c r="J552" s="252" t="n">
        <f aca="false">IF(Calculator!$E$20="YES",IF(A552&lt;Calculator!$G$20,0,MIN(MIN(MIN(MOD(A552*Calculator!$B$20/(Calculator!$D$7*150),1),1-MOD(A552*Calculator!$B$20/(Calculator!$D$7*150),1)),ABS(MOD(A552*Calculator!$B$20/(Calculator!$D$7*150),1)-0.5)),MIN(MIN(MOD(A552*Calculator!$C$20/(Calculator!$D$7*150),1),1-MOD(A552*Calculator!$C$20/(Calculator!$D$7*150),1)),ABS(MOD(A552*Calculator!$C$20/(Calculator!$D$7*150),1)-0.5)),IF(INT(2*A552*Calculator!$C$20/(Calculator!$D$7*150))&gt;INT(2*A552*Calculator!$B$20/(Calculator!$D$7*150)),0,1))),1)</f>
        <v>1</v>
      </c>
      <c r="K552" s="252" t="n">
        <f aca="false">IF(Calculator!$E$21="YES",IF(A552&lt;Calculator!$G$21,0,MIN(MIN(MIN(MOD(A552*Calculator!$B$21/(Calculator!$D$7*150),1),1-MOD(A552*Calculator!$B$21/(Calculator!$D$7*150),1)),ABS(MOD(A552*Calculator!$B$21/(Calculator!$D$7*150),1)-0.5)),MIN(MIN(MOD(A552*Calculator!$C$21/(Calculator!$D$7*150),1),1-MOD(A552*Calculator!$C$21/(Calculator!$D$7*150),1)),ABS(MOD(A552*Calculator!$C$21/(Calculator!$D$7*150),1)-0.5)),IF(INT(2*A552*Calculator!$C$21/(Calculator!$D$7*150))&gt;INT(2*A552*Calculator!$B$21/(Calculator!$D$7*150)),0,1))),1)</f>
        <v>1</v>
      </c>
      <c r="L552" s="252" t="n">
        <f aca="false">IF(Calculator!$E$22="YES",IF(A552&lt;Calculator!$G$22,0,MIN(MIN(MIN(MOD(A552*Calculator!$B$22/(Calculator!$D$7*150),1),1-MOD(A552*Calculator!$B$22/(Calculator!$D$7*150),1)),ABS(MOD(A552*Calculator!$B$22/(Calculator!$D$7*150),1)-0.5)),MIN(MIN(MOD(A552*Calculator!$C$22/(Calculator!$D$7*150),1),1-MOD(A552*Calculator!$C$22/(Calculator!$D$7*150),1)),ABS(MOD(A552*Calculator!$C$22/(Calculator!$D$7*150),1)-0.5)),IF(INT(2*A552*Calculator!$C$22/(Calculator!$D$7*150))&gt;INT(2*A552*Calculator!$B$22/(Calculator!$D$7*150)),0,1))),1)</f>
        <v>1</v>
      </c>
      <c r="M552" s="252" t="n">
        <f aca="false">MIN(B552:L552)</f>
        <v>0</v>
      </c>
      <c r="N552" s="252" t="n">
        <f aca="false">SUMPRODUCT(($M$7:$M$557&gt;M552)*1)+SUMPRODUCT(($M$7:$M$557=M552)*(ROW($M$7:$M$557)&lt;ROW(M552)))+1</f>
        <v>546</v>
      </c>
      <c r="O552" s="252" t="str">
        <f aca="false">IF(M552&gt;=0.13,"★★★ EXCELLENT",IF(M552&gt;=0.12,"★★  GOOD",IF(M552&gt;=0.07,"★  FAIR",IF(M552&gt;=0.025,"⚠  MARGINAL","✗  AVOID"))))</f>
        <v>✗  AVOID</v>
      </c>
    </row>
    <row r="553" customFormat="false" ht="15" hidden="false" customHeight="true" outlineLevel="0" collapsed="false">
      <c r="A553" s="249" t="n">
        <v>59.6</v>
      </c>
      <c r="B553" s="250" t="n">
        <f aca="false">IF(Calculator!$E$12="YES",IF(A553&lt;Calculator!$G$12,0,MIN(MIN(MIN(MOD(A553*Calculator!$B$12/(Calculator!$D$7*150),1),1-MOD(A553*Calculator!$B$12/(Calculator!$D$7*150),1)),ABS(MOD(A553*Calculator!$B$12/(Calculator!$D$7*150),1)-0.5)),MIN(MIN(MOD(A553*Calculator!$C$12/(Calculator!$D$7*150),1),1-MOD(A553*Calculator!$C$12/(Calculator!$D$7*150),1)),ABS(MOD(A553*Calculator!$C$12/(Calculator!$D$7*150),1)-0.5)),IF(INT(2*A553*Calculator!$C$12/(Calculator!$D$7*150))&gt;INT(2*A553*Calculator!$B$12/(Calculator!$D$7*150)),0,1))),1)</f>
        <v>1</v>
      </c>
      <c r="C553" s="250" t="n">
        <f aca="false">IF(Calculator!$E$13="YES",IF(A553&lt;Calculator!$G$13,0,MIN(MIN(MIN(MOD(A553*Calculator!$B$13/(Calculator!$D$7*150),1),1-MOD(A553*Calculator!$B$13/(Calculator!$D$7*150),1)),ABS(MOD(A553*Calculator!$B$13/(Calculator!$D$7*150),1)-0.5)),MIN(MIN(MOD(A553*Calculator!$C$13/(Calculator!$D$7*150),1),1-MOD(A553*Calculator!$C$13/(Calculator!$D$7*150),1)),ABS(MOD(A553*Calculator!$C$13/(Calculator!$D$7*150),1)-0.5)),IF(INT(2*A553*Calculator!$C$13/(Calculator!$D$7*150))&gt;INT(2*A553*Calculator!$B$13/(Calculator!$D$7*150)),0,1))),1)</f>
        <v>1</v>
      </c>
      <c r="D553" s="250" t="n">
        <f aca="false">IF(Calculator!$E$14="YES",IF(A553&lt;Calculator!$G$14,0,MIN(MIN(MIN(MOD(A553*Calculator!$B$14/(Calculator!$D$7*150),1),1-MOD(A553*Calculator!$B$14/(Calculator!$D$7*150),1)),ABS(MOD(A553*Calculator!$B$14/(Calculator!$D$7*150),1)-0.5)),MIN(MIN(MOD(A553*Calculator!$C$14/(Calculator!$D$7*150),1),1-MOD(A553*Calculator!$C$14/(Calculator!$D$7*150),1)),ABS(MOD(A553*Calculator!$C$14/(Calculator!$D$7*150),1)-0.5)),IF(INT(2*A553*Calculator!$C$14/(Calculator!$D$7*150))&gt;INT(2*A553*Calculator!$B$14/(Calculator!$D$7*150)),0,1))),1)</f>
        <v>1</v>
      </c>
      <c r="E553" s="250" t="n">
        <f aca="false">IF(Calculator!$E$15="YES",IF(A553&lt;Calculator!$G$15,0,MIN(MIN(MIN(MOD(A553*Calculator!$B$15/(Calculator!$D$7*150),1),1-MOD(A553*Calculator!$B$15/(Calculator!$D$7*150),1)),ABS(MOD(A553*Calculator!$B$15/(Calculator!$D$7*150),1)-0.5)),MIN(MIN(MOD(A553*Calculator!$C$15/(Calculator!$D$7*150),1),1-MOD(A553*Calculator!$C$15/(Calculator!$D$7*150),1)),ABS(MOD(A553*Calculator!$C$15/(Calculator!$D$7*150),1)-0.5)),IF(INT(2*A553*Calculator!$C$15/(Calculator!$D$7*150))&gt;INT(2*A553*Calculator!$B$15/(Calculator!$D$7*150)),0,1))),1)</f>
        <v>0</v>
      </c>
      <c r="F553" s="250" t="n">
        <f aca="false">IF(Calculator!$E$16="YES",IF(A553&lt;Calculator!$G$16,0,MIN(MIN(MIN(MOD(A553*Calculator!$B$16/(Calculator!$D$7*150),1),1-MOD(A553*Calculator!$B$16/(Calculator!$D$7*150),1)),ABS(MOD(A553*Calculator!$B$16/(Calculator!$D$7*150),1)-0.5)),MIN(MIN(MOD(A553*Calculator!$C$16/(Calculator!$D$7*150),1),1-MOD(A553*Calculator!$C$16/(Calculator!$D$7*150),1)),ABS(MOD(A553*Calculator!$C$16/(Calculator!$D$7*150),1)-0.5)),IF(INT(2*A553*Calculator!$C$16/(Calculator!$D$7*150))&gt;INT(2*A553*Calculator!$B$16/(Calculator!$D$7*150)),0,1))),1)</f>
        <v>1</v>
      </c>
      <c r="G553" s="250" t="n">
        <f aca="false">IF(Calculator!$E$17="YES",IF(A553&lt;Calculator!$G$17,0,MIN(MIN(MIN(MOD(A553*Calculator!$B$17/(Calculator!$D$7*150),1),1-MOD(A553*Calculator!$B$17/(Calculator!$D$7*150),1)),ABS(MOD(A553*Calculator!$B$17/(Calculator!$D$7*150),1)-0.5)),MIN(MIN(MOD(A553*Calculator!$C$17/(Calculator!$D$7*150),1),1-MOD(A553*Calculator!$C$17/(Calculator!$D$7*150),1)),ABS(MOD(A553*Calculator!$C$17/(Calculator!$D$7*150),1)-0.5)),IF(INT(2*A553*Calculator!$C$17/(Calculator!$D$7*150))&gt;INT(2*A553*Calculator!$B$17/(Calculator!$D$7*150)),0,1))),1)</f>
        <v>0</v>
      </c>
      <c r="H553" s="250" t="n">
        <f aca="false">IF(Calculator!$E$18="YES",IF(A553&lt;Calculator!$G$18,0,MIN(MIN(MIN(MOD(A553*Calculator!$B$18/(Calculator!$D$7*150),1),1-MOD(A553*Calculator!$B$18/(Calculator!$D$7*150),1)),ABS(MOD(A553*Calculator!$B$18/(Calculator!$D$7*150),1)-0.5)),MIN(MIN(MOD(A553*Calculator!$C$18/(Calculator!$D$7*150),1),1-MOD(A553*Calculator!$C$18/(Calculator!$D$7*150),1)),ABS(MOD(A553*Calculator!$C$18/(Calculator!$D$7*150),1)-0.5)),IF(INT(2*A553*Calculator!$C$18/(Calculator!$D$7*150))&gt;INT(2*A553*Calculator!$B$18/(Calculator!$D$7*150)),0,1))),1)</f>
        <v>1</v>
      </c>
      <c r="I553" s="250" t="n">
        <f aca="false">IF(Calculator!$E$19="YES",IF(A553&lt;Calculator!$G$19,0,MIN(MIN(MIN(MOD(A553*Calculator!$B$19/(Calculator!$D$7*150),1),1-MOD(A553*Calculator!$B$19/(Calculator!$D$7*150),1)),ABS(MOD(A553*Calculator!$B$19/(Calculator!$D$7*150),1)-0.5)),MIN(MIN(MOD(A553*Calculator!$C$19/(Calculator!$D$7*150),1),1-MOD(A553*Calculator!$C$19/(Calculator!$D$7*150),1)),ABS(MOD(A553*Calculator!$C$19/(Calculator!$D$7*150),1)-0.5)),IF(INT(2*A553*Calculator!$C$19/(Calculator!$D$7*150))&gt;INT(2*A553*Calculator!$B$19/(Calculator!$D$7*150)),0,1))),1)</f>
        <v>1</v>
      </c>
      <c r="J553" s="250" t="n">
        <f aca="false">IF(Calculator!$E$20="YES",IF(A553&lt;Calculator!$G$20,0,MIN(MIN(MIN(MOD(A553*Calculator!$B$20/(Calculator!$D$7*150),1),1-MOD(A553*Calculator!$B$20/(Calculator!$D$7*150),1)),ABS(MOD(A553*Calculator!$B$20/(Calculator!$D$7*150),1)-0.5)),MIN(MIN(MOD(A553*Calculator!$C$20/(Calculator!$D$7*150),1),1-MOD(A553*Calculator!$C$20/(Calculator!$D$7*150),1)),ABS(MOD(A553*Calculator!$C$20/(Calculator!$D$7*150),1)-0.5)),IF(INT(2*A553*Calculator!$C$20/(Calculator!$D$7*150))&gt;INT(2*A553*Calculator!$B$20/(Calculator!$D$7*150)),0,1))),1)</f>
        <v>1</v>
      </c>
      <c r="K553" s="250" t="n">
        <f aca="false">IF(Calculator!$E$21="YES",IF(A553&lt;Calculator!$G$21,0,MIN(MIN(MIN(MOD(A553*Calculator!$B$21/(Calculator!$D$7*150),1),1-MOD(A553*Calculator!$B$21/(Calculator!$D$7*150),1)),ABS(MOD(A553*Calculator!$B$21/(Calculator!$D$7*150),1)-0.5)),MIN(MIN(MOD(A553*Calculator!$C$21/(Calculator!$D$7*150),1),1-MOD(A553*Calculator!$C$21/(Calculator!$D$7*150),1)),ABS(MOD(A553*Calculator!$C$21/(Calculator!$D$7*150),1)-0.5)),IF(INT(2*A553*Calculator!$C$21/(Calculator!$D$7*150))&gt;INT(2*A553*Calculator!$B$21/(Calculator!$D$7*150)),0,1))),1)</f>
        <v>1</v>
      </c>
      <c r="L553" s="250" t="n">
        <f aca="false">IF(Calculator!$E$22="YES",IF(A553&lt;Calculator!$G$22,0,MIN(MIN(MIN(MOD(A553*Calculator!$B$22/(Calculator!$D$7*150),1),1-MOD(A553*Calculator!$B$22/(Calculator!$D$7*150),1)),ABS(MOD(A553*Calculator!$B$22/(Calculator!$D$7*150),1)-0.5)),MIN(MIN(MOD(A553*Calculator!$C$22/(Calculator!$D$7*150),1),1-MOD(A553*Calculator!$C$22/(Calculator!$D$7*150),1)),ABS(MOD(A553*Calculator!$C$22/(Calculator!$D$7*150),1)-0.5)),IF(INT(2*A553*Calculator!$C$22/(Calculator!$D$7*150))&gt;INT(2*A553*Calculator!$B$22/(Calculator!$D$7*150)),0,1))),1)</f>
        <v>1</v>
      </c>
      <c r="M553" s="250" t="n">
        <f aca="false">MIN(B553:L553)</f>
        <v>0</v>
      </c>
      <c r="N553" s="250" t="n">
        <f aca="false">SUMPRODUCT(($M$7:$M$557&gt;M553)*1)+SUMPRODUCT(($M$7:$M$557=M553)*(ROW($M$7:$M$557)&lt;ROW(M553)))+1</f>
        <v>547</v>
      </c>
      <c r="O553" s="250" t="str">
        <f aca="false">IF(M553&gt;=0.13,"★★★ EXCELLENT",IF(M553&gt;=0.12,"★★  GOOD",IF(M553&gt;=0.07,"★  FAIR",IF(M553&gt;=0.025,"⚠  MARGINAL","✗  AVOID"))))</f>
        <v>✗  AVOID</v>
      </c>
    </row>
    <row r="554" customFormat="false" ht="15" hidden="false" customHeight="true" outlineLevel="0" collapsed="false">
      <c r="A554" s="251" t="n">
        <v>59.7</v>
      </c>
      <c r="B554" s="252" t="n">
        <f aca="false">IF(Calculator!$E$12="YES",IF(A554&lt;Calculator!$G$12,0,MIN(MIN(MIN(MOD(A554*Calculator!$B$12/(Calculator!$D$7*150),1),1-MOD(A554*Calculator!$B$12/(Calculator!$D$7*150),1)),ABS(MOD(A554*Calculator!$B$12/(Calculator!$D$7*150),1)-0.5)),MIN(MIN(MOD(A554*Calculator!$C$12/(Calculator!$D$7*150),1),1-MOD(A554*Calculator!$C$12/(Calculator!$D$7*150),1)),ABS(MOD(A554*Calculator!$C$12/(Calculator!$D$7*150),1)-0.5)),IF(INT(2*A554*Calculator!$C$12/(Calculator!$D$7*150))&gt;INT(2*A554*Calculator!$B$12/(Calculator!$D$7*150)),0,1))),1)</f>
        <v>1</v>
      </c>
      <c r="C554" s="252" t="n">
        <f aca="false">IF(Calculator!$E$13="YES",IF(A554&lt;Calculator!$G$13,0,MIN(MIN(MIN(MOD(A554*Calculator!$B$13/(Calculator!$D$7*150),1),1-MOD(A554*Calculator!$B$13/(Calculator!$D$7*150),1)),ABS(MOD(A554*Calculator!$B$13/(Calculator!$D$7*150),1)-0.5)),MIN(MIN(MOD(A554*Calculator!$C$13/(Calculator!$D$7*150),1),1-MOD(A554*Calculator!$C$13/(Calculator!$D$7*150),1)),ABS(MOD(A554*Calculator!$C$13/(Calculator!$D$7*150),1)-0.5)),IF(INT(2*A554*Calculator!$C$13/(Calculator!$D$7*150))&gt;INT(2*A554*Calculator!$B$13/(Calculator!$D$7*150)),0,1))),1)</f>
        <v>1</v>
      </c>
      <c r="D554" s="252" t="n">
        <f aca="false">IF(Calculator!$E$14="YES",IF(A554&lt;Calculator!$G$14,0,MIN(MIN(MIN(MOD(A554*Calculator!$B$14/(Calculator!$D$7*150),1),1-MOD(A554*Calculator!$B$14/(Calculator!$D$7*150),1)),ABS(MOD(A554*Calculator!$B$14/(Calculator!$D$7*150),1)-0.5)),MIN(MIN(MOD(A554*Calculator!$C$14/(Calculator!$D$7*150),1),1-MOD(A554*Calculator!$C$14/(Calculator!$D$7*150),1)),ABS(MOD(A554*Calculator!$C$14/(Calculator!$D$7*150),1)-0.5)),IF(INT(2*A554*Calculator!$C$14/(Calculator!$D$7*150))&gt;INT(2*A554*Calculator!$B$14/(Calculator!$D$7*150)),0,1))),1)</f>
        <v>1</v>
      </c>
      <c r="E554" s="252" t="n">
        <f aca="false">IF(Calculator!$E$15="YES",IF(A554&lt;Calculator!$G$15,0,MIN(MIN(MIN(MOD(A554*Calculator!$B$15/(Calculator!$D$7*150),1),1-MOD(A554*Calculator!$B$15/(Calculator!$D$7*150),1)),ABS(MOD(A554*Calculator!$B$15/(Calculator!$D$7*150),1)-0.5)),MIN(MIN(MOD(A554*Calculator!$C$15/(Calculator!$D$7*150),1),1-MOD(A554*Calculator!$C$15/(Calculator!$D$7*150),1)),ABS(MOD(A554*Calculator!$C$15/(Calculator!$D$7*150),1)-0.5)),IF(INT(2*A554*Calculator!$C$15/(Calculator!$D$7*150))&gt;INT(2*A554*Calculator!$B$15/(Calculator!$D$7*150)),0,1))),1)</f>
        <v>0</v>
      </c>
      <c r="F554" s="252" t="n">
        <f aca="false">IF(Calculator!$E$16="YES",IF(A554&lt;Calculator!$G$16,0,MIN(MIN(MIN(MOD(A554*Calculator!$B$16/(Calculator!$D$7*150),1),1-MOD(A554*Calculator!$B$16/(Calculator!$D$7*150),1)),ABS(MOD(A554*Calculator!$B$16/(Calculator!$D$7*150),1)-0.5)),MIN(MIN(MOD(A554*Calculator!$C$16/(Calculator!$D$7*150),1),1-MOD(A554*Calculator!$C$16/(Calculator!$D$7*150),1)),ABS(MOD(A554*Calculator!$C$16/(Calculator!$D$7*150),1)-0.5)),IF(INT(2*A554*Calculator!$C$16/(Calculator!$D$7*150))&gt;INT(2*A554*Calculator!$B$16/(Calculator!$D$7*150)),0,1))),1)</f>
        <v>1</v>
      </c>
      <c r="G554" s="252" t="n">
        <f aca="false">IF(Calculator!$E$17="YES",IF(A554&lt;Calculator!$G$17,0,MIN(MIN(MIN(MOD(A554*Calculator!$B$17/(Calculator!$D$7*150),1),1-MOD(A554*Calculator!$B$17/(Calculator!$D$7*150),1)),ABS(MOD(A554*Calculator!$B$17/(Calculator!$D$7*150),1)-0.5)),MIN(MIN(MOD(A554*Calculator!$C$17/(Calculator!$D$7*150),1),1-MOD(A554*Calculator!$C$17/(Calculator!$D$7*150),1)),ABS(MOD(A554*Calculator!$C$17/(Calculator!$D$7*150),1)-0.5)),IF(INT(2*A554*Calculator!$C$17/(Calculator!$D$7*150))&gt;INT(2*A554*Calculator!$B$17/(Calculator!$D$7*150)),0,1))),1)</f>
        <v>0</v>
      </c>
      <c r="H554" s="252" t="n">
        <f aca="false">IF(Calculator!$E$18="YES",IF(A554&lt;Calculator!$G$18,0,MIN(MIN(MIN(MOD(A554*Calculator!$B$18/(Calculator!$D$7*150),1),1-MOD(A554*Calculator!$B$18/(Calculator!$D$7*150),1)),ABS(MOD(A554*Calculator!$B$18/(Calculator!$D$7*150),1)-0.5)),MIN(MIN(MOD(A554*Calculator!$C$18/(Calculator!$D$7*150),1),1-MOD(A554*Calculator!$C$18/(Calculator!$D$7*150),1)),ABS(MOD(A554*Calculator!$C$18/(Calculator!$D$7*150),1)-0.5)),IF(INT(2*A554*Calculator!$C$18/(Calculator!$D$7*150))&gt;INT(2*A554*Calculator!$B$18/(Calculator!$D$7*150)),0,1))),1)</f>
        <v>1</v>
      </c>
      <c r="I554" s="252" t="n">
        <f aca="false">IF(Calculator!$E$19="YES",IF(A554&lt;Calculator!$G$19,0,MIN(MIN(MIN(MOD(A554*Calculator!$B$19/(Calculator!$D$7*150),1),1-MOD(A554*Calculator!$B$19/(Calculator!$D$7*150),1)),ABS(MOD(A554*Calculator!$B$19/(Calculator!$D$7*150),1)-0.5)),MIN(MIN(MOD(A554*Calculator!$C$19/(Calculator!$D$7*150),1),1-MOD(A554*Calculator!$C$19/(Calculator!$D$7*150),1)),ABS(MOD(A554*Calculator!$C$19/(Calculator!$D$7*150),1)-0.5)),IF(INT(2*A554*Calculator!$C$19/(Calculator!$D$7*150))&gt;INT(2*A554*Calculator!$B$19/(Calculator!$D$7*150)),0,1))),1)</f>
        <v>1</v>
      </c>
      <c r="J554" s="252" t="n">
        <f aca="false">IF(Calculator!$E$20="YES",IF(A554&lt;Calculator!$G$20,0,MIN(MIN(MIN(MOD(A554*Calculator!$B$20/(Calculator!$D$7*150),1),1-MOD(A554*Calculator!$B$20/(Calculator!$D$7*150),1)),ABS(MOD(A554*Calculator!$B$20/(Calculator!$D$7*150),1)-0.5)),MIN(MIN(MOD(A554*Calculator!$C$20/(Calculator!$D$7*150),1),1-MOD(A554*Calculator!$C$20/(Calculator!$D$7*150),1)),ABS(MOD(A554*Calculator!$C$20/(Calculator!$D$7*150),1)-0.5)),IF(INT(2*A554*Calculator!$C$20/(Calculator!$D$7*150))&gt;INT(2*A554*Calculator!$B$20/(Calculator!$D$7*150)),0,1))),1)</f>
        <v>1</v>
      </c>
      <c r="K554" s="252" t="n">
        <f aca="false">IF(Calculator!$E$21="YES",IF(A554&lt;Calculator!$G$21,0,MIN(MIN(MIN(MOD(A554*Calculator!$B$21/(Calculator!$D$7*150),1),1-MOD(A554*Calculator!$B$21/(Calculator!$D$7*150),1)),ABS(MOD(A554*Calculator!$B$21/(Calculator!$D$7*150),1)-0.5)),MIN(MIN(MOD(A554*Calculator!$C$21/(Calculator!$D$7*150),1),1-MOD(A554*Calculator!$C$21/(Calculator!$D$7*150),1)),ABS(MOD(A554*Calculator!$C$21/(Calculator!$D$7*150),1)-0.5)),IF(INT(2*A554*Calculator!$C$21/(Calculator!$D$7*150))&gt;INT(2*A554*Calculator!$B$21/(Calculator!$D$7*150)),0,1))),1)</f>
        <v>1</v>
      </c>
      <c r="L554" s="252" t="n">
        <f aca="false">IF(Calculator!$E$22="YES",IF(A554&lt;Calculator!$G$22,0,MIN(MIN(MIN(MOD(A554*Calculator!$B$22/(Calculator!$D$7*150),1),1-MOD(A554*Calculator!$B$22/(Calculator!$D$7*150),1)),ABS(MOD(A554*Calculator!$B$22/(Calculator!$D$7*150),1)-0.5)),MIN(MIN(MOD(A554*Calculator!$C$22/(Calculator!$D$7*150),1),1-MOD(A554*Calculator!$C$22/(Calculator!$D$7*150),1)),ABS(MOD(A554*Calculator!$C$22/(Calculator!$D$7*150),1)-0.5)),IF(INT(2*A554*Calculator!$C$22/(Calculator!$D$7*150))&gt;INT(2*A554*Calculator!$B$22/(Calculator!$D$7*150)),0,1))),1)</f>
        <v>1</v>
      </c>
      <c r="M554" s="252" t="n">
        <f aca="false">MIN(B554:L554)</f>
        <v>0</v>
      </c>
      <c r="N554" s="252" t="n">
        <f aca="false">SUMPRODUCT(($M$7:$M$557&gt;M554)*1)+SUMPRODUCT(($M$7:$M$557=M554)*(ROW($M$7:$M$557)&lt;ROW(M554)))+1</f>
        <v>548</v>
      </c>
      <c r="O554" s="252" t="str">
        <f aca="false">IF(M554&gt;=0.13,"★★★ EXCELLENT",IF(M554&gt;=0.12,"★★  GOOD",IF(M554&gt;=0.07,"★  FAIR",IF(M554&gt;=0.025,"⚠  MARGINAL","✗  AVOID"))))</f>
        <v>✗  AVOID</v>
      </c>
    </row>
    <row r="555" customFormat="false" ht="15" hidden="false" customHeight="true" outlineLevel="0" collapsed="false">
      <c r="A555" s="249" t="n">
        <v>59.8</v>
      </c>
      <c r="B555" s="250" t="n">
        <f aca="false">IF(Calculator!$E$12="YES",IF(A555&lt;Calculator!$G$12,0,MIN(MIN(MIN(MOD(A555*Calculator!$B$12/(Calculator!$D$7*150),1),1-MOD(A555*Calculator!$B$12/(Calculator!$D$7*150),1)),ABS(MOD(A555*Calculator!$B$12/(Calculator!$D$7*150),1)-0.5)),MIN(MIN(MOD(A555*Calculator!$C$12/(Calculator!$D$7*150),1),1-MOD(A555*Calculator!$C$12/(Calculator!$D$7*150),1)),ABS(MOD(A555*Calculator!$C$12/(Calculator!$D$7*150),1)-0.5)),IF(INT(2*A555*Calculator!$C$12/(Calculator!$D$7*150))&gt;INT(2*A555*Calculator!$B$12/(Calculator!$D$7*150)),0,1))),1)</f>
        <v>1</v>
      </c>
      <c r="C555" s="250" t="n">
        <f aca="false">IF(Calculator!$E$13="YES",IF(A555&lt;Calculator!$G$13,0,MIN(MIN(MIN(MOD(A555*Calculator!$B$13/(Calculator!$D$7*150),1),1-MOD(A555*Calculator!$B$13/(Calculator!$D$7*150),1)),ABS(MOD(A555*Calculator!$B$13/(Calculator!$D$7*150),1)-0.5)),MIN(MIN(MOD(A555*Calculator!$C$13/(Calculator!$D$7*150),1),1-MOD(A555*Calculator!$C$13/(Calculator!$D$7*150),1)),ABS(MOD(A555*Calculator!$C$13/(Calculator!$D$7*150),1)-0.5)),IF(INT(2*A555*Calculator!$C$13/(Calculator!$D$7*150))&gt;INT(2*A555*Calculator!$B$13/(Calculator!$D$7*150)),0,1))),1)</f>
        <v>1</v>
      </c>
      <c r="D555" s="250" t="n">
        <f aca="false">IF(Calculator!$E$14="YES",IF(A555&lt;Calculator!$G$14,0,MIN(MIN(MIN(MOD(A555*Calculator!$B$14/(Calculator!$D$7*150),1),1-MOD(A555*Calculator!$B$14/(Calculator!$D$7*150),1)),ABS(MOD(A555*Calculator!$B$14/(Calculator!$D$7*150),1)-0.5)),MIN(MIN(MOD(A555*Calculator!$C$14/(Calculator!$D$7*150),1),1-MOD(A555*Calculator!$C$14/(Calculator!$D$7*150),1)),ABS(MOD(A555*Calculator!$C$14/(Calculator!$D$7*150),1)-0.5)),IF(INT(2*A555*Calculator!$C$14/(Calculator!$D$7*150))&gt;INT(2*A555*Calculator!$B$14/(Calculator!$D$7*150)),0,1))),1)</f>
        <v>1</v>
      </c>
      <c r="E555" s="250" t="n">
        <f aca="false">IF(Calculator!$E$15="YES",IF(A555&lt;Calculator!$G$15,0,MIN(MIN(MIN(MOD(A555*Calculator!$B$15/(Calculator!$D$7*150),1),1-MOD(A555*Calculator!$B$15/(Calculator!$D$7*150),1)),ABS(MOD(A555*Calculator!$B$15/(Calculator!$D$7*150),1)-0.5)),MIN(MIN(MOD(A555*Calculator!$C$15/(Calculator!$D$7*150),1),1-MOD(A555*Calculator!$C$15/(Calculator!$D$7*150),1)),ABS(MOD(A555*Calculator!$C$15/(Calculator!$D$7*150),1)-0.5)),IF(INT(2*A555*Calculator!$C$15/(Calculator!$D$7*150))&gt;INT(2*A555*Calculator!$B$15/(Calculator!$D$7*150)),0,1))),1)</f>
        <v>0</v>
      </c>
      <c r="F555" s="250" t="n">
        <f aca="false">IF(Calculator!$E$16="YES",IF(A555&lt;Calculator!$G$16,0,MIN(MIN(MIN(MOD(A555*Calculator!$B$16/(Calculator!$D$7*150),1),1-MOD(A555*Calculator!$B$16/(Calculator!$D$7*150),1)),ABS(MOD(A555*Calculator!$B$16/(Calculator!$D$7*150),1)-0.5)),MIN(MIN(MOD(A555*Calculator!$C$16/(Calculator!$D$7*150),1),1-MOD(A555*Calculator!$C$16/(Calculator!$D$7*150),1)),ABS(MOD(A555*Calculator!$C$16/(Calculator!$D$7*150),1)-0.5)),IF(INT(2*A555*Calculator!$C$16/(Calculator!$D$7*150))&gt;INT(2*A555*Calculator!$B$16/(Calculator!$D$7*150)),0,1))),1)</f>
        <v>1</v>
      </c>
      <c r="G555" s="250" t="n">
        <f aca="false">IF(Calculator!$E$17="YES",IF(A555&lt;Calculator!$G$17,0,MIN(MIN(MIN(MOD(A555*Calculator!$B$17/(Calculator!$D$7*150),1),1-MOD(A555*Calculator!$B$17/(Calculator!$D$7*150),1)),ABS(MOD(A555*Calculator!$B$17/(Calculator!$D$7*150),1)-0.5)),MIN(MIN(MOD(A555*Calculator!$C$17/(Calculator!$D$7*150),1),1-MOD(A555*Calculator!$C$17/(Calculator!$D$7*150),1)),ABS(MOD(A555*Calculator!$C$17/(Calculator!$D$7*150),1)-0.5)),IF(INT(2*A555*Calculator!$C$17/(Calculator!$D$7*150))&gt;INT(2*A555*Calculator!$B$17/(Calculator!$D$7*150)),0,1))),1)</f>
        <v>0</v>
      </c>
      <c r="H555" s="250" t="n">
        <f aca="false">IF(Calculator!$E$18="YES",IF(A555&lt;Calculator!$G$18,0,MIN(MIN(MIN(MOD(A555*Calculator!$B$18/(Calculator!$D$7*150),1),1-MOD(A555*Calculator!$B$18/(Calculator!$D$7*150),1)),ABS(MOD(A555*Calculator!$B$18/(Calculator!$D$7*150),1)-0.5)),MIN(MIN(MOD(A555*Calculator!$C$18/(Calculator!$D$7*150),1),1-MOD(A555*Calculator!$C$18/(Calculator!$D$7*150),1)),ABS(MOD(A555*Calculator!$C$18/(Calculator!$D$7*150),1)-0.5)),IF(INT(2*A555*Calculator!$C$18/(Calculator!$D$7*150))&gt;INT(2*A555*Calculator!$B$18/(Calculator!$D$7*150)),0,1))),1)</f>
        <v>1</v>
      </c>
      <c r="I555" s="250" t="n">
        <f aca="false">IF(Calculator!$E$19="YES",IF(A555&lt;Calculator!$G$19,0,MIN(MIN(MIN(MOD(A555*Calculator!$B$19/(Calculator!$D$7*150),1),1-MOD(A555*Calculator!$B$19/(Calculator!$D$7*150),1)),ABS(MOD(A555*Calculator!$B$19/(Calculator!$D$7*150),1)-0.5)),MIN(MIN(MOD(A555*Calculator!$C$19/(Calculator!$D$7*150),1),1-MOD(A555*Calculator!$C$19/(Calculator!$D$7*150),1)),ABS(MOD(A555*Calculator!$C$19/(Calculator!$D$7*150),1)-0.5)),IF(INT(2*A555*Calculator!$C$19/(Calculator!$D$7*150))&gt;INT(2*A555*Calculator!$B$19/(Calculator!$D$7*150)),0,1))),1)</f>
        <v>1</v>
      </c>
      <c r="J555" s="250" t="n">
        <f aca="false">IF(Calculator!$E$20="YES",IF(A555&lt;Calculator!$G$20,0,MIN(MIN(MIN(MOD(A555*Calculator!$B$20/(Calculator!$D$7*150),1),1-MOD(A555*Calculator!$B$20/(Calculator!$D$7*150),1)),ABS(MOD(A555*Calculator!$B$20/(Calculator!$D$7*150),1)-0.5)),MIN(MIN(MOD(A555*Calculator!$C$20/(Calculator!$D$7*150),1),1-MOD(A555*Calculator!$C$20/(Calculator!$D$7*150),1)),ABS(MOD(A555*Calculator!$C$20/(Calculator!$D$7*150),1)-0.5)),IF(INT(2*A555*Calculator!$C$20/(Calculator!$D$7*150))&gt;INT(2*A555*Calculator!$B$20/(Calculator!$D$7*150)),0,1))),1)</f>
        <v>1</v>
      </c>
      <c r="K555" s="250" t="n">
        <f aca="false">IF(Calculator!$E$21="YES",IF(A555&lt;Calculator!$G$21,0,MIN(MIN(MIN(MOD(A555*Calculator!$B$21/(Calculator!$D$7*150),1),1-MOD(A555*Calculator!$B$21/(Calculator!$D$7*150),1)),ABS(MOD(A555*Calculator!$B$21/(Calculator!$D$7*150),1)-0.5)),MIN(MIN(MOD(A555*Calculator!$C$21/(Calculator!$D$7*150),1),1-MOD(A555*Calculator!$C$21/(Calculator!$D$7*150),1)),ABS(MOD(A555*Calculator!$C$21/(Calculator!$D$7*150),1)-0.5)),IF(INT(2*A555*Calculator!$C$21/(Calculator!$D$7*150))&gt;INT(2*A555*Calculator!$B$21/(Calculator!$D$7*150)),0,1))),1)</f>
        <v>1</v>
      </c>
      <c r="L555" s="250" t="n">
        <f aca="false">IF(Calculator!$E$22="YES",IF(A555&lt;Calculator!$G$22,0,MIN(MIN(MIN(MOD(A555*Calculator!$B$22/(Calculator!$D$7*150),1),1-MOD(A555*Calculator!$B$22/(Calculator!$D$7*150),1)),ABS(MOD(A555*Calculator!$B$22/(Calculator!$D$7*150),1)-0.5)),MIN(MIN(MOD(A555*Calculator!$C$22/(Calculator!$D$7*150),1),1-MOD(A555*Calculator!$C$22/(Calculator!$D$7*150),1)),ABS(MOD(A555*Calculator!$C$22/(Calculator!$D$7*150),1)-0.5)),IF(INT(2*A555*Calculator!$C$22/(Calculator!$D$7*150))&gt;INT(2*A555*Calculator!$B$22/(Calculator!$D$7*150)),0,1))),1)</f>
        <v>1</v>
      </c>
      <c r="M555" s="250" t="n">
        <f aca="false">MIN(B555:L555)</f>
        <v>0</v>
      </c>
      <c r="N555" s="250" t="n">
        <f aca="false">SUMPRODUCT(($M$7:$M$557&gt;M555)*1)+SUMPRODUCT(($M$7:$M$557=M555)*(ROW($M$7:$M$557)&lt;ROW(M555)))+1</f>
        <v>549</v>
      </c>
      <c r="O555" s="250" t="str">
        <f aca="false">IF(M555&gt;=0.13,"★★★ EXCELLENT",IF(M555&gt;=0.12,"★★  GOOD",IF(M555&gt;=0.07,"★  FAIR",IF(M555&gt;=0.025,"⚠  MARGINAL","✗  AVOID"))))</f>
        <v>✗  AVOID</v>
      </c>
    </row>
    <row r="556" customFormat="false" ht="15" hidden="false" customHeight="true" outlineLevel="0" collapsed="false">
      <c r="A556" s="251" t="n">
        <v>59.9</v>
      </c>
      <c r="B556" s="252" t="n">
        <f aca="false">IF(Calculator!$E$12="YES",IF(A556&lt;Calculator!$G$12,0,MIN(MIN(MIN(MOD(A556*Calculator!$B$12/(Calculator!$D$7*150),1),1-MOD(A556*Calculator!$B$12/(Calculator!$D$7*150),1)),ABS(MOD(A556*Calculator!$B$12/(Calculator!$D$7*150),1)-0.5)),MIN(MIN(MOD(A556*Calculator!$C$12/(Calculator!$D$7*150),1),1-MOD(A556*Calculator!$C$12/(Calculator!$D$7*150),1)),ABS(MOD(A556*Calculator!$C$12/(Calculator!$D$7*150),1)-0.5)),IF(INT(2*A556*Calculator!$C$12/(Calculator!$D$7*150))&gt;INT(2*A556*Calculator!$B$12/(Calculator!$D$7*150)),0,1))),1)</f>
        <v>1</v>
      </c>
      <c r="C556" s="252" t="n">
        <f aca="false">IF(Calculator!$E$13="YES",IF(A556&lt;Calculator!$G$13,0,MIN(MIN(MIN(MOD(A556*Calculator!$B$13/(Calculator!$D$7*150),1),1-MOD(A556*Calculator!$B$13/(Calculator!$D$7*150),1)),ABS(MOD(A556*Calculator!$B$13/(Calculator!$D$7*150),1)-0.5)),MIN(MIN(MOD(A556*Calculator!$C$13/(Calculator!$D$7*150),1),1-MOD(A556*Calculator!$C$13/(Calculator!$D$7*150),1)),ABS(MOD(A556*Calculator!$C$13/(Calculator!$D$7*150),1)-0.5)),IF(INT(2*A556*Calculator!$C$13/(Calculator!$D$7*150))&gt;INT(2*A556*Calculator!$B$13/(Calculator!$D$7*150)),0,1))),1)</f>
        <v>1</v>
      </c>
      <c r="D556" s="252" t="n">
        <f aca="false">IF(Calculator!$E$14="YES",IF(A556&lt;Calculator!$G$14,0,MIN(MIN(MIN(MOD(A556*Calculator!$B$14/(Calculator!$D$7*150),1),1-MOD(A556*Calculator!$B$14/(Calculator!$D$7*150),1)),ABS(MOD(A556*Calculator!$B$14/(Calculator!$D$7*150),1)-0.5)),MIN(MIN(MOD(A556*Calculator!$C$14/(Calculator!$D$7*150),1),1-MOD(A556*Calculator!$C$14/(Calculator!$D$7*150),1)),ABS(MOD(A556*Calculator!$C$14/(Calculator!$D$7*150),1)-0.5)),IF(INT(2*A556*Calculator!$C$14/(Calculator!$D$7*150))&gt;INT(2*A556*Calculator!$B$14/(Calculator!$D$7*150)),0,1))),1)</f>
        <v>1</v>
      </c>
      <c r="E556" s="252" t="n">
        <f aca="false">IF(Calculator!$E$15="YES",IF(A556&lt;Calculator!$G$15,0,MIN(MIN(MIN(MOD(A556*Calculator!$B$15/(Calculator!$D$7*150),1),1-MOD(A556*Calculator!$B$15/(Calculator!$D$7*150),1)),ABS(MOD(A556*Calculator!$B$15/(Calculator!$D$7*150),1)-0.5)),MIN(MIN(MOD(A556*Calculator!$C$15/(Calculator!$D$7*150),1),1-MOD(A556*Calculator!$C$15/(Calculator!$D$7*150),1)),ABS(MOD(A556*Calculator!$C$15/(Calculator!$D$7*150),1)-0.5)),IF(INT(2*A556*Calculator!$C$15/(Calculator!$D$7*150))&gt;INT(2*A556*Calculator!$B$15/(Calculator!$D$7*150)),0,1))),1)</f>
        <v>0</v>
      </c>
      <c r="F556" s="252" t="n">
        <f aca="false">IF(Calculator!$E$16="YES",IF(A556&lt;Calculator!$G$16,0,MIN(MIN(MIN(MOD(A556*Calculator!$B$16/(Calculator!$D$7*150),1),1-MOD(A556*Calculator!$B$16/(Calculator!$D$7*150),1)),ABS(MOD(A556*Calculator!$B$16/(Calculator!$D$7*150),1)-0.5)),MIN(MIN(MOD(A556*Calculator!$C$16/(Calculator!$D$7*150),1),1-MOD(A556*Calculator!$C$16/(Calculator!$D$7*150),1)),ABS(MOD(A556*Calculator!$C$16/(Calculator!$D$7*150),1)-0.5)),IF(INT(2*A556*Calculator!$C$16/(Calculator!$D$7*150))&gt;INT(2*A556*Calculator!$B$16/(Calculator!$D$7*150)),0,1))),1)</f>
        <v>1</v>
      </c>
      <c r="G556" s="252" t="n">
        <f aca="false">IF(Calculator!$E$17="YES",IF(A556&lt;Calculator!$G$17,0,MIN(MIN(MIN(MOD(A556*Calculator!$B$17/(Calculator!$D$7*150),1),1-MOD(A556*Calculator!$B$17/(Calculator!$D$7*150),1)),ABS(MOD(A556*Calculator!$B$17/(Calculator!$D$7*150),1)-0.5)),MIN(MIN(MOD(A556*Calculator!$C$17/(Calculator!$D$7*150),1),1-MOD(A556*Calculator!$C$17/(Calculator!$D$7*150),1)),ABS(MOD(A556*Calculator!$C$17/(Calculator!$D$7*150),1)-0.5)),IF(INT(2*A556*Calculator!$C$17/(Calculator!$D$7*150))&gt;INT(2*A556*Calculator!$B$17/(Calculator!$D$7*150)),0,1))),1)</f>
        <v>0</v>
      </c>
      <c r="H556" s="252" t="n">
        <f aca="false">IF(Calculator!$E$18="YES",IF(A556&lt;Calculator!$G$18,0,MIN(MIN(MIN(MOD(A556*Calculator!$B$18/(Calculator!$D$7*150),1),1-MOD(A556*Calculator!$B$18/(Calculator!$D$7*150),1)),ABS(MOD(A556*Calculator!$B$18/(Calculator!$D$7*150),1)-0.5)),MIN(MIN(MOD(A556*Calculator!$C$18/(Calculator!$D$7*150),1),1-MOD(A556*Calculator!$C$18/(Calculator!$D$7*150),1)),ABS(MOD(A556*Calculator!$C$18/(Calculator!$D$7*150),1)-0.5)),IF(INT(2*A556*Calculator!$C$18/(Calculator!$D$7*150))&gt;INT(2*A556*Calculator!$B$18/(Calculator!$D$7*150)),0,1))),1)</f>
        <v>1</v>
      </c>
      <c r="I556" s="252" t="n">
        <f aca="false">IF(Calculator!$E$19="YES",IF(A556&lt;Calculator!$G$19,0,MIN(MIN(MIN(MOD(A556*Calculator!$B$19/(Calculator!$D$7*150),1),1-MOD(A556*Calculator!$B$19/(Calculator!$D$7*150),1)),ABS(MOD(A556*Calculator!$B$19/(Calculator!$D$7*150),1)-0.5)),MIN(MIN(MOD(A556*Calculator!$C$19/(Calculator!$D$7*150),1),1-MOD(A556*Calculator!$C$19/(Calculator!$D$7*150),1)),ABS(MOD(A556*Calculator!$C$19/(Calculator!$D$7*150),1)-0.5)),IF(INT(2*A556*Calculator!$C$19/(Calculator!$D$7*150))&gt;INT(2*A556*Calculator!$B$19/(Calculator!$D$7*150)),0,1))),1)</f>
        <v>1</v>
      </c>
      <c r="J556" s="252" t="n">
        <f aca="false">IF(Calculator!$E$20="YES",IF(A556&lt;Calculator!$G$20,0,MIN(MIN(MIN(MOD(A556*Calculator!$B$20/(Calculator!$D$7*150),1),1-MOD(A556*Calculator!$B$20/(Calculator!$D$7*150),1)),ABS(MOD(A556*Calculator!$B$20/(Calculator!$D$7*150),1)-0.5)),MIN(MIN(MOD(A556*Calculator!$C$20/(Calculator!$D$7*150),1),1-MOD(A556*Calculator!$C$20/(Calculator!$D$7*150),1)),ABS(MOD(A556*Calculator!$C$20/(Calculator!$D$7*150),1)-0.5)),IF(INT(2*A556*Calculator!$C$20/(Calculator!$D$7*150))&gt;INT(2*A556*Calculator!$B$20/(Calculator!$D$7*150)),0,1))),1)</f>
        <v>1</v>
      </c>
      <c r="K556" s="252" t="n">
        <f aca="false">IF(Calculator!$E$21="YES",IF(A556&lt;Calculator!$G$21,0,MIN(MIN(MIN(MOD(A556*Calculator!$B$21/(Calculator!$D$7*150),1),1-MOD(A556*Calculator!$B$21/(Calculator!$D$7*150),1)),ABS(MOD(A556*Calculator!$B$21/(Calculator!$D$7*150),1)-0.5)),MIN(MIN(MOD(A556*Calculator!$C$21/(Calculator!$D$7*150),1),1-MOD(A556*Calculator!$C$21/(Calculator!$D$7*150),1)),ABS(MOD(A556*Calculator!$C$21/(Calculator!$D$7*150),1)-0.5)),IF(INT(2*A556*Calculator!$C$21/(Calculator!$D$7*150))&gt;INT(2*A556*Calculator!$B$21/(Calculator!$D$7*150)),0,1))),1)</f>
        <v>1</v>
      </c>
      <c r="L556" s="252" t="n">
        <f aca="false">IF(Calculator!$E$22="YES",IF(A556&lt;Calculator!$G$22,0,MIN(MIN(MIN(MOD(A556*Calculator!$B$22/(Calculator!$D$7*150),1),1-MOD(A556*Calculator!$B$22/(Calculator!$D$7*150),1)),ABS(MOD(A556*Calculator!$B$22/(Calculator!$D$7*150),1)-0.5)),MIN(MIN(MOD(A556*Calculator!$C$22/(Calculator!$D$7*150),1),1-MOD(A556*Calculator!$C$22/(Calculator!$D$7*150),1)),ABS(MOD(A556*Calculator!$C$22/(Calculator!$D$7*150),1)-0.5)),IF(INT(2*A556*Calculator!$C$22/(Calculator!$D$7*150))&gt;INT(2*A556*Calculator!$B$22/(Calculator!$D$7*150)),0,1))),1)</f>
        <v>1</v>
      </c>
      <c r="M556" s="252" t="n">
        <f aca="false">MIN(B556:L556)</f>
        <v>0</v>
      </c>
      <c r="N556" s="252" t="n">
        <f aca="false">SUMPRODUCT(($M$7:$M$557&gt;M556)*1)+SUMPRODUCT(($M$7:$M$557=M556)*(ROW($M$7:$M$557)&lt;ROW(M556)))+1</f>
        <v>550</v>
      </c>
      <c r="O556" s="252" t="str">
        <f aca="false">IF(M556&gt;=0.13,"★★★ EXCELLENT",IF(M556&gt;=0.12,"★★  GOOD",IF(M556&gt;=0.07,"★  FAIR",IF(M556&gt;=0.025,"⚠  MARGINAL","✗  AVOID"))))</f>
        <v>✗  AVOID</v>
      </c>
    </row>
    <row r="557" customFormat="false" ht="15" hidden="false" customHeight="true" outlineLevel="0" collapsed="false">
      <c r="A557" s="249" t="n">
        <v>60</v>
      </c>
      <c r="B557" s="250" t="n">
        <f aca="false">IF(Calculator!$E$12="YES",IF(A557&lt;Calculator!$G$12,0,MIN(MIN(MIN(MOD(A557*Calculator!$B$12/(Calculator!$D$7*150),1),1-MOD(A557*Calculator!$B$12/(Calculator!$D$7*150),1)),ABS(MOD(A557*Calculator!$B$12/(Calculator!$D$7*150),1)-0.5)),MIN(MIN(MOD(A557*Calculator!$C$12/(Calculator!$D$7*150),1),1-MOD(A557*Calculator!$C$12/(Calculator!$D$7*150),1)),ABS(MOD(A557*Calculator!$C$12/(Calculator!$D$7*150),1)-0.5)),IF(INT(2*A557*Calculator!$C$12/(Calculator!$D$7*150))&gt;INT(2*A557*Calculator!$B$12/(Calculator!$D$7*150)),0,1))),1)</f>
        <v>1</v>
      </c>
      <c r="C557" s="250" t="n">
        <f aca="false">IF(Calculator!$E$13="YES",IF(A557&lt;Calculator!$G$13,0,MIN(MIN(MIN(MOD(A557*Calculator!$B$13/(Calculator!$D$7*150),1),1-MOD(A557*Calculator!$B$13/(Calculator!$D$7*150),1)),ABS(MOD(A557*Calculator!$B$13/(Calculator!$D$7*150),1)-0.5)),MIN(MIN(MOD(A557*Calculator!$C$13/(Calculator!$D$7*150),1),1-MOD(A557*Calculator!$C$13/(Calculator!$D$7*150),1)),ABS(MOD(A557*Calculator!$C$13/(Calculator!$D$7*150),1)-0.5)),IF(INT(2*A557*Calculator!$C$13/(Calculator!$D$7*150))&gt;INT(2*A557*Calculator!$B$13/(Calculator!$D$7*150)),0,1))),1)</f>
        <v>1</v>
      </c>
      <c r="D557" s="250" t="n">
        <f aca="false">IF(Calculator!$E$14="YES",IF(A557&lt;Calculator!$G$14,0,MIN(MIN(MIN(MOD(A557*Calculator!$B$14/(Calculator!$D$7*150),1),1-MOD(A557*Calculator!$B$14/(Calculator!$D$7*150),1)),ABS(MOD(A557*Calculator!$B$14/(Calculator!$D$7*150),1)-0.5)),MIN(MIN(MOD(A557*Calculator!$C$14/(Calculator!$D$7*150),1),1-MOD(A557*Calculator!$C$14/(Calculator!$D$7*150),1)),ABS(MOD(A557*Calculator!$C$14/(Calculator!$D$7*150),1)-0.5)),IF(INT(2*A557*Calculator!$C$14/(Calculator!$D$7*150))&gt;INT(2*A557*Calculator!$B$14/(Calculator!$D$7*150)),0,1))),1)</f>
        <v>1</v>
      </c>
      <c r="E557" s="250" t="n">
        <f aca="false">IF(Calculator!$E$15="YES",IF(A557&lt;Calculator!$G$15,0,MIN(MIN(MIN(MOD(A557*Calculator!$B$15/(Calculator!$D$7*150),1),1-MOD(A557*Calculator!$B$15/(Calculator!$D$7*150),1)),ABS(MOD(A557*Calculator!$B$15/(Calculator!$D$7*150),1)-0.5)),MIN(MIN(MOD(A557*Calculator!$C$15/(Calculator!$D$7*150),1),1-MOD(A557*Calculator!$C$15/(Calculator!$D$7*150),1)),ABS(MOD(A557*Calculator!$C$15/(Calculator!$D$7*150),1)-0.5)),IF(INT(2*A557*Calculator!$C$15/(Calculator!$D$7*150))&gt;INT(2*A557*Calculator!$B$15/(Calculator!$D$7*150)),0,1))),1)</f>
        <v>0</v>
      </c>
      <c r="F557" s="250" t="n">
        <f aca="false">IF(Calculator!$E$16="YES",IF(A557&lt;Calculator!$G$16,0,MIN(MIN(MIN(MOD(A557*Calculator!$B$16/(Calculator!$D$7*150),1),1-MOD(A557*Calculator!$B$16/(Calculator!$D$7*150),1)),ABS(MOD(A557*Calculator!$B$16/(Calculator!$D$7*150),1)-0.5)),MIN(MIN(MOD(A557*Calculator!$C$16/(Calculator!$D$7*150),1),1-MOD(A557*Calculator!$C$16/(Calculator!$D$7*150),1)),ABS(MOD(A557*Calculator!$C$16/(Calculator!$D$7*150),1)-0.5)),IF(INT(2*A557*Calculator!$C$16/(Calculator!$D$7*150))&gt;INT(2*A557*Calculator!$B$16/(Calculator!$D$7*150)),0,1))),1)</f>
        <v>1</v>
      </c>
      <c r="G557" s="250" t="n">
        <f aca="false">IF(Calculator!$E$17="YES",IF(A557&lt;Calculator!$G$17,0,MIN(MIN(MIN(MOD(A557*Calculator!$B$17/(Calculator!$D$7*150),1),1-MOD(A557*Calculator!$B$17/(Calculator!$D$7*150),1)),ABS(MOD(A557*Calculator!$B$17/(Calculator!$D$7*150),1)-0.5)),MIN(MIN(MOD(A557*Calculator!$C$17/(Calculator!$D$7*150),1),1-MOD(A557*Calculator!$C$17/(Calculator!$D$7*150),1)),ABS(MOD(A557*Calculator!$C$17/(Calculator!$D$7*150),1)-0.5)),IF(INT(2*A557*Calculator!$C$17/(Calculator!$D$7*150))&gt;INT(2*A557*Calculator!$B$17/(Calculator!$D$7*150)),0,1))),1)</f>
        <v>0</v>
      </c>
      <c r="H557" s="250" t="n">
        <f aca="false">IF(Calculator!$E$18="YES",IF(A557&lt;Calculator!$G$18,0,MIN(MIN(MIN(MOD(A557*Calculator!$B$18/(Calculator!$D$7*150),1),1-MOD(A557*Calculator!$B$18/(Calculator!$D$7*150),1)),ABS(MOD(A557*Calculator!$B$18/(Calculator!$D$7*150),1)-0.5)),MIN(MIN(MOD(A557*Calculator!$C$18/(Calculator!$D$7*150),1),1-MOD(A557*Calculator!$C$18/(Calculator!$D$7*150),1)),ABS(MOD(A557*Calculator!$C$18/(Calculator!$D$7*150),1)-0.5)),IF(INT(2*A557*Calculator!$C$18/(Calculator!$D$7*150))&gt;INT(2*A557*Calculator!$B$18/(Calculator!$D$7*150)),0,1))),1)</f>
        <v>1</v>
      </c>
      <c r="I557" s="250" t="n">
        <f aca="false">IF(Calculator!$E$19="YES",IF(A557&lt;Calculator!$G$19,0,MIN(MIN(MIN(MOD(A557*Calculator!$B$19/(Calculator!$D$7*150),1),1-MOD(A557*Calculator!$B$19/(Calculator!$D$7*150),1)),ABS(MOD(A557*Calculator!$B$19/(Calculator!$D$7*150),1)-0.5)),MIN(MIN(MOD(A557*Calculator!$C$19/(Calculator!$D$7*150),1),1-MOD(A557*Calculator!$C$19/(Calculator!$D$7*150),1)),ABS(MOD(A557*Calculator!$C$19/(Calculator!$D$7*150),1)-0.5)),IF(INT(2*A557*Calculator!$C$19/(Calculator!$D$7*150))&gt;INT(2*A557*Calculator!$B$19/(Calculator!$D$7*150)),0,1))),1)</f>
        <v>1</v>
      </c>
      <c r="J557" s="250" t="n">
        <f aca="false">IF(Calculator!$E$20="YES",IF(A557&lt;Calculator!$G$20,0,MIN(MIN(MIN(MOD(A557*Calculator!$B$20/(Calculator!$D$7*150),1),1-MOD(A557*Calculator!$B$20/(Calculator!$D$7*150),1)),ABS(MOD(A557*Calculator!$B$20/(Calculator!$D$7*150),1)-0.5)),MIN(MIN(MOD(A557*Calculator!$C$20/(Calculator!$D$7*150),1),1-MOD(A557*Calculator!$C$20/(Calculator!$D$7*150),1)),ABS(MOD(A557*Calculator!$C$20/(Calculator!$D$7*150),1)-0.5)),IF(INT(2*A557*Calculator!$C$20/(Calculator!$D$7*150))&gt;INT(2*A557*Calculator!$B$20/(Calculator!$D$7*150)),0,1))),1)</f>
        <v>1</v>
      </c>
      <c r="K557" s="250" t="n">
        <f aca="false">IF(Calculator!$E$21="YES",IF(A557&lt;Calculator!$G$21,0,MIN(MIN(MIN(MOD(A557*Calculator!$B$21/(Calculator!$D$7*150),1),1-MOD(A557*Calculator!$B$21/(Calculator!$D$7*150),1)),ABS(MOD(A557*Calculator!$B$21/(Calculator!$D$7*150),1)-0.5)),MIN(MIN(MOD(A557*Calculator!$C$21/(Calculator!$D$7*150),1),1-MOD(A557*Calculator!$C$21/(Calculator!$D$7*150),1)),ABS(MOD(A557*Calculator!$C$21/(Calculator!$D$7*150),1)-0.5)),IF(INT(2*A557*Calculator!$C$21/(Calculator!$D$7*150))&gt;INT(2*A557*Calculator!$B$21/(Calculator!$D$7*150)),0,1))),1)</f>
        <v>1</v>
      </c>
      <c r="L557" s="250" t="n">
        <f aca="false">IF(Calculator!$E$22="YES",IF(A557&lt;Calculator!$G$22,0,MIN(MIN(MIN(MOD(A557*Calculator!$B$22/(Calculator!$D$7*150),1),1-MOD(A557*Calculator!$B$22/(Calculator!$D$7*150),1)),ABS(MOD(A557*Calculator!$B$22/(Calculator!$D$7*150),1)-0.5)),MIN(MIN(MOD(A557*Calculator!$C$22/(Calculator!$D$7*150),1),1-MOD(A557*Calculator!$C$22/(Calculator!$D$7*150),1)),ABS(MOD(A557*Calculator!$C$22/(Calculator!$D$7*150),1)-0.5)),IF(INT(2*A557*Calculator!$C$22/(Calculator!$D$7*150))&gt;INT(2*A557*Calculator!$B$22/(Calculator!$D$7*150)),0,1))),1)</f>
        <v>1</v>
      </c>
      <c r="M557" s="250" t="n">
        <f aca="false">MIN(B557:L557)</f>
        <v>0</v>
      </c>
      <c r="N557" s="250" t="n">
        <f aca="false">SUMPRODUCT(($M$7:$M$557&gt;M557)*1)+SUMPRODUCT(($M$7:$M$557=M557)*(ROW($M$7:$M$557)&lt;ROW(M557)))+1</f>
        <v>551</v>
      </c>
      <c r="O557" s="250" t="str">
        <f aca="false">IF(M557&gt;=0.13,"★★★ EXCELLENT",IF(M557&gt;=0.12,"★★  GOOD",IF(M557&gt;=0.07,"★  FAIR",IF(M557&gt;=0.025,"⚠  MARGINAL","✗  AVOID"))))</f>
        <v>✗  AVOID</v>
      </c>
    </row>
  </sheetData>
  <mergeCells count="4">
    <mergeCell ref="A1:O1"/>
    <mergeCell ref="A2:H2"/>
    <mergeCell ref="A4:O4"/>
    <mergeCell ref="A5:O5"/>
  </mergeCells>
  <conditionalFormatting sqref="M7:M557">
    <cfRule type="colorScale" priority="2">
      <colorScale>
        <cfvo type="num" val="0"/>
        <cfvo type="num" val="0.25"/>
        <cfvo type="num" val="0.5"/>
        <color rgb="FFFF4444"/>
        <color rgb="FFFFDD44"/>
        <color rgb="FF00B050"/>
      </colorScale>
    </cfRule>
  </conditionalFormatting>
  <conditionalFormatting sqref="A7:O557">
    <cfRule type="expression" priority="3" aboveAverage="0" equalAverage="0" bottom="0" percent="0" rank="0" text="" dxfId="6">
      <formula>$M7&gt;=0.38</formula>
    </cfRule>
    <cfRule type="expression" priority="4" aboveAverage="0" equalAverage="0" bottom="0" percent="0" rank="0" text="" dxfId="7">
      <formula>$M7&lt;=0.08</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A6A6"/>
    <pageSetUpPr fitToPage="false"/>
  </sheetPr>
  <dimension ref="A1:IK116"/>
  <sheetViews>
    <sheetView showFormulas="false" showGridLines="false" showRowColHeaders="true" showZeros="true" rightToLeft="false" tabSelected="false" showOutlineSymbols="true" defaultGridColor="true" view="normal" topLeftCell="A91" colorId="64" zoomScale="200" zoomScaleNormal="200" zoomScalePageLayoutView="100" workbookViewId="0">
      <selection pane="topLeft" activeCell="N110" activeCellId="0" sqref="N110"/>
    </sheetView>
  </sheetViews>
  <sheetFormatPr defaultColWidth="13.21875" defaultRowHeight="15" customHeight="false" zeroHeight="false" outlineLevelRow="0" outlineLevelCol="0"/>
  <cols>
    <col collapsed="false" customWidth="false" hidden="false" outlineLevel="0" max="16384" min="1" style="253" width="13.22"/>
  </cols>
  <sheetData>
    <row r="1" customFormat="false" ht="15" hidden="false" customHeight="true" outlineLevel="0" collapsed="false">
      <c r="A1" s="254" t="s">
        <v>464</v>
      </c>
      <c r="B1" s="254"/>
      <c r="C1" s="254"/>
      <c r="D1" s="254"/>
      <c r="E1" s="254"/>
      <c r="F1" s="254"/>
      <c r="G1" s="254"/>
      <c r="H1" s="254"/>
      <c r="I1" s="254"/>
      <c r="J1" s="254"/>
      <c r="K1" s="254"/>
      <c r="L1" s="254"/>
      <c r="M1" s="254"/>
      <c r="N1" s="254"/>
      <c r="O1" s="254"/>
      <c r="P1" s="254"/>
      <c r="Q1" s="254"/>
      <c r="R1" s="254"/>
      <c r="S1" s="254"/>
      <c r="T1" s="254"/>
      <c r="U1" s="254"/>
      <c r="V1" s="254"/>
      <c r="W1" s="254"/>
      <c r="X1" s="254"/>
      <c r="Y1" s="254"/>
      <c r="Z1" s="254"/>
      <c r="AA1" s="254"/>
      <c r="AB1" s="254"/>
      <c r="AC1" s="254"/>
      <c r="AD1" s="254"/>
      <c r="AE1" s="254"/>
      <c r="AF1" s="254"/>
      <c r="AG1" s="254"/>
      <c r="AH1" s="254"/>
      <c r="AI1" s="254"/>
      <c r="AJ1" s="254"/>
      <c r="AK1" s="254"/>
      <c r="AL1" s="254"/>
      <c r="AM1" s="254"/>
      <c r="AN1" s="254"/>
      <c r="AO1" s="254"/>
      <c r="AP1" s="254"/>
      <c r="AQ1" s="254"/>
      <c r="AR1" s="254"/>
      <c r="AS1" s="254"/>
      <c r="AT1" s="254"/>
      <c r="AU1" s="254"/>
      <c r="AV1" s="254"/>
      <c r="AW1" s="254"/>
      <c r="AX1" s="254"/>
      <c r="AY1" s="254"/>
      <c r="AZ1" s="254"/>
      <c r="BA1" s="254"/>
      <c r="BB1" s="254"/>
      <c r="BC1" s="254"/>
      <c r="BD1" s="254"/>
      <c r="BE1" s="254"/>
      <c r="BF1" s="254"/>
      <c r="BG1" s="254"/>
      <c r="BH1" s="254"/>
      <c r="BI1" s="254"/>
      <c r="BJ1" s="254"/>
      <c r="BK1" s="254"/>
    </row>
    <row r="2" customFormat="false" ht="15" hidden="false" customHeight="true" outlineLevel="0" collapsed="false">
      <c r="A2" s="255" t="s">
        <v>66</v>
      </c>
      <c r="B2" s="255"/>
      <c r="C2" s="255"/>
      <c r="D2" s="255"/>
      <c r="E2" s="255"/>
      <c r="F2" s="255"/>
      <c r="G2" s="255"/>
      <c r="H2" s="255"/>
      <c r="I2" s="256"/>
      <c r="J2" s="256"/>
      <c r="K2" s="256"/>
      <c r="L2" s="256"/>
      <c r="M2" s="256"/>
      <c r="N2" s="256"/>
      <c r="O2" s="256"/>
      <c r="P2" s="256"/>
      <c r="Q2" s="256"/>
      <c r="R2" s="256"/>
      <c r="S2" s="256"/>
      <c r="T2" s="256"/>
      <c r="U2" s="256"/>
      <c r="V2" s="256"/>
      <c r="W2" s="256"/>
      <c r="X2" s="256"/>
      <c r="Y2" s="256"/>
      <c r="Z2" s="256"/>
      <c r="AA2" s="256"/>
      <c r="AB2" s="256"/>
      <c r="AC2" s="256"/>
      <c r="AD2" s="256"/>
      <c r="AE2" s="256"/>
      <c r="AF2" s="256"/>
      <c r="AG2" s="256"/>
      <c r="AH2" s="256"/>
      <c r="AI2" s="256"/>
      <c r="AJ2" s="256"/>
      <c r="AK2" s="256"/>
      <c r="AL2" s="256"/>
      <c r="AM2" s="256"/>
      <c r="AN2" s="256"/>
      <c r="AO2" s="256"/>
      <c r="AP2" s="256"/>
      <c r="AQ2" s="256"/>
      <c r="AR2" s="256"/>
      <c r="AS2" s="256"/>
      <c r="AT2" s="256"/>
      <c r="AU2" s="256"/>
      <c r="AV2" s="256"/>
      <c r="AW2" s="256"/>
      <c r="AX2" s="256"/>
      <c r="AY2" s="256"/>
      <c r="AZ2" s="256"/>
      <c r="BA2" s="256"/>
      <c r="BB2" s="256"/>
      <c r="BC2" s="256"/>
      <c r="BD2" s="256"/>
      <c r="BE2" s="256"/>
      <c r="BF2" s="256"/>
      <c r="BG2" s="256"/>
      <c r="BH2" s="256"/>
      <c r="BI2" s="256"/>
      <c r="BJ2" s="256"/>
      <c r="BK2" s="256"/>
    </row>
    <row r="3" customFormat="false" ht="15" hidden="false" customHeight="true" outlineLevel="0" collapsed="false">
      <c r="A3" s="256"/>
      <c r="B3" s="256"/>
      <c r="C3" s="256"/>
      <c r="D3" s="256"/>
      <c r="E3" s="256"/>
      <c r="F3" s="256"/>
      <c r="G3" s="256"/>
      <c r="H3" s="256"/>
      <c r="I3" s="256"/>
      <c r="J3" s="256"/>
      <c r="K3" s="256"/>
      <c r="L3" s="256"/>
      <c r="M3" s="256"/>
      <c r="N3" s="256"/>
      <c r="O3" s="256"/>
      <c r="P3" s="256"/>
      <c r="Q3" s="256"/>
      <c r="R3" s="256"/>
      <c r="S3" s="256"/>
      <c r="T3" s="256"/>
      <c r="U3" s="256"/>
      <c r="V3" s="256"/>
      <c r="W3" s="256"/>
      <c r="X3" s="256"/>
      <c r="Y3" s="256"/>
      <c r="Z3" s="256"/>
      <c r="AA3" s="256"/>
      <c r="AB3" s="256"/>
      <c r="AC3" s="256"/>
      <c r="AD3" s="256"/>
      <c r="AE3" s="256"/>
      <c r="AF3" s="256"/>
      <c r="AG3" s="256"/>
      <c r="AH3" s="256"/>
      <c r="AI3" s="256"/>
      <c r="AJ3" s="256"/>
      <c r="AK3" s="256"/>
      <c r="AL3" s="256"/>
      <c r="AM3" s="256"/>
      <c r="AN3" s="256"/>
      <c r="AO3" s="256"/>
      <c r="AP3" s="256"/>
      <c r="AQ3" s="256"/>
      <c r="AR3" s="256"/>
      <c r="AS3" s="256"/>
      <c r="AT3" s="256"/>
      <c r="AU3" s="256"/>
      <c r="AV3" s="256"/>
      <c r="AW3" s="256"/>
      <c r="AX3" s="256"/>
      <c r="AY3" s="256"/>
      <c r="AZ3" s="256"/>
      <c r="BA3" s="256"/>
      <c r="BB3" s="256"/>
      <c r="BC3" s="256"/>
      <c r="BD3" s="256"/>
      <c r="BE3" s="256"/>
      <c r="BF3" s="256"/>
      <c r="BG3" s="256"/>
      <c r="BH3" s="256"/>
      <c r="BI3" s="256"/>
      <c r="BJ3" s="256"/>
      <c r="BK3" s="256"/>
    </row>
    <row r="4" customFormat="false" ht="44.25" hidden="false" customHeight="true" outlineLevel="0" collapsed="false">
      <c r="A4" s="257" t="s">
        <v>465</v>
      </c>
      <c r="B4" s="258"/>
      <c r="C4" s="258"/>
      <c r="D4" s="258"/>
      <c r="E4" s="258"/>
      <c r="F4" s="258"/>
      <c r="G4" s="258"/>
      <c r="H4" s="258"/>
      <c r="I4" s="258"/>
      <c r="J4" s="258"/>
      <c r="K4" s="258"/>
      <c r="L4" s="258"/>
      <c r="M4" s="258"/>
      <c r="N4" s="258"/>
      <c r="O4" s="258"/>
      <c r="P4" s="258"/>
      <c r="Q4" s="258"/>
      <c r="R4" s="258"/>
      <c r="S4" s="258"/>
      <c r="T4" s="258"/>
      <c r="U4" s="258"/>
      <c r="V4" s="258"/>
      <c r="W4" s="258"/>
      <c r="X4" s="258"/>
      <c r="Y4" s="258"/>
      <c r="Z4" s="258"/>
      <c r="AA4" s="258"/>
      <c r="AB4" s="258"/>
      <c r="AC4" s="258"/>
      <c r="AD4" s="258"/>
      <c r="AE4" s="258"/>
      <c r="AF4" s="258"/>
      <c r="AG4" s="258"/>
      <c r="AH4" s="258"/>
      <c r="AI4" s="258"/>
      <c r="AJ4" s="258"/>
      <c r="AK4" s="258"/>
      <c r="AL4" s="258"/>
    </row>
    <row r="5" customFormat="false" ht="15" hidden="false" customHeight="true" outlineLevel="0" collapsed="false">
      <c r="A5" s="258"/>
      <c r="B5" s="258"/>
      <c r="C5" s="258"/>
      <c r="D5" s="258"/>
      <c r="E5" s="258"/>
      <c r="F5" s="258"/>
      <c r="G5" s="258"/>
      <c r="H5" s="258"/>
      <c r="I5" s="258"/>
      <c r="J5" s="258"/>
      <c r="K5" s="258"/>
      <c r="L5" s="258"/>
      <c r="M5" s="258"/>
      <c r="N5" s="258"/>
      <c r="O5" s="258"/>
      <c r="P5" s="258"/>
      <c r="Q5" s="258"/>
      <c r="R5" s="258"/>
      <c r="S5" s="258"/>
      <c r="T5" s="258"/>
      <c r="U5" s="258"/>
      <c r="V5" s="258"/>
      <c r="W5" s="258"/>
      <c r="X5" s="258"/>
      <c r="Y5" s="258"/>
      <c r="Z5" s="258"/>
      <c r="AA5" s="258"/>
      <c r="AB5" s="258"/>
      <c r="AC5" s="258"/>
      <c r="AD5" s="258"/>
      <c r="AE5" s="258"/>
      <c r="AF5" s="258"/>
      <c r="AG5" s="258"/>
      <c r="AH5" s="258"/>
      <c r="AI5" s="258"/>
      <c r="AJ5" s="258"/>
      <c r="AK5" s="258"/>
      <c r="AL5" s="258"/>
    </row>
    <row r="6" customFormat="false" ht="27" hidden="false" customHeight="true" outlineLevel="0" collapsed="false">
      <c r="A6" s="259" t="s">
        <v>466</v>
      </c>
      <c r="B6" s="259"/>
      <c r="C6" s="259"/>
      <c r="D6" s="259"/>
      <c r="E6" s="259"/>
      <c r="F6" s="259"/>
      <c r="G6" s="259"/>
      <c r="H6" s="259"/>
      <c r="I6" s="259"/>
      <c r="J6" s="258"/>
      <c r="K6" s="258"/>
      <c r="L6" s="258"/>
      <c r="M6" s="258"/>
      <c r="N6" s="258"/>
      <c r="O6" s="258"/>
      <c r="P6" s="258"/>
      <c r="Q6" s="258"/>
      <c r="R6" s="258"/>
      <c r="S6" s="258"/>
      <c r="T6" s="258"/>
      <c r="U6" s="258"/>
      <c r="V6" s="258"/>
      <c r="W6" s="258"/>
      <c r="X6" s="258"/>
      <c r="Y6" s="258"/>
      <c r="Z6" s="258"/>
      <c r="AA6" s="258"/>
      <c r="AB6" s="258"/>
      <c r="AC6" s="258"/>
      <c r="AD6" s="258"/>
      <c r="AE6" s="258"/>
      <c r="AF6" s="258"/>
      <c r="AG6" s="258"/>
      <c r="AH6" s="258"/>
      <c r="AI6" s="258"/>
      <c r="AJ6" s="258"/>
      <c r="AK6" s="258"/>
      <c r="AL6" s="258"/>
    </row>
    <row r="7" customFormat="false" ht="25.5" hidden="false" customHeight="true" outlineLevel="0" collapsed="false">
      <c r="A7" s="260" t="s">
        <v>8</v>
      </c>
      <c r="B7" s="260" t="s">
        <v>223</v>
      </c>
      <c r="C7" s="260" t="s">
        <v>71</v>
      </c>
      <c r="D7" s="260" t="str">
        <f aca="false">"#"&amp;1&amp;"  "&amp;Calculator!$B$29&amp;" m"</f>
        <v>#1  13.3 m</v>
      </c>
      <c r="E7" s="260" t="str">
        <f aca="false">"#"&amp;2&amp;"  "&amp;Calculator!$B$30&amp;" m"</f>
        <v>#2  13.4 m</v>
      </c>
      <c r="F7" s="260" t="str">
        <f aca="false">"#"&amp;3&amp;"  "&amp;Calculator!$B$31&amp;" m"</f>
        <v>#3  13.2 m</v>
      </c>
      <c r="G7" s="260" t="str">
        <f aca="false">"#"&amp;4&amp;"  "&amp;Calculator!$B$32&amp;" m"</f>
        <v>#4  23.3 m</v>
      </c>
      <c r="H7" s="260" t="str">
        <f aca="false">"#"&amp;5&amp;"  "&amp;Calculator!$B$33&amp;" m"</f>
        <v>#5  23.4 m</v>
      </c>
      <c r="I7" s="260" t="s">
        <v>238</v>
      </c>
      <c r="J7" s="258"/>
      <c r="K7" s="258"/>
      <c r="L7" s="258"/>
      <c r="M7" s="258"/>
      <c r="N7" s="258"/>
      <c r="O7" s="258"/>
      <c r="P7" s="258"/>
      <c r="Q7" s="258"/>
      <c r="R7" s="258"/>
      <c r="S7" s="258"/>
      <c r="T7" s="258"/>
      <c r="U7" s="258"/>
      <c r="V7" s="258"/>
      <c r="W7" s="258"/>
      <c r="X7" s="258"/>
      <c r="Y7" s="258"/>
      <c r="Z7" s="258"/>
      <c r="AA7" s="258"/>
      <c r="AB7" s="258"/>
      <c r="AC7" s="258"/>
      <c r="AD7" s="258"/>
      <c r="AE7" s="258"/>
      <c r="AF7" s="258"/>
      <c r="AG7" s="258"/>
      <c r="AH7" s="258"/>
      <c r="AI7" s="258"/>
      <c r="AJ7" s="258"/>
      <c r="AK7" s="258"/>
      <c r="AL7" s="258"/>
    </row>
    <row r="8" customFormat="false" ht="15" hidden="false" customHeight="true" outlineLevel="0" collapsed="false">
      <c r="A8" s="261" t="str">
        <f aca="false">IF(Calculator!$E$12="YES","★ "&amp;"160m","160m")</f>
        <v>160m</v>
      </c>
      <c r="B8" s="261" t="n">
        <f aca="false">ROUND(Calculator!D12,3)</f>
        <v>1.9</v>
      </c>
      <c r="C8" s="262" t="n">
        <f aca="false">Calculator!$F$12</f>
        <v>75</v>
      </c>
      <c r="D8" s="263" t="str">
        <f aca="false">IF(AND(Calculator!$E$12="YES",Calculator!$B$29&gt;=Calculator!$G$12),ROUND(50*POWER(80,POWER(COS(PI()*MOD(Calculator!$B$29/Calculator!$F$12,1)),2)),1),"—")</f>
        <v>—</v>
      </c>
      <c r="E8" s="263" t="str">
        <f aca="false">IF(AND(Calculator!$E$12="YES",Calculator!$B$30&gt;=Calculator!$G$12),ROUND(50*POWER(80,POWER(COS(PI()*MOD(Calculator!$B$30/Calculator!$F$12,1)),2)),1),"—")</f>
        <v>—</v>
      </c>
      <c r="F8" s="263" t="str">
        <f aca="false">IF(AND(Calculator!$E$12="YES",Calculator!$B$31&gt;=Calculator!$G$12),ROUND(50*POWER(80,POWER(COS(PI()*MOD(Calculator!$B$31/Calculator!$F$12,1)),2)),1),"—")</f>
        <v>—</v>
      </c>
      <c r="G8" s="263" t="str">
        <f aca="false">IF(AND(Calculator!$E$12="YES",Calculator!$B$32&gt;=Calculator!$G$12),ROUND(50*POWER(80,POWER(COS(PI()*MOD(Calculator!$B$32/Calculator!$F$12,1)),2)),1),"—")</f>
        <v>—</v>
      </c>
      <c r="H8" s="263" t="str">
        <f aca="false">IF(AND(Calculator!$E$12="YES",Calculator!$B$33&gt;=Calculator!$G$12),ROUND(50*POWER(80,POWER(COS(PI()*MOD(Calculator!$B$33/Calculator!$F$12,1)),2)),1),"—")</f>
        <v>—</v>
      </c>
      <c r="I8" s="263" t="str">
        <f aca="false">IF(Calculator!$E12&lt;&gt;"YES","Inactive",IF(Calculator!$B$29&lt;Calculator!$G$12,"Wire too short","X_est #1: "&amp;ROUND(1500*ABS(SIN(2*PI()*MOD(Calculator!$B$29/Calculator!$F12,1))),0)&amp;" Ω"))</f>
        <v>Inactive</v>
      </c>
      <c r="J8" s="258"/>
      <c r="K8" s="258"/>
      <c r="L8" s="258"/>
      <c r="M8" s="258"/>
      <c r="N8" s="258"/>
      <c r="O8" s="258"/>
      <c r="P8" s="258"/>
      <c r="Q8" s="258"/>
      <c r="R8" s="258"/>
      <c r="S8" s="258"/>
      <c r="T8" s="258"/>
      <c r="U8" s="258"/>
      <c r="V8" s="258"/>
      <c r="W8" s="258"/>
      <c r="X8" s="258"/>
      <c r="Y8" s="258"/>
      <c r="Z8" s="258"/>
      <c r="AA8" s="258"/>
      <c r="AB8" s="258"/>
      <c r="AC8" s="258"/>
      <c r="AD8" s="258"/>
      <c r="AE8" s="258"/>
      <c r="AF8" s="258"/>
      <c r="AG8" s="258"/>
      <c r="AH8" s="258"/>
      <c r="AI8" s="258"/>
      <c r="AJ8" s="258"/>
      <c r="AK8" s="258"/>
      <c r="AL8" s="258"/>
    </row>
    <row r="9" customFormat="false" ht="15" hidden="false" customHeight="true" outlineLevel="0" collapsed="false">
      <c r="A9" s="261" t="str">
        <f aca="false">IF(Calculator!$E$13="YES","★ "&amp;"80m","80m")</f>
        <v>80m</v>
      </c>
      <c r="B9" s="261" t="n">
        <f aca="false">ROUND(Calculator!D13,3)</f>
        <v>3.65</v>
      </c>
      <c r="C9" s="262" t="n">
        <f aca="false">Calculator!$F$13</f>
        <v>39.041095890411</v>
      </c>
      <c r="D9" s="263" t="str">
        <f aca="false">IF(AND(Calculator!$E$13="YES",Calculator!$B$29&gt;=Calculator!$G$13),ROUND(50*POWER(80,POWER(COS(PI()*MOD(Calculator!$B$29/Calculator!$F$13,1)),2)),1),"—")</f>
        <v>—</v>
      </c>
      <c r="E9" s="263" t="str">
        <f aca="false">IF(AND(Calculator!$E$13="YES",Calculator!$B$30&gt;=Calculator!$G$13),ROUND(50*POWER(80,POWER(COS(PI()*MOD(Calculator!$B$30/Calculator!$F$13,1)),2)),1),"—")</f>
        <v>—</v>
      </c>
      <c r="F9" s="263" t="str">
        <f aca="false">IF(AND(Calculator!$E$13="YES",Calculator!$B$31&gt;=Calculator!$G$13),ROUND(50*POWER(80,POWER(COS(PI()*MOD(Calculator!$B$31/Calculator!$F$13,1)),2)),1),"—")</f>
        <v>—</v>
      </c>
      <c r="G9" s="263" t="str">
        <f aca="false">IF(AND(Calculator!$E$13="YES",Calculator!$B$32&gt;=Calculator!$G$13),ROUND(50*POWER(80,POWER(COS(PI()*MOD(Calculator!$B$32/Calculator!$F$13,1)),2)),1),"—")</f>
        <v>—</v>
      </c>
      <c r="H9" s="263" t="str">
        <f aca="false">IF(AND(Calculator!$E$13="YES",Calculator!$B$33&gt;=Calculator!$G$13),ROUND(50*POWER(80,POWER(COS(PI()*MOD(Calculator!$B$33/Calculator!$F$13,1)),2)),1),"—")</f>
        <v>—</v>
      </c>
      <c r="I9" s="263" t="str">
        <f aca="false">IF(Calculator!$E13&lt;&gt;"YES","Inactive",IF(Calculator!$B$29&lt;Calculator!$G$13,"Wire too short","X_est #1: "&amp;ROUND(1500*ABS(SIN(2*PI()*MOD(Calculator!$B$29/Calculator!$F13,1))),0)&amp;" Ω"))</f>
        <v>Inactive</v>
      </c>
      <c r="J9" s="258"/>
      <c r="K9" s="258"/>
      <c r="L9" s="258"/>
      <c r="M9" s="258"/>
      <c r="N9" s="258"/>
      <c r="O9" s="258"/>
      <c r="P9" s="258"/>
      <c r="Q9" s="258"/>
      <c r="R9" s="258"/>
      <c r="S9" s="258"/>
      <c r="T9" s="258"/>
      <c r="U9" s="258"/>
      <c r="V9" s="258"/>
      <c r="W9" s="258"/>
      <c r="X9" s="258"/>
      <c r="Y9" s="258"/>
      <c r="Z9" s="258"/>
      <c r="AA9" s="258"/>
      <c r="AB9" s="258"/>
      <c r="AC9" s="258"/>
      <c r="AD9" s="258"/>
      <c r="AE9" s="258"/>
      <c r="AF9" s="258"/>
      <c r="AG9" s="258"/>
      <c r="AH9" s="258"/>
      <c r="AI9" s="258"/>
      <c r="AJ9" s="258"/>
      <c r="AK9" s="258"/>
      <c r="AL9" s="258"/>
    </row>
    <row r="10" customFormat="false" ht="15" hidden="false" customHeight="true" outlineLevel="0" collapsed="false">
      <c r="A10" s="261" t="str">
        <f aca="false">IF(Calculator!$E$14="YES","★ "&amp;"60m","60m")</f>
        <v>60m</v>
      </c>
      <c r="B10" s="261" t="n">
        <f aca="false">ROUND(Calculator!D14,3)</f>
        <v>5.359</v>
      </c>
      <c r="C10" s="262" t="n">
        <f aca="false">Calculator!$F$14</f>
        <v>26.5907818622877</v>
      </c>
      <c r="D10" s="263" t="str">
        <f aca="false">IF(AND(Calculator!$E$14="YES",Calculator!$B$29&gt;=Calculator!$G$14),ROUND(50*POWER(80,POWER(COS(PI()*MOD(Calculator!$B$29/Calculator!$F$14,1)),2)),1),"—")</f>
        <v>—</v>
      </c>
      <c r="E10" s="263" t="str">
        <f aca="false">IF(AND(Calculator!$E$14="YES",Calculator!$B$30&gt;=Calculator!$G$14),ROUND(50*POWER(80,POWER(COS(PI()*MOD(Calculator!$B$30/Calculator!$F$14,1)),2)),1),"—")</f>
        <v>—</v>
      </c>
      <c r="F10" s="263" t="str">
        <f aca="false">IF(AND(Calculator!$E$14="YES",Calculator!$B$31&gt;=Calculator!$G$14),ROUND(50*POWER(80,POWER(COS(PI()*MOD(Calculator!$B$31/Calculator!$F$14,1)),2)),1),"—")</f>
        <v>—</v>
      </c>
      <c r="G10" s="263" t="str">
        <f aca="false">IF(AND(Calculator!$E$14="YES",Calculator!$B$32&gt;=Calculator!$G$14),ROUND(50*POWER(80,POWER(COS(PI()*MOD(Calculator!$B$32/Calculator!$F$14,1)),2)),1),"—")</f>
        <v>—</v>
      </c>
      <c r="H10" s="263" t="str">
        <f aca="false">IF(AND(Calculator!$E$14="YES",Calculator!$B$33&gt;=Calculator!$G$14),ROUND(50*POWER(80,POWER(COS(PI()*MOD(Calculator!$B$33/Calculator!$F$14,1)),2)),1),"—")</f>
        <v>—</v>
      </c>
      <c r="I10" s="263" t="str">
        <f aca="false">IF(Calculator!$E14&lt;&gt;"YES","Inactive",IF(Calculator!$B$29&lt;Calculator!$G$14,"Wire too short","X_est #1: "&amp;ROUND(1500*ABS(SIN(2*PI()*MOD(Calculator!$B$29/Calculator!$F14,1))),0)&amp;" Ω"))</f>
        <v>Inactive</v>
      </c>
      <c r="J10" s="258"/>
      <c r="K10" s="258"/>
      <c r="L10" s="258"/>
      <c r="M10" s="258"/>
      <c r="N10" s="258"/>
      <c r="O10" s="258"/>
      <c r="P10" s="258"/>
      <c r="Q10" s="258"/>
      <c r="R10" s="258"/>
      <c r="S10" s="258"/>
      <c r="T10" s="258"/>
      <c r="U10" s="258"/>
      <c r="V10" s="258"/>
      <c r="W10" s="258"/>
      <c r="X10" s="258"/>
      <c r="Y10" s="258"/>
      <c r="Z10" s="258"/>
      <c r="AA10" s="258"/>
      <c r="AB10" s="258"/>
      <c r="AC10" s="258"/>
      <c r="AD10" s="258"/>
      <c r="AE10" s="258"/>
      <c r="AF10" s="258"/>
      <c r="AG10" s="258"/>
      <c r="AH10" s="258"/>
      <c r="AI10" s="258"/>
      <c r="AJ10" s="258"/>
      <c r="AK10" s="258"/>
      <c r="AL10" s="258"/>
    </row>
    <row r="11" customFormat="false" ht="27" hidden="false" customHeight="true" outlineLevel="0" collapsed="false">
      <c r="A11" s="261" t="str">
        <f aca="false">IF(Calculator!$E$15="YES","★ "&amp;"40m","40m")</f>
        <v>★ 40m</v>
      </c>
      <c r="B11" s="261" t="n">
        <f aca="false">ROUND(Calculator!D15,3)</f>
        <v>7.15</v>
      </c>
      <c r="C11" s="262" t="n">
        <f aca="false">Calculator!$F$15</f>
        <v>19.9300699300699</v>
      </c>
      <c r="D11" s="263" t="n">
        <f aca="false">IF(AND(Calculator!$E$15="YES",Calculator!$B$29&gt;=Calculator!$G$15),ROUND(50*POWER(80,POWER(COS(PI()*MOD(Calculator!$B$29/Calculator!$F$15,1)),2)),1),"—")</f>
        <v>150.7</v>
      </c>
      <c r="E11" s="263" t="n">
        <f aca="false">IF(AND(Calculator!$E$15="YES",Calculator!$B$30&gt;=Calculator!$G$15),ROUND(50*POWER(80,POWER(COS(PI()*MOD(Calculator!$B$30/Calculator!$F$15,1)),2)),1),"—")</f>
        <v>160.1</v>
      </c>
      <c r="F11" s="263" t="n">
        <f aca="false">IF(AND(Calculator!$E$15="YES",Calculator!$B$31&gt;=Calculator!$G$15),ROUND(50*POWER(80,POWER(COS(PI()*MOD(Calculator!$B$31/Calculator!$F$15,1)),2)),1),"—")</f>
        <v>142</v>
      </c>
      <c r="G11" s="263" t="n">
        <f aca="false">IF(AND(Calculator!$E$15="YES",Calculator!$B$32&gt;=Calculator!$G$15),ROUND(50*POWER(80,POWER(COS(PI()*MOD(Calculator!$B$32/Calculator!$F$15,1)),2)),1),"—")</f>
        <v>1299.3</v>
      </c>
      <c r="H11" s="263" t="n">
        <f aca="false">IF(AND(Calculator!$E$15="YES",Calculator!$B$33&gt;=Calculator!$G$15),ROUND(50*POWER(80,POWER(COS(PI()*MOD(Calculator!$B$33/Calculator!$F$15,1)),2)),1),"—")</f>
        <v>1222.6</v>
      </c>
      <c r="I11" s="263" t="str">
        <f aca="false">IF(Calculator!$E15&lt;&gt;"YES","Inactive",IF(Calculator!$B$29&lt;Calculator!$G$15,"Wire too short","X_est #1: "&amp;ROUND(1500*ABS(SIN(2*PI()*MOD(Calculator!$B$29/Calculator!$F15,1))),0)&amp;" Ω"))</f>
        <v>X_est #1: 1302 Ω</v>
      </c>
      <c r="J11" s="258"/>
      <c r="K11" s="258"/>
      <c r="L11" s="258"/>
      <c r="M11" s="258"/>
      <c r="N11" s="258"/>
      <c r="O11" s="258"/>
      <c r="P11" s="258"/>
      <c r="Q11" s="258"/>
      <c r="R11" s="258"/>
      <c r="S11" s="258"/>
      <c r="T11" s="258"/>
      <c r="U11" s="258"/>
      <c r="V11" s="258"/>
      <c r="W11" s="258"/>
      <c r="X11" s="258"/>
      <c r="Y11" s="258"/>
      <c r="Z11" s="258"/>
      <c r="AA11" s="258"/>
      <c r="AB11" s="258"/>
      <c r="AC11" s="258"/>
      <c r="AD11" s="258"/>
      <c r="AE11" s="258"/>
      <c r="AF11" s="258"/>
      <c r="AG11" s="258"/>
      <c r="AH11" s="258"/>
      <c r="AI11" s="258"/>
      <c r="AJ11" s="258"/>
      <c r="AK11" s="258"/>
      <c r="AL11" s="258"/>
    </row>
    <row r="12" customFormat="false" ht="15" hidden="false" customHeight="true" outlineLevel="0" collapsed="false">
      <c r="A12" s="261" t="str">
        <f aca="false">IF(Calculator!$E$16="YES","★ "&amp;"30m","30m")</f>
        <v>30m</v>
      </c>
      <c r="B12" s="261" t="n">
        <f aca="false">ROUND(Calculator!D16,3)</f>
        <v>10.125</v>
      </c>
      <c r="C12" s="262" t="n">
        <f aca="false">Calculator!$F$16</f>
        <v>14.0740740740741</v>
      </c>
      <c r="D12" s="263" t="str">
        <f aca="false">IF(AND(Calculator!$E$16="YES",Calculator!$B$29&gt;=Calculator!$G$16),ROUND(50*POWER(80,POWER(COS(PI()*MOD(Calculator!$B$29/Calculator!$F$16,1)),2)),1),"—")</f>
        <v>—</v>
      </c>
      <c r="E12" s="263" t="str">
        <f aca="false">IF(AND(Calculator!$E$16="YES",Calculator!$B$30&gt;=Calculator!$G$16),ROUND(50*POWER(80,POWER(COS(PI()*MOD(Calculator!$B$30/Calculator!$F$16,1)),2)),1),"—")</f>
        <v>—</v>
      </c>
      <c r="F12" s="263" t="str">
        <f aca="false">IF(AND(Calculator!$E$16="YES",Calculator!$B$31&gt;=Calculator!$G$16),ROUND(50*POWER(80,POWER(COS(PI()*MOD(Calculator!$B$31/Calculator!$F$16,1)),2)),1),"—")</f>
        <v>—</v>
      </c>
      <c r="G12" s="263" t="str">
        <f aca="false">IF(AND(Calculator!$E$16="YES",Calculator!$B$32&gt;=Calculator!$G$16),ROUND(50*POWER(80,POWER(COS(PI()*MOD(Calculator!$B$32/Calculator!$F$16,1)),2)),1),"—")</f>
        <v>—</v>
      </c>
      <c r="H12" s="263" t="str">
        <f aca="false">IF(AND(Calculator!$E$16="YES",Calculator!$B$33&gt;=Calculator!$G$16),ROUND(50*POWER(80,POWER(COS(PI()*MOD(Calculator!$B$33/Calculator!$F$16,1)),2)),1),"—")</f>
        <v>—</v>
      </c>
      <c r="I12" s="263" t="str">
        <f aca="false">IF(Calculator!$E16&lt;&gt;"YES","Inactive",IF(Calculator!$B$29&lt;Calculator!$G$16,"Wire too short","X_est #1: "&amp;ROUND(1500*ABS(SIN(2*PI()*MOD(Calculator!$B$29/Calculator!$F16,1))),0)&amp;" Ω"))</f>
        <v>Inactive</v>
      </c>
      <c r="J12" s="258"/>
      <c r="K12" s="258"/>
      <c r="L12" s="258"/>
      <c r="M12" s="258"/>
      <c r="N12" s="258"/>
      <c r="O12" s="258"/>
      <c r="P12" s="258"/>
      <c r="Q12" s="258"/>
      <c r="R12" s="258"/>
      <c r="S12" s="258"/>
      <c r="T12" s="258"/>
      <c r="U12" s="258"/>
      <c r="V12" s="258"/>
      <c r="W12" s="258"/>
      <c r="X12" s="258"/>
      <c r="Y12" s="258"/>
      <c r="Z12" s="258"/>
      <c r="AA12" s="258"/>
      <c r="AB12" s="258"/>
      <c r="AC12" s="258"/>
      <c r="AD12" s="258"/>
      <c r="AE12" s="258"/>
      <c r="AF12" s="258"/>
      <c r="AG12" s="258"/>
      <c r="AH12" s="258"/>
      <c r="AI12" s="258"/>
      <c r="AJ12" s="258"/>
      <c r="AK12" s="258"/>
      <c r="AL12" s="258"/>
    </row>
    <row r="13" customFormat="false" ht="27" hidden="false" customHeight="true" outlineLevel="0" collapsed="false">
      <c r="A13" s="261" t="str">
        <f aca="false">IF(Calculator!$E$17="YES","★ "&amp;"20m","20m")</f>
        <v>★ 20m</v>
      </c>
      <c r="B13" s="261" t="n">
        <f aca="false">ROUND(Calculator!D17,3)</f>
        <v>14.175</v>
      </c>
      <c r="C13" s="262" t="n">
        <f aca="false">Calculator!$F$17</f>
        <v>10.0529100529101</v>
      </c>
      <c r="D13" s="263" t="n">
        <f aca="false">IF(AND(Calculator!$E$17="YES",Calculator!$B$29&gt;=Calculator!$G$17),ROUND(50*POWER(80,POWER(COS(PI()*MOD(Calculator!$B$29/Calculator!$F$17,1)),2)),1),"—")</f>
        <v>169.5</v>
      </c>
      <c r="E13" s="263" t="n">
        <f aca="false">IF(AND(Calculator!$E$17="YES",Calculator!$B$30&gt;=Calculator!$G$17),ROUND(50*POWER(80,POWER(COS(PI()*MOD(Calculator!$B$30/Calculator!$F$17,1)),2)),1),"—")</f>
        <v>150.2</v>
      </c>
      <c r="F13" s="263" t="n">
        <f aca="false">IF(AND(Calculator!$E$17="YES",Calculator!$B$31&gt;=Calculator!$G$17),ROUND(50*POWER(80,POWER(COS(PI()*MOD(Calculator!$B$31/Calculator!$F$17,1)),2)),1),"—")</f>
        <v>192</v>
      </c>
      <c r="G13" s="263" t="n">
        <f aca="false">IF(AND(Calculator!$E$17="YES",Calculator!$B$32&gt;=Calculator!$G$17),ROUND(50*POWER(80,POWER(COS(PI()*MOD(Calculator!$B$32/Calculator!$F$17,1)),2)),1),"—")</f>
        <v>181</v>
      </c>
      <c r="H13" s="263" t="n">
        <f aca="false">IF(AND(Calculator!$E$17="YES",Calculator!$B$33&gt;=Calculator!$G$17),ROUND(50*POWER(80,POWER(COS(PI()*MOD(Calculator!$B$33/Calculator!$F$17,1)),2)),1),"—")</f>
        <v>160.1</v>
      </c>
      <c r="I13" s="263" t="str">
        <f aca="false">IF(Calculator!$E17&lt;&gt;"YES","Inactive",IF(Calculator!$B$29&lt;Calculator!$G$17,"Wire too short","X_est #1: "&amp;ROUND(1500*ABS(SIN(2*PI()*MOD(Calculator!$B$29/Calculator!$F17,1))),0)&amp;" Ω"))</f>
        <v>X_est #1: 1345 Ω</v>
      </c>
      <c r="J13" s="258"/>
      <c r="K13" s="258"/>
      <c r="L13" s="258"/>
      <c r="M13" s="258"/>
      <c r="N13" s="258"/>
      <c r="O13" s="258"/>
      <c r="P13" s="258"/>
      <c r="Q13" s="258"/>
      <c r="R13" s="258"/>
      <c r="S13" s="258"/>
      <c r="T13" s="258"/>
      <c r="U13" s="258"/>
      <c r="V13" s="258"/>
      <c r="W13" s="258"/>
      <c r="X13" s="258"/>
      <c r="Y13" s="258"/>
      <c r="Z13" s="258"/>
      <c r="AA13" s="258"/>
      <c r="AB13" s="258"/>
      <c r="AC13" s="258"/>
      <c r="AD13" s="258"/>
      <c r="AE13" s="258"/>
      <c r="AF13" s="258"/>
      <c r="AG13" s="258"/>
      <c r="AH13" s="258"/>
      <c r="AI13" s="258"/>
      <c r="AJ13" s="258"/>
      <c r="AK13" s="258"/>
      <c r="AL13" s="258"/>
    </row>
    <row r="14" customFormat="false" ht="15" hidden="false" customHeight="true" outlineLevel="0" collapsed="false">
      <c r="A14" s="261" t="str">
        <f aca="false">IF(Calculator!$E$18="YES","★ "&amp;"17m","17m")</f>
        <v>17m</v>
      </c>
      <c r="B14" s="261" t="n">
        <f aca="false">ROUND(Calculator!D18,3)</f>
        <v>18.118</v>
      </c>
      <c r="C14" s="262" t="n">
        <f aca="false">Calculator!$F$18</f>
        <v>7.86510652389888</v>
      </c>
      <c r="D14" s="261" t="str">
        <f aca="false">IF(AND(Calculator!$E$18="YES",Calculator!$B$29&gt;=Calculator!$G$18),ROUND(50*POWER(80,POWER(COS(PI()*MOD(Calculator!$B$29/Calculator!$F$18,1)),2)),1),"—")</f>
        <v>—</v>
      </c>
      <c r="E14" s="261" t="str">
        <f aca="false">IF(AND(Calculator!$E$18="YES",Calculator!$B$30&gt;=Calculator!$G$18),ROUND(50*POWER(80,POWER(COS(PI()*MOD(Calculator!$B$30/Calculator!$F$18,1)),2)),1),"—")</f>
        <v>—</v>
      </c>
      <c r="F14" s="261" t="str">
        <f aca="false">IF(AND(Calculator!$E$18="YES",Calculator!$B$31&gt;=Calculator!$G$18),ROUND(50*POWER(80,POWER(COS(PI()*MOD(Calculator!$B$31/Calculator!$F$18,1)),2)),1),"—")</f>
        <v>—</v>
      </c>
      <c r="G14" s="261" t="str">
        <f aca="false">IF(AND(Calculator!$E$18="YES",Calculator!$B$32&gt;=Calculator!$G$18),ROUND(50*POWER(80,POWER(COS(PI()*MOD(Calculator!$B$32/Calculator!$F$18,1)),2)),1),"—")</f>
        <v>—</v>
      </c>
      <c r="H14" s="261" t="str">
        <f aca="false">IF(AND(Calculator!$E$18="YES",Calculator!$B$33&gt;=Calculator!$G$18),ROUND(50*POWER(80,POWER(COS(PI()*MOD(Calculator!$B$33/Calculator!$F$18,1)),2)),1),"—")</f>
        <v>—</v>
      </c>
      <c r="I14" s="261" t="str">
        <f aca="false">IF(Calculator!$E18&lt;&gt;"YES","Inactive",IF(Calculator!$B$29&lt;Calculator!$G$18,"Wire too short","X_est #1: "&amp;ROUND(1500*ABS(SIN(2*PI()*MOD(Calculator!$B$29/Calculator!$F18,1))),0)&amp;" Ω"))</f>
        <v>Inactive</v>
      </c>
      <c r="J14" s="258"/>
      <c r="K14" s="258"/>
      <c r="L14" s="258"/>
      <c r="M14" s="258"/>
      <c r="N14" s="258"/>
      <c r="O14" s="258"/>
      <c r="P14" s="258"/>
      <c r="Q14" s="258"/>
      <c r="R14" s="258"/>
      <c r="S14" s="258"/>
      <c r="T14" s="258"/>
      <c r="U14" s="258"/>
      <c r="V14" s="258"/>
      <c r="W14" s="258"/>
      <c r="X14" s="258"/>
      <c r="Y14" s="258"/>
      <c r="Z14" s="258"/>
      <c r="AA14" s="258"/>
      <c r="AB14" s="258"/>
      <c r="AC14" s="258"/>
      <c r="AD14" s="258"/>
      <c r="AE14" s="258"/>
      <c r="AF14" s="258"/>
      <c r="AG14" s="258"/>
      <c r="AH14" s="258"/>
      <c r="AI14" s="258"/>
      <c r="AJ14" s="258"/>
      <c r="AK14" s="258"/>
      <c r="AL14" s="258"/>
    </row>
    <row r="15" customFormat="false" ht="15" hidden="false" customHeight="true" outlineLevel="0" collapsed="false">
      <c r="A15" s="261" t="str">
        <f aca="false">IF(Calculator!$E$19="YES","★ "&amp;"15m","15m")</f>
        <v>15m</v>
      </c>
      <c r="B15" s="261" t="n">
        <f aca="false">ROUND(Calculator!D19,3)</f>
        <v>21.225</v>
      </c>
      <c r="C15" s="262" t="n">
        <f aca="false">Calculator!$F$19</f>
        <v>6.71378091872792</v>
      </c>
      <c r="D15" s="261" t="str">
        <f aca="false">IF(AND(Calculator!$E$19="YES",Calculator!$B$29&gt;=Calculator!$G$19),ROUND(50*POWER(80,POWER(COS(PI()*MOD(Calculator!$B$29/Calculator!$F$19,1)),2)),1),"—")</f>
        <v>—</v>
      </c>
      <c r="E15" s="261" t="str">
        <f aca="false">IF(AND(Calculator!$E$19="YES",Calculator!$B$30&gt;=Calculator!$G$19),ROUND(50*POWER(80,POWER(COS(PI()*MOD(Calculator!$B$30/Calculator!$F$19,1)),2)),1),"—")</f>
        <v>—</v>
      </c>
      <c r="F15" s="261" t="str">
        <f aca="false">IF(AND(Calculator!$E$19="YES",Calculator!$B$31&gt;=Calculator!$G$19),ROUND(50*POWER(80,POWER(COS(PI()*MOD(Calculator!$B$31/Calculator!$F$19,1)),2)),1),"—")</f>
        <v>—</v>
      </c>
      <c r="G15" s="261" t="str">
        <f aca="false">IF(AND(Calculator!$E$19="YES",Calculator!$B$32&gt;=Calculator!$G$19),ROUND(50*POWER(80,POWER(COS(PI()*MOD(Calculator!$B$32/Calculator!$F$19,1)),2)),1),"—")</f>
        <v>—</v>
      </c>
      <c r="H15" s="261" t="str">
        <f aca="false">IF(AND(Calculator!$E$19="YES",Calculator!$B$33&gt;=Calculator!$G$19),ROUND(50*POWER(80,POWER(COS(PI()*MOD(Calculator!$B$33/Calculator!$F$19,1)),2)),1),"—")</f>
        <v>—</v>
      </c>
      <c r="I15" s="261" t="str">
        <f aca="false">IF(Calculator!$E19&lt;&gt;"YES","Inactive",IF(Calculator!$B$29&lt;Calculator!$G$19,"Wire too short","X_est #1: "&amp;ROUND(1500*ABS(SIN(2*PI()*MOD(Calculator!$B$29/Calculator!$F19,1))),0)&amp;" Ω"))</f>
        <v>Inactive</v>
      </c>
      <c r="J15" s="258"/>
      <c r="K15" s="258"/>
      <c r="L15" s="258"/>
      <c r="M15" s="258"/>
      <c r="N15" s="258"/>
      <c r="O15" s="258"/>
      <c r="P15" s="258"/>
      <c r="Q15" s="258"/>
      <c r="R15" s="258"/>
      <c r="S15" s="258"/>
      <c r="T15" s="258"/>
      <c r="U15" s="258"/>
      <c r="V15" s="258"/>
      <c r="W15" s="258"/>
      <c r="X15" s="258"/>
      <c r="Y15" s="258"/>
      <c r="Z15" s="258"/>
      <c r="AA15" s="258"/>
      <c r="AB15" s="258"/>
      <c r="AC15" s="258"/>
      <c r="AD15" s="258"/>
      <c r="AE15" s="258"/>
      <c r="AF15" s="258"/>
      <c r="AG15" s="258"/>
      <c r="AH15" s="258"/>
      <c r="AI15" s="258"/>
      <c r="AJ15" s="258"/>
      <c r="AK15" s="258"/>
      <c r="AL15" s="258"/>
    </row>
    <row r="16" customFormat="false" ht="15" hidden="false" customHeight="true" outlineLevel="0" collapsed="false">
      <c r="A16" s="261" t="str">
        <f aca="false">IF(Calculator!$E$20="YES","★ "&amp;"12m","12m")</f>
        <v>12m</v>
      </c>
      <c r="B16" s="261" t="n">
        <f aca="false">ROUND(Calculator!D20,3)</f>
        <v>24.94</v>
      </c>
      <c r="C16" s="262" t="n">
        <f aca="false">Calculator!$F$20</f>
        <v>5.71371291098637</v>
      </c>
      <c r="D16" s="261" t="str">
        <f aca="false">IF(AND(Calculator!$E$20="YES",Calculator!$B$29&gt;=Calculator!$G$20),ROUND(50*POWER(80,POWER(COS(PI()*MOD(Calculator!$B$29/Calculator!$F$20,1)),2)),1),"—")</f>
        <v>—</v>
      </c>
      <c r="E16" s="261" t="str">
        <f aca="false">IF(AND(Calculator!$E$20="YES",Calculator!$B$30&gt;=Calculator!$G$20),ROUND(50*POWER(80,POWER(COS(PI()*MOD(Calculator!$B$30/Calculator!$F$20,1)),2)),1),"—")</f>
        <v>—</v>
      </c>
      <c r="F16" s="261" t="str">
        <f aca="false">IF(AND(Calculator!$E$20="YES",Calculator!$B$31&gt;=Calculator!$G$20),ROUND(50*POWER(80,POWER(COS(PI()*MOD(Calculator!$B$31/Calculator!$F$20,1)),2)),1),"—")</f>
        <v>—</v>
      </c>
      <c r="G16" s="261" t="str">
        <f aca="false">IF(AND(Calculator!$E$20="YES",Calculator!$B$32&gt;=Calculator!$G$20),ROUND(50*POWER(80,POWER(COS(PI()*MOD(Calculator!$B$32/Calculator!$F$20,1)),2)),1),"—")</f>
        <v>—</v>
      </c>
      <c r="H16" s="261" t="str">
        <f aca="false">IF(AND(Calculator!$E$20="YES",Calculator!$B$33&gt;=Calculator!$G$20),ROUND(50*POWER(80,POWER(COS(PI()*MOD(Calculator!$B$33/Calculator!$F$20,1)),2)),1),"—")</f>
        <v>—</v>
      </c>
      <c r="I16" s="261" t="str">
        <f aca="false">IF(Calculator!$E20&lt;&gt;"YES","Inactive",IF(Calculator!$B$29&lt;Calculator!$G$20,"Wire too short","X_est #1: "&amp;ROUND(1500*ABS(SIN(2*PI()*MOD(Calculator!$B$29/Calculator!$F20,1))),0)&amp;" Ω"))</f>
        <v>Inactive</v>
      </c>
      <c r="J16" s="258"/>
      <c r="K16" s="258"/>
      <c r="L16" s="258"/>
      <c r="M16" s="258"/>
      <c r="N16" s="258"/>
      <c r="O16" s="258"/>
      <c r="P16" s="258"/>
      <c r="Q16" s="258"/>
      <c r="R16" s="258"/>
      <c r="S16" s="258"/>
      <c r="T16" s="258"/>
      <c r="U16" s="258"/>
      <c r="V16" s="258"/>
      <c r="W16" s="258"/>
      <c r="X16" s="258"/>
      <c r="Y16" s="258"/>
      <c r="Z16" s="258"/>
      <c r="AA16" s="258"/>
      <c r="AB16" s="258"/>
      <c r="AC16" s="258"/>
      <c r="AD16" s="258"/>
      <c r="AE16" s="258"/>
      <c r="AF16" s="258"/>
      <c r="AG16" s="258"/>
      <c r="AH16" s="258"/>
      <c r="AI16" s="258"/>
      <c r="AJ16" s="258"/>
      <c r="AK16" s="258"/>
      <c r="AL16" s="258"/>
    </row>
    <row r="17" customFormat="false" ht="27" hidden="false" customHeight="true" outlineLevel="0" collapsed="false">
      <c r="A17" s="261" t="str">
        <f aca="false">IF(Calculator!$E$21="YES","★ "&amp;"10m","10m")</f>
        <v>10m</v>
      </c>
      <c r="B17" s="261" t="n">
        <f aca="false">ROUND(Calculator!D21,3)</f>
        <v>28.85</v>
      </c>
      <c r="C17" s="262" t="n">
        <f aca="false">Calculator!$F$21</f>
        <v>4.93934142114385</v>
      </c>
      <c r="D17" s="261" t="str">
        <f aca="false">IF(AND(Calculator!$E$21="YES",Calculator!$B$29&gt;=Calculator!$G$21),ROUND(50*POWER(80,POWER(COS(PI()*MOD(Calculator!$B$29/Calculator!$F$21,1)),2)),1),"—")</f>
        <v>—</v>
      </c>
      <c r="E17" s="261" t="str">
        <f aca="false">IF(AND(Calculator!$E$21="YES",Calculator!$B$30&gt;=Calculator!$G$21),ROUND(50*POWER(80,POWER(COS(PI()*MOD(Calculator!$B$30/Calculator!$F$21,1)),2)),1),"—")</f>
        <v>—</v>
      </c>
      <c r="F17" s="261" t="str">
        <f aca="false">IF(AND(Calculator!$E$21="YES",Calculator!$B$31&gt;=Calculator!$G$21),ROUND(50*POWER(80,POWER(COS(PI()*MOD(Calculator!$B$31/Calculator!$F$21,1)),2)),1),"—")</f>
        <v>—</v>
      </c>
      <c r="G17" s="261" t="str">
        <f aca="false">IF(AND(Calculator!$E$21="YES",Calculator!$B$32&gt;=Calculator!$G$21),ROUND(50*POWER(80,POWER(COS(PI()*MOD(Calculator!$B$32/Calculator!$F$21,1)),2)),1),"—")</f>
        <v>—</v>
      </c>
      <c r="H17" s="261" t="str">
        <f aca="false">IF(AND(Calculator!$E$21="YES",Calculator!$B$33&gt;=Calculator!$G$21),ROUND(50*POWER(80,POWER(COS(PI()*MOD(Calculator!$B$33/Calculator!$F$21,1)),2)),1),"—")</f>
        <v>—</v>
      </c>
      <c r="I17" s="261" t="str">
        <f aca="false">IF(Calculator!$E21&lt;&gt;"YES","Inactive",IF(Calculator!$B$29&lt;Calculator!$G$21,"Wire too short","X_est #1: "&amp;ROUND(1500*ABS(SIN(2*PI()*MOD(Calculator!$B$29/Calculator!$F21,1))),0)&amp;" Ω"))</f>
        <v>Inactive</v>
      </c>
      <c r="J17" s="258"/>
      <c r="K17" s="258"/>
      <c r="L17" s="258"/>
      <c r="M17" s="258"/>
      <c r="N17" s="258"/>
      <c r="O17" s="258"/>
      <c r="P17" s="258"/>
      <c r="Q17" s="258"/>
      <c r="R17" s="258"/>
      <c r="S17" s="258"/>
      <c r="T17" s="258"/>
      <c r="U17" s="258"/>
      <c r="V17" s="258"/>
      <c r="W17" s="258"/>
      <c r="X17" s="258"/>
      <c r="Y17" s="258"/>
      <c r="Z17" s="258"/>
      <c r="AA17" s="258"/>
      <c r="AB17" s="258"/>
      <c r="AC17" s="258"/>
      <c r="AD17" s="258"/>
      <c r="AE17" s="258"/>
      <c r="AF17" s="258"/>
      <c r="AG17" s="258"/>
      <c r="AH17" s="258"/>
      <c r="AI17" s="258"/>
      <c r="AJ17" s="258"/>
      <c r="AK17" s="258"/>
      <c r="AL17" s="258"/>
    </row>
    <row r="18" customFormat="false" ht="15" hidden="false" customHeight="true" outlineLevel="0" collapsed="false">
      <c r="A18" s="261" t="str">
        <f aca="false">IF(Calculator!$E$22="YES","★ "&amp;"6m","6m")</f>
        <v>6m</v>
      </c>
      <c r="B18" s="261" t="n">
        <f aca="false">ROUND(Calculator!D22,3)</f>
        <v>52</v>
      </c>
      <c r="C18" s="262" t="n">
        <f aca="false">Calculator!$F$22</f>
        <v>2.74038461538462</v>
      </c>
      <c r="D18" s="261" t="str">
        <f aca="false">IF(AND(Calculator!$E$22="YES",Calculator!$B$29&gt;=Calculator!$G$22),ROUND(50*POWER(80,POWER(COS(PI()*MOD(Calculator!$B$29/Calculator!$F$22,1)),2)),1),"—")</f>
        <v>—</v>
      </c>
      <c r="E18" s="261" t="str">
        <f aca="false">IF(AND(Calculator!$E$22="YES",Calculator!$B$30&gt;=Calculator!$G$22),ROUND(50*POWER(80,POWER(COS(PI()*MOD(Calculator!$B$30/Calculator!$F$22,1)),2)),1),"—")</f>
        <v>—</v>
      </c>
      <c r="F18" s="261" t="str">
        <f aca="false">IF(AND(Calculator!$E$22="YES",Calculator!$B$31&gt;=Calculator!$G$22),ROUND(50*POWER(80,POWER(COS(PI()*MOD(Calculator!$B$31/Calculator!$F$22,1)),2)),1),"—")</f>
        <v>—</v>
      </c>
      <c r="G18" s="261" t="str">
        <f aca="false">IF(AND(Calculator!$E$22="YES",Calculator!$B$32&gt;=Calculator!$G$22),ROUND(50*POWER(80,POWER(COS(PI()*MOD(Calculator!$B$32/Calculator!$F$22,1)),2)),1),"—")</f>
        <v>—</v>
      </c>
      <c r="H18" s="261" t="str">
        <f aca="false">IF(AND(Calculator!$E$22="YES",Calculator!$B$33&gt;=Calculator!$G$22),ROUND(50*POWER(80,POWER(COS(PI()*MOD(Calculator!$B$33/Calculator!$F$22,1)),2)),1),"—")</f>
        <v>—</v>
      </c>
      <c r="I18" s="261" t="str">
        <f aca="false">IF(Calculator!$E22&lt;&gt;"YES","Inactive",IF(Calculator!$B$29&lt;Calculator!$G$22,"Wire too short","X_est #1: "&amp;ROUND(1500*ABS(SIN(2*PI()*MOD(Calculator!$B$29/Calculator!$F22,1))),0)&amp;" Ω"))</f>
        <v>Inactive</v>
      </c>
      <c r="J18" s="258"/>
      <c r="K18" s="258"/>
      <c r="L18" s="258"/>
      <c r="M18" s="258"/>
      <c r="N18" s="258"/>
      <c r="O18" s="258"/>
      <c r="P18" s="258"/>
      <c r="Q18" s="258"/>
      <c r="R18" s="258"/>
      <c r="S18" s="258"/>
      <c r="T18" s="258"/>
      <c r="U18" s="258"/>
      <c r="V18" s="258"/>
      <c r="W18" s="258"/>
      <c r="X18" s="258"/>
      <c r="Y18" s="258"/>
      <c r="Z18" s="258"/>
      <c r="AA18" s="258"/>
      <c r="AB18" s="258"/>
      <c r="AC18" s="258"/>
      <c r="AD18" s="258"/>
      <c r="AE18" s="258"/>
      <c r="AF18" s="258"/>
      <c r="AG18" s="258"/>
      <c r="AH18" s="258"/>
      <c r="AI18" s="258"/>
      <c r="AJ18" s="258"/>
      <c r="AK18" s="258"/>
      <c r="AL18" s="258"/>
    </row>
    <row r="19" customFormat="false" ht="15" hidden="false" customHeight="true" outlineLevel="0" collapsed="false">
      <c r="A19" s="258"/>
      <c r="B19" s="258"/>
      <c r="C19" s="258"/>
      <c r="D19" s="258"/>
      <c r="E19" s="258"/>
      <c r="F19" s="258"/>
      <c r="G19" s="258"/>
      <c r="H19" s="258"/>
      <c r="I19" s="258"/>
      <c r="J19" s="258"/>
      <c r="K19" s="258"/>
      <c r="L19" s="258"/>
      <c r="M19" s="258"/>
      <c r="N19" s="258"/>
      <c r="O19" s="258"/>
      <c r="P19" s="258"/>
      <c r="Q19" s="258"/>
      <c r="R19" s="258"/>
      <c r="S19" s="258"/>
      <c r="T19" s="258"/>
      <c r="U19" s="258"/>
      <c r="V19" s="258"/>
      <c r="W19" s="258"/>
      <c r="X19" s="258"/>
      <c r="Y19" s="258"/>
      <c r="Z19" s="258"/>
      <c r="AA19" s="258"/>
      <c r="AB19" s="258"/>
      <c r="AC19" s="258"/>
      <c r="AD19" s="258"/>
      <c r="AE19" s="258"/>
      <c r="AF19" s="258"/>
      <c r="AG19" s="258"/>
      <c r="AH19" s="258"/>
      <c r="AI19" s="258"/>
      <c r="AJ19" s="258"/>
      <c r="AK19" s="258"/>
      <c r="AL19" s="258"/>
    </row>
    <row r="20" customFormat="false" ht="15" hidden="false" customHeight="true" outlineLevel="0" collapsed="false">
      <c r="A20" s="264" t="s">
        <v>467</v>
      </c>
      <c r="B20" s="264"/>
      <c r="C20" s="264"/>
      <c r="D20" s="264"/>
      <c r="E20" s="264"/>
      <c r="F20" s="264"/>
      <c r="G20" s="264"/>
      <c r="H20" s="264"/>
      <c r="I20" s="264"/>
      <c r="J20" s="264"/>
      <c r="K20" s="264"/>
      <c r="L20" s="258"/>
      <c r="M20" s="258"/>
      <c r="N20" s="258"/>
      <c r="O20" s="258"/>
      <c r="P20" s="258"/>
      <c r="Q20" s="258"/>
      <c r="R20" s="258"/>
      <c r="S20" s="258"/>
      <c r="T20" s="258"/>
      <c r="U20" s="258"/>
      <c r="V20" s="258"/>
      <c r="W20" s="258"/>
      <c r="X20" s="258"/>
      <c r="Y20" s="258"/>
      <c r="Z20" s="258"/>
      <c r="AA20" s="258"/>
      <c r="AB20" s="258"/>
      <c r="AC20" s="258"/>
      <c r="AD20" s="258"/>
      <c r="AE20" s="258"/>
      <c r="AF20" s="258"/>
      <c r="AG20" s="258"/>
      <c r="AH20" s="258"/>
      <c r="AI20" s="258"/>
      <c r="AJ20" s="258"/>
      <c r="AK20" s="258"/>
      <c r="AL20" s="258"/>
    </row>
    <row r="21" customFormat="false" ht="25.5" hidden="false" customHeight="true" outlineLevel="0" collapsed="false">
      <c r="A21" s="260" t="s">
        <v>8</v>
      </c>
      <c r="B21" s="260" t="str">
        <f aca="false">"#"&amp;1&amp;"  "&amp;Calculator!$B$29&amp;"m"&amp;CHAR(10)&amp;"Optimal Ratio"</f>
        <v>#1  13.3m
Optimal Ratio</v>
      </c>
      <c r="C21" s="260" t="str">
        <f aca="false">"#"&amp;2&amp;"  "&amp;Calculator!$B$30&amp;"m"&amp;CHAR(10)&amp;"Optimal Ratio"</f>
        <v>#2  13.4m
Optimal Ratio</v>
      </c>
      <c r="D21" s="260" t="str">
        <f aca="false">"#"&amp;3&amp;"  "&amp;Calculator!$B$31&amp;"m"&amp;CHAR(10)&amp;"Optimal Ratio"</f>
        <v>#3  13.2m
Optimal Ratio</v>
      </c>
      <c r="E21" s="260" t="str">
        <f aca="false">"#"&amp;4&amp;"  "&amp;Calculator!$B$32&amp;"m"&amp;CHAR(10)&amp;"Optimal Ratio"</f>
        <v>#4  23.3m
Optimal Ratio</v>
      </c>
      <c r="F21" s="260" t="str">
        <f aca="false">"#"&amp;5&amp;"  "&amp;Calculator!$B$33&amp;"m"&amp;CHAR(10)&amp;"Optimal Ratio"</f>
        <v>#5  23.4m
Optimal Ratio</v>
      </c>
      <c r="G21" s="260" t="str">
        <f aca="false">"#"&amp;1&amp;"  "&amp;Calculator!$B$29&amp;"m"&amp;CHAR(10)&amp;"Best VSWR"</f>
        <v>#1  13.3m
Best VSWR</v>
      </c>
      <c r="H21" s="260" t="str">
        <f aca="false">"#"&amp;2&amp;"  "&amp;Calculator!$B$30&amp;"m"&amp;CHAR(10)&amp;"Best VSWR"</f>
        <v>#2  13.4m
Best VSWR</v>
      </c>
      <c r="I21" s="260" t="str">
        <f aca="false">"#"&amp;3&amp;"  "&amp;Calculator!$B$31&amp;"m"&amp;CHAR(10)&amp;"Best VSWR"</f>
        <v>#3  13.2m
Best VSWR</v>
      </c>
      <c r="J21" s="260" t="str">
        <f aca="false">"#"&amp;4&amp;"  "&amp;Calculator!$B$32&amp;"m"&amp;CHAR(10)&amp;"Best VSWR"</f>
        <v>#4  23.3m
Best VSWR</v>
      </c>
      <c r="K21" s="260" t="str">
        <f aca="false">"#"&amp;5&amp;"  "&amp;Calculator!$B$33&amp;"m"&amp;CHAR(10)&amp;"Best VSWR"</f>
        <v>#5  23.4m
Best VSWR</v>
      </c>
      <c r="L21" s="258"/>
      <c r="M21" s="258"/>
      <c r="N21" s="258"/>
      <c r="O21" s="258"/>
      <c r="P21" s="258"/>
      <c r="Q21" s="258"/>
      <c r="R21" s="258"/>
      <c r="S21" s="258"/>
      <c r="T21" s="258"/>
      <c r="U21" s="258"/>
      <c r="V21" s="258"/>
      <c r="W21" s="258"/>
      <c r="X21" s="258"/>
      <c r="Y21" s="258"/>
      <c r="Z21" s="258"/>
      <c r="AA21" s="258"/>
      <c r="AB21" s="258"/>
      <c r="AC21" s="258"/>
      <c r="AD21" s="258"/>
      <c r="AE21" s="258"/>
      <c r="AF21" s="258"/>
      <c r="AG21" s="258"/>
      <c r="AH21" s="258"/>
      <c r="AI21" s="258"/>
      <c r="AJ21" s="258"/>
      <c r="AK21" s="258"/>
      <c r="AL21" s="258"/>
    </row>
    <row r="22" customFormat="false" ht="15" hidden="false" customHeight="true" outlineLevel="0" collapsed="false">
      <c r="A22" s="261" t="str">
        <f aca="false">IF(Calculator!$E$12="YES","★ "&amp;"160m","160m")</f>
        <v>160m</v>
      </c>
      <c r="B22" s="261" t="str">
        <f aca="false">IF(Calculator!$E$12&lt;&gt;"YES","—",IFERROR(INDEX($A$38:$A$103,MATCH(MIN(D38:D103),D38:D103,0)),"—"))</f>
        <v>—</v>
      </c>
      <c r="C22" s="261" t="str">
        <f aca="false">IF(Calculator!$E$12&lt;&gt;"YES","—",IFERROR(INDEX($A$38:$A$103,MATCH(MIN(P38:P103),P38:P103,0)),"—"))</f>
        <v>—</v>
      </c>
      <c r="D22" s="261" t="str">
        <f aca="false">IF(Calculator!$E$12&lt;&gt;"YES","—",IFERROR(INDEX($A$38:$A$103,MATCH(MIN(AB38:AB103),AB38:AB103,0)),"—"))</f>
        <v>—</v>
      </c>
      <c r="E22" s="261" t="str">
        <f aca="false">IF(Calculator!$E$12&lt;&gt;"YES","—",IFERROR(INDEX($A$38:$A$103,MATCH(MIN(AN38:AN103),AN38:AN103,0)),"—"))</f>
        <v>—</v>
      </c>
      <c r="F22" s="261" t="str">
        <f aca="false">IF(Calculator!$E$12&lt;&gt;"YES","—",IFERROR(INDEX($A$38:$A$103,MATCH(MIN(AZ38:AZ103),AZ38:AZ103,0)),"—"))</f>
        <v>—</v>
      </c>
      <c r="G22" s="261" t="str">
        <f aca="false">IF(Calculator!$E$12&lt;&gt;"YES","—",IFERROR(ROUND(MIN(D38:D103),2),"—"))</f>
        <v>—</v>
      </c>
      <c r="H22" s="261" t="str">
        <f aca="false">IF(Calculator!$E$12&lt;&gt;"YES","—",IFERROR(ROUND(MIN(P38:P103),2),"—"))</f>
        <v>—</v>
      </c>
      <c r="I22" s="261" t="str">
        <f aca="false">IF(Calculator!$E$12&lt;&gt;"YES","—",IFERROR(ROUND(MIN(AB38:AB103),2),"—"))</f>
        <v>—</v>
      </c>
      <c r="J22" s="261" t="str">
        <f aca="false">IF(Calculator!$E$12&lt;&gt;"YES","—",IFERROR(ROUND(MIN(AN38:AN103),2),"—"))</f>
        <v>—</v>
      </c>
      <c r="K22" s="261" t="str">
        <f aca="false">IF(Calculator!$E$12&lt;&gt;"YES","—",IFERROR(ROUND(MIN(AZ38:AZ103),2),"—"))</f>
        <v>—</v>
      </c>
      <c r="L22" s="258"/>
      <c r="M22" s="258"/>
      <c r="N22" s="258"/>
      <c r="O22" s="258"/>
      <c r="P22" s="258"/>
      <c r="Q22" s="258"/>
      <c r="R22" s="258"/>
      <c r="S22" s="258"/>
      <c r="T22" s="258"/>
      <c r="U22" s="258"/>
      <c r="V22" s="258"/>
      <c r="W22" s="258"/>
      <c r="X22" s="258"/>
      <c r="Y22" s="258"/>
      <c r="Z22" s="258"/>
      <c r="AA22" s="258"/>
      <c r="AB22" s="258"/>
      <c r="AC22" s="258"/>
      <c r="AD22" s="258"/>
      <c r="AE22" s="258"/>
      <c r="AF22" s="258"/>
      <c r="AG22" s="258"/>
      <c r="AH22" s="258"/>
      <c r="AI22" s="258"/>
      <c r="AJ22" s="258"/>
      <c r="AK22" s="258"/>
      <c r="AL22" s="258"/>
    </row>
    <row r="23" customFormat="false" ht="15" hidden="false" customHeight="true" outlineLevel="0" collapsed="false">
      <c r="A23" s="261" t="str">
        <f aca="false">IF(Calculator!$E$13="YES","★ "&amp;"80m","80m")</f>
        <v>80m</v>
      </c>
      <c r="B23" s="261" t="str">
        <f aca="false">IF(Calculator!$E$13&lt;&gt;"YES","—",IFERROR(INDEX($A$38:$A$103,MATCH(MIN(E38:E103),E38:E103,0)),"—"))</f>
        <v>—</v>
      </c>
      <c r="C23" s="261" t="str">
        <f aca="false">IF(Calculator!$E$13&lt;&gt;"YES","—",IFERROR(INDEX($A$38:$A$103,MATCH(MIN(Q38:Q103),Q38:Q103,0)),"—"))</f>
        <v>—</v>
      </c>
      <c r="D23" s="261" t="str">
        <f aca="false">IF(Calculator!$E$13&lt;&gt;"YES","—",IFERROR(INDEX($A$38:$A$103,MATCH(MIN(AC38:AC103),AC38:AC103,0)),"—"))</f>
        <v>—</v>
      </c>
      <c r="E23" s="261" t="str">
        <f aca="false">IF(Calculator!$E$13&lt;&gt;"YES","—",IFERROR(INDEX($A$38:$A$103,MATCH(MIN(AO38:AO103),AO38:AO103,0)),"—"))</f>
        <v>—</v>
      </c>
      <c r="F23" s="261" t="str">
        <f aca="false">IF(Calculator!$E$13&lt;&gt;"YES","—",IFERROR(INDEX($A$38:$A$103,MATCH(MIN(BA38:BA103),BA38:BA103,0)),"—"))</f>
        <v>—</v>
      </c>
      <c r="G23" s="261" t="str">
        <f aca="false">IF(Calculator!$E$13&lt;&gt;"YES","—",IFERROR(ROUND(MIN(E38:E103),2),"—"))</f>
        <v>—</v>
      </c>
      <c r="H23" s="261" t="str">
        <f aca="false">IF(Calculator!$E$13&lt;&gt;"YES","—",IFERROR(ROUND(MIN(Q38:Q103),2),"—"))</f>
        <v>—</v>
      </c>
      <c r="I23" s="261" t="str">
        <f aca="false">IF(Calculator!$E$13&lt;&gt;"YES","—",IFERROR(ROUND(MIN(AC38:AC103),2),"—"))</f>
        <v>—</v>
      </c>
      <c r="J23" s="261" t="str">
        <f aca="false">IF(Calculator!$E$13&lt;&gt;"YES","—",IFERROR(ROUND(MIN(AO38:AO103),2),"—"))</f>
        <v>—</v>
      </c>
      <c r="K23" s="261" t="str">
        <f aca="false">IF(Calculator!$E$13&lt;&gt;"YES","—",IFERROR(ROUND(MIN(BA38:BA103),2),"—"))</f>
        <v>—</v>
      </c>
      <c r="L23" s="258"/>
      <c r="M23" s="258"/>
      <c r="N23" s="258"/>
      <c r="O23" s="258"/>
      <c r="P23" s="258"/>
      <c r="Q23" s="258"/>
      <c r="R23" s="258"/>
      <c r="S23" s="258"/>
      <c r="T23" s="258"/>
      <c r="U23" s="258"/>
      <c r="V23" s="258"/>
      <c r="W23" s="258"/>
      <c r="X23" s="258"/>
      <c r="Y23" s="258"/>
      <c r="Z23" s="258"/>
      <c r="AA23" s="258"/>
      <c r="AB23" s="258"/>
      <c r="AC23" s="258"/>
      <c r="AD23" s="258"/>
      <c r="AE23" s="258"/>
      <c r="AF23" s="258"/>
      <c r="AG23" s="258"/>
      <c r="AH23" s="258"/>
      <c r="AI23" s="258"/>
      <c r="AJ23" s="258"/>
      <c r="AK23" s="258"/>
      <c r="AL23" s="258"/>
    </row>
    <row r="24" customFormat="false" ht="15" hidden="false" customHeight="true" outlineLevel="0" collapsed="false">
      <c r="A24" s="261" t="str">
        <f aca="false">IF(Calculator!$E$14="YES","★ "&amp;"60m","60m")</f>
        <v>60m</v>
      </c>
      <c r="B24" s="261" t="str">
        <f aca="false">IF(Calculator!$E$14&lt;&gt;"YES","—",IFERROR(INDEX($A$38:$A$103,MATCH(MIN(F38:F103),F38:F103,0)),"—"))</f>
        <v>—</v>
      </c>
      <c r="C24" s="261" t="str">
        <f aca="false">IF(Calculator!$E$14&lt;&gt;"YES","—",IFERROR(INDEX($A$38:$A$103,MATCH(MIN(R38:R103),R38:R103,0)),"—"))</f>
        <v>—</v>
      </c>
      <c r="D24" s="261" t="str">
        <f aca="false">IF(Calculator!$E$14&lt;&gt;"YES","—",IFERROR(INDEX($A$38:$A$103,MATCH(MIN(AD38:AD103),AD38:AD103,0)),"—"))</f>
        <v>—</v>
      </c>
      <c r="E24" s="261" t="str">
        <f aca="false">IF(Calculator!$E$14&lt;&gt;"YES","—",IFERROR(INDEX($A$38:$A$103,MATCH(MIN(AP38:AP103),AP38:AP103,0)),"—"))</f>
        <v>—</v>
      </c>
      <c r="F24" s="261" t="str">
        <f aca="false">IF(Calculator!$E$14&lt;&gt;"YES","—",IFERROR(INDEX($A$38:$A$103,MATCH(MIN(BB38:BB103),BB38:BB103,0)),"—"))</f>
        <v>—</v>
      </c>
      <c r="G24" s="261" t="str">
        <f aca="false">IF(Calculator!$E$14&lt;&gt;"YES","—",IFERROR(ROUND(MIN(F38:F103),2),"—"))</f>
        <v>—</v>
      </c>
      <c r="H24" s="261" t="str">
        <f aca="false">IF(Calculator!$E$14&lt;&gt;"YES","—",IFERROR(ROUND(MIN(R38:R103),2),"—"))</f>
        <v>—</v>
      </c>
      <c r="I24" s="261" t="str">
        <f aca="false">IF(Calculator!$E$14&lt;&gt;"YES","—",IFERROR(ROUND(MIN(AD38:AD103),2),"—"))</f>
        <v>—</v>
      </c>
      <c r="J24" s="261" t="str">
        <f aca="false">IF(Calculator!$E$14&lt;&gt;"YES","—",IFERROR(ROUND(MIN(AP38:AP103),2),"—"))</f>
        <v>—</v>
      </c>
      <c r="K24" s="261" t="str">
        <f aca="false">IF(Calculator!$E$14&lt;&gt;"YES","—",IFERROR(ROUND(MIN(BB38:BB103),2),"—"))</f>
        <v>—</v>
      </c>
      <c r="L24" s="258"/>
      <c r="M24" s="258"/>
      <c r="N24" s="258"/>
      <c r="O24" s="258"/>
      <c r="P24" s="258"/>
      <c r="Q24" s="258"/>
      <c r="R24" s="258"/>
      <c r="S24" s="258"/>
      <c r="T24" s="258"/>
      <c r="U24" s="258"/>
      <c r="V24" s="258"/>
      <c r="W24" s="258"/>
      <c r="X24" s="258"/>
      <c r="Y24" s="258"/>
      <c r="Z24" s="258"/>
      <c r="AA24" s="258"/>
      <c r="AB24" s="258"/>
      <c r="AC24" s="258"/>
      <c r="AD24" s="258"/>
      <c r="AE24" s="258"/>
      <c r="AF24" s="258"/>
      <c r="AG24" s="258"/>
      <c r="AH24" s="258"/>
      <c r="AI24" s="258"/>
      <c r="AJ24" s="258"/>
      <c r="AK24" s="258"/>
      <c r="AL24" s="258"/>
    </row>
    <row r="25" customFormat="false" ht="15" hidden="false" customHeight="true" outlineLevel="0" collapsed="false">
      <c r="A25" s="261" t="str">
        <f aca="false">IF(Calculator!$E$15="YES","★ "&amp;"40m","40m")</f>
        <v>★ 40m</v>
      </c>
      <c r="B25" s="261" t="str">
        <f aca="false">IF(Calculator!$E$15&lt;&gt;"YES","—",IFERROR(INDEX($A$38:$A$103,MATCH(MIN(G38:G103),G38:G103,0)),"—"))</f>
        <v>26:1</v>
      </c>
      <c r="C25" s="261" t="str">
        <f aca="false">IF(Calculator!$E$15&lt;&gt;"YES","—",IFERROR(INDEX($A$38:$A$103,MATCH(MIN(S38:S103),S38:S103,0)),"—"))</f>
        <v>26:1</v>
      </c>
      <c r="D25" s="261" t="str">
        <f aca="false">IF(Calculator!$E$15&lt;&gt;"YES","—",IFERROR(INDEX($A$38:$A$103,MATCH(MIN(AE38:AE103),AE38:AE103,0)),"—"))</f>
        <v>26:1</v>
      </c>
      <c r="E25" s="261" t="str">
        <f aca="false">IF(Calculator!$E$15&lt;&gt;"YES","—",IFERROR(INDEX($A$38:$A$103,MATCH(MIN(AQ38:AQ103),AQ38:AQ103,0)),"—"))</f>
        <v>35:1</v>
      </c>
      <c r="F25" s="261" t="str">
        <f aca="false">IF(Calculator!$E$15&lt;&gt;"YES","—",IFERROR(INDEX($A$38:$A$103,MATCH(MIN(BC38:BC103),BC38:BC103,0)),"—"))</f>
        <v>35:1</v>
      </c>
      <c r="G25" s="261" t="n">
        <f aca="false">IF(Calculator!$E$15&lt;&gt;"YES","—",IFERROR(ROUND(MIN(G38:G103),2),"—"))</f>
        <v>17.34</v>
      </c>
      <c r="H25" s="261" t="n">
        <f aca="false">IF(Calculator!$E$15&lt;&gt;"YES","—",IFERROR(ROUND(MIN(S38:S103),2),"—"))</f>
        <v>16.61</v>
      </c>
      <c r="I25" s="261" t="n">
        <f aca="false">IF(Calculator!$E$15&lt;&gt;"YES","—",IFERROR(ROUND(MIN(AE38:AE103),2),"—"))</f>
        <v>18.05</v>
      </c>
      <c r="J25" s="261" t="n">
        <f aca="false">IF(Calculator!$E$15&lt;&gt;"YES","—",IFERROR(ROUND(MIN(AQ38:AQ103),2),"—"))</f>
        <v>2.43</v>
      </c>
      <c r="K25" s="261" t="n">
        <f aca="false">IF(Calculator!$E$15&lt;&gt;"YES","—",IFERROR(ROUND(MIN(BC38:BC103),2),"—"))</f>
        <v>2.57</v>
      </c>
      <c r="L25" s="258"/>
      <c r="M25" s="258"/>
      <c r="N25" s="258"/>
      <c r="O25" s="258"/>
      <c r="P25" s="258"/>
      <c r="Q25" s="258"/>
      <c r="R25" s="258"/>
      <c r="S25" s="258"/>
      <c r="T25" s="258"/>
      <c r="U25" s="258"/>
      <c r="V25" s="258"/>
      <c r="W25" s="258"/>
      <c r="X25" s="258"/>
      <c r="Y25" s="258"/>
      <c r="Z25" s="258"/>
      <c r="AA25" s="258"/>
      <c r="AB25" s="258"/>
      <c r="AC25" s="258"/>
      <c r="AD25" s="258"/>
      <c r="AE25" s="258"/>
      <c r="AF25" s="258"/>
      <c r="AG25" s="258"/>
      <c r="AH25" s="258"/>
      <c r="AI25" s="258"/>
      <c r="AJ25" s="258"/>
      <c r="AK25" s="258"/>
      <c r="AL25" s="258"/>
    </row>
    <row r="26" customFormat="false" ht="15" hidden="false" customHeight="true" outlineLevel="0" collapsed="false">
      <c r="A26" s="261" t="str">
        <f aca="false">IF(Calculator!$E$16="YES","★ "&amp;"30m","30m")</f>
        <v>30m</v>
      </c>
      <c r="B26" s="261" t="str">
        <f aca="false">IF(Calculator!$E$16&lt;&gt;"YES","—",IFERROR(INDEX($A$38:$A$103,MATCH(MIN(H38:H103),H38:H103,0)),"—"))</f>
        <v>—</v>
      </c>
      <c r="C26" s="261" t="str">
        <f aca="false">IF(Calculator!$E$16&lt;&gt;"YES","—",IFERROR(INDEX($A$38:$A$103,MATCH(MIN(T38:T103),T38:T103,0)),"—"))</f>
        <v>—</v>
      </c>
      <c r="D26" s="261" t="str">
        <f aca="false">IF(Calculator!$E$16&lt;&gt;"YES","—",IFERROR(INDEX($A$38:$A$103,MATCH(MIN(AF38:AF103),AF38:AF103,0)),"—"))</f>
        <v>—</v>
      </c>
      <c r="E26" s="261" t="str">
        <f aca="false">IF(Calculator!$E$16&lt;&gt;"YES","—",IFERROR(INDEX($A$38:$A$103,MATCH(MIN(AR38:AR103),AR38:AR103,0)),"—"))</f>
        <v>—</v>
      </c>
      <c r="F26" s="261" t="str">
        <f aca="false">IF(Calculator!$E$16&lt;&gt;"YES","—",IFERROR(INDEX($A$38:$A$103,MATCH(MIN(BD38:BD103),BD38:BD103,0)),"—"))</f>
        <v>—</v>
      </c>
      <c r="G26" s="261" t="str">
        <f aca="false">IF(Calculator!$E$16&lt;&gt;"YES","—",IFERROR(ROUND(MIN(H38:H103),2),"—"))</f>
        <v>—</v>
      </c>
      <c r="H26" s="261" t="str">
        <f aca="false">IF(Calculator!$E$16&lt;&gt;"YES","—",IFERROR(ROUND(MIN(T38:T103),2),"—"))</f>
        <v>—</v>
      </c>
      <c r="I26" s="261" t="str">
        <f aca="false">IF(Calculator!$E$16&lt;&gt;"YES","—",IFERROR(ROUND(MIN(AF38:AF103),2),"—"))</f>
        <v>—</v>
      </c>
      <c r="J26" s="261" t="str">
        <f aca="false">IF(Calculator!$E$16&lt;&gt;"YES","—",IFERROR(ROUND(MIN(AR38:AR103),2),"—"))</f>
        <v>—</v>
      </c>
      <c r="K26" s="261" t="str">
        <f aca="false">IF(Calculator!$E$16&lt;&gt;"YES","—",IFERROR(ROUND(MIN(BD38:BD103),2),"—"))</f>
        <v>—</v>
      </c>
      <c r="L26" s="258"/>
      <c r="M26" s="258"/>
      <c r="N26" s="258"/>
      <c r="O26" s="258"/>
      <c r="P26" s="258"/>
      <c r="Q26" s="258"/>
      <c r="R26" s="258"/>
      <c r="S26" s="258"/>
      <c r="T26" s="258"/>
      <c r="U26" s="258"/>
      <c r="V26" s="258"/>
      <c r="W26" s="258"/>
      <c r="X26" s="258"/>
      <c r="Y26" s="258"/>
      <c r="Z26" s="258"/>
      <c r="AA26" s="258"/>
      <c r="AB26" s="258"/>
      <c r="AC26" s="258"/>
      <c r="AD26" s="258"/>
      <c r="AE26" s="258"/>
      <c r="AF26" s="258"/>
      <c r="AG26" s="258"/>
      <c r="AH26" s="258"/>
      <c r="AI26" s="258"/>
      <c r="AJ26" s="258"/>
      <c r="AK26" s="258"/>
      <c r="AL26" s="258"/>
    </row>
    <row r="27" customFormat="false" ht="15" hidden="false" customHeight="true" outlineLevel="0" collapsed="false">
      <c r="A27" s="261" t="str">
        <f aca="false">IF(Calculator!$E$17="YES","★ "&amp;"20m","20m")</f>
        <v>★ 20m</v>
      </c>
      <c r="B27" s="261" t="str">
        <f aca="false">IF(Calculator!$E$17&lt;&gt;"YES","—",IFERROR(INDEX($A$38:$A$103,MATCH(MIN(I38:I103),I38:I103,0)),"—"))</f>
        <v>27:1</v>
      </c>
      <c r="C27" s="261" t="str">
        <f aca="false">IF(Calculator!$E$17&lt;&gt;"YES","—",IFERROR(INDEX($A$38:$A$103,MATCH(MIN(U38:U103),U38:U103,0)),"—"))</f>
        <v>26:1</v>
      </c>
      <c r="D27" s="261" t="str">
        <f aca="false">IF(Calculator!$E$17&lt;&gt;"YES","—",IFERROR(INDEX($A$38:$A$103,MATCH(MIN(AG38:AG103),AG38:AG103,0)),"—"))</f>
        <v>28:1</v>
      </c>
      <c r="E27" s="261" t="str">
        <f aca="false">IF(Calculator!$E$17&lt;&gt;"YES","—",IFERROR(INDEX($A$38:$A$103,MATCH(MIN(AS38:AS103),AS38:AS103,0)),"—"))</f>
        <v>28:1</v>
      </c>
      <c r="F27" s="261" t="str">
        <f aca="false">IF(Calculator!$E$17&lt;&gt;"YES","—",IFERROR(INDEX($A$38:$A$103,MATCH(MIN(BE38:BE103),BE38:BE103,0)),"—"))</f>
        <v>26:1</v>
      </c>
      <c r="G27" s="261" t="n">
        <f aca="false">IF(Calculator!$E$17&lt;&gt;"YES","—",IFERROR(ROUND(MIN(I38:I103),2),"—"))</f>
        <v>15.93</v>
      </c>
      <c r="H27" s="261" t="n">
        <f aca="false">IF(Calculator!$E$17&lt;&gt;"YES","—",IFERROR(ROUND(MIN(U38:U103),2),"—"))</f>
        <v>17.38</v>
      </c>
      <c r="I27" s="261" t="n">
        <f aca="false">IF(Calculator!$E$17&lt;&gt;"YES","—",IFERROR(ROUND(MIN(AG38:AG103),2),"—"))</f>
        <v>14.48</v>
      </c>
      <c r="J27" s="261" t="n">
        <f aca="false">IF(Calculator!$E$17&lt;&gt;"YES","—",IFERROR(ROUND(MIN(AS38:AS103),2),"—"))</f>
        <v>15.16</v>
      </c>
      <c r="K27" s="261" t="n">
        <f aca="false">IF(Calculator!$E$17&lt;&gt;"YES","—",IFERROR(ROUND(MIN(BE38:BE103),2),"—"))</f>
        <v>16.62</v>
      </c>
      <c r="L27" s="258"/>
      <c r="M27" s="258"/>
      <c r="N27" s="258"/>
      <c r="O27" s="258"/>
      <c r="P27" s="258"/>
      <c r="Q27" s="258"/>
      <c r="R27" s="258"/>
      <c r="S27" s="258"/>
      <c r="T27" s="258"/>
      <c r="U27" s="258"/>
      <c r="V27" s="258"/>
      <c r="W27" s="258"/>
      <c r="X27" s="258"/>
      <c r="Y27" s="258"/>
      <c r="Z27" s="258"/>
      <c r="AA27" s="258"/>
      <c r="AB27" s="258"/>
      <c r="AC27" s="258"/>
      <c r="AD27" s="258"/>
      <c r="AE27" s="258"/>
      <c r="AF27" s="258"/>
      <c r="AG27" s="258"/>
      <c r="AH27" s="258"/>
      <c r="AI27" s="258"/>
      <c r="AJ27" s="258"/>
      <c r="AK27" s="258"/>
      <c r="AL27" s="258"/>
    </row>
    <row r="28" customFormat="false" ht="15" hidden="false" customHeight="true" outlineLevel="0" collapsed="false">
      <c r="A28" s="261" t="str">
        <f aca="false">IF(Calculator!$E$18="YES","★ "&amp;"17m","17m")</f>
        <v>17m</v>
      </c>
      <c r="B28" s="261" t="str">
        <f aca="false">IF(Calculator!$E$18&lt;&gt;"YES","—",IFERROR(INDEX($A$38:$A$103,MATCH(MIN(J38:J103),J38:J103,0)),"—"))</f>
        <v>—</v>
      </c>
      <c r="C28" s="265" t="str">
        <f aca="false">IF(Calculator!$E$18&lt;&gt;"YES","—",IFERROR(INDEX($A$38:$A$103,MATCH(MIN(V38:V103),V38:V103,0)),"—"))</f>
        <v>—</v>
      </c>
      <c r="D28" s="266" t="str">
        <f aca="false">IF(Calculator!$E$18&lt;&gt;"YES","—",IFERROR(INDEX($A$38:$A$103,MATCH(MIN(AH38:AH103),AH38:AH103,0)),"—"))</f>
        <v>—</v>
      </c>
      <c r="E28" s="266" t="str">
        <f aca="false">IF(Calculator!$E$18&lt;&gt;"YES","—",IFERROR(INDEX($A$38:$A$103,MATCH(MIN(AT38:AT103),AT38:AT103,0)),"—"))</f>
        <v>—</v>
      </c>
      <c r="F28" s="266" t="str">
        <f aca="false">IF(Calculator!$E$18&lt;&gt;"YES","—",IFERROR(INDEX($A$38:$A$103,MATCH(MIN(BF38:BF103),BF38:BF103,0)),"—"))</f>
        <v>—</v>
      </c>
      <c r="G28" s="266" t="str">
        <f aca="false">IF(Calculator!$E$18&lt;&gt;"YES","—",IFERROR(ROUND(MIN(J38:J103),2),"—"))</f>
        <v>—</v>
      </c>
      <c r="H28" s="266" t="str">
        <f aca="false">IF(Calculator!$E$18&lt;&gt;"YES","—",IFERROR(ROUND(MIN(V38:V103),2),"—"))</f>
        <v>—</v>
      </c>
      <c r="I28" s="266" t="str">
        <f aca="false">IF(Calculator!$E$18&lt;&gt;"YES","—",IFERROR(ROUND(MIN(AH38:AH103),2),"—"))</f>
        <v>—</v>
      </c>
      <c r="J28" s="266" t="str">
        <f aca="false">IF(Calculator!$E$18&lt;&gt;"YES","—",IFERROR(ROUND(MIN(AT38:AT103),2),"—"))</f>
        <v>—</v>
      </c>
      <c r="K28" s="266" t="str">
        <f aca="false">IF(Calculator!$E$18&lt;&gt;"YES","—",IFERROR(ROUND(MIN(BF38:BF103),2),"—"))</f>
        <v>—</v>
      </c>
      <c r="L28" s="267"/>
      <c r="M28" s="267"/>
      <c r="N28" s="267"/>
      <c r="O28" s="267"/>
      <c r="P28" s="267"/>
      <c r="Q28" s="267"/>
      <c r="R28" s="267"/>
      <c r="S28" s="267"/>
      <c r="T28" s="267"/>
      <c r="U28" s="267"/>
      <c r="V28" s="267"/>
      <c r="W28" s="267"/>
      <c r="X28" s="267"/>
      <c r="Y28" s="267"/>
      <c r="Z28" s="267"/>
      <c r="AA28" s="267"/>
      <c r="AB28" s="267"/>
      <c r="AC28" s="267"/>
      <c r="AD28" s="267"/>
      <c r="AE28" s="267"/>
      <c r="AF28" s="267"/>
      <c r="AG28" s="267"/>
      <c r="AH28" s="267"/>
      <c r="AI28" s="267"/>
      <c r="AJ28" s="267"/>
      <c r="AK28" s="267"/>
      <c r="AL28" s="267"/>
    </row>
    <row r="29" customFormat="false" ht="15" hidden="false" customHeight="true" outlineLevel="0" collapsed="false">
      <c r="A29" s="261" t="str">
        <f aca="false">IF(Calculator!$E$19="YES","★ "&amp;"15m","15m")</f>
        <v>15m</v>
      </c>
      <c r="B29" s="261" t="str">
        <f aca="false">IF(Calculator!$E$19&lt;&gt;"YES","—",IFERROR(INDEX($A$38:$A$103,MATCH(MIN(K38:K103),K38:K103,0)),"—"))</f>
        <v>—</v>
      </c>
      <c r="C29" s="265" t="str">
        <f aca="false">IF(Calculator!$E$19&lt;&gt;"YES","—",IFERROR(INDEX($A$38:$A$103,MATCH(MIN(W38:W103),W38:W103,0)),"—"))</f>
        <v>—</v>
      </c>
      <c r="D29" s="266" t="str">
        <f aca="false">IF(Calculator!$E$19&lt;&gt;"YES","—",IFERROR(INDEX($A$38:$A$103,MATCH(MIN(AI38:AI103),AI38:AI103,0)),"—"))</f>
        <v>—</v>
      </c>
      <c r="E29" s="266" t="str">
        <f aca="false">IF(Calculator!$E$19&lt;&gt;"YES","—",IFERROR(INDEX($A$38:$A$103,MATCH(MIN(AU38:AU103),AU38:AU103,0)),"—"))</f>
        <v>—</v>
      </c>
      <c r="F29" s="266" t="str">
        <f aca="false">IF(Calculator!$E$19&lt;&gt;"YES","—",IFERROR(INDEX($A$38:$A$103,MATCH(MIN(BG38:BG103),BG38:BG103,0)),"—"))</f>
        <v>—</v>
      </c>
      <c r="G29" s="266" t="str">
        <f aca="false">IF(Calculator!$E$19&lt;&gt;"YES","—",IFERROR(ROUND(MIN(K38:K103),2),"—"))</f>
        <v>—</v>
      </c>
      <c r="H29" s="266" t="str">
        <f aca="false">IF(Calculator!$E$19&lt;&gt;"YES","—",IFERROR(ROUND(MIN(W38:W103),2),"—"))</f>
        <v>—</v>
      </c>
      <c r="I29" s="266" t="str">
        <f aca="false">IF(Calculator!$E$19&lt;&gt;"YES","—",IFERROR(ROUND(MIN(AI38:AI103),2),"—"))</f>
        <v>—</v>
      </c>
      <c r="J29" s="266" t="str">
        <f aca="false">IF(Calculator!$E$19&lt;&gt;"YES","—",IFERROR(ROUND(MIN(AU38:AU103),2),"—"))</f>
        <v>—</v>
      </c>
      <c r="K29" s="266" t="str">
        <f aca="false">IF(Calculator!$E$19&lt;&gt;"YES","—",IFERROR(ROUND(MIN(BG38:BG103),2),"—"))</f>
        <v>—</v>
      </c>
      <c r="L29" s="267"/>
      <c r="M29" s="267"/>
      <c r="N29" s="267"/>
      <c r="O29" s="267"/>
      <c r="P29" s="267"/>
      <c r="Q29" s="267"/>
      <c r="R29" s="267"/>
      <c r="S29" s="267"/>
      <c r="T29" s="267"/>
      <c r="U29" s="267"/>
      <c r="V29" s="267"/>
      <c r="W29" s="267"/>
      <c r="X29" s="267"/>
      <c r="Y29" s="267"/>
      <c r="Z29" s="267"/>
      <c r="AA29" s="267"/>
      <c r="AB29" s="267"/>
      <c r="AC29" s="267"/>
      <c r="AD29" s="267"/>
      <c r="AE29" s="267"/>
      <c r="AF29" s="267"/>
      <c r="AG29" s="267"/>
      <c r="AH29" s="267"/>
      <c r="AI29" s="267"/>
      <c r="AJ29" s="267"/>
      <c r="AK29" s="267"/>
      <c r="AL29" s="267"/>
    </row>
    <row r="30" customFormat="false" ht="15" hidden="false" customHeight="true" outlineLevel="0" collapsed="false">
      <c r="A30" s="261" t="str">
        <f aca="false">IF(Calculator!$E$20="YES","★ "&amp;"12m","12m")</f>
        <v>12m</v>
      </c>
      <c r="B30" s="261" t="str">
        <f aca="false">IF(Calculator!$E$20&lt;&gt;"YES","—",IFERROR(INDEX($A$38:$A$103,MATCH(MIN(L38:L103),L38:L103,0)),"—"))</f>
        <v>—</v>
      </c>
      <c r="C30" s="265" t="str">
        <f aca="false">IF(Calculator!$E$20&lt;&gt;"YES","—",IFERROR(INDEX($A$38:$A$103,MATCH(MIN(X38:X103),X38:X103,0)),"—"))</f>
        <v>—</v>
      </c>
      <c r="D30" s="266" t="str">
        <f aca="false">IF(Calculator!$E$20&lt;&gt;"YES","—",IFERROR(INDEX($A$38:$A$103,MATCH(MIN(AJ38:AJ103),AJ38:AJ103,0)),"—"))</f>
        <v>—</v>
      </c>
      <c r="E30" s="266" t="str">
        <f aca="false">IF(Calculator!$E$20&lt;&gt;"YES","—",IFERROR(INDEX($A$38:$A$103,MATCH(MIN(AV38:AV103),AV38:AV103,0)),"—"))</f>
        <v>—</v>
      </c>
      <c r="F30" s="266" t="str">
        <f aca="false">IF(Calculator!$E$20&lt;&gt;"YES","—",IFERROR(INDEX($A$38:$A$103,MATCH(MIN(BH38:BH103),BH38:BH103,0)),"—"))</f>
        <v>—</v>
      </c>
      <c r="G30" s="266" t="str">
        <f aca="false">IF(Calculator!$E$20&lt;&gt;"YES","—",IFERROR(ROUND(MIN(L38:L103),2),"—"))</f>
        <v>—</v>
      </c>
      <c r="H30" s="266" t="str">
        <f aca="false">IF(Calculator!$E$20&lt;&gt;"YES","—",IFERROR(ROUND(MIN(X38:X103),2),"—"))</f>
        <v>—</v>
      </c>
      <c r="I30" s="266" t="str">
        <f aca="false">IF(Calculator!$E$20&lt;&gt;"YES","—",IFERROR(ROUND(MIN(AJ38:AJ103),2),"—"))</f>
        <v>—</v>
      </c>
      <c r="J30" s="266" t="str">
        <f aca="false">IF(Calculator!$E$20&lt;&gt;"YES","—",IFERROR(ROUND(MIN(AV38:AV103),2),"—"))</f>
        <v>—</v>
      </c>
      <c r="K30" s="266" t="str">
        <f aca="false">IF(Calculator!$E$20&lt;&gt;"YES","—",IFERROR(ROUND(MIN(BH38:BH103),2),"—"))</f>
        <v>—</v>
      </c>
      <c r="L30" s="267"/>
      <c r="M30" s="267"/>
      <c r="N30" s="267"/>
      <c r="O30" s="267"/>
      <c r="P30" s="267"/>
      <c r="Q30" s="267"/>
      <c r="R30" s="267"/>
      <c r="S30" s="267"/>
      <c r="T30" s="267"/>
      <c r="U30" s="267"/>
      <c r="V30" s="267"/>
      <c r="W30" s="267"/>
      <c r="X30" s="267"/>
      <c r="Y30" s="267"/>
      <c r="Z30" s="267"/>
      <c r="AA30" s="267"/>
      <c r="AB30" s="267"/>
      <c r="AC30" s="267"/>
      <c r="AD30" s="267"/>
      <c r="AE30" s="267"/>
      <c r="AF30" s="267"/>
      <c r="AG30" s="267"/>
      <c r="AH30" s="267"/>
      <c r="AI30" s="267"/>
      <c r="AJ30" s="267"/>
      <c r="AK30" s="267"/>
      <c r="AL30" s="267"/>
    </row>
    <row r="31" customFormat="false" ht="15" hidden="false" customHeight="true" outlineLevel="0" collapsed="false">
      <c r="A31" s="261" t="str">
        <f aca="false">IF(Calculator!$E$21="YES","★ "&amp;"10m","10m")</f>
        <v>10m</v>
      </c>
      <c r="B31" s="261" t="str">
        <f aca="false">IF(Calculator!$E$21&lt;&gt;"YES","—",IFERROR(INDEX($A$38:$A$103,MATCH(MIN(M38:M103),M38:M103,0)),"—"))</f>
        <v>—</v>
      </c>
      <c r="C31" s="265" t="str">
        <f aca="false">IF(Calculator!$E$21&lt;&gt;"YES","—",IFERROR(INDEX($A$38:$A$103,MATCH(MIN(Y38:Y103),Y38:Y103,0)),"—"))</f>
        <v>—</v>
      </c>
      <c r="D31" s="266" t="str">
        <f aca="false">IF(Calculator!$E$21&lt;&gt;"YES","—",IFERROR(INDEX($A$38:$A$103,MATCH(MIN(AK38:AK103),AK38:AK103,0)),"—"))</f>
        <v>—</v>
      </c>
      <c r="E31" s="266" t="str">
        <f aca="false">IF(Calculator!$E$21&lt;&gt;"YES","—",IFERROR(INDEX($A$38:$A$103,MATCH(MIN(AW38:AW103),AW38:AW103,0)),"—"))</f>
        <v>—</v>
      </c>
      <c r="F31" s="266" t="str">
        <f aca="false">IF(Calculator!$E$21&lt;&gt;"YES","—",IFERROR(INDEX($A$38:$A$103,MATCH(MIN(BI38:BI103),BI38:BI103,0)),"—"))</f>
        <v>—</v>
      </c>
      <c r="G31" s="266" t="str">
        <f aca="false">IF(Calculator!$E$21&lt;&gt;"YES","—",IFERROR(ROUND(MIN(M38:M103),2),"—"))</f>
        <v>—</v>
      </c>
      <c r="H31" s="266" t="str">
        <f aca="false">IF(Calculator!$E$21&lt;&gt;"YES","—",IFERROR(ROUND(MIN(Y38:Y103),2),"—"))</f>
        <v>—</v>
      </c>
      <c r="I31" s="266" t="str">
        <f aca="false">IF(Calculator!$E$21&lt;&gt;"YES","—",IFERROR(ROUND(MIN(AK38:AK103),2),"—"))</f>
        <v>—</v>
      </c>
      <c r="J31" s="266" t="str">
        <f aca="false">IF(Calculator!$E$21&lt;&gt;"YES","—",IFERROR(ROUND(MIN(AW38:AW103),2),"—"))</f>
        <v>—</v>
      </c>
      <c r="K31" s="266" t="str">
        <f aca="false">IF(Calculator!$E$21&lt;&gt;"YES","—",IFERROR(ROUND(MIN(BI38:BI103),2),"—"))</f>
        <v>—</v>
      </c>
      <c r="L31" s="267"/>
      <c r="M31" s="267"/>
      <c r="N31" s="267"/>
      <c r="O31" s="267"/>
      <c r="P31" s="267"/>
      <c r="Q31" s="267"/>
      <c r="R31" s="267"/>
      <c r="S31" s="267"/>
      <c r="T31" s="267"/>
      <c r="U31" s="267"/>
      <c r="V31" s="267"/>
      <c r="W31" s="267"/>
      <c r="X31" s="267"/>
      <c r="Y31" s="267"/>
      <c r="Z31" s="267"/>
      <c r="AA31" s="267"/>
      <c r="AB31" s="267"/>
      <c r="AC31" s="267"/>
      <c r="AD31" s="267"/>
      <c r="AE31" s="267"/>
      <c r="AF31" s="267"/>
      <c r="AG31" s="267"/>
      <c r="AH31" s="267"/>
      <c r="AI31" s="267"/>
      <c r="AJ31" s="267"/>
      <c r="AK31" s="267"/>
      <c r="AL31" s="267"/>
    </row>
    <row r="32" customFormat="false" ht="15" hidden="false" customHeight="true" outlineLevel="0" collapsed="false">
      <c r="A32" s="261" t="str">
        <f aca="false">IF(Calculator!$E$22="YES","★ "&amp;"6m","6m")</f>
        <v>6m</v>
      </c>
      <c r="B32" s="261" t="str">
        <f aca="false">IF(Calculator!$E$22&lt;&gt;"YES","—",IFERROR(INDEX($A$38:$A$103,MATCH(MIN(N38:N103),N38:N103,0)),"—"))</f>
        <v>—</v>
      </c>
      <c r="C32" s="265" t="str">
        <f aca="false">IF(Calculator!$E$22&lt;&gt;"YES","—",IFERROR(INDEX($A$38:$A$103,MATCH(MIN(Z38:Z103),Z38:Z103,0)),"—"))</f>
        <v>—</v>
      </c>
      <c r="D32" s="266" t="str">
        <f aca="false">IF(Calculator!$E$22&lt;&gt;"YES","—",IFERROR(INDEX($A$38:$A$103,MATCH(MIN(AL38:AL103),AL38:AL103,0)),"—"))</f>
        <v>—</v>
      </c>
      <c r="E32" s="266" t="str">
        <f aca="false">IF(Calculator!$E$22&lt;&gt;"YES","—",IFERROR(INDEX($A$38:$A$103,MATCH(MIN(AX38:AX103),AX38:AX103,0)),"—"))</f>
        <v>—</v>
      </c>
      <c r="F32" s="266" t="str">
        <f aca="false">IF(Calculator!$E$22&lt;&gt;"YES","—",IFERROR(INDEX($A$38:$A$103,MATCH(MIN(BJ38:BJ103),BJ38:BJ103,0)),"—"))</f>
        <v>—</v>
      </c>
      <c r="G32" s="266" t="str">
        <f aca="false">IF(Calculator!$E$22&lt;&gt;"YES","—",IFERROR(ROUND(MIN(N38:N103),2),"—"))</f>
        <v>—</v>
      </c>
      <c r="H32" s="266" t="str">
        <f aca="false">IF(Calculator!$E$22&lt;&gt;"YES","—",IFERROR(ROUND(MIN(Z38:Z103),2),"—"))</f>
        <v>—</v>
      </c>
      <c r="I32" s="266" t="str">
        <f aca="false">IF(Calculator!$E$22&lt;&gt;"YES","—",IFERROR(ROUND(MIN(AL38:AL103),2),"—"))</f>
        <v>—</v>
      </c>
      <c r="J32" s="266" t="str">
        <f aca="false">IF(Calculator!$E$22&lt;&gt;"YES","—",IFERROR(ROUND(MIN(AX38:AX103),2),"—"))</f>
        <v>—</v>
      </c>
      <c r="K32" s="266" t="str">
        <f aca="false">IF(Calculator!$E$22&lt;&gt;"YES","—",IFERROR(ROUND(MIN(BJ38:BJ103),2),"—"))</f>
        <v>—</v>
      </c>
      <c r="L32" s="267"/>
      <c r="M32" s="267"/>
      <c r="N32" s="267"/>
      <c r="O32" s="267"/>
      <c r="P32" s="267"/>
      <c r="Q32" s="267"/>
      <c r="R32" s="267"/>
      <c r="S32" s="267"/>
      <c r="T32" s="267"/>
      <c r="U32" s="267"/>
      <c r="V32" s="267"/>
      <c r="W32" s="267"/>
      <c r="X32" s="267"/>
      <c r="Y32" s="267"/>
      <c r="Z32" s="267"/>
      <c r="AA32" s="267"/>
      <c r="AB32" s="267"/>
      <c r="AC32" s="267"/>
      <c r="AD32" s="267"/>
      <c r="AE32" s="267"/>
      <c r="AF32" s="267"/>
      <c r="AG32" s="267"/>
      <c r="AH32" s="267"/>
      <c r="AI32" s="267"/>
      <c r="AJ32" s="267"/>
      <c r="AK32" s="267"/>
      <c r="AL32" s="267"/>
    </row>
    <row r="33" customFormat="false" ht="15" hidden="false" customHeight="true" outlineLevel="0" collapsed="false">
      <c r="A33" s="258"/>
      <c r="B33" s="258"/>
      <c r="C33" s="268"/>
      <c r="D33" s="267"/>
      <c r="E33" s="267"/>
      <c r="F33" s="267"/>
      <c r="G33" s="267"/>
      <c r="H33" s="267"/>
      <c r="I33" s="267"/>
      <c r="J33" s="267"/>
      <c r="K33" s="267"/>
      <c r="L33" s="267"/>
      <c r="M33" s="267"/>
      <c r="N33" s="267"/>
      <c r="O33" s="267"/>
      <c r="P33" s="267"/>
      <c r="Q33" s="267"/>
      <c r="R33" s="267"/>
      <c r="S33" s="267"/>
      <c r="T33" s="267"/>
      <c r="U33" s="267"/>
      <c r="V33" s="267"/>
      <c r="W33" s="267"/>
      <c r="X33" s="267"/>
      <c r="Y33" s="267"/>
      <c r="Z33" s="267"/>
      <c r="AA33" s="267"/>
      <c r="AB33" s="267"/>
      <c r="AC33" s="267"/>
      <c r="AD33" s="267"/>
      <c r="AE33" s="267"/>
      <c r="AF33" s="267"/>
      <c r="AG33" s="267"/>
      <c r="AH33" s="267"/>
      <c r="AI33" s="267"/>
      <c r="AJ33" s="267"/>
      <c r="AK33" s="267"/>
      <c r="AL33" s="267"/>
    </row>
    <row r="34" customFormat="false" ht="15" hidden="false" customHeight="true" outlineLevel="0" collapsed="false">
      <c r="A34" s="269" t="s">
        <v>468</v>
      </c>
      <c r="B34" s="269"/>
      <c r="C34" s="269"/>
      <c r="D34" s="269"/>
      <c r="E34" s="269"/>
      <c r="F34" s="269"/>
      <c r="G34" s="269"/>
      <c r="H34" s="269"/>
      <c r="I34" s="269"/>
      <c r="J34" s="269"/>
      <c r="K34" s="269"/>
      <c r="L34" s="269"/>
      <c r="M34" s="269"/>
      <c r="N34" s="269"/>
      <c r="O34" s="269"/>
      <c r="P34" s="269"/>
      <c r="Q34" s="269"/>
      <c r="R34" s="269"/>
      <c r="S34" s="269"/>
      <c r="T34" s="269"/>
      <c r="U34" s="269"/>
      <c r="V34" s="269"/>
      <c r="W34" s="269"/>
      <c r="X34" s="269"/>
      <c r="Y34" s="269"/>
      <c r="Z34" s="269"/>
      <c r="AA34" s="269"/>
      <c r="AB34" s="269"/>
      <c r="AC34" s="269"/>
      <c r="AD34" s="269"/>
      <c r="AE34" s="269"/>
      <c r="AF34" s="269"/>
      <c r="AG34" s="269"/>
      <c r="AH34" s="269"/>
      <c r="AI34" s="269"/>
      <c r="AJ34" s="269"/>
      <c r="AK34" s="269"/>
      <c r="AL34" s="269"/>
      <c r="AM34" s="269"/>
      <c r="AN34" s="269"/>
      <c r="AO34" s="269"/>
      <c r="AP34" s="269"/>
      <c r="AQ34" s="269"/>
      <c r="AR34" s="269"/>
      <c r="AS34" s="269"/>
      <c r="AT34" s="269"/>
      <c r="AU34" s="269"/>
      <c r="AV34" s="269"/>
      <c r="AW34" s="269"/>
      <c r="AX34" s="269"/>
      <c r="AY34" s="269"/>
      <c r="AZ34" s="269"/>
      <c r="BA34" s="269"/>
      <c r="BB34" s="269"/>
      <c r="BC34" s="269"/>
      <c r="BD34" s="269"/>
      <c r="BE34" s="269"/>
      <c r="BF34" s="269"/>
      <c r="BG34" s="269"/>
      <c r="BH34" s="269"/>
      <c r="BI34" s="269"/>
      <c r="BJ34" s="269"/>
      <c r="BK34" s="269"/>
    </row>
    <row r="35" customFormat="false" ht="15" hidden="false" customHeight="true" outlineLevel="0" collapsed="false">
      <c r="A35" s="270" t="s">
        <v>469</v>
      </c>
      <c r="B35" s="270"/>
      <c r="C35" s="270"/>
      <c r="D35" s="270"/>
      <c r="E35" s="270"/>
      <c r="F35" s="270"/>
      <c r="G35" s="270"/>
      <c r="H35" s="270"/>
      <c r="I35" s="270"/>
      <c r="J35" s="270"/>
      <c r="K35" s="270"/>
      <c r="L35" s="270"/>
      <c r="M35" s="270"/>
      <c r="N35" s="270"/>
      <c r="O35" s="270"/>
      <c r="P35" s="270"/>
      <c r="Q35" s="270"/>
      <c r="R35" s="270"/>
      <c r="S35" s="270"/>
      <c r="T35" s="270"/>
      <c r="U35" s="270"/>
      <c r="V35" s="270"/>
      <c r="W35" s="270"/>
      <c r="X35" s="270"/>
      <c r="Y35" s="270"/>
      <c r="Z35" s="270"/>
      <c r="AA35" s="270"/>
      <c r="AB35" s="270"/>
      <c r="AC35" s="270"/>
      <c r="AD35" s="270"/>
      <c r="AE35" s="270"/>
      <c r="AF35" s="270"/>
      <c r="AG35" s="270"/>
      <c r="AH35" s="270"/>
      <c r="AI35" s="270"/>
      <c r="AJ35" s="270"/>
      <c r="AK35" s="270"/>
      <c r="AL35" s="270"/>
      <c r="AM35" s="270"/>
      <c r="AN35" s="270"/>
      <c r="AO35" s="270"/>
      <c r="AP35" s="270"/>
      <c r="AQ35" s="270"/>
      <c r="AR35" s="270"/>
      <c r="AS35" s="270"/>
      <c r="AT35" s="270"/>
      <c r="AU35" s="270"/>
      <c r="AV35" s="270"/>
      <c r="AW35" s="270"/>
      <c r="AX35" s="270"/>
      <c r="AY35" s="270"/>
      <c r="AZ35" s="270"/>
      <c r="BA35" s="270"/>
      <c r="BB35" s="270"/>
      <c r="BC35" s="270"/>
      <c r="BD35" s="270"/>
      <c r="BE35" s="270"/>
      <c r="BF35" s="270"/>
      <c r="BG35" s="270"/>
      <c r="BH35" s="270"/>
      <c r="BI35" s="270"/>
      <c r="BJ35" s="270"/>
      <c r="BK35" s="270"/>
    </row>
    <row r="36" customFormat="false" ht="66.75" hidden="false" customHeight="true" outlineLevel="0" collapsed="false">
      <c r="A36" s="271" t="s">
        <v>470</v>
      </c>
      <c r="B36" s="271" t="s">
        <v>471</v>
      </c>
      <c r="C36" s="272" t="s">
        <v>472</v>
      </c>
      <c r="D36" s="273" t="str">
        <f aca="false">"Antenna #"&amp;1&amp;" — "&amp;Calculator!$B$29&amp;" m  "&amp;Calculator!$G$29</f>
        <v>Antenna #1 — 13.3 m  Portable / SOTA</v>
      </c>
      <c r="E36" s="273"/>
      <c r="F36" s="273"/>
      <c r="G36" s="273"/>
      <c r="H36" s="273"/>
      <c r="I36" s="273"/>
      <c r="J36" s="273"/>
      <c r="K36" s="273"/>
      <c r="L36" s="273"/>
      <c r="M36" s="273"/>
      <c r="N36" s="273"/>
      <c r="O36" s="273"/>
      <c r="P36" s="274" t="str">
        <f aca="false">"Antenna #"&amp;2&amp;" — "&amp;Calculator!$B$30&amp;" m  "&amp;Calculator!$G$30</f>
        <v>Antenna #2 — 13.4 m  Portable / SOTA</v>
      </c>
      <c r="Q36" s="274"/>
      <c r="R36" s="274"/>
      <c r="S36" s="274"/>
      <c r="T36" s="274"/>
      <c r="U36" s="274"/>
      <c r="V36" s="274"/>
      <c r="W36" s="274"/>
      <c r="X36" s="274"/>
      <c r="Y36" s="274"/>
      <c r="Z36" s="274"/>
      <c r="AA36" s="274"/>
      <c r="AB36" s="275" t="str">
        <f aca="false">"Antenna #"&amp;3&amp;" — "&amp;Calculator!$B$31&amp;" m  "&amp;Calculator!$G$31</f>
        <v>Antenna #3 — 13.2 m  Portable / SOTA</v>
      </c>
      <c r="AC36" s="275"/>
      <c r="AD36" s="275"/>
      <c r="AE36" s="275"/>
      <c r="AF36" s="275"/>
      <c r="AG36" s="275"/>
      <c r="AH36" s="275"/>
      <c r="AI36" s="275"/>
      <c r="AJ36" s="275"/>
      <c r="AK36" s="275"/>
      <c r="AL36" s="275"/>
      <c r="AM36" s="275"/>
      <c r="AN36" s="276" t="str">
        <f aca="false">"Antenna #"&amp;4&amp;" — "&amp;Calculator!$B$32&amp;" m  "&amp;Calculator!$G$32</f>
        <v>Antenna #4 — 23.3 m  Good portable/home</v>
      </c>
      <c r="AO36" s="276"/>
      <c r="AP36" s="276"/>
      <c r="AQ36" s="276"/>
      <c r="AR36" s="276"/>
      <c r="AS36" s="276"/>
      <c r="AT36" s="276"/>
      <c r="AU36" s="276"/>
      <c r="AV36" s="276"/>
      <c r="AW36" s="276"/>
      <c r="AX36" s="276"/>
      <c r="AY36" s="276"/>
      <c r="AZ36" s="277" t="str">
        <f aca="false">"Antenna #"&amp;5&amp;" — "&amp;Calculator!$B$33&amp;" m  "&amp;Calculator!$G$33</f>
        <v>Antenna #5 — 23.4 m  Good portable/home</v>
      </c>
      <c r="BA36" s="277"/>
      <c r="BB36" s="277"/>
      <c r="BC36" s="277"/>
      <c r="BD36" s="277"/>
      <c r="BE36" s="277"/>
      <c r="BF36" s="277"/>
      <c r="BG36" s="277"/>
      <c r="BH36" s="277"/>
      <c r="BI36" s="277"/>
      <c r="BJ36" s="277"/>
      <c r="BK36" s="277"/>
      <c r="BM36" s="253" t="str">
        <f aca="false">"Antenna #"&amp;1&amp;" (w/CP) — "&amp;Calculator!$B$29&amp;" m  "&amp;Calculator!$G$29</f>
        <v>Antenna #1 (w/CP) — 13.3 m  Portable / SOTA</v>
      </c>
      <c r="BY36" s="253" t="str">
        <f aca="false">"Antenna #"&amp;2&amp;" (w/CP) — "&amp;Calculator!$B$30&amp;" m  "&amp;Calculator!$G$30</f>
        <v>Antenna #2 (w/CP) — 13.4 m  Portable / SOTA</v>
      </c>
      <c r="CK36" s="253" t="str">
        <f aca="false">"Antenna #"&amp;3&amp;" (w/CP) — "&amp;Calculator!$B$31&amp;" m  "&amp;Calculator!$G$31</f>
        <v>Antenna #3 (w/CP) — 13.2 m  Portable / SOTA</v>
      </c>
      <c r="CW36" s="253" t="str">
        <f aca="false">"Antenna #"&amp;4&amp;" (w/CP) — "&amp;Calculator!$B$32&amp;" m  "&amp;Calculator!$G$32</f>
        <v>Antenna #4 (w/CP) — 23.3 m  Good portable/home</v>
      </c>
      <c r="DI36" s="253" t="str">
        <f aca="false">"Antenna #"&amp;5&amp;" (w/CP) — "&amp;Calculator!$B$33&amp;" m  "&amp;Calculator!$G$33</f>
        <v>Antenna #5 (w/CP) — 23.4 m  Good portable/home</v>
      </c>
    </row>
    <row r="37" customFormat="false" ht="27" hidden="false" customHeight="true" outlineLevel="0" collapsed="false">
      <c r="A37" s="261"/>
      <c r="B37" s="261" t="s">
        <v>473</v>
      </c>
      <c r="C37" s="265" t="s">
        <v>474</v>
      </c>
      <c r="D37" s="278" t="s">
        <v>16</v>
      </c>
      <c r="E37" s="278" t="s">
        <v>18</v>
      </c>
      <c r="F37" s="278" t="s">
        <v>19</v>
      </c>
      <c r="G37" s="278" t="s">
        <v>20</v>
      </c>
      <c r="H37" s="278" t="s">
        <v>22</v>
      </c>
      <c r="I37" s="278" t="s">
        <v>23</v>
      </c>
      <c r="J37" s="278" t="s">
        <v>24</v>
      </c>
      <c r="K37" s="278" t="s">
        <v>25</v>
      </c>
      <c r="L37" s="278" t="s">
        <v>26</v>
      </c>
      <c r="M37" s="278" t="s">
        <v>27</v>
      </c>
      <c r="N37" s="278" t="s">
        <v>28</v>
      </c>
      <c r="O37" s="279" t="s">
        <v>475</v>
      </c>
      <c r="P37" s="278" t="s">
        <v>16</v>
      </c>
      <c r="Q37" s="278" t="s">
        <v>18</v>
      </c>
      <c r="R37" s="278" t="s">
        <v>19</v>
      </c>
      <c r="S37" s="278" t="s">
        <v>20</v>
      </c>
      <c r="T37" s="278" t="s">
        <v>22</v>
      </c>
      <c r="U37" s="278" t="s">
        <v>23</v>
      </c>
      <c r="V37" s="278" t="s">
        <v>24</v>
      </c>
      <c r="W37" s="278" t="s">
        <v>25</v>
      </c>
      <c r="X37" s="278" t="s">
        <v>26</v>
      </c>
      <c r="Y37" s="278" t="s">
        <v>27</v>
      </c>
      <c r="Z37" s="278" t="s">
        <v>28</v>
      </c>
      <c r="AA37" s="279" t="s">
        <v>475</v>
      </c>
      <c r="AB37" s="278" t="s">
        <v>16</v>
      </c>
      <c r="AC37" s="278" t="s">
        <v>18</v>
      </c>
      <c r="AD37" s="278" t="s">
        <v>19</v>
      </c>
      <c r="AE37" s="278" t="s">
        <v>20</v>
      </c>
      <c r="AF37" s="278" t="s">
        <v>22</v>
      </c>
      <c r="AG37" s="278" t="s">
        <v>23</v>
      </c>
      <c r="AH37" s="278" t="s">
        <v>24</v>
      </c>
      <c r="AI37" s="278" t="s">
        <v>25</v>
      </c>
      <c r="AJ37" s="278" t="s">
        <v>26</v>
      </c>
      <c r="AK37" s="278" t="s">
        <v>27</v>
      </c>
      <c r="AL37" s="278" t="s">
        <v>28</v>
      </c>
      <c r="AM37" s="280" t="s">
        <v>475</v>
      </c>
      <c r="AN37" s="281" t="s">
        <v>16</v>
      </c>
      <c r="AO37" s="281" t="s">
        <v>18</v>
      </c>
      <c r="AP37" s="281" t="s">
        <v>19</v>
      </c>
      <c r="AQ37" s="281" t="s">
        <v>20</v>
      </c>
      <c r="AR37" s="281" t="s">
        <v>22</v>
      </c>
      <c r="AS37" s="281" t="s">
        <v>23</v>
      </c>
      <c r="AT37" s="281" t="s">
        <v>24</v>
      </c>
      <c r="AU37" s="281" t="s">
        <v>25</v>
      </c>
      <c r="AV37" s="281" t="s">
        <v>26</v>
      </c>
      <c r="AW37" s="281" t="s">
        <v>27</v>
      </c>
      <c r="AX37" s="281" t="s">
        <v>28</v>
      </c>
      <c r="AY37" s="280" t="s">
        <v>475</v>
      </c>
      <c r="AZ37" s="281" t="s">
        <v>16</v>
      </c>
      <c r="BA37" s="281" t="s">
        <v>18</v>
      </c>
      <c r="BB37" s="281" t="s">
        <v>19</v>
      </c>
      <c r="BC37" s="281" t="s">
        <v>20</v>
      </c>
      <c r="BD37" s="281" t="s">
        <v>22</v>
      </c>
      <c r="BE37" s="281" t="s">
        <v>23</v>
      </c>
      <c r="BF37" s="281" t="s">
        <v>24</v>
      </c>
      <c r="BG37" s="281" t="s">
        <v>25</v>
      </c>
      <c r="BH37" s="281" t="s">
        <v>26</v>
      </c>
      <c r="BI37" s="281" t="s">
        <v>27</v>
      </c>
      <c r="BJ37" s="281" t="s">
        <v>28</v>
      </c>
      <c r="BK37" s="280" t="s">
        <v>475</v>
      </c>
      <c r="BM37" s="253" t="s">
        <v>16</v>
      </c>
      <c r="BN37" s="253" t="s">
        <v>18</v>
      </c>
      <c r="BO37" s="253" t="s">
        <v>19</v>
      </c>
      <c r="BP37" s="253" t="s">
        <v>20</v>
      </c>
      <c r="BQ37" s="253" t="s">
        <v>22</v>
      </c>
      <c r="BR37" s="253" t="s">
        <v>23</v>
      </c>
      <c r="BS37" s="253" t="s">
        <v>24</v>
      </c>
      <c r="BT37" s="253" t="s">
        <v>25</v>
      </c>
      <c r="BU37" s="253" t="s">
        <v>26</v>
      </c>
      <c r="BV37" s="253" t="s">
        <v>27</v>
      </c>
      <c r="BW37" s="253" t="s">
        <v>28</v>
      </c>
      <c r="BX37" s="253" t="s">
        <v>476</v>
      </c>
      <c r="BY37" s="253" t="s">
        <v>16</v>
      </c>
      <c r="BZ37" s="253" t="s">
        <v>18</v>
      </c>
      <c r="CA37" s="253" t="s">
        <v>19</v>
      </c>
      <c r="CB37" s="253" t="s">
        <v>20</v>
      </c>
      <c r="CC37" s="253" t="s">
        <v>22</v>
      </c>
      <c r="CD37" s="253" t="s">
        <v>23</v>
      </c>
      <c r="CE37" s="253" t="s">
        <v>24</v>
      </c>
      <c r="CF37" s="253" t="s">
        <v>25</v>
      </c>
      <c r="CG37" s="253" t="s">
        <v>26</v>
      </c>
      <c r="CH37" s="253" t="s">
        <v>27</v>
      </c>
      <c r="CI37" s="253" t="s">
        <v>28</v>
      </c>
      <c r="CJ37" s="253" t="s">
        <v>476</v>
      </c>
      <c r="CK37" s="253" t="s">
        <v>16</v>
      </c>
      <c r="CL37" s="253" t="s">
        <v>18</v>
      </c>
      <c r="CM37" s="253" t="s">
        <v>19</v>
      </c>
      <c r="CN37" s="253" t="s">
        <v>20</v>
      </c>
      <c r="CO37" s="253" t="s">
        <v>22</v>
      </c>
      <c r="CP37" s="253" t="s">
        <v>23</v>
      </c>
      <c r="CQ37" s="253" t="s">
        <v>24</v>
      </c>
      <c r="CR37" s="253" t="s">
        <v>25</v>
      </c>
      <c r="CS37" s="253" t="s">
        <v>26</v>
      </c>
      <c r="CT37" s="253" t="s">
        <v>27</v>
      </c>
      <c r="CU37" s="253" t="s">
        <v>28</v>
      </c>
      <c r="CV37" s="253" t="s">
        <v>476</v>
      </c>
      <c r="CW37" s="253" t="s">
        <v>16</v>
      </c>
      <c r="CX37" s="253" t="s">
        <v>18</v>
      </c>
      <c r="CY37" s="253" t="s">
        <v>19</v>
      </c>
      <c r="CZ37" s="253" t="s">
        <v>20</v>
      </c>
      <c r="DA37" s="253" t="s">
        <v>22</v>
      </c>
      <c r="DB37" s="253" t="s">
        <v>23</v>
      </c>
      <c r="DC37" s="253" t="s">
        <v>24</v>
      </c>
      <c r="DD37" s="253" t="s">
        <v>25</v>
      </c>
      <c r="DE37" s="253" t="s">
        <v>26</v>
      </c>
      <c r="DF37" s="253" t="s">
        <v>27</v>
      </c>
      <c r="DG37" s="253" t="s">
        <v>28</v>
      </c>
      <c r="DH37" s="253" t="s">
        <v>476</v>
      </c>
      <c r="DI37" s="253" t="s">
        <v>16</v>
      </c>
      <c r="DJ37" s="253" t="s">
        <v>18</v>
      </c>
      <c r="DK37" s="253" t="s">
        <v>19</v>
      </c>
      <c r="DL37" s="253" t="s">
        <v>20</v>
      </c>
      <c r="DM37" s="253" t="s">
        <v>22</v>
      </c>
      <c r="DN37" s="253" t="s">
        <v>23</v>
      </c>
      <c r="DO37" s="253" t="s">
        <v>24</v>
      </c>
      <c r="DP37" s="253" t="s">
        <v>25</v>
      </c>
      <c r="DQ37" s="253" t="s">
        <v>26</v>
      </c>
      <c r="DR37" s="253" t="s">
        <v>27</v>
      </c>
      <c r="DS37" s="253" t="s">
        <v>28</v>
      </c>
      <c r="DT37" s="253" t="s">
        <v>476</v>
      </c>
      <c r="DU37" s="282" t="s">
        <v>16</v>
      </c>
      <c r="DV37" s="282" t="s">
        <v>18</v>
      </c>
      <c r="DW37" s="282" t="s">
        <v>19</v>
      </c>
      <c r="DX37" s="282" t="s">
        <v>20</v>
      </c>
      <c r="DY37" s="282" t="s">
        <v>22</v>
      </c>
      <c r="DZ37" s="282" t="s">
        <v>23</v>
      </c>
      <c r="EA37" s="282" t="s">
        <v>24</v>
      </c>
      <c r="EB37" s="282" t="s">
        <v>25</v>
      </c>
      <c r="EC37" s="282" t="s">
        <v>26</v>
      </c>
      <c r="ED37" s="282" t="s">
        <v>27</v>
      </c>
      <c r="EE37" s="282" t="s">
        <v>28</v>
      </c>
      <c r="EF37" s="282" t="s">
        <v>475</v>
      </c>
      <c r="EG37" s="282" t="s">
        <v>16</v>
      </c>
      <c r="EH37" s="282" t="s">
        <v>18</v>
      </c>
      <c r="EI37" s="282" t="s">
        <v>19</v>
      </c>
      <c r="EJ37" s="282" t="s">
        <v>20</v>
      </c>
      <c r="EK37" s="282" t="s">
        <v>22</v>
      </c>
      <c r="EL37" s="282" t="s">
        <v>23</v>
      </c>
      <c r="EM37" s="282" t="s">
        <v>24</v>
      </c>
      <c r="EN37" s="282" t="s">
        <v>25</v>
      </c>
      <c r="EO37" s="282" t="s">
        <v>26</v>
      </c>
      <c r="EP37" s="282" t="s">
        <v>27</v>
      </c>
      <c r="EQ37" s="282" t="s">
        <v>28</v>
      </c>
      <c r="ER37" s="282" t="s">
        <v>475</v>
      </c>
      <c r="ES37" s="282" t="s">
        <v>16</v>
      </c>
      <c r="ET37" s="282" t="s">
        <v>18</v>
      </c>
      <c r="EU37" s="282" t="s">
        <v>19</v>
      </c>
      <c r="EV37" s="282" t="s">
        <v>20</v>
      </c>
      <c r="EW37" s="282" t="s">
        <v>22</v>
      </c>
      <c r="EX37" s="282" t="s">
        <v>23</v>
      </c>
      <c r="EY37" s="282" t="s">
        <v>24</v>
      </c>
      <c r="EZ37" s="282" t="s">
        <v>25</v>
      </c>
      <c r="FA37" s="282" t="s">
        <v>26</v>
      </c>
      <c r="FB37" s="282" t="s">
        <v>27</v>
      </c>
      <c r="FC37" s="282" t="s">
        <v>28</v>
      </c>
      <c r="FD37" s="282" t="s">
        <v>475</v>
      </c>
      <c r="FE37" s="282" t="s">
        <v>16</v>
      </c>
      <c r="FF37" s="282" t="s">
        <v>18</v>
      </c>
      <c r="FG37" s="282" t="s">
        <v>19</v>
      </c>
      <c r="FH37" s="282" t="s">
        <v>20</v>
      </c>
      <c r="FI37" s="282" t="s">
        <v>22</v>
      </c>
      <c r="FJ37" s="282" t="s">
        <v>23</v>
      </c>
      <c r="FK37" s="282" t="s">
        <v>24</v>
      </c>
      <c r="FL37" s="282" t="s">
        <v>25</v>
      </c>
      <c r="FM37" s="282" t="s">
        <v>26</v>
      </c>
      <c r="FN37" s="282" t="s">
        <v>27</v>
      </c>
      <c r="FO37" s="282" t="s">
        <v>28</v>
      </c>
      <c r="FP37" s="282" t="s">
        <v>475</v>
      </c>
      <c r="FQ37" s="282" t="s">
        <v>16</v>
      </c>
      <c r="FR37" s="282" t="s">
        <v>18</v>
      </c>
      <c r="FS37" s="282" t="s">
        <v>19</v>
      </c>
      <c r="FT37" s="282" t="s">
        <v>20</v>
      </c>
      <c r="FU37" s="282" t="s">
        <v>22</v>
      </c>
      <c r="FV37" s="282" t="s">
        <v>23</v>
      </c>
      <c r="FW37" s="282" t="s">
        <v>24</v>
      </c>
      <c r="FX37" s="282" t="s">
        <v>25</v>
      </c>
      <c r="FY37" s="282" t="s">
        <v>26</v>
      </c>
      <c r="FZ37" s="282" t="s">
        <v>27</v>
      </c>
      <c r="GA37" s="282" t="s">
        <v>28</v>
      </c>
      <c r="GB37" s="282" t="s">
        <v>475</v>
      </c>
      <c r="GD37" s="253" t="s">
        <v>16</v>
      </c>
      <c r="GE37" s="253" t="s">
        <v>18</v>
      </c>
      <c r="GF37" s="253" t="s">
        <v>19</v>
      </c>
      <c r="GG37" s="253" t="s">
        <v>20</v>
      </c>
      <c r="GH37" s="253" t="s">
        <v>22</v>
      </c>
      <c r="GI37" s="253" t="s">
        <v>23</v>
      </c>
      <c r="GJ37" s="253" t="s">
        <v>24</v>
      </c>
      <c r="GK37" s="253" t="s">
        <v>25</v>
      </c>
      <c r="GL37" s="253" t="s">
        <v>26</v>
      </c>
      <c r="GM37" s="253" t="s">
        <v>27</v>
      </c>
      <c r="GN37" s="253" t="s">
        <v>28</v>
      </c>
      <c r="GO37" s="253" t="s">
        <v>476</v>
      </c>
      <c r="GP37" s="253" t="s">
        <v>16</v>
      </c>
      <c r="GQ37" s="253" t="s">
        <v>18</v>
      </c>
      <c r="GR37" s="253" t="s">
        <v>19</v>
      </c>
      <c r="GS37" s="253" t="s">
        <v>20</v>
      </c>
      <c r="GT37" s="253" t="s">
        <v>22</v>
      </c>
      <c r="GU37" s="253" t="s">
        <v>23</v>
      </c>
      <c r="GV37" s="253" t="s">
        <v>24</v>
      </c>
      <c r="GW37" s="253" t="s">
        <v>25</v>
      </c>
      <c r="GX37" s="253" t="s">
        <v>26</v>
      </c>
      <c r="GY37" s="253" t="s">
        <v>27</v>
      </c>
      <c r="GZ37" s="253" t="s">
        <v>28</v>
      </c>
      <c r="HA37" s="253" t="s">
        <v>476</v>
      </c>
      <c r="HB37" s="253" t="s">
        <v>16</v>
      </c>
      <c r="HC37" s="253" t="s">
        <v>18</v>
      </c>
      <c r="HD37" s="253" t="s">
        <v>19</v>
      </c>
      <c r="HE37" s="253" t="s">
        <v>20</v>
      </c>
      <c r="HF37" s="253" t="s">
        <v>22</v>
      </c>
      <c r="HG37" s="253" t="s">
        <v>23</v>
      </c>
      <c r="HH37" s="253" t="s">
        <v>24</v>
      </c>
      <c r="HI37" s="253" t="s">
        <v>25</v>
      </c>
      <c r="HJ37" s="253" t="s">
        <v>26</v>
      </c>
      <c r="HK37" s="253" t="s">
        <v>27</v>
      </c>
      <c r="HL37" s="253" t="s">
        <v>28</v>
      </c>
      <c r="HM37" s="253" t="s">
        <v>476</v>
      </c>
      <c r="HN37" s="253" t="s">
        <v>16</v>
      </c>
      <c r="HO37" s="253" t="s">
        <v>18</v>
      </c>
      <c r="HP37" s="253" t="s">
        <v>19</v>
      </c>
      <c r="HQ37" s="253" t="s">
        <v>20</v>
      </c>
      <c r="HR37" s="253" t="s">
        <v>22</v>
      </c>
      <c r="HS37" s="253" t="s">
        <v>23</v>
      </c>
      <c r="HT37" s="253" t="s">
        <v>24</v>
      </c>
      <c r="HU37" s="253" t="s">
        <v>25</v>
      </c>
      <c r="HV37" s="253" t="s">
        <v>26</v>
      </c>
      <c r="HW37" s="253" t="s">
        <v>27</v>
      </c>
      <c r="HX37" s="253" t="s">
        <v>28</v>
      </c>
      <c r="HY37" s="253" t="s">
        <v>476</v>
      </c>
      <c r="HZ37" s="253" t="s">
        <v>16</v>
      </c>
      <c r="IA37" s="253" t="s">
        <v>18</v>
      </c>
      <c r="IB37" s="253" t="s">
        <v>19</v>
      </c>
      <c r="IC37" s="253" t="s">
        <v>20</v>
      </c>
      <c r="ID37" s="253" t="s">
        <v>22</v>
      </c>
      <c r="IE37" s="253" t="s">
        <v>23</v>
      </c>
      <c r="IF37" s="253" t="s">
        <v>24</v>
      </c>
      <c r="IG37" s="253" t="s">
        <v>25</v>
      </c>
      <c r="IH37" s="253" t="s">
        <v>26</v>
      </c>
      <c r="II37" s="253" t="s">
        <v>27</v>
      </c>
      <c r="IJ37" s="253" t="s">
        <v>28</v>
      </c>
      <c r="IK37" s="253" t="s">
        <v>476</v>
      </c>
    </row>
    <row r="38" customFormat="false" ht="15" hidden="false" customHeight="true" outlineLevel="0" collapsed="false">
      <c r="A38" s="283" t="s">
        <v>477</v>
      </c>
      <c r="B38" s="284" t="s">
        <v>478</v>
      </c>
      <c r="C38" s="285" t="n">
        <v>200</v>
      </c>
      <c r="D38" s="286" t="str">
        <f aca="false">IF(OR(Calculator!$E$12&lt;&gt;"YES",Calculator!$B$29&lt;Calculator!$G$12),"—",ROUND((1+SQRT(((50*POWER(80,POWER(COS(PI()*MOD(Calculator!$B$29/Calculator!$F$12,1)),2))-$C38)^2+(1500*ABS(SIN(2*PI()*MOD(Calculator!$B$29/Calculator!$F$12,1)))*IF(MOD(Calculator!$B$29/Calculator!$F$12,1)&lt;0.5,-1,1))^2)/((50*POWER(80,POWER(COS(PI()*MOD(Calculator!$B$29/Calculator!$F$12,1)),2))+$C38)^2+(1500*ABS(SIN(2*PI()*MOD(Calculator!$B$29/Calculator!$F$12,1)))*IF(MOD(Calculator!$B$29/Calculator!$F$12,1)&lt;0.5,-1,1))^2)))/(1-SQRT(((50*POWER(80,POWER(COS(PI()*MOD(Calculator!$B$29/Calculator!$F$12,1)),2))-$C38)^2+(1500*ABS(SIN(2*PI()*MOD(Calculator!$B$29/Calculator!$F$12,1)))*IF(MOD(Calculator!$B$29/Calculator!$F$12,1)&lt;0.5,-1,1))^2)/((50*POWER(80,POWER(COS(PI()*MOD(Calculator!$B$29/Calculator!$F$12,1)),2))+$C38)^2+(1500*ABS(SIN(2*PI()*MOD(Calculator!$B$29/Calculator!$F$12,1)))*IF(MOD(Calculator!$B$29/Calculator!$F$12,1)&lt;0.5,-1,1))^2))),2))</f>
        <v>—</v>
      </c>
      <c r="E38" s="286" t="str">
        <f aca="false">IF(OR(Calculator!$E$13&lt;&gt;"YES",Calculator!$B$29&lt;Calculator!$G$13),"—",ROUND((1+SQRT(((50*POWER(80,POWER(COS(PI()*MOD(Calculator!$B$29/Calculator!$F$13,1)),2))-$C38)^2+(1500*ABS(SIN(2*PI()*MOD(Calculator!$B$29/Calculator!$F$13,1)))*IF(MOD(Calculator!$B$29/Calculator!$F$13,1)&lt;0.5,-1,1))^2)/((50*POWER(80,POWER(COS(PI()*MOD(Calculator!$B$29/Calculator!$F$13,1)),2))+$C38)^2+(1500*ABS(SIN(2*PI()*MOD(Calculator!$B$29/Calculator!$F$13,1)))*IF(MOD(Calculator!$B$29/Calculator!$F$13,1)&lt;0.5,-1,1))^2)))/(1-SQRT(((50*POWER(80,POWER(COS(PI()*MOD(Calculator!$B$29/Calculator!$F$13,1)),2))-$C38)^2+(1500*ABS(SIN(2*PI()*MOD(Calculator!$B$29/Calculator!$F$13,1)))*IF(MOD(Calculator!$B$29/Calculator!$F$13,1)&lt;0.5,-1,1))^2)/((50*POWER(80,POWER(COS(PI()*MOD(Calculator!$B$29/Calculator!$F$13,1)),2))+$C38)^2+(1500*ABS(SIN(2*PI()*MOD(Calculator!$B$29/Calculator!$F$13,1)))*IF(MOD(Calculator!$B$29/Calculator!$F$13,1)&lt;0.5,-1,1))^2))),2))</f>
        <v>—</v>
      </c>
      <c r="F38" s="286" t="str">
        <f aca="false">IF(OR(Calculator!$E$14&lt;&gt;"YES",Calculator!$B$29&lt;Calculator!$G$14),"—",ROUND((1+SQRT(((50*POWER(80,POWER(COS(PI()*MOD(Calculator!$B$29/Calculator!$F$14,1)),2))-$C38)^2+(1500*ABS(SIN(2*PI()*MOD(Calculator!$B$29/Calculator!$F$14,1)))*IF(MOD(Calculator!$B$29/Calculator!$F$14,1)&lt;0.5,-1,1))^2)/((50*POWER(80,POWER(COS(PI()*MOD(Calculator!$B$29/Calculator!$F$14,1)),2))+$C38)^2+(1500*ABS(SIN(2*PI()*MOD(Calculator!$B$29/Calculator!$F$14,1)))*IF(MOD(Calculator!$B$29/Calculator!$F$14,1)&lt;0.5,-1,1))^2)))/(1-SQRT(((50*POWER(80,POWER(COS(PI()*MOD(Calculator!$B$29/Calculator!$F$14,1)),2))-$C38)^2+(1500*ABS(SIN(2*PI()*MOD(Calculator!$B$29/Calculator!$F$14,1)))*IF(MOD(Calculator!$B$29/Calculator!$F$14,1)&lt;0.5,-1,1))^2)/((50*POWER(80,POWER(COS(PI()*MOD(Calculator!$B$29/Calculator!$F$14,1)),2))+$C38)^2+(1500*ABS(SIN(2*PI()*MOD(Calculator!$B$29/Calculator!$F$14,1)))*IF(MOD(Calculator!$B$29/Calculator!$F$14,1)&lt;0.5,-1,1))^2))),2))</f>
        <v>—</v>
      </c>
      <c r="G38" s="286" t="n">
        <f aca="false">IF(OR(Calculator!$E$15&lt;&gt;"YES",Calculator!$B$29&lt;Calculator!$G$15),"—",ROUND((1+SQRT(((50*POWER(80,POWER(COS(PI()*MOD(Calculator!$B$29/Calculator!$F$15,1)),2))-$C38)^2+(1500*ABS(SIN(2*PI()*MOD(Calculator!$B$29/Calculator!$F$15,1)))*IF(MOD(Calculator!$B$29/Calculator!$F$15,1)&lt;0.5,-1,1))^2)/((50*POWER(80,POWER(COS(PI()*MOD(Calculator!$B$29/Calculator!$F$15,1)),2))+$C38)^2+(1500*ABS(SIN(2*PI()*MOD(Calculator!$B$29/Calculator!$F$15,1)))*IF(MOD(Calculator!$B$29/Calculator!$F$15,1)&lt;0.5,-1,1))^2)))/(1-SQRT(((50*POWER(80,POWER(COS(PI()*MOD(Calculator!$B$29/Calculator!$F$15,1)),2))-$C38)^2+(1500*ABS(SIN(2*PI()*MOD(Calculator!$B$29/Calculator!$F$15,1)))*IF(MOD(Calculator!$B$29/Calculator!$F$15,1)&lt;0.5,-1,1))^2)/((50*POWER(80,POWER(COS(PI()*MOD(Calculator!$B$29/Calculator!$F$15,1)),2))+$C38)^2+(1500*ABS(SIN(2*PI()*MOD(Calculator!$B$29/Calculator!$F$15,1)))*IF(MOD(Calculator!$B$29/Calculator!$F$15,1)&lt;0.5,-1,1))^2))),2))</f>
        <v>58.31</v>
      </c>
      <c r="H38" s="286" t="str">
        <f aca="false">IF(OR(Calculator!$E$16&lt;&gt;"YES",Calculator!$B$29&lt;Calculator!$G$16),"—",ROUND((1+SQRT(((50*POWER(80,POWER(COS(PI()*MOD(Calculator!$B$29/Calculator!$F$16,1)),2))-$C38)^2+(1500*ABS(SIN(2*PI()*MOD(Calculator!$B$29/Calculator!$F$16,1)))*IF(MOD(Calculator!$B$29/Calculator!$F$16,1)&lt;0.5,-1,1))^2)/((50*POWER(80,POWER(COS(PI()*MOD(Calculator!$B$29/Calculator!$F$16,1)),2))+$C38)^2+(1500*ABS(SIN(2*PI()*MOD(Calculator!$B$29/Calculator!$F$16,1)))*IF(MOD(Calculator!$B$29/Calculator!$F$16,1)&lt;0.5,-1,1))^2)))/(1-SQRT(((50*POWER(80,POWER(COS(PI()*MOD(Calculator!$B$29/Calculator!$F$16,1)),2))-$C38)^2+(1500*ABS(SIN(2*PI()*MOD(Calculator!$B$29/Calculator!$F$16,1)))*IF(MOD(Calculator!$B$29/Calculator!$F$16,1)&lt;0.5,-1,1))^2)/((50*POWER(80,POWER(COS(PI()*MOD(Calculator!$B$29/Calculator!$F$16,1)),2))+$C38)^2+(1500*ABS(SIN(2*PI()*MOD(Calculator!$B$29/Calculator!$F$16,1)))*IF(MOD(Calculator!$B$29/Calculator!$F$16,1)&lt;0.5,-1,1))^2))),2))</f>
        <v>—</v>
      </c>
      <c r="I38" s="286" t="n">
        <f aca="false">IF(OR(Calculator!$E$17&lt;&gt;"YES",Calculator!$B$29&lt;Calculator!$G$17),"—",ROUND((1+SQRT(((50*POWER(80,POWER(COS(PI()*MOD(Calculator!$B$29/Calculator!$F$17,1)),2))-$C38)^2+(1500*ABS(SIN(2*PI()*MOD(Calculator!$B$29/Calculator!$F$17,1)))*IF(MOD(Calculator!$B$29/Calculator!$F$17,1)&lt;0.5,-1,1))^2)/((50*POWER(80,POWER(COS(PI()*MOD(Calculator!$B$29/Calculator!$F$17,1)),2))+$C38)^2+(1500*ABS(SIN(2*PI()*MOD(Calculator!$B$29/Calculator!$F$17,1)))*IF(MOD(Calculator!$B$29/Calculator!$F$17,1)&lt;0.5,-1,1))^2)))/(1-SQRT(((50*POWER(80,POWER(COS(PI()*MOD(Calculator!$B$29/Calculator!$F$17,1)),2))-$C38)^2+(1500*ABS(SIN(2*PI()*MOD(Calculator!$B$29/Calculator!$F$17,1)))*IF(MOD(Calculator!$B$29/Calculator!$F$17,1)&lt;0.5,-1,1))^2)/((50*POWER(80,POWER(COS(PI()*MOD(Calculator!$B$29/Calculator!$F$17,1)),2))+$C38)^2+(1500*ABS(SIN(2*PI()*MOD(Calculator!$B$29/Calculator!$F$17,1)))*IF(MOD(Calculator!$B$29/Calculator!$F$17,1)&lt;0.5,-1,1))^2))),2))</f>
        <v>55.36</v>
      </c>
      <c r="J38" s="286" t="str">
        <f aca="false">IF(OR(Calculator!$E$18&lt;&gt;"YES",Calculator!$B$29&lt;Calculator!$G$18),"—",ROUND((1+SQRT(((50*POWER(80,POWER(COS(PI()*MOD(Calculator!$B$29/Calculator!$F$18,1)),2))-$C38)^2+(1500*ABS(SIN(2*PI()*MOD(Calculator!$B$29/Calculator!$F$18,1)))*IF(MOD(Calculator!$B$29/Calculator!$F$18,1)&lt;0.5,-1,1))^2)/((50*POWER(80,POWER(COS(PI()*MOD(Calculator!$B$29/Calculator!$F$18,1)),2))+$C38)^2+(1500*ABS(SIN(2*PI()*MOD(Calculator!$B$29/Calculator!$F$18,1)))*IF(MOD(Calculator!$B$29/Calculator!$F$18,1)&lt;0.5,-1,1))^2)))/(1-SQRT(((50*POWER(80,POWER(COS(PI()*MOD(Calculator!$B$29/Calculator!$F$18,1)),2))-$C38)^2+(1500*ABS(SIN(2*PI()*MOD(Calculator!$B$29/Calculator!$F$18,1)))*IF(MOD(Calculator!$B$29/Calculator!$F$18,1)&lt;0.5,-1,1))^2)/((50*POWER(80,POWER(COS(PI()*MOD(Calculator!$B$29/Calculator!$F$18,1)),2))+$C38)^2+(1500*ABS(SIN(2*PI()*MOD(Calculator!$B$29/Calculator!$F$18,1)))*IF(MOD(Calculator!$B$29/Calculator!$F$18,1)&lt;0.5,-1,1))^2))),2))</f>
        <v>—</v>
      </c>
      <c r="K38" s="286" t="str">
        <f aca="false">IF(OR(Calculator!$E$19&lt;&gt;"YES",Calculator!$B$29&lt;Calculator!$G$19),"—",ROUND((1+SQRT(((50*POWER(80,POWER(COS(PI()*MOD(Calculator!$B$29/Calculator!$F$19,1)),2))-$C38)^2+(1500*ABS(SIN(2*PI()*MOD(Calculator!$B$29/Calculator!$F$19,1)))*IF(MOD(Calculator!$B$29/Calculator!$F$19,1)&lt;0.5,-1,1))^2)/((50*POWER(80,POWER(COS(PI()*MOD(Calculator!$B$29/Calculator!$F$19,1)),2))+$C38)^2+(1500*ABS(SIN(2*PI()*MOD(Calculator!$B$29/Calculator!$F$19,1)))*IF(MOD(Calculator!$B$29/Calculator!$F$19,1)&lt;0.5,-1,1))^2)))/(1-SQRT(((50*POWER(80,POWER(COS(PI()*MOD(Calculator!$B$29/Calculator!$F$19,1)),2))-$C38)^2+(1500*ABS(SIN(2*PI()*MOD(Calculator!$B$29/Calculator!$F$19,1)))*IF(MOD(Calculator!$B$29/Calculator!$F$19,1)&lt;0.5,-1,1))^2)/((50*POWER(80,POWER(COS(PI()*MOD(Calculator!$B$29/Calculator!$F$19,1)),2))+$C38)^2+(1500*ABS(SIN(2*PI()*MOD(Calculator!$B$29/Calculator!$F$19,1)))*IF(MOD(Calculator!$B$29/Calculator!$F$19,1)&lt;0.5,-1,1))^2))),2))</f>
        <v>—</v>
      </c>
      <c r="L38" s="286" t="str">
        <f aca="false">IF(OR(Calculator!$E$20&lt;&gt;"YES",Calculator!$B$29&lt;Calculator!$G$20),"—",ROUND((1+SQRT(((50*POWER(80,POWER(COS(PI()*MOD(Calculator!$B$29/Calculator!$F$20,1)),2))-$C38)^2+(1500*ABS(SIN(2*PI()*MOD(Calculator!$B$29/Calculator!$F$20,1)))*IF(MOD(Calculator!$B$29/Calculator!$F$20,1)&lt;0.5,-1,1))^2)/((50*POWER(80,POWER(COS(PI()*MOD(Calculator!$B$29/Calculator!$F$20,1)),2))+$C38)^2+(1500*ABS(SIN(2*PI()*MOD(Calculator!$B$29/Calculator!$F$20,1)))*IF(MOD(Calculator!$B$29/Calculator!$F$20,1)&lt;0.5,-1,1))^2)))/(1-SQRT(((50*POWER(80,POWER(COS(PI()*MOD(Calculator!$B$29/Calculator!$F$20,1)),2))-$C38)^2+(1500*ABS(SIN(2*PI()*MOD(Calculator!$B$29/Calculator!$F$20,1)))*IF(MOD(Calculator!$B$29/Calculator!$F$20,1)&lt;0.5,-1,1))^2)/((50*POWER(80,POWER(COS(PI()*MOD(Calculator!$B$29/Calculator!$F$20,1)),2))+$C38)^2+(1500*ABS(SIN(2*PI()*MOD(Calculator!$B$29/Calculator!$F$20,1)))*IF(MOD(Calculator!$B$29/Calculator!$F$20,1)&lt;0.5,-1,1))^2))),2))</f>
        <v>—</v>
      </c>
      <c r="M38" s="286" t="str">
        <f aca="false">IF(OR(Calculator!$E$21&lt;&gt;"YES",Calculator!$B$29&lt;Calculator!$G$21),"—",ROUND((1+SQRT(((50*POWER(80,POWER(COS(PI()*MOD(Calculator!$B$29/Calculator!$F$21,1)),2))-$C38)^2+(1500*ABS(SIN(2*PI()*MOD(Calculator!$B$29/Calculator!$F$21,1)))*IF(MOD(Calculator!$B$29/Calculator!$F$21,1)&lt;0.5,-1,1))^2)/((50*POWER(80,POWER(COS(PI()*MOD(Calculator!$B$29/Calculator!$F$21,1)),2))+$C38)^2+(1500*ABS(SIN(2*PI()*MOD(Calculator!$B$29/Calculator!$F$21,1)))*IF(MOD(Calculator!$B$29/Calculator!$F$21,1)&lt;0.5,-1,1))^2)))/(1-SQRT(((50*POWER(80,POWER(COS(PI()*MOD(Calculator!$B$29/Calculator!$F$21,1)),2))-$C38)^2+(1500*ABS(SIN(2*PI()*MOD(Calculator!$B$29/Calculator!$F$21,1)))*IF(MOD(Calculator!$B$29/Calculator!$F$21,1)&lt;0.5,-1,1))^2)/((50*POWER(80,POWER(COS(PI()*MOD(Calculator!$B$29/Calculator!$F$21,1)),2))+$C38)^2+(1500*ABS(SIN(2*PI()*MOD(Calculator!$B$29/Calculator!$F$21,1)))*IF(MOD(Calculator!$B$29/Calculator!$F$21,1)&lt;0.5,-1,1))^2))),2))</f>
        <v>—</v>
      </c>
      <c r="N38" s="286" t="str">
        <f aca="false">IF(OR(Calculator!$E$22&lt;&gt;"YES",Calculator!$B$29&lt;Calculator!$G$22),"—",ROUND((1+SQRT(((50*POWER(80,POWER(COS(PI()*MOD(Calculator!$B$29/Calculator!$F$22,1)),2))-$C38)^2+(1500*ABS(SIN(2*PI()*MOD(Calculator!$B$29/Calculator!$F$22,1)))*IF(MOD(Calculator!$B$29/Calculator!$F$22,1)&lt;0.5,-1,1))^2)/((50*POWER(80,POWER(COS(PI()*MOD(Calculator!$B$29/Calculator!$F$22,1)),2))+$C38)^2+(1500*ABS(SIN(2*PI()*MOD(Calculator!$B$29/Calculator!$F$22,1)))*IF(MOD(Calculator!$B$29/Calculator!$F$22,1)&lt;0.5,-1,1))^2)))/(1-SQRT(((50*POWER(80,POWER(COS(PI()*MOD(Calculator!$B$29/Calculator!$F$22,1)),2))-$C38)^2+(1500*ABS(SIN(2*PI()*MOD(Calculator!$B$29/Calculator!$F$22,1)))*IF(MOD(Calculator!$B$29/Calculator!$F$22,1)&lt;0.5,-1,1))^2)/((50*POWER(80,POWER(COS(PI()*MOD(Calculator!$B$29/Calculator!$F$22,1)),2))+$C38)^2+(1500*ABS(SIN(2*PI()*MOD(Calculator!$B$29/Calculator!$F$22,1)))*IF(MOD(Calculator!$B$29/Calculator!$F$22,1)&lt;0.5,-1,1))^2))),2))</f>
        <v>—</v>
      </c>
      <c r="O38" s="287" t="n">
        <f aca="false">IFERROR(ROUND((IF(ISNUMBER(D38),D38,0)+IF(ISNUMBER(E38),E38,0)+IF(ISNUMBER(F38),F38,0)+IF(ISNUMBER(G38),G38,0)+IF(ISNUMBER(H38),H38,0)+IF(ISNUMBER(I38),I38,0)+IF(ISNUMBER(J38),J38,0)+IF(ISNUMBER(K38),K38,0)+IF(ISNUMBER(L38),L38,0)+IF(ISNUMBER(M38),M38,0)+IF(ISNUMBER(N38),N38,0))/(IF(ISNUMBER(D38),1,0)+IF(ISNUMBER(E38),1,0)+IF(ISNUMBER(F38),1,0)+IF(ISNUMBER(G38),1,0)+IF(ISNUMBER(H38),1,0)+IF(ISNUMBER(I38),1,0)+IF(ISNUMBER(J38),1,0)+IF(ISNUMBER(K38),1,0)+IF(ISNUMBER(L38),1,0)+IF(ISNUMBER(M38),1,0)+IF(ISNUMBER(N38),1,0)),4),"")</f>
        <v>56.835</v>
      </c>
      <c r="P38" s="286" t="str">
        <f aca="false">IF(OR(Calculator!$E$12&lt;&gt;"YES",Calculator!$B$30&lt;Calculator!$G$12),"—",ROUND((1+SQRT(((50*POWER(80,POWER(COS(PI()*MOD(Calculator!$B$30/Calculator!$F$12,1)),2))-$C38)^2+(1500*ABS(SIN(2*PI()*MOD(Calculator!$B$30/Calculator!$F$12,1)))*IF(MOD(Calculator!$B$30/Calculator!$F$12,1)&lt;0.5,-1,1))^2)/((50*POWER(80,POWER(COS(PI()*MOD(Calculator!$B$30/Calculator!$F$12,1)),2))+$C38)^2+(1500*ABS(SIN(2*PI()*MOD(Calculator!$B$30/Calculator!$F$12,1)))*IF(MOD(Calculator!$B$30/Calculator!$F$12,1)&lt;0.5,-1,1))^2)))/(1-SQRT(((50*POWER(80,POWER(COS(PI()*MOD(Calculator!$B$30/Calculator!$F$12,1)),2))-$C38)^2+(1500*ABS(SIN(2*PI()*MOD(Calculator!$B$30/Calculator!$F$12,1)))*IF(MOD(Calculator!$B$30/Calculator!$F$12,1)&lt;0.5,-1,1))^2)/((50*POWER(80,POWER(COS(PI()*MOD(Calculator!$B$30/Calculator!$F$12,1)),2))+$C38)^2+(1500*ABS(SIN(2*PI()*MOD(Calculator!$B$30/Calculator!$F$12,1)))*IF(MOD(Calculator!$B$30/Calculator!$F$12,1)&lt;0.5,-1,1))^2))),2))</f>
        <v>—</v>
      </c>
      <c r="Q38" s="286" t="str">
        <f aca="false">IF(OR(Calculator!$E$13&lt;&gt;"YES",Calculator!$B$30&lt;Calculator!$G$13),"—",ROUND((1+SQRT(((50*POWER(80,POWER(COS(PI()*MOD(Calculator!$B$30/Calculator!$F$13,1)),2))-$C38)^2+(1500*ABS(SIN(2*PI()*MOD(Calculator!$B$30/Calculator!$F$13,1)))*IF(MOD(Calculator!$B$30/Calculator!$F$13,1)&lt;0.5,-1,1))^2)/((50*POWER(80,POWER(COS(PI()*MOD(Calculator!$B$30/Calculator!$F$13,1)),2))+$C38)^2+(1500*ABS(SIN(2*PI()*MOD(Calculator!$B$30/Calculator!$F$13,1)))*IF(MOD(Calculator!$B$30/Calculator!$F$13,1)&lt;0.5,-1,1))^2)))/(1-SQRT(((50*POWER(80,POWER(COS(PI()*MOD(Calculator!$B$30/Calculator!$F$13,1)),2))-$C38)^2+(1500*ABS(SIN(2*PI()*MOD(Calculator!$B$30/Calculator!$F$13,1)))*IF(MOD(Calculator!$B$30/Calculator!$F$13,1)&lt;0.5,-1,1))^2)/((50*POWER(80,POWER(COS(PI()*MOD(Calculator!$B$30/Calculator!$F$13,1)),2))+$C38)^2+(1500*ABS(SIN(2*PI()*MOD(Calculator!$B$30/Calculator!$F$13,1)))*IF(MOD(Calculator!$B$30/Calculator!$F$13,1)&lt;0.5,-1,1))^2))),2))</f>
        <v>—</v>
      </c>
      <c r="R38" s="286" t="str">
        <f aca="false">IF(OR(Calculator!$E$14&lt;&gt;"YES",Calculator!$B$30&lt;Calculator!$G$14),"—",ROUND((1+SQRT(((50*POWER(80,POWER(COS(PI()*MOD(Calculator!$B$30/Calculator!$F$14,1)),2))-$C38)^2+(1500*ABS(SIN(2*PI()*MOD(Calculator!$B$30/Calculator!$F$14,1)))*IF(MOD(Calculator!$B$30/Calculator!$F$14,1)&lt;0.5,-1,1))^2)/((50*POWER(80,POWER(COS(PI()*MOD(Calculator!$B$30/Calculator!$F$14,1)),2))+$C38)^2+(1500*ABS(SIN(2*PI()*MOD(Calculator!$B$30/Calculator!$F$14,1)))*IF(MOD(Calculator!$B$30/Calculator!$F$14,1)&lt;0.5,-1,1))^2)))/(1-SQRT(((50*POWER(80,POWER(COS(PI()*MOD(Calculator!$B$30/Calculator!$F$14,1)),2))-$C38)^2+(1500*ABS(SIN(2*PI()*MOD(Calculator!$B$30/Calculator!$F$14,1)))*IF(MOD(Calculator!$B$30/Calculator!$F$14,1)&lt;0.5,-1,1))^2)/((50*POWER(80,POWER(COS(PI()*MOD(Calculator!$B$30/Calculator!$F$14,1)),2))+$C38)^2+(1500*ABS(SIN(2*PI()*MOD(Calculator!$B$30/Calculator!$F$14,1)))*IF(MOD(Calculator!$B$30/Calculator!$F$14,1)&lt;0.5,-1,1))^2))),2))</f>
        <v>—</v>
      </c>
      <c r="S38" s="286" t="n">
        <f aca="false">IF(OR(Calculator!$E$15&lt;&gt;"YES",Calculator!$B$30&lt;Calculator!$G$15),"—",ROUND((1+SQRT(((50*POWER(80,POWER(COS(PI()*MOD(Calculator!$B$30/Calculator!$F$15,1)),2))-$C38)^2+(1500*ABS(SIN(2*PI()*MOD(Calculator!$B$30/Calculator!$F$15,1)))*IF(MOD(Calculator!$B$30/Calculator!$F$15,1)&lt;0.5,-1,1))^2)/((50*POWER(80,POWER(COS(PI()*MOD(Calculator!$B$30/Calculator!$F$15,1)),2))+$C38)^2+(1500*ABS(SIN(2*PI()*MOD(Calculator!$B$30/Calculator!$F$15,1)))*IF(MOD(Calculator!$B$30/Calculator!$F$15,1)&lt;0.5,-1,1))^2)))/(1-SQRT(((50*POWER(80,POWER(COS(PI()*MOD(Calculator!$B$30/Calculator!$F$15,1)),2))-$C38)^2+(1500*ABS(SIN(2*PI()*MOD(Calculator!$B$30/Calculator!$F$15,1)))*IF(MOD(Calculator!$B$30/Calculator!$F$15,1)&lt;0.5,-1,1))^2)/((50*POWER(80,POWER(COS(PI()*MOD(Calculator!$B$30/Calculator!$F$15,1)),2))+$C38)^2+(1500*ABS(SIN(2*PI()*MOD(Calculator!$B$30/Calculator!$F$15,1)))*IF(MOD(Calculator!$B$30/Calculator!$F$15,1)&lt;0.5,-1,1))^2))),2))</f>
        <v>56.85</v>
      </c>
      <c r="T38" s="286" t="str">
        <f aca="false">IF(OR(Calculator!$E$16&lt;&gt;"YES",Calculator!$B$30&lt;Calculator!$G$16),"—",ROUND((1+SQRT(((50*POWER(80,POWER(COS(PI()*MOD(Calculator!$B$30/Calculator!$F$16,1)),2))-$C38)^2+(1500*ABS(SIN(2*PI()*MOD(Calculator!$B$30/Calculator!$F$16,1)))*IF(MOD(Calculator!$B$30/Calculator!$F$16,1)&lt;0.5,-1,1))^2)/((50*POWER(80,POWER(COS(PI()*MOD(Calculator!$B$30/Calculator!$F$16,1)),2))+$C38)^2+(1500*ABS(SIN(2*PI()*MOD(Calculator!$B$30/Calculator!$F$16,1)))*IF(MOD(Calculator!$B$30/Calculator!$F$16,1)&lt;0.5,-1,1))^2)))/(1-SQRT(((50*POWER(80,POWER(COS(PI()*MOD(Calculator!$B$30/Calculator!$F$16,1)),2))-$C38)^2+(1500*ABS(SIN(2*PI()*MOD(Calculator!$B$30/Calculator!$F$16,1)))*IF(MOD(Calculator!$B$30/Calculator!$F$16,1)&lt;0.5,-1,1))^2)/((50*POWER(80,POWER(COS(PI()*MOD(Calculator!$B$30/Calculator!$F$16,1)),2))+$C38)^2+(1500*ABS(SIN(2*PI()*MOD(Calculator!$B$30/Calculator!$F$16,1)))*IF(MOD(Calculator!$B$30/Calculator!$F$16,1)&lt;0.5,-1,1))^2))),2))</f>
        <v>—</v>
      </c>
      <c r="U38" s="286" t="n">
        <f aca="false">IF(OR(Calculator!$E$17&lt;&gt;"YES",Calculator!$B$30&lt;Calculator!$G$17),"—",ROUND((1+SQRT(((50*POWER(80,POWER(COS(PI()*MOD(Calculator!$B$30/Calculator!$F$17,1)),2))-$C38)^2+(1500*ABS(SIN(2*PI()*MOD(Calculator!$B$30/Calculator!$F$17,1)))*IF(MOD(Calculator!$B$30/Calculator!$F$17,1)&lt;0.5,-1,1))^2)/((50*POWER(80,POWER(COS(PI()*MOD(Calculator!$B$30/Calculator!$F$17,1)),2))+$C38)^2+(1500*ABS(SIN(2*PI()*MOD(Calculator!$B$30/Calculator!$F$17,1)))*IF(MOD(Calculator!$B$30/Calculator!$F$17,1)&lt;0.5,-1,1))^2)))/(1-SQRT(((50*POWER(80,POWER(COS(PI()*MOD(Calculator!$B$30/Calculator!$F$17,1)),2))-$C38)^2+(1500*ABS(SIN(2*PI()*MOD(Calculator!$B$30/Calculator!$F$17,1)))*IF(MOD(Calculator!$B$30/Calculator!$F$17,1)&lt;0.5,-1,1))^2)/((50*POWER(80,POWER(COS(PI()*MOD(Calculator!$B$30/Calculator!$F$17,1)),2))+$C38)^2+(1500*ABS(SIN(2*PI()*MOD(Calculator!$B$30/Calculator!$F$17,1)))*IF(MOD(Calculator!$B$30/Calculator!$F$17,1)&lt;0.5,-1,1))^2))),2))</f>
        <v>58.39</v>
      </c>
      <c r="V38" s="286" t="str">
        <f aca="false">IF(OR(Calculator!$E$18&lt;&gt;"YES",Calculator!$B$30&lt;Calculator!$G$18),"—",ROUND((1+SQRT(((50*POWER(80,POWER(COS(PI()*MOD(Calculator!$B$30/Calculator!$F$18,1)),2))-$C38)^2+(1500*ABS(SIN(2*PI()*MOD(Calculator!$B$30/Calculator!$F$18,1)))*IF(MOD(Calculator!$B$30/Calculator!$F$18,1)&lt;0.5,-1,1))^2)/((50*POWER(80,POWER(COS(PI()*MOD(Calculator!$B$30/Calculator!$F$18,1)),2))+$C38)^2+(1500*ABS(SIN(2*PI()*MOD(Calculator!$B$30/Calculator!$F$18,1)))*IF(MOD(Calculator!$B$30/Calculator!$F$18,1)&lt;0.5,-1,1))^2)))/(1-SQRT(((50*POWER(80,POWER(COS(PI()*MOD(Calculator!$B$30/Calculator!$F$18,1)),2))-$C38)^2+(1500*ABS(SIN(2*PI()*MOD(Calculator!$B$30/Calculator!$F$18,1)))*IF(MOD(Calculator!$B$30/Calculator!$F$18,1)&lt;0.5,-1,1))^2)/((50*POWER(80,POWER(COS(PI()*MOD(Calculator!$B$30/Calculator!$F$18,1)),2))+$C38)^2+(1500*ABS(SIN(2*PI()*MOD(Calculator!$B$30/Calculator!$F$18,1)))*IF(MOD(Calculator!$B$30/Calculator!$F$18,1)&lt;0.5,-1,1))^2))),2))</f>
        <v>—</v>
      </c>
      <c r="W38" s="286" t="str">
        <f aca="false">IF(OR(Calculator!$E$19&lt;&gt;"YES",Calculator!$B$30&lt;Calculator!$G$19),"—",ROUND((1+SQRT(((50*POWER(80,POWER(COS(PI()*MOD(Calculator!$B$30/Calculator!$F$19,1)),2))-$C38)^2+(1500*ABS(SIN(2*PI()*MOD(Calculator!$B$30/Calculator!$F$19,1)))*IF(MOD(Calculator!$B$30/Calculator!$F$19,1)&lt;0.5,-1,1))^2)/((50*POWER(80,POWER(COS(PI()*MOD(Calculator!$B$30/Calculator!$F$19,1)),2))+$C38)^2+(1500*ABS(SIN(2*PI()*MOD(Calculator!$B$30/Calculator!$F$19,1)))*IF(MOD(Calculator!$B$30/Calculator!$F$19,1)&lt;0.5,-1,1))^2)))/(1-SQRT(((50*POWER(80,POWER(COS(PI()*MOD(Calculator!$B$30/Calculator!$F$19,1)),2))-$C38)^2+(1500*ABS(SIN(2*PI()*MOD(Calculator!$B$30/Calculator!$F$19,1)))*IF(MOD(Calculator!$B$30/Calculator!$F$19,1)&lt;0.5,-1,1))^2)/((50*POWER(80,POWER(COS(PI()*MOD(Calculator!$B$30/Calculator!$F$19,1)),2))+$C38)^2+(1500*ABS(SIN(2*PI()*MOD(Calculator!$B$30/Calculator!$F$19,1)))*IF(MOD(Calculator!$B$30/Calculator!$F$19,1)&lt;0.5,-1,1))^2))),2))</f>
        <v>—</v>
      </c>
      <c r="X38" s="286" t="str">
        <f aca="false">IF(OR(Calculator!$E$20&lt;&gt;"YES",Calculator!$B$30&lt;Calculator!$G$20),"—",ROUND((1+SQRT(((50*POWER(80,POWER(COS(PI()*MOD(Calculator!$B$30/Calculator!$F$20,1)),2))-$C38)^2+(1500*ABS(SIN(2*PI()*MOD(Calculator!$B$30/Calculator!$F$20,1)))*IF(MOD(Calculator!$B$30/Calculator!$F$20,1)&lt;0.5,-1,1))^2)/((50*POWER(80,POWER(COS(PI()*MOD(Calculator!$B$30/Calculator!$F$20,1)),2))+$C38)^2+(1500*ABS(SIN(2*PI()*MOD(Calculator!$B$30/Calculator!$F$20,1)))*IF(MOD(Calculator!$B$30/Calculator!$F$20,1)&lt;0.5,-1,1))^2)))/(1-SQRT(((50*POWER(80,POWER(COS(PI()*MOD(Calculator!$B$30/Calculator!$F$20,1)),2))-$C38)^2+(1500*ABS(SIN(2*PI()*MOD(Calculator!$B$30/Calculator!$F$20,1)))*IF(MOD(Calculator!$B$30/Calculator!$F$20,1)&lt;0.5,-1,1))^2)/((50*POWER(80,POWER(COS(PI()*MOD(Calculator!$B$30/Calculator!$F$20,1)),2))+$C38)^2+(1500*ABS(SIN(2*PI()*MOD(Calculator!$B$30/Calculator!$F$20,1)))*IF(MOD(Calculator!$B$30/Calculator!$F$20,1)&lt;0.5,-1,1))^2))),2))</f>
        <v>—</v>
      </c>
      <c r="Y38" s="286" t="str">
        <f aca="false">IF(OR(Calculator!$E$21&lt;&gt;"YES",Calculator!$B$30&lt;Calculator!$G$21),"—",ROUND((1+SQRT(((50*POWER(80,POWER(COS(PI()*MOD(Calculator!$B$30/Calculator!$F$21,1)),2))-$C38)^2+(1500*ABS(SIN(2*PI()*MOD(Calculator!$B$30/Calculator!$F$21,1)))*IF(MOD(Calculator!$B$30/Calculator!$F$21,1)&lt;0.5,-1,1))^2)/((50*POWER(80,POWER(COS(PI()*MOD(Calculator!$B$30/Calculator!$F$21,1)),2))+$C38)^2+(1500*ABS(SIN(2*PI()*MOD(Calculator!$B$30/Calculator!$F$21,1)))*IF(MOD(Calculator!$B$30/Calculator!$F$21,1)&lt;0.5,-1,1))^2)))/(1-SQRT(((50*POWER(80,POWER(COS(PI()*MOD(Calculator!$B$30/Calculator!$F$21,1)),2))-$C38)^2+(1500*ABS(SIN(2*PI()*MOD(Calculator!$B$30/Calculator!$F$21,1)))*IF(MOD(Calculator!$B$30/Calculator!$F$21,1)&lt;0.5,-1,1))^2)/((50*POWER(80,POWER(COS(PI()*MOD(Calculator!$B$30/Calculator!$F$21,1)),2))+$C38)^2+(1500*ABS(SIN(2*PI()*MOD(Calculator!$B$30/Calculator!$F$21,1)))*IF(MOD(Calculator!$B$30/Calculator!$F$21,1)&lt;0.5,-1,1))^2))),2))</f>
        <v>—</v>
      </c>
      <c r="Z38" s="286" t="str">
        <f aca="false">IF(OR(Calculator!$E$22&lt;&gt;"YES",Calculator!$B$30&lt;Calculator!$G$22),"—",ROUND((1+SQRT(((50*POWER(80,POWER(COS(PI()*MOD(Calculator!$B$30/Calculator!$F$22,1)),2))-$C38)^2+(1500*ABS(SIN(2*PI()*MOD(Calculator!$B$30/Calculator!$F$22,1)))*IF(MOD(Calculator!$B$30/Calculator!$F$22,1)&lt;0.5,-1,1))^2)/((50*POWER(80,POWER(COS(PI()*MOD(Calculator!$B$30/Calculator!$F$22,1)),2))+$C38)^2+(1500*ABS(SIN(2*PI()*MOD(Calculator!$B$30/Calculator!$F$22,1)))*IF(MOD(Calculator!$B$30/Calculator!$F$22,1)&lt;0.5,-1,1))^2)))/(1-SQRT(((50*POWER(80,POWER(COS(PI()*MOD(Calculator!$B$30/Calculator!$F$22,1)),2))-$C38)^2+(1500*ABS(SIN(2*PI()*MOD(Calculator!$B$30/Calculator!$F$22,1)))*IF(MOD(Calculator!$B$30/Calculator!$F$22,1)&lt;0.5,-1,1))^2)/((50*POWER(80,POWER(COS(PI()*MOD(Calculator!$B$30/Calculator!$F$22,1)),2))+$C38)^2+(1500*ABS(SIN(2*PI()*MOD(Calculator!$B$30/Calculator!$F$22,1)))*IF(MOD(Calculator!$B$30/Calculator!$F$22,1)&lt;0.5,-1,1))^2))),2))</f>
        <v>—</v>
      </c>
      <c r="AA38" s="287" t="n">
        <f aca="false">IFERROR(ROUND((IF(ISNUMBER(P38),P38,0)+IF(ISNUMBER(Q38),Q38,0)+IF(ISNUMBER(R38),R38,0)+IF(ISNUMBER(S38),S38,0)+IF(ISNUMBER(T38),T38,0)+IF(ISNUMBER(U38),U38,0)+IF(ISNUMBER(V38),V38,0)+IF(ISNUMBER(W38),W38,0)+IF(ISNUMBER(X38),X38,0)+IF(ISNUMBER(Y38),Y38,0)+IF(ISNUMBER(Z38),Z38,0))/(IF(ISNUMBER(P38),1,0)+IF(ISNUMBER(Q38),1,0)+IF(ISNUMBER(R38),1,0)+IF(ISNUMBER(S38),1,0)+IF(ISNUMBER(T38),1,0)+IF(ISNUMBER(U38),1,0)+IF(ISNUMBER(V38),1,0)+IF(ISNUMBER(W38),1,0)+IF(ISNUMBER(X38),1,0)+IF(ISNUMBER(Y38),1,0)+IF(ISNUMBER(Z38),1,0)),4),"")</f>
        <v>57.62</v>
      </c>
      <c r="AB38" s="286" t="str">
        <f aca="false">IF(OR(Calculator!$E$12&lt;&gt;"YES",Calculator!$B$31&lt;Calculator!$G$12),"—",ROUND((1+SQRT(((50*POWER(80,POWER(COS(PI()*MOD(Calculator!$B$31/Calculator!$F$12,1)),2))-$C38)^2+(1500*ABS(SIN(2*PI()*MOD(Calculator!$B$31/Calculator!$F$12,1)))*IF(MOD(Calculator!$B$31/Calculator!$F$12,1)&lt;0.5,-1,1))^2)/((50*POWER(80,POWER(COS(PI()*MOD(Calculator!$B$31/Calculator!$F$12,1)),2))+$C38)^2+(1500*ABS(SIN(2*PI()*MOD(Calculator!$B$31/Calculator!$F$12,1)))*IF(MOD(Calculator!$B$31/Calculator!$F$12,1)&lt;0.5,-1,1))^2)))/(1-SQRT(((50*POWER(80,POWER(COS(PI()*MOD(Calculator!$B$31/Calculator!$F$12,1)),2))-$C38)^2+(1500*ABS(SIN(2*PI()*MOD(Calculator!$B$31/Calculator!$F$12,1)))*IF(MOD(Calculator!$B$31/Calculator!$F$12,1)&lt;0.5,-1,1))^2)/((50*POWER(80,POWER(COS(PI()*MOD(Calculator!$B$31/Calculator!$F$12,1)),2))+$C38)^2+(1500*ABS(SIN(2*PI()*MOD(Calculator!$B$31/Calculator!$F$12,1)))*IF(MOD(Calculator!$B$31/Calculator!$F$12,1)&lt;0.5,-1,1))^2))),2))</f>
        <v>—</v>
      </c>
      <c r="AC38" s="286" t="str">
        <f aca="false">IF(OR(Calculator!$E$13&lt;&gt;"YES",Calculator!$B$31&lt;Calculator!$G$13),"—",ROUND((1+SQRT(((50*POWER(80,POWER(COS(PI()*MOD(Calculator!$B$31/Calculator!$F$13,1)),2))-$C38)^2+(1500*ABS(SIN(2*PI()*MOD(Calculator!$B$31/Calculator!$F$13,1)))*IF(MOD(Calculator!$B$31/Calculator!$F$13,1)&lt;0.5,-1,1))^2)/((50*POWER(80,POWER(COS(PI()*MOD(Calculator!$B$31/Calculator!$F$13,1)),2))+$C38)^2+(1500*ABS(SIN(2*PI()*MOD(Calculator!$B$31/Calculator!$F$13,1)))*IF(MOD(Calculator!$B$31/Calculator!$F$13,1)&lt;0.5,-1,1))^2)))/(1-SQRT(((50*POWER(80,POWER(COS(PI()*MOD(Calculator!$B$31/Calculator!$F$13,1)),2))-$C38)^2+(1500*ABS(SIN(2*PI()*MOD(Calculator!$B$31/Calculator!$F$13,1)))*IF(MOD(Calculator!$B$31/Calculator!$F$13,1)&lt;0.5,-1,1))^2)/((50*POWER(80,POWER(COS(PI()*MOD(Calculator!$B$31/Calculator!$F$13,1)),2))+$C38)^2+(1500*ABS(SIN(2*PI()*MOD(Calculator!$B$31/Calculator!$F$13,1)))*IF(MOD(Calculator!$B$31/Calculator!$F$13,1)&lt;0.5,-1,1))^2))),2))</f>
        <v>—</v>
      </c>
      <c r="AD38" s="286" t="str">
        <f aca="false">IF(OR(Calculator!$E$14&lt;&gt;"YES",Calculator!$B$31&lt;Calculator!$G$14),"—",ROUND((1+SQRT(((50*POWER(80,POWER(COS(PI()*MOD(Calculator!$B$31/Calculator!$F$14,1)),2))-$C38)^2+(1500*ABS(SIN(2*PI()*MOD(Calculator!$B$31/Calculator!$F$14,1)))*IF(MOD(Calculator!$B$31/Calculator!$F$14,1)&lt;0.5,-1,1))^2)/((50*POWER(80,POWER(COS(PI()*MOD(Calculator!$B$31/Calculator!$F$14,1)),2))+$C38)^2+(1500*ABS(SIN(2*PI()*MOD(Calculator!$B$31/Calculator!$F$14,1)))*IF(MOD(Calculator!$B$31/Calculator!$F$14,1)&lt;0.5,-1,1))^2)))/(1-SQRT(((50*POWER(80,POWER(COS(PI()*MOD(Calculator!$B$31/Calculator!$F$14,1)),2))-$C38)^2+(1500*ABS(SIN(2*PI()*MOD(Calculator!$B$31/Calculator!$F$14,1)))*IF(MOD(Calculator!$B$31/Calculator!$F$14,1)&lt;0.5,-1,1))^2)/((50*POWER(80,POWER(COS(PI()*MOD(Calculator!$B$31/Calculator!$F$14,1)),2))+$C38)^2+(1500*ABS(SIN(2*PI()*MOD(Calculator!$B$31/Calculator!$F$14,1)))*IF(MOD(Calculator!$B$31/Calculator!$F$14,1)&lt;0.5,-1,1))^2))),2))</f>
        <v>—</v>
      </c>
      <c r="AE38" s="286" t="n">
        <f aca="false">IF(OR(Calculator!$E$15&lt;&gt;"YES",Calculator!$B$31&lt;Calculator!$G$15),"—",ROUND((1+SQRT(((50*POWER(80,POWER(COS(PI()*MOD(Calculator!$B$31/Calculator!$F$15,1)),2))-$C38)^2+(1500*ABS(SIN(2*PI()*MOD(Calculator!$B$31/Calculator!$F$15,1)))*IF(MOD(Calculator!$B$31/Calculator!$F$15,1)&lt;0.5,-1,1))^2)/((50*POWER(80,POWER(COS(PI()*MOD(Calculator!$B$31/Calculator!$F$15,1)),2))+$C38)^2+(1500*ABS(SIN(2*PI()*MOD(Calculator!$B$31/Calculator!$F$15,1)))*IF(MOD(Calculator!$B$31/Calculator!$F$15,1)&lt;0.5,-1,1))^2)))/(1-SQRT(((50*POWER(80,POWER(COS(PI()*MOD(Calculator!$B$31/Calculator!$F$15,1)),2))-$C38)^2+(1500*ABS(SIN(2*PI()*MOD(Calculator!$B$31/Calculator!$F$15,1)))*IF(MOD(Calculator!$B$31/Calculator!$F$15,1)&lt;0.5,-1,1))^2)/((50*POWER(80,POWER(COS(PI()*MOD(Calculator!$B$31/Calculator!$F$15,1)),2))+$C38)^2+(1500*ABS(SIN(2*PI()*MOD(Calculator!$B$31/Calculator!$F$15,1)))*IF(MOD(Calculator!$B$31/Calculator!$F$15,1)&lt;0.5,-1,1))^2))),2))</f>
        <v>59.6</v>
      </c>
      <c r="AF38" s="286" t="str">
        <f aca="false">IF(OR(Calculator!$E$16&lt;&gt;"YES",Calculator!$B$31&lt;Calculator!$G$16),"—",ROUND((1+SQRT(((50*POWER(80,POWER(COS(PI()*MOD(Calculator!$B$31/Calculator!$F$16,1)),2))-$C38)^2+(1500*ABS(SIN(2*PI()*MOD(Calculator!$B$31/Calculator!$F$16,1)))*IF(MOD(Calculator!$B$31/Calculator!$F$16,1)&lt;0.5,-1,1))^2)/((50*POWER(80,POWER(COS(PI()*MOD(Calculator!$B$31/Calculator!$F$16,1)),2))+$C38)^2+(1500*ABS(SIN(2*PI()*MOD(Calculator!$B$31/Calculator!$F$16,1)))*IF(MOD(Calculator!$B$31/Calculator!$F$16,1)&lt;0.5,-1,1))^2)))/(1-SQRT(((50*POWER(80,POWER(COS(PI()*MOD(Calculator!$B$31/Calculator!$F$16,1)),2))-$C38)^2+(1500*ABS(SIN(2*PI()*MOD(Calculator!$B$31/Calculator!$F$16,1)))*IF(MOD(Calculator!$B$31/Calculator!$F$16,1)&lt;0.5,-1,1))^2)/((50*POWER(80,POWER(COS(PI()*MOD(Calculator!$B$31/Calculator!$F$16,1)),2))+$C38)^2+(1500*ABS(SIN(2*PI()*MOD(Calculator!$B$31/Calculator!$F$16,1)))*IF(MOD(Calculator!$B$31/Calculator!$F$16,1)&lt;0.5,-1,1))^2))),2))</f>
        <v>—</v>
      </c>
      <c r="AG38" s="286" t="n">
        <f aca="false">IF(OR(Calculator!$E$17&lt;&gt;"YES",Calculator!$B$31&lt;Calculator!$G$17),"—",ROUND((1+SQRT(((50*POWER(80,POWER(COS(PI()*MOD(Calculator!$B$31/Calculator!$F$17,1)),2))-$C38)^2+(1500*ABS(SIN(2*PI()*MOD(Calculator!$B$31/Calculator!$F$17,1)))*IF(MOD(Calculator!$B$31/Calculator!$F$17,1)&lt;0.5,-1,1))^2)/((50*POWER(80,POWER(COS(PI()*MOD(Calculator!$B$31/Calculator!$F$17,1)),2))+$C38)^2+(1500*ABS(SIN(2*PI()*MOD(Calculator!$B$31/Calculator!$F$17,1)))*IF(MOD(Calculator!$B$31/Calculator!$F$17,1)&lt;0.5,-1,1))^2)))/(1-SQRT(((50*POWER(80,POWER(COS(PI()*MOD(Calculator!$B$31/Calculator!$F$17,1)),2))-$C38)^2+(1500*ABS(SIN(2*PI()*MOD(Calculator!$B$31/Calculator!$F$17,1)))*IF(MOD(Calculator!$B$31/Calculator!$F$17,1)&lt;0.5,-1,1))^2)/((50*POWER(80,POWER(COS(PI()*MOD(Calculator!$B$31/Calculator!$F$17,1)),2))+$C38)^2+(1500*ABS(SIN(2*PI()*MOD(Calculator!$B$31/Calculator!$F$17,1)))*IF(MOD(Calculator!$B$31/Calculator!$F$17,1)&lt;0.5,-1,1))^2))),2))</f>
        <v>51.85</v>
      </c>
      <c r="AH38" s="286" t="str">
        <f aca="false">IF(OR(Calculator!$E$18&lt;&gt;"YES",Calculator!$B$31&lt;Calculator!$G$18),"—",ROUND((1+SQRT(((50*POWER(80,POWER(COS(PI()*MOD(Calculator!$B$31/Calculator!$F$18,1)),2))-$C38)^2+(1500*ABS(SIN(2*PI()*MOD(Calculator!$B$31/Calculator!$F$18,1)))*IF(MOD(Calculator!$B$31/Calculator!$F$18,1)&lt;0.5,-1,1))^2)/((50*POWER(80,POWER(COS(PI()*MOD(Calculator!$B$31/Calculator!$F$18,1)),2))+$C38)^2+(1500*ABS(SIN(2*PI()*MOD(Calculator!$B$31/Calculator!$F$18,1)))*IF(MOD(Calculator!$B$31/Calculator!$F$18,1)&lt;0.5,-1,1))^2)))/(1-SQRT(((50*POWER(80,POWER(COS(PI()*MOD(Calculator!$B$31/Calculator!$F$18,1)),2))-$C38)^2+(1500*ABS(SIN(2*PI()*MOD(Calculator!$B$31/Calculator!$F$18,1)))*IF(MOD(Calculator!$B$31/Calculator!$F$18,1)&lt;0.5,-1,1))^2)/((50*POWER(80,POWER(COS(PI()*MOD(Calculator!$B$31/Calculator!$F$18,1)),2))+$C38)^2+(1500*ABS(SIN(2*PI()*MOD(Calculator!$B$31/Calculator!$F$18,1)))*IF(MOD(Calculator!$B$31/Calculator!$F$18,1)&lt;0.5,-1,1))^2))),2))</f>
        <v>—</v>
      </c>
      <c r="AI38" s="286" t="str">
        <f aca="false">IF(OR(Calculator!$E$19&lt;&gt;"YES",Calculator!$B$31&lt;Calculator!$G$19),"—",ROUND((1+SQRT(((50*POWER(80,POWER(COS(PI()*MOD(Calculator!$B$31/Calculator!$F$19,1)),2))-$C38)^2+(1500*ABS(SIN(2*PI()*MOD(Calculator!$B$31/Calculator!$F$19,1)))*IF(MOD(Calculator!$B$31/Calculator!$F$19,1)&lt;0.5,-1,1))^2)/((50*POWER(80,POWER(COS(PI()*MOD(Calculator!$B$31/Calculator!$F$19,1)),2))+$C38)^2+(1500*ABS(SIN(2*PI()*MOD(Calculator!$B$31/Calculator!$F$19,1)))*IF(MOD(Calculator!$B$31/Calculator!$F$19,1)&lt;0.5,-1,1))^2)))/(1-SQRT(((50*POWER(80,POWER(COS(PI()*MOD(Calculator!$B$31/Calculator!$F$19,1)),2))-$C38)^2+(1500*ABS(SIN(2*PI()*MOD(Calculator!$B$31/Calculator!$F$19,1)))*IF(MOD(Calculator!$B$31/Calculator!$F$19,1)&lt;0.5,-1,1))^2)/((50*POWER(80,POWER(COS(PI()*MOD(Calculator!$B$31/Calculator!$F$19,1)),2))+$C38)^2+(1500*ABS(SIN(2*PI()*MOD(Calculator!$B$31/Calculator!$F$19,1)))*IF(MOD(Calculator!$B$31/Calculator!$F$19,1)&lt;0.5,-1,1))^2))),2))</f>
        <v>—</v>
      </c>
      <c r="AJ38" s="286" t="str">
        <f aca="false">IF(OR(Calculator!$E$20&lt;&gt;"YES",Calculator!$B$31&lt;Calculator!$G$20),"—",ROUND((1+SQRT(((50*POWER(80,POWER(COS(PI()*MOD(Calculator!$B$31/Calculator!$F$20,1)),2))-$C38)^2+(1500*ABS(SIN(2*PI()*MOD(Calculator!$B$31/Calculator!$F$20,1)))*IF(MOD(Calculator!$B$31/Calculator!$F$20,1)&lt;0.5,-1,1))^2)/((50*POWER(80,POWER(COS(PI()*MOD(Calculator!$B$31/Calculator!$F$20,1)),2))+$C38)^2+(1500*ABS(SIN(2*PI()*MOD(Calculator!$B$31/Calculator!$F$20,1)))*IF(MOD(Calculator!$B$31/Calculator!$F$20,1)&lt;0.5,-1,1))^2)))/(1-SQRT(((50*POWER(80,POWER(COS(PI()*MOD(Calculator!$B$31/Calculator!$F$20,1)),2))-$C38)^2+(1500*ABS(SIN(2*PI()*MOD(Calculator!$B$31/Calculator!$F$20,1)))*IF(MOD(Calculator!$B$31/Calculator!$F$20,1)&lt;0.5,-1,1))^2)/((50*POWER(80,POWER(COS(PI()*MOD(Calculator!$B$31/Calculator!$F$20,1)),2))+$C38)^2+(1500*ABS(SIN(2*PI()*MOD(Calculator!$B$31/Calculator!$F$20,1)))*IF(MOD(Calculator!$B$31/Calculator!$F$20,1)&lt;0.5,-1,1))^2))),2))</f>
        <v>—</v>
      </c>
      <c r="AK38" s="286" t="str">
        <f aca="false">IF(OR(Calculator!$E$21&lt;&gt;"YES",Calculator!$B$31&lt;Calculator!$G$21),"—",ROUND((1+SQRT(((50*POWER(80,POWER(COS(PI()*MOD(Calculator!$B$31/Calculator!$F$21,1)),2))-$C38)^2+(1500*ABS(SIN(2*PI()*MOD(Calculator!$B$31/Calculator!$F$21,1)))*IF(MOD(Calculator!$B$31/Calculator!$F$21,1)&lt;0.5,-1,1))^2)/((50*POWER(80,POWER(COS(PI()*MOD(Calculator!$B$31/Calculator!$F$21,1)),2))+$C38)^2+(1500*ABS(SIN(2*PI()*MOD(Calculator!$B$31/Calculator!$F$21,1)))*IF(MOD(Calculator!$B$31/Calculator!$F$21,1)&lt;0.5,-1,1))^2)))/(1-SQRT(((50*POWER(80,POWER(COS(PI()*MOD(Calculator!$B$31/Calculator!$F$21,1)),2))-$C38)^2+(1500*ABS(SIN(2*PI()*MOD(Calculator!$B$31/Calculator!$F$21,1)))*IF(MOD(Calculator!$B$31/Calculator!$F$21,1)&lt;0.5,-1,1))^2)/((50*POWER(80,POWER(COS(PI()*MOD(Calculator!$B$31/Calculator!$F$21,1)),2))+$C38)^2+(1500*ABS(SIN(2*PI()*MOD(Calculator!$B$31/Calculator!$F$21,1)))*IF(MOD(Calculator!$B$31/Calculator!$F$21,1)&lt;0.5,-1,1))^2))),2))</f>
        <v>—</v>
      </c>
      <c r="AL38" s="286" t="str">
        <f aca="false">IF(OR(Calculator!$E$22&lt;&gt;"YES",Calculator!$B$31&lt;Calculator!$G$22),"—",ROUND((1+SQRT(((50*POWER(80,POWER(COS(PI()*MOD(Calculator!$B$31/Calculator!$F$22,1)),2))-$C38)^2+(1500*ABS(SIN(2*PI()*MOD(Calculator!$B$31/Calculator!$F$22,1)))*IF(MOD(Calculator!$B$31/Calculator!$F$22,1)&lt;0.5,-1,1))^2)/((50*POWER(80,POWER(COS(PI()*MOD(Calculator!$B$31/Calculator!$F$22,1)),2))+$C38)^2+(1500*ABS(SIN(2*PI()*MOD(Calculator!$B$31/Calculator!$F$22,1)))*IF(MOD(Calculator!$B$31/Calculator!$F$22,1)&lt;0.5,-1,1))^2)))/(1-SQRT(((50*POWER(80,POWER(COS(PI()*MOD(Calculator!$B$31/Calculator!$F$22,1)),2))-$C38)^2+(1500*ABS(SIN(2*PI()*MOD(Calculator!$B$31/Calculator!$F$22,1)))*IF(MOD(Calculator!$B$31/Calculator!$F$22,1)&lt;0.5,-1,1))^2)/((50*POWER(80,POWER(COS(PI()*MOD(Calculator!$B$31/Calculator!$F$22,1)),2))+$C38)^2+(1500*ABS(SIN(2*PI()*MOD(Calculator!$B$31/Calculator!$F$22,1)))*IF(MOD(Calculator!$B$31/Calculator!$F$22,1)&lt;0.5,-1,1))^2))),2))</f>
        <v>—</v>
      </c>
      <c r="AM38" s="288" t="n">
        <f aca="false">IFERROR(ROUND((IF(ISNUMBER(AB38),AB38,0)+IF(ISNUMBER(AC38),AC38,0)+IF(ISNUMBER(AD38),AD38,0)+IF(ISNUMBER(AE38),AE38,0)+IF(ISNUMBER(AF38),AF38,0)+IF(ISNUMBER(AG38),AG38,0)+IF(ISNUMBER(AH38),AH38,0)+IF(ISNUMBER(AI38),AI38,0)+IF(ISNUMBER(AJ38),AJ38,0)+IF(ISNUMBER(AK38),AK38,0)+IF(ISNUMBER(AL38),AL38,0))/(IF(ISNUMBER(AB38),1,0)+IF(ISNUMBER(AC38),1,0)+IF(ISNUMBER(AD38),1,0)+IF(ISNUMBER(AE38),1,0)+IF(ISNUMBER(AF38),1,0)+IF(ISNUMBER(AG38),1,0)+IF(ISNUMBER(AH38),1,0)+IF(ISNUMBER(AI38),1,0)+IF(ISNUMBER(AJ38),1,0)+IF(ISNUMBER(AK38),1,0)+IF(ISNUMBER(AL38),1,0)),4),"")</f>
        <v>55.725</v>
      </c>
      <c r="AN38" s="289" t="str">
        <f aca="false">IF(OR(Calculator!$E$12&lt;&gt;"YES",Calculator!$B$32&lt;Calculator!$G$12),"—",ROUND((1+SQRT(((50*POWER(80,POWER(COS(PI()*MOD(Calculator!$B$32/Calculator!$F$12,1)),2))-$C38)^2+(1500*ABS(SIN(2*PI()*MOD(Calculator!$B$32/Calculator!$F$12,1)))*IF(MOD(Calculator!$B$32/Calculator!$F$12,1)&lt;0.5,-1,1))^2)/((50*POWER(80,POWER(COS(PI()*MOD(Calculator!$B$32/Calculator!$F$12,1)),2))+$C38)^2+(1500*ABS(SIN(2*PI()*MOD(Calculator!$B$32/Calculator!$F$12,1)))*IF(MOD(Calculator!$B$32/Calculator!$F$12,1)&lt;0.5,-1,1))^2)))/(1-SQRT(((50*POWER(80,POWER(COS(PI()*MOD(Calculator!$B$32/Calculator!$F$12,1)),2))-$C38)^2+(1500*ABS(SIN(2*PI()*MOD(Calculator!$B$32/Calculator!$F$12,1)))*IF(MOD(Calculator!$B$32/Calculator!$F$12,1)&lt;0.5,-1,1))^2)/((50*POWER(80,POWER(COS(PI()*MOD(Calculator!$B$32/Calculator!$F$12,1)),2))+$C38)^2+(1500*ABS(SIN(2*PI()*MOD(Calculator!$B$32/Calculator!$F$12,1)))*IF(MOD(Calculator!$B$32/Calculator!$F$12,1)&lt;0.5,-1,1))^2))),2))</f>
        <v>—</v>
      </c>
      <c r="AO38" s="289" t="str">
        <f aca="false">IF(OR(Calculator!$E$13&lt;&gt;"YES",Calculator!$B$32&lt;Calculator!$G$13),"—",ROUND((1+SQRT(((50*POWER(80,POWER(COS(PI()*MOD(Calculator!$B$32/Calculator!$F$13,1)),2))-$C38)^2+(1500*ABS(SIN(2*PI()*MOD(Calculator!$B$32/Calculator!$F$13,1)))*IF(MOD(Calculator!$B$32/Calculator!$F$13,1)&lt;0.5,-1,1))^2)/((50*POWER(80,POWER(COS(PI()*MOD(Calculator!$B$32/Calculator!$F$13,1)),2))+$C38)^2+(1500*ABS(SIN(2*PI()*MOD(Calculator!$B$32/Calculator!$F$13,1)))*IF(MOD(Calculator!$B$32/Calculator!$F$13,1)&lt;0.5,-1,1))^2)))/(1-SQRT(((50*POWER(80,POWER(COS(PI()*MOD(Calculator!$B$32/Calculator!$F$13,1)),2))-$C38)^2+(1500*ABS(SIN(2*PI()*MOD(Calculator!$B$32/Calculator!$F$13,1)))*IF(MOD(Calculator!$B$32/Calculator!$F$13,1)&lt;0.5,-1,1))^2)/((50*POWER(80,POWER(COS(PI()*MOD(Calculator!$B$32/Calculator!$F$13,1)),2))+$C38)^2+(1500*ABS(SIN(2*PI()*MOD(Calculator!$B$32/Calculator!$F$13,1)))*IF(MOD(Calculator!$B$32/Calculator!$F$13,1)&lt;0.5,-1,1))^2))),2))</f>
        <v>—</v>
      </c>
      <c r="AP38" s="289" t="str">
        <f aca="false">IF(OR(Calculator!$E$14&lt;&gt;"YES",Calculator!$B$32&lt;Calculator!$G$14),"—",ROUND((1+SQRT(((50*POWER(80,POWER(COS(PI()*MOD(Calculator!$B$32/Calculator!$F$14,1)),2))-$C38)^2+(1500*ABS(SIN(2*PI()*MOD(Calculator!$B$32/Calculator!$F$14,1)))*IF(MOD(Calculator!$B$32/Calculator!$F$14,1)&lt;0.5,-1,1))^2)/((50*POWER(80,POWER(COS(PI()*MOD(Calculator!$B$32/Calculator!$F$14,1)),2))+$C38)^2+(1500*ABS(SIN(2*PI()*MOD(Calculator!$B$32/Calculator!$F$14,1)))*IF(MOD(Calculator!$B$32/Calculator!$F$14,1)&lt;0.5,-1,1))^2)))/(1-SQRT(((50*POWER(80,POWER(COS(PI()*MOD(Calculator!$B$32/Calculator!$F$14,1)),2))-$C38)^2+(1500*ABS(SIN(2*PI()*MOD(Calculator!$B$32/Calculator!$F$14,1)))*IF(MOD(Calculator!$B$32/Calculator!$F$14,1)&lt;0.5,-1,1))^2)/((50*POWER(80,POWER(COS(PI()*MOD(Calculator!$B$32/Calculator!$F$14,1)),2))+$C38)^2+(1500*ABS(SIN(2*PI()*MOD(Calculator!$B$32/Calculator!$F$14,1)))*IF(MOD(Calculator!$B$32/Calculator!$F$14,1)&lt;0.5,-1,1))^2))),2))</f>
        <v>—</v>
      </c>
      <c r="AQ38" s="289" t="n">
        <f aca="false">IF(OR(Calculator!$E$15&lt;&gt;"YES",Calculator!$B$32&lt;Calculator!$G$15),"—",ROUND((1+SQRT(((50*POWER(80,POWER(COS(PI()*MOD(Calculator!$B$32/Calculator!$F$15,1)),2))-$C38)^2+(1500*ABS(SIN(2*PI()*MOD(Calculator!$B$32/Calculator!$F$15,1)))*IF(MOD(Calculator!$B$32/Calculator!$F$15,1)&lt;0.5,-1,1))^2)/((50*POWER(80,POWER(COS(PI()*MOD(Calculator!$B$32/Calculator!$F$15,1)),2))+$C38)^2+(1500*ABS(SIN(2*PI()*MOD(Calculator!$B$32/Calculator!$F$15,1)))*IF(MOD(Calculator!$B$32/Calculator!$F$15,1)&lt;0.5,-1,1))^2)))/(1-SQRT(((50*POWER(80,POWER(COS(PI()*MOD(Calculator!$B$32/Calculator!$F$15,1)),2))-$C38)^2+(1500*ABS(SIN(2*PI()*MOD(Calculator!$B$32/Calculator!$F$15,1)))*IF(MOD(Calculator!$B$32/Calculator!$F$15,1)&lt;0.5,-1,1))^2)/((50*POWER(80,POWER(COS(PI()*MOD(Calculator!$B$32/Calculator!$F$15,1)),2))+$C38)^2+(1500*ABS(SIN(2*PI()*MOD(Calculator!$B$32/Calculator!$F$15,1)))*IF(MOD(Calculator!$B$32/Calculator!$F$15,1)&lt;0.5,-1,1))^2))),2))</f>
        <v>13.18</v>
      </c>
      <c r="AR38" s="289" t="str">
        <f aca="false">IF(OR(Calculator!$E$16&lt;&gt;"YES",Calculator!$B$32&lt;Calculator!$G$16),"—",ROUND((1+SQRT(((50*POWER(80,POWER(COS(PI()*MOD(Calculator!$B$32/Calculator!$F$16,1)),2))-$C38)^2+(1500*ABS(SIN(2*PI()*MOD(Calculator!$B$32/Calculator!$F$16,1)))*IF(MOD(Calculator!$B$32/Calculator!$F$16,1)&lt;0.5,-1,1))^2)/((50*POWER(80,POWER(COS(PI()*MOD(Calculator!$B$32/Calculator!$F$16,1)),2))+$C38)^2+(1500*ABS(SIN(2*PI()*MOD(Calculator!$B$32/Calculator!$F$16,1)))*IF(MOD(Calculator!$B$32/Calculator!$F$16,1)&lt;0.5,-1,1))^2)))/(1-SQRT(((50*POWER(80,POWER(COS(PI()*MOD(Calculator!$B$32/Calculator!$F$16,1)),2))-$C38)^2+(1500*ABS(SIN(2*PI()*MOD(Calculator!$B$32/Calculator!$F$16,1)))*IF(MOD(Calculator!$B$32/Calculator!$F$16,1)&lt;0.5,-1,1))^2)/((50*POWER(80,POWER(COS(PI()*MOD(Calculator!$B$32/Calculator!$F$16,1)),2))+$C38)^2+(1500*ABS(SIN(2*PI()*MOD(Calculator!$B$32/Calculator!$F$16,1)))*IF(MOD(Calculator!$B$32/Calculator!$F$16,1)&lt;0.5,-1,1))^2))),2))</f>
        <v>—</v>
      </c>
      <c r="AS38" s="289" t="n">
        <f aca="false">IF(OR(Calculator!$E$17&lt;&gt;"YES",Calculator!$B$32&lt;Calculator!$G$17),"—",ROUND((1+SQRT(((50*POWER(80,POWER(COS(PI()*MOD(Calculator!$B$32/Calculator!$F$17,1)),2))-$C38)^2+(1500*ABS(SIN(2*PI()*MOD(Calculator!$B$32/Calculator!$F$17,1)))*IF(MOD(Calculator!$B$32/Calculator!$F$17,1)&lt;0.5,-1,1))^2)/((50*POWER(80,POWER(COS(PI()*MOD(Calculator!$B$32/Calculator!$F$17,1)),2))+$C38)^2+(1500*ABS(SIN(2*PI()*MOD(Calculator!$B$32/Calculator!$F$17,1)))*IF(MOD(Calculator!$B$32/Calculator!$F$17,1)&lt;0.5,-1,1))^2)))/(1-SQRT(((50*POWER(80,POWER(COS(PI()*MOD(Calculator!$B$32/Calculator!$F$17,1)),2))-$C38)^2+(1500*ABS(SIN(2*PI()*MOD(Calculator!$B$32/Calculator!$F$17,1)))*IF(MOD(Calculator!$B$32/Calculator!$F$17,1)&lt;0.5,-1,1))^2)/((50*POWER(80,POWER(COS(PI()*MOD(Calculator!$B$32/Calculator!$F$17,1)),2))+$C38)^2+(1500*ABS(SIN(2*PI()*MOD(Calculator!$B$32/Calculator!$F$17,1)))*IF(MOD(Calculator!$B$32/Calculator!$F$17,1)&lt;0.5,-1,1))^2))),2))</f>
        <v>53.55</v>
      </c>
      <c r="AT38" s="289" t="str">
        <f aca="false">IF(OR(Calculator!$E$18&lt;&gt;"YES",Calculator!$B$32&lt;Calculator!$G$18),"—",ROUND((1+SQRT(((50*POWER(80,POWER(COS(PI()*MOD(Calculator!$B$32/Calculator!$F$18,1)),2))-$C38)^2+(1500*ABS(SIN(2*PI()*MOD(Calculator!$B$32/Calculator!$F$18,1)))*IF(MOD(Calculator!$B$32/Calculator!$F$18,1)&lt;0.5,-1,1))^2)/((50*POWER(80,POWER(COS(PI()*MOD(Calculator!$B$32/Calculator!$F$18,1)),2))+$C38)^2+(1500*ABS(SIN(2*PI()*MOD(Calculator!$B$32/Calculator!$F$18,1)))*IF(MOD(Calculator!$B$32/Calculator!$F$18,1)&lt;0.5,-1,1))^2)))/(1-SQRT(((50*POWER(80,POWER(COS(PI()*MOD(Calculator!$B$32/Calculator!$F$18,1)),2))-$C38)^2+(1500*ABS(SIN(2*PI()*MOD(Calculator!$B$32/Calculator!$F$18,1)))*IF(MOD(Calculator!$B$32/Calculator!$F$18,1)&lt;0.5,-1,1))^2)/((50*POWER(80,POWER(COS(PI()*MOD(Calculator!$B$32/Calculator!$F$18,1)),2))+$C38)^2+(1500*ABS(SIN(2*PI()*MOD(Calculator!$B$32/Calculator!$F$18,1)))*IF(MOD(Calculator!$B$32/Calculator!$F$18,1)&lt;0.5,-1,1))^2))),2))</f>
        <v>—</v>
      </c>
      <c r="AU38" s="289" t="str">
        <f aca="false">IF(OR(Calculator!$E$19&lt;&gt;"YES",Calculator!$B$32&lt;Calculator!$G$19),"—",ROUND((1+SQRT(((50*POWER(80,POWER(COS(PI()*MOD(Calculator!$B$32/Calculator!$F$19,1)),2))-$C38)^2+(1500*ABS(SIN(2*PI()*MOD(Calculator!$B$32/Calculator!$F$19,1)))*IF(MOD(Calculator!$B$32/Calculator!$F$19,1)&lt;0.5,-1,1))^2)/((50*POWER(80,POWER(COS(PI()*MOD(Calculator!$B$32/Calculator!$F$19,1)),2))+$C38)^2+(1500*ABS(SIN(2*PI()*MOD(Calculator!$B$32/Calculator!$F$19,1)))*IF(MOD(Calculator!$B$32/Calculator!$F$19,1)&lt;0.5,-1,1))^2)))/(1-SQRT(((50*POWER(80,POWER(COS(PI()*MOD(Calculator!$B$32/Calculator!$F$19,1)),2))-$C38)^2+(1500*ABS(SIN(2*PI()*MOD(Calculator!$B$32/Calculator!$F$19,1)))*IF(MOD(Calculator!$B$32/Calculator!$F$19,1)&lt;0.5,-1,1))^2)/((50*POWER(80,POWER(COS(PI()*MOD(Calculator!$B$32/Calculator!$F$19,1)),2))+$C38)^2+(1500*ABS(SIN(2*PI()*MOD(Calculator!$B$32/Calculator!$F$19,1)))*IF(MOD(Calculator!$B$32/Calculator!$F$19,1)&lt;0.5,-1,1))^2))),2))</f>
        <v>—</v>
      </c>
      <c r="AV38" s="289" t="str">
        <f aca="false">IF(OR(Calculator!$E$20&lt;&gt;"YES",Calculator!$B$32&lt;Calculator!$G$20),"—",ROUND((1+SQRT(((50*POWER(80,POWER(COS(PI()*MOD(Calculator!$B$32/Calculator!$F$20,1)),2))-$C38)^2+(1500*ABS(SIN(2*PI()*MOD(Calculator!$B$32/Calculator!$F$20,1)))*IF(MOD(Calculator!$B$32/Calculator!$F$20,1)&lt;0.5,-1,1))^2)/((50*POWER(80,POWER(COS(PI()*MOD(Calculator!$B$32/Calculator!$F$20,1)),2))+$C38)^2+(1500*ABS(SIN(2*PI()*MOD(Calculator!$B$32/Calculator!$F$20,1)))*IF(MOD(Calculator!$B$32/Calculator!$F$20,1)&lt;0.5,-1,1))^2)))/(1-SQRT(((50*POWER(80,POWER(COS(PI()*MOD(Calculator!$B$32/Calculator!$F$20,1)),2))-$C38)^2+(1500*ABS(SIN(2*PI()*MOD(Calculator!$B$32/Calculator!$F$20,1)))*IF(MOD(Calculator!$B$32/Calculator!$F$20,1)&lt;0.5,-1,1))^2)/((50*POWER(80,POWER(COS(PI()*MOD(Calculator!$B$32/Calculator!$F$20,1)),2))+$C38)^2+(1500*ABS(SIN(2*PI()*MOD(Calculator!$B$32/Calculator!$F$20,1)))*IF(MOD(Calculator!$B$32/Calculator!$F$20,1)&lt;0.5,-1,1))^2))),2))</f>
        <v>—</v>
      </c>
      <c r="AW38" s="289" t="str">
        <f aca="false">IF(OR(Calculator!$E$21&lt;&gt;"YES",Calculator!$B$32&lt;Calculator!$G$21),"—",ROUND((1+SQRT(((50*POWER(80,POWER(COS(PI()*MOD(Calculator!$B$32/Calculator!$F$21,1)),2))-$C38)^2+(1500*ABS(SIN(2*PI()*MOD(Calculator!$B$32/Calculator!$F$21,1)))*IF(MOD(Calculator!$B$32/Calculator!$F$21,1)&lt;0.5,-1,1))^2)/((50*POWER(80,POWER(COS(PI()*MOD(Calculator!$B$32/Calculator!$F$21,1)),2))+$C38)^2+(1500*ABS(SIN(2*PI()*MOD(Calculator!$B$32/Calculator!$F$21,1)))*IF(MOD(Calculator!$B$32/Calculator!$F$21,1)&lt;0.5,-1,1))^2)))/(1-SQRT(((50*POWER(80,POWER(COS(PI()*MOD(Calculator!$B$32/Calculator!$F$21,1)),2))-$C38)^2+(1500*ABS(SIN(2*PI()*MOD(Calculator!$B$32/Calculator!$F$21,1)))*IF(MOD(Calculator!$B$32/Calculator!$F$21,1)&lt;0.5,-1,1))^2)/((50*POWER(80,POWER(COS(PI()*MOD(Calculator!$B$32/Calculator!$F$21,1)),2))+$C38)^2+(1500*ABS(SIN(2*PI()*MOD(Calculator!$B$32/Calculator!$F$21,1)))*IF(MOD(Calculator!$B$32/Calculator!$F$21,1)&lt;0.5,-1,1))^2))),2))</f>
        <v>—</v>
      </c>
      <c r="AX38" s="289" t="str">
        <f aca="false">IF(OR(Calculator!$E$22&lt;&gt;"YES",Calculator!$B$32&lt;Calculator!$G$22),"—",ROUND((1+SQRT(((50*POWER(80,POWER(COS(PI()*MOD(Calculator!$B$32/Calculator!$F$22,1)),2))-$C38)^2+(1500*ABS(SIN(2*PI()*MOD(Calculator!$B$32/Calculator!$F$22,1)))*IF(MOD(Calculator!$B$32/Calculator!$F$22,1)&lt;0.5,-1,1))^2)/((50*POWER(80,POWER(COS(PI()*MOD(Calculator!$B$32/Calculator!$F$22,1)),2))+$C38)^2+(1500*ABS(SIN(2*PI()*MOD(Calculator!$B$32/Calculator!$F$22,1)))*IF(MOD(Calculator!$B$32/Calculator!$F$22,1)&lt;0.5,-1,1))^2)))/(1-SQRT(((50*POWER(80,POWER(COS(PI()*MOD(Calculator!$B$32/Calculator!$F$22,1)),2))-$C38)^2+(1500*ABS(SIN(2*PI()*MOD(Calculator!$B$32/Calculator!$F$22,1)))*IF(MOD(Calculator!$B$32/Calculator!$F$22,1)&lt;0.5,-1,1))^2)/((50*POWER(80,POWER(COS(PI()*MOD(Calculator!$B$32/Calculator!$F$22,1)),2))+$C38)^2+(1500*ABS(SIN(2*PI()*MOD(Calculator!$B$32/Calculator!$F$22,1)))*IF(MOD(Calculator!$B$32/Calculator!$F$22,1)&lt;0.5,-1,1))^2))),2))</f>
        <v>—</v>
      </c>
      <c r="AY38" s="288" t="n">
        <f aca="false">IFERROR(ROUND((IF(ISNUMBER(AN38),AN38,0)+IF(ISNUMBER(AO38),AO38,0)+IF(ISNUMBER(AP38),AP38,0)+IF(ISNUMBER(AQ38),AQ38,0)+IF(ISNUMBER(AR38),AR38,0)+IF(ISNUMBER(AS38),AS38,0)+IF(ISNUMBER(AT38),AT38,0)+IF(ISNUMBER(AU38),AU38,0)+IF(ISNUMBER(AV38),AV38,0)+IF(ISNUMBER(AW38),AW38,0)+IF(ISNUMBER(AX38),AX38,0))/(IF(ISNUMBER(AN38),1,0)+IF(ISNUMBER(AO38),1,0)+IF(ISNUMBER(AP38),1,0)+IF(ISNUMBER(AQ38),1,0)+IF(ISNUMBER(AR38),1,0)+IF(ISNUMBER(AS38),1,0)+IF(ISNUMBER(AT38),1,0)+IF(ISNUMBER(AU38),1,0)+IF(ISNUMBER(AV38),1,0)+IF(ISNUMBER(AW38),1,0)+IF(ISNUMBER(AX38),1,0)),4),"")</f>
        <v>33.365</v>
      </c>
      <c r="AZ38" s="289" t="str">
        <f aca="false">IF(OR(Calculator!$E$12&lt;&gt;"YES",Calculator!$B$33&lt;Calculator!$G$12),"—",ROUND((1+SQRT(((50*POWER(80,POWER(COS(PI()*MOD(Calculator!$B$33/Calculator!$F$12,1)),2))-$C38)^2+(1500*ABS(SIN(2*PI()*MOD(Calculator!$B$33/Calculator!$F$12,1)))*IF(MOD(Calculator!$B$33/Calculator!$F$12,1)&lt;0.5,-1,1))^2)/((50*POWER(80,POWER(COS(PI()*MOD(Calculator!$B$33/Calculator!$F$12,1)),2))+$C38)^2+(1500*ABS(SIN(2*PI()*MOD(Calculator!$B$33/Calculator!$F$12,1)))*IF(MOD(Calculator!$B$33/Calculator!$F$12,1)&lt;0.5,-1,1))^2)))/(1-SQRT(((50*POWER(80,POWER(COS(PI()*MOD(Calculator!$B$33/Calculator!$F$12,1)),2))-$C38)^2+(1500*ABS(SIN(2*PI()*MOD(Calculator!$B$33/Calculator!$F$12,1)))*IF(MOD(Calculator!$B$33/Calculator!$F$12,1)&lt;0.5,-1,1))^2)/((50*POWER(80,POWER(COS(PI()*MOD(Calculator!$B$33/Calculator!$F$12,1)),2))+$C38)^2+(1500*ABS(SIN(2*PI()*MOD(Calculator!$B$33/Calculator!$F$12,1)))*IF(MOD(Calculator!$B$33/Calculator!$F$12,1)&lt;0.5,-1,1))^2))),2))</f>
        <v>—</v>
      </c>
      <c r="BA38" s="289" t="str">
        <f aca="false">IF(OR(Calculator!$E$13&lt;&gt;"YES",Calculator!$B$33&lt;Calculator!$G$13),"—",ROUND((1+SQRT(((50*POWER(80,POWER(COS(PI()*MOD(Calculator!$B$33/Calculator!$F$13,1)),2))-$C38)^2+(1500*ABS(SIN(2*PI()*MOD(Calculator!$B$33/Calculator!$F$13,1)))*IF(MOD(Calculator!$B$33/Calculator!$F$13,1)&lt;0.5,-1,1))^2)/((50*POWER(80,POWER(COS(PI()*MOD(Calculator!$B$33/Calculator!$F$13,1)),2))+$C38)^2+(1500*ABS(SIN(2*PI()*MOD(Calculator!$B$33/Calculator!$F$13,1)))*IF(MOD(Calculator!$B$33/Calculator!$F$13,1)&lt;0.5,-1,1))^2)))/(1-SQRT(((50*POWER(80,POWER(COS(PI()*MOD(Calculator!$B$33/Calculator!$F$13,1)),2))-$C38)^2+(1500*ABS(SIN(2*PI()*MOD(Calculator!$B$33/Calculator!$F$13,1)))*IF(MOD(Calculator!$B$33/Calculator!$F$13,1)&lt;0.5,-1,1))^2)/((50*POWER(80,POWER(COS(PI()*MOD(Calculator!$B$33/Calculator!$F$13,1)),2))+$C38)^2+(1500*ABS(SIN(2*PI()*MOD(Calculator!$B$33/Calculator!$F$13,1)))*IF(MOD(Calculator!$B$33/Calculator!$F$13,1)&lt;0.5,-1,1))^2))),2))</f>
        <v>—</v>
      </c>
      <c r="BB38" s="289" t="str">
        <f aca="false">IF(OR(Calculator!$E$14&lt;&gt;"YES",Calculator!$B$33&lt;Calculator!$G$14),"—",ROUND((1+SQRT(((50*POWER(80,POWER(COS(PI()*MOD(Calculator!$B$33/Calculator!$F$14,1)),2))-$C38)^2+(1500*ABS(SIN(2*PI()*MOD(Calculator!$B$33/Calculator!$F$14,1)))*IF(MOD(Calculator!$B$33/Calculator!$F$14,1)&lt;0.5,-1,1))^2)/((50*POWER(80,POWER(COS(PI()*MOD(Calculator!$B$33/Calculator!$F$14,1)),2))+$C38)^2+(1500*ABS(SIN(2*PI()*MOD(Calculator!$B$33/Calculator!$F$14,1)))*IF(MOD(Calculator!$B$33/Calculator!$F$14,1)&lt;0.5,-1,1))^2)))/(1-SQRT(((50*POWER(80,POWER(COS(PI()*MOD(Calculator!$B$33/Calculator!$F$14,1)),2))-$C38)^2+(1500*ABS(SIN(2*PI()*MOD(Calculator!$B$33/Calculator!$F$14,1)))*IF(MOD(Calculator!$B$33/Calculator!$F$14,1)&lt;0.5,-1,1))^2)/((50*POWER(80,POWER(COS(PI()*MOD(Calculator!$B$33/Calculator!$F$14,1)),2))+$C38)^2+(1500*ABS(SIN(2*PI()*MOD(Calculator!$B$33/Calculator!$F$14,1)))*IF(MOD(Calculator!$B$33/Calculator!$F$14,1)&lt;0.5,-1,1))^2))),2))</f>
        <v>—</v>
      </c>
      <c r="BC38" s="289" t="n">
        <f aca="false">IF(OR(Calculator!$E$15&lt;&gt;"YES",Calculator!$B$33&lt;Calculator!$G$15),"—",ROUND((1+SQRT(((50*POWER(80,POWER(COS(PI()*MOD(Calculator!$B$33/Calculator!$F$15,1)),2))-$C38)^2+(1500*ABS(SIN(2*PI()*MOD(Calculator!$B$33/Calculator!$F$15,1)))*IF(MOD(Calculator!$B$33/Calculator!$F$15,1)&lt;0.5,-1,1))^2)/((50*POWER(80,POWER(COS(PI()*MOD(Calculator!$B$33/Calculator!$F$15,1)),2))+$C38)^2+(1500*ABS(SIN(2*PI()*MOD(Calculator!$B$33/Calculator!$F$15,1)))*IF(MOD(Calculator!$B$33/Calculator!$F$15,1)&lt;0.5,-1,1))^2)))/(1-SQRT(((50*POWER(80,POWER(COS(PI()*MOD(Calculator!$B$33/Calculator!$F$15,1)),2))-$C38)^2+(1500*ABS(SIN(2*PI()*MOD(Calculator!$B$33/Calculator!$F$15,1)))*IF(MOD(Calculator!$B$33/Calculator!$F$15,1)&lt;0.5,-1,1))^2)/((50*POWER(80,POWER(COS(PI()*MOD(Calculator!$B$33/Calculator!$F$15,1)),2))+$C38)^2+(1500*ABS(SIN(2*PI()*MOD(Calculator!$B$33/Calculator!$F$15,1)))*IF(MOD(Calculator!$B$33/Calculator!$F$15,1)&lt;0.5,-1,1))^2))),2))</f>
        <v>13.47</v>
      </c>
      <c r="BD38" s="289" t="str">
        <f aca="false">IF(OR(Calculator!$E$16&lt;&gt;"YES",Calculator!$B$33&lt;Calculator!$G$16),"—",ROUND((1+SQRT(((50*POWER(80,POWER(COS(PI()*MOD(Calculator!$B$33/Calculator!$F$16,1)),2))-$C38)^2+(1500*ABS(SIN(2*PI()*MOD(Calculator!$B$33/Calculator!$F$16,1)))*IF(MOD(Calculator!$B$33/Calculator!$F$16,1)&lt;0.5,-1,1))^2)/((50*POWER(80,POWER(COS(PI()*MOD(Calculator!$B$33/Calculator!$F$16,1)),2))+$C38)^2+(1500*ABS(SIN(2*PI()*MOD(Calculator!$B$33/Calculator!$F$16,1)))*IF(MOD(Calculator!$B$33/Calculator!$F$16,1)&lt;0.5,-1,1))^2)))/(1-SQRT(((50*POWER(80,POWER(COS(PI()*MOD(Calculator!$B$33/Calculator!$F$16,1)),2))-$C38)^2+(1500*ABS(SIN(2*PI()*MOD(Calculator!$B$33/Calculator!$F$16,1)))*IF(MOD(Calculator!$B$33/Calculator!$F$16,1)&lt;0.5,-1,1))^2)/((50*POWER(80,POWER(COS(PI()*MOD(Calculator!$B$33/Calculator!$F$16,1)),2))+$C38)^2+(1500*ABS(SIN(2*PI()*MOD(Calculator!$B$33/Calculator!$F$16,1)))*IF(MOD(Calculator!$B$33/Calculator!$F$16,1)&lt;0.5,-1,1))^2))),2))</f>
        <v>—</v>
      </c>
      <c r="BE38" s="289" t="n">
        <f aca="false">IF(OR(Calculator!$E$17&lt;&gt;"YES",Calculator!$B$33&lt;Calculator!$G$17),"—",ROUND((1+SQRT(((50*POWER(80,POWER(COS(PI()*MOD(Calculator!$B$33/Calculator!$F$17,1)),2))-$C38)^2+(1500*ABS(SIN(2*PI()*MOD(Calculator!$B$33/Calculator!$F$17,1)))*IF(MOD(Calculator!$B$33/Calculator!$F$17,1)&lt;0.5,-1,1))^2)/((50*POWER(80,POWER(COS(PI()*MOD(Calculator!$B$33/Calculator!$F$17,1)),2))+$C38)^2+(1500*ABS(SIN(2*PI()*MOD(Calculator!$B$33/Calculator!$F$17,1)))*IF(MOD(Calculator!$B$33/Calculator!$F$17,1)&lt;0.5,-1,1))^2)))/(1-SQRT(((50*POWER(80,POWER(COS(PI()*MOD(Calculator!$B$33/Calculator!$F$17,1)),2))-$C38)^2+(1500*ABS(SIN(2*PI()*MOD(Calculator!$B$33/Calculator!$F$17,1)))*IF(MOD(Calculator!$B$33/Calculator!$F$17,1)&lt;0.5,-1,1))^2)/((50*POWER(80,POWER(COS(PI()*MOD(Calculator!$B$33/Calculator!$F$17,1)),2))+$C38)^2+(1500*ABS(SIN(2*PI()*MOD(Calculator!$B$33/Calculator!$F$17,1)))*IF(MOD(Calculator!$B$33/Calculator!$F$17,1)&lt;0.5,-1,1))^2))),2))</f>
        <v>56.86</v>
      </c>
      <c r="BF38" s="289" t="str">
        <f aca="false">IF(OR(Calculator!$E$18&lt;&gt;"YES",Calculator!$B$33&lt;Calculator!$G$18),"—",ROUND((1+SQRT(((50*POWER(80,POWER(COS(PI()*MOD(Calculator!$B$33/Calculator!$F$18,1)),2))-$C38)^2+(1500*ABS(SIN(2*PI()*MOD(Calculator!$B$33/Calculator!$F$18,1)))*IF(MOD(Calculator!$B$33/Calculator!$F$18,1)&lt;0.5,-1,1))^2)/((50*POWER(80,POWER(COS(PI()*MOD(Calculator!$B$33/Calculator!$F$18,1)),2))+$C38)^2+(1500*ABS(SIN(2*PI()*MOD(Calculator!$B$33/Calculator!$F$18,1)))*IF(MOD(Calculator!$B$33/Calculator!$F$18,1)&lt;0.5,-1,1))^2)))/(1-SQRT(((50*POWER(80,POWER(COS(PI()*MOD(Calculator!$B$33/Calculator!$F$18,1)),2))-$C38)^2+(1500*ABS(SIN(2*PI()*MOD(Calculator!$B$33/Calculator!$F$18,1)))*IF(MOD(Calculator!$B$33/Calculator!$F$18,1)&lt;0.5,-1,1))^2)/((50*POWER(80,POWER(COS(PI()*MOD(Calculator!$B$33/Calculator!$F$18,1)),2))+$C38)^2+(1500*ABS(SIN(2*PI()*MOD(Calculator!$B$33/Calculator!$F$18,1)))*IF(MOD(Calculator!$B$33/Calculator!$F$18,1)&lt;0.5,-1,1))^2))),2))</f>
        <v>—</v>
      </c>
      <c r="BG38" s="289" t="str">
        <f aca="false">IF(OR(Calculator!$E$19&lt;&gt;"YES",Calculator!$B$33&lt;Calculator!$G$19),"—",ROUND((1+SQRT(((50*POWER(80,POWER(COS(PI()*MOD(Calculator!$B$33/Calculator!$F$19,1)),2))-$C38)^2+(1500*ABS(SIN(2*PI()*MOD(Calculator!$B$33/Calculator!$F$19,1)))*IF(MOD(Calculator!$B$33/Calculator!$F$19,1)&lt;0.5,-1,1))^2)/((50*POWER(80,POWER(COS(PI()*MOD(Calculator!$B$33/Calculator!$F$19,1)),2))+$C38)^2+(1500*ABS(SIN(2*PI()*MOD(Calculator!$B$33/Calculator!$F$19,1)))*IF(MOD(Calculator!$B$33/Calculator!$F$19,1)&lt;0.5,-1,1))^2)))/(1-SQRT(((50*POWER(80,POWER(COS(PI()*MOD(Calculator!$B$33/Calculator!$F$19,1)),2))-$C38)^2+(1500*ABS(SIN(2*PI()*MOD(Calculator!$B$33/Calculator!$F$19,1)))*IF(MOD(Calculator!$B$33/Calculator!$F$19,1)&lt;0.5,-1,1))^2)/((50*POWER(80,POWER(COS(PI()*MOD(Calculator!$B$33/Calculator!$F$19,1)),2))+$C38)^2+(1500*ABS(SIN(2*PI()*MOD(Calculator!$B$33/Calculator!$F$19,1)))*IF(MOD(Calculator!$B$33/Calculator!$F$19,1)&lt;0.5,-1,1))^2))),2))</f>
        <v>—</v>
      </c>
      <c r="BH38" s="289" t="str">
        <f aca="false">IF(OR(Calculator!$E$20&lt;&gt;"YES",Calculator!$B$33&lt;Calculator!$G$20),"—",ROUND((1+SQRT(((50*POWER(80,POWER(COS(PI()*MOD(Calculator!$B$33/Calculator!$F$20,1)),2))-$C38)^2+(1500*ABS(SIN(2*PI()*MOD(Calculator!$B$33/Calculator!$F$20,1)))*IF(MOD(Calculator!$B$33/Calculator!$F$20,1)&lt;0.5,-1,1))^2)/((50*POWER(80,POWER(COS(PI()*MOD(Calculator!$B$33/Calculator!$F$20,1)),2))+$C38)^2+(1500*ABS(SIN(2*PI()*MOD(Calculator!$B$33/Calculator!$F$20,1)))*IF(MOD(Calculator!$B$33/Calculator!$F$20,1)&lt;0.5,-1,1))^2)))/(1-SQRT(((50*POWER(80,POWER(COS(PI()*MOD(Calculator!$B$33/Calculator!$F$20,1)),2))-$C38)^2+(1500*ABS(SIN(2*PI()*MOD(Calculator!$B$33/Calculator!$F$20,1)))*IF(MOD(Calculator!$B$33/Calculator!$F$20,1)&lt;0.5,-1,1))^2)/((50*POWER(80,POWER(COS(PI()*MOD(Calculator!$B$33/Calculator!$F$20,1)),2))+$C38)^2+(1500*ABS(SIN(2*PI()*MOD(Calculator!$B$33/Calculator!$F$20,1)))*IF(MOD(Calculator!$B$33/Calculator!$F$20,1)&lt;0.5,-1,1))^2))),2))</f>
        <v>—</v>
      </c>
      <c r="BI38" s="289" t="str">
        <f aca="false">IF(OR(Calculator!$E$21&lt;&gt;"YES",Calculator!$B$33&lt;Calculator!$G$21),"—",ROUND((1+SQRT(((50*POWER(80,POWER(COS(PI()*MOD(Calculator!$B$33/Calculator!$F$21,1)),2))-$C38)^2+(1500*ABS(SIN(2*PI()*MOD(Calculator!$B$33/Calculator!$F$21,1)))*IF(MOD(Calculator!$B$33/Calculator!$F$21,1)&lt;0.5,-1,1))^2)/((50*POWER(80,POWER(COS(PI()*MOD(Calculator!$B$33/Calculator!$F$21,1)),2))+$C38)^2+(1500*ABS(SIN(2*PI()*MOD(Calculator!$B$33/Calculator!$F$21,1)))*IF(MOD(Calculator!$B$33/Calculator!$F$21,1)&lt;0.5,-1,1))^2)))/(1-SQRT(((50*POWER(80,POWER(COS(PI()*MOD(Calculator!$B$33/Calculator!$F$21,1)),2))-$C38)^2+(1500*ABS(SIN(2*PI()*MOD(Calculator!$B$33/Calculator!$F$21,1)))*IF(MOD(Calculator!$B$33/Calculator!$F$21,1)&lt;0.5,-1,1))^2)/((50*POWER(80,POWER(COS(PI()*MOD(Calculator!$B$33/Calculator!$F$21,1)),2))+$C38)^2+(1500*ABS(SIN(2*PI()*MOD(Calculator!$B$33/Calculator!$F$21,1)))*IF(MOD(Calculator!$B$33/Calculator!$F$21,1)&lt;0.5,-1,1))^2))),2))</f>
        <v>—</v>
      </c>
      <c r="BJ38" s="289" t="str">
        <f aca="false">IF(OR(Calculator!$E$22&lt;&gt;"YES",Calculator!$B$33&lt;Calculator!$G$22),"—",ROUND((1+SQRT(((50*POWER(80,POWER(COS(PI()*MOD(Calculator!$B$33/Calculator!$F$22,1)),2))-$C38)^2+(1500*ABS(SIN(2*PI()*MOD(Calculator!$B$33/Calculator!$F$22,1)))*IF(MOD(Calculator!$B$33/Calculator!$F$22,1)&lt;0.5,-1,1))^2)/((50*POWER(80,POWER(COS(PI()*MOD(Calculator!$B$33/Calculator!$F$22,1)),2))+$C38)^2+(1500*ABS(SIN(2*PI()*MOD(Calculator!$B$33/Calculator!$F$22,1)))*IF(MOD(Calculator!$B$33/Calculator!$F$22,1)&lt;0.5,-1,1))^2)))/(1-SQRT(((50*POWER(80,POWER(COS(PI()*MOD(Calculator!$B$33/Calculator!$F$22,1)),2))-$C38)^2+(1500*ABS(SIN(2*PI()*MOD(Calculator!$B$33/Calculator!$F$22,1)))*IF(MOD(Calculator!$B$33/Calculator!$F$22,1)&lt;0.5,-1,1))^2)/((50*POWER(80,POWER(COS(PI()*MOD(Calculator!$B$33/Calculator!$F$22,1)),2))+$C38)^2+(1500*ABS(SIN(2*PI()*MOD(Calculator!$B$33/Calculator!$F$22,1)))*IF(MOD(Calculator!$B$33/Calculator!$F$22,1)&lt;0.5,-1,1))^2))),2))</f>
        <v>—</v>
      </c>
      <c r="BK38" s="288" t="n">
        <f aca="false">IFERROR(ROUND((IF(ISNUMBER(AZ38),AZ38,0)+IF(ISNUMBER(BA38),BA38,0)+IF(ISNUMBER(BB38),BB38,0)+IF(ISNUMBER(BC38),BC38,0)+IF(ISNUMBER(BD38),BD38,0)+IF(ISNUMBER(BE38),BE38,0)+IF(ISNUMBER(BF38),BF38,0)+IF(ISNUMBER(BG38),BG38,0)+IF(ISNUMBER(BH38),BH38,0)+IF(ISNUMBER(BI38),BI38,0)+IF(ISNUMBER(BJ38),BJ38,0))/(IF(ISNUMBER(AZ38),1,0)+IF(ISNUMBER(BA38),1,0)+IF(ISNUMBER(BB38),1,0)+IF(ISNUMBER(BC38),1,0)+IF(ISNUMBER(BD38),1,0)+IF(ISNUMBER(BE38),1,0)+IF(ISNUMBER(BF38),1,0)+IF(ISNUMBER(BG38),1,0)+IF(ISNUMBER(BH38),1,0)+IF(ISNUMBER(BI38),1,0)+IF(ISNUMBER(BJ38),1,0)),4),"")</f>
        <v>35.165</v>
      </c>
      <c r="BM38" s="253" t="str">
        <f aca="false">IF(OR(Calculator!$E$12&lt;&gt;"YES",Calculator!$B$29&lt;Calculator!$G$12),"—",ROUND((1+SQRT(((50*POWER(80,POWER(COS(PI()*MOD(Calculator!$B$29/Calculator!$F$12,1)),2))+MIN(500,MAX(30,100*EXP(-0.3*'VSWR Calculator'!$C$24)*(1+3*ABS(MOD('VSWR Calculator'!$C$23/Calculator!$F$12/2,1)-0.5))))/'VSWR Calculator'!$C$25)-$C38)^2+(1500*ABS(SIN(2*PI()*MOD(Calculator!$B$29/Calculator!$F$12,1)))*IF(MOD(Calculator!$B$29/Calculator!$F$12,1)&lt;0.5,-1,1))^2)/SQRT(((50*POWER(80,POWER(COS(PI()*MOD(Calculator!$B$29/Calculator!$F$12,1)),2))+MIN(500,MAX(30,100*EXP(-0.3*'VSWR Calculator'!$C$24)*(1+3*ABS(MOD('VSWR Calculator'!$C$23/Calculator!$F$12/2,1)-0.5))))/'VSWR Calculator'!$C$25)+$C38)^2+(1500*ABS(SIN(2*PI()*MOD(Calculator!$B$29/Calculator!$F$12,1)))*IF(MOD(Calculator!$B$29/Calculator!$F$12,1)&lt;0.5,-1,1))^2))/(1-SQRT(((50*POWER(80,POWER(COS(PI()*MOD(Calculator!$B$29/Calculator!$F$12,1)),2))+MIN(500,MAX(30,100*EXP(-0.3*'VSWR Calculator'!$C$24)*(1+3*ABS(MOD('VSWR Calculator'!$C$23/Calculator!$F$12/2,1)-0.5))))/'VSWR Calculator'!$C$25)-$C38)^2+(1500*ABS(SIN(2*PI()*MOD(Calculator!$B$29/Calculator!$F$12,1)))*IF(MOD(Calculator!$B$29/Calculator!$F$12,1)&lt;0.5,-1,1))^2)/SQRT(((50*POWER(80,POWER(COS(PI()*MOD(Calculator!$B$29/Calculator!$F$12,1)),2))+MIN(500,MAX(30,100*EXP(-0.3*'VSWR Calculator'!$C$24)*(1+3*ABS(MOD('VSWR Calculator'!$C$23/Calculator!$F$12/2,1)-0.5))))/'VSWR Calculator'!$C$25)+$C38)^2+(1500*ABS(SIN(2*PI()*MOD(Calculator!$B$29/Calculator!$F$12,1)))*IF(MOD(Calculator!$B$29/Calculator!$F$12,1)&lt;0.5,-1,1))^2)),2))</f>
        <v>—</v>
      </c>
      <c r="BN38" s="253" t="str">
        <f aca="false">IF(OR(Calculator!$E$13&lt;&gt;"YES",Calculator!$B$29&lt;Calculator!$G$13),"—",ROUND((1+SQRT(((50*POWER(80,POWER(COS(PI()*MOD(Calculator!$B$29/Calculator!$F$13,1)),2))+MIN(500,MAX(30,100*EXP(-0.3*'VSWR Calculator'!$C$24)*(1+3*ABS(MOD('VSWR Calculator'!$C$23/Calculator!$F$13/2,1)-0.5))))/'VSWR Calculator'!$C$25)-$C38)^2+(1500*ABS(SIN(2*PI()*MOD(Calculator!$B$29/Calculator!$F$13,1)))*IF(MOD(Calculator!$B$29/Calculator!$F$13,1)&lt;0.5,-1,1))^2)/SQRT(((50*POWER(80,POWER(COS(PI()*MOD(Calculator!$B$29/Calculator!$F$13,1)),2))+MIN(500,MAX(30,100*EXP(-0.3*'VSWR Calculator'!$C$24)*(1+3*ABS(MOD('VSWR Calculator'!$C$23/Calculator!$F$13/2,1)-0.5))))/'VSWR Calculator'!$C$25)+$C38)^2+(1500*ABS(SIN(2*PI()*MOD(Calculator!$B$29/Calculator!$F$13,1)))*IF(MOD(Calculator!$B$29/Calculator!$F$13,1)&lt;0.5,-1,1))^2))/(1-SQRT(((50*POWER(80,POWER(COS(PI()*MOD(Calculator!$B$29/Calculator!$F$13,1)),2))+MIN(500,MAX(30,100*EXP(-0.3*'VSWR Calculator'!$C$24)*(1+3*ABS(MOD('VSWR Calculator'!$C$23/Calculator!$F$13/2,1)-0.5))))/'VSWR Calculator'!$C$25)-$C38)^2+(1500*ABS(SIN(2*PI()*MOD(Calculator!$B$29/Calculator!$F$13,1)))*IF(MOD(Calculator!$B$29/Calculator!$F$13,1)&lt;0.5,-1,1))^2)/SQRT(((50*POWER(80,POWER(COS(PI()*MOD(Calculator!$B$29/Calculator!$F$13,1)),2))+MIN(500,MAX(30,100*EXP(-0.3*'VSWR Calculator'!$C$24)*(1+3*ABS(MOD('VSWR Calculator'!$C$23/Calculator!$F$13/2,1)-0.5))))/'VSWR Calculator'!$C$25)+$C38)^2+(1500*ABS(SIN(2*PI()*MOD(Calculator!$B$29/Calculator!$F$13,1)))*IF(MOD(Calculator!$B$29/Calculator!$F$13,1)&lt;0.5,-1,1))^2)),2))</f>
        <v>—</v>
      </c>
      <c r="BO38" s="253" t="str">
        <f aca="false">IF(OR(Calculator!$E$14&lt;&gt;"YES",Calculator!$B$29&lt;Calculator!$G$14),"—",ROUND((1+SQRT(((50*POWER(80,POWER(COS(PI()*MOD(Calculator!$B$29/Calculator!$F$14,1)),2))+MIN(500,MAX(30,100*EXP(-0.3*'VSWR Calculator'!$C$24)*(1+3*ABS(MOD('VSWR Calculator'!$C$23/Calculator!$F$14/2,1)-0.5))))/'VSWR Calculator'!$C$25)-$C38)^2+(1500*ABS(SIN(2*PI()*MOD(Calculator!$B$29/Calculator!$F$14,1)))*IF(MOD(Calculator!$B$29/Calculator!$F$14,1)&lt;0.5,-1,1))^2)/SQRT(((50*POWER(80,POWER(COS(PI()*MOD(Calculator!$B$29/Calculator!$F$14,1)),2))+MIN(500,MAX(30,100*EXP(-0.3*'VSWR Calculator'!$C$24)*(1+3*ABS(MOD('VSWR Calculator'!$C$23/Calculator!$F$14/2,1)-0.5))))/'VSWR Calculator'!$C$25)+$C38)^2+(1500*ABS(SIN(2*PI()*MOD(Calculator!$B$29/Calculator!$F$14,1)))*IF(MOD(Calculator!$B$29/Calculator!$F$14,1)&lt;0.5,-1,1))^2))/(1-SQRT(((50*POWER(80,POWER(COS(PI()*MOD(Calculator!$B$29/Calculator!$F$14,1)),2))+MIN(500,MAX(30,100*EXP(-0.3*'VSWR Calculator'!$C$24)*(1+3*ABS(MOD('VSWR Calculator'!$C$23/Calculator!$F$14/2,1)-0.5))))/'VSWR Calculator'!$C$25)-$C38)^2+(1500*ABS(SIN(2*PI()*MOD(Calculator!$B$29/Calculator!$F$14,1)))*IF(MOD(Calculator!$B$29/Calculator!$F$14,1)&lt;0.5,-1,1))^2)/SQRT(((50*POWER(80,POWER(COS(PI()*MOD(Calculator!$B$29/Calculator!$F$14,1)),2))+MIN(500,MAX(30,100*EXP(-0.3*'VSWR Calculator'!$C$24)*(1+3*ABS(MOD('VSWR Calculator'!$C$23/Calculator!$F$14/2,1)-0.5))))/'VSWR Calculator'!$C$25)+$C38)^2+(1500*ABS(SIN(2*PI()*MOD(Calculator!$B$29/Calculator!$F$14,1)))*IF(MOD(Calculator!$B$29/Calculator!$F$14,1)&lt;0.5,-1,1))^2)),2))</f>
        <v>—</v>
      </c>
      <c r="BP38" s="253" t="n">
        <f aca="false">IF(OR(Calculator!$E$15&lt;&gt;"YES",Calculator!$B$29&lt;Calculator!$G$15),"—",ROUND((1+SQRT(((50*POWER(80,POWER(COS(PI()*MOD(Calculator!$B$29/Calculator!$F$15,1)),2))+MIN(500,MAX(30,100*EXP(-0.3*'VSWR Calculator'!$C$24)*(1+3*ABS(MOD('VSWR Calculator'!$C$23/Calculator!$F$15/2,1)-0.5))))/'VSWR Calculator'!$C$25)-$C38)^2+(1500*ABS(SIN(2*PI()*MOD(Calculator!$B$29/Calculator!$F$15,1)))*IF(MOD(Calculator!$B$29/Calculator!$F$15,1)&lt;0.5,-1,1))^2)/SQRT(((50*POWER(80,POWER(COS(PI()*MOD(Calculator!$B$29/Calculator!$F$15,1)),2))+MIN(500,MAX(30,100*EXP(-0.3*'VSWR Calculator'!$C$24)*(1+3*ABS(MOD('VSWR Calculator'!$C$23/Calculator!$F$15/2,1)-0.5))))/'VSWR Calculator'!$C$25)+$C38)^2+(1500*ABS(SIN(2*PI()*MOD(Calculator!$B$29/Calculator!$F$15,1)))*IF(MOD(Calculator!$B$29/Calculator!$F$15,1)&lt;0.5,-1,1))^2))/(1-SQRT(((50*POWER(80,POWER(COS(PI()*MOD(Calculator!$B$29/Calculator!$F$15,1)),2))+MIN(500,MAX(30,100*EXP(-0.3*'VSWR Calculator'!$C$24)*(1+3*ABS(MOD('VSWR Calculator'!$C$23/Calculator!$F$15/2,1)-0.5))))/'VSWR Calculator'!$C$25)-$C38)^2+(1500*ABS(SIN(2*PI()*MOD(Calculator!$B$29/Calculator!$F$15,1)))*IF(MOD(Calculator!$B$29/Calculator!$F$15,1)&lt;0.5,-1,1))^2)/SQRT(((50*POWER(80,POWER(COS(PI()*MOD(Calculator!$B$29/Calculator!$F$15,1)),2))+MIN(500,MAX(30,100*EXP(-0.3*'VSWR Calculator'!$C$24)*(1+3*ABS(MOD('VSWR Calculator'!$C$23/Calculator!$F$15/2,1)-0.5))))/'VSWR Calculator'!$C$25)+$C38)^2+(1500*ABS(SIN(2*PI()*MOD(Calculator!$B$29/Calculator!$F$15,1)))*IF(MOD(Calculator!$B$29/Calculator!$F$15,1)&lt;0.5,-1,1))^2)),2))</f>
        <v>46.66</v>
      </c>
      <c r="BQ38" s="253" t="str">
        <f aca="false">IF(OR(Calculator!$E$16&lt;&gt;"YES",Calculator!$B$29&lt;Calculator!$G$16),"—",ROUND((1+SQRT(((50*POWER(80,POWER(COS(PI()*MOD(Calculator!$B$29/Calculator!$F$16,1)),2))+MIN(500,MAX(30,100*EXP(-0.3*'VSWR Calculator'!$C$24)*(1+3*ABS(MOD('VSWR Calculator'!$C$23/Calculator!$F$16/2,1)-0.5))))/'VSWR Calculator'!$C$25)-$C38)^2+(1500*ABS(SIN(2*PI()*MOD(Calculator!$B$29/Calculator!$F$16,1)))*IF(MOD(Calculator!$B$29/Calculator!$F$16,1)&lt;0.5,-1,1))^2)/SQRT(((50*POWER(80,POWER(COS(PI()*MOD(Calculator!$B$29/Calculator!$F$16,1)),2))+MIN(500,MAX(30,100*EXP(-0.3*'VSWR Calculator'!$C$24)*(1+3*ABS(MOD('VSWR Calculator'!$C$23/Calculator!$F$16/2,1)-0.5))))/'VSWR Calculator'!$C$25)+$C38)^2+(1500*ABS(SIN(2*PI()*MOD(Calculator!$B$29/Calculator!$F$16,1)))*IF(MOD(Calculator!$B$29/Calculator!$F$16,1)&lt;0.5,-1,1))^2))/(1-SQRT(((50*POWER(80,POWER(COS(PI()*MOD(Calculator!$B$29/Calculator!$F$16,1)),2))+MIN(500,MAX(30,100*EXP(-0.3*'VSWR Calculator'!$C$24)*(1+3*ABS(MOD('VSWR Calculator'!$C$23/Calculator!$F$16/2,1)-0.5))))/'VSWR Calculator'!$C$25)-$C38)^2+(1500*ABS(SIN(2*PI()*MOD(Calculator!$B$29/Calculator!$F$16,1)))*IF(MOD(Calculator!$B$29/Calculator!$F$16,1)&lt;0.5,-1,1))^2)/SQRT(((50*POWER(80,POWER(COS(PI()*MOD(Calculator!$B$29/Calculator!$F$16,1)),2))+MIN(500,MAX(30,100*EXP(-0.3*'VSWR Calculator'!$C$24)*(1+3*ABS(MOD('VSWR Calculator'!$C$23/Calculator!$F$16/2,1)-0.5))))/'VSWR Calculator'!$C$25)+$C38)^2+(1500*ABS(SIN(2*PI()*MOD(Calculator!$B$29/Calculator!$F$16,1)))*IF(MOD(Calculator!$B$29/Calculator!$F$16,1)&lt;0.5,-1,1))^2)),2))</f>
        <v>—</v>
      </c>
      <c r="BR38" s="253" t="n">
        <f aca="false">IF(OR(Calculator!$E$17&lt;&gt;"YES",Calculator!$B$29&lt;Calculator!$G$17),"—",ROUND((1+SQRT(((50*POWER(80,POWER(COS(PI()*MOD(Calculator!$B$29/Calculator!$F$17,1)),2))+MIN(500,MAX(30,100*EXP(-0.3*'VSWR Calculator'!$C$24)*(1+3*ABS(MOD('VSWR Calculator'!$C$23/Calculator!$F$17/2,1)-0.5))))/'VSWR Calculator'!$C$25)-$C38)^2+(1500*ABS(SIN(2*PI()*MOD(Calculator!$B$29/Calculator!$F$17,1)))*IF(MOD(Calculator!$B$29/Calculator!$F$17,1)&lt;0.5,-1,1))^2)/SQRT(((50*POWER(80,POWER(COS(PI()*MOD(Calculator!$B$29/Calculator!$F$17,1)),2))+MIN(500,MAX(30,100*EXP(-0.3*'VSWR Calculator'!$C$24)*(1+3*ABS(MOD('VSWR Calculator'!$C$23/Calculator!$F$17/2,1)-0.5))))/'VSWR Calculator'!$C$25)+$C38)^2+(1500*ABS(SIN(2*PI()*MOD(Calculator!$B$29/Calculator!$F$17,1)))*IF(MOD(Calculator!$B$29/Calculator!$F$17,1)&lt;0.5,-1,1))^2))/(1-SQRT(((50*POWER(80,POWER(COS(PI()*MOD(Calculator!$B$29/Calculator!$F$17,1)),2))+MIN(500,MAX(30,100*EXP(-0.3*'VSWR Calculator'!$C$24)*(1+3*ABS(MOD('VSWR Calculator'!$C$23/Calculator!$F$17/2,1)-0.5))))/'VSWR Calculator'!$C$25)-$C38)^2+(1500*ABS(SIN(2*PI()*MOD(Calculator!$B$29/Calculator!$F$17,1)))*IF(MOD(Calculator!$B$29/Calculator!$F$17,1)&lt;0.5,-1,1))^2)/SQRT(((50*POWER(80,POWER(COS(PI()*MOD(Calculator!$B$29/Calculator!$F$17,1)),2))+MIN(500,MAX(30,100*EXP(-0.3*'VSWR Calculator'!$C$24)*(1+3*ABS(MOD('VSWR Calculator'!$C$23/Calculator!$F$17/2,1)-0.5))))/'VSWR Calculator'!$C$25)+$C38)^2+(1500*ABS(SIN(2*PI()*MOD(Calculator!$B$29/Calculator!$F$17,1)))*IF(MOD(Calculator!$B$29/Calculator!$F$17,1)&lt;0.5,-1,1))^2)),2))</f>
        <v>47.31</v>
      </c>
      <c r="BS38" s="253" t="str">
        <f aca="false">IF(OR(Calculator!$E$18&lt;&gt;"YES",Calculator!$B$29&lt;Calculator!$G$18),"—",ROUND((1+SQRT(((50*POWER(80,POWER(COS(PI()*MOD(Calculator!$B$29/Calculator!$F$18,1)),2))+MIN(500,MAX(30,100*EXP(-0.3*'VSWR Calculator'!$C$24)*(1+3*ABS(MOD('VSWR Calculator'!$C$23/Calculator!$F$18/2,1)-0.5))))/'VSWR Calculator'!$C$25)-$C38)^2+(1500*ABS(SIN(2*PI()*MOD(Calculator!$B$29/Calculator!$F$18,1)))*IF(MOD(Calculator!$B$29/Calculator!$F$18,1)&lt;0.5,-1,1))^2)/SQRT(((50*POWER(80,POWER(COS(PI()*MOD(Calculator!$B$29/Calculator!$F$18,1)),2))+MIN(500,MAX(30,100*EXP(-0.3*'VSWR Calculator'!$C$24)*(1+3*ABS(MOD('VSWR Calculator'!$C$23/Calculator!$F$18/2,1)-0.5))))/'VSWR Calculator'!$C$25)+$C38)^2+(1500*ABS(SIN(2*PI()*MOD(Calculator!$B$29/Calculator!$F$18,1)))*IF(MOD(Calculator!$B$29/Calculator!$F$18,1)&lt;0.5,-1,1))^2))/(1-SQRT(((50*POWER(80,POWER(COS(PI()*MOD(Calculator!$B$29/Calculator!$F$18,1)),2))+MIN(500,MAX(30,100*EXP(-0.3*'VSWR Calculator'!$C$24)*(1+3*ABS(MOD('VSWR Calculator'!$C$23/Calculator!$F$18/2,1)-0.5))))/'VSWR Calculator'!$C$25)-$C38)^2+(1500*ABS(SIN(2*PI()*MOD(Calculator!$B$29/Calculator!$F$18,1)))*IF(MOD(Calculator!$B$29/Calculator!$F$18,1)&lt;0.5,-1,1))^2)/SQRT(((50*POWER(80,POWER(COS(PI()*MOD(Calculator!$B$29/Calculator!$F$18,1)),2))+MIN(500,MAX(30,100*EXP(-0.3*'VSWR Calculator'!$C$24)*(1+3*ABS(MOD('VSWR Calculator'!$C$23/Calculator!$F$18/2,1)-0.5))))/'VSWR Calculator'!$C$25)+$C38)^2+(1500*ABS(SIN(2*PI()*MOD(Calculator!$B$29/Calculator!$F$18,1)))*IF(MOD(Calculator!$B$29/Calculator!$F$18,1)&lt;0.5,-1,1))^2)),2))</f>
        <v>—</v>
      </c>
      <c r="BT38" s="253" t="str">
        <f aca="false">IF(OR(Calculator!$E$19&lt;&gt;"YES",Calculator!$B$29&lt;Calculator!$G$19),"—",ROUND((1+SQRT(((50*POWER(80,POWER(COS(PI()*MOD(Calculator!$B$29/Calculator!$F$19,1)),2))+MIN(500,MAX(30,100*EXP(-0.3*'VSWR Calculator'!$C$24)*(1+3*ABS(MOD('VSWR Calculator'!$C$23/Calculator!$F$19/2,1)-0.5))))/'VSWR Calculator'!$C$25)-$C38)^2+(1500*ABS(SIN(2*PI()*MOD(Calculator!$B$29/Calculator!$F$19,1)))*IF(MOD(Calculator!$B$29/Calculator!$F$19,1)&lt;0.5,-1,1))^2)/SQRT(((50*POWER(80,POWER(COS(PI()*MOD(Calculator!$B$29/Calculator!$F$19,1)),2))+MIN(500,MAX(30,100*EXP(-0.3*'VSWR Calculator'!$C$24)*(1+3*ABS(MOD('VSWR Calculator'!$C$23/Calculator!$F$19/2,1)-0.5))))/'VSWR Calculator'!$C$25)+$C38)^2+(1500*ABS(SIN(2*PI()*MOD(Calculator!$B$29/Calculator!$F$19,1)))*IF(MOD(Calculator!$B$29/Calculator!$F$19,1)&lt;0.5,-1,1))^2))/(1-SQRT(((50*POWER(80,POWER(COS(PI()*MOD(Calculator!$B$29/Calculator!$F$19,1)),2))+MIN(500,MAX(30,100*EXP(-0.3*'VSWR Calculator'!$C$24)*(1+3*ABS(MOD('VSWR Calculator'!$C$23/Calculator!$F$19/2,1)-0.5))))/'VSWR Calculator'!$C$25)-$C38)^2+(1500*ABS(SIN(2*PI()*MOD(Calculator!$B$29/Calculator!$F$19,1)))*IF(MOD(Calculator!$B$29/Calculator!$F$19,1)&lt;0.5,-1,1))^2)/SQRT(((50*POWER(80,POWER(COS(PI()*MOD(Calculator!$B$29/Calculator!$F$19,1)),2))+MIN(500,MAX(30,100*EXP(-0.3*'VSWR Calculator'!$C$24)*(1+3*ABS(MOD('VSWR Calculator'!$C$23/Calculator!$F$19/2,1)-0.5))))/'VSWR Calculator'!$C$25)+$C38)^2+(1500*ABS(SIN(2*PI()*MOD(Calculator!$B$29/Calculator!$F$19,1)))*IF(MOD(Calculator!$B$29/Calculator!$F$19,1)&lt;0.5,-1,1))^2)),2))</f>
        <v>—</v>
      </c>
      <c r="BU38" s="253" t="str">
        <f aca="false">IF(OR(Calculator!$E$20&lt;&gt;"YES",Calculator!$B$29&lt;Calculator!$G$20),"—",ROUND((1+SQRT(((50*POWER(80,POWER(COS(PI()*MOD(Calculator!$B$29/Calculator!$F$20,1)),2))+MIN(500,MAX(30,100*EXP(-0.3*'VSWR Calculator'!$C$24)*(1+3*ABS(MOD('VSWR Calculator'!$C$23/Calculator!$F$20/2,1)-0.5))))/'VSWR Calculator'!$C$25)-$C38)^2+(1500*ABS(SIN(2*PI()*MOD(Calculator!$B$29/Calculator!$F$20,1)))*IF(MOD(Calculator!$B$29/Calculator!$F$20,1)&lt;0.5,-1,1))^2)/SQRT(((50*POWER(80,POWER(COS(PI()*MOD(Calculator!$B$29/Calculator!$F$20,1)),2))+MIN(500,MAX(30,100*EXP(-0.3*'VSWR Calculator'!$C$24)*(1+3*ABS(MOD('VSWR Calculator'!$C$23/Calculator!$F$20/2,1)-0.5))))/'VSWR Calculator'!$C$25)+$C38)^2+(1500*ABS(SIN(2*PI()*MOD(Calculator!$B$29/Calculator!$F$20,1)))*IF(MOD(Calculator!$B$29/Calculator!$F$20,1)&lt;0.5,-1,1))^2))/(1-SQRT(((50*POWER(80,POWER(COS(PI()*MOD(Calculator!$B$29/Calculator!$F$20,1)),2))+MIN(500,MAX(30,100*EXP(-0.3*'VSWR Calculator'!$C$24)*(1+3*ABS(MOD('VSWR Calculator'!$C$23/Calculator!$F$20/2,1)-0.5))))/'VSWR Calculator'!$C$25)-$C38)^2+(1500*ABS(SIN(2*PI()*MOD(Calculator!$B$29/Calculator!$F$20,1)))*IF(MOD(Calculator!$B$29/Calculator!$F$20,1)&lt;0.5,-1,1))^2)/SQRT(((50*POWER(80,POWER(COS(PI()*MOD(Calculator!$B$29/Calculator!$F$20,1)),2))+MIN(500,MAX(30,100*EXP(-0.3*'VSWR Calculator'!$C$24)*(1+3*ABS(MOD('VSWR Calculator'!$C$23/Calculator!$F$20/2,1)-0.5))))/'VSWR Calculator'!$C$25)+$C38)^2+(1500*ABS(SIN(2*PI()*MOD(Calculator!$B$29/Calculator!$F$20,1)))*IF(MOD(Calculator!$B$29/Calculator!$F$20,1)&lt;0.5,-1,1))^2)),2))</f>
        <v>—</v>
      </c>
      <c r="BV38" s="253" t="str">
        <f aca="false">IF(OR(Calculator!$E$21&lt;&gt;"YES",Calculator!$B$29&lt;Calculator!$G$21),"—",ROUND((1+SQRT(((50*POWER(80,POWER(COS(PI()*MOD(Calculator!$B$29/Calculator!$F$21,1)),2))+MIN(500,MAX(30,100*EXP(-0.3*'VSWR Calculator'!$C$24)*(1+3*ABS(MOD('VSWR Calculator'!$C$23/Calculator!$F$21/2,1)-0.5))))/'VSWR Calculator'!$C$25)-$C38)^2+(1500*ABS(SIN(2*PI()*MOD(Calculator!$B$29/Calculator!$F$21,1)))*IF(MOD(Calculator!$B$29/Calculator!$F$21,1)&lt;0.5,-1,1))^2)/SQRT(((50*POWER(80,POWER(COS(PI()*MOD(Calculator!$B$29/Calculator!$F$21,1)),2))+MIN(500,MAX(30,100*EXP(-0.3*'VSWR Calculator'!$C$24)*(1+3*ABS(MOD('VSWR Calculator'!$C$23/Calculator!$F$21/2,1)-0.5))))/'VSWR Calculator'!$C$25)+$C38)^2+(1500*ABS(SIN(2*PI()*MOD(Calculator!$B$29/Calculator!$F$21,1)))*IF(MOD(Calculator!$B$29/Calculator!$F$21,1)&lt;0.5,-1,1))^2))/(1-SQRT(((50*POWER(80,POWER(COS(PI()*MOD(Calculator!$B$29/Calculator!$F$21,1)),2))+MIN(500,MAX(30,100*EXP(-0.3*'VSWR Calculator'!$C$24)*(1+3*ABS(MOD('VSWR Calculator'!$C$23/Calculator!$F$21/2,1)-0.5))))/'VSWR Calculator'!$C$25)-$C38)^2+(1500*ABS(SIN(2*PI()*MOD(Calculator!$B$29/Calculator!$F$21,1)))*IF(MOD(Calculator!$B$29/Calculator!$F$21,1)&lt;0.5,-1,1))^2)/SQRT(((50*POWER(80,POWER(COS(PI()*MOD(Calculator!$B$29/Calculator!$F$21,1)),2))+MIN(500,MAX(30,100*EXP(-0.3*'VSWR Calculator'!$C$24)*(1+3*ABS(MOD('VSWR Calculator'!$C$23/Calculator!$F$21/2,1)-0.5))))/'VSWR Calculator'!$C$25)+$C38)^2+(1500*ABS(SIN(2*PI()*MOD(Calculator!$B$29/Calculator!$F$21,1)))*IF(MOD(Calculator!$B$29/Calculator!$F$21,1)&lt;0.5,-1,1))^2)),2))</f>
        <v>—</v>
      </c>
      <c r="BW38" s="253" t="str">
        <f aca="false">IF(OR(Calculator!$E$22&lt;&gt;"YES",Calculator!$B$29&lt;Calculator!$G$22),"—",ROUND((1+SQRT(((50*POWER(80,POWER(COS(PI()*MOD(Calculator!$B$29/Calculator!$F$22,1)),2))+MIN(500,MAX(30,100*EXP(-0.3*'VSWR Calculator'!$C$24)*(1+3*ABS(MOD('VSWR Calculator'!$C$23/Calculator!$F$22/2,1)-0.5))))/'VSWR Calculator'!$C$25)-$C38)^2+(1500*ABS(SIN(2*PI()*MOD(Calculator!$B$29/Calculator!$F$22,1)))*IF(MOD(Calculator!$B$29/Calculator!$F$22,1)&lt;0.5,-1,1))^2)/SQRT(((50*POWER(80,POWER(COS(PI()*MOD(Calculator!$B$29/Calculator!$F$22,1)),2))+MIN(500,MAX(30,100*EXP(-0.3*'VSWR Calculator'!$C$24)*(1+3*ABS(MOD('VSWR Calculator'!$C$23/Calculator!$F$22/2,1)-0.5))))/'VSWR Calculator'!$C$25)+$C38)^2+(1500*ABS(SIN(2*PI()*MOD(Calculator!$B$29/Calculator!$F$22,1)))*IF(MOD(Calculator!$B$29/Calculator!$F$22,1)&lt;0.5,-1,1))^2))/(1-SQRT(((50*POWER(80,POWER(COS(PI()*MOD(Calculator!$B$29/Calculator!$F$22,1)),2))+MIN(500,MAX(30,100*EXP(-0.3*'VSWR Calculator'!$C$24)*(1+3*ABS(MOD('VSWR Calculator'!$C$23/Calculator!$F$22/2,1)-0.5))))/'VSWR Calculator'!$C$25)-$C38)^2+(1500*ABS(SIN(2*PI()*MOD(Calculator!$B$29/Calculator!$F$22,1)))*IF(MOD(Calculator!$B$29/Calculator!$F$22,1)&lt;0.5,-1,1))^2)/SQRT(((50*POWER(80,POWER(COS(PI()*MOD(Calculator!$B$29/Calculator!$F$22,1)),2))+MIN(500,MAX(30,100*EXP(-0.3*'VSWR Calculator'!$C$24)*(1+3*ABS(MOD('VSWR Calculator'!$C$23/Calculator!$F$22/2,1)-0.5))))/'VSWR Calculator'!$C$25)+$C38)^2+(1500*ABS(SIN(2*PI()*MOD(Calculator!$B$29/Calculator!$F$22,1)))*IF(MOD(Calculator!$B$29/Calculator!$F$22,1)&lt;0.5,-1,1))^2)),2))</f>
        <v>—</v>
      </c>
      <c r="BX38" s="253" t="n">
        <f aca="false">IFERROR(ROUND((IF(ISNUMBER(BM38),BM38,0)+IF(ISNUMBER(BN38),BN38,0)+IF(ISNUMBER(BO38),BO38,0)+IF(ISNUMBER(BP38),BP38,0)+IF(ISNUMBER(BQ38),BQ38,0)+IF(ISNUMBER(BR38),BR38,0)+IF(ISNUMBER(BS38),BS38,0)+IF(ISNUMBER(BT38),BT38,0)+IF(ISNUMBER(BU38),BU38,0)+IF(ISNUMBER(BV38),BV38,0)+IF(ISNUMBER(BW38),BW38,0))/(IF(ISNUMBER(BM38),1,0)+IF(ISNUMBER(BN38),1,0)+IF(ISNUMBER(BO38),1,0)+IF(ISNUMBER(BP38),1,0)+IF(ISNUMBER(BQ38),1,0)+IF(ISNUMBER(BR38),1,0)+IF(ISNUMBER(BS38),1,0)+IF(ISNUMBER(BT38),1,0)+IF(ISNUMBER(BU38),1,0)+IF(ISNUMBER(BV38),1,0)+IF(ISNUMBER(BW38),1,0)),4),"")</f>
        <v>46.985</v>
      </c>
      <c r="BY38" s="253" t="str">
        <f aca="false">IF(OR(Calculator!$E$12&lt;&gt;"YES",Calculator!$B$30&lt;Calculator!$G$12),"—",ROUND((1+SQRT(((50*POWER(80,POWER(COS(PI()*MOD(Calculator!$B$30/Calculator!$F$12,1)),2))+MIN(500,MAX(30,100*EXP(-0.3*'VSWR Calculator'!$C$24)*(1+3*ABS(MOD('VSWR Calculator'!$C$23/Calculator!$F$12/2,1)-0.5))))/'VSWR Calculator'!$C$25)-$C38)^2+(1500*ABS(SIN(2*PI()*MOD(Calculator!$B$30/Calculator!$F$12,1)))*IF(MOD(Calculator!$B$30/Calculator!$F$12,1)&lt;0.5,-1,1))^2)/SQRT(((50*POWER(80,POWER(COS(PI()*MOD(Calculator!$B$30/Calculator!$F$12,1)),2))+MIN(500,MAX(30,100*EXP(-0.3*'VSWR Calculator'!$C$24)*(1+3*ABS(MOD('VSWR Calculator'!$C$23/Calculator!$F$12/2,1)-0.5))))/'VSWR Calculator'!$C$25)+$C38)^2+(1500*ABS(SIN(2*PI()*MOD(Calculator!$B$30/Calculator!$F$12,1)))*IF(MOD(Calculator!$B$30/Calculator!$F$12,1)&lt;0.5,-1,1))^2))/(1-SQRT(((50*POWER(80,POWER(COS(PI()*MOD(Calculator!$B$30/Calculator!$F$12,1)),2))+MIN(500,MAX(30,100*EXP(-0.3*'VSWR Calculator'!$C$24)*(1+3*ABS(MOD('VSWR Calculator'!$C$23/Calculator!$F$12/2,1)-0.5))))/'VSWR Calculator'!$C$25)-$C38)^2+(1500*ABS(SIN(2*PI()*MOD(Calculator!$B$30/Calculator!$F$12,1)))*IF(MOD(Calculator!$B$30/Calculator!$F$12,1)&lt;0.5,-1,1))^2)/SQRT(((50*POWER(80,POWER(COS(PI()*MOD(Calculator!$B$30/Calculator!$F$12,1)),2))+MIN(500,MAX(30,100*EXP(-0.3*'VSWR Calculator'!$C$24)*(1+3*ABS(MOD('VSWR Calculator'!$C$23/Calculator!$F$12/2,1)-0.5))))/'VSWR Calculator'!$C$25)+$C38)^2+(1500*ABS(SIN(2*PI()*MOD(Calculator!$B$30/Calculator!$F$12,1)))*IF(MOD(Calculator!$B$30/Calculator!$F$12,1)&lt;0.5,-1,1))^2)),2))</f>
        <v>—</v>
      </c>
      <c r="BZ38" s="253" t="str">
        <f aca="false">IF(OR(Calculator!$E$13&lt;&gt;"YES",Calculator!$B$30&lt;Calculator!$G$13),"—",ROUND((1+SQRT(((50*POWER(80,POWER(COS(PI()*MOD(Calculator!$B$30/Calculator!$F$13,1)),2))+MIN(500,MAX(30,100*EXP(-0.3*'VSWR Calculator'!$C$24)*(1+3*ABS(MOD('VSWR Calculator'!$C$23/Calculator!$F$13/2,1)-0.5))))/'VSWR Calculator'!$C$25)-$C38)^2+(1500*ABS(SIN(2*PI()*MOD(Calculator!$B$30/Calculator!$F$13,1)))*IF(MOD(Calculator!$B$30/Calculator!$F$13,1)&lt;0.5,-1,1))^2)/SQRT(((50*POWER(80,POWER(COS(PI()*MOD(Calculator!$B$30/Calculator!$F$13,1)),2))+MIN(500,MAX(30,100*EXP(-0.3*'VSWR Calculator'!$C$24)*(1+3*ABS(MOD('VSWR Calculator'!$C$23/Calculator!$F$13/2,1)-0.5))))/'VSWR Calculator'!$C$25)+$C38)^2+(1500*ABS(SIN(2*PI()*MOD(Calculator!$B$30/Calculator!$F$13,1)))*IF(MOD(Calculator!$B$30/Calculator!$F$13,1)&lt;0.5,-1,1))^2))/(1-SQRT(((50*POWER(80,POWER(COS(PI()*MOD(Calculator!$B$30/Calculator!$F$13,1)),2))+MIN(500,MAX(30,100*EXP(-0.3*'VSWR Calculator'!$C$24)*(1+3*ABS(MOD('VSWR Calculator'!$C$23/Calculator!$F$13/2,1)-0.5))))/'VSWR Calculator'!$C$25)-$C38)^2+(1500*ABS(SIN(2*PI()*MOD(Calculator!$B$30/Calculator!$F$13,1)))*IF(MOD(Calculator!$B$30/Calculator!$F$13,1)&lt;0.5,-1,1))^2)/SQRT(((50*POWER(80,POWER(COS(PI()*MOD(Calculator!$B$30/Calculator!$F$13,1)),2))+MIN(500,MAX(30,100*EXP(-0.3*'VSWR Calculator'!$C$24)*(1+3*ABS(MOD('VSWR Calculator'!$C$23/Calculator!$F$13/2,1)-0.5))))/'VSWR Calculator'!$C$25)+$C38)^2+(1500*ABS(SIN(2*PI()*MOD(Calculator!$B$30/Calculator!$F$13,1)))*IF(MOD(Calculator!$B$30/Calculator!$F$13,1)&lt;0.5,-1,1))^2)),2))</f>
        <v>—</v>
      </c>
      <c r="CA38" s="253" t="str">
        <f aca="false">IF(OR(Calculator!$E$14&lt;&gt;"YES",Calculator!$B$30&lt;Calculator!$G$14),"—",ROUND((1+SQRT(((50*POWER(80,POWER(COS(PI()*MOD(Calculator!$B$30/Calculator!$F$14,1)),2))+MIN(500,MAX(30,100*EXP(-0.3*'VSWR Calculator'!$C$24)*(1+3*ABS(MOD('VSWR Calculator'!$C$23/Calculator!$F$14/2,1)-0.5))))/'VSWR Calculator'!$C$25)-$C38)^2+(1500*ABS(SIN(2*PI()*MOD(Calculator!$B$30/Calculator!$F$14,1)))*IF(MOD(Calculator!$B$30/Calculator!$F$14,1)&lt;0.5,-1,1))^2)/SQRT(((50*POWER(80,POWER(COS(PI()*MOD(Calculator!$B$30/Calculator!$F$14,1)),2))+MIN(500,MAX(30,100*EXP(-0.3*'VSWR Calculator'!$C$24)*(1+3*ABS(MOD('VSWR Calculator'!$C$23/Calculator!$F$14/2,1)-0.5))))/'VSWR Calculator'!$C$25)+$C38)^2+(1500*ABS(SIN(2*PI()*MOD(Calculator!$B$30/Calculator!$F$14,1)))*IF(MOD(Calculator!$B$30/Calculator!$F$14,1)&lt;0.5,-1,1))^2))/(1-SQRT(((50*POWER(80,POWER(COS(PI()*MOD(Calculator!$B$30/Calculator!$F$14,1)),2))+MIN(500,MAX(30,100*EXP(-0.3*'VSWR Calculator'!$C$24)*(1+3*ABS(MOD('VSWR Calculator'!$C$23/Calculator!$F$14/2,1)-0.5))))/'VSWR Calculator'!$C$25)-$C38)^2+(1500*ABS(SIN(2*PI()*MOD(Calculator!$B$30/Calculator!$F$14,1)))*IF(MOD(Calculator!$B$30/Calculator!$F$14,1)&lt;0.5,-1,1))^2)/SQRT(((50*POWER(80,POWER(COS(PI()*MOD(Calculator!$B$30/Calculator!$F$14,1)),2))+MIN(500,MAX(30,100*EXP(-0.3*'VSWR Calculator'!$C$24)*(1+3*ABS(MOD('VSWR Calculator'!$C$23/Calculator!$F$14/2,1)-0.5))))/'VSWR Calculator'!$C$25)+$C38)^2+(1500*ABS(SIN(2*PI()*MOD(Calculator!$B$30/Calculator!$F$14,1)))*IF(MOD(Calculator!$B$30/Calculator!$F$14,1)&lt;0.5,-1,1))^2)),2))</f>
        <v>—</v>
      </c>
      <c r="CB38" s="253" t="n">
        <f aca="false">IF(OR(Calculator!$E$15&lt;&gt;"YES",Calculator!$B$30&lt;Calculator!$G$15),"—",ROUND((1+SQRT(((50*POWER(80,POWER(COS(PI()*MOD(Calculator!$B$30/Calculator!$F$15,1)),2))+MIN(500,MAX(30,100*EXP(-0.3*'VSWR Calculator'!$C$24)*(1+3*ABS(MOD('VSWR Calculator'!$C$23/Calculator!$F$15/2,1)-0.5))))/'VSWR Calculator'!$C$25)-$C38)^2+(1500*ABS(SIN(2*PI()*MOD(Calculator!$B$30/Calculator!$F$15,1)))*IF(MOD(Calculator!$B$30/Calculator!$F$15,1)&lt;0.5,-1,1))^2)/SQRT(((50*POWER(80,POWER(COS(PI()*MOD(Calculator!$B$30/Calculator!$F$15,1)),2))+MIN(500,MAX(30,100*EXP(-0.3*'VSWR Calculator'!$C$24)*(1+3*ABS(MOD('VSWR Calculator'!$C$23/Calculator!$F$15/2,1)-0.5))))/'VSWR Calculator'!$C$25)+$C38)^2+(1500*ABS(SIN(2*PI()*MOD(Calculator!$B$30/Calculator!$F$15,1)))*IF(MOD(Calculator!$B$30/Calculator!$F$15,1)&lt;0.5,-1,1))^2))/(1-SQRT(((50*POWER(80,POWER(COS(PI()*MOD(Calculator!$B$30/Calculator!$F$15,1)),2))+MIN(500,MAX(30,100*EXP(-0.3*'VSWR Calculator'!$C$24)*(1+3*ABS(MOD('VSWR Calculator'!$C$23/Calculator!$F$15/2,1)-0.5))))/'VSWR Calculator'!$C$25)-$C38)^2+(1500*ABS(SIN(2*PI()*MOD(Calculator!$B$30/Calculator!$F$15,1)))*IF(MOD(Calculator!$B$30/Calculator!$F$15,1)&lt;0.5,-1,1))^2)/SQRT(((50*POWER(80,POWER(COS(PI()*MOD(Calculator!$B$30/Calculator!$F$15,1)),2))+MIN(500,MAX(30,100*EXP(-0.3*'VSWR Calculator'!$C$24)*(1+3*ABS(MOD('VSWR Calculator'!$C$23/Calculator!$F$15/2,1)-0.5))))/'VSWR Calculator'!$C$25)+$C38)^2+(1500*ABS(SIN(2*PI()*MOD(Calculator!$B$30/Calculator!$F$15,1)))*IF(MOD(Calculator!$B$30/Calculator!$F$15,1)&lt;0.5,-1,1))^2)),2))</f>
        <v>46.05</v>
      </c>
      <c r="CC38" s="253" t="str">
        <f aca="false">IF(OR(Calculator!$E$16&lt;&gt;"YES",Calculator!$B$30&lt;Calculator!$G$16),"—",ROUND((1+SQRT(((50*POWER(80,POWER(COS(PI()*MOD(Calculator!$B$30/Calculator!$F$16,1)),2))+MIN(500,MAX(30,100*EXP(-0.3*'VSWR Calculator'!$C$24)*(1+3*ABS(MOD('VSWR Calculator'!$C$23/Calculator!$F$16/2,1)-0.5))))/'VSWR Calculator'!$C$25)-$C38)^2+(1500*ABS(SIN(2*PI()*MOD(Calculator!$B$30/Calculator!$F$16,1)))*IF(MOD(Calculator!$B$30/Calculator!$F$16,1)&lt;0.5,-1,1))^2)/SQRT(((50*POWER(80,POWER(COS(PI()*MOD(Calculator!$B$30/Calculator!$F$16,1)),2))+MIN(500,MAX(30,100*EXP(-0.3*'VSWR Calculator'!$C$24)*(1+3*ABS(MOD('VSWR Calculator'!$C$23/Calculator!$F$16/2,1)-0.5))))/'VSWR Calculator'!$C$25)+$C38)^2+(1500*ABS(SIN(2*PI()*MOD(Calculator!$B$30/Calculator!$F$16,1)))*IF(MOD(Calculator!$B$30/Calculator!$F$16,1)&lt;0.5,-1,1))^2))/(1-SQRT(((50*POWER(80,POWER(COS(PI()*MOD(Calculator!$B$30/Calculator!$F$16,1)),2))+MIN(500,MAX(30,100*EXP(-0.3*'VSWR Calculator'!$C$24)*(1+3*ABS(MOD('VSWR Calculator'!$C$23/Calculator!$F$16/2,1)-0.5))))/'VSWR Calculator'!$C$25)-$C38)^2+(1500*ABS(SIN(2*PI()*MOD(Calculator!$B$30/Calculator!$F$16,1)))*IF(MOD(Calculator!$B$30/Calculator!$F$16,1)&lt;0.5,-1,1))^2)/SQRT(((50*POWER(80,POWER(COS(PI()*MOD(Calculator!$B$30/Calculator!$F$16,1)),2))+MIN(500,MAX(30,100*EXP(-0.3*'VSWR Calculator'!$C$24)*(1+3*ABS(MOD('VSWR Calculator'!$C$23/Calculator!$F$16/2,1)-0.5))))/'VSWR Calculator'!$C$25)+$C38)^2+(1500*ABS(SIN(2*PI()*MOD(Calculator!$B$30/Calculator!$F$16,1)))*IF(MOD(Calculator!$B$30/Calculator!$F$16,1)&lt;0.5,-1,1))^2)),2))</f>
        <v>—</v>
      </c>
      <c r="CD38" s="253" t="n">
        <f aca="false">IF(OR(Calculator!$E$17&lt;&gt;"YES",Calculator!$B$30&lt;Calculator!$G$17),"—",ROUND((1+SQRT(((50*POWER(80,POWER(COS(PI()*MOD(Calculator!$B$30/Calculator!$F$17,1)),2))+MIN(500,MAX(30,100*EXP(-0.3*'VSWR Calculator'!$C$24)*(1+3*ABS(MOD('VSWR Calculator'!$C$23/Calculator!$F$17/2,1)-0.5))))/'VSWR Calculator'!$C$25)-$C38)^2+(1500*ABS(SIN(2*PI()*MOD(Calculator!$B$30/Calculator!$F$17,1)))*IF(MOD(Calculator!$B$30/Calculator!$F$17,1)&lt;0.5,-1,1))^2)/SQRT(((50*POWER(80,POWER(COS(PI()*MOD(Calculator!$B$30/Calculator!$F$17,1)),2))+MIN(500,MAX(30,100*EXP(-0.3*'VSWR Calculator'!$C$24)*(1+3*ABS(MOD('VSWR Calculator'!$C$23/Calculator!$F$17/2,1)-0.5))))/'VSWR Calculator'!$C$25)+$C38)^2+(1500*ABS(SIN(2*PI()*MOD(Calculator!$B$30/Calculator!$F$17,1)))*IF(MOD(Calculator!$B$30/Calculator!$F$17,1)&lt;0.5,-1,1))^2))/(1-SQRT(((50*POWER(80,POWER(COS(PI()*MOD(Calculator!$B$30/Calculator!$F$17,1)),2))+MIN(500,MAX(30,100*EXP(-0.3*'VSWR Calculator'!$C$24)*(1+3*ABS(MOD('VSWR Calculator'!$C$23/Calculator!$F$17/2,1)-0.5))))/'VSWR Calculator'!$C$25)-$C38)^2+(1500*ABS(SIN(2*PI()*MOD(Calculator!$B$30/Calculator!$F$17,1)))*IF(MOD(Calculator!$B$30/Calculator!$F$17,1)&lt;0.5,-1,1))^2)/SQRT(((50*POWER(80,POWER(COS(PI()*MOD(Calculator!$B$30/Calculator!$F$17,1)),2))+MIN(500,MAX(30,100*EXP(-0.3*'VSWR Calculator'!$C$24)*(1+3*ABS(MOD('VSWR Calculator'!$C$23/Calculator!$F$17/2,1)-0.5))))/'VSWR Calculator'!$C$25)+$C38)^2+(1500*ABS(SIN(2*PI()*MOD(Calculator!$B$30/Calculator!$F$17,1)))*IF(MOD(Calculator!$B$30/Calculator!$F$17,1)&lt;0.5,-1,1))^2)),2))</f>
        <v>48.94</v>
      </c>
      <c r="CE38" s="253" t="str">
        <f aca="false">IF(OR(Calculator!$E$18&lt;&gt;"YES",Calculator!$B$30&lt;Calculator!$G$18),"—",ROUND((1+SQRT(((50*POWER(80,POWER(COS(PI()*MOD(Calculator!$B$30/Calculator!$F$18,1)),2))+MIN(500,MAX(30,100*EXP(-0.3*'VSWR Calculator'!$C$24)*(1+3*ABS(MOD('VSWR Calculator'!$C$23/Calculator!$F$18/2,1)-0.5))))/'VSWR Calculator'!$C$25)-$C38)^2+(1500*ABS(SIN(2*PI()*MOD(Calculator!$B$30/Calculator!$F$18,1)))*IF(MOD(Calculator!$B$30/Calculator!$F$18,1)&lt;0.5,-1,1))^2)/SQRT(((50*POWER(80,POWER(COS(PI()*MOD(Calculator!$B$30/Calculator!$F$18,1)),2))+MIN(500,MAX(30,100*EXP(-0.3*'VSWR Calculator'!$C$24)*(1+3*ABS(MOD('VSWR Calculator'!$C$23/Calculator!$F$18/2,1)-0.5))))/'VSWR Calculator'!$C$25)+$C38)^2+(1500*ABS(SIN(2*PI()*MOD(Calculator!$B$30/Calculator!$F$18,1)))*IF(MOD(Calculator!$B$30/Calculator!$F$18,1)&lt;0.5,-1,1))^2))/(1-SQRT(((50*POWER(80,POWER(COS(PI()*MOD(Calculator!$B$30/Calculator!$F$18,1)),2))+MIN(500,MAX(30,100*EXP(-0.3*'VSWR Calculator'!$C$24)*(1+3*ABS(MOD('VSWR Calculator'!$C$23/Calculator!$F$18/2,1)-0.5))))/'VSWR Calculator'!$C$25)-$C38)^2+(1500*ABS(SIN(2*PI()*MOD(Calculator!$B$30/Calculator!$F$18,1)))*IF(MOD(Calculator!$B$30/Calculator!$F$18,1)&lt;0.5,-1,1))^2)/SQRT(((50*POWER(80,POWER(COS(PI()*MOD(Calculator!$B$30/Calculator!$F$18,1)),2))+MIN(500,MAX(30,100*EXP(-0.3*'VSWR Calculator'!$C$24)*(1+3*ABS(MOD('VSWR Calculator'!$C$23/Calculator!$F$18/2,1)-0.5))))/'VSWR Calculator'!$C$25)+$C38)^2+(1500*ABS(SIN(2*PI()*MOD(Calculator!$B$30/Calculator!$F$18,1)))*IF(MOD(Calculator!$B$30/Calculator!$F$18,1)&lt;0.5,-1,1))^2)),2))</f>
        <v>—</v>
      </c>
      <c r="CF38" s="253" t="str">
        <f aca="false">IF(OR(Calculator!$E$19&lt;&gt;"YES",Calculator!$B$30&lt;Calculator!$G$19),"—",ROUND((1+SQRT(((50*POWER(80,POWER(COS(PI()*MOD(Calculator!$B$30/Calculator!$F$19,1)),2))+MIN(500,MAX(30,100*EXP(-0.3*'VSWR Calculator'!$C$24)*(1+3*ABS(MOD('VSWR Calculator'!$C$23/Calculator!$F$19/2,1)-0.5))))/'VSWR Calculator'!$C$25)-$C38)^2+(1500*ABS(SIN(2*PI()*MOD(Calculator!$B$30/Calculator!$F$19,1)))*IF(MOD(Calculator!$B$30/Calculator!$F$19,1)&lt;0.5,-1,1))^2)/SQRT(((50*POWER(80,POWER(COS(PI()*MOD(Calculator!$B$30/Calculator!$F$19,1)),2))+MIN(500,MAX(30,100*EXP(-0.3*'VSWR Calculator'!$C$24)*(1+3*ABS(MOD('VSWR Calculator'!$C$23/Calculator!$F$19/2,1)-0.5))))/'VSWR Calculator'!$C$25)+$C38)^2+(1500*ABS(SIN(2*PI()*MOD(Calculator!$B$30/Calculator!$F$19,1)))*IF(MOD(Calculator!$B$30/Calculator!$F$19,1)&lt;0.5,-1,1))^2))/(1-SQRT(((50*POWER(80,POWER(COS(PI()*MOD(Calculator!$B$30/Calculator!$F$19,1)),2))+MIN(500,MAX(30,100*EXP(-0.3*'VSWR Calculator'!$C$24)*(1+3*ABS(MOD('VSWR Calculator'!$C$23/Calculator!$F$19/2,1)-0.5))))/'VSWR Calculator'!$C$25)-$C38)^2+(1500*ABS(SIN(2*PI()*MOD(Calculator!$B$30/Calculator!$F$19,1)))*IF(MOD(Calculator!$B$30/Calculator!$F$19,1)&lt;0.5,-1,1))^2)/SQRT(((50*POWER(80,POWER(COS(PI()*MOD(Calculator!$B$30/Calculator!$F$19,1)),2))+MIN(500,MAX(30,100*EXP(-0.3*'VSWR Calculator'!$C$24)*(1+3*ABS(MOD('VSWR Calculator'!$C$23/Calculator!$F$19/2,1)-0.5))))/'VSWR Calculator'!$C$25)+$C38)^2+(1500*ABS(SIN(2*PI()*MOD(Calculator!$B$30/Calculator!$F$19,1)))*IF(MOD(Calculator!$B$30/Calculator!$F$19,1)&lt;0.5,-1,1))^2)),2))</f>
        <v>—</v>
      </c>
      <c r="CG38" s="253" t="str">
        <f aca="false">IF(OR(Calculator!$E$20&lt;&gt;"YES",Calculator!$B$30&lt;Calculator!$G$20),"—",ROUND((1+SQRT(((50*POWER(80,POWER(COS(PI()*MOD(Calculator!$B$30/Calculator!$F$20,1)),2))+MIN(500,MAX(30,100*EXP(-0.3*'VSWR Calculator'!$C$24)*(1+3*ABS(MOD('VSWR Calculator'!$C$23/Calculator!$F$20/2,1)-0.5))))/'VSWR Calculator'!$C$25)-$C38)^2+(1500*ABS(SIN(2*PI()*MOD(Calculator!$B$30/Calculator!$F$20,1)))*IF(MOD(Calculator!$B$30/Calculator!$F$20,1)&lt;0.5,-1,1))^2)/SQRT(((50*POWER(80,POWER(COS(PI()*MOD(Calculator!$B$30/Calculator!$F$20,1)),2))+MIN(500,MAX(30,100*EXP(-0.3*'VSWR Calculator'!$C$24)*(1+3*ABS(MOD('VSWR Calculator'!$C$23/Calculator!$F$20/2,1)-0.5))))/'VSWR Calculator'!$C$25)+$C38)^2+(1500*ABS(SIN(2*PI()*MOD(Calculator!$B$30/Calculator!$F$20,1)))*IF(MOD(Calculator!$B$30/Calculator!$F$20,1)&lt;0.5,-1,1))^2))/(1-SQRT(((50*POWER(80,POWER(COS(PI()*MOD(Calculator!$B$30/Calculator!$F$20,1)),2))+MIN(500,MAX(30,100*EXP(-0.3*'VSWR Calculator'!$C$24)*(1+3*ABS(MOD('VSWR Calculator'!$C$23/Calculator!$F$20/2,1)-0.5))))/'VSWR Calculator'!$C$25)-$C38)^2+(1500*ABS(SIN(2*PI()*MOD(Calculator!$B$30/Calculator!$F$20,1)))*IF(MOD(Calculator!$B$30/Calculator!$F$20,1)&lt;0.5,-1,1))^2)/SQRT(((50*POWER(80,POWER(COS(PI()*MOD(Calculator!$B$30/Calculator!$F$20,1)),2))+MIN(500,MAX(30,100*EXP(-0.3*'VSWR Calculator'!$C$24)*(1+3*ABS(MOD('VSWR Calculator'!$C$23/Calculator!$F$20/2,1)-0.5))))/'VSWR Calculator'!$C$25)+$C38)^2+(1500*ABS(SIN(2*PI()*MOD(Calculator!$B$30/Calculator!$F$20,1)))*IF(MOD(Calculator!$B$30/Calculator!$F$20,1)&lt;0.5,-1,1))^2)),2))</f>
        <v>—</v>
      </c>
      <c r="CH38" s="253" t="str">
        <f aca="false">IF(OR(Calculator!$E$21&lt;&gt;"YES",Calculator!$B$30&lt;Calculator!$G$21),"—",ROUND((1+SQRT(((50*POWER(80,POWER(COS(PI()*MOD(Calculator!$B$30/Calculator!$F$21,1)),2))+MIN(500,MAX(30,100*EXP(-0.3*'VSWR Calculator'!$C$24)*(1+3*ABS(MOD('VSWR Calculator'!$C$23/Calculator!$F$21/2,1)-0.5))))/'VSWR Calculator'!$C$25)-$C38)^2+(1500*ABS(SIN(2*PI()*MOD(Calculator!$B$30/Calculator!$F$21,1)))*IF(MOD(Calculator!$B$30/Calculator!$F$21,1)&lt;0.5,-1,1))^2)/SQRT(((50*POWER(80,POWER(COS(PI()*MOD(Calculator!$B$30/Calculator!$F$21,1)),2))+MIN(500,MAX(30,100*EXP(-0.3*'VSWR Calculator'!$C$24)*(1+3*ABS(MOD('VSWR Calculator'!$C$23/Calculator!$F$21/2,1)-0.5))))/'VSWR Calculator'!$C$25)+$C38)^2+(1500*ABS(SIN(2*PI()*MOD(Calculator!$B$30/Calculator!$F$21,1)))*IF(MOD(Calculator!$B$30/Calculator!$F$21,1)&lt;0.5,-1,1))^2))/(1-SQRT(((50*POWER(80,POWER(COS(PI()*MOD(Calculator!$B$30/Calculator!$F$21,1)),2))+MIN(500,MAX(30,100*EXP(-0.3*'VSWR Calculator'!$C$24)*(1+3*ABS(MOD('VSWR Calculator'!$C$23/Calculator!$F$21/2,1)-0.5))))/'VSWR Calculator'!$C$25)-$C38)^2+(1500*ABS(SIN(2*PI()*MOD(Calculator!$B$30/Calculator!$F$21,1)))*IF(MOD(Calculator!$B$30/Calculator!$F$21,1)&lt;0.5,-1,1))^2)/SQRT(((50*POWER(80,POWER(COS(PI()*MOD(Calculator!$B$30/Calculator!$F$21,1)),2))+MIN(500,MAX(30,100*EXP(-0.3*'VSWR Calculator'!$C$24)*(1+3*ABS(MOD('VSWR Calculator'!$C$23/Calculator!$F$21/2,1)-0.5))))/'VSWR Calculator'!$C$25)+$C38)^2+(1500*ABS(SIN(2*PI()*MOD(Calculator!$B$30/Calculator!$F$21,1)))*IF(MOD(Calculator!$B$30/Calculator!$F$21,1)&lt;0.5,-1,1))^2)),2))</f>
        <v>—</v>
      </c>
      <c r="CI38" s="253" t="str">
        <f aca="false">IF(OR(Calculator!$E$22&lt;&gt;"YES",Calculator!$B$30&lt;Calculator!$G$22),"—",ROUND((1+SQRT(((50*POWER(80,POWER(COS(PI()*MOD(Calculator!$B$30/Calculator!$F$22,1)),2))+MIN(500,MAX(30,100*EXP(-0.3*'VSWR Calculator'!$C$24)*(1+3*ABS(MOD('VSWR Calculator'!$C$23/Calculator!$F$22/2,1)-0.5))))/'VSWR Calculator'!$C$25)-$C38)^2+(1500*ABS(SIN(2*PI()*MOD(Calculator!$B$30/Calculator!$F$22,1)))*IF(MOD(Calculator!$B$30/Calculator!$F$22,1)&lt;0.5,-1,1))^2)/SQRT(((50*POWER(80,POWER(COS(PI()*MOD(Calculator!$B$30/Calculator!$F$22,1)),2))+MIN(500,MAX(30,100*EXP(-0.3*'VSWR Calculator'!$C$24)*(1+3*ABS(MOD('VSWR Calculator'!$C$23/Calculator!$F$22/2,1)-0.5))))/'VSWR Calculator'!$C$25)+$C38)^2+(1500*ABS(SIN(2*PI()*MOD(Calculator!$B$30/Calculator!$F$22,1)))*IF(MOD(Calculator!$B$30/Calculator!$F$22,1)&lt;0.5,-1,1))^2))/(1-SQRT(((50*POWER(80,POWER(COS(PI()*MOD(Calculator!$B$30/Calculator!$F$22,1)),2))+MIN(500,MAX(30,100*EXP(-0.3*'VSWR Calculator'!$C$24)*(1+3*ABS(MOD('VSWR Calculator'!$C$23/Calculator!$F$22/2,1)-0.5))))/'VSWR Calculator'!$C$25)-$C38)^2+(1500*ABS(SIN(2*PI()*MOD(Calculator!$B$30/Calculator!$F$22,1)))*IF(MOD(Calculator!$B$30/Calculator!$F$22,1)&lt;0.5,-1,1))^2)/SQRT(((50*POWER(80,POWER(COS(PI()*MOD(Calculator!$B$30/Calculator!$F$22,1)),2))+MIN(500,MAX(30,100*EXP(-0.3*'VSWR Calculator'!$C$24)*(1+3*ABS(MOD('VSWR Calculator'!$C$23/Calculator!$F$22/2,1)-0.5))))/'VSWR Calculator'!$C$25)+$C38)^2+(1500*ABS(SIN(2*PI()*MOD(Calculator!$B$30/Calculator!$F$22,1)))*IF(MOD(Calculator!$B$30/Calculator!$F$22,1)&lt;0.5,-1,1))^2)),2))</f>
        <v>—</v>
      </c>
      <c r="CJ38" s="253" t="n">
        <f aca="false">IFERROR(ROUND((IF(ISNUMBER(BY38),BY38,0)+IF(ISNUMBER(BZ38),BZ38,0)+IF(ISNUMBER(CA38),CA38,0)+IF(ISNUMBER(CB38),CB38,0)+IF(ISNUMBER(CC38),CC38,0)+IF(ISNUMBER(CD38),CD38,0)+IF(ISNUMBER(CE38),CE38,0)+IF(ISNUMBER(CF38),CF38,0)+IF(ISNUMBER(CG38),CG38,0)+IF(ISNUMBER(CH38),CH38,0)+IF(ISNUMBER(CI38),CI38,0))/(IF(ISNUMBER(BY38),1,0)+IF(ISNUMBER(BZ38),1,0)+IF(ISNUMBER(CA38),1,0)+IF(ISNUMBER(CB38),1,0)+IF(ISNUMBER(CC38),1,0)+IF(ISNUMBER(CD38),1,0)+IF(ISNUMBER(CE38),1,0)+IF(ISNUMBER(CF38),1,0)+IF(ISNUMBER(CG38),1,0)+IF(ISNUMBER(CH38),1,0)+IF(ISNUMBER(CI38),1,0)),4),"")</f>
        <v>47.495</v>
      </c>
      <c r="CK38" s="253" t="str">
        <f aca="false">IF(OR(Calculator!$E$12&lt;&gt;"YES",Calculator!$B$31&lt;Calculator!$G$12),"—",ROUND((1+SQRT(((50*POWER(80,POWER(COS(PI()*MOD(Calculator!$B$31/Calculator!$F$12,1)),2))+MIN(500,MAX(30,100*EXP(-0.3*'VSWR Calculator'!$C$24)*(1+3*ABS(MOD('VSWR Calculator'!$C$23/Calculator!$F$12/2,1)-0.5))))/'VSWR Calculator'!$C$25)-$C38)^2+(1500*ABS(SIN(2*PI()*MOD(Calculator!$B$31/Calculator!$F$12,1)))*IF(MOD(Calculator!$B$31/Calculator!$F$12,1)&lt;0.5,-1,1))^2)/SQRT(((50*POWER(80,POWER(COS(PI()*MOD(Calculator!$B$31/Calculator!$F$12,1)),2))+MIN(500,MAX(30,100*EXP(-0.3*'VSWR Calculator'!$C$24)*(1+3*ABS(MOD('VSWR Calculator'!$C$23/Calculator!$F$12/2,1)-0.5))))/'VSWR Calculator'!$C$25)+$C38)^2+(1500*ABS(SIN(2*PI()*MOD(Calculator!$B$31/Calculator!$F$12,1)))*IF(MOD(Calculator!$B$31/Calculator!$F$12,1)&lt;0.5,-1,1))^2))/(1-SQRT(((50*POWER(80,POWER(COS(PI()*MOD(Calculator!$B$31/Calculator!$F$12,1)),2))+MIN(500,MAX(30,100*EXP(-0.3*'VSWR Calculator'!$C$24)*(1+3*ABS(MOD('VSWR Calculator'!$C$23/Calculator!$F$12/2,1)-0.5))))/'VSWR Calculator'!$C$25)-$C38)^2+(1500*ABS(SIN(2*PI()*MOD(Calculator!$B$31/Calculator!$F$12,1)))*IF(MOD(Calculator!$B$31/Calculator!$F$12,1)&lt;0.5,-1,1))^2)/SQRT(((50*POWER(80,POWER(COS(PI()*MOD(Calculator!$B$31/Calculator!$F$12,1)),2))+MIN(500,MAX(30,100*EXP(-0.3*'VSWR Calculator'!$C$24)*(1+3*ABS(MOD('VSWR Calculator'!$C$23/Calculator!$F$12/2,1)-0.5))))/'VSWR Calculator'!$C$25)+$C38)^2+(1500*ABS(SIN(2*PI()*MOD(Calculator!$B$31/Calculator!$F$12,1)))*IF(MOD(Calculator!$B$31/Calculator!$F$12,1)&lt;0.5,-1,1))^2)),2))</f>
        <v>—</v>
      </c>
      <c r="CL38" s="253" t="str">
        <f aca="false">IF(OR(Calculator!$E$13&lt;&gt;"YES",Calculator!$B$31&lt;Calculator!$G$13),"—",ROUND((1+SQRT(((50*POWER(80,POWER(COS(PI()*MOD(Calculator!$B$31/Calculator!$F$13,1)),2))+MIN(500,MAX(30,100*EXP(-0.3*'VSWR Calculator'!$C$24)*(1+3*ABS(MOD('VSWR Calculator'!$C$23/Calculator!$F$13/2,1)-0.5))))/'VSWR Calculator'!$C$25)-$C38)^2+(1500*ABS(SIN(2*PI()*MOD(Calculator!$B$31/Calculator!$F$13,1)))*IF(MOD(Calculator!$B$31/Calculator!$F$13,1)&lt;0.5,-1,1))^2)/SQRT(((50*POWER(80,POWER(COS(PI()*MOD(Calculator!$B$31/Calculator!$F$13,1)),2))+MIN(500,MAX(30,100*EXP(-0.3*'VSWR Calculator'!$C$24)*(1+3*ABS(MOD('VSWR Calculator'!$C$23/Calculator!$F$13/2,1)-0.5))))/'VSWR Calculator'!$C$25)+$C38)^2+(1500*ABS(SIN(2*PI()*MOD(Calculator!$B$31/Calculator!$F$13,1)))*IF(MOD(Calculator!$B$31/Calculator!$F$13,1)&lt;0.5,-1,1))^2))/(1-SQRT(((50*POWER(80,POWER(COS(PI()*MOD(Calculator!$B$31/Calculator!$F$13,1)),2))+MIN(500,MAX(30,100*EXP(-0.3*'VSWR Calculator'!$C$24)*(1+3*ABS(MOD('VSWR Calculator'!$C$23/Calculator!$F$13/2,1)-0.5))))/'VSWR Calculator'!$C$25)-$C38)^2+(1500*ABS(SIN(2*PI()*MOD(Calculator!$B$31/Calculator!$F$13,1)))*IF(MOD(Calculator!$B$31/Calculator!$F$13,1)&lt;0.5,-1,1))^2)/SQRT(((50*POWER(80,POWER(COS(PI()*MOD(Calculator!$B$31/Calculator!$F$13,1)),2))+MIN(500,MAX(30,100*EXP(-0.3*'VSWR Calculator'!$C$24)*(1+3*ABS(MOD('VSWR Calculator'!$C$23/Calculator!$F$13/2,1)-0.5))))/'VSWR Calculator'!$C$25)+$C38)^2+(1500*ABS(SIN(2*PI()*MOD(Calculator!$B$31/Calculator!$F$13,1)))*IF(MOD(Calculator!$B$31/Calculator!$F$13,1)&lt;0.5,-1,1))^2)),2))</f>
        <v>—</v>
      </c>
      <c r="CM38" s="253" t="str">
        <f aca="false">IF(OR(Calculator!$E$14&lt;&gt;"YES",Calculator!$B$31&lt;Calculator!$G$14),"—",ROUND((1+SQRT(((50*POWER(80,POWER(COS(PI()*MOD(Calculator!$B$31/Calculator!$F$14,1)),2))+MIN(500,MAX(30,100*EXP(-0.3*'VSWR Calculator'!$C$24)*(1+3*ABS(MOD('VSWR Calculator'!$C$23/Calculator!$F$14/2,1)-0.5))))/'VSWR Calculator'!$C$25)-$C38)^2+(1500*ABS(SIN(2*PI()*MOD(Calculator!$B$31/Calculator!$F$14,1)))*IF(MOD(Calculator!$B$31/Calculator!$F$14,1)&lt;0.5,-1,1))^2)/SQRT(((50*POWER(80,POWER(COS(PI()*MOD(Calculator!$B$31/Calculator!$F$14,1)),2))+MIN(500,MAX(30,100*EXP(-0.3*'VSWR Calculator'!$C$24)*(1+3*ABS(MOD('VSWR Calculator'!$C$23/Calculator!$F$14/2,1)-0.5))))/'VSWR Calculator'!$C$25)+$C38)^2+(1500*ABS(SIN(2*PI()*MOD(Calculator!$B$31/Calculator!$F$14,1)))*IF(MOD(Calculator!$B$31/Calculator!$F$14,1)&lt;0.5,-1,1))^2))/(1-SQRT(((50*POWER(80,POWER(COS(PI()*MOD(Calculator!$B$31/Calculator!$F$14,1)),2))+MIN(500,MAX(30,100*EXP(-0.3*'VSWR Calculator'!$C$24)*(1+3*ABS(MOD('VSWR Calculator'!$C$23/Calculator!$F$14/2,1)-0.5))))/'VSWR Calculator'!$C$25)-$C38)^2+(1500*ABS(SIN(2*PI()*MOD(Calculator!$B$31/Calculator!$F$14,1)))*IF(MOD(Calculator!$B$31/Calculator!$F$14,1)&lt;0.5,-1,1))^2)/SQRT(((50*POWER(80,POWER(COS(PI()*MOD(Calculator!$B$31/Calculator!$F$14,1)),2))+MIN(500,MAX(30,100*EXP(-0.3*'VSWR Calculator'!$C$24)*(1+3*ABS(MOD('VSWR Calculator'!$C$23/Calculator!$F$14/2,1)-0.5))))/'VSWR Calculator'!$C$25)+$C38)^2+(1500*ABS(SIN(2*PI()*MOD(Calculator!$B$31/Calculator!$F$14,1)))*IF(MOD(Calculator!$B$31/Calculator!$F$14,1)&lt;0.5,-1,1))^2)),2))</f>
        <v>—</v>
      </c>
      <c r="CN38" s="253" t="n">
        <f aca="false">IF(OR(Calculator!$E$15&lt;&gt;"YES",Calculator!$B$31&lt;Calculator!$G$15),"—",ROUND((1+SQRT(((50*POWER(80,POWER(COS(PI()*MOD(Calculator!$B$31/Calculator!$F$15,1)),2))+MIN(500,MAX(30,100*EXP(-0.3*'VSWR Calculator'!$C$24)*(1+3*ABS(MOD('VSWR Calculator'!$C$23/Calculator!$F$15/2,1)-0.5))))/'VSWR Calculator'!$C$25)-$C38)^2+(1500*ABS(SIN(2*PI()*MOD(Calculator!$B$31/Calculator!$F$15,1)))*IF(MOD(Calculator!$B$31/Calculator!$F$15,1)&lt;0.5,-1,1))^2)/SQRT(((50*POWER(80,POWER(COS(PI()*MOD(Calculator!$B$31/Calculator!$F$15,1)),2))+MIN(500,MAX(30,100*EXP(-0.3*'VSWR Calculator'!$C$24)*(1+3*ABS(MOD('VSWR Calculator'!$C$23/Calculator!$F$15/2,1)-0.5))))/'VSWR Calculator'!$C$25)+$C38)^2+(1500*ABS(SIN(2*PI()*MOD(Calculator!$B$31/Calculator!$F$15,1)))*IF(MOD(Calculator!$B$31/Calculator!$F$15,1)&lt;0.5,-1,1))^2))/(1-SQRT(((50*POWER(80,POWER(COS(PI()*MOD(Calculator!$B$31/Calculator!$F$15,1)),2))+MIN(500,MAX(30,100*EXP(-0.3*'VSWR Calculator'!$C$24)*(1+3*ABS(MOD('VSWR Calculator'!$C$23/Calculator!$F$15/2,1)-0.5))))/'VSWR Calculator'!$C$25)-$C38)^2+(1500*ABS(SIN(2*PI()*MOD(Calculator!$B$31/Calculator!$F$15,1)))*IF(MOD(Calculator!$B$31/Calculator!$F$15,1)&lt;0.5,-1,1))^2)/SQRT(((50*POWER(80,POWER(COS(PI()*MOD(Calculator!$B$31/Calculator!$F$15,1)),2))+MIN(500,MAX(30,100*EXP(-0.3*'VSWR Calculator'!$C$24)*(1+3*ABS(MOD('VSWR Calculator'!$C$23/Calculator!$F$15/2,1)-0.5))))/'VSWR Calculator'!$C$25)+$C38)^2+(1500*ABS(SIN(2*PI()*MOD(Calculator!$B$31/Calculator!$F$15,1)))*IF(MOD(Calculator!$B$31/Calculator!$F$15,1)&lt;0.5,-1,1))^2)),2))</f>
        <v>47.09</v>
      </c>
      <c r="CO38" s="253" t="str">
        <f aca="false">IF(OR(Calculator!$E$16&lt;&gt;"YES",Calculator!$B$31&lt;Calculator!$G$16),"—",ROUND((1+SQRT(((50*POWER(80,POWER(COS(PI()*MOD(Calculator!$B$31/Calculator!$F$16,1)),2))+MIN(500,MAX(30,100*EXP(-0.3*'VSWR Calculator'!$C$24)*(1+3*ABS(MOD('VSWR Calculator'!$C$23/Calculator!$F$16/2,1)-0.5))))/'VSWR Calculator'!$C$25)-$C38)^2+(1500*ABS(SIN(2*PI()*MOD(Calculator!$B$31/Calculator!$F$16,1)))*IF(MOD(Calculator!$B$31/Calculator!$F$16,1)&lt;0.5,-1,1))^2)/SQRT(((50*POWER(80,POWER(COS(PI()*MOD(Calculator!$B$31/Calculator!$F$16,1)),2))+MIN(500,MAX(30,100*EXP(-0.3*'VSWR Calculator'!$C$24)*(1+3*ABS(MOD('VSWR Calculator'!$C$23/Calculator!$F$16/2,1)-0.5))))/'VSWR Calculator'!$C$25)+$C38)^2+(1500*ABS(SIN(2*PI()*MOD(Calculator!$B$31/Calculator!$F$16,1)))*IF(MOD(Calculator!$B$31/Calculator!$F$16,1)&lt;0.5,-1,1))^2))/(1-SQRT(((50*POWER(80,POWER(COS(PI()*MOD(Calculator!$B$31/Calculator!$F$16,1)),2))+MIN(500,MAX(30,100*EXP(-0.3*'VSWR Calculator'!$C$24)*(1+3*ABS(MOD('VSWR Calculator'!$C$23/Calculator!$F$16/2,1)-0.5))))/'VSWR Calculator'!$C$25)-$C38)^2+(1500*ABS(SIN(2*PI()*MOD(Calculator!$B$31/Calculator!$F$16,1)))*IF(MOD(Calculator!$B$31/Calculator!$F$16,1)&lt;0.5,-1,1))^2)/SQRT(((50*POWER(80,POWER(COS(PI()*MOD(Calculator!$B$31/Calculator!$F$16,1)),2))+MIN(500,MAX(30,100*EXP(-0.3*'VSWR Calculator'!$C$24)*(1+3*ABS(MOD('VSWR Calculator'!$C$23/Calculator!$F$16/2,1)-0.5))))/'VSWR Calculator'!$C$25)+$C38)^2+(1500*ABS(SIN(2*PI()*MOD(Calculator!$B$31/Calculator!$F$16,1)))*IF(MOD(Calculator!$B$31/Calculator!$F$16,1)&lt;0.5,-1,1))^2)),2))</f>
        <v>—</v>
      </c>
      <c r="CP38" s="253" t="n">
        <f aca="false">IF(OR(Calculator!$E$17&lt;&gt;"YES",Calculator!$B$31&lt;Calculator!$G$17),"—",ROUND((1+SQRT(((50*POWER(80,POWER(COS(PI()*MOD(Calculator!$B$31/Calculator!$F$17,1)),2))+MIN(500,MAX(30,100*EXP(-0.3*'VSWR Calculator'!$C$24)*(1+3*ABS(MOD('VSWR Calculator'!$C$23/Calculator!$F$17/2,1)-0.5))))/'VSWR Calculator'!$C$25)-$C38)^2+(1500*ABS(SIN(2*PI()*MOD(Calculator!$B$31/Calculator!$F$17,1)))*IF(MOD(Calculator!$B$31/Calculator!$F$17,1)&lt;0.5,-1,1))^2)/SQRT(((50*POWER(80,POWER(COS(PI()*MOD(Calculator!$B$31/Calculator!$F$17,1)),2))+MIN(500,MAX(30,100*EXP(-0.3*'VSWR Calculator'!$C$24)*(1+3*ABS(MOD('VSWR Calculator'!$C$23/Calculator!$F$17/2,1)-0.5))))/'VSWR Calculator'!$C$25)+$C38)^2+(1500*ABS(SIN(2*PI()*MOD(Calculator!$B$31/Calculator!$F$17,1)))*IF(MOD(Calculator!$B$31/Calculator!$F$17,1)&lt;0.5,-1,1))^2))/(1-SQRT(((50*POWER(80,POWER(COS(PI()*MOD(Calculator!$B$31/Calculator!$F$17,1)),2))+MIN(500,MAX(30,100*EXP(-0.3*'VSWR Calculator'!$C$24)*(1+3*ABS(MOD('VSWR Calculator'!$C$23/Calculator!$F$17/2,1)-0.5))))/'VSWR Calculator'!$C$25)-$C38)^2+(1500*ABS(SIN(2*PI()*MOD(Calculator!$B$31/Calculator!$F$17,1)))*IF(MOD(Calculator!$B$31/Calculator!$F$17,1)&lt;0.5,-1,1))^2)/SQRT(((50*POWER(80,POWER(COS(PI()*MOD(Calculator!$B$31/Calculator!$F$17,1)),2))+MIN(500,MAX(30,100*EXP(-0.3*'VSWR Calculator'!$C$24)*(1+3*ABS(MOD('VSWR Calculator'!$C$23/Calculator!$F$17/2,1)-0.5))))/'VSWR Calculator'!$C$25)+$C38)^2+(1500*ABS(SIN(2*PI()*MOD(Calculator!$B$31/Calculator!$F$17,1)))*IF(MOD(Calculator!$B$31/Calculator!$F$17,1)&lt;0.5,-1,1))^2)),2))</f>
        <v>45.12</v>
      </c>
      <c r="CQ38" s="253" t="str">
        <f aca="false">IF(OR(Calculator!$E$18&lt;&gt;"YES",Calculator!$B$31&lt;Calculator!$G$18),"—",ROUND((1+SQRT(((50*POWER(80,POWER(COS(PI()*MOD(Calculator!$B$31/Calculator!$F$18,1)),2))+MIN(500,MAX(30,100*EXP(-0.3*'VSWR Calculator'!$C$24)*(1+3*ABS(MOD('VSWR Calculator'!$C$23/Calculator!$F$18/2,1)-0.5))))/'VSWR Calculator'!$C$25)-$C38)^2+(1500*ABS(SIN(2*PI()*MOD(Calculator!$B$31/Calculator!$F$18,1)))*IF(MOD(Calculator!$B$31/Calculator!$F$18,1)&lt;0.5,-1,1))^2)/SQRT(((50*POWER(80,POWER(COS(PI()*MOD(Calculator!$B$31/Calculator!$F$18,1)),2))+MIN(500,MAX(30,100*EXP(-0.3*'VSWR Calculator'!$C$24)*(1+3*ABS(MOD('VSWR Calculator'!$C$23/Calculator!$F$18/2,1)-0.5))))/'VSWR Calculator'!$C$25)+$C38)^2+(1500*ABS(SIN(2*PI()*MOD(Calculator!$B$31/Calculator!$F$18,1)))*IF(MOD(Calculator!$B$31/Calculator!$F$18,1)&lt;0.5,-1,1))^2))/(1-SQRT(((50*POWER(80,POWER(COS(PI()*MOD(Calculator!$B$31/Calculator!$F$18,1)),2))+MIN(500,MAX(30,100*EXP(-0.3*'VSWR Calculator'!$C$24)*(1+3*ABS(MOD('VSWR Calculator'!$C$23/Calculator!$F$18/2,1)-0.5))))/'VSWR Calculator'!$C$25)-$C38)^2+(1500*ABS(SIN(2*PI()*MOD(Calculator!$B$31/Calculator!$F$18,1)))*IF(MOD(Calculator!$B$31/Calculator!$F$18,1)&lt;0.5,-1,1))^2)/SQRT(((50*POWER(80,POWER(COS(PI()*MOD(Calculator!$B$31/Calculator!$F$18,1)),2))+MIN(500,MAX(30,100*EXP(-0.3*'VSWR Calculator'!$C$24)*(1+3*ABS(MOD('VSWR Calculator'!$C$23/Calculator!$F$18/2,1)-0.5))))/'VSWR Calculator'!$C$25)+$C38)^2+(1500*ABS(SIN(2*PI()*MOD(Calculator!$B$31/Calculator!$F$18,1)))*IF(MOD(Calculator!$B$31/Calculator!$F$18,1)&lt;0.5,-1,1))^2)),2))</f>
        <v>—</v>
      </c>
      <c r="CR38" s="253" t="str">
        <f aca="false">IF(OR(Calculator!$E$19&lt;&gt;"YES",Calculator!$B$31&lt;Calculator!$G$19),"—",ROUND((1+SQRT(((50*POWER(80,POWER(COS(PI()*MOD(Calculator!$B$31/Calculator!$F$19,1)),2))+MIN(500,MAX(30,100*EXP(-0.3*'VSWR Calculator'!$C$24)*(1+3*ABS(MOD('VSWR Calculator'!$C$23/Calculator!$F$19/2,1)-0.5))))/'VSWR Calculator'!$C$25)-$C38)^2+(1500*ABS(SIN(2*PI()*MOD(Calculator!$B$31/Calculator!$F$19,1)))*IF(MOD(Calculator!$B$31/Calculator!$F$19,1)&lt;0.5,-1,1))^2)/SQRT(((50*POWER(80,POWER(COS(PI()*MOD(Calculator!$B$31/Calculator!$F$19,1)),2))+MIN(500,MAX(30,100*EXP(-0.3*'VSWR Calculator'!$C$24)*(1+3*ABS(MOD('VSWR Calculator'!$C$23/Calculator!$F$19/2,1)-0.5))))/'VSWR Calculator'!$C$25)+$C38)^2+(1500*ABS(SIN(2*PI()*MOD(Calculator!$B$31/Calculator!$F$19,1)))*IF(MOD(Calculator!$B$31/Calculator!$F$19,1)&lt;0.5,-1,1))^2))/(1-SQRT(((50*POWER(80,POWER(COS(PI()*MOD(Calculator!$B$31/Calculator!$F$19,1)),2))+MIN(500,MAX(30,100*EXP(-0.3*'VSWR Calculator'!$C$24)*(1+3*ABS(MOD('VSWR Calculator'!$C$23/Calculator!$F$19/2,1)-0.5))))/'VSWR Calculator'!$C$25)-$C38)^2+(1500*ABS(SIN(2*PI()*MOD(Calculator!$B$31/Calculator!$F$19,1)))*IF(MOD(Calculator!$B$31/Calculator!$F$19,1)&lt;0.5,-1,1))^2)/SQRT(((50*POWER(80,POWER(COS(PI()*MOD(Calculator!$B$31/Calculator!$F$19,1)),2))+MIN(500,MAX(30,100*EXP(-0.3*'VSWR Calculator'!$C$24)*(1+3*ABS(MOD('VSWR Calculator'!$C$23/Calculator!$F$19/2,1)-0.5))))/'VSWR Calculator'!$C$25)+$C38)^2+(1500*ABS(SIN(2*PI()*MOD(Calculator!$B$31/Calculator!$F$19,1)))*IF(MOD(Calculator!$B$31/Calculator!$F$19,1)&lt;0.5,-1,1))^2)),2))</f>
        <v>—</v>
      </c>
      <c r="CS38" s="253" t="str">
        <f aca="false">IF(OR(Calculator!$E$20&lt;&gt;"YES",Calculator!$B$31&lt;Calculator!$G$20),"—",ROUND((1+SQRT(((50*POWER(80,POWER(COS(PI()*MOD(Calculator!$B$31/Calculator!$F$20,1)),2))+MIN(500,MAX(30,100*EXP(-0.3*'VSWR Calculator'!$C$24)*(1+3*ABS(MOD('VSWR Calculator'!$C$23/Calculator!$F$20/2,1)-0.5))))/'VSWR Calculator'!$C$25)-$C38)^2+(1500*ABS(SIN(2*PI()*MOD(Calculator!$B$31/Calculator!$F$20,1)))*IF(MOD(Calculator!$B$31/Calculator!$F$20,1)&lt;0.5,-1,1))^2)/SQRT(((50*POWER(80,POWER(COS(PI()*MOD(Calculator!$B$31/Calculator!$F$20,1)),2))+MIN(500,MAX(30,100*EXP(-0.3*'VSWR Calculator'!$C$24)*(1+3*ABS(MOD('VSWR Calculator'!$C$23/Calculator!$F$20/2,1)-0.5))))/'VSWR Calculator'!$C$25)+$C38)^2+(1500*ABS(SIN(2*PI()*MOD(Calculator!$B$31/Calculator!$F$20,1)))*IF(MOD(Calculator!$B$31/Calculator!$F$20,1)&lt;0.5,-1,1))^2))/(1-SQRT(((50*POWER(80,POWER(COS(PI()*MOD(Calculator!$B$31/Calculator!$F$20,1)),2))+MIN(500,MAX(30,100*EXP(-0.3*'VSWR Calculator'!$C$24)*(1+3*ABS(MOD('VSWR Calculator'!$C$23/Calculator!$F$20/2,1)-0.5))))/'VSWR Calculator'!$C$25)-$C38)^2+(1500*ABS(SIN(2*PI()*MOD(Calculator!$B$31/Calculator!$F$20,1)))*IF(MOD(Calculator!$B$31/Calculator!$F$20,1)&lt;0.5,-1,1))^2)/SQRT(((50*POWER(80,POWER(COS(PI()*MOD(Calculator!$B$31/Calculator!$F$20,1)),2))+MIN(500,MAX(30,100*EXP(-0.3*'VSWR Calculator'!$C$24)*(1+3*ABS(MOD('VSWR Calculator'!$C$23/Calculator!$F$20/2,1)-0.5))))/'VSWR Calculator'!$C$25)+$C38)^2+(1500*ABS(SIN(2*PI()*MOD(Calculator!$B$31/Calculator!$F$20,1)))*IF(MOD(Calculator!$B$31/Calculator!$F$20,1)&lt;0.5,-1,1))^2)),2))</f>
        <v>—</v>
      </c>
      <c r="CT38" s="253" t="str">
        <f aca="false">IF(OR(Calculator!$E$21&lt;&gt;"YES",Calculator!$B$31&lt;Calculator!$G$21),"—",ROUND((1+SQRT(((50*POWER(80,POWER(COS(PI()*MOD(Calculator!$B$31/Calculator!$F$21,1)),2))+MIN(500,MAX(30,100*EXP(-0.3*'VSWR Calculator'!$C$24)*(1+3*ABS(MOD('VSWR Calculator'!$C$23/Calculator!$F$21/2,1)-0.5))))/'VSWR Calculator'!$C$25)-$C38)^2+(1500*ABS(SIN(2*PI()*MOD(Calculator!$B$31/Calculator!$F$21,1)))*IF(MOD(Calculator!$B$31/Calculator!$F$21,1)&lt;0.5,-1,1))^2)/SQRT(((50*POWER(80,POWER(COS(PI()*MOD(Calculator!$B$31/Calculator!$F$21,1)),2))+MIN(500,MAX(30,100*EXP(-0.3*'VSWR Calculator'!$C$24)*(1+3*ABS(MOD('VSWR Calculator'!$C$23/Calculator!$F$21/2,1)-0.5))))/'VSWR Calculator'!$C$25)+$C38)^2+(1500*ABS(SIN(2*PI()*MOD(Calculator!$B$31/Calculator!$F$21,1)))*IF(MOD(Calculator!$B$31/Calculator!$F$21,1)&lt;0.5,-1,1))^2))/(1-SQRT(((50*POWER(80,POWER(COS(PI()*MOD(Calculator!$B$31/Calculator!$F$21,1)),2))+MIN(500,MAX(30,100*EXP(-0.3*'VSWR Calculator'!$C$24)*(1+3*ABS(MOD('VSWR Calculator'!$C$23/Calculator!$F$21/2,1)-0.5))))/'VSWR Calculator'!$C$25)-$C38)^2+(1500*ABS(SIN(2*PI()*MOD(Calculator!$B$31/Calculator!$F$21,1)))*IF(MOD(Calculator!$B$31/Calculator!$F$21,1)&lt;0.5,-1,1))^2)/SQRT(((50*POWER(80,POWER(COS(PI()*MOD(Calculator!$B$31/Calculator!$F$21,1)),2))+MIN(500,MAX(30,100*EXP(-0.3*'VSWR Calculator'!$C$24)*(1+3*ABS(MOD('VSWR Calculator'!$C$23/Calculator!$F$21/2,1)-0.5))))/'VSWR Calculator'!$C$25)+$C38)^2+(1500*ABS(SIN(2*PI()*MOD(Calculator!$B$31/Calculator!$F$21,1)))*IF(MOD(Calculator!$B$31/Calculator!$F$21,1)&lt;0.5,-1,1))^2)),2))</f>
        <v>—</v>
      </c>
      <c r="CU38" s="253" t="str">
        <f aca="false">IF(OR(Calculator!$E$22&lt;&gt;"YES",Calculator!$B$31&lt;Calculator!$G$22),"—",ROUND((1+SQRT(((50*POWER(80,POWER(COS(PI()*MOD(Calculator!$B$31/Calculator!$F$22,1)),2))+MIN(500,MAX(30,100*EXP(-0.3*'VSWR Calculator'!$C$24)*(1+3*ABS(MOD('VSWR Calculator'!$C$23/Calculator!$F$22/2,1)-0.5))))/'VSWR Calculator'!$C$25)-$C38)^2+(1500*ABS(SIN(2*PI()*MOD(Calculator!$B$31/Calculator!$F$22,1)))*IF(MOD(Calculator!$B$31/Calculator!$F$22,1)&lt;0.5,-1,1))^2)/SQRT(((50*POWER(80,POWER(COS(PI()*MOD(Calculator!$B$31/Calculator!$F$22,1)),2))+MIN(500,MAX(30,100*EXP(-0.3*'VSWR Calculator'!$C$24)*(1+3*ABS(MOD('VSWR Calculator'!$C$23/Calculator!$F$22/2,1)-0.5))))/'VSWR Calculator'!$C$25)+$C38)^2+(1500*ABS(SIN(2*PI()*MOD(Calculator!$B$31/Calculator!$F$22,1)))*IF(MOD(Calculator!$B$31/Calculator!$F$22,1)&lt;0.5,-1,1))^2))/(1-SQRT(((50*POWER(80,POWER(COS(PI()*MOD(Calculator!$B$31/Calculator!$F$22,1)),2))+MIN(500,MAX(30,100*EXP(-0.3*'VSWR Calculator'!$C$24)*(1+3*ABS(MOD('VSWR Calculator'!$C$23/Calculator!$F$22/2,1)-0.5))))/'VSWR Calculator'!$C$25)-$C38)^2+(1500*ABS(SIN(2*PI()*MOD(Calculator!$B$31/Calculator!$F$22,1)))*IF(MOD(Calculator!$B$31/Calculator!$F$22,1)&lt;0.5,-1,1))^2)/SQRT(((50*POWER(80,POWER(COS(PI()*MOD(Calculator!$B$31/Calculator!$F$22,1)),2))+MIN(500,MAX(30,100*EXP(-0.3*'VSWR Calculator'!$C$24)*(1+3*ABS(MOD('VSWR Calculator'!$C$23/Calculator!$F$22/2,1)-0.5))))/'VSWR Calculator'!$C$25)+$C38)^2+(1500*ABS(SIN(2*PI()*MOD(Calculator!$B$31/Calculator!$F$22,1)))*IF(MOD(Calculator!$B$31/Calculator!$F$22,1)&lt;0.5,-1,1))^2)),2))</f>
        <v>—</v>
      </c>
      <c r="CV38" s="253" t="n">
        <f aca="false">IFERROR(ROUND((IF(ISNUMBER(CK38),CK38,0)+IF(ISNUMBER(CL38),CL38,0)+IF(ISNUMBER(CM38),CM38,0)+IF(ISNUMBER(CN38),CN38,0)+IF(ISNUMBER(CO38),CO38,0)+IF(ISNUMBER(CP38),CP38,0)+IF(ISNUMBER(CQ38),CQ38,0)+IF(ISNUMBER(CR38),CR38,0)+IF(ISNUMBER(CS38),CS38,0)+IF(ISNUMBER(CT38),CT38,0)+IF(ISNUMBER(CU38),CU38,0))/(IF(ISNUMBER(CK38),1,0)+IF(ISNUMBER(CL38),1,0)+IF(ISNUMBER(CM38),1,0)+IF(ISNUMBER(CN38),1,0)+IF(ISNUMBER(CO38),1,0)+IF(ISNUMBER(CP38),1,0)+IF(ISNUMBER(CQ38),1,0)+IF(ISNUMBER(CR38),1,0)+IF(ISNUMBER(CS38),1,0)+IF(ISNUMBER(CT38),1,0)+IF(ISNUMBER(CU38),1,0)),4),"")</f>
        <v>46.105</v>
      </c>
      <c r="CW38" s="253" t="str">
        <f aca="false">IF(OR(Calculator!$E$12&lt;&gt;"YES",Calculator!$B$32&lt;Calculator!$G$12),"—",ROUND((1+SQRT(((50*POWER(80,POWER(COS(PI()*MOD(Calculator!$B$32/Calculator!$F$12,1)),2))+MIN(500,MAX(30,100*EXP(-0.3*'VSWR Calculator'!$C$24)*(1+3*ABS(MOD('VSWR Calculator'!$C$23/Calculator!$F$12/2,1)-0.5))))/'VSWR Calculator'!$C$25)-$C38)^2+(1500*ABS(SIN(2*PI()*MOD(Calculator!$B$32/Calculator!$F$12,1)))*IF(MOD(Calculator!$B$32/Calculator!$F$12,1)&lt;0.5,-1,1))^2)/SQRT(((50*POWER(80,POWER(COS(PI()*MOD(Calculator!$B$32/Calculator!$F$12,1)),2))+MIN(500,MAX(30,100*EXP(-0.3*'VSWR Calculator'!$C$24)*(1+3*ABS(MOD('VSWR Calculator'!$C$23/Calculator!$F$12/2,1)-0.5))))/'VSWR Calculator'!$C$25)+$C38)^2+(1500*ABS(SIN(2*PI()*MOD(Calculator!$B$32/Calculator!$F$12,1)))*IF(MOD(Calculator!$B$32/Calculator!$F$12,1)&lt;0.5,-1,1))^2))/(1-SQRT(((50*POWER(80,POWER(COS(PI()*MOD(Calculator!$B$32/Calculator!$F$12,1)),2))+MIN(500,MAX(30,100*EXP(-0.3*'VSWR Calculator'!$C$24)*(1+3*ABS(MOD('VSWR Calculator'!$C$23/Calculator!$F$12/2,1)-0.5))))/'VSWR Calculator'!$C$25)-$C38)^2+(1500*ABS(SIN(2*PI()*MOD(Calculator!$B$32/Calculator!$F$12,1)))*IF(MOD(Calculator!$B$32/Calculator!$F$12,1)&lt;0.5,-1,1))^2)/SQRT(((50*POWER(80,POWER(COS(PI()*MOD(Calculator!$B$32/Calculator!$F$12,1)),2))+MIN(500,MAX(30,100*EXP(-0.3*'VSWR Calculator'!$C$24)*(1+3*ABS(MOD('VSWR Calculator'!$C$23/Calculator!$F$12/2,1)-0.5))))/'VSWR Calculator'!$C$25)+$C38)^2+(1500*ABS(SIN(2*PI()*MOD(Calculator!$B$32/Calculator!$F$12,1)))*IF(MOD(Calculator!$B$32/Calculator!$F$12,1)&lt;0.5,-1,1))^2)),2))</f>
        <v>—</v>
      </c>
      <c r="CX38" s="253" t="str">
        <f aca="false">IF(OR(Calculator!$E$13&lt;&gt;"YES",Calculator!$B$32&lt;Calculator!$G$13),"—",ROUND((1+SQRT(((50*POWER(80,POWER(COS(PI()*MOD(Calculator!$B$32/Calculator!$F$13,1)),2))+MIN(500,MAX(30,100*EXP(-0.3*'VSWR Calculator'!$C$24)*(1+3*ABS(MOD('VSWR Calculator'!$C$23/Calculator!$F$13/2,1)-0.5))))/'VSWR Calculator'!$C$25)-$C38)^2+(1500*ABS(SIN(2*PI()*MOD(Calculator!$B$32/Calculator!$F$13,1)))*IF(MOD(Calculator!$B$32/Calculator!$F$13,1)&lt;0.5,-1,1))^2)/SQRT(((50*POWER(80,POWER(COS(PI()*MOD(Calculator!$B$32/Calculator!$F$13,1)),2))+MIN(500,MAX(30,100*EXP(-0.3*'VSWR Calculator'!$C$24)*(1+3*ABS(MOD('VSWR Calculator'!$C$23/Calculator!$F$13/2,1)-0.5))))/'VSWR Calculator'!$C$25)+$C38)^2+(1500*ABS(SIN(2*PI()*MOD(Calculator!$B$32/Calculator!$F$13,1)))*IF(MOD(Calculator!$B$32/Calculator!$F$13,1)&lt;0.5,-1,1))^2))/(1-SQRT(((50*POWER(80,POWER(COS(PI()*MOD(Calculator!$B$32/Calculator!$F$13,1)),2))+MIN(500,MAX(30,100*EXP(-0.3*'VSWR Calculator'!$C$24)*(1+3*ABS(MOD('VSWR Calculator'!$C$23/Calculator!$F$13/2,1)-0.5))))/'VSWR Calculator'!$C$25)-$C38)^2+(1500*ABS(SIN(2*PI()*MOD(Calculator!$B$32/Calculator!$F$13,1)))*IF(MOD(Calculator!$B$32/Calculator!$F$13,1)&lt;0.5,-1,1))^2)/SQRT(((50*POWER(80,POWER(COS(PI()*MOD(Calculator!$B$32/Calculator!$F$13,1)),2))+MIN(500,MAX(30,100*EXP(-0.3*'VSWR Calculator'!$C$24)*(1+3*ABS(MOD('VSWR Calculator'!$C$23/Calculator!$F$13/2,1)-0.5))))/'VSWR Calculator'!$C$25)+$C38)^2+(1500*ABS(SIN(2*PI()*MOD(Calculator!$B$32/Calculator!$F$13,1)))*IF(MOD(Calculator!$B$32/Calculator!$F$13,1)&lt;0.5,-1,1))^2)),2))</f>
        <v>—</v>
      </c>
      <c r="CY38" s="253" t="str">
        <f aca="false">IF(OR(Calculator!$E$14&lt;&gt;"YES",Calculator!$B$32&lt;Calculator!$G$14),"—",ROUND((1+SQRT(((50*POWER(80,POWER(COS(PI()*MOD(Calculator!$B$32/Calculator!$F$14,1)),2))+MIN(500,MAX(30,100*EXP(-0.3*'VSWR Calculator'!$C$24)*(1+3*ABS(MOD('VSWR Calculator'!$C$23/Calculator!$F$14/2,1)-0.5))))/'VSWR Calculator'!$C$25)-$C38)^2+(1500*ABS(SIN(2*PI()*MOD(Calculator!$B$32/Calculator!$F$14,1)))*IF(MOD(Calculator!$B$32/Calculator!$F$14,1)&lt;0.5,-1,1))^2)/SQRT(((50*POWER(80,POWER(COS(PI()*MOD(Calculator!$B$32/Calculator!$F$14,1)),2))+MIN(500,MAX(30,100*EXP(-0.3*'VSWR Calculator'!$C$24)*(1+3*ABS(MOD('VSWR Calculator'!$C$23/Calculator!$F$14/2,1)-0.5))))/'VSWR Calculator'!$C$25)+$C38)^2+(1500*ABS(SIN(2*PI()*MOD(Calculator!$B$32/Calculator!$F$14,1)))*IF(MOD(Calculator!$B$32/Calculator!$F$14,1)&lt;0.5,-1,1))^2))/(1-SQRT(((50*POWER(80,POWER(COS(PI()*MOD(Calculator!$B$32/Calculator!$F$14,1)),2))+MIN(500,MAX(30,100*EXP(-0.3*'VSWR Calculator'!$C$24)*(1+3*ABS(MOD('VSWR Calculator'!$C$23/Calculator!$F$14/2,1)-0.5))))/'VSWR Calculator'!$C$25)-$C38)^2+(1500*ABS(SIN(2*PI()*MOD(Calculator!$B$32/Calculator!$F$14,1)))*IF(MOD(Calculator!$B$32/Calculator!$F$14,1)&lt;0.5,-1,1))^2)/SQRT(((50*POWER(80,POWER(COS(PI()*MOD(Calculator!$B$32/Calculator!$F$14,1)),2))+MIN(500,MAX(30,100*EXP(-0.3*'VSWR Calculator'!$C$24)*(1+3*ABS(MOD('VSWR Calculator'!$C$23/Calculator!$F$14/2,1)-0.5))))/'VSWR Calculator'!$C$25)+$C38)^2+(1500*ABS(SIN(2*PI()*MOD(Calculator!$B$32/Calculator!$F$14,1)))*IF(MOD(Calculator!$B$32/Calculator!$F$14,1)&lt;0.5,-1,1))^2)),2))</f>
        <v>—</v>
      </c>
      <c r="CZ38" s="253" t="n">
        <f aca="false">IF(OR(Calculator!$E$15&lt;&gt;"YES",Calculator!$B$32&lt;Calculator!$G$15),"—",ROUND((1+SQRT(((50*POWER(80,POWER(COS(PI()*MOD(Calculator!$B$32/Calculator!$F$15,1)),2))+MIN(500,MAX(30,100*EXP(-0.3*'VSWR Calculator'!$C$24)*(1+3*ABS(MOD('VSWR Calculator'!$C$23/Calculator!$F$15/2,1)-0.5))))/'VSWR Calculator'!$C$25)-$C38)^2+(1500*ABS(SIN(2*PI()*MOD(Calculator!$B$32/Calculator!$F$15,1)))*IF(MOD(Calculator!$B$32/Calculator!$F$15,1)&lt;0.5,-1,1))^2)/SQRT(((50*POWER(80,POWER(COS(PI()*MOD(Calculator!$B$32/Calculator!$F$15,1)),2))+MIN(500,MAX(30,100*EXP(-0.3*'VSWR Calculator'!$C$24)*(1+3*ABS(MOD('VSWR Calculator'!$C$23/Calculator!$F$15/2,1)-0.5))))/'VSWR Calculator'!$C$25)+$C38)^2+(1500*ABS(SIN(2*PI()*MOD(Calculator!$B$32/Calculator!$F$15,1)))*IF(MOD(Calculator!$B$32/Calculator!$F$15,1)&lt;0.5,-1,1))^2))/(1-SQRT(((50*POWER(80,POWER(COS(PI()*MOD(Calculator!$B$32/Calculator!$F$15,1)),2))+MIN(500,MAX(30,100*EXP(-0.3*'VSWR Calculator'!$C$24)*(1+3*ABS(MOD('VSWR Calculator'!$C$23/Calculator!$F$15/2,1)-0.5))))/'VSWR Calculator'!$C$25)-$C38)^2+(1500*ABS(SIN(2*PI()*MOD(Calculator!$B$32/Calculator!$F$15,1)))*IF(MOD(Calculator!$B$32/Calculator!$F$15,1)&lt;0.5,-1,1))^2)/SQRT(((50*POWER(80,POWER(COS(PI()*MOD(Calculator!$B$32/Calculator!$F$15,1)),2))+MIN(500,MAX(30,100*EXP(-0.3*'VSWR Calculator'!$C$24)*(1+3*ABS(MOD('VSWR Calculator'!$C$23/Calculator!$F$15/2,1)-0.5))))/'VSWR Calculator'!$C$25)+$C38)^2+(1500*ABS(SIN(2*PI()*MOD(Calculator!$B$32/Calculator!$F$15,1)))*IF(MOD(Calculator!$B$32/Calculator!$F$15,1)&lt;0.5,-1,1))^2)),2))</f>
        <v>13.18</v>
      </c>
      <c r="DA38" s="253" t="str">
        <f aca="false">IF(OR(Calculator!$E$16&lt;&gt;"YES",Calculator!$B$32&lt;Calculator!$G$16),"—",ROUND((1+SQRT(((50*POWER(80,POWER(COS(PI()*MOD(Calculator!$B$32/Calculator!$F$16,1)),2))+MIN(500,MAX(30,100*EXP(-0.3*'VSWR Calculator'!$C$24)*(1+3*ABS(MOD('VSWR Calculator'!$C$23/Calculator!$F$16/2,1)-0.5))))/'VSWR Calculator'!$C$25)-$C38)^2+(1500*ABS(SIN(2*PI()*MOD(Calculator!$B$32/Calculator!$F$16,1)))*IF(MOD(Calculator!$B$32/Calculator!$F$16,1)&lt;0.5,-1,1))^2)/SQRT(((50*POWER(80,POWER(COS(PI()*MOD(Calculator!$B$32/Calculator!$F$16,1)),2))+MIN(500,MAX(30,100*EXP(-0.3*'VSWR Calculator'!$C$24)*(1+3*ABS(MOD('VSWR Calculator'!$C$23/Calculator!$F$16/2,1)-0.5))))/'VSWR Calculator'!$C$25)+$C38)^2+(1500*ABS(SIN(2*PI()*MOD(Calculator!$B$32/Calculator!$F$16,1)))*IF(MOD(Calculator!$B$32/Calculator!$F$16,1)&lt;0.5,-1,1))^2))/(1-SQRT(((50*POWER(80,POWER(COS(PI()*MOD(Calculator!$B$32/Calculator!$F$16,1)),2))+MIN(500,MAX(30,100*EXP(-0.3*'VSWR Calculator'!$C$24)*(1+3*ABS(MOD('VSWR Calculator'!$C$23/Calculator!$F$16/2,1)-0.5))))/'VSWR Calculator'!$C$25)-$C38)^2+(1500*ABS(SIN(2*PI()*MOD(Calculator!$B$32/Calculator!$F$16,1)))*IF(MOD(Calculator!$B$32/Calculator!$F$16,1)&lt;0.5,-1,1))^2)/SQRT(((50*POWER(80,POWER(COS(PI()*MOD(Calculator!$B$32/Calculator!$F$16,1)),2))+MIN(500,MAX(30,100*EXP(-0.3*'VSWR Calculator'!$C$24)*(1+3*ABS(MOD('VSWR Calculator'!$C$23/Calculator!$F$16/2,1)-0.5))))/'VSWR Calculator'!$C$25)+$C38)^2+(1500*ABS(SIN(2*PI()*MOD(Calculator!$B$32/Calculator!$F$16,1)))*IF(MOD(Calculator!$B$32/Calculator!$F$16,1)&lt;0.5,-1,1))^2)),2))</f>
        <v>—</v>
      </c>
      <c r="DB38" s="253" t="n">
        <f aca="false">IF(OR(Calculator!$E$17&lt;&gt;"YES",Calculator!$B$32&lt;Calculator!$G$17),"—",ROUND((1+SQRT(((50*POWER(80,POWER(COS(PI()*MOD(Calculator!$B$32/Calculator!$F$17,1)),2))+MIN(500,MAX(30,100*EXP(-0.3*'VSWR Calculator'!$C$24)*(1+3*ABS(MOD('VSWR Calculator'!$C$23/Calculator!$F$17/2,1)-0.5))))/'VSWR Calculator'!$C$25)-$C38)^2+(1500*ABS(SIN(2*PI()*MOD(Calculator!$B$32/Calculator!$F$17,1)))*IF(MOD(Calculator!$B$32/Calculator!$F$17,1)&lt;0.5,-1,1))^2)/SQRT(((50*POWER(80,POWER(COS(PI()*MOD(Calculator!$B$32/Calculator!$F$17,1)),2))+MIN(500,MAX(30,100*EXP(-0.3*'VSWR Calculator'!$C$24)*(1+3*ABS(MOD('VSWR Calculator'!$C$23/Calculator!$F$17/2,1)-0.5))))/'VSWR Calculator'!$C$25)+$C38)^2+(1500*ABS(SIN(2*PI()*MOD(Calculator!$B$32/Calculator!$F$17,1)))*IF(MOD(Calculator!$B$32/Calculator!$F$17,1)&lt;0.5,-1,1))^2))/(1-SQRT(((50*POWER(80,POWER(COS(PI()*MOD(Calculator!$B$32/Calculator!$F$17,1)),2))+MIN(500,MAX(30,100*EXP(-0.3*'VSWR Calculator'!$C$24)*(1+3*ABS(MOD('VSWR Calculator'!$C$23/Calculator!$F$17/2,1)-0.5))))/'VSWR Calculator'!$C$25)-$C38)^2+(1500*ABS(SIN(2*PI()*MOD(Calculator!$B$32/Calculator!$F$17,1)))*IF(MOD(Calculator!$B$32/Calculator!$F$17,1)&lt;0.5,-1,1))^2)/SQRT(((50*POWER(80,POWER(COS(PI()*MOD(Calculator!$B$32/Calculator!$F$17,1)),2))+MIN(500,MAX(30,100*EXP(-0.3*'VSWR Calculator'!$C$24)*(1+3*ABS(MOD('VSWR Calculator'!$C$23/Calculator!$F$17/2,1)-0.5))))/'VSWR Calculator'!$C$25)+$C38)^2+(1500*ABS(SIN(2*PI()*MOD(Calculator!$B$32/Calculator!$F$17,1)))*IF(MOD(Calculator!$B$32/Calculator!$F$17,1)&lt;0.5,-1,1))^2)),2))</f>
        <v>46.21</v>
      </c>
      <c r="DC38" s="253" t="str">
        <f aca="false">IF(OR(Calculator!$E$18&lt;&gt;"YES",Calculator!$B$32&lt;Calculator!$G$18),"—",ROUND((1+SQRT(((50*POWER(80,POWER(COS(PI()*MOD(Calculator!$B$32/Calculator!$F$18,1)),2))+MIN(500,MAX(30,100*EXP(-0.3*'VSWR Calculator'!$C$24)*(1+3*ABS(MOD('VSWR Calculator'!$C$23/Calculator!$F$18/2,1)-0.5))))/'VSWR Calculator'!$C$25)-$C38)^2+(1500*ABS(SIN(2*PI()*MOD(Calculator!$B$32/Calculator!$F$18,1)))*IF(MOD(Calculator!$B$32/Calculator!$F$18,1)&lt;0.5,-1,1))^2)/SQRT(((50*POWER(80,POWER(COS(PI()*MOD(Calculator!$B$32/Calculator!$F$18,1)),2))+MIN(500,MAX(30,100*EXP(-0.3*'VSWR Calculator'!$C$24)*(1+3*ABS(MOD('VSWR Calculator'!$C$23/Calculator!$F$18/2,1)-0.5))))/'VSWR Calculator'!$C$25)+$C38)^2+(1500*ABS(SIN(2*PI()*MOD(Calculator!$B$32/Calculator!$F$18,1)))*IF(MOD(Calculator!$B$32/Calculator!$F$18,1)&lt;0.5,-1,1))^2))/(1-SQRT(((50*POWER(80,POWER(COS(PI()*MOD(Calculator!$B$32/Calculator!$F$18,1)),2))+MIN(500,MAX(30,100*EXP(-0.3*'VSWR Calculator'!$C$24)*(1+3*ABS(MOD('VSWR Calculator'!$C$23/Calculator!$F$18/2,1)-0.5))))/'VSWR Calculator'!$C$25)-$C38)^2+(1500*ABS(SIN(2*PI()*MOD(Calculator!$B$32/Calculator!$F$18,1)))*IF(MOD(Calculator!$B$32/Calculator!$F$18,1)&lt;0.5,-1,1))^2)/SQRT(((50*POWER(80,POWER(COS(PI()*MOD(Calculator!$B$32/Calculator!$F$18,1)),2))+MIN(500,MAX(30,100*EXP(-0.3*'VSWR Calculator'!$C$24)*(1+3*ABS(MOD('VSWR Calculator'!$C$23/Calculator!$F$18/2,1)-0.5))))/'VSWR Calculator'!$C$25)+$C38)^2+(1500*ABS(SIN(2*PI()*MOD(Calculator!$B$32/Calculator!$F$18,1)))*IF(MOD(Calculator!$B$32/Calculator!$F$18,1)&lt;0.5,-1,1))^2)),2))</f>
        <v>—</v>
      </c>
      <c r="DD38" s="253" t="str">
        <f aca="false">IF(OR(Calculator!$E$19&lt;&gt;"YES",Calculator!$B$32&lt;Calculator!$G$19),"—",ROUND((1+SQRT(((50*POWER(80,POWER(COS(PI()*MOD(Calculator!$B$32/Calculator!$F$19,1)),2))+MIN(500,MAX(30,100*EXP(-0.3*'VSWR Calculator'!$C$24)*(1+3*ABS(MOD('VSWR Calculator'!$C$23/Calculator!$F$19/2,1)-0.5))))/'VSWR Calculator'!$C$25)-$C38)^2+(1500*ABS(SIN(2*PI()*MOD(Calculator!$B$32/Calculator!$F$19,1)))*IF(MOD(Calculator!$B$32/Calculator!$F$19,1)&lt;0.5,-1,1))^2)/SQRT(((50*POWER(80,POWER(COS(PI()*MOD(Calculator!$B$32/Calculator!$F$19,1)),2))+MIN(500,MAX(30,100*EXP(-0.3*'VSWR Calculator'!$C$24)*(1+3*ABS(MOD('VSWR Calculator'!$C$23/Calculator!$F$19/2,1)-0.5))))/'VSWR Calculator'!$C$25)+$C38)^2+(1500*ABS(SIN(2*PI()*MOD(Calculator!$B$32/Calculator!$F$19,1)))*IF(MOD(Calculator!$B$32/Calculator!$F$19,1)&lt;0.5,-1,1))^2))/(1-SQRT(((50*POWER(80,POWER(COS(PI()*MOD(Calculator!$B$32/Calculator!$F$19,1)),2))+MIN(500,MAX(30,100*EXP(-0.3*'VSWR Calculator'!$C$24)*(1+3*ABS(MOD('VSWR Calculator'!$C$23/Calculator!$F$19/2,1)-0.5))))/'VSWR Calculator'!$C$25)-$C38)^2+(1500*ABS(SIN(2*PI()*MOD(Calculator!$B$32/Calculator!$F$19,1)))*IF(MOD(Calculator!$B$32/Calculator!$F$19,1)&lt;0.5,-1,1))^2)/SQRT(((50*POWER(80,POWER(COS(PI()*MOD(Calculator!$B$32/Calculator!$F$19,1)),2))+MIN(500,MAX(30,100*EXP(-0.3*'VSWR Calculator'!$C$24)*(1+3*ABS(MOD('VSWR Calculator'!$C$23/Calculator!$F$19/2,1)-0.5))))/'VSWR Calculator'!$C$25)+$C38)^2+(1500*ABS(SIN(2*PI()*MOD(Calculator!$B$32/Calculator!$F$19,1)))*IF(MOD(Calculator!$B$32/Calculator!$F$19,1)&lt;0.5,-1,1))^2)),2))</f>
        <v>—</v>
      </c>
      <c r="DE38" s="253" t="str">
        <f aca="false">IF(OR(Calculator!$E$20&lt;&gt;"YES",Calculator!$B$32&lt;Calculator!$G$20),"—",ROUND((1+SQRT(((50*POWER(80,POWER(COS(PI()*MOD(Calculator!$B$32/Calculator!$F$20,1)),2))+MIN(500,MAX(30,100*EXP(-0.3*'VSWR Calculator'!$C$24)*(1+3*ABS(MOD('VSWR Calculator'!$C$23/Calculator!$F$20/2,1)-0.5))))/'VSWR Calculator'!$C$25)-$C38)^2+(1500*ABS(SIN(2*PI()*MOD(Calculator!$B$32/Calculator!$F$20,1)))*IF(MOD(Calculator!$B$32/Calculator!$F$20,1)&lt;0.5,-1,1))^2)/SQRT(((50*POWER(80,POWER(COS(PI()*MOD(Calculator!$B$32/Calculator!$F$20,1)),2))+MIN(500,MAX(30,100*EXP(-0.3*'VSWR Calculator'!$C$24)*(1+3*ABS(MOD('VSWR Calculator'!$C$23/Calculator!$F$20/2,1)-0.5))))/'VSWR Calculator'!$C$25)+$C38)^2+(1500*ABS(SIN(2*PI()*MOD(Calculator!$B$32/Calculator!$F$20,1)))*IF(MOD(Calculator!$B$32/Calculator!$F$20,1)&lt;0.5,-1,1))^2))/(1-SQRT(((50*POWER(80,POWER(COS(PI()*MOD(Calculator!$B$32/Calculator!$F$20,1)),2))+MIN(500,MAX(30,100*EXP(-0.3*'VSWR Calculator'!$C$24)*(1+3*ABS(MOD('VSWR Calculator'!$C$23/Calculator!$F$20/2,1)-0.5))))/'VSWR Calculator'!$C$25)-$C38)^2+(1500*ABS(SIN(2*PI()*MOD(Calculator!$B$32/Calculator!$F$20,1)))*IF(MOD(Calculator!$B$32/Calculator!$F$20,1)&lt;0.5,-1,1))^2)/SQRT(((50*POWER(80,POWER(COS(PI()*MOD(Calculator!$B$32/Calculator!$F$20,1)),2))+MIN(500,MAX(30,100*EXP(-0.3*'VSWR Calculator'!$C$24)*(1+3*ABS(MOD('VSWR Calculator'!$C$23/Calculator!$F$20/2,1)-0.5))))/'VSWR Calculator'!$C$25)+$C38)^2+(1500*ABS(SIN(2*PI()*MOD(Calculator!$B$32/Calculator!$F$20,1)))*IF(MOD(Calculator!$B$32/Calculator!$F$20,1)&lt;0.5,-1,1))^2)),2))</f>
        <v>—</v>
      </c>
      <c r="DF38" s="253" t="str">
        <f aca="false">IF(OR(Calculator!$E$21&lt;&gt;"YES",Calculator!$B$32&lt;Calculator!$G$21),"—",ROUND((1+SQRT(((50*POWER(80,POWER(COS(PI()*MOD(Calculator!$B$32/Calculator!$F$21,1)),2))+MIN(500,MAX(30,100*EXP(-0.3*'VSWR Calculator'!$C$24)*(1+3*ABS(MOD('VSWR Calculator'!$C$23/Calculator!$F$21/2,1)-0.5))))/'VSWR Calculator'!$C$25)-$C38)^2+(1500*ABS(SIN(2*PI()*MOD(Calculator!$B$32/Calculator!$F$21,1)))*IF(MOD(Calculator!$B$32/Calculator!$F$21,1)&lt;0.5,-1,1))^2)/SQRT(((50*POWER(80,POWER(COS(PI()*MOD(Calculator!$B$32/Calculator!$F$21,1)),2))+MIN(500,MAX(30,100*EXP(-0.3*'VSWR Calculator'!$C$24)*(1+3*ABS(MOD('VSWR Calculator'!$C$23/Calculator!$F$21/2,1)-0.5))))/'VSWR Calculator'!$C$25)+$C38)^2+(1500*ABS(SIN(2*PI()*MOD(Calculator!$B$32/Calculator!$F$21,1)))*IF(MOD(Calculator!$B$32/Calculator!$F$21,1)&lt;0.5,-1,1))^2))/(1-SQRT(((50*POWER(80,POWER(COS(PI()*MOD(Calculator!$B$32/Calculator!$F$21,1)),2))+MIN(500,MAX(30,100*EXP(-0.3*'VSWR Calculator'!$C$24)*(1+3*ABS(MOD('VSWR Calculator'!$C$23/Calculator!$F$21/2,1)-0.5))))/'VSWR Calculator'!$C$25)-$C38)^2+(1500*ABS(SIN(2*PI()*MOD(Calculator!$B$32/Calculator!$F$21,1)))*IF(MOD(Calculator!$B$32/Calculator!$F$21,1)&lt;0.5,-1,1))^2)/SQRT(((50*POWER(80,POWER(COS(PI()*MOD(Calculator!$B$32/Calculator!$F$21,1)),2))+MIN(500,MAX(30,100*EXP(-0.3*'VSWR Calculator'!$C$24)*(1+3*ABS(MOD('VSWR Calculator'!$C$23/Calculator!$F$21/2,1)-0.5))))/'VSWR Calculator'!$C$25)+$C38)^2+(1500*ABS(SIN(2*PI()*MOD(Calculator!$B$32/Calculator!$F$21,1)))*IF(MOD(Calculator!$B$32/Calculator!$F$21,1)&lt;0.5,-1,1))^2)),2))</f>
        <v>—</v>
      </c>
      <c r="DG38" s="253" t="str">
        <f aca="false">IF(OR(Calculator!$E$22&lt;&gt;"YES",Calculator!$B$32&lt;Calculator!$G$22),"—",ROUND((1+SQRT(((50*POWER(80,POWER(COS(PI()*MOD(Calculator!$B$32/Calculator!$F$22,1)),2))+MIN(500,MAX(30,100*EXP(-0.3*'VSWR Calculator'!$C$24)*(1+3*ABS(MOD('VSWR Calculator'!$C$23/Calculator!$F$22/2,1)-0.5))))/'VSWR Calculator'!$C$25)-$C38)^2+(1500*ABS(SIN(2*PI()*MOD(Calculator!$B$32/Calculator!$F$22,1)))*IF(MOD(Calculator!$B$32/Calculator!$F$22,1)&lt;0.5,-1,1))^2)/SQRT(((50*POWER(80,POWER(COS(PI()*MOD(Calculator!$B$32/Calculator!$F$22,1)),2))+MIN(500,MAX(30,100*EXP(-0.3*'VSWR Calculator'!$C$24)*(1+3*ABS(MOD('VSWR Calculator'!$C$23/Calculator!$F$22/2,1)-0.5))))/'VSWR Calculator'!$C$25)+$C38)^2+(1500*ABS(SIN(2*PI()*MOD(Calculator!$B$32/Calculator!$F$22,1)))*IF(MOD(Calculator!$B$32/Calculator!$F$22,1)&lt;0.5,-1,1))^2))/(1-SQRT(((50*POWER(80,POWER(COS(PI()*MOD(Calculator!$B$32/Calculator!$F$22,1)),2))+MIN(500,MAX(30,100*EXP(-0.3*'VSWR Calculator'!$C$24)*(1+3*ABS(MOD('VSWR Calculator'!$C$23/Calculator!$F$22/2,1)-0.5))))/'VSWR Calculator'!$C$25)-$C38)^2+(1500*ABS(SIN(2*PI()*MOD(Calculator!$B$32/Calculator!$F$22,1)))*IF(MOD(Calculator!$B$32/Calculator!$F$22,1)&lt;0.5,-1,1))^2)/SQRT(((50*POWER(80,POWER(COS(PI()*MOD(Calculator!$B$32/Calculator!$F$22,1)),2))+MIN(500,MAX(30,100*EXP(-0.3*'VSWR Calculator'!$C$24)*(1+3*ABS(MOD('VSWR Calculator'!$C$23/Calculator!$F$22/2,1)-0.5))))/'VSWR Calculator'!$C$25)+$C38)^2+(1500*ABS(SIN(2*PI()*MOD(Calculator!$B$32/Calculator!$F$22,1)))*IF(MOD(Calculator!$B$32/Calculator!$F$22,1)&lt;0.5,-1,1))^2)),2))</f>
        <v>—</v>
      </c>
      <c r="DH38" s="253" t="n">
        <f aca="false">IFERROR(ROUND((IF(ISNUMBER(CW38),CW38,0)+IF(ISNUMBER(CX38),CX38,0)+IF(ISNUMBER(CY38),CY38,0)+IF(ISNUMBER(CZ38),CZ38,0)+IF(ISNUMBER(DA38),DA38,0)+IF(ISNUMBER(DB38),DB38,0)+IF(ISNUMBER(DC38),DC38,0)+IF(ISNUMBER(DD38),DD38,0)+IF(ISNUMBER(DE38),DE38,0)+IF(ISNUMBER(DF38),DF38,0)+IF(ISNUMBER(DG38),DG38,0))/(IF(ISNUMBER(CW38),1,0)+IF(ISNUMBER(CX38),1,0)+IF(ISNUMBER(CY38),1,0)+IF(ISNUMBER(CZ38),1,0)+IF(ISNUMBER(DA38),1,0)+IF(ISNUMBER(DB38),1,0)+IF(ISNUMBER(DC38),1,0)+IF(ISNUMBER(DD38),1,0)+IF(ISNUMBER(DE38),1,0)+IF(ISNUMBER(DF38),1,0)+IF(ISNUMBER(DG38),1,0)),4),"")</f>
        <v>29.695</v>
      </c>
      <c r="DI38" s="253" t="str">
        <f aca="false">IF(OR(Calculator!$E$12&lt;&gt;"YES",Calculator!$B$33&lt;Calculator!$G$12),"—",ROUND((1+SQRT(((50*POWER(80,POWER(COS(PI()*MOD(Calculator!$B$33/Calculator!$F$12,1)),2))+MIN(500,MAX(30,100*EXP(-0.3*'VSWR Calculator'!$C$24)*(1+3*ABS(MOD('VSWR Calculator'!$C$23/Calculator!$F$12/2,1)-0.5))))/'VSWR Calculator'!$C$25)-$C38)^2+(1500*ABS(SIN(2*PI()*MOD(Calculator!$B$33/Calculator!$F$12,1)))*IF(MOD(Calculator!$B$33/Calculator!$F$12,1)&lt;0.5,-1,1))^2)/SQRT(((50*POWER(80,POWER(COS(PI()*MOD(Calculator!$B$33/Calculator!$F$12,1)),2))+MIN(500,MAX(30,100*EXP(-0.3*'VSWR Calculator'!$C$24)*(1+3*ABS(MOD('VSWR Calculator'!$C$23/Calculator!$F$12/2,1)-0.5))))/'VSWR Calculator'!$C$25)+$C38)^2+(1500*ABS(SIN(2*PI()*MOD(Calculator!$B$33/Calculator!$F$12,1)))*IF(MOD(Calculator!$B$33/Calculator!$F$12,1)&lt;0.5,-1,1))^2))/(1-SQRT(((50*POWER(80,POWER(COS(PI()*MOD(Calculator!$B$33/Calculator!$F$12,1)),2))+MIN(500,MAX(30,100*EXP(-0.3*'VSWR Calculator'!$C$24)*(1+3*ABS(MOD('VSWR Calculator'!$C$23/Calculator!$F$12/2,1)-0.5))))/'VSWR Calculator'!$C$25)-$C38)^2+(1500*ABS(SIN(2*PI()*MOD(Calculator!$B$33/Calculator!$F$12,1)))*IF(MOD(Calculator!$B$33/Calculator!$F$12,1)&lt;0.5,-1,1))^2)/SQRT(((50*POWER(80,POWER(COS(PI()*MOD(Calculator!$B$33/Calculator!$F$12,1)),2))+MIN(500,MAX(30,100*EXP(-0.3*'VSWR Calculator'!$C$24)*(1+3*ABS(MOD('VSWR Calculator'!$C$23/Calculator!$F$12/2,1)-0.5))))/'VSWR Calculator'!$C$25)+$C38)^2+(1500*ABS(SIN(2*PI()*MOD(Calculator!$B$33/Calculator!$F$12,1)))*IF(MOD(Calculator!$B$33/Calculator!$F$12,1)&lt;0.5,-1,1))^2)),2))</f>
        <v>—</v>
      </c>
      <c r="DJ38" s="253" t="str">
        <f aca="false">IF(OR(Calculator!$E$13&lt;&gt;"YES",Calculator!$B$33&lt;Calculator!$G$13),"—",ROUND((1+SQRT(((50*POWER(80,POWER(COS(PI()*MOD(Calculator!$B$33/Calculator!$F$13,1)),2))+MIN(500,MAX(30,100*EXP(-0.3*'VSWR Calculator'!$C$24)*(1+3*ABS(MOD('VSWR Calculator'!$C$23/Calculator!$F$13/2,1)-0.5))))/'VSWR Calculator'!$C$25)-$C38)^2+(1500*ABS(SIN(2*PI()*MOD(Calculator!$B$33/Calculator!$F$13,1)))*IF(MOD(Calculator!$B$33/Calculator!$F$13,1)&lt;0.5,-1,1))^2)/SQRT(((50*POWER(80,POWER(COS(PI()*MOD(Calculator!$B$33/Calculator!$F$13,1)),2))+MIN(500,MAX(30,100*EXP(-0.3*'VSWR Calculator'!$C$24)*(1+3*ABS(MOD('VSWR Calculator'!$C$23/Calculator!$F$13/2,1)-0.5))))/'VSWR Calculator'!$C$25)+$C38)^2+(1500*ABS(SIN(2*PI()*MOD(Calculator!$B$33/Calculator!$F$13,1)))*IF(MOD(Calculator!$B$33/Calculator!$F$13,1)&lt;0.5,-1,1))^2))/(1-SQRT(((50*POWER(80,POWER(COS(PI()*MOD(Calculator!$B$33/Calculator!$F$13,1)),2))+MIN(500,MAX(30,100*EXP(-0.3*'VSWR Calculator'!$C$24)*(1+3*ABS(MOD('VSWR Calculator'!$C$23/Calculator!$F$13/2,1)-0.5))))/'VSWR Calculator'!$C$25)-$C38)^2+(1500*ABS(SIN(2*PI()*MOD(Calculator!$B$33/Calculator!$F$13,1)))*IF(MOD(Calculator!$B$33/Calculator!$F$13,1)&lt;0.5,-1,1))^2)/SQRT(((50*POWER(80,POWER(COS(PI()*MOD(Calculator!$B$33/Calculator!$F$13,1)),2))+MIN(500,MAX(30,100*EXP(-0.3*'VSWR Calculator'!$C$24)*(1+3*ABS(MOD('VSWR Calculator'!$C$23/Calculator!$F$13/2,1)-0.5))))/'VSWR Calculator'!$C$25)+$C38)^2+(1500*ABS(SIN(2*PI()*MOD(Calculator!$B$33/Calculator!$F$13,1)))*IF(MOD(Calculator!$B$33/Calculator!$F$13,1)&lt;0.5,-1,1))^2)),2))</f>
        <v>—</v>
      </c>
      <c r="DK38" s="253" t="str">
        <f aca="false">IF(OR(Calculator!$E$14&lt;&gt;"YES",Calculator!$B$33&lt;Calculator!$G$14),"—",ROUND((1+SQRT(((50*POWER(80,POWER(COS(PI()*MOD(Calculator!$B$33/Calculator!$F$14,1)),2))+MIN(500,MAX(30,100*EXP(-0.3*'VSWR Calculator'!$C$24)*(1+3*ABS(MOD('VSWR Calculator'!$C$23/Calculator!$F$14/2,1)-0.5))))/'VSWR Calculator'!$C$25)-$C38)^2+(1500*ABS(SIN(2*PI()*MOD(Calculator!$B$33/Calculator!$F$14,1)))*IF(MOD(Calculator!$B$33/Calculator!$F$14,1)&lt;0.5,-1,1))^2)/SQRT(((50*POWER(80,POWER(COS(PI()*MOD(Calculator!$B$33/Calculator!$F$14,1)),2))+MIN(500,MAX(30,100*EXP(-0.3*'VSWR Calculator'!$C$24)*(1+3*ABS(MOD('VSWR Calculator'!$C$23/Calculator!$F$14/2,1)-0.5))))/'VSWR Calculator'!$C$25)+$C38)^2+(1500*ABS(SIN(2*PI()*MOD(Calculator!$B$33/Calculator!$F$14,1)))*IF(MOD(Calculator!$B$33/Calculator!$F$14,1)&lt;0.5,-1,1))^2))/(1-SQRT(((50*POWER(80,POWER(COS(PI()*MOD(Calculator!$B$33/Calculator!$F$14,1)),2))+MIN(500,MAX(30,100*EXP(-0.3*'VSWR Calculator'!$C$24)*(1+3*ABS(MOD('VSWR Calculator'!$C$23/Calculator!$F$14/2,1)-0.5))))/'VSWR Calculator'!$C$25)-$C38)^2+(1500*ABS(SIN(2*PI()*MOD(Calculator!$B$33/Calculator!$F$14,1)))*IF(MOD(Calculator!$B$33/Calculator!$F$14,1)&lt;0.5,-1,1))^2)/SQRT(((50*POWER(80,POWER(COS(PI()*MOD(Calculator!$B$33/Calculator!$F$14,1)),2))+MIN(500,MAX(30,100*EXP(-0.3*'VSWR Calculator'!$C$24)*(1+3*ABS(MOD('VSWR Calculator'!$C$23/Calculator!$F$14/2,1)-0.5))))/'VSWR Calculator'!$C$25)+$C38)^2+(1500*ABS(SIN(2*PI()*MOD(Calculator!$B$33/Calculator!$F$14,1)))*IF(MOD(Calculator!$B$33/Calculator!$F$14,1)&lt;0.5,-1,1))^2)),2))</f>
        <v>—</v>
      </c>
      <c r="DL38" s="253" t="n">
        <f aca="false">IF(OR(Calculator!$E$15&lt;&gt;"YES",Calculator!$B$33&lt;Calculator!$G$15),"—",ROUND((1+SQRT(((50*POWER(80,POWER(COS(PI()*MOD(Calculator!$B$33/Calculator!$F$15,1)),2))+MIN(500,MAX(30,100*EXP(-0.3*'VSWR Calculator'!$C$24)*(1+3*ABS(MOD('VSWR Calculator'!$C$23/Calculator!$F$15/2,1)-0.5))))/'VSWR Calculator'!$C$25)-$C38)^2+(1500*ABS(SIN(2*PI()*MOD(Calculator!$B$33/Calculator!$F$15,1)))*IF(MOD(Calculator!$B$33/Calculator!$F$15,1)&lt;0.5,-1,1))^2)/SQRT(((50*POWER(80,POWER(COS(PI()*MOD(Calculator!$B$33/Calculator!$F$15,1)),2))+MIN(500,MAX(30,100*EXP(-0.3*'VSWR Calculator'!$C$24)*(1+3*ABS(MOD('VSWR Calculator'!$C$23/Calculator!$F$15/2,1)-0.5))))/'VSWR Calculator'!$C$25)+$C38)^2+(1500*ABS(SIN(2*PI()*MOD(Calculator!$B$33/Calculator!$F$15,1)))*IF(MOD(Calculator!$B$33/Calculator!$F$15,1)&lt;0.5,-1,1))^2))/(1-SQRT(((50*POWER(80,POWER(COS(PI()*MOD(Calculator!$B$33/Calculator!$F$15,1)),2))+MIN(500,MAX(30,100*EXP(-0.3*'VSWR Calculator'!$C$24)*(1+3*ABS(MOD('VSWR Calculator'!$C$23/Calculator!$F$15/2,1)-0.5))))/'VSWR Calculator'!$C$25)-$C38)^2+(1500*ABS(SIN(2*PI()*MOD(Calculator!$B$33/Calculator!$F$15,1)))*IF(MOD(Calculator!$B$33/Calculator!$F$15,1)&lt;0.5,-1,1))^2)/SQRT(((50*POWER(80,POWER(COS(PI()*MOD(Calculator!$B$33/Calculator!$F$15,1)),2))+MIN(500,MAX(30,100*EXP(-0.3*'VSWR Calculator'!$C$24)*(1+3*ABS(MOD('VSWR Calculator'!$C$23/Calculator!$F$15/2,1)-0.5))))/'VSWR Calculator'!$C$25)+$C38)^2+(1500*ABS(SIN(2*PI()*MOD(Calculator!$B$33/Calculator!$F$15,1)))*IF(MOD(Calculator!$B$33/Calculator!$F$15,1)&lt;0.5,-1,1))^2)),2))</f>
        <v>13.43</v>
      </c>
      <c r="DM38" s="253" t="str">
        <f aca="false">IF(OR(Calculator!$E$16&lt;&gt;"YES",Calculator!$B$33&lt;Calculator!$G$16),"—",ROUND((1+SQRT(((50*POWER(80,POWER(COS(PI()*MOD(Calculator!$B$33/Calculator!$F$16,1)),2))+MIN(500,MAX(30,100*EXP(-0.3*'VSWR Calculator'!$C$24)*(1+3*ABS(MOD('VSWR Calculator'!$C$23/Calculator!$F$16/2,1)-0.5))))/'VSWR Calculator'!$C$25)-$C38)^2+(1500*ABS(SIN(2*PI()*MOD(Calculator!$B$33/Calculator!$F$16,1)))*IF(MOD(Calculator!$B$33/Calculator!$F$16,1)&lt;0.5,-1,1))^2)/SQRT(((50*POWER(80,POWER(COS(PI()*MOD(Calculator!$B$33/Calculator!$F$16,1)),2))+MIN(500,MAX(30,100*EXP(-0.3*'VSWR Calculator'!$C$24)*(1+3*ABS(MOD('VSWR Calculator'!$C$23/Calculator!$F$16/2,1)-0.5))))/'VSWR Calculator'!$C$25)+$C38)^2+(1500*ABS(SIN(2*PI()*MOD(Calculator!$B$33/Calculator!$F$16,1)))*IF(MOD(Calculator!$B$33/Calculator!$F$16,1)&lt;0.5,-1,1))^2))/(1-SQRT(((50*POWER(80,POWER(COS(PI()*MOD(Calculator!$B$33/Calculator!$F$16,1)),2))+MIN(500,MAX(30,100*EXP(-0.3*'VSWR Calculator'!$C$24)*(1+3*ABS(MOD('VSWR Calculator'!$C$23/Calculator!$F$16/2,1)-0.5))))/'VSWR Calculator'!$C$25)-$C38)^2+(1500*ABS(SIN(2*PI()*MOD(Calculator!$B$33/Calculator!$F$16,1)))*IF(MOD(Calculator!$B$33/Calculator!$F$16,1)&lt;0.5,-1,1))^2)/SQRT(((50*POWER(80,POWER(COS(PI()*MOD(Calculator!$B$33/Calculator!$F$16,1)),2))+MIN(500,MAX(30,100*EXP(-0.3*'VSWR Calculator'!$C$24)*(1+3*ABS(MOD('VSWR Calculator'!$C$23/Calculator!$F$16/2,1)-0.5))))/'VSWR Calculator'!$C$25)+$C38)^2+(1500*ABS(SIN(2*PI()*MOD(Calculator!$B$33/Calculator!$F$16,1)))*IF(MOD(Calculator!$B$33/Calculator!$F$16,1)&lt;0.5,-1,1))^2)),2))</f>
        <v>—</v>
      </c>
      <c r="DN38" s="253" t="n">
        <f aca="false">IF(OR(Calculator!$E$17&lt;&gt;"YES",Calculator!$B$33&lt;Calculator!$G$17),"—",ROUND((1+SQRT(((50*POWER(80,POWER(COS(PI()*MOD(Calculator!$B$33/Calculator!$F$17,1)),2))+MIN(500,MAX(30,100*EXP(-0.3*'VSWR Calculator'!$C$24)*(1+3*ABS(MOD('VSWR Calculator'!$C$23/Calculator!$F$17/2,1)-0.5))))/'VSWR Calculator'!$C$25)-$C38)^2+(1500*ABS(SIN(2*PI()*MOD(Calculator!$B$33/Calculator!$F$17,1)))*IF(MOD(Calculator!$B$33/Calculator!$F$17,1)&lt;0.5,-1,1))^2)/SQRT(((50*POWER(80,POWER(COS(PI()*MOD(Calculator!$B$33/Calculator!$F$17,1)),2))+MIN(500,MAX(30,100*EXP(-0.3*'VSWR Calculator'!$C$24)*(1+3*ABS(MOD('VSWR Calculator'!$C$23/Calculator!$F$17/2,1)-0.5))))/'VSWR Calculator'!$C$25)+$C38)^2+(1500*ABS(SIN(2*PI()*MOD(Calculator!$B$33/Calculator!$F$17,1)))*IF(MOD(Calculator!$B$33/Calculator!$F$17,1)&lt;0.5,-1,1))^2))/(1-SQRT(((50*POWER(80,POWER(COS(PI()*MOD(Calculator!$B$33/Calculator!$F$17,1)),2))+MIN(500,MAX(30,100*EXP(-0.3*'VSWR Calculator'!$C$24)*(1+3*ABS(MOD('VSWR Calculator'!$C$23/Calculator!$F$17/2,1)-0.5))))/'VSWR Calculator'!$C$25)-$C38)^2+(1500*ABS(SIN(2*PI()*MOD(Calculator!$B$33/Calculator!$F$17,1)))*IF(MOD(Calculator!$B$33/Calculator!$F$17,1)&lt;0.5,-1,1))^2)/SQRT(((50*POWER(80,POWER(COS(PI()*MOD(Calculator!$B$33/Calculator!$F$17,1)),2))+MIN(500,MAX(30,100*EXP(-0.3*'VSWR Calculator'!$C$24)*(1+3*ABS(MOD('VSWR Calculator'!$C$23/Calculator!$F$17/2,1)-0.5))))/'VSWR Calculator'!$C$25)+$C38)^2+(1500*ABS(SIN(2*PI()*MOD(Calculator!$B$33/Calculator!$F$17,1)))*IF(MOD(Calculator!$B$33/Calculator!$F$17,1)&lt;0.5,-1,1))^2)),2))</f>
        <v>48.16</v>
      </c>
      <c r="DO38" s="253" t="str">
        <f aca="false">IF(OR(Calculator!$E$18&lt;&gt;"YES",Calculator!$B$33&lt;Calculator!$G$18),"—",ROUND((1+SQRT(((50*POWER(80,POWER(COS(PI()*MOD(Calculator!$B$33/Calculator!$F$18,1)),2))+MIN(500,MAX(30,100*EXP(-0.3*'VSWR Calculator'!$C$24)*(1+3*ABS(MOD('VSWR Calculator'!$C$23/Calculator!$F$18/2,1)-0.5))))/'VSWR Calculator'!$C$25)-$C38)^2+(1500*ABS(SIN(2*PI()*MOD(Calculator!$B$33/Calculator!$F$18,1)))*IF(MOD(Calculator!$B$33/Calculator!$F$18,1)&lt;0.5,-1,1))^2)/SQRT(((50*POWER(80,POWER(COS(PI()*MOD(Calculator!$B$33/Calculator!$F$18,1)),2))+MIN(500,MAX(30,100*EXP(-0.3*'VSWR Calculator'!$C$24)*(1+3*ABS(MOD('VSWR Calculator'!$C$23/Calculator!$F$18/2,1)-0.5))))/'VSWR Calculator'!$C$25)+$C38)^2+(1500*ABS(SIN(2*PI()*MOD(Calculator!$B$33/Calculator!$F$18,1)))*IF(MOD(Calculator!$B$33/Calculator!$F$18,1)&lt;0.5,-1,1))^2))/(1-SQRT(((50*POWER(80,POWER(COS(PI()*MOD(Calculator!$B$33/Calculator!$F$18,1)),2))+MIN(500,MAX(30,100*EXP(-0.3*'VSWR Calculator'!$C$24)*(1+3*ABS(MOD('VSWR Calculator'!$C$23/Calculator!$F$18/2,1)-0.5))))/'VSWR Calculator'!$C$25)-$C38)^2+(1500*ABS(SIN(2*PI()*MOD(Calculator!$B$33/Calculator!$F$18,1)))*IF(MOD(Calculator!$B$33/Calculator!$F$18,1)&lt;0.5,-1,1))^2)/SQRT(((50*POWER(80,POWER(COS(PI()*MOD(Calculator!$B$33/Calculator!$F$18,1)),2))+MIN(500,MAX(30,100*EXP(-0.3*'VSWR Calculator'!$C$24)*(1+3*ABS(MOD('VSWR Calculator'!$C$23/Calculator!$F$18/2,1)-0.5))))/'VSWR Calculator'!$C$25)+$C38)^2+(1500*ABS(SIN(2*PI()*MOD(Calculator!$B$33/Calculator!$F$18,1)))*IF(MOD(Calculator!$B$33/Calculator!$F$18,1)&lt;0.5,-1,1))^2)),2))</f>
        <v>—</v>
      </c>
      <c r="DP38" s="253" t="str">
        <f aca="false">IF(OR(Calculator!$E$19&lt;&gt;"YES",Calculator!$B$33&lt;Calculator!$G$19),"—",ROUND((1+SQRT(((50*POWER(80,POWER(COS(PI()*MOD(Calculator!$B$33/Calculator!$F$19,1)),2))+MIN(500,MAX(30,100*EXP(-0.3*'VSWR Calculator'!$C$24)*(1+3*ABS(MOD('VSWR Calculator'!$C$23/Calculator!$F$19/2,1)-0.5))))/'VSWR Calculator'!$C$25)-$C38)^2+(1500*ABS(SIN(2*PI()*MOD(Calculator!$B$33/Calculator!$F$19,1)))*IF(MOD(Calculator!$B$33/Calculator!$F$19,1)&lt;0.5,-1,1))^2)/SQRT(((50*POWER(80,POWER(COS(PI()*MOD(Calculator!$B$33/Calculator!$F$19,1)),2))+MIN(500,MAX(30,100*EXP(-0.3*'VSWR Calculator'!$C$24)*(1+3*ABS(MOD('VSWR Calculator'!$C$23/Calculator!$F$19/2,1)-0.5))))/'VSWR Calculator'!$C$25)+$C38)^2+(1500*ABS(SIN(2*PI()*MOD(Calculator!$B$33/Calculator!$F$19,1)))*IF(MOD(Calculator!$B$33/Calculator!$F$19,1)&lt;0.5,-1,1))^2))/(1-SQRT(((50*POWER(80,POWER(COS(PI()*MOD(Calculator!$B$33/Calculator!$F$19,1)),2))+MIN(500,MAX(30,100*EXP(-0.3*'VSWR Calculator'!$C$24)*(1+3*ABS(MOD('VSWR Calculator'!$C$23/Calculator!$F$19/2,1)-0.5))))/'VSWR Calculator'!$C$25)-$C38)^2+(1500*ABS(SIN(2*PI()*MOD(Calculator!$B$33/Calculator!$F$19,1)))*IF(MOD(Calculator!$B$33/Calculator!$F$19,1)&lt;0.5,-1,1))^2)/SQRT(((50*POWER(80,POWER(COS(PI()*MOD(Calculator!$B$33/Calculator!$F$19,1)),2))+MIN(500,MAX(30,100*EXP(-0.3*'VSWR Calculator'!$C$24)*(1+3*ABS(MOD('VSWR Calculator'!$C$23/Calculator!$F$19/2,1)-0.5))))/'VSWR Calculator'!$C$25)+$C38)^2+(1500*ABS(SIN(2*PI()*MOD(Calculator!$B$33/Calculator!$F$19,1)))*IF(MOD(Calculator!$B$33/Calculator!$F$19,1)&lt;0.5,-1,1))^2)),2))</f>
        <v>—</v>
      </c>
      <c r="DQ38" s="253" t="str">
        <f aca="false">IF(OR(Calculator!$E$20&lt;&gt;"YES",Calculator!$B$33&lt;Calculator!$G$20),"—",ROUND((1+SQRT(((50*POWER(80,POWER(COS(PI()*MOD(Calculator!$B$33/Calculator!$F$20,1)),2))+MIN(500,MAX(30,100*EXP(-0.3*'VSWR Calculator'!$C$24)*(1+3*ABS(MOD('VSWR Calculator'!$C$23/Calculator!$F$20/2,1)-0.5))))/'VSWR Calculator'!$C$25)-$C38)^2+(1500*ABS(SIN(2*PI()*MOD(Calculator!$B$33/Calculator!$F$20,1)))*IF(MOD(Calculator!$B$33/Calculator!$F$20,1)&lt;0.5,-1,1))^2)/SQRT(((50*POWER(80,POWER(COS(PI()*MOD(Calculator!$B$33/Calculator!$F$20,1)),2))+MIN(500,MAX(30,100*EXP(-0.3*'VSWR Calculator'!$C$24)*(1+3*ABS(MOD('VSWR Calculator'!$C$23/Calculator!$F$20/2,1)-0.5))))/'VSWR Calculator'!$C$25)+$C38)^2+(1500*ABS(SIN(2*PI()*MOD(Calculator!$B$33/Calculator!$F$20,1)))*IF(MOD(Calculator!$B$33/Calculator!$F$20,1)&lt;0.5,-1,1))^2))/(1-SQRT(((50*POWER(80,POWER(COS(PI()*MOD(Calculator!$B$33/Calculator!$F$20,1)),2))+MIN(500,MAX(30,100*EXP(-0.3*'VSWR Calculator'!$C$24)*(1+3*ABS(MOD('VSWR Calculator'!$C$23/Calculator!$F$20/2,1)-0.5))))/'VSWR Calculator'!$C$25)-$C38)^2+(1500*ABS(SIN(2*PI()*MOD(Calculator!$B$33/Calculator!$F$20,1)))*IF(MOD(Calculator!$B$33/Calculator!$F$20,1)&lt;0.5,-1,1))^2)/SQRT(((50*POWER(80,POWER(COS(PI()*MOD(Calculator!$B$33/Calculator!$F$20,1)),2))+MIN(500,MAX(30,100*EXP(-0.3*'VSWR Calculator'!$C$24)*(1+3*ABS(MOD('VSWR Calculator'!$C$23/Calculator!$F$20/2,1)-0.5))))/'VSWR Calculator'!$C$25)+$C38)^2+(1500*ABS(SIN(2*PI()*MOD(Calculator!$B$33/Calculator!$F$20,1)))*IF(MOD(Calculator!$B$33/Calculator!$F$20,1)&lt;0.5,-1,1))^2)),2))</f>
        <v>—</v>
      </c>
      <c r="DR38" s="253" t="str">
        <f aca="false">IF(OR(Calculator!$E$21&lt;&gt;"YES",Calculator!$B$33&lt;Calculator!$G$21),"—",ROUND((1+SQRT(((50*POWER(80,POWER(COS(PI()*MOD(Calculator!$B$33/Calculator!$F$21,1)),2))+MIN(500,MAX(30,100*EXP(-0.3*'VSWR Calculator'!$C$24)*(1+3*ABS(MOD('VSWR Calculator'!$C$23/Calculator!$F$21/2,1)-0.5))))/'VSWR Calculator'!$C$25)-$C38)^2+(1500*ABS(SIN(2*PI()*MOD(Calculator!$B$33/Calculator!$F$21,1)))*IF(MOD(Calculator!$B$33/Calculator!$F$21,1)&lt;0.5,-1,1))^2)/SQRT(((50*POWER(80,POWER(COS(PI()*MOD(Calculator!$B$33/Calculator!$F$21,1)),2))+MIN(500,MAX(30,100*EXP(-0.3*'VSWR Calculator'!$C$24)*(1+3*ABS(MOD('VSWR Calculator'!$C$23/Calculator!$F$21/2,1)-0.5))))/'VSWR Calculator'!$C$25)+$C38)^2+(1500*ABS(SIN(2*PI()*MOD(Calculator!$B$33/Calculator!$F$21,1)))*IF(MOD(Calculator!$B$33/Calculator!$F$21,1)&lt;0.5,-1,1))^2))/(1-SQRT(((50*POWER(80,POWER(COS(PI()*MOD(Calculator!$B$33/Calculator!$F$21,1)),2))+MIN(500,MAX(30,100*EXP(-0.3*'VSWR Calculator'!$C$24)*(1+3*ABS(MOD('VSWR Calculator'!$C$23/Calculator!$F$21/2,1)-0.5))))/'VSWR Calculator'!$C$25)-$C38)^2+(1500*ABS(SIN(2*PI()*MOD(Calculator!$B$33/Calculator!$F$21,1)))*IF(MOD(Calculator!$B$33/Calculator!$F$21,1)&lt;0.5,-1,1))^2)/SQRT(((50*POWER(80,POWER(COS(PI()*MOD(Calculator!$B$33/Calculator!$F$21,1)),2))+MIN(500,MAX(30,100*EXP(-0.3*'VSWR Calculator'!$C$24)*(1+3*ABS(MOD('VSWR Calculator'!$C$23/Calculator!$F$21/2,1)-0.5))))/'VSWR Calculator'!$C$25)+$C38)^2+(1500*ABS(SIN(2*PI()*MOD(Calculator!$B$33/Calculator!$F$21,1)))*IF(MOD(Calculator!$B$33/Calculator!$F$21,1)&lt;0.5,-1,1))^2)),2))</f>
        <v>—</v>
      </c>
      <c r="DS38" s="253" t="str">
        <f aca="false">IF(OR(Calculator!$E$22&lt;&gt;"YES",Calculator!$B$33&lt;Calculator!$G$22),"—",ROUND((1+SQRT(((50*POWER(80,POWER(COS(PI()*MOD(Calculator!$B$33/Calculator!$F$22,1)),2))+MIN(500,MAX(30,100*EXP(-0.3*'VSWR Calculator'!$C$24)*(1+3*ABS(MOD('VSWR Calculator'!$C$23/Calculator!$F$22/2,1)-0.5))))/'VSWR Calculator'!$C$25)-$C38)^2+(1500*ABS(SIN(2*PI()*MOD(Calculator!$B$33/Calculator!$F$22,1)))*IF(MOD(Calculator!$B$33/Calculator!$F$22,1)&lt;0.5,-1,1))^2)/SQRT(((50*POWER(80,POWER(COS(PI()*MOD(Calculator!$B$33/Calculator!$F$22,1)),2))+MIN(500,MAX(30,100*EXP(-0.3*'VSWR Calculator'!$C$24)*(1+3*ABS(MOD('VSWR Calculator'!$C$23/Calculator!$F$22/2,1)-0.5))))/'VSWR Calculator'!$C$25)+$C38)^2+(1500*ABS(SIN(2*PI()*MOD(Calculator!$B$33/Calculator!$F$22,1)))*IF(MOD(Calculator!$B$33/Calculator!$F$22,1)&lt;0.5,-1,1))^2))/(1-SQRT(((50*POWER(80,POWER(COS(PI()*MOD(Calculator!$B$33/Calculator!$F$22,1)),2))+MIN(500,MAX(30,100*EXP(-0.3*'VSWR Calculator'!$C$24)*(1+3*ABS(MOD('VSWR Calculator'!$C$23/Calculator!$F$22/2,1)-0.5))))/'VSWR Calculator'!$C$25)-$C38)^2+(1500*ABS(SIN(2*PI()*MOD(Calculator!$B$33/Calculator!$F$22,1)))*IF(MOD(Calculator!$B$33/Calculator!$F$22,1)&lt;0.5,-1,1))^2)/SQRT(((50*POWER(80,POWER(COS(PI()*MOD(Calculator!$B$33/Calculator!$F$22,1)),2))+MIN(500,MAX(30,100*EXP(-0.3*'VSWR Calculator'!$C$24)*(1+3*ABS(MOD('VSWR Calculator'!$C$23/Calculator!$F$22/2,1)-0.5))))/'VSWR Calculator'!$C$25)+$C38)^2+(1500*ABS(SIN(2*PI()*MOD(Calculator!$B$33/Calculator!$F$22,1)))*IF(MOD(Calculator!$B$33/Calculator!$F$22,1)&lt;0.5,-1,1))^2)),2))</f>
        <v>—</v>
      </c>
      <c r="DT38" s="253" t="n">
        <f aca="false">IFERROR(ROUND((IF(ISNUMBER(DI38),DI38,0)+IF(ISNUMBER(DJ38),DJ38,0)+IF(ISNUMBER(DK38),DK38,0)+IF(ISNUMBER(DL38),DL38,0)+IF(ISNUMBER(DM38),DM38,0)+IF(ISNUMBER(DN38),DN38,0)+IF(ISNUMBER(DO38),DO38,0)+IF(ISNUMBER(DP38),DP38,0)+IF(ISNUMBER(DQ38),DQ38,0)+IF(ISNUMBER(DR38),DR38,0)+IF(ISNUMBER(DS38),DS38,0))/(IF(ISNUMBER(DI38),1,0)+IF(ISNUMBER(DJ38),1,0)+IF(ISNUMBER(DK38),1,0)+IF(ISNUMBER(DL38),1,0)+IF(ISNUMBER(DM38),1,0)+IF(ISNUMBER(DN38),1,0)+IF(ISNUMBER(DO38),1,0)+IF(ISNUMBER(DP38),1,0)+IF(ISNUMBER(DQ38),1,0)+IF(ISNUMBER(DR38),1,0)+IF(ISNUMBER(DS38),1,0)),4),"")</f>
        <v>30.795</v>
      </c>
      <c r="DU38" s="290" t="str">
        <f aca="false">IF(OR(Calculator!$E$12&lt;&gt;"YES",Calculator!$B$34&lt;Calculator!$G$12),"—",ROUND((1+SQRT(((50*POWER(80,POWER(COS(PI()*MOD(Calculator!$B$34/Calculator!$F$12,1)),2))-$C38)^2+(1500*ABS(SIN(2*PI()*MOD(Calculator!$B$34/Calculator!$F$12,1)))*IF(MOD(Calculator!$B$34/Calculator!$F$12,1)&lt;0.5,-1,1))^2)/((50*POWER(80,POWER(COS(PI()*MOD(Calculator!$B$34/Calculator!$F$12,1)),2))+$C38)^2+(1500*ABS(SIN(2*PI()*MOD(Calculator!$B$34/Calculator!$F$12,1)))*IF(MOD(Calculator!$B$34/Calculator!$F$12,1)&lt;0.5,-1,1))^2)))/(1-SQRT(((50*POWER(80,POWER(COS(PI()*MOD(Calculator!$B$34/Calculator!$F$12,1)),2))-$C38)^2+(1500*ABS(SIN(2*PI()*MOD(Calculator!$B$34/Calculator!$F$12,1)))*IF(MOD(Calculator!$B$34/Calculator!$F$12,1)&lt;0.5,-1,1))^2)/((50*POWER(80,POWER(COS(PI()*MOD(Calculator!$B$34/Calculator!$F$12,1)),2))+$C38)^2+(1500*ABS(SIN(2*PI()*MOD(Calculator!$B$34/Calculator!$F$12,1)))*IF(MOD(Calculator!$B$34/Calculator!$F$12,1)&lt;0.5,-1,1))^2))),2))</f>
        <v>—</v>
      </c>
      <c r="DV38" s="290" t="str">
        <f aca="false">IF(OR(Calculator!$E$13&lt;&gt;"YES",Calculator!$B$34&lt;Calculator!$G$13),"—",ROUND((1+SQRT(((50*POWER(80,POWER(COS(PI()*MOD(Calculator!$B$34/Calculator!$F$13,1)),2))-$C38)^2+(1500*ABS(SIN(2*PI()*MOD(Calculator!$B$34/Calculator!$F$13,1)))*IF(MOD(Calculator!$B$34/Calculator!$F$13,1)&lt;0.5,-1,1))^2)/((50*POWER(80,POWER(COS(PI()*MOD(Calculator!$B$34/Calculator!$F$13,1)),2))+$C38)^2+(1500*ABS(SIN(2*PI()*MOD(Calculator!$B$34/Calculator!$F$13,1)))*IF(MOD(Calculator!$B$34/Calculator!$F$13,1)&lt;0.5,-1,1))^2)))/(1-SQRT(((50*POWER(80,POWER(COS(PI()*MOD(Calculator!$B$34/Calculator!$F$13,1)),2))-$C38)^2+(1500*ABS(SIN(2*PI()*MOD(Calculator!$B$34/Calculator!$F$13,1)))*IF(MOD(Calculator!$B$34/Calculator!$F$13,1)&lt;0.5,-1,1))^2)/((50*POWER(80,POWER(COS(PI()*MOD(Calculator!$B$34/Calculator!$F$13,1)),2))+$C38)^2+(1500*ABS(SIN(2*PI()*MOD(Calculator!$B$34/Calculator!$F$13,1)))*IF(MOD(Calculator!$B$34/Calculator!$F$13,1)&lt;0.5,-1,1))^2))),2))</f>
        <v>—</v>
      </c>
      <c r="DW38" s="290" t="str">
        <f aca="false">IF(OR(Calculator!$E$14&lt;&gt;"YES",Calculator!$B$34&lt;Calculator!$G$14),"—",ROUND((1+SQRT(((50*POWER(80,POWER(COS(PI()*MOD(Calculator!$B$34/Calculator!$F$14,1)),2))-$C38)^2+(1500*ABS(SIN(2*PI()*MOD(Calculator!$B$34/Calculator!$F$14,1)))*IF(MOD(Calculator!$B$34/Calculator!$F$14,1)&lt;0.5,-1,1))^2)/((50*POWER(80,POWER(COS(PI()*MOD(Calculator!$B$34/Calculator!$F$14,1)),2))+$C38)^2+(1500*ABS(SIN(2*PI()*MOD(Calculator!$B$34/Calculator!$F$14,1)))*IF(MOD(Calculator!$B$34/Calculator!$F$14,1)&lt;0.5,-1,1))^2)))/(1-SQRT(((50*POWER(80,POWER(COS(PI()*MOD(Calculator!$B$34/Calculator!$F$14,1)),2))-$C38)^2+(1500*ABS(SIN(2*PI()*MOD(Calculator!$B$34/Calculator!$F$14,1)))*IF(MOD(Calculator!$B$34/Calculator!$F$14,1)&lt;0.5,-1,1))^2)/((50*POWER(80,POWER(COS(PI()*MOD(Calculator!$B$34/Calculator!$F$14,1)),2))+$C38)^2+(1500*ABS(SIN(2*PI()*MOD(Calculator!$B$34/Calculator!$F$14,1)))*IF(MOD(Calculator!$B$34/Calculator!$F$14,1)&lt;0.5,-1,1))^2))),2))</f>
        <v>—</v>
      </c>
      <c r="DX38" s="290" t="n">
        <f aca="false">IF(OR(Calculator!$E$15&lt;&gt;"YES",Calculator!$B$34&lt;Calculator!$G$15),"—",ROUND((1+SQRT(((50*POWER(80,POWER(COS(PI()*MOD(Calculator!$B$34/Calculator!$F$15,1)),2))-$C38)^2+(1500*ABS(SIN(2*PI()*MOD(Calculator!$B$34/Calculator!$F$15,1)))*IF(MOD(Calculator!$B$34/Calculator!$F$15,1)&lt;0.5,-1,1))^2)/((50*POWER(80,POWER(COS(PI()*MOD(Calculator!$B$34/Calculator!$F$15,1)),2))+$C38)^2+(1500*ABS(SIN(2*PI()*MOD(Calculator!$B$34/Calculator!$F$15,1)))*IF(MOD(Calculator!$B$34/Calculator!$F$15,1)&lt;0.5,-1,1))^2)))/(1-SQRT(((50*POWER(80,POWER(COS(PI()*MOD(Calculator!$B$34/Calculator!$F$15,1)),2))-$C38)^2+(1500*ABS(SIN(2*PI()*MOD(Calculator!$B$34/Calculator!$F$15,1)))*IF(MOD(Calculator!$B$34/Calculator!$F$15,1)&lt;0.5,-1,1))^2)/((50*POWER(80,POWER(COS(PI()*MOD(Calculator!$B$34/Calculator!$F$15,1)),2))+$C38)^2+(1500*ABS(SIN(2*PI()*MOD(Calculator!$B$34/Calculator!$F$15,1)))*IF(MOD(Calculator!$B$34/Calculator!$F$15,1)&lt;0.5,-1,1))^2))),2))</f>
        <v>60.7</v>
      </c>
      <c r="DY38" s="290" t="str">
        <f aca="false">IF(OR(Calculator!$E$16&lt;&gt;"YES",Calculator!$B$34&lt;Calculator!$G$16),"—",ROUND((1+SQRT(((50*POWER(80,POWER(COS(PI()*MOD(Calculator!$B$34/Calculator!$F$16,1)),2))-$C38)^2+(1500*ABS(SIN(2*PI()*MOD(Calculator!$B$34/Calculator!$F$16,1)))*IF(MOD(Calculator!$B$34/Calculator!$F$16,1)&lt;0.5,-1,1))^2)/((50*POWER(80,POWER(COS(PI()*MOD(Calculator!$B$34/Calculator!$F$16,1)),2))+$C38)^2+(1500*ABS(SIN(2*PI()*MOD(Calculator!$B$34/Calculator!$F$16,1)))*IF(MOD(Calculator!$B$34/Calculator!$F$16,1)&lt;0.5,-1,1))^2)))/(1-SQRT(((50*POWER(80,POWER(COS(PI()*MOD(Calculator!$B$34/Calculator!$F$16,1)),2))-$C38)^2+(1500*ABS(SIN(2*PI()*MOD(Calculator!$B$34/Calculator!$F$16,1)))*IF(MOD(Calculator!$B$34/Calculator!$F$16,1)&lt;0.5,-1,1))^2)/((50*POWER(80,POWER(COS(PI()*MOD(Calculator!$B$34/Calculator!$F$16,1)),2))+$C38)^2+(1500*ABS(SIN(2*PI()*MOD(Calculator!$B$34/Calculator!$F$16,1)))*IF(MOD(Calculator!$B$34/Calculator!$F$16,1)&lt;0.5,-1,1))^2))),2))</f>
        <v>—</v>
      </c>
      <c r="DZ38" s="290" t="n">
        <f aca="false">IF(OR(Calculator!$E$17&lt;&gt;"YES",Calculator!$B$34&lt;Calculator!$G$17),"—",ROUND((1+SQRT(((50*POWER(80,POWER(COS(PI()*MOD(Calculator!$B$34/Calculator!$F$17,1)),2))-$C38)^2+(1500*ABS(SIN(2*PI()*MOD(Calculator!$B$34/Calculator!$F$17,1)))*IF(MOD(Calculator!$B$34/Calculator!$F$17,1)&lt;0.5,-1,1))^2)/((50*POWER(80,POWER(COS(PI()*MOD(Calculator!$B$34/Calculator!$F$17,1)),2))+$C38)^2+(1500*ABS(SIN(2*PI()*MOD(Calculator!$B$34/Calculator!$F$17,1)))*IF(MOD(Calculator!$B$34/Calculator!$F$17,1)&lt;0.5,-1,1))^2)))/(1-SQRT(((50*POWER(80,POWER(COS(PI()*MOD(Calculator!$B$34/Calculator!$F$17,1)),2))-$C38)^2+(1500*ABS(SIN(2*PI()*MOD(Calculator!$B$34/Calculator!$F$17,1)))*IF(MOD(Calculator!$B$34/Calculator!$F$17,1)&lt;0.5,-1,1))^2)/((50*POWER(80,POWER(COS(PI()*MOD(Calculator!$B$34/Calculator!$F$17,1)),2))+$C38)^2+(1500*ABS(SIN(2*PI()*MOD(Calculator!$B$34/Calculator!$F$17,1)))*IF(MOD(Calculator!$B$34/Calculator!$F$17,1)&lt;0.5,-1,1))^2))),2))</f>
        <v>48.01</v>
      </c>
      <c r="EA38" s="290" t="str">
        <f aca="false">IF(OR(Calculator!$E$18&lt;&gt;"YES",Calculator!$B$34&lt;Calculator!$G$18),"—",ROUND((1+SQRT(((50*POWER(80,POWER(COS(PI()*MOD(Calculator!$B$34/Calculator!$F$18,1)),2))-$C38)^2+(1500*ABS(SIN(2*PI()*MOD(Calculator!$B$34/Calculator!$F$18,1)))*IF(MOD(Calculator!$B$34/Calculator!$F$18,1)&lt;0.5,-1,1))^2)/((50*POWER(80,POWER(COS(PI()*MOD(Calculator!$B$34/Calculator!$F$18,1)),2))+$C38)^2+(1500*ABS(SIN(2*PI()*MOD(Calculator!$B$34/Calculator!$F$18,1)))*IF(MOD(Calculator!$B$34/Calculator!$F$18,1)&lt;0.5,-1,1))^2)))/(1-SQRT(((50*POWER(80,POWER(COS(PI()*MOD(Calculator!$B$34/Calculator!$F$18,1)),2))-$C38)^2+(1500*ABS(SIN(2*PI()*MOD(Calculator!$B$34/Calculator!$F$18,1)))*IF(MOD(Calculator!$B$34/Calculator!$F$18,1)&lt;0.5,-1,1))^2)/((50*POWER(80,POWER(COS(PI()*MOD(Calculator!$B$34/Calculator!$F$18,1)),2))+$C38)^2+(1500*ABS(SIN(2*PI()*MOD(Calculator!$B$34/Calculator!$F$18,1)))*IF(MOD(Calculator!$B$34/Calculator!$F$18,1)&lt;0.5,-1,1))^2))),2))</f>
        <v>—</v>
      </c>
      <c r="EB38" s="290" t="str">
        <f aca="false">IF(OR(Calculator!$E$19&lt;&gt;"YES",Calculator!$B$34&lt;Calculator!$G$19),"—",ROUND((1+SQRT(((50*POWER(80,POWER(COS(PI()*MOD(Calculator!$B$34/Calculator!$F$19,1)),2))-$C38)^2+(1500*ABS(SIN(2*PI()*MOD(Calculator!$B$34/Calculator!$F$19,1)))*IF(MOD(Calculator!$B$34/Calculator!$F$19,1)&lt;0.5,-1,1))^2)/((50*POWER(80,POWER(COS(PI()*MOD(Calculator!$B$34/Calculator!$F$19,1)),2))+$C38)^2+(1500*ABS(SIN(2*PI()*MOD(Calculator!$B$34/Calculator!$F$19,1)))*IF(MOD(Calculator!$B$34/Calculator!$F$19,1)&lt;0.5,-1,1))^2)))/(1-SQRT(((50*POWER(80,POWER(COS(PI()*MOD(Calculator!$B$34/Calculator!$F$19,1)),2))-$C38)^2+(1500*ABS(SIN(2*PI()*MOD(Calculator!$B$34/Calculator!$F$19,1)))*IF(MOD(Calculator!$B$34/Calculator!$F$19,1)&lt;0.5,-1,1))^2)/((50*POWER(80,POWER(COS(PI()*MOD(Calculator!$B$34/Calculator!$F$19,1)),2))+$C38)^2+(1500*ABS(SIN(2*PI()*MOD(Calculator!$B$34/Calculator!$F$19,1)))*IF(MOD(Calculator!$B$34/Calculator!$F$19,1)&lt;0.5,-1,1))^2))),2))</f>
        <v>—</v>
      </c>
      <c r="EC38" s="290" t="str">
        <f aca="false">IF(OR(Calculator!$E$20&lt;&gt;"YES",Calculator!$B$34&lt;Calculator!$G$20),"—",ROUND((1+SQRT(((50*POWER(80,POWER(COS(PI()*MOD(Calculator!$B$34/Calculator!$F$20,1)),2))-$C38)^2+(1500*ABS(SIN(2*PI()*MOD(Calculator!$B$34/Calculator!$F$20,1)))*IF(MOD(Calculator!$B$34/Calculator!$F$20,1)&lt;0.5,-1,1))^2)/((50*POWER(80,POWER(COS(PI()*MOD(Calculator!$B$34/Calculator!$F$20,1)),2))+$C38)^2+(1500*ABS(SIN(2*PI()*MOD(Calculator!$B$34/Calculator!$F$20,1)))*IF(MOD(Calculator!$B$34/Calculator!$F$20,1)&lt;0.5,-1,1))^2)))/(1-SQRT(((50*POWER(80,POWER(COS(PI()*MOD(Calculator!$B$34/Calculator!$F$20,1)),2))-$C38)^2+(1500*ABS(SIN(2*PI()*MOD(Calculator!$B$34/Calculator!$F$20,1)))*IF(MOD(Calculator!$B$34/Calculator!$F$20,1)&lt;0.5,-1,1))^2)/((50*POWER(80,POWER(COS(PI()*MOD(Calculator!$B$34/Calculator!$F$20,1)),2))+$C38)^2+(1500*ABS(SIN(2*PI()*MOD(Calculator!$B$34/Calculator!$F$20,1)))*IF(MOD(Calculator!$B$34/Calculator!$F$20,1)&lt;0.5,-1,1))^2))),2))</f>
        <v>—</v>
      </c>
      <c r="ED38" s="290" t="str">
        <f aca="false">IF(OR(Calculator!$E$21&lt;&gt;"YES",Calculator!$B$34&lt;Calculator!$G$21),"—",ROUND((1+SQRT(((50*POWER(80,POWER(COS(PI()*MOD(Calculator!$B$34/Calculator!$F$21,1)),2))-$C38)^2+(1500*ABS(SIN(2*PI()*MOD(Calculator!$B$34/Calculator!$F$21,1)))*IF(MOD(Calculator!$B$34/Calculator!$F$21,1)&lt;0.5,-1,1))^2)/((50*POWER(80,POWER(COS(PI()*MOD(Calculator!$B$34/Calculator!$F$21,1)),2))+$C38)^2+(1500*ABS(SIN(2*PI()*MOD(Calculator!$B$34/Calculator!$F$21,1)))*IF(MOD(Calculator!$B$34/Calculator!$F$21,1)&lt;0.5,-1,1))^2)))/(1-SQRT(((50*POWER(80,POWER(COS(PI()*MOD(Calculator!$B$34/Calculator!$F$21,1)),2))-$C38)^2+(1500*ABS(SIN(2*PI()*MOD(Calculator!$B$34/Calculator!$F$21,1)))*IF(MOD(Calculator!$B$34/Calculator!$F$21,1)&lt;0.5,-1,1))^2)/((50*POWER(80,POWER(COS(PI()*MOD(Calculator!$B$34/Calculator!$F$21,1)),2))+$C38)^2+(1500*ABS(SIN(2*PI()*MOD(Calculator!$B$34/Calculator!$F$21,1)))*IF(MOD(Calculator!$B$34/Calculator!$F$21,1)&lt;0.5,-1,1))^2))),2))</f>
        <v>—</v>
      </c>
      <c r="EE38" s="290" t="str">
        <f aca="false">IF(OR(Calculator!$E$22&lt;&gt;"YES",Calculator!$B$34&lt;Calculator!$G$22),"—",ROUND((1+SQRT(((50*POWER(80,POWER(COS(PI()*MOD(Calculator!$B$34/Calculator!$F$22,1)),2))-$C38)^2+(1500*ABS(SIN(2*PI()*MOD(Calculator!$B$34/Calculator!$F$22,1)))*IF(MOD(Calculator!$B$34/Calculator!$F$22,1)&lt;0.5,-1,1))^2)/((50*POWER(80,POWER(COS(PI()*MOD(Calculator!$B$34/Calculator!$F$22,1)),2))+$C38)^2+(1500*ABS(SIN(2*PI()*MOD(Calculator!$B$34/Calculator!$F$22,1)))*IF(MOD(Calculator!$B$34/Calculator!$F$22,1)&lt;0.5,-1,1))^2)))/(1-SQRT(((50*POWER(80,POWER(COS(PI()*MOD(Calculator!$B$34/Calculator!$F$22,1)),2))-$C38)^2+(1500*ABS(SIN(2*PI()*MOD(Calculator!$B$34/Calculator!$F$22,1)))*IF(MOD(Calculator!$B$34/Calculator!$F$22,1)&lt;0.5,-1,1))^2)/((50*POWER(80,POWER(COS(PI()*MOD(Calculator!$B$34/Calculator!$F$22,1)),2))+$C38)^2+(1500*ABS(SIN(2*PI()*MOD(Calculator!$B$34/Calculator!$F$22,1)))*IF(MOD(Calculator!$B$34/Calculator!$F$22,1)&lt;0.5,-1,1))^2))),2))</f>
        <v>—</v>
      </c>
      <c r="EF38" s="291" t="n">
        <f aca="false">IFERROR(ROUND((IF(ISNUMBER(DU38),DU38,0)+IF(ISNUMBER(DV38),DV38,0)+IF(ISNUMBER(DW38),DW38,0)+IF(ISNUMBER(DX38),DX38,0)+IF(ISNUMBER(DY38),DY38,0)+IF(ISNUMBER(DZ38),DZ38,0)+IF(ISNUMBER(EA38),EA38,0)+IF(ISNUMBER(EB38),EB38,0)+IF(ISNUMBER(EC38),EC38,0)+IF(ISNUMBER(ED38),ED38,0)+IF(ISNUMBER(EE38),EE38,0))/(IF(ISNUMBER(DU38),1,0)+IF(ISNUMBER(DV38),1,0)+IF(ISNUMBER(DW38),1,0)+IF(ISNUMBER(DX38),1,0)+IF(ISNUMBER(DY38),1,0)+IF(ISNUMBER(DZ38),1,0)+IF(ISNUMBER(EA38),1,0)+IF(ISNUMBER(EB38),1,0)+IF(ISNUMBER(EC38),1,0)+IF(ISNUMBER(ED38),1,0)+IF(ISNUMBER(EE38),1,0)),4),"")</f>
        <v>54.355</v>
      </c>
      <c r="EG38" s="290" t="str">
        <f aca="false">IF(OR(Calculator!$E$12&lt;&gt;"YES",Calculator!$B$35&lt;Calculator!$G$12),"—",ROUND((1+SQRT(((50*POWER(80,POWER(COS(PI()*MOD(Calculator!$B$35/Calculator!$F$12,1)),2))-$C38)^2+(1500*ABS(SIN(2*PI()*MOD(Calculator!$B$35/Calculator!$F$12,1)))*IF(MOD(Calculator!$B$35/Calculator!$F$12,1)&lt;0.5,-1,1))^2)/((50*POWER(80,POWER(COS(PI()*MOD(Calculator!$B$35/Calculator!$F$12,1)),2))+$C38)^2+(1500*ABS(SIN(2*PI()*MOD(Calculator!$B$35/Calculator!$F$12,1)))*IF(MOD(Calculator!$B$35/Calculator!$F$12,1)&lt;0.5,-1,1))^2)))/(1-SQRT(((50*POWER(80,POWER(COS(PI()*MOD(Calculator!$B$35/Calculator!$F$12,1)),2))-$C38)^2+(1500*ABS(SIN(2*PI()*MOD(Calculator!$B$35/Calculator!$F$12,1)))*IF(MOD(Calculator!$B$35/Calculator!$F$12,1)&lt;0.5,-1,1))^2)/((50*POWER(80,POWER(COS(PI()*MOD(Calculator!$B$35/Calculator!$F$12,1)),2))+$C38)^2+(1500*ABS(SIN(2*PI()*MOD(Calculator!$B$35/Calculator!$F$12,1)))*IF(MOD(Calculator!$B$35/Calculator!$F$12,1)&lt;0.5,-1,1))^2))),2))</f>
        <v>—</v>
      </c>
      <c r="EH38" s="290" t="str">
        <f aca="false">IF(OR(Calculator!$E$13&lt;&gt;"YES",Calculator!$B$35&lt;Calculator!$G$13),"—",ROUND((1+SQRT(((50*POWER(80,POWER(COS(PI()*MOD(Calculator!$B$35/Calculator!$F$13,1)),2))-$C38)^2+(1500*ABS(SIN(2*PI()*MOD(Calculator!$B$35/Calculator!$F$13,1)))*IF(MOD(Calculator!$B$35/Calculator!$F$13,1)&lt;0.5,-1,1))^2)/((50*POWER(80,POWER(COS(PI()*MOD(Calculator!$B$35/Calculator!$F$13,1)),2))+$C38)^2+(1500*ABS(SIN(2*PI()*MOD(Calculator!$B$35/Calculator!$F$13,1)))*IF(MOD(Calculator!$B$35/Calculator!$F$13,1)&lt;0.5,-1,1))^2)))/(1-SQRT(((50*POWER(80,POWER(COS(PI()*MOD(Calculator!$B$35/Calculator!$F$13,1)),2))-$C38)^2+(1500*ABS(SIN(2*PI()*MOD(Calculator!$B$35/Calculator!$F$13,1)))*IF(MOD(Calculator!$B$35/Calculator!$F$13,1)&lt;0.5,-1,1))^2)/((50*POWER(80,POWER(COS(PI()*MOD(Calculator!$B$35/Calculator!$F$13,1)),2))+$C38)^2+(1500*ABS(SIN(2*PI()*MOD(Calculator!$B$35/Calculator!$F$13,1)))*IF(MOD(Calculator!$B$35/Calculator!$F$13,1)&lt;0.5,-1,1))^2))),2))</f>
        <v>—</v>
      </c>
      <c r="EI38" s="290" t="str">
        <f aca="false">IF(OR(Calculator!$E$14&lt;&gt;"YES",Calculator!$B$35&lt;Calculator!$G$14),"—",ROUND((1+SQRT(((50*POWER(80,POWER(COS(PI()*MOD(Calculator!$B$35/Calculator!$F$14,1)),2))-$C38)^2+(1500*ABS(SIN(2*PI()*MOD(Calculator!$B$35/Calculator!$F$14,1)))*IF(MOD(Calculator!$B$35/Calculator!$F$14,1)&lt;0.5,-1,1))^2)/((50*POWER(80,POWER(COS(PI()*MOD(Calculator!$B$35/Calculator!$F$14,1)),2))+$C38)^2+(1500*ABS(SIN(2*PI()*MOD(Calculator!$B$35/Calculator!$F$14,1)))*IF(MOD(Calculator!$B$35/Calculator!$F$14,1)&lt;0.5,-1,1))^2)))/(1-SQRT(((50*POWER(80,POWER(COS(PI()*MOD(Calculator!$B$35/Calculator!$F$14,1)),2))-$C38)^2+(1500*ABS(SIN(2*PI()*MOD(Calculator!$B$35/Calculator!$F$14,1)))*IF(MOD(Calculator!$B$35/Calculator!$F$14,1)&lt;0.5,-1,1))^2)/((50*POWER(80,POWER(COS(PI()*MOD(Calculator!$B$35/Calculator!$F$14,1)),2))+$C38)^2+(1500*ABS(SIN(2*PI()*MOD(Calculator!$B$35/Calculator!$F$14,1)))*IF(MOD(Calculator!$B$35/Calculator!$F$14,1)&lt;0.5,-1,1))^2))),2))</f>
        <v>—</v>
      </c>
      <c r="EJ38" s="290" t="n">
        <f aca="false">IF(OR(Calculator!$E$15&lt;&gt;"YES",Calculator!$B$35&lt;Calculator!$G$15),"—",ROUND((1+SQRT(((50*POWER(80,POWER(COS(PI()*MOD(Calculator!$B$35/Calculator!$F$15,1)),2))-$C38)^2+(1500*ABS(SIN(2*PI()*MOD(Calculator!$B$35/Calculator!$F$15,1)))*IF(MOD(Calculator!$B$35/Calculator!$F$15,1)&lt;0.5,-1,1))^2)/((50*POWER(80,POWER(COS(PI()*MOD(Calculator!$B$35/Calculator!$F$15,1)),2))+$C38)^2+(1500*ABS(SIN(2*PI()*MOD(Calculator!$B$35/Calculator!$F$15,1)))*IF(MOD(Calculator!$B$35/Calculator!$F$15,1)&lt;0.5,-1,1))^2)))/(1-SQRT(((50*POWER(80,POWER(COS(PI()*MOD(Calculator!$B$35/Calculator!$F$15,1)),2))-$C38)^2+(1500*ABS(SIN(2*PI()*MOD(Calculator!$B$35/Calculator!$F$15,1)))*IF(MOD(Calculator!$B$35/Calculator!$F$15,1)&lt;0.5,-1,1))^2)/((50*POWER(80,POWER(COS(PI()*MOD(Calculator!$B$35/Calculator!$F$15,1)),2))+$C38)^2+(1500*ABS(SIN(2*PI()*MOD(Calculator!$B$35/Calculator!$F$15,1)))*IF(MOD(Calculator!$B$35/Calculator!$F$15,1)&lt;0.5,-1,1))^2))),2))</f>
        <v>12.9</v>
      </c>
      <c r="EK38" s="290" t="str">
        <f aca="false">IF(OR(Calculator!$E$16&lt;&gt;"YES",Calculator!$B$35&lt;Calculator!$G$16),"—",ROUND((1+SQRT(((50*POWER(80,POWER(COS(PI()*MOD(Calculator!$B$35/Calculator!$F$16,1)),2))-$C38)^2+(1500*ABS(SIN(2*PI()*MOD(Calculator!$B$35/Calculator!$F$16,1)))*IF(MOD(Calculator!$B$35/Calculator!$F$16,1)&lt;0.5,-1,1))^2)/((50*POWER(80,POWER(COS(PI()*MOD(Calculator!$B$35/Calculator!$F$16,1)),2))+$C38)^2+(1500*ABS(SIN(2*PI()*MOD(Calculator!$B$35/Calculator!$F$16,1)))*IF(MOD(Calculator!$B$35/Calculator!$F$16,1)&lt;0.5,-1,1))^2)))/(1-SQRT(((50*POWER(80,POWER(COS(PI()*MOD(Calculator!$B$35/Calculator!$F$16,1)),2))-$C38)^2+(1500*ABS(SIN(2*PI()*MOD(Calculator!$B$35/Calculator!$F$16,1)))*IF(MOD(Calculator!$B$35/Calculator!$F$16,1)&lt;0.5,-1,1))^2)/((50*POWER(80,POWER(COS(PI()*MOD(Calculator!$B$35/Calculator!$F$16,1)),2))+$C38)^2+(1500*ABS(SIN(2*PI()*MOD(Calculator!$B$35/Calculator!$F$16,1)))*IF(MOD(Calculator!$B$35/Calculator!$F$16,1)&lt;0.5,-1,1))^2))),2))</f>
        <v>—</v>
      </c>
      <c r="EL38" s="290" t="n">
        <f aca="false">IF(OR(Calculator!$E$17&lt;&gt;"YES",Calculator!$B$35&lt;Calculator!$G$17),"—",ROUND((1+SQRT(((50*POWER(80,POWER(COS(PI()*MOD(Calculator!$B$35/Calculator!$F$17,1)),2))-$C38)^2+(1500*ABS(SIN(2*PI()*MOD(Calculator!$B$35/Calculator!$F$17,1)))*IF(MOD(Calculator!$B$35/Calculator!$F$17,1)&lt;0.5,-1,1))^2)/((50*POWER(80,POWER(COS(PI()*MOD(Calculator!$B$35/Calculator!$F$17,1)),2))+$C38)^2+(1500*ABS(SIN(2*PI()*MOD(Calculator!$B$35/Calculator!$F$17,1)))*IF(MOD(Calculator!$B$35/Calculator!$F$17,1)&lt;0.5,-1,1))^2)))/(1-SQRT(((50*POWER(80,POWER(COS(PI()*MOD(Calculator!$B$35/Calculator!$F$17,1)),2))-$C38)^2+(1500*ABS(SIN(2*PI()*MOD(Calculator!$B$35/Calculator!$F$17,1)))*IF(MOD(Calculator!$B$35/Calculator!$F$17,1)&lt;0.5,-1,1))^2)/((50*POWER(80,POWER(COS(PI()*MOD(Calculator!$B$35/Calculator!$F$17,1)),2))+$C38)^2+(1500*ABS(SIN(2*PI()*MOD(Calculator!$B$35/Calculator!$F$17,1)))*IF(MOD(Calculator!$B$35/Calculator!$F$17,1)&lt;0.5,-1,1))^2))),2))</f>
        <v>59.86</v>
      </c>
      <c r="EM38" s="290" t="str">
        <f aca="false">IF(OR(Calculator!$E$18&lt;&gt;"YES",Calculator!$B$35&lt;Calculator!$G$18),"—",ROUND((1+SQRT(((50*POWER(80,POWER(COS(PI()*MOD(Calculator!$B$35/Calculator!$F$18,1)),2))-$C38)^2+(1500*ABS(SIN(2*PI()*MOD(Calculator!$B$35/Calculator!$F$18,1)))*IF(MOD(Calculator!$B$35/Calculator!$F$18,1)&lt;0.5,-1,1))^2)/((50*POWER(80,POWER(COS(PI()*MOD(Calculator!$B$35/Calculator!$F$18,1)),2))+$C38)^2+(1500*ABS(SIN(2*PI()*MOD(Calculator!$B$35/Calculator!$F$18,1)))*IF(MOD(Calculator!$B$35/Calculator!$F$18,1)&lt;0.5,-1,1))^2)))/(1-SQRT(((50*POWER(80,POWER(COS(PI()*MOD(Calculator!$B$35/Calculator!$F$18,1)),2))-$C38)^2+(1500*ABS(SIN(2*PI()*MOD(Calculator!$B$35/Calculator!$F$18,1)))*IF(MOD(Calculator!$B$35/Calculator!$F$18,1)&lt;0.5,-1,1))^2)/((50*POWER(80,POWER(COS(PI()*MOD(Calculator!$B$35/Calculator!$F$18,1)),2))+$C38)^2+(1500*ABS(SIN(2*PI()*MOD(Calculator!$B$35/Calculator!$F$18,1)))*IF(MOD(Calculator!$B$35/Calculator!$F$18,1)&lt;0.5,-1,1))^2))),2))</f>
        <v>—</v>
      </c>
      <c r="EN38" s="290" t="str">
        <f aca="false">IF(OR(Calculator!$E$19&lt;&gt;"YES",Calculator!$B$35&lt;Calculator!$G$19),"—",ROUND((1+SQRT(((50*POWER(80,POWER(COS(PI()*MOD(Calculator!$B$35/Calculator!$F$19,1)),2))-$C38)^2+(1500*ABS(SIN(2*PI()*MOD(Calculator!$B$35/Calculator!$F$19,1)))*IF(MOD(Calculator!$B$35/Calculator!$F$19,1)&lt;0.5,-1,1))^2)/((50*POWER(80,POWER(COS(PI()*MOD(Calculator!$B$35/Calculator!$F$19,1)),2))+$C38)^2+(1500*ABS(SIN(2*PI()*MOD(Calculator!$B$35/Calculator!$F$19,1)))*IF(MOD(Calculator!$B$35/Calculator!$F$19,1)&lt;0.5,-1,1))^2)))/(1-SQRT(((50*POWER(80,POWER(COS(PI()*MOD(Calculator!$B$35/Calculator!$F$19,1)),2))-$C38)^2+(1500*ABS(SIN(2*PI()*MOD(Calculator!$B$35/Calculator!$F$19,1)))*IF(MOD(Calculator!$B$35/Calculator!$F$19,1)&lt;0.5,-1,1))^2)/((50*POWER(80,POWER(COS(PI()*MOD(Calculator!$B$35/Calculator!$F$19,1)),2))+$C38)^2+(1500*ABS(SIN(2*PI()*MOD(Calculator!$B$35/Calculator!$F$19,1)))*IF(MOD(Calculator!$B$35/Calculator!$F$19,1)&lt;0.5,-1,1))^2))),2))</f>
        <v>—</v>
      </c>
      <c r="EO38" s="290" t="str">
        <f aca="false">IF(OR(Calculator!$E$20&lt;&gt;"YES",Calculator!$B$35&lt;Calculator!$G$20),"—",ROUND((1+SQRT(((50*POWER(80,POWER(COS(PI()*MOD(Calculator!$B$35/Calculator!$F$20,1)),2))-$C38)^2+(1500*ABS(SIN(2*PI()*MOD(Calculator!$B$35/Calculator!$F$20,1)))*IF(MOD(Calculator!$B$35/Calculator!$F$20,1)&lt;0.5,-1,1))^2)/((50*POWER(80,POWER(COS(PI()*MOD(Calculator!$B$35/Calculator!$F$20,1)),2))+$C38)^2+(1500*ABS(SIN(2*PI()*MOD(Calculator!$B$35/Calculator!$F$20,1)))*IF(MOD(Calculator!$B$35/Calculator!$F$20,1)&lt;0.5,-1,1))^2)))/(1-SQRT(((50*POWER(80,POWER(COS(PI()*MOD(Calculator!$B$35/Calculator!$F$20,1)),2))-$C38)^2+(1500*ABS(SIN(2*PI()*MOD(Calculator!$B$35/Calculator!$F$20,1)))*IF(MOD(Calculator!$B$35/Calculator!$F$20,1)&lt;0.5,-1,1))^2)/((50*POWER(80,POWER(COS(PI()*MOD(Calculator!$B$35/Calculator!$F$20,1)),2))+$C38)^2+(1500*ABS(SIN(2*PI()*MOD(Calculator!$B$35/Calculator!$F$20,1)))*IF(MOD(Calculator!$B$35/Calculator!$F$20,1)&lt;0.5,-1,1))^2))),2))</f>
        <v>—</v>
      </c>
      <c r="EP38" s="290" t="str">
        <f aca="false">IF(OR(Calculator!$E$21&lt;&gt;"YES",Calculator!$B$35&lt;Calculator!$G$21),"—",ROUND((1+SQRT(((50*POWER(80,POWER(COS(PI()*MOD(Calculator!$B$35/Calculator!$F$21,1)),2))-$C38)^2+(1500*ABS(SIN(2*PI()*MOD(Calculator!$B$35/Calculator!$F$21,1)))*IF(MOD(Calculator!$B$35/Calculator!$F$21,1)&lt;0.5,-1,1))^2)/((50*POWER(80,POWER(COS(PI()*MOD(Calculator!$B$35/Calculator!$F$21,1)),2))+$C38)^2+(1500*ABS(SIN(2*PI()*MOD(Calculator!$B$35/Calculator!$F$21,1)))*IF(MOD(Calculator!$B$35/Calculator!$F$21,1)&lt;0.5,-1,1))^2)))/(1-SQRT(((50*POWER(80,POWER(COS(PI()*MOD(Calculator!$B$35/Calculator!$F$21,1)),2))-$C38)^2+(1500*ABS(SIN(2*PI()*MOD(Calculator!$B$35/Calculator!$F$21,1)))*IF(MOD(Calculator!$B$35/Calculator!$F$21,1)&lt;0.5,-1,1))^2)/((50*POWER(80,POWER(COS(PI()*MOD(Calculator!$B$35/Calculator!$F$21,1)),2))+$C38)^2+(1500*ABS(SIN(2*PI()*MOD(Calculator!$B$35/Calculator!$F$21,1)))*IF(MOD(Calculator!$B$35/Calculator!$F$21,1)&lt;0.5,-1,1))^2))),2))</f>
        <v>—</v>
      </c>
      <c r="EQ38" s="290" t="str">
        <f aca="false">IF(OR(Calculator!$E$22&lt;&gt;"YES",Calculator!$B$35&lt;Calculator!$G$22),"—",ROUND((1+SQRT(((50*POWER(80,POWER(COS(PI()*MOD(Calculator!$B$35/Calculator!$F$22,1)),2))-$C38)^2+(1500*ABS(SIN(2*PI()*MOD(Calculator!$B$35/Calculator!$F$22,1)))*IF(MOD(Calculator!$B$35/Calculator!$F$22,1)&lt;0.5,-1,1))^2)/((50*POWER(80,POWER(COS(PI()*MOD(Calculator!$B$35/Calculator!$F$22,1)),2))+$C38)^2+(1500*ABS(SIN(2*PI()*MOD(Calculator!$B$35/Calculator!$F$22,1)))*IF(MOD(Calculator!$B$35/Calculator!$F$22,1)&lt;0.5,-1,1))^2)))/(1-SQRT(((50*POWER(80,POWER(COS(PI()*MOD(Calculator!$B$35/Calculator!$F$22,1)),2))-$C38)^2+(1500*ABS(SIN(2*PI()*MOD(Calculator!$B$35/Calculator!$F$22,1)))*IF(MOD(Calculator!$B$35/Calculator!$F$22,1)&lt;0.5,-1,1))^2)/((50*POWER(80,POWER(COS(PI()*MOD(Calculator!$B$35/Calculator!$F$22,1)),2))+$C38)^2+(1500*ABS(SIN(2*PI()*MOD(Calculator!$B$35/Calculator!$F$22,1)))*IF(MOD(Calculator!$B$35/Calculator!$F$22,1)&lt;0.5,-1,1))^2))),2))</f>
        <v>—</v>
      </c>
      <c r="ER38" s="291" t="n">
        <f aca="false">IFERROR(ROUND((IF(ISNUMBER(EG38),EG38,0)+IF(ISNUMBER(EH38),EH38,0)+IF(ISNUMBER(EI38),EI38,0)+IF(ISNUMBER(EJ38),EJ38,0)+IF(ISNUMBER(EK38),EK38,0)+IF(ISNUMBER(EL38),EL38,0)+IF(ISNUMBER(EM38),EM38,0)+IF(ISNUMBER(EN38),EN38,0)+IF(ISNUMBER(EO38),EO38,0)+IF(ISNUMBER(EP38),EP38,0)+IF(ISNUMBER(EQ38),EQ38,0))/(IF(ISNUMBER(EG38),1,0)+IF(ISNUMBER(EH38),1,0)+IF(ISNUMBER(EI38),1,0)+IF(ISNUMBER(EJ38),1,0)+IF(ISNUMBER(EK38),1,0)+IF(ISNUMBER(EL38),1,0)+IF(ISNUMBER(EM38),1,0)+IF(ISNUMBER(EN38),1,0)+IF(ISNUMBER(EO38),1,0)+IF(ISNUMBER(EP38),1,0)+IF(ISNUMBER(EQ38),1,0)),4),"")</f>
        <v>36.38</v>
      </c>
      <c r="ES38" s="290" t="str">
        <f aca="false">IF(OR(Calculator!$E$12&lt;&gt;"YES",Calculator!$B$36&lt;Calculator!$G$12),"—",ROUND((1+SQRT(((50*POWER(80,POWER(COS(PI()*MOD(Calculator!$B$36/Calculator!$F$12,1)),2))-$C38)^2+(1500*ABS(SIN(2*PI()*MOD(Calculator!$B$36/Calculator!$F$12,1)))*IF(MOD(Calculator!$B$36/Calculator!$F$12,1)&lt;0.5,-1,1))^2)/((50*POWER(80,POWER(COS(PI()*MOD(Calculator!$B$36/Calculator!$F$12,1)),2))+$C38)^2+(1500*ABS(SIN(2*PI()*MOD(Calculator!$B$36/Calculator!$F$12,1)))*IF(MOD(Calculator!$B$36/Calculator!$F$12,1)&lt;0.5,-1,1))^2)))/(1-SQRT(((50*POWER(80,POWER(COS(PI()*MOD(Calculator!$B$36/Calculator!$F$12,1)),2))-$C38)^2+(1500*ABS(SIN(2*PI()*MOD(Calculator!$B$36/Calculator!$F$12,1)))*IF(MOD(Calculator!$B$36/Calculator!$F$12,1)&lt;0.5,-1,1))^2)/((50*POWER(80,POWER(COS(PI()*MOD(Calculator!$B$36/Calculator!$F$12,1)),2))+$C38)^2+(1500*ABS(SIN(2*PI()*MOD(Calculator!$B$36/Calculator!$F$12,1)))*IF(MOD(Calculator!$B$36/Calculator!$F$12,1)&lt;0.5,-1,1))^2))),2))</f>
        <v>—</v>
      </c>
      <c r="ET38" s="290" t="str">
        <f aca="false">IF(OR(Calculator!$E$13&lt;&gt;"YES",Calculator!$B$36&lt;Calculator!$G$13),"—",ROUND((1+SQRT(((50*POWER(80,POWER(COS(PI()*MOD(Calculator!$B$36/Calculator!$F$13,1)),2))-$C38)^2+(1500*ABS(SIN(2*PI()*MOD(Calculator!$B$36/Calculator!$F$13,1)))*IF(MOD(Calculator!$B$36/Calculator!$F$13,1)&lt;0.5,-1,1))^2)/((50*POWER(80,POWER(COS(PI()*MOD(Calculator!$B$36/Calculator!$F$13,1)),2))+$C38)^2+(1500*ABS(SIN(2*PI()*MOD(Calculator!$B$36/Calculator!$F$13,1)))*IF(MOD(Calculator!$B$36/Calculator!$F$13,1)&lt;0.5,-1,1))^2)))/(1-SQRT(((50*POWER(80,POWER(COS(PI()*MOD(Calculator!$B$36/Calculator!$F$13,1)),2))-$C38)^2+(1500*ABS(SIN(2*PI()*MOD(Calculator!$B$36/Calculator!$F$13,1)))*IF(MOD(Calculator!$B$36/Calculator!$F$13,1)&lt;0.5,-1,1))^2)/((50*POWER(80,POWER(COS(PI()*MOD(Calculator!$B$36/Calculator!$F$13,1)),2))+$C38)^2+(1500*ABS(SIN(2*PI()*MOD(Calculator!$B$36/Calculator!$F$13,1)))*IF(MOD(Calculator!$B$36/Calculator!$F$13,1)&lt;0.5,-1,1))^2))),2))</f>
        <v>—</v>
      </c>
      <c r="EU38" s="290" t="str">
        <f aca="false">IF(OR(Calculator!$E$14&lt;&gt;"YES",Calculator!$B$36&lt;Calculator!$G$14),"—",ROUND((1+SQRT(((50*POWER(80,POWER(COS(PI()*MOD(Calculator!$B$36/Calculator!$F$14,1)),2))-$C38)^2+(1500*ABS(SIN(2*PI()*MOD(Calculator!$B$36/Calculator!$F$14,1)))*IF(MOD(Calculator!$B$36/Calculator!$F$14,1)&lt;0.5,-1,1))^2)/((50*POWER(80,POWER(COS(PI()*MOD(Calculator!$B$36/Calculator!$F$14,1)),2))+$C38)^2+(1500*ABS(SIN(2*PI()*MOD(Calculator!$B$36/Calculator!$F$14,1)))*IF(MOD(Calculator!$B$36/Calculator!$F$14,1)&lt;0.5,-1,1))^2)))/(1-SQRT(((50*POWER(80,POWER(COS(PI()*MOD(Calculator!$B$36/Calculator!$F$14,1)),2))-$C38)^2+(1500*ABS(SIN(2*PI()*MOD(Calculator!$B$36/Calculator!$F$14,1)))*IF(MOD(Calculator!$B$36/Calculator!$F$14,1)&lt;0.5,-1,1))^2)/((50*POWER(80,POWER(COS(PI()*MOD(Calculator!$B$36/Calculator!$F$14,1)),2))+$C38)^2+(1500*ABS(SIN(2*PI()*MOD(Calculator!$B$36/Calculator!$F$14,1)))*IF(MOD(Calculator!$B$36/Calculator!$F$14,1)&lt;0.5,-1,1))^2))),2))</f>
        <v>—</v>
      </c>
      <c r="EV38" s="290" t="n">
        <f aca="false">IF(OR(Calculator!$E$15&lt;&gt;"YES",Calculator!$B$36&lt;Calculator!$G$15),"—",ROUND((1+SQRT(((50*POWER(80,POWER(COS(PI()*MOD(Calculator!$B$36/Calculator!$F$15,1)),2))-$C38)^2+(1500*ABS(SIN(2*PI()*MOD(Calculator!$B$36/Calculator!$F$15,1)))*IF(MOD(Calculator!$B$36/Calculator!$F$15,1)&lt;0.5,-1,1))^2)/((50*POWER(80,POWER(COS(PI()*MOD(Calculator!$B$36/Calculator!$F$15,1)),2))+$C38)^2+(1500*ABS(SIN(2*PI()*MOD(Calculator!$B$36/Calculator!$F$15,1)))*IF(MOD(Calculator!$B$36/Calculator!$F$15,1)&lt;0.5,-1,1))^2)))/(1-SQRT(((50*POWER(80,POWER(COS(PI()*MOD(Calculator!$B$36/Calculator!$F$15,1)),2))-$C38)^2+(1500*ABS(SIN(2*PI()*MOD(Calculator!$B$36/Calculator!$F$15,1)))*IF(MOD(Calculator!$B$36/Calculator!$F$15,1)&lt;0.5,-1,1))^2)/((50*POWER(80,POWER(COS(PI()*MOD(Calculator!$B$36/Calculator!$F$15,1)),2))+$C38)^2+(1500*ABS(SIN(2*PI()*MOD(Calculator!$B$36/Calculator!$F$15,1)))*IF(MOD(Calculator!$B$36/Calculator!$F$15,1)&lt;0.5,-1,1))^2))),2))</f>
        <v>55.24</v>
      </c>
      <c r="EW38" s="290" t="str">
        <f aca="false">IF(OR(Calculator!$E$16&lt;&gt;"YES",Calculator!$B$36&lt;Calculator!$G$16),"—",ROUND((1+SQRT(((50*POWER(80,POWER(COS(PI()*MOD(Calculator!$B$36/Calculator!$F$16,1)),2))-$C38)^2+(1500*ABS(SIN(2*PI()*MOD(Calculator!$B$36/Calculator!$F$16,1)))*IF(MOD(Calculator!$B$36/Calculator!$F$16,1)&lt;0.5,-1,1))^2)/((50*POWER(80,POWER(COS(PI()*MOD(Calculator!$B$36/Calculator!$F$16,1)),2))+$C38)^2+(1500*ABS(SIN(2*PI()*MOD(Calculator!$B$36/Calculator!$F$16,1)))*IF(MOD(Calculator!$B$36/Calculator!$F$16,1)&lt;0.5,-1,1))^2)))/(1-SQRT(((50*POWER(80,POWER(COS(PI()*MOD(Calculator!$B$36/Calculator!$F$16,1)),2))-$C38)^2+(1500*ABS(SIN(2*PI()*MOD(Calculator!$B$36/Calculator!$F$16,1)))*IF(MOD(Calculator!$B$36/Calculator!$F$16,1)&lt;0.5,-1,1))^2)/((50*POWER(80,POWER(COS(PI()*MOD(Calculator!$B$36/Calculator!$F$16,1)),2))+$C38)^2+(1500*ABS(SIN(2*PI()*MOD(Calculator!$B$36/Calculator!$F$16,1)))*IF(MOD(Calculator!$B$36/Calculator!$F$16,1)&lt;0.5,-1,1))^2))),2))</f>
        <v>—</v>
      </c>
      <c r="EX38" s="290" t="n">
        <f aca="false">IF(OR(Calculator!$E$17&lt;&gt;"YES",Calculator!$B$36&lt;Calculator!$G$17),"—",ROUND((1+SQRT(((50*POWER(80,POWER(COS(PI()*MOD(Calculator!$B$36/Calculator!$F$17,1)),2))-$C38)^2+(1500*ABS(SIN(2*PI()*MOD(Calculator!$B$36/Calculator!$F$17,1)))*IF(MOD(Calculator!$B$36/Calculator!$F$17,1)&lt;0.5,-1,1))^2)/((50*POWER(80,POWER(COS(PI()*MOD(Calculator!$B$36/Calculator!$F$17,1)),2))+$C38)^2+(1500*ABS(SIN(2*PI()*MOD(Calculator!$B$36/Calculator!$F$17,1)))*IF(MOD(Calculator!$B$36/Calculator!$F$17,1)&lt;0.5,-1,1))^2)))/(1-SQRT(((50*POWER(80,POWER(COS(PI()*MOD(Calculator!$B$36/Calculator!$F$17,1)),2))-$C38)^2+(1500*ABS(SIN(2*PI()*MOD(Calculator!$B$36/Calculator!$F$17,1)))*IF(MOD(Calculator!$B$36/Calculator!$F$17,1)&lt;0.5,-1,1))^2)/((50*POWER(80,POWER(COS(PI()*MOD(Calculator!$B$36/Calculator!$F$17,1)),2))+$C38)^2+(1500*ABS(SIN(2*PI()*MOD(Calculator!$B$36/Calculator!$F$17,1)))*IF(MOD(Calculator!$B$36/Calculator!$F$17,1)&lt;0.5,-1,1))^2))),2))</f>
        <v>60.74</v>
      </c>
      <c r="EY38" s="290" t="str">
        <f aca="false">IF(OR(Calculator!$E$18&lt;&gt;"YES",Calculator!$B$36&lt;Calculator!$G$18),"—",ROUND((1+SQRT(((50*POWER(80,POWER(COS(PI()*MOD(Calculator!$B$36/Calculator!$F$18,1)),2))-$C38)^2+(1500*ABS(SIN(2*PI()*MOD(Calculator!$B$36/Calculator!$F$18,1)))*IF(MOD(Calculator!$B$36/Calculator!$F$18,1)&lt;0.5,-1,1))^2)/((50*POWER(80,POWER(COS(PI()*MOD(Calculator!$B$36/Calculator!$F$18,1)),2))+$C38)^2+(1500*ABS(SIN(2*PI()*MOD(Calculator!$B$36/Calculator!$F$18,1)))*IF(MOD(Calculator!$B$36/Calculator!$F$18,1)&lt;0.5,-1,1))^2)))/(1-SQRT(((50*POWER(80,POWER(COS(PI()*MOD(Calculator!$B$36/Calculator!$F$18,1)),2))-$C38)^2+(1500*ABS(SIN(2*PI()*MOD(Calculator!$B$36/Calculator!$F$18,1)))*IF(MOD(Calculator!$B$36/Calculator!$F$18,1)&lt;0.5,-1,1))^2)/((50*POWER(80,POWER(COS(PI()*MOD(Calculator!$B$36/Calculator!$F$18,1)),2))+$C38)^2+(1500*ABS(SIN(2*PI()*MOD(Calculator!$B$36/Calculator!$F$18,1)))*IF(MOD(Calculator!$B$36/Calculator!$F$18,1)&lt;0.5,-1,1))^2))),2))</f>
        <v>—</v>
      </c>
      <c r="EZ38" s="290" t="str">
        <f aca="false">IF(OR(Calculator!$E$19&lt;&gt;"YES",Calculator!$B$36&lt;Calculator!$G$19),"—",ROUND((1+SQRT(((50*POWER(80,POWER(COS(PI()*MOD(Calculator!$B$36/Calculator!$F$19,1)),2))-$C38)^2+(1500*ABS(SIN(2*PI()*MOD(Calculator!$B$36/Calculator!$F$19,1)))*IF(MOD(Calculator!$B$36/Calculator!$F$19,1)&lt;0.5,-1,1))^2)/((50*POWER(80,POWER(COS(PI()*MOD(Calculator!$B$36/Calculator!$F$19,1)),2))+$C38)^2+(1500*ABS(SIN(2*PI()*MOD(Calculator!$B$36/Calculator!$F$19,1)))*IF(MOD(Calculator!$B$36/Calculator!$F$19,1)&lt;0.5,-1,1))^2)))/(1-SQRT(((50*POWER(80,POWER(COS(PI()*MOD(Calculator!$B$36/Calculator!$F$19,1)),2))-$C38)^2+(1500*ABS(SIN(2*PI()*MOD(Calculator!$B$36/Calculator!$F$19,1)))*IF(MOD(Calculator!$B$36/Calculator!$F$19,1)&lt;0.5,-1,1))^2)/((50*POWER(80,POWER(COS(PI()*MOD(Calculator!$B$36/Calculator!$F$19,1)),2))+$C38)^2+(1500*ABS(SIN(2*PI()*MOD(Calculator!$B$36/Calculator!$F$19,1)))*IF(MOD(Calculator!$B$36/Calculator!$F$19,1)&lt;0.5,-1,1))^2))),2))</f>
        <v>—</v>
      </c>
      <c r="FA38" s="290" t="str">
        <f aca="false">IF(OR(Calculator!$E$20&lt;&gt;"YES",Calculator!$B$36&lt;Calculator!$G$20),"—",ROUND((1+SQRT(((50*POWER(80,POWER(COS(PI()*MOD(Calculator!$B$36/Calculator!$F$20,1)),2))-$C38)^2+(1500*ABS(SIN(2*PI()*MOD(Calculator!$B$36/Calculator!$F$20,1)))*IF(MOD(Calculator!$B$36/Calculator!$F$20,1)&lt;0.5,-1,1))^2)/((50*POWER(80,POWER(COS(PI()*MOD(Calculator!$B$36/Calculator!$F$20,1)),2))+$C38)^2+(1500*ABS(SIN(2*PI()*MOD(Calculator!$B$36/Calculator!$F$20,1)))*IF(MOD(Calculator!$B$36/Calculator!$F$20,1)&lt;0.5,-1,1))^2)))/(1-SQRT(((50*POWER(80,POWER(COS(PI()*MOD(Calculator!$B$36/Calculator!$F$20,1)),2))-$C38)^2+(1500*ABS(SIN(2*PI()*MOD(Calculator!$B$36/Calculator!$F$20,1)))*IF(MOD(Calculator!$B$36/Calculator!$F$20,1)&lt;0.5,-1,1))^2)/((50*POWER(80,POWER(COS(PI()*MOD(Calculator!$B$36/Calculator!$F$20,1)),2))+$C38)^2+(1500*ABS(SIN(2*PI()*MOD(Calculator!$B$36/Calculator!$F$20,1)))*IF(MOD(Calculator!$B$36/Calculator!$F$20,1)&lt;0.5,-1,1))^2))),2))</f>
        <v>—</v>
      </c>
      <c r="FB38" s="290" t="str">
        <f aca="false">IF(OR(Calculator!$E$21&lt;&gt;"YES",Calculator!$B$36&lt;Calculator!$G$21),"—",ROUND((1+SQRT(((50*POWER(80,POWER(COS(PI()*MOD(Calculator!$B$36/Calculator!$F$21,1)),2))-$C38)^2+(1500*ABS(SIN(2*PI()*MOD(Calculator!$B$36/Calculator!$F$21,1)))*IF(MOD(Calculator!$B$36/Calculator!$F$21,1)&lt;0.5,-1,1))^2)/((50*POWER(80,POWER(COS(PI()*MOD(Calculator!$B$36/Calculator!$F$21,1)),2))+$C38)^2+(1500*ABS(SIN(2*PI()*MOD(Calculator!$B$36/Calculator!$F$21,1)))*IF(MOD(Calculator!$B$36/Calculator!$F$21,1)&lt;0.5,-1,1))^2)))/(1-SQRT(((50*POWER(80,POWER(COS(PI()*MOD(Calculator!$B$36/Calculator!$F$21,1)),2))-$C38)^2+(1500*ABS(SIN(2*PI()*MOD(Calculator!$B$36/Calculator!$F$21,1)))*IF(MOD(Calculator!$B$36/Calculator!$F$21,1)&lt;0.5,-1,1))^2)/((50*POWER(80,POWER(COS(PI()*MOD(Calculator!$B$36/Calculator!$F$21,1)),2))+$C38)^2+(1500*ABS(SIN(2*PI()*MOD(Calculator!$B$36/Calculator!$F$21,1)))*IF(MOD(Calculator!$B$36/Calculator!$F$21,1)&lt;0.5,-1,1))^2))),2))</f>
        <v>—</v>
      </c>
      <c r="FC38" s="290" t="str">
        <f aca="false">IF(OR(Calculator!$E$22&lt;&gt;"YES",Calculator!$B$36&lt;Calculator!$G$22),"—",ROUND((1+SQRT(((50*POWER(80,POWER(COS(PI()*MOD(Calculator!$B$36/Calculator!$F$22,1)),2))-$C38)^2+(1500*ABS(SIN(2*PI()*MOD(Calculator!$B$36/Calculator!$F$22,1)))*IF(MOD(Calculator!$B$36/Calculator!$F$22,1)&lt;0.5,-1,1))^2)/((50*POWER(80,POWER(COS(PI()*MOD(Calculator!$B$36/Calculator!$F$22,1)),2))+$C38)^2+(1500*ABS(SIN(2*PI()*MOD(Calculator!$B$36/Calculator!$F$22,1)))*IF(MOD(Calculator!$B$36/Calculator!$F$22,1)&lt;0.5,-1,1))^2)))/(1-SQRT(((50*POWER(80,POWER(COS(PI()*MOD(Calculator!$B$36/Calculator!$F$22,1)),2))-$C38)^2+(1500*ABS(SIN(2*PI()*MOD(Calculator!$B$36/Calculator!$F$22,1)))*IF(MOD(Calculator!$B$36/Calculator!$F$22,1)&lt;0.5,-1,1))^2)/((50*POWER(80,POWER(COS(PI()*MOD(Calculator!$B$36/Calculator!$F$22,1)),2))+$C38)^2+(1500*ABS(SIN(2*PI()*MOD(Calculator!$B$36/Calculator!$F$22,1)))*IF(MOD(Calculator!$B$36/Calculator!$F$22,1)&lt;0.5,-1,1))^2))),2))</f>
        <v>—</v>
      </c>
      <c r="FD38" s="291" t="n">
        <f aca="false">IFERROR(ROUND((IF(ISNUMBER(ES38),ES38,0)+IF(ISNUMBER(ET38),ET38,0)+IF(ISNUMBER(EU38),EU38,0)+IF(ISNUMBER(EV38),EV38,0)+IF(ISNUMBER(EW38),EW38,0)+IF(ISNUMBER(EX38),EX38,0)+IF(ISNUMBER(EY38),EY38,0)+IF(ISNUMBER(EZ38),EZ38,0)+IF(ISNUMBER(FA38),FA38,0)+IF(ISNUMBER(FB38),FB38,0)+IF(ISNUMBER(FC38),FC38,0))/(IF(ISNUMBER(ES38),1,0)+IF(ISNUMBER(ET38),1,0)+IF(ISNUMBER(EU38),1,0)+IF(ISNUMBER(EV38),1,0)+IF(ISNUMBER(EW38),1,0)+IF(ISNUMBER(EX38),1,0)+IF(ISNUMBER(EY38),1,0)+IF(ISNUMBER(EZ38),1,0)+IF(ISNUMBER(FA38),1,0)+IF(ISNUMBER(FB38),1,0)+IF(ISNUMBER(FC38),1,0)),4),"")</f>
        <v>57.99</v>
      </c>
      <c r="FE38" s="290" t="str">
        <f aca="false">IF(OR(Calculator!$E$12&lt;&gt;"YES",Calculator!$B$37&lt;Calculator!$G$12),"—",ROUND((1+SQRT(((50*POWER(80,POWER(COS(PI()*MOD(Calculator!$B$37/Calculator!$F$12,1)),2))-$C38)^2+(1500*ABS(SIN(2*PI()*MOD(Calculator!$B$37/Calculator!$F$12,1)))*IF(MOD(Calculator!$B$37/Calculator!$F$12,1)&lt;0.5,-1,1))^2)/((50*POWER(80,POWER(COS(PI()*MOD(Calculator!$B$37/Calculator!$F$12,1)),2))+$C38)^2+(1500*ABS(SIN(2*PI()*MOD(Calculator!$B$37/Calculator!$F$12,1)))*IF(MOD(Calculator!$B$37/Calculator!$F$12,1)&lt;0.5,-1,1))^2)))/(1-SQRT(((50*POWER(80,POWER(COS(PI()*MOD(Calculator!$B$37/Calculator!$F$12,1)),2))-$C38)^2+(1500*ABS(SIN(2*PI()*MOD(Calculator!$B$37/Calculator!$F$12,1)))*IF(MOD(Calculator!$B$37/Calculator!$F$12,1)&lt;0.5,-1,1))^2)/((50*POWER(80,POWER(COS(PI()*MOD(Calculator!$B$37/Calculator!$F$12,1)),2))+$C38)^2+(1500*ABS(SIN(2*PI()*MOD(Calculator!$B$37/Calculator!$F$12,1)))*IF(MOD(Calculator!$B$37/Calculator!$F$12,1)&lt;0.5,-1,1))^2))),2))</f>
        <v>—</v>
      </c>
      <c r="FF38" s="290" t="str">
        <f aca="false">IF(OR(Calculator!$E$13&lt;&gt;"YES",Calculator!$B$37&lt;Calculator!$G$13),"—",ROUND((1+SQRT(((50*POWER(80,POWER(COS(PI()*MOD(Calculator!$B$37/Calculator!$F$13,1)),2))-$C38)^2+(1500*ABS(SIN(2*PI()*MOD(Calculator!$B$37/Calculator!$F$13,1)))*IF(MOD(Calculator!$B$37/Calculator!$F$13,1)&lt;0.5,-1,1))^2)/((50*POWER(80,POWER(COS(PI()*MOD(Calculator!$B$37/Calculator!$F$13,1)),2))+$C38)^2+(1500*ABS(SIN(2*PI()*MOD(Calculator!$B$37/Calculator!$F$13,1)))*IF(MOD(Calculator!$B$37/Calculator!$F$13,1)&lt;0.5,-1,1))^2)))/(1-SQRT(((50*POWER(80,POWER(COS(PI()*MOD(Calculator!$B$37/Calculator!$F$13,1)),2))-$C38)^2+(1500*ABS(SIN(2*PI()*MOD(Calculator!$B$37/Calculator!$F$13,1)))*IF(MOD(Calculator!$B$37/Calculator!$F$13,1)&lt;0.5,-1,1))^2)/((50*POWER(80,POWER(COS(PI()*MOD(Calculator!$B$37/Calculator!$F$13,1)),2))+$C38)^2+(1500*ABS(SIN(2*PI()*MOD(Calculator!$B$37/Calculator!$F$13,1)))*IF(MOD(Calculator!$B$37/Calculator!$F$13,1)&lt;0.5,-1,1))^2))),2))</f>
        <v>—</v>
      </c>
      <c r="FG38" s="290" t="str">
        <f aca="false">IF(OR(Calculator!$E$14&lt;&gt;"YES",Calculator!$B$37&lt;Calculator!$G$14),"—",ROUND((1+SQRT(((50*POWER(80,POWER(COS(PI()*MOD(Calculator!$B$37/Calculator!$F$14,1)),2))-$C38)^2+(1500*ABS(SIN(2*PI()*MOD(Calculator!$B$37/Calculator!$F$14,1)))*IF(MOD(Calculator!$B$37/Calculator!$F$14,1)&lt;0.5,-1,1))^2)/((50*POWER(80,POWER(COS(PI()*MOD(Calculator!$B$37/Calculator!$F$14,1)),2))+$C38)^2+(1500*ABS(SIN(2*PI()*MOD(Calculator!$B$37/Calculator!$F$14,1)))*IF(MOD(Calculator!$B$37/Calculator!$F$14,1)&lt;0.5,-1,1))^2)))/(1-SQRT(((50*POWER(80,POWER(COS(PI()*MOD(Calculator!$B$37/Calculator!$F$14,1)),2))-$C38)^2+(1500*ABS(SIN(2*PI()*MOD(Calculator!$B$37/Calculator!$F$14,1)))*IF(MOD(Calculator!$B$37/Calculator!$F$14,1)&lt;0.5,-1,1))^2)/((50*POWER(80,POWER(COS(PI()*MOD(Calculator!$B$37/Calculator!$F$14,1)),2))+$C38)^2+(1500*ABS(SIN(2*PI()*MOD(Calculator!$B$37/Calculator!$F$14,1)))*IF(MOD(Calculator!$B$37/Calculator!$F$14,1)&lt;0.5,-1,1))^2))),2))</f>
        <v>—</v>
      </c>
      <c r="FH38" s="290" t="n">
        <f aca="false">IF(OR(Calculator!$E$15&lt;&gt;"YES",Calculator!$B$37&lt;Calculator!$G$15),"—",ROUND((1+SQRT(((50*POWER(80,POWER(COS(PI()*MOD(Calculator!$B$37/Calculator!$F$15,1)),2))-$C38)^2+(1500*ABS(SIN(2*PI()*MOD(Calculator!$B$37/Calculator!$F$15,1)))*IF(MOD(Calculator!$B$37/Calculator!$F$15,1)&lt;0.5,-1,1))^2)/((50*POWER(80,POWER(COS(PI()*MOD(Calculator!$B$37/Calculator!$F$15,1)),2))+$C38)^2+(1500*ABS(SIN(2*PI()*MOD(Calculator!$B$37/Calculator!$F$15,1)))*IF(MOD(Calculator!$B$37/Calculator!$F$15,1)&lt;0.5,-1,1))^2)))/(1-SQRT(((50*POWER(80,POWER(COS(PI()*MOD(Calculator!$B$37/Calculator!$F$15,1)),2))-$C38)^2+(1500*ABS(SIN(2*PI()*MOD(Calculator!$B$37/Calculator!$F$15,1)))*IF(MOD(Calculator!$B$37/Calculator!$F$15,1)&lt;0.5,-1,1))^2)/((50*POWER(80,POWER(COS(PI()*MOD(Calculator!$B$37/Calculator!$F$15,1)),2))+$C38)^2+(1500*ABS(SIN(2*PI()*MOD(Calculator!$B$37/Calculator!$F$15,1)))*IF(MOD(Calculator!$B$37/Calculator!$F$15,1)&lt;0.5,-1,1))^2))),2))</f>
        <v>12.97</v>
      </c>
      <c r="FI38" s="290" t="str">
        <f aca="false">IF(OR(Calculator!$E$16&lt;&gt;"YES",Calculator!$B$37&lt;Calculator!$G$16),"—",ROUND((1+SQRT(((50*POWER(80,POWER(COS(PI()*MOD(Calculator!$B$37/Calculator!$F$16,1)),2))-$C38)^2+(1500*ABS(SIN(2*PI()*MOD(Calculator!$B$37/Calculator!$F$16,1)))*IF(MOD(Calculator!$B$37/Calculator!$F$16,1)&lt;0.5,-1,1))^2)/((50*POWER(80,POWER(COS(PI()*MOD(Calculator!$B$37/Calculator!$F$16,1)),2))+$C38)^2+(1500*ABS(SIN(2*PI()*MOD(Calculator!$B$37/Calculator!$F$16,1)))*IF(MOD(Calculator!$B$37/Calculator!$F$16,1)&lt;0.5,-1,1))^2)))/(1-SQRT(((50*POWER(80,POWER(COS(PI()*MOD(Calculator!$B$37/Calculator!$F$16,1)),2))-$C38)^2+(1500*ABS(SIN(2*PI()*MOD(Calculator!$B$37/Calculator!$F$16,1)))*IF(MOD(Calculator!$B$37/Calculator!$F$16,1)&lt;0.5,-1,1))^2)/((50*POWER(80,POWER(COS(PI()*MOD(Calculator!$B$37/Calculator!$F$16,1)),2))+$C38)^2+(1500*ABS(SIN(2*PI()*MOD(Calculator!$B$37/Calculator!$F$16,1)))*IF(MOD(Calculator!$B$37/Calculator!$F$16,1)&lt;0.5,-1,1))^2))),2))</f>
        <v>—</v>
      </c>
      <c r="FJ38" s="290" t="n">
        <f aca="false">IF(OR(Calculator!$E$17&lt;&gt;"YES",Calculator!$B$37&lt;Calculator!$G$17),"—",ROUND((1+SQRT(((50*POWER(80,POWER(COS(PI()*MOD(Calculator!$B$37/Calculator!$F$17,1)),2))-$C38)^2+(1500*ABS(SIN(2*PI()*MOD(Calculator!$B$37/Calculator!$F$17,1)))*IF(MOD(Calculator!$B$37/Calculator!$F$17,1)&lt;0.5,-1,1))^2)/((50*POWER(80,POWER(COS(PI()*MOD(Calculator!$B$37/Calculator!$F$17,1)),2))+$C38)^2+(1500*ABS(SIN(2*PI()*MOD(Calculator!$B$37/Calculator!$F$17,1)))*IF(MOD(Calculator!$B$37/Calculator!$F$17,1)&lt;0.5,-1,1))^2)))/(1-SQRT(((50*POWER(80,POWER(COS(PI()*MOD(Calculator!$B$37/Calculator!$F$17,1)),2))-$C38)^2+(1500*ABS(SIN(2*PI()*MOD(Calculator!$B$37/Calculator!$F$17,1)))*IF(MOD(Calculator!$B$37/Calculator!$F$17,1)&lt;0.5,-1,1))^2)/((50*POWER(80,POWER(COS(PI()*MOD(Calculator!$B$37/Calculator!$F$17,1)),2))+$C38)^2+(1500*ABS(SIN(2*PI()*MOD(Calculator!$B$37/Calculator!$F$17,1)))*IF(MOD(Calculator!$B$37/Calculator!$F$17,1)&lt;0.5,-1,1))^2))),2))</f>
        <v>49.85</v>
      </c>
      <c r="FK38" s="290" t="str">
        <f aca="false">IF(OR(Calculator!$E$18&lt;&gt;"YES",Calculator!$B$37&lt;Calculator!$G$18),"—",ROUND((1+SQRT(((50*POWER(80,POWER(COS(PI()*MOD(Calculator!$B$37/Calculator!$F$18,1)),2))-$C38)^2+(1500*ABS(SIN(2*PI()*MOD(Calculator!$B$37/Calculator!$F$18,1)))*IF(MOD(Calculator!$B$37/Calculator!$F$18,1)&lt;0.5,-1,1))^2)/((50*POWER(80,POWER(COS(PI()*MOD(Calculator!$B$37/Calculator!$F$18,1)),2))+$C38)^2+(1500*ABS(SIN(2*PI()*MOD(Calculator!$B$37/Calculator!$F$18,1)))*IF(MOD(Calculator!$B$37/Calculator!$F$18,1)&lt;0.5,-1,1))^2)))/(1-SQRT(((50*POWER(80,POWER(COS(PI()*MOD(Calculator!$B$37/Calculator!$F$18,1)),2))-$C38)^2+(1500*ABS(SIN(2*PI()*MOD(Calculator!$B$37/Calculator!$F$18,1)))*IF(MOD(Calculator!$B$37/Calculator!$F$18,1)&lt;0.5,-1,1))^2)/((50*POWER(80,POWER(COS(PI()*MOD(Calculator!$B$37/Calculator!$F$18,1)),2))+$C38)^2+(1500*ABS(SIN(2*PI()*MOD(Calculator!$B$37/Calculator!$F$18,1)))*IF(MOD(Calculator!$B$37/Calculator!$F$18,1)&lt;0.5,-1,1))^2))),2))</f>
        <v>—</v>
      </c>
      <c r="FL38" s="290" t="str">
        <f aca="false">IF(OR(Calculator!$E$19&lt;&gt;"YES",Calculator!$B$37&lt;Calculator!$G$19),"—",ROUND((1+SQRT(((50*POWER(80,POWER(COS(PI()*MOD(Calculator!$B$37/Calculator!$F$19,1)),2))-$C38)^2+(1500*ABS(SIN(2*PI()*MOD(Calculator!$B$37/Calculator!$F$19,1)))*IF(MOD(Calculator!$B$37/Calculator!$F$19,1)&lt;0.5,-1,1))^2)/((50*POWER(80,POWER(COS(PI()*MOD(Calculator!$B$37/Calculator!$F$19,1)),2))+$C38)^2+(1500*ABS(SIN(2*PI()*MOD(Calculator!$B$37/Calculator!$F$19,1)))*IF(MOD(Calculator!$B$37/Calculator!$F$19,1)&lt;0.5,-1,1))^2)))/(1-SQRT(((50*POWER(80,POWER(COS(PI()*MOD(Calculator!$B$37/Calculator!$F$19,1)),2))-$C38)^2+(1500*ABS(SIN(2*PI()*MOD(Calculator!$B$37/Calculator!$F$19,1)))*IF(MOD(Calculator!$B$37/Calculator!$F$19,1)&lt;0.5,-1,1))^2)/((50*POWER(80,POWER(COS(PI()*MOD(Calculator!$B$37/Calculator!$F$19,1)),2))+$C38)^2+(1500*ABS(SIN(2*PI()*MOD(Calculator!$B$37/Calculator!$F$19,1)))*IF(MOD(Calculator!$B$37/Calculator!$F$19,1)&lt;0.5,-1,1))^2))),2))</f>
        <v>—</v>
      </c>
      <c r="FM38" s="290" t="str">
        <f aca="false">IF(OR(Calculator!$E$20&lt;&gt;"YES",Calculator!$B$37&lt;Calculator!$G$20),"—",ROUND((1+SQRT(((50*POWER(80,POWER(COS(PI()*MOD(Calculator!$B$37/Calculator!$F$20,1)),2))-$C38)^2+(1500*ABS(SIN(2*PI()*MOD(Calculator!$B$37/Calculator!$F$20,1)))*IF(MOD(Calculator!$B$37/Calculator!$F$20,1)&lt;0.5,-1,1))^2)/((50*POWER(80,POWER(COS(PI()*MOD(Calculator!$B$37/Calculator!$F$20,1)),2))+$C38)^2+(1500*ABS(SIN(2*PI()*MOD(Calculator!$B$37/Calculator!$F$20,1)))*IF(MOD(Calculator!$B$37/Calculator!$F$20,1)&lt;0.5,-1,1))^2)))/(1-SQRT(((50*POWER(80,POWER(COS(PI()*MOD(Calculator!$B$37/Calculator!$F$20,1)),2))-$C38)^2+(1500*ABS(SIN(2*PI()*MOD(Calculator!$B$37/Calculator!$F$20,1)))*IF(MOD(Calculator!$B$37/Calculator!$F$20,1)&lt;0.5,-1,1))^2)/((50*POWER(80,POWER(COS(PI()*MOD(Calculator!$B$37/Calculator!$F$20,1)),2))+$C38)^2+(1500*ABS(SIN(2*PI()*MOD(Calculator!$B$37/Calculator!$F$20,1)))*IF(MOD(Calculator!$B$37/Calculator!$F$20,1)&lt;0.5,-1,1))^2))),2))</f>
        <v>—</v>
      </c>
      <c r="FN38" s="290" t="str">
        <f aca="false">IF(OR(Calculator!$E$21&lt;&gt;"YES",Calculator!$B$37&lt;Calculator!$G$21),"—",ROUND((1+SQRT(((50*POWER(80,POWER(COS(PI()*MOD(Calculator!$B$37/Calculator!$F$21,1)),2))-$C38)^2+(1500*ABS(SIN(2*PI()*MOD(Calculator!$B$37/Calculator!$F$21,1)))*IF(MOD(Calculator!$B$37/Calculator!$F$21,1)&lt;0.5,-1,1))^2)/((50*POWER(80,POWER(COS(PI()*MOD(Calculator!$B$37/Calculator!$F$21,1)),2))+$C38)^2+(1500*ABS(SIN(2*PI()*MOD(Calculator!$B$37/Calculator!$F$21,1)))*IF(MOD(Calculator!$B$37/Calculator!$F$21,1)&lt;0.5,-1,1))^2)))/(1-SQRT(((50*POWER(80,POWER(COS(PI()*MOD(Calculator!$B$37/Calculator!$F$21,1)),2))-$C38)^2+(1500*ABS(SIN(2*PI()*MOD(Calculator!$B$37/Calculator!$F$21,1)))*IF(MOD(Calculator!$B$37/Calculator!$F$21,1)&lt;0.5,-1,1))^2)/((50*POWER(80,POWER(COS(PI()*MOD(Calculator!$B$37/Calculator!$F$21,1)),2))+$C38)^2+(1500*ABS(SIN(2*PI()*MOD(Calculator!$B$37/Calculator!$F$21,1)))*IF(MOD(Calculator!$B$37/Calculator!$F$21,1)&lt;0.5,-1,1))^2))),2))</f>
        <v>—</v>
      </c>
      <c r="FO38" s="290" t="str">
        <f aca="false">IF(OR(Calculator!$E$22&lt;&gt;"YES",Calculator!$B$37&lt;Calculator!$G$22),"—",ROUND((1+SQRT(((50*POWER(80,POWER(COS(PI()*MOD(Calculator!$B$37/Calculator!$F$22,1)),2))-$C38)^2+(1500*ABS(SIN(2*PI()*MOD(Calculator!$B$37/Calculator!$F$22,1)))*IF(MOD(Calculator!$B$37/Calculator!$F$22,1)&lt;0.5,-1,1))^2)/((50*POWER(80,POWER(COS(PI()*MOD(Calculator!$B$37/Calculator!$F$22,1)),2))+$C38)^2+(1500*ABS(SIN(2*PI()*MOD(Calculator!$B$37/Calculator!$F$22,1)))*IF(MOD(Calculator!$B$37/Calculator!$F$22,1)&lt;0.5,-1,1))^2)))/(1-SQRT(((50*POWER(80,POWER(COS(PI()*MOD(Calculator!$B$37/Calculator!$F$22,1)),2))-$C38)^2+(1500*ABS(SIN(2*PI()*MOD(Calculator!$B$37/Calculator!$F$22,1)))*IF(MOD(Calculator!$B$37/Calculator!$F$22,1)&lt;0.5,-1,1))^2)/((50*POWER(80,POWER(COS(PI()*MOD(Calculator!$B$37/Calculator!$F$22,1)),2))+$C38)^2+(1500*ABS(SIN(2*PI()*MOD(Calculator!$B$37/Calculator!$F$22,1)))*IF(MOD(Calculator!$B$37/Calculator!$F$22,1)&lt;0.5,-1,1))^2))),2))</f>
        <v>—</v>
      </c>
      <c r="FP38" s="291" t="n">
        <f aca="false">IFERROR(ROUND((IF(ISNUMBER(FE38),FE38,0)+IF(ISNUMBER(FF38),FF38,0)+IF(ISNUMBER(FG38),FG38,0)+IF(ISNUMBER(FH38),FH38,0)+IF(ISNUMBER(FI38),FI38,0)+IF(ISNUMBER(FJ38),FJ38,0)+IF(ISNUMBER(FK38),FK38,0)+IF(ISNUMBER(FL38),FL38,0)+IF(ISNUMBER(FM38),FM38,0)+IF(ISNUMBER(FN38),FN38,0)+IF(ISNUMBER(FO38),FO38,0))/(IF(ISNUMBER(FE38),1,0)+IF(ISNUMBER(FF38),1,0)+IF(ISNUMBER(FG38),1,0)+IF(ISNUMBER(FH38),1,0)+IF(ISNUMBER(FI38),1,0)+IF(ISNUMBER(FJ38),1,0)+IF(ISNUMBER(FK38),1,0)+IF(ISNUMBER(FL38),1,0)+IF(ISNUMBER(FM38),1,0)+IF(ISNUMBER(FN38),1,0)+IF(ISNUMBER(FO38),1,0)),4),"")</f>
        <v>31.41</v>
      </c>
      <c r="FQ38" s="290" t="str">
        <f aca="false">IF(OR(Calculator!$E$12&lt;&gt;"YES",Calculator!$B$38&lt;Calculator!$G$12),"—",ROUND((1+SQRT(((50*POWER(80,POWER(COS(PI()*MOD(Calculator!$B$38/Calculator!$F$12,1)),2))-$C38)^2+(1500*ABS(SIN(2*PI()*MOD(Calculator!$B$38/Calculator!$F$12,1)))*IF(MOD(Calculator!$B$38/Calculator!$F$12,1)&lt;0.5,-1,1))^2)/((50*POWER(80,POWER(COS(PI()*MOD(Calculator!$B$38/Calculator!$F$12,1)),2))+$C38)^2+(1500*ABS(SIN(2*PI()*MOD(Calculator!$B$38/Calculator!$F$12,1)))*IF(MOD(Calculator!$B$38/Calculator!$F$12,1)&lt;0.5,-1,1))^2)))/(1-SQRT(((50*POWER(80,POWER(COS(PI()*MOD(Calculator!$B$38/Calculator!$F$12,1)),2))-$C38)^2+(1500*ABS(SIN(2*PI()*MOD(Calculator!$B$38/Calculator!$F$12,1)))*IF(MOD(Calculator!$B$38/Calculator!$F$12,1)&lt;0.5,-1,1))^2)/((50*POWER(80,POWER(COS(PI()*MOD(Calculator!$B$38/Calculator!$F$12,1)),2))+$C38)^2+(1500*ABS(SIN(2*PI()*MOD(Calculator!$B$38/Calculator!$F$12,1)))*IF(MOD(Calculator!$B$38/Calculator!$F$12,1)&lt;0.5,-1,1))^2))),2))</f>
        <v>—</v>
      </c>
      <c r="FR38" s="290" t="str">
        <f aca="false">IF(OR(Calculator!$E$13&lt;&gt;"YES",Calculator!$B$38&lt;Calculator!$G$13),"—",ROUND((1+SQRT(((50*POWER(80,POWER(COS(PI()*MOD(Calculator!$B$38/Calculator!$F$13,1)),2))-$C38)^2+(1500*ABS(SIN(2*PI()*MOD(Calculator!$B$38/Calculator!$F$13,1)))*IF(MOD(Calculator!$B$38/Calculator!$F$13,1)&lt;0.5,-1,1))^2)/((50*POWER(80,POWER(COS(PI()*MOD(Calculator!$B$38/Calculator!$F$13,1)),2))+$C38)^2+(1500*ABS(SIN(2*PI()*MOD(Calculator!$B$38/Calculator!$F$13,1)))*IF(MOD(Calculator!$B$38/Calculator!$F$13,1)&lt;0.5,-1,1))^2)))/(1-SQRT(((50*POWER(80,POWER(COS(PI()*MOD(Calculator!$B$38/Calculator!$F$13,1)),2))-$C38)^2+(1500*ABS(SIN(2*PI()*MOD(Calculator!$B$38/Calculator!$F$13,1)))*IF(MOD(Calculator!$B$38/Calculator!$F$13,1)&lt;0.5,-1,1))^2)/((50*POWER(80,POWER(COS(PI()*MOD(Calculator!$B$38/Calculator!$F$13,1)),2))+$C38)^2+(1500*ABS(SIN(2*PI()*MOD(Calculator!$B$38/Calculator!$F$13,1)))*IF(MOD(Calculator!$B$38/Calculator!$F$13,1)&lt;0.5,-1,1))^2))),2))</f>
        <v>—</v>
      </c>
      <c r="FS38" s="290" t="str">
        <f aca="false">IF(OR(Calculator!$E$14&lt;&gt;"YES",Calculator!$B$38&lt;Calculator!$G$14),"—",ROUND((1+SQRT(((50*POWER(80,POWER(COS(PI()*MOD(Calculator!$B$38/Calculator!$F$14,1)),2))-$C38)^2+(1500*ABS(SIN(2*PI()*MOD(Calculator!$B$38/Calculator!$F$14,1)))*IF(MOD(Calculator!$B$38/Calculator!$F$14,1)&lt;0.5,-1,1))^2)/((50*POWER(80,POWER(COS(PI()*MOD(Calculator!$B$38/Calculator!$F$14,1)),2))+$C38)^2+(1500*ABS(SIN(2*PI()*MOD(Calculator!$B$38/Calculator!$F$14,1)))*IF(MOD(Calculator!$B$38/Calculator!$F$14,1)&lt;0.5,-1,1))^2)))/(1-SQRT(((50*POWER(80,POWER(COS(PI()*MOD(Calculator!$B$38/Calculator!$F$14,1)),2))-$C38)^2+(1500*ABS(SIN(2*PI()*MOD(Calculator!$B$38/Calculator!$F$14,1)))*IF(MOD(Calculator!$B$38/Calculator!$F$14,1)&lt;0.5,-1,1))^2)/((50*POWER(80,POWER(COS(PI()*MOD(Calculator!$B$38/Calculator!$F$14,1)),2))+$C38)^2+(1500*ABS(SIN(2*PI()*MOD(Calculator!$B$38/Calculator!$F$14,1)))*IF(MOD(Calculator!$B$38/Calculator!$F$14,1)&lt;0.5,-1,1))^2))),2))</f>
        <v>—</v>
      </c>
      <c r="FT38" s="290" t="n">
        <f aca="false">IF(OR(Calculator!$E$15&lt;&gt;"YES",Calculator!$B$38&lt;Calculator!$G$15),"—",ROUND((1+SQRT(((50*POWER(80,POWER(COS(PI()*MOD(Calculator!$B$38/Calculator!$F$15,1)),2))-$C38)^2+(1500*ABS(SIN(2*PI()*MOD(Calculator!$B$38/Calculator!$F$15,1)))*IF(MOD(Calculator!$B$38/Calculator!$F$15,1)&lt;0.5,-1,1))^2)/((50*POWER(80,POWER(COS(PI()*MOD(Calculator!$B$38/Calculator!$F$15,1)),2))+$C38)^2+(1500*ABS(SIN(2*PI()*MOD(Calculator!$B$38/Calculator!$F$15,1)))*IF(MOD(Calculator!$B$38/Calculator!$F$15,1)&lt;0.5,-1,1))^2)))/(1-SQRT(((50*POWER(80,POWER(COS(PI()*MOD(Calculator!$B$38/Calculator!$F$15,1)),2))-$C38)^2+(1500*ABS(SIN(2*PI()*MOD(Calculator!$B$38/Calculator!$F$15,1)))*IF(MOD(Calculator!$B$38/Calculator!$F$15,1)&lt;0.5,-1,1))^2)/((50*POWER(80,POWER(COS(PI()*MOD(Calculator!$B$38/Calculator!$F$15,1)),2))+$C38)^2+(1500*ABS(SIN(2*PI()*MOD(Calculator!$B$38/Calculator!$F$15,1)))*IF(MOD(Calculator!$B$38/Calculator!$F$15,1)&lt;0.5,-1,1))^2))),2))</f>
        <v>12.77</v>
      </c>
      <c r="FU38" s="290" t="str">
        <f aca="false">IF(OR(Calculator!$E$16&lt;&gt;"YES",Calculator!$B$38&lt;Calculator!$G$16),"—",ROUND((1+SQRT(((50*POWER(80,POWER(COS(PI()*MOD(Calculator!$B$38/Calculator!$F$16,1)),2))-$C38)^2+(1500*ABS(SIN(2*PI()*MOD(Calculator!$B$38/Calculator!$F$16,1)))*IF(MOD(Calculator!$B$38/Calculator!$F$16,1)&lt;0.5,-1,1))^2)/((50*POWER(80,POWER(COS(PI()*MOD(Calculator!$B$38/Calculator!$F$16,1)),2))+$C38)^2+(1500*ABS(SIN(2*PI()*MOD(Calculator!$B$38/Calculator!$F$16,1)))*IF(MOD(Calculator!$B$38/Calculator!$F$16,1)&lt;0.5,-1,1))^2)))/(1-SQRT(((50*POWER(80,POWER(COS(PI()*MOD(Calculator!$B$38/Calculator!$F$16,1)),2))-$C38)^2+(1500*ABS(SIN(2*PI()*MOD(Calculator!$B$38/Calculator!$F$16,1)))*IF(MOD(Calculator!$B$38/Calculator!$F$16,1)&lt;0.5,-1,1))^2)/((50*POWER(80,POWER(COS(PI()*MOD(Calculator!$B$38/Calculator!$F$16,1)),2))+$C38)^2+(1500*ABS(SIN(2*PI()*MOD(Calculator!$B$38/Calculator!$F$16,1)))*IF(MOD(Calculator!$B$38/Calculator!$F$16,1)&lt;0.5,-1,1))^2))),2))</f>
        <v>—</v>
      </c>
      <c r="FV38" s="290" t="n">
        <f aca="false">IF(OR(Calculator!$E$17&lt;&gt;"YES",Calculator!$B$38&lt;Calculator!$G$17),"—",ROUND((1+SQRT(((50*POWER(80,POWER(COS(PI()*MOD(Calculator!$B$38/Calculator!$F$17,1)),2))-$C38)^2+(1500*ABS(SIN(2*PI()*MOD(Calculator!$B$38/Calculator!$F$17,1)))*IF(MOD(Calculator!$B$38/Calculator!$F$17,1)&lt;0.5,-1,1))^2)/((50*POWER(80,POWER(COS(PI()*MOD(Calculator!$B$38/Calculator!$F$17,1)),2))+$C38)^2+(1500*ABS(SIN(2*PI()*MOD(Calculator!$B$38/Calculator!$F$17,1)))*IF(MOD(Calculator!$B$38/Calculator!$F$17,1)&lt;0.5,-1,1))^2)))/(1-SQRT(((50*POWER(80,POWER(COS(PI()*MOD(Calculator!$B$38/Calculator!$F$17,1)),2))-$C38)^2+(1500*ABS(SIN(2*PI()*MOD(Calculator!$B$38/Calculator!$F$17,1)))*IF(MOD(Calculator!$B$38/Calculator!$F$17,1)&lt;0.5,-1,1))^2)/((50*POWER(80,POWER(COS(PI()*MOD(Calculator!$B$38/Calculator!$F$17,1)),2))+$C38)^2+(1500*ABS(SIN(2*PI()*MOD(Calculator!$B$38/Calculator!$F$17,1)))*IF(MOD(Calculator!$B$38/Calculator!$F$17,1)&lt;0.5,-1,1))^2))),2))</f>
        <v>57.21</v>
      </c>
      <c r="FW38" s="290" t="str">
        <f aca="false">IF(OR(Calculator!$E$18&lt;&gt;"YES",Calculator!$B$38&lt;Calculator!$G$18),"—",ROUND((1+SQRT(((50*POWER(80,POWER(COS(PI()*MOD(Calculator!$B$38/Calculator!$F$18,1)),2))-$C38)^2+(1500*ABS(SIN(2*PI()*MOD(Calculator!$B$38/Calculator!$F$18,1)))*IF(MOD(Calculator!$B$38/Calculator!$F$18,1)&lt;0.5,-1,1))^2)/((50*POWER(80,POWER(COS(PI()*MOD(Calculator!$B$38/Calculator!$F$18,1)),2))+$C38)^2+(1500*ABS(SIN(2*PI()*MOD(Calculator!$B$38/Calculator!$F$18,1)))*IF(MOD(Calculator!$B$38/Calculator!$F$18,1)&lt;0.5,-1,1))^2)))/(1-SQRT(((50*POWER(80,POWER(COS(PI()*MOD(Calculator!$B$38/Calculator!$F$18,1)),2))-$C38)^2+(1500*ABS(SIN(2*PI()*MOD(Calculator!$B$38/Calculator!$F$18,1)))*IF(MOD(Calculator!$B$38/Calculator!$F$18,1)&lt;0.5,-1,1))^2)/((50*POWER(80,POWER(COS(PI()*MOD(Calculator!$B$38/Calculator!$F$18,1)),2))+$C38)^2+(1500*ABS(SIN(2*PI()*MOD(Calculator!$B$38/Calculator!$F$18,1)))*IF(MOD(Calculator!$B$38/Calculator!$F$18,1)&lt;0.5,-1,1))^2))),2))</f>
        <v>—</v>
      </c>
      <c r="FX38" s="290" t="str">
        <f aca="false">IF(OR(Calculator!$E$19&lt;&gt;"YES",Calculator!$B$38&lt;Calculator!$G$19),"—",ROUND((1+SQRT(((50*POWER(80,POWER(COS(PI()*MOD(Calculator!$B$38/Calculator!$F$19,1)),2))-$C38)^2+(1500*ABS(SIN(2*PI()*MOD(Calculator!$B$38/Calculator!$F$19,1)))*IF(MOD(Calculator!$B$38/Calculator!$F$19,1)&lt;0.5,-1,1))^2)/((50*POWER(80,POWER(COS(PI()*MOD(Calculator!$B$38/Calculator!$F$19,1)),2))+$C38)^2+(1500*ABS(SIN(2*PI()*MOD(Calculator!$B$38/Calculator!$F$19,1)))*IF(MOD(Calculator!$B$38/Calculator!$F$19,1)&lt;0.5,-1,1))^2)))/(1-SQRT(((50*POWER(80,POWER(COS(PI()*MOD(Calculator!$B$38/Calculator!$F$19,1)),2))-$C38)^2+(1500*ABS(SIN(2*PI()*MOD(Calculator!$B$38/Calculator!$F$19,1)))*IF(MOD(Calculator!$B$38/Calculator!$F$19,1)&lt;0.5,-1,1))^2)/((50*POWER(80,POWER(COS(PI()*MOD(Calculator!$B$38/Calculator!$F$19,1)),2))+$C38)^2+(1500*ABS(SIN(2*PI()*MOD(Calculator!$B$38/Calculator!$F$19,1)))*IF(MOD(Calculator!$B$38/Calculator!$F$19,1)&lt;0.5,-1,1))^2))),2))</f>
        <v>—</v>
      </c>
      <c r="FY38" s="290" t="str">
        <f aca="false">IF(OR(Calculator!$E$20&lt;&gt;"YES",Calculator!$B$38&lt;Calculator!$G$20),"—",ROUND((1+SQRT(((50*POWER(80,POWER(COS(PI()*MOD(Calculator!$B$38/Calculator!$F$20,1)),2))-$C38)^2+(1500*ABS(SIN(2*PI()*MOD(Calculator!$B$38/Calculator!$F$20,1)))*IF(MOD(Calculator!$B$38/Calculator!$F$20,1)&lt;0.5,-1,1))^2)/((50*POWER(80,POWER(COS(PI()*MOD(Calculator!$B$38/Calculator!$F$20,1)),2))+$C38)^2+(1500*ABS(SIN(2*PI()*MOD(Calculator!$B$38/Calculator!$F$20,1)))*IF(MOD(Calculator!$B$38/Calculator!$F$20,1)&lt;0.5,-1,1))^2)))/(1-SQRT(((50*POWER(80,POWER(COS(PI()*MOD(Calculator!$B$38/Calculator!$F$20,1)),2))-$C38)^2+(1500*ABS(SIN(2*PI()*MOD(Calculator!$B$38/Calculator!$F$20,1)))*IF(MOD(Calculator!$B$38/Calculator!$F$20,1)&lt;0.5,-1,1))^2)/((50*POWER(80,POWER(COS(PI()*MOD(Calculator!$B$38/Calculator!$F$20,1)),2))+$C38)^2+(1500*ABS(SIN(2*PI()*MOD(Calculator!$B$38/Calculator!$F$20,1)))*IF(MOD(Calculator!$B$38/Calculator!$F$20,1)&lt;0.5,-1,1))^2))),2))</f>
        <v>—</v>
      </c>
      <c r="FZ38" s="290" t="str">
        <f aca="false">IF(OR(Calculator!$E$21&lt;&gt;"YES",Calculator!$B$38&lt;Calculator!$G$21),"—",ROUND((1+SQRT(((50*POWER(80,POWER(COS(PI()*MOD(Calculator!$B$38/Calculator!$F$21,1)),2))-$C38)^2+(1500*ABS(SIN(2*PI()*MOD(Calculator!$B$38/Calculator!$F$21,1)))*IF(MOD(Calculator!$B$38/Calculator!$F$21,1)&lt;0.5,-1,1))^2)/((50*POWER(80,POWER(COS(PI()*MOD(Calculator!$B$38/Calculator!$F$21,1)),2))+$C38)^2+(1500*ABS(SIN(2*PI()*MOD(Calculator!$B$38/Calculator!$F$21,1)))*IF(MOD(Calculator!$B$38/Calculator!$F$21,1)&lt;0.5,-1,1))^2)))/(1-SQRT(((50*POWER(80,POWER(COS(PI()*MOD(Calculator!$B$38/Calculator!$F$21,1)),2))-$C38)^2+(1500*ABS(SIN(2*PI()*MOD(Calculator!$B$38/Calculator!$F$21,1)))*IF(MOD(Calculator!$B$38/Calculator!$F$21,1)&lt;0.5,-1,1))^2)/((50*POWER(80,POWER(COS(PI()*MOD(Calculator!$B$38/Calculator!$F$21,1)),2))+$C38)^2+(1500*ABS(SIN(2*PI()*MOD(Calculator!$B$38/Calculator!$F$21,1)))*IF(MOD(Calculator!$B$38/Calculator!$F$21,1)&lt;0.5,-1,1))^2))),2))</f>
        <v>—</v>
      </c>
      <c r="GA38" s="290" t="str">
        <f aca="false">IF(OR(Calculator!$E$22&lt;&gt;"YES",Calculator!$B$38&lt;Calculator!$G$22),"—",ROUND((1+SQRT(((50*POWER(80,POWER(COS(PI()*MOD(Calculator!$B$38/Calculator!$F$22,1)),2))-$C38)^2+(1500*ABS(SIN(2*PI()*MOD(Calculator!$B$38/Calculator!$F$22,1)))*IF(MOD(Calculator!$B$38/Calculator!$F$22,1)&lt;0.5,-1,1))^2)/((50*POWER(80,POWER(COS(PI()*MOD(Calculator!$B$38/Calculator!$F$22,1)),2))+$C38)^2+(1500*ABS(SIN(2*PI()*MOD(Calculator!$B$38/Calculator!$F$22,1)))*IF(MOD(Calculator!$B$38/Calculator!$F$22,1)&lt;0.5,-1,1))^2)))/(1-SQRT(((50*POWER(80,POWER(COS(PI()*MOD(Calculator!$B$38/Calculator!$F$22,1)),2))-$C38)^2+(1500*ABS(SIN(2*PI()*MOD(Calculator!$B$38/Calculator!$F$22,1)))*IF(MOD(Calculator!$B$38/Calculator!$F$22,1)&lt;0.5,-1,1))^2)/((50*POWER(80,POWER(COS(PI()*MOD(Calculator!$B$38/Calculator!$F$22,1)),2))+$C38)^2+(1500*ABS(SIN(2*PI()*MOD(Calculator!$B$38/Calculator!$F$22,1)))*IF(MOD(Calculator!$B$38/Calculator!$F$22,1)&lt;0.5,-1,1))^2))),2))</f>
        <v>—</v>
      </c>
      <c r="GB38" s="291" t="n">
        <f aca="false">IFERROR(ROUND((IF(ISNUMBER(FQ38),FQ38,0)+IF(ISNUMBER(FR38),FR38,0)+IF(ISNUMBER(FS38),FS38,0)+IF(ISNUMBER(FT38),FT38,0)+IF(ISNUMBER(FU38),FU38,0)+IF(ISNUMBER(FV38),FV38,0)+IF(ISNUMBER(FW38),FW38,0)+IF(ISNUMBER(FX38),FX38,0)+IF(ISNUMBER(FY38),FY38,0)+IF(ISNUMBER(FZ38),FZ38,0)+IF(ISNUMBER(GA38),GA38,0))/(IF(ISNUMBER(FQ38),1,0)+IF(ISNUMBER(FR38),1,0)+IF(ISNUMBER(FS38),1,0)+IF(ISNUMBER(FT38),1,0)+IF(ISNUMBER(FU38),1,0)+IF(ISNUMBER(FV38),1,0)+IF(ISNUMBER(FW38),1,0)+IF(ISNUMBER(FX38),1,0)+IF(ISNUMBER(FY38),1,0)+IF(ISNUMBER(FZ38),1,0)+IF(ISNUMBER(GA38),1,0)),4),"")</f>
        <v>34.99</v>
      </c>
      <c r="GD38" s="253" t="str">
        <f aca="false">IF(OR(Calculator!$E$12&lt;&gt;"YES",Calculator!$B$34&lt;Calculator!$G$12),"—",ROUND((1+SQRT(((50*POWER(80,POWER(COS(PI()*MOD(Calculator!$B$34/Calculator!$F$12,1)),2))+MIN(500,MAX(30,100*EXP(-0.3*'VSWR Calculator'!$C$24)*(1+3*ABS(MOD('VSWR Calculator'!$C$23/Calculator!$F$12/2,1)-0.5))))/'VSWR Calculator'!$C$25)-$C38)^2+(1500*ABS(SIN(2*PI()*MOD(Calculator!$B$34/Calculator!$F$12,1)))*IF(MOD(Calculator!$B$34/Calculator!$F$12,1)&lt;0.5,-1,1))^2)/SQRT(((50*POWER(80,POWER(COS(PI()*MOD(Calculator!$B$34/Calculator!$F$12,1)),2))+MIN(500,MAX(30,100*EXP(-0.3*'VSWR Calculator'!$C$24)*(1+3*ABS(MOD('VSWR Calculator'!$C$23/Calculator!$F$12/2,1)-0.5))))/'VSWR Calculator'!$C$25)+$C38)^2+(1500*ABS(SIN(2*PI()*MOD(Calculator!$B$34/Calculator!$F$12,1)))*IF(MOD(Calculator!$B$34/Calculator!$F$12,1)&lt;0.5,-1,1))^2))/(1-SQRT(((50*POWER(80,POWER(COS(PI()*MOD(Calculator!$B$34/Calculator!$F$12,1)),2))+MIN(500,MAX(30,100*EXP(-0.3*'VSWR Calculator'!$C$24)*(1+3*ABS(MOD('VSWR Calculator'!$C$23/Calculator!$F$12/2,1)-0.5))))/'VSWR Calculator'!$C$25)-$C38)^2+(1500*ABS(SIN(2*PI()*MOD(Calculator!$B$34/Calculator!$F$12,1)))*IF(MOD(Calculator!$B$34/Calculator!$F$12,1)&lt;0.5,-1,1))^2)/SQRT(((50*POWER(80,POWER(COS(PI()*MOD(Calculator!$B$34/Calculator!$F$12,1)),2))+MIN(500,MAX(30,100*EXP(-0.3*'VSWR Calculator'!$C$24)*(1+3*ABS(MOD('VSWR Calculator'!$C$23/Calculator!$F$12/2,1)-0.5))))/'VSWR Calculator'!$C$25)+$C38)^2+(1500*ABS(SIN(2*PI()*MOD(Calculator!$B$34/Calculator!$F$12,1)))*IF(MOD(Calculator!$B$34/Calculator!$F$12,1)&lt;0.5,-1,1))^2)),2))</f>
        <v>—</v>
      </c>
      <c r="GE38" s="253" t="str">
        <f aca="false">IF(OR(Calculator!$E$13&lt;&gt;"YES",Calculator!$B$34&lt;Calculator!$G$13),"—",ROUND((1+SQRT(((50*POWER(80,POWER(COS(PI()*MOD(Calculator!$B$34/Calculator!$F$13,1)),2))+MIN(500,MAX(30,100*EXP(-0.3*'VSWR Calculator'!$C$24)*(1+3*ABS(MOD('VSWR Calculator'!$C$23/Calculator!$F$13/2,1)-0.5))))/'VSWR Calculator'!$C$25)-$C38)^2+(1500*ABS(SIN(2*PI()*MOD(Calculator!$B$34/Calculator!$F$13,1)))*IF(MOD(Calculator!$B$34/Calculator!$F$13,1)&lt;0.5,-1,1))^2)/SQRT(((50*POWER(80,POWER(COS(PI()*MOD(Calculator!$B$34/Calculator!$F$13,1)),2))+MIN(500,MAX(30,100*EXP(-0.3*'VSWR Calculator'!$C$24)*(1+3*ABS(MOD('VSWR Calculator'!$C$23/Calculator!$F$13/2,1)-0.5))))/'VSWR Calculator'!$C$25)+$C38)^2+(1500*ABS(SIN(2*PI()*MOD(Calculator!$B$34/Calculator!$F$13,1)))*IF(MOD(Calculator!$B$34/Calculator!$F$13,1)&lt;0.5,-1,1))^2))/(1-SQRT(((50*POWER(80,POWER(COS(PI()*MOD(Calculator!$B$34/Calculator!$F$13,1)),2))+MIN(500,MAX(30,100*EXP(-0.3*'VSWR Calculator'!$C$24)*(1+3*ABS(MOD('VSWR Calculator'!$C$23/Calculator!$F$13/2,1)-0.5))))/'VSWR Calculator'!$C$25)-$C38)^2+(1500*ABS(SIN(2*PI()*MOD(Calculator!$B$34/Calculator!$F$13,1)))*IF(MOD(Calculator!$B$34/Calculator!$F$13,1)&lt;0.5,-1,1))^2)/SQRT(((50*POWER(80,POWER(COS(PI()*MOD(Calculator!$B$34/Calculator!$F$13,1)),2))+MIN(500,MAX(30,100*EXP(-0.3*'VSWR Calculator'!$C$24)*(1+3*ABS(MOD('VSWR Calculator'!$C$23/Calculator!$F$13/2,1)-0.5))))/'VSWR Calculator'!$C$25)+$C38)^2+(1500*ABS(SIN(2*PI()*MOD(Calculator!$B$34/Calculator!$F$13,1)))*IF(MOD(Calculator!$B$34/Calculator!$F$13,1)&lt;0.5,-1,1))^2)),2))</f>
        <v>—</v>
      </c>
      <c r="GF38" s="253" t="str">
        <f aca="false">IF(OR(Calculator!$E$14&lt;&gt;"YES",Calculator!$B$34&lt;Calculator!$G$14),"—",ROUND((1+SQRT(((50*POWER(80,POWER(COS(PI()*MOD(Calculator!$B$34/Calculator!$F$14,1)),2))+MIN(500,MAX(30,100*EXP(-0.3*'VSWR Calculator'!$C$24)*(1+3*ABS(MOD('VSWR Calculator'!$C$23/Calculator!$F$14/2,1)-0.5))))/'VSWR Calculator'!$C$25)-$C38)^2+(1500*ABS(SIN(2*PI()*MOD(Calculator!$B$34/Calculator!$F$14,1)))*IF(MOD(Calculator!$B$34/Calculator!$F$14,1)&lt;0.5,-1,1))^2)/SQRT(((50*POWER(80,POWER(COS(PI()*MOD(Calculator!$B$34/Calculator!$F$14,1)),2))+MIN(500,MAX(30,100*EXP(-0.3*'VSWR Calculator'!$C$24)*(1+3*ABS(MOD('VSWR Calculator'!$C$23/Calculator!$F$14/2,1)-0.5))))/'VSWR Calculator'!$C$25)+$C38)^2+(1500*ABS(SIN(2*PI()*MOD(Calculator!$B$34/Calculator!$F$14,1)))*IF(MOD(Calculator!$B$34/Calculator!$F$14,1)&lt;0.5,-1,1))^2))/(1-SQRT(((50*POWER(80,POWER(COS(PI()*MOD(Calculator!$B$34/Calculator!$F$14,1)),2))+MIN(500,MAX(30,100*EXP(-0.3*'VSWR Calculator'!$C$24)*(1+3*ABS(MOD('VSWR Calculator'!$C$23/Calculator!$F$14/2,1)-0.5))))/'VSWR Calculator'!$C$25)-$C38)^2+(1500*ABS(SIN(2*PI()*MOD(Calculator!$B$34/Calculator!$F$14,1)))*IF(MOD(Calculator!$B$34/Calculator!$F$14,1)&lt;0.5,-1,1))^2)/SQRT(((50*POWER(80,POWER(COS(PI()*MOD(Calculator!$B$34/Calculator!$F$14,1)),2))+MIN(500,MAX(30,100*EXP(-0.3*'VSWR Calculator'!$C$24)*(1+3*ABS(MOD('VSWR Calculator'!$C$23/Calculator!$F$14/2,1)-0.5))))/'VSWR Calculator'!$C$25)+$C38)^2+(1500*ABS(SIN(2*PI()*MOD(Calculator!$B$34/Calculator!$F$14,1)))*IF(MOD(Calculator!$B$34/Calculator!$F$14,1)&lt;0.5,-1,1))^2)),2))</f>
        <v>—</v>
      </c>
      <c r="GG38" s="253" t="n">
        <f aca="false">IF(OR(Calculator!$E$15&lt;&gt;"YES",Calculator!$B$34&lt;Calculator!$G$15),"—",ROUND((1+SQRT(((50*POWER(80,POWER(COS(PI()*MOD(Calculator!$B$34/Calculator!$F$15,1)),2))+MIN(500,MAX(30,100*EXP(-0.3*'VSWR Calculator'!$C$24)*(1+3*ABS(MOD('VSWR Calculator'!$C$23/Calculator!$F$15/2,1)-0.5))))/'VSWR Calculator'!$C$25)-$C38)^2+(1500*ABS(SIN(2*PI()*MOD(Calculator!$B$34/Calculator!$F$15,1)))*IF(MOD(Calculator!$B$34/Calculator!$F$15,1)&lt;0.5,-1,1))^2)/SQRT(((50*POWER(80,POWER(COS(PI()*MOD(Calculator!$B$34/Calculator!$F$15,1)),2))+MIN(500,MAX(30,100*EXP(-0.3*'VSWR Calculator'!$C$24)*(1+3*ABS(MOD('VSWR Calculator'!$C$23/Calculator!$F$15/2,1)-0.5))))/'VSWR Calculator'!$C$25)+$C38)^2+(1500*ABS(SIN(2*PI()*MOD(Calculator!$B$34/Calculator!$F$15,1)))*IF(MOD(Calculator!$B$34/Calculator!$F$15,1)&lt;0.5,-1,1))^2))/(1-SQRT(((50*POWER(80,POWER(COS(PI()*MOD(Calculator!$B$34/Calculator!$F$15,1)),2))+MIN(500,MAX(30,100*EXP(-0.3*'VSWR Calculator'!$C$24)*(1+3*ABS(MOD('VSWR Calculator'!$C$23/Calculator!$F$15/2,1)-0.5))))/'VSWR Calculator'!$C$25)-$C38)^2+(1500*ABS(SIN(2*PI()*MOD(Calculator!$B$34/Calculator!$F$15,1)))*IF(MOD(Calculator!$B$34/Calculator!$F$15,1)&lt;0.5,-1,1))^2)/SQRT(((50*POWER(80,POWER(COS(PI()*MOD(Calculator!$B$34/Calculator!$F$15,1)),2))+MIN(500,MAX(30,100*EXP(-0.3*'VSWR Calculator'!$C$24)*(1+3*ABS(MOD('VSWR Calculator'!$C$23/Calculator!$F$15/2,1)-0.5))))/'VSWR Calculator'!$C$25)+$C38)^2+(1500*ABS(SIN(2*PI()*MOD(Calculator!$B$34/Calculator!$F$15,1)))*IF(MOD(Calculator!$B$34/Calculator!$F$15,1)&lt;0.5,-1,1))^2)),2))</f>
        <v>47.34</v>
      </c>
      <c r="GH38" s="253" t="str">
        <f aca="false">IF(OR(Calculator!$E$16&lt;&gt;"YES",Calculator!$B$34&lt;Calculator!$G$16),"—",ROUND((1+SQRT(((50*POWER(80,POWER(COS(PI()*MOD(Calculator!$B$34/Calculator!$F$16,1)),2))+MIN(500,MAX(30,100*EXP(-0.3*'VSWR Calculator'!$C$24)*(1+3*ABS(MOD('VSWR Calculator'!$C$23/Calculator!$F$16/2,1)-0.5))))/'VSWR Calculator'!$C$25)-$C38)^2+(1500*ABS(SIN(2*PI()*MOD(Calculator!$B$34/Calculator!$F$16,1)))*IF(MOD(Calculator!$B$34/Calculator!$F$16,1)&lt;0.5,-1,1))^2)/SQRT(((50*POWER(80,POWER(COS(PI()*MOD(Calculator!$B$34/Calculator!$F$16,1)),2))+MIN(500,MAX(30,100*EXP(-0.3*'VSWR Calculator'!$C$24)*(1+3*ABS(MOD('VSWR Calculator'!$C$23/Calculator!$F$16/2,1)-0.5))))/'VSWR Calculator'!$C$25)+$C38)^2+(1500*ABS(SIN(2*PI()*MOD(Calculator!$B$34/Calculator!$F$16,1)))*IF(MOD(Calculator!$B$34/Calculator!$F$16,1)&lt;0.5,-1,1))^2))/(1-SQRT(((50*POWER(80,POWER(COS(PI()*MOD(Calculator!$B$34/Calculator!$F$16,1)),2))+MIN(500,MAX(30,100*EXP(-0.3*'VSWR Calculator'!$C$24)*(1+3*ABS(MOD('VSWR Calculator'!$C$23/Calculator!$F$16/2,1)-0.5))))/'VSWR Calculator'!$C$25)-$C38)^2+(1500*ABS(SIN(2*PI()*MOD(Calculator!$B$34/Calculator!$F$16,1)))*IF(MOD(Calculator!$B$34/Calculator!$F$16,1)&lt;0.5,-1,1))^2)/SQRT(((50*POWER(80,POWER(COS(PI()*MOD(Calculator!$B$34/Calculator!$F$16,1)),2))+MIN(500,MAX(30,100*EXP(-0.3*'VSWR Calculator'!$C$24)*(1+3*ABS(MOD('VSWR Calculator'!$C$23/Calculator!$F$16/2,1)-0.5))))/'VSWR Calculator'!$C$25)+$C38)^2+(1500*ABS(SIN(2*PI()*MOD(Calculator!$B$34/Calculator!$F$16,1)))*IF(MOD(Calculator!$B$34/Calculator!$F$16,1)&lt;0.5,-1,1))^2)),2))</f>
        <v>—</v>
      </c>
      <c r="GI38" s="253" t="n">
        <f aca="false">IF(OR(Calculator!$E$17&lt;&gt;"YES",Calculator!$B$34&lt;Calculator!$G$17),"—",ROUND((1+SQRT(((50*POWER(80,POWER(COS(PI()*MOD(Calculator!$B$34/Calculator!$F$17,1)),2))+MIN(500,MAX(30,100*EXP(-0.3*'VSWR Calculator'!$C$24)*(1+3*ABS(MOD('VSWR Calculator'!$C$23/Calculator!$F$17/2,1)-0.5))))/'VSWR Calculator'!$C$25)-$C38)^2+(1500*ABS(SIN(2*PI()*MOD(Calculator!$B$34/Calculator!$F$17,1)))*IF(MOD(Calculator!$B$34/Calculator!$F$17,1)&lt;0.5,-1,1))^2)/SQRT(((50*POWER(80,POWER(COS(PI()*MOD(Calculator!$B$34/Calculator!$F$17,1)),2))+MIN(500,MAX(30,100*EXP(-0.3*'VSWR Calculator'!$C$24)*(1+3*ABS(MOD('VSWR Calculator'!$C$23/Calculator!$F$17/2,1)-0.5))))/'VSWR Calculator'!$C$25)+$C38)^2+(1500*ABS(SIN(2*PI()*MOD(Calculator!$B$34/Calculator!$F$17,1)))*IF(MOD(Calculator!$B$34/Calculator!$F$17,1)&lt;0.5,-1,1))^2))/(1-SQRT(((50*POWER(80,POWER(COS(PI()*MOD(Calculator!$B$34/Calculator!$F$17,1)),2))+MIN(500,MAX(30,100*EXP(-0.3*'VSWR Calculator'!$C$24)*(1+3*ABS(MOD('VSWR Calculator'!$C$23/Calculator!$F$17/2,1)-0.5))))/'VSWR Calculator'!$C$25)-$C38)^2+(1500*ABS(SIN(2*PI()*MOD(Calculator!$B$34/Calculator!$F$17,1)))*IF(MOD(Calculator!$B$34/Calculator!$F$17,1)&lt;0.5,-1,1))^2)/SQRT(((50*POWER(80,POWER(COS(PI()*MOD(Calculator!$B$34/Calculator!$F$17,1)),2))+MIN(500,MAX(30,100*EXP(-0.3*'VSWR Calculator'!$C$24)*(1+3*ABS(MOD('VSWR Calculator'!$C$23/Calculator!$F$17/2,1)-0.5))))/'VSWR Calculator'!$C$25)+$C38)^2+(1500*ABS(SIN(2*PI()*MOD(Calculator!$B$34/Calculator!$F$17,1)))*IF(MOD(Calculator!$B$34/Calculator!$F$17,1)&lt;0.5,-1,1))^2)),2))</f>
        <v>42.49</v>
      </c>
      <c r="GJ38" s="253" t="str">
        <f aca="false">IF(OR(Calculator!$E$18&lt;&gt;"YES",Calculator!$B$34&lt;Calculator!$G$18),"—",ROUND((1+SQRT(((50*POWER(80,POWER(COS(PI()*MOD(Calculator!$B$34/Calculator!$F$18,1)),2))+MIN(500,MAX(30,100*EXP(-0.3*'VSWR Calculator'!$C$24)*(1+3*ABS(MOD('VSWR Calculator'!$C$23/Calculator!$F$18/2,1)-0.5))))/'VSWR Calculator'!$C$25)-$C38)^2+(1500*ABS(SIN(2*PI()*MOD(Calculator!$B$34/Calculator!$F$18,1)))*IF(MOD(Calculator!$B$34/Calculator!$F$18,1)&lt;0.5,-1,1))^2)/SQRT(((50*POWER(80,POWER(COS(PI()*MOD(Calculator!$B$34/Calculator!$F$18,1)),2))+MIN(500,MAX(30,100*EXP(-0.3*'VSWR Calculator'!$C$24)*(1+3*ABS(MOD('VSWR Calculator'!$C$23/Calculator!$F$18/2,1)-0.5))))/'VSWR Calculator'!$C$25)+$C38)^2+(1500*ABS(SIN(2*PI()*MOD(Calculator!$B$34/Calculator!$F$18,1)))*IF(MOD(Calculator!$B$34/Calculator!$F$18,1)&lt;0.5,-1,1))^2))/(1-SQRT(((50*POWER(80,POWER(COS(PI()*MOD(Calculator!$B$34/Calculator!$F$18,1)),2))+MIN(500,MAX(30,100*EXP(-0.3*'VSWR Calculator'!$C$24)*(1+3*ABS(MOD('VSWR Calculator'!$C$23/Calculator!$F$18/2,1)-0.5))))/'VSWR Calculator'!$C$25)-$C38)^2+(1500*ABS(SIN(2*PI()*MOD(Calculator!$B$34/Calculator!$F$18,1)))*IF(MOD(Calculator!$B$34/Calculator!$F$18,1)&lt;0.5,-1,1))^2)/SQRT(((50*POWER(80,POWER(COS(PI()*MOD(Calculator!$B$34/Calculator!$F$18,1)),2))+MIN(500,MAX(30,100*EXP(-0.3*'VSWR Calculator'!$C$24)*(1+3*ABS(MOD('VSWR Calculator'!$C$23/Calculator!$F$18/2,1)-0.5))))/'VSWR Calculator'!$C$25)+$C38)^2+(1500*ABS(SIN(2*PI()*MOD(Calculator!$B$34/Calculator!$F$18,1)))*IF(MOD(Calculator!$B$34/Calculator!$F$18,1)&lt;0.5,-1,1))^2)),2))</f>
        <v>—</v>
      </c>
      <c r="GK38" s="253" t="str">
        <f aca="false">IF(OR(Calculator!$E$19&lt;&gt;"YES",Calculator!$B$34&lt;Calculator!$G$19),"—",ROUND((1+SQRT(((50*POWER(80,POWER(COS(PI()*MOD(Calculator!$B$34/Calculator!$F$19,1)),2))+MIN(500,MAX(30,100*EXP(-0.3*'VSWR Calculator'!$C$24)*(1+3*ABS(MOD('VSWR Calculator'!$C$23/Calculator!$F$19/2,1)-0.5))))/'VSWR Calculator'!$C$25)-$C38)^2+(1500*ABS(SIN(2*PI()*MOD(Calculator!$B$34/Calculator!$F$19,1)))*IF(MOD(Calculator!$B$34/Calculator!$F$19,1)&lt;0.5,-1,1))^2)/SQRT(((50*POWER(80,POWER(COS(PI()*MOD(Calculator!$B$34/Calculator!$F$19,1)),2))+MIN(500,MAX(30,100*EXP(-0.3*'VSWR Calculator'!$C$24)*(1+3*ABS(MOD('VSWR Calculator'!$C$23/Calculator!$F$19/2,1)-0.5))))/'VSWR Calculator'!$C$25)+$C38)^2+(1500*ABS(SIN(2*PI()*MOD(Calculator!$B$34/Calculator!$F$19,1)))*IF(MOD(Calculator!$B$34/Calculator!$F$19,1)&lt;0.5,-1,1))^2))/(1-SQRT(((50*POWER(80,POWER(COS(PI()*MOD(Calculator!$B$34/Calculator!$F$19,1)),2))+MIN(500,MAX(30,100*EXP(-0.3*'VSWR Calculator'!$C$24)*(1+3*ABS(MOD('VSWR Calculator'!$C$23/Calculator!$F$19/2,1)-0.5))))/'VSWR Calculator'!$C$25)-$C38)^2+(1500*ABS(SIN(2*PI()*MOD(Calculator!$B$34/Calculator!$F$19,1)))*IF(MOD(Calculator!$B$34/Calculator!$F$19,1)&lt;0.5,-1,1))^2)/SQRT(((50*POWER(80,POWER(COS(PI()*MOD(Calculator!$B$34/Calculator!$F$19,1)),2))+MIN(500,MAX(30,100*EXP(-0.3*'VSWR Calculator'!$C$24)*(1+3*ABS(MOD('VSWR Calculator'!$C$23/Calculator!$F$19/2,1)-0.5))))/'VSWR Calculator'!$C$25)+$C38)^2+(1500*ABS(SIN(2*PI()*MOD(Calculator!$B$34/Calculator!$F$19,1)))*IF(MOD(Calculator!$B$34/Calculator!$F$19,1)&lt;0.5,-1,1))^2)),2))</f>
        <v>—</v>
      </c>
      <c r="GL38" s="253" t="str">
        <f aca="false">IF(OR(Calculator!$E$20&lt;&gt;"YES",Calculator!$B$34&lt;Calculator!$G$20),"—",ROUND((1+SQRT(((50*POWER(80,POWER(COS(PI()*MOD(Calculator!$B$34/Calculator!$F$20,1)),2))+MIN(500,MAX(30,100*EXP(-0.3*'VSWR Calculator'!$C$24)*(1+3*ABS(MOD('VSWR Calculator'!$C$23/Calculator!$F$20/2,1)-0.5))))/'VSWR Calculator'!$C$25)-$C38)^2+(1500*ABS(SIN(2*PI()*MOD(Calculator!$B$34/Calculator!$F$20,1)))*IF(MOD(Calculator!$B$34/Calculator!$F$20,1)&lt;0.5,-1,1))^2)/SQRT(((50*POWER(80,POWER(COS(PI()*MOD(Calculator!$B$34/Calculator!$F$20,1)),2))+MIN(500,MAX(30,100*EXP(-0.3*'VSWR Calculator'!$C$24)*(1+3*ABS(MOD('VSWR Calculator'!$C$23/Calculator!$F$20/2,1)-0.5))))/'VSWR Calculator'!$C$25)+$C38)^2+(1500*ABS(SIN(2*PI()*MOD(Calculator!$B$34/Calculator!$F$20,1)))*IF(MOD(Calculator!$B$34/Calculator!$F$20,1)&lt;0.5,-1,1))^2))/(1-SQRT(((50*POWER(80,POWER(COS(PI()*MOD(Calculator!$B$34/Calculator!$F$20,1)),2))+MIN(500,MAX(30,100*EXP(-0.3*'VSWR Calculator'!$C$24)*(1+3*ABS(MOD('VSWR Calculator'!$C$23/Calculator!$F$20/2,1)-0.5))))/'VSWR Calculator'!$C$25)-$C38)^2+(1500*ABS(SIN(2*PI()*MOD(Calculator!$B$34/Calculator!$F$20,1)))*IF(MOD(Calculator!$B$34/Calculator!$F$20,1)&lt;0.5,-1,1))^2)/SQRT(((50*POWER(80,POWER(COS(PI()*MOD(Calculator!$B$34/Calculator!$F$20,1)),2))+MIN(500,MAX(30,100*EXP(-0.3*'VSWR Calculator'!$C$24)*(1+3*ABS(MOD('VSWR Calculator'!$C$23/Calculator!$F$20/2,1)-0.5))))/'VSWR Calculator'!$C$25)+$C38)^2+(1500*ABS(SIN(2*PI()*MOD(Calculator!$B$34/Calculator!$F$20,1)))*IF(MOD(Calculator!$B$34/Calculator!$F$20,1)&lt;0.5,-1,1))^2)),2))</f>
        <v>—</v>
      </c>
      <c r="GM38" s="253" t="str">
        <f aca="false">IF(OR(Calculator!$E$21&lt;&gt;"YES",Calculator!$B$34&lt;Calculator!$G$21),"—",ROUND((1+SQRT(((50*POWER(80,POWER(COS(PI()*MOD(Calculator!$B$34/Calculator!$F$21,1)),2))+MIN(500,MAX(30,100*EXP(-0.3*'VSWR Calculator'!$C$24)*(1+3*ABS(MOD('VSWR Calculator'!$C$23/Calculator!$F$21/2,1)-0.5))))/'VSWR Calculator'!$C$25)-$C38)^2+(1500*ABS(SIN(2*PI()*MOD(Calculator!$B$34/Calculator!$F$21,1)))*IF(MOD(Calculator!$B$34/Calculator!$F$21,1)&lt;0.5,-1,1))^2)/SQRT(((50*POWER(80,POWER(COS(PI()*MOD(Calculator!$B$34/Calculator!$F$21,1)),2))+MIN(500,MAX(30,100*EXP(-0.3*'VSWR Calculator'!$C$24)*(1+3*ABS(MOD('VSWR Calculator'!$C$23/Calculator!$F$21/2,1)-0.5))))/'VSWR Calculator'!$C$25)+$C38)^2+(1500*ABS(SIN(2*PI()*MOD(Calculator!$B$34/Calculator!$F$21,1)))*IF(MOD(Calculator!$B$34/Calculator!$F$21,1)&lt;0.5,-1,1))^2))/(1-SQRT(((50*POWER(80,POWER(COS(PI()*MOD(Calculator!$B$34/Calculator!$F$21,1)),2))+MIN(500,MAX(30,100*EXP(-0.3*'VSWR Calculator'!$C$24)*(1+3*ABS(MOD('VSWR Calculator'!$C$23/Calculator!$F$21/2,1)-0.5))))/'VSWR Calculator'!$C$25)-$C38)^2+(1500*ABS(SIN(2*PI()*MOD(Calculator!$B$34/Calculator!$F$21,1)))*IF(MOD(Calculator!$B$34/Calculator!$F$21,1)&lt;0.5,-1,1))^2)/SQRT(((50*POWER(80,POWER(COS(PI()*MOD(Calculator!$B$34/Calculator!$F$21,1)),2))+MIN(500,MAX(30,100*EXP(-0.3*'VSWR Calculator'!$C$24)*(1+3*ABS(MOD('VSWR Calculator'!$C$23/Calculator!$F$21/2,1)-0.5))))/'VSWR Calculator'!$C$25)+$C38)^2+(1500*ABS(SIN(2*PI()*MOD(Calculator!$B$34/Calculator!$F$21,1)))*IF(MOD(Calculator!$B$34/Calculator!$F$21,1)&lt;0.5,-1,1))^2)),2))</f>
        <v>—</v>
      </c>
      <c r="GN38" s="253" t="str">
        <f aca="false">IF(OR(Calculator!$E$22&lt;&gt;"YES",Calculator!$B$34&lt;Calculator!$G$22),"—",ROUND((1+SQRT(((50*POWER(80,POWER(COS(PI()*MOD(Calculator!$B$34/Calculator!$F$22,1)),2))+MIN(500,MAX(30,100*EXP(-0.3*'VSWR Calculator'!$C$24)*(1+3*ABS(MOD('VSWR Calculator'!$C$23/Calculator!$F$22/2,1)-0.5))))/'VSWR Calculator'!$C$25)-$C38)^2+(1500*ABS(SIN(2*PI()*MOD(Calculator!$B$34/Calculator!$F$22,1)))*IF(MOD(Calculator!$B$34/Calculator!$F$22,1)&lt;0.5,-1,1))^2)/SQRT(((50*POWER(80,POWER(COS(PI()*MOD(Calculator!$B$34/Calculator!$F$22,1)),2))+MIN(500,MAX(30,100*EXP(-0.3*'VSWR Calculator'!$C$24)*(1+3*ABS(MOD('VSWR Calculator'!$C$23/Calculator!$F$22/2,1)-0.5))))/'VSWR Calculator'!$C$25)+$C38)^2+(1500*ABS(SIN(2*PI()*MOD(Calculator!$B$34/Calculator!$F$22,1)))*IF(MOD(Calculator!$B$34/Calculator!$F$22,1)&lt;0.5,-1,1))^2))/(1-SQRT(((50*POWER(80,POWER(COS(PI()*MOD(Calculator!$B$34/Calculator!$F$22,1)),2))+MIN(500,MAX(30,100*EXP(-0.3*'VSWR Calculator'!$C$24)*(1+3*ABS(MOD('VSWR Calculator'!$C$23/Calculator!$F$22/2,1)-0.5))))/'VSWR Calculator'!$C$25)-$C38)^2+(1500*ABS(SIN(2*PI()*MOD(Calculator!$B$34/Calculator!$F$22,1)))*IF(MOD(Calculator!$B$34/Calculator!$F$22,1)&lt;0.5,-1,1))^2)/SQRT(((50*POWER(80,POWER(COS(PI()*MOD(Calculator!$B$34/Calculator!$F$22,1)),2))+MIN(500,MAX(30,100*EXP(-0.3*'VSWR Calculator'!$C$24)*(1+3*ABS(MOD('VSWR Calculator'!$C$23/Calculator!$F$22/2,1)-0.5))))/'VSWR Calculator'!$C$25)+$C38)^2+(1500*ABS(SIN(2*PI()*MOD(Calculator!$B$34/Calculator!$F$22,1)))*IF(MOD(Calculator!$B$34/Calculator!$F$22,1)&lt;0.5,-1,1))^2)),2))</f>
        <v>—</v>
      </c>
      <c r="GO38" s="253" t="n">
        <f aca="false">IFERROR(ROUND((IF(ISNUMBER(GD38),GD38,0)+IF(ISNUMBER(GE38),GE38,0)+IF(ISNUMBER(GF38),GF38,0)+IF(ISNUMBER(GG38),GG38,0)+IF(ISNUMBER(GH38),GH38,0)+IF(ISNUMBER(GI38),GI38,0)+IF(ISNUMBER(GJ38),GJ38,0)+IF(ISNUMBER(GK38),GK38,0)+IF(ISNUMBER(GL38),GL38,0)+IF(ISNUMBER(GM38),GM38,0)+IF(ISNUMBER(GN38),GN38,0))/(IF(ISNUMBER(GD38),1,0)+IF(ISNUMBER(GE38),1,0)+IF(ISNUMBER(GF38),1,0)+IF(ISNUMBER(GG38),1,0)+IF(ISNUMBER(GH38),1,0)+IF(ISNUMBER(GI38),1,0)+IF(ISNUMBER(GJ38),1,0)+IF(ISNUMBER(GK38),1,0)+IF(ISNUMBER(GL38),1,0)+IF(ISNUMBER(GM38),1,0)+IF(ISNUMBER(GN38),1,0)),4),"")</f>
        <v>44.915</v>
      </c>
      <c r="GP38" s="253" t="str">
        <f aca="false">IF(OR(Calculator!$E$12&lt;&gt;"YES",Calculator!$B$35&lt;Calculator!$G$12),"—",ROUND((1+SQRT(((50*POWER(80,POWER(COS(PI()*MOD(Calculator!$B$35/Calculator!$F$12,1)),2))+MIN(500,MAX(30,100*EXP(-0.3*'VSWR Calculator'!$C$24)*(1+3*ABS(MOD('VSWR Calculator'!$C$23/Calculator!$F$12/2,1)-0.5))))/'VSWR Calculator'!$C$25)-$C38)^2+(1500*ABS(SIN(2*PI()*MOD(Calculator!$B$35/Calculator!$F$12,1)))*IF(MOD(Calculator!$B$35/Calculator!$F$12,1)&lt;0.5,-1,1))^2)/SQRT(((50*POWER(80,POWER(COS(PI()*MOD(Calculator!$B$35/Calculator!$F$12,1)),2))+MIN(500,MAX(30,100*EXP(-0.3*'VSWR Calculator'!$C$24)*(1+3*ABS(MOD('VSWR Calculator'!$C$23/Calculator!$F$12/2,1)-0.5))))/'VSWR Calculator'!$C$25)+$C38)^2+(1500*ABS(SIN(2*PI()*MOD(Calculator!$B$35/Calculator!$F$12,1)))*IF(MOD(Calculator!$B$35/Calculator!$F$12,1)&lt;0.5,-1,1))^2))/(1-SQRT(((50*POWER(80,POWER(COS(PI()*MOD(Calculator!$B$35/Calculator!$F$12,1)),2))+MIN(500,MAX(30,100*EXP(-0.3*'VSWR Calculator'!$C$24)*(1+3*ABS(MOD('VSWR Calculator'!$C$23/Calculator!$F$12/2,1)-0.5))))/'VSWR Calculator'!$C$25)-$C38)^2+(1500*ABS(SIN(2*PI()*MOD(Calculator!$B$35/Calculator!$F$12,1)))*IF(MOD(Calculator!$B$35/Calculator!$F$12,1)&lt;0.5,-1,1))^2)/SQRT(((50*POWER(80,POWER(COS(PI()*MOD(Calculator!$B$35/Calculator!$F$12,1)),2))+MIN(500,MAX(30,100*EXP(-0.3*'VSWR Calculator'!$C$24)*(1+3*ABS(MOD('VSWR Calculator'!$C$23/Calculator!$F$12/2,1)-0.5))))/'VSWR Calculator'!$C$25)+$C38)^2+(1500*ABS(SIN(2*PI()*MOD(Calculator!$B$35/Calculator!$F$12,1)))*IF(MOD(Calculator!$B$35/Calculator!$F$12,1)&lt;0.5,-1,1))^2)),2))</f>
        <v>—</v>
      </c>
      <c r="GQ38" s="253" t="str">
        <f aca="false">IF(OR(Calculator!$E$13&lt;&gt;"YES",Calculator!$B$35&lt;Calculator!$G$13),"—",ROUND((1+SQRT(((50*POWER(80,POWER(COS(PI()*MOD(Calculator!$B$35/Calculator!$F$13,1)),2))+MIN(500,MAX(30,100*EXP(-0.3*'VSWR Calculator'!$C$24)*(1+3*ABS(MOD('VSWR Calculator'!$C$23/Calculator!$F$13/2,1)-0.5))))/'VSWR Calculator'!$C$25)-$C38)^2+(1500*ABS(SIN(2*PI()*MOD(Calculator!$B$35/Calculator!$F$13,1)))*IF(MOD(Calculator!$B$35/Calculator!$F$13,1)&lt;0.5,-1,1))^2)/SQRT(((50*POWER(80,POWER(COS(PI()*MOD(Calculator!$B$35/Calculator!$F$13,1)),2))+MIN(500,MAX(30,100*EXP(-0.3*'VSWR Calculator'!$C$24)*(1+3*ABS(MOD('VSWR Calculator'!$C$23/Calculator!$F$13/2,1)-0.5))))/'VSWR Calculator'!$C$25)+$C38)^2+(1500*ABS(SIN(2*PI()*MOD(Calculator!$B$35/Calculator!$F$13,1)))*IF(MOD(Calculator!$B$35/Calculator!$F$13,1)&lt;0.5,-1,1))^2))/(1-SQRT(((50*POWER(80,POWER(COS(PI()*MOD(Calculator!$B$35/Calculator!$F$13,1)),2))+MIN(500,MAX(30,100*EXP(-0.3*'VSWR Calculator'!$C$24)*(1+3*ABS(MOD('VSWR Calculator'!$C$23/Calculator!$F$13/2,1)-0.5))))/'VSWR Calculator'!$C$25)-$C38)^2+(1500*ABS(SIN(2*PI()*MOD(Calculator!$B$35/Calculator!$F$13,1)))*IF(MOD(Calculator!$B$35/Calculator!$F$13,1)&lt;0.5,-1,1))^2)/SQRT(((50*POWER(80,POWER(COS(PI()*MOD(Calculator!$B$35/Calculator!$F$13,1)),2))+MIN(500,MAX(30,100*EXP(-0.3*'VSWR Calculator'!$C$24)*(1+3*ABS(MOD('VSWR Calculator'!$C$23/Calculator!$F$13/2,1)-0.5))))/'VSWR Calculator'!$C$25)+$C38)^2+(1500*ABS(SIN(2*PI()*MOD(Calculator!$B$35/Calculator!$F$13,1)))*IF(MOD(Calculator!$B$35/Calculator!$F$13,1)&lt;0.5,-1,1))^2)),2))</f>
        <v>—</v>
      </c>
      <c r="GR38" s="253" t="str">
        <f aca="false">IF(OR(Calculator!$E$14&lt;&gt;"YES",Calculator!$B$35&lt;Calculator!$G$14),"—",ROUND((1+SQRT(((50*POWER(80,POWER(COS(PI()*MOD(Calculator!$B$35/Calculator!$F$14,1)),2))+MIN(500,MAX(30,100*EXP(-0.3*'VSWR Calculator'!$C$24)*(1+3*ABS(MOD('VSWR Calculator'!$C$23/Calculator!$F$14/2,1)-0.5))))/'VSWR Calculator'!$C$25)-$C38)^2+(1500*ABS(SIN(2*PI()*MOD(Calculator!$B$35/Calculator!$F$14,1)))*IF(MOD(Calculator!$B$35/Calculator!$F$14,1)&lt;0.5,-1,1))^2)/SQRT(((50*POWER(80,POWER(COS(PI()*MOD(Calculator!$B$35/Calculator!$F$14,1)),2))+MIN(500,MAX(30,100*EXP(-0.3*'VSWR Calculator'!$C$24)*(1+3*ABS(MOD('VSWR Calculator'!$C$23/Calculator!$F$14/2,1)-0.5))))/'VSWR Calculator'!$C$25)+$C38)^2+(1500*ABS(SIN(2*PI()*MOD(Calculator!$B$35/Calculator!$F$14,1)))*IF(MOD(Calculator!$B$35/Calculator!$F$14,1)&lt;0.5,-1,1))^2))/(1-SQRT(((50*POWER(80,POWER(COS(PI()*MOD(Calculator!$B$35/Calculator!$F$14,1)),2))+MIN(500,MAX(30,100*EXP(-0.3*'VSWR Calculator'!$C$24)*(1+3*ABS(MOD('VSWR Calculator'!$C$23/Calculator!$F$14/2,1)-0.5))))/'VSWR Calculator'!$C$25)-$C38)^2+(1500*ABS(SIN(2*PI()*MOD(Calculator!$B$35/Calculator!$F$14,1)))*IF(MOD(Calculator!$B$35/Calculator!$F$14,1)&lt;0.5,-1,1))^2)/SQRT(((50*POWER(80,POWER(COS(PI()*MOD(Calculator!$B$35/Calculator!$F$14,1)),2))+MIN(500,MAX(30,100*EXP(-0.3*'VSWR Calculator'!$C$24)*(1+3*ABS(MOD('VSWR Calculator'!$C$23/Calculator!$F$14/2,1)-0.5))))/'VSWR Calculator'!$C$25)+$C38)^2+(1500*ABS(SIN(2*PI()*MOD(Calculator!$B$35/Calculator!$F$14,1)))*IF(MOD(Calculator!$B$35/Calculator!$F$14,1)&lt;0.5,-1,1))^2)),2))</f>
        <v>—</v>
      </c>
      <c r="GS38" s="253" t="n">
        <f aca="false">IF(OR(Calculator!$E$15&lt;&gt;"YES",Calculator!$B$35&lt;Calculator!$G$15),"—",ROUND((1+SQRT(((50*POWER(80,POWER(COS(PI()*MOD(Calculator!$B$35/Calculator!$F$15,1)),2))+MIN(500,MAX(30,100*EXP(-0.3*'VSWR Calculator'!$C$24)*(1+3*ABS(MOD('VSWR Calculator'!$C$23/Calculator!$F$15/2,1)-0.5))))/'VSWR Calculator'!$C$25)-$C38)^2+(1500*ABS(SIN(2*PI()*MOD(Calculator!$B$35/Calculator!$F$15,1)))*IF(MOD(Calculator!$B$35/Calculator!$F$15,1)&lt;0.5,-1,1))^2)/SQRT(((50*POWER(80,POWER(COS(PI()*MOD(Calculator!$B$35/Calculator!$F$15,1)),2))+MIN(500,MAX(30,100*EXP(-0.3*'VSWR Calculator'!$C$24)*(1+3*ABS(MOD('VSWR Calculator'!$C$23/Calculator!$F$15/2,1)-0.5))))/'VSWR Calculator'!$C$25)+$C38)^2+(1500*ABS(SIN(2*PI()*MOD(Calculator!$B$35/Calculator!$F$15,1)))*IF(MOD(Calculator!$B$35/Calculator!$F$15,1)&lt;0.5,-1,1))^2))/(1-SQRT(((50*POWER(80,POWER(COS(PI()*MOD(Calculator!$B$35/Calculator!$F$15,1)),2))+MIN(500,MAX(30,100*EXP(-0.3*'VSWR Calculator'!$C$24)*(1+3*ABS(MOD('VSWR Calculator'!$C$23/Calculator!$F$15/2,1)-0.5))))/'VSWR Calculator'!$C$25)-$C38)^2+(1500*ABS(SIN(2*PI()*MOD(Calculator!$B$35/Calculator!$F$15,1)))*IF(MOD(Calculator!$B$35/Calculator!$F$15,1)&lt;0.5,-1,1))^2)/SQRT(((50*POWER(80,POWER(COS(PI()*MOD(Calculator!$B$35/Calculator!$F$15,1)),2))+MIN(500,MAX(30,100*EXP(-0.3*'VSWR Calculator'!$C$24)*(1+3*ABS(MOD('VSWR Calculator'!$C$23/Calculator!$F$15/2,1)-0.5))))/'VSWR Calculator'!$C$25)+$C38)^2+(1500*ABS(SIN(2*PI()*MOD(Calculator!$B$35/Calculator!$F$15,1)))*IF(MOD(Calculator!$B$35/Calculator!$F$15,1)&lt;0.5,-1,1))^2)),2))</f>
        <v>12.93</v>
      </c>
      <c r="GT38" s="253" t="str">
        <f aca="false">IF(OR(Calculator!$E$16&lt;&gt;"YES",Calculator!$B$35&lt;Calculator!$G$16),"—",ROUND((1+SQRT(((50*POWER(80,POWER(COS(PI()*MOD(Calculator!$B$35/Calculator!$F$16,1)),2))+MIN(500,MAX(30,100*EXP(-0.3*'VSWR Calculator'!$C$24)*(1+3*ABS(MOD('VSWR Calculator'!$C$23/Calculator!$F$16/2,1)-0.5))))/'VSWR Calculator'!$C$25)-$C38)^2+(1500*ABS(SIN(2*PI()*MOD(Calculator!$B$35/Calculator!$F$16,1)))*IF(MOD(Calculator!$B$35/Calculator!$F$16,1)&lt;0.5,-1,1))^2)/SQRT(((50*POWER(80,POWER(COS(PI()*MOD(Calculator!$B$35/Calculator!$F$16,1)),2))+MIN(500,MAX(30,100*EXP(-0.3*'VSWR Calculator'!$C$24)*(1+3*ABS(MOD('VSWR Calculator'!$C$23/Calculator!$F$16/2,1)-0.5))))/'VSWR Calculator'!$C$25)+$C38)^2+(1500*ABS(SIN(2*PI()*MOD(Calculator!$B$35/Calculator!$F$16,1)))*IF(MOD(Calculator!$B$35/Calculator!$F$16,1)&lt;0.5,-1,1))^2))/(1-SQRT(((50*POWER(80,POWER(COS(PI()*MOD(Calculator!$B$35/Calculator!$F$16,1)),2))+MIN(500,MAX(30,100*EXP(-0.3*'VSWR Calculator'!$C$24)*(1+3*ABS(MOD('VSWR Calculator'!$C$23/Calculator!$F$16/2,1)-0.5))))/'VSWR Calculator'!$C$25)-$C38)^2+(1500*ABS(SIN(2*PI()*MOD(Calculator!$B$35/Calculator!$F$16,1)))*IF(MOD(Calculator!$B$35/Calculator!$F$16,1)&lt;0.5,-1,1))^2)/SQRT(((50*POWER(80,POWER(COS(PI()*MOD(Calculator!$B$35/Calculator!$F$16,1)),2))+MIN(500,MAX(30,100*EXP(-0.3*'VSWR Calculator'!$C$24)*(1+3*ABS(MOD('VSWR Calculator'!$C$23/Calculator!$F$16/2,1)-0.5))))/'VSWR Calculator'!$C$25)+$C38)^2+(1500*ABS(SIN(2*PI()*MOD(Calculator!$B$35/Calculator!$F$16,1)))*IF(MOD(Calculator!$B$35/Calculator!$F$16,1)&lt;0.5,-1,1))^2)),2))</f>
        <v>—</v>
      </c>
      <c r="GU38" s="253" t="n">
        <f aca="false">IF(OR(Calculator!$E$17&lt;&gt;"YES",Calculator!$B$35&lt;Calculator!$G$17),"—",ROUND((1+SQRT(((50*POWER(80,POWER(COS(PI()*MOD(Calculator!$B$35/Calculator!$F$17,1)),2))+MIN(500,MAX(30,100*EXP(-0.3*'VSWR Calculator'!$C$24)*(1+3*ABS(MOD('VSWR Calculator'!$C$23/Calculator!$F$17/2,1)-0.5))))/'VSWR Calculator'!$C$25)-$C38)^2+(1500*ABS(SIN(2*PI()*MOD(Calculator!$B$35/Calculator!$F$17,1)))*IF(MOD(Calculator!$B$35/Calculator!$F$17,1)&lt;0.5,-1,1))^2)/SQRT(((50*POWER(80,POWER(COS(PI()*MOD(Calculator!$B$35/Calculator!$F$17,1)),2))+MIN(500,MAX(30,100*EXP(-0.3*'VSWR Calculator'!$C$24)*(1+3*ABS(MOD('VSWR Calculator'!$C$23/Calculator!$F$17/2,1)-0.5))))/'VSWR Calculator'!$C$25)+$C38)^2+(1500*ABS(SIN(2*PI()*MOD(Calculator!$B$35/Calculator!$F$17,1)))*IF(MOD(Calculator!$B$35/Calculator!$F$17,1)&lt;0.5,-1,1))^2))/(1-SQRT(((50*POWER(80,POWER(COS(PI()*MOD(Calculator!$B$35/Calculator!$F$17,1)),2))+MIN(500,MAX(30,100*EXP(-0.3*'VSWR Calculator'!$C$24)*(1+3*ABS(MOD('VSWR Calculator'!$C$23/Calculator!$F$17/2,1)-0.5))))/'VSWR Calculator'!$C$25)-$C38)^2+(1500*ABS(SIN(2*PI()*MOD(Calculator!$B$35/Calculator!$F$17,1)))*IF(MOD(Calculator!$B$35/Calculator!$F$17,1)&lt;0.5,-1,1))^2)/SQRT(((50*POWER(80,POWER(COS(PI()*MOD(Calculator!$B$35/Calculator!$F$17,1)),2))+MIN(500,MAX(30,100*EXP(-0.3*'VSWR Calculator'!$C$24)*(1+3*ABS(MOD('VSWR Calculator'!$C$23/Calculator!$F$17/2,1)-0.5))))/'VSWR Calculator'!$C$25)+$C38)^2+(1500*ABS(SIN(2*PI()*MOD(Calculator!$B$35/Calculator!$F$17,1)))*IF(MOD(Calculator!$B$35/Calculator!$F$17,1)&lt;0.5,-1,1))^2)),2))</f>
        <v>49.58</v>
      </c>
      <c r="GV38" s="253" t="str">
        <f aca="false">IF(OR(Calculator!$E$18&lt;&gt;"YES",Calculator!$B$35&lt;Calculator!$G$18),"—",ROUND((1+SQRT(((50*POWER(80,POWER(COS(PI()*MOD(Calculator!$B$35/Calculator!$F$18,1)),2))+MIN(500,MAX(30,100*EXP(-0.3*'VSWR Calculator'!$C$24)*(1+3*ABS(MOD('VSWR Calculator'!$C$23/Calculator!$F$18/2,1)-0.5))))/'VSWR Calculator'!$C$25)-$C38)^2+(1500*ABS(SIN(2*PI()*MOD(Calculator!$B$35/Calculator!$F$18,1)))*IF(MOD(Calculator!$B$35/Calculator!$F$18,1)&lt;0.5,-1,1))^2)/SQRT(((50*POWER(80,POWER(COS(PI()*MOD(Calculator!$B$35/Calculator!$F$18,1)),2))+MIN(500,MAX(30,100*EXP(-0.3*'VSWR Calculator'!$C$24)*(1+3*ABS(MOD('VSWR Calculator'!$C$23/Calculator!$F$18/2,1)-0.5))))/'VSWR Calculator'!$C$25)+$C38)^2+(1500*ABS(SIN(2*PI()*MOD(Calculator!$B$35/Calculator!$F$18,1)))*IF(MOD(Calculator!$B$35/Calculator!$F$18,1)&lt;0.5,-1,1))^2))/(1-SQRT(((50*POWER(80,POWER(COS(PI()*MOD(Calculator!$B$35/Calculator!$F$18,1)),2))+MIN(500,MAX(30,100*EXP(-0.3*'VSWR Calculator'!$C$24)*(1+3*ABS(MOD('VSWR Calculator'!$C$23/Calculator!$F$18/2,1)-0.5))))/'VSWR Calculator'!$C$25)-$C38)^2+(1500*ABS(SIN(2*PI()*MOD(Calculator!$B$35/Calculator!$F$18,1)))*IF(MOD(Calculator!$B$35/Calculator!$F$18,1)&lt;0.5,-1,1))^2)/SQRT(((50*POWER(80,POWER(COS(PI()*MOD(Calculator!$B$35/Calculator!$F$18,1)),2))+MIN(500,MAX(30,100*EXP(-0.3*'VSWR Calculator'!$C$24)*(1+3*ABS(MOD('VSWR Calculator'!$C$23/Calculator!$F$18/2,1)-0.5))))/'VSWR Calculator'!$C$25)+$C38)^2+(1500*ABS(SIN(2*PI()*MOD(Calculator!$B$35/Calculator!$F$18,1)))*IF(MOD(Calculator!$B$35/Calculator!$F$18,1)&lt;0.5,-1,1))^2)),2))</f>
        <v>—</v>
      </c>
      <c r="GW38" s="253" t="str">
        <f aca="false">IF(OR(Calculator!$E$19&lt;&gt;"YES",Calculator!$B$35&lt;Calculator!$G$19),"—",ROUND((1+SQRT(((50*POWER(80,POWER(COS(PI()*MOD(Calculator!$B$35/Calculator!$F$19,1)),2))+MIN(500,MAX(30,100*EXP(-0.3*'VSWR Calculator'!$C$24)*(1+3*ABS(MOD('VSWR Calculator'!$C$23/Calculator!$F$19/2,1)-0.5))))/'VSWR Calculator'!$C$25)-$C38)^2+(1500*ABS(SIN(2*PI()*MOD(Calculator!$B$35/Calculator!$F$19,1)))*IF(MOD(Calculator!$B$35/Calculator!$F$19,1)&lt;0.5,-1,1))^2)/SQRT(((50*POWER(80,POWER(COS(PI()*MOD(Calculator!$B$35/Calculator!$F$19,1)),2))+MIN(500,MAX(30,100*EXP(-0.3*'VSWR Calculator'!$C$24)*(1+3*ABS(MOD('VSWR Calculator'!$C$23/Calculator!$F$19/2,1)-0.5))))/'VSWR Calculator'!$C$25)+$C38)^2+(1500*ABS(SIN(2*PI()*MOD(Calculator!$B$35/Calculator!$F$19,1)))*IF(MOD(Calculator!$B$35/Calculator!$F$19,1)&lt;0.5,-1,1))^2))/(1-SQRT(((50*POWER(80,POWER(COS(PI()*MOD(Calculator!$B$35/Calculator!$F$19,1)),2))+MIN(500,MAX(30,100*EXP(-0.3*'VSWR Calculator'!$C$24)*(1+3*ABS(MOD('VSWR Calculator'!$C$23/Calculator!$F$19/2,1)-0.5))))/'VSWR Calculator'!$C$25)-$C38)^2+(1500*ABS(SIN(2*PI()*MOD(Calculator!$B$35/Calculator!$F$19,1)))*IF(MOD(Calculator!$B$35/Calculator!$F$19,1)&lt;0.5,-1,1))^2)/SQRT(((50*POWER(80,POWER(COS(PI()*MOD(Calculator!$B$35/Calculator!$F$19,1)),2))+MIN(500,MAX(30,100*EXP(-0.3*'VSWR Calculator'!$C$24)*(1+3*ABS(MOD('VSWR Calculator'!$C$23/Calculator!$F$19/2,1)-0.5))))/'VSWR Calculator'!$C$25)+$C38)^2+(1500*ABS(SIN(2*PI()*MOD(Calculator!$B$35/Calculator!$F$19,1)))*IF(MOD(Calculator!$B$35/Calculator!$F$19,1)&lt;0.5,-1,1))^2)),2))</f>
        <v>—</v>
      </c>
      <c r="GX38" s="253" t="str">
        <f aca="false">IF(OR(Calculator!$E$20&lt;&gt;"YES",Calculator!$B$35&lt;Calculator!$G$20),"—",ROUND((1+SQRT(((50*POWER(80,POWER(COS(PI()*MOD(Calculator!$B$35/Calculator!$F$20,1)),2))+MIN(500,MAX(30,100*EXP(-0.3*'VSWR Calculator'!$C$24)*(1+3*ABS(MOD('VSWR Calculator'!$C$23/Calculator!$F$20/2,1)-0.5))))/'VSWR Calculator'!$C$25)-$C38)^2+(1500*ABS(SIN(2*PI()*MOD(Calculator!$B$35/Calculator!$F$20,1)))*IF(MOD(Calculator!$B$35/Calculator!$F$20,1)&lt;0.5,-1,1))^2)/SQRT(((50*POWER(80,POWER(COS(PI()*MOD(Calculator!$B$35/Calculator!$F$20,1)),2))+MIN(500,MAX(30,100*EXP(-0.3*'VSWR Calculator'!$C$24)*(1+3*ABS(MOD('VSWR Calculator'!$C$23/Calculator!$F$20/2,1)-0.5))))/'VSWR Calculator'!$C$25)+$C38)^2+(1500*ABS(SIN(2*PI()*MOD(Calculator!$B$35/Calculator!$F$20,1)))*IF(MOD(Calculator!$B$35/Calculator!$F$20,1)&lt;0.5,-1,1))^2))/(1-SQRT(((50*POWER(80,POWER(COS(PI()*MOD(Calculator!$B$35/Calculator!$F$20,1)),2))+MIN(500,MAX(30,100*EXP(-0.3*'VSWR Calculator'!$C$24)*(1+3*ABS(MOD('VSWR Calculator'!$C$23/Calculator!$F$20/2,1)-0.5))))/'VSWR Calculator'!$C$25)-$C38)^2+(1500*ABS(SIN(2*PI()*MOD(Calculator!$B$35/Calculator!$F$20,1)))*IF(MOD(Calculator!$B$35/Calculator!$F$20,1)&lt;0.5,-1,1))^2)/SQRT(((50*POWER(80,POWER(COS(PI()*MOD(Calculator!$B$35/Calculator!$F$20,1)),2))+MIN(500,MAX(30,100*EXP(-0.3*'VSWR Calculator'!$C$24)*(1+3*ABS(MOD('VSWR Calculator'!$C$23/Calculator!$F$20/2,1)-0.5))))/'VSWR Calculator'!$C$25)+$C38)^2+(1500*ABS(SIN(2*PI()*MOD(Calculator!$B$35/Calculator!$F$20,1)))*IF(MOD(Calculator!$B$35/Calculator!$F$20,1)&lt;0.5,-1,1))^2)),2))</f>
        <v>—</v>
      </c>
      <c r="GY38" s="253" t="str">
        <f aca="false">IF(OR(Calculator!$E$21&lt;&gt;"YES",Calculator!$B$35&lt;Calculator!$G$21),"—",ROUND((1+SQRT(((50*POWER(80,POWER(COS(PI()*MOD(Calculator!$B$35/Calculator!$F$21,1)),2))+MIN(500,MAX(30,100*EXP(-0.3*'VSWR Calculator'!$C$24)*(1+3*ABS(MOD('VSWR Calculator'!$C$23/Calculator!$F$21/2,1)-0.5))))/'VSWR Calculator'!$C$25)-$C38)^2+(1500*ABS(SIN(2*PI()*MOD(Calculator!$B$35/Calculator!$F$21,1)))*IF(MOD(Calculator!$B$35/Calculator!$F$21,1)&lt;0.5,-1,1))^2)/SQRT(((50*POWER(80,POWER(COS(PI()*MOD(Calculator!$B$35/Calculator!$F$21,1)),2))+MIN(500,MAX(30,100*EXP(-0.3*'VSWR Calculator'!$C$24)*(1+3*ABS(MOD('VSWR Calculator'!$C$23/Calculator!$F$21/2,1)-0.5))))/'VSWR Calculator'!$C$25)+$C38)^2+(1500*ABS(SIN(2*PI()*MOD(Calculator!$B$35/Calculator!$F$21,1)))*IF(MOD(Calculator!$B$35/Calculator!$F$21,1)&lt;0.5,-1,1))^2))/(1-SQRT(((50*POWER(80,POWER(COS(PI()*MOD(Calculator!$B$35/Calculator!$F$21,1)),2))+MIN(500,MAX(30,100*EXP(-0.3*'VSWR Calculator'!$C$24)*(1+3*ABS(MOD('VSWR Calculator'!$C$23/Calculator!$F$21/2,1)-0.5))))/'VSWR Calculator'!$C$25)-$C38)^2+(1500*ABS(SIN(2*PI()*MOD(Calculator!$B$35/Calculator!$F$21,1)))*IF(MOD(Calculator!$B$35/Calculator!$F$21,1)&lt;0.5,-1,1))^2)/SQRT(((50*POWER(80,POWER(COS(PI()*MOD(Calculator!$B$35/Calculator!$F$21,1)),2))+MIN(500,MAX(30,100*EXP(-0.3*'VSWR Calculator'!$C$24)*(1+3*ABS(MOD('VSWR Calculator'!$C$23/Calculator!$F$21/2,1)-0.5))))/'VSWR Calculator'!$C$25)+$C38)^2+(1500*ABS(SIN(2*PI()*MOD(Calculator!$B$35/Calculator!$F$21,1)))*IF(MOD(Calculator!$B$35/Calculator!$F$21,1)&lt;0.5,-1,1))^2)),2))</f>
        <v>—</v>
      </c>
      <c r="GZ38" s="253" t="str">
        <f aca="false">IF(OR(Calculator!$E$22&lt;&gt;"YES",Calculator!$B$35&lt;Calculator!$G$22),"—",ROUND((1+SQRT(((50*POWER(80,POWER(COS(PI()*MOD(Calculator!$B$35/Calculator!$F$22,1)),2))+MIN(500,MAX(30,100*EXP(-0.3*'VSWR Calculator'!$C$24)*(1+3*ABS(MOD('VSWR Calculator'!$C$23/Calculator!$F$22/2,1)-0.5))))/'VSWR Calculator'!$C$25)-$C38)^2+(1500*ABS(SIN(2*PI()*MOD(Calculator!$B$35/Calculator!$F$22,1)))*IF(MOD(Calculator!$B$35/Calculator!$F$22,1)&lt;0.5,-1,1))^2)/SQRT(((50*POWER(80,POWER(COS(PI()*MOD(Calculator!$B$35/Calculator!$F$22,1)),2))+MIN(500,MAX(30,100*EXP(-0.3*'VSWR Calculator'!$C$24)*(1+3*ABS(MOD('VSWR Calculator'!$C$23/Calculator!$F$22/2,1)-0.5))))/'VSWR Calculator'!$C$25)+$C38)^2+(1500*ABS(SIN(2*PI()*MOD(Calculator!$B$35/Calculator!$F$22,1)))*IF(MOD(Calculator!$B$35/Calculator!$F$22,1)&lt;0.5,-1,1))^2))/(1-SQRT(((50*POWER(80,POWER(COS(PI()*MOD(Calculator!$B$35/Calculator!$F$22,1)),2))+MIN(500,MAX(30,100*EXP(-0.3*'VSWR Calculator'!$C$24)*(1+3*ABS(MOD('VSWR Calculator'!$C$23/Calculator!$F$22/2,1)-0.5))))/'VSWR Calculator'!$C$25)-$C38)^2+(1500*ABS(SIN(2*PI()*MOD(Calculator!$B$35/Calculator!$F$22,1)))*IF(MOD(Calculator!$B$35/Calculator!$F$22,1)&lt;0.5,-1,1))^2)/SQRT(((50*POWER(80,POWER(COS(PI()*MOD(Calculator!$B$35/Calculator!$F$22,1)),2))+MIN(500,MAX(30,100*EXP(-0.3*'VSWR Calculator'!$C$24)*(1+3*ABS(MOD('VSWR Calculator'!$C$23/Calculator!$F$22/2,1)-0.5))))/'VSWR Calculator'!$C$25)+$C38)^2+(1500*ABS(SIN(2*PI()*MOD(Calculator!$B$35/Calculator!$F$22,1)))*IF(MOD(Calculator!$B$35/Calculator!$F$22,1)&lt;0.5,-1,1))^2)),2))</f>
        <v>—</v>
      </c>
      <c r="HA38" s="253" t="n">
        <f aca="false">IFERROR(ROUND((IF(ISNUMBER(GP38),GP38,0)+IF(ISNUMBER(GQ38),GQ38,0)+IF(ISNUMBER(GR38),GR38,0)+IF(ISNUMBER(GS38),GS38,0)+IF(ISNUMBER(GT38),GT38,0)+IF(ISNUMBER(GU38),GU38,0)+IF(ISNUMBER(GV38),GV38,0)+IF(ISNUMBER(GW38),GW38,0)+IF(ISNUMBER(GX38),GX38,0)+IF(ISNUMBER(GY38),GY38,0)+IF(ISNUMBER(GZ38),GZ38,0))/(IF(ISNUMBER(GP38),1,0)+IF(ISNUMBER(GQ38),1,0)+IF(ISNUMBER(GR38),1,0)+IF(ISNUMBER(GS38),1,0)+IF(ISNUMBER(GT38),1,0)+IF(ISNUMBER(GU38),1,0)+IF(ISNUMBER(GV38),1,0)+IF(ISNUMBER(GW38),1,0)+IF(ISNUMBER(GX38),1,0)+IF(ISNUMBER(GY38),1,0)+IF(ISNUMBER(GZ38),1,0)),4),"")</f>
        <v>31.255</v>
      </c>
      <c r="HB38" s="253" t="str">
        <f aca="false">IF(OR(Calculator!$E$12&lt;&gt;"YES",Calculator!$B$36&lt;Calculator!$G$12),"—",ROUND((1+SQRT(((50*POWER(80,POWER(COS(PI()*MOD(Calculator!$B$36/Calculator!$F$12,1)),2))+MIN(500,MAX(30,100*EXP(-0.3*'VSWR Calculator'!$C$24)*(1+3*ABS(MOD('VSWR Calculator'!$C$23/Calculator!$F$12/2,1)-0.5))))/'VSWR Calculator'!$C$25)-$C38)^2+(1500*ABS(SIN(2*PI()*MOD(Calculator!$B$36/Calculator!$F$12,1)))*IF(MOD(Calculator!$B$36/Calculator!$F$12,1)&lt;0.5,-1,1))^2)/SQRT(((50*POWER(80,POWER(COS(PI()*MOD(Calculator!$B$36/Calculator!$F$12,1)),2))+MIN(500,MAX(30,100*EXP(-0.3*'VSWR Calculator'!$C$24)*(1+3*ABS(MOD('VSWR Calculator'!$C$23/Calculator!$F$12/2,1)-0.5))))/'VSWR Calculator'!$C$25)+$C38)^2+(1500*ABS(SIN(2*PI()*MOD(Calculator!$B$36/Calculator!$F$12,1)))*IF(MOD(Calculator!$B$36/Calculator!$F$12,1)&lt;0.5,-1,1))^2))/(1-SQRT(((50*POWER(80,POWER(COS(PI()*MOD(Calculator!$B$36/Calculator!$F$12,1)),2))+MIN(500,MAX(30,100*EXP(-0.3*'VSWR Calculator'!$C$24)*(1+3*ABS(MOD('VSWR Calculator'!$C$23/Calculator!$F$12/2,1)-0.5))))/'VSWR Calculator'!$C$25)-$C38)^2+(1500*ABS(SIN(2*PI()*MOD(Calculator!$B$36/Calculator!$F$12,1)))*IF(MOD(Calculator!$B$36/Calculator!$F$12,1)&lt;0.5,-1,1))^2)/SQRT(((50*POWER(80,POWER(COS(PI()*MOD(Calculator!$B$36/Calculator!$F$12,1)),2))+MIN(500,MAX(30,100*EXP(-0.3*'VSWR Calculator'!$C$24)*(1+3*ABS(MOD('VSWR Calculator'!$C$23/Calculator!$F$12/2,1)-0.5))))/'VSWR Calculator'!$C$25)+$C38)^2+(1500*ABS(SIN(2*PI()*MOD(Calculator!$B$36/Calculator!$F$12,1)))*IF(MOD(Calculator!$B$36/Calculator!$F$12,1)&lt;0.5,-1,1))^2)),2))</f>
        <v>—</v>
      </c>
      <c r="HC38" s="253" t="str">
        <f aca="false">IF(OR(Calculator!$E$13&lt;&gt;"YES",Calculator!$B$36&lt;Calculator!$G$13),"—",ROUND((1+SQRT(((50*POWER(80,POWER(COS(PI()*MOD(Calculator!$B$36/Calculator!$F$13,1)),2))+MIN(500,MAX(30,100*EXP(-0.3*'VSWR Calculator'!$C$24)*(1+3*ABS(MOD('VSWR Calculator'!$C$23/Calculator!$F$13/2,1)-0.5))))/'VSWR Calculator'!$C$25)-$C38)^2+(1500*ABS(SIN(2*PI()*MOD(Calculator!$B$36/Calculator!$F$13,1)))*IF(MOD(Calculator!$B$36/Calculator!$F$13,1)&lt;0.5,-1,1))^2)/SQRT(((50*POWER(80,POWER(COS(PI()*MOD(Calculator!$B$36/Calculator!$F$13,1)),2))+MIN(500,MAX(30,100*EXP(-0.3*'VSWR Calculator'!$C$24)*(1+3*ABS(MOD('VSWR Calculator'!$C$23/Calculator!$F$13/2,1)-0.5))))/'VSWR Calculator'!$C$25)+$C38)^2+(1500*ABS(SIN(2*PI()*MOD(Calculator!$B$36/Calculator!$F$13,1)))*IF(MOD(Calculator!$B$36/Calculator!$F$13,1)&lt;0.5,-1,1))^2))/(1-SQRT(((50*POWER(80,POWER(COS(PI()*MOD(Calculator!$B$36/Calculator!$F$13,1)),2))+MIN(500,MAX(30,100*EXP(-0.3*'VSWR Calculator'!$C$24)*(1+3*ABS(MOD('VSWR Calculator'!$C$23/Calculator!$F$13/2,1)-0.5))))/'VSWR Calculator'!$C$25)-$C38)^2+(1500*ABS(SIN(2*PI()*MOD(Calculator!$B$36/Calculator!$F$13,1)))*IF(MOD(Calculator!$B$36/Calculator!$F$13,1)&lt;0.5,-1,1))^2)/SQRT(((50*POWER(80,POWER(COS(PI()*MOD(Calculator!$B$36/Calculator!$F$13,1)),2))+MIN(500,MAX(30,100*EXP(-0.3*'VSWR Calculator'!$C$24)*(1+3*ABS(MOD('VSWR Calculator'!$C$23/Calculator!$F$13/2,1)-0.5))))/'VSWR Calculator'!$C$25)+$C38)^2+(1500*ABS(SIN(2*PI()*MOD(Calculator!$B$36/Calculator!$F$13,1)))*IF(MOD(Calculator!$B$36/Calculator!$F$13,1)&lt;0.5,-1,1))^2)),2))</f>
        <v>—</v>
      </c>
      <c r="HD38" s="253" t="str">
        <f aca="false">IF(OR(Calculator!$E$14&lt;&gt;"YES",Calculator!$B$36&lt;Calculator!$G$14),"—",ROUND((1+SQRT(((50*POWER(80,POWER(COS(PI()*MOD(Calculator!$B$36/Calculator!$F$14,1)),2))+MIN(500,MAX(30,100*EXP(-0.3*'VSWR Calculator'!$C$24)*(1+3*ABS(MOD('VSWR Calculator'!$C$23/Calculator!$F$14/2,1)-0.5))))/'VSWR Calculator'!$C$25)-$C38)^2+(1500*ABS(SIN(2*PI()*MOD(Calculator!$B$36/Calculator!$F$14,1)))*IF(MOD(Calculator!$B$36/Calculator!$F$14,1)&lt;0.5,-1,1))^2)/SQRT(((50*POWER(80,POWER(COS(PI()*MOD(Calculator!$B$36/Calculator!$F$14,1)),2))+MIN(500,MAX(30,100*EXP(-0.3*'VSWR Calculator'!$C$24)*(1+3*ABS(MOD('VSWR Calculator'!$C$23/Calculator!$F$14/2,1)-0.5))))/'VSWR Calculator'!$C$25)+$C38)^2+(1500*ABS(SIN(2*PI()*MOD(Calculator!$B$36/Calculator!$F$14,1)))*IF(MOD(Calculator!$B$36/Calculator!$F$14,1)&lt;0.5,-1,1))^2))/(1-SQRT(((50*POWER(80,POWER(COS(PI()*MOD(Calculator!$B$36/Calculator!$F$14,1)),2))+MIN(500,MAX(30,100*EXP(-0.3*'VSWR Calculator'!$C$24)*(1+3*ABS(MOD('VSWR Calculator'!$C$23/Calculator!$F$14/2,1)-0.5))))/'VSWR Calculator'!$C$25)-$C38)^2+(1500*ABS(SIN(2*PI()*MOD(Calculator!$B$36/Calculator!$F$14,1)))*IF(MOD(Calculator!$B$36/Calculator!$F$14,1)&lt;0.5,-1,1))^2)/SQRT(((50*POWER(80,POWER(COS(PI()*MOD(Calculator!$B$36/Calculator!$F$14,1)),2))+MIN(500,MAX(30,100*EXP(-0.3*'VSWR Calculator'!$C$24)*(1+3*ABS(MOD('VSWR Calculator'!$C$23/Calculator!$F$14/2,1)-0.5))))/'VSWR Calculator'!$C$25)+$C38)^2+(1500*ABS(SIN(2*PI()*MOD(Calculator!$B$36/Calculator!$F$14,1)))*IF(MOD(Calculator!$B$36/Calculator!$F$14,1)&lt;0.5,-1,1))^2)),2))</f>
        <v>—</v>
      </c>
      <c r="HE38" s="253" t="n">
        <f aca="false">IF(OR(Calculator!$E$15&lt;&gt;"YES",Calculator!$B$36&lt;Calculator!$G$15),"—",ROUND((1+SQRT(((50*POWER(80,POWER(COS(PI()*MOD(Calculator!$B$36/Calculator!$F$15,1)),2))+MIN(500,MAX(30,100*EXP(-0.3*'VSWR Calculator'!$C$24)*(1+3*ABS(MOD('VSWR Calculator'!$C$23/Calculator!$F$15/2,1)-0.5))))/'VSWR Calculator'!$C$25)-$C38)^2+(1500*ABS(SIN(2*PI()*MOD(Calculator!$B$36/Calculator!$F$15,1)))*IF(MOD(Calculator!$B$36/Calculator!$F$15,1)&lt;0.5,-1,1))^2)/SQRT(((50*POWER(80,POWER(COS(PI()*MOD(Calculator!$B$36/Calculator!$F$15,1)),2))+MIN(500,MAX(30,100*EXP(-0.3*'VSWR Calculator'!$C$24)*(1+3*ABS(MOD('VSWR Calculator'!$C$23/Calculator!$F$15/2,1)-0.5))))/'VSWR Calculator'!$C$25)+$C38)^2+(1500*ABS(SIN(2*PI()*MOD(Calculator!$B$36/Calculator!$F$15,1)))*IF(MOD(Calculator!$B$36/Calculator!$F$15,1)&lt;0.5,-1,1))^2))/(1-SQRT(((50*POWER(80,POWER(COS(PI()*MOD(Calculator!$B$36/Calculator!$F$15,1)),2))+MIN(500,MAX(30,100*EXP(-0.3*'VSWR Calculator'!$C$24)*(1+3*ABS(MOD('VSWR Calculator'!$C$23/Calculator!$F$15/2,1)-0.5))))/'VSWR Calculator'!$C$25)-$C38)^2+(1500*ABS(SIN(2*PI()*MOD(Calculator!$B$36/Calculator!$F$15,1)))*IF(MOD(Calculator!$B$36/Calculator!$F$15,1)&lt;0.5,-1,1))^2)/SQRT(((50*POWER(80,POWER(COS(PI()*MOD(Calculator!$B$36/Calculator!$F$15,1)),2))+MIN(500,MAX(30,100*EXP(-0.3*'VSWR Calculator'!$C$24)*(1+3*ABS(MOD('VSWR Calculator'!$C$23/Calculator!$F$15/2,1)-0.5))))/'VSWR Calculator'!$C$25)+$C38)^2+(1500*ABS(SIN(2*PI()*MOD(Calculator!$B$36/Calculator!$F$15,1)))*IF(MOD(Calculator!$B$36/Calculator!$F$15,1)&lt;0.5,-1,1))^2)),2))</f>
        <v>45.28</v>
      </c>
      <c r="HF38" s="253" t="str">
        <f aca="false">IF(OR(Calculator!$E$16&lt;&gt;"YES",Calculator!$B$36&lt;Calculator!$G$16),"—",ROUND((1+SQRT(((50*POWER(80,POWER(COS(PI()*MOD(Calculator!$B$36/Calculator!$F$16,1)),2))+MIN(500,MAX(30,100*EXP(-0.3*'VSWR Calculator'!$C$24)*(1+3*ABS(MOD('VSWR Calculator'!$C$23/Calculator!$F$16/2,1)-0.5))))/'VSWR Calculator'!$C$25)-$C38)^2+(1500*ABS(SIN(2*PI()*MOD(Calculator!$B$36/Calculator!$F$16,1)))*IF(MOD(Calculator!$B$36/Calculator!$F$16,1)&lt;0.5,-1,1))^2)/SQRT(((50*POWER(80,POWER(COS(PI()*MOD(Calculator!$B$36/Calculator!$F$16,1)),2))+MIN(500,MAX(30,100*EXP(-0.3*'VSWR Calculator'!$C$24)*(1+3*ABS(MOD('VSWR Calculator'!$C$23/Calculator!$F$16/2,1)-0.5))))/'VSWR Calculator'!$C$25)+$C38)^2+(1500*ABS(SIN(2*PI()*MOD(Calculator!$B$36/Calculator!$F$16,1)))*IF(MOD(Calculator!$B$36/Calculator!$F$16,1)&lt;0.5,-1,1))^2))/(1-SQRT(((50*POWER(80,POWER(COS(PI()*MOD(Calculator!$B$36/Calculator!$F$16,1)),2))+MIN(500,MAX(30,100*EXP(-0.3*'VSWR Calculator'!$C$24)*(1+3*ABS(MOD('VSWR Calculator'!$C$23/Calculator!$F$16/2,1)-0.5))))/'VSWR Calculator'!$C$25)-$C38)^2+(1500*ABS(SIN(2*PI()*MOD(Calculator!$B$36/Calculator!$F$16,1)))*IF(MOD(Calculator!$B$36/Calculator!$F$16,1)&lt;0.5,-1,1))^2)/SQRT(((50*POWER(80,POWER(COS(PI()*MOD(Calculator!$B$36/Calculator!$F$16,1)),2))+MIN(500,MAX(30,100*EXP(-0.3*'VSWR Calculator'!$C$24)*(1+3*ABS(MOD('VSWR Calculator'!$C$23/Calculator!$F$16/2,1)-0.5))))/'VSWR Calculator'!$C$25)+$C38)^2+(1500*ABS(SIN(2*PI()*MOD(Calculator!$B$36/Calculator!$F$16,1)))*IF(MOD(Calculator!$B$36/Calculator!$F$16,1)&lt;0.5,-1,1))^2)),2))</f>
        <v>—</v>
      </c>
      <c r="HG38" s="253" t="n">
        <f aca="false">IF(OR(Calculator!$E$17&lt;&gt;"YES",Calculator!$B$36&lt;Calculator!$G$17),"—",ROUND((1+SQRT(((50*POWER(80,POWER(COS(PI()*MOD(Calculator!$B$36/Calculator!$F$17,1)),2))+MIN(500,MAX(30,100*EXP(-0.3*'VSWR Calculator'!$C$24)*(1+3*ABS(MOD('VSWR Calculator'!$C$23/Calculator!$F$17/2,1)-0.5))))/'VSWR Calculator'!$C$25)-$C38)^2+(1500*ABS(SIN(2*PI()*MOD(Calculator!$B$36/Calculator!$F$17,1)))*IF(MOD(Calculator!$B$36/Calculator!$F$17,1)&lt;0.5,-1,1))^2)/SQRT(((50*POWER(80,POWER(COS(PI()*MOD(Calculator!$B$36/Calculator!$F$17,1)),2))+MIN(500,MAX(30,100*EXP(-0.3*'VSWR Calculator'!$C$24)*(1+3*ABS(MOD('VSWR Calculator'!$C$23/Calculator!$F$17/2,1)-0.5))))/'VSWR Calculator'!$C$25)+$C38)^2+(1500*ABS(SIN(2*PI()*MOD(Calculator!$B$36/Calculator!$F$17,1)))*IF(MOD(Calculator!$B$36/Calculator!$F$17,1)&lt;0.5,-1,1))^2))/(1-SQRT(((50*POWER(80,POWER(COS(PI()*MOD(Calculator!$B$36/Calculator!$F$17,1)),2))+MIN(500,MAX(30,100*EXP(-0.3*'VSWR Calculator'!$C$24)*(1+3*ABS(MOD('VSWR Calculator'!$C$23/Calculator!$F$17/2,1)-0.5))))/'VSWR Calculator'!$C$25)-$C38)^2+(1500*ABS(SIN(2*PI()*MOD(Calculator!$B$36/Calculator!$F$17,1)))*IF(MOD(Calculator!$B$36/Calculator!$F$17,1)&lt;0.5,-1,1))^2)/SQRT(((50*POWER(80,POWER(COS(PI()*MOD(Calculator!$B$36/Calculator!$F$17,1)),2))+MIN(500,MAX(30,100*EXP(-0.3*'VSWR Calculator'!$C$24)*(1+3*ABS(MOD('VSWR Calculator'!$C$23/Calculator!$F$17/2,1)-0.5))))/'VSWR Calculator'!$C$25)+$C38)^2+(1500*ABS(SIN(2*PI()*MOD(Calculator!$B$36/Calculator!$F$17,1)))*IF(MOD(Calculator!$B$36/Calculator!$F$17,1)&lt;0.5,-1,1))^2)),2))</f>
        <v>49.87</v>
      </c>
      <c r="HH38" s="253" t="str">
        <f aca="false">IF(OR(Calculator!$E$18&lt;&gt;"YES",Calculator!$B$36&lt;Calculator!$G$18),"—",ROUND((1+SQRT(((50*POWER(80,POWER(COS(PI()*MOD(Calculator!$B$36/Calculator!$F$18,1)),2))+MIN(500,MAX(30,100*EXP(-0.3*'VSWR Calculator'!$C$24)*(1+3*ABS(MOD('VSWR Calculator'!$C$23/Calculator!$F$18/2,1)-0.5))))/'VSWR Calculator'!$C$25)-$C38)^2+(1500*ABS(SIN(2*PI()*MOD(Calculator!$B$36/Calculator!$F$18,1)))*IF(MOD(Calculator!$B$36/Calculator!$F$18,1)&lt;0.5,-1,1))^2)/SQRT(((50*POWER(80,POWER(COS(PI()*MOD(Calculator!$B$36/Calculator!$F$18,1)),2))+MIN(500,MAX(30,100*EXP(-0.3*'VSWR Calculator'!$C$24)*(1+3*ABS(MOD('VSWR Calculator'!$C$23/Calculator!$F$18/2,1)-0.5))))/'VSWR Calculator'!$C$25)+$C38)^2+(1500*ABS(SIN(2*PI()*MOD(Calculator!$B$36/Calculator!$F$18,1)))*IF(MOD(Calculator!$B$36/Calculator!$F$18,1)&lt;0.5,-1,1))^2))/(1-SQRT(((50*POWER(80,POWER(COS(PI()*MOD(Calculator!$B$36/Calculator!$F$18,1)),2))+MIN(500,MAX(30,100*EXP(-0.3*'VSWR Calculator'!$C$24)*(1+3*ABS(MOD('VSWR Calculator'!$C$23/Calculator!$F$18/2,1)-0.5))))/'VSWR Calculator'!$C$25)-$C38)^2+(1500*ABS(SIN(2*PI()*MOD(Calculator!$B$36/Calculator!$F$18,1)))*IF(MOD(Calculator!$B$36/Calculator!$F$18,1)&lt;0.5,-1,1))^2)/SQRT(((50*POWER(80,POWER(COS(PI()*MOD(Calculator!$B$36/Calculator!$F$18,1)),2))+MIN(500,MAX(30,100*EXP(-0.3*'VSWR Calculator'!$C$24)*(1+3*ABS(MOD('VSWR Calculator'!$C$23/Calculator!$F$18/2,1)-0.5))))/'VSWR Calculator'!$C$25)+$C38)^2+(1500*ABS(SIN(2*PI()*MOD(Calculator!$B$36/Calculator!$F$18,1)))*IF(MOD(Calculator!$B$36/Calculator!$F$18,1)&lt;0.5,-1,1))^2)),2))</f>
        <v>—</v>
      </c>
      <c r="HI38" s="253" t="str">
        <f aca="false">IF(OR(Calculator!$E$19&lt;&gt;"YES",Calculator!$B$36&lt;Calculator!$G$19),"—",ROUND((1+SQRT(((50*POWER(80,POWER(COS(PI()*MOD(Calculator!$B$36/Calculator!$F$19,1)),2))+MIN(500,MAX(30,100*EXP(-0.3*'VSWR Calculator'!$C$24)*(1+3*ABS(MOD('VSWR Calculator'!$C$23/Calculator!$F$19/2,1)-0.5))))/'VSWR Calculator'!$C$25)-$C38)^2+(1500*ABS(SIN(2*PI()*MOD(Calculator!$B$36/Calculator!$F$19,1)))*IF(MOD(Calculator!$B$36/Calculator!$F$19,1)&lt;0.5,-1,1))^2)/SQRT(((50*POWER(80,POWER(COS(PI()*MOD(Calculator!$B$36/Calculator!$F$19,1)),2))+MIN(500,MAX(30,100*EXP(-0.3*'VSWR Calculator'!$C$24)*(1+3*ABS(MOD('VSWR Calculator'!$C$23/Calculator!$F$19/2,1)-0.5))))/'VSWR Calculator'!$C$25)+$C38)^2+(1500*ABS(SIN(2*PI()*MOD(Calculator!$B$36/Calculator!$F$19,1)))*IF(MOD(Calculator!$B$36/Calculator!$F$19,1)&lt;0.5,-1,1))^2))/(1-SQRT(((50*POWER(80,POWER(COS(PI()*MOD(Calculator!$B$36/Calculator!$F$19,1)),2))+MIN(500,MAX(30,100*EXP(-0.3*'VSWR Calculator'!$C$24)*(1+3*ABS(MOD('VSWR Calculator'!$C$23/Calculator!$F$19/2,1)-0.5))))/'VSWR Calculator'!$C$25)-$C38)^2+(1500*ABS(SIN(2*PI()*MOD(Calculator!$B$36/Calculator!$F$19,1)))*IF(MOD(Calculator!$B$36/Calculator!$F$19,1)&lt;0.5,-1,1))^2)/SQRT(((50*POWER(80,POWER(COS(PI()*MOD(Calculator!$B$36/Calculator!$F$19,1)),2))+MIN(500,MAX(30,100*EXP(-0.3*'VSWR Calculator'!$C$24)*(1+3*ABS(MOD('VSWR Calculator'!$C$23/Calculator!$F$19/2,1)-0.5))))/'VSWR Calculator'!$C$25)+$C38)^2+(1500*ABS(SIN(2*PI()*MOD(Calculator!$B$36/Calculator!$F$19,1)))*IF(MOD(Calculator!$B$36/Calculator!$F$19,1)&lt;0.5,-1,1))^2)),2))</f>
        <v>—</v>
      </c>
      <c r="HJ38" s="253" t="str">
        <f aca="false">IF(OR(Calculator!$E$20&lt;&gt;"YES",Calculator!$B$36&lt;Calculator!$G$20),"—",ROUND((1+SQRT(((50*POWER(80,POWER(COS(PI()*MOD(Calculator!$B$36/Calculator!$F$20,1)),2))+MIN(500,MAX(30,100*EXP(-0.3*'VSWR Calculator'!$C$24)*(1+3*ABS(MOD('VSWR Calculator'!$C$23/Calculator!$F$20/2,1)-0.5))))/'VSWR Calculator'!$C$25)-$C38)^2+(1500*ABS(SIN(2*PI()*MOD(Calculator!$B$36/Calculator!$F$20,1)))*IF(MOD(Calculator!$B$36/Calculator!$F$20,1)&lt;0.5,-1,1))^2)/SQRT(((50*POWER(80,POWER(COS(PI()*MOD(Calculator!$B$36/Calculator!$F$20,1)),2))+MIN(500,MAX(30,100*EXP(-0.3*'VSWR Calculator'!$C$24)*(1+3*ABS(MOD('VSWR Calculator'!$C$23/Calculator!$F$20/2,1)-0.5))))/'VSWR Calculator'!$C$25)+$C38)^2+(1500*ABS(SIN(2*PI()*MOD(Calculator!$B$36/Calculator!$F$20,1)))*IF(MOD(Calculator!$B$36/Calculator!$F$20,1)&lt;0.5,-1,1))^2))/(1-SQRT(((50*POWER(80,POWER(COS(PI()*MOD(Calculator!$B$36/Calculator!$F$20,1)),2))+MIN(500,MAX(30,100*EXP(-0.3*'VSWR Calculator'!$C$24)*(1+3*ABS(MOD('VSWR Calculator'!$C$23/Calculator!$F$20/2,1)-0.5))))/'VSWR Calculator'!$C$25)-$C38)^2+(1500*ABS(SIN(2*PI()*MOD(Calculator!$B$36/Calculator!$F$20,1)))*IF(MOD(Calculator!$B$36/Calculator!$F$20,1)&lt;0.5,-1,1))^2)/SQRT(((50*POWER(80,POWER(COS(PI()*MOD(Calculator!$B$36/Calculator!$F$20,1)),2))+MIN(500,MAX(30,100*EXP(-0.3*'VSWR Calculator'!$C$24)*(1+3*ABS(MOD('VSWR Calculator'!$C$23/Calculator!$F$20/2,1)-0.5))))/'VSWR Calculator'!$C$25)+$C38)^2+(1500*ABS(SIN(2*PI()*MOD(Calculator!$B$36/Calculator!$F$20,1)))*IF(MOD(Calculator!$B$36/Calculator!$F$20,1)&lt;0.5,-1,1))^2)),2))</f>
        <v>—</v>
      </c>
      <c r="HK38" s="253" t="str">
        <f aca="false">IF(OR(Calculator!$E$21&lt;&gt;"YES",Calculator!$B$36&lt;Calculator!$G$21),"—",ROUND((1+SQRT(((50*POWER(80,POWER(COS(PI()*MOD(Calculator!$B$36/Calculator!$F$21,1)),2))+MIN(500,MAX(30,100*EXP(-0.3*'VSWR Calculator'!$C$24)*(1+3*ABS(MOD('VSWR Calculator'!$C$23/Calculator!$F$21/2,1)-0.5))))/'VSWR Calculator'!$C$25)-$C38)^2+(1500*ABS(SIN(2*PI()*MOD(Calculator!$B$36/Calculator!$F$21,1)))*IF(MOD(Calculator!$B$36/Calculator!$F$21,1)&lt;0.5,-1,1))^2)/SQRT(((50*POWER(80,POWER(COS(PI()*MOD(Calculator!$B$36/Calculator!$F$21,1)),2))+MIN(500,MAX(30,100*EXP(-0.3*'VSWR Calculator'!$C$24)*(1+3*ABS(MOD('VSWR Calculator'!$C$23/Calculator!$F$21/2,1)-0.5))))/'VSWR Calculator'!$C$25)+$C38)^2+(1500*ABS(SIN(2*PI()*MOD(Calculator!$B$36/Calculator!$F$21,1)))*IF(MOD(Calculator!$B$36/Calculator!$F$21,1)&lt;0.5,-1,1))^2))/(1-SQRT(((50*POWER(80,POWER(COS(PI()*MOD(Calculator!$B$36/Calculator!$F$21,1)),2))+MIN(500,MAX(30,100*EXP(-0.3*'VSWR Calculator'!$C$24)*(1+3*ABS(MOD('VSWR Calculator'!$C$23/Calculator!$F$21/2,1)-0.5))))/'VSWR Calculator'!$C$25)-$C38)^2+(1500*ABS(SIN(2*PI()*MOD(Calculator!$B$36/Calculator!$F$21,1)))*IF(MOD(Calculator!$B$36/Calculator!$F$21,1)&lt;0.5,-1,1))^2)/SQRT(((50*POWER(80,POWER(COS(PI()*MOD(Calculator!$B$36/Calculator!$F$21,1)),2))+MIN(500,MAX(30,100*EXP(-0.3*'VSWR Calculator'!$C$24)*(1+3*ABS(MOD('VSWR Calculator'!$C$23/Calculator!$F$21/2,1)-0.5))))/'VSWR Calculator'!$C$25)+$C38)^2+(1500*ABS(SIN(2*PI()*MOD(Calculator!$B$36/Calculator!$F$21,1)))*IF(MOD(Calculator!$B$36/Calculator!$F$21,1)&lt;0.5,-1,1))^2)),2))</f>
        <v>—</v>
      </c>
      <c r="HL38" s="253" t="str">
        <f aca="false">IF(OR(Calculator!$E$22&lt;&gt;"YES",Calculator!$B$36&lt;Calculator!$G$22),"—",ROUND((1+SQRT(((50*POWER(80,POWER(COS(PI()*MOD(Calculator!$B$36/Calculator!$F$22,1)),2))+MIN(500,MAX(30,100*EXP(-0.3*'VSWR Calculator'!$C$24)*(1+3*ABS(MOD('VSWR Calculator'!$C$23/Calculator!$F$22/2,1)-0.5))))/'VSWR Calculator'!$C$25)-$C38)^2+(1500*ABS(SIN(2*PI()*MOD(Calculator!$B$36/Calculator!$F$22,1)))*IF(MOD(Calculator!$B$36/Calculator!$F$22,1)&lt;0.5,-1,1))^2)/SQRT(((50*POWER(80,POWER(COS(PI()*MOD(Calculator!$B$36/Calculator!$F$22,1)),2))+MIN(500,MAX(30,100*EXP(-0.3*'VSWR Calculator'!$C$24)*(1+3*ABS(MOD('VSWR Calculator'!$C$23/Calculator!$F$22/2,1)-0.5))))/'VSWR Calculator'!$C$25)+$C38)^2+(1500*ABS(SIN(2*PI()*MOD(Calculator!$B$36/Calculator!$F$22,1)))*IF(MOD(Calculator!$B$36/Calculator!$F$22,1)&lt;0.5,-1,1))^2))/(1-SQRT(((50*POWER(80,POWER(COS(PI()*MOD(Calculator!$B$36/Calculator!$F$22,1)),2))+MIN(500,MAX(30,100*EXP(-0.3*'VSWR Calculator'!$C$24)*(1+3*ABS(MOD('VSWR Calculator'!$C$23/Calculator!$F$22/2,1)-0.5))))/'VSWR Calculator'!$C$25)-$C38)^2+(1500*ABS(SIN(2*PI()*MOD(Calculator!$B$36/Calculator!$F$22,1)))*IF(MOD(Calculator!$B$36/Calculator!$F$22,1)&lt;0.5,-1,1))^2)/SQRT(((50*POWER(80,POWER(COS(PI()*MOD(Calculator!$B$36/Calculator!$F$22,1)),2))+MIN(500,MAX(30,100*EXP(-0.3*'VSWR Calculator'!$C$24)*(1+3*ABS(MOD('VSWR Calculator'!$C$23/Calculator!$F$22/2,1)-0.5))))/'VSWR Calculator'!$C$25)+$C38)^2+(1500*ABS(SIN(2*PI()*MOD(Calculator!$B$36/Calculator!$F$22,1)))*IF(MOD(Calculator!$B$36/Calculator!$F$22,1)&lt;0.5,-1,1))^2)),2))</f>
        <v>—</v>
      </c>
      <c r="HM38" s="253" t="n">
        <f aca="false">IFERROR(ROUND((IF(ISNUMBER(HB38),HB38,0)+IF(ISNUMBER(HC38),HC38,0)+IF(ISNUMBER(HD38),HD38,0)+IF(ISNUMBER(HE38),HE38,0)+IF(ISNUMBER(HF38),HF38,0)+IF(ISNUMBER(HG38),HG38,0)+IF(ISNUMBER(HH38),HH38,0)+IF(ISNUMBER(HI38),HI38,0)+IF(ISNUMBER(HJ38),HJ38,0)+IF(ISNUMBER(HK38),HK38,0)+IF(ISNUMBER(HL38),HL38,0))/(IF(ISNUMBER(HB38),1,0)+IF(ISNUMBER(HC38),1,0)+IF(ISNUMBER(HD38),1,0)+IF(ISNUMBER(HE38),1,0)+IF(ISNUMBER(HF38),1,0)+IF(ISNUMBER(HG38),1,0)+IF(ISNUMBER(HH38),1,0)+IF(ISNUMBER(HI38),1,0)+IF(ISNUMBER(HJ38),1,0)+IF(ISNUMBER(HK38),1,0)+IF(ISNUMBER(HL38),1,0)),4),"")</f>
        <v>47.575</v>
      </c>
      <c r="HN38" s="253" t="str">
        <f aca="false">IF(OR(Calculator!$E$12&lt;&gt;"YES",Calculator!$B$37&lt;Calculator!$G$12),"—",ROUND((1+SQRT(((50*POWER(80,POWER(COS(PI()*MOD(Calculator!$B$37/Calculator!$F$12,1)),2))+MIN(500,MAX(30,100*EXP(-0.3*'VSWR Calculator'!$C$24)*(1+3*ABS(MOD('VSWR Calculator'!$C$23/Calculator!$F$12/2,1)-0.5))))/'VSWR Calculator'!$C$25)-$C38)^2+(1500*ABS(SIN(2*PI()*MOD(Calculator!$B$37/Calculator!$F$12,1)))*IF(MOD(Calculator!$B$37/Calculator!$F$12,1)&lt;0.5,-1,1))^2)/SQRT(((50*POWER(80,POWER(COS(PI()*MOD(Calculator!$B$37/Calculator!$F$12,1)),2))+MIN(500,MAX(30,100*EXP(-0.3*'VSWR Calculator'!$C$24)*(1+3*ABS(MOD('VSWR Calculator'!$C$23/Calculator!$F$12/2,1)-0.5))))/'VSWR Calculator'!$C$25)+$C38)^2+(1500*ABS(SIN(2*PI()*MOD(Calculator!$B$37/Calculator!$F$12,1)))*IF(MOD(Calculator!$B$37/Calculator!$F$12,1)&lt;0.5,-1,1))^2))/(1-SQRT(((50*POWER(80,POWER(COS(PI()*MOD(Calculator!$B$37/Calculator!$F$12,1)),2))+MIN(500,MAX(30,100*EXP(-0.3*'VSWR Calculator'!$C$24)*(1+3*ABS(MOD('VSWR Calculator'!$C$23/Calculator!$F$12/2,1)-0.5))))/'VSWR Calculator'!$C$25)-$C38)^2+(1500*ABS(SIN(2*PI()*MOD(Calculator!$B$37/Calculator!$F$12,1)))*IF(MOD(Calculator!$B$37/Calculator!$F$12,1)&lt;0.5,-1,1))^2)/SQRT(((50*POWER(80,POWER(COS(PI()*MOD(Calculator!$B$37/Calculator!$F$12,1)),2))+MIN(500,MAX(30,100*EXP(-0.3*'VSWR Calculator'!$C$24)*(1+3*ABS(MOD('VSWR Calculator'!$C$23/Calculator!$F$12/2,1)-0.5))))/'VSWR Calculator'!$C$25)+$C38)^2+(1500*ABS(SIN(2*PI()*MOD(Calculator!$B$37/Calculator!$F$12,1)))*IF(MOD(Calculator!$B$37/Calculator!$F$12,1)&lt;0.5,-1,1))^2)),2))</f>
        <v>—</v>
      </c>
      <c r="HO38" s="253" t="str">
        <f aca="false">IF(OR(Calculator!$E$13&lt;&gt;"YES",Calculator!$B$37&lt;Calculator!$G$13),"—",ROUND((1+SQRT(((50*POWER(80,POWER(COS(PI()*MOD(Calculator!$B$37/Calculator!$F$13,1)),2))+MIN(500,MAX(30,100*EXP(-0.3*'VSWR Calculator'!$C$24)*(1+3*ABS(MOD('VSWR Calculator'!$C$23/Calculator!$F$13/2,1)-0.5))))/'VSWR Calculator'!$C$25)-$C38)^2+(1500*ABS(SIN(2*PI()*MOD(Calculator!$B$37/Calculator!$F$13,1)))*IF(MOD(Calculator!$B$37/Calculator!$F$13,1)&lt;0.5,-1,1))^2)/SQRT(((50*POWER(80,POWER(COS(PI()*MOD(Calculator!$B$37/Calculator!$F$13,1)),2))+MIN(500,MAX(30,100*EXP(-0.3*'VSWR Calculator'!$C$24)*(1+3*ABS(MOD('VSWR Calculator'!$C$23/Calculator!$F$13/2,1)-0.5))))/'VSWR Calculator'!$C$25)+$C38)^2+(1500*ABS(SIN(2*PI()*MOD(Calculator!$B$37/Calculator!$F$13,1)))*IF(MOD(Calculator!$B$37/Calculator!$F$13,1)&lt;0.5,-1,1))^2))/(1-SQRT(((50*POWER(80,POWER(COS(PI()*MOD(Calculator!$B$37/Calculator!$F$13,1)),2))+MIN(500,MAX(30,100*EXP(-0.3*'VSWR Calculator'!$C$24)*(1+3*ABS(MOD('VSWR Calculator'!$C$23/Calculator!$F$13/2,1)-0.5))))/'VSWR Calculator'!$C$25)-$C38)^2+(1500*ABS(SIN(2*PI()*MOD(Calculator!$B$37/Calculator!$F$13,1)))*IF(MOD(Calculator!$B$37/Calculator!$F$13,1)&lt;0.5,-1,1))^2)/SQRT(((50*POWER(80,POWER(COS(PI()*MOD(Calculator!$B$37/Calculator!$F$13,1)),2))+MIN(500,MAX(30,100*EXP(-0.3*'VSWR Calculator'!$C$24)*(1+3*ABS(MOD('VSWR Calculator'!$C$23/Calculator!$F$13/2,1)-0.5))))/'VSWR Calculator'!$C$25)+$C38)^2+(1500*ABS(SIN(2*PI()*MOD(Calculator!$B$37/Calculator!$F$13,1)))*IF(MOD(Calculator!$B$37/Calculator!$F$13,1)&lt;0.5,-1,1))^2)),2))</f>
        <v>—</v>
      </c>
      <c r="HP38" s="253" t="str">
        <f aca="false">IF(OR(Calculator!$E$14&lt;&gt;"YES",Calculator!$B$37&lt;Calculator!$G$14),"—",ROUND((1+SQRT(((50*POWER(80,POWER(COS(PI()*MOD(Calculator!$B$37/Calculator!$F$14,1)),2))+MIN(500,MAX(30,100*EXP(-0.3*'VSWR Calculator'!$C$24)*(1+3*ABS(MOD('VSWR Calculator'!$C$23/Calculator!$F$14/2,1)-0.5))))/'VSWR Calculator'!$C$25)-$C38)^2+(1500*ABS(SIN(2*PI()*MOD(Calculator!$B$37/Calculator!$F$14,1)))*IF(MOD(Calculator!$B$37/Calculator!$F$14,1)&lt;0.5,-1,1))^2)/SQRT(((50*POWER(80,POWER(COS(PI()*MOD(Calculator!$B$37/Calculator!$F$14,1)),2))+MIN(500,MAX(30,100*EXP(-0.3*'VSWR Calculator'!$C$24)*(1+3*ABS(MOD('VSWR Calculator'!$C$23/Calculator!$F$14/2,1)-0.5))))/'VSWR Calculator'!$C$25)+$C38)^2+(1500*ABS(SIN(2*PI()*MOD(Calculator!$B$37/Calculator!$F$14,1)))*IF(MOD(Calculator!$B$37/Calculator!$F$14,1)&lt;0.5,-1,1))^2))/(1-SQRT(((50*POWER(80,POWER(COS(PI()*MOD(Calculator!$B$37/Calculator!$F$14,1)),2))+MIN(500,MAX(30,100*EXP(-0.3*'VSWR Calculator'!$C$24)*(1+3*ABS(MOD('VSWR Calculator'!$C$23/Calculator!$F$14/2,1)-0.5))))/'VSWR Calculator'!$C$25)-$C38)^2+(1500*ABS(SIN(2*PI()*MOD(Calculator!$B$37/Calculator!$F$14,1)))*IF(MOD(Calculator!$B$37/Calculator!$F$14,1)&lt;0.5,-1,1))^2)/SQRT(((50*POWER(80,POWER(COS(PI()*MOD(Calculator!$B$37/Calculator!$F$14,1)),2))+MIN(500,MAX(30,100*EXP(-0.3*'VSWR Calculator'!$C$24)*(1+3*ABS(MOD('VSWR Calculator'!$C$23/Calculator!$F$14/2,1)-0.5))))/'VSWR Calculator'!$C$25)+$C38)^2+(1500*ABS(SIN(2*PI()*MOD(Calculator!$B$37/Calculator!$F$14,1)))*IF(MOD(Calculator!$B$37/Calculator!$F$14,1)&lt;0.5,-1,1))^2)),2))</f>
        <v>—</v>
      </c>
      <c r="HQ38" s="253" t="n">
        <f aca="false">IF(OR(Calculator!$E$15&lt;&gt;"YES",Calculator!$B$37&lt;Calculator!$G$15),"—",ROUND((1+SQRT(((50*POWER(80,POWER(COS(PI()*MOD(Calculator!$B$37/Calculator!$F$15,1)),2))+MIN(500,MAX(30,100*EXP(-0.3*'VSWR Calculator'!$C$24)*(1+3*ABS(MOD('VSWR Calculator'!$C$23/Calculator!$F$15/2,1)-0.5))))/'VSWR Calculator'!$C$25)-$C38)^2+(1500*ABS(SIN(2*PI()*MOD(Calculator!$B$37/Calculator!$F$15,1)))*IF(MOD(Calculator!$B$37/Calculator!$F$15,1)&lt;0.5,-1,1))^2)/SQRT(((50*POWER(80,POWER(COS(PI()*MOD(Calculator!$B$37/Calculator!$F$15,1)),2))+MIN(500,MAX(30,100*EXP(-0.3*'VSWR Calculator'!$C$24)*(1+3*ABS(MOD('VSWR Calculator'!$C$23/Calculator!$F$15/2,1)-0.5))))/'VSWR Calculator'!$C$25)+$C38)^2+(1500*ABS(SIN(2*PI()*MOD(Calculator!$B$37/Calculator!$F$15,1)))*IF(MOD(Calculator!$B$37/Calculator!$F$15,1)&lt;0.5,-1,1))^2))/(1-SQRT(((50*POWER(80,POWER(COS(PI()*MOD(Calculator!$B$37/Calculator!$F$15,1)),2))+MIN(500,MAX(30,100*EXP(-0.3*'VSWR Calculator'!$C$24)*(1+3*ABS(MOD('VSWR Calculator'!$C$23/Calculator!$F$15/2,1)-0.5))))/'VSWR Calculator'!$C$25)-$C38)^2+(1500*ABS(SIN(2*PI()*MOD(Calculator!$B$37/Calculator!$F$15,1)))*IF(MOD(Calculator!$B$37/Calculator!$F$15,1)&lt;0.5,-1,1))^2)/SQRT(((50*POWER(80,POWER(COS(PI()*MOD(Calculator!$B$37/Calculator!$F$15,1)),2))+MIN(500,MAX(30,100*EXP(-0.3*'VSWR Calculator'!$C$24)*(1+3*ABS(MOD('VSWR Calculator'!$C$23/Calculator!$F$15/2,1)-0.5))))/'VSWR Calculator'!$C$25)+$C38)^2+(1500*ABS(SIN(2*PI()*MOD(Calculator!$B$37/Calculator!$F$15,1)))*IF(MOD(Calculator!$B$37/Calculator!$F$15,1)&lt;0.5,-1,1))^2)),2))</f>
        <v>12.99</v>
      </c>
      <c r="HR38" s="253" t="str">
        <f aca="false">IF(OR(Calculator!$E$16&lt;&gt;"YES",Calculator!$B$37&lt;Calculator!$G$16),"—",ROUND((1+SQRT(((50*POWER(80,POWER(COS(PI()*MOD(Calculator!$B$37/Calculator!$F$16,1)),2))+MIN(500,MAX(30,100*EXP(-0.3*'VSWR Calculator'!$C$24)*(1+3*ABS(MOD('VSWR Calculator'!$C$23/Calculator!$F$16/2,1)-0.5))))/'VSWR Calculator'!$C$25)-$C38)^2+(1500*ABS(SIN(2*PI()*MOD(Calculator!$B$37/Calculator!$F$16,1)))*IF(MOD(Calculator!$B$37/Calculator!$F$16,1)&lt;0.5,-1,1))^2)/SQRT(((50*POWER(80,POWER(COS(PI()*MOD(Calculator!$B$37/Calculator!$F$16,1)),2))+MIN(500,MAX(30,100*EXP(-0.3*'VSWR Calculator'!$C$24)*(1+3*ABS(MOD('VSWR Calculator'!$C$23/Calculator!$F$16/2,1)-0.5))))/'VSWR Calculator'!$C$25)+$C38)^2+(1500*ABS(SIN(2*PI()*MOD(Calculator!$B$37/Calculator!$F$16,1)))*IF(MOD(Calculator!$B$37/Calculator!$F$16,1)&lt;0.5,-1,1))^2))/(1-SQRT(((50*POWER(80,POWER(COS(PI()*MOD(Calculator!$B$37/Calculator!$F$16,1)),2))+MIN(500,MAX(30,100*EXP(-0.3*'VSWR Calculator'!$C$24)*(1+3*ABS(MOD('VSWR Calculator'!$C$23/Calculator!$F$16/2,1)-0.5))))/'VSWR Calculator'!$C$25)-$C38)^2+(1500*ABS(SIN(2*PI()*MOD(Calculator!$B$37/Calculator!$F$16,1)))*IF(MOD(Calculator!$B$37/Calculator!$F$16,1)&lt;0.5,-1,1))^2)/SQRT(((50*POWER(80,POWER(COS(PI()*MOD(Calculator!$B$37/Calculator!$F$16,1)),2))+MIN(500,MAX(30,100*EXP(-0.3*'VSWR Calculator'!$C$24)*(1+3*ABS(MOD('VSWR Calculator'!$C$23/Calculator!$F$16/2,1)-0.5))))/'VSWR Calculator'!$C$25)+$C38)^2+(1500*ABS(SIN(2*PI()*MOD(Calculator!$B$37/Calculator!$F$16,1)))*IF(MOD(Calculator!$B$37/Calculator!$F$16,1)&lt;0.5,-1,1))^2)),2))</f>
        <v>—</v>
      </c>
      <c r="HS38" s="253" t="n">
        <f aca="false">IF(OR(Calculator!$E$17&lt;&gt;"YES",Calculator!$B$37&lt;Calculator!$G$17),"—",ROUND((1+SQRT(((50*POWER(80,POWER(COS(PI()*MOD(Calculator!$B$37/Calculator!$F$17,1)),2))+MIN(500,MAX(30,100*EXP(-0.3*'VSWR Calculator'!$C$24)*(1+3*ABS(MOD('VSWR Calculator'!$C$23/Calculator!$F$17/2,1)-0.5))))/'VSWR Calculator'!$C$25)-$C38)^2+(1500*ABS(SIN(2*PI()*MOD(Calculator!$B$37/Calculator!$F$17,1)))*IF(MOD(Calculator!$B$37/Calculator!$F$17,1)&lt;0.5,-1,1))^2)/SQRT(((50*POWER(80,POWER(COS(PI()*MOD(Calculator!$B$37/Calculator!$F$17,1)),2))+MIN(500,MAX(30,100*EXP(-0.3*'VSWR Calculator'!$C$24)*(1+3*ABS(MOD('VSWR Calculator'!$C$23/Calculator!$F$17/2,1)-0.5))))/'VSWR Calculator'!$C$25)+$C38)^2+(1500*ABS(SIN(2*PI()*MOD(Calculator!$B$37/Calculator!$F$17,1)))*IF(MOD(Calculator!$B$37/Calculator!$F$17,1)&lt;0.5,-1,1))^2))/(1-SQRT(((50*POWER(80,POWER(COS(PI()*MOD(Calculator!$B$37/Calculator!$F$17,1)),2))+MIN(500,MAX(30,100*EXP(-0.3*'VSWR Calculator'!$C$24)*(1+3*ABS(MOD('VSWR Calculator'!$C$23/Calculator!$F$17/2,1)-0.5))))/'VSWR Calculator'!$C$25)-$C38)^2+(1500*ABS(SIN(2*PI()*MOD(Calculator!$B$37/Calculator!$F$17,1)))*IF(MOD(Calculator!$B$37/Calculator!$F$17,1)&lt;0.5,-1,1))^2)/SQRT(((50*POWER(80,POWER(COS(PI()*MOD(Calculator!$B$37/Calculator!$F$17,1)),2))+MIN(500,MAX(30,100*EXP(-0.3*'VSWR Calculator'!$C$24)*(1+3*ABS(MOD('VSWR Calculator'!$C$23/Calculator!$F$17/2,1)-0.5))))/'VSWR Calculator'!$C$25)+$C38)^2+(1500*ABS(SIN(2*PI()*MOD(Calculator!$B$37/Calculator!$F$17,1)))*IF(MOD(Calculator!$B$37/Calculator!$F$17,1)&lt;0.5,-1,1))^2)),2))</f>
        <v>43.77</v>
      </c>
      <c r="HT38" s="253" t="str">
        <f aca="false">IF(OR(Calculator!$E$18&lt;&gt;"YES",Calculator!$B$37&lt;Calculator!$G$18),"—",ROUND((1+SQRT(((50*POWER(80,POWER(COS(PI()*MOD(Calculator!$B$37/Calculator!$F$18,1)),2))+MIN(500,MAX(30,100*EXP(-0.3*'VSWR Calculator'!$C$24)*(1+3*ABS(MOD('VSWR Calculator'!$C$23/Calculator!$F$18/2,1)-0.5))))/'VSWR Calculator'!$C$25)-$C38)^2+(1500*ABS(SIN(2*PI()*MOD(Calculator!$B$37/Calculator!$F$18,1)))*IF(MOD(Calculator!$B$37/Calculator!$F$18,1)&lt;0.5,-1,1))^2)/SQRT(((50*POWER(80,POWER(COS(PI()*MOD(Calculator!$B$37/Calculator!$F$18,1)),2))+MIN(500,MAX(30,100*EXP(-0.3*'VSWR Calculator'!$C$24)*(1+3*ABS(MOD('VSWR Calculator'!$C$23/Calculator!$F$18/2,1)-0.5))))/'VSWR Calculator'!$C$25)+$C38)^2+(1500*ABS(SIN(2*PI()*MOD(Calculator!$B$37/Calculator!$F$18,1)))*IF(MOD(Calculator!$B$37/Calculator!$F$18,1)&lt;0.5,-1,1))^2))/(1-SQRT(((50*POWER(80,POWER(COS(PI()*MOD(Calculator!$B$37/Calculator!$F$18,1)),2))+MIN(500,MAX(30,100*EXP(-0.3*'VSWR Calculator'!$C$24)*(1+3*ABS(MOD('VSWR Calculator'!$C$23/Calculator!$F$18/2,1)-0.5))))/'VSWR Calculator'!$C$25)-$C38)^2+(1500*ABS(SIN(2*PI()*MOD(Calculator!$B$37/Calculator!$F$18,1)))*IF(MOD(Calculator!$B$37/Calculator!$F$18,1)&lt;0.5,-1,1))^2)/SQRT(((50*POWER(80,POWER(COS(PI()*MOD(Calculator!$B$37/Calculator!$F$18,1)),2))+MIN(500,MAX(30,100*EXP(-0.3*'VSWR Calculator'!$C$24)*(1+3*ABS(MOD('VSWR Calculator'!$C$23/Calculator!$F$18/2,1)-0.5))))/'VSWR Calculator'!$C$25)+$C38)^2+(1500*ABS(SIN(2*PI()*MOD(Calculator!$B$37/Calculator!$F$18,1)))*IF(MOD(Calculator!$B$37/Calculator!$F$18,1)&lt;0.5,-1,1))^2)),2))</f>
        <v>—</v>
      </c>
      <c r="HU38" s="253" t="str">
        <f aca="false">IF(OR(Calculator!$E$19&lt;&gt;"YES",Calculator!$B$37&lt;Calculator!$G$19),"—",ROUND((1+SQRT(((50*POWER(80,POWER(COS(PI()*MOD(Calculator!$B$37/Calculator!$F$19,1)),2))+MIN(500,MAX(30,100*EXP(-0.3*'VSWR Calculator'!$C$24)*(1+3*ABS(MOD('VSWR Calculator'!$C$23/Calculator!$F$19/2,1)-0.5))))/'VSWR Calculator'!$C$25)-$C38)^2+(1500*ABS(SIN(2*PI()*MOD(Calculator!$B$37/Calculator!$F$19,1)))*IF(MOD(Calculator!$B$37/Calculator!$F$19,1)&lt;0.5,-1,1))^2)/SQRT(((50*POWER(80,POWER(COS(PI()*MOD(Calculator!$B$37/Calculator!$F$19,1)),2))+MIN(500,MAX(30,100*EXP(-0.3*'VSWR Calculator'!$C$24)*(1+3*ABS(MOD('VSWR Calculator'!$C$23/Calculator!$F$19/2,1)-0.5))))/'VSWR Calculator'!$C$25)+$C38)^2+(1500*ABS(SIN(2*PI()*MOD(Calculator!$B$37/Calculator!$F$19,1)))*IF(MOD(Calculator!$B$37/Calculator!$F$19,1)&lt;0.5,-1,1))^2))/(1-SQRT(((50*POWER(80,POWER(COS(PI()*MOD(Calculator!$B$37/Calculator!$F$19,1)),2))+MIN(500,MAX(30,100*EXP(-0.3*'VSWR Calculator'!$C$24)*(1+3*ABS(MOD('VSWR Calculator'!$C$23/Calculator!$F$19/2,1)-0.5))))/'VSWR Calculator'!$C$25)-$C38)^2+(1500*ABS(SIN(2*PI()*MOD(Calculator!$B$37/Calculator!$F$19,1)))*IF(MOD(Calculator!$B$37/Calculator!$F$19,1)&lt;0.5,-1,1))^2)/SQRT(((50*POWER(80,POWER(COS(PI()*MOD(Calculator!$B$37/Calculator!$F$19,1)),2))+MIN(500,MAX(30,100*EXP(-0.3*'VSWR Calculator'!$C$24)*(1+3*ABS(MOD('VSWR Calculator'!$C$23/Calculator!$F$19/2,1)-0.5))))/'VSWR Calculator'!$C$25)+$C38)^2+(1500*ABS(SIN(2*PI()*MOD(Calculator!$B$37/Calculator!$F$19,1)))*IF(MOD(Calculator!$B$37/Calculator!$F$19,1)&lt;0.5,-1,1))^2)),2))</f>
        <v>—</v>
      </c>
      <c r="HV38" s="253" t="str">
        <f aca="false">IF(OR(Calculator!$E$20&lt;&gt;"YES",Calculator!$B$37&lt;Calculator!$G$20),"—",ROUND((1+SQRT(((50*POWER(80,POWER(COS(PI()*MOD(Calculator!$B$37/Calculator!$F$20,1)),2))+MIN(500,MAX(30,100*EXP(-0.3*'VSWR Calculator'!$C$24)*(1+3*ABS(MOD('VSWR Calculator'!$C$23/Calculator!$F$20/2,1)-0.5))))/'VSWR Calculator'!$C$25)-$C38)^2+(1500*ABS(SIN(2*PI()*MOD(Calculator!$B$37/Calculator!$F$20,1)))*IF(MOD(Calculator!$B$37/Calculator!$F$20,1)&lt;0.5,-1,1))^2)/SQRT(((50*POWER(80,POWER(COS(PI()*MOD(Calculator!$B$37/Calculator!$F$20,1)),2))+MIN(500,MAX(30,100*EXP(-0.3*'VSWR Calculator'!$C$24)*(1+3*ABS(MOD('VSWR Calculator'!$C$23/Calculator!$F$20/2,1)-0.5))))/'VSWR Calculator'!$C$25)+$C38)^2+(1500*ABS(SIN(2*PI()*MOD(Calculator!$B$37/Calculator!$F$20,1)))*IF(MOD(Calculator!$B$37/Calculator!$F$20,1)&lt;0.5,-1,1))^2))/(1-SQRT(((50*POWER(80,POWER(COS(PI()*MOD(Calculator!$B$37/Calculator!$F$20,1)),2))+MIN(500,MAX(30,100*EXP(-0.3*'VSWR Calculator'!$C$24)*(1+3*ABS(MOD('VSWR Calculator'!$C$23/Calculator!$F$20/2,1)-0.5))))/'VSWR Calculator'!$C$25)-$C38)^2+(1500*ABS(SIN(2*PI()*MOD(Calculator!$B$37/Calculator!$F$20,1)))*IF(MOD(Calculator!$B$37/Calculator!$F$20,1)&lt;0.5,-1,1))^2)/SQRT(((50*POWER(80,POWER(COS(PI()*MOD(Calculator!$B$37/Calculator!$F$20,1)),2))+MIN(500,MAX(30,100*EXP(-0.3*'VSWR Calculator'!$C$24)*(1+3*ABS(MOD('VSWR Calculator'!$C$23/Calculator!$F$20/2,1)-0.5))))/'VSWR Calculator'!$C$25)+$C38)^2+(1500*ABS(SIN(2*PI()*MOD(Calculator!$B$37/Calculator!$F$20,1)))*IF(MOD(Calculator!$B$37/Calculator!$F$20,1)&lt;0.5,-1,1))^2)),2))</f>
        <v>—</v>
      </c>
      <c r="HW38" s="253" t="str">
        <f aca="false">IF(OR(Calculator!$E$21&lt;&gt;"YES",Calculator!$B$37&lt;Calculator!$G$21),"—",ROUND((1+SQRT(((50*POWER(80,POWER(COS(PI()*MOD(Calculator!$B$37/Calculator!$F$21,1)),2))+MIN(500,MAX(30,100*EXP(-0.3*'VSWR Calculator'!$C$24)*(1+3*ABS(MOD('VSWR Calculator'!$C$23/Calculator!$F$21/2,1)-0.5))))/'VSWR Calculator'!$C$25)-$C38)^2+(1500*ABS(SIN(2*PI()*MOD(Calculator!$B$37/Calculator!$F$21,1)))*IF(MOD(Calculator!$B$37/Calculator!$F$21,1)&lt;0.5,-1,1))^2)/SQRT(((50*POWER(80,POWER(COS(PI()*MOD(Calculator!$B$37/Calculator!$F$21,1)),2))+MIN(500,MAX(30,100*EXP(-0.3*'VSWR Calculator'!$C$24)*(1+3*ABS(MOD('VSWR Calculator'!$C$23/Calculator!$F$21/2,1)-0.5))))/'VSWR Calculator'!$C$25)+$C38)^2+(1500*ABS(SIN(2*PI()*MOD(Calculator!$B$37/Calculator!$F$21,1)))*IF(MOD(Calculator!$B$37/Calculator!$F$21,1)&lt;0.5,-1,1))^2))/(1-SQRT(((50*POWER(80,POWER(COS(PI()*MOD(Calculator!$B$37/Calculator!$F$21,1)),2))+MIN(500,MAX(30,100*EXP(-0.3*'VSWR Calculator'!$C$24)*(1+3*ABS(MOD('VSWR Calculator'!$C$23/Calculator!$F$21/2,1)-0.5))))/'VSWR Calculator'!$C$25)-$C38)^2+(1500*ABS(SIN(2*PI()*MOD(Calculator!$B$37/Calculator!$F$21,1)))*IF(MOD(Calculator!$B$37/Calculator!$F$21,1)&lt;0.5,-1,1))^2)/SQRT(((50*POWER(80,POWER(COS(PI()*MOD(Calculator!$B$37/Calculator!$F$21,1)),2))+MIN(500,MAX(30,100*EXP(-0.3*'VSWR Calculator'!$C$24)*(1+3*ABS(MOD('VSWR Calculator'!$C$23/Calculator!$F$21/2,1)-0.5))))/'VSWR Calculator'!$C$25)+$C38)^2+(1500*ABS(SIN(2*PI()*MOD(Calculator!$B$37/Calculator!$F$21,1)))*IF(MOD(Calculator!$B$37/Calculator!$F$21,1)&lt;0.5,-1,1))^2)),2))</f>
        <v>—</v>
      </c>
      <c r="HX38" s="253" t="str">
        <f aca="false">IF(OR(Calculator!$E$22&lt;&gt;"YES",Calculator!$B$37&lt;Calculator!$G$22),"—",ROUND((1+SQRT(((50*POWER(80,POWER(COS(PI()*MOD(Calculator!$B$37/Calculator!$F$22,1)),2))+MIN(500,MAX(30,100*EXP(-0.3*'VSWR Calculator'!$C$24)*(1+3*ABS(MOD('VSWR Calculator'!$C$23/Calculator!$F$22/2,1)-0.5))))/'VSWR Calculator'!$C$25)-$C38)^2+(1500*ABS(SIN(2*PI()*MOD(Calculator!$B$37/Calculator!$F$22,1)))*IF(MOD(Calculator!$B$37/Calculator!$F$22,1)&lt;0.5,-1,1))^2)/SQRT(((50*POWER(80,POWER(COS(PI()*MOD(Calculator!$B$37/Calculator!$F$22,1)),2))+MIN(500,MAX(30,100*EXP(-0.3*'VSWR Calculator'!$C$24)*(1+3*ABS(MOD('VSWR Calculator'!$C$23/Calculator!$F$22/2,1)-0.5))))/'VSWR Calculator'!$C$25)+$C38)^2+(1500*ABS(SIN(2*PI()*MOD(Calculator!$B$37/Calculator!$F$22,1)))*IF(MOD(Calculator!$B$37/Calculator!$F$22,1)&lt;0.5,-1,1))^2))/(1-SQRT(((50*POWER(80,POWER(COS(PI()*MOD(Calculator!$B$37/Calculator!$F$22,1)),2))+MIN(500,MAX(30,100*EXP(-0.3*'VSWR Calculator'!$C$24)*(1+3*ABS(MOD('VSWR Calculator'!$C$23/Calculator!$F$22/2,1)-0.5))))/'VSWR Calculator'!$C$25)-$C38)^2+(1500*ABS(SIN(2*PI()*MOD(Calculator!$B$37/Calculator!$F$22,1)))*IF(MOD(Calculator!$B$37/Calculator!$F$22,1)&lt;0.5,-1,1))^2)/SQRT(((50*POWER(80,POWER(COS(PI()*MOD(Calculator!$B$37/Calculator!$F$22,1)),2))+MIN(500,MAX(30,100*EXP(-0.3*'VSWR Calculator'!$C$24)*(1+3*ABS(MOD('VSWR Calculator'!$C$23/Calculator!$F$22/2,1)-0.5))))/'VSWR Calculator'!$C$25)+$C38)^2+(1500*ABS(SIN(2*PI()*MOD(Calculator!$B$37/Calculator!$F$22,1)))*IF(MOD(Calculator!$B$37/Calculator!$F$22,1)&lt;0.5,-1,1))^2)),2))</f>
        <v>—</v>
      </c>
      <c r="HY38" s="253" t="n">
        <f aca="false">IFERROR(ROUND((IF(ISNUMBER(HN38),HN38,0)+IF(ISNUMBER(HO38),HO38,0)+IF(ISNUMBER(HP38),HP38,0)+IF(ISNUMBER(HQ38),HQ38,0)+IF(ISNUMBER(HR38),HR38,0)+IF(ISNUMBER(HS38),HS38,0)+IF(ISNUMBER(HT38),HT38,0)+IF(ISNUMBER(HU38),HU38,0)+IF(ISNUMBER(HV38),HV38,0)+IF(ISNUMBER(HW38),HW38,0)+IF(ISNUMBER(HX38),HX38,0))/(IF(ISNUMBER(HN38),1,0)+IF(ISNUMBER(HO38),1,0)+IF(ISNUMBER(HP38),1,0)+IF(ISNUMBER(HQ38),1,0)+IF(ISNUMBER(HR38),1,0)+IF(ISNUMBER(HS38),1,0)+IF(ISNUMBER(HT38),1,0)+IF(ISNUMBER(HU38),1,0)+IF(ISNUMBER(HV38),1,0)+IF(ISNUMBER(HW38),1,0)+IF(ISNUMBER(HX38),1,0)),4),"")</f>
        <v>28.38</v>
      </c>
      <c r="HZ38" s="253" t="str">
        <f aca="false">IF(OR(Calculator!$E$12&lt;&gt;"YES",Calculator!$B$38&lt;Calculator!$G$12),"—",ROUND((1+SQRT(((50*POWER(80,POWER(COS(PI()*MOD(Calculator!$B$38/Calculator!$F$12,1)),2))+MIN(500,MAX(30,100*EXP(-0.3*'VSWR Calculator'!$C$24)*(1+3*ABS(MOD('VSWR Calculator'!$C$23/Calculator!$F$12/2,1)-0.5))))/'VSWR Calculator'!$C$25)-$C38)^2+(1500*ABS(SIN(2*PI()*MOD(Calculator!$B$38/Calculator!$F$12,1)))*IF(MOD(Calculator!$B$38/Calculator!$F$12,1)&lt;0.5,-1,1))^2)/SQRT(((50*POWER(80,POWER(COS(PI()*MOD(Calculator!$B$38/Calculator!$F$12,1)),2))+MIN(500,MAX(30,100*EXP(-0.3*'VSWR Calculator'!$C$24)*(1+3*ABS(MOD('VSWR Calculator'!$C$23/Calculator!$F$12/2,1)-0.5))))/'VSWR Calculator'!$C$25)+$C38)^2+(1500*ABS(SIN(2*PI()*MOD(Calculator!$B$38/Calculator!$F$12,1)))*IF(MOD(Calculator!$B$38/Calculator!$F$12,1)&lt;0.5,-1,1))^2))/(1-SQRT(((50*POWER(80,POWER(COS(PI()*MOD(Calculator!$B$38/Calculator!$F$12,1)),2))+MIN(500,MAX(30,100*EXP(-0.3*'VSWR Calculator'!$C$24)*(1+3*ABS(MOD('VSWR Calculator'!$C$23/Calculator!$F$12/2,1)-0.5))))/'VSWR Calculator'!$C$25)-$C38)^2+(1500*ABS(SIN(2*PI()*MOD(Calculator!$B$38/Calculator!$F$12,1)))*IF(MOD(Calculator!$B$38/Calculator!$F$12,1)&lt;0.5,-1,1))^2)/SQRT(((50*POWER(80,POWER(COS(PI()*MOD(Calculator!$B$38/Calculator!$F$12,1)),2))+MIN(500,MAX(30,100*EXP(-0.3*'VSWR Calculator'!$C$24)*(1+3*ABS(MOD('VSWR Calculator'!$C$23/Calculator!$F$12/2,1)-0.5))))/'VSWR Calculator'!$C$25)+$C38)^2+(1500*ABS(SIN(2*PI()*MOD(Calculator!$B$38/Calculator!$F$12,1)))*IF(MOD(Calculator!$B$38/Calculator!$F$12,1)&lt;0.5,-1,1))^2)),2))</f>
        <v>—</v>
      </c>
      <c r="IA38" s="253" t="str">
        <f aca="false">IF(OR(Calculator!$E$13&lt;&gt;"YES",Calculator!$B$38&lt;Calculator!$G$13),"—",ROUND((1+SQRT(((50*POWER(80,POWER(COS(PI()*MOD(Calculator!$B$38/Calculator!$F$13,1)),2))+MIN(500,MAX(30,100*EXP(-0.3*'VSWR Calculator'!$C$24)*(1+3*ABS(MOD('VSWR Calculator'!$C$23/Calculator!$F$13/2,1)-0.5))))/'VSWR Calculator'!$C$25)-$C38)^2+(1500*ABS(SIN(2*PI()*MOD(Calculator!$B$38/Calculator!$F$13,1)))*IF(MOD(Calculator!$B$38/Calculator!$F$13,1)&lt;0.5,-1,1))^2)/SQRT(((50*POWER(80,POWER(COS(PI()*MOD(Calculator!$B$38/Calculator!$F$13,1)),2))+MIN(500,MAX(30,100*EXP(-0.3*'VSWR Calculator'!$C$24)*(1+3*ABS(MOD('VSWR Calculator'!$C$23/Calculator!$F$13/2,1)-0.5))))/'VSWR Calculator'!$C$25)+$C38)^2+(1500*ABS(SIN(2*PI()*MOD(Calculator!$B$38/Calculator!$F$13,1)))*IF(MOD(Calculator!$B$38/Calculator!$F$13,1)&lt;0.5,-1,1))^2))/(1-SQRT(((50*POWER(80,POWER(COS(PI()*MOD(Calculator!$B$38/Calculator!$F$13,1)),2))+MIN(500,MAX(30,100*EXP(-0.3*'VSWR Calculator'!$C$24)*(1+3*ABS(MOD('VSWR Calculator'!$C$23/Calculator!$F$13/2,1)-0.5))))/'VSWR Calculator'!$C$25)-$C38)^2+(1500*ABS(SIN(2*PI()*MOD(Calculator!$B$38/Calculator!$F$13,1)))*IF(MOD(Calculator!$B$38/Calculator!$F$13,1)&lt;0.5,-1,1))^2)/SQRT(((50*POWER(80,POWER(COS(PI()*MOD(Calculator!$B$38/Calculator!$F$13,1)),2))+MIN(500,MAX(30,100*EXP(-0.3*'VSWR Calculator'!$C$24)*(1+3*ABS(MOD('VSWR Calculator'!$C$23/Calculator!$F$13/2,1)-0.5))))/'VSWR Calculator'!$C$25)+$C38)^2+(1500*ABS(SIN(2*PI()*MOD(Calculator!$B$38/Calculator!$F$13,1)))*IF(MOD(Calculator!$B$38/Calculator!$F$13,1)&lt;0.5,-1,1))^2)),2))</f>
        <v>—</v>
      </c>
      <c r="IB38" s="253" t="str">
        <f aca="false">IF(OR(Calculator!$E$14&lt;&gt;"YES",Calculator!$B$38&lt;Calculator!$G$14),"—",ROUND((1+SQRT(((50*POWER(80,POWER(COS(PI()*MOD(Calculator!$B$38/Calculator!$F$14,1)),2))+MIN(500,MAX(30,100*EXP(-0.3*'VSWR Calculator'!$C$24)*(1+3*ABS(MOD('VSWR Calculator'!$C$23/Calculator!$F$14/2,1)-0.5))))/'VSWR Calculator'!$C$25)-$C38)^2+(1500*ABS(SIN(2*PI()*MOD(Calculator!$B$38/Calculator!$F$14,1)))*IF(MOD(Calculator!$B$38/Calculator!$F$14,1)&lt;0.5,-1,1))^2)/SQRT(((50*POWER(80,POWER(COS(PI()*MOD(Calculator!$B$38/Calculator!$F$14,1)),2))+MIN(500,MAX(30,100*EXP(-0.3*'VSWR Calculator'!$C$24)*(1+3*ABS(MOD('VSWR Calculator'!$C$23/Calculator!$F$14/2,1)-0.5))))/'VSWR Calculator'!$C$25)+$C38)^2+(1500*ABS(SIN(2*PI()*MOD(Calculator!$B$38/Calculator!$F$14,1)))*IF(MOD(Calculator!$B$38/Calculator!$F$14,1)&lt;0.5,-1,1))^2))/(1-SQRT(((50*POWER(80,POWER(COS(PI()*MOD(Calculator!$B$38/Calculator!$F$14,1)),2))+MIN(500,MAX(30,100*EXP(-0.3*'VSWR Calculator'!$C$24)*(1+3*ABS(MOD('VSWR Calculator'!$C$23/Calculator!$F$14/2,1)-0.5))))/'VSWR Calculator'!$C$25)-$C38)^2+(1500*ABS(SIN(2*PI()*MOD(Calculator!$B$38/Calculator!$F$14,1)))*IF(MOD(Calculator!$B$38/Calculator!$F$14,1)&lt;0.5,-1,1))^2)/SQRT(((50*POWER(80,POWER(COS(PI()*MOD(Calculator!$B$38/Calculator!$F$14,1)),2))+MIN(500,MAX(30,100*EXP(-0.3*'VSWR Calculator'!$C$24)*(1+3*ABS(MOD('VSWR Calculator'!$C$23/Calculator!$F$14/2,1)-0.5))))/'VSWR Calculator'!$C$25)+$C38)^2+(1500*ABS(SIN(2*PI()*MOD(Calculator!$B$38/Calculator!$F$14,1)))*IF(MOD(Calculator!$B$38/Calculator!$F$14,1)&lt;0.5,-1,1))^2)),2))</f>
        <v>—</v>
      </c>
      <c r="IC38" s="253" t="n">
        <f aca="false">IF(OR(Calculator!$E$15&lt;&gt;"YES",Calculator!$B$38&lt;Calculator!$G$15),"—",ROUND((1+SQRT(((50*POWER(80,POWER(COS(PI()*MOD(Calculator!$B$38/Calculator!$F$15,1)),2))+MIN(500,MAX(30,100*EXP(-0.3*'VSWR Calculator'!$C$24)*(1+3*ABS(MOD('VSWR Calculator'!$C$23/Calculator!$F$15/2,1)-0.5))))/'VSWR Calculator'!$C$25)-$C38)^2+(1500*ABS(SIN(2*PI()*MOD(Calculator!$B$38/Calculator!$F$15,1)))*IF(MOD(Calculator!$B$38/Calculator!$F$15,1)&lt;0.5,-1,1))^2)/SQRT(((50*POWER(80,POWER(COS(PI()*MOD(Calculator!$B$38/Calculator!$F$15,1)),2))+MIN(500,MAX(30,100*EXP(-0.3*'VSWR Calculator'!$C$24)*(1+3*ABS(MOD('VSWR Calculator'!$C$23/Calculator!$F$15/2,1)-0.5))))/'VSWR Calculator'!$C$25)+$C38)^2+(1500*ABS(SIN(2*PI()*MOD(Calculator!$B$38/Calculator!$F$15,1)))*IF(MOD(Calculator!$B$38/Calculator!$F$15,1)&lt;0.5,-1,1))^2))/(1-SQRT(((50*POWER(80,POWER(COS(PI()*MOD(Calculator!$B$38/Calculator!$F$15,1)),2))+MIN(500,MAX(30,100*EXP(-0.3*'VSWR Calculator'!$C$24)*(1+3*ABS(MOD('VSWR Calculator'!$C$23/Calculator!$F$15/2,1)-0.5))))/'VSWR Calculator'!$C$25)-$C38)^2+(1500*ABS(SIN(2*PI()*MOD(Calculator!$B$38/Calculator!$F$15,1)))*IF(MOD(Calculator!$B$38/Calculator!$F$15,1)&lt;0.5,-1,1))^2)/SQRT(((50*POWER(80,POWER(COS(PI()*MOD(Calculator!$B$38/Calculator!$F$15,1)),2))+MIN(500,MAX(30,100*EXP(-0.3*'VSWR Calculator'!$C$24)*(1+3*ABS(MOD('VSWR Calculator'!$C$23/Calculator!$F$15/2,1)-0.5))))/'VSWR Calculator'!$C$25)+$C38)^2+(1500*ABS(SIN(2*PI()*MOD(Calculator!$B$38/Calculator!$F$15,1)))*IF(MOD(Calculator!$B$38/Calculator!$F$15,1)&lt;0.5,-1,1))^2)),2))</f>
        <v>12.83</v>
      </c>
      <c r="ID38" s="253" t="str">
        <f aca="false">IF(OR(Calculator!$E$16&lt;&gt;"YES",Calculator!$B$38&lt;Calculator!$G$16),"—",ROUND((1+SQRT(((50*POWER(80,POWER(COS(PI()*MOD(Calculator!$B$38/Calculator!$F$16,1)),2))+MIN(500,MAX(30,100*EXP(-0.3*'VSWR Calculator'!$C$24)*(1+3*ABS(MOD('VSWR Calculator'!$C$23/Calculator!$F$16/2,1)-0.5))))/'VSWR Calculator'!$C$25)-$C38)^2+(1500*ABS(SIN(2*PI()*MOD(Calculator!$B$38/Calculator!$F$16,1)))*IF(MOD(Calculator!$B$38/Calculator!$F$16,1)&lt;0.5,-1,1))^2)/SQRT(((50*POWER(80,POWER(COS(PI()*MOD(Calculator!$B$38/Calculator!$F$16,1)),2))+MIN(500,MAX(30,100*EXP(-0.3*'VSWR Calculator'!$C$24)*(1+3*ABS(MOD('VSWR Calculator'!$C$23/Calculator!$F$16/2,1)-0.5))))/'VSWR Calculator'!$C$25)+$C38)^2+(1500*ABS(SIN(2*PI()*MOD(Calculator!$B$38/Calculator!$F$16,1)))*IF(MOD(Calculator!$B$38/Calculator!$F$16,1)&lt;0.5,-1,1))^2))/(1-SQRT(((50*POWER(80,POWER(COS(PI()*MOD(Calculator!$B$38/Calculator!$F$16,1)),2))+MIN(500,MAX(30,100*EXP(-0.3*'VSWR Calculator'!$C$24)*(1+3*ABS(MOD('VSWR Calculator'!$C$23/Calculator!$F$16/2,1)-0.5))))/'VSWR Calculator'!$C$25)-$C38)^2+(1500*ABS(SIN(2*PI()*MOD(Calculator!$B$38/Calculator!$F$16,1)))*IF(MOD(Calculator!$B$38/Calculator!$F$16,1)&lt;0.5,-1,1))^2)/SQRT(((50*POWER(80,POWER(COS(PI()*MOD(Calculator!$B$38/Calculator!$F$16,1)),2))+MIN(500,MAX(30,100*EXP(-0.3*'VSWR Calculator'!$C$24)*(1+3*ABS(MOD('VSWR Calculator'!$C$23/Calculator!$F$16/2,1)-0.5))))/'VSWR Calculator'!$C$25)+$C38)^2+(1500*ABS(SIN(2*PI()*MOD(Calculator!$B$38/Calculator!$F$16,1)))*IF(MOD(Calculator!$B$38/Calculator!$F$16,1)&lt;0.5,-1,1))^2)),2))</f>
        <v>—</v>
      </c>
      <c r="IE38" s="253" t="n">
        <f aca="false">IF(OR(Calculator!$E$17&lt;&gt;"YES",Calculator!$B$38&lt;Calculator!$G$17),"—",ROUND((1+SQRT(((50*POWER(80,POWER(COS(PI()*MOD(Calculator!$B$38/Calculator!$F$17,1)),2))+MIN(500,MAX(30,100*EXP(-0.3*'VSWR Calculator'!$C$24)*(1+3*ABS(MOD('VSWR Calculator'!$C$23/Calculator!$F$17/2,1)-0.5))))/'VSWR Calculator'!$C$25)-$C38)^2+(1500*ABS(SIN(2*PI()*MOD(Calculator!$B$38/Calculator!$F$17,1)))*IF(MOD(Calculator!$B$38/Calculator!$F$17,1)&lt;0.5,-1,1))^2)/SQRT(((50*POWER(80,POWER(COS(PI()*MOD(Calculator!$B$38/Calculator!$F$17,1)),2))+MIN(500,MAX(30,100*EXP(-0.3*'VSWR Calculator'!$C$24)*(1+3*ABS(MOD('VSWR Calculator'!$C$23/Calculator!$F$17/2,1)-0.5))))/'VSWR Calculator'!$C$25)+$C38)^2+(1500*ABS(SIN(2*PI()*MOD(Calculator!$B$38/Calculator!$F$17,1)))*IF(MOD(Calculator!$B$38/Calculator!$F$17,1)&lt;0.5,-1,1))^2))/(1-SQRT(((50*POWER(80,POWER(COS(PI()*MOD(Calculator!$B$38/Calculator!$F$17,1)),2))+MIN(500,MAX(30,100*EXP(-0.3*'VSWR Calculator'!$C$24)*(1+3*ABS(MOD('VSWR Calculator'!$C$23/Calculator!$F$17/2,1)-0.5))))/'VSWR Calculator'!$C$25)-$C38)^2+(1500*ABS(SIN(2*PI()*MOD(Calculator!$B$38/Calculator!$F$17,1)))*IF(MOD(Calculator!$B$38/Calculator!$F$17,1)&lt;0.5,-1,1))^2)/SQRT(((50*POWER(80,POWER(COS(PI()*MOD(Calculator!$B$38/Calculator!$F$17,1)),2))+MIN(500,MAX(30,100*EXP(-0.3*'VSWR Calculator'!$C$24)*(1+3*ABS(MOD('VSWR Calculator'!$C$23/Calculator!$F$17/2,1)-0.5))))/'VSWR Calculator'!$C$25)+$C38)^2+(1500*ABS(SIN(2*PI()*MOD(Calculator!$B$38/Calculator!$F$17,1)))*IF(MOD(Calculator!$B$38/Calculator!$F$17,1)&lt;0.5,-1,1))^2)),2))</f>
        <v>48.34</v>
      </c>
      <c r="IF38" s="253" t="str">
        <f aca="false">IF(OR(Calculator!$E$18&lt;&gt;"YES",Calculator!$B$38&lt;Calculator!$G$18),"—",ROUND((1+SQRT(((50*POWER(80,POWER(COS(PI()*MOD(Calculator!$B$38/Calculator!$F$18,1)),2))+MIN(500,MAX(30,100*EXP(-0.3*'VSWR Calculator'!$C$24)*(1+3*ABS(MOD('VSWR Calculator'!$C$23/Calculator!$F$18/2,1)-0.5))))/'VSWR Calculator'!$C$25)-$C38)^2+(1500*ABS(SIN(2*PI()*MOD(Calculator!$B$38/Calculator!$F$18,1)))*IF(MOD(Calculator!$B$38/Calculator!$F$18,1)&lt;0.5,-1,1))^2)/SQRT(((50*POWER(80,POWER(COS(PI()*MOD(Calculator!$B$38/Calculator!$F$18,1)),2))+MIN(500,MAX(30,100*EXP(-0.3*'VSWR Calculator'!$C$24)*(1+3*ABS(MOD('VSWR Calculator'!$C$23/Calculator!$F$18/2,1)-0.5))))/'VSWR Calculator'!$C$25)+$C38)^2+(1500*ABS(SIN(2*PI()*MOD(Calculator!$B$38/Calculator!$F$18,1)))*IF(MOD(Calculator!$B$38/Calculator!$F$18,1)&lt;0.5,-1,1))^2))/(1-SQRT(((50*POWER(80,POWER(COS(PI()*MOD(Calculator!$B$38/Calculator!$F$18,1)),2))+MIN(500,MAX(30,100*EXP(-0.3*'VSWR Calculator'!$C$24)*(1+3*ABS(MOD('VSWR Calculator'!$C$23/Calculator!$F$18/2,1)-0.5))))/'VSWR Calculator'!$C$25)-$C38)^2+(1500*ABS(SIN(2*PI()*MOD(Calculator!$B$38/Calculator!$F$18,1)))*IF(MOD(Calculator!$B$38/Calculator!$F$18,1)&lt;0.5,-1,1))^2)/SQRT(((50*POWER(80,POWER(COS(PI()*MOD(Calculator!$B$38/Calculator!$F$18,1)),2))+MIN(500,MAX(30,100*EXP(-0.3*'VSWR Calculator'!$C$24)*(1+3*ABS(MOD('VSWR Calculator'!$C$23/Calculator!$F$18/2,1)-0.5))))/'VSWR Calculator'!$C$25)+$C38)^2+(1500*ABS(SIN(2*PI()*MOD(Calculator!$B$38/Calculator!$F$18,1)))*IF(MOD(Calculator!$B$38/Calculator!$F$18,1)&lt;0.5,-1,1))^2)),2))</f>
        <v>—</v>
      </c>
      <c r="IG38" s="253" t="str">
        <f aca="false">IF(OR(Calculator!$E$19&lt;&gt;"YES",Calculator!$B$38&lt;Calculator!$G$19),"—",ROUND((1+SQRT(((50*POWER(80,POWER(COS(PI()*MOD(Calculator!$B$38/Calculator!$F$19,1)),2))+MIN(500,MAX(30,100*EXP(-0.3*'VSWR Calculator'!$C$24)*(1+3*ABS(MOD('VSWR Calculator'!$C$23/Calculator!$F$19/2,1)-0.5))))/'VSWR Calculator'!$C$25)-$C38)^2+(1500*ABS(SIN(2*PI()*MOD(Calculator!$B$38/Calculator!$F$19,1)))*IF(MOD(Calculator!$B$38/Calculator!$F$19,1)&lt;0.5,-1,1))^2)/SQRT(((50*POWER(80,POWER(COS(PI()*MOD(Calculator!$B$38/Calculator!$F$19,1)),2))+MIN(500,MAX(30,100*EXP(-0.3*'VSWR Calculator'!$C$24)*(1+3*ABS(MOD('VSWR Calculator'!$C$23/Calculator!$F$19/2,1)-0.5))))/'VSWR Calculator'!$C$25)+$C38)^2+(1500*ABS(SIN(2*PI()*MOD(Calculator!$B$38/Calculator!$F$19,1)))*IF(MOD(Calculator!$B$38/Calculator!$F$19,1)&lt;0.5,-1,1))^2))/(1-SQRT(((50*POWER(80,POWER(COS(PI()*MOD(Calculator!$B$38/Calculator!$F$19,1)),2))+MIN(500,MAX(30,100*EXP(-0.3*'VSWR Calculator'!$C$24)*(1+3*ABS(MOD('VSWR Calculator'!$C$23/Calculator!$F$19/2,1)-0.5))))/'VSWR Calculator'!$C$25)-$C38)^2+(1500*ABS(SIN(2*PI()*MOD(Calculator!$B$38/Calculator!$F$19,1)))*IF(MOD(Calculator!$B$38/Calculator!$F$19,1)&lt;0.5,-1,1))^2)/SQRT(((50*POWER(80,POWER(COS(PI()*MOD(Calculator!$B$38/Calculator!$F$19,1)),2))+MIN(500,MAX(30,100*EXP(-0.3*'VSWR Calculator'!$C$24)*(1+3*ABS(MOD('VSWR Calculator'!$C$23/Calculator!$F$19/2,1)-0.5))))/'VSWR Calculator'!$C$25)+$C38)^2+(1500*ABS(SIN(2*PI()*MOD(Calculator!$B$38/Calculator!$F$19,1)))*IF(MOD(Calculator!$B$38/Calculator!$F$19,1)&lt;0.5,-1,1))^2)),2))</f>
        <v>—</v>
      </c>
      <c r="IH38" s="253" t="str">
        <f aca="false">IF(OR(Calculator!$E$20&lt;&gt;"YES",Calculator!$B$38&lt;Calculator!$G$20),"—",ROUND((1+SQRT(((50*POWER(80,POWER(COS(PI()*MOD(Calculator!$B$38/Calculator!$F$20,1)),2))+MIN(500,MAX(30,100*EXP(-0.3*'VSWR Calculator'!$C$24)*(1+3*ABS(MOD('VSWR Calculator'!$C$23/Calculator!$F$20/2,1)-0.5))))/'VSWR Calculator'!$C$25)-$C38)^2+(1500*ABS(SIN(2*PI()*MOD(Calculator!$B$38/Calculator!$F$20,1)))*IF(MOD(Calculator!$B$38/Calculator!$F$20,1)&lt;0.5,-1,1))^2)/SQRT(((50*POWER(80,POWER(COS(PI()*MOD(Calculator!$B$38/Calculator!$F$20,1)),2))+MIN(500,MAX(30,100*EXP(-0.3*'VSWR Calculator'!$C$24)*(1+3*ABS(MOD('VSWR Calculator'!$C$23/Calculator!$F$20/2,1)-0.5))))/'VSWR Calculator'!$C$25)+$C38)^2+(1500*ABS(SIN(2*PI()*MOD(Calculator!$B$38/Calculator!$F$20,1)))*IF(MOD(Calculator!$B$38/Calculator!$F$20,1)&lt;0.5,-1,1))^2))/(1-SQRT(((50*POWER(80,POWER(COS(PI()*MOD(Calculator!$B$38/Calculator!$F$20,1)),2))+MIN(500,MAX(30,100*EXP(-0.3*'VSWR Calculator'!$C$24)*(1+3*ABS(MOD('VSWR Calculator'!$C$23/Calculator!$F$20/2,1)-0.5))))/'VSWR Calculator'!$C$25)-$C38)^2+(1500*ABS(SIN(2*PI()*MOD(Calculator!$B$38/Calculator!$F$20,1)))*IF(MOD(Calculator!$B$38/Calculator!$F$20,1)&lt;0.5,-1,1))^2)/SQRT(((50*POWER(80,POWER(COS(PI()*MOD(Calculator!$B$38/Calculator!$F$20,1)),2))+MIN(500,MAX(30,100*EXP(-0.3*'VSWR Calculator'!$C$24)*(1+3*ABS(MOD('VSWR Calculator'!$C$23/Calculator!$F$20/2,1)-0.5))))/'VSWR Calculator'!$C$25)+$C38)^2+(1500*ABS(SIN(2*PI()*MOD(Calculator!$B$38/Calculator!$F$20,1)))*IF(MOD(Calculator!$B$38/Calculator!$F$20,1)&lt;0.5,-1,1))^2)),2))</f>
        <v>—</v>
      </c>
      <c r="II38" s="253" t="str">
        <f aca="false">IF(OR(Calculator!$E$21&lt;&gt;"YES",Calculator!$B$38&lt;Calculator!$G$21),"—",ROUND((1+SQRT(((50*POWER(80,POWER(COS(PI()*MOD(Calculator!$B$38/Calculator!$F$21,1)),2))+MIN(500,MAX(30,100*EXP(-0.3*'VSWR Calculator'!$C$24)*(1+3*ABS(MOD('VSWR Calculator'!$C$23/Calculator!$F$21/2,1)-0.5))))/'VSWR Calculator'!$C$25)-$C38)^2+(1500*ABS(SIN(2*PI()*MOD(Calculator!$B$38/Calculator!$F$21,1)))*IF(MOD(Calculator!$B$38/Calculator!$F$21,1)&lt;0.5,-1,1))^2)/SQRT(((50*POWER(80,POWER(COS(PI()*MOD(Calculator!$B$38/Calculator!$F$21,1)),2))+MIN(500,MAX(30,100*EXP(-0.3*'VSWR Calculator'!$C$24)*(1+3*ABS(MOD('VSWR Calculator'!$C$23/Calculator!$F$21/2,1)-0.5))))/'VSWR Calculator'!$C$25)+$C38)^2+(1500*ABS(SIN(2*PI()*MOD(Calculator!$B$38/Calculator!$F$21,1)))*IF(MOD(Calculator!$B$38/Calculator!$F$21,1)&lt;0.5,-1,1))^2))/(1-SQRT(((50*POWER(80,POWER(COS(PI()*MOD(Calculator!$B$38/Calculator!$F$21,1)),2))+MIN(500,MAX(30,100*EXP(-0.3*'VSWR Calculator'!$C$24)*(1+3*ABS(MOD('VSWR Calculator'!$C$23/Calculator!$F$21/2,1)-0.5))))/'VSWR Calculator'!$C$25)-$C38)^2+(1500*ABS(SIN(2*PI()*MOD(Calculator!$B$38/Calculator!$F$21,1)))*IF(MOD(Calculator!$B$38/Calculator!$F$21,1)&lt;0.5,-1,1))^2)/SQRT(((50*POWER(80,POWER(COS(PI()*MOD(Calculator!$B$38/Calculator!$F$21,1)),2))+MIN(500,MAX(30,100*EXP(-0.3*'VSWR Calculator'!$C$24)*(1+3*ABS(MOD('VSWR Calculator'!$C$23/Calculator!$F$21/2,1)-0.5))))/'VSWR Calculator'!$C$25)+$C38)^2+(1500*ABS(SIN(2*PI()*MOD(Calculator!$B$38/Calculator!$F$21,1)))*IF(MOD(Calculator!$B$38/Calculator!$F$21,1)&lt;0.5,-1,1))^2)),2))</f>
        <v>—</v>
      </c>
      <c r="IJ38" s="253" t="str">
        <f aca="false">IF(OR(Calculator!$E$22&lt;&gt;"YES",Calculator!$B$38&lt;Calculator!$G$22),"—",ROUND((1+SQRT(((50*POWER(80,POWER(COS(PI()*MOD(Calculator!$B$38/Calculator!$F$22,1)),2))+MIN(500,MAX(30,100*EXP(-0.3*'VSWR Calculator'!$C$24)*(1+3*ABS(MOD('VSWR Calculator'!$C$23/Calculator!$F$22/2,1)-0.5))))/'VSWR Calculator'!$C$25)-$C38)^2+(1500*ABS(SIN(2*PI()*MOD(Calculator!$B$38/Calculator!$F$22,1)))*IF(MOD(Calculator!$B$38/Calculator!$F$22,1)&lt;0.5,-1,1))^2)/SQRT(((50*POWER(80,POWER(COS(PI()*MOD(Calculator!$B$38/Calculator!$F$22,1)),2))+MIN(500,MAX(30,100*EXP(-0.3*'VSWR Calculator'!$C$24)*(1+3*ABS(MOD('VSWR Calculator'!$C$23/Calculator!$F$22/2,1)-0.5))))/'VSWR Calculator'!$C$25)+$C38)^2+(1500*ABS(SIN(2*PI()*MOD(Calculator!$B$38/Calculator!$F$22,1)))*IF(MOD(Calculator!$B$38/Calculator!$F$22,1)&lt;0.5,-1,1))^2))/(1-SQRT(((50*POWER(80,POWER(COS(PI()*MOD(Calculator!$B$38/Calculator!$F$22,1)),2))+MIN(500,MAX(30,100*EXP(-0.3*'VSWR Calculator'!$C$24)*(1+3*ABS(MOD('VSWR Calculator'!$C$23/Calculator!$F$22/2,1)-0.5))))/'VSWR Calculator'!$C$25)-$C38)^2+(1500*ABS(SIN(2*PI()*MOD(Calculator!$B$38/Calculator!$F$22,1)))*IF(MOD(Calculator!$B$38/Calculator!$F$22,1)&lt;0.5,-1,1))^2)/SQRT(((50*POWER(80,POWER(COS(PI()*MOD(Calculator!$B$38/Calculator!$F$22,1)),2))+MIN(500,MAX(30,100*EXP(-0.3*'VSWR Calculator'!$C$24)*(1+3*ABS(MOD('VSWR Calculator'!$C$23/Calculator!$F$22/2,1)-0.5))))/'VSWR Calculator'!$C$25)+$C38)^2+(1500*ABS(SIN(2*PI()*MOD(Calculator!$B$38/Calculator!$F$22,1)))*IF(MOD(Calculator!$B$38/Calculator!$F$22,1)&lt;0.5,-1,1))^2)),2))</f>
        <v>—</v>
      </c>
      <c r="IK38" s="253" t="n">
        <f aca="false">IFERROR(ROUND((IF(ISNUMBER(HZ38),HZ38,0)+IF(ISNUMBER(IA38),IA38,0)+IF(ISNUMBER(IB38),IB38,0)+IF(ISNUMBER(IC38),IC38,0)+IF(ISNUMBER(ID38),ID38,0)+IF(ISNUMBER(IE38),IE38,0)+IF(ISNUMBER(IF38),IF38,0)+IF(ISNUMBER(IG38),IG38,0)+IF(ISNUMBER(IH38),IH38,0)+IF(ISNUMBER(II38),II38,0)+IF(ISNUMBER(IJ38),IJ38,0))/(IF(ISNUMBER(HZ38),1,0)+IF(ISNUMBER(IA38),1,0)+IF(ISNUMBER(IB38),1,0)+IF(ISNUMBER(IC38),1,0)+IF(ISNUMBER(ID38),1,0)+IF(ISNUMBER(IE38),1,0)+IF(ISNUMBER(IF38),1,0)+IF(ISNUMBER(IG38),1,0)+IF(ISNUMBER(IH38),1,0)+IF(ISNUMBER(II38),1,0)+IF(ISNUMBER(IJ38),1,0)),4),"")</f>
        <v>30.585</v>
      </c>
    </row>
    <row r="39" customFormat="false" ht="15" hidden="false" customHeight="true" outlineLevel="0" collapsed="false">
      <c r="A39" s="261" t="s">
        <v>479</v>
      </c>
      <c r="B39" s="261" t="s">
        <v>339</v>
      </c>
      <c r="C39" s="265" t="n">
        <v>250</v>
      </c>
      <c r="D39" s="266" t="str">
        <f aca="false">IF(OR(Calculator!$E$12&lt;&gt;"YES",Calculator!$B$29&lt;Calculator!$G$12),"—",ROUND((1+SQRT(((50*POWER(80,POWER(COS(PI()*MOD(Calculator!$B$29/Calculator!$F$12,1)),2))-$C39)^2+(1500*ABS(SIN(2*PI()*MOD(Calculator!$B$29/Calculator!$F$12,1)))*IF(MOD(Calculator!$B$29/Calculator!$F$12,1)&lt;0.5,-1,1))^2)/((50*POWER(80,POWER(COS(PI()*MOD(Calculator!$B$29/Calculator!$F$12,1)),2))+$C39)^2+(1500*ABS(SIN(2*PI()*MOD(Calculator!$B$29/Calculator!$F$12,1)))*IF(MOD(Calculator!$B$29/Calculator!$F$12,1)&lt;0.5,-1,1))^2)))/(1-SQRT(((50*POWER(80,POWER(COS(PI()*MOD(Calculator!$B$29/Calculator!$F$12,1)),2))-$C39)^2+(1500*ABS(SIN(2*PI()*MOD(Calculator!$B$29/Calculator!$F$12,1)))*IF(MOD(Calculator!$B$29/Calculator!$F$12,1)&lt;0.5,-1,1))^2)/((50*POWER(80,POWER(COS(PI()*MOD(Calculator!$B$29/Calculator!$F$12,1)),2))+$C39)^2+(1500*ABS(SIN(2*PI()*MOD(Calculator!$B$29/Calculator!$F$12,1)))*IF(MOD(Calculator!$B$29/Calculator!$F$12,1)&lt;0.5,-1,1))^2))),2))</f>
        <v>—</v>
      </c>
      <c r="E39" s="266" t="str">
        <f aca="false">IF(OR(Calculator!$E$13&lt;&gt;"YES",Calculator!$B$29&lt;Calculator!$G$13),"—",ROUND((1+SQRT(((50*POWER(80,POWER(COS(PI()*MOD(Calculator!$B$29/Calculator!$F$13,1)),2))-$C39)^2+(1500*ABS(SIN(2*PI()*MOD(Calculator!$B$29/Calculator!$F$13,1)))*IF(MOD(Calculator!$B$29/Calculator!$F$13,1)&lt;0.5,-1,1))^2)/((50*POWER(80,POWER(COS(PI()*MOD(Calculator!$B$29/Calculator!$F$13,1)),2))+$C39)^2+(1500*ABS(SIN(2*PI()*MOD(Calculator!$B$29/Calculator!$F$13,1)))*IF(MOD(Calculator!$B$29/Calculator!$F$13,1)&lt;0.5,-1,1))^2)))/(1-SQRT(((50*POWER(80,POWER(COS(PI()*MOD(Calculator!$B$29/Calculator!$F$13,1)),2))-$C39)^2+(1500*ABS(SIN(2*PI()*MOD(Calculator!$B$29/Calculator!$F$13,1)))*IF(MOD(Calculator!$B$29/Calculator!$F$13,1)&lt;0.5,-1,1))^2)/((50*POWER(80,POWER(COS(PI()*MOD(Calculator!$B$29/Calculator!$F$13,1)),2))+$C39)^2+(1500*ABS(SIN(2*PI()*MOD(Calculator!$B$29/Calculator!$F$13,1)))*IF(MOD(Calculator!$B$29/Calculator!$F$13,1)&lt;0.5,-1,1))^2))),2))</f>
        <v>—</v>
      </c>
      <c r="F39" s="266" t="str">
        <f aca="false">IF(OR(Calculator!$E$14&lt;&gt;"YES",Calculator!$B$29&lt;Calculator!$G$14),"—",ROUND((1+SQRT(((50*POWER(80,POWER(COS(PI()*MOD(Calculator!$B$29/Calculator!$F$14,1)),2))-$C39)^2+(1500*ABS(SIN(2*PI()*MOD(Calculator!$B$29/Calculator!$F$14,1)))*IF(MOD(Calculator!$B$29/Calculator!$F$14,1)&lt;0.5,-1,1))^2)/((50*POWER(80,POWER(COS(PI()*MOD(Calculator!$B$29/Calculator!$F$14,1)),2))+$C39)^2+(1500*ABS(SIN(2*PI()*MOD(Calculator!$B$29/Calculator!$F$14,1)))*IF(MOD(Calculator!$B$29/Calculator!$F$14,1)&lt;0.5,-1,1))^2)))/(1-SQRT(((50*POWER(80,POWER(COS(PI()*MOD(Calculator!$B$29/Calculator!$F$14,1)),2))-$C39)^2+(1500*ABS(SIN(2*PI()*MOD(Calculator!$B$29/Calculator!$F$14,1)))*IF(MOD(Calculator!$B$29/Calculator!$F$14,1)&lt;0.5,-1,1))^2)/((50*POWER(80,POWER(COS(PI()*MOD(Calculator!$B$29/Calculator!$F$14,1)),2))+$C39)^2+(1500*ABS(SIN(2*PI()*MOD(Calculator!$B$29/Calculator!$F$14,1)))*IF(MOD(Calculator!$B$29/Calculator!$F$14,1)&lt;0.5,-1,1))^2))),2))</f>
        <v>—</v>
      </c>
      <c r="G39" s="266" t="n">
        <f aca="false">IF(OR(Calculator!$E$15&lt;&gt;"YES",Calculator!$B$29&lt;Calculator!$G$15),"—",ROUND((1+SQRT(((50*POWER(80,POWER(COS(PI()*MOD(Calculator!$B$29/Calculator!$F$15,1)),2))-$C39)^2+(1500*ABS(SIN(2*PI()*MOD(Calculator!$B$29/Calculator!$F$15,1)))*IF(MOD(Calculator!$B$29/Calculator!$F$15,1)&lt;0.5,-1,1))^2)/((50*POWER(80,POWER(COS(PI()*MOD(Calculator!$B$29/Calculator!$F$15,1)),2))+$C39)^2+(1500*ABS(SIN(2*PI()*MOD(Calculator!$B$29/Calculator!$F$15,1)))*IF(MOD(Calculator!$B$29/Calculator!$F$15,1)&lt;0.5,-1,1))^2)))/(1-SQRT(((50*POWER(80,POWER(COS(PI()*MOD(Calculator!$B$29/Calculator!$F$15,1)),2))-$C39)^2+(1500*ABS(SIN(2*PI()*MOD(Calculator!$B$29/Calculator!$F$15,1)))*IF(MOD(Calculator!$B$29/Calculator!$F$15,1)&lt;0.5,-1,1))^2)/((50*POWER(80,POWER(COS(PI()*MOD(Calculator!$B$29/Calculator!$F$15,1)),2))+$C39)^2+(1500*ABS(SIN(2*PI()*MOD(Calculator!$B$29/Calculator!$F$15,1)))*IF(MOD(Calculator!$B$29/Calculator!$F$15,1)&lt;0.5,-1,1))^2))),2))</f>
        <v>47.24</v>
      </c>
      <c r="H39" s="266" t="str">
        <f aca="false">IF(OR(Calculator!$E$16&lt;&gt;"YES",Calculator!$B$29&lt;Calculator!$G$16),"—",ROUND((1+SQRT(((50*POWER(80,POWER(COS(PI()*MOD(Calculator!$B$29/Calculator!$F$16,1)),2))-$C39)^2+(1500*ABS(SIN(2*PI()*MOD(Calculator!$B$29/Calculator!$F$16,1)))*IF(MOD(Calculator!$B$29/Calculator!$F$16,1)&lt;0.5,-1,1))^2)/((50*POWER(80,POWER(COS(PI()*MOD(Calculator!$B$29/Calculator!$F$16,1)),2))+$C39)^2+(1500*ABS(SIN(2*PI()*MOD(Calculator!$B$29/Calculator!$F$16,1)))*IF(MOD(Calculator!$B$29/Calculator!$F$16,1)&lt;0.5,-1,1))^2)))/(1-SQRT(((50*POWER(80,POWER(COS(PI()*MOD(Calculator!$B$29/Calculator!$F$16,1)),2))-$C39)^2+(1500*ABS(SIN(2*PI()*MOD(Calculator!$B$29/Calculator!$F$16,1)))*IF(MOD(Calculator!$B$29/Calculator!$F$16,1)&lt;0.5,-1,1))^2)/((50*POWER(80,POWER(COS(PI()*MOD(Calculator!$B$29/Calculator!$F$16,1)),2))+$C39)^2+(1500*ABS(SIN(2*PI()*MOD(Calculator!$B$29/Calculator!$F$16,1)))*IF(MOD(Calculator!$B$29/Calculator!$F$16,1)&lt;0.5,-1,1))^2))),2))</f>
        <v>—</v>
      </c>
      <c r="I39" s="266" t="n">
        <f aca="false">IF(OR(Calculator!$E$17&lt;&gt;"YES",Calculator!$B$29&lt;Calculator!$G$17),"—",ROUND((1+SQRT(((50*POWER(80,POWER(COS(PI()*MOD(Calculator!$B$29/Calculator!$F$17,1)),2))-$C39)^2+(1500*ABS(SIN(2*PI()*MOD(Calculator!$B$29/Calculator!$F$17,1)))*IF(MOD(Calculator!$B$29/Calculator!$F$17,1)&lt;0.5,-1,1))^2)/((50*POWER(80,POWER(COS(PI()*MOD(Calculator!$B$29/Calculator!$F$17,1)),2))+$C39)^2+(1500*ABS(SIN(2*PI()*MOD(Calculator!$B$29/Calculator!$F$17,1)))*IF(MOD(Calculator!$B$29/Calculator!$F$17,1)&lt;0.5,-1,1))^2)))/(1-SQRT(((50*POWER(80,POWER(COS(PI()*MOD(Calculator!$B$29/Calculator!$F$17,1)),2))-$C39)^2+(1500*ABS(SIN(2*PI()*MOD(Calculator!$B$29/Calculator!$F$17,1)))*IF(MOD(Calculator!$B$29/Calculator!$F$17,1)&lt;0.5,-1,1))^2)/((50*POWER(80,POWER(COS(PI()*MOD(Calculator!$B$29/Calculator!$F$17,1)),2))+$C39)^2+(1500*ABS(SIN(2*PI()*MOD(Calculator!$B$29/Calculator!$F$17,1)))*IF(MOD(Calculator!$B$29/Calculator!$F$17,1)&lt;0.5,-1,1))^2))),2))</f>
        <v>44.81</v>
      </c>
      <c r="J39" s="266" t="str">
        <f aca="false">IF(OR(Calculator!$E$18&lt;&gt;"YES",Calculator!$B$29&lt;Calculator!$G$18),"—",ROUND((1+SQRT(((50*POWER(80,POWER(COS(PI()*MOD(Calculator!$B$29/Calculator!$F$18,1)),2))-$C39)^2+(1500*ABS(SIN(2*PI()*MOD(Calculator!$B$29/Calculator!$F$18,1)))*IF(MOD(Calculator!$B$29/Calculator!$F$18,1)&lt;0.5,-1,1))^2)/((50*POWER(80,POWER(COS(PI()*MOD(Calculator!$B$29/Calculator!$F$18,1)),2))+$C39)^2+(1500*ABS(SIN(2*PI()*MOD(Calculator!$B$29/Calculator!$F$18,1)))*IF(MOD(Calculator!$B$29/Calculator!$F$18,1)&lt;0.5,-1,1))^2)))/(1-SQRT(((50*POWER(80,POWER(COS(PI()*MOD(Calculator!$B$29/Calculator!$F$18,1)),2))-$C39)^2+(1500*ABS(SIN(2*PI()*MOD(Calculator!$B$29/Calculator!$F$18,1)))*IF(MOD(Calculator!$B$29/Calculator!$F$18,1)&lt;0.5,-1,1))^2)/((50*POWER(80,POWER(COS(PI()*MOD(Calculator!$B$29/Calculator!$F$18,1)),2))+$C39)^2+(1500*ABS(SIN(2*PI()*MOD(Calculator!$B$29/Calculator!$F$18,1)))*IF(MOD(Calculator!$B$29/Calculator!$F$18,1)&lt;0.5,-1,1))^2))),2))</f>
        <v>—</v>
      </c>
      <c r="K39" s="266" t="str">
        <f aca="false">IF(OR(Calculator!$E$19&lt;&gt;"YES",Calculator!$B$29&lt;Calculator!$G$19),"—",ROUND((1+SQRT(((50*POWER(80,POWER(COS(PI()*MOD(Calculator!$B$29/Calculator!$F$19,1)),2))-$C39)^2+(1500*ABS(SIN(2*PI()*MOD(Calculator!$B$29/Calculator!$F$19,1)))*IF(MOD(Calculator!$B$29/Calculator!$F$19,1)&lt;0.5,-1,1))^2)/((50*POWER(80,POWER(COS(PI()*MOD(Calculator!$B$29/Calculator!$F$19,1)),2))+$C39)^2+(1500*ABS(SIN(2*PI()*MOD(Calculator!$B$29/Calculator!$F$19,1)))*IF(MOD(Calculator!$B$29/Calculator!$F$19,1)&lt;0.5,-1,1))^2)))/(1-SQRT(((50*POWER(80,POWER(COS(PI()*MOD(Calculator!$B$29/Calculator!$F$19,1)),2))-$C39)^2+(1500*ABS(SIN(2*PI()*MOD(Calculator!$B$29/Calculator!$F$19,1)))*IF(MOD(Calculator!$B$29/Calculator!$F$19,1)&lt;0.5,-1,1))^2)/((50*POWER(80,POWER(COS(PI()*MOD(Calculator!$B$29/Calculator!$F$19,1)),2))+$C39)^2+(1500*ABS(SIN(2*PI()*MOD(Calculator!$B$29/Calculator!$F$19,1)))*IF(MOD(Calculator!$B$29/Calculator!$F$19,1)&lt;0.5,-1,1))^2))),2))</f>
        <v>—</v>
      </c>
      <c r="L39" s="266" t="str">
        <f aca="false">IF(OR(Calculator!$E$20&lt;&gt;"YES",Calculator!$B$29&lt;Calculator!$G$20),"—",ROUND((1+SQRT(((50*POWER(80,POWER(COS(PI()*MOD(Calculator!$B$29/Calculator!$F$20,1)),2))-$C39)^2+(1500*ABS(SIN(2*PI()*MOD(Calculator!$B$29/Calculator!$F$20,1)))*IF(MOD(Calculator!$B$29/Calculator!$F$20,1)&lt;0.5,-1,1))^2)/((50*POWER(80,POWER(COS(PI()*MOD(Calculator!$B$29/Calculator!$F$20,1)),2))+$C39)^2+(1500*ABS(SIN(2*PI()*MOD(Calculator!$B$29/Calculator!$F$20,1)))*IF(MOD(Calculator!$B$29/Calculator!$F$20,1)&lt;0.5,-1,1))^2)))/(1-SQRT(((50*POWER(80,POWER(COS(PI()*MOD(Calculator!$B$29/Calculator!$F$20,1)),2))-$C39)^2+(1500*ABS(SIN(2*PI()*MOD(Calculator!$B$29/Calculator!$F$20,1)))*IF(MOD(Calculator!$B$29/Calculator!$F$20,1)&lt;0.5,-1,1))^2)/((50*POWER(80,POWER(COS(PI()*MOD(Calculator!$B$29/Calculator!$F$20,1)),2))+$C39)^2+(1500*ABS(SIN(2*PI()*MOD(Calculator!$B$29/Calculator!$F$20,1)))*IF(MOD(Calculator!$B$29/Calculator!$F$20,1)&lt;0.5,-1,1))^2))),2))</f>
        <v>—</v>
      </c>
      <c r="M39" s="266" t="str">
        <f aca="false">IF(OR(Calculator!$E$21&lt;&gt;"YES",Calculator!$B$29&lt;Calculator!$G$21),"—",ROUND((1+SQRT(((50*POWER(80,POWER(COS(PI()*MOD(Calculator!$B$29/Calculator!$F$21,1)),2))-$C39)^2+(1500*ABS(SIN(2*PI()*MOD(Calculator!$B$29/Calculator!$F$21,1)))*IF(MOD(Calculator!$B$29/Calculator!$F$21,1)&lt;0.5,-1,1))^2)/((50*POWER(80,POWER(COS(PI()*MOD(Calculator!$B$29/Calculator!$F$21,1)),2))+$C39)^2+(1500*ABS(SIN(2*PI()*MOD(Calculator!$B$29/Calculator!$F$21,1)))*IF(MOD(Calculator!$B$29/Calculator!$F$21,1)&lt;0.5,-1,1))^2)))/(1-SQRT(((50*POWER(80,POWER(COS(PI()*MOD(Calculator!$B$29/Calculator!$F$21,1)),2))-$C39)^2+(1500*ABS(SIN(2*PI()*MOD(Calculator!$B$29/Calculator!$F$21,1)))*IF(MOD(Calculator!$B$29/Calculator!$F$21,1)&lt;0.5,-1,1))^2)/((50*POWER(80,POWER(COS(PI()*MOD(Calculator!$B$29/Calculator!$F$21,1)),2))+$C39)^2+(1500*ABS(SIN(2*PI()*MOD(Calculator!$B$29/Calculator!$F$21,1)))*IF(MOD(Calculator!$B$29/Calculator!$F$21,1)&lt;0.5,-1,1))^2))),2))</f>
        <v>—</v>
      </c>
      <c r="N39" s="266" t="str">
        <f aca="false">IF(OR(Calculator!$E$22&lt;&gt;"YES",Calculator!$B$29&lt;Calculator!$G$22),"—",ROUND((1+SQRT(((50*POWER(80,POWER(COS(PI()*MOD(Calculator!$B$29/Calculator!$F$22,1)),2))-$C39)^2+(1500*ABS(SIN(2*PI()*MOD(Calculator!$B$29/Calculator!$F$22,1)))*IF(MOD(Calculator!$B$29/Calculator!$F$22,1)&lt;0.5,-1,1))^2)/((50*POWER(80,POWER(COS(PI()*MOD(Calculator!$B$29/Calculator!$F$22,1)),2))+$C39)^2+(1500*ABS(SIN(2*PI()*MOD(Calculator!$B$29/Calculator!$F$22,1)))*IF(MOD(Calculator!$B$29/Calculator!$F$22,1)&lt;0.5,-1,1))^2)))/(1-SQRT(((50*POWER(80,POWER(COS(PI()*MOD(Calculator!$B$29/Calculator!$F$22,1)),2))-$C39)^2+(1500*ABS(SIN(2*PI()*MOD(Calculator!$B$29/Calculator!$F$22,1)))*IF(MOD(Calculator!$B$29/Calculator!$F$22,1)&lt;0.5,-1,1))^2)/((50*POWER(80,POWER(COS(PI()*MOD(Calculator!$B$29/Calculator!$F$22,1)),2))+$C39)^2+(1500*ABS(SIN(2*PI()*MOD(Calculator!$B$29/Calculator!$F$22,1)))*IF(MOD(Calculator!$B$29/Calculator!$F$22,1)&lt;0.5,-1,1))^2))),2))</f>
        <v>—</v>
      </c>
      <c r="O39" s="292" t="n">
        <f aca="false">IFERROR(ROUND((IF(ISNUMBER(D39),D39,0)+IF(ISNUMBER(E39),E39,0)+IF(ISNUMBER(F39),F39,0)+IF(ISNUMBER(G39),G39,0)+IF(ISNUMBER(H39),H39,0)+IF(ISNUMBER(I39),I39,0)+IF(ISNUMBER(J39),J39,0)+IF(ISNUMBER(K39),K39,0)+IF(ISNUMBER(L39),L39,0)+IF(ISNUMBER(M39),M39,0)+IF(ISNUMBER(N39),N39,0))/(IF(ISNUMBER(D39),1,0)+IF(ISNUMBER(E39),1,0)+IF(ISNUMBER(F39),1,0)+IF(ISNUMBER(G39),1,0)+IF(ISNUMBER(H39),1,0)+IF(ISNUMBER(I39),1,0)+IF(ISNUMBER(J39),1,0)+IF(ISNUMBER(K39),1,0)+IF(ISNUMBER(L39),1,0)+IF(ISNUMBER(M39),1,0)+IF(ISNUMBER(N39),1,0)),4),"")</f>
        <v>46.025</v>
      </c>
      <c r="P39" s="266" t="str">
        <f aca="false">IF(OR(Calculator!$E$12&lt;&gt;"YES",Calculator!$B$30&lt;Calculator!$G$12),"—",ROUND((1+SQRT(((50*POWER(80,POWER(COS(PI()*MOD(Calculator!$B$30/Calculator!$F$12,1)),2))-$C39)^2+(1500*ABS(SIN(2*PI()*MOD(Calculator!$B$30/Calculator!$F$12,1)))*IF(MOD(Calculator!$B$30/Calculator!$F$12,1)&lt;0.5,-1,1))^2)/((50*POWER(80,POWER(COS(PI()*MOD(Calculator!$B$30/Calculator!$F$12,1)),2))+$C39)^2+(1500*ABS(SIN(2*PI()*MOD(Calculator!$B$30/Calculator!$F$12,1)))*IF(MOD(Calculator!$B$30/Calculator!$F$12,1)&lt;0.5,-1,1))^2)))/(1-SQRT(((50*POWER(80,POWER(COS(PI()*MOD(Calculator!$B$30/Calculator!$F$12,1)),2))-$C39)^2+(1500*ABS(SIN(2*PI()*MOD(Calculator!$B$30/Calculator!$F$12,1)))*IF(MOD(Calculator!$B$30/Calculator!$F$12,1)&lt;0.5,-1,1))^2)/((50*POWER(80,POWER(COS(PI()*MOD(Calculator!$B$30/Calculator!$F$12,1)),2))+$C39)^2+(1500*ABS(SIN(2*PI()*MOD(Calculator!$B$30/Calculator!$F$12,1)))*IF(MOD(Calculator!$B$30/Calculator!$F$12,1)&lt;0.5,-1,1))^2))),2))</f>
        <v>—</v>
      </c>
      <c r="Q39" s="266" t="str">
        <f aca="false">IF(OR(Calculator!$E$13&lt;&gt;"YES",Calculator!$B$30&lt;Calculator!$G$13),"—",ROUND((1+SQRT(((50*POWER(80,POWER(COS(PI()*MOD(Calculator!$B$30/Calculator!$F$13,1)),2))-$C39)^2+(1500*ABS(SIN(2*PI()*MOD(Calculator!$B$30/Calculator!$F$13,1)))*IF(MOD(Calculator!$B$30/Calculator!$F$13,1)&lt;0.5,-1,1))^2)/((50*POWER(80,POWER(COS(PI()*MOD(Calculator!$B$30/Calculator!$F$13,1)),2))+$C39)^2+(1500*ABS(SIN(2*PI()*MOD(Calculator!$B$30/Calculator!$F$13,1)))*IF(MOD(Calculator!$B$30/Calculator!$F$13,1)&lt;0.5,-1,1))^2)))/(1-SQRT(((50*POWER(80,POWER(COS(PI()*MOD(Calculator!$B$30/Calculator!$F$13,1)),2))-$C39)^2+(1500*ABS(SIN(2*PI()*MOD(Calculator!$B$30/Calculator!$F$13,1)))*IF(MOD(Calculator!$B$30/Calculator!$F$13,1)&lt;0.5,-1,1))^2)/((50*POWER(80,POWER(COS(PI()*MOD(Calculator!$B$30/Calculator!$F$13,1)),2))+$C39)^2+(1500*ABS(SIN(2*PI()*MOD(Calculator!$B$30/Calculator!$F$13,1)))*IF(MOD(Calculator!$B$30/Calculator!$F$13,1)&lt;0.5,-1,1))^2))),2))</f>
        <v>—</v>
      </c>
      <c r="R39" s="266" t="str">
        <f aca="false">IF(OR(Calculator!$E$14&lt;&gt;"YES",Calculator!$B$30&lt;Calculator!$G$14),"—",ROUND((1+SQRT(((50*POWER(80,POWER(COS(PI()*MOD(Calculator!$B$30/Calculator!$F$14,1)),2))-$C39)^2+(1500*ABS(SIN(2*PI()*MOD(Calculator!$B$30/Calculator!$F$14,1)))*IF(MOD(Calculator!$B$30/Calculator!$F$14,1)&lt;0.5,-1,1))^2)/((50*POWER(80,POWER(COS(PI()*MOD(Calculator!$B$30/Calculator!$F$14,1)),2))+$C39)^2+(1500*ABS(SIN(2*PI()*MOD(Calculator!$B$30/Calculator!$F$14,1)))*IF(MOD(Calculator!$B$30/Calculator!$F$14,1)&lt;0.5,-1,1))^2)))/(1-SQRT(((50*POWER(80,POWER(COS(PI()*MOD(Calculator!$B$30/Calculator!$F$14,1)),2))-$C39)^2+(1500*ABS(SIN(2*PI()*MOD(Calculator!$B$30/Calculator!$F$14,1)))*IF(MOD(Calculator!$B$30/Calculator!$F$14,1)&lt;0.5,-1,1))^2)/((50*POWER(80,POWER(COS(PI()*MOD(Calculator!$B$30/Calculator!$F$14,1)),2))+$C39)^2+(1500*ABS(SIN(2*PI()*MOD(Calculator!$B$30/Calculator!$F$14,1)))*IF(MOD(Calculator!$B$30/Calculator!$F$14,1)&lt;0.5,-1,1))^2))),2))</f>
        <v>—</v>
      </c>
      <c r="S39" s="266" t="n">
        <f aca="false">IF(OR(Calculator!$E$15&lt;&gt;"YES",Calculator!$B$30&lt;Calculator!$G$15),"—",ROUND((1+SQRT(((50*POWER(80,POWER(COS(PI()*MOD(Calculator!$B$30/Calculator!$F$15,1)),2))-$C39)^2+(1500*ABS(SIN(2*PI()*MOD(Calculator!$B$30/Calculator!$F$15,1)))*IF(MOD(Calculator!$B$30/Calculator!$F$15,1)&lt;0.5,-1,1))^2)/((50*POWER(80,POWER(COS(PI()*MOD(Calculator!$B$30/Calculator!$F$15,1)),2))+$C39)^2+(1500*ABS(SIN(2*PI()*MOD(Calculator!$B$30/Calculator!$F$15,1)))*IF(MOD(Calculator!$B$30/Calculator!$F$15,1)&lt;0.5,-1,1))^2)))/(1-SQRT(((50*POWER(80,POWER(COS(PI()*MOD(Calculator!$B$30/Calculator!$F$15,1)),2))-$C39)^2+(1500*ABS(SIN(2*PI()*MOD(Calculator!$B$30/Calculator!$F$15,1)))*IF(MOD(Calculator!$B$30/Calculator!$F$15,1)&lt;0.5,-1,1))^2)/((50*POWER(80,POWER(COS(PI()*MOD(Calculator!$B$30/Calculator!$F$15,1)),2))+$C39)^2+(1500*ABS(SIN(2*PI()*MOD(Calculator!$B$30/Calculator!$F$15,1)))*IF(MOD(Calculator!$B$30/Calculator!$F$15,1)&lt;0.5,-1,1))^2))),2))</f>
        <v>46.03</v>
      </c>
      <c r="T39" s="266" t="str">
        <f aca="false">IF(OR(Calculator!$E$16&lt;&gt;"YES",Calculator!$B$30&lt;Calculator!$G$16),"—",ROUND((1+SQRT(((50*POWER(80,POWER(COS(PI()*MOD(Calculator!$B$30/Calculator!$F$16,1)),2))-$C39)^2+(1500*ABS(SIN(2*PI()*MOD(Calculator!$B$30/Calculator!$F$16,1)))*IF(MOD(Calculator!$B$30/Calculator!$F$16,1)&lt;0.5,-1,1))^2)/((50*POWER(80,POWER(COS(PI()*MOD(Calculator!$B$30/Calculator!$F$16,1)),2))+$C39)^2+(1500*ABS(SIN(2*PI()*MOD(Calculator!$B$30/Calculator!$F$16,1)))*IF(MOD(Calculator!$B$30/Calculator!$F$16,1)&lt;0.5,-1,1))^2)))/(1-SQRT(((50*POWER(80,POWER(COS(PI()*MOD(Calculator!$B$30/Calculator!$F$16,1)),2))-$C39)^2+(1500*ABS(SIN(2*PI()*MOD(Calculator!$B$30/Calculator!$F$16,1)))*IF(MOD(Calculator!$B$30/Calculator!$F$16,1)&lt;0.5,-1,1))^2)/((50*POWER(80,POWER(COS(PI()*MOD(Calculator!$B$30/Calculator!$F$16,1)),2))+$C39)^2+(1500*ABS(SIN(2*PI()*MOD(Calculator!$B$30/Calculator!$F$16,1)))*IF(MOD(Calculator!$B$30/Calculator!$F$16,1)&lt;0.5,-1,1))^2))),2))</f>
        <v>—</v>
      </c>
      <c r="U39" s="266" t="n">
        <f aca="false">IF(OR(Calculator!$E$17&lt;&gt;"YES",Calculator!$B$30&lt;Calculator!$G$17),"—",ROUND((1+SQRT(((50*POWER(80,POWER(COS(PI()*MOD(Calculator!$B$30/Calculator!$F$17,1)),2))-$C39)^2+(1500*ABS(SIN(2*PI()*MOD(Calculator!$B$30/Calculator!$F$17,1)))*IF(MOD(Calculator!$B$30/Calculator!$F$17,1)&lt;0.5,-1,1))^2)/((50*POWER(80,POWER(COS(PI()*MOD(Calculator!$B$30/Calculator!$F$17,1)),2))+$C39)^2+(1500*ABS(SIN(2*PI()*MOD(Calculator!$B$30/Calculator!$F$17,1)))*IF(MOD(Calculator!$B$30/Calculator!$F$17,1)&lt;0.5,-1,1))^2)))/(1-SQRT(((50*POWER(80,POWER(COS(PI()*MOD(Calculator!$B$30/Calculator!$F$17,1)),2))-$C39)^2+(1500*ABS(SIN(2*PI()*MOD(Calculator!$B$30/Calculator!$F$17,1)))*IF(MOD(Calculator!$B$30/Calculator!$F$17,1)&lt;0.5,-1,1))^2)/((50*POWER(80,POWER(COS(PI()*MOD(Calculator!$B$30/Calculator!$F$17,1)),2))+$C39)^2+(1500*ABS(SIN(2*PI()*MOD(Calculator!$B$30/Calculator!$F$17,1)))*IF(MOD(Calculator!$B$30/Calculator!$F$17,1)&lt;0.5,-1,1))^2))),2))</f>
        <v>47.3</v>
      </c>
      <c r="V39" s="266" t="str">
        <f aca="false">IF(OR(Calculator!$E$18&lt;&gt;"YES",Calculator!$B$30&lt;Calculator!$G$18),"—",ROUND((1+SQRT(((50*POWER(80,POWER(COS(PI()*MOD(Calculator!$B$30/Calculator!$F$18,1)),2))-$C39)^2+(1500*ABS(SIN(2*PI()*MOD(Calculator!$B$30/Calculator!$F$18,1)))*IF(MOD(Calculator!$B$30/Calculator!$F$18,1)&lt;0.5,-1,1))^2)/((50*POWER(80,POWER(COS(PI()*MOD(Calculator!$B$30/Calculator!$F$18,1)),2))+$C39)^2+(1500*ABS(SIN(2*PI()*MOD(Calculator!$B$30/Calculator!$F$18,1)))*IF(MOD(Calculator!$B$30/Calculator!$F$18,1)&lt;0.5,-1,1))^2)))/(1-SQRT(((50*POWER(80,POWER(COS(PI()*MOD(Calculator!$B$30/Calculator!$F$18,1)),2))-$C39)^2+(1500*ABS(SIN(2*PI()*MOD(Calculator!$B$30/Calculator!$F$18,1)))*IF(MOD(Calculator!$B$30/Calculator!$F$18,1)&lt;0.5,-1,1))^2)/((50*POWER(80,POWER(COS(PI()*MOD(Calculator!$B$30/Calculator!$F$18,1)),2))+$C39)^2+(1500*ABS(SIN(2*PI()*MOD(Calculator!$B$30/Calculator!$F$18,1)))*IF(MOD(Calculator!$B$30/Calculator!$F$18,1)&lt;0.5,-1,1))^2))),2))</f>
        <v>—</v>
      </c>
      <c r="W39" s="266" t="str">
        <f aca="false">IF(OR(Calculator!$E$19&lt;&gt;"YES",Calculator!$B$30&lt;Calculator!$G$19),"—",ROUND((1+SQRT(((50*POWER(80,POWER(COS(PI()*MOD(Calculator!$B$30/Calculator!$F$19,1)),2))-$C39)^2+(1500*ABS(SIN(2*PI()*MOD(Calculator!$B$30/Calculator!$F$19,1)))*IF(MOD(Calculator!$B$30/Calculator!$F$19,1)&lt;0.5,-1,1))^2)/((50*POWER(80,POWER(COS(PI()*MOD(Calculator!$B$30/Calculator!$F$19,1)),2))+$C39)^2+(1500*ABS(SIN(2*PI()*MOD(Calculator!$B$30/Calculator!$F$19,1)))*IF(MOD(Calculator!$B$30/Calculator!$F$19,1)&lt;0.5,-1,1))^2)))/(1-SQRT(((50*POWER(80,POWER(COS(PI()*MOD(Calculator!$B$30/Calculator!$F$19,1)),2))-$C39)^2+(1500*ABS(SIN(2*PI()*MOD(Calculator!$B$30/Calculator!$F$19,1)))*IF(MOD(Calculator!$B$30/Calculator!$F$19,1)&lt;0.5,-1,1))^2)/((50*POWER(80,POWER(COS(PI()*MOD(Calculator!$B$30/Calculator!$F$19,1)),2))+$C39)^2+(1500*ABS(SIN(2*PI()*MOD(Calculator!$B$30/Calculator!$F$19,1)))*IF(MOD(Calculator!$B$30/Calculator!$F$19,1)&lt;0.5,-1,1))^2))),2))</f>
        <v>—</v>
      </c>
      <c r="X39" s="266" t="str">
        <f aca="false">IF(OR(Calculator!$E$20&lt;&gt;"YES",Calculator!$B$30&lt;Calculator!$G$20),"—",ROUND((1+SQRT(((50*POWER(80,POWER(COS(PI()*MOD(Calculator!$B$30/Calculator!$F$20,1)),2))-$C39)^2+(1500*ABS(SIN(2*PI()*MOD(Calculator!$B$30/Calculator!$F$20,1)))*IF(MOD(Calculator!$B$30/Calculator!$F$20,1)&lt;0.5,-1,1))^2)/((50*POWER(80,POWER(COS(PI()*MOD(Calculator!$B$30/Calculator!$F$20,1)),2))+$C39)^2+(1500*ABS(SIN(2*PI()*MOD(Calculator!$B$30/Calculator!$F$20,1)))*IF(MOD(Calculator!$B$30/Calculator!$F$20,1)&lt;0.5,-1,1))^2)))/(1-SQRT(((50*POWER(80,POWER(COS(PI()*MOD(Calculator!$B$30/Calculator!$F$20,1)),2))-$C39)^2+(1500*ABS(SIN(2*PI()*MOD(Calculator!$B$30/Calculator!$F$20,1)))*IF(MOD(Calculator!$B$30/Calculator!$F$20,1)&lt;0.5,-1,1))^2)/((50*POWER(80,POWER(COS(PI()*MOD(Calculator!$B$30/Calculator!$F$20,1)),2))+$C39)^2+(1500*ABS(SIN(2*PI()*MOD(Calculator!$B$30/Calculator!$F$20,1)))*IF(MOD(Calculator!$B$30/Calculator!$F$20,1)&lt;0.5,-1,1))^2))),2))</f>
        <v>—</v>
      </c>
      <c r="Y39" s="266" t="str">
        <f aca="false">IF(OR(Calculator!$E$21&lt;&gt;"YES",Calculator!$B$30&lt;Calculator!$G$21),"—",ROUND((1+SQRT(((50*POWER(80,POWER(COS(PI()*MOD(Calculator!$B$30/Calculator!$F$21,1)),2))-$C39)^2+(1500*ABS(SIN(2*PI()*MOD(Calculator!$B$30/Calculator!$F$21,1)))*IF(MOD(Calculator!$B$30/Calculator!$F$21,1)&lt;0.5,-1,1))^2)/((50*POWER(80,POWER(COS(PI()*MOD(Calculator!$B$30/Calculator!$F$21,1)),2))+$C39)^2+(1500*ABS(SIN(2*PI()*MOD(Calculator!$B$30/Calculator!$F$21,1)))*IF(MOD(Calculator!$B$30/Calculator!$F$21,1)&lt;0.5,-1,1))^2)))/(1-SQRT(((50*POWER(80,POWER(COS(PI()*MOD(Calculator!$B$30/Calculator!$F$21,1)),2))-$C39)^2+(1500*ABS(SIN(2*PI()*MOD(Calculator!$B$30/Calculator!$F$21,1)))*IF(MOD(Calculator!$B$30/Calculator!$F$21,1)&lt;0.5,-1,1))^2)/((50*POWER(80,POWER(COS(PI()*MOD(Calculator!$B$30/Calculator!$F$21,1)),2))+$C39)^2+(1500*ABS(SIN(2*PI()*MOD(Calculator!$B$30/Calculator!$F$21,1)))*IF(MOD(Calculator!$B$30/Calculator!$F$21,1)&lt;0.5,-1,1))^2))),2))</f>
        <v>—</v>
      </c>
      <c r="Z39" s="266" t="str">
        <f aca="false">IF(OR(Calculator!$E$22&lt;&gt;"YES",Calculator!$B$30&lt;Calculator!$G$22),"—",ROUND((1+SQRT(((50*POWER(80,POWER(COS(PI()*MOD(Calculator!$B$30/Calculator!$F$22,1)),2))-$C39)^2+(1500*ABS(SIN(2*PI()*MOD(Calculator!$B$30/Calculator!$F$22,1)))*IF(MOD(Calculator!$B$30/Calculator!$F$22,1)&lt;0.5,-1,1))^2)/((50*POWER(80,POWER(COS(PI()*MOD(Calculator!$B$30/Calculator!$F$22,1)),2))+$C39)^2+(1500*ABS(SIN(2*PI()*MOD(Calculator!$B$30/Calculator!$F$22,1)))*IF(MOD(Calculator!$B$30/Calculator!$F$22,1)&lt;0.5,-1,1))^2)))/(1-SQRT(((50*POWER(80,POWER(COS(PI()*MOD(Calculator!$B$30/Calculator!$F$22,1)),2))-$C39)^2+(1500*ABS(SIN(2*PI()*MOD(Calculator!$B$30/Calculator!$F$22,1)))*IF(MOD(Calculator!$B$30/Calculator!$F$22,1)&lt;0.5,-1,1))^2)/((50*POWER(80,POWER(COS(PI()*MOD(Calculator!$B$30/Calculator!$F$22,1)),2))+$C39)^2+(1500*ABS(SIN(2*PI()*MOD(Calculator!$B$30/Calculator!$F$22,1)))*IF(MOD(Calculator!$B$30/Calculator!$F$22,1)&lt;0.5,-1,1))^2))),2))</f>
        <v>—</v>
      </c>
      <c r="AA39" s="292" t="n">
        <f aca="false">IFERROR(ROUND((IF(ISNUMBER(P39),P39,0)+IF(ISNUMBER(Q39),Q39,0)+IF(ISNUMBER(R39),R39,0)+IF(ISNUMBER(S39),S39,0)+IF(ISNUMBER(T39),T39,0)+IF(ISNUMBER(U39),U39,0)+IF(ISNUMBER(V39),V39,0)+IF(ISNUMBER(W39),W39,0)+IF(ISNUMBER(X39),X39,0)+IF(ISNUMBER(Y39),Y39,0)+IF(ISNUMBER(Z39),Z39,0))/(IF(ISNUMBER(P39),1,0)+IF(ISNUMBER(Q39),1,0)+IF(ISNUMBER(R39),1,0)+IF(ISNUMBER(S39),1,0)+IF(ISNUMBER(T39),1,0)+IF(ISNUMBER(U39),1,0)+IF(ISNUMBER(V39),1,0)+IF(ISNUMBER(W39),1,0)+IF(ISNUMBER(X39),1,0)+IF(ISNUMBER(Y39),1,0)+IF(ISNUMBER(Z39),1,0)),4),"")</f>
        <v>46.665</v>
      </c>
      <c r="AB39" s="266" t="str">
        <f aca="false">IF(OR(Calculator!$E$12&lt;&gt;"YES",Calculator!$B$31&lt;Calculator!$G$12),"—",ROUND((1+SQRT(((50*POWER(80,POWER(COS(PI()*MOD(Calculator!$B$31/Calculator!$F$12,1)),2))-$C39)^2+(1500*ABS(SIN(2*PI()*MOD(Calculator!$B$31/Calculator!$F$12,1)))*IF(MOD(Calculator!$B$31/Calculator!$F$12,1)&lt;0.5,-1,1))^2)/((50*POWER(80,POWER(COS(PI()*MOD(Calculator!$B$31/Calculator!$F$12,1)),2))+$C39)^2+(1500*ABS(SIN(2*PI()*MOD(Calculator!$B$31/Calculator!$F$12,1)))*IF(MOD(Calculator!$B$31/Calculator!$F$12,1)&lt;0.5,-1,1))^2)))/(1-SQRT(((50*POWER(80,POWER(COS(PI()*MOD(Calculator!$B$31/Calculator!$F$12,1)),2))-$C39)^2+(1500*ABS(SIN(2*PI()*MOD(Calculator!$B$31/Calculator!$F$12,1)))*IF(MOD(Calculator!$B$31/Calculator!$F$12,1)&lt;0.5,-1,1))^2)/((50*POWER(80,POWER(COS(PI()*MOD(Calculator!$B$31/Calculator!$F$12,1)),2))+$C39)^2+(1500*ABS(SIN(2*PI()*MOD(Calculator!$B$31/Calculator!$F$12,1)))*IF(MOD(Calculator!$B$31/Calculator!$F$12,1)&lt;0.5,-1,1))^2))),2))</f>
        <v>—</v>
      </c>
      <c r="AC39" s="266" t="str">
        <f aca="false">IF(OR(Calculator!$E$13&lt;&gt;"YES",Calculator!$B$31&lt;Calculator!$G$13),"—",ROUND((1+SQRT(((50*POWER(80,POWER(COS(PI()*MOD(Calculator!$B$31/Calculator!$F$13,1)),2))-$C39)^2+(1500*ABS(SIN(2*PI()*MOD(Calculator!$B$31/Calculator!$F$13,1)))*IF(MOD(Calculator!$B$31/Calculator!$F$13,1)&lt;0.5,-1,1))^2)/((50*POWER(80,POWER(COS(PI()*MOD(Calculator!$B$31/Calculator!$F$13,1)),2))+$C39)^2+(1500*ABS(SIN(2*PI()*MOD(Calculator!$B$31/Calculator!$F$13,1)))*IF(MOD(Calculator!$B$31/Calculator!$F$13,1)&lt;0.5,-1,1))^2)))/(1-SQRT(((50*POWER(80,POWER(COS(PI()*MOD(Calculator!$B$31/Calculator!$F$13,1)),2))-$C39)^2+(1500*ABS(SIN(2*PI()*MOD(Calculator!$B$31/Calculator!$F$13,1)))*IF(MOD(Calculator!$B$31/Calculator!$F$13,1)&lt;0.5,-1,1))^2)/((50*POWER(80,POWER(COS(PI()*MOD(Calculator!$B$31/Calculator!$F$13,1)),2))+$C39)^2+(1500*ABS(SIN(2*PI()*MOD(Calculator!$B$31/Calculator!$F$13,1)))*IF(MOD(Calculator!$B$31/Calculator!$F$13,1)&lt;0.5,-1,1))^2))),2))</f>
        <v>—</v>
      </c>
      <c r="AD39" s="266" t="str">
        <f aca="false">IF(OR(Calculator!$E$14&lt;&gt;"YES",Calculator!$B$31&lt;Calculator!$G$14),"—",ROUND((1+SQRT(((50*POWER(80,POWER(COS(PI()*MOD(Calculator!$B$31/Calculator!$F$14,1)),2))-$C39)^2+(1500*ABS(SIN(2*PI()*MOD(Calculator!$B$31/Calculator!$F$14,1)))*IF(MOD(Calculator!$B$31/Calculator!$F$14,1)&lt;0.5,-1,1))^2)/((50*POWER(80,POWER(COS(PI()*MOD(Calculator!$B$31/Calculator!$F$14,1)),2))+$C39)^2+(1500*ABS(SIN(2*PI()*MOD(Calculator!$B$31/Calculator!$F$14,1)))*IF(MOD(Calculator!$B$31/Calculator!$F$14,1)&lt;0.5,-1,1))^2)))/(1-SQRT(((50*POWER(80,POWER(COS(PI()*MOD(Calculator!$B$31/Calculator!$F$14,1)),2))-$C39)^2+(1500*ABS(SIN(2*PI()*MOD(Calculator!$B$31/Calculator!$F$14,1)))*IF(MOD(Calculator!$B$31/Calculator!$F$14,1)&lt;0.5,-1,1))^2)/((50*POWER(80,POWER(COS(PI()*MOD(Calculator!$B$31/Calculator!$F$14,1)),2))+$C39)^2+(1500*ABS(SIN(2*PI()*MOD(Calculator!$B$31/Calculator!$F$14,1)))*IF(MOD(Calculator!$B$31/Calculator!$F$14,1)&lt;0.5,-1,1))^2))),2))</f>
        <v>—</v>
      </c>
      <c r="AE39" s="266" t="n">
        <f aca="false">IF(OR(Calculator!$E$15&lt;&gt;"YES",Calculator!$B$31&lt;Calculator!$G$15),"—",ROUND((1+SQRT(((50*POWER(80,POWER(COS(PI()*MOD(Calculator!$B$31/Calculator!$F$15,1)),2))-$C39)^2+(1500*ABS(SIN(2*PI()*MOD(Calculator!$B$31/Calculator!$F$15,1)))*IF(MOD(Calculator!$B$31/Calculator!$F$15,1)&lt;0.5,-1,1))^2)/((50*POWER(80,POWER(COS(PI()*MOD(Calculator!$B$31/Calculator!$F$15,1)),2))+$C39)^2+(1500*ABS(SIN(2*PI()*MOD(Calculator!$B$31/Calculator!$F$15,1)))*IF(MOD(Calculator!$B$31/Calculator!$F$15,1)&lt;0.5,-1,1))^2)))/(1-SQRT(((50*POWER(80,POWER(COS(PI()*MOD(Calculator!$B$31/Calculator!$F$15,1)),2))-$C39)^2+(1500*ABS(SIN(2*PI()*MOD(Calculator!$B$31/Calculator!$F$15,1)))*IF(MOD(Calculator!$B$31/Calculator!$F$15,1)&lt;0.5,-1,1))^2)/((50*POWER(80,POWER(COS(PI()*MOD(Calculator!$B$31/Calculator!$F$15,1)),2))+$C39)^2+(1500*ABS(SIN(2*PI()*MOD(Calculator!$B$31/Calculator!$F$15,1)))*IF(MOD(Calculator!$B$31/Calculator!$F$15,1)&lt;0.5,-1,1))^2))),2))</f>
        <v>48.31</v>
      </c>
      <c r="AF39" s="266" t="str">
        <f aca="false">IF(OR(Calculator!$E$16&lt;&gt;"YES",Calculator!$B$31&lt;Calculator!$G$16),"—",ROUND((1+SQRT(((50*POWER(80,POWER(COS(PI()*MOD(Calculator!$B$31/Calculator!$F$16,1)),2))-$C39)^2+(1500*ABS(SIN(2*PI()*MOD(Calculator!$B$31/Calculator!$F$16,1)))*IF(MOD(Calculator!$B$31/Calculator!$F$16,1)&lt;0.5,-1,1))^2)/((50*POWER(80,POWER(COS(PI()*MOD(Calculator!$B$31/Calculator!$F$16,1)),2))+$C39)^2+(1500*ABS(SIN(2*PI()*MOD(Calculator!$B$31/Calculator!$F$16,1)))*IF(MOD(Calculator!$B$31/Calculator!$F$16,1)&lt;0.5,-1,1))^2)))/(1-SQRT(((50*POWER(80,POWER(COS(PI()*MOD(Calculator!$B$31/Calculator!$F$16,1)),2))-$C39)^2+(1500*ABS(SIN(2*PI()*MOD(Calculator!$B$31/Calculator!$F$16,1)))*IF(MOD(Calculator!$B$31/Calculator!$F$16,1)&lt;0.5,-1,1))^2)/((50*POWER(80,POWER(COS(PI()*MOD(Calculator!$B$31/Calculator!$F$16,1)),2))+$C39)^2+(1500*ABS(SIN(2*PI()*MOD(Calculator!$B$31/Calculator!$F$16,1)))*IF(MOD(Calculator!$B$31/Calculator!$F$16,1)&lt;0.5,-1,1))^2))),2))</f>
        <v>—</v>
      </c>
      <c r="AG39" s="266" t="n">
        <f aca="false">IF(OR(Calculator!$E$17&lt;&gt;"YES",Calculator!$B$31&lt;Calculator!$G$17),"—",ROUND((1+SQRT(((50*POWER(80,POWER(COS(PI()*MOD(Calculator!$B$31/Calculator!$F$17,1)),2))-$C39)^2+(1500*ABS(SIN(2*PI()*MOD(Calculator!$B$31/Calculator!$F$17,1)))*IF(MOD(Calculator!$B$31/Calculator!$F$17,1)&lt;0.5,-1,1))^2)/((50*POWER(80,POWER(COS(PI()*MOD(Calculator!$B$31/Calculator!$F$17,1)),2))+$C39)^2+(1500*ABS(SIN(2*PI()*MOD(Calculator!$B$31/Calculator!$F$17,1)))*IF(MOD(Calculator!$B$31/Calculator!$F$17,1)&lt;0.5,-1,1))^2)))/(1-SQRT(((50*POWER(80,POWER(COS(PI()*MOD(Calculator!$B$31/Calculator!$F$17,1)),2))-$C39)^2+(1500*ABS(SIN(2*PI()*MOD(Calculator!$B$31/Calculator!$F$17,1)))*IF(MOD(Calculator!$B$31/Calculator!$F$17,1)&lt;0.5,-1,1))^2)/((50*POWER(80,POWER(COS(PI()*MOD(Calculator!$B$31/Calculator!$F$17,1)),2))+$C39)^2+(1500*ABS(SIN(2*PI()*MOD(Calculator!$B$31/Calculator!$F$17,1)))*IF(MOD(Calculator!$B$31/Calculator!$F$17,1)&lt;0.5,-1,1))^2))),2))</f>
        <v>41.94</v>
      </c>
      <c r="AH39" s="266" t="str">
        <f aca="false">IF(OR(Calculator!$E$18&lt;&gt;"YES",Calculator!$B$31&lt;Calculator!$G$18),"—",ROUND((1+SQRT(((50*POWER(80,POWER(COS(PI()*MOD(Calculator!$B$31/Calculator!$F$18,1)),2))-$C39)^2+(1500*ABS(SIN(2*PI()*MOD(Calculator!$B$31/Calculator!$F$18,1)))*IF(MOD(Calculator!$B$31/Calculator!$F$18,1)&lt;0.5,-1,1))^2)/((50*POWER(80,POWER(COS(PI()*MOD(Calculator!$B$31/Calculator!$F$18,1)),2))+$C39)^2+(1500*ABS(SIN(2*PI()*MOD(Calculator!$B$31/Calculator!$F$18,1)))*IF(MOD(Calculator!$B$31/Calculator!$F$18,1)&lt;0.5,-1,1))^2)))/(1-SQRT(((50*POWER(80,POWER(COS(PI()*MOD(Calculator!$B$31/Calculator!$F$18,1)),2))-$C39)^2+(1500*ABS(SIN(2*PI()*MOD(Calculator!$B$31/Calculator!$F$18,1)))*IF(MOD(Calculator!$B$31/Calculator!$F$18,1)&lt;0.5,-1,1))^2)/((50*POWER(80,POWER(COS(PI()*MOD(Calculator!$B$31/Calculator!$F$18,1)),2))+$C39)^2+(1500*ABS(SIN(2*PI()*MOD(Calculator!$B$31/Calculator!$F$18,1)))*IF(MOD(Calculator!$B$31/Calculator!$F$18,1)&lt;0.5,-1,1))^2))),2))</f>
        <v>—</v>
      </c>
      <c r="AI39" s="266" t="str">
        <f aca="false">IF(OR(Calculator!$E$19&lt;&gt;"YES",Calculator!$B$31&lt;Calculator!$G$19),"—",ROUND((1+SQRT(((50*POWER(80,POWER(COS(PI()*MOD(Calculator!$B$31/Calculator!$F$19,1)),2))-$C39)^2+(1500*ABS(SIN(2*PI()*MOD(Calculator!$B$31/Calculator!$F$19,1)))*IF(MOD(Calculator!$B$31/Calculator!$F$19,1)&lt;0.5,-1,1))^2)/((50*POWER(80,POWER(COS(PI()*MOD(Calculator!$B$31/Calculator!$F$19,1)),2))+$C39)^2+(1500*ABS(SIN(2*PI()*MOD(Calculator!$B$31/Calculator!$F$19,1)))*IF(MOD(Calculator!$B$31/Calculator!$F$19,1)&lt;0.5,-1,1))^2)))/(1-SQRT(((50*POWER(80,POWER(COS(PI()*MOD(Calculator!$B$31/Calculator!$F$19,1)),2))-$C39)^2+(1500*ABS(SIN(2*PI()*MOD(Calculator!$B$31/Calculator!$F$19,1)))*IF(MOD(Calculator!$B$31/Calculator!$F$19,1)&lt;0.5,-1,1))^2)/((50*POWER(80,POWER(COS(PI()*MOD(Calculator!$B$31/Calculator!$F$19,1)),2))+$C39)^2+(1500*ABS(SIN(2*PI()*MOD(Calculator!$B$31/Calculator!$F$19,1)))*IF(MOD(Calculator!$B$31/Calculator!$F$19,1)&lt;0.5,-1,1))^2))),2))</f>
        <v>—</v>
      </c>
      <c r="AJ39" s="266" t="str">
        <f aca="false">IF(OR(Calculator!$E$20&lt;&gt;"YES",Calculator!$B$31&lt;Calculator!$G$20),"—",ROUND((1+SQRT(((50*POWER(80,POWER(COS(PI()*MOD(Calculator!$B$31/Calculator!$F$20,1)),2))-$C39)^2+(1500*ABS(SIN(2*PI()*MOD(Calculator!$B$31/Calculator!$F$20,1)))*IF(MOD(Calculator!$B$31/Calculator!$F$20,1)&lt;0.5,-1,1))^2)/((50*POWER(80,POWER(COS(PI()*MOD(Calculator!$B$31/Calculator!$F$20,1)),2))+$C39)^2+(1500*ABS(SIN(2*PI()*MOD(Calculator!$B$31/Calculator!$F$20,1)))*IF(MOD(Calculator!$B$31/Calculator!$F$20,1)&lt;0.5,-1,1))^2)))/(1-SQRT(((50*POWER(80,POWER(COS(PI()*MOD(Calculator!$B$31/Calculator!$F$20,1)),2))-$C39)^2+(1500*ABS(SIN(2*PI()*MOD(Calculator!$B$31/Calculator!$F$20,1)))*IF(MOD(Calculator!$B$31/Calculator!$F$20,1)&lt;0.5,-1,1))^2)/((50*POWER(80,POWER(COS(PI()*MOD(Calculator!$B$31/Calculator!$F$20,1)),2))+$C39)^2+(1500*ABS(SIN(2*PI()*MOD(Calculator!$B$31/Calculator!$F$20,1)))*IF(MOD(Calculator!$B$31/Calculator!$F$20,1)&lt;0.5,-1,1))^2))),2))</f>
        <v>—</v>
      </c>
      <c r="AK39" s="266" t="str">
        <f aca="false">IF(OR(Calculator!$E$21&lt;&gt;"YES",Calculator!$B$31&lt;Calculator!$G$21),"—",ROUND((1+SQRT(((50*POWER(80,POWER(COS(PI()*MOD(Calculator!$B$31/Calculator!$F$21,1)),2))-$C39)^2+(1500*ABS(SIN(2*PI()*MOD(Calculator!$B$31/Calculator!$F$21,1)))*IF(MOD(Calculator!$B$31/Calculator!$F$21,1)&lt;0.5,-1,1))^2)/((50*POWER(80,POWER(COS(PI()*MOD(Calculator!$B$31/Calculator!$F$21,1)),2))+$C39)^2+(1500*ABS(SIN(2*PI()*MOD(Calculator!$B$31/Calculator!$F$21,1)))*IF(MOD(Calculator!$B$31/Calculator!$F$21,1)&lt;0.5,-1,1))^2)))/(1-SQRT(((50*POWER(80,POWER(COS(PI()*MOD(Calculator!$B$31/Calculator!$F$21,1)),2))-$C39)^2+(1500*ABS(SIN(2*PI()*MOD(Calculator!$B$31/Calculator!$F$21,1)))*IF(MOD(Calculator!$B$31/Calculator!$F$21,1)&lt;0.5,-1,1))^2)/((50*POWER(80,POWER(COS(PI()*MOD(Calculator!$B$31/Calculator!$F$21,1)),2))+$C39)^2+(1500*ABS(SIN(2*PI()*MOD(Calculator!$B$31/Calculator!$F$21,1)))*IF(MOD(Calculator!$B$31/Calculator!$F$21,1)&lt;0.5,-1,1))^2))),2))</f>
        <v>—</v>
      </c>
      <c r="AL39" s="266" t="str">
        <f aca="false">IF(OR(Calculator!$E$22&lt;&gt;"YES",Calculator!$B$31&lt;Calculator!$G$22),"—",ROUND((1+SQRT(((50*POWER(80,POWER(COS(PI()*MOD(Calculator!$B$31/Calculator!$F$22,1)),2))-$C39)^2+(1500*ABS(SIN(2*PI()*MOD(Calculator!$B$31/Calculator!$F$22,1)))*IF(MOD(Calculator!$B$31/Calculator!$F$22,1)&lt;0.5,-1,1))^2)/((50*POWER(80,POWER(COS(PI()*MOD(Calculator!$B$31/Calculator!$F$22,1)),2))+$C39)^2+(1500*ABS(SIN(2*PI()*MOD(Calculator!$B$31/Calculator!$F$22,1)))*IF(MOD(Calculator!$B$31/Calculator!$F$22,1)&lt;0.5,-1,1))^2)))/(1-SQRT(((50*POWER(80,POWER(COS(PI()*MOD(Calculator!$B$31/Calculator!$F$22,1)),2))-$C39)^2+(1500*ABS(SIN(2*PI()*MOD(Calculator!$B$31/Calculator!$F$22,1)))*IF(MOD(Calculator!$B$31/Calculator!$F$22,1)&lt;0.5,-1,1))^2)/((50*POWER(80,POWER(COS(PI()*MOD(Calculator!$B$31/Calculator!$F$22,1)),2))+$C39)^2+(1500*ABS(SIN(2*PI()*MOD(Calculator!$B$31/Calculator!$F$22,1)))*IF(MOD(Calculator!$B$31/Calculator!$F$22,1)&lt;0.5,-1,1))^2))),2))</f>
        <v>—</v>
      </c>
      <c r="AM39" s="293" t="n">
        <f aca="false">IFERROR(ROUND((IF(ISNUMBER(AB39),AB39,0)+IF(ISNUMBER(AC39),AC39,0)+IF(ISNUMBER(AD39),AD39,0)+IF(ISNUMBER(AE39),AE39,0)+IF(ISNUMBER(AF39),AF39,0)+IF(ISNUMBER(AG39),AG39,0)+IF(ISNUMBER(AH39),AH39,0)+IF(ISNUMBER(AI39),AI39,0)+IF(ISNUMBER(AJ39),AJ39,0)+IF(ISNUMBER(AK39),AK39,0)+IF(ISNUMBER(AL39),AL39,0))/(IF(ISNUMBER(AB39),1,0)+IF(ISNUMBER(AC39),1,0)+IF(ISNUMBER(AD39),1,0)+IF(ISNUMBER(AE39),1,0)+IF(ISNUMBER(AF39),1,0)+IF(ISNUMBER(AG39),1,0)+IF(ISNUMBER(AH39),1,0)+IF(ISNUMBER(AI39),1,0)+IF(ISNUMBER(AJ39),1,0)+IF(ISNUMBER(AK39),1,0)+IF(ISNUMBER(AL39),1,0)),4),"")</f>
        <v>45.125</v>
      </c>
      <c r="AN39" s="294" t="str">
        <f aca="false">IF(OR(Calculator!$E$12&lt;&gt;"YES",Calculator!$B$32&lt;Calculator!$G$12),"—",ROUND((1+SQRT(((50*POWER(80,POWER(COS(PI()*MOD(Calculator!$B$32/Calculator!$F$12,1)),2))-$C39)^2+(1500*ABS(SIN(2*PI()*MOD(Calculator!$B$32/Calculator!$F$12,1)))*IF(MOD(Calculator!$B$32/Calculator!$F$12,1)&lt;0.5,-1,1))^2)/((50*POWER(80,POWER(COS(PI()*MOD(Calculator!$B$32/Calculator!$F$12,1)),2))+$C39)^2+(1500*ABS(SIN(2*PI()*MOD(Calculator!$B$32/Calculator!$F$12,1)))*IF(MOD(Calculator!$B$32/Calculator!$F$12,1)&lt;0.5,-1,1))^2)))/(1-SQRT(((50*POWER(80,POWER(COS(PI()*MOD(Calculator!$B$32/Calculator!$F$12,1)),2))-$C39)^2+(1500*ABS(SIN(2*PI()*MOD(Calculator!$B$32/Calculator!$F$12,1)))*IF(MOD(Calculator!$B$32/Calculator!$F$12,1)&lt;0.5,-1,1))^2)/((50*POWER(80,POWER(COS(PI()*MOD(Calculator!$B$32/Calculator!$F$12,1)),2))+$C39)^2+(1500*ABS(SIN(2*PI()*MOD(Calculator!$B$32/Calculator!$F$12,1)))*IF(MOD(Calculator!$B$32/Calculator!$F$12,1)&lt;0.5,-1,1))^2))),2))</f>
        <v>—</v>
      </c>
      <c r="AO39" s="294" t="str">
        <f aca="false">IF(OR(Calculator!$E$13&lt;&gt;"YES",Calculator!$B$32&lt;Calculator!$G$13),"—",ROUND((1+SQRT(((50*POWER(80,POWER(COS(PI()*MOD(Calculator!$B$32/Calculator!$F$13,1)),2))-$C39)^2+(1500*ABS(SIN(2*PI()*MOD(Calculator!$B$32/Calculator!$F$13,1)))*IF(MOD(Calculator!$B$32/Calculator!$F$13,1)&lt;0.5,-1,1))^2)/((50*POWER(80,POWER(COS(PI()*MOD(Calculator!$B$32/Calculator!$F$13,1)),2))+$C39)^2+(1500*ABS(SIN(2*PI()*MOD(Calculator!$B$32/Calculator!$F$13,1)))*IF(MOD(Calculator!$B$32/Calculator!$F$13,1)&lt;0.5,-1,1))^2)))/(1-SQRT(((50*POWER(80,POWER(COS(PI()*MOD(Calculator!$B$32/Calculator!$F$13,1)),2))-$C39)^2+(1500*ABS(SIN(2*PI()*MOD(Calculator!$B$32/Calculator!$F$13,1)))*IF(MOD(Calculator!$B$32/Calculator!$F$13,1)&lt;0.5,-1,1))^2)/((50*POWER(80,POWER(COS(PI()*MOD(Calculator!$B$32/Calculator!$F$13,1)),2))+$C39)^2+(1500*ABS(SIN(2*PI()*MOD(Calculator!$B$32/Calculator!$F$13,1)))*IF(MOD(Calculator!$B$32/Calculator!$F$13,1)&lt;0.5,-1,1))^2))),2))</f>
        <v>—</v>
      </c>
      <c r="AP39" s="294" t="str">
        <f aca="false">IF(OR(Calculator!$E$14&lt;&gt;"YES",Calculator!$B$32&lt;Calculator!$G$14),"—",ROUND((1+SQRT(((50*POWER(80,POWER(COS(PI()*MOD(Calculator!$B$32/Calculator!$F$14,1)),2))-$C39)^2+(1500*ABS(SIN(2*PI()*MOD(Calculator!$B$32/Calculator!$F$14,1)))*IF(MOD(Calculator!$B$32/Calculator!$F$14,1)&lt;0.5,-1,1))^2)/((50*POWER(80,POWER(COS(PI()*MOD(Calculator!$B$32/Calculator!$F$14,1)),2))+$C39)^2+(1500*ABS(SIN(2*PI()*MOD(Calculator!$B$32/Calculator!$F$14,1)))*IF(MOD(Calculator!$B$32/Calculator!$F$14,1)&lt;0.5,-1,1))^2)))/(1-SQRT(((50*POWER(80,POWER(COS(PI()*MOD(Calculator!$B$32/Calculator!$F$14,1)),2))-$C39)^2+(1500*ABS(SIN(2*PI()*MOD(Calculator!$B$32/Calculator!$F$14,1)))*IF(MOD(Calculator!$B$32/Calculator!$F$14,1)&lt;0.5,-1,1))^2)/((50*POWER(80,POWER(COS(PI()*MOD(Calculator!$B$32/Calculator!$F$14,1)),2))+$C39)^2+(1500*ABS(SIN(2*PI()*MOD(Calculator!$B$32/Calculator!$F$14,1)))*IF(MOD(Calculator!$B$32/Calculator!$F$14,1)&lt;0.5,-1,1))^2))),2))</f>
        <v>—</v>
      </c>
      <c r="AQ39" s="294" t="n">
        <f aca="false">IF(OR(Calculator!$E$15&lt;&gt;"YES",Calculator!$B$32&lt;Calculator!$G$15),"—",ROUND((1+SQRT(((50*POWER(80,POWER(COS(PI()*MOD(Calculator!$B$32/Calculator!$F$15,1)),2))-$C39)^2+(1500*ABS(SIN(2*PI()*MOD(Calculator!$B$32/Calculator!$F$15,1)))*IF(MOD(Calculator!$B$32/Calculator!$F$15,1)&lt;0.5,-1,1))^2)/((50*POWER(80,POWER(COS(PI()*MOD(Calculator!$B$32/Calculator!$F$15,1)),2))+$C39)^2+(1500*ABS(SIN(2*PI()*MOD(Calculator!$B$32/Calculator!$F$15,1)))*IF(MOD(Calculator!$B$32/Calculator!$F$15,1)&lt;0.5,-1,1))^2)))/(1-SQRT(((50*POWER(80,POWER(COS(PI()*MOD(Calculator!$B$32/Calculator!$F$15,1)),2))-$C39)^2+(1500*ABS(SIN(2*PI()*MOD(Calculator!$B$32/Calculator!$F$15,1)))*IF(MOD(Calculator!$B$32/Calculator!$F$15,1)&lt;0.5,-1,1))^2)/((50*POWER(80,POWER(COS(PI()*MOD(Calculator!$B$32/Calculator!$F$15,1)),2))+$C39)^2+(1500*ABS(SIN(2*PI()*MOD(Calculator!$B$32/Calculator!$F$15,1)))*IF(MOD(Calculator!$B$32/Calculator!$F$15,1)&lt;0.5,-1,1))^2))),2))</f>
        <v>10.58</v>
      </c>
      <c r="AR39" s="294" t="str">
        <f aca="false">IF(OR(Calculator!$E$16&lt;&gt;"YES",Calculator!$B$32&lt;Calculator!$G$16),"—",ROUND((1+SQRT(((50*POWER(80,POWER(COS(PI()*MOD(Calculator!$B$32/Calculator!$F$16,1)),2))-$C39)^2+(1500*ABS(SIN(2*PI()*MOD(Calculator!$B$32/Calculator!$F$16,1)))*IF(MOD(Calculator!$B$32/Calculator!$F$16,1)&lt;0.5,-1,1))^2)/((50*POWER(80,POWER(COS(PI()*MOD(Calculator!$B$32/Calculator!$F$16,1)),2))+$C39)^2+(1500*ABS(SIN(2*PI()*MOD(Calculator!$B$32/Calculator!$F$16,1)))*IF(MOD(Calculator!$B$32/Calculator!$F$16,1)&lt;0.5,-1,1))^2)))/(1-SQRT(((50*POWER(80,POWER(COS(PI()*MOD(Calculator!$B$32/Calculator!$F$16,1)),2))-$C39)^2+(1500*ABS(SIN(2*PI()*MOD(Calculator!$B$32/Calculator!$F$16,1)))*IF(MOD(Calculator!$B$32/Calculator!$F$16,1)&lt;0.5,-1,1))^2)/((50*POWER(80,POWER(COS(PI()*MOD(Calculator!$B$32/Calculator!$F$16,1)),2))+$C39)^2+(1500*ABS(SIN(2*PI()*MOD(Calculator!$B$32/Calculator!$F$16,1)))*IF(MOD(Calculator!$B$32/Calculator!$F$16,1)&lt;0.5,-1,1))^2))),2))</f>
        <v>—</v>
      </c>
      <c r="AS39" s="294" t="n">
        <f aca="false">IF(OR(Calculator!$E$17&lt;&gt;"YES",Calculator!$B$32&lt;Calculator!$G$17),"—",ROUND((1+SQRT(((50*POWER(80,POWER(COS(PI()*MOD(Calculator!$B$32/Calculator!$F$17,1)),2))-$C39)^2+(1500*ABS(SIN(2*PI()*MOD(Calculator!$B$32/Calculator!$F$17,1)))*IF(MOD(Calculator!$B$32/Calculator!$F$17,1)&lt;0.5,-1,1))^2)/((50*POWER(80,POWER(COS(PI()*MOD(Calculator!$B$32/Calculator!$F$17,1)),2))+$C39)^2+(1500*ABS(SIN(2*PI()*MOD(Calculator!$B$32/Calculator!$F$17,1)))*IF(MOD(Calculator!$B$32/Calculator!$F$17,1)&lt;0.5,-1,1))^2)))/(1-SQRT(((50*POWER(80,POWER(COS(PI()*MOD(Calculator!$B$32/Calculator!$F$17,1)),2))-$C39)^2+(1500*ABS(SIN(2*PI()*MOD(Calculator!$B$32/Calculator!$F$17,1)))*IF(MOD(Calculator!$B$32/Calculator!$F$17,1)&lt;0.5,-1,1))^2)/((50*POWER(80,POWER(COS(PI()*MOD(Calculator!$B$32/Calculator!$F$17,1)),2))+$C39)^2+(1500*ABS(SIN(2*PI()*MOD(Calculator!$B$32/Calculator!$F$17,1)))*IF(MOD(Calculator!$B$32/Calculator!$F$17,1)&lt;0.5,-1,1))^2))),2))</f>
        <v>43.33</v>
      </c>
      <c r="AT39" s="294" t="str">
        <f aca="false">IF(OR(Calculator!$E$18&lt;&gt;"YES",Calculator!$B$32&lt;Calculator!$G$18),"—",ROUND((1+SQRT(((50*POWER(80,POWER(COS(PI()*MOD(Calculator!$B$32/Calculator!$F$18,1)),2))-$C39)^2+(1500*ABS(SIN(2*PI()*MOD(Calculator!$B$32/Calculator!$F$18,1)))*IF(MOD(Calculator!$B$32/Calculator!$F$18,1)&lt;0.5,-1,1))^2)/((50*POWER(80,POWER(COS(PI()*MOD(Calculator!$B$32/Calculator!$F$18,1)),2))+$C39)^2+(1500*ABS(SIN(2*PI()*MOD(Calculator!$B$32/Calculator!$F$18,1)))*IF(MOD(Calculator!$B$32/Calculator!$F$18,1)&lt;0.5,-1,1))^2)))/(1-SQRT(((50*POWER(80,POWER(COS(PI()*MOD(Calculator!$B$32/Calculator!$F$18,1)),2))-$C39)^2+(1500*ABS(SIN(2*PI()*MOD(Calculator!$B$32/Calculator!$F$18,1)))*IF(MOD(Calculator!$B$32/Calculator!$F$18,1)&lt;0.5,-1,1))^2)/((50*POWER(80,POWER(COS(PI()*MOD(Calculator!$B$32/Calculator!$F$18,1)),2))+$C39)^2+(1500*ABS(SIN(2*PI()*MOD(Calculator!$B$32/Calculator!$F$18,1)))*IF(MOD(Calculator!$B$32/Calculator!$F$18,1)&lt;0.5,-1,1))^2))),2))</f>
        <v>—</v>
      </c>
      <c r="AU39" s="294" t="str">
        <f aca="false">IF(OR(Calculator!$E$19&lt;&gt;"YES",Calculator!$B$32&lt;Calculator!$G$19),"—",ROUND((1+SQRT(((50*POWER(80,POWER(COS(PI()*MOD(Calculator!$B$32/Calculator!$F$19,1)),2))-$C39)^2+(1500*ABS(SIN(2*PI()*MOD(Calculator!$B$32/Calculator!$F$19,1)))*IF(MOD(Calculator!$B$32/Calculator!$F$19,1)&lt;0.5,-1,1))^2)/((50*POWER(80,POWER(COS(PI()*MOD(Calculator!$B$32/Calculator!$F$19,1)),2))+$C39)^2+(1500*ABS(SIN(2*PI()*MOD(Calculator!$B$32/Calculator!$F$19,1)))*IF(MOD(Calculator!$B$32/Calculator!$F$19,1)&lt;0.5,-1,1))^2)))/(1-SQRT(((50*POWER(80,POWER(COS(PI()*MOD(Calculator!$B$32/Calculator!$F$19,1)),2))-$C39)^2+(1500*ABS(SIN(2*PI()*MOD(Calculator!$B$32/Calculator!$F$19,1)))*IF(MOD(Calculator!$B$32/Calculator!$F$19,1)&lt;0.5,-1,1))^2)/((50*POWER(80,POWER(COS(PI()*MOD(Calculator!$B$32/Calculator!$F$19,1)),2))+$C39)^2+(1500*ABS(SIN(2*PI()*MOD(Calculator!$B$32/Calculator!$F$19,1)))*IF(MOD(Calculator!$B$32/Calculator!$F$19,1)&lt;0.5,-1,1))^2))),2))</f>
        <v>—</v>
      </c>
      <c r="AV39" s="294" t="str">
        <f aca="false">IF(OR(Calculator!$E$20&lt;&gt;"YES",Calculator!$B$32&lt;Calculator!$G$20),"—",ROUND((1+SQRT(((50*POWER(80,POWER(COS(PI()*MOD(Calculator!$B$32/Calculator!$F$20,1)),2))-$C39)^2+(1500*ABS(SIN(2*PI()*MOD(Calculator!$B$32/Calculator!$F$20,1)))*IF(MOD(Calculator!$B$32/Calculator!$F$20,1)&lt;0.5,-1,1))^2)/((50*POWER(80,POWER(COS(PI()*MOD(Calculator!$B$32/Calculator!$F$20,1)),2))+$C39)^2+(1500*ABS(SIN(2*PI()*MOD(Calculator!$B$32/Calculator!$F$20,1)))*IF(MOD(Calculator!$B$32/Calculator!$F$20,1)&lt;0.5,-1,1))^2)))/(1-SQRT(((50*POWER(80,POWER(COS(PI()*MOD(Calculator!$B$32/Calculator!$F$20,1)),2))-$C39)^2+(1500*ABS(SIN(2*PI()*MOD(Calculator!$B$32/Calculator!$F$20,1)))*IF(MOD(Calculator!$B$32/Calculator!$F$20,1)&lt;0.5,-1,1))^2)/((50*POWER(80,POWER(COS(PI()*MOD(Calculator!$B$32/Calculator!$F$20,1)),2))+$C39)^2+(1500*ABS(SIN(2*PI()*MOD(Calculator!$B$32/Calculator!$F$20,1)))*IF(MOD(Calculator!$B$32/Calculator!$F$20,1)&lt;0.5,-1,1))^2))),2))</f>
        <v>—</v>
      </c>
      <c r="AW39" s="294" t="str">
        <f aca="false">IF(OR(Calculator!$E$21&lt;&gt;"YES",Calculator!$B$32&lt;Calculator!$G$21),"—",ROUND((1+SQRT(((50*POWER(80,POWER(COS(PI()*MOD(Calculator!$B$32/Calculator!$F$21,1)),2))-$C39)^2+(1500*ABS(SIN(2*PI()*MOD(Calculator!$B$32/Calculator!$F$21,1)))*IF(MOD(Calculator!$B$32/Calculator!$F$21,1)&lt;0.5,-1,1))^2)/((50*POWER(80,POWER(COS(PI()*MOD(Calculator!$B$32/Calculator!$F$21,1)),2))+$C39)^2+(1500*ABS(SIN(2*PI()*MOD(Calculator!$B$32/Calculator!$F$21,1)))*IF(MOD(Calculator!$B$32/Calculator!$F$21,1)&lt;0.5,-1,1))^2)))/(1-SQRT(((50*POWER(80,POWER(COS(PI()*MOD(Calculator!$B$32/Calculator!$F$21,1)),2))-$C39)^2+(1500*ABS(SIN(2*PI()*MOD(Calculator!$B$32/Calculator!$F$21,1)))*IF(MOD(Calculator!$B$32/Calculator!$F$21,1)&lt;0.5,-1,1))^2)/((50*POWER(80,POWER(COS(PI()*MOD(Calculator!$B$32/Calculator!$F$21,1)),2))+$C39)^2+(1500*ABS(SIN(2*PI()*MOD(Calculator!$B$32/Calculator!$F$21,1)))*IF(MOD(Calculator!$B$32/Calculator!$F$21,1)&lt;0.5,-1,1))^2))),2))</f>
        <v>—</v>
      </c>
      <c r="AX39" s="294" t="str">
        <f aca="false">IF(OR(Calculator!$E$22&lt;&gt;"YES",Calculator!$B$32&lt;Calculator!$G$22),"—",ROUND((1+SQRT(((50*POWER(80,POWER(COS(PI()*MOD(Calculator!$B$32/Calculator!$F$22,1)),2))-$C39)^2+(1500*ABS(SIN(2*PI()*MOD(Calculator!$B$32/Calculator!$F$22,1)))*IF(MOD(Calculator!$B$32/Calculator!$F$22,1)&lt;0.5,-1,1))^2)/((50*POWER(80,POWER(COS(PI()*MOD(Calculator!$B$32/Calculator!$F$22,1)),2))+$C39)^2+(1500*ABS(SIN(2*PI()*MOD(Calculator!$B$32/Calculator!$F$22,1)))*IF(MOD(Calculator!$B$32/Calculator!$F$22,1)&lt;0.5,-1,1))^2)))/(1-SQRT(((50*POWER(80,POWER(COS(PI()*MOD(Calculator!$B$32/Calculator!$F$22,1)),2))-$C39)^2+(1500*ABS(SIN(2*PI()*MOD(Calculator!$B$32/Calculator!$F$22,1)))*IF(MOD(Calculator!$B$32/Calculator!$F$22,1)&lt;0.5,-1,1))^2)/((50*POWER(80,POWER(COS(PI()*MOD(Calculator!$B$32/Calculator!$F$22,1)),2))+$C39)^2+(1500*ABS(SIN(2*PI()*MOD(Calculator!$B$32/Calculator!$F$22,1)))*IF(MOD(Calculator!$B$32/Calculator!$F$22,1)&lt;0.5,-1,1))^2))),2))</f>
        <v>—</v>
      </c>
      <c r="AY39" s="293" t="n">
        <f aca="false">IFERROR(ROUND((IF(ISNUMBER(AN39),AN39,0)+IF(ISNUMBER(AO39),AO39,0)+IF(ISNUMBER(AP39),AP39,0)+IF(ISNUMBER(AQ39),AQ39,0)+IF(ISNUMBER(AR39),AR39,0)+IF(ISNUMBER(AS39),AS39,0)+IF(ISNUMBER(AT39),AT39,0)+IF(ISNUMBER(AU39),AU39,0)+IF(ISNUMBER(AV39),AV39,0)+IF(ISNUMBER(AW39),AW39,0)+IF(ISNUMBER(AX39),AX39,0))/(IF(ISNUMBER(AN39),1,0)+IF(ISNUMBER(AO39),1,0)+IF(ISNUMBER(AP39),1,0)+IF(ISNUMBER(AQ39),1,0)+IF(ISNUMBER(AR39),1,0)+IF(ISNUMBER(AS39),1,0)+IF(ISNUMBER(AT39),1,0)+IF(ISNUMBER(AU39),1,0)+IF(ISNUMBER(AV39),1,0)+IF(ISNUMBER(AW39),1,0)+IF(ISNUMBER(AX39),1,0)),4),"")</f>
        <v>26.955</v>
      </c>
      <c r="AZ39" s="294" t="str">
        <f aca="false">IF(OR(Calculator!$E$12&lt;&gt;"YES",Calculator!$B$33&lt;Calculator!$G$12),"—",ROUND((1+SQRT(((50*POWER(80,POWER(COS(PI()*MOD(Calculator!$B$33/Calculator!$F$12,1)),2))-$C39)^2+(1500*ABS(SIN(2*PI()*MOD(Calculator!$B$33/Calculator!$F$12,1)))*IF(MOD(Calculator!$B$33/Calculator!$F$12,1)&lt;0.5,-1,1))^2)/((50*POWER(80,POWER(COS(PI()*MOD(Calculator!$B$33/Calculator!$F$12,1)),2))+$C39)^2+(1500*ABS(SIN(2*PI()*MOD(Calculator!$B$33/Calculator!$F$12,1)))*IF(MOD(Calculator!$B$33/Calculator!$F$12,1)&lt;0.5,-1,1))^2)))/(1-SQRT(((50*POWER(80,POWER(COS(PI()*MOD(Calculator!$B$33/Calculator!$F$12,1)),2))-$C39)^2+(1500*ABS(SIN(2*PI()*MOD(Calculator!$B$33/Calculator!$F$12,1)))*IF(MOD(Calculator!$B$33/Calculator!$F$12,1)&lt;0.5,-1,1))^2)/((50*POWER(80,POWER(COS(PI()*MOD(Calculator!$B$33/Calculator!$F$12,1)),2))+$C39)^2+(1500*ABS(SIN(2*PI()*MOD(Calculator!$B$33/Calculator!$F$12,1)))*IF(MOD(Calculator!$B$33/Calculator!$F$12,1)&lt;0.5,-1,1))^2))),2))</f>
        <v>—</v>
      </c>
      <c r="BA39" s="294" t="str">
        <f aca="false">IF(OR(Calculator!$E$13&lt;&gt;"YES",Calculator!$B$33&lt;Calculator!$G$13),"—",ROUND((1+SQRT(((50*POWER(80,POWER(COS(PI()*MOD(Calculator!$B$33/Calculator!$F$13,1)),2))-$C39)^2+(1500*ABS(SIN(2*PI()*MOD(Calculator!$B$33/Calculator!$F$13,1)))*IF(MOD(Calculator!$B$33/Calculator!$F$13,1)&lt;0.5,-1,1))^2)/((50*POWER(80,POWER(COS(PI()*MOD(Calculator!$B$33/Calculator!$F$13,1)),2))+$C39)^2+(1500*ABS(SIN(2*PI()*MOD(Calculator!$B$33/Calculator!$F$13,1)))*IF(MOD(Calculator!$B$33/Calculator!$F$13,1)&lt;0.5,-1,1))^2)))/(1-SQRT(((50*POWER(80,POWER(COS(PI()*MOD(Calculator!$B$33/Calculator!$F$13,1)),2))-$C39)^2+(1500*ABS(SIN(2*PI()*MOD(Calculator!$B$33/Calculator!$F$13,1)))*IF(MOD(Calculator!$B$33/Calculator!$F$13,1)&lt;0.5,-1,1))^2)/((50*POWER(80,POWER(COS(PI()*MOD(Calculator!$B$33/Calculator!$F$13,1)),2))+$C39)^2+(1500*ABS(SIN(2*PI()*MOD(Calculator!$B$33/Calculator!$F$13,1)))*IF(MOD(Calculator!$B$33/Calculator!$F$13,1)&lt;0.5,-1,1))^2))),2))</f>
        <v>—</v>
      </c>
      <c r="BB39" s="294" t="str">
        <f aca="false">IF(OR(Calculator!$E$14&lt;&gt;"YES",Calculator!$B$33&lt;Calculator!$G$14),"—",ROUND((1+SQRT(((50*POWER(80,POWER(COS(PI()*MOD(Calculator!$B$33/Calculator!$F$14,1)),2))-$C39)^2+(1500*ABS(SIN(2*PI()*MOD(Calculator!$B$33/Calculator!$F$14,1)))*IF(MOD(Calculator!$B$33/Calculator!$F$14,1)&lt;0.5,-1,1))^2)/((50*POWER(80,POWER(COS(PI()*MOD(Calculator!$B$33/Calculator!$F$14,1)),2))+$C39)^2+(1500*ABS(SIN(2*PI()*MOD(Calculator!$B$33/Calculator!$F$14,1)))*IF(MOD(Calculator!$B$33/Calculator!$F$14,1)&lt;0.5,-1,1))^2)))/(1-SQRT(((50*POWER(80,POWER(COS(PI()*MOD(Calculator!$B$33/Calculator!$F$14,1)),2))-$C39)^2+(1500*ABS(SIN(2*PI()*MOD(Calculator!$B$33/Calculator!$F$14,1)))*IF(MOD(Calculator!$B$33/Calculator!$F$14,1)&lt;0.5,-1,1))^2)/((50*POWER(80,POWER(COS(PI()*MOD(Calculator!$B$33/Calculator!$F$14,1)),2))+$C39)^2+(1500*ABS(SIN(2*PI()*MOD(Calculator!$B$33/Calculator!$F$14,1)))*IF(MOD(Calculator!$B$33/Calculator!$F$14,1)&lt;0.5,-1,1))^2))),2))</f>
        <v>—</v>
      </c>
      <c r="BC39" s="294" t="n">
        <f aca="false">IF(OR(Calculator!$E$15&lt;&gt;"YES",Calculator!$B$33&lt;Calculator!$G$15),"—",ROUND((1+SQRT(((50*POWER(80,POWER(COS(PI()*MOD(Calculator!$B$33/Calculator!$F$15,1)),2))-$C39)^2+(1500*ABS(SIN(2*PI()*MOD(Calculator!$B$33/Calculator!$F$15,1)))*IF(MOD(Calculator!$B$33/Calculator!$F$15,1)&lt;0.5,-1,1))^2)/((50*POWER(80,POWER(COS(PI()*MOD(Calculator!$B$33/Calculator!$F$15,1)),2))+$C39)^2+(1500*ABS(SIN(2*PI()*MOD(Calculator!$B$33/Calculator!$F$15,1)))*IF(MOD(Calculator!$B$33/Calculator!$F$15,1)&lt;0.5,-1,1))^2)))/(1-SQRT(((50*POWER(80,POWER(COS(PI()*MOD(Calculator!$B$33/Calculator!$F$15,1)),2))-$C39)^2+(1500*ABS(SIN(2*PI()*MOD(Calculator!$B$33/Calculator!$F$15,1)))*IF(MOD(Calculator!$B$33/Calculator!$F$15,1)&lt;0.5,-1,1))^2)/((50*POWER(80,POWER(COS(PI()*MOD(Calculator!$B$33/Calculator!$F$15,1)),2))+$C39)^2+(1500*ABS(SIN(2*PI()*MOD(Calculator!$B$33/Calculator!$F$15,1)))*IF(MOD(Calculator!$B$33/Calculator!$F$15,1)&lt;0.5,-1,1))^2))),2))</f>
        <v>10.81</v>
      </c>
      <c r="BD39" s="294" t="str">
        <f aca="false">IF(OR(Calculator!$E$16&lt;&gt;"YES",Calculator!$B$33&lt;Calculator!$G$16),"—",ROUND((1+SQRT(((50*POWER(80,POWER(COS(PI()*MOD(Calculator!$B$33/Calculator!$F$16,1)),2))-$C39)^2+(1500*ABS(SIN(2*PI()*MOD(Calculator!$B$33/Calculator!$F$16,1)))*IF(MOD(Calculator!$B$33/Calculator!$F$16,1)&lt;0.5,-1,1))^2)/((50*POWER(80,POWER(COS(PI()*MOD(Calculator!$B$33/Calculator!$F$16,1)),2))+$C39)^2+(1500*ABS(SIN(2*PI()*MOD(Calculator!$B$33/Calculator!$F$16,1)))*IF(MOD(Calculator!$B$33/Calculator!$F$16,1)&lt;0.5,-1,1))^2)))/(1-SQRT(((50*POWER(80,POWER(COS(PI()*MOD(Calculator!$B$33/Calculator!$F$16,1)),2))-$C39)^2+(1500*ABS(SIN(2*PI()*MOD(Calculator!$B$33/Calculator!$F$16,1)))*IF(MOD(Calculator!$B$33/Calculator!$F$16,1)&lt;0.5,-1,1))^2)/((50*POWER(80,POWER(COS(PI()*MOD(Calculator!$B$33/Calculator!$F$16,1)),2))+$C39)^2+(1500*ABS(SIN(2*PI()*MOD(Calculator!$B$33/Calculator!$F$16,1)))*IF(MOD(Calculator!$B$33/Calculator!$F$16,1)&lt;0.5,-1,1))^2))),2))</f>
        <v>—</v>
      </c>
      <c r="BE39" s="294" t="n">
        <f aca="false">IF(OR(Calculator!$E$17&lt;&gt;"YES",Calculator!$B$33&lt;Calculator!$G$17),"—",ROUND((1+SQRT(((50*POWER(80,POWER(COS(PI()*MOD(Calculator!$B$33/Calculator!$F$17,1)),2))-$C39)^2+(1500*ABS(SIN(2*PI()*MOD(Calculator!$B$33/Calculator!$F$17,1)))*IF(MOD(Calculator!$B$33/Calculator!$F$17,1)&lt;0.5,-1,1))^2)/((50*POWER(80,POWER(COS(PI()*MOD(Calculator!$B$33/Calculator!$F$17,1)),2))+$C39)^2+(1500*ABS(SIN(2*PI()*MOD(Calculator!$B$33/Calculator!$F$17,1)))*IF(MOD(Calculator!$B$33/Calculator!$F$17,1)&lt;0.5,-1,1))^2)))/(1-SQRT(((50*POWER(80,POWER(COS(PI()*MOD(Calculator!$B$33/Calculator!$F$17,1)),2))-$C39)^2+(1500*ABS(SIN(2*PI()*MOD(Calculator!$B$33/Calculator!$F$17,1)))*IF(MOD(Calculator!$B$33/Calculator!$F$17,1)&lt;0.5,-1,1))^2)/((50*POWER(80,POWER(COS(PI()*MOD(Calculator!$B$33/Calculator!$F$17,1)),2))+$C39)^2+(1500*ABS(SIN(2*PI()*MOD(Calculator!$B$33/Calculator!$F$17,1)))*IF(MOD(Calculator!$B$33/Calculator!$F$17,1)&lt;0.5,-1,1))^2))),2))</f>
        <v>46.04</v>
      </c>
      <c r="BF39" s="294" t="str">
        <f aca="false">IF(OR(Calculator!$E$18&lt;&gt;"YES",Calculator!$B$33&lt;Calculator!$G$18),"—",ROUND((1+SQRT(((50*POWER(80,POWER(COS(PI()*MOD(Calculator!$B$33/Calculator!$F$18,1)),2))-$C39)^2+(1500*ABS(SIN(2*PI()*MOD(Calculator!$B$33/Calculator!$F$18,1)))*IF(MOD(Calculator!$B$33/Calculator!$F$18,1)&lt;0.5,-1,1))^2)/((50*POWER(80,POWER(COS(PI()*MOD(Calculator!$B$33/Calculator!$F$18,1)),2))+$C39)^2+(1500*ABS(SIN(2*PI()*MOD(Calculator!$B$33/Calculator!$F$18,1)))*IF(MOD(Calculator!$B$33/Calculator!$F$18,1)&lt;0.5,-1,1))^2)))/(1-SQRT(((50*POWER(80,POWER(COS(PI()*MOD(Calculator!$B$33/Calculator!$F$18,1)),2))-$C39)^2+(1500*ABS(SIN(2*PI()*MOD(Calculator!$B$33/Calculator!$F$18,1)))*IF(MOD(Calculator!$B$33/Calculator!$F$18,1)&lt;0.5,-1,1))^2)/((50*POWER(80,POWER(COS(PI()*MOD(Calculator!$B$33/Calculator!$F$18,1)),2))+$C39)^2+(1500*ABS(SIN(2*PI()*MOD(Calculator!$B$33/Calculator!$F$18,1)))*IF(MOD(Calculator!$B$33/Calculator!$F$18,1)&lt;0.5,-1,1))^2))),2))</f>
        <v>—</v>
      </c>
      <c r="BG39" s="294" t="str">
        <f aca="false">IF(OR(Calculator!$E$19&lt;&gt;"YES",Calculator!$B$33&lt;Calculator!$G$19),"—",ROUND((1+SQRT(((50*POWER(80,POWER(COS(PI()*MOD(Calculator!$B$33/Calculator!$F$19,1)),2))-$C39)^2+(1500*ABS(SIN(2*PI()*MOD(Calculator!$B$33/Calculator!$F$19,1)))*IF(MOD(Calculator!$B$33/Calculator!$F$19,1)&lt;0.5,-1,1))^2)/((50*POWER(80,POWER(COS(PI()*MOD(Calculator!$B$33/Calculator!$F$19,1)),2))+$C39)^2+(1500*ABS(SIN(2*PI()*MOD(Calculator!$B$33/Calculator!$F$19,1)))*IF(MOD(Calculator!$B$33/Calculator!$F$19,1)&lt;0.5,-1,1))^2)))/(1-SQRT(((50*POWER(80,POWER(COS(PI()*MOD(Calculator!$B$33/Calculator!$F$19,1)),2))-$C39)^2+(1500*ABS(SIN(2*PI()*MOD(Calculator!$B$33/Calculator!$F$19,1)))*IF(MOD(Calculator!$B$33/Calculator!$F$19,1)&lt;0.5,-1,1))^2)/((50*POWER(80,POWER(COS(PI()*MOD(Calculator!$B$33/Calculator!$F$19,1)),2))+$C39)^2+(1500*ABS(SIN(2*PI()*MOD(Calculator!$B$33/Calculator!$F$19,1)))*IF(MOD(Calculator!$B$33/Calculator!$F$19,1)&lt;0.5,-1,1))^2))),2))</f>
        <v>—</v>
      </c>
      <c r="BH39" s="294" t="str">
        <f aca="false">IF(OR(Calculator!$E$20&lt;&gt;"YES",Calculator!$B$33&lt;Calculator!$G$20),"—",ROUND((1+SQRT(((50*POWER(80,POWER(COS(PI()*MOD(Calculator!$B$33/Calculator!$F$20,1)),2))-$C39)^2+(1500*ABS(SIN(2*PI()*MOD(Calculator!$B$33/Calculator!$F$20,1)))*IF(MOD(Calculator!$B$33/Calculator!$F$20,1)&lt;0.5,-1,1))^2)/((50*POWER(80,POWER(COS(PI()*MOD(Calculator!$B$33/Calculator!$F$20,1)),2))+$C39)^2+(1500*ABS(SIN(2*PI()*MOD(Calculator!$B$33/Calculator!$F$20,1)))*IF(MOD(Calculator!$B$33/Calculator!$F$20,1)&lt;0.5,-1,1))^2)))/(1-SQRT(((50*POWER(80,POWER(COS(PI()*MOD(Calculator!$B$33/Calculator!$F$20,1)),2))-$C39)^2+(1500*ABS(SIN(2*PI()*MOD(Calculator!$B$33/Calculator!$F$20,1)))*IF(MOD(Calculator!$B$33/Calculator!$F$20,1)&lt;0.5,-1,1))^2)/((50*POWER(80,POWER(COS(PI()*MOD(Calculator!$B$33/Calculator!$F$20,1)),2))+$C39)^2+(1500*ABS(SIN(2*PI()*MOD(Calculator!$B$33/Calculator!$F$20,1)))*IF(MOD(Calculator!$B$33/Calculator!$F$20,1)&lt;0.5,-1,1))^2))),2))</f>
        <v>—</v>
      </c>
      <c r="BI39" s="294" t="str">
        <f aca="false">IF(OR(Calculator!$E$21&lt;&gt;"YES",Calculator!$B$33&lt;Calculator!$G$21),"—",ROUND((1+SQRT(((50*POWER(80,POWER(COS(PI()*MOD(Calculator!$B$33/Calculator!$F$21,1)),2))-$C39)^2+(1500*ABS(SIN(2*PI()*MOD(Calculator!$B$33/Calculator!$F$21,1)))*IF(MOD(Calculator!$B$33/Calculator!$F$21,1)&lt;0.5,-1,1))^2)/((50*POWER(80,POWER(COS(PI()*MOD(Calculator!$B$33/Calculator!$F$21,1)),2))+$C39)^2+(1500*ABS(SIN(2*PI()*MOD(Calculator!$B$33/Calculator!$F$21,1)))*IF(MOD(Calculator!$B$33/Calculator!$F$21,1)&lt;0.5,-1,1))^2)))/(1-SQRT(((50*POWER(80,POWER(COS(PI()*MOD(Calculator!$B$33/Calculator!$F$21,1)),2))-$C39)^2+(1500*ABS(SIN(2*PI()*MOD(Calculator!$B$33/Calculator!$F$21,1)))*IF(MOD(Calculator!$B$33/Calculator!$F$21,1)&lt;0.5,-1,1))^2)/((50*POWER(80,POWER(COS(PI()*MOD(Calculator!$B$33/Calculator!$F$21,1)),2))+$C39)^2+(1500*ABS(SIN(2*PI()*MOD(Calculator!$B$33/Calculator!$F$21,1)))*IF(MOD(Calculator!$B$33/Calculator!$F$21,1)&lt;0.5,-1,1))^2))),2))</f>
        <v>—</v>
      </c>
      <c r="BJ39" s="294" t="str">
        <f aca="false">IF(OR(Calculator!$E$22&lt;&gt;"YES",Calculator!$B$33&lt;Calculator!$G$22),"—",ROUND((1+SQRT(((50*POWER(80,POWER(COS(PI()*MOD(Calculator!$B$33/Calculator!$F$22,1)),2))-$C39)^2+(1500*ABS(SIN(2*PI()*MOD(Calculator!$B$33/Calculator!$F$22,1)))*IF(MOD(Calculator!$B$33/Calculator!$F$22,1)&lt;0.5,-1,1))^2)/((50*POWER(80,POWER(COS(PI()*MOD(Calculator!$B$33/Calculator!$F$22,1)),2))+$C39)^2+(1500*ABS(SIN(2*PI()*MOD(Calculator!$B$33/Calculator!$F$22,1)))*IF(MOD(Calculator!$B$33/Calculator!$F$22,1)&lt;0.5,-1,1))^2)))/(1-SQRT(((50*POWER(80,POWER(COS(PI()*MOD(Calculator!$B$33/Calculator!$F$22,1)),2))-$C39)^2+(1500*ABS(SIN(2*PI()*MOD(Calculator!$B$33/Calculator!$F$22,1)))*IF(MOD(Calculator!$B$33/Calculator!$F$22,1)&lt;0.5,-1,1))^2)/((50*POWER(80,POWER(COS(PI()*MOD(Calculator!$B$33/Calculator!$F$22,1)),2))+$C39)^2+(1500*ABS(SIN(2*PI()*MOD(Calculator!$B$33/Calculator!$F$22,1)))*IF(MOD(Calculator!$B$33/Calculator!$F$22,1)&lt;0.5,-1,1))^2))),2))</f>
        <v>—</v>
      </c>
      <c r="BK39" s="293" t="n">
        <f aca="false">IFERROR(ROUND((IF(ISNUMBER(AZ39),AZ39,0)+IF(ISNUMBER(BA39),BA39,0)+IF(ISNUMBER(BB39),BB39,0)+IF(ISNUMBER(BC39),BC39,0)+IF(ISNUMBER(BD39),BD39,0)+IF(ISNUMBER(BE39),BE39,0)+IF(ISNUMBER(BF39),BF39,0)+IF(ISNUMBER(BG39),BG39,0)+IF(ISNUMBER(BH39),BH39,0)+IF(ISNUMBER(BI39),BI39,0)+IF(ISNUMBER(BJ39),BJ39,0))/(IF(ISNUMBER(AZ39),1,0)+IF(ISNUMBER(BA39),1,0)+IF(ISNUMBER(BB39),1,0)+IF(ISNUMBER(BC39),1,0)+IF(ISNUMBER(BD39),1,0)+IF(ISNUMBER(BE39),1,0)+IF(ISNUMBER(BF39),1,0)+IF(ISNUMBER(BG39),1,0)+IF(ISNUMBER(BH39),1,0)+IF(ISNUMBER(BI39),1,0)+IF(ISNUMBER(BJ39),1,0)),4),"")</f>
        <v>28.425</v>
      </c>
      <c r="BM39" s="253" t="str">
        <f aca="false">IF(OR(Calculator!$E$12&lt;&gt;"YES",Calculator!$B$29&lt;Calculator!$G$12),"—",ROUND((1+SQRT(((50*POWER(80,POWER(COS(PI()*MOD(Calculator!$B$29/Calculator!$F$12,1)),2))+MIN(500,MAX(30,100*EXP(-0.3*'VSWR Calculator'!$C$24)*(1+3*ABS(MOD('VSWR Calculator'!$C$23/Calculator!$F$12/2,1)-0.5))))/'VSWR Calculator'!$C$25)-$C39)^2+(1500*ABS(SIN(2*PI()*MOD(Calculator!$B$29/Calculator!$F$12,1)))*IF(MOD(Calculator!$B$29/Calculator!$F$12,1)&lt;0.5,-1,1))^2)/SQRT(((50*POWER(80,POWER(COS(PI()*MOD(Calculator!$B$29/Calculator!$F$12,1)),2))+MIN(500,MAX(30,100*EXP(-0.3*'VSWR Calculator'!$C$24)*(1+3*ABS(MOD('VSWR Calculator'!$C$23/Calculator!$F$12/2,1)-0.5))))/'VSWR Calculator'!$C$25)+$C39)^2+(1500*ABS(SIN(2*PI()*MOD(Calculator!$B$29/Calculator!$F$12,1)))*IF(MOD(Calculator!$B$29/Calculator!$F$12,1)&lt;0.5,-1,1))^2))/(1-SQRT(((50*POWER(80,POWER(COS(PI()*MOD(Calculator!$B$29/Calculator!$F$12,1)),2))+MIN(500,MAX(30,100*EXP(-0.3*'VSWR Calculator'!$C$24)*(1+3*ABS(MOD('VSWR Calculator'!$C$23/Calculator!$F$12/2,1)-0.5))))/'VSWR Calculator'!$C$25)-$C39)^2+(1500*ABS(SIN(2*PI()*MOD(Calculator!$B$29/Calculator!$F$12,1)))*IF(MOD(Calculator!$B$29/Calculator!$F$12,1)&lt;0.5,-1,1))^2)/SQRT(((50*POWER(80,POWER(COS(PI()*MOD(Calculator!$B$29/Calculator!$F$12,1)),2))+MIN(500,MAX(30,100*EXP(-0.3*'VSWR Calculator'!$C$24)*(1+3*ABS(MOD('VSWR Calculator'!$C$23/Calculator!$F$12/2,1)-0.5))))/'VSWR Calculator'!$C$25)+$C39)^2+(1500*ABS(SIN(2*PI()*MOD(Calculator!$B$29/Calculator!$F$12,1)))*IF(MOD(Calculator!$B$29/Calculator!$F$12,1)&lt;0.5,-1,1))^2)),2))</f>
        <v>—</v>
      </c>
      <c r="BN39" s="253" t="str">
        <f aca="false">IF(OR(Calculator!$E$13&lt;&gt;"YES",Calculator!$B$29&lt;Calculator!$G$13),"—",ROUND((1+SQRT(((50*POWER(80,POWER(COS(PI()*MOD(Calculator!$B$29/Calculator!$F$13,1)),2))+MIN(500,MAX(30,100*EXP(-0.3*'VSWR Calculator'!$C$24)*(1+3*ABS(MOD('VSWR Calculator'!$C$23/Calculator!$F$13/2,1)-0.5))))/'VSWR Calculator'!$C$25)-$C39)^2+(1500*ABS(SIN(2*PI()*MOD(Calculator!$B$29/Calculator!$F$13,1)))*IF(MOD(Calculator!$B$29/Calculator!$F$13,1)&lt;0.5,-1,1))^2)/SQRT(((50*POWER(80,POWER(COS(PI()*MOD(Calculator!$B$29/Calculator!$F$13,1)),2))+MIN(500,MAX(30,100*EXP(-0.3*'VSWR Calculator'!$C$24)*(1+3*ABS(MOD('VSWR Calculator'!$C$23/Calculator!$F$13/2,1)-0.5))))/'VSWR Calculator'!$C$25)+$C39)^2+(1500*ABS(SIN(2*PI()*MOD(Calculator!$B$29/Calculator!$F$13,1)))*IF(MOD(Calculator!$B$29/Calculator!$F$13,1)&lt;0.5,-1,1))^2))/(1-SQRT(((50*POWER(80,POWER(COS(PI()*MOD(Calculator!$B$29/Calculator!$F$13,1)),2))+MIN(500,MAX(30,100*EXP(-0.3*'VSWR Calculator'!$C$24)*(1+3*ABS(MOD('VSWR Calculator'!$C$23/Calculator!$F$13/2,1)-0.5))))/'VSWR Calculator'!$C$25)-$C39)^2+(1500*ABS(SIN(2*PI()*MOD(Calculator!$B$29/Calculator!$F$13,1)))*IF(MOD(Calculator!$B$29/Calculator!$F$13,1)&lt;0.5,-1,1))^2)/SQRT(((50*POWER(80,POWER(COS(PI()*MOD(Calculator!$B$29/Calculator!$F$13,1)),2))+MIN(500,MAX(30,100*EXP(-0.3*'VSWR Calculator'!$C$24)*(1+3*ABS(MOD('VSWR Calculator'!$C$23/Calculator!$F$13/2,1)-0.5))))/'VSWR Calculator'!$C$25)+$C39)^2+(1500*ABS(SIN(2*PI()*MOD(Calculator!$B$29/Calculator!$F$13,1)))*IF(MOD(Calculator!$B$29/Calculator!$F$13,1)&lt;0.5,-1,1))^2)),2))</f>
        <v>—</v>
      </c>
      <c r="BO39" s="253" t="str">
        <f aca="false">IF(OR(Calculator!$E$14&lt;&gt;"YES",Calculator!$B$29&lt;Calculator!$G$14),"—",ROUND((1+SQRT(((50*POWER(80,POWER(COS(PI()*MOD(Calculator!$B$29/Calculator!$F$14,1)),2))+MIN(500,MAX(30,100*EXP(-0.3*'VSWR Calculator'!$C$24)*(1+3*ABS(MOD('VSWR Calculator'!$C$23/Calculator!$F$14/2,1)-0.5))))/'VSWR Calculator'!$C$25)-$C39)^2+(1500*ABS(SIN(2*PI()*MOD(Calculator!$B$29/Calculator!$F$14,1)))*IF(MOD(Calculator!$B$29/Calculator!$F$14,1)&lt;0.5,-1,1))^2)/SQRT(((50*POWER(80,POWER(COS(PI()*MOD(Calculator!$B$29/Calculator!$F$14,1)),2))+MIN(500,MAX(30,100*EXP(-0.3*'VSWR Calculator'!$C$24)*(1+3*ABS(MOD('VSWR Calculator'!$C$23/Calculator!$F$14/2,1)-0.5))))/'VSWR Calculator'!$C$25)+$C39)^2+(1500*ABS(SIN(2*PI()*MOD(Calculator!$B$29/Calculator!$F$14,1)))*IF(MOD(Calculator!$B$29/Calculator!$F$14,1)&lt;0.5,-1,1))^2))/(1-SQRT(((50*POWER(80,POWER(COS(PI()*MOD(Calculator!$B$29/Calculator!$F$14,1)),2))+MIN(500,MAX(30,100*EXP(-0.3*'VSWR Calculator'!$C$24)*(1+3*ABS(MOD('VSWR Calculator'!$C$23/Calculator!$F$14/2,1)-0.5))))/'VSWR Calculator'!$C$25)-$C39)^2+(1500*ABS(SIN(2*PI()*MOD(Calculator!$B$29/Calculator!$F$14,1)))*IF(MOD(Calculator!$B$29/Calculator!$F$14,1)&lt;0.5,-1,1))^2)/SQRT(((50*POWER(80,POWER(COS(PI()*MOD(Calculator!$B$29/Calculator!$F$14,1)),2))+MIN(500,MAX(30,100*EXP(-0.3*'VSWR Calculator'!$C$24)*(1+3*ABS(MOD('VSWR Calculator'!$C$23/Calculator!$F$14/2,1)-0.5))))/'VSWR Calculator'!$C$25)+$C39)^2+(1500*ABS(SIN(2*PI()*MOD(Calculator!$B$29/Calculator!$F$14,1)))*IF(MOD(Calculator!$B$29/Calculator!$F$14,1)&lt;0.5,-1,1))^2)),2))</f>
        <v>—</v>
      </c>
      <c r="BP39" s="253" t="n">
        <f aca="false">IF(OR(Calculator!$E$15&lt;&gt;"YES",Calculator!$B$29&lt;Calculator!$G$15),"—",ROUND((1+SQRT(((50*POWER(80,POWER(COS(PI()*MOD(Calculator!$B$29/Calculator!$F$15,1)),2))+MIN(500,MAX(30,100*EXP(-0.3*'VSWR Calculator'!$C$24)*(1+3*ABS(MOD('VSWR Calculator'!$C$23/Calculator!$F$15/2,1)-0.5))))/'VSWR Calculator'!$C$25)-$C39)^2+(1500*ABS(SIN(2*PI()*MOD(Calculator!$B$29/Calculator!$F$15,1)))*IF(MOD(Calculator!$B$29/Calculator!$F$15,1)&lt;0.5,-1,1))^2)/SQRT(((50*POWER(80,POWER(COS(PI()*MOD(Calculator!$B$29/Calculator!$F$15,1)),2))+MIN(500,MAX(30,100*EXP(-0.3*'VSWR Calculator'!$C$24)*(1+3*ABS(MOD('VSWR Calculator'!$C$23/Calculator!$F$15/2,1)-0.5))))/'VSWR Calculator'!$C$25)+$C39)^2+(1500*ABS(SIN(2*PI()*MOD(Calculator!$B$29/Calculator!$F$15,1)))*IF(MOD(Calculator!$B$29/Calculator!$F$15,1)&lt;0.5,-1,1))^2))/(1-SQRT(((50*POWER(80,POWER(COS(PI()*MOD(Calculator!$B$29/Calculator!$F$15,1)),2))+MIN(500,MAX(30,100*EXP(-0.3*'VSWR Calculator'!$C$24)*(1+3*ABS(MOD('VSWR Calculator'!$C$23/Calculator!$F$15/2,1)-0.5))))/'VSWR Calculator'!$C$25)-$C39)^2+(1500*ABS(SIN(2*PI()*MOD(Calculator!$B$29/Calculator!$F$15,1)))*IF(MOD(Calculator!$B$29/Calculator!$F$15,1)&lt;0.5,-1,1))^2)/SQRT(((50*POWER(80,POWER(COS(PI()*MOD(Calculator!$B$29/Calculator!$F$15,1)),2))+MIN(500,MAX(30,100*EXP(-0.3*'VSWR Calculator'!$C$24)*(1+3*ABS(MOD('VSWR Calculator'!$C$23/Calculator!$F$15/2,1)-0.5))))/'VSWR Calculator'!$C$25)+$C39)^2+(1500*ABS(SIN(2*PI()*MOD(Calculator!$B$29/Calculator!$F$15,1)))*IF(MOD(Calculator!$B$29/Calculator!$F$15,1)&lt;0.5,-1,1))^2)),2))</f>
        <v>37.79</v>
      </c>
      <c r="BQ39" s="253" t="str">
        <f aca="false">IF(OR(Calculator!$E$16&lt;&gt;"YES",Calculator!$B$29&lt;Calculator!$G$16),"—",ROUND((1+SQRT(((50*POWER(80,POWER(COS(PI()*MOD(Calculator!$B$29/Calculator!$F$16,1)),2))+MIN(500,MAX(30,100*EXP(-0.3*'VSWR Calculator'!$C$24)*(1+3*ABS(MOD('VSWR Calculator'!$C$23/Calculator!$F$16/2,1)-0.5))))/'VSWR Calculator'!$C$25)-$C39)^2+(1500*ABS(SIN(2*PI()*MOD(Calculator!$B$29/Calculator!$F$16,1)))*IF(MOD(Calculator!$B$29/Calculator!$F$16,1)&lt;0.5,-1,1))^2)/SQRT(((50*POWER(80,POWER(COS(PI()*MOD(Calculator!$B$29/Calculator!$F$16,1)),2))+MIN(500,MAX(30,100*EXP(-0.3*'VSWR Calculator'!$C$24)*(1+3*ABS(MOD('VSWR Calculator'!$C$23/Calculator!$F$16/2,1)-0.5))))/'VSWR Calculator'!$C$25)+$C39)^2+(1500*ABS(SIN(2*PI()*MOD(Calculator!$B$29/Calculator!$F$16,1)))*IF(MOD(Calculator!$B$29/Calculator!$F$16,1)&lt;0.5,-1,1))^2))/(1-SQRT(((50*POWER(80,POWER(COS(PI()*MOD(Calculator!$B$29/Calculator!$F$16,1)),2))+MIN(500,MAX(30,100*EXP(-0.3*'VSWR Calculator'!$C$24)*(1+3*ABS(MOD('VSWR Calculator'!$C$23/Calculator!$F$16/2,1)-0.5))))/'VSWR Calculator'!$C$25)-$C39)^2+(1500*ABS(SIN(2*PI()*MOD(Calculator!$B$29/Calculator!$F$16,1)))*IF(MOD(Calculator!$B$29/Calculator!$F$16,1)&lt;0.5,-1,1))^2)/SQRT(((50*POWER(80,POWER(COS(PI()*MOD(Calculator!$B$29/Calculator!$F$16,1)),2))+MIN(500,MAX(30,100*EXP(-0.3*'VSWR Calculator'!$C$24)*(1+3*ABS(MOD('VSWR Calculator'!$C$23/Calculator!$F$16/2,1)-0.5))))/'VSWR Calculator'!$C$25)+$C39)^2+(1500*ABS(SIN(2*PI()*MOD(Calculator!$B$29/Calculator!$F$16,1)))*IF(MOD(Calculator!$B$29/Calculator!$F$16,1)&lt;0.5,-1,1))^2)),2))</f>
        <v>—</v>
      </c>
      <c r="BR39" s="253" t="n">
        <f aca="false">IF(OR(Calculator!$E$17&lt;&gt;"YES",Calculator!$B$29&lt;Calculator!$G$17),"—",ROUND((1+SQRT(((50*POWER(80,POWER(COS(PI()*MOD(Calculator!$B$29/Calculator!$F$17,1)),2))+MIN(500,MAX(30,100*EXP(-0.3*'VSWR Calculator'!$C$24)*(1+3*ABS(MOD('VSWR Calculator'!$C$23/Calculator!$F$17/2,1)-0.5))))/'VSWR Calculator'!$C$25)-$C39)^2+(1500*ABS(SIN(2*PI()*MOD(Calculator!$B$29/Calculator!$F$17,1)))*IF(MOD(Calculator!$B$29/Calculator!$F$17,1)&lt;0.5,-1,1))^2)/SQRT(((50*POWER(80,POWER(COS(PI()*MOD(Calculator!$B$29/Calculator!$F$17,1)),2))+MIN(500,MAX(30,100*EXP(-0.3*'VSWR Calculator'!$C$24)*(1+3*ABS(MOD('VSWR Calculator'!$C$23/Calculator!$F$17/2,1)-0.5))))/'VSWR Calculator'!$C$25)+$C39)^2+(1500*ABS(SIN(2*PI()*MOD(Calculator!$B$29/Calculator!$F$17,1)))*IF(MOD(Calculator!$B$29/Calculator!$F$17,1)&lt;0.5,-1,1))^2))/(1-SQRT(((50*POWER(80,POWER(COS(PI()*MOD(Calculator!$B$29/Calculator!$F$17,1)),2))+MIN(500,MAX(30,100*EXP(-0.3*'VSWR Calculator'!$C$24)*(1+3*ABS(MOD('VSWR Calculator'!$C$23/Calculator!$F$17/2,1)-0.5))))/'VSWR Calculator'!$C$25)-$C39)^2+(1500*ABS(SIN(2*PI()*MOD(Calculator!$B$29/Calculator!$F$17,1)))*IF(MOD(Calculator!$B$29/Calculator!$F$17,1)&lt;0.5,-1,1))^2)/SQRT(((50*POWER(80,POWER(COS(PI()*MOD(Calculator!$B$29/Calculator!$F$17,1)),2))+MIN(500,MAX(30,100*EXP(-0.3*'VSWR Calculator'!$C$24)*(1+3*ABS(MOD('VSWR Calculator'!$C$23/Calculator!$F$17/2,1)-0.5))))/'VSWR Calculator'!$C$25)+$C39)^2+(1500*ABS(SIN(2*PI()*MOD(Calculator!$B$29/Calculator!$F$17,1)))*IF(MOD(Calculator!$B$29/Calculator!$F$17,1)&lt;0.5,-1,1))^2)),2))</f>
        <v>38.29</v>
      </c>
      <c r="BS39" s="253" t="str">
        <f aca="false">IF(OR(Calculator!$E$18&lt;&gt;"YES",Calculator!$B$29&lt;Calculator!$G$18),"—",ROUND((1+SQRT(((50*POWER(80,POWER(COS(PI()*MOD(Calculator!$B$29/Calculator!$F$18,1)),2))+MIN(500,MAX(30,100*EXP(-0.3*'VSWR Calculator'!$C$24)*(1+3*ABS(MOD('VSWR Calculator'!$C$23/Calculator!$F$18/2,1)-0.5))))/'VSWR Calculator'!$C$25)-$C39)^2+(1500*ABS(SIN(2*PI()*MOD(Calculator!$B$29/Calculator!$F$18,1)))*IF(MOD(Calculator!$B$29/Calculator!$F$18,1)&lt;0.5,-1,1))^2)/SQRT(((50*POWER(80,POWER(COS(PI()*MOD(Calculator!$B$29/Calculator!$F$18,1)),2))+MIN(500,MAX(30,100*EXP(-0.3*'VSWR Calculator'!$C$24)*(1+3*ABS(MOD('VSWR Calculator'!$C$23/Calculator!$F$18/2,1)-0.5))))/'VSWR Calculator'!$C$25)+$C39)^2+(1500*ABS(SIN(2*PI()*MOD(Calculator!$B$29/Calculator!$F$18,1)))*IF(MOD(Calculator!$B$29/Calculator!$F$18,1)&lt;0.5,-1,1))^2))/(1-SQRT(((50*POWER(80,POWER(COS(PI()*MOD(Calculator!$B$29/Calculator!$F$18,1)),2))+MIN(500,MAX(30,100*EXP(-0.3*'VSWR Calculator'!$C$24)*(1+3*ABS(MOD('VSWR Calculator'!$C$23/Calculator!$F$18/2,1)-0.5))))/'VSWR Calculator'!$C$25)-$C39)^2+(1500*ABS(SIN(2*PI()*MOD(Calculator!$B$29/Calculator!$F$18,1)))*IF(MOD(Calculator!$B$29/Calculator!$F$18,1)&lt;0.5,-1,1))^2)/SQRT(((50*POWER(80,POWER(COS(PI()*MOD(Calculator!$B$29/Calculator!$F$18,1)),2))+MIN(500,MAX(30,100*EXP(-0.3*'VSWR Calculator'!$C$24)*(1+3*ABS(MOD('VSWR Calculator'!$C$23/Calculator!$F$18/2,1)-0.5))))/'VSWR Calculator'!$C$25)+$C39)^2+(1500*ABS(SIN(2*PI()*MOD(Calculator!$B$29/Calculator!$F$18,1)))*IF(MOD(Calculator!$B$29/Calculator!$F$18,1)&lt;0.5,-1,1))^2)),2))</f>
        <v>—</v>
      </c>
      <c r="BT39" s="253" t="str">
        <f aca="false">IF(OR(Calculator!$E$19&lt;&gt;"YES",Calculator!$B$29&lt;Calculator!$G$19),"—",ROUND((1+SQRT(((50*POWER(80,POWER(COS(PI()*MOD(Calculator!$B$29/Calculator!$F$19,1)),2))+MIN(500,MAX(30,100*EXP(-0.3*'VSWR Calculator'!$C$24)*(1+3*ABS(MOD('VSWR Calculator'!$C$23/Calculator!$F$19/2,1)-0.5))))/'VSWR Calculator'!$C$25)-$C39)^2+(1500*ABS(SIN(2*PI()*MOD(Calculator!$B$29/Calculator!$F$19,1)))*IF(MOD(Calculator!$B$29/Calculator!$F$19,1)&lt;0.5,-1,1))^2)/SQRT(((50*POWER(80,POWER(COS(PI()*MOD(Calculator!$B$29/Calculator!$F$19,1)),2))+MIN(500,MAX(30,100*EXP(-0.3*'VSWR Calculator'!$C$24)*(1+3*ABS(MOD('VSWR Calculator'!$C$23/Calculator!$F$19/2,1)-0.5))))/'VSWR Calculator'!$C$25)+$C39)^2+(1500*ABS(SIN(2*PI()*MOD(Calculator!$B$29/Calculator!$F$19,1)))*IF(MOD(Calculator!$B$29/Calculator!$F$19,1)&lt;0.5,-1,1))^2))/(1-SQRT(((50*POWER(80,POWER(COS(PI()*MOD(Calculator!$B$29/Calculator!$F$19,1)),2))+MIN(500,MAX(30,100*EXP(-0.3*'VSWR Calculator'!$C$24)*(1+3*ABS(MOD('VSWR Calculator'!$C$23/Calculator!$F$19/2,1)-0.5))))/'VSWR Calculator'!$C$25)-$C39)^2+(1500*ABS(SIN(2*PI()*MOD(Calculator!$B$29/Calculator!$F$19,1)))*IF(MOD(Calculator!$B$29/Calculator!$F$19,1)&lt;0.5,-1,1))^2)/SQRT(((50*POWER(80,POWER(COS(PI()*MOD(Calculator!$B$29/Calculator!$F$19,1)),2))+MIN(500,MAX(30,100*EXP(-0.3*'VSWR Calculator'!$C$24)*(1+3*ABS(MOD('VSWR Calculator'!$C$23/Calculator!$F$19/2,1)-0.5))))/'VSWR Calculator'!$C$25)+$C39)^2+(1500*ABS(SIN(2*PI()*MOD(Calculator!$B$29/Calculator!$F$19,1)))*IF(MOD(Calculator!$B$29/Calculator!$F$19,1)&lt;0.5,-1,1))^2)),2))</f>
        <v>—</v>
      </c>
      <c r="BU39" s="253" t="str">
        <f aca="false">IF(OR(Calculator!$E$20&lt;&gt;"YES",Calculator!$B$29&lt;Calculator!$G$20),"—",ROUND((1+SQRT(((50*POWER(80,POWER(COS(PI()*MOD(Calculator!$B$29/Calculator!$F$20,1)),2))+MIN(500,MAX(30,100*EXP(-0.3*'VSWR Calculator'!$C$24)*(1+3*ABS(MOD('VSWR Calculator'!$C$23/Calculator!$F$20/2,1)-0.5))))/'VSWR Calculator'!$C$25)-$C39)^2+(1500*ABS(SIN(2*PI()*MOD(Calculator!$B$29/Calculator!$F$20,1)))*IF(MOD(Calculator!$B$29/Calculator!$F$20,1)&lt;0.5,-1,1))^2)/SQRT(((50*POWER(80,POWER(COS(PI()*MOD(Calculator!$B$29/Calculator!$F$20,1)),2))+MIN(500,MAX(30,100*EXP(-0.3*'VSWR Calculator'!$C$24)*(1+3*ABS(MOD('VSWR Calculator'!$C$23/Calculator!$F$20/2,1)-0.5))))/'VSWR Calculator'!$C$25)+$C39)^2+(1500*ABS(SIN(2*PI()*MOD(Calculator!$B$29/Calculator!$F$20,1)))*IF(MOD(Calculator!$B$29/Calculator!$F$20,1)&lt;0.5,-1,1))^2))/(1-SQRT(((50*POWER(80,POWER(COS(PI()*MOD(Calculator!$B$29/Calculator!$F$20,1)),2))+MIN(500,MAX(30,100*EXP(-0.3*'VSWR Calculator'!$C$24)*(1+3*ABS(MOD('VSWR Calculator'!$C$23/Calculator!$F$20/2,1)-0.5))))/'VSWR Calculator'!$C$25)-$C39)^2+(1500*ABS(SIN(2*PI()*MOD(Calculator!$B$29/Calculator!$F$20,1)))*IF(MOD(Calculator!$B$29/Calculator!$F$20,1)&lt;0.5,-1,1))^2)/SQRT(((50*POWER(80,POWER(COS(PI()*MOD(Calculator!$B$29/Calculator!$F$20,1)),2))+MIN(500,MAX(30,100*EXP(-0.3*'VSWR Calculator'!$C$24)*(1+3*ABS(MOD('VSWR Calculator'!$C$23/Calculator!$F$20/2,1)-0.5))))/'VSWR Calculator'!$C$25)+$C39)^2+(1500*ABS(SIN(2*PI()*MOD(Calculator!$B$29/Calculator!$F$20,1)))*IF(MOD(Calculator!$B$29/Calculator!$F$20,1)&lt;0.5,-1,1))^2)),2))</f>
        <v>—</v>
      </c>
      <c r="BV39" s="253" t="str">
        <f aca="false">IF(OR(Calculator!$E$21&lt;&gt;"YES",Calculator!$B$29&lt;Calculator!$G$21),"—",ROUND((1+SQRT(((50*POWER(80,POWER(COS(PI()*MOD(Calculator!$B$29/Calculator!$F$21,1)),2))+MIN(500,MAX(30,100*EXP(-0.3*'VSWR Calculator'!$C$24)*(1+3*ABS(MOD('VSWR Calculator'!$C$23/Calculator!$F$21/2,1)-0.5))))/'VSWR Calculator'!$C$25)-$C39)^2+(1500*ABS(SIN(2*PI()*MOD(Calculator!$B$29/Calculator!$F$21,1)))*IF(MOD(Calculator!$B$29/Calculator!$F$21,1)&lt;0.5,-1,1))^2)/SQRT(((50*POWER(80,POWER(COS(PI()*MOD(Calculator!$B$29/Calculator!$F$21,1)),2))+MIN(500,MAX(30,100*EXP(-0.3*'VSWR Calculator'!$C$24)*(1+3*ABS(MOD('VSWR Calculator'!$C$23/Calculator!$F$21/2,1)-0.5))))/'VSWR Calculator'!$C$25)+$C39)^2+(1500*ABS(SIN(2*PI()*MOD(Calculator!$B$29/Calculator!$F$21,1)))*IF(MOD(Calculator!$B$29/Calculator!$F$21,1)&lt;0.5,-1,1))^2))/(1-SQRT(((50*POWER(80,POWER(COS(PI()*MOD(Calculator!$B$29/Calculator!$F$21,1)),2))+MIN(500,MAX(30,100*EXP(-0.3*'VSWR Calculator'!$C$24)*(1+3*ABS(MOD('VSWR Calculator'!$C$23/Calculator!$F$21/2,1)-0.5))))/'VSWR Calculator'!$C$25)-$C39)^2+(1500*ABS(SIN(2*PI()*MOD(Calculator!$B$29/Calculator!$F$21,1)))*IF(MOD(Calculator!$B$29/Calculator!$F$21,1)&lt;0.5,-1,1))^2)/SQRT(((50*POWER(80,POWER(COS(PI()*MOD(Calculator!$B$29/Calculator!$F$21,1)),2))+MIN(500,MAX(30,100*EXP(-0.3*'VSWR Calculator'!$C$24)*(1+3*ABS(MOD('VSWR Calculator'!$C$23/Calculator!$F$21/2,1)-0.5))))/'VSWR Calculator'!$C$25)+$C39)^2+(1500*ABS(SIN(2*PI()*MOD(Calculator!$B$29/Calculator!$F$21,1)))*IF(MOD(Calculator!$B$29/Calculator!$F$21,1)&lt;0.5,-1,1))^2)),2))</f>
        <v>—</v>
      </c>
      <c r="BW39" s="253" t="str">
        <f aca="false">IF(OR(Calculator!$E$22&lt;&gt;"YES",Calculator!$B$29&lt;Calculator!$G$22),"—",ROUND((1+SQRT(((50*POWER(80,POWER(COS(PI()*MOD(Calculator!$B$29/Calculator!$F$22,1)),2))+MIN(500,MAX(30,100*EXP(-0.3*'VSWR Calculator'!$C$24)*(1+3*ABS(MOD('VSWR Calculator'!$C$23/Calculator!$F$22/2,1)-0.5))))/'VSWR Calculator'!$C$25)-$C39)^2+(1500*ABS(SIN(2*PI()*MOD(Calculator!$B$29/Calculator!$F$22,1)))*IF(MOD(Calculator!$B$29/Calculator!$F$22,1)&lt;0.5,-1,1))^2)/SQRT(((50*POWER(80,POWER(COS(PI()*MOD(Calculator!$B$29/Calculator!$F$22,1)),2))+MIN(500,MAX(30,100*EXP(-0.3*'VSWR Calculator'!$C$24)*(1+3*ABS(MOD('VSWR Calculator'!$C$23/Calculator!$F$22/2,1)-0.5))))/'VSWR Calculator'!$C$25)+$C39)^2+(1500*ABS(SIN(2*PI()*MOD(Calculator!$B$29/Calculator!$F$22,1)))*IF(MOD(Calculator!$B$29/Calculator!$F$22,1)&lt;0.5,-1,1))^2))/(1-SQRT(((50*POWER(80,POWER(COS(PI()*MOD(Calculator!$B$29/Calculator!$F$22,1)),2))+MIN(500,MAX(30,100*EXP(-0.3*'VSWR Calculator'!$C$24)*(1+3*ABS(MOD('VSWR Calculator'!$C$23/Calculator!$F$22/2,1)-0.5))))/'VSWR Calculator'!$C$25)-$C39)^2+(1500*ABS(SIN(2*PI()*MOD(Calculator!$B$29/Calculator!$F$22,1)))*IF(MOD(Calculator!$B$29/Calculator!$F$22,1)&lt;0.5,-1,1))^2)/SQRT(((50*POWER(80,POWER(COS(PI()*MOD(Calculator!$B$29/Calculator!$F$22,1)),2))+MIN(500,MAX(30,100*EXP(-0.3*'VSWR Calculator'!$C$24)*(1+3*ABS(MOD('VSWR Calculator'!$C$23/Calculator!$F$22/2,1)-0.5))))/'VSWR Calculator'!$C$25)+$C39)^2+(1500*ABS(SIN(2*PI()*MOD(Calculator!$B$29/Calculator!$F$22,1)))*IF(MOD(Calculator!$B$29/Calculator!$F$22,1)&lt;0.5,-1,1))^2)),2))</f>
        <v>—</v>
      </c>
      <c r="BX39" s="253" t="n">
        <f aca="false">IFERROR(ROUND((IF(ISNUMBER(BM39),BM39,0)+IF(ISNUMBER(BN39),BN39,0)+IF(ISNUMBER(BO39),BO39,0)+IF(ISNUMBER(BP39),BP39,0)+IF(ISNUMBER(BQ39),BQ39,0)+IF(ISNUMBER(BR39),BR39,0)+IF(ISNUMBER(BS39),BS39,0)+IF(ISNUMBER(BT39),BT39,0)+IF(ISNUMBER(BU39),BU39,0)+IF(ISNUMBER(BV39),BV39,0)+IF(ISNUMBER(BW39),BW39,0))/(IF(ISNUMBER(BM39),1,0)+IF(ISNUMBER(BN39),1,0)+IF(ISNUMBER(BO39),1,0)+IF(ISNUMBER(BP39),1,0)+IF(ISNUMBER(BQ39),1,0)+IF(ISNUMBER(BR39),1,0)+IF(ISNUMBER(BS39),1,0)+IF(ISNUMBER(BT39),1,0)+IF(ISNUMBER(BU39),1,0)+IF(ISNUMBER(BV39),1,0)+IF(ISNUMBER(BW39),1,0)),4),"")</f>
        <v>38.04</v>
      </c>
      <c r="BY39" s="253" t="str">
        <f aca="false">IF(OR(Calculator!$E$12&lt;&gt;"YES",Calculator!$B$30&lt;Calculator!$G$12),"—",ROUND((1+SQRT(((50*POWER(80,POWER(COS(PI()*MOD(Calculator!$B$30/Calculator!$F$12,1)),2))+MIN(500,MAX(30,100*EXP(-0.3*'VSWR Calculator'!$C$24)*(1+3*ABS(MOD('VSWR Calculator'!$C$23/Calculator!$F$12/2,1)-0.5))))/'VSWR Calculator'!$C$25)-$C39)^2+(1500*ABS(SIN(2*PI()*MOD(Calculator!$B$30/Calculator!$F$12,1)))*IF(MOD(Calculator!$B$30/Calculator!$F$12,1)&lt;0.5,-1,1))^2)/SQRT(((50*POWER(80,POWER(COS(PI()*MOD(Calculator!$B$30/Calculator!$F$12,1)),2))+MIN(500,MAX(30,100*EXP(-0.3*'VSWR Calculator'!$C$24)*(1+3*ABS(MOD('VSWR Calculator'!$C$23/Calculator!$F$12/2,1)-0.5))))/'VSWR Calculator'!$C$25)+$C39)^2+(1500*ABS(SIN(2*PI()*MOD(Calculator!$B$30/Calculator!$F$12,1)))*IF(MOD(Calculator!$B$30/Calculator!$F$12,1)&lt;0.5,-1,1))^2))/(1-SQRT(((50*POWER(80,POWER(COS(PI()*MOD(Calculator!$B$30/Calculator!$F$12,1)),2))+MIN(500,MAX(30,100*EXP(-0.3*'VSWR Calculator'!$C$24)*(1+3*ABS(MOD('VSWR Calculator'!$C$23/Calculator!$F$12/2,1)-0.5))))/'VSWR Calculator'!$C$25)-$C39)^2+(1500*ABS(SIN(2*PI()*MOD(Calculator!$B$30/Calculator!$F$12,1)))*IF(MOD(Calculator!$B$30/Calculator!$F$12,1)&lt;0.5,-1,1))^2)/SQRT(((50*POWER(80,POWER(COS(PI()*MOD(Calculator!$B$30/Calculator!$F$12,1)),2))+MIN(500,MAX(30,100*EXP(-0.3*'VSWR Calculator'!$C$24)*(1+3*ABS(MOD('VSWR Calculator'!$C$23/Calculator!$F$12/2,1)-0.5))))/'VSWR Calculator'!$C$25)+$C39)^2+(1500*ABS(SIN(2*PI()*MOD(Calculator!$B$30/Calculator!$F$12,1)))*IF(MOD(Calculator!$B$30/Calculator!$F$12,1)&lt;0.5,-1,1))^2)),2))</f>
        <v>—</v>
      </c>
      <c r="BZ39" s="253" t="str">
        <f aca="false">IF(OR(Calculator!$E$13&lt;&gt;"YES",Calculator!$B$30&lt;Calculator!$G$13),"—",ROUND((1+SQRT(((50*POWER(80,POWER(COS(PI()*MOD(Calculator!$B$30/Calculator!$F$13,1)),2))+MIN(500,MAX(30,100*EXP(-0.3*'VSWR Calculator'!$C$24)*(1+3*ABS(MOD('VSWR Calculator'!$C$23/Calculator!$F$13/2,1)-0.5))))/'VSWR Calculator'!$C$25)-$C39)^2+(1500*ABS(SIN(2*PI()*MOD(Calculator!$B$30/Calculator!$F$13,1)))*IF(MOD(Calculator!$B$30/Calculator!$F$13,1)&lt;0.5,-1,1))^2)/SQRT(((50*POWER(80,POWER(COS(PI()*MOD(Calculator!$B$30/Calculator!$F$13,1)),2))+MIN(500,MAX(30,100*EXP(-0.3*'VSWR Calculator'!$C$24)*(1+3*ABS(MOD('VSWR Calculator'!$C$23/Calculator!$F$13/2,1)-0.5))))/'VSWR Calculator'!$C$25)+$C39)^2+(1500*ABS(SIN(2*PI()*MOD(Calculator!$B$30/Calculator!$F$13,1)))*IF(MOD(Calculator!$B$30/Calculator!$F$13,1)&lt;0.5,-1,1))^2))/(1-SQRT(((50*POWER(80,POWER(COS(PI()*MOD(Calculator!$B$30/Calculator!$F$13,1)),2))+MIN(500,MAX(30,100*EXP(-0.3*'VSWR Calculator'!$C$24)*(1+3*ABS(MOD('VSWR Calculator'!$C$23/Calculator!$F$13/2,1)-0.5))))/'VSWR Calculator'!$C$25)-$C39)^2+(1500*ABS(SIN(2*PI()*MOD(Calculator!$B$30/Calculator!$F$13,1)))*IF(MOD(Calculator!$B$30/Calculator!$F$13,1)&lt;0.5,-1,1))^2)/SQRT(((50*POWER(80,POWER(COS(PI()*MOD(Calculator!$B$30/Calculator!$F$13,1)),2))+MIN(500,MAX(30,100*EXP(-0.3*'VSWR Calculator'!$C$24)*(1+3*ABS(MOD('VSWR Calculator'!$C$23/Calculator!$F$13/2,1)-0.5))))/'VSWR Calculator'!$C$25)+$C39)^2+(1500*ABS(SIN(2*PI()*MOD(Calculator!$B$30/Calculator!$F$13,1)))*IF(MOD(Calculator!$B$30/Calculator!$F$13,1)&lt;0.5,-1,1))^2)),2))</f>
        <v>—</v>
      </c>
      <c r="CA39" s="253" t="str">
        <f aca="false">IF(OR(Calculator!$E$14&lt;&gt;"YES",Calculator!$B$30&lt;Calculator!$G$14),"—",ROUND((1+SQRT(((50*POWER(80,POWER(COS(PI()*MOD(Calculator!$B$30/Calculator!$F$14,1)),2))+MIN(500,MAX(30,100*EXP(-0.3*'VSWR Calculator'!$C$24)*(1+3*ABS(MOD('VSWR Calculator'!$C$23/Calculator!$F$14/2,1)-0.5))))/'VSWR Calculator'!$C$25)-$C39)^2+(1500*ABS(SIN(2*PI()*MOD(Calculator!$B$30/Calculator!$F$14,1)))*IF(MOD(Calculator!$B$30/Calculator!$F$14,1)&lt;0.5,-1,1))^2)/SQRT(((50*POWER(80,POWER(COS(PI()*MOD(Calculator!$B$30/Calculator!$F$14,1)),2))+MIN(500,MAX(30,100*EXP(-0.3*'VSWR Calculator'!$C$24)*(1+3*ABS(MOD('VSWR Calculator'!$C$23/Calculator!$F$14/2,1)-0.5))))/'VSWR Calculator'!$C$25)+$C39)^2+(1500*ABS(SIN(2*PI()*MOD(Calculator!$B$30/Calculator!$F$14,1)))*IF(MOD(Calculator!$B$30/Calculator!$F$14,1)&lt;0.5,-1,1))^2))/(1-SQRT(((50*POWER(80,POWER(COS(PI()*MOD(Calculator!$B$30/Calculator!$F$14,1)),2))+MIN(500,MAX(30,100*EXP(-0.3*'VSWR Calculator'!$C$24)*(1+3*ABS(MOD('VSWR Calculator'!$C$23/Calculator!$F$14/2,1)-0.5))))/'VSWR Calculator'!$C$25)-$C39)^2+(1500*ABS(SIN(2*PI()*MOD(Calculator!$B$30/Calculator!$F$14,1)))*IF(MOD(Calculator!$B$30/Calculator!$F$14,1)&lt;0.5,-1,1))^2)/SQRT(((50*POWER(80,POWER(COS(PI()*MOD(Calculator!$B$30/Calculator!$F$14,1)),2))+MIN(500,MAX(30,100*EXP(-0.3*'VSWR Calculator'!$C$24)*(1+3*ABS(MOD('VSWR Calculator'!$C$23/Calculator!$F$14/2,1)-0.5))))/'VSWR Calculator'!$C$25)+$C39)^2+(1500*ABS(SIN(2*PI()*MOD(Calculator!$B$30/Calculator!$F$14,1)))*IF(MOD(Calculator!$B$30/Calculator!$F$14,1)&lt;0.5,-1,1))^2)),2))</f>
        <v>—</v>
      </c>
      <c r="CB39" s="253" t="n">
        <f aca="false">IF(OR(Calculator!$E$15&lt;&gt;"YES",Calculator!$B$30&lt;Calculator!$G$15),"—",ROUND((1+SQRT(((50*POWER(80,POWER(COS(PI()*MOD(Calculator!$B$30/Calculator!$F$15,1)),2))+MIN(500,MAX(30,100*EXP(-0.3*'VSWR Calculator'!$C$24)*(1+3*ABS(MOD('VSWR Calculator'!$C$23/Calculator!$F$15/2,1)-0.5))))/'VSWR Calculator'!$C$25)-$C39)^2+(1500*ABS(SIN(2*PI()*MOD(Calculator!$B$30/Calculator!$F$15,1)))*IF(MOD(Calculator!$B$30/Calculator!$F$15,1)&lt;0.5,-1,1))^2)/SQRT(((50*POWER(80,POWER(COS(PI()*MOD(Calculator!$B$30/Calculator!$F$15,1)),2))+MIN(500,MAX(30,100*EXP(-0.3*'VSWR Calculator'!$C$24)*(1+3*ABS(MOD('VSWR Calculator'!$C$23/Calculator!$F$15/2,1)-0.5))))/'VSWR Calculator'!$C$25)+$C39)^2+(1500*ABS(SIN(2*PI()*MOD(Calculator!$B$30/Calculator!$F$15,1)))*IF(MOD(Calculator!$B$30/Calculator!$F$15,1)&lt;0.5,-1,1))^2))/(1-SQRT(((50*POWER(80,POWER(COS(PI()*MOD(Calculator!$B$30/Calculator!$F$15,1)),2))+MIN(500,MAX(30,100*EXP(-0.3*'VSWR Calculator'!$C$24)*(1+3*ABS(MOD('VSWR Calculator'!$C$23/Calculator!$F$15/2,1)-0.5))))/'VSWR Calculator'!$C$25)-$C39)^2+(1500*ABS(SIN(2*PI()*MOD(Calculator!$B$30/Calculator!$F$15,1)))*IF(MOD(Calculator!$B$30/Calculator!$F$15,1)&lt;0.5,-1,1))^2)/SQRT(((50*POWER(80,POWER(COS(PI()*MOD(Calculator!$B$30/Calculator!$F$15,1)),2))+MIN(500,MAX(30,100*EXP(-0.3*'VSWR Calculator'!$C$24)*(1+3*ABS(MOD('VSWR Calculator'!$C$23/Calculator!$F$15/2,1)-0.5))))/'VSWR Calculator'!$C$25)+$C39)^2+(1500*ABS(SIN(2*PI()*MOD(Calculator!$B$30/Calculator!$F$15,1)))*IF(MOD(Calculator!$B$30/Calculator!$F$15,1)&lt;0.5,-1,1))^2)),2))</f>
        <v>37.28</v>
      </c>
      <c r="CC39" s="253" t="str">
        <f aca="false">IF(OR(Calculator!$E$16&lt;&gt;"YES",Calculator!$B$30&lt;Calculator!$G$16),"—",ROUND((1+SQRT(((50*POWER(80,POWER(COS(PI()*MOD(Calculator!$B$30/Calculator!$F$16,1)),2))+MIN(500,MAX(30,100*EXP(-0.3*'VSWR Calculator'!$C$24)*(1+3*ABS(MOD('VSWR Calculator'!$C$23/Calculator!$F$16/2,1)-0.5))))/'VSWR Calculator'!$C$25)-$C39)^2+(1500*ABS(SIN(2*PI()*MOD(Calculator!$B$30/Calculator!$F$16,1)))*IF(MOD(Calculator!$B$30/Calculator!$F$16,1)&lt;0.5,-1,1))^2)/SQRT(((50*POWER(80,POWER(COS(PI()*MOD(Calculator!$B$30/Calculator!$F$16,1)),2))+MIN(500,MAX(30,100*EXP(-0.3*'VSWR Calculator'!$C$24)*(1+3*ABS(MOD('VSWR Calculator'!$C$23/Calculator!$F$16/2,1)-0.5))))/'VSWR Calculator'!$C$25)+$C39)^2+(1500*ABS(SIN(2*PI()*MOD(Calculator!$B$30/Calculator!$F$16,1)))*IF(MOD(Calculator!$B$30/Calculator!$F$16,1)&lt;0.5,-1,1))^2))/(1-SQRT(((50*POWER(80,POWER(COS(PI()*MOD(Calculator!$B$30/Calculator!$F$16,1)),2))+MIN(500,MAX(30,100*EXP(-0.3*'VSWR Calculator'!$C$24)*(1+3*ABS(MOD('VSWR Calculator'!$C$23/Calculator!$F$16/2,1)-0.5))))/'VSWR Calculator'!$C$25)-$C39)^2+(1500*ABS(SIN(2*PI()*MOD(Calculator!$B$30/Calculator!$F$16,1)))*IF(MOD(Calculator!$B$30/Calculator!$F$16,1)&lt;0.5,-1,1))^2)/SQRT(((50*POWER(80,POWER(COS(PI()*MOD(Calculator!$B$30/Calculator!$F$16,1)),2))+MIN(500,MAX(30,100*EXP(-0.3*'VSWR Calculator'!$C$24)*(1+3*ABS(MOD('VSWR Calculator'!$C$23/Calculator!$F$16/2,1)-0.5))))/'VSWR Calculator'!$C$25)+$C39)^2+(1500*ABS(SIN(2*PI()*MOD(Calculator!$B$30/Calculator!$F$16,1)))*IF(MOD(Calculator!$B$30/Calculator!$F$16,1)&lt;0.5,-1,1))^2)),2))</f>
        <v>—</v>
      </c>
      <c r="CD39" s="253" t="n">
        <f aca="false">IF(OR(Calculator!$E$17&lt;&gt;"YES",Calculator!$B$30&lt;Calculator!$G$17),"—",ROUND((1+SQRT(((50*POWER(80,POWER(COS(PI()*MOD(Calculator!$B$30/Calculator!$F$17,1)),2))+MIN(500,MAX(30,100*EXP(-0.3*'VSWR Calculator'!$C$24)*(1+3*ABS(MOD('VSWR Calculator'!$C$23/Calculator!$F$17/2,1)-0.5))))/'VSWR Calculator'!$C$25)-$C39)^2+(1500*ABS(SIN(2*PI()*MOD(Calculator!$B$30/Calculator!$F$17,1)))*IF(MOD(Calculator!$B$30/Calculator!$F$17,1)&lt;0.5,-1,1))^2)/SQRT(((50*POWER(80,POWER(COS(PI()*MOD(Calculator!$B$30/Calculator!$F$17,1)),2))+MIN(500,MAX(30,100*EXP(-0.3*'VSWR Calculator'!$C$24)*(1+3*ABS(MOD('VSWR Calculator'!$C$23/Calculator!$F$17/2,1)-0.5))))/'VSWR Calculator'!$C$25)+$C39)^2+(1500*ABS(SIN(2*PI()*MOD(Calculator!$B$30/Calculator!$F$17,1)))*IF(MOD(Calculator!$B$30/Calculator!$F$17,1)&lt;0.5,-1,1))^2))/(1-SQRT(((50*POWER(80,POWER(COS(PI()*MOD(Calculator!$B$30/Calculator!$F$17,1)),2))+MIN(500,MAX(30,100*EXP(-0.3*'VSWR Calculator'!$C$24)*(1+3*ABS(MOD('VSWR Calculator'!$C$23/Calculator!$F$17/2,1)-0.5))))/'VSWR Calculator'!$C$25)-$C39)^2+(1500*ABS(SIN(2*PI()*MOD(Calculator!$B$30/Calculator!$F$17,1)))*IF(MOD(Calculator!$B$30/Calculator!$F$17,1)&lt;0.5,-1,1))^2)/SQRT(((50*POWER(80,POWER(COS(PI()*MOD(Calculator!$B$30/Calculator!$F$17,1)),2))+MIN(500,MAX(30,100*EXP(-0.3*'VSWR Calculator'!$C$24)*(1+3*ABS(MOD('VSWR Calculator'!$C$23/Calculator!$F$17/2,1)-0.5))))/'VSWR Calculator'!$C$25)+$C39)^2+(1500*ABS(SIN(2*PI()*MOD(Calculator!$B$30/Calculator!$F$17,1)))*IF(MOD(Calculator!$B$30/Calculator!$F$17,1)&lt;0.5,-1,1))^2)),2))</f>
        <v>39.64</v>
      </c>
      <c r="CE39" s="253" t="str">
        <f aca="false">IF(OR(Calculator!$E$18&lt;&gt;"YES",Calculator!$B$30&lt;Calculator!$G$18),"—",ROUND((1+SQRT(((50*POWER(80,POWER(COS(PI()*MOD(Calculator!$B$30/Calculator!$F$18,1)),2))+MIN(500,MAX(30,100*EXP(-0.3*'VSWR Calculator'!$C$24)*(1+3*ABS(MOD('VSWR Calculator'!$C$23/Calculator!$F$18/2,1)-0.5))))/'VSWR Calculator'!$C$25)-$C39)^2+(1500*ABS(SIN(2*PI()*MOD(Calculator!$B$30/Calculator!$F$18,1)))*IF(MOD(Calculator!$B$30/Calculator!$F$18,1)&lt;0.5,-1,1))^2)/SQRT(((50*POWER(80,POWER(COS(PI()*MOD(Calculator!$B$30/Calculator!$F$18,1)),2))+MIN(500,MAX(30,100*EXP(-0.3*'VSWR Calculator'!$C$24)*(1+3*ABS(MOD('VSWR Calculator'!$C$23/Calculator!$F$18/2,1)-0.5))))/'VSWR Calculator'!$C$25)+$C39)^2+(1500*ABS(SIN(2*PI()*MOD(Calculator!$B$30/Calculator!$F$18,1)))*IF(MOD(Calculator!$B$30/Calculator!$F$18,1)&lt;0.5,-1,1))^2))/(1-SQRT(((50*POWER(80,POWER(COS(PI()*MOD(Calculator!$B$30/Calculator!$F$18,1)),2))+MIN(500,MAX(30,100*EXP(-0.3*'VSWR Calculator'!$C$24)*(1+3*ABS(MOD('VSWR Calculator'!$C$23/Calculator!$F$18/2,1)-0.5))))/'VSWR Calculator'!$C$25)-$C39)^2+(1500*ABS(SIN(2*PI()*MOD(Calculator!$B$30/Calculator!$F$18,1)))*IF(MOD(Calculator!$B$30/Calculator!$F$18,1)&lt;0.5,-1,1))^2)/SQRT(((50*POWER(80,POWER(COS(PI()*MOD(Calculator!$B$30/Calculator!$F$18,1)),2))+MIN(500,MAX(30,100*EXP(-0.3*'VSWR Calculator'!$C$24)*(1+3*ABS(MOD('VSWR Calculator'!$C$23/Calculator!$F$18/2,1)-0.5))))/'VSWR Calculator'!$C$25)+$C39)^2+(1500*ABS(SIN(2*PI()*MOD(Calculator!$B$30/Calculator!$F$18,1)))*IF(MOD(Calculator!$B$30/Calculator!$F$18,1)&lt;0.5,-1,1))^2)),2))</f>
        <v>—</v>
      </c>
      <c r="CF39" s="253" t="str">
        <f aca="false">IF(OR(Calculator!$E$19&lt;&gt;"YES",Calculator!$B$30&lt;Calculator!$G$19),"—",ROUND((1+SQRT(((50*POWER(80,POWER(COS(PI()*MOD(Calculator!$B$30/Calculator!$F$19,1)),2))+MIN(500,MAX(30,100*EXP(-0.3*'VSWR Calculator'!$C$24)*(1+3*ABS(MOD('VSWR Calculator'!$C$23/Calculator!$F$19/2,1)-0.5))))/'VSWR Calculator'!$C$25)-$C39)^2+(1500*ABS(SIN(2*PI()*MOD(Calculator!$B$30/Calculator!$F$19,1)))*IF(MOD(Calculator!$B$30/Calculator!$F$19,1)&lt;0.5,-1,1))^2)/SQRT(((50*POWER(80,POWER(COS(PI()*MOD(Calculator!$B$30/Calculator!$F$19,1)),2))+MIN(500,MAX(30,100*EXP(-0.3*'VSWR Calculator'!$C$24)*(1+3*ABS(MOD('VSWR Calculator'!$C$23/Calculator!$F$19/2,1)-0.5))))/'VSWR Calculator'!$C$25)+$C39)^2+(1500*ABS(SIN(2*PI()*MOD(Calculator!$B$30/Calculator!$F$19,1)))*IF(MOD(Calculator!$B$30/Calculator!$F$19,1)&lt;0.5,-1,1))^2))/(1-SQRT(((50*POWER(80,POWER(COS(PI()*MOD(Calculator!$B$30/Calculator!$F$19,1)),2))+MIN(500,MAX(30,100*EXP(-0.3*'VSWR Calculator'!$C$24)*(1+3*ABS(MOD('VSWR Calculator'!$C$23/Calculator!$F$19/2,1)-0.5))))/'VSWR Calculator'!$C$25)-$C39)^2+(1500*ABS(SIN(2*PI()*MOD(Calculator!$B$30/Calculator!$F$19,1)))*IF(MOD(Calculator!$B$30/Calculator!$F$19,1)&lt;0.5,-1,1))^2)/SQRT(((50*POWER(80,POWER(COS(PI()*MOD(Calculator!$B$30/Calculator!$F$19,1)),2))+MIN(500,MAX(30,100*EXP(-0.3*'VSWR Calculator'!$C$24)*(1+3*ABS(MOD('VSWR Calculator'!$C$23/Calculator!$F$19/2,1)-0.5))))/'VSWR Calculator'!$C$25)+$C39)^2+(1500*ABS(SIN(2*PI()*MOD(Calculator!$B$30/Calculator!$F$19,1)))*IF(MOD(Calculator!$B$30/Calculator!$F$19,1)&lt;0.5,-1,1))^2)),2))</f>
        <v>—</v>
      </c>
      <c r="CG39" s="253" t="str">
        <f aca="false">IF(OR(Calculator!$E$20&lt;&gt;"YES",Calculator!$B$30&lt;Calculator!$G$20),"—",ROUND((1+SQRT(((50*POWER(80,POWER(COS(PI()*MOD(Calculator!$B$30/Calculator!$F$20,1)),2))+MIN(500,MAX(30,100*EXP(-0.3*'VSWR Calculator'!$C$24)*(1+3*ABS(MOD('VSWR Calculator'!$C$23/Calculator!$F$20/2,1)-0.5))))/'VSWR Calculator'!$C$25)-$C39)^2+(1500*ABS(SIN(2*PI()*MOD(Calculator!$B$30/Calculator!$F$20,1)))*IF(MOD(Calculator!$B$30/Calculator!$F$20,1)&lt;0.5,-1,1))^2)/SQRT(((50*POWER(80,POWER(COS(PI()*MOD(Calculator!$B$30/Calculator!$F$20,1)),2))+MIN(500,MAX(30,100*EXP(-0.3*'VSWR Calculator'!$C$24)*(1+3*ABS(MOD('VSWR Calculator'!$C$23/Calculator!$F$20/2,1)-0.5))))/'VSWR Calculator'!$C$25)+$C39)^2+(1500*ABS(SIN(2*PI()*MOD(Calculator!$B$30/Calculator!$F$20,1)))*IF(MOD(Calculator!$B$30/Calculator!$F$20,1)&lt;0.5,-1,1))^2))/(1-SQRT(((50*POWER(80,POWER(COS(PI()*MOD(Calculator!$B$30/Calculator!$F$20,1)),2))+MIN(500,MAX(30,100*EXP(-0.3*'VSWR Calculator'!$C$24)*(1+3*ABS(MOD('VSWR Calculator'!$C$23/Calculator!$F$20/2,1)-0.5))))/'VSWR Calculator'!$C$25)-$C39)^2+(1500*ABS(SIN(2*PI()*MOD(Calculator!$B$30/Calculator!$F$20,1)))*IF(MOD(Calculator!$B$30/Calculator!$F$20,1)&lt;0.5,-1,1))^2)/SQRT(((50*POWER(80,POWER(COS(PI()*MOD(Calculator!$B$30/Calculator!$F$20,1)),2))+MIN(500,MAX(30,100*EXP(-0.3*'VSWR Calculator'!$C$24)*(1+3*ABS(MOD('VSWR Calculator'!$C$23/Calculator!$F$20/2,1)-0.5))))/'VSWR Calculator'!$C$25)+$C39)^2+(1500*ABS(SIN(2*PI()*MOD(Calculator!$B$30/Calculator!$F$20,1)))*IF(MOD(Calculator!$B$30/Calculator!$F$20,1)&lt;0.5,-1,1))^2)),2))</f>
        <v>—</v>
      </c>
      <c r="CH39" s="253" t="str">
        <f aca="false">IF(OR(Calculator!$E$21&lt;&gt;"YES",Calculator!$B$30&lt;Calculator!$G$21),"—",ROUND((1+SQRT(((50*POWER(80,POWER(COS(PI()*MOD(Calculator!$B$30/Calculator!$F$21,1)),2))+MIN(500,MAX(30,100*EXP(-0.3*'VSWR Calculator'!$C$24)*(1+3*ABS(MOD('VSWR Calculator'!$C$23/Calculator!$F$21/2,1)-0.5))))/'VSWR Calculator'!$C$25)-$C39)^2+(1500*ABS(SIN(2*PI()*MOD(Calculator!$B$30/Calculator!$F$21,1)))*IF(MOD(Calculator!$B$30/Calculator!$F$21,1)&lt;0.5,-1,1))^2)/SQRT(((50*POWER(80,POWER(COS(PI()*MOD(Calculator!$B$30/Calculator!$F$21,1)),2))+MIN(500,MAX(30,100*EXP(-0.3*'VSWR Calculator'!$C$24)*(1+3*ABS(MOD('VSWR Calculator'!$C$23/Calculator!$F$21/2,1)-0.5))))/'VSWR Calculator'!$C$25)+$C39)^2+(1500*ABS(SIN(2*PI()*MOD(Calculator!$B$30/Calculator!$F$21,1)))*IF(MOD(Calculator!$B$30/Calculator!$F$21,1)&lt;0.5,-1,1))^2))/(1-SQRT(((50*POWER(80,POWER(COS(PI()*MOD(Calculator!$B$30/Calculator!$F$21,1)),2))+MIN(500,MAX(30,100*EXP(-0.3*'VSWR Calculator'!$C$24)*(1+3*ABS(MOD('VSWR Calculator'!$C$23/Calculator!$F$21/2,1)-0.5))))/'VSWR Calculator'!$C$25)-$C39)^2+(1500*ABS(SIN(2*PI()*MOD(Calculator!$B$30/Calculator!$F$21,1)))*IF(MOD(Calculator!$B$30/Calculator!$F$21,1)&lt;0.5,-1,1))^2)/SQRT(((50*POWER(80,POWER(COS(PI()*MOD(Calculator!$B$30/Calculator!$F$21,1)),2))+MIN(500,MAX(30,100*EXP(-0.3*'VSWR Calculator'!$C$24)*(1+3*ABS(MOD('VSWR Calculator'!$C$23/Calculator!$F$21/2,1)-0.5))))/'VSWR Calculator'!$C$25)+$C39)^2+(1500*ABS(SIN(2*PI()*MOD(Calculator!$B$30/Calculator!$F$21,1)))*IF(MOD(Calculator!$B$30/Calculator!$F$21,1)&lt;0.5,-1,1))^2)),2))</f>
        <v>—</v>
      </c>
      <c r="CI39" s="253" t="str">
        <f aca="false">IF(OR(Calculator!$E$22&lt;&gt;"YES",Calculator!$B$30&lt;Calculator!$G$22),"—",ROUND((1+SQRT(((50*POWER(80,POWER(COS(PI()*MOD(Calculator!$B$30/Calculator!$F$22,1)),2))+MIN(500,MAX(30,100*EXP(-0.3*'VSWR Calculator'!$C$24)*(1+3*ABS(MOD('VSWR Calculator'!$C$23/Calculator!$F$22/2,1)-0.5))))/'VSWR Calculator'!$C$25)-$C39)^2+(1500*ABS(SIN(2*PI()*MOD(Calculator!$B$30/Calculator!$F$22,1)))*IF(MOD(Calculator!$B$30/Calculator!$F$22,1)&lt;0.5,-1,1))^2)/SQRT(((50*POWER(80,POWER(COS(PI()*MOD(Calculator!$B$30/Calculator!$F$22,1)),2))+MIN(500,MAX(30,100*EXP(-0.3*'VSWR Calculator'!$C$24)*(1+3*ABS(MOD('VSWR Calculator'!$C$23/Calculator!$F$22/2,1)-0.5))))/'VSWR Calculator'!$C$25)+$C39)^2+(1500*ABS(SIN(2*PI()*MOD(Calculator!$B$30/Calculator!$F$22,1)))*IF(MOD(Calculator!$B$30/Calculator!$F$22,1)&lt;0.5,-1,1))^2))/(1-SQRT(((50*POWER(80,POWER(COS(PI()*MOD(Calculator!$B$30/Calculator!$F$22,1)),2))+MIN(500,MAX(30,100*EXP(-0.3*'VSWR Calculator'!$C$24)*(1+3*ABS(MOD('VSWR Calculator'!$C$23/Calculator!$F$22/2,1)-0.5))))/'VSWR Calculator'!$C$25)-$C39)^2+(1500*ABS(SIN(2*PI()*MOD(Calculator!$B$30/Calculator!$F$22,1)))*IF(MOD(Calculator!$B$30/Calculator!$F$22,1)&lt;0.5,-1,1))^2)/SQRT(((50*POWER(80,POWER(COS(PI()*MOD(Calculator!$B$30/Calculator!$F$22,1)),2))+MIN(500,MAX(30,100*EXP(-0.3*'VSWR Calculator'!$C$24)*(1+3*ABS(MOD('VSWR Calculator'!$C$23/Calculator!$F$22/2,1)-0.5))))/'VSWR Calculator'!$C$25)+$C39)^2+(1500*ABS(SIN(2*PI()*MOD(Calculator!$B$30/Calculator!$F$22,1)))*IF(MOD(Calculator!$B$30/Calculator!$F$22,1)&lt;0.5,-1,1))^2)),2))</f>
        <v>—</v>
      </c>
      <c r="CJ39" s="253" t="n">
        <f aca="false">IFERROR(ROUND((IF(ISNUMBER(BY39),BY39,0)+IF(ISNUMBER(BZ39),BZ39,0)+IF(ISNUMBER(CA39),CA39,0)+IF(ISNUMBER(CB39),CB39,0)+IF(ISNUMBER(CC39),CC39,0)+IF(ISNUMBER(CD39),CD39,0)+IF(ISNUMBER(CE39),CE39,0)+IF(ISNUMBER(CF39),CF39,0)+IF(ISNUMBER(CG39),CG39,0)+IF(ISNUMBER(CH39),CH39,0)+IF(ISNUMBER(CI39),CI39,0))/(IF(ISNUMBER(BY39),1,0)+IF(ISNUMBER(BZ39),1,0)+IF(ISNUMBER(CA39),1,0)+IF(ISNUMBER(CB39),1,0)+IF(ISNUMBER(CC39),1,0)+IF(ISNUMBER(CD39),1,0)+IF(ISNUMBER(CE39),1,0)+IF(ISNUMBER(CF39),1,0)+IF(ISNUMBER(CG39),1,0)+IF(ISNUMBER(CH39),1,0)+IF(ISNUMBER(CI39),1,0)),4),"")</f>
        <v>38.46</v>
      </c>
      <c r="CK39" s="253" t="str">
        <f aca="false">IF(OR(Calculator!$E$12&lt;&gt;"YES",Calculator!$B$31&lt;Calculator!$G$12),"—",ROUND((1+SQRT(((50*POWER(80,POWER(COS(PI()*MOD(Calculator!$B$31/Calculator!$F$12,1)),2))+MIN(500,MAX(30,100*EXP(-0.3*'VSWR Calculator'!$C$24)*(1+3*ABS(MOD('VSWR Calculator'!$C$23/Calculator!$F$12/2,1)-0.5))))/'VSWR Calculator'!$C$25)-$C39)^2+(1500*ABS(SIN(2*PI()*MOD(Calculator!$B$31/Calculator!$F$12,1)))*IF(MOD(Calculator!$B$31/Calculator!$F$12,1)&lt;0.5,-1,1))^2)/SQRT(((50*POWER(80,POWER(COS(PI()*MOD(Calculator!$B$31/Calculator!$F$12,1)),2))+MIN(500,MAX(30,100*EXP(-0.3*'VSWR Calculator'!$C$24)*(1+3*ABS(MOD('VSWR Calculator'!$C$23/Calculator!$F$12/2,1)-0.5))))/'VSWR Calculator'!$C$25)+$C39)^2+(1500*ABS(SIN(2*PI()*MOD(Calculator!$B$31/Calculator!$F$12,1)))*IF(MOD(Calculator!$B$31/Calculator!$F$12,1)&lt;0.5,-1,1))^2))/(1-SQRT(((50*POWER(80,POWER(COS(PI()*MOD(Calculator!$B$31/Calculator!$F$12,1)),2))+MIN(500,MAX(30,100*EXP(-0.3*'VSWR Calculator'!$C$24)*(1+3*ABS(MOD('VSWR Calculator'!$C$23/Calculator!$F$12/2,1)-0.5))))/'VSWR Calculator'!$C$25)-$C39)^2+(1500*ABS(SIN(2*PI()*MOD(Calculator!$B$31/Calculator!$F$12,1)))*IF(MOD(Calculator!$B$31/Calculator!$F$12,1)&lt;0.5,-1,1))^2)/SQRT(((50*POWER(80,POWER(COS(PI()*MOD(Calculator!$B$31/Calculator!$F$12,1)),2))+MIN(500,MAX(30,100*EXP(-0.3*'VSWR Calculator'!$C$24)*(1+3*ABS(MOD('VSWR Calculator'!$C$23/Calculator!$F$12/2,1)-0.5))))/'VSWR Calculator'!$C$25)+$C39)^2+(1500*ABS(SIN(2*PI()*MOD(Calculator!$B$31/Calculator!$F$12,1)))*IF(MOD(Calculator!$B$31/Calculator!$F$12,1)&lt;0.5,-1,1))^2)),2))</f>
        <v>—</v>
      </c>
      <c r="CL39" s="253" t="str">
        <f aca="false">IF(OR(Calculator!$E$13&lt;&gt;"YES",Calculator!$B$31&lt;Calculator!$G$13),"—",ROUND((1+SQRT(((50*POWER(80,POWER(COS(PI()*MOD(Calculator!$B$31/Calculator!$F$13,1)),2))+MIN(500,MAX(30,100*EXP(-0.3*'VSWR Calculator'!$C$24)*(1+3*ABS(MOD('VSWR Calculator'!$C$23/Calculator!$F$13/2,1)-0.5))))/'VSWR Calculator'!$C$25)-$C39)^2+(1500*ABS(SIN(2*PI()*MOD(Calculator!$B$31/Calculator!$F$13,1)))*IF(MOD(Calculator!$B$31/Calculator!$F$13,1)&lt;0.5,-1,1))^2)/SQRT(((50*POWER(80,POWER(COS(PI()*MOD(Calculator!$B$31/Calculator!$F$13,1)),2))+MIN(500,MAX(30,100*EXP(-0.3*'VSWR Calculator'!$C$24)*(1+3*ABS(MOD('VSWR Calculator'!$C$23/Calculator!$F$13/2,1)-0.5))))/'VSWR Calculator'!$C$25)+$C39)^2+(1500*ABS(SIN(2*PI()*MOD(Calculator!$B$31/Calculator!$F$13,1)))*IF(MOD(Calculator!$B$31/Calculator!$F$13,1)&lt;0.5,-1,1))^2))/(1-SQRT(((50*POWER(80,POWER(COS(PI()*MOD(Calculator!$B$31/Calculator!$F$13,1)),2))+MIN(500,MAX(30,100*EXP(-0.3*'VSWR Calculator'!$C$24)*(1+3*ABS(MOD('VSWR Calculator'!$C$23/Calculator!$F$13/2,1)-0.5))))/'VSWR Calculator'!$C$25)-$C39)^2+(1500*ABS(SIN(2*PI()*MOD(Calculator!$B$31/Calculator!$F$13,1)))*IF(MOD(Calculator!$B$31/Calculator!$F$13,1)&lt;0.5,-1,1))^2)/SQRT(((50*POWER(80,POWER(COS(PI()*MOD(Calculator!$B$31/Calculator!$F$13,1)),2))+MIN(500,MAX(30,100*EXP(-0.3*'VSWR Calculator'!$C$24)*(1+3*ABS(MOD('VSWR Calculator'!$C$23/Calculator!$F$13/2,1)-0.5))))/'VSWR Calculator'!$C$25)+$C39)^2+(1500*ABS(SIN(2*PI()*MOD(Calculator!$B$31/Calculator!$F$13,1)))*IF(MOD(Calculator!$B$31/Calculator!$F$13,1)&lt;0.5,-1,1))^2)),2))</f>
        <v>—</v>
      </c>
      <c r="CM39" s="253" t="str">
        <f aca="false">IF(OR(Calculator!$E$14&lt;&gt;"YES",Calculator!$B$31&lt;Calculator!$G$14),"—",ROUND((1+SQRT(((50*POWER(80,POWER(COS(PI()*MOD(Calculator!$B$31/Calculator!$F$14,1)),2))+MIN(500,MAX(30,100*EXP(-0.3*'VSWR Calculator'!$C$24)*(1+3*ABS(MOD('VSWR Calculator'!$C$23/Calculator!$F$14/2,1)-0.5))))/'VSWR Calculator'!$C$25)-$C39)^2+(1500*ABS(SIN(2*PI()*MOD(Calculator!$B$31/Calculator!$F$14,1)))*IF(MOD(Calculator!$B$31/Calculator!$F$14,1)&lt;0.5,-1,1))^2)/SQRT(((50*POWER(80,POWER(COS(PI()*MOD(Calculator!$B$31/Calculator!$F$14,1)),2))+MIN(500,MAX(30,100*EXP(-0.3*'VSWR Calculator'!$C$24)*(1+3*ABS(MOD('VSWR Calculator'!$C$23/Calculator!$F$14/2,1)-0.5))))/'VSWR Calculator'!$C$25)+$C39)^2+(1500*ABS(SIN(2*PI()*MOD(Calculator!$B$31/Calculator!$F$14,1)))*IF(MOD(Calculator!$B$31/Calculator!$F$14,1)&lt;0.5,-1,1))^2))/(1-SQRT(((50*POWER(80,POWER(COS(PI()*MOD(Calculator!$B$31/Calculator!$F$14,1)),2))+MIN(500,MAX(30,100*EXP(-0.3*'VSWR Calculator'!$C$24)*(1+3*ABS(MOD('VSWR Calculator'!$C$23/Calculator!$F$14/2,1)-0.5))))/'VSWR Calculator'!$C$25)-$C39)^2+(1500*ABS(SIN(2*PI()*MOD(Calculator!$B$31/Calculator!$F$14,1)))*IF(MOD(Calculator!$B$31/Calculator!$F$14,1)&lt;0.5,-1,1))^2)/SQRT(((50*POWER(80,POWER(COS(PI()*MOD(Calculator!$B$31/Calculator!$F$14,1)),2))+MIN(500,MAX(30,100*EXP(-0.3*'VSWR Calculator'!$C$24)*(1+3*ABS(MOD('VSWR Calculator'!$C$23/Calculator!$F$14/2,1)-0.5))))/'VSWR Calculator'!$C$25)+$C39)^2+(1500*ABS(SIN(2*PI()*MOD(Calculator!$B$31/Calculator!$F$14,1)))*IF(MOD(Calculator!$B$31/Calculator!$F$14,1)&lt;0.5,-1,1))^2)),2))</f>
        <v>—</v>
      </c>
      <c r="CN39" s="253" t="n">
        <f aca="false">IF(OR(Calculator!$E$15&lt;&gt;"YES",Calculator!$B$31&lt;Calculator!$G$15),"—",ROUND((1+SQRT(((50*POWER(80,POWER(COS(PI()*MOD(Calculator!$B$31/Calculator!$F$15,1)),2))+MIN(500,MAX(30,100*EXP(-0.3*'VSWR Calculator'!$C$24)*(1+3*ABS(MOD('VSWR Calculator'!$C$23/Calculator!$F$15/2,1)-0.5))))/'VSWR Calculator'!$C$25)-$C39)^2+(1500*ABS(SIN(2*PI()*MOD(Calculator!$B$31/Calculator!$F$15,1)))*IF(MOD(Calculator!$B$31/Calculator!$F$15,1)&lt;0.5,-1,1))^2)/SQRT(((50*POWER(80,POWER(COS(PI()*MOD(Calculator!$B$31/Calculator!$F$15,1)),2))+MIN(500,MAX(30,100*EXP(-0.3*'VSWR Calculator'!$C$24)*(1+3*ABS(MOD('VSWR Calculator'!$C$23/Calculator!$F$15/2,1)-0.5))))/'VSWR Calculator'!$C$25)+$C39)^2+(1500*ABS(SIN(2*PI()*MOD(Calculator!$B$31/Calculator!$F$15,1)))*IF(MOD(Calculator!$B$31/Calculator!$F$15,1)&lt;0.5,-1,1))^2))/(1-SQRT(((50*POWER(80,POWER(COS(PI()*MOD(Calculator!$B$31/Calculator!$F$15,1)),2))+MIN(500,MAX(30,100*EXP(-0.3*'VSWR Calculator'!$C$24)*(1+3*ABS(MOD('VSWR Calculator'!$C$23/Calculator!$F$15/2,1)-0.5))))/'VSWR Calculator'!$C$25)-$C39)^2+(1500*ABS(SIN(2*PI()*MOD(Calculator!$B$31/Calculator!$F$15,1)))*IF(MOD(Calculator!$B$31/Calculator!$F$15,1)&lt;0.5,-1,1))^2)/SQRT(((50*POWER(80,POWER(COS(PI()*MOD(Calculator!$B$31/Calculator!$F$15,1)),2))+MIN(500,MAX(30,100*EXP(-0.3*'VSWR Calculator'!$C$24)*(1+3*ABS(MOD('VSWR Calculator'!$C$23/Calculator!$F$15/2,1)-0.5))))/'VSWR Calculator'!$C$25)+$C39)^2+(1500*ABS(SIN(2*PI()*MOD(Calculator!$B$31/Calculator!$F$15,1)))*IF(MOD(Calculator!$B$31/Calculator!$F$15,1)&lt;0.5,-1,1))^2)),2))</f>
        <v>38.16</v>
      </c>
      <c r="CO39" s="253" t="str">
        <f aca="false">IF(OR(Calculator!$E$16&lt;&gt;"YES",Calculator!$B$31&lt;Calculator!$G$16),"—",ROUND((1+SQRT(((50*POWER(80,POWER(COS(PI()*MOD(Calculator!$B$31/Calculator!$F$16,1)),2))+MIN(500,MAX(30,100*EXP(-0.3*'VSWR Calculator'!$C$24)*(1+3*ABS(MOD('VSWR Calculator'!$C$23/Calculator!$F$16/2,1)-0.5))))/'VSWR Calculator'!$C$25)-$C39)^2+(1500*ABS(SIN(2*PI()*MOD(Calculator!$B$31/Calculator!$F$16,1)))*IF(MOD(Calculator!$B$31/Calculator!$F$16,1)&lt;0.5,-1,1))^2)/SQRT(((50*POWER(80,POWER(COS(PI()*MOD(Calculator!$B$31/Calculator!$F$16,1)),2))+MIN(500,MAX(30,100*EXP(-0.3*'VSWR Calculator'!$C$24)*(1+3*ABS(MOD('VSWR Calculator'!$C$23/Calculator!$F$16/2,1)-0.5))))/'VSWR Calculator'!$C$25)+$C39)^2+(1500*ABS(SIN(2*PI()*MOD(Calculator!$B$31/Calculator!$F$16,1)))*IF(MOD(Calculator!$B$31/Calculator!$F$16,1)&lt;0.5,-1,1))^2))/(1-SQRT(((50*POWER(80,POWER(COS(PI()*MOD(Calculator!$B$31/Calculator!$F$16,1)),2))+MIN(500,MAX(30,100*EXP(-0.3*'VSWR Calculator'!$C$24)*(1+3*ABS(MOD('VSWR Calculator'!$C$23/Calculator!$F$16/2,1)-0.5))))/'VSWR Calculator'!$C$25)-$C39)^2+(1500*ABS(SIN(2*PI()*MOD(Calculator!$B$31/Calculator!$F$16,1)))*IF(MOD(Calculator!$B$31/Calculator!$F$16,1)&lt;0.5,-1,1))^2)/SQRT(((50*POWER(80,POWER(COS(PI()*MOD(Calculator!$B$31/Calculator!$F$16,1)),2))+MIN(500,MAX(30,100*EXP(-0.3*'VSWR Calculator'!$C$24)*(1+3*ABS(MOD('VSWR Calculator'!$C$23/Calculator!$F$16/2,1)-0.5))))/'VSWR Calculator'!$C$25)+$C39)^2+(1500*ABS(SIN(2*PI()*MOD(Calculator!$B$31/Calculator!$F$16,1)))*IF(MOD(Calculator!$B$31/Calculator!$F$16,1)&lt;0.5,-1,1))^2)),2))</f>
        <v>—</v>
      </c>
      <c r="CP39" s="253" t="n">
        <f aca="false">IF(OR(Calculator!$E$17&lt;&gt;"YES",Calculator!$B$31&lt;Calculator!$G$17),"—",ROUND((1+SQRT(((50*POWER(80,POWER(COS(PI()*MOD(Calculator!$B$31/Calculator!$F$17,1)),2))+MIN(500,MAX(30,100*EXP(-0.3*'VSWR Calculator'!$C$24)*(1+3*ABS(MOD('VSWR Calculator'!$C$23/Calculator!$F$17/2,1)-0.5))))/'VSWR Calculator'!$C$25)-$C39)^2+(1500*ABS(SIN(2*PI()*MOD(Calculator!$B$31/Calculator!$F$17,1)))*IF(MOD(Calculator!$B$31/Calculator!$F$17,1)&lt;0.5,-1,1))^2)/SQRT(((50*POWER(80,POWER(COS(PI()*MOD(Calculator!$B$31/Calculator!$F$17,1)),2))+MIN(500,MAX(30,100*EXP(-0.3*'VSWR Calculator'!$C$24)*(1+3*ABS(MOD('VSWR Calculator'!$C$23/Calculator!$F$17/2,1)-0.5))))/'VSWR Calculator'!$C$25)+$C39)^2+(1500*ABS(SIN(2*PI()*MOD(Calculator!$B$31/Calculator!$F$17,1)))*IF(MOD(Calculator!$B$31/Calculator!$F$17,1)&lt;0.5,-1,1))^2))/(1-SQRT(((50*POWER(80,POWER(COS(PI()*MOD(Calculator!$B$31/Calculator!$F$17,1)),2))+MIN(500,MAX(30,100*EXP(-0.3*'VSWR Calculator'!$C$24)*(1+3*ABS(MOD('VSWR Calculator'!$C$23/Calculator!$F$17/2,1)-0.5))))/'VSWR Calculator'!$C$25)-$C39)^2+(1500*ABS(SIN(2*PI()*MOD(Calculator!$B$31/Calculator!$F$17,1)))*IF(MOD(Calculator!$B$31/Calculator!$F$17,1)&lt;0.5,-1,1))^2)/SQRT(((50*POWER(80,POWER(COS(PI()*MOD(Calculator!$B$31/Calculator!$F$17,1)),2))+MIN(500,MAX(30,100*EXP(-0.3*'VSWR Calculator'!$C$24)*(1+3*ABS(MOD('VSWR Calculator'!$C$23/Calculator!$F$17/2,1)-0.5))))/'VSWR Calculator'!$C$25)+$C39)^2+(1500*ABS(SIN(2*PI()*MOD(Calculator!$B$31/Calculator!$F$17,1)))*IF(MOD(Calculator!$B$31/Calculator!$F$17,1)&lt;0.5,-1,1))^2)),2))</f>
        <v>36.49</v>
      </c>
      <c r="CQ39" s="253" t="str">
        <f aca="false">IF(OR(Calculator!$E$18&lt;&gt;"YES",Calculator!$B$31&lt;Calculator!$G$18),"—",ROUND((1+SQRT(((50*POWER(80,POWER(COS(PI()*MOD(Calculator!$B$31/Calculator!$F$18,1)),2))+MIN(500,MAX(30,100*EXP(-0.3*'VSWR Calculator'!$C$24)*(1+3*ABS(MOD('VSWR Calculator'!$C$23/Calculator!$F$18/2,1)-0.5))))/'VSWR Calculator'!$C$25)-$C39)^2+(1500*ABS(SIN(2*PI()*MOD(Calculator!$B$31/Calculator!$F$18,1)))*IF(MOD(Calculator!$B$31/Calculator!$F$18,1)&lt;0.5,-1,1))^2)/SQRT(((50*POWER(80,POWER(COS(PI()*MOD(Calculator!$B$31/Calculator!$F$18,1)),2))+MIN(500,MAX(30,100*EXP(-0.3*'VSWR Calculator'!$C$24)*(1+3*ABS(MOD('VSWR Calculator'!$C$23/Calculator!$F$18/2,1)-0.5))))/'VSWR Calculator'!$C$25)+$C39)^2+(1500*ABS(SIN(2*PI()*MOD(Calculator!$B$31/Calculator!$F$18,1)))*IF(MOD(Calculator!$B$31/Calculator!$F$18,1)&lt;0.5,-1,1))^2))/(1-SQRT(((50*POWER(80,POWER(COS(PI()*MOD(Calculator!$B$31/Calculator!$F$18,1)),2))+MIN(500,MAX(30,100*EXP(-0.3*'VSWR Calculator'!$C$24)*(1+3*ABS(MOD('VSWR Calculator'!$C$23/Calculator!$F$18/2,1)-0.5))))/'VSWR Calculator'!$C$25)-$C39)^2+(1500*ABS(SIN(2*PI()*MOD(Calculator!$B$31/Calculator!$F$18,1)))*IF(MOD(Calculator!$B$31/Calculator!$F$18,1)&lt;0.5,-1,1))^2)/SQRT(((50*POWER(80,POWER(COS(PI()*MOD(Calculator!$B$31/Calculator!$F$18,1)),2))+MIN(500,MAX(30,100*EXP(-0.3*'VSWR Calculator'!$C$24)*(1+3*ABS(MOD('VSWR Calculator'!$C$23/Calculator!$F$18/2,1)-0.5))))/'VSWR Calculator'!$C$25)+$C39)^2+(1500*ABS(SIN(2*PI()*MOD(Calculator!$B$31/Calculator!$F$18,1)))*IF(MOD(Calculator!$B$31/Calculator!$F$18,1)&lt;0.5,-1,1))^2)),2))</f>
        <v>—</v>
      </c>
      <c r="CR39" s="253" t="str">
        <f aca="false">IF(OR(Calculator!$E$19&lt;&gt;"YES",Calculator!$B$31&lt;Calculator!$G$19),"—",ROUND((1+SQRT(((50*POWER(80,POWER(COS(PI()*MOD(Calculator!$B$31/Calculator!$F$19,1)),2))+MIN(500,MAX(30,100*EXP(-0.3*'VSWR Calculator'!$C$24)*(1+3*ABS(MOD('VSWR Calculator'!$C$23/Calculator!$F$19/2,1)-0.5))))/'VSWR Calculator'!$C$25)-$C39)^2+(1500*ABS(SIN(2*PI()*MOD(Calculator!$B$31/Calculator!$F$19,1)))*IF(MOD(Calculator!$B$31/Calculator!$F$19,1)&lt;0.5,-1,1))^2)/SQRT(((50*POWER(80,POWER(COS(PI()*MOD(Calculator!$B$31/Calculator!$F$19,1)),2))+MIN(500,MAX(30,100*EXP(-0.3*'VSWR Calculator'!$C$24)*(1+3*ABS(MOD('VSWR Calculator'!$C$23/Calculator!$F$19/2,1)-0.5))))/'VSWR Calculator'!$C$25)+$C39)^2+(1500*ABS(SIN(2*PI()*MOD(Calculator!$B$31/Calculator!$F$19,1)))*IF(MOD(Calculator!$B$31/Calculator!$F$19,1)&lt;0.5,-1,1))^2))/(1-SQRT(((50*POWER(80,POWER(COS(PI()*MOD(Calculator!$B$31/Calculator!$F$19,1)),2))+MIN(500,MAX(30,100*EXP(-0.3*'VSWR Calculator'!$C$24)*(1+3*ABS(MOD('VSWR Calculator'!$C$23/Calculator!$F$19/2,1)-0.5))))/'VSWR Calculator'!$C$25)-$C39)^2+(1500*ABS(SIN(2*PI()*MOD(Calculator!$B$31/Calculator!$F$19,1)))*IF(MOD(Calculator!$B$31/Calculator!$F$19,1)&lt;0.5,-1,1))^2)/SQRT(((50*POWER(80,POWER(COS(PI()*MOD(Calculator!$B$31/Calculator!$F$19,1)),2))+MIN(500,MAX(30,100*EXP(-0.3*'VSWR Calculator'!$C$24)*(1+3*ABS(MOD('VSWR Calculator'!$C$23/Calculator!$F$19/2,1)-0.5))))/'VSWR Calculator'!$C$25)+$C39)^2+(1500*ABS(SIN(2*PI()*MOD(Calculator!$B$31/Calculator!$F$19,1)))*IF(MOD(Calculator!$B$31/Calculator!$F$19,1)&lt;0.5,-1,1))^2)),2))</f>
        <v>—</v>
      </c>
      <c r="CS39" s="253" t="str">
        <f aca="false">IF(OR(Calculator!$E$20&lt;&gt;"YES",Calculator!$B$31&lt;Calculator!$G$20),"—",ROUND((1+SQRT(((50*POWER(80,POWER(COS(PI()*MOD(Calculator!$B$31/Calculator!$F$20,1)),2))+MIN(500,MAX(30,100*EXP(-0.3*'VSWR Calculator'!$C$24)*(1+3*ABS(MOD('VSWR Calculator'!$C$23/Calculator!$F$20/2,1)-0.5))))/'VSWR Calculator'!$C$25)-$C39)^2+(1500*ABS(SIN(2*PI()*MOD(Calculator!$B$31/Calculator!$F$20,1)))*IF(MOD(Calculator!$B$31/Calculator!$F$20,1)&lt;0.5,-1,1))^2)/SQRT(((50*POWER(80,POWER(COS(PI()*MOD(Calculator!$B$31/Calculator!$F$20,1)),2))+MIN(500,MAX(30,100*EXP(-0.3*'VSWR Calculator'!$C$24)*(1+3*ABS(MOD('VSWR Calculator'!$C$23/Calculator!$F$20/2,1)-0.5))))/'VSWR Calculator'!$C$25)+$C39)^2+(1500*ABS(SIN(2*PI()*MOD(Calculator!$B$31/Calculator!$F$20,1)))*IF(MOD(Calculator!$B$31/Calculator!$F$20,1)&lt;0.5,-1,1))^2))/(1-SQRT(((50*POWER(80,POWER(COS(PI()*MOD(Calculator!$B$31/Calculator!$F$20,1)),2))+MIN(500,MAX(30,100*EXP(-0.3*'VSWR Calculator'!$C$24)*(1+3*ABS(MOD('VSWR Calculator'!$C$23/Calculator!$F$20/2,1)-0.5))))/'VSWR Calculator'!$C$25)-$C39)^2+(1500*ABS(SIN(2*PI()*MOD(Calculator!$B$31/Calculator!$F$20,1)))*IF(MOD(Calculator!$B$31/Calculator!$F$20,1)&lt;0.5,-1,1))^2)/SQRT(((50*POWER(80,POWER(COS(PI()*MOD(Calculator!$B$31/Calculator!$F$20,1)),2))+MIN(500,MAX(30,100*EXP(-0.3*'VSWR Calculator'!$C$24)*(1+3*ABS(MOD('VSWR Calculator'!$C$23/Calculator!$F$20/2,1)-0.5))))/'VSWR Calculator'!$C$25)+$C39)^2+(1500*ABS(SIN(2*PI()*MOD(Calculator!$B$31/Calculator!$F$20,1)))*IF(MOD(Calculator!$B$31/Calculator!$F$20,1)&lt;0.5,-1,1))^2)),2))</f>
        <v>—</v>
      </c>
      <c r="CT39" s="253" t="str">
        <f aca="false">IF(OR(Calculator!$E$21&lt;&gt;"YES",Calculator!$B$31&lt;Calculator!$G$21),"—",ROUND((1+SQRT(((50*POWER(80,POWER(COS(PI()*MOD(Calculator!$B$31/Calculator!$F$21,1)),2))+MIN(500,MAX(30,100*EXP(-0.3*'VSWR Calculator'!$C$24)*(1+3*ABS(MOD('VSWR Calculator'!$C$23/Calculator!$F$21/2,1)-0.5))))/'VSWR Calculator'!$C$25)-$C39)^2+(1500*ABS(SIN(2*PI()*MOD(Calculator!$B$31/Calculator!$F$21,1)))*IF(MOD(Calculator!$B$31/Calculator!$F$21,1)&lt;0.5,-1,1))^2)/SQRT(((50*POWER(80,POWER(COS(PI()*MOD(Calculator!$B$31/Calculator!$F$21,1)),2))+MIN(500,MAX(30,100*EXP(-0.3*'VSWR Calculator'!$C$24)*(1+3*ABS(MOD('VSWR Calculator'!$C$23/Calculator!$F$21/2,1)-0.5))))/'VSWR Calculator'!$C$25)+$C39)^2+(1500*ABS(SIN(2*PI()*MOD(Calculator!$B$31/Calculator!$F$21,1)))*IF(MOD(Calculator!$B$31/Calculator!$F$21,1)&lt;0.5,-1,1))^2))/(1-SQRT(((50*POWER(80,POWER(COS(PI()*MOD(Calculator!$B$31/Calculator!$F$21,1)),2))+MIN(500,MAX(30,100*EXP(-0.3*'VSWR Calculator'!$C$24)*(1+3*ABS(MOD('VSWR Calculator'!$C$23/Calculator!$F$21/2,1)-0.5))))/'VSWR Calculator'!$C$25)-$C39)^2+(1500*ABS(SIN(2*PI()*MOD(Calculator!$B$31/Calculator!$F$21,1)))*IF(MOD(Calculator!$B$31/Calculator!$F$21,1)&lt;0.5,-1,1))^2)/SQRT(((50*POWER(80,POWER(COS(PI()*MOD(Calculator!$B$31/Calculator!$F$21,1)),2))+MIN(500,MAX(30,100*EXP(-0.3*'VSWR Calculator'!$C$24)*(1+3*ABS(MOD('VSWR Calculator'!$C$23/Calculator!$F$21/2,1)-0.5))))/'VSWR Calculator'!$C$25)+$C39)^2+(1500*ABS(SIN(2*PI()*MOD(Calculator!$B$31/Calculator!$F$21,1)))*IF(MOD(Calculator!$B$31/Calculator!$F$21,1)&lt;0.5,-1,1))^2)),2))</f>
        <v>—</v>
      </c>
      <c r="CU39" s="253" t="str">
        <f aca="false">IF(OR(Calculator!$E$22&lt;&gt;"YES",Calculator!$B$31&lt;Calculator!$G$22),"—",ROUND((1+SQRT(((50*POWER(80,POWER(COS(PI()*MOD(Calculator!$B$31/Calculator!$F$22,1)),2))+MIN(500,MAX(30,100*EXP(-0.3*'VSWR Calculator'!$C$24)*(1+3*ABS(MOD('VSWR Calculator'!$C$23/Calculator!$F$22/2,1)-0.5))))/'VSWR Calculator'!$C$25)-$C39)^2+(1500*ABS(SIN(2*PI()*MOD(Calculator!$B$31/Calculator!$F$22,1)))*IF(MOD(Calculator!$B$31/Calculator!$F$22,1)&lt;0.5,-1,1))^2)/SQRT(((50*POWER(80,POWER(COS(PI()*MOD(Calculator!$B$31/Calculator!$F$22,1)),2))+MIN(500,MAX(30,100*EXP(-0.3*'VSWR Calculator'!$C$24)*(1+3*ABS(MOD('VSWR Calculator'!$C$23/Calculator!$F$22/2,1)-0.5))))/'VSWR Calculator'!$C$25)+$C39)^2+(1500*ABS(SIN(2*PI()*MOD(Calculator!$B$31/Calculator!$F$22,1)))*IF(MOD(Calculator!$B$31/Calculator!$F$22,1)&lt;0.5,-1,1))^2))/(1-SQRT(((50*POWER(80,POWER(COS(PI()*MOD(Calculator!$B$31/Calculator!$F$22,1)),2))+MIN(500,MAX(30,100*EXP(-0.3*'VSWR Calculator'!$C$24)*(1+3*ABS(MOD('VSWR Calculator'!$C$23/Calculator!$F$22/2,1)-0.5))))/'VSWR Calculator'!$C$25)-$C39)^2+(1500*ABS(SIN(2*PI()*MOD(Calculator!$B$31/Calculator!$F$22,1)))*IF(MOD(Calculator!$B$31/Calculator!$F$22,1)&lt;0.5,-1,1))^2)/SQRT(((50*POWER(80,POWER(COS(PI()*MOD(Calculator!$B$31/Calculator!$F$22,1)),2))+MIN(500,MAX(30,100*EXP(-0.3*'VSWR Calculator'!$C$24)*(1+3*ABS(MOD('VSWR Calculator'!$C$23/Calculator!$F$22/2,1)-0.5))))/'VSWR Calculator'!$C$25)+$C39)^2+(1500*ABS(SIN(2*PI()*MOD(Calculator!$B$31/Calculator!$F$22,1)))*IF(MOD(Calculator!$B$31/Calculator!$F$22,1)&lt;0.5,-1,1))^2)),2))</f>
        <v>—</v>
      </c>
      <c r="CV39" s="253" t="n">
        <f aca="false">IFERROR(ROUND((IF(ISNUMBER(CK39),CK39,0)+IF(ISNUMBER(CL39),CL39,0)+IF(ISNUMBER(CM39),CM39,0)+IF(ISNUMBER(CN39),CN39,0)+IF(ISNUMBER(CO39),CO39,0)+IF(ISNUMBER(CP39),CP39,0)+IF(ISNUMBER(CQ39),CQ39,0)+IF(ISNUMBER(CR39),CR39,0)+IF(ISNUMBER(CS39),CS39,0)+IF(ISNUMBER(CT39),CT39,0)+IF(ISNUMBER(CU39),CU39,0))/(IF(ISNUMBER(CK39),1,0)+IF(ISNUMBER(CL39),1,0)+IF(ISNUMBER(CM39),1,0)+IF(ISNUMBER(CN39),1,0)+IF(ISNUMBER(CO39),1,0)+IF(ISNUMBER(CP39),1,0)+IF(ISNUMBER(CQ39),1,0)+IF(ISNUMBER(CR39),1,0)+IF(ISNUMBER(CS39),1,0)+IF(ISNUMBER(CT39),1,0)+IF(ISNUMBER(CU39),1,0)),4),"")</f>
        <v>37.325</v>
      </c>
      <c r="CW39" s="253" t="str">
        <f aca="false">IF(OR(Calculator!$E$12&lt;&gt;"YES",Calculator!$B$32&lt;Calculator!$G$12),"—",ROUND((1+SQRT(((50*POWER(80,POWER(COS(PI()*MOD(Calculator!$B$32/Calculator!$F$12,1)),2))+MIN(500,MAX(30,100*EXP(-0.3*'VSWR Calculator'!$C$24)*(1+3*ABS(MOD('VSWR Calculator'!$C$23/Calculator!$F$12/2,1)-0.5))))/'VSWR Calculator'!$C$25)-$C39)^2+(1500*ABS(SIN(2*PI()*MOD(Calculator!$B$32/Calculator!$F$12,1)))*IF(MOD(Calculator!$B$32/Calculator!$F$12,1)&lt;0.5,-1,1))^2)/SQRT(((50*POWER(80,POWER(COS(PI()*MOD(Calculator!$B$32/Calculator!$F$12,1)),2))+MIN(500,MAX(30,100*EXP(-0.3*'VSWR Calculator'!$C$24)*(1+3*ABS(MOD('VSWR Calculator'!$C$23/Calculator!$F$12/2,1)-0.5))))/'VSWR Calculator'!$C$25)+$C39)^2+(1500*ABS(SIN(2*PI()*MOD(Calculator!$B$32/Calculator!$F$12,1)))*IF(MOD(Calculator!$B$32/Calculator!$F$12,1)&lt;0.5,-1,1))^2))/(1-SQRT(((50*POWER(80,POWER(COS(PI()*MOD(Calculator!$B$32/Calculator!$F$12,1)),2))+MIN(500,MAX(30,100*EXP(-0.3*'VSWR Calculator'!$C$24)*(1+3*ABS(MOD('VSWR Calculator'!$C$23/Calculator!$F$12/2,1)-0.5))))/'VSWR Calculator'!$C$25)-$C39)^2+(1500*ABS(SIN(2*PI()*MOD(Calculator!$B$32/Calculator!$F$12,1)))*IF(MOD(Calculator!$B$32/Calculator!$F$12,1)&lt;0.5,-1,1))^2)/SQRT(((50*POWER(80,POWER(COS(PI()*MOD(Calculator!$B$32/Calculator!$F$12,1)),2))+MIN(500,MAX(30,100*EXP(-0.3*'VSWR Calculator'!$C$24)*(1+3*ABS(MOD('VSWR Calculator'!$C$23/Calculator!$F$12/2,1)-0.5))))/'VSWR Calculator'!$C$25)+$C39)^2+(1500*ABS(SIN(2*PI()*MOD(Calculator!$B$32/Calculator!$F$12,1)))*IF(MOD(Calculator!$B$32/Calculator!$F$12,1)&lt;0.5,-1,1))^2)),2))</f>
        <v>—</v>
      </c>
      <c r="CX39" s="253" t="str">
        <f aca="false">IF(OR(Calculator!$E$13&lt;&gt;"YES",Calculator!$B$32&lt;Calculator!$G$13),"—",ROUND((1+SQRT(((50*POWER(80,POWER(COS(PI()*MOD(Calculator!$B$32/Calculator!$F$13,1)),2))+MIN(500,MAX(30,100*EXP(-0.3*'VSWR Calculator'!$C$24)*(1+3*ABS(MOD('VSWR Calculator'!$C$23/Calculator!$F$13/2,1)-0.5))))/'VSWR Calculator'!$C$25)-$C39)^2+(1500*ABS(SIN(2*PI()*MOD(Calculator!$B$32/Calculator!$F$13,1)))*IF(MOD(Calculator!$B$32/Calculator!$F$13,1)&lt;0.5,-1,1))^2)/SQRT(((50*POWER(80,POWER(COS(PI()*MOD(Calculator!$B$32/Calculator!$F$13,1)),2))+MIN(500,MAX(30,100*EXP(-0.3*'VSWR Calculator'!$C$24)*(1+3*ABS(MOD('VSWR Calculator'!$C$23/Calculator!$F$13/2,1)-0.5))))/'VSWR Calculator'!$C$25)+$C39)^2+(1500*ABS(SIN(2*PI()*MOD(Calculator!$B$32/Calculator!$F$13,1)))*IF(MOD(Calculator!$B$32/Calculator!$F$13,1)&lt;0.5,-1,1))^2))/(1-SQRT(((50*POWER(80,POWER(COS(PI()*MOD(Calculator!$B$32/Calculator!$F$13,1)),2))+MIN(500,MAX(30,100*EXP(-0.3*'VSWR Calculator'!$C$24)*(1+3*ABS(MOD('VSWR Calculator'!$C$23/Calculator!$F$13/2,1)-0.5))))/'VSWR Calculator'!$C$25)-$C39)^2+(1500*ABS(SIN(2*PI()*MOD(Calculator!$B$32/Calculator!$F$13,1)))*IF(MOD(Calculator!$B$32/Calculator!$F$13,1)&lt;0.5,-1,1))^2)/SQRT(((50*POWER(80,POWER(COS(PI()*MOD(Calculator!$B$32/Calculator!$F$13,1)),2))+MIN(500,MAX(30,100*EXP(-0.3*'VSWR Calculator'!$C$24)*(1+3*ABS(MOD('VSWR Calculator'!$C$23/Calculator!$F$13/2,1)-0.5))))/'VSWR Calculator'!$C$25)+$C39)^2+(1500*ABS(SIN(2*PI()*MOD(Calculator!$B$32/Calculator!$F$13,1)))*IF(MOD(Calculator!$B$32/Calculator!$F$13,1)&lt;0.5,-1,1))^2)),2))</f>
        <v>—</v>
      </c>
      <c r="CY39" s="253" t="str">
        <f aca="false">IF(OR(Calculator!$E$14&lt;&gt;"YES",Calculator!$B$32&lt;Calculator!$G$14),"—",ROUND((1+SQRT(((50*POWER(80,POWER(COS(PI()*MOD(Calculator!$B$32/Calculator!$F$14,1)),2))+MIN(500,MAX(30,100*EXP(-0.3*'VSWR Calculator'!$C$24)*(1+3*ABS(MOD('VSWR Calculator'!$C$23/Calculator!$F$14/2,1)-0.5))))/'VSWR Calculator'!$C$25)-$C39)^2+(1500*ABS(SIN(2*PI()*MOD(Calculator!$B$32/Calculator!$F$14,1)))*IF(MOD(Calculator!$B$32/Calculator!$F$14,1)&lt;0.5,-1,1))^2)/SQRT(((50*POWER(80,POWER(COS(PI()*MOD(Calculator!$B$32/Calculator!$F$14,1)),2))+MIN(500,MAX(30,100*EXP(-0.3*'VSWR Calculator'!$C$24)*(1+3*ABS(MOD('VSWR Calculator'!$C$23/Calculator!$F$14/2,1)-0.5))))/'VSWR Calculator'!$C$25)+$C39)^2+(1500*ABS(SIN(2*PI()*MOD(Calculator!$B$32/Calculator!$F$14,1)))*IF(MOD(Calculator!$B$32/Calculator!$F$14,1)&lt;0.5,-1,1))^2))/(1-SQRT(((50*POWER(80,POWER(COS(PI()*MOD(Calculator!$B$32/Calculator!$F$14,1)),2))+MIN(500,MAX(30,100*EXP(-0.3*'VSWR Calculator'!$C$24)*(1+3*ABS(MOD('VSWR Calculator'!$C$23/Calculator!$F$14/2,1)-0.5))))/'VSWR Calculator'!$C$25)-$C39)^2+(1500*ABS(SIN(2*PI()*MOD(Calculator!$B$32/Calculator!$F$14,1)))*IF(MOD(Calculator!$B$32/Calculator!$F$14,1)&lt;0.5,-1,1))^2)/SQRT(((50*POWER(80,POWER(COS(PI()*MOD(Calculator!$B$32/Calculator!$F$14,1)),2))+MIN(500,MAX(30,100*EXP(-0.3*'VSWR Calculator'!$C$24)*(1+3*ABS(MOD('VSWR Calculator'!$C$23/Calculator!$F$14/2,1)-0.5))))/'VSWR Calculator'!$C$25)+$C39)^2+(1500*ABS(SIN(2*PI()*MOD(Calculator!$B$32/Calculator!$F$14,1)))*IF(MOD(Calculator!$B$32/Calculator!$F$14,1)&lt;0.5,-1,1))^2)),2))</f>
        <v>—</v>
      </c>
      <c r="CZ39" s="253" t="n">
        <f aca="false">IF(OR(Calculator!$E$15&lt;&gt;"YES",Calculator!$B$32&lt;Calculator!$G$15),"—",ROUND((1+SQRT(((50*POWER(80,POWER(COS(PI()*MOD(Calculator!$B$32/Calculator!$F$15,1)),2))+MIN(500,MAX(30,100*EXP(-0.3*'VSWR Calculator'!$C$24)*(1+3*ABS(MOD('VSWR Calculator'!$C$23/Calculator!$F$15/2,1)-0.5))))/'VSWR Calculator'!$C$25)-$C39)^2+(1500*ABS(SIN(2*PI()*MOD(Calculator!$B$32/Calculator!$F$15,1)))*IF(MOD(Calculator!$B$32/Calculator!$F$15,1)&lt;0.5,-1,1))^2)/SQRT(((50*POWER(80,POWER(COS(PI()*MOD(Calculator!$B$32/Calculator!$F$15,1)),2))+MIN(500,MAX(30,100*EXP(-0.3*'VSWR Calculator'!$C$24)*(1+3*ABS(MOD('VSWR Calculator'!$C$23/Calculator!$F$15/2,1)-0.5))))/'VSWR Calculator'!$C$25)+$C39)^2+(1500*ABS(SIN(2*PI()*MOD(Calculator!$B$32/Calculator!$F$15,1)))*IF(MOD(Calculator!$B$32/Calculator!$F$15,1)&lt;0.5,-1,1))^2))/(1-SQRT(((50*POWER(80,POWER(COS(PI()*MOD(Calculator!$B$32/Calculator!$F$15,1)),2))+MIN(500,MAX(30,100*EXP(-0.3*'VSWR Calculator'!$C$24)*(1+3*ABS(MOD('VSWR Calculator'!$C$23/Calculator!$F$15/2,1)-0.5))))/'VSWR Calculator'!$C$25)-$C39)^2+(1500*ABS(SIN(2*PI()*MOD(Calculator!$B$32/Calculator!$F$15,1)))*IF(MOD(Calculator!$B$32/Calculator!$F$15,1)&lt;0.5,-1,1))^2)/SQRT(((50*POWER(80,POWER(COS(PI()*MOD(Calculator!$B$32/Calculator!$F$15,1)),2))+MIN(500,MAX(30,100*EXP(-0.3*'VSWR Calculator'!$C$24)*(1+3*ABS(MOD('VSWR Calculator'!$C$23/Calculator!$F$15/2,1)-0.5))))/'VSWR Calculator'!$C$25)+$C39)^2+(1500*ABS(SIN(2*PI()*MOD(Calculator!$B$32/Calculator!$F$15,1)))*IF(MOD(Calculator!$B$32/Calculator!$F$15,1)&lt;0.5,-1,1))^2)),2))</f>
        <v>10.58</v>
      </c>
      <c r="DA39" s="253" t="str">
        <f aca="false">IF(OR(Calculator!$E$16&lt;&gt;"YES",Calculator!$B$32&lt;Calculator!$G$16),"—",ROUND((1+SQRT(((50*POWER(80,POWER(COS(PI()*MOD(Calculator!$B$32/Calculator!$F$16,1)),2))+MIN(500,MAX(30,100*EXP(-0.3*'VSWR Calculator'!$C$24)*(1+3*ABS(MOD('VSWR Calculator'!$C$23/Calculator!$F$16/2,1)-0.5))))/'VSWR Calculator'!$C$25)-$C39)^2+(1500*ABS(SIN(2*PI()*MOD(Calculator!$B$32/Calculator!$F$16,1)))*IF(MOD(Calculator!$B$32/Calculator!$F$16,1)&lt;0.5,-1,1))^2)/SQRT(((50*POWER(80,POWER(COS(PI()*MOD(Calculator!$B$32/Calculator!$F$16,1)),2))+MIN(500,MAX(30,100*EXP(-0.3*'VSWR Calculator'!$C$24)*(1+3*ABS(MOD('VSWR Calculator'!$C$23/Calculator!$F$16/2,1)-0.5))))/'VSWR Calculator'!$C$25)+$C39)^2+(1500*ABS(SIN(2*PI()*MOD(Calculator!$B$32/Calculator!$F$16,1)))*IF(MOD(Calculator!$B$32/Calculator!$F$16,1)&lt;0.5,-1,1))^2))/(1-SQRT(((50*POWER(80,POWER(COS(PI()*MOD(Calculator!$B$32/Calculator!$F$16,1)),2))+MIN(500,MAX(30,100*EXP(-0.3*'VSWR Calculator'!$C$24)*(1+3*ABS(MOD('VSWR Calculator'!$C$23/Calculator!$F$16/2,1)-0.5))))/'VSWR Calculator'!$C$25)-$C39)^2+(1500*ABS(SIN(2*PI()*MOD(Calculator!$B$32/Calculator!$F$16,1)))*IF(MOD(Calculator!$B$32/Calculator!$F$16,1)&lt;0.5,-1,1))^2)/SQRT(((50*POWER(80,POWER(COS(PI()*MOD(Calculator!$B$32/Calculator!$F$16,1)),2))+MIN(500,MAX(30,100*EXP(-0.3*'VSWR Calculator'!$C$24)*(1+3*ABS(MOD('VSWR Calculator'!$C$23/Calculator!$F$16/2,1)-0.5))))/'VSWR Calculator'!$C$25)+$C39)^2+(1500*ABS(SIN(2*PI()*MOD(Calculator!$B$32/Calculator!$F$16,1)))*IF(MOD(Calculator!$B$32/Calculator!$F$16,1)&lt;0.5,-1,1))^2)),2))</f>
        <v>—</v>
      </c>
      <c r="DB39" s="253" t="n">
        <f aca="false">IF(OR(Calculator!$E$17&lt;&gt;"YES",Calculator!$B$32&lt;Calculator!$G$17),"—",ROUND((1+SQRT(((50*POWER(80,POWER(COS(PI()*MOD(Calculator!$B$32/Calculator!$F$17,1)),2))+MIN(500,MAX(30,100*EXP(-0.3*'VSWR Calculator'!$C$24)*(1+3*ABS(MOD('VSWR Calculator'!$C$23/Calculator!$F$17/2,1)-0.5))))/'VSWR Calculator'!$C$25)-$C39)^2+(1500*ABS(SIN(2*PI()*MOD(Calculator!$B$32/Calculator!$F$17,1)))*IF(MOD(Calculator!$B$32/Calculator!$F$17,1)&lt;0.5,-1,1))^2)/SQRT(((50*POWER(80,POWER(COS(PI()*MOD(Calculator!$B$32/Calculator!$F$17,1)),2))+MIN(500,MAX(30,100*EXP(-0.3*'VSWR Calculator'!$C$24)*(1+3*ABS(MOD('VSWR Calculator'!$C$23/Calculator!$F$17/2,1)-0.5))))/'VSWR Calculator'!$C$25)+$C39)^2+(1500*ABS(SIN(2*PI()*MOD(Calculator!$B$32/Calculator!$F$17,1)))*IF(MOD(Calculator!$B$32/Calculator!$F$17,1)&lt;0.5,-1,1))^2))/(1-SQRT(((50*POWER(80,POWER(COS(PI()*MOD(Calculator!$B$32/Calculator!$F$17,1)),2))+MIN(500,MAX(30,100*EXP(-0.3*'VSWR Calculator'!$C$24)*(1+3*ABS(MOD('VSWR Calculator'!$C$23/Calculator!$F$17/2,1)-0.5))))/'VSWR Calculator'!$C$25)-$C39)^2+(1500*ABS(SIN(2*PI()*MOD(Calculator!$B$32/Calculator!$F$17,1)))*IF(MOD(Calculator!$B$32/Calculator!$F$17,1)&lt;0.5,-1,1))^2)/SQRT(((50*POWER(80,POWER(COS(PI()*MOD(Calculator!$B$32/Calculator!$F$17,1)),2))+MIN(500,MAX(30,100*EXP(-0.3*'VSWR Calculator'!$C$24)*(1+3*ABS(MOD('VSWR Calculator'!$C$23/Calculator!$F$17/2,1)-0.5))))/'VSWR Calculator'!$C$25)+$C39)^2+(1500*ABS(SIN(2*PI()*MOD(Calculator!$B$32/Calculator!$F$17,1)))*IF(MOD(Calculator!$B$32/Calculator!$F$17,1)&lt;0.5,-1,1))^2)),2))</f>
        <v>37.39</v>
      </c>
      <c r="DC39" s="253" t="str">
        <f aca="false">IF(OR(Calculator!$E$18&lt;&gt;"YES",Calculator!$B$32&lt;Calculator!$G$18),"—",ROUND((1+SQRT(((50*POWER(80,POWER(COS(PI()*MOD(Calculator!$B$32/Calculator!$F$18,1)),2))+MIN(500,MAX(30,100*EXP(-0.3*'VSWR Calculator'!$C$24)*(1+3*ABS(MOD('VSWR Calculator'!$C$23/Calculator!$F$18/2,1)-0.5))))/'VSWR Calculator'!$C$25)-$C39)^2+(1500*ABS(SIN(2*PI()*MOD(Calculator!$B$32/Calculator!$F$18,1)))*IF(MOD(Calculator!$B$32/Calculator!$F$18,1)&lt;0.5,-1,1))^2)/SQRT(((50*POWER(80,POWER(COS(PI()*MOD(Calculator!$B$32/Calculator!$F$18,1)),2))+MIN(500,MAX(30,100*EXP(-0.3*'VSWR Calculator'!$C$24)*(1+3*ABS(MOD('VSWR Calculator'!$C$23/Calculator!$F$18/2,1)-0.5))))/'VSWR Calculator'!$C$25)+$C39)^2+(1500*ABS(SIN(2*PI()*MOD(Calculator!$B$32/Calculator!$F$18,1)))*IF(MOD(Calculator!$B$32/Calculator!$F$18,1)&lt;0.5,-1,1))^2))/(1-SQRT(((50*POWER(80,POWER(COS(PI()*MOD(Calculator!$B$32/Calculator!$F$18,1)),2))+MIN(500,MAX(30,100*EXP(-0.3*'VSWR Calculator'!$C$24)*(1+3*ABS(MOD('VSWR Calculator'!$C$23/Calculator!$F$18/2,1)-0.5))))/'VSWR Calculator'!$C$25)-$C39)^2+(1500*ABS(SIN(2*PI()*MOD(Calculator!$B$32/Calculator!$F$18,1)))*IF(MOD(Calculator!$B$32/Calculator!$F$18,1)&lt;0.5,-1,1))^2)/SQRT(((50*POWER(80,POWER(COS(PI()*MOD(Calculator!$B$32/Calculator!$F$18,1)),2))+MIN(500,MAX(30,100*EXP(-0.3*'VSWR Calculator'!$C$24)*(1+3*ABS(MOD('VSWR Calculator'!$C$23/Calculator!$F$18/2,1)-0.5))))/'VSWR Calculator'!$C$25)+$C39)^2+(1500*ABS(SIN(2*PI()*MOD(Calculator!$B$32/Calculator!$F$18,1)))*IF(MOD(Calculator!$B$32/Calculator!$F$18,1)&lt;0.5,-1,1))^2)),2))</f>
        <v>—</v>
      </c>
      <c r="DD39" s="253" t="str">
        <f aca="false">IF(OR(Calculator!$E$19&lt;&gt;"YES",Calculator!$B$32&lt;Calculator!$G$19),"—",ROUND((1+SQRT(((50*POWER(80,POWER(COS(PI()*MOD(Calculator!$B$32/Calculator!$F$19,1)),2))+MIN(500,MAX(30,100*EXP(-0.3*'VSWR Calculator'!$C$24)*(1+3*ABS(MOD('VSWR Calculator'!$C$23/Calculator!$F$19/2,1)-0.5))))/'VSWR Calculator'!$C$25)-$C39)^2+(1500*ABS(SIN(2*PI()*MOD(Calculator!$B$32/Calculator!$F$19,1)))*IF(MOD(Calculator!$B$32/Calculator!$F$19,1)&lt;0.5,-1,1))^2)/SQRT(((50*POWER(80,POWER(COS(PI()*MOD(Calculator!$B$32/Calculator!$F$19,1)),2))+MIN(500,MAX(30,100*EXP(-0.3*'VSWR Calculator'!$C$24)*(1+3*ABS(MOD('VSWR Calculator'!$C$23/Calculator!$F$19/2,1)-0.5))))/'VSWR Calculator'!$C$25)+$C39)^2+(1500*ABS(SIN(2*PI()*MOD(Calculator!$B$32/Calculator!$F$19,1)))*IF(MOD(Calculator!$B$32/Calculator!$F$19,1)&lt;0.5,-1,1))^2))/(1-SQRT(((50*POWER(80,POWER(COS(PI()*MOD(Calculator!$B$32/Calculator!$F$19,1)),2))+MIN(500,MAX(30,100*EXP(-0.3*'VSWR Calculator'!$C$24)*(1+3*ABS(MOD('VSWR Calculator'!$C$23/Calculator!$F$19/2,1)-0.5))))/'VSWR Calculator'!$C$25)-$C39)^2+(1500*ABS(SIN(2*PI()*MOD(Calculator!$B$32/Calculator!$F$19,1)))*IF(MOD(Calculator!$B$32/Calculator!$F$19,1)&lt;0.5,-1,1))^2)/SQRT(((50*POWER(80,POWER(COS(PI()*MOD(Calculator!$B$32/Calculator!$F$19,1)),2))+MIN(500,MAX(30,100*EXP(-0.3*'VSWR Calculator'!$C$24)*(1+3*ABS(MOD('VSWR Calculator'!$C$23/Calculator!$F$19/2,1)-0.5))))/'VSWR Calculator'!$C$25)+$C39)^2+(1500*ABS(SIN(2*PI()*MOD(Calculator!$B$32/Calculator!$F$19,1)))*IF(MOD(Calculator!$B$32/Calculator!$F$19,1)&lt;0.5,-1,1))^2)),2))</f>
        <v>—</v>
      </c>
      <c r="DE39" s="253" t="str">
        <f aca="false">IF(OR(Calculator!$E$20&lt;&gt;"YES",Calculator!$B$32&lt;Calculator!$G$20),"—",ROUND((1+SQRT(((50*POWER(80,POWER(COS(PI()*MOD(Calculator!$B$32/Calculator!$F$20,1)),2))+MIN(500,MAX(30,100*EXP(-0.3*'VSWR Calculator'!$C$24)*(1+3*ABS(MOD('VSWR Calculator'!$C$23/Calculator!$F$20/2,1)-0.5))))/'VSWR Calculator'!$C$25)-$C39)^2+(1500*ABS(SIN(2*PI()*MOD(Calculator!$B$32/Calculator!$F$20,1)))*IF(MOD(Calculator!$B$32/Calculator!$F$20,1)&lt;0.5,-1,1))^2)/SQRT(((50*POWER(80,POWER(COS(PI()*MOD(Calculator!$B$32/Calculator!$F$20,1)),2))+MIN(500,MAX(30,100*EXP(-0.3*'VSWR Calculator'!$C$24)*(1+3*ABS(MOD('VSWR Calculator'!$C$23/Calculator!$F$20/2,1)-0.5))))/'VSWR Calculator'!$C$25)+$C39)^2+(1500*ABS(SIN(2*PI()*MOD(Calculator!$B$32/Calculator!$F$20,1)))*IF(MOD(Calculator!$B$32/Calculator!$F$20,1)&lt;0.5,-1,1))^2))/(1-SQRT(((50*POWER(80,POWER(COS(PI()*MOD(Calculator!$B$32/Calculator!$F$20,1)),2))+MIN(500,MAX(30,100*EXP(-0.3*'VSWR Calculator'!$C$24)*(1+3*ABS(MOD('VSWR Calculator'!$C$23/Calculator!$F$20/2,1)-0.5))))/'VSWR Calculator'!$C$25)-$C39)^2+(1500*ABS(SIN(2*PI()*MOD(Calculator!$B$32/Calculator!$F$20,1)))*IF(MOD(Calculator!$B$32/Calculator!$F$20,1)&lt;0.5,-1,1))^2)/SQRT(((50*POWER(80,POWER(COS(PI()*MOD(Calculator!$B$32/Calculator!$F$20,1)),2))+MIN(500,MAX(30,100*EXP(-0.3*'VSWR Calculator'!$C$24)*(1+3*ABS(MOD('VSWR Calculator'!$C$23/Calculator!$F$20/2,1)-0.5))))/'VSWR Calculator'!$C$25)+$C39)^2+(1500*ABS(SIN(2*PI()*MOD(Calculator!$B$32/Calculator!$F$20,1)))*IF(MOD(Calculator!$B$32/Calculator!$F$20,1)&lt;0.5,-1,1))^2)),2))</f>
        <v>—</v>
      </c>
      <c r="DF39" s="253" t="str">
        <f aca="false">IF(OR(Calculator!$E$21&lt;&gt;"YES",Calculator!$B$32&lt;Calculator!$G$21),"—",ROUND((1+SQRT(((50*POWER(80,POWER(COS(PI()*MOD(Calculator!$B$32/Calculator!$F$21,1)),2))+MIN(500,MAX(30,100*EXP(-0.3*'VSWR Calculator'!$C$24)*(1+3*ABS(MOD('VSWR Calculator'!$C$23/Calculator!$F$21/2,1)-0.5))))/'VSWR Calculator'!$C$25)-$C39)^2+(1500*ABS(SIN(2*PI()*MOD(Calculator!$B$32/Calculator!$F$21,1)))*IF(MOD(Calculator!$B$32/Calculator!$F$21,1)&lt;0.5,-1,1))^2)/SQRT(((50*POWER(80,POWER(COS(PI()*MOD(Calculator!$B$32/Calculator!$F$21,1)),2))+MIN(500,MAX(30,100*EXP(-0.3*'VSWR Calculator'!$C$24)*(1+3*ABS(MOD('VSWR Calculator'!$C$23/Calculator!$F$21/2,1)-0.5))))/'VSWR Calculator'!$C$25)+$C39)^2+(1500*ABS(SIN(2*PI()*MOD(Calculator!$B$32/Calculator!$F$21,1)))*IF(MOD(Calculator!$B$32/Calculator!$F$21,1)&lt;0.5,-1,1))^2))/(1-SQRT(((50*POWER(80,POWER(COS(PI()*MOD(Calculator!$B$32/Calculator!$F$21,1)),2))+MIN(500,MAX(30,100*EXP(-0.3*'VSWR Calculator'!$C$24)*(1+3*ABS(MOD('VSWR Calculator'!$C$23/Calculator!$F$21/2,1)-0.5))))/'VSWR Calculator'!$C$25)-$C39)^2+(1500*ABS(SIN(2*PI()*MOD(Calculator!$B$32/Calculator!$F$21,1)))*IF(MOD(Calculator!$B$32/Calculator!$F$21,1)&lt;0.5,-1,1))^2)/SQRT(((50*POWER(80,POWER(COS(PI()*MOD(Calculator!$B$32/Calculator!$F$21,1)),2))+MIN(500,MAX(30,100*EXP(-0.3*'VSWR Calculator'!$C$24)*(1+3*ABS(MOD('VSWR Calculator'!$C$23/Calculator!$F$21/2,1)-0.5))))/'VSWR Calculator'!$C$25)+$C39)^2+(1500*ABS(SIN(2*PI()*MOD(Calculator!$B$32/Calculator!$F$21,1)))*IF(MOD(Calculator!$B$32/Calculator!$F$21,1)&lt;0.5,-1,1))^2)),2))</f>
        <v>—</v>
      </c>
      <c r="DG39" s="253" t="str">
        <f aca="false">IF(OR(Calculator!$E$22&lt;&gt;"YES",Calculator!$B$32&lt;Calculator!$G$22),"—",ROUND((1+SQRT(((50*POWER(80,POWER(COS(PI()*MOD(Calculator!$B$32/Calculator!$F$22,1)),2))+MIN(500,MAX(30,100*EXP(-0.3*'VSWR Calculator'!$C$24)*(1+3*ABS(MOD('VSWR Calculator'!$C$23/Calculator!$F$22/2,1)-0.5))))/'VSWR Calculator'!$C$25)-$C39)^2+(1500*ABS(SIN(2*PI()*MOD(Calculator!$B$32/Calculator!$F$22,1)))*IF(MOD(Calculator!$B$32/Calculator!$F$22,1)&lt;0.5,-1,1))^2)/SQRT(((50*POWER(80,POWER(COS(PI()*MOD(Calculator!$B$32/Calculator!$F$22,1)),2))+MIN(500,MAX(30,100*EXP(-0.3*'VSWR Calculator'!$C$24)*(1+3*ABS(MOD('VSWR Calculator'!$C$23/Calculator!$F$22/2,1)-0.5))))/'VSWR Calculator'!$C$25)+$C39)^2+(1500*ABS(SIN(2*PI()*MOD(Calculator!$B$32/Calculator!$F$22,1)))*IF(MOD(Calculator!$B$32/Calculator!$F$22,1)&lt;0.5,-1,1))^2))/(1-SQRT(((50*POWER(80,POWER(COS(PI()*MOD(Calculator!$B$32/Calculator!$F$22,1)),2))+MIN(500,MAX(30,100*EXP(-0.3*'VSWR Calculator'!$C$24)*(1+3*ABS(MOD('VSWR Calculator'!$C$23/Calculator!$F$22/2,1)-0.5))))/'VSWR Calculator'!$C$25)-$C39)^2+(1500*ABS(SIN(2*PI()*MOD(Calculator!$B$32/Calculator!$F$22,1)))*IF(MOD(Calculator!$B$32/Calculator!$F$22,1)&lt;0.5,-1,1))^2)/SQRT(((50*POWER(80,POWER(COS(PI()*MOD(Calculator!$B$32/Calculator!$F$22,1)),2))+MIN(500,MAX(30,100*EXP(-0.3*'VSWR Calculator'!$C$24)*(1+3*ABS(MOD('VSWR Calculator'!$C$23/Calculator!$F$22/2,1)-0.5))))/'VSWR Calculator'!$C$25)+$C39)^2+(1500*ABS(SIN(2*PI()*MOD(Calculator!$B$32/Calculator!$F$22,1)))*IF(MOD(Calculator!$B$32/Calculator!$F$22,1)&lt;0.5,-1,1))^2)),2))</f>
        <v>—</v>
      </c>
      <c r="DH39" s="253" t="n">
        <f aca="false">IFERROR(ROUND((IF(ISNUMBER(CW39),CW39,0)+IF(ISNUMBER(CX39),CX39,0)+IF(ISNUMBER(CY39),CY39,0)+IF(ISNUMBER(CZ39),CZ39,0)+IF(ISNUMBER(DA39),DA39,0)+IF(ISNUMBER(DB39),DB39,0)+IF(ISNUMBER(DC39),DC39,0)+IF(ISNUMBER(DD39),DD39,0)+IF(ISNUMBER(DE39),DE39,0)+IF(ISNUMBER(DF39),DF39,0)+IF(ISNUMBER(DG39),DG39,0))/(IF(ISNUMBER(CW39),1,0)+IF(ISNUMBER(CX39),1,0)+IF(ISNUMBER(CY39),1,0)+IF(ISNUMBER(CZ39),1,0)+IF(ISNUMBER(DA39),1,0)+IF(ISNUMBER(DB39),1,0)+IF(ISNUMBER(DC39),1,0)+IF(ISNUMBER(DD39),1,0)+IF(ISNUMBER(DE39),1,0)+IF(ISNUMBER(DF39),1,0)+IF(ISNUMBER(DG39),1,0)),4),"")</f>
        <v>23.985</v>
      </c>
      <c r="DI39" s="253" t="str">
        <f aca="false">IF(OR(Calculator!$E$12&lt;&gt;"YES",Calculator!$B$33&lt;Calculator!$G$12),"—",ROUND((1+SQRT(((50*POWER(80,POWER(COS(PI()*MOD(Calculator!$B$33/Calculator!$F$12,1)),2))+MIN(500,MAX(30,100*EXP(-0.3*'VSWR Calculator'!$C$24)*(1+3*ABS(MOD('VSWR Calculator'!$C$23/Calculator!$F$12/2,1)-0.5))))/'VSWR Calculator'!$C$25)-$C39)^2+(1500*ABS(SIN(2*PI()*MOD(Calculator!$B$33/Calculator!$F$12,1)))*IF(MOD(Calculator!$B$33/Calculator!$F$12,1)&lt;0.5,-1,1))^2)/SQRT(((50*POWER(80,POWER(COS(PI()*MOD(Calculator!$B$33/Calculator!$F$12,1)),2))+MIN(500,MAX(30,100*EXP(-0.3*'VSWR Calculator'!$C$24)*(1+3*ABS(MOD('VSWR Calculator'!$C$23/Calculator!$F$12/2,1)-0.5))))/'VSWR Calculator'!$C$25)+$C39)^2+(1500*ABS(SIN(2*PI()*MOD(Calculator!$B$33/Calculator!$F$12,1)))*IF(MOD(Calculator!$B$33/Calculator!$F$12,1)&lt;0.5,-1,1))^2))/(1-SQRT(((50*POWER(80,POWER(COS(PI()*MOD(Calculator!$B$33/Calculator!$F$12,1)),2))+MIN(500,MAX(30,100*EXP(-0.3*'VSWR Calculator'!$C$24)*(1+3*ABS(MOD('VSWR Calculator'!$C$23/Calculator!$F$12/2,1)-0.5))))/'VSWR Calculator'!$C$25)-$C39)^2+(1500*ABS(SIN(2*PI()*MOD(Calculator!$B$33/Calculator!$F$12,1)))*IF(MOD(Calculator!$B$33/Calculator!$F$12,1)&lt;0.5,-1,1))^2)/SQRT(((50*POWER(80,POWER(COS(PI()*MOD(Calculator!$B$33/Calculator!$F$12,1)),2))+MIN(500,MAX(30,100*EXP(-0.3*'VSWR Calculator'!$C$24)*(1+3*ABS(MOD('VSWR Calculator'!$C$23/Calculator!$F$12/2,1)-0.5))))/'VSWR Calculator'!$C$25)+$C39)^2+(1500*ABS(SIN(2*PI()*MOD(Calculator!$B$33/Calculator!$F$12,1)))*IF(MOD(Calculator!$B$33/Calculator!$F$12,1)&lt;0.5,-1,1))^2)),2))</f>
        <v>—</v>
      </c>
      <c r="DJ39" s="253" t="str">
        <f aca="false">IF(OR(Calculator!$E$13&lt;&gt;"YES",Calculator!$B$33&lt;Calculator!$G$13),"—",ROUND((1+SQRT(((50*POWER(80,POWER(COS(PI()*MOD(Calculator!$B$33/Calculator!$F$13,1)),2))+MIN(500,MAX(30,100*EXP(-0.3*'VSWR Calculator'!$C$24)*(1+3*ABS(MOD('VSWR Calculator'!$C$23/Calculator!$F$13/2,1)-0.5))))/'VSWR Calculator'!$C$25)-$C39)^2+(1500*ABS(SIN(2*PI()*MOD(Calculator!$B$33/Calculator!$F$13,1)))*IF(MOD(Calculator!$B$33/Calculator!$F$13,1)&lt;0.5,-1,1))^2)/SQRT(((50*POWER(80,POWER(COS(PI()*MOD(Calculator!$B$33/Calculator!$F$13,1)),2))+MIN(500,MAX(30,100*EXP(-0.3*'VSWR Calculator'!$C$24)*(1+3*ABS(MOD('VSWR Calculator'!$C$23/Calculator!$F$13/2,1)-0.5))))/'VSWR Calculator'!$C$25)+$C39)^2+(1500*ABS(SIN(2*PI()*MOD(Calculator!$B$33/Calculator!$F$13,1)))*IF(MOD(Calculator!$B$33/Calculator!$F$13,1)&lt;0.5,-1,1))^2))/(1-SQRT(((50*POWER(80,POWER(COS(PI()*MOD(Calculator!$B$33/Calculator!$F$13,1)),2))+MIN(500,MAX(30,100*EXP(-0.3*'VSWR Calculator'!$C$24)*(1+3*ABS(MOD('VSWR Calculator'!$C$23/Calculator!$F$13/2,1)-0.5))))/'VSWR Calculator'!$C$25)-$C39)^2+(1500*ABS(SIN(2*PI()*MOD(Calculator!$B$33/Calculator!$F$13,1)))*IF(MOD(Calculator!$B$33/Calculator!$F$13,1)&lt;0.5,-1,1))^2)/SQRT(((50*POWER(80,POWER(COS(PI()*MOD(Calculator!$B$33/Calculator!$F$13,1)),2))+MIN(500,MAX(30,100*EXP(-0.3*'VSWR Calculator'!$C$24)*(1+3*ABS(MOD('VSWR Calculator'!$C$23/Calculator!$F$13/2,1)-0.5))))/'VSWR Calculator'!$C$25)+$C39)^2+(1500*ABS(SIN(2*PI()*MOD(Calculator!$B$33/Calculator!$F$13,1)))*IF(MOD(Calculator!$B$33/Calculator!$F$13,1)&lt;0.5,-1,1))^2)),2))</f>
        <v>—</v>
      </c>
      <c r="DK39" s="253" t="str">
        <f aca="false">IF(OR(Calculator!$E$14&lt;&gt;"YES",Calculator!$B$33&lt;Calculator!$G$14),"—",ROUND((1+SQRT(((50*POWER(80,POWER(COS(PI()*MOD(Calculator!$B$33/Calculator!$F$14,1)),2))+MIN(500,MAX(30,100*EXP(-0.3*'VSWR Calculator'!$C$24)*(1+3*ABS(MOD('VSWR Calculator'!$C$23/Calculator!$F$14/2,1)-0.5))))/'VSWR Calculator'!$C$25)-$C39)^2+(1500*ABS(SIN(2*PI()*MOD(Calculator!$B$33/Calculator!$F$14,1)))*IF(MOD(Calculator!$B$33/Calculator!$F$14,1)&lt;0.5,-1,1))^2)/SQRT(((50*POWER(80,POWER(COS(PI()*MOD(Calculator!$B$33/Calculator!$F$14,1)),2))+MIN(500,MAX(30,100*EXP(-0.3*'VSWR Calculator'!$C$24)*(1+3*ABS(MOD('VSWR Calculator'!$C$23/Calculator!$F$14/2,1)-0.5))))/'VSWR Calculator'!$C$25)+$C39)^2+(1500*ABS(SIN(2*PI()*MOD(Calculator!$B$33/Calculator!$F$14,1)))*IF(MOD(Calculator!$B$33/Calculator!$F$14,1)&lt;0.5,-1,1))^2))/(1-SQRT(((50*POWER(80,POWER(COS(PI()*MOD(Calculator!$B$33/Calculator!$F$14,1)),2))+MIN(500,MAX(30,100*EXP(-0.3*'VSWR Calculator'!$C$24)*(1+3*ABS(MOD('VSWR Calculator'!$C$23/Calculator!$F$14/2,1)-0.5))))/'VSWR Calculator'!$C$25)-$C39)^2+(1500*ABS(SIN(2*PI()*MOD(Calculator!$B$33/Calculator!$F$14,1)))*IF(MOD(Calculator!$B$33/Calculator!$F$14,1)&lt;0.5,-1,1))^2)/SQRT(((50*POWER(80,POWER(COS(PI()*MOD(Calculator!$B$33/Calculator!$F$14,1)),2))+MIN(500,MAX(30,100*EXP(-0.3*'VSWR Calculator'!$C$24)*(1+3*ABS(MOD('VSWR Calculator'!$C$23/Calculator!$F$14/2,1)-0.5))))/'VSWR Calculator'!$C$25)+$C39)^2+(1500*ABS(SIN(2*PI()*MOD(Calculator!$B$33/Calculator!$F$14,1)))*IF(MOD(Calculator!$B$33/Calculator!$F$14,1)&lt;0.5,-1,1))^2)),2))</f>
        <v>—</v>
      </c>
      <c r="DL39" s="253" t="n">
        <f aca="false">IF(OR(Calculator!$E$15&lt;&gt;"YES",Calculator!$B$33&lt;Calculator!$G$15),"—",ROUND((1+SQRT(((50*POWER(80,POWER(COS(PI()*MOD(Calculator!$B$33/Calculator!$F$15,1)),2))+MIN(500,MAX(30,100*EXP(-0.3*'VSWR Calculator'!$C$24)*(1+3*ABS(MOD('VSWR Calculator'!$C$23/Calculator!$F$15/2,1)-0.5))))/'VSWR Calculator'!$C$25)-$C39)^2+(1500*ABS(SIN(2*PI()*MOD(Calculator!$B$33/Calculator!$F$15,1)))*IF(MOD(Calculator!$B$33/Calculator!$F$15,1)&lt;0.5,-1,1))^2)/SQRT(((50*POWER(80,POWER(COS(PI()*MOD(Calculator!$B$33/Calculator!$F$15,1)),2))+MIN(500,MAX(30,100*EXP(-0.3*'VSWR Calculator'!$C$24)*(1+3*ABS(MOD('VSWR Calculator'!$C$23/Calculator!$F$15/2,1)-0.5))))/'VSWR Calculator'!$C$25)+$C39)^2+(1500*ABS(SIN(2*PI()*MOD(Calculator!$B$33/Calculator!$F$15,1)))*IF(MOD(Calculator!$B$33/Calculator!$F$15,1)&lt;0.5,-1,1))^2))/(1-SQRT(((50*POWER(80,POWER(COS(PI()*MOD(Calculator!$B$33/Calculator!$F$15,1)),2))+MIN(500,MAX(30,100*EXP(-0.3*'VSWR Calculator'!$C$24)*(1+3*ABS(MOD('VSWR Calculator'!$C$23/Calculator!$F$15/2,1)-0.5))))/'VSWR Calculator'!$C$25)-$C39)^2+(1500*ABS(SIN(2*PI()*MOD(Calculator!$B$33/Calculator!$F$15,1)))*IF(MOD(Calculator!$B$33/Calculator!$F$15,1)&lt;0.5,-1,1))^2)/SQRT(((50*POWER(80,POWER(COS(PI()*MOD(Calculator!$B$33/Calculator!$F$15,1)),2))+MIN(500,MAX(30,100*EXP(-0.3*'VSWR Calculator'!$C$24)*(1+3*ABS(MOD('VSWR Calculator'!$C$23/Calculator!$F$15/2,1)-0.5))))/'VSWR Calculator'!$C$25)+$C39)^2+(1500*ABS(SIN(2*PI()*MOD(Calculator!$B$33/Calculator!$F$15,1)))*IF(MOD(Calculator!$B$33/Calculator!$F$15,1)&lt;0.5,-1,1))^2)),2))</f>
        <v>10.78</v>
      </c>
      <c r="DM39" s="253" t="str">
        <f aca="false">IF(OR(Calculator!$E$16&lt;&gt;"YES",Calculator!$B$33&lt;Calculator!$G$16),"—",ROUND((1+SQRT(((50*POWER(80,POWER(COS(PI()*MOD(Calculator!$B$33/Calculator!$F$16,1)),2))+MIN(500,MAX(30,100*EXP(-0.3*'VSWR Calculator'!$C$24)*(1+3*ABS(MOD('VSWR Calculator'!$C$23/Calculator!$F$16/2,1)-0.5))))/'VSWR Calculator'!$C$25)-$C39)^2+(1500*ABS(SIN(2*PI()*MOD(Calculator!$B$33/Calculator!$F$16,1)))*IF(MOD(Calculator!$B$33/Calculator!$F$16,1)&lt;0.5,-1,1))^2)/SQRT(((50*POWER(80,POWER(COS(PI()*MOD(Calculator!$B$33/Calculator!$F$16,1)),2))+MIN(500,MAX(30,100*EXP(-0.3*'VSWR Calculator'!$C$24)*(1+3*ABS(MOD('VSWR Calculator'!$C$23/Calculator!$F$16/2,1)-0.5))))/'VSWR Calculator'!$C$25)+$C39)^2+(1500*ABS(SIN(2*PI()*MOD(Calculator!$B$33/Calculator!$F$16,1)))*IF(MOD(Calculator!$B$33/Calculator!$F$16,1)&lt;0.5,-1,1))^2))/(1-SQRT(((50*POWER(80,POWER(COS(PI()*MOD(Calculator!$B$33/Calculator!$F$16,1)),2))+MIN(500,MAX(30,100*EXP(-0.3*'VSWR Calculator'!$C$24)*(1+3*ABS(MOD('VSWR Calculator'!$C$23/Calculator!$F$16/2,1)-0.5))))/'VSWR Calculator'!$C$25)-$C39)^2+(1500*ABS(SIN(2*PI()*MOD(Calculator!$B$33/Calculator!$F$16,1)))*IF(MOD(Calculator!$B$33/Calculator!$F$16,1)&lt;0.5,-1,1))^2)/SQRT(((50*POWER(80,POWER(COS(PI()*MOD(Calculator!$B$33/Calculator!$F$16,1)),2))+MIN(500,MAX(30,100*EXP(-0.3*'VSWR Calculator'!$C$24)*(1+3*ABS(MOD('VSWR Calculator'!$C$23/Calculator!$F$16/2,1)-0.5))))/'VSWR Calculator'!$C$25)+$C39)^2+(1500*ABS(SIN(2*PI()*MOD(Calculator!$B$33/Calculator!$F$16,1)))*IF(MOD(Calculator!$B$33/Calculator!$F$16,1)&lt;0.5,-1,1))^2)),2))</f>
        <v>—</v>
      </c>
      <c r="DN39" s="253" t="n">
        <f aca="false">IF(OR(Calculator!$E$17&lt;&gt;"YES",Calculator!$B$33&lt;Calculator!$G$17),"—",ROUND((1+SQRT(((50*POWER(80,POWER(COS(PI()*MOD(Calculator!$B$33/Calculator!$F$17,1)),2))+MIN(500,MAX(30,100*EXP(-0.3*'VSWR Calculator'!$C$24)*(1+3*ABS(MOD('VSWR Calculator'!$C$23/Calculator!$F$17/2,1)-0.5))))/'VSWR Calculator'!$C$25)-$C39)^2+(1500*ABS(SIN(2*PI()*MOD(Calculator!$B$33/Calculator!$F$17,1)))*IF(MOD(Calculator!$B$33/Calculator!$F$17,1)&lt;0.5,-1,1))^2)/SQRT(((50*POWER(80,POWER(COS(PI()*MOD(Calculator!$B$33/Calculator!$F$17,1)),2))+MIN(500,MAX(30,100*EXP(-0.3*'VSWR Calculator'!$C$24)*(1+3*ABS(MOD('VSWR Calculator'!$C$23/Calculator!$F$17/2,1)-0.5))))/'VSWR Calculator'!$C$25)+$C39)^2+(1500*ABS(SIN(2*PI()*MOD(Calculator!$B$33/Calculator!$F$17,1)))*IF(MOD(Calculator!$B$33/Calculator!$F$17,1)&lt;0.5,-1,1))^2))/(1-SQRT(((50*POWER(80,POWER(COS(PI()*MOD(Calculator!$B$33/Calculator!$F$17,1)),2))+MIN(500,MAX(30,100*EXP(-0.3*'VSWR Calculator'!$C$24)*(1+3*ABS(MOD('VSWR Calculator'!$C$23/Calculator!$F$17/2,1)-0.5))))/'VSWR Calculator'!$C$25)-$C39)^2+(1500*ABS(SIN(2*PI()*MOD(Calculator!$B$33/Calculator!$F$17,1)))*IF(MOD(Calculator!$B$33/Calculator!$F$17,1)&lt;0.5,-1,1))^2)/SQRT(((50*POWER(80,POWER(COS(PI()*MOD(Calculator!$B$33/Calculator!$F$17,1)),2))+MIN(500,MAX(30,100*EXP(-0.3*'VSWR Calculator'!$C$24)*(1+3*ABS(MOD('VSWR Calculator'!$C$23/Calculator!$F$17/2,1)-0.5))))/'VSWR Calculator'!$C$25)+$C39)^2+(1500*ABS(SIN(2*PI()*MOD(Calculator!$B$33/Calculator!$F$17,1)))*IF(MOD(Calculator!$B$33/Calculator!$F$17,1)&lt;0.5,-1,1))^2)),2))</f>
        <v>38.99</v>
      </c>
      <c r="DO39" s="253" t="str">
        <f aca="false">IF(OR(Calculator!$E$18&lt;&gt;"YES",Calculator!$B$33&lt;Calculator!$G$18),"—",ROUND((1+SQRT(((50*POWER(80,POWER(COS(PI()*MOD(Calculator!$B$33/Calculator!$F$18,1)),2))+MIN(500,MAX(30,100*EXP(-0.3*'VSWR Calculator'!$C$24)*(1+3*ABS(MOD('VSWR Calculator'!$C$23/Calculator!$F$18/2,1)-0.5))))/'VSWR Calculator'!$C$25)-$C39)^2+(1500*ABS(SIN(2*PI()*MOD(Calculator!$B$33/Calculator!$F$18,1)))*IF(MOD(Calculator!$B$33/Calculator!$F$18,1)&lt;0.5,-1,1))^2)/SQRT(((50*POWER(80,POWER(COS(PI()*MOD(Calculator!$B$33/Calculator!$F$18,1)),2))+MIN(500,MAX(30,100*EXP(-0.3*'VSWR Calculator'!$C$24)*(1+3*ABS(MOD('VSWR Calculator'!$C$23/Calculator!$F$18/2,1)-0.5))))/'VSWR Calculator'!$C$25)+$C39)^2+(1500*ABS(SIN(2*PI()*MOD(Calculator!$B$33/Calculator!$F$18,1)))*IF(MOD(Calculator!$B$33/Calculator!$F$18,1)&lt;0.5,-1,1))^2))/(1-SQRT(((50*POWER(80,POWER(COS(PI()*MOD(Calculator!$B$33/Calculator!$F$18,1)),2))+MIN(500,MAX(30,100*EXP(-0.3*'VSWR Calculator'!$C$24)*(1+3*ABS(MOD('VSWR Calculator'!$C$23/Calculator!$F$18/2,1)-0.5))))/'VSWR Calculator'!$C$25)-$C39)^2+(1500*ABS(SIN(2*PI()*MOD(Calculator!$B$33/Calculator!$F$18,1)))*IF(MOD(Calculator!$B$33/Calculator!$F$18,1)&lt;0.5,-1,1))^2)/SQRT(((50*POWER(80,POWER(COS(PI()*MOD(Calculator!$B$33/Calculator!$F$18,1)),2))+MIN(500,MAX(30,100*EXP(-0.3*'VSWR Calculator'!$C$24)*(1+3*ABS(MOD('VSWR Calculator'!$C$23/Calculator!$F$18/2,1)-0.5))))/'VSWR Calculator'!$C$25)+$C39)^2+(1500*ABS(SIN(2*PI()*MOD(Calculator!$B$33/Calculator!$F$18,1)))*IF(MOD(Calculator!$B$33/Calculator!$F$18,1)&lt;0.5,-1,1))^2)),2))</f>
        <v>—</v>
      </c>
      <c r="DP39" s="253" t="str">
        <f aca="false">IF(OR(Calculator!$E$19&lt;&gt;"YES",Calculator!$B$33&lt;Calculator!$G$19),"—",ROUND((1+SQRT(((50*POWER(80,POWER(COS(PI()*MOD(Calculator!$B$33/Calculator!$F$19,1)),2))+MIN(500,MAX(30,100*EXP(-0.3*'VSWR Calculator'!$C$24)*(1+3*ABS(MOD('VSWR Calculator'!$C$23/Calculator!$F$19/2,1)-0.5))))/'VSWR Calculator'!$C$25)-$C39)^2+(1500*ABS(SIN(2*PI()*MOD(Calculator!$B$33/Calculator!$F$19,1)))*IF(MOD(Calculator!$B$33/Calculator!$F$19,1)&lt;0.5,-1,1))^2)/SQRT(((50*POWER(80,POWER(COS(PI()*MOD(Calculator!$B$33/Calculator!$F$19,1)),2))+MIN(500,MAX(30,100*EXP(-0.3*'VSWR Calculator'!$C$24)*(1+3*ABS(MOD('VSWR Calculator'!$C$23/Calculator!$F$19/2,1)-0.5))))/'VSWR Calculator'!$C$25)+$C39)^2+(1500*ABS(SIN(2*PI()*MOD(Calculator!$B$33/Calculator!$F$19,1)))*IF(MOD(Calculator!$B$33/Calculator!$F$19,1)&lt;0.5,-1,1))^2))/(1-SQRT(((50*POWER(80,POWER(COS(PI()*MOD(Calculator!$B$33/Calculator!$F$19,1)),2))+MIN(500,MAX(30,100*EXP(-0.3*'VSWR Calculator'!$C$24)*(1+3*ABS(MOD('VSWR Calculator'!$C$23/Calculator!$F$19/2,1)-0.5))))/'VSWR Calculator'!$C$25)-$C39)^2+(1500*ABS(SIN(2*PI()*MOD(Calculator!$B$33/Calculator!$F$19,1)))*IF(MOD(Calculator!$B$33/Calculator!$F$19,1)&lt;0.5,-1,1))^2)/SQRT(((50*POWER(80,POWER(COS(PI()*MOD(Calculator!$B$33/Calculator!$F$19,1)),2))+MIN(500,MAX(30,100*EXP(-0.3*'VSWR Calculator'!$C$24)*(1+3*ABS(MOD('VSWR Calculator'!$C$23/Calculator!$F$19/2,1)-0.5))))/'VSWR Calculator'!$C$25)+$C39)^2+(1500*ABS(SIN(2*PI()*MOD(Calculator!$B$33/Calculator!$F$19,1)))*IF(MOD(Calculator!$B$33/Calculator!$F$19,1)&lt;0.5,-1,1))^2)),2))</f>
        <v>—</v>
      </c>
      <c r="DQ39" s="253" t="str">
        <f aca="false">IF(OR(Calculator!$E$20&lt;&gt;"YES",Calculator!$B$33&lt;Calculator!$G$20),"—",ROUND((1+SQRT(((50*POWER(80,POWER(COS(PI()*MOD(Calculator!$B$33/Calculator!$F$20,1)),2))+MIN(500,MAX(30,100*EXP(-0.3*'VSWR Calculator'!$C$24)*(1+3*ABS(MOD('VSWR Calculator'!$C$23/Calculator!$F$20/2,1)-0.5))))/'VSWR Calculator'!$C$25)-$C39)^2+(1500*ABS(SIN(2*PI()*MOD(Calculator!$B$33/Calculator!$F$20,1)))*IF(MOD(Calculator!$B$33/Calculator!$F$20,1)&lt;0.5,-1,1))^2)/SQRT(((50*POWER(80,POWER(COS(PI()*MOD(Calculator!$B$33/Calculator!$F$20,1)),2))+MIN(500,MAX(30,100*EXP(-0.3*'VSWR Calculator'!$C$24)*(1+3*ABS(MOD('VSWR Calculator'!$C$23/Calculator!$F$20/2,1)-0.5))))/'VSWR Calculator'!$C$25)+$C39)^2+(1500*ABS(SIN(2*PI()*MOD(Calculator!$B$33/Calculator!$F$20,1)))*IF(MOD(Calculator!$B$33/Calculator!$F$20,1)&lt;0.5,-1,1))^2))/(1-SQRT(((50*POWER(80,POWER(COS(PI()*MOD(Calculator!$B$33/Calculator!$F$20,1)),2))+MIN(500,MAX(30,100*EXP(-0.3*'VSWR Calculator'!$C$24)*(1+3*ABS(MOD('VSWR Calculator'!$C$23/Calculator!$F$20/2,1)-0.5))))/'VSWR Calculator'!$C$25)-$C39)^2+(1500*ABS(SIN(2*PI()*MOD(Calculator!$B$33/Calculator!$F$20,1)))*IF(MOD(Calculator!$B$33/Calculator!$F$20,1)&lt;0.5,-1,1))^2)/SQRT(((50*POWER(80,POWER(COS(PI()*MOD(Calculator!$B$33/Calculator!$F$20,1)),2))+MIN(500,MAX(30,100*EXP(-0.3*'VSWR Calculator'!$C$24)*(1+3*ABS(MOD('VSWR Calculator'!$C$23/Calculator!$F$20/2,1)-0.5))))/'VSWR Calculator'!$C$25)+$C39)^2+(1500*ABS(SIN(2*PI()*MOD(Calculator!$B$33/Calculator!$F$20,1)))*IF(MOD(Calculator!$B$33/Calculator!$F$20,1)&lt;0.5,-1,1))^2)),2))</f>
        <v>—</v>
      </c>
      <c r="DR39" s="253" t="str">
        <f aca="false">IF(OR(Calculator!$E$21&lt;&gt;"YES",Calculator!$B$33&lt;Calculator!$G$21),"—",ROUND((1+SQRT(((50*POWER(80,POWER(COS(PI()*MOD(Calculator!$B$33/Calculator!$F$21,1)),2))+MIN(500,MAX(30,100*EXP(-0.3*'VSWR Calculator'!$C$24)*(1+3*ABS(MOD('VSWR Calculator'!$C$23/Calculator!$F$21/2,1)-0.5))))/'VSWR Calculator'!$C$25)-$C39)^2+(1500*ABS(SIN(2*PI()*MOD(Calculator!$B$33/Calculator!$F$21,1)))*IF(MOD(Calculator!$B$33/Calculator!$F$21,1)&lt;0.5,-1,1))^2)/SQRT(((50*POWER(80,POWER(COS(PI()*MOD(Calculator!$B$33/Calculator!$F$21,1)),2))+MIN(500,MAX(30,100*EXP(-0.3*'VSWR Calculator'!$C$24)*(1+3*ABS(MOD('VSWR Calculator'!$C$23/Calculator!$F$21/2,1)-0.5))))/'VSWR Calculator'!$C$25)+$C39)^2+(1500*ABS(SIN(2*PI()*MOD(Calculator!$B$33/Calculator!$F$21,1)))*IF(MOD(Calculator!$B$33/Calculator!$F$21,1)&lt;0.5,-1,1))^2))/(1-SQRT(((50*POWER(80,POWER(COS(PI()*MOD(Calculator!$B$33/Calculator!$F$21,1)),2))+MIN(500,MAX(30,100*EXP(-0.3*'VSWR Calculator'!$C$24)*(1+3*ABS(MOD('VSWR Calculator'!$C$23/Calculator!$F$21/2,1)-0.5))))/'VSWR Calculator'!$C$25)-$C39)^2+(1500*ABS(SIN(2*PI()*MOD(Calculator!$B$33/Calculator!$F$21,1)))*IF(MOD(Calculator!$B$33/Calculator!$F$21,1)&lt;0.5,-1,1))^2)/SQRT(((50*POWER(80,POWER(COS(PI()*MOD(Calculator!$B$33/Calculator!$F$21,1)),2))+MIN(500,MAX(30,100*EXP(-0.3*'VSWR Calculator'!$C$24)*(1+3*ABS(MOD('VSWR Calculator'!$C$23/Calculator!$F$21/2,1)-0.5))))/'VSWR Calculator'!$C$25)+$C39)^2+(1500*ABS(SIN(2*PI()*MOD(Calculator!$B$33/Calculator!$F$21,1)))*IF(MOD(Calculator!$B$33/Calculator!$F$21,1)&lt;0.5,-1,1))^2)),2))</f>
        <v>—</v>
      </c>
      <c r="DS39" s="253" t="str">
        <f aca="false">IF(OR(Calculator!$E$22&lt;&gt;"YES",Calculator!$B$33&lt;Calculator!$G$22),"—",ROUND((1+SQRT(((50*POWER(80,POWER(COS(PI()*MOD(Calculator!$B$33/Calculator!$F$22,1)),2))+MIN(500,MAX(30,100*EXP(-0.3*'VSWR Calculator'!$C$24)*(1+3*ABS(MOD('VSWR Calculator'!$C$23/Calculator!$F$22/2,1)-0.5))))/'VSWR Calculator'!$C$25)-$C39)^2+(1500*ABS(SIN(2*PI()*MOD(Calculator!$B$33/Calculator!$F$22,1)))*IF(MOD(Calculator!$B$33/Calculator!$F$22,1)&lt;0.5,-1,1))^2)/SQRT(((50*POWER(80,POWER(COS(PI()*MOD(Calculator!$B$33/Calculator!$F$22,1)),2))+MIN(500,MAX(30,100*EXP(-0.3*'VSWR Calculator'!$C$24)*(1+3*ABS(MOD('VSWR Calculator'!$C$23/Calculator!$F$22/2,1)-0.5))))/'VSWR Calculator'!$C$25)+$C39)^2+(1500*ABS(SIN(2*PI()*MOD(Calculator!$B$33/Calculator!$F$22,1)))*IF(MOD(Calculator!$B$33/Calculator!$F$22,1)&lt;0.5,-1,1))^2))/(1-SQRT(((50*POWER(80,POWER(COS(PI()*MOD(Calculator!$B$33/Calculator!$F$22,1)),2))+MIN(500,MAX(30,100*EXP(-0.3*'VSWR Calculator'!$C$24)*(1+3*ABS(MOD('VSWR Calculator'!$C$23/Calculator!$F$22/2,1)-0.5))))/'VSWR Calculator'!$C$25)-$C39)^2+(1500*ABS(SIN(2*PI()*MOD(Calculator!$B$33/Calculator!$F$22,1)))*IF(MOD(Calculator!$B$33/Calculator!$F$22,1)&lt;0.5,-1,1))^2)/SQRT(((50*POWER(80,POWER(COS(PI()*MOD(Calculator!$B$33/Calculator!$F$22,1)),2))+MIN(500,MAX(30,100*EXP(-0.3*'VSWR Calculator'!$C$24)*(1+3*ABS(MOD('VSWR Calculator'!$C$23/Calculator!$F$22/2,1)-0.5))))/'VSWR Calculator'!$C$25)+$C39)^2+(1500*ABS(SIN(2*PI()*MOD(Calculator!$B$33/Calculator!$F$22,1)))*IF(MOD(Calculator!$B$33/Calculator!$F$22,1)&lt;0.5,-1,1))^2)),2))</f>
        <v>—</v>
      </c>
      <c r="DT39" s="253" t="n">
        <f aca="false">IFERROR(ROUND((IF(ISNUMBER(DI39),DI39,0)+IF(ISNUMBER(DJ39),DJ39,0)+IF(ISNUMBER(DK39),DK39,0)+IF(ISNUMBER(DL39),DL39,0)+IF(ISNUMBER(DM39),DM39,0)+IF(ISNUMBER(DN39),DN39,0)+IF(ISNUMBER(DO39),DO39,0)+IF(ISNUMBER(DP39),DP39,0)+IF(ISNUMBER(DQ39),DQ39,0)+IF(ISNUMBER(DR39),DR39,0)+IF(ISNUMBER(DS39),DS39,0))/(IF(ISNUMBER(DI39),1,0)+IF(ISNUMBER(DJ39),1,0)+IF(ISNUMBER(DK39),1,0)+IF(ISNUMBER(DL39),1,0)+IF(ISNUMBER(DM39),1,0)+IF(ISNUMBER(DN39),1,0)+IF(ISNUMBER(DO39),1,0)+IF(ISNUMBER(DP39),1,0)+IF(ISNUMBER(DQ39),1,0)+IF(ISNUMBER(DR39),1,0)+IF(ISNUMBER(DS39),1,0)),4),"")</f>
        <v>24.885</v>
      </c>
      <c r="DU39" s="253" t="str">
        <f aca="false">IF(OR(Calculator!$E$12&lt;&gt;"YES",Calculator!$B$34&lt;Calculator!$G$12),"—",ROUND((1+SQRT(((50*POWER(80,POWER(COS(PI()*MOD(Calculator!$B$34/Calculator!$F$12,1)),2))-$C39)^2+(1500*ABS(SIN(2*PI()*MOD(Calculator!$B$34/Calculator!$F$12,1)))*IF(MOD(Calculator!$B$34/Calculator!$F$12,1)&lt;0.5,-1,1))^2)/((50*POWER(80,POWER(COS(PI()*MOD(Calculator!$B$34/Calculator!$F$12,1)),2))+$C39)^2+(1500*ABS(SIN(2*PI()*MOD(Calculator!$B$34/Calculator!$F$12,1)))*IF(MOD(Calculator!$B$34/Calculator!$F$12,1)&lt;0.5,-1,1))^2)))/(1-SQRT(((50*POWER(80,POWER(COS(PI()*MOD(Calculator!$B$34/Calculator!$F$12,1)),2))-$C39)^2+(1500*ABS(SIN(2*PI()*MOD(Calculator!$B$34/Calculator!$F$12,1)))*IF(MOD(Calculator!$B$34/Calculator!$F$12,1)&lt;0.5,-1,1))^2)/((50*POWER(80,POWER(COS(PI()*MOD(Calculator!$B$34/Calculator!$F$12,1)),2))+$C39)^2+(1500*ABS(SIN(2*PI()*MOD(Calculator!$B$34/Calculator!$F$12,1)))*IF(MOD(Calculator!$B$34/Calculator!$F$12,1)&lt;0.5,-1,1))^2))),2))</f>
        <v>—</v>
      </c>
      <c r="DV39" s="253" t="str">
        <f aca="false">IF(OR(Calculator!$E$13&lt;&gt;"YES",Calculator!$B$34&lt;Calculator!$G$13),"—",ROUND((1+SQRT(((50*POWER(80,POWER(COS(PI()*MOD(Calculator!$B$34/Calculator!$F$13,1)),2))-$C39)^2+(1500*ABS(SIN(2*PI()*MOD(Calculator!$B$34/Calculator!$F$13,1)))*IF(MOD(Calculator!$B$34/Calculator!$F$13,1)&lt;0.5,-1,1))^2)/((50*POWER(80,POWER(COS(PI()*MOD(Calculator!$B$34/Calculator!$F$13,1)),2))+$C39)^2+(1500*ABS(SIN(2*PI()*MOD(Calculator!$B$34/Calculator!$F$13,1)))*IF(MOD(Calculator!$B$34/Calculator!$F$13,1)&lt;0.5,-1,1))^2)))/(1-SQRT(((50*POWER(80,POWER(COS(PI()*MOD(Calculator!$B$34/Calculator!$F$13,1)),2))-$C39)^2+(1500*ABS(SIN(2*PI()*MOD(Calculator!$B$34/Calculator!$F$13,1)))*IF(MOD(Calculator!$B$34/Calculator!$F$13,1)&lt;0.5,-1,1))^2)/((50*POWER(80,POWER(COS(PI()*MOD(Calculator!$B$34/Calculator!$F$13,1)),2))+$C39)^2+(1500*ABS(SIN(2*PI()*MOD(Calculator!$B$34/Calculator!$F$13,1)))*IF(MOD(Calculator!$B$34/Calculator!$F$13,1)&lt;0.5,-1,1))^2))),2))</f>
        <v>—</v>
      </c>
      <c r="DW39" s="253" t="str">
        <f aca="false">IF(OR(Calculator!$E$14&lt;&gt;"YES",Calculator!$B$34&lt;Calculator!$G$14),"—",ROUND((1+SQRT(((50*POWER(80,POWER(COS(PI()*MOD(Calculator!$B$34/Calculator!$F$14,1)),2))-$C39)^2+(1500*ABS(SIN(2*PI()*MOD(Calculator!$B$34/Calculator!$F$14,1)))*IF(MOD(Calculator!$B$34/Calculator!$F$14,1)&lt;0.5,-1,1))^2)/((50*POWER(80,POWER(COS(PI()*MOD(Calculator!$B$34/Calculator!$F$14,1)),2))+$C39)^2+(1500*ABS(SIN(2*PI()*MOD(Calculator!$B$34/Calculator!$F$14,1)))*IF(MOD(Calculator!$B$34/Calculator!$F$14,1)&lt;0.5,-1,1))^2)))/(1-SQRT(((50*POWER(80,POWER(COS(PI()*MOD(Calculator!$B$34/Calculator!$F$14,1)),2))-$C39)^2+(1500*ABS(SIN(2*PI()*MOD(Calculator!$B$34/Calculator!$F$14,1)))*IF(MOD(Calculator!$B$34/Calculator!$F$14,1)&lt;0.5,-1,1))^2)/((50*POWER(80,POWER(COS(PI()*MOD(Calculator!$B$34/Calculator!$F$14,1)),2))+$C39)^2+(1500*ABS(SIN(2*PI()*MOD(Calculator!$B$34/Calculator!$F$14,1)))*IF(MOD(Calculator!$B$34/Calculator!$F$14,1)&lt;0.5,-1,1))^2))),2))</f>
        <v>—</v>
      </c>
      <c r="DX39" s="253" t="n">
        <f aca="false">IF(OR(Calculator!$E$15&lt;&gt;"YES",Calculator!$B$34&lt;Calculator!$G$15),"—",ROUND((1+SQRT(((50*POWER(80,POWER(COS(PI()*MOD(Calculator!$B$34/Calculator!$F$15,1)),2))-$C39)^2+(1500*ABS(SIN(2*PI()*MOD(Calculator!$B$34/Calculator!$F$15,1)))*IF(MOD(Calculator!$B$34/Calculator!$F$15,1)&lt;0.5,-1,1))^2)/((50*POWER(80,POWER(COS(PI()*MOD(Calculator!$B$34/Calculator!$F$15,1)),2))+$C39)^2+(1500*ABS(SIN(2*PI()*MOD(Calculator!$B$34/Calculator!$F$15,1)))*IF(MOD(Calculator!$B$34/Calculator!$F$15,1)&lt;0.5,-1,1))^2)))/(1-SQRT(((50*POWER(80,POWER(COS(PI()*MOD(Calculator!$B$34/Calculator!$F$15,1)),2))-$C39)^2+(1500*ABS(SIN(2*PI()*MOD(Calculator!$B$34/Calculator!$F$15,1)))*IF(MOD(Calculator!$B$34/Calculator!$F$15,1)&lt;0.5,-1,1))^2)/((50*POWER(80,POWER(COS(PI()*MOD(Calculator!$B$34/Calculator!$F$15,1)),2))+$C39)^2+(1500*ABS(SIN(2*PI()*MOD(Calculator!$B$34/Calculator!$F$15,1)))*IF(MOD(Calculator!$B$34/Calculator!$F$15,1)&lt;0.5,-1,1))^2))),2))</f>
        <v>49.22</v>
      </c>
      <c r="DY39" s="253" t="str">
        <f aca="false">IF(OR(Calculator!$E$16&lt;&gt;"YES",Calculator!$B$34&lt;Calculator!$G$16),"—",ROUND((1+SQRT(((50*POWER(80,POWER(COS(PI()*MOD(Calculator!$B$34/Calculator!$F$16,1)),2))-$C39)^2+(1500*ABS(SIN(2*PI()*MOD(Calculator!$B$34/Calculator!$F$16,1)))*IF(MOD(Calculator!$B$34/Calculator!$F$16,1)&lt;0.5,-1,1))^2)/((50*POWER(80,POWER(COS(PI()*MOD(Calculator!$B$34/Calculator!$F$16,1)),2))+$C39)^2+(1500*ABS(SIN(2*PI()*MOD(Calculator!$B$34/Calculator!$F$16,1)))*IF(MOD(Calculator!$B$34/Calculator!$F$16,1)&lt;0.5,-1,1))^2)))/(1-SQRT(((50*POWER(80,POWER(COS(PI()*MOD(Calculator!$B$34/Calculator!$F$16,1)),2))-$C39)^2+(1500*ABS(SIN(2*PI()*MOD(Calculator!$B$34/Calculator!$F$16,1)))*IF(MOD(Calculator!$B$34/Calculator!$F$16,1)&lt;0.5,-1,1))^2)/((50*POWER(80,POWER(COS(PI()*MOD(Calculator!$B$34/Calculator!$F$16,1)),2))+$C39)^2+(1500*ABS(SIN(2*PI()*MOD(Calculator!$B$34/Calculator!$F$16,1)))*IF(MOD(Calculator!$B$34/Calculator!$F$16,1)&lt;0.5,-1,1))^2))),2))</f>
        <v>—</v>
      </c>
      <c r="DZ39" s="253" t="n">
        <f aca="false">IF(OR(Calculator!$E$17&lt;&gt;"YES",Calculator!$B$34&lt;Calculator!$G$17),"—",ROUND((1+SQRT(((50*POWER(80,POWER(COS(PI()*MOD(Calculator!$B$34/Calculator!$F$17,1)),2))-$C39)^2+(1500*ABS(SIN(2*PI()*MOD(Calculator!$B$34/Calculator!$F$17,1)))*IF(MOD(Calculator!$B$34/Calculator!$F$17,1)&lt;0.5,-1,1))^2)/((50*POWER(80,POWER(COS(PI()*MOD(Calculator!$B$34/Calculator!$F$17,1)),2))+$C39)^2+(1500*ABS(SIN(2*PI()*MOD(Calculator!$B$34/Calculator!$F$17,1)))*IF(MOD(Calculator!$B$34/Calculator!$F$17,1)&lt;0.5,-1,1))^2)))/(1-SQRT(((50*POWER(80,POWER(COS(PI()*MOD(Calculator!$B$34/Calculator!$F$17,1)),2))-$C39)^2+(1500*ABS(SIN(2*PI()*MOD(Calculator!$B$34/Calculator!$F$17,1)))*IF(MOD(Calculator!$B$34/Calculator!$F$17,1)&lt;0.5,-1,1))^2)/((50*POWER(80,POWER(COS(PI()*MOD(Calculator!$B$34/Calculator!$F$17,1)),2))+$C39)^2+(1500*ABS(SIN(2*PI()*MOD(Calculator!$B$34/Calculator!$F$17,1)))*IF(MOD(Calculator!$B$34/Calculator!$F$17,1)&lt;0.5,-1,1))^2))),2))</f>
        <v>38.81</v>
      </c>
      <c r="EA39" s="253" t="str">
        <f aca="false">IF(OR(Calculator!$E$18&lt;&gt;"YES",Calculator!$B$34&lt;Calculator!$G$18),"—",ROUND((1+SQRT(((50*POWER(80,POWER(COS(PI()*MOD(Calculator!$B$34/Calculator!$F$18,1)),2))-$C39)^2+(1500*ABS(SIN(2*PI()*MOD(Calculator!$B$34/Calculator!$F$18,1)))*IF(MOD(Calculator!$B$34/Calculator!$F$18,1)&lt;0.5,-1,1))^2)/((50*POWER(80,POWER(COS(PI()*MOD(Calculator!$B$34/Calculator!$F$18,1)),2))+$C39)^2+(1500*ABS(SIN(2*PI()*MOD(Calculator!$B$34/Calculator!$F$18,1)))*IF(MOD(Calculator!$B$34/Calculator!$F$18,1)&lt;0.5,-1,1))^2)))/(1-SQRT(((50*POWER(80,POWER(COS(PI()*MOD(Calculator!$B$34/Calculator!$F$18,1)),2))-$C39)^2+(1500*ABS(SIN(2*PI()*MOD(Calculator!$B$34/Calculator!$F$18,1)))*IF(MOD(Calculator!$B$34/Calculator!$F$18,1)&lt;0.5,-1,1))^2)/((50*POWER(80,POWER(COS(PI()*MOD(Calculator!$B$34/Calculator!$F$18,1)),2))+$C39)^2+(1500*ABS(SIN(2*PI()*MOD(Calculator!$B$34/Calculator!$F$18,1)))*IF(MOD(Calculator!$B$34/Calculator!$F$18,1)&lt;0.5,-1,1))^2))),2))</f>
        <v>—</v>
      </c>
      <c r="EB39" s="253" t="str">
        <f aca="false">IF(OR(Calculator!$E$19&lt;&gt;"YES",Calculator!$B$34&lt;Calculator!$G$19),"—",ROUND((1+SQRT(((50*POWER(80,POWER(COS(PI()*MOD(Calculator!$B$34/Calculator!$F$19,1)),2))-$C39)^2+(1500*ABS(SIN(2*PI()*MOD(Calculator!$B$34/Calculator!$F$19,1)))*IF(MOD(Calculator!$B$34/Calculator!$F$19,1)&lt;0.5,-1,1))^2)/((50*POWER(80,POWER(COS(PI()*MOD(Calculator!$B$34/Calculator!$F$19,1)),2))+$C39)^2+(1500*ABS(SIN(2*PI()*MOD(Calculator!$B$34/Calculator!$F$19,1)))*IF(MOD(Calculator!$B$34/Calculator!$F$19,1)&lt;0.5,-1,1))^2)))/(1-SQRT(((50*POWER(80,POWER(COS(PI()*MOD(Calculator!$B$34/Calculator!$F$19,1)),2))-$C39)^2+(1500*ABS(SIN(2*PI()*MOD(Calculator!$B$34/Calculator!$F$19,1)))*IF(MOD(Calculator!$B$34/Calculator!$F$19,1)&lt;0.5,-1,1))^2)/((50*POWER(80,POWER(COS(PI()*MOD(Calculator!$B$34/Calculator!$F$19,1)),2))+$C39)^2+(1500*ABS(SIN(2*PI()*MOD(Calculator!$B$34/Calculator!$F$19,1)))*IF(MOD(Calculator!$B$34/Calculator!$F$19,1)&lt;0.5,-1,1))^2))),2))</f>
        <v>—</v>
      </c>
      <c r="EC39" s="253" t="str">
        <f aca="false">IF(OR(Calculator!$E$20&lt;&gt;"YES",Calculator!$B$34&lt;Calculator!$G$20),"—",ROUND((1+SQRT(((50*POWER(80,POWER(COS(PI()*MOD(Calculator!$B$34/Calculator!$F$20,1)),2))-$C39)^2+(1500*ABS(SIN(2*PI()*MOD(Calculator!$B$34/Calculator!$F$20,1)))*IF(MOD(Calculator!$B$34/Calculator!$F$20,1)&lt;0.5,-1,1))^2)/((50*POWER(80,POWER(COS(PI()*MOD(Calculator!$B$34/Calculator!$F$20,1)),2))+$C39)^2+(1500*ABS(SIN(2*PI()*MOD(Calculator!$B$34/Calculator!$F$20,1)))*IF(MOD(Calculator!$B$34/Calculator!$F$20,1)&lt;0.5,-1,1))^2)))/(1-SQRT(((50*POWER(80,POWER(COS(PI()*MOD(Calculator!$B$34/Calculator!$F$20,1)),2))-$C39)^2+(1500*ABS(SIN(2*PI()*MOD(Calculator!$B$34/Calculator!$F$20,1)))*IF(MOD(Calculator!$B$34/Calculator!$F$20,1)&lt;0.5,-1,1))^2)/((50*POWER(80,POWER(COS(PI()*MOD(Calculator!$B$34/Calculator!$F$20,1)),2))+$C39)^2+(1500*ABS(SIN(2*PI()*MOD(Calculator!$B$34/Calculator!$F$20,1)))*IF(MOD(Calculator!$B$34/Calculator!$F$20,1)&lt;0.5,-1,1))^2))),2))</f>
        <v>—</v>
      </c>
      <c r="ED39" s="253" t="str">
        <f aca="false">IF(OR(Calculator!$E$21&lt;&gt;"YES",Calculator!$B$34&lt;Calculator!$G$21),"—",ROUND((1+SQRT(((50*POWER(80,POWER(COS(PI()*MOD(Calculator!$B$34/Calculator!$F$21,1)),2))-$C39)^2+(1500*ABS(SIN(2*PI()*MOD(Calculator!$B$34/Calculator!$F$21,1)))*IF(MOD(Calculator!$B$34/Calculator!$F$21,1)&lt;0.5,-1,1))^2)/((50*POWER(80,POWER(COS(PI()*MOD(Calculator!$B$34/Calculator!$F$21,1)),2))+$C39)^2+(1500*ABS(SIN(2*PI()*MOD(Calculator!$B$34/Calculator!$F$21,1)))*IF(MOD(Calculator!$B$34/Calculator!$F$21,1)&lt;0.5,-1,1))^2)))/(1-SQRT(((50*POWER(80,POWER(COS(PI()*MOD(Calculator!$B$34/Calculator!$F$21,1)),2))-$C39)^2+(1500*ABS(SIN(2*PI()*MOD(Calculator!$B$34/Calculator!$F$21,1)))*IF(MOD(Calculator!$B$34/Calculator!$F$21,1)&lt;0.5,-1,1))^2)/((50*POWER(80,POWER(COS(PI()*MOD(Calculator!$B$34/Calculator!$F$21,1)),2))+$C39)^2+(1500*ABS(SIN(2*PI()*MOD(Calculator!$B$34/Calculator!$F$21,1)))*IF(MOD(Calculator!$B$34/Calculator!$F$21,1)&lt;0.5,-1,1))^2))),2))</f>
        <v>—</v>
      </c>
      <c r="EE39" s="253" t="str">
        <f aca="false">IF(OR(Calculator!$E$22&lt;&gt;"YES",Calculator!$B$34&lt;Calculator!$G$22),"—",ROUND((1+SQRT(((50*POWER(80,POWER(COS(PI()*MOD(Calculator!$B$34/Calculator!$F$22,1)),2))-$C39)^2+(1500*ABS(SIN(2*PI()*MOD(Calculator!$B$34/Calculator!$F$22,1)))*IF(MOD(Calculator!$B$34/Calculator!$F$22,1)&lt;0.5,-1,1))^2)/((50*POWER(80,POWER(COS(PI()*MOD(Calculator!$B$34/Calculator!$F$22,1)),2))+$C39)^2+(1500*ABS(SIN(2*PI()*MOD(Calculator!$B$34/Calculator!$F$22,1)))*IF(MOD(Calculator!$B$34/Calculator!$F$22,1)&lt;0.5,-1,1))^2)))/(1-SQRT(((50*POWER(80,POWER(COS(PI()*MOD(Calculator!$B$34/Calculator!$F$22,1)),2))-$C39)^2+(1500*ABS(SIN(2*PI()*MOD(Calculator!$B$34/Calculator!$F$22,1)))*IF(MOD(Calculator!$B$34/Calculator!$F$22,1)&lt;0.5,-1,1))^2)/((50*POWER(80,POWER(COS(PI()*MOD(Calculator!$B$34/Calculator!$F$22,1)),2))+$C39)^2+(1500*ABS(SIN(2*PI()*MOD(Calculator!$B$34/Calculator!$F$22,1)))*IF(MOD(Calculator!$B$34/Calculator!$F$22,1)&lt;0.5,-1,1))^2))),2))</f>
        <v>—</v>
      </c>
      <c r="EF39" s="295" t="n">
        <f aca="false">IFERROR(ROUND((IF(ISNUMBER(DU39),DU39,0)+IF(ISNUMBER(DV39),DV39,0)+IF(ISNUMBER(DW39),DW39,0)+IF(ISNUMBER(DX39),DX39,0)+IF(ISNUMBER(DY39),DY39,0)+IF(ISNUMBER(DZ39),DZ39,0)+IF(ISNUMBER(EA39),EA39,0)+IF(ISNUMBER(EB39),EB39,0)+IF(ISNUMBER(EC39),EC39,0)+IF(ISNUMBER(ED39),ED39,0)+IF(ISNUMBER(EE39),EE39,0))/(IF(ISNUMBER(DU39),1,0)+IF(ISNUMBER(DV39),1,0)+IF(ISNUMBER(DW39),1,0)+IF(ISNUMBER(DX39),1,0)+IF(ISNUMBER(DY39),1,0)+IF(ISNUMBER(DZ39),1,0)+IF(ISNUMBER(EA39),1,0)+IF(ISNUMBER(EB39),1,0)+IF(ISNUMBER(EC39),1,0)+IF(ISNUMBER(ED39),1,0)+IF(ISNUMBER(EE39),1,0)),4),"")</f>
        <v>44.015</v>
      </c>
      <c r="EG39" s="253" t="str">
        <f aca="false">IF(OR(Calculator!$E$12&lt;&gt;"YES",Calculator!$B$35&lt;Calculator!$G$12),"—",ROUND((1+SQRT(((50*POWER(80,POWER(COS(PI()*MOD(Calculator!$B$35/Calculator!$F$12,1)),2))-$C39)^2+(1500*ABS(SIN(2*PI()*MOD(Calculator!$B$35/Calculator!$F$12,1)))*IF(MOD(Calculator!$B$35/Calculator!$F$12,1)&lt;0.5,-1,1))^2)/((50*POWER(80,POWER(COS(PI()*MOD(Calculator!$B$35/Calculator!$F$12,1)),2))+$C39)^2+(1500*ABS(SIN(2*PI()*MOD(Calculator!$B$35/Calculator!$F$12,1)))*IF(MOD(Calculator!$B$35/Calculator!$F$12,1)&lt;0.5,-1,1))^2)))/(1-SQRT(((50*POWER(80,POWER(COS(PI()*MOD(Calculator!$B$35/Calculator!$F$12,1)),2))-$C39)^2+(1500*ABS(SIN(2*PI()*MOD(Calculator!$B$35/Calculator!$F$12,1)))*IF(MOD(Calculator!$B$35/Calculator!$F$12,1)&lt;0.5,-1,1))^2)/((50*POWER(80,POWER(COS(PI()*MOD(Calculator!$B$35/Calculator!$F$12,1)),2))+$C39)^2+(1500*ABS(SIN(2*PI()*MOD(Calculator!$B$35/Calculator!$F$12,1)))*IF(MOD(Calculator!$B$35/Calculator!$F$12,1)&lt;0.5,-1,1))^2))),2))</f>
        <v>—</v>
      </c>
      <c r="EH39" s="253" t="str">
        <f aca="false">IF(OR(Calculator!$E$13&lt;&gt;"YES",Calculator!$B$35&lt;Calculator!$G$13),"—",ROUND((1+SQRT(((50*POWER(80,POWER(COS(PI()*MOD(Calculator!$B$35/Calculator!$F$13,1)),2))-$C39)^2+(1500*ABS(SIN(2*PI()*MOD(Calculator!$B$35/Calculator!$F$13,1)))*IF(MOD(Calculator!$B$35/Calculator!$F$13,1)&lt;0.5,-1,1))^2)/((50*POWER(80,POWER(COS(PI()*MOD(Calculator!$B$35/Calculator!$F$13,1)),2))+$C39)^2+(1500*ABS(SIN(2*PI()*MOD(Calculator!$B$35/Calculator!$F$13,1)))*IF(MOD(Calculator!$B$35/Calculator!$F$13,1)&lt;0.5,-1,1))^2)))/(1-SQRT(((50*POWER(80,POWER(COS(PI()*MOD(Calculator!$B$35/Calculator!$F$13,1)),2))-$C39)^2+(1500*ABS(SIN(2*PI()*MOD(Calculator!$B$35/Calculator!$F$13,1)))*IF(MOD(Calculator!$B$35/Calculator!$F$13,1)&lt;0.5,-1,1))^2)/((50*POWER(80,POWER(COS(PI()*MOD(Calculator!$B$35/Calculator!$F$13,1)),2))+$C39)^2+(1500*ABS(SIN(2*PI()*MOD(Calculator!$B$35/Calculator!$F$13,1)))*IF(MOD(Calculator!$B$35/Calculator!$F$13,1)&lt;0.5,-1,1))^2))),2))</f>
        <v>—</v>
      </c>
      <c r="EI39" s="253" t="str">
        <f aca="false">IF(OR(Calculator!$E$14&lt;&gt;"YES",Calculator!$B$35&lt;Calculator!$G$14),"—",ROUND((1+SQRT(((50*POWER(80,POWER(COS(PI()*MOD(Calculator!$B$35/Calculator!$F$14,1)),2))-$C39)^2+(1500*ABS(SIN(2*PI()*MOD(Calculator!$B$35/Calculator!$F$14,1)))*IF(MOD(Calculator!$B$35/Calculator!$F$14,1)&lt;0.5,-1,1))^2)/((50*POWER(80,POWER(COS(PI()*MOD(Calculator!$B$35/Calculator!$F$14,1)),2))+$C39)^2+(1500*ABS(SIN(2*PI()*MOD(Calculator!$B$35/Calculator!$F$14,1)))*IF(MOD(Calculator!$B$35/Calculator!$F$14,1)&lt;0.5,-1,1))^2)))/(1-SQRT(((50*POWER(80,POWER(COS(PI()*MOD(Calculator!$B$35/Calculator!$F$14,1)),2))-$C39)^2+(1500*ABS(SIN(2*PI()*MOD(Calculator!$B$35/Calculator!$F$14,1)))*IF(MOD(Calculator!$B$35/Calculator!$F$14,1)&lt;0.5,-1,1))^2)/((50*POWER(80,POWER(COS(PI()*MOD(Calculator!$B$35/Calculator!$F$14,1)),2))+$C39)^2+(1500*ABS(SIN(2*PI()*MOD(Calculator!$B$35/Calculator!$F$14,1)))*IF(MOD(Calculator!$B$35/Calculator!$F$14,1)&lt;0.5,-1,1))^2))),2))</f>
        <v>—</v>
      </c>
      <c r="EJ39" s="253" t="n">
        <f aca="false">IF(OR(Calculator!$E$15&lt;&gt;"YES",Calculator!$B$35&lt;Calculator!$G$15),"—",ROUND((1+SQRT(((50*POWER(80,POWER(COS(PI()*MOD(Calculator!$B$35/Calculator!$F$15,1)),2))-$C39)^2+(1500*ABS(SIN(2*PI()*MOD(Calculator!$B$35/Calculator!$F$15,1)))*IF(MOD(Calculator!$B$35/Calculator!$F$15,1)&lt;0.5,-1,1))^2)/((50*POWER(80,POWER(COS(PI()*MOD(Calculator!$B$35/Calculator!$F$15,1)),2))+$C39)^2+(1500*ABS(SIN(2*PI()*MOD(Calculator!$B$35/Calculator!$F$15,1)))*IF(MOD(Calculator!$B$35/Calculator!$F$15,1)&lt;0.5,-1,1))^2)))/(1-SQRT(((50*POWER(80,POWER(COS(PI()*MOD(Calculator!$B$35/Calculator!$F$15,1)),2))-$C39)^2+(1500*ABS(SIN(2*PI()*MOD(Calculator!$B$35/Calculator!$F$15,1)))*IF(MOD(Calculator!$B$35/Calculator!$F$15,1)&lt;0.5,-1,1))^2)/((50*POWER(80,POWER(COS(PI()*MOD(Calculator!$B$35/Calculator!$F$15,1)),2))+$C39)^2+(1500*ABS(SIN(2*PI()*MOD(Calculator!$B$35/Calculator!$F$15,1)))*IF(MOD(Calculator!$B$35/Calculator!$F$15,1)&lt;0.5,-1,1))^2))),2))</f>
        <v>10.35</v>
      </c>
      <c r="EK39" s="253" t="str">
        <f aca="false">IF(OR(Calculator!$E$16&lt;&gt;"YES",Calculator!$B$35&lt;Calculator!$G$16),"—",ROUND((1+SQRT(((50*POWER(80,POWER(COS(PI()*MOD(Calculator!$B$35/Calculator!$F$16,1)),2))-$C39)^2+(1500*ABS(SIN(2*PI()*MOD(Calculator!$B$35/Calculator!$F$16,1)))*IF(MOD(Calculator!$B$35/Calculator!$F$16,1)&lt;0.5,-1,1))^2)/((50*POWER(80,POWER(COS(PI()*MOD(Calculator!$B$35/Calculator!$F$16,1)),2))+$C39)^2+(1500*ABS(SIN(2*PI()*MOD(Calculator!$B$35/Calculator!$F$16,1)))*IF(MOD(Calculator!$B$35/Calculator!$F$16,1)&lt;0.5,-1,1))^2)))/(1-SQRT(((50*POWER(80,POWER(COS(PI()*MOD(Calculator!$B$35/Calculator!$F$16,1)),2))-$C39)^2+(1500*ABS(SIN(2*PI()*MOD(Calculator!$B$35/Calculator!$F$16,1)))*IF(MOD(Calculator!$B$35/Calculator!$F$16,1)&lt;0.5,-1,1))^2)/((50*POWER(80,POWER(COS(PI()*MOD(Calculator!$B$35/Calculator!$F$16,1)),2))+$C39)^2+(1500*ABS(SIN(2*PI()*MOD(Calculator!$B$35/Calculator!$F$16,1)))*IF(MOD(Calculator!$B$35/Calculator!$F$16,1)&lt;0.5,-1,1))^2))),2))</f>
        <v>—</v>
      </c>
      <c r="EL39" s="253" t="n">
        <f aca="false">IF(OR(Calculator!$E$17&lt;&gt;"YES",Calculator!$B$35&lt;Calculator!$G$17),"—",ROUND((1+SQRT(((50*POWER(80,POWER(COS(PI()*MOD(Calculator!$B$35/Calculator!$F$17,1)),2))-$C39)^2+(1500*ABS(SIN(2*PI()*MOD(Calculator!$B$35/Calculator!$F$17,1)))*IF(MOD(Calculator!$B$35/Calculator!$F$17,1)&lt;0.5,-1,1))^2)/((50*POWER(80,POWER(COS(PI()*MOD(Calculator!$B$35/Calculator!$F$17,1)),2))+$C39)^2+(1500*ABS(SIN(2*PI()*MOD(Calculator!$B$35/Calculator!$F$17,1)))*IF(MOD(Calculator!$B$35/Calculator!$F$17,1)&lt;0.5,-1,1))^2)))/(1-SQRT(((50*POWER(80,POWER(COS(PI()*MOD(Calculator!$B$35/Calculator!$F$17,1)),2))-$C39)^2+(1500*ABS(SIN(2*PI()*MOD(Calculator!$B$35/Calculator!$F$17,1)))*IF(MOD(Calculator!$B$35/Calculator!$F$17,1)&lt;0.5,-1,1))^2)/((50*POWER(80,POWER(COS(PI()*MOD(Calculator!$B$35/Calculator!$F$17,1)),2))+$C39)^2+(1500*ABS(SIN(2*PI()*MOD(Calculator!$B$35/Calculator!$F$17,1)))*IF(MOD(Calculator!$B$35/Calculator!$F$17,1)&lt;0.5,-1,1))^2))),2))</f>
        <v>48.52</v>
      </c>
      <c r="EM39" s="253" t="str">
        <f aca="false">IF(OR(Calculator!$E$18&lt;&gt;"YES",Calculator!$B$35&lt;Calculator!$G$18),"—",ROUND((1+SQRT(((50*POWER(80,POWER(COS(PI()*MOD(Calculator!$B$35/Calculator!$F$18,1)),2))-$C39)^2+(1500*ABS(SIN(2*PI()*MOD(Calculator!$B$35/Calculator!$F$18,1)))*IF(MOD(Calculator!$B$35/Calculator!$F$18,1)&lt;0.5,-1,1))^2)/((50*POWER(80,POWER(COS(PI()*MOD(Calculator!$B$35/Calculator!$F$18,1)),2))+$C39)^2+(1500*ABS(SIN(2*PI()*MOD(Calculator!$B$35/Calculator!$F$18,1)))*IF(MOD(Calculator!$B$35/Calculator!$F$18,1)&lt;0.5,-1,1))^2)))/(1-SQRT(((50*POWER(80,POWER(COS(PI()*MOD(Calculator!$B$35/Calculator!$F$18,1)),2))-$C39)^2+(1500*ABS(SIN(2*PI()*MOD(Calculator!$B$35/Calculator!$F$18,1)))*IF(MOD(Calculator!$B$35/Calculator!$F$18,1)&lt;0.5,-1,1))^2)/((50*POWER(80,POWER(COS(PI()*MOD(Calculator!$B$35/Calculator!$F$18,1)),2))+$C39)^2+(1500*ABS(SIN(2*PI()*MOD(Calculator!$B$35/Calculator!$F$18,1)))*IF(MOD(Calculator!$B$35/Calculator!$F$18,1)&lt;0.5,-1,1))^2))),2))</f>
        <v>—</v>
      </c>
      <c r="EN39" s="253" t="str">
        <f aca="false">IF(OR(Calculator!$E$19&lt;&gt;"YES",Calculator!$B$35&lt;Calculator!$G$19),"—",ROUND((1+SQRT(((50*POWER(80,POWER(COS(PI()*MOD(Calculator!$B$35/Calculator!$F$19,1)),2))-$C39)^2+(1500*ABS(SIN(2*PI()*MOD(Calculator!$B$35/Calculator!$F$19,1)))*IF(MOD(Calculator!$B$35/Calculator!$F$19,1)&lt;0.5,-1,1))^2)/((50*POWER(80,POWER(COS(PI()*MOD(Calculator!$B$35/Calculator!$F$19,1)),2))+$C39)^2+(1500*ABS(SIN(2*PI()*MOD(Calculator!$B$35/Calculator!$F$19,1)))*IF(MOD(Calculator!$B$35/Calculator!$F$19,1)&lt;0.5,-1,1))^2)))/(1-SQRT(((50*POWER(80,POWER(COS(PI()*MOD(Calculator!$B$35/Calculator!$F$19,1)),2))-$C39)^2+(1500*ABS(SIN(2*PI()*MOD(Calculator!$B$35/Calculator!$F$19,1)))*IF(MOD(Calculator!$B$35/Calculator!$F$19,1)&lt;0.5,-1,1))^2)/((50*POWER(80,POWER(COS(PI()*MOD(Calculator!$B$35/Calculator!$F$19,1)),2))+$C39)^2+(1500*ABS(SIN(2*PI()*MOD(Calculator!$B$35/Calculator!$F$19,1)))*IF(MOD(Calculator!$B$35/Calculator!$F$19,1)&lt;0.5,-1,1))^2))),2))</f>
        <v>—</v>
      </c>
      <c r="EO39" s="253" t="str">
        <f aca="false">IF(OR(Calculator!$E$20&lt;&gt;"YES",Calculator!$B$35&lt;Calculator!$G$20),"—",ROUND((1+SQRT(((50*POWER(80,POWER(COS(PI()*MOD(Calculator!$B$35/Calculator!$F$20,1)),2))-$C39)^2+(1500*ABS(SIN(2*PI()*MOD(Calculator!$B$35/Calculator!$F$20,1)))*IF(MOD(Calculator!$B$35/Calculator!$F$20,1)&lt;0.5,-1,1))^2)/((50*POWER(80,POWER(COS(PI()*MOD(Calculator!$B$35/Calculator!$F$20,1)),2))+$C39)^2+(1500*ABS(SIN(2*PI()*MOD(Calculator!$B$35/Calculator!$F$20,1)))*IF(MOD(Calculator!$B$35/Calculator!$F$20,1)&lt;0.5,-1,1))^2)))/(1-SQRT(((50*POWER(80,POWER(COS(PI()*MOD(Calculator!$B$35/Calculator!$F$20,1)),2))-$C39)^2+(1500*ABS(SIN(2*PI()*MOD(Calculator!$B$35/Calculator!$F$20,1)))*IF(MOD(Calculator!$B$35/Calculator!$F$20,1)&lt;0.5,-1,1))^2)/((50*POWER(80,POWER(COS(PI()*MOD(Calculator!$B$35/Calculator!$F$20,1)),2))+$C39)^2+(1500*ABS(SIN(2*PI()*MOD(Calculator!$B$35/Calculator!$F$20,1)))*IF(MOD(Calculator!$B$35/Calculator!$F$20,1)&lt;0.5,-1,1))^2))),2))</f>
        <v>—</v>
      </c>
      <c r="EP39" s="253" t="str">
        <f aca="false">IF(OR(Calculator!$E$21&lt;&gt;"YES",Calculator!$B$35&lt;Calculator!$G$21),"—",ROUND((1+SQRT(((50*POWER(80,POWER(COS(PI()*MOD(Calculator!$B$35/Calculator!$F$21,1)),2))-$C39)^2+(1500*ABS(SIN(2*PI()*MOD(Calculator!$B$35/Calculator!$F$21,1)))*IF(MOD(Calculator!$B$35/Calculator!$F$21,1)&lt;0.5,-1,1))^2)/((50*POWER(80,POWER(COS(PI()*MOD(Calculator!$B$35/Calculator!$F$21,1)),2))+$C39)^2+(1500*ABS(SIN(2*PI()*MOD(Calculator!$B$35/Calculator!$F$21,1)))*IF(MOD(Calculator!$B$35/Calculator!$F$21,1)&lt;0.5,-1,1))^2)))/(1-SQRT(((50*POWER(80,POWER(COS(PI()*MOD(Calculator!$B$35/Calculator!$F$21,1)),2))-$C39)^2+(1500*ABS(SIN(2*PI()*MOD(Calculator!$B$35/Calculator!$F$21,1)))*IF(MOD(Calculator!$B$35/Calculator!$F$21,1)&lt;0.5,-1,1))^2)/((50*POWER(80,POWER(COS(PI()*MOD(Calculator!$B$35/Calculator!$F$21,1)),2))+$C39)^2+(1500*ABS(SIN(2*PI()*MOD(Calculator!$B$35/Calculator!$F$21,1)))*IF(MOD(Calculator!$B$35/Calculator!$F$21,1)&lt;0.5,-1,1))^2))),2))</f>
        <v>—</v>
      </c>
      <c r="EQ39" s="253" t="str">
        <f aca="false">IF(OR(Calculator!$E$22&lt;&gt;"YES",Calculator!$B$35&lt;Calculator!$G$22),"—",ROUND((1+SQRT(((50*POWER(80,POWER(COS(PI()*MOD(Calculator!$B$35/Calculator!$F$22,1)),2))-$C39)^2+(1500*ABS(SIN(2*PI()*MOD(Calculator!$B$35/Calculator!$F$22,1)))*IF(MOD(Calculator!$B$35/Calculator!$F$22,1)&lt;0.5,-1,1))^2)/((50*POWER(80,POWER(COS(PI()*MOD(Calculator!$B$35/Calculator!$F$22,1)),2))+$C39)^2+(1500*ABS(SIN(2*PI()*MOD(Calculator!$B$35/Calculator!$F$22,1)))*IF(MOD(Calculator!$B$35/Calculator!$F$22,1)&lt;0.5,-1,1))^2)))/(1-SQRT(((50*POWER(80,POWER(COS(PI()*MOD(Calculator!$B$35/Calculator!$F$22,1)),2))-$C39)^2+(1500*ABS(SIN(2*PI()*MOD(Calculator!$B$35/Calculator!$F$22,1)))*IF(MOD(Calculator!$B$35/Calculator!$F$22,1)&lt;0.5,-1,1))^2)/((50*POWER(80,POWER(COS(PI()*MOD(Calculator!$B$35/Calculator!$F$22,1)),2))+$C39)^2+(1500*ABS(SIN(2*PI()*MOD(Calculator!$B$35/Calculator!$F$22,1)))*IF(MOD(Calculator!$B$35/Calculator!$F$22,1)&lt;0.5,-1,1))^2))),2))</f>
        <v>—</v>
      </c>
      <c r="ER39" s="295" t="n">
        <f aca="false">IFERROR(ROUND((IF(ISNUMBER(EG39),EG39,0)+IF(ISNUMBER(EH39),EH39,0)+IF(ISNUMBER(EI39),EI39,0)+IF(ISNUMBER(EJ39),EJ39,0)+IF(ISNUMBER(EK39),EK39,0)+IF(ISNUMBER(EL39),EL39,0)+IF(ISNUMBER(EM39),EM39,0)+IF(ISNUMBER(EN39),EN39,0)+IF(ISNUMBER(EO39),EO39,0)+IF(ISNUMBER(EP39),EP39,0)+IF(ISNUMBER(EQ39),EQ39,0))/(IF(ISNUMBER(EG39),1,0)+IF(ISNUMBER(EH39),1,0)+IF(ISNUMBER(EI39),1,0)+IF(ISNUMBER(EJ39),1,0)+IF(ISNUMBER(EK39),1,0)+IF(ISNUMBER(EL39),1,0)+IF(ISNUMBER(EM39),1,0)+IF(ISNUMBER(EN39),1,0)+IF(ISNUMBER(EO39),1,0)+IF(ISNUMBER(EP39),1,0)+IF(ISNUMBER(EQ39),1,0)),4),"")</f>
        <v>29.435</v>
      </c>
      <c r="ES39" s="253" t="str">
        <f aca="false">IF(OR(Calculator!$E$12&lt;&gt;"YES",Calculator!$B$36&lt;Calculator!$G$12),"—",ROUND((1+SQRT(((50*POWER(80,POWER(COS(PI()*MOD(Calculator!$B$36/Calculator!$F$12,1)),2))-$C39)^2+(1500*ABS(SIN(2*PI()*MOD(Calculator!$B$36/Calculator!$F$12,1)))*IF(MOD(Calculator!$B$36/Calculator!$F$12,1)&lt;0.5,-1,1))^2)/((50*POWER(80,POWER(COS(PI()*MOD(Calculator!$B$36/Calculator!$F$12,1)),2))+$C39)^2+(1500*ABS(SIN(2*PI()*MOD(Calculator!$B$36/Calculator!$F$12,1)))*IF(MOD(Calculator!$B$36/Calculator!$F$12,1)&lt;0.5,-1,1))^2)))/(1-SQRT(((50*POWER(80,POWER(COS(PI()*MOD(Calculator!$B$36/Calculator!$F$12,1)),2))-$C39)^2+(1500*ABS(SIN(2*PI()*MOD(Calculator!$B$36/Calculator!$F$12,1)))*IF(MOD(Calculator!$B$36/Calculator!$F$12,1)&lt;0.5,-1,1))^2)/((50*POWER(80,POWER(COS(PI()*MOD(Calculator!$B$36/Calculator!$F$12,1)),2))+$C39)^2+(1500*ABS(SIN(2*PI()*MOD(Calculator!$B$36/Calculator!$F$12,1)))*IF(MOD(Calculator!$B$36/Calculator!$F$12,1)&lt;0.5,-1,1))^2))),2))</f>
        <v>—</v>
      </c>
      <c r="ET39" s="253" t="str">
        <f aca="false">IF(OR(Calculator!$E$13&lt;&gt;"YES",Calculator!$B$36&lt;Calculator!$G$13),"—",ROUND((1+SQRT(((50*POWER(80,POWER(COS(PI()*MOD(Calculator!$B$36/Calculator!$F$13,1)),2))-$C39)^2+(1500*ABS(SIN(2*PI()*MOD(Calculator!$B$36/Calculator!$F$13,1)))*IF(MOD(Calculator!$B$36/Calculator!$F$13,1)&lt;0.5,-1,1))^2)/((50*POWER(80,POWER(COS(PI()*MOD(Calculator!$B$36/Calculator!$F$13,1)),2))+$C39)^2+(1500*ABS(SIN(2*PI()*MOD(Calculator!$B$36/Calculator!$F$13,1)))*IF(MOD(Calculator!$B$36/Calculator!$F$13,1)&lt;0.5,-1,1))^2)))/(1-SQRT(((50*POWER(80,POWER(COS(PI()*MOD(Calculator!$B$36/Calculator!$F$13,1)),2))-$C39)^2+(1500*ABS(SIN(2*PI()*MOD(Calculator!$B$36/Calculator!$F$13,1)))*IF(MOD(Calculator!$B$36/Calculator!$F$13,1)&lt;0.5,-1,1))^2)/((50*POWER(80,POWER(COS(PI()*MOD(Calculator!$B$36/Calculator!$F$13,1)),2))+$C39)^2+(1500*ABS(SIN(2*PI()*MOD(Calculator!$B$36/Calculator!$F$13,1)))*IF(MOD(Calculator!$B$36/Calculator!$F$13,1)&lt;0.5,-1,1))^2))),2))</f>
        <v>—</v>
      </c>
      <c r="EU39" s="253" t="str">
        <f aca="false">IF(OR(Calculator!$E$14&lt;&gt;"YES",Calculator!$B$36&lt;Calculator!$G$14),"—",ROUND((1+SQRT(((50*POWER(80,POWER(COS(PI()*MOD(Calculator!$B$36/Calculator!$F$14,1)),2))-$C39)^2+(1500*ABS(SIN(2*PI()*MOD(Calculator!$B$36/Calculator!$F$14,1)))*IF(MOD(Calculator!$B$36/Calculator!$F$14,1)&lt;0.5,-1,1))^2)/((50*POWER(80,POWER(COS(PI()*MOD(Calculator!$B$36/Calculator!$F$14,1)),2))+$C39)^2+(1500*ABS(SIN(2*PI()*MOD(Calculator!$B$36/Calculator!$F$14,1)))*IF(MOD(Calculator!$B$36/Calculator!$F$14,1)&lt;0.5,-1,1))^2)))/(1-SQRT(((50*POWER(80,POWER(COS(PI()*MOD(Calculator!$B$36/Calculator!$F$14,1)),2))-$C39)^2+(1500*ABS(SIN(2*PI()*MOD(Calculator!$B$36/Calculator!$F$14,1)))*IF(MOD(Calculator!$B$36/Calculator!$F$14,1)&lt;0.5,-1,1))^2)/((50*POWER(80,POWER(COS(PI()*MOD(Calculator!$B$36/Calculator!$F$14,1)),2))+$C39)^2+(1500*ABS(SIN(2*PI()*MOD(Calculator!$B$36/Calculator!$F$14,1)))*IF(MOD(Calculator!$B$36/Calculator!$F$14,1)&lt;0.5,-1,1))^2))),2))</f>
        <v>—</v>
      </c>
      <c r="EV39" s="253" t="n">
        <f aca="false">IF(OR(Calculator!$E$15&lt;&gt;"YES",Calculator!$B$36&lt;Calculator!$G$15),"—",ROUND((1+SQRT(((50*POWER(80,POWER(COS(PI()*MOD(Calculator!$B$36/Calculator!$F$15,1)),2))-$C39)^2+(1500*ABS(SIN(2*PI()*MOD(Calculator!$B$36/Calculator!$F$15,1)))*IF(MOD(Calculator!$B$36/Calculator!$F$15,1)&lt;0.5,-1,1))^2)/((50*POWER(80,POWER(COS(PI()*MOD(Calculator!$B$36/Calculator!$F$15,1)),2))+$C39)^2+(1500*ABS(SIN(2*PI()*MOD(Calculator!$B$36/Calculator!$F$15,1)))*IF(MOD(Calculator!$B$36/Calculator!$F$15,1)&lt;0.5,-1,1))^2)))/(1-SQRT(((50*POWER(80,POWER(COS(PI()*MOD(Calculator!$B$36/Calculator!$F$15,1)),2))-$C39)^2+(1500*ABS(SIN(2*PI()*MOD(Calculator!$B$36/Calculator!$F$15,1)))*IF(MOD(Calculator!$B$36/Calculator!$F$15,1)&lt;0.5,-1,1))^2)/((50*POWER(80,POWER(COS(PI()*MOD(Calculator!$B$36/Calculator!$F$15,1)),2))+$C39)^2+(1500*ABS(SIN(2*PI()*MOD(Calculator!$B$36/Calculator!$F$15,1)))*IF(MOD(Calculator!$B$36/Calculator!$F$15,1)&lt;0.5,-1,1))^2))),2))</f>
        <v>44.71</v>
      </c>
      <c r="EW39" s="253" t="str">
        <f aca="false">IF(OR(Calculator!$E$16&lt;&gt;"YES",Calculator!$B$36&lt;Calculator!$G$16),"—",ROUND((1+SQRT(((50*POWER(80,POWER(COS(PI()*MOD(Calculator!$B$36/Calculator!$F$16,1)),2))-$C39)^2+(1500*ABS(SIN(2*PI()*MOD(Calculator!$B$36/Calculator!$F$16,1)))*IF(MOD(Calculator!$B$36/Calculator!$F$16,1)&lt;0.5,-1,1))^2)/((50*POWER(80,POWER(COS(PI()*MOD(Calculator!$B$36/Calculator!$F$16,1)),2))+$C39)^2+(1500*ABS(SIN(2*PI()*MOD(Calculator!$B$36/Calculator!$F$16,1)))*IF(MOD(Calculator!$B$36/Calculator!$F$16,1)&lt;0.5,-1,1))^2)))/(1-SQRT(((50*POWER(80,POWER(COS(PI()*MOD(Calculator!$B$36/Calculator!$F$16,1)),2))-$C39)^2+(1500*ABS(SIN(2*PI()*MOD(Calculator!$B$36/Calculator!$F$16,1)))*IF(MOD(Calculator!$B$36/Calculator!$F$16,1)&lt;0.5,-1,1))^2)/((50*POWER(80,POWER(COS(PI()*MOD(Calculator!$B$36/Calculator!$F$16,1)),2))+$C39)^2+(1500*ABS(SIN(2*PI()*MOD(Calculator!$B$36/Calculator!$F$16,1)))*IF(MOD(Calculator!$B$36/Calculator!$F$16,1)&lt;0.5,-1,1))^2))),2))</f>
        <v>—</v>
      </c>
      <c r="EX39" s="253" t="n">
        <f aca="false">IF(OR(Calculator!$E$17&lt;&gt;"YES",Calculator!$B$36&lt;Calculator!$G$17),"—",ROUND((1+SQRT(((50*POWER(80,POWER(COS(PI()*MOD(Calculator!$B$36/Calculator!$F$17,1)),2))-$C39)^2+(1500*ABS(SIN(2*PI()*MOD(Calculator!$B$36/Calculator!$F$17,1)))*IF(MOD(Calculator!$B$36/Calculator!$F$17,1)&lt;0.5,-1,1))^2)/((50*POWER(80,POWER(COS(PI()*MOD(Calculator!$B$36/Calculator!$F$17,1)),2))+$C39)^2+(1500*ABS(SIN(2*PI()*MOD(Calculator!$B$36/Calculator!$F$17,1)))*IF(MOD(Calculator!$B$36/Calculator!$F$17,1)&lt;0.5,-1,1))^2)))/(1-SQRT(((50*POWER(80,POWER(COS(PI()*MOD(Calculator!$B$36/Calculator!$F$17,1)),2))-$C39)^2+(1500*ABS(SIN(2*PI()*MOD(Calculator!$B$36/Calculator!$F$17,1)))*IF(MOD(Calculator!$B$36/Calculator!$F$17,1)&lt;0.5,-1,1))^2)/((50*POWER(80,POWER(COS(PI()*MOD(Calculator!$B$36/Calculator!$F$17,1)),2))+$C39)^2+(1500*ABS(SIN(2*PI()*MOD(Calculator!$B$36/Calculator!$F$17,1)))*IF(MOD(Calculator!$B$36/Calculator!$F$17,1)&lt;0.5,-1,1))^2))),2))</f>
        <v>49.26</v>
      </c>
      <c r="EY39" s="253" t="str">
        <f aca="false">IF(OR(Calculator!$E$18&lt;&gt;"YES",Calculator!$B$36&lt;Calculator!$G$18),"—",ROUND((1+SQRT(((50*POWER(80,POWER(COS(PI()*MOD(Calculator!$B$36/Calculator!$F$18,1)),2))-$C39)^2+(1500*ABS(SIN(2*PI()*MOD(Calculator!$B$36/Calculator!$F$18,1)))*IF(MOD(Calculator!$B$36/Calculator!$F$18,1)&lt;0.5,-1,1))^2)/((50*POWER(80,POWER(COS(PI()*MOD(Calculator!$B$36/Calculator!$F$18,1)),2))+$C39)^2+(1500*ABS(SIN(2*PI()*MOD(Calculator!$B$36/Calculator!$F$18,1)))*IF(MOD(Calculator!$B$36/Calculator!$F$18,1)&lt;0.5,-1,1))^2)))/(1-SQRT(((50*POWER(80,POWER(COS(PI()*MOD(Calculator!$B$36/Calculator!$F$18,1)),2))-$C39)^2+(1500*ABS(SIN(2*PI()*MOD(Calculator!$B$36/Calculator!$F$18,1)))*IF(MOD(Calculator!$B$36/Calculator!$F$18,1)&lt;0.5,-1,1))^2)/((50*POWER(80,POWER(COS(PI()*MOD(Calculator!$B$36/Calculator!$F$18,1)),2))+$C39)^2+(1500*ABS(SIN(2*PI()*MOD(Calculator!$B$36/Calculator!$F$18,1)))*IF(MOD(Calculator!$B$36/Calculator!$F$18,1)&lt;0.5,-1,1))^2))),2))</f>
        <v>—</v>
      </c>
      <c r="EZ39" s="253" t="str">
        <f aca="false">IF(OR(Calculator!$E$19&lt;&gt;"YES",Calculator!$B$36&lt;Calculator!$G$19),"—",ROUND((1+SQRT(((50*POWER(80,POWER(COS(PI()*MOD(Calculator!$B$36/Calculator!$F$19,1)),2))-$C39)^2+(1500*ABS(SIN(2*PI()*MOD(Calculator!$B$36/Calculator!$F$19,1)))*IF(MOD(Calculator!$B$36/Calculator!$F$19,1)&lt;0.5,-1,1))^2)/((50*POWER(80,POWER(COS(PI()*MOD(Calculator!$B$36/Calculator!$F$19,1)),2))+$C39)^2+(1500*ABS(SIN(2*PI()*MOD(Calculator!$B$36/Calculator!$F$19,1)))*IF(MOD(Calculator!$B$36/Calculator!$F$19,1)&lt;0.5,-1,1))^2)))/(1-SQRT(((50*POWER(80,POWER(COS(PI()*MOD(Calculator!$B$36/Calculator!$F$19,1)),2))-$C39)^2+(1500*ABS(SIN(2*PI()*MOD(Calculator!$B$36/Calculator!$F$19,1)))*IF(MOD(Calculator!$B$36/Calculator!$F$19,1)&lt;0.5,-1,1))^2)/((50*POWER(80,POWER(COS(PI()*MOD(Calculator!$B$36/Calculator!$F$19,1)),2))+$C39)^2+(1500*ABS(SIN(2*PI()*MOD(Calculator!$B$36/Calculator!$F$19,1)))*IF(MOD(Calculator!$B$36/Calculator!$F$19,1)&lt;0.5,-1,1))^2))),2))</f>
        <v>—</v>
      </c>
      <c r="FA39" s="253" t="str">
        <f aca="false">IF(OR(Calculator!$E$20&lt;&gt;"YES",Calculator!$B$36&lt;Calculator!$G$20),"—",ROUND((1+SQRT(((50*POWER(80,POWER(COS(PI()*MOD(Calculator!$B$36/Calculator!$F$20,1)),2))-$C39)^2+(1500*ABS(SIN(2*PI()*MOD(Calculator!$B$36/Calculator!$F$20,1)))*IF(MOD(Calculator!$B$36/Calculator!$F$20,1)&lt;0.5,-1,1))^2)/((50*POWER(80,POWER(COS(PI()*MOD(Calculator!$B$36/Calculator!$F$20,1)),2))+$C39)^2+(1500*ABS(SIN(2*PI()*MOD(Calculator!$B$36/Calculator!$F$20,1)))*IF(MOD(Calculator!$B$36/Calculator!$F$20,1)&lt;0.5,-1,1))^2)))/(1-SQRT(((50*POWER(80,POWER(COS(PI()*MOD(Calculator!$B$36/Calculator!$F$20,1)),2))-$C39)^2+(1500*ABS(SIN(2*PI()*MOD(Calculator!$B$36/Calculator!$F$20,1)))*IF(MOD(Calculator!$B$36/Calculator!$F$20,1)&lt;0.5,-1,1))^2)/((50*POWER(80,POWER(COS(PI()*MOD(Calculator!$B$36/Calculator!$F$20,1)),2))+$C39)^2+(1500*ABS(SIN(2*PI()*MOD(Calculator!$B$36/Calculator!$F$20,1)))*IF(MOD(Calculator!$B$36/Calculator!$F$20,1)&lt;0.5,-1,1))^2))),2))</f>
        <v>—</v>
      </c>
      <c r="FB39" s="253" t="str">
        <f aca="false">IF(OR(Calculator!$E$21&lt;&gt;"YES",Calculator!$B$36&lt;Calculator!$G$21),"—",ROUND((1+SQRT(((50*POWER(80,POWER(COS(PI()*MOD(Calculator!$B$36/Calculator!$F$21,1)),2))-$C39)^2+(1500*ABS(SIN(2*PI()*MOD(Calculator!$B$36/Calculator!$F$21,1)))*IF(MOD(Calculator!$B$36/Calculator!$F$21,1)&lt;0.5,-1,1))^2)/((50*POWER(80,POWER(COS(PI()*MOD(Calculator!$B$36/Calculator!$F$21,1)),2))+$C39)^2+(1500*ABS(SIN(2*PI()*MOD(Calculator!$B$36/Calculator!$F$21,1)))*IF(MOD(Calculator!$B$36/Calculator!$F$21,1)&lt;0.5,-1,1))^2)))/(1-SQRT(((50*POWER(80,POWER(COS(PI()*MOD(Calculator!$B$36/Calculator!$F$21,1)),2))-$C39)^2+(1500*ABS(SIN(2*PI()*MOD(Calculator!$B$36/Calculator!$F$21,1)))*IF(MOD(Calculator!$B$36/Calculator!$F$21,1)&lt;0.5,-1,1))^2)/((50*POWER(80,POWER(COS(PI()*MOD(Calculator!$B$36/Calculator!$F$21,1)),2))+$C39)^2+(1500*ABS(SIN(2*PI()*MOD(Calculator!$B$36/Calculator!$F$21,1)))*IF(MOD(Calculator!$B$36/Calculator!$F$21,1)&lt;0.5,-1,1))^2))),2))</f>
        <v>—</v>
      </c>
      <c r="FC39" s="253" t="str">
        <f aca="false">IF(OR(Calculator!$E$22&lt;&gt;"YES",Calculator!$B$36&lt;Calculator!$G$22),"—",ROUND((1+SQRT(((50*POWER(80,POWER(COS(PI()*MOD(Calculator!$B$36/Calculator!$F$22,1)),2))-$C39)^2+(1500*ABS(SIN(2*PI()*MOD(Calculator!$B$36/Calculator!$F$22,1)))*IF(MOD(Calculator!$B$36/Calculator!$F$22,1)&lt;0.5,-1,1))^2)/((50*POWER(80,POWER(COS(PI()*MOD(Calculator!$B$36/Calculator!$F$22,1)),2))+$C39)^2+(1500*ABS(SIN(2*PI()*MOD(Calculator!$B$36/Calculator!$F$22,1)))*IF(MOD(Calculator!$B$36/Calculator!$F$22,1)&lt;0.5,-1,1))^2)))/(1-SQRT(((50*POWER(80,POWER(COS(PI()*MOD(Calculator!$B$36/Calculator!$F$22,1)),2))-$C39)^2+(1500*ABS(SIN(2*PI()*MOD(Calculator!$B$36/Calculator!$F$22,1)))*IF(MOD(Calculator!$B$36/Calculator!$F$22,1)&lt;0.5,-1,1))^2)/((50*POWER(80,POWER(COS(PI()*MOD(Calculator!$B$36/Calculator!$F$22,1)),2))+$C39)^2+(1500*ABS(SIN(2*PI()*MOD(Calculator!$B$36/Calculator!$F$22,1)))*IF(MOD(Calculator!$B$36/Calculator!$F$22,1)&lt;0.5,-1,1))^2))),2))</f>
        <v>—</v>
      </c>
      <c r="FD39" s="295" t="n">
        <f aca="false">IFERROR(ROUND((IF(ISNUMBER(ES39),ES39,0)+IF(ISNUMBER(ET39),ET39,0)+IF(ISNUMBER(EU39),EU39,0)+IF(ISNUMBER(EV39),EV39,0)+IF(ISNUMBER(EW39),EW39,0)+IF(ISNUMBER(EX39),EX39,0)+IF(ISNUMBER(EY39),EY39,0)+IF(ISNUMBER(EZ39),EZ39,0)+IF(ISNUMBER(FA39),FA39,0)+IF(ISNUMBER(FB39),FB39,0)+IF(ISNUMBER(FC39),FC39,0))/(IF(ISNUMBER(ES39),1,0)+IF(ISNUMBER(ET39),1,0)+IF(ISNUMBER(EU39),1,0)+IF(ISNUMBER(EV39),1,0)+IF(ISNUMBER(EW39),1,0)+IF(ISNUMBER(EX39),1,0)+IF(ISNUMBER(EY39),1,0)+IF(ISNUMBER(EZ39),1,0)+IF(ISNUMBER(FA39),1,0)+IF(ISNUMBER(FB39),1,0)+IF(ISNUMBER(FC39),1,0)),4),"")</f>
        <v>46.985</v>
      </c>
      <c r="FE39" s="253" t="str">
        <f aca="false">IF(OR(Calculator!$E$12&lt;&gt;"YES",Calculator!$B$37&lt;Calculator!$G$12),"—",ROUND((1+SQRT(((50*POWER(80,POWER(COS(PI()*MOD(Calculator!$B$37/Calculator!$F$12,1)),2))-$C39)^2+(1500*ABS(SIN(2*PI()*MOD(Calculator!$B$37/Calculator!$F$12,1)))*IF(MOD(Calculator!$B$37/Calculator!$F$12,1)&lt;0.5,-1,1))^2)/((50*POWER(80,POWER(COS(PI()*MOD(Calculator!$B$37/Calculator!$F$12,1)),2))+$C39)^2+(1500*ABS(SIN(2*PI()*MOD(Calculator!$B$37/Calculator!$F$12,1)))*IF(MOD(Calculator!$B$37/Calculator!$F$12,1)&lt;0.5,-1,1))^2)))/(1-SQRT(((50*POWER(80,POWER(COS(PI()*MOD(Calculator!$B$37/Calculator!$F$12,1)),2))-$C39)^2+(1500*ABS(SIN(2*PI()*MOD(Calculator!$B$37/Calculator!$F$12,1)))*IF(MOD(Calculator!$B$37/Calculator!$F$12,1)&lt;0.5,-1,1))^2)/((50*POWER(80,POWER(COS(PI()*MOD(Calculator!$B$37/Calculator!$F$12,1)),2))+$C39)^2+(1500*ABS(SIN(2*PI()*MOD(Calculator!$B$37/Calculator!$F$12,1)))*IF(MOD(Calculator!$B$37/Calculator!$F$12,1)&lt;0.5,-1,1))^2))),2))</f>
        <v>—</v>
      </c>
      <c r="FF39" s="253" t="str">
        <f aca="false">IF(OR(Calculator!$E$13&lt;&gt;"YES",Calculator!$B$37&lt;Calculator!$G$13),"—",ROUND((1+SQRT(((50*POWER(80,POWER(COS(PI()*MOD(Calculator!$B$37/Calculator!$F$13,1)),2))-$C39)^2+(1500*ABS(SIN(2*PI()*MOD(Calculator!$B$37/Calculator!$F$13,1)))*IF(MOD(Calculator!$B$37/Calculator!$F$13,1)&lt;0.5,-1,1))^2)/((50*POWER(80,POWER(COS(PI()*MOD(Calculator!$B$37/Calculator!$F$13,1)),2))+$C39)^2+(1500*ABS(SIN(2*PI()*MOD(Calculator!$B$37/Calculator!$F$13,1)))*IF(MOD(Calculator!$B$37/Calculator!$F$13,1)&lt;0.5,-1,1))^2)))/(1-SQRT(((50*POWER(80,POWER(COS(PI()*MOD(Calculator!$B$37/Calculator!$F$13,1)),2))-$C39)^2+(1500*ABS(SIN(2*PI()*MOD(Calculator!$B$37/Calculator!$F$13,1)))*IF(MOD(Calculator!$B$37/Calculator!$F$13,1)&lt;0.5,-1,1))^2)/((50*POWER(80,POWER(COS(PI()*MOD(Calculator!$B$37/Calculator!$F$13,1)),2))+$C39)^2+(1500*ABS(SIN(2*PI()*MOD(Calculator!$B$37/Calculator!$F$13,1)))*IF(MOD(Calculator!$B$37/Calculator!$F$13,1)&lt;0.5,-1,1))^2))),2))</f>
        <v>—</v>
      </c>
      <c r="FG39" s="253" t="str">
        <f aca="false">IF(OR(Calculator!$E$14&lt;&gt;"YES",Calculator!$B$37&lt;Calculator!$G$14),"—",ROUND((1+SQRT(((50*POWER(80,POWER(COS(PI()*MOD(Calculator!$B$37/Calculator!$F$14,1)),2))-$C39)^2+(1500*ABS(SIN(2*PI()*MOD(Calculator!$B$37/Calculator!$F$14,1)))*IF(MOD(Calculator!$B$37/Calculator!$F$14,1)&lt;0.5,-1,1))^2)/((50*POWER(80,POWER(COS(PI()*MOD(Calculator!$B$37/Calculator!$F$14,1)),2))+$C39)^2+(1500*ABS(SIN(2*PI()*MOD(Calculator!$B$37/Calculator!$F$14,1)))*IF(MOD(Calculator!$B$37/Calculator!$F$14,1)&lt;0.5,-1,1))^2)))/(1-SQRT(((50*POWER(80,POWER(COS(PI()*MOD(Calculator!$B$37/Calculator!$F$14,1)),2))-$C39)^2+(1500*ABS(SIN(2*PI()*MOD(Calculator!$B$37/Calculator!$F$14,1)))*IF(MOD(Calculator!$B$37/Calculator!$F$14,1)&lt;0.5,-1,1))^2)/((50*POWER(80,POWER(COS(PI()*MOD(Calculator!$B$37/Calculator!$F$14,1)),2))+$C39)^2+(1500*ABS(SIN(2*PI()*MOD(Calculator!$B$37/Calculator!$F$14,1)))*IF(MOD(Calculator!$B$37/Calculator!$F$14,1)&lt;0.5,-1,1))^2))),2))</f>
        <v>—</v>
      </c>
      <c r="FH39" s="253" t="n">
        <f aca="false">IF(OR(Calculator!$E$15&lt;&gt;"YES",Calculator!$B$37&lt;Calculator!$G$15),"—",ROUND((1+SQRT(((50*POWER(80,POWER(COS(PI()*MOD(Calculator!$B$37/Calculator!$F$15,1)),2))-$C39)^2+(1500*ABS(SIN(2*PI()*MOD(Calculator!$B$37/Calculator!$F$15,1)))*IF(MOD(Calculator!$B$37/Calculator!$F$15,1)&lt;0.5,-1,1))^2)/((50*POWER(80,POWER(COS(PI()*MOD(Calculator!$B$37/Calculator!$F$15,1)),2))+$C39)^2+(1500*ABS(SIN(2*PI()*MOD(Calculator!$B$37/Calculator!$F$15,1)))*IF(MOD(Calculator!$B$37/Calculator!$F$15,1)&lt;0.5,-1,1))^2)))/(1-SQRT(((50*POWER(80,POWER(COS(PI()*MOD(Calculator!$B$37/Calculator!$F$15,1)),2))-$C39)^2+(1500*ABS(SIN(2*PI()*MOD(Calculator!$B$37/Calculator!$F$15,1)))*IF(MOD(Calculator!$B$37/Calculator!$F$15,1)&lt;0.5,-1,1))^2)/((50*POWER(80,POWER(COS(PI()*MOD(Calculator!$B$37/Calculator!$F$15,1)),2))+$C39)^2+(1500*ABS(SIN(2*PI()*MOD(Calculator!$B$37/Calculator!$F$15,1)))*IF(MOD(Calculator!$B$37/Calculator!$F$15,1)&lt;0.5,-1,1))^2))),2))</f>
        <v>10.4</v>
      </c>
      <c r="FI39" s="253" t="str">
        <f aca="false">IF(OR(Calculator!$E$16&lt;&gt;"YES",Calculator!$B$37&lt;Calculator!$G$16),"—",ROUND((1+SQRT(((50*POWER(80,POWER(COS(PI()*MOD(Calculator!$B$37/Calculator!$F$16,1)),2))-$C39)^2+(1500*ABS(SIN(2*PI()*MOD(Calculator!$B$37/Calculator!$F$16,1)))*IF(MOD(Calculator!$B$37/Calculator!$F$16,1)&lt;0.5,-1,1))^2)/((50*POWER(80,POWER(COS(PI()*MOD(Calculator!$B$37/Calculator!$F$16,1)),2))+$C39)^2+(1500*ABS(SIN(2*PI()*MOD(Calculator!$B$37/Calculator!$F$16,1)))*IF(MOD(Calculator!$B$37/Calculator!$F$16,1)&lt;0.5,-1,1))^2)))/(1-SQRT(((50*POWER(80,POWER(COS(PI()*MOD(Calculator!$B$37/Calculator!$F$16,1)),2))-$C39)^2+(1500*ABS(SIN(2*PI()*MOD(Calculator!$B$37/Calculator!$F$16,1)))*IF(MOD(Calculator!$B$37/Calculator!$F$16,1)&lt;0.5,-1,1))^2)/((50*POWER(80,POWER(COS(PI()*MOD(Calculator!$B$37/Calculator!$F$16,1)),2))+$C39)^2+(1500*ABS(SIN(2*PI()*MOD(Calculator!$B$37/Calculator!$F$16,1)))*IF(MOD(Calculator!$B$37/Calculator!$F$16,1)&lt;0.5,-1,1))^2))),2))</f>
        <v>—</v>
      </c>
      <c r="FJ39" s="253" t="n">
        <f aca="false">IF(OR(Calculator!$E$17&lt;&gt;"YES",Calculator!$B$37&lt;Calculator!$G$17),"—",ROUND((1+SQRT(((50*POWER(80,POWER(COS(PI()*MOD(Calculator!$B$37/Calculator!$F$17,1)),2))-$C39)^2+(1500*ABS(SIN(2*PI()*MOD(Calculator!$B$37/Calculator!$F$17,1)))*IF(MOD(Calculator!$B$37/Calculator!$F$17,1)&lt;0.5,-1,1))^2)/((50*POWER(80,POWER(COS(PI()*MOD(Calculator!$B$37/Calculator!$F$17,1)),2))+$C39)^2+(1500*ABS(SIN(2*PI()*MOD(Calculator!$B$37/Calculator!$F$17,1)))*IF(MOD(Calculator!$B$37/Calculator!$F$17,1)&lt;0.5,-1,1))^2)))/(1-SQRT(((50*POWER(80,POWER(COS(PI()*MOD(Calculator!$B$37/Calculator!$F$17,1)),2))-$C39)^2+(1500*ABS(SIN(2*PI()*MOD(Calculator!$B$37/Calculator!$F$17,1)))*IF(MOD(Calculator!$B$37/Calculator!$F$17,1)&lt;0.5,-1,1))^2)/((50*POWER(80,POWER(COS(PI()*MOD(Calculator!$B$37/Calculator!$F$17,1)),2))+$C39)^2+(1500*ABS(SIN(2*PI()*MOD(Calculator!$B$37/Calculator!$F$17,1)))*IF(MOD(Calculator!$B$37/Calculator!$F$17,1)&lt;0.5,-1,1))^2))),2))</f>
        <v>40.31</v>
      </c>
      <c r="FK39" s="253" t="str">
        <f aca="false">IF(OR(Calculator!$E$18&lt;&gt;"YES",Calculator!$B$37&lt;Calculator!$G$18),"—",ROUND((1+SQRT(((50*POWER(80,POWER(COS(PI()*MOD(Calculator!$B$37/Calculator!$F$18,1)),2))-$C39)^2+(1500*ABS(SIN(2*PI()*MOD(Calculator!$B$37/Calculator!$F$18,1)))*IF(MOD(Calculator!$B$37/Calculator!$F$18,1)&lt;0.5,-1,1))^2)/((50*POWER(80,POWER(COS(PI()*MOD(Calculator!$B$37/Calculator!$F$18,1)),2))+$C39)^2+(1500*ABS(SIN(2*PI()*MOD(Calculator!$B$37/Calculator!$F$18,1)))*IF(MOD(Calculator!$B$37/Calculator!$F$18,1)&lt;0.5,-1,1))^2)))/(1-SQRT(((50*POWER(80,POWER(COS(PI()*MOD(Calculator!$B$37/Calculator!$F$18,1)),2))-$C39)^2+(1500*ABS(SIN(2*PI()*MOD(Calculator!$B$37/Calculator!$F$18,1)))*IF(MOD(Calculator!$B$37/Calculator!$F$18,1)&lt;0.5,-1,1))^2)/((50*POWER(80,POWER(COS(PI()*MOD(Calculator!$B$37/Calculator!$F$18,1)),2))+$C39)^2+(1500*ABS(SIN(2*PI()*MOD(Calculator!$B$37/Calculator!$F$18,1)))*IF(MOD(Calculator!$B$37/Calculator!$F$18,1)&lt;0.5,-1,1))^2))),2))</f>
        <v>—</v>
      </c>
      <c r="FL39" s="253" t="str">
        <f aca="false">IF(OR(Calculator!$E$19&lt;&gt;"YES",Calculator!$B$37&lt;Calculator!$G$19),"—",ROUND((1+SQRT(((50*POWER(80,POWER(COS(PI()*MOD(Calculator!$B$37/Calculator!$F$19,1)),2))-$C39)^2+(1500*ABS(SIN(2*PI()*MOD(Calculator!$B$37/Calculator!$F$19,1)))*IF(MOD(Calculator!$B$37/Calculator!$F$19,1)&lt;0.5,-1,1))^2)/((50*POWER(80,POWER(COS(PI()*MOD(Calculator!$B$37/Calculator!$F$19,1)),2))+$C39)^2+(1500*ABS(SIN(2*PI()*MOD(Calculator!$B$37/Calculator!$F$19,1)))*IF(MOD(Calculator!$B$37/Calculator!$F$19,1)&lt;0.5,-1,1))^2)))/(1-SQRT(((50*POWER(80,POWER(COS(PI()*MOD(Calculator!$B$37/Calculator!$F$19,1)),2))-$C39)^2+(1500*ABS(SIN(2*PI()*MOD(Calculator!$B$37/Calculator!$F$19,1)))*IF(MOD(Calculator!$B$37/Calculator!$F$19,1)&lt;0.5,-1,1))^2)/((50*POWER(80,POWER(COS(PI()*MOD(Calculator!$B$37/Calculator!$F$19,1)),2))+$C39)^2+(1500*ABS(SIN(2*PI()*MOD(Calculator!$B$37/Calculator!$F$19,1)))*IF(MOD(Calculator!$B$37/Calculator!$F$19,1)&lt;0.5,-1,1))^2))),2))</f>
        <v>—</v>
      </c>
      <c r="FM39" s="253" t="str">
        <f aca="false">IF(OR(Calculator!$E$20&lt;&gt;"YES",Calculator!$B$37&lt;Calculator!$G$20),"—",ROUND((1+SQRT(((50*POWER(80,POWER(COS(PI()*MOD(Calculator!$B$37/Calculator!$F$20,1)),2))-$C39)^2+(1500*ABS(SIN(2*PI()*MOD(Calculator!$B$37/Calculator!$F$20,1)))*IF(MOD(Calculator!$B$37/Calculator!$F$20,1)&lt;0.5,-1,1))^2)/((50*POWER(80,POWER(COS(PI()*MOD(Calculator!$B$37/Calculator!$F$20,1)),2))+$C39)^2+(1500*ABS(SIN(2*PI()*MOD(Calculator!$B$37/Calculator!$F$20,1)))*IF(MOD(Calculator!$B$37/Calculator!$F$20,1)&lt;0.5,-1,1))^2)))/(1-SQRT(((50*POWER(80,POWER(COS(PI()*MOD(Calculator!$B$37/Calculator!$F$20,1)),2))-$C39)^2+(1500*ABS(SIN(2*PI()*MOD(Calculator!$B$37/Calculator!$F$20,1)))*IF(MOD(Calculator!$B$37/Calculator!$F$20,1)&lt;0.5,-1,1))^2)/((50*POWER(80,POWER(COS(PI()*MOD(Calculator!$B$37/Calculator!$F$20,1)),2))+$C39)^2+(1500*ABS(SIN(2*PI()*MOD(Calculator!$B$37/Calculator!$F$20,1)))*IF(MOD(Calculator!$B$37/Calculator!$F$20,1)&lt;0.5,-1,1))^2))),2))</f>
        <v>—</v>
      </c>
      <c r="FN39" s="253" t="str">
        <f aca="false">IF(OR(Calculator!$E$21&lt;&gt;"YES",Calculator!$B$37&lt;Calculator!$G$21),"—",ROUND((1+SQRT(((50*POWER(80,POWER(COS(PI()*MOD(Calculator!$B$37/Calculator!$F$21,1)),2))-$C39)^2+(1500*ABS(SIN(2*PI()*MOD(Calculator!$B$37/Calculator!$F$21,1)))*IF(MOD(Calculator!$B$37/Calculator!$F$21,1)&lt;0.5,-1,1))^2)/((50*POWER(80,POWER(COS(PI()*MOD(Calculator!$B$37/Calculator!$F$21,1)),2))+$C39)^2+(1500*ABS(SIN(2*PI()*MOD(Calculator!$B$37/Calculator!$F$21,1)))*IF(MOD(Calculator!$B$37/Calculator!$F$21,1)&lt;0.5,-1,1))^2)))/(1-SQRT(((50*POWER(80,POWER(COS(PI()*MOD(Calculator!$B$37/Calculator!$F$21,1)),2))-$C39)^2+(1500*ABS(SIN(2*PI()*MOD(Calculator!$B$37/Calculator!$F$21,1)))*IF(MOD(Calculator!$B$37/Calculator!$F$21,1)&lt;0.5,-1,1))^2)/((50*POWER(80,POWER(COS(PI()*MOD(Calculator!$B$37/Calculator!$F$21,1)),2))+$C39)^2+(1500*ABS(SIN(2*PI()*MOD(Calculator!$B$37/Calculator!$F$21,1)))*IF(MOD(Calculator!$B$37/Calculator!$F$21,1)&lt;0.5,-1,1))^2))),2))</f>
        <v>—</v>
      </c>
      <c r="FO39" s="253" t="str">
        <f aca="false">IF(OR(Calculator!$E$22&lt;&gt;"YES",Calculator!$B$37&lt;Calculator!$G$22),"—",ROUND((1+SQRT(((50*POWER(80,POWER(COS(PI()*MOD(Calculator!$B$37/Calculator!$F$22,1)),2))-$C39)^2+(1500*ABS(SIN(2*PI()*MOD(Calculator!$B$37/Calculator!$F$22,1)))*IF(MOD(Calculator!$B$37/Calculator!$F$22,1)&lt;0.5,-1,1))^2)/((50*POWER(80,POWER(COS(PI()*MOD(Calculator!$B$37/Calculator!$F$22,1)),2))+$C39)^2+(1500*ABS(SIN(2*PI()*MOD(Calculator!$B$37/Calculator!$F$22,1)))*IF(MOD(Calculator!$B$37/Calculator!$F$22,1)&lt;0.5,-1,1))^2)))/(1-SQRT(((50*POWER(80,POWER(COS(PI()*MOD(Calculator!$B$37/Calculator!$F$22,1)),2))-$C39)^2+(1500*ABS(SIN(2*PI()*MOD(Calculator!$B$37/Calculator!$F$22,1)))*IF(MOD(Calculator!$B$37/Calculator!$F$22,1)&lt;0.5,-1,1))^2)/((50*POWER(80,POWER(COS(PI()*MOD(Calculator!$B$37/Calculator!$F$22,1)),2))+$C39)^2+(1500*ABS(SIN(2*PI()*MOD(Calculator!$B$37/Calculator!$F$22,1)))*IF(MOD(Calculator!$B$37/Calculator!$F$22,1)&lt;0.5,-1,1))^2))),2))</f>
        <v>—</v>
      </c>
      <c r="FP39" s="295" t="n">
        <f aca="false">IFERROR(ROUND((IF(ISNUMBER(FE39),FE39,0)+IF(ISNUMBER(FF39),FF39,0)+IF(ISNUMBER(FG39),FG39,0)+IF(ISNUMBER(FH39),FH39,0)+IF(ISNUMBER(FI39),FI39,0)+IF(ISNUMBER(FJ39),FJ39,0)+IF(ISNUMBER(FK39),FK39,0)+IF(ISNUMBER(FL39),FL39,0)+IF(ISNUMBER(FM39),FM39,0)+IF(ISNUMBER(FN39),FN39,0)+IF(ISNUMBER(FO39),FO39,0))/(IF(ISNUMBER(FE39),1,0)+IF(ISNUMBER(FF39),1,0)+IF(ISNUMBER(FG39),1,0)+IF(ISNUMBER(FH39),1,0)+IF(ISNUMBER(FI39),1,0)+IF(ISNUMBER(FJ39),1,0)+IF(ISNUMBER(FK39),1,0)+IF(ISNUMBER(FL39),1,0)+IF(ISNUMBER(FM39),1,0)+IF(ISNUMBER(FN39),1,0)+IF(ISNUMBER(FO39),1,0)),4),"")</f>
        <v>25.355</v>
      </c>
      <c r="FQ39" s="253" t="str">
        <f aca="false">IF(OR(Calculator!$E$12&lt;&gt;"YES",Calculator!$B$38&lt;Calculator!$G$12),"—",ROUND((1+SQRT(((50*POWER(80,POWER(COS(PI()*MOD(Calculator!$B$38/Calculator!$F$12,1)),2))-$C39)^2+(1500*ABS(SIN(2*PI()*MOD(Calculator!$B$38/Calculator!$F$12,1)))*IF(MOD(Calculator!$B$38/Calculator!$F$12,1)&lt;0.5,-1,1))^2)/((50*POWER(80,POWER(COS(PI()*MOD(Calculator!$B$38/Calculator!$F$12,1)),2))+$C39)^2+(1500*ABS(SIN(2*PI()*MOD(Calculator!$B$38/Calculator!$F$12,1)))*IF(MOD(Calculator!$B$38/Calculator!$F$12,1)&lt;0.5,-1,1))^2)))/(1-SQRT(((50*POWER(80,POWER(COS(PI()*MOD(Calculator!$B$38/Calculator!$F$12,1)),2))-$C39)^2+(1500*ABS(SIN(2*PI()*MOD(Calculator!$B$38/Calculator!$F$12,1)))*IF(MOD(Calculator!$B$38/Calculator!$F$12,1)&lt;0.5,-1,1))^2)/((50*POWER(80,POWER(COS(PI()*MOD(Calculator!$B$38/Calculator!$F$12,1)),2))+$C39)^2+(1500*ABS(SIN(2*PI()*MOD(Calculator!$B$38/Calculator!$F$12,1)))*IF(MOD(Calculator!$B$38/Calculator!$F$12,1)&lt;0.5,-1,1))^2))),2))</f>
        <v>—</v>
      </c>
      <c r="FR39" s="253" t="str">
        <f aca="false">IF(OR(Calculator!$E$13&lt;&gt;"YES",Calculator!$B$38&lt;Calculator!$G$13),"—",ROUND((1+SQRT(((50*POWER(80,POWER(COS(PI()*MOD(Calculator!$B$38/Calculator!$F$13,1)),2))-$C39)^2+(1500*ABS(SIN(2*PI()*MOD(Calculator!$B$38/Calculator!$F$13,1)))*IF(MOD(Calculator!$B$38/Calculator!$F$13,1)&lt;0.5,-1,1))^2)/((50*POWER(80,POWER(COS(PI()*MOD(Calculator!$B$38/Calculator!$F$13,1)),2))+$C39)^2+(1500*ABS(SIN(2*PI()*MOD(Calculator!$B$38/Calculator!$F$13,1)))*IF(MOD(Calculator!$B$38/Calculator!$F$13,1)&lt;0.5,-1,1))^2)))/(1-SQRT(((50*POWER(80,POWER(COS(PI()*MOD(Calculator!$B$38/Calculator!$F$13,1)),2))-$C39)^2+(1500*ABS(SIN(2*PI()*MOD(Calculator!$B$38/Calculator!$F$13,1)))*IF(MOD(Calculator!$B$38/Calculator!$F$13,1)&lt;0.5,-1,1))^2)/((50*POWER(80,POWER(COS(PI()*MOD(Calculator!$B$38/Calculator!$F$13,1)),2))+$C39)^2+(1500*ABS(SIN(2*PI()*MOD(Calculator!$B$38/Calculator!$F$13,1)))*IF(MOD(Calculator!$B$38/Calculator!$F$13,1)&lt;0.5,-1,1))^2))),2))</f>
        <v>—</v>
      </c>
      <c r="FS39" s="253" t="str">
        <f aca="false">IF(OR(Calculator!$E$14&lt;&gt;"YES",Calculator!$B$38&lt;Calculator!$G$14),"—",ROUND((1+SQRT(((50*POWER(80,POWER(COS(PI()*MOD(Calculator!$B$38/Calculator!$F$14,1)),2))-$C39)^2+(1500*ABS(SIN(2*PI()*MOD(Calculator!$B$38/Calculator!$F$14,1)))*IF(MOD(Calculator!$B$38/Calculator!$F$14,1)&lt;0.5,-1,1))^2)/((50*POWER(80,POWER(COS(PI()*MOD(Calculator!$B$38/Calculator!$F$14,1)),2))+$C39)^2+(1500*ABS(SIN(2*PI()*MOD(Calculator!$B$38/Calculator!$F$14,1)))*IF(MOD(Calculator!$B$38/Calculator!$F$14,1)&lt;0.5,-1,1))^2)))/(1-SQRT(((50*POWER(80,POWER(COS(PI()*MOD(Calculator!$B$38/Calculator!$F$14,1)),2))-$C39)^2+(1500*ABS(SIN(2*PI()*MOD(Calculator!$B$38/Calculator!$F$14,1)))*IF(MOD(Calculator!$B$38/Calculator!$F$14,1)&lt;0.5,-1,1))^2)/((50*POWER(80,POWER(COS(PI()*MOD(Calculator!$B$38/Calculator!$F$14,1)),2))+$C39)^2+(1500*ABS(SIN(2*PI()*MOD(Calculator!$B$38/Calculator!$F$14,1)))*IF(MOD(Calculator!$B$38/Calculator!$F$14,1)&lt;0.5,-1,1))^2))),2))</f>
        <v>—</v>
      </c>
      <c r="FT39" s="253" t="n">
        <f aca="false">IF(OR(Calculator!$E$15&lt;&gt;"YES",Calculator!$B$38&lt;Calculator!$G$15),"—",ROUND((1+SQRT(((50*POWER(80,POWER(COS(PI()*MOD(Calculator!$B$38/Calculator!$F$15,1)),2))-$C39)^2+(1500*ABS(SIN(2*PI()*MOD(Calculator!$B$38/Calculator!$F$15,1)))*IF(MOD(Calculator!$B$38/Calculator!$F$15,1)&lt;0.5,-1,1))^2)/((50*POWER(80,POWER(COS(PI()*MOD(Calculator!$B$38/Calculator!$F$15,1)),2))+$C39)^2+(1500*ABS(SIN(2*PI()*MOD(Calculator!$B$38/Calculator!$F$15,1)))*IF(MOD(Calculator!$B$38/Calculator!$F$15,1)&lt;0.5,-1,1))^2)))/(1-SQRT(((50*POWER(80,POWER(COS(PI()*MOD(Calculator!$B$38/Calculator!$F$15,1)),2))-$C39)^2+(1500*ABS(SIN(2*PI()*MOD(Calculator!$B$38/Calculator!$F$15,1)))*IF(MOD(Calculator!$B$38/Calculator!$F$15,1)&lt;0.5,-1,1))^2)/((50*POWER(80,POWER(COS(PI()*MOD(Calculator!$B$38/Calculator!$F$15,1)),2))+$C39)^2+(1500*ABS(SIN(2*PI()*MOD(Calculator!$B$38/Calculator!$F$15,1)))*IF(MOD(Calculator!$B$38/Calculator!$F$15,1)&lt;0.5,-1,1))^2))),2))</f>
        <v>10.24</v>
      </c>
      <c r="FU39" s="253" t="str">
        <f aca="false">IF(OR(Calculator!$E$16&lt;&gt;"YES",Calculator!$B$38&lt;Calculator!$G$16),"—",ROUND((1+SQRT(((50*POWER(80,POWER(COS(PI()*MOD(Calculator!$B$38/Calculator!$F$16,1)),2))-$C39)^2+(1500*ABS(SIN(2*PI()*MOD(Calculator!$B$38/Calculator!$F$16,1)))*IF(MOD(Calculator!$B$38/Calculator!$F$16,1)&lt;0.5,-1,1))^2)/((50*POWER(80,POWER(COS(PI()*MOD(Calculator!$B$38/Calculator!$F$16,1)),2))+$C39)^2+(1500*ABS(SIN(2*PI()*MOD(Calculator!$B$38/Calculator!$F$16,1)))*IF(MOD(Calculator!$B$38/Calculator!$F$16,1)&lt;0.5,-1,1))^2)))/(1-SQRT(((50*POWER(80,POWER(COS(PI()*MOD(Calculator!$B$38/Calculator!$F$16,1)),2))-$C39)^2+(1500*ABS(SIN(2*PI()*MOD(Calculator!$B$38/Calculator!$F$16,1)))*IF(MOD(Calculator!$B$38/Calculator!$F$16,1)&lt;0.5,-1,1))^2)/((50*POWER(80,POWER(COS(PI()*MOD(Calculator!$B$38/Calculator!$F$16,1)),2))+$C39)^2+(1500*ABS(SIN(2*PI()*MOD(Calculator!$B$38/Calculator!$F$16,1)))*IF(MOD(Calculator!$B$38/Calculator!$F$16,1)&lt;0.5,-1,1))^2))),2))</f>
        <v>—</v>
      </c>
      <c r="FV39" s="253" t="n">
        <f aca="false">IF(OR(Calculator!$E$17&lt;&gt;"YES",Calculator!$B$38&lt;Calculator!$G$17),"—",ROUND((1+SQRT(((50*POWER(80,POWER(COS(PI()*MOD(Calculator!$B$38/Calculator!$F$17,1)),2))-$C39)^2+(1500*ABS(SIN(2*PI()*MOD(Calculator!$B$38/Calculator!$F$17,1)))*IF(MOD(Calculator!$B$38/Calculator!$F$17,1)&lt;0.5,-1,1))^2)/((50*POWER(80,POWER(COS(PI()*MOD(Calculator!$B$38/Calculator!$F$17,1)),2))+$C39)^2+(1500*ABS(SIN(2*PI()*MOD(Calculator!$B$38/Calculator!$F$17,1)))*IF(MOD(Calculator!$B$38/Calculator!$F$17,1)&lt;0.5,-1,1))^2)))/(1-SQRT(((50*POWER(80,POWER(COS(PI()*MOD(Calculator!$B$38/Calculator!$F$17,1)),2))-$C39)^2+(1500*ABS(SIN(2*PI()*MOD(Calculator!$B$38/Calculator!$F$17,1)))*IF(MOD(Calculator!$B$38/Calculator!$F$17,1)&lt;0.5,-1,1))^2)/((50*POWER(80,POWER(COS(PI()*MOD(Calculator!$B$38/Calculator!$F$17,1)),2))+$C39)^2+(1500*ABS(SIN(2*PI()*MOD(Calculator!$B$38/Calculator!$F$17,1)))*IF(MOD(Calculator!$B$38/Calculator!$F$17,1)&lt;0.5,-1,1))^2))),2))</f>
        <v>46.33</v>
      </c>
      <c r="FW39" s="253" t="str">
        <f aca="false">IF(OR(Calculator!$E$18&lt;&gt;"YES",Calculator!$B$38&lt;Calculator!$G$18),"—",ROUND((1+SQRT(((50*POWER(80,POWER(COS(PI()*MOD(Calculator!$B$38/Calculator!$F$18,1)),2))-$C39)^2+(1500*ABS(SIN(2*PI()*MOD(Calculator!$B$38/Calculator!$F$18,1)))*IF(MOD(Calculator!$B$38/Calculator!$F$18,1)&lt;0.5,-1,1))^2)/((50*POWER(80,POWER(COS(PI()*MOD(Calculator!$B$38/Calculator!$F$18,1)),2))+$C39)^2+(1500*ABS(SIN(2*PI()*MOD(Calculator!$B$38/Calculator!$F$18,1)))*IF(MOD(Calculator!$B$38/Calculator!$F$18,1)&lt;0.5,-1,1))^2)))/(1-SQRT(((50*POWER(80,POWER(COS(PI()*MOD(Calculator!$B$38/Calculator!$F$18,1)),2))-$C39)^2+(1500*ABS(SIN(2*PI()*MOD(Calculator!$B$38/Calculator!$F$18,1)))*IF(MOD(Calculator!$B$38/Calculator!$F$18,1)&lt;0.5,-1,1))^2)/((50*POWER(80,POWER(COS(PI()*MOD(Calculator!$B$38/Calculator!$F$18,1)),2))+$C39)^2+(1500*ABS(SIN(2*PI()*MOD(Calculator!$B$38/Calculator!$F$18,1)))*IF(MOD(Calculator!$B$38/Calculator!$F$18,1)&lt;0.5,-1,1))^2))),2))</f>
        <v>—</v>
      </c>
      <c r="FX39" s="253" t="str">
        <f aca="false">IF(OR(Calculator!$E$19&lt;&gt;"YES",Calculator!$B$38&lt;Calculator!$G$19),"—",ROUND((1+SQRT(((50*POWER(80,POWER(COS(PI()*MOD(Calculator!$B$38/Calculator!$F$19,1)),2))-$C39)^2+(1500*ABS(SIN(2*PI()*MOD(Calculator!$B$38/Calculator!$F$19,1)))*IF(MOD(Calculator!$B$38/Calculator!$F$19,1)&lt;0.5,-1,1))^2)/((50*POWER(80,POWER(COS(PI()*MOD(Calculator!$B$38/Calculator!$F$19,1)),2))+$C39)^2+(1500*ABS(SIN(2*PI()*MOD(Calculator!$B$38/Calculator!$F$19,1)))*IF(MOD(Calculator!$B$38/Calculator!$F$19,1)&lt;0.5,-1,1))^2)))/(1-SQRT(((50*POWER(80,POWER(COS(PI()*MOD(Calculator!$B$38/Calculator!$F$19,1)),2))-$C39)^2+(1500*ABS(SIN(2*PI()*MOD(Calculator!$B$38/Calculator!$F$19,1)))*IF(MOD(Calculator!$B$38/Calculator!$F$19,1)&lt;0.5,-1,1))^2)/((50*POWER(80,POWER(COS(PI()*MOD(Calculator!$B$38/Calculator!$F$19,1)),2))+$C39)^2+(1500*ABS(SIN(2*PI()*MOD(Calculator!$B$38/Calculator!$F$19,1)))*IF(MOD(Calculator!$B$38/Calculator!$F$19,1)&lt;0.5,-1,1))^2))),2))</f>
        <v>—</v>
      </c>
      <c r="FY39" s="253" t="str">
        <f aca="false">IF(OR(Calculator!$E$20&lt;&gt;"YES",Calculator!$B$38&lt;Calculator!$G$20),"—",ROUND((1+SQRT(((50*POWER(80,POWER(COS(PI()*MOD(Calculator!$B$38/Calculator!$F$20,1)),2))-$C39)^2+(1500*ABS(SIN(2*PI()*MOD(Calculator!$B$38/Calculator!$F$20,1)))*IF(MOD(Calculator!$B$38/Calculator!$F$20,1)&lt;0.5,-1,1))^2)/((50*POWER(80,POWER(COS(PI()*MOD(Calculator!$B$38/Calculator!$F$20,1)),2))+$C39)^2+(1500*ABS(SIN(2*PI()*MOD(Calculator!$B$38/Calculator!$F$20,1)))*IF(MOD(Calculator!$B$38/Calculator!$F$20,1)&lt;0.5,-1,1))^2)))/(1-SQRT(((50*POWER(80,POWER(COS(PI()*MOD(Calculator!$B$38/Calculator!$F$20,1)),2))-$C39)^2+(1500*ABS(SIN(2*PI()*MOD(Calculator!$B$38/Calculator!$F$20,1)))*IF(MOD(Calculator!$B$38/Calculator!$F$20,1)&lt;0.5,-1,1))^2)/((50*POWER(80,POWER(COS(PI()*MOD(Calculator!$B$38/Calculator!$F$20,1)),2))+$C39)^2+(1500*ABS(SIN(2*PI()*MOD(Calculator!$B$38/Calculator!$F$20,1)))*IF(MOD(Calculator!$B$38/Calculator!$F$20,1)&lt;0.5,-1,1))^2))),2))</f>
        <v>—</v>
      </c>
      <c r="FZ39" s="253" t="str">
        <f aca="false">IF(OR(Calculator!$E$21&lt;&gt;"YES",Calculator!$B$38&lt;Calculator!$G$21),"—",ROUND((1+SQRT(((50*POWER(80,POWER(COS(PI()*MOD(Calculator!$B$38/Calculator!$F$21,1)),2))-$C39)^2+(1500*ABS(SIN(2*PI()*MOD(Calculator!$B$38/Calculator!$F$21,1)))*IF(MOD(Calculator!$B$38/Calculator!$F$21,1)&lt;0.5,-1,1))^2)/((50*POWER(80,POWER(COS(PI()*MOD(Calculator!$B$38/Calculator!$F$21,1)),2))+$C39)^2+(1500*ABS(SIN(2*PI()*MOD(Calculator!$B$38/Calculator!$F$21,1)))*IF(MOD(Calculator!$B$38/Calculator!$F$21,1)&lt;0.5,-1,1))^2)))/(1-SQRT(((50*POWER(80,POWER(COS(PI()*MOD(Calculator!$B$38/Calculator!$F$21,1)),2))-$C39)^2+(1500*ABS(SIN(2*PI()*MOD(Calculator!$B$38/Calculator!$F$21,1)))*IF(MOD(Calculator!$B$38/Calculator!$F$21,1)&lt;0.5,-1,1))^2)/((50*POWER(80,POWER(COS(PI()*MOD(Calculator!$B$38/Calculator!$F$21,1)),2))+$C39)^2+(1500*ABS(SIN(2*PI()*MOD(Calculator!$B$38/Calculator!$F$21,1)))*IF(MOD(Calculator!$B$38/Calculator!$F$21,1)&lt;0.5,-1,1))^2))),2))</f>
        <v>—</v>
      </c>
      <c r="GA39" s="253" t="str">
        <f aca="false">IF(OR(Calculator!$E$22&lt;&gt;"YES",Calculator!$B$38&lt;Calculator!$G$22),"—",ROUND((1+SQRT(((50*POWER(80,POWER(COS(PI()*MOD(Calculator!$B$38/Calculator!$F$22,1)),2))-$C39)^2+(1500*ABS(SIN(2*PI()*MOD(Calculator!$B$38/Calculator!$F$22,1)))*IF(MOD(Calculator!$B$38/Calculator!$F$22,1)&lt;0.5,-1,1))^2)/((50*POWER(80,POWER(COS(PI()*MOD(Calculator!$B$38/Calculator!$F$22,1)),2))+$C39)^2+(1500*ABS(SIN(2*PI()*MOD(Calculator!$B$38/Calculator!$F$22,1)))*IF(MOD(Calculator!$B$38/Calculator!$F$22,1)&lt;0.5,-1,1))^2)))/(1-SQRT(((50*POWER(80,POWER(COS(PI()*MOD(Calculator!$B$38/Calculator!$F$22,1)),2))-$C39)^2+(1500*ABS(SIN(2*PI()*MOD(Calculator!$B$38/Calculator!$F$22,1)))*IF(MOD(Calculator!$B$38/Calculator!$F$22,1)&lt;0.5,-1,1))^2)/((50*POWER(80,POWER(COS(PI()*MOD(Calculator!$B$38/Calculator!$F$22,1)),2))+$C39)^2+(1500*ABS(SIN(2*PI()*MOD(Calculator!$B$38/Calculator!$F$22,1)))*IF(MOD(Calculator!$B$38/Calculator!$F$22,1)&lt;0.5,-1,1))^2))),2))</f>
        <v>—</v>
      </c>
      <c r="GB39" s="295" t="n">
        <f aca="false">IFERROR(ROUND((IF(ISNUMBER(FQ39),FQ39,0)+IF(ISNUMBER(FR39),FR39,0)+IF(ISNUMBER(FS39),FS39,0)+IF(ISNUMBER(FT39),FT39,0)+IF(ISNUMBER(FU39),FU39,0)+IF(ISNUMBER(FV39),FV39,0)+IF(ISNUMBER(FW39),FW39,0)+IF(ISNUMBER(FX39),FX39,0)+IF(ISNUMBER(FY39),FY39,0)+IF(ISNUMBER(FZ39),FZ39,0)+IF(ISNUMBER(GA39),GA39,0))/(IF(ISNUMBER(FQ39),1,0)+IF(ISNUMBER(FR39),1,0)+IF(ISNUMBER(FS39),1,0)+IF(ISNUMBER(FT39),1,0)+IF(ISNUMBER(FU39),1,0)+IF(ISNUMBER(FV39),1,0)+IF(ISNUMBER(FW39),1,0)+IF(ISNUMBER(FX39),1,0)+IF(ISNUMBER(FY39),1,0)+IF(ISNUMBER(FZ39),1,0)+IF(ISNUMBER(GA39),1,0)),4),"")</f>
        <v>28.285</v>
      </c>
      <c r="GD39" s="253" t="str">
        <f aca="false">IF(OR(Calculator!$E$12&lt;&gt;"YES",Calculator!$B$34&lt;Calculator!$G$12),"—",ROUND((1+SQRT(((50*POWER(80,POWER(COS(PI()*MOD(Calculator!$B$34/Calculator!$F$12,1)),2))+MIN(500,MAX(30,100*EXP(-0.3*'VSWR Calculator'!$C$24)*(1+3*ABS(MOD('VSWR Calculator'!$C$23/Calculator!$F$12/2,1)-0.5))))/'VSWR Calculator'!$C$25)-$C39)^2+(1500*ABS(SIN(2*PI()*MOD(Calculator!$B$34/Calculator!$F$12,1)))*IF(MOD(Calculator!$B$34/Calculator!$F$12,1)&lt;0.5,-1,1))^2)/SQRT(((50*POWER(80,POWER(COS(PI()*MOD(Calculator!$B$34/Calculator!$F$12,1)),2))+MIN(500,MAX(30,100*EXP(-0.3*'VSWR Calculator'!$C$24)*(1+3*ABS(MOD('VSWR Calculator'!$C$23/Calculator!$F$12/2,1)-0.5))))/'VSWR Calculator'!$C$25)+$C39)^2+(1500*ABS(SIN(2*PI()*MOD(Calculator!$B$34/Calculator!$F$12,1)))*IF(MOD(Calculator!$B$34/Calculator!$F$12,1)&lt;0.5,-1,1))^2))/(1-SQRT(((50*POWER(80,POWER(COS(PI()*MOD(Calculator!$B$34/Calculator!$F$12,1)),2))+MIN(500,MAX(30,100*EXP(-0.3*'VSWR Calculator'!$C$24)*(1+3*ABS(MOD('VSWR Calculator'!$C$23/Calculator!$F$12/2,1)-0.5))))/'VSWR Calculator'!$C$25)-$C39)^2+(1500*ABS(SIN(2*PI()*MOD(Calculator!$B$34/Calculator!$F$12,1)))*IF(MOD(Calculator!$B$34/Calculator!$F$12,1)&lt;0.5,-1,1))^2)/SQRT(((50*POWER(80,POWER(COS(PI()*MOD(Calculator!$B$34/Calculator!$F$12,1)),2))+MIN(500,MAX(30,100*EXP(-0.3*'VSWR Calculator'!$C$24)*(1+3*ABS(MOD('VSWR Calculator'!$C$23/Calculator!$F$12/2,1)-0.5))))/'VSWR Calculator'!$C$25)+$C39)^2+(1500*ABS(SIN(2*PI()*MOD(Calculator!$B$34/Calculator!$F$12,1)))*IF(MOD(Calculator!$B$34/Calculator!$F$12,1)&lt;0.5,-1,1))^2)),2))</f>
        <v>—</v>
      </c>
      <c r="GE39" s="253" t="str">
        <f aca="false">IF(OR(Calculator!$E$13&lt;&gt;"YES",Calculator!$B$34&lt;Calculator!$G$13),"—",ROUND((1+SQRT(((50*POWER(80,POWER(COS(PI()*MOD(Calculator!$B$34/Calculator!$F$13,1)),2))+MIN(500,MAX(30,100*EXP(-0.3*'VSWR Calculator'!$C$24)*(1+3*ABS(MOD('VSWR Calculator'!$C$23/Calculator!$F$13/2,1)-0.5))))/'VSWR Calculator'!$C$25)-$C39)^2+(1500*ABS(SIN(2*PI()*MOD(Calculator!$B$34/Calculator!$F$13,1)))*IF(MOD(Calculator!$B$34/Calculator!$F$13,1)&lt;0.5,-1,1))^2)/SQRT(((50*POWER(80,POWER(COS(PI()*MOD(Calculator!$B$34/Calculator!$F$13,1)),2))+MIN(500,MAX(30,100*EXP(-0.3*'VSWR Calculator'!$C$24)*(1+3*ABS(MOD('VSWR Calculator'!$C$23/Calculator!$F$13/2,1)-0.5))))/'VSWR Calculator'!$C$25)+$C39)^2+(1500*ABS(SIN(2*PI()*MOD(Calculator!$B$34/Calculator!$F$13,1)))*IF(MOD(Calculator!$B$34/Calculator!$F$13,1)&lt;0.5,-1,1))^2))/(1-SQRT(((50*POWER(80,POWER(COS(PI()*MOD(Calculator!$B$34/Calculator!$F$13,1)),2))+MIN(500,MAX(30,100*EXP(-0.3*'VSWR Calculator'!$C$24)*(1+3*ABS(MOD('VSWR Calculator'!$C$23/Calculator!$F$13/2,1)-0.5))))/'VSWR Calculator'!$C$25)-$C39)^2+(1500*ABS(SIN(2*PI()*MOD(Calculator!$B$34/Calculator!$F$13,1)))*IF(MOD(Calculator!$B$34/Calculator!$F$13,1)&lt;0.5,-1,1))^2)/SQRT(((50*POWER(80,POWER(COS(PI()*MOD(Calculator!$B$34/Calculator!$F$13,1)),2))+MIN(500,MAX(30,100*EXP(-0.3*'VSWR Calculator'!$C$24)*(1+3*ABS(MOD('VSWR Calculator'!$C$23/Calculator!$F$13/2,1)-0.5))))/'VSWR Calculator'!$C$25)+$C39)^2+(1500*ABS(SIN(2*PI()*MOD(Calculator!$B$34/Calculator!$F$13,1)))*IF(MOD(Calculator!$B$34/Calculator!$F$13,1)&lt;0.5,-1,1))^2)),2))</f>
        <v>—</v>
      </c>
      <c r="GF39" s="253" t="str">
        <f aca="false">IF(OR(Calculator!$E$14&lt;&gt;"YES",Calculator!$B$34&lt;Calculator!$G$14),"—",ROUND((1+SQRT(((50*POWER(80,POWER(COS(PI()*MOD(Calculator!$B$34/Calculator!$F$14,1)),2))+MIN(500,MAX(30,100*EXP(-0.3*'VSWR Calculator'!$C$24)*(1+3*ABS(MOD('VSWR Calculator'!$C$23/Calculator!$F$14/2,1)-0.5))))/'VSWR Calculator'!$C$25)-$C39)^2+(1500*ABS(SIN(2*PI()*MOD(Calculator!$B$34/Calculator!$F$14,1)))*IF(MOD(Calculator!$B$34/Calculator!$F$14,1)&lt;0.5,-1,1))^2)/SQRT(((50*POWER(80,POWER(COS(PI()*MOD(Calculator!$B$34/Calculator!$F$14,1)),2))+MIN(500,MAX(30,100*EXP(-0.3*'VSWR Calculator'!$C$24)*(1+3*ABS(MOD('VSWR Calculator'!$C$23/Calculator!$F$14/2,1)-0.5))))/'VSWR Calculator'!$C$25)+$C39)^2+(1500*ABS(SIN(2*PI()*MOD(Calculator!$B$34/Calculator!$F$14,1)))*IF(MOD(Calculator!$B$34/Calculator!$F$14,1)&lt;0.5,-1,1))^2))/(1-SQRT(((50*POWER(80,POWER(COS(PI()*MOD(Calculator!$B$34/Calculator!$F$14,1)),2))+MIN(500,MAX(30,100*EXP(-0.3*'VSWR Calculator'!$C$24)*(1+3*ABS(MOD('VSWR Calculator'!$C$23/Calculator!$F$14/2,1)-0.5))))/'VSWR Calculator'!$C$25)-$C39)^2+(1500*ABS(SIN(2*PI()*MOD(Calculator!$B$34/Calculator!$F$14,1)))*IF(MOD(Calculator!$B$34/Calculator!$F$14,1)&lt;0.5,-1,1))^2)/SQRT(((50*POWER(80,POWER(COS(PI()*MOD(Calculator!$B$34/Calculator!$F$14,1)),2))+MIN(500,MAX(30,100*EXP(-0.3*'VSWR Calculator'!$C$24)*(1+3*ABS(MOD('VSWR Calculator'!$C$23/Calculator!$F$14/2,1)-0.5))))/'VSWR Calculator'!$C$25)+$C39)^2+(1500*ABS(SIN(2*PI()*MOD(Calculator!$B$34/Calculator!$F$14,1)))*IF(MOD(Calculator!$B$34/Calculator!$F$14,1)&lt;0.5,-1,1))^2)),2))</f>
        <v>—</v>
      </c>
      <c r="GG39" s="253" t="n">
        <f aca="false">IF(OR(Calculator!$E$15&lt;&gt;"YES",Calculator!$B$34&lt;Calculator!$G$15),"—",ROUND((1+SQRT(((50*POWER(80,POWER(COS(PI()*MOD(Calculator!$B$34/Calculator!$F$15,1)),2))+MIN(500,MAX(30,100*EXP(-0.3*'VSWR Calculator'!$C$24)*(1+3*ABS(MOD('VSWR Calculator'!$C$23/Calculator!$F$15/2,1)-0.5))))/'VSWR Calculator'!$C$25)-$C39)^2+(1500*ABS(SIN(2*PI()*MOD(Calculator!$B$34/Calculator!$F$15,1)))*IF(MOD(Calculator!$B$34/Calculator!$F$15,1)&lt;0.5,-1,1))^2)/SQRT(((50*POWER(80,POWER(COS(PI()*MOD(Calculator!$B$34/Calculator!$F$15,1)),2))+MIN(500,MAX(30,100*EXP(-0.3*'VSWR Calculator'!$C$24)*(1+3*ABS(MOD('VSWR Calculator'!$C$23/Calculator!$F$15/2,1)-0.5))))/'VSWR Calculator'!$C$25)+$C39)^2+(1500*ABS(SIN(2*PI()*MOD(Calculator!$B$34/Calculator!$F$15,1)))*IF(MOD(Calculator!$B$34/Calculator!$F$15,1)&lt;0.5,-1,1))^2))/(1-SQRT(((50*POWER(80,POWER(COS(PI()*MOD(Calculator!$B$34/Calculator!$F$15,1)),2))+MIN(500,MAX(30,100*EXP(-0.3*'VSWR Calculator'!$C$24)*(1+3*ABS(MOD('VSWR Calculator'!$C$23/Calculator!$F$15/2,1)-0.5))))/'VSWR Calculator'!$C$25)-$C39)^2+(1500*ABS(SIN(2*PI()*MOD(Calculator!$B$34/Calculator!$F$15,1)))*IF(MOD(Calculator!$B$34/Calculator!$F$15,1)&lt;0.5,-1,1))^2)/SQRT(((50*POWER(80,POWER(COS(PI()*MOD(Calculator!$B$34/Calculator!$F$15,1)),2))+MIN(500,MAX(30,100*EXP(-0.3*'VSWR Calculator'!$C$24)*(1+3*ABS(MOD('VSWR Calculator'!$C$23/Calculator!$F$15/2,1)-0.5))))/'VSWR Calculator'!$C$25)+$C39)^2+(1500*ABS(SIN(2*PI()*MOD(Calculator!$B$34/Calculator!$F$15,1)))*IF(MOD(Calculator!$B$34/Calculator!$F$15,1)&lt;0.5,-1,1))^2)),2))</f>
        <v>38.38</v>
      </c>
      <c r="GH39" s="253" t="str">
        <f aca="false">IF(OR(Calculator!$E$16&lt;&gt;"YES",Calculator!$B$34&lt;Calculator!$G$16),"—",ROUND((1+SQRT(((50*POWER(80,POWER(COS(PI()*MOD(Calculator!$B$34/Calculator!$F$16,1)),2))+MIN(500,MAX(30,100*EXP(-0.3*'VSWR Calculator'!$C$24)*(1+3*ABS(MOD('VSWR Calculator'!$C$23/Calculator!$F$16/2,1)-0.5))))/'VSWR Calculator'!$C$25)-$C39)^2+(1500*ABS(SIN(2*PI()*MOD(Calculator!$B$34/Calculator!$F$16,1)))*IF(MOD(Calculator!$B$34/Calculator!$F$16,1)&lt;0.5,-1,1))^2)/SQRT(((50*POWER(80,POWER(COS(PI()*MOD(Calculator!$B$34/Calculator!$F$16,1)),2))+MIN(500,MAX(30,100*EXP(-0.3*'VSWR Calculator'!$C$24)*(1+3*ABS(MOD('VSWR Calculator'!$C$23/Calculator!$F$16/2,1)-0.5))))/'VSWR Calculator'!$C$25)+$C39)^2+(1500*ABS(SIN(2*PI()*MOD(Calculator!$B$34/Calculator!$F$16,1)))*IF(MOD(Calculator!$B$34/Calculator!$F$16,1)&lt;0.5,-1,1))^2))/(1-SQRT(((50*POWER(80,POWER(COS(PI()*MOD(Calculator!$B$34/Calculator!$F$16,1)),2))+MIN(500,MAX(30,100*EXP(-0.3*'VSWR Calculator'!$C$24)*(1+3*ABS(MOD('VSWR Calculator'!$C$23/Calculator!$F$16/2,1)-0.5))))/'VSWR Calculator'!$C$25)-$C39)^2+(1500*ABS(SIN(2*PI()*MOD(Calculator!$B$34/Calculator!$F$16,1)))*IF(MOD(Calculator!$B$34/Calculator!$F$16,1)&lt;0.5,-1,1))^2)/SQRT(((50*POWER(80,POWER(COS(PI()*MOD(Calculator!$B$34/Calculator!$F$16,1)),2))+MIN(500,MAX(30,100*EXP(-0.3*'VSWR Calculator'!$C$24)*(1+3*ABS(MOD('VSWR Calculator'!$C$23/Calculator!$F$16/2,1)-0.5))))/'VSWR Calculator'!$C$25)+$C39)^2+(1500*ABS(SIN(2*PI()*MOD(Calculator!$B$34/Calculator!$F$16,1)))*IF(MOD(Calculator!$B$34/Calculator!$F$16,1)&lt;0.5,-1,1))^2)),2))</f>
        <v>—</v>
      </c>
      <c r="GI39" s="253" t="n">
        <f aca="false">IF(OR(Calculator!$E$17&lt;&gt;"YES",Calculator!$B$34&lt;Calculator!$G$17),"—",ROUND((1+SQRT(((50*POWER(80,POWER(COS(PI()*MOD(Calculator!$B$34/Calculator!$F$17,1)),2))+MIN(500,MAX(30,100*EXP(-0.3*'VSWR Calculator'!$C$24)*(1+3*ABS(MOD('VSWR Calculator'!$C$23/Calculator!$F$17/2,1)-0.5))))/'VSWR Calculator'!$C$25)-$C39)^2+(1500*ABS(SIN(2*PI()*MOD(Calculator!$B$34/Calculator!$F$17,1)))*IF(MOD(Calculator!$B$34/Calculator!$F$17,1)&lt;0.5,-1,1))^2)/SQRT(((50*POWER(80,POWER(COS(PI()*MOD(Calculator!$B$34/Calculator!$F$17,1)),2))+MIN(500,MAX(30,100*EXP(-0.3*'VSWR Calculator'!$C$24)*(1+3*ABS(MOD('VSWR Calculator'!$C$23/Calculator!$F$17/2,1)-0.5))))/'VSWR Calculator'!$C$25)+$C39)^2+(1500*ABS(SIN(2*PI()*MOD(Calculator!$B$34/Calculator!$F$17,1)))*IF(MOD(Calculator!$B$34/Calculator!$F$17,1)&lt;0.5,-1,1))^2))/(1-SQRT(((50*POWER(80,POWER(COS(PI()*MOD(Calculator!$B$34/Calculator!$F$17,1)),2))+MIN(500,MAX(30,100*EXP(-0.3*'VSWR Calculator'!$C$24)*(1+3*ABS(MOD('VSWR Calculator'!$C$23/Calculator!$F$17/2,1)-0.5))))/'VSWR Calculator'!$C$25)-$C39)^2+(1500*ABS(SIN(2*PI()*MOD(Calculator!$B$34/Calculator!$F$17,1)))*IF(MOD(Calculator!$B$34/Calculator!$F$17,1)&lt;0.5,-1,1))^2)/SQRT(((50*POWER(80,POWER(COS(PI()*MOD(Calculator!$B$34/Calculator!$F$17,1)),2))+MIN(500,MAX(30,100*EXP(-0.3*'VSWR Calculator'!$C$24)*(1+3*ABS(MOD('VSWR Calculator'!$C$23/Calculator!$F$17/2,1)-0.5))))/'VSWR Calculator'!$C$25)+$C39)^2+(1500*ABS(SIN(2*PI()*MOD(Calculator!$B$34/Calculator!$F$17,1)))*IF(MOD(Calculator!$B$34/Calculator!$F$17,1)&lt;0.5,-1,1))^2)),2))</f>
        <v>34.34</v>
      </c>
      <c r="GJ39" s="253" t="str">
        <f aca="false">IF(OR(Calculator!$E$18&lt;&gt;"YES",Calculator!$B$34&lt;Calculator!$G$18),"—",ROUND((1+SQRT(((50*POWER(80,POWER(COS(PI()*MOD(Calculator!$B$34/Calculator!$F$18,1)),2))+MIN(500,MAX(30,100*EXP(-0.3*'VSWR Calculator'!$C$24)*(1+3*ABS(MOD('VSWR Calculator'!$C$23/Calculator!$F$18/2,1)-0.5))))/'VSWR Calculator'!$C$25)-$C39)^2+(1500*ABS(SIN(2*PI()*MOD(Calculator!$B$34/Calculator!$F$18,1)))*IF(MOD(Calculator!$B$34/Calculator!$F$18,1)&lt;0.5,-1,1))^2)/SQRT(((50*POWER(80,POWER(COS(PI()*MOD(Calculator!$B$34/Calculator!$F$18,1)),2))+MIN(500,MAX(30,100*EXP(-0.3*'VSWR Calculator'!$C$24)*(1+3*ABS(MOD('VSWR Calculator'!$C$23/Calculator!$F$18/2,1)-0.5))))/'VSWR Calculator'!$C$25)+$C39)^2+(1500*ABS(SIN(2*PI()*MOD(Calculator!$B$34/Calculator!$F$18,1)))*IF(MOD(Calculator!$B$34/Calculator!$F$18,1)&lt;0.5,-1,1))^2))/(1-SQRT(((50*POWER(80,POWER(COS(PI()*MOD(Calculator!$B$34/Calculator!$F$18,1)),2))+MIN(500,MAX(30,100*EXP(-0.3*'VSWR Calculator'!$C$24)*(1+3*ABS(MOD('VSWR Calculator'!$C$23/Calculator!$F$18/2,1)-0.5))))/'VSWR Calculator'!$C$25)-$C39)^2+(1500*ABS(SIN(2*PI()*MOD(Calculator!$B$34/Calculator!$F$18,1)))*IF(MOD(Calculator!$B$34/Calculator!$F$18,1)&lt;0.5,-1,1))^2)/SQRT(((50*POWER(80,POWER(COS(PI()*MOD(Calculator!$B$34/Calculator!$F$18,1)),2))+MIN(500,MAX(30,100*EXP(-0.3*'VSWR Calculator'!$C$24)*(1+3*ABS(MOD('VSWR Calculator'!$C$23/Calculator!$F$18/2,1)-0.5))))/'VSWR Calculator'!$C$25)+$C39)^2+(1500*ABS(SIN(2*PI()*MOD(Calculator!$B$34/Calculator!$F$18,1)))*IF(MOD(Calculator!$B$34/Calculator!$F$18,1)&lt;0.5,-1,1))^2)),2))</f>
        <v>—</v>
      </c>
      <c r="GK39" s="253" t="str">
        <f aca="false">IF(OR(Calculator!$E$19&lt;&gt;"YES",Calculator!$B$34&lt;Calculator!$G$19),"—",ROUND((1+SQRT(((50*POWER(80,POWER(COS(PI()*MOD(Calculator!$B$34/Calculator!$F$19,1)),2))+MIN(500,MAX(30,100*EXP(-0.3*'VSWR Calculator'!$C$24)*(1+3*ABS(MOD('VSWR Calculator'!$C$23/Calculator!$F$19/2,1)-0.5))))/'VSWR Calculator'!$C$25)-$C39)^2+(1500*ABS(SIN(2*PI()*MOD(Calculator!$B$34/Calculator!$F$19,1)))*IF(MOD(Calculator!$B$34/Calculator!$F$19,1)&lt;0.5,-1,1))^2)/SQRT(((50*POWER(80,POWER(COS(PI()*MOD(Calculator!$B$34/Calculator!$F$19,1)),2))+MIN(500,MAX(30,100*EXP(-0.3*'VSWR Calculator'!$C$24)*(1+3*ABS(MOD('VSWR Calculator'!$C$23/Calculator!$F$19/2,1)-0.5))))/'VSWR Calculator'!$C$25)+$C39)^2+(1500*ABS(SIN(2*PI()*MOD(Calculator!$B$34/Calculator!$F$19,1)))*IF(MOD(Calculator!$B$34/Calculator!$F$19,1)&lt;0.5,-1,1))^2))/(1-SQRT(((50*POWER(80,POWER(COS(PI()*MOD(Calculator!$B$34/Calculator!$F$19,1)),2))+MIN(500,MAX(30,100*EXP(-0.3*'VSWR Calculator'!$C$24)*(1+3*ABS(MOD('VSWR Calculator'!$C$23/Calculator!$F$19/2,1)-0.5))))/'VSWR Calculator'!$C$25)-$C39)^2+(1500*ABS(SIN(2*PI()*MOD(Calculator!$B$34/Calculator!$F$19,1)))*IF(MOD(Calculator!$B$34/Calculator!$F$19,1)&lt;0.5,-1,1))^2)/SQRT(((50*POWER(80,POWER(COS(PI()*MOD(Calculator!$B$34/Calculator!$F$19,1)),2))+MIN(500,MAX(30,100*EXP(-0.3*'VSWR Calculator'!$C$24)*(1+3*ABS(MOD('VSWR Calculator'!$C$23/Calculator!$F$19/2,1)-0.5))))/'VSWR Calculator'!$C$25)+$C39)^2+(1500*ABS(SIN(2*PI()*MOD(Calculator!$B$34/Calculator!$F$19,1)))*IF(MOD(Calculator!$B$34/Calculator!$F$19,1)&lt;0.5,-1,1))^2)),2))</f>
        <v>—</v>
      </c>
      <c r="GL39" s="253" t="str">
        <f aca="false">IF(OR(Calculator!$E$20&lt;&gt;"YES",Calculator!$B$34&lt;Calculator!$G$20),"—",ROUND((1+SQRT(((50*POWER(80,POWER(COS(PI()*MOD(Calculator!$B$34/Calculator!$F$20,1)),2))+MIN(500,MAX(30,100*EXP(-0.3*'VSWR Calculator'!$C$24)*(1+3*ABS(MOD('VSWR Calculator'!$C$23/Calculator!$F$20/2,1)-0.5))))/'VSWR Calculator'!$C$25)-$C39)^2+(1500*ABS(SIN(2*PI()*MOD(Calculator!$B$34/Calculator!$F$20,1)))*IF(MOD(Calculator!$B$34/Calculator!$F$20,1)&lt;0.5,-1,1))^2)/SQRT(((50*POWER(80,POWER(COS(PI()*MOD(Calculator!$B$34/Calculator!$F$20,1)),2))+MIN(500,MAX(30,100*EXP(-0.3*'VSWR Calculator'!$C$24)*(1+3*ABS(MOD('VSWR Calculator'!$C$23/Calculator!$F$20/2,1)-0.5))))/'VSWR Calculator'!$C$25)+$C39)^2+(1500*ABS(SIN(2*PI()*MOD(Calculator!$B$34/Calculator!$F$20,1)))*IF(MOD(Calculator!$B$34/Calculator!$F$20,1)&lt;0.5,-1,1))^2))/(1-SQRT(((50*POWER(80,POWER(COS(PI()*MOD(Calculator!$B$34/Calculator!$F$20,1)),2))+MIN(500,MAX(30,100*EXP(-0.3*'VSWR Calculator'!$C$24)*(1+3*ABS(MOD('VSWR Calculator'!$C$23/Calculator!$F$20/2,1)-0.5))))/'VSWR Calculator'!$C$25)-$C39)^2+(1500*ABS(SIN(2*PI()*MOD(Calculator!$B$34/Calculator!$F$20,1)))*IF(MOD(Calculator!$B$34/Calculator!$F$20,1)&lt;0.5,-1,1))^2)/SQRT(((50*POWER(80,POWER(COS(PI()*MOD(Calculator!$B$34/Calculator!$F$20,1)),2))+MIN(500,MAX(30,100*EXP(-0.3*'VSWR Calculator'!$C$24)*(1+3*ABS(MOD('VSWR Calculator'!$C$23/Calculator!$F$20/2,1)-0.5))))/'VSWR Calculator'!$C$25)+$C39)^2+(1500*ABS(SIN(2*PI()*MOD(Calculator!$B$34/Calculator!$F$20,1)))*IF(MOD(Calculator!$B$34/Calculator!$F$20,1)&lt;0.5,-1,1))^2)),2))</f>
        <v>—</v>
      </c>
      <c r="GM39" s="253" t="str">
        <f aca="false">IF(OR(Calculator!$E$21&lt;&gt;"YES",Calculator!$B$34&lt;Calculator!$G$21),"—",ROUND((1+SQRT(((50*POWER(80,POWER(COS(PI()*MOD(Calculator!$B$34/Calculator!$F$21,1)),2))+MIN(500,MAX(30,100*EXP(-0.3*'VSWR Calculator'!$C$24)*(1+3*ABS(MOD('VSWR Calculator'!$C$23/Calculator!$F$21/2,1)-0.5))))/'VSWR Calculator'!$C$25)-$C39)^2+(1500*ABS(SIN(2*PI()*MOD(Calculator!$B$34/Calculator!$F$21,1)))*IF(MOD(Calculator!$B$34/Calculator!$F$21,1)&lt;0.5,-1,1))^2)/SQRT(((50*POWER(80,POWER(COS(PI()*MOD(Calculator!$B$34/Calculator!$F$21,1)),2))+MIN(500,MAX(30,100*EXP(-0.3*'VSWR Calculator'!$C$24)*(1+3*ABS(MOD('VSWR Calculator'!$C$23/Calculator!$F$21/2,1)-0.5))))/'VSWR Calculator'!$C$25)+$C39)^2+(1500*ABS(SIN(2*PI()*MOD(Calculator!$B$34/Calculator!$F$21,1)))*IF(MOD(Calculator!$B$34/Calculator!$F$21,1)&lt;0.5,-1,1))^2))/(1-SQRT(((50*POWER(80,POWER(COS(PI()*MOD(Calculator!$B$34/Calculator!$F$21,1)),2))+MIN(500,MAX(30,100*EXP(-0.3*'VSWR Calculator'!$C$24)*(1+3*ABS(MOD('VSWR Calculator'!$C$23/Calculator!$F$21/2,1)-0.5))))/'VSWR Calculator'!$C$25)-$C39)^2+(1500*ABS(SIN(2*PI()*MOD(Calculator!$B$34/Calculator!$F$21,1)))*IF(MOD(Calculator!$B$34/Calculator!$F$21,1)&lt;0.5,-1,1))^2)/SQRT(((50*POWER(80,POWER(COS(PI()*MOD(Calculator!$B$34/Calculator!$F$21,1)),2))+MIN(500,MAX(30,100*EXP(-0.3*'VSWR Calculator'!$C$24)*(1+3*ABS(MOD('VSWR Calculator'!$C$23/Calculator!$F$21/2,1)-0.5))))/'VSWR Calculator'!$C$25)+$C39)^2+(1500*ABS(SIN(2*PI()*MOD(Calculator!$B$34/Calculator!$F$21,1)))*IF(MOD(Calculator!$B$34/Calculator!$F$21,1)&lt;0.5,-1,1))^2)),2))</f>
        <v>—</v>
      </c>
      <c r="GN39" s="253" t="str">
        <f aca="false">IF(OR(Calculator!$E$22&lt;&gt;"YES",Calculator!$B$34&lt;Calculator!$G$22),"—",ROUND((1+SQRT(((50*POWER(80,POWER(COS(PI()*MOD(Calculator!$B$34/Calculator!$F$22,1)),2))+MIN(500,MAX(30,100*EXP(-0.3*'VSWR Calculator'!$C$24)*(1+3*ABS(MOD('VSWR Calculator'!$C$23/Calculator!$F$22/2,1)-0.5))))/'VSWR Calculator'!$C$25)-$C39)^2+(1500*ABS(SIN(2*PI()*MOD(Calculator!$B$34/Calculator!$F$22,1)))*IF(MOD(Calculator!$B$34/Calculator!$F$22,1)&lt;0.5,-1,1))^2)/SQRT(((50*POWER(80,POWER(COS(PI()*MOD(Calculator!$B$34/Calculator!$F$22,1)),2))+MIN(500,MAX(30,100*EXP(-0.3*'VSWR Calculator'!$C$24)*(1+3*ABS(MOD('VSWR Calculator'!$C$23/Calculator!$F$22/2,1)-0.5))))/'VSWR Calculator'!$C$25)+$C39)^2+(1500*ABS(SIN(2*PI()*MOD(Calculator!$B$34/Calculator!$F$22,1)))*IF(MOD(Calculator!$B$34/Calculator!$F$22,1)&lt;0.5,-1,1))^2))/(1-SQRT(((50*POWER(80,POWER(COS(PI()*MOD(Calculator!$B$34/Calculator!$F$22,1)),2))+MIN(500,MAX(30,100*EXP(-0.3*'VSWR Calculator'!$C$24)*(1+3*ABS(MOD('VSWR Calculator'!$C$23/Calculator!$F$22/2,1)-0.5))))/'VSWR Calculator'!$C$25)-$C39)^2+(1500*ABS(SIN(2*PI()*MOD(Calculator!$B$34/Calculator!$F$22,1)))*IF(MOD(Calculator!$B$34/Calculator!$F$22,1)&lt;0.5,-1,1))^2)/SQRT(((50*POWER(80,POWER(COS(PI()*MOD(Calculator!$B$34/Calculator!$F$22,1)),2))+MIN(500,MAX(30,100*EXP(-0.3*'VSWR Calculator'!$C$24)*(1+3*ABS(MOD('VSWR Calculator'!$C$23/Calculator!$F$22/2,1)-0.5))))/'VSWR Calculator'!$C$25)+$C39)^2+(1500*ABS(SIN(2*PI()*MOD(Calculator!$B$34/Calculator!$F$22,1)))*IF(MOD(Calculator!$B$34/Calculator!$F$22,1)&lt;0.5,-1,1))^2)),2))</f>
        <v>—</v>
      </c>
      <c r="GO39" s="253" t="n">
        <f aca="false">IFERROR(ROUND((IF(ISNUMBER(GD39),GD39,0)+IF(ISNUMBER(GE39),GE39,0)+IF(ISNUMBER(GF39),GF39,0)+IF(ISNUMBER(GG39),GG39,0)+IF(ISNUMBER(GH39),GH39,0)+IF(ISNUMBER(GI39),GI39,0)+IF(ISNUMBER(GJ39),GJ39,0)+IF(ISNUMBER(GK39),GK39,0)+IF(ISNUMBER(GL39),GL39,0)+IF(ISNUMBER(GM39),GM39,0)+IF(ISNUMBER(GN39),GN39,0))/(IF(ISNUMBER(GD39),1,0)+IF(ISNUMBER(GE39),1,0)+IF(ISNUMBER(GF39),1,0)+IF(ISNUMBER(GG39),1,0)+IF(ISNUMBER(GH39),1,0)+IF(ISNUMBER(GI39),1,0)+IF(ISNUMBER(GJ39),1,0)+IF(ISNUMBER(GK39),1,0)+IF(ISNUMBER(GL39),1,0)+IF(ISNUMBER(GM39),1,0)+IF(ISNUMBER(GN39),1,0)),4),"")</f>
        <v>36.36</v>
      </c>
      <c r="GP39" s="253" t="str">
        <f aca="false">IF(OR(Calculator!$E$12&lt;&gt;"YES",Calculator!$B$35&lt;Calculator!$G$12),"—",ROUND((1+SQRT(((50*POWER(80,POWER(COS(PI()*MOD(Calculator!$B$35/Calculator!$F$12,1)),2))+MIN(500,MAX(30,100*EXP(-0.3*'VSWR Calculator'!$C$24)*(1+3*ABS(MOD('VSWR Calculator'!$C$23/Calculator!$F$12/2,1)-0.5))))/'VSWR Calculator'!$C$25)-$C39)^2+(1500*ABS(SIN(2*PI()*MOD(Calculator!$B$35/Calculator!$F$12,1)))*IF(MOD(Calculator!$B$35/Calculator!$F$12,1)&lt;0.5,-1,1))^2)/SQRT(((50*POWER(80,POWER(COS(PI()*MOD(Calculator!$B$35/Calculator!$F$12,1)),2))+MIN(500,MAX(30,100*EXP(-0.3*'VSWR Calculator'!$C$24)*(1+3*ABS(MOD('VSWR Calculator'!$C$23/Calculator!$F$12/2,1)-0.5))))/'VSWR Calculator'!$C$25)+$C39)^2+(1500*ABS(SIN(2*PI()*MOD(Calculator!$B$35/Calculator!$F$12,1)))*IF(MOD(Calculator!$B$35/Calculator!$F$12,1)&lt;0.5,-1,1))^2))/(1-SQRT(((50*POWER(80,POWER(COS(PI()*MOD(Calculator!$B$35/Calculator!$F$12,1)),2))+MIN(500,MAX(30,100*EXP(-0.3*'VSWR Calculator'!$C$24)*(1+3*ABS(MOD('VSWR Calculator'!$C$23/Calculator!$F$12/2,1)-0.5))))/'VSWR Calculator'!$C$25)-$C39)^2+(1500*ABS(SIN(2*PI()*MOD(Calculator!$B$35/Calculator!$F$12,1)))*IF(MOD(Calculator!$B$35/Calculator!$F$12,1)&lt;0.5,-1,1))^2)/SQRT(((50*POWER(80,POWER(COS(PI()*MOD(Calculator!$B$35/Calculator!$F$12,1)),2))+MIN(500,MAX(30,100*EXP(-0.3*'VSWR Calculator'!$C$24)*(1+3*ABS(MOD('VSWR Calculator'!$C$23/Calculator!$F$12/2,1)-0.5))))/'VSWR Calculator'!$C$25)+$C39)^2+(1500*ABS(SIN(2*PI()*MOD(Calculator!$B$35/Calculator!$F$12,1)))*IF(MOD(Calculator!$B$35/Calculator!$F$12,1)&lt;0.5,-1,1))^2)),2))</f>
        <v>—</v>
      </c>
      <c r="GQ39" s="253" t="str">
        <f aca="false">IF(OR(Calculator!$E$13&lt;&gt;"YES",Calculator!$B$35&lt;Calculator!$G$13),"—",ROUND((1+SQRT(((50*POWER(80,POWER(COS(PI()*MOD(Calculator!$B$35/Calculator!$F$13,1)),2))+MIN(500,MAX(30,100*EXP(-0.3*'VSWR Calculator'!$C$24)*(1+3*ABS(MOD('VSWR Calculator'!$C$23/Calculator!$F$13/2,1)-0.5))))/'VSWR Calculator'!$C$25)-$C39)^2+(1500*ABS(SIN(2*PI()*MOD(Calculator!$B$35/Calculator!$F$13,1)))*IF(MOD(Calculator!$B$35/Calculator!$F$13,1)&lt;0.5,-1,1))^2)/SQRT(((50*POWER(80,POWER(COS(PI()*MOD(Calculator!$B$35/Calculator!$F$13,1)),2))+MIN(500,MAX(30,100*EXP(-0.3*'VSWR Calculator'!$C$24)*(1+3*ABS(MOD('VSWR Calculator'!$C$23/Calculator!$F$13/2,1)-0.5))))/'VSWR Calculator'!$C$25)+$C39)^2+(1500*ABS(SIN(2*PI()*MOD(Calculator!$B$35/Calculator!$F$13,1)))*IF(MOD(Calculator!$B$35/Calculator!$F$13,1)&lt;0.5,-1,1))^2))/(1-SQRT(((50*POWER(80,POWER(COS(PI()*MOD(Calculator!$B$35/Calculator!$F$13,1)),2))+MIN(500,MAX(30,100*EXP(-0.3*'VSWR Calculator'!$C$24)*(1+3*ABS(MOD('VSWR Calculator'!$C$23/Calculator!$F$13/2,1)-0.5))))/'VSWR Calculator'!$C$25)-$C39)^2+(1500*ABS(SIN(2*PI()*MOD(Calculator!$B$35/Calculator!$F$13,1)))*IF(MOD(Calculator!$B$35/Calculator!$F$13,1)&lt;0.5,-1,1))^2)/SQRT(((50*POWER(80,POWER(COS(PI()*MOD(Calculator!$B$35/Calculator!$F$13,1)),2))+MIN(500,MAX(30,100*EXP(-0.3*'VSWR Calculator'!$C$24)*(1+3*ABS(MOD('VSWR Calculator'!$C$23/Calculator!$F$13/2,1)-0.5))))/'VSWR Calculator'!$C$25)+$C39)^2+(1500*ABS(SIN(2*PI()*MOD(Calculator!$B$35/Calculator!$F$13,1)))*IF(MOD(Calculator!$B$35/Calculator!$F$13,1)&lt;0.5,-1,1))^2)),2))</f>
        <v>—</v>
      </c>
      <c r="GR39" s="253" t="str">
        <f aca="false">IF(OR(Calculator!$E$14&lt;&gt;"YES",Calculator!$B$35&lt;Calculator!$G$14),"—",ROUND((1+SQRT(((50*POWER(80,POWER(COS(PI()*MOD(Calculator!$B$35/Calculator!$F$14,1)),2))+MIN(500,MAX(30,100*EXP(-0.3*'VSWR Calculator'!$C$24)*(1+3*ABS(MOD('VSWR Calculator'!$C$23/Calculator!$F$14/2,1)-0.5))))/'VSWR Calculator'!$C$25)-$C39)^2+(1500*ABS(SIN(2*PI()*MOD(Calculator!$B$35/Calculator!$F$14,1)))*IF(MOD(Calculator!$B$35/Calculator!$F$14,1)&lt;0.5,-1,1))^2)/SQRT(((50*POWER(80,POWER(COS(PI()*MOD(Calculator!$B$35/Calculator!$F$14,1)),2))+MIN(500,MAX(30,100*EXP(-0.3*'VSWR Calculator'!$C$24)*(1+3*ABS(MOD('VSWR Calculator'!$C$23/Calculator!$F$14/2,1)-0.5))))/'VSWR Calculator'!$C$25)+$C39)^2+(1500*ABS(SIN(2*PI()*MOD(Calculator!$B$35/Calculator!$F$14,1)))*IF(MOD(Calculator!$B$35/Calculator!$F$14,1)&lt;0.5,-1,1))^2))/(1-SQRT(((50*POWER(80,POWER(COS(PI()*MOD(Calculator!$B$35/Calculator!$F$14,1)),2))+MIN(500,MAX(30,100*EXP(-0.3*'VSWR Calculator'!$C$24)*(1+3*ABS(MOD('VSWR Calculator'!$C$23/Calculator!$F$14/2,1)-0.5))))/'VSWR Calculator'!$C$25)-$C39)^2+(1500*ABS(SIN(2*PI()*MOD(Calculator!$B$35/Calculator!$F$14,1)))*IF(MOD(Calculator!$B$35/Calculator!$F$14,1)&lt;0.5,-1,1))^2)/SQRT(((50*POWER(80,POWER(COS(PI()*MOD(Calculator!$B$35/Calculator!$F$14,1)),2))+MIN(500,MAX(30,100*EXP(-0.3*'VSWR Calculator'!$C$24)*(1+3*ABS(MOD('VSWR Calculator'!$C$23/Calculator!$F$14/2,1)-0.5))))/'VSWR Calculator'!$C$25)+$C39)^2+(1500*ABS(SIN(2*PI()*MOD(Calculator!$B$35/Calculator!$F$14,1)))*IF(MOD(Calculator!$B$35/Calculator!$F$14,1)&lt;0.5,-1,1))^2)),2))</f>
        <v>—</v>
      </c>
      <c r="GS39" s="253" t="n">
        <f aca="false">IF(OR(Calculator!$E$15&lt;&gt;"YES",Calculator!$B$35&lt;Calculator!$G$15),"—",ROUND((1+SQRT(((50*POWER(80,POWER(COS(PI()*MOD(Calculator!$B$35/Calculator!$F$15,1)),2))+MIN(500,MAX(30,100*EXP(-0.3*'VSWR Calculator'!$C$24)*(1+3*ABS(MOD('VSWR Calculator'!$C$23/Calculator!$F$15/2,1)-0.5))))/'VSWR Calculator'!$C$25)-$C39)^2+(1500*ABS(SIN(2*PI()*MOD(Calculator!$B$35/Calculator!$F$15,1)))*IF(MOD(Calculator!$B$35/Calculator!$F$15,1)&lt;0.5,-1,1))^2)/SQRT(((50*POWER(80,POWER(COS(PI()*MOD(Calculator!$B$35/Calculator!$F$15,1)),2))+MIN(500,MAX(30,100*EXP(-0.3*'VSWR Calculator'!$C$24)*(1+3*ABS(MOD('VSWR Calculator'!$C$23/Calculator!$F$15/2,1)-0.5))))/'VSWR Calculator'!$C$25)+$C39)^2+(1500*ABS(SIN(2*PI()*MOD(Calculator!$B$35/Calculator!$F$15,1)))*IF(MOD(Calculator!$B$35/Calculator!$F$15,1)&lt;0.5,-1,1))^2))/(1-SQRT(((50*POWER(80,POWER(COS(PI()*MOD(Calculator!$B$35/Calculator!$F$15,1)),2))+MIN(500,MAX(30,100*EXP(-0.3*'VSWR Calculator'!$C$24)*(1+3*ABS(MOD('VSWR Calculator'!$C$23/Calculator!$F$15/2,1)-0.5))))/'VSWR Calculator'!$C$25)-$C39)^2+(1500*ABS(SIN(2*PI()*MOD(Calculator!$B$35/Calculator!$F$15,1)))*IF(MOD(Calculator!$B$35/Calculator!$F$15,1)&lt;0.5,-1,1))^2)/SQRT(((50*POWER(80,POWER(COS(PI()*MOD(Calculator!$B$35/Calculator!$F$15,1)),2))+MIN(500,MAX(30,100*EXP(-0.3*'VSWR Calculator'!$C$24)*(1+3*ABS(MOD('VSWR Calculator'!$C$23/Calculator!$F$15/2,1)-0.5))))/'VSWR Calculator'!$C$25)+$C39)^2+(1500*ABS(SIN(2*PI()*MOD(Calculator!$B$35/Calculator!$F$15,1)))*IF(MOD(Calculator!$B$35/Calculator!$F$15,1)&lt;0.5,-1,1))^2)),2))</f>
        <v>10.37</v>
      </c>
      <c r="GT39" s="253" t="str">
        <f aca="false">IF(OR(Calculator!$E$16&lt;&gt;"YES",Calculator!$B$35&lt;Calculator!$G$16),"—",ROUND((1+SQRT(((50*POWER(80,POWER(COS(PI()*MOD(Calculator!$B$35/Calculator!$F$16,1)),2))+MIN(500,MAX(30,100*EXP(-0.3*'VSWR Calculator'!$C$24)*(1+3*ABS(MOD('VSWR Calculator'!$C$23/Calculator!$F$16/2,1)-0.5))))/'VSWR Calculator'!$C$25)-$C39)^2+(1500*ABS(SIN(2*PI()*MOD(Calculator!$B$35/Calculator!$F$16,1)))*IF(MOD(Calculator!$B$35/Calculator!$F$16,1)&lt;0.5,-1,1))^2)/SQRT(((50*POWER(80,POWER(COS(PI()*MOD(Calculator!$B$35/Calculator!$F$16,1)),2))+MIN(500,MAX(30,100*EXP(-0.3*'VSWR Calculator'!$C$24)*(1+3*ABS(MOD('VSWR Calculator'!$C$23/Calculator!$F$16/2,1)-0.5))))/'VSWR Calculator'!$C$25)+$C39)^2+(1500*ABS(SIN(2*PI()*MOD(Calculator!$B$35/Calculator!$F$16,1)))*IF(MOD(Calculator!$B$35/Calculator!$F$16,1)&lt;0.5,-1,1))^2))/(1-SQRT(((50*POWER(80,POWER(COS(PI()*MOD(Calculator!$B$35/Calculator!$F$16,1)),2))+MIN(500,MAX(30,100*EXP(-0.3*'VSWR Calculator'!$C$24)*(1+3*ABS(MOD('VSWR Calculator'!$C$23/Calculator!$F$16/2,1)-0.5))))/'VSWR Calculator'!$C$25)-$C39)^2+(1500*ABS(SIN(2*PI()*MOD(Calculator!$B$35/Calculator!$F$16,1)))*IF(MOD(Calculator!$B$35/Calculator!$F$16,1)&lt;0.5,-1,1))^2)/SQRT(((50*POWER(80,POWER(COS(PI()*MOD(Calculator!$B$35/Calculator!$F$16,1)),2))+MIN(500,MAX(30,100*EXP(-0.3*'VSWR Calculator'!$C$24)*(1+3*ABS(MOD('VSWR Calculator'!$C$23/Calculator!$F$16/2,1)-0.5))))/'VSWR Calculator'!$C$25)+$C39)^2+(1500*ABS(SIN(2*PI()*MOD(Calculator!$B$35/Calculator!$F$16,1)))*IF(MOD(Calculator!$B$35/Calculator!$F$16,1)&lt;0.5,-1,1))^2)),2))</f>
        <v>—</v>
      </c>
      <c r="GU39" s="253" t="n">
        <f aca="false">IF(OR(Calculator!$E$17&lt;&gt;"YES",Calculator!$B$35&lt;Calculator!$G$17),"—",ROUND((1+SQRT(((50*POWER(80,POWER(COS(PI()*MOD(Calculator!$B$35/Calculator!$F$17,1)),2))+MIN(500,MAX(30,100*EXP(-0.3*'VSWR Calculator'!$C$24)*(1+3*ABS(MOD('VSWR Calculator'!$C$23/Calculator!$F$17/2,1)-0.5))))/'VSWR Calculator'!$C$25)-$C39)^2+(1500*ABS(SIN(2*PI()*MOD(Calculator!$B$35/Calculator!$F$17,1)))*IF(MOD(Calculator!$B$35/Calculator!$F$17,1)&lt;0.5,-1,1))^2)/SQRT(((50*POWER(80,POWER(COS(PI()*MOD(Calculator!$B$35/Calculator!$F$17,1)),2))+MIN(500,MAX(30,100*EXP(-0.3*'VSWR Calculator'!$C$24)*(1+3*ABS(MOD('VSWR Calculator'!$C$23/Calculator!$F$17/2,1)-0.5))))/'VSWR Calculator'!$C$25)+$C39)^2+(1500*ABS(SIN(2*PI()*MOD(Calculator!$B$35/Calculator!$F$17,1)))*IF(MOD(Calculator!$B$35/Calculator!$F$17,1)&lt;0.5,-1,1))^2))/(1-SQRT(((50*POWER(80,POWER(COS(PI()*MOD(Calculator!$B$35/Calculator!$F$17,1)),2))+MIN(500,MAX(30,100*EXP(-0.3*'VSWR Calculator'!$C$24)*(1+3*ABS(MOD('VSWR Calculator'!$C$23/Calculator!$F$17/2,1)-0.5))))/'VSWR Calculator'!$C$25)-$C39)^2+(1500*ABS(SIN(2*PI()*MOD(Calculator!$B$35/Calculator!$F$17,1)))*IF(MOD(Calculator!$B$35/Calculator!$F$17,1)&lt;0.5,-1,1))^2)/SQRT(((50*POWER(80,POWER(COS(PI()*MOD(Calculator!$B$35/Calculator!$F$17,1)),2))+MIN(500,MAX(30,100*EXP(-0.3*'VSWR Calculator'!$C$24)*(1+3*ABS(MOD('VSWR Calculator'!$C$23/Calculator!$F$17/2,1)-0.5))))/'VSWR Calculator'!$C$25)+$C39)^2+(1500*ABS(SIN(2*PI()*MOD(Calculator!$B$35/Calculator!$F$17,1)))*IF(MOD(Calculator!$B$35/Calculator!$F$17,1)&lt;0.5,-1,1))^2)),2))</f>
        <v>40.18</v>
      </c>
      <c r="GV39" s="253" t="str">
        <f aca="false">IF(OR(Calculator!$E$18&lt;&gt;"YES",Calculator!$B$35&lt;Calculator!$G$18),"—",ROUND((1+SQRT(((50*POWER(80,POWER(COS(PI()*MOD(Calculator!$B$35/Calculator!$F$18,1)),2))+MIN(500,MAX(30,100*EXP(-0.3*'VSWR Calculator'!$C$24)*(1+3*ABS(MOD('VSWR Calculator'!$C$23/Calculator!$F$18/2,1)-0.5))))/'VSWR Calculator'!$C$25)-$C39)^2+(1500*ABS(SIN(2*PI()*MOD(Calculator!$B$35/Calculator!$F$18,1)))*IF(MOD(Calculator!$B$35/Calculator!$F$18,1)&lt;0.5,-1,1))^2)/SQRT(((50*POWER(80,POWER(COS(PI()*MOD(Calculator!$B$35/Calculator!$F$18,1)),2))+MIN(500,MAX(30,100*EXP(-0.3*'VSWR Calculator'!$C$24)*(1+3*ABS(MOD('VSWR Calculator'!$C$23/Calculator!$F$18/2,1)-0.5))))/'VSWR Calculator'!$C$25)+$C39)^2+(1500*ABS(SIN(2*PI()*MOD(Calculator!$B$35/Calculator!$F$18,1)))*IF(MOD(Calculator!$B$35/Calculator!$F$18,1)&lt;0.5,-1,1))^2))/(1-SQRT(((50*POWER(80,POWER(COS(PI()*MOD(Calculator!$B$35/Calculator!$F$18,1)),2))+MIN(500,MAX(30,100*EXP(-0.3*'VSWR Calculator'!$C$24)*(1+3*ABS(MOD('VSWR Calculator'!$C$23/Calculator!$F$18/2,1)-0.5))))/'VSWR Calculator'!$C$25)-$C39)^2+(1500*ABS(SIN(2*PI()*MOD(Calculator!$B$35/Calculator!$F$18,1)))*IF(MOD(Calculator!$B$35/Calculator!$F$18,1)&lt;0.5,-1,1))^2)/SQRT(((50*POWER(80,POWER(COS(PI()*MOD(Calculator!$B$35/Calculator!$F$18,1)),2))+MIN(500,MAX(30,100*EXP(-0.3*'VSWR Calculator'!$C$24)*(1+3*ABS(MOD('VSWR Calculator'!$C$23/Calculator!$F$18/2,1)-0.5))))/'VSWR Calculator'!$C$25)+$C39)^2+(1500*ABS(SIN(2*PI()*MOD(Calculator!$B$35/Calculator!$F$18,1)))*IF(MOD(Calculator!$B$35/Calculator!$F$18,1)&lt;0.5,-1,1))^2)),2))</f>
        <v>—</v>
      </c>
      <c r="GW39" s="253" t="str">
        <f aca="false">IF(OR(Calculator!$E$19&lt;&gt;"YES",Calculator!$B$35&lt;Calculator!$G$19),"—",ROUND((1+SQRT(((50*POWER(80,POWER(COS(PI()*MOD(Calculator!$B$35/Calculator!$F$19,1)),2))+MIN(500,MAX(30,100*EXP(-0.3*'VSWR Calculator'!$C$24)*(1+3*ABS(MOD('VSWR Calculator'!$C$23/Calculator!$F$19/2,1)-0.5))))/'VSWR Calculator'!$C$25)-$C39)^2+(1500*ABS(SIN(2*PI()*MOD(Calculator!$B$35/Calculator!$F$19,1)))*IF(MOD(Calculator!$B$35/Calculator!$F$19,1)&lt;0.5,-1,1))^2)/SQRT(((50*POWER(80,POWER(COS(PI()*MOD(Calculator!$B$35/Calculator!$F$19,1)),2))+MIN(500,MAX(30,100*EXP(-0.3*'VSWR Calculator'!$C$24)*(1+3*ABS(MOD('VSWR Calculator'!$C$23/Calculator!$F$19/2,1)-0.5))))/'VSWR Calculator'!$C$25)+$C39)^2+(1500*ABS(SIN(2*PI()*MOD(Calculator!$B$35/Calculator!$F$19,1)))*IF(MOD(Calculator!$B$35/Calculator!$F$19,1)&lt;0.5,-1,1))^2))/(1-SQRT(((50*POWER(80,POWER(COS(PI()*MOD(Calculator!$B$35/Calculator!$F$19,1)),2))+MIN(500,MAX(30,100*EXP(-0.3*'VSWR Calculator'!$C$24)*(1+3*ABS(MOD('VSWR Calculator'!$C$23/Calculator!$F$19/2,1)-0.5))))/'VSWR Calculator'!$C$25)-$C39)^2+(1500*ABS(SIN(2*PI()*MOD(Calculator!$B$35/Calculator!$F$19,1)))*IF(MOD(Calculator!$B$35/Calculator!$F$19,1)&lt;0.5,-1,1))^2)/SQRT(((50*POWER(80,POWER(COS(PI()*MOD(Calculator!$B$35/Calculator!$F$19,1)),2))+MIN(500,MAX(30,100*EXP(-0.3*'VSWR Calculator'!$C$24)*(1+3*ABS(MOD('VSWR Calculator'!$C$23/Calculator!$F$19/2,1)-0.5))))/'VSWR Calculator'!$C$25)+$C39)^2+(1500*ABS(SIN(2*PI()*MOD(Calculator!$B$35/Calculator!$F$19,1)))*IF(MOD(Calculator!$B$35/Calculator!$F$19,1)&lt;0.5,-1,1))^2)),2))</f>
        <v>—</v>
      </c>
      <c r="GX39" s="253" t="str">
        <f aca="false">IF(OR(Calculator!$E$20&lt;&gt;"YES",Calculator!$B$35&lt;Calculator!$G$20),"—",ROUND((1+SQRT(((50*POWER(80,POWER(COS(PI()*MOD(Calculator!$B$35/Calculator!$F$20,1)),2))+MIN(500,MAX(30,100*EXP(-0.3*'VSWR Calculator'!$C$24)*(1+3*ABS(MOD('VSWR Calculator'!$C$23/Calculator!$F$20/2,1)-0.5))))/'VSWR Calculator'!$C$25)-$C39)^2+(1500*ABS(SIN(2*PI()*MOD(Calculator!$B$35/Calculator!$F$20,1)))*IF(MOD(Calculator!$B$35/Calculator!$F$20,1)&lt;0.5,-1,1))^2)/SQRT(((50*POWER(80,POWER(COS(PI()*MOD(Calculator!$B$35/Calculator!$F$20,1)),2))+MIN(500,MAX(30,100*EXP(-0.3*'VSWR Calculator'!$C$24)*(1+3*ABS(MOD('VSWR Calculator'!$C$23/Calculator!$F$20/2,1)-0.5))))/'VSWR Calculator'!$C$25)+$C39)^2+(1500*ABS(SIN(2*PI()*MOD(Calculator!$B$35/Calculator!$F$20,1)))*IF(MOD(Calculator!$B$35/Calculator!$F$20,1)&lt;0.5,-1,1))^2))/(1-SQRT(((50*POWER(80,POWER(COS(PI()*MOD(Calculator!$B$35/Calculator!$F$20,1)),2))+MIN(500,MAX(30,100*EXP(-0.3*'VSWR Calculator'!$C$24)*(1+3*ABS(MOD('VSWR Calculator'!$C$23/Calculator!$F$20/2,1)-0.5))))/'VSWR Calculator'!$C$25)-$C39)^2+(1500*ABS(SIN(2*PI()*MOD(Calculator!$B$35/Calculator!$F$20,1)))*IF(MOD(Calculator!$B$35/Calculator!$F$20,1)&lt;0.5,-1,1))^2)/SQRT(((50*POWER(80,POWER(COS(PI()*MOD(Calculator!$B$35/Calculator!$F$20,1)),2))+MIN(500,MAX(30,100*EXP(-0.3*'VSWR Calculator'!$C$24)*(1+3*ABS(MOD('VSWR Calculator'!$C$23/Calculator!$F$20/2,1)-0.5))))/'VSWR Calculator'!$C$25)+$C39)^2+(1500*ABS(SIN(2*PI()*MOD(Calculator!$B$35/Calculator!$F$20,1)))*IF(MOD(Calculator!$B$35/Calculator!$F$20,1)&lt;0.5,-1,1))^2)),2))</f>
        <v>—</v>
      </c>
      <c r="GY39" s="253" t="str">
        <f aca="false">IF(OR(Calculator!$E$21&lt;&gt;"YES",Calculator!$B$35&lt;Calculator!$G$21),"—",ROUND((1+SQRT(((50*POWER(80,POWER(COS(PI()*MOD(Calculator!$B$35/Calculator!$F$21,1)),2))+MIN(500,MAX(30,100*EXP(-0.3*'VSWR Calculator'!$C$24)*(1+3*ABS(MOD('VSWR Calculator'!$C$23/Calculator!$F$21/2,1)-0.5))))/'VSWR Calculator'!$C$25)-$C39)^2+(1500*ABS(SIN(2*PI()*MOD(Calculator!$B$35/Calculator!$F$21,1)))*IF(MOD(Calculator!$B$35/Calculator!$F$21,1)&lt;0.5,-1,1))^2)/SQRT(((50*POWER(80,POWER(COS(PI()*MOD(Calculator!$B$35/Calculator!$F$21,1)),2))+MIN(500,MAX(30,100*EXP(-0.3*'VSWR Calculator'!$C$24)*(1+3*ABS(MOD('VSWR Calculator'!$C$23/Calculator!$F$21/2,1)-0.5))))/'VSWR Calculator'!$C$25)+$C39)^2+(1500*ABS(SIN(2*PI()*MOD(Calculator!$B$35/Calculator!$F$21,1)))*IF(MOD(Calculator!$B$35/Calculator!$F$21,1)&lt;0.5,-1,1))^2))/(1-SQRT(((50*POWER(80,POWER(COS(PI()*MOD(Calculator!$B$35/Calculator!$F$21,1)),2))+MIN(500,MAX(30,100*EXP(-0.3*'VSWR Calculator'!$C$24)*(1+3*ABS(MOD('VSWR Calculator'!$C$23/Calculator!$F$21/2,1)-0.5))))/'VSWR Calculator'!$C$25)-$C39)^2+(1500*ABS(SIN(2*PI()*MOD(Calculator!$B$35/Calculator!$F$21,1)))*IF(MOD(Calculator!$B$35/Calculator!$F$21,1)&lt;0.5,-1,1))^2)/SQRT(((50*POWER(80,POWER(COS(PI()*MOD(Calculator!$B$35/Calculator!$F$21,1)),2))+MIN(500,MAX(30,100*EXP(-0.3*'VSWR Calculator'!$C$24)*(1+3*ABS(MOD('VSWR Calculator'!$C$23/Calculator!$F$21/2,1)-0.5))))/'VSWR Calculator'!$C$25)+$C39)^2+(1500*ABS(SIN(2*PI()*MOD(Calculator!$B$35/Calculator!$F$21,1)))*IF(MOD(Calculator!$B$35/Calculator!$F$21,1)&lt;0.5,-1,1))^2)),2))</f>
        <v>—</v>
      </c>
      <c r="GZ39" s="253" t="str">
        <f aca="false">IF(OR(Calculator!$E$22&lt;&gt;"YES",Calculator!$B$35&lt;Calculator!$G$22),"—",ROUND((1+SQRT(((50*POWER(80,POWER(COS(PI()*MOD(Calculator!$B$35/Calculator!$F$22,1)),2))+MIN(500,MAX(30,100*EXP(-0.3*'VSWR Calculator'!$C$24)*(1+3*ABS(MOD('VSWR Calculator'!$C$23/Calculator!$F$22/2,1)-0.5))))/'VSWR Calculator'!$C$25)-$C39)^2+(1500*ABS(SIN(2*PI()*MOD(Calculator!$B$35/Calculator!$F$22,1)))*IF(MOD(Calculator!$B$35/Calculator!$F$22,1)&lt;0.5,-1,1))^2)/SQRT(((50*POWER(80,POWER(COS(PI()*MOD(Calculator!$B$35/Calculator!$F$22,1)),2))+MIN(500,MAX(30,100*EXP(-0.3*'VSWR Calculator'!$C$24)*(1+3*ABS(MOD('VSWR Calculator'!$C$23/Calculator!$F$22/2,1)-0.5))))/'VSWR Calculator'!$C$25)+$C39)^2+(1500*ABS(SIN(2*PI()*MOD(Calculator!$B$35/Calculator!$F$22,1)))*IF(MOD(Calculator!$B$35/Calculator!$F$22,1)&lt;0.5,-1,1))^2))/(1-SQRT(((50*POWER(80,POWER(COS(PI()*MOD(Calculator!$B$35/Calculator!$F$22,1)),2))+MIN(500,MAX(30,100*EXP(-0.3*'VSWR Calculator'!$C$24)*(1+3*ABS(MOD('VSWR Calculator'!$C$23/Calculator!$F$22/2,1)-0.5))))/'VSWR Calculator'!$C$25)-$C39)^2+(1500*ABS(SIN(2*PI()*MOD(Calculator!$B$35/Calculator!$F$22,1)))*IF(MOD(Calculator!$B$35/Calculator!$F$22,1)&lt;0.5,-1,1))^2)/SQRT(((50*POWER(80,POWER(COS(PI()*MOD(Calculator!$B$35/Calculator!$F$22,1)),2))+MIN(500,MAX(30,100*EXP(-0.3*'VSWR Calculator'!$C$24)*(1+3*ABS(MOD('VSWR Calculator'!$C$23/Calculator!$F$22/2,1)-0.5))))/'VSWR Calculator'!$C$25)+$C39)^2+(1500*ABS(SIN(2*PI()*MOD(Calculator!$B$35/Calculator!$F$22,1)))*IF(MOD(Calculator!$B$35/Calculator!$F$22,1)&lt;0.5,-1,1))^2)),2))</f>
        <v>—</v>
      </c>
      <c r="HA39" s="253" t="n">
        <f aca="false">IFERROR(ROUND((IF(ISNUMBER(GP39),GP39,0)+IF(ISNUMBER(GQ39),GQ39,0)+IF(ISNUMBER(GR39),GR39,0)+IF(ISNUMBER(GS39),GS39,0)+IF(ISNUMBER(GT39),GT39,0)+IF(ISNUMBER(GU39),GU39,0)+IF(ISNUMBER(GV39),GV39,0)+IF(ISNUMBER(GW39),GW39,0)+IF(ISNUMBER(GX39),GX39,0)+IF(ISNUMBER(GY39),GY39,0)+IF(ISNUMBER(GZ39),GZ39,0))/(IF(ISNUMBER(GP39),1,0)+IF(ISNUMBER(GQ39),1,0)+IF(ISNUMBER(GR39),1,0)+IF(ISNUMBER(GS39),1,0)+IF(ISNUMBER(GT39),1,0)+IF(ISNUMBER(GU39),1,0)+IF(ISNUMBER(GV39),1,0)+IF(ISNUMBER(GW39),1,0)+IF(ISNUMBER(GX39),1,0)+IF(ISNUMBER(GY39),1,0)+IF(ISNUMBER(GZ39),1,0)),4),"")</f>
        <v>25.275</v>
      </c>
      <c r="HB39" s="253" t="str">
        <f aca="false">IF(OR(Calculator!$E$12&lt;&gt;"YES",Calculator!$B$36&lt;Calculator!$G$12),"—",ROUND((1+SQRT(((50*POWER(80,POWER(COS(PI()*MOD(Calculator!$B$36/Calculator!$F$12,1)),2))+MIN(500,MAX(30,100*EXP(-0.3*'VSWR Calculator'!$C$24)*(1+3*ABS(MOD('VSWR Calculator'!$C$23/Calculator!$F$12/2,1)-0.5))))/'VSWR Calculator'!$C$25)-$C39)^2+(1500*ABS(SIN(2*PI()*MOD(Calculator!$B$36/Calculator!$F$12,1)))*IF(MOD(Calculator!$B$36/Calculator!$F$12,1)&lt;0.5,-1,1))^2)/SQRT(((50*POWER(80,POWER(COS(PI()*MOD(Calculator!$B$36/Calculator!$F$12,1)),2))+MIN(500,MAX(30,100*EXP(-0.3*'VSWR Calculator'!$C$24)*(1+3*ABS(MOD('VSWR Calculator'!$C$23/Calculator!$F$12/2,1)-0.5))))/'VSWR Calculator'!$C$25)+$C39)^2+(1500*ABS(SIN(2*PI()*MOD(Calculator!$B$36/Calculator!$F$12,1)))*IF(MOD(Calculator!$B$36/Calculator!$F$12,1)&lt;0.5,-1,1))^2))/(1-SQRT(((50*POWER(80,POWER(COS(PI()*MOD(Calculator!$B$36/Calculator!$F$12,1)),2))+MIN(500,MAX(30,100*EXP(-0.3*'VSWR Calculator'!$C$24)*(1+3*ABS(MOD('VSWR Calculator'!$C$23/Calculator!$F$12/2,1)-0.5))))/'VSWR Calculator'!$C$25)-$C39)^2+(1500*ABS(SIN(2*PI()*MOD(Calculator!$B$36/Calculator!$F$12,1)))*IF(MOD(Calculator!$B$36/Calculator!$F$12,1)&lt;0.5,-1,1))^2)/SQRT(((50*POWER(80,POWER(COS(PI()*MOD(Calculator!$B$36/Calculator!$F$12,1)),2))+MIN(500,MAX(30,100*EXP(-0.3*'VSWR Calculator'!$C$24)*(1+3*ABS(MOD('VSWR Calculator'!$C$23/Calculator!$F$12/2,1)-0.5))))/'VSWR Calculator'!$C$25)+$C39)^2+(1500*ABS(SIN(2*PI()*MOD(Calculator!$B$36/Calculator!$F$12,1)))*IF(MOD(Calculator!$B$36/Calculator!$F$12,1)&lt;0.5,-1,1))^2)),2))</f>
        <v>—</v>
      </c>
      <c r="HC39" s="253" t="str">
        <f aca="false">IF(OR(Calculator!$E$13&lt;&gt;"YES",Calculator!$B$36&lt;Calculator!$G$13),"—",ROUND((1+SQRT(((50*POWER(80,POWER(COS(PI()*MOD(Calculator!$B$36/Calculator!$F$13,1)),2))+MIN(500,MAX(30,100*EXP(-0.3*'VSWR Calculator'!$C$24)*(1+3*ABS(MOD('VSWR Calculator'!$C$23/Calculator!$F$13/2,1)-0.5))))/'VSWR Calculator'!$C$25)-$C39)^2+(1500*ABS(SIN(2*PI()*MOD(Calculator!$B$36/Calculator!$F$13,1)))*IF(MOD(Calculator!$B$36/Calculator!$F$13,1)&lt;0.5,-1,1))^2)/SQRT(((50*POWER(80,POWER(COS(PI()*MOD(Calculator!$B$36/Calculator!$F$13,1)),2))+MIN(500,MAX(30,100*EXP(-0.3*'VSWR Calculator'!$C$24)*(1+3*ABS(MOD('VSWR Calculator'!$C$23/Calculator!$F$13/2,1)-0.5))))/'VSWR Calculator'!$C$25)+$C39)^2+(1500*ABS(SIN(2*PI()*MOD(Calculator!$B$36/Calculator!$F$13,1)))*IF(MOD(Calculator!$B$36/Calculator!$F$13,1)&lt;0.5,-1,1))^2))/(1-SQRT(((50*POWER(80,POWER(COS(PI()*MOD(Calculator!$B$36/Calculator!$F$13,1)),2))+MIN(500,MAX(30,100*EXP(-0.3*'VSWR Calculator'!$C$24)*(1+3*ABS(MOD('VSWR Calculator'!$C$23/Calculator!$F$13/2,1)-0.5))))/'VSWR Calculator'!$C$25)-$C39)^2+(1500*ABS(SIN(2*PI()*MOD(Calculator!$B$36/Calculator!$F$13,1)))*IF(MOD(Calculator!$B$36/Calculator!$F$13,1)&lt;0.5,-1,1))^2)/SQRT(((50*POWER(80,POWER(COS(PI()*MOD(Calculator!$B$36/Calculator!$F$13,1)),2))+MIN(500,MAX(30,100*EXP(-0.3*'VSWR Calculator'!$C$24)*(1+3*ABS(MOD('VSWR Calculator'!$C$23/Calculator!$F$13/2,1)-0.5))))/'VSWR Calculator'!$C$25)+$C39)^2+(1500*ABS(SIN(2*PI()*MOD(Calculator!$B$36/Calculator!$F$13,1)))*IF(MOD(Calculator!$B$36/Calculator!$F$13,1)&lt;0.5,-1,1))^2)),2))</f>
        <v>—</v>
      </c>
      <c r="HD39" s="253" t="str">
        <f aca="false">IF(OR(Calculator!$E$14&lt;&gt;"YES",Calculator!$B$36&lt;Calculator!$G$14),"—",ROUND((1+SQRT(((50*POWER(80,POWER(COS(PI()*MOD(Calculator!$B$36/Calculator!$F$14,1)),2))+MIN(500,MAX(30,100*EXP(-0.3*'VSWR Calculator'!$C$24)*(1+3*ABS(MOD('VSWR Calculator'!$C$23/Calculator!$F$14/2,1)-0.5))))/'VSWR Calculator'!$C$25)-$C39)^2+(1500*ABS(SIN(2*PI()*MOD(Calculator!$B$36/Calculator!$F$14,1)))*IF(MOD(Calculator!$B$36/Calculator!$F$14,1)&lt;0.5,-1,1))^2)/SQRT(((50*POWER(80,POWER(COS(PI()*MOD(Calculator!$B$36/Calculator!$F$14,1)),2))+MIN(500,MAX(30,100*EXP(-0.3*'VSWR Calculator'!$C$24)*(1+3*ABS(MOD('VSWR Calculator'!$C$23/Calculator!$F$14/2,1)-0.5))))/'VSWR Calculator'!$C$25)+$C39)^2+(1500*ABS(SIN(2*PI()*MOD(Calculator!$B$36/Calculator!$F$14,1)))*IF(MOD(Calculator!$B$36/Calculator!$F$14,1)&lt;0.5,-1,1))^2))/(1-SQRT(((50*POWER(80,POWER(COS(PI()*MOD(Calculator!$B$36/Calculator!$F$14,1)),2))+MIN(500,MAX(30,100*EXP(-0.3*'VSWR Calculator'!$C$24)*(1+3*ABS(MOD('VSWR Calculator'!$C$23/Calculator!$F$14/2,1)-0.5))))/'VSWR Calculator'!$C$25)-$C39)^2+(1500*ABS(SIN(2*PI()*MOD(Calculator!$B$36/Calculator!$F$14,1)))*IF(MOD(Calculator!$B$36/Calculator!$F$14,1)&lt;0.5,-1,1))^2)/SQRT(((50*POWER(80,POWER(COS(PI()*MOD(Calculator!$B$36/Calculator!$F$14,1)),2))+MIN(500,MAX(30,100*EXP(-0.3*'VSWR Calculator'!$C$24)*(1+3*ABS(MOD('VSWR Calculator'!$C$23/Calculator!$F$14/2,1)-0.5))))/'VSWR Calculator'!$C$25)+$C39)^2+(1500*ABS(SIN(2*PI()*MOD(Calculator!$B$36/Calculator!$F$14,1)))*IF(MOD(Calculator!$B$36/Calculator!$F$14,1)&lt;0.5,-1,1))^2)),2))</f>
        <v>—</v>
      </c>
      <c r="HE39" s="253" t="n">
        <f aca="false">IF(OR(Calculator!$E$15&lt;&gt;"YES",Calculator!$B$36&lt;Calculator!$G$15),"—",ROUND((1+SQRT(((50*POWER(80,POWER(COS(PI()*MOD(Calculator!$B$36/Calculator!$F$15,1)),2))+MIN(500,MAX(30,100*EXP(-0.3*'VSWR Calculator'!$C$24)*(1+3*ABS(MOD('VSWR Calculator'!$C$23/Calculator!$F$15/2,1)-0.5))))/'VSWR Calculator'!$C$25)-$C39)^2+(1500*ABS(SIN(2*PI()*MOD(Calculator!$B$36/Calculator!$F$15,1)))*IF(MOD(Calculator!$B$36/Calculator!$F$15,1)&lt;0.5,-1,1))^2)/SQRT(((50*POWER(80,POWER(COS(PI()*MOD(Calculator!$B$36/Calculator!$F$15,1)),2))+MIN(500,MAX(30,100*EXP(-0.3*'VSWR Calculator'!$C$24)*(1+3*ABS(MOD('VSWR Calculator'!$C$23/Calculator!$F$15/2,1)-0.5))))/'VSWR Calculator'!$C$25)+$C39)^2+(1500*ABS(SIN(2*PI()*MOD(Calculator!$B$36/Calculator!$F$15,1)))*IF(MOD(Calculator!$B$36/Calculator!$F$15,1)&lt;0.5,-1,1))^2))/(1-SQRT(((50*POWER(80,POWER(COS(PI()*MOD(Calculator!$B$36/Calculator!$F$15,1)),2))+MIN(500,MAX(30,100*EXP(-0.3*'VSWR Calculator'!$C$24)*(1+3*ABS(MOD('VSWR Calculator'!$C$23/Calculator!$F$15/2,1)-0.5))))/'VSWR Calculator'!$C$25)-$C39)^2+(1500*ABS(SIN(2*PI()*MOD(Calculator!$B$36/Calculator!$F$15,1)))*IF(MOD(Calculator!$B$36/Calculator!$F$15,1)&lt;0.5,-1,1))^2)/SQRT(((50*POWER(80,POWER(COS(PI()*MOD(Calculator!$B$36/Calculator!$F$15,1)),2))+MIN(500,MAX(30,100*EXP(-0.3*'VSWR Calculator'!$C$24)*(1+3*ABS(MOD('VSWR Calculator'!$C$23/Calculator!$F$15/2,1)-0.5))))/'VSWR Calculator'!$C$25)+$C39)^2+(1500*ABS(SIN(2*PI()*MOD(Calculator!$B$36/Calculator!$F$15,1)))*IF(MOD(Calculator!$B$36/Calculator!$F$15,1)&lt;0.5,-1,1))^2)),2))</f>
        <v>36.65</v>
      </c>
      <c r="HF39" s="253" t="str">
        <f aca="false">IF(OR(Calculator!$E$16&lt;&gt;"YES",Calculator!$B$36&lt;Calculator!$G$16),"—",ROUND((1+SQRT(((50*POWER(80,POWER(COS(PI()*MOD(Calculator!$B$36/Calculator!$F$16,1)),2))+MIN(500,MAX(30,100*EXP(-0.3*'VSWR Calculator'!$C$24)*(1+3*ABS(MOD('VSWR Calculator'!$C$23/Calculator!$F$16/2,1)-0.5))))/'VSWR Calculator'!$C$25)-$C39)^2+(1500*ABS(SIN(2*PI()*MOD(Calculator!$B$36/Calculator!$F$16,1)))*IF(MOD(Calculator!$B$36/Calculator!$F$16,1)&lt;0.5,-1,1))^2)/SQRT(((50*POWER(80,POWER(COS(PI()*MOD(Calculator!$B$36/Calculator!$F$16,1)),2))+MIN(500,MAX(30,100*EXP(-0.3*'VSWR Calculator'!$C$24)*(1+3*ABS(MOD('VSWR Calculator'!$C$23/Calculator!$F$16/2,1)-0.5))))/'VSWR Calculator'!$C$25)+$C39)^2+(1500*ABS(SIN(2*PI()*MOD(Calculator!$B$36/Calculator!$F$16,1)))*IF(MOD(Calculator!$B$36/Calculator!$F$16,1)&lt;0.5,-1,1))^2))/(1-SQRT(((50*POWER(80,POWER(COS(PI()*MOD(Calculator!$B$36/Calculator!$F$16,1)),2))+MIN(500,MAX(30,100*EXP(-0.3*'VSWR Calculator'!$C$24)*(1+3*ABS(MOD('VSWR Calculator'!$C$23/Calculator!$F$16/2,1)-0.5))))/'VSWR Calculator'!$C$25)-$C39)^2+(1500*ABS(SIN(2*PI()*MOD(Calculator!$B$36/Calculator!$F$16,1)))*IF(MOD(Calculator!$B$36/Calculator!$F$16,1)&lt;0.5,-1,1))^2)/SQRT(((50*POWER(80,POWER(COS(PI()*MOD(Calculator!$B$36/Calculator!$F$16,1)),2))+MIN(500,MAX(30,100*EXP(-0.3*'VSWR Calculator'!$C$24)*(1+3*ABS(MOD('VSWR Calculator'!$C$23/Calculator!$F$16/2,1)-0.5))))/'VSWR Calculator'!$C$25)+$C39)^2+(1500*ABS(SIN(2*PI()*MOD(Calculator!$B$36/Calculator!$F$16,1)))*IF(MOD(Calculator!$B$36/Calculator!$F$16,1)&lt;0.5,-1,1))^2)),2))</f>
        <v>—</v>
      </c>
      <c r="HG39" s="253" t="n">
        <f aca="false">IF(OR(Calculator!$E$17&lt;&gt;"YES",Calculator!$B$36&lt;Calculator!$G$17),"—",ROUND((1+SQRT(((50*POWER(80,POWER(COS(PI()*MOD(Calculator!$B$36/Calculator!$F$17,1)),2))+MIN(500,MAX(30,100*EXP(-0.3*'VSWR Calculator'!$C$24)*(1+3*ABS(MOD('VSWR Calculator'!$C$23/Calculator!$F$17/2,1)-0.5))))/'VSWR Calculator'!$C$25)-$C39)^2+(1500*ABS(SIN(2*PI()*MOD(Calculator!$B$36/Calculator!$F$17,1)))*IF(MOD(Calculator!$B$36/Calculator!$F$17,1)&lt;0.5,-1,1))^2)/SQRT(((50*POWER(80,POWER(COS(PI()*MOD(Calculator!$B$36/Calculator!$F$17,1)),2))+MIN(500,MAX(30,100*EXP(-0.3*'VSWR Calculator'!$C$24)*(1+3*ABS(MOD('VSWR Calculator'!$C$23/Calculator!$F$17/2,1)-0.5))))/'VSWR Calculator'!$C$25)+$C39)^2+(1500*ABS(SIN(2*PI()*MOD(Calculator!$B$36/Calculator!$F$17,1)))*IF(MOD(Calculator!$B$36/Calculator!$F$17,1)&lt;0.5,-1,1))^2))/(1-SQRT(((50*POWER(80,POWER(COS(PI()*MOD(Calculator!$B$36/Calculator!$F$17,1)),2))+MIN(500,MAX(30,100*EXP(-0.3*'VSWR Calculator'!$C$24)*(1+3*ABS(MOD('VSWR Calculator'!$C$23/Calculator!$F$17/2,1)-0.5))))/'VSWR Calculator'!$C$25)-$C39)^2+(1500*ABS(SIN(2*PI()*MOD(Calculator!$B$36/Calculator!$F$17,1)))*IF(MOD(Calculator!$B$36/Calculator!$F$17,1)&lt;0.5,-1,1))^2)/SQRT(((50*POWER(80,POWER(COS(PI()*MOD(Calculator!$B$36/Calculator!$F$17,1)),2))+MIN(500,MAX(30,100*EXP(-0.3*'VSWR Calculator'!$C$24)*(1+3*ABS(MOD('VSWR Calculator'!$C$23/Calculator!$F$17/2,1)-0.5))))/'VSWR Calculator'!$C$25)+$C39)^2+(1500*ABS(SIN(2*PI()*MOD(Calculator!$B$36/Calculator!$F$17,1)))*IF(MOD(Calculator!$B$36/Calculator!$F$17,1)&lt;0.5,-1,1))^2)),2))</f>
        <v>40.44</v>
      </c>
      <c r="HH39" s="253" t="str">
        <f aca="false">IF(OR(Calculator!$E$18&lt;&gt;"YES",Calculator!$B$36&lt;Calculator!$G$18),"—",ROUND((1+SQRT(((50*POWER(80,POWER(COS(PI()*MOD(Calculator!$B$36/Calculator!$F$18,1)),2))+MIN(500,MAX(30,100*EXP(-0.3*'VSWR Calculator'!$C$24)*(1+3*ABS(MOD('VSWR Calculator'!$C$23/Calculator!$F$18/2,1)-0.5))))/'VSWR Calculator'!$C$25)-$C39)^2+(1500*ABS(SIN(2*PI()*MOD(Calculator!$B$36/Calculator!$F$18,1)))*IF(MOD(Calculator!$B$36/Calculator!$F$18,1)&lt;0.5,-1,1))^2)/SQRT(((50*POWER(80,POWER(COS(PI()*MOD(Calculator!$B$36/Calculator!$F$18,1)),2))+MIN(500,MAX(30,100*EXP(-0.3*'VSWR Calculator'!$C$24)*(1+3*ABS(MOD('VSWR Calculator'!$C$23/Calculator!$F$18/2,1)-0.5))))/'VSWR Calculator'!$C$25)+$C39)^2+(1500*ABS(SIN(2*PI()*MOD(Calculator!$B$36/Calculator!$F$18,1)))*IF(MOD(Calculator!$B$36/Calculator!$F$18,1)&lt;0.5,-1,1))^2))/(1-SQRT(((50*POWER(80,POWER(COS(PI()*MOD(Calculator!$B$36/Calculator!$F$18,1)),2))+MIN(500,MAX(30,100*EXP(-0.3*'VSWR Calculator'!$C$24)*(1+3*ABS(MOD('VSWR Calculator'!$C$23/Calculator!$F$18/2,1)-0.5))))/'VSWR Calculator'!$C$25)-$C39)^2+(1500*ABS(SIN(2*PI()*MOD(Calculator!$B$36/Calculator!$F$18,1)))*IF(MOD(Calculator!$B$36/Calculator!$F$18,1)&lt;0.5,-1,1))^2)/SQRT(((50*POWER(80,POWER(COS(PI()*MOD(Calculator!$B$36/Calculator!$F$18,1)),2))+MIN(500,MAX(30,100*EXP(-0.3*'VSWR Calculator'!$C$24)*(1+3*ABS(MOD('VSWR Calculator'!$C$23/Calculator!$F$18/2,1)-0.5))))/'VSWR Calculator'!$C$25)+$C39)^2+(1500*ABS(SIN(2*PI()*MOD(Calculator!$B$36/Calculator!$F$18,1)))*IF(MOD(Calculator!$B$36/Calculator!$F$18,1)&lt;0.5,-1,1))^2)),2))</f>
        <v>—</v>
      </c>
      <c r="HI39" s="253" t="str">
        <f aca="false">IF(OR(Calculator!$E$19&lt;&gt;"YES",Calculator!$B$36&lt;Calculator!$G$19),"—",ROUND((1+SQRT(((50*POWER(80,POWER(COS(PI()*MOD(Calculator!$B$36/Calculator!$F$19,1)),2))+MIN(500,MAX(30,100*EXP(-0.3*'VSWR Calculator'!$C$24)*(1+3*ABS(MOD('VSWR Calculator'!$C$23/Calculator!$F$19/2,1)-0.5))))/'VSWR Calculator'!$C$25)-$C39)^2+(1500*ABS(SIN(2*PI()*MOD(Calculator!$B$36/Calculator!$F$19,1)))*IF(MOD(Calculator!$B$36/Calculator!$F$19,1)&lt;0.5,-1,1))^2)/SQRT(((50*POWER(80,POWER(COS(PI()*MOD(Calculator!$B$36/Calculator!$F$19,1)),2))+MIN(500,MAX(30,100*EXP(-0.3*'VSWR Calculator'!$C$24)*(1+3*ABS(MOD('VSWR Calculator'!$C$23/Calculator!$F$19/2,1)-0.5))))/'VSWR Calculator'!$C$25)+$C39)^2+(1500*ABS(SIN(2*PI()*MOD(Calculator!$B$36/Calculator!$F$19,1)))*IF(MOD(Calculator!$B$36/Calculator!$F$19,1)&lt;0.5,-1,1))^2))/(1-SQRT(((50*POWER(80,POWER(COS(PI()*MOD(Calculator!$B$36/Calculator!$F$19,1)),2))+MIN(500,MAX(30,100*EXP(-0.3*'VSWR Calculator'!$C$24)*(1+3*ABS(MOD('VSWR Calculator'!$C$23/Calculator!$F$19/2,1)-0.5))))/'VSWR Calculator'!$C$25)-$C39)^2+(1500*ABS(SIN(2*PI()*MOD(Calculator!$B$36/Calculator!$F$19,1)))*IF(MOD(Calculator!$B$36/Calculator!$F$19,1)&lt;0.5,-1,1))^2)/SQRT(((50*POWER(80,POWER(COS(PI()*MOD(Calculator!$B$36/Calculator!$F$19,1)),2))+MIN(500,MAX(30,100*EXP(-0.3*'VSWR Calculator'!$C$24)*(1+3*ABS(MOD('VSWR Calculator'!$C$23/Calculator!$F$19/2,1)-0.5))))/'VSWR Calculator'!$C$25)+$C39)^2+(1500*ABS(SIN(2*PI()*MOD(Calculator!$B$36/Calculator!$F$19,1)))*IF(MOD(Calculator!$B$36/Calculator!$F$19,1)&lt;0.5,-1,1))^2)),2))</f>
        <v>—</v>
      </c>
      <c r="HJ39" s="253" t="str">
        <f aca="false">IF(OR(Calculator!$E$20&lt;&gt;"YES",Calculator!$B$36&lt;Calculator!$G$20),"—",ROUND((1+SQRT(((50*POWER(80,POWER(COS(PI()*MOD(Calculator!$B$36/Calculator!$F$20,1)),2))+MIN(500,MAX(30,100*EXP(-0.3*'VSWR Calculator'!$C$24)*(1+3*ABS(MOD('VSWR Calculator'!$C$23/Calculator!$F$20/2,1)-0.5))))/'VSWR Calculator'!$C$25)-$C39)^2+(1500*ABS(SIN(2*PI()*MOD(Calculator!$B$36/Calculator!$F$20,1)))*IF(MOD(Calculator!$B$36/Calculator!$F$20,1)&lt;0.5,-1,1))^2)/SQRT(((50*POWER(80,POWER(COS(PI()*MOD(Calculator!$B$36/Calculator!$F$20,1)),2))+MIN(500,MAX(30,100*EXP(-0.3*'VSWR Calculator'!$C$24)*(1+3*ABS(MOD('VSWR Calculator'!$C$23/Calculator!$F$20/2,1)-0.5))))/'VSWR Calculator'!$C$25)+$C39)^2+(1500*ABS(SIN(2*PI()*MOD(Calculator!$B$36/Calculator!$F$20,1)))*IF(MOD(Calculator!$B$36/Calculator!$F$20,1)&lt;0.5,-1,1))^2))/(1-SQRT(((50*POWER(80,POWER(COS(PI()*MOD(Calculator!$B$36/Calculator!$F$20,1)),2))+MIN(500,MAX(30,100*EXP(-0.3*'VSWR Calculator'!$C$24)*(1+3*ABS(MOD('VSWR Calculator'!$C$23/Calculator!$F$20/2,1)-0.5))))/'VSWR Calculator'!$C$25)-$C39)^2+(1500*ABS(SIN(2*PI()*MOD(Calculator!$B$36/Calculator!$F$20,1)))*IF(MOD(Calculator!$B$36/Calculator!$F$20,1)&lt;0.5,-1,1))^2)/SQRT(((50*POWER(80,POWER(COS(PI()*MOD(Calculator!$B$36/Calculator!$F$20,1)),2))+MIN(500,MAX(30,100*EXP(-0.3*'VSWR Calculator'!$C$24)*(1+3*ABS(MOD('VSWR Calculator'!$C$23/Calculator!$F$20/2,1)-0.5))))/'VSWR Calculator'!$C$25)+$C39)^2+(1500*ABS(SIN(2*PI()*MOD(Calculator!$B$36/Calculator!$F$20,1)))*IF(MOD(Calculator!$B$36/Calculator!$F$20,1)&lt;0.5,-1,1))^2)),2))</f>
        <v>—</v>
      </c>
      <c r="HK39" s="253" t="str">
        <f aca="false">IF(OR(Calculator!$E$21&lt;&gt;"YES",Calculator!$B$36&lt;Calculator!$G$21),"—",ROUND((1+SQRT(((50*POWER(80,POWER(COS(PI()*MOD(Calculator!$B$36/Calculator!$F$21,1)),2))+MIN(500,MAX(30,100*EXP(-0.3*'VSWR Calculator'!$C$24)*(1+3*ABS(MOD('VSWR Calculator'!$C$23/Calculator!$F$21/2,1)-0.5))))/'VSWR Calculator'!$C$25)-$C39)^2+(1500*ABS(SIN(2*PI()*MOD(Calculator!$B$36/Calculator!$F$21,1)))*IF(MOD(Calculator!$B$36/Calculator!$F$21,1)&lt;0.5,-1,1))^2)/SQRT(((50*POWER(80,POWER(COS(PI()*MOD(Calculator!$B$36/Calculator!$F$21,1)),2))+MIN(500,MAX(30,100*EXP(-0.3*'VSWR Calculator'!$C$24)*(1+3*ABS(MOD('VSWR Calculator'!$C$23/Calculator!$F$21/2,1)-0.5))))/'VSWR Calculator'!$C$25)+$C39)^2+(1500*ABS(SIN(2*PI()*MOD(Calculator!$B$36/Calculator!$F$21,1)))*IF(MOD(Calculator!$B$36/Calculator!$F$21,1)&lt;0.5,-1,1))^2))/(1-SQRT(((50*POWER(80,POWER(COS(PI()*MOD(Calculator!$B$36/Calculator!$F$21,1)),2))+MIN(500,MAX(30,100*EXP(-0.3*'VSWR Calculator'!$C$24)*(1+3*ABS(MOD('VSWR Calculator'!$C$23/Calculator!$F$21/2,1)-0.5))))/'VSWR Calculator'!$C$25)-$C39)^2+(1500*ABS(SIN(2*PI()*MOD(Calculator!$B$36/Calculator!$F$21,1)))*IF(MOD(Calculator!$B$36/Calculator!$F$21,1)&lt;0.5,-1,1))^2)/SQRT(((50*POWER(80,POWER(COS(PI()*MOD(Calculator!$B$36/Calculator!$F$21,1)),2))+MIN(500,MAX(30,100*EXP(-0.3*'VSWR Calculator'!$C$24)*(1+3*ABS(MOD('VSWR Calculator'!$C$23/Calculator!$F$21/2,1)-0.5))))/'VSWR Calculator'!$C$25)+$C39)^2+(1500*ABS(SIN(2*PI()*MOD(Calculator!$B$36/Calculator!$F$21,1)))*IF(MOD(Calculator!$B$36/Calculator!$F$21,1)&lt;0.5,-1,1))^2)),2))</f>
        <v>—</v>
      </c>
      <c r="HL39" s="253" t="str">
        <f aca="false">IF(OR(Calculator!$E$22&lt;&gt;"YES",Calculator!$B$36&lt;Calculator!$G$22),"—",ROUND((1+SQRT(((50*POWER(80,POWER(COS(PI()*MOD(Calculator!$B$36/Calculator!$F$22,1)),2))+MIN(500,MAX(30,100*EXP(-0.3*'VSWR Calculator'!$C$24)*(1+3*ABS(MOD('VSWR Calculator'!$C$23/Calculator!$F$22/2,1)-0.5))))/'VSWR Calculator'!$C$25)-$C39)^2+(1500*ABS(SIN(2*PI()*MOD(Calculator!$B$36/Calculator!$F$22,1)))*IF(MOD(Calculator!$B$36/Calculator!$F$22,1)&lt;0.5,-1,1))^2)/SQRT(((50*POWER(80,POWER(COS(PI()*MOD(Calculator!$B$36/Calculator!$F$22,1)),2))+MIN(500,MAX(30,100*EXP(-0.3*'VSWR Calculator'!$C$24)*(1+3*ABS(MOD('VSWR Calculator'!$C$23/Calculator!$F$22/2,1)-0.5))))/'VSWR Calculator'!$C$25)+$C39)^2+(1500*ABS(SIN(2*PI()*MOD(Calculator!$B$36/Calculator!$F$22,1)))*IF(MOD(Calculator!$B$36/Calculator!$F$22,1)&lt;0.5,-1,1))^2))/(1-SQRT(((50*POWER(80,POWER(COS(PI()*MOD(Calculator!$B$36/Calculator!$F$22,1)),2))+MIN(500,MAX(30,100*EXP(-0.3*'VSWR Calculator'!$C$24)*(1+3*ABS(MOD('VSWR Calculator'!$C$23/Calculator!$F$22/2,1)-0.5))))/'VSWR Calculator'!$C$25)-$C39)^2+(1500*ABS(SIN(2*PI()*MOD(Calculator!$B$36/Calculator!$F$22,1)))*IF(MOD(Calculator!$B$36/Calculator!$F$22,1)&lt;0.5,-1,1))^2)/SQRT(((50*POWER(80,POWER(COS(PI()*MOD(Calculator!$B$36/Calculator!$F$22,1)),2))+MIN(500,MAX(30,100*EXP(-0.3*'VSWR Calculator'!$C$24)*(1+3*ABS(MOD('VSWR Calculator'!$C$23/Calculator!$F$22/2,1)-0.5))))/'VSWR Calculator'!$C$25)+$C39)^2+(1500*ABS(SIN(2*PI()*MOD(Calculator!$B$36/Calculator!$F$22,1)))*IF(MOD(Calculator!$B$36/Calculator!$F$22,1)&lt;0.5,-1,1))^2)),2))</f>
        <v>—</v>
      </c>
      <c r="HM39" s="253" t="n">
        <f aca="false">IFERROR(ROUND((IF(ISNUMBER(HB39),HB39,0)+IF(ISNUMBER(HC39),HC39,0)+IF(ISNUMBER(HD39),HD39,0)+IF(ISNUMBER(HE39),HE39,0)+IF(ISNUMBER(HF39),HF39,0)+IF(ISNUMBER(HG39),HG39,0)+IF(ISNUMBER(HH39),HH39,0)+IF(ISNUMBER(HI39),HI39,0)+IF(ISNUMBER(HJ39),HJ39,0)+IF(ISNUMBER(HK39),HK39,0)+IF(ISNUMBER(HL39),HL39,0))/(IF(ISNUMBER(HB39),1,0)+IF(ISNUMBER(HC39),1,0)+IF(ISNUMBER(HD39),1,0)+IF(ISNUMBER(HE39),1,0)+IF(ISNUMBER(HF39),1,0)+IF(ISNUMBER(HG39),1,0)+IF(ISNUMBER(HH39),1,0)+IF(ISNUMBER(HI39),1,0)+IF(ISNUMBER(HJ39),1,0)+IF(ISNUMBER(HK39),1,0)+IF(ISNUMBER(HL39),1,0)),4),"")</f>
        <v>38.545</v>
      </c>
      <c r="HN39" s="253" t="str">
        <f aca="false">IF(OR(Calculator!$E$12&lt;&gt;"YES",Calculator!$B$37&lt;Calculator!$G$12),"—",ROUND((1+SQRT(((50*POWER(80,POWER(COS(PI()*MOD(Calculator!$B$37/Calculator!$F$12,1)),2))+MIN(500,MAX(30,100*EXP(-0.3*'VSWR Calculator'!$C$24)*(1+3*ABS(MOD('VSWR Calculator'!$C$23/Calculator!$F$12/2,1)-0.5))))/'VSWR Calculator'!$C$25)-$C39)^2+(1500*ABS(SIN(2*PI()*MOD(Calculator!$B$37/Calculator!$F$12,1)))*IF(MOD(Calculator!$B$37/Calculator!$F$12,1)&lt;0.5,-1,1))^2)/SQRT(((50*POWER(80,POWER(COS(PI()*MOD(Calculator!$B$37/Calculator!$F$12,1)),2))+MIN(500,MAX(30,100*EXP(-0.3*'VSWR Calculator'!$C$24)*(1+3*ABS(MOD('VSWR Calculator'!$C$23/Calculator!$F$12/2,1)-0.5))))/'VSWR Calculator'!$C$25)+$C39)^2+(1500*ABS(SIN(2*PI()*MOD(Calculator!$B$37/Calculator!$F$12,1)))*IF(MOD(Calculator!$B$37/Calculator!$F$12,1)&lt;0.5,-1,1))^2))/(1-SQRT(((50*POWER(80,POWER(COS(PI()*MOD(Calculator!$B$37/Calculator!$F$12,1)),2))+MIN(500,MAX(30,100*EXP(-0.3*'VSWR Calculator'!$C$24)*(1+3*ABS(MOD('VSWR Calculator'!$C$23/Calculator!$F$12/2,1)-0.5))))/'VSWR Calculator'!$C$25)-$C39)^2+(1500*ABS(SIN(2*PI()*MOD(Calculator!$B$37/Calculator!$F$12,1)))*IF(MOD(Calculator!$B$37/Calculator!$F$12,1)&lt;0.5,-1,1))^2)/SQRT(((50*POWER(80,POWER(COS(PI()*MOD(Calculator!$B$37/Calculator!$F$12,1)),2))+MIN(500,MAX(30,100*EXP(-0.3*'VSWR Calculator'!$C$24)*(1+3*ABS(MOD('VSWR Calculator'!$C$23/Calculator!$F$12/2,1)-0.5))))/'VSWR Calculator'!$C$25)+$C39)^2+(1500*ABS(SIN(2*PI()*MOD(Calculator!$B$37/Calculator!$F$12,1)))*IF(MOD(Calculator!$B$37/Calculator!$F$12,1)&lt;0.5,-1,1))^2)),2))</f>
        <v>—</v>
      </c>
      <c r="HO39" s="253" t="str">
        <f aca="false">IF(OR(Calculator!$E$13&lt;&gt;"YES",Calculator!$B$37&lt;Calculator!$G$13),"—",ROUND((1+SQRT(((50*POWER(80,POWER(COS(PI()*MOD(Calculator!$B$37/Calculator!$F$13,1)),2))+MIN(500,MAX(30,100*EXP(-0.3*'VSWR Calculator'!$C$24)*(1+3*ABS(MOD('VSWR Calculator'!$C$23/Calculator!$F$13/2,1)-0.5))))/'VSWR Calculator'!$C$25)-$C39)^2+(1500*ABS(SIN(2*PI()*MOD(Calculator!$B$37/Calculator!$F$13,1)))*IF(MOD(Calculator!$B$37/Calculator!$F$13,1)&lt;0.5,-1,1))^2)/SQRT(((50*POWER(80,POWER(COS(PI()*MOD(Calculator!$B$37/Calculator!$F$13,1)),2))+MIN(500,MAX(30,100*EXP(-0.3*'VSWR Calculator'!$C$24)*(1+3*ABS(MOD('VSWR Calculator'!$C$23/Calculator!$F$13/2,1)-0.5))))/'VSWR Calculator'!$C$25)+$C39)^2+(1500*ABS(SIN(2*PI()*MOD(Calculator!$B$37/Calculator!$F$13,1)))*IF(MOD(Calculator!$B$37/Calculator!$F$13,1)&lt;0.5,-1,1))^2))/(1-SQRT(((50*POWER(80,POWER(COS(PI()*MOD(Calculator!$B$37/Calculator!$F$13,1)),2))+MIN(500,MAX(30,100*EXP(-0.3*'VSWR Calculator'!$C$24)*(1+3*ABS(MOD('VSWR Calculator'!$C$23/Calculator!$F$13/2,1)-0.5))))/'VSWR Calculator'!$C$25)-$C39)^2+(1500*ABS(SIN(2*PI()*MOD(Calculator!$B$37/Calculator!$F$13,1)))*IF(MOD(Calculator!$B$37/Calculator!$F$13,1)&lt;0.5,-1,1))^2)/SQRT(((50*POWER(80,POWER(COS(PI()*MOD(Calculator!$B$37/Calculator!$F$13,1)),2))+MIN(500,MAX(30,100*EXP(-0.3*'VSWR Calculator'!$C$24)*(1+3*ABS(MOD('VSWR Calculator'!$C$23/Calculator!$F$13/2,1)-0.5))))/'VSWR Calculator'!$C$25)+$C39)^2+(1500*ABS(SIN(2*PI()*MOD(Calculator!$B$37/Calculator!$F$13,1)))*IF(MOD(Calculator!$B$37/Calculator!$F$13,1)&lt;0.5,-1,1))^2)),2))</f>
        <v>—</v>
      </c>
      <c r="HP39" s="253" t="str">
        <f aca="false">IF(OR(Calculator!$E$14&lt;&gt;"YES",Calculator!$B$37&lt;Calculator!$G$14),"—",ROUND((1+SQRT(((50*POWER(80,POWER(COS(PI()*MOD(Calculator!$B$37/Calculator!$F$14,1)),2))+MIN(500,MAX(30,100*EXP(-0.3*'VSWR Calculator'!$C$24)*(1+3*ABS(MOD('VSWR Calculator'!$C$23/Calculator!$F$14/2,1)-0.5))))/'VSWR Calculator'!$C$25)-$C39)^2+(1500*ABS(SIN(2*PI()*MOD(Calculator!$B$37/Calculator!$F$14,1)))*IF(MOD(Calculator!$B$37/Calculator!$F$14,1)&lt;0.5,-1,1))^2)/SQRT(((50*POWER(80,POWER(COS(PI()*MOD(Calculator!$B$37/Calculator!$F$14,1)),2))+MIN(500,MAX(30,100*EXP(-0.3*'VSWR Calculator'!$C$24)*(1+3*ABS(MOD('VSWR Calculator'!$C$23/Calculator!$F$14/2,1)-0.5))))/'VSWR Calculator'!$C$25)+$C39)^2+(1500*ABS(SIN(2*PI()*MOD(Calculator!$B$37/Calculator!$F$14,1)))*IF(MOD(Calculator!$B$37/Calculator!$F$14,1)&lt;0.5,-1,1))^2))/(1-SQRT(((50*POWER(80,POWER(COS(PI()*MOD(Calculator!$B$37/Calculator!$F$14,1)),2))+MIN(500,MAX(30,100*EXP(-0.3*'VSWR Calculator'!$C$24)*(1+3*ABS(MOD('VSWR Calculator'!$C$23/Calculator!$F$14/2,1)-0.5))))/'VSWR Calculator'!$C$25)-$C39)^2+(1500*ABS(SIN(2*PI()*MOD(Calculator!$B$37/Calculator!$F$14,1)))*IF(MOD(Calculator!$B$37/Calculator!$F$14,1)&lt;0.5,-1,1))^2)/SQRT(((50*POWER(80,POWER(COS(PI()*MOD(Calculator!$B$37/Calculator!$F$14,1)),2))+MIN(500,MAX(30,100*EXP(-0.3*'VSWR Calculator'!$C$24)*(1+3*ABS(MOD('VSWR Calculator'!$C$23/Calculator!$F$14/2,1)-0.5))))/'VSWR Calculator'!$C$25)+$C39)^2+(1500*ABS(SIN(2*PI()*MOD(Calculator!$B$37/Calculator!$F$14,1)))*IF(MOD(Calculator!$B$37/Calculator!$F$14,1)&lt;0.5,-1,1))^2)),2))</f>
        <v>—</v>
      </c>
      <c r="HQ39" s="253" t="n">
        <f aca="false">IF(OR(Calculator!$E$15&lt;&gt;"YES",Calculator!$B$37&lt;Calculator!$G$15),"—",ROUND((1+SQRT(((50*POWER(80,POWER(COS(PI()*MOD(Calculator!$B$37/Calculator!$F$15,1)),2))+MIN(500,MAX(30,100*EXP(-0.3*'VSWR Calculator'!$C$24)*(1+3*ABS(MOD('VSWR Calculator'!$C$23/Calculator!$F$15/2,1)-0.5))))/'VSWR Calculator'!$C$25)-$C39)^2+(1500*ABS(SIN(2*PI()*MOD(Calculator!$B$37/Calculator!$F$15,1)))*IF(MOD(Calculator!$B$37/Calculator!$F$15,1)&lt;0.5,-1,1))^2)/SQRT(((50*POWER(80,POWER(COS(PI()*MOD(Calculator!$B$37/Calculator!$F$15,1)),2))+MIN(500,MAX(30,100*EXP(-0.3*'VSWR Calculator'!$C$24)*(1+3*ABS(MOD('VSWR Calculator'!$C$23/Calculator!$F$15/2,1)-0.5))))/'VSWR Calculator'!$C$25)+$C39)^2+(1500*ABS(SIN(2*PI()*MOD(Calculator!$B$37/Calculator!$F$15,1)))*IF(MOD(Calculator!$B$37/Calculator!$F$15,1)&lt;0.5,-1,1))^2))/(1-SQRT(((50*POWER(80,POWER(COS(PI()*MOD(Calculator!$B$37/Calculator!$F$15,1)),2))+MIN(500,MAX(30,100*EXP(-0.3*'VSWR Calculator'!$C$24)*(1+3*ABS(MOD('VSWR Calculator'!$C$23/Calculator!$F$15/2,1)-0.5))))/'VSWR Calculator'!$C$25)-$C39)^2+(1500*ABS(SIN(2*PI()*MOD(Calculator!$B$37/Calculator!$F$15,1)))*IF(MOD(Calculator!$B$37/Calculator!$F$15,1)&lt;0.5,-1,1))^2)/SQRT(((50*POWER(80,POWER(COS(PI()*MOD(Calculator!$B$37/Calculator!$F$15,1)),2))+MIN(500,MAX(30,100*EXP(-0.3*'VSWR Calculator'!$C$24)*(1+3*ABS(MOD('VSWR Calculator'!$C$23/Calculator!$F$15/2,1)-0.5))))/'VSWR Calculator'!$C$25)+$C39)^2+(1500*ABS(SIN(2*PI()*MOD(Calculator!$B$37/Calculator!$F$15,1)))*IF(MOD(Calculator!$B$37/Calculator!$F$15,1)&lt;0.5,-1,1))^2)),2))</f>
        <v>10.42</v>
      </c>
      <c r="HR39" s="253" t="str">
        <f aca="false">IF(OR(Calculator!$E$16&lt;&gt;"YES",Calculator!$B$37&lt;Calculator!$G$16),"—",ROUND((1+SQRT(((50*POWER(80,POWER(COS(PI()*MOD(Calculator!$B$37/Calculator!$F$16,1)),2))+MIN(500,MAX(30,100*EXP(-0.3*'VSWR Calculator'!$C$24)*(1+3*ABS(MOD('VSWR Calculator'!$C$23/Calculator!$F$16/2,1)-0.5))))/'VSWR Calculator'!$C$25)-$C39)^2+(1500*ABS(SIN(2*PI()*MOD(Calculator!$B$37/Calculator!$F$16,1)))*IF(MOD(Calculator!$B$37/Calculator!$F$16,1)&lt;0.5,-1,1))^2)/SQRT(((50*POWER(80,POWER(COS(PI()*MOD(Calculator!$B$37/Calculator!$F$16,1)),2))+MIN(500,MAX(30,100*EXP(-0.3*'VSWR Calculator'!$C$24)*(1+3*ABS(MOD('VSWR Calculator'!$C$23/Calculator!$F$16/2,1)-0.5))))/'VSWR Calculator'!$C$25)+$C39)^2+(1500*ABS(SIN(2*PI()*MOD(Calculator!$B$37/Calculator!$F$16,1)))*IF(MOD(Calculator!$B$37/Calculator!$F$16,1)&lt;0.5,-1,1))^2))/(1-SQRT(((50*POWER(80,POWER(COS(PI()*MOD(Calculator!$B$37/Calculator!$F$16,1)),2))+MIN(500,MAX(30,100*EXP(-0.3*'VSWR Calculator'!$C$24)*(1+3*ABS(MOD('VSWR Calculator'!$C$23/Calculator!$F$16/2,1)-0.5))))/'VSWR Calculator'!$C$25)-$C39)^2+(1500*ABS(SIN(2*PI()*MOD(Calculator!$B$37/Calculator!$F$16,1)))*IF(MOD(Calculator!$B$37/Calculator!$F$16,1)&lt;0.5,-1,1))^2)/SQRT(((50*POWER(80,POWER(COS(PI()*MOD(Calculator!$B$37/Calculator!$F$16,1)),2))+MIN(500,MAX(30,100*EXP(-0.3*'VSWR Calculator'!$C$24)*(1+3*ABS(MOD('VSWR Calculator'!$C$23/Calculator!$F$16/2,1)-0.5))))/'VSWR Calculator'!$C$25)+$C39)^2+(1500*ABS(SIN(2*PI()*MOD(Calculator!$B$37/Calculator!$F$16,1)))*IF(MOD(Calculator!$B$37/Calculator!$F$16,1)&lt;0.5,-1,1))^2)),2))</f>
        <v>—</v>
      </c>
      <c r="HS39" s="253" t="n">
        <f aca="false">IF(OR(Calculator!$E$17&lt;&gt;"YES",Calculator!$B$37&lt;Calculator!$G$17),"—",ROUND((1+SQRT(((50*POWER(80,POWER(COS(PI()*MOD(Calculator!$B$37/Calculator!$F$17,1)),2))+MIN(500,MAX(30,100*EXP(-0.3*'VSWR Calculator'!$C$24)*(1+3*ABS(MOD('VSWR Calculator'!$C$23/Calculator!$F$17/2,1)-0.5))))/'VSWR Calculator'!$C$25)-$C39)^2+(1500*ABS(SIN(2*PI()*MOD(Calculator!$B$37/Calculator!$F$17,1)))*IF(MOD(Calculator!$B$37/Calculator!$F$17,1)&lt;0.5,-1,1))^2)/SQRT(((50*POWER(80,POWER(COS(PI()*MOD(Calculator!$B$37/Calculator!$F$17,1)),2))+MIN(500,MAX(30,100*EXP(-0.3*'VSWR Calculator'!$C$24)*(1+3*ABS(MOD('VSWR Calculator'!$C$23/Calculator!$F$17/2,1)-0.5))))/'VSWR Calculator'!$C$25)+$C39)^2+(1500*ABS(SIN(2*PI()*MOD(Calculator!$B$37/Calculator!$F$17,1)))*IF(MOD(Calculator!$B$37/Calculator!$F$17,1)&lt;0.5,-1,1))^2))/(1-SQRT(((50*POWER(80,POWER(COS(PI()*MOD(Calculator!$B$37/Calculator!$F$17,1)),2))+MIN(500,MAX(30,100*EXP(-0.3*'VSWR Calculator'!$C$24)*(1+3*ABS(MOD('VSWR Calculator'!$C$23/Calculator!$F$17/2,1)-0.5))))/'VSWR Calculator'!$C$25)-$C39)^2+(1500*ABS(SIN(2*PI()*MOD(Calculator!$B$37/Calculator!$F$17,1)))*IF(MOD(Calculator!$B$37/Calculator!$F$17,1)&lt;0.5,-1,1))^2)/SQRT(((50*POWER(80,POWER(COS(PI()*MOD(Calculator!$B$37/Calculator!$F$17,1)),2))+MIN(500,MAX(30,100*EXP(-0.3*'VSWR Calculator'!$C$24)*(1+3*ABS(MOD('VSWR Calculator'!$C$23/Calculator!$F$17/2,1)-0.5))))/'VSWR Calculator'!$C$25)+$C39)^2+(1500*ABS(SIN(2*PI()*MOD(Calculator!$B$37/Calculator!$F$17,1)))*IF(MOD(Calculator!$B$37/Calculator!$F$17,1)&lt;0.5,-1,1))^2)),2))</f>
        <v>35.39</v>
      </c>
      <c r="HT39" s="253" t="str">
        <f aca="false">IF(OR(Calculator!$E$18&lt;&gt;"YES",Calculator!$B$37&lt;Calculator!$G$18),"—",ROUND((1+SQRT(((50*POWER(80,POWER(COS(PI()*MOD(Calculator!$B$37/Calculator!$F$18,1)),2))+MIN(500,MAX(30,100*EXP(-0.3*'VSWR Calculator'!$C$24)*(1+3*ABS(MOD('VSWR Calculator'!$C$23/Calculator!$F$18/2,1)-0.5))))/'VSWR Calculator'!$C$25)-$C39)^2+(1500*ABS(SIN(2*PI()*MOD(Calculator!$B$37/Calculator!$F$18,1)))*IF(MOD(Calculator!$B$37/Calculator!$F$18,1)&lt;0.5,-1,1))^2)/SQRT(((50*POWER(80,POWER(COS(PI()*MOD(Calculator!$B$37/Calculator!$F$18,1)),2))+MIN(500,MAX(30,100*EXP(-0.3*'VSWR Calculator'!$C$24)*(1+3*ABS(MOD('VSWR Calculator'!$C$23/Calculator!$F$18/2,1)-0.5))))/'VSWR Calculator'!$C$25)+$C39)^2+(1500*ABS(SIN(2*PI()*MOD(Calculator!$B$37/Calculator!$F$18,1)))*IF(MOD(Calculator!$B$37/Calculator!$F$18,1)&lt;0.5,-1,1))^2))/(1-SQRT(((50*POWER(80,POWER(COS(PI()*MOD(Calculator!$B$37/Calculator!$F$18,1)),2))+MIN(500,MAX(30,100*EXP(-0.3*'VSWR Calculator'!$C$24)*(1+3*ABS(MOD('VSWR Calculator'!$C$23/Calculator!$F$18/2,1)-0.5))))/'VSWR Calculator'!$C$25)-$C39)^2+(1500*ABS(SIN(2*PI()*MOD(Calculator!$B$37/Calculator!$F$18,1)))*IF(MOD(Calculator!$B$37/Calculator!$F$18,1)&lt;0.5,-1,1))^2)/SQRT(((50*POWER(80,POWER(COS(PI()*MOD(Calculator!$B$37/Calculator!$F$18,1)),2))+MIN(500,MAX(30,100*EXP(-0.3*'VSWR Calculator'!$C$24)*(1+3*ABS(MOD('VSWR Calculator'!$C$23/Calculator!$F$18/2,1)-0.5))))/'VSWR Calculator'!$C$25)+$C39)^2+(1500*ABS(SIN(2*PI()*MOD(Calculator!$B$37/Calculator!$F$18,1)))*IF(MOD(Calculator!$B$37/Calculator!$F$18,1)&lt;0.5,-1,1))^2)),2))</f>
        <v>—</v>
      </c>
      <c r="HU39" s="253" t="str">
        <f aca="false">IF(OR(Calculator!$E$19&lt;&gt;"YES",Calculator!$B$37&lt;Calculator!$G$19),"—",ROUND((1+SQRT(((50*POWER(80,POWER(COS(PI()*MOD(Calculator!$B$37/Calculator!$F$19,1)),2))+MIN(500,MAX(30,100*EXP(-0.3*'VSWR Calculator'!$C$24)*(1+3*ABS(MOD('VSWR Calculator'!$C$23/Calculator!$F$19/2,1)-0.5))))/'VSWR Calculator'!$C$25)-$C39)^2+(1500*ABS(SIN(2*PI()*MOD(Calculator!$B$37/Calculator!$F$19,1)))*IF(MOD(Calculator!$B$37/Calculator!$F$19,1)&lt;0.5,-1,1))^2)/SQRT(((50*POWER(80,POWER(COS(PI()*MOD(Calculator!$B$37/Calculator!$F$19,1)),2))+MIN(500,MAX(30,100*EXP(-0.3*'VSWR Calculator'!$C$24)*(1+3*ABS(MOD('VSWR Calculator'!$C$23/Calculator!$F$19/2,1)-0.5))))/'VSWR Calculator'!$C$25)+$C39)^2+(1500*ABS(SIN(2*PI()*MOD(Calculator!$B$37/Calculator!$F$19,1)))*IF(MOD(Calculator!$B$37/Calculator!$F$19,1)&lt;0.5,-1,1))^2))/(1-SQRT(((50*POWER(80,POWER(COS(PI()*MOD(Calculator!$B$37/Calculator!$F$19,1)),2))+MIN(500,MAX(30,100*EXP(-0.3*'VSWR Calculator'!$C$24)*(1+3*ABS(MOD('VSWR Calculator'!$C$23/Calculator!$F$19/2,1)-0.5))))/'VSWR Calculator'!$C$25)-$C39)^2+(1500*ABS(SIN(2*PI()*MOD(Calculator!$B$37/Calculator!$F$19,1)))*IF(MOD(Calculator!$B$37/Calculator!$F$19,1)&lt;0.5,-1,1))^2)/SQRT(((50*POWER(80,POWER(COS(PI()*MOD(Calculator!$B$37/Calculator!$F$19,1)),2))+MIN(500,MAX(30,100*EXP(-0.3*'VSWR Calculator'!$C$24)*(1+3*ABS(MOD('VSWR Calculator'!$C$23/Calculator!$F$19/2,1)-0.5))))/'VSWR Calculator'!$C$25)+$C39)^2+(1500*ABS(SIN(2*PI()*MOD(Calculator!$B$37/Calculator!$F$19,1)))*IF(MOD(Calculator!$B$37/Calculator!$F$19,1)&lt;0.5,-1,1))^2)),2))</f>
        <v>—</v>
      </c>
      <c r="HV39" s="253" t="str">
        <f aca="false">IF(OR(Calculator!$E$20&lt;&gt;"YES",Calculator!$B$37&lt;Calculator!$G$20),"—",ROUND((1+SQRT(((50*POWER(80,POWER(COS(PI()*MOD(Calculator!$B$37/Calculator!$F$20,1)),2))+MIN(500,MAX(30,100*EXP(-0.3*'VSWR Calculator'!$C$24)*(1+3*ABS(MOD('VSWR Calculator'!$C$23/Calculator!$F$20/2,1)-0.5))))/'VSWR Calculator'!$C$25)-$C39)^2+(1500*ABS(SIN(2*PI()*MOD(Calculator!$B$37/Calculator!$F$20,1)))*IF(MOD(Calculator!$B$37/Calculator!$F$20,1)&lt;0.5,-1,1))^2)/SQRT(((50*POWER(80,POWER(COS(PI()*MOD(Calculator!$B$37/Calculator!$F$20,1)),2))+MIN(500,MAX(30,100*EXP(-0.3*'VSWR Calculator'!$C$24)*(1+3*ABS(MOD('VSWR Calculator'!$C$23/Calculator!$F$20/2,1)-0.5))))/'VSWR Calculator'!$C$25)+$C39)^2+(1500*ABS(SIN(2*PI()*MOD(Calculator!$B$37/Calculator!$F$20,1)))*IF(MOD(Calculator!$B$37/Calculator!$F$20,1)&lt;0.5,-1,1))^2))/(1-SQRT(((50*POWER(80,POWER(COS(PI()*MOD(Calculator!$B$37/Calculator!$F$20,1)),2))+MIN(500,MAX(30,100*EXP(-0.3*'VSWR Calculator'!$C$24)*(1+3*ABS(MOD('VSWR Calculator'!$C$23/Calculator!$F$20/2,1)-0.5))))/'VSWR Calculator'!$C$25)-$C39)^2+(1500*ABS(SIN(2*PI()*MOD(Calculator!$B$37/Calculator!$F$20,1)))*IF(MOD(Calculator!$B$37/Calculator!$F$20,1)&lt;0.5,-1,1))^2)/SQRT(((50*POWER(80,POWER(COS(PI()*MOD(Calculator!$B$37/Calculator!$F$20,1)),2))+MIN(500,MAX(30,100*EXP(-0.3*'VSWR Calculator'!$C$24)*(1+3*ABS(MOD('VSWR Calculator'!$C$23/Calculator!$F$20/2,1)-0.5))))/'VSWR Calculator'!$C$25)+$C39)^2+(1500*ABS(SIN(2*PI()*MOD(Calculator!$B$37/Calculator!$F$20,1)))*IF(MOD(Calculator!$B$37/Calculator!$F$20,1)&lt;0.5,-1,1))^2)),2))</f>
        <v>—</v>
      </c>
      <c r="HW39" s="253" t="str">
        <f aca="false">IF(OR(Calculator!$E$21&lt;&gt;"YES",Calculator!$B$37&lt;Calculator!$G$21),"—",ROUND((1+SQRT(((50*POWER(80,POWER(COS(PI()*MOD(Calculator!$B$37/Calculator!$F$21,1)),2))+MIN(500,MAX(30,100*EXP(-0.3*'VSWR Calculator'!$C$24)*(1+3*ABS(MOD('VSWR Calculator'!$C$23/Calculator!$F$21/2,1)-0.5))))/'VSWR Calculator'!$C$25)-$C39)^2+(1500*ABS(SIN(2*PI()*MOD(Calculator!$B$37/Calculator!$F$21,1)))*IF(MOD(Calculator!$B$37/Calculator!$F$21,1)&lt;0.5,-1,1))^2)/SQRT(((50*POWER(80,POWER(COS(PI()*MOD(Calculator!$B$37/Calculator!$F$21,1)),2))+MIN(500,MAX(30,100*EXP(-0.3*'VSWR Calculator'!$C$24)*(1+3*ABS(MOD('VSWR Calculator'!$C$23/Calculator!$F$21/2,1)-0.5))))/'VSWR Calculator'!$C$25)+$C39)^2+(1500*ABS(SIN(2*PI()*MOD(Calculator!$B$37/Calculator!$F$21,1)))*IF(MOD(Calculator!$B$37/Calculator!$F$21,1)&lt;0.5,-1,1))^2))/(1-SQRT(((50*POWER(80,POWER(COS(PI()*MOD(Calculator!$B$37/Calculator!$F$21,1)),2))+MIN(500,MAX(30,100*EXP(-0.3*'VSWR Calculator'!$C$24)*(1+3*ABS(MOD('VSWR Calculator'!$C$23/Calculator!$F$21/2,1)-0.5))))/'VSWR Calculator'!$C$25)-$C39)^2+(1500*ABS(SIN(2*PI()*MOD(Calculator!$B$37/Calculator!$F$21,1)))*IF(MOD(Calculator!$B$37/Calculator!$F$21,1)&lt;0.5,-1,1))^2)/SQRT(((50*POWER(80,POWER(COS(PI()*MOD(Calculator!$B$37/Calculator!$F$21,1)),2))+MIN(500,MAX(30,100*EXP(-0.3*'VSWR Calculator'!$C$24)*(1+3*ABS(MOD('VSWR Calculator'!$C$23/Calculator!$F$21/2,1)-0.5))))/'VSWR Calculator'!$C$25)+$C39)^2+(1500*ABS(SIN(2*PI()*MOD(Calculator!$B$37/Calculator!$F$21,1)))*IF(MOD(Calculator!$B$37/Calculator!$F$21,1)&lt;0.5,-1,1))^2)),2))</f>
        <v>—</v>
      </c>
      <c r="HX39" s="253" t="str">
        <f aca="false">IF(OR(Calculator!$E$22&lt;&gt;"YES",Calculator!$B$37&lt;Calculator!$G$22),"—",ROUND((1+SQRT(((50*POWER(80,POWER(COS(PI()*MOD(Calculator!$B$37/Calculator!$F$22,1)),2))+MIN(500,MAX(30,100*EXP(-0.3*'VSWR Calculator'!$C$24)*(1+3*ABS(MOD('VSWR Calculator'!$C$23/Calculator!$F$22/2,1)-0.5))))/'VSWR Calculator'!$C$25)-$C39)^2+(1500*ABS(SIN(2*PI()*MOD(Calculator!$B$37/Calculator!$F$22,1)))*IF(MOD(Calculator!$B$37/Calculator!$F$22,1)&lt;0.5,-1,1))^2)/SQRT(((50*POWER(80,POWER(COS(PI()*MOD(Calculator!$B$37/Calculator!$F$22,1)),2))+MIN(500,MAX(30,100*EXP(-0.3*'VSWR Calculator'!$C$24)*(1+3*ABS(MOD('VSWR Calculator'!$C$23/Calculator!$F$22/2,1)-0.5))))/'VSWR Calculator'!$C$25)+$C39)^2+(1500*ABS(SIN(2*PI()*MOD(Calculator!$B$37/Calculator!$F$22,1)))*IF(MOD(Calculator!$B$37/Calculator!$F$22,1)&lt;0.5,-1,1))^2))/(1-SQRT(((50*POWER(80,POWER(COS(PI()*MOD(Calculator!$B$37/Calculator!$F$22,1)),2))+MIN(500,MAX(30,100*EXP(-0.3*'VSWR Calculator'!$C$24)*(1+3*ABS(MOD('VSWR Calculator'!$C$23/Calculator!$F$22/2,1)-0.5))))/'VSWR Calculator'!$C$25)-$C39)^2+(1500*ABS(SIN(2*PI()*MOD(Calculator!$B$37/Calculator!$F$22,1)))*IF(MOD(Calculator!$B$37/Calculator!$F$22,1)&lt;0.5,-1,1))^2)/SQRT(((50*POWER(80,POWER(COS(PI()*MOD(Calculator!$B$37/Calculator!$F$22,1)),2))+MIN(500,MAX(30,100*EXP(-0.3*'VSWR Calculator'!$C$24)*(1+3*ABS(MOD('VSWR Calculator'!$C$23/Calculator!$F$22/2,1)-0.5))))/'VSWR Calculator'!$C$25)+$C39)^2+(1500*ABS(SIN(2*PI()*MOD(Calculator!$B$37/Calculator!$F$22,1)))*IF(MOD(Calculator!$B$37/Calculator!$F$22,1)&lt;0.5,-1,1))^2)),2))</f>
        <v>—</v>
      </c>
      <c r="HY39" s="253" t="n">
        <f aca="false">IFERROR(ROUND((IF(ISNUMBER(HN39),HN39,0)+IF(ISNUMBER(HO39),HO39,0)+IF(ISNUMBER(HP39),HP39,0)+IF(ISNUMBER(HQ39),HQ39,0)+IF(ISNUMBER(HR39),HR39,0)+IF(ISNUMBER(HS39),HS39,0)+IF(ISNUMBER(HT39),HT39,0)+IF(ISNUMBER(HU39),HU39,0)+IF(ISNUMBER(HV39),HV39,0)+IF(ISNUMBER(HW39),HW39,0)+IF(ISNUMBER(HX39),HX39,0))/(IF(ISNUMBER(HN39),1,0)+IF(ISNUMBER(HO39),1,0)+IF(ISNUMBER(HP39),1,0)+IF(ISNUMBER(HQ39),1,0)+IF(ISNUMBER(HR39),1,0)+IF(ISNUMBER(HS39),1,0)+IF(ISNUMBER(HT39),1,0)+IF(ISNUMBER(HU39),1,0)+IF(ISNUMBER(HV39),1,0)+IF(ISNUMBER(HW39),1,0)+IF(ISNUMBER(HX39),1,0)),4),"")</f>
        <v>22.905</v>
      </c>
      <c r="HZ39" s="253" t="str">
        <f aca="false">IF(OR(Calculator!$E$12&lt;&gt;"YES",Calculator!$B$38&lt;Calculator!$G$12),"—",ROUND((1+SQRT(((50*POWER(80,POWER(COS(PI()*MOD(Calculator!$B$38/Calculator!$F$12,1)),2))+MIN(500,MAX(30,100*EXP(-0.3*'VSWR Calculator'!$C$24)*(1+3*ABS(MOD('VSWR Calculator'!$C$23/Calculator!$F$12/2,1)-0.5))))/'VSWR Calculator'!$C$25)-$C39)^2+(1500*ABS(SIN(2*PI()*MOD(Calculator!$B$38/Calculator!$F$12,1)))*IF(MOD(Calculator!$B$38/Calculator!$F$12,1)&lt;0.5,-1,1))^2)/SQRT(((50*POWER(80,POWER(COS(PI()*MOD(Calculator!$B$38/Calculator!$F$12,1)),2))+MIN(500,MAX(30,100*EXP(-0.3*'VSWR Calculator'!$C$24)*(1+3*ABS(MOD('VSWR Calculator'!$C$23/Calculator!$F$12/2,1)-0.5))))/'VSWR Calculator'!$C$25)+$C39)^2+(1500*ABS(SIN(2*PI()*MOD(Calculator!$B$38/Calculator!$F$12,1)))*IF(MOD(Calculator!$B$38/Calculator!$F$12,1)&lt;0.5,-1,1))^2))/(1-SQRT(((50*POWER(80,POWER(COS(PI()*MOD(Calculator!$B$38/Calculator!$F$12,1)),2))+MIN(500,MAX(30,100*EXP(-0.3*'VSWR Calculator'!$C$24)*(1+3*ABS(MOD('VSWR Calculator'!$C$23/Calculator!$F$12/2,1)-0.5))))/'VSWR Calculator'!$C$25)-$C39)^2+(1500*ABS(SIN(2*PI()*MOD(Calculator!$B$38/Calculator!$F$12,1)))*IF(MOD(Calculator!$B$38/Calculator!$F$12,1)&lt;0.5,-1,1))^2)/SQRT(((50*POWER(80,POWER(COS(PI()*MOD(Calculator!$B$38/Calculator!$F$12,1)),2))+MIN(500,MAX(30,100*EXP(-0.3*'VSWR Calculator'!$C$24)*(1+3*ABS(MOD('VSWR Calculator'!$C$23/Calculator!$F$12/2,1)-0.5))))/'VSWR Calculator'!$C$25)+$C39)^2+(1500*ABS(SIN(2*PI()*MOD(Calculator!$B$38/Calculator!$F$12,1)))*IF(MOD(Calculator!$B$38/Calculator!$F$12,1)&lt;0.5,-1,1))^2)),2))</f>
        <v>—</v>
      </c>
      <c r="IA39" s="253" t="str">
        <f aca="false">IF(OR(Calculator!$E$13&lt;&gt;"YES",Calculator!$B$38&lt;Calculator!$G$13),"—",ROUND((1+SQRT(((50*POWER(80,POWER(COS(PI()*MOD(Calculator!$B$38/Calculator!$F$13,1)),2))+MIN(500,MAX(30,100*EXP(-0.3*'VSWR Calculator'!$C$24)*(1+3*ABS(MOD('VSWR Calculator'!$C$23/Calculator!$F$13/2,1)-0.5))))/'VSWR Calculator'!$C$25)-$C39)^2+(1500*ABS(SIN(2*PI()*MOD(Calculator!$B$38/Calculator!$F$13,1)))*IF(MOD(Calculator!$B$38/Calculator!$F$13,1)&lt;0.5,-1,1))^2)/SQRT(((50*POWER(80,POWER(COS(PI()*MOD(Calculator!$B$38/Calculator!$F$13,1)),2))+MIN(500,MAX(30,100*EXP(-0.3*'VSWR Calculator'!$C$24)*(1+3*ABS(MOD('VSWR Calculator'!$C$23/Calculator!$F$13/2,1)-0.5))))/'VSWR Calculator'!$C$25)+$C39)^2+(1500*ABS(SIN(2*PI()*MOD(Calculator!$B$38/Calculator!$F$13,1)))*IF(MOD(Calculator!$B$38/Calculator!$F$13,1)&lt;0.5,-1,1))^2))/(1-SQRT(((50*POWER(80,POWER(COS(PI()*MOD(Calculator!$B$38/Calculator!$F$13,1)),2))+MIN(500,MAX(30,100*EXP(-0.3*'VSWR Calculator'!$C$24)*(1+3*ABS(MOD('VSWR Calculator'!$C$23/Calculator!$F$13/2,1)-0.5))))/'VSWR Calculator'!$C$25)-$C39)^2+(1500*ABS(SIN(2*PI()*MOD(Calculator!$B$38/Calculator!$F$13,1)))*IF(MOD(Calculator!$B$38/Calculator!$F$13,1)&lt;0.5,-1,1))^2)/SQRT(((50*POWER(80,POWER(COS(PI()*MOD(Calculator!$B$38/Calculator!$F$13,1)),2))+MIN(500,MAX(30,100*EXP(-0.3*'VSWR Calculator'!$C$24)*(1+3*ABS(MOD('VSWR Calculator'!$C$23/Calculator!$F$13/2,1)-0.5))))/'VSWR Calculator'!$C$25)+$C39)^2+(1500*ABS(SIN(2*PI()*MOD(Calculator!$B$38/Calculator!$F$13,1)))*IF(MOD(Calculator!$B$38/Calculator!$F$13,1)&lt;0.5,-1,1))^2)),2))</f>
        <v>—</v>
      </c>
      <c r="IB39" s="253" t="str">
        <f aca="false">IF(OR(Calculator!$E$14&lt;&gt;"YES",Calculator!$B$38&lt;Calculator!$G$14),"—",ROUND((1+SQRT(((50*POWER(80,POWER(COS(PI()*MOD(Calculator!$B$38/Calculator!$F$14,1)),2))+MIN(500,MAX(30,100*EXP(-0.3*'VSWR Calculator'!$C$24)*(1+3*ABS(MOD('VSWR Calculator'!$C$23/Calculator!$F$14/2,1)-0.5))))/'VSWR Calculator'!$C$25)-$C39)^2+(1500*ABS(SIN(2*PI()*MOD(Calculator!$B$38/Calculator!$F$14,1)))*IF(MOD(Calculator!$B$38/Calculator!$F$14,1)&lt;0.5,-1,1))^2)/SQRT(((50*POWER(80,POWER(COS(PI()*MOD(Calculator!$B$38/Calculator!$F$14,1)),2))+MIN(500,MAX(30,100*EXP(-0.3*'VSWR Calculator'!$C$24)*(1+3*ABS(MOD('VSWR Calculator'!$C$23/Calculator!$F$14/2,1)-0.5))))/'VSWR Calculator'!$C$25)+$C39)^2+(1500*ABS(SIN(2*PI()*MOD(Calculator!$B$38/Calculator!$F$14,1)))*IF(MOD(Calculator!$B$38/Calculator!$F$14,1)&lt;0.5,-1,1))^2))/(1-SQRT(((50*POWER(80,POWER(COS(PI()*MOD(Calculator!$B$38/Calculator!$F$14,1)),2))+MIN(500,MAX(30,100*EXP(-0.3*'VSWR Calculator'!$C$24)*(1+3*ABS(MOD('VSWR Calculator'!$C$23/Calculator!$F$14/2,1)-0.5))))/'VSWR Calculator'!$C$25)-$C39)^2+(1500*ABS(SIN(2*PI()*MOD(Calculator!$B$38/Calculator!$F$14,1)))*IF(MOD(Calculator!$B$38/Calculator!$F$14,1)&lt;0.5,-1,1))^2)/SQRT(((50*POWER(80,POWER(COS(PI()*MOD(Calculator!$B$38/Calculator!$F$14,1)),2))+MIN(500,MAX(30,100*EXP(-0.3*'VSWR Calculator'!$C$24)*(1+3*ABS(MOD('VSWR Calculator'!$C$23/Calculator!$F$14/2,1)-0.5))))/'VSWR Calculator'!$C$25)+$C39)^2+(1500*ABS(SIN(2*PI()*MOD(Calculator!$B$38/Calculator!$F$14,1)))*IF(MOD(Calculator!$B$38/Calculator!$F$14,1)&lt;0.5,-1,1))^2)),2))</f>
        <v>—</v>
      </c>
      <c r="IC39" s="253" t="n">
        <f aca="false">IF(OR(Calculator!$E$15&lt;&gt;"YES",Calculator!$B$38&lt;Calculator!$G$15),"—",ROUND((1+SQRT(((50*POWER(80,POWER(COS(PI()*MOD(Calculator!$B$38/Calculator!$F$15,1)),2))+MIN(500,MAX(30,100*EXP(-0.3*'VSWR Calculator'!$C$24)*(1+3*ABS(MOD('VSWR Calculator'!$C$23/Calculator!$F$15/2,1)-0.5))))/'VSWR Calculator'!$C$25)-$C39)^2+(1500*ABS(SIN(2*PI()*MOD(Calculator!$B$38/Calculator!$F$15,1)))*IF(MOD(Calculator!$B$38/Calculator!$F$15,1)&lt;0.5,-1,1))^2)/SQRT(((50*POWER(80,POWER(COS(PI()*MOD(Calculator!$B$38/Calculator!$F$15,1)),2))+MIN(500,MAX(30,100*EXP(-0.3*'VSWR Calculator'!$C$24)*(1+3*ABS(MOD('VSWR Calculator'!$C$23/Calculator!$F$15/2,1)-0.5))))/'VSWR Calculator'!$C$25)+$C39)^2+(1500*ABS(SIN(2*PI()*MOD(Calculator!$B$38/Calculator!$F$15,1)))*IF(MOD(Calculator!$B$38/Calculator!$F$15,1)&lt;0.5,-1,1))^2))/(1-SQRT(((50*POWER(80,POWER(COS(PI()*MOD(Calculator!$B$38/Calculator!$F$15,1)),2))+MIN(500,MAX(30,100*EXP(-0.3*'VSWR Calculator'!$C$24)*(1+3*ABS(MOD('VSWR Calculator'!$C$23/Calculator!$F$15/2,1)-0.5))))/'VSWR Calculator'!$C$25)-$C39)^2+(1500*ABS(SIN(2*PI()*MOD(Calculator!$B$38/Calculator!$F$15,1)))*IF(MOD(Calculator!$B$38/Calculator!$F$15,1)&lt;0.5,-1,1))^2)/SQRT(((50*POWER(80,POWER(COS(PI()*MOD(Calculator!$B$38/Calculator!$F$15,1)),2))+MIN(500,MAX(30,100*EXP(-0.3*'VSWR Calculator'!$C$24)*(1+3*ABS(MOD('VSWR Calculator'!$C$23/Calculator!$F$15/2,1)-0.5))))/'VSWR Calculator'!$C$25)+$C39)^2+(1500*ABS(SIN(2*PI()*MOD(Calculator!$B$38/Calculator!$F$15,1)))*IF(MOD(Calculator!$B$38/Calculator!$F$15,1)&lt;0.5,-1,1))^2)),2))</f>
        <v>10.29</v>
      </c>
      <c r="ID39" s="253" t="str">
        <f aca="false">IF(OR(Calculator!$E$16&lt;&gt;"YES",Calculator!$B$38&lt;Calculator!$G$16),"—",ROUND((1+SQRT(((50*POWER(80,POWER(COS(PI()*MOD(Calculator!$B$38/Calculator!$F$16,1)),2))+MIN(500,MAX(30,100*EXP(-0.3*'VSWR Calculator'!$C$24)*(1+3*ABS(MOD('VSWR Calculator'!$C$23/Calculator!$F$16/2,1)-0.5))))/'VSWR Calculator'!$C$25)-$C39)^2+(1500*ABS(SIN(2*PI()*MOD(Calculator!$B$38/Calculator!$F$16,1)))*IF(MOD(Calculator!$B$38/Calculator!$F$16,1)&lt;0.5,-1,1))^2)/SQRT(((50*POWER(80,POWER(COS(PI()*MOD(Calculator!$B$38/Calculator!$F$16,1)),2))+MIN(500,MAX(30,100*EXP(-0.3*'VSWR Calculator'!$C$24)*(1+3*ABS(MOD('VSWR Calculator'!$C$23/Calculator!$F$16/2,1)-0.5))))/'VSWR Calculator'!$C$25)+$C39)^2+(1500*ABS(SIN(2*PI()*MOD(Calculator!$B$38/Calculator!$F$16,1)))*IF(MOD(Calculator!$B$38/Calculator!$F$16,1)&lt;0.5,-1,1))^2))/(1-SQRT(((50*POWER(80,POWER(COS(PI()*MOD(Calculator!$B$38/Calculator!$F$16,1)),2))+MIN(500,MAX(30,100*EXP(-0.3*'VSWR Calculator'!$C$24)*(1+3*ABS(MOD('VSWR Calculator'!$C$23/Calculator!$F$16/2,1)-0.5))))/'VSWR Calculator'!$C$25)-$C39)^2+(1500*ABS(SIN(2*PI()*MOD(Calculator!$B$38/Calculator!$F$16,1)))*IF(MOD(Calculator!$B$38/Calculator!$F$16,1)&lt;0.5,-1,1))^2)/SQRT(((50*POWER(80,POWER(COS(PI()*MOD(Calculator!$B$38/Calculator!$F$16,1)),2))+MIN(500,MAX(30,100*EXP(-0.3*'VSWR Calculator'!$C$24)*(1+3*ABS(MOD('VSWR Calculator'!$C$23/Calculator!$F$16/2,1)-0.5))))/'VSWR Calculator'!$C$25)+$C39)^2+(1500*ABS(SIN(2*PI()*MOD(Calculator!$B$38/Calculator!$F$16,1)))*IF(MOD(Calculator!$B$38/Calculator!$F$16,1)&lt;0.5,-1,1))^2)),2))</f>
        <v>—</v>
      </c>
      <c r="IE39" s="253" t="n">
        <f aca="false">IF(OR(Calculator!$E$17&lt;&gt;"YES",Calculator!$B$38&lt;Calculator!$G$17),"—",ROUND((1+SQRT(((50*POWER(80,POWER(COS(PI()*MOD(Calculator!$B$38/Calculator!$F$17,1)),2))+MIN(500,MAX(30,100*EXP(-0.3*'VSWR Calculator'!$C$24)*(1+3*ABS(MOD('VSWR Calculator'!$C$23/Calculator!$F$17/2,1)-0.5))))/'VSWR Calculator'!$C$25)-$C39)^2+(1500*ABS(SIN(2*PI()*MOD(Calculator!$B$38/Calculator!$F$17,1)))*IF(MOD(Calculator!$B$38/Calculator!$F$17,1)&lt;0.5,-1,1))^2)/SQRT(((50*POWER(80,POWER(COS(PI()*MOD(Calculator!$B$38/Calculator!$F$17,1)),2))+MIN(500,MAX(30,100*EXP(-0.3*'VSWR Calculator'!$C$24)*(1+3*ABS(MOD('VSWR Calculator'!$C$23/Calculator!$F$17/2,1)-0.5))))/'VSWR Calculator'!$C$25)+$C39)^2+(1500*ABS(SIN(2*PI()*MOD(Calculator!$B$38/Calculator!$F$17,1)))*IF(MOD(Calculator!$B$38/Calculator!$F$17,1)&lt;0.5,-1,1))^2))/(1-SQRT(((50*POWER(80,POWER(COS(PI()*MOD(Calculator!$B$38/Calculator!$F$17,1)),2))+MIN(500,MAX(30,100*EXP(-0.3*'VSWR Calculator'!$C$24)*(1+3*ABS(MOD('VSWR Calculator'!$C$23/Calculator!$F$17/2,1)-0.5))))/'VSWR Calculator'!$C$25)-$C39)^2+(1500*ABS(SIN(2*PI()*MOD(Calculator!$B$38/Calculator!$F$17,1)))*IF(MOD(Calculator!$B$38/Calculator!$F$17,1)&lt;0.5,-1,1))^2)/SQRT(((50*POWER(80,POWER(COS(PI()*MOD(Calculator!$B$38/Calculator!$F$17,1)),2))+MIN(500,MAX(30,100*EXP(-0.3*'VSWR Calculator'!$C$24)*(1+3*ABS(MOD('VSWR Calculator'!$C$23/Calculator!$F$17/2,1)-0.5))))/'VSWR Calculator'!$C$25)+$C39)^2+(1500*ABS(SIN(2*PI()*MOD(Calculator!$B$38/Calculator!$F$17,1)))*IF(MOD(Calculator!$B$38/Calculator!$F$17,1)&lt;0.5,-1,1))^2)),2))</f>
        <v>39.15</v>
      </c>
      <c r="IF39" s="253" t="str">
        <f aca="false">IF(OR(Calculator!$E$18&lt;&gt;"YES",Calculator!$B$38&lt;Calculator!$G$18),"—",ROUND((1+SQRT(((50*POWER(80,POWER(COS(PI()*MOD(Calculator!$B$38/Calculator!$F$18,1)),2))+MIN(500,MAX(30,100*EXP(-0.3*'VSWR Calculator'!$C$24)*(1+3*ABS(MOD('VSWR Calculator'!$C$23/Calculator!$F$18/2,1)-0.5))))/'VSWR Calculator'!$C$25)-$C39)^2+(1500*ABS(SIN(2*PI()*MOD(Calculator!$B$38/Calculator!$F$18,1)))*IF(MOD(Calculator!$B$38/Calculator!$F$18,1)&lt;0.5,-1,1))^2)/SQRT(((50*POWER(80,POWER(COS(PI()*MOD(Calculator!$B$38/Calculator!$F$18,1)),2))+MIN(500,MAX(30,100*EXP(-0.3*'VSWR Calculator'!$C$24)*(1+3*ABS(MOD('VSWR Calculator'!$C$23/Calculator!$F$18/2,1)-0.5))))/'VSWR Calculator'!$C$25)+$C39)^2+(1500*ABS(SIN(2*PI()*MOD(Calculator!$B$38/Calculator!$F$18,1)))*IF(MOD(Calculator!$B$38/Calculator!$F$18,1)&lt;0.5,-1,1))^2))/(1-SQRT(((50*POWER(80,POWER(COS(PI()*MOD(Calculator!$B$38/Calculator!$F$18,1)),2))+MIN(500,MAX(30,100*EXP(-0.3*'VSWR Calculator'!$C$24)*(1+3*ABS(MOD('VSWR Calculator'!$C$23/Calculator!$F$18/2,1)-0.5))))/'VSWR Calculator'!$C$25)-$C39)^2+(1500*ABS(SIN(2*PI()*MOD(Calculator!$B$38/Calculator!$F$18,1)))*IF(MOD(Calculator!$B$38/Calculator!$F$18,1)&lt;0.5,-1,1))^2)/SQRT(((50*POWER(80,POWER(COS(PI()*MOD(Calculator!$B$38/Calculator!$F$18,1)),2))+MIN(500,MAX(30,100*EXP(-0.3*'VSWR Calculator'!$C$24)*(1+3*ABS(MOD('VSWR Calculator'!$C$23/Calculator!$F$18/2,1)-0.5))))/'VSWR Calculator'!$C$25)+$C39)^2+(1500*ABS(SIN(2*PI()*MOD(Calculator!$B$38/Calculator!$F$18,1)))*IF(MOD(Calculator!$B$38/Calculator!$F$18,1)&lt;0.5,-1,1))^2)),2))</f>
        <v>—</v>
      </c>
      <c r="IG39" s="253" t="str">
        <f aca="false">IF(OR(Calculator!$E$19&lt;&gt;"YES",Calculator!$B$38&lt;Calculator!$G$19),"—",ROUND((1+SQRT(((50*POWER(80,POWER(COS(PI()*MOD(Calculator!$B$38/Calculator!$F$19,1)),2))+MIN(500,MAX(30,100*EXP(-0.3*'VSWR Calculator'!$C$24)*(1+3*ABS(MOD('VSWR Calculator'!$C$23/Calculator!$F$19/2,1)-0.5))))/'VSWR Calculator'!$C$25)-$C39)^2+(1500*ABS(SIN(2*PI()*MOD(Calculator!$B$38/Calculator!$F$19,1)))*IF(MOD(Calculator!$B$38/Calculator!$F$19,1)&lt;0.5,-1,1))^2)/SQRT(((50*POWER(80,POWER(COS(PI()*MOD(Calculator!$B$38/Calculator!$F$19,1)),2))+MIN(500,MAX(30,100*EXP(-0.3*'VSWR Calculator'!$C$24)*(1+3*ABS(MOD('VSWR Calculator'!$C$23/Calculator!$F$19/2,1)-0.5))))/'VSWR Calculator'!$C$25)+$C39)^2+(1500*ABS(SIN(2*PI()*MOD(Calculator!$B$38/Calculator!$F$19,1)))*IF(MOD(Calculator!$B$38/Calculator!$F$19,1)&lt;0.5,-1,1))^2))/(1-SQRT(((50*POWER(80,POWER(COS(PI()*MOD(Calculator!$B$38/Calculator!$F$19,1)),2))+MIN(500,MAX(30,100*EXP(-0.3*'VSWR Calculator'!$C$24)*(1+3*ABS(MOD('VSWR Calculator'!$C$23/Calculator!$F$19/2,1)-0.5))))/'VSWR Calculator'!$C$25)-$C39)^2+(1500*ABS(SIN(2*PI()*MOD(Calculator!$B$38/Calculator!$F$19,1)))*IF(MOD(Calculator!$B$38/Calculator!$F$19,1)&lt;0.5,-1,1))^2)/SQRT(((50*POWER(80,POWER(COS(PI()*MOD(Calculator!$B$38/Calculator!$F$19,1)),2))+MIN(500,MAX(30,100*EXP(-0.3*'VSWR Calculator'!$C$24)*(1+3*ABS(MOD('VSWR Calculator'!$C$23/Calculator!$F$19/2,1)-0.5))))/'VSWR Calculator'!$C$25)+$C39)^2+(1500*ABS(SIN(2*PI()*MOD(Calculator!$B$38/Calculator!$F$19,1)))*IF(MOD(Calculator!$B$38/Calculator!$F$19,1)&lt;0.5,-1,1))^2)),2))</f>
        <v>—</v>
      </c>
      <c r="IH39" s="253" t="str">
        <f aca="false">IF(OR(Calculator!$E$20&lt;&gt;"YES",Calculator!$B$38&lt;Calculator!$G$20),"—",ROUND((1+SQRT(((50*POWER(80,POWER(COS(PI()*MOD(Calculator!$B$38/Calculator!$F$20,1)),2))+MIN(500,MAX(30,100*EXP(-0.3*'VSWR Calculator'!$C$24)*(1+3*ABS(MOD('VSWR Calculator'!$C$23/Calculator!$F$20/2,1)-0.5))))/'VSWR Calculator'!$C$25)-$C39)^2+(1500*ABS(SIN(2*PI()*MOD(Calculator!$B$38/Calculator!$F$20,1)))*IF(MOD(Calculator!$B$38/Calculator!$F$20,1)&lt;0.5,-1,1))^2)/SQRT(((50*POWER(80,POWER(COS(PI()*MOD(Calculator!$B$38/Calculator!$F$20,1)),2))+MIN(500,MAX(30,100*EXP(-0.3*'VSWR Calculator'!$C$24)*(1+3*ABS(MOD('VSWR Calculator'!$C$23/Calculator!$F$20/2,1)-0.5))))/'VSWR Calculator'!$C$25)+$C39)^2+(1500*ABS(SIN(2*PI()*MOD(Calculator!$B$38/Calculator!$F$20,1)))*IF(MOD(Calculator!$B$38/Calculator!$F$20,1)&lt;0.5,-1,1))^2))/(1-SQRT(((50*POWER(80,POWER(COS(PI()*MOD(Calculator!$B$38/Calculator!$F$20,1)),2))+MIN(500,MAX(30,100*EXP(-0.3*'VSWR Calculator'!$C$24)*(1+3*ABS(MOD('VSWR Calculator'!$C$23/Calculator!$F$20/2,1)-0.5))))/'VSWR Calculator'!$C$25)-$C39)^2+(1500*ABS(SIN(2*PI()*MOD(Calculator!$B$38/Calculator!$F$20,1)))*IF(MOD(Calculator!$B$38/Calculator!$F$20,1)&lt;0.5,-1,1))^2)/SQRT(((50*POWER(80,POWER(COS(PI()*MOD(Calculator!$B$38/Calculator!$F$20,1)),2))+MIN(500,MAX(30,100*EXP(-0.3*'VSWR Calculator'!$C$24)*(1+3*ABS(MOD('VSWR Calculator'!$C$23/Calculator!$F$20/2,1)-0.5))))/'VSWR Calculator'!$C$25)+$C39)^2+(1500*ABS(SIN(2*PI()*MOD(Calculator!$B$38/Calculator!$F$20,1)))*IF(MOD(Calculator!$B$38/Calculator!$F$20,1)&lt;0.5,-1,1))^2)),2))</f>
        <v>—</v>
      </c>
      <c r="II39" s="253" t="str">
        <f aca="false">IF(OR(Calculator!$E$21&lt;&gt;"YES",Calculator!$B$38&lt;Calculator!$G$21),"—",ROUND((1+SQRT(((50*POWER(80,POWER(COS(PI()*MOD(Calculator!$B$38/Calculator!$F$21,1)),2))+MIN(500,MAX(30,100*EXP(-0.3*'VSWR Calculator'!$C$24)*(1+3*ABS(MOD('VSWR Calculator'!$C$23/Calculator!$F$21/2,1)-0.5))))/'VSWR Calculator'!$C$25)-$C39)^2+(1500*ABS(SIN(2*PI()*MOD(Calculator!$B$38/Calculator!$F$21,1)))*IF(MOD(Calculator!$B$38/Calculator!$F$21,1)&lt;0.5,-1,1))^2)/SQRT(((50*POWER(80,POWER(COS(PI()*MOD(Calculator!$B$38/Calculator!$F$21,1)),2))+MIN(500,MAX(30,100*EXP(-0.3*'VSWR Calculator'!$C$24)*(1+3*ABS(MOD('VSWR Calculator'!$C$23/Calculator!$F$21/2,1)-0.5))))/'VSWR Calculator'!$C$25)+$C39)^2+(1500*ABS(SIN(2*PI()*MOD(Calculator!$B$38/Calculator!$F$21,1)))*IF(MOD(Calculator!$B$38/Calculator!$F$21,1)&lt;0.5,-1,1))^2))/(1-SQRT(((50*POWER(80,POWER(COS(PI()*MOD(Calculator!$B$38/Calculator!$F$21,1)),2))+MIN(500,MAX(30,100*EXP(-0.3*'VSWR Calculator'!$C$24)*(1+3*ABS(MOD('VSWR Calculator'!$C$23/Calculator!$F$21/2,1)-0.5))))/'VSWR Calculator'!$C$25)-$C39)^2+(1500*ABS(SIN(2*PI()*MOD(Calculator!$B$38/Calculator!$F$21,1)))*IF(MOD(Calculator!$B$38/Calculator!$F$21,1)&lt;0.5,-1,1))^2)/SQRT(((50*POWER(80,POWER(COS(PI()*MOD(Calculator!$B$38/Calculator!$F$21,1)),2))+MIN(500,MAX(30,100*EXP(-0.3*'VSWR Calculator'!$C$24)*(1+3*ABS(MOD('VSWR Calculator'!$C$23/Calculator!$F$21/2,1)-0.5))))/'VSWR Calculator'!$C$25)+$C39)^2+(1500*ABS(SIN(2*PI()*MOD(Calculator!$B$38/Calculator!$F$21,1)))*IF(MOD(Calculator!$B$38/Calculator!$F$21,1)&lt;0.5,-1,1))^2)),2))</f>
        <v>—</v>
      </c>
      <c r="IJ39" s="253" t="str">
        <f aca="false">IF(OR(Calculator!$E$22&lt;&gt;"YES",Calculator!$B$38&lt;Calculator!$G$22),"—",ROUND((1+SQRT(((50*POWER(80,POWER(COS(PI()*MOD(Calculator!$B$38/Calculator!$F$22,1)),2))+MIN(500,MAX(30,100*EXP(-0.3*'VSWR Calculator'!$C$24)*(1+3*ABS(MOD('VSWR Calculator'!$C$23/Calculator!$F$22/2,1)-0.5))))/'VSWR Calculator'!$C$25)-$C39)^2+(1500*ABS(SIN(2*PI()*MOD(Calculator!$B$38/Calculator!$F$22,1)))*IF(MOD(Calculator!$B$38/Calculator!$F$22,1)&lt;0.5,-1,1))^2)/SQRT(((50*POWER(80,POWER(COS(PI()*MOD(Calculator!$B$38/Calculator!$F$22,1)),2))+MIN(500,MAX(30,100*EXP(-0.3*'VSWR Calculator'!$C$24)*(1+3*ABS(MOD('VSWR Calculator'!$C$23/Calculator!$F$22/2,1)-0.5))))/'VSWR Calculator'!$C$25)+$C39)^2+(1500*ABS(SIN(2*PI()*MOD(Calculator!$B$38/Calculator!$F$22,1)))*IF(MOD(Calculator!$B$38/Calculator!$F$22,1)&lt;0.5,-1,1))^2))/(1-SQRT(((50*POWER(80,POWER(COS(PI()*MOD(Calculator!$B$38/Calculator!$F$22,1)),2))+MIN(500,MAX(30,100*EXP(-0.3*'VSWR Calculator'!$C$24)*(1+3*ABS(MOD('VSWR Calculator'!$C$23/Calculator!$F$22/2,1)-0.5))))/'VSWR Calculator'!$C$25)-$C39)^2+(1500*ABS(SIN(2*PI()*MOD(Calculator!$B$38/Calculator!$F$22,1)))*IF(MOD(Calculator!$B$38/Calculator!$F$22,1)&lt;0.5,-1,1))^2)/SQRT(((50*POWER(80,POWER(COS(PI()*MOD(Calculator!$B$38/Calculator!$F$22,1)),2))+MIN(500,MAX(30,100*EXP(-0.3*'VSWR Calculator'!$C$24)*(1+3*ABS(MOD('VSWR Calculator'!$C$23/Calculator!$F$22/2,1)-0.5))))/'VSWR Calculator'!$C$25)+$C39)^2+(1500*ABS(SIN(2*PI()*MOD(Calculator!$B$38/Calculator!$F$22,1)))*IF(MOD(Calculator!$B$38/Calculator!$F$22,1)&lt;0.5,-1,1))^2)),2))</f>
        <v>—</v>
      </c>
      <c r="IK39" s="253" t="n">
        <f aca="false">IFERROR(ROUND((IF(ISNUMBER(HZ39),HZ39,0)+IF(ISNUMBER(IA39),IA39,0)+IF(ISNUMBER(IB39),IB39,0)+IF(ISNUMBER(IC39),IC39,0)+IF(ISNUMBER(ID39),ID39,0)+IF(ISNUMBER(IE39),IE39,0)+IF(ISNUMBER(IF39),IF39,0)+IF(ISNUMBER(IG39),IG39,0)+IF(ISNUMBER(IH39),IH39,0)+IF(ISNUMBER(II39),II39,0)+IF(ISNUMBER(IJ39),IJ39,0))/(IF(ISNUMBER(HZ39),1,0)+IF(ISNUMBER(IA39),1,0)+IF(ISNUMBER(IB39),1,0)+IF(ISNUMBER(IC39),1,0)+IF(ISNUMBER(ID39),1,0)+IF(ISNUMBER(IE39),1,0)+IF(ISNUMBER(IF39),1,0)+IF(ISNUMBER(IG39),1,0)+IF(ISNUMBER(IH39),1,0)+IF(ISNUMBER(II39),1,0)+IF(ISNUMBER(IJ39),1,0)),4),"")</f>
        <v>24.72</v>
      </c>
    </row>
    <row r="40" customFormat="false" ht="15" hidden="false" customHeight="true" outlineLevel="0" collapsed="false">
      <c r="A40" s="296" t="s">
        <v>480</v>
      </c>
      <c r="B40" s="296" t="s">
        <v>339</v>
      </c>
      <c r="C40" s="297" t="n">
        <v>300</v>
      </c>
      <c r="D40" s="298" t="str">
        <f aca="false">IF(OR(Calculator!$E$12&lt;&gt;"YES",Calculator!$B$29&lt;Calculator!$G$12),"—",ROUND((1+SQRT(((50*POWER(80,POWER(COS(PI()*MOD(Calculator!$B$29/Calculator!$F$12,1)),2))-$C40)^2+(1500*ABS(SIN(2*PI()*MOD(Calculator!$B$29/Calculator!$F$12,1)))*IF(MOD(Calculator!$B$29/Calculator!$F$12,1)&lt;0.5,-1,1))^2)/((50*POWER(80,POWER(COS(PI()*MOD(Calculator!$B$29/Calculator!$F$12,1)),2))+$C40)^2+(1500*ABS(SIN(2*PI()*MOD(Calculator!$B$29/Calculator!$F$12,1)))*IF(MOD(Calculator!$B$29/Calculator!$F$12,1)&lt;0.5,-1,1))^2)))/(1-SQRT(((50*POWER(80,POWER(COS(PI()*MOD(Calculator!$B$29/Calculator!$F$12,1)),2))-$C40)^2+(1500*ABS(SIN(2*PI()*MOD(Calculator!$B$29/Calculator!$F$12,1)))*IF(MOD(Calculator!$B$29/Calculator!$F$12,1)&lt;0.5,-1,1))^2)/((50*POWER(80,POWER(COS(PI()*MOD(Calculator!$B$29/Calculator!$F$12,1)),2))+$C40)^2+(1500*ABS(SIN(2*PI()*MOD(Calculator!$B$29/Calculator!$F$12,1)))*IF(MOD(Calculator!$B$29/Calculator!$F$12,1)&lt;0.5,-1,1))^2))),2))</f>
        <v>—</v>
      </c>
      <c r="E40" s="298" t="str">
        <f aca="false">IF(OR(Calculator!$E$13&lt;&gt;"YES",Calculator!$B$29&lt;Calculator!$G$13),"—",ROUND((1+SQRT(((50*POWER(80,POWER(COS(PI()*MOD(Calculator!$B$29/Calculator!$F$13,1)),2))-$C40)^2+(1500*ABS(SIN(2*PI()*MOD(Calculator!$B$29/Calculator!$F$13,1)))*IF(MOD(Calculator!$B$29/Calculator!$F$13,1)&lt;0.5,-1,1))^2)/((50*POWER(80,POWER(COS(PI()*MOD(Calculator!$B$29/Calculator!$F$13,1)),2))+$C40)^2+(1500*ABS(SIN(2*PI()*MOD(Calculator!$B$29/Calculator!$F$13,1)))*IF(MOD(Calculator!$B$29/Calculator!$F$13,1)&lt;0.5,-1,1))^2)))/(1-SQRT(((50*POWER(80,POWER(COS(PI()*MOD(Calculator!$B$29/Calculator!$F$13,1)),2))-$C40)^2+(1500*ABS(SIN(2*PI()*MOD(Calculator!$B$29/Calculator!$F$13,1)))*IF(MOD(Calculator!$B$29/Calculator!$F$13,1)&lt;0.5,-1,1))^2)/((50*POWER(80,POWER(COS(PI()*MOD(Calculator!$B$29/Calculator!$F$13,1)),2))+$C40)^2+(1500*ABS(SIN(2*PI()*MOD(Calculator!$B$29/Calculator!$F$13,1)))*IF(MOD(Calculator!$B$29/Calculator!$F$13,1)&lt;0.5,-1,1))^2))),2))</f>
        <v>—</v>
      </c>
      <c r="F40" s="298" t="str">
        <f aca="false">IF(OR(Calculator!$E$14&lt;&gt;"YES",Calculator!$B$29&lt;Calculator!$G$14),"—",ROUND((1+SQRT(((50*POWER(80,POWER(COS(PI()*MOD(Calculator!$B$29/Calculator!$F$14,1)),2))-$C40)^2+(1500*ABS(SIN(2*PI()*MOD(Calculator!$B$29/Calculator!$F$14,1)))*IF(MOD(Calculator!$B$29/Calculator!$F$14,1)&lt;0.5,-1,1))^2)/((50*POWER(80,POWER(COS(PI()*MOD(Calculator!$B$29/Calculator!$F$14,1)),2))+$C40)^2+(1500*ABS(SIN(2*PI()*MOD(Calculator!$B$29/Calculator!$F$14,1)))*IF(MOD(Calculator!$B$29/Calculator!$F$14,1)&lt;0.5,-1,1))^2)))/(1-SQRT(((50*POWER(80,POWER(COS(PI()*MOD(Calculator!$B$29/Calculator!$F$14,1)),2))-$C40)^2+(1500*ABS(SIN(2*PI()*MOD(Calculator!$B$29/Calculator!$F$14,1)))*IF(MOD(Calculator!$B$29/Calculator!$F$14,1)&lt;0.5,-1,1))^2)/((50*POWER(80,POWER(COS(PI()*MOD(Calculator!$B$29/Calculator!$F$14,1)),2))+$C40)^2+(1500*ABS(SIN(2*PI()*MOD(Calculator!$B$29/Calculator!$F$14,1)))*IF(MOD(Calculator!$B$29/Calculator!$F$14,1)&lt;0.5,-1,1))^2))),2))</f>
        <v>—</v>
      </c>
      <c r="G40" s="298" t="n">
        <f aca="false">IF(OR(Calculator!$E$15&lt;&gt;"YES",Calculator!$B$29&lt;Calculator!$G$15),"—",ROUND((1+SQRT(((50*POWER(80,POWER(COS(PI()*MOD(Calculator!$B$29/Calculator!$F$15,1)),2))-$C40)^2+(1500*ABS(SIN(2*PI()*MOD(Calculator!$B$29/Calculator!$F$15,1)))*IF(MOD(Calculator!$B$29/Calculator!$F$15,1)&lt;0.5,-1,1))^2)/((50*POWER(80,POWER(COS(PI()*MOD(Calculator!$B$29/Calculator!$F$15,1)),2))+$C40)^2+(1500*ABS(SIN(2*PI()*MOD(Calculator!$B$29/Calculator!$F$15,1)))*IF(MOD(Calculator!$B$29/Calculator!$F$15,1)&lt;0.5,-1,1))^2)))/(1-SQRT(((50*POWER(80,POWER(COS(PI()*MOD(Calculator!$B$29/Calculator!$F$15,1)),2))-$C40)^2+(1500*ABS(SIN(2*PI()*MOD(Calculator!$B$29/Calculator!$F$15,1)))*IF(MOD(Calculator!$B$29/Calculator!$F$15,1)&lt;0.5,-1,1))^2)/((50*POWER(80,POWER(COS(PI()*MOD(Calculator!$B$29/Calculator!$F$15,1)),2))+$C40)^2+(1500*ABS(SIN(2*PI()*MOD(Calculator!$B$29/Calculator!$F$15,1)))*IF(MOD(Calculator!$B$29/Calculator!$F$15,1)&lt;0.5,-1,1))^2))),2))</f>
        <v>39.97</v>
      </c>
      <c r="H40" s="298" t="str">
        <f aca="false">IF(OR(Calculator!$E$16&lt;&gt;"YES",Calculator!$B$29&lt;Calculator!$G$16),"—",ROUND((1+SQRT(((50*POWER(80,POWER(COS(PI()*MOD(Calculator!$B$29/Calculator!$F$16,1)),2))-$C40)^2+(1500*ABS(SIN(2*PI()*MOD(Calculator!$B$29/Calculator!$F$16,1)))*IF(MOD(Calculator!$B$29/Calculator!$F$16,1)&lt;0.5,-1,1))^2)/((50*POWER(80,POWER(COS(PI()*MOD(Calculator!$B$29/Calculator!$F$16,1)),2))+$C40)^2+(1500*ABS(SIN(2*PI()*MOD(Calculator!$B$29/Calculator!$F$16,1)))*IF(MOD(Calculator!$B$29/Calculator!$F$16,1)&lt;0.5,-1,1))^2)))/(1-SQRT(((50*POWER(80,POWER(COS(PI()*MOD(Calculator!$B$29/Calculator!$F$16,1)),2))-$C40)^2+(1500*ABS(SIN(2*PI()*MOD(Calculator!$B$29/Calculator!$F$16,1)))*IF(MOD(Calculator!$B$29/Calculator!$F$16,1)&lt;0.5,-1,1))^2)/((50*POWER(80,POWER(COS(PI()*MOD(Calculator!$B$29/Calculator!$F$16,1)),2))+$C40)^2+(1500*ABS(SIN(2*PI()*MOD(Calculator!$B$29/Calculator!$F$16,1)))*IF(MOD(Calculator!$B$29/Calculator!$F$16,1)&lt;0.5,-1,1))^2))),2))</f>
        <v>—</v>
      </c>
      <c r="I40" s="298" t="n">
        <f aca="false">IF(OR(Calculator!$E$17&lt;&gt;"YES",Calculator!$B$29&lt;Calculator!$G$17),"—",ROUND((1+SQRT(((50*POWER(80,POWER(COS(PI()*MOD(Calculator!$B$29/Calculator!$F$17,1)),2))-$C40)^2+(1500*ABS(SIN(2*PI()*MOD(Calculator!$B$29/Calculator!$F$17,1)))*IF(MOD(Calculator!$B$29/Calculator!$F$17,1)&lt;0.5,-1,1))^2)/((50*POWER(80,POWER(COS(PI()*MOD(Calculator!$B$29/Calculator!$F$17,1)),2))+$C40)^2+(1500*ABS(SIN(2*PI()*MOD(Calculator!$B$29/Calculator!$F$17,1)))*IF(MOD(Calculator!$B$29/Calculator!$F$17,1)&lt;0.5,-1,1))^2)))/(1-SQRT(((50*POWER(80,POWER(COS(PI()*MOD(Calculator!$B$29/Calculator!$F$17,1)),2))-$C40)^2+(1500*ABS(SIN(2*PI()*MOD(Calculator!$B$29/Calculator!$F$17,1)))*IF(MOD(Calculator!$B$29/Calculator!$F$17,1)&lt;0.5,-1,1))^2)/((50*POWER(80,POWER(COS(PI()*MOD(Calculator!$B$29/Calculator!$F$17,1)),2))+$C40)^2+(1500*ABS(SIN(2*PI()*MOD(Calculator!$B$29/Calculator!$F$17,1)))*IF(MOD(Calculator!$B$29/Calculator!$F$17,1)&lt;0.5,-1,1))^2))),2))</f>
        <v>37.88</v>
      </c>
      <c r="J40" s="298" t="str">
        <f aca="false">IF(OR(Calculator!$E$18&lt;&gt;"YES",Calculator!$B$29&lt;Calculator!$G$18),"—",ROUND((1+SQRT(((50*POWER(80,POWER(COS(PI()*MOD(Calculator!$B$29/Calculator!$F$18,1)),2))-$C40)^2+(1500*ABS(SIN(2*PI()*MOD(Calculator!$B$29/Calculator!$F$18,1)))*IF(MOD(Calculator!$B$29/Calculator!$F$18,1)&lt;0.5,-1,1))^2)/((50*POWER(80,POWER(COS(PI()*MOD(Calculator!$B$29/Calculator!$F$18,1)),2))+$C40)^2+(1500*ABS(SIN(2*PI()*MOD(Calculator!$B$29/Calculator!$F$18,1)))*IF(MOD(Calculator!$B$29/Calculator!$F$18,1)&lt;0.5,-1,1))^2)))/(1-SQRT(((50*POWER(80,POWER(COS(PI()*MOD(Calculator!$B$29/Calculator!$F$18,1)),2))-$C40)^2+(1500*ABS(SIN(2*PI()*MOD(Calculator!$B$29/Calculator!$F$18,1)))*IF(MOD(Calculator!$B$29/Calculator!$F$18,1)&lt;0.5,-1,1))^2)/((50*POWER(80,POWER(COS(PI()*MOD(Calculator!$B$29/Calculator!$F$18,1)),2))+$C40)^2+(1500*ABS(SIN(2*PI()*MOD(Calculator!$B$29/Calculator!$F$18,1)))*IF(MOD(Calculator!$B$29/Calculator!$F$18,1)&lt;0.5,-1,1))^2))),2))</f>
        <v>—</v>
      </c>
      <c r="K40" s="298" t="str">
        <f aca="false">IF(OR(Calculator!$E$19&lt;&gt;"YES",Calculator!$B$29&lt;Calculator!$G$19),"—",ROUND((1+SQRT(((50*POWER(80,POWER(COS(PI()*MOD(Calculator!$B$29/Calculator!$F$19,1)),2))-$C40)^2+(1500*ABS(SIN(2*PI()*MOD(Calculator!$B$29/Calculator!$F$19,1)))*IF(MOD(Calculator!$B$29/Calculator!$F$19,1)&lt;0.5,-1,1))^2)/((50*POWER(80,POWER(COS(PI()*MOD(Calculator!$B$29/Calculator!$F$19,1)),2))+$C40)^2+(1500*ABS(SIN(2*PI()*MOD(Calculator!$B$29/Calculator!$F$19,1)))*IF(MOD(Calculator!$B$29/Calculator!$F$19,1)&lt;0.5,-1,1))^2)))/(1-SQRT(((50*POWER(80,POWER(COS(PI()*MOD(Calculator!$B$29/Calculator!$F$19,1)),2))-$C40)^2+(1500*ABS(SIN(2*PI()*MOD(Calculator!$B$29/Calculator!$F$19,1)))*IF(MOD(Calculator!$B$29/Calculator!$F$19,1)&lt;0.5,-1,1))^2)/((50*POWER(80,POWER(COS(PI()*MOD(Calculator!$B$29/Calculator!$F$19,1)),2))+$C40)^2+(1500*ABS(SIN(2*PI()*MOD(Calculator!$B$29/Calculator!$F$19,1)))*IF(MOD(Calculator!$B$29/Calculator!$F$19,1)&lt;0.5,-1,1))^2))),2))</f>
        <v>—</v>
      </c>
      <c r="L40" s="298" t="str">
        <f aca="false">IF(OR(Calculator!$E$20&lt;&gt;"YES",Calculator!$B$29&lt;Calculator!$G$20),"—",ROUND((1+SQRT(((50*POWER(80,POWER(COS(PI()*MOD(Calculator!$B$29/Calculator!$F$20,1)),2))-$C40)^2+(1500*ABS(SIN(2*PI()*MOD(Calculator!$B$29/Calculator!$F$20,1)))*IF(MOD(Calculator!$B$29/Calculator!$F$20,1)&lt;0.5,-1,1))^2)/((50*POWER(80,POWER(COS(PI()*MOD(Calculator!$B$29/Calculator!$F$20,1)),2))+$C40)^2+(1500*ABS(SIN(2*PI()*MOD(Calculator!$B$29/Calculator!$F$20,1)))*IF(MOD(Calculator!$B$29/Calculator!$F$20,1)&lt;0.5,-1,1))^2)))/(1-SQRT(((50*POWER(80,POWER(COS(PI()*MOD(Calculator!$B$29/Calculator!$F$20,1)),2))-$C40)^2+(1500*ABS(SIN(2*PI()*MOD(Calculator!$B$29/Calculator!$F$20,1)))*IF(MOD(Calculator!$B$29/Calculator!$F$20,1)&lt;0.5,-1,1))^2)/((50*POWER(80,POWER(COS(PI()*MOD(Calculator!$B$29/Calculator!$F$20,1)),2))+$C40)^2+(1500*ABS(SIN(2*PI()*MOD(Calculator!$B$29/Calculator!$F$20,1)))*IF(MOD(Calculator!$B$29/Calculator!$F$20,1)&lt;0.5,-1,1))^2))),2))</f>
        <v>—</v>
      </c>
      <c r="M40" s="298" t="str">
        <f aca="false">IF(OR(Calculator!$E$21&lt;&gt;"YES",Calculator!$B$29&lt;Calculator!$G$21),"—",ROUND((1+SQRT(((50*POWER(80,POWER(COS(PI()*MOD(Calculator!$B$29/Calculator!$F$21,1)),2))-$C40)^2+(1500*ABS(SIN(2*PI()*MOD(Calculator!$B$29/Calculator!$F$21,1)))*IF(MOD(Calculator!$B$29/Calculator!$F$21,1)&lt;0.5,-1,1))^2)/((50*POWER(80,POWER(COS(PI()*MOD(Calculator!$B$29/Calculator!$F$21,1)),2))+$C40)^2+(1500*ABS(SIN(2*PI()*MOD(Calculator!$B$29/Calculator!$F$21,1)))*IF(MOD(Calculator!$B$29/Calculator!$F$21,1)&lt;0.5,-1,1))^2)))/(1-SQRT(((50*POWER(80,POWER(COS(PI()*MOD(Calculator!$B$29/Calculator!$F$21,1)),2))-$C40)^2+(1500*ABS(SIN(2*PI()*MOD(Calculator!$B$29/Calculator!$F$21,1)))*IF(MOD(Calculator!$B$29/Calculator!$F$21,1)&lt;0.5,-1,1))^2)/((50*POWER(80,POWER(COS(PI()*MOD(Calculator!$B$29/Calculator!$F$21,1)),2))+$C40)^2+(1500*ABS(SIN(2*PI()*MOD(Calculator!$B$29/Calculator!$F$21,1)))*IF(MOD(Calculator!$B$29/Calculator!$F$21,1)&lt;0.5,-1,1))^2))),2))</f>
        <v>—</v>
      </c>
      <c r="N40" s="298" t="str">
        <f aca="false">IF(OR(Calculator!$E$22&lt;&gt;"YES",Calculator!$B$29&lt;Calculator!$G$22),"—",ROUND((1+SQRT(((50*POWER(80,POWER(COS(PI()*MOD(Calculator!$B$29/Calculator!$F$22,1)),2))-$C40)^2+(1500*ABS(SIN(2*PI()*MOD(Calculator!$B$29/Calculator!$F$22,1)))*IF(MOD(Calculator!$B$29/Calculator!$F$22,1)&lt;0.5,-1,1))^2)/((50*POWER(80,POWER(COS(PI()*MOD(Calculator!$B$29/Calculator!$F$22,1)),2))+$C40)^2+(1500*ABS(SIN(2*PI()*MOD(Calculator!$B$29/Calculator!$F$22,1)))*IF(MOD(Calculator!$B$29/Calculator!$F$22,1)&lt;0.5,-1,1))^2)))/(1-SQRT(((50*POWER(80,POWER(COS(PI()*MOD(Calculator!$B$29/Calculator!$F$22,1)),2))-$C40)^2+(1500*ABS(SIN(2*PI()*MOD(Calculator!$B$29/Calculator!$F$22,1)))*IF(MOD(Calculator!$B$29/Calculator!$F$22,1)&lt;0.5,-1,1))^2)/((50*POWER(80,POWER(COS(PI()*MOD(Calculator!$B$29/Calculator!$F$22,1)),2))+$C40)^2+(1500*ABS(SIN(2*PI()*MOD(Calculator!$B$29/Calculator!$F$22,1)))*IF(MOD(Calculator!$B$29/Calculator!$F$22,1)&lt;0.5,-1,1))^2))),2))</f>
        <v>—</v>
      </c>
      <c r="O40" s="292" t="n">
        <f aca="false">IFERROR(ROUND((IF(ISNUMBER(D40),D40,0)+IF(ISNUMBER(E40),E40,0)+IF(ISNUMBER(F40),F40,0)+IF(ISNUMBER(G40),G40,0)+IF(ISNUMBER(H40),H40,0)+IF(ISNUMBER(I40),I40,0)+IF(ISNUMBER(J40),J40,0)+IF(ISNUMBER(K40),K40,0)+IF(ISNUMBER(L40),L40,0)+IF(ISNUMBER(M40),M40,0)+IF(ISNUMBER(N40),N40,0))/(IF(ISNUMBER(D40),1,0)+IF(ISNUMBER(E40),1,0)+IF(ISNUMBER(F40),1,0)+IF(ISNUMBER(G40),1,0)+IF(ISNUMBER(H40),1,0)+IF(ISNUMBER(I40),1,0)+IF(ISNUMBER(J40),1,0)+IF(ISNUMBER(K40),1,0)+IF(ISNUMBER(L40),1,0)+IF(ISNUMBER(M40),1,0)+IF(ISNUMBER(N40),1,0)),4),"")</f>
        <v>38.925</v>
      </c>
      <c r="P40" s="298" t="str">
        <f aca="false">IF(OR(Calculator!$E$12&lt;&gt;"YES",Calculator!$B$30&lt;Calculator!$G$12),"—",ROUND((1+SQRT(((50*POWER(80,POWER(COS(PI()*MOD(Calculator!$B$30/Calculator!$F$12,1)),2))-$C40)^2+(1500*ABS(SIN(2*PI()*MOD(Calculator!$B$30/Calculator!$F$12,1)))*IF(MOD(Calculator!$B$30/Calculator!$F$12,1)&lt;0.5,-1,1))^2)/((50*POWER(80,POWER(COS(PI()*MOD(Calculator!$B$30/Calculator!$F$12,1)),2))+$C40)^2+(1500*ABS(SIN(2*PI()*MOD(Calculator!$B$30/Calculator!$F$12,1)))*IF(MOD(Calculator!$B$30/Calculator!$F$12,1)&lt;0.5,-1,1))^2)))/(1-SQRT(((50*POWER(80,POWER(COS(PI()*MOD(Calculator!$B$30/Calculator!$F$12,1)),2))-$C40)^2+(1500*ABS(SIN(2*PI()*MOD(Calculator!$B$30/Calculator!$F$12,1)))*IF(MOD(Calculator!$B$30/Calculator!$F$12,1)&lt;0.5,-1,1))^2)/((50*POWER(80,POWER(COS(PI()*MOD(Calculator!$B$30/Calculator!$F$12,1)),2))+$C40)^2+(1500*ABS(SIN(2*PI()*MOD(Calculator!$B$30/Calculator!$F$12,1)))*IF(MOD(Calculator!$B$30/Calculator!$F$12,1)&lt;0.5,-1,1))^2))),2))</f>
        <v>—</v>
      </c>
      <c r="Q40" s="298" t="str">
        <f aca="false">IF(OR(Calculator!$E$13&lt;&gt;"YES",Calculator!$B$30&lt;Calculator!$G$13),"—",ROUND((1+SQRT(((50*POWER(80,POWER(COS(PI()*MOD(Calculator!$B$30/Calculator!$F$13,1)),2))-$C40)^2+(1500*ABS(SIN(2*PI()*MOD(Calculator!$B$30/Calculator!$F$13,1)))*IF(MOD(Calculator!$B$30/Calculator!$F$13,1)&lt;0.5,-1,1))^2)/((50*POWER(80,POWER(COS(PI()*MOD(Calculator!$B$30/Calculator!$F$13,1)),2))+$C40)^2+(1500*ABS(SIN(2*PI()*MOD(Calculator!$B$30/Calculator!$F$13,1)))*IF(MOD(Calculator!$B$30/Calculator!$F$13,1)&lt;0.5,-1,1))^2)))/(1-SQRT(((50*POWER(80,POWER(COS(PI()*MOD(Calculator!$B$30/Calculator!$F$13,1)),2))-$C40)^2+(1500*ABS(SIN(2*PI()*MOD(Calculator!$B$30/Calculator!$F$13,1)))*IF(MOD(Calculator!$B$30/Calculator!$F$13,1)&lt;0.5,-1,1))^2)/((50*POWER(80,POWER(COS(PI()*MOD(Calculator!$B$30/Calculator!$F$13,1)),2))+$C40)^2+(1500*ABS(SIN(2*PI()*MOD(Calculator!$B$30/Calculator!$F$13,1)))*IF(MOD(Calculator!$B$30/Calculator!$F$13,1)&lt;0.5,-1,1))^2))),2))</f>
        <v>—</v>
      </c>
      <c r="R40" s="298" t="str">
        <f aca="false">IF(OR(Calculator!$E$14&lt;&gt;"YES",Calculator!$B$30&lt;Calculator!$G$14),"—",ROUND((1+SQRT(((50*POWER(80,POWER(COS(PI()*MOD(Calculator!$B$30/Calculator!$F$14,1)),2))-$C40)^2+(1500*ABS(SIN(2*PI()*MOD(Calculator!$B$30/Calculator!$F$14,1)))*IF(MOD(Calculator!$B$30/Calculator!$F$14,1)&lt;0.5,-1,1))^2)/((50*POWER(80,POWER(COS(PI()*MOD(Calculator!$B$30/Calculator!$F$14,1)),2))+$C40)^2+(1500*ABS(SIN(2*PI()*MOD(Calculator!$B$30/Calculator!$F$14,1)))*IF(MOD(Calculator!$B$30/Calculator!$F$14,1)&lt;0.5,-1,1))^2)))/(1-SQRT(((50*POWER(80,POWER(COS(PI()*MOD(Calculator!$B$30/Calculator!$F$14,1)),2))-$C40)^2+(1500*ABS(SIN(2*PI()*MOD(Calculator!$B$30/Calculator!$F$14,1)))*IF(MOD(Calculator!$B$30/Calculator!$F$14,1)&lt;0.5,-1,1))^2)/((50*POWER(80,POWER(COS(PI()*MOD(Calculator!$B$30/Calculator!$F$14,1)),2))+$C40)^2+(1500*ABS(SIN(2*PI()*MOD(Calculator!$B$30/Calculator!$F$14,1)))*IF(MOD(Calculator!$B$30/Calculator!$F$14,1)&lt;0.5,-1,1))^2))),2))</f>
        <v>—</v>
      </c>
      <c r="S40" s="298" t="n">
        <f aca="false">IF(OR(Calculator!$E$15&lt;&gt;"YES",Calculator!$B$30&lt;Calculator!$G$15),"—",ROUND((1+SQRT(((50*POWER(80,POWER(COS(PI()*MOD(Calculator!$B$30/Calculator!$F$15,1)),2))-$C40)^2+(1500*ABS(SIN(2*PI()*MOD(Calculator!$B$30/Calculator!$F$15,1)))*IF(MOD(Calculator!$B$30/Calculator!$F$15,1)&lt;0.5,-1,1))^2)/((50*POWER(80,POWER(COS(PI()*MOD(Calculator!$B$30/Calculator!$F$15,1)),2))+$C40)^2+(1500*ABS(SIN(2*PI()*MOD(Calculator!$B$30/Calculator!$F$15,1)))*IF(MOD(Calculator!$B$30/Calculator!$F$15,1)&lt;0.5,-1,1))^2)))/(1-SQRT(((50*POWER(80,POWER(COS(PI()*MOD(Calculator!$B$30/Calculator!$F$15,1)),2))-$C40)^2+(1500*ABS(SIN(2*PI()*MOD(Calculator!$B$30/Calculator!$F$15,1)))*IF(MOD(Calculator!$B$30/Calculator!$F$15,1)&lt;0.5,-1,1))^2)/((50*POWER(80,POWER(COS(PI()*MOD(Calculator!$B$30/Calculator!$F$15,1)),2))+$C40)^2+(1500*ABS(SIN(2*PI()*MOD(Calculator!$B$30/Calculator!$F$15,1)))*IF(MOD(Calculator!$B$30/Calculator!$F$15,1)&lt;0.5,-1,1))^2))),2))</f>
        <v>38.93</v>
      </c>
      <c r="T40" s="298" t="str">
        <f aca="false">IF(OR(Calculator!$E$16&lt;&gt;"YES",Calculator!$B$30&lt;Calculator!$G$16),"—",ROUND((1+SQRT(((50*POWER(80,POWER(COS(PI()*MOD(Calculator!$B$30/Calculator!$F$16,1)),2))-$C40)^2+(1500*ABS(SIN(2*PI()*MOD(Calculator!$B$30/Calculator!$F$16,1)))*IF(MOD(Calculator!$B$30/Calculator!$F$16,1)&lt;0.5,-1,1))^2)/((50*POWER(80,POWER(COS(PI()*MOD(Calculator!$B$30/Calculator!$F$16,1)),2))+$C40)^2+(1500*ABS(SIN(2*PI()*MOD(Calculator!$B$30/Calculator!$F$16,1)))*IF(MOD(Calculator!$B$30/Calculator!$F$16,1)&lt;0.5,-1,1))^2)))/(1-SQRT(((50*POWER(80,POWER(COS(PI()*MOD(Calculator!$B$30/Calculator!$F$16,1)),2))-$C40)^2+(1500*ABS(SIN(2*PI()*MOD(Calculator!$B$30/Calculator!$F$16,1)))*IF(MOD(Calculator!$B$30/Calculator!$F$16,1)&lt;0.5,-1,1))^2)/((50*POWER(80,POWER(COS(PI()*MOD(Calculator!$B$30/Calculator!$F$16,1)),2))+$C40)^2+(1500*ABS(SIN(2*PI()*MOD(Calculator!$B$30/Calculator!$F$16,1)))*IF(MOD(Calculator!$B$30/Calculator!$F$16,1)&lt;0.5,-1,1))^2))),2))</f>
        <v>—</v>
      </c>
      <c r="U40" s="298" t="n">
        <f aca="false">IF(OR(Calculator!$E$17&lt;&gt;"YES",Calculator!$B$30&lt;Calculator!$G$17),"—",ROUND((1+SQRT(((50*POWER(80,POWER(COS(PI()*MOD(Calculator!$B$30/Calculator!$F$17,1)),2))-$C40)^2+(1500*ABS(SIN(2*PI()*MOD(Calculator!$B$30/Calculator!$F$17,1)))*IF(MOD(Calculator!$B$30/Calculator!$F$17,1)&lt;0.5,-1,1))^2)/((50*POWER(80,POWER(COS(PI()*MOD(Calculator!$B$30/Calculator!$F$17,1)),2))+$C40)^2+(1500*ABS(SIN(2*PI()*MOD(Calculator!$B$30/Calculator!$F$17,1)))*IF(MOD(Calculator!$B$30/Calculator!$F$17,1)&lt;0.5,-1,1))^2)))/(1-SQRT(((50*POWER(80,POWER(COS(PI()*MOD(Calculator!$B$30/Calculator!$F$17,1)),2))-$C40)^2+(1500*ABS(SIN(2*PI()*MOD(Calculator!$B$30/Calculator!$F$17,1)))*IF(MOD(Calculator!$B$30/Calculator!$F$17,1)&lt;0.5,-1,1))^2)/((50*POWER(80,POWER(COS(PI()*MOD(Calculator!$B$30/Calculator!$F$17,1)),2))+$C40)^2+(1500*ABS(SIN(2*PI()*MOD(Calculator!$B$30/Calculator!$F$17,1)))*IF(MOD(Calculator!$B$30/Calculator!$F$17,1)&lt;0.5,-1,1))^2))),2))</f>
        <v>40.02</v>
      </c>
      <c r="V40" s="298" t="str">
        <f aca="false">IF(OR(Calculator!$E$18&lt;&gt;"YES",Calculator!$B$30&lt;Calculator!$G$18),"—",ROUND((1+SQRT(((50*POWER(80,POWER(COS(PI()*MOD(Calculator!$B$30/Calculator!$F$18,1)),2))-$C40)^2+(1500*ABS(SIN(2*PI()*MOD(Calculator!$B$30/Calculator!$F$18,1)))*IF(MOD(Calculator!$B$30/Calculator!$F$18,1)&lt;0.5,-1,1))^2)/((50*POWER(80,POWER(COS(PI()*MOD(Calculator!$B$30/Calculator!$F$18,1)),2))+$C40)^2+(1500*ABS(SIN(2*PI()*MOD(Calculator!$B$30/Calculator!$F$18,1)))*IF(MOD(Calculator!$B$30/Calculator!$F$18,1)&lt;0.5,-1,1))^2)))/(1-SQRT(((50*POWER(80,POWER(COS(PI()*MOD(Calculator!$B$30/Calculator!$F$18,1)),2))-$C40)^2+(1500*ABS(SIN(2*PI()*MOD(Calculator!$B$30/Calculator!$F$18,1)))*IF(MOD(Calculator!$B$30/Calculator!$F$18,1)&lt;0.5,-1,1))^2)/((50*POWER(80,POWER(COS(PI()*MOD(Calculator!$B$30/Calculator!$F$18,1)),2))+$C40)^2+(1500*ABS(SIN(2*PI()*MOD(Calculator!$B$30/Calculator!$F$18,1)))*IF(MOD(Calculator!$B$30/Calculator!$F$18,1)&lt;0.5,-1,1))^2))),2))</f>
        <v>—</v>
      </c>
      <c r="W40" s="298" t="str">
        <f aca="false">IF(OR(Calculator!$E$19&lt;&gt;"YES",Calculator!$B$30&lt;Calculator!$G$19),"—",ROUND((1+SQRT(((50*POWER(80,POWER(COS(PI()*MOD(Calculator!$B$30/Calculator!$F$19,1)),2))-$C40)^2+(1500*ABS(SIN(2*PI()*MOD(Calculator!$B$30/Calculator!$F$19,1)))*IF(MOD(Calculator!$B$30/Calculator!$F$19,1)&lt;0.5,-1,1))^2)/((50*POWER(80,POWER(COS(PI()*MOD(Calculator!$B$30/Calculator!$F$19,1)),2))+$C40)^2+(1500*ABS(SIN(2*PI()*MOD(Calculator!$B$30/Calculator!$F$19,1)))*IF(MOD(Calculator!$B$30/Calculator!$F$19,1)&lt;0.5,-1,1))^2)))/(1-SQRT(((50*POWER(80,POWER(COS(PI()*MOD(Calculator!$B$30/Calculator!$F$19,1)),2))-$C40)^2+(1500*ABS(SIN(2*PI()*MOD(Calculator!$B$30/Calculator!$F$19,1)))*IF(MOD(Calculator!$B$30/Calculator!$F$19,1)&lt;0.5,-1,1))^2)/((50*POWER(80,POWER(COS(PI()*MOD(Calculator!$B$30/Calculator!$F$19,1)),2))+$C40)^2+(1500*ABS(SIN(2*PI()*MOD(Calculator!$B$30/Calculator!$F$19,1)))*IF(MOD(Calculator!$B$30/Calculator!$F$19,1)&lt;0.5,-1,1))^2))),2))</f>
        <v>—</v>
      </c>
      <c r="X40" s="298" t="str">
        <f aca="false">IF(OR(Calculator!$E$20&lt;&gt;"YES",Calculator!$B$30&lt;Calculator!$G$20),"—",ROUND((1+SQRT(((50*POWER(80,POWER(COS(PI()*MOD(Calculator!$B$30/Calculator!$F$20,1)),2))-$C40)^2+(1500*ABS(SIN(2*PI()*MOD(Calculator!$B$30/Calculator!$F$20,1)))*IF(MOD(Calculator!$B$30/Calculator!$F$20,1)&lt;0.5,-1,1))^2)/((50*POWER(80,POWER(COS(PI()*MOD(Calculator!$B$30/Calculator!$F$20,1)),2))+$C40)^2+(1500*ABS(SIN(2*PI()*MOD(Calculator!$B$30/Calculator!$F$20,1)))*IF(MOD(Calculator!$B$30/Calculator!$F$20,1)&lt;0.5,-1,1))^2)))/(1-SQRT(((50*POWER(80,POWER(COS(PI()*MOD(Calculator!$B$30/Calculator!$F$20,1)),2))-$C40)^2+(1500*ABS(SIN(2*PI()*MOD(Calculator!$B$30/Calculator!$F$20,1)))*IF(MOD(Calculator!$B$30/Calculator!$F$20,1)&lt;0.5,-1,1))^2)/((50*POWER(80,POWER(COS(PI()*MOD(Calculator!$B$30/Calculator!$F$20,1)),2))+$C40)^2+(1500*ABS(SIN(2*PI()*MOD(Calculator!$B$30/Calculator!$F$20,1)))*IF(MOD(Calculator!$B$30/Calculator!$F$20,1)&lt;0.5,-1,1))^2))),2))</f>
        <v>—</v>
      </c>
      <c r="Y40" s="298" t="str">
        <f aca="false">IF(OR(Calculator!$E$21&lt;&gt;"YES",Calculator!$B$30&lt;Calculator!$G$21),"—",ROUND((1+SQRT(((50*POWER(80,POWER(COS(PI()*MOD(Calculator!$B$30/Calculator!$F$21,1)),2))-$C40)^2+(1500*ABS(SIN(2*PI()*MOD(Calculator!$B$30/Calculator!$F$21,1)))*IF(MOD(Calculator!$B$30/Calculator!$F$21,1)&lt;0.5,-1,1))^2)/((50*POWER(80,POWER(COS(PI()*MOD(Calculator!$B$30/Calculator!$F$21,1)),2))+$C40)^2+(1500*ABS(SIN(2*PI()*MOD(Calculator!$B$30/Calculator!$F$21,1)))*IF(MOD(Calculator!$B$30/Calculator!$F$21,1)&lt;0.5,-1,1))^2)))/(1-SQRT(((50*POWER(80,POWER(COS(PI()*MOD(Calculator!$B$30/Calculator!$F$21,1)),2))-$C40)^2+(1500*ABS(SIN(2*PI()*MOD(Calculator!$B$30/Calculator!$F$21,1)))*IF(MOD(Calculator!$B$30/Calculator!$F$21,1)&lt;0.5,-1,1))^2)/((50*POWER(80,POWER(COS(PI()*MOD(Calculator!$B$30/Calculator!$F$21,1)),2))+$C40)^2+(1500*ABS(SIN(2*PI()*MOD(Calculator!$B$30/Calculator!$F$21,1)))*IF(MOD(Calculator!$B$30/Calculator!$F$21,1)&lt;0.5,-1,1))^2))),2))</f>
        <v>—</v>
      </c>
      <c r="Z40" s="298" t="str">
        <f aca="false">IF(OR(Calculator!$E$22&lt;&gt;"YES",Calculator!$B$30&lt;Calculator!$G$22),"—",ROUND((1+SQRT(((50*POWER(80,POWER(COS(PI()*MOD(Calculator!$B$30/Calculator!$F$22,1)),2))-$C40)^2+(1500*ABS(SIN(2*PI()*MOD(Calculator!$B$30/Calculator!$F$22,1)))*IF(MOD(Calculator!$B$30/Calculator!$F$22,1)&lt;0.5,-1,1))^2)/((50*POWER(80,POWER(COS(PI()*MOD(Calculator!$B$30/Calculator!$F$22,1)),2))+$C40)^2+(1500*ABS(SIN(2*PI()*MOD(Calculator!$B$30/Calculator!$F$22,1)))*IF(MOD(Calculator!$B$30/Calculator!$F$22,1)&lt;0.5,-1,1))^2)))/(1-SQRT(((50*POWER(80,POWER(COS(PI()*MOD(Calculator!$B$30/Calculator!$F$22,1)),2))-$C40)^2+(1500*ABS(SIN(2*PI()*MOD(Calculator!$B$30/Calculator!$F$22,1)))*IF(MOD(Calculator!$B$30/Calculator!$F$22,1)&lt;0.5,-1,1))^2)/((50*POWER(80,POWER(COS(PI()*MOD(Calculator!$B$30/Calculator!$F$22,1)),2))+$C40)^2+(1500*ABS(SIN(2*PI()*MOD(Calculator!$B$30/Calculator!$F$22,1)))*IF(MOD(Calculator!$B$30/Calculator!$F$22,1)&lt;0.5,-1,1))^2))),2))</f>
        <v>—</v>
      </c>
      <c r="AA40" s="292" t="n">
        <f aca="false">IFERROR(ROUND((IF(ISNUMBER(P40),P40,0)+IF(ISNUMBER(Q40),Q40,0)+IF(ISNUMBER(R40),R40,0)+IF(ISNUMBER(S40),S40,0)+IF(ISNUMBER(T40),T40,0)+IF(ISNUMBER(U40),U40,0)+IF(ISNUMBER(V40),V40,0)+IF(ISNUMBER(W40),W40,0)+IF(ISNUMBER(X40),X40,0)+IF(ISNUMBER(Y40),Y40,0)+IF(ISNUMBER(Z40),Z40,0))/(IF(ISNUMBER(P40),1,0)+IF(ISNUMBER(Q40),1,0)+IF(ISNUMBER(R40),1,0)+IF(ISNUMBER(S40),1,0)+IF(ISNUMBER(T40),1,0)+IF(ISNUMBER(U40),1,0)+IF(ISNUMBER(V40),1,0)+IF(ISNUMBER(W40),1,0)+IF(ISNUMBER(X40),1,0)+IF(ISNUMBER(Y40),1,0)+IF(ISNUMBER(Z40),1,0)),4),"")</f>
        <v>39.475</v>
      </c>
      <c r="AB40" s="298" t="str">
        <f aca="false">IF(OR(Calculator!$E$12&lt;&gt;"YES",Calculator!$B$31&lt;Calculator!$G$12),"—",ROUND((1+SQRT(((50*POWER(80,POWER(COS(PI()*MOD(Calculator!$B$31/Calculator!$F$12,1)),2))-$C40)^2+(1500*ABS(SIN(2*PI()*MOD(Calculator!$B$31/Calculator!$F$12,1)))*IF(MOD(Calculator!$B$31/Calculator!$F$12,1)&lt;0.5,-1,1))^2)/((50*POWER(80,POWER(COS(PI()*MOD(Calculator!$B$31/Calculator!$F$12,1)),2))+$C40)^2+(1500*ABS(SIN(2*PI()*MOD(Calculator!$B$31/Calculator!$F$12,1)))*IF(MOD(Calculator!$B$31/Calculator!$F$12,1)&lt;0.5,-1,1))^2)))/(1-SQRT(((50*POWER(80,POWER(COS(PI()*MOD(Calculator!$B$31/Calculator!$F$12,1)),2))-$C40)^2+(1500*ABS(SIN(2*PI()*MOD(Calculator!$B$31/Calculator!$F$12,1)))*IF(MOD(Calculator!$B$31/Calculator!$F$12,1)&lt;0.5,-1,1))^2)/((50*POWER(80,POWER(COS(PI()*MOD(Calculator!$B$31/Calculator!$F$12,1)),2))+$C40)^2+(1500*ABS(SIN(2*PI()*MOD(Calculator!$B$31/Calculator!$F$12,1)))*IF(MOD(Calculator!$B$31/Calculator!$F$12,1)&lt;0.5,-1,1))^2))),2))</f>
        <v>—</v>
      </c>
      <c r="AC40" s="298" t="str">
        <f aca="false">IF(OR(Calculator!$E$13&lt;&gt;"YES",Calculator!$B$31&lt;Calculator!$G$13),"—",ROUND((1+SQRT(((50*POWER(80,POWER(COS(PI()*MOD(Calculator!$B$31/Calculator!$F$13,1)),2))-$C40)^2+(1500*ABS(SIN(2*PI()*MOD(Calculator!$B$31/Calculator!$F$13,1)))*IF(MOD(Calculator!$B$31/Calculator!$F$13,1)&lt;0.5,-1,1))^2)/((50*POWER(80,POWER(COS(PI()*MOD(Calculator!$B$31/Calculator!$F$13,1)),2))+$C40)^2+(1500*ABS(SIN(2*PI()*MOD(Calculator!$B$31/Calculator!$F$13,1)))*IF(MOD(Calculator!$B$31/Calculator!$F$13,1)&lt;0.5,-1,1))^2)))/(1-SQRT(((50*POWER(80,POWER(COS(PI()*MOD(Calculator!$B$31/Calculator!$F$13,1)),2))-$C40)^2+(1500*ABS(SIN(2*PI()*MOD(Calculator!$B$31/Calculator!$F$13,1)))*IF(MOD(Calculator!$B$31/Calculator!$F$13,1)&lt;0.5,-1,1))^2)/((50*POWER(80,POWER(COS(PI()*MOD(Calculator!$B$31/Calculator!$F$13,1)),2))+$C40)^2+(1500*ABS(SIN(2*PI()*MOD(Calculator!$B$31/Calculator!$F$13,1)))*IF(MOD(Calculator!$B$31/Calculator!$F$13,1)&lt;0.5,-1,1))^2))),2))</f>
        <v>—</v>
      </c>
      <c r="AD40" s="298" t="str">
        <f aca="false">IF(OR(Calculator!$E$14&lt;&gt;"YES",Calculator!$B$31&lt;Calculator!$G$14),"—",ROUND((1+SQRT(((50*POWER(80,POWER(COS(PI()*MOD(Calculator!$B$31/Calculator!$F$14,1)),2))-$C40)^2+(1500*ABS(SIN(2*PI()*MOD(Calculator!$B$31/Calculator!$F$14,1)))*IF(MOD(Calculator!$B$31/Calculator!$F$14,1)&lt;0.5,-1,1))^2)/((50*POWER(80,POWER(COS(PI()*MOD(Calculator!$B$31/Calculator!$F$14,1)),2))+$C40)^2+(1500*ABS(SIN(2*PI()*MOD(Calculator!$B$31/Calculator!$F$14,1)))*IF(MOD(Calculator!$B$31/Calculator!$F$14,1)&lt;0.5,-1,1))^2)))/(1-SQRT(((50*POWER(80,POWER(COS(PI()*MOD(Calculator!$B$31/Calculator!$F$14,1)),2))-$C40)^2+(1500*ABS(SIN(2*PI()*MOD(Calculator!$B$31/Calculator!$F$14,1)))*IF(MOD(Calculator!$B$31/Calculator!$F$14,1)&lt;0.5,-1,1))^2)/((50*POWER(80,POWER(COS(PI()*MOD(Calculator!$B$31/Calculator!$F$14,1)),2))+$C40)^2+(1500*ABS(SIN(2*PI()*MOD(Calculator!$B$31/Calculator!$F$14,1)))*IF(MOD(Calculator!$B$31/Calculator!$F$14,1)&lt;0.5,-1,1))^2))),2))</f>
        <v>—</v>
      </c>
      <c r="AE40" s="298" t="n">
        <f aca="false">IF(OR(Calculator!$E$15&lt;&gt;"YES",Calculator!$B$31&lt;Calculator!$G$15),"—",ROUND((1+SQRT(((50*POWER(80,POWER(COS(PI()*MOD(Calculator!$B$31/Calculator!$F$15,1)),2))-$C40)^2+(1500*ABS(SIN(2*PI()*MOD(Calculator!$B$31/Calculator!$F$15,1)))*IF(MOD(Calculator!$B$31/Calculator!$F$15,1)&lt;0.5,-1,1))^2)/((50*POWER(80,POWER(COS(PI()*MOD(Calculator!$B$31/Calculator!$F$15,1)),2))+$C40)^2+(1500*ABS(SIN(2*PI()*MOD(Calculator!$B$31/Calculator!$F$15,1)))*IF(MOD(Calculator!$B$31/Calculator!$F$15,1)&lt;0.5,-1,1))^2)))/(1-SQRT(((50*POWER(80,POWER(COS(PI()*MOD(Calculator!$B$31/Calculator!$F$15,1)),2))-$C40)^2+(1500*ABS(SIN(2*PI()*MOD(Calculator!$B$31/Calculator!$F$15,1)))*IF(MOD(Calculator!$B$31/Calculator!$F$15,1)&lt;0.5,-1,1))^2)/((50*POWER(80,POWER(COS(PI()*MOD(Calculator!$B$31/Calculator!$F$15,1)),2))+$C40)^2+(1500*ABS(SIN(2*PI()*MOD(Calculator!$B$31/Calculator!$F$15,1)))*IF(MOD(Calculator!$B$31/Calculator!$F$15,1)&lt;0.5,-1,1))^2))),2))</f>
        <v>40.89</v>
      </c>
      <c r="AF40" s="298" t="str">
        <f aca="false">IF(OR(Calculator!$E$16&lt;&gt;"YES",Calculator!$B$31&lt;Calculator!$G$16),"—",ROUND((1+SQRT(((50*POWER(80,POWER(COS(PI()*MOD(Calculator!$B$31/Calculator!$F$16,1)),2))-$C40)^2+(1500*ABS(SIN(2*PI()*MOD(Calculator!$B$31/Calculator!$F$16,1)))*IF(MOD(Calculator!$B$31/Calculator!$F$16,1)&lt;0.5,-1,1))^2)/((50*POWER(80,POWER(COS(PI()*MOD(Calculator!$B$31/Calculator!$F$16,1)),2))+$C40)^2+(1500*ABS(SIN(2*PI()*MOD(Calculator!$B$31/Calculator!$F$16,1)))*IF(MOD(Calculator!$B$31/Calculator!$F$16,1)&lt;0.5,-1,1))^2)))/(1-SQRT(((50*POWER(80,POWER(COS(PI()*MOD(Calculator!$B$31/Calculator!$F$16,1)),2))-$C40)^2+(1500*ABS(SIN(2*PI()*MOD(Calculator!$B$31/Calculator!$F$16,1)))*IF(MOD(Calculator!$B$31/Calculator!$F$16,1)&lt;0.5,-1,1))^2)/((50*POWER(80,POWER(COS(PI()*MOD(Calculator!$B$31/Calculator!$F$16,1)),2))+$C40)^2+(1500*ABS(SIN(2*PI()*MOD(Calculator!$B$31/Calculator!$F$16,1)))*IF(MOD(Calculator!$B$31/Calculator!$F$16,1)&lt;0.5,-1,1))^2))),2))</f>
        <v>—</v>
      </c>
      <c r="AG40" s="298" t="n">
        <f aca="false">IF(OR(Calculator!$E$17&lt;&gt;"YES",Calculator!$B$31&lt;Calculator!$G$17),"—",ROUND((1+SQRT(((50*POWER(80,POWER(COS(PI()*MOD(Calculator!$B$31/Calculator!$F$17,1)),2))-$C40)^2+(1500*ABS(SIN(2*PI()*MOD(Calculator!$B$31/Calculator!$F$17,1)))*IF(MOD(Calculator!$B$31/Calculator!$F$17,1)&lt;0.5,-1,1))^2)/((50*POWER(80,POWER(COS(PI()*MOD(Calculator!$B$31/Calculator!$F$17,1)),2))+$C40)^2+(1500*ABS(SIN(2*PI()*MOD(Calculator!$B$31/Calculator!$F$17,1)))*IF(MOD(Calculator!$B$31/Calculator!$F$17,1)&lt;0.5,-1,1))^2)))/(1-SQRT(((50*POWER(80,POWER(COS(PI()*MOD(Calculator!$B$31/Calculator!$F$17,1)),2))-$C40)^2+(1500*ABS(SIN(2*PI()*MOD(Calculator!$B$31/Calculator!$F$17,1)))*IF(MOD(Calculator!$B$31/Calculator!$F$17,1)&lt;0.5,-1,1))^2)/((50*POWER(80,POWER(COS(PI()*MOD(Calculator!$B$31/Calculator!$F$17,1)),2))+$C40)^2+(1500*ABS(SIN(2*PI()*MOD(Calculator!$B$31/Calculator!$F$17,1)))*IF(MOD(Calculator!$B$31/Calculator!$F$17,1)&lt;0.5,-1,1))^2))),2))</f>
        <v>35.42</v>
      </c>
      <c r="AH40" s="298" t="str">
        <f aca="false">IF(OR(Calculator!$E$18&lt;&gt;"YES",Calculator!$B$31&lt;Calculator!$G$18),"—",ROUND((1+SQRT(((50*POWER(80,POWER(COS(PI()*MOD(Calculator!$B$31/Calculator!$F$18,1)),2))-$C40)^2+(1500*ABS(SIN(2*PI()*MOD(Calculator!$B$31/Calculator!$F$18,1)))*IF(MOD(Calculator!$B$31/Calculator!$F$18,1)&lt;0.5,-1,1))^2)/((50*POWER(80,POWER(COS(PI()*MOD(Calculator!$B$31/Calculator!$F$18,1)),2))+$C40)^2+(1500*ABS(SIN(2*PI()*MOD(Calculator!$B$31/Calculator!$F$18,1)))*IF(MOD(Calculator!$B$31/Calculator!$F$18,1)&lt;0.5,-1,1))^2)))/(1-SQRT(((50*POWER(80,POWER(COS(PI()*MOD(Calculator!$B$31/Calculator!$F$18,1)),2))-$C40)^2+(1500*ABS(SIN(2*PI()*MOD(Calculator!$B$31/Calculator!$F$18,1)))*IF(MOD(Calculator!$B$31/Calculator!$F$18,1)&lt;0.5,-1,1))^2)/((50*POWER(80,POWER(COS(PI()*MOD(Calculator!$B$31/Calculator!$F$18,1)),2))+$C40)^2+(1500*ABS(SIN(2*PI()*MOD(Calculator!$B$31/Calculator!$F$18,1)))*IF(MOD(Calculator!$B$31/Calculator!$F$18,1)&lt;0.5,-1,1))^2))),2))</f>
        <v>—</v>
      </c>
      <c r="AI40" s="298" t="str">
        <f aca="false">IF(OR(Calculator!$E$19&lt;&gt;"YES",Calculator!$B$31&lt;Calculator!$G$19),"—",ROUND((1+SQRT(((50*POWER(80,POWER(COS(PI()*MOD(Calculator!$B$31/Calculator!$F$19,1)),2))-$C40)^2+(1500*ABS(SIN(2*PI()*MOD(Calculator!$B$31/Calculator!$F$19,1)))*IF(MOD(Calculator!$B$31/Calculator!$F$19,1)&lt;0.5,-1,1))^2)/((50*POWER(80,POWER(COS(PI()*MOD(Calculator!$B$31/Calculator!$F$19,1)),2))+$C40)^2+(1500*ABS(SIN(2*PI()*MOD(Calculator!$B$31/Calculator!$F$19,1)))*IF(MOD(Calculator!$B$31/Calculator!$F$19,1)&lt;0.5,-1,1))^2)))/(1-SQRT(((50*POWER(80,POWER(COS(PI()*MOD(Calculator!$B$31/Calculator!$F$19,1)),2))-$C40)^2+(1500*ABS(SIN(2*PI()*MOD(Calculator!$B$31/Calculator!$F$19,1)))*IF(MOD(Calculator!$B$31/Calculator!$F$19,1)&lt;0.5,-1,1))^2)/((50*POWER(80,POWER(COS(PI()*MOD(Calculator!$B$31/Calculator!$F$19,1)),2))+$C40)^2+(1500*ABS(SIN(2*PI()*MOD(Calculator!$B$31/Calculator!$F$19,1)))*IF(MOD(Calculator!$B$31/Calculator!$F$19,1)&lt;0.5,-1,1))^2))),2))</f>
        <v>—</v>
      </c>
      <c r="AJ40" s="298" t="str">
        <f aca="false">IF(OR(Calculator!$E$20&lt;&gt;"YES",Calculator!$B$31&lt;Calculator!$G$20),"—",ROUND((1+SQRT(((50*POWER(80,POWER(COS(PI()*MOD(Calculator!$B$31/Calculator!$F$20,1)),2))-$C40)^2+(1500*ABS(SIN(2*PI()*MOD(Calculator!$B$31/Calculator!$F$20,1)))*IF(MOD(Calculator!$B$31/Calculator!$F$20,1)&lt;0.5,-1,1))^2)/((50*POWER(80,POWER(COS(PI()*MOD(Calculator!$B$31/Calculator!$F$20,1)),2))+$C40)^2+(1500*ABS(SIN(2*PI()*MOD(Calculator!$B$31/Calculator!$F$20,1)))*IF(MOD(Calculator!$B$31/Calculator!$F$20,1)&lt;0.5,-1,1))^2)))/(1-SQRT(((50*POWER(80,POWER(COS(PI()*MOD(Calculator!$B$31/Calculator!$F$20,1)),2))-$C40)^2+(1500*ABS(SIN(2*PI()*MOD(Calculator!$B$31/Calculator!$F$20,1)))*IF(MOD(Calculator!$B$31/Calculator!$F$20,1)&lt;0.5,-1,1))^2)/((50*POWER(80,POWER(COS(PI()*MOD(Calculator!$B$31/Calculator!$F$20,1)),2))+$C40)^2+(1500*ABS(SIN(2*PI()*MOD(Calculator!$B$31/Calculator!$F$20,1)))*IF(MOD(Calculator!$B$31/Calculator!$F$20,1)&lt;0.5,-1,1))^2))),2))</f>
        <v>—</v>
      </c>
      <c r="AK40" s="298" t="str">
        <f aca="false">IF(OR(Calculator!$E$21&lt;&gt;"YES",Calculator!$B$31&lt;Calculator!$G$21),"—",ROUND((1+SQRT(((50*POWER(80,POWER(COS(PI()*MOD(Calculator!$B$31/Calculator!$F$21,1)),2))-$C40)^2+(1500*ABS(SIN(2*PI()*MOD(Calculator!$B$31/Calculator!$F$21,1)))*IF(MOD(Calculator!$B$31/Calculator!$F$21,1)&lt;0.5,-1,1))^2)/((50*POWER(80,POWER(COS(PI()*MOD(Calculator!$B$31/Calculator!$F$21,1)),2))+$C40)^2+(1500*ABS(SIN(2*PI()*MOD(Calculator!$B$31/Calculator!$F$21,1)))*IF(MOD(Calculator!$B$31/Calculator!$F$21,1)&lt;0.5,-1,1))^2)))/(1-SQRT(((50*POWER(80,POWER(COS(PI()*MOD(Calculator!$B$31/Calculator!$F$21,1)),2))-$C40)^2+(1500*ABS(SIN(2*PI()*MOD(Calculator!$B$31/Calculator!$F$21,1)))*IF(MOD(Calculator!$B$31/Calculator!$F$21,1)&lt;0.5,-1,1))^2)/((50*POWER(80,POWER(COS(PI()*MOD(Calculator!$B$31/Calculator!$F$21,1)),2))+$C40)^2+(1500*ABS(SIN(2*PI()*MOD(Calculator!$B$31/Calculator!$F$21,1)))*IF(MOD(Calculator!$B$31/Calculator!$F$21,1)&lt;0.5,-1,1))^2))),2))</f>
        <v>—</v>
      </c>
      <c r="AL40" s="298" t="str">
        <f aca="false">IF(OR(Calculator!$E$22&lt;&gt;"YES",Calculator!$B$31&lt;Calculator!$G$22),"—",ROUND((1+SQRT(((50*POWER(80,POWER(COS(PI()*MOD(Calculator!$B$31/Calculator!$F$22,1)),2))-$C40)^2+(1500*ABS(SIN(2*PI()*MOD(Calculator!$B$31/Calculator!$F$22,1)))*IF(MOD(Calculator!$B$31/Calculator!$F$22,1)&lt;0.5,-1,1))^2)/((50*POWER(80,POWER(COS(PI()*MOD(Calculator!$B$31/Calculator!$F$22,1)),2))+$C40)^2+(1500*ABS(SIN(2*PI()*MOD(Calculator!$B$31/Calculator!$F$22,1)))*IF(MOD(Calculator!$B$31/Calculator!$F$22,1)&lt;0.5,-1,1))^2)))/(1-SQRT(((50*POWER(80,POWER(COS(PI()*MOD(Calculator!$B$31/Calculator!$F$22,1)),2))-$C40)^2+(1500*ABS(SIN(2*PI()*MOD(Calculator!$B$31/Calculator!$F$22,1)))*IF(MOD(Calculator!$B$31/Calculator!$F$22,1)&lt;0.5,-1,1))^2)/((50*POWER(80,POWER(COS(PI()*MOD(Calculator!$B$31/Calculator!$F$22,1)),2))+$C40)^2+(1500*ABS(SIN(2*PI()*MOD(Calculator!$B$31/Calculator!$F$22,1)))*IF(MOD(Calculator!$B$31/Calculator!$F$22,1)&lt;0.5,-1,1))^2))),2))</f>
        <v>—</v>
      </c>
      <c r="AM40" s="293" t="n">
        <f aca="false">IFERROR(ROUND((IF(ISNUMBER(AB40),AB40,0)+IF(ISNUMBER(AC40),AC40,0)+IF(ISNUMBER(AD40),AD40,0)+IF(ISNUMBER(AE40),AE40,0)+IF(ISNUMBER(AF40),AF40,0)+IF(ISNUMBER(AG40),AG40,0)+IF(ISNUMBER(AH40),AH40,0)+IF(ISNUMBER(AI40),AI40,0)+IF(ISNUMBER(AJ40),AJ40,0)+IF(ISNUMBER(AK40),AK40,0)+IF(ISNUMBER(AL40),AL40,0))/(IF(ISNUMBER(AB40),1,0)+IF(ISNUMBER(AC40),1,0)+IF(ISNUMBER(AD40),1,0)+IF(ISNUMBER(AE40),1,0)+IF(ISNUMBER(AF40),1,0)+IF(ISNUMBER(AG40),1,0)+IF(ISNUMBER(AH40),1,0)+IF(ISNUMBER(AI40),1,0)+IF(ISNUMBER(AJ40),1,0)+IF(ISNUMBER(AK40),1,0)+IF(ISNUMBER(AL40),1,0)),4),"")</f>
        <v>38.155</v>
      </c>
      <c r="AN40" s="299" t="str">
        <f aca="false">IF(OR(Calculator!$E$12&lt;&gt;"YES",Calculator!$B$32&lt;Calculator!$G$12),"—",ROUND((1+SQRT(((50*POWER(80,POWER(COS(PI()*MOD(Calculator!$B$32/Calculator!$F$12,1)),2))-$C40)^2+(1500*ABS(SIN(2*PI()*MOD(Calculator!$B$32/Calculator!$F$12,1)))*IF(MOD(Calculator!$B$32/Calculator!$F$12,1)&lt;0.5,-1,1))^2)/((50*POWER(80,POWER(COS(PI()*MOD(Calculator!$B$32/Calculator!$F$12,1)),2))+$C40)^2+(1500*ABS(SIN(2*PI()*MOD(Calculator!$B$32/Calculator!$F$12,1)))*IF(MOD(Calculator!$B$32/Calculator!$F$12,1)&lt;0.5,-1,1))^2)))/(1-SQRT(((50*POWER(80,POWER(COS(PI()*MOD(Calculator!$B$32/Calculator!$F$12,1)),2))-$C40)^2+(1500*ABS(SIN(2*PI()*MOD(Calculator!$B$32/Calculator!$F$12,1)))*IF(MOD(Calculator!$B$32/Calculator!$F$12,1)&lt;0.5,-1,1))^2)/((50*POWER(80,POWER(COS(PI()*MOD(Calculator!$B$32/Calculator!$F$12,1)),2))+$C40)^2+(1500*ABS(SIN(2*PI()*MOD(Calculator!$B$32/Calculator!$F$12,1)))*IF(MOD(Calculator!$B$32/Calculator!$F$12,1)&lt;0.5,-1,1))^2))),2))</f>
        <v>—</v>
      </c>
      <c r="AO40" s="299" t="str">
        <f aca="false">IF(OR(Calculator!$E$13&lt;&gt;"YES",Calculator!$B$32&lt;Calculator!$G$13),"—",ROUND((1+SQRT(((50*POWER(80,POWER(COS(PI()*MOD(Calculator!$B$32/Calculator!$F$13,1)),2))-$C40)^2+(1500*ABS(SIN(2*PI()*MOD(Calculator!$B$32/Calculator!$F$13,1)))*IF(MOD(Calculator!$B$32/Calculator!$F$13,1)&lt;0.5,-1,1))^2)/((50*POWER(80,POWER(COS(PI()*MOD(Calculator!$B$32/Calculator!$F$13,1)),2))+$C40)^2+(1500*ABS(SIN(2*PI()*MOD(Calculator!$B$32/Calculator!$F$13,1)))*IF(MOD(Calculator!$B$32/Calculator!$F$13,1)&lt;0.5,-1,1))^2)))/(1-SQRT(((50*POWER(80,POWER(COS(PI()*MOD(Calculator!$B$32/Calculator!$F$13,1)),2))-$C40)^2+(1500*ABS(SIN(2*PI()*MOD(Calculator!$B$32/Calculator!$F$13,1)))*IF(MOD(Calculator!$B$32/Calculator!$F$13,1)&lt;0.5,-1,1))^2)/((50*POWER(80,POWER(COS(PI()*MOD(Calculator!$B$32/Calculator!$F$13,1)),2))+$C40)^2+(1500*ABS(SIN(2*PI()*MOD(Calculator!$B$32/Calculator!$F$13,1)))*IF(MOD(Calculator!$B$32/Calculator!$F$13,1)&lt;0.5,-1,1))^2))),2))</f>
        <v>—</v>
      </c>
      <c r="AP40" s="299" t="str">
        <f aca="false">IF(OR(Calculator!$E$14&lt;&gt;"YES",Calculator!$B$32&lt;Calculator!$G$14),"—",ROUND((1+SQRT(((50*POWER(80,POWER(COS(PI()*MOD(Calculator!$B$32/Calculator!$F$14,1)),2))-$C40)^2+(1500*ABS(SIN(2*PI()*MOD(Calculator!$B$32/Calculator!$F$14,1)))*IF(MOD(Calculator!$B$32/Calculator!$F$14,1)&lt;0.5,-1,1))^2)/((50*POWER(80,POWER(COS(PI()*MOD(Calculator!$B$32/Calculator!$F$14,1)),2))+$C40)^2+(1500*ABS(SIN(2*PI()*MOD(Calculator!$B$32/Calculator!$F$14,1)))*IF(MOD(Calculator!$B$32/Calculator!$F$14,1)&lt;0.5,-1,1))^2)))/(1-SQRT(((50*POWER(80,POWER(COS(PI()*MOD(Calculator!$B$32/Calculator!$F$14,1)),2))-$C40)^2+(1500*ABS(SIN(2*PI()*MOD(Calculator!$B$32/Calculator!$F$14,1)))*IF(MOD(Calculator!$B$32/Calculator!$F$14,1)&lt;0.5,-1,1))^2)/((50*POWER(80,POWER(COS(PI()*MOD(Calculator!$B$32/Calculator!$F$14,1)),2))+$C40)^2+(1500*ABS(SIN(2*PI()*MOD(Calculator!$B$32/Calculator!$F$14,1)))*IF(MOD(Calculator!$B$32/Calculator!$F$14,1)&lt;0.5,-1,1))^2))),2))</f>
        <v>—</v>
      </c>
      <c r="AQ40" s="299" t="n">
        <f aca="false">IF(OR(Calculator!$E$15&lt;&gt;"YES",Calculator!$B$32&lt;Calculator!$G$15),"—",ROUND((1+SQRT(((50*POWER(80,POWER(COS(PI()*MOD(Calculator!$B$32/Calculator!$F$15,1)),2))-$C40)^2+(1500*ABS(SIN(2*PI()*MOD(Calculator!$B$32/Calculator!$F$15,1)))*IF(MOD(Calculator!$B$32/Calculator!$F$15,1)&lt;0.5,-1,1))^2)/((50*POWER(80,POWER(COS(PI()*MOD(Calculator!$B$32/Calculator!$F$15,1)),2))+$C40)^2+(1500*ABS(SIN(2*PI()*MOD(Calculator!$B$32/Calculator!$F$15,1)))*IF(MOD(Calculator!$B$32/Calculator!$F$15,1)&lt;0.5,-1,1))^2)))/(1-SQRT(((50*POWER(80,POWER(COS(PI()*MOD(Calculator!$B$32/Calculator!$F$15,1)),2))-$C40)^2+(1500*ABS(SIN(2*PI()*MOD(Calculator!$B$32/Calculator!$F$15,1)))*IF(MOD(Calculator!$B$32/Calculator!$F$15,1)&lt;0.5,-1,1))^2)/((50*POWER(80,POWER(COS(PI()*MOD(Calculator!$B$32/Calculator!$F$15,1)),2))+$C40)^2+(1500*ABS(SIN(2*PI()*MOD(Calculator!$B$32/Calculator!$F$15,1)))*IF(MOD(Calculator!$B$32/Calculator!$F$15,1)&lt;0.5,-1,1))^2))),2))</f>
        <v>8.85</v>
      </c>
      <c r="AR40" s="299" t="str">
        <f aca="false">IF(OR(Calculator!$E$16&lt;&gt;"YES",Calculator!$B$32&lt;Calculator!$G$16),"—",ROUND((1+SQRT(((50*POWER(80,POWER(COS(PI()*MOD(Calculator!$B$32/Calculator!$F$16,1)),2))-$C40)^2+(1500*ABS(SIN(2*PI()*MOD(Calculator!$B$32/Calculator!$F$16,1)))*IF(MOD(Calculator!$B$32/Calculator!$F$16,1)&lt;0.5,-1,1))^2)/((50*POWER(80,POWER(COS(PI()*MOD(Calculator!$B$32/Calculator!$F$16,1)),2))+$C40)^2+(1500*ABS(SIN(2*PI()*MOD(Calculator!$B$32/Calculator!$F$16,1)))*IF(MOD(Calculator!$B$32/Calculator!$F$16,1)&lt;0.5,-1,1))^2)))/(1-SQRT(((50*POWER(80,POWER(COS(PI()*MOD(Calculator!$B$32/Calculator!$F$16,1)),2))-$C40)^2+(1500*ABS(SIN(2*PI()*MOD(Calculator!$B$32/Calculator!$F$16,1)))*IF(MOD(Calculator!$B$32/Calculator!$F$16,1)&lt;0.5,-1,1))^2)/((50*POWER(80,POWER(COS(PI()*MOD(Calculator!$B$32/Calculator!$F$16,1)),2))+$C40)^2+(1500*ABS(SIN(2*PI()*MOD(Calculator!$B$32/Calculator!$F$16,1)))*IF(MOD(Calculator!$B$32/Calculator!$F$16,1)&lt;0.5,-1,1))^2))),2))</f>
        <v>—</v>
      </c>
      <c r="AS40" s="299" t="n">
        <f aca="false">IF(OR(Calculator!$E$17&lt;&gt;"YES",Calculator!$B$32&lt;Calculator!$G$17),"—",ROUND((1+SQRT(((50*POWER(80,POWER(COS(PI()*MOD(Calculator!$B$32/Calculator!$F$17,1)),2))-$C40)^2+(1500*ABS(SIN(2*PI()*MOD(Calculator!$B$32/Calculator!$F$17,1)))*IF(MOD(Calculator!$B$32/Calculator!$F$17,1)&lt;0.5,-1,1))^2)/((50*POWER(80,POWER(COS(PI()*MOD(Calculator!$B$32/Calculator!$F$17,1)),2))+$C40)^2+(1500*ABS(SIN(2*PI()*MOD(Calculator!$B$32/Calculator!$F$17,1)))*IF(MOD(Calculator!$B$32/Calculator!$F$17,1)&lt;0.5,-1,1))^2)))/(1-SQRT(((50*POWER(80,POWER(COS(PI()*MOD(Calculator!$B$32/Calculator!$F$17,1)),2))-$C40)^2+(1500*ABS(SIN(2*PI()*MOD(Calculator!$B$32/Calculator!$F$17,1)))*IF(MOD(Calculator!$B$32/Calculator!$F$17,1)&lt;0.5,-1,1))^2)/((50*POWER(80,POWER(COS(PI()*MOD(Calculator!$B$32/Calculator!$F$17,1)),2))+$C40)^2+(1500*ABS(SIN(2*PI()*MOD(Calculator!$B$32/Calculator!$F$17,1)))*IF(MOD(Calculator!$B$32/Calculator!$F$17,1)&lt;0.5,-1,1))^2))),2))</f>
        <v>36.61</v>
      </c>
      <c r="AT40" s="299" t="str">
        <f aca="false">IF(OR(Calculator!$E$18&lt;&gt;"YES",Calculator!$B$32&lt;Calculator!$G$18),"—",ROUND((1+SQRT(((50*POWER(80,POWER(COS(PI()*MOD(Calculator!$B$32/Calculator!$F$18,1)),2))-$C40)^2+(1500*ABS(SIN(2*PI()*MOD(Calculator!$B$32/Calculator!$F$18,1)))*IF(MOD(Calculator!$B$32/Calculator!$F$18,1)&lt;0.5,-1,1))^2)/((50*POWER(80,POWER(COS(PI()*MOD(Calculator!$B$32/Calculator!$F$18,1)),2))+$C40)^2+(1500*ABS(SIN(2*PI()*MOD(Calculator!$B$32/Calculator!$F$18,1)))*IF(MOD(Calculator!$B$32/Calculator!$F$18,1)&lt;0.5,-1,1))^2)))/(1-SQRT(((50*POWER(80,POWER(COS(PI()*MOD(Calculator!$B$32/Calculator!$F$18,1)),2))-$C40)^2+(1500*ABS(SIN(2*PI()*MOD(Calculator!$B$32/Calculator!$F$18,1)))*IF(MOD(Calculator!$B$32/Calculator!$F$18,1)&lt;0.5,-1,1))^2)/((50*POWER(80,POWER(COS(PI()*MOD(Calculator!$B$32/Calculator!$F$18,1)),2))+$C40)^2+(1500*ABS(SIN(2*PI()*MOD(Calculator!$B$32/Calculator!$F$18,1)))*IF(MOD(Calculator!$B$32/Calculator!$F$18,1)&lt;0.5,-1,1))^2))),2))</f>
        <v>—</v>
      </c>
      <c r="AU40" s="299" t="str">
        <f aca="false">IF(OR(Calculator!$E$19&lt;&gt;"YES",Calculator!$B$32&lt;Calculator!$G$19),"—",ROUND((1+SQRT(((50*POWER(80,POWER(COS(PI()*MOD(Calculator!$B$32/Calculator!$F$19,1)),2))-$C40)^2+(1500*ABS(SIN(2*PI()*MOD(Calculator!$B$32/Calculator!$F$19,1)))*IF(MOD(Calculator!$B$32/Calculator!$F$19,1)&lt;0.5,-1,1))^2)/((50*POWER(80,POWER(COS(PI()*MOD(Calculator!$B$32/Calculator!$F$19,1)),2))+$C40)^2+(1500*ABS(SIN(2*PI()*MOD(Calculator!$B$32/Calculator!$F$19,1)))*IF(MOD(Calculator!$B$32/Calculator!$F$19,1)&lt;0.5,-1,1))^2)))/(1-SQRT(((50*POWER(80,POWER(COS(PI()*MOD(Calculator!$B$32/Calculator!$F$19,1)),2))-$C40)^2+(1500*ABS(SIN(2*PI()*MOD(Calculator!$B$32/Calculator!$F$19,1)))*IF(MOD(Calculator!$B$32/Calculator!$F$19,1)&lt;0.5,-1,1))^2)/((50*POWER(80,POWER(COS(PI()*MOD(Calculator!$B$32/Calculator!$F$19,1)),2))+$C40)^2+(1500*ABS(SIN(2*PI()*MOD(Calculator!$B$32/Calculator!$F$19,1)))*IF(MOD(Calculator!$B$32/Calculator!$F$19,1)&lt;0.5,-1,1))^2))),2))</f>
        <v>—</v>
      </c>
      <c r="AV40" s="299" t="str">
        <f aca="false">IF(OR(Calculator!$E$20&lt;&gt;"YES",Calculator!$B$32&lt;Calculator!$G$20),"—",ROUND((1+SQRT(((50*POWER(80,POWER(COS(PI()*MOD(Calculator!$B$32/Calculator!$F$20,1)),2))-$C40)^2+(1500*ABS(SIN(2*PI()*MOD(Calculator!$B$32/Calculator!$F$20,1)))*IF(MOD(Calculator!$B$32/Calculator!$F$20,1)&lt;0.5,-1,1))^2)/((50*POWER(80,POWER(COS(PI()*MOD(Calculator!$B$32/Calculator!$F$20,1)),2))+$C40)^2+(1500*ABS(SIN(2*PI()*MOD(Calculator!$B$32/Calculator!$F$20,1)))*IF(MOD(Calculator!$B$32/Calculator!$F$20,1)&lt;0.5,-1,1))^2)))/(1-SQRT(((50*POWER(80,POWER(COS(PI()*MOD(Calculator!$B$32/Calculator!$F$20,1)),2))-$C40)^2+(1500*ABS(SIN(2*PI()*MOD(Calculator!$B$32/Calculator!$F$20,1)))*IF(MOD(Calculator!$B$32/Calculator!$F$20,1)&lt;0.5,-1,1))^2)/((50*POWER(80,POWER(COS(PI()*MOD(Calculator!$B$32/Calculator!$F$20,1)),2))+$C40)^2+(1500*ABS(SIN(2*PI()*MOD(Calculator!$B$32/Calculator!$F$20,1)))*IF(MOD(Calculator!$B$32/Calculator!$F$20,1)&lt;0.5,-1,1))^2))),2))</f>
        <v>—</v>
      </c>
      <c r="AW40" s="299" t="str">
        <f aca="false">IF(OR(Calculator!$E$21&lt;&gt;"YES",Calculator!$B$32&lt;Calculator!$G$21),"—",ROUND((1+SQRT(((50*POWER(80,POWER(COS(PI()*MOD(Calculator!$B$32/Calculator!$F$21,1)),2))-$C40)^2+(1500*ABS(SIN(2*PI()*MOD(Calculator!$B$32/Calculator!$F$21,1)))*IF(MOD(Calculator!$B$32/Calculator!$F$21,1)&lt;0.5,-1,1))^2)/((50*POWER(80,POWER(COS(PI()*MOD(Calculator!$B$32/Calculator!$F$21,1)),2))+$C40)^2+(1500*ABS(SIN(2*PI()*MOD(Calculator!$B$32/Calculator!$F$21,1)))*IF(MOD(Calculator!$B$32/Calculator!$F$21,1)&lt;0.5,-1,1))^2)))/(1-SQRT(((50*POWER(80,POWER(COS(PI()*MOD(Calculator!$B$32/Calculator!$F$21,1)),2))-$C40)^2+(1500*ABS(SIN(2*PI()*MOD(Calculator!$B$32/Calculator!$F$21,1)))*IF(MOD(Calculator!$B$32/Calculator!$F$21,1)&lt;0.5,-1,1))^2)/((50*POWER(80,POWER(COS(PI()*MOD(Calculator!$B$32/Calculator!$F$21,1)),2))+$C40)^2+(1500*ABS(SIN(2*PI()*MOD(Calculator!$B$32/Calculator!$F$21,1)))*IF(MOD(Calculator!$B$32/Calculator!$F$21,1)&lt;0.5,-1,1))^2))),2))</f>
        <v>—</v>
      </c>
      <c r="AX40" s="299" t="str">
        <f aca="false">IF(OR(Calculator!$E$22&lt;&gt;"YES",Calculator!$B$32&lt;Calculator!$G$22),"—",ROUND((1+SQRT(((50*POWER(80,POWER(COS(PI()*MOD(Calculator!$B$32/Calculator!$F$22,1)),2))-$C40)^2+(1500*ABS(SIN(2*PI()*MOD(Calculator!$B$32/Calculator!$F$22,1)))*IF(MOD(Calculator!$B$32/Calculator!$F$22,1)&lt;0.5,-1,1))^2)/((50*POWER(80,POWER(COS(PI()*MOD(Calculator!$B$32/Calculator!$F$22,1)),2))+$C40)^2+(1500*ABS(SIN(2*PI()*MOD(Calculator!$B$32/Calculator!$F$22,1)))*IF(MOD(Calculator!$B$32/Calculator!$F$22,1)&lt;0.5,-1,1))^2)))/(1-SQRT(((50*POWER(80,POWER(COS(PI()*MOD(Calculator!$B$32/Calculator!$F$22,1)),2))-$C40)^2+(1500*ABS(SIN(2*PI()*MOD(Calculator!$B$32/Calculator!$F$22,1)))*IF(MOD(Calculator!$B$32/Calculator!$F$22,1)&lt;0.5,-1,1))^2)/((50*POWER(80,POWER(COS(PI()*MOD(Calculator!$B$32/Calculator!$F$22,1)),2))+$C40)^2+(1500*ABS(SIN(2*PI()*MOD(Calculator!$B$32/Calculator!$F$22,1)))*IF(MOD(Calculator!$B$32/Calculator!$F$22,1)&lt;0.5,-1,1))^2))),2))</f>
        <v>—</v>
      </c>
      <c r="AY40" s="293" t="n">
        <f aca="false">IFERROR(ROUND((IF(ISNUMBER(AN40),AN40,0)+IF(ISNUMBER(AO40),AO40,0)+IF(ISNUMBER(AP40),AP40,0)+IF(ISNUMBER(AQ40),AQ40,0)+IF(ISNUMBER(AR40),AR40,0)+IF(ISNUMBER(AS40),AS40,0)+IF(ISNUMBER(AT40),AT40,0)+IF(ISNUMBER(AU40),AU40,0)+IF(ISNUMBER(AV40),AV40,0)+IF(ISNUMBER(AW40),AW40,0)+IF(ISNUMBER(AX40),AX40,0))/(IF(ISNUMBER(AN40),1,0)+IF(ISNUMBER(AO40),1,0)+IF(ISNUMBER(AP40),1,0)+IF(ISNUMBER(AQ40),1,0)+IF(ISNUMBER(AR40),1,0)+IF(ISNUMBER(AS40),1,0)+IF(ISNUMBER(AT40),1,0)+IF(ISNUMBER(AU40),1,0)+IF(ISNUMBER(AV40),1,0)+IF(ISNUMBER(AW40),1,0)+IF(ISNUMBER(AX40),1,0)),4),"")</f>
        <v>22.73</v>
      </c>
      <c r="AZ40" s="299" t="str">
        <f aca="false">IF(OR(Calculator!$E$12&lt;&gt;"YES",Calculator!$B$33&lt;Calculator!$G$12),"—",ROUND((1+SQRT(((50*POWER(80,POWER(COS(PI()*MOD(Calculator!$B$33/Calculator!$F$12,1)),2))-$C40)^2+(1500*ABS(SIN(2*PI()*MOD(Calculator!$B$33/Calculator!$F$12,1)))*IF(MOD(Calculator!$B$33/Calculator!$F$12,1)&lt;0.5,-1,1))^2)/((50*POWER(80,POWER(COS(PI()*MOD(Calculator!$B$33/Calculator!$F$12,1)),2))+$C40)^2+(1500*ABS(SIN(2*PI()*MOD(Calculator!$B$33/Calculator!$F$12,1)))*IF(MOD(Calculator!$B$33/Calculator!$F$12,1)&lt;0.5,-1,1))^2)))/(1-SQRT(((50*POWER(80,POWER(COS(PI()*MOD(Calculator!$B$33/Calculator!$F$12,1)),2))-$C40)^2+(1500*ABS(SIN(2*PI()*MOD(Calculator!$B$33/Calculator!$F$12,1)))*IF(MOD(Calculator!$B$33/Calculator!$F$12,1)&lt;0.5,-1,1))^2)/((50*POWER(80,POWER(COS(PI()*MOD(Calculator!$B$33/Calculator!$F$12,1)),2))+$C40)^2+(1500*ABS(SIN(2*PI()*MOD(Calculator!$B$33/Calculator!$F$12,1)))*IF(MOD(Calculator!$B$33/Calculator!$F$12,1)&lt;0.5,-1,1))^2))),2))</f>
        <v>—</v>
      </c>
      <c r="BA40" s="299" t="str">
        <f aca="false">IF(OR(Calculator!$E$13&lt;&gt;"YES",Calculator!$B$33&lt;Calculator!$G$13),"—",ROUND((1+SQRT(((50*POWER(80,POWER(COS(PI()*MOD(Calculator!$B$33/Calculator!$F$13,1)),2))-$C40)^2+(1500*ABS(SIN(2*PI()*MOD(Calculator!$B$33/Calculator!$F$13,1)))*IF(MOD(Calculator!$B$33/Calculator!$F$13,1)&lt;0.5,-1,1))^2)/((50*POWER(80,POWER(COS(PI()*MOD(Calculator!$B$33/Calculator!$F$13,1)),2))+$C40)^2+(1500*ABS(SIN(2*PI()*MOD(Calculator!$B$33/Calculator!$F$13,1)))*IF(MOD(Calculator!$B$33/Calculator!$F$13,1)&lt;0.5,-1,1))^2)))/(1-SQRT(((50*POWER(80,POWER(COS(PI()*MOD(Calculator!$B$33/Calculator!$F$13,1)),2))-$C40)^2+(1500*ABS(SIN(2*PI()*MOD(Calculator!$B$33/Calculator!$F$13,1)))*IF(MOD(Calculator!$B$33/Calculator!$F$13,1)&lt;0.5,-1,1))^2)/((50*POWER(80,POWER(COS(PI()*MOD(Calculator!$B$33/Calculator!$F$13,1)),2))+$C40)^2+(1500*ABS(SIN(2*PI()*MOD(Calculator!$B$33/Calculator!$F$13,1)))*IF(MOD(Calculator!$B$33/Calculator!$F$13,1)&lt;0.5,-1,1))^2))),2))</f>
        <v>—</v>
      </c>
      <c r="BB40" s="299" t="str">
        <f aca="false">IF(OR(Calculator!$E$14&lt;&gt;"YES",Calculator!$B$33&lt;Calculator!$G$14),"—",ROUND((1+SQRT(((50*POWER(80,POWER(COS(PI()*MOD(Calculator!$B$33/Calculator!$F$14,1)),2))-$C40)^2+(1500*ABS(SIN(2*PI()*MOD(Calculator!$B$33/Calculator!$F$14,1)))*IF(MOD(Calculator!$B$33/Calculator!$F$14,1)&lt;0.5,-1,1))^2)/((50*POWER(80,POWER(COS(PI()*MOD(Calculator!$B$33/Calculator!$F$14,1)),2))+$C40)^2+(1500*ABS(SIN(2*PI()*MOD(Calculator!$B$33/Calculator!$F$14,1)))*IF(MOD(Calculator!$B$33/Calculator!$F$14,1)&lt;0.5,-1,1))^2)))/(1-SQRT(((50*POWER(80,POWER(COS(PI()*MOD(Calculator!$B$33/Calculator!$F$14,1)),2))-$C40)^2+(1500*ABS(SIN(2*PI()*MOD(Calculator!$B$33/Calculator!$F$14,1)))*IF(MOD(Calculator!$B$33/Calculator!$F$14,1)&lt;0.5,-1,1))^2)/((50*POWER(80,POWER(COS(PI()*MOD(Calculator!$B$33/Calculator!$F$14,1)),2))+$C40)^2+(1500*ABS(SIN(2*PI()*MOD(Calculator!$B$33/Calculator!$F$14,1)))*IF(MOD(Calculator!$B$33/Calculator!$F$14,1)&lt;0.5,-1,1))^2))),2))</f>
        <v>—</v>
      </c>
      <c r="BC40" s="299" t="n">
        <f aca="false">IF(OR(Calculator!$E$15&lt;&gt;"YES",Calculator!$B$33&lt;Calculator!$G$15),"—",ROUND((1+SQRT(((50*POWER(80,POWER(COS(PI()*MOD(Calculator!$B$33/Calculator!$F$15,1)),2))-$C40)^2+(1500*ABS(SIN(2*PI()*MOD(Calculator!$B$33/Calculator!$F$15,1)))*IF(MOD(Calculator!$B$33/Calculator!$F$15,1)&lt;0.5,-1,1))^2)/((50*POWER(80,POWER(COS(PI()*MOD(Calculator!$B$33/Calculator!$F$15,1)),2))+$C40)^2+(1500*ABS(SIN(2*PI()*MOD(Calculator!$B$33/Calculator!$F$15,1)))*IF(MOD(Calculator!$B$33/Calculator!$F$15,1)&lt;0.5,-1,1))^2)))/(1-SQRT(((50*POWER(80,POWER(COS(PI()*MOD(Calculator!$B$33/Calculator!$F$15,1)),2))-$C40)^2+(1500*ABS(SIN(2*PI()*MOD(Calculator!$B$33/Calculator!$F$15,1)))*IF(MOD(Calculator!$B$33/Calculator!$F$15,1)&lt;0.5,-1,1))^2)/((50*POWER(80,POWER(COS(PI()*MOD(Calculator!$B$33/Calculator!$F$15,1)),2))+$C40)^2+(1500*ABS(SIN(2*PI()*MOD(Calculator!$B$33/Calculator!$F$15,1)))*IF(MOD(Calculator!$B$33/Calculator!$F$15,1)&lt;0.5,-1,1))^2))),2))</f>
        <v>9.05</v>
      </c>
      <c r="BD40" s="299" t="str">
        <f aca="false">IF(OR(Calculator!$E$16&lt;&gt;"YES",Calculator!$B$33&lt;Calculator!$G$16),"—",ROUND((1+SQRT(((50*POWER(80,POWER(COS(PI()*MOD(Calculator!$B$33/Calculator!$F$16,1)),2))-$C40)^2+(1500*ABS(SIN(2*PI()*MOD(Calculator!$B$33/Calculator!$F$16,1)))*IF(MOD(Calculator!$B$33/Calculator!$F$16,1)&lt;0.5,-1,1))^2)/((50*POWER(80,POWER(COS(PI()*MOD(Calculator!$B$33/Calculator!$F$16,1)),2))+$C40)^2+(1500*ABS(SIN(2*PI()*MOD(Calculator!$B$33/Calculator!$F$16,1)))*IF(MOD(Calculator!$B$33/Calculator!$F$16,1)&lt;0.5,-1,1))^2)))/(1-SQRT(((50*POWER(80,POWER(COS(PI()*MOD(Calculator!$B$33/Calculator!$F$16,1)),2))-$C40)^2+(1500*ABS(SIN(2*PI()*MOD(Calculator!$B$33/Calculator!$F$16,1)))*IF(MOD(Calculator!$B$33/Calculator!$F$16,1)&lt;0.5,-1,1))^2)/((50*POWER(80,POWER(COS(PI()*MOD(Calculator!$B$33/Calculator!$F$16,1)),2))+$C40)^2+(1500*ABS(SIN(2*PI()*MOD(Calculator!$B$33/Calculator!$F$16,1)))*IF(MOD(Calculator!$B$33/Calculator!$F$16,1)&lt;0.5,-1,1))^2))),2))</f>
        <v>—</v>
      </c>
      <c r="BE40" s="299" t="n">
        <f aca="false">IF(OR(Calculator!$E$17&lt;&gt;"YES",Calculator!$B$33&lt;Calculator!$G$17),"—",ROUND((1+SQRT(((50*POWER(80,POWER(COS(PI()*MOD(Calculator!$B$33/Calculator!$F$17,1)),2))-$C40)^2+(1500*ABS(SIN(2*PI()*MOD(Calculator!$B$33/Calculator!$F$17,1)))*IF(MOD(Calculator!$B$33/Calculator!$F$17,1)&lt;0.5,-1,1))^2)/((50*POWER(80,POWER(COS(PI()*MOD(Calculator!$B$33/Calculator!$F$17,1)),2))+$C40)^2+(1500*ABS(SIN(2*PI()*MOD(Calculator!$B$33/Calculator!$F$17,1)))*IF(MOD(Calculator!$B$33/Calculator!$F$17,1)&lt;0.5,-1,1))^2)))/(1-SQRT(((50*POWER(80,POWER(COS(PI()*MOD(Calculator!$B$33/Calculator!$F$17,1)),2))-$C40)^2+(1500*ABS(SIN(2*PI()*MOD(Calculator!$B$33/Calculator!$F$17,1)))*IF(MOD(Calculator!$B$33/Calculator!$F$17,1)&lt;0.5,-1,1))^2)/((50*POWER(80,POWER(COS(PI()*MOD(Calculator!$B$33/Calculator!$F$17,1)),2))+$C40)^2+(1500*ABS(SIN(2*PI()*MOD(Calculator!$B$33/Calculator!$F$17,1)))*IF(MOD(Calculator!$B$33/Calculator!$F$17,1)&lt;0.5,-1,1))^2))),2))</f>
        <v>38.93</v>
      </c>
      <c r="BF40" s="299" t="str">
        <f aca="false">IF(OR(Calculator!$E$18&lt;&gt;"YES",Calculator!$B$33&lt;Calculator!$G$18),"—",ROUND((1+SQRT(((50*POWER(80,POWER(COS(PI()*MOD(Calculator!$B$33/Calculator!$F$18,1)),2))-$C40)^2+(1500*ABS(SIN(2*PI()*MOD(Calculator!$B$33/Calculator!$F$18,1)))*IF(MOD(Calculator!$B$33/Calculator!$F$18,1)&lt;0.5,-1,1))^2)/((50*POWER(80,POWER(COS(PI()*MOD(Calculator!$B$33/Calculator!$F$18,1)),2))+$C40)^2+(1500*ABS(SIN(2*PI()*MOD(Calculator!$B$33/Calculator!$F$18,1)))*IF(MOD(Calculator!$B$33/Calculator!$F$18,1)&lt;0.5,-1,1))^2)))/(1-SQRT(((50*POWER(80,POWER(COS(PI()*MOD(Calculator!$B$33/Calculator!$F$18,1)),2))-$C40)^2+(1500*ABS(SIN(2*PI()*MOD(Calculator!$B$33/Calculator!$F$18,1)))*IF(MOD(Calculator!$B$33/Calculator!$F$18,1)&lt;0.5,-1,1))^2)/((50*POWER(80,POWER(COS(PI()*MOD(Calculator!$B$33/Calculator!$F$18,1)),2))+$C40)^2+(1500*ABS(SIN(2*PI()*MOD(Calculator!$B$33/Calculator!$F$18,1)))*IF(MOD(Calculator!$B$33/Calculator!$F$18,1)&lt;0.5,-1,1))^2))),2))</f>
        <v>—</v>
      </c>
      <c r="BG40" s="299" t="str">
        <f aca="false">IF(OR(Calculator!$E$19&lt;&gt;"YES",Calculator!$B$33&lt;Calculator!$G$19),"—",ROUND((1+SQRT(((50*POWER(80,POWER(COS(PI()*MOD(Calculator!$B$33/Calculator!$F$19,1)),2))-$C40)^2+(1500*ABS(SIN(2*PI()*MOD(Calculator!$B$33/Calculator!$F$19,1)))*IF(MOD(Calculator!$B$33/Calculator!$F$19,1)&lt;0.5,-1,1))^2)/((50*POWER(80,POWER(COS(PI()*MOD(Calculator!$B$33/Calculator!$F$19,1)),2))+$C40)^2+(1500*ABS(SIN(2*PI()*MOD(Calculator!$B$33/Calculator!$F$19,1)))*IF(MOD(Calculator!$B$33/Calculator!$F$19,1)&lt;0.5,-1,1))^2)))/(1-SQRT(((50*POWER(80,POWER(COS(PI()*MOD(Calculator!$B$33/Calculator!$F$19,1)),2))-$C40)^2+(1500*ABS(SIN(2*PI()*MOD(Calculator!$B$33/Calculator!$F$19,1)))*IF(MOD(Calculator!$B$33/Calculator!$F$19,1)&lt;0.5,-1,1))^2)/((50*POWER(80,POWER(COS(PI()*MOD(Calculator!$B$33/Calculator!$F$19,1)),2))+$C40)^2+(1500*ABS(SIN(2*PI()*MOD(Calculator!$B$33/Calculator!$F$19,1)))*IF(MOD(Calculator!$B$33/Calculator!$F$19,1)&lt;0.5,-1,1))^2))),2))</f>
        <v>—</v>
      </c>
      <c r="BH40" s="299" t="str">
        <f aca="false">IF(OR(Calculator!$E$20&lt;&gt;"YES",Calculator!$B$33&lt;Calculator!$G$20),"—",ROUND((1+SQRT(((50*POWER(80,POWER(COS(PI()*MOD(Calculator!$B$33/Calculator!$F$20,1)),2))-$C40)^2+(1500*ABS(SIN(2*PI()*MOD(Calculator!$B$33/Calculator!$F$20,1)))*IF(MOD(Calculator!$B$33/Calculator!$F$20,1)&lt;0.5,-1,1))^2)/((50*POWER(80,POWER(COS(PI()*MOD(Calculator!$B$33/Calculator!$F$20,1)),2))+$C40)^2+(1500*ABS(SIN(2*PI()*MOD(Calculator!$B$33/Calculator!$F$20,1)))*IF(MOD(Calculator!$B$33/Calculator!$F$20,1)&lt;0.5,-1,1))^2)))/(1-SQRT(((50*POWER(80,POWER(COS(PI()*MOD(Calculator!$B$33/Calculator!$F$20,1)),2))-$C40)^2+(1500*ABS(SIN(2*PI()*MOD(Calculator!$B$33/Calculator!$F$20,1)))*IF(MOD(Calculator!$B$33/Calculator!$F$20,1)&lt;0.5,-1,1))^2)/((50*POWER(80,POWER(COS(PI()*MOD(Calculator!$B$33/Calculator!$F$20,1)),2))+$C40)^2+(1500*ABS(SIN(2*PI()*MOD(Calculator!$B$33/Calculator!$F$20,1)))*IF(MOD(Calculator!$B$33/Calculator!$F$20,1)&lt;0.5,-1,1))^2))),2))</f>
        <v>—</v>
      </c>
      <c r="BI40" s="299" t="str">
        <f aca="false">IF(OR(Calculator!$E$21&lt;&gt;"YES",Calculator!$B$33&lt;Calculator!$G$21),"—",ROUND((1+SQRT(((50*POWER(80,POWER(COS(PI()*MOD(Calculator!$B$33/Calculator!$F$21,1)),2))-$C40)^2+(1500*ABS(SIN(2*PI()*MOD(Calculator!$B$33/Calculator!$F$21,1)))*IF(MOD(Calculator!$B$33/Calculator!$F$21,1)&lt;0.5,-1,1))^2)/((50*POWER(80,POWER(COS(PI()*MOD(Calculator!$B$33/Calculator!$F$21,1)),2))+$C40)^2+(1500*ABS(SIN(2*PI()*MOD(Calculator!$B$33/Calculator!$F$21,1)))*IF(MOD(Calculator!$B$33/Calculator!$F$21,1)&lt;0.5,-1,1))^2)))/(1-SQRT(((50*POWER(80,POWER(COS(PI()*MOD(Calculator!$B$33/Calculator!$F$21,1)),2))-$C40)^2+(1500*ABS(SIN(2*PI()*MOD(Calculator!$B$33/Calculator!$F$21,1)))*IF(MOD(Calculator!$B$33/Calculator!$F$21,1)&lt;0.5,-1,1))^2)/((50*POWER(80,POWER(COS(PI()*MOD(Calculator!$B$33/Calculator!$F$21,1)),2))+$C40)^2+(1500*ABS(SIN(2*PI()*MOD(Calculator!$B$33/Calculator!$F$21,1)))*IF(MOD(Calculator!$B$33/Calculator!$F$21,1)&lt;0.5,-1,1))^2))),2))</f>
        <v>—</v>
      </c>
      <c r="BJ40" s="299" t="str">
        <f aca="false">IF(OR(Calculator!$E$22&lt;&gt;"YES",Calculator!$B$33&lt;Calculator!$G$22),"—",ROUND((1+SQRT(((50*POWER(80,POWER(COS(PI()*MOD(Calculator!$B$33/Calculator!$F$22,1)),2))-$C40)^2+(1500*ABS(SIN(2*PI()*MOD(Calculator!$B$33/Calculator!$F$22,1)))*IF(MOD(Calculator!$B$33/Calculator!$F$22,1)&lt;0.5,-1,1))^2)/((50*POWER(80,POWER(COS(PI()*MOD(Calculator!$B$33/Calculator!$F$22,1)),2))+$C40)^2+(1500*ABS(SIN(2*PI()*MOD(Calculator!$B$33/Calculator!$F$22,1)))*IF(MOD(Calculator!$B$33/Calculator!$F$22,1)&lt;0.5,-1,1))^2)))/(1-SQRT(((50*POWER(80,POWER(COS(PI()*MOD(Calculator!$B$33/Calculator!$F$22,1)),2))-$C40)^2+(1500*ABS(SIN(2*PI()*MOD(Calculator!$B$33/Calculator!$F$22,1)))*IF(MOD(Calculator!$B$33/Calculator!$F$22,1)&lt;0.5,-1,1))^2)/((50*POWER(80,POWER(COS(PI()*MOD(Calculator!$B$33/Calculator!$F$22,1)),2))+$C40)^2+(1500*ABS(SIN(2*PI()*MOD(Calculator!$B$33/Calculator!$F$22,1)))*IF(MOD(Calculator!$B$33/Calculator!$F$22,1)&lt;0.5,-1,1))^2))),2))</f>
        <v>—</v>
      </c>
      <c r="BK40" s="293" t="n">
        <f aca="false">IFERROR(ROUND((IF(ISNUMBER(AZ40),AZ40,0)+IF(ISNUMBER(BA40),BA40,0)+IF(ISNUMBER(BB40),BB40,0)+IF(ISNUMBER(BC40),BC40,0)+IF(ISNUMBER(BD40),BD40,0)+IF(ISNUMBER(BE40),BE40,0)+IF(ISNUMBER(BF40),BF40,0)+IF(ISNUMBER(BG40),BG40,0)+IF(ISNUMBER(BH40),BH40,0)+IF(ISNUMBER(BI40),BI40,0)+IF(ISNUMBER(BJ40),BJ40,0))/(IF(ISNUMBER(AZ40),1,0)+IF(ISNUMBER(BA40),1,0)+IF(ISNUMBER(BB40),1,0)+IF(ISNUMBER(BC40),1,0)+IF(ISNUMBER(BD40),1,0)+IF(ISNUMBER(BE40),1,0)+IF(ISNUMBER(BF40),1,0)+IF(ISNUMBER(BG40),1,0)+IF(ISNUMBER(BH40),1,0)+IF(ISNUMBER(BI40),1,0)+IF(ISNUMBER(BJ40),1,0)),4),"")</f>
        <v>23.99</v>
      </c>
      <c r="BM40" s="253" t="str">
        <f aca="false">IF(OR(Calculator!$E$12&lt;&gt;"YES",Calculator!$B$29&lt;Calculator!$G$12),"—",ROUND((1+SQRT(((50*POWER(80,POWER(COS(PI()*MOD(Calculator!$B$29/Calculator!$F$12,1)),2))+MIN(500,MAX(30,100*EXP(-0.3*'VSWR Calculator'!$C$24)*(1+3*ABS(MOD('VSWR Calculator'!$C$23/Calculator!$F$12/2,1)-0.5))))/'VSWR Calculator'!$C$25)-$C40)^2+(1500*ABS(SIN(2*PI()*MOD(Calculator!$B$29/Calculator!$F$12,1)))*IF(MOD(Calculator!$B$29/Calculator!$F$12,1)&lt;0.5,-1,1))^2)/SQRT(((50*POWER(80,POWER(COS(PI()*MOD(Calculator!$B$29/Calculator!$F$12,1)),2))+MIN(500,MAX(30,100*EXP(-0.3*'VSWR Calculator'!$C$24)*(1+3*ABS(MOD('VSWR Calculator'!$C$23/Calculator!$F$12/2,1)-0.5))))/'VSWR Calculator'!$C$25)+$C40)^2+(1500*ABS(SIN(2*PI()*MOD(Calculator!$B$29/Calculator!$F$12,1)))*IF(MOD(Calculator!$B$29/Calculator!$F$12,1)&lt;0.5,-1,1))^2))/(1-SQRT(((50*POWER(80,POWER(COS(PI()*MOD(Calculator!$B$29/Calculator!$F$12,1)),2))+MIN(500,MAX(30,100*EXP(-0.3*'VSWR Calculator'!$C$24)*(1+3*ABS(MOD('VSWR Calculator'!$C$23/Calculator!$F$12/2,1)-0.5))))/'VSWR Calculator'!$C$25)-$C40)^2+(1500*ABS(SIN(2*PI()*MOD(Calculator!$B$29/Calculator!$F$12,1)))*IF(MOD(Calculator!$B$29/Calculator!$F$12,1)&lt;0.5,-1,1))^2)/SQRT(((50*POWER(80,POWER(COS(PI()*MOD(Calculator!$B$29/Calculator!$F$12,1)),2))+MIN(500,MAX(30,100*EXP(-0.3*'VSWR Calculator'!$C$24)*(1+3*ABS(MOD('VSWR Calculator'!$C$23/Calculator!$F$12/2,1)-0.5))))/'VSWR Calculator'!$C$25)+$C40)^2+(1500*ABS(SIN(2*PI()*MOD(Calculator!$B$29/Calculator!$F$12,1)))*IF(MOD(Calculator!$B$29/Calculator!$F$12,1)&lt;0.5,-1,1))^2)),2))</f>
        <v>—</v>
      </c>
      <c r="BN40" s="253" t="str">
        <f aca="false">IF(OR(Calculator!$E$13&lt;&gt;"YES",Calculator!$B$29&lt;Calculator!$G$13),"—",ROUND((1+SQRT(((50*POWER(80,POWER(COS(PI()*MOD(Calculator!$B$29/Calculator!$F$13,1)),2))+MIN(500,MAX(30,100*EXP(-0.3*'VSWR Calculator'!$C$24)*(1+3*ABS(MOD('VSWR Calculator'!$C$23/Calculator!$F$13/2,1)-0.5))))/'VSWR Calculator'!$C$25)-$C40)^2+(1500*ABS(SIN(2*PI()*MOD(Calculator!$B$29/Calculator!$F$13,1)))*IF(MOD(Calculator!$B$29/Calculator!$F$13,1)&lt;0.5,-1,1))^2)/SQRT(((50*POWER(80,POWER(COS(PI()*MOD(Calculator!$B$29/Calculator!$F$13,1)),2))+MIN(500,MAX(30,100*EXP(-0.3*'VSWR Calculator'!$C$24)*(1+3*ABS(MOD('VSWR Calculator'!$C$23/Calculator!$F$13/2,1)-0.5))))/'VSWR Calculator'!$C$25)+$C40)^2+(1500*ABS(SIN(2*PI()*MOD(Calculator!$B$29/Calculator!$F$13,1)))*IF(MOD(Calculator!$B$29/Calculator!$F$13,1)&lt;0.5,-1,1))^2))/(1-SQRT(((50*POWER(80,POWER(COS(PI()*MOD(Calculator!$B$29/Calculator!$F$13,1)),2))+MIN(500,MAX(30,100*EXP(-0.3*'VSWR Calculator'!$C$24)*(1+3*ABS(MOD('VSWR Calculator'!$C$23/Calculator!$F$13/2,1)-0.5))))/'VSWR Calculator'!$C$25)-$C40)^2+(1500*ABS(SIN(2*PI()*MOD(Calculator!$B$29/Calculator!$F$13,1)))*IF(MOD(Calculator!$B$29/Calculator!$F$13,1)&lt;0.5,-1,1))^2)/SQRT(((50*POWER(80,POWER(COS(PI()*MOD(Calculator!$B$29/Calculator!$F$13,1)),2))+MIN(500,MAX(30,100*EXP(-0.3*'VSWR Calculator'!$C$24)*(1+3*ABS(MOD('VSWR Calculator'!$C$23/Calculator!$F$13/2,1)-0.5))))/'VSWR Calculator'!$C$25)+$C40)^2+(1500*ABS(SIN(2*PI()*MOD(Calculator!$B$29/Calculator!$F$13,1)))*IF(MOD(Calculator!$B$29/Calculator!$F$13,1)&lt;0.5,-1,1))^2)),2))</f>
        <v>—</v>
      </c>
      <c r="BO40" s="253" t="str">
        <f aca="false">IF(OR(Calculator!$E$14&lt;&gt;"YES",Calculator!$B$29&lt;Calculator!$G$14),"—",ROUND((1+SQRT(((50*POWER(80,POWER(COS(PI()*MOD(Calculator!$B$29/Calculator!$F$14,1)),2))+MIN(500,MAX(30,100*EXP(-0.3*'VSWR Calculator'!$C$24)*(1+3*ABS(MOD('VSWR Calculator'!$C$23/Calculator!$F$14/2,1)-0.5))))/'VSWR Calculator'!$C$25)-$C40)^2+(1500*ABS(SIN(2*PI()*MOD(Calculator!$B$29/Calculator!$F$14,1)))*IF(MOD(Calculator!$B$29/Calculator!$F$14,1)&lt;0.5,-1,1))^2)/SQRT(((50*POWER(80,POWER(COS(PI()*MOD(Calculator!$B$29/Calculator!$F$14,1)),2))+MIN(500,MAX(30,100*EXP(-0.3*'VSWR Calculator'!$C$24)*(1+3*ABS(MOD('VSWR Calculator'!$C$23/Calculator!$F$14/2,1)-0.5))))/'VSWR Calculator'!$C$25)+$C40)^2+(1500*ABS(SIN(2*PI()*MOD(Calculator!$B$29/Calculator!$F$14,1)))*IF(MOD(Calculator!$B$29/Calculator!$F$14,1)&lt;0.5,-1,1))^2))/(1-SQRT(((50*POWER(80,POWER(COS(PI()*MOD(Calculator!$B$29/Calculator!$F$14,1)),2))+MIN(500,MAX(30,100*EXP(-0.3*'VSWR Calculator'!$C$24)*(1+3*ABS(MOD('VSWR Calculator'!$C$23/Calculator!$F$14/2,1)-0.5))))/'VSWR Calculator'!$C$25)-$C40)^2+(1500*ABS(SIN(2*PI()*MOD(Calculator!$B$29/Calculator!$F$14,1)))*IF(MOD(Calculator!$B$29/Calculator!$F$14,1)&lt;0.5,-1,1))^2)/SQRT(((50*POWER(80,POWER(COS(PI()*MOD(Calculator!$B$29/Calculator!$F$14,1)),2))+MIN(500,MAX(30,100*EXP(-0.3*'VSWR Calculator'!$C$24)*(1+3*ABS(MOD('VSWR Calculator'!$C$23/Calculator!$F$14/2,1)-0.5))))/'VSWR Calculator'!$C$25)+$C40)^2+(1500*ABS(SIN(2*PI()*MOD(Calculator!$B$29/Calculator!$F$14,1)))*IF(MOD(Calculator!$B$29/Calculator!$F$14,1)&lt;0.5,-1,1))^2)),2))</f>
        <v>—</v>
      </c>
      <c r="BP40" s="253" t="n">
        <f aca="false">IF(OR(Calculator!$E$15&lt;&gt;"YES",Calculator!$B$29&lt;Calculator!$G$15),"—",ROUND((1+SQRT(((50*POWER(80,POWER(COS(PI()*MOD(Calculator!$B$29/Calculator!$F$15,1)),2))+MIN(500,MAX(30,100*EXP(-0.3*'VSWR Calculator'!$C$24)*(1+3*ABS(MOD('VSWR Calculator'!$C$23/Calculator!$F$15/2,1)-0.5))))/'VSWR Calculator'!$C$25)-$C40)^2+(1500*ABS(SIN(2*PI()*MOD(Calculator!$B$29/Calculator!$F$15,1)))*IF(MOD(Calculator!$B$29/Calculator!$F$15,1)&lt;0.5,-1,1))^2)/SQRT(((50*POWER(80,POWER(COS(PI()*MOD(Calculator!$B$29/Calculator!$F$15,1)),2))+MIN(500,MAX(30,100*EXP(-0.3*'VSWR Calculator'!$C$24)*(1+3*ABS(MOD('VSWR Calculator'!$C$23/Calculator!$F$15/2,1)-0.5))))/'VSWR Calculator'!$C$25)+$C40)^2+(1500*ABS(SIN(2*PI()*MOD(Calculator!$B$29/Calculator!$F$15,1)))*IF(MOD(Calculator!$B$29/Calculator!$F$15,1)&lt;0.5,-1,1))^2))/(1-SQRT(((50*POWER(80,POWER(COS(PI()*MOD(Calculator!$B$29/Calculator!$F$15,1)),2))+MIN(500,MAX(30,100*EXP(-0.3*'VSWR Calculator'!$C$24)*(1+3*ABS(MOD('VSWR Calculator'!$C$23/Calculator!$F$15/2,1)-0.5))))/'VSWR Calculator'!$C$25)-$C40)^2+(1500*ABS(SIN(2*PI()*MOD(Calculator!$B$29/Calculator!$F$15,1)))*IF(MOD(Calculator!$B$29/Calculator!$F$15,1)&lt;0.5,-1,1))^2)/SQRT(((50*POWER(80,POWER(COS(PI()*MOD(Calculator!$B$29/Calculator!$F$15,1)),2))+MIN(500,MAX(30,100*EXP(-0.3*'VSWR Calculator'!$C$24)*(1+3*ABS(MOD('VSWR Calculator'!$C$23/Calculator!$F$15/2,1)-0.5))))/'VSWR Calculator'!$C$25)+$C40)^2+(1500*ABS(SIN(2*PI()*MOD(Calculator!$B$29/Calculator!$F$15,1)))*IF(MOD(Calculator!$B$29/Calculator!$F$15,1)&lt;0.5,-1,1))^2)),2))</f>
        <v>31.97</v>
      </c>
      <c r="BQ40" s="253" t="str">
        <f aca="false">IF(OR(Calculator!$E$16&lt;&gt;"YES",Calculator!$B$29&lt;Calculator!$G$16),"—",ROUND((1+SQRT(((50*POWER(80,POWER(COS(PI()*MOD(Calculator!$B$29/Calculator!$F$16,1)),2))+MIN(500,MAX(30,100*EXP(-0.3*'VSWR Calculator'!$C$24)*(1+3*ABS(MOD('VSWR Calculator'!$C$23/Calculator!$F$16/2,1)-0.5))))/'VSWR Calculator'!$C$25)-$C40)^2+(1500*ABS(SIN(2*PI()*MOD(Calculator!$B$29/Calculator!$F$16,1)))*IF(MOD(Calculator!$B$29/Calculator!$F$16,1)&lt;0.5,-1,1))^2)/SQRT(((50*POWER(80,POWER(COS(PI()*MOD(Calculator!$B$29/Calculator!$F$16,1)),2))+MIN(500,MAX(30,100*EXP(-0.3*'VSWR Calculator'!$C$24)*(1+3*ABS(MOD('VSWR Calculator'!$C$23/Calculator!$F$16/2,1)-0.5))))/'VSWR Calculator'!$C$25)+$C40)^2+(1500*ABS(SIN(2*PI()*MOD(Calculator!$B$29/Calculator!$F$16,1)))*IF(MOD(Calculator!$B$29/Calculator!$F$16,1)&lt;0.5,-1,1))^2))/(1-SQRT(((50*POWER(80,POWER(COS(PI()*MOD(Calculator!$B$29/Calculator!$F$16,1)),2))+MIN(500,MAX(30,100*EXP(-0.3*'VSWR Calculator'!$C$24)*(1+3*ABS(MOD('VSWR Calculator'!$C$23/Calculator!$F$16/2,1)-0.5))))/'VSWR Calculator'!$C$25)-$C40)^2+(1500*ABS(SIN(2*PI()*MOD(Calculator!$B$29/Calculator!$F$16,1)))*IF(MOD(Calculator!$B$29/Calculator!$F$16,1)&lt;0.5,-1,1))^2)/SQRT(((50*POWER(80,POWER(COS(PI()*MOD(Calculator!$B$29/Calculator!$F$16,1)),2))+MIN(500,MAX(30,100*EXP(-0.3*'VSWR Calculator'!$C$24)*(1+3*ABS(MOD('VSWR Calculator'!$C$23/Calculator!$F$16/2,1)-0.5))))/'VSWR Calculator'!$C$25)+$C40)^2+(1500*ABS(SIN(2*PI()*MOD(Calculator!$B$29/Calculator!$F$16,1)))*IF(MOD(Calculator!$B$29/Calculator!$F$16,1)&lt;0.5,-1,1))^2)),2))</f>
        <v>—</v>
      </c>
      <c r="BR40" s="253" t="n">
        <f aca="false">IF(OR(Calculator!$E$17&lt;&gt;"YES",Calculator!$B$29&lt;Calculator!$G$17),"—",ROUND((1+SQRT(((50*POWER(80,POWER(COS(PI()*MOD(Calculator!$B$29/Calculator!$F$17,1)),2))+MIN(500,MAX(30,100*EXP(-0.3*'VSWR Calculator'!$C$24)*(1+3*ABS(MOD('VSWR Calculator'!$C$23/Calculator!$F$17/2,1)-0.5))))/'VSWR Calculator'!$C$25)-$C40)^2+(1500*ABS(SIN(2*PI()*MOD(Calculator!$B$29/Calculator!$F$17,1)))*IF(MOD(Calculator!$B$29/Calculator!$F$17,1)&lt;0.5,-1,1))^2)/SQRT(((50*POWER(80,POWER(COS(PI()*MOD(Calculator!$B$29/Calculator!$F$17,1)),2))+MIN(500,MAX(30,100*EXP(-0.3*'VSWR Calculator'!$C$24)*(1+3*ABS(MOD('VSWR Calculator'!$C$23/Calculator!$F$17/2,1)-0.5))))/'VSWR Calculator'!$C$25)+$C40)^2+(1500*ABS(SIN(2*PI()*MOD(Calculator!$B$29/Calculator!$F$17,1)))*IF(MOD(Calculator!$B$29/Calculator!$F$17,1)&lt;0.5,-1,1))^2))/(1-SQRT(((50*POWER(80,POWER(COS(PI()*MOD(Calculator!$B$29/Calculator!$F$17,1)),2))+MIN(500,MAX(30,100*EXP(-0.3*'VSWR Calculator'!$C$24)*(1+3*ABS(MOD('VSWR Calculator'!$C$23/Calculator!$F$17/2,1)-0.5))))/'VSWR Calculator'!$C$25)-$C40)^2+(1500*ABS(SIN(2*PI()*MOD(Calculator!$B$29/Calculator!$F$17,1)))*IF(MOD(Calculator!$B$29/Calculator!$F$17,1)&lt;0.5,-1,1))^2)/SQRT(((50*POWER(80,POWER(COS(PI()*MOD(Calculator!$B$29/Calculator!$F$17,1)),2))+MIN(500,MAX(30,100*EXP(-0.3*'VSWR Calculator'!$C$24)*(1+3*ABS(MOD('VSWR Calculator'!$C$23/Calculator!$F$17/2,1)-0.5))))/'VSWR Calculator'!$C$25)+$C40)^2+(1500*ABS(SIN(2*PI()*MOD(Calculator!$B$29/Calculator!$F$17,1)))*IF(MOD(Calculator!$B$29/Calculator!$F$17,1)&lt;0.5,-1,1))^2)),2))</f>
        <v>32.36</v>
      </c>
      <c r="BS40" s="253" t="str">
        <f aca="false">IF(OR(Calculator!$E$18&lt;&gt;"YES",Calculator!$B$29&lt;Calculator!$G$18),"—",ROUND((1+SQRT(((50*POWER(80,POWER(COS(PI()*MOD(Calculator!$B$29/Calculator!$F$18,1)),2))+MIN(500,MAX(30,100*EXP(-0.3*'VSWR Calculator'!$C$24)*(1+3*ABS(MOD('VSWR Calculator'!$C$23/Calculator!$F$18/2,1)-0.5))))/'VSWR Calculator'!$C$25)-$C40)^2+(1500*ABS(SIN(2*PI()*MOD(Calculator!$B$29/Calculator!$F$18,1)))*IF(MOD(Calculator!$B$29/Calculator!$F$18,1)&lt;0.5,-1,1))^2)/SQRT(((50*POWER(80,POWER(COS(PI()*MOD(Calculator!$B$29/Calculator!$F$18,1)),2))+MIN(500,MAX(30,100*EXP(-0.3*'VSWR Calculator'!$C$24)*(1+3*ABS(MOD('VSWR Calculator'!$C$23/Calculator!$F$18/2,1)-0.5))))/'VSWR Calculator'!$C$25)+$C40)^2+(1500*ABS(SIN(2*PI()*MOD(Calculator!$B$29/Calculator!$F$18,1)))*IF(MOD(Calculator!$B$29/Calculator!$F$18,1)&lt;0.5,-1,1))^2))/(1-SQRT(((50*POWER(80,POWER(COS(PI()*MOD(Calculator!$B$29/Calculator!$F$18,1)),2))+MIN(500,MAX(30,100*EXP(-0.3*'VSWR Calculator'!$C$24)*(1+3*ABS(MOD('VSWR Calculator'!$C$23/Calculator!$F$18/2,1)-0.5))))/'VSWR Calculator'!$C$25)-$C40)^2+(1500*ABS(SIN(2*PI()*MOD(Calculator!$B$29/Calculator!$F$18,1)))*IF(MOD(Calculator!$B$29/Calculator!$F$18,1)&lt;0.5,-1,1))^2)/SQRT(((50*POWER(80,POWER(COS(PI()*MOD(Calculator!$B$29/Calculator!$F$18,1)),2))+MIN(500,MAX(30,100*EXP(-0.3*'VSWR Calculator'!$C$24)*(1+3*ABS(MOD('VSWR Calculator'!$C$23/Calculator!$F$18/2,1)-0.5))))/'VSWR Calculator'!$C$25)+$C40)^2+(1500*ABS(SIN(2*PI()*MOD(Calculator!$B$29/Calculator!$F$18,1)))*IF(MOD(Calculator!$B$29/Calculator!$F$18,1)&lt;0.5,-1,1))^2)),2))</f>
        <v>—</v>
      </c>
      <c r="BT40" s="253" t="str">
        <f aca="false">IF(OR(Calculator!$E$19&lt;&gt;"YES",Calculator!$B$29&lt;Calculator!$G$19),"—",ROUND((1+SQRT(((50*POWER(80,POWER(COS(PI()*MOD(Calculator!$B$29/Calculator!$F$19,1)),2))+MIN(500,MAX(30,100*EXP(-0.3*'VSWR Calculator'!$C$24)*(1+3*ABS(MOD('VSWR Calculator'!$C$23/Calculator!$F$19/2,1)-0.5))))/'VSWR Calculator'!$C$25)-$C40)^2+(1500*ABS(SIN(2*PI()*MOD(Calculator!$B$29/Calculator!$F$19,1)))*IF(MOD(Calculator!$B$29/Calculator!$F$19,1)&lt;0.5,-1,1))^2)/SQRT(((50*POWER(80,POWER(COS(PI()*MOD(Calculator!$B$29/Calculator!$F$19,1)),2))+MIN(500,MAX(30,100*EXP(-0.3*'VSWR Calculator'!$C$24)*(1+3*ABS(MOD('VSWR Calculator'!$C$23/Calculator!$F$19/2,1)-0.5))))/'VSWR Calculator'!$C$25)+$C40)^2+(1500*ABS(SIN(2*PI()*MOD(Calculator!$B$29/Calculator!$F$19,1)))*IF(MOD(Calculator!$B$29/Calculator!$F$19,1)&lt;0.5,-1,1))^2))/(1-SQRT(((50*POWER(80,POWER(COS(PI()*MOD(Calculator!$B$29/Calculator!$F$19,1)),2))+MIN(500,MAX(30,100*EXP(-0.3*'VSWR Calculator'!$C$24)*(1+3*ABS(MOD('VSWR Calculator'!$C$23/Calculator!$F$19/2,1)-0.5))))/'VSWR Calculator'!$C$25)-$C40)^2+(1500*ABS(SIN(2*PI()*MOD(Calculator!$B$29/Calculator!$F$19,1)))*IF(MOD(Calculator!$B$29/Calculator!$F$19,1)&lt;0.5,-1,1))^2)/SQRT(((50*POWER(80,POWER(COS(PI()*MOD(Calculator!$B$29/Calculator!$F$19,1)),2))+MIN(500,MAX(30,100*EXP(-0.3*'VSWR Calculator'!$C$24)*(1+3*ABS(MOD('VSWR Calculator'!$C$23/Calculator!$F$19/2,1)-0.5))))/'VSWR Calculator'!$C$25)+$C40)^2+(1500*ABS(SIN(2*PI()*MOD(Calculator!$B$29/Calculator!$F$19,1)))*IF(MOD(Calculator!$B$29/Calculator!$F$19,1)&lt;0.5,-1,1))^2)),2))</f>
        <v>—</v>
      </c>
      <c r="BU40" s="253" t="str">
        <f aca="false">IF(OR(Calculator!$E$20&lt;&gt;"YES",Calculator!$B$29&lt;Calculator!$G$20),"—",ROUND((1+SQRT(((50*POWER(80,POWER(COS(PI()*MOD(Calculator!$B$29/Calculator!$F$20,1)),2))+MIN(500,MAX(30,100*EXP(-0.3*'VSWR Calculator'!$C$24)*(1+3*ABS(MOD('VSWR Calculator'!$C$23/Calculator!$F$20/2,1)-0.5))))/'VSWR Calculator'!$C$25)-$C40)^2+(1500*ABS(SIN(2*PI()*MOD(Calculator!$B$29/Calculator!$F$20,1)))*IF(MOD(Calculator!$B$29/Calculator!$F$20,1)&lt;0.5,-1,1))^2)/SQRT(((50*POWER(80,POWER(COS(PI()*MOD(Calculator!$B$29/Calculator!$F$20,1)),2))+MIN(500,MAX(30,100*EXP(-0.3*'VSWR Calculator'!$C$24)*(1+3*ABS(MOD('VSWR Calculator'!$C$23/Calculator!$F$20/2,1)-0.5))))/'VSWR Calculator'!$C$25)+$C40)^2+(1500*ABS(SIN(2*PI()*MOD(Calculator!$B$29/Calculator!$F$20,1)))*IF(MOD(Calculator!$B$29/Calculator!$F$20,1)&lt;0.5,-1,1))^2))/(1-SQRT(((50*POWER(80,POWER(COS(PI()*MOD(Calculator!$B$29/Calculator!$F$20,1)),2))+MIN(500,MAX(30,100*EXP(-0.3*'VSWR Calculator'!$C$24)*(1+3*ABS(MOD('VSWR Calculator'!$C$23/Calculator!$F$20/2,1)-0.5))))/'VSWR Calculator'!$C$25)-$C40)^2+(1500*ABS(SIN(2*PI()*MOD(Calculator!$B$29/Calculator!$F$20,1)))*IF(MOD(Calculator!$B$29/Calculator!$F$20,1)&lt;0.5,-1,1))^2)/SQRT(((50*POWER(80,POWER(COS(PI()*MOD(Calculator!$B$29/Calculator!$F$20,1)),2))+MIN(500,MAX(30,100*EXP(-0.3*'VSWR Calculator'!$C$24)*(1+3*ABS(MOD('VSWR Calculator'!$C$23/Calculator!$F$20/2,1)-0.5))))/'VSWR Calculator'!$C$25)+$C40)^2+(1500*ABS(SIN(2*PI()*MOD(Calculator!$B$29/Calculator!$F$20,1)))*IF(MOD(Calculator!$B$29/Calculator!$F$20,1)&lt;0.5,-1,1))^2)),2))</f>
        <v>—</v>
      </c>
      <c r="BV40" s="253" t="str">
        <f aca="false">IF(OR(Calculator!$E$21&lt;&gt;"YES",Calculator!$B$29&lt;Calculator!$G$21),"—",ROUND((1+SQRT(((50*POWER(80,POWER(COS(PI()*MOD(Calculator!$B$29/Calculator!$F$21,1)),2))+MIN(500,MAX(30,100*EXP(-0.3*'VSWR Calculator'!$C$24)*(1+3*ABS(MOD('VSWR Calculator'!$C$23/Calculator!$F$21/2,1)-0.5))))/'VSWR Calculator'!$C$25)-$C40)^2+(1500*ABS(SIN(2*PI()*MOD(Calculator!$B$29/Calculator!$F$21,1)))*IF(MOD(Calculator!$B$29/Calculator!$F$21,1)&lt;0.5,-1,1))^2)/SQRT(((50*POWER(80,POWER(COS(PI()*MOD(Calculator!$B$29/Calculator!$F$21,1)),2))+MIN(500,MAX(30,100*EXP(-0.3*'VSWR Calculator'!$C$24)*(1+3*ABS(MOD('VSWR Calculator'!$C$23/Calculator!$F$21/2,1)-0.5))))/'VSWR Calculator'!$C$25)+$C40)^2+(1500*ABS(SIN(2*PI()*MOD(Calculator!$B$29/Calculator!$F$21,1)))*IF(MOD(Calculator!$B$29/Calculator!$F$21,1)&lt;0.5,-1,1))^2))/(1-SQRT(((50*POWER(80,POWER(COS(PI()*MOD(Calculator!$B$29/Calculator!$F$21,1)),2))+MIN(500,MAX(30,100*EXP(-0.3*'VSWR Calculator'!$C$24)*(1+3*ABS(MOD('VSWR Calculator'!$C$23/Calculator!$F$21/2,1)-0.5))))/'VSWR Calculator'!$C$25)-$C40)^2+(1500*ABS(SIN(2*PI()*MOD(Calculator!$B$29/Calculator!$F$21,1)))*IF(MOD(Calculator!$B$29/Calculator!$F$21,1)&lt;0.5,-1,1))^2)/SQRT(((50*POWER(80,POWER(COS(PI()*MOD(Calculator!$B$29/Calculator!$F$21,1)),2))+MIN(500,MAX(30,100*EXP(-0.3*'VSWR Calculator'!$C$24)*(1+3*ABS(MOD('VSWR Calculator'!$C$23/Calculator!$F$21/2,1)-0.5))))/'VSWR Calculator'!$C$25)+$C40)^2+(1500*ABS(SIN(2*PI()*MOD(Calculator!$B$29/Calculator!$F$21,1)))*IF(MOD(Calculator!$B$29/Calculator!$F$21,1)&lt;0.5,-1,1))^2)),2))</f>
        <v>—</v>
      </c>
      <c r="BW40" s="253" t="str">
        <f aca="false">IF(OR(Calculator!$E$22&lt;&gt;"YES",Calculator!$B$29&lt;Calculator!$G$22),"—",ROUND((1+SQRT(((50*POWER(80,POWER(COS(PI()*MOD(Calculator!$B$29/Calculator!$F$22,1)),2))+MIN(500,MAX(30,100*EXP(-0.3*'VSWR Calculator'!$C$24)*(1+3*ABS(MOD('VSWR Calculator'!$C$23/Calculator!$F$22/2,1)-0.5))))/'VSWR Calculator'!$C$25)-$C40)^2+(1500*ABS(SIN(2*PI()*MOD(Calculator!$B$29/Calculator!$F$22,1)))*IF(MOD(Calculator!$B$29/Calculator!$F$22,1)&lt;0.5,-1,1))^2)/SQRT(((50*POWER(80,POWER(COS(PI()*MOD(Calculator!$B$29/Calculator!$F$22,1)),2))+MIN(500,MAX(30,100*EXP(-0.3*'VSWR Calculator'!$C$24)*(1+3*ABS(MOD('VSWR Calculator'!$C$23/Calculator!$F$22/2,1)-0.5))))/'VSWR Calculator'!$C$25)+$C40)^2+(1500*ABS(SIN(2*PI()*MOD(Calculator!$B$29/Calculator!$F$22,1)))*IF(MOD(Calculator!$B$29/Calculator!$F$22,1)&lt;0.5,-1,1))^2))/(1-SQRT(((50*POWER(80,POWER(COS(PI()*MOD(Calculator!$B$29/Calculator!$F$22,1)),2))+MIN(500,MAX(30,100*EXP(-0.3*'VSWR Calculator'!$C$24)*(1+3*ABS(MOD('VSWR Calculator'!$C$23/Calculator!$F$22/2,1)-0.5))))/'VSWR Calculator'!$C$25)-$C40)^2+(1500*ABS(SIN(2*PI()*MOD(Calculator!$B$29/Calculator!$F$22,1)))*IF(MOD(Calculator!$B$29/Calculator!$F$22,1)&lt;0.5,-1,1))^2)/SQRT(((50*POWER(80,POWER(COS(PI()*MOD(Calculator!$B$29/Calculator!$F$22,1)),2))+MIN(500,MAX(30,100*EXP(-0.3*'VSWR Calculator'!$C$24)*(1+3*ABS(MOD('VSWR Calculator'!$C$23/Calculator!$F$22/2,1)-0.5))))/'VSWR Calculator'!$C$25)+$C40)^2+(1500*ABS(SIN(2*PI()*MOD(Calculator!$B$29/Calculator!$F$22,1)))*IF(MOD(Calculator!$B$29/Calculator!$F$22,1)&lt;0.5,-1,1))^2)),2))</f>
        <v>—</v>
      </c>
      <c r="BX40" s="253" t="n">
        <f aca="false">IFERROR(ROUND((IF(ISNUMBER(BM40),BM40,0)+IF(ISNUMBER(BN40),BN40,0)+IF(ISNUMBER(BO40),BO40,0)+IF(ISNUMBER(BP40),BP40,0)+IF(ISNUMBER(BQ40),BQ40,0)+IF(ISNUMBER(BR40),BR40,0)+IF(ISNUMBER(BS40),BS40,0)+IF(ISNUMBER(BT40),BT40,0)+IF(ISNUMBER(BU40),BU40,0)+IF(ISNUMBER(BV40),BV40,0)+IF(ISNUMBER(BW40),BW40,0))/(IF(ISNUMBER(BM40),1,0)+IF(ISNUMBER(BN40),1,0)+IF(ISNUMBER(BO40),1,0)+IF(ISNUMBER(BP40),1,0)+IF(ISNUMBER(BQ40),1,0)+IF(ISNUMBER(BR40),1,0)+IF(ISNUMBER(BS40),1,0)+IF(ISNUMBER(BT40),1,0)+IF(ISNUMBER(BU40),1,0)+IF(ISNUMBER(BV40),1,0)+IF(ISNUMBER(BW40),1,0)),4),"")</f>
        <v>32.165</v>
      </c>
      <c r="BY40" s="253" t="str">
        <f aca="false">IF(OR(Calculator!$E$12&lt;&gt;"YES",Calculator!$B$30&lt;Calculator!$G$12),"—",ROUND((1+SQRT(((50*POWER(80,POWER(COS(PI()*MOD(Calculator!$B$30/Calculator!$F$12,1)),2))+MIN(500,MAX(30,100*EXP(-0.3*'VSWR Calculator'!$C$24)*(1+3*ABS(MOD('VSWR Calculator'!$C$23/Calculator!$F$12/2,1)-0.5))))/'VSWR Calculator'!$C$25)-$C40)^2+(1500*ABS(SIN(2*PI()*MOD(Calculator!$B$30/Calculator!$F$12,1)))*IF(MOD(Calculator!$B$30/Calculator!$F$12,1)&lt;0.5,-1,1))^2)/SQRT(((50*POWER(80,POWER(COS(PI()*MOD(Calculator!$B$30/Calculator!$F$12,1)),2))+MIN(500,MAX(30,100*EXP(-0.3*'VSWR Calculator'!$C$24)*(1+3*ABS(MOD('VSWR Calculator'!$C$23/Calculator!$F$12/2,1)-0.5))))/'VSWR Calculator'!$C$25)+$C40)^2+(1500*ABS(SIN(2*PI()*MOD(Calculator!$B$30/Calculator!$F$12,1)))*IF(MOD(Calculator!$B$30/Calculator!$F$12,1)&lt;0.5,-1,1))^2))/(1-SQRT(((50*POWER(80,POWER(COS(PI()*MOD(Calculator!$B$30/Calculator!$F$12,1)),2))+MIN(500,MAX(30,100*EXP(-0.3*'VSWR Calculator'!$C$24)*(1+3*ABS(MOD('VSWR Calculator'!$C$23/Calculator!$F$12/2,1)-0.5))))/'VSWR Calculator'!$C$25)-$C40)^2+(1500*ABS(SIN(2*PI()*MOD(Calculator!$B$30/Calculator!$F$12,1)))*IF(MOD(Calculator!$B$30/Calculator!$F$12,1)&lt;0.5,-1,1))^2)/SQRT(((50*POWER(80,POWER(COS(PI()*MOD(Calculator!$B$30/Calculator!$F$12,1)),2))+MIN(500,MAX(30,100*EXP(-0.3*'VSWR Calculator'!$C$24)*(1+3*ABS(MOD('VSWR Calculator'!$C$23/Calculator!$F$12/2,1)-0.5))))/'VSWR Calculator'!$C$25)+$C40)^2+(1500*ABS(SIN(2*PI()*MOD(Calculator!$B$30/Calculator!$F$12,1)))*IF(MOD(Calculator!$B$30/Calculator!$F$12,1)&lt;0.5,-1,1))^2)),2))</f>
        <v>—</v>
      </c>
      <c r="BZ40" s="253" t="str">
        <f aca="false">IF(OR(Calculator!$E$13&lt;&gt;"YES",Calculator!$B$30&lt;Calculator!$G$13),"—",ROUND((1+SQRT(((50*POWER(80,POWER(COS(PI()*MOD(Calculator!$B$30/Calculator!$F$13,1)),2))+MIN(500,MAX(30,100*EXP(-0.3*'VSWR Calculator'!$C$24)*(1+3*ABS(MOD('VSWR Calculator'!$C$23/Calculator!$F$13/2,1)-0.5))))/'VSWR Calculator'!$C$25)-$C40)^2+(1500*ABS(SIN(2*PI()*MOD(Calculator!$B$30/Calculator!$F$13,1)))*IF(MOD(Calculator!$B$30/Calculator!$F$13,1)&lt;0.5,-1,1))^2)/SQRT(((50*POWER(80,POWER(COS(PI()*MOD(Calculator!$B$30/Calculator!$F$13,1)),2))+MIN(500,MAX(30,100*EXP(-0.3*'VSWR Calculator'!$C$24)*(1+3*ABS(MOD('VSWR Calculator'!$C$23/Calculator!$F$13/2,1)-0.5))))/'VSWR Calculator'!$C$25)+$C40)^2+(1500*ABS(SIN(2*PI()*MOD(Calculator!$B$30/Calculator!$F$13,1)))*IF(MOD(Calculator!$B$30/Calculator!$F$13,1)&lt;0.5,-1,1))^2))/(1-SQRT(((50*POWER(80,POWER(COS(PI()*MOD(Calculator!$B$30/Calculator!$F$13,1)),2))+MIN(500,MAX(30,100*EXP(-0.3*'VSWR Calculator'!$C$24)*(1+3*ABS(MOD('VSWR Calculator'!$C$23/Calculator!$F$13/2,1)-0.5))))/'VSWR Calculator'!$C$25)-$C40)^2+(1500*ABS(SIN(2*PI()*MOD(Calculator!$B$30/Calculator!$F$13,1)))*IF(MOD(Calculator!$B$30/Calculator!$F$13,1)&lt;0.5,-1,1))^2)/SQRT(((50*POWER(80,POWER(COS(PI()*MOD(Calculator!$B$30/Calculator!$F$13,1)),2))+MIN(500,MAX(30,100*EXP(-0.3*'VSWR Calculator'!$C$24)*(1+3*ABS(MOD('VSWR Calculator'!$C$23/Calculator!$F$13/2,1)-0.5))))/'VSWR Calculator'!$C$25)+$C40)^2+(1500*ABS(SIN(2*PI()*MOD(Calculator!$B$30/Calculator!$F$13,1)))*IF(MOD(Calculator!$B$30/Calculator!$F$13,1)&lt;0.5,-1,1))^2)),2))</f>
        <v>—</v>
      </c>
      <c r="CA40" s="253" t="str">
        <f aca="false">IF(OR(Calculator!$E$14&lt;&gt;"YES",Calculator!$B$30&lt;Calculator!$G$14),"—",ROUND((1+SQRT(((50*POWER(80,POWER(COS(PI()*MOD(Calculator!$B$30/Calculator!$F$14,1)),2))+MIN(500,MAX(30,100*EXP(-0.3*'VSWR Calculator'!$C$24)*(1+3*ABS(MOD('VSWR Calculator'!$C$23/Calculator!$F$14/2,1)-0.5))))/'VSWR Calculator'!$C$25)-$C40)^2+(1500*ABS(SIN(2*PI()*MOD(Calculator!$B$30/Calculator!$F$14,1)))*IF(MOD(Calculator!$B$30/Calculator!$F$14,1)&lt;0.5,-1,1))^2)/SQRT(((50*POWER(80,POWER(COS(PI()*MOD(Calculator!$B$30/Calculator!$F$14,1)),2))+MIN(500,MAX(30,100*EXP(-0.3*'VSWR Calculator'!$C$24)*(1+3*ABS(MOD('VSWR Calculator'!$C$23/Calculator!$F$14/2,1)-0.5))))/'VSWR Calculator'!$C$25)+$C40)^2+(1500*ABS(SIN(2*PI()*MOD(Calculator!$B$30/Calculator!$F$14,1)))*IF(MOD(Calculator!$B$30/Calculator!$F$14,1)&lt;0.5,-1,1))^2))/(1-SQRT(((50*POWER(80,POWER(COS(PI()*MOD(Calculator!$B$30/Calculator!$F$14,1)),2))+MIN(500,MAX(30,100*EXP(-0.3*'VSWR Calculator'!$C$24)*(1+3*ABS(MOD('VSWR Calculator'!$C$23/Calculator!$F$14/2,1)-0.5))))/'VSWR Calculator'!$C$25)-$C40)^2+(1500*ABS(SIN(2*PI()*MOD(Calculator!$B$30/Calculator!$F$14,1)))*IF(MOD(Calculator!$B$30/Calculator!$F$14,1)&lt;0.5,-1,1))^2)/SQRT(((50*POWER(80,POWER(COS(PI()*MOD(Calculator!$B$30/Calculator!$F$14,1)),2))+MIN(500,MAX(30,100*EXP(-0.3*'VSWR Calculator'!$C$24)*(1+3*ABS(MOD('VSWR Calculator'!$C$23/Calculator!$F$14/2,1)-0.5))))/'VSWR Calculator'!$C$25)+$C40)^2+(1500*ABS(SIN(2*PI()*MOD(Calculator!$B$30/Calculator!$F$14,1)))*IF(MOD(Calculator!$B$30/Calculator!$F$14,1)&lt;0.5,-1,1))^2)),2))</f>
        <v>—</v>
      </c>
      <c r="CB40" s="253" t="n">
        <f aca="false">IF(OR(Calculator!$E$15&lt;&gt;"YES",Calculator!$B$30&lt;Calculator!$G$15),"—",ROUND((1+SQRT(((50*POWER(80,POWER(COS(PI()*MOD(Calculator!$B$30/Calculator!$F$15,1)),2))+MIN(500,MAX(30,100*EXP(-0.3*'VSWR Calculator'!$C$24)*(1+3*ABS(MOD('VSWR Calculator'!$C$23/Calculator!$F$15/2,1)-0.5))))/'VSWR Calculator'!$C$25)-$C40)^2+(1500*ABS(SIN(2*PI()*MOD(Calculator!$B$30/Calculator!$F$15,1)))*IF(MOD(Calculator!$B$30/Calculator!$F$15,1)&lt;0.5,-1,1))^2)/SQRT(((50*POWER(80,POWER(COS(PI()*MOD(Calculator!$B$30/Calculator!$F$15,1)),2))+MIN(500,MAX(30,100*EXP(-0.3*'VSWR Calculator'!$C$24)*(1+3*ABS(MOD('VSWR Calculator'!$C$23/Calculator!$F$15/2,1)-0.5))))/'VSWR Calculator'!$C$25)+$C40)^2+(1500*ABS(SIN(2*PI()*MOD(Calculator!$B$30/Calculator!$F$15,1)))*IF(MOD(Calculator!$B$30/Calculator!$F$15,1)&lt;0.5,-1,1))^2))/(1-SQRT(((50*POWER(80,POWER(COS(PI()*MOD(Calculator!$B$30/Calculator!$F$15,1)),2))+MIN(500,MAX(30,100*EXP(-0.3*'VSWR Calculator'!$C$24)*(1+3*ABS(MOD('VSWR Calculator'!$C$23/Calculator!$F$15/2,1)-0.5))))/'VSWR Calculator'!$C$25)-$C40)^2+(1500*ABS(SIN(2*PI()*MOD(Calculator!$B$30/Calculator!$F$15,1)))*IF(MOD(Calculator!$B$30/Calculator!$F$15,1)&lt;0.5,-1,1))^2)/SQRT(((50*POWER(80,POWER(COS(PI()*MOD(Calculator!$B$30/Calculator!$F$15,1)),2))+MIN(500,MAX(30,100*EXP(-0.3*'VSWR Calculator'!$C$24)*(1+3*ABS(MOD('VSWR Calculator'!$C$23/Calculator!$F$15/2,1)-0.5))))/'VSWR Calculator'!$C$25)+$C40)^2+(1500*ABS(SIN(2*PI()*MOD(Calculator!$B$30/Calculator!$F$15,1)))*IF(MOD(Calculator!$B$30/Calculator!$F$15,1)&lt;0.5,-1,1))^2)),2))</f>
        <v>31.52</v>
      </c>
      <c r="CC40" s="253" t="str">
        <f aca="false">IF(OR(Calculator!$E$16&lt;&gt;"YES",Calculator!$B$30&lt;Calculator!$G$16),"—",ROUND((1+SQRT(((50*POWER(80,POWER(COS(PI()*MOD(Calculator!$B$30/Calculator!$F$16,1)),2))+MIN(500,MAX(30,100*EXP(-0.3*'VSWR Calculator'!$C$24)*(1+3*ABS(MOD('VSWR Calculator'!$C$23/Calculator!$F$16/2,1)-0.5))))/'VSWR Calculator'!$C$25)-$C40)^2+(1500*ABS(SIN(2*PI()*MOD(Calculator!$B$30/Calculator!$F$16,1)))*IF(MOD(Calculator!$B$30/Calculator!$F$16,1)&lt;0.5,-1,1))^2)/SQRT(((50*POWER(80,POWER(COS(PI()*MOD(Calculator!$B$30/Calculator!$F$16,1)),2))+MIN(500,MAX(30,100*EXP(-0.3*'VSWR Calculator'!$C$24)*(1+3*ABS(MOD('VSWR Calculator'!$C$23/Calculator!$F$16/2,1)-0.5))))/'VSWR Calculator'!$C$25)+$C40)^2+(1500*ABS(SIN(2*PI()*MOD(Calculator!$B$30/Calculator!$F$16,1)))*IF(MOD(Calculator!$B$30/Calculator!$F$16,1)&lt;0.5,-1,1))^2))/(1-SQRT(((50*POWER(80,POWER(COS(PI()*MOD(Calculator!$B$30/Calculator!$F$16,1)),2))+MIN(500,MAX(30,100*EXP(-0.3*'VSWR Calculator'!$C$24)*(1+3*ABS(MOD('VSWR Calculator'!$C$23/Calculator!$F$16/2,1)-0.5))))/'VSWR Calculator'!$C$25)-$C40)^2+(1500*ABS(SIN(2*PI()*MOD(Calculator!$B$30/Calculator!$F$16,1)))*IF(MOD(Calculator!$B$30/Calculator!$F$16,1)&lt;0.5,-1,1))^2)/SQRT(((50*POWER(80,POWER(COS(PI()*MOD(Calculator!$B$30/Calculator!$F$16,1)),2))+MIN(500,MAX(30,100*EXP(-0.3*'VSWR Calculator'!$C$24)*(1+3*ABS(MOD('VSWR Calculator'!$C$23/Calculator!$F$16/2,1)-0.5))))/'VSWR Calculator'!$C$25)+$C40)^2+(1500*ABS(SIN(2*PI()*MOD(Calculator!$B$30/Calculator!$F$16,1)))*IF(MOD(Calculator!$B$30/Calculator!$F$16,1)&lt;0.5,-1,1))^2)),2))</f>
        <v>—</v>
      </c>
      <c r="CD40" s="253" t="n">
        <f aca="false">IF(OR(Calculator!$E$17&lt;&gt;"YES",Calculator!$B$30&lt;Calculator!$G$17),"—",ROUND((1+SQRT(((50*POWER(80,POWER(COS(PI()*MOD(Calculator!$B$30/Calculator!$F$17,1)),2))+MIN(500,MAX(30,100*EXP(-0.3*'VSWR Calculator'!$C$24)*(1+3*ABS(MOD('VSWR Calculator'!$C$23/Calculator!$F$17/2,1)-0.5))))/'VSWR Calculator'!$C$25)-$C40)^2+(1500*ABS(SIN(2*PI()*MOD(Calculator!$B$30/Calculator!$F$17,1)))*IF(MOD(Calculator!$B$30/Calculator!$F$17,1)&lt;0.5,-1,1))^2)/SQRT(((50*POWER(80,POWER(COS(PI()*MOD(Calculator!$B$30/Calculator!$F$17,1)),2))+MIN(500,MAX(30,100*EXP(-0.3*'VSWR Calculator'!$C$24)*(1+3*ABS(MOD('VSWR Calculator'!$C$23/Calculator!$F$17/2,1)-0.5))))/'VSWR Calculator'!$C$25)+$C40)^2+(1500*ABS(SIN(2*PI()*MOD(Calculator!$B$30/Calculator!$F$17,1)))*IF(MOD(Calculator!$B$30/Calculator!$F$17,1)&lt;0.5,-1,1))^2))/(1-SQRT(((50*POWER(80,POWER(COS(PI()*MOD(Calculator!$B$30/Calculator!$F$17,1)),2))+MIN(500,MAX(30,100*EXP(-0.3*'VSWR Calculator'!$C$24)*(1+3*ABS(MOD('VSWR Calculator'!$C$23/Calculator!$F$17/2,1)-0.5))))/'VSWR Calculator'!$C$25)-$C40)^2+(1500*ABS(SIN(2*PI()*MOD(Calculator!$B$30/Calculator!$F$17,1)))*IF(MOD(Calculator!$B$30/Calculator!$F$17,1)&lt;0.5,-1,1))^2)/SQRT(((50*POWER(80,POWER(COS(PI()*MOD(Calculator!$B$30/Calculator!$F$17,1)),2))+MIN(500,MAX(30,100*EXP(-0.3*'VSWR Calculator'!$C$24)*(1+3*ABS(MOD('VSWR Calculator'!$C$23/Calculator!$F$17/2,1)-0.5))))/'VSWR Calculator'!$C$25)+$C40)^2+(1500*ABS(SIN(2*PI()*MOD(Calculator!$B$30/Calculator!$F$17,1)))*IF(MOD(Calculator!$B$30/Calculator!$F$17,1)&lt;0.5,-1,1))^2)),2))</f>
        <v>33.53</v>
      </c>
      <c r="CE40" s="253" t="str">
        <f aca="false">IF(OR(Calculator!$E$18&lt;&gt;"YES",Calculator!$B$30&lt;Calculator!$G$18),"—",ROUND((1+SQRT(((50*POWER(80,POWER(COS(PI()*MOD(Calculator!$B$30/Calculator!$F$18,1)),2))+MIN(500,MAX(30,100*EXP(-0.3*'VSWR Calculator'!$C$24)*(1+3*ABS(MOD('VSWR Calculator'!$C$23/Calculator!$F$18/2,1)-0.5))))/'VSWR Calculator'!$C$25)-$C40)^2+(1500*ABS(SIN(2*PI()*MOD(Calculator!$B$30/Calculator!$F$18,1)))*IF(MOD(Calculator!$B$30/Calculator!$F$18,1)&lt;0.5,-1,1))^2)/SQRT(((50*POWER(80,POWER(COS(PI()*MOD(Calculator!$B$30/Calculator!$F$18,1)),2))+MIN(500,MAX(30,100*EXP(-0.3*'VSWR Calculator'!$C$24)*(1+3*ABS(MOD('VSWR Calculator'!$C$23/Calculator!$F$18/2,1)-0.5))))/'VSWR Calculator'!$C$25)+$C40)^2+(1500*ABS(SIN(2*PI()*MOD(Calculator!$B$30/Calculator!$F$18,1)))*IF(MOD(Calculator!$B$30/Calculator!$F$18,1)&lt;0.5,-1,1))^2))/(1-SQRT(((50*POWER(80,POWER(COS(PI()*MOD(Calculator!$B$30/Calculator!$F$18,1)),2))+MIN(500,MAX(30,100*EXP(-0.3*'VSWR Calculator'!$C$24)*(1+3*ABS(MOD('VSWR Calculator'!$C$23/Calculator!$F$18/2,1)-0.5))))/'VSWR Calculator'!$C$25)-$C40)^2+(1500*ABS(SIN(2*PI()*MOD(Calculator!$B$30/Calculator!$F$18,1)))*IF(MOD(Calculator!$B$30/Calculator!$F$18,1)&lt;0.5,-1,1))^2)/SQRT(((50*POWER(80,POWER(COS(PI()*MOD(Calculator!$B$30/Calculator!$F$18,1)),2))+MIN(500,MAX(30,100*EXP(-0.3*'VSWR Calculator'!$C$24)*(1+3*ABS(MOD('VSWR Calculator'!$C$23/Calculator!$F$18/2,1)-0.5))))/'VSWR Calculator'!$C$25)+$C40)^2+(1500*ABS(SIN(2*PI()*MOD(Calculator!$B$30/Calculator!$F$18,1)))*IF(MOD(Calculator!$B$30/Calculator!$F$18,1)&lt;0.5,-1,1))^2)),2))</f>
        <v>—</v>
      </c>
      <c r="CF40" s="253" t="str">
        <f aca="false">IF(OR(Calculator!$E$19&lt;&gt;"YES",Calculator!$B$30&lt;Calculator!$G$19),"—",ROUND((1+SQRT(((50*POWER(80,POWER(COS(PI()*MOD(Calculator!$B$30/Calculator!$F$19,1)),2))+MIN(500,MAX(30,100*EXP(-0.3*'VSWR Calculator'!$C$24)*(1+3*ABS(MOD('VSWR Calculator'!$C$23/Calculator!$F$19/2,1)-0.5))))/'VSWR Calculator'!$C$25)-$C40)^2+(1500*ABS(SIN(2*PI()*MOD(Calculator!$B$30/Calculator!$F$19,1)))*IF(MOD(Calculator!$B$30/Calculator!$F$19,1)&lt;0.5,-1,1))^2)/SQRT(((50*POWER(80,POWER(COS(PI()*MOD(Calculator!$B$30/Calculator!$F$19,1)),2))+MIN(500,MAX(30,100*EXP(-0.3*'VSWR Calculator'!$C$24)*(1+3*ABS(MOD('VSWR Calculator'!$C$23/Calculator!$F$19/2,1)-0.5))))/'VSWR Calculator'!$C$25)+$C40)^2+(1500*ABS(SIN(2*PI()*MOD(Calculator!$B$30/Calculator!$F$19,1)))*IF(MOD(Calculator!$B$30/Calculator!$F$19,1)&lt;0.5,-1,1))^2))/(1-SQRT(((50*POWER(80,POWER(COS(PI()*MOD(Calculator!$B$30/Calculator!$F$19,1)),2))+MIN(500,MAX(30,100*EXP(-0.3*'VSWR Calculator'!$C$24)*(1+3*ABS(MOD('VSWR Calculator'!$C$23/Calculator!$F$19/2,1)-0.5))))/'VSWR Calculator'!$C$25)-$C40)^2+(1500*ABS(SIN(2*PI()*MOD(Calculator!$B$30/Calculator!$F$19,1)))*IF(MOD(Calculator!$B$30/Calculator!$F$19,1)&lt;0.5,-1,1))^2)/SQRT(((50*POWER(80,POWER(COS(PI()*MOD(Calculator!$B$30/Calculator!$F$19,1)),2))+MIN(500,MAX(30,100*EXP(-0.3*'VSWR Calculator'!$C$24)*(1+3*ABS(MOD('VSWR Calculator'!$C$23/Calculator!$F$19/2,1)-0.5))))/'VSWR Calculator'!$C$25)+$C40)^2+(1500*ABS(SIN(2*PI()*MOD(Calculator!$B$30/Calculator!$F$19,1)))*IF(MOD(Calculator!$B$30/Calculator!$F$19,1)&lt;0.5,-1,1))^2)),2))</f>
        <v>—</v>
      </c>
      <c r="CG40" s="253" t="str">
        <f aca="false">IF(OR(Calculator!$E$20&lt;&gt;"YES",Calculator!$B$30&lt;Calculator!$G$20),"—",ROUND((1+SQRT(((50*POWER(80,POWER(COS(PI()*MOD(Calculator!$B$30/Calculator!$F$20,1)),2))+MIN(500,MAX(30,100*EXP(-0.3*'VSWR Calculator'!$C$24)*(1+3*ABS(MOD('VSWR Calculator'!$C$23/Calculator!$F$20/2,1)-0.5))))/'VSWR Calculator'!$C$25)-$C40)^2+(1500*ABS(SIN(2*PI()*MOD(Calculator!$B$30/Calculator!$F$20,1)))*IF(MOD(Calculator!$B$30/Calculator!$F$20,1)&lt;0.5,-1,1))^2)/SQRT(((50*POWER(80,POWER(COS(PI()*MOD(Calculator!$B$30/Calculator!$F$20,1)),2))+MIN(500,MAX(30,100*EXP(-0.3*'VSWR Calculator'!$C$24)*(1+3*ABS(MOD('VSWR Calculator'!$C$23/Calculator!$F$20/2,1)-0.5))))/'VSWR Calculator'!$C$25)+$C40)^2+(1500*ABS(SIN(2*PI()*MOD(Calculator!$B$30/Calculator!$F$20,1)))*IF(MOD(Calculator!$B$30/Calculator!$F$20,1)&lt;0.5,-1,1))^2))/(1-SQRT(((50*POWER(80,POWER(COS(PI()*MOD(Calculator!$B$30/Calculator!$F$20,1)),2))+MIN(500,MAX(30,100*EXP(-0.3*'VSWR Calculator'!$C$24)*(1+3*ABS(MOD('VSWR Calculator'!$C$23/Calculator!$F$20/2,1)-0.5))))/'VSWR Calculator'!$C$25)-$C40)^2+(1500*ABS(SIN(2*PI()*MOD(Calculator!$B$30/Calculator!$F$20,1)))*IF(MOD(Calculator!$B$30/Calculator!$F$20,1)&lt;0.5,-1,1))^2)/SQRT(((50*POWER(80,POWER(COS(PI()*MOD(Calculator!$B$30/Calculator!$F$20,1)),2))+MIN(500,MAX(30,100*EXP(-0.3*'VSWR Calculator'!$C$24)*(1+3*ABS(MOD('VSWR Calculator'!$C$23/Calculator!$F$20/2,1)-0.5))))/'VSWR Calculator'!$C$25)+$C40)^2+(1500*ABS(SIN(2*PI()*MOD(Calculator!$B$30/Calculator!$F$20,1)))*IF(MOD(Calculator!$B$30/Calculator!$F$20,1)&lt;0.5,-1,1))^2)),2))</f>
        <v>—</v>
      </c>
      <c r="CH40" s="253" t="str">
        <f aca="false">IF(OR(Calculator!$E$21&lt;&gt;"YES",Calculator!$B$30&lt;Calculator!$G$21),"—",ROUND((1+SQRT(((50*POWER(80,POWER(COS(PI()*MOD(Calculator!$B$30/Calculator!$F$21,1)),2))+MIN(500,MAX(30,100*EXP(-0.3*'VSWR Calculator'!$C$24)*(1+3*ABS(MOD('VSWR Calculator'!$C$23/Calculator!$F$21/2,1)-0.5))))/'VSWR Calculator'!$C$25)-$C40)^2+(1500*ABS(SIN(2*PI()*MOD(Calculator!$B$30/Calculator!$F$21,1)))*IF(MOD(Calculator!$B$30/Calculator!$F$21,1)&lt;0.5,-1,1))^2)/SQRT(((50*POWER(80,POWER(COS(PI()*MOD(Calculator!$B$30/Calculator!$F$21,1)),2))+MIN(500,MAX(30,100*EXP(-0.3*'VSWR Calculator'!$C$24)*(1+3*ABS(MOD('VSWR Calculator'!$C$23/Calculator!$F$21/2,1)-0.5))))/'VSWR Calculator'!$C$25)+$C40)^2+(1500*ABS(SIN(2*PI()*MOD(Calculator!$B$30/Calculator!$F$21,1)))*IF(MOD(Calculator!$B$30/Calculator!$F$21,1)&lt;0.5,-1,1))^2))/(1-SQRT(((50*POWER(80,POWER(COS(PI()*MOD(Calculator!$B$30/Calculator!$F$21,1)),2))+MIN(500,MAX(30,100*EXP(-0.3*'VSWR Calculator'!$C$24)*(1+3*ABS(MOD('VSWR Calculator'!$C$23/Calculator!$F$21/2,1)-0.5))))/'VSWR Calculator'!$C$25)-$C40)^2+(1500*ABS(SIN(2*PI()*MOD(Calculator!$B$30/Calculator!$F$21,1)))*IF(MOD(Calculator!$B$30/Calculator!$F$21,1)&lt;0.5,-1,1))^2)/SQRT(((50*POWER(80,POWER(COS(PI()*MOD(Calculator!$B$30/Calculator!$F$21,1)),2))+MIN(500,MAX(30,100*EXP(-0.3*'VSWR Calculator'!$C$24)*(1+3*ABS(MOD('VSWR Calculator'!$C$23/Calculator!$F$21/2,1)-0.5))))/'VSWR Calculator'!$C$25)+$C40)^2+(1500*ABS(SIN(2*PI()*MOD(Calculator!$B$30/Calculator!$F$21,1)))*IF(MOD(Calculator!$B$30/Calculator!$F$21,1)&lt;0.5,-1,1))^2)),2))</f>
        <v>—</v>
      </c>
      <c r="CI40" s="253" t="str">
        <f aca="false">IF(OR(Calculator!$E$22&lt;&gt;"YES",Calculator!$B$30&lt;Calculator!$G$22),"—",ROUND((1+SQRT(((50*POWER(80,POWER(COS(PI()*MOD(Calculator!$B$30/Calculator!$F$22,1)),2))+MIN(500,MAX(30,100*EXP(-0.3*'VSWR Calculator'!$C$24)*(1+3*ABS(MOD('VSWR Calculator'!$C$23/Calculator!$F$22/2,1)-0.5))))/'VSWR Calculator'!$C$25)-$C40)^2+(1500*ABS(SIN(2*PI()*MOD(Calculator!$B$30/Calculator!$F$22,1)))*IF(MOD(Calculator!$B$30/Calculator!$F$22,1)&lt;0.5,-1,1))^2)/SQRT(((50*POWER(80,POWER(COS(PI()*MOD(Calculator!$B$30/Calculator!$F$22,1)),2))+MIN(500,MAX(30,100*EXP(-0.3*'VSWR Calculator'!$C$24)*(1+3*ABS(MOD('VSWR Calculator'!$C$23/Calculator!$F$22/2,1)-0.5))))/'VSWR Calculator'!$C$25)+$C40)^2+(1500*ABS(SIN(2*PI()*MOD(Calculator!$B$30/Calculator!$F$22,1)))*IF(MOD(Calculator!$B$30/Calculator!$F$22,1)&lt;0.5,-1,1))^2))/(1-SQRT(((50*POWER(80,POWER(COS(PI()*MOD(Calculator!$B$30/Calculator!$F$22,1)),2))+MIN(500,MAX(30,100*EXP(-0.3*'VSWR Calculator'!$C$24)*(1+3*ABS(MOD('VSWR Calculator'!$C$23/Calculator!$F$22/2,1)-0.5))))/'VSWR Calculator'!$C$25)-$C40)^2+(1500*ABS(SIN(2*PI()*MOD(Calculator!$B$30/Calculator!$F$22,1)))*IF(MOD(Calculator!$B$30/Calculator!$F$22,1)&lt;0.5,-1,1))^2)/SQRT(((50*POWER(80,POWER(COS(PI()*MOD(Calculator!$B$30/Calculator!$F$22,1)),2))+MIN(500,MAX(30,100*EXP(-0.3*'VSWR Calculator'!$C$24)*(1+3*ABS(MOD('VSWR Calculator'!$C$23/Calculator!$F$22/2,1)-0.5))))/'VSWR Calculator'!$C$25)+$C40)^2+(1500*ABS(SIN(2*PI()*MOD(Calculator!$B$30/Calculator!$F$22,1)))*IF(MOD(Calculator!$B$30/Calculator!$F$22,1)&lt;0.5,-1,1))^2)),2))</f>
        <v>—</v>
      </c>
      <c r="CJ40" s="253" t="n">
        <f aca="false">IFERROR(ROUND((IF(ISNUMBER(BY40),BY40,0)+IF(ISNUMBER(BZ40),BZ40,0)+IF(ISNUMBER(CA40),CA40,0)+IF(ISNUMBER(CB40),CB40,0)+IF(ISNUMBER(CC40),CC40,0)+IF(ISNUMBER(CD40),CD40,0)+IF(ISNUMBER(CE40),CE40,0)+IF(ISNUMBER(CF40),CF40,0)+IF(ISNUMBER(CG40),CG40,0)+IF(ISNUMBER(CH40),CH40,0)+IF(ISNUMBER(CI40),CI40,0))/(IF(ISNUMBER(BY40),1,0)+IF(ISNUMBER(BZ40),1,0)+IF(ISNUMBER(CA40),1,0)+IF(ISNUMBER(CB40),1,0)+IF(ISNUMBER(CC40),1,0)+IF(ISNUMBER(CD40),1,0)+IF(ISNUMBER(CE40),1,0)+IF(ISNUMBER(CF40),1,0)+IF(ISNUMBER(CG40),1,0)+IF(ISNUMBER(CH40),1,0)+IF(ISNUMBER(CI40),1,0)),4),"")</f>
        <v>32.525</v>
      </c>
      <c r="CK40" s="253" t="str">
        <f aca="false">IF(OR(Calculator!$E$12&lt;&gt;"YES",Calculator!$B$31&lt;Calculator!$G$12),"—",ROUND((1+SQRT(((50*POWER(80,POWER(COS(PI()*MOD(Calculator!$B$31/Calculator!$F$12,1)),2))+MIN(500,MAX(30,100*EXP(-0.3*'VSWR Calculator'!$C$24)*(1+3*ABS(MOD('VSWR Calculator'!$C$23/Calculator!$F$12/2,1)-0.5))))/'VSWR Calculator'!$C$25)-$C40)^2+(1500*ABS(SIN(2*PI()*MOD(Calculator!$B$31/Calculator!$F$12,1)))*IF(MOD(Calculator!$B$31/Calculator!$F$12,1)&lt;0.5,-1,1))^2)/SQRT(((50*POWER(80,POWER(COS(PI()*MOD(Calculator!$B$31/Calculator!$F$12,1)),2))+MIN(500,MAX(30,100*EXP(-0.3*'VSWR Calculator'!$C$24)*(1+3*ABS(MOD('VSWR Calculator'!$C$23/Calculator!$F$12/2,1)-0.5))))/'VSWR Calculator'!$C$25)+$C40)^2+(1500*ABS(SIN(2*PI()*MOD(Calculator!$B$31/Calculator!$F$12,1)))*IF(MOD(Calculator!$B$31/Calculator!$F$12,1)&lt;0.5,-1,1))^2))/(1-SQRT(((50*POWER(80,POWER(COS(PI()*MOD(Calculator!$B$31/Calculator!$F$12,1)),2))+MIN(500,MAX(30,100*EXP(-0.3*'VSWR Calculator'!$C$24)*(1+3*ABS(MOD('VSWR Calculator'!$C$23/Calculator!$F$12/2,1)-0.5))))/'VSWR Calculator'!$C$25)-$C40)^2+(1500*ABS(SIN(2*PI()*MOD(Calculator!$B$31/Calculator!$F$12,1)))*IF(MOD(Calculator!$B$31/Calculator!$F$12,1)&lt;0.5,-1,1))^2)/SQRT(((50*POWER(80,POWER(COS(PI()*MOD(Calculator!$B$31/Calculator!$F$12,1)),2))+MIN(500,MAX(30,100*EXP(-0.3*'VSWR Calculator'!$C$24)*(1+3*ABS(MOD('VSWR Calculator'!$C$23/Calculator!$F$12/2,1)-0.5))))/'VSWR Calculator'!$C$25)+$C40)^2+(1500*ABS(SIN(2*PI()*MOD(Calculator!$B$31/Calculator!$F$12,1)))*IF(MOD(Calculator!$B$31/Calculator!$F$12,1)&lt;0.5,-1,1))^2)),2))</f>
        <v>—</v>
      </c>
      <c r="CL40" s="253" t="str">
        <f aca="false">IF(OR(Calculator!$E$13&lt;&gt;"YES",Calculator!$B$31&lt;Calculator!$G$13),"—",ROUND((1+SQRT(((50*POWER(80,POWER(COS(PI()*MOD(Calculator!$B$31/Calculator!$F$13,1)),2))+MIN(500,MAX(30,100*EXP(-0.3*'VSWR Calculator'!$C$24)*(1+3*ABS(MOD('VSWR Calculator'!$C$23/Calculator!$F$13/2,1)-0.5))))/'VSWR Calculator'!$C$25)-$C40)^2+(1500*ABS(SIN(2*PI()*MOD(Calculator!$B$31/Calculator!$F$13,1)))*IF(MOD(Calculator!$B$31/Calculator!$F$13,1)&lt;0.5,-1,1))^2)/SQRT(((50*POWER(80,POWER(COS(PI()*MOD(Calculator!$B$31/Calculator!$F$13,1)),2))+MIN(500,MAX(30,100*EXP(-0.3*'VSWR Calculator'!$C$24)*(1+3*ABS(MOD('VSWR Calculator'!$C$23/Calculator!$F$13/2,1)-0.5))))/'VSWR Calculator'!$C$25)+$C40)^2+(1500*ABS(SIN(2*PI()*MOD(Calculator!$B$31/Calculator!$F$13,1)))*IF(MOD(Calculator!$B$31/Calculator!$F$13,1)&lt;0.5,-1,1))^2))/(1-SQRT(((50*POWER(80,POWER(COS(PI()*MOD(Calculator!$B$31/Calculator!$F$13,1)),2))+MIN(500,MAX(30,100*EXP(-0.3*'VSWR Calculator'!$C$24)*(1+3*ABS(MOD('VSWR Calculator'!$C$23/Calculator!$F$13/2,1)-0.5))))/'VSWR Calculator'!$C$25)-$C40)^2+(1500*ABS(SIN(2*PI()*MOD(Calculator!$B$31/Calculator!$F$13,1)))*IF(MOD(Calculator!$B$31/Calculator!$F$13,1)&lt;0.5,-1,1))^2)/SQRT(((50*POWER(80,POWER(COS(PI()*MOD(Calculator!$B$31/Calculator!$F$13,1)),2))+MIN(500,MAX(30,100*EXP(-0.3*'VSWR Calculator'!$C$24)*(1+3*ABS(MOD('VSWR Calculator'!$C$23/Calculator!$F$13/2,1)-0.5))))/'VSWR Calculator'!$C$25)+$C40)^2+(1500*ABS(SIN(2*PI()*MOD(Calculator!$B$31/Calculator!$F$13,1)))*IF(MOD(Calculator!$B$31/Calculator!$F$13,1)&lt;0.5,-1,1))^2)),2))</f>
        <v>—</v>
      </c>
      <c r="CM40" s="253" t="str">
        <f aca="false">IF(OR(Calculator!$E$14&lt;&gt;"YES",Calculator!$B$31&lt;Calculator!$G$14),"—",ROUND((1+SQRT(((50*POWER(80,POWER(COS(PI()*MOD(Calculator!$B$31/Calculator!$F$14,1)),2))+MIN(500,MAX(30,100*EXP(-0.3*'VSWR Calculator'!$C$24)*(1+3*ABS(MOD('VSWR Calculator'!$C$23/Calculator!$F$14/2,1)-0.5))))/'VSWR Calculator'!$C$25)-$C40)^2+(1500*ABS(SIN(2*PI()*MOD(Calculator!$B$31/Calculator!$F$14,1)))*IF(MOD(Calculator!$B$31/Calculator!$F$14,1)&lt;0.5,-1,1))^2)/SQRT(((50*POWER(80,POWER(COS(PI()*MOD(Calculator!$B$31/Calculator!$F$14,1)),2))+MIN(500,MAX(30,100*EXP(-0.3*'VSWR Calculator'!$C$24)*(1+3*ABS(MOD('VSWR Calculator'!$C$23/Calculator!$F$14/2,1)-0.5))))/'VSWR Calculator'!$C$25)+$C40)^2+(1500*ABS(SIN(2*PI()*MOD(Calculator!$B$31/Calculator!$F$14,1)))*IF(MOD(Calculator!$B$31/Calculator!$F$14,1)&lt;0.5,-1,1))^2))/(1-SQRT(((50*POWER(80,POWER(COS(PI()*MOD(Calculator!$B$31/Calculator!$F$14,1)),2))+MIN(500,MAX(30,100*EXP(-0.3*'VSWR Calculator'!$C$24)*(1+3*ABS(MOD('VSWR Calculator'!$C$23/Calculator!$F$14/2,1)-0.5))))/'VSWR Calculator'!$C$25)-$C40)^2+(1500*ABS(SIN(2*PI()*MOD(Calculator!$B$31/Calculator!$F$14,1)))*IF(MOD(Calculator!$B$31/Calculator!$F$14,1)&lt;0.5,-1,1))^2)/SQRT(((50*POWER(80,POWER(COS(PI()*MOD(Calculator!$B$31/Calculator!$F$14,1)),2))+MIN(500,MAX(30,100*EXP(-0.3*'VSWR Calculator'!$C$24)*(1+3*ABS(MOD('VSWR Calculator'!$C$23/Calculator!$F$14/2,1)-0.5))))/'VSWR Calculator'!$C$25)+$C40)^2+(1500*ABS(SIN(2*PI()*MOD(Calculator!$B$31/Calculator!$F$14,1)))*IF(MOD(Calculator!$B$31/Calculator!$F$14,1)&lt;0.5,-1,1))^2)),2))</f>
        <v>—</v>
      </c>
      <c r="CN40" s="253" t="n">
        <f aca="false">IF(OR(Calculator!$E$15&lt;&gt;"YES",Calculator!$B$31&lt;Calculator!$G$15),"—",ROUND((1+SQRT(((50*POWER(80,POWER(COS(PI()*MOD(Calculator!$B$31/Calculator!$F$15,1)),2))+MIN(500,MAX(30,100*EXP(-0.3*'VSWR Calculator'!$C$24)*(1+3*ABS(MOD('VSWR Calculator'!$C$23/Calculator!$F$15/2,1)-0.5))))/'VSWR Calculator'!$C$25)-$C40)^2+(1500*ABS(SIN(2*PI()*MOD(Calculator!$B$31/Calculator!$F$15,1)))*IF(MOD(Calculator!$B$31/Calculator!$F$15,1)&lt;0.5,-1,1))^2)/SQRT(((50*POWER(80,POWER(COS(PI()*MOD(Calculator!$B$31/Calculator!$F$15,1)),2))+MIN(500,MAX(30,100*EXP(-0.3*'VSWR Calculator'!$C$24)*(1+3*ABS(MOD('VSWR Calculator'!$C$23/Calculator!$F$15/2,1)-0.5))))/'VSWR Calculator'!$C$25)+$C40)^2+(1500*ABS(SIN(2*PI()*MOD(Calculator!$B$31/Calculator!$F$15,1)))*IF(MOD(Calculator!$B$31/Calculator!$F$15,1)&lt;0.5,-1,1))^2))/(1-SQRT(((50*POWER(80,POWER(COS(PI()*MOD(Calculator!$B$31/Calculator!$F$15,1)),2))+MIN(500,MAX(30,100*EXP(-0.3*'VSWR Calculator'!$C$24)*(1+3*ABS(MOD('VSWR Calculator'!$C$23/Calculator!$F$15/2,1)-0.5))))/'VSWR Calculator'!$C$25)-$C40)^2+(1500*ABS(SIN(2*PI()*MOD(Calculator!$B$31/Calculator!$F$15,1)))*IF(MOD(Calculator!$B$31/Calculator!$F$15,1)&lt;0.5,-1,1))^2)/SQRT(((50*POWER(80,POWER(COS(PI()*MOD(Calculator!$B$31/Calculator!$F$15,1)),2))+MIN(500,MAX(30,100*EXP(-0.3*'VSWR Calculator'!$C$24)*(1+3*ABS(MOD('VSWR Calculator'!$C$23/Calculator!$F$15/2,1)-0.5))))/'VSWR Calculator'!$C$25)+$C40)^2+(1500*ABS(SIN(2*PI()*MOD(Calculator!$B$31/Calculator!$F$15,1)))*IF(MOD(Calculator!$B$31/Calculator!$F$15,1)&lt;0.5,-1,1))^2)),2))</f>
        <v>32.3</v>
      </c>
      <c r="CO40" s="253" t="str">
        <f aca="false">IF(OR(Calculator!$E$16&lt;&gt;"YES",Calculator!$B$31&lt;Calculator!$G$16),"—",ROUND((1+SQRT(((50*POWER(80,POWER(COS(PI()*MOD(Calculator!$B$31/Calculator!$F$16,1)),2))+MIN(500,MAX(30,100*EXP(-0.3*'VSWR Calculator'!$C$24)*(1+3*ABS(MOD('VSWR Calculator'!$C$23/Calculator!$F$16/2,1)-0.5))))/'VSWR Calculator'!$C$25)-$C40)^2+(1500*ABS(SIN(2*PI()*MOD(Calculator!$B$31/Calculator!$F$16,1)))*IF(MOD(Calculator!$B$31/Calculator!$F$16,1)&lt;0.5,-1,1))^2)/SQRT(((50*POWER(80,POWER(COS(PI()*MOD(Calculator!$B$31/Calculator!$F$16,1)),2))+MIN(500,MAX(30,100*EXP(-0.3*'VSWR Calculator'!$C$24)*(1+3*ABS(MOD('VSWR Calculator'!$C$23/Calculator!$F$16/2,1)-0.5))))/'VSWR Calculator'!$C$25)+$C40)^2+(1500*ABS(SIN(2*PI()*MOD(Calculator!$B$31/Calculator!$F$16,1)))*IF(MOD(Calculator!$B$31/Calculator!$F$16,1)&lt;0.5,-1,1))^2))/(1-SQRT(((50*POWER(80,POWER(COS(PI()*MOD(Calculator!$B$31/Calculator!$F$16,1)),2))+MIN(500,MAX(30,100*EXP(-0.3*'VSWR Calculator'!$C$24)*(1+3*ABS(MOD('VSWR Calculator'!$C$23/Calculator!$F$16/2,1)-0.5))))/'VSWR Calculator'!$C$25)-$C40)^2+(1500*ABS(SIN(2*PI()*MOD(Calculator!$B$31/Calculator!$F$16,1)))*IF(MOD(Calculator!$B$31/Calculator!$F$16,1)&lt;0.5,-1,1))^2)/SQRT(((50*POWER(80,POWER(COS(PI()*MOD(Calculator!$B$31/Calculator!$F$16,1)),2))+MIN(500,MAX(30,100*EXP(-0.3*'VSWR Calculator'!$C$24)*(1+3*ABS(MOD('VSWR Calculator'!$C$23/Calculator!$F$16/2,1)-0.5))))/'VSWR Calculator'!$C$25)+$C40)^2+(1500*ABS(SIN(2*PI()*MOD(Calculator!$B$31/Calculator!$F$16,1)))*IF(MOD(Calculator!$B$31/Calculator!$F$16,1)&lt;0.5,-1,1))^2)),2))</f>
        <v>—</v>
      </c>
      <c r="CP40" s="253" t="n">
        <f aca="false">IF(OR(Calculator!$E$17&lt;&gt;"YES",Calculator!$B$31&lt;Calculator!$G$17),"—",ROUND((1+SQRT(((50*POWER(80,POWER(COS(PI()*MOD(Calculator!$B$31/Calculator!$F$17,1)),2))+MIN(500,MAX(30,100*EXP(-0.3*'VSWR Calculator'!$C$24)*(1+3*ABS(MOD('VSWR Calculator'!$C$23/Calculator!$F$17/2,1)-0.5))))/'VSWR Calculator'!$C$25)-$C40)^2+(1500*ABS(SIN(2*PI()*MOD(Calculator!$B$31/Calculator!$F$17,1)))*IF(MOD(Calculator!$B$31/Calculator!$F$17,1)&lt;0.5,-1,1))^2)/SQRT(((50*POWER(80,POWER(COS(PI()*MOD(Calculator!$B$31/Calculator!$F$17,1)),2))+MIN(500,MAX(30,100*EXP(-0.3*'VSWR Calculator'!$C$24)*(1+3*ABS(MOD('VSWR Calculator'!$C$23/Calculator!$F$17/2,1)-0.5))))/'VSWR Calculator'!$C$25)+$C40)^2+(1500*ABS(SIN(2*PI()*MOD(Calculator!$B$31/Calculator!$F$17,1)))*IF(MOD(Calculator!$B$31/Calculator!$F$17,1)&lt;0.5,-1,1))^2))/(1-SQRT(((50*POWER(80,POWER(COS(PI()*MOD(Calculator!$B$31/Calculator!$F$17,1)),2))+MIN(500,MAX(30,100*EXP(-0.3*'VSWR Calculator'!$C$24)*(1+3*ABS(MOD('VSWR Calculator'!$C$23/Calculator!$F$17/2,1)-0.5))))/'VSWR Calculator'!$C$25)-$C40)^2+(1500*ABS(SIN(2*PI()*MOD(Calculator!$B$31/Calculator!$F$17,1)))*IF(MOD(Calculator!$B$31/Calculator!$F$17,1)&lt;0.5,-1,1))^2)/SQRT(((50*POWER(80,POWER(COS(PI()*MOD(Calculator!$B$31/Calculator!$F$17,1)),2))+MIN(500,MAX(30,100*EXP(-0.3*'VSWR Calculator'!$C$24)*(1+3*ABS(MOD('VSWR Calculator'!$C$23/Calculator!$F$17/2,1)-0.5))))/'VSWR Calculator'!$C$25)+$C40)^2+(1500*ABS(SIN(2*PI()*MOD(Calculator!$B$31/Calculator!$F$17,1)))*IF(MOD(Calculator!$B$31/Calculator!$F$17,1)&lt;0.5,-1,1))^2)),2))</f>
        <v>30.81</v>
      </c>
      <c r="CQ40" s="253" t="str">
        <f aca="false">IF(OR(Calculator!$E$18&lt;&gt;"YES",Calculator!$B$31&lt;Calculator!$G$18),"—",ROUND((1+SQRT(((50*POWER(80,POWER(COS(PI()*MOD(Calculator!$B$31/Calculator!$F$18,1)),2))+MIN(500,MAX(30,100*EXP(-0.3*'VSWR Calculator'!$C$24)*(1+3*ABS(MOD('VSWR Calculator'!$C$23/Calculator!$F$18/2,1)-0.5))))/'VSWR Calculator'!$C$25)-$C40)^2+(1500*ABS(SIN(2*PI()*MOD(Calculator!$B$31/Calculator!$F$18,1)))*IF(MOD(Calculator!$B$31/Calculator!$F$18,1)&lt;0.5,-1,1))^2)/SQRT(((50*POWER(80,POWER(COS(PI()*MOD(Calculator!$B$31/Calculator!$F$18,1)),2))+MIN(500,MAX(30,100*EXP(-0.3*'VSWR Calculator'!$C$24)*(1+3*ABS(MOD('VSWR Calculator'!$C$23/Calculator!$F$18/2,1)-0.5))))/'VSWR Calculator'!$C$25)+$C40)^2+(1500*ABS(SIN(2*PI()*MOD(Calculator!$B$31/Calculator!$F$18,1)))*IF(MOD(Calculator!$B$31/Calculator!$F$18,1)&lt;0.5,-1,1))^2))/(1-SQRT(((50*POWER(80,POWER(COS(PI()*MOD(Calculator!$B$31/Calculator!$F$18,1)),2))+MIN(500,MAX(30,100*EXP(-0.3*'VSWR Calculator'!$C$24)*(1+3*ABS(MOD('VSWR Calculator'!$C$23/Calculator!$F$18/2,1)-0.5))))/'VSWR Calculator'!$C$25)-$C40)^2+(1500*ABS(SIN(2*PI()*MOD(Calculator!$B$31/Calculator!$F$18,1)))*IF(MOD(Calculator!$B$31/Calculator!$F$18,1)&lt;0.5,-1,1))^2)/SQRT(((50*POWER(80,POWER(COS(PI()*MOD(Calculator!$B$31/Calculator!$F$18,1)),2))+MIN(500,MAX(30,100*EXP(-0.3*'VSWR Calculator'!$C$24)*(1+3*ABS(MOD('VSWR Calculator'!$C$23/Calculator!$F$18/2,1)-0.5))))/'VSWR Calculator'!$C$25)+$C40)^2+(1500*ABS(SIN(2*PI()*MOD(Calculator!$B$31/Calculator!$F$18,1)))*IF(MOD(Calculator!$B$31/Calculator!$F$18,1)&lt;0.5,-1,1))^2)),2))</f>
        <v>—</v>
      </c>
      <c r="CR40" s="253" t="str">
        <f aca="false">IF(OR(Calculator!$E$19&lt;&gt;"YES",Calculator!$B$31&lt;Calculator!$G$19),"—",ROUND((1+SQRT(((50*POWER(80,POWER(COS(PI()*MOD(Calculator!$B$31/Calculator!$F$19,1)),2))+MIN(500,MAX(30,100*EXP(-0.3*'VSWR Calculator'!$C$24)*(1+3*ABS(MOD('VSWR Calculator'!$C$23/Calculator!$F$19/2,1)-0.5))))/'VSWR Calculator'!$C$25)-$C40)^2+(1500*ABS(SIN(2*PI()*MOD(Calculator!$B$31/Calculator!$F$19,1)))*IF(MOD(Calculator!$B$31/Calculator!$F$19,1)&lt;0.5,-1,1))^2)/SQRT(((50*POWER(80,POWER(COS(PI()*MOD(Calculator!$B$31/Calculator!$F$19,1)),2))+MIN(500,MAX(30,100*EXP(-0.3*'VSWR Calculator'!$C$24)*(1+3*ABS(MOD('VSWR Calculator'!$C$23/Calculator!$F$19/2,1)-0.5))))/'VSWR Calculator'!$C$25)+$C40)^2+(1500*ABS(SIN(2*PI()*MOD(Calculator!$B$31/Calculator!$F$19,1)))*IF(MOD(Calculator!$B$31/Calculator!$F$19,1)&lt;0.5,-1,1))^2))/(1-SQRT(((50*POWER(80,POWER(COS(PI()*MOD(Calculator!$B$31/Calculator!$F$19,1)),2))+MIN(500,MAX(30,100*EXP(-0.3*'VSWR Calculator'!$C$24)*(1+3*ABS(MOD('VSWR Calculator'!$C$23/Calculator!$F$19/2,1)-0.5))))/'VSWR Calculator'!$C$25)-$C40)^2+(1500*ABS(SIN(2*PI()*MOD(Calculator!$B$31/Calculator!$F$19,1)))*IF(MOD(Calculator!$B$31/Calculator!$F$19,1)&lt;0.5,-1,1))^2)/SQRT(((50*POWER(80,POWER(COS(PI()*MOD(Calculator!$B$31/Calculator!$F$19,1)),2))+MIN(500,MAX(30,100*EXP(-0.3*'VSWR Calculator'!$C$24)*(1+3*ABS(MOD('VSWR Calculator'!$C$23/Calculator!$F$19/2,1)-0.5))))/'VSWR Calculator'!$C$25)+$C40)^2+(1500*ABS(SIN(2*PI()*MOD(Calculator!$B$31/Calculator!$F$19,1)))*IF(MOD(Calculator!$B$31/Calculator!$F$19,1)&lt;0.5,-1,1))^2)),2))</f>
        <v>—</v>
      </c>
      <c r="CS40" s="253" t="str">
        <f aca="false">IF(OR(Calculator!$E$20&lt;&gt;"YES",Calculator!$B$31&lt;Calculator!$G$20),"—",ROUND((1+SQRT(((50*POWER(80,POWER(COS(PI()*MOD(Calculator!$B$31/Calculator!$F$20,1)),2))+MIN(500,MAX(30,100*EXP(-0.3*'VSWR Calculator'!$C$24)*(1+3*ABS(MOD('VSWR Calculator'!$C$23/Calculator!$F$20/2,1)-0.5))))/'VSWR Calculator'!$C$25)-$C40)^2+(1500*ABS(SIN(2*PI()*MOD(Calculator!$B$31/Calculator!$F$20,1)))*IF(MOD(Calculator!$B$31/Calculator!$F$20,1)&lt;0.5,-1,1))^2)/SQRT(((50*POWER(80,POWER(COS(PI()*MOD(Calculator!$B$31/Calculator!$F$20,1)),2))+MIN(500,MAX(30,100*EXP(-0.3*'VSWR Calculator'!$C$24)*(1+3*ABS(MOD('VSWR Calculator'!$C$23/Calculator!$F$20/2,1)-0.5))))/'VSWR Calculator'!$C$25)+$C40)^2+(1500*ABS(SIN(2*PI()*MOD(Calculator!$B$31/Calculator!$F$20,1)))*IF(MOD(Calculator!$B$31/Calculator!$F$20,1)&lt;0.5,-1,1))^2))/(1-SQRT(((50*POWER(80,POWER(COS(PI()*MOD(Calculator!$B$31/Calculator!$F$20,1)),2))+MIN(500,MAX(30,100*EXP(-0.3*'VSWR Calculator'!$C$24)*(1+3*ABS(MOD('VSWR Calculator'!$C$23/Calculator!$F$20/2,1)-0.5))))/'VSWR Calculator'!$C$25)-$C40)^2+(1500*ABS(SIN(2*PI()*MOD(Calculator!$B$31/Calculator!$F$20,1)))*IF(MOD(Calculator!$B$31/Calculator!$F$20,1)&lt;0.5,-1,1))^2)/SQRT(((50*POWER(80,POWER(COS(PI()*MOD(Calculator!$B$31/Calculator!$F$20,1)),2))+MIN(500,MAX(30,100*EXP(-0.3*'VSWR Calculator'!$C$24)*(1+3*ABS(MOD('VSWR Calculator'!$C$23/Calculator!$F$20/2,1)-0.5))))/'VSWR Calculator'!$C$25)+$C40)^2+(1500*ABS(SIN(2*PI()*MOD(Calculator!$B$31/Calculator!$F$20,1)))*IF(MOD(Calculator!$B$31/Calculator!$F$20,1)&lt;0.5,-1,1))^2)),2))</f>
        <v>—</v>
      </c>
      <c r="CT40" s="253" t="str">
        <f aca="false">IF(OR(Calculator!$E$21&lt;&gt;"YES",Calculator!$B$31&lt;Calculator!$G$21),"—",ROUND((1+SQRT(((50*POWER(80,POWER(COS(PI()*MOD(Calculator!$B$31/Calculator!$F$21,1)),2))+MIN(500,MAX(30,100*EXP(-0.3*'VSWR Calculator'!$C$24)*(1+3*ABS(MOD('VSWR Calculator'!$C$23/Calculator!$F$21/2,1)-0.5))))/'VSWR Calculator'!$C$25)-$C40)^2+(1500*ABS(SIN(2*PI()*MOD(Calculator!$B$31/Calculator!$F$21,1)))*IF(MOD(Calculator!$B$31/Calculator!$F$21,1)&lt;0.5,-1,1))^2)/SQRT(((50*POWER(80,POWER(COS(PI()*MOD(Calculator!$B$31/Calculator!$F$21,1)),2))+MIN(500,MAX(30,100*EXP(-0.3*'VSWR Calculator'!$C$24)*(1+3*ABS(MOD('VSWR Calculator'!$C$23/Calculator!$F$21/2,1)-0.5))))/'VSWR Calculator'!$C$25)+$C40)^2+(1500*ABS(SIN(2*PI()*MOD(Calculator!$B$31/Calculator!$F$21,1)))*IF(MOD(Calculator!$B$31/Calculator!$F$21,1)&lt;0.5,-1,1))^2))/(1-SQRT(((50*POWER(80,POWER(COS(PI()*MOD(Calculator!$B$31/Calculator!$F$21,1)),2))+MIN(500,MAX(30,100*EXP(-0.3*'VSWR Calculator'!$C$24)*(1+3*ABS(MOD('VSWR Calculator'!$C$23/Calculator!$F$21/2,1)-0.5))))/'VSWR Calculator'!$C$25)-$C40)^2+(1500*ABS(SIN(2*PI()*MOD(Calculator!$B$31/Calculator!$F$21,1)))*IF(MOD(Calculator!$B$31/Calculator!$F$21,1)&lt;0.5,-1,1))^2)/SQRT(((50*POWER(80,POWER(COS(PI()*MOD(Calculator!$B$31/Calculator!$F$21,1)),2))+MIN(500,MAX(30,100*EXP(-0.3*'VSWR Calculator'!$C$24)*(1+3*ABS(MOD('VSWR Calculator'!$C$23/Calculator!$F$21/2,1)-0.5))))/'VSWR Calculator'!$C$25)+$C40)^2+(1500*ABS(SIN(2*PI()*MOD(Calculator!$B$31/Calculator!$F$21,1)))*IF(MOD(Calculator!$B$31/Calculator!$F$21,1)&lt;0.5,-1,1))^2)),2))</f>
        <v>—</v>
      </c>
      <c r="CU40" s="253" t="str">
        <f aca="false">IF(OR(Calculator!$E$22&lt;&gt;"YES",Calculator!$B$31&lt;Calculator!$G$22),"—",ROUND((1+SQRT(((50*POWER(80,POWER(COS(PI()*MOD(Calculator!$B$31/Calculator!$F$22,1)),2))+MIN(500,MAX(30,100*EXP(-0.3*'VSWR Calculator'!$C$24)*(1+3*ABS(MOD('VSWR Calculator'!$C$23/Calculator!$F$22/2,1)-0.5))))/'VSWR Calculator'!$C$25)-$C40)^2+(1500*ABS(SIN(2*PI()*MOD(Calculator!$B$31/Calculator!$F$22,1)))*IF(MOD(Calculator!$B$31/Calculator!$F$22,1)&lt;0.5,-1,1))^2)/SQRT(((50*POWER(80,POWER(COS(PI()*MOD(Calculator!$B$31/Calculator!$F$22,1)),2))+MIN(500,MAX(30,100*EXP(-0.3*'VSWR Calculator'!$C$24)*(1+3*ABS(MOD('VSWR Calculator'!$C$23/Calculator!$F$22/2,1)-0.5))))/'VSWR Calculator'!$C$25)+$C40)^2+(1500*ABS(SIN(2*PI()*MOD(Calculator!$B$31/Calculator!$F$22,1)))*IF(MOD(Calculator!$B$31/Calculator!$F$22,1)&lt;0.5,-1,1))^2))/(1-SQRT(((50*POWER(80,POWER(COS(PI()*MOD(Calculator!$B$31/Calculator!$F$22,1)),2))+MIN(500,MAX(30,100*EXP(-0.3*'VSWR Calculator'!$C$24)*(1+3*ABS(MOD('VSWR Calculator'!$C$23/Calculator!$F$22/2,1)-0.5))))/'VSWR Calculator'!$C$25)-$C40)^2+(1500*ABS(SIN(2*PI()*MOD(Calculator!$B$31/Calculator!$F$22,1)))*IF(MOD(Calculator!$B$31/Calculator!$F$22,1)&lt;0.5,-1,1))^2)/SQRT(((50*POWER(80,POWER(COS(PI()*MOD(Calculator!$B$31/Calculator!$F$22,1)),2))+MIN(500,MAX(30,100*EXP(-0.3*'VSWR Calculator'!$C$24)*(1+3*ABS(MOD('VSWR Calculator'!$C$23/Calculator!$F$22/2,1)-0.5))))/'VSWR Calculator'!$C$25)+$C40)^2+(1500*ABS(SIN(2*PI()*MOD(Calculator!$B$31/Calculator!$F$22,1)))*IF(MOD(Calculator!$B$31/Calculator!$F$22,1)&lt;0.5,-1,1))^2)),2))</f>
        <v>—</v>
      </c>
      <c r="CV40" s="253" t="n">
        <f aca="false">IFERROR(ROUND((IF(ISNUMBER(CK40),CK40,0)+IF(ISNUMBER(CL40),CL40,0)+IF(ISNUMBER(CM40),CM40,0)+IF(ISNUMBER(CN40),CN40,0)+IF(ISNUMBER(CO40),CO40,0)+IF(ISNUMBER(CP40),CP40,0)+IF(ISNUMBER(CQ40),CQ40,0)+IF(ISNUMBER(CR40),CR40,0)+IF(ISNUMBER(CS40),CS40,0)+IF(ISNUMBER(CT40),CT40,0)+IF(ISNUMBER(CU40),CU40,0))/(IF(ISNUMBER(CK40),1,0)+IF(ISNUMBER(CL40),1,0)+IF(ISNUMBER(CM40),1,0)+IF(ISNUMBER(CN40),1,0)+IF(ISNUMBER(CO40),1,0)+IF(ISNUMBER(CP40),1,0)+IF(ISNUMBER(CQ40),1,0)+IF(ISNUMBER(CR40),1,0)+IF(ISNUMBER(CS40),1,0)+IF(ISNUMBER(CT40),1,0)+IF(ISNUMBER(CU40),1,0)),4),"")</f>
        <v>31.555</v>
      </c>
      <c r="CW40" s="253" t="str">
        <f aca="false">IF(OR(Calculator!$E$12&lt;&gt;"YES",Calculator!$B$32&lt;Calculator!$G$12),"—",ROUND((1+SQRT(((50*POWER(80,POWER(COS(PI()*MOD(Calculator!$B$32/Calculator!$F$12,1)),2))+MIN(500,MAX(30,100*EXP(-0.3*'VSWR Calculator'!$C$24)*(1+3*ABS(MOD('VSWR Calculator'!$C$23/Calculator!$F$12/2,1)-0.5))))/'VSWR Calculator'!$C$25)-$C40)^2+(1500*ABS(SIN(2*PI()*MOD(Calculator!$B$32/Calculator!$F$12,1)))*IF(MOD(Calculator!$B$32/Calculator!$F$12,1)&lt;0.5,-1,1))^2)/SQRT(((50*POWER(80,POWER(COS(PI()*MOD(Calculator!$B$32/Calculator!$F$12,1)),2))+MIN(500,MAX(30,100*EXP(-0.3*'VSWR Calculator'!$C$24)*(1+3*ABS(MOD('VSWR Calculator'!$C$23/Calculator!$F$12/2,1)-0.5))))/'VSWR Calculator'!$C$25)+$C40)^2+(1500*ABS(SIN(2*PI()*MOD(Calculator!$B$32/Calculator!$F$12,1)))*IF(MOD(Calculator!$B$32/Calculator!$F$12,1)&lt;0.5,-1,1))^2))/(1-SQRT(((50*POWER(80,POWER(COS(PI()*MOD(Calculator!$B$32/Calculator!$F$12,1)),2))+MIN(500,MAX(30,100*EXP(-0.3*'VSWR Calculator'!$C$24)*(1+3*ABS(MOD('VSWR Calculator'!$C$23/Calculator!$F$12/2,1)-0.5))))/'VSWR Calculator'!$C$25)-$C40)^2+(1500*ABS(SIN(2*PI()*MOD(Calculator!$B$32/Calculator!$F$12,1)))*IF(MOD(Calculator!$B$32/Calculator!$F$12,1)&lt;0.5,-1,1))^2)/SQRT(((50*POWER(80,POWER(COS(PI()*MOD(Calculator!$B$32/Calculator!$F$12,1)),2))+MIN(500,MAX(30,100*EXP(-0.3*'VSWR Calculator'!$C$24)*(1+3*ABS(MOD('VSWR Calculator'!$C$23/Calculator!$F$12/2,1)-0.5))))/'VSWR Calculator'!$C$25)+$C40)^2+(1500*ABS(SIN(2*PI()*MOD(Calculator!$B$32/Calculator!$F$12,1)))*IF(MOD(Calculator!$B$32/Calculator!$F$12,1)&lt;0.5,-1,1))^2)),2))</f>
        <v>—</v>
      </c>
      <c r="CX40" s="253" t="str">
        <f aca="false">IF(OR(Calculator!$E$13&lt;&gt;"YES",Calculator!$B$32&lt;Calculator!$G$13),"—",ROUND((1+SQRT(((50*POWER(80,POWER(COS(PI()*MOD(Calculator!$B$32/Calculator!$F$13,1)),2))+MIN(500,MAX(30,100*EXP(-0.3*'VSWR Calculator'!$C$24)*(1+3*ABS(MOD('VSWR Calculator'!$C$23/Calculator!$F$13/2,1)-0.5))))/'VSWR Calculator'!$C$25)-$C40)^2+(1500*ABS(SIN(2*PI()*MOD(Calculator!$B$32/Calculator!$F$13,1)))*IF(MOD(Calculator!$B$32/Calculator!$F$13,1)&lt;0.5,-1,1))^2)/SQRT(((50*POWER(80,POWER(COS(PI()*MOD(Calculator!$B$32/Calculator!$F$13,1)),2))+MIN(500,MAX(30,100*EXP(-0.3*'VSWR Calculator'!$C$24)*(1+3*ABS(MOD('VSWR Calculator'!$C$23/Calculator!$F$13/2,1)-0.5))))/'VSWR Calculator'!$C$25)+$C40)^2+(1500*ABS(SIN(2*PI()*MOD(Calculator!$B$32/Calculator!$F$13,1)))*IF(MOD(Calculator!$B$32/Calculator!$F$13,1)&lt;0.5,-1,1))^2))/(1-SQRT(((50*POWER(80,POWER(COS(PI()*MOD(Calculator!$B$32/Calculator!$F$13,1)),2))+MIN(500,MAX(30,100*EXP(-0.3*'VSWR Calculator'!$C$24)*(1+3*ABS(MOD('VSWR Calculator'!$C$23/Calculator!$F$13/2,1)-0.5))))/'VSWR Calculator'!$C$25)-$C40)^2+(1500*ABS(SIN(2*PI()*MOD(Calculator!$B$32/Calculator!$F$13,1)))*IF(MOD(Calculator!$B$32/Calculator!$F$13,1)&lt;0.5,-1,1))^2)/SQRT(((50*POWER(80,POWER(COS(PI()*MOD(Calculator!$B$32/Calculator!$F$13,1)),2))+MIN(500,MAX(30,100*EXP(-0.3*'VSWR Calculator'!$C$24)*(1+3*ABS(MOD('VSWR Calculator'!$C$23/Calculator!$F$13/2,1)-0.5))))/'VSWR Calculator'!$C$25)+$C40)^2+(1500*ABS(SIN(2*PI()*MOD(Calculator!$B$32/Calculator!$F$13,1)))*IF(MOD(Calculator!$B$32/Calculator!$F$13,1)&lt;0.5,-1,1))^2)),2))</f>
        <v>—</v>
      </c>
      <c r="CY40" s="253" t="str">
        <f aca="false">IF(OR(Calculator!$E$14&lt;&gt;"YES",Calculator!$B$32&lt;Calculator!$G$14),"—",ROUND((1+SQRT(((50*POWER(80,POWER(COS(PI()*MOD(Calculator!$B$32/Calculator!$F$14,1)),2))+MIN(500,MAX(30,100*EXP(-0.3*'VSWR Calculator'!$C$24)*(1+3*ABS(MOD('VSWR Calculator'!$C$23/Calculator!$F$14/2,1)-0.5))))/'VSWR Calculator'!$C$25)-$C40)^2+(1500*ABS(SIN(2*PI()*MOD(Calculator!$B$32/Calculator!$F$14,1)))*IF(MOD(Calculator!$B$32/Calculator!$F$14,1)&lt;0.5,-1,1))^2)/SQRT(((50*POWER(80,POWER(COS(PI()*MOD(Calculator!$B$32/Calculator!$F$14,1)),2))+MIN(500,MAX(30,100*EXP(-0.3*'VSWR Calculator'!$C$24)*(1+3*ABS(MOD('VSWR Calculator'!$C$23/Calculator!$F$14/2,1)-0.5))))/'VSWR Calculator'!$C$25)+$C40)^2+(1500*ABS(SIN(2*PI()*MOD(Calculator!$B$32/Calculator!$F$14,1)))*IF(MOD(Calculator!$B$32/Calculator!$F$14,1)&lt;0.5,-1,1))^2))/(1-SQRT(((50*POWER(80,POWER(COS(PI()*MOD(Calculator!$B$32/Calculator!$F$14,1)),2))+MIN(500,MAX(30,100*EXP(-0.3*'VSWR Calculator'!$C$24)*(1+3*ABS(MOD('VSWR Calculator'!$C$23/Calculator!$F$14/2,1)-0.5))))/'VSWR Calculator'!$C$25)-$C40)^2+(1500*ABS(SIN(2*PI()*MOD(Calculator!$B$32/Calculator!$F$14,1)))*IF(MOD(Calculator!$B$32/Calculator!$F$14,1)&lt;0.5,-1,1))^2)/SQRT(((50*POWER(80,POWER(COS(PI()*MOD(Calculator!$B$32/Calculator!$F$14,1)),2))+MIN(500,MAX(30,100*EXP(-0.3*'VSWR Calculator'!$C$24)*(1+3*ABS(MOD('VSWR Calculator'!$C$23/Calculator!$F$14/2,1)-0.5))))/'VSWR Calculator'!$C$25)+$C40)^2+(1500*ABS(SIN(2*PI()*MOD(Calculator!$B$32/Calculator!$F$14,1)))*IF(MOD(Calculator!$B$32/Calculator!$F$14,1)&lt;0.5,-1,1))^2)),2))</f>
        <v>—</v>
      </c>
      <c r="CZ40" s="253" t="n">
        <f aca="false">IF(OR(Calculator!$E$15&lt;&gt;"YES",Calculator!$B$32&lt;Calculator!$G$15),"—",ROUND((1+SQRT(((50*POWER(80,POWER(COS(PI()*MOD(Calculator!$B$32/Calculator!$F$15,1)),2))+MIN(500,MAX(30,100*EXP(-0.3*'VSWR Calculator'!$C$24)*(1+3*ABS(MOD('VSWR Calculator'!$C$23/Calculator!$F$15/2,1)-0.5))))/'VSWR Calculator'!$C$25)-$C40)^2+(1500*ABS(SIN(2*PI()*MOD(Calculator!$B$32/Calculator!$F$15,1)))*IF(MOD(Calculator!$B$32/Calculator!$F$15,1)&lt;0.5,-1,1))^2)/SQRT(((50*POWER(80,POWER(COS(PI()*MOD(Calculator!$B$32/Calculator!$F$15,1)),2))+MIN(500,MAX(30,100*EXP(-0.3*'VSWR Calculator'!$C$24)*(1+3*ABS(MOD('VSWR Calculator'!$C$23/Calculator!$F$15/2,1)-0.5))))/'VSWR Calculator'!$C$25)+$C40)^2+(1500*ABS(SIN(2*PI()*MOD(Calculator!$B$32/Calculator!$F$15,1)))*IF(MOD(Calculator!$B$32/Calculator!$F$15,1)&lt;0.5,-1,1))^2))/(1-SQRT(((50*POWER(80,POWER(COS(PI()*MOD(Calculator!$B$32/Calculator!$F$15,1)),2))+MIN(500,MAX(30,100*EXP(-0.3*'VSWR Calculator'!$C$24)*(1+3*ABS(MOD('VSWR Calculator'!$C$23/Calculator!$F$15/2,1)-0.5))))/'VSWR Calculator'!$C$25)-$C40)^2+(1500*ABS(SIN(2*PI()*MOD(Calculator!$B$32/Calculator!$F$15,1)))*IF(MOD(Calculator!$B$32/Calculator!$F$15,1)&lt;0.5,-1,1))^2)/SQRT(((50*POWER(80,POWER(COS(PI()*MOD(Calculator!$B$32/Calculator!$F$15,1)),2))+MIN(500,MAX(30,100*EXP(-0.3*'VSWR Calculator'!$C$24)*(1+3*ABS(MOD('VSWR Calculator'!$C$23/Calculator!$F$15/2,1)-0.5))))/'VSWR Calculator'!$C$25)+$C40)^2+(1500*ABS(SIN(2*PI()*MOD(Calculator!$B$32/Calculator!$F$15,1)))*IF(MOD(Calculator!$B$32/Calculator!$F$15,1)&lt;0.5,-1,1))^2)),2))</f>
        <v>8.85</v>
      </c>
      <c r="DA40" s="253" t="str">
        <f aca="false">IF(OR(Calculator!$E$16&lt;&gt;"YES",Calculator!$B$32&lt;Calculator!$G$16),"—",ROUND((1+SQRT(((50*POWER(80,POWER(COS(PI()*MOD(Calculator!$B$32/Calculator!$F$16,1)),2))+MIN(500,MAX(30,100*EXP(-0.3*'VSWR Calculator'!$C$24)*(1+3*ABS(MOD('VSWR Calculator'!$C$23/Calculator!$F$16/2,1)-0.5))))/'VSWR Calculator'!$C$25)-$C40)^2+(1500*ABS(SIN(2*PI()*MOD(Calculator!$B$32/Calculator!$F$16,1)))*IF(MOD(Calculator!$B$32/Calculator!$F$16,1)&lt;0.5,-1,1))^2)/SQRT(((50*POWER(80,POWER(COS(PI()*MOD(Calculator!$B$32/Calculator!$F$16,1)),2))+MIN(500,MAX(30,100*EXP(-0.3*'VSWR Calculator'!$C$24)*(1+3*ABS(MOD('VSWR Calculator'!$C$23/Calculator!$F$16/2,1)-0.5))))/'VSWR Calculator'!$C$25)+$C40)^2+(1500*ABS(SIN(2*PI()*MOD(Calculator!$B$32/Calculator!$F$16,1)))*IF(MOD(Calculator!$B$32/Calculator!$F$16,1)&lt;0.5,-1,1))^2))/(1-SQRT(((50*POWER(80,POWER(COS(PI()*MOD(Calculator!$B$32/Calculator!$F$16,1)),2))+MIN(500,MAX(30,100*EXP(-0.3*'VSWR Calculator'!$C$24)*(1+3*ABS(MOD('VSWR Calculator'!$C$23/Calculator!$F$16/2,1)-0.5))))/'VSWR Calculator'!$C$25)-$C40)^2+(1500*ABS(SIN(2*PI()*MOD(Calculator!$B$32/Calculator!$F$16,1)))*IF(MOD(Calculator!$B$32/Calculator!$F$16,1)&lt;0.5,-1,1))^2)/SQRT(((50*POWER(80,POWER(COS(PI()*MOD(Calculator!$B$32/Calculator!$F$16,1)),2))+MIN(500,MAX(30,100*EXP(-0.3*'VSWR Calculator'!$C$24)*(1+3*ABS(MOD('VSWR Calculator'!$C$23/Calculator!$F$16/2,1)-0.5))))/'VSWR Calculator'!$C$25)+$C40)^2+(1500*ABS(SIN(2*PI()*MOD(Calculator!$B$32/Calculator!$F$16,1)))*IF(MOD(Calculator!$B$32/Calculator!$F$16,1)&lt;0.5,-1,1))^2)),2))</f>
        <v>—</v>
      </c>
      <c r="DB40" s="253" t="n">
        <f aca="false">IF(OR(Calculator!$E$17&lt;&gt;"YES",Calculator!$B$32&lt;Calculator!$G$17),"—",ROUND((1+SQRT(((50*POWER(80,POWER(COS(PI()*MOD(Calculator!$B$32/Calculator!$F$17,1)),2))+MIN(500,MAX(30,100*EXP(-0.3*'VSWR Calculator'!$C$24)*(1+3*ABS(MOD('VSWR Calculator'!$C$23/Calculator!$F$17/2,1)-0.5))))/'VSWR Calculator'!$C$25)-$C40)^2+(1500*ABS(SIN(2*PI()*MOD(Calculator!$B$32/Calculator!$F$17,1)))*IF(MOD(Calculator!$B$32/Calculator!$F$17,1)&lt;0.5,-1,1))^2)/SQRT(((50*POWER(80,POWER(COS(PI()*MOD(Calculator!$B$32/Calculator!$F$17,1)),2))+MIN(500,MAX(30,100*EXP(-0.3*'VSWR Calculator'!$C$24)*(1+3*ABS(MOD('VSWR Calculator'!$C$23/Calculator!$F$17/2,1)-0.5))))/'VSWR Calculator'!$C$25)+$C40)^2+(1500*ABS(SIN(2*PI()*MOD(Calculator!$B$32/Calculator!$F$17,1)))*IF(MOD(Calculator!$B$32/Calculator!$F$17,1)&lt;0.5,-1,1))^2))/(1-SQRT(((50*POWER(80,POWER(COS(PI()*MOD(Calculator!$B$32/Calculator!$F$17,1)),2))+MIN(500,MAX(30,100*EXP(-0.3*'VSWR Calculator'!$C$24)*(1+3*ABS(MOD('VSWR Calculator'!$C$23/Calculator!$F$17/2,1)-0.5))))/'VSWR Calculator'!$C$25)-$C40)^2+(1500*ABS(SIN(2*PI()*MOD(Calculator!$B$32/Calculator!$F$17,1)))*IF(MOD(Calculator!$B$32/Calculator!$F$17,1)&lt;0.5,-1,1))^2)/SQRT(((50*POWER(80,POWER(COS(PI()*MOD(Calculator!$B$32/Calculator!$F$17,1)),2))+MIN(500,MAX(30,100*EXP(-0.3*'VSWR Calculator'!$C$24)*(1+3*ABS(MOD('VSWR Calculator'!$C$23/Calculator!$F$17/2,1)-0.5))))/'VSWR Calculator'!$C$25)+$C40)^2+(1500*ABS(SIN(2*PI()*MOD(Calculator!$B$32/Calculator!$F$17,1)))*IF(MOD(Calculator!$B$32/Calculator!$F$17,1)&lt;0.5,-1,1))^2)),2))</f>
        <v>31.58</v>
      </c>
      <c r="DC40" s="253" t="str">
        <f aca="false">IF(OR(Calculator!$E$18&lt;&gt;"YES",Calculator!$B$32&lt;Calculator!$G$18),"—",ROUND((1+SQRT(((50*POWER(80,POWER(COS(PI()*MOD(Calculator!$B$32/Calculator!$F$18,1)),2))+MIN(500,MAX(30,100*EXP(-0.3*'VSWR Calculator'!$C$24)*(1+3*ABS(MOD('VSWR Calculator'!$C$23/Calculator!$F$18/2,1)-0.5))))/'VSWR Calculator'!$C$25)-$C40)^2+(1500*ABS(SIN(2*PI()*MOD(Calculator!$B$32/Calculator!$F$18,1)))*IF(MOD(Calculator!$B$32/Calculator!$F$18,1)&lt;0.5,-1,1))^2)/SQRT(((50*POWER(80,POWER(COS(PI()*MOD(Calculator!$B$32/Calculator!$F$18,1)),2))+MIN(500,MAX(30,100*EXP(-0.3*'VSWR Calculator'!$C$24)*(1+3*ABS(MOD('VSWR Calculator'!$C$23/Calculator!$F$18/2,1)-0.5))))/'VSWR Calculator'!$C$25)+$C40)^2+(1500*ABS(SIN(2*PI()*MOD(Calculator!$B$32/Calculator!$F$18,1)))*IF(MOD(Calculator!$B$32/Calculator!$F$18,1)&lt;0.5,-1,1))^2))/(1-SQRT(((50*POWER(80,POWER(COS(PI()*MOD(Calculator!$B$32/Calculator!$F$18,1)),2))+MIN(500,MAX(30,100*EXP(-0.3*'VSWR Calculator'!$C$24)*(1+3*ABS(MOD('VSWR Calculator'!$C$23/Calculator!$F$18/2,1)-0.5))))/'VSWR Calculator'!$C$25)-$C40)^2+(1500*ABS(SIN(2*PI()*MOD(Calculator!$B$32/Calculator!$F$18,1)))*IF(MOD(Calculator!$B$32/Calculator!$F$18,1)&lt;0.5,-1,1))^2)/SQRT(((50*POWER(80,POWER(COS(PI()*MOD(Calculator!$B$32/Calculator!$F$18,1)),2))+MIN(500,MAX(30,100*EXP(-0.3*'VSWR Calculator'!$C$24)*(1+3*ABS(MOD('VSWR Calculator'!$C$23/Calculator!$F$18/2,1)-0.5))))/'VSWR Calculator'!$C$25)+$C40)^2+(1500*ABS(SIN(2*PI()*MOD(Calculator!$B$32/Calculator!$F$18,1)))*IF(MOD(Calculator!$B$32/Calculator!$F$18,1)&lt;0.5,-1,1))^2)),2))</f>
        <v>—</v>
      </c>
      <c r="DD40" s="253" t="str">
        <f aca="false">IF(OR(Calculator!$E$19&lt;&gt;"YES",Calculator!$B$32&lt;Calculator!$G$19),"—",ROUND((1+SQRT(((50*POWER(80,POWER(COS(PI()*MOD(Calculator!$B$32/Calculator!$F$19,1)),2))+MIN(500,MAX(30,100*EXP(-0.3*'VSWR Calculator'!$C$24)*(1+3*ABS(MOD('VSWR Calculator'!$C$23/Calculator!$F$19/2,1)-0.5))))/'VSWR Calculator'!$C$25)-$C40)^2+(1500*ABS(SIN(2*PI()*MOD(Calculator!$B$32/Calculator!$F$19,1)))*IF(MOD(Calculator!$B$32/Calculator!$F$19,1)&lt;0.5,-1,1))^2)/SQRT(((50*POWER(80,POWER(COS(PI()*MOD(Calculator!$B$32/Calculator!$F$19,1)),2))+MIN(500,MAX(30,100*EXP(-0.3*'VSWR Calculator'!$C$24)*(1+3*ABS(MOD('VSWR Calculator'!$C$23/Calculator!$F$19/2,1)-0.5))))/'VSWR Calculator'!$C$25)+$C40)^2+(1500*ABS(SIN(2*PI()*MOD(Calculator!$B$32/Calculator!$F$19,1)))*IF(MOD(Calculator!$B$32/Calculator!$F$19,1)&lt;0.5,-1,1))^2))/(1-SQRT(((50*POWER(80,POWER(COS(PI()*MOD(Calculator!$B$32/Calculator!$F$19,1)),2))+MIN(500,MAX(30,100*EXP(-0.3*'VSWR Calculator'!$C$24)*(1+3*ABS(MOD('VSWR Calculator'!$C$23/Calculator!$F$19/2,1)-0.5))))/'VSWR Calculator'!$C$25)-$C40)^2+(1500*ABS(SIN(2*PI()*MOD(Calculator!$B$32/Calculator!$F$19,1)))*IF(MOD(Calculator!$B$32/Calculator!$F$19,1)&lt;0.5,-1,1))^2)/SQRT(((50*POWER(80,POWER(COS(PI()*MOD(Calculator!$B$32/Calculator!$F$19,1)),2))+MIN(500,MAX(30,100*EXP(-0.3*'VSWR Calculator'!$C$24)*(1+3*ABS(MOD('VSWR Calculator'!$C$23/Calculator!$F$19/2,1)-0.5))))/'VSWR Calculator'!$C$25)+$C40)^2+(1500*ABS(SIN(2*PI()*MOD(Calculator!$B$32/Calculator!$F$19,1)))*IF(MOD(Calculator!$B$32/Calculator!$F$19,1)&lt;0.5,-1,1))^2)),2))</f>
        <v>—</v>
      </c>
      <c r="DE40" s="253" t="str">
        <f aca="false">IF(OR(Calculator!$E$20&lt;&gt;"YES",Calculator!$B$32&lt;Calculator!$G$20),"—",ROUND((1+SQRT(((50*POWER(80,POWER(COS(PI()*MOD(Calculator!$B$32/Calculator!$F$20,1)),2))+MIN(500,MAX(30,100*EXP(-0.3*'VSWR Calculator'!$C$24)*(1+3*ABS(MOD('VSWR Calculator'!$C$23/Calculator!$F$20/2,1)-0.5))))/'VSWR Calculator'!$C$25)-$C40)^2+(1500*ABS(SIN(2*PI()*MOD(Calculator!$B$32/Calculator!$F$20,1)))*IF(MOD(Calculator!$B$32/Calculator!$F$20,1)&lt;0.5,-1,1))^2)/SQRT(((50*POWER(80,POWER(COS(PI()*MOD(Calculator!$B$32/Calculator!$F$20,1)),2))+MIN(500,MAX(30,100*EXP(-0.3*'VSWR Calculator'!$C$24)*(1+3*ABS(MOD('VSWR Calculator'!$C$23/Calculator!$F$20/2,1)-0.5))))/'VSWR Calculator'!$C$25)+$C40)^2+(1500*ABS(SIN(2*PI()*MOD(Calculator!$B$32/Calculator!$F$20,1)))*IF(MOD(Calculator!$B$32/Calculator!$F$20,1)&lt;0.5,-1,1))^2))/(1-SQRT(((50*POWER(80,POWER(COS(PI()*MOD(Calculator!$B$32/Calculator!$F$20,1)),2))+MIN(500,MAX(30,100*EXP(-0.3*'VSWR Calculator'!$C$24)*(1+3*ABS(MOD('VSWR Calculator'!$C$23/Calculator!$F$20/2,1)-0.5))))/'VSWR Calculator'!$C$25)-$C40)^2+(1500*ABS(SIN(2*PI()*MOD(Calculator!$B$32/Calculator!$F$20,1)))*IF(MOD(Calculator!$B$32/Calculator!$F$20,1)&lt;0.5,-1,1))^2)/SQRT(((50*POWER(80,POWER(COS(PI()*MOD(Calculator!$B$32/Calculator!$F$20,1)),2))+MIN(500,MAX(30,100*EXP(-0.3*'VSWR Calculator'!$C$24)*(1+3*ABS(MOD('VSWR Calculator'!$C$23/Calculator!$F$20/2,1)-0.5))))/'VSWR Calculator'!$C$25)+$C40)^2+(1500*ABS(SIN(2*PI()*MOD(Calculator!$B$32/Calculator!$F$20,1)))*IF(MOD(Calculator!$B$32/Calculator!$F$20,1)&lt;0.5,-1,1))^2)),2))</f>
        <v>—</v>
      </c>
      <c r="DF40" s="253" t="str">
        <f aca="false">IF(OR(Calculator!$E$21&lt;&gt;"YES",Calculator!$B$32&lt;Calculator!$G$21),"—",ROUND((1+SQRT(((50*POWER(80,POWER(COS(PI()*MOD(Calculator!$B$32/Calculator!$F$21,1)),2))+MIN(500,MAX(30,100*EXP(-0.3*'VSWR Calculator'!$C$24)*(1+3*ABS(MOD('VSWR Calculator'!$C$23/Calculator!$F$21/2,1)-0.5))))/'VSWR Calculator'!$C$25)-$C40)^2+(1500*ABS(SIN(2*PI()*MOD(Calculator!$B$32/Calculator!$F$21,1)))*IF(MOD(Calculator!$B$32/Calculator!$F$21,1)&lt;0.5,-1,1))^2)/SQRT(((50*POWER(80,POWER(COS(PI()*MOD(Calculator!$B$32/Calculator!$F$21,1)),2))+MIN(500,MAX(30,100*EXP(-0.3*'VSWR Calculator'!$C$24)*(1+3*ABS(MOD('VSWR Calculator'!$C$23/Calculator!$F$21/2,1)-0.5))))/'VSWR Calculator'!$C$25)+$C40)^2+(1500*ABS(SIN(2*PI()*MOD(Calculator!$B$32/Calculator!$F$21,1)))*IF(MOD(Calculator!$B$32/Calculator!$F$21,1)&lt;0.5,-1,1))^2))/(1-SQRT(((50*POWER(80,POWER(COS(PI()*MOD(Calculator!$B$32/Calculator!$F$21,1)),2))+MIN(500,MAX(30,100*EXP(-0.3*'VSWR Calculator'!$C$24)*(1+3*ABS(MOD('VSWR Calculator'!$C$23/Calculator!$F$21/2,1)-0.5))))/'VSWR Calculator'!$C$25)-$C40)^2+(1500*ABS(SIN(2*PI()*MOD(Calculator!$B$32/Calculator!$F$21,1)))*IF(MOD(Calculator!$B$32/Calculator!$F$21,1)&lt;0.5,-1,1))^2)/SQRT(((50*POWER(80,POWER(COS(PI()*MOD(Calculator!$B$32/Calculator!$F$21,1)),2))+MIN(500,MAX(30,100*EXP(-0.3*'VSWR Calculator'!$C$24)*(1+3*ABS(MOD('VSWR Calculator'!$C$23/Calculator!$F$21/2,1)-0.5))))/'VSWR Calculator'!$C$25)+$C40)^2+(1500*ABS(SIN(2*PI()*MOD(Calculator!$B$32/Calculator!$F$21,1)))*IF(MOD(Calculator!$B$32/Calculator!$F$21,1)&lt;0.5,-1,1))^2)),2))</f>
        <v>—</v>
      </c>
      <c r="DG40" s="253" t="str">
        <f aca="false">IF(OR(Calculator!$E$22&lt;&gt;"YES",Calculator!$B$32&lt;Calculator!$G$22),"—",ROUND((1+SQRT(((50*POWER(80,POWER(COS(PI()*MOD(Calculator!$B$32/Calculator!$F$22,1)),2))+MIN(500,MAX(30,100*EXP(-0.3*'VSWR Calculator'!$C$24)*(1+3*ABS(MOD('VSWR Calculator'!$C$23/Calculator!$F$22/2,1)-0.5))))/'VSWR Calculator'!$C$25)-$C40)^2+(1500*ABS(SIN(2*PI()*MOD(Calculator!$B$32/Calculator!$F$22,1)))*IF(MOD(Calculator!$B$32/Calculator!$F$22,1)&lt;0.5,-1,1))^2)/SQRT(((50*POWER(80,POWER(COS(PI()*MOD(Calculator!$B$32/Calculator!$F$22,1)),2))+MIN(500,MAX(30,100*EXP(-0.3*'VSWR Calculator'!$C$24)*(1+3*ABS(MOD('VSWR Calculator'!$C$23/Calculator!$F$22/2,1)-0.5))))/'VSWR Calculator'!$C$25)+$C40)^2+(1500*ABS(SIN(2*PI()*MOD(Calculator!$B$32/Calculator!$F$22,1)))*IF(MOD(Calculator!$B$32/Calculator!$F$22,1)&lt;0.5,-1,1))^2))/(1-SQRT(((50*POWER(80,POWER(COS(PI()*MOD(Calculator!$B$32/Calculator!$F$22,1)),2))+MIN(500,MAX(30,100*EXP(-0.3*'VSWR Calculator'!$C$24)*(1+3*ABS(MOD('VSWR Calculator'!$C$23/Calculator!$F$22/2,1)-0.5))))/'VSWR Calculator'!$C$25)-$C40)^2+(1500*ABS(SIN(2*PI()*MOD(Calculator!$B$32/Calculator!$F$22,1)))*IF(MOD(Calculator!$B$32/Calculator!$F$22,1)&lt;0.5,-1,1))^2)/SQRT(((50*POWER(80,POWER(COS(PI()*MOD(Calculator!$B$32/Calculator!$F$22,1)),2))+MIN(500,MAX(30,100*EXP(-0.3*'VSWR Calculator'!$C$24)*(1+3*ABS(MOD('VSWR Calculator'!$C$23/Calculator!$F$22/2,1)-0.5))))/'VSWR Calculator'!$C$25)+$C40)^2+(1500*ABS(SIN(2*PI()*MOD(Calculator!$B$32/Calculator!$F$22,1)))*IF(MOD(Calculator!$B$32/Calculator!$F$22,1)&lt;0.5,-1,1))^2)),2))</f>
        <v>—</v>
      </c>
      <c r="DH40" s="253" t="n">
        <f aca="false">IFERROR(ROUND((IF(ISNUMBER(CW40),CW40,0)+IF(ISNUMBER(CX40),CX40,0)+IF(ISNUMBER(CY40),CY40,0)+IF(ISNUMBER(CZ40),CZ40,0)+IF(ISNUMBER(DA40),DA40,0)+IF(ISNUMBER(DB40),DB40,0)+IF(ISNUMBER(DC40),DC40,0)+IF(ISNUMBER(DD40),DD40,0)+IF(ISNUMBER(DE40),DE40,0)+IF(ISNUMBER(DF40),DF40,0)+IF(ISNUMBER(DG40),DG40,0))/(IF(ISNUMBER(CW40),1,0)+IF(ISNUMBER(CX40),1,0)+IF(ISNUMBER(CY40),1,0)+IF(ISNUMBER(CZ40),1,0)+IF(ISNUMBER(DA40),1,0)+IF(ISNUMBER(DB40),1,0)+IF(ISNUMBER(DC40),1,0)+IF(ISNUMBER(DD40),1,0)+IF(ISNUMBER(DE40),1,0)+IF(ISNUMBER(DF40),1,0)+IF(ISNUMBER(DG40),1,0)),4),"")</f>
        <v>20.215</v>
      </c>
      <c r="DI40" s="253" t="str">
        <f aca="false">IF(OR(Calculator!$E$12&lt;&gt;"YES",Calculator!$B$33&lt;Calculator!$G$12),"—",ROUND((1+SQRT(((50*POWER(80,POWER(COS(PI()*MOD(Calculator!$B$33/Calculator!$F$12,1)),2))+MIN(500,MAX(30,100*EXP(-0.3*'VSWR Calculator'!$C$24)*(1+3*ABS(MOD('VSWR Calculator'!$C$23/Calculator!$F$12/2,1)-0.5))))/'VSWR Calculator'!$C$25)-$C40)^2+(1500*ABS(SIN(2*PI()*MOD(Calculator!$B$33/Calculator!$F$12,1)))*IF(MOD(Calculator!$B$33/Calculator!$F$12,1)&lt;0.5,-1,1))^2)/SQRT(((50*POWER(80,POWER(COS(PI()*MOD(Calculator!$B$33/Calculator!$F$12,1)),2))+MIN(500,MAX(30,100*EXP(-0.3*'VSWR Calculator'!$C$24)*(1+3*ABS(MOD('VSWR Calculator'!$C$23/Calculator!$F$12/2,1)-0.5))))/'VSWR Calculator'!$C$25)+$C40)^2+(1500*ABS(SIN(2*PI()*MOD(Calculator!$B$33/Calculator!$F$12,1)))*IF(MOD(Calculator!$B$33/Calculator!$F$12,1)&lt;0.5,-1,1))^2))/(1-SQRT(((50*POWER(80,POWER(COS(PI()*MOD(Calculator!$B$33/Calculator!$F$12,1)),2))+MIN(500,MAX(30,100*EXP(-0.3*'VSWR Calculator'!$C$24)*(1+3*ABS(MOD('VSWR Calculator'!$C$23/Calculator!$F$12/2,1)-0.5))))/'VSWR Calculator'!$C$25)-$C40)^2+(1500*ABS(SIN(2*PI()*MOD(Calculator!$B$33/Calculator!$F$12,1)))*IF(MOD(Calculator!$B$33/Calculator!$F$12,1)&lt;0.5,-1,1))^2)/SQRT(((50*POWER(80,POWER(COS(PI()*MOD(Calculator!$B$33/Calculator!$F$12,1)),2))+MIN(500,MAX(30,100*EXP(-0.3*'VSWR Calculator'!$C$24)*(1+3*ABS(MOD('VSWR Calculator'!$C$23/Calculator!$F$12/2,1)-0.5))))/'VSWR Calculator'!$C$25)+$C40)^2+(1500*ABS(SIN(2*PI()*MOD(Calculator!$B$33/Calculator!$F$12,1)))*IF(MOD(Calculator!$B$33/Calculator!$F$12,1)&lt;0.5,-1,1))^2)),2))</f>
        <v>—</v>
      </c>
      <c r="DJ40" s="253" t="str">
        <f aca="false">IF(OR(Calculator!$E$13&lt;&gt;"YES",Calculator!$B$33&lt;Calculator!$G$13),"—",ROUND((1+SQRT(((50*POWER(80,POWER(COS(PI()*MOD(Calculator!$B$33/Calculator!$F$13,1)),2))+MIN(500,MAX(30,100*EXP(-0.3*'VSWR Calculator'!$C$24)*(1+3*ABS(MOD('VSWR Calculator'!$C$23/Calculator!$F$13/2,1)-0.5))))/'VSWR Calculator'!$C$25)-$C40)^2+(1500*ABS(SIN(2*PI()*MOD(Calculator!$B$33/Calculator!$F$13,1)))*IF(MOD(Calculator!$B$33/Calculator!$F$13,1)&lt;0.5,-1,1))^2)/SQRT(((50*POWER(80,POWER(COS(PI()*MOD(Calculator!$B$33/Calculator!$F$13,1)),2))+MIN(500,MAX(30,100*EXP(-0.3*'VSWR Calculator'!$C$24)*(1+3*ABS(MOD('VSWR Calculator'!$C$23/Calculator!$F$13/2,1)-0.5))))/'VSWR Calculator'!$C$25)+$C40)^2+(1500*ABS(SIN(2*PI()*MOD(Calculator!$B$33/Calculator!$F$13,1)))*IF(MOD(Calculator!$B$33/Calculator!$F$13,1)&lt;0.5,-1,1))^2))/(1-SQRT(((50*POWER(80,POWER(COS(PI()*MOD(Calculator!$B$33/Calculator!$F$13,1)),2))+MIN(500,MAX(30,100*EXP(-0.3*'VSWR Calculator'!$C$24)*(1+3*ABS(MOD('VSWR Calculator'!$C$23/Calculator!$F$13/2,1)-0.5))))/'VSWR Calculator'!$C$25)-$C40)^2+(1500*ABS(SIN(2*PI()*MOD(Calculator!$B$33/Calculator!$F$13,1)))*IF(MOD(Calculator!$B$33/Calculator!$F$13,1)&lt;0.5,-1,1))^2)/SQRT(((50*POWER(80,POWER(COS(PI()*MOD(Calculator!$B$33/Calculator!$F$13,1)),2))+MIN(500,MAX(30,100*EXP(-0.3*'VSWR Calculator'!$C$24)*(1+3*ABS(MOD('VSWR Calculator'!$C$23/Calculator!$F$13/2,1)-0.5))))/'VSWR Calculator'!$C$25)+$C40)^2+(1500*ABS(SIN(2*PI()*MOD(Calculator!$B$33/Calculator!$F$13,1)))*IF(MOD(Calculator!$B$33/Calculator!$F$13,1)&lt;0.5,-1,1))^2)),2))</f>
        <v>—</v>
      </c>
      <c r="DK40" s="253" t="str">
        <f aca="false">IF(OR(Calculator!$E$14&lt;&gt;"YES",Calculator!$B$33&lt;Calculator!$G$14),"—",ROUND((1+SQRT(((50*POWER(80,POWER(COS(PI()*MOD(Calculator!$B$33/Calculator!$F$14,1)),2))+MIN(500,MAX(30,100*EXP(-0.3*'VSWR Calculator'!$C$24)*(1+3*ABS(MOD('VSWR Calculator'!$C$23/Calculator!$F$14/2,1)-0.5))))/'VSWR Calculator'!$C$25)-$C40)^2+(1500*ABS(SIN(2*PI()*MOD(Calculator!$B$33/Calculator!$F$14,1)))*IF(MOD(Calculator!$B$33/Calculator!$F$14,1)&lt;0.5,-1,1))^2)/SQRT(((50*POWER(80,POWER(COS(PI()*MOD(Calculator!$B$33/Calculator!$F$14,1)),2))+MIN(500,MAX(30,100*EXP(-0.3*'VSWR Calculator'!$C$24)*(1+3*ABS(MOD('VSWR Calculator'!$C$23/Calculator!$F$14/2,1)-0.5))))/'VSWR Calculator'!$C$25)+$C40)^2+(1500*ABS(SIN(2*PI()*MOD(Calculator!$B$33/Calculator!$F$14,1)))*IF(MOD(Calculator!$B$33/Calculator!$F$14,1)&lt;0.5,-1,1))^2))/(1-SQRT(((50*POWER(80,POWER(COS(PI()*MOD(Calculator!$B$33/Calculator!$F$14,1)),2))+MIN(500,MAX(30,100*EXP(-0.3*'VSWR Calculator'!$C$24)*(1+3*ABS(MOD('VSWR Calculator'!$C$23/Calculator!$F$14/2,1)-0.5))))/'VSWR Calculator'!$C$25)-$C40)^2+(1500*ABS(SIN(2*PI()*MOD(Calculator!$B$33/Calculator!$F$14,1)))*IF(MOD(Calculator!$B$33/Calculator!$F$14,1)&lt;0.5,-1,1))^2)/SQRT(((50*POWER(80,POWER(COS(PI()*MOD(Calculator!$B$33/Calculator!$F$14,1)),2))+MIN(500,MAX(30,100*EXP(-0.3*'VSWR Calculator'!$C$24)*(1+3*ABS(MOD('VSWR Calculator'!$C$23/Calculator!$F$14/2,1)-0.5))))/'VSWR Calculator'!$C$25)+$C40)^2+(1500*ABS(SIN(2*PI()*MOD(Calculator!$B$33/Calculator!$F$14,1)))*IF(MOD(Calculator!$B$33/Calculator!$F$14,1)&lt;0.5,-1,1))^2)),2))</f>
        <v>—</v>
      </c>
      <c r="DL40" s="253" t="n">
        <f aca="false">IF(OR(Calculator!$E$15&lt;&gt;"YES",Calculator!$B$33&lt;Calculator!$G$15),"—",ROUND((1+SQRT(((50*POWER(80,POWER(COS(PI()*MOD(Calculator!$B$33/Calculator!$F$15,1)),2))+MIN(500,MAX(30,100*EXP(-0.3*'VSWR Calculator'!$C$24)*(1+3*ABS(MOD('VSWR Calculator'!$C$23/Calculator!$F$15/2,1)-0.5))))/'VSWR Calculator'!$C$25)-$C40)^2+(1500*ABS(SIN(2*PI()*MOD(Calculator!$B$33/Calculator!$F$15,1)))*IF(MOD(Calculator!$B$33/Calculator!$F$15,1)&lt;0.5,-1,1))^2)/SQRT(((50*POWER(80,POWER(COS(PI()*MOD(Calculator!$B$33/Calculator!$F$15,1)),2))+MIN(500,MAX(30,100*EXP(-0.3*'VSWR Calculator'!$C$24)*(1+3*ABS(MOD('VSWR Calculator'!$C$23/Calculator!$F$15/2,1)-0.5))))/'VSWR Calculator'!$C$25)+$C40)^2+(1500*ABS(SIN(2*PI()*MOD(Calculator!$B$33/Calculator!$F$15,1)))*IF(MOD(Calculator!$B$33/Calculator!$F$15,1)&lt;0.5,-1,1))^2))/(1-SQRT(((50*POWER(80,POWER(COS(PI()*MOD(Calculator!$B$33/Calculator!$F$15,1)),2))+MIN(500,MAX(30,100*EXP(-0.3*'VSWR Calculator'!$C$24)*(1+3*ABS(MOD('VSWR Calculator'!$C$23/Calculator!$F$15/2,1)-0.5))))/'VSWR Calculator'!$C$25)-$C40)^2+(1500*ABS(SIN(2*PI()*MOD(Calculator!$B$33/Calculator!$F$15,1)))*IF(MOD(Calculator!$B$33/Calculator!$F$15,1)&lt;0.5,-1,1))^2)/SQRT(((50*POWER(80,POWER(COS(PI()*MOD(Calculator!$B$33/Calculator!$F$15,1)),2))+MIN(500,MAX(30,100*EXP(-0.3*'VSWR Calculator'!$C$24)*(1+3*ABS(MOD('VSWR Calculator'!$C$23/Calculator!$F$15/2,1)-0.5))))/'VSWR Calculator'!$C$25)+$C40)^2+(1500*ABS(SIN(2*PI()*MOD(Calculator!$B$33/Calculator!$F$15,1)))*IF(MOD(Calculator!$B$33/Calculator!$F$15,1)&lt;0.5,-1,1))^2)),2))</f>
        <v>9.02</v>
      </c>
      <c r="DM40" s="253" t="str">
        <f aca="false">IF(OR(Calculator!$E$16&lt;&gt;"YES",Calculator!$B$33&lt;Calculator!$G$16),"—",ROUND((1+SQRT(((50*POWER(80,POWER(COS(PI()*MOD(Calculator!$B$33/Calculator!$F$16,1)),2))+MIN(500,MAX(30,100*EXP(-0.3*'VSWR Calculator'!$C$24)*(1+3*ABS(MOD('VSWR Calculator'!$C$23/Calculator!$F$16/2,1)-0.5))))/'VSWR Calculator'!$C$25)-$C40)^2+(1500*ABS(SIN(2*PI()*MOD(Calculator!$B$33/Calculator!$F$16,1)))*IF(MOD(Calculator!$B$33/Calculator!$F$16,1)&lt;0.5,-1,1))^2)/SQRT(((50*POWER(80,POWER(COS(PI()*MOD(Calculator!$B$33/Calculator!$F$16,1)),2))+MIN(500,MAX(30,100*EXP(-0.3*'VSWR Calculator'!$C$24)*(1+3*ABS(MOD('VSWR Calculator'!$C$23/Calculator!$F$16/2,1)-0.5))))/'VSWR Calculator'!$C$25)+$C40)^2+(1500*ABS(SIN(2*PI()*MOD(Calculator!$B$33/Calculator!$F$16,1)))*IF(MOD(Calculator!$B$33/Calculator!$F$16,1)&lt;0.5,-1,1))^2))/(1-SQRT(((50*POWER(80,POWER(COS(PI()*MOD(Calculator!$B$33/Calculator!$F$16,1)),2))+MIN(500,MAX(30,100*EXP(-0.3*'VSWR Calculator'!$C$24)*(1+3*ABS(MOD('VSWR Calculator'!$C$23/Calculator!$F$16/2,1)-0.5))))/'VSWR Calculator'!$C$25)-$C40)^2+(1500*ABS(SIN(2*PI()*MOD(Calculator!$B$33/Calculator!$F$16,1)))*IF(MOD(Calculator!$B$33/Calculator!$F$16,1)&lt;0.5,-1,1))^2)/SQRT(((50*POWER(80,POWER(COS(PI()*MOD(Calculator!$B$33/Calculator!$F$16,1)),2))+MIN(500,MAX(30,100*EXP(-0.3*'VSWR Calculator'!$C$24)*(1+3*ABS(MOD('VSWR Calculator'!$C$23/Calculator!$F$16/2,1)-0.5))))/'VSWR Calculator'!$C$25)+$C40)^2+(1500*ABS(SIN(2*PI()*MOD(Calculator!$B$33/Calculator!$F$16,1)))*IF(MOD(Calculator!$B$33/Calculator!$F$16,1)&lt;0.5,-1,1))^2)),2))</f>
        <v>—</v>
      </c>
      <c r="DN40" s="253" t="n">
        <f aca="false">IF(OR(Calculator!$E$17&lt;&gt;"YES",Calculator!$B$33&lt;Calculator!$G$17),"—",ROUND((1+SQRT(((50*POWER(80,POWER(COS(PI()*MOD(Calculator!$B$33/Calculator!$F$17,1)),2))+MIN(500,MAX(30,100*EXP(-0.3*'VSWR Calculator'!$C$24)*(1+3*ABS(MOD('VSWR Calculator'!$C$23/Calculator!$F$17/2,1)-0.5))))/'VSWR Calculator'!$C$25)-$C40)^2+(1500*ABS(SIN(2*PI()*MOD(Calculator!$B$33/Calculator!$F$17,1)))*IF(MOD(Calculator!$B$33/Calculator!$F$17,1)&lt;0.5,-1,1))^2)/SQRT(((50*POWER(80,POWER(COS(PI()*MOD(Calculator!$B$33/Calculator!$F$17,1)),2))+MIN(500,MAX(30,100*EXP(-0.3*'VSWR Calculator'!$C$24)*(1+3*ABS(MOD('VSWR Calculator'!$C$23/Calculator!$F$17/2,1)-0.5))))/'VSWR Calculator'!$C$25)+$C40)^2+(1500*ABS(SIN(2*PI()*MOD(Calculator!$B$33/Calculator!$F$17,1)))*IF(MOD(Calculator!$B$33/Calculator!$F$17,1)&lt;0.5,-1,1))^2))/(1-SQRT(((50*POWER(80,POWER(COS(PI()*MOD(Calculator!$B$33/Calculator!$F$17,1)),2))+MIN(500,MAX(30,100*EXP(-0.3*'VSWR Calculator'!$C$24)*(1+3*ABS(MOD('VSWR Calculator'!$C$23/Calculator!$F$17/2,1)-0.5))))/'VSWR Calculator'!$C$25)-$C40)^2+(1500*ABS(SIN(2*PI()*MOD(Calculator!$B$33/Calculator!$F$17,1)))*IF(MOD(Calculator!$B$33/Calculator!$F$17,1)&lt;0.5,-1,1))^2)/SQRT(((50*POWER(80,POWER(COS(PI()*MOD(Calculator!$B$33/Calculator!$F$17,1)),2))+MIN(500,MAX(30,100*EXP(-0.3*'VSWR Calculator'!$C$24)*(1+3*ABS(MOD('VSWR Calculator'!$C$23/Calculator!$F$17/2,1)-0.5))))/'VSWR Calculator'!$C$25)+$C40)^2+(1500*ABS(SIN(2*PI()*MOD(Calculator!$B$33/Calculator!$F$17,1)))*IF(MOD(Calculator!$B$33/Calculator!$F$17,1)&lt;0.5,-1,1))^2)),2))</f>
        <v>32.96</v>
      </c>
      <c r="DO40" s="253" t="str">
        <f aca="false">IF(OR(Calculator!$E$18&lt;&gt;"YES",Calculator!$B$33&lt;Calculator!$G$18),"—",ROUND((1+SQRT(((50*POWER(80,POWER(COS(PI()*MOD(Calculator!$B$33/Calculator!$F$18,1)),2))+MIN(500,MAX(30,100*EXP(-0.3*'VSWR Calculator'!$C$24)*(1+3*ABS(MOD('VSWR Calculator'!$C$23/Calculator!$F$18/2,1)-0.5))))/'VSWR Calculator'!$C$25)-$C40)^2+(1500*ABS(SIN(2*PI()*MOD(Calculator!$B$33/Calculator!$F$18,1)))*IF(MOD(Calculator!$B$33/Calculator!$F$18,1)&lt;0.5,-1,1))^2)/SQRT(((50*POWER(80,POWER(COS(PI()*MOD(Calculator!$B$33/Calculator!$F$18,1)),2))+MIN(500,MAX(30,100*EXP(-0.3*'VSWR Calculator'!$C$24)*(1+3*ABS(MOD('VSWR Calculator'!$C$23/Calculator!$F$18/2,1)-0.5))))/'VSWR Calculator'!$C$25)+$C40)^2+(1500*ABS(SIN(2*PI()*MOD(Calculator!$B$33/Calculator!$F$18,1)))*IF(MOD(Calculator!$B$33/Calculator!$F$18,1)&lt;0.5,-1,1))^2))/(1-SQRT(((50*POWER(80,POWER(COS(PI()*MOD(Calculator!$B$33/Calculator!$F$18,1)),2))+MIN(500,MAX(30,100*EXP(-0.3*'VSWR Calculator'!$C$24)*(1+3*ABS(MOD('VSWR Calculator'!$C$23/Calculator!$F$18/2,1)-0.5))))/'VSWR Calculator'!$C$25)-$C40)^2+(1500*ABS(SIN(2*PI()*MOD(Calculator!$B$33/Calculator!$F$18,1)))*IF(MOD(Calculator!$B$33/Calculator!$F$18,1)&lt;0.5,-1,1))^2)/SQRT(((50*POWER(80,POWER(COS(PI()*MOD(Calculator!$B$33/Calculator!$F$18,1)),2))+MIN(500,MAX(30,100*EXP(-0.3*'VSWR Calculator'!$C$24)*(1+3*ABS(MOD('VSWR Calculator'!$C$23/Calculator!$F$18/2,1)-0.5))))/'VSWR Calculator'!$C$25)+$C40)^2+(1500*ABS(SIN(2*PI()*MOD(Calculator!$B$33/Calculator!$F$18,1)))*IF(MOD(Calculator!$B$33/Calculator!$F$18,1)&lt;0.5,-1,1))^2)),2))</f>
        <v>—</v>
      </c>
      <c r="DP40" s="253" t="str">
        <f aca="false">IF(OR(Calculator!$E$19&lt;&gt;"YES",Calculator!$B$33&lt;Calculator!$G$19),"—",ROUND((1+SQRT(((50*POWER(80,POWER(COS(PI()*MOD(Calculator!$B$33/Calculator!$F$19,1)),2))+MIN(500,MAX(30,100*EXP(-0.3*'VSWR Calculator'!$C$24)*(1+3*ABS(MOD('VSWR Calculator'!$C$23/Calculator!$F$19/2,1)-0.5))))/'VSWR Calculator'!$C$25)-$C40)^2+(1500*ABS(SIN(2*PI()*MOD(Calculator!$B$33/Calculator!$F$19,1)))*IF(MOD(Calculator!$B$33/Calculator!$F$19,1)&lt;0.5,-1,1))^2)/SQRT(((50*POWER(80,POWER(COS(PI()*MOD(Calculator!$B$33/Calculator!$F$19,1)),2))+MIN(500,MAX(30,100*EXP(-0.3*'VSWR Calculator'!$C$24)*(1+3*ABS(MOD('VSWR Calculator'!$C$23/Calculator!$F$19/2,1)-0.5))))/'VSWR Calculator'!$C$25)+$C40)^2+(1500*ABS(SIN(2*PI()*MOD(Calculator!$B$33/Calculator!$F$19,1)))*IF(MOD(Calculator!$B$33/Calculator!$F$19,1)&lt;0.5,-1,1))^2))/(1-SQRT(((50*POWER(80,POWER(COS(PI()*MOD(Calculator!$B$33/Calculator!$F$19,1)),2))+MIN(500,MAX(30,100*EXP(-0.3*'VSWR Calculator'!$C$24)*(1+3*ABS(MOD('VSWR Calculator'!$C$23/Calculator!$F$19/2,1)-0.5))))/'VSWR Calculator'!$C$25)-$C40)^2+(1500*ABS(SIN(2*PI()*MOD(Calculator!$B$33/Calculator!$F$19,1)))*IF(MOD(Calculator!$B$33/Calculator!$F$19,1)&lt;0.5,-1,1))^2)/SQRT(((50*POWER(80,POWER(COS(PI()*MOD(Calculator!$B$33/Calculator!$F$19,1)),2))+MIN(500,MAX(30,100*EXP(-0.3*'VSWR Calculator'!$C$24)*(1+3*ABS(MOD('VSWR Calculator'!$C$23/Calculator!$F$19/2,1)-0.5))))/'VSWR Calculator'!$C$25)+$C40)^2+(1500*ABS(SIN(2*PI()*MOD(Calculator!$B$33/Calculator!$F$19,1)))*IF(MOD(Calculator!$B$33/Calculator!$F$19,1)&lt;0.5,-1,1))^2)),2))</f>
        <v>—</v>
      </c>
      <c r="DQ40" s="253" t="str">
        <f aca="false">IF(OR(Calculator!$E$20&lt;&gt;"YES",Calculator!$B$33&lt;Calculator!$G$20),"—",ROUND((1+SQRT(((50*POWER(80,POWER(COS(PI()*MOD(Calculator!$B$33/Calculator!$F$20,1)),2))+MIN(500,MAX(30,100*EXP(-0.3*'VSWR Calculator'!$C$24)*(1+3*ABS(MOD('VSWR Calculator'!$C$23/Calculator!$F$20/2,1)-0.5))))/'VSWR Calculator'!$C$25)-$C40)^2+(1500*ABS(SIN(2*PI()*MOD(Calculator!$B$33/Calculator!$F$20,1)))*IF(MOD(Calculator!$B$33/Calculator!$F$20,1)&lt;0.5,-1,1))^2)/SQRT(((50*POWER(80,POWER(COS(PI()*MOD(Calculator!$B$33/Calculator!$F$20,1)),2))+MIN(500,MAX(30,100*EXP(-0.3*'VSWR Calculator'!$C$24)*(1+3*ABS(MOD('VSWR Calculator'!$C$23/Calculator!$F$20/2,1)-0.5))))/'VSWR Calculator'!$C$25)+$C40)^2+(1500*ABS(SIN(2*PI()*MOD(Calculator!$B$33/Calculator!$F$20,1)))*IF(MOD(Calculator!$B$33/Calculator!$F$20,1)&lt;0.5,-1,1))^2))/(1-SQRT(((50*POWER(80,POWER(COS(PI()*MOD(Calculator!$B$33/Calculator!$F$20,1)),2))+MIN(500,MAX(30,100*EXP(-0.3*'VSWR Calculator'!$C$24)*(1+3*ABS(MOD('VSWR Calculator'!$C$23/Calculator!$F$20/2,1)-0.5))))/'VSWR Calculator'!$C$25)-$C40)^2+(1500*ABS(SIN(2*PI()*MOD(Calculator!$B$33/Calculator!$F$20,1)))*IF(MOD(Calculator!$B$33/Calculator!$F$20,1)&lt;0.5,-1,1))^2)/SQRT(((50*POWER(80,POWER(COS(PI()*MOD(Calculator!$B$33/Calculator!$F$20,1)),2))+MIN(500,MAX(30,100*EXP(-0.3*'VSWR Calculator'!$C$24)*(1+3*ABS(MOD('VSWR Calculator'!$C$23/Calculator!$F$20/2,1)-0.5))))/'VSWR Calculator'!$C$25)+$C40)^2+(1500*ABS(SIN(2*PI()*MOD(Calculator!$B$33/Calculator!$F$20,1)))*IF(MOD(Calculator!$B$33/Calculator!$F$20,1)&lt;0.5,-1,1))^2)),2))</f>
        <v>—</v>
      </c>
      <c r="DR40" s="253" t="str">
        <f aca="false">IF(OR(Calculator!$E$21&lt;&gt;"YES",Calculator!$B$33&lt;Calculator!$G$21),"—",ROUND((1+SQRT(((50*POWER(80,POWER(COS(PI()*MOD(Calculator!$B$33/Calculator!$F$21,1)),2))+MIN(500,MAX(30,100*EXP(-0.3*'VSWR Calculator'!$C$24)*(1+3*ABS(MOD('VSWR Calculator'!$C$23/Calculator!$F$21/2,1)-0.5))))/'VSWR Calculator'!$C$25)-$C40)^2+(1500*ABS(SIN(2*PI()*MOD(Calculator!$B$33/Calculator!$F$21,1)))*IF(MOD(Calculator!$B$33/Calculator!$F$21,1)&lt;0.5,-1,1))^2)/SQRT(((50*POWER(80,POWER(COS(PI()*MOD(Calculator!$B$33/Calculator!$F$21,1)),2))+MIN(500,MAX(30,100*EXP(-0.3*'VSWR Calculator'!$C$24)*(1+3*ABS(MOD('VSWR Calculator'!$C$23/Calculator!$F$21/2,1)-0.5))))/'VSWR Calculator'!$C$25)+$C40)^2+(1500*ABS(SIN(2*PI()*MOD(Calculator!$B$33/Calculator!$F$21,1)))*IF(MOD(Calculator!$B$33/Calculator!$F$21,1)&lt;0.5,-1,1))^2))/(1-SQRT(((50*POWER(80,POWER(COS(PI()*MOD(Calculator!$B$33/Calculator!$F$21,1)),2))+MIN(500,MAX(30,100*EXP(-0.3*'VSWR Calculator'!$C$24)*(1+3*ABS(MOD('VSWR Calculator'!$C$23/Calculator!$F$21/2,1)-0.5))))/'VSWR Calculator'!$C$25)-$C40)^2+(1500*ABS(SIN(2*PI()*MOD(Calculator!$B$33/Calculator!$F$21,1)))*IF(MOD(Calculator!$B$33/Calculator!$F$21,1)&lt;0.5,-1,1))^2)/SQRT(((50*POWER(80,POWER(COS(PI()*MOD(Calculator!$B$33/Calculator!$F$21,1)),2))+MIN(500,MAX(30,100*EXP(-0.3*'VSWR Calculator'!$C$24)*(1+3*ABS(MOD('VSWR Calculator'!$C$23/Calculator!$F$21/2,1)-0.5))))/'VSWR Calculator'!$C$25)+$C40)^2+(1500*ABS(SIN(2*PI()*MOD(Calculator!$B$33/Calculator!$F$21,1)))*IF(MOD(Calculator!$B$33/Calculator!$F$21,1)&lt;0.5,-1,1))^2)),2))</f>
        <v>—</v>
      </c>
      <c r="DS40" s="253" t="str">
        <f aca="false">IF(OR(Calculator!$E$22&lt;&gt;"YES",Calculator!$B$33&lt;Calculator!$G$22),"—",ROUND((1+SQRT(((50*POWER(80,POWER(COS(PI()*MOD(Calculator!$B$33/Calculator!$F$22,1)),2))+MIN(500,MAX(30,100*EXP(-0.3*'VSWR Calculator'!$C$24)*(1+3*ABS(MOD('VSWR Calculator'!$C$23/Calculator!$F$22/2,1)-0.5))))/'VSWR Calculator'!$C$25)-$C40)^2+(1500*ABS(SIN(2*PI()*MOD(Calculator!$B$33/Calculator!$F$22,1)))*IF(MOD(Calculator!$B$33/Calculator!$F$22,1)&lt;0.5,-1,1))^2)/SQRT(((50*POWER(80,POWER(COS(PI()*MOD(Calculator!$B$33/Calculator!$F$22,1)),2))+MIN(500,MAX(30,100*EXP(-0.3*'VSWR Calculator'!$C$24)*(1+3*ABS(MOD('VSWR Calculator'!$C$23/Calculator!$F$22/2,1)-0.5))))/'VSWR Calculator'!$C$25)+$C40)^2+(1500*ABS(SIN(2*PI()*MOD(Calculator!$B$33/Calculator!$F$22,1)))*IF(MOD(Calculator!$B$33/Calculator!$F$22,1)&lt;0.5,-1,1))^2))/(1-SQRT(((50*POWER(80,POWER(COS(PI()*MOD(Calculator!$B$33/Calculator!$F$22,1)),2))+MIN(500,MAX(30,100*EXP(-0.3*'VSWR Calculator'!$C$24)*(1+3*ABS(MOD('VSWR Calculator'!$C$23/Calculator!$F$22/2,1)-0.5))))/'VSWR Calculator'!$C$25)-$C40)^2+(1500*ABS(SIN(2*PI()*MOD(Calculator!$B$33/Calculator!$F$22,1)))*IF(MOD(Calculator!$B$33/Calculator!$F$22,1)&lt;0.5,-1,1))^2)/SQRT(((50*POWER(80,POWER(COS(PI()*MOD(Calculator!$B$33/Calculator!$F$22,1)),2))+MIN(500,MAX(30,100*EXP(-0.3*'VSWR Calculator'!$C$24)*(1+3*ABS(MOD('VSWR Calculator'!$C$23/Calculator!$F$22/2,1)-0.5))))/'VSWR Calculator'!$C$25)+$C40)^2+(1500*ABS(SIN(2*PI()*MOD(Calculator!$B$33/Calculator!$F$22,1)))*IF(MOD(Calculator!$B$33/Calculator!$F$22,1)&lt;0.5,-1,1))^2)),2))</f>
        <v>—</v>
      </c>
      <c r="DT40" s="253" t="n">
        <f aca="false">IFERROR(ROUND((IF(ISNUMBER(DI40),DI40,0)+IF(ISNUMBER(DJ40),DJ40,0)+IF(ISNUMBER(DK40),DK40,0)+IF(ISNUMBER(DL40),DL40,0)+IF(ISNUMBER(DM40),DM40,0)+IF(ISNUMBER(DN40),DN40,0)+IF(ISNUMBER(DO40),DO40,0)+IF(ISNUMBER(DP40),DP40,0)+IF(ISNUMBER(DQ40),DQ40,0)+IF(ISNUMBER(DR40),DR40,0)+IF(ISNUMBER(DS40),DS40,0))/(IF(ISNUMBER(DI40),1,0)+IF(ISNUMBER(DJ40),1,0)+IF(ISNUMBER(DK40),1,0)+IF(ISNUMBER(DL40),1,0)+IF(ISNUMBER(DM40),1,0)+IF(ISNUMBER(DN40),1,0)+IF(ISNUMBER(DO40),1,0)+IF(ISNUMBER(DP40),1,0)+IF(ISNUMBER(DQ40),1,0)+IF(ISNUMBER(DR40),1,0)+IF(ISNUMBER(DS40),1,0)),4),"")</f>
        <v>20.99</v>
      </c>
      <c r="DU40" s="300" t="str">
        <f aca="false">IF(OR(Calculator!$E$12&lt;&gt;"YES",Calculator!$B$34&lt;Calculator!$G$12),"—",ROUND((1+SQRT(((50*POWER(80,POWER(COS(PI()*MOD(Calculator!$B$34/Calculator!$F$12,1)),2))-$C40)^2+(1500*ABS(SIN(2*PI()*MOD(Calculator!$B$34/Calculator!$F$12,1)))*IF(MOD(Calculator!$B$34/Calculator!$F$12,1)&lt;0.5,-1,1))^2)/((50*POWER(80,POWER(COS(PI()*MOD(Calculator!$B$34/Calculator!$F$12,1)),2))+$C40)^2+(1500*ABS(SIN(2*PI()*MOD(Calculator!$B$34/Calculator!$F$12,1)))*IF(MOD(Calculator!$B$34/Calculator!$F$12,1)&lt;0.5,-1,1))^2)))/(1-SQRT(((50*POWER(80,POWER(COS(PI()*MOD(Calculator!$B$34/Calculator!$F$12,1)),2))-$C40)^2+(1500*ABS(SIN(2*PI()*MOD(Calculator!$B$34/Calculator!$F$12,1)))*IF(MOD(Calculator!$B$34/Calculator!$F$12,1)&lt;0.5,-1,1))^2)/((50*POWER(80,POWER(COS(PI()*MOD(Calculator!$B$34/Calculator!$F$12,1)),2))+$C40)^2+(1500*ABS(SIN(2*PI()*MOD(Calculator!$B$34/Calculator!$F$12,1)))*IF(MOD(Calculator!$B$34/Calculator!$F$12,1)&lt;0.5,-1,1))^2))),2))</f>
        <v>—</v>
      </c>
      <c r="DV40" s="300" t="str">
        <f aca="false">IF(OR(Calculator!$E$13&lt;&gt;"YES",Calculator!$B$34&lt;Calculator!$G$13),"—",ROUND((1+SQRT(((50*POWER(80,POWER(COS(PI()*MOD(Calculator!$B$34/Calculator!$F$13,1)),2))-$C40)^2+(1500*ABS(SIN(2*PI()*MOD(Calculator!$B$34/Calculator!$F$13,1)))*IF(MOD(Calculator!$B$34/Calculator!$F$13,1)&lt;0.5,-1,1))^2)/((50*POWER(80,POWER(COS(PI()*MOD(Calculator!$B$34/Calculator!$F$13,1)),2))+$C40)^2+(1500*ABS(SIN(2*PI()*MOD(Calculator!$B$34/Calculator!$F$13,1)))*IF(MOD(Calculator!$B$34/Calculator!$F$13,1)&lt;0.5,-1,1))^2)))/(1-SQRT(((50*POWER(80,POWER(COS(PI()*MOD(Calculator!$B$34/Calculator!$F$13,1)),2))-$C40)^2+(1500*ABS(SIN(2*PI()*MOD(Calculator!$B$34/Calculator!$F$13,1)))*IF(MOD(Calculator!$B$34/Calculator!$F$13,1)&lt;0.5,-1,1))^2)/((50*POWER(80,POWER(COS(PI()*MOD(Calculator!$B$34/Calculator!$F$13,1)),2))+$C40)^2+(1500*ABS(SIN(2*PI()*MOD(Calculator!$B$34/Calculator!$F$13,1)))*IF(MOD(Calculator!$B$34/Calculator!$F$13,1)&lt;0.5,-1,1))^2))),2))</f>
        <v>—</v>
      </c>
      <c r="DW40" s="300" t="str">
        <f aca="false">IF(OR(Calculator!$E$14&lt;&gt;"YES",Calculator!$B$34&lt;Calculator!$G$14),"—",ROUND((1+SQRT(((50*POWER(80,POWER(COS(PI()*MOD(Calculator!$B$34/Calculator!$F$14,1)),2))-$C40)^2+(1500*ABS(SIN(2*PI()*MOD(Calculator!$B$34/Calculator!$F$14,1)))*IF(MOD(Calculator!$B$34/Calculator!$F$14,1)&lt;0.5,-1,1))^2)/((50*POWER(80,POWER(COS(PI()*MOD(Calculator!$B$34/Calculator!$F$14,1)),2))+$C40)^2+(1500*ABS(SIN(2*PI()*MOD(Calculator!$B$34/Calculator!$F$14,1)))*IF(MOD(Calculator!$B$34/Calculator!$F$14,1)&lt;0.5,-1,1))^2)))/(1-SQRT(((50*POWER(80,POWER(COS(PI()*MOD(Calculator!$B$34/Calculator!$F$14,1)),2))-$C40)^2+(1500*ABS(SIN(2*PI()*MOD(Calculator!$B$34/Calculator!$F$14,1)))*IF(MOD(Calculator!$B$34/Calculator!$F$14,1)&lt;0.5,-1,1))^2)/((50*POWER(80,POWER(COS(PI()*MOD(Calculator!$B$34/Calculator!$F$14,1)),2))+$C40)^2+(1500*ABS(SIN(2*PI()*MOD(Calculator!$B$34/Calculator!$F$14,1)))*IF(MOD(Calculator!$B$34/Calculator!$F$14,1)&lt;0.5,-1,1))^2))),2))</f>
        <v>—</v>
      </c>
      <c r="DX40" s="300" t="n">
        <f aca="false">IF(OR(Calculator!$E$15&lt;&gt;"YES",Calculator!$B$34&lt;Calculator!$G$15),"—",ROUND((1+SQRT(((50*POWER(80,POWER(COS(PI()*MOD(Calculator!$B$34/Calculator!$F$15,1)),2))-$C40)^2+(1500*ABS(SIN(2*PI()*MOD(Calculator!$B$34/Calculator!$F$15,1)))*IF(MOD(Calculator!$B$34/Calculator!$F$15,1)&lt;0.5,-1,1))^2)/((50*POWER(80,POWER(COS(PI()*MOD(Calculator!$B$34/Calculator!$F$15,1)),2))+$C40)^2+(1500*ABS(SIN(2*PI()*MOD(Calculator!$B$34/Calculator!$F$15,1)))*IF(MOD(Calculator!$B$34/Calculator!$F$15,1)&lt;0.5,-1,1))^2)))/(1-SQRT(((50*POWER(80,POWER(COS(PI()*MOD(Calculator!$B$34/Calculator!$F$15,1)),2))-$C40)^2+(1500*ABS(SIN(2*PI()*MOD(Calculator!$B$34/Calculator!$F$15,1)))*IF(MOD(Calculator!$B$34/Calculator!$F$15,1)&lt;0.5,-1,1))^2)/((50*POWER(80,POWER(COS(PI()*MOD(Calculator!$B$34/Calculator!$F$15,1)),2))+$C40)^2+(1500*ABS(SIN(2*PI()*MOD(Calculator!$B$34/Calculator!$F$15,1)))*IF(MOD(Calculator!$B$34/Calculator!$F$15,1)&lt;0.5,-1,1))^2))),2))</f>
        <v>41.7</v>
      </c>
      <c r="DY40" s="300" t="str">
        <f aca="false">IF(OR(Calculator!$E$16&lt;&gt;"YES",Calculator!$B$34&lt;Calculator!$G$16),"—",ROUND((1+SQRT(((50*POWER(80,POWER(COS(PI()*MOD(Calculator!$B$34/Calculator!$F$16,1)),2))-$C40)^2+(1500*ABS(SIN(2*PI()*MOD(Calculator!$B$34/Calculator!$F$16,1)))*IF(MOD(Calculator!$B$34/Calculator!$F$16,1)&lt;0.5,-1,1))^2)/((50*POWER(80,POWER(COS(PI()*MOD(Calculator!$B$34/Calculator!$F$16,1)),2))+$C40)^2+(1500*ABS(SIN(2*PI()*MOD(Calculator!$B$34/Calculator!$F$16,1)))*IF(MOD(Calculator!$B$34/Calculator!$F$16,1)&lt;0.5,-1,1))^2)))/(1-SQRT(((50*POWER(80,POWER(COS(PI()*MOD(Calculator!$B$34/Calculator!$F$16,1)),2))-$C40)^2+(1500*ABS(SIN(2*PI()*MOD(Calculator!$B$34/Calculator!$F$16,1)))*IF(MOD(Calculator!$B$34/Calculator!$F$16,1)&lt;0.5,-1,1))^2)/((50*POWER(80,POWER(COS(PI()*MOD(Calculator!$B$34/Calculator!$F$16,1)),2))+$C40)^2+(1500*ABS(SIN(2*PI()*MOD(Calculator!$B$34/Calculator!$F$16,1)))*IF(MOD(Calculator!$B$34/Calculator!$F$16,1)&lt;0.5,-1,1))^2))),2))</f>
        <v>—</v>
      </c>
      <c r="DZ40" s="300" t="n">
        <f aca="false">IF(OR(Calculator!$E$17&lt;&gt;"YES",Calculator!$B$34&lt;Calculator!$G$17),"—",ROUND((1+SQRT(((50*POWER(80,POWER(COS(PI()*MOD(Calculator!$B$34/Calculator!$F$17,1)),2))-$C40)^2+(1500*ABS(SIN(2*PI()*MOD(Calculator!$B$34/Calculator!$F$17,1)))*IF(MOD(Calculator!$B$34/Calculator!$F$17,1)&lt;0.5,-1,1))^2)/((50*POWER(80,POWER(COS(PI()*MOD(Calculator!$B$34/Calculator!$F$17,1)),2))+$C40)^2+(1500*ABS(SIN(2*PI()*MOD(Calculator!$B$34/Calculator!$F$17,1)))*IF(MOD(Calculator!$B$34/Calculator!$F$17,1)&lt;0.5,-1,1))^2)))/(1-SQRT(((50*POWER(80,POWER(COS(PI()*MOD(Calculator!$B$34/Calculator!$F$17,1)),2))-$C40)^2+(1500*ABS(SIN(2*PI()*MOD(Calculator!$B$34/Calculator!$F$17,1)))*IF(MOD(Calculator!$B$34/Calculator!$F$17,1)&lt;0.5,-1,1))^2)/((50*POWER(80,POWER(COS(PI()*MOD(Calculator!$B$34/Calculator!$F$17,1)),2))+$C40)^2+(1500*ABS(SIN(2*PI()*MOD(Calculator!$B$34/Calculator!$F$17,1)))*IF(MOD(Calculator!$B$34/Calculator!$F$17,1)&lt;0.5,-1,1))^2))),2))</f>
        <v>32.76</v>
      </c>
      <c r="EA40" s="300" t="str">
        <f aca="false">IF(OR(Calculator!$E$18&lt;&gt;"YES",Calculator!$B$34&lt;Calculator!$G$18),"—",ROUND((1+SQRT(((50*POWER(80,POWER(COS(PI()*MOD(Calculator!$B$34/Calculator!$F$18,1)),2))-$C40)^2+(1500*ABS(SIN(2*PI()*MOD(Calculator!$B$34/Calculator!$F$18,1)))*IF(MOD(Calculator!$B$34/Calculator!$F$18,1)&lt;0.5,-1,1))^2)/((50*POWER(80,POWER(COS(PI()*MOD(Calculator!$B$34/Calculator!$F$18,1)),2))+$C40)^2+(1500*ABS(SIN(2*PI()*MOD(Calculator!$B$34/Calculator!$F$18,1)))*IF(MOD(Calculator!$B$34/Calculator!$F$18,1)&lt;0.5,-1,1))^2)))/(1-SQRT(((50*POWER(80,POWER(COS(PI()*MOD(Calculator!$B$34/Calculator!$F$18,1)),2))-$C40)^2+(1500*ABS(SIN(2*PI()*MOD(Calculator!$B$34/Calculator!$F$18,1)))*IF(MOD(Calculator!$B$34/Calculator!$F$18,1)&lt;0.5,-1,1))^2)/((50*POWER(80,POWER(COS(PI()*MOD(Calculator!$B$34/Calculator!$F$18,1)),2))+$C40)^2+(1500*ABS(SIN(2*PI()*MOD(Calculator!$B$34/Calculator!$F$18,1)))*IF(MOD(Calculator!$B$34/Calculator!$F$18,1)&lt;0.5,-1,1))^2))),2))</f>
        <v>—</v>
      </c>
      <c r="EB40" s="300" t="str">
        <f aca="false">IF(OR(Calculator!$E$19&lt;&gt;"YES",Calculator!$B$34&lt;Calculator!$G$19),"—",ROUND((1+SQRT(((50*POWER(80,POWER(COS(PI()*MOD(Calculator!$B$34/Calculator!$F$19,1)),2))-$C40)^2+(1500*ABS(SIN(2*PI()*MOD(Calculator!$B$34/Calculator!$F$19,1)))*IF(MOD(Calculator!$B$34/Calculator!$F$19,1)&lt;0.5,-1,1))^2)/((50*POWER(80,POWER(COS(PI()*MOD(Calculator!$B$34/Calculator!$F$19,1)),2))+$C40)^2+(1500*ABS(SIN(2*PI()*MOD(Calculator!$B$34/Calculator!$F$19,1)))*IF(MOD(Calculator!$B$34/Calculator!$F$19,1)&lt;0.5,-1,1))^2)))/(1-SQRT(((50*POWER(80,POWER(COS(PI()*MOD(Calculator!$B$34/Calculator!$F$19,1)),2))-$C40)^2+(1500*ABS(SIN(2*PI()*MOD(Calculator!$B$34/Calculator!$F$19,1)))*IF(MOD(Calculator!$B$34/Calculator!$F$19,1)&lt;0.5,-1,1))^2)/((50*POWER(80,POWER(COS(PI()*MOD(Calculator!$B$34/Calculator!$F$19,1)),2))+$C40)^2+(1500*ABS(SIN(2*PI()*MOD(Calculator!$B$34/Calculator!$F$19,1)))*IF(MOD(Calculator!$B$34/Calculator!$F$19,1)&lt;0.5,-1,1))^2))),2))</f>
        <v>—</v>
      </c>
      <c r="EC40" s="300" t="str">
        <f aca="false">IF(OR(Calculator!$E$20&lt;&gt;"YES",Calculator!$B$34&lt;Calculator!$G$20),"—",ROUND((1+SQRT(((50*POWER(80,POWER(COS(PI()*MOD(Calculator!$B$34/Calculator!$F$20,1)),2))-$C40)^2+(1500*ABS(SIN(2*PI()*MOD(Calculator!$B$34/Calculator!$F$20,1)))*IF(MOD(Calculator!$B$34/Calculator!$F$20,1)&lt;0.5,-1,1))^2)/((50*POWER(80,POWER(COS(PI()*MOD(Calculator!$B$34/Calculator!$F$20,1)),2))+$C40)^2+(1500*ABS(SIN(2*PI()*MOD(Calculator!$B$34/Calculator!$F$20,1)))*IF(MOD(Calculator!$B$34/Calculator!$F$20,1)&lt;0.5,-1,1))^2)))/(1-SQRT(((50*POWER(80,POWER(COS(PI()*MOD(Calculator!$B$34/Calculator!$F$20,1)),2))-$C40)^2+(1500*ABS(SIN(2*PI()*MOD(Calculator!$B$34/Calculator!$F$20,1)))*IF(MOD(Calculator!$B$34/Calculator!$F$20,1)&lt;0.5,-1,1))^2)/((50*POWER(80,POWER(COS(PI()*MOD(Calculator!$B$34/Calculator!$F$20,1)),2))+$C40)^2+(1500*ABS(SIN(2*PI()*MOD(Calculator!$B$34/Calculator!$F$20,1)))*IF(MOD(Calculator!$B$34/Calculator!$F$20,1)&lt;0.5,-1,1))^2))),2))</f>
        <v>—</v>
      </c>
      <c r="ED40" s="300" t="str">
        <f aca="false">IF(OR(Calculator!$E$21&lt;&gt;"YES",Calculator!$B$34&lt;Calculator!$G$21),"—",ROUND((1+SQRT(((50*POWER(80,POWER(COS(PI()*MOD(Calculator!$B$34/Calculator!$F$21,1)),2))-$C40)^2+(1500*ABS(SIN(2*PI()*MOD(Calculator!$B$34/Calculator!$F$21,1)))*IF(MOD(Calculator!$B$34/Calculator!$F$21,1)&lt;0.5,-1,1))^2)/((50*POWER(80,POWER(COS(PI()*MOD(Calculator!$B$34/Calculator!$F$21,1)),2))+$C40)^2+(1500*ABS(SIN(2*PI()*MOD(Calculator!$B$34/Calculator!$F$21,1)))*IF(MOD(Calculator!$B$34/Calculator!$F$21,1)&lt;0.5,-1,1))^2)))/(1-SQRT(((50*POWER(80,POWER(COS(PI()*MOD(Calculator!$B$34/Calculator!$F$21,1)),2))-$C40)^2+(1500*ABS(SIN(2*PI()*MOD(Calculator!$B$34/Calculator!$F$21,1)))*IF(MOD(Calculator!$B$34/Calculator!$F$21,1)&lt;0.5,-1,1))^2)/((50*POWER(80,POWER(COS(PI()*MOD(Calculator!$B$34/Calculator!$F$21,1)),2))+$C40)^2+(1500*ABS(SIN(2*PI()*MOD(Calculator!$B$34/Calculator!$F$21,1)))*IF(MOD(Calculator!$B$34/Calculator!$F$21,1)&lt;0.5,-1,1))^2))),2))</f>
        <v>—</v>
      </c>
      <c r="EE40" s="300" t="str">
        <f aca="false">IF(OR(Calculator!$E$22&lt;&gt;"YES",Calculator!$B$34&lt;Calculator!$G$22),"—",ROUND((1+SQRT(((50*POWER(80,POWER(COS(PI()*MOD(Calculator!$B$34/Calculator!$F$22,1)),2))-$C40)^2+(1500*ABS(SIN(2*PI()*MOD(Calculator!$B$34/Calculator!$F$22,1)))*IF(MOD(Calculator!$B$34/Calculator!$F$22,1)&lt;0.5,-1,1))^2)/((50*POWER(80,POWER(COS(PI()*MOD(Calculator!$B$34/Calculator!$F$22,1)),2))+$C40)^2+(1500*ABS(SIN(2*PI()*MOD(Calculator!$B$34/Calculator!$F$22,1)))*IF(MOD(Calculator!$B$34/Calculator!$F$22,1)&lt;0.5,-1,1))^2)))/(1-SQRT(((50*POWER(80,POWER(COS(PI()*MOD(Calculator!$B$34/Calculator!$F$22,1)),2))-$C40)^2+(1500*ABS(SIN(2*PI()*MOD(Calculator!$B$34/Calculator!$F$22,1)))*IF(MOD(Calculator!$B$34/Calculator!$F$22,1)&lt;0.5,-1,1))^2)/((50*POWER(80,POWER(COS(PI()*MOD(Calculator!$B$34/Calculator!$F$22,1)),2))+$C40)^2+(1500*ABS(SIN(2*PI()*MOD(Calculator!$B$34/Calculator!$F$22,1)))*IF(MOD(Calculator!$B$34/Calculator!$F$22,1)&lt;0.5,-1,1))^2))),2))</f>
        <v>—</v>
      </c>
      <c r="EF40" s="295" t="n">
        <f aca="false">IFERROR(ROUND((IF(ISNUMBER(DU40),DU40,0)+IF(ISNUMBER(DV40),DV40,0)+IF(ISNUMBER(DW40),DW40,0)+IF(ISNUMBER(DX40),DX40,0)+IF(ISNUMBER(DY40),DY40,0)+IF(ISNUMBER(DZ40),DZ40,0)+IF(ISNUMBER(EA40),EA40,0)+IF(ISNUMBER(EB40),EB40,0)+IF(ISNUMBER(EC40),EC40,0)+IF(ISNUMBER(ED40),ED40,0)+IF(ISNUMBER(EE40),EE40,0))/(IF(ISNUMBER(DU40),1,0)+IF(ISNUMBER(DV40),1,0)+IF(ISNUMBER(DW40),1,0)+IF(ISNUMBER(DX40),1,0)+IF(ISNUMBER(DY40),1,0)+IF(ISNUMBER(DZ40),1,0)+IF(ISNUMBER(EA40),1,0)+IF(ISNUMBER(EB40),1,0)+IF(ISNUMBER(EC40),1,0)+IF(ISNUMBER(ED40),1,0)+IF(ISNUMBER(EE40),1,0)),4),"")</f>
        <v>37.23</v>
      </c>
      <c r="EG40" s="300" t="str">
        <f aca="false">IF(OR(Calculator!$E$12&lt;&gt;"YES",Calculator!$B$35&lt;Calculator!$G$12),"—",ROUND((1+SQRT(((50*POWER(80,POWER(COS(PI()*MOD(Calculator!$B$35/Calculator!$F$12,1)),2))-$C40)^2+(1500*ABS(SIN(2*PI()*MOD(Calculator!$B$35/Calculator!$F$12,1)))*IF(MOD(Calculator!$B$35/Calculator!$F$12,1)&lt;0.5,-1,1))^2)/((50*POWER(80,POWER(COS(PI()*MOD(Calculator!$B$35/Calculator!$F$12,1)),2))+$C40)^2+(1500*ABS(SIN(2*PI()*MOD(Calculator!$B$35/Calculator!$F$12,1)))*IF(MOD(Calculator!$B$35/Calculator!$F$12,1)&lt;0.5,-1,1))^2)))/(1-SQRT(((50*POWER(80,POWER(COS(PI()*MOD(Calculator!$B$35/Calculator!$F$12,1)),2))-$C40)^2+(1500*ABS(SIN(2*PI()*MOD(Calculator!$B$35/Calculator!$F$12,1)))*IF(MOD(Calculator!$B$35/Calculator!$F$12,1)&lt;0.5,-1,1))^2)/((50*POWER(80,POWER(COS(PI()*MOD(Calculator!$B$35/Calculator!$F$12,1)),2))+$C40)^2+(1500*ABS(SIN(2*PI()*MOD(Calculator!$B$35/Calculator!$F$12,1)))*IF(MOD(Calculator!$B$35/Calculator!$F$12,1)&lt;0.5,-1,1))^2))),2))</f>
        <v>—</v>
      </c>
      <c r="EH40" s="300" t="str">
        <f aca="false">IF(OR(Calculator!$E$13&lt;&gt;"YES",Calculator!$B$35&lt;Calculator!$G$13),"—",ROUND((1+SQRT(((50*POWER(80,POWER(COS(PI()*MOD(Calculator!$B$35/Calculator!$F$13,1)),2))-$C40)^2+(1500*ABS(SIN(2*PI()*MOD(Calculator!$B$35/Calculator!$F$13,1)))*IF(MOD(Calculator!$B$35/Calculator!$F$13,1)&lt;0.5,-1,1))^2)/((50*POWER(80,POWER(COS(PI()*MOD(Calculator!$B$35/Calculator!$F$13,1)),2))+$C40)^2+(1500*ABS(SIN(2*PI()*MOD(Calculator!$B$35/Calculator!$F$13,1)))*IF(MOD(Calculator!$B$35/Calculator!$F$13,1)&lt;0.5,-1,1))^2)))/(1-SQRT(((50*POWER(80,POWER(COS(PI()*MOD(Calculator!$B$35/Calculator!$F$13,1)),2))-$C40)^2+(1500*ABS(SIN(2*PI()*MOD(Calculator!$B$35/Calculator!$F$13,1)))*IF(MOD(Calculator!$B$35/Calculator!$F$13,1)&lt;0.5,-1,1))^2)/((50*POWER(80,POWER(COS(PI()*MOD(Calculator!$B$35/Calculator!$F$13,1)),2))+$C40)^2+(1500*ABS(SIN(2*PI()*MOD(Calculator!$B$35/Calculator!$F$13,1)))*IF(MOD(Calculator!$B$35/Calculator!$F$13,1)&lt;0.5,-1,1))^2))),2))</f>
        <v>—</v>
      </c>
      <c r="EI40" s="300" t="str">
        <f aca="false">IF(OR(Calculator!$E$14&lt;&gt;"YES",Calculator!$B$35&lt;Calculator!$G$14),"—",ROUND((1+SQRT(((50*POWER(80,POWER(COS(PI()*MOD(Calculator!$B$35/Calculator!$F$14,1)),2))-$C40)^2+(1500*ABS(SIN(2*PI()*MOD(Calculator!$B$35/Calculator!$F$14,1)))*IF(MOD(Calculator!$B$35/Calculator!$F$14,1)&lt;0.5,-1,1))^2)/((50*POWER(80,POWER(COS(PI()*MOD(Calculator!$B$35/Calculator!$F$14,1)),2))+$C40)^2+(1500*ABS(SIN(2*PI()*MOD(Calculator!$B$35/Calculator!$F$14,1)))*IF(MOD(Calculator!$B$35/Calculator!$F$14,1)&lt;0.5,-1,1))^2)))/(1-SQRT(((50*POWER(80,POWER(COS(PI()*MOD(Calculator!$B$35/Calculator!$F$14,1)),2))-$C40)^2+(1500*ABS(SIN(2*PI()*MOD(Calculator!$B$35/Calculator!$F$14,1)))*IF(MOD(Calculator!$B$35/Calculator!$F$14,1)&lt;0.5,-1,1))^2)/((50*POWER(80,POWER(COS(PI()*MOD(Calculator!$B$35/Calculator!$F$14,1)),2))+$C40)^2+(1500*ABS(SIN(2*PI()*MOD(Calculator!$B$35/Calculator!$F$14,1)))*IF(MOD(Calculator!$B$35/Calculator!$F$14,1)&lt;0.5,-1,1))^2))),2))</f>
        <v>—</v>
      </c>
      <c r="EJ40" s="300" t="n">
        <f aca="false">IF(OR(Calculator!$E$15&lt;&gt;"YES",Calculator!$B$35&lt;Calculator!$G$15),"—",ROUND((1+SQRT(((50*POWER(80,POWER(COS(PI()*MOD(Calculator!$B$35/Calculator!$F$15,1)),2))-$C40)^2+(1500*ABS(SIN(2*PI()*MOD(Calculator!$B$35/Calculator!$F$15,1)))*IF(MOD(Calculator!$B$35/Calculator!$F$15,1)&lt;0.5,-1,1))^2)/((50*POWER(80,POWER(COS(PI()*MOD(Calculator!$B$35/Calculator!$F$15,1)),2))+$C40)^2+(1500*ABS(SIN(2*PI()*MOD(Calculator!$B$35/Calculator!$F$15,1)))*IF(MOD(Calculator!$B$35/Calculator!$F$15,1)&lt;0.5,-1,1))^2)))/(1-SQRT(((50*POWER(80,POWER(COS(PI()*MOD(Calculator!$B$35/Calculator!$F$15,1)),2))-$C40)^2+(1500*ABS(SIN(2*PI()*MOD(Calculator!$B$35/Calculator!$F$15,1)))*IF(MOD(Calculator!$B$35/Calculator!$F$15,1)&lt;0.5,-1,1))^2)/((50*POWER(80,POWER(COS(PI()*MOD(Calculator!$B$35/Calculator!$F$15,1)),2))+$C40)^2+(1500*ABS(SIN(2*PI()*MOD(Calculator!$B$35/Calculator!$F$15,1)))*IF(MOD(Calculator!$B$35/Calculator!$F$15,1)&lt;0.5,-1,1))^2))),2))</f>
        <v>8.65</v>
      </c>
      <c r="EK40" s="300" t="str">
        <f aca="false">IF(OR(Calculator!$E$16&lt;&gt;"YES",Calculator!$B$35&lt;Calculator!$G$16),"—",ROUND((1+SQRT(((50*POWER(80,POWER(COS(PI()*MOD(Calculator!$B$35/Calculator!$F$16,1)),2))-$C40)^2+(1500*ABS(SIN(2*PI()*MOD(Calculator!$B$35/Calculator!$F$16,1)))*IF(MOD(Calculator!$B$35/Calculator!$F$16,1)&lt;0.5,-1,1))^2)/((50*POWER(80,POWER(COS(PI()*MOD(Calculator!$B$35/Calculator!$F$16,1)),2))+$C40)^2+(1500*ABS(SIN(2*PI()*MOD(Calculator!$B$35/Calculator!$F$16,1)))*IF(MOD(Calculator!$B$35/Calculator!$F$16,1)&lt;0.5,-1,1))^2)))/(1-SQRT(((50*POWER(80,POWER(COS(PI()*MOD(Calculator!$B$35/Calculator!$F$16,1)),2))-$C40)^2+(1500*ABS(SIN(2*PI()*MOD(Calculator!$B$35/Calculator!$F$16,1)))*IF(MOD(Calculator!$B$35/Calculator!$F$16,1)&lt;0.5,-1,1))^2)/((50*POWER(80,POWER(COS(PI()*MOD(Calculator!$B$35/Calculator!$F$16,1)),2))+$C40)^2+(1500*ABS(SIN(2*PI()*MOD(Calculator!$B$35/Calculator!$F$16,1)))*IF(MOD(Calculator!$B$35/Calculator!$F$16,1)&lt;0.5,-1,1))^2))),2))</f>
        <v>—</v>
      </c>
      <c r="EL40" s="300" t="n">
        <f aca="false">IF(OR(Calculator!$E$17&lt;&gt;"YES",Calculator!$B$35&lt;Calculator!$G$17),"—",ROUND((1+SQRT(((50*POWER(80,POWER(COS(PI()*MOD(Calculator!$B$35/Calculator!$F$17,1)),2))-$C40)^2+(1500*ABS(SIN(2*PI()*MOD(Calculator!$B$35/Calculator!$F$17,1)))*IF(MOD(Calculator!$B$35/Calculator!$F$17,1)&lt;0.5,-1,1))^2)/((50*POWER(80,POWER(COS(PI()*MOD(Calculator!$B$35/Calculator!$F$17,1)),2))+$C40)^2+(1500*ABS(SIN(2*PI()*MOD(Calculator!$B$35/Calculator!$F$17,1)))*IF(MOD(Calculator!$B$35/Calculator!$F$17,1)&lt;0.5,-1,1))^2)))/(1-SQRT(((50*POWER(80,POWER(COS(PI()*MOD(Calculator!$B$35/Calculator!$F$17,1)),2))-$C40)^2+(1500*ABS(SIN(2*PI()*MOD(Calculator!$B$35/Calculator!$F$17,1)))*IF(MOD(Calculator!$B$35/Calculator!$F$17,1)&lt;0.5,-1,1))^2)/((50*POWER(80,POWER(COS(PI()*MOD(Calculator!$B$35/Calculator!$F$17,1)),2))+$C40)^2+(1500*ABS(SIN(2*PI()*MOD(Calculator!$B$35/Calculator!$F$17,1)))*IF(MOD(Calculator!$B$35/Calculator!$F$17,1)&lt;0.5,-1,1))^2))),2))</f>
        <v>41.08</v>
      </c>
      <c r="EM40" s="300" t="str">
        <f aca="false">IF(OR(Calculator!$E$18&lt;&gt;"YES",Calculator!$B$35&lt;Calculator!$G$18),"—",ROUND((1+SQRT(((50*POWER(80,POWER(COS(PI()*MOD(Calculator!$B$35/Calculator!$F$18,1)),2))-$C40)^2+(1500*ABS(SIN(2*PI()*MOD(Calculator!$B$35/Calculator!$F$18,1)))*IF(MOD(Calculator!$B$35/Calculator!$F$18,1)&lt;0.5,-1,1))^2)/((50*POWER(80,POWER(COS(PI()*MOD(Calculator!$B$35/Calculator!$F$18,1)),2))+$C40)^2+(1500*ABS(SIN(2*PI()*MOD(Calculator!$B$35/Calculator!$F$18,1)))*IF(MOD(Calculator!$B$35/Calculator!$F$18,1)&lt;0.5,-1,1))^2)))/(1-SQRT(((50*POWER(80,POWER(COS(PI()*MOD(Calculator!$B$35/Calculator!$F$18,1)),2))-$C40)^2+(1500*ABS(SIN(2*PI()*MOD(Calculator!$B$35/Calculator!$F$18,1)))*IF(MOD(Calculator!$B$35/Calculator!$F$18,1)&lt;0.5,-1,1))^2)/((50*POWER(80,POWER(COS(PI()*MOD(Calculator!$B$35/Calculator!$F$18,1)),2))+$C40)^2+(1500*ABS(SIN(2*PI()*MOD(Calculator!$B$35/Calculator!$F$18,1)))*IF(MOD(Calculator!$B$35/Calculator!$F$18,1)&lt;0.5,-1,1))^2))),2))</f>
        <v>—</v>
      </c>
      <c r="EN40" s="300" t="str">
        <f aca="false">IF(OR(Calculator!$E$19&lt;&gt;"YES",Calculator!$B$35&lt;Calculator!$G$19),"—",ROUND((1+SQRT(((50*POWER(80,POWER(COS(PI()*MOD(Calculator!$B$35/Calculator!$F$19,1)),2))-$C40)^2+(1500*ABS(SIN(2*PI()*MOD(Calculator!$B$35/Calculator!$F$19,1)))*IF(MOD(Calculator!$B$35/Calculator!$F$19,1)&lt;0.5,-1,1))^2)/((50*POWER(80,POWER(COS(PI()*MOD(Calculator!$B$35/Calculator!$F$19,1)),2))+$C40)^2+(1500*ABS(SIN(2*PI()*MOD(Calculator!$B$35/Calculator!$F$19,1)))*IF(MOD(Calculator!$B$35/Calculator!$F$19,1)&lt;0.5,-1,1))^2)))/(1-SQRT(((50*POWER(80,POWER(COS(PI()*MOD(Calculator!$B$35/Calculator!$F$19,1)),2))-$C40)^2+(1500*ABS(SIN(2*PI()*MOD(Calculator!$B$35/Calculator!$F$19,1)))*IF(MOD(Calculator!$B$35/Calculator!$F$19,1)&lt;0.5,-1,1))^2)/((50*POWER(80,POWER(COS(PI()*MOD(Calculator!$B$35/Calculator!$F$19,1)),2))+$C40)^2+(1500*ABS(SIN(2*PI()*MOD(Calculator!$B$35/Calculator!$F$19,1)))*IF(MOD(Calculator!$B$35/Calculator!$F$19,1)&lt;0.5,-1,1))^2))),2))</f>
        <v>—</v>
      </c>
      <c r="EO40" s="300" t="str">
        <f aca="false">IF(OR(Calculator!$E$20&lt;&gt;"YES",Calculator!$B$35&lt;Calculator!$G$20),"—",ROUND((1+SQRT(((50*POWER(80,POWER(COS(PI()*MOD(Calculator!$B$35/Calculator!$F$20,1)),2))-$C40)^2+(1500*ABS(SIN(2*PI()*MOD(Calculator!$B$35/Calculator!$F$20,1)))*IF(MOD(Calculator!$B$35/Calculator!$F$20,1)&lt;0.5,-1,1))^2)/((50*POWER(80,POWER(COS(PI()*MOD(Calculator!$B$35/Calculator!$F$20,1)),2))+$C40)^2+(1500*ABS(SIN(2*PI()*MOD(Calculator!$B$35/Calculator!$F$20,1)))*IF(MOD(Calculator!$B$35/Calculator!$F$20,1)&lt;0.5,-1,1))^2)))/(1-SQRT(((50*POWER(80,POWER(COS(PI()*MOD(Calculator!$B$35/Calculator!$F$20,1)),2))-$C40)^2+(1500*ABS(SIN(2*PI()*MOD(Calculator!$B$35/Calculator!$F$20,1)))*IF(MOD(Calculator!$B$35/Calculator!$F$20,1)&lt;0.5,-1,1))^2)/((50*POWER(80,POWER(COS(PI()*MOD(Calculator!$B$35/Calculator!$F$20,1)),2))+$C40)^2+(1500*ABS(SIN(2*PI()*MOD(Calculator!$B$35/Calculator!$F$20,1)))*IF(MOD(Calculator!$B$35/Calculator!$F$20,1)&lt;0.5,-1,1))^2))),2))</f>
        <v>—</v>
      </c>
      <c r="EP40" s="300" t="str">
        <f aca="false">IF(OR(Calculator!$E$21&lt;&gt;"YES",Calculator!$B$35&lt;Calculator!$G$21),"—",ROUND((1+SQRT(((50*POWER(80,POWER(COS(PI()*MOD(Calculator!$B$35/Calculator!$F$21,1)),2))-$C40)^2+(1500*ABS(SIN(2*PI()*MOD(Calculator!$B$35/Calculator!$F$21,1)))*IF(MOD(Calculator!$B$35/Calculator!$F$21,1)&lt;0.5,-1,1))^2)/((50*POWER(80,POWER(COS(PI()*MOD(Calculator!$B$35/Calculator!$F$21,1)),2))+$C40)^2+(1500*ABS(SIN(2*PI()*MOD(Calculator!$B$35/Calculator!$F$21,1)))*IF(MOD(Calculator!$B$35/Calculator!$F$21,1)&lt;0.5,-1,1))^2)))/(1-SQRT(((50*POWER(80,POWER(COS(PI()*MOD(Calculator!$B$35/Calculator!$F$21,1)),2))-$C40)^2+(1500*ABS(SIN(2*PI()*MOD(Calculator!$B$35/Calculator!$F$21,1)))*IF(MOD(Calculator!$B$35/Calculator!$F$21,1)&lt;0.5,-1,1))^2)/((50*POWER(80,POWER(COS(PI()*MOD(Calculator!$B$35/Calculator!$F$21,1)),2))+$C40)^2+(1500*ABS(SIN(2*PI()*MOD(Calculator!$B$35/Calculator!$F$21,1)))*IF(MOD(Calculator!$B$35/Calculator!$F$21,1)&lt;0.5,-1,1))^2))),2))</f>
        <v>—</v>
      </c>
      <c r="EQ40" s="300" t="str">
        <f aca="false">IF(OR(Calculator!$E$22&lt;&gt;"YES",Calculator!$B$35&lt;Calculator!$G$22),"—",ROUND((1+SQRT(((50*POWER(80,POWER(COS(PI()*MOD(Calculator!$B$35/Calculator!$F$22,1)),2))-$C40)^2+(1500*ABS(SIN(2*PI()*MOD(Calculator!$B$35/Calculator!$F$22,1)))*IF(MOD(Calculator!$B$35/Calculator!$F$22,1)&lt;0.5,-1,1))^2)/((50*POWER(80,POWER(COS(PI()*MOD(Calculator!$B$35/Calculator!$F$22,1)),2))+$C40)^2+(1500*ABS(SIN(2*PI()*MOD(Calculator!$B$35/Calculator!$F$22,1)))*IF(MOD(Calculator!$B$35/Calculator!$F$22,1)&lt;0.5,-1,1))^2)))/(1-SQRT(((50*POWER(80,POWER(COS(PI()*MOD(Calculator!$B$35/Calculator!$F$22,1)),2))-$C40)^2+(1500*ABS(SIN(2*PI()*MOD(Calculator!$B$35/Calculator!$F$22,1)))*IF(MOD(Calculator!$B$35/Calculator!$F$22,1)&lt;0.5,-1,1))^2)/((50*POWER(80,POWER(COS(PI()*MOD(Calculator!$B$35/Calculator!$F$22,1)),2))+$C40)^2+(1500*ABS(SIN(2*PI()*MOD(Calculator!$B$35/Calculator!$F$22,1)))*IF(MOD(Calculator!$B$35/Calculator!$F$22,1)&lt;0.5,-1,1))^2))),2))</f>
        <v>—</v>
      </c>
      <c r="ER40" s="295" t="n">
        <f aca="false">IFERROR(ROUND((IF(ISNUMBER(EG40),EG40,0)+IF(ISNUMBER(EH40),EH40,0)+IF(ISNUMBER(EI40),EI40,0)+IF(ISNUMBER(EJ40),EJ40,0)+IF(ISNUMBER(EK40),EK40,0)+IF(ISNUMBER(EL40),EL40,0)+IF(ISNUMBER(EM40),EM40,0)+IF(ISNUMBER(EN40),EN40,0)+IF(ISNUMBER(EO40),EO40,0)+IF(ISNUMBER(EP40),EP40,0)+IF(ISNUMBER(EQ40),EQ40,0))/(IF(ISNUMBER(EG40),1,0)+IF(ISNUMBER(EH40),1,0)+IF(ISNUMBER(EI40),1,0)+IF(ISNUMBER(EJ40),1,0)+IF(ISNUMBER(EK40),1,0)+IF(ISNUMBER(EL40),1,0)+IF(ISNUMBER(EM40),1,0)+IF(ISNUMBER(EN40),1,0)+IF(ISNUMBER(EO40),1,0)+IF(ISNUMBER(EP40),1,0)+IF(ISNUMBER(EQ40),1,0)),4),"")</f>
        <v>24.865</v>
      </c>
      <c r="ES40" s="300" t="str">
        <f aca="false">IF(OR(Calculator!$E$12&lt;&gt;"YES",Calculator!$B$36&lt;Calculator!$G$12),"—",ROUND((1+SQRT(((50*POWER(80,POWER(COS(PI()*MOD(Calculator!$B$36/Calculator!$F$12,1)),2))-$C40)^2+(1500*ABS(SIN(2*PI()*MOD(Calculator!$B$36/Calculator!$F$12,1)))*IF(MOD(Calculator!$B$36/Calculator!$F$12,1)&lt;0.5,-1,1))^2)/((50*POWER(80,POWER(COS(PI()*MOD(Calculator!$B$36/Calculator!$F$12,1)),2))+$C40)^2+(1500*ABS(SIN(2*PI()*MOD(Calculator!$B$36/Calculator!$F$12,1)))*IF(MOD(Calculator!$B$36/Calculator!$F$12,1)&lt;0.5,-1,1))^2)))/(1-SQRT(((50*POWER(80,POWER(COS(PI()*MOD(Calculator!$B$36/Calculator!$F$12,1)),2))-$C40)^2+(1500*ABS(SIN(2*PI()*MOD(Calculator!$B$36/Calculator!$F$12,1)))*IF(MOD(Calculator!$B$36/Calculator!$F$12,1)&lt;0.5,-1,1))^2)/((50*POWER(80,POWER(COS(PI()*MOD(Calculator!$B$36/Calculator!$F$12,1)),2))+$C40)^2+(1500*ABS(SIN(2*PI()*MOD(Calculator!$B$36/Calculator!$F$12,1)))*IF(MOD(Calculator!$B$36/Calculator!$F$12,1)&lt;0.5,-1,1))^2))),2))</f>
        <v>—</v>
      </c>
      <c r="ET40" s="300" t="str">
        <f aca="false">IF(OR(Calculator!$E$13&lt;&gt;"YES",Calculator!$B$36&lt;Calculator!$G$13),"—",ROUND((1+SQRT(((50*POWER(80,POWER(COS(PI()*MOD(Calculator!$B$36/Calculator!$F$13,1)),2))-$C40)^2+(1500*ABS(SIN(2*PI()*MOD(Calculator!$B$36/Calculator!$F$13,1)))*IF(MOD(Calculator!$B$36/Calculator!$F$13,1)&lt;0.5,-1,1))^2)/((50*POWER(80,POWER(COS(PI()*MOD(Calculator!$B$36/Calculator!$F$13,1)),2))+$C40)^2+(1500*ABS(SIN(2*PI()*MOD(Calculator!$B$36/Calculator!$F$13,1)))*IF(MOD(Calculator!$B$36/Calculator!$F$13,1)&lt;0.5,-1,1))^2)))/(1-SQRT(((50*POWER(80,POWER(COS(PI()*MOD(Calculator!$B$36/Calculator!$F$13,1)),2))-$C40)^2+(1500*ABS(SIN(2*PI()*MOD(Calculator!$B$36/Calculator!$F$13,1)))*IF(MOD(Calculator!$B$36/Calculator!$F$13,1)&lt;0.5,-1,1))^2)/((50*POWER(80,POWER(COS(PI()*MOD(Calculator!$B$36/Calculator!$F$13,1)),2))+$C40)^2+(1500*ABS(SIN(2*PI()*MOD(Calculator!$B$36/Calculator!$F$13,1)))*IF(MOD(Calculator!$B$36/Calculator!$F$13,1)&lt;0.5,-1,1))^2))),2))</f>
        <v>—</v>
      </c>
      <c r="EU40" s="300" t="str">
        <f aca="false">IF(OR(Calculator!$E$14&lt;&gt;"YES",Calculator!$B$36&lt;Calculator!$G$14),"—",ROUND((1+SQRT(((50*POWER(80,POWER(COS(PI()*MOD(Calculator!$B$36/Calculator!$F$14,1)),2))-$C40)^2+(1500*ABS(SIN(2*PI()*MOD(Calculator!$B$36/Calculator!$F$14,1)))*IF(MOD(Calculator!$B$36/Calculator!$F$14,1)&lt;0.5,-1,1))^2)/((50*POWER(80,POWER(COS(PI()*MOD(Calculator!$B$36/Calculator!$F$14,1)),2))+$C40)^2+(1500*ABS(SIN(2*PI()*MOD(Calculator!$B$36/Calculator!$F$14,1)))*IF(MOD(Calculator!$B$36/Calculator!$F$14,1)&lt;0.5,-1,1))^2)))/(1-SQRT(((50*POWER(80,POWER(COS(PI()*MOD(Calculator!$B$36/Calculator!$F$14,1)),2))-$C40)^2+(1500*ABS(SIN(2*PI()*MOD(Calculator!$B$36/Calculator!$F$14,1)))*IF(MOD(Calculator!$B$36/Calculator!$F$14,1)&lt;0.5,-1,1))^2)/((50*POWER(80,POWER(COS(PI()*MOD(Calculator!$B$36/Calculator!$F$14,1)),2))+$C40)^2+(1500*ABS(SIN(2*PI()*MOD(Calculator!$B$36/Calculator!$F$14,1)))*IF(MOD(Calculator!$B$36/Calculator!$F$14,1)&lt;0.5,-1,1))^2))),2))</f>
        <v>—</v>
      </c>
      <c r="EV40" s="300" t="n">
        <f aca="false">IF(OR(Calculator!$E$15&lt;&gt;"YES",Calculator!$B$36&lt;Calculator!$G$15),"—",ROUND((1+SQRT(((50*POWER(80,POWER(COS(PI()*MOD(Calculator!$B$36/Calculator!$F$15,1)),2))-$C40)^2+(1500*ABS(SIN(2*PI()*MOD(Calculator!$B$36/Calculator!$F$15,1)))*IF(MOD(Calculator!$B$36/Calculator!$F$15,1)&lt;0.5,-1,1))^2)/((50*POWER(80,POWER(COS(PI()*MOD(Calculator!$B$36/Calculator!$F$15,1)),2))+$C40)^2+(1500*ABS(SIN(2*PI()*MOD(Calculator!$B$36/Calculator!$F$15,1)))*IF(MOD(Calculator!$B$36/Calculator!$F$15,1)&lt;0.5,-1,1))^2)))/(1-SQRT(((50*POWER(80,POWER(COS(PI()*MOD(Calculator!$B$36/Calculator!$F$15,1)),2))-$C40)^2+(1500*ABS(SIN(2*PI()*MOD(Calculator!$B$36/Calculator!$F$15,1)))*IF(MOD(Calculator!$B$36/Calculator!$F$15,1)&lt;0.5,-1,1))^2)/((50*POWER(80,POWER(COS(PI()*MOD(Calculator!$B$36/Calculator!$F$15,1)),2))+$C40)^2+(1500*ABS(SIN(2*PI()*MOD(Calculator!$B$36/Calculator!$F$15,1)))*IF(MOD(Calculator!$B$36/Calculator!$F$15,1)&lt;0.5,-1,1))^2))),2))</f>
        <v>37.79</v>
      </c>
      <c r="EW40" s="300" t="str">
        <f aca="false">IF(OR(Calculator!$E$16&lt;&gt;"YES",Calculator!$B$36&lt;Calculator!$G$16),"—",ROUND((1+SQRT(((50*POWER(80,POWER(COS(PI()*MOD(Calculator!$B$36/Calculator!$F$16,1)),2))-$C40)^2+(1500*ABS(SIN(2*PI()*MOD(Calculator!$B$36/Calculator!$F$16,1)))*IF(MOD(Calculator!$B$36/Calculator!$F$16,1)&lt;0.5,-1,1))^2)/((50*POWER(80,POWER(COS(PI()*MOD(Calculator!$B$36/Calculator!$F$16,1)),2))+$C40)^2+(1500*ABS(SIN(2*PI()*MOD(Calculator!$B$36/Calculator!$F$16,1)))*IF(MOD(Calculator!$B$36/Calculator!$F$16,1)&lt;0.5,-1,1))^2)))/(1-SQRT(((50*POWER(80,POWER(COS(PI()*MOD(Calculator!$B$36/Calculator!$F$16,1)),2))-$C40)^2+(1500*ABS(SIN(2*PI()*MOD(Calculator!$B$36/Calculator!$F$16,1)))*IF(MOD(Calculator!$B$36/Calculator!$F$16,1)&lt;0.5,-1,1))^2)/((50*POWER(80,POWER(COS(PI()*MOD(Calculator!$B$36/Calculator!$F$16,1)),2))+$C40)^2+(1500*ABS(SIN(2*PI()*MOD(Calculator!$B$36/Calculator!$F$16,1)))*IF(MOD(Calculator!$B$36/Calculator!$F$16,1)&lt;0.5,-1,1))^2))),2))</f>
        <v>—</v>
      </c>
      <c r="EX40" s="300" t="n">
        <f aca="false">IF(OR(Calculator!$E$17&lt;&gt;"YES",Calculator!$B$36&lt;Calculator!$G$17),"—",ROUND((1+SQRT(((50*POWER(80,POWER(COS(PI()*MOD(Calculator!$B$36/Calculator!$F$17,1)),2))-$C40)^2+(1500*ABS(SIN(2*PI()*MOD(Calculator!$B$36/Calculator!$F$17,1)))*IF(MOD(Calculator!$B$36/Calculator!$F$17,1)&lt;0.5,-1,1))^2)/((50*POWER(80,POWER(COS(PI()*MOD(Calculator!$B$36/Calculator!$F$17,1)),2))+$C40)^2+(1500*ABS(SIN(2*PI()*MOD(Calculator!$B$36/Calculator!$F$17,1)))*IF(MOD(Calculator!$B$36/Calculator!$F$17,1)&lt;0.5,-1,1))^2)))/(1-SQRT(((50*POWER(80,POWER(COS(PI()*MOD(Calculator!$B$36/Calculator!$F$17,1)),2))-$C40)^2+(1500*ABS(SIN(2*PI()*MOD(Calculator!$B$36/Calculator!$F$17,1)))*IF(MOD(Calculator!$B$36/Calculator!$F$17,1)&lt;0.5,-1,1))^2)/((50*POWER(80,POWER(COS(PI()*MOD(Calculator!$B$36/Calculator!$F$17,1)),2))+$C40)^2+(1500*ABS(SIN(2*PI()*MOD(Calculator!$B$36/Calculator!$F$17,1)))*IF(MOD(Calculator!$B$36/Calculator!$F$17,1)&lt;0.5,-1,1))^2))),2))</f>
        <v>41.73</v>
      </c>
      <c r="EY40" s="300" t="str">
        <f aca="false">IF(OR(Calculator!$E$18&lt;&gt;"YES",Calculator!$B$36&lt;Calculator!$G$18),"—",ROUND((1+SQRT(((50*POWER(80,POWER(COS(PI()*MOD(Calculator!$B$36/Calculator!$F$18,1)),2))-$C40)^2+(1500*ABS(SIN(2*PI()*MOD(Calculator!$B$36/Calculator!$F$18,1)))*IF(MOD(Calculator!$B$36/Calculator!$F$18,1)&lt;0.5,-1,1))^2)/((50*POWER(80,POWER(COS(PI()*MOD(Calculator!$B$36/Calculator!$F$18,1)),2))+$C40)^2+(1500*ABS(SIN(2*PI()*MOD(Calculator!$B$36/Calculator!$F$18,1)))*IF(MOD(Calculator!$B$36/Calculator!$F$18,1)&lt;0.5,-1,1))^2)))/(1-SQRT(((50*POWER(80,POWER(COS(PI()*MOD(Calculator!$B$36/Calculator!$F$18,1)),2))-$C40)^2+(1500*ABS(SIN(2*PI()*MOD(Calculator!$B$36/Calculator!$F$18,1)))*IF(MOD(Calculator!$B$36/Calculator!$F$18,1)&lt;0.5,-1,1))^2)/((50*POWER(80,POWER(COS(PI()*MOD(Calculator!$B$36/Calculator!$F$18,1)),2))+$C40)^2+(1500*ABS(SIN(2*PI()*MOD(Calculator!$B$36/Calculator!$F$18,1)))*IF(MOD(Calculator!$B$36/Calculator!$F$18,1)&lt;0.5,-1,1))^2))),2))</f>
        <v>—</v>
      </c>
      <c r="EZ40" s="300" t="str">
        <f aca="false">IF(OR(Calculator!$E$19&lt;&gt;"YES",Calculator!$B$36&lt;Calculator!$G$19),"—",ROUND((1+SQRT(((50*POWER(80,POWER(COS(PI()*MOD(Calculator!$B$36/Calculator!$F$19,1)),2))-$C40)^2+(1500*ABS(SIN(2*PI()*MOD(Calculator!$B$36/Calculator!$F$19,1)))*IF(MOD(Calculator!$B$36/Calculator!$F$19,1)&lt;0.5,-1,1))^2)/((50*POWER(80,POWER(COS(PI()*MOD(Calculator!$B$36/Calculator!$F$19,1)),2))+$C40)^2+(1500*ABS(SIN(2*PI()*MOD(Calculator!$B$36/Calculator!$F$19,1)))*IF(MOD(Calculator!$B$36/Calculator!$F$19,1)&lt;0.5,-1,1))^2)))/(1-SQRT(((50*POWER(80,POWER(COS(PI()*MOD(Calculator!$B$36/Calculator!$F$19,1)),2))-$C40)^2+(1500*ABS(SIN(2*PI()*MOD(Calculator!$B$36/Calculator!$F$19,1)))*IF(MOD(Calculator!$B$36/Calculator!$F$19,1)&lt;0.5,-1,1))^2)/((50*POWER(80,POWER(COS(PI()*MOD(Calculator!$B$36/Calculator!$F$19,1)),2))+$C40)^2+(1500*ABS(SIN(2*PI()*MOD(Calculator!$B$36/Calculator!$F$19,1)))*IF(MOD(Calculator!$B$36/Calculator!$F$19,1)&lt;0.5,-1,1))^2))),2))</f>
        <v>—</v>
      </c>
      <c r="FA40" s="300" t="str">
        <f aca="false">IF(OR(Calculator!$E$20&lt;&gt;"YES",Calculator!$B$36&lt;Calculator!$G$20),"—",ROUND((1+SQRT(((50*POWER(80,POWER(COS(PI()*MOD(Calculator!$B$36/Calculator!$F$20,1)),2))-$C40)^2+(1500*ABS(SIN(2*PI()*MOD(Calculator!$B$36/Calculator!$F$20,1)))*IF(MOD(Calculator!$B$36/Calculator!$F$20,1)&lt;0.5,-1,1))^2)/((50*POWER(80,POWER(COS(PI()*MOD(Calculator!$B$36/Calculator!$F$20,1)),2))+$C40)^2+(1500*ABS(SIN(2*PI()*MOD(Calculator!$B$36/Calculator!$F$20,1)))*IF(MOD(Calculator!$B$36/Calculator!$F$20,1)&lt;0.5,-1,1))^2)))/(1-SQRT(((50*POWER(80,POWER(COS(PI()*MOD(Calculator!$B$36/Calculator!$F$20,1)),2))-$C40)^2+(1500*ABS(SIN(2*PI()*MOD(Calculator!$B$36/Calculator!$F$20,1)))*IF(MOD(Calculator!$B$36/Calculator!$F$20,1)&lt;0.5,-1,1))^2)/((50*POWER(80,POWER(COS(PI()*MOD(Calculator!$B$36/Calculator!$F$20,1)),2))+$C40)^2+(1500*ABS(SIN(2*PI()*MOD(Calculator!$B$36/Calculator!$F$20,1)))*IF(MOD(Calculator!$B$36/Calculator!$F$20,1)&lt;0.5,-1,1))^2))),2))</f>
        <v>—</v>
      </c>
      <c r="FB40" s="300" t="str">
        <f aca="false">IF(OR(Calculator!$E$21&lt;&gt;"YES",Calculator!$B$36&lt;Calculator!$G$21),"—",ROUND((1+SQRT(((50*POWER(80,POWER(COS(PI()*MOD(Calculator!$B$36/Calculator!$F$21,1)),2))-$C40)^2+(1500*ABS(SIN(2*PI()*MOD(Calculator!$B$36/Calculator!$F$21,1)))*IF(MOD(Calculator!$B$36/Calculator!$F$21,1)&lt;0.5,-1,1))^2)/((50*POWER(80,POWER(COS(PI()*MOD(Calculator!$B$36/Calculator!$F$21,1)),2))+$C40)^2+(1500*ABS(SIN(2*PI()*MOD(Calculator!$B$36/Calculator!$F$21,1)))*IF(MOD(Calculator!$B$36/Calculator!$F$21,1)&lt;0.5,-1,1))^2)))/(1-SQRT(((50*POWER(80,POWER(COS(PI()*MOD(Calculator!$B$36/Calculator!$F$21,1)),2))-$C40)^2+(1500*ABS(SIN(2*PI()*MOD(Calculator!$B$36/Calculator!$F$21,1)))*IF(MOD(Calculator!$B$36/Calculator!$F$21,1)&lt;0.5,-1,1))^2)/((50*POWER(80,POWER(COS(PI()*MOD(Calculator!$B$36/Calculator!$F$21,1)),2))+$C40)^2+(1500*ABS(SIN(2*PI()*MOD(Calculator!$B$36/Calculator!$F$21,1)))*IF(MOD(Calculator!$B$36/Calculator!$F$21,1)&lt;0.5,-1,1))^2))),2))</f>
        <v>—</v>
      </c>
      <c r="FC40" s="300" t="str">
        <f aca="false">IF(OR(Calculator!$E$22&lt;&gt;"YES",Calculator!$B$36&lt;Calculator!$G$22),"—",ROUND((1+SQRT(((50*POWER(80,POWER(COS(PI()*MOD(Calculator!$B$36/Calculator!$F$22,1)),2))-$C40)^2+(1500*ABS(SIN(2*PI()*MOD(Calculator!$B$36/Calculator!$F$22,1)))*IF(MOD(Calculator!$B$36/Calculator!$F$22,1)&lt;0.5,-1,1))^2)/((50*POWER(80,POWER(COS(PI()*MOD(Calculator!$B$36/Calculator!$F$22,1)),2))+$C40)^2+(1500*ABS(SIN(2*PI()*MOD(Calculator!$B$36/Calculator!$F$22,1)))*IF(MOD(Calculator!$B$36/Calculator!$F$22,1)&lt;0.5,-1,1))^2)))/(1-SQRT(((50*POWER(80,POWER(COS(PI()*MOD(Calculator!$B$36/Calculator!$F$22,1)),2))-$C40)^2+(1500*ABS(SIN(2*PI()*MOD(Calculator!$B$36/Calculator!$F$22,1)))*IF(MOD(Calculator!$B$36/Calculator!$F$22,1)&lt;0.5,-1,1))^2)/((50*POWER(80,POWER(COS(PI()*MOD(Calculator!$B$36/Calculator!$F$22,1)),2))+$C40)^2+(1500*ABS(SIN(2*PI()*MOD(Calculator!$B$36/Calculator!$F$22,1)))*IF(MOD(Calculator!$B$36/Calculator!$F$22,1)&lt;0.5,-1,1))^2))),2))</f>
        <v>—</v>
      </c>
      <c r="FD40" s="295" t="n">
        <f aca="false">IFERROR(ROUND((IF(ISNUMBER(ES40),ES40,0)+IF(ISNUMBER(ET40),ET40,0)+IF(ISNUMBER(EU40),EU40,0)+IF(ISNUMBER(EV40),EV40,0)+IF(ISNUMBER(EW40),EW40,0)+IF(ISNUMBER(EX40),EX40,0)+IF(ISNUMBER(EY40),EY40,0)+IF(ISNUMBER(EZ40),EZ40,0)+IF(ISNUMBER(FA40),FA40,0)+IF(ISNUMBER(FB40),FB40,0)+IF(ISNUMBER(FC40),FC40,0))/(IF(ISNUMBER(ES40),1,0)+IF(ISNUMBER(ET40),1,0)+IF(ISNUMBER(EU40),1,0)+IF(ISNUMBER(EV40),1,0)+IF(ISNUMBER(EW40),1,0)+IF(ISNUMBER(EX40),1,0)+IF(ISNUMBER(EY40),1,0)+IF(ISNUMBER(EZ40),1,0)+IF(ISNUMBER(FA40),1,0)+IF(ISNUMBER(FB40),1,0)+IF(ISNUMBER(FC40),1,0)),4),"")</f>
        <v>39.76</v>
      </c>
      <c r="FE40" s="300" t="str">
        <f aca="false">IF(OR(Calculator!$E$12&lt;&gt;"YES",Calculator!$B$37&lt;Calculator!$G$12),"—",ROUND((1+SQRT(((50*POWER(80,POWER(COS(PI()*MOD(Calculator!$B$37/Calculator!$F$12,1)),2))-$C40)^2+(1500*ABS(SIN(2*PI()*MOD(Calculator!$B$37/Calculator!$F$12,1)))*IF(MOD(Calculator!$B$37/Calculator!$F$12,1)&lt;0.5,-1,1))^2)/((50*POWER(80,POWER(COS(PI()*MOD(Calculator!$B$37/Calculator!$F$12,1)),2))+$C40)^2+(1500*ABS(SIN(2*PI()*MOD(Calculator!$B$37/Calculator!$F$12,1)))*IF(MOD(Calculator!$B$37/Calculator!$F$12,1)&lt;0.5,-1,1))^2)))/(1-SQRT(((50*POWER(80,POWER(COS(PI()*MOD(Calculator!$B$37/Calculator!$F$12,1)),2))-$C40)^2+(1500*ABS(SIN(2*PI()*MOD(Calculator!$B$37/Calculator!$F$12,1)))*IF(MOD(Calculator!$B$37/Calculator!$F$12,1)&lt;0.5,-1,1))^2)/((50*POWER(80,POWER(COS(PI()*MOD(Calculator!$B$37/Calculator!$F$12,1)),2))+$C40)^2+(1500*ABS(SIN(2*PI()*MOD(Calculator!$B$37/Calculator!$F$12,1)))*IF(MOD(Calculator!$B$37/Calculator!$F$12,1)&lt;0.5,-1,1))^2))),2))</f>
        <v>—</v>
      </c>
      <c r="FF40" s="300" t="str">
        <f aca="false">IF(OR(Calculator!$E$13&lt;&gt;"YES",Calculator!$B$37&lt;Calculator!$G$13),"—",ROUND((1+SQRT(((50*POWER(80,POWER(COS(PI()*MOD(Calculator!$B$37/Calculator!$F$13,1)),2))-$C40)^2+(1500*ABS(SIN(2*PI()*MOD(Calculator!$B$37/Calculator!$F$13,1)))*IF(MOD(Calculator!$B$37/Calculator!$F$13,1)&lt;0.5,-1,1))^2)/((50*POWER(80,POWER(COS(PI()*MOD(Calculator!$B$37/Calculator!$F$13,1)),2))+$C40)^2+(1500*ABS(SIN(2*PI()*MOD(Calculator!$B$37/Calculator!$F$13,1)))*IF(MOD(Calculator!$B$37/Calculator!$F$13,1)&lt;0.5,-1,1))^2)))/(1-SQRT(((50*POWER(80,POWER(COS(PI()*MOD(Calculator!$B$37/Calculator!$F$13,1)),2))-$C40)^2+(1500*ABS(SIN(2*PI()*MOD(Calculator!$B$37/Calculator!$F$13,1)))*IF(MOD(Calculator!$B$37/Calculator!$F$13,1)&lt;0.5,-1,1))^2)/((50*POWER(80,POWER(COS(PI()*MOD(Calculator!$B$37/Calculator!$F$13,1)),2))+$C40)^2+(1500*ABS(SIN(2*PI()*MOD(Calculator!$B$37/Calculator!$F$13,1)))*IF(MOD(Calculator!$B$37/Calculator!$F$13,1)&lt;0.5,-1,1))^2))),2))</f>
        <v>—</v>
      </c>
      <c r="FG40" s="300" t="str">
        <f aca="false">IF(OR(Calculator!$E$14&lt;&gt;"YES",Calculator!$B$37&lt;Calculator!$G$14),"—",ROUND((1+SQRT(((50*POWER(80,POWER(COS(PI()*MOD(Calculator!$B$37/Calculator!$F$14,1)),2))-$C40)^2+(1500*ABS(SIN(2*PI()*MOD(Calculator!$B$37/Calculator!$F$14,1)))*IF(MOD(Calculator!$B$37/Calculator!$F$14,1)&lt;0.5,-1,1))^2)/((50*POWER(80,POWER(COS(PI()*MOD(Calculator!$B$37/Calculator!$F$14,1)),2))+$C40)^2+(1500*ABS(SIN(2*PI()*MOD(Calculator!$B$37/Calculator!$F$14,1)))*IF(MOD(Calculator!$B$37/Calculator!$F$14,1)&lt;0.5,-1,1))^2)))/(1-SQRT(((50*POWER(80,POWER(COS(PI()*MOD(Calculator!$B$37/Calculator!$F$14,1)),2))-$C40)^2+(1500*ABS(SIN(2*PI()*MOD(Calculator!$B$37/Calculator!$F$14,1)))*IF(MOD(Calculator!$B$37/Calculator!$F$14,1)&lt;0.5,-1,1))^2)/((50*POWER(80,POWER(COS(PI()*MOD(Calculator!$B$37/Calculator!$F$14,1)),2))+$C40)^2+(1500*ABS(SIN(2*PI()*MOD(Calculator!$B$37/Calculator!$F$14,1)))*IF(MOD(Calculator!$B$37/Calculator!$F$14,1)&lt;0.5,-1,1))^2))),2))</f>
        <v>—</v>
      </c>
      <c r="FH40" s="300" t="n">
        <f aca="false">IF(OR(Calculator!$E$15&lt;&gt;"YES",Calculator!$B$37&lt;Calculator!$G$15),"—",ROUND((1+SQRT(((50*POWER(80,POWER(COS(PI()*MOD(Calculator!$B$37/Calculator!$F$15,1)),2))-$C40)^2+(1500*ABS(SIN(2*PI()*MOD(Calculator!$B$37/Calculator!$F$15,1)))*IF(MOD(Calculator!$B$37/Calculator!$F$15,1)&lt;0.5,-1,1))^2)/((50*POWER(80,POWER(COS(PI()*MOD(Calculator!$B$37/Calculator!$F$15,1)),2))+$C40)^2+(1500*ABS(SIN(2*PI()*MOD(Calculator!$B$37/Calculator!$F$15,1)))*IF(MOD(Calculator!$B$37/Calculator!$F$15,1)&lt;0.5,-1,1))^2)))/(1-SQRT(((50*POWER(80,POWER(COS(PI()*MOD(Calculator!$B$37/Calculator!$F$15,1)),2))-$C40)^2+(1500*ABS(SIN(2*PI()*MOD(Calculator!$B$37/Calculator!$F$15,1)))*IF(MOD(Calculator!$B$37/Calculator!$F$15,1)&lt;0.5,-1,1))^2)/((50*POWER(80,POWER(COS(PI()*MOD(Calculator!$B$37/Calculator!$F$15,1)),2))+$C40)^2+(1500*ABS(SIN(2*PI()*MOD(Calculator!$B$37/Calculator!$F$15,1)))*IF(MOD(Calculator!$B$37/Calculator!$F$15,1)&lt;0.5,-1,1))^2))),2))</f>
        <v>8.7</v>
      </c>
      <c r="FI40" s="300" t="str">
        <f aca="false">IF(OR(Calculator!$E$16&lt;&gt;"YES",Calculator!$B$37&lt;Calculator!$G$16),"—",ROUND((1+SQRT(((50*POWER(80,POWER(COS(PI()*MOD(Calculator!$B$37/Calculator!$F$16,1)),2))-$C40)^2+(1500*ABS(SIN(2*PI()*MOD(Calculator!$B$37/Calculator!$F$16,1)))*IF(MOD(Calculator!$B$37/Calculator!$F$16,1)&lt;0.5,-1,1))^2)/((50*POWER(80,POWER(COS(PI()*MOD(Calculator!$B$37/Calculator!$F$16,1)),2))+$C40)^2+(1500*ABS(SIN(2*PI()*MOD(Calculator!$B$37/Calculator!$F$16,1)))*IF(MOD(Calculator!$B$37/Calculator!$F$16,1)&lt;0.5,-1,1))^2)))/(1-SQRT(((50*POWER(80,POWER(COS(PI()*MOD(Calculator!$B$37/Calculator!$F$16,1)),2))-$C40)^2+(1500*ABS(SIN(2*PI()*MOD(Calculator!$B$37/Calculator!$F$16,1)))*IF(MOD(Calculator!$B$37/Calculator!$F$16,1)&lt;0.5,-1,1))^2)/((50*POWER(80,POWER(COS(PI()*MOD(Calculator!$B$37/Calculator!$F$16,1)),2))+$C40)^2+(1500*ABS(SIN(2*PI()*MOD(Calculator!$B$37/Calculator!$F$16,1)))*IF(MOD(Calculator!$B$37/Calculator!$F$16,1)&lt;0.5,-1,1))^2))),2))</f>
        <v>—</v>
      </c>
      <c r="FJ40" s="300" t="n">
        <f aca="false">IF(OR(Calculator!$E$17&lt;&gt;"YES",Calculator!$B$37&lt;Calculator!$G$17),"—",ROUND((1+SQRT(((50*POWER(80,POWER(COS(PI()*MOD(Calculator!$B$37/Calculator!$F$17,1)),2))-$C40)^2+(1500*ABS(SIN(2*PI()*MOD(Calculator!$B$37/Calculator!$F$17,1)))*IF(MOD(Calculator!$B$37/Calculator!$F$17,1)&lt;0.5,-1,1))^2)/((50*POWER(80,POWER(COS(PI()*MOD(Calculator!$B$37/Calculator!$F$17,1)),2))+$C40)^2+(1500*ABS(SIN(2*PI()*MOD(Calculator!$B$37/Calculator!$F$17,1)))*IF(MOD(Calculator!$B$37/Calculator!$F$17,1)&lt;0.5,-1,1))^2)))/(1-SQRT(((50*POWER(80,POWER(COS(PI()*MOD(Calculator!$B$37/Calculator!$F$17,1)),2))-$C40)^2+(1500*ABS(SIN(2*PI()*MOD(Calculator!$B$37/Calculator!$F$17,1)))*IF(MOD(Calculator!$B$37/Calculator!$F$17,1)&lt;0.5,-1,1))^2)/((50*POWER(80,POWER(COS(PI()*MOD(Calculator!$B$37/Calculator!$F$17,1)),2))+$C40)^2+(1500*ABS(SIN(2*PI()*MOD(Calculator!$B$37/Calculator!$F$17,1)))*IF(MOD(Calculator!$B$37/Calculator!$F$17,1)&lt;0.5,-1,1))^2))),2))</f>
        <v>34.03</v>
      </c>
      <c r="FK40" s="300" t="str">
        <f aca="false">IF(OR(Calculator!$E$18&lt;&gt;"YES",Calculator!$B$37&lt;Calculator!$G$18),"—",ROUND((1+SQRT(((50*POWER(80,POWER(COS(PI()*MOD(Calculator!$B$37/Calculator!$F$18,1)),2))-$C40)^2+(1500*ABS(SIN(2*PI()*MOD(Calculator!$B$37/Calculator!$F$18,1)))*IF(MOD(Calculator!$B$37/Calculator!$F$18,1)&lt;0.5,-1,1))^2)/((50*POWER(80,POWER(COS(PI()*MOD(Calculator!$B$37/Calculator!$F$18,1)),2))+$C40)^2+(1500*ABS(SIN(2*PI()*MOD(Calculator!$B$37/Calculator!$F$18,1)))*IF(MOD(Calculator!$B$37/Calculator!$F$18,1)&lt;0.5,-1,1))^2)))/(1-SQRT(((50*POWER(80,POWER(COS(PI()*MOD(Calculator!$B$37/Calculator!$F$18,1)),2))-$C40)^2+(1500*ABS(SIN(2*PI()*MOD(Calculator!$B$37/Calculator!$F$18,1)))*IF(MOD(Calculator!$B$37/Calculator!$F$18,1)&lt;0.5,-1,1))^2)/((50*POWER(80,POWER(COS(PI()*MOD(Calculator!$B$37/Calculator!$F$18,1)),2))+$C40)^2+(1500*ABS(SIN(2*PI()*MOD(Calculator!$B$37/Calculator!$F$18,1)))*IF(MOD(Calculator!$B$37/Calculator!$F$18,1)&lt;0.5,-1,1))^2))),2))</f>
        <v>—</v>
      </c>
      <c r="FL40" s="300" t="str">
        <f aca="false">IF(OR(Calculator!$E$19&lt;&gt;"YES",Calculator!$B$37&lt;Calculator!$G$19),"—",ROUND((1+SQRT(((50*POWER(80,POWER(COS(PI()*MOD(Calculator!$B$37/Calculator!$F$19,1)),2))-$C40)^2+(1500*ABS(SIN(2*PI()*MOD(Calculator!$B$37/Calculator!$F$19,1)))*IF(MOD(Calculator!$B$37/Calculator!$F$19,1)&lt;0.5,-1,1))^2)/((50*POWER(80,POWER(COS(PI()*MOD(Calculator!$B$37/Calculator!$F$19,1)),2))+$C40)^2+(1500*ABS(SIN(2*PI()*MOD(Calculator!$B$37/Calculator!$F$19,1)))*IF(MOD(Calculator!$B$37/Calculator!$F$19,1)&lt;0.5,-1,1))^2)))/(1-SQRT(((50*POWER(80,POWER(COS(PI()*MOD(Calculator!$B$37/Calculator!$F$19,1)),2))-$C40)^2+(1500*ABS(SIN(2*PI()*MOD(Calculator!$B$37/Calculator!$F$19,1)))*IF(MOD(Calculator!$B$37/Calculator!$F$19,1)&lt;0.5,-1,1))^2)/((50*POWER(80,POWER(COS(PI()*MOD(Calculator!$B$37/Calculator!$F$19,1)),2))+$C40)^2+(1500*ABS(SIN(2*PI()*MOD(Calculator!$B$37/Calculator!$F$19,1)))*IF(MOD(Calculator!$B$37/Calculator!$F$19,1)&lt;0.5,-1,1))^2))),2))</f>
        <v>—</v>
      </c>
      <c r="FM40" s="300" t="str">
        <f aca="false">IF(OR(Calculator!$E$20&lt;&gt;"YES",Calculator!$B$37&lt;Calculator!$G$20),"—",ROUND((1+SQRT(((50*POWER(80,POWER(COS(PI()*MOD(Calculator!$B$37/Calculator!$F$20,1)),2))-$C40)^2+(1500*ABS(SIN(2*PI()*MOD(Calculator!$B$37/Calculator!$F$20,1)))*IF(MOD(Calculator!$B$37/Calculator!$F$20,1)&lt;0.5,-1,1))^2)/((50*POWER(80,POWER(COS(PI()*MOD(Calculator!$B$37/Calculator!$F$20,1)),2))+$C40)^2+(1500*ABS(SIN(2*PI()*MOD(Calculator!$B$37/Calculator!$F$20,1)))*IF(MOD(Calculator!$B$37/Calculator!$F$20,1)&lt;0.5,-1,1))^2)))/(1-SQRT(((50*POWER(80,POWER(COS(PI()*MOD(Calculator!$B$37/Calculator!$F$20,1)),2))-$C40)^2+(1500*ABS(SIN(2*PI()*MOD(Calculator!$B$37/Calculator!$F$20,1)))*IF(MOD(Calculator!$B$37/Calculator!$F$20,1)&lt;0.5,-1,1))^2)/((50*POWER(80,POWER(COS(PI()*MOD(Calculator!$B$37/Calculator!$F$20,1)),2))+$C40)^2+(1500*ABS(SIN(2*PI()*MOD(Calculator!$B$37/Calculator!$F$20,1)))*IF(MOD(Calculator!$B$37/Calculator!$F$20,1)&lt;0.5,-1,1))^2))),2))</f>
        <v>—</v>
      </c>
      <c r="FN40" s="300" t="str">
        <f aca="false">IF(OR(Calculator!$E$21&lt;&gt;"YES",Calculator!$B$37&lt;Calculator!$G$21),"—",ROUND((1+SQRT(((50*POWER(80,POWER(COS(PI()*MOD(Calculator!$B$37/Calculator!$F$21,1)),2))-$C40)^2+(1500*ABS(SIN(2*PI()*MOD(Calculator!$B$37/Calculator!$F$21,1)))*IF(MOD(Calculator!$B$37/Calculator!$F$21,1)&lt;0.5,-1,1))^2)/((50*POWER(80,POWER(COS(PI()*MOD(Calculator!$B$37/Calculator!$F$21,1)),2))+$C40)^2+(1500*ABS(SIN(2*PI()*MOD(Calculator!$B$37/Calculator!$F$21,1)))*IF(MOD(Calculator!$B$37/Calculator!$F$21,1)&lt;0.5,-1,1))^2)))/(1-SQRT(((50*POWER(80,POWER(COS(PI()*MOD(Calculator!$B$37/Calculator!$F$21,1)),2))-$C40)^2+(1500*ABS(SIN(2*PI()*MOD(Calculator!$B$37/Calculator!$F$21,1)))*IF(MOD(Calculator!$B$37/Calculator!$F$21,1)&lt;0.5,-1,1))^2)/((50*POWER(80,POWER(COS(PI()*MOD(Calculator!$B$37/Calculator!$F$21,1)),2))+$C40)^2+(1500*ABS(SIN(2*PI()*MOD(Calculator!$B$37/Calculator!$F$21,1)))*IF(MOD(Calculator!$B$37/Calculator!$F$21,1)&lt;0.5,-1,1))^2))),2))</f>
        <v>—</v>
      </c>
      <c r="FO40" s="300" t="str">
        <f aca="false">IF(OR(Calculator!$E$22&lt;&gt;"YES",Calculator!$B$37&lt;Calculator!$G$22),"—",ROUND((1+SQRT(((50*POWER(80,POWER(COS(PI()*MOD(Calculator!$B$37/Calculator!$F$22,1)),2))-$C40)^2+(1500*ABS(SIN(2*PI()*MOD(Calculator!$B$37/Calculator!$F$22,1)))*IF(MOD(Calculator!$B$37/Calculator!$F$22,1)&lt;0.5,-1,1))^2)/((50*POWER(80,POWER(COS(PI()*MOD(Calculator!$B$37/Calculator!$F$22,1)),2))+$C40)^2+(1500*ABS(SIN(2*PI()*MOD(Calculator!$B$37/Calculator!$F$22,1)))*IF(MOD(Calculator!$B$37/Calculator!$F$22,1)&lt;0.5,-1,1))^2)))/(1-SQRT(((50*POWER(80,POWER(COS(PI()*MOD(Calculator!$B$37/Calculator!$F$22,1)),2))-$C40)^2+(1500*ABS(SIN(2*PI()*MOD(Calculator!$B$37/Calculator!$F$22,1)))*IF(MOD(Calculator!$B$37/Calculator!$F$22,1)&lt;0.5,-1,1))^2)/((50*POWER(80,POWER(COS(PI()*MOD(Calculator!$B$37/Calculator!$F$22,1)),2))+$C40)^2+(1500*ABS(SIN(2*PI()*MOD(Calculator!$B$37/Calculator!$F$22,1)))*IF(MOD(Calculator!$B$37/Calculator!$F$22,1)&lt;0.5,-1,1))^2))),2))</f>
        <v>—</v>
      </c>
      <c r="FP40" s="295" t="n">
        <f aca="false">IFERROR(ROUND((IF(ISNUMBER(FE40),FE40,0)+IF(ISNUMBER(FF40),FF40,0)+IF(ISNUMBER(FG40),FG40,0)+IF(ISNUMBER(FH40),FH40,0)+IF(ISNUMBER(FI40),FI40,0)+IF(ISNUMBER(FJ40),FJ40,0)+IF(ISNUMBER(FK40),FK40,0)+IF(ISNUMBER(FL40),FL40,0)+IF(ISNUMBER(FM40),FM40,0)+IF(ISNUMBER(FN40),FN40,0)+IF(ISNUMBER(FO40),FO40,0))/(IF(ISNUMBER(FE40),1,0)+IF(ISNUMBER(FF40),1,0)+IF(ISNUMBER(FG40),1,0)+IF(ISNUMBER(FH40),1,0)+IF(ISNUMBER(FI40),1,0)+IF(ISNUMBER(FJ40),1,0)+IF(ISNUMBER(FK40),1,0)+IF(ISNUMBER(FL40),1,0)+IF(ISNUMBER(FM40),1,0)+IF(ISNUMBER(FN40),1,0)+IF(ISNUMBER(FO40),1,0)),4),"")</f>
        <v>21.365</v>
      </c>
      <c r="FQ40" s="300" t="str">
        <f aca="false">IF(OR(Calculator!$E$12&lt;&gt;"YES",Calculator!$B$38&lt;Calculator!$G$12),"—",ROUND((1+SQRT(((50*POWER(80,POWER(COS(PI()*MOD(Calculator!$B$38/Calculator!$F$12,1)),2))-$C40)^2+(1500*ABS(SIN(2*PI()*MOD(Calculator!$B$38/Calculator!$F$12,1)))*IF(MOD(Calculator!$B$38/Calculator!$F$12,1)&lt;0.5,-1,1))^2)/((50*POWER(80,POWER(COS(PI()*MOD(Calculator!$B$38/Calculator!$F$12,1)),2))+$C40)^2+(1500*ABS(SIN(2*PI()*MOD(Calculator!$B$38/Calculator!$F$12,1)))*IF(MOD(Calculator!$B$38/Calculator!$F$12,1)&lt;0.5,-1,1))^2)))/(1-SQRT(((50*POWER(80,POWER(COS(PI()*MOD(Calculator!$B$38/Calculator!$F$12,1)),2))-$C40)^2+(1500*ABS(SIN(2*PI()*MOD(Calculator!$B$38/Calculator!$F$12,1)))*IF(MOD(Calculator!$B$38/Calculator!$F$12,1)&lt;0.5,-1,1))^2)/((50*POWER(80,POWER(COS(PI()*MOD(Calculator!$B$38/Calculator!$F$12,1)),2))+$C40)^2+(1500*ABS(SIN(2*PI()*MOD(Calculator!$B$38/Calculator!$F$12,1)))*IF(MOD(Calculator!$B$38/Calculator!$F$12,1)&lt;0.5,-1,1))^2))),2))</f>
        <v>—</v>
      </c>
      <c r="FR40" s="300" t="str">
        <f aca="false">IF(OR(Calculator!$E$13&lt;&gt;"YES",Calculator!$B$38&lt;Calculator!$G$13),"—",ROUND((1+SQRT(((50*POWER(80,POWER(COS(PI()*MOD(Calculator!$B$38/Calculator!$F$13,1)),2))-$C40)^2+(1500*ABS(SIN(2*PI()*MOD(Calculator!$B$38/Calculator!$F$13,1)))*IF(MOD(Calculator!$B$38/Calculator!$F$13,1)&lt;0.5,-1,1))^2)/((50*POWER(80,POWER(COS(PI()*MOD(Calculator!$B$38/Calculator!$F$13,1)),2))+$C40)^2+(1500*ABS(SIN(2*PI()*MOD(Calculator!$B$38/Calculator!$F$13,1)))*IF(MOD(Calculator!$B$38/Calculator!$F$13,1)&lt;0.5,-1,1))^2)))/(1-SQRT(((50*POWER(80,POWER(COS(PI()*MOD(Calculator!$B$38/Calculator!$F$13,1)),2))-$C40)^2+(1500*ABS(SIN(2*PI()*MOD(Calculator!$B$38/Calculator!$F$13,1)))*IF(MOD(Calculator!$B$38/Calculator!$F$13,1)&lt;0.5,-1,1))^2)/((50*POWER(80,POWER(COS(PI()*MOD(Calculator!$B$38/Calculator!$F$13,1)),2))+$C40)^2+(1500*ABS(SIN(2*PI()*MOD(Calculator!$B$38/Calculator!$F$13,1)))*IF(MOD(Calculator!$B$38/Calculator!$F$13,1)&lt;0.5,-1,1))^2))),2))</f>
        <v>—</v>
      </c>
      <c r="FS40" s="300" t="str">
        <f aca="false">IF(OR(Calculator!$E$14&lt;&gt;"YES",Calculator!$B$38&lt;Calculator!$G$14),"—",ROUND((1+SQRT(((50*POWER(80,POWER(COS(PI()*MOD(Calculator!$B$38/Calculator!$F$14,1)),2))-$C40)^2+(1500*ABS(SIN(2*PI()*MOD(Calculator!$B$38/Calculator!$F$14,1)))*IF(MOD(Calculator!$B$38/Calculator!$F$14,1)&lt;0.5,-1,1))^2)/((50*POWER(80,POWER(COS(PI()*MOD(Calculator!$B$38/Calculator!$F$14,1)),2))+$C40)^2+(1500*ABS(SIN(2*PI()*MOD(Calculator!$B$38/Calculator!$F$14,1)))*IF(MOD(Calculator!$B$38/Calculator!$F$14,1)&lt;0.5,-1,1))^2)))/(1-SQRT(((50*POWER(80,POWER(COS(PI()*MOD(Calculator!$B$38/Calculator!$F$14,1)),2))-$C40)^2+(1500*ABS(SIN(2*PI()*MOD(Calculator!$B$38/Calculator!$F$14,1)))*IF(MOD(Calculator!$B$38/Calculator!$F$14,1)&lt;0.5,-1,1))^2)/((50*POWER(80,POWER(COS(PI()*MOD(Calculator!$B$38/Calculator!$F$14,1)),2))+$C40)^2+(1500*ABS(SIN(2*PI()*MOD(Calculator!$B$38/Calculator!$F$14,1)))*IF(MOD(Calculator!$B$38/Calculator!$F$14,1)&lt;0.5,-1,1))^2))),2))</f>
        <v>—</v>
      </c>
      <c r="FT40" s="300" t="n">
        <f aca="false">IF(OR(Calculator!$E$15&lt;&gt;"YES",Calculator!$B$38&lt;Calculator!$G$15),"—",ROUND((1+SQRT(((50*POWER(80,POWER(COS(PI()*MOD(Calculator!$B$38/Calculator!$F$15,1)),2))-$C40)^2+(1500*ABS(SIN(2*PI()*MOD(Calculator!$B$38/Calculator!$F$15,1)))*IF(MOD(Calculator!$B$38/Calculator!$F$15,1)&lt;0.5,-1,1))^2)/((50*POWER(80,POWER(COS(PI()*MOD(Calculator!$B$38/Calculator!$F$15,1)),2))+$C40)^2+(1500*ABS(SIN(2*PI()*MOD(Calculator!$B$38/Calculator!$F$15,1)))*IF(MOD(Calculator!$B$38/Calculator!$F$15,1)&lt;0.5,-1,1))^2)))/(1-SQRT(((50*POWER(80,POWER(COS(PI()*MOD(Calculator!$B$38/Calculator!$F$15,1)),2))-$C40)^2+(1500*ABS(SIN(2*PI()*MOD(Calculator!$B$38/Calculator!$F$15,1)))*IF(MOD(Calculator!$B$38/Calculator!$F$15,1)&lt;0.5,-1,1))^2)/((50*POWER(80,POWER(COS(PI()*MOD(Calculator!$B$38/Calculator!$F$15,1)),2))+$C40)^2+(1500*ABS(SIN(2*PI()*MOD(Calculator!$B$38/Calculator!$F$15,1)))*IF(MOD(Calculator!$B$38/Calculator!$F$15,1)&lt;0.5,-1,1))^2))),2))</f>
        <v>8.56</v>
      </c>
      <c r="FU40" s="300" t="str">
        <f aca="false">IF(OR(Calculator!$E$16&lt;&gt;"YES",Calculator!$B$38&lt;Calculator!$G$16),"—",ROUND((1+SQRT(((50*POWER(80,POWER(COS(PI()*MOD(Calculator!$B$38/Calculator!$F$16,1)),2))-$C40)^2+(1500*ABS(SIN(2*PI()*MOD(Calculator!$B$38/Calculator!$F$16,1)))*IF(MOD(Calculator!$B$38/Calculator!$F$16,1)&lt;0.5,-1,1))^2)/((50*POWER(80,POWER(COS(PI()*MOD(Calculator!$B$38/Calculator!$F$16,1)),2))+$C40)^2+(1500*ABS(SIN(2*PI()*MOD(Calculator!$B$38/Calculator!$F$16,1)))*IF(MOD(Calculator!$B$38/Calculator!$F$16,1)&lt;0.5,-1,1))^2)))/(1-SQRT(((50*POWER(80,POWER(COS(PI()*MOD(Calculator!$B$38/Calculator!$F$16,1)),2))-$C40)^2+(1500*ABS(SIN(2*PI()*MOD(Calculator!$B$38/Calculator!$F$16,1)))*IF(MOD(Calculator!$B$38/Calculator!$F$16,1)&lt;0.5,-1,1))^2)/((50*POWER(80,POWER(COS(PI()*MOD(Calculator!$B$38/Calculator!$F$16,1)),2))+$C40)^2+(1500*ABS(SIN(2*PI()*MOD(Calculator!$B$38/Calculator!$F$16,1)))*IF(MOD(Calculator!$B$38/Calculator!$F$16,1)&lt;0.5,-1,1))^2))),2))</f>
        <v>—</v>
      </c>
      <c r="FV40" s="300" t="n">
        <f aca="false">IF(OR(Calculator!$E$17&lt;&gt;"YES",Calculator!$B$38&lt;Calculator!$G$17),"—",ROUND((1+SQRT(((50*POWER(80,POWER(COS(PI()*MOD(Calculator!$B$38/Calculator!$F$17,1)),2))-$C40)^2+(1500*ABS(SIN(2*PI()*MOD(Calculator!$B$38/Calculator!$F$17,1)))*IF(MOD(Calculator!$B$38/Calculator!$F$17,1)&lt;0.5,-1,1))^2)/((50*POWER(80,POWER(COS(PI()*MOD(Calculator!$B$38/Calculator!$F$17,1)),2))+$C40)^2+(1500*ABS(SIN(2*PI()*MOD(Calculator!$B$38/Calculator!$F$17,1)))*IF(MOD(Calculator!$B$38/Calculator!$F$17,1)&lt;0.5,-1,1))^2)))/(1-SQRT(((50*POWER(80,POWER(COS(PI()*MOD(Calculator!$B$38/Calculator!$F$17,1)),2))-$C40)^2+(1500*ABS(SIN(2*PI()*MOD(Calculator!$B$38/Calculator!$F$17,1)))*IF(MOD(Calculator!$B$38/Calculator!$F$17,1)&lt;0.5,-1,1))^2)/((50*POWER(80,POWER(COS(PI()*MOD(Calculator!$B$38/Calculator!$F$17,1)),2))+$C40)^2+(1500*ABS(SIN(2*PI()*MOD(Calculator!$B$38/Calculator!$F$17,1)))*IF(MOD(Calculator!$B$38/Calculator!$F$17,1)&lt;0.5,-1,1))^2))),2))</f>
        <v>39.18</v>
      </c>
      <c r="FW40" s="300" t="str">
        <f aca="false">IF(OR(Calculator!$E$18&lt;&gt;"YES",Calculator!$B$38&lt;Calculator!$G$18),"—",ROUND((1+SQRT(((50*POWER(80,POWER(COS(PI()*MOD(Calculator!$B$38/Calculator!$F$18,1)),2))-$C40)^2+(1500*ABS(SIN(2*PI()*MOD(Calculator!$B$38/Calculator!$F$18,1)))*IF(MOD(Calculator!$B$38/Calculator!$F$18,1)&lt;0.5,-1,1))^2)/((50*POWER(80,POWER(COS(PI()*MOD(Calculator!$B$38/Calculator!$F$18,1)),2))+$C40)^2+(1500*ABS(SIN(2*PI()*MOD(Calculator!$B$38/Calculator!$F$18,1)))*IF(MOD(Calculator!$B$38/Calculator!$F$18,1)&lt;0.5,-1,1))^2)))/(1-SQRT(((50*POWER(80,POWER(COS(PI()*MOD(Calculator!$B$38/Calculator!$F$18,1)),2))-$C40)^2+(1500*ABS(SIN(2*PI()*MOD(Calculator!$B$38/Calculator!$F$18,1)))*IF(MOD(Calculator!$B$38/Calculator!$F$18,1)&lt;0.5,-1,1))^2)/((50*POWER(80,POWER(COS(PI()*MOD(Calculator!$B$38/Calculator!$F$18,1)),2))+$C40)^2+(1500*ABS(SIN(2*PI()*MOD(Calculator!$B$38/Calculator!$F$18,1)))*IF(MOD(Calculator!$B$38/Calculator!$F$18,1)&lt;0.5,-1,1))^2))),2))</f>
        <v>—</v>
      </c>
      <c r="FX40" s="300" t="str">
        <f aca="false">IF(OR(Calculator!$E$19&lt;&gt;"YES",Calculator!$B$38&lt;Calculator!$G$19),"—",ROUND((1+SQRT(((50*POWER(80,POWER(COS(PI()*MOD(Calculator!$B$38/Calculator!$F$19,1)),2))-$C40)^2+(1500*ABS(SIN(2*PI()*MOD(Calculator!$B$38/Calculator!$F$19,1)))*IF(MOD(Calculator!$B$38/Calculator!$F$19,1)&lt;0.5,-1,1))^2)/((50*POWER(80,POWER(COS(PI()*MOD(Calculator!$B$38/Calculator!$F$19,1)),2))+$C40)^2+(1500*ABS(SIN(2*PI()*MOD(Calculator!$B$38/Calculator!$F$19,1)))*IF(MOD(Calculator!$B$38/Calculator!$F$19,1)&lt;0.5,-1,1))^2)))/(1-SQRT(((50*POWER(80,POWER(COS(PI()*MOD(Calculator!$B$38/Calculator!$F$19,1)),2))-$C40)^2+(1500*ABS(SIN(2*PI()*MOD(Calculator!$B$38/Calculator!$F$19,1)))*IF(MOD(Calculator!$B$38/Calculator!$F$19,1)&lt;0.5,-1,1))^2)/((50*POWER(80,POWER(COS(PI()*MOD(Calculator!$B$38/Calculator!$F$19,1)),2))+$C40)^2+(1500*ABS(SIN(2*PI()*MOD(Calculator!$B$38/Calculator!$F$19,1)))*IF(MOD(Calculator!$B$38/Calculator!$F$19,1)&lt;0.5,-1,1))^2))),2))</f>
        <v>—</v>
      </c>
      <c r="FY40" s="300" t="str">
        <f aca="false">IF(OR(Calculator!$E$20&lt;&gt;"YES",Calculator!$B$38&lt;Calculator!$G$20),"—",ROUND((1+SQRT(((50*POWER(80,POWER(COS(PI()*MOD(Calculator!$B$38/Calculator!$F$20,1)),2))-$C40)^2+(1500*ABS(SIN(2*PI()*MOD(Calculator!$B$38/Calculator!$F$20,1)))*IF(MOD(Calculator!$B$38/Calculator!$F$20,1)&lt;0.5,-1,1))^2)/((50*POWER(80,POWER(COS(PI()*MOD(Calculator!$B$38/Calculator!$F$20,1)),2))+$C40)^2+(1500*ABS(SIN(2*PI()*MOD(Calculator!$B$38/Calculator!$F$20,1)))*IF(MOD(Calculator!$B$38/Calculator!$F$20,1)&lt;0.5,-1,1))^2)))/(1-SQRT(((50*POWER(80,POWER(COS(PI()*MOD(Calculator!$B$38/Calculator!$F$20,1)),2))-$C40)^2+(1500*ABS(SIN(2*PI()*MOD(Calculator!$B$38/Calculator!$F$20,1)))*IF(MOD(Calculator!$B$38/Calculator!$F$20,1)&lt;0.5,-1,1))^2)/((50*POWER(80,POWER(COS(PI()*MOD(Calculator!$B$38/Calculator!$F$20,1)),2))+$C40)^2+(1500*ABS(SIN(2*PI()*MOD(Calculator!$B$38/Calculator!$F$20,1)))*IF(MOD(Calculator!$B$38/Calculator!$F$20,1)&lt;0.5,-1,1))^2))),2))</f>
        <v>—</v>
      </c>
      <c r="FZ40" s="300" t="str">
        <f aca="false">IF(OR(Calculator!$E$21&lt;&gt;"YES",Calculator!$B$38&lt;Calculator!$G$21),"—",ROUND((1+SQRT(((50*POWER(80,POWER(COS(PI()*MOD(Calculator!$B$38/Calculator!$F$21,1)),2))-$C40)^2+(1500*ABS(SIN(2*PI()*MOD(Calculator!$B$38/Calculator!$F$21,1)))*IF(MOD(Calculator!$B$38/Calculator!$F$21,1)&lt;0.5,-1,1))^2)/((50*POWER(80,POWER(COS(PI()*MOD(Calculator!$B$38/Calculator!$F$21,1)),2))+$C40)^2+(1500*ABS(SIN(2*PI()*MOD(Calculator!$B$38/Calculator!$F$21,1)))*IF(MOD(Calculator!$B$38/Calculator!$F$21,1)&lt;0.5,-1,1))^2)))/(1-SQRT(((50*POWER(80,POWER(COS(PI()*MOD(Calculator!$B$38/Calculator!$F$21,1)),2))-$C40)^2+(1500*ABS(SIN(2*PI()*MOD(Calculator!$B$38/Calculator!$F$21,1)))*IF(MOD(Calculator!$B$38/Calculator!$F$21,1)&lt;0.5,-1,1))^2)/((50*POWER(80,POWER(COS(PI()*MOD(Calculator!$B$38/Calculator!$F$21,1)),2))+$C40)^2+(1500*ABS(SIN(2*PI()*MOD(Calculator!$B$38/Calculator!$F$21,1)))*IF(MOD(Calculator!$B$38/Calculator!$F$21,1)&lt;0.5,-1,1))^2))),2))</f>
        <v>—</v>
      </c>
      <c r="GA40" s="300" t="str">
        <f aca="false">IF(OR(Calculator!$E$22&lt;&gt;"YES",Calculator!$B$38&lt;Calculator!$G$22),"—",ROUND((1+SQRT(((50*POWER(80,POWER(COS(PI()*MOD(Calculator!$B$38/Calculator!$F$22,1)),2))-$C40)^2+(1500*ABS(SIN(2*PI()*MOD(Calculator!$B$38/Calculator!$F$22,1)))*IF(MOD(Calculator!$B$38/Calculator!$F$22,1)&lt;0.5,-1,1))^2)/((50*POWER(80,POWER(COS(PI()*MOD(Calculator!$B$38/Calculator!$F$22,1)),2))+$C40)^2+(1500*ABS(SIN(2*PI()*MOD(Calculator!$B$38/Calculator!$F$22,1)))*IF(MOD(Calculator!$B$38/Calculator!$F$22,1)&lt;0.5,-1,1))^2)))/(1-SQRT(((50*POWER(80,POWER(COS(PI()*MOD(Calculator!$B$38/Calculator!$F$22,1)),2))-$C40)^2+(1500*ABS(SIN(2*PI()*MOD(Calculator!$B$38/Calculator!$F$22,1)))*IF(MOD(Calculator!$B$38/Calculator!$F$22,1)&lt;0.5,-1,1))^2)/((50*POWER(80,POWER(COS(PI()*MOD(Calculator!$B$38/Calculator!$F$22,1)),2))+$C40)^2+(1500*ABS(SIN(2*PI()*MOD(Calculator!$B$38/Calculator!$F$22,1)))*IF(MOD(Calculator!$B$38/Calculator!$F$22,1)&lt;0.5,-1,1))^2))),2))</f>
        <v>—</v>
      </c>
      <c r="GB40" s="295" t="n">
        <f aca="false">IFERROR(ROUND((IF(ISNUMBER(FQ40),FQ40,0)+IF(ISNUMBER(FR40),FR40,0)+IF(ISNUMBER(FS40),FS40,0)+IF(ISNUMBER(FT40),FT40,0)+IF(ISNUMBER(FU40),FU40,0)+IF(ISNUMBER(FV40),FV40,0)+IF(ISNUMBER(FW40),FW40,0)+IF(ISNUMBER(FX40),FX40,0)+IF(ISNUMBER(FY40),FY40,0)+IF(ISNUMBER(FZ40),FZ40,0)+IF(ISNUMBER(GA40),GA40,0))/(IF(ISNUMBER(FQ40),1,0)+IF(ISNUMBER(FR40),1,0)+IF(ISNUMBER(FS40),1,0)+IF(ISNUMBER(FT40),1,0)+IF(ISNUMBER(FU40),1,0)+IF(ISNUMBER(FV40),1,0)+IF(ISNUMBER(FW40),1,0)+IF(ISNUMBER(FX40),1,0)+IF(ISNUMBER(FY40),1,0)+IF(ISNUMBER(FZ40),1,0)+IF(ISNUMBER(GA40),1,0)),4),"")</f>
        <v>23.87</v>
      </c>
      <c r="GD40" s="253" t="str">
        <f aca="false">IF(OR(Calculator!$E$12&lt;&gt;"YES",Calculator!$B$34&lt;Calculator!$G$12),"—",ROUND((1+SQRT(((50*POWER(80,POWER(COS(PI()*MOD(Calculator!$B$34/Calculator!$F$12,1)),2))+MIN(500,MAX(30,100*EXP(-0.3*'VSWR Calculator'!$C$24)*(1+3*ABS(MOD('VSWR Calculator'!$C$23/Calculator!$F$12/2,1)-0.5))))/'VSWR Calculator'!$C$25)-$C40)^2+(1500*ABS(SIN(2*PI()*MOD(Calculator!$B$34/Calculator!$F$12,1)))*IF(MOD(Calculator!$B$34/Calculator!$F$12,1)&lt;0.5,-1,1))^2)/SQRT(((50*POWER(80,POWER(COS(PI()*MOD(Calculator!$B$34/Calculator!$F$12,1)),2))+MIN(500,MAX(30,100*EXP(-0.3*'VSWR Calculator'!$C$24)*(1+3*ABS(MOD('VSWR Calculator'!$C$23/Calculator!$F$12/2,1)-0.5))))/'VSWR Calculator'!$C$25)+$C40)^2+(1500*ABS(SIN(2*PI()*MOD(Calculator!$B$34/Calculator!$F$12,1)))*IF(MOD(Calculator!$B$34/Calculator!$F$12,1)&lt;0.5,-1,1))^2))/(1-SQRT(((50*POWER(80,POWER(COS(PI()*MOD(Calculator!$B$34/Calculator!$F$12,1)),2))+MIN(500,MAX(30,100*EXP(-0.3*'VSWR Calculator'!$C$24)*(1+3*ABS(MOD('VSWR Calculator'!$C$23/Calculator!$F$12/2,1)-0.5))))/'VSWR Calculator'!$C$25)-$C40)^2+(1500*ABS(SIN(2*PI()*MOD(Calculator!$B$34/Calculator!$F$12,1)))*IF(MOD(Calculator!$B$34/Calculator!$F$12,1)&lt;0.5,-1,1))^2)/SQRT(((50*POWER(80,POWER(COS(PI()*MOD(Calculator!$B$34/Calculator!$F$12,1)),2))+MIN(500,MAX(30,100*EXP(-0.3*'VSWR Calculator'!$C$24)*(1+3*ABS(MOD('VSWR Calculator'!$C$23/Calculator!$F$12/2,1)-0.5))))/'VSWR Calculator'!$C$25)+$C40)^2+(1500*ABS(SIN(2*PI()*MOD(Calculator!$B$34/Calculator!$F$12,1)))*IF(MOD(Calculator!$B$34/Calculator!$F$12,1)&lt;0.5,-1,1))^2)),2))</f>
        <v>—</v>
      </c>
      <c r="GE40" s="253" t="str">
        <f aca="false">IF(OR(Calculator!$E$13&lt;&gt;"YES",Calculator!$B$34&lt;Calculator!$G$13),"—",ROUND((1+SQRT(((50*POWER(80,POWER(COS(PI()*MOD(Calculator!$B$34/Calculator!$F$13,1)),2))+MIN(500,MAX(30,100*EXP(-0.3*'VSWR Calculator'!$C$24)*(1+3*ABS(MOD('VSWR Calculator'!$C$23/Calculator!$F$13/2,1)-0.5))))/'VSWR Calculator'!$C$25)-$C40)^2+(1500*ABS(SIN(2*PI()*MOD(Calculator!$B$34/Calculator!$F$13,1)))*IF(MOD(Calculator!$B$34/Calculator!$F$13,1)&lt;0.5,-1,1))^2)/SQRT(((50*POWER(80,POWER(COS(PI()*MOD(Calculator!$B$34/Calculator!$F$13,1)),2))+MIN(500,MAX(30,100*EXP(-0.3*'VSWR Calculator'!$C$24)*(1+3*ABS(MOD('VSWR Calculator'!$C$23/Calculator!$F$13/2,1)-0.5))))/'VSWR Calculator'!$C$25)+$C40)^2+(1500*ABS(SIN(2*PI()*MOD(Calculator!$B$34/Calculator!$F$13,1)))*IF(MOD(Calculator!$B$34/Calculator!$F$13,1)&lt;0.5,-1,1))^2))/(1-SQRT(((50*POWER(80,POWER(COS(PI()*MOD(Calculator!$B$34/Calculator!$F$13,1)),2))+MIN(500,MAX(30,100*EXP(-0.3*'VSWR Calculator'!$C$24)*(1+3*ABS(MOD('VSWR Calculator'!$C$23/Calculator!$F$13/2,1)-0.5))))/'VSWR Calculator'!$C$25)-$C40)^2+(1500*ABS(SIN(2*PI()*MOD(Calculator!$B$34/Calculator!$F$13,1)))*IF(MOD(Calculator!$B$34/Calculator!$F$13,1)&lt;0.5,-1,1))^2)/SQRT(((50*POWER(80,POWER(COS(PI()*MOD(Calculator!$B$34/Calculator!$F$13,1)),2))+MIN(500,MAX(30,100*EXP(-0.3*'VSWR Calculator'!$C$24)*(1+3*ABS(MOD('VSWR Calculator'!$C$23/Calculator!$F$13/2,1)-0.5))))/'VSWR Calculator'!$C$25)+$C40)^2+(1500*ABS(SIN(2*PI()*MOD(Calculator!$B$34/Calculator!$F$13,1)))*IF(MOD(Calculator!$B$34/Calculator!$F$13,1)&lt;0.5,-1,1))^2)),2))</f>
        <v>—</v>
      </c>
      <c r="GF40" s="253" t="str">
        <f aca="false">IF(OR(Calculator!$E$14&lt;&gt;"YES",Calculator!$B$34&lt;Calculator!$G$14),"—",ROUND((1+SQRT(((50*POWER(80,POWER(COS(PI()*MOD(Calculator!$B$34/Calculator!$F$14,1)),2))+MIN(500,MAX(30,100*EXP(-0.3*'VSWR Calculator'!$C$24)*(1+3*ABS(MOD('VSWR Calculator'!$C$23/Calculator!$F$14/2,1)-0.5))))/'VSWR Calculator'!$C$25)-$C40)^2+(1500*ABS(SIN(2*PI()*MOD(Calculator!$B$34/Calculator!$F$14,1)))*IF(MOD(Calculator!$B$34/Calculator!$F$14,1)&lt;0.5,-1,1))^2)/SQRT(((50*POWER(80,POWER(COS(PI()*MOD(Calculator!$B$34/Calculator!$F$14,1)),2))+MIN(500,MAX(30,100*EXP(-0.3*'VSWR Calculator'!$C$24)*(1+3*ABS(MOD('VSWR Calculator'!$C$23/Calculator!$F$14/2,1)-0.5))))/'VSWR Calculator'!$C$25)+$C40)^2+(1500*ABS(SIN(2*PI()*MOD(Calculator!$B$34/Calculator!$F$14,1)))*IF(MOD(Calculator!$B$34/Calculator!$F$14,1)&lt;0.5,-1,1))^2))/(1-SQRT(((50*POWER(80,POWER(COS(PI()*MOD(Calculator!$B$34/Calculator!$F$14,1)),2))+MIN(500,MAX(30,100*EXP(-0.3*'VSWR Calculator'!$C$24)*(1+3*ABS(MOD('VSWR Calculator'!$C$23/Calculator!$F$14/2,1)-0.5))))/'VSWR Calculator'!$C$25)-$C40)^2+(1500*ABS(SIN(2*PI()*MOD(Calculator!$B$34/Calculator!$F$14,1)))*IF(MOD(Calculator!$B$34/Calculator!$F$14,1)&lt;0.5,-1,1))^2)/SQRT(((50*POWER(80,POWER(COS(PI()*MOD(Calculator!$B$34/Calculator!$F$14,1)),2))+MIN(500,MAX(30,100*EXP(-0.3*'VSWR Calculator'!$C$24)*(1+3*ABS(MOD('VSWR Calculator'!$C$23/Calculator!$F$14/2,1)-0.5))))/'VSWR Calculator'!$C$25)+$C40)^2+(1500*ABS(SIN(2*PI()*MOD(Calculator!$B$34/Calculator!$F$14,1)))*IF(MOD(Calculator!$B$34/Calculator!$F$14,1)&lt;0.5,-1,1))^2)),2))</f>
        <v>—</v>
      </c>
      <c r="GG40" s="253" t="n">
        <f aca="false">IF(OR(Calculator!$E$15&lt;&gt;"YES",Calculator!$B$34&lt;Calculator!$G$15),"—",ROUND((1+SQRT(((50*POWER(80,POWER(COS(PI()*MOD(Calculator!$B$34/Calculator!$F$15,1)),2))+MIN(500,MAX(30,100*EXP(-0.3*'VSWR Calculator'!$C$24)*(1+3*ABS(MOD('VSWR Calculator'!$C$23/Calculator!$F$15/2,1)-0.5))))/'VSWR Calculator'!$C$25)-$C40)^2+(1500*ABS(SIN(2*PI()*MOD(Calculator!$B$34/Calculator!$F$15,1)))*IF(MOD(Calculator!$B$34/Calculator!$F$15,1)&lt;0.5,-1,1))^2)/SQRT(((50*POWER(80,POWER(COS(PI()*MOD(Calculator!$B$34/Calculator!$F$15,1)),2))+MIN(500,MAX(30,100*EXP(-0.3*'VSWR Calculator'!$C$24)*(1+3*ABS(MOD('VSWR Calculator'!$C$23/Calculator!$F$15/2,1)-0.5))))/'VSWR Calculator'!$C$25)+$C40)^2+(1500*ABS(SIN(2*PI()*MOD(Calculator!$B$34/Calculator!$F$15,1)))*IF(MOD(Calculator!$B$34/Calculator!$F$15,1)&lt;0.5,-1,1))^2))/(1-SQRT(((50*POWER(80,POWER(COS(PI()*MOD(Calculator!$B$34/Calculator!$F$15,1)),2))+MIN(500,MAX(30,100*EXP(-0.3*'VSWR Calculator'!$C$24)*(1+3*ABS(MOD('VSWR Calculator'!$C$23/Calculator!$F$15/2,1)-0.5))))/'VSWR Calculator'!$C$25)-$C40)^2+(1500*ABS(SIN(2*PI()*MOD(Calculator!$B$34/Calculator!$F$15,1)))*IF(MOD(Calculator!$B$34/Calculator!$F$15,1)&lt;0.5,-1,1))^2)/SQRT(((50*POWER(80,POWER(COS(PI()*MOD(Calculator!$B$34/Calculator!$F$15,1)),2))+MIN(500,MAX(30,100*EXP(-0.3*'VSWR Calculator'!$C$24)*(1+3*ABS(MOD('VSWR Calculator'!$C$23/Calculator!$F$15/2,1)-0.5))))/'VSWR Calculator'!$C$25)+$C40)^2+(1500*ABS(SIN(2*PI()*MOD(Calculator!$B$34/Calculator!$F$15,1)))*IF(MOD(Calculator!$B$34/Calculator!$F$15,1)&lt;0.5,-1,1))^2)),2))</f>
        <v>32.51</v>
      </c>
      <c r="GH40" s="253" t="str">
        <f aca="false">IF(OR(Calculator!$E$16&lt;&gt;"YES",Calculator!$B$34&lt;Calculator!$G$16),"—",ROUND((1+SQRT(((50*POWER(80,POWER(COS(PI()*MOD(Calculator!$B$34/Calculator!$F$16,1)),2))+MIN(500,MAX(30,100*EXP(-0.3*'VSWR Calculator'!$C$24)*(1+3*ABS(MOD('VSWR Calculator'!$C$23/Calculator!$F$16/2,1)-0.5))))/'VSWR Calculator'!$C$25)-$C40)^2+(1500*ABS(SIN(2*PI()*MOD(Calculator!$B$34/Calculator!$F$16,1)))*IF(MOD(Calculator!$B$34/Calculator!$F$16,1)&lt;0.5,-1,1))^2)/SQRT(((50*POWER(80,POWER(COS(PI()*MOD(Calculator!$B$34/Calculator!$F$16,1)),2))+MIN(500,MAX(30,100*EXP(-0.3*'VSWR Calculator'!$C$24)*(1+3*ABS(MOD('VSWR Calculator'!$C$23/Calculator!$F$16/2,1)-0.5))))/'VSWR Calculator'!$C$25)+$C40)^2+(1500*ABS(SIN(2*PI()*MOD(Calculator!$B$34/Calculator!$F$16,1)))*IF(MOD(Calculator!$B$34/Calculator!$F$16,1)&lt;0.5,-1,1))^2))/(1-SQRT(((50*POWER(80,POWER(COS(PI()*MOD(Calculator!$B$34/Calculator!$F$16,1)),2))+MIN(500,MAX(30,100*EXP(-0.3*'VSWR Calculator'!$C$24)*(1+3*ABS(MOD('VSWR Calculator'!$C$23/Calculator!$F$16/2,1)-0.5))))/'VSWR Calculator'!$C$25)-$C40)^2+(1500*ABS(SIN(2*PI()*MOD(Calculator!$B$34/Calculator!$F$16,1)))*IF(MOD(Calculator!$B$34/Calculator!$F$16,1)&lt;0.5,-1,1))^2)/SQRT(((50*POWER(80,POWER(COS(PI()*MOD(Calculator!$B$34/Calculator!$F$16,1)),2))+MIN(500,MAX(30,100*EXP(-0.3*'VSWR Calculator'!$C$24)*(1+3*ABS(MOD('VSWR Calculator'!$C$23/Calculator!$F$16/2,1)-0.5))))/'VSWR Calculator'!$C$25)+$C40)^2+(1500*ABS(SIN(2*PI()*MOD(Calculator!$B$34/Calculator!$F$16,1)))*IF(MOD(Calculator!$B$34/Calculator!$F$16,1)&lt;0.5,-1,1))^2)),2))</f>
        <v>—</v>
      </c>
      <c r="GI40" s="253" t="n">
        <f aca="false">IF(OR(Calculator!$E$17&lt;&gt;"YES",Calculator!$B$34&lt;Calculator!$G$17),"—",ROUND((1+SQRT(((50*POWER(80,POWER(COS(PI()*MOD(Calculator!$B$34/Calculator!$F$17,1)),2))+MIN(500,MAX(30,100*EXP(-0.3*'VSWR Calculator'!$C$24)*(1+3*ABS(MOD('VSWR Calculator'!$C$23/Calculator!$F$17/2,1)-0.5))))/'VSWR Calculator'!$C$25)-$C40)^2+(1500*ABS(SIN(2*PI()*MOD(Calculator!$B$34/Calculator!$F$17,1)))*IF(MOD(Calculator!$B$34/Calculator!$F$17,1)&lt;0.5,-1,1))^2)/SQRT(((50*POWER(80,POWER(COS(PI()*MOD(Calculator!$B$34/Calculator!$F$17,1)),2))+MIN(500,MAX(30,100*EXP(-0.3*'VSWR Calculator'!$C$24)*(1+3*ABS(MOD('VSWR Calculator'!$C$23/Calculator!$F$17/2,1)-0.5))))/'VSWR Calculator'!$C$25)+$C40)^2+(1500*ABS(SIN(2*PI()*MOD(Calculator!$B$34/Calculator!$F$17,1)))*IF(MOD(Calculator!$B$34/Calculator!$F$17,1)&lt;0.5,-1,1))^2))/(1-SQRT(((50*POWER(80,POWER(COS(PI()*MOD(Calculator!$B$34/Calculator!$F$17,1)),2))+MIN(500,MAX(30,100*EXP(-0.3*'VSWR Calculator'!$C$24)*(1+3*ABS(MOD('VSWR Calculator'!$C$23/Calculator!$F$17/2,1)-0.5))))/'VSWR Calculator'!$C$25)-$C40)^2+(1500*ABS(SIN(2*PI()*MOD(Calculator!$B$34/Calculator!$F$17,1)))*IF(MOD(Calculator!$B$34/Calculator!$F$17,1)&lt;0.5,-1,1))^2)/SQRT(((50*POWER(80,POWER(COS(PI()*MOD(Calculator!$B$34/Calculator!$F$17,1)),2))+MIN(500,MAX(30,100*EXP(-0.3*'VSWR Calculator'!$C$24)*(1+3*ABS(MOD('VSWR Calculator'!$C$23/Calculator!$F$17/2,1)-0.5))))/'VSWR Calculator'!$C$25)+$C40)^2+(1500*ABS(SIN(2*PI()*MOD(Calculator!$B$34/Calculator!$F$17,1)))*IF(MOD(Calculator!$B$34/Calculator!$F$17,1)&lt;0.5,-1,1))^2)),2))</f>
        <v>28.98</v>
      </c>
      <c r="GJ40" s="253" t="str">
        <f aca="false">IF(OR(Calculator!$E$18&lt;&gt;"YES",Calculator!$B$34&lt;Calculator!$G$18),"—",ROUND((1+SQRT(((50*POWER(80,POWER(COS(PI()*MOD(Calculator!$B$34/Calculator!$F$18,1)),2))+MIN(500,MAX(30,100*EXP(-0.3*'VSWR Calculator'!$C$24)*(1+3*ABS(MOD('VSWR Calculator'!$C$23/Calculator!$F$18/2,1)-0.5))))/'VSWR Calculator'!$C$25)-$C40)^2+(1500*ABS(SIN(2*PI()*MOD(Calculator!$B$34/Calculator!$F$18,1)))*IF(MOD(Calculator!$B$34/Calculator!$F$18,1)&lt;0.5,-1,1))^2)/SQRT(((50*POWER(80,POWER(COS(PI()*MOD(Calculator!$B$34/Calculator!$F$18,1)),2))+MIN(500,MAX(30,100*EXP(-0.3*'VSWR Calculator'!$C$24)*(1+3*ABS(MOD('VSWR Calculator'!$C$23/Calculator!$F$18/2,1)-0.5))))/'VSWR Calculator'!$C$25)+$C40)^2+(1500*ABS(SIN(2*PI()*MOD(Calculator!$B$34/Calculator!$F$18,1)))*IF(MOD(Calculator!$B$34/Calculator!$F$18,1)&lt;0.5,-1,1))^2))/(1-SQRT(((50*POWER(80,POWER(COS(PI()*MOD(Calculator!$B$34/Calculator!$F$18,1)),2))+MIN(500,MAX(30,100*EXP(-0.3*'VSWR Calculator'!$C$24)*(1+3*ABS(MOD('VSWR Calculator'!$C$23/Calculator!$F$18/2,1)-0.5))))/'VSWR Calculator'!$C$25)-$C40)^2+(1500*ABS(SIN(2*PI()*MOD(Calculator!$B$34/Calculator!$F$18,1)))*IF(MOD(Calculator!$B$34/Calculator!$F$18,1)&lt;0.5,-1,1))^2)/SQRT(((50*POWER(80,POWER(COS(PI()*MOD(Calculator!$B$34/Calculator!$F$18,1)),2))+MIN(500,MAX(30,100*EXP(-0.3*'VSWR Calculator'!$C$24)*(1+3*ABS(MOD('VSWR Calculator'!$C$23/Calculator!$F$18/2,1)-0.5))))/'VSWR Calculator'!$C$25)+$C40)^2+(1500*ABS(SIN(2*PI()*MOD(Calculator!$B$34/Calculator!$F$18,1)))*IF(MOD(Calculator!$B$34/Calculator!$F$18,1)&lt;0.5,-1,1))^2)),2))</f>
        <v>—</v>
      </c>
      <c r="GK40" s="253" t="str">
        <f aca="false">IF(OR(Calculator!$E$19&lt;&gt;"YES",Calculator!$B$34&lt;Calculator!$G$19),"—",ROUND((1+SQRT(((50*POWER(80,POWER(COS(PI()*MOD(Calculator!$B$34/Calculator!$F$19,1)),2))+MIN(500,MAX(30,100*EXP(-0.3*'VSWR Calculator'!$C$24)*(1+3*ABS(MOD('VSWR Calculator'!$C$23/Calculator!$F$19/2,1)-0.5))))/'VSWR Calculator'!$C$25)-$C40)^2+(1500*ABS(SIN(2*PI()*MOD(Calculator!$B$34/Calculator!$F$19,1)))*IF(MOD(Calculator!$B$34/Calculator!$F$19,1)&lt;0.5,-1,1))^2)/SQRT(((50*POWER(80,POWER(COS(PI()*MOD(Calculator!$B$34/Calculator!$F$19,1)),2))+MIN(500,MAX(30,100*EXP(-0.3*'VSWR Calculator'!$C$24)*(1+3*ABS(MOD('VSWR Calculator'!$C$23/Calculator!$F$19/2,1)-0.5))))/'VSWR Calculator'!$C$25)+$C40)^2+(1500*ABS(SIN(2*PI()*MOD(Calculator!$B$34/Calculator!$F$19,1)))*IF(MOD(Calculator!$B$34/Calculator!$F$19,1)&lt;0.5,-1,1))^2))/(1-SQRT(((50*POWER(80,POWER(COS(PI()*MOD(Calculator!$B$34/Calculator!$F$19,1)),2))+MIN(500,MAX(30,100*EXP(-0.3*'VSWR Calculator'!$C$24)*(1+3*ABS(MOD('VSWR Calculator'!$C$23/Calculator!$F$19/2,1)-0.5))))/'VSWR Calculator'!$C$25)-$C40)^2+(1500*ABS(SIN(2*PI()*MOD(Calculator!$B$34/Calculator!$F$19,1)))*IF(MOD(Calculator!$B$34/Calculator!$F$19,1)&lt;0.5,-1,1))^2)/SQRT(((50*POWER(80,POWER(COS(PI()*MOD(Calculator!$B$34/Calculator!$F$19,1)),2))+MIN(500,MAX(30,100*EXP(-0.3*'VSWR Calculator'!$C$24)*(1+3*ABS(MOD('VSWR Calculator'!$C$23/Calculator!$F$19/2,1)-0.5))))/'VSWR Calculator'!$C$25)+$C40)^2+(1500*ABS(SIN(2*PI()*MOD(Calculator!$B$34/Calculator!$F$19,1)))*IF(MOD(Calculator!$B$34/Calculator!$F$19,1)&lt;0.5,-1,1))^2)),2))</f>
        <v>—</v>
      </c>
      <c r="GL40" s="253" t="str">
        <f aca="false">IF(OR(Calculator!$E$20&lt;&gt;"YES",Calculator!$B$34&lt;Calculator!$G$20),"—",ROUND((1+SQRT(((50*POWER(80,POWER(COS(PI()*MOD(Calculator!$B$34/Calculator!$F$20,1)),2))+MIN(500,MAX(30,100*EXP(-0.3*'VSWR Calculator'!$C$24)*(1+3*ABS(MOD('VSWR Calculator'!$C$23/Calculator!$F$20/2,1)-0.5))))/'VSWR Calculator'!$C$25)-$C40)^2+(1500*ABS(SIN(2*PI()*MOD(Calculator!$B$34/Calculator!$F$20,1)))*IF(MOD(Calculator!$B$34/Calculator!$F$20,1)&lt;0.5,-1,1))^2)/SQRT(((50*POWER(80,POWER(COS(PI()*MOD(Calculator!$B$34/Calculator!$F$20,1)),2))+MIN(500,MAX(30,100*EXP(-0.3*'VSWR Calculator'!$C$24)*(1+3*ABS(MOD('VSWR Calculator'!$C$23/Calculator!$F$20/2,1)-0.5))))/'VSWR Calculator'!$C$25)+$C40)^2+(1500*ABS(SIN(2*PI()*MOD(Calculator!$B$34/Calculator!$F$20,1)))*IF(MOD(Calculator!$B$34/Calculator!$F$20,1)&lt;0.5,-1,1))^2))/(1-SQRT(((50*POWER(80,POWER(COS(PI()*MOD(Calculator!$B$34/Calculator!$F$20,1)),2))+MIN(500,MAX(30,100*EXP(-0.3*'VSWR Calculator'!$C$24)*(1+3*ABS(MOD('VSWR Calculator'!$C$23/Calculator!$F$20/2,1)-0.5))))/'VSWR Calculator'!$C$25)-$C40)^2+(1500*ABS(SIN(2*PI()*MOD(Calculator!$B$34/Calculator!$F$20,1)))*IF(MOD(Calculator!$B$34/Calculator!$F$20,1)&lt;0.5,-1,1))^2)/SQRT(((50*POWER(80,POWER(COS(PI()*MOD(Calculator!$B$34/Calculator!$F$20,1)),2))+MIN(500,MAX(30,100*EXP(-0.3*'VSWR Calculator'!$C$24)*(1+3*ABS(MOD('VSWR Calculator'!$C$23/Calculator!$F$20/2,1)-0.5))))/'VSWR Calculator'!$C$25)+$C40)^2+(1500*ABS(SIN(2*PI()*MOD(Calculator!$B$34/Calculator!$F$20,1)))*IF(MOD(Calculator!$B$34/Calculator!$F$20,1)&lt;0.5,-1,1))^2)),2))</f>
        <v>—</v>
      </c>
      <c r="GM40" s="253" t="str">
        <f aca="false">IF(OR(Calculator!$E$21&lt;&gt;"YES",Calculator!$B$34&lt;Calculator!$G$21),"—",ROUND((1+SQRT(((50*POWER(80,POWER(COS(PI()*MOD(Calculator!$B$34/Calculator!$F$21,1)),2))+MIN(500,MAX(30,100*EXP(-0.3*'VSWR Calculator'!$C$24)*(1+3*ABS(MOD('VSWR Calculator'!$C$23/Calculator!$F$21/2,1)-0.5))))/'VSWR Calculator'!$C$25)-$C40)^2+(1500*ABS(SIN(2*PI()*MOD(Calculator!$B$34/Calculator!$F$21,1)))*IF(MOD(Calculator!$B$34/Calculator!$F$21,1)&lt;0.5,-1,1))^2)/SQRT(((50*POWER(80,POWER(COS(PI()*MOD(Calculator!$B$34/Calculator!$F$21,1)),2))+MIN(500,MAX(30,100*EXP(-0.3*'VSWR Calculator'!$C$24)*(1+3*ABS(MOD('VSWR Calculator'!$C$23/Calculator!$F$21/2,1)-0.5))))/'VSWR Calculator'!$C$25)+$C40)^2+(1500*ABS(SIN(2*PI()*MOD(Calculator!$B$34/Calculator!$F$21,1)))*IF(MOD(Calculator!$B$34/Calculator!$F$21,1)&lt;0.5,-1,1))^2))/(1-SQRT(((50*POWER(80,POWER(COS(PI()*MOD(Calculator!$B$34/Calculator!$F$21,1)),2))+MIN(500,MAX(30,100*EXP(-0.3*'VSWR Calculator'!$C$24)*(1+3*ABS(MOD('VSWR Calculator'!$C$23/Calculator!$F$21/2,1)-0.5))))/'VSWR Calculator'!$C$25)-$C40)^2+(1500*ABS(SIN(2*PI()*MOD(Calculator!$B$34/Calculator!$F$21,1)))*IF(MOD(Calculator!$B$34/Calculator!$F$21,1)&lt;0.5,-1,1))^2)/SQRT(((50*POWER(80,POWER(COS(PI()*MOD(Calculator!$B$34/Calculator!$F$21,1)),2))+MIN(500,MAX(30,100*EXP(-0.3*'VSWR Calculator'!$C$24)*(1+3*ABS(MOD('VSWR Calculator'!$C$23/Calculator!$F$21/2,1)-0.5))))/'VSWR Calculator'!$C$25)+$C40)^2+(1500*ABS(SIN(2*PI()*MOD(Calculator!$B$34/Calculator!$F$21,1)))*IF(MOD(Calculator!$B$34/Calculator!$F$21,1)&lt;0.5,-1,1))^2)),2))</f>
        <v>—</v>
      </c>
      <c r="GN40" s="253" t="str">
        <f aca="false">IF(OR(Calculator!$E$22&lt;&gt;"YES",Calculator!$B$34&lt;Calculator!$G$22),"—",ROUND((1+SQRT(((50*POWER(80,POWER(COS(PI()*MOD(Calculator!$B$34/Calculator!$F$22,1)),2))+MIN(500,MAX(30,100*EXP(-0.3*'VSWR Calculator'!$C$24)*(1+3*ABS(MOD('VSWR Calculator'!$C$23/Calculator!$F$22/2,1)-0.5))))/'VSWR Calculator'!$C$25)-$C40)^2+(1500*ABS(SIN(2*PI()*MOD(Calculator!$B$34/Calculator!$F$22,1)))*IF(MOD(Calculator!$B$34/Calculator!$F$22,1)&lt;0.5,-1,1))^2)/SQRT(((50*POWER(80,POWER(COS(PI()*MOD(Calculator!$B$34/Calculator!$F$22,1)),2))+MIN(500,MAX(30,100*EXP(-0.3*'VSWR Calculator'!$C$24)*(1+3*ABS(MOD('VSWR Calculator'!$C$23/Calculator!$F$22/2,1)-0.5))))/'VSWR Calculator'!$C$25)+$C40)^2+(1500*ABS(SIN(2*PI()*MOD(Calculator!$B$34/Calculator!$F$22,1)))*IF(MOD(Calculator!$B$34/Calculator!$F$22,1)&lt;0.5,-1,1))^2))/(1-SQRT(((50*POWER(80,POWER(COS(PI()*MOD(Calculator!$B$34/Calculator!$F$22,1)),2))+MIN(500,MAX(30,100*EXP(-0.3*'VSWR Calculator'!$C$24)*(1+3*ABS(MOD('VSWR Calculator'!$C$23/Calculator!$F$22/2,1)-0.5))))/'VSWR Calculator'!$C$25)-$C40)^2+(1500*ABS(SIN(2*PI()*MOD(Calculator!$B$34/Calculator!$F$22,1)))*IF(MOD(Calculator!$B$34/Calculator!$F$22,1)&lt;0.5,-1,1))^2)/SQRT(((50*POWER(80,POWER(COS(PI()*MOD(Calculator!$B$34/Calculator!$F$22,1)),2))+MIN(500,MAX(30,100*EXP(-0.3*'VSWR Calculator'!$C$24)*(1+3*ABS(MOD('VSWR Calculator'!$C$23/Calculator!$F$22/2,1)-0.5))))/'VSWR Calculator'!$C$25)+$C40)^2+(1500*ABS(SIN(2*PI()*MOD(Calculator!$B$34/Calculator!$F$22,1)))*IF(MOD(Calculator!$B$34/Calculator!$F$22,1)&lt;0.5,-1,1))^2)),2))</f>
        <v>—</v>
      </c>
      <c r="GO40" s="253" t="n">
        <f aca="false">IFERROR(ROUND((IF(ISNUMBER(GD40),GD40,0)+IF(ISNUMBER(GE40),GE40,0)+IF(ISNUMBER(GF40),GF40,0)+IF(ISNUMBER(GG40),GG40,0)+IF(ISNUMBER(GH40),GH40,0)+IF(ISNUMBER(GI40),GI40,0)+IF(ISNUMBER(GJ40),GJ40,0)+IF(ISNUMBER(GK40),GK40,0)+IF(ISNUMBER(GL40),GL40,0)+IF(ISNUMBER(GM40),GM40,0)+IF(ISNUMBER(GN40),GN40,0))/(IF(ISNUMBER(GD40),1,0)+IF(ISNUMBER(GE40),1,0)+IF(ISNUMBER(GF40),1,0)+IF(ISNUMBER(GG40),1,0)+IF(ISNUMBER(GH40),1,0)+IF(ISNUMBER(GI40),1,0)+IF(ISNUMBER(GJ40),1,0)+IF(ISNUMBER(GK40),1,0)+IF(ISNUMBER(GL40),1,0)+IF(ISNUMBER(GM40),1,0)+IF(ISNUMBER(GN40),1,0)),4),"")</f>
        <v>30.745</v>
      </c>
      <c r="GP40" s="253" t="str">
        <f aca="false">IF(OR(Calculator!$E$12&lt;&gt;"YES",Calculator!$B$35&lt;Calculator!$G$12),"—",ROUND((1+SQRT(((50*POWER(80,POWER(COS(PI()*MOD(Calculator!$B$35/Calculator!$F$12,1)),2))+MIN(500,MAX(30,100*EXP(-0.3*'VSWR Calculator'!$C$24)*(1+3*ABS(MOD('VSWR Calculator'!$C$23/Calculator!$F$12/2,1)-0.5))))/'VSWR Calculator'!$C$25)-$C40)^2+(1500*ABS(SIN(2*PI()*MOD(Calculator!$B$35/Calculator!$F$12,1)))*IF(MOD(Calculator!$B$35/Calculator!$F$12,1)&lt;0.5,-1,1))^2)/SQRT(((50*POWER(80,POWER(COS(PI()*MOD(Calculator!$B$35/Calculator!$F$12,1)),2))+MIN(500,MAX(30,100*EXP(-0.3*'VSWR Calculator'!$C$24)*(1+3*ABS(MOD('VSWR Calculator'!$C$23/Calculator!$F$12/2,1)-0.5))))/'VSWR Calculator'!$C$25)+$C40)^2+(1500*ABS(SIN(2*PI()*MOD(Calculator!$B$35/Calculator!$F$12,1)))*IF(MOD(Calculator!$B$35/Calculator!$F$12,1)&lt;0.5,-1,1))^2))/(1-SQRT(((50*POWER(80,POWER(COS(PI()*MOD(Calculator!$B$35/Calculator!$F$12,1)),2))+MIN(500,MAX(30,100*EXP(-0.3*'VSWR Calculator'!$C$24)*(1+3*ABS(MOD('VSWR Calculator'!$C$23/Calculator!$F$12/2,1)-0.5))))/'VSWR Calculator'!$C$25)-$C40)^2+(1500*ABS(SIN(2*PI()*MOD(Calculator!$B$35/Calculator!$F$12,1)))*IF(MOD(Calculator!$B$35/Calculator!$F$12,1)&lt;0.5,-1,1))^2)/SQRT(((50*POWER(80,POWER(COS(PI()*MOD(Calculator!$B$35/Calculator!$F$12,1)),2))+MIN(500,MAX(30,100*EXP(-0.3*'VSWR Calculator'!$C$24)*(1+3*ABS(MOD('VSWR Calculator'!$C$23/Calculator!$F$12/2,1)-0.5))))/'VSWR Calculator'!$C$25)+$C40)^2+(1500*ABS(SIN(2*PI()*MOD(Calculator!$B$35/Calculator!$F$12,1)))*IF(MOD(Calculator!$B$35/Calculator!$F$12,1)&lt;0.5,-1,1))^2)),2))</f>
        <v>—</v>
      </c>
      <c r="GQ40" s="253" t="str">
        <f aca="false">IF(OR(Calculator!$E$13&lt;&gt;"YES",Calculator!$B$35&lt;Calculator!$G$13),"—",ROUND((1+SQRT(((50*POWER(80,POWER(COS(PI()*MOD(Calculator!$B$35/Calculator!$F$13,1)),2))+MIN(500,MAX(30,100*EXP(-0.3*'VSWR Calculator'!$C$24)*(1+3*ABS(MOD('VSWR Calculator'!$C$23/Calculator!$F$13/2,1)-0.5))))/'VSWR Calculator'!$C$25)-$C40)^2+(1500*ABS(SIN(2*PI()*MOD(Calculator!$B$35/Calculator!$F$13,1)))*IF(MOD(Calculator!$B$35/Calculator!$F$13,1)&lt;0.5,-1,1))^2)/SQRT(((50*POWER(80,POWER(COS(PI()*MOD(Calculator!$B$35/Calculator!$F$13,1)),2))+MIN(500,MAX(30,100*EXP(-0.3*'VSWR Calculator'!$C$24)*(1+3*ABS(MOD('VSWR Calculator'!$C$23/Calculator!$F$13/2,1)-0.5))))/'VSWR Calculator'!$C$25)+$C40)^2+(1500*ABS(SIN(2*PI()*MOD(Calculator!$B$35/Calculator!$F$13,1)))*IF(MOD(Calculator!$B$35/Calculator!$F$13,1)&lt;0.5,-1,1))^2))/(1-SQRT(((50*POWER(80,POWER(COS(PI()*MOD(Calculator!$B$35/Calculator!$F$13,1)),2))+MIN(500,MAX(30,100*EXP(-0.3*'VSWR Calculator'!$C$24)*(1+3*ABS(MOD('VSWR Calculator'!$C$23/Calculator!$F$13/2,1)-0.5))))/'VSWR Calculator'!$C$25)-$C40)^2+(1500*ABS(SIN(2*PI()*MOD(Calculator!$B$35/Calculator!$F$13,1)))*IF(MOD(Calculator!$B$35/Calculator!$F$13,1)&lt;0.5,-1,1))^2)/SQRT(((50*POWER(80,POWER(COS(PI()*MOD(Calculator!$B$35/Calculator!$F$13,1)),2))+MIN(500,MAX(30,100*EXP(-0.3*'VSWR Calculator'!$C$24)*(1+3*ABS(MOD('VSWR Calculator'!$C$23/Calculator!$F$13/2,1)-0.5))))/'VSWR Calculator'!$C$25)+$C40)^2+(1500*ABS(SIN(2*PI()*MOD(Calculator!$B$35/Calculator!$F$13,1)))*IF(MOD(Calculator!$B$35/Calculator!$F$13,1)&lt;0.5,-1,1))^2)),2))</f>
        <v>—</v>
      </c>
      <c r="GR40" s="253" t="str">
        <f aca="false">IF(OR(Calculator!$E$14&lt;&gt;"YES",Calculator!$B$35&lt;Calculator!$G$14),"—",ROUND((1+SQRT(((50*POWER(80,POWER(COS(PI()*MOD(Calculator!$B$35/Calculator!$F$14,1)),2))+MIN(500,MAX(30,100*EXP(-0.3*'VSWR Calculator'!$C$24)*(1+3*ABS(MOD('VSWR Calculator'!$C$23/Calculator!$F$14/2,1)-0.5))))/'VSWR Calculator'!$C$25)-$C40)^2+(1500*ABS(SIN(2*PI()*MOD(Calculator!$B$35/Calculator!$F$14,1)))*IF(MOD(Calculator!$B$35/Calculator!$F$14,1)&lt;0.5,-1,1))^2)/SQRT(((50*POWER(80,POWER(COS(PI()*MOD(Calculator!$B$35/Calculator!$F$14,1)),2))+MIN(500,MAX(30,100*EXP(-0.3*'VSWR Calculator'!$C$24)*(1+3*ABS(MOD('VSWR Calculator'!$C$23/Calculator!$F$14/2,1)-0.5))))/'VSWR Calculator'!$C$25)+$C40)^2+(1500*ABS(SIN(2*PI()*MOD(Calculator!$B$35/Calculator!$F$14,1)))*IF(MOD(Calculator!$B$35/Calculator!$F$14,1)&lt;0.5,-1,1))^2))/(1-SQRT(((50*POWER(80,POWER(COS(PI()*MOD(Calculator!$B$35/Calculator!$F$14,1)),2))+MIN(500,MAX(30,100*EXP(-0.3*'VSWR Calculator'!$C$24)*(1+3*ABS(MOD('VSWR Calculator'!$C$23/Calculator!$F$14/2,1)-0.5))))/'VSWR Calculator'!$C$25)-$C40)^2+(1500*ABS(SIN(2*PI()*MOD(Calculator!$B$35/Calculator!$F$14,1)))*IF(MOD(Calculator!$B$35/Calculator!$F$14,1)&lt;0.5,-1,1))^2)/SQRT(((50*POWER(80,POWER(COS(PI()*MOD(Calculator!$B$35/Calculator!$F$14,1)),2))+MIN(500,MAX(30,100*EXP(-0.3*'VSWR Calculator'!$C$24)*(1+3*ABS(MOD('VSWR Calculator'!$C$23/Calculator!$F$14/2,1)-0.5))))/'VSWR Calculator'!$C$25)+$C40)^2+(1500*ABS(SIN(2*PI()*MOD(Calculator!$B$35/Calculator!$F$14,1)))*IF(MOD(Calculator!$B$35/Calculator!$F$14,1)&lt;0.5,-1,1))^2)),2))</f>
        <v>—</v>
      </c>
      <c r="GS40" s="253" t="n">
        <f aca="false">IF(OR(Calculator!$E$15&lt;&gt;"YES",Calculator!$B$35&lt;Calculator!$G$15),"—",ROUND((1+SQRT(((50*POWER(80,POWER(COS(PI()*MOD(Calculator!$B$35/Calculator!$F$15,1)),2))+MIN(500,MAX(30,100*EXP(-0.3*'VSWR Calculator'!$C$24)*(1+3*ABS(MOD('VSWR Calculator'!$C$23/Calculator!$F$15/2,1)-0.5))))/'VSWR Calculator'!$C$25)-$C40)^2+(1500*ABS(SIN(2*PI()*MOD(Calculator!$B$35/Calculator!$F$15,1)))*IF(MOD(Calculator!$B$35/Calculator!$F$15,1)&lt;0.5,-1,1))^2)/SQRT(((50*POWER(80,POWER(COS(PI()*MOD(Calculator!$B$35/Calculator!$F$15,1)),2))+MIN(500,MAX(30,100*EXP(-0.3*'VSWR Calculator'!$C$24)*(1+3*ABS(MOD('VSWR Calculator'!$C$23/Calculator!$F$15/2,1)-0.5))))/'VSWR Calculator'!$C$25)+$C40)^2+(1500*ABS(SIN(2*PI()*MOD(Calculator!$B$35/Calculator!$F$15,1)))*IF(MOD(Calculator!$B$35/Calculator!$F$15,1)&lt;0.5,-1,1))^2))/(1-SQRT(((50*POWER(80,POWER(COS(PI()*MOD(Calculator!$B$35/Calculator!$F$15,1)),2))+MIN(500,MAX(30,100*EXP(-0.3*'VSWR Calculator'!$C$24)*(1+3*ABS(MOD('VSWR Calculator'!$C$23/Calculator!$F$15/2,1)-0.5))))/'VSWR Calculator'!$C$25)-$C40)^2+(1500*ABS(SIN(2*PI()*MOD(Calculator!$B$35/Calculator!$F$15,1)))*IF(MOD(Calculator!$B$35/Calculator!$F$15,1)&lt;0.5,-1,1))^2)/SQRT(((50*POWER(80,POWER(COS(PI()*MOD(Calculator!$B$35/Calculator!$F$15,1)),2))+MIN(500,MAX(30,100*EXP(-0.3*'VSWR Calculator'!$C$24)*(1+3*ABS(MOD('VSWR Calculator'!$C$23/Calculator!$F$15/2,1)-0.5))))/'VSWR Calculator'!$C$25)+$C40)^2+(1500*ABS(SIN(2*PI()*MOD(Calculator!$B$35/Calculator!$F$15,1)))*IF(MOD(Calculator!$B$35/Calculator!$F$15,1)&lt;0.5,-1,1))^2)),2))</f>
        <v>8.67</v>
      </c>
      <c r="GT40" s="253" t="str">
        <f aca="false">IF(OR(Calculator!$E$16&lt;&gt;"YES",Calculator!$B$35&lt;Calculator!$G$16),"—",ROUND((1+SQRT(((50*POWER(80,POWER(COS(PI()*MOD(Calculator!$B$35/Calculator!$F$16,1)),2))+MIN(500,MAX(30,100*EXP(-0.3*'VSWR Calculator'!$C$24)*(1+3*ABS(MOD('VSWR Calculator'!$C$23/Calculator!$F$16/2,1)-0.5))))/'VSWR Calculator'!$C$25)-$C40)^2+(1500*ABS(SIN(2*PI()*MOD(Calculator!$B$35/Calculator!$F$16,1)))*IF(MOD(Calculator!$B$35/Calculator!$F$16,1)&lt;0.5,-1,1))^2)/SQRT(((50*POWER(80,POWER(COS(PI()*MOD(Calculator!$B$35/Calculator!$F$16,1)),2))+MIN(500,MAX(30,100*EXP(-0.3*'VSWR Calculator'!$C$24)*(1+3*ABS(MOD('VSWR Calculator'!$C$23/Calculator!$F$16/2,1)-0.5))))/'VSWR Calculator'!$C$25)+$C40)^2+(1500*ABS(SIN(2*PI()*MOD(Calculator!$B$35/Calculator!$F$16,1)))*IF(MOD(Calculator!$B$35/Calculator!$F$16,1)&lt;0.5,-1,1))^2))/(1-SQRT(((50*POWER(80,POWER(COS(PI()*MOD(Calculator!$B$35/Calculator!$F$16,1)),2))+MIN(500,MAX(30,100*EXP(-0.3*'VSWR Calculator'!$C$24)*(1+3*ABS(MOD('VSWR Calculator'!$C$23/Calculator!$F$16/2,1)-0.5))))/'VSWR Calculator'!$C$25)-$C40)^2+(1500*ABS(SIN(2*PI()*MOD(Calculator!$B$35/Calculator!$F$16,1)))*IF(MOD(Calculator!$B$35/Calculator!$F$16,1)&lt;0.5,-1,1))^2)/SQRT(((50*POWER(80,POWER(COS(PI()*MOD(Calculator!$B$35/Calculator!$F$16,1)),2))+MIN(500,MAX(30,100*EXP(-0.3*'VSWR Calculator'!$C$24)*(1+3*ABS(MOD('VSWR Calculator'!$C$23/Calculator!$F$16/2,1)-0.5))))/'VSWR Calculator'!$C$25)+$C40)^2+(1500*ABS(SIN(2*PI()*MOD(Calculator!$B$35/Calculator!$F$16,1)))*IF(MOD(Calculator!$B$35/Calculator!$F$16,1)&lt;0.5,-1,1))^2)),2))</f>
        <v>—</v>
      </c>
      <c r="GU40" s="253" t="n">
        <f aca="false">IF(OR(Calculator!$E$17&lt;&gt;"YES",Calculator!$B$35&lt;Calculator!$G$17),"—",ROUND((1+SQRT(((50*POWER(80,POWER(COS(PI()*MOD(Calculator!$B$35/Calculator!$F$17,1)),2))+MIN(500,MAX(30,100*EXP(-0.3*'VSWR Calculator'!$C$24)*(1+3*ABS(MOD('VSWR Calculator'!$C$23/Calculator!$F$17/2,1)-0.5))))/'VSWR Calculator'!$C$25)-$C40)^2+(1500*ABS(SIN(2*PI()*MOD(Calculator!$B$35/Calculator!$F$17,1)))*IF(MOD(Calculator!$B$35/Calculator!$F$17,1)&lt;0.5,-1,1))^2)/SQRT(((50*POWER(80,POWER(COS(PI()*MOD(Calculator!$B$35/Calculator!$F$17,1)),2))+MIN(500,MAX(30,100*EXP(-0.3*'VSWR Calculator'!$C$24)*(1+3*ABS(MOD('VSWR Calculator'!$C$23/Calculator!$F$17/2,1)-0.5))))/'VSWR Calculator'!$C$25)+$C40)^2+(1500*ABS(SIN(2*PI()*MOD(Calculator!$B$35/Calculator!$F$17,1)))*IF(MOD(Calculator!$B$35/Calculator!$F$17,1)&lt;0.5,-1,1))^2))/(1-SQRT(((50*POWER(80,POWER(COS(PI()*MOD(Calculator!$B$35/Calculator!$F$17,1)),2))+MIN(500,MAX(30,100*EXP(-0.3*'VSWR Calculator'!$C$24)*(1+3*ABS(MOD('VSWR Calculator'!$C$23/Calculator!$F$17/2,1)-0.5))))/'VSWR Calculator'!$C$25)-$C40)^2+(1500*ABS(SIN(2*PI()*MOD(Calculator!$B$35/Calculator!$F$17,1)))*IF(MOD(Calculator!$B$35/Calculator!$F$17,1)&lt;0.5,-1,1))^2)/SQRT(((50*POWER(80,POWER(COS(PI()*MOD(Calculator!$B$35/Calculator!$F$17,1)),2))+MIN(500,MAX(30,100*EXP(-0.3*'VSWR Calculator'!$C$24)*(1+3*ABS(MOD('VSWR Calculator'!$C$23/Calculator!$F$17/2,1)-0.5))))/'VSWR Calculator'!$C$25)+$C40)^2+(1500*ABS(SIN(2*PI()*MOD(Calculator!$B$35/Calculator!$F$17,1)))*IF(MOD(Calculator!$B$35/Calculator!$F$17,1)&lt;0.5,-1,1))^2)),2))</f>
        <v>34.01</v>
      </c>
      <c r="GV40" s="253" t="str">
        <f aca="false">IF(OR(Calculator!$E$18&lt;&gt;"YES",Calculator!$B$35&lt;Calculator!$G$18),"—",ROUND((1+SQRT(((50*POWER(80,POWER(COS(PI()*MOD(Calculator!$B$35/Calculator!$F$18,1)),2))+MIN(500,MAX(30,100*EXP(-0.3*'VSWR Calculator'!$C$24)*(1+3*ABS(MOD('VSWR Calculator'!$C$23/Calculator!$F$18/2,1)-0.5))))/'VSWR Calculator'!$C$25)-$C40)^2+(1500*ABS(SIN(2*PI()*MOD(Calculator!$B$35/Calculator!$F$18,1)))*IF(MOD(Calculator!$B$35/Calculator!$F$18,1)&lt;0.5,-1,1))^2)/SQRT(((50*POWER(80,POWER(COS(PI()*MOD(Calculator!$B$35/Calculator!$F$18,1)),2))+MIN(500,MAX(30,100*EXP(-0.3*'VSWR Calculator'!$C$24)*(1+3*ABS(MOD('VSWR Calculator'!$C$23/Calculator!$F$18/2,1)-0.5))))/'VSWR Calculator'!$C$25)+$C40)^2+(1500*ABS(SIN(2*PI()*MOD(Calculator!$B$35/Calculator!$F$18,1)))*IF(MOD(Calculator!$B$35/Calculator!$F$18,1)&lt;0.5,-1,1))^2))/(1-SQRT(((50*POWER(80,POWER(COS(PI()*MOD(Calculator!$B$35/Calculator!$F$18,1)),2))+MIN(500,MAX(30,100*EXP(-0.3*'VSWR Calculator'!$C$24)*(1+3*ABS(MOD('VSWR Calculator'!$C$23/Calculator!$F$18/2,1)-0.5))))/'VSWR Calculator'!$C$25)-$C40)^2+(1500*ABS(SIN(2*PI()*MOD(Calculator!$B$35/Calculator!$F$18,1)))*IF(MOD(Calculator!$B$35/Calculator!$F$18,1)&lt;0.5,-1,1))^2)/SQRT(((50*POWER(80,POWER(COS(PI()*MOD(Calculator!$B$35/Calculator!$F$18,1)),2))+MIN(500,MAX(30,100*EXP(-0.3*'VSWR Calculator'!$C$24)*(1+3*ABS(MOD('VSWR Calculator'!$C$23/Calculator!$F$18/2,1)-0.5))))/'VSWR Calculator'!$C$25)+$C40)^2+(1500*ABS(SIN(2*PI()*MOD(Calculator!$B$35/Calculator!$F$18,1)))*IF(MOD(Calculator!$B$35/Calculator!$F$18,1)&lt;0.5,-1,1))^2)),2))</f>
        <v>—</v>
      </c>
      <c r="GW40" s="253" t="str">
        <f aca="false">IF(OR(Calculator!$E$19&lt;&gt;"YES",Calculator!$B$35&lt;Calculator!$G$19),"—",ROUND((1+SQRT(((50*POWER(80,POWER(COS(PI()*MOD(Calculator!$B$35/Calculator!$F$19,1)),2))+MIN(500,MAX(30,100*EXP(-0.3*'VSWR Calculator'!$C$24)*(1+3*ABS(MOD('VSWR Calculator'!$C$23/Calculator!$F$19/2,1)-0.5))))/'VSWR Calculator'!$C$25)-$C40)^2+(1500*ABS(SIN(2*PI()*MOD(Calculator!$B$35/Calculator!$F$19,1)))*IF(MOD(Calculator!$B$35/Calculator!$F$19,1)&lt;0.5,-1,1))^2)/SQRT(((50*POWER(80,POWER(COS(PI()*MOD(Calculator!$B$35/Calculator!$F$19,1)),2))+MIN(500,MAX(30,100*EXP(-0.3*'VSWR Calculator'!$C$24)*(1+3*ABS(MOD('VSWR Calculator'!$C$23/Calculator!$F$19/2,1)-0.5))))/'VSWR Calculator'!$C$25)+$C40)^2+(1500*ABS(SIN(2*PI()*MOD(Calculator!$B$35/Calculator!$F$19,1)))*IF(MOD(Calculator!$B$35/Calculator!$F$19,1)&lt;0.5,-1,1))^2))/(1-SQRT(((50*POWER(80,POWER(COS(PI()*MOD(Calculator!$B$35/Calculator!$F$19,1)),2))+MIN(500,MAX(30,100*EXP(-0.3*'VSWR Calculator'!$C$24)*(1+3*ABS(MOD('VSWR Calculator'!$C$23/Calculator!$F$19/2,1)-0.5))))/'VSWR Calculator'!$C$25)-$C40)^2+(1500*ABS(SIN(2*PI()*MOD(Calculator!$B$35/Calculator!$F$19,1)))*IF(MOD(Calculator!$B$35/Calculator!$F$19,1)&lt;0.5,-1,1))^2)/SQRT(((50*POWER(80,POWER(COS(PI()*MOD(Calculator!$B$35/Calculator!$F$19,1)),2))+MIN(500,MAX(30,100*EXP(-0.3*'VSWR Calculator'!$C$24)*(1+3*ABS(MOD('VSWR Calculator'!$C$23/Calculator!$F$19/2,1)-0.5))))/'VSWR Calculator'!$C$25)+$C40)^2+(1500*ABS(SIN(2*PI()*MOD(Calculator!$B$35/Calculator!$F$19,1)))*IF(MOD(Calculator!$B$35/Calculator!$F$19,1)&lt;0.5,-1,1))^2)),2))</f>
        <v>—</v>
      </c>
      <c r="GX40" s="253" t="str">
        <f aca="false">IF(OR(Calculator!$E$20&lt;&gt;"YES",Calculator!$B$35&lt;Calculator!$G$20),"—",ROUND((1+SQRT(((50*POWER(80,POWER(COS(PI()*MOD(Calculator!$B$35/Calculator!$F$20,1)),2))+MIN(500,MAX(30,100*EXP(-0.3*'VSWR Calculator'!$C$24)*(1+3*ABS(MOD('VSWR Calculator'!$C$23/Calculator!$F$20/2,1)-0.5))))/'VSWR Calculator'!$C$25)-$C40)^2+(1500*ABS(SIN(2*PI()*MOD(Calculator!$B$35/Calculator!$F$20,1)))*IF(MOD(Calculator!$B$35/Calculator!$F$20,1)&lt;0.5,-1,1))^2)/SQRT(((50*POWER(80,POWER(COS(PI()*MOD(Calculator!$B$35/Calculator!$F$20,1)),2))+MIN(500,MAX(30,100*EXP(-0.3*'VSWR Calculator'!$C$24)*(1+3*ABS(MOD('VSWR Calculator'!$C$23/Calculator!$F$20/2,1)-0.5))))/'VSWR Calculator'!$C$25)+$C40)^2+(1500*ABS(SIN(2*PI()*MOD(Calculator!$B$35/Calculator!$F$20,1)))*IF(MOD(Calculator!$B$35/Calculator!$F$20,1)&lt;0.5,-1,1))^2))/(1-SQRT(((50*POWER(80,POWER(COS(PI()*MOD(Calculator!$B$35/Calculator!$F$20,1)),2))+MIN(500,MAX(30,100*EXP(-0.3*'VSWR Calculator'!$C$24)*(1+3*ABS(MOD('VSWR Calculator'!$C$23/Calculator!$F$20/2,1)-0.5))))/'VSWR Calculator'!$C$25)-$C40)^2+(1500*ABS(SIN(2*PI()*MOD(Calculator!$B$35/Calculator!$F$20,1)))*IF(MOD(Calculator!$B$35/Calculator!$F$20,1)&lt;0.5,-1,1))^2)/SQRT(((50*POWER(80,POWER(COS(PI()*MOD(Calculator!$B$35/Calculator!$F$20,1)),2))+MIN(500,MAX(30,100*EXP(-0.3*'VSWR Calculator'!$C$24)*(1+3*ABS(MOD('VSWR Calculator'!$C$23/Calculator!$F$20/2,1)-0.5))))/'VSWR Calculator'!$C$25)+$C40)^2+(1500*ABS(SIN(2*PI()*MOD(Calculator!$B$35/Calculator!$F$20,1)))*IF(MOD(Calculator!$B$35/Calculator!$F$20,1)&lt;0.5,-1,1))^2)),2))</f>
        <v>—</v>
      </c>
      <c r="GY40" s="253" t="str">
        <f aca="false">IF(OR(Calculator!$E$21&lt;&gt;"YES",Calculator!$B$35&lt;Calculator!$G$21),"—",ROUND((1+SQRT(((50*POWER(80,POWER(COS(PI()*MOD(Calculator!$B$35/Calculator!$F$21,1)),2))+MIN(500,MAX(30,100*EXP(-0.3*'VSWR Calculator'!$C$24)*(1+3*ABS(MOD('VSWR Calculator'!$C$23/Calculator!$F$21/2,1)-0.5))))/'VSWR Calculator'!$C$25)-$C40)^2+(1500*ABS(SIN(2*PI()*MOD(Calculator!$B$35/Calculator!$F$21,1)))*IF(MOD(Calculator!$B$35/Calculator!$F$21,1)&lt;0.5,-1,1))^2)/SQRT(((50*POWER(80,POWER(COS(PI()*MOD(Calculator!$B$35/Calculator!$F$21,1)),2))+MIN(500,MAX(30,100*EXP(-0.3*'VSWR Calculator'!$C$24)*(1+3*ABS(MOD('VSWR Calculator'!$C$23/Calculator!$F$21/2,1)-0.5))))/'VSWR Calculator'!$C$25)+$C40)^2+(1500*ABS(SIN(2*PI()*MOD(Calculator!$B$35/Calculator!$F$21,1)))*IF(MOD(Calculator!$B$35/Calculator!$F$21,1)&lt;0.5,-1,1))^2))/(1-SQRT(((50*POWER(80,POWER(COS(PI()*MOD(Calculator!$B$35/Calculator!$F$21,1)),2))+MIN(500,MAX(30,100*EXP(-0.3*'VSWR Calculator'!$C$24)*(1+3*ABS(MOD('VSWR Calculator'!$C$23/Calculator!$F$21/2,1)-0.5))))/'VSWR Calculator'!$C$25)-$C40)^2+(1500*ABS(SIN(2*PI()*MOD(Calculator!$B$35/Calculator!$F$21,1)))*IF(MOD(Calculator!$B$35/Calculator!$F$21,1)&lt;0.5,-1,1))^2)/SQRT(((50*POWER(80,POWER(COS(PI()*MOD(Calculator!$B$35/Calculator!$F$21,1)),2))+MIN(500,MAX(30,100*EXP(-0.3*'VSWR Calculator'!$C$24)*(1+3*ABS(MOD('VSWR Calculator'!$C$23/Calculator!$F$21/2,1)-0.5))))/'VSWR Calculator'!$C$25)+$C40)^2+(1500*ABS(SIN(2*PI()*MOD(Calculator!$B$35/Calculator!$F$21,1)))*IF(MOD(Calculator!$B$35/Calculator!$F$21,1)&lt;0.5,-1,1))^2)),2))</f>
        <v>—</v>
      </c>
      <c r="GZ40" s="253" t="str">
        <f aca="false">IF(OR(Calculator!$E$22&lt;&gt;"YES",Calculator!$B$35&lt;Calculator!$G$22),"—",ROUND((1+SQRT(((50*POWER(80,POWER(COS(PI()*MOD(Calculator!$B$35/Calculator!$F$22,1)),2))+MIN(500,MAX(30,100*EXP(-0.3*'VSWR Calculator'!$C$24)*(1+3*ABS(MOD('VSWR Calculator'!$C$23/Calculator!$F$22/2,1)-0.5))))/'VSWR Calculator'!$C$25)-$C40)^2+(1500*ABS(SIN(2*PI()*MOD(Calculator!$B$35/Calculator!$F$22,1)))*IF(MOD(Calculator!$B$35/Calculator!$F$22,1)&lt;0.5,-1,1))^2)/SQRT(((50*POWER(80,POWER(COS(PI()*MOD(Calculator!$B$35/Calculator!$F$22,1)),2))+MIN(500,MAX(30,100*EXP(-0.3*'VSWR Calculator'!$C$24)*(1+3*ABS(MOD('VSWR Calculator'!$C$23/Calculator!$F$22/2,1)-0.5))))/'VSWR Calculator'!$C$25)+$C40)^2+(1500*ABS(SIN(2*PI()*MOD(Calculator!$B$35/Calculator!$F$22,1)))*IF(MOD(Calculator!$B$35/Calculator!$F$22,1)&lt;0.5,-1,1))^2))/(1-SQRT(((50*POWER(80,POWER(COS(PI()*MOD(Calculator!$B$35/Calculator!$F$22,1)),2))+MIN(500,MAX(30,100*EXP(-0.3*'VSWR Calculator'!$C$24)*(1+3*ABS(MOD('VSWR Calculator'!$C$23/Calculator!$F$22/2,1)-0.5))))/'VSWR Calculator'!$C$25)-$C40)^2+(1500*ABS(SIN(2*PI()*MOD(Calculator!$B$35/Calculator!$F$22,1)))*IF(MOD(Calculator!$B$35/Calculator!$F$22,1)&lt;0.5,-1,1))^2)/SQRT(((50*POWER(80,POWER(COS(PI()*MOD(Calculator!$B$35/Calculator!$F$22,1)),2))+MIN(500,MAX(30,100*EXP(-0.3*'VSWR Calculator'!$C$24)*(1+3*ABS(MOD('VSWR Calculator'!$C$23/Calculator!$F$22/2,1)-0.5))))/'VSWR Calculator'!$C$25)+$C40)^2+(1500*ABS(SIN(2*PI()*MOD(Calculator!$B$35/Calculator!$F$22,1)))*IF(MOD(Calculator!$B$35/Calculator!$F$22,1)&lt;0.5,-1,1))^2)),2))</f>
        <v>—</v>
      </c>
      <c r="HA40" s="253" t="n">
        <f aca="false">IFERROR(ROUND((IF(ISNUMBER(GP40),GP40,0)+IF(ISNUMBER(GQ40),GQ40,0)+IF(ISNUMBER(GR40),GR40,0)+IF(ISNUMBER(GS40),GS40,0)+IF(ISNUMBER(GT40),GT40,0)+IF(ISNUMBER(GU40),GU40,0)+IF(ISNUMBER(GV40),GV40,0)+IF(ISNUMBER(GW40),GW40,0)+IF(ISNUMBER(GX40),GX40,0)+IF(ISNUMBER(GY40),GY40,0)+IF(ISNUMBER(GZ40),GZ40,0))/(IF(ISNUMBER(GP40),1,0)+IF(ISNUMBER(GQ40),1,0)+IF(ISNUMBER(GR40),1,0)+IF(ISNUMBER(GS40),1,0)+IF(ISNUMBER(GT40),1,0)+IF(ISNUMBER(GU40),1,0)+IF(ISNUMBER(GV40),1,0)+IF(ISNUMBER(GW40),1,0)+IF(ISNUMBER(GX40),1,0)+IF(ISNUMBER(GY40),1,0)+IF(ISNUMBER(GZ40),1,0)),4),"")</f>
        <v>21.34</v>
      </c>
      <c r="HB40" s="253" t="str">
        <f aca="false">IF(OR(Calculator!$E$12&lt;&gt;"YES",Calculator!$B$36&lt;Calculator!$G$12),"—",ROUND((1+SQRT(((50*POWER(80,POWER(COS(PI()*MOD(Calculator!$B$36/Calculator!$F$12,1)),2))+MIN(500,MAX(30,100*EXP(-0.3*'VSWR Calculator'!$C$24)*(1+3*ABS(MOD('VSWR Calculator'!$C$23/Calculator!$F$12/2,1)-0.5))))/'VSWR Calculator'!$C$25)-$C40)^2+(1500*ABS(SIN(2*PI()*MOD(Calculator!$B$36/Calculator!$F$12,1)))*IF(MOD(Calculator!$B$36/Calculator!$F$12,1)&lt;0.5,-1,1))^2)/SQRT(((50*POWER(80,POWER(COS(PI()*MOD(Calculator!$B$36/Calculator!$F$12,1)),2))+MIN(500,MAX(30,100*EXP(-0.3*'VSWR Calculator'!$C$24)*(1+3*ABS(MOD('VSWR Calculator'!$C$23/Calculator!$F$12/2,1)-0.5))))/'VSWR Calculator'!$C$25)+$C40)^2+(1500*ABS(SIN(2*PI()*MOD(Calculator!$B$36/Calculator!$F$12,1)))*IF(MOD(Calculator!$B$36/Calculator!$F$12,1)&lt;0.5,-1,1))^2))/(1-SQRT(((50*POWER(80,POWER(COS(PI()*MOD(Calculator!$B$36/Calculator!$F$12,1)),2))+MIN(500,MAX(30,100*EXP(-0.3*'VSWR Calculator'!$C$24)*(1+3*ABS(MOD('VSWR Calculator'!$C$23/Calculator!$F$12/2,1)-0.5))))/'VSWR Calculator'!$C$25)-$C40)^2+(1500*ABS(SIN(2*PI()*MOD(Calculator!$B$36/Calculator!$F$12,1)))*IF(MOD(Calculator!$B$36/Calculator!$F$12,1)&lt;0.5,-1,1))^2)/SQRT(((50*POWER(80,POWER(COS(PI()*MOD(Calculator!$B$36/Calculator!$F$12,1)),2))+MIN(500,MAX(30,100*EXP(-0.3*'VSWR Calculator'!$C$24)*(1+3*ABS(MOD('VSWR Calculator'!$C$23/Calculator!$F$12/2,1)-0.5))))/'VSWR Calculator'!$C$25)+$C40)^2+(1500*ABS(SIN(2*PI()*MOD(Calculator!$B$36/Calculator!$F$12,1)))*IF(MOD(Calculator!$B$36/Calculator!$F$12,1)&lt;0.5,-1,1))^2)),2))</f>
        <v>—</v>
      </c>
      <c r="HC40" s="253" t="str">
        <f aca="false">IF(OR(Calculator!$E$13&lt;&gt;"YES",Calculator!$B$36&lt;Calculator!$G$13),"—",ROUND((1+SQRT(((50*POWER(80,POWER(COS(PI()*MOD(Calculator!$B$36/Calculator!$F$13,1)),2))+MIN(500,MAX(30,100*EXP(-0.3*'VSWR Calculator'!$C$24)*(1+3*ABS(MOD('VSWR Calculator'!$C$23/Calculator!$F$13/2,1)-0.5))))/'VSWR Calculator'!$C$25)-$C40)^2+(1500*ABS(SIN(2*PI()*MOD(Calculator!$B$36/Calculator!$F$13,1)))*IF(MOD(Calculator!$B$36/Calculator!$F$13,1)&lt;0.5,-1,1))^2)/SQRT(((50*POWER(80,POWER(COS(PI()*MOD(Calculator!$B$36/Calculator!$F$13,1)),2))+MIN(500,MAX(30,100*EXP(-0.3*'VSWR Calculator'!$C$24)*(1+3*ABS(MOD('VSWR Calculator'!$C$23/Calculator!$F$13/2,1)-0.5))))/'VSWR Calculator'!$C$25)+$C40)^2+(1500*ABS(SIN(2*PI()*MOD(Calculator!$B$36/Calculator!$F$13,1)))*IF(MOD(Calculator!$B$36/Calculator!$F$13,1)&lt;0.5,-1,1))^2))/(1-SQRT(((50*POWER(80,POWER(COS(PI()*MOD(Calculator!$B$36/Calculator!$F$13,1)),2))+MIN(500,MAX(30,100*EXP(-0.3*'VSWR Calculator'!$C$24)*(1+3*ABS(MOD('VSWR Calculator'!$C$23/Calculator!$F$13/2,1)-0.5))))/'VSWR Calculator'!$C$25)-$C40)^2+(1500*ABS(SIN(2*PI()*MOD(Calculator!$B$36/Calculator!$F$13,1)))*IF(MOD(Calculator!$B$36/Calculator!$F$13,1)&lt;0.5,-1,1))^2)/SQRT(((50*POWER(80,POWER(COS(PI()*MOD(Calculator!$B$36/Calculator!$F$13,1)),2))+MIN(500,MAX(30,100*EXP(-0.3*'VSWR Calculator'!$C$24)*(1+3*ABS(MOD('VSWR Calculator'!$C$23/Calculator!$F$13/2,1)-0.5))))/'VSWR Calculator'!$C$25)+$C40)^2+(1500*ABS(SIN(2*PI()*MOD(Calculator!$B$36/Calculator!$F$13,1)))*IF(MOD(Calculator!$B$36/Calculator!$F$13,1)&lt;0.5,-1,1))^2)),2))</f>
        <v>—</v>
      </c>
      <c r="HD40" s="253" t="str">
        <f aca="false">IF(OR(Calculator!$E$14&lt;&gt;"YES",Calculator!$B$36&lt;Calculator!$G$14),"—",ROUND((1+SQRT(((50*POWER(80,POWER(COS(PI()*MOD(Calculator!$B$36/Calculator!$F$14,1)),2))+MIN(500,MAX(30,100*EXP(-0.3*'VSWR Calculator'!$C$24)*(1+3*ABS(MOD('VSWR Calculator'!$C$23/Calculator!$F$14/2,1)-0.5))))/'VSWR Calculator'!$C$25)-$C40)^2+(1500*ABS(SIN(2*PI()*MOD(Calculator!$B$36/Calculator!$F$14,1)))*IF(MOD(Calculator!$B$36/Calculator!$F$14,1)&lt;0.5,-1,1))^2)/SQRT(((50*POWER(80,POWER(COS(PI()*MOD(Calculator!$B$36/Calculator!$F$14,1)),2))+MIN(500,MAX(30,100*EXP(-0.3*'VSWR Calculator'!$C$24)*(1+3*ABS(MOD('VSWR Calculator'!$C$23/Calculator!$F$14/2,1)-0.5))))/'VSWR Calculator'!$C$25)+$C40)^2+(1500*ABS(SIN(2*PI()*MOD(Calculator!$B$36/Calculator!$F$14,1)))*IF(MOD(Calculator!$B$36/Calculator!$F$14,1)&lt;0.5,-1,1))^2))/(1-SQRT(((50*POWER(80,POWER(COS(PI()*MOD(Calculator!$B$36/Calculator!$F$14,1)),2))+MIN(500,MAX(30,100*EXP(-0.3*'VSWR Calculator'!$C$24)*(1+3*ABS(MOD('VSWR Calculator'!$C$23/Calculator!$F$14/2,1)-0.5))))/'VSWR Calculator'!$C$25)-$C40)^2+(1500*ABS(SIN(2*PI()*MOD(Calculator!$B$36/Calculator!$F$14,1)))*IF(MOD(Calculator!$B$36/Calculator!$F$14,1)&lt;0.5,-1,1))^2)/SQRT(((50*POWER(80,POWER(COS(PI()*MOD(Calculator!$B$36/Calculator!$F$14,1)),2))+MIN(500,MAX(30,100*EXP(-0.3*'VSWR Calculator'!$C$24)*(1+3*ABS(MOD('VSWR Calculator'!$C$23/Calculator!$F$14/2,1)-0.5))))/'VSWR Calculator'!$C$25)+$C40)^2+(1500*ABS(SIN(2*PI()*MOD(Calculator!$B$36/Calculator!$F$14,1)))*IF(MOD(Calculator!$B$36/Calculator!$F$14,1)&lt;0.5,-1,1))^2)),2))</f>
        <v>—</v>
      </c>
      <c r="HE40" s="253" t="n">
        <f aca="false">IF(OR(Calculator!$E$15&lt;&gt;"YES",Calculator!$B$36&lt;Calculator!$G$15),"—",ROUND((1+SQRT(((50*POWER(80,POWER(COS(PI()*MOD(Calculator!$B$36/Calculator!$F$15,1)),2))+MIN(500,MAX(30,100*EXP(-0.3*'VSWR Calculator'!$C$24)*(1+3*ABS(MOD('VSWR Calculator'!$C$23/Calculator!$F$15/2,1)-0.5))))/'VSWR Calculator'!$C$25)-$C40)^2+(1500*ABS(SIN(2*PI()*MOD(Calculator!$B$36/Calculator!$F$15,1)))*IF(MOD(Calculator!$B$36/Calculator!$F$15,1)&lt;0.5,-1,1))^2)/SQRT(((50*POWER(80,POWER(COS(PI()*MOD(Calculator!$B$36/Calculator!$F$15,1)),2))+MIN(500,MAX(30,100*EXP(-0.3*'VSWR Calculator'!$C$24)*(1+3*ABS(MOD('VSWR Calculator'!$C$23/Calculator!$F$15/2,1)-0.5))))/'VSWR Calculator'!$C$25)+$C40)^2+(1500*ABS(SIN(2*PI()*MOD(Calculator!$B$36/Calculator!$F$15,1)))*IF(MOD(Calculator!$B$36/Calculator!$F$15,1)&lt;0.5,-1,1))^2))/(1-SQRT(((50*POWER(80,POWER(COS(PI()*MOD(Calculator!$B$36/Calculator!$F$15,1)),2))+MIN(500,MAX(30,100*EXP(-0.3*'VSWR Calculator'!$C$24)*(1+3*ABS(MOD('VSWR Calculator'!$C$23/Calculator!$F$15/2,1)-0.5))))/'VSWR Calculator'!$C$25)-$C40)^2+(1500*ABS(SIN(2*PI()*MOD(Calculator!$B$36/Calculator!$F$15,1)))*IF(MOD(Calculator!$B$36/Calculator!$F$15,1)&lt;0.5,-1,1))^2)/SQRT(((50*POWER(80,POWER(COS(PI()*MOD(Calculator!$B$36/Calculator!$F$15,1)),2))+MIN(500,MAX(30,100*EXP(-0.3*'VSWR Calculator'!$C$24)*(1+3*ABS(MOD('VSWR Calculator'!$C$23/Calculator!$F$15/2,1)-0.5))))/'VSWR Calculator'!$C$25)+$C40)^2+(1500*ABS(SIN(2*PI()*MOD(Calculator!$B$36/Calculator!$F$15,1)))*IF(MOD(Calculator!$B$36/Calculator!$F$15,1)&lt;0.5,-1,1))^2)),2))</f>
        <v>30.97</v>
      </c>
      <c r="HF40" s="253" t="str">
        <f aca="false">IF(OR(Calculator!$E$16&lt;&gt;"YES",Calculator!$B$36&lt;Calculator!$G$16),"—",ROUND((1+SQRT(((50*POWER(80,POWER(COS(PI()*MOD(Calculator!$B$36/Calculator!$F$16,1)),2))+MIN(500,MAX(30,100*EXP(-0.3*'VSWR Calculator'!$C$24)*(1+3*ABS(MOD('VSWR Calculator'!$C$23/Calculator!$F$16/2,1)-0.5))))/'VSWR Calculator'!$C$25)-$C40)^2+(1500*ABS(SIN(2*PI()*MOD(Calculator!$B$36/Calculator!$F$16,1)))*IF(MOD(Calculator!$B$36/Calculator!$F$16,1)&lt;0.5,-1,1))^2)/SQRT(((50*POWER(80,POWER(COS(PI()*MOD(Calculator!$B$36/Calculator!$F$16,1)),2))+MIN(500,MAX(30,100*EXP(-0.3*'VSWR Calculator'!$C$24)*(1+3*ABS(MOD('VSWR Calculator'!$C$23/Calculator!$F$16/2,1)-0.5))))/'VSWR Calculator'!$C$25)+$C40)^2+(1500*ABS(SIN(2*PI()*MOD(Calculator!$B$36/Calculator!$F$16,1)))*IF(MOD(Calculator!$B$36/Calculator!$F$16,1)&lt;0.5,-1,1))^2))/(1-SQRT(((50*POWER(80,POWER(COS(PI()*MOD(Calculator!$B$36/Calculator!$F$16,1)),2))+MIN(500,MAX(30,100*EXP(-0.3*'VSWR Calculator'!$C$24)*(1+3*ABS(MOD('VSWR Calculator'!$C$23/Calculator!$F$16/2,1)-0.5))))/'VSWR Calculator'!$C$25)-$C40)^2+(1500*ABS(SIN(2*PI()*MOD(Calculator!$B$36/Calculator!$F$16,1)))*IF(MOD(Calculator!$B$36/Calculator!$F$16,1)&lt;0.5,-1,1))^2)/SQRT(((50*POWER(80,POWER(COS(PI()*MOD(Calculator!$B$36/Calculator!$F$16,1)),2))+MIN(500,MAX(30,100*EXP(-0.3*'VSWR Calculator'!$C$24)*(1+3*ABS(MOD('VSWR Calculator'!$C$23/Calculator!$F$16/2,1)-0.5))))/'VSWR Calculator'!$C$25)+$C40)^2+(1500*ABS(SIN(2*PI()*MOD(Calculator!$B$36/Calculator!$F$16,1)))*IF(MOD(Calculator!$B$36/Calculator!$F$16,1)&lt;0.5,-1,1))^2)),2))</f>
        <v>—</v>
      </c>
      <c r="HG40" s="253" t="n">
        <f aca="false">IF(OR(Calculator!$E$17&lt;&gt;"YES",Calculator!$B$36&lt;Calculator!$G$17),"—",ROUND((1+SQRT(((50*POWER(80,POWER(COS(PI()*MOD(Calculator!$B$36/Calculator!$F$17,1)),2))+MIN(500,MAX(30,100*EXP(-0.3*'VSWR Calculator'!$C$24)*(1+3*ABS(MOD('VSWR Calculator'!$C$23/Calculator!$F$17/2,1)-0.5))))/'VSWR Calculator'!$C$25)-$C40)^2+(1500*ABS(SIN(2*PI()*MOD(Calculator!$B$36/Calculator!$F$17,1)))*IF(MOD(Calculator!$B$36/Calculator!$F$17,1)&lt;0.5,-1,1))^2)/SQRT(((50*POWER(80,POWER(COS(PI()*MOD(Calculator!$B$36/Calculator!$F$17,1)),2))+MIN(500,MAX(30,100*EXP(-0.3*'VSWR Calculator'!$C$24)*(1+3*ABS(MOD('VSWR Calculator'!$C$23/Calculator!$F$17/2,1)-0.5))))/'VSWR Calculator'!$C$25)+$C40)^2+(1500*ABS(SIN(2*PI()*MOD(Calculator!$B$36/Calculator!$F$17,1)))*IF(MOD(Calculator!$B$36/Calculator!$F$17,1)&lt;0.5,-1,1))^2))/(1-SQRT(((50*POWER(80,POWER(COS(PI()*MOD(Calculator!$B$36/Calculator!$F$17,1)),2))+MIN(500,MAX(30,100*EXP(-0.3*'VSWR Calculator'!$C$24)*(1+3*ABS(MOD('VSWR Calculator'!$C$23/Calculator!$F$17/2,1)-0.5))))/'VSWR Calculator'!$C$25)-$C40)^2+(1500*ABS(SIN(2*PI()*MOD(Calculator!$B$36/Calculator!$F$17,1)))*IF(MOD(Calculator!$B$36/Calculator!$F$17,1)&lt;0.5,-1,1))^2)/SQRT(((50*POWER(80,POWER(COS(PI()*MOD(Calculator!$B$36/Calculator!$F$17,1)),2))+MIN(500,MAX(30,100*EXP(-0.3*'VSWR Calculator'!$C$24)*(1+3*ABS(MOD('VSWR Calculator'!$C$23/Calculator!$F$17/2,1)-0.5))))/'VSWR Calculator'!$C$25)+$C40)^2+(1500*ABS(SIN(2*PI()*MOD(Calculator!$B$36/Calculator!$F$17,1)))*IF(MOD(Calculator!$B$36/Calculator!$F$17,1)&lt;0.5,-1,1))^2)),2))</f>
        <v>34.25</v>
      </c>
      <c r="HH40" s="253" t="str">
        <f aca="false">IF(OR(Calculator!$E$18&lt;&gt;"YES",Calculator!$B$36&lt;Calculator!$G$18),"—",ROUND((1+SQRT(((50*POWER(80,POWER(COS(PI()*MOD(Calculator!$B$36/Calculator!$F$18,1)),2))+MIN(500,MAX(30,100*EXP(-0.3*'VSWR Calculator'!$C$24)*(1+3*ABS(MOD('VSWR Calculator'!$C$23/Calculator!$F$18/2,1)-0.5))))/'VSWR Calculator'!$C$25)-$C40)^2+(1500*ABS(SIN(2*PI()*MOD(Calculator!$B$36/Calculator!$F$18,1)))*IF(MOD(Calculator!$B$36/Calculator!$F$18,1)&lt;0.5,-1,1))^2)/SQRT(((50*POWER(80,POWER(COS(PI()*MOD(Calculator!$B$36/Calculator!$F$18,1)),2))+MIN(500,MAX(30,100*EXP(-0.3*'VSWR Calculator'!$C$24)*(1+3*ABS(MOD('VSWR Calculator'!$C$23/Calculator!$F$18/2,1)-0.5))))/'VSWR Calculator'!$C$25)+$C40)^2+(1500*ABS(SIN(2*PI()*MOD(Calculator!$B$36/Calculator!$F$18,1)))*IF(MOD(Calculator!$B$36/Calculator!$F$18,1)&lt;0.5,-1,1))^2))/(1-SQRT(((50*POWER(80,POWER(COS(PI()*MOD(Calculator!$B$36/Calculator!$F$18,1)),2))+MIN(500,MAX(30,100*EXP(-0.3*'VSWR Calculator'!$C$24)*(1+3*ABS(MOD('VSWR Calculator'!$C$23/Calculator!$F$18/2,1)-0.5))))/'VSWR Calculator'!$C$25)-$C40)^2+(1500*ABS(SIN(2*PI()*MOD(Calculator!$B$36/Calculator!$F$18,1)))*IF(MOD(Calculator!$B$36/Calculator!$F$18,1)&lt;0.5,-1,1))^2)/SQRT(((50*POWER(80,POWER(COS(PI()*MOD(Calculator!$B$36/Calculator!$F$18,1)),2))+MIN(500,MAX(30,100*EXP(-0.3*'VSWR Calculator'!$C$24)*(1+3*ABS(MOD('VSWR Calculator'!$C$23/Calculator!$F$18/2,1)-0.5))))/'VSWR Calculator'!$C$25)+$C40)^2+(1500*ABS(SIN(2*PI()*MOD(Calculator!$B$36/Calculator!$F$18,1)))*IF(MOD(Calculator!$B$36/Calculator!$F$18,1)&lt;0.5,-1,1))^2)),2))</f>
        <v>—</v>
      </c>
      <c r="HI40" s="253" t="str">
        <f aca="false">IF(OR(Calculator!$E$19&lt;&gt;"YES",Calculator!$B$36&lt;Calculator!$G$19),"—",ROUND((1+SQRT(((50*POWER(80,POWER(COS(PI()*MOD(Calculator!$B$36/Calculator!$F$19,1)),2))+MIN(500,MAX(30,100*EXP(-0.3*'VSWR Calculator'!$C$24)*(1+3*ABS(MOD('VSWR Calculator'!$C$23/Calculator!$F$19/2,1)-0.5))))/'VSWR Calculator'!$C$25)-$C40)^2+(1500*ABS(SIN(2*PI()*MOD(Calculator!$B$36/Calculator!$F$19,1)))*IF(MOD(Calculator!$B$36/Calculator!$F$19,1)&lt;0.5,-1,1))^2)/SQRT(((50*POWER(80,POWER(COS(PI()*MOD(Calculator!$B$36/Calculator!$F$19,1)),2))+MIN(500,MAX(30,100*EXP(-0.3*'VSWR Calculator'!$C$24)*(1+3*ABS(MOD('VSWR Calculator'!$C$23/Calculator!$F$19/2,1)-0.5))))/'VSWR Calculator'!$C$25)+$C40)^2+(1500*ABS(SIN(2*PI()*MOD(Calculator!$B$36/Calculator!$F$19,1)))*IF(MOD(Calculator!$B$36/Calculator!$F$19,1)&lt;0.5,-1,1))^2))/(1-SQRT(((50*POWER(80,POWER(COS(PI()*MOD(Calculator!$B$36/Calculator!$F$19,1)),2))+MIN(500,MAX(30,100*EXP(-0.3*'VSWR Calculator'!$C$24)*(1+3*ABS(MOD('VSWR Calculator'!$C$23/Calculator!$F$19/2,1)-0.5))))/'VSWR Calculator'!$C$25)-$C40)^2+(1500*ABS(SIN(2*PI()*MOD(Calculator!$B$36/Calculator!$F$19,1)))*IF(MOD(Calculator!$B$36/Calculator!$F$19,1)&lt;0.5,-1,1))^2)/SQRT(((50*POWER(80,POWER(COS(PI()*MOD(Calculator!$B$36/Calculator!$F$19,1)),2))+MIN(500,MAX(30,100*EXP(-0.3*'VSWR Calculator'!$C$24)*(1+3*ABS(MOD('VSWR Calculator'!$C$23/Calculator!$F$19/2,1)-0.5))))/'VSWR Calculator'!$C$25)+$C40)^2+(1500*ABS(SIN(2*PI()*MOD(Calculator!$B$36/Calculator!$F$19,1)))*IF(MOD(Calculator!$B$36/Calculator!$F$19,1)&lt;0.5,-1,1))^2)),2))</f>
        <v>—</v>
      </c>
      <c r="HJ40" s="253" t="str">
        <f aca="false">IF(OR(Calculator!$E$20&lt;&gt;"YES",Calculator!$B$36&lt;Calculator!$G$20),"—",ROUND((1+SQRT(((50*POWER(80,POWER(COS(PI()*MOD(Calculator!$B$36/Calculator!$F$20,1)),2))+MIN(500,MAX(30,100*EXP(-0.3*'VSWR Calculator'!$C$24)*(1+3*ABS(MOD('VSWR Calculator'!$C$23/Calculator!$F$20/2,1)-0.5))))/'VSWR Calculator'!$C$25)-$C40)^2+(1500*ABS(SIN(2*PI()*MOD(Calculator!$B$36/Calculator!$F$20,1)))*IF(MOD(Calculator!$B$36/Calculator!$F$20,1)&lt;0.5,-1,1))^2)/SQRT(((50*POWER(80,POWER(COS(PI()*MOD(Calculator!$B$36/Calculator!$F$20,1)),2))+MIN(500,MAX(30,100*EXP(-0.3*'VSWR Calculator'!$C$24)*(1+3*ABS(MOD('VSWR Calculator'!$C$23/Calculator!$F$20/2,1)-0.5))))/'VSWR Calculator'!$C$25)+$C40)^2+(1500*ABS(SIN(2*PI()*MOD(Calculator!$B$36/Calculator!$F$20,1)))*IF(MOD(Calculator!$B$36/Calculator!$F$20,1)&lt;0.5,-1,1))^2))/(1-SQRT(((50*POWER(80,POWER(COS(PI()*MOD(Calculator!$B$36/Calculator!$F$20,1)),2))+MIN(500,MAX(30,100*EXP(-0.3*'VSWR Calculator'!$C$24)*(1+3*ABS(MOD('VSWR Calculator'!$C$23/Calculator!$F$20/2,1)-0.5))))/'VSWR Calculator'!$C$25)-$C40)^2+(1500*ABS(SIN(2*PI()*MOD(Calculator!$B$36/Calculator!$F$20,1)))*IF(MOD(Calculator!$B$36/Calculator!$F$20,1)&lt;0.5,-1,1))^2)/SQRT(((50*POWER(80,POWER(COS(PI()*MOD(Calculator!$B$36/Calculator!$F$20,1)),2))+MIN(500,MAX(30,100*EXP(-0.3*'VSWR Calculator'!$C$24)*(1+3*ABS(MOD('VSWR Calculator'!$C$23/Calculator!$F$20/2,1)-0.5))))/'VSWR Calculator'!$C$25)+$C40)^2+(1500*ABS(SIN(2*PI()*MOD(Calculator!$B$36/Calculator!$F$20,1)))*IF(MOD(Calculator!$B$36/Calculator!$F$20,1)&lt;0.5,-1,1))^2)),2))</f>
        <v>—</v>
      </c>
      <c r="HK40" s="253" t="str">
        <f aca="false">IF(OR(Calculator!$E$21&lt;&gt;"YES",Calculator!$B$36&lt;Calculator!$G$21),"—",ROUND((1+SQRT(((50*POWER(80,POWER(COS(PI()*MOD(Calculator!$B$36/Calculator!$F$21,1)),2))+MIN(500,MAX(30,100*EXP(-0.3*'VSWR Calculator'!$C$24)*(1+3*ABS(MOD('VSWR Calculator'!$C$23/Calculator!$F$21/2,1)-0.5))))/'VSWR Calculator'!$C$25)-$C40)^2+(1500*ABS(SIN(2*PI()*MOD(Calculator!$B$36/Calculator!$F$21,1)))*IF(MOD(Calculator!$B$36/Calculator!$F$21,1)&lt;0.5,-1,1))^2)/SQRT(((50*POWER(80,POWER(COS(PI()*MOD(Calculator!$B$36/Calculator!$F$21,1)),2))+MIN(500,MAX(30,100*EXP(-0.3*'VSWR Calculator'!$C$24)*(1+3*ABS(MOD('VSWR Calculator'!$C$23/Calculator!$F$21/2,1)-0.5))))/'VSWR Calculator'!$C$25)+$C40)^2+(1500*ABS(SIN(2*PI()*MOD(Calculator!$B$36/Calculator!$F$21,1)))*IF(MOD(Calculator!$B$36/Calculator!$F$21,1)&lt;0.5,-1,1))^2))/(1-SQRT(((50*POWER(80,POWER(COS(PI()*MOD(Calculator!$B$36/Calculator!$F$21,1)),2))+MIN(500,MAX(30,100*EXP(-0.3*'VSWR Calculator'!$C$24)*(1+3*ABS(MOD('VSWR Calculator'!$C$23/Calculator!$F$21/2,1)-0.5))))/'VSWR Calculator'!$C$25)-$C40)^2+(1500*ABS(SIN(2*PI()*MOD(Calculator!$B$36/Calculator!$F$21,1)))*IF(MOD(Calculator!$B$36/Calculator!$F$21,1)&lt;0.5,-1,1))^2)/SQRT(((50*POWER(80,POWER(COS(PI()*MOD(Calculator!$B$36/Calculator!$F$21,1)),2))+MIN(500,MAX(30,100*EXP(-0.3*'VSWR Calculator'!$C$24)*(1+3*ABS(MOD('VSWR Calculator'!$C$23/Calculator!$F$21/2,1)-0.5))))/'VSWR Calculator'!$C$25)+$C40)^2+(1500*ABS(SIN(2*PI()*MOD(Calculator!$B$36/Calculator!$F$21,1)))*IF(MOD(Calculator!$B$36/Calculator!$F$21,1)&lt;0.5,-1,1))^2)),2))</f>
        <v>—</v>
      </c>
      <c r="HL40" s="253" t="str">
        <f aca="false">IF(OR(Calculator!$E$22&lt;&gt;"YES",Calculator!$B$36&lt;Calculator!$G$22),"—",ROUND((1+SQRT(((50*POWER(80,POWER(COS(PI()*MOD(Calculator!$B$36/Calculator!$F$22,1)),2))+MIN(500,MAX(30,100*EXP(-0.3*'VSWR Calculator'!$C$24)*(1+3*ABS(MOD('VSWR Calculator'!$C$23/Calculator!$F$22/2,1)-0.5))))/'VSWR Calculator'!$C$25)-$C40)^2+(1500*ABS(SIN(2*PI()*MOD(Calculator!$B$36/Calculator!$F$22,1)))*IF(MOD(Calculator!$B$36/Calculator!$F$22,1)&lt;0.5,-1,1))^2)/SQRT(((50*POWER(80,POWER(COS(PI()*MOD(Calculator!$B$36/Calculator!$F$22,1)),2))+MIN(500,MAX(30,100*EXP(-0.3*'VSWR Calculator'!$C$24)*(1+3*ABS(MOD('VSWR Calculator'!$C$23/Calculator!$F$22/2,1)-0.5))))/'VSWR Calculator'!$C$25)+$C40)^2+(1500*ABS(SIN(2*PI()*MOD(Calculator!$B$36/Calculator!$F$22,1)))*IF(MOD(Calculator!$B$36/Calculator!$F$22,1)&lt;0.5,-1,1))^2))/(1-SQRT(((50*POWER(80,POWER(COS(PI()*MOD(Calculator!$B$36/Calculator!$F$22,1)),2))+MIN(500,MAX(30,100*EXP(-0.3*'VSWR Calculator'!$C$24)*(1+3*ABS(MOD('VSWR Calculator'!$C$23/Calculator!$F$22/2,1)-0.5))))/'VSWR Calculator'!$C$25)-$C40)^2+(1500*ABS(SIN(2*PI()*MOD(Calculator!$B$36/Calculator!$F$22,1)))*IF(MOD(Calculator!$B$36/Calculator!$F$22,1)&lt;0.5,-1,1))^2)/SQRT(((50*POWER(80,POWER(COS(PI()*MOD(Calculator!$B$36/Calculator!$F$22,1)),2))+MIN(500,MAX(30,100*EXP(-0.3*'VSWR Calculator'!$C$24)*(1+3*ABS(MOD('VSWR Calculator'!$C$23/Calculator!$F$22/2,1)-0.5))))/'VSWR Calculator'!$C$25)+$C40)^2+(1500*ABS(SIN(2*PI()*MOD(Calculator!$B$36/Calculator!$F$22,1)))*IF(MOD(Calculator!$B$36/Calculator!$F$22,1)&lt;0.5,-1,1))^2)),2))</f>
        <v>—</v>
      </c>
      <c r="HM40" s="253" t="n">
        <f aca="false">IFERROR(ROUND((IF(ISNUMBER(HB40),HB40,0)+IF(ISNUMBER(HC40),HC40,0)+IF(ISNUMBER(HD40),HD40,0)+IF(ISNUMBER(HE40),HE40,0)+IF(ISNUMBER(HF40),HF40,0)+IF(ISNUMBER(HG40),HG40,0)+IF(ISNUMBER(HH40),HH40,0)+IF(ISNUMBER(HI40),HI40,0)+IF(ISNUMBER(HJ40),HJ40,0)+IF(ISNUMBER(HK40),HK40,0)+IF(ISNUMBER(HL40),HL40,0))/(IF(ISNUMBER(HB40),1,0)+IF(ISNUMBER(HC40),1,0)+IF(ISNUMBER(HD40),1,0)+IF(ISNUMBER(HE40),1,0)+IF(ISNUMBER(HF40),1,0)+IF(ISNUMBER(HG40),1,0)+IF(ISNUMBER(HH40),1,0)+IF(ISNUMBER(HI40),1,0)+IF(ISNUMBER(HJ40),1,0)+IF(ISNUMBER(HK40),1,0)+IF(ISNUMBER(HL40),1,0)),4),"")</f>
        <v>32.61</v>
      </c>
      <c r="HN40" s="253" t="str">
        <f aca="false">IF(OR(Calculator!$E$12&lt;&gt;"YES",Calculator!$B$37&lt;Calculator!$G$12),"—",ROUND((1+SQRT(((50*POWER(80,POWER(COS(PI()*MOD(Calculator!$B$37/Calculator!$F$12,1)),2))+MIN(500,MAX(30,100*EXP(-0.3*'VSWR Calculator'!$C$24)*(1+3*ABS(MOD('VSWR Calculator'!$C$23/Calculator!$F$12/2,1)-0.5))))/'VSWR Calculator'!$C$25)-$C40)^2+(1500*ABS(SIN(2*PI()*MOD(Calculator!$B$37/Calculator!$F$12,1)))*IF(MOD(Calculator!$B$37/Calculator!$F$12,1)&lt;0.5,-1,1))^2)/SQRT(((50*POWER(80,POWER(COS(PI()*MOD(Calculator!$B$37/Calculator!$F$12,1)),2))+MIN(500,MAX(30,100*EXP(-0.3*'VSWR Calculator'!$C$24)*(1+3*ABS(MOD('VSWR Calculator'!$C$23/Calculator!$F$12/2,1)-0.5))))/'VSWR Calculator'!$C$25)+$C40)^2+(1500*ABS(SIN(2*PI()*MOD(Calculator!$B$37/Calculator!$F$12,1)))*IF(MOD(Calculator!$B$37/Calculator!$F$12,1)&lt;0.5,-1,1))^2))/(1-SQRT(((50*POWER(80,POWER(COS(PI()*MOD(Calculator!$B$37/Calculator!$F$12,1)),2))+MIN(500,MAX(30,100*EXP(-0.3*'VSWR Calculator'!$C$24)*(1+3*ABS(MOD('VSWR Calculator'!$C$23/Calculator!$F$12/2,1)-0.5))))/'VSWR Calculator'!$C$25)-$C40)^2+(1500*ABS(SIN(2*PI()*MOD(Calculator!$B$37/Calculator!$F$12,1)))*IF(MOD(Calculator!$B$37/Calculator!$F$12,1)&lt;0.5,-1,1))^2)/SQRT(((50*POWER(80,POWER(COS(PI()*MOD(Calculator!$B$37/Calculator!$F$12,1)),2))+MIN(500,MAX(30,100*EXP(-0.3*'VSWR Calculator'!$C$24)*(1+3*ABS(MOD('VSWR Calculator'!$C$23/Calculator!$F$12/2,1)-0.5))))/'VSWR Calculator'!$C$25)+$C40)^2+(1500*ABS(SIN(2*PI()*MOD(Calculator!$B$37/Calculator!$F$12,1)))*IF(MOD(Calculator!$B$37/Calculator!$F$12,1)&lt;0.5,-1,1))^2)),2))</f>
        <v>—</v>
      </c>
      <c r="HO40" s="253" t="str">
        <f aca="false">IF(OR(Calculator!$E$13&lt;&gt;"YES",Calculator!$B$37&lt;Calculator!$G$13),"—",ROUND((1+SQRT(((50*POWER(80,POWER(COS(PI()*MOD(Calculator!$B$37/Calculator!$F$13,1)),2))+MIN(500,MAX(30,100*EXP(-0.3*'VSWR Calculator'!$C$24)*(1+3*ABS(MOD('VSWR Calculator'!$C$23/Calculator!$F$13/2,1)-0.5))))/'VSWR Calculator'!$C$25)-$C40)^2+(1500*ABS(SIN(2*PI()*MOD(Calculator!$B$37/Calculator!$F$13,1)))*IF(MOD(Calculator!$B$37/Calculator!$F$13,1)&lt;0.5,-1,1))^2)/SQRT(((50*POWER(80,POWER(COS(PI()*MOD(Calculator!$B$37/Calculator!$F$13,1)),2))+MIN(500,MAX(30,100*EXP(-0.3*'VSWR Calculator'!$C$24)*(1+3*ABS(MOD('VSWR Calculator'!$C$23/Calculator!$F$13/2,1)-0.5))))/'VSWR Calculator'!$C$25)+$C40)^2+(1500*ABS(SIN(2*PI()*MOD(Calculator!$B$37/Calculator!$F$13,1)))*IF(MOD(Calculator!$B$37/Calculator!$F$13,1)&lt;0.5,-1,1))^2))/(1-SQRT(((50*POWER(80,POWER(COS(PI()*MOD(Calculator!$B$37/Calculator!$F$13,1)),2))+MIN(500,MAX(30,100*EXP(-0.3*'VSWR Calculator'!$C$24)*(1+3*ABS(MOD('VSWR Calculator'!$C$23/Calculator!$F$13/2,1)-0.5))))/'VSWR Calculator'!$C$25)-$C40)^2+(1500*ABS(SIN(2*PI()*MOD(Calculator!$B$37/Calculator!$F$13,1)))*IF(MOD(Calculator!$B$37/Calculator!$F$13,1)&lt;0.5,-1,1))^2)/SQRT(((50*POWER(80,POWER(COS(PI()*MOD(Calculator!$B$37/Calculator!$F$13,1)),2))+MIN(500,MAX(30,100*EXP(-0.3*'VSWR Calculator'!$C$24)*(1+3*ABS(MOD('VSWR Calculator'!$C$23/Calculator!$F$13/2,1)-0.5))))/'VSWR Calculator'!$C$25)+$C40)^2+(1500*ABS(SIN(2*PI()*MOD(Calculator!$B$37/Calculator!$F$13,1)))*IF(MOD(Calculator!$B$37/Calculator!$F$13,1)&lt;0.5,-1,1))^2)),2))</f>
        <v>—</v>
      </c>
      <c r="HP40" s="253" t="str">
        <f aca="false">IF(OR(Calculator!$E$14&lt;&gt;"YES",Calculator!$B$37&lt;Calculator!$G$14),"—",ROUND((1+SQRT(((50*POWER(80,POWER(COS(PI()*MOD(Calculator!$B$37/Calculator!$F$14,1)),2))+MIN(500,MAX(30,100*EXP(-0.3*'VSWR Calculator'!$C$24)*(1+3*ABS(MOD('VSWR Calculator'!$C$23/Calculator!$F$14/2,1)-0.5))))/'VSWR Calculator'!$C$25)-$C40)^2+(1500*ABS(SIN(2*PI()*MOD(Calculator!$B$37/Calculator!$F$14,1)))*IF(MOD(Calculator!$B$37/Calculator!$F$14,1)&lt;0.5,-1,1))^2)/SQRT(((50*POWER(80,POWER(COS(PI()*MOD(Calculator!$B$37/Calculator!$F$14,1)),2))+MIN(500,MAX(30,100*EXP(-0.3*'VSWR Calculator'!$C$24)*(1+3*ABS(MOD('VSWR Calculator'!$C$23/Calculator!$F$14/2,1)-0.5))))/'VSWR Calculator'!$C$25)+$C40)^2+(1500*ABS(SIN(2*PI()*MOD(Calculator!$B$37/Calculator!$F$14,1)))*IF(MOD(Calculator!$B$37/Calculator!$F$14,1)&lt;0.5,-1,1))^2))/(1-SQRT(((50*POWER(80,POWER(COS(PI()*MOD(Calculator!$B$37/Calculator!$F$14,1)),2))+MIN(500,MAX(30,100*EXP(-0.3*'VSWR Calculator'!$C$24)*(1+3*ABS(MOD('VSWR Calculator'!$C$23/Calculator!$F$14/2,1)-0.5))))/'VSWR Calculator'!$C$25)-$C40)^2+(1500*ABS(SIN(2*PI()*MOD(Calculator!$B$37/Calculator!$F$14,1)))*IF(MOD(Calculator!$B$37/Calculator!$F$14,1)&lt;0.5,-1,1))^2)/SQRT(((50*POWER(80,POWER(COS(PI()*MOD(Calculator!$B$37/Calculator!$F$14,1)),2))+MIN(500,MAX(30,100*EXP(-0.3*'VSWR Calculator'!$C$24)*(1+3*ABS(MOD('VSWR Calculator'!$C$23/Calculator!$F$14/2,1)-0.5))))/'VSWR Calculator'!$C$25)+$C40)^2+(1500*ABS(SIN(2*PI()*MOD(Calculator!$B$37/Calculator!$F$14,1)))*IF(MOD(Calculator!$B$37/Calculator!$F$14,1)&lt;0.5,-1,1))^2)),2))</f>
        <v>—</v>
      </c>
      <c r="HQ40" s="253" t="n">
        <f aca="false">IF(OR(Calculator!$E$15&lt;&gt;"YES",Calculator!$B$37&lt;Calculator!$G$15),"—",ROUND((1+SQRT(((50*POWER(80,POWER(COS(PI()*MOD(Calculator!$B$37/Calculator!$F$15,1)),2))+MIN(500,MAX(30,100*EXP(-0.3*'VSWR Calculator'!$C$24)*(1+3*ABS(MOD('VSWR Calculator'!$C$23/Calculator!$F$15/2,1)-0.5))))/'VSWR Calculator'!$C$25)-$C40)^2+(1500*ABS(SIN(2*PI()*MOD(Calculator!$B$37/Calculator!$F$15,1)))*IF(MOD(Calculator!$B$37/Calculator!$F$15,1)&lt;0.5,-1,1))^2)/SQRT(((50*POWER(80,POWER(COS(PI()*MOD(Calculator!$B$37/Calculator!$F$15,1)),2))+MIN(500,MAX(30,100*EXP(-0.3*'VSWR Calculator'!$C$24)*(1+3*ABS(MOD('VSWR Calculator'!$C$23/Calculator!$F$15/2,1)-0.5))))/'VSWR Calculator'!$C$25)+$C40)^2+(1500*ABS(SIN(2*PI()*MOD(Calculator!$B$37/Calculator!$F$15,1)))*IF(MOD(Calculator!$B$37/Calculator!$F$15,1)&lt;0.5,-1,1))^2))/(1-SQRT(((50*POWER(80,POWER(COS(PI()*MOD(Calculator!$B$37/Calculator!$F$15,1)),2))+MIN(500,MAX(30,100*EXP(-0.3*'VSWR Calculator'!$C$24)*(1+3*ABS(MOD('VSWR Calculator'!$C$23/Calculator!$F$15/2,1)-0.5))))/'VSWR Calculator'!$C$25)-$C40)^2+(1500*ABS(SIN(2*PI()*MOD(Calculator!$B$37/Calculator!$F$15,1)))*IF(MOD(Calculator!$B$37/Calculator!$F$15,1)&lt;0.5,-1,1))^2)/SQRT(((50*POWER(80,POWER(COS(PI()*MOD(Calculator!$B$37/Calculator!$F$15,1)),2))+MIN(500,MAX(30,100*EXP(-0.3*'VSWR Calculator'!$C$24)*(1+3*ABS(MOD('VSWR Calculator'!$C$23/Calculator!$F$15/2,1)-0.5))))/'VSWR Calculator'!$C$25)+$C40)^2+(1500*ABS(SIN(2*PI()*MOD(Calculator!$B$37/Calculator!$F$15,1)))*IF(MOD(Calculator!$B$37/Calculator!$F$15,1)&lt;0.5,-1,1))^2)),2))</f>
        <v>8.72</v>
      </c>
      <c r="HR40" s="253" t="str">
        <f aca="false">IF(OR(Calculator!$E$16&lt;&gt;"YES",Calculator!$B$37&lt;Calculator!$G$16),"—",ROUND((1+SQRT(((50*POWER(80,POWER(COS(PI()*MOD(Calculator!$B$37/Calculator!$F$16,1)),2))+MIN(500,MAX(30,100*EXP(-0.3*'VSWR Calculator'!$C$24)*(1+3*ABS(MOD('VSWR Calculator'!$C$23/Calculator!$F$16/2,1)-0.5))))/'VSWR Calculator'!$C$25)-$C40)^2+(1500*ABS(SIN(2*PI()*MOD(Calculator!$B$37/Calculator!$F$16,1)))*IF(MOD(Calculator!$B$37/Calculator!$F$16,1)&lt;0.5,-1,1))^2)/SQRT(((50*POWER(80,POWER(COS(PI()*MOD(Calculator!$B$37/Calculator!$F$16,1)),2))+MIN(500,MAX(30,100*EXP(-0.3*'VSWR Calculator'!$C$24)*(1+3*ABS(MOD('VSWR Calculator'!$C$23/Calculator!$F$16/2,1)-0.5))))/'VSWR Calculator'!$C$25)+$C40)^2+(1500*ABS(SIN(2*PI()*MOD(Calculator!$B$37/Calculator!$F$16,1)))*IF(MOD(Calculator!$B$37/Calculator!$F$16,1)&lt;0.5,-1,1))^2))/(1-SQRT(((50*POWER(80,POWER(COS(PI()*MOD(Calculator!$B$37/Calculator!$F$16,1)),2))+MIN(500,MAX(30,100*EXP(-0.3*'VSWR Calculator'!$C$24)*(1+3*ABS(MOD('VSWR Calculator'!$C$23/Calculator!$F$16/2,1)-0.5))))/'VSWR Calculator'!$C$25)-$C40)^2+(1500*ABS(SIN(2*PI()*MOD(Calculator!$B$37/Calculator!$F$16,1)))*IF(MOD(Calculator!$B$37/Calculator!$F$16,1)&lt;0.5,-1,1))^2)/SQRT(((50*POWER(80,POWER(COS(PI()*MOD(Calculator!$B$37/Calculator!$F$16,1)),2))+MIN(500,MAX(30,100*EXP(-0.3*'VSWR Calculator'!$C$24)*(1+3*ABS(MOD('VSWR Calculator'!$C$23/Calculator!$F$16/2,1)-0.5))))/'VSWR Calculator'!$C$25)+$C40)^2+(1500*ABS(SIN(2*PI()*MOD(Calculator!$B$37/Calculator!$F$16,1)))*IF(MOD(Calculator!$B$37/Calculator!$F$16,1)&lt;0.5,-1,1))^2)),2))</f>
        <v>—</v>
      </c>
      <c r="HS40" s="253" t="n">
        <f aca="false">IF(OR(Calculator!$E$17&lt;&gt;"YES",Calculator!$B$37&lt;Calculator!$G$17),"—",ROUND((1+SQRT(((50*POWER(80,POWER(COS(PI()*MOD(Calculator!$B$37/Calculator!$F$17,1)),2))+MIN(500,MAX(30,100*EXP(-0.3*'VSWR Calculator'!$C$24)*(1+3*ABS(MOD('VSWR Calculator'!$C$23/Calculator!$F$17/2,1)-0.5))))/'VSWR Calculator'!$C$25)-$C40)^2+(1500*ABS(SIN(2*PI()*MOD(Calculator!$B$37/Calculator!$F$17,1)))*IF(MOD(Calculator!$B$37/Calculator!$F$17,1)&lt;0.5,-1,1))^2)/SQRT(((50*POWER(80,POWER(COS(PI()*MOD(Calculator!$B$37/Calculator!$F$17,1)),2))+MIN(500,MAX(30,100*EXP(-0.3*'VSWR Calculator'!$C$24)*(1+3*ABS(MOD('VSWR Calculator'!$C$23/Calculator!$F$17/2,1)-0.5))))/'VSWR Calculator'!$C$25)+$C40)^2+(1500*ABS(SIN(2*PI()*MOD(Calculator!$B$37/Calculator!$F$17,1)))*IF(MOD(Calculator!$B$37/Calculator!$F$17,1)&lt;0.5,-1,1))^2))/(1-SQRT(((50*POWER(80,POWER(COS(PI()*MOD(Calculator!$B$37/Calculator!$F$17,1)),2))+MIN(500,MAX(30,100*EXP(-0.3*'VSWR Calculator'!$C$24)*(1+3*ABS(MOD('VSWR Calculator'!$C$23/Calculator!$F$17/2,1)-0.5))))/'VSWR Calculator'!$C$25)-$C40)^2+(1500*ABS(SIN(2*PI()*MOD(Calculator!$B$37/Calculator!$F$17,1)))*IF(MOD(Calculator!$B$37/Calculator!$F$17,1)&lt;0.5,-1,1))^2)/SQRT(((50*POWER(80,POWER(COS(PI()*MOD(Calculator!$B$37/Calculator!$F$17,1)),2))+MIN(500,MAX(30,100*EXP(-0.3*'VSWR Calculator'!$C$24)*(1+3*ABS(MOD('VSWR Calculator'!$C$23/Calculator!$F$17/2,1)-0.5))))/'VSWR Calculator'!$C$25)+$C40)^2+(1500*ABS(SIN(2*PI()*MOD(Calculator!$B$37/Calculator!$F$17,1)))*IF(MOD(Calculator!$B$37/Calculator!$F$17,1)&lt;0.5,-1,1))^2)),2))</f>
        <v>29.87</v>
      </c>
      <c r="HT40" s="253" t="str">
        <f aca="false">IF(OR(Calculator!$E$18&lt;&gt;"YES",Calculator!$B$37&lt;Calculator!$G$18),"—",ROUND((1+SQRT(((50*POWER(80,POWER(COS(PI()*MOD(Calculator!$B$37/Calculator!$F$18,1)),2))+MIN(500,MAX(30,100*EXP(-0.3*'VSWR Calculator'!$C$24)*(1+3*ABS(MOD('VSWR Calculator'!$C$23/Calculator!$F$18/2,1)-0.5))))/'VSWR Calculator'!$C$25)-$C40)^2+(1500*ABS(SIN(2*PI()*MOD(Calculator!$B$37/Calculator!$F$18,1)))*IF(MOD(Calculator!$B$37/Calculator!$F$18,1)&lt;0.5,-1,1))^2)/SQRT(((50*POWER(80,POWER(COS(PI()*MOD(Calculator!$B$37/Calculator!$F$18,1)),2))+MIN(500,MAX(30,100*EXP(-0.3*'VSWR Calculator'!$C$24)*(1+3*ABS(MOD('VSWR Calculator'!$C$23/Calculator!$F$18/2,1)-0.5))))/'VSWR Calculator'!$C$25)+$C40)^2+(1500*ABS(SIN(2*PI()*MOD(Calculator!$B$37/Calculator!$F$18,1)))*IF(MOD(Calculator!$B$37/Calculator!$F$18,1)&lt;0.5,-1,1))^2))/(1-SQRT(((50*POWER(80,POWER(COS(PI()*MOD(Calculator!$B$37/Calculator!$F$18,1)),2))+MIN(500,MAX(30,100*EXP(-0.3*'VSWR Calculator'!$C$24)*(1+3*ABS(MOD('VSWR Calculator'!$C$23/Calculator!$F$18/2,1)-0.5))))/'VSWR Calculator'!$C$25)-$C40)^2+(1500*ABS(SIN(2*PI()*MOD(Calculator!$B$37/Calculator!$F$18,1)))*IF(MOD(Calculator!$B$37/Calculator!$F$18,1)&lt;0.5,-1,1))^2)/SQRT(((50*POWER(80,POWER(COS(PI()*MOD(Calculator!$B$37/Calculator!$F$18,1)),2))+MIN(500,MAX(30,100*EXP(-0.3*'VSWR Calculator'!$C$24)*(1+3*ABS(MOD('VSWR Calculator'!$C$23/Calculator!$F$18/2,1)-0.5))))/'VSWR Calculator'!$C$25)+$C40)^2+(1500*ABS(SIN(2*PI()*MOD(Calculator!$B$37/Calculator!$F$18,1)))*IF(MOD(Calculator!$B$37/Calculator!$F$18,1)&lt;0.5,-1,1))^2)),2))</f>
        <v>—</v>
      </c>
      <c r="HU40" s="253" t="str">
        <f aca="false">IF(OR(Calculator!$E$19&lt;&gt;"YES",Calculator!$B$37&lt;Calculator!$G$19),"—",ROUND((1+SQRT(((50*POWER(80,POWER(COS(PI()*MOD(Calculator!$B$37/Calculator!$F$19,1)),2))+MIN(500,MAX(30,100*EXP(-0.3*'VSWR Calculator'!$C$24)*(1+3*ABS(MOD('VSWR Calculator'!$C$23/Calculator!$F$19/2,1)-0.5))))/'VSWR Calculator'!$C$25)-$C40)^2+(1500*ABS(SIN(2*PI()*MOD(Calculator!$B$37/Calculator!$F$19,1)))*IF(MOD(Calculator!$B$37/Calculator!$F$19,1)&lt;0.5,-1,1))^2)/SQRT(((50*POWER(80,POWER(COS(PI()*MOD(Calculator!$B$37/Calculator!$F$19,1)),2))+MIN(500,MAX(30,100*EXP(-0.3*'VSWR Calculator'!$C$24)*(1+3*ABS(MOD('VSWR Calculator'!$C$23/Calculator!$F$19/2,1)-0.5))))/'VSWR Calculator'!$C$25)+$C40)^2+(1500*ABS(SIN(2*PI()*MOD(Calculator!$B$37/Calculator!$F$19,1)))*IF(MOD(Calculator!$B$37/Calculator!$F$19,1)&lt;0.5,-1,1))^2))/(1-SQRT(((50*POWER(80,POWER(COS(PI()*MOD(Calculator!$B$37/Calculator!$F$19,1)),2))+MIN(500,MAX(30,100*EXP(-0.3*'VSWR Calculator'!$C$24)*(1+3*ABS(MOD('VSWR Calculator'!$C$23/Calculator!$F$19/2,1)-0.5))))/'VSWR Calculator'!$C$25)-$C40)^2+(1500*ABS(SIN(2*PI()*MOD(Calculator!$B$37/Calculator!$F$19,1)))*IF(MOD(Calculator!$B$37/Calculator!$F$19,1)&lt;0.5,-1,1))^2)/SQRT(((50*POWER(80,POWER(COS(PI()*MOD(Calculator!$B$37/Calculator!$F$19,1)),2))+MIN(500,MAX(30,100*EXP(-0.3*'VSWR Calculator'!$C$24)*(1+3*ABS(MOD('VSWR Calculator'!$C$23/Calculator!$F$19/2,1)-0.5))))/'VSWR Calculator'!$C$25)+$C40)^2+(1500*ABS(SIN(2*PI()*MOD(Calculator!$B$37/Calculator!$F$19,1)))*IF(MOD(Calculator!$B$37/Calculator!$F$19,1)&lt;0.5,-1,1))^2)),2))</f>
        <v>—</v>
      </c>
      <c r="HV40" s="253" t="str">
        <f aca="false">IF(OR(Calculator!$E$20&lt;&gt;"YES",Calculator!$B$37&lt;Calculator!$G$20),"—",ROUND((1+SQRT(((50*POWER(80,POWER(COS(PI()*MOD(Calculator!$B$37/Calculator!$F$20,1)),2))+MIN(500,MAX(30,100*EXP(-0.3*'VSWR Calculator'!$C$24)*(1+3*ABS(MOD('VSWR Calculator'!$C$23/Calculator!$F$20/2,1)-0.5))))/'VSWR Calculator'!$C$25)-$C40)^2+(1500*ABS(SIN(2*PI()*MOD(Calculator!$B$37/Calculator!$F$20,1)))*IF(MOD(Calculator!$B$37/Calculator!$F$20,1)&lt;0.5,-1,1))^2)/SQRT(((50*POWER(80,POWER(COS(PI()*MOD(Calculator!$B$37/Calculator!$F$20,1)),2))+MIN(500,MAX(30,100*EXP(-0.3*'VSWR Calculator'!$C$24)*(1+3*ABS(MOD('VSWR Calculator'!$C$23/Calculator!$F$20/2,1)-0.5))))/'VSWR Calculator'!$C$25)+$C40)^2+(1500*ABS(SIN(2*PI()*MOD(Calculator!$B$37/Calculator!$F$20,1)))*IF(MOD(Calculator!$B$37/Calculator!$F$20,1)&lt;0.5,-1,1))^2))/(1-SQRT(((50*POWER(80,POWER(COS(PI()*MOD(Calculator!$B$37/Calculator!$F$20,1)),2))+MIN(500,MAX(30,100*EXP(-0.3*'VSWR Calculator'!$C$24)*(1+3*ABS(MOD('VSWR Calculator'!$C$23/Calculator!$F$20/2,1)-0.5))))/'VSWR Calculator'!$C$25)-$C40)^2+(1500*ABS(SIN(2*PI()*MOD(Calculator!$B$37/Calculator!$F$20,1)))*IF(MOD(Calculator!$B$37/Calculator!$F$20,1)&lt;0.5,-1,1))^2)/SQRT(((50*POWER(80,POWER(COS(PI()*MOD(Calculator!$B$37/Calculator!$F$20,1)),2))+MIN(500,MAX(30,100*EXP(-0.3*'VSWR Calculator'!$C$24)*(1+3*ABS(MOD('VSWR Calculator'!$C$23/Calculator!$F$20/2,1)-0.5))))/'VSWR Calculator'!$C$25)+$C40)^2+(1500*ABS(SIN(2*PI()*MOD(Calculator!$B$37/Calculator!$F$20,1)))*IF(MOD(Calculator!$B$37/Calculator!$F$20,1)&lt;0.5,-1,1))^2)),2))</f>
        <v>—</v>
      </c>
      <c r="HW40" s="253" t="str">
        <f aca="false">IF(OR(Calculator!$E$21&lt;&gt;"YES",Calculator!$B$37&lt;Calculator!$G$21),"—",ROUND((1+SQRT(((50*POWER(80,POWER(COS(PI()*MOD(Calculator!$B$37/Calculator!$F$21,1)),2))+MIN(500,MAX(30,100*EXP(-0.3*'VSWR Calculator'!$C$24)*(1+3*ABS(MOD('VSWR Calculator'!$C$23/Calculator!$F$21/2,1)-0.5))))/'VSWR Calculator'!$C$25)-$C40)^2+(1500*ABS(SIN(2*PI()*MOD(Calculator!$B$37/Calculator!$F$21,1)))*IF(MOD(Calculator!$B$37/Calculator!$F$21,1)&lt;0.5,-1,1))^2)/SQRT(((50*POWER(80,POWER(COS(PI()*MOD(Calculator!$B$37/Calculator!$F$21,1)),2))+MIN(500,MAX(30,100*EXP(-0.3*'VSWR Calculator'!$C$24)*(1+3*ABS(MOD('VSWR Calculator'!$C$23/Calculator!$F$21/2,1)-0.5))))/'VSWR Calculator'!$C$25)+$C40)^2+(1500*ABS(SIN(2*PI()*MOD(Calculator!$B$37/Calculator!$F$21,1)))*IF(MOD(Calculator!$B$37/Calculator!$F$21,1)&lt;0.5,-1,1))^2))/(1-SQRT(((50*POWER(80,POWER(COS(PI()*MOD(Calculator!$B$37/Calculator!$F$21,1)),2))+MIN(500,MAX(30,100*EXP(-0.3*'VSWR Calculator'!$C$24)*(1+3*ABS(MOD('VSWR Calculator'!$C$23/Calculator!$F$21/2,1)-0.5))))/'VSWR Calculator'!$C$25)-$C40)^2+(1500*ABS(SIN(2*PI()*MOD(Calculator!$B$37/Calculator!$F$21,1)))*IF(MOD(Calculator!$B$37/Calculator!$F$21,1)&lt;0.5,-1,1))^2)/SQRT(((50*POWER(80,POWER(COS(PI()*MOD(Calculator!$B$37/Calculator!$F$21,1)),2))+MIN(500,MAX(30,100*EXP(-0.3*'VSWR Calculator'!$C$24)*(1+3*ABS(MOD('VSWR Calculator'!$C$23/Calculator!$F$21/2,1)-0.5))))/'VSWR Calculator'!$C$25)+$C40)^2+(1500*ABS(SIN(2*PI()*MOD(Calculator!$B$37/Calculator!$F$21,1)))*IF(MOD(Calculator!$B$37/Calculator!$F$21,1)&lt;0.5,-1,1))^2)),2))</f>
        <v>—</v>
      </c>
      <c r="HX40" s="253" t="str">
        <f aca="false">IF(OR(Calculator!$E$22&lt;&gt;"YES",Calculator!$B$37&lt;Calculator!$G$22),"—",ROUND((1+SQRT(((50*POWER(80,POWER(COS(PI()*MOD(Calculator!$B$37/Calculator!$F$22,1)),2))+MIN(500,MAX(30,100*EXP(-0.3*'VSWR Calculator'!$C$24)*(1+3*ABS(MOD('VSWR Calculator'!$C$23/Calculator!$F$22/2,1)-0.5))))/'VSWR Calculator'!$C$25)-$C40)^2+(1500*ABS(SIN(2*PI()*MOD(Calculator!$B$37/Calculator!$F$22,1)))*IF(MOD(Calculator!$B$37/Calculator!$F$22,1)&lt;0.5,-1,1))^2)/SQRT(((50*POWER(80,POWER(COS(PI()*MOD(Calculator!$B$37/Calculator!$F$22,1)),2))+MIN(500,MAX(30,100*EXP(-0.3*'VSWR Calculator'!$C$24)*(1+3*ABS(MOD('VSWR Calculator'!$C$23/Calculator!$F$22/2,1)-0.5))))/'VSWR Calculator'!$C$25)+$C40)^2+(1500*ABS(SIN(2*PI()*MOD(Calculator!$B$37/Calculator!$F$22,1)))*IF(MOD(Calculator!$B$37/Calculator!$F$22,1)&lt;0.5,-1,1))^2))/(1-SQRT(((50*POWER(80,POWER(COS(PI()*MOD(Calculator!$B$37/Calculator!$F$22,1)),2))+MIN(500,MAX(30,100*EXP(-0.3*'VSWR Calculator'!$C$24)*(1+3*ABS(MOD('VSWR Calculator'!$C$23/Calculator!$F$22/2,1)-0.5))))/'VSWR Calculator'!$C$25)-$C40)^2+(1500*ABS(SIN(2*PI()*MOD(Calculator!$B$37/Calculator!$F$22,1)))*IF(MOD(Calculator!$B$37/Calculator!$F$22,1)&lt;0.5,-1,1))^2)/SQRT(((50*POWER(80,POWER(COS(PI()*MOD(Calculator!$B$37/Calculator!$F$22,1)),2))+MIN(500,MAX(30,100*EXP(-0.3*'VSWR Calculator'!$C$24)*(1+3*ABS(MOD('VSWR Calculator'!$C$23/Calculator!$F$22/2,1)-0.5))))/'VSWR Calculator'!$C$25)+$C40)^2+(1500*ABS(SIN(2*PI()*MOD(Calculator!$B$37/Calculator!$F$22,1)))*IF(MOD(Calculator!$B$37/Calculator!$F$22,1)&lt;0.5,-1,1))^2)),2))</f>
        <v>—</v>
      </c>
      <c r="HY40" s="253" t="n">
        <f aca="false">IFERROR(ROUND((IF(ISNUMBER(HN40),HN40,0)+IF(ISNUMBER(HO40),HO40,0)+IF(ISNUMBER(HP40),HP40,0)+IF(ISNUMBER(HQ40),HQ40,0)+IF(ISNUMBER(HR40),HR40,0)+IF(ISNUMBER(HS40),HS40,0)+IF(ISNUMBER(HT40),HT40,0)+IF(ISNUMBER(HU40),HU40,0)+IF(ISNUMBER(HV40),HV40,0)+IF(ISNUMBER(HW40),HW40,0)+IF(ISNUMBER(HX40),HX40,0))/(IF(ISNUMBER(HN40),1,0)+IF(ISNUMBER(HO40),1,0)+IF(ISNUMBER(HP40),1,0)+IF(ISNUMBER(HQ40),1,0)+IF(ISNUMBER(HR40),1,0)+IF(ISNUMBER(HS40),1,0)+IF(ISNUMBER(HT40),1,0)+IF(ISNUMBER(HU40),1,0)+IF(ISNUMBER(HV40),1,0)+IF(ISNUMBER(HW40),1,0)+IF(ISNUMBER(HX40),1,0)),4),"")</f>
        <v>19.295</v>
      </c>
      <c r="HZ40" s="253" t="str">
        <f aca="false">IF(OR(Calculator!$E$12&lt;&gt;"YES",Calculator!$B$38&lt;Calculator!$G$12),"—",ROUND((1+SQRT(((50*POWER(80,POWER(COS(PI()*MOD(Calculator!$B$38/Calculator!$F$12,1)),2))+MIN(500,MAX(30,100*EXP(-0.3*'VSWR Calculator'!$C$24)*(1+3*ABS(MOD('VSWR Calculator'!$C$23/Calculator!$F$12/2,1)-0.5))))/'VSWR Calculator'!$C$25)-$C40)^2+(1500*ABS(SIN(2*PI()*MOD(Calculator!$B$38/Calculator!$F$12,1)))*IF(MOD(Calculator!$B$38/Calculator!$F$12,1)&lt;0.5,-1,1))^2)/SQRT(((50*POWER(80,POWER(COS(PI()*MOD(Calculator!$B$38/Calculator!$F$12,1)),2))+MIN(500,MAX(30,100*EXP(-0.3*'VSWR Calculator'!$C$24)*(1+3*ABS(MOD('VSWR Calculator'!$C$23/Calculator!$F$12/2,1)-0.5))))/'VSWR Calculator'!$C$25)+$C40)^2+(1500*ABS(SIN(2*PI()*MOD(Calculator!$B$38/Calculator!$F$12,1)))*IF(MOD(Calculator!$B$38/Calculator!$F$12,1)&lt;0.5,-1,1))^2))/(1-SQRT(((50*POWER(80,POWER(COS(PI()*MOD(Calculator!$B$38/Calculator!$F$12,1)),2))+MIN(500,MAX(30,100*EXP(-0.3*'VSWR Calculator'!$C$24)*(1+3*ABS(MOD('VSWR Calculator'!$C$23/Calculator!$F$12/2,1)-0.5))))/'VSWR Calculator'!$C$25)-$C40)^2+(1500*ABS(SIN(2*PI()*MOD(Calculator!$B$38/Calculator!$F$12,1)))*IF(MOD(Calculator!$B$38/Calculator!$F$12,1)&lt;0.5,-1,1))^2)/SQRT(((50*POWER(80,POWER(COS(PI()*MOD(Calculator!$B$38/Calculator!$F$12,1)),2))+MIN(500,MAX(30,100*EXP(-0.3*'VSWR Calculator'!$C$24)*(1+3*ABS(MOD('VSWR Calculator'!$C$23/Calculator!$F$12/2,1)-0.5))))/'VSWR Calculator'!$C$25)+$C40)^2+(1500*ABS(SIN(2*PI()*MOD(Calculator!$B$38/Calculator!$F$12,1)))*IF(MOD(Calculator!$B$38/Calculator!$F$12,1)&lt;0.5,-1,1))^2)),2))</f>
        <v>—</v>
      </c>
      <c r="IA40" s="253" t="str">
        <f aca="false">IF(OR(Calculator!$E$13&lt;&gt;"YES",Calculator!$B$38&lt;Calculator!$G$13),"—",ROUND((1+SQRT(((50*POWER(80,POWER(COS(PI()*MOD(Calculator!$B$38/Calculator!$F$13,1)),2))+MIN(500,MAX(30,100*EXP(-0.3*'VSWR Calculator'!$C$24)*(1+3*ABS(MOD('VSWR Calculator'!$C$23/Calculator!$F$13/2,1)-0.5))))/'VSWR Calculator'!$C$25)-$C40)^2+(1500*ABS(SIN(2*PI()*MOD(Calculator!$B$38/Calculator!$F$13,1)))*IF(MOD(Calculator!$B$38/Calculator!$F$13,1)&lt;0.5,-1,1))^2)/SQRT(((50*POWER(80,POWER(COS(PI()*MOD(Calculator!$B$38/Calculator!$F$13,1)),2))+MIN(500,MAX(30,100*EXP(-0.3*'VSWR Calculator'!$C$24)*(1+3*ABS(MOD('VSWR Calculator'!$C$23/Calculator!$F$13/2,1)-0.5))))/'VSWR Calculator'!$C$25)+$C40)^2+(1500*ABS(SIN(2*PI()*MOD(Calculator!$B$38/Calculator!$F$13,1)))*IF(MOD(Calculator!$B$38/Calculator!$F$13,1)&lt;0.5,-1,1))^2))/(1-SQRT(((50*POWER(80,POWER(COS(PI()*MOD(Calculator!$B$38/Calculator!$F$13,1)),2))+MIN(500,MAX(30,100*EXP(-0.3*'VSWR Calculator'!$C$24)*(1+3*ABS(MOD('VSWR Calculator'!$C$23/Calculator!$F$13/2,1)-0.5))))/'VSWR Calculator'!$C$25)-$C40)^2+(1500*ABS(SIN(2*PI()*MOD(Calculator!$B$38/Calculator!$F$13,1)))*IF(MOD(Calculator!$B$38/Calculator!$F$13,1)&lt;0.5,-1,1))^2)/SQRT(((50*POWER(80,POWER(COS(PI()*MOD(Calculator!$B$38/Calculator!$F$13,1)),2))+MIN(500,MAX(30,100*EXP(-0.3*'VSWR Calculator'!$C$24)*(1+3*ABS(MOD('VSWR Calculator'!$C$23/Calculator!$F$13/2,1)-0.5))))/'VSWR Calculator'!$C$25)+$C40)^2+(1500*ABS(SIN(2*PI()*MOD(Calculator!$B$38/Calculator!$F$13,1)))*IF(MOD(Calculator!$B$38/Calculator!$F$13,1)&lt;0.5,-1,1))^2)),2))</f>
        <v>—</v>
      </c>
      <c r="IB40" s="253" t="str">
        <f aca="false">IF(OR(Calculator!$E$14&lt;&gt;"YES",Calculator!$B$38&lt;Calculator!$G$14),"—",ROUND((1+SQRT(((50*POWER(80,POWER(COS(PI()*MOD(Calculator!$B$38/Calculator!$F$14,1)),2))+MIN(500,MAX(30,100*EXP(-0.3*'VSWR Calculator'!$C$24)*(1+3*ABS(MOD('VSWR Calculator'!$C$23/Calculator!$F$14/2,1)-0.5))))/'VSWR Calculator'!$C$25)-$C40)^2+(1500*ABS(SIN(2*PI()*MOD(Calculator!$B$38/Calculator!$F$14,1)))*IF(MOD(Calculator!$B$38/Calculator!$F$14,1)&lt;0.5,-1,1))^2)/SQRT(((50*POWER(80,POWER(COS(PI()*MOD(Calculator!$B$38/Calculator!$F$14,1)),2))+MIN(500,MAX(30,100*EXP(-0.3*'VSWR Calculator'!$C$24)*(1+3*ABS(MOD('VSWR Calculator'!$C$23/Calculator!$F$14/2,1)-0.5))))/'VSWR Calculator'!$C$25)+$C40)^2+(1500*ABS(SIN(2*PI()*MOD(Calculator!$B$38/Calculator!$F$14,1)))*IF(MOD(Calculator!$B$38/Calculator!$F$14,1)&lt;0.5,-1,1))^2))/(1-SQRT(((50*POWER(80,POWER(COS(PI()*MOD(Calculator!$B$38/Calculator!$F$14,1)),2))+MIN(500,MAX(30,100*EXP(-0.3*'VSWR Calculator'!$C$24)*(1+3*ABS(MOD('VSWR Calculator'!$C$23/Calculator!$F$14/2,1)-0.5))))/'VSWR Calculator'!$C$25)-$C40)^2+(1500*ABS(SIN(2*PI()*MOD(Calculator!$B$38/Calculator!$F$14,1)))*IF(MOD(Calculator!$B$38/Calculator!$F$14,1)&lt;0.5,-1,1))^2)/SQRT(((50*POWER(80,POWER(COS(PI()*MOD(Calculator!$B$38/Calculator!$F$14,1)),2))+MIN(500,MAX(30,100*EXP(-0.3*'VSWR Calculator'!$C$24)*(1+3*ABS(MOD('VSWR Calculator'!$C$23/Calculator!$F$14/2,1)-0.5))))/'VSWR Calculator'!$C$25)+$C40)^2+(1500*ABS(SIN(2*PI()*MOD(Calculator!$B$38/Calculator!$F$14,1)))*IF(MOD(Calculator!$B$38/Calculator!$F$14,1)&lt;0.5,-1,1))^2)),2))</f>
        <v>—</v>
      </c>
      <c r="IC40" s="253" t="n">
        <f aca="false">IF(OR(Calculator!$E$15&lt;&gt;"YES",Calculator!$B$38&lt;Calculator!$G$15),"—",ROUND((1+SQRT(((50*POWER(80,POWER(COS(PI()*MOD(Calculator!$B$38/Calculator!$F$15,1)),2))+MIN(500,MAX(30,100*EXP(-0.3*'VSWR Calculator'!$C$24)*(1+3*ABS(MOD('VSWR Calculator'!$C$23/Calculator!$F$15/2,1)-0.5))))/'VSWR Calculator'!$C$25)-$C40)^2+(1500*ABS(SIN(2*PI()*MOD(Calculator!$B$38/Calculator!$F$15,1)))*IF(MOD(Calculator!$B$38/Calculator!$F$15,1)&lt;0.5,-1,1))^2)/SQRT(((50*POWER(80,POWER(COS(PI()*MOD(Calculator!$B$38/Calculator!$F$15,1)),2))+MIN(500,MAX(30,100*EXP(-0.3*'VSWR Calculator'!$C$24)*(1+3*ABS(MOD('VSWR Calculator'!$C$23/Calculator!$F$15/2,1)-0.5))))/'VSWR Calculator'!$C$25)+$C40)^2+(1500*ABS(SIN(2*PI()*MOD(Calculator!$B$38/Calculator!$F$15,1)))*IF(MOD(Calculator!$B$38/Calculator!$F$15,1)&lt;0.5,-1,1))^2))/(1-SQRT(((50*POWER(80,POWER(COS(PI()*MOD(Calculator!$B$38/Calculator!$F$15,1)),2))+MIN(500,MAX(30,100*EXP(-0.3*'VSWR Calculator'!$C$24)*(1+3*ABS(MOD('VSWR Calculator'!$C$23/Calculator!$F$15/2,1)-0.5))))/'VSWR Calculator'!$C$25)-$C40)^2+(1500*ABS(SIN(2*PI()*MOD(Calculator!$B$38/Calculator!$F$15,1)))*IF(MOD(Calculator!$B$38/Calculator!$F$15,1)&lt;0.5,-1,1))^2)/SQRT(((50*POWER(80,POWER(COS(PI()*MOD(Calculator!$B$38/Calculator!$F$15,1)),2))+MIN(500,MAX(30,100*EXP(-0.3*'VSWR Calculator'!$C$24)*(1+3*ABS(MOD('VSWR Calculator'!$C$23/Calculator!$F$15/2,1)-0.5))))/'VSWR Calculator'!$C$25)+$C40)^2+(1500*ABS(SIN(2*PI()*MOD(Calculator!$B$38/Calculator!$F$15,1)))*IF(MOD(Calculator!$B$38/Calculator!$F$15,1)&lt;0.5,-1,1))^2)),2))</f>
        <v>8.6</v>
      </c>
      <c r="ID40" s="253" t="str">
        <f aca="false">IF(OR(Calculator!$E$16&lt;&gt;"YES",Calculator!$B$38&lt;Calculator!$G$16),"—",ROUND((1+SQRT(((50*POWER(80,POWER(COS(PI()*MOD(Calculator!$B$38/Calculator!$F$16,1)),2))+MIN(500,MAX(30,100*EXP(-0.3*'VSWR Calculator'!$C$24)*(1+3*ABS(MOD('VSWR Calculator'!$C$23/Calculator!$F$16/2,1)-0.5))))/'VSWR Calculator'!$C$25)-$C40)^2+(1500*ABS(SIN(2*PI()*MOD(Calculator!$B$38/Calculator!$F$16,1)))*IF(MOD(Calculator!$B$38/Calculator!$F$16,1)&lt;0.5,-1,1))^2)/SQRT(((50*POWER(80,POWER(COS(PI()*MOD(Calculator!$B$38/Calculator!$F$16,1)),2))+MIN(500,MAX(30,100*EXP(-0.3*'VSWR Calculator'!$C$24)*(1+3*ABS(MOD('VSWR Calculator'!$C$23/Calculator!$F$16/2,1)-0.5))))/'VSWR Calculator'!$C$25)+$C40)^2+(1500*ABS(SIN(2*PI()*MOD(Calculator!$B$38/Calculator!$F$16,1)))*IF(MOD(Calculator!$B$38/Calculator!$F$16,1)&lt;0.5,-1,1))^2))/(1-SQRT(((50*POWER(80,POWER(COS(PI()*MOD(Calculator!$B$38/Calculator!$F$16,1)),2))+MIN(500,MAX(30,100*EXP(-0.3*'VSWR Calculator'!$C$24)*(1+3*ABS(MOD('VSWR Calculator'!$C$23/Calculator!$F$16/2,1)-0.5))))/'VSWR Calculator'!$C$25)-$C40)^2+(1500*ABS(SIN(2*PI()*MOD(Calculator!$B$38/Calculator!$F$16,1)))*IF(MOD(Calculator!$B$38/Calculator!$F$16,1)&lt;0.5,-1,1))^2)/SQRT(((50*POWER(80,POWER(COS(PI()*MOD(Calculator!$B$38/Calculator!$F$16,1)),2))+MIN(500,MAX(30,100*EXP(-0.3*'VSWR Calculator'!$C$24)*(1+3*ABS(MOD('VSWR Calculator'!$C$23/Calculator!$F$16/2,1)-0.5))))/'VSWR Calculator'!$C$25)+$C40)^2+(1500*ABS(SIN(2*PI()*MOD(Calculator!$B$38/Calculator!$F$16,1)))*IF(MOD(Calculator!$B$38/Calculator!$F$16,1)&lt;0.5,-1,1))^2)),2))</f>
        <v>—</v>
      </c>
      <c r="IE40" s="253" t="n">
        <f aca="false">IF(OR(Calculator!$E$17&lt;&gt;"YES",Calculator!$B$38&lt;Calculator!$G$17),"—",ROUND((1+SQRT(((50*POWER(80,POWER(COS(PI()*MOD(Calculator!$B$38/Calculator!$F$17,1)),2))+MIN(500,MAX(30,100*EXP(-0.3*'VSWR Calculator'!$C$24)*(1+3*ABS(MOD('VSWR Calculator'!$C$23/Calculator!$F$17/2,1)-0.5))))/'VSWR Calculator'!$C$25)-$C40)^2+(1500*ABS(SIN(2*PI()*MOD(Calculator!$B$38/Calculator!$F$17,1)))*IF(MOD(Calculator!$B$38/Calculator!$F$17,1)&lt;0.5,-1,1))^2)/SQRT(((50*POWER(80,POWER(COS(PI()*MOD(Calculator!$B$38/Calculator!$F$17,1)),2))+MIN(500,MAX(30,100*EXP(-0.3*'VSWR Calculator'!$C$24)*(1+3*ABS(MOD('VSWR Calculator'!$C$23/Calculator!$F$17/2,1)-0.5))))/'VSWR Calculator'!$C$25)+$C40)^2+(1500*ABS(SIN(2*PI()*MOD(Calculator!$B$38/Calculator!$F$17,1)))*IF(MOD(Calculator!$B$38/Calculator!$F$17,1)&lt;0.5,-1,1))^2))/(1-SQRT(((50*POWER(80,POWER(COS(PI()*MOD(Calculator!$B$38/Calculator!$F$17,1)),2))+MIN(500,MAX(30,100*EXP(-0.3*'VSWR Calculator'!$C$24)*(1+3*ABS(MOD('VSWR Calculator'!$C$23/Calculator!$F$17/2,1)-0.5))))/'VSWR Calculator'!$C$25)-$C40)^2+(1500*ABS(SIN(2*PI()*MOD(Calculator!$B$38/Calculator!$F$17,1)))*IF(MOD(Calculator!$B$38/Calculator!$F$17,1)&lt;0.5,-1,1))^2)/SQRT(((50*POWER(80,POWER(COS(PI()*MOD(Calculator!$B$38/Calculator!$F$17,1)),2))+MIN(500,MAX(30,100*EXP(-0.3*'VSWR Calculator'!$C$24)*(1+3*ABS(MOD('VSWR Calculator'!$C$23/Calculator!$F$17/2,1)-0.5))))/'VSWR Calculator'!$C$25)+$C40)^2+(1500*ABS(SIN(2*PI()*MOD(Calculator!$B$38/Calculator!$F$17,1)))*IF(MOD(Calculator!$B$38/Calculator!$F$17,1)&lt;0.5,-1,1))^2)),2))</f>
        <v>33.1</v>
      </c>
      <c r="IF40" s="253" t="str">
        <f aca="false">IF(OR(Calculator!$E$18&lt;&gt;"YES",Calculator!$B$38&lt;Calculator!$G$18),"—",ROUND((1+SQRT(((50*POWER(80,POWER(COS(PI()*MOD(Calculator!$B$38/Calculator!$F$18,1)),2))+MIN(500,MAX(30,100*EXP(-0.3*'VSWR Calculator'!$C$24)*(1+3*ABS(MOD('VSWR Calculator'!$C$23/Calculator!$F$18/2,1)-0.5))))/'VSWR Calculator'!$C$25)-$C40)^2+(1500*ABS(SIN(2*PI()*MOD(Calculator!$B$38/Calculator!$F$18,1)))*IF(MOD(Calculator!$B$38/Calculator!$F$18,1)&lt;0.5,-1,1))^2)/SQRT(((50*POWER(80,POWER(COS(PI()*MOD(Calculator!$B$38/Calculator!$F$18,1)),2))+MIN(500,MAX(30,100*EXP(-0.3*'VSWR Calculator'!$C$24)*(1+3*ABS(MOD('VSWR Calculator'!$C$23/Calculator!$F$18/2,1)-0.5))))/'VSWR Calculator'!$C$25)+$C40)^2+(1500*ABS(SIN(2*PI()*MOD(Calculator!$B$38/Calculator!$F$18,1)))*IF(MOD(Calculator!$B$38/Calculator!$F$18,1)&lt;0.5,-1,1))^2))/(1-SQRT(((50*POWER(80,POWER(COS(PI()*MOD(Calculator!$B$38/Calculator!$F$18,1)),2))+MIN(500,MAX(30,100*EXP(-0.3*'VSWR Calculator'!$C$24)*(1+3*ABS(MOD('VSWR Calculator'!$C$23/Calculator!$F$18/2,1)-0.5))))/'VSWR Calculator'!$C$25)-$C40)^2+(1500*ABS(SIN(2*PI()*MOD(Calculator!$B$38/Calculator!$F$18,1)))*IF(MOD(Calculator!$B$38/Calculator!$F$18,1)&lt;0.5,-1,1))^2)/SQRT(((50*POWER(80,POWER(COS(PI()*MOD(Calculator!$B$38/Calculator!$F$18,1)),2))+MIN(500,MAX(30,100*EXP(-0.3*'VSWR Calculator'!$C$24)*(1+3*ABS(MOD('VSWR Calculator'!$C$23/Calculator!$F$18/2,1)-0.5))))/'VSWR Calculator'!$C$25)+$C40)^2+(1500*ABS(SIN(2*PI()*MOD(Calculator!$B$38/Calculator!$F$18,1)))*IF(MOD(Calculator!$B$38/Calculator!$F$18,1)&lt;0.5,-1,1))^2)),2))</f>
        <v>—</v>
      </c>
      <c r="IG40" s="253" t="str">
        <f aca="false">IF(OR(Calculator!$E$19&lt;&gt;"YES",Calculator!$B$38&lt;Calculator!$G$19),"—",ROUND((1+SQRT(((50*POWER(80,POWER(COS(PI()*MOD(Calculator!$B$38/Calculator!$F$19,1)),2))+MIN(500,MAX(30,100*EXP(-0.3*'VSWR Calculator'!$C$24)*(1+3*ABS(MOD('VSWR Calculator'!$C$23/Calculator!$F$19/2,1)-0.5))))/'VSWR Calculator'!$C$25)-$C40)^2+(1500*ABS(SIN(2*PI()*MOD(Calculator!$B$38/Calculator!$F$19,1)))*IF(MOD(Calculator!$B$38/Calculator!$F$19,1)&lt;0.5,-1,1))^2)/SQRT(((50*POWER(80,POWER(COS(PI()*MOD(Calculator!$B$38/Calculator!$F$19,1)),2))+MIN(500,MAX(30,100*EXP(-0.3*'VSWR Calculator'!$C$24)*(1+3*ABS(MOD('VSWR Calculator'!$C$23/Calculator!$F$19/2,1)-0.5))))/'VSWR Calculator'!$C$25)+$C40)^2+(1500*ABS(SIN(2*PI()*MOD(Calculator!$B$38/Calculator!$F$19,1)))*IF(MOD(Calculator!$B$38/Calculator!$F$19,1)&lt;0.5,-1,1))^2))/(1-SQRT(((50*POWER(80,POWER(COS(PI()*MOD(Calculator!$B$38/Calculator!$F$19,1)),2))+MIN(500,MAX(30,100*EXP(-0.3*'VSWR Calculator'!$C$24)*(1+3*ABS(MOD('VSWR Calculator'!$C$23/Calculator!$F$19/2,1)-0.5))))/'VSWR Calculator'!$C$25)-$C40)^2+(1500*ABS(SIN(2*PI()*MOD(Calculator!$B$38/Calculator!$F$19,1)))*IF(MOD(Calculator!$B$38/Calculator!$F$19,1)&lt;0.5,-1,1))^2)/SQRT(((50*POWER(80,POWER(COS(PI()*MOD(Calculator!$B$38/Calculator!$F$19,1)),2))+MIN(500,MAX(30,100*EXP(-0.3*'VSWR Calculator'!$C$24)*(1+3*ABS(MOD('VSWR Calculator'!$C$23/Calculator!$F$19/2,1)-0.5))))/'VSWR Calculator'!$C$25)+$C40)^2+(1500*ABS(SIN(2*PI()*MOD(Calculator!$B$38/Calculator!$F$19,1)))*IF(MOD(Calculator!$B$38/Calculator!$F$19,1)&lt;0.5,-1,1))^2)),2))</f>
        <v>—</v>
      </c>
      <c r="IH40" s="253" t="str">
        <f aca="false">IF(OR(Calculator!$E$20&lt;&gt;"YES",Calculator!$B$38&lt;Calculator!$G$20),"—",ROUND((1+SQRT(((50*POWER(80,POWER(COS(PI()*MOD(Calculator!$B$38/Calculator!$F$20,1)),2))+MIN(500,MAX(30,100*EXP(-0.3*'VSWR Calculator'!$C$24)*(1+3*ABS(MOD('VSWR Calculator'!$C$23/Calculator!$F$20/2,1)-0.5))))/'VSWR Calculator'!$C$25)-$C40)^2+(1500*ABS(SIN(2*PI()*MOD(Calculator!$B$38/Calculator!$F$20,1)))*IF(MOD(Calculator!$B$38/Calculator!$F$20,1)&lt;0.5,-1,1))^2)/SQRT(((50*POWER(80,POWER(COS(PI()*MOD(Calculator!$B$38/Calculator!$F$20,1)),2))+MIN(500,MAX(30,100*EXP(-0.3*'VSWR Calculator'!$C$24)*(1+3*ABS(MOD('VSWR Calculator'!$C$23/Calculator!$F$20/2,1)-0.5))))/'VSWR Calculator'!$C$25)+$C40)^2+(1500*ABS(SIN(2*PI()*MOD(Calculator!$B$38/Calculator!$F$20,1)))*IF(MOD(Calculator!$B$38/Calculator!$F$20,1)&lt;0.5,-1,1))^2))/(1-SQRT(((50*POWER(80,POWER(COS(PI()*MOD(Calculator!$B$38/Calculator!$F$20,1)),2))+MIN(500,MAX(30,100*EXP(-0.3*'VSWR Calculator'!$C$24)*(1+3*ABS(MOD('VSWR Calculator'!$C$23/Calculator!$F$20/2,1)-0.5))))/'VSWR Calculator'!$C$25)-$C40)^2+(1500*ABS(SIN(2*PI()*MOD(Calculator!$B$38/Calculator!$F$20,1)))*IF(MOD(Calculator!$B$38/Calculator!$F$20,1)&lt;0.5,-1,1))^2)/SQRT(((50*POWER(80,POWER(COS(PI()*MOD(Calculator!$B$38/Calculator!$F$20,1)),2))+MIN(500,MAX(30,100*EXP(-0.3*'VSWR Calculator'!$C$24)*(1+3*ABS(MOD('VSWR Calculator'!$C$23/Calculator!$F$20/2,1)-0.5))))/'VSWR Calculator'!$C$25)+$C40)^2+(1500*ABS(SIN(2*PI()*MOD(Calculator!$B$38/Calculator!$F$20,1)))*IF(MOD(Calculator!$B$38/Calculator!$F$20,1)&lt;0.5,-1,1))^2)),2))</f>
        <v>—</v>
      </c>
      <c r="II40" s="253" t="str">
        <f aca="false">IF(OR(Calculator!$E$21&lt;&gt;"YES",Calculator!$B$38&lt;Calculator!$G$21),"—",ROUND((1+SQRT(((50*POWER(80,POWER(COS(PI()*MOD(Calculator!$B$38/Calculator!$F$21,1)),2))+MIN(500,MAX(30,100*EXP(-0.3*'VSWR Calculator'!$C$24)*(1+3*ABS(MOD('VSWR Calculator'!$C$23/Calculator!$F$21/2,1)-0.5))))/'VSWR Calculator'!$C$25)-$C40)^2+(1500*ABS(SIN(2*PI()*MOD(Calculator!$B$38/Calculator!$F$21,1)))*IF(MOD(Calculator!$B$38/Calculator!$F$21,1)&lt;0.5,-1,1))^2)/SQRT(((50*POWER(80,POWER(COS(PI()*MOD(Calculator!$B$38/Calculator!$F$21,1)),2))+MIN(500,MAX(30,100*EXP(-0.3*'VSWR Calculator'!$C$24)*(1+3*ABS(MOD('VSWR Calculator'!$C$23/Calculator!$F$21/2,1)-0.5))))/'VSWR Calculator'!$C$25)+$C40)^2+(1500*ABS(SIN(2*PI()*MOD(Calculator!$B$38/Calculator!$F$21,1)))*IF(MOD(Calculator!$B$38/Calculator!$F$21,1)&lt;0.5,-1,1))^2))/(1-SQRT(((50*POWER(80,POWER(COS(PI()*MOD(Calculator!$B$38/Calculator!$F$21,1)),2))+MIN(500,MAX(30,100*EXP(-0.3*'VSWR Calculator'!$C$24)*(1+3*ABS(MOD('VSWR Calculator'!$C$23/Calculator!$F$21/2,1)-0.5))))/'VSWR Calculator'!$C$25)-$C40)^2+(1500*ABS(SIN(2*PI()*MOD(Calculator!$B$38/Calculator!$F$21,1)))*IF(MOD(Calculator!$B$38/Calculator!$F$21,1)&lt;0.5,-1,1))^2)/SQRT(((50*POWER(80,POWER(COS(PI()*MOD(Calculator!$B$38/Calculator!$F$21,1)),2))+MIN(500,MAX(30,100*EXP(-0.3*'VSWR Calculator'!$C$24)*(1+3*ABS(MOD('VSWR Calculator'!$C$23/Calculator!$F$21/2,1)-0.5))))/'VSWR Calculator'!$C$25)+$C40)^2+(1500*ABS(SIN(2*PI()*MOD(Calculator!$B$38/Calculator!$F$21,1)))*IF(MOD(Calculator!$B$38/Calculator!$F$21,1)&lt;0.5,-1,1))^2)),2))</f>
        <v>—</v>
      </c>
      <c r="IJ40" s="253" t="str">
        <f aca="false">IF(OR(Calculator!$E$22&lt;&gt;"YES",Calculator!$B$38&lt;Calculator!$G$22),"—",ROUND((1+SQRT(((50*POWER(80,POWER(COS(PI()*MOD(Calculator!$B$38/Calculator!$F$22,1)),2))+MIN(500,MAX(30,100*EXP(-0.3*'VSWR Calculator'!$C$24)*(1+3*ABS(MOD('VSWR Calculator'!$C$23/Calculator!$F$22/2,1)-0.5))))/'VSWR Calculator'!$C$25)-$C40)^2+(1500*ABS(SIN(2*PI()*MOD(Calculator!$B$38/Calculator!$F$22,1)))*IF(MOD(Calculator!$B$38/Calculator!$F$22,1)&lt;0.5,-1,1))^2)/SQRT(((50*POWER(80,POWER(COS(PI()*MOD(Calculator!$B$38/Calculator!$F$22,1)),2))+MIN(500,MAX(30,100*EXP(-0.3*'VSWR Calculator'!$C$24)*(1+3*ABS(MOD('VSWR Calculator'!$C$23/Calculator!$F$22/2,1)-0.5))))/'VSWR Calculator'!$C$25)+$C40)^2+(1500*ABS(SIN(2*PI()*MOD(Calculator!$B$38/Calculator!$F$22,1)))*IF(MOD(Calculator!$B$38/Calculator!$F$22,1)&lt;0.5,-1,1))^2))/(1-SQRT(((50*POWER(80,POWER(COS(PI()*MOD(Calculator!$B$38/Calculator!$F$22,1)),2))+MIN(500,MAX(30,100*EXP(-0.3*'VSWR Calculator'!$C$24)*(1+3*ABS(MOD('VSWR Calculator'!$C$23/Calculator!$F$22/2,1)-0.5))))/'VSWR Calculator'!$C$25)-$C40)^2+(1500*ABS(SIN(2*PI()*MOD(Calculator!$B$38/Calculator!$F$22,1)))*IF(MOD(Calculator!$B$38/Calculator!$F$22,1)&lt;0.5,-1,1))^2)/SQRT(((50*POWER(80,POWER(COS(PI()*MOD(Calculator!$B$38/Calculator!$F$22,1)),2))+MIN(500,MAX(30,100*EXP(-0.3*'VSWR Calculator'!$C$24)*(1+3*ABS(MOD('VSWR Calculator'!$C$23/Calculator!$F$22/2,1)-0.5))))/'VSWR Calculator'!$C$25)+$C40)^2+(1500*ABS(SIN(2*PI()*MOD(Calculator!$B$38/Calculator!$F$22,1)))*IF(MOD(Calculator!$B$38/Calculator!$F$22,1)&lt;0.5,-1,1))^2)),2))</f>
        <v>—</v>
      </c>
      <c r="IK40" s="253" t="n">
        <f aca="false">IFERROR(ROUND((IF(ISNUMBER(HZ40),HZ40,0)+IF(ISNUMBER(IA40),IA40,0)+IF(ISNUMBER(IB40),IB40,0)+IF(ISNUMBER(IC40),IC40,0)+IF(ISNUMBER(ID40),ID40,0)+IF(ISNUMBER(IE40),IE40,0)+IF(ISNUMBER(IF40),IF40,0)+IF(ISNUMBER(IG40),IG40,0)+IF(ISNUMBER(IH40),IH40,0)+IF(ISNUMBER(II40),II40,0)+IF(ISNUMBER(IJ40),IJ40,0))/(IF(ISNUMBER(HZ40),1,0)+IF(ISNUMBER(IA40),1,0)+IF(ISNUMBER(IB40),1,0)+IF(ISNUMBER(IC40),1,0)+IF(ISNUMBER(ID40),1,0)+IF(ISNUMBER(IE40),1,0)+IF(ISNUMBER(IF40),1,0)+IF(ISNUMBER(IG40),1,0)+IF(ISNUMBER(IH40),1,0)+IF(ISNUMBER(II40),1,0)+IF(ISNUMBER(IJ40),1,0)),4),"")</f>
        <v>20.85</v>
      </c>
    </row>
    <row r="41" customFormat="false" ht="15" hidden="false" customHeight="true" outlineLevel="0" collapsed="false">
      <c r="A41" s="261" t="s">
        <v>481</v>
      </c>
      <c r="B41" s="261" t="s">
        <v>339</v>
      </c>
      <c r="C41" s="265" t="n">
        <v>350</v>
      </c>
      <c r="D41" s="266" t="str">
        <f aca="false">IF(OR(Calculator!$E$12&lt;&gt;"YES",Calculator!$B$29&lt;Calculator!$G$12),"—",ROUND((1+SQRT(((50*POWER(80,POWER(COS(PI()*MOD(Calculator!$B$29/Calculator!$F$12,1)),2))-$C41)^2+(1500*ABS(SIN(2*PI()*MOD(Calculator!$B$29/Calculator!$F$12,1)))*IF(MOD(Calculator!$B$29/Calculator!$F$12,1)&lt;0.5,-1,1))^2)/((50*POWER(80,POWER(COS(PI()*MOD(Calculator!$B$29/Calculator!$F$12,1)),2))+$C41)^2+(1500*ABS(SIN(2*PI()*MOD(Calculator!$B$29/Calculator!$F$12,1)))*IF(MOD(Calculator!$B$29/Calculator!$F$12,1)&lt;0.5,-1,1))^2)))/(1-SQRT(((50*POWER(80,POWER(COS(PI()*MOD(Calculator!$B$29/Calculator!$F$12,1)),2))-$C41)^2+(1500*ABS(SIN(2*PI()*MOD(Calculator!$B$29/Calculator!$F$12,1)))*IF(MOD(Calculator!$B$29/Calculator!$F$12,1)&lt;0.5,-1,1))^2)/((50*POWER(80,POWER(COS(PI()*MOD(Calculator!$B$29/Calculator!$F$12,1)),2))+$C41)^2+(1500*ABS(SIN(2*PI()*MOD(Calculator!$B$29/Calculator!$F$12,1)))*IF(MOD(Calculator!$B$29/Calculator!$F$12,1)&lt;0.5,-1,1))^2))),2))</f>
        <v>—</v>
      </c>
      <c r="E41" s="266" t="str">
        <f aca="false">IF(OR(Calculator!$E$13&lt;&gt;"YES",Calculator!$B$29&lt;Calculator!$G$13),"—",ROUND((1+SQRT(((50*POWER(80,POWER(COS(PI()*MOD(Calculator!$B$29/Calculator!$F$13,1)),2))-$C41)^2+(1500*ABS(SIN(2*PI()*MOD(Calculator!$B$29/Calculator!$F$13,1)))*IF(MOD(Calculator!$B$29/Calculator!$F$13,1)&lt;0.5,-1,1))^2)/((50*POWER(80,POWER(COS(PI()*MOD(Calculator!$B$29/Calculator!$F$13,1)),2))+$C41)^2+(1500*ABS(SIN(2*PI()*MOD(Calculator!$B$29/Calculator!$F$13,1)))*IF(MOD(Calculator!$B$29/Calculator!$F$13,1)&lt;0.5,-1,1))^2)))/(1-SQRT(((50*POWER(80,POWER(COS(PI()*MOD(Calculator!$B$29/Calculator!$F$13,1)),2))-$C41)^2+(1500*ABS(SIN(2*PI()*MOD(Calculator!$B$29/Calculator!$F$13,1)))*IF(MOD(Calculator!$B$29/Calculator!$F$13,1)&lt;0.5,-1,1))^2)/((50*POWER(80,POWER(COS(PI()*MOD(Calculator!$B$29/Calculator!$F$13,1)),2))+$C41)^2+(1500*ABS(SIN(2*PI()*MOD(Calculator!$B$29/Calculator!$F$13,1)))*IF(MOD(Calculator!$B$29/Calculator!$F$13,1)&lt;0.5,-1,1))^2))),2))</f>
        <v>—</v>
      </c>
      <c r="F41" s="266" t="str">
        <f aca="false">IF(OR(Calculator!$E$14&lt;&gt;"YES",Calculator!$B$29&lt;Calculator!$G$14),"—",ROUND((1+SQRT(((50*POWER(80,POWER(COS(PI()*MOD(Calculator!$B$29/Calculator!$F$14,1)),2))-$C41)^2+(1500*ABS(SIN(2*PI()*MOD(Calculator!$B$29/Calculator!$F$14,1)))*IF(MOD(Calculator!$B$29/Calculator!$F$14,1)&lt;0.5,-1,1))^2)/((50*POWER(80,POWER(COS(PI()*MOD(Calculator!$B$29/Calculator!$F$14,1)),2))+$C41)^2+(1500*ABS(SIN(2*PI()*MOD(Calculator!$B$29/Calculator!$F$14,1)))*IF(MOD(Calculator!$B$29/Calculator!$F$14,1)&lt;0.5,-1,1))^2)))/(1-SQRT(((50*POWER(80,POWER(COS(PI()*MOD(Calculator!$B$29/Calculator!$F$14,1)),2))-$C41)^2+(1500*ABS(SIN(2*PI()*MOD(Calculator!$B$29/Calculator!$F$14,1)))*IF(MOD(Calculator!$B$29/Calculator!$F$14,1)&lt;0.5,-1,1))^2)/((50*POWER(80,POWER(COS(PI()*MOD(Calculator!$B$29/Calculator!$F$14,1)),2))+$C41)^2+(1500*ABS(SIN(2*PI()*MOD(Calculator!$B$29/Calculator!$F$14,1)))*IF(MOD(Calculator!$B$29/Calculator!$F$14,1)&lt;0.5,-1,1))^2))),2))</f>
        <v>—</v>
      </c>
      <c r="G41" s="266" t="n">
        <f aca="false">IF(OR(Calculator!$E$15&lt;&gt;"YES",Calculator!$B$29&lt;Calculator!$G$15),"—",ROUND((1+SQRT(((50*POWER(80,POWER(COS(PI()*MOD(Calculator!$B$29/Calculator!$F$15,1)),2))-$C41)^2+(1500*ABS(SIN(2*PI()*MOD(Calculator!$B$29/Calculator!$F$15,1)))*IF(MOD(Calculator!$B$29/Calculator!$F$15,1)&lt;0.5,-1,1))^2)/((50*POWER(80,POWER(COS(PI()*MOD(Calculator!$B$29/Calculator!$F$15,1)),2))+$C41)^2+(1500*ABS(SIN(2*PI()*MOD(Calculator!$B$29/Calculator!$F$15,1)))*IF(MOD(Calculator!$B$29/Calculator!$F$15,1)&lt;0.5,-1,1))^2)))/(1-SQRT(((50*POWER(80,POWER(COS(PI()*MOD(Calculator!$B$29/Calculator!$F$15,1)),2))-$C41)^2+(1500*ABS(SIN(2*PI()*MOD(Calculator!$B$29/Calculator!$F$15,1)))*IF(MOD(Calculator!$B$29/Calculator!$F$15,1)&lt;0.5,-1,1))^2)/((50*POWER(80,POWER(COS(PI()*MOD(Calculator!$B$29/Calculator!$F$15,1)),2))+$C41)^2+(1500*ABS(SIN(2*PI()*MOD(Calculator!$B$29/Calculator!$F$15,1)))*IF(MOD(Calculator!$B$29/Calculator!$F$15,1)&lt;0.5,-1,1))^2))),2))</f>
        <v>34.87</v>
      </c>
      <c r="H41" s="266" t="str">
        <f aca="false">IF(OR(Calculator!$E$16&lt;&gt;"YES",Calculator!$B$29&lt;Calculator!$G$16),"—",ROUND((1+SQRT(((50*POWER(80,POWER(COS(PI()*MOD(Calculator!$B$29/Calculator!$F$16,1)),2))-$C41)^2+(1500*ABS(SIN(2*PI()*MOD(Calculator!$B$29/Calculator!$F$16,1)))*IF(MOD(Calculator!$B$29/Calculator!$F$16,1)&lt;0.5,-1,1))^2)/((50*POWER(80,POWER(COS(PI()*MOD(Calculator!$B$29/Calculator!$F$16,1)),2))+$C41)^2+(1500*ABS(SIN(2*PI()*MOD(Calculator!$B$29/Calculator!$F$16,1)))*IF(MOD(Calculator!$B$29/Calculator!$F$16,1)&lt;0.5,-1,1))^2)))/(1-SQRT(((50*POWER(80,POWER(COS(PI()*MOD(Calculator!$B$29/Calculator!$F$16,1)),2))-$C41)^2+(1500*ABS(SIN(2*PI()*MOD(Calculator!$B$29/Calculator!$F$16,1)))*IF(MOD(Calculator!$B$29/Calculator!$F$16,1)&lt;0.5,-1,1))^2)/((50*POWER(80,POWER(COS(PI()*MOD(Calculator!$B$29/Calculator!$F$16,1)),2))+$C41)^2+(1500*ABS(SIN(2*PI()*MOD(Calculator!$B$29/Calculator!$F$16,1)))*IF(MOD(Calculator!$B$29/Calculator!$F$16,1)&lt;0.5,-1,1))^2))),2))</f>
        <v>—</v>
      </c>
      <c r="I41" s="266" t="n">
        <f aca="false">IF(OR(Calculator!$E$17&lt;&gt;"YES",Calculator!$B$29&lt;Calculator!$G$17),"—",ROUND((1+SQRT(((50*POWER(80,POWER(COS(PI()*MOD(Calculator!$B$29/Calculator!$F$17,1)),2))-$C41)^2+(1500*ABS(SIN(2*PI()*MOD(Calculator!$B$29/Calculator!$F$17,1)))*IF(MOD(Calculator!$B$29/Calculator!$F$17,1)&lt;0.5,-1,1))^2)/((50*POWER(80,POWER(COS(PI()*MOD(Calculator!$B$29/Calculator!$F$17,1)),2))+$C41)^2+(1500*ABS(SIN(2*PI()*MOD(Calculator!$B$29/Calculator!$F$17,1)))*IF(MOD(Calculator!$B$29/Calculator!$F$17,1)&lt;0.5,-1,1))^2)))/(1-SQRT(((50*POWER(80,POWER(COS(PI()*MOD(Calculator!$B$29/Calculator!$F$17,1)),2))-$C41)^2+(1500*ABS(SIN(2*PI()*MOD(Calculator!$B$29/Calculator!$F$17,1)))*IF(MOD(Calculator!$B$29/Calculator!$F$17,1)&lt;0.5,-1,1))^2)/((50*POWER(80,POWER(COS(PI()*MOD(Calculator!$B$29/Calculator!$F$17,1)),2))+$C41)^2+(1500*ABS(SIN(2*PI()*MOD(Calculator!$B$29/Calculator!$F$17,1)))*IF(MOD(Calculator!$B$29/Calculator!$F$17,1)&lt;0.5,-1,1))^2))),2))</f>
        <v>33.01</v>
      </c>
      <c r="J41" s="266" t="str">
        <f aca="false">IF(OR(Calculator!$E$18&lt;&gt;"YES",Calculator!$B$29&lt;Calculator!$G$18),"—",ROUND((1+SQRT(((50*POWER(80,POWER(COS(PI()*MOD(Calculator!$B$29/Calculator!$F$18,1)),2))-$C41)^2+(1500*ABS(SIN(2*PI()*MOD(Calculator!$B$29/Calculator!$F$18,1)))*IF(MOD(Calculator!$B$29/Calculator!$F$18,1)&lt;0.5,-1,1))^2)/((50*POWER(80,POWER(COS(PI()*MOD(Calculator!$B$29/Calculator!$F$18,1)),2))+$C41)^2+(1500*ABS(SIN(2*PI()*MOD(Calculator!$B$29/Calculator!$F$18,1)))*IF(MOD(Calculator!$B$29/Calculator!$F$18,1)&lt;0.5,-1,1))^2)))/(1-SQRT(((50*POWER(80,POWER(COS(PI()*MOD(Calculator!$B$29/Calculator!$F$18,1)),2))-$C41)^2+(1500*ABS(SIN(2*PI()*MOD(Calculator!$B$29/Calculator!$F$18,1)))*IF(MOD(Calculator!$B$29/Calculator!$F$18,1)&lt;0.5,-1,1))^2)/((50*POWER(80,POWER(COS(PI()*MOD(Calculator!$B$29/Calculator!$F$18,1)),2))+$C41)^2+(1500*ABS(SIN(2*PI()*MOD(Calculator!$B$29/Calculator!$F$18,1)))*IF(MOD(Calculator!$B$29/Calculator!$F$18,1)&lt;0.5,-1,1))^2))),2))</f>
        <v>—</v>
      </c>
      <c r="K41" s="266" t="str">
        <f aca="false">IF(OR(Calculator!$E$19&lt;&gt;"YES",Calculator!$B$29&lt;Calculator!$G$19),"—",ROUND((1+SQRT(((50*POWER(80,POWER(COS(PI()*MOD(Calculator!$B$29/Calculator!$F$19,1)),2))-$C41)^2+(1500*ABS(SIN(2*PI()*MOD(Calculator!$B$29/Calculator!$F$19,1)))*IF(MOD(Calculator!$B$29/Calculator!$F$19,1)&lt;0.5,-1,1))^2)/((50*POWER(80,POWER(COS(PI()*MOD(Calculator!$B$29/Calculator!$F$19,1)),2))+$C41)^2+(1500*ABS(SIN(2*PI()*MOD(Calculator!$B$29/Calculator!$F$19,1)))*IF(MOD(Calculator!$B$29/Calculator!$F$19,1)&lt;0.5,-1,1))^2)))/(1-SQRT(((50*POWER(80,POWER(COS(PI()*MOD(Calculator!$B$29/Calculator!$F$19,1)),2))-$C41)^2+(1500*ABS(SIN(2*PI()*MOD(Calculator!$B$29/Calculator!$F$19,1)))*IF(MOD(Calculator!$B$29/Calculator!$F$19,1)&lt;0.5,-1,1))^2)/((50*POWER(80,POWER(COS(PI()*MOD(Calculator!$B$29/Calculator!$F$19,1)),2))+$C41)^2+(1500*ABS(SIN(2*PI()*MOD(Calculator!$B$29/Calculator!$F$19,1)))*IF(MOD(Calculator!$B$29/Calculator!$F$19,1)&lt;0.5,-1,1))^2))),2))</f>
        <v>—</v>
      </c>
      <c r="L41" s="266" t="str">
        <f aca="false">IF(OR(Calculator!$E$20&lt;&gt;"YES",Calculator!$B$29&lt;Calculator!$G$20),"—",ROUND((1+SQRT(((50*POWER(80,POWER(COS(PI()*MOD(Calculator!$B$29/Calculator!$F$20,1)),2))-$C41)^2+(1500*ABS(SIN(2*PI()*MOD(Calculator!$B$29/Calculator!$F$20,1)))*IF(MOD(Calculator!$B$29/Calculator!$F$20,1)&lt;0.5,-1,1))^2)/((50*POWER(80,POWER(COS(PI()*MOD(Calculator!$B$29/Calculator!$F$20,1)),2))+$C41)^2+(1500*ABS(SIN(2*PI()*MOD(Calculator!$B$29/Calculator!$F$20,1)))*IF(MOD(Calculator!$B$29/Calculator!$F$20,1)&lt;0.5,-1,1))^2)))/(1-SQRT(((50*POWER(80,POWER(COS(PI()*MOD(Calculator!$B$29/Calculator!$F$20,1)),2))-$C41)^2+(1500*ABS(SIN(2*PI()*MOD(Calculator!$B$29/Calculator!$F$20,1)))*IF(MOD(Calculator!$B$29/Calculator!$F$20,1)&lt;0.5,-1,1))^2)/((50*POWER(80,POWER(COS(PI()*MOD(Calculator!$B$29/Calculator!$F$20,1)),2))+$C41)^2+(1500*ABS(SIN(2*PI()*MOD(Calculator!$B$29/Calculator!$F$20,1)))*IF(MOD(Calculator!$B$29/Calculator!$F$20,1)&lt;0.5,-1,1))^2))),2))</f>
        <v>—</v>
      </c>
      <c r="M41" s="266" t="str">
        <f aca="false">IF(OR(Calculator!$E$21&lt;&gt;"YES",Calculator!$B$29&lt;Calculator!$G$21),"—",ROUND((1+SQRT(((50*POWER(80,POWER(COS(PI()*MOD(Calculator!$B$29/Calculator!$F$21,1)),2))-$C41)^2+(1500*ABS(SIN(2*PI()*MOD(Calculator!$B$29/Calculator!$F$21,1)))*IF(MOD(Calculator!$B$29/Calculator!$F$21,1)&lt;0.5,-1,1))^2)/((50*POWER(80,POWER(COS(PI()*MOD(Calculator!$B$29/Calculator!$F$21,1)),2))+$C41)^2+(1500*ABS(SIN(2*PI()*MOD(Calculator!$B$29/Calculator!$F$21,1)))*IF(MOD(Calculator!$B$29/Calculator!$F$21,1)&lt;0.5,-1,1))^2)))/(1-SQRT(((50*POWER(80,POWER(COS(PI()*MOD(Calculator!$B$29/Calculator!$F$21,1)),2))-$C41)^2+(1500*ABS(SIN(2*PI()*MOD(Calculator!$B$29/Calculator!$F$21,1)))*IF(MOD(Calculator!$B$29/Calculator!$F$21,1)&lt;0.5,-1,1))^2)/((50*POWER(80,POWER(COS(PI()*MOD(Calculator!$B$29/Calculator!$F$21,1)),2))+$C41)^2+(1500*ABS(SIN(2*PI()*MOD(Calculator!$B$29/Calculator!$F$21,1)))*IF(MOD(Calculator!$B$29/Calculator!$F$21,1)&lt;0.5,-1,1))^2))),2))</f>
        <v>—</v>
      </c>
      <c r="N41" s="266" t="str">
        <f aca="false">IF(OR(Calculator!$E$22&lt;&gt;"YES",Calculator!$B$29&lt;Calculator!$G$22),"—",ROUND((1+SQRT(((50*POWER(80,POWER(COS(PI()*MOD(Calculator!$B$29/Calculator!$F$22,1)),2))-$C41)^2+(1500*ABS(SIN(2*PI()*MOD(Calculator!$B$29/Calculator!$F$22,1)))*IF(MOD(Calculator!$B$29/Calculator!$F$22,1)&lt;0.5,-1,1))^2)/((50*POWER(80,POWER(COS(PI()*MOD(Calculator!$B$29/Calculator!$F$22,1)),2))+$C41)^2+(1500*ABS(SIN(2*PI()*MOD(Calculator!$B$29/Calculator!$F$22,1)))*IF(MOD(Calculator!$B$29/Calculator!$F$22,1)&lt;0.5,-1,1))^2)))/(1-SQRT(((50*POWER(80,POWER(COS(PI()*MOD(Calculator!$B$29/Calculator!$F$22,1)),2))-$C41)^2+(1500*ABS(SIN(2*PI()*MOD(Calculator!$B$29/Calculator!$F$22,1)))*IF(MOD(Calculator!$B$29/Calculator!$F$22,1)&lt;0.5,-1,1))^2)/((50*POWER(80,POWER(COS(PI()*MOD(Calculator!$B$29/Calculator!$F$22,1)),2))+$C41)^2+(1500*ABS(SIN(2*PI()*MOD(Calculator!$B$29/Calculator!$F$22,1)))*IF(MOD(Calculator!$B$29/Calculator!$F$22,1)&lt;0.5,-1,1))^2))),2))</f>
        <v>—</v>
      </c>
      <c r="O41" s="292" t="n">
        <f aca="false">IFERROR(ROUND((IF(ISNUMBER(D41),D41,0)+IF(ISNUMBER(E41),E41,0)+IF(ISNUMBER(F41),F41,0)+IF(ISNUMBER(G41),G41,0)+IF(ISNUMBER(H41),H41,0)+IF(ISNUMBER(I41),I41,0)+IF(ISNUMBER(J41),J41,0)+IF(ISNUMBER(K41),K41,0)+IF(ISNUMBER(L41),L41,0)+IF(ISNUMBER(M41),M41,0)+IF(ISNUMBER(N41),N41,0))/(IF(ISNUMBER(D41),1,0)+IF(ISNUMBER(E41),1,0)+IF(ISNUMBER(F41),1,0)+IF(ISNUMBER(G41),1,0)+IF(ISNUMBER(H41),1,0)+IF(ISNUMBER(I41),1,0)+IF(ISNUMBER(J41),1,0)+IF(ISNUMBER(K41),1,0)+IF(ISNUMBER(L41),1,0)+IF(ISNUMBER(M41),1,0)+IF(ISNUMBER(N41),1,0)),4),"")</f>
        <v>33.94</v>
      </c>
      <c r="P41" s="266" t="str">
        <f aca="false">IF(OR(Calculator!$E$12&lt;&gt;"YES",Calculator!$B$30&lt;Calculator!$G$12),"—",ROUND((1+SQRT(((50*POWER(80,POWER(COS(PI()*MOD(Calculator!$B$30/Calculator!$F$12,1)),2))-$C41)^2+(1500*ABS(SIN(2*PI()*MOD(Calculator!$B$30/Calculator!$F$12,1)))*IF(MOD(Calculator!$B$30/Calculator!$F$12,1)&lt;0.5,-1,1))^2)/((50*POWER(80,POWER(COS(PI()*MOD(Calculator!$B$30/Calculator!$F$12,1)),2))+$C41)^2+(1500*ABS(SIN(2*PI()*MOD(Calculator!$B$30/Calculator!$F$12,1)))*IF(MOD(Calculator!$B$30/Calculator!$F$12,1)&lt;0.5,-1,1))^2)))/(1-SQRT(((50*POWER(80,POWER(COS(PI()*MOD(Calculator!$B$30/Calculator!$F$12,1)),2))-$C41)^2+(1500*ABS(SIN(2*PI()*MOD(Calculator!$B$30/Calculator!$F$12,1)))*IF(MOD(Calculator!$B$30/Calculator!$F$12,1)&lt;0.5,-1,1))^2)/((50*POWER(80,POWER(COS(PI()*MOD(Calculator!$B$30/Calculator!$F$12,1)),2))+$C41)^2+(1500*ABS(SIN(2*PI()*MOD(Calculator!$B$30/Calculator!$F$12,1)))*IF(MOD(Calculator!$B$30/Calculator!$F$12,1)&lt;0.5,-1,1))^2))),2))</f>
        <v>—</v>
      </c>
      <c r="Q41" s="266" t="str">
        <f aca="false">IF(OR(Calculator!$E$13&lt;&gt;"YES",Calculator!$B$30&lt;Calculator!$G$13),"—",ROUND((1+SQRT(((50*POWER(80,POWER(COS(PI()*MOD(Calculator!$B$30/Calculator!$F$13,1)),2))-$C41)^2+(1500*ABS(SIN(2*PI()*MOD(Calculator!$B$30/Calculator!$F$13,1)))*IF(MOD(Calculator!$B$30/Calculator!$F$13,1)&lt;0.5,-1,1))^2)/((50*POWER(80,POWER(COS(PI()*MOD(Calculator!$B$30/Calculator!$F$13,1)),2))+$C41)^2+(1500*ABS(SIN(2*PI()*MOD(Calculator!$B$30/Calculator!$F$13,1)))*IF(MOD(Calculator!$B$30/Calculator!$F$13,1)&lt;0.5,-1,1))^2)))/(1-SQRT(((50*POWER(80,POWER(COS(PI()*MOD(Calculator!$B$30/Calculator!$F$13,1)),2))-$C41)^2+(1500*ABS(SIN(2*PI()*MOD(Calculator!$B$30/Calculator!$F$13,1)))*IF(MOD(Calculator!$B$30/Calculator!$F$13,1)&lt;0.5,-1,1))^2)/((50*POWER(80,POWER(COS(PI()*MOD(Calculator!$B$30/Calculator!$F$13,1)),2))+$C41)^2+(1500*ABS(SIN(2*PI()*MOD(Calculator!$B$30/Calculator!$F$13,1)))*IF(MOD(Calculator!$B$30/Calculator!$F$13,1)&lt;0.5,-1,1))^2))),2))</f>
        <v>—</v>
      </c>
      <c r="R41" s="266" t="str">
        <f aca="false">IF(OR(Calculator!$E$14&lt;&gt;"YES",Calculator!$B$30&lt;Calculator!$G$14),"—",ROUND((1+SQRT(((50*POWER(80,POWER(COS(PI()*MOD(Calculator!$B$30/Calculator!$F$14,1)),2))-$C41)^2+(1500*ABS(SIN(2*PI()*MOD(Calculator!$B$30/Calculator!$F$14,1)))*IF(MOD(Calculator!$B$30/Calculator!$F$14,1)&lt;0.5,-1,1))^2)/((50*POWER(80,POWER(COS(PI()*MOD(Calculator!$B$30/Calculator!$F$14,1)),2))+$C41)^2+(1500*ABS(SIN(2*PI()*MOD(Calculator!$B$30/Calculator!$F$14,1)))*IF(MOD(Calculator!$B$30/Calculator!$F$14,1)&lt;0.5,-1,1))^2)))/(1-SQRT(((50*POWER(80,POWER(COS(PI()*MOD(Calculator!$B$30/Calculator!$F$14,1)),2))-$C41)^2+(1500*ABS(SIN(2*PI()*MOD(Calculator!$B$30/Calculator!$F$14,1)))*IF(MOD(Calculator!$B$30/Calculator!$F$14,1)&lt;0.5,-1,1))^2)/((50*POWER(80,POWER(COS(PI()*MOD(Calculator!$B$30/Calculator!$F$14,1)),2))+$C41)^2+(1500*ABS(SIN(2*PI()*MOD(Calculator!$B$30/Calculator!$F$14,1)))*IF(MOD(Calculator!$B$30/Calculator!$F$14,1)&lt;0.5,-1,1))^2))),2))</f>
        <v>—</v>
      </c>
      <c r="S41" s="266" t="n">
        <f aca="false">IF(OR(Calculator!$E$15&lt;&gt;"YES",Calculator!$B$30&lt;Calculator!$G$15),"—",ROUND((1+SQRT(((50*POWER(80,POWER(COS(PI()*MOD(Calculator!$B$30/Calculator!$F$15,1)),2))-$C41)^2+(1500*ABS(SIN(2*PI()*MOD(Calculator!$B$30/Calculator!$F$15,1)))*IF(MOD(Calculator!$B$30/Calculator!$F$15,1)&lt;0.5,-1,1))^2)/((50*POWER(80,POWER(COS(PI()*MOD(Calculator!$B$30/Calculator!$F$15,1)),2))+$C41)^2+(1500*ABS(SIN(2*PI()*MOD(Calculator!$B$30/Calculator!$F$15,1)))*IF(MOD(Calculator!$B$30/Calculator!$F$15,1)&lt;0.5,-1,1))^2)))/(1-SQRT(((50*POWER(80,POWER(COS(PI()*MOD(Calculator!$B$30/Calculator!$F$15,1)),2))-$C41)^2+(1500*ABS(SIN(2*PI()*MOD(Calculator!$B$30/Calculator!$F$15,1)))*IF(MOD(Calculator!$B$30/Calculator!$F$15,1)&lt;0.5,-1,1))^2)/((50*POWER(80,POWER(COS(PI()*MOD(Calculator!$B$30/Calculator!$F$15,1)),2))+$C41)^2+(1500*ABS(SIN(2*PI()*MOD(Calculator!$B$30/Calculator!$F$15,1)))*IF(MOD(Calculator!$B$30/Calculator!$F$15,1)&lt;0.5,-1,1))^2))),2))</f>
        <v>33.94</v>
      </c>
      <c r="T41" s="266" t="str">
        <f aca="false">IF(OR(Calculator!$E$16&lt;&gt;"YES",Calculator!$B$30&lt;Calculator!$G$16),"—",ROUND((1+SQRT(((50*POWER(80,POWER(COS(PI()*MOD(Calculator!$B$30/Calculator!$F$16,1)),2))-$C41)^2+(1500*ABS(SIN(2*PI()*MOD(Calculator!$B$30/Calculator!$F$16,1)))*IF(MOD(Calculator!$B$30/Calculator!$F$16,1)&lt;0.5,-1,1))^2)/((50*POWER(80,POWER(COS(PI()*MOD(Calculator!$B$30/Calculator!$F$16,1)),2))+$C41)^2+(1500*ABS(SIN(2*PI()*MOD(Calculator!$B$30/Calculator!$F$16,1)))*IF(MOD(Calculator!$B$30/Calculator!$F$16,1)&lt;0.5,-1,1))^2)))/(1-SQRT(((50*POWER(80,POWER(COS(PI()*MOD(Calculator!$B$30/Calculator!$F$16,1)),2))-$C41)^2+(1500*ABS(SIN(2*PI()*MOD(Calculator!$B$30/Calculator!$F$16,1)))*IF(MOD(Calculator!$B$30/Calculator!$F$16,1)&lt;0.5,-1,1))^2)/((50*POWER(80,POWER(COS(PI()*MOD(Calculator!$B$30/Calculator!$F$16,1)),2))+$C41)^2+(1500*ABS(SIN(2*PI()*MOD(Calculator!$B$30/Calculator!$F$16,1)))*IF(MOD(Calculator!$B$30/Calculator!$F$16,1)&lt;0.5,-1,1))^2))),2))</f>
        <v>—</v>
      </c>
      <c r="U41" s="266" t="n">
        <f aca="false">IF(OR(Calculator!$E$17&lt;&gt;"YES",Calculator!$B$30&lt;Calculator!$G$17),"—",ROUND((1+SQRT(((50*POWER(80,POWER(COS(PI()*MOD(Calculator!$B$30/Calculator!$F$17,1)),2))-$C41)^2+(1500*ABS(SIN(2*PI()*MOD(Calculator!$B$30/Calculator!$F$17,1)))*IF(MOD(Calculator!$B$30/Calculator!$F$17,1)&lt;0.5,-1,1))^2)/((50*POWER(80,POWER(COS(PI()*MOD(Calculator!$B$30/Calculator!$F$17,1)),2))+$C41)^2+(1500*ABS(SIN(2*PI()*MOD(Calculator!$B$30/Calculator!$F$17,1)))*IF(MOD(Calculator!$B$30/Calculator!$F$17,1)&lt;0.5,-1,1))^2)))/(1-SQRT(((50*POWER(80,POWER(COS(PI()*MOD(Calculator!$B$30/Calculator!$F$17,1)),2))-$C41)^2+(1500*ABS(SIN(2*PI()*MOD(Calculator!$B$30/Calculator!$F$17,1)))*IF(MOD(Calculator!$B$30/Calculator!$F$17,1)&lt;0.5,-1,1))^2)/((50*POWER(80,POWER(COS(PI()*MOD(Calculator!$B$30/Calculator!$F$17,1)),2))+$C41)^2+(1500*ABS(SIN(2*PI()*MOD(Calculator!$B$30/Calculator!$F$17,1)))*IF(MOD(Calculator!$B$30/Calculator!$F$17,1)&lt;0.5,-1,1))^2))),2))</f>
        <v>34.91</v>
      </c>
      <c r="V41" s="266" t="str">
        <f aca="false">IF(OR(Calculator!$E$18&lt;&gt;"YES",Calculator!$B$30&lt;Calculator!$G$18),"—",ROUND((1+SQRT(((50*POWER(80,POWER(COS(PI()*MOD(Calculator!$B$30/Calculator!$F$18,1)),2))-$C41)^2+(1500*ABS(SIN(2*PI()*MOD(Calculator!$B$30/Calculator!$F$18,1)))*IF(MOD(Calculator!$B$30/Calculator!$F$18,1)&lt;0.5,-1,1))^2)/((50*POWER(80,POWER(COS(PI()*MOD(Calculator!$B$30/Calculator!$F$18,1)),2))+$C41)^2+(1500*ABS(SIN(2*PI()*MOD(Calculator!$B$30/Calculator!$F$18,1)))*IF(MOD(Calculator!$B$30/Calculator!$F$18,1)&lt;0.5,-1,1))^2)))/(1-SQRT(((50*POWER(80,POWER(COS(PI()*MOD(Calculator!$B$30/Calculator!$F$18,1)),2))-$C41)^2+(1500*ABS(SIN(2*PI()*MOD(Calculator!$B$30/Calculator!$F$18,1)))*IF(MOD(Calculator!$B$30/Calculator!$F$18,1)&lt;0.5,-1,1))^2)/((50*POWER(80,POWER(COS(PI()*MOD(Calculator!$B$30/Calculator!$F$18,1)),2))+$C41)^2+(1500*ABS(SIN(2*PI()*MOD(Calculator!$B$30/Calculator!$F$18,1)))*IF(MOD(Calculator!$B$30/Calculator!$F$18,1)&lt;0.5,-1,1))^2))),2))</f>
        <v>—</v>
      </c>
      <c r="W41" s="266" t="str">
        <f aca="false">IF(OR(Calculator!$E$19&lt;&gt;"YES",Calculator!$B$30&lt;Calculator!$G$19),"—",ROUND((1+SQRT(((50*POWER(80,POWER(COS(PI()*MOD(Calculator!$B$30/Calculator!$F$19,1)),2))-$C41)^2+(1500*ABS(SIN(2*PI()*MOD(Calculator!$B$30/Calculator!$F$19,1)))*IF(MOD(Calculator!$B$30/Calculator!$F$19,1)&lt;0.5,-1,1))^2)/((50*POWER(80,POWER(COS(PI()*MOD(Calculator!$B$30/Calculator!$F$19,1)),2))+$C41)^2+(1500*ABS(SIN(2*PI()*MOD(Calculator!$B$30/Calculator!$F$19,1)))*IF(MOD(Calculator!$B$30/Calculator!$F$19,1)&lt;0.5,-1,1))^2)))/(1-SQRT(((50*POWER(80,POWER(COS(PI()*MOD(Calculator!$B$30/Calculator!$F$19,1)),2))-$C41)^2+(1500*ABS(SIN(2*PI()*MOD(Calculator!$B$30/Calculator!$F$19,1)))*IF(MOD(Calculator!$B$30/Calculator!$F$19,1)&lt;0.5,-1,1))^2)/((50*POWER(80,POWER(COS(PI()*MOD(Calculator!$B$30/Calculator!$F$19,1)),2))+$C41)^2+(1500*ABS(SIN(2*PI()*MOD(Calculator!$B$30/Calculator!$F$19,1)))*IF(MOD(Calculator!$B$30/Calculator!$F$19,1)&lt;0.5,-1,1))^2))),2))</f>
        <v>—</v>
      </c>
      <c r="X41" s="266" t="str">
        <f aca="false">IF(OR(Calculator!$E$20&lt;&gt;"YES",Calculator!$B$30&lt;Calculator!$G$20),"—",ROUND((1+SQRT(((50*POWER(80,POWER(COS(PI()*MOD(Calculator!$B$30/Calculator!$F$20,1)),2))-$C41)^2+(1500*ABS(SIN(2*PI()*MOD(Calculator!$B$30/Calculator!$F$20,1)))*IF(MOD(Calculator!$B$30/Calculator!$F$20,1)&lt;0.5,-1,1))^2)/((50*POWER(80,POWER(COS(PI()*MOD(Calculator!$B$30/Calculator!$F$20,1)),2))+$C41)^2+(1500*ABS(SIN(2*PI()*MOD(Calculator!$B$30/Calculator!$F$20,1)))*IF(MOD(Calculator!$B$30/Calculator!$F$20,1)&lt;0.5,-1,1))^2)))/(1-SQRT(((50*POWER(80,POWER(COS(PI()*MOD(Calculator!$B$30/Calculator!$F$20,1)),2))-$C41)^2+(1500*ABS(SIN(2*PI()*MOD(Calculator!$B$30/Calculator!$F$20,1)))*IF(MOD(Calculator!$B$30/Calculator!$F$20,1)&lt;0.5,-1,1))^2)/((50*POWER(80,POWER(COS(PI()*MOD(Calculator!$B$30/Calculator!$F$20,1)),2))+$C41)^2+(1500*ABS(SIN(2*PI()*MOD(Calculator!$B$30/Calculator!$F$20,1)))*IF(MOD(Calculator!$B$30/Calculator!$F$20,1)&lt;0.5,-1,1))^2))),2))</f>
        <v>—</v>
      </c>
      <c r="Y41" s="266" t="str">
        <f aca="false">IF(OR(Calculator!$E$21&lt;&gt;"YES",Calculator!$B$30&lt;Calculator!$G$21),"—",ROUND((1+SQRT(((50*POWER(80,POWER(COS(PI()*MOD(Calculator!$B$30/Calculator!$F$21,1)),2))-$C41)^2+(1500*ABS(SIN(2*PI()*MOD(Calculator!$B$30/Calculator!$F$21,1)))*IF(MOD(Calculator!$B$30/Calculator!$F$21,1)&lt;0.5,-1,1))^2)/((50*POWER(80,POWER(COS(PI()*MOD(Calculator!$B$30/Calculator!$F$21,1)),2))+$C41)^2+(1500*ABS(SIN(2*PI()*MOD(Calculator!$B$30/Calculator!$F$21,1)))*IF(MOD(Calculator!$B$30/Calculator!$F$21,1)&lt;0.5,-1,1))^2)))/(1-SQRT(((50*POWER(80,POWER(COS(PI()*MOD(Calculator!$B$30/Calculator!$F$21,1)),2))-$C41)^2+(1500*ABS(SIN(2*PI()*MOD(Calculator!$B$30/Calculator!$F$21,1)))*IF(MOD(Calculator!$B$30/Calculator!$F$21,1)&lt;0.5,-1,1))^2)/((50*POWER(80,POWER(COS(PI()*MOD(Calculator!$B$30/Calculator!$F$21,1)),2))+$C41)^2+(1500*ABS(SIN(2*PI()*MOD(Calculator!$B$30/Calculator!$F$21,1)))*IF(MOD(Calculator!$B$30/Calculator!$F$21,1)&lt;0.5,-1,1))^2))),2))</f>
        <v>—</v>
      </c>
      <c r="Z41" s="266" t="str">
        <f aca="false">IF(OR(Calculator!$E$22&lt;&gt;"YES",Calculator!$B$30&lt;Calculator!$G$22),"—",ROUND((1+SQRT(((50*POWER(80,POWER(COS(PI()*MOD(Calculator!$B$30/Calculator!$F$22,1)),2))-$C41)^2+(1500*ABS(SIN(2*PI()*MOD(Calculator!$B$30/Calculator!$F$22,1)))*IF(MOD(Calculator!$B$30/Calculator!$F$22,1)&lt;0.5,-1,1))^2)/((50*POWER(80,POWER(COS(PI()*MOD(Calculator!$B$30/Calculator!$F$22,1)),2))+$C41)^2+(1500*ABS(SIN(2*PI()*MOD(Calculator!$B$30/Calculator!$F$22,1)))*IF(MOD(Calculator!$B$30/Calculator!$F$22,1)&lt;0.5,-1,1))^2)))/(1-SQRT(((50*POWER(80,POWER(COS(PI()*MOD(Calculator!$B$30/Calculator!$F$22,1)),2))-$C41)^2+(1500*ABS(SIN(2*PI()*MOD(Calculator!$B$30/Calculator!$F$22,1)))*IF(MOD(Calculator!$B$30/Calculator!$F$22,1)&lt;0.5,-1,1))^2)/((50*POWER(80,POWER(COS(PI()*MOD(Calculator!$B$30/Calculator!$F$22,1)),2))+$C41)^2+(1500*ABS(SIN(2*PI()*MOD(Calculator!$B$30/Calculator!$F$22,1)))*IF(MOD(Calculator!$B$30/Calculator!$F$22,1)&lt;0.5,-1,1))^2))),2))</f>
        <v>—</v>
      </c>
      <c r="AA41" s="292" t="n">
        <f aca="false">IFERROR(ROUND((IF(ISNUMBER(P41),P41,0)+IF(ISNUMBER(Q41),Q41,0)+IF(ISNUMBER(R41),R41,0)+IF(ISNUMBER(S41),S41,0)+IF(ISNUMBER(T41),T41,0)+IF(ISNUMBER(U41),U41,0)+IF(ISNUMBER(V41),V41,0)+IF(ISNUMBER(W41),W41,0)+IF(ISNUMBER(X41),X41,0)+IF(ISNUMBER(Y41),Y41,0)+IF(ISNUMBER(Z41),Z41,0))/(IF(ISNUMBER(P41),1,0)+IF(ISNUMBER(Q41),1,0)+IF(ISNUMBER(R41),1,0)+IF(ISNUMBER(S41),1,0)+IF(ISNUMBER(T41),1,0)+IF(ISNUMBER(U41),1,0)+IF(ISNUMBER(V41),1,0)+IF(ISNUMBER(W41),1,0)+IF(ISNUMBER(X41),1,0)+IF(ISNUMBER(Y41),1,0)+IF(ISNUMBER(Z41),1,0)),4),"")</f>
        <v>34.425</v>
      </c>
      <c r="AB41" s="266" t="str">
        <f aca="false">IF(OR(Calculator!$E$12&lt;&gt;"YES",Calculator!$B$31&lt;Calculator!$G$12),"—",ROUND((1+SQRT(((50*POWER(80,POWER(COS(PI()*MOD(Calculator!$B$31/Calculator!$F$12,1)),2))-$C41)^2+(1500*ABS(SIN(2*PI()*MOD(Calculator!$B$31/Calculator!$F$12,1)))*IF(MOD(Calculator!$B$31/Calculator!$F$12,1)&lt;0.5,-1,1))^2)/((50*POWER(80,POWER(COS(PI()*MOD(Calculator!$B$31/Calculator!$F$12,1)),2))+$C41)^2+(1500*ABS(SIN(2*PI()*MOD(Calculator!$B$31/Calculator!$F$12,1)))*IF(MOD(Calculator!$B$31/Calculator!$F$12,1)&lt;0.5,-1,1))^2)))/(1-SQRT(((50*POWER(80,POWER(COS(PI()*MOD(Calculator!$B$31/Calculator!$F$12,1)),2))-$C41)^2+(1500*ABS(SIN(2*PI()*MOD(Calculator!$B$31/Calculator!$F$12,1)))*IF(MOD(Calculator!$B$31/Calculator!$F$12,1)&lt;0.5,-1,1))^2)/((50*POWER(80,POWER(COS(PI()*MOD(Calculator!$B$31/Calculator!$F$12,1)),2))+$C41)^2+(1500*ABS(SIN(2*PI()*MOD(Calculator!$B$31/Calculator!$F$12,1)))*IF(MOD(Calculator!$B$31/Calculator!$F$12,1)&lt;0.5,-1,1))^2))),2))</f>
        <v>—</v>
      </c>
      <c r="AC41" s="266" t="str">
        <f aca="false">IF(OR(Calculator!$E$13&lt;&gt;"YES",Calculator!$B$31&lt;Calculator!$G$13),"—",ROUND((1+SQRT(((50*POWER(80,POWER(COS(PI()*MOD(Calculator!$B$31/Calculator!$F$13,1)),2))-$C41)^2+(1500*ABS(SIN(2*PI()*MOD(Calculator!$B$31/Calculator!$F$13,1)))*IF(MOD(Calculator!$B$31/Calculator!$F$13,1)&lt;0.5,-1,1))^2)/((50*POWER(80,POWER(COS(PI()*MOD(Calculator!$B$31/Calculator!$F$13,1)),2))+$C41)^2+(1500*ABS(SIN(2*PI()*MOD(Calculator!$B$31/Calculator!$F$13,1)))*IF(MOD(Calculator!$B$31/Calculator!$F$13,1)&lt;0.5,-1,1))^2)))/(1-SQRT(((50*POWER(80,POWER(COS(PI()*MOD(Calculator!$B$31/Calculator!$F$13,1)),2))-$C41)^2+(1500*ABS(SIN(2*PI()*MOD(Calculator!$B$31/Calculator!$F$13,1)))*IF(MOD(Calculator!$B$31/Calculator!$F$13,1)&lt;0.5,-1,1))^2)/((50*POWER(80,POWER(COS(PI()*MOD(Calculator!$B$31/Calculator!$F$13,1)),2))+$C41)^2+(1500*ABS(SIN(2*PI()*MOD(Calculator!$B$31/Calculator!$F$13,1)))*IF(MOD(Calculator!$B$31/Calculator!$F$13,1)&lt;0.5,-1,1))^2))),2))</f>
        <v>—</v>
      </c>
      <c r="AD41" s="266" t="str">
        <f aca="false">IF(OR(Calculator!$E$14&lt;&gt;"YES",Calculator!$B$31&lt;Calculator!$G$14),"—",ROUND((1+SQRT(((50*POWER(80,POWER(COS(PI()*MOD(Calculator!$B$31/Calculator!$F$14,1)),2))-$C41)^2+(1500*ABS(SIN(2*PI()*MOD(Calculator!$B$31/Calculator!$F$14,1)))*IF(MOD(Calculator!$B$31/Calculator!$F$14,1)&lt;0.5,-1,1))^2)/((50*POWER(80,POWER(COS(PI()*MOD(Calculator!$B$31/Calculator!$F$14,1)),2))+$C41)^2+(1500*ABS(SIN(2*PI()*MOD(Calculator!$B$31/Calculator!$F$14,1)))*IF(MOD(Calculator!$B$31/Calculator!$F$14,1)&lt;0.5,-1,1))^2)))/(1-SQRT(((50*POWER(80,POWER(COS(PI()*MOD(Calculator!$B$31/Calculator!$F$14,1)),2))-$C41)^2+(1500*ABS(SIN(2*PI()*MOD(Calculator!$B$31/Calculator!$F$14,1)))*IF(MOD(Calculator!$B$31/Calculator!$F$14,1)&lt;0.5,-1,1))^2)/((50*POWER(80,POWER(COS(PI()*MOD(Calculator!$B$31/Calculator!$F$14,1)),2))+$C41)^2+(1500*ABS(SIN(2*PI()*MOD(Calculator!$B$31/Calculator!$F$14,1)))*IF(MOD(Calculator!$B$31/Calculator!$F$14,1)&lt;0.5,-1,1))^2))),2))</f>
        <v>—</v>
      </c>
      <c r="AE41" s="266" t="n">
        <f aca="false">IF(OR(Calculator!$E$15&lt;&gt;"YES",Calculator!$B$31&lt;Calculator!$G$15),"—",ROUND((1+SQRT(((50*POWER(80,POWER(COS(PI()*MOD(Calculator!$B$31/Calculator!$F$15,1)),2))-$C41)^2+(1500*ABS(SIN(2*PI()*MOD(Calculator!$B$31/Calculator!$F$15,1)))*IF(MOD(Calculator!$B$31/Calculator!$F$15,1)&lt;0.5,-1,1))^2)/((50*POWER(80,POWER(COS(PI()*MOD(Calculator!$B$31/Calculator!$F$15,1)),2))+$C41)^2+(1500*ABS(SIN(2*PI()*MOD(Calculator!$B$31/Calculator!$F$15,1)))*IF(MOD(Calculator!$B$31/Calculator!$F$15,1)&lt;0.5,-1,1))^2)))/(1-SQRT(((50*POWER(80,POWER(COS(PI()*MOD(Calculator!$B$31/Calculator!$F$15,1)),2))-$C41)^2+(1500*ABS(SIN(2*PI()*MOD(Calculator!$B$31/Calculator!$F$15,1)))*IF(MOD(Calculator!$B$31/Calculator!$F$15,1)&lt;0.5,-1,1))^2)/((50*POWER(80,POWER(COS(PI()*MOD(Calculator!$B$31/Calculator!$F$15,1)),2))+$C41)^2+(1500*ABS(SIN(2*PI()*MOD(Calculator!$B$31/Calculator!$F$15,1)))*IF(MOD(Calculator!$B$31/Calculator!$F$15,1)&lt;0.5,-1,1))^2))),2))</f>
        <v>35.7</v>
      </c>
      <c r="AF41" s="266" t="str">
        <f aca="false">IF(OR(Calculator!$E$16&lt;&gt;"YES",Calculator!$B$31&lt;Calculator!$G$16),"—",ROUND((1+SQRT(((50*POWER(80,POWER(COS(PI()*MOD(Calculator!$B$31/Calculator!$F$16,1)),2))-$C41)^2+(1500*ABS(SIN(2*PI()*MOD(Calculator!$B$31/Calculator!$F$16,1)))*IF(MOD(Calculator!$B$31/Calculator!$F$16,1)&lt;0.5,-1,1))^2)/((50*POWER(80,POWER(COS(PI()*MOD(Calculator!$B$31/Calculator!$F$16,1)),2))+$C41)^2+(1500*ABS(SIN(2*PI()*MOD(Calculator!$B$31/Calculator!$F$16,1)))*IF(MOD(Calculator!$B$31/Calculator!$F$16,1)&lt;0.5,-1,1))^2)))/(1-SQRT(((50*POWER(80,POWER(COS(PI()*MOD(Calculator!$B$31/Calculator!$F$16,1)),2))-$C41)^2+(1500*ABS(SIN(2*PI()*MOD(Calculator!$B$31/Calculator!$F$16,1)))*IF(MOD(Calculator!$B$31/Calculator!$F$16,1)&lt;0.5,-1,1))^2)/((50*POWER(80,POWER(COS(PI()*MOD(Calculator!$B$31/Calculator!$F$16,1)),2))+$C41)^2+(1500*ABS(SIN(2*PI()*MOD(Calculator!$B$31/Calculator!$F$16,1)))*IF(MOD(Calculator!$B$31/Calculator!$F$16,1)&lt;0.5,-1,1))^2))),2))</f>
        <v>—</v>
      </c>
      <c r="AG41" s="266" t="n">
        <f aca="false">IF(OR(Calculator!$E$17&lt;&gt;"YES",Calculator!$B$31&lt;Calculator!$G$17),"—",ROUND((1+SQRT(((50*POWER(80,POWER(COS(PI()*MOD(Calculator!$B$31/Calculator!$F$17,1)),2))-$C41)^2+(1500*ABS(SIN(2*PI()*MOD(Calculator!$B$31/Calculator!$F$17,1)))*IF(MOD(Calculator!$B$31/Calculator!$F$17,1)&lt;0.5,-1,1))^2)/((50*POWER(80,POWER(COS(PI()*MOD(Calculator!$B$31/Calculator!$F$17,1)),2))+$C41)^2+(1500*ABS(SIN(2*PI()*MOD(Calculator!$B$31/Calculator!$F$17,1)))*IF(MOD(Calculator!$B$31/Calculator!$F$17,1)&lt;0.5,-1,1))^2)))/(1-SQRT(((50*POWER(80,POWER(COS(PI()*MOD(Calculator!$B$31/Calculator!$F$17,1)),2))-$C41)^2+(1500*ABS(SIN(2*PI()*MOD(Calculator!$B$31/Calculator!$F$17,1)))*IF(MOD(Calculator!$B$31/Calculator!$F$17,1)&lt;0.5,-1,1))^2)/((50*POWER(80,POWER(COS(PI()*MOD(Calculator!$B$31/Calculator!$F$17,1)),2))+$C41)^2+(1500*ABS(SIN(2*PI()*MOD(Calculator!$B$31/Calculator!$F$17,1)))*IF(MOD(Calculator!$B$31/Calculator!$F$17,1)&lt;0.5,-1,1))^2))),2))</f>
        <v>30.83</v>
      </c>
      <c r="AH41" s="266" t="str">
        <f aca="false">IF(OR(Calculator!$E$18&lt;&gt;"YES",Calculator!$B$31&lt;Calculator!$G$18),"—",ROUND((1+SQRT(((50*POWER(80,POWER(COS(PI()*MOD(Calculator!$B$31/Calculator!$F$18,1)),2))-$C41)^2+(1500*ABS(SIN(2*PI()*MOD(Calculator!$B$31/Calculator!$F$18,1)))*IF(MOD(Calculator!$B$31/Calculator!$F$18,1)&lt;0.5,-1,1))^2)/((50*POWER(80,POWER(COS(PI()*MOD(Calculator!$B$31/Calculator!$F$18,1)),2))+$C41)^2+(1500*ABS(SIN(2*PI()*MOD(Calculator!$B$31/Calculator!$F$18,1)))*IF(MOD(Calculator!$B$31/Calculator!$F$18,1)&lt;0.5,-1,1))^2)))/(1-SQRT(((50*POWER(80,POWER(COS(PI()*MOD(Calculator!$B$31/Calculator!$F$18,1)),2))-$C41)^2+(1500*ABS(SIN(2*PI()*MOD(Calculator!$B$31/Calculator!$F$18,1)))*IF(MOD(Calculator!$B$31/Calculator!$F$18,1)&lt;0.5,-1,1))^2)/((50*POWER(80,POWER(COS(PI()*MOD(Calculator!$B$31/Calculator!$F$18,1)),2))+$C41)^2+(1500*ABS(SIN(2*PI()*MOD(Calculator!$B$31/Calculator!$F$18,1)))*IF(MOD(Calculator!$B$31/Calculator!$F$18,1)&lt;0.5,-1,1))^2))),2))</f>
        <v>—</v>
      </c>
      <c r="AI41" s="266" t="str">
        <f aca="false">IF(OR(Calculator!$E$19&lt;&gt;"YES",Calculator!$B$31&lt;Calculator!$G$19),"—",ROUND((1+SQRT(((50*POWER(80,POWER(COS(PI()*MOD(Calculator!$B$31/Calculator!$F$19,1)),2))-$C41)^2+(1500*ABS(SIN(2*PI()*MOD(Calculator!$B$31/Calculator!$F$19,1)))*IF(MOD(Calculator!$B$31/Calculator!$F$19,1)&lt;0.5,-1,1))^2)/((50*POWER(80,POWER(COS(PI()*MOD(Calculator!$B$31/Calculator!$F$19,1)),2))+$C41)^2+(1500*ABS(SIN(2*PI()*MOD(Calculator!$B$31/Calculator!$F$19,1)))*IF(MOD(Calculator!$B$31/Calculator!$F$19,1)&lt;0.5,-1,1))^2)))/(1-SQRT(((50*POWER(80,POWER(COS(PI()*MOD(Calculator!$B$31/Calculator!$F$19,1)),2))-$C41)^2+(1500*ABS(SIN(2*PI()*MOD(Calculator!$B$31/Calculator!$F$19,1)))*IF(MOD(Calculator!$B$31/Calculator!$F$19,1)&lt;0.5,-1,1))^2)/((50*POWER(80,POWER(COS(PI()*MOD(Calculator!$B$31/Calculator!$F$19,1)),2))+$C41)^2+(1500*ABS(SIN(2*PI()*MOD(Calculator!$B$31/Calculator!$F$19,1)))*IF(MOD(Calculator!$B$31/Calculator!$F$19,1)&lt;0.5,-1,1))^2))),2))</f>
        <v>—</v>
      </c>
      <c r="AJ41" s="266" t="str">
        <f aca="false">IF(OR(Calculator!$E$20&lt;&gt;"YES",Calculator!$B$31&lt;Calculator!$G$20),"—",ROUND((1+SQRT(((50*POWER(80,POWER(COS(PI()*MOD(Calculator!$B$31/Calculator!$F$20,1)),2))-$C41)^2+(1500*ABS(SIN(2*PI()*MOD(Calculator!$B$31/Calculator!$F$20,1)))*IF(MOD(Calculator!$B$31/Calculator!$F$20,1)&lt;0.5,-1,1))^2)/((50*POWER(80,POWER(COS(PI()*MOD(Calculator!$B$31/Calculator!$F$20,1)),2))+$C41)^2+(1500*ABS(SIN(2*PI()*MOD(Calculator!$B$31/Calculator!$F$20,1)))*IF(MOD(Calculator!$B$31/Calculator!$F$20,1)&lt;0.5,-1,1))^2)))/(1-SQRT(((50*POWER(80,POWER(COS(PI()*MOD(Calculator!$B$31/Calculator!$F$20,1)),2))-$C41)^2+(1500*ABS(SIN(2*PI()*MOD(Calculator!$B$31/Calculator!$F$20,1)))*IF(MOD(Calculator!$B$31/Calculator!$F$20,1)&lt;0.5,-1,1))^2)/((50*POWER(80,POWER(COS(PI()*MOD(Calculator!$B$31/Calculator!$F$20,1)),2))+$C41)^2+(1500*ABS(SIN(2*PI()*MOD(Calculator!$B$31/Calculator!$F$20,1)))*IF(MOD(Calculator!$B$31/Calculator!$F$20,1)&lt;0.5,-1,1))^2))),2))</f>
        <v>—</v>
      </c>
      <c r="AK41" s="266" t="str">
        <f aca="false">IF(OR(Calculator!$E$21&lt;&gt;"YES",Calculator!$B$31&lt;Calculator!$G$21),"—",ROUND((1+SQRT(((50*POWER(80,POWER(COS(PI()*MOD(Calculator!$B$31/Calculator!$F$21,1)),2))-$C41)^2+(1500*ABS(SIN(2*PI()*MOD(Calculator!$B$31/Calculator!$F$21,1)))*IF(MOD(Calculator!$B$31/Calculator!$F$21,1)&lt;0.5,-1,1))^2)/((50*POWER(80,POWER(COS(PI()*MOD(Calculator!$B$31/Calculator!$F$21,1)),2))+$C41)^2+(1500*ABS(SIN(2*PI()*MOD(Calculator!$B$31/Calculator!$F$21,1)))*IF(MOD(Calculator!$B$31/Calculator!$F$21,1)&lt;0.5,-1,1))^2)))/(1-SQRT(((50*POWER(80,POWER(COS(PI()*MOD(Calculator!$B$31/Calculator!$F$21,1)),2))-$C41)^2+(1500*ABS(SIN(2*PI()*MOD(Calculator!$B$31/Calculator!$F$21,1)))*IF(MOD(Calculator!$B$31/Calculator!$F$21,1)&lt;0.5,-1,1))^2)/((50*POWER(80,POWER(COS(PI()*MOD(Calculator!$B$31/Calculator!$F$21,1)),2))+$C41)^2+(1500*ABS(SIN(2*PI()*MOD(Calculator!$B$31/Calculator!$F$21,1)))*IF(MOD(Calculator!$B$31/Calculator!$F$21,1)&lt;0.5,-1,1))^2))),2))</f>
        <v>—</v>
      </c>
      <c r="AL41" s="266" t="str">
        <f aca="false">IF(OR(Calculator!$E$22&lt;&gt;"YES",Calculator!$B$31&lt;Calculator!$G$22),"—",ROUND((1+SQRT(((50*POWER(80,POWER(COS(PI()*MOD(Calculator!$B$31/Calculator!$F$22,1)),2))-$C41)^2+(1500*ABS(SIN(2*PI()*MOD(Calculator!$B$31/Calculator!$F$22,1)))*IF(MOD(Calculator!$B$31/Calculator!$F$22,1)&lt;0.5,-1,1))^2)/((50*POWER(80,POWER(COS(PI()*MOD(Calculator!$B$31/Calculator!$F$22,1)),2))+$C41)^2+(1500*ABS(SIN(2*PI()*MOD(Calculator!$B$31/Calculator!$F$22,1)))*IF(MOD(Calculator!$B$31/Calculator!$F$22,1)&lt;0.5,-1,1))^2)))/(1-SQRT(((50*POWER(80,POWER(COS(PI()*MOD(Calculator!$B$31/Calculator!$F$22,1)),2))-$C41)^2+(1500*ABS(SIN(2*PI()*MOD(Calculator!$B$31/Calculator!$F$22,1)))*IF(MOD(Calculator!$B$31/Calculator!$F$22,1)&lt;0.5,-1,1))^2)/((50*POWER(80,POWER(COS(PI()*MOD(Calculator!$B$31/Calculator!$F$22,1)),2))+$C41)^2+(1500*ABS(SIN(2*PI()*MOD(Calculator!$B$31/Calculator!$F$22,1)))*IF(MOD(Calculator!$B$31/Calculator!$F$22,1)&lt;0.5,-1,1))^2))),2))</f>
        <v>—</v>
      </c>
      <c r="AM41" s="293" t="n">
        <f aca="false">IFERROR(ROUND((IF(ISNUMBER(AB41),AB41,0)+IF(ISNUMBER(AC41),AC41,0)+IF(ISNUMBER(AD41),AD41,0)+IF(ISNUMBER(AE41),AE41,0)+IF(ISNUMBER(AF41),AF41,0)+IF(ISNUMBER(AG41),AG41,0)+IF(ISNUMBER(AH41),AH41,0)+IF(ISNUMBER(AI41),AI41,0)+IF(ISNUMBER(AJ41),AJ41,0)+IF(ISNUMBER(AK41),AK41,0)+IF(ISNUMBER(AL41),AL41,0))/(IF(ISNUMBER(AB41),1,0)+IF(ISNUMBER(AC41),1,0)+IF(ISNUMBER(AD41),1,0)+IF(ISNUMBER(AE41),1,0)+IF(ISNUMBER(AF41),1,0)+IF(ISNUMBER(AG41),1,0)+IF(ISNUMBER(AH41),1,0)+IF(ISNUMBER(AI41),1,0)+IF(ISNUMBER(AJ41),1,0)+IF(ISNUMBER(AK41),1,0)+IF(ISNUMBER(AL41),1,0)),4),"")</f>
        <v>33.265</v>
      </c>
      <c r="AN41" s="294" t="str">
        <f aca="false">IF(OR(Calculator!$E$12&lt;&gt;"YES",Calculator!$B$32&lt;Calculator!$G$12),"—",ROUND((1+SQRT(((50*POWER(80,POWER(COS(PI()*MOD(Calculator!$B$32/Calculator!$F$12,1)),2))-$C41)^2+(1500*ABS(SIN(2*PI()*MOD(Calculator!$B$32/Calculator!$F$12,1)))*IF(MOD(Calculator!$B$32/Calculator!$F$12,1)&lt;0.5,-1,1))^2)/((50*POWER(80,POWER(COS(PI()*MOD(Calculator!$B$32/Calculator!$F$12,1)),2))+$C41)^2+(1500*ABS(SIN(2*PI()*MOD(Calculator!$B$32/Calculator!$F$12,1)))*IF(MOD(Calculator!$B$32/Calculator!$F$12,1)&lt;0.5,-1,1))^2)))/(1-SQRT(((50*POWER(80,POWER(COS(PI()*MOD(Calculator!$B$32/Calculator!$F$12,1)),2))-$C41)^2+(1500*ABS(SIN(2*PI()*MOD(Calculator!$B$32/Calculator!$F$12,1)))*IF(MOD(Calculator!$B$32/Calculator!$F$12,1)&lt;0.5,-1,1))^2)/((50*POWER(80,POWER(COS(PI()*MOD(Calculator!$B$32/Calculator!$F$12,1)),2))+$C41)^2+(1500*ABS(SIN(2*PI()*MOD(Calculator!$B$32/Calculator!$F$12,1)))*IF(MOD(Calculator!$B$32/Calculator!$F$12,1)&lt;0.5,-1,1))^2))),2))</f>
        <v>—</v>
      </c>
      <c r="AO41" s="294" t="str">
        <f aca="false">IF(OR(Calculator!$E$13&lt;&gt;"YES",Calculator!$B$32&lt;Calculator!$G$13),"—",ROUND((1+SQRT(((50*POWER(80,POWER(COS(PI()*MOD(Calculator!$B$32/Calculator!$F$13,1)),2))-$C41)^2+(1500*ABS(SIN(2*PI()*MOD(Calculator!$B$32/Calculator!$F$13,1)))*IF(MOD(Calculator!$B$32/Calculator!$F$13,1)&lt;0.5,-1,1))^2)/((50*POWER(80,POWER(COS(PI()*MOD(Calculator!$B$32/Calculator!$F$13,1)),2))+$C41)^2+(1500*ABS(SIN(2*PI()*MOD(Calculator!$B$32/Calculator!$F$13,1)))*IF(MOD(Calculator!$B$32/Calculator!$F$13,1)&lt;0.5,-1,1))^2)))/(1-SQRT(((50*POWER(80,POWER(COS(PI()*MOD(Calculator!$B$32/Calculator!$F$13,1)),2))-$C41)^2+(1500*ABS(SIN(2*PI()*MOD(Calculator!$B$32/Calculator!$F$13,1)))*IF(MOD(Calculator!$B$32/Calculator!$F$13,1)&lt;0.5,-1,1))^2)/((50*POWER(80,POWER(COS(PI()*MOD(Calculator!$B$32/Calculator!$F$13,1)),2))+$C41)^2+(1500*ABS(SIN(2*PI()*MOD(Calculator!$B$32/Calculator!$F$13,1)))*IF(MOD(Calculator!$B$32/Calculator!$F$13,1)&lt;0.5,-1,1))^2))),2))</f>
        <v>—</v>
      </c>
      <c r="AP41" s="294" t="str">
        <f aca="false">IF(OR(Calculator!$E$14&lt;&gt;"YES",Calculator!$B$32&lt;Calculator!$G$14),"—",ROUND((1+SQRT(((50*POWER(80,POWER(COS(PI()*MOD(Calculator!$B$32/Calculator!$F$14,1)),2))-$C41)^2+(1500*ABS(SIN(2*PI()*MOD(Calculator!$B$32/Calculator!$F$14,1)))*IF(MOD(Calculator!$B$32/Calculator!$F$14,1)&lt;0.5,-1,1))^2)/((50*POWER(80,POWER(COS(PI()*MOD(Calculator!$B$32/Calculator!$F$14,1)),2))+$C41)^2+(1500*ABS(SIN(2*PI()*MOD(Calculator!$B$32/Calculator!$F$14,1)))*IF(MOD(Calculator!$B$32/Calculator!$F$14,1)&lt;0.5,-1,1))^2)))/(1-SQRT(((50*POWER(80,POWER(COS(PI()*MOD(Calculator!$B$32/Calculator!$F$14,1)),2))-$C41)^2+(1500*ABS(SIN(2*PI()*MOD(Calculator!$B$32/Calculator!$F$14,1)))*IF(MOD(Calculator!$B$32/Calculator!$F$14,1)&lt;0.5,-1,1))^2)/((50*POWER(80,POWER(COS(PI()*MOD(Calculator!$B$32/Calculator!$F$14,1)),2))+$C41)^2+(1500*ABS(SIN(2*PI()*MOD(Calculator!$B$32/Calculator!$F$14,1)))*IF(MOD(Calculator!$B$32/Calculator!$F$14,1)&lt;0.5,-1,1))^2))),2))</f>
        <v>—</v>
      </c>
      <c r="AQ41" s="294" t="n">
        <f aca="false">IF(OR(Calculator!$E$15&lt;&gt;"YES",Calculator!$B$32&lt;Calculator!$G$15),"—",ROUND((1+SQRT(((50*POWER(80,POWER(COS(PI()*MOD(Calculator!$B$32/Calculator!$F$15,1)),2))-$C41)^2+(1500*ABS(SIN(2*PI()*MOD(Calculator!$B$32/Calculator!$F$15,1)))*IF(MOD(Calculator!$B$32/Calculator!$F$15,1)&lt;0.5,-1,1))^2)/((50*POWER(80,POWER(COS(PI()*MOD(Calculator!$B$32/Calculator!$F$15,1)),2))+$C41)^2+(1500*ABS(SIN(2*PI()*MOD(Calculator!$B$32/Calculator!$F$15,1)))*IF(MOD(Calculator!$B$32/Calculator!$F$15,1)&lt;0.5,-1,1))^2)))/(1-SQRT(((50*POWER(80,POWER(COS(PI()*MOD(Calculator!$B$32/Calculator!$F$15,1)),2))-$C41)^2+(1500*ABS(SIN(2*PI()*MOD(Calculator!$B$32/Calculator!$F$15,1)))*IF(MOD(Calculator!$B$32/Calculator!$F$15,1)&lt;0.5,-1,1))^2)/((50*POWER(80,POWER(COS(PI()*MOD(Calculator!$B$32/Calculator!$F$15,1)),2))+$C41)^2+(1500*ABS(SIN(2*PI()*MOD(Calculator!$B$32/Calculator!$F$15,1)))*IF(MOD(Calculator!$B$32/Calculator!$F$15,1)&lt;0.5,-1,1))^2))),2))</f>
        <v>7.63</v>
      </c>
      <c r="AR41" s="294" t="str">
        <f aca="false">IF(OR(Calculator!$E$16&lt;&gt;"YES",Calculator!$B$32&lt;Calculator!$G$16),"—",ROUND((1+SQRT(((50*POWER(80,POWER(COS(PI()*MOD(Calculator!$B$32/Calculator!$F$16,1)),2))-$C41)^2+(1500*ABS(SIN(2*PI()*MOD(Calculator!$B$32/Calculator!$F$16,1)))*IF(MOD(Calculator!$B$32/Calculator!$F$16,1)&lt;0.5,-1,1))^2)/((50*POWER(80,POWER(COS(PI()*MOD(Calculator!$B$32/Calculator!$F$16,1)),2))+$C41)^2+(1500*ABS(SIN(2*PI()*MOD(Calculator!$B$32/Calculator!$F$16,1)))*IF(MOD(Calculator!$B$32/Calculator!$F$16,1)&lt;0.5,-1,1))^2)))/(1-SQRT(((50*POWER(80,POWER(COS(PI()*MOD(Calculator!$B$32/Calculator!$F$16,1)),2))-$C41)^2+(1500*ABS(SIN(2*PI()*MOD(Calculator!$B$32/Calculator!$F$16,1)))*IF(MOD(Calculator!$B$32/Calculator!$F$16,1)&lt;0.5,-1,1))^2)/((50*POWER(80,POWER(COS(PI()*MOD(Calculator!$B$32/Calculator!$F$16,1)),2))+$C41)^2+(1500*ABS(SIN(2*PI()*MOD(Calculator!$B$32/Calculator!$F$16,1)))*IF(MOD(Calculator!$B$32/Calculator!$F$16,1)&lt;0.5,-1,1))^2))),2))</f>
        <v>—</v>
      </c>
      <c r="AS41" s="294" t="n">
        <f aca="false">IF(OR(Calculator!$E$17&lt;&gt;"YES",Calculator!$B$32&lt;Calculator!$G$17),"—",ROUND((1+SQRT(((50*POWER(80,POWER(COS(PI()*MOD(Calculator!$B$32/Calculator!$F$17,1)),2))-$C41)^2+(1500*ABS(SIN(2*PI()*MOD(Calculator!$B$32/Calculator!$F$17,1)))*IF(MOD(Calculator!$B$32/Calculator!$F$17,1)&lt;0.5,-1,1))^2)/((50*POWER(80,POWER(COS(PI()*MOD(Calculator!$B$32/Calculator!$F$17,1)),2))+$C41)^2+(1500*ABS(SIN(2*PI()*MOD(Calculator!$B$32/Calculator!$F$17,1)))*IF(MOD(Calculator!$B$32/Calculator!$F$17,1)&lt;0.5,-1,1))^2)))/(1-SQRT(((50*POWER(80,POWER(COS(PI()*MOD(Calculator!$B$32/Calculator!$F$17,1)),2))-$C41)^2+(1500*ABS(SIN(2*PI()*MOD(Calculator!$B$32/Calculator!$F$17,1)))*IF(MOD(Calculator!$B$32/Calculator!$F$17,1)&lt;0.5,-1,1))^2)/((50*POWER(80,POWER(COS(PI()*MOD(Calculator!$B$32/Calculator!$F$17,1)),2))+$C41)^2+(1500*ABS(SIN(2*PI()*MOD(Calculator!$B$32/Calculator!$F$17,1)))*IF(MOD(Calculator!$B$32/Calculator!$F$17,1)&lt;0.5,-1,1))^2))),2))</f>
        <v>31.88</v>
      </c>
      <c r="AT41" s="294" t="str">
        <f aca="false">IF(OR(Calculator!$E$18&lt;&gt;"YES",Calculator!$B$32&lt;Calculator!$G$18),"—",ROUND((1+SQRT(((50*POWER(80,POWER(COS(PI()*MOD(Calculator!$B$32/Calculator!$F$18,1)),2))-$C41)^2+(1500*ABS(SIN(2*PI()*MOD(Calculator!$B$32/Calculator!$F$18,1)))*IF(MOD(Calculator!$B$32/Calculator!$F$18,1)&lt;0.5,-1,1))^2)/((50*POWER(80,POWER(COS(PI()*MOD(Calculator!$B$32/Calculator!$F$18,1)),2))+$C41)^2+(1500*ABS(SIN(2*PI()*MOD(Calculator!$B$32/Calculator!$F$18,1)))*IF(MOD(Calculator!$B$32/Calculator!$F$18,1)&lt;0.5,-1,1))^2)))/(1-SQRT(((50*POWER(80,POWER(COS(PI()*MOD(Calculator!$B$32/Calculator!$F$18,1)),2))-$C41)^2+(1500*ABS(SIN(2*PI()*MOD(Calculator!$B$32/Calculator!$F$18,1)))*IF(MOD(Calculator!$B$32/Calculator!$F$18,1)&lt;0.5,-1,1))^2)/((50*POWER(80,POWER(COS(PI()*MOD(Calculator!$B$32/Calculator!$F$18,1)),2))+$C41)^2+(1500*ABS(SIN(2*PI()*MOD(Calculator!$B$32/Calculator!$F$18,1)))*IF(MOD(Calculator!$B$32/Calculator!$F$18,1)&lt;0.5,-1,1))^2))),2))</f>
        <v>—</v>
      </c>
      <c r="AU41" s="294" t="str">
        <f aca="false">IF(OR(Calculator!$E$19&lt;&gt;"YES",Calculator!$B$32&lt;Calculator!$G$19),"—",ROUND((1+SQRT(((50*POWER(80,POWER(COS(PI()*MOD(Calculator!$B$32/Calculator!$F$19,1)),2))-$C41)^2+(1500*ABS(SIN(2*PI()*MOD(Calculator!$B$32/Calculator!$F$19,1)))*IF(MOD(Calculator!$B$32/Calculator!$F$19,1)&lt;0.5,-1,1))^2)/((50*POWER(80,POWER(COS(PI()*MOD(Calculator!$B$32/Calculator!$F$19,1)),2))+$C41)^2+(1500*ABS(SIN(2*PI()*MOD(Calculator!$B$32/Calculator!$F$19,1)))*IF(MOD(Calculator!$B$32/Calculator!$F$19,1)&lt;0.5,-1,1))^2)))/(1-SQRT(((50*POWER(80,POWER(COS(PI()*MOD(Calculator!$B$32/Calculator!$F$19,1)),2))-$C41)^2+(1500*ABS(SIN(2*PI()*MOD(Calculator!$B$32/Calculator!$F$19,1)))*IF(MOD(Calculator!$B$32/Calculator!$F$19,1)&lt;0.5,-1,1))^2)/((50*POWER(80,POWER(COS(PI()*MOD(Calculator!$B$32/Calculator!$F$19,1)),2))+$C41)^2+(1500*ABS(SIN(2*PI()*MOD(Calculator!$B$32/Calculator!$F$19,1)))*IF(MOD(Calculator!$B$32/Calculator!$F$19,1)&lt;0.5,-1,1))^2))),2))</f>
        <v>—</v>
      </c>
      <c r="AV41" s="294" t="str">
        <f aca="false">IF(OR(Calculator!$E$20&lt;&gt;"YES",Calculator!$B$32&lt;Calculator!$G$20),"—",ROUND((1+SQRT(((50*POWER(80,POWER(COS(PI()*MOD(Calculator!$B$32/Calculator!$F$20,1)),2))-$C41)^2+(1500*ABS(SIN(2*PI()*MOD(Calculator!$B$32/Calculator!$F$20,1)))*IF(MOD(Calculator!$B$32/Calculator!$F$20,1)&lt;0.5,-1,1))^2)/((50*POWER(80,POWER(COS(PI()*MOD(Calculator!$B$32/Calculator!$F$20,1)),2))+$C41)^2+(1500*ABS(SIN(2*PI()*MOD(Calculator!$B$32/Calculator!$F$20,1)))*IF(MOD(Calculator!$B$32/Calculator!$F$20,1)&lt;0.5,-1,1))^2)))/(1-SQRT(((50*POWER(80,POWER(COS(PI()*MOD(Calculator!$B$32/Calculator!$F$20,1)),2))-$C41)^2+(1500*ABS(SIN(2*PI()*MOD(Calculator!$B$32/Calculator!$F$20,1)))*IF(MOD(Calculator!$B$32/Calculator!$F$20,1)&lt;0.5,-1,1))^2)/((50*POWER(80,POWER(COS(PI()*MOD(Calculator!$B$32/Calculator!$F$20,1)),2))+$C41)^2+(1500*ABS(SIN(2*PI()*MOD(Calculator!$B$32/Calculator!$F$20,1)))*IF(MOD(Calculator!$B$32/Calculator!$F$20,1)&lt;0.5,-1,1))^2))),2))</f>
        <v>—</v>
      </c>
      <c r="AW41" s="294" t="str">
        <f aca="false">IF(OR(Calculator!$E$21&lt;&gt;"YES",Calculator!$B$32&lt;Calculator!$G$21),"—",ROUND((1+SQRT(((50*POWER(80,POWER(COS(PI()*MOD(Calculator!$B$32/Calculator!$F$21,1)),2))-$C41)^2+(1500*ABS(SIN(2*PI()*MOD(Calculator!$B$32/Calculator!$F$21,1)))*IF(MOD(Calculator!$B$32/Calculator!$F$21,1)&lt;0.5,-1,1))^2)/((50*POWER(80,POWER(COS(PI()*MOD(Calculator!$B$32/Calculator!$F$21,1)),2))+$C41)^2+(1500*ABS(SIN(2*PI()*MOD(Calculator!$B$32/Calculator!$F$21,1)))*IF(MOD(Calculator!$B$32/Calculator!$F$21,1)&lt;0.5,-1,1))^2)))/(1-SQRT(((50*POWER(80,POWER(COS(PI()*MOD(Calculator!$B$32/Calculator!$F$21,1)),2))-$C41)^2+(1500*ABS(SIN(2*PI()*MOD(Calculator!$B$32/Calculator!$F$21,1)))*IF(MOD(Calculator!$B$32/Calculator!$F$21,1)&lt;0.5,-1,1))^2)/((50*POWER(80,POWER(COS(PI()*MOD(Calculator!$B$32/Calculator!$F$21,1)),2))+$C41)^2+(1500*ABS(SIN(2*PI()*MOD(Calculator!$B$32/Calculator!$F$21,1)))*IF(MOD(Calculator!$B$32/Calculator!$F$21,1)&lt;0.5,-1,1))^2))),2))</f>
        <v>—</v>
      </c>
      <c r="AX41" s="294" t="str">
        <f aca="false">IF(OR(Calculator!$E$22&lt;&gt;"YES",Calculator!$B$32&lt;Calculator!$G$22),"—",ROUND((1+SQRT(((50*POWER(80,POWER(COS(PI()*MOD(Calculator!$B$32/Calculator!$F$22,1)),2))-$C41)^2+(1500*ABS(SIN(2*PI()*MOD(Calculator!$B$32/Calculator!$F$22,1)))*IF(MOD(Calculator!$B$32/Calculator!$F$22,1)&lt;0.5,-1,1))^2)/((50*POWER(80,POWER(COS(PI()*MOD(Calculator!$B$32/Calculator!$F$22,1)),2))+$C41)^2+(1500*ABS(SIN(2*PI()*MOD(Calculator!$B$32/Calculator!$F$22,1)))*IF(MOD(Calculator!$B$32/Calculator!$F$22,1)&lt;0.5,-1,1))^2)))/(1-SQRT(((50*POWER(80,POWER(COS(PI()*MOD(Calculator!$B$32/Calculator!$F$22,1)),2))-$C41)^2+(1500*ABS(SIN(2*PI()*MOD(Calculator!$B$32/Calculator!$F$22,1)))*IF(MOD(Calculator!$B$32/Calculator!$F$22,1)&lt;0.5,-1,1))^2)/((50*POWER(80,POWER(COS(PI()*MOD(Calculator!$B$32/Calculator!$F$22,1)),2))+$C41)^2+(1500*ABS(SIN(2*PI()*MOD(Calculator!$B$32/Calculator!$F$22,1)))*IF(MOD(Calculator!$B$32/Calculator!$F$22,1)&lt;0.5,-1,1))^2))),2))</f>
        <v>—</v>
      </c>
      <c r="AY41" s="293" t="n">
        <f aca="false">IFERROR(ROUND((IF(ISNUMBER(AN41),AN41,0)+IF(ISNUMBER(AO41),AO41,0)+IF(ISNUMBER(AP41),AP41,0)+IF(ISNUMBER(AQ41),AQ41,0)+IF(ISNUMBER(AR41),AR41,0)+IF(ISNUMBER(AS41),AS41,0)+IF(ISNUMBER(AT41),AT41,0)+IF(ISNUMBER(AU41),AU41,0)+IF(ISNUMBER(AV41),AV41,0)+IF(ISNUMBER(AW41),AW41,0)+IF(ISNUMBER(AX41),AX41,0))/(IF(ISNUMBER(AN41),1,0)+IF(ISNUMBER(AO41),1,0)+IF(ISNUMBER(AP41),1,0)+IF(ISNUMBER(AQ41),1,0)+IF(ISNUMBER(AR41),1,0)+IF(ISNUMBER(AS41),1,0)+IF(ISNUMBER(AT41),1,0)+IF(ISNUMBER(AU41),1,0)+IF(ISNUMBER(AV41),1,0)+IF(ISNUMBER(AW41),1,0)+IF(ISNUMBER(AX41),1,0)),4),"")</f>
        <v>19.755</v>
      </c>
      <c r="AZ41" s="294" t="str">
        <f aca="false">IF(OR(Calculator!$E$12&lt;&gt;"YES",Calculator!$B$33&lt;Calculator!$G$12),"—",ROUND((1+SQRT(((50*POWER(80,POWER(COS(PI()*MOD(Calculator!$B$33/Calculator!$F$12,1)),2))-$C41)^2+(1500*ABS(SIN(2*PI()*MOD(Calculator!$B$33/Calculator!$F$12,1)))*IF(MOD(Calculator!$B$33/Calculator!$F$12,1)&lt;0.5,-1,1))^2)/((50*POWER(80,POWER(COS(PI()*MOD(Calculator!$B$33/Calculator!$F$12,1)),2))+$C41)^2+(1500*ABS(SIN(2*PI()*MOD(Calculator!$B$33/Calculator!$F$12,1)))*IF(MOD(Calculator!$B$33/Calculator!$F$12,1)&lt;0.5,-1,1))^2)))/(1-SQRT(((50*POWER(80,POWER(COS(PI()*MOD(Calculator!$B$33/Calculator!$F$12,1)),2))-$C41)^2+(1500*ABS(SIN(2*PI()*MOD(Calculator!$B$33/Calculator!$F$12,1)))*IF(MOD(Calculator!$B$33/Calculator!$F$12,1)&lt;0.5,-1,1))^2)/((50*POWER(80,POWER(COS(PI()*MOD(Calculator!$B$33/Calculator!$F$12,1)),2))+$C41)^2+(1500*ABS(SIN(2*PI()*MOD(Calculator!$B$33/Calculator!$F$12,1)))*IF(MOD(Calculator!$B$33/Calculator!$F$12,1)&lt;0.5,-1,1))^2))),2))</f>
        <v>—</v>
      </c>
      <c r="BA41" s="294" t="str">
        <f aca="false">IF(OR(Calculator!$E$13&lt;&gt;"YES",Calculator!$B$33&lt;Calculator!$G$13),"—",ROUND((1+SQRT(((50*POWER(80,POWER(COS(PI()*MOD(Calculator!$B$33/Calculator!$F$13,1)),2))-$C41)^2+(1500*ABS(SIN(2*PI()*MOD(Calculator!$B$33/Calculator!$F$13,1)))*IF(MOD(Calculator!$B$33/Calculator!$F$13,1)&lt;0.5,-1,1))^2)/((50*POWER(80,POWER(COS(PI()*MOD(Calculator!$B$33/Calculator!$F$13,1)),2))+$C41)^2+(1500*ABS(SIN(2*PI()*MOD(Calculator!$B$33/Calculator!$F$13,1)))*IF(MOD(Calculator!$B$33/Calculator!$F$13,1)&lt;0.5,-1,1))^2)))/(1-SQRT(((50*POWER(80,POWER(COS(PI()*MOD(Calculator!$B$33/Calculator!$F$13,1)),2))-$C41)^2+(1500*ABS(SIN(2*PI()*MOD(Calculator!$B$33/Calculator!$F$13,1)))*IF(MOD(Calculator!$B$33/Calculator!$F$13,1)&lt;0.5,-1,1))^2)/((50*POWER(80,POWER(COS(PI()*MOD(Calculator!$B$33/Calculator!$F$13,1)),2))+$C41)^2+(1500*ABS(SIN(2*PI()*MOD(Calculator!$B$33/Calculator!$F$13,1)))*IF(MOD(Calculator!$B$33/Calculator!$F$13,1)&lt;0.5,-1,1))^2))),2))</f>
        <v>—</v>
      </c>
      <c r="BB41" s="294" t="str">
        <f aca="false">IF(OR(Calculator!$E$14&lt;&gt;"YES",Calculator!$B$33&lt;Calculator!$G$14),"—",ROUND((1+SQRT(((50*POWER(80,POWER(COS(PI()*MOD(Calculator!$B$33/Calculator!$F$14,1)),2))-$C41)^2+(1500*ABS(SIN(2*PI()*MOD(Calculator!$B$33/Calculator!$F$14,1)))*IF(MOD(Calculator!$B$33/Calculator!$F$14,1)&lt;0.5,-1,1))^2)/((50*POWER(80,POWER(COS(PI()*MOD(Calculator!$B$33/Calculator!$F$14,1)),2))+$C41)^2+(1500*ABS(SIN(2*PI()*MOD(Calculator!$B$33/Calculator!$F$14,1)))*IF(MOD(Calculator!$B$33/Calculator!$F$14,1)&lt;0.5,-1,1))^2)))/(1-SQRT(((50*POWER(80,POWER(COS(PI()*MOD(Calculator!$B$33/Calculator!$F$14,1)),2))-$C41)^2+(1500*ABS(SIN(2*PI()*MOD(Calculator!$B$33/Calculator!$F$14,1)))*IF(MOD(Calculator!$B$33/Calculator!$F$14,1)&lt;0.5,-1,1))^2)/((50*POWER(80,POWER(COS(PI()*MOD(Calculator!$B$33/Calculator!$F$14,1)),2))+$C41)^2+(1500*ABS(SIN(2*PI()*MOD(Calculator!$B$33/Calculator!$F$14,1)))*IF(MOD(Calculator!$B$33/Calculator!$F$14,1)&lt;0.5,-1,1))^2))),2))</f>
        <v>—</v>
      </c>
      <c r="BC41" s="294" t="n">
        <f aca="false">IF(OR(Calculator!$E$15&lt;&gt;"YES",Calculator!$B$33&lt;Calculator!$G$15),"—",ROUND((1+SQRT(((50*POWER(80,POWER(COS(PI()*MOD(Calculator!$B$33/Calculator!$F$15,1)),2))-$C41)^2+(1500*ABS(SIN(2*PI()*MOD(Calculator!$B$33/Calculator!$F$15,1)))*IF(MOD(Calculator!$B$33/Calculator!$F$15,1)&lt;0.5,-1,1))^2)/((50*POWER(80,POWER(COS(PI()*MOD(Calculator!$B$33/Calculator!$F$15,1)),2))+$C41)^2+(1500*ABS(SIN(2*PI()*MOD(Calculator!$B$33/Calculator!$F$15,1)))*IF(MOD(Calculator!$B$33/Calculator!$F$15,1)&lt;0.5,-1,1))^2)))/(1-SQRT(((50*POWER(80,POWER(COS(PI()*MOD(Calculator!$B$33/Calculator!$F$15,1)),2))-$C41)^2+(1500*ABS(SIN(2*PI()*MOD(Calculator!$B$33/Calculator!$F$15,1)))*IF(MOD(Calculator!$B$33/Calculator!$F$15,1)&lt;0.5,-1,1))^2)/((50*POWER(80,POWER(COS(PI()*MOD(Calculator!$B$33/Calculator!$F$15,1)),2))+$C41)^2+(1500*ABS(SIN(2*PI()*MOD(Calculator!$B$33/Calculator!$F$15,1)))*IF(MOD(Calculator!$B$33/Calculator!$F$15,1)&lt;0.5,-1,1))^2))),2))</f>
        <v>7.8</v>
      </c>
      <c r="BD41" s="294" t="str">
        <f aca="false">IF(OR(Calculator!$E$16&lt;&gt;"YES",Calculator!$B$33&lt;Calculator!$G$16),"—",ROUND((1+SQRT(((50*POWER(80,POWER(COS(PI()*MOD(Calculator!$B$33/Calculator!$F$16,1)),2))-$C41)^2+(1500*ABS(SIN(2*PI()*MOD(Calculator!$B$33/Calculator!$F$16,1)))*IF(MOD(Calculator!$B$33/Calculator!$F$16,1)&lt;0.5,-1,1))^2)/((50*POWER(80,POWER(COS(PI()*MOD(Calculator!$B$33/Calculator!$F$16,1)),2))+$C41)^2+(1500*ABS(SIN(2*PI()*MOD(Calculator!$B$33/Calculator!$F$16,1)))*IF(MOD(Calculator!$B$33/Calculator!$F$16,1)&lt;0.5,-1,1))^2)))/(1-SQRT(((50*POWER(80,POWER(COS(PI()*MOD(Calculator!$B$33/Calculator!$F$16,1)),2))-$C41)^2+(1500*ABS(SIN(2*PI()*MOD(Calculator!$B$33/Calculator!$F$16,1)))*IF(MOD(Calculator!$B$33/Calculator!$F$16,1)&lt;0.5,-1,1))^2)/((50*POWER(80,POWER(COS(PI()*MOD(Calculator!$B$33/Calculator!$F$16,1)),2))+$C41)^2+(1500*ABS(SIN(2*PI()*MOD(Calculator!$B$33/Calculator!$F$16,1)))*IF(MOD(Calculator!$B$33/Calculator!$F$16,1)&lt;0.5,-1,1))^2))),2))</f>
        <v>—</v>
      </c>
      <c r="BE41" s="294" t="n">
        <f aca="false">IF(OR(Calculator!$E$17&lt;&gt;"YES",Calculator!$B$33&lt;Calculator!$G$17),"—",ROUND((1+SQRT(((50*POWER(80,POWER(COS(PI()*MOD(Calculator!$B$33/Calculator!$F$17,1)),2))-$C41)^2+(1500*ABS(SIN(2*PI()*MOD(Calculator!$B$33/Calculator!$F$17,1)))*IF(MOD(Calculator!$B$33/Calculator!$F$17,1)&lt;0.5,-1,1))^2)/((50*POWER(80,POWER(COS(PI()*MOD(Calculator!$B$33/Calculator!$F$17,1)),2))+$C41)^2+(1500*ABS(SIN(2*PI()*MOD(Calculator!$B$33/Calculator!$F$17,1)))*IF(MOD(Calculator!$B$33/Calculator!$F$17,1)&lt;0.5,-1,1))^2)))/(1-SQRT(((50*POWER(80,POWER(COS(PI()*MOD(Calculator!$B$33/Calculator!$F$17,1)),2))-$C41)^2+(1500*ABS(SIN(2*PI()*MOD(Calculator!$B$33/Calculator!$F$17,1)))*IF(MOD(Calculator!$B$33/Calculator!$F$17,1)&lt;0.5,-1,1))^2)/((50*POWER(80,POWER(COS(PI()*MOD(Calculator!$B$33/Calculator!$F$17,1)),2))+$C41)^2+(1500*ABS(SIN(2*PI()*MOD(Calculator!$B$33/Calculator!$F$17,1)))*IF(MOD(Calculator!$B$33/Calculator!$F$17,1)&lt;0.5,-1,1))^2))),2))</f>
        <v>33.95</v>
      </c>
      <c r="BF41" s="294" t="str">
        <f aca="false">IF(OR(Calculator!$E$18&lt;&gt;"YES",Calculator!$B$33&lt;Calculator!$G$18),"—",ROUND((1+SQRT(((50*POWER(80,POWER(COS(PI()*MOD(Calculator!$B$33/Calculator!$F$18,1)),2))-$C41)^2+(1500*ABS(SIN(2*PI()*MOD(Calculator!$B$33/Calculator!$F$18,1)))*IF(MOD(Calculator!$B$33/Calculator!$F$18,1)&lt;0.5,-1,1))^2)/((50*POWER(80,POWER(COS(PI()*MOD(Calculator!$B$33/Calculator!$F$18,1)),2))+$C41)^2+(1500*ABS(SIN(2*PI()*MOD(Calculator!$B$33/Calculator!$F$18,1)))*IF(MOD(Calculator!$B$33/Calculator!$F$18,1)&lt;0.5,-1,1))^2)))/(1-SQRT(((50*POWER(80,POWER(COS(PI()*MOD(Calculator!$B$33/Calculator!$F$18,1)),2))-$C41)^2+(1500*ABS(SIN(2*PI()*MOD(Calculator!$B$33/Calculator!$F$18,1)))*IF(MOD(Calculator!$B$33/Calculator!$F$18,1)&lt;0.5,-1,1))^2)/((50*POWER(80,POWER(COS(PI()*MOD(Calculator!$B$33/Calculator!$F$18,1)),2))+$C41)^2+(1500*ABS(SIN(2*PI()*MOD(Calculator!$B$33/Calculator!$F$18,1)))*IF(MOD(Calculator!$B$33/Calculator!$F$18,1)&lt;0.5,-1,1))^2))),2))</f>
        <v>—</v>
      </c>
      <c r="BG41" s="294" t="str">
        <f aca="false">IF(OR(Calculator!$E$19&lt;&gt;"YES",Calculator!$B$33&lt;Calculator!$G$19),"—",ROUND((1+SQRT(((50*POWER(80,POWER(COS(PI()*MOD(Calculator!$B$33/Calculator!$F$19,1)),2))-$C41)^2+(1500*ABS(SIN(2*PI()*MOD(Calculator!$B$33/Calculator!$F$19,1)))*IF(MOD(Calculator!$B$33/Calculator!$F$19,1)&lt;0.5,-1,1))^2)/((50*POWER(80,POWER(COS(PI()*MOD(Calculator!$B$33/Calculator!$F$19,1)),2))+$C41)^2+(1500*ABS(SIN(2*PI()*MOD(Calculator!$B$33/Calculator!$F$19,1)))*IF(MOD(Calculator!$B$33/Calculator!$F$19,1)&lt;0.5,-1,1))^2)))/(1-SQRT(((50*POWER(80,POWER(COS(PI()*MOD(Calculator!$B$33/Calculator!$F$19,1)),2))-$C41)^2+(1500*ABS(SIN(2*PI()*MOD(Calculator!$B$33/Calculator!$F$19,1)))*IF(MOD(Calculator!$B$33/Calculator!$F$19,1)&lt;0.5,-1,1))^2)/((50*POWER(80,POWER(COS(PI()*MOD(Calculator!$B$33/Calculator!$F$19,1)),2))+$C41)^2+(1500*ABS(SIN(2*PI()*MOD(Calculator!$B$33/Calculator!$F$19,1)))*IF(MOD(Calculator!$B$33/Calculator!$F$19,1)&lt;0.5,-1,1))^2))),2))</f>
        <v>—</v>
      </c>
      <c r="BH41" s="294" t="str">
        <f aca="false">IF(OR(Calculator!$E$20&lt;&gt;"YES",Calculator!$B$33&lt;Calculator!$G$20),"—",ROUND((1+SQRT(((50*POWER(80,POWER(COS(PI()*MOD(Calculator!$B$33/Calculator!$F$20,1)),2))-$C41)^2+(1500*ABS(SIN(2*PI()*MOD(Calculator!$B$33/Calculator!$F$20,1)))*IF(MOD(Calculator!$B$33/Calculator!$F$20,1)&lt;0.5,-1,1))^2)/((50*POWER(80,POWER(COS(PI()*MOD(Calculator!$B$33/Calculator!$F$20,1)),2))+$C41)^2+(1500*ABS(SIN(2*PI()*MOD(Calculator!$B$33/Calculator!$F$20,1)))*IF(MOD(Calculator!$B$33/Calculator!$F$20,1)&lt;0.5,-1,1))^2)))/(1-SQRT(((50*POWER(80,POWER(COS(PI()*MOD(Calculator!$B$33/Calculator!$F$20,1)),2))-$C41)^2+(1500*ABS(SIN(2*PI()*MOD(Calculator!$B$33/Calculator!$F$20,1)))*IF(MOD(Calculator!$B$33/Calculator!$F$20,1)&lt;0.5,-1,1))^2)/((50*POWER(80,POWER(COS(PI()*MOD(Calculator!$B$33/Calculator!$F$20,1)),2))+$C41)^2+(1500*ABS(SIN(2*PI()*MOD(Calculator!$B$33/Calculator!$F$20,1)))*IF(MOD(Calculator!$B$33/Calculator!$F$20,1)&lt;0.5,-1,1))^2))),2))</f>
        <v>—</v>
      </c>
      <c r="BI41" s="294" t="str">
        <f aca="false">IF(OR(Calculator!$E$21&lt;&gt;"YES",Calculator!$B$33&lt;Calculator!$G$21),"—",ROUND((1+SQRT(((50*POWER(80,POWER(COS(PI()*MOD(Calculator!$B$33/Calculator!$F$21,1)),2))-$C41)^2+(1500*ABS(SIN(2*PI()*MOD(Calculator!$B$33/Calculator!$F$21,1)))*IF(MOD(Calculator!$B$33/Calculator!$F$21,1)&lt;0.5,-1,1))^2)/((50*POWER(80,POWER(COS(PI()*MOD(Calculator!$B$33/Calculator!$F$21,1)),2))+$C41)^2+(1500*ABS(SIN(2*PI()*MOD(Calculator!$B$33/Calculator!$F$21,1)))*IF(MOD(Calculator!$B$33/Calculator!$F$21,1)&lt;0.5,-1,1))^2)))/(1-SQRT(((50*POWER(80,POWER(COS(PI()*MOD(Calculator!$B$33/Calculator!$F$21,1)),2))-$C41)^2+(1500*ABS(SIN(2*PI()*MOD(Calculator!$B$33/Calculator!$F$21,1)))*IF(MOD(Calculator!$B$33/Calculator!$F$21,1)&lt;0.5,-1,1))^2)/((50*POWER(80,POWER(COS(PI()*MOD(Calculator!$B$33/Calculator!$F$21,1)),2))+$C41)^2+(1500*ABS(SIN(2*PI()*MOD(Calculator!$B$33/Calculator!$F$21,1)))*IF(MOD(Calculator!$B$33/Calculator!$F$21,1)&lt;0.5,-1,1))^2))),2))</f>
        <v>—</v>
      </c>
      <c r="BJ41" s="294" t="str">
        <f aca="false">IF(OR(Calculator!$E$22&lt;&gt;"YES",Calculator!$B$33&lt;Calculator!$G$22),"—",ROUND((1+SQRT(((50*POWER(80,POWER(COS(PI()*MOD(Calculator!$B$33/Calculator!$F$22,1)),2))-$C41)^2+(1500*ABS(SIN(2*PI()*MOD(Calculator!$B$33/Calculator!$F$22,1)))*IF(MOD(Calculator!$B$33/Calculator!$F$22,1)&lt;0.5,-1,1))^2)/((50*POWER(80,POWER(COS(PI()*MOD(Calculator!$B$33/Calculator!$F$22,1)),2))+$C41)^2+(1500*ABS(SIN(2*PI()*MOD(Calculator!$B$33/Calculator!$F$22,1)))*IF(MOD(Calculator!$B$33/Calculator!$F$22,1)&lt;0.5,-1,1))^2)))/(1-SQRT(((50*POWER(80,POWER(COS(PI()*MOD(Calculator!$B$33/Calculator!$F$22,1)),2))-$C41)^2+(1500*ABS(SIN(2*PI()*MOD(Calculator!$B$33/Calculator!$F$22,1)))*IF(MOD(Calculator!$B$33/Calculator!$F$22,1)&lt;0.5,-1,1))^2)/((50*POWER(80,POWER(COS(PI()*MOD(Calculator!$B$33/Calculator!$F$22,1)),2))+$C41)^2+(1500*ABS(SIN(2*PI()*MOD(Calculator!$B$33/Calculator!$F$22,1)))*IF(MOD(Calculator!$B$33/Calculator!$F$22,1)&lt;0.5,-1,1))^2))),2))</f>
        <v>—</v>
      </c>
      <c r="BK41" s="293" t="n">
        <f aca="false">IFERROR(ROUND((IF(ISNUMBER(AZ41),AZ41,0)+IF(ISNUMBER(BA41),BA41,0)+IF(ISNUMBER(BB41),BB41,0)+IF(ISNUMBER(BC41),BC41,0)+IF(ISNUMBER(BD41),BD41,0)+IF(ISNUMBER(BE41),BE41,0)+IF(ISNUMBER(BF41),BF41,0)+IF(ISNUMBER(BG41),BG41,0)+IF(ISNUMBER(BH41),BH41,0)+IF(ISNUMBER(BI41),BI41,0)+IF(ISNUMBER(BJ41),BJ41,0))/(IF(ISNUMBER(AZ41),1,0)+IF(ISNUMBER(BA41),1,0)+IF(ISNUMBER(BB41),1,0)+IF(ISNUMBER(BC41),1,0)+IF(ISNUMBER(BD41),1,0)+IF(ISNUMBER(BE41),1,0)+IF(ISNUMBER(BF41),1,0)+IF(ISNUMBER(BG41),1,0)+IF(ISNUMBER(BH41),1,0)+IF(ISNUMBER(BI41),1,0)+IF(ISNUMBER(BJ41),1,0)),4),"")</f>
        <v>20.875</v>
      </c>
      <c r="BM41" s="253" t="str">
        <f aca="false">IF(OR(Calculator!$E$12&lt;&gt;"YES",Calculator!$B$29&lt;Calculator!$G$12),"—",ROUND((1+SQRT(((50*POWER(80,POWER(COS(PI()*MOD(Calculator!$B$29/Calculator!$F$12,1)),2))+MIN(500,MAX(30,100*EXP(-0.3*'VSWR Calculator'!$C$24)*(1+3*ABS(MOD('VSWR Calculator'!$C$23/Calculator!$F$12/2,1)-0.5))))/'VSWR Calculator'!$C$25)-$C41)^2+(1500*ABS(SIN(2*PI()*MOD(Calculator!$B$29/Calculator!$F$12,1)))*IF(MOD(Calculator!$B$29/Calculator!$F$12,1)&lt;0.5,-1,1))^2)/SQRT(((50*POWER(80,POWER(COS(PI()*MOD(Calculator!$B$29/Calculator!$F$12,1)),2))+MIN(500,MAX(30,100*EXP(-0.3*'VSWR Calculator'!$C$24)*(1+3*ABS(MOD('VSWR Calculator'!$C$23/Calculator!$F$12/2,1)-0.5))))/'VSWR Calculator'!$C$25)+$C41)^2+(1500*ABS(SIN(2*PI()*MOD(Calculator!$B$29/Calculator!$F$12,1)))*IF(MOD(Calculator!$B$29/Calculator!$F$12,1)&lt;0.5,-1,1))^2))/(1-SQRT(((50*POWER(80,POWER(COS(PI()*MOD(Calculator!$B$29/Calculator!$F$12,1)),2))+MIN(500,MAX(30,100*EXP(-0.3*'VSWR Calculator'!$C$24)*(1+3*ABS(MOD('VSWR Calculator'!$C$23/Calculator!$F$12/2,1)-0.5))))/'VSWR Calculator'!$C$25)-$C41)^2+(1500*ABS(SIN(2*PI()*MOD(Calculator!$B$29/Calculator!$F$12,1)))*IF(MOD(Calculator!$B$29/Calculator!$F$12,1)&lt;0.5,-1,1))^2)/SQRT(((50*POWER(80,POWER(COS(PI()*MOD(Calculator!$B$29/Calculator!$F$12,1)),2))+MIN(500,MAX(30,100*EXP(-0.3*'VSWR Calculator'!$C$24)*(1+3*ABS(MOD('VSWR Calculator'!$C$23/Calculator!$F$12/2,1)-0.5))))/'VSWR Calculator'!$C$25)+$C41)^2+(1500*ABS(SIN(2*PI()*MOD(Calculator!$B$29/Calculator!$F$12,1)))*IF(MOD(Calculator!$B$29/Calculator!$F$12,1)&lt;0.5,-1,1))^2)),2))</f>
        <v>—</v>
      </c>
      <c r="BN41" s="253" t="str">
        <f aca="false">IF(OR(Calculator!$E$13&lt;&gt;"YES",Calculator!$B$29&lt;Calculator!$G$13),"—",ROUND((1+SQRT(((50*POWER(80,POWER(COS(PI()*MOD(Calculator!$B$29/Calculator!$F$13,1)),2))+MIN(500,MAX(30,100*EXP(-0.3*'VSWR Calculator'!$C$24)*(1+3*ABS(MOD('VSWR Calculator'!$C$23/Calculator!$F$13/2,1)-0.5))))/'VSWR Calculator'!$C$25)-$C41)^2+(1500*ABS(SIN(2*PI()*MOD(Calculator!$B$29/Calculator!$F$13,1)))*IF(MOD(Calculator!$B$29/Calculator!$F$13,1)&lt;0.5,-1,1))^2)/SQRT(((50*POWER(80,POWER(COS(PI()*MOD(Calculator!$B$29/Calculator!$F$13,1)),2))+MIN(500,MAX(30,100*EXP(-0.3*'VSWR Calculator'!$C$24)*(1+3*ABS(MOD('VSWR Calculator'!$C$23/Calculator!$F$13/2,1)-0.5))))/'VSWR Calculator'!$C$25)+$C41)^2+(1500*ABS(SIN(2*PI()*MOD(Calculator!$B$29/Calculator!$F$13,1)))*IF(MOD(Calculator!$B$29/Calculator!$F$13,1)&lt;0.5,-1,1))^2))/(1-SQRT(((50*POWER(80,POWER(COS(PI()*MOD(Calculator!$B$29/Calculator!$F$13,1)),2))+MIN(500,MAX(30,100*EXP(-0.3*'VSWR Calculator'!$C$24)*(1+3*ABS(MOD('VSWR Calculator'!$C$23/Calculator!$F$13/2,1)-0.5))))/'VSWR Calculator'!$C$25)-$C41)^2+(1500*ABS(SIN(2*PI()*MOD(Calculator!$B$29/Calculator!$F$13,1)))*IF(MOD(Calculator!$B$29/Calculator!$F$13,1)&lt;0.5,-1,1))^2)/SQRT(((50*POWER(80,POWER(COS(PI()*MOD(Calculator!$B$29/Calculator!$F$13,1)),2))+MIN(500,MAX(30,100*EXP(-0.3*'VSWR Calculator'!$C$24)*(1+3*ABS(MOD('VSWR Calculator'!$C$23/Calculator!$F$13/2,1)-0.5))))/'VSWR Calculator'!$C$25)+$C41)^2+(1500*ABS(SIN(2*PI()*MOD(Calculator!$B$29/Calculator!$F$13,1)))*IF(MOD(Calculator!$B$29/Calculator!$F$13,1)&lt;0.5,-1,1))^2)),2))</f>
        <v>—</v>
      </c>
      <c r="BO41" s="253" t="str">
        <f aca="false">IF(OR(Calculator!$E$14&lt;&gt;"YES",Calculator!$B$29&lt;Calculator!$G$14),"—",ROUND((1+SQRT(((50*POWER(80,POWER(COS(PI()*MOD(Calculator!$B$29/Calculator!$F$14,1)),2))+MIN(500,MAX(30,100*EXP(-0.3*'VSWR Calculator'!$C$24)*(1+3*ABS(MOD('VSWR Calculator'!$C$23/Calculator!$F$14/2,1)-0.5))))/'VSWR Calculator'!$C$25)-$C41)^2+(1500*ABS(SIN(2*PI()*MOD(Calculator!$B$29/Calculator!$F$14,1)))*IF(MOD(Calculator!$B$29/Calculator!$F$14,1)&lt;0.5,-1,1))^2)/SQRT(((50*POWER(80,POWER(COS(PI()*MOD(Calculator!$B$29/Calculator!$F$14,1)),2))+MIN(500,MAX(30,100*EXP(-0.3*'VSWR Calculator'!$C$24)*(1+3*ABS(MOD('VSWR Calculator'!$C$23/Calculator!$F$14/2,1)-0.5))))/'VSWR Calculator'!$C$25)+$C41)^2+(1500*ABS(SIN(2*PI()*MOD(Calculator!$B$29/Calculator!$F$14,1)))*IF(MOD(Calculator!$B$29/Calculator!$F$14,1)&lt;0.5,-1,1))^2))/(1-SQRT(((50*POWER(80,POWER(COS(PI()*MOD(Calculator!$B$29/Calculator!$F$14,1)),2))+MIN(500,MAX(30,100*EXP(-0.3*'VSWR Calculator'!$C$24)*(1+3*ABS(MOD('VSWR Calculator'!$C$23/Calculator!$F$14/2,1)-0.5))))/'VSWR Calculator'!$C$25)-$C41)^2+(1500*ABS(SIN(2*PI()*MOD(Calculator!$B$29/Calculator!$F$14,1)))*IF(MOD(Calculator!$B$29/Calculator!$F$14,1)&lt;0.5,-1,1))^2)/SQRT(((50*POWER(80,POWER(COS(PI()*MOD(Calculator!$B$29/Calculator!$F$14,1)),2))+MIN(500,MAX(30,100*EXP(-0.3*'VSWR Calculator'!$C$24)*(1+3*ABS(MOD('VSWR Calculator'!$C$23/Calculator!$F$14/2,1)-0.5))))/'VSWR Calculator'!$C$25)+$C41)^2+(1500*ABS(SIN(2*PI()*MOD(Calculator!$B$29/Calculator!$F$14,1)))*IF(MOD(Calculator!$B$29/Calculator!$F$14,1)&lt;0.5,-1,1))^2)),2))</f>
        <v>—</v>
      </c>
      <c r="BP41" s="253" t="n">
        <f aca="false">IF(OR(Calculator!$E$15&lt;&gt;"YES",Calculator!$B$29&lt;Calculator!$G$15),"—",ROUND((1+SQRT(((50*POWER(80,POWER(COS(PI()*MOD(Calculator!$B$29/Calculator!$F$15,1)),2))+MIN(500,MAX(30,100*EXP(-0.3*'VSWR Calculator'!$C$24)*(1+3*ABS(MOD('VSWR Calculator'!$C$23/Calculator!$F$15/2,1)-0.5))))/'VSWR Calculator'!$C$25)-$C41)^2+(1500*ABS(SIN(2*PI()*MOD(Calculator!$B$29/Calculator!$F$15,1)))*IF(MOD(Calculator!$B$29/Calculator!$F$15,1)&lt;0.5,-1,1))^2)/SQRT(((50*POWER(80,POWER(COS(PI()*MOD(Calculator!$B$29/Calculator!$F$15,1)),2))+MIN(500,MAX(30,100*EXP(-0.3*'VSWR Calculator'!$C$24)*(1+3*ABS(MOD('VSWR Calculator'!$C$23/Calculator!$F$15/2,1)-0.5))))/'VSWR Calculator'!$C$25)+$C41)^2+(1500*ABS(SIN(2*PI()*MOD(Calculator!$B$29/Calculator!$F$15,1)))*IF(MOD(Calculator!$B$29/Calculator!$F$15,1)&lt;0.5,-1,1))^2))/(1-SQRT(((50*POWER(80,POWER(COS(PI()*MOD(Calculator!$B$29/Calculator!$F$15,1)),2))+MIN(500,MAX(30,100*EXP(-0.3*'VSWR Calculator'!$C$24)*(1+3*ABS(MOD('VSWR Calculator'!$C$23/Calculator!$F$15/2,1)-0.5))))/'VSWR Calculator'!$C$25)-$C41)^2+(1500*ABS(SIN(2*PI()*MOD(Calculator!$B$29/Calculator!$F$15,1)))*IF(MOD(Calculator!$B$29/Calculator!$F$15,1)&lt;0.5,-1,1))^2)/SQRT(((50*POWER(80,POWER(COS(PI()*MOD(Calculator!$B$29/Calculator!$F$15,1)),2))+MIN(500,MAX(30,100*EXP(-0.3*'VSWR Calculator'!$C$24)*(1+3*ABS(MOD('VSWR Calculator'!$C$23/Calculator!$F$15/2,1)-0.5))))/'VSWR Calculator'!$C$25)+$C41)^2+(1500*ABS(SIN(2*PI()*MOD(Calculator!$B$29/Calculator!$F$15,1)))*IF(MOD(Calculator!$B$29/Calculator!$F$15,1)&lt;0.5,-1,1))^2)),2))</f>
        <v>27.88</v>
      </c>
      <c r="BQ41" s="253" t="str">
        <f aca="false">IF(OR(Calculator!$E$16&lt;&gt;"YES",Calculator!$B$29&lt;Calculator!$G$16),"—",ROUND((1+SQRT(((50*POWER(80,POWER(COS(PI()*MOD(Calculator!$B$29/Calculator!$F$16,1)),2))+MIN(500,MAX(30,100*EXP(-0.3*'VSWR Calculator'!$C$24)*(1+3*ABS(MOD('VSWR Calculator'!$C$23/Calculator!$F$16/2,1)-0.5))))/'VSWR Calculator'!$C$25)-$C41)^2+(1500*ABS(SIN(2*PI()*MOD(Calculator!$B$29/Calculator!$F$16,1)))*IF(MOD(Calculator!$B$29/Calculator!$F$16,1)&lt;0.5,-1,1))^2)/SQRT(((50*POWER(80,POWER(COS(PI()*MOD(Calculator!$B$29/Calculator!$F$16,1)),2))+MIN(500,MAX(30,100*EXP(-0.3*'VSWR Calculator'!$C$24)*(1+3*ABS(MOD('VSWR Calculator'!$C$23/Calculator!$F$16/2,1)-0.5))))/'VSWR Calculator'!$C$25)+$C41)^2+(1500*ABS(SIN(2*PI()*MOD(Calculator!$B$29/Calculator!$F$16,1)))*IF(MOD(Calculator!$B$29/Calculator!$F$16,1)&lt;0.5,-1,1))^2))/(1-SQRT(((50*POWER(80,POWER(COS(PI()*MOD(Calculator!$B$29/Calculator!$F$16,1)),2))+MIN(500,MAX(30,100*EXP(-0.3*'VSWR Calculator'!$C$24)*(1+3*ABS(MOD('VSWR Calculator'!$C$23/Calculator!$F$16/2,1)-0.5))))/'VSWR Calculator'!$C$25)-$C41)^2+(1500*ABS(SIN(2*PI()*MOD(Calculator!$B$29/Calculator!$F$16,1)))*IF(MOD(Calculator!$B$29/Calculator!$F$16,1)&lt;0.5,-1,1))^2)/SQRT(((50*POWER(80,POWER(COS(PI()*MOD(Calculator!$B$29/Calculator!$F$16,1)),2))+MIN(500,MAX(30,100*EXP(-0.3*'VSWR Calculator'!$C$24)*(1+3*ABS(MOD('VSWR Calculator'!$C$23/Calculator!$F$16/2,1)-0.5))))/'VSWR Calculator'!$C$25)+$C41)^2+(1500*ABS(SIN(2*PI()*MOD(Calculator!$B$29/Calculator!$F$16,1)))*IF(MOD(Calculator!$B$29/Calculator!$F$16,1)&lt;0.5,-1,1))^2)),2))</f>
        <v>—</v>
      </c>
      <c r="BR41" s="253" t="n">
        <f aca="false">IF(OR(Calculator!$E$17&lt;&gt;"YES",Calculator!$B$29&lt;Calculator!$G$17),"—",ROUND((1+SQRT(((50*POWER(80,POWER(COS(PI()*MOD(Calculator!$B$29/Calculator!$F$17,1)),2))+MIN(500,MAX(30,100*EXP(-0.3*'VSWR Calculator'!$C$24)*(1+3*ABS(MOD('VSWR Calculator'!$C$23/Calculator!$F$17/2,1)-0.5))))/'VSWR Calculator'!$C$25)-$C41)^2+(1500*ABS(SIN(2*PI()*MOD(Calculator!$B$29/Calculator!$F$17,1)))*IF(MOD(Calculator!$B$29/Calculator!$F$17,1)&lt;0.5,-1,1))^2)/SQRT(((50*POWER(80,POWER(COS(PI()*MOD(Calculator!$B$29/Calculator!$F$17,1)),2))+MIN(500,MAX(30,100*EXP(-0.3*'VSWR Calculator'!$C$24)*(1+3*ABS(MOD('VSWR Calculator'!$C$23/Calculator!$F$17/2,1)-0.5))))/'VSWR Calculator'!$C$25)+$C41)^2+(1500*ABS(SIN(2*PI()*MOD(Calculator!$B$29/Calculator!$F$17,1)))*IF(MOD(Calculator!$B$29/Calculator!$F$17,1)&lt;0.5,-1,1))^2))/(1-SQRT(((50*POWER(80,POWER(COS(PI()*MOD(Calculator!$B$29/Calculator!$F$17,1)),2))+MIN(500,MAX(30,100*EXP(-0.3*'VSWR Calculator'!$C$24)*(1+3*ABS(MOD('VSWR Calculator'!$C$23/Calculator!$F$17/2,1)-0.5))))/'VSWR Calculator'!$C$25)-$C41)^2+(1500*ABS(SIN(2*PI()*MOD(Calculator!$B$29/Calculator!$F$17,1)))*IF(MOD(Calculator!$B$29/Calculator!$F$17,1)&lt;0.5,-1,1))^2)/SQRT(((50*POWER(80,POWER(COS(PI()*MOD(Calculator!$B$29/Calculator!$F$17,1)),2))+MIN(500,MAX(30,100*EXP(-0.3*'VSWR Calculator'!$C$24)*(1+3*ABS(MOD('VSWR Calculator'!$C$23/Calculator!$F$17/2,1)-0.5))))/'VSWR Calculator'!$C$25)+$C41)^2+(1500*ABS(SIN(2*PI()*MOD(Calculator!$B$29/Calculator!$F$17,1)))*IF(MOD(Calculator!$B$29/Calculator!$F$17,1)&lt;0.5,-1,1))^2)),2))</f>
        <v>28.19</v>
      </c>
      <c r="BS41" s="253" t="str">
        <f aca="false">IF(OR(Calculator!$E$18&lt;&gt;"YES",Calculator!$B$29&lt;Calculator!$G$18),"—",ROUND((1+SQRT(((50*POWER(80,POWER(COS(PI()*MOD(Calculator!$B$29/Calculator!$F$18,1)),2))+MIN(500,MAX(30,100*EXP(-0.3*'VSWR Calculator'!$C$24)*(1+3*ABS(MOD('VSWR Calculator'!$C$23/Calculator!$F$18/2,1)-0.5))))/'VSWR Calculator'!$C$25)-$C41)^2+(1500*ABS(SIN(2*PI()*MOD(Calculator!$B$29/Calculator!$F$18,1)))*IF(MOD(Calculator!$B$29/Calculator!$F$18,1)&lt;0.5,-1,1))^2)/SQRT(((50*POWER(80,POWER(COS(PI()*MOD(Calculator!$B$29/Calculator!$F$18,1)),2))+MIN(500,MAX(30,100*EXP(-0.3*'VSWR Calculator'!$C$24)*(1+3*ABS(MOD('VSWR Calculator'!$C$23/Calculator!$F$18/2,1)-0.5))))/'VSWR Calculator'!$C$25)+$C41)^2+(1500*ABS(SIN(2*PI()*MOD(Calculator!$B$29/Calculator!$F$18,1)))*IF(MOD(Calculator!$B$29/Calculator!$F$18,1)&lt;0.5,-1,1))^2))/(1-SQRT(((50*POWER(80,POWER(COS(PI()*MOD(Calculator!$B$29/Calculator!$F$18,1)),2))+MIN(500,MAX(30,100*EXP(-0.3*'VSWR Calculator'!$C$24)*(1+3*ABS(MOD('VSWR Calculator'!$C$23/Calculator!$F$18/2,1)-0.5))))/'VSWR Calculator'!$C$25)-$C41)^2+(1500*ABS(SIN(2*PI()*MOD(Calculator!$B$29/Calculator!$F$18,1)))*IF(MOD(Calculator!$B$29/Calculator!$F$18,1)&lt;0.5,-1,1))^2)/SQRT(((50*POWER(80,POWER(COS(PI()*MOD(Calculator!$B$29/Calculator!$F$18,1)),2))+MIN(500,MAX(30,100*EXP(-0.3*'VSWR Calculator'!$C$24)*(1+3*ABS(MOD('VSWR Calculator'!$C$23/Calculator!$F$18/2,1)-0.5))))/'VSWR Calculator'!$C$25)+$C41)^2+(1500*ABS(SIN(2*PI()*MOD(Calculator!$B$29/Calculator!$F$18,1)))*IF(MOD(Calculator!$B$29/Calculator!$F$18,1)&lt;0.5,-1,1))^2)),2))</f>
        <v>—</v>
      </c>
      <c r="BT41" s="253" t="str">
        <f aca="false">IF(OR(Calculator!$E$19&lt;&gt;"YES",Calculator!$B$29&lt;Calculator!$G$19),"—",ROUND((1+SQRT(((50*POWER(80,POWER(COS(PI()*MOD(Calculator!$B$29/Calculator!$F$19,1)),2))+MIN(500,MAX(30,100*EXP(-0.3*'VSWR Calculator'!$C$24)*(1+3*ABS(MOD('VSWR Calculator'!$C$23/Calculator!$F$19/2,1)-0.5))))/'VSWR Calculator'!$C$25)-$C41)^2+(1500*ABS(SIN(2*PI()*MOD(Calculator!$B$29/Calculator!$F$19,1)))*IF(MOD(Calculator!$B$29/Calculator!$F$19,1)&lt;0.5,-1,1))^2)/SQRT(((50*POWER(80,POWER(COS(PI()*MOD(Calculator!$B$29/Calculator!$F$19,1)),2))+MIN(500,MAX(30,100*EXP(-0.3*'VSWR Calculator'!$C$24)*(1+3*ABS(MOD('VSWR Calculator'!$C$23/Calculator!$F$19/2,1)-0.5))))/'VSWR Calculator'!$C$25)+$C41)^2+(1500*ABS(SIN(2*PI()*MOD(Calculator!$B$29/Calculator!$F$19,1)))*IF(MOD(Calculator!$B$29/Calculator!$F$19,1)&lt;0.5,-1,1))^2))/(1-SQRT(((50*POWER(80,POWER(COS(PI()*MOD(Calculator!$B$29/Calculator!$F$19,1)),2))+MIN(500,MAX(30,100*EXP(-0.3*'VSWR Calculator'!$C$24)*(1+3*ABS(MOD('VSWR Calculator'!$C$23/Calculator!$F$19/2,1)-0.5))))/'VSWR Calculator'!$C$25)-$C41)^2+(1500*ABS(SIN(2*PI()*MOD(Calculator!$B$29/Calculator!$F$19,1)))*IF(MOD(Calculator!$B$29/Calculator!$F$19,1)&lt;0.5,-1,1))^2)/SQRT(((50*POWER(80,POWER(COS(PI()*MOD(Calculator!$B$29/Calculator!$F$19,1)),2))+MIN(500,MAX(30,100*EXP(-0.3*'VSWR Calculator'!$C$24)*(1+3*ABS(MOD('VSWR Calculator'!$C$23/Calculator!$F$19/2,1)-0.5))))/'VSWR Calculator'!$C$25)+$C41)^2+(1500*ABS(SIN(2*PI()*MOD(Calculator!$B$29/Calculator!$F$19,1)))*IF(MOD(Calculator!$B$29/Calculator!$F$19,1)&lt;0.5,-1,1))^2)),2))</f>
        <v>—</v>
      </c>
      <c r="BU41" s="253" t="str">
        <f aca="false">IF(OR(Calculator!$E$20&lt;&gt;"YES",Calculator!$B$29&lt;Calculator!$G$20),"—",ROUND((1+SQRT(((50*POWER(80,POWER(COS(PI()*MOD(Calculator!$B$29/Calculator!$F$20,1)),2))+MIN(500,MAX(30,100*EXP(-0.3*'VSWR Calculator'!$C$24)*(1+3*ABS(MOD('VSWR Calculator'!$C$23/Calculator!$F$20/2,1)-0.5))))/'VSWR Calculator'!$C$25)-$C41)^2+(1500*ABS(SIN(2*PI()*MOD(Calculator!$B$29/Calculator!$F$20,1)))*IF(MOD(Calculator!$B$29/Calculator!$F$20,1)&lt;0.5,-1,1))^2)/SQRT(((50*POWER(80,POWER(COS(PI()*MOD(Calculator!$B$29/Calculator!$F$20,1)),2))+MIN(500,MAX(30,100*EXP(-0.3*'VSWR Calculator'!$C$24)*(1+3*ABS(MOD('VSWR Calculator'!$C$23/Calculator!$F$20/2,1)-0.5))))/'VSWR Calculator'!$C$25)+$C41)^2+(1500*ABS(SIN(2*PI()*MOD(Calculator!$B$29/Calculator!$F$20,1)))*IF(MOD(Calculator!$B$29/Calculator!$F$20,1)&lt;0.5,-1,1))^2))/(1-SQRT(((50*POWER(80,POWER(COS(PI()*MOD(Calculator!$B$29/Calculator!$F$20,1)),2))+MIN(500,MAX(30,100*EXP(-0.3*'VSWR Calculator'!$C$24)*(1+3*ABS(MOD('VSWR Calculator'!$C$23/Calculator!$F$20/2,1)-0.5))))/'VSWR Calculator'!$C$25)-$C41)^2+(1500*ABS(SIN(2*PI()*MOD(Calculator!$B$29/Calculator!$F$20,1)))*IF(MOD(Calculator!$B$29/Calculator!$F$20,1)&lt;0.5,-1,1))^2)/SQRT(((50*POWER(80,POWER(COS(PI()*MOD(Calculator!$B$29/Calculator!$F$20,1)),2))+MIN(500,MAX(30,100*EXP(-0.3*'VSWR Calculator'!$C$24)*(1+3*ABS(MOD('VSWR Calculator'!$C$23/Calculator!$F$20/2,1)-0.5))))/'VSWR Calculator'!$C$25)+$C41)^2+(1500*ABS(SIN(2*PI()*MOD(Calculator!$B$29/Calculator!$F$20,1)))*IF(MOD(Calculator!$B$29/Calculator!$F$20,1)&lt;0.5,-1,1))^2)),2))</f>
        <v>—</v>
      </c>
      <c r="BV41" s="253" t="str">
        <f aca="false">IF(OR(Calculator!$E$21&lt;&gt;"YES",Calculator!$B$29&lt;Calculator!$G$21),"—",ROUND((1+SQRT(((50*POWER(80,POWER(COS(PI()*MOD(Calculator!$B$29/Calculator!$F$21,1)),2))+MIN(500,MAX(30,100*EXP(-0.3*'VSWR Calculator'!$C$24)*(1+3*ABS(MOD('VSWR Calculator'!$C$23/Calculator!$F$21/2,1)-0.5))))/'VSWR Calculator'!$C$25)-$C41)^2+(1500*ABS(SIN(2*PI()*MOD(Calculator!$B$29/Calculator!$F$21,1)))*IF(MOD(Calculator!$B$29/Calculator!$F$21,1)&lt;0.5,-1,1))^2)/SQRT(((50*POWER(80,POWER(COS(PI()*MOD(Calculator!$B$29/Calculator!$F$21,1)),2))+MIN(500,MAX(30,100*EXP(-0.3*'VSWR Calculator'!$C$24)*(1+3*ABS(MOD('VSWR Calculator'!$C$23/Calculator!$F$21/2,1)-0.5))))/'VSWR Calculator'!$C$25)+$C41)^2+(1500*ABS(SIN(2*PI()*MOD(Calculator!$B$29/Calculator!$F$21,1)))*IF(MOD(Calculator!$B$29/Calculator!$F$21,1)&lt;0.5,-1,1))^2))/(1-SQRT(((50*POWER(80,POWER(COS(PI()*MOD(Calculator!$B$29/Calculator!$F$21,1)),2))+MIN(500,MAX(30,100*EXP(-0.3*'VSWR Calculator'!$C$24)*(1+3*ABS(MOD('VSWR Calculator'!$C$23/Calculator!$F$21/2,1)-0.5))))/'VSWR Calculator'!$C$25)-$C41)^2+(1500*ABS(SIN(2*PI()*MOD(Calculator!$B$29/Calculator!$F$21,1)))*IF(MOD(Calculator!$B$29/Calculator!$F$21,1)&lt;0.5,-1,1))^2)/SQRT(((50*POWER(80,POWER(COS(PI()*MOD(Calculator!$B$29/Calculator!$F$21,1)),2))+MIN(500,MAX(30,100*EXP(-0.3*'VSWR Calculator'!$C$24)*(1+3*ABS(MOD('VSWR Calculator'!$C$23/Calculator!$F$21/2,1)-0.5))))/'VSWR Calculator'!$C$25)+$C41)^2+(1500*ABS(SIN(2*PI()*MOD(Calculator!$B$29/Calculator!$F$21,1)))*IF(MOD(Calculator!$B$29/Calculator!$F$21,1)&lt;0.5,-1,1))^2)),2))</f>
        <v>—</v>
      </c>
      <c r="BW41" s="253" t="str">
        <f aca="false">IF(OR(Calculator!$E$22&lt;&gt;"YES",Calculator!$B$29&lt;Calculator!$G$22),"—",ROUND((1+SQRT(((50*POWER(80,POWER(COS(PI()*MOD(Calculator!$B$29/Calculator!$F$22,1)),2))+MIN(500,MAX(30,100*EXP(-0.3*'VSWR Calculator'!$C$24)*(1+3*ABS(MOD('VSWR Calculator'!$C$23/Calculator!$F$22/2,1)-0.5))))/'VSWR Calculator'!$C$25)-$C41)^2+(1500*ABS(SIN(2*PI()*MOD(Calculator!$B$29/Calculator!$F$22,1)))*IF(MOD(Calculator!$B$29/Calculator!$F$22,1)&lt;0.5,-1,1))^2)/SQRT(((50*POWER(80,POWER(COS(PI()*MOD(Calculator!$B$29/Calculator!$F$22,1)),2))+MIN(500,MAX(30,100*EXP(-0.3*'VSWR Calculator'!$C$24)*(1+3*ABS(MOD('VSWR Calculator'!$C$23/Calculator!$F$22/2,1)-0.5))))/'VSWR Calculator'!$C$25)+$C41)^2+(1500*ABS(SIN(2*PI()*MOD(Calculator!$B$29/Calculator!$F$22,1)))*IF(MOD(Calculator!$B$29/Calculator!$F$22,1)&lt;0.5,-1,1))^2))/(1-SQRT(((50*POWER(80,POWER(COS(PI()*MOD(Calculator!$B$29/Calculator!$F$22,1)),2))+MIN(500,MAX(30,100*EXP(-0.3*'VSWR Calculator'!$C$24)*(1+3*ABS(MOD('VSWR Calculator'!$C$23/Calculator!$F$22/2,1)-0.5))))/'VSWR Calculator'!$C$25)-$C41)^2+(1500*ABS(SIN(2*PI()*MOD(Calculator!$B$29/Calculator!$F$22,1)))*IF(MOD(Calculator!$B$29/Calculator!$F$22,1)&lt;0.5,-1,1))^2)/SQRT(((50*POWER(80,POWER(COS(PI()*MOD(Calculator!$B$29/Calculator!$F$22,1)),2))+MIN(500,MAX(30,100*EXP(-0.3*'VSWR Calculator'!$C$24)*(1+3*ABS(MOD('VSWR Calculator'!$C$23/Calculator!$F$22/2,1)-0.5))))/'VSWR Calculator'!$C$25)+$C41)^2+(1500*ABS(SIN(2*PI()*MOD(Calculator!$B$29/Calculator!$F$22,1)))*IF(MOD(Calculator!$B$29/Calculator!$F$22,1)&lt;0.5,-1,1))^2)),2))</f>
        <v>—</v>
      </c>
      <c r="BX41" s="253" t="n">
        <f aca="false">IFERROR(ROUND((IF(ISNUMBER(BM41),BM41,0)+IF(ISNUMBER(BN41),BN41,0)+IF(ISNUMBER(BO41),BO41,0)+IF(ISNUMBER(BP41),BP41,0)+IF(ISNUMBER(BQ41),BQ41,0)+IF(ISNUMBER(BR41),BR41,0)+IF(ISNUMBER(BS41),BS41,0)+IF(ISNUMBER(BT41),BT41,0)+IF(ISNUMBER(BU41),BU41,0)+IF(ISNUMBER(BV41),BV41,0)+IF(ISNUMBER(BW41),BW41,0))/(IF(ISNUMBER(BM41),1,0)+IF(ISNUMBER(BN41),1,0)+IF(ISNUMBER(BO41),1,0)+IF(ISNUMBER(BP41),1,0)+IF(ISNUMBER(BQ41),1,0)+IF(ISNUMBER(BR41),1,0)+IF(ISNUMBER(BS41),1,0)+IF(ISNUMBER(BT41),1,0)+IF(ISNUMBER(BU41),1,0)+IF(ISNUMBER(BV41),1,0)+IF(ISNUMBER(BW41),1,0)),4),"")</f>
        <v>28.035</v>
      </c>
      <c r="BY41" s="253" t="str">
        <f aca="false">IF(OR(Calculator!$E$12&lt;&gt;"YES",Calculator!$B$30&lt;Calculator!$G$12),"—",ROUND((1+SQRT(((50*POWER(80,POWER(COS(PI()*MOD(Calculator!$B$30/Calculator!$F$12,1)),2))+MIN(500,MAX(30,100*EXP(-0.3*'VSWR Calculator'!$C$24)*(1+3*ABS(MOD('VSWR Calculator'!$C$23/Calculator!$F$12/2,1)-0.5))))/'VSWR Calculator'!$C$25)-$C41)^2+(1500*ABS(SIN(2*PI()*MOD(Calculator!$B$30/Calculator!$F$12,1)))*IF(MOD(Calculator!$B$30/Calculator!$F$12,1)&lt;0.5,-1,1))^2)/SQRT(((50*POWER(80,POWER(COS(PI()*MOD(Calculator!$B$30/Calculator!$F$12,1)),2))+MIN(500,MAX(30,100*EXP(-0.3*'VSWR Calculator'!$C$24)*(1+3*ABS(MOD('VSWR Calculator'!$C$23/Calculator!$F$12/2,1)-0.5))))/'VSWR Calculator'!$C$25)+$C41)^2+(1500*ABS(SIN(2*PI()*MOD(Calculator!$B$30/Calculator!$F$12,1)))*IF(MOD(Calculator!$B$30/Calculator!$F$12,1)&lt;0.5,-1,1))^2))/(1-SQRT(((50*POWER(80,POWER(COS(PI()*MOD(Calculator!$B$30/Calculator!$F$12,1)),2))+MIN(500,MAX(30,100*EXP(-0.3*'VSWR Calculator'!$C$24)*(1+3*ABS(MOD('VSWR Calculator'!$C$23/Calculator!$F$12/2,1)-0.5))))/'VSWR Calculator'!$C$25)-$C41)^2+(1500*ABS(SIN(2*PI()*MOD(Calculator!$B$30/Calculator!$F$12,1)))*IF(MOD(Calculator!$B$30/Calculator!$F$12,1)&lt;0.5,-1,1))^2)/SQRT(((50*POWER(80,POWER(COS(PI()*MOD(Calculator!$B$30/Calculator!$F$12,1)),2))+MIN(500,MAX(30,100*EXP(-0.3*'VSWR Calculator'!$C$24)*(1+3*ABS(MOD('VSWR Calculator'!$C$23/Calculator!$F$12/2,1)-0.5))))/'VSWR Calculator'!$C$25)+$C41)^2+(1500*ABS(SIN(2*PI()*MOD(Calculator!$B$30/Calculator!$F$12,1)))*IF(MOD(Calculator!$B$30/Calculator!$F$12,1)&lt;0.5,-1,1))^2)),2))</f>
        <v>—</v>
      </c>
      <c r="BZ41" s="253" t="str">
        <f aca="false">IF(OR(Calculator!$E$13&lt;&gt;"YES",Calculator!$B$30&lt;Calculator!$G$13),"—",ROUND((1+SQRT(((50*POWER(80,POWER(COS(PI()*MOD(Calculator!$B$30/Calculator!$F$13,1)),2))+MIN(500,MAX(30,100*EXP(-0.3*'VSWR Calculator'!$C$24)*(1+3*ABS(MOD('VSWR Calculator'!$C$23/Calculator!$F$13/2,1)-0.5))))/'VSWR Calculator'!$C$25)-$C41)^2+(1500*ABS(SIN(2*PI()*MOD(Calculator!$B$30/Calculator!$F$13,1)))*IF(MOD(Calculator!$B$30/Calculator!$F$13,1)&lt;0.5,-1,1))^2)/SQRT(((50*POWER(80,POWER(COS(PI()*MOD(Calculator!$B$30/Calculator!$F$13,1)),2))+MIN(500,MAX(30,100*EXP(-0.3*'VSWR Calculator'!$C$24)*(1+3*ABS(MOD('VSWR Calculator'!$C$23/Calculator!$F$13/2,1)-0.5))))/'VSWR Calculator'!$C$25)+$C41)^2+(1500*ABS(SIN(2*PI()*MOD(Calculator!$B$30/Calculator!$F$13,1)))*IF(MOD(Calculator!$B$30/Calculator!$F$13,1)&lt;0.5,-1,1))^2))/(1-SQRT(((50*POWER(80,POWER(COS(PI()*MOD(Calculator!$B$30/Calculator!$F$13,1)),2))+MIN(500,MAX(30,100*EXP(-0.3*'VSWR Calculator'!$C$24)*(1+3*ABS(MOD('VSWR Calculator'!$C$23/Calculator!$F$13/2,1)-0.5))))/'VSWR Calculator'!$C$25)-$C41)^2+(1500*ABS(SIN(2*PI()*MOD(Calculator!$B$30/Calculator!$F$13,1)))*IF(MOD(Calculator!$B$30/Calculator!$F$13,1)&lt;0.5,-1,1))^2)/SQRT(((50*POWER(80,POWER(COS(PI()*MOD(Calculator!$B$30/Calculator!$F$13,1)),2))+MIN(500,MAX(30,100*EXP(-0.3*'VSWR Calculator'!$C$24)*(1+3*ABS(MOD('VSWR Calculator'!$C$23/Calculator!$F$13/2,1)-0.5))))/'VSWR Calculator'!$C$25)+$C41)^2+(1500*ABS(SIN(2*PI()*MOD(Calculator!$B$30/Calculator!$F$13,1)))*IF(MOD(Calculator!$B$30/Calculator!$F$13,1)&lt;0.5,-1,1))^2)),2))</f>
        <v>—</v>
      </c>
      <c r="CA41" s="253" t="str">
        <f aca="false">IF(OR(Calculator!$E$14&lt;&gt;"YES",Calculator!$B$30&lt;Calculator!$G$14),"—",ROUND((1+SQRT(((50*POWER(80,POWER(COS(PI()*MOD(Calculator!$B$30/Calculator!$F$14,1)),2))+MIN(500,MAX(30,100*EXP(-0.3*'VSWR Calculator'!$C$24)*(1+3*ABS(MOD('VSWR Calculator'!$C$23/Calculator!$F$14/2,1)-0.5))))/'VSWR Calculator'!$C$25)-$C41)^2+(1500*ABS(SIN(2*PI()*MOD(Calculator!$B$30/Calculator!$F$14,1)))*IF(MOD(Calculator!$B$30/Calculator!$F$14,1)&lt;0.5,-1,1))^2)/SQRT(((50*POWER(80,POWER(COS(PI()*MOD(Calculator!$B$30/Calculator!$F$14,1)),2))+MIN(500,MAX(30,100*EXP(-0.3*'VSWR Calculator'!$C$24)*(1+3*ABS(MOD('VSWR Calculator'!$C$23/Calculator!$F$14/2,1)-0.5))))/'VSWR Calculator'!$C$25)+$C41)^2+(1500*ABS(SIN(2*PI()*MOD(Calculator!$B$30/Calculator!$F$14,1)))*IF(MOD(Calculator!$B$30/Calculator!$F$14,1)&lt;0.5,-1,1))^2))/(1-SQRT(((50*POWER(80,POWER(COS(PI()*MOD(Calculator!$B$30/Calculator!$F$14,1)),2))+MIN(500,MAX(30,100*EXP(-0.3*'VSWR Calculator'!$C$24)*(1+3*ABS(MOD('VSWR Calculator'!$C$23/Calculator!$F$14/2,1)-0.5))))/'VSWR Calculator'!$C$25)-$C41)^2+(1500*ABS(SIN(2*PI()*MOD(Calculator!$B$30/Calculator!$F$14,1)))*IF(MOD(Calculator!$B$30/Calculator!$F$14,1)&lt;0.5,-1,1))^2)/SQRT(((50*POWER(80,POWER(COS(PI()*MOD(Calculator!$B$30/Calculator!$F$14,1)),2))+MIN(500,MAX(30,100*EXP(-0.3*'VSWR Calculator'!$C$24)*(1+3*ABS(MOD('VSWR Calculator'!$C$23/Calculator!$F$14/2,1)-0.5))))/'VSWR Calculator'!$C$25)+$C41)^2+(1500*ABS(SIN(2*PI()*MOD(Calculator!$B$30/Calculator!$F$14,1)))*IF(MOD(Calculator!$B$30/Calculator!$F$14,1)&lt;0.5,-1,1))^2)),2))</f>
        <v>—</v>
      </c>
      <c r="CB41" s="253" t="n">
        <f aca="false">IF(OR(Calculator!$E$15&lt;&gt;"YES",Calculator!$B$30&lt;Calculator!$G$15),"—",ROUND((1+SQRT(((50*POWER(80,POWER(COS(PI()*MOD(Calculator!$B$30/Calculator!$F$15,1)),2))+MIN(500,MAX(30,100*EXP(-0.3*'VSWR Calculator'!$C$24)*(1+3*ABS(MOD('VSWR Calculator'!$C$23/Calculator!$F$15/2,1)-0.5))))/'VSWR Calculator'!$C$25)-$C41)^2+(1500*ABS(SIN(2*PI()*MOD(Calculator!$B$30/Calculator!$F$15,1)))*IF(MOD(Calculator!$B$30/Calculator!$F$15,1)&lt;0.5,-1,1))^2)/SQRT(((50*POWER(80,POWER(COS(PI()*MOD(Calculator!$B$30/Calculator!$F$15,1)),2))+MIN(500,MAX(30,100*EXP(-0.3*'VSWR Calculator'!$C$24)*(1+3*ABS(MOD('VSWR Calculator'!$C$23/Calculator!$F$15/2,1)-0.5))))/'VSWR Calculator'!$C$25)+$C41)^2+(1500*ABS(SIN(2*PI()*MOD(Calculator!$B$30/Calculator!$F$15,1)))*IF(MOD(Calculator!$B$30/Calculator!$F$15,1)&lt;0.5,-1,1))^2))/(1-SQRT(((50*POWER(80,POWER(COS(PI()*MOD(Calculator!$B$30/Calculator!$F$15,1)),2))+MIN(500,MAX(30,100*EXP(-0.3*'VSWR Calculator'!$C$24)*(1+3*ABS(MOD('VSWR Calculator'!$C$23/Calculator!$F$15/2,1)-0.5))))/'VSWR Calculator'!$C$25)-$C41)^2+(1500*ABS(SIN(2*PI()*MOD(Calculator!$B$30/Calculator!$F$15,1)))*IF(MOD(Calculator!$B$30/Calculator!$F$15,1)&lt;0.5,-1,1))^2)/SQRT(((50*POWER(80,POWER(COS(PI()*MOD(Calculator!$B$30/Calculator!$F$15,1)),2))+MIN(500,MAX(30,100*EXP(-0.3*'VSWR Calculator'!$C$24)*(1+3*ABS(MOD('VSWR Calculator'!$C$23/Calculator!$F$15/2,1)-0.5))))/'VSWR Calculator'!$C$25)+$C41)^2+(1500*ABS(SIN(2*PI()*MOD(Calculator!$B$30/Calculator!$F$15,1)))*IF(MOD(Calculator!$B$30/Calculator!$F$15,1)&lt;0.5,-1,1))^2)),2))</f>
        <v>27.47</v>
      </c>
      <c r="CC41" s="253" t="str">
        <f aca="false">IF(OR(Calculator!$E$16&lt;&gt;"YES",Calculator!$B$30&lt;Calculator!$G$16),"—",ROUND((1+SQRT(((50*POWER(80,POWER(COS(PI()*MOD(Calculator!$B$30/Calculator!$F$16,1)),2))+MIN(500,MAX(30,100*EXP(-0.3*'VSWR Calculator'!$C$24)*(1+3*ABS(MOD('VSWR Calculator'!$C$23/Calculator!$F$16/2,1)-0.5))))/'VSWR Calculator'!$C$25)-$C41)^2+(1500*ABS(SIN(2*PI()*MOD(Calculator!$B$30/Calculator!$F$16,1)))*IF(MOD(Calculator!$B$30/Calculator!$F$16,1)&lt;0.5,-1,1))^2)/SQRT(((50*POWER(80,POWER(COS(PI()*MOD(Calculator!$B$30/Calculator!$F$16,1)),2))+MIN(500,MAX(30,100*EXP(-0.3*'VSWR Calculator'!$C$24)*(1+3*ABS(MOD('VSWR Calculator'!$C$23/Calculator!$F$16/2,1)-0.5))))/'VSWR Calculator'!$C$25)+$C41)^2+(1500*ABS(SIN(2*PI()*MOD(Calculator!$B$30/Calculator!$F$16,1)))*IF(MOD(Calculator!$B$30/Calculator!$F$16,1)&lt;0.5,-1,1))^2))/(1-SQRT(((50*POWER(80,POWER(COS(PI()*MOD(Calculator!$B$30/Calculator!$F$16,1)),2))+MIN(500,MAX(30,100*EXP(-0.3*'VSWR Calculator'!$C$24)*(1+3*ABS(MOD('VSWR Calculator'!$C$23/Calculator!$F$16/2,1)-0.5))))/'VSWR Calculator'!$C$25)-$C41)^2+(1500*ABS(SIN(2*PI()*MOD(Calculator!$B$30/Calculator!$F$16,1)))*IF(MOD(Calculator!$B$30/Calculator!$F$16,1)&lt;0.5,-1,1))^2)/SQRT(((50*POWER(80,POWER(COS(PI()*MOD(Calculator!$B$30/Calculator!$F$16,1)),2))+MIN(500,MAX(30,100*EXP(-0.3*'VSWR Calculator'!$C$24)*(1+3*ABS(MOD('VSWR Calculator'!$C$23/Calculator!$F$16/2,1)-0.5))))/'VSWR Calculator'!$C$25)+$C41)^2+(1500*ABS(SIN(2*PI()*MOD(Calculator!$B$30/Calculator!$F$16,1)))*IF(MOD(Calculator!$B$30/Calculator!$F$16,1)&lt;0.5,-1,1))^2)),2))</f>
        <v>—</v>
      </c>
      <c r="CD41" s="253" t="n">
        <f aca="false">IF(OR(Calculator!$E$17&lt;&gt;"YES",Calculator!$B$30&lt;Calculator!$G$17),"—",ROUND((1+SQRT(((50*POWER(80,POWER(COS(PI()*MOD(Calculator!$B$30/Calculator!$F$17,1)),2))+MIN(500,MAX(30,100*EXP(-0.3*'VSWR Calculator'!$C$24)*(1+3*ABS(MOD('VSWR Calculator'!$C$23/Calculator!$F$17/2,1)-0.5))))/'VSWR Calculator'!$C$25)-$C41)^2+(1500*ABS(SIN(2*PI()*MOD(Calculator!$B$30/Calculator!$F$17,1)))*IF(MOD(Calculator!$B$30/Calculator!$F$17,1)&lt;0.5,-1,1))^2)/SQRT(((50*POWER(80,POWER(COS(PI()*MOD(Calculator!$B$30/Calculator!$F$17,1)),2))+MIN(500,MAX(30,100*EXP(-0.3*'VSWR Calculator'!$C$24)*(1+3*ABS(MOD('VSWR Calculator'!$C$23/Calculator!$F$17/2,1)-0.5))))/'VSWR Calculator'!$C$25)+$C41)^2+(1500*ABS(SIN(2*PI()*MOD(Calculator!$B$30/Calculator!$F$17,1)))*IF(MOD(Calculator!$B$30/Calculator!$F$17,1)&lt;0.5,-1,1))^2))/(1-SQRT(((50*POWER(80,POWER(COS(PI()*MOD(Calculator!$B$30/Calculator!$F$17,1)),2))+MIN(500,MAX(30,100*EXP(-0.3*'VSWR Calculator'!$C$24)*(1+3*ABS(MOD('VSWR Calculator'!$C$23/Calculator!$F$17/2,1)-0.5))))/'VSWR Calculator'!$C$25)-$C41)^2+(1500*ABS(SIN(2*PI()*MOD(Calculator!$B$30/Calculator!$F$17,1)))*IF(MOD(Calculator!$B$30/Calculator!$F$17,1)&lt;0.5,-1,1))^2)/SQRT(((50*POWER(80,POWER(COS(PI()*MOD(Calculator!$B$30/Calculator!$F$17,1)),2))+MIN(500,MAX(30,100*EXP(-0.3*'VSWR Calculator'!$C$24)*(1+3*ABS(MOD('VSWR Calculator'!$C$23/Calculator!$F$17/2,1)-0.5))))/'VSWR Calculator'!$C$25)+$C41)^2+(1500*ABS(SIN(2*PI()*MOD(Calculator!$B$30/Calculator!$F$17,1)))*IF(MOD(Calculator!$B$30/Calculator!$F$17,1)&lt;0.5,-1,1))^2)),2))</f>
        <v>29.25</v>
      </c>
      <c r="CE41" s="253" t="str">
        <f aca="false">IF(OR(Calculator!$E$18&lt;&gt;"YES",Calculator!$B$30&lt;Calculator!$G$18),"—",ROUND((1+SQRT(((50*POWER(80,POWER(COS(PI()*MOD(Calculator!$B$30/Calculator!$F$18,1)),2))+MIN(500,MAX(30,100*EXP(-0.3*'VSWR Calculator'!$C$24)*(1+3*ABS(MOD('VSWR Calculator'!$C$23/Calculator!$F$18/2,1)-0.5))))/'VSWR Calculator'!$C$25)-$C41)^2+(1500*ABS(SIN(2*PI()*MOD(Calculator!$B$30/Calculator!$F$18,1)))*IF(MOD(Calculator!$B$30/Calculator!$F$18,1)&lt;0.5,-1,1))^2)/SQRT(((50*POWER(80,POWER(COS(PI()*MOD(Calculator!$B$30/Calculator!$F$18,1)),2))+MIN(500,MAX(30,100*EXP(-0.3*'VSWR Calculator'!$C$24)*(1+3*ABS(MOD('VSWR Calculator'!$C$23/Calculator!$F$18/2,1)-0.5))))/'VSWR Calculator'!$C$25)+$C41)^2+(1500*ABS(SIN(2*PI()*MOD(Calculator!$B$30/Calculator!$F$18,1)))*IF(MOD(Calculator!$B$30/Calculator!$F$18,1)&lt;0.5,-1,1))^2))/(1-SQRT(((50*POWER(80,POWER(COS(PI()*MOD(Calculator!$B$30/Calculator!$F$18,1)),2))+MIN(500,MAX(30,100*EXP(-0.3*'VSWR Calculator'!$C$24)*(1+3*ABS(MOD('VSWR Calculator'!$C$23/Calculator!$F$18/2,1)-0.5))))/'VSWR Calculator'!$C$25)-$C41)^2+(1500*ABS(SIN(2*PI()*MOD(Calculator!$B$30/Calculator!$F$18,1)))*IF(MOD(Calculator!$B$30/Calculator!$F$18,1)&lt;0.5,-1,1))^2)/SQRT(((50*POWER(80,POWER(COS(PI()*MOD(Calculator!$B$30/Calculator!$F$18,1)),2))+MIN(500,MAX(30,100*EXP(-0.3*'VSWR Calculator'!$C$24)*(1+3*ABS(MOD('VSWR Calculator'!$C$23/Calculator!$F$18/2,1)-0.5))))/'VSWR Calculator'!$C$25)+$C41)^2+(1500*ABS(SIN(2*PI()*MOD(Calculator!$B$30/Calculator!$F$18,1)))*IF(MOD(Calculator!$B$30/Calculator!$F$18,1)&lt;0.5,-1,1))^2)),2))</f>
        <v>—</v>
      </c>
      <c r="CF41" s="253" t="str">
        <f aca="false">IF(OR(Calculator!$E$19&lt;&gt;"YES",Calculator!$B$30&lt;Calculator!$G$19),"—",ROUND((1+SQRT(((50*POWER(80,POWER(COS(PI()*MOD(Calculator!$B$30/Calculator!$F$19,1)),2))+MIN(500,MAX(30,100*EXP(-0.3*'VSWR Calculator'!$C$24)*(1+3*ABS(MOD('VSWR Calculator'!$C$23/Calculator!$F$19/2,1)-0.5))))/'VSWR Calculator'!$C$25)-$C41)^2+(1500*ABS(SIN(2*PI()*MOD(Calculator!$B$30/Calculator!$F$19,1)))*IF(MOD(Calculator!$B$30/Calculator!$F$19,1)&lt;0.5,-1,1))^2)/SQRT(((50*POWER(80,POWER(COS(PI()*MOD(Calculator!$B$30/Calculator!$F$19,1)),2))+MIN(500,MAX(30,100*EXP(-0.3*'VSWR Calculator'!$C$24)*(1+3*ABS(MOD('VSWR Calculator'!$C$23/Calculator!$F$19/2,1)-0.5))))/'VSWR Calculator'!$C$25)+$C41)^2+(1500*ABS(SIN(2*PI()*MOD(Calculator!$B$30/Calculator!$F$19,1)))*IF(MOD(Calculator!$B$30/Calculator!$F$19,1)&lt;0.5,-1,1))^2))/(1-SQRT(((50*POWER(80,POWER(COS(PI()*MOD(Calculator!$B$30/Calculator!$F$19,1)),2))+MIN(500,MAX(30,100*EXP(-0.3*'VSWR Calculator'!$C$24)*(1+3*ABS(MOD('VSWR Calculator'!$C$23/Calculator!$F$19/2,1)-0.5))))/'VSWR Calculator'!$C$25)-$C41)^2+(1500*ABS(SIN(2*PI()*MOD(Calculator!$B$30/Calculator!$F$19,1)))*IF(MOD(Calculator!$B$30/Calculator!$F$19,1)&lt;0.5,-1,1))^2)/SQRT(((50*POWER(80,POWER(COS(PI()*MOD(Calculator!$B$30/Calculator!$F$19,1)),2))+MIN(500,MAX(30,100*EXP(-0.3*'VSWR Calculator'!$C$24)*(1+3*ABS(MOD('VSWR Calculator'!$C$23/Calculator!$F$19/2,1)-0.5))))/'VSWR Calculator'!$C$25)+$C41)^2+(1500*ABS(SIN(2*PI()*MOD(Calculator!$B$30/Calculator!$F$19,1)))*IF(MOD(Calculator!$B$30/Calculator!$F$19,1)&lt;0.5,-1,1))^2)),2))</f>
        <v>—</v>
      </c>
      <c r="CG41" s="253" t="str">
        <f aca="false">IF(OR(Calculator!$E$20&lt;&gt;"YES",Calculator!$B$30&lt;Calculator!$G$20),"—",ROUND((1+SQRT(((50*POWER(80,POWER(COS(PI()*MOD(Calculator!$B$30/Calculator!$F$20,1)),2))+MIN(500,MAX(30,100*EXP(-0.3*'VSWR Calculator'!$C$24)*(1+3*ABS(MOD('VSWR Calculator'!$C$23/Calculator!$F$20/2,1)-0.5))))/'VSWR Calculator'!$C$25)-$C41)^2+(1500*ABS(SIN(2*PI()*MOD(Calculator!$B$30/Calculator!$F$20,1)))*IF(MOD(Calculator!$B$30/Calculator!$F$20,1)&lt;0.5,-1,1))^2)/SQRT(((50*POWER(80,POWER(COS(PI()*MOD(Calculator!$B$30/Calculator!$F$20,1)),2))+MIN(500,MAX(30,100*EXP(-0.3*'VSWR Calculator'!$C$24)*(1+3*ABS(MOD('VSWR Calculator'!$C$23/Calculator!$F$20/2,1)-0.5))))/'VSWR Calculator'!$C$25)+$C41)^2+(1500*ABS(SIN(2*PI()*MOD(Calculator!$B$30/Calculator!$F$20,1)))*IF(MOD(Calculator!$B$30/Calculator!$F$20,1)&lt;0.5,-1,1))^2))/(1-SQRT(((50*POWER(80,POWER(COS(PI()*MOD(Calculator!$B$30/Calculator!$F$20,1)),2))+MIN(500,MAX(30,100*EXP(-0.3*'VSWR Calculator'!$C$24)*(1+3*ABS(MOD('VSWR Calculator'!$C$23/Calculator!$F$20/2,1)-0.5))))/'VSWR Calculator'!$C$25)-$C41)^2+(1500*ABS(SIN(2*PI()*MOD(Calculator!$B$30/Calculator!$F$20,1)))*IF(MOD(Calculator!$B$30/Calculator!$F$20,1)&lt;0.5,-1,1))^2)/SQRT(((50*POWER(80,POWER(COS(PI()*MOD(Calculator!$B$30/Calculator!$F$20,1)),2))+MIN(500,MAX(30,100*EXP(-0.3*'VSWR Calculator'!$C$24)*(1+3*ABS(MOD('VSWR Calculator'!$C$23/Calculator!$F$20/2,1)-0.5))))/'VSWR Calculator'!$C$25)+$C41)^2+(1500*ABS(SIN(2*PI()*MOD(Calculator!$B$30/Calculator!$F$20,1)))*IF(MOD(Calculator!$B$30/Calculator!$F$20,1)&lt;0.5,-1,1))^2)),2))</f>
        <v>—</v>
      </c>
      <c r="CH41" s="253" t="str">
        <f aca="false">IF(OR(Calculator!$E$21&lt;&gt;"YES",Calculator!$B$30&lt;Calculator!$G$21),"—",ROUND((1+SQRT(((50*POWER(80,POWER(COS(PI()*MOD(Calculator!$B$30/Calculator!$F$21,1)),2))+MIN(500,MAX(30,100*EXP(-0.3*'VSWR Calculator'!$C$24)*(1+3*ABS(MOD('VSWR Calculator'!$C$23/Calculator!$F$21/2,1)-0.5))))/'VSWR Calculator'!$C$25)-$C41)^2+(1500*ABS(SIN(2*PI()*MOD(Calculator!$B$30/Calculator!$F$21,1)))*IF(MOD(Calculator!$B$30/Calculator!$F$21,1)&lt;0.5,-1,1))^2)/SQRT(((50*POWER(80,POWER(COS(PI()*MOD(Calculator!$B$30/Calculator!$F$21,1)),2))+MIN(500,MAX(30,100*EXP(-0.3*'VSWR Calculator'!$C$24)*(1+3*ABS(MOD('VSWR Calculator'!$C$23/Calculator!$F$21/2,1)-0.5))))/'VSWR Calculator'!$C$25)+$C41)^2+(1500*ABS(SIN(2*PI()*MOD(Calculator!$B$30/Calculator!$F$21,1)))*IF(MOD(Calculator!$B$30/Calculator!$F$21,1)&lt;0.5,-1,1))^2))/(1-SQRT(((50*POWER(80,POWER(COS(PI()*MOD(Calculator!$B$30/Calculator!$F$21,1)),2))+MIN(500,MAX(30,100*EXP(-0.3*'VSWR Calculator'!$C$24)*(1+3*ABS(MOD('VSWR Calculator'!$C$23/Calculator!$F$21/2,1)-0.5))))/'VSWR Calculator'!$C$25)-$C41)^2+(1500*ABS(SIN(2*PI()*MOD(Calculator!$B$30/Calculator!$F$21,1)))*IF(MOD(Calculator!$B$30/Calculator!$F$21,1)&lt;0.5,-1,1))^2)/SQRT(((50*POWER(80,POWER(COS(PI()*MOD(Calculator!$B$30/Calculator!$F$21,1)),2))+MIN(500,MAX(30,100*EXP(-0.3*'VSWR Calculator'!$C$24)*(1+3*ABS(MOD('VSWR Calculator'!$C$23/Calculator!$F$21/2,1)-0.5))))/'VSWR Calculator'!$C$25)+$C41)^2+(1500*ABS(SIN(2*PI()*MOD(Calculator!$B$30/Calculator!$F$21,1)))*IF(MOD(Calculator!$B$30/Calculator!$F$21,1)&lt;0.5,-1,1))^2)),2))</f>
        <v>—</v>
      </c>
      <c r="CI41" s="253" t="str">
        <f aca="false">IF(OR(Calculator!$E$22&lt;&gt;"YES",Calculator!$B$30&lt;Calculator!$G$22),"—",ROUND((1+SQRT(((50*POWER(80,POWER(COS(PI()*MOD(Calculator!$B$30/Calculator!$F$22,1)),2))+MIN(500,MAX(30,100*EXP(-0.3*'VSWR Calculator'!$C$24)*(1+3*ABS(MOD('VSWR Calculator'!$C$23/Calculator!$F$22/2,1)-0.5))))/'VSWR Calculator'!$C$25)-$C41)^2+(1500*ABS(SIN(2*PI()*MOD(Calculator!$B$30/Calculator!$F$22,1)))*IF(MOD(Calculator!$B$30/Calculator!$F$22,1)&lt;0.5,-1,1))^2)/SQRT(((50*POWER(80,POWER(COS(PI()*MOD(Calculator!$B$30/Calculator!$F$22,1)),2))+MIN(500,MAX(30,100*EXP(-0.3*'VSWR Calculator'!$C$24)*(1+3*ABS(MOD('VSWR Calculator'!$C$23/Calculator!$F$22/2,1)-0.5))))/'VSWR Calculator'!$C$25)+$C41)^2+(1500*ABS(SIN(2*PI()*MOD(Calculator!$B$30/Calculator!$F$22,1)))*IF(MOD(Calculator!$B$30/Calculator!$F$22,1)&lt;0.5,-1,1))^2))/(1-SQRT(((50*POWER(80,POWER(COS(PI()*MOD(Calculator!$B$30/Calculator!$F$22,1)),2))+MIN(500,MAX(30,100*EXP(-0.3*'VSWR Calculator'!$C$24)*(1+3*ABS(MOD('VSWR Calculator'!$C$23/Calculator!$F$22/2,1)-0.5))))/'VSWR Calculator'!$C$25)-$C41)^2+(1500*ABS(SIN(2*PI()*MOD(Calculator!$B$30/Calculator!$F$22,1)))*IF(MOD(Calculator!$B$30/Calculator!$F$22,1)&lt;0.5,-1,1))^2)/SQRT(((50*POWER(80,POWER(COS(PI()*MOD(Calculator!$B$30/Calculator!$F$22,1)),2))+MIN(500,MAX(30,100*EXP(-0.3*'VSWR Calculator'!$C$24)*(1+3*ABS(MOD('VSWR Calculator'!$C$23/Calculator!$F$22/2,1)-0.5))))/'VSWR Calculator'!$C$25)+$C41)^2+(1500*ABS(SIN(2*PI()*MOD(Calculator!$B$30/Calculator!$F$22,1)))*IF(MOD(Calculator!$B$30/Calculator!$F$22,1)&lt;0.5,-1,1))^2)),2))</f>
        <v>—</v>
      </c>
      <c r="CJ41" s="253" t="n">
        <f aca="false">IFERROR(ROUND((IF(ISNUMBER(BY41),BY41,0)+IF(ISNUMBER(BZ41),BZ41,0)+IF(ISNUMBER(CA41),CA41,0)+IF(ISNUMBER(CB41),CB41,0)+IF(ISNUMBER(CC41),CC41,0)+IF(ISNUMBER(CD41),CD41,0)+IF(ISNUMBER(CE41),CE41,0)+IF(ISNUMBER(CF41),CF41,0)+IF(ISNUMBER(CG41),CG41,0)+IF(ISNUMBER(CH41),CH41,0)+IF(ISNUMBER(CI41),CI41,0))/(IF(ISNUMBER(BY41),1,0)+IF(ISNUMBER(BZ41),1,0)+IF(ISNUMBER(CA41),1,0)+IF(ISNUMBER(CB41),1,0)+IF(ISNUMBER(CC41),1,0)+IF(ISNUMBER(CD41),1,0)+IF(ISNUMBER(CE41),1,0)+IF(ISNUMBER(CF41),1,0)+IF(ISNUMBER(CG41),1,0)+IF(ISNUMBER(CH41),1,0)+IF(ISNUMBER(CI41),1,0)),4),"")</f>
        <v>28.36</v>
      </c>
      <c r="CK41" s="253" t="str">
        <f aca="false">IF(OR(Calculator!$E$12&lt;&gt;"YES",Calculator!$B$31&lt;Calculator!$G$12),"—",ROUND((1+SQRT(((50*POWER(80,POWER(COS(PI()*MOD(Calculator!$B$31/Calculator!$F$12,1)),2))+MIN(500,MAX(30,100*EXP(-0.3*'VSWR Calculator'!$C$24)*(1+3*ABS(MOD('VSWR Calculator'!$C$23/Calculator!$F$12/2,1)-0.5))))/'VSWR Calculator'!$C$25)-$C41)^2+(1500*ABS(SIN(2*PI()*MOD(Calculator!$B$31/Calculator!$F$12,1)))*IF(MOD(Calculator!$B$31/Calculator!$F$12,1)&lt;0.5,-1,1))^2)/SQRT(((50*POWER(80,POWER(COS(PI()*MOD(Calculator!$B$31/Calculator!$F$12,1)),2))+MIN(500,MAX(30,100*EXP(-0.3*'VSWR Calculator'!$C$24)*(1+3*ABS(MOD('VSWR Calculator'!$C$23/Calculator!$F$12/2,1)-0.5))))/'VSWR Calculator'!$C$25)+$C41)^2+(1500*ABS(SIN(2*PI()*MOD(Calculator!$B$31/Calculator!$F$12,1)))*IF(MOD(Calculator!$B$31/Calculator!$F$12,1)&lt;0.5,-1,1))^2))/(1-SQRT(((50*POWER(80,POWER(COS(PI()*MOD(Calculator!$B$31/Calculator!$F$12,1)),2))+MIN(500,MAX(30,100*EXP(-0.3*'VSWR Calculator'!$C$24)*(1+3*ABS(MOD('VSWR Calculator'!$C$23/Calculator!$F$12/2,1)-0.5))))/'VSWR Calculator'!$C$25)-$C41)^2+(1500*ABS(SIN(2*PI()*MOD(Calculator!$B$31/Calculator!$F$12,1)))*IF(MOD(Calculator!$B$31/Calculator!$F$12,1)&lt;0.5,-1,1))^2)/SQRT(((50*POWER(80,POWER(COS(PI()*MOD(Calculator!$B$31/Calculator!$F$12,1)),2))+MIN(500,MAX(30,100*EXP(-0.3*'VSWR Calculator'!$C$24)*(1+3*ABS(MOD('VSWR Calculator'!$C$23/Calculator!$F$12/2,1)-0.5))))/'VSWR Calculator'!$C$25)+$C41)^2+(1500*ABS(SIN(2*PI()*MOD(Calculator!$B$31/Calculator!$F$12,1)))*IF(MOD(Calculator!$B$31/Calculator!$F$12,1)&lt;0.5,-1,1))^2)),2))</f>
        <v>—</v>
      </c>
      <c r="CL41" s="253" t="str">
        <f aca="false">IF(OR(Calculator!$E$13&lt;&gt;"YES",Calculator!$B$31&lt;Calculator!$G$13),"—",ROUND((1+SQRT(((50*POWER(80,POWER(COS(PI()*MOD(Calculator!$B$31/Calculator!$F$13,1)),2))+MIN(500,MAX(30,100*EXP(-0.3*'VSWR Calculator'!$C$24)*(1+3*ABS(MOD('VSWR Calculator'!$C$23/Calculator!$F$13/2,1)-0.5))))/'VSWR Calculator'!$C$25)-$C41)^2+(1500*ABS(SIN(2*PI()*MOD(Calculator!$B$31/Calculator!$F$13,1)))*IF(MOD(Calculator!$B$31/Calculator!$F$13,1)&lt;0.5,-1,1))^2)/SQRT(((50*POWER(80,POWER(COS(PI()*MOD(Calculator!$B$31/Calculator!$F$13,1)),2))+MIN(500,MAX(30,100*EXP(-0.3*'VSWR Calculator'!$C$24)*(1+3*ABS(MOD('VSWR Calculator'!$C$23/Calculator!$F$13/2,1)-0.5))))/'VSWR Calculator'!$C$25)+$C41)^2+(1500*ABS(SIN(2*PI()*MOD(Calculator!$B$31/Calculator!$F$13,1)))*IF(MOD(Calculator!$B$31/Calculator!$F$13,1)&lt;0.5,-1,1))^2))/(1-SQRT(((50*POWER(80,POWER(COS(PI()*MOD(Calculator!$B$31/Calculator!$F$13,1)),2))+MIN(500,MAX(30,100*EXP(-0.3*'VSWR Calculator'!$C$24)*(1+3*ABS(MOD('VSWR Calculator'!$C$23/Calculator!$F$13/2,1)-0.5))))/'VSWR Calculator'!$C$25)-$C41)^2+(1500*ABS(SIN(2*PI()*MOD(Calculator!$B$31/Calculator!$F$13,1)))*IF(MOD(Calculator!$B$31/Calculator!$F$13,1)&lt;0.5,-1,1))^2)/SQRT(((50*POWER(80,POWER(COS(PI()*MOD(Calculator!$B$31/Calculator!$F$13,1)),2))+MIN(500,MAX(30,100*EXP(-0.3*'VSWR Calculator'!$C$24)*(1+3*ABS(MOD('VSWR Calculator'!$C$23/Calculator!$F$13/2,1)-0.5))))/'VSWR Calculator'!$C$25)+$C41)^2+(1500*ABS(SIN(2*PI()*MOD(Calculator!$B$31/Calculator!$F$13,1)))*IF(MOD(Calculator!$B$31/Calculator!$F$13,1)&lt;0.5,-1,1))^2)),2))</f>
        <v>—</v>
      </c>
      <c r="CM41" s="253" t="str">
        <f aca="false">IF(OR(Calculator!$E$14&lt;&gt;"YES",Calculator!$B$31&lt;Calculator!$G$14),"—",ROUND((1+SQRT(((50*POWER(80,POWER(COS(PI()*MOD(Calculator!$B$31/Calculator!$F$14,1)),2))+MIN(500,MAX(30,100*EXP(-0.3*'VSWR Calculator'!$C$24)*(1+3*ABS(MOD('VSWR Calculator'!$C$23/Calculator!$F$14/2,1)-0.5))))/'VSWR Calculator'!$C$25)-$C41)^2+(1500*ABS(SIN(2*PI()*MOD(Calculator!$B$31/Calculator!$F$14,1)))*IF(MOD(Calculator!$B$31/Calculator!$F$14,1)&lt;0.5,-1,1))^2)/SQRT(((50*POWER(80,POWER(COS(PI()*MOD(Calculator!$B$31/Calculator!$F$14,1)),2))+MIN(500,MAX(30,100*EXP(-0.3*'VSWR Calculator'!$C$24)*(1+3*ABS(MOD('VSWR Calculator'!$C$23/Calculator!$F$14/2,1)-0.5))))/'VSWR Calculator'!$C$25)+$C41)^2+(1500*ABS(SIN(2*PI()*MOD(Calculator!$B$31/Calculator!$F$14,1)))*IF(MOD(Calculator!$B$31/Calculator!$F$14,1)&lt;0.5,-1,1))^2))/(1-SQRT(((50*POWER(80,POWER(COS(PI()*MOD(Calculator!$B$31/Calculator!$F$14,1)),2))+MIN(500,MAX(30,100*EXP(-0.3*'VSWR Calculator'!$C$24)*(1+3*ABS(MOD('VSWR Calculator'!$C$23/Calculator!$F$14/2,1)-0.5))))/'VSWR Calculator'!$C$25)-$C41)^2+(1500*ABS(SIN(2*PI()*MOD(Calculator!$B$31/Calculator!$F$14,1)))*IF(MOD(Calculator!$B$31/Calculator!$F$14,1)&lt;0.5,-1,1))^2)/SQRT(((50*POWER(80,POWER(COS(PI()*MOD(Calculator!$B$31/Calculator!$F$14,1)),2))+MIN(500,MAX(30,100*EXP(-0.3*'VSWR Calculator'!$C$24)*(1+3*ABS(MOD('VSWR Calculator'!$C$23/Calculator!$F$14/2,1)-0.5))))/'VSWR Calculator'!$C$25)+$C41)^2+(1500*ABS(SIN(2*PI()*MOD(Calculator!$B$31/Calculator!$F$14,1)))*IF(MOD(Calculator!$B$31/Calculator!$F$14,1)&lt;0.5,-1,1))^2)),2))</f>
        <v>—</v>
      </c>
      <c r="CN41" s="253" t="n">
        <f aca="false">IF(OR(Calculator!$E$15&lt;&gt;"YES",Calculator!$B$31&lt;Calculator!$G$15),"—",ROUND((1+SQRT(((50*POWER(80,POWER(COS(PI()*MOD(Calculator!$B$31/Calculator!$F$15,1)),2))+MIN(500,MAX(30,100*EXP(-0.3*'VSWR Calculator'!$C$24)*(1+3*ABS(MOD('VSWR Calculator'!$C$23/Calculator!$F$15/2,1)-0.5))))/'VSWR Calculator'!$C$25)-$C41)^2+(1500*ABS(SIN(2*PI()*MOD(Calculator!$B$31/Calculator!$F$15,1)))*IF(MOD(Calculator!$B$31/Calculator!$F$15,1)&lt;0.5,-1,1))^2)/SQRT(((50*POWER(80,POWER(COS(PI()*MOD(Calculator!$B$31/Calculator!$F$15,1)),2))+MIN(500,MAX(30,100*EXP(-0.3*'VSWR Calculator'!$C$24)*(1+3*ABS(MOD('VSWR Calculator'!$C$23/Calculator!$F$15/2,1)-0.5))))/'VSWR Calculator'!$C$25)+$C41)^2+(1500*ABS(SIN(2*PI()*MOD(Calculator!$B$31/Calculator!$F$15,1)))*IF(MOD(Calculator!$B$31/Calculator!$F$15,1)&lt;0.5,-1,1))^2))/(1-SQRT(((50*POWER(80,POWER(COS(PI()*MOD(Calculator!$B$31/Calculator!$F$15,1)),2))+MIN(500,MAX(30,100*EXP(-0.3*'VSWR Calculator'!$C$24)*(1+3*ABS(MOD('VSWR Calculator'!$C$23/Calculator!$F$15/2,1)-0.5))))/'VSWR Calculator'!$C$25)-$C41)^2+(1500*ABS(SIN(2*PI()*MOD(Calculator!$B$31/Calculator!$F$15,1)))*IF(MOD(Calculator!$B$31/Calculator!$F$15,1)&lt;0.5,-1,1))^2)/SQRT(((50*POWER(80,POWER(COS(PI()*MOD(Calculator!$B$31/Calculator!$F$15,1)),2))+MIN(500,MAX(30,100*EXP(-0.3*'VSWR Calculator'!$C$24)*(1+3*ABS(MOD('VSWR Calculator'!$C$23/Calculator!$F$15/2,1)-0.5))))/'VSWR Calculator'!$C$25)+$C41)^2+(1500*ABS(SIN(2*PI()*MOD(Calculator!$B$31/Calculator!$F$15,1)))*IF(MOD(Calculator!$B$31/Calculator!$F$15,1)&lt;0.5,-1,1))^2)),2))</f>
        <v>28.19</v>
      </c>
      <c r="CO41" s="253" t="str">
        <f aca="false">IF(OR(Calculator!$E$16&lt;&gt;"YES",Calculator!$B$31&lt;Calculator!$G$16),"—",ROUND((1+SQRT(((50*POWER(80,POWER(COS(PI()*MOD(Calculator!$B$31/Calculator!$F$16,1)),2))+MIN(500,MAX(30,100*EXP(-0.3*'VSWR Calculator'!$C$24)*(1+3*ABS(MOD('VSWR Calculator'!$C$23/Calculator!$F$16/2,1)-0.5))))/'VSWR Calculator'!$C$25)-$C41)^2+(1500*ABS(SIN(2*PI()*MOD(Calculator!$B$31/Calculator!$F$16,1)))*IF(MOD(Calculator!$B$31/Calculator!$F$16,1)&lt;0.5,-1,1))^2)/SQRT(((50*POWER(80,POWER(COS(PI()*MOD(Calculator!$B$31/Calculator!$F$16,1)),2))+MIN(500,MAX(30,100*EXP(-0.3*'VSWR Calculator'!$C$24)*(1+3*ABS(MOD('VSWR Calculator'!$C$23/Calculator!$F$16/2,1)-0.5))))/'VSWR Calculator'!$C$25)+$C41)^2+(1500*ABS(SIN(2*PI()*MOD(Calculator!$B$31/Calculator!$F$16,1)))*IF(MOD(Calculator!$B$31/Calculator!$F$16,1)&lt;0.5,-1,1))^2))/(1-SQRT(((50*POWER(80,POWER(COS(PI()*MOD(Calculator!$B$31/Calculator!$F$16,1)),2))+MIN(500,MAX(30,100*EXP(-0.3*'VSWR Calculator'!$C$24)*(1+3*ABS(MOD('VSWR Calculator'!$C$23/Calculator!$F$16/2,1)-0.5))))/'VSWR Calculator'!$C$25)-$C41)^2+(1500*ABS(SIN(2*PI()*MOD(Calculator!$B$31/Calculator!$F$16,1)))*IF(MOD(Calculator!$B$31/Calculator!$F$16,1)&lt;0.5,-1,1))^2)/SQRT(((50*POWER(80,POWER(COS(PI()*MOD(Calculator!$B$31/Calculator!$F$16,1)),2))+MIN(500,MAX(30,100*EXP(-0.3*'VSWR Calculator'!$C$24)*(1+3*ABS(MOD('VSWR Calculator'!$C$23/Calculator!$F$16/2,1)-0.5))))/'VSWR Calculator'!$C$25)+$C41)^2+(1500*ABS(SIN(2*PI()*MOD(Calculator!$B$31/Calculator!$F$16,1)))*IF(MOD(Calculator!$B$31/Calculator!$F$16,1)&lt;0.5,-1,1))^2)),2))</f>
        <v>—</v>
      </c>
      <c r="CP41" s="253" t="n">
        <f aca="false">IF(OR(Calculator!$E$17&lt;&gt;"YES",Calculator!$B$31&lt;Calculator!$G$17),"—",ROUND((1+SQRT(((50*POWER(80,POWER(COS(PI()*MOD(Calculator!$B$31/Calculator!$F$17,1)),2))+MIN(500,MAX(30,100*EXP(-0.3*'VSWR Calculator'!$C$24)*(1+3*ABS(MOD('VSWR Calculator'!$C$23/Calculator!$F$17/2,1)-0.5))))/'VSWR Calculator'!$C$25)-$C41)^2+(1500*ABS(SIN(2*PI()*MOD(Calculator!$B$31/Calculator!$F$17,1)))*IF(MOD(Calculator!$B$31/Calculator!$F$17,1)&lt;0.5,-1,1))^2)/SQRT(((50*POWER(80,POWER(COS(PI()*MOD(Calculator!$B$31/Calculator!$F$17,1)),2))+MIN(500,MAX(30,100*EXP(-0.3*'VSWR Calculator'!$C$24)*(1+3*ABS(MOD('VSWR Calculator'!$C$23/Calculator!$F$17/2,1)-0.5))))/'VSWR Calculator'!$C$25)+$C41)^2+(1500*ABS(SIN(2*PI()*MOD(Calculator!$B$31/Calculator!$F$17,1)))*IF(MOD(Calculator!$B$31/Calculator!$F$17,1)&lt;0.5,-1,1))^2))/(1-SQRT(((50*POWER(80,POWER(COS(PI()*MOD(Calculator!$B$31/Calculator!$F$17,1)),2))+MIN(500,MAX(30,100*EXP(-0.3*'VSWR Calculator'!$C$24)*(1+3*ABS(MOD('VSWR Calculator'!$C$23/Calculator!$F$17/2,1)-0.5))))/'VSWR Calculator'!$C$25)-$C41)^2+(1500*ABS(SIN(2*PI()*MOD(Calculator!$B$31/Calculator!$F$17,1)))*IF(MOD(Calculator!$B$31/Calculator!$F$17,1)&lt;0.5,-1,1))^2)/SQRT(((50*POWER(80,POWER(COS(PI()*MOD(Calculator!$B$31/Calculator!$F$17,1)),2))+MIN(500,MAX(30,100*EXP(-0.3*'VSWR Calculator'!$C$24)*(1+3*ABS(MOD('VSWR Calculator'!$C$23/Calculator!$F$17/2,1)-0.5))))/'VSWR Calculator'!$C$25)+$C41)^2+(1500*ABS(SIN(2*PI()*MOD(Calculator!$B$31/Calculator!$F$17,1)))*IF(MOD(Calculator!$B$31/Calculator!$F$17,1)&lt;0.5,-1,1))^2)),2))</f>
        <v>26.82</v>
      </c>
      <c r="CQ41" s="253" t="str">
        <f aca="false">IF(OR(Calculator!$E$18&lt;&gt;"YES",Calculator!$B$31&lt;Calculator!$G$18),"—",ROUND((1+SQRT(((50*POWER(80,POWER(COS(PI()*MOD(Calculator!$B$31/Calculator!$F$18,1)),2))+MIN(500,MAX(30,100*EXP(-0.3*'VSWR Calculator'!$C$24)*(1+3*ABS(MOD('VSWR Calculator'!$C$23/Calculator!$F$18/2,1)-0.5))))/'VSWR Calculator'!$C$25)-$C41)^2+(1500*ABS(SIN(2*PI()*MOD(Calculator!$B$31/Calculator!$F$18,1)))*IF(MOD(Calculator!$B$31/Calculator!$F$18,1)&lt;0.5,-1,1))^2)/SQRT(((50*POWER(80,POWER(COS(PI()*MOD(Calculator!$B$31/Calculator!$F$18,1)),2))+MIN(500,MAX(30,100*EXP(-0.3*'VSWR Calculator'!$C$24)*(1+3*ABS(MOD('VSWR Calculator'!$C$23/Calculator!$F$18/2,1)-0.5))))/'VSWR Calculator'!$C$25)+$C41)^2+(1500*ABS(SIN(2*PI()*MOD(Calculator!$B$31/Calculator!$F$18,1)))*IF(MOD(Calculator!$B$31/Calculator!$F$18,1)&lt;0.5,-1,1))^2))/(1-SQRT(((50*POWER(80,POWER(COS(PI()*MOD(Calculator!$B$31/Calculator!$F$18,1)),2))+MIN(500,MAX(30,100*EXP(-0.3*'VSWR Calculator'!$C$24)*(1+3*ABS(MOD('VSWR Calculator'!$C$23/Calculator!$F$18/2,1)-0.5))))/'VSWR Calculator'!$C$25)-$C41)^2+(1500*ABS(SIN(2*PI()*MOD(Calculator!$B$31/Calculator!$F$18,1)))*IF(MOD(Calculator!$B$31/Calculator!$F$18,1)&lt;0.5,-1,1))^2)/SQRT(((50*POWER(80,POWER(COS(PI()*MOD(Calculator!$B$31/Calculator!$F$18,1)),2))+MIN(500,MAX(30,100*EXP(-0.3*'VSWR Calculator'!$C$24)*(1+3*ABS(MOD('VSWR Calculator'!$C$23/Calculator!$F$18/2,1)-0.5))))/'VSWR Calculator'!$C$25)+$C41)^2+(1500*ABS(SIN(2*PI()*MOD(Calculator!$B$31/Calculator!$F$18,1)))*IF(MOD(Calculator!$B$31/Calculator!$F$18,1)&lt;0.5,-1,1))^2)),2))</f>
        <v>—</v>
      </c>
      <c r="CR41" s="253" t="str">
        <f aca="false">IF(OR(Calculator!$E$19&lt;&gt;"YES",Calculator!$B$31&lt;Calculator!$G$19),"—",ROUND((1+SQRT(((50*POWER(80,POWER(COS(PI()*MOD(Calculator!$B$31/Calculator!$F$19,1)),2))+MIN(500,MAX(30,100*EXP(-0.3*'VSWR Calculator'!$C$24)*(1+3*ABS(MOD('VSWR Calculator'!$C$23/Calculator!$F$19/2,1)-0.5))))/'VSWR Calculator'!$C$25)-$C41)^2+(1500*ABS(SIN(2*PI()*MOD(Calculator!$B$31/Calculator!$F$19,1)))*IF(MOD(Calculator!$B$31/Calculator!$F$19,1)&lt;0.5,-1,1))^2)/SQRT(((50*POWER(80,POWER(COS(PI()*MOD(Calculator!$B$31/Calculator!$F$19,1)),2))+MIN(500,MAX(30,100*EXP(-0.3*'VSWR Calculator'!$C$24)*(1+3*ABS(MOD('VSWR Calculator'!$C$23/Calculator!$F$19/2,1)-0.5))))/'VSWR Calculator'!$C$25)+$C41)^2+(1500*ABS(SIN(2*PI()*MOD(Calculator!$B$31/Calculator!$F$19,1)))*IF(MOD(Calculator!$B$31/Calculator!$F$19,1)&lt;0.5,-1,1))^2))/(1-SQRT(((50*POWER(80,POWER(COS(PI()*MOD(Calculator!$B$31/Calculator!$F$19,1)),2))+MIN(500,MAX(30,100*EXP(-0.3*'VSWR Calculator'!$C$24)*(1+3*ABS(MOD('VSWR Calculator'!$C$23/Calculator!$F$19/2,1)-0.5))))/'VSWR Calculator'!$C$25)-$C41)^2+(1500*ABS(SIN(2*PI()*MOD(Calculator!$B$31/Calculator!$F$19,1)))*IF(MOD(Calculator!$B$31/Calculator!$F$19,1)&lt;0.5,-1,1))^2)/SQRT(((50*POWER(80,POWER(COS(PI()*MOD(Calculator!$B$31/Calculator!$F$19,1)),2))+MIN(500,MAX(30,100*EXP(-0.3*'VSWR Calculator'!$C$24)*(1+3*ABS(MOD('VSWR Calculator'!$C$23/Calculator!$F$19/2,1)-0.5))))/'VSWR Calculator'!$C$25)+$C41)^2+(1500*ABS(SIN(2*PI()*MOD(Calculator!$B$31/Calculator!$F$19,1)))*IF(MOD(Calculator!$B$31/Calculator!$F$19,1)&lt;0.5,-1,1))^2)),2))</f>
        <v>—</v>
      </c>
      <c r="CS41" s="253" t="str">
        <f aca="false">IF(OR(Calculator!$E$20&lt;&gt;"YES",Calculator!$B$31&lt;Calculator!$G$20),"—",ROUND((1+SQRT(((50*POWER(80,POWER(COS(PI()*MOD(Calculator!$B$31/Calculator!$F$20,1)),2))+MIN(500,MAX(30,100*EXP(-0.3*'VSWR Calculator'!$C$24)*(1+3*ABS(MOD('VSWR Calculator'!$C$23/Calculator!$F$20/2,1)-0.5))))/'VSWR Calculator'!$C$25)-$C41)^2+(1500*ABS(SIN(2*PI()*MOD(Calculator!$B$31/Calculator!$F$20,1)))*IF(MOD(Calculator!$B$31/Calculator!$F$20,1)&lt;0.5,-1,1))^2)/SQRT(((50*POWER(80,POWER(COS(PI()*MOD(Calculator!$B$31/Calculator!$F$20,1)),2))+MIN(500,MAX(30,100*EXP(-0.3*'VSWR Calculator'!$C$24)*(1+3*ABS(MOD('VSWR Calculator'!$C$23/Calculator!$F$20/2,1)-0.5))))/'VSWR Calculator'!$C$25)+$C41)^2+(1500*ABS(SIN(2*PI()*MOD(Calculator!$B$31/Calculator!$F$20,1)))*IF(MOD(Calculator!$B$31/Calculator!$F$20,1)&lt;0.5,-1,1))^2))/(1-SQRT(((50*POWER(80,POWER(COS(PI()*MOD(Calculator!$B$31/Calculator!$F$20,1)),2))+MIN(500,MAX(30,100*EXP(-0.3*'VSWR Calculator'!$C$24)*(1+3*ABS(MOD('VSWR Calculator'!$C$23/Calculator!$F$20/2,1)-0.5))))/'VSWR Calculator'!$C$25)-$C41)^2+(1500*ABS(SIN(2*PI()*MOD(Calculator!$B$31/Calculator!$F$20,1)))*IF(MOD(Calculator!$B$31/Calculator!$F$20,1)&lt;0.5,-1,1))^2)/SQRT(((50*POWER(80,POWER(COS(PI()*MOD(Calculator!$B$31/Calculator!$F$20,1)),2))+MIN(500,MAX(30,100*EXP(-0.3*'VSWR Calculator'!$C$24)*(1+3*ABS(MOD('VSWR Calculator'!$C$23/Calculator!$F$20/2,1)-0.5))))/'VSWR Calculator'!$C$25)+$C41)^2+(1500*ABS(SIN(2*PI()*MOD(Calculator!$B$31/Calculator!$F$20,1)))*IF(MOD(Calculator!$B$31/Calculator!$F$20,1)&lt;0.5,-1,1))^2)),2))</f>
        <v>—</v>
      </c>
      <c r="CT41" s="253" t="str">
        <f aca="false">IF(OR(Calculator!$E$21&lt;&gt;"YES",Calculator!$B$31&lt;Calculator!$G$21),"—",ROUND((1+SQRT(((50*POWER(80,POWER(COS(PI()*MOD(Calculator!$B$31/Calculator!$F$21,1)),2))+MIN(500,MAX(30,100*EXP(-0.3*'VSWR Calculator'!$C$24)*(1+3*ABS(MOD('VSWR Calculator'!$C$23/Calculator!$F$21/2,1)-0.5))))/'VSWR Calculator'!$C$25)-$C41)^2+(1500*ABS(SIN(2*PI()*MOD(Calculator!$B$31/Calculator!$F$21,1)))*IF(MOD(Calculator!$B$31/Calculator!$F$21,1)&lt;0.5,-1,1))^2)/SQRT(((50*POWER(80,POWER(COS(PI()*MOD(Calculator!$B$31/Calculator!$F$21,1)),2))+MIN(500,MAX(30,100*EXP(-0.3*'VSWR Calculator'!$C$24)*(1+3*ABS(MOD('VSWR Calculator'!$C$23/Calculator!$F$21/2,1)-0.5))))/'VSWR Calculator'!$C$25)+$C41)^2+(1500*ABS(SIN(2*PI()*MOD(Calculator!$B$31/Calculator!$F$21,1)))*IF(MOD(Calculator!$B$31/Calculator!$F$21,1)&lt;0.5,-1,1))^2))/(1-SQRT(((50*POWER(80,POWER(COS(PI()*MOD(Calculator!$B$31/Calculator!$F$21,1)),2))+MIN(500,MAX(30,100*EXP(-0.3*'VSWR Calculator'!$C$24)*(1+3*ABS(MOD('VSWR Calculator'!$C$23/Calculator!$F$21/2,1)-0.5))))/'VSWR Calculator'!$C$25)-$C41)^2+(1500*ABS(SIN(2*PI()*MOD(Calculator!$B$31/Calculator!$F$21,1)))*IF(MOD(Calculator!$B$31/Calculator!$F$21,1)&lt;0.5,-1,1))^2)/SQRT(((50*POWER(80,POWER(COS(PI()*MOD(Calculator!$B$31/Calculator!$F$21,1)),2))+MIN(500,MAX(30,100*EXP(-0.3*'VSWR Calculator'!$C$24)*(1+3*ABS(MOD('VSWR Calculator'!$C$23/Calculator!$F$21/2,1)-0.5))))/'VSWR Calculator'!$C$25)+$C41)^2+(1500*ABS(SIN(2*PI()*MOD(Calculator!$B$31/Calculator!$F$21,1)))*IF(MOD(Calculator!$B$31/Calculator!$F$21,1)&lt;0.5,-1,1))^2)),2))</f>
        <v>—</v>
      </c>
      <c r="CU41" s="253" t="str">
        <f aca="false">IF(OR(Calculator!$E$22&lt;&gt;"YES",Calculator!$B$31&lt;Calculator!$G$22),"—",ROUND((1+SQRT(((50*POWER(80,POWER(COS(PI()*MOD(Calculator!$B$31/Calculator!$F$22,1)),2))+MIN(500,MAX(30,100*EXP(-0.3*'VSWR Calculator'!$C$24)*(1+3*ABS(MOD('VSWR Calculator'!$C$23/Calculator!$F$22/2,1)-0.5))))/'VSWR Calculator'!$C$25)-$C41)^2+(1500*ABS(SIN(2*PI()*MOD(Calculator!$B$31/Calculator!$F$22,1)))*IF(MOD(Calculator!$B$31/Calculator!$F$22,1)&lt;0.5,-1,1))^2)/SQRT(((50*POWER(80,POWER(COS(PI()*MOD(Calculator!$B$31/Calculator!$F$22,1)),2))+MIN(500,MAX(30,100*EXP(-0.3*'VSWR Calculator'!$C$24)*(1+3*ABS(MOD('VSWR Calculator'!$C$23/Calculator!$F$22/2,1)-0.5))))/'VSWR Calculator'!$C$25)+$C41)^2+(1500*ABS(SIN(2*PI()*MOD(Calculator!$B$31/Calculator!$F$22,1)))*IF(MOD(Calculator!$B$31/Calculator!$F$22,1)&lt;0.5,-1,1))^2))/(1-SQRT(((50*POWER(80,POWER(COS(PI()*MOD(Calculator!$B$31/Calculator!$F$22,1)),2))+MIN(500,MAX(30,100*EXP(-0.3*'VSWR Calculator'!$C$24)*(1+3*ABS(MOD('VSWR Calculator'!$C$23/Calculator!$F$22/2,1)-0.5))))/'VSWR Calculator'!$C$25)-$C41)^2+(1500*ABS(SIN(2*PI()*MOD(Calculator!$B$31/Calculator!$F$22,1)))*IF(MOD(Calculator!$B$31/Calculator!$F$22,1)&lt;0.5,-1,1))^2)/SQRT(((50*POWER(80,POWER(COS(PI()*MOD(Calculator!$B$31/Calculator!$F$22,1)),2))+MIN(500,MAX(30,100*EXP(-0.3*'VSWR Calculator'!$C$24)*(1+3*ABS(MOD('VSWR Calculator'!$C$23/Calculator!$F$22/2,1)-0.5))))/'VSWR Calculator'!$C$25)+$C41)^2+(1500*ABS(SIN(2*PI()*MOD(Calculator!$B$31/Calculator!$F$22,1)))*IF(MOD(Calculator!$B$31/Calculator!$F$22,1)&lt;0.5,-1,1))^2)),2))</f>
        <v>—</v>
      </c>
      <c r="CV41" s="253" t="n">
        <f aca="false">IFERROR(ROUND((IF(ISNUMBER(CK41),CK41,0)+IF(ISNUMBER(CL41),CL41,0)+IF(ISNUMBER(CM41),CM41,0)+IF(ISNUMBER(CN41),CN41,0)+IF(ISNUMBER(CO41),CO41,0)+IF(ISNUMBER(CP41),CP41,0)+IF(ISNUMBER(CQ41),CQ41,0)+IF(ISNUMBER(CR41),CR41,0)+IF(ISNUMBER(CS41),CS41,0)+IF(ISNUMBER(CT41),CT41,0)+IF(ISNUMBER(CU41),CU41,0))/(IF(ISNUMBER(CK41),1,0)+IF(ISNUMBER(CL41),1,0)+IF(ISNUMBER(CM41),1,0)+IF(ISNUMBER(CN41),1,0)+IF(ISNUMBER(CO41),1,0)+IF(ISNUMBER(CP41),1,0)+IF(ISNUMBER(CQ41),1,0)+IF(ISNUMBER(CR41),1,0)+IF(ISNUMBER(CS41),1,0)+IF(ISNUMBER(CT41),1,0)+IF(ISNUMBER(CU41),1,0)),4),"")</f>
        <v>27.505</v>
      </c>
      <c r="CW41" s="253" t="str">
        <f aca="false">IF(OR(Calculator!$E$12&lt;&gt;"YES",Calculator!$B$32&lt;Calculator!$G$12),"—",ROUND((1+SQRT(((50*POWER(80,POWER(COS(PI()*MOD(Calculator!$B$32/Calculator!$F$12,1)),2))+MIN(500,MAX(30,100*EXP(-0.3*'VSWR Calculator'!$C$24)*(1+3*ABS(MOD('VSWR Calculator'!$C$23/Calculator!$F$12/2,1)-0.5))))/'VSWR Calculator'!$C$25)-$C41)^2+(1500*ABS(SIN(2*PI()*MOD(Calculator!$B$32/Calculator!$F$12,1)))*IF(MOD(Calculator!$B$32/Calculator!$F$12,1)&lt;0.5,-1,1))^2)/SQRT(((50*POWER(80,POWER(COS(PI()*MOD(Calculator!$B$32/Calculator!$F$12,1)),2))+MIN(500,MAX(30,100*EXP(-0.3*'VSWR Calculator'!$C$24)*(1+3*ABS(MOD('VSWR Calculator'!$C$23/Calculator!$F$12/2,1)-0.5))))/'VSWR Calculator'!$C$25)+$C41)^2+(1500*ABS(SIN(2*PI()*MOD(Calculator!$B$32/Calculator!$F$12,1)))*IF(MOD(Calculator!$B$32/Calculator!$F$12,1)&lt;0.5,-1,1))^2))/(1-SQRT(((50*POWER(80,POWER(COS(PI()*MOD(Calculator!$B$32/Calculator!$F$12,1)),2))+MIN(500,MAX(30,100*EXP(-0.3*'VSWR Calculator'!$C$24)*(1+3*ABS(MOD('VSWR Calculator'!$C$23/Calculator!$F$12/2,1)-0.5))))/'VSWR Calculator'!$C$25)-$C41)^2+(1500*ABS(SIN(2*PI()*MOD(Calculator!$B$32/Calculator!$F$12,1)))*IF(MOD(Calculator!$B$32/Calculator!$F$12,1)&lt;0.5,-1,1))^2)/SQRT(((50*POWER(80,POWER(COS(PI()*MOD(Calculator!$B$32/Calculator!$F$12,1)),2))+MIN(500,MAX(30,100*EXP(-0.3*'VSWR Calculator'!$C$24)*(1+3*ABS(MOD('VSWR Calculator'!$C$23/Calculator!$F$12/2,1)-0.5))))/'VSWR Calculator'!$C$25)+$C41)^2+(1500*ABS(SIN(2*PI()*MOD(Calculator!$B$32/Calculator!$F$12,1)))*IF(MOD(Calculator!$B$32/Calculator!$F$12,1)&lt;0.5,-1,1))^2)),2))</f>
        <v>—</v>
      </c>
      <c r="CX41" s="253" t="str">
        <f aca="false">IF(OR(Calculator!$E$13&lt;&gt;"YES",Calculator!$B$32&lt;Calculator!$G$13),"—",ROUND((1+SQRT(((50*POWER(80,POWER(COS(PI()*MOD(Calculator!$B$32/Calculator!$F$13,1)),2))+MIN(500,MAX(30,100*EXP(-0.3*'VSWR Calculator'!$C$24)*(1+3*ABS(MOD('VSWR Calculator'!$C$23/Calculator!$F$13/2,1)-0.5))))/'VSWR Calculator'!$C$25)-$C41)^2+(1500*ABS(SIN(2*PI()*MOD(Calculator!$B$32/Calculator!$F$13,1)))*IF(MOD(Calculator!$B$32/Calculator!$F$13,1)&lt;0.5,-1,1))^2)/SQRT(((50*POWER(80,POWER(COS(PI()*MOD(Calculator!$B$32/Calculator!$F$13,1)),2))+MIN(500,MAX(30,100*EXP(-0.3*'VSWR Calculator'!$C$24)*(1+3*ABS(MOD('VSWR Calculator'!$C$23/Calculator!$F$13/2,1)-0.5))))/'VSWR Calculator'!$C$25)+$C41)^2+(1500*ABS(SIN(2*PI()*MOD(Calculator!$B$32/Calculator!$F$13,1)))*IF(MOD(Calculator!$B$32/Calculator!$F$13,1)&lt;0.5,-1,1))^2))/(1-SQRT(((50*POWER(80,POWER(COS(PI()*MOD(Calculator!$B$32/Calculator!$F$13,1)),2))+MIN(500,MAX(30,100*EXP(-0.3*'VSWR Calculator'!$C$24)*(1+3*ABS(MOD('VSWR Calculator'!$C$23/Calculator!$F$13/2,1)-0.5))))/'VSWR Calculator'!$C$25)-$C41)^2+(1500*ABS(SIN(2*PI()*MOD(Calculator!$B$32/Calculator!$F$13,1)))*IF(MOD(Calculator!$B$32/Calculator!$F$13,1)&lt;0.5,-1,1))^2)/SQRT(((50*POWER(80,POWER(COS(PI()*MOD(Calculator!$B$32/Calculator!$F$13,1)),2))+MIN(500,MAX(30,100*EXP(-0.3*'VSWR Calculator'!$C$24)*(1+3*ABS(MOD('VSWR Calculator'!$C$23/Calculator!$F$13/2,1)-0.5))))/'VSWR Calculator'!$C$25)+$C41)^2+(1500*ABS(SIN(2*PI()*MOD(Calculator!$B$32/Calculator!$F$13,1)))*IF(MOD(Calculator!$B$32/Calculator!$F$13,1)&lt;0.5,-1,1))^2)),2))</f>
        <v>—</v>
      </c>
      <c r="CY41" s="253" t="str">
        <f aca="false">IF(OR(Calculator!$E$14&lt;&gt;"YES",Calculator!$B$32&lt;Calculator!$G$14),"—",ROUND((1+SQRT(((50*POWER(80,POWER(COS(PI()*MOD(Calculator!$B$32/Calculator!$F$14,1)),2))+MIN(500,MAX(30,100*EXP(-0.3*'VSWR Calculator'!$C$24)*(1+3*ABS(MOD('VSWR Calculator'!$C$23/Calculator!$F$14/2,1)-0.5))))/'VSWR Calculator'!$C$25)-$C41)^2+(1500*ABS(SIN(2*PI()*MOD(Calculator!$B$32/Calculator!$F$14,1)))*IF(MOD(Calculator!$B$32/Calculator!$F$14,1)&lt;0.5,-1,1))^2)/SQRT(((50*POWER(80,POWER(COS(PI()*MOD(Calculator!$B$32/Calculator!$F$14,1)),2))+MIN(500,MAX(30,100*EXP(-0.3*'VSWR Calculator'!$C$24)*(1+3*ABS(MOD('VSWR Calculator'!$C$23/Calculator!$F$14/2,1)-0.5))))/'VSWR Calculator'!$C$25)+$C41)^2+(1500*ABS(SIN(2*PI()*MOD(Calculator!$B$32/Calculator!$F$14,1)))*IF(MOD(Calculator!$B$32/Calculator!$F$14,1)&lt;0.5,-1,1))^2))/(1-SQRT(((50*POWER(80,POWER(COS(PI()*MOD(Calculator!$B$32/Calculator!$F$14,1)),2))+MIN(500,MAX(30,100*EXP(-0.3*'VSWR Calculator'!$C$24)*(1+3*ABS(MOD('VSWR Calculator'!$C$23/Calculator!$F$14/2,1)-0.5))))/'VSWR Calculator'!$C$25)-$C41)^2+(1500*ABS(SIN(2*PI()*MOD(Calculator!$B$32/Calculator!$F$14,1)))*IF(MOD(Calculator!$B$32/Calculator!$F$14,1)&lt;0.5,-1,1))^2)/SQRT(((50*POWER(80,POWER(COS(PI()*MOD(Calculator!$B$32/Calculator!$F$14,1)),2))+MIN(500,MAX(30,100*EXP(-0.3*'VSWR Calculator'!$C$24)*(1+3*ABS(MOD('VSWR Calculator'!$C$23/Calculator!$F$14/2,1)-0.5))))/'VSWR Calculator'!$C$25)+$C41)^2+(1500*ABS(SIN(2*PI()*MOD(Calculator!$B$32/Calculator!$F$14,1)))*IF(MOD(Calculator!$B$32/Calculator!$F$14,1)&lt;0.5,-1,1))^2)),2))</f>
        <v>—</v>
      </c>
      <c r="CZ41" s="253" t="n">
        <f aca="false">IF(OR(Calculator!$E$15&lt;&gt;"YES",Calculator!$B$32&lt;Calculator!$G$15),"—",ROUND((1+SQRT(((50*POWER(80,POWER(COS(PI()*MOD(Calculator!$B$32/Calculator!$F$15,1)),2))+MIN(500,MAX(30,100*EXP(-0.3*'VSWR Calculator'!$C$24)*(1+3*ABS(MOD('VSWR Calculator'!$C$23/Calculator!$F$15/2,1)-0.5))))/'VSWR Calculator'!$C$25)-$C41)^2+(1500*ABS(SIN(2*PI()*MOD(Calculator!$B$32/Calculator!$F$15,1)))*IF(MOD(Calculator!$B$32/Calculator!$F$15,1)&lt;0.5,-1,1))^2)/SQRT(((50*POWER(80,POWER(COS(PI()*MOD(Calculator!$B$32/Calculator!$F$15,1)),2))+MIN(500,MAX(30,100*EXP(-0.3*'VSWR Calculator'!$C$24)*(1+3*ABS(MOD('VSWR Calculator'!$C$23/Calculator!$F$15/2,1)-0.5))))/'VSWR Calculator'!$C$25)+$C41)^2+(1500*ABS(SIN(2*PI()*MOD(Calculator!$B$32/Calculator!$F$15,1)))*IF(MOD(Calculator!$B$32/Calculator!$F$15,1)&lt;0.5,-1,1))^2))/(1-SQRT(((50*POWER(80,POWER(COS(PI()*MOD(Calculator!$B$32/Calculator!$F$15,1)),2))+MIN(500,MAX(30,100*EXP(-0.3*'VSWR Calculator'!$C$24)*(1+3*ABS(MOD('VSWR Calculator'!$C$23/Calculator!$F$15/2,1)-0.5))))/'VSWR Calculator'!$C$25)-$C41)^2+(1500*ABS(SIN(2*PI()*MOD(Calculator!$B$32/Calculator!$F$15,1)))*IF(MOD(Calculator!$B$32/Calculator!$F$15,1)&lt;0.5,-1,1))^2)/SQRT(((50*POWER(80,POWER(COS(PI()*MOD(Calculator!$B$32/Calculator!$F$15,1)),2))+MIN(500,MAX(30,100*EXP(-0.3*'VSWR Calculator'!$C$24)*(1+3*ABS(MOD('VSWR Calculator'!$C$23/Calculator!$F$15/2,1)-0.5))))/'VSWR Calculator'!$C$25)+$C41)^2+(1500*ABS(SIN(2*PI()*MOD(Calculator!$B$32/Calculator!$F$15,1)))*IF(MOD(Calculator!$B$32/Calculator!$F$15,1)&lt;0.5,-1,1))^2)),2))</f>
        <v>7.62</v>
      </c>
      <c r="DA41" s="253" t="str">
        <f aca="false">IF(OR(Calculator!$E$16&lt;&gt;"YES",Calculator!$B$32&lt;Calculator!$G$16),"—",ROUND((1+SQRT(((50*POWER(80,POWER(COS(PI()*MOD(Calculator!$B$32/Calculator!$F$16,1)),2))+MIN(500,MAX(30,100*EXP(-0.3*'VSWR Calculator'!$C$24)*(1+3*ABS(MOD('VSWR Calculator'!$C$23/Calculator!$F$16/2,1)-0.5))))/'VSWR Calculator'!$C$25)-$C41)^2+(1500*ABS(SIN(2*PI()*MOD(Calculator!$B$32/Calculator!$F$16,1)))*IF(MOD(Calculator!$B$32/Calculator!$F$16,1)&lt;0.5,-1,1))^2)/SQRT(((50*POWER(80,POWER(COS(PI()*MOD(Calculator!$B$32/Calculator!$F$16,1)),2))+MIN(500,MAX(30,100*EXP(-0.3*'VSWR Calculator'!$C$24)*(1+3*ABS(MOD('VSWR Calculator'!$C$23/Calculator!$F$16/2,1)-0.5))))/'VSWR Calculator'!$C$25)+$C41)^2+(1500*ABS(SIN(2*PI()*MOD(Calculator!$B$32/Calculator!$F$16,1)))*IF(MOD(Calculator!$B$32/Calculator!$F$16,1)&lt;0.5,-1,1))^2))/(1-SQRT(((50*POWER(80,POWER(COS(PI()*MOD(Calculator!$B$32/Calculator!$F$16,1)),2))+MIN(500,MAX(30,100*EXP(-0.3*'VSWR Calculator'!$C$24)*(1+3*ABS(MOD('VSWR Calculator'!$C$23/Calculator!$F$16/2,1)-0.5))))/'VSWR Calculator'!$C$25)-$C41)^2+(1500*ABS(SIN(2*PI()*MOD(Calculator!$B$32/Calculator!$F$16,1)))*IF(MOD(Calculator!$B$32/Calculator!$F$16,1)&lt;0.5,-1,1))^2)/SQRT(((50*POWER(80,POWER(COS(PI()*MOD(Calculator!$B$32/Calculator!$F$16,1)),2))+MIN(500,MAX(30,100*EXP(-0.3*'VSWR Calculator'!$C$24)*(1+3*ABS(MOD('VSWR Calculator'!$C$23/Calculator!$F$16/2,1)-0.5))))/'VSWR Calculator'!$C$25)+$C41)^2+(1500*ABS(SIN(2*PI()*MOD(Calculator!$B$32/Calculator!$F$16,1)))*IF(MOD(Calculator!$B$32/Calculator!$F$16,1)&lt;0.5,-1,1))^2)),2))</f>
        <v>—</v>
      </c>
      <c r="DB41" s="253" t="n">
        <f aca="false">IF(OR(Calculator!$E$17&lt;&gt;"YES",Calculator!$B$32&lt;Calculator!$G$17),"—",ROUND((1+SQRT(((50*POWER(80,POWER(COS(PI()*MOD(Calculator!$B$32/Calculator!$F$17,1)),2))+MIN(500,MAX(30,100*EXP(-0.3*'VSWR Calculator'!$C$24)*(1+3*ABS(MOD('VSWR Calculator'!$C$23/Calculator!$F$17/2,1)-0.5))))/'VSWR Calculator'!$C$25)-$C41)^2+(1500*ABS(SIN(2*PI()*MOD(Calculator!$B$32/Calculator!$F$17,1)))*IF(MOD(Calculator!$B$32/Calculator!$F$17,1)&lt;0.5,-1,1))^2)/SQRT(((50*POWER(80,POWER(COS(PI()*MOD(Calculator!$B$32/Calculator!$F$17,1)),2))+MIN(500,MAX(30,100*EXP(-0.3*'VSWR Calculator'!$C$24)*(1+3*ABS(MOD('VSWR Calculator'!$C$23/Calculator!$F$17/2,1)-0.5))))/'VSWR Calculator'!$C$25)+$C41)^2+(1500*ABS(SIN(2*PI()*MOD(Calculator!$B$32/Calculator!$F$17,1)))*IF(MOD(Calculator!$B$32/Calculator!$F$17,1)&lt;0.5,-1,1))^2))/(1-SQRT(((50*POWER(80,POWER(COS(PI()*MOD(Calculator!$B$32/Calculator!$F$17,1)),2))+MIN(500,MAX(30,100*EXP(-0.3*'VSWR Calculator'!$C$24)*(1+3*ABS(MOD('VSWR Calculator'!$C$23/Calculator!$F$17/2,1)-0.5))))/'VSWR Calculator'!$C$25)-$C41)^2+(1500*ABS(SIN(2*PI()*MOD(Calculator!$B$32/Calculator!$F$17,1)))*IF(MOD(Calculator!$B$32/Calculator!$F$17,1)&lt;0.5,-1,1))^2)/SQRT(((50*POWER(80,POWER(COS(PI()*MOD(Calculator!$B$32/Calculator!$F$17,1)),2))+MIN(500,MAX(30,100*EXP(-0.3*'VSWR Calculator'!$C$24)*(1+3*ABS(MOD('VSWR Calculator'!$C$23/Calculator!$F$17/2,1)-0.5))))/'VSWR Calculator'!$C$25)+$C41)^2+(1500*ABS(SIN(2*PI()*MOD(Calculator!$B$32/Calculator!$F$17,1)))*IF(MOD(Calculator!$B$32/Calculator!$F$17,1)&lt;0.5,-1,1))^2)),2))</f>
        <v>27.5</v>
      </c>
      <c r="DC41" s="253" t="str">
        <f aca="false">IF(OR(Calculator!$E$18&lt;&gt;"YES",Calculator!$B$32&lt;Calculator!$G$18),"—",ROUND((1+SQRT(((50*POWER(80,POWER(COS(PI()*MOD(Calculator!$B$32/Calculator!$F$18,1)),2))+MIN(500,MAX(30,100*EXP(-0.3*'VSWR Calculator'!$C$24)*(1+3*ABS(MOD('VSWR Calculator'!$C$23/Calculator!$F$18/2,1)-0.5))))/'VSWR Calculator'!$C$25)-$C41)^2+(1500*ABS(SIN(2*PI()*MOD(Calculator!$B$32/Calculator!$F$18,1)))*IF(MOD(Calculator!$B$32/Calculator!$F$18,1)&lt;0.5,-1,1))^2)/SQRT(((50*POWER(80,POWER(COS(PI()*MOD(Calculator!$B$32/Calculator!$F$18,1)),2))+MIN(500,MAX(30,100*EXP(-0.3*'VSWR Calculator'!$C$24)*(1+3*ABS(MOD('VSWR Calculator'!$C$23/Calculator!$F$18/2,1)-0.5))))/'VSWR Calculator'!$C$25)+$C41)^2+(1500*ABS(SIN(2*PI()*MOD(Calculator!$B$32/Calculator!$F$18,1)))*IF(MOD(Calculator!$B$32/Calculator!$F$18,1)&lt;0.5,-1,1))^2))/(1-SQRT(((50*POWER(80,POWER(COS(PI()*MOD(Calculator!$B$32/Calculator!$F$18,1)),2))+MIN(500,MAX(30,100*EXP(-0.3*'VSWR Calculator'!$C$24)*(1+3*ABS(MOD('VSWR Calculator'!$C$23/Calculator!$F$18/2,1)-0.5))))/'VSWR Calculator'!$C$25)-$C41)^2+(1500*ABS(SIN(2*PI()*MOD(Calculator!$B$32/Calculator!$F$18,1)))*IF(MOD(Calculator!$B$32/Calculator!$F$18,1)&lt;0.5,-1,1))^2)/SQRT(((50*POWER(80,POWER(COS(PI()*MOD(Calculator!$B$32/Calculator!$F$18,1)),2))+MIN(500,MAX(30,100*EXP(-0.3*'VSWR Calculator'!$C$24)*(1+3*ABS(MOD('VSWR Calculator'!$C$23/Calculator!$F$18/2,1)-0.5))))/'VSWR Calculator'!$C$25)+$C41)^2+(1500*ABS(SIN(2*PI()*MOD(Calculator!$B$32/Calculator!$F$18,1)))*IF(MOD(Calculator!$B$32/Calculator!$F$18,1)&lt;0.5,-1,1))^2)),2))</f>
        <v>—</v>
      </c>
      <c r="DD41" s="253" t="str">
        <f aca="false">IF(OR(Calculator!$E$19&lt;&gt;"YES",Calculator!$B$32&lt;Calculator!$G$19),"—",ROUND((1+SQRT(((50*POWER(80,POWER(COS(PI()*MOD(Calculator!$B$32/Calculator!$F$19,1)),2))+MIN(500,MAX(30,100*EXP(-0.3*'VSWR Calculator'!$C$24)*(1+3*ABS(MOD('VSWR Calculator'!$C$23/Calculator!$F$19/2,1)-0.5))))/'VSWR Calculator'!$C$25)-$C41)^2+(1500*ABS(SIN(2*PI()*MOD(Calculator!$B$32/Calculator!$F$19,1)))*IF(MOD(Calculator!$B$32/Calculator!$F$19,1)&lt;0.5,-1,1))^2)/SQRT(((50*POWER(80,POWER(COS(PI()*MOD(Calculator!$B$32/Calculator!$F$19,1)),2))+MIN(500,MAX(30,100*EXP(-0.3*'VSWR Calculator'!$C$24)*(1+3*ABS(MOD('VSWR Calculator'!$C$23/Calculator!$F$19/2,1)-0.5))))/'VSWR Calculator'!$C$25)+$C41)^2+(1500*ABS(SIN(2*PI()*MOD(Calculator!$B$32/Calculator!$F$19,1)))*IF(MOD(Calculator!$B$32/Calculator!$F$19,1)&lt;0.5,-1,1))^2))/(1-SQRT(((50*POWER(80,POWER(COS(PI()*MOD(Calculator!$B$32/Calculator!$F$19,1)),2))+MIN(500,MAX(30,100*EXP(-0.3*'VSWR Calculator'!$C$24)*(1+3*ABS(MOD('VSWR Calculator'!$C$23/Calculator!$F$19/2,1)-0.5))))/'VSWR Calculator'!$C$25)-$C41)^2+(1500*ABS(SIN(2*PI()*MOD(Calculator!$B$32/Calculator!$F$19,1)))*IF(MOD(Calculator!$B$32/Calculator!$F$19,1)&lt;0.5,-1,1))^2)/SQRT(((50*POWER(80,POWER(COS(PI()*MOD(Calculator!$B$32/Calculator!$F$19,1)),2))+MIN(500,MAX(30,100*EXP(-0.3*'VSWR Calculator'!$C$24)*(1+3*ABS(MOD('VSWR Calculator'!$C$23/Calculator!$F$19/2,1)-0.5))))/'VSWR Calculator'!$C$25)+$C41)^2+(1500*ABS(SIN(2*PI()*MOD(Calculator!$B$32/Calculator!$F$19,1)))*IF(MOD(Calculator!$B$32/Calculator!$F$19,1)&lt;0.5,-1,1))^2)),2))</f>
        <v>—</v>
      </c>
      <c r="DE41" s="253" t="str">
        <f aca="false">IF(OR(Calculator!$E$20&lt;&gt;"YES",Calculator!$B$32&lt;Calculator!$G$20),"—",ROUND((1+SQRT(((50*POWER(80,POWER(COS(PI()*MOD(Calculator!$B$32/Calculator!$F$20,1)),2))+MIN(500,MAX(30,100*EXP(-0.3*'VSWR Calculator'!$C$24)*(1+3*ABS(MOD('VSWR Calculator'!$C$23/Calculator!$F$20/2,1)-0.5))))/'VSWR Calculator'!$C$25)-$C41)^2+(1500*ABS(SIN(2*PI()*MOD(Calculator!$B$32/Calculator!$F$20,1)))*IF(MOD(Calculator!$B$32/Calculator!$F$20,1)&lt;0.5,-1,1))^2)/SQRT(((50*POWER(80,POWER(COS(PI()*MOD(Calculator!$B$32/Calculator!$F$20,1)),2))+MIN(500,MAX(30,100*EXP(-0.3*'VSWR Calculator'!$C$24)*(1+3*ABS(MOD('VSWR Calculator'!$C$23/Calculator!$F$20/2,1)-0.5))))/'VSWR Calculator'!$C$25)+$C41)^2+(1500*ABS(SIN(2*PI()*MOD(Calculator!$B$32/Calculator!$F$20,1)))*IF(MOD(Calculator!$B$32/Calculator!$F$20,1)&lt;0.5,-1,1))^2))/(1-SQRT(((50*POWER(80,POWER(COS(PI()*MOD(Calculator!$B$32/Calculator!$F$20,1)),2))+MIN(500,MAX(30,100*EXP(-0.3*'VSWR Calculator'!$C$24)*(1+3*ABS(MOD('VSWR Calculator'!$C$23/Calculator!$F$20/2,1)-0.5))))/'VSWR Calculator'!$C$25)-$C41)^2+(1500*ABS(SIN(2*PI()*MOD(Calculator!$B$32/Calculator!$F$20,1)))*IF(MOD(Calculator!$B$32/Calculator!$F$20,1)&lt;0.5,-1,1))^2)/SQRT(((50*POWER(80,POWER(COS(PI()*MOD(Calculator!$B$32/Calculator!$F$20,1)),2))+MIN(500,MAX(30,100*EXP(-0.3*'VSWR Calculator'!$C$24)*(1+3*ABS(MOD('VSWR Calculator'!$C$23/Calculator!$F$20/2,1)-0.5))))/'VSWR Calculator'!$C$25)+$C41)^2+(1500*ABS(SIN(2*PI()*MOD(Calculator!$B$32/Calculator!$F$20,1)))*IF(MOD(Calculator!$B$32/Calculator!$F$20,1)&lt;0.5,-1,1))^2)),2))</f>
        <v>—</v>
      </c>
      <c r="DF41" s="253" t="str">
        <f aca="false">IF(OR(Calculator!$E$21&lt;&gt;"YES",Calculator!$B$32&lt;Calculator!$G$21),"—",ROUND((1+SQRT(((50*POWER(80,POWER(COS(PI()*MOD(Calculator!$B$32/Calculator!$F$21,1)),2))+MIN(500,MAX(30,100*EXP(-0.3*'VSWR Calculator'!$C$24)*(1+3*ABS(MOD('VSWR Calculator'!$C$23/Calculator!$F$21/2,1)-0.5))))/'VSWR Calculator'!$C$25)-$C41)^2+(1500*ABS(SIN(2*PI()*MOD(Calculator!$B$32/Calculator!$F$21,1)))*IF(MOD(Calculator!$B$32/Calculator!$F$21,1)&lt;0.5,-1,1))^2)/SQRT(((50*POWER(80,POWER(COS(PI()*MOD(Calculator!$B$32/Calculator!$F$21,1)),2))+MIN(500,MAX(30,100*EXP(-0.3*'VSWR Calculator'!$C$24)*(1+3*ABS(MOD('VSWR Calculator'!$C$23/Calculator!$F$21/2,1)-0.5))))/'VSWR Calculator'!$C$25)+$C41)^2+(1500*ABS(SIN(2*PI()*MOD(Calculator!$B$32/Calculator!$F$21,1)))*IF(MOD(Calculator!$B$32/Calculator!$F$21,1)&lt;0.5,-1,1))^2))/(1-SQRT(((50*POWER(80,POWER(COS(PI()*MOD(Calculator!$B$32/Calculator!$F$21,1)),2))+MIN(500,MAX(30,100*EXP(-0.3*'VSWR Calculator'!$C$24)*(1+3*ABS(MOD('VSWR Calculator'!$C$23/Calculator!$F$21/2,1)-0.5))))/'VSWR Calculator'!$C$25)-$C41)^2+(1500*ABS(SIN(2*PI()*MOD(Calculator!$B$32/Calculator!$F$21,1)))*IF(MOD(Calculator!$B$32/Calculator!$F$21,1)&lt;0.5,-1,1))^2)/SQRT(((50*POWER(80,POWER(COS(PI()*MOD(Calculator!$B$32/Calculator!$F$21,1)),2))+MIN(500,MAX(30,100*EXP(-0.3*'VSWR Calculator'!$C$24)*(1+3*ABS(MOD('VSWR Calculator'!$C$23/Calculator!$F$21/2,1)-0.5))))/'VSWR Calculator'!$C$25)+$C41)^2+(1500*ABS(SIN(2*PI()*MOD(Calculator!$B$32/Calculator!$F$21,1)))*IF(MOD(Calculator!$B$32/Calculator!$F$21,1)&lt;0.5,-1,1))^2)),2))</f>
        <v>—</v>
      </c>
      <c r="DG41" s="253" t="str">
        <f aca="false">IF(OR(Calculator!$E$22&lt;&gt;"YES",Calculator!$B$32&lt;Calculator!$G$22),"—",ROUND((1+SQRT(((50*POWER(80,POWER(COS(PI()*MOD(Calculator!$B$32/Calculator!$F$22,1)),2))+MIN(500,MAX(30,100*EXP(-0.3*'VSWR Calculator'!$C$24)*(1+3*ABS(MOD('VSWR Calculator'!$C$23/Calculator!$F$22/2,1)-0.5))))/'VSWR Calculator'!$C$25)-$C41)^2+(1500*ABS(SIN(2*PI()*MOD(Calculator!$B$32/Calculator!$F$22,1)))*IF(MOD(Calculator!$B$32/Calculator!$F$22,1)&lt;0.5,-1,1))^2)/SQRT(((50*POWER(80,POWER(COS(PI()*MOD(Calculator!$B$32/Calculator!$F$22,1)),2))+MIN(500,MAX(30,100*EXP(-0.3*'VSWR Calculator'!$C$24)*(1+3*ABS(MOD('VSWR Calculator'!$C$23/Calculator!$F$22/2,1)-0.5))))/'VSWR Calculator'!$C$25)+$C41)^2+(1500*ABS(SIN(2*PI()*MOD(Calculator!$B$32/Calculator!$F$22,1)))*IF(MOD(Calculator!$B$32/Calculator!$F$22,1)&lt;0.5,-1,1))^2))/(1-SQRT(((50*POWER(80,POWER(COS(PI()*MOD(Calculator!$B$32/Calculator!$F$22,1)),2))+MIN(500,MAX(30,100*EXP(-0.3*'VSWR Calculator'!$C$24)*(1+3*ABS(MOD('VSWR Calculator'!$C$23/Calculator!$F$22/2,1)-0.5))))/'VSWR Calculator'!$C$25)-$C41)^2+(1500*ABS(SIN(2*PI()*MOD(Calculator!$B$32/Calculator!$F$22,1)))*IF(MOD(Calculator!$B$32/Calculator!$F$22,1)&lt;0.5,-1,1))^2)/SQRT(((50*POWER(80,POWER(COS(PI()*MOD(Calculator!$B$32/Calculator!$F$22,1)),2))+MIN(500,MAX(30,100*EXP(-0.3*'VSWR Calculator'!$C$24)*(1+3*ABS(MOD('VSWR Calculator'!$C$23/Calculator!$F$22/2,1)-0.5))))/'VSWR Calculator'!$C$25)+$C41)^2+(1500*ABS(SIN(2*PI()*MOD(Calculator!$B$32/Calculator!$F$22,1)))*IF(MOD(Calculator!$B$32/Calculator!$F$22,1)&lt;0.5,-1,1))^2)),2))</f>
        <v>—</v>
      </c>
      <c r="DH41" s="253" t="n">
        <f aca="false">IFERROR(ROUND((IF(ISNUMBER(CW41),CW41,0)+IF(ISNUMBER(CX41),CX41,0)+IF(ISNUMBER(CY41),CY41,0)+IF(ISNUMBER(CZ41),CZ41,0)+IF(ISNUMBER(DA41),DA41,0)+IF(ISNUMBER(DB41),DB41,0)+IF(ISNUMBER(DC41),DC41,0)+IF(ISNUMBER(DD41),DD41,0)+IF(ISNUMBER(DE41),DE41,0)+IF(ISNUMBER(DF41),DF41,0)+IF(ISNUMBER(DG41),DG41,0))/(IF(ISNUMBER(CW41),1,0)+IF(ISNUMBER(CX41),1,0)+IF(ISNUMBER(CY41),1,0)+IF(ISNUMBER(CZ41),1,0)+IF(ISNUMBER(DA41),1,0)+IF(ISNUMBER(DB41),1,0)+IF(ISNUMBER(DC41),1,0)+IF(ISNUMBER(DD41),1,0)+IF(ISNUMBER(DE41),1,0)+IF(ISNUMBER(DF41),1,0)+IF(ISNUMBER(DG41),1,0)),4),"")</f>
        <v>17.56</v>
      </c>
      <c r="DI41" s="253" t="str">
        <f aca="false">IF(OR(Calculator!$E$12&lt;&gt;"YES",Calculator!$B$33&lt;Calculator!$G$12),"—",ROUND((1+SQRT(((50*POWER(80,POWER(COS(PI()*MOD(Calculator!$B$33/Calculator!$F$12,1)),2))+MIN(500,MAX(30,100*EXP(-0.3*'VSWR Calculator'!$C$24)*(1+3*ABS(MOD('VSWR Calculator'!$C$23/Calculator!$F$12/2,1)-0.5))))/'VSWR Calculator'!$C$25)-$C41)^2+(1500*ABS(SIN(2*PI()*MOD(Calculator!$B$33/Calculator!$F$12,1)))*IF(MOD(Calculator!$B$33/Calculator!$F$12,1)&lt;0.5,-1,1))^2)/SQRT(((50*POWER(80,POWER(COS(PI()*MOD(Calculator!$B$33/Calculator!$F$12,1)),2))+MIN(500,MAX(30,100*EXP(-0.3*'VSWR Calculator'!$C$24)*(1+3*ABS(MOD('VSWR Calculator'!$C$23/Calculator!$F$12/2,1)-0.5))))/'VSWR Calculator'!$C$25)+$C41)^2+(1500*ABS(SIN(2*PI()*MOD(Calculator!$B$33/Calculator!$F$12,1)))*IF(MOD(Calculator!$B$33/Calculator!$F$12,1)&lt;0.5,-1,1))^2))/(1-SQRT(((50*POWER(80,POWER(COS(PI()*MOD(Calculator!$B$33/Calculator!$F$12,1)),2))+MIN(500,MAX(30,100*EXP(-0.3*'VSWR Calculator'!$C$24)*(1+3*ABS(MOD('VSWR Calculator'!$C$23/Calculator!$F$12/2,1)-0.5))))/'VSWR Calculator'!$C$25)-$C41)^2+(1500*ABS(SIN(2*PI()*MOD(Calculator!$B$33/Calculator!$F$12,1)))*IF(MOD(Calculator!$B$33/Calculator!$F$12,1)&lt;0.5,-1,1))^2)/SQRT(((50*POWER(80,POWER(COS(PI()*MOD(Calculator!$B$33/Calculator!$F$12,1)),2))+MIN(500,MAX(30,100*EXP(-0.3*'VSWR Calculator'!$C$24)*(1+3*ABS(MOD('VSWR Calculator'!$C$23/Calculator!$F$12/2,1)-0.5))))/'VSWR Calculator'!$C$25)+$C41)^2+(1500*ABS(SIN(2*PI()*MOD(Calculator!$B$33/Calculator!$F$12,1)))*IF(MOD(Calculator!$B$33/Calculator!$F$12,1)&lt;0.5,-1,1))^2)),2))</f>
        <v>—</v>
      </c>
      <c r="DJ41" s="253" t="str">
        <f aca="false">IF(OR(Calculator!$E$13&lt;&gt;"YES",Calculator!$B$33&lt;Calculator!$G$13),"—",ROUND((1+SQRT(((50*POWER(80,POWER(COS(PI()*MOD(Calculator!$B$33/Calculator!$F$13,1)),2))+MIN(500,MAX(30,100*EXP(-0.3*'VSWR Calculator'!$C$24)*(1+3*ABS(MOD('VSWR Calculator'!$C$23/Calculator!$F$13/2,1)-0.5))))/'VSWR Calculator'!$C$25)-$C41)^2+(1500*ABS(SIN(2*PI()*MOD(Calculator!$B$33/Calculator!$F$13,1)))*IF(MOD(Calculator!$B$33/Calculator!$F$13,1)&lt;0.5,-1,1))^2)/SQRT(((50*POWER(80,POWER(COS(PI()*MOD(Calculator!$B$33/Calculator!$F$13,1)),2))+MIN(500,MAX(30,100*EXP(-0.3*'VSWR Calculator'!$C$24)*(1+3*ABS(MOD('VSWR Calculator'!$C$23/Calculator!$F$13/2,1)-0.5))))/'VSWR Calculator'!$C$25)+$C41)^2+(1500*ABS(SIN(2*PI()*MOD(Calculator!$B$33/Calculator!$F$13,1)))*IF(MOD(Calculator!$B$33/Calculator!$F$13,1)&lt;0.5,-1,1))^2))/(1-SQRT(((50*POWER(80,POWER(COS(PI()*MOD(Calculator!$B$33/Calculator!$F$13,1)),2))+MIN(500,MAX(30,100*EXP(-0.3*'VSWR Calculator'!$C$24)*(1+3*ABS(MOD('VSWR Calculator'!$C$23/Calculator!$F$13/2,1)-0.5))))/'VSWR Calculator'!$C$25)-$C41)^2+(1500*ABS(SIN(2*PI()*MOD(Calculator!$B$33/Calculator!$F$13,1)))*IF(MOD(Calculator!$B$33/Calculator!$F$13,1)&lt;0.5,-1,1))^2)/SQRT(((50*POWER(80,POWER(COS(PI()*MOD(Calculator!$B$33/Calculator!$F$13,1)),2))+MIN(500,MAX(30,100*EXP(-0.3*'VSWR Calculator'!$C$24)*(1+3*ABS(MOD('VSWR Calculator'!$C$23/Calculator!$F$13/2,1)-0.5))))/'VSWR Calculator'!$C$25)+$C41)^2+(1500*ABS(SIN(2*PI()*MOD(Calculator!$B$33/Calculator!$F$13,1)))*IF(MOD(Calculator!$B$33/Calculator!$F$13,1)&lt;0.5,-1,1))^2)),2))</f>
        <v>—</v>
      </c>
      <c r="DK41" s="253" t="str">
        <f aca="false">IF(OR(Calculator!$E$14&lt;&gt;"YES",Calculator!$B$33&lt;Calculator!$G$14),"—",ROUND((1+SQRT(((50*POWER(80,POWER(COS(PI()*MOD(Calculator!$B$33/Calculator!$F$14,1)),2))+MIN(500,MAX(30,100*EXP(-0.3*'VSWR Calculator'!$C$24)*(1+3*ABS(MOD('VSWR Calculator'!$C$23/Calculator!$F$14/2,1)-0.5))))/'VSWR Calculator'!$C$25)-$C41)^2+(1500*ABS(SIN(2*PI()*MOD(Calculator!$B$33/Calculator!$F$14,1)))*IF(MOD(Calculator!$B$33/Calculator!$F$14,1)&lt;0.5,-1,1))^2)/SQRT(((50*POWER(80,POWER(COS(PI()*MOD(Calculator!$B$33/Calculator!$F$14,1)),2))+MIN(500,MAX(30,100*EXP(-0.3*'VSWR Calculator'!$C$24)*(1+3*ABS(MOD('VSWR Calculator'!$C$23/Calculator!$F$14/2,1)-0.5))))/'VSWR Calculator'!$C$25)+$C41)^2+(1500*ABS(SIN(2*PI()*MOD(Calculator!$B$33/Calculator!$F$14,1)))*IF(MOD(Calculator!$B$33/Calculator!$F$14,1)&lt;0.5,-1,1))^2))/(1-SQRT(((50*POWER(80,POWER(COS(PI()*MOD(Calculator!$B$33/Calculator!$F$14,1)),2))+MIN(500,MAX(30,100*EXP(-0.3*'VSWR Calculator'!$C$24)*(1+3*ABS(MOD('VSWR Calculator'!$C$23/Calculator!$F$14/2,1)-0.5))))/'VSWR Calculator'!$C$25)-$C41)^2+(1500*ABS(SIN(2*PI()*MOD(Calculator!$B$33/Calculator!$F$14,1)))*IF(MOD(Calculator!$B$33/Calculator!$F$14,1)&lt;0.5,-1,1))^2)/SQRT(((50*POWER(80,POWER(COS(PI()*MOD(Calculator!$B$33/Calculator!$F$14,1)),2))+MIN(500,MAX(30,100*EXP(-0.3*'VSWR Calculator'!$C$24)*(1+3*ABS(MOD('VSWR Calculator'!$C$23/Calculator!$F$14/2,1)-0.5))))/'VSWR Calculator'!$C$25)+$C41)^2+(1500*ABS(SIN(2*PI()*MOD(Calculator!$B$33/Calculator!$F$14,1)))*IF(MOD(Calculator!$B$33/Calculator!$F$14,1)&lt;0.5,-1,1))^2)),2))</f>
        <v>—</v>
      </c>
      <c r="DL41" s="253" t="n">
        <f aca="false">IF(OR(Calculator!$E$15&lt;&gt;"YES",Calculator!$B$33&lt;Calculator!$G$15),"—",ROUND((1+SQRT(((50*POWER(80,POWER(COS(PI()*MOD(Calculator!$B$33/Calculator!$F$15,1)),2))+MIN(500,MAX(30,100*EXP(-0.3*'VSWR Calculator'!$C$24)*(1+3*ABS(MOD('VSWR Calculator'!$C$23/Calculator!$F$15/2,1)-0.5))))/'VSWR Calculator'!$C$25)-$C41)^2+(1500*ABS(SIN(2*PI()*MOD(Calculator!$B$33/Calculator!$F$15,1)))*IF(MOD(Calculator!$B$33/Calculator!$F$15,1)&lt;0.5,-1,1))^2)/SQRT(((50*POWER(80,POWER(COS(PI()*MOD(Calculator!$B$33/Calculator!$F$15,1)),2))+MIN(500,MAX(30,100*EXP(-0.3*'VSWR Calculator'!$C$24)*(1+3*ABS(MOD('VSWR Calculator'!$C$23/Calculator!$F$15/2,1)-0.5))))/'VSWR Calculator'!$C$25)+$C41)^2+(1500*ABS(SIN(2*PI()*MOD(Calculator!$B$33/Calculator!$F$15,1)))*IF(MOD(Calculator!$B$33/Calculator!$F$15,1)&lt;0.5,-1,1))^2))/(1-SQRT(((50*POWER(80,POWER(COS(PI()*MOD(Calculator!$B$33/Calculator!$F$15,1)),2))+MIN(500,MAX(30,100*EXP(-0.3*'VSWR Calculator'!$C$24)*(1+3*ABS(MOD('VSWR Calculator'!$C$23/Calculator!$F$15/2,1)-0.5))))/'VSWR Calculator'!$C$25)-$C41)^2+(1500*ABS(SIN(2*PI()*MOD(Calculator!$B$33/Calculator!$F$15,1)))*IF(MOD(Calculator!$B$33/Calculator!$F$15,1)&lt;0.5,-1,1))^2)/SQRT(((50*POWER(80,POWER(COS(PI()*MOD(Calculator!$B$33/Calculator!$F$15,1)),2))+MIN(500,MAX(30,100*EXP(-0.3*'VSWR Calculator'!$C$24)*(1+3*ABS(MOD('VSWR Calculator'!$C$23/Calculator!$F$15/2,1)-0.5))))/'VSWR Calculator'!$C$25)+$C41)^2+(1500*ABS(SIN(2*PI()*MOD(Calculator!$B$33/Calculator!$F$15,1)))*IF(MOD(Calculator!$B$33/Calculator!$F$15,1)&lt;0.5,-1,1))^2)),2))</f>
        <v>7.78</v>
      </c>
      <c r="DM41" s="253" t="str">
        <f aca="false">IF(OR(Calculator!$E$16&lt;&gt;"YES",Calculator!$B$33&lt;Calculator!$G$16),"—",ROUND((1+SQRT(((50*POWER(80,POWER(COS(PI()*MOD(Calculator!$B$33/Calculator!$F$16,1)),2))+MIN(500,MAX(30,100*EXP(-0.3*'VSWR Calculator'!$C$24)*(1+3*ABS(MOD('VSWR Calculator'!$C$23/Calculator!$F$16/2,1)-0.5))))/'VSWR Calculator'!$C$25)-$C41)^2+(1500*ABS(SIN(2*PI()*MOD(Calculator!$B$33/Calculator!$F$16,1)))*IF(MOD(Calculator!$B$33/Calculator!$F$16,1)&lt;0.5,-1,1))^2)/SQRT(((50*POWER(80,POWER(COS(PI()*MOD(Calculator!$B$33/Calculator!$F$16,1)),2))+MIN(500,MAX(30,100*EXP(-0.3*'VSWR Calculator'!$C$24)*(1+3*ABS(MOD('VSWR Calculator'!$C$23/Calculator!$F$16/2,1)-0.5))))/'VSWR Calculator'!$C$25)+$C41)^2+(1500*ABS(SIN(2*PI()*MOD(Calculator!$B$33/Calculator!$F$16,1)))*IF(MOD(Calculator!$B$33/Calculator!$F$16,1)&lt;0.5,-1,1))^2))/(1-SQRT(((50*POWER(80,POWER(COS(PI()*MOD(Calculator!$B$33/Calculator!$F$16,1)),2))+MIN(500,MAX(30,100*EXP(-0.3*'VSWR Calculator'!$C$24)*(1+3*ABS(MOD('VSWR Calculator'!$C$23/Calculator!$F$16/2,1)-0.5))))/'VSWR Calculator'!$C$25)-$C41)^2+(1500*ABS(SIN(2*PI()*MOD(Calculator!$B$33/Calculator!$F$16,1)))*IF(MOD(Calculator!$B$33/Calculator!$F$16,1)&lt;0.5,-1,1))^2)/SQRT(((50*POWER(80,POWER(COS(PI()*MOD(Calculator!$B$33/Calculator!$F$16,1)),2))+MIN(500,MAX(30,100*EXP(-0.3*'VSWR Calculator'!$C$24)*(1+3*ABS(MOD('VSWR Calculator'!$C$23/Calculator!$F$16/2,1)-0.5))))/'VSWR Calculator'!$C$25)+$C41)^2+(1500*ABS(SIN(2*PI()*MOD(Calculator!$B$33/Calculator!$F$16,1)))*IF(MOD(Calculator!$B$33/Calculator!$F$16,1)&lt;0.5,-1,1))^2)),2))</f>
        <v>—</v>
      </c>
      <c r="DN41" s="253" t="n">
        <f aca="false">IF(OR(Calculator!$E$17&lt;&gt;"YES",Calculator!$B$33&lt;Calculator!$G$17),"—",ROUND((1+SQRT(((50*POWER(80,POWER(COS(PI()*MOD(Calculator!$B$33/Calculator!$F$17,1)),2))+MIN(500,MAX(30,100*EXP(-0.3*'VSWR Calculator'!$C$24)*(1+3*ABS(MOD('VSWR Calculator'!$C$23/Calculator!$F$17/2,1)-0.5))))/'VSWR Calculator'!$C$25)-$C41)^2+(1500*ABS(SIN(2*PI()*MOD(Calculator!$B$33/Calculator!$F$17,1)))*IF(MOD(Calculator!$B$33/Calculator!$F$17,1)&lt;0.5,-1,1))^2)/SQRT(((50*POWER(80,POWER(COS(PI()*MOD(Calculator!$B$33/Calculator!$F$17,1)),2))+MIN(500,MAX(30,100*EXP(-0.3*'VSWR Calculator'!$C$24)*(1+3*ABS(MOD('VSWR Calculator'!$C$23/Calculator!$F$17/2,1)-0.5))))/'VSWR Calculator'!$C$25)+$C41)^2+(1500*ABS(SIN(2*PI()*MOD(Calculator!$B$33/Calculator!$F$17,1)))*IF(MOD(Calculator!$B$33/Calculator!$F$17,1)&lt;0.5,-1,1))^2))/(1-SQRT(((50*POWER(80,POWER(COS(PI()*MOD(Calculator!$B$33/Calculator!$F$17,1)),2))+MIN(500,MAX(30,100*EXP(-0.3*'VSWR Calculator'!$C$24)*(1+3*ABS(MOD('VSWR Calculator'!$C$23/Calculator!$F$17/2,1)-0.5))))/'VSWR Calculator'!$C$25)-$C41)^2+(1500*ABS(SIN(2*PI()*MOD(Calculator!$B$33/Calculator!$F$17,1)))*IF(MOD(Calculator!$B$33/Calculator!$F$17,1)&lt;0.5,-1,1))^2)/SQRT(((50*POWER(80,POWER(COS(PI()*MOD(Calculator!$B$33/Calculator!$F$17,1)),2))+MIN(500,MAX(30,100*EXP(-0.3*'VSWR Calculator'!$C$24)*(1+3*ABS(MOD('VSWR Calculator'!$C$23/Calculator!$F$17/2,1)-0.5))))/'VSWR Calculator'!$C$25)+$C41)^2+(1500*ABS(SIN(2*PI()*MOD(Calculator!$B$33/Calculator!$F$17,1)))*IF(MOD(Calculator!$B$33/Calculator!$F$17,1)&lt;0.5,-1,1))^2)),2))</f>
        <v>28.74</v>
      </c>
      <c r="DO41" s="253" t="str">
        <f aca="false">IF(OR(Calculator!$E$18&lt;&gt;"YES",Calculator!$B$33&lt;Calculator!$G$18),"—",ROUND((1+SQRT(((50*POWER(80,POWER(COS(PI()*MOD(Calculator!$B$33/Calculator!$F$18,1)),2))+MIN(500,MAX(30,100*EXP(-0.3*'VSWR Calculator'!$C$24)*(1+3*ABS(MOD('VSWR Calculator'!$C$23/Calculator!$F$18/2,1)-0.5))))/'VSWR Calculator'!$C$25)-$C41)^2+(1500*ABS(SIN(2*PI()*MOD(Calculator!$B$33/Calculator!$F$18,1)))*IF(MOD(Calculator!$B$33/Calculator!$F$18,1)&lt;0.5,-1,1))^2)/SQRT(((50*POWER(80,POWER(COS(PI()*MOD(Calculator!$B$33/Calculator!$F$18,1)),2))+MIN(500,MAX(30,100*EXP(-0.3*'VSWR Calculator'!$C$24)*(1+3*ABS(MOD('VSWR Calculator'!$C$23/Calculator!$F$18/2,1)-0.5))))/'VSWR Calculator'!$C$25)+$C41)^2+(1500*ABS(SIN(2*PI()*MOD(Calculator!$B$33/Calculator!$F$18,1)))*IF(MOD(Calculator!$B$33/Calculator!$F$18,1)&lt;0.5,-1,1))^2))/(1-SQRT(((50*POWER(80,POWER(COS(PI()*MOD(Calculator!$B$33/Calculator!$F$18,1)),2))+MIN(500,MAX(30,100*EXP(-0.3*'VSWR Calculator'!$C$24)*(1+3*ABS(MOD('VSWR Calculator'!$C$23/Calculator!$F$18/2,1)-0.5))))/'VSWR Calculator'!$C$25)-$C41)^2+(1500*ABS(SIN(2*PI()*MOD(Calculator!$B$33/Calculator!$F$18,1)))*IF(MOD(Calculator!$B$33/Calculator!$F$18,1)&lt;0.5,-1,1))^2)/SQRT(((50*POWER(80,POWER(COS(PI()*MOD(Calculator!$B$33/Calculator!$F$18,1)),2))+MIN(500,MAX(30,100*EXP(-0.3*'VSWR Calculator'!$C$24)*(1+3*ABS(MOD('VSWR Calculator'!$C$23/Calculator!$F$18/2,1)-0.5))))/'VSWR Calculator'!$C$25)+$C41)^2+(1500*ABS(SIN(2*PI()*MOD(Calculator!$B$33/Calculator!$F$18,1)))*IF(MOD(Calculator!$B$33/Calculator!$F$18,1)&lt;0.5,-1,1))^2)),2))</f>
        <v>—</v>
      </c>
      <c r="DP41" s="253" t="str">
        <f aca="false">IF(OR(Calculator!$E$19&lt;&gt;"YES",Calculator!$B$33&lt;Calculator!$G$19),"—",ROUND((1+SQRT(((50*POWER(80,POWER(COS(PI()*MOD(Calculator!$B$33/Calculator!$F$19,1)),2))+MIN(500,MAX(30,100*EXP(-0.3*'VSWR Calculator'!$C$24)*(1+3*ABS(MOD('VSWR Calculator'!$C$23/Calculator!$F$19/2,1)-0.5))))/'VSWR Calculator'!$C$25)-$C41)^2+(1500*ABS(SIN(2*PI()*MOD(Calculator!$B$33/Calculator!$F$19,1)))*IF(MOD(Calculator!$B$33/Calculator!$F$19,1)&lt;0.5,-1,1))^2)/SQRT(((50*POWER(80,POWER(COS(PI()*MOD(Calculator!$B$33/Calculator!$F$19,1)),2))+MIN(500,MAX(30,100*EXP(-0.3*'VSWR Calculator'!$C$24)*(1+3*ABS(MOD('VSWR Calculator'!$C$23/Calculator!$F$19/2,1)-0.5))))/'VSWR Calculator'!$C$25)+$C41)^2+(1500*ABS(SIN(2*PI()*MOD(Calculator!$B$33/Calculator!$F$19,1)))*IF(MOD(Calculator!$B$33/Calculator!$F$19,1)&lt;0.5,-1,1))^2))/(1-SQRT(((50*POWER(80,POWER(COS(PI()*MOD(Calculator!$B$33/Calculator!$F$19,1)),2))+MIN(500,MAX(30,100*EXP(-0.3*'VSWR Calculator'!$C$24)*(1+3*ABS(MOD('VSWR Calculator'!$C$23/Calculator!$F$19/2,1)-0.5))))/'VSWR Calculator'!$C$25)-$C41)^2+(1500*ABS(SIN(2*PI()*MOD(Calculator!$B$33/Calculator!$F$19,1)))*IF(MOD(Calculator!$B$33/Calculator!$F$19,1)&lt;0.5,-1,1))^2)/SQRT(((50*POWER(80,POWER(COS(PI()*MOD(Calculator!$B$33/Calculator!$F$19,1)),2))+MIN(500,MAX(30,100*EXP(-0.3*'VSWR Calculator'!$C$24)*(1+3*ABS(MOD('VSWR Calculator'!$C$23/Calculator!$F$19/2,1)-0.5))))/'VSWR Calculator'!$C$25)+$C41)^2+(1500*ABS(SIN(2*PI()*MOD(Calculator!$B$33/Calculator!$F$19,1)))*IF(MOD(Calculator!$B$33/Calculator!$F$19,1)&lt;0.5,-1,1))^2)),2))</f>
        <v>—</v>
      </c>
      <c r="DQ41" s="253" t="str">
        <f aca="false">IF(OR(Calculator!$E$20&lt;&gt;"YES",Calculator!$B$33&lt;Calculator!$G$20),"—",ROUND((1+SQRT(((50*POWER(80,POWER(COS(PI()*MOD(Calculator!$B$33/Calculator!$F$20,1)),2))+MIN(500,MAX(30,100*EXP(-0.3*'VSWR Calculator'!$C$24)*(1+3*ABS(MOD('VSWR Calculator'!$C$23/Calculator!$F$20/2,1)-0.5))))/'VSWR Calculator'!$C$25)-$C41)^2+(1500*ABS(SIN(2*PI()*MOD(Calculator!$B$33/Calculator!$F$20,1)))*IF(MOD(Calculator!$B$33/Calculator!$F$20,1)&lt;0.5,-1,1))^2)/SQRT(((50*POWER(80,POWER(COS(PI()*MOD(Calculator!$B$33/Calculator!$F$20,1)),2))+MIN(500,MAX(30,100*EXP(-0.3*'VSWR Calculator'!$C$24)*(1+3*ABS(MOD('VSWR Calculator'!$C$23/Calculator!$F$20/2,1)-0.5))))/'VSWR Calculator'!$C$25)+$C41)^2+(1500*ABS(SIN(2*PI()*MOD(Calculator!$B$33/Calculator!$F$20,1)))*IF(MOD(Calculator!$B$33/Calculator!$F$20,1)&lt;0.5,-1,1))^2))/(1-SQRT(((50*POWER(80,POWER(COS(PI()*MOD(Calculator!$B$33/Calculator!$F$20,1)),2))+MIN(500,MAX(30,100*EXP(-0.3*'VSWR Calculator'!$C$24)*(1+3*ABS(MOD('VSWR Calculator'!$C$23/Calculator!$F$20/2,1)-0.5))))/'VSWR Calculator'!$C$25)-$C41)^2+(1500*ABS(SIN(2*PI()*MOD(Calculator!$B$33/Calculator!$F$20,1)))*IF(MOD(Calculator!$B$33/Calculator!$F$20,1)&lt;0.5,-1,1))^2)/SQRT(((50*POWER(80,POWER(COS(PI()*MOD(Calculator!$B$33/Calculator!$F$20,1)),2))+MIN(500,MAX(30,100*EXP(-0.3*'VSWR Calculator'!$C$24)*(1+3*ABS(MOD('VSWR Calculator'!$C$23/Calculator!$F$20/2,1)-0.5))))/'VSWR Calculator'!$C$25)+$C41)^2+(1500*ABS(SIN(2*PI()*MOD(Calculator!$B$33/Calculator!$F$20,1)))*IF(MOD(Calculator!$B$33/Calculator!$F$20,1)&lt;0.5,-1,1))^2)),2))</f>
        <v>—</v>
      </c>
      <c r="DR41" s="253" t="str">
        <f aca="false">IF(OR(Calculator!$E$21&lt;&gt;"YES",Calculator!$B$33&lt;Calculator!$G$21),"—",ROUND((1+SQRT(((50*POWER(80,POWER(COS(PI()*MOD(Calculator!$B$33/Calculator!$F$21,1)),2))+MIN(500,MAX(30,100*EXP(-0.3*'VSWR Calculator'!$C$24)*(1+3*ABS(MOD('VSWR Calculator'!$C$23/Calculator!$F$21/2,1)-0.5))))/'VSWR Calculator'!$C$25)-$C41)^2+(1500*ABS(SIN(2*PI()*MOD(Calculator!$B$33/Calculator!$F$21,1)))*IF(MOD(Calculator!$B$33/Calculator!$F$21,1)&lt;0.5,-1,1))^2)/SQRT(((50*POWER(80,POWER(COS(PI()*MOD(Calculator!$B$33/Calculator!$F$21,1)),2))+MIN(500,MAX(30,100*EXP(-0.3*'VSWR Calculator'!$C$24)*(1+3*ABS(MOD('VSWR Calculator'!$C$23/Calculator!$F$21/2,1)-0.5))))/'VSWR Calculator'!$C$25)+$C41)^2+(1500*ABS(SIN(2*PI()*MOD(Calculator!$B$33/Calculator!$F$21,1)))*IF(MOD(Calculator!$B$33/Calculator!$F$21,1)&lt;0.5,-1,1))^2))/(1-SQRT(((50*POWER(80,POWER(COS(PI()*MOD(Calculator!$B$33/Calculator!$F$21,1)),2))+MIN(500,MAX(30,100*EXP(-0.3*'VSWR Calculator'!$C$24)*(1+3*ABS(MOD('VSWR Calculator'!$C$23/Calculator!$F$21/2,1)-0.5))))/'VSWR Calculator'!$C$25)-$C41)^2+(1500*ABS(SIN(2*PI()*MOD(Calculator!$B$33/Calculator!$F$21,1)))*IF(MOD(Calculator!$B$33/Calculator!$F$21,1)&lt;0.5,-1,1))^2)/SQRT(((50*POWER(80,POWER(COS(PI()*MOD(Calculator!$B$33/Calculator!$F$21,1)),2))+MIN(500,MAX(30,100*EXP(-0.3*'VSWR Calculator'!$C$24)*(1+3*ABS(MOD('VSWR Calculator'!$C$23/Calculator!$F$21/2,1)-0.5))))/'VSWR Calculator'!$C$25)+$C41)^2+(1500*ABS(SIN(2*PI()*MOD(Calculator!$B$33/Calculator!$F$21,1)))*IF(MOD(Calculator!$B$33/Calculator!$F$21,1)&lt;0.5,-1,1))^2)),2))</f>
        <v>—</v>
      </c>
      <c r="DS41" s="253" t="str">
        <f aca="false">IF(OR(Calculator!$E$22&lt;&gt;"YES",Calculator!$B$33&lt;Calculator!$G$22),"—",ROUND((1+SQRT(((50*POWER(80,POWER(COS(PI()*MOD(Calculator!$B$33/Calculator!$F$22,1)),2))+MIN(500,MAX(30,100*EXP(-0.3*'VSWR Calculator'!$C$24)*(1+3*ABS(MOD('VSWR Calculator'!$C$23/Calculator!$F$22/2,1)-0.5))))/'VSWR Calculator'!$C$25)-$C41)^2+(1500*ABS(SIN(2*PI()*MOD(Calculator!$B$33/Calculator!$F$22,1)))*IF(MOD(Calculator!$B$33/Calculator!$F$22,1)&lt;0.5,-1,1))^2)/SQRT(((50*POWER(80,POWER(COS(PI()*MOD(Calculator!$B$33/Calculator!$F$22,1)),2))+MIN(500,MAX(30,100*EXP(-0.3*'VSWR Calculator'!$C$24)*(1+3*ABS(MOD('VSWR Calculator'!$C$23/Calculator!$F$22/2,1)-0.5))))/'VSWR Calculator'!$C$25)+$C41)^2+(1500*ABS(SIN(2*PI()*MOD(Calculator!$B$33/Calculator!$F$22,1)))*IF(MOD(Calculator!$B$33/Calculator!$F$22,1)&lt;0.5,-1,1))^2))/(1-SQRT(((50*POWER(80,POWER(COS(PI()*MOD(Calculator!$B$33/Calculator!$F$22,1)),2))+MIN(500,MAX(30,100*EXP(-0.3*'VSWR Calculator'!$C$24)*(1+3*ABS(MOD('VSWR Calculator'!$C$23/Calculator!$F$22/2,1)-0.5))))/'VSWR Calculator'!$C$25)-$C41)^2+(1500*ABS(SIN(2*PI()*MOD(Calculator!$B$33/Calculator!$F$22,1)))*IF(MOD(Calculator!$B$33/Calculator!$F$22,1)&lt;0.5,-1,1))^2)/SQRT(((50*POWER(80,POWER(COS(PI()*MOD(Calculator!$B$33/Calculator!$F$22,1)),2))+MIN(500,MAX(30,100*EXP(-0.3*'VSWR Calculator'!$C$24)*(1+3*ABS(MOD('VSWR Calculator'!$C$23/Calculator!$F$22/2,1)-0.5))))/'VSWR Calculator'!$C$25)+$C41)^2+(1500*ABS(SIN(2*PI()*MOD(Calculator!$B$33/Calculator!$F$22,1)))*IF(MOD(Calculator!$B$33/Calculator!$F$22,1)&lt;0.5,-1,1))^2)),2))</f>
        <v>—</v>
      </c>
      <c r="DT41" s="253" t="n">
        <f aca="false">IFERROR(ROUND((IF(ISNUMBER(DI41),DI41,0)+IF(ISNUMBER(DJ41),DJ41,0)+IF(ISNUMBER(DK41),DK41,0)+IF(ISNUMBER(DL41),DL41,0)+IF(ISNUMBER(DM41),DM41,0)+IF(ISNUMBER(DN41),DN41,0)+IF(ISNUMBER(DO41),DO41,0)+IF(ISNUMBER(DP41),DP41,0)+IF(ISNUMBER(DQ41),DQ41,0)+IF(ISNUMBER(DR41),DR41,0)+IF(ISNUMBER(DS41),DS41,0))/(IF(ISNUMBER(DI41),1,0)+IF(ISNUMBER(DJ41),1,0)+IF(ISNUMBER(DK41),1,0)+IF(ISNUMBER(DL41),1,0)+IF(ISNUMBER(DM41),1,0)+IF(ISNUMBER(DN41),1,0)+IF(ISNUMBER(DO41),1,0)+IF(ISNUMBER(DP41),1,0)+IF(ISNUMBER(DQ41),1,0)+IF(ISNUMBER(DR41),1,0)+IF(ISNUMBER(DS41),1,0)),4),"")</f>
        <v>18.26</v>
      </c>
      <c r="DU41" s="253" t="str">
        <f aca="false">IF(OR(Calculator!$E$12&lt;&gt;"YES",Calculator!$B$34&lt;Calculator!$G$12),"—",ROUND((1+SQRT(((50*POWER(80,POWER(COS(PI()*MOD(Calculator!$B$34/Calculator!$F$12,1)),2))-$C41)^2+(1500*ABS(SIN(2*PI()*MOD(Calculator!$B$34/Calculator!$F$12,1)))*IF(MOD(Calculator!$B$34/Calculator!$F$12,1)&lt;0.5,-1,1))^2)/((50*POWER(80,POWER(COS(PI()*MOD(Calculator!$B$34/Calculator!$F$12,1)),2))+$C41)^2+(1500*ABS(SIN(2*PI()*MOD(Calculator!$B$34/Calculator!$F$12,1)))*IF(MOD(Calculator!$B$34/Calculator!$F$12,1)&lt;0.5,-1,1))^2)))/(1-SQRT(((50*POWER(80,POWER(COS(PI()*MOD(Calculator!$B$34/Calculator!$F$12,1)),2))-$C41)^2+(1500*ABS(SIN(2*PI()*MOD(Calculator!$B$34/Calculator!$F$12,1)))*IF(MOD(Calculator!$B$34/Calculator!$F$12,1)&lt;0.5,-1,1))^2)/((50*POWER(80,POWER(COS(PI()*MOD(Calculator!$B$34/Calculator!$F$12,1)),2))+$C41)^2+(1500*ABS(SIN(2*PI()*MOD(Calculator!$B$34/Calculator!$F$12,1)))*IF(MOD(Calculator!$B$34/Calculator!$F$12,1)&lt;0.5,-1,1))^2))),2))</f>
        <v>—</v>
      </c>
      <c r="DV41" s="253" t="str">
        <f aca="false">IF(OR(Calculator!$E$13&lt;&gt;"YES",Calculator!$B$34&lt;Calculator!$G$13),"—",ROUND((1+SQRT(((50*POWER(80,POWER(COS(PI()*MOD(Calculator!$B$34/Calculator!$F$13,1)),2))-$C41)^2+(1500*ABS(SIN(2*PI()*MOD(Calculator!$B$34/Calculator!$F$13,1)))*IF(MOD(Calculator!$B$34/Calculator!$F$13,1)&lt;0.5,-1,1))^2)/((50*POWER(80,POWER(COS(PI()*MOD(Calculator!$B$34/Calculator!$F$13,1)),2))+$C41)^2+(1500*ABS(SIN(2*PI()*MOD(Calculator!$B$34/Calculator!$F$13,1)))*IF(MOD(Calculator!$B$34/Calculator!$F$13,1)&lt;0.5,-1,1))^2)))/(1-SQRT(((50*POWER(80,POWER(COS(PI()*MOD(Calculator!$B$34/Calculator!$F$13,1)),2))-$C41)^2+(1500*ABS(SIN(2*PI()*MOD(Calculator!$B$34/Calculator!$F$13,1)))*IF(MOD(Calculator!$B$34/Calculator!$F$13,1)&lt;0.5,-1,1))^2)/((50*POWER(80,POWER(COS(PI()*MOD(Calculator!$B$34/Calculator!$F$13,1)),2))+$C41)^2+(1500*ABS(SIN(2*PI()*MOD(Calculator!$B$34/Calculator!$F$13,1)))*IF(MOD(Calculator!$B$34/Calculator!$F$13,1)&lt;0.5,-1,1))^2))),2))</f>
        <v>—</v>
      </c>
      <c r="DW41" s="253" t="str">
        <f aca="false">IF(OR(Calculator!$E$14&lt;&gt;"YES",Calculator!$B$34&lt;Calculator!$G$14),"—",ROUND((1+SQRT(((50*POWER(80,POWER(COS(PI()*MOD(Calculator!$B$34/Calculator!$F$14,1)),2))-$C41)^2+(1500*ABS(SIN(2*PI()*MOD(Calculator!$B$34/Calculator!$F$14,1)))*IF(MOD(Calculator!$B$34/Calculator!$F$14,1)&lt;0.5,-1,1))^2)/((50*POWER(80,POWER(COS(PI()*MOD(Calculator!$B$34/Calculator!$F$14,1)),2))+$C41)^2+(1500*ABS(SIN(2*PI()*MOD(Calculator!$B$34/Calculator!$F$14,1)))*IF(MOD(Calculator!$B$34/Calculator!$F$14,1)&lt;0.5,-1,1))^2)))/(1-SQRT(((50*POWER(80,POWER(COS(PI()*MOD(Calculator!$B$34/Calculator!$F$14,1)),2))-$C41)^2+(1500*ABS(SIN(2*PI()*MOD(Calculator!$B$34/Calculator!$F$14,1)))*IF(MOD(Calculator!$B$34/Calculator!$F$14,1)&lt;0.5,-1,1))^2)/((50*POWER(80,POWER(COS(PI()*MOD(Calculator!$B$34/Calculator!$F$14,1)),2))+$C41)^2+(1500*ABS(SIN(2*PI()*MOD(Calculator!$B$34/Calculator!$F$14,1)))*IF(MOD(Calculator!$B$34/Calculator!$F$14,1)&lt;0.5,-1,1))^2))),2))</f>
        <v>—</v>
      </c>
      <c r="DX41" s="253" t="n">
        <f aca="false">IF(OR(Calculator!$E$15&lt;&gt;"YES",Calculator!$B$34&lt;Calculator!$G$15),"—",ROUND((1+SQRT(((50*POWER(80,POWER(COS(PI()*MOD(Calculator!$B$34/Calculator!$F$15,1)),2))-$C41)^2+(1500*ABS(SIN(2*PI()*MOD(Calculator!$B$34/Calculator!$F$15,1)))*IF(MOD(Calculator!$B$34/Calculator!$F$15,1)&lt;0.5,-1,1))^2)/((50*POWER(80,POWER(COS(PI()*MOD(Calculator!$B$34/Calculator!$F$15,1)),2))+$C41)^2+(1500*ABS(SIN(2*PI()*MOD(Calculator!$B$34/Calculator!$F$15,1)))*IF(MOD(Calculator!$B$34/Calculator!$F$15,1)&lt;0.5,-1,1))^2)))/(1-SQRT(((50*POWER(80,POWER(COS(PI()*MOD(Calculator!$B$34/Calculator!$F$15,1)),2))-$C41)^2+(1500*ABS(SIN(2*PI()*MOD(Calculator!$B$34/Calculator!$F$15,1)))*IF(MOD(Calculator!$B$34/Calculator!$F$15,1)&lt;0.5,-1,1))^2)/((50*POWER(80,POWER(COS(PI()*MOD(Calculator!$B$34/Calculator!$F$15,1)),2))+$C41)^2+(1500*ABS(SIN(2*PI()*MOD(Calculator!$B$34/Calculator!$F$15,1)))*IF(MOD(Calculator!$B$34/Calculator!$F$15,1)&lt;0.5,-1,1))^2))),2))</f>
        <v>36.43</v>
      </c>
      <c r="DY41" s="253" t="str">
        <f aca="false">IF(OR(Calculator!$E$16&lt;&gt;"YES",Calculator!$B$34&lt;Calculator!$G$16),"—",ROUND((1+SQRT(((50*POWER(80,POWER(COS(PI()*MOD(Calculator!$B$34/Calculator!$F$16,1)),2))-$C41)^2+(1500*ABS(SIN(2*PI()*MOD(Calculator!$B$34/Calculator!$F$16,1)))*IF(MOD(Calculator!$B$34/Calculator!$F$16,1)&lt;0.5,-1,1))^2)/((50*POWER(80,POWER(COS(PI()*MOD(Calculator!$B$34/Calculator!$F$16,1)),2))+$C41)^2+(1500*ABS(SIN(2*PI()*MOD(Calculator!$B$34/Calculator!$F$16,1)))*IF(MOD(Calculator!$B$34/Calculator!$F$16,1)&lt;0.5,-1,1))^2)))/(1-SQRT(((50*POWER(80,POWER(COS(PI()*MOD(Calculator!$B$34/Calculator!$F$16,1)),2))-$C41)^2+(1500*ABS(SIN(2*PI()*MOD(Calculator!$B$34/Calculator!$F$16,1)))*IF(MOD(Calculator!$B$34/Calculator!$F$16,1)&lt;0.5,-1,1))^2)/((50*POWER(80,POWER(COS(PI()*MOD(Calculator!$B$34/Calculator!$F$16,1)),2))+$C41)^2+(1500*ABS(SIN(2*PI()*MOD(Calculator!$B$34/Calculator!$F$16,1)))*IF(MOD(Calculator!$B$34/Calculator!$F$16,1)&lt;0.5,-1,1))^2))),2))</f>
        <v>—</v>
      </c>
      <c r="DZ41" s="253" t="n">
        <f aca="false">IF(OR(Calculator!$E$17&lt;&gt;"YES",Calculator!$B$34&lt;Calculator!$G$17),"—",ROUND((1+SQRT(((50*POWER(80,POWER(COS(PI()*MOD(Calculator!$B$34/Calculator!$F$17,1)),2))-$C41)^2+(1500*ABS(SIN(2*PI()*MOD(Calculator!$B$34/Calculator!$F$17,1)))*IF(MOD(Calculator!$B$34/Calculator!$F$17,1)&lt;0.5,-1,1))^2)/((50*POWER(80,POWER(COS(PI()*MOD(Calculator!$B$34/Calculator!$F$17,1)),2))+$C41)^2+(1500*ABS(SIN(2*PI()*MOD(Calculator!$B$34/Calculator!$F$17,1)))*IF(MOD(Calculator!$B$34/Calculator!$F$17,1)&lt;0.5,-1,1))^2)))/(1-SQRT(((50*POWER(80,POWER(COS(PI()*MOD(Calculator!$B$34/Calculator!$F$17,1)),2))-$C41)^2+(1500*ABS(SIN(2*PI()*MOD(Calculator!$B$34/Calculator!$F$17,1)))*IF(MOD(Calculator!$B$34/Calculator!$F$17,1)&lt;0.5,-1,1))^2)/((50*POWER(80,POWER(COS(PI()*MOD(Calculator!$B$34/Calculator!$F$17,1)),2))+$C41)^2+(1500*ABS(SIN(2*PI()*MOD(Calculator!$B$34/Calculator!$F$17,1)))*IF(MOD(Calculator!$B$34/Calculator!$F$17,1)&lt;0.5,-1,1))^2))),2))</f>
        <v>28.49</v>
      </c>
      <c r="EA41" s="253" t="str">
        <f aca="false">IF(OR(Calculator!$E$18&lt;&gt;"YES",Calculator!$B$34&lt;Calculator!$G$18),"—",ROUND((1+SQRT(((50*POWER(80,POWER(COS(PI()*MOD(Calculator!$B$34/Calculator!$F$18,1)),2))-$C41)^2+(1500*ABS(SIN(2*PI()*MOD(Calculator!$B$34/Calculator!$F$18,1)))*IF(MOD(Calculator!$B$34/Calculator!$F$18,1)&lt;0.5,-1,1))^2)/((50*POWER(80,POWER(COS(PI()*MOD(Calculator!$B$34/Calculator!$F$18,1)),2))+$C41)^2+(1500*ABS(SIN(2*PI()*MOD(Calculator!$B$34/Calculator!$F$18,1)))*IF(MOD(Calculator!$B$34/Calculator!$F$18,1)&lt;0.5,-1,1))^2)))/(1-SQRT(((50*POWER(80,POWER(COS(PI()*MOD(Calculator!$B$34/Calculator!$F$18,1)),2))-$C41)^2+(1500*ABS(SIN(2*PI()*MOD(Calculator!$B$34/Calculator!$F$18,1)))*IF(MOD(Calculator!$B$34/Calculator!$F$18,1)&lt;0.5,-1,1))^2)/((50*POWER(80,POWER(COS(PI()*MOD(Calculator!$B$34/Calculator!$F$18,1)),2))+$C41)^2+(1500*ABS(SIN(2*PI()*MOD(Calculator!$B$34/Calculator!$F$18,1)))*IF(MOD(Calculator!$B$34/Calculator!$F$18,1)&lt;0.5,-1,1))^2))),2))</f>
        <v>—</v>
      </c>
      <c r="EB41" s="253" t="str">
        <f aca="false">IF(OR(Calculator!$E$19&lt;&gt;"YES",Calculator!$B$34&lt;Calculator!$G$19),"—",ROUND((1+SQRT(((50*POWER(80,POWER(COS(PI()*MOD(Calculator!$B$34/Calculator!$F$19,1)),2))-$C41)^2+(1500*ABS(SIN(2*PI()*MOD(Calculator!$B$34/Calculator!$F$19,1)))*IF(MOD(Calculator!$B$34/Calculator!$F$19,1)&lt;0.5,-1,1))^2)/((50*POWER(80,POWER(COS(PI()*MOD(Calculator!$B$34/Calculator!$F$19,1)),2))+$C41)^2+(1500*ABS(SIN(2*PI()*MOD(Calculator!$B$34/Calculator!$F$19,1)))*IF(MOD(Calculator!$B$34/Calculator!$F$19,1)&lt;0.5,-1,1))^2)))/(1-SQRT(((50*POWER(80,POWER(COS(PI()*MOD(Calculator!$B$34/Calculator!$F$19,1)),2))-$C41)^2+(1500*ABS(SIN(2*PI()*MOD(Calculator!$B$34/Calculator!$F$19,1)))*IF(MOD(Calculator!$B$34/Calculator!$F$19,1)&lt;0.5,-1,1))^2)/((50*POWER(80,POWER(COS(PI()*MOD(Calculator!$B$34/Calculator!$F$19,1)),2))+$C41)^2+(1500*ABS(SIN(2*PI()*MOD(Calculator!$B$34/Calculator!$F$19,1)))*IF(MOD(Calculator!$B$34/Calculator!$F$19,1)&lt;0.5,-1,1))^2))),2))</f>
        <v>—</v>
      </c>
      <c r="EC41" s="253" t="str">
        <f aca="false">IF(OR(Calculator!$E$20&lt;&gt;"YES",Calculator!$B$34&lt;Calculator!$G$20),"—",ROUND((1+SQRT(((50*POWER(80,POWER(COS(PI()*MOD(Calculator!$B$34/Calculator!$F$20,1)),2))-$C41)^2+(1500*ABS(SIN(2*PI()*MOD(Calculator!$B$34/Calculator!$F$20,1)))*IF(MOD(Calculator!$B$34/Calculator!$F$20,1)&lt;0.5,-1,1))^2)/((50*POWER(80,POWER(COS(PI()*MOD(Calculator!$B$34/Calculator!$F$20,1)),2))+$C41)^2+(1500*ABS(SIN(2*PI()*MOD(Calculator!$B$34/Calculator!$F$20,1)))*IF(MOD(Calculator!$B$34/Calculator!$F$20,1)&lt;0.5,-1,1))^2)))/(1-SQRT(((50*POWER(80,POWER(COS(PI()*MOD(Calculator!$B$34/Calculator!$F$20,1)),2))-$C41)^2+(1500*ABS(SIN(2*PI()*MOD(Calculator!$B$34/Calculator!$F$20,1)))*IF(MOD(Calculator!$B$34/Calculator!$F$20,1)&lt;0.5,-1,1))^2)/((50*POWER(80,POWER(COS(PI()*MOD(Calculator!$B$34/Calculator!$F$20,1)),2))+$C41)^2+(1500*ABS(SIN(2*PI()*MOD(Calculator!$B$34/Calculator!$F$20,1)))*IF(MOD(Calculator!$B$34/Calculator!$F$20,1)&lt;0.5,-1,1))^2))),2))</f>
        <v>—</v>
      </c>
      <c r="ED41" s="253" t="str">
        <f aca="false">IF(OR(Calculator!$E$21&lt;&gt;"YES",Calculator!$B$34&lt;Calculator!$G$21),"—",ROUND((1+SQRT(((50*POWER(80,POWER(COS(PI()*MOD(Calculator!$B$34/Calculator!$F$21,1)),2))-$C41)^2+(1500*ABS(SIN(2*PI()*MOD(Calculator!$B$34/Calculator!$F$21,1)))*IF(MOD(Calculator!$B$34/Calculator!$F$21,1)&lt;0.5,-1,1))^2)/((50*POWER(80,POWER(COS(PI()*MOD(Calculator!$B$34/Calculator!$F$21,1)),2))+$C41)^2+(1500*ABS(SIN(2*PI()*MOD(Calculator!$B$34/Calculator!$F$21,1)))*IF(MOD(Calculator!$B$34/Calculator!$F$21,1)&lt;0.5,-1,1))^2)))/(1-SQRT(((50*POWER(80,POWER(COS(PI()*MOD(Calculator!$B$34/Calculator!$F$21,1)),2))-$C41)^2+(1500*ABS(SIN(2*PI()*MOD(Calculator!$B$34/Calculator!$F$21,1)))*IF(MOD(Calculator!$B$34/Calculator!$F$21,1)&lt;0.5,-1,1))^2)/((50*POWER(80,POWER(COS(PI()*MOD(Calculator!$B$34/Calculator!$F$21,1)),2))+$C41)^2+(1500*ABS(SIN(2*PI()*MOD(Calculator!$B$34/Calculator!$F$21,1)))*IF(MOD(Calculator!$B$34/Calculator!$F$21,1)&lt;0.5,-1,1))^2))),2))</f>
        <v>—</v>
      </c>
      <c r="EE41" s="253" t="str">
        <f aca="false">IF(OR(Calculator!$E$22&lt;&gt;"YES",Calculator!$B$34&lt;Calculator!$G$22),"—",ROUND((1+SQRT(((50*POWER(80,POWER(COS(PI()*MOD(Calculator!$B$34/Calculator!$F$22,1)),2))-$C41)^2+(1500*ABS(SIN(2*PI()*MOD(Calculator!$B$34/Calculator!$F$22,1)))*IF(MOD(Calculator!$B$34/Calculator!$F$22,1)&lt;0.5,-1,1))^2)/((50*POWER(80,POWER(COS(PI()*MOD(Calculator!$B$34/Calculator!$F$22,1)),2))+$C41)^2+(1500*ABS(SIN(2*PI()*MOD(Calculator!$B$34/Calculator!$F$22,1)))*IF(MOD(Calculator!$B$34/Calculator!$F$22,1)&lt;0.5,-1,1))^2)))/(1-SQRT(((50*POWER(80,POWER(COS(PI()*MOD(Calculator!$B$34/Calculator!$F$22,1)),2))-$C41)^2+(1500*ABS(SIN(2*PI()*MOD(Calculator!$B$34/Calculator!$F$22,1)))*IF(MOD(Calculator!$B$34/Calculator!$F$22,1)&lt;0.5,-1,1))^2)/((50*POWER(80,POWER(COS(PI()*MOD(Calculator!$B$34/Calculator!$F$22,1)),2))+$C41)^2+(1500*ABS(SIN(2*PI()*MOD(Calculator!$B$34/Calculator!$F$22,1)))*IF(MOD(Calculator!$B$34/Calculator!$F$22,1)&lt;0.5,-1,1))^2))),2))</f>
        <v>—</v>
      </c>
      <c r="EF41" s="295" t="n">
        <f aca="false">IFERROR(ROUND((IF(ISNUMBER(DU41),DU41,0)+IF(ISNUMBER(DV41),DV41,0)+IF(ISNUMBER(DW41),DW41,0)+IF(ISNUMBER(DX41),DX41,0)+IF(ISNUMBER(DY41),DY41,0)+IF(ISNUMBER(DZ41),DZ41,0)+IF(ISNUMBER(EA41),EA41,0)+IF(ISNUMBER(EB41),EB41,0)+IF(ISNUMBER(EC41),EC41,0)+IF(ISNUMBER(ED41),ED41,0)+IF(ISNUMBER(EE41),EE41,0))/(IF(ISNUMBER(DU41),1,0)+IF(ISNUMBER(DV41),1,0)+IF(ISNUMBER(DW41),1,0)+IF(ISNUMBER(DX41),1,0)+IF(ISNUMBER(DY41),1,0)+IF(ISNUMBER(DZ41),1,0)+IF(ISNUMBER(EA41),1,0)+IF(ISNUMBER(EB41),1,0)+IF(ISNUMBER(EC41),1,0)+IF(ISNUMBER(ED41),1,0)+IF(ISNUMBER(EE41),1,0)),4),"")</f>
        <v>32.46</v>
      </c>
      <c r="EG41" s="253" t="str">
        <f aca="false">IF(OR(Calculator!$E$12&lt;&gt;"YES",Calculator!$B$35&lt;Calculator!$G$12),"—",ROUND((1+SQRT(((50*POWER(80,POWER(COS(PI()*MOD(Calculator!$B$35/Calculator!$F$12,1)),2))-$C41)^2+(1500*ABS(SIN(2*PI()*MOD(Calculator!$B$35/Calculator!$F$12,1)))*IF(MOD(Calculator!$B$35/Calculator!$F$12,1)&lt;0.5,-1,1))^2)/((50*POWER(80,POWER(COS(PI()*MOD(Calculator!$B$35/Calculator!$F$12,1)),2))+$C41)^2+(1500*ABS(SIN(2*PI()*MOD(Calculator!$B$35/Calculator!$F$12,1)))*IF(MOD(Calculator!$B$35/Calculator!$F$12,1)&lt;0.5,-1,1))^2)))/(1-SQRT(((50*POWER(80,POWER(COS(PI()*MOD(Calculator!$B$35/Calculator!$F$12,1)),2))-$C41)^2+(1500*ABS(SIN(2*PI()*MOD(Calculator!$B$35/Calculator!$F$12,1)))*IF(MOD(Calculator!$B$35/Calculator!$F$12,1)&lt;0.5,-1,1))^2)/((50*POWER(80,POWER(COS(PI()*MOD(Calculator!$B$35/Calculator!$F$12,1)),2))+$C41)^2+(1500*ABS(SIN(2*PI()*MOD(Calculator!$B$35/Calculator!$F$12,1)))*IF(MOD(Calculator!$B$35/Calculator!$F$12,1)&lt;0.5,-1,1))^2))),2))</f>
        <v>—</v>
      </c>
      <c r="EH41" s="253" t="str">
        <f aca="false">IF(OR(Calculator!$E$13&lt;&gt;"YES",Calculator!$B$35&lt;Calculator!$G$13),"—",ROUND((1+SQRT(((50*POWER(80,POWER(COS(PI()*MOD(Calculator!$B$35/Calculator!$F$13,1)),2))-$C41)^2+(1500*ABS(SIN(2*PI()*MOD(Calculator!$B$35/Calculator!$F$13,1)))*IF(MOD(Calculator!$B$35/Calculator!$F$13,1)&lt;0.5,-1,1))^2)/((50*POWER(80,POWER(COS(PI()*MOD(Calculator!$B$35/Calculator!$F$13,1)),2))+$C41)^2+(1500*ABS(SIN(2*PI()*MOD(Calculator!$B$35/Calculator!$F$13,1)))*IF(MOD(Calculator!$B$35/Calculator!$F$13,1)&lt;0.5,-1,1))^2)))/(1-SQRT(((50*POWER(80,POWER(COS(PI()*MOD(Calculator!$B$35/Calculator!$F$13,1)),2))-$C41)^2+(1500*ABS(SIN(2*PI()*MOD(Calculator!$B$35/Calculator!$F$13,1)))*IF(MOD(Calculator!$B$35/Calculator!$F$13,1)&lt;0.5,-1,1))^2)/((50*POWER(80,POWER(COS(PI()*MOD(Calculator!$B$35/Calculator!$F$13,1)),2))+$C41)^2+(1500*ABS(SIN(2*PI()*MOD(Calculator!$B$35/Calculator!$F$13,1)))*IF(MOD(Calculator!$B$35/Calculator!$F$13,1)&lt;0.5,-1,1))^2))),2))</f>
        <v>—</v>
      </c>
      <c r="EI41" s="253" t="str">
        <f aca="false">IF(OR(Calculator!$E$14&lt;&gt;"YES",Calculator!$B$35&lt;Calculator!$G$14),"—",ROUND((1+SQRT(((50*POWER(80,POWER(COS(PI()*MOD(Calculator!$B$35/Calculator!$F$14,1)),2))-$C41)^2+(1500*ABS(SIN(2*PI()*MOD(Calculator!$B$35/Calculator!$F$14,1)))*IF(MOD(Calculator!$B$35/Calculator!$F$14,1)&lt;0.5,-1,1))^2)/((50*POWER(80,POWER(COS(PI()*MOD(Calculator!$B$35/Calculator!$F$14,1)),2))+$C41)^2+(1500*ABS(SIN(2*PI()*MOD(Calculator!$B$35/Calculator!$F$14,1)))*IF(MOD(Calculator!$B$35/Calculator!$F$14,1)&lt;0.5,-1,1))^2)))/(1-SQRT(((50*POWER(80,POWER(COS(PI()*MOD(Calculator!$B$35/Calculator!$F$14,1)),2))-$C41)^2+(1500*ABS(SIN(2*PI()*MOD(Calculator!$B$35/Calculator!$F$14,1)))*IF(MOD(Calculator!$B$35/Calculator!$F$14,1)&lt;0.5,-1,1))^2)/((50*POWER(80,POWER(COS(PI()*MOD(Calculator!$B$35/Calculator!$F$14,1)),2))+$C41)^2+(1500*ABS(SIN(2*PI()*MOD(Calculator!$B$35/Calculator!$F$14,1)))*IF(MOD(Calculator!$B$35/Calculator!$F$14,1)&lt;0.5,-1,1))^2))),2))</f>
        <v>—</v>
      </c>
      <c r="EJ41" s="253" t="n">
        <f aca="false">IF(OR(Calculator!$E$15&lt;&gt;"YES",Calculator!$B$35&lt;Calculator!$G$15),"—",ROUND((1+SQRT(((50*POWER(80,POWER(COS(PI()*MOD(Calculator!$B$35/Calculator!$F$15,1)),2))-$C41)^2+(1500*ABS(SIN(2*PI()*MOD(Calculator!$B$35/Calculator!$F$15,1)))*IF(MOD(Calculator!$B$35/Calculator!$F$15,1)&lt;0.5,-1,1))^2)/((50*POWER(80,POWER(COS(PI()*MOD(Calculator!$B$35/Calculator!$F$15,1)),2))+$C41)^2+(1500*ABS(SIN(2*PI()*MOD(Calculator!$B$35/Calculator!$F$15,1)))*IF(MOD(Calculator!$B$35/Calculator!$F$15,1)&lt;0.5,-1,1))^2)))/(1-SQRT(((50*POWER(80,POWER(COS(PI()*MOD(Calculator!$B$35/Calculator!$F$15,1)),2))-$C41)^2+(1500*ABS(SIN(2*PI()*MOD(Calculator!$B$35/Calculator!$F$15,1)))*IF(MOD(Calculator!$B$35/Calculator!$F$15,1)&lt;0.5,-1,1))^2)/((50*POWER(80,POWER(COS(PI()*MOD(Calculator!$B$35/Calculator!$F$15,1)),2))+$C41)^2+(1500*ABS(SIN(2*PI()*MOD(Calculator!$B$35/Calculator!$F$15,1)))*IF(MOD(Calculator!$B$35/Calculator!$F$15,1)&lt;0.5,-1,1))^2))),2))</f>
        <v>7.45</v>
      </c>
      <c r="EK41" s="253" t="str">
        <f aca="false">IF(OR(Calculator!$E$16&lt;&gt;"YES",Calculator!$B$35&lt;Calculator!$G$16),"—",ROUND((1+SQRT(((50*POWER(80,POWER(COS(PI()*MOD(Calculator!$B$35/Calculator!$F$16,1)),2))-$C41)^2+(1500*ABS(SIN(2*PI()*MOD(Calculator!$B$35/Calculator!$F$16,1)))*IF(MOD(Calculator!$B$35/Calculator!$F$16,1)&lt;0.5,-1,1))^2)/((50*POWER(80,POWER(COS(PI()*MOD(Calculator!$B$35/Calculator!$F$16,1)),2))+$C41)^2+(1500*ABS(SIN(2*PI()*MOD(Calculator!$B$35/Calculator!$F$16,1)))*IF(MOD(Calculator!$B$35/Calculator!$F$16,1)&lt;0.5,-1,1))^2)))/(1-SQRT(((50*POWER(80,POWER(COS(PI()*MOD(Calculator!$B$35/Calculator!$F$16,1)),2))-$C41)^2+(1500*ABS(SIN(2*PI()*MOD(Calculator!$B$35/Calculator!$F$16,1)))*IF(MOD(Calculator!$B$35/Calculator!$F$16,1)&lt;0.5,-1,1))^2)/((50*POWER(80,POWER(COS(PI()*MOD(Calculator!$B$35/Calculator!$F$16,1)),2))+$C41)^2+(1500*ABS(SIN(2*PI()*MOD(Calculator!$B$35/Calculator!$F$16,1)))*IF(MOD(Calculator!$B$35/Calculator!$F$16,1)&lt;0.5,-1,1))^2))),2))</f>
        <v>—</v>
      </c>
      <c r="EL41" s="253" t="n">
        <f aca="false">IF(OR(Calculator!$E$17&lt;&gt;"YES",Calculator!$B$35&lt;Calculator!$G$17),"—",ROUND((1+SQRT(((50*POWER(80,POWER(COS(PI()*MOD(Calculator!$B$35/Calculator!$F$17,1)),2))-$C41)^2+(1500*ABS(SIN(2*PI()*MOD(Calculator!$B$35/Calculator!$F$17,1)))*IF(MOD(Calculator!$B$35/Calculator!$F$17,1)&lt;0.5,-1,1))^2)/((50*POWER(80,POWER(COS(PI()*MOD(Calculator!$B$35/Calculator!$F$17,1)),2))+$C41)^2+(1500*ABS(SIN(2*PI()*MOD(Calculator!$B$35/Calculator!$F$17,1)))*IF(MOD(Calculator!$B$35/Calculator!$F$17,1)&lt;0.5,-1,1))^2)))/(1-SQRT(((50*POWER(80,POWER(COS(PI()*MOD(Calculator!$B$35/Calculator!$F$17,1)),2))-$C41)^2+(1500*ABS(SIN(2*PI()*MOD(Calculator!$B$35/Calculator!$F$17,1)))*IF(MOD(Calculator!$B$35/Calculator!$F$17,1)&lt;0.5,-1,1))^2)/((50*POWER(80,POWER(COS(PI()*MOD(Calculator!$B$35/Calculator!$F$17,1)),2))+$C41)^2+(1500*ABS(SIN(2*PI()*MOD(Calculator!$B$35/Calculator!$F$17,1)))*IF(MOD(Calculator!$B$35/Calculator!$F$17,1)&lt;0.5,-1,1))^2))),2))</f>
        <v>35.87</v>
      </c>
      <c r="EM41" s="253" t="str">
        <f aca="false">IF(OR(Calculator!$E$18&lt;&gt;"YES",Calculator!$B$35&lt;Calculator!$G$18),"—",ROUND((1+SQRT(((50*POWER(80,POWER(COS(PI()*MOD(Calculator!$B$35/Calculator!$F$18,1)),2))-$C41)^2+(1500*ABS(SIN(2*PI()*MOD(Calculator!$B$35/Calculator!$F$18,1)))*IF(MOD(Calculator!$B$35/Calculator!$F$18,1)&lt;0.5,-1,1))^2)/((50*POWER(80,POWER(COS(PI()*MOD(Calculator!$B$35/Calculator!$F$18,1)),2))+$C41)^2+(1500*ABS(SIN(2*PI()*MOD(Calculator!$B$35/Calculator!$F$18,1)))*IF(MOD(Calculator!$B$35/Calculator!$F$18,1)&lt;0.5,-1,1))^2)))/(1-SQRT(((50*POWER(80,POWER(COS(PI()*MOD(Calculator!$B$35/Calculator!$F$18,1)),2))-$C41)^2+(1500*ABS(SIN(2*PI()*MOD(Calculator!$B$35/Calculator!$F$18,1)))*IF(MOD(Calculator!$B$35/Calculator!$F$18,1)&lt;0.5,-1,1))^2)/((50*POWER(80,POWER(COS(PI()*MOD(Calculator!$B$35/Calculator!$F$18,1)),2))+$C41)^2+(1500*ABS(SIN(2*PI()*MOD(Calculator!$B$35/Calculator!$F$18,1)))*IF(MOD(Calculator!$B$35/Calculator!$F$18,1)&lt;0.5,-1,1))^2))),2))</f>
        <v>—</v>
      </c>
      <c r="EN41" s="253" t="str">
        <f aca="false">IF(OR(Calculator!$E$19&lt;&gt;"YES",Calculator!$B$35&lt;Calculator!$G$19),"—",ROUND((1+SQRT(((50*POWER(80,POWER(COS(PI()*MOD(Calculator!$B$35/Calculator!$F$19,1)),2))-$C41)^2+(1500*ABS(SIN(2*PI()*MOD(Calculator!$B$35/Calculator!$F$19,1)))*IF(MOD(Calculator!$B$35/Calculator!$F$19,1)&lt;0.5,-1,1))^2)/((50*POWER(80,POWER(COS(PI()*MOD(Calculator!$B$35/Calculator!$F$19,1)),2))+$C41)^2+(1500*ABS(SIN(2*PI()*MOD(Calculator!$B$35/Calculator!$F$19,1)))*IF(MOD(Calculator!$B$35/Calculator!$F$19,1)&lt;0.5,-1,1))^2)))/(1-SQRT(((50*POWER(80,POWER(COS(PI()*MOD(Calculator!$B$35/Calculator!$F$19,1)),2))-$C41)^2+(1500*ABS(SIN(2*PI()*MOD(Calculator!$B$35/Calculator!$F$19,1)))*IF(MOD(Calculator!$B$35/Calculator!$F$19,1)&lt;0.5,-1,1))^2)/((50*POWER(80,POWER(COS(PI()*MOD(Calculator!$B$35/Calculator!$F$19,1)),2))+$C41)^2+(1500*ABS(SIN(2*PI()*MOD(Calculator!$B$35/Calculator!$F$19,1)))*IF(MOD(Calculator!$B$35/Calculator!$F$19,1)&lt;0.5,-1,1))^2))),2))</f>
        <v>—</v>
      </c>
      <c r="EO41" s="253" t="str">
        <f aca="false">IF(OR(Calculator!$E$20&lt;&gt;"YES",Calculator!$B$35&lt;Calculator!$G$20),"—",ROUND((1+SQRT(((50*POWER(80,POWER(COS(PI()*MOD(Calculator!$B$35/Calculator!$F$20,1)),2))-$C41)^2+(1500*ABS(SIN(2*PI()*MOD(Calculator!$B$35/Calculator!$F$20,1)))*IF(MOD(Calculator!$B$35/Calculator!$F$20,1)&lt;0.5,-1,1))^2)/((50*POWER(80,POWER(COS(PI()*MOD(Calculator!$B$35/Calculator!$F$20,1)),2))+$C41)^2+(1500*ABS(SIN(2*PI()*MOD(Calculator!$B$35/Calculator!$F$20,1)))*IF(MOD(Calculator!$B$35/Calculator!$F$20,1)&lt;0.5,-1,1))^2)))/(1-SQRT(((50*POWER(80,POWER(COS(PI()*MOD(Calculator!$B$35/Calculator!$F$20,1)),2))-$C41)^2+(1500*ABS(SIN(2*PI()*MOD(Calculator!$B$35/Calculator!$F$20,1)))*IF(MOD(Calculator!$B$35/Calculator!$F$20,1)&lt;0.5,-1,1))^2)/((50*POWER(80,POWER(COS(PI()*MOD(Calculator!$B$35/Calculator!$F$20,1)),2))+$C41)^2+(1500*ABS(SIN(2*PI()*MOD(Calculator!$B$35/Calculator!$F$20,1)))*IF(MOD(Calculator!$B$35/Calculator!$F$20,1)&lt;0.5,-1,1))^2))),2))</f>
        <v>—</v>
      </c>
      <c r="EP41" s="253" t="str">
        <f aca="false">IF(OR(Calculator!$E$21&lt;&gt;"YES",Calculator!$B$35&lt;Calculator!$G$21),"—",ROUND((1+SQRT(((50*POWER(80,POWER(COS(PI()*MOD(Calculator!$B$35/Calculator!$F$21,1)),2))-$C41)^2+(1500*ABS(SIN(2*PI()*MOD(Calculator!$B$35/Calculator!$F$21,1)))*IF(MOD(Calculator!$B$35/Calculator!$F$21,1)&lt;0.5,-1,1))^2)/((50*POWER(80,POWER(COS(PI()*MOD(Calculator!$B$35/Calculator!$F$21,1)),2))+$C41)^2+(1500*ABS(SIN(2*PI()*MOD(Calculator!$B$35/Calculator!$F$21,1)))*IF(MOD(Calculator!$B$35/Calculator!$F$21,1)&lt;0.5,-1,1))^2)))/(1-SQRT(((50*POWER(80,POWER(COS(PI()*MOD(Calculator!$B$35/Calculator!$F$21,1)),2))-$C41)^2+(1500*ABS(SIN(2*PI()*MOD(Calculator!$B$35/Calculator!$F$21,1)))*IF(MOD(Calculator!$B$35/Calculator!$F$21,1)&lt;0.5,-1,1))^2)/((50*POWER(80,POWER(COS(PI()*MOD(Calculator!$B$35/Calculator!$F$21,1)),2))+$C41)^2+(1500*ABS(SIN(2*PI()*MOD(Calculator!$B$35/Calculator!$F$21,1)))*IF(MOD(Calculator!$B$35/Calculator!$F$21,1)&lt;0.5,-1,1))^2))),2))</f>
        <v>—</v>
      </c>
      <c r="EQ41" s="253" t="str">
        <f aca="false">IF(OR(Calculator!$E$22&lt;&gt;"YES",Calculator!$B$35&lt;Calculator!$G$22),"—",ROUND((1+SQRT(((50*POWER(80,POWER(COS(PI()*MOD(Calculator!$B$35/Calculator!$F$22,1)),2))-$C41)^2+(1500*ABS(SIN(2*PI()*MOD(Calculator!$B$35/Calculator!$F$22,1)))*IF(MOD(Calculator!$B$35/Calculator!$F$22,1)&lt;0.5,-1,1))^2)/((50*POWER(80,POWER(COS(PI()*MOD(Calculator!$B$35/Calculator!$F$22,1)),2))+$C41)^2+(1500*ABS(SIN(2*PI()*MOD(Calculator!$B$35/Calculator!$F$22,1)))*IF(MOD(Calculator!$B$35/Calculator!$F$22,1)&lt;0.5,-1,1))^2)))/(1-SQRT(((50*POWER(80,POWER(COS(PI()*MOD(Calculator!$B$35/Calculator!$F$22,1)),2))-$C41)^2+(1500*ABS(SIN(2*PI()*MOD(Calculator!$B$35/Calculator!$F$22,1)))*IF(MOD(Calculator!$B$35/Calculator!$F$22,1)&lt;0.5,-1,1))^2)/((50*POWER(80,POWER(COS(PI()*MOD(Calculator!$B$35/Calculator!$F$22,1)),2))+$C41)^2+(1500*ABS(SIN(2*PI()*MOD(Calculator!$B$35/Calculator!$F$22,1)))*IF(MOD(Calculator!$B$35/Calculator!$F$22,1)&lt;0.5,-1,1))^2))),2))</f>
        <v>—</v>
      </c>
      <c r="ER41" s="295" t="n">
        <f aca="false">IFERROR(ROUND((IF(ISNUMBER(EG41),EG41,0)+IF(ISNUMBER(EH41),EH41,0)+IF(ISNUMBER(EI41),EI41,0)+IF(ISNUMBER(EJ41),EJ41,0)+IF(ISNUMBER(EK41),EK41,0)+IF(ISNUMBER(EL41),EL41,0)+IF(ISNUMBER(EM41),EM41,0)+IF(ISNUMBER(EN41),EN41,0)+IF(ISNUMBER(EO41),EO41,0)+IF(ISNUMBER(EP41),EP41,0)+IF(ISNUMBER(EQ41),EQ41,0))/(IF(ISNUMBER(EG41),1,0)+IF(ISNUMBER(EH41),1,0)+IF(ISNUMBER(EI41),1,0)+IF(ISNUMBER(EJ41),1,0)+IF(ISNUMBER(EK41),1,0)+IF(ISNUMBER(EL41),1,0)+IF(ISNUMBER(EM41),1,0)+IF(ISNUMBER(EN41),1,0)+IF(ISNUMBER(EO41),1,0)+IF(ISNUMBER(EP41),1,0)+IF(ISNUMBER(EQ41),1,0)),4),"")</f>
        <v>21.66</v>
      </c>
      <c r="ES41" s="253" t="str">
        <f aca="false">IF(OR(Calculator!$E$12&lt;&gt;"YES",Calculator!$B$36&lt;Calculator!$G$12),"—",ROUND((1+SQRT(((50*POWER(80,POWER(COS(PI()*MOD(Calculator!$B$36/Calculator!$F$12,1)),2))-$C41)^2+(1500*ABS(SIN(2*PI()*MOD(Calculator!$B$36/Calculator!$F$12,1)))*IF(MOD(Calculator!$B$36/Calculator!$F$12,1)&lt;0.5,-1,1))^2)/((50*POWER(80,POWER(COS(PI()*MOD(Calculator!$B$36/Calculator!$F$12,1)),2))+$C41)^2+(1500*ABS(SIN(2*PI()*MOD(Calculator!$B$36/Calculator!$F$12,1)))*IF(MOD(Calculator!$B$36/Calculator!$F$12,1)&lt;0.5,-1,1))^2)))/(1-SQRT(((50*POWER(80,POWER(COS(PI()*MOD(Calculator!$B$36/Calculator!$F$12,1)),2))-$C41)^2+(1500*ABS(SIN(2*PI()*MOD(Calculator!$B$36/Calculator!$F$12,1)))*IF(MOD(Calculator!$B$36/Calculator!$F$12,1)&lt;0.5,-1,1))^2)/((50*POWER(80,POWER(COS(PI()*MOD(Calculator!$B$36/Calculator!$F$12,1)),2))+$C41)^2+(1500*ABS(SIN(2*PI()*MOD(Calculator!$B$36/Calculator!$F$12,1)))*IF(MOD(Calculator!$B$36/Calculator!$F$12,1)&lt;0.5,-1,1))^2))),2))</f>
        <v>—</v>
      </c>
      <c r="ET41" s="253" t="str">
        <f aca="false">IF(OR(Calculator!$E$13&lt;&gt;"YES",Calculator!$B$36&lt;Calculator!$G$13),"—",ROUND((1+SQRT(((50*POWER(80,POWER(COS(PI()*MOD(Calculator!$B$36/Calculator!$F$13,1)),2))-$C41)^2+(1500*ABS(SIN(2*PI()*MOD(Calculator!$B$36/Calculator!$F$13,1)))*IF(MOD(Calculator!$B$36/Calculator!$F$13,1)&lt;0.5,-1,1))^2)/((50*POWER(80,POWER(COS(PI()*MOD(Calculator!$B$36/Calculator!$F$13,1)),2))+$C41)^2+(1500*ABS(SIN(2*PI()*MOD(Calculator!$B$36/Calculator!$F$13,1)))*IF(MOD(Calculator!$B$36/Calculator!$F$13,1)&lt;0.5,-1,1))^2)))/(1-SQRT(((50*POWER(80,POWER(COS(PI()*MOD(Calculator!$B$36/Calculator!$F$13,1)),2))-$C41)^2+(1500*ABS(SIN(2*PI()*MOD(Calculator!$B$36/Calculator!$F$13,1)))*IF(MOD(Calculator!$B$36/Calculator!$F$13,1)&lt;0.5,-1,1))^2)/((50*POWER(80,POWER(COS(PI()*MOD(Calculator!$B$36/Calculator!$F$13,1)),2))+$C41)^2+(1500*ABS(SIN(2*PI()*MOD(Calculator!$B$36/Calculator!$F$13,1)))*IF(MOD(Calculator!$B$36/Calculator!$F$13,1)&lt;0.5,-1,1))^2))),2))</f>
        <v>—</v>
      </c>
      <c r="EU41" s="253" t="str">
        <f aca="false">IF(OR(Calculator!$E$14&lt;&gt;"YES",Calculator!$B$36&lt;Calculator!$G$14),"—",ROUND((1+SQRT(((50*POWER(80,POWER(COS(PI()*MOD(Calculator!$B$36/Calculator!$F$14,1)),2))-$C41)^2+(1500*ABS(SIN(2*PI()*MOD(Calculator!$B$36/Calculator!$F$14,1)))*IF(MOD(Calculator!$B$36/Calculator!$F$14,1)&lt;0.5,-1,1))^2)/((50*POWER(80,POWER(COS(PI()*MOD(Calculator!$B$36/Calculator!$F$14,1)),2))+$C41)^2+(1500*ABS(SIN(2*PI()*MOD(Calculator!$B$36/Calculator!$F$14,1)))*IF(MOD(Calculator!$B$36/Calculator!$F$14,1)&lt;0.5,-1,1))^2)))/(1-SQRT(((50*POWER(80,POWER(COS(PI()*MOD(Calculator!$B$36/Calculator!$F$14,1)),2))-$C41)^2+(1500*ABS(SIN(2*PI()*MOD(Calculator!$B$36/Calculator!$F$14,1)))*IF(MOD(Calculator!$B$36/Calculator!$F$14,1)&lt;0.5,-1,1))^2)/((50*POWER(80,POWER(COS(PI()*MOD(Calculator!$B$36/Calculator!$F$14,1)),2))+$C41)^2+(1500*ABS(SIN(2*PI()*MOD(Calculator!$B$36/Calculator!$F$14,1)))*IF(MOD(Calculator!$B$36/Calculator!$F$14,1)&lt;0.5,-1,1))^2))),2))</f>
        <v>—</v>
      </c>
      <c r="EV41" s="253" t="n">
        <f aca="false">IF(OR(Calculator!$E$15&lt;&gt;"YES",Calculator!$B$36&lt;Calculator!$G$15),"—",ROUND((1+SQRT(((50*POWER(80,POWER(COS(PI()*MOD(Calculator!$B$36/Calculator!$F$15,1)),2))-$C41)^2+(1500*ABS(SIN(2*PI()*MOD(Calculator!$B$36/Calculator!$F$15,1)))*IF(MOD(Calculator!$B$36/Calculator!$F$15,1)&lt;0.5,-1,1))^2)/((50*POWER(80,POWER(COS(PI()*MOD(Calculator!$B$36/Calculator!$F$15,1)),2))+$C41)^2+(1500*ABS(SIN(2*PI()*MOD(Calculator!$B$36/Calculator!$F$15,1)))*IF(MOD(Calculator!$B$36/Calculator!$F$15,1)&lt;0.5,-1,1))^2)))/(1-SQRT(((50*POWER(80,POWER(COS(PI()*MOD(Calculator!$B$36/Calculator!$F$15,1)),2))-$C41)^2+(1500*ABS(SIN(2*PI()*MOD(Calculator!$B$36/Calculator!$F$15,1)))*IF(MOD(Calculator!$B$36/Calculator!$F$15,1)&lt;0.5,-1,1))^2)/((50*POWER(80,POWER(COS(PI()*MOD(Calculator!$B$36/Calculator!$F$15,1)),2))+$C41)^2+(1500*ABS(SIN(2*PI()*MOD(Calculator!$B$36/Calculator!$F$15,1)))*IF(MOD(Calculator!$B$36/Calculator!$F$15,1)&lt;0.5,-1,1))^2))),2))</f>
        <v>32.93</v>
      </c>
      <c r="EW41" s="253" t="str">
        <f aca="false">IF(OR(Calculator!$E$16&lt;&gt;"YES",Calculator!$B$36&lt;Calculator!$G$16),"—",ROUND((1+SQRT(((50*POWER(80,POWER(COS(PI()*MOD(Calculator!$B$36/Calculator!$F$16,1)),2))-$C41)^2+(1500*ABS(SIN(2*PI()*MOD(Calculator!$B$36/Calculator!$F$16,1)))*IF(MOD(Calculator!$B$36/Calculator!$F$16,1)&lt;0.5,-1,1))^2)/((50*POWER(80,POWER(COS(PI()*MOD(Calculator!$B$36/Calculator!$F$16,1)),2))+$C41)^2+(1500*ABS(SIN(2*PI()*MOD(Calculator!$B$36/Calculator!$F$16,1)))*IF(MOD(Calculator!$B$36/Calculator!$F$16,1)&lt;0.5,-1,1))^2)))/(1-SQRT(((50*POWER(80,POWER(COS(PI()*MOD(Calculator!$B$36/Calculator!$F$16,1)),2))-$C41)^2+(1500*ABS(SIN(2*PI()*MOD(Calculator!$B$36/Calculator!$F$16,1)))*IF(MOD(Calculator!$B$36/Calculator!$F$16,1)&lt;0.5,-1,1))^2)/((50*POWER(80,POWER(COS(PI()*MOD(Calculator!$B$36/Calculator!$F$16,1)),2))+$C41)^2+(1500*ABS(SIN(2*PI()*MOD(Calculator!$B$36/Calculator!$F$16,1)))*IF(MOD(Calculator!$B$36/Calculator!$F$16,1)&lt;0.5,-1,1))^2))),2))</f>
        <v>—</v>
      </c>
      <c r="EX41" s="253" t="n">
        <f aca="false">IF(OR(Calculator!$E$17&lt;&gt;"YES",Calculator!$B$36&lt;Calculator!$G$17),"—",ROUND((1+SQRT(((50*POWER(80,POWER(COS(PI()*MOD(Calculator!$B$36/Calculator!$F$17,1)),2))-$C41)^2+(1500*ABS(SIN(2*PI()*MOD(Calculator!$B$36/Calculator!$F$17,1)))*IF(MOD(Calculator!$B$36/Calculator!$F$17,1)&lt;0.5,-1,1))^2)/((50*POWER(80,POWER(COS(PI()*MOD(Calculator!$B$36/Calculator!$F$17,1)),2))+$C41)^2+(1500*ABS(SIN(2*PI()*MOD(Calculator!$B$36/Calculator!$F$17,1)))*IF(MOD(Calculator!$B$36/Calculator!$F$17,1)&lt;0.5,-1,1))^2)))/(1-SQRT(((50*POWER(80,POWER(COS(PI()*MOD(Calculator!$B$36/Calculator!$F$17,1)),2))-$C41)^2+(1500*ABS(SIN(2*PI()*MOD(Calculator!$B$36/Calculator!$F$17,1)))*IF(MOD(Calculator!$B$36/Calculator!$F$17,1)&lt;0.5,-1,1))^2)/((50*POWER(80,POWER(COS(PI()*MOD(Calculator!$B$36/Calculator!$F$17,1)),2))+$C41)^2+(1500*ABS(SIN(2*PI()*MOD(Calculator!$B$36/Calculator!$F$17,1)))*IF(MOD(Calculator!$B$36/Calculator!$F$17,1)&lt;0.5,-1,1))^2))),2))</f>
        <v>36.45</v>
      </c>
      <c r="EY41" s="253" t="str">
        <f aca="false">IF(OR(Calculator!$E$18&lt;&gt;"YES",Calculator!$B$36&lt;Calculator!$G$18),"—",ROUND((1+SQRT(((50*POWER(80,POWER(COS(PI()*MOD(Calculator!$B$36/Calculator!$F$18,1)),2))-$C41)^2+(1500*ABS(SIN(2*PI()*MOD(Calculator!$B$36/Calculator!$F$18,1)))*IF(MOD(Calculator!$B$36/Calculator!$F$18,1)&lt;0.5,-1,1))^2)/((50*POWER(80,POWER(COS(PI()*MOD(Calculator!$B$36/Calculator!$F$18,1)),2))+$C41)^2+(1500*ABS(SIN(2*PI()*MOD(Calculator!$B$36/Calculator!$F$18,1)))*IF(MOD(Calculator!$B$36/Calculator!$F$18,1)&lt;0.5,-1,1))^2)))/(1-SQRT(((50*POWER(80,POWER(COS(PI()*MOD(Calculator!$B$36/Calculator!$F$18,1)),2))-$C41)^2+(1500*ABS(SIN(2*PI()*MOD(Calculator!$B$36/Calculator!$F$18,1)))*IF(MOD(Calculator!$B$36/Calculator!$F$18,1)&lt;0.5,-1,1))^2)/((50*POWER(80,POWER(COS(PI()*MOD(Calculator!$B$36/Calculator!$F$18,1)),2))+$C41)^2+(1500*ABS(SIN(2*PI()*MOD(Calculator!$B$36/Calculator!$F$18,1)))*IF(MOD(Calculator!$B$36/Calculator!$F$18,1)&lt;0.5,-1,1))^2))),2))</f>
        <v>—</v>
      </c>
      <c r="EZ41" s="253" t="str">
        <f aca="false">IF(OR(Calculator!$E$19&lt;&gt;"YES",Calculator!$B$36&lt;Calculator!$G$19),"—",ROUND((1+SQRT(((50*POWER(80,POWER(COS(PI()*MOD(Calculator!$B$36/Calculator!$F$19,1)),2))-$C41)^2+(1500*ABS(SIN(2*PI()*MOD(Calculator!$B$36/Calculator!$F$19,1)))*IF(MOD(Calculator!$B$36/Calculator!$F$19,1)&lt;0.5,-1,1))^2)/((50*POWER(80,POWER(COS(PI()*MOD(Calculator!$B$36/Calculator!$F$19,1)),2))+$C41)^2+(1500*ABS(SIN(2*PI()*MOD(Calculator!$B$36/Calculator!$F$19,1)))*IF(MOD(Calculator!$B$36/Calculator!$F$19,1)&lt;0.5,-1,1))^2)))/(1-SQRT(((50*POWER(80,POWER(COS(PI()*MOD(Calculator!$B$36/Calculator!$F$19,1)),2))-$C41)^2+(1500*ABS(SIN(2*PI()*MOD(Calculator!$B$36/Calculator!$F$19,1)))*IF(MOD(Calculator!$B$36/Calculator!$F$19,1)&lt;0.5,-1,1))^2)/((50*POWER(80,POWER(COS(PI()*MOD(Calculator!$B$36/Calculator!$F$19,1)),2))+$C41)^2+(1500*ABS(SIN(2*PI()*MOD(Calculator!$B$36/Calculator!$F$19,1)))*IF(MOD(Calculator!$B$36/Calculator!$F$19,1)&lt;0.5,-1,1))^2))),2))</f>
        <v>—</v>
      </c>
      <c r="FA41" s="253" t="str">
        <f aca="false">IF(OR(Calculator!$E$20&lt;&gt;"YES",Calculator!$B$36&lt;Calculator!$G$20),"—",ROUND((1+SQRT(((50*POWER(80,POWER(COS(PI()*MOD(Calculator!$B$36/Calculator!$F$20,1)),2))-$C41)^2+(1500*ABS(SIN(2*PI()*MOD(Calculator!$B$36/Calculator!$F$20,1)))*IF(MOD(Calculator!$B$36/Calculator!$F$20,1)&lt;0.5,-1,1))^2)/((50*POWER(80,POWER(COS(PI()*MOD(Calculator!$B$36/Calculator!$F$20,1)),2))+$C41)^2+(1500*ABS(SIN(2*PI()*MOD(Calculator!$B$36/Calculator!$F$20,1)))*IF(MOD(Calculator!$B$36/Calculator!$F$20,1)&lt;0.5,-1,1))^2)))/(1-SQRT(((50*POWER(80,POWER(COS(PI()*MOD(Calculator!$B$36/Calculator!$F$20,1)),2))-$C41)^2+(1500*ABS(SIN(2*PI()*MOD(Calculator!$B$36/Calculator!$F$20,1)))*IF(MOD(Calculator!$B$36/Calculator!$F$20,1)&lt;0.5,-1,1))^2)/((50*POWER(80,POWER(COS(PI()*MOD(Calculator!$B$36/Calculator!$F$20,1)),2))+$C41)^2+(1500*ABS(SIN(2*PI()*MOD(Calculator!$B$36/Calculator!$F$20,1)))*IF(MOD(Calculator!$B$36/Calculator!$F$20,1)&lt;0.5,-1,1))^2))),2))</f>
        <v>—</v>
      </c>
      <c r="FB41" s="253" t="str">
        <f aca="false">IF(OR(Calculator!$E$21&lt;&gt;"YES",Calculator!$B$36&lt;Calculator!$G$21),"—",ROUND((1+SQRT(((50*POWER(80,POWER(COS(PI()*MOD(Calculator!$B$36/Calculator!$F$21,1)),2))-$C41)^2+(1500*ABS(SIN(2*PI()*MOD(Calculator!$B$36/Calculator!$F$21,1)))*IF(MOD(Calculator!$B$36/Calculator!$F$21,1)&lt;0.5,-1,1))^2)/((50*POWER(80,POWER(COS(PI()*MOD(Calculator!$B$36/Calculator!$F$21,1)),2))+$C41)^2+(1500*ABS(SIN(2*PI()*MOD(Calculator!$B$36/Calculator!$F$21,1)))*IF(MOD(Calculator!$B$36/Calculator!$F$21,1)&lt;0.5,-1,1))^2)))/(1-SQRT(((50*POWER(80,POWER(COS(PI()*MOD(Calculator!$B$36/Calculator!$F$21,1)),2))-$C41)^2+(1500*ABS(SIN(2*PI()*MOD(Calculator!$B$36/Calculator!$F$21,1)))*IF(MOD(Calculator!$B$36/Calculator!$F$21,1)&lt;0.5,-1,1))^2)/((50*POWER(80,POWER(COS(PI()*MOD(Calculator!$B$36/Calculator!$F$21,1)),2))+$C41)^2+(1500*ABS(SIN(2*PI()*MOD(Calculator!$B$36/Calculator!$F$21,1)))*IF(MOD(Calculator!$B$36/Calculator!$F$21,1)&lt;0.5,-1,1))^2))),2))</f>
        <v>—</v>
      </c>
      <c r="FC41" s="253" t="str">
        <f aca="false">IF(OR(Calculator!$E$22&lt;&gt;"YES",Calculator!$B$36&lt;Calculator!$G$22),"—",ROUND((1+SQRT(((50*POWER(80,POWER(COS(PI()*MOD(Calculator!$B$36/Calculator!$F$22,1)),2))-$C41)^2+(1500*ABS(SIN(2*PI()*MOD(Calculator!$B$36/Calculator!$F$22,1)))*IF(MOD(Calculator!$B$36/Calculator!$F$22,1)&lt;0.5,-1,1))^2)/((50*POWER(80,POWER(COS(PI()*MOD(Calculator!$B$36/Calculator!$F$22,1)),2))+$C41)^2+(1500*ABS(SIN(2*PI()*MOD(Calculator!$B$36/Calculator!$F$22,1)))*IF(MOD(Calculator!$B$36/Calculator!$F$22,1)&lt;0.5,-1,1))^2)))/(1-SQRT(((50*POWER(80,POWER(COS(PI()*MOD(Calculator!$B$36/Calculator!$F$22,1)),2))-$C41)^2+(1500*ABS(SIN(2*PI()*MOD(Calculator!$B$36/Calculator!$F$22,1)))*IF(MOD(Calculator!$B$36/Calculator!$F$22,1)&lt;0.5,-1,1))^2)/((50*POWER(80,POWER(COS(PI()*MOD(Calculator!$B$36/Calculator!$F$22,1)),2))+$C41)^2+(1500*ABS(SIN(2*PI()*MOD(Calculator!$B$36/Calculator!$F$22,1)))*IF(MOD(Calculator!$B$36/Calculator!$F$22,1)&lt;0.5,-1,1))^2))),2))</f>
        <v>—</v>
      </c>
      <c r="FD41" s="295" t="n">
        <f aca="false">IFERROR(ROUND((IF(ISNUMBER(ES41),ES41,0)+IF(ISNUMBER(ET41),ET41,0)+IF(ISNUMBER(EU41),EU41,0)+IF(ISNUMBER(EV41),EV41,0)+IF(ISNUMBER(EW41),EW41,0)+IF(ISNUMBER(EX41),EX41,0)+IF(ISNUMBER(EY41),EY41,0)+IF(ISNUMBER(EZ41),EZ41,0)+IF(ISNUMBER(FA41),FA41,0)+IF(ISNUMBER(FB41),FB41,0)+IF(ISNUMBER(FC41),FC41,0))/(IF(ISNUMBER(ES41),1,0)+IF(ISNUMBER(ET41),1,0)+IF(ISNUMBER(EU41),1,0)+IF(ISNUMBER(EV41),1,0)+IF(ISNUMBER(EW41),1,0)+IF(ISNUMBER(EX41),1,0)+IF(ISNUMBER(EY41),1,0)+IF(ISNUMBER(EZ41),1,0)+IF(ISNUMBER(FA41),1,0)+IF(ISNUMBER(FB41),1,0)+IF(ISNUMBER(FC41),1,0)),4),"")</f>
        <v>34.69</v>
      </c>
      <c r="FE41" s="253" t="str">
        <f aca="false">IF(OR(Calculator!$E$12&lt;&gt;"YES",Calculator!$B$37&lt;Calculator!$G$12),"—",ROUND((1+SQRT(((50*POWER(80,POWER(COS(PI()*MOD(Calculator!$B$37/Calculator!$F$12,1)),2))-$C41)^2+(1500*ABS(SIN(2*PI()*MOD(Calculator!$B$37/Calculator!$F$12,1)))*IF(MOD(Calculator!$B$37/Calculator!$F$12,1)&lt;0.5,-1,1))^2)/((50*POWER(80,POWER(COS(PI()*MOD(Calculator!$B$37/Calculator!$F$12,1)),2))+$C41)^2+(1500*ABS(SIN(2*PI()*MOD(Calculator!$B$37/Calculator!$F$12,1)))*IF(MOD(Calculator!$B$37/Calculator!$F$12,1)&lt;0.5,-1,1))^2)))/(1-SQRT(((50*POWER(80,POWER(COS(PI()*MOD(Calculator!$B$37/Calculator!$F$12,1)),2))-$C41)^2+(1500*ABS(SIN(2*PI()*MOD(Calculator!$B$37/Calculator!$F$12,1)))*IF(MOD(Calculator!$B$37/Calculator!$F$12,1)&lt;0.5,-1,1))^2)/((50*POWER(80,POWER(COS(PI()*MOD(Calculator!$B$37/Calculator!$F$12,1)),2))+$C41)^2+(1500*ABS(SIN(2*PI()*MOD(Calculator!$B$37/Calculator!$F$12,1)))*IF(MOD(Calculator!$B$37/Calculator!$F$12,1)&lt;0.5,-1,1))^2))),2))</f>
        <v>—</v>
      </c>
      <c r="FF41" s="253" t="str">
        <f aca="false">IF(OR(Calculator!$E$13&lt;&gt;"YES",Calculator!$B$37&lt;Calculator!$G$13),"—",ROUND((1+SQRT(((50*POWER(80,POWER(COS(PI()*MOD(Calculator!$B$37/Calculator!$F$13,1)),2))-$C41)^2+(1500*ABS(SIN(2*PI()*MOD(Calculator!$B$37/Calculator!$F$13,1)))*IF(MOD(Calculator!$B$37/Calculator!$F$13,1)&lt;0.5,-1,1))^2)/((50*POWER(80,POWER(COS(PI()*MOD(Calculator!$B$37/Calculator!$F$13,1)),2))+$C41)^2+(1500*ABS(SIN(2*PI()*MOD(Calculator!$B$37/Calculator!$F$13,1)))*IF(MOD(Calculator!$B$37/Calculator!$F$13,1)&lt;0.5,-1,1))^2)))/(1-SQRT(((50*POWER(80,POWER(COS(PI()*MOD(Calculator!$B$37/Calculator!$F$13,1)),2))-$C41)^2+(1500*ABS(SIN(2*PI()*MOD(Calculator!$B$37/Calculator!$F$13,1)))*IF(MOD(Calculator!$B$37/Calculator!$F$13,1)&lt;0.5,-1,1))^2)/((50*POWER(80,POWER(COS(PI()*MOD(Calculator!$B$37/Calculator!$F$13,1)),2))+$C41)^2+(1500*ABS(SIN(2*PI()*MOD(Calculator!$B$37/Calculator!$F$13,1)))*IF(MOD(Calculator!$B$37/Calculator!$F$13,1)&lt;0.5,-1,1))^2))),2))</f>
        <v>—</v>
      </c>
      <c r="FG41" s="253" t="str">
        <f aca="false">IF(OR(Calculator!$E$14&lt;&gt;"YES",Calculator!$B$37&lt;Calculator!$G$14),"—",ROUND((1+SQRT(((50*POWER(80,POWER(COS(PI()*MOD(Calculator!$B$37/Calculator!$F$14,1)),2))-$C41)^2+(1500*ABS(SIN(2*PI()*MOD(Calculator!$B$37/Calculator!$F$14,1)))*IF(MOD(Calculator!$B$37/Calculator!$F$14,1)&lt;0.5,-1,1))^2)/((50*POWER(80,POWER(COS(PI()*MOD(Calculator!$B$37/Calculator!$F$14,1)),2))+$C41)^2+(1500*ABS(SIN(2*PI()*MOD(Calculator!$B$37/Calculator!$F$14,1)))*IF(MOD(Calculator!$B$37/Calculator!$F$14,1)&lt;0.5,-1,1))^2)))/(1-SQRT(((50*POWER(80,POWER(COS(PI()*MOD(Calculator!$B$37/Calculator!$F$14,1)),2))-$C41)^2+(1500*ABS(SIN(2*PI()*MOD(Calculator!$B$37/Calculator!$F$14,1)))*IF(MOD(Calculator!$B$37/Calculator!$F$14,1)&lt;0.5,-1,1))^2)/((50*POWER(80,POWER(COS(PI()*MOD(Calculator!$B$37/Calculator!$F$14,1)),2))+$C41)^2+(1500*ABS(SIN(2*PI()*MOD(Calculator!$B$37/Calculator!$F$14,1)))*IF(MOD(Calculator!$B$37/Calculator!$F$14,1)&lt;0.5,-1,1))^2))),2))</f>
        <v>—</v>
      </c>
      <c r="FH41" s="253" t="n">
        <f aca="false">IF(OR(Calculator!$E$15&lt;&gt;"YES",Calculator!$B$37&lt;Calculator!$G$15),"—",ROUND((1+SQRT(((50*POWER(80,POWER(COS(PI()*MOD(Calculator!$B$37/Calculator!$F$15,1)),2))-$C41)^2+(1500*ABS(SIN(2*PI()*MOD(Calculator!$B$37/Calculator!$F$15,1)))*IF(MOD(Calculator!$B$37/Calculator!$F$15,1)&lt;0.5,-1,1))^2)/((50*POWER(80,POWER(COS(PI()*MOD(Calculator!$B$37/Calculator!$F$15,1)),2))+$C41)^2+(1500*ABS(SIN(2*PI()*MOD(Calculator!$B$37/Calculator!$F$15,1)))*IF(MOD(Calculator!$B$37/Calculator!$F$15,1)&lt;0.5,-1,1))^2)))/(1-SQRT(((50*POWER(80,POWER(COS(PI()*MOD(Calculator!$B$37/Calculator!$F$15,1)),2))-$C41)^2+(1500*ABS(SIN(2*PI()*MOD(Calculator!$B$37/Calculator!$F$15,1)))*IF(MOD(Calculator!$B$37/Calculator!$F$15,1)&lt;0.5,-1,1))^2)/((50*POWER(80,POWER(COS(PI()*MOD(Calculator!$B$37/Calculator!$F$15,1)),2))+$C41)^2+(1500*ABS(SIN(2*PI()*MOD(Calculator!$B$37/Calculator!$F$15,1)))*IF(MOD(Calculator!$B$37/Calculator!$F$15,1)&lt;0.5,-1,1))^2))),2))</f>
        <v>7.49</v>
      </c>
      <c r="FI41" s="253" t="str">
        <f aca="false">IF(OR(Calculator!$E$16&lt;&gt;"YES",Calculator!$B$37&lt;Calculator!$G$16),"—",ROUND((1+SQRT(((50*POWER(80,POWER(COS(PI()*MOD(Calculator!$B$37/Calculator!$F$16,1)),2))-$C41)^2+(1500*ABS(SIN(2*PI()*MOD(Calculator!$B$37/Calculator!$F$16,1)))*IF(MOD(Calculator!$B$37/Calculator!$F$16,1)&lt;0.5,-1,1))^2)/((50*POWER(80,POWER(COS(PI()*MOD(Calculator!$B$37/Calculator!$F$16,1)),2))+$C41)^2+(1500*ABS(SIN(2*PI()*MOD(Calculator!$B$37/Calculator!$F$16,1)))*IF(MOD(Calculator!$B$37/Calculator!$F$16,1)&lt;0.5,-1,1))^2)))/(1-SQRT(((50*POWER(80,POWER(COS(PI()*MOD(Calculator!$B$37/Calculator!$F$16,1)),2))-$C41)^2+(1500*ABS(SIN(2*PI()*MOD(Calculator!$B$37/Calculator!$F$16,1)))*IF(MOD(Calculator!$B$37/Calculator!$F$16,1)&lt;0.5,-1,1))^2)/((50*POWER(80,POWER(COS(PI()*MOD(Calculator!$B$37/Calculator!$F$16,1)),2))+$C41)^2+(1500*ABS(SIN(2*PI()*MOD(Calculator!$B$37/Calculator!$F$16,1)))*IF(MOD(Calculator!$B$37/Calculator!$F$16,1)&lt;0.5,-1,1))^2))),2))</f>
        <v>—</v>
      </c>
      <c r="FJ41" s="253" t="n">
        <f aca="false">IF(OR(Calculator!$E$17&lt;&gt;"YES",Calculator!$B$37&lt;Calculator!$G$17),"—",ROUND((1+SQRT(((50*POWER(80,POWER(COS(PI()*MOD(Calculator!$B$37/Calculator!$F$17,1)),2))-$C41)^2+(1500*ABS(SIN(2*PI()*MOD(Calculator!$B$37/Calculator!$F$17,1)))*IF(MOD(Calculator!$B$37/Calculator!$F$17,1)&lt;0.5,-1,1))^2)/((50*POWER(80,POWER(COS(PI()*MOD(Calculator!$B$37/Calculator!$F$17,1)),2))+$C41)^2+(1500*ABS(SIN(2*PI()*MOD(Calculator!$B$37/Calculator!$F$17,1)))*IF(MOD(Calculator!$B$37/Calculator!$F$17,1)&lt;0.5,-1,1))^2)))/(1-SQRT(((50*POWER(80,POWER(COS(PI()*MOD(Calculator!$B$37/Calculator!$F$17,1)),2))-$C41)^2+(1500*ABS(SIN(2*PI()*MOD(Calculator!$B$37/Calculator!$F$17,1)))*IF(MOD(Calculator!$B$37/Calculator!$F$17,1)&lt;0.5,-1,1))^2)/((50*POWER(80,POWER(COS(PI()*MOD(Calculator!$B$37/Calculator!$F$17,1)),2))+$C41)^2+(1500*ABS(SIN(2*PI()*MOD(Calculator!$B$37/Calculator!$F$17,1)))*IF(MOD(Calculator!$B$37/Calculator!$F$17,1)&lt;0.5,-1,1))^2))),2))</f>
        <v>29.61</v>
      </c>
      <c r="FK41" s="253" t="str">
        <f aca="false">IF(OR(Calculator!$E$18&lt;&gt;"YES",Calculator!$B$37&lt;Calculator!$G$18),"—",ROUND((1+SQRT(((50*POWER(80,POWER(COS(PI()*MOD(Calculator!$B$37/Calculator!$F$18,1)),2))-$C41)^2+(1500*ABS(SIN(2*PI()*MOD(Calculator!$B$37/Calculator!$F$18,1)))*IF(MOD(Calculator!$B$37/Calculator!$F$18,1)&lt;0.5,-1,1))^2)/((50*POWER(80,POWER(COS(PI()*MOD(Calculator!$B$37/Calculator!$F$18,1)),2))+$C41)^2+(1500*ABS(SIN(2*PI()*MOD(Calculator!$B$37/Calculator!$F$18,1)))*IF(MOD(Calculator!$B$37/Calculator!$F$18,1)&lt;0.5,-1,1))^2)))/(1-SQRT(((50*POWER(80,POWER(COS(PI()*MOD(Calculator!$B$37/Calculator!$F$18,1)),2))-$C41)^2+(1500*ABS(SIN(2*PI()*MOD(Calculator!$B$37/Calculator!$F$18,1)))*IF(MOD(Calculator!$B$37/Calculator!$F$18,1)&lt;0.5,-1,1))^2)/((50*POWER(80,POWER(COS(PI()*MOD(Calculator!$B$37/Calculator!$F$18,1)),2))+$C41)^2+(1500*ABS(SIN(2*PI()*MOD(Calculator!$B$37/Calculator!$F$18,1)))*IF(MOD(Calculator!$B$37/Calculator!$F$18,1)&lt;0.5,-1,1))^2))),2))</f>
        <v>—</v>
      </c>
      <c r="FL41" s="253" t="str">
        <f aca="false">IF(OR(Calculator!$E$19&lt;&gt;"YES",Calculator!$B$37&lt;Calculator!$G$19),"—",ROUND((1+SQRT(((50*POWER(80,POWER(COS(PI()*MOD(Calculator!$B$37/Calculator!$F$19,1)),2))-$C41)^2+(1500*ABS(SIN(2*PI()*MOD(Calculator!$B$37/Calculator!$F$19,1)))*IF(MOD(Calculator!$B$37/Calculator!$F$19,1)&lt;0.5,-1,1))^2)/((50*POWER(80,POWER(COS(PI()*MOD(Calculator!$B$37/Calculator!$F$19,1)),2))+$C41)^2+(1500*ABS(SIN(2*PI()*MOD(Calculator!$B$37/Calculator!$F$19,1)))*IF(MOD(Calculator!$B$37/Calculator!$F$19,1)&lt;0.5,-1,1))^2)))/(1-SQRT(((50*POWER(80,POWER(COS(PI()*MOD(Calculator!$B$37/Calculator!$F$19,1)),2))-$C41)^2+(1500*ABS(SIN(2*PI()*MOD(Calculator!$B$37/Calculator!$F$19,1)))*IF(MOD(Calculator!$B$37/Calculator!$F$19,1)&lt;0.5,-1,1))^2)/((50*POWER(80,POWER(COS(PI()*MOD(Calculator!$B$37/Calculator!$F$19,1)),2))+$C41)^2+(1500*ABS(SIN(2*PI()*MOD(Calculator!$B$37/Calculator!$F$19,1)))*IF(MOD(Calculator!$B$37/Calculator!$F$19,1)&lt;0.5,-1,1))^2))),2))</f>
        <v>—</v>
      </c>
      <c r="FM41" s="253" t="str">
        <f aca="false">IF(OR(Calculator!$E$20&lt;&gt;"YES",Calculator!$B$37&lt;Calculator!$G$20),"—",ROUND((1+SQRT(((50*POWER(80,POWER(COS(PI()*MOD(Calculator!$B$37/Calculator!$F$20,1)),2))-$C41)^2+(1500*ABS(SIN(2*PI()*MOD(Calculator!$B$37/Calculator!$F$20,1)))*IF(MOD(Calculator!$B$37/Calculator!$F$20,1)&lt;0.5,-1,1))^2)/((50*POWER(80,POWER(COS(PI()*MOD(Calculator!$B$37/Calculator!$F$20,1)),2))+$C41)^2+(1500*ABS(SIN(2*PI()*MOD(Calculator!$B$37/Calculator!$F$20,1)))*IF(MOD(Calculator!$B$37/Calculator!$F$20,1)&lt;0.5,-1,1))^2)))/(1-SQRT(((50*POWER(80,POWER(COS(PI()*MOD(Calculator!$B$37/Calculator!$F$20,1)),2))-$C41)^2+(1500*ABS(SIN(2*PI()*MOD(Calculator!$B$37/Calculator!$F$20,1)))*IF(MOD(Calculator!$B$37/Calculator!$F$20,1)&lt;0.5,-1,1))^2)/((50*POWER(80,POWER(COS(PI()*MOD(Calculator!$B$37/Calculator!$F$20,1)),2))+$C41)^2+(1500*ABS(SIN(2*PI()*MOD(Calculator!$B$37/Calculator!$F$20,1)))*IF(MOD(Calculator!$B$37/Calculator!$F$20,1)&lt;0.5,-1,1))^2))),2))</f>
        <v>—</v>
      </c>
      <c r="FN41" s="253" t="str">
        <f aca="false">IF(OR(Calculator!$E$21&lt;&gt;"YES",Calculator!$B$37&lt;Calculator!$G$21),"—",ROUND((1+SQRT(((50*POWER(80,POWER(COS(PI()*MOD(Calculator!$B$37/Calculator!$F$21,1)),2))-$C41)^2+(1500*ABS(SIN(2*PI()*MOD(Calculator!$B$37/Calculator!$F$21,1)))*IF(MOD(Calculator!$B$37/Calculator!$F$21,1)&lt;0.5,-1,1))^2)/((50*POWER(80,POWER(COS(PI()*MOD(Calculator!$B$37/Calculator!$F$21,1)),2))+$C41)^2+(1500*ABS(SIN(2*PI()*MOD(Calculator!$B$37/Calculator!$F$21,1)))*IF(MOD(Calculator!$B$37/Calculator!$F$21,1)&lt;0.5,-1,1))^2)))/(1-SQRT(((50*POWER(80,POWER(COS(PI()*MOD(Calculator!$B$37/Calculator!$F$21,1)),2))-$C41)^2+(1500*ABS(SIN(2*PI()*MOD(Calculator!$B$37/Calculator!$F$21,1)))*IF(MOD(Calculator!$B$37/Calculator!$F$21,1)&lt;0.5,-1,1))^2)/((50*POWER(80,POWER(COS(PI()*MOD(Calculator!$B$37/Calculator!$F$21,1)),2))+$C41)^2+(1500*ABS(SIN(2*PI()*MOD(Calculator!$B$37/Calculator!$F$21,1)))*IF(MOD(Calculator!$B$37/Calculator!$F$21,1)&lt;0.5,-1,1))^2))),2))</f>
        <v>—</v>
      </c>
      <c r="FO41" s="253" t="str">
        <f aca="false">IF(OR(Calculator!$E$22&lt;&gt;"YES",Calculator!$B$37&lt;Calculator!$G$22),"—",ROUND((1+SQRT(((50*POWER(80,POWER(COS(PI()*MOD(Calculator!$B$37/Calculator!$F$22,1)),2))-$C41)^2+(1500*ABS(SIN(2*PI()*MOD(Calculator!$B$37/Calculator!$F$22,1)))*IF(MOD(Calculator!$B$37/Calculator!$F$22,1)&lt;0.5,-1,1))^2)/((50*POWER(80,POWER(COS(PI()*MOD(Calculator!$B$37/Calculator!$F$22,1)),2))+$C41)^2+(1500*ABS(SIN(2*PI()*MOD(Calculator!$B$37/Calculator!$F$22,1)))*IF(MOD(Calculator!$B$37/Calculator!$F$22,1)&lt;0.5,-1,1))^2)))/(1-SQRT(((50*POWER(80,POWER(COS(PI()*MOD(Calculator!$B$37/Calculator!$F$22,1)),2))-$C41)^2+(1500*ABS(SIN(2*PI()*MOD(Calculator!$B$37/Calculator!$F$22,1)))*IF(MOD(Calculator!$B$37/Calculator!$F$22,1)&lt;0.5,-1,1))^2)/((50*POWER(80,POWER(COS(PI()*MOD(Calculator!$B$37/Calculator!$F$22,1)),2))+$C41)^2+(1500*ABS(SIN(2*PI()*MOD(Calculator!$B$37/Calculator!$F$22,1)))*IF(MOD(Calculator!$B$37/Calculator!$F$22,1)&lt;0.5,-1,1))^2))),2))</f>
        <v>—</v>
      </c>
      <c r="FP41" s="295" t="n">
        <f aca="false">IFERROR(ROUND((IF(ISNUMBER(FE41),FE41,0)+IF(ISNUMBER(FF41),FF41,0)+IF(ISNUMBER(FG41),FG41,0)+IF(ISNUMBER(FH41),FH41,0)+IF(ISNUMBER(FI41),FI41,0)+IF(ISNUMBER(FJ41),FJ41,0)+IF(ISNUMBER(FK41),FK41,0)+IF(ISNUMBER(FL41),FL41,0)+IF(ISNUMBER(FM41),FM41,0)+IF(ISNUMBER(FN41),FN41,0)+IF(ISNUMBER(FO41),FO41,0))/(IF(ISNUMBER(FE41),1,0)+IF(ISNUMBER(FF41),1,0)+IF(ISNUMBER(FG41),1,0)+IF(ISNUMBER(FH41),1,0)+IF(ISNUMBER(FI41),1,0)+IF(ISNUMBER(FJ41),1,0)+IF(ISNUMBER(FK41),1,0)+IF(ISNUMBER(FL41),1,0)+IF(ISNUMBER(FM41),1,0)+IF(ISNUMBER(FN41),1,0)+IF(ISNUMBER(FO41),1,0)),4),"")</f>
        <v>18.55</v>
      </c>
      <c r="FQ41" s="253" t="str">
        <f aca="false">IF(OR(Calculator!$E$12&lt;&gt;"YES",Calculator!$B$38&lt;Calculator!$G$12),"—",ROUND((1+SQRT(((50*POWER(80,POWER(COS(PI()*MOD(Calculator!$B$38/Calculator!$F$12,1)),2))-$C41)^2+(1500*ABS(SIN(2*PI()*MOD(Calculator!$B$38/Calculator!$F$12,1)))*IF(MOD(Calculator!$B$38/Calculator!$F$12,1)&lt;0.5,-1,1))^2)/((50*POWER(80,POWER(COS(PI()*MOD(Calculator!$B$38/Calculator!$F$12,1)),2))+$C41)^2+(1500*ABS(SIN(2*PI()*MOD(Calculator!$B$38/Calculator!$F$12,1)))*IF(MOD(Calculator!$B$38/Calculator!$F$12,1)&lt;0.5,-1,1))^2)))/(1-SQRT(((50*POWER(80,POWER(COS(PI()*MOD(Calculator!$B$38/Calculator!$F$12,1)),2))-$C41)^2+(1500*ABS(SIN(2*PI()*MOD(Calculator!$B$38/Calculator!$F$12,1)))*IF(MOD(Calculator!$B$38/Calculator!$F$12,1)&lt;0.5,-1,1))^2)/((50*POWER(80,POWER(COS(PI()*MOD(Calculator!$B$38/Calculator!$F$12,1)),2))+$C41)^2+(1500*ABS(SIN(2*PI()*MOD(Calculator!$B$38/Calculator!$F$12,1)))*IF(MOD(Calculator!$B$38/Calculator!$F$12,1)&lt;0.5,-1,1))^2))),2))</f>
        <v>—</v>
      </c>
      <c r="FR41" s="253" t="str">
        <f aca="false">IF(OR(Calculator!$E$13&lt;&gt;"YES",Calculator!$B$38&lt;Calculator!$G$13),"—",ROUND((1+SQRT(((50*POWER(80,POWER(COS(PI()*MOD(Calculator!$B$38/Calculator!$F$13,1)),2))-$C41)^2+(1500*ABS(SIN(2*PI()*MOD(Calculator!$B$38/Calculator!$F$13,1)))*IF(MOD(Calculator!$B$38/Calculator!$F$13,1)&lt;0.5,-1,1))^2)/((50*POWER(80,POWER(COS(PI()*MOD(Calculator!$B$38/Calculator!$F$13,1)),2))+$C41)^2+(1500*ABS(SIN(2*PI()*MOD(Calculator!$B$38/Calculator!$F$13,1)))*IF(MOD(Calculator!$B$38/Calculator!$F$13,1)&lt;0.5,-1,1))^2)))/(1-SQRT(((50*POWER(80,POWER(COS(PI()*MOD(Calculator!$B$38/Calculator!$F$13,1)),2))-$C41)^2+(1500*ABS(SIN(2*PI()*MOD(Calculator!$B$38/Calculator!$F$13,1)))*IF(MOD(Calculator!$B$38/Calculator!$F$13,1)&lt;0.5,-1,1))^2)/((50*POWER(80,POWER(COS(PI()*MOD(Calculator!$B$38/Calculator!$F$13,1)),2))+$C41)^2+(1500*ABS(SIN(2*PI()*MOD(Calculator!$B$38/Calculator!$F$13,1)))*IF(MOD(Calculator!$B$38/Calculator!$F$13,1)&lt;0.5,-1,1))^2))),2))</f>
        <v>—</v>
      </c>
      <c r="FS41" s="253" t="str">
        <f aca="false">IF(OR(Calculator!$E$14&lt;&gt;"YES",Calculator!$B$38&lt;Calculator!$G$14),"—",ROUND((1+SQRT(((50*POWER(80,POWER(COS(PI()*MOD(Calculator!$B$38/Calculator!$F$14,1)),2))-$C41)^2+(1500*ABS(SIN(2*PI()*MOD(Calculator!$B$38/Calculator!$F$14,1)))*IF(MOD(Calculator!$B$38/Calculator!$F$14,1)&lt;0.5,-1,1))^2)/((50*POWER(80,POWER(COS(PI()*MOD(Calculator!$B$38/Calculator!$F$14,1)),2))+$C41)^2+(1500*ABS(SIN(2*PI()*MOD(Calculator!$B$38/Calculator!$F$14,1)))*IF(MOD(Calculator!$B$38/Calculator!$F$14,1)&lt;0.5,-1,1))^2)))/(1-SQRT(((50*POWER(80,POWER(COS(PI()*MOD(Calculator!$B$38/Calculator!$F$14,1)),2))-$C41)^2+(1500*ABS(SIN(2*PI()*MOD(Calculator!$B$38/Calculator!$F$14,1)))*IF(MOD(Calculator!$B$38/Calculator!$F$14,1)&lt;0.5,-1,1))^2)/((50*POWER(80,POWER(COS(PI()*MOD(Calculator!$B$38/Calculator!$F$14,1)),2))+$C41)^2+(1500*ABS(SIN(2*PI()*MOD(Calculator!$B$38/Calculator!$F$14,1)))*IF(MOD(Calculator!$B$38/Calculator!$F$14,1)&lt;0.5,-1,1))^2))),2))</f>
        <v>—</v>
      </c>
      <c r="FT41" s="253" t="n">
        <f aca="false">IF(OR(Calculator!$E$15&lt;&gt;"YES",Calculator!$B$38&lt;Calculator!$G$15),"—",ROUND((1+SQRT(((50*POWER(80,POWER(COS(PI()*MOD(Calculator!$B$38/Calculator!$F$15,1)),2))-$C41)^2+(1500*ABS(SIN(2*PI()*MOD(Calculator!$B$38/Calculator!$F$15,1)))*IF(MOD(Calculator!$B$38/Calculator!$F$15,1)&lt;0.5,-1,1))^2)/((50*POWER(80,POWER(COS(PI()*MOD(Calculator!$B$38/Calculator!$F$15,1)),2))+$C41)^2+(1500*ABS(SIN(2*PI()*MOD(Calculator!$B$38/Calculator!$F$15,1)))*IF(MOD(Calculator!$B$38/Calculator!$F$15,1)&lt;0.5,-1,1))^2)))/(1-SQRT(((50*POWER(80,POWER(COS(PI()*MOD(Calculator!$B$38/Calculator!$F$15,1)),2))-$C41)^2+(1500*ABS(SIN(2*PI()*MOD(Calculator!$B$38/Calculator!$F$15,1)))*IF(MOD(Calculator!$B$38/Calculator!$F$15,1)&lt;0.5,-1,1))^2)/((50*POWER(80,POWER(COS(PI()*MOD(Calculator!$B$38/Calculator!$F$15,1)),2))+$C41)^2+(1500*ABS(SIN(2*PI()*MOD(Calculator!$B$38/Calculator!$F$15,1)))*IF(MOD(Calculator!$B$38/Calculator!$F$15,1)&lt;0.5,-1,1))^2))),2))</f>
        <v>7.36</v>
      </c>
      <c r="FU41" s="253" t="str">
        <f aca="false">IF(OR(Calculator!$E$16&lt;&gt;"YES",Calculator!$B$38&lt;Calculator!$G$16),"—",ROUND((1+SQRT(((50*POWER(80,POWER(COS(PI()*MOD(Calculator!$B$38/Calculator!$F$16,1)),2))-$C41)^2+(1500*ABS(SIN(2*PI()*MOD(Calculator!$B$38/Calculator!$F$16,1)))*IF(MOD(Calculator!$B$38/Calculator!$F$16,1)&lt;0.5,-1,1))^2)/((50*POWER(80,POWER(COS(PI()*MOD(Calculator!$B$38/Calculator!$F$16,1)),2))+$C41)^2+(1500*ABS(SIN(2*PI()*MOD(Calculator!$B$38/Calculator!$F$16,1)))*IF(MOD(Calculator!$B$38/Calculator!$F$16,1)&lt;0.5,-1,1))^2)))/(1-SQRT(((50*POWER(80,POWER(COS(PI()*MOD(Calculator!$B$38/Calculator!$F$16,1)),2))-$C41)^2+(1500*ABS(SIN(2*PI()*MOD(Calculator!$B$38/Calculator!$F$16,1)))*IF(MOD(Calculator!$B$38/Calculator!$F$16,1)&lt;0.5,-1,1))^2)/((50*POWER(80,POWER(COS(PI()*MOD(Calculator!$B$38/Calculator!$F$16,1)),2))+$C41)^2+(1500*ABS(SIN(2*PI()*MOD(Calculator!$B$38/Calculator!$F$16,1)))*IF(MOD(Calculator!$B$38/Calculator!$F$16,1)&lt;0.5,-1,1))^2))),2))</f>
        <v>—</v>
      </c>
      <c r="FV41" s="253" t="n">
        <f aca="false">IF(OR(Calculator!$E$17&lt;&gt;"YES",Calculator!$B$38&lt;Calculator!$G$17),"—",ROUND((1+SQRT(((50*POWER(80,POWER(COS(PI()*MOD(Calculator!$B$38/Calculator!$F$17,1)),2))-$C41)^2+(1500*ABS(SIN(2*PI()*MOD(Calculator!$B$38/Calculator!$F$17,1)))*IF(MOD(Calculator!$B$38/Calculator!$F$17,1)&lt;0.5,-1,1))^2)/((50*POWER(80,POWER(COS(PI()*MOD(Calculator!$B$38/Calculator!$F$17,1)),2))+$C41)^2+(1500*ABS(SIN(2*PI()*MOD(Calculator!$B$38/Calculator!$F$17,1)))*IF(MOD(Calculator!$B$38/Calculator!$F$17,1)&lt;0.5,-1,1))^2)))/(1-SQRT(((50*POWER(80,POWER(COS(PI()*MOD(Calculator!$B$38/Calculator!$F$17,1)),2))-$C41)^2+(1500*ABS(SIN(2*PI()*MOD(Calculator!$B$38/Calculator!$F$17,1)))*IF(MOD(Calculator!$B$38/Calculator!$F$17,1)&lt;0.5,-1,1))^2)/((50*POWER(80,POWER(COS(PI()*MOD(Calculator!$B$38/Calculator!$F$17,1)),2))+$C41)^2+(1500*ABS(SIN(2*PI()*MOD(Calculator!$B$38/Calculator!$F$17,1)))*IF(MOD(Calculator!$B$38/Calculator!$F$17,1)&lt;0.5,-1,1))^2))),2))</f>
        <v>34.17</v>
      </c>
      <c r="FW41" s="253" t="str">
        <f aca="false">IF(OR(Calculator!$E$18&lt;&gt;"YES",Calculator!$B$38&lt;Calculator!$G$18),"—",ROUND((1+SQRT(((50*POWER(80,POWER(COS(PI()*MOD(Calculator!$B$38/Calculator!$F$18,1)),2))-$C41)^2+(1500*ABS(SIN(2*PI()*MOD(Calculator!$B$38/Calculator!$F$18,1)))*IF(MOD(Calculator!$B$38/Calculator!$F$18,1)&lt;0.5,-1,1))^2)/((50*POWER(80,POWER(COS(PI()*MOD(Calculator!$B$38/Calculator!$F$18,1)),2))+$C41)^2+(1500*ABS(SIN(2*PI()*MOD(Calculator!$B$38/Calculator!$F$18,1)))*IF(MOD(Calculator!$B$38/Calculator!$F$18,1)&lt;0.5,-1,1))^2)))/(1-SQRT(((50*POWER(80,POWER(COS(PI()*MOD(Calculator!$B$38/Calculator!$F$18,1)),2))-$C41)^2+(1500*ABS(SIN(2*PI()*MOD(Calculator!$B$38/Calculator!$F$18,1)))*IF(MOD(Calculator!$B$38/Calculator!$F$18,1)&lt;0.5,-1,1))^2)/((50*POWER(80,POWER(COS(PI()*MOD(Calculator!$B$38/Calculator!$F$18,1)),2))+$C41)^2+(1500*ABS(SIN(2*PI()*MOD(Calculator!$B$38/Calculator!$F$18,1)))*IF(MOD(Calculator!$B$38/Calculator!$F$18,1)&lt;0.5,-1,1))^2))),2))</f>
        <v>—</v>
      </c>
      <c r="FX41" s="253" t="str">
        <f aca="false">IF(OR(Calculator!$E$19&lt;&gt;"YES",Calculator!$B$38&lt;Calculator!$G$19),"—",ROUND((1+SQRT(((50*POWER(80,POWER(COS(PI()*MOD(Calculator!$B$38/Calculator!$F$19,1)),2))-$C41)^2+(1500*ABS(SIN(2*PI()*MOD(Calculator!$B$38/Calculator!$F$19,1)))*IF(MOD(Calculator!$B$38/Calculator!$F$19,1)&lt;0.5,-1,1))^2)/((50*POWER(80,POWER(COS(PI()*MOD(Calculator!$B$38/Calculator!$F$19,1)),2))+$C41)^2+(1500*ABS(SIN(2*PI()*MOD(Calculator!$B$38/Calculator!$F$19,1)))*IF(MOD(Calculator!$B$38/Calculator!$F$19,1)&lt;0.5,-1,1))^2)))/(1-SQRT(((50*POWER(80,POWER(COS(PI()*MOD(Calculator!$B$38/Calculator!$F$19,1)),2))-$C41)^2+(1500*ABS(SIN(2*PI()*MOD(Calculator!$B$38/Calculator!$F$19,1)))*IF(MOD(Calculator!$B$38/Calculator!$F$19,1)&lt;0.5,-1,1))^2)/((50*POWER(80,POWER(COS(PI()*MOD(Calculator!$B$38/Calculator!$F$19,1)),2))+$C41)^2+(1500*ABS(SIN(2*PI()*MOD(Calculator!$B$38/Calculator!$F$19,1)))*IF(MOD(Calculator!$B$38/Calculator!$F$19,1)&lt;0.5,-1,1))^2))),2))</f>
        <v>—</v>
      </c>
      <c r="FY41" s="253" t="str">
        <f aca="false">IF(OR(Calculator!$E$20&lt;&gt;"YES",Calculator!$B$38&lt;Calculator!$G$20),"—",ROUND((1+SQRT(((50*POWER(80,POWER(COS(PI()*MOD(Calculator!$B$38/Calculator!$F$20,1)),2))-$C41)^2+(1500*ABS(SIN(2*PI()*MOD(Calculator!$B$38/Calculator!$F$20,1)))*IF(MOD(Calculator!$B$38/Calculator!$F$20,1)&lt;0.5,-1,1))^2)/((50*POWER(80,POWER(COS(PI()*MOD(Calculator!$B$38/Calculator!$F$20,1)),2))+$C41)^2+(1500*ABS(SIN(2*PI()*MOD(Calculator!$B$38/Calculator!$F$20,1)))*IF(MOD(Calculator!$B$38/Calculator!$F$20,1)&lt;0.5,-1,1))^2)))/(1-SQRT(((50*POWER(80,POWER(COS(PI()*MOD(Calculator!$B$38/Calculator!$F$20,1)),2))-$C41)^2+(1500*ABS(SIN(2*PI()*MOD(Calculator!$B$38/Calculator!$F$20,1)))*IF(MOD(Calculator!$B$38/Calculator!$F$20,1)&lt;0.5,-1,1))^2)/((50*POWER(80,POWER(COS(PI()*MOD(Calculator!$B$38/Calculator!$F$20,1)),2))+$C41)^2+(1500*ABS(SIN(2*PI()*MOD(Calculator!$B$38/Calculator!$F$20,1)))*IF(MOD(Calculator!$B$38/Calculator!$F$20,1)&lt;0.5,-1,1))^2))),2))</f>
        <v>—</v>
      </c>
      <c r="FZ41" s="253" t="str">
        <f aca="false">IF(OR(Calculator!$E$21&lt;&gt;"YES",Calculator!$B$38&lt;Calculator!$G$21),"—",ROUND((1+SQRT(((50*POWER(80,POWER(COS(PI()*MOD(Calculator!$B$38/Calculator!$F$21,1)),2))-$C41)^2+(1500*ABS(SIN(2*PI()*MOD(Calculator!$B$38/Calculator!$F$21,1)))*IF(MOD(Calculator!$B$38/Calculator!$F$21,1)&lt;0.5,-1,1))^2)/((50*POWER(80,POWER(COS(PI()*MOD(Calculator!$B$38/Calculator!$F$21,1)),2))+$C41)^2+(1500*ABS(SIN(2*PI()*MOD(Calculator!$B$38/Calculator!$F$21,1)))*IF(MOD(Calculator!$B$38/Calculator!$F$21,1)&lt;0.5,-1,1))^2)))/(1-SQRT(((50*POWER(80,POWER(COS(PI()*MOD(Calculator!$B$38/Calculator!$F$21,1)),2))-$C41)^2+(1500*ABS(SIN(2*PI()*MOD(Calculator!$B$38/Calculator!$F$21,1)))*IF(MOD(Calculator!$B$38/Calculator!$F$21,1)&lt;0.5,-1,1))^2)/((50*POWER(80,POWER(COS(PI()*MOD(Calculator!$B$38/Calculator!$F$21,1)),2))+$C41)^2+(1500*ABS(SIN(2*PI()*MOD(Calculator!$B$38/Calculator!$F$21,1)))*IF(MOD(Calculator!$B$38/Calculator!$F$21,1)&lt;0.5,-1,1))^2))),2))</f>
        <v>—</v>
      </c>
      <c r="GA41" s="253" t="str">
        <f aca="false">IF(OR(Calculator!$E$22&lt;&gt;"YES",Calculator!$B$38&lt;Calculator!$G$22),"—",ROUND((1+SQRT(((50*POWER(80,POWER(COS(PI()*MOD(Calculator!$B$38/Calculator!$F$22,1)),2))-$C41)^2+(1500*ABS(SIN(2*PI()*MOD(Calculator!$B$38/Calculator!$F$22,1)))*IF(MOD(Calculator!$B$38/Calculator!$F$22,1)&lt;0.5,-1,1))^2)/((50*POWER(80,POWER(COS(PI()*MOD(Calculator!$B$38/Calculator!$F$22,1)),2))+$C41)^2+(1500*ABS(SIN(2*PI()*MOD(Calculator!$B$38/Calculator!$F$22,1)))*IF(MOD(Calculator!$B$38/Calculator!$F$22,1)&lt;0.5,-1,1))^2)))/(1-SQRT(((50*POWER(80,POWER(COS(PI()*MOD(Calculator!$B$38/Calculator!$F$22,1)),2))-$C41)^2+(1500*ABS(SIN(2*PI()*MOD(Calculator!$B$38/Calculator!$F$22,1)))*IF(MOD(Calculator!$B$38/Calculator!$F$22,1)&lt;0.5,-1,1))^2)/((50*POWER(80,POWER(COS(PI()*MOD(Calculator!$B$38/Calculator!$F$22,1)),2))+$C41)^2+(1500*ABS(SIN(2*PI()*MOD(Calculator!$B$38/Calculator!$F$22,1)))*IF(MOD(Calculator!$B$38/Calculator!$F$22,1)&lt;0.5,-1,1))^2))),2))</f>
        <v>—</v>
      </c>
      <c r="GB41" s="295" t="n">
        <f aca="false">IFERROR(ROUND((IF(ISNUMBER(FQ41),FQ41,0)+IF(ISNUMBER(FR41),FR41,0)+IF(ISNUMBER(FS41),FS41,0)+IF(ISNUMBER(FT41),FT41,0)+IF(ISNUMBER(FU41),FU41,0)+IF(ISNUMBER(FV41),FV41,0)+IF(ISNUMBER(FW41),FW41,0)+IF(ISNUMBER(FX41),FX41,0)+IF(ISNUMBER(FY41),FY41,0)+IF(ISNUMBER(FZ41),FZ41,0)+IF(ISNUMBER(GA41),GA41,0))/(IF(ISNUMBER(FQ41),1,0)+IF(ISNUMBER(FR41),1,0)+IF(ISNUMBER(FS41),1,0)+IF(ISNUMBER(FT41),1,0)+IF(ISNUMBER(FU41),1,0)+IF(ISNUMBER(FV41),1,0)+IF(ISNUMBER(FW41),1,0)+IF(ISNUMBER(FX41),1,0)+IF(ISNUMBER(FY41),1,0)+IF(ISNUMBER(FZ41),1,0)+IF(ISNUMBER(GA41),1,0)),4),"")</f>
        <v>20.765</v>
      </c>
      <c r="GD41" s="253" t="str">
        <f aca="false">IF(OR(Calculator!$E$12&lt;&gt;"YES",Calculator!$B$34&lt;Calculator!$G$12),"—",ROUND((1+SQRT(((50*POWER(80,POWER(COS(PI()*MOD(Calculator!$B$34/Calculator!$F$12,1)),2))+MIN(500,MAX(30,100*EXP(-0.3*'VSWR Calculator'!$C$24)*(1+3*ABS(MOD('VSWR Calculator'!$C$23/Calculator!$F$12/2,1)-0.5))))/'VSWR Calculator'!$C$25)-$C41)^2+(1500*ABS(SIN(2*PI()*MOD(Calculator!$B$34/Calculator!$F$12,1)))*IF(MOD(Calculator!$B$34/Calculator!$F$12,1)&lt;0.5,-1,1))^2)/SQRT(((50*POWER(80,POWER(COS(PI()*MOD(Calculator!$B$34/Calculator!$F$12,1)),2))+MIN(500,MAX(30,100*EXP(-0.3*'VSWR Calculator'!$C$24)*(1+3*ABS(MOD('VSWR Calculator'!$C$23/Calculator!$F$12/2,1)-0.5))))/'VSWR Calculator'!$C$25)+$C41)^2+(1500*ABS(SIN(2*PI()*MOD(Calculator!$B$34/Calculator!$F$12,1)))*IF(MOD(Calculator!$B$34/Calculator!$F$12,1)&lt;0.5,-1,1))^2))/(1-SQRT(((50*POWER(80,POWER(COS(PI()*MOD(Calculator!$B$34/Calculator!$F$12,1)),2))+MIN(500,MAX(30,100*EXP(-0.3*'VSWR Calculator'!$C$24)*(1+3*ABS(MOD('VSWR Calculator'!$C$23/Calculator!$F$12/2,1)-0.5))))/'VSWR Calculator'!$C$25)-$C41)^2+(1500*ABS(SIN(2*PI()*MOD(Calculator!$B$34/Calculator!$F$12,1)))*IF(MOD(Calculator!$B$34/Calculator!$F$12,1)&lt;0.5,-1,1))^2)/SQRT(((50*POWER(80,POWER(COS(PI()*MOD(Calculator!$B$34/Calculator!$F$12,1)),2))+MIN(500,MAX(30,100*EXP(-0.3*'VSWR Calculator'!$C$24)*(1+3*ABS(MOD('VSWR Calculator'!$C$23/Calculator!$F$12/2,1)-0.5))))/'VSWR Calculator'!$C$25)+$C41)^2+(1500*ABS(SIN(2*PI()*MOD(Calculator!$B$34/Calculator!$F$12,1)))*IF(MOD(Calculator!$B$34/Calculator!$F$12,1)&lt;0.5,-1,1))^2)),2))</f>
        <v>—</v>
      </c>
      <c r="GE41" s="253" t="str">
        <f aca="false">IF(OR(Calculator!$E$13&lt;&gt;"YES",Calculator!$B$34&lt;Calculator!$G$13),"—",ROUND((1+SQRT(((50*POWER(80,POWER(COS(PI()*MOD(Calculator!$B$34/Calculator!$F$13,1)),2))+MIN(500,MAX(30,100*EXP(-0.3*'VSWR Calculator'!$C$24)*(1+3*ABS(MOD('VSWR Calculator'!$C$23/Calculator!$F$13/2,1)-0.5))))/'VSWR Calculator'!$C$25)-$C41)^2+(1500*ABS(SIN(2*PI()*MOD(Calculator!$B$34/Calculator!$F$13,1)))*IF(MOD(Calculator!$B$34/Calculator!$F$13,1)&lt;0.5,-1,1))^2)/SQRT(((50*POWER(80,POWER(COS(PI()*MOD(Calculator!$B$34/Calculator!$F$13,1)),2))+MIN(500,MAX(30,100*EXP(-0.3*'VSWR Calculator'!$C$24)*(1+3*ABS(MOD('VSWR Calculator'!$C$23/Calculator!$F$13/2,1)-0.5))))/'VSWR Calculator'!$C$25)+$C41)^2+(1500*ABS(SIN(2*PI()*MOD(Calculator!$B$34/Calculator!$F$13,1)))*IF(MOD(Calculator!$B$34/Calculator!$F$13,1)&lt;0.5,-1,1))^2))/(1-SQRT(((50*POWER(80,POWER(COS(PI()*MOD(Calculator!$B$34/Calculator!$F$13,1)),2))+MIN(500,MAX(30,100*EXP(-0.3*'VSWR Calculator'!$C$24)*(1+3*ABS(MOD('VSWR Calculator'!$C$23/Calculator!$F$13/2,1)-0.5))))/'VSWR Calculator'!$C$25)-$C41)^2+(1500*ABS(SIN(2*PI()*MOD(Calculator!$B$34/Calculator!$F$13,1)))*IF(MOD(Calculator!$B$34/Calculator!$F$13,1)&lt;0.5,-1,1))^2)/SQRT(((50*POWER(80,POWER(COS(PI()*MOD(Calculator!$B$34/Calculator!$F$13,1)),2))+MIN(500,MAX(30,100*EXP(-0.3*'VSWR Calculator'!$C$24)*(1+3*ABS(MOD('VSWR Calculator'!$C$23/Calculator!$F$13/2,1)-0.5))))/'VSWR Calculator'!$C$25)+$C41)^2+(1500*ABS(SIN(2*PI()*MOD(Calculator!$B$34/Calculator!$F$13,1)))*IF(MOD(Calculator!$B$34/Calculator!$F$13,1)&lt;0.5,-1,1))^2)),2))</f>
        <v>—</v>
      </c>
      <c r="GF41" s="253" t="str">
        <f aca="false">IF(OR(Calculator!$E$14&lt;&gt;"YES",Calculator!$B$34&lt;Calculator!$G$14),"—",ROUND((1+SQRT(((50*POWER(80,POWER(COS(PI()*MOD(Calculator!$B$34/Calculator!$F$14,1)),2))+MIN(500,MAX(30,100*EXP(-0.3*'VSWR Calculator'!$C$24)*(1+3*ABS(MOD('VSWR Calculator'!$C$23/Calculator!$F$14/2,1)-0.5))))/'VSWR Calculator'!$C$25)-$C41)^2+(1500*ABS(SIN(2*PI()*MOD(Calculator!$B$34/Calculator!$F$14,1)))*IF(MOD(Calculator!$B$34/Calculator!$F$14,1)&lt;0.5,-1,1))^2)/SQRT(((50*POWER(80,POWER(COS(PI()*MOD(Calculator!$B$34/Calculator!$F$14,1)),2))+MIN(500,MAX(30,100*EXP(-0.3*'VSWR Calculator'!$C$24)*(1+3*ABS(MOD('VSWR Calculator'!$C$23/Calculator!$F$14/2,1)-0.5))))/'VSWR Calculator'!$C$25)+$C41)^2+(1500*ABS(SIN(2*PI()*MOD(Calculator!$B$34/Calculator!$F$14,1)))*IF(MOD(Calculator!$B$34/Calculator!$F$14,1)&lt;0.5,-1,1))^2))/(1-SQRT(((50*POWER(80,POWER(COS(PI()*MOD(Calculator!$B$34/Calculator!$F$14,1)),2))+MIN(500,MAX(30,100*EXP(-0.3*'VSWR Calculator'!$C$24)*(1+3*ABS(MOD('VSWR Calculator'!$C$23/Calculator!$F$14/2,1)-0.5))))/'VSWR Calculator'!$C$25)-$C41)^2+(1500*ABS(SIN(2*PI()*MOD(Calculator!$B$34/Calculator!$F$14,1)))*IF(MOD(Calculator!$B$34/Calculator!$F$14,1)&lt;0.5,-1,1))^2)/SQRT(((50*POWER(80,POWER(COS(PI()*MOD(Calculator!$B$34/Calculator!$F$14,1)),2))+MIN(500,MAX(30,100*EXP(-0.3*'VSWR Calculator'!$C$24)*(1+3*ABS(MOD('VSWR Calculator'!$C$23/Calculator!$F$14/2,1)-0.5))))/'VSWR Calculator'!$C$25)+$C41)^2+(1500*ABS(SIN(2*PI()*MOD(Calculator!$B$34/Calculator!$F$14,1)))*IF(MOD(Calculator!$B$34/Calculator!$F$14,1)&lt;0.5,-1,1))^2)),2))</f>
        <v>—</v>
      </c>
      <c r="GG41" s="253" t="n">
        <f aca="false">IF(OR(Calculator!$E$15&lt;&gt;"YES",Calculator!$B$34&lt;Calculator!$G$15),"—",ROUND((1+SQRT(((50*POWER(80,POWER(COS(PI()*MOD(Calculator!$B$34/Calculator!$F$15,1)),2))+MIN(500,MAX(30,100*EXP(-0.3*'VSWR Calculator'!$C$24)*(1+3*ABS(MOD('VSWR Calculator'!$C$23/Calculator!$F$15/2,1)-0.5))))/'VSWR Calculator'!$C$25)-$C41)^2+(1500*ABS(SIN(2*PI()*MOD(Calculator!$B$34/Calculator!$F$15,1)))*IF(MOD(Calculator!$B$34/Calculator!$F$15,1)&lt;0.5,-1,1))^2)/SQRT(((50*POWER(80,POWER(COS(PI()*MOD(Calculator!$B$34/Calculator!$F$15,1)),2))+MIN(500,MAX(30,100*EXP(-0.3*'VSWR Calculator'!$C$24)*(1+3*ABS(MOD('VSWR Calculator'!$C$23/Calculator!$F$15/2,1)-0.5))))/'VSWR Calculator'!$C$25)+$C41)^2+(1500*ABS(SIN(2*PI()*MOD(Calculator!$B$34/Calculator!$F$15,1)))*IF(MOD(Calculator!$B$34/Calculator!$F$15,1)&lt;0.5,-1,1))^2))/(1-SQRT(((50*POWER(80,POWER(COS(PI()*MOD(Calculator!$B$34/Calculator!$F$15,1)),2))+MIN(500,MAX(30,100*EXP(-0.3*'VSWR Calculator'!$C$24)*(1+3*ABS(MOD('VSWR Calculator'!$C$23/Calculator!$F$15/2,1)-0.5))))/'VSWR Calculator'!$C$25)-$C41)^2+(1500*ABS(SIN(2*PI()*MOD(Calculator!$B$34/Calculator!$F$15,1)))*IF(MOD(Calculator!$B$34/Calculator!$F$15,1)&lt;0.5,-1,1))^2)/SQRT(((50*POWER(80,POWER(COS(PI()*MOD(Calculator!$B$34/Calculator!$F$15,1)),2))+MIN(500,MAX(30,100*EXP(-0.3*'VSWR Calculator'!$C$24)*(1+3*ABS(MOD('VSWR Calculator'!$C$23/Calculator!$F$15/2,1)-0.5))))/'VSWR Calculator'!$C$25)+$C41)^2+(1500*ABS(SIN(2*PI()*MOD(Calculator!$B$34/Calculator!$F$15,1)))*IF(MOD(Calculator!$B$34/Calculator!$F$15,1)&lt;0.5,-1,1))^2)),2))</f>
        <v>28.39</v>
      </c>
      <c r="GH41" s="253" t="str">
        <f aca="false">IF(OR(Calculator!$E$16&lt;&gt;"YES",Calculator!$B$34&lt;Calculator!$G$16),"—",ROUND((1+SQRT(((50*POWER(80,POWER(COS(PI()*MOD(Calculator!$B$34/Calculator!$F$16,1)),2))+MIN(500,MAX(30,100*EXP(-0.3*'VSWR Calculator'!$C$24)*(1+3*ABS(MOD('VSWR Calculator'!$C$23/Calculator!$F$16/2,1)-0.5))))/'VSWR Calculator'!$C$25)-$C41)^2+(1500*ABS(SIN(2*PI()*MOD(Calculator!$B$34/Calculator!$F$16,1)))*IF(MOD(Calculator!$B$34/Calculator!$F$16,1)&lt;0.5,-1,1))^2)/SQRT(((50*POWER(80,POWER(COS(PI()*MOD(Calculator!$B$34/Calculator!$F$16,1)),2))+MIN(500,MAX(30,100*EXP(-0.3*'VSWR Calculator'!$C$24)*(1+3*ABS(MOD('VSWR Calculator'!$C$23/Calculator!$F$16/2,1)-0.5))))/'VSWR Calculator'!$C$25)+$C41)^2+(1500*ABS(SIN(2*PI()*MOD(Calculator!$B$34/Calculator!$F$16,1)))*IF(MOD(Calculator!$B$34/Calculator!$F$16,1)&lt;0.5,-1,1))^2))/(1-SQRT(((50*POWER(80,POWER(COS(PI()*MOD(Calculator!$B$34/Calculator!$F$16,1)),2))+MIN(500,MAX(30,100*EXP(-0.3*'VSWR Calculator'!$C$24)*(1+3*ABS(MOD('VSWR Calculator'!$C$23/Calculator!$F$16/2,1)-0.5))))/'VSWR Calculator'!$C$25)-$C41)^2+(1500*ABS(SIN(2*PI()*MOD(Calculator!$B$34/Calculator!$F$16,1)))*IF(MOD(Calculator!$B$34/Calculator!$F$16,1)&lt;0.5,-1,1))^2)/SQRT(((50*POWER(80,POWER(COS(PI()*MOD(Calculator!$B$34/Calculator!$F$16,1)),2))+MIN(500,MAX(30,100*EXP(-0.3*'VSWR Calculator'!$C$24)*(1+3*ABS(MOD('VSWR Calculator'!$C$23/Calculator!$F$16/2,1)-0.5))))/'VSWR Calculator'!$C$25)+$C41)^2+(1500*ABS(SIN(2*PI()*MOD(Calculator!$B$34/Calculator!$F$16,1)))*IF(MOD(Calculator!$B$34/Calculator!$F$16,1)&lt;0.5,-1,1))^2)),2))</f>
        <v>—</v>
      </c>
      <c r="GI41" s="253" t="n">
        <f aca="false">IF(OR(Calculator!$E$17&lt;&gt;"YES",Calculator!$B$34&lt;Calculator!$G$17),"—",ROUND((1+SQRT(((50*POWER(80,POWER(COS(PI()*MOD(Calculator!$B$34/Calculator!$F$17,1)),2))+MIN(500,MAX(30,100*EXP(-0.3*'VSWR Calculator'!$C$24)*(1+3*ABS(MOD('VSWR Calculator'!$C$23/Calculator!$F$17/2,1)-0.5))))/'VSWR Calculator'!$C$25)-$C41)^2+(1500*ABS(SIN(2*PI()*MOD(Calculator!$B$34/Calculator!$F$17,1)))*IF(MOD(Calculator!$B$34/Calculator!$F$17,1)&lt;0.5,-1,1))^2)/SQRT(((50*POWER(80,POWER(COS(PI()*MOD(Calculator!$B$34/Calculator!$F$17,1)),2))+MIN(500,MAX(30,100*EXP(-0.3*'VSWR Calculator'!$C$24)*(1+3*ABS(MOD('VSWR Calculator'!$C$23/Calculator!$F$17/2,1)-0.5))))/'VSWR Calculator'!$C$25)+$C41)^2+(1500*ABS(SIN(2*PI()*MOD(Calculator!$B$34/Calculator!$F$17,1)))*IF(MOD(Calculator!$B$34/Calculator!$F$17,1)&lt;0.5,-1,1))^2))/(1-SQRT(((50*POWER(80,POWER(COS(PI()*MOD(Calculator!$B$34/Calculator!$F$17,1)),2))+MIN(500,MAX(30,100*EXP(-0.3*'VSWR Calculator'!$C$24)*(1+3*ABS(MOD('VSWR Calculator'!$C$23/Calculator!$F$17/2,1)-0.5))))/'VSWR Calculator'!$C$25)-$C41)^2+(1500*ABS(SIN(2*PI()*MOD(Calculator!$B$34/Calculator!$F$17,1)))*IF(MOD(Calculator!$B$34/Calculator!$F$17,1)&lt;0.5,-1,1))^2)/SQRT(((50*POWER(80,POWER(COS(PI()*MOD(Calculator!$B$34/Calculator!$F$17,1)),2))+MIN(500,MAX(30,100*EXP(-0.3*'VSWR Calculator'!$C$24)*(1+3*ABS(MOD('VSWR Calculator'!$C$23/Calculator!$F$17/2,1)-0.5))))/'VSWR Calculator'!$C$25)+$C41)^2+(1500*ABS(SIN(2*PI()*MOD(Calculator!$B$34/Calculator!$F$17,1)))*IF(MOD(Calculator!$B$34/Calculator!$F$17,1)&lt;0.5,-1,1))^2)),2))</f>
        <v>25.2</v>
      </c>
      <c r="GJ41" s="253" t="str">
        <f aca="false">IF(OR(Calculator!$E$18&lt;&gt;"YES",Calculator!$B$34&lt;Calculator!$G$18),"—",ROUND((1+SQRT(((50*POWER(80,POWER(COS(PI()*MOD(Calculator!$B$34/Calculator!$F$18,1)),2))+MIN(500,MAX(30,100*EXP(-0.3*'VSWR Calculator'!$C$24)*(1+3*ABS(MOD('VSWR Calculator'!$C$23/Calculator!$F$18/2,1)-0.5))))/'VSWR Calculator'!$C$25)-$C41)^2+(1500*ABS(SIN(2*PI()*MOD(Calculator!$B$34/Calculator!$F$18,1)))*IF(MOD(Calculator!$B$34/Calculator!$F$18,1)&lt;0.5,-1,1))^2)/SQRT(((50*POWER(80,POWER(COS(PI()*MOD(Calculator!$B$34/Calculator!$F$18,1)),2))+MIN(500,MAX(30,100*EXP(-0.3*'VSWR Calculator'!$C$24)*(1+3*ABS(MOD('VSWR Calculator'!$C$23/Calculator!$F$18/2,1)-0.5))))/'VSWR Calculator'!$C$25)+$C41)^2+(1500*ABS(SIN(2*PI()*MOD(Calculator!$B$34/Calculator!$F$18,1)))*IF(MOD(Calculator!$B$34/Calculator!$F$18,1)&lt;0.5,-1,1))^2))/(1-SQRT(((50*POWER(80,POWER(COS(PI()*MOD(Calculator!$B$34/Calculator!$F$18,1)),2))+MIN(500,MAX(30,100*EXP(-0.3*'VSWR Calculator'!$C$24)*(1+3*ABS(MOD('VSWR Calculator'!$C$23/Calculator!$F$18/2,1)-0.5))))/'VSWR Calculator'!$C$25)-$C41)^2+(1500*ABS(SIN(2*PI()*MOD(Calculator!$B$34/Calculator!$F$18,1)))*IF(MOD(Calculator!$B$34/Calculator!$F$18,1)&lt;0.5,-1,1))^2)/SQRT(((50*POWER(80,POWER(COS(PI()*MOD(Calculator!$B$34/Calculator!$F$18,1)),2))+MIN(500,MAX(30,100*EXP(-0.3*'VSWR Calculator'!$C$24)*(1+3*ABS(MOD('VSWR Calculator'!$C$23/Calculator!$F$18/2,1)-0.5))))/'VSWR Calculator'!$C$25)+$C41)^2+(1500*ABS(SIN(2*PI()*MOD(Calculator!$B$34/Calculator!$F$18,1)))*IF(MOD(Calculator!$B$34/Calculator!$F$18,1)&lt;0.5,-1,1))^2)),2))</f>
        <v>—</v>
      </c>
      <c r="GK41" s="253" t="str">
        <f aca="false">IF(OR(Calculator!$E$19&lt;&gt;"YES",Calculator!$B$34&lt;Calculator!$G$19),"—",ROUND((1+SQRT(((50*POWER(80,POWER(COS(PI()*MOD(Calculator!$B$34/Calculator!$F$19,1)),2))+MIN(500,MAX(30,100*EXP(-0.3*'VSWR Calculator'!$C$24)*(1+3*ABS(MOD('VSWR Calculator'!$C$23/Calculator!$F$19/2,1)-0.5))))/'VSWR Calculator'!$C$25)-$C41)^2+(1500*ABS(SIN(2*PI()*MOD(Calculator!$B$34/Calculator!$F$19,1)))*IF(MOD(Calculator!$B$34/Calculator!$F$19,1)&lt;0.5,-1,1))^2)/SQRT(((50*POWER(80,POWER(COS(PI()*MOD(Calculator!$B$34/Calculator!$F$19,1)),2))+MIN(500,MAX(30,100*EXP(-0.3*'VSWR Calculator'!$C$24)*(1+3*ABS(MOD('VSWR Calculator'!$C$23/Calculator!$F$19/2,1)-0.5))))/'VSWR Calculator'!$C$25)+$C41)^2+(1500*ABS(SIN(2*PI()*MOD(Calculator!$B$34/Calculator!$F$19,1)))*IF(MOD(Calculator!$B$34/Calculator!$F$19,1)&lt;0.5,-1,1))^2))/(1-SQRT(((50*POWER(80,POWER(COS(PI()*MOD(Calculator!$B$34/Calculator!$F$19,1)),2))+MIN(500,MAX(30,100*EXP(-0.3*'VSWR Calculator'!$C$24)*(1+3*ABS(MOD('VSWR Calculator'!$C$23/Calculator!$F$19/2,1)-0.5))))/'VSWR Calculator'!$C$25)-$C41)^2+(1500*ABS(SIN(2*PI()*MOD(Calculator!$B$34/Calculator!$F$19,1)))*IF(MOD(Calculator!$B$34/Calculator!$F$19,1)&lt;0.5,-1,1))^2)/SQRT(((50*POWER(80,POWER(COS(PI()*MOD(Calculator!$B$34/Calculator!$F$19,1)),2))+MIN(500,MAX(30,100*EXP(-0.3*'VSWR Calculator'!$C$24)*(1+3*ABS(MOD('VSWR Calculator'!$C$23/Calculator!$F$19/2,1)-0.5))))/'VSWR Calculator'!$C$25)+$C41)^2+(1500*ABS(SIN(2*PI()*MOD(Calculator!$B$34/Calculator!$F$19,1)))*IF(MOD(Calculator!$B$34/Calculator!$F$19,1)&lt;0.5,-1,1))^2)),2))</f>
        <v>—</v>
      </c>
      <c r="GL41" s="253" t="str">
        <f aca="false">IF(OR(Calculator!$E$20&lt;&gt;"YES",Calculator!$B$34&lt;Calculator!$G$20),"—",ROUND((1+SQRT(((50*POWER(80,POWER(COS(PI()*MOD(Calculator!$B$34/Calculator!$F$20,1)),2))+MIN(500,MAX(30,100*EXP(-0.3*'VSWR Calculator'!$C$24)*(1+3*ABS(MOD('VSWR Calculator'!$C$23/Calculator!$F$20/2,1)-0.5))))/'VSWR Calculator'!$C$25)-$C41)^2+(1500*ABS(SIN(2*PI()*MOD(Calculator!$B$34/Calculator!$F$20,1)))*IF(MOD(Calculator!$B$34/Calculator!$F$20,1)&lt;0.5,-1,1))^2)/SQRT(((50*POWER(80,POWER(COS(PI()*MOD(Calculator!$B$34/Calculator!$F$20,1)),2))+MIN(500,MAX(30,100*EXP(-0.3*'VSWR Calculator'!$C$24)*(1+3*ABS(MOD('VSWR Calculator'!$C$23/Calculator!$F$20/2,1)-0.5))))/'VSWR Calculator'!$C$25)+$C41)^2+(1500*ABS(SIN(2*PI()*MOD(Calculator!$B$34/Calculator!$F$20,1)))*IF(MOD(Calculator!$B$34/Calculator!$F$20,1)&lt;0.5,-1,1))^2))/(1-SQRT(((50*POWER(80,POWER(COS(PI()*MOD(Calculator!$B$34/Calculator!$F$20,1)),2))+MIN(500,MAX(30,100*EXP(-0.3*'VSWR Calculator'!$C$24)*(1+3*ABS(MOD('VSWR Calculator'!$C$23/Calculator!$F$20/2,1)-0.5))))/'VSWR Calculator'!$C$25)-$C41)^2+(1500*ABS(SIN(2*PI()*MOD(Calculator!$B$34/Calculator!$F$20,1)))*IF(MOD(Calculator!$B$34/Calculator!$F$20,1)&lt;0.5,-1,1))^2)/SQRT(((50*POWER(80,POWER(COS(PI()*MOD(Calculator!$B$34/Calculator!$F$20,1)),2))+MIN(500,MAX(30,100*EXP(-0.3*'VSWR Calculator'!$C$24)*(1+3*ABS(MOD('VSWR Calculator'!$C$23/Calculator!$F$20/2,1)-0.5))))/'VSWR Calculator'!$C$25)+$C41)^2+(1500*ABS(SIN(2*PI()*MOD(Calculator!$B$34/Calculator!$F$20,1)))*IF(MOD(Calculator!$B$34/Calculator!$F$20,1)&lt;0.5,-1,1))^2)),2))</f>
        <v>—</v>
      </c>
      <c r="GM41" s="253" t="str">
        <f aca="false">IF(OR(Calculator!$E$21&lt;&gt;"YES",Calculator!$B$34&lt;Calculator!$G$21),"—",ROUND((1+SQRT(((50*POWER(80,POWER(COS(PI()*MOD(Calculator!$B$34/Calculator!$F$21,1)),2))+MIN(500,MAX(30,100*EXP(-0.3*'VSWR Calculator'!$C$24)*(1+3*ABS(MOD('VSWR Calculator'!$C$23/Calculator!$F$21/2,1)-0.5))))/'VSWR Calculator'!$C$25)-$C41)^2+(1500*ABS(SIN(2*PI()*MOD(Calculator!$B$34/Calculator!$F$21,1)))*IF(MOD(Calculator!$B$34/Calculator!$F$21,1)&lt;0.5,-1,1))^2)/SQRT(((50*POWER(80,POWER(COS(PI()*MOD(Calculator!$B$34/Calculator!$F$21,1)),2))+MIN(500,MAX(30,100*EXP(-0.3*'VSWR Calculator'!$C$24)*(1+3*ABS(MOD('VSWR Calculator'!$C$23/Calculator!$F$21/2,1)-0.5))))/'VSWR Calculator'!$C$25)+$C41)^2+(1500*ABS(SIN(2*PI()*MOD(Calculator!$B$34/Calculator!$F$21,1)))*IF(MOD(Calculator!$B$34/Calculator!$F$21,1)&lt;0.5,-1,1))^2))/(1-SQRT(((50*POWER(80,POWER(COS(PI()*MOD(Calculator!$B$34/Calculator!$F$21,1)),2))+MIN(500,MAX(30,100*EXP(-0.3*'VSWR Calculator'!$C$24)*(1+3*ABS(MOD('VSWR Calculator'!$C$23/Calculator!$F$21/2,1)-0.5))))/'VSWR Calculator'!$C$25)-$C41)^2+(1500*ABS(SIN(2*PI()*MOD(Calculator!$B$34/Calculator!$F$21,1)))*IF(MOD(Calculator!$B$34/Calculator!$F$21,1)&lt;0.5,-1,1))^2)/SQRT(((50*POWER(80,POWER(COS(PI()*MOD(Calculator!$B$34/Calculator!$F$21,1)),2))+MIN(500,MAX(30,100*EXP(-0.3*'VSWR Calculator'!$C$24)*(1+3*ABS(MOD('VSWR Calculator'!$C$23/Calculator!$F$21/2,1)-0.5))))/'VSWR Calculator'!$C$25)+$C41)^2+(1500*ABS(SIN(2*PI()*MOD(Calculator!$B$34/Calculator!$F$21,1)))*IF(MOD(Calculator!$B$34/Calculator!$F$21,1)&lt;0.5,-1,1))^2)),2))</f>
        <v>—</v>
      </c>
      <c r="GN41" s="253" t="str">
        <f aca="false">IF(OR(Calculator!$E$22&lt;&gt;"YES",Calculator!$B$34&lt;Calculator!$G$22),"—",ROUND((1+SQRT(((50*POWER(80,POWER(COS(PI()*MOD(Calculator!$B$34/Calculator!$F$22,1)),2))+MIN(500,MAX(30,100*EXP(-0.3*'VSWR Calculator'!$C$24)*(1+3*ABS(MOD('VSWR Calculator'!$C$23/Calculator!$F$22/2,1)-0.5))))/'VSWR Calculator'!$C$25)-$C41)^2+(1500*ABS(SIN(2*PI()*MOD(Calculator!$B$34/Calculator!$F$22,1)))*IF(MOD(Calculator!$B$34/Calculator!$F$22,1)&lt;0.5,-1,1))^2)/SQRT(((50*POWER(80,POWER(COS(PI()*MOD(Calculator!$B$34/Calculator!$F$22,1)),2))+MIN(500,MAX(30,100*EXP(-0.3*'VSWR Calculator'!$C$24)*(1+3*ABS(MOD('VSWR Calculator'!$C$23/Calculator!$F$22/2,1)-0.5))))/'VSWR Calculator'!$C$25)+$C41)^2+(1500*ABS(SIN(2*PI()*MOD(Calculator!$B$34/Calculator!$F$22,1)))*IF(MOD(Calculator!$B$34/Calculator!$F$22,1)&lt;0.5,-1,1))^2))/(1-SQRT(((50*POWER(80,POWER(COS(PI()*MOD(Calculator!$B$34/Calculator!$F$22,1)),2))+MIN(500,MAX(30,100*EXP(-0.3*'VSWR Calculator'!$C$24)*(1+3*ABS(MOD('VSWR Calculator'!$C$23/Calculator!$F$22/2,1)-0.5))))/'VSWR Calculator'!$C$25)-$C41)^2+(1500*ABS(SIN(2*PI()*MOD(Calculator!$B$34/Calculator!$F$22,1)))*IF(MOD(Calculator!$B$34/Calculator!$F$22,1)&lt;0.5,-1,1))^2)/SQRT(((50*POWER(80,POWER(COS(PI()*MOD(Calculator!$B$34/Calculator!$F$22,1)),2))+MIN(500,MAX(30,100*EXP(-0.3*'VSWR Calculator'!$C$24)*(1+3*ABS(MOD('VSWR Calculator'!$C$23/Calculator!$F$22/2,1)-0.5))))/'VSWR Calculator'!$C$25)+$C41)^2+(1500*ABS(SIN(2*PI()*MOD(Calculator!$B$34/Calculator!$F$22,1)))*IF(MOD(Calculator!$B$34/Calculator!$F$22,1)&lt;0.5,-1,1))^2)),2))</f>
        <v>—</v>
      </c>
      <c r="GO41" s="253" t="n">
        <f aca="false">IFERROR(ROUND((IF(ISNUMBER(GD41),GD41,0)+IF(ISNUMBER(GE41),GE41,0)+IF(ISNUMBER(GF41),GF41,0)+IF(ISNUMBER(GG41),GG41,0)+IF(ISNUMBER(GH41),GH41,0)+IF(ISNUMBER(GI41),GI41,0)+IF(ISNUMBER(GJ41),GJ41,0)+IF(ISNUMBER(GK41),GK41,0)+IF(ISNUMBER(GL41),GL41,0)+IF(ISNUMBER(GM41),GM41,0)+IF(ISNUMBER(GN41),GN41,0))/(IF(ISNUMBER(GD41),1,0)+IF(ISNUMBER(GE41),1,0)+IF(ISNUMBER(GF41),1,0)+IF(ISNUMBER(GG41),1,0)+IF(ISNUMBER(GH41),1,0)+IF(ISNUMBER(GI41),1,0)+IF(ISNUMBER(GJ41),1,0)+IF(ISNUMBER(GK41),1,0)+IF(ISNUMBER(GL41),1,0)+IF(ISNUMBER(GM41),1,0)+IF(ISNUMBER(GN41),1,0)),4),"")</f>
        <v>26.795</v>
      </c>
      <c r="GP41" s="253" t="str">
        <f aca="false">IF(OR(Calculator!$E$12&lt;&gt;"YES",Calculator!$B$35&lt;Calculator!$G$12),"—",ROUND((1+SQRT(((50*POWER(80,POWER(COS(PI()*MOD(Calculator!$B$35/Calculator!$F$12,1)),2))+MIN(500,MAX(30,100*EXP(-0.3*'VSWR Calculator'!$C$24)*(1+3*ABS(MOD('VSWR Calculator'!$C$23/Calculator!$F$12/2,1)-0.5))))/'VSWR Calculator'!$C$25)-$C41)^2+(1500*ABS(SIN(2*PI()*MOD(Calculator!$B$35/Calculator!$F$12,1)))*IF(MOD(Calculator!$B$35/Calculator!$F$12,1)&lt;0.5,-1,1))^2)/SQRT(((50*POWER(80,POWER(COS(PI()*MOD(Calculator!$B$35/Calculator!$F$12,1)),2))+MIN(500,MAX(30,100*EXP(-0.3*'VSWR Calculator'!$C$24)*(1+3*ABS(MOD('VSWR Calculator'!$C$23/Calculator!$F$12/2,1)-0.5))))/'VSWR Calculator'!$C$25)+$C41)^2+(1500*ABS(SIN(2*PI()*MOD(Calculator!$B$35/Calculator!$F$12,1)))*IF(MOD(Calculator!$B$35/Calculator!$F$12,1)&lt;0.5,-1,1))^2))/(1-SQRT(((50*POWER(80,POWER(COS(PI()*MOD(Calculator!$B$35/Calculator!$F$12,1)),2))+MIN(500,MAX(30,100*EXP(-0.3*'VSWR Calculator'!$C$24)*(1+3*ABS(MOD('VSWR Calculator'!$C$23/Calculator!$F$12/2,1)-0.5))))/'VSWR Calculator'!$C$25)-$C41)^2+(1500*ABS(SIN(2*PI()*MOD(Calculator!$B$35/Calculator!$F$12,1)))*IF(MOD(Calculator!$B$35/Calculator!$F$12,1)&lt;0.5,-1,1))^2)/SQRT(((50*POWER(80,POWER(COS(PI()*MOD(Calculator!$B$35/Calculator!$F$12,1)),2))+MIN(500,MAX(30,100*EXP(-0.3*'VSWR Calculator'!$C$24)*(1+3*ABS(MOD('VSWR Calculator'!$C$23/Calculator!$F$12/2,1)-0.5))))/'VSWR Calculator'!$C$25)+$C41)^2+(1500*ABS(SIN(2*PI()*MOD(Calculator!$B$35/Calculator!$F$12,1)))*IF(MOD(Calculator!$B$35/Calculator!$F$12,1)&lt;0.5,-1,1))^2)),2))</f>
        <v>—</v>
      </c>
      <c r="GQ41" s="253" t="str">
        <f aca="false">IF(OR(Calculator!$E$13&lt;&gt;"YES",Calculator!$B$35&lt;Calculator!$G$13),"—",ROUND((1+SQRT(((50*POWER(80,POWER(COS(PI()*MOD(Calculator!$B$35/Calculator!$F$13,1)),2))+MIN(500,MAX(30,100*EXP(-0.3*'VSWR Calculator'!$C$24)*(1+3*ABS(MOD('VSWR Calculator'!$C$23/Calculator!$F$13/2,1)-0.5))))/'VSWR Calculator'!$C$25)-$C41)^2+(1500*ABS(SIN(2*PI()*MOD(Calculator!$B$35/Calculator!$F$13,1)))*IF(MOD(Calculator!$B$35/Calculator!$F$13,1)&lt;0.5,-1,1))^2)/SQRT(((50*POWER(80,POWER(COS(PI()*MOD(Calculator!$B$35/Calculator!$F$13,1)),2))+MIN(500,MAX(30,100*EXP(-0.3*'VSWR Calculator'!$C$24)*(1+3*ABS(MOD('VSWR Calculator'!$C$23/Calculator!$F$13/2,1)-0.5))))/'VSWR Calculator'!$C$25)+$C41)^2+(1500*ABS(SIN(2*PI()*MOD(Calculator!$B$35/Calculator!$F$13,1)))*IF(MOD(Calculator!$B$35/Calculator!$F$13,1)&lt;0.5,-1,1))^2))/(1-SQRT(((50*POWER(80,POWER(COS(PI()*MOD(Calculator!$B$35/Calculator!$F$13,1)),2))+MIN(500,MAX(30,100*EXP(-0.3*'VSWR Calculator'!$C$24)*(1+3*ABS(MOD('VSWR Calculator'!$C$23/Calculator!$F$13/2,1)-0.5))))/'VSWR Calculator'!$C$25)-$C41)^2+(1500*ABS(SIN(2*PI()*MOD(Calculator!$B$35/Calculator!$F$13,1)))*IF(MOD(Calculator!$B$35/Calculator!$F$13,1)&lt;0.5,-1,1))^2)/SQRT(((50*POWER(80,POWER(COS(PI()*MOD(Calculator!$B$35/Calculator!$F$13,1)),2))+MIN(500,MAX(30,100*EXP(-0.3*'VSWR Calculator'!$C$24)*(1+3*ABS(MOD('VSWR Calculator'!$C$23/Calculator!$F$13/2,1)-0.5))))/'VSWR Calculator'!$C$25)+$C41)^2+(1500*ABS(SIN(2*PI()*MOD(Calculator!$B$35/Calculator!$F$13,1)))*IF(MOD(Calculator!$B$35/Calculator!$F$13,1)&lt;0.5,-1,1))^2)),2))</f>
        <v>—</v>
      </c>
      <c r="GR41" s="253" t="str">
        <f aca="false">IF(OR(Calculator!$E$14&lt;&gt;"YES",Calculator!$B$35&lt;Calculator!$G$14),"—",ROUND((1+SQRT(((50*POWER(80,POWER(COS(PI()*MOD(Calculator!$B$35/Calculator!$F$14,1)),2))+MIN(500,MAX(30,100*EXP(-0.3*'VSWR Calculator'!$C$24)*(1+3*ABS(MOD('VSWR Calculator'!$C$23/Calculator!$F$14/2,1)-0.5))))/'VSWR Calculator'!$C$25)-$C41)^2+(1500*ABS(SIN(2*PI()*MOD(Calculator!$B$35/Calculator!$F$14,1)))*IF(MOD(Calculator!$B$35/Calculator!$F$14,1)&lt;0.5,-1,1))^2)/SQRT(((50*POWER(80,POWER(COS(PI()*MOD(Calculator!$B$35/Calculator!$F$14,1)),2))+MIN(500,MAX(30,100*EXP(-0.3*'VSWR Calculator'!$C$24)*(1+3*ABS(MOD('VSWR Calculator'!$C$23/Calculator!$F$14/2,1)-0.5))))/'VSWR Calculator'!$C$25)+$C41)^2+(1500*ABS(SIN(2*PI()*MOD(Calculator!$B$35/Calculator!$F$14,1)))*IF(MOD(Calculator!$B$35/Calculator!$F$14,1)&lt;0.5,-1,1))^2))/(1-SQRT(((50*POWER(80,POWER(COS(PI()*MOD(Calculator!$B$35/Calculator!$F$14,1)),2))+MIN(500,MAX(30,100*EXP(-0.3*'VSWR Calculator'!$C$24)*(1+3*ABS(MOD('VSWR Calculator'!$C$23/Calculator!$F$14/2,1)-0.5))))/'VSWR Calculator'!$C$25)-$C41)^2+(1500*ABS(SIN(2*PI()*MOD(Calculator!$B$35/Calculator!$F$14,1)))*IF(MOD(Calculator!$B$35/Calculator!$F$14,1)&lt;0.5,-1,1))^2)/SQRT(((50*POWER(80,POWER(COS(PI()*MOD(Calculator!$B$35/Calculator!$F$14,1)),2))+MIN(500,MAX(30,100*EXP(-0.3*'VSWR Calculator'!$C$24)*(1+3*ABS(MOD('VSWR Calculator'!$C$23/Calculator!$F$14/2,1)-0.5))))/'VSWR Calculator'!$C$25)+$C41)^2+(1500*ABS(SIN(2*PI()*MOD(Calculator!$B$35/Calculator!$F$14,1)))*IF(MOD(Calculator!$B$35/Calculator!$F$14,1)&lt;0.5,-1,1))^2)),2))</f>
        <v>—</v>
      </c>
      <c r="GS41" s="253" t="n">
        <f aca="false">IF(OR(Calculator!$E$15&lt;&gt;"YES",Calculator!$B$35&lt;Calculator!$G$15),"—",ROUND((1+SQRT(((50*POWER(80,POWER(COS(PI()*MOD(Calculator!$B$35/Calculator!$F$15,1)),2))+MIN(500,MAX(30,100*EXP(-0.3*'VSWR Calculator'!$C$24)*(1+3*ABS(MOD('VSWR Calculator'!$C$23/Calculator!$F$15/2,1)-0.5))))/'VSWR Calculator'!$C$25)-$C41)^2+(1500*ABS(SIN(2*PI()*MOD(Calculator!$B$35/Calculator!$F$15,1)))*IF(MOD(Calculator!$B$35/Calculator!$F$15,1)&lt;0.5,-1,1))^2)/SQRT(((50*POWER(80,POWER(COS(PI()*MOD(Calculator!$B$35/Calculator!$F$15,1)),2))+MIN(500,MAX(30,100*EXP(-0.3*'VSWR Calculator'!$C$24)*(1+3*ABS(MOD('VSWR Calculator'!$C$23/Calculator!$F$15/2,1)-0.5))))/'VSWR Calculator'!$C$25)+$C41)^2+(1500*ABS(SIN(2*PI()*MOD(Calculator!$B$35/Calculator!$F$15,1)))*IF(MOD(Calculator!$B$35/Calculator!$F$15,1)&lt;0.5,-1,1))^2))/(1-SQRT(((50*POWER(80,POWER(COS(PI()*MOD(Calculator!$B$35/Calculator!$F$15,1)),2))+MIN(500,MAX(30,100*EXP(-0.3*'VSWR Calculator'!$C$24)*(1+3*ABS(MOD('VSWR Calculator'!$C$23/Calculator!$F$15/2,1)-0.5))))/'VSWR Calculator'!$C$25)-$C41)^2+(1500*ABS(SIN(2*PI()*MOD(Calculator!$B$35/Calculator!$F$15,1)))*IF(MOD(Calculator!$B$35/Calculator!$F$15,1)&lt;0.5,-1,1))^2)/SQRT(((50*POWER(80,POWER(COS(PI()*MOD(Calculator!$B$35/Calculator!$F$15,1)),2))+MIN(500,MAX(30,100*EXP(-0.3*'VSWR Calculator'!$C$24)*(1+3*ABS(MOD('VSWR Calculator'!$C$23/Calculator!$F$15/2,1)-0.5))))/'VSWR Calculator'!$C$25)+$C41)^2+(1500*ABS(SIN(2*PI()*MOD(Calculator!$B$35/Calculator!$F$15,1)))*IF(MOD(Calculator!$B$35/Calculator!$F$15,1)&lt;0.5,-1,1))^2)),2))</f>
        <v>7.46</v>
      </c>
      <c r="GT41" s="253" t="str">
        <f aca="false">IF(OR(Calculator!$E$16&lt;&gt;"YES",Calculator!$B$35&lt;Calculator!$G$16),"—",ROUND((1+SQRT(((50*POWER(80,POWER(COS(PI()*MOD(Calculator!$B$35/Calculator!$F$16,1)),2))+MIN(500,MAX(30,100*EXP(-0.3*'VSWR Calculator'!$C$24)*(1+3*ABS(MOD('VSWR Calculator'!$C$23/Calculator!$F$16/2,1)-0.5))))/'VSWR Calculator'!$C$25)-$C41)^2+(1500*ABS(SIN(2*PI()*MOD(Calculator!$B$35/Calculator!$F$16,1)))*IF(MOD(Calculator!$B$35/Calculator!$F$16,1)&lt;0.5,-1,1))^2)/SQRT(((50*POWER(80,POWER(COS(PI()*MOD(Calculator!$B$35/Calculator!$F$16,1)),2))+MIN(500,MAX(30,100*EXP(-0.3*'VSWR Calculator'!$C$24)*(1+3*ABS(MOD('VSWR Calculator'!$C$23/Calculator!$F$16/2,1)-0.5))))/'VSWR Calculator'!$C$25)+$C41)^2+(1500*ABS(SIN(2*PI()*MOD(Calculator!$B$35/Calculator!$F$16,1)))*IF(MOD(Calculator!$B$35/Calculator!$F$16,1)&lt;0.5,-1,1))^2))/(1-SQRT(((50*POWER(80,POWER(COS(PI()*MOD(Calculator!$B$35/Calculator!$F$16,1)),2))+MIN(500,MAX(30,100*EXP(-0.3*'VSWR Calculator'!$C$24)*(1+3*ABS(MOD('VSWR Calculator'!$C$23/Calculator!$F$16/2,1)-0.5))))/'VSWR Calculator'!$C$25)-$C41)^2+(1500*ABS(SIN(2*PI()*MOD(Calculator!$B$35/Calculator!$F$16,1)))*IF(MOD(Calculator!$B$35/Calculator!$F$16,1)&lt;0.5,-1,1))^2)/SQRT(((50*POWER(80,POWER(COS(PI()*MOD(Calculator!$B$35/Calculator!$F$16,1)),2))+MIN(500,MAX(30,100*EXP(-0.3*'VSWR Calculator'!$C$24)*(1+3*ABS(MOD('VSWR Calculator'!$C$23/Calculator!$F$16/2,1)-0.5))))/'VSWR Calculator'!$C$25)+$C41)^2+(1500*ABS(SIN(2*PI()*MOD(Calculator!$B$35/Calculator!$F$16,1)))*IF(MOD(Calculator!$B$35/Calculator!$F$16,1)&lt;0.5,-1,1))^2)),2))</f>
        <v>—</v>
      </c>
      <c r="GU41" s="253" t="n">
        <f aca="false">IF(OR(Calculator!$E$17&lt;&gt;"YES",Calculator!$B$35&lt;Calculator!$G$17),"—",ROUND((1+SQRT(((50*POWER(80,POWER(COS(PI()*MOD(Calculator!$B$35/Calculator!$F$17,1)),2))+MIN(500,MAX(30,100*EXP(-0.3*'VSWR Calculator'!$C$24)*(1+3*ABS(MOD('VSWR Calculator'!$C$23/Calculator!$F$17/2,1)-0.5))))/'VSWR Calculator'!$C$25)-$C41)^2+(1500*ABS(SIN(2*PI()*MOD(Calculator!$B$35/Calculator!$F$17,1)))*IF(MOD(Calculator!$B$35/Calculator!$F$17,1)&lt;0.5,-1,1))^2)/SQRT(((50*POWER(80,POWER(COS(PI()*MOD(Calculator!$B$35/Calculator!$F$17,1)),2))+MIN(500,MAX(30,100*EXP(-0.3*'VSWR Calculator'!$C$24)*(1+3*ABS(MOD('VSWR Calculator'!$C$23/Calculator!$F$17/2,1)-0.5))))/'VSWR Calculator'!$C$25)+$C41)^2+(1500*ABS(SIN(2*PI()*MOD(Calculator!$B$35/Calculator!$F$17,1)))*IF(MOD(Calculator!$B$35/Calculator!$F$17,1)&lt;0.5,-1,1))^2))/(1-SQRT(((50*POWER(80,POWER(COS(PI()*MOD(Calculator!$B$35/Calculator!$F$17,1)),2))+MIN(500,MAX(30,100*EXP(-0.3*'VSWR Calculator'!$C$24)*(1+3*ABS(MOD('VSWR Calculator'!$C$23/Calculator!$F$17/2,1)-0.5))))/'VSWR Calculator'!$C$25)-$C41)^2+(1500*ABS(SIN(2*PI()*MOD(Calculator!$B$35/Calculator!$F$17,1)))*IF(MOD(Calculator!$B$35/Calculator!$F$17,1)&lt;0.5,-1,1))^2)/SQRT(((50*POWER(80,POWER(COS(PI()*MOD(Calculator!$B$35/Calculator!$F$17,1)),2))+MIN(500,MAX(30,100*EXP(-0.3*'VSWR Calculator'!$C$24)*(1+3*ABS(MOD('VSWR Calculator'!$C$23/Calculator!$F$17/2,1)-0.5))))/'VSWR Calculator'!$C$25)+$C41)^2+(1500*ABS(SIN(2*PI()*MOD(Calculator!$B$35/Calculator!$F$17,1)))*IF(MOD(Calculator!$B$35/Calculator!$F$17,1)&lt;0.5,-1,1))^2)),2))</f>
        <v>29.69</v>
      </c>
      <c r="GV41" s="253" t="str">
        <f aca="false">IF(OR(Calculator!$E$18&lt;&gt;"YES",Calculator!$B$35&lt;Calculator!$G$18),"—",ROUND((1+SQRT(((50*POWER(80,POWER(COS(PI()*MOD(Calculator!$B$35/Calculator!$F$18,1)),2))+MIN(500,MAX(30,100*EXP(-0.3*'VSWR Calculator'!$C$24)*(1+3*ABS(MOD('VSWR Calculator'!$C$23/Calculator!$F$18/2,1)-0.5))))/'VSWR Calculator'!$C$25)-$C41)^2+(1500*ABS(SIN(2*PI()*MOD(Calculator!$B$35/Calculator!$F$18,1)))*IF(MOD(Calculator!$B$35/Calculator!$F$18,1)&lt;0.5,-1,1))^2)/SQRT(((50*POWER(80,POWER(COS(PI()*MOD(Calculator!$B$35/Calculator!$F$18,1)),2))+MIN(500,MAX(30,100*EXP(-0.3*'VSWR Calculator'!$C$24)*(1+3*ABS(MOD('VSWR Calculator'!$C$23/Calculator!$F$18/2,1)-0.5))))/'VSWR Calculator'!$C$25)+$C41)^2+(1500*ABS(SIN(2*PI()*MOD(Calculator!$B$35/Calculator!$F$18,1)))*IF(MOD(Calculator!$B$35/Calculator!$F$18,1)&lt;0.5,-1,1))^2))/(1-SQRT(((50*POWER(80,POWER(COS(PI()*MOD(Calculator!$B$35/Calculator!$F$18,1)),2))+MIN(500,MAX(30,100*EXP(-0.3*'VSWR Calculator'!$C$24)*(1+3*ABS(MOD('VSWR Calculator'!$C$23/Calculator!$F$18/2,1)-0.5))))/'VSWR Calculator'!$C$25)-$C41)^2+(1500*ABS(SIN(2*PI()*MOD(Calculator!$B$35/Calculator!$F$18,1)))*IF(MOD(Calculator!$B$35/Calculator!$F$18,1)&lt;0.5,-1,1))^2)/SQRT(((50*POWER(80,POWER(COS(PI()*MOD(Calculator!$B$35/Calculator!$F$18,1)),2))+MIN(500,MAX(30,100*EXP(-0.3*'VSWR Calculator'!$C$24)*(1+3*ABS(MOD('VSWR Calculator'!$C$23/Calculator!$F$18/2,1)-0.5))))/'VSWR Calculator'!$C$25)+$C41)^2+(1500*ABS(SIN(2*PI()*MOD(Calculator!$B$35/Calculator!$F$18,1)))*IF(MOD(Calculator!$B$35/Calculator!$F$18,1)&lt;0.5,-1,1))^2)),2))</f>
        <v>—</v>
      </c>
      <c r="GW41" s="253" t="str">
        <f aca="false">IF(OR(Calculator!$E$19&lt;&gt;"YES",Calculator!$B$35&lt;Calculator!$G$19),"—",ROUND((1+SQRT(((50*POWER(80,POWER(COS(PI()*MOD(Calculator!$B$35/Calculator!$F$19,1)),2))+MIN(500,MAX(30,100*EXP(-0.3*'VSWR Calculator'!$C$24)*(1+3*ABS(MOD('VSWR Calculator'!$C$23/Calculator!$F$19/2,1)-0.5))))/'VSWR Calculator'!$C$25)-$C41)^2+(1500*ABS(SIN(2*PI()*MOD(Calculator!$B$35/Calculator!$F$19,1)))*IF(MOD(Calculator!$B$35/Calculator!$F$19,1)&lt;0.5,-1,1))^2)/SQRT(((50*POWER(80,POWER(COS(PI()*MOD(Calculator!$B$35/Calculator!$F$19,1)),2))+MIN(500,MAX(30,100*EXP(-0.3*'VSWR Calculator'!$C$24)*(1+3*ABS(MOD('VSWR Calculator'!$C$23/Calculator!$F$19/2,1)-0.5))))/'VSWR Calculator'!$C$25)+$C41)^2+(1500*ABS(SIN(2*PI()*MOD(Calculator!$B$35/Calculator!$F$19,1)))*IF(MOD(Calculator!$B$35/Calculator!$F$19,1)&lt;0.5,-1,1))^2))/(1-SQRT(((50*POWER(80,POWER(COS(PI()*MOD(Calculator!$B$35/Calculator!$F$19,1)),2))+MIN(500,MAX(30,100*EXP(-0.3*'VSWR Calculator'!$C$24)*(1+3*ABS(MOD('VSWR Calculator'!$C$23/Calculator!$F$19/2,1)-0.5))))/'VSWR Calculator'!$C$25)-$C41)^2+(1500*ABS(SIN(2*PI()*MOD(Calculator!$B$35/Calculator!$F$19,1)))*IF(MOD(Calculator!$B$35/Calculator!$F$19,1)&lt;0.5,-1,1))^2)/SQRT(((50*POWER(80,POWER(COS(PI()*MOD(Calculator!$B$35/Calculator!$F$19,1)),2))+MIN(500,MAX(30,100*EXP(-0.3*'VSWR Calculator'!$C$24)*(1+3*ABS(MOD('VSWR Calculator'!$C$23/Calculator!$F$19/2,1)-0.5))))/'VSWR Calculator'!$C$25)+$C41)^2+(1500*ABS(SIN(2*PI()*MOD(Calculator!$B$35/Calculator!$F$19,1)))*IF(MOD(Calculator!$B$35/Calculator!$F$19,1)&lt;0.5,-1,1))^2)),2))</f>
        <v>—</v>
      </c>
      <c r="GX41" s="253" t="str">
        <f aca="false">IF(OR(Calculator!$E$20&lt;&gt;"YES",Calculator!$B$35&lt;Calculator!$G$20),"—",ROUND((1+SQRT(((50*POWER(80,POWER(COS(PI()*MOD(Calculator!$B$35/Calculator!$F$20,1)),2))+MIN(500,MAX(30,100*EXP(-0.3*'VSWR Calculator'!$C$24)*(1+3*ABS(MOD('VSWR Calculator'!$C$23/Calculator!$F$20/2,1)-0.5))))/'VSWR Calculator'!$C$25)-$C41)^2+(1500*ABS(SIN(2*PI()*MOD(Calculator!$B$35/Calculator!$F$20,1)))*IF(MOD(Calculator!$B$35/Calculator!$F$20,1)&lt;0.5,-1,1))^2)/SQRT(((50*POWER(80,POWER(COS(PI()*MOD(Calculator!$B$35/Calculator!$F$20,1)),2))+MIN(500,MAX(30,100*EXP(-0.3*'VSWR Calculator'!$C$24)*(1+3*ABS(MOD('VSWR Calculator'!$C$23/Calculator!$F$20/2,1)-0.5))))/'VSWR Calculator'!$C$25)+$C41)^2+(1500*ABS(SIN(2*PI()*MOD(Calculator!$B$35/Calculator!$F$20,1)))*IF(MOD(Calculator!$B$35/Calculator!$F$20,1)&lt;0.5,-1,1))^2))/(1-SQRT(((50*POWER(80,POWER(COS(PI()*MOD(Calculator!$B$35/Calculator!$F$20,1)),2))+MIN(500,MAX(30,100*EXP(-0.3*'VSWR Calculator'!$C$24)*(1+3*ABS(MOD('VSWR Calculator'!$C$23/Calculator!$F$20/2,1)-0.5))))/'VSWR Calculator'!$C$25)-$C41)^2+(1500*ABS(SIN(2*PI()*MOD(Calculator!$B$35/Calculator!$F$20,1)))*IF(MOD(Calculator!$B$35/Calculator!$F$20,1)&lt;0.5,-1,1))^2)/SQRT(((50*POWER(80,POWER(COS(PI()*MOD(Calculator!$B$35/Calculator!$F$20,1)),2))+MIN(500,MAX(30,100*EXP(-0.3*'VSWR Calculator'!$C$24)*(1+3*ABS(MOD('VSWR Calculator'!$C$23/Calculator!$F$20/2,1)-0.5))))/'VSWR Calculator'!$C$25)+$C41)^2+(1500*ABS(SIN(2*PI()*MOD(Calculator!$B$35/Calculator!$F$20,1)))*IF(MOD(Calculator!$B$35/Calculator!$F$20,1)&lt;0.5,-1,1))^2)),2))</f>
        <v>—</v>
      </c>
      <c r="GY41" s="253" t="str">
        <f aca="false">IF(OR(Calculator!$E$21&lt;&gt;"YES",Calculator!$B$35&lt;Calculator!$G$21),"—",ROUND((1+SQRT(((50*POWER(80,POWER(COS(PI()*MOD(Calculator!$B$35/Calculator!$F$21,1)),2))+MIN(500,MAX(30,100*EXP(-0.3*'VSWR Calculator'!$C$24)*(1+3*ABS(MOD('VSWR Calculator'!$C$23/Calculator!$F$21/2,1)-0.5))))/'VSWR Calculator'!$C$25)-$C41)^2+(1500*ABS(SIN(2*PI()*MOD(Calculator!$B$35/Calculator!$F$21,1)))*IF(MOD(Calculator!$B$35/Calculator!$F$21,1)&lt;0.5,-1,1))^2)/SQRT(((50*POWER(80,POWER(COS(PI()*MOD(Calculator!$B$35/Calculator!$F$21,1)),2))+MIN(500,MAX(30,100*EXP(-0.3*'VSWR Calculator'!$C$24)*(1+3*ABS(MOD('VSWR Calculator'!$C$23/Calculator!$F$21/2,1)-0.5))))/'VSWR Calculator'!$C$25)+$C41)^2+(1500*ABS(SIN(2*PI()*MOD(Calculator!$B$35/Calculator!$F$21,1)))*IF(MOD(Calculator!$B$35/Calculator!$F$21,1)&lt;0.5,-1,1))^2))/(1-SQRT(((50*POWER(80,POWER(COS(PI()*MOD(Calculator!$B$35/Calculator!$F$21,1)),2))+MIN(500,MAX(30,100*EXP(-0.3*'VSWR Calculator'!$C$24)*(1+3*ABS(MOD('VSWR Calculator'!$C$23/Calculator!$F$21/2,1)-0.5))))/'VSWR Calculator'!$C$25)-$C41)^2+(1500*ABS(SIN(2*PI()*MOD(Calculator!$B$35/Calculator!$F$21,1)))*IF(MOD(Calculator!$B$35/Calculator!$F$21,1)&lt;0.5,-1,1))^2)/SQRT(((50*POWER(80,POWER(COS(PI()*MOD(Calculator!$B$35/Calculator!$F$21,1)),2))+MIN(500,MAX(30,100*EXP(-0.3*'VSWR Calculator'!$C$24)*(1+3*ABS(MOD('VSWR Calculator'!$C$23/Calculator!$F$21/2,1)-0.5))))/'VSWR Calculator'!$C$25)+$C41)^2+(1500*ABS(SIN(2*PI()*MOD(Calculator!$B$35/Calculator!$F$21,1)))*IF(MOD(Calculator!$B$35/Calculator!$F$21,1)&lt;0.5,-1,1))^2)),2))</f>
        <v>—</v>
      </c>
      <c r="GZ41" s="253" t="str">
        <f aca="false">IF(OR(Calculator!$E$22&lt;&gt;"YES",Calculator!$B$35&lt;Calculator!$G$22),"—",ROUND((1+SQRT(((50*POWER(80,POWER(COS(PI()*MOD(Calculator!$B$35/Calculator!$F$22,1)),2))+MIN(500,MAX(30,100*EXP(-0.3*'VSWR Calculator'!$C$24)*(1+3*ABS(MOD('VSWR Calculator'!$C$23/Calculator!$F$22/2,1)-0.5))))/'VSWR Calculator'!$C$25)-$C41)^2+(1500*ABS(SIN(2*PI()*MOD(Calculator!$B$35/Calculator!$F$22,1)))*IF(MOD(Calculator!$B$35/Calculator!$F$22,1)&lt;0.5,-1,1))^2)/SQRT(((50*POWER(80,POWER(COS(PI()*MOD(Calculator!$B$35/Calculator!$F$22,1)),2))+MIN(500,MAX(30,100*EXP(-0.3*'VSWR Calculator'!$C$24)*(1+3*ABS(MOD('VSWR Calculator'!$C$23/Calculator!$F$22/2,1)-0.5))))/'VSWR Calculator'!$C$25)+$C41)^2+(1500*ABS(SIN(2*PI()*MOD(Calculator!$B$35/Calculator!$F$22,1)))*IF(MOD(Calculator!$B$35/Calculator!$F$22,1)&lt;0.5,-1,1))^2))/(1-SQRT(((50*POWER(80,POWER(COS(PI()*MOD(Calculator!$B$35/Calculator!$F$22,1)),2))+MIN(500,MAX(30,100*EXP(-0.3*'VSWR Calculator'!$C$24)*(1+3*ABS(MOD('VSWR Calculator'!$C$23/Calculator!$F$22/2,1)-0.5))))/'VSWR Calculator'!$C$25)-$C41)^2+(1500*ABS(SIN(2*PI()*MOD(Calculator!$B$35/Calculator!$F$22,1)))*IF(MOD(Calculator!$B$35/Calculator!$F$22,1)&lt;0.5,-1,1))^2)/SQRT(((50*POWER(80,POWER(COS(PI()*MOD(Calculator!$B$35/Calculator!$F$22,1)),2))+MIN(500,MAX(30,100*EXP(-0.3*'VSWR Calculator'!$C$24)*(1+3*ABS(MOD('VSWR Calculator'!$C$23/Calculator!$F$22/2,1)-0.5))))/'VSWR Calculator'!$C$25)+$C41)^2+(1500*ABS(SIN(2*PI()*MOD(Calculator!$B$35/Calculator!$F$22,1)))*IF(MOD(Calculator!$B$35/Calculator!$F$22,1)&lt;0.5,-1,1))^2)),2))</f>
        <v>—</v>
      </c>
      <c r="HA41" s="253" t="n">
        <f aca="false">IFERROR(ROUND((IF(ISNUMBER(GP41),GP41,0)+IF(ISNUMBER(GQ41),GQ41,0)+IF(ISNUMBER(GR41),GR41,0)+IF(ISNUMBER(GS41),GS41,0)+IF(ISNUMBER(GT41),GT41,0)+IF(ISNUMBER(GU41),GU41,0)+IF(ISNUMBER(GV41),GV41,0)+IF(ISNUMBER(GW41),GW41,0)+IF(ISNUMBER(GX41),GX41,0)+IF(ISNUMBER(GY41),GY41,0)+IF(ISNUMBER(GZ41),GZ41,0))/(IF(ISNUMBER(GP41),1,0)+IF(ISNUMBER(GQ41),1,0)+IF(ISNUMBER(GR41),1,0)+IF(ISNUMBER(GS41),1,0)+IF(ISNUMBER(GT41),1,0)+IF(ISNUMBER(GU41),1,0)+IF(ISNUMBER(GV41),1,0)+IF(ISNUMBER(GW41),1,0)+IF(ISNUMBER(GX41),1,0)+IF(ISNUMBER(GY41),1,0)+IF(ISNUMBER(GZ41),1,0)),4),"")</f>
        <v>18.575</v>
      </c>
      <c r="HB41" s="253" t="str">
        <f aca="false">IF(OR(Calculator!$E$12&lt;&gt;"YES",Calculator!$B$36&lt;Calculator!$G$12),"—",ROUND((1+SQRT(((50*POWER(80,POWER(COS(PI()*MOD(Calculator!$B$36/Calculator!$F$12,1)),2))+MIN(500,MAX(30,100*EXP(-0.3*'VSWR Calculator'!$C$24)*(1+3*ABS(MOD('VSWR Calculator'!$C$23/Calculator!$F$12/2,1)-0.5))))/'VSWR Calculator'!$C$25)-$C41)^2+(1500*ABS(SIN(2*PI()*MOD(Calculator!$B$36/Calculator!$F$12,1)))*IF(MOD(Calculator!$B$36/Calculator!$F$12,1)&lt;0.5,-1,1))^2)/SQRT(((50*POWER(80,POWER(COS(PI()*MOD(Calculator!$B$36/Calculator!$F$12,1)),2))+MIN(500,MAX(30,100*EXP(-0.3*'VSWR Calculator'!$C$24)*(1+3*ABS(MOD('VSWR Calculator'!$C$23/Calculator!$F$12/2,1)-0.5))))/'VSWR Calculator'!$C$25)+$C41)^2+(1500*ABS(SIN(2*PI()*MOD(Calculator!$B$36/Calculator!$F$12,1)))*IF(MOD(Calculator!$B$36/Calculator!$F$12,1)&lt;0.5,-1,1))^2))/(1-SQRT(((50*POWER(80,POWER(COS(PI()*MOD(Calculator!$B$36/Calculator!$F$12,1)),2))+MIN(500,MAX(30,100*EXP(-0.3*'VSWR Calculator'!$C$24)*(1+3*ABS(MOD('VSWR Calculator'!$C$23/Calculator!$F$12/2,1)-0.5))))/'VSWR Calculator'!$C$25)-$C41)^2+(1500*ABS(SIN(2*PI()*MOD(Calculator!$B$36/Calculator!$F$12,1)))*IF(MOD(Calculator!$B$36/Calculator!$F$12,1)&lt;0.5,-1,1))^2)/SQRT(((50*POWER(80,POWER(COS(PI()*MOD(Calculator!$B$36/Calculator!$F$12,1)),2))+MIN(500,MAX(30,100*EXP(-0.3*'VSWR Calculator'!$C$24)*(1+3*ABS(MOD('VSWR Calculator'!$C$23/Calculator!$F$12/2,1)-0.5))))/'VSWR Calculator'!$C$25)+$C41)^2+(1500*ABS(SIN(2*PI()*MOD(Calculator!$B$36/Calculator!$F$12,1)))*IF(MOD(Calculator!$B$36/Calculator!$F$12,1)&lt;0.5,-1,1))^2)),2))</f>
        <v>—</v>
      </c>
      <c r="HC41" s="253" t="str">
        <f aca="false">IF(OR(Calculator!$E$13&lt;&gt;"YES",Calculator!$B$36&lt;Calculator!$G$13),"—",ROUND((1+SQRT(((50*POWER(80,POWER(COS(PI()*MOD(Calculator!$B$36/Calculator!$F$13,1)),2))+MIN(500,MAX(30,100*EXP(-0.3*'VSWR Calculator'!$C$24)*(1+3*ABS(MOD('VSWR Calculator'!$C$23/Calculator!$F$13/2,1)-0.5))))/'VSWR Calculator'!$C$25)-$C41)^2+(1500*ABS(SIN(2*PI()*MOD(Calculator!$B$36/Calculator!$F$13,1)))*IF(MOD(Calculator!$B$36/Calculator!$F$13,1)&lt;0.5,-1,1))^2)/SQRT(((50*POWER(80,POWER(COS(PI()*MOD(Calculator!$B$36/Calculator!$F$13,1)),2))+MIN(500,MAX(30,100*EXP(-0.3*'VSWR Calculator'!$C$24)*(1+3*ABS(MOD('VSWR Calculator'!$C$23/Calculator!$F$13/2,1)-0.5))))/'VSWR Calculator'!$C$25)+$C41)^2+(1500*ABS(SIN(2*PI()*MOD(Calculator!$B$36/Calculator!$F$13,1)))*IF(MOD(Calculator!$B$36/Calculator!$F$13,1)&lt;0.5,-1,1))^2))/(1-SQRT(((50*POWER(80,POWER(COS(PI()*MOD(Calculator!$B$36/Calculator!$F$13,1)),2))+MIN(500,MAX(30,100*EXP(-0.3*'VSWR Calculator'!$C$24)*(1+3*ABS(MOD('VSWR Calculator'!$C$23/Calculator!$F$13/2,1)-0.5))))/'VSWR Calculator'!$C$25)-$C41)^2+(1500*ABS(SIN(2*PI()*MOD(Calculator!$B$36/Calculator!$F$13,1)))*IF(MOD(Calculator!$B$36/Calculator!$F$13,1)&lt;0.5,-1,1))^2)/SQRT(((50*POWER(80,POWER(COS(PI()*MOD(Calculator!$B$36/Calculator!$F$13,1)),2))+MIN(500,MAX(30,100*EXP(-0.3*'VSWR Calculator'!$C$24)*(1+3*ABS(MOD('VSWR Calculator'!$C$23/Calculator!$F$13/2,1)-0.5))))/'VSWR Calculator'!$C$25)+$C41)^2+(1500*ABS(SIN(2*PI()*MOD(Calculator!$B$36/Calculator!$F$13,1)))*IF(MOD(Calculator!$B$36/Calculator!$F$13,1)&lt;0.5,-1,1))^2)),2))</f>
        <v>—</v>
      </c>
      <c r="HD41" s="253" t="str">
        <f aca="false">IF(OR(Calculator!$E$14&lt;&gt;"YES",Calculator!$B$36&lt;Calculator!$G$14),"—",ROUND((1+SQRT(((50*POWER(80,POWER(COS(PI()*MOD(Calculator!$B$36/Calculator!$F$14,1)),2))+MIN(500,MAX(30,100*EXP(-0.3*'VSWR Calculator'!$C$24)*(1+3*ABS(MOD('VSWR Calculator'!$C$23/Calculator!$F$14/2,1)-0.5))))/'VSWR Calculator'!$C$25)-$C41)^2+(1500*ABS(SIN(2*PI()*MOD(Calculator!$B$36/Calculator!$F$14,1)))*IF(MOD(Calculator!$B$36/Calculator!$F$14,1)&lt;0.5,-1,1))^2)/SQRT(((50*POWER(80,POWER(COS(PI()*MOD(Calculator!$B$36/Calculator!$F$14,1)),2))+MIN(500,MAX(30,100*EXP(-0.3*'VSWR Calculator'!$C$24)*(1+3*ABS(MOD('VSWR Calculator'!$C$23/Calculator!$F$14/2,1)-0.5))))/'VSWR Calculator'!$C$25)+$C41)^2+(1500*ABS(SIN(2*PI()*MOD(Calculator!$B$36/Calculator!$F$14,1)))*IF(MOD(Calculator!$B$36/Calculator!$F$14,1)&lt;0.5,-1,1))^2))/(1-SQRT(((50*POWER(80,POWER(COS(PI()*MOD(Calculator!$B$36/Calculator!$F$14,1)),2))+MIN(500,MAX(30,100*EXP(-0.3*'VSWR Calculator'!$C$24)*(1+3*ABS(MOD('VSWR Calculator'!$C$23/Calculator!$F$14/2,1)-0.5))))/'VSWR Calculator'!$C$25)-$C41)^2+(1500*ABS(SIN(2*PI()*MOD(Calculator!$B$36/Calculator!$F$14,1)))*IF(MOD(Calculator!$B$36/Calculator!$F$14,1)&lt;0.5,-1,1))^2)/SQRT(((50*POWER(80,POWER(COS(PI()*MOD(Calculator!$B$36/Calculator!$F$14,1)),2))+MIN(500,MAX(30,100*EXP(-0.3*'VSWR Calculator'!$C$24)*(1+3*ABS(MOD('VSWR Calculator'!$C$23/Calculator!$F$14/2,1)-0.5))))/'VSWR Calculator'!$C$25)+$C41)^2+(1500*ABS(SIN(2*PI()*MOD(Calculator!$B$36/Calculator!$F$14,1)))*IF(MOD(Calculator!$B$36/Calculator!$F$14,1)&lt;0.5,-1,1))^2)),2))</f>
        <v>—</v>
      </c>
      <c r="HE41" s="253" t="n">
        <f aca="false">IF(OR(Calculator!$E$15&lt;&gt;"YES",Calculator!$B$36&lt;Calculator!$G$15),"—",ROUND((1+SQRT(((50*POWER(80,POWER(COS(PI()*MOD(Calculator!$B$36/Calculator!$F$15,1)),2))+MIN(500,MAX(30,100*EXP(-0.3*'VSWR Calculator'!$C$24)*(1+3*ABS(MOD('VSWR Calculator'!$C$23/Calculator!$F$15/2,1)-0.5))))/'VSWR Calculator'!$C$25)-$C41)^2+(1500*ABS(SIN(2*PI()*MOD(Calculator!$B$36/Calculator!$F$15,1)))*IF(MOD(Calculator!$B$36/Calculator!$F$15,1)&lt;0.5,-1,1))^2)/SQRT(((50*POWER(80,POWER(COS(PI()*MOD(Calculator!$B$36/Calculator!$F$15,1)),2))+MIN(500,MAX(30,100*EXP(-0.3*'VSWR Calculator'!$C$24)*(1+3*ABS(MOD('VSWR Calculator'!$C$23/Calculator!$F$15/2,1)-0.5))))/'VSWR Calculator'!$C$25)+$C41)^2+(1500*ABS(SIN(2*PI()*MOD(Calculator!$B$36/Calculator!$F$15,1)))*IF(MOD(Calculator!$B$36/Calculator!$F$15,1)&lt;0.5,-1,1))^2))/(1-SQRT(((50*POWER(80,POWER(COS(PI()*MOD(Calculator!$B$36/Calculator!$F$15,1)),2))+MIN(500,MAX(30,100*EXP(-0.3*'VSWR Calculator'!$C$24)*(1+3*ABS(MOD('VSWR Calculator'!$C$23/Calculator!$F$15/2,1)-0.5))))/'VSWR Calculator'!$C$25)-$C41)^2+(1500*ABS(SIN(2*PI()*MOD(Calculator!$B$36/Calculator!$F$15,1)))*IF(MOD(Calculator!$B$36/Calculator!$F$15,1)&lt;0.5,-1,1))^2)/SQRT(((50*POWER(80,POWER(COS(PI()*MOD(Calculator!$B$36/Calculator!$F$15,1)),2))+MIN(500,MAX(30,100*EXP(-0.3*'VSWR Calculator'!$C$24)*(1+3*ABS(MOD('VSWR Calculator'!$C$23/Calculator!$F$15/2,1)-0.5))))/'VSWR Calculator'!$C$25)+$C41)^2+(1500*ABS(SIN(2*PI()*MOD(Calculator!$B$36/Calculator!$F$15,1)))*IF(MOD(Calculator!$B$36/Calculator!$F$15,1)&lt;0.5,-1,1))^2)),2))</f>
        <v>26.98</v>
      </c>
      <c r="HF41" s="253" t="str">
        <f aca="false">IF(OR(Calculator!$E$16&lt;&gt;"YES",Calculator!$B$36&lt;Calculator!$G$16),"—",ROUND((1+SQRT(((50*POWER(80,POWER(COS(PI()*MOD(Calculator!$B$36/Calculator!$F$16,1)),2))+MIN(500,MAX(30,100*EXP(-0.3*'VSWR Calculator'!$C$24)*(1+3*ABS(MOD('VSWR Calculator'!$C$23/Calculator!$F$16/2,1)-0.5))))/'VSWR Calculator'!$C$25)-$C41)^2+(1500*ABS(SIN(2*PI()*MOD(Calculator!$B$36/Calculator!$F$16,1)))*IF(MOD(Calculator!$B$36/Calculator!$F$16,1)&lt;0.5,-1,1))^2)/SQRT(((50*POWER(80,POWER(COS(PI()*MOD(Calculator!$B$36/Calculator!$F$16,1)),2))+MIN(500,MAX(30,100*EXP(-0.3*'VSWR Calculator'!$C$24)*(1+3*ABS(MOD('VSWR Calculator'!$C$23/Calculator!$F$16/2,1)-0.5))))/'VSWR Calculator'!$C$25)+$C41)^2+(1500*ABS(SIN(2*PI()*MOD(Calculator!$B$36/Calculator!$F$16,1)))*IF(MOD(Calculator!$B$36/Calculator!$F$16,1)&lt;0.5,-1,1))^2))/(1-SQRT(((50*POWER(80,POWER(COS(PI()*MOD(Calculator!$B$36/Calculator!$F$16,1)),2))+MIN(500,MAX(30,100*EXP(-0.3*'VSWR Calculator'!$C$24)*(1+3*ABS(MOD('VSWR Calculator'!$C$23/Calculator!$F$16/2,1)-0.5))))/'VSWR Calculator'!$C$25)-$C41)^2+(1500*ABS(SIN(2*PI()*MOD(Calculator!$B$36/Calculator!$F$16,1)))*IF(MOD(Calculator!$B$36/Calculator!$F$16,1)&lt;0.5,-1,1))^2)/SQRT(((50*POWER(80,POWER(COS(PI()*MOD(Calculator!$B$36/Calculator!$F$16,1)),2))+MIN(500,MAX(30,100*EXP(-0.3*'VSWR Calculator'!$C$24)*(1+3*ABS(MOD('VSWR Calculator'!$C$23/Calculator!$F$16/2,1)-0.5))))/'VSWR Calculator'!$C$25)+$C41)^2+(1500*ABS(SIN(2*PI()*MOD(Calculator!$B$36/Calculator!$F$16,1)))*IF(MOD(Calculator!$B$36/Calculator!$F$16,1)&lt;0.5,-1,1))^2)),2))</f>
        <v>—</v>
      </c>
      <c r="HG41" s="253" t="n">
        <f aca="false">IF(OR(Calculator!$E$17&lt;&gt;"YES",Calculator!$B$36&lt;Calculator!$G$17),"—",ROUND((1+SQRT(((50*POWER(80,POWER(COS(PI()*MOD(Calculator!$B$36/Calculator!$F$17,1)),2))+MIN(500,MAX(30,100*EXP(-0.3*'VSWR Calculator'!$C$24)*(1+3*ABS(MOD('VSWR Calculator'!$C$23/Calculator!$F$17/2,1)-0.5))))/'VSWR Calculator'!$C$25)-$C41)^2+(1500*ABS(SIN(2*PI()*MOD(Calculator!$B$36/Calculator!$F$17,1)))*IF(MOD(Calculator!$B$36/Calculator!$F$17,1)&lt;0.5,-1,1))^2)/SQRT(((50*POWER(80,POWER(COS(PI()*MOD(Calculator!$B$36/Calculator!$F$17,1)),2))+MIN(500,MAX(30,100*EXP(-0.3*'VSWR Calculator'!$C$24)*(1+3*ABS(MOD('VSWR Calculator'!$C$23/Calculator!$F$17/2,1)-0.5))))/'VSWR Calculator'!$C$25)+$C41)^2+(1500*ABS(SIN(2*PI()*MOD(Calculator!$B$36/Calculator!$F$17,1)))*IF(MOD(Calculator!$B$36/Calculator!$F$17,1)&lt;0.5,-1,1))^2))/(1-SQRT(((50*POWER(80,POWER(COS(PI()*MOD(Calculator!$B$36/Calculator!$F$17,1)),2))+MIN(500,MAX(30,100*EXP(-0.3*'VSWR Calculator'!$C$24)*(1+3*ABS(MOD('VSWR Calculator'!$C$23/Calculator!$F$17/2,1)-0.5))))/'VSWR Calculator'!$C$25)-$C41)^2+(1500*ABS(SIN(2*PI()*MOD(Calculator!$B$36/Calculator!$F$17,1)))*IF(MOD(Calculator!$B$36/Calculator!$F$17,1)&lt;0.5,-1,1))^2)/SQRT(((50*POWER(80,POWER(COS(PI()*MOD(Calculator!$B$36/Calculator!$F$17,1)),2))+MIN(500,MAX(30,100*EXP(-0.3*'VSWR Calculator'!$C$24)*(1+3*ABS(MOD('VSWR Calculator'!$C$23/Calculator!$F$17/2,1)-0.5))))/'VSWR Calculator'!$C$25)+$C41)^2+(1500*ABS(SIN(2*PI()*MOD(Calculator!$B$36/Calculator!$F$17,1)))*IF(MOD(Calculator!$B$36/Calculator!$F$17,1)&lt;0.5,-1,1))^2)),2))</f>
        <v>29.92</v>
      </c>
      <c r="HH41" s="253" t="str">
        <f aca="false">IF(OR(Calculator!$E$18&lt;&gt;"YES",Calculator!$B$36&lt;Calculator!$G$18),"—",ROUND((1+SQRT(((50*POWER(80,POWER(COS(PI()*MOD(Calculator!$B$36/Calculator!$F$18,1)),2))+MIN(500,MAX(30,100*EXP(-0.3*'VSWR Calculator'!$C$24)*(1+3*ABS(MOD('VSWR Calculator'!$C$23/Calculator!$F$18/2,1)-0.5))))/'VSWR Calculator'!$C$25)-$C41)^2+(1500*ABS(SIN(2*PI()*MOD(Calculator!$B$36/Calculator!$F$18,1)))*IF(MOD(Calculator!$B$36/Calculator!$F$18,1)&lt;0.5,-1,1))^2)/SQRT(((50*POWER(80,POWER(COS(PI()*MOD(Calculator!$B$36/Calculator!$F$18,1)),2))+MIN(500,MAX(30,100*EXP(-0.3*'VSWR Calculator'!$C$24)*(1+3*ABS(MOD('VSWR Calculator'!$C$23/Calculator!$F$18/2,1)-0.5))))/'VSWR Calculator'!$C$25)+$C41)^2+(1500*ABS(SIN(2*PI()*MOD(Calculator!$B$36/Calculator!$F$18,1)))*IF(MOD(Calculator!$B$36/Calculator!$F$18,1)&lt;0.5,-1,1))^2))/(1-SQRT(((50*POWER(80,POWER(COS(PI()*MOD(Calculator!$B$36/Calculator!$F$18,1)),2))+MIN(500,MAX(30,100*EXP(-0.3*'VSWR Calculator'!$C$24)*(1+3*ABS(MOD('VSWR Calculator'!$C$23/Calculator!$F$18/2,1)-0.5))))/'VSWR Calculator'!$C$25)-$C41)^2+(1500*ABS(SIN(2*PI()*MOD(Calculator!$B$36/Calculator!$F$18,1)))*IF(MOD(Calculator!$B$36/Calculator!$F$18,1)&lt;0.5,-1,1))^2)/SQRT(((50*POWER(80,POWER(COS(PI()*MOD(Calculator!$B$36/Calculator!$F$18,1)),2))+MIN(500,MAX(30,100*EXP(-0.3*'VSWR Calculator'!$C$24)*(1+3*ABS(MOD('VSWR Calculator'!$C$23/Calculator!$F$18/2,1)-0.5))))/'VSWR Calculator'!$C$25)+$C41)^2+(1500*ABS(SIN(2*PI()*MOD(Calculator!$B$36/Calculator!$F$18,1)))*IF(MOD(Calculator!$B$36/Calculator!$F$18,1)&lt;0.5,-1,1))^2)),2))</f>
        <v>—</v>
      </c>
      <c r="HI41" s="253" t="str">
        <f aca="false">IF(OR(Calculator!$E$19&lt;&gt;"YES",Calculator!$B$36&lt;Calculator!$G$19),"—",ROUND((1+SQRT(((50*POWER(80,POWER(COS(PI()*MOD(Calculator!$B$36/Calculator!$F$19,1)),2))+MIN(500,MAX(30,100*EXP(-0.3*'VSWR Calculator'!$C$24)*(1+3*ABS(MOD('VSWR Calculator'!$C$23/Calculator!$F$19/2,1)-0.5))))/'VSWR Calculator'!$C$25)-$C41)^2+(1500*ABS(SIN(2*PI()*MOD(Calculator!$B$36/Calculator!$F$19,1)))*IF(MOD(Calculator!$B$36/Calculator!$F$19,1)&lt;0.5,-1,1))^2)/SQRT(((50*POWER(80,POWER(COS(PI()*MOD(Calculator!$B$36/Calculator!$F$19,1)),2))+MIN(500,MAX(30,100*EXP(-0.3*'VSWR Calculator'!$C$24)*(1+3*ABS(MOD('VSWR Calculator'!$C$23/Calculator!$F$19/2,1)-0.5))))/'VSWR Calculator'!$C$25)+$C41)^2+(1500*ABS(SIN(2*PI()*MOD(Calculator!$B$36/Calculator!$F$19,1)))*IF(MOD(Calculator!$B$36/Calculator!$F$19,1)&lt;0.5,-1,1))^2))/(1-SQRT(((50*POWER(80,POWER(COS(PI()*MOD(Calculator!$B$36/Calculator!$F$19,1)),2))+MIN(500,MAX(30,100*EXP(-0.3*'VSWR Calculator'!$C$24)*(1+3*ABS(MOD('VSWR Calculator'!$C$23/Calculator!$F$19/2,1)-0.5))))/'VSWR Calculator'!$C$25)-$C41)^2+(1500*ABS(SIN(2*PI()*MOD(Calculator!$B$36/Calculator!$F$19,1)))*IF(MOD(Calculator!$B$36/Calculator!$F$19,1)&lt;0.5,-1,1))^2)/SQRT(((50*POWER(80,POWER(COS(PI()*MOD(Calculator!$B$36/Calculator!$F$19,1)),2))+MIN(500,MAX(30,100*EXP(-0.3*'VSWR Calculator'!$C$24)*(1+3*ABS(MOD('VSWR Calculator'!$C$23/Calculator!$F$19/2,1)-0.5))))/'VSWR Calculator'!$C$25)+$C41)^2+(1500*ABS(SIN(2*PI()*MOD(Calculator!$B$36/Calculator!$F$19,1)))*IF(MOD(Calculator!$B$36/Calculator!$F$19,1)&lt;0.5,-1,1))^2)),2))</f>
        <v>—</v>
      </c>
      <c r="HJ41" s="253" t="str">
        <f aca="false">IF(OR(Calculator!$E$20&lt;&gt;"YES",Calculator!$B$36&lt;Calculator!$G$20),"—",ROUND((1+SQRT(((50*POWER(80,POWER(COS(PI()*MOD(Calculator!$B$36/Calculator!$F$20,1)),2))+MIN(500,MAX(30,100*EXP(-0.3*'VSWR Calculator'!$C$24)*(1+3*ABS(MOD('VSWR Calculator'!$C$23/Calculator!$F$20/2,1)-0.5))))/'VSWR Calculator'!$C$25)-$C41)^2+(1500*ABS(SIN(2*PI()*MOD(Calculator!$B$36/Calculator!$F$20,1)))*IF(MOD(Calculator!$B$36/Calculator!$F$20,1)&lt;0.5,-1,1))^2)/SQRT(((50*POWER(80,POWER(COS(PI()*MOD(Calculator!$B$36/Calculator!$F$20,1)),2))+MIN(500,MAX(30,100*EXP(-0.3*'VSWR Calculator'!$C$24)*(1+3*ABS(MOD('VSWR Calculator'!$C$23/Calculator!$F$20/2,1)-0.5))))/'VSWR Calculator'!$C$25)+$C41)^2+(1500*ABS(SIN(2*PI()*MOD(Calculator!$B$36/Calculator!$F$20,1)))*IF(MOD(Calculator!$B$36/Calculator!$F$20,1)&lt;0.5,-1,1))^2))/(1-SQRT(((50*POWER(80,POWER(COS(PI()*MOD(Calculator!$B$36/Calculator!$F$20,1)),2))+MIN(500,MAX(30,100*EXP(-0.3*'VSWR Calculator'!$C$24)*(1+3*ABS(MOD('VSWR Calculator'!$C$23/Calculator!$F$20/2,1)-0.5))))/'VSWR Calculator'!$C$25)-$C41)^2+(1500*ABS(SIN(2*PI()*MOD(Calculator!$B$36/Calculator!$F$20,1)))*IF(MOD(Calculator!$B$36/Calculator!$F$20,1)&lt;0.5,-1,1))^2)/SQRT(((50*POWER(80,POWER(COS(PI()*MOD(Calculator!$B$36/Calculator!$F$20,1)),2))+MIN(500,MAX(30,100*EXP(-0.3*'VSWR Calculator'!$C$24)*(1+3*ABS(MOD('VSWR Calculator'!$C$23/Calculator!$F$20/2,1)-0.5))))/'VSWR Calculator'!$C$25)+$C41)^2+(1500*ABS(SIN(2*PI()*MOD(Calculator!$B$36/Calculator!$F$20,1)))*IF(MOD(Calculator!$B$36/Calculator!$F$20,1)&lt;0.5,-1,1))^2)),2))</f>
        <v>—</v>
      </c>
      <c r="HK41" s="253" t="str">
        <f aca="false">IF(OR(Calculator!$E$21&lt;&gt;"YES",Calculator!$B$36&lt;Calculator!$G$21),"—",ROUND((1+SQRT(((50*POWER(80,POWER(COS(PI()*MOD(Calculator!$B$36/Calculator!$F$21,1)),2))+MIN(500,MAX(30,100*EXP(-0.3*'VSWR Calculator'!$C$24)*(1+3*ABS(MOD('VSWR Calculator'!$C$23/Calculator!$F$21/2,1)-0.5))))/'VSWR Calculator'!$C$25)-$C41)^2+(1500*ABS(SIN(2*PI()*MOD(Calculator!$B$36/Calculator!$F$21,1)))*IF(MOD(Calculator!$B$36/Calculator!$F$21,1)&lt;0.5,-1,1))^2)/SQRT(((50*POWER(80,POWER(COS(PI()*MOD(Calculator!$B$36/Calculator!$F$21,1)),2))+MIN(500,MAX(30,100*EXP(-0.3*'VSWR Calculator'!$C$24)*(1+3*ABS(MOD('VSWR Calculator'!$C$23/Calculator!$F$21/2,1)-0.5))))/'VSWR Calculator'!$C$25)+$C41)^2+(1500*ABS(SIN(2*PI()*MOD(Calculator!$B$36/Calculator!$F$21,1)))*IF(MOD(Calculator!$B$36/Calculator!$F$21,1)&lt;0.5,-1,1))^2))/(1-SQRT(((50*POWER(80,POWER(COS(PI()*MOD(Calculator!$B$36/Calculator!$F$21,1)),2))+MIN(500,MAX(30,100*EXP(-0.3*'VSWR Calculator'!$C$24)*(1+3*ABS(MOD('VSWR Calculator'!$C$23/Calculator!$F$21/2,1)-0.5))))/'VSWR Calculator'!$C$25)-$C41)^2+(1500*ABS(SIN(2*PI()*MOD(Calculator!$B$36/Calculator!$F$21,1)))*IF(MOD(Calculator!$B$36/Calculator!$F$21,1)&lt;0.5,-1,1))^2)/SQRT(((50*POWER(80,POWER(COS(PI()*MOD(Calculator!$B$36/Calculator!$F$21,1)),2))+MIN(500,MAX(30,100*EXP(-0.3*'VSWR Calculator'!$C$24)*(1+3*ABS(MOD('VSWR Calculator'!$C$23/Calculator!$F$21/2,1)-0.5))))/'VSWR Calculator'!$C$25)+$C41)^2+(1500*ABS(SIN(2*PI()*MOD(Calculator!$B$36/Calculator!$F$21,1)))*IF(MOD(Calculator!$B$36/Calculator!$F$21,1)&lt;0.5,-1,1))^2)),2))</f>
        <v>—</v>
      </c>
      <c r="HL41" s="253" t="str">
        <f aca="false">IF(OR(Calculator!$E$22&lt;&gt;"YES",Calculator!$B$36&lt;Calculator!$G$22),"—",ROUND((1+SQRT(((50*POWER(80,POWER(COS(PI()*MOD(Calculator!$B$36/Calculator!$F$22,1)),2))+MIN(500,MAX(30,100*EXP(-0.3*'VSWR Calculator'!$C$24)*(1+3*ABS(MOD('VSWR Calculator'!$C$23/Calculator!$F$22/2,1)-0.5))))/'VSWR Calculator'!$C$25)-$C41)^2+(1500*ABS(SIN(2*PI()*MOD(Calculator!$B$36/Calculator!$F$22,1)))*IF(MOD(Calculator!$B$36/Calculator!$F$22,1)&lt;0.5,-1,1))^2)/SQRT(((50*POWER(80,POWER(COS(PI()*MOD(Calculator!$B$36/Calculator!$F$22,1)),2))+MIN(500,MAX(30,100*EXP(-0.3*'VSWR Calculator'!$C$24)*(1+3*ABS(MOD('VSWR Calculator'!$C$23/Calculator!$F$22/2,1)-0.5))))/'VSWR Calculator'!$C$25)+$C41)^2+(1500*ABS(SIN(2*PI()*MOD(Calculator!$B$36/Calculator!$F$22,1)))*IF(MOD(Calculator!$B$36/Calculator!$F$22,1)&lt;0.5,-1,1))^2))/(1-SQRT(((50*POWER(80,POWER(COS(PI()*MOD(Calculator!$B$36/Calculator!$F$22,1)),2))+MIN(500,MAX(30,100*EXP(-0.3*'VSWR Calculator'!$C$24)*(1+3*ABS(MOD('VSWR Calculator'!$C$23/Calculator!$F$22/2,1)-0.5))))/'VSWR Calculator'!$C$25)-$C41)^2+(1500*ABS(SIN(2*PI()*MOD(Calculator!$B$36/Calculator!$F$22,1)))*IF(MOD(Calculator!$B$36/Calculator!$F$22,1)&lt;0.5,-1,1))^2)/SQRT(((50*POWER(80,POWER(COS(PI()*MOD(Calculator!$B$36/Calculator!$F$22,1)),2))+MIN(500,MAX(30,100*EXP(-0.3*'VSWR Calculator'!$C$24)*(1+3*ABS(MOD('VSWR Calculator'!$C$23/Calculator!$F$22/2,1)-0.5))))/'VSWR Calculator'!$C$25)+$C41)^2+(1500*ABS(SIN(2*PI()*MOD(Calculator!$B$36/Calculator!$F$22,1)))*IF(MOD(Calculator!$B$36/Calculator!$F$22,1)&lt;0.5,-1,1))^2)),2))</f>
        <v>—</v>
      </c>
      <c r="HM41" s="253" t="n">
        <f aca="false">IFERROR(ROUND((IF(ISNUMBER(HB41),HB41,0)+IF(ISNUMBER(HC41),HC41,0)+IF(ISNUMBER(HD41),HD41,0)+IF(ISNUMBER(HE41),HE41,0)+IF(ISNUMBER(HF41),HF41,0)+IF(ISNUMBER(HG41),HG41,0)+IF(ISNUMBER(HH41),HH41,0)+IF(ISNUMBER(HI41),HI41,0)+IF(ISNUMBER(HJ41),HJ41,0)+IF(ISNUMBER(HK41),HK41,0)+IF(ISNUMBER(HL41),HL41,0))/(IF(ISNUMBER(HB41),1,0)+IF(ISNUMBER(HC41),1,0)+IF(ISNUMBER(HD41),1,0)+IF(ISNUMBER(HE41),1,0)+IF(ISNUMBER(HF41),1,0)+IF(ISNUMBER(HG41),1,0)+IF(ISNUMBER(HH41),1,0)+IF(ISNUMBER(HI41),1,0)+IF(ISNUMBER(HJ41),1,0)+IF(ISNUMBER(HK41),1,0)+IF(ISNUMBER(HL41),1,0)),4),"")</f>
        <v>28.45</v>
      </c>
      <c r="HN41" s="253" t="str">
        <f aca="false">IF(OR(Calculator!$E$12&lt;&gt;"YES",Calculator!$B$37&lt;Calculator!$G$12),"—",ROUND((1+SQRT(((50*POWER(80,POWER(COS(PI()*MOD(Calculator!$B$37/Calculator!$F$12,1)),2))+MIN(500,MAX(30,100*EXP(-0.3*'VSWR Calculator'!$C$24)*(1+3*ABS(MOD('VSWR Calculator'!$C$23/Calculator!$F$12/2,1)-0.5))))/'VSWR Calculator'!$C$25)-$C41)^2+(1500*ABS(SIN(2*PI()*MOD(Calculator!$B$37/Calculator!$F$12,1)))*IF(MOD(Calculator!$B$37/Calculator!$F$12,1)&lt;0.5,-1,1))^2)/SQRT(((50*POWER(80,POWER(COS(PI()*MOD(Calculator!$B$37/Calculator!$F$12,1)),2))+MIN(500,MAX(30,100*EXP(-0.3*'VSWR Calculator'!$C$24)*(1+3*ABS(MOD('VSWR Calculator'!$C$23/Calculator!$F$12/2,1)-0.5))))/'VSWR Calculator'!$C$25)+$C41)^2+(1500*ABS(SIN(2*PI()*MOD(Calculator!$B$37/Calculator!$F$12,1)))*IF(MOD(Calculator!$B$37/Calculator!$F$12,1)&lt;0.5,-1,1))^2))/(1-SQRT(((50*POWER(80,POWER(COS(PI()*MOD(Calculator!$B$37/Calculator!$F$12,1)),2))+MIN(500,MAX(30,100*EXP(-0.3*'VSWR Calculator'!$C$24)*(1+3*ABS(MOD('VSWR Calculator'!$C$23/Calculator!$F$12/2,1)-0.5))))/'VSWR Calculator'!$C$25)-$C41)^2+(1500*ABS(SIN(2*PI()*MOD(Calculator!$B$37/Calculator!$F$12,1)))*IF(MOD(Calculator!$B$37/Calculator!$F$12,1)&lt;0.5,-1,1))^2)/SQRT(((50*POWER(80,POWER(COS(PI()*MOD(Calculator!$B$37/Calculator!$F$12,1)),2))+MIN(500,MAX(30,100*EXP(-0.3*'VSWR Calculator'!$C$24)*(1+3*ABS(MOD('VSWR Calculator'!$C$23/Calculator!$F$12/2,1)-0.5))))/'VSWR Calculator'!$C$25)+$C41)^2+(1500*ABS(SIN(2*PI()*MOD(Calculator!$B$37/Calculator!$F$12,1)))*IF(MOD(Calculator!$B$37/Calculator!$F$12,1)&lt;0.5,-1,1))^2)),2))</f>
        <v>—</v>
      </c>
      <c r="HO41" s="253" t="str">
        <f aca="false">IF(OR(Calculator!$E$13&lt;&gt;"YES",Calculator!$B$37&lt;Calculator!$G$13),"—",ROUND((1+SQRT(((50*POWER(80,POWER(COS(PI()*MOD(Calculator!$B$37/Calculator!$F$13,1)),2))+MIN(500,MAX(30,100*EXP(-0.3*'VSWR Calculator'!$C$24)*(1+3*ABS(MOD('VSWR Calculator'!$C$23/Calculator!$F$13/2,1)-0.5))))/'VSWR Calculator'!$C$25)-$C41)^2+(1500*ABS(SIN(2*PI()*MOD(Calculator!$B$37/Calculator!$F$13,1)))*IF(MOD(Calculator!$B$37/Calculator!$F$13,1)&lt;0.5,-1,1))^2)/SQRT(((50*POWER(80,POWER(COS(PI()*MOD(Calculator!$B$37/Calculator!$F$13,1)),2))+MIN(500,MAX(30,100*EXP(-0.3*'VSWR Calculator'!$C$24)*(1+3*ABS(MOD('VSWR Calculator'!$C$23/Calculator!$F$13/2,1)-0.5))))/'VSWR Calculator'!$C$25)+$C41)^2+(1500*ABS(SIN(2*PI()*MOD(Calculator!$B$37/Calculator!$F$13,1)))*IF(MOD(Calculator!$B$37/Calculator!$F$13,1)&lt;0.5,-1,1))^2))/(1-SQRT(((50*POWER(80,POWER(COS(PI()*MOD(Calculator!$B$37/Calculator!$F$13,1)),2))+MIN(500,MAX(30,100*EXP(-0.3*'VSWR Calculator'!$C$24)*(1+3*ABS(MOD('VSWR Calculator'!$C$23/Calculator!$F$13/2,1)-0.5))))/'VSWR Calculator'!$C$25)-$C41)^2+(1500*ABS(SIN(2*PI()*MOD(Calculator!$B$37/Calculator!$F$13,1)))*IF(MOD(Calculator!$B$37/Calculator!$F$13,1)&lt;0.5,-1,1))^2)/SQRT(((50*POWER(80,POWER(COS(PI()*MOD(Calculator!$B$37/Calculator!$F$13,1)),2))+MIN(500,MAX(30,100*EXP(-0.3*'VSWR Calculator'!$C$24)*(1+3*ABS(MOD('VSWR Calculator'!$C$23/Calculator!$F$13/2,1)-0.5))))/'VSWR Calculator'!$C$25)+$C41)^2+(1500*ABS(SIN(2*PI()*MOD(Calculator!$B$37/Calculator!$F$13,1)))*IF(MOD(Calculator!$B$37/Calculator!$F$13,1)&lt;0.5,-1,1))^2)),2))</f>
        <v>—</v>
      </c>
      <c r="HP41" s="253" t="str">
        <f aca="false">IF(OR(Calculator!$E$14&lt;&gt;"YES",Calculator!$B$37&lt;Calculator!$G$14),"—",ROUND((1+SQRT(((50*POWER(80,POWER(COS(PI()*MOD(Calculator!$B$37/Calculator!$F$14,1)),2))+MIN(500,MAX(30,100*EXP(-0.3*'VSWR Calculator'!$C$24)*(1+3*ABS(MOD('VSWR Calculator'!$C$23/Calculator!$F$14/2,1)-0.5))))/'VSWR Calculator'!$C$25)-$C41)^2+(1500*ABS(SIN(2*PI()*MOD(Calculator!$B$37/Calculator!$F$14,1)))*IF(MOD(Calculator!$B$37/Calculator!$F$14,1)&lt;0.5,-1,1))^2)/SQRT(((50*POWER(80,POWER(COS(PI()*MOD(Calculator!$B$37/Calculator!$F$14,1)),2))+MIN(500,MAX(30,100*EXP(-0.3*'VSWR Calculator'!$C$24)*(1+3*ABS(MOD('VSWR Calculator'!$C$23/Calculator!$F$14/2,1)-0.5))))/'VSWR Calculator'!$C$25)+$C41)^2+(1500*ABS(SIN(2*PI()*MOD(Calculator!$B$37/Calculator!$F$14,1)))*IF(MOD(Calculator!$B$37/Calculator!$F$14,1)&lt;0.5,-1,1))^2))/(1-SQRT(((50*POWER(80,POWER(COS(PI()*MOD(Calculator!$B$37/Calculator!$F$14,1)),2))+MIN(500,MAX(30,100*EXP(-0.3*'VSWR Calculator'!$C$24)*(1+3*ABS(MOD('VSWR Calculator'!$C$23/Calculator!$F$14/2,1)-0.5))))/'VSWR Calculator'!$C$25)-$C41)^2+(1500*ABS(SIN(2*PI()*MOD(Calculator!$B$37/Calculator!$F$14,1)))*IF(MOD(Calculator!$B$37/Calculator!$F$14,1)&lt;0.5,-1,1))^2)/SQRT(((50*POWER(80,POWER(COS(PI()*MOD(Calculator!$B$37/Calculator!$F$14,1)),2))+MIN(500,MAX(30,100*EXP(-0.3*'VSWR Calculator'!$C$24)*(1+3*ABS(MOD('VSWR Calculator'!$C$23/Calculator!$F$14/2,1)-0.5))))/'VSWR Calculator'!$C$25)+$C41)^2+(1500*ABS(SIN(2*PI()*MOD(Calculator!$B$37/Calculator!$F$14,1)))*IF(MOD(Calculator!$B$37/Calculator!$F$14,1)&lt;0.5,-1,1))^2)),2))</f>
        <v>—</v>
      </c>
      <c r="HQ41" s="253" t="n">
        <f aca="false">IF(OR(Calculator!$E$15&lt;&gt;"YES",Calculator!$B$37&lt;Calculator!$G$15),"—",ROUND((1+SQRT(((50*POWER(80,POWER(COS(PI()*MOD(Calculator!$B$37/Calculator!$F$15,1)),2))+MIN(500,MAX(30,100*EXP(-0.3*'VSWR Calculator'!$C$24)*(1+3*ABS(MOD('VSWR Calculator'!$C$23/Calculator!$F$15/2,1)-0.5))))/'VSWR Calculator'!$C$25)-$C41)^2+(1500*ABS(SIN(2*PI()*MOD(Calculator!$B$37/Calculator!$F$15,1)))*IF(MOD(Calculator!$B$37/Calculator!$F$15,1)&lt;0.5,-1,1))^2)/SQRT(((50*POWER(80,POWER(COS(PI()*MOD(Calculator!$B$37/Calculator!$F$15,1)),2))+MIN(500,MAX(30,100*EXP(-0.3*'VSWR Calculator'!$C$24)*(1+3*ABS(MOD('VSWR Calculator'!$C$23/Calculator!$F$15/2,1)-0.5))))/'VSWR Calculator'!$C$25)+$C41)^2+(1500*ABS(SIN(2*PI()*MOD(Calculator!$B$37/Calculator!$F$15,1)))*IF(MOD(Calculator!$B$37/Calculator!$F$15,1)&lt;0.5,-1,1))^2))/(1-SQRT(((50*POWER(80,POWER(COS(PI()*MOD(Calculator!$B$37/Calculator!$F$15,1)),2))+MIN(500,MAX(30,100*EXP(-0.3*'VSWR Calculator'!$C$24)*(1+3*ABS(MOD('VSWR Calculator'!$C$23/Calculator!$F$15/2,1)-0.5))))/'VSWR Calculator'!$C$25)-$C41)^2+(1500*ABS(SIN(2*PI()*MOD(Calculator!$B$37/Calculator!$F$15,1)))*IF(MOD(Calculator!$B$37/Calculator!$F$15,1)&lt;0.5,-1,1))^2)/SQRT(((50*POWER(80,POWER(COS(PI()*MOD(Calculator!$B$37/Calculator!$F$15,1)),2))+MIN(500,MAX(30,100*EXP(-0.3*'VSWR Calculator'!$C$24)*(1+3*ABS(MOD('VSWR Calculator'!$C$23/Calculator!$F$15/2,1)-0.5))))/'VSWR Calculator'!$C$25)+$C41)^2+(1500*ABS(SIN(2*PI()*MOD(Calculator!$B$37/Calculator!$F$15,1)))*IF(MOD(Calculator!$B$37/Calculator!$F$15,1)&lt;0.5,-1,1))^2)),2))</f>
        <v>7.5</v>
      </c>
      <c r="HR41" s="253" t="str">
        <f aca="false">IF(OR(Calculator!$E$16&lt;&gt;"YES",Calculator!$B$37&lt;Calculator!$G$16),"—",ROUND((1+SQRT(((50*POWER(80,POWER(COS(PI()*MOD(Calculator!$B$37/Calculator!$F$16,1)),2))+MIN(500,MAX(30,100*EXP(-0.3*'VSWR Calculator'!$C$24)*(1+3*ABS(MOD('VSWR Calculator'!$C$23/Calculator!$F$16/2,1)-0.5))))/'VSWR Calculator'!$C$25)-$C41)^2+(1500*ABS(SIN(2*PI()*MOD(Calculator!$B$37/Calculator!$F$16,1)))*IF(MOD(Calculator!$B$37/Calculator!$F$16,1)&lt;0.5,-1,1))^2)/SQRT(((50*POWER(80,POWER(COS(PI()*MOD(Calculator!$B$37/Calculator!$F$16,1)),2))+MIN(500,MAX(30,100*EXP(-0.3*'VSWR Calculator'!$C$24)*(1+3*ABS(MOD('VSWR Calculator'!$C$23/Calculator!$F$16/2,1)-0.5))))/'VSWR Calculator'!$C$25)+$C41)^2+(1500*ABS(SIN(2*PI()*MOD(Calculator!$B$37/Calculator!$F$16,1)))*IF(MOD(Calculator!$B$37/Calculator!$F$16,1)&lt;0.5,-1,1))^2))/(1-SQRT(((50*POWER(80,POWER(COS(PI()*MOD(Calculator!$B$37/Calculator!$F$16,1)),2))+MIN(500,MAX(30,100*EXP(-0.3*'VSWR Calculator'!$C$24)*(1+3*ABS(MOD('VSWR Calculator'!$C$23/Calculator!$F$16/2,1)-0.5))))/'VSWR Calculator'!$C$25)-$C41)^2+(1500*ABS(SIN(2*PI()*MOD(Calculator!$B$37/Calculator!$F$16,1)))*IF(MOD(Calculator!$B$37/Calculator!$F$16,1)&lt;0.5,-1,1))^2)/SQRT(((50*POWER(80,POWER(COS(PI()*MOD(Calculator!$B$37/Calculator!$F$16,1)),2))+MIN(500,MAX(30,100*EXP(-0.3*'VSWR Calculator'!$C$24)*(1+3*ABS(MOD('VSWR Calculator'!$C$23/Calculator!$F$16/2,1)-0.5))))/'VSWR Calculator'!$C$25)+$C41)^2+(1500*ABS(SIN(2*PI()*MOD(Calculator!$B$37/Calculator!$F$16,1)))*IF(MOD(Calculator!$B$37/Calculator!$F$16,1)&lt;0.5,-1,1))^2)),2))</f>
        <v>—</v>
      </c>
      <c r="HS41" s="253" t="n">
        <f aca="false">IF(OR(Calculator!$E$17&lt;&gt;"YES",Calculator!$B$37&lt;Calculator!$G$17),"—",ROUND((1+SQRT(((50*POWER(80,POWER(COS(PI()*MOD(Calculator!$B$37/Calculator!$F$17,1)),2))+MIN(500,MAX(30,100*EXP(-0.3*'VSWR Calculator'!$C$24)*(1+3*ABS(MOD('VSWR Calculator'!$C$23/Calculator!$F$17/2,1)-0.5))))/'VSWR Calculator'!$C$25)-$C41)^2+(1500*ABS(SIN(2*PI()*MOD(Calculator!$B$37/Calculator!$F$17,1)))*IF(MOD(Calculator!$B$37/Calculator!$F$17,1)&lt;0.5,-1,1))^2)/SQRT(((50*POWER(80,POWER(COS(PI()*MOD(Calculator!$B$37/Calculator!$F$17,1)),2))+MIN(500,MAX(30,100*EXP(-0.3*'VSWR Calculator'!$C$24)*(1+3*ABS(MOD('VSWR Calculator'!$C$23/Calculator!$F$17/2,1)-0.5))))/'VSWR Calculator'!$C$25)+$C41)^2+(1500*ABS(SIN(2*PI()*MOD(Calculator!$B$37/Calculator!$F$17,1)))*IF(MOD(Calculator!$B$37/Calculator!$F$17,1)&lt;0.5,-1,1))^2))/(1-SQRT(((50*POWER(80,POWER(COS(PI()*MOD(Calculator!$B$37/Calculator!$F$17,1)),2))+MIN(500,MAX(30,100*EXP(-0.3*'VSWR Calculator'!$C$24)*(1+3*ABS(MOD('VSWR Calculator'!$C$23/Calculator!$F$17/2,1)-0.5))))/'VSWR Calculator'!$C$25)-$C41)^2+(1500*ABS(SIN(2*PI()*MOD(Calculator!$B$37/Calculator!$F$17,1)))*IF(MOD(Calculator!$B$37/Calculator!$F$17,1)&lt;0.5,-1,1))^2)/SQRT(((50*POWER(80,POWER(COS(PI()*MOD(Calculator!$B$37/Calculator!$F$17,1)),2))+MIN(500,MAX(30,100*EXP(-0.3*'VSWR Calculator'!$C$24)*(1+3*ABS(MOD('VSWR Calculator'!$C$23/Calculator!$F$17/2,1)-0.5))))/'VSWR Calculator'!$C$25)+$C41)^2+(1500*ABS(SIN(2*PI()*MOD(Calculator!$B$37/Calculator!$F$17,1)))*IF(MOD(Calculator!$B$37/Calculator!$F$17,1)&lt;0.5,-1,1))^2)),2))</f>
        <v>25.99</v>
      </c>
      <c r="HT41" s="253" t="str">
        <f aca="false">IF(OR(Calculator!$E$18&lt;&gt;"YES",Calculator!$B$37&lt;Calculator!$G$18),"—",ROUND((1+SQRT(((50*POWER(80,POWER(COS(PI()*MOD(Calculator!$B$37/Calculator!$F$18,1)),2))+MIN(500,MAX(30,100*EXP(-0.3*'VSWR Calculator'!$C$24)*(1+3*ABS(MOD('VSWR Calculator'!$C$23/Calculator!$F$18/2,1)-0.5))))/'VSWR Calculator'!$C$25)-$C41)^2+(1500*ABS(SIN(2*PI()*MOD(Calculator!$B$37/Calculator!$F$18,1)))*IF(MOD(Calculator!$B$37/Calculator!$F$18,1)&lt;0.5,-1,1))^2)/SQRT(((50*POWER(80,POWER(COS(PI()*MOD(Calculator!$B$37/Calculator!$F$18,1)),2))+MIN(500,MAX(30,100*EXP(-0.3*'VSWR Calculator'!$C$24)*(1+3*ABS(MOD('VSWR Calculator'!$C$23/Calculator!$F$18/2,1)-0.5))))/'VSWR Calculator'!$C$25)+$C41)^2+(1500*ABS(SIN(2*PI()*MOD(Calculator!$B$37/Calculator!$F$18,1)))*IF(MOD(Calculator!$B$37/Calculator!$F$18,1)&lt;0.5,-1,1))^2))/(1-SQRT(((50*POWER(80,POWER(COS(PI()*MOD(Calculator!$B$37/Calculator!$F$18,1)),2))+MIN(500,MAX(30,100*EXP(-0.3*'VSWR Calculator'!$C$24)*(1+3*ABS(MOD('VSWR Calculator'!$C$23/Calculator!$F$18/2,1)-0.5))))/'VSWR Calculator'!$C$25)-$C41)^2+(1500*ABS(SIN(2*PI()*MOD(Calculator!$B$37/Calculator!$F$18,1)))*IF(MOD(Calculator!$B$37/Calculator!$F$18,1)&lt;0.5,-1,1))^2)/SQRT(((50*POWER(80,POWER(COS(PI()*MOD(Calculator!$B$37/Calculator!$F$18,1)),2))+MIN(500,MAX(30,100*EXP(-0.3*'VSWR Calculator'!$C$24)*(1+3*ABS(MOD('VSWR Calculator'!$C$23/Calculator!$F$18/2,1)-0.5))))/'VSWR Calculator'!$C$25)+$C41)^2+(1500*ABS(SIN(2*PI()*MOD(Calculator!$B$37/Calculator!$F$18,1)))*IF(MOD(Calculator!$B$37/Calculator!$F$18,1)&lt;0.5,-1,1))^2)),2))</f>
        <v>—</v>
      </c>
      <c r="HU41" s="253" t="str">
        <f aca="false">IF(OR(Calculator!$E$19&lt;&gt;"YES",Calculator!$B$37&lt;Calculator!$G$19),"—",ROUND((1+SQRT(((50*POWER(80,POWER(COS(PI()*MOD(Calculator!$B$37/Calculator!$F$19,1)),2))+MIN(500,MAX(30,100*EXP(-0.3*'VSWR Calculator'!$C$24)*(1+3*ABS(MOD('VSWR Calculator'!$C$23/Calculator!$F$19/2,1)-0.5))))/'VSWR Calculator'!$C$25)-$C41)^2+(1500*ABS(SIN(2*PI()*MOD(Calculator!$B$37/Calculator!$F$19,1)))*IF(MOD(Calculator!$B$37/Calculator!$F$19,1)&lt;0.5,-1,1))^2)/SQRT(((50*POWER(80,POWER(COS(PI()*MOD(Calculator!$B$37/Calculator!$F$19,1)),2))+MIN(500,MAX(30,100*EXP(-0.3*'VSWR Calculator'!$C$24)*(1+3*ABS(MOD('VSWR Calculator'!$C$23/Calculator!$F$19/2,1)-0.5))))/'VSWR Calculator'!$C$25)+$C41)^2+(1500*ABS(SIN(2*PI()*MOD(Calculator!$B$37/Calculator!$F$19,1)))*IF(MOD(Calculator!$B$37/Calculator!$F$19,1)&lt;0.5,-1,1))^2))/(1-SQRT(((50*POWER(80,POWER(COS(PI()*MOD(Calculator!$B$37/Calculator!$F$19,1)),2))+MIN(500,MAX(30,100*EXP(-0.3*'VSWR Calculator'!$C$24)*(1+3*ABS(MOD('VSWR Calculator'!$C$23/Calculator!$F$19/2,1)-0.5))))/'VSWR Calculator'!$C$25)-$C41)^2+(1500*ABS(SIN(2*PI()*MOD(Calculator!$B$37/Calculator!$F$19,1)))*IF(MOD(Calculator!$B$37/Calculator!$F$19,1)&lt;0.5,-1,1))^2)/SQRT(((50*POWER(80,POWER(COS(PI()*MOD(Calculator!$B$37/Calculator!$F$19,1)),2))+MIN(500,MAX(30,100*EXP(-0.3*'VSWR Calculator'!$C$24)*(1+3*ABS(MOD('VSWR Calculator'!$C$23/Calculator!$F$19/2,1)-0.5))))/'VSWR Calculator'!$C$25)+$C41)^2+(1500*ABS(SIN(2*PI()*MOD(Calculator!$B$37/Calculator!$F$19,1)))*IF(MOD(Calculator!$B$37/Calculator!$F$19,1)&lt;0.5,-1,1))^2)),2))</f>
        <v>—</v>
      </c>
      <c r="HV41" s="253" t="str">
        <f aca="false">IF(OR(Calculator!$E$20&lt;&gt;"YES",Calculator!$B$37&lt;Calculator!$G$20),"—",ROUND((1+SQRT(((50*POWER(80,POWER(COS(PI()*MOD(Calculator!$B$37/Calculator!$F$20,1)),2))+MIN(500,MAX(30,100*EXP(-0.3*'VSWR Calculator'!$C$24)*(1+3*ABS(MOD('VSWR Calculator'!$C$23/Calculator!$F$20/2,1)-0.5))))/'VSWR Calculator'!$C$25)-$C41)^2+(1500*ABS(SIN(2*PI()*MOD(Calculator!$B$37/Calculator!$F$20,1)))*IF(MOD(Calculator!$B$37/Calculator!$F$20,1)&lt;0.5,-1,1))^2)/SQRT(((50*POWER(80,POWER(COS(PI()*MOD(Calculator!$B$37/Calculator!$F$20,1)),2))+MIN(500,MAX(30,100*EXP(-0.3*'VSWR Calculator'!$C$24)*(1+3*ABS(MOD('VSWR Calculator'!$C$23/Calculator!$F$20/2,1)-0.5))))/'VSWR Calculator'!$C$25)+$C41)^2+(1500*ABS(SIN(2*PI()*MOD(Calculator!$B$37/Calculator!$F$20,1)))*IF(MOD(Calculator!$B$37/Calculator!$F$20,1)&lt;0.5,-1,1))^2))/(1-SQRT(((50*POWER(80,POWER(COS(PI()*MOD(Calculator!$B$37/Calculator!$F$20,1)),2))+MIN(500,MAX(30,100*EXP(-0.3*'VSWR Calculator'!$C$24)*(1+3*ABS(MOD('VSWR Calculator'!$C$23/Calculator!$F$20/2,1)-0.5))))/'VSWR Calculator'!$C$25)-$C41)^2+(1500*ABS(SIN(2*PI()*MOD(Calculator!$B$37/Calculator!$F$20,1)))*IF(MOD(Calculator!$B$37/Calculator!$F$20,1)&lt;0.5,-1,1))^2)/SQRT(((50*POWER(80,POWER(COS(PI()*MOD(Calculator!$B$37/Calculator!$F$20,1)),2))+MIN(500,MAX(30,100*EXP(-0.3*'VSWR Calculator'!$C$24)*(1+3*ABS(MOD('VSWR Calculator'!$C$23/Calculator!$F$20/2,1)-0.5))))/'VSWR Calculator'!$C$25)+$C41)^2+(1500*ABS(SIN(2*PI()*MOD(Calculator!$B$37/Calculator!$F$20,1)))*IF(MOD(Calculator!$B$37/Calculator!$F$20,1)&lt;0.5,-1,1))^2)),2))</f>
        <v>—</v>
      </c>
      <c r="HW41" s="253" t="str">
        <f aca="false">IF(OR(Calculator!$E$21&lt;&gt;"YES",Calculator!$B$37&lt;Calculator!$G$21),"—",ROUND((1+SQRT(((50*POWER(80,POWER(COS(PI()*MOD(Calculator!$B$37/Calculator!$F$21,1)),2))+MIN(500,MAX(30,100*EXP(-0.3*'VSWR Calculator'!$C$24)*(1+3*ABS(MOD('VSWR Calculator'!$C$23/Calculator!$F$21/2,1)-0.5))))/'VSWR Calculator'!$C$25)-$C41)^2+(1500*ABS(SIN(2*PI()*MOD(Calculator!$B$37/Calculator!$F$21,1)))*IF(MOD(Calculator!$B$37/Calculator!$F$21,1)&lt;0.5,-1,1))^2)/SQRT(((50*POWER(80,POWER(COS(PI()*MOD(Calculator!$B$37/Calculator!$F$21,1)),2))+MIN(500,MAX(30,100*EXP(-0.3*'VSWR Calculator'!$C$24)*(1+3*ABS(MOD('VSWR Calculator'!$C$23/Calculator!$F$21/2,1)-0.5))))/'VSWR Calculator'!$C$25)+$C41)^2+(1500*ABS(SIN(2*PI()*MOD(Calculator!$B$37/Calculator!$F$21,1)))*IF(MOD(Calculator!$B$37/Calculator!$F$21,1)&lt;0.5,-1,1))^2))/(1-SQRT(((50*POWER(80,POWER(COS(PI()*MOD(Calculator!$B$37/Calculator!$F$21,1)),2))+MIN(500,MAX(30,100*EXP(-0.3*'VSWR Calculator'!$C$24)*(1+3*ABS(MOD('VSWR Calculator'!$C$23/Calculator!$F$21/2,1)-0.5))))/'VSWR Calculator'!$C$25)-$C41)^2+(1500*ABS(SIN(2*PI()*MOD(Calculator!$B$37/Calculator!$F$21,1)))*IF(MOD(Calculator!$B$37/Calculator!$F$21,1)&lt;0.5,-1,1))^2)/SQRT(((50*POWER(80,POWER(COS(PI()*MOD(Calculator!$B$37/Calculator!$F$21,1)),2))+MIN(500,MAX(30,100*EXP(-0.3*'VSWR Calculator'!$C$24)*(1+3*ABS(MOD('VSWR Calculator'!$C$23/Calculator!$F$21/2,1)-0.5))))/'VSWR Calculator'!$C$25)+$C41)^2+(1500*ABS(SIN(2*PI()*MOD(Calculator!$B$37/Calculator!$F$21,1)))*IF(MOD(Calculator!$B$37/Calculator!$F$21,1)&lt;0.5,-1,1))^2)),2))</f>
        <v>—</v>
      </c>
      <c r="HX41" s="253" t="str">
        <f aca="false">IF(OR(Calculator!$E$22&lt;&gt;"YES",Calculator!$B$37&lt;Calculator!$G$22),"—",ROUND((1+SQRT(((50*POWER(80,POWER(COS(PI()*MOD(Calculator!$B$37/Calculator!$F$22,1)),2))+MIN(500,MAX(30,100*EXP(-0.3*'VSWR Calculator'!$C$24)*(1+3*ABS(MOD('VSWR Calculator'!$C$23/Calculator!$F$22/2,1)-0.5))))/'VSWR Calculator'!$C$25)-$C41)^2+(1500*ABS(SIN(2*PI()*MOD(Calculator!$B$37/Calculator!$F$22,1)))*IF(MOD(Calculator!$B$37/Calculator!$F$22,1)&lt;0.5,-1,1))^2)/SQRT(((50*POWER(80,POWER(COS(PI()*MOD(Calculator!$B$37/Calculator!$F$22,1)),2))+MIN(500,MAX(30,100*EXP(-0.3*'VSWR Calculator'!$C$24)*(1+3*ABS(MOD('VSWR Calculator'!$C$23/Calculator!$F$22/2,1)-0.5))))/'VSWR Calculator'!$C$25)+$C41)^2+(1500*ABS(SIN(2*PI()*MOD(Calculator!$B$37/Calculator!$F$22,1)))*IF(MOD(Calculator!$B$37/Calculator!$F$22,1)&lt;0.5,-1,1))^2))/(1-SQRT(((50*POWER(80,POWER(COS(PI()*MOD(Calculator!$B$37/Calculator!$F$22,1)),2))+MIN(500,MAX(30,100*EXP(-0.3*'VSWR Calculator'!$C$24)*(1+3*ABS(MOD('VSWR Calculator'!$C$23/Calculator!$F$22/2,1)-0.5))))/'VSWR Calculator'!$C$25)-$C41)^2+(1500*ABS(SIN(2*PI()*MOD(Calculator!$B$37/Calculator!$F$22,1)))*IF(MOD(Calculator!$B$37/Calculator!$F$22,1)&lt;0.5,-1,1))^2)/SQRT(((50*POWER(80,POWER(COS(PI()*MOD(Calculator!$B$37/Calculator!$F$22,1)),2))+MIN(500,MAX(30,100*EXP(-0.3*'VSWR Calculator'!$C$24)*(1+3*ABS(MOD('VSWR Calculator'!$C$23/Calculator!$F$22/2,1)-0.5))))/'VSWR Calculator'!$C$25)+$C41)^2+(1500*ABS(SIN(2*PI()*MOD(Calculator!$B$37/Calculator!$F$22,1)))*IF(MOD(Calculator!$B$37/Calculator!$F$22,1)&lt;0.5,-1,1))^2)),2))</f>
        <v>—</v>
      </c>
      <c r="HY41" s="253" t="n">
        <f aca="false">IFERROR(ROUND((IF(ISNUMBER(HN41),HN41,0)+IF(ISNUMBER(HO41),HO41,0)+IF(ISNUMBER(HP41),HP41,0)+IF(ISNUMBER(HQ41),HQ41,0)+IF(ISNUMBER(HR41),HR41,0)+IF(ISNUMBER(HS41),HS41,0)+IF(ISNUMBER(HT41),HT41,0)+IF(ISNUMBER(HU41),HU41,0)+IF(ISNUMBER(HV41),HV41,0)+IF(ISNUMBER(HW41),HW41,0)+IF(ISNUMBER(HX41),HX41,0))/(IF(ISNUMBER(HN41),1,0)+IF(ISNUMBER(HO41),1,0)+IF(ISNUMBER(HP41),1,0)+IF(ISNUMBER(HQ41),1,0)+IF(ISNUMBER(HR41),1,0)+IF(ISNUMBER(HS41),1,0)+IF(ISNUMBER(HT41),1,0)+IF(ISNUMBER(HU41),1,0)+IF(ISNUMBER(HV41),1,0)+IF(ISNUMBER(HW41),1,0)+IF(ISNUMBER(HX41),1,0)),4),"")</f>
        <v>16.745</v>
      </c>
      <c r="HZ41" s="253" t="str">
        <f aca="false">IF(OR(Calculator!$E$12&lt;&gt;"YES",Calculator!$B$38&lt;Calculator!$G$12),"—",ROUND((1+SQRT(((50*POWER(80,POWER(COS(PI()*MOD(Calculator!$B$38/Calculator!$F$12,1)),2))+MIN(500,MAX(30,100*EXP(-0.3*'VSWR Calculator'!$C$24)*(1+3*ABS(MOD('VSWR Calculator'!$C$23/Calculator!$F$12/2,1)-0.5))))/'VSWR Calculator'!$C$25)-$C41)^2+(1500*ABS(SIN(2*PI()*MOD(Calculator!$B$38/Calculator!$F$12,1)))*IF(MOD(Calculator!$B$38/Calculator!$F$12,1)&lt;0.5,-1,1))^2)/SQRT(((50*POWER(80,POWER(COS(PI()*MOD(Calculator!$B$38/Calculator!$F$12,1)),2))+MIN(500,MAX(30,100*EXP(-0.3*'VSWR Calculator'!$C$24)*(1+3*ABS(MOD('VSWR Calculator'!$C$23/Calculator!$F$12/2,1)-0.5))))/'VSWR Calculator'!$C$25)+$C41)^2+(1500*ABS(SIN(2*PI()*MOD(Calculator!$B$38/Calculator!$F$12,1)))*IF(MOD(Calculator!$B$38/Calculator!$F$12,1)&lt;0.5,-1,1))^2))/(1-SQRT(((50*POWER(80,POWER(COS(PI()*MOD(Calculator!$B$38/Calculator!$F$12,1)),2))+MIN(500,MAX(30,100*EXP(-0.3*'VSWR Calculator'!$C$24)*(1+3*ABS(MOD('VSWR Calculator'!$C$23/Calculator!$F$12/2,1)-0.5))))/'VSWR Calculator'!$C$25)-$C41)^2+(1500*ABS(SIN(2*PI()*MOD(Calculator!$B$38/Calculator!$F$12,1)))*IF(MOD(Calculator!$B$38/Calculator!$F$12,1)&lt;0.5,-1,1))^2)/SQRT(((50*POWER(80,POWER(COS(PI()*MOD(Calculator!$B$38/Calculator!$F$12,1)),2))+MIN(500,MAX(30,100*EXP(-0.3*'VSWR Calculator'!$C$24)*(1+3*ABS(MOD('VSWR Calculator'!$C$23/Calculator!$F$12/2,1)-0.5))))/'VSWR Calculator'!$C$25)+$C41)^2+(1500*ABS(SIN(2*PI()*MOD(Calculator!$B$38/Calculator!$F$12,1)))*IF(MOD(Calculator!$B$38/Calculator!$F$12,1)&lt;0.5,-1,1))^2)),2))</f>
        <v>—</v>
      </c>
      <c r="IA41" s="253" t="str">
        <f aca="false">IF(OR(Calculator!$E$13&lt;&gt;"YES",Calculator!$B$38&lt;Calculator!$G$13),"—",ROUND((1+SQRT(((50*POWER(80,POWER(COS(PI()*MOD(Calculator!$B$38/Calculator!$F$13,1)),2))+MIN(500,MAX(30,100*EXP(-0.3*'VSWR Calculator'!$C$24)*(1+3*ABS(MOD('VSWR Calculator'!$C$23/Calculator!$F$13/2,1)-0.5))))/'VSWR Calculator'!$C$25)-$C41)^2+(1500*ABS(SIN(2*PI()*MOD(Calculator!$B$38/Calculator!$F$13,1)))*IF(MOD(Calculator!$B$38/Calculator!$F$13,1)&lt;0.5,-1,1))^2)/SQRT(((50*POWER(80,POWER(COS(PI()*MOD(Calculator!$B$38/Calculator!$F$13,1)),2))+MIN(500,MAX(30,100*EXP(-0.3*'VSWR Calculator'!$C$24)*(1+3*ABS(MOD('VSWR Calculator'!$C$23/Calculator!$F$13/2,1)-0.5))))/'VSWR Calculator'!$C$25)+$C41)^2+(1500*ABS(SIN(2*PI()*MOD(Calculator!$B$38/Calculator!$F$13,1)))*IF(MOD(Calculator!$B$38/Calculator!$F$13,1)&lt;0.5,-1,1))^2))/(1-SQRT(((50*POWER(80,POWER(COS(PI()*MOD(Calculator!$B$38/Calculator!$F$13,1)),2))+MIN(500,MAX(30,100*EXP(-0.3*'VSWR Calculator'!$C$24)*(1+3*ABS(MOD('VSWR Calculator'!$C$23/Calculator!$F$13/2,1)-0.5))))/'VSWR Calculator'!$C$25)-$C41)^2+(1500*ABS(SIN(2*PI()*MOD(Calculator!$B$38/Calculator!$F$13,1)))*IF(MOD(Calculator!$B$38/Calculator!$F$13,1)&lt;0.5,-1,1))^2)/SQRT(((50*POWER(80,POWER(COS(PI()*MOD(Calculator!$B$38/Calculator!$F$13,1)),2))+MIN(500,MAX(30,100*EXP(-0.3*'VSWR Calculator'!$C$24)*(1+3*ABS(MOD('VSWR Calculator'!$C$23/Calculator!$F$13/2,1)-0.5))))/'VSWR Calculator'!$C$25)+$C41)^2+(1500*ABS(SIN(2*PI()*MOD(Calculator!$B$38/Calculator!$F$13,1)))*IF(MOD(Calculator!$B$38/Calculator!$F$13,1)&lt;0.5,-1,1))^2)),2))</f>
        <v>—</v>
      </c>
      <c r="IB41" s="253" t="str">
        <f aca="false">IF(OR(Calculator!$E$14&lt;&gt;"YES",Calculator!$B$38&lt;Calculator!$G$14),"—",ROUND((1+SQRT(((50*POWER(80,POWER(COS(PI()*MOD(Calculator!$B$38/Calculator!$F$14,1)),2))+MIN(500,MAX(30,100*EXP(-0.3*'VSWR Calculator'!$C$24)*(1+3*ABS(MOD('VSWR Calculator'!$C$23/Calculator!$F$14/2,1)-0.5))))/'VSWR Calculator'!$C$25)-$C41)^2+(1500*ABS(SIN(2*PI()*MOD(Calculator!$B$38/Calculator!$F$14,1)))*IF(MOD(Calculator!$B$38/Calculator!$F$14,1)&lt;0.5,-1,1))^2)/SQRT(((50*POWER(80,POWER(COS(PI()*MOD(Calculator!$B$38/Calculator!$F$14,1)),2))+MIN(500,MAX(30,100*EXP(-0.3*'VSWR Calculator'!$C$24)*(1+3*ABS(MOD('VSWR Calculator'!$C$23/Calculator!$F$14/2,1)-0.5))))/'VSWR Calculator'!$C$25)+$C41)^2+(1500*ABS(SIN(2*PI()*MOD(Calculator!$B$38/Calculator!$F$14,1)))*IF(MOD(Calculator!$B$38/Calculator!$F$14,1)&lt;0.5,-1,1))^2))/(1-SQRT(((50*POWER(80,POWER(COS(PI()*MOD(Calculator!$B$38/Calculator!$F$14,1)),2))+MIN(500,MAX(30,100*EXP(-0.3*'VSWR Calculator'!$C$24)*(1+3*ABS(MOD('VSWR Calculator'!$C$23/Calculator!$F$14/2,1)-0.5))))/'VSWR Calculator'!$C$25)-$C41)^2+(1500*ABS(SIN(2*PI()*MOD(Calculator!$B$38/Calculator!$F$14,1)))*IF(MOD(Calculator!$B$38/Calculator!$F$14,1)&lt;0.5,-1,1))^2)/SQRT(((50*POWER(80,POWER(COS(PI()*MOD(Calculator!$B$38/Calculator!$F$14,1)),2))+MIN(500,MAX(30,100*EXP(-0.3*'VSWR Calculator'!$C$24)*(1+3*ABS(MOD('VSWR Calculator'!$C$23/Calculator!$F$14/2,1)-0.5))))/'VSWR Calculator'!$C$25)+$C41)^2+(1500*ABS(SIN(2*PI()*MOD(Calculator!$B$38/Calculator!$F$14,1)))*IF(MOD(Calculator!$B$38/Calculator!$F$14,1)&lt;0.5,-1,1))^2)),2))</f>
        <v>—</v>
      </c>
      <c r="IC41" s="253" t="n">
        <f aca="false">IF(OR(Calculator!$E$15&lt;&gt;"YES",Calculator!$B$38&lt;Calculator!$G$15),"—",ROUND((1+SQRT(((50*POWER(80,POWER(COS(PI()*MOD(Calculator!$B$38/Calculator!$F$15,1)),2))+MIN(500,MAX(30,100*EXP(-0.3*'VSWR Calculator'!$C$24)*(1+3*ABS(MOD('VSWR Calculator'!$C$23/Calculator!$F$15/2,1)-0.5))))/'VSWR Calculator'!$C$25)-$C41)^2+(1500*ABS(SIN(2*PI()*MOD(Calculator!$B$38/Calculator!$F$15,1)))*IF(MOD(Calculator!$B$38/Calculator!$F$15,1)&lt;0.5,-1,1))^2)/SQRT(((50*POWER(80,POWER(COS(PI()*MOD(Calculator!$B$38/Calculator!$F$15,1)),2))+MIN(500,MAX(30,100*EXP(-0.3*'VSWR Calculator'!$C$24)*(1+3*ABS(MOD('VSWR Calculator'!$C$23/Calculator!$F$15/2,1)-0.5))))/'VSWR Calculator'!$C$25)+$C41)^2+(1500*ABS(SIN(2*PI()*MOD(Calculator!$B$38/Calculator!$F$15,1)))*IF(MOD(Calculator!$B$38/Calculator!$F$15,1)&lt;0.5,-1,1))^2))/(1-SQRT(((50*POWER(80,POWER(COS(PI()*MOD(Calculator!$B$38/Calculator!$F$15,1)),2))+MIN(500,MAX(30,100*EXP(-0.3*'VSWR Calculator'!$C$24)*(1+3*ABS(MOD('VSWR Calculator'!$C$23/Calculator!$F$15/2,1)-0.5))))/'VSWR Calculator'!$C$25)-$C41)^2+(1500*ABS(SIN(2*PI()*MOD(Calculator!$B$38/Calculator!$F$15,1)))*IF(MOD(Calculator!$B$38/Calculator!$F$15,1)&lt;0.5,-1,1))^2)/SQRT(((50*POWER(80,POWER(COS(PI()*MOD(Calculator!$B$38/Calculator!$F$15,1)),2))+MIN(500,MAX(30,100*EXP(-0.3*'VSWR Calculator'!$C$24)*(1+3*ABS(MOD('VSWR Calculator'!$C$23/Calculator!$F$15/2,1)-0.5))))/'VSWR Calculator'!$C$25)+$C41)^2+(1500*ABS(SIN(2*PI()*MOD(Calculator!$B$38/Calculator!$F$15,1)))*IF(MOD(Calculator!$B$38/Calculator!$F$15,1)&lt;0.5,-1,1))^2)),2))</f>
        <v>7.39</v>
      </c>
      <c r="ID41" s="253" t="str">
        <f aca="false">IF(OR(Calculator!$E$16&lt;&gt;"YES",Calculator!$B$38&lt;Calculator!$G$16),"—",ROUND((1+SQRT(((50*POWER(80,POWER(COS(PI()*MOD(Calculator!$B$38/Calculator!$F$16,1)),2))+MIN(500,MAX(30,100*EXP(-0.3*'VSWR Calculator'!$C$24)*(1+3*ABS(MOD('VSWR Calculator'!$C$23/Calculator!$F$16/2,1)-0.5))))/'VSWR Calculator'!$C$25)-$C41)^2+(1500*ABS(SIN(2*PI()*MOD(Calculator!$B$38/Calculator!$F$16,1)))*IF(MOD(Calculator!$B$38/Calculator!$F$16,1)&lt;0.5,-1,1))^2)/SQRT(((50*POWER(80,POWER(COS(PI()*MOD(Calculator!$B$38/Calculator!$F$16,1)),2))+MIN(500,MAX(30,100*EXP(-0.3*'VSWR Calculator'!$C$24)*(1+3*ABS(MOD('VSWR Calculator'!$C$23/Calculator!$F$16/2,1)-0.5))))/'VSWR Calculator'!$C$25)+$C41)^2+(1500*ABS(SIN(2*PI()*MOD(Calculator!$B$38/Calculator!$F$16,1)))*IF(MOD(Calculator!$B$38/Calculator!$F$16,1)&lt;0.5,-1,1))^2))/(1-SQRT(((50*POWER(80,POWER(COS(PI()*MOD(Calculator!$B$38/Calculator!$F$16,1)),2))+MIN(500,MAX(30,100*EXP(-0.3*'VSWR Calculator'!$C$24)*(1+3*ABS(MOD('VSWR Calculator'!$C$23/Calculator!$F$16/2,1)-0.5))))/'VSWR Calculator'!$C$25)-$C41)^2+(1500*ABS(SIN(2*PI()*MOD(Calculator!$B$38/Calculator!$F$16,1)))*IF(MOD(Calculator!$B$38/Calculator!$F$16,1)&lt;0.5,-1,1))^2)/SQRT(((50*POWER(80,POWER(COS(PI()*MOD(Calculator!$B$38/Calculator!$F$16,1)),2))+MIN(500,MAX(30,100*EXP(-0.3*'VSWR Calculator'!$C$24)*(1+3*ABS(MOD('VSWR Calculator'!$C$23/Calculator!$F$16/2,1)-0.5))))/'VSWR Calculator'!$C$25)+$C41)^2+(1500*ABS(SIN(2*PI()*MOD(Calculator!$B$38/Calculator!$F$16,1)))*IF(MOD(Calculator!$B$38/Calculator!$F$16,1)&lt;0.5,-1,1))^2)),2))</f>
        <v>—</v>
      </c>
      <c r="IE41" s="253" t="n">
        <f aca="false">IF(OR(Calculator!$E$17&lt;&gt;"YES",Calculator!$B$38&lt;Calculator!$G$17),"—",ROUND((1+SQRT(((50*POWER(80,POWER(COS(PI()*MOD(Calculator!$B$38/Calculator!$F$17,1)),2))+MIN(500,MAX(30,100*EXP(-0.3*'VSWR Calculator'!$C$24)*(1+3*ABS(MOD('VSWR Calculator'!$C$23/Calculator!$F$17/2,1)-0.5))))/'VSWR Calculator'!$C$25)-$C41)^2+(1500*ABS(SIN(2*PI()*MOD(Calculator!$B$38/Calculator!$F$17,1)))*IF(MOD(Calculator!$B$38/Calculator!$F$17,1)&lt;0.5,-1,1))^2)/SQRT(((50*POWER(80,POWER(COS(PI()*MOD(Calculator!$B$38/Calculator!$F$17,1)),2))+MIN(500,MAX(30,100*EXP(-0.3*'VSWR Calculator'!$C$24)*(1+3*ABS(MOD('VSWR Calculator'!$C$23/Calculator!$F$17/2,1)-0.5))))/'VSWR Calculator'!$C$25)+$C41)^2+(1500*ABS(SIN(2*PI()*MOD(Calculator!$B$38/Calculator!$F$17,1)))*IF(MOD(Calculator!$B$38/Calculator!$F$17,1)&lt;0.5,-1,1))^2))/(1-SQRT(((50*POWER(80,POWER(COS(PI()*MOD(Calculator!$B$38/Calculator!$F$17,1)),2))+MIN(500,MAX(30,100*EXP(-0.3*'VSWR Calculator'!$C$24)*(1+3*ABS(MOD('VSWR Calculator'!$C$23/Calculator!$F$17/2,1)-0.5))))/'VSWR Calculator'!$C$25)-$C41)^2+(1500*ABS(SIN(2*PI()*MOD(Calculator!$B$38/Calculator!$F$17,1)))*IF(MOD(Calculator!$B$38/Calculator!$F$17,1)&lt;0.5,-1,1))^2)/SQRT(((50*POWER(80,POWER(COS(PI()*MOD(Calculator!$B$38/Calculator!$F$17,1)),2))+MIN(500,MAX(30,100*EXP(-0.3*'VSWR Calculator'!$C$24)*(1+3*ABS(MOD('VSWR Calculator'!$C$23/Calculator!$F$17/2,1)-0.5))))/'VSWR Calculator'!$C$25)+$C41)^2+(1500*ABS(SIN(2*PI()*MOD(Calculator!$B$38/Calculator!$F$17,1)))*IF(MOD(Calculator!$B$38/Calculator!$F$17,1)&lt;0.5,-1,1))^2)),2))</f>
        <v>28.86</v>
      </c>
      <c r="IF41" s="253" t="str">
        <f aca="false">IF(OR(Calculator!$E$18&lt;&gt;"YES",Calculator!$B$38&lt;Calculator!$G$18),"—",ROUND((1+SQRT(((50*POWER(80,POWER(COS(PI()*MOD(Calculator!$B$38/Calculator!$F$18,1)),2))+MIN(500,MAX(30,100*EXP(-0.3*'VSWR Calculator'!$C$24)*(1+3*ABS(MOD('VSWR Calculator'!$C$23/Calculator!$F$18/2,1)-0.5))))/'VSWR Calculator'!$C$25)-$C41)^2+(1500*ABS(SIN(2*PI()*MOD(Calculator!$B$38/Calculator!$F$18,1)))*IF(MOD(Calculator!$B$38/Calculator!$F$18,1)&lt;0.5,-1,1))^2)/SQRT(((50*POWER(80,POWER(COS(PI()*MOD(Calculator!$B$38/Calculator!$F$18,1)),2))+MIN(500,MAX(30,100*EXP(-0.3*'VSWR Calculator'!$C$24)*(1+3*ABS(MOD('VSWR Calculator'!$C$23/Calculator!$F$18/2,1)-0.5))))/'VSWR Calculator'!$C$25)+$C41)^2+(1500*ABS(SIN(2*PI()*MOD(Calculator!$B$38/Calculator!$F$18,1)))*IF(MOD(Calculator!$B$38/Calculator!$F$18,1)&lt;0.5,-1,1))^2))/(1-SQRT(((50*POWER(80,POWER(COS(PI()*MOD(Calculator!$B$38/Calculator!$F$18,1)),2))+MIN(500,MAX(30,100*EXP(-0.3*'VSWR Calculator'!$C$24)*(1+3*ABS(MOD('VSWR Calculator'!$C$23/Calculator!$F$18/2,1)-0.5))))/'VSWR Calculator'!$C$25)-$C41)^2+(1500*ABS(SIN(2*PI()*MOD(Calculator!$B$38/Calculator!$F$18,1)))*IF(MOD(Calculator!$B$38/Calculator!$F$18,1)&lt;0.5,-1,1))^2)/SQRT(((50*POWER(80,POWER(COS(PI()*MOD(Calculator!$B$38/Calculator!$F$18,1)),2))+MIN(500,MAX(30,100*EXP(-0.3*'VSWR Calculator'!$C$24)*(1+3*ABS(MOD('VSWR Calculator'!$C$23/Calculator!$F$18/2,1)-0.5))))/'VSWR Calculator'!$C$25)+$C41)^2+(1500*ABS(SIN(2*PI()*MOD(Calculator!$B$38/Calculator!$F$18,1)))*IF(MOD(Calculator!$B$38/Calculator!$F$18,1)&lt;0.5,-1,1))^2)),2))</f>
        <v>—</v>
      </c>
      <c r="IG41" s="253" t="str">
        <f aca="false">IF(OR(Calculator!$E$19&lt;&gt;"YES",Calculator!$B$38&lt;Calculator!$G$19),"—",ROUND((1+SQRT(((50*POWER(80,POWER(COS(PI()*MOD(Calculator!$B$38/Calculator!$F$19,1)),2))+MIN(500,MAX(30,100*EXP(-0.3*'VSWR Calculator'!$C$24)*(1+3*ABS(MOD('VSWR Calculator'!$C$23/Calculator!$F$19/2,1)-0.5))))/'VSWR Calculator'!$C$25)-$C41)^2+(1500*ABS(SIN(2*PI()*MOD(Calculator!$B$38/Calculator!$F$19,1)))*IF(MOD(Calculator!$B$38/Calculator!$F$19,1)&lt;0.5,-1,1))^2)/SQRT(((50*POWER(80,POWER(COS(PI()*MOD(Calculator!$B$38/Calculator!$F$19,1)),2))+MIN(500,MAX(30,100*EXP(-0.3*'VSWR Calculator'!$C$24)*(1+3*ABS(MOD('VSWR Calculator'!$C$23/Calculator!$F$19/2,1)-0.5))))/'VSWR Calculator'!$C$25)+$C41)^2+(1500*ABS(SIN(2*PI()*MOD(Calculator!$B$38/Calculator!$F$19,1)))*IF(MOD(Calculator!$B$38/Calculator!$F$19,1)&lt;0.5,-1,1))^2))/(1-SQRT(((50*POWER(80,POWER(COS(PI()*MOD(Calculator!$B$38/Calculator!$F$19,1)),2))+MIN(500,MAX(30,100*EXP(-0.3*'VSWR Calculator'!$C$24)*(1+3*ABS(MOD('VSWR Calculator'!$C$23/Calculator!$F$19/2,1)-0.5))))/'VSWR Calculator'!$C$25)-$C41)^2+(1500*ABS(SIN(2*PI()*MOD(Calculator!$B$38/Calculator!$F$19,1)))*IF(MOD(Calculator!$B$38/Calculator!$F$19,1)&lt;0.5,-1,1))^2)/SQRT(((50*POWER(80,POWER(COS(PI()*MOD(Calculator!$B$38/Calculator!$F$19,1)),2))+MIN(500,MAX(30,100*EXP(-0.3*'VSWR Calculator'!$C$24)*(1+3*ABS(MOD('VSWR Calculator'!$C$23/Calculator!$F$19/2,1)-0.5))))/'VSWR Calculator'!$C$25)+$C41)^2+(1500*ABS(SIN(2*PI()*MOD(Calculator!$B$38/Calculator!$F$19,1)))*IF(MOD(Calculator!$B$38/Calculator!$F$19,1)&lt;0.5,-1,1))^2)),2))</f>
        <v>—</v>
      </c>
      <c r="IH41" s="253" t="str">
        <f aca="false">IF(OR(Calculator!$E$20&lt;&gt;"YES",Calculator!$B$38&lt;Calculator!$G$20),"—",ROUND((1+SQRT(((50*POWER(80,POWER(COS(PI()*MOD(Calculator!$B$38/Calculator!$F$20,1)),2))+MIN(500,MAX(30,100*EXP(-0.3*'VSWR Calculator'!$C$24)*(1+3*ABS(MOD('VSWR Calculator'!$C$23/Calculator!$F$20/2,1)-0.5))))/'VSWR Calculator'!$C$25)-$C41)^2+(1500*ABS(SIN(2*PI()*MOD(Calculator!$B$38/Calculator!$F$20,1)))*IF(MOD(Calculator!$B$38/Calculator!$F$20,1)&lt;0.5,-1,1))^2)/SQRT(((50*POWER(80,POWER(COS(PI()*MOD(Calculator!$B$38/Calculator!$F$20,1)),2))+MIN(500,MAX(30,100*EXP(-0.3*'VSWR Calculator'!$C$24)*(1+3*ABS(MOD('VSWR Calculator'!$C$23/Calculator!$F$20/2,1)-0.5))))/'VSWR Calculator'!$C$25)+$C41)^2+(1500*ABS(SIN(2*PI()*MOD(Calculator!$B$38/Calculator!$F$20,1)))*IF(MOD(Calculator!$B$38/Calculator!$F$20,1)&lt;0.5,-1,1))^2))/(1-SQRT(((50*POWER(80,POWER(COS(PI()*MOD(Calculator!$B$38/Calculator!$F$20,1)),2))+MIN(500,MAX(30,100*EXP(-0.3*'VSWR Calculator'!$C$24)*(1+3*ABS(MOD('VSWR Calculator'!$C$23/Calculator!$F$20/2,1)-0.5))))/'VSWR Calculator'!$C$25)-$C41)^2+(1500*ABS(SIN(2*PI()*MOD(Calculator!$B$38/Calculator!$F$20,1)))*IF(MOD(Calculator!$B$38/Calculator!$F$20,1)&lt;0.5,-1,1))^2)/SQRT(((50*POWER(80,POWER(COS(PI()*MOD(Calculator!$B$38/Calculator!$F$20,1)),2))+MIN(500,MAX(30,100*EXP(-0.3*'VSWR Calculator'!$C$24)*(1+3*ABS(MOD('VSWR Calculator'!$C$23/Calculator!$F$20/2,1)-0.5))))/'VSWR Calculator'!$C$25)+$C41)^2+(1500*ABS(SIN(2*PI()*MOD(Calculator!$B$38/Calculator!$F$20,1)))*IF(MOD(Calculator!$B$38/Calculator!$F$20,1)&lt;0.5,-1,1))^2)),2))</f>
        <v>—</v>
      </c>
      <c r="II41" s="253" t="str">
        <f aca="false">IF(OR(Calculator!$E$21&lt;&gt;"YES",Calculator!$B$38&lt;Calculator!$G$21),"—",ROUND((1+SQRT(((50*POWER(80,POWER(COS(PI()*MOD(Calculator!$B$38/Calculator!$F$21,1)),2))+MIN(500,MAX(30,100*EXP(-0.3*'VSWR Calculator'!$C$24)*(1+3*ABS(MOD('VSWR Calculator'!$C$23/Calculator!$F$21/2,1)-0.5))))/'VSWR Calculator'!$C$25)-$C41)^2+(1500*ABS(SIN(2*PI()*MOD(Calculator!$B$38/Calculator!$F$21,1)))*IF(MOD(Calculator!$B$38/Calculator!$F$21,1)&lt;0.5,-1,1))^2)/SQRT(((50*POWER(80,POWER(COS(PI()*MOD(Calculator!$B$38/Calculator!$F$21,1)),2))+MIN(500,MAX(30,100*EXP(-0.3*'VSWR Calculator'!$C$24)*(1+3*ABS(MOD('VSWR Calculator'!$C$23/Calculator!$F$21/2,1)-0.5))))/'VSWR Calculator'!$C$25)+$C41)^2+(1500*ABS(SIN(2*PI()*MOD(Calculator!$B$38/Calculator!$F$21,1)))*IF(MOD(Calculator!$B$38/Calculator!$F$21,1)&lt;0.5,-1,1))^2))/(1-SQRT(((50*POWER(80,POWER(COS(PI()*MOD(Calculator!$B$38/Calculator!$F$21,1)),2))+MIN(500,MAX(30,100*EXP(-0.3*'VSWR Calculator'!$C$24)*(1+3*ABS(MOD('VSWR Calculator'!$C$23/Calculator!$F$21/2,1)-0.5))))/'VSWR Calculator'!$C$25)-$C41)^2+(1500*ABS(SIN(2*PI()*MOD(Calculator!$B$38/Calculator!$F$21,1)))*IF(MOD(Calculator!$B$38/Calculator!$F$21,1)&lt;0.5,-1,1))^2)/SQRT(((50*POWER(80,POWER(COS(PI()*MOD(Calculator!$B$38/Calculator!$F$21,1)),2))+MIN(500,MAX(30,100*EXP(-0.3*'VSWR Calculator'!$C$24)*(1+3*ABS(MOD('VSWR Calculator'!$C$23/Calculator!$F$21/2,1)-0.5))))/'VSWR Calculator'!$C$25)+$C41)^2+(1500*ABS(SIN(2*PI()*MOD(Calculator!$B$38/Calculator!$F$21,1)))*IF(MOD(Calculator!$B$38/Calculator!$F$21,1)&lt;0.5,-1,1))^2)),2))</f>
        <v>—</v>
      </c>
      <c r="IJ41" s="253" t="str">
        <f aca="false">IF(OR(Calculator!$E$22&lt;&gt;"YES",Calculator!$B$38&lt;Calculator!$G$22),"—",ROUND((1+SQRT(((50*POWER(80,POWER(COS(PI()*MOD(Calculator!$B$38/Calculator!$F$22,1)),2))+MIN(500,MAX(30,100*EXP(-0.3*'VSWR Calculator'!$C$24)*(1+3*ABS(MOD('VSWR Calculator'!$C$23/Calculator!$F$22/2,1)-0.5))))/'VSWR Calculator'!$C$25)-$C41)^2+(1500*ABS(SIN(2*PI()*MOD(Calculator!$B$38/Calculator!$F$22,1)))*IF(MOD(Calculator!$B$38/Calculator!$F$22,1)&lt;0.5,-1,1))^2)/SQRT(((50*POWER(80,POWER(COS(PI()*MOD(Calculator!$B$38/Calculator!$F$22,1)),2))+MIN(500,MAX(30,100*EXP(-0.3*'VSWR Calculator'!$C$24)*(1+3*ABS(MOD('VSWR Calculator'!$C$23/Calculator!$F$22/2,1)-0.5))))/'VSWR Calculator'!$C$25)+$C41)^2+(1500*ABS(SIN(2*PI()*MOD(Calculator!$B$38/Calculator!$F$22,1)))*IF(MOD(Calculator!$B$38/Calculator!$F$22,1)&lt;0.5,-1,1))^2))/(1-SQRT(((50*POWER(80,POWER(COS(PI()*MOD(Calculator!$B$38/Calculator!$F$22,1)),2))+MIN(500,MAX(30,100*EXP(-0.3*'VSWR Calculator'!$C$24)*(1+3*ABS(MOD('VSWR Calculator'!$C$23/Calculator!$F$22/2,1)-0.5))))/'VSWR Calculator'!$C$25)-$C41)^2+(1500*ABS(SIN(2*PI()*MOD(Calculator!$B$38/Calculator!$F$22,1)))*IF(MOD(Calculator!$B$38/Calculator!$F$22,1)&lt;0.5,-1,1))^2)/SQRT(((50*POWER(80,POWER(COS(PI()*MOD(Calculator!$B$38/Calculator!$F$22,1)),2))+MIN(500,MAX(30,100*EXP(-0.3*'VSWR Calculator'!$C$24)*(1+3*ABS(MOD('VSWR Calculator'!$C$23/Calculator!$F$22/2,1)-0.5))))/'VSWR Calculator'!$C$25)+$C41)^2+(1500*ABS(SIN(2*PI()*MOD(Calculator!$B$38/Calculator!$F$22,1)))*IF(MOD(Calculator!$B$38/Calculator!$F$22,1)&lt;0.5,-1,1))^2)),2))</f>
        <v>—</v>
      </c>
      <c r="IK41" s="253" t="n">
        <f aca="false">IFERROR(ROUND((IF(ISNUMBER(HZ41),HZ41,0)+IF(ISNUMBER(IA41),IA41,0)+IF(ISNUMBER(IB41),IB41,0)+IF(ISNUMBER(IC41),IC41,0)+IF(ISNUMBER(ID41),ID41,0)+IF(ISNUMBER(IE41),IE41,0)+IF(ISNUMBER(IF41),IF41,0)+IF(ISNUMBER(IG41),IG41,0)+IF(ISNUMBER(IH41),IH41,0)+IF(ISNUMBER(II41),II41,0)+IF(ISNUMBER(IJ41),IJ41,0))/(IF(ISNUMBER(HZ41),1,0)+IF(ISNUMBER(IA41),1,0)+IF(ISNUMBER(IB41),1,0)+IF(ISNUMBER(IC41),1,0)+IF(ISNUMBER(ID41),1,0)+IF(ISNUMBER(IE41),1,0)+IF(ISNUMBER(IF41),1,0)+IF(ISNUMBER(IG41),1,0)+IF(ISNUMBER(IH41),1,0)+IF(ISNUMBER(II41),1,0)+IF(ISNUMBER(IJ41),1,0)),4),"")</f>
        <v>18.125</v>
      </c>
    </row>
    <row r="42" customFormat="false" ht="15" hidden="false" customHeight="true" outlineLevel="0" collapsed="false">
      <c r="A42" s="296" t="s">
        <v>482</v>
      </c>
      <c r="B42" s="296" t="s">
        <v>339</v>
      </c>
      <c r="C42" s="297" t="n">
        <v>400</v>
      </c>
      <c r="D42" s="298" t="str">
        <f aca="false">IF(OR(Calculator!$E$12&lt;&gt;"YES",Calculator!$B$29&lt;Calculator!$G$12),"—",ROUND((1+SQRT(((50*POWER(80,POWER(COS(PI()*MOD(Calculator!$B$29/Calculator!$F$12,1)),2))-$C42)^2+(1500*ABS(SIN(2*PI()*MOD(Calculator!$B$29/Calculator!$F$12,1)))*IF(MOD(Calculator!$B$29/Calculator!$F$12,1)&lt;0.5,-1,1))^2)/((50*POWER(80,POWER(COS(PI()*MOD(Calculator!$B$29/Calculator!$F$12,1)),2))+$C42)^2+(1500*ABS(SIN(2*PI()*MOD(Calculator!$B$29/Calculator!$F$12,1)))*IF(MOD(Calculator!$B$29/Calculator!$F$12,1)&lt;0.5,-1,1))^2)))/(1-SQRT(((50*POWER(80,POWER(COS(PI()*MOD(Calculator!$B$29/Calculator!$F$12,1)),2))-$C42)^2+(1500*ABS(SIN(2*PI()*MOD(Calculator!$B$29/Calculator!$F$12,1)))*IF(MOD(Calculator!$B$29/Calculator!$F$12,1)&lt;0.5,-1,1))^2)/((50*POWER(80,POWER(COS(PI()*MOD(Calculator!$B$29/Calculator!$F$12,1)),2))+$C42)^2+(1500*ABS(SIN(2*PI()*MOD(Calculator!$B$29/Calculator!$F$12,1)))*IF(MOD(Calculator!$B$29/Calculator!$F$12,1)&lt;0.5,-1,1))^2))),2))</f>
        <v>—</v>
      </c>
      <c r="E42" s="298" t="str">
        <f aca="false">IF(OR(Calculator!$E$13&lt;&gt;"YES",Calculator!$B$29&lt;Calculator!$G$13),"—",ROUND((1+SQRT(((50*POWER(80,POWER(COS(PI()*MOD(Calculator!$B$29/Calculator!$F$13,1)),2))-$C42)^2+(1500*ABS(SIN(2*PI()*MOD(Calculator!$B$29/Calculator!$F$13,1)))*IF(MOD(Calculator!$B$29/Calculator!$F$13,1)&lt;0.5,-1,1))^2)/((50*POWER(80,POWER(COS(PI()*MOD(Calculator!$B$29/Calculator!$F$13,1)),2))+$C42)^2+(1500*ABS(SIN(2*PI()*MOD(Calculator!$B$29/Calculator!$F$13,1)))*IF(MOD(Calculator!$B$29/Calculator!$F$13,1)&lt;0.5,-1,1))^2)))/(1-SQRT(((50*POWER(80,POWER(COS(PI()*MOD(Calculator!$B$29/Calculator!$F$13,1)),2))-$C42)^2+(1500*ABS(SIN(2*PI()*MOD(Calculator!$B$29/Calculator!$F$13,1)))*IF(MOD(Calculator!$B$29/Calculator!$F$13,1)&lt;0.5,-1,1))^2)/((50*POWER(80,POWER(COS(PI()*MOD(Calculator!$B$29/Calculator!$F$13,1)),2))+$C42)^2+(1500*ABS(SIN(2*PI()*MOD(Calculator!$B$29/Calculator!$F$13,1)))*IF(MOD(Calculator!$B$29/Calculator!$F$13,1)&lt;0.5,-1,1))^2))),2))</f>
        <v>—</v>
      </c>
      <c r="F42" s="298" t="str">
        <f aca="false">IF(OR(Calculator!$E$14&lt;&gt;"YES",Calculator!$B$29&lt;Calculator!$G$14),"—",ROUND((1+SQRT(((50*POWER(80,POWER(COS(PI()*MOD(Calculator!$B$29/Calculator!$F$14,1)),2))-$C42)^2+(1500*ABS(SIN(2*PI()*MOD(Calculator!$B$29/Calculator!$F$14,1)))*IF(MOD(Calculator!$B$29/Calculator!$F$14,1)&lt;0.5,-1,1))^2)/((50*POWER(80,POWER(COS(PI()*MOD(Calculator!$B$29/Calculator!$F$14,1)),2))+$C42)^2+(1500*ABS(SIN(2*PI()*MOD(Calculator!$B$29/Calculator!$F$14,1)))*IF(MOD(Calculator!$B$29/Calculator!$F$14,1)&lt;0.5,-1,1))^2)))/(1-SQRT(((50*POWER(80,POWER(COS(PI()*MOD(Calculator!$B$29/Calculator!$F$14,1)),2))-$C42)^2+(1500*ABS(SIN(2*PI()*MOD(Calculator!$B$29/Calculator!$F$14,1)))*IF(MOD(Calculator!$B$29/Calculator!$F$14,1)&lt;0.5,-1,1))^2)/((50*POWER(80,POWER(COS(PI()*MOD(Calculator!$B$29/Calculator!$F$14,1)),2))+$C42)^2+(1500*ABS(SIN(2*PI()*MOD(Calculator!$B$29/Calculator!$F$14,1)))*IF(MOD(Calculator!$B$29/Calculator!$F$14,1)&lt;0.5,-1,1))^2))),2))</f>
        <v>—</v>
      </c>
      <c r="G42" s="298" t="n">
        <f aca="false">IF(OR(Calculator!$E$15&lt;&gt;"YES",Calculator!$B$29&lt;Calculator!$G$15),"—",ROUND((1+SQRT(((50*POWER(80,POWER(COS(PI()*MOD(Calculator!$B$29/Calculator!$F$15,1)),2))-$C42)^2+(1500*ABS(SIN(2*PI()*MOD(Calculator!$B$29/Calculator!$F$15,1)))*IF(MOD(Calculator!$B$29/Calculator!$F$15,1)&lt;0.5,-1,1))^2)/((50*POWER(80,POWER(COS(PI()*MOD(Calculator!$B$29/Calculator!$F$15,1)),2))+$C42)^2+(1500*ABS(SIN(2*PI()*MOD(Calculator!$B$29/Calculator!$F$15,1)))*IF(MOD(Calculator!$B$29/Calculator!$F$15,1)&lt;0.5,-1,1))^2)))/(1-SQRT(((50*POWER(80,POWER(COS(PI()*MOD(Calculator!$B$29/Calculator!$F$15,1)),2))-$C42)^2+(1500*ABS(SIN(2*PI()*MOD(Calculator!$B$29/Calculator!$F$15,1)))*IF(MOD(Calculator!$B$29/Calculator!$F$15,1)&lt;0.5,-1,1))^2)/((50*POWER(80,POWER(COS(PI()*MOD(Calculator!$B$29/Calculator!$F$15,1)),2))+$C42)^2+(1500*ABS(SIN(2*PI()*MOD(Calculator!$B$29/Calculator!$F$15,1)))*IF(MOD(Calculator!$B$29/Calculator!$F$15,1)&lt;0.5,-1,1))^2))),2))</f>
        <v>31.12</v>
      </c>
      <c r="H42" s="298" t="str">
        <f aca="false">IF(OR(Calculator!$E$16&lt;&gt;"YES",Calculator!$B$29&lt;Calculator!$G$16),"—",ROUND((1+SQRT(((50*POWER(80,POWER(COS(PI()*MOD(Calculator!$B$29/Calculator!$F$16,1)),2))-$C42)^2+(1500*ABS(SIN(2*PI()*MOD(Calculator!$B$29/Calculator!$F$16,1)))*IF(MOD(Calculator!$B$29/Calculator!$F$16,1)&lt;0.5,-1,1))^2)/((50*POWER(80,POWER(COS(PI()*MOD(Calculator!$B$29/Calculator!$F$16,1)),2))+$C42)^2+(1500*ABS(SIN(2*PI()*MOD(Calculator!$B$29/Calculator!$F$16,1)))*IF(MOD(Calculator!$B$29/Calculator!$F$16,1)&lt;0.5,-1,1))^2)))/(1-SQRT(((50*POWER(80,POWER(COS(PI()*MOD(Calculator!$B$29/Calculator!$F$16,1)),2))-$C42)^2+(1500*ABS(SIN(2*PI()*MOD(Calculator!$B$29/Calculator!$F$16,1)))*IF(MOD(Calculator!$B$29/Calculator!$F$16,1)&lt;0.5,-1,1))^2)/((50*POWER(80,POWER(COS(PI()*MOD(Calculator!$B$29/Calculator!$F$16,1)),2))+$C42)^2+(1500*ABS(SIN(2*PI()*MOD(Calculator!$B$29/Calculator!$F$16,1)))*IF(MOD(Calculator!$B$29/Calculator!$F$16,1)&lt;0.5,-1,1))^2))),2))</f>
        <v>—</v>
      </c>
      <c r="I42" s="298" t="n">
        <f aca="false">IF(OR(Calculator!$E$17&lt;&gt;"YES",Calculator!$B$29&lt;Calculator!$G$17),"—",ROUND((1+SQRT(((50*POWER(80,POWER(COS(PI()*MOD(Calculator!$B$29/Calculator!$F$17,1)),2))-$C42)^2+(1500*ABS(SIN(2*PI()*MOD(Calculator!$B$29/Calculator!$F$17,1)))*IF(MOD(Calculator!$B$29/Calculator!$F$17,1)&lt;0.5,-1,1))^2)/((50*POWER(80,POWER(COS(PI()*MOD(Calculator!$B$29/Calculator!$F$17,1)),2))+$C42)^2+(1500*ABS(SIN(2*PI()*MOD(Calculator!$B$29/Calculator!$F$17,1)))*IF(MOD(Calculator!$B$29/Calculator!$F$17,1)&lt;0.5,-1,1))^2)))/(1-SQRT(((50*POWER(80,POWER(COS(PI()*MOD(Calculator!$B$29/Calculator!$F$17,1)),2))-$C42)^2+(1500*ABS(SIN(2*PI()*MOD(Calculator!$B$29/Calculator!$F$17,1)))*IF(MOD(Calculator!$B$29/Calculator!$F$17,1)&lt;0.5,-1,1))^2)/((50*POWER(80,POWER(COS(PI()*MOD(Calculator!$B$29/Calculator!$F$17,1)),2))+$C42)^2+(1500*ABS(SIN(2*PI()*MOD(Calculator!$B$29/Calculator!$F$17,1)))*IF(MOD(Calculator!$B$29/Calculator!$F$17,1)&lt;0.5,-1,1))^2))),2))</f>
        <v>29.43</v>
      </c>
      <c r="J42" s="298" t="str">
        <f aca="false">IF(OR(Calculator!$E$18&lt;&gt;"YES",Calculator!$B$29&lt;Calculator!$G$18),"—",ROUND((1+SQRT(((50*POWER(80,POWER(COS(PI()*MOD(Calculator!$B$29/Calculator!$F$18,1)),2))-$C42)^2+(1500*ABS(SIN(2*PI()*MOD(Calculator!$B$29/Calculator!$F$18,1)))*IF(MOD(Calculator!$B$29/Calculator!$F$18,1)&lt;0.5,-1,1))^2)/((50*POWER(80,POWER(COS(PI()*MOD(Calculator!$B$29/Calculator!$F$18,1)),2))+$C42)^2+(1500*ABS(SIN(2*PI()*MOD(Calculator!$B$29/Calculator!$F$18,1)))*IF(MOD(Calculator!$B$29/Calculator!$F$18,1)&lt;0.5,-1,1))^2)))/(1-SQRT(((50*POWER(80,POWER(COS(PI()*MOD(Calculator!$B$29/Calculator!$F$18,1)),2))-$C42)^2+(1500*ABS(SIN(2*PI()*MOD(Calculator!$B$29/Calculator!$F$18,1)))*IF(MOD(Calculator!$B$29/Calculator!$F$18,1)&lt;0.5,-1,1))^2)/((50*POWER(80,POWER(COS(PI()*MOD(Calculator!$B$29/Calculator!$F$18,1)),2))+$C42)^2+(1500*ABS(SIN(2*PI()*MOD(Calculator!$B$29/Calculator!$F$18,1)))*IF(MOD(Calculator!$B$29/Calculator!$F$18,1)&lt;0.5,-1,1))^2))),2))</f>
        <v>—</v>
      </c>
      <c r="K42" s="298" t="str">
        <f aca="false">IF(OR(Calculator!$E$19&lt;&gt;"YES",Calculator!$B$29&lt;Calculator!$G$19),"—",ROUND((1+SQRT(((50*POWER(80,POWER(COS(PI()*MOD(Calculator!$B$29/Calculator!$F$19,1)),2))-$C42)^2+(1500*ABS(SIN(2*PI()*MOD(Calculator!$B$29/Calculator!$F$19,1)))*IF(MOD(Calculator!$B$29/Calculator!$F$19,1)&lt;0.5,-1,1))^2)/((50*POWER(80,POWER(COS(PI()*MOD(Calculator!$B$29/Calculator!$F$19,1)),2))+$C42)^2+(1500*ABS(SIN(2*PI()*MOD(Calculator!$B$29/Calculator!$F$19,1)))*IF(MOD(Calculator!$B$29/Calculator!$F$19,1)&lt;0.5,-1,1))^2)))/(1-SQRT(((50*POWER(80,POWER(COS(PI()*MOD(Calculator!$B$29/Calculator!$F$19,1)),2))-$C42)^2+(1500*ABS(SIN(2*PI()*MOD(Calculator!$B$29/Calculator!$F$19,1)))*IF(MOD(Calculator!$B$29/Calculator!$F$19,1)&lt;0.5,-1,1))^2)/((50*POWER(80,POWER(COS(PI()*MOD(Calculator!$B$29/Calculator!$F$19,1)),2))+$C42)^2+(1500*ABS(SIN(2*PI()*MOD(Calculator!$B$29/Calculator!$F$19,1)))*IF(MOD(Calculator!$B$29/Calculator!$F$19,1)&lt;0.5,-1,1))^2))),2))</f>
        <v>—</v>
      </c>
      <c r="L42" s="298" t="str">
        <f aca="false">IF(OR(Calculator!$E$20&lt;&gt;"YES",Calculator!$B$29&lt;Calculator!$G$20),"—",ROUND((1+SQRT(((50*POWER(80,POWER(COS(PI()*MOD(Calculator!$B$29/Calculator!$F$20,1)),2))-$C42)^2+(1500*ABS(SIN(2*PI()*MOD(Calculator!$B$29/Calculator!$F$20,1)))*IF(MOD(Calculator!$B$29/Calculator!$F$20,1)&lt;0.5,-1,1))^2)/((50*POWER(80,POWER(COS(PI()*MOD(Calculator!$B$29/Calculator!$F$20,1)),2))+$C42)^2+(1500*ABS(SIN(2*PI()*MOD(Calculator!$B$29/Calculator!$F$20,1)))*IF(MOD(Calculator!$B$29/Calculator!$F$20,1)&lt;0.5,-1,1))^2)))/(1-SQRT(((50*POWER(80,POWER(COS(PI()*MOD(Calculator!$B$29/Calculator!$F$20,1)),2))-$C42)^2+(1500*ABS(SIN(2*PI()*MOD(Calculator!$B$29/Calculator!$F$20,1)))*IF(MOD(Calculator!$B$29/Calculator!$F$20,1)&lt;0.5,-1,1))^2)/((50*POWER(80,POWER(COS(PI()*MOD(Calculator!$B$29/Calculator!$F$20,1)),2))+$C42)^2+(1500*ABS(SIN(2*PI()*MOD(Calculator!$B$29/Calculator!$F$20,1)))*IF(MOD(Calculator!$B$29/Calculator!$F$20,1)&lt;0.5,-1,1))^2))),2))</f>
        <v>—</v>
      </c>
      <c r="M42" s="298" t="str">
        <f aca="false">IF(OR(Calculator!$E$21&lt;&gt;"YES",Calculator!$B$29&lt;Calculator!$G$21),"—",ROUND((1+SQRT(((50*POWER(80,POWER(COS(PI()*MOD(Calculator!$B$29/Calculator!$F$21,1)),2))-$C42)^2+(1500*ABS(SIN(2*PI()*MOD(Calculator!$B$29/Calculator!$F$21,1)))*IF(MOD(Calculator!$B$29/Calculator!$F$21,1)&lt;0.5,-1,1))^2)/((50*POWER(80,POWER(COS(PI()*MOD(Calculator!$B$29/Calculator!$F$21,1)),2))+$C42)^2+(1500*ABS(SIN(2*PI()*MOD(Calculator!$B$29/Calculator!$F$21,1)))*IF(MOD(Calculator!$B$29/Calculator!$F$21,1)&lt;0.5,-1,1))^2)))/(1-SQRT(((50*POWER(80,POWER(COS(PI()*MOD(Calculator!$B$29/Calculator!$F$21,1)),2))-$C42)^2+(1500*ABS(SIN(2*PI()*MOD(Calculator!$B$29/Calculator!$F$21,1)))*IF(MOD(Calculator!$B$29/Calculator!$F$21,1)&lt;0.5,-1,1))^2)/((50*POWER(80,POWER(COS(PI()*MOD(Calculator!$B$29/Calculator!$F$21,1)),2))+$C42)^2+(1500*ABS(SIN(2*PI()*MOD(Calculator!$B$29/Calculator!$F$21,1)))*IF(MOD(Calculator!$B$29/Calculator!$F$21,1)&lt;0.5,-1,1))^2))),2))</f>
        <v>—</v>
      </c>
      <c r="N42" s="298" t="str">
        <f aca="false">IF(OR(Calculator!$E$22&lt;&gt;"YES",Calculator!$B$29&lt;Calculator!$G$22),"—",ROUND((1+SQRT(((50*POWER(80,POWER(COS(PI()*MOD(Calculator!$B$29/Calculator!$F$22,1)),2))-$C42)^2+(1500*ABS(SIN(2*PI()*MOD(Calculator!$B$29/Calculator!$F$22,1)))*IF(MOD(Calculator!$B$29/Calculator!$F$22,1)&lt;0.5,-1,1))^2)/((50*POWER(80,POWER(COS(PI()*MOD(Calculator!$B$29/Calculator!$F$22,1)),2))+$C42)^2+(1500*ABS(SIN(2*PI()*MOD(Calculator!$B$29/Calculator!$F$22,1)))*IF(MOD(Calculator!$B$29/Calculator!$F$22,1)&lt;0.5,-1,1))^2)))/(1-SQRT(((50*POWER(80,POWER(COS(PI()*MOD(Calculator!$B$29/Calculator!$F$22,1)),2))-$C42)^2+(1500*ABS(SIN(2*PI()*MOD(Calculator!$B$29/Calculator!$F$22,1)))*IF(MOD(Calculator!$B$29/Calculator!$F$22,1)&lt;0.5,-1,1))^2)/((50*POWER(80,POWER(COS(PI()*MOD(Calculator!$B$29/Calculator!$F$22,1)),2))+$C42)^2+(1500*ABS(SIN(2*PI()*MOD(Calculator!$B$29/Calculator!$F$22,1)))*IF(MOD(Calculator!$B$29/Calculator!$F$22,1)&lt;0.5,-1,1))^2))),2))</f>
        <v>—</v>
      </c>
      <c r="O42" s="292" t="n">
        <f aca="false">IFERROR(ROUND((IF(ISNUMBER(D42),D42,0)+IF(ISNUMBER(E42),E42,0)+IF(ISNUMBER(F42),F42,0)+IF(ISNUMBER(G42),G42,0)+IF(ISNUMBER(H42),H42,0)+IF(ISNUMBER(I42),I42,0)+IF(ISNUMBER(J42),J42,0)+IF(ISNUMBER(K42),K42,0)+IF(ISNUMBER(L42),L42,0)+IF(ISNUMBER(M42),M42,0)+IF(ISNUMBER(N42),N42,0))/(IF(ISNUMBER(D42),1,0)+IF(ISNUMBER(E42),1,0)+IF(ISNUMBER(F42),1,0)+IF(ISNUMBER(G42),1,0)+IF(ISNUMBER(H42),1,0)+IF(ISNUMBER(I42),1,0)+IF(ISNUMBER(J42),1,0)+IF(ISNUMBER(K42),1,0)+IF(ISNUMBER(L42),1,0)+IF(ISNUMBER(M42),1,0)+IF(ISNUMBER(N42),1,0)),4),"")</f>
        <v>30.275</v>
      </c>
      <c r="P42" s="298" t="str">
        <f aca="false">IF(OR(Calculator!$E$12&lt;&gt;"YES",Calculator!$B$30&lt;Calculator!$G$12),"—",ROUND((1+SQRT(((50*POWER(80,POWER(COS(PI()*MOD(Calculator!$B$30/Calculator!$F$12,1)),2))-$C42)^2+(1500*ABS(SIN(2*PI()*MOD(Calculator!$B$30/Calculator!$F$12,1)))*IF(MOD(Calculator!$B$30/Calculator!$F$12,1)&lt;0.5,-1,1))^2)/((50*POWER(80,POWER(COS(PI()*MOD(Calculator!$B$30/Calculator!$F$12,1)),2))+$C42)^2+(1500*ABS(SIN(2*PI()*MOD(Calculator!$B$30/Calculator!$F$12,1)))*IF(MOD(Calculator!$B$30/Calculator!$F$12,1)&lt;0.5,-1,1))^2)))/(1-SQRT(((50*POWER(80,POWER(COS(PI()*MOD(Calculator!$B$30/Calculator!$F$12,1)),2))-$C42)^2+(1500*ABS(SIN(2*PI()*MOD(Calculator!$B$30/Calculator!$F$12,1)))*IF(MOD(Calculator!$B$30/Calculator!$F$12,1)&lt;0.5,-1,1))^2)/((50*POWER(80,POWER(COS(PI()*MOD(Calculator!$B$30/Calculator!$F$12,1)),2))+$C42)^2+(1500*ABS(SIN(2*PI()*MOD(Calculator!$B$30/Calculator!$F$12,1)))*IF(MOD(Calculator!$B$30/Calculator!$F$12,1)&lt;0.5,-1,1))^2))),2))</f>
        <v>—</v>
      </c>
      <c r="Q42" s="298" t="str">
        <f aca="false">IF(OR(Calculator!$E$13&lt;&gt;"YES",Calculator!$B$30&lt;Calculator!$G$13),"—",ROUND((1+SQRT(((50*POWER(80,POWER(COS(PI()*MOD(Calculator!$B$30/Calculator!$F$13,1)),2))-$C42)^2+(1500*ABS(SIN(2*PI()*MOD(Calculator!$B$30/Calculator!$F$13,1)))*IF(MOD(Calculator!$B$30/Calculator!$F$13,1)&lt;0.5,-1,1))^2)/((50*POWER(80,POWER(COS(PI()*MOD(Calculator!$B$30/Calculator!$F$13,1)),2))+$C42)^2+(1500*ABS(SIN(2*PI()*MOD(Calculator!$B$30/Calculator!$F$13,1)))*IF(MOD(Calculator!$B$30/Calculator!$F$13,1)&lt;0.5,-1,1))^2)))/(1-SQRT(((50*POWER(80,POWER(COS(PI()*MOD(Calculator!$B$30/Calculator!$F$13,1)),2))-$C42)^2+(1500*ABS(SIN(2*PI()*MOD(Calculator!$B$30/Calculator!$F$13,1)))*IF(MOD(Calculator!$B$30/Calculator!$F$13,1)&lt;0.5,-1,1))^2)/((50*POWER(80,POWER(COS(PI()*MOD(Calculator!$B$30/Calculator!$F$13,1)),2))+$C42)^2+(1500*ABS(SIN(2*PI()*MOD(Calculator!$B$30/Calculator!$F$13,1)))*IF(MOD(Calculator!$B$30/Calculator!$F$13,1)&lt;0.5,-1,1))^2))),2))</f>
        <v>—</v>
      </c>
      <c r="R42" s="298" t="str">
        <f aca="false">IF(OR(Calculator!$E$14&lt;&gt;"YES",Calculator!$B$30&lt;Calculator!$G$14),"—",ROUND((1+SQRT(((50*POWER(80,POWER(COS(PI()*MOD(Calculator!$B$30/Calculator!$F$14,1)),2))-$C42)^2+(1500*ABS(SIN(2*PI()*MOD(Calculator!$B$30/Calculator!$F$14,1)))*IF(MOD(Calculator!$B$30/Calculator!$F$14,1)&lt;0.5,-1,1))^2)/((50*POWER(80,POWER(COS(PI()*MOD(Calculator!$B$30/Calculator!$F$14,1)),2))+$C42)^2+(1500*ABS(SIN(2*PI()*MOD(Calculator!$B$30/Calculator!$F$14,1)))*IF(MOD(Calculator!$B$30/Calculator!$F$14,1)&lt;0.5,-1,1))^2)))/(1-SQRT(((50*POWER(80,POWER(COS(PI()*MOD(Calculator!$B$30/Calculator!$F$14,1)),2))-$C42)^2+(1500*ABS(SIN(2*PI()*MOD(Calculator!$B$30/Calculator!$F$14,1)))*IF(MOD(Calculator!$B$30/Calculator!$F$14,1)&lt;0.5,-1,1))^2)/((50*POWER(80,POWER(COS(PI()*MOD(Calculator!$B$30/Calculator!$F$14,1)),2))+$C42)^2+(1500*ABS(SIN(2*PI()*MOD(Calculator!$B$30/Calculator!$F$14,1)))*IF(MOD(Calculator!$B$30/Calculator!$F$14,1)&lt;0.5,-1,1))^2))),2))</f>
        <v>—</v>
      </c>
      <c r="S42" s="298" t="n">
        <f aca="false">IF(OR(Calculator!$E$15&lt;&gt;"YES",Calculator!$B$30&lt;Calculator!$G$15),"—",ROUND((1+SQRT(((50*POWER(80,POWER(COS(PI()*MOD(Calculator!$B$30/Calculator!$F$15,1)),2))-$C42)^2+(1500*ABS(SIN(2*PI()*MOD(Calculator!$B$30/Calculator!$F$15,1)))*IF(MOD(Calculator!$B$30/Calculator!$F$15,1)&lt;0.5,-1,1))^2)/((50*POWER(80,POWER(COS(PI()*MOD(Calculator!$B$30/Calculator!$F$15,1)),2))+$C42)^2+(1500*ABS(SIN(2*PI()*MOD(Calculator!$B$30/Calculator!$F$15,1)))*IF(MOD(Calculator!$B$30/Calculator!$F$15,1)&lt;0.5,-1,1))^2)))/(1-SQRT(((50*POWER(80,POWER(COS(PI()*MOD(Calculator!$B$30/Calculator!$F$15,1)),2))-$C42)^2+(1500*ABS(SIN(2*PI()*MOD(Calculator!$B$30/Calculator!$F$15,1)))*IF(MOD(Calculator!$B$30/Calculator!$F$15,1)&lt;0.5,-1,1))^2)/((50*POWER(80,POWER(COS(PI()*MOD(Calculator!$B$30/Calculator!$F$15,1)),2))+$C42)^2+(1500*ABS(SIN(2*PI()*MOD(Calculator!$B$30/Calculator!$F$15,1)))*IF(MOD(Calculator!$B$30/Calculator!$F$15,1)&lt;0.5,-1,1))^2))),2))</f>
        <v>30.27</v>
      </c>
      <c r="T42" s="298" t="str">
        <f aca="false">IF(OR(Calculator!$E$16&lt;&gt;"YES",Calculator!$B$30&lt;Calculator!$G$16),"—",ROUND((1+SQRT(((50*POWER(80,POWER(COS(PI()*MOD(Calculator!$B$30/Calculator!$F$16,1)),2))-$C42)^2+(1500*ABS(SIN(2*PI()*MOD(Calculator!$B$30/Calculator!$F$16,1)))*IF(MOD(Calculator!$B$30/Calculator!$F$16,1)&lt;0.5,-1,1))^2)/((50*POWER(80,POWER(COS(PI()*MOD(Calculator!$B$30/Calculator!$F$16,1)),2))+$C42)^2+(1500*ABS(SIN(2*PI()*MOD(Calculator!$B$30/Calculator!$F$16,1)))*IF(MOD(Calculator!$B$30/Calculator!$F$16,1)&lt;0.5,-1,1))^2)))/(1-SQRT(((50*POWER(80,POWER(COS(PI()*MOD(Calculator!$B$30/Calculator!$F$16,1)),2))-$C42)^2+(1500*ABS(SIN(2*PI()*MOD(Calculator!$B$30/Calculator!$F$16,1)))*IF(MOD(Calculator!$B$30/Calculator!$F$16,1)&lt;0.5,-1,1))^2)/((50*POWER(80,POWER(COS(PI()*MOD(Calculator!$B$30/Calculator!$F$16,1)),2))+$C42)^2+(1500*ABS(SIN(2*PI()*MOD(Calculator!$B$30/Calculator!$F$16,1)))*IF(MOD(Calculator!$B$30/Calculator!$F$16,1)&lt;0.5,-1,1))^2))),2))</f>
        <v>—</v>
      </c>
      <c r="U42" s="298" t="n">
        <f aca="false">IF(OR(Calculator!$E$17&lt;&gt;"YES",Calculator!$B$30&lt;Calculator!$G$17),"—",ROUND((1+SQRT(((50*POWER(80,POWER(COS(PI()*MOD(Calculator!$B$30/Calculator!$F$17,1)),2))-$C42)^2+(1500*ABS(SIN(2*PI()*MOD(Calculator!$B$30/Calculator!$F$17,1)))*IF(MOD(Calculator!$B$30/Calculator!$F$17,1)&lt;0.5,-1,1))^2)/((50*POWER(80,POWER(COS(PI()*MOD(Calculator!$B$30/Calculator!$F$17,1)),2))+$C42)^2+(1500*ABS(SIN(2*PI()*MOD(Calculator!$B$30/Calculator!$F$17,1)))*IF(MOD(Calculator!$B$30/Calculator!$F$17,1)&lt;0.5,-1,1))^2)))/(1-SQRT(((50*POWER(80,POWER(COS(PI()*MOD(Calculator!$B$30/Calculator!$F$17,1)),2))-$C42)^2+(1500*ABS(SIN(2*PI()*MOD(Calculator!$B$30/Calculator!$F$17,1)))*IF(MOD(Calculator!$B$30/Calculator!$F$17,1)&lt;0.5,-1,1))^2)/((50*POWER(80,POWER(COS(PI()*MOD(Calculator!$B$30/Calculator!$F$17,1)),2))+$C42)^2+(1500*ABS(SIN(2*PI()*MOD(Calculator!$B$30/Calculator!$F$17,1)))*IF(MOD(Calculator!$B$30/Calculator!$F$17,1)&lt;0.5,-1,1))^2))),2))</f>
        <v>31.17</v>
      </c>
      <c r="V42" s="298" t="str">
        <f aca="false">IF(OR(Calculator!$E$18&lt;&gt;"YES",Calculator!$B$30&lt;Calculator!$G$18),"—",ROUND((1+SQRT(((50*POWER(80,POWER(COS(PI()*MOD(Calculator!$B$30/Calculator!$F$18,1)),2))-$C42)^2+(1500*ABS(SIN(2*PI()*MOD(Calculator!$B$30/Calculator!$F$18,1)))*IF(MOD(Calculator!$B$30/Calculator!$F$18,1)&lt;0.5,-1,1))^2)/((50*POWER(80,POWER(COS(PI()*MOD(Calculator!$B$30/Calculator!$F$18,1)),2))+$C42)^2+(1500*ABS(SIN(2*PI()*MOD(Calculator!$B$30/Calculator!$F$18,1)))*IF(MOD(Calculator!$B$30/Calculator!$F$18,1)&lt;0.5,-1,1))^2)))/(1-SQRT(((50*POWER(80,POWER(COS(PI()*MOD(Calculator!$B$30/Calculator!$F$18,1)),2))-$C42)^2+(1500*ABS(SIN(2*PI()*MOD(Calculator!$B$30/Calculator!$F$18,1)))*IF(MOD(Calculator!$B$30/Calculator!$F$18,1)&lt;0.5,-1,1))^2)/((50*POWER(80,POWER(COS(PI()*MOD(Calculator!$B$30/Calculator!$F$18,1)),2))+$C42)^2+(1500*ABS(SIN(2*PI()*MOD(Calculator!$B$30/Calculator!$F$18,1)))*IF(MOD(Calculator!$B$30/Calculator!$F$18,1)&lt;0.5,-1,1))^2))),2))</f>
        <v>—</v>
      </c>
      <c r="W42" s="298" t="str">
        <f aca="false">IF(OR(Calculator!$E$19&lt;&gt;"YES",Calculator!$B$30&lt;Calculator!$G$19),"—",ROUND((1+SQRT(((50*POWER(80,POWER(COS(PI()*MOD(Calculator!$B$30/Calculator!$F$19,1)),2))-$C42)^2+(1500*ABS(SIN(2*PI()*MOD(Calculator!$B$30/Calculator!$F$19,1)))*IF(MOD(Calculator!$B$30/Calculator!$F$19,1)&lt;0.5,-1,1))^2)/((50*POWER(80,POWER(COS(PI()*MOD(Calculator!$B$30/Calculator!$F$19,1)),2))+$C42)^2+(1500*ABS(SIN(2*PI()*MOD(Calculator!$B$30/Calculator!$F$19,1)))*IF(MOD(Calculator!$B$30/Calculator!$F$19,1)&lt;0.5,-1,1))^2)))/(1-SQRT(((50*POWER(80,POWER(COS(PI()*MOD(Calculator!$B$30/Calculator!$F$19,1)),2))-$C42)^2+(1500*ABS(SIN(2*PI()*MOD(Calculator!$B$30/Calculator!$F$19,1)))*IF(MOD(Calculator!$B$30/Calculator!$F$19,1)&lt;0.5,-1,1))^2)/((50*POWER(80,POWER(COS(PI()*MOD(Calculator!$B$30/Calculator!$F$19,1)),2))+$C42)^2+(1500*ABS(SIN(2*PI()*MOD(Calculator!$B$30/Calculator!$F$19,1)))*IF(MOD(Calculator!$B$30/Calculator!$F$19,1)&lt;0.5,-1,1))^2))),2))</f>
        <v>—</v>
      </c>
      <c r="X42" s="298" t="str">
        <f aca="false">IF(OR(Calculator!$E$20&lt;&gt;"YES",Calculator!$B$30&lt;Calculator!$G$20),"—",ROUND((1+SQRT(((50*POWER(80,POWER(COS(PI()*MOD(Calculator!$B$30/Calculator!$F$20,1)),2))-$C42)^2+(1500*ABS(SIN(2*PI()*MOD(Calculator!$B$30/Calculator!$F$20,1)))*IF(MOD(Calculator!$B$30/Calculator!$F$20,1)&lt;0.5,-1,1))^2)/((50*POWER(80,POWER(COS(PI()*MOD(Calculator!$B$30/Calculator!$F$20,1)),2))+$C42)^2+(1500*ABS(SIN(2*PI()*MOD(Calculator!$B$30/Calculator!$F$20,1)))*IF(MOD(Calculator!$B$30/Calculator!$F$20,1)&lt;0.5,-1,1))^2)))/(1-SQRT(((50*POWER(80,POWER(COS(PI()*MOD(Calculator!$B$30/Calculator!$F$20,1)),2))-$C42)^2+(1500*ABS(SIN(2*PI()*MOD(Calculator!$B$30/Calculator!$F$20,1)))*IF(MOD(Calculator!$B$30/Calculator!$F$20,1)&lt;0.5,-1,1))^2)/((50*POWER(80,POWER(COS(PI()*MOD(Calculator!$B$30/Calculator!$F$20,1)),2))+$C42)^2+(1500*ABS(SIN(2*PI()*MOD(Calculator!$B$30/Calculator!$F$20,1)))*IF(MOD(Calculator!$B$30/Calculator!$F$20,1)&lt;0.5,-1,1))^2))),2))</f>
        <v>—</v>
      </c>
      <c r="Y42" s="298" t="str">
        <f aca="false">IF(OR(Calculator!$E$21&lt;&gt;"YES",Calculator!$B$30&lt;Calculator!$G$21),"—",ROUND((1+SQRT(((50*POWER(80,POWER(COS(PI()*MOD(Calculator!$B$30/Calculator!$F$21,1)),2))-$C42)^2+(1500*ABS(SIN(2*PI()*MOD(Calculator!$B$30/Calculator!$F$21,1)))*IF(MOD(Calculator!$B$30/Calculator!$F$21,1)&lt;0.5,-1,1))^2)/((50*POWER(80,POWER(COS(PI()*MOD(Calculator!$B$30/Calculator!$F$21,1)),2))+$C42)^2+(1500*ABS(SIN(2*PI()*MOD(Calculator!$B$30/Calculator!$F$21,1)))*IF(MOD(Calculator!$B$30/Calculator!$F$21,1)&lt;0.5,-1,1))^2)))/(1-SQRT(((50*POWER(80,POWER(COS(PI()*MOD(Calculator!$B$30/Calculator!$F$21,1)),2))-$C42)^2+(1500*ABS(SIN(2*PI()*MOD(Calculator!$B$30/Calculator!$F$21,1)))*IF(MOD(Calculator!$B$30/Calculator!$F$21,1)&lt;0.5,-1,1))^2)/((50*POWER(80,POWER(COS(PI()*MOD(Calculator!$B$30/Calculator!$F$21,1)),2))+$C42)^2+(1500*ABS(SIN(2*PI()*MOD(Calculator!$B$30/Calculator!$F$21,1)))*IF(MOD(Calculator!$B$30/Calculator!$F$21,1)&lt;0.5,-1,1))^2))),2))</f>
        <v>—</v>
      </c>
      <c r="Z42" s="298" t="str">
        <f aca="false">IF(OR(Calculator!$E$22&lt;&gt;"YES",Calculator!$B$30&lt;Calculator!$G$22),"—",ROUND((1+SQRT(((50*POWER(80,POWER(COS(PI()*MOD(Calculator!$B$30/Calculator!$F$22,1)),2))-$C42)^2+(1500*ABS(SIN(2*PI()*MOD(Calculator!$B$30/Calculator!$F$22,1)))*IF(MOD(Calculator!$B$30/Calculator!$F$22,1)&lt;0.5,-1,1))^2)/((50*POWER(80,POWER(COS(PI()*MOD(Calculator!$B$30/Calculator!$F$22,1)),2))+$C42)^2+(1500*ABS(SIN(2*PI()*MOD(Calculator!$B$30/Calculator!$F$22,1)))*IF(MOD(Calculator!$B$30/Calculator!$F$22,1)&lt;0.5,-1,1))^2)))/(1-SQRT(((50*POWER(80,POWER(COS(PI()*MOD(Calculator!$B$30/Calculator!$F$22,1)),2))-$C42)^2+(1500*ABS(SIN(2*PI()*MOD(Calculator!$B$30/Calculator!$F$22,1)))*IF(MOD(Calculator!$B$30/Calculator!$F$22,1)&lt;0.5,-1,1))^2)/((50*POWER(80,POWER(COS(PI()*MOD(Calculator!$B$30/Calculator!$F$22,1)),2))+$C42)^2+(1500*ABS(SIN(2*PI()*MOD(Calculator!$B$30/Calculator!$F$22,1)))*IF(MOD(Calculator!$B$30/Calculator!$F$22,1)&lt;0.5,-1,1))^2))),2))</f>
        <v>—</v>
      </c>
      <c r="AA42" s="292" t="n">
        <f aca="false">IFERROR(ROUND((IF(ISNUMBER(P42),P42,0)+IF(ISNUMBER(Q42),Q42,0)+IF(ISNUMBER(R42),R42,0)+IF(ISNUMBER(S42),S42,0)+IF(ISNUMBER(T42),T42,0)+IF(ISNUMBER(U42),U42,0)+IF(ISNUMBER(V42),V42,0)+IF(ISNUMBER(W42),W42,0)+IF(ISNUMBER(X42),X42,0)+IF(ISNUMBER(Y42),Y42,0)+IF(ISNUMBER(Z42),Z42,0))/(IF(ISNUMBER(P42),1,0)+IF(ISNUMBER(Q42),1,0)+IF(ISNUMBER(R42),1,0)+IF(ISNUMBER(S42),1,0)+IF(ISNUMBER(T42),1,0)+IF(ISNUMBER(U42),1,0)+IF(ISNUMBER(V42),1,0)+IF(ISNUMBER(W42),1,0)+IF(ISNUMBER(X42),1,0)+IF(ISNUMBER(Y42),1,0)+IF(ISNUMBER(Z42),1,0)),4),"")</f>
        <v>30.72</v>
      </c>
      <c r="AB42" s="298" t="str">
        <f aca="false">IF(OR(Calculator!$E$12&lt;&gt;"YES",Calculator!$B$31&lt;Calculator!$G$12),"—",ROUND((1+SQRT(((50*POWER(80,POWER(COS(PI()*MOD(Calculator!$B$31/Calculator!$F$12,1)),2))-$C42)^2+(1500*ABS(SIN(2*PI()*MOD(Calculator!$B$31/Calculator!$F$12,1)))*IF(MOD(Calculator!$B$31/Calculator!$F$12,1)&lt;0.5,-1,1))^2)/((50*POWER(80,POWER(COS(PI()*MOD(Calculator!$B$31/Calculator!$F$12,1)),2))+$C42)^2+(1500*ABS(SIN(2*PI()*MOD(Calculator!$B$31/Calculator!$F$12,1)))*IF(MOD(Calculator!$B$31/Calculator!$F$12,1)&lt;0.5,-1,1))^2)))/(1-SQRT(((50*POWER(80,POWER(COS(PI()*MOD(Calculator!$B$31/Calculator!$F$12,1)),2))-$C42)^2+(1500*ABS(SIN(2*PI()*MOD(Calculator!$B$31/Calculator!$F$12,1)))*IF(MOD(Calculator!$B$31/Calculator!$F$12,1)&lt;0.5,-1,1))^2)/((50*POWER(80,POWER(COS(PI()*MOD(Calculator!$B$31/Calculator!$F$12,1)),2))+$C42)^2+(1500*ABS(SIN(2*PI()*MOD(Calculator!$B$31/Calculator!$F$12,1)))*IF(MOD(Calculator!$B$31/Calculator!$F$12,1)&lt;0.5,-1,1))^2))),2))</f>
        <v>—</v>
      </c>
      <c r="AC42" s="298" t="str">
        <f aca="false">IF(OR(Calculator!$E$13&lt;&gt;"YES",Calculator!$B$31&lt;Calculator!$G$13),"—",ROUND((1+SQRT(((50*POWER(80,POWER(COS(PI()*MOD(Calculator!$B$31/Calculator!$F$13,1)),2))-$C42)^2+(1500*ABS(SIN(2*PI()*MOD(Calculator!$B$31/Calculator!$F$13,1)))*IF(MOD(Calculator!$B$31/Calculator!$F$13,1)&lt;0.5,-1,1))^2)/((50*POWER(80,POWER(COS(PI()*MOD(Calculator!$B$31/Calculator!$F$13,1)),2))+$C42)^2+(1500*ABS(SIN(2*PI()*MOD(Calculator!$B$31/Calculator!$F$13,1)))*IF(MOD(Calculator!$B$31/Calculator!$F$13,1)&lt;0.5,-1,1))^2)))/(1-SQRT(((50*POWER(80,POWER(COS(PI()*MOD(Calculator!$B$31/Calculator!$F$13,1)),2))-$C42)^2+(1500*ABS(SIN(2*PI()*MOD(Calculator!$B$31/Calculator!$F$13,1)))*IF(MOD(Calculator!$B$31/Calculator!$F$13,1)&lt;0.5,-1,1))^2)/((50*POWER(80,POWER(COS(PI()*MOD(Calculator!$B$31/Calculator!$F$13,1)),2))+$C42)^2+(1500*ABS(SIN(2*PI()*MOD(Calculator!$B$31/Calculator!$F$13,1)))*IF(MOD(Calculator!$B$31/Calculator!$F$13,1)&lt;0.5,-1,1))^2))),2))</f>
        <v>—</v>
      </c>
      <c r="AD42" s="298" t="str">
        <f aca="false">IF(OR(Calculator!$E$14&lt;&gt;"YES",Calculator!$B$31&lt;Calculator!$G$14),"—",ROUND((1+SQRT(((50*POWER(80,POWER(COS(PI()*MOD(Calculator!$B$31/Calculator!$F$14,1)),2))-$C42)^2+(1500*ABS(SIN(2*PI()*MOD(Calculator!$B$31/Calculator!$F$14,1)))*IF(MOD(Calculator!$B$31/Calculator!$F$14,1)&lt;0.5,-1,1))^2)/((50*POWER(80,POWER(COS(PI()*MOD(Calculator!$B$31/Calculator!$F$14,1)),2))+$C42)^2+(1500*ABS(SIN(2*PI()*MOD(Calculator!$B$31/Calculator!$F$14,1)))*IF(MOD(Calculator!$B$31/Calculator!$F$14,1)&lt;0.5,-1,1))^2)))/(1-SQRT(((50*POWER(80,POWER(COS(PI()*MOD(Calculator!$B$31/Calculator!$F$14,1)),2))-$C42)^2+(1500*ABS(SIN(2*PI()*MOD(Calculator!$B$31/Calculator!$F$14,1)))*IF(MOD(Calculator!$B$31/Calculator!$F$14,1)&lt;0.5,-1,1))^2)/((50*POWER(80,POWER(COS(PI()*MOD(Calculator!$B$31/Calculator!$F$14,1)),2))+$C42)^2+(1500*ABS(SIN(2*PI()*MOD(Calculator!$B$31/Calculator!$F$14,1)))*IF(MOD(Calculator!$B$31/Calculator!$F$14,1)&lt;0.5,-1,1))^2))),2))</f>
        <v>—</v>
      </c>
      <c r="AE42" s="298" t="n">
        <f aca="false">IF(OR(Calculator!$E$15&lt;&gt;"YES",Calculator!$B$31&lt;Calculator!$G$15),"—",ROUND((1+SQRT(((50*POWER(80,POWER(COS(PI()*MOD(Calculator!$B$31/Calculator!$F$15,1)),2))-$C42)^2+(1500*ABS(SIN(2*PI()*MOD(Calculator!$B$31/Calculator!$F$15,1)))*IF(MOD(Calculator!$B$31/Calculator!$F$15,1)&lt;0.5,-1,1))^2)/((50*POWER(80,POWER(COS(PI()*MOD(Calculator!$B$31/Calculator!$F$15,1)),2))+$C42)^2+(1500*ABS(SIN(2*PI()*MOD(Calculator!$B$31/Calculator!$F$15,1)))*IF(MOD(Calculator!$B$31/Calculator!$F$15,1)&lt;0.5,-1,1))^2)))/(1-SQRT(((50*POWER(80,POWER(COS(PI()*MOD(Calculator!$B$31/Calculator!$F$15,1)),2))-$C42)^2+(1500*ABS(SIN(2*PI()*MOD(Calculator!$B$31/Calculator!$F$15,1)))*IF(MOD(Calculator!$B$31/Calculator!$F$15,1)&lt;0.5,-1,1))^2)/((50*POWER(80,POWER(COS(PI()*MOD(Calculator!$B$31/Calculator!$F$15,1)),2))+$C42)^2+(1500*ABS(SIN(2*PI()*MOD(Calculator!$B$31/Calculator!$F$15,1)))*IF(MOD(Calculator!$B$31/Calculator!$F$15,1)&lt;0.5,-1,1))^2))),2))</f>
        <v>31.89</v>
      </c>
      <c r="AF42" s="298" t="str">
        <f aca="false">IF(OR(Calculator!$E$16&lt;&gt;"YES",Calculator!$B$31&lt;Calculator!$G$16),"—",ROUND((1+SQRT(((50*POWER(80,POWER(COS(PI()*MOD(Calculator!$B$31/Calculator!$F$16,1)),2))-$C42)^2+(1500*ABS(SIN(2*PI()*MOD(Calculator!$B$31/Calculator!$F$16,1)))*IF(MOD(Calculator!$B$31/Calculator!$F$16,1)&lt;0.5,-1,1))^2)/((50*POWER(80,POWER(COS(PI()*MOD(Calculator!$B$31/Calculator!$F$16,1)),2))+$C42)^2+(1500*ABS(SIN(2*PI()*MOD(Calculator!$B$31/Calculator!$F$16,1)))*IF(MOD(Calculator!$B$31/Calculator!$F$16,1)&lt;0.5,-1,1))^2)))/(1-SQRT(((50*POWER(80,POWER(COS(PI()*MOD(Calculator!$B$31/Calculator!$F$16,1)),2))-$C42)^2+(1500*ABS(SIN(2*PI()*MOD(Calculator!$B$31/Calculator!$F$16,1)))*IF(MOD(Calculator!$B$31/Calculator!$F$16,1)&lt;0.5,-1,1))^2)/((50*POWER(80,POWER(COS(PI()*MOD(Calculator!$B$31/Calculator!$F$16,1)),2))+$C42)^2+(1500*ABS(SIN(2*PI()*MOD(Calculator!$B$31/Calculator!$F$16,1)))*IF(MOD(Calculator!$B$31/Calculator!$F$16,1)&lt;0.5,-1,1))^2))),2))</f>
        <v>—</v>
      </c>
      <c r="AG42" s="298" t="n">
        <f aca="false">IF(OR(Calculator!$E$17&lt;&gt;"YES",Calculator!$B$31&lt;Calculator!$G$17),"—",ROUND((1+SQRT(((50*POWER(80,POWER(COS(PI()*MOD(Calculator!$B$31/Calculator!$F$17,1)),2))-$C42)^2+(1500*ABS(SIN(2*PI()*MOD(Calculator!$B$31/Calculator!$F$17,1)))*IF(MOD(Calculator!$B$31/Calculator!$F$17,1)&lt;0.5,-1,1))^2)/((50*POWER(80,POWER(COS(PI()*MOD(Calculator!$B$31/Calculator!$F$17,1)),2))+$C42)^2+(1500*ABS(SIN(2*PI()*MOD(Calculator!$B$31/Calculator!$F$17,1)))*IF(MOD(Calculator!$B$31/Calculator!$F$17,1)&lt;0.5,-1,1))^2)))/(1-SQRT(((50*POWER(80,POWER(COS(PI()*MOD(Calculator!$B$31/Calculator!$F$17,1)),2))-$C42)^2+(1500*ABS(SIN(2*PI()*MOD(Calculator!$B$31/Calculator!$F$17,1)))*IF(MOD(Calculator!$B$31/Calculator!$F$17,1)&lt;0.5,-1,1))^2)/((50*POWER(80,POWER(COS(PI()*MOD(Calculator!$B$31/Calculator!$F$17,1)),2))+$C42)^2+(1500*ABS(SIN(2*PI()*MOD(Calculator!$B$31/Calculator!$F$17,1)))*IF(MOD(Calculator!$B$31/Calculator!$F$17,1)&lt;0.5,-1,1))^2))),2))</f>
        <v>27.46</v>
      </c>
      <c r="AH42" s="298" t="str">
        <f aca="false">IF(OR(Calculator!$E$18&lt;&gt;"YES",Calculator!$B$31&lt;Calculator!$G$18),"—",ROUND((1+SQRT(((50*POWER(80,POWER(COS(PI()*MOD(Calculator!$B$31/Calculator!$F$18,1)),2))-$C42)^2+(1500*ABS(SIN(2*PI()*MOD(Calculator!$B$31/Calculator!$F$18,1)))*IF(MOD(Calculator!$B$31/Calculator!$F$18,1)&lt;0.5,-1,1))^2)/((50*POWER(80,POWER(COS(PI()*MOD(Calculator!$B$31/Calculator!$F$18,1)),2))+$C42)^2+(1500*ABS(SIN(2*PI()*MOD(Calculator!$B$31/Calculator!$F$18,1)))*IF(MOD(Calculator!$B$31/Calculator!$F$18,1)&lt;0.5,-1,1))^2)))/(1-SQRT(((50*POWER(80,POWER(COS(PI()*MOD(Calculator!$B$31/Calculator!$F$18,1)),2))-$C42)^2+(1500*ABS(SIN(2*PI()*MOD(Calculator!$B$31/Calculator!$F$18,1)))*IF(MOD(Calculator!$B$31/Calculator!$F$18,1)&lt;0.5,-1,1))^2)/((50*POWER(80,POWER(COS(PI()*MOD(Calculator!$B$31/Calculator!$F$18,1)),2))+$C42)^2+(1500*ABS(SIN(2*PI()*MOD(Calculator!$B$31/Calculator!$F$18,1)))*IF(MOD(Calculator!$B$31/Calculator!$F$18,1)&lt;0.5,-1,1))^2))),2))</f>
        <v>—</v>
      </c>
      <c r="AI42" s="298" t="str">
        <f aca="false">IF(OR(Calculator!$E$19&lt;&gt;"YES",Calculator!$B$31&lt;Calculator!$G$19),"—",ROUND((1+SQRT(((50*POWER(80,POWER(COS(PI()*MOD(Calculator!$B$31/Calculator!$F$19,1)),2))-$C42)^2+(1500*ABS(SIN(2*PI()*MOD(Calculator!$B$31/Calculator!$F$19,1)))*IF(MOD(Calculator!$B$31/Calculator!$F$19,1)&lt;0.5,-1,1))^2)/((50*POWER(80,POWER(COS(PI()*MOD(Calculator!$B$31/Calculator!$F$19,1)),2))+$C42)^2+(1500*ABS(SIN(2*PI()*MOD(Calculator!$B$31/Calculator!$F$19,1)))*IF(MOD(Calculator!$B$31/Calculator!$F$19,1)&lt;0.5,-1,1))^2)))/(1-SQRT(((50*POWER(80,POWER(COS(PI()*MOD(Calculator!$B$31/Calculator!$F$19,1)),2))-$C42)^2+(1500*ABS(SIN(2*PI()*MOD(Calculator!$B$31/Calculator!$F$19,1)))*IF(MOD(Calculator!$B$31/Calculator!$F$19,1)&lt;0.5,-1,1))^2)/((50*POWER(80,POWER(COS(PI()*MOD(Calculator!$B$31/Calculator!$F$19,1)),2))+$C42)^2+(1500*ABS(SIN(2*PI()*MOD(Calculator!$B$31/Calculator!$F$19,1)))*IF(MOD(Calculator!$B$31/Calculator!$F$19,1)&lt;0.5,-1,1))^2))),2))</f>
        <v>—</v>
      </c>
      <c r="AJ42" s="298" t="str">
        <f aca="false">IF(OR(Calculator!$E$20&lt;&gt;"YES",Calculator!$B$31&lt;Calculator!$G$20),"—",ROUND((1+SQRT(((50*POWER(80,POWER(COS(PI()*MOD(Calculator!$B$31/Calculator!$F$20,1)),2))-$C42)^2+(1500*ABS(SIN(2*PI()*MOD(Calculator!$B$31/Calculator!$F$20,1)))*IF(MOD(Calculator!$B$31/Calculator!$F$20,1)&lt;0.5,-1,1))^2)/((50*POWER(80,POWER(COS(PI()*MOD(Calculator!$B$31/Calculator!$F$20,1)),2))+$C42)^2+(1500*ABS(SIN(2*PI()*MOD(Calculator!$B$31/Calculator!$F$20,1)))*IF(MOD(Calculator!$B$31/Calculator!$F$20,1)&lt;0.5,-1,1))^2)))/(1-SQRT(((50*POWER(80,POWER(COS(PI()*MOD(Calculator!$B$31/Calculator!$F$20,1)),2))-$C42)^2+(1500*ABS(SIN(2*PI()*MOD(Calculator!$B$31/Calculator!$F$20,1)))*IF(MOD(Calculator!$B$31/Calculator!$F$20,1)&lt;0.5,-1,1))^2)/((50*POWER(80,POWER(COS(PI()*MOD(Calculator!$B$31/Calculator!$F$20,1)),2))+$C42)^2+(1500*ABS(SIN(2*PI()*MOD(Calculator!$B$31/Calculator!$F$20,1)))*IF(MOD(Calculator!$B$31/Calculator!$F$20,1)&lt;0.5,-1,1))^2))),2))</f>
        <v>—</v>
      </c>
      <c r="AK42" s="298" t="str">
        <f aca="false">IF(OR(Calculator!$E$21&lt;&gt;"YES",Calculator!$B$31&lt;Calculator!$G$21),"—",ROUND((1+SQRT(((50*POWER(80,POWER(COS(PI()*MOD(Calculator!$B$31/Calculator!$F$21,1)),2))-$C42)^2+(1500*ABS(SIN(2*PI()*MOD(Calculator!$B$31/Calculator!$F$21,1)))*IF(MOD(Calculator!$B$31/Calculator!$F$21,1)&lt;0.5,-1,1))^2)/((50*POWER(80,POWER(COS(PI()*MOD(Calculator!$B$31/Calculator!$F$21,1)),2))+$C42)^2+(1500*ABS(SIN(2*PI()*MOD(Calculator!$B$31/Calculator!$F$21,1)))*IF(MOD(Calculator!$B$31/Calculator!$F$21,1)&lt;0.5,-1,1))^2)))/(1-SQRT(((50*POWER(80,POWER(COS(PI()*MOD(Calculator!$B$31/Calculator!$F$21,1)),2))-$C42)^2+(1500*ABS(SIN(2*PI()*MOD(Calculator!$B$31/Calculator!$F$21,1)))*IF(MOD(Calculator!$B$31/Calculator!$F$21,1)&lt;0.5,-1,1))^2)/((50*POWER(80,POWER(COS(PI()*MOD(Calculator!$B$31/Calculator!$F$21,1)),2))+$C42)^2+(1500*ABS(SIN(2*PI()*MOD(Calculator!$B$31/Calculator!$F$21,1)))*IF(MOD(Calculator!$B$31/Calculator!$F$21,1)&lt;0.5,-1,1))^2))),2))</f>
        <v>—</v>
      </c>
      <c r="AL42" s="298" t="str">
        <f aca="false">IF(OR(Calculator!$E$22&lt;&gt;"YES",Calculator!$B$31&lt;Calculator!$G$22),"—",ROUND((1+SQRT(((50*POWER(80,POWER(COS(PI()*MOD(Calculator!$B$31/Calculator!$F$22,1)),2))-$C42)^2+(1500*ABS(SIN(2*PI()*MOD(Calculator!$B$31/Calculator!$F$22,1)))*IF(MOD(Calculator!$B$31/Calculator!$F$22,1)&lt;0.5,-1,1))^2)/((50*POWER(80,POWER(COS(PI()*MOD(Calculator!$B$31/Calculator!$F$22,1)),2))+$C42)^2+(1500*ABS(SIN(2*PI()*MOD(Calculator!$B$31/Calculator!$F$22,1)))*IF(MOD(Calculator!$B$31/Calculator!$F$22,1)&lt;0.5,-1,1))^2)))/(1-SQRT(((50*POWER(80,POWER(COS(PI()*MOD(Calculator!$B$31/Calculator!$F$22,1)),2))-$C42)^2+(1500*ABS(SIN(2*PI()*MOD(Calculator!$B$31/Calculator!$F$22,1)))*IF(MOD(Calculator!$B$31/Calculator!$F$22,1)&lt;0.5,-1,1))^2)/((50*POWER(80,POWER(COS(PI()*MOD(Calculator!$B$31/Calculator!$F$22,1)),2))+$C42)^2+(1500*ABS(SIN(2*PI()*MOD(Calculator!$B$31/Calculator!$F$22,1)))*IF(MOD(Calculator!$B$31/Calculator!$F$22,1)&lt;0.5,-1,1))^2))),2))</f>
        <v>—</v>
      </c>
      <c r="AM42" s="293" t="n">
        <f aca="false">IFERROR(ROUND((IF(ISNUMBER(AB42),AB42,0)+IF(ISNUMBER(AC42),AC42,0)+IF(ISNUMBER(AD42),AD42,0)+IF(ISNUMBER(AE42),AE42,0)+IF(ISNUMBER(AF42),AF42,0)+IF(ISNUMBER(AG42),AG42,0)+IF(ISNUMBER(AH42),AH42,0)+IF(ISNUMBER(AI42),AI42,0)+IF(ISNUMBER(AJ42),AJ42,0)+IF(ISNUMBER(AK42),AK42,0)+IF(ISNUMBER(AL42),AL42,0))/(IF(ISNUMBER(AB42),1,0)+IF(ISNUMBER(AC42),1,0)+IF(ISNUMBER(AD42),1,0)+IF(ISNUMBER(AE42),1,0)+IF(ISNUMBER(AF42),1,0)+IF(ISNUMBER(AG42),1,0)+IF(ISNUMBER(AH42),1,0)+IF(ISNUMBER(AI42),1,0)+IF(ISNUMBER(AJ42),1,0)+IF(ISNUMBER(AK42),1,0)+IF(ISNUMBER(AL42),1,0)),4),"")</f>
        <v>29.675</v>
      </c>
      <c r="AN42" s="299" t="str">
        <f aca="false">IF(OR(Calculator!$E$12&lt;&gt;"YES",Calculator!$B$32&lt;Calculator!$G$12),"—",ROUND((1+SQRT(((50*POWER(80,POWER(COS(PI()*MOD(Calculator!$B$32/Calculator!$F$12,1)),2))-$C42)^2+(1500*ABS(SIN(2*PI()*MOD(Calculator!$B$32/Calculator!$F$12,1)))*IF(MOD(Calculator!$B$32/Calculator!$F$12,1)&lt;0.5,-1,1))^2)/((50*POWER(80,POWER(COS(PI()*MOD(Calculator!$B$32/Calculator!$F$12,1)),2))+$C42)^2+(1500*ABS(SIN(2*PI()*MOD(Calculator!$B$32/Calculator!$F$12,1)))*IF(MOD(Calculator!$B$32/Calculator!$F$12,1)&lt;0.5,-1,1))^2)))/(1-SQRT(((50*POWER(80,POWER(COS(PI()*MOD(Calculator!$B$32/Calculator!$F$12,1)),2))-$C42)^2+(1500*ABS(SIN(2*PI()*MOD(Calculator!$B$32/Calculator!$F$12,1)))*IF(MOD(Calculator!$B$32/Calculator!$F$12,1)&lt;0.5,-1,1))^2)/((50*POWER(80,POWER(COS(PI()*MOD(Calculator!$B$32/Calculator!$F$12,1)),2))+$C42)^2+(1500*ABS(SIN(2*PI()*MOD(Calculator!$B$32/Calculator!$F$12,1)))*IF(MOD(Calculator!$B$32/Calculator!$F$12,1)&lt;0.5,-1,1))^2))),2))</f>
        <v>—</v>
      </c>
      <c r="AO42" s="299" t="str">
        <f aca="false">IF(OR(Calculator!$E$13&lt;&gt;"YES",Calculator!$B$32&lt;Calculator!$G$13),"—",ROUND((1+SQRT(((50*POWER(80,POWER(COS(PI()*MOD(Calculator!$B$32/Calculator!$F$13,1)),2))-$C42)^2+(1500*ABS(SIN(2*PI()*MOD(Calculator!$B$32/Calculator!$F$13,1)))*IF(MOD(Calculator!$B$32/Calculator!$F$13,1)&lt;0.5,-1,1))^2)/((50*POWER(80,POWER(COS(PI()*MOD(Calculator!$B$32/Calculator!$F$13,1)),2))+$C42)^2+(1500*ABS(SIN(2*PI()*MOD(Calculator!$B$32/Calculator!$F$13,1)))*IF(MOD(Calculator!$B$32/Calculator!$F$13,1)&lt;0.5,-1,1))^2)))/(1-SQRT(((50*POWER(80,POWER(COS(PI()*MOD(Calculator!$B$32/Calculator!$F$13,1)),2))-$C42)^2+(1500*ABS(SIN(2*PI()*MOD(Calculator!$B$32/Calculator!$F$13,1)))*IF(MOD(Calculator!$B$32/Calculator!$F$13,1)&lt;0.5,-1,1))^2)/((50*POWER(80,POWER(COS(PI()*MOD(Calculator!$B$32/Calculator!$F$13,1)),2))+$C42)^2+(1500*ABS(SIN(2*PI()*MOD(Calculator!$B$32/Calculator!$F$13,1)))*IF(MOD(Calculator!$B$32/Calculator!$F$13,1)&lt;0.5,-1,1))^2))),2))</f>
        <v>—</v>
      </c>
      <c r="AP42" s="299" t="str">
        <f aca="false">IF(OR(Calculator!$E$14&lt;&gt;"YES",Calculator!$B$32&lt;Calculator!$G$14),"—",ROUND((1+SQRT(((50*POWER(80,POWER(COS(PI()*MOD(Calculator!$B$32/Calculator!$F$14,1)),2))-$C42)^2+(1500*ABS(SIN(2*PI()*MOD(Calculator!$B$32/Calculator!$F$14,1)))*IF(MOD(Calculator!$B$32/Calculator!$F$14,1)&lt;0.5,-1,1))^2)/((50*POWER(80,POWER(COS(PI()*MOD(Calculator!$B$32/Calculator!$F$14,1)),2))+$C42)^2+(1500*ABS(SIN(2*PI()*MOD(Calculator!$B$32/Calculator!$F$14,1)))*IF(MOD(Calculator!$B$32/Calculator!$F$14,1)&lt;0.5,-1,1))^2)))/(1-SQRT(((50*POWER(80,POWER(COS(PI()*MOD(Calculator!$B$32/Calculator!$F$14,1)),2))-$C42)^2+(1500*ABS(SIN(2*PI()*MOD(Calculator!$B$32/Calculator!$F$14,1)))*IF(MOD(Calculator!$B$32/Calculator!$F$14,1)&lt;0.5,-1,1))^2)/((50*POWER(80,POWER(COS(PI()*MOD(Calculator!$B$32/Calculator!$F$14,1)),2))+$C42)^2+(1500*ABS(SIN(2*PI()*MOD(Calculator!$B$32/Calculator!$F$14,1)))*IF(MOD(Calculator!$B$32/Calculator!$F$14,1)&lt;0.5,-1,1))^2))),2))</f>
        <v>—</v>
      </c>
      <c r="AQ42" s="299" t="n">
        <f aca="false">IF(OR(Calculator!$E$15&lt;&gt;"YES",Calculator!$B$32&lt;Calculator!$G$15),"—",ROUND((1+SQRT(((50*POWER(80,POWER(COS(PI()*MOD(Calculator!$B$32/Calculator!$F$15,1)),2))-$C42)^2+(1500*ABS(SIN(2*PI()*MOD(Calculator!$B$32/Calculator!$F$15,1)))*IF(MOD(Calculator!$B$32/Calculator!$F$15,1)&lt;0.5,-1,1))^2)/((50*POWER(80,POWER(COS(PI()*MOD(Calculator!$B$32/Calculator!$F$15,1)),2))+$C42)^2+(1500*ABS(SIN(2*PI()*MOD(Calculator!$B$32/Calculator!$F$15,1)))*IF(MOD(Calculator!$B$32/Calculator!$F$15,1)&lt;0.5,-1,1))^2)))/(1-SQRT(((50*POWER(80,POWER(COS(PI()*MOD(Calculator!$B$32/Calculator!$F$15,1)),2))-$C42)^2+(1500*ABS(SIN(2*PI()*MOD(Calculator!$B$32/Calculator!$F$15,1)))*IF(MOD(Calculator!$B$32/Calculator!$F$15,1)&lt;0.5,-1,1))^2)/((50*POWER(80,POWER(COS(PI()*MOD(Calculator!$B$32/Calculator!$F$15,1)),2))+$C42)^2+(1500*ABS(SIN(2*PI()*MOD(Calculator!$B$32/Calculator!$F$15,1)))*IF(MOD(Calculator!$B$32/Calculator!$F$15,1)&lt;0.5,-1,1))^2))),2))</f>
        <v>6.71</v>
      </c>
      <c r="AR42" s="299" t="str">
        <f aca="false">IF(OR(Calculator!$E$16&lt;&gt;"YES",Calculator!$B$32&lt;Calculator!$G$16),"—",ROUND((1+SQRT(((50*POWER(80,POWER(COS(PI()*MOD(Calculator!$B$32/Calculator!$F$16,1)),2))-$C42)^2+(1500*ABS(SIN(2*PI()*MOD(Calculator!$B$32/Calculator!$F$16,1)))*IF(MOD(Calculator!$B$32/Calculator!$F$16,1)&lt;0.5,-1,1))^2)/((50*POWER(80,POWER(COS(PI()*MOD(Calculator!$B$32/Calculator!$F$16,1)),2))+$C42)^2+(1500*ABS(SIN(2*PI()*MOD(Calculator!$B$32/Calculator!$F$16,1)))*IF(MOD(Calculator!$B$32/Calculator!$F$16,1)&lt;0.5,-1,1))^2)))/(1-SQRT(((50*POWER(80,POWER(COS(PI()*MOD(Calculator!$B$32/Calculator!$F$16,1)),2))-$C42)^2+(1500*ABS(SIN(2*PI()*MOD(Calculator!$B$32/Calculator!$F$16,1)))*IF(MOD(Calculator!$B$32/Calculator!$F$16,1)&lt;0.5,-1,1))^2)/((50*POWER(80,POWER(COS(PI()*MOD(Calculator!$B$32/Calculator!$F$16,1)),2))+$C42)^2+(1500*ABS(SIN(2*PI()*MOD(Calculator!$B$32/Calculator!$F$16,1)))*IF(MOD(Calculator!$B$32/Calculator!$F$16,1)&lt;0.5,-1,1))^2))),2))</f>
        <v>—</v>
      </c>
      <c r="AS42" s="299" t="n">
        <f aca="false">IF(OR(Calculator!$E$17&lt;&gt;"YES",Calculator!$B$32&lt;Calculator!$G$17),"—",ROUND((1+SQRT(((50*POWER(80,POWER(COS(PI()*MOD(Calculator!$B$32/Calculator!$F$17,1)),2))-$C42)^2+(1500*ABS(SIN(2*PI()*MOD(Calculator!$B$32/Calculator!$F$17,1)))*IF(MOD(Calculator!$B$32/Calculator!$F$17,1)&lt;0.5,-1,1))^2)/((50*POWER(80,POWER(COS(PI()*MOD(Calculator!$B$32/Calculator!$F$17,1)),2))+$C42)^2+(1500*ABS(SIN(2*PI()*MOD(Calculator!$B$32/Calculator!$F$17,1)))*IF(MOD(Calculator!$B$32/Calculator!$F$17,1)&lt;0.5,-1,1))^2)))/(1-SQRT(((50*POWER(80,POWER(COS(PI()*MOD(Calculator!$B$32/Calculator!$F$17,1)),2))-$C42)^2+(1500*ABS(SIN(2*PI()*MOD(Calculator!$B$32/Calculator!$F$17,1)))*IF(MOD(Calculator!$B$32/Calculator!$F$17,1)&lt;0.5,-1,1))^2)/((50*POWER(80,POWER(COS(PI()*MOD(Calculator!$B$32/Calculator!$F$17,1)),2))+$C42)^2+(1500*ABS(SIN(2*PI()*MOD(Calculator!$B$32/Calculator!$F$17,1)))*IF(MOD(Calculator!$B$32/Calculator!$F$17,1)&lt;0.5,-1,1))^2))),2))</f>
        <v>28.41</v>
      </c>
      <c r="AT42" s="299" t="str">
        <f aca="false">IF(OR(Calculator!$E$18&lt;&gt;"YES",Calculator!$B$32&lt;Calculator!$G$18),"—",ROUND((1+SQRT(((50*POWER(80,POWER(COS(PI()*MOD(Calculator!$B$32/Calculator!$F$18,1)),2))-$C42)^2+(1500*ABS(SIN(2*PI()*MOD(Calculator!$B$32/Calculator!$F$18,1)))*IF(MOD(Calculator!$B$32/Calculator!$F$18,1)&lt;0.5,-1,1))^2)/((50*POWER(80,POWER(COS(PI()*MOD(Calculator!$B$32/Calculator!$F$18,1)),2))+$C42)^2+(1500*ABS(SIN(2*PI()*MOD(Calculator!$B$32/Calculator!$F$18,1)))*IF(MOD(Calculator!$B$32/Calculator!$F$18,1)&lt;0.5,-1,1))^2)))/(1-SQRT(((50*POWER(80,POWER(COS(PI()*MOD(Calculator!$B$32/Calculator!$F$18,1)),2))-$C42)^2+(1500*ABS(SIN(2*PI()*MOD(Calculator!$B$32/Calculator!$F$18,1)))*IF(MOD(Calculator!$B$32/Calculator!$F$18,1)&lt;0.5,-1,1))^2)/((50*POWER(80,POWER(COS(PI()*MOD(Calculator!$B$32/Calculator!$F$18,1)),2))+$C42)^2+(1500*ABS(SIN(2*PI()*MOD(Calculator!$B$32/Calculator!$F$18,1)))*IF(MOD(Calculator!$B$32/Calculator!$F$18,1)&lt;0.5,-1,1))^2))),2))</f>
        <v>—</v>
      </c>
      <c r="AU42" s="299" t="str">
        <f aca="false">IF(OR(Calculator!$E$19&lt;&gt;"YES",Calculator!$B$32&lt;Calculator!$G$19),"—",ROUND((1+SQRT(((50*POWER(80,POWER(COS(PI()*MOD(Calculator!$B$32/Calculator!$F$19,1)),2))-$C42)^2+(1500*ABS(SIN(2*PI()*MOD(Calculator!$B$32/Calculator!$F$19,1)))*IF(MOD(Calculator!$B$32/Calculator!$F$19,1)&lt;0.5,-1,1))^2)/((50*POWER(80,POWER(COS(PI()*MOD(Calculator!$B$32/Calculator!$F$19,1)),2))+$C42)^2+(1500*ABS(SIN(2*PI()*MOD(Calculator!$B$32/Calculator!$F$19,1)))*IF(MOD(Calculator!$B$32/Calculator!$F$19,1)&lt;0.5,-1,1))^2)))/(1-SQRT(((50*POWER(80,POWER(COS(PI()*MOD(Calculator!$B$32/Calculator!$F$19,1)),2))-$C42)^2+(1500*ABS(SIN(2*PI()*MOD(Calculator!$B$32/Calculator!$F$19,1)))*IF(MOD(Calculator!$B$32/Calculator!$F$19,1)&lt;0.5,-1,1))^2)/((50*POWER(80,POWER(COS(PI()*MOD(Calculator!$B$32/Calculator!$F$19,1)),2))+$C42)^2+(1500*ABS(SIN(2*PI()*MOD(Calculator!$B$32/Calculator!$F$19,1)))*IF(MOD(Calculator!$B$32/Calculator!$F$19,1)&lt;0.5,-1,1))^2))),2))</f>
        <v>—</v>
      </c>
      <c r="AV42" s="299" t="str">
        <f aca="false">IF(OR(Calculator!$E$20&lt;&gt;"YES",Calculator!$B$32&lt;Calculator!$G$20),"—",ROUND((1+SQRT(((50*POWER(80,POWER(COS(PI()*MOD(Calculator!$B$32/Calculator!$F$20,1)),2))-$C42)^2+(1500*ABS(SIN(2*PI()*MOD(Calculator!$B$32/Calculator!$F$20,1)))*IF(MOD(Calculator!$B$32/Calculator!$F$20,1)&lt;0.5,-1,1))^2)/((50*POWER(80,POWER(COS(PI()*MOD(Calculator!$B$32/Calculator!$F$20,1)),2))+$C42)^2+(1500*ABS(SIN(2*PI()*MOD(Calculator!$B$32/Calculator!$F$20,1)))*IF(MOD(Calculator!$B$32/Calculator!$F$20,1)&lt;0.5,-1,1))^2)))/(1-SQRT(((50*POWER(80,POWER(COS(PI()*MOD(Calculator!$B$32/Calculator!$F$20,1)),2))-$C42)^2+(1500*ABS(SIN(2*PI()*MOD(Calculator!$B$32/Calculator!$F$20,1)))*IF(MOD(Calculator!$B$32/Calculator!$F$20,1)&lt;0.5,-1,1))^2)/((50*POWER(80,POWER(COS(PI()*MOD(Calculator!$B$32/Calculator!$F$20,1)),2))+$C42)^2+(1500*ABS(SIN(2*PI()*MOD(Calculator!$B$32/Calculator!$F$20,1)))*IF(MOD(Calculator!$B$32/Calculator!$F$20,1)&lt;0.5,-1,1))^2))),2))</f>
        <v>—</v>
      </c>
      <c r="AW42" s="299" t="str">
        <f aca="false">IF(OR(Calculator!$E$21&lt;&gt;"YES",Calculator!$B$32&lt;Calculator!$G$21),"—",ROUND((1+SQRT(((50*POWER(80,POWER(COS(PI()*MOD(Calculator!$B$32/Calculator!$F$21,1)),2))-$C42)^2+(1500*ABS(SIN(2*PI()*MOD(Calculator!$B$32/Calculator!$F$21,1)))*IF(MOD(Calculator!$B$32/Calculator!$F$21,1)&lt;0.5,-1,1))^2)/((50*POWER(80,POWER(COS(PI()*MOD(Calculator!$B$32/Calculator!$F$21,1)),2))+$C42)^2+(1500*ABS(SIN(2*PI()*MOD(Calculator!$B$32/Calculator!$F$21,1)))*IF(MOD(Calculator!$B$32/Calculator!$F$21,1)&lt;0.5,-1,1))^2)))/(1-SQRT(((50*POWER(80,POWER(COS(PI()*MOD(Calculator!$B$32/Calculator!$F$21,1)),2))-$C42)^2+(1500*ABS(SIN(2*PI()*MOD(Calculator!$B$32/Calculator!$F$21,1)))*IF(MOD(Calculator!$B$32/Calculator!$F$21,1)&lt;0.5,-1,1))^2)/((50*POWER(80,POWER(COS(PI()*MOD(Calculator!$B$32/Calculator!$F$21,1)),2))+$C42)^2+(1500*ABS(SIN(2*PI()*MOD(Calculator!$B$32/Calculator!$F$21,1)))*IF(MOD(Calculator!$B$32/Calculator!$F$21,1)&lt;0.5,-1,1))^2))),2))</f>
        <v>—</v>
      </c>
      <c r="AX42" s="299" t="str">
        <f aca="false">IF(OR(Calculator!$E$22&lt;&gt;"YES",Calculator!$B$32&lt;Calculator!$G$22),"—",ROUND((1+SQRT(((50*POWER(80,POWER(COS(PI()*MOD(Calculator!$B$32/Calculator!$F$22,1)),2))-$C42)^2+(1500*ABS(SIN(2*PI()*MOD(Calculator!$B$32/Calculator!$F$22,1)))*IF(MOD(Calculator!$B$32/Calculator!$F$22,1)&lt;0.5,-1,1))^2)/((50*POWER(80,POWER(COS(PI()*MOD(Calculator!$B$32/Calculator!$F$22,1)),2))+$C42)^2+(1500*ABS(SIN(2*PI()*MOD(Calculator!$B$32/Calculator!$F$22,1)))*IF(MOD(Calculator!$B$32/Calculator!$F$22,1)&lt;0.5,-1,1))^2)))/(1-SQRT(((50*POWER(80,POWER(COS(PI()*MOD(Calculator!$B$32/Calculator!$F$22,1)),2))-$C42)^2+(1500*ABS(SIN(2*PI()*MOD(Calculator!$B$32/Calculator!$F$22,1)))*IF(MOD(Calculator!$B$32/Calculator!$F$22,1)&lt;0.5,-1,1))^2)/((50*POWER(80,POWER(COS(PI()*MOD(Calculator!$B$32/Calculator!$F$22,1)),2))+$C42)^2+(1500*ABS(SIN(2*PI()*MOD(Calculator!$B$32/Calculator!$F$22,1)))*IF(MOD(Calculator!$B$32/Calculator!$F$22,1)&lt;0.5,-1,1))^2))),2))</f>
        <v>—</v>
      </c>
      <c r="AY42" s="293" t="n">
        <f aca="false">IFERROR(ROUND((IF(ISNUMBER(AN42),AN42,0)+IF(ISNUMBER(AO42),AO42,0)+IF(ISNUMBER(AP42),AP42,0)+IF(ISNUMBER(AQ42),AQ42,0)+IF(ISNUMBER(AR42),AR42,0)+IF(ISNUMBER(AS42),AS42,0)+IF(ISNUMBER(AT42),AT42,0)+IF(ISNUMBER(AU42),AU42,0)+IF(ISNUMBER(AV42),AV42,0)+IF(ISNUMBER(AW42),AW42,0)+IF(ISNUMBER(AX42),AX42,0))/(IF(ISNUMBER(AN42),1,0)+IF(ISNUMBER(AO42),1,0)+IF(ISNUMBER(AP42),1,0)+IF(ISNUMBER(AQ42),1,0)+IF(ISNUMBER(AR42),1,0)+IF(ISNUMBER(AS42),1,0)+IF(ISNUMBER(AT42),1,0)+IF(ISNUMBER(AU42),1,0)+IF(ISNUMBER(AV42),1,0)+IF(ISNUMBER(AW42),1,0)+IF(ISNUMBER(AX42),1,0)),4),"")</f>
        <v>17.56</v>
      </c>
      <c r="AZ42" s="299" t="str">
        <f aca="false">IF(OR(Calculator!$E$12&lt;&gt;"YES",Calculator!$B$33&lt;Calculator!$G$12),"—",ROUND((1+SQRT(((50*POWER(80,POWER(COS(PI()*MOD(Calculator!$B$33/Calculator!$F$12,1)),2))-$C42)^2+(1500*ABS(SIN(2*PI()*MOD(Calculator!$B$33/Calculator!$F$12,1)))*IF(MOD(Calculator!$B$33/Calculator!$F$12,1)&lt;0.5,-1,1))^2)/((50*POWER(80,POWER(COS(PI()*MOD(Calculator!$B$33/Calculator!$F$12,1)),2))+$C42)^2+(1500*ABS(SIN(2*PI()*MOD(Calculator!$B$33/Calculator!$F$12,1)))*IF(MOD(Calculator!$B$33/Calculator!$F$12,1)&lt;0.5,-1,1))^2)))/(1-SQRT(((50*POWER(80,POWER(COS(PI()*MOD(Calculator!$B$33/Calculator!$F$12,1)),2))-$C42)^2+(1500*ABS(SIN(2*PI()*MOD(Calculator!$B$33/Calculator!$F$12,1)))*IF(MOD(Calculator!$B$33/Calculator!$F$12,1)&lt;0.5,-1,1))^2)/((50*POWER(80,POWER(COS(PI()*MOD(Calculator!$B$33/Calculator!$F$12,1)),2))+$C42)^2+(1500*ABS(SIN(2*PI()*MOD(Calculator!$B$33/Calculator!$F$12,1)))*IF(MOD(Calculator!$B$33/Calculator!$F$12,1)&lt;0.5,-1,1))^2))),2))</f>
        <v>—</v>
      </c>
      <c r="BA42" s="299" t="str">
        <f aca="false">IF(OR(Calculator!$E$13&lt;&gt;"YES",Calculator!$B$33&lt;Calculator!$G$13),"—",ROUND((1+SQRT(((50*POWER(80,POWER(COS(PI()*MOD(Calculator!$B$33/Calculator!$F$13,1)),2))-$C42)^2+(1500*ABS(SIN(2*PI()*MOD(Calculator!$B$33/Calculator!$F$13,1)))*IF(MOD(Calculator!$B$33/Calculator!$F$13,1)&lt;0.5,-1,1))^2)/((50*POWER(80,POWER(COS(PI()*MOD(Calculator!$B$33/Calculator!$F$13,1)),2))+$C42)^2+(1500*ABS(SIN(2*PI()*MOD(Calculator!$B$33/Calculator!$F$13,1)))*IF(MOD(Calculator!$B$33/Calculator!$F$13,1)&lt;0.5,-1,1))^2)))/(1-SQRT(((50*POWER(80,POWER(COS(PI()*MOD(Calculator!$B$33/Calculator!$F$13,1)),2))-$C42)^2+(1500*ABS(SIN(2*PI()*MOD(Calculator!$B$33/Calculator!$F$13,1)))*IF(MOD(Calculator!$B$33/Calculator!$F$13,1)&lt;0.5,-1,1))^2)/((50*POWER(80,POWER(COS(PI()*MOD(Calculator!$B$33/Calculator!$F$13,1)),2))+$C42)^2+(1500*ABS(SIN(2*PI()*MOD(Calculator!$B$33/Calculator!$F$13,1)))*IF(MOD(Calculator!$B$33/Calculator!$F$13,1)&lt;0.5,-1,1))^2))),2))</f>
        <v>—</v>
      </c>
      <c r="BB42" s="299" t="str">
        <f aca="false">IF(OR(Calculator!$E$14&lt;&gt;"YES",Calculator!$B$33&lt;Calculator!$G$14),"—",ROUND((1+SQRT(((50*POWER(80,POWER(COS(PI()*MOD(Calculator!$B$33/Calculator!$F$14,1)),2))-$C42)^2+(1500*ABS(SIN(2*PI()*MOD(Calculator!$B$33/Calculator!$F$14,1)))*IF(MOD(Calculator!$B$33/Calculator!$F$14,1)&lt;0.5,-1,1))^2)/((50*POWER(80,POWER(COS(PI()*MOD(Calculator!$B$33/Calculator!$F$14,1)),2))+$C42)^2+(1500*ABS(SIN(2*PI()*MOD(Calculator!$B$33/Calculator!$F$14,1)))*IF(MOD(Calculator!$B$33/Calculator!$F$14,1)&lt;0.5,-1,1))^2)))/(1-SQRT(((50*POWER(80,POWER(COS(PI()*MOD(Calculator!$B$33/Calculator!$F$14,1)),2))-$C42)^2+(1500*ABS(SIN(2*PI()*MOD(Calculator!$B$33/Calculator!$F$14,1)))*IF(MOD(Calculator!$B$33/Calculator!$F$14,1)&lt;0.5,-1,1))^2)/((50*POWER(80,POWER(COS(PI()*MOD(Calculator!$B$33/Calculator!$F$14,1)),2))+$C42)^2+(1500*ABS(SIN(2*PI()*MOD(Calculator!$B$33/Calculator!$F$14,1)))*IF(MOD(Calculator!$B$33/Calculator!$F$14,1)&lt;0.5,-1,1))^2))),2))</f>
        <v>—</v>
      </c>
      <c r="BC42" s="299" t="n">
        <f aca="false">IF(OR(Calculator!$E$15&lt;&gt;"YES",Calculator!$B$33&lt;Calculator!$G$15),"—",ROUND((1+SQRT(((50*POWER(80,POWER(COS(PI()*MOD(Calculator!$B$33/Calculator!$F$15,1)),2))-$C42)^2+(1500*ABS(SIN(2*PI()*MOD(Calculator!$B$33/Calculator!$F$15,1)))*IF(MOD(Calculator!$B$33/Calculator!$F$15,1)&lt;0.5,-1,1))^2)/((50*POWER(80,POWER(COS(PI()*MOD(Calculator!$B$33/Calculator!$F$15,1)),2))+$C42)^2+(1500*ABS(SIN(2*PI()*MOD(Calculator!$B$33/Calculator!$F$15,1)))*IF(MOD(Calculator!$B$33/Calculator!$F$15,1)&lt;0.5,-1,1))^2)))/(1-SQRT(((50*POWER(80,POWER(COS(PI()*MOD(Calculator!$B$33/Calculator!$F$15,1)),2))-$C42)^2+(1500*ABS(SIN(2*PI()*MOD(Calculator!$B$33/Calculator!$F$15,1)))*IF(MOD(Calculator!$B$33/Calculator!$F$15,1)&lt;0.5,-1,1))^2)/((50*POWER(80,POWER(COS(PI()*MOD(Calculator!$B$33/Calculator!$F$15,1)),2))+$C42)^2+(1500*ABS(SIN(2*PI()*MOD(Calculator!$B$33/Calculator!$F$15,1)))*IF(MOD(Calculator!$B$33/Calculator!$F$15,1)&lt;0.5,-1,1))^2))),2))</f>
        <v>6.87</v>
      </c>
      <c r="BD42" s="299" t="str">
        <f aca="false">IF(OR(Calculator!$E$16&lt;&gt;"YES",Calculator!$B$33&lt;Calculator!$G$16),"—",ROUND((1+SQRT(((50*POWER(80,POWER(COS(PI()*MOD(Calculator!$B$33/Calculator!$F$16,1)),2))-$C42)^2+(1500*ABS(SIN(2*PI()*MOD(Calculator!$B$33/Calculator!$F$16,1)))*IF(MOD(Calculator!$B$33/Calculator!$F$16,1)&lt;0.5,-1,1))^2)/((50*POWER(80,POWER(COS(PI()*MOD(Calculator!$B$33/Calculator!$F$16,1)),2))+$C42)^2+(1500*ABS(SIN(2*PI()*MOD(Calculator!$B$33/Calculator!$F$16,1)))*IF(MOD(Calculator!$B$33/Calculator!$F$16,1)&lt;0.5,-1,1))^2)))/(1-SQRT(((50*POWER(80,POWER(COS(PI()*MOD(Calculator!$B$33/Calculator!$F$16,1)),2))-$C42)^2+(1500*ABS(SIN(2*PI()*MOD(Calculator!$B$33/Calculator!$F$16,1)))*IF(MOD(Calculator!$B$33/Calculator!$F$16,1)&lt;0.5,-1,1))^2)/((50*POWER(80,POWER(COS(PI()*MOD(Calculator!$B$33/Calculator!$F$16,1)),2))+$C42)^2+(1500*ABS(SIN(2*PI()*MOD(Calculator!$B$33/Calculator!$F$16,1)))*IF(MOD(Calculator!$B$33/Calculator!$F$16,1)&lt;0.5,-1,1))^2))),2))</f>
        <v>—</v>
      </c>
      <c r="BE42" s="299" t="n">
        <f aca="false">IF(OR(Calculator!$E$17&lt;&gt;"YES",Calculator!$B$33&lt;Calculator!$G$17),"—",ROUND((1+SQRT(((50*POWER(80,POWER(COS(PI()*MOD(Calculator!$B$33/Calculator!$F$17,1)),2))-$C42)^2+(1500*ABS(SIN(2*PI()*MOD(Calculator!$B$33/Calculator!$F$17,1)))*IF(MOD(Calculator!$B$33/Calculator!$F$17,1)&lt;0.5,-1,1))^2)/((50*POWER(80,POWER(COS(PI()*MOD(Calculator!$B$33/Calculator!$F$17,1)),2))+$C42)^2+(1500*ABS(SIN(2*PI()*MOD(Calculator!$B$33/Calculator!$F$17,1)))*IF(MOD(Calculator!$B$33/Calculator!$F$17,1)&lt;0.5,-1,1))^2)))/(1-SQRT(((50*POWER(80,POWER(COS(PI()*MOD(Calculator!$B$33/Calculator!$F$17,1)),2))-$C42)^2+(1500*ABS(SIN(2*PI()*MOD(Calculator!$B$33/Calculator!$F$17,1)))*IF(MOD(Calculator!$B$33/Calculator!$F$17,1)&lt;0.5,-1,1))^2)/((50*POWER(80,POWER(COS(PI()*MOD(Calculator!$B$33/Calculator!$F$17,1)),2))+$C42)^2+(1500*ABS(SIN(2*PI()*MOD(Calculator!$B$33/Calculator!$F$17,1)))*IF(MOD(Calculator!$B$33/Calculator!$F$17,1)&lt;0.5,-1,1))^2))),2))</f>
        <v>30.28</v>
      </c>
      <c r="BF42" s="299" t="str">
        <f aca="false">IF(OR(Calculator!$E$18&lt;&gt;"YES",Calculator!$B$33&lt;Calculator!$G$18),"—",ROUND((1+SQRT(((50*POWER(80,POWER(COS(PI()*MOD(Calculator!$B$33/Calculator!$F$18,1)),2))-$C42)^2+(1500*ABS(SIN(2*PI()*MOD(Calculator!$B$33/Calculator!$F$18,1)))*IF(MOD(Calculator!$B$33/Calculator!$F$18,1)&lt;0.5,-1,1))^2)/((50*POWER(80,POWER(COS(PI()*MOD(Calculator!$B$33/Calculator!$F$18,1)),2))+$C42)^2+(1500*ABS(SIN(2*PI()*MOD(Calculator!$B$33/Calculator!$F$18,1)))*IF(MOD(Calculator!$B$33/Calculator!$F$18,1)&lt;0.5,-1,1))^2)))/(1-SQRT(((50*POWER(80,POWER(COS(PI()*MOD(Calculator!$B$33/Calculator!$F$18,1)),2))-$C42)^2+(1500*ABS(SIN(2*PI()*MOD(Calculator!$B$33/Calculator!$F$18,1)))*IF(MOD(Calculator!$B$33/Calculator!$F$18,1)&lt;0.5,-1,1))^2)/((50*POWER(80,POWER(COS(PI()*MOD(Calculator!$B$33/Calculator!$F$18,1)),2))+$C42)^2+(1500*ABS(SIN(2*PI()*MOD(Calculator!$B$33/Calculator!$F$18,1)))*IF(MOD(Calculator!$B$33/Calculator!$F$18,1)&lt;0.5,-1,1))^2))),2))</f>
        <v>—</v>
      </c>
      <c r="BG42" s="299" t="str">
        <f aca="false">IF(OR(Calculator!$E$19&lt;&gt;"YES",Calculator!$B$33&lt;Calculator!$G$19),"—",ROUND((1+SQRT(((50*POWER(80,POWER(COS(PI()*MOD(Calculator!$B$33/Calculator!$F$19,1)),2))-$C42)^2+(1500*ABS(SIN(2*PI()*MOD(Calculator!$B$33/Calculator!$F$19,1)))*IF(MOD(Calculator!$B$33/Calculator!$F$19,1)&lt;0.5,-1,1))^2)/((50*POWER(80,POWER(COS(PI()*MOD(Calculator!$B$33/Calculator!$F$19,1)),2))+$C42)^2+(1500*ABS(SIN(2*PI()*MOD(Calculator!$B$33/Calculator!$F$19,1)))*IF(MOD(Calculator!$B$33/Calculator!$F$19,1)&lt;0.5,-1,1))^2)))/(1-SQRT(((50*POWER(80,POWER(COS(PI()*MOD(Calculator!$B$33/Calculator!$F$19,1)),2))-$C42)^2+(1500*ABS(SIN(2*PI()*MOD(Calculator!$B$33/Calculator!$F$19,1)))*IF(MOD(Calculator!$B$33/Calculator!$F$19,1)&lt;0.5,-1,1))^2)/((50*POWER(80,POWER(COS(PI()*MOD(Calculator!$B$33/Calculator!$F$19,1)),2))+$C42)^2+(1500*ABS(SIN(2*PI()*MOD(Calculator!$B$33/Calculator!$F$19,1)))*IF(MOD(Calculator!$B$33/Calculator!$F$19,1)&lt;0.5,-1,1))^2))),2))</f>
        <v>—</v>
      </c>
      <c r="BH42" s="299" t="str">
        <f aca="false">IF(OR(Calculator!$E$20&lt;&gt;"YES",Calculator!$B$33&lt;Calculator!$G$20),"—",ROUND((1+SQRT(((50*POWER(80,POWER(COS(PI()*MOD(Calculator!$B$33/Calculator!$F$20,1)),2))-$C42)^2+(1500*ABS(SIN(2*PI()*MOD(Calculator!$B$33/Calculator!$F$20,1)))*IF(MOD(Calculator!$B$33/Calculator!$F$20,1)&lt;0.5,-1,1))^2)/((50*POWER(80,POWER(COS(PI()*MOD(Calculator!$B$33/Calculator!$F$20,1)),2))+$C42)^2+(1500*ABS(SIN(2*PI()*MOD(Calculator!$B$33/Calculator!$F$20,1)))*IF(MOD(Calculator!$B$33/Calculator!$F$20,1)&lt;0.5,-1,1))^2)))/(1-SQRT(((50*POWER(80,POWER(COS(PI()*MOD(Calculator!$B$33/Calculator!$F$20,1)),2))-$C42)^2+(1500*ABS(SIN(2*PI()*MOD(Calculator!$B$33/Calculator!$F$20,1)))*IF(MOD(Calculator!$B$33/Calculator!$F$20,1)&lt;0.5,-1,1))^2)/((50*POWER(80,POWER(COS(PI()*MOD(Calculator!$B$33/Calculator!$F$20,1)),2))+$C42)^2+(1500*ABS(SIN(2*PI()*MOD(Calculator!$B$33/Calculator!$F$20,1)))*IF(MOD(Calculator!$B$33/Calculator!$F$20,1)&lt;0.5,-1,1))^2))),2))</f>
        <v>—</v>
      </c>
      <c r="BI42" s="299" t="str">
        <f aca="false">IF(OR(Calculator!$E$21&lt;&gt;"YES",Calculator!$B$33&lt;Calculator!$G$21),"—",ROUND((1+SQRT(((50*POWER(80,POWER(COS(PI()*MOD(Calculator!$B$33/Calculator!$F$21,1)),2))-$C42)^2+(1500*ABS(SIN(2*PI()*MOD(Calculator!$B$33/Calculator!$F$21,1)))*IF(MOD(Calculator!$B$33/Calculator!$F$21,1)&lt;0.5,-1,1))^2)/((50*POWER(80,POWER(COS(PI()*MOD(Calculator!$B$33/Calculator!$F$21,1)),2))+$C42)^2+(1500*ABS(SIN(2*PI()*MOD(Calculator!$B$33/Calculator!$F$21,1)))*IF(MOD(Calculator!$B$33/Calculator!$F$21,1)&lt;0.5,-1,1))^2)))/(1-SQRT(((50*POWER(80,POWER(COS(PI()*MOD(Calculator!$B$33/Calculator!$F$21,1)),2))-$C42)^2+(1500*ABS(SIN(2*PI()*MOD(Calculator!$B$33/Calculator!$F$21,1)))*IF(MOD(Calculator!$B$33/Calculator!$F$21,1)&lt;0.5,-1,1))^2)/((50*POWER(80,POWER(COS(PI()*MOD(Calculator!$B$33/Calculator!$F$21,1)),2))+$C42)^2+(1500*ABS(SIN(2*PI()*MOD(Calculator!$B$33/Calculator!$F$21,1)))*IF(MOD(Calculator!$B$33/Calculator!$F$21,1)&lt;0.5,-1,1))^2))),2))</f>
        <v>—</v>
      </c>
      <c r="BJ42" s="299" t="str">
        <f aca="false">IF(OR(Calculator!$E$22&lt;&gt;"YES",Calculator!$B$33&lt;Calculator!$G$22),"—",ROUND((1+SQRT(((50*POWER(80,POWER(COS(PI()*MOD(Calculator!$B$33/Calculator!$F$22,1)),2))-$C42)^2+(1500*ABS(SIN(2*PI()*MOD(Calculator!$B$33/Calculator!$F$22,1)))*IF(MOD(Calculator!$B$33/Calculator!$F$22,1)&lt;0.5,-1,1))^2)/((50*POWER(80,POWER(COS(PI()*MOD(Calculator!$B$33/Calculator!$F$22,1)),2))+$C42)^2+(1500*ABS(SIN(2*PI()*MOD(Calculator!$B$33/Calculator!$F$22,1)))*IF(MOD(Calculator!$B$33/Calculator!$F$22,1)&lt;0.5,-1,1))^2)))/(1-SQRT(((50*POWER(80,POWER(COS(PI()*MOD(Calculator!$B$33/Calculator!$F$22,1)),2))-$C42)^2+(1500*ABS(SIN(2*PI()*MOD(Calculator!$B$33/Calculator!$F$22,1)))*IF(MOD(Calculator!$B$33/Calculator!$F$22,1)&lt;0.5,-1,1))^2)/((50*POWER(80,POWER(COS(PI()*MOD(Calculator!$B$33/Calculator!$F$22,1)),2))+$C42)^2+(1500*ABS(SIN(2*PI()*MOD(Calculator!$B$33/Calculator!$F$22,1)))*IF(MOD(Calculator!$B$33/Calculator!$F$22,1)&lt;0.5,-1,1))^2))),2))</f>
        <v>—</v>
      </c>
      <c r="BK42" s="293" t="n">
        <f aca="false">IFERROR(ROUND((IF(ISNUMBER(AZ42),AZ42,0)+IF(ISNUMBER(BA42),BA42,0)+IF(ISNUMBER(BB42),BB42,0)+IF(ISNUMBER(BC42),BC42,0)+IF(ISNUMBER(BD42),BD42,0)+IF(ISNUMBER(BE42),BE42,0)+IF(ISNUMBER(BF42),BF42,0)+IF(ISNUMBER(BG42),BG42,0)+IF(ISNUMBER(BH42),BH42,0)+IF(ISNUMBER(BI42),BI42,0)+IF(ISNUMBER(BJ42),BJ42,0))/(IF(ISNUMBER(AZ42),1,0)+IF(ISNUMBER(BA42),1,0)+IF(ISNUMBER(BB42),1,0)+IF(ISNUMBER(BC42),1,0)+IF(ISNUMBER(BD42),1,0)+IF(ISNUMBER(BE42),1,0)+IF(ISNUMBER(BF42),1,0)+IF(ISNUMBER(BG42),1,0)+IF(ISNUMBER(BH42),1,0)+IF(ISNUMBER(BI42),1,0)+IF(ISNUMBER(BJ42),1,0)),4),"")</f>
        <v>18.575</v>
      </c>
      <c r="BM42" s="253" t="str">
        <f aca="false">IF(OR(Calculator!$E$12&lt;&gt;"YES",Calculator!$B$29&lt;Calculator!$G$12),"—",ROUND((1+SQRT(((50*POWER(80,POWER(COS(PI()*MOD(Calculator!$B$29/Calculator!$F$12,1)),2))+MIN(500,MAX(30,100*EXP(-0.3*'VSWR Calculator'!$C$24)*(1+3*ABS(MOD('VSWR Calculator'!$C$23/Calculator!$F$12/2,1)-0.5))))/'VSWR Calculator'!$C$25)-$C42)^2+(1500*ABS(SIN(2*PI()*MOD(Calculator!$B$29/Calculator!$F$12,1)))*IF(MOD(Calculator!$B$29/Calculator!$F$12,1)&lt;0.5,-1,1))^2)/SQRT(((50*POWER(80,POWER(COS(PI()*MOD(Calculator!$B$29/Calculator!$F$12,1)),2))+MIN(500,MAX(30,100*EXP(-0.3*'VSWR Calculator'!$C$24)*(1+3*ABS(MOD('VSWR Calculator'!$C$23/Calculator!$F$12/2,1)-0.5))))/'VSWR Calculator'!$C$25)+$C42)^2+(1500*ABS(SIN(2*PI()*MOD(Calculator!$B$29/Calculator!$F$12,1)))*IF(MOD(Calculator!$B$29/Calculator!$F$12,1)&lt;0.5,-1,1))^2))/(1-SQRT(((50*POWER(80,POWER(COS(PI()*MOD(Calculator!$B$29/Calculator!$F$12,1)),2))+MIN(500,MAX(30,100*EXP(-0.3*'VSWR Calculator'!$C$24)*(1+3*ABS(MOD('VSWR Calculator'!$C$23/Calculator!$F$12/2,1)-0.5))))/'VSWR Calculator'!$C$25)-$C42)^2+(1500*ABS(SIN(2*PI()*MOD(Calculator!$B$29/Calculator!$F$12,1)))*IF(MOD(Calculator!$B$29/Calculator!$F$12,1)&lt;0.5,-1,1))^2)/SQRT(((50*POWER(80,POWER(COS(PI()*MOD(Calculator!$B$29/Calculator!$F$12,1)),2))+MIN(500,MAX(30,100*EXP(-0.3*'VSWR Calculator'!$C$24)*(1+3*ABS(MOD('VSWR Calculator'!$C$23/Calculator!$F$12/2,1)-0.5))))/'VSWR Calculator'!$C$25)+$C42)^2+(1500*ABS(SIN(2*PI()*MOD(Calculator!$B$29/Calculator!$F$12,1)))*IF(MOD(Calculator!$B$29/Calculator!$F$12,1)&lt;0.5,-1,1))^2)),2))</f>
        <v>—</v>
      </c>
      <c r="BN42" s="253" t="str">
        <f aca="false">IF(OR(Calculator!$E$13&lt;&gt;"YES",Calculator!$B$29&lt;Calculator!$G$13),"—",ROUND((1+SQRT(((50*POWER(80,POWER(COS(PI()*MOD(Calculator!$B$29/Calculator!$F$13,1)),2))+MIN(500,MAX(30,100*EXP(-0.3*'VSWR Calculator'!$C$24)*(1+3*ABS(MOD('VSWR Calculator'!$C$23/Calculator!$F$13/2,1)-0.5))))/'VSWR Calculator'!$C$25)-$C42)^2+(1500*ABS(SIN(2*PI()*MOD(Calculator!$B$29/Calculator!$F$13,1)))*IF(MOD(Calculator!$B$29/Calculator!$F$13,1)&lt;0.5,-1,1))^2)/SQRT(((50*POWER(80,POWER(COS(PI()*MOD(Calculator!$B$29/Calculator!$F$13,1)),2))+MIN(500,MAX(30,100*EXP(-0.3*'VSWR Calculator'!$C$24)*(1+3*ABS(MOD('VSWR Calculator'!$C$23/Calculator!$F$13/2,1)-0.5))))/'VSWR Calculator'!$C$25)+$C42)^2+(1500*ABS(SIN(2*PI()*MOD(Calculator!$B$29/Calculator!$F$13,1)))*IF(MOD(Calculator!$B$29/Calculator!$F$13,1)&lt;0.5,-1,1))^2))/(1-SQRT(((50*POWER(80,POWER(COS(PI()*MOD(Calculator!$B$29/Calculator!$F$13,1)),2))+MIN(500,MAX(30,100*EXP(-0.3*'VSWR Calculator'!$C$24)*(1+3*ABS(MOD('VSWR Calculator'!$C$23/Calculator!$F$13/2,1)-0.5))))/'VSWR Calculator'!$C$25)-$C42)^2+(1500*ABS(SIN(2*PI()*MOD(Calculator!$B$29/Calculator!$F$13,1)))*IF(MOD(Calculator!$B$29/Calculator!$F$13,1)&lt;0.5,-1,1))^2)/SQRT(((50*POWER(80,POWER(COS(PI()*MOD(Calculator!$B$29/Calculator!$F$13,1)),2))+MIN(500,MAX(30,100*EXP(-0.3*'VSWR Calculator'!$C$24)*(1+3*ABS(MOD('VSWR Calculator'!$C$23/Calculator!$F$13/2,1)-0.5))))/'VSWR Calculator'!$C$25)+$C42)^2+(1500*ABS(SIN(2*PI()*MOD(Calculator!$B$29/Calculator!$F$13,1)))*IF(MOD(Calculator!$B$29/Calculator!$F$13,1)&lt;0.5,-1,1))^2)),2))</f>
        <v>—</v>
      </c>
      <c r="BO42" s="253" t="str">
        <f aca="false">IF(OR(Calculator!$E$14&lt;&gt;"YES",Calculator!$B$29&lt;Calculator!$G$14),"—",ROUND((1+SQRT(((50*POWER(80,POWER(COS(PI()*MOD(Calculator!$B$29/Calculator!$F$14,1)),2))+MIN(500,MAX(30,100*EXP(-0.3*'VSWR Calculator'!$C$24)*(1+3*ABS(MOD('VSWR Calculator'!$C$23/Calculator!$F$14/2,1)-0.5))))/'VSWR Calculator'!$C$25)-$C42)^2+(1500*ABS(SIN(2*PI()*MOD(Calculator!$B$29/Calculator!$F$14,1)))*IF(MOD(Calculator!$B$29/Calculator!$F$14,1)&lt;0.5,-1,1))^2)/SQRT(((50*POWER(80,POWER(COS(PI()*MOD(Calculator!$B$29/Calculator!$F$14,1)),2))+MIN(500,MAX(30,100*EXP(-0.3*'VSWR Calculator'!$C$24)*(1+3*ABS(MOD('VSWR Calculator'!$C$23/Calculator!$F$14/2,1)-0.5))))/'VSWR Calculator'!$C$25)+$C42)^2+(1500*ABS(SIN(2*PI()*MOD(Calculator!$B$29/Calculator!$F$14,1)))*IF(MOD(Calculator!$B$29/Calculator!$F$14,1)&lt;0.5,-1,1))^2))/(1-SQRT(((50*POWER(80,POWER(COS(PI()*MOD(Calculator!$B$29/Calculator!$F$14,1)),2))+MIN(500,MAX(30,100*EXP(-0.3*'VSWR Calculator'!$C$24)*(1+3*ABS(MOD('VSWR Calculator'!$C$23/Calculator!$F$14/2,1)-0.5))))/'VSWR Calculator'!$C$25)-$C42)^2+(1500*ABS(SIN(2*PI()*MOD(Calculator!$B$29/Calculator!$F$14,1)))*IF(MOD(Calculator!$B$29/Calculator!$F$14,1)&lt;0.5,-1,1))^2)/SQRT(((50*POWER(80,POWER(COS(PI()*MOD(Calculator!$B$29/Calculator!$F$14,1)),2))+MIN(500,MAX(30,100*EXP(-0.3*'VSWR Calculator'!$C$24)*(1+3*ABS(MOD('VSWR Calculator'!$C$23/Calculator!$F$14/2,1)-0.5))))/'VSWR Calculator'!$C$25)+$C42)^2+(1500*ABS(SIN(2*PI()*MOD(Calculator!$B$29/Calculator!$F$14,1)))*IF(MOD(Calculator!$B$29/Calculator!$F$14,1)&lt;0.5,-1,1))^2)),2))</f>
        <v>—</v>
      </c>
      <c r="BP42" s="253" t="n">
        <f aca="false">IF(OR(Calculator!$E$15&lt;&gt;"YES",Calculator!$B$29&lt;Calculator!$G$15),"—",ROUND((1+SQRT(((50*POWER(80,POWER(COS(PI()*MOD(Calculator!$B$29/Calculator!$F$15,1)),2))+MIN(500,MAX(30,100*EXP(-0.3*'VSWR Calculator'!$C$24)*(1+3*ABS(MOD('VSWR Calculator'!$C$23/Calculator!$F$15/2,1)-0.5))))/'VSWR Calculator'!$C$25)-$C42)^2+(1500*ABS(SIN(2*PI()*MOD(Calculator!$B$29/Calculator!$F$15,1)))*IF(MOD(Calculator!$B$29/Calculator!$F$15,1)&lt;0.5,-1,1))^2)/SQRT(((50*POWER(80,POWER(COS(PI()*MOD(Calculator!$B$29/Calculator!$F$15,1)),2))+MIN(500,MAX(30,100*EXP(-0.3*'VSWR Calculator'!$C$24)*(1+3*ABS(MOD('VSWR Calculator'!$C$23/Calculator!$F$15/2,1)-0.5))))/'VSWR Calculator'!$C$25)+$C42)^2+(1500*ABS(SIN(2*PI()*MOD(Calculator!$B$29/Calculator!$F$15,1)))*IF(MOD(Calculator!$B$29/Calculator!$F$15,1)&lt;0.5,-1,1))^2))/(1-SQRT(((50*POWER(80,POWER(COS(PI()*MOD(Calculator!$B$29/Calculator!$F$15,1)),2))+MIN(500,MAX(30,100*EXP(-0.3*'VSWR Calculator'!$C$24)*(1+3*ABS(MOD('VSWR Calculator'!$C$23/Calculator!$F$15/2,1)-0.5))))/'VSWR Calculator'!$C$25)-$C42)^2+(1500*ABS(SIN(2*PI()*MOD(Calculator!$B$29/Calculator!$F$15,1)))*IF(MOD(Calculator!$B$29/Calculator!$F$15,1)&lt;0.5,-1,1))^2)/SQRT(((50*POWER(80,POWER(COS(PI()*MOD(Calculator!$B$29/Calculator!$F$15,1)),2))+MIN(500,MAX(30,100*EXP(-0.3*'VSWR Calculator'!$C$24)*(1+3*ABS(MOD('VSWR Calculator'!$C$23/Calculator!$F$15/2,1)-0.5))))/'VSWR Calculator'!$C$25)+$C42)^2+(1500*ABS(SIN(2*PI()*MOD(Calculator!$B$29/Calculator!$F$15,1)))*IF(MOD(Calculator!$B$29/Calculator!$F$15,1)&lt;0.5,-1,1))^2)),2))</f>
        <v>24.88</v>
      </c>
      <c r="BQ42" s="253" t="str">
        <f aca="false">IF(OR(Calculator!$E$16&lt;&gt;"YES",Calculator!$B$29&lt;Calculator!$G$16),"—",ROUND((1+SQRT(((50*POWER(80,POWER(COS(PI()*MOD(Calculator!$B$29/Calculator!$F$16,1)),2))+MIN(500,MAX(30,100*EXP(-0.3*'VSWR Calculator'!$C$24)*(1+3*ABS(MOD('VSWR Calculator'!$C$23/Calculator!$F$16/2,1)-0.5))))/'VSWR Calculator'!$C$25)-$C42)^2+(1500*ABS(SIN(2*PI()*MOD(Calculator!$B$29/Calculator!$F$16,1)))*IF(MOD(Calculator!$B$29/Calculator!$F$16,1)&lt;0.5,-1,1))^2)/SQRT(((50*POWER(80,POWER(COS(PI()*MOD(Calculator!$B$29/Calculator!$F$16,1)),2))+MIN(500,MAX(30,100*EXP(-0.3*'VSWR Calculator'!$C$24)*(1+3*ABS(MOD('VSWR Calculator'!$C$23/Calculator!$F$16/2,1)-0.5))))/'VSWR Calculator'!$C$25)+$C42)^2+(1500*ABS(SIN(2*PI()*MOD(Calculator!$B$29/Calculator!$F$16,1)))*IF(MOD(Calculator!$B$29/Calculator!$F$16,1)&lt;0.5,-1,1))^2))/(1-SQRT(((50*POWER(80,POWER(COS(PI()*MOD(Calculator!$B$29/Calculator!$F$16,1)),2))+MIN(500,MAX(30,100*EXP(-0.3*'VSWR Calculator'!$C$24)*(1+3*ABS(MOD('VSWR Calculator'!$C$23/Calculator!$F$16/2,1)-0.5))))/'VSWR Calculator'!$C$25)-$C42)^2+(1500*ABS(SIN(2*PI()*MOD(Calculator!$B$29/Calculator!$F$16,1)))*IF(MOD(Calculator!$B$29/Calculator!$F$16,1)&lt;0.5,-1,1))^2)/SQRT(((50*POWER(80,POWER(COS(PI()*MOD(Calculator!$B$29/Calculator!$F$16,1)),2))+MIN(500,MAX(30,100*EXP(-0.3*'VSWR Calculator'!$C$24)*(1+3*ABS(MOD('VSWR Calculator'!$C$23/Calculator!$F$16/2,1)-0.5))))/'VSWR Calculator'!$C$25)+$C42)^2+(1500*ABS(SIN(2*PI()*MOD(Calculator!$B$29/Calculator!$F$16,1)))*IF(MOD(Calculator!$B$29/Calculator!$F$16,1)&lt;0.5,-1,1))^2)),2))</f>
        <v>—</v>
      </c>
      <c r="BR42" s="253" t="n">
        <f aca="false">IF(OR(Calculator!$E$17&lt;&gt;"YES",Calculator!$B$29&lt;Calculator!$G$17),"—",ROUND((1+SQRT(((50*POWER(80,POWER(COS(PI()*MOD(Calculator!$B$29/Calculator!$F$17,1)),2))+MIN(500,MAX(30,100*EXP(-0.3*'VSWR Calculator'!$C$24)*(1+3*ABS(MOD('VSWR Calculator'!$C$23/Calculator!$F$17/2,1)-0.5))))/'VSWR Calculator'!$C$25)-$C42)^2+(1500*ABS(SIN(2*PI()*MOD(Calculator!$B$29/Calculator!$F$17,1)))*IF(MOD(Calculator!$B$29/Calculator!$F$17,1)&lt;0.5,-1,1))^2)/SQRT(((50*POWER(80,POWER(COS(PI()*MOD(Calculator!$B$29/Calculator!$F$17,1)),2))+MIN(500,MAX(30,100*EXP(-0.3*'VSWR Calculator'!$C$24)*(1+3*ABS(MOD('VSWR Calculator'!$C$23/Calculator!$F$17/2,1)-0.5))))/'VSWR Calculator'!$C$25)+$C42)^2+(1500*ABS(SIN(2*PI()*MOD(Calculator!$B$29/Calculator!$F$17,1)))*IF(MOD(Calculator!$B$29/Calculator!$F$17,1)&lt;0.5,-1,1))^2))/(1-SQRT(((50*POWER(80,POWER(COS(PI()*MOD(Calculator!$B$29/Calculator!$F$17,1)),2))+MIN(500,MAX(30,100*EXP(-0.3*'VSWR Calculator'!$C$24)*(1+3*ABS(MOD('VSWR Calculator'!$C$23/Calculator!$F$17/2,1)-0.5))))/'VSWR Calculator'!$C$25)-$C42)^2+(1500*ABS(SIN(2*PI()*MOD(Calculator!$B$29/Calculator!$F$17,1)))*IF(MOD(Calculator!$B$29/Calculator!$F$17,1)&lt;0.5,-1,1))^2)/SQRT(((50*POWER(80,POWER(COS(PI()*MOD(Calculator!$B$29/Calculator!$F$17,1)),2))+MIN(500,MAX(30,100*EXP(-0.3*'VSWR Calculator'!$C$24)*(1+3*ABS(MOD('VSWR Calculator'!$C$23/Calculator!$F$17/2,1)-0.5))))/'VSWR Calculator'!$C$25)+$C42)^2+(1500*ABS(SIN(2*PI()*MOD(Calculator!$B$29/Calculator!$F$17,1)))*IF(MOD(Calculator!$B$29/Calculator!$F$17,1)&lt;0.5,-1,1))^2)),2))</f>
        <v>25.13</v>
      </c>
      <c r="BS42" s="253" t="str">
        <f aca="false">IF(OR(Calculator!$E$18&lt;&gt;"YES",Calculator!$B$29&lt;Calculator!$G$18),"—",ROUND((1+SQRT(((50*POWER(80,POWER(COS(PI()*MOD(Calculator!$B$29/Calculator!$F$18,1)),2))+MIN(500,MAX(30,100*EXP(-0.3*'VSWR Calculator'!$C$24)*(1+3*ABS(MOD('VSWR Calculator'!$C$23/Calculator!$F$18/2,1)-0.5))))/'VSWR Calculator'!$C$25)-$C42)^2+(1500*ABS(SIN(2*PI()*MOD(Calculator!$B$29/Calculator!$F$18,1)))*IF(MOD(Calculator!$B$29/Calculator!$F$18,1)&lt;0.5,-1,1))^2)/SQRT(((50*POWER(80,POWER(COS(PI()*MOD(Calculator!$B$29/Calculator!$F$18,1)),2))+MIN(500,MAX(30,100*EXP(-0.3*'VSWR Calculator'!$C$24)*(1+3*ABS(MOD('VSWR Calculator'!$C$23/Calculator!$F$18/2,1)-0.5))))/'VSWR Calculator'!$C$25)+$C42)^2+(1500*ABS(SIN(2*PI()*MOD(Calculator!$B$29/Calculator!$F$18,1)))*IF(MOD(Calculator!$B$29/Calculator!$F$18,1)&lt;0.5,-1,1))^2))/(1-SQRT(((50*POWER(80,POWER(COS(PI()*MOD(Calculator!$B$29/Calculator!$F$18,1)),2))+MIN(500,MAX(30,100*EXP(-0.3*'VSWR Calculator'!$C$24)*(1+3*ABS(MOD('VSWR Calculator'!$C$23/Calculator!$F$18/2,1)-0.5))))/'VSWR Calculator'!$C$25)-$C42)^2+(1500*ABS(SIN(2*PI()*MOD(Calculator!$B$29/Calculator!$F$18,1)))*IF(MOD(Calculator!$B$29/Calculator!$F$18,1)&lt;0.5,-1,1))^2)/SQRT(((50*POWER(80,POWER(COS(PI()*MOD(Calculator!$B$29/Calculator!$F$18,1)),2))+MIN(500,MAX(30,100*EXP(-0.3*'VSWR Calculator'!$C$24)*(1+3*ABS(MOD('VSWR Calculator'!$C$23/Calculator!$F$18/2,1)-0.5))))/'VSWR Calculator'!$C$25)+$C42)^2+(1500*ABS(SIN(2*PI()*MOD(Calculator!$B$29/Calculator!$F$18,1)))*IF(MOD(Calculator!$B$29/Calculator!$F$18,1)&lt;0.5,-1,1))^2)),2))</f>
        <v>—</v>
      </c>
      <c r="BT42" s="253" t="str">
        <f aca="false">IF(OR(Calculator!$E$19&lt;&gt;"YES",Calculator!$B$29&lt;Calculator!$G$19),"—",ROUND((1+SQRT(((50*POWER(80,POWER(COS(PI()*MOD(Calculator!$B$29/Calculator!$F$19,1)),2))+MIN(500,MAX(30,100*EXP(-0.3*'VSWR Calculator'!$C$24)*(1+3*ABS(MOD('VSWR Calculator'!$C$23/Calculator!$F$19/2,1)-0.5))))/'VSWR Calculator'!$C$25)-$C42)^2+(1500*ABS(SIN(2*PI()*MOD(Calculator!$B$29/Calculator!$F$19,1)))*IF(MOD(Calculator!$B$29/Calculator!$F$19,1)&lt;0.5,-1,1))^2)/SQRT(((50*POWER(80,POWER(COS(PI()*MOD(Calculator!$B$29/Calculator!$F$19,1)),2))+MIN(500,MAX(30,100*EXP(-0.3*'VSWR Calculator'!$C$24)*(1+3*ABS(MOD('VSWR Calculator'!$C$23/Calculator!$F$19/2,1)-0.5))))/'VSWR Calculator'!$C$25)+$C42)^2+(1500*ABS(SIN(2*PI()*MOD(Calculator!$B$29/Calculator!$F$19,1)))*IF(MOD(Calculator!$B$29/Calculator!$F$19,1)&lt;0.5,-1,1))^2))/(1-SQRT(((50*POWER(80,POWER(COS(PI()*MOD(Calculator!$B$29/Calculator!$F$19,1)),2))+MIN(500,MAX(30,100*EXP(-0.3*'VSWR Calculator'!$C$24)*(1+3*ABS(MOD('VSWR Calculator'!$C$23/Calculator!$F$19/2,1)-0.5))))/'VSWR Calculator'!$C$25)-$C42)^2+(1500*ABS(SIN(2*PI()*MOD(Calculator!$B$29/Calculator!$F$19,1)))*IF(MOD(Calculator!$B$29/Calculator!$F$19,1)&lt;0.5,-1,1))^2)/SQRT(((50*POWER(80,POWER(COS(PI()*MOD(Calculator!$B$29/Calculator!$F$19,1)),2))+MIN(500,MAX(30,100*EXP(-0.3*'VSWR Calculator'!$C$24)*(1+3*ABS(MOD('VSWR Calculator'!$C$23/Calculator!$F$19/2,1)-0.5))))/'VSWR Calculator'!$C$25)+$C42)^2+(1500*ABS(SIN(2*PI()*MOD(Calculator!$B$29/Calculator!$F$19,1)))*IF(MOD(Calculator!$B$29/Calculator!$F$19,1)&lt;0.5,-1,1))^2)),2))</f>
        <v>—</v>
      </c>
      <c r="BU42" s="253" t="str">
        <f aca="false">IF(OR(Calculator!$E$20&lt;&gt;"YES",Calculator!$B$29&lt;Calculator!$G$20),"—",ROUND((1+SQRT(((50*POWER(80,POWER(COS(PI()*MOD(Calculator!$B$29/Calculator!$F$20,1)),2))+MIN(500,MAX(30,100*EXP(-0.3*'VSWR Calculator'!$C$24)*(1+3*ABS(MOD('VSWR Calculator'!$C$23/Calculator!$F$20/2,1)-0.5))))/'VSWR Calculator'!$C$25)-$C42)^2+(1500*ABS(SIN(2*PI()*MOD(Calculator!$B$29/Calculator!$F$20,1)))*IF(MOD(Calculator!$B$29/Calculator!$F$20,1)&lt;0.5,-1,1))^2)/SQRT(((50*POWER(80,POWER(COS(PI()*MOD(Calculator!$B$29/Calculator!$F$20,1)),2))+MIN(500,MAX(30,100*EXP(-0.3*'VSWR Calculator'!$C$24)*(1+3*ABS(MOD('VSWR Calculator'!$C$23/Calculator!$F$20/2,1)-0.5))))/'VSWR Calculator'!$C$25)+$C42)^2+(1500*ABS(SIN(2*PI()*MOD(Calculator!$B$29/Calculator!$F$20,1)))*IF(MOD(Calculator!$B$29/Calculator!$F$20,1)&lt;0.5,-1,1))^2))/(1-SQRT(((50*POWER(80,POWER(COS(PI()*MOD(Calculator!$B$29/Calculator!$F$20,1)),2))+MIN(500,MAX(30,100*EXP(-0.3*'VSWR Calculator'!$C$24)*(1+3*ABS(MOD('VSWR Calculator'!$C$23/Calculator!$F$20/2,1)-0.5))))/'VSWR Calculator'!$C$25)-$C42)^2+(1500*ABS(SIN(2*PI()*MOD(Calculator!$B$29/Calculator!$F$20,1)))*IF(MOD(Calculator!$B$29/Calculator!$F$20,1)&lt;0.5,-1,1))^2)/SQRT(((50*POWER(80,POWER(COS(PI()*MOD(Calculator!$B$29/Calculator!$F$20,1)),2))+MIN(500,MAX(30,100*EXP(-0.3*'VSWR Calculator'!$C$24)*(1+3*ABS(MOD('VSWR Calculator'!$C$23/Calculator!$F$20/2,1)-0.5))))/'VSWR Calculator'!$C$25)+$C42)^2+(1500*ABS(SIN(2*PI()*MOD(Calculator!$B$29/Calculator!$F$20,1)))*IF(MOD(Calculator!$B$29/Calculator!$F$20,1)&lt;0.5,-1,1))^2)),2))</f>
        <v>—</v>
      </c>
      <c r="BV42" s="253" t="str">
        <f aca="false">IF(OR(Calculator!$E$21&lt;&gt;"YES",Calculator!$B$29&lt;Calculator!$G$21),"—",ROUND((1+SQRT(((50*POWER(80,POWER(COS(PI()*MOD(Calculator!$B$29/Calculator!$F$21,1)),2))+MIN(500,MAX(30,100*EXP(-0.3*'VSWR Calculator'!$C$24)*(1+3*ABS(MOD('VSWR Calculator'!$C$23/Calculator!$F$21/2,1)-0.5))))/'VSWR Calculator'!$C$25)-$C42)^2+(1500*ABS(SIN(2*PI()*MOD(Calculator!$B$29/Calculator!$F$21,1)))*IF(MOD(Calculator!$B$29/Calculator!$F$21,1)&lt;0.5,-1,1))^2)/SQRT(((50*POWER(80,POWER(COS(PI()*MOD(Calculator!$B$29/Calculator!$F$21,1)),2))+MIN(500,MAX(30,100*EXP(-0.3*'VSWR Calculator'!$C$24)*(1+3*ABS(MOD('VSWR Calculator'!$C$23/Calculator!$F$21/2,1)-0.5))))/'VSWR Calculator'!$C$25)+$C42)^2+(1500*ABS(SIN(2*PI()*MOD(Calculator!$B$29/Calculator!$F$21,1)))*IF(MOD(Calculator!$B$29/Calculator!$F$21,1)&lt;0.5,-1,1))^2))/(1-SQRT(((50*POWER(80,POWER(COS(PI()*MOD(Calculator!$B$29/Calculator!$F$21,1)),2))+MIN(500,MAX(30,100*EXP(-0.3*'VSWR Calculator'!$C$24)*(1+3*ABS(MOD('VSWR Calculator'!$C$23/Calculator!$F$21/2,1)-0.5))))/'VSWR Calculator'!$C$25)-$C42)^2+(1500*ABS(SIN(2*PI()*MOD(Calculator!$B$29/Calculator!$F$21,1)))*IF(MOD(Calculator!$B$29/Calculator!$F$21,1)&lt;0.5,-1,1))^2)/SQRT(((50*POWER(80,POWER(COS(PI()*MOD(Calculator!$B$29/Calculator!$F$21,1)),2))+MIN(500,MAX(30,100*EXP(-0.3*'VSWR Calculator'!$C$24)*(1+3*ABS(MOD('VSWR Calculator'!$C$23/Calculator!$F$21/2,1)-0.5))))/'VSWR Calculator'!$C$25)+$C42)^2+(1500*ABS(SIN(2*PI()*MOD(Calculator!$B$29/Calculator!$F$21,1)))*IF(MOD(Calculator!$B$29/Calculator!$F$21,1)&lt;0.5,-1,1))^2)),2))</f>
        <v>—</v>
      </c>
      <c r="BW42" s="253" t="str">
        <f aca="false">IF(OR(Calculator!$E$22&lt;&gt;"YES",Calculator!$B$29&lt;Calculator!$G$22),"—",ROUND((1+SQRT(((50*POWER(80,POWER(COS(PI()*MOD(Calculator!$B$29/Calculator!$F$22,1)),2))+MIN(500,MAX(30,100*EXP(-0.3*'VSWR Calculator'!$C$24)*(1+3*ABS(MOD('VSWR Calculator'!$C$23/Calculator!$F$22/2,1)-0.5))))/'VSWR Calculator'!$C$25)-$C42)^2+(1500*ABS(SIN(2*PI()*MOD(Calculator!$B$29/Calculator!$F$22,1)))*IF(MOD(Calculator!$B$29/Calculator!$F$22,1)&lt;0.5,-1,1))^2)/SQRT(((50*POWER(80,POWER(COS(PI()*MOD(Calculator!$B$29/Calculator!$F$22,1)),2))+MIN(500,MAX(30,100*EXP(-0.3*'VSWR Calculator'!$C$24)*(1+3*ABS(MOD('VSWR Calculator'!$C$23/Calculator!$F$22/2,1)-0.5))))/'VSWR Calculator'!$C$25)+$C42)^2+(1500*ABS(SIN(2*PI()*MOD(Calculator!$B$29/Calculator!$F$22,1)))*IF(MOD(Calculator!$B$29/Calculator!$F$22,1)&lt;0.5,-1,1))^2))/(1-SQRT(((50*POWER(80,POWER(COS(PI()*MOD(Calculator!$B$29/Calculator!$F$22,1)),2))+MIN(500,MAX(30,100*EXP(-0.3*'VSWR Calculator'!$C$24)*(1+3*ABS(MOD('VSWR Calculator'!$C$23/Calculator!$F$22/2,1)-0.5))))/'VSWR Calculator'!$C$25)-$C42)^2+(1500*ABS(SIN(2*PI()*MOD(Calculator!$B$29/Calculator!$F$22,1)))*IF(MOD(Calculator!$B$29/Calculator!$F$22,1)&lt;0.5,-1,1))^2)/SQRT(((50*POWER(80,POWER(COS(PI()*MOD(Calculator!$B$29/Calculator!$F$22,1)),2))+MIN(500,MAX(30,100*EXP(-0.3*'VSWR Calculator'!$C$24)*(1+3*ABS(MOD('VSWR Calculator'!$C$23/Calculator!$F$22/2,1)-0.5))))/'VSWR Calculator'!$C$25)+$C42)^2+(1500*ABS(SIN(2*PI()*MOD(Calculator!$B$29/Calculator!$F$22,1)))*IF(MOD(Calculator!$B$29/Calculator!$F$22,1)&lt;0.5,-1,1))^2)),2))</f>
        <v>—</v>
      </c>
      <c r="BX42" s="253" t="n">
        <f aca="false">IFERROR(ROUND((IF(ISNUMBER(BM42),BM42,0)+IF(ISNUMBER(BN42),BN42,0)+IF(ISNUMBER(BO42),BO42,0)+IF(ISNUMBER(BP42),BP42,0)+IF(ISNUMBER(BQ42),BQ42,0)+IF(ISNUMBER(BR42),BR42,0)+IF(ISNUMBER(BS42),BS42,0)+IF(ISNUMBER(BT42),BT42,0)+IF(ISNUMBER(BU42),BU42,0)+IF(ISNUMBER(BV42),BV42,0)+IF(ISNUMBER(BW42),BW42,0))/(IF(ISNUMBER(BM42),1,0)+IF(ISNUMBER(BN42),1,0)+IF(ISNUMBER(BO42),1,0)+IF(ISNUMBER(BP42),1,0)+IF(ISNUMBER(BQ42),1,0)+IF(ISNUMBER(BR42),1,0)+IF(ISNUMBER(BS42),1,0)+IF(ISNUMBER(BT42),1,0)+IF(ISNUMBER(BU42),1,0)+IF(ISNUMBER(BV42),1,0)+IF(ISNUMBER(BW42),1,0)),4),"")</f>
        <v>25.005</v>
      </c>
      <c r="BY42" s="253" t="str">
        <f aca="false">IF(OR(Calculator!$E$12&lt;&gt;"YES",Calculator!$B$30&lt;Calculator!$G$12),"—",ROUND((1+SQRT(((50*POWER(80,POWER(COS(PI()*MOD(Calculator!$B$30/Calculator!$F$12,1)),2))+MIN(500,MAX(30,100*EXP(-0.3*'VSWR Calculator'!$C$24)*(1+3*ABS(MOD('VSWR Calculator'!$C$23/Calculator!$F$12/2,1)-0.5))))/'VSWR Calculator'!$C$25)-$C42)^2+(1500*ABS(SIN(2*PI()*MOD(Calculator!$B$30/Calculator!$F$12,1)))*IF(MOD(Calculator!$B$30/Calculator!$F$12,1)&lt;0.5,-1,1))^2)/SQRT(((50*POWER(80,POWER(COS(PI()*MOD(Calculator!$B$30/Calculator!$F$12,1)),2))+MIN(500,MAX(30,100*EXP(-0.3*'VSWR Calculator'!$C$24)*(1+3*ABS(MOD('VSWR Calculator'!$C$23/Calculator!$F$12/2,1)-0.5))))/'VSWR Calculator'!$C$25)+$C42)^2+(1500*ABS(SIN(2*PI()*MOD(Calculator!$B$30/Calculator!$F$12,1)))*IF(MOD(Calculator!$B$30/Calculator!$F$12,1)&lt;0.5,-1,1))^2))/(1-SQRT(((50*POWER(80,POWER(COS(PI()*MOD(Calculator!$B$30/Calculator!$F$12,1)),2))+MIN(500,MAX(30,100*EXP(-0.3*'VSWR Calculator'!$C$24)*(1+3*ABS(MOD('VSWR Calculator'!$C$23/Calculator!$F$12/2,1)-0.5))))/'VSWR Calculator'!$C$25)-$C42)^2+(1500*ABS(SIN(2*PI()*MOD(Calculator!$B$30/Calculator!$F$12,1)))*IF(MOD(Calculator!$B$30/Calculator!$F$12,1)&lt;0.5,-1,1))^2)/SQRT(((50*POWER(80,POWER(COS(PI()*MOD(Calculator!$B$30/Calculator!$F$12,1)),2))+MIN(500,MAX(30,100*EXP(-0.3*'VSWR Calculator'!$C$24)*(1+3*ABS(MOD('VSWR Calculator'!$C$23/Calculator!$F$12/2,1)-0.5))))/'VSWR Calculator'!$C$25)+$C42)^2+(1500*ABS(SIN(2*PI()*MOD(Calculator!$B$30/Calculator!$F$12,1)))*IF(MOD(Calculator!$B$30/Calculator!$F$12,1)&lt;0.5,-1,1))^2)),2))</f>
        <v>—</v>
      </c>
      <c r="BZ42" s="253" t="str">
        <f aca="false">IF(OR(Calculator!$E$13&lt;&gt;"YES",Calculator!$B$30&lt;Calculator!$G$13),"—",ROUND((1+SQRT(((50*POWER(80,POWER(COS(PI()*MOD(Calculator!$B$30/Calculator!$F$13,1)),2))+MIN(500,MAX(30,100*EXP(-0.3*'VSWR Calculator'!$C$24)*(1+3*ABS(MOD('VSWR Calculator'!$C$23/Calculator!$F$13/2,1)-0.5))))/'VSWR Calculator'!$C$25)-$C42)^2+(1500*ABS(SIN(2*PI()*MOD(Calculator!$B$30/Calculator!$F$13,1)))*IF(MOD(Calculator!$B$30/Calculator!$F$13,1)&lt;0.5,-1,1))^2)/SQRT(((50*POWER(80,POWER(COS(PI()*MOD(Calculator!$B$30/Calculator!$F$13,1)),2))+MIN(500,MAX(30,100*EXP(-0.3*'VSWR Calculator'!$C$24)*(1+3*ABS(MOD('VSWR Calculator'!$C$23/Calculator!$F$13/2,1)-0.5))))/'VSWR Calculator'!$C$25)+$C42)^2+(1500*ABS(SIN(2*PI()*MOD(Calculator!$B$30/Calculator!$F$13,1)))*IF(MOD(Calculator!$B$30/Calculator!$F$13,1)&lt;0.5,-1,1))^2))/(1-SQRT(((50*POWER(80,POWER(COS(PI()*MOD(Calculator!$B$30/Calculator!$F$13,1)),2))+MIN(500,MAX(30,100*EXP(-0.3*'VSWR Calculator'!$C$24)*(1+3*ABS(MOD('VSWR Calculator'!$C$23/Calculator!$F$13/2,1)-0.5))))/'VSWR Calculator'!$C$25)-$C42)^2+(1500*ABS(SIN(2*PI()*MOD(Calculator!$B$30/Calculator!$F$13,1)))*IF(MOD(Calculator!$B$30/Calculator!$F$13,1)&lt;0.5,-1,1))^2)/SQRT(((50*POWER(80,POWER(COS(PI()*MOD(Calculator!$B$30/Calculator!$F$13,1)),2))+MIN(500,MAX(30,100*EXP(-0.3*'VSWR Calculator'!$C$24)*(1+3*ABS(MOD('VSWR Calculator'!$C$23/Calculator!$F$13/2,1)-0.5))))/'VSWR Calculator'!$C$25)+$C42)^2+(1500*ABS(SIN(2*PI()*MOD(Calculator!$B$30/Calculator!$F$13,1)))*IF(MOD(Calculator!$B$30/Calculator!$F$13,1)&lt;0.5,-1,1))^2)),2))</f>
        <v>—</v>
      </c>
      <c r="CA42" s="253" t="str">
        <f aca="false">IF(OR(Calculator!$E$14&lt;&gt;"YES",Calculator!$B$30&lt;Calculator!$G$14),"—",ROUND((1+SQRT(((50*POWER(80,POWER(COS(PI()*MOD(Calculator!$B$30/Calculator!$F$14,1)),2))+MIN(500,MAX(30,100*EXP(-0.3*'VSWR Calculator'!$C$24)*(1+3*ABS(MOD('VSWR Calculator'!$C$23/Calculator!$F$14/2,1)-0.5))))/'VSWR Calculator'!$C$25)-$C42)^2+(1500*ABS(SIN(2*PI()*MOD(Calculator!$B$30/Calculator!$F$14,1)))*IF(MOD(Calculator!$B$30/Calculator!$F$14,1)&lt;0.5,-1,1))^2)/SQRT(((50*POWER(80,POWER(COS(PI()*MOD(Calculator!$B$30/Calculator!$F$14,1)),2))+MIN(500,MAX(30,100*EXP(-0.3*'VSWR Calculator'!$C$24)*(1+3*ABS(MOD('VSWR Calculator'!$C$23/Calculator!$F$14/2,1)-0.5))))/'VSWR Calculator'!$C$25)+$C42)^2+(1500*ABS(SIN(2*PI()*MOD(Calculator!$B$30/Calculator!$F$14,1)))*IF(MOD(Calculator!$B$30/Calculator!$F$14,1)&lt;0.5,-1,1))^2))/(1-SQRT(((50*POWER(80,POWER(COS(PI()*MOD(Calculator!$B$30/Calculator!$F$14,1)),2))+MIN(500,MAX(30,100*EXP(-0.3*'VSWR Calculator'!$C$24)*(1+3*ABS(MOD('VSWR Calculator'!$C$23/Calculator!$F$14/2,1)-0.5))))/'VSWR Calculator'!$C$25)-$C42)^2+(1500*ABS(SIN(2*PI()*MOD(Calculator!$B$30/Calculator!$F$14,1)))*IF(MOD(Calculator!$B$30/Calculator!$F$14,1)&lt;0.5,-1,1))^2)/SQRT(((50*POWER(80,POWER(COS(PI()*MOD(Calculator!$B$30/Calculator!$F$14,1)),2))+MIN(500,MAX(30,100*EXP(-0.3*'VSWR Calculator'!$C$24)*(1+3*ABS(MOD('VSWR Calculator'!$C$23/Calculator!$F$14/2,1)-0.5))))/'VSWR Calculator'!$C$25)+$C42)^2+(1500*ABS(SIN(2*PI()*MOD(Calculator!$B$30/Calculator!$F$14,1)))*IF(MOD(Calculator!$B$30/Calculator!$F$14,1)&lt;0.5,-1,1))^2)),2))</f>
        <v>—</v>
      </c>
      <c r="CB42" s="253" t="n">
        <f aca="false">IF(OR(Calculator!$E$15&lt;&gt;"YES",Calculator!$B$30&lt;Calculator!$G$15),"—",ROUND((1+SQRT(((50*POWER(80,POWER(COS(PI()*MOD(Calculator!$B$30/Calculator!$F$15,1)),2))+MIN(500,MAX(30,100*EXP(-0.3*'VSWR Calculator'!$C$24)*(1+3*ABS(MOD('VSWR Calculator'!$C$23/Calculator!$F$15/2,1)-0.5))))/'VSWR Calculator'!$C$25)-$C42)^2+(1500*ABS(SIN(2*PI()*MOD(Calculator!$B$30/Calculator!$F$15,1)))*IF(MOD(Calculator!$B$30/Calculator!$F$15,1)&lt;0.5,-1,1))^2)/SQRT(((50*POWER(80,POWER(COS(PI()*MOD(Calculator!$B$30/Calculator!$F$15,1)),2))+MIN(500,MAX(30,100*EXP(-0.3*'VSWR Calculator'!$C$24)*(1+3*ABS(MOD('VSWR Calculator'!$C$23/Calculator!$F$15/2,1)-0.5))))/'VSWR Calculator'!$C$25)+$C42)^2+(1500*ABS(SIN(2*PI()*MOD(Calculator!$B$30/Calculator!$F$15,1)))*IF(MOD(Calculator!$B$30/Calculator!$F$15,1)&lt;0.5,-1,1))^2))/(1-SQRT(((50*POWER(80,POWER(COS(PI()*MOD(Calculator!$B$30/Calculator!$F$15,1)),2))+MIN(500,MAX(30,100*EXP(-0.3*'VSWR Calculator'!$C$24)*(1+3*ABS(MOD('VSWR Calculator'!$C$23/Calculator!$F$15/2,1)-0.5))))/'VSWR Calculator'!$C$25)-$C42)^2+(1500*ABS(SIN(2*PI()*MOD(Calculator!$B$30/Calculator!$F$15,1)))*IF(MOD(Calculator!$B$30/Calculator!$F$15,1)&lt;0.5,-1,1))^2)/SQRT(((50*POWER(80,POWER(COS(PI()*MOD(Calculator!$B$30/Calculator!$F$15,1)),2))+MIN(500,MAX(30,100*EXP(-0.3*'VSWR Calculator'!$C$24)*(1+3*ABS(MOD('VSWR Calculator'!$C$23/Calculator!$F$15/2,1)-0.5))))/'VSWR Calculator'!$C$25)+$C42)^2+(1500*ABS(SIN(2*PI()*MOD(Calculator!$B$30/Calculator!$F$15,1)))*IF(MOD(Calculator!$B$30/Calculator!$F$15,1)&lt;0.5,-1,1))^2)),2))</f>
        <v>24.5</v>
      </c>
      <c r="CC42" s="253" t="str">
        <f aca="false">IF(OR(Calculator!$E$16&lt;&gt;"YES",Calculator!$B$30&lt;Calculator!$G$16),"—",ROUND((1+SQRT(((50*POWER(80,POWER(COS(PI()*MOD(Calculator!$B$30/Calculator!$F$16,1)),2))+MIN(500,MAX(30,100*EXP(-0.3*'VSWR Calculator'!$C$24)*(1+3*ABS(MOD('VSWR Calculator'!$C$23/Calculator!$F$16/2,1)-0.5))))/'VSWR Calculator'!$C$25)-$C42)^2+(1500*ABS(SIN(2*PI()*MOD(Calculator!$B$30/Calculator!$F$16,1)))*IF(MOD(Calculator!$B$30/Calculator!$F$16,1)&lt;0.5,-1,1))^2)/SQRT(((50*POWER(80,POWER(COS(PI()*MOD(Calculator!$B$30/Calculator!$F$16,1)),2))+MIN(500,MAX(30,100*EXP(-0.3*'VSWR Calculator'!$C$24)*(1+3*ABS(MOD('VSWR Calculator'!$C$23/Calculator!$F$16/2,1)-0.5))))/'VSWR Calculator'!$C$25)+$C42)^2+(1500*ABS(SIN(2*PI()*MOD(Calculator!$B$30/Calculator!$F$16,1)))*IF(MOD(Calculator!$B$30/Calculator!$F$16,1)&lt;0.5,-1,1))^2))/(1-SQRT(((50*POWER(80,POWER(COS(PI()*MOD(Calculator!$B$30/Calculator!$F$16,1)),2))+MIN(500,MAX(30,100*EXP(-0.3*'VSWR Calculator'!$C$24)*(1+3*ABS(MOD('VSWR Calculator'!$C$23/Calculator!$F$16/2,1)-0.5))))/'VSWR Calculator'!$C$25)-$C42)^2+(1500*ABS(SIN(2*PI()*MOD(Calculator!$B$30/Calculator!$F$16,1)))*IF(MOD(Calculator!$B$30/Calculator!$F$16,1)&lt;0.5,-1,1))^2)/SQRT(((50*POWER(80,POWER(COS(PI()*MOD(Calculator!$B$30/Calculator!$F$16,1)),2))+MIN(500,MAX(30,100*EXP(-0.3*'VSWR Calculator'!$C$24)*(1+3*ABS(MOD('VSWR Calculator'!$C$23/Calculator!$F$16/2,1)-0.5))))/'VSWR Calculator'!$C$25)+$C42)^2+(1500*ABS(SIN(2*PI()*MOD(Calculator!$B$30/Calculator!$F$16,1)))*IF(MOD(Calculator!$B$30/Calculator!$F$16,1)&lt;0.5,-1,1))^2)),2))</f>
        <v>—</v>
      </c>
      <c r="CD42" s="253" t="n">
        <f aca="false">IF(OR(Calculator!$E$17&lt;&gt;"YES",Calculator!$B$30&lt;Calculator!$G$17),"—",ROUND((1+SQRT(((50*POWER(80,POWER(COS(PI()*MOD(Calculator!$B$30/Calculator!$F$17,1)),2))+MIN(500,MAX(30,100*EXP(-0.3*'VSWR Calculator'!$C$24)*(1+3*ABS(MOD('VSWR Calculator'!$C$23/Calculator!$F$17/2,1)-0.5))))/'VSWR Calculator'!$C$25)-$C42)^2+(1500*ABS(SIN(2*PI()*MOD(Calculator!$B$30/Calculator!$F$17,1)))*IF(MOD(Calculator!$B$30/Calculator!$F$17,1)&lt;0.5,-1,1))^2)/SQRT(((50*POWER(80,POWER(COS(PI()*MOD(Calculator!$B$30/Calculator!$F$17,1)),2))+MIN(500,MAX(30,100*EXP(-0.3*'VSWR Calculator'!$C$24)*(1+3*ABS(MOD('VSWR Calculator'!$C$23/Calculator!$F$17/2,1)-0.5))))/'VSWR Calculator'!$C$25)+$C42)^2+(1500*ABS(SIN(2*PI()*MOD(Calculator!$B$30/Calculator!$F$17,1)))*IF(MOD(Calculator!$B$30/Calculator!$F$17,1)&lt;0.5,-1,1))^2))/(1-SQRT(((50*POWER(80,POWER(COS(PI()*MOD(Calculator!$B$30/Calculator!$F$17,1)),2))+MIN(500,MAX(30,100*EXP(-0.3*'VSWR Calculator'!$C$24)*(1+3*ABS(MOD('VSWR Calculator'!$C$23/Calculator!$F$17/2,1)-0.5))))/'VSWR Calculator'!$C$25)-$C42)^2+(1500*ABS(SIN(2*PI()*MOD(Calculator!$B$30/Calculator!$F$17,1)))*IF(MOD(Calculator!$B$30/Calculator!$F$17,1)&lt;0.5,-1,1))^2)/SQRT(((50*POWER(80,POWER(COS(PI()*MOD(Calculator!$B$30/Calculator!$F$17,1)),2))+MIN(500,MAX(30,100*EXP(-0.3*'VSWR Calculator'!$C$24)*(1+3*ABS(MOD('VSWR Calculator'!$C$23/Calculator!$F$17/2,1)-0.5))))/'VSWR Calculator'!$C$25)+$C42)^2+(1500*ABS(SIN(2*PI()*MOD(Calculator!$B$30/Calculator!$F$17,1)))*IF(MOD(Calculator!$B$30/Calculator!$F$17,1)&lt;0.5,-1,1))^2)),2))</f>
        <v>26.11</v>
      </c>
      <c r="CE42" s="253" t="str">
        <f aca="false">IF(OR(Calculator!$E$18&lt;&gt;"YES",Calculator!$B$30&lt;Calculator!$G$18),"—",ROUND((1+SQRT(((50*POWER(80,POWER(COS(PI()*MOD(Calculator!$B$30/Calculator!$F$18,1)),2))+MIN(500,MAX(30,100*EXP(-0.3*'VSWR Calculator'!$C$24)*(1+3*ABS(MOD('VSWR Calculator'!$C$23/Calculator!$F$18/2,1)-0.5))))/'VSWR Calculator'!$C$25)-$C42)^2+(1500*ABS(SIN(2*PI()*MOD(Calculator!$B$30/Calculator!$F$18,1)))*IF(MOD(Calculator!$B$30/Calculator!$F$18,1)&lt;0.5,-1,1))^2)/SQRT(((50*POWER(80,POWER(COS(PI()*MOD(Calculator!$B$30/Calculator!$F$18,1)),2))+MIN(500,MAX(30,100*EXP(-0.3*'VSWR Calculator'!$C$24)*(1+3*ABS(MOD('VSWR Calculator'!$C$23/Calculator!$F$18/2,1)-0.5))))/'VSWR Calculator'!$C$25)+$C42)^2+(1500*ABS(SIN(2*PI()*MOD(Calculator!$B$30/Calculator!$F$18,1)))*IF(MOD(Calculator!$B$30/Calculator!$F$18,1)&lt;0.5,-1,1))^2))/(1-SQRT(((50*POWER(80,POWER(COS(PI()*MOD(Calculator!$B$30/Calculator!$F$18,1)),2))+MIN(500,MAX(30,100*EXP(-0.3*'VSWR Calculator'!$C$24)*(1+3*ABS(MOD('VSWR Calculator'!$C$23/Calculator!$F$18/2,1)-0.5))))/'VSWR Calculator'!$C$25)-$C42)^2+(1500*ABS(SIN(2*PI()*MOD(Calculator!$B$30/Calculator!$F$18,1)))*IF(MOD(Calculator!$B$30/Calculator!$F$18,1)&lt;0.5,-1,1))^2)/SQRT(((50*POWER(80,POWER(COS(PI()*MOD(Calculator!$B$30/Calculator!$F$18,1)),2))+MIN(500,MAX(30,100*EXP(-0.3*'VSWR Calculator'!$C$24)*(1+3*ABS(MOD('VSWR Calculator'!$C$23/Calculator!$F$18/2,1)-0.5))))/'VSWR Calculator'!$C$25)+$C42)^2+(1500*ABS(SIN(2*PI()*MOD(Calculator!$B$30/Calculator!$F$18,1)))*IF(MOD(Calculator!$B$30/Calculator!$F$18,1)&lt;0.5,-1,1))^2)),2))</f>
        <v>—</v>
      </c>
      <c r="CF42" s="253" t="str">
        <f aca="false">IF(OR(Calculator!$E$19&lt;&gt;"YES",Calculator!$B$30&lt;Calculator!$G$19),"—",ROUND((1+SQRT(((50*POWER(80,POWER(COS(PI()*MOD(Calculator!$B$30/Calculator!$F$19,1)),2))+MIN(500,MAX(30,100*EXP(-0.3*'VSWR Calculator'!$C$24)*(1+3*ABS(MOD('VSWR Calculator'!$C$23/Calculator!$F$19/2,1)-0.5))))/'VSWR Calculator'!$C$25)-$C42)^2+(1500*ABS(SIN(2*PI()*MOD(Calculator!$B$30/Calculator!$F$19,1)))*IF(MOD(Calculator!$B$30/Calculator!$F$19,1)&lt;0.5,-1,1))^2)/SQRT(((50*POWER(80,POWER(COS(PI()*MOD(Calculator!$B$30/Calculator!$F$19,1)),2))+MIN(500,MAX(30,100*EXP(-0.3*'VSWR Calculator'!$C$24)*(1+3*ABS(MOD('VSWR Calculator'!$C$23/Calculator!$F$19/2,1)-0.5))))/'VSWR Calculator'!$C$25)+$C42)^2+(1500*ABS(SIN(2*PI()*MOD(Calculator!$B$30/Calculator!$F$19,1)))*IF(MOD(Calculator!$B$30/Calculator!$F$19,1)&lt;0.5,-1,1))^2))/(1-SQRT(((50*POWER(80,POWER(COS(PI()*MOD(Calculator!$B$30/Calculator!$F$19,1)),2))+MIN(500,MAX(30,100*EXP(-0.3*'VSWR Calculator'!$C$24)*(1+3*ABS(MOD('VSWR Calculator'!$C$23/Calculator!$F$19/2,1)-0.5))))/'VSWR Calculator'!$C$25)-$C42)^2+(1500*ABS(SIN(2*PI()*MOD(Calculator!$B$30/Calculator!$F$19,1)))*IF(MOD(Calculator!$B$30/Calculator!$F$19,1)&lt;0.5,-1,1))^2)/SQRT(((50*POWER(80,POWER(COS(PI()*MOD(Calculator!$B$30/Calculator!$F$19,1)),2))+MIN(500,MAX(30,100*EXP(-0.3*'VSWR Calculator'!$C$24)*(1+3*ABS(MOD('VSWR Calculator'!$C$23/Calculator!$F$19/2,1)-0.5))))/'VSWR Calculator'!$C$25)+$C42)^2+(1500*ABS(SIN(2*PI()*MOD(Calculator!$B$30/Calculator!$F$19,1)))*IF(MOD(Calculator!$B$30/Calculator!$F$19,1)&lt;0.5,-1,1))^2)),2))</f>
        <v>—</v>
      </c>
      <c r="CG42" s="253" t="str">
        <f aca="false">IF(OR(Calculator!$E$20&lt;&gt;"YES",Calculator!$B$30&lt;Calculator!$G$20),"—",ROUND((1+SQRT(((50*POWER(80,POWER(COS(PI()*MOD(Calculator!$B$30/Calculator!$F$20,1)),2))+MIN(500,MAX(30,100*EXP(-0.3*'VSWR Calculator'!$C$24)*(1+3*ABS(MOD('VSWR Calculator'!$C$23/Calculator!$F$20/2,1)-0.5))))/'VSWR Calculator'!$C$25)-$C42)^2+(1500*ABS(SIN(2*PI()*MOD(Calculator!$B$30/Calculator!$F$20,1)))*IF(MOD(Calculator!$B$30/Calculator!$F$20,1)&lt;0.5,-1,1))^2)/SQRT(((50*POWER(80,POWER(COS(PI()*MOD(Calculator!$B$30/Calculator!$F$20,1)),2))+MIN(500,MAX(30,100*EXP(-0.3*'VSWR Calculator'!$C$24)*(1+3*ABS(MOD('VSWR Calculator'!$C$23/Calculator!$F$20/2,1)-0.5))))/'VSWR Calculator'!$C$25)+$C42)^2+(1500*ABS(SIN(2*PI()*MOD(Calculator!$B$30/Calculator!$F$20,1)))*IF(MOD(Calculator!$B$30/Calculator!$F$20,1)&lt;0.5,-1,1))^2))/(1-SQRT(((50*POWER(80,POWER(COS(PI()*MOD(Calculator!$B$30/Calculator!$F$20,1)),2))+MIN(500,MAX(30,100*EXP(-0.3*'VSWR Calculator'!$C$24)*(1+3*ABS(MOD('VSWR Calculator'!$C$23/Calculator!$F$20/2,1)-0.5))))/'VSWR Calculator'!$C$25)-$C42)^2+(1500*ABS(SIN(2*PI()*MOD(Calculator!$B$30/Calculator!$F$20,1)))*IF(MOD(Calculator!$B$30/Calculator!$F$20,1)&lt;0.5,-1,1))^2)/SQRT(((50*POWER(80,POWER(COS(PI()*MOD(Calculator!$B$30/Calculator!$F$20,1)),2))+MIN(500,MAX(30,100*EXP(-0.3*'VSWR Calculator'!$C$24)*(1+3*ABS(MOD('VSWR Calculator'!$C$23/Calculator!$F$20/2,1)-0.5))))/'VSWR Calculator'!$C$25)+$C42)^2+(1500*ABS(SIN(2*PI()*MOD(Calculator!$B$30/Calculator!$F$20,1)))*IF(MOD(Calculator!$B$30/Calculator!$F$20,1)&lt;0.5,-1,1))^2)),2))</f>
        <v>—</v>
      </c>
      <c r="CH42" s="253" t="str">
        <f aca="false">IF(OR(Calculator!$E$21&lt;&gt;"YES",Calculator!$B$30&lt;Calculator!$G$21),"—",ROUND((1+SQRT(((50*POWER(80,POWER(COS(PI()*MOD(Calculator!$B$30/Calculator!$F$21,1)),2))+MIN(500,MAX(30,100*EXP(-0.3*'VSWR Calculator'!$C$24)*(1+3*ABS(MOD('VSWR Calculator'!$C$23/Calculator!$F$21/2,1)-0.5))))/'VSWR Calculator'!$C$25)-$C42)^2+(1500*ABS(SIN(2*PI()*MOD(Calculator!$B$30/Calculator!$F$21,1)))*IF(MOD(Calculator!$B$30/Calculator!$F$21,1)&lt;0.5,-1,1))^2)/SQRT(((50*POWER(80,POWER(COS(PI()*MOD(Calculator!$B$30/Calculator!$F$21,1)),2))+MIN(500,MAX(30,100*EXP(-0.3*'VSWR Calculator'!$C$24)*(1+3*ABS(MOD('VSWR Calculator'!$C$23/Calculator!$F$21/2,1)-0.5))))/'VSWR Calculator'!$C$25)+$C42)^2+(1500*ABS(SIN(2*PI()*MOD(Calculator!$B$30/Calculator!$F$21,1)))*IF(MOD(Calculator!$B$30/Calculator!$F$21,1)&lt;0.5,-1,1))^2))/(1-SQRT(((50*POWER(80,POWER(COS(PI()*MOD(Calculator!$B$30/Calculator!$F$21,1)),2))+MIN(500,MAX(30,100*EXP(-0.3*'VSWR Calculator'!$C$24)*(1+3*ABS(MOD('VSWR Calculator'!$C$23/Calculator!$F$21/2,1)-0.5))))/'VSWR Calculator'!$C$25)-$C42)^2+(1500*ABS(SIN(2*PI()*MOD(Calculator!$B$30/Calculator!$F$21,1)))*IF(MOD(Calculator!$B$30/Calculator!$F$21,1)&lt;0.5,-1,1))^2)/SQRT(((50*POWER(80,POWER(COS(PI()*MOD(Calculator!$B$30/Calculator!$F$21,1)),2))+MIN(500,MAX(30,100*EXP(-0.3*'VSWR Calculator'!$C$24)*(1+3*ABS(MOD('VSWR Calculator'!$C$23/Calculator!$F$21/2,1)-0.5))))/'VSWR Calculator'!$C$25)+$C42)^2+(1500*ABS(SIN(2*PI()*MOD(Calculator!$B$30/Calculator!$F$21,1)))*IF(MOD(Calculator!$B$30/Calculator!$F$21,1)&lt;0.5,-1,1))^2)),2))</f>
        <v>—</v>
      </c>
      <c r="CI42" s="253" t="str">
        <f aca="false">IF(OR(Calculator!$E$22&lt;&gt;"YES",Calculator!$B$30&lt;Calculator!$G$22),"—",ROUND((1+SQRT(((50*POWER(80,POWER(COS(PI()*MOD(Calculator!$B$30/Calculator!$F$22,1)),2))+MIN(500,MAX(30,100*EXP(-0.3*'VSWR Calculator'!$C$24)*(1+3*ABS(MOD('VSWR Calculator'!$C$23/Calculator!$F$22/2,1)-0.5))))/'VSWR Calculator'!$C$25)-$C42)^2+(1500*ABS(SIN(2*PI()*MOD(Calculator!$B$30/Calculator!$F$22,1)))*IF(MOD(Calculator!$B$30/Calculator!$F$22,1)&lt;0.5,-1,1))^2)/SQRT(((50*POWER(80,POWER(COS(PI()*MOD(Calculator!$B$30/Calculator!$F$22,1)),2))+MIN(500,MAX(30,100*EXP(-0.3*'VSWR Calculator'!$C$24)*(1+3*ABS(MOD('VSWR Calculator'!$C$23/Calculator!$F$22/2,1)-0.5))))/'VSWR Calculator'!$C$25)+$C42)^2+(1500*ABS(SIN(2*PI()*MOD(Calculator!$B$30/Calculator!$F$22,1)))*IF(MOD(Calculator!$B$30/Calculator!$F$22,1)&lt;0.5,-1,1))^2))/(1-SQRT(((50*POWER(80,POWER(COS(PI()*MOD(Calculator!$B$30/Calculator!$F$22,1)),2))+MIN(500,MAX(30,100*EXP(-0.3*'VSWR Calculator'!$C$24)*(1+3*ABS(MOD('VSWR Calculator'!$C$23/Calculator!$F$22/2,1)-0.5))))/'VSWR Calculator'!$C$25)-$C42)^2+(1500*ABS(SIN(2*PI()*MOD(Calculator!$B$30/Calculator!$F$22,1)))*IF(MOD(Calculator!$B$30/Calculator!$F$22,1)&lt;0.5,-1,1))^2)/SQRT(((50*POWER(80,POWER(COS(PI()*MOD(Calculator!$B$30/Calculator!$F$22,1)),2))+MIN(500,MAX(30,100*EXP(-0.3*'VSWR Calculator'!$C$24)*(1+3*ABS(MOD('VSWR Calculator'!$C$23/Calculator!$F$22/2,1)-0.5))))/'VSWR Calculator'!$C$25)+$C42)^2+(1500*ABS(SIN(2*PI()*MOD(Calculator!$B$30/Calculator!$F$22,1)))*IF(MOD(Calculator!$B$30/Calculator!$F$22,1)&lt;0.5,-1,1))^2)),2))</f>
        <v>—</v>
      </c>
      <c r="CJ42" s="253" t="n">
        <f aca="false">IFERROR(ROUND((IF(ISNUMBER(BY42),BY42,0)+IF(ISNUMBER(BZ42),BZ42,0)+IF(ISNUMBER(CA42),CA42,0)+IF(ISNUMBER(CB42),CB42,0)+IF(ISNUMBER(CC42),CC42,0)+IF(ISNUMBER(CD42),CD42,0)+IF(ISNUMBER(CE42),CE42,0)+IF(ISNUMBER(CF42),CF42,0)+IF(ISNUMBER(CG42),CG42,0)+IF(ISNUMBER(CH42),CH42,0)+IF(ISNUMBER(CI42),CI42,0))/(IF(ISNUMBER(BY42),1,0)+IF(ISNUMBER(BZ42),1,0)+IF(ISNUMBER(CA42),1,0)+IF(ISNUMBER(CB42),1,0)+IF(ISNUMBER(CC42),1,0)+IF(ISNUMBER(CD42),1,0)+IF(ISNUMBER(CE42),1,0)+IF(ISNUMBER(CF42),1,0)+IF(ISNUMBER(CG42),1,0)+IF(ISNUMBER(CH42),1,0)+IF(ISNUMBER(CI42),1,0)),4),"")</f>
        <v>25.305</v>
      </c>
      <c r="CK42" s="253" t="str">
        <f aca="false">IF(OR(Calculator!$E$12&lt;&gt;"YES",Calculator!$B$31&lt;Calculator!$G$12),"—",ROUND((1+SQRT(((50*POWER(80,POWER(COS(PI()*MOD(Calculator!$B$31/Calculator!$F$12,1)),2))+MIN(500,MAX(30,100*EXP(-0.3*'VSWR Calculator'!$C$24)*(1+3*ABS(MOD('VSWR Calculator'!$C$23/Calculator!$F$12/2,1)-0.5))))/'VSWR Calculator'!$C$25)-$C42)^2+(1500*ABS(SIN(2*PI()*MOD(Calculator!$B$31/Calculator!$F$12,1)))*IF(MOD(Calculator!$B$31/Calculator!$F$12,1)&lt;0.5,-1,1))^2)/SQRT(((50*POWER(80,POWER(COS(PI()*MOD(Calculator!$B$31/Calculator!$F$12,1)),2))+MIN(500,MAX(30,100*EXP(-0.3*'VSWR Calculator'!$C$24)*(1+3*ABS(MOD('VSWR Calculator'!$C$23/Calculator!$F$12/2,1)-0.5))))/'VSWR Calculator'!$C$25)+$C42)^2+(1500*ABS(SIN(2*PI()*MOD(Calculator!$B$31/Calculator!$F$12,1)))*IF(MOD(Calculator!$B$31/Calculator!$F$12,1)&lt;0.5,-1,1))^2))/(1-SQRT(((50*POWER(80,POWER(COS(PI()*MOD(Calculator!$B$31/Calculator!$F$12,1)),2))+MIN(500,MAX(30,100*EXP(-0.3*'VSWR Calculator'!$C$24)*(1+3*ABS(MOD('VSWR Calculator'!$C$23/Calculator!$F$12/2,1)-0.5))))/'VSWR Calculator'!$C$25)-$C42)^2+(1500*ABS(SIN(2*PI()*MOD(Calculator!$B$31/Calculator!$F$12,1)))*IF(MOD(Calculator!$B$31/Calculator!$F$12,1)&lt;0.5,-1,1))^2)/SQRT(((50*POWER(80,POWER(COS(PI()*MOD(Calculator!$B$31/Calculator!$F$12,1)),2))+MIN(500,MAX(30,100*EXP(-0.3*'VSWR Calculator'!$C$24)*(1+3*ABS(MOD('VSWR Calculator'!$C$23/Calculator!$F$12/2,1)-0.5))))/'VSWR Calculator'!$C$25)+$C42)^2+(1500*ABS(SIN(2*PI()*MOD(Calculator!$B$31/Calculator!$F$12,1)))*IF(MOD(Calculator!$B$31/Calculator!$F$12,1)&lt;0.5,-1,1))^2)),2))</f>
        <v>—</v>
      </c>
      <c r="CL42" s="253" t="str">
        <f aca="false">IF(OR(Calculator!$E$13&lt;&gt;"YES",Calculator!$B$31&lt;Calculator!$G$13),"—",ROUND((1+SQRT(((50*POWER(80,POWER(COS(PI()*MOD(Calculator!$B$31/Calculator!$F$13,1)),2))+MIN(500,MAX(30,100*EXP(-0.3*'VSWR Calculator'!$C$24)*(1+3*ABS(MOD('VSWR Calculator'!$C$23/Calculator!$F$13/2,1)-0.5))))/'VSWR Calculator'!$C$25)-$C42)^2+(1500*ABS(SIN(2*PI()*MOD(Calculator!$B$31/Calculator!$F$13,1)))*IF(MOD(Calculator!$B$31/Calculator!$F$13,1)&lt;0.5,-1,1))^2)/SQRT(((50*POWER(80,POWER(COS(PI()*MOD(Calculator!$B$31/Calculator!$F$13,1)),2))+MIN(500,MAX(30,100*EXP(-0.3*'VSWR Calculator'!$C$24)*(1+3*ABS(MOD('VSWR Calculator'!$C$23/Calculator!$F$13/2,1)-0.5))))/'VSWR Calculator'!$C$25)+$C42)^2+(1500*ABS(SIN(2*PI()*MOD(Calculator!$B$31/Calculator!$F$13,1)))*IF(MOD(Calculator!$B$31/Calculator!$F$13,1)&lt;0.5,-1,1))^2))/(1-SQRT(((50*POWER(80,POWER(COS(PI()*MOD(Calculator!$B$31/Calculator!$F$13,1)),2))+MIN(500,MAX(30,100*EXP(-0.3*'VSWR Calculator'!$C$24)*(1+3*ABS(MOD('VSWR Calculator'!$C$23/Calculator!$F$13/2,1)-0.5))))/'VSWR Calculator'!$C$25)-$C42)^2+(1500*ABS(SIN(2*PI()*MOD(Calculator!$B$31/Calculator!$F$13,1)))*IF(MOD(Calculator!$B$31/Calculator!$F$13,1)&lt;0.5,-1,1))^2)/SQRT(((50*POWER(80,POWER(COS(PI()*MOD(Calculator!$B$31/Calculator!$F$13,1)),2))+MIN(500,MAX(30,100*EXP(-0.3*'VSWR Calculator'!$C$24)*(1+3*ABS(MOD('VSWR Calculator'!$C$23/Calculator!$F$13/2,1)-0.5))))/'VSWR Calculator'!$C$25)+$C42)^2+(1500*ABS(SIN(2*PI()*MOD(Calculator!$B$31/Calculator!$F$13,1)))*IF(MOD(Calculator!$B$31/Calculator!$F$13,1)&lt;0.5,-1,1))^2)),2))</f>
        <v>—</v>
      </c>
      <c r="CM42" s="253" t="str">
        <f aca="false">IF(OR(Calculator!$E$14&lt;&gt;"YES",Calculator!$B$31&lt;Calculator!$G$14),"—",ROUND((1+SQRT(((50*POWER(80,POWER(COS(PI()*MOD(Calculator!$B$31/Calculator!$F$14,1)),2))+MIN(500,MAX(30,100*EXP(-0.3*'VSWR Calculator'!$C$24)*(1+3*ABS(MOD('VSWR Calculator'!$C$23/Calculator!$F$14/2,1)-0.5))))/'VSWR Calculator'!$C$25)-$C42)^2+(1500*ABS(SIN(2*PI()*MOD(Calculator!$B$31/Calculator!$F$14,1)))*IF(MOD(Calculator!$B$31/Calculator!$F$14,1)&lt;0.5,-1,1))^2)/SQRT(((50*POWER(80,POWER(COS(PI()*MOD(Calculator!$B$31/Calculator!$F$14,1)),2))+MIN(500,MAX(30,100*EXP(-0.3*'VSWR Calculator'!$C$24)*(1+3*ABS(MOD('VSWR Calculator'!$C$23/Calculator!$F$14/2,1)-0.5))))/'VSWR Calculator'!$C$25)+$C42)^2+(1500*ABS(SIN(2*PI()*MOD(Calculator!$B$31/Calculator!$F$14,1)))*IF(MOD(Calculator!$B$31/Calculator!$F$14,1)&lt;0.5,-1,1))^2))/(1-SQRT(((50*POWER(80,POWER(COS(PI()*MOD(Calculator!$B$31/Calculator!$F$14,1)),2))+MIN(500,MAX(30,100*EXP(-0.3*'VSWR Calculator'!$C$24)*(1+3*ABS(MOD('VSWR Calculator'!$C$23/Calculator!$F$14/2,1)-0.5))))/'VSWR Calculator'!$C$25)-$C42)^2+(1500*ABS(SIN(2*PI()*MOD(Calculator!$B$31/Calculator!$F$14,1)))*IF(MOD(Calculator!$B$31/Calculator!$F$14,1)&lt;0.5,-1,1))^2)/SQRT(((50*POWER(80,POWER(COS(PI()*MOD(Calculator!$B$31/Calculator!$F$14,1)),2))+MIN(500,MAX(30,100*EXP(-0.3*'VSWR Calculator'!$C$24)*(1+3*ABS(MOD('VSWR Calculator'!$C$23/Calculator!$F$14/2,1)-0.5))))/'VSWR Calculator'!$C$25)+$C42)^2+(1500*ABS(SIN(2*PI()*MOD(Calculator!$B$31/Calculator!$F$14,1)))*IF(MOD(Calculator!$B$31/Calculator!$F$14,1)&lt;0.5,-1,1))^2)),2))</f>
        <v>—</v>
      </c>
      <c r="CN42" s="253" t="n">
        <f aca="false">IF(OR(Calculator!$E$15&lt;&gt;"YES",Calculator!$B$31&lt;Calculator!$G$15),"—",ROUND((1+SQRT(((50*POWER(80,POWER(COS(PI()*MOD(Calculator!$B$31/Calculator!$F$15,1)),2))+MIN(500,MAX(30,100*EXP(-0.3*'VSWR Calculator'!$C$24)*(1+3*ABS(MOD('VSWR Calculator'!$C$23/Calculator!$F$15/2,1)-0.5))))/'VSWR Calculator'!$C$25)-$C42)^2+(1500*ABS(SIN(2*PI()*MOD(Calculator!$B$31/Calculator!$F$15,1)))*IF(MOD(Calculator!$B$31/Calculator!$F$15,1)&lt;0.5,-1,1))^2)/SQRT(((50*POWER(80,POWER(COS(PI()*MOD(Calculator!$B$31/Calculator!$F$15,1)),2))+MIN(500,MAX(30,100*EXP(-0.3*'VSWR Calculator'!$C$24)*(1+3*ABS(MOD('VSWR Calculator'!$C$23/Calculator!$F$15/2,1)-0.5))))/'VSWR Calculator'!$C$25)+$C42)^2+(1500*ABS(SIN(2*PI()*MOD(Calculator!$B$31/Calculator!$F$15,1)))*IF(MOD(Calculator!$B$31/Calculator!$F$15,1)&lt;0.5,-1,1))^2))/(1-SQRT(((50*POWER(80,POWER(COS(PI()*MOD(Calculator!$B$31/Calculator!$F$15,1)),2))+MIN(500,MAX(30,100*EXP(-0.3*'VSWR Calculator'!$C$24)*(1+3*ABS(MOD('VSWR Calculator'!$C$23/Calculator!$F$15/2,1)-0.5))))/'VSWR Calculator'!$C$25)-$C42)^2+(1500*ABS(SIN(2*PI()*MOD(Calculator!$B$31/Calculator!$F$15,1)))*IF(MOD(Calculator!$B$31/Calculator!$F$15,1)&lt;0.5,-1,1))^2)/SQRT(((50*POWER(80,POWER(COS(PI()*MOD(Calculator!$B$31/Calculator!$F$15,1)),2))+MIN(500,MAX(30,100*EXP(-0.3*'VSWR Calculator'!$C$24)*(1+3*ABS(MOD('VSWR Calculator'!$C$23/Calculator!$F$15/2,1)-0.5))))/'VSWR Calculator'!$C$25)+$C42)^2+(1500*ABS(SIN(2*PI()*MOD(Calculator!$B$31/Calculator!$F$15,1)))*IF(MOD(Calculator!$B$31/Calculator!$F$15,1)&lt;0.5,-1,1))^2)),2))</f>
        <v>25.17</v>
      </c>
      <c r="CO42" s="253" t="str">
        <f aca="false">IF(OR(Calculator!$E$16&lt;&gt;"YES",Calculator!$B$31&lt;Calculator!$G$16),"—",ROUND((1+SQRT(((50*POWER(80,POWER(COS(PI()*MOD(Calculator!$B$31/Calculator!$F$16,1)),2))+MIN(500,MAX(30,100*EXP(-0.3*'VSWR Calculator'!$C$24)*(1+3*ABS(MOD('VSWR Calculator'!$C$23/Calculator!$F$16/2,1)-0.5))))/'VSWR Calculator'!$C$25)-$C42)^2+(1500*ABS(SIN(2*PI()*MOD(Calculator!$B$31/Calculator!$F$16,1)))*IF(MOD(Calculator!$B$31/Calculator!$F$16,1)&lt;0.5,-1,1))^2)/SQRT(((50*POWER(80,POWER(COS(PI()*MOD(Calculator!$B$31/Calculator!$F$16,1)),2))+MIN(500,MAX(30,100*EXP(-0.3*'VSWR Calculator'!$C$24)*(1+3*ABS(MOD('VSWR Calculator'!$C$23/Calculator!$F$16/2,1)-0.5))))/'VSWR Calculator'!$C$25)+$C42)^2+(1500*ABS(SIN(2*PI()*MOD(Calculator!$B$31/Calculator!$F$16,1)))*IF(MOD(Calculator!$B$31/Calculator!$F$16,1)&lt;0.5,-1,1))^2))/(1-SQRT(((50*POWER(80,POWER(COS(PI()*MOD(Calculator!$B$31/Calculator!$F$16,1)),2))+MIN(500,MAX(30,100*EXP(-0.3*'VSWR Calculator'!$C$24)*(1+3*ABS(MOD('VSWR Calculator'!$C$23/Calculator!$F$16/2,1)-0.5))))/'VSWR Calculator'!$C$25)-$C42)^2+(1500*ABS(SIN(2*PI()*MOD(Calculator!$B$31/Calculator!$F$16,1)))*IF(MOD(Calculator!$B$31/Calculator!$F$16,1)&lt;0.5,-1,1))^2)/SQRT(((50*POWER(80,POWER(COS(PI()*MOD(Calculator!$B$31/Calculator!$F$16,1)),2))+MIN(500,MAX(30,100*EXP(-0.3*'VSWR Calculator'!$C$24)*(1+3*ABS(MOD('VSWR Calculator'!$C$23/Calculator!$F$16/2,1)-0.5))))/'VSWR Calculator'!$C$25)+$C42)^2+(1500*ABS(SIN(2*PI()*MOD(Calculator!$B$31/Calculator!$F$16,1)))*IF(MOD(Calculator!$B$31/Calculator!$F$16,1)&lt;0.5,-1,1))^2)),2))</f>
        <v>—</v>
      </c>
      <c r="CP42" s="253" t="n">
        <f aca="false">IF(OR(Calculator!$E$17&lt;&gt;"YES",Calculator!$B$31&lt;Calculator!$G$17),"—",ROUND((1+SQRT(((50*POWER(80,POWER(COS(PI()*MOD(Calculator!$B$31/Calculator!$F$17,1)),2))+MIN(500,MAX(30,100*EXP(-0.3*'VSWR Calculator'!$C$24)*(1+3*ABS(MOD('VSWR Calculator'!$C$23/Calculator!$F$17/2,1)-0.5))))/'VSWR Calculator'!$C$25)-$C42)^2+(1500*ABS(SIN(2*PI()*MOD(Calculator!$B$31/Calculator!$F$17,1)))*IF(MOD(Calculator!$B$31/Calculator!$F$17,1)&lt;0.5,-1,1))^2)/SQRT(((50*POWER(80,POWER(COS(PI()*MOD(Calculator!$B$31/Calculator!$F$17,1)),2))+MIN(500,MAX(30,100*EXP(-0.3*'VSWR Calculator'!$C$24)*(1+3*ABS(MOD('VSWR Calculator'!$C$23/Calculator!$F$17/2,1)-0.5))))/'VSWR Calculator'!$C$25)+$C42)^2+(1500*ABS(SIN(2*PI()*MOD(Calculator!$B$31/Calculator!$F$17,1)))*IF(MOD(Calculator!$B$31/Calculator!$F$17,1)&lt;0.5,-1,1))^2))/(1-SQRT(((50*POWER(80,POWER(COS(PI()*MOD(Calculator!$B$31/Calculator!$F$17,1)),2))+MIN(500,MAX(30,100*EXP(-0.3*'VSWR Calculator'!$C$24)*(1+3*ABS(MOD('VSWR Calculator'!$C$23/Calculator!$F$17/2,1)-0.5))))/'VSWR Calculator'!$C$25)-$C42)^2+(1500*ABS(SIN(2*PI()*MOD(Calculator!$B$31/Calculator!$F$17,1)))*IF(MOD(Calculator!$B$31/Calculator!$F$17,1)&lt;0.5,-1,1))^2)/SQRT(((50*POWER(80,POWER(COS(PI()*MOD(Calculator!$B$31/Calculator!$F$17,1)),2))+MIN(500,MAX(30,100*EXP(-0.3*'VSWR Calculator'!$C$24)*(1+3*ABS(MOD('VSWR Calculator'!$C$23/Calculator!$F$17/2,1)-0.5))))/'VSWR Calculator'!$C$25)+$C42)^2+(1500*ABS(SIN(2*PI()*MOD(Calculator!$B$31/Calculator!$F$17,1)))*IF(MOD(Calculator!$B$31/Calculator!$F$17,1)&lt;0.5,-1,1))^2)),2))</f>
        <v>23.88</v>
      </c>
      <c r="CQ42" s="253" t="str">
        <f aca="false">IF(OR(Calculator!$E$18&lt;&gt;"YES",Calculator!$B$31&lt;Calculator!$G$18),"—",ROUND((1+SQRT(((50*POWER(80,POWER(COS(PI()*MOD(Calculator!$B$31/Calculator!$F$18,1)),2))+MIN(500,MAX(30,100*EXP(-0.3*'VSWR Calculator'!$C$24)*(1+3*ABS(MOD('VSWR Calculator'!$C$23/Calculator!$F$18/2,1)-0.5))))/'VSWR Calculator'!$C$25)-$C42)^2+(1500*ABS(SIN(2*PI()*MOD(Calculator!$B$31/Calculator!$F$18,1)))*IF(MOD(Calculator!$B$31/Calculator!$F$18,1)&lt;0.5,-1,1))^2)/SQRT(((50*POWER(80,POWER(COS(PI()*MOD(Calculator!$B$31/Calculator!$F$18,1)),2))+MIN(500,MAX(30,100*EXP(-0.3*'VSWR Calculator'!$C$24)*(1+3*ABS(MOD('VSWR Calculator'!$C$23/Calculator!$F$18/2,1)-0.5))))/'VSWR Calculator'!$C$25)+$C42)^2+(1500*ABS(SIN(2*PI()*MOD(Calculator!$B$31/Calculator!$F$18,1)))*IF(MOD(Calculator!$B$31/Calculator!$F$18,1)&lt;0.5,-1,1))^2))/(1-SQRT(((50*POWER(80,POWER(COS(PI()*MOD(Calculator!$B$31/Calculator!$F$18,1)),2))+MIN(500,MAX(30,100*EXP(-0.3*'VSWR Calculator'!$C$24)*(1+3*ABS(MOD('VSWR Calculator'!$C$23/Calculator!$F$18/2,1)-0.5))))/'VSWR Calculator'!$C$25)-$C42)^2+(1500*ABS(SIN(2*PI()*MOD(Calculator!$B$31/Calculator!$F$18,1)))*IF(MOD(Calculator!$B$31/Calculator!$F$18,1)&lt;0.5,-1,1))^2)/SQRT(((50*POWER(80,POWER(COS(PI()*MOD(Calculator!$B$31/Calculator!$F$18,1)),2))+MIN(500,MAX(30,100*EXP(-0.3*'VSWR Calculator'!$C$24)*(1+3*ABS(MOD('VSWR Calculator'!$C$23/Calculator!$F$18/2,1)-0.5))))/'VSWR Calculator'!$C$25)+$C42)^2+(1500*ABS(SIN(2*PI()*MOD(Calculator!$B$31/Calculator!$F$18,1)))*IF(MOD(Calculator!$B$31/Calculator!$F$18,1)&lt;0.5,-1,1))^2)),2))</f>
        <v>—</v>
      </c>
      <c r="CR42" s="253" t="str">
        <f aca="false">IF(OR(Calculator!$E$19&lt;&gt;"YES",Calculator!$B$31&lt;Calculator!$G$19),"—",ROUND((1+SQRT(((50*POWER(80,POWER(COS(PI()*MOD(Calculator!$B$31/Calculator!$F$19,1)),2))+MIN(500,MAX(30,100*EXP(-0.3*'VSWR Calculator'!$C$24)*(1+3*ABS(MOD('VSWR Calculator'!$C$23/Calculator!$F$19/2,1)-0.5))))/'VSWR Calculator'!$C$25)-$C42)^2+(1500*ABS(SIN(2*PI()*MOD(Calculator!$B$31/Calculator!$F$19,1)))*IF(MOD(Calculator!$B$31/Calculator!$F$19,1)&lt;0.5,-1,1))^2)/SQRT(((50*POWER(80,POWER(COS(PI()*MOD(Calculator!$B$31/Calculator!$F$19,1)),2))+MIN(500,MAX(30,100*EXP(-0.3*'VSWR Calculator'!$C$24)*(1+3*ABS(MOD('VSWR Calculator'!$C$23/Calculator!$F$19/2,1)-0.5))))/'VSWR Calculator'!$C$25)+$C42)^2+(1500*ABS(SIN(2*PI()*MOD(Calculator!$B$31/Calculator!$F$19,1)))*IF(MOD(Calculator!$B$31/Calculator!$F$19,1)&lt;0.5,-1,1))^2))/(1-SQRT(((50*POWER(80,POWER(COS(PI()*MOD(Calculator!$B$31/Calculator!$F$19,1)),2))+MIN(500,MAX(30,100*EXP(-0.3*'VSWR Calculator'!$C$24)*(1+3*ABS(MOD('VSWR Calculator'!$C$23/Calculator!$F$19/2,1)-0.5))))/'VSWR Calculator'!$C$25)-$C42)^2+(1500*ABS(SIN(2*PI()*MOD(Calculator!$B$31/Calculator!$F$19,1)))*IF(MOD(Calculator!$B$31/Calculator!$F$19,1)&lt;0.5,-1,1))^2)/SQRT(((50*POWER(80,POWER(COS(PI()*MOD(Calculator!$B$31/Calculator!$F$19,1)),2))+MIN(500,MAX(30,100*EXP(-0.3*'VSWR Calculator'!$C$24)*(1+3*ABS(MOD('VSWR Calculator'!$C$23/Calculator!$F$19/2,1)-0.5))))/'VSWR Calculator'!$C$25)+$C42)^2+(1500*ABS(SIN(2*PI()*MOD(Calculator!$B$31/Calculator!$F$19,1)))*IF(MOD(Calculator!$B$31/Calculator!$F$19,1)&lt;0.5,-1,1))^2)),2))</f>
        <v>—</v>
      </c>
      <c r="CS42" s="253" t="str">
        <f aca="false">IF(OR(Calculator!$E$20&lt;&gt;"YES",Calculator!$B$31&lt;Calculator!$G$20),"—",ROUND((1+SQRT(((50*POWER(80,POWER(COS(PI()*MOD(Calculator!$B$31/Calculator!$F$20,1)),2))+MIN(500,MAX(30,100*EXP(-0.3*'VSWR Calculator'!$C$24)*(1+3*ABS(MOD('VSWR Calculator'!$C$23/Calculator!$F$20/2,1)-0.5))))/'VSWR Calculator'!$C$25)-$C42)^2+(1500*ABS(SIN(2*PI()*MOD(Calculator!$B$31/Calculator!$F$20,1)))*IF(MOD(Calculator!$B$31/Calculator!$F$20,1)&lt;0.5,-1,1))^2)/SQRT(((50*POWER(80,POWER(COS(PI()*MOD(Calculator!$B$31/Calculator!$F$20,1)),2))+MIN(500,MAX(30,100*EXP(-0.3*'VSWR Calculator'!$C$24)*(1+3*ABS(MOD('VSWR Calculator'!$C$23/Calculator!$F$20/2,1)-0.5))))/'VSWR Calculator'!$C$25)+$C42)^2+(1500*ABS(SIN(2*PI()*MOD(Calculator!$B$31/Calculator!$F$20,1)))*IF(MOD(Calculator!$B$31/Calculator!$F$20,1)&lt;0.5,-1,1))^2))/(1-SQRT(((50*POWER(80,POWER(COS(PI()*MOD(Calculator!$B$31/Calculator!$F$20,1)),2))+MIN(500,MAX(30,100*EXP(-0.3*'VSWR Calculator'!$C$24)*(1+3*ABS(MOD('VSWR Calculator'!$C$23/Calculator!$F$20/2,1)-0.5))))/'VSWR Calculator'!$C$25)-$C42)^2+(1500*ABS(SIN(2*PI()*MOD(Calculator!$B$31/Calculator!$F$20,1)))*IF(MOD(Calculator!$B$31/Calculator!$F$20,1)&lt;0.5,-1,1))^2)/SQRT(((50*POWER(80,POWER(COS(PI()*MOD(Calculator!$B$31/Calculator!$F$20,1)),2))+MIN(500,MAX(30,100*EXP(-0.3*'VSWR Calculator'!$C$24)*(1+3*ABS(MOD('VSWR Calculator'!$C$23/Calculator!$F$20/2,1)-0.5))))/'VSWR Calculator'!$C$25)+$C42)^2+(1500*ABS(SIN(2*PI()*MOD(Calculator!$B$31/Calculator!$F$20,1)))*IF(MOD(Calculator!$B$31/Calculator!$F$20,1)&lt;0.5,-1,1))^2)),2))</f>
        <v>—</v>
      </c>
      <c r="CT42" s="253" t="str">
        <f aca="false">IF(OR(Calculator!$E$21&lt;&gt;"YES",Calculator!$B$31&lt;Calculator!$G$21),"—",ROUND((1+SQRT(((50*POWER(80,POWER(COS(PI()*MOD(Calculator!$B$31/Calculator!$F$21,1)),2))+MIN(500,MAX(30,100*EXP(-0.3*'VSWR Calculator'!$C$24)*(1+3*ABS(MOD('VSWR Calculator'!$C$23/Calculator!$F$21/2,1)-0.5))))/'VSWR Calculator'!$C$25)-$C42)^2+(1500*ABS(SIN(2*PI()*MOD(Calculator!$B$31/Calculator!$F$21,1)))*IF(MOD(Calculator!$B$31/Calculator!$F$21,1)&lt;0.5,-1,1))^2)/SQRT(((50*POWER(80,POWER(COS(PI()*MOD(Calculator!$B$31/Calculator!$F$21,1)),2))+MIN(500,MAX(30,100*EXP(-0.3*'VSWR Calculator'!$C$24)*(1+3*ABS(MOD('VSWR Calculator'!$C$23/Calculator!$F$21/2,1)-0.5))))/'VSWR Calculator'!$C$25)+$C42)^2+(1500*ABS(SIN(2*PI()*MOD(Calculator!$B$31/Calculator!$F$21,1)))*IF(MOD(Calculator!$B$31/Calculator!$F$21,1)&lt;0.5,-1,1))^2))/(1-SQRT(((50*POWER(80,POWER(COS(PI()*MOD(Calculator!$B$31/Calculator!$F$21,1)),2))+MIN(500,MAX(30,100*EXP(-0.3*'VSWR Calculator'!$C$24)*(1+3*ABS(MOD('VSWR Calculator'!$C$23/Calculator!$F$21/2,1)-0.5))))/'VSWR Calculator'!$C$25)-$C42)^2+(1500*ABS(SIN(2*PI()*MOD(Calculator!$B$31/Calculator!$F$21,1)))*IF(MOD(Calculator!$B$31/Calculator!$F$21,1)&lt;0.5,-1,1))^2)/SQRT(((50*POWER(80,POWER(COS(PI()*MOD(Calculator!$B$31/Calculator!$F$21,1)),2))+MIN(500,MAX(30,100*EXP(-0.3*'VSWR Calculator'!$C$24)*(1+3*ABS(MOD('VSWR Calculator'!$C$23/Calculator!$F$21/2,1)-0.5))))/'VSWR Calculator'!$C$25)+$C42)^2+(1500*ABS(SIN(2*PI()*MOD(Calculator!$B$31/Calculator!$F$21,1)))*IF(MOD(Calculator!$B$31/Calculator!$F$21,1)&lt;0.5,-1,1))^2)),2))</f>
        <v>—</v>
      </c>
      <c r="CU42" s="253" t="str">
        <f aca="false">IF(OR(Calculator!$E$22&lt;&gt;"YES",Calculator!$B$31&lt;Calculator!$G$22),"—",ROUND((1+SQRT(((50*POWER(80,POWER(COS(PI()*MOD(Calculator!$B$31/Calculator!$F$22,1)),2))+MIN(500,MAX(30,100*EXP(-0.3*'VSWR Calculator'!$C$24)*(1+3*ABS(MOD('VSWR Calculator'!$C$23/Calculator!$F$22/2,1)-0.5))))/'VSWR Calculator'!$C$25)-$C42)^2+(1500*ABS(SIN(2*PI()*MOD(Calculator!$B$31/Calculator!$F$22,1)))*IF(MOD(Calculator!$B$31/Calculator!$F$22,1)&lt;0.5,-1,1))^2)/SQRT(((50*POWER(80,POWER(COS(PI()*MOD(Calculator!$B$31/Calculator!$F$22,1)),2))+MIN(500,MAX(30,100*EXP(-0.3*'VSWR Calculator'!$C$24)*(1+3*ABS(MOD('VSWR Calculator'!$C$23/Calculator!$F$22/2,1)-0.5))))/'VSWR Calculator'!$C$25)+$C42)^2+(1500*ABS(SIN(2*PI()*MOD(Calculator!$B$31/Calculator!$F$22,1)))*IF(MOD(Calculator!$B$31/Calculator!$F$22,1)&lt;0.5,-1,1))^2))/(1-SQRT(((50*POWER(80,POWER(COS(PI()*MOD(Calculator!$B$31/Calculator!$F$22,1)),2))+MIN(500,MAX(30,100*EXP(-0.3*'VSWR Calculator'!$C$24)*(1+3*ABS(MOD('VSWR Calculator'!$C$23/Calculator!$F$22/2,1)-0.5))))/'VSWR Calculator'!$C$25)-$C42)^2+(1500*ABS(SIN(2*PI()*MOD(Calculator!$B$31/Calculator!$F$22,1)))*IF(MOD(Calculator!$B$31/Calculator!$F$22,1)&lt;0.5,-1,1))^2)/SQRT(((50*POWER(80,POWER(COS(PI()*MOD(Calculator!$B$31/Calculator!$F$22,1)),2))+MIN(500,MAX(30,100*EXP(-0.3*'VSWR Calculator'!$C$24)*(1+3*ABS(MOD('VSWR Calculator'!$C$23/Calculator!$F$22/2,1)-0.5))))/'VSWR Calculator'!$C$25)+$C42)^2+(1500*ABS(SIN(2*PI()*MOD(Calculator!$B$31/Calculator!$F$22,1)))*IF(MOD(Calculator!$B$31/Calculator!$F$22,1)&lt;0.5,-1,1))^2)),2))</f>
        <v>—</v>
      </c>
      <c r="CV42" s="253" t="n">
        <f aca="false">IFERROR(ROUND((IF(ISNUMBER(CK42),CK42,0)+IF(ISNUMBER(CL42),CL42,0)+IF(ISNUMBER(CM42),CM42,0)+IF(ISNUMBER(CN42),CN42,0)+IF(ISNUMBER(CO42),CO42,0)+IF(ISNUMBER(CP42),CP42,0)+IF(ISNUMBER(CQ42),CQ42,0)+IF(ISNUMBER(CR42),CR42,0)+IF(ISNUMBER(CS42),CS42,0)+IF(ISNUMBER(CT42),CT42,0)+IF(ISNUMBER(CU42),CU42,0))/(IF(ISNUMBER(CK42),1,0)+IF(ISNUMBER(CL42),1,0)+IF(ISNUMBER(CM42),1,0)+IF(ISNUMBER(CN42),1,0)+IF(ISNUMBER(CO42),1,0)+IF(ISNUMBER(CP42),1,0)+IF(ISNUMBER(CQ42),1,0)+IF(ISNUMBER(CR42),1,0)+IF(ISNUMBER(CS42),1,0)+IF(ISNUMBER(CT42),1,0)+IF(ISNUMBER(CU42),1,0)),4),"")</f>
        <v>24.525</v>
      </c>
      <c r="CW42" s="253" t="str">
        <f aca="false">IF(OR(Calculator!$E$12&lt;&gt;"YES",Calculator!$B$32&lt;Calculator!$G$12),"—",ROUND((1+SQRT(((50*POWER(80,POWER(COS(PI()*MOD(Calculator!$B$32/Calculator!$F$12,1)),2))+MIN(500,MAX(30,100*EXP(-0.3*'VSWR Calculator'!$C$24)*(1+3*ABS(MOD('VSWR Calculator'!$C$23/Calculator!$F$12/2,1)-0.5))))/'VSWR Calculator'!$C$25)-$C42)^2+(1500*ABS(SIN(2*PI()*MOD(Calculator!$B$32/Calculator!$F$12,1)))*IF(MOD(Calculator!$B$32/Calculator!$F$12,1)&lt;0.5,-1,1))^2)/SQRT(((50*POWER(80,POWER(COS(PI()*MOD(Calculator!$B$32/Calculator!$F$12,1)),2))+MIN(500,MAX(30,100*EXP(-0.3*'VSWR Calculator'!$C$24)*(1+3*ABS(MOD('VSWR Calculator'!$C$23/Calculator!$F$12/2,1)-0.5))))/'VSWR Calculator'!$C$25)+$C42)^2+(1500*ABS(SIN(2*PI()*MOD(Calculator!$B$32/Calculator!$F$12,1)))*IF(MOD(Calculator!$B$32/Calculator!$F$12,1)&lt;0.5,-1,1))^2))/(1-SQRT(((50*POWER(80,POWER(COS(PI()*MOD(Calculator!$B$32/Calculator!$F$12,1)),2))+MIN(500,MAX(30,100*EXP(-0.3*'VSWR Calculator'!$C$24)*(1+3*ABS(MOD('VSWR Calculator'!$C$23/Calculator!$F$12/2,1)-0.5))))/'VSWR Calculator'!$C$25)-$C42)^2+(1500*ABS(SIN(2*PI()*MOD(Calculator!$B$32/Calculator!$F$12,1)))*IF(MOD(Calculator!$B$32/Calculator!$F$12,1)&lt;0.5,-1,1))^2)/SQRT(((50*POWER(80,POWER(COS(PI()*MOD(Calculator!$B$32/Calculator!$F$12,1)),2))+MIN(500,MAX(30,100*EXP(-0.3*'VSWR Calculator'!$C$24)*(1+3*ABS(MOD('VSWR Calculator'!$C$23/Calculator!$F$12/2,1)-0.5))))/'VSWR Calculator'!$C$25)+$C42)^2+(1500*ABS(SIN(2*PI()*MOD(Calculator!$B$32/Calculator!$F$12,1)))*IF(MOD(Calculator!$B$32/Calculator!$F$12,1)&lt;0.5,-1,1))^2)),2))</f>
        <v>—</v>
      </c>
      <c r="CX42" s="253" t="str">
        <f aca="false">IF(OR(Calculator!$E$13&lt;&gt;"YES",Calculator!$B$32&lt;Calculator!$G$13),"—",ROUND((1+SQRT(((50*POWER(80,POWER(COS(PI()*MOD(Calculator!$B$32/Calculator!$F$13,1)),2))+MIN(500,MAX(30,100*EXP(-0.3*'VSWR Calculator'!$C$24)*(1+3*ABS(MOD('VSWR Calculator'!$C$23/Calculator!$F$13/2,1)-0.5))))/'VSWR Calculator'!$C$25)-$C42)^2+(1500*ABS(SIN(2*PI()*MOD(Calculator!$B$32/Calculator!$F$13,1)))*IF(MOD(Calculator!$B$32/Calculator!$F$13,1)&lt;0.5,-1,1))^2)/SQRT(((50*POWER(80,POWER(COS(PI()*MOD(Calculator!$B$32/Calculator!$F$13,1)),2))+MIN(500,MAX(30,100*EXP(-0.3*'VSWR Calculator'!$C$24)*(1+3*ABS(MOD('VSWR Calculator'!$C$23/Calculator!$F$13/2,1)-0.5))))/'VSWR Calculator'!$C$25)+$C42)^2+(1500*ABS(SIN(2*PI()*MOD(Calculator!$B$32/Calculator!$F$13,1)))*IF(MOD(Calculator!$B$32/Calculator!$F$13,1)&lt;0.5,-1,1))^2))/(1-SQRT(((50*POWER(80,POWER(COS(PI()*MOD(Calculator!$B$32/Calculator!$F$13,1)),2))+MIN(500,MAX(30,100*EXP(-0.3*'VSWR Calculator'!$C$24)*(1+3*ABS(MOD('VSWR Calculator'!$C$23/Calculator!$F$13/2,1)-0.5))))/'VSWR Calculator'!$C$25)-$C42)^2+(1500*ABS(SIN(2*PI()*MOD(Calculator!$B$32/Calculator!$F$13,1)))*IF(MOD(Calculator!$B$32/Calculator!$F$13,1)&lt;0.5,-1,1))^2)/SQRT(((50*POWER(80,POWER(COS(PI()*MOD(Calculator!$B$32/Calculator!$F$13,1)),2))+MIN(500,MAX(30,100*EXP(-0.3*'VSWR Calculator'!$C$24)*(1+3*ABS(MOD('VSWR Calculator'!$C$23/Calculator!$F$13/2,1)-0.5))))/'VSWR Calculator'!$C$25)+$C42)^2+(1500*ABS(SIN(2*PI()*MOD(Calculator!$B$32/Calculator!$F$13,1)))*IF(MOD(Calculator!$B$32/Calculator!$F$13,1)&lt;0.5,-1,1))^2)),2))</f>
        <v>—</v>
      </c>
      <c r="CY42" s="253" t="str">
        <f aca="false">IF(OR(Calculator!$E$14&lt;&gt;"YES",Calculator!$B$32&lt;Calculator!$G$14),"—",ROUND((1+SQRT(((50*POWER(80,POWER(COS(PI()*MOD(Calculator!$B$32/Calculator!$F$14,1)),2))+MIN(500,MAX(30,100*EXP(-0.3*'VSWR Calculator'!$C$24)*(1+3*ABS(MOD('VSWR Calculator'!$C$23/Calculator!$F$14/2,1)-0.5))))/'VSWR Calculator'!$C$25)-$C42)^2+(1500*ABS(SIN(2*PI()*MOD(Calculator!$B$32/Calculator!$F$14,1)))*IF(MOD(Calculator!$B$32/Calculator!$F$14,1)&lt;0.5,-1,1))^2)/SQRT(((50*POWER(80,POWER(COS(PI()*MOD(Calculator!$B$32/Calculator!$F$14,1)),2))+MIN(500,MAX(30,100*EXP(-0.3*'VSWR Calculator'!$C$24)*(1+3*ABS(MOD('VSWR Calculator'!$C$23/Calculator!$F$14/2,1)-0.5))))/'VSWR Calculator'!$C$25)+$C42)^2+(1500*ABS(SIN(2*PI()*MOD(Calculator!$B$32/Calculator!$F$14,1)))*IF(MOD(Calculator!$B$32/Calculator!$F$14,1)&lt;0.5,-1,1))^2))/(1-SQRT(((50*POWER(80,POWER(COS(PI()*MOD(Calculator!$B$32/Calculator!$F$14,1)),2))+MIN(500,MAX(30,100*EXP(-0.3*'VSWR Calculator'!$C$24)*(1+3*ABS(MOD('VSWR Calculator'!$C$23/Calculator!$F$14/2,1)-0.5))))/'VSWR Calculator'!$C$25)-$C42)^2+(1500*ABS(SIN(2*PI()*MOD(Calculator!$B$32/Calculator!$F$14,1)))*IF(MOD(Calculator!$B$32/Calculator!$F$14,1)&lt;0.5,-1,1))^2)/SQRT(((50*POWER(80,POWER(COS(PI()*MOD(Calculator!$B$32/Calculator!$F$14,1)),2))+MIN(500,MAX(30,100*EXP(-0.3*'VSWR Calculator'!$C$24)*(1+3*ABS(MOD('VSWR Calculator'!$C$23/Calculator!$F$14/2,1)-0.5))))/'VSWR Calculator'!$C$25)+$C42)^2+(1500*ABS(SIN(2*PI()*MOD(Calculator!$B$32/Calculator!$F$14,1)))*IF(MOD(Calculator!$B$32/Calculator!$F$14,1)&lt;0.5,-1,1))^2)),2))</f>
        <v>—</v>
      </c>
      <c r="CZ42" s="253" t="n">
        <f aca="false">IF(OR(Calculator!$E$15&lt;&gt;"YES",Calculator!$B$32&lt;Calculator!$G$15),"—",ROUND((1+SQRT(((50*POWER(80,POWER(COS(PI()*MOD(Calculator!$B$32/Calculator!$F$15,1)),2))+MIN(500,MAX(30,100*EXP(-0.3*'VSWR Calculator'!$C$24)*(1+3*ABS(MOD('VSWR Calculator'!$C$23/Calculator!$F$15/2,1)-0.5))))/'VSWR Calculator'!$C$25)-$C42)^2+(1500*ABS(SIN(2*PI()*MOD(Calculator!$B$32/Calculator!$F$15,1)))*IF(MOD(Calculator!$B$32/Calculator!$F$15,1)&lt;0.5,-1,1))^2)/SQRT(((50*POWER(80,POWER(COS(PI()*MOD(Calculator!$B$32/Calculator!$F$15,1)),2))+MIN(500,MAX(30,100*EXP(-0.3*'VSWR Calculator'!$C$24)*(1+3*ABS(MOD('VSWR Calculator'!$C$23/Calculator!$F$15/2,1)-0.5))))/'VSWR Calculator'!$C$25)+$C42)^2+(1500*ABS(SIN(2*PI()*MOD(Calculator!$B$32/Calculator!$F$15,1)))*IF(MOD(Calculator!$B$32/Calculator!$F$15,1)&lt;0.5,-1,1))^2))/(1-SQRT(((50*POWER(80,POWER(COS(PI()*MOD(Calculator!$B$32/Calculator!$F$15,1)),2))+MIN(500,MAX(30,100*EXP(-0.3*'VSWR Calculator'!$C$24)*(1+3*ABS(MOD('VSWR Calculator'!$C$23/Calculator!$F$15/2,1)-0.5))))/'VSWR Calculator'!$C$25)-$C42)^2+(1500*ABS(SIN(2*PI()*MOD(Calculator!$B$32/Calculator!$F$15,1)))*IF(MOD(Calculator!$B$32/Calculator!$F$15,1)&lt;0.5,-1,1))^2)/SQRT(((50*POWER(80,POWER(COS(PI()*MOD(Calculator!$B$32/Calculator!$F$15,1)),2))+MIN(500,MAX(30,100*EXP(-0.3*'VSWR Calculator'!$C$24)*(1+3*ABS(MOD('VSWR Calculator'!$C$23/Calculator!$F$15/2,1)-0.5))))/'VSWR Calculator'!$C$25)+$C42)^2+(1500*ABS(SIN(2*PI()*MOD(Calculator!$B$32/Calculator!$F$15,1)))*IF(MOD(Calculator!$B$32/Calculator!$F$15,1)&lt;0.5,-1,1))^2)),2))</f>
        <v>6.7</v>
      </c>
      <c r="DA42" s="253" t="str">
        <f aca="false">IF(OR(Calculator!$E$16&lt;&gt;"YES",Calculator!$B$32&lt;Calculator!$G$16),"—",ROUND((1+SQRT(((50*POWER(80,POWER(COS(PI()*MOD(Calculator!$B$32/Calculator!$F$16,1)),2))+MIN(500,MAX(30,100*EXP(-0.3*'VSWR Calculator'!$C$24)*(1+3*ABS(MOD('VSWR Calculator'!$C$23/Calculator!$F$16/2,1)-0.5))))/'VSWR Calculator'!$C$25)-$C42)^2+(1500*ABS(SIN(2*PI()*MOD(Calculator!$B$32/Calculator!$F$16,1)))*IF(MOD(Calculator!$B$32/Calculator!$F$16,1)&lt;0.5,-1,1))^2)/SQRT(((50*POWER(80,POWER(COS(PI()*MOD(Calculator!$B$32/Calculator!$F$16,1)),2))+MIN(500,MAX(30,100*EXP(-0.3*'VSWR Calculator'!$C$24)*(1+3*ABS(MOD('VSWR Calculator'!$C$23/Calculator!$F$16/2,1)-0.5))))/'VSWR Calculator'!$C$25)+$C42)^2+(1500*ABS(SIN(2*PI()*MOD(Calculator!$B$32/Calculator!$F$16,1)))*IF(MOD(Calculator!$B$32/Calculator!$F$16,1)&lt;0.5,-1,1))^2))/(1-SQRT(((50*POWER(80,POWER(COS(PI()*MOD(Calculator!$B$32/Calculator!$F$16,1)),2))+MIN(500,MAX(30,100*EXP(-0.3*'VSWR Calculator'!$C$24)*(1+3*ABS(MOD('VSWR Calculator'!$C$23/Calculator!$F$16/2,1)-0.5))))/'VSWR Calculator'!$C$25)-$C42)^2+(1500*ABS(SIN(2*PI()*MOD(Calculator!$B$32/Calculator!$F$16,1)))*IF(MOD(Calculator!$B$32/Calculator!$F$16,1)&lt;0.5,-1,1))^2)/SQRT(((50*POWER(80,POWER(COS(PI()*MOD(Calculator!$B$32/Calculator!$F$16,1)),2))+MIN(500,MAX(30,100*EXP(-0.3*'VSWR Calculator'!$C$24)*(1+3*ABS(MOD('VSWR Calculator'!$C$23/Calculator!$F$16/2,1)-0.5))))/'VSWR Calculator'!$C$25)+$C42)^2+(1500*ABS(SIN(2*PI()*MOD(Calculator!$B$32/Calculator!$F$16,1)))*IF(MOD(Calculator!$B$32/Calculator!$F$16,1)&lt;0.5,-1,1))^2)),2))</f>
        <v>—</v>
      </c>
      <c r="DB42" s="253" t="n">
        <f aca="false">IF(OR(Calculator!$E$17&lt;&gt;"YES",Calculator!$B$32&lt;Calculator!$G$17),"—",ROUND((1+SQRT(((50*POWER(80,POWER(COS(PI()*MOD(Calculator!$B$32/Calculator!$F$17,1)),2))+MIN(500,MAX(30,100*EXP(-0.3*'VSWR Calculator'!$C$24)*(1+3*ABS(MOD('VSWR Calculator'!$C$23/Calculator!$F$17/2,1)-0.5))))/'VSWR Calculator'!$C$25)-$C42)^2+(1500*ABS(SIN(2*PI()*MOD(Calculator!$B$32/Calculator!$F$17,1)))*IF(MOD(Calculator!$B$32/Calculator!$F$17,1)&lt;0.5,-1,1))^2)/SQRT(((50*POWER(80,POWER(COS(PI()*MOD(Calculator!$B$32/Calculator!$F$17,1)),2))+MIN(500,MAX(30,100*EXP(-0.3*'VSWR Calculator'!$C$24)*(1+3*ABS(MOD('VSWR Calculator'!$C$23/Calculator!$F$17/2,1)-0.5))))/'VSWR Calculator'!$C$25)+$C42)^2+(1500*ABS(SIN(2*PI()*MOD(Calculator!$B$32/Calculator!$F$17,1)))*IF(MOD(Calculator!$B$32/Calculator!$F$17,1)&lt;0.5,-1,1))^2))/(1-SQRT(((50*POWER(80,POWER(COS(PI()*MOD(Calculator!$B$32/Calculator!$F$17,1)),2))+MIN(500,MAX(30,100*EXP(-0.3*'VSWR Calculator'!$C$24)*(1+3*ABS(MOD('VSWR Calculator'!$C$23/Calculator!$F$17/2,1)-0.5))))/'VSWR Calculator'!$C$25)-$C42)^2+(1500*ABS(SIN(2*PI()*MOD(Calculator!$B$32/Calculator!$F$17,1)))*IF(MOD(Calculator!$B$32/Calculator!$F$17,1)&lt;0.5,-1,1))^2)/SQRT(((50*POWER(80,POWER(COS(PI()*MOD(Calculator!$B$32/Calculator!$F$17,1)),2))+MIN(500,MAX(30,100*EXP(-0.3*'VSWR Calculator'!$C$24)*(1+3*ABS(MOD('VSWR Calculator'!$C$23/Calculator!$F$17/2,1)-0.5))))/'VSWR Calculator'!$C$25)+$C42)^2+(1500*ABS(SIN(2*PI()*MOD(Calculator!$B$32/Calculator!$F$17,1)))*IF(MOD(Calculator!$B$32/Calculator!$F$17,1)&lt;0.5,-1,1))^2)),2))</f>
        <v>24.5</v>
      </c>
      <c r="DC42" s="253" t="str">
        <f aca="false">IF(OR(Calculator!$E$18&lt;&gt;"YES",Calculator!$B$32&lt;Calculator!$G$18),"—",ROUND((1+SQRT(((50*POWER(80,POWER(COS(PI()*MOD(Calculator!$B$32/Calculator!$F$18,1)),2))+MIN(500,MAX(30,100*EXP(-0.3*'VSWR Calculator'!$C$24)*(1+3*ABS(MOD('VSWR Calculator'!$C$23/Calculator!$F$18/2,1)-0.5))))/'VSWR Calculator'!$C$25)-$C42)^2+(1500*ABS(SIN(2*PI()*MOD(Calculator!$B$32/Calculator!$F$18,1)))*IF(MOD(Calculator!$B$32/Calculator!$F$18,1)&lt;0.5,-1,1))^2)/SQRT(((50*POWER(80,POWER(COS(PI()*MOD(Calculator!$B$32/Calculator!$F$18,1)),2))+MIN(500,MAX(30,100*EXP(-0.3*'VSWR Calculator'!$C$24)*(1+3*ABS(MOD('VSWR Calculator'!$C$23/Calculator!$F$18/2,1)-0.5))))/'VSWR Calculator'!$C$25)+$C42)^2+(1500*ABS(SIN(2*PI()*MOD(Calculator!$B$32/Calculator!$F$18,1)))*IF(MOD(Calculator!$B$32/Calculator!$F$18,1)&lt;0.5,-1,1))^2))/(1-SQRT(((50*POWER(80,POWER(COS(PI()*MOD(Calculator!$B$32/Calculator!$F$18,1)),2))+MIN(500,MAX(30,100*EXP(-0.3*'VSWR Calculator'!$C$24)*(1+3*ABS(MOD('VSWR Calculator'!$C$23/Calculator!$F$18/2,1)-0.5))))/'VSWR Calculator'!$C$25)-$C42)^2+(1500*ABS(SIN(2*PI()*MOD(Calculator!$B$32/Calculator!$F$18,1)))*IF(MOD(Calculator!$B$32/Calculator!$F$18,1)&lt;0.5,-1,1))^2)/SQRT(((50*POWER(80,POWER(COS(PI()*MOD(Calculator!$B$32/Calculator!$F$18,1)),2))+MIN(500,MAX(30,100*EXP(-0.3*'VSWR Calculator'!$C$24)*(1+3*ABS(MOD('VSWR Calculator'!$C$23/Calculator!$F$18/2,1)-0.5))))/'VSWR Calculator'!$C$25)+$C42)^2+(1500*ABS(SIN(2*PI()*MOD(Calculator!$B$32/Calculator!$F$18,1)))*IF(MOD(Calculator!$B$32/Calculator!$F$18,1)&lt;0.5,-1,1))^2)),2))</f>
        <v>—</v>
      </c>
      <c r="DD42" s="253" t="str">
        <f aca="false">IF(OR(Calculator!$E$19&lt;&gt;"YES",Calculator!$B$32&lt;Calculator!$G$19),"—",ROUND((1+SQRT(((50*POWER(80,POWER(COS(PI()*MOD(Calculator!$B$32/Calculator!$F$19,1)),2))+MIN(500,MAX(30,100*EXP(-0.3*'VSWR Calculator'!$C$24)*(1+3*ABS(MOD('VSWR Calculator'!$C$23/Calculator!$F$19/2,1)-0.5))))/'VSWR Calculator'!$C$25)-$C42)^2+(1500*ABS(SIN(2*PI()*MOD(Calculator!$B$32/Calculator!$F$19,1)))*IF(MOD(Calculator!$B$32/Calculator!$F$19,1)&lt;0.5,-1,1))^2)/SQRT(((50*POWER(80,POWER(COS(PI()*MOD(Calculator!$B$32/Calculator!$F$19,1)),2))+MIN(500,MAX(30,100*EXP(-0.3*'VSWR Calculator'!$C$24)*(1+3*ABS(MOD('VSWR Calculator'!$C$23/Calculator!$F$19/2,1)-0.5))))/'VSWR Calculator'!$C$25)+$C42)^2+(1500*ABS(SIN(2*PI()*MOD(Calculator!$B$32/Calculator!$F$19,1)))*IF(MOD(Calculator!$B$32/Calculator!$F$19,1)&lt;0.5,-1,1))^2))/(1-SQRT(((50*POWER(80,POWER(COS(PI()*MOD(Calculator!$B$32/Calculator!$F$19,1)),2))+MIN(500,MAX(30,100*EXP(-0.3*'VSWR Calculator'!$C$24)*(1+3*ABS(MOD('VSWR Calculator'!$C$23/Calculator!$F$19/2,1)-0.5))))/'VSWR Calculator'!$C$25)-$C42)^2+(1500*ABS(SIN(2*PI()*MOD(Calculator!$B$32/Calculator!$F$19,1)))*IF(MOD(Calculator!$B$32/Calculator!$F$19,1)&lt;0.5,-1,1))^2)/SQRT(((50*POWER(80,POWER(COS(PI()*MOD(Calculator!$B$32/Calculator!$F$19,1)),2))+MIN(500,MAX(30,100*EXP(-0.3*'VSWR Calculator'!$C$24)*(1+3*ABS(MOD('VSWR Calculator'!$C$23/Calculator!$F$19/2,1)-0.5))))/'VSWR Calculator'!$C$25)+$C42)^2+(1500*ABS(SIN(2*PI()*MOD(Calculator!$B$32/Calculator!$F$19,1)))*IF(MOD(Calculator!$B$32/Calculator!$F$19,1)&lt;0.5,-1,1))^2)),2))</f>
        <v>—</v>
      </c>
      <c r="DE42" s="253" t="str">
        <f aca="false">IF(OR(Calculator!$E$20&lt;&gt;"YES",Calculator!$B$32&lt;Calculator!$G$20),"—",ROUND((1+SQRT(((50*POWER(80,POWER(COS(PI()*MOD(Calculator!$B$32/Calculator!$F$20,1)),2))+MIN(500,MAX(30,100*EXP(-0.3*'VSWR Calculator'!$C$24)*(1+3*ABS(MOD('VSWR Calculator'!$C$23/Calculator!$F$20/2,1)-0.5))))/'VSWR Calculator'!$C$25)-$C42)^2+(1500*ABS(SIN(2*PI()*MOD(Calculator!$B$32/Calculator!$F$20,1)))*IF(MOD(Calculator!$B$32/Calculator!$F$20,1)&lt;0.5,-1,1))^2)/SQRT(((50*POWER(80,POWER(COS(PI()*MOD(Calculator!$B$32/Calculator!$F$20,1)),2))+MIN(500,MAX(30,100*EXP(-0.3*'VSWR Calculator'!$C$24)*(1+3*ABS(MOD('VSWR Calculator'!$C$23/Calculator!$F$20/2,1)-0.5))))/'VSWR Calculator'!$C$25)+$C42)^2+(1500*ABS(SIN(2*PI()*MOD(Calculator!$B$32/Calculator!$F$20,1)))*IF(MOD(Calculator!$B$32/Calculator!$F$20,1)&lt;0.5,-1,1))^2))/(1-SQRT(((50*POWER(80,POWER(COS(PI()*MOD(Calculator!$B$32/Calculator!$F$20,1)),2))+MIN(500,MAX(30,100*EXP(-0.3*'VSWR Calculator'!$C$24)*(1+3*ABS(MOD('VSWR Calculator'!$C$23/Calculator!$F$20/2,1)-0.5))))/'VSWR Calculator'!$C$25)-$C42)^2+(1500*ABS(SIN(2*PI()*MOD(Calculator!$B$32/Calculator!$F$20,1)))*IF(MOD(Calculator!$B$32/Calculator!$F$20,1)&lt;0.5,-1,1))^2)/SQRT(((50*POWER(80,POWER(COS(PI()*MOD(Calculator!$B$32/Calculator!$F$20,1)),2))+MIN(500,MAX(30,100*EXP(-0.3*'VSWR Calculator'!$C$24)*(1+3*ABS(MOD('VSWR Calculator'!$C$23/Calculator!$F$20/2,1)-0.5))))/'VSWR Calculator'!$C$25)+$C42)^2+(1500*ABS(SIN(2*PI()*MOD(Calculator!$B$32/Calculator!$F$20,1)))*IF(MOD(Calculator!$B$32/Calculator!$F$20,1)&lt;0.5,-1,1))^2)),2))</f>
        <v>—</v>
      </c>
      <c r="DF42" s="253" t="str">
        <f aca="false">IF(OR(Calculator!$E$21&lt;&gt;"YES",Calculator!$B$32&lt;Calculator!$G$21),"—",ROUND((1+SQRT(((50*POWER(80,POWER(COS(PI()*MOD(Calculator!$B$32/Calculator!$F$21,1)),2))+MIN(500,MAX(30,100*EXP(-0.3*'VSWR Calculator'!$C$24)*(1+3*ABS(MOD('VSWR Calculator'!$C$23/Calculator!$F$21/2,1)-0.5))))/'VSWR Calculator'!$C$25)-$C42)^2+(1500*ABS(SIN(2*PI()*MOD(Calculator!$B$32/Calculator!$F$21,1)))*IF(MOD(Calculator!$B$32/Calculator!$F$21,1)&lt;0.5,-1,1))^2)/SQRT(((50*POWER(80,POWER(COS(PI()*MOD(Calculator!$B$32/Calculator!$F$21,1)),2))+MIN(500,MAX(30,100*EXP(-0.3*'VSWR Calculator'!$C$24)*(1+3*ABS(MOD('VSWR Calculator'!$C$23/Calculator!$F$21/2,1)-0.5))))/'VSWR Calculator'!$C$25)+$C42)^2+(1500*ABS(SIN(2*PI()*MOD(Calculator!$B$32/Calculator!$F$21,1)))*IF(MOD(Calculator!$B$32/Calculator!$F$21,1)&lt;0.5,-1,1))^2))/(1-SQRT(((50*POWER(80,POWER(COS(PI()*MOD(Calculator!$B$32/Calculator!$F$21,1)),2))+MIN(500,MAX(30,100*EXP(-0.3*'VSWR Calculator'!$C$24)*(1+3*ABS(MOD('VSWR Calculator'!$C$23/Calculator!$F$21/2,1)-0.5))))/'VSWR Calculator'!$C$25)-$C42)^2+(1500*ABS(SIN(2*PI()*MOD(Calculator!$B$32/Calculator!$F$21,1)))*IF(MOD(Calculator!$B$32/Calculator!$F$21,1)&lt;0.5,-1,1))^2)/SQRT(((50*POWER(80,POWER(COS(PI()*MOD(Calculator!$B$32/Calculator!$F$21,1)),2))+MIN(500,MAX(30,100*EXP(-0.3*'VSWR Calculator'!$C$24)*(1+3*ABS(MOD('VSWR Calculator'!$C$23/Calculator!$F$21/2,1)-0.5))))/'VSWR Calculator'!$C$25)+$C42)^2+(1500*ABS(SIN(2*PI()*MOD(Calculator!$B$32/Calculator!$F$21,1)))*IF(MOD(Calculator!$B$32/Calculator!$F$21,1)&lt;0.5,-1,1))^2)),2))</f>
        <v>—</v>
      </c>
      <c r="DG42" s="253" t="str">
        <f aca="false">IF(OR(Calculator!$E$22&lt;&gt;"YES",Calculator!$B$32&lt;Calculator!$G$22),"—",ROUND((1+SQRT(((50*POWER(80,POWER(COS(PI()*MOD(Calculator!$B$32/Calculator!$F$22,1)),2))+MIN(500,MAX(30,100*EXP(-0.3*'VSWR Calculator'!$C$24)*(1+3*ABS(MOD('VSWR Calculator'!$C$23/Calculator!$F$22/2,1)-0.5))))/'VSWR Calculator'!$C$25)-$C42)^2+(1500*ABS(SIN(2*PI()*MOD(Calculator!$B$32/Calculator!$F$22,1)))*IF(MOD(Calculator!$B$32/Calculator!$F$22,1)&lt;0.5,-1,1))^2)/SQRT(((50*POWER(80,POWER(COS(PI()*MOD(Calculator!$B$32/Calculator!$F$22,1)),2))+MIN(500,MAX(30,100*EXP(-0.3*'VSWR Calculator'!$C$24)*(1+3*ABS(MOD('VSWR Calculator'!$C$23/Calculator!$F$22/2,1)-0.5))))/'VSWR Calculator'!$C$25)+$C42)^2+(1500*ABS(SIN(2*PI()*MOD(Calculator!$B$32/Calculator!$F$22,1)))*IF(MOD(Calculator!$B$32/Calculator!$F$22,1)&lt;0.5,-1,1))^2))/(1-SQRT(((50*POWER(80,POWER(COS(PI()*MOD(Calculator!$B$32/Calculator!$F$22,1)),2))+MIN(500,MAX(30,100*EXP(-0.3*'VSWR Calculator'!$C$24)*(1+3*ABS(MOD('VSWR Calculator'!$C$23/Calculator!$F$22/2,1)-0.5))))/'VSWR Calculator'!$C$25)-$C42)^2+(1500*ABS(SIN(2*PI()*MOD(Calculator!$B$32/Calculator!$F$22,1)))*IF(MOD(Calculator!$B$32/Calculator!$F$22,1)&lt;0.5,-1,1))^2)/SQRT(((50*POWER(80,POWER(COS(PI()*MOD(Calculator!$B$32/Calculator!$F$22,1)),2))+MIN(500,MAX(30,100*EXP(-0.3*'VSWR Calculator'!$C$24)*(1+3*ABS(MOD('VSWR Calculator'!$C$23/Calculator!$F$22/2,1)-0.5))))/'VSWR Calculator'!$C$25)+$C42)^2+(1500*ABS(SIN(2*PI()*MOD(Calculator!$B$32/Calculator!$F$22,1)))*IF(MOD(Calculator!$B$32/Calculator!$F$22,1)&lt;0.5,-1,1))^2)),2))</f>
        <v>—</v>
      </c>
      <c r="DH42" s="253" t="n">
        <f aca="false">IFERROR(ROUND((IF(ISNUMBER(CW42),CW42,0)+IF(ISNUMBER(CX42),CX42,0)+IF(ISNUMBER(CY42),CY42,0)+IF(ISNUMBER(CZ42),CZ42,0)+IF(ISNUMBER(DA42),DA42,0)+IF(ISNUMBER(DB42),DB42,0)+IF(ISNUMBER(DC42),DC42,0)+IF(ISNUMBER(DD42),DD42,0)+IF(ISNUMBER(DE42),DE42,0)+IF(ISNUMBER(DF42),DF42,0)+IF(ISNUMBER(DG42),DG42,0))/(IF(ISNUMBER(CW42),1,0)+IF(ISNUMBER(CX42),1,0)+IF(ISNUMBER(CY42),1,0)+IF(ISNUMBER(CZ42),1,0)+IF(ISNUMBER(DA42),1,0)+IF(ISNUMBER(DB42),1,0)+IF(ISNUMBER(DC42),1,0)+IF(ISNUMBER(DD42),1,0)+IF(ISNUMBER(DE42),1,0)+IF(ISNUMBER(DF42),1,0)+IF(ISNUMBER(DG42),1,0)),4),"")</f>
        <v>15.6</v>
      </c>
      <c r="DI42" s="253" t="str">
        <f aca="false">IF(OR(Calculator!$E$12&lt;&gt;"YES",Calculator!$B$33&lt;Calculator!$G$12),"—",ROUND((1+SQRT(((50*POWER(80,POWER(COS(PI()*MOD(Calculator!$B$33/Calculator!$F$12,1)),2))+MIN(500,MAX(30,100*EXP(-0.3*'VSWR Calculator'!$C$24)*(1+3*ABS(MOD('VSWR Calculator'!$C$23/Calculator!$F$12/2,1)-0.5))))/'VSWR Calculator'!$C$25)-$C42)^2+(1500*ABS(SIN(2*PI()*MOD(Calculator!$B$33/Calculator!$F$12,1)))*IF(MOD(Calculator!$B$33/Calculator!$F$12,1)&lt;0.5,-1,1))^2)/SQRT(((50*POWER(80,POWER(COS(PI()*MOD(Calculator!$B$33/Calculator!$F$12,1)),2))+MIN(500,MAX(30,100*EXP(-0.3*'VSWR Calculator'!$C$24)*(1+3*ABS(MOD('VSWR Calculator'!$C$23/Calculator!$F$12/2,1)-0.5))))/'VSWR Calculator'!$C$25)+$C42)^2+(1500*ABS(SIN(2*PI()*MOD(Calculator!$B$33/Calculator!$F$12,1)))*IF(MOD(Calculator!$B$33/Calculator!$F$12,1)&lt;0.5,-1,1))^2))/(1-SQRT(((50*POWER(80,POWER(COS(PI()*MOD(Calculator!$B$33/Calculator!$F$12,1)),2))+MIN(500,MAX(30,100*EXP(-0.3*'VSWR Calculator'!$C$24)*(1+3*ABS(MOD('VSWR Calculator'!$C$23/Calculator!$F$12/2,1)-0.5))))/'VSWR Calculator'!$C$25)-$C42)^2+(1500*ABS(SIN(2*PI()*MOD(Calculator!$B$33/Calculator!$F$12,1)))*IF(MOD(Calculator!$B$33/Calculator!$F$12,1)&lt;0.5,-1,1))^2)/SQRT(((50*POWER(80,POWER(COS(PI()*MOD(Calculator!$B$33/Calculator!$F$12,1)),2))+MIN(500,MAX(30,100*EXP(-0.3*'VSWR Calculator'!$C$24)*(1+3*ABS(MOD('VSWR Calculator'!$C$23/Calculator!$F$12/2,1)-0.5))))/'VSWR Calculator'!$C$25)+$C42)^2+(1500*ABS(SIN(2*PI()*MOD(Calculator!$B$33/Calculator!$F$12,1)))*IF(MOD(Calculator!$B$33/Calculator!$F$12,1)&lt;0.5,-1,1))^2)),2))</f>
        <v>—</v>
      </c>
      <c r="DJ42" s="253" t="str">
        <f aca="false">IF(OR(Calculator!$E$13&lt;&gt;"YES",Calculator!$B$33&lt;Calculator!$G$13),"—",ROUND((1+SQRT(((50*POWER(80,POWER(COS(PI()*MOD(Calculator!$B$33/Calculator!$F$13,1)),2))+MIN(500,MAX(30,100*EXP(-0.3*'VSWR Calculator'!$C$24)*(1+3*ABS(MOD('VSWR Calculator'!$C$23/Calculator!$F$13/2,1)-0.5))))/'VSWR Calculator'!$C$25)-$C42)^2+(1500*ABS(SIN(2*PI()*MOD(Calculator!$B$33/Calculator!$F$13,1)))*IF(MOD(Calculator!$B$33/Calculator!$F$13,1)&lt;0.5,-1,1))^2)/SQRT(((50*POWER(80,POWER(COS(PI()*MOD(Calculator!$B$33/Calculator!$F$13,1)),2))+MIN(500,MAX(30,100*EXP(-0.3*'VSWR Calculator'!$C$24)*(1+3*ABS(MOD('VSWR Calculator'!$C$23/Calculator!$F$13/2,1)-0.5))))/'VSWR Calculator'!$C$25)+$C42)^2+(1500*ABS(SIN(2*PI()*MOD(Calculator!$B$33/Calculator!$F$13,1)))*IF(MOD(Calculator!$B$33/Calculator!$F$13,1)&lt;0.5,-1,1))^2))/(1-SQRT(((50*POWER(80,POWER(COS(PI()*MOD(Calculator!$B$33/Calculator!$F$13,1)),2))+MIN(500,MAX(30,100*EXP(-0.3*'VSWR Calculator'!$C$24)*(1+3*ABS(MOD('VSWR Calculator'!$C$23/Calculator!$F$13/2,1)-0.5))))/'VSWR Calculator'!$C$25)-$C42)^2+(1500*ABS(SIN(2*PI()*MOD(Calculator!$B$33/Calculator!$F$13,1)))*IF(MOD(Calculator!$B$33/Calculator!$F$13,1)&lt;0.5,-1,1))^2)/SQRT(((50*POWER(80,POWER(COS(PI()*MOD(Calculator!$B$33/Calculator!$F$13,1)),2))+MIN(500,MAX(30,100*EXP(-0.3*'VSWR Calculator'!$C$24)*(1+3*ABS(MOD('VSWR Calculator'!$C$23/Calculator!$F$13/2,1)-0.5))))/'VSWR Calculator'!$C$25)+$C42)^2+(1500*ABS(SIN(2*PI()*MOD(Calculator!$B$33/Calculator!$F$13,1)))*IF(MOD(Calculator!$B$33/Calculator!$F$13,1)&lt;0.5,-1,1))^2)),2))</f>
        <v>—</v>
      </c>
      <c r="DK42" s="253" t="str">
        <f aca="false">IF(OR(Calculator!$E$14&lt;&gt;"YES",Calculator!$B$33&lt;Calculator!$G$14),"—",ROUND((1+SQRT(((50*POWER(80,POWER(COS(PI()*MOD(Calculator!$B$33/Calculator!$F$14,1)),2))+MIN(500,MAX(30,100*EXP(-0.3*'VSWR Calculator'!$C$24)*(1+3*ABS(MOD('VSWR Calculator'!$C$23/Calculator!$F$14/2,1)-0.5))))/'VSWR Calculator'!$C$25)-$C42)^2+(1500*ABS(SIN(2*PI()*MOD(Calculator!$B$33/Calculator!$F$14,1)))*IF(MOD(Calculator!$B$33/Calculator!$F$14,1)&lt;0.5,-1,1))^2)/SQRT(((50*POWER(80,POWER(COS(PI()*MOD(Calculator!$B$33/Calculator!$F$14,1)),2))+MIN(500,MAX(30,100*EXP(-0.3*'VSWR Calculator'!$C$24)*(1+3*ABS(MOD('VSWR Calculator'!$C$23/Calculator!$F$14/2,1)-0.5))))/'VSWR Calculator'!$C$25)+$C42)^2+(1500*ABS(SIN(2*PI()*MOD(Calculator!$B$33/Calculator!$F$14,1)))*IF(MOD(Calculator!$B$33/Calculator!$F$14,1)&lt;0.5,-1,1))^2))/(1-SQRT(((50*POWER(80,POWER(COS(PI()*MOD(Calculator!$B$33/Calculator!$F$14,1)),2))+MIN(500,MAX(30,100*EXP(-0.3*'VSWR Calculator'!$C$24)*(1+3*ABS(MOD('VSWR Calculator'!$C$23/Calculator!$F$14/2,1)-0.5))))/'VSWR Calculator'!$C$25)-$C42)^2+(1500*ABS(SIN(2*PI()*MOD(Calculator!$B$33/Calculator!$F$14,1)))*IF(MOD(Calculator!$B$33/Calculator!$F$14,1)&lt;0.5,-1,1))^2)/SQRT(((50*POWER(80,POWER(COS(PI()*MOD(Calculator!$B$33/Calculator!$F$14,1)),2))+MIN(500,MAX(30,100*EXP(-0.3*'VSWR Calculator'!$C$24)*(1+3*ABS(MOD('VSWR Calculator'!$C$23/Calculator!$F$14/2,1)-0.5))))/'VSWR Calculator'!$C$25)+$C42)^2+(1500*ABS(SIN(2*PI()*MOD(Calculator!$B$33/Calculator!$F$14,1)))*IF(MOD(Calculator!$B$33/Calculator!$F$14,1)&lt;0.5,-1,1))^2)),2))</f>
        <v>—</v>
      </c>
      <c r="DL42" s="253" t="n">
        <f aca="false">IF(OR(Calculator!$E$15&lt;&gt;"YES",Calculator!$B$33&lt;Calculator!$G$15),"—",ROUND((1+SQRT(((50*POWER(80,POWER(COS(PI()*MOD(Calculator!$B$33/Calculator!$F$15,1)),2))+MIN(500,MAX(30,100*EXP(-0.3*'VSWR Calculator'!$C$24)*(1+3*ABS(MOD('VSWR Calculator'!$C$23/Calculator!$F$15/2,1)-0.5))))/'VSWR Calculator'!$C$25)-$C42)^2+(1500*ABS(SIN(2*PI()*MOD(Calculator!$B$33/Calculator!$F$15,1)))*IF(MOD(Calculator!$B$33/Calculator!$F$15,1)&lt;0.5,-1,1))^2)/SQRT(((50*POWER(80,POWER(COS(PI()*MOD(Calculator!$B$33/Calculator!$F$15,1)),2))+MIN(500,MAX(30,100*EXP(-0.3*'VSWR Calculator'!$C$24)*(1+3*ABS(MOD('VSWR Calculator'!$C$23/Calculator!$F$15/2,1)-0.5))))/'VSWR Calculator'!$C$25)+$C42)^2+(1500*ABS(SIN(2*PI()*MOD(Calculator!$B$33/Calculator!$F$15,1)))*IF(MOD(Calculator!$B$33/Calculator!$F$15,1)&lt;0.5,-1,1))^2))/(1-SQRT(((50*POWER(80,POWER(COS(PI()*MOD(Calculator!$B$33/Calculator!$F$15,1)),2))+MIN(500,MAX(30,100*EXP(-0.3*'VSWR Calculator'!$C$24)*(1+3*ABS(MOD('VSWR Calculator'!$C$23/Calculator!$F$15/2,1)-0.5))))/'VSWR Calculator'!$C$25)-$C42)^2+(1500*ABS(SIN(2*PI()*MOD(Calculator!$B$33/Calculator!$F$15,1)))*IF(MOD(Calculator!$B$33/Calculator!$F$15,1)&lt;0.5,-1,1))^2)/SQRT(((50*POWER(80,POWER(COS(PI()*MOD(Calculator!$B$33/Calculator!$F$15,1)),2))+MIN(500,MAX(30,100*EXP(-0.3*'VSWR Calculator'!$C$24)*(1+3*ABS(MOD('VSWR Calculator'!$C$23/Calculator!$F$15/2,1)-0.5))))/'VSWR Calculator'!$C$25)+$C42)^2+(1500*ABS(SIN(2*PI()*MOD(Calculator!$B$33/Calculator!$F$15,1)))*IF(MOD(Calculator!$B$33/Calculator!$F$15,1)&lt;0.5,-1,1))^2)),2))</f>
        <v>6.84</v>
      </c>
      <c r="DM42" s="253" t="str">
        <f aca="false">IF(OR(Calculator!$E$16&lt;&gt;"YES",Calculator!$B$33&lt;Calculator!$G$16),"—",ROUND((1+SQRT(((50*POWER(80,POWER(COS(PI()*MOD(Calculator!$B$33/Calculator!$F$16,1)),2))+MIN(500,MAX(30,100*EXP(-0.3*'VSWR Calculator'!$C$24)*(1+3*ABS(MOD('VSWR Calculator'!$C$23/Calculator!$F$16/2,1)-0.5))))/'VSWR Calculator'!$C$25)-$C42)^2+(1500*ABS(SIN(2*PI()*MOD(Calculator!$B$33/Calculator!$F$16,1)))*IF(MOD(Calculator!$B$33/Calculator!$F$16,1)&lt;0.5,-1,1))^2)/SQRT(((50*POWER(80,POWER(COS(PI()*MOD(Calculator!$B$33/Calculator!$F$16,1)),2))+MIN(500,MAX(30,100*EXP(-0.3*'VSWR Calculator'!$C$24)*(1+3*ABS(MOD('VSWR Calculator'!$C$23/Calculator!$F$16/2,1)-0.5))))/'VSWR Calculator'!$C$25)+$C42)^2+(1500*ABS(SIN(2*PI()*MOD(Calculator!$B$33/Calculator!$F$16,1)))*IF(MOD(Calculator!$B$33/Calculator!$F$16,1)&lt;0.5,-1,1))^2))/(1-SQRT(((50*POWER(80,POWER(COS(PI()*MOD(Calculator!$B$33/Calculator!$F$16,1)),2))+MIN(500,MAX(30,100*EXP(-0.3*'VSWR Calculator'!$C$24)*(1+3*ABS(MOD('VSWR Calculator'!$C$23/Calculator!$F$16/2,1)-0.5))))/'VSWR Calculator'!$C$25)-$C42)^2+(1500*ABS(SIN(2*PI()*MOD(Calculator!$B$33/Calculator!$F$16,1)))*IF(MOD(Calculator!$B$33/Calculator!$F$16,1)&lt;0.5,-1,1))^2)/SQRT(((50*POWER(80,POWER(COS(PI()*MOD(Calculator!$B$33/Calculator!$F$16,1)),2))+MIN(500,MAX(30,100*EXP(-0.3*'VSWR Calculator'!$C$24)*(1+3*ABS(MOD('VSWR Calculator'!$C$23/Calculator!$F$16/2,1)-0.5))))/'VSWR Calculator'!$C$25)+$C42)^2+(1500*ABS(SIN(2*PI()*MOD(Calculator!$B$33/Calculator!$F$16,1)))*IF(MOD(Calculator!$B$33/Calculator!$F$16,1)&lt;0.5,-1,1))^2)),2))</f>
        <v>—</v>
      </c>
      <c r="DN42" s="253" t="n">
        <f aca="false">IF(OR(Calculator!$E$17&lt;&gt;"YES",Calculator!$B$33&lt;Calculator!$G$17),"—",ROUND((1+SQRT(((50*POWER(80,POWER(COS(PI()*MOD(Calculator!$B$33/Calculator!$F$17,1)),2))+MIN(500,MAX(30,100*EXP(-0.3*'VSWR Calculator'!$C$24)*(1+3*ABS(MOD('VSWR Calculator'!$C$23/Calculator!$F$17/2,1)-0.5))))/'VSWR Calculator'!$C$25)-$C42)^2+(1500*ABS(SIN(2*PI()*MOD(Calculator!$B$33/Calculator!$F$17,1)))*IF(MOD(Calculator!$B$33/Calculator!$F$17,1)&lt;0.5,-1,1))^2)/SQRT(((50*POWER(80,POWER(COS(PI()*MOD(Calculator!$B$33/Calculator!$F$17,1)),2))+MIN(500,MAX(30,100*EXP(-0.3*'VSWR Calculator'!$C$24)*(1+3*ABS(MOD('VSWR Calculator'!$C$23/Calculator!$F$17/2,1)-0.5))))/'VSWR Calculator'!$C$25)+$C42)^2+(1500*ABS(SIN(2*PI()*MOD(Calculator!$B$33/Calculator!$F$17,1)))*IF(MOD(Calculator!$B$33/Calculator!$F$17,1)&lt;0.5,-1,1))^2))/(1-SQRT(((50*POWER(80,POWER(COS(PI()*MOD(Calculator!$B$33/Calculator!$F$17,1)),2))+MIN(500,MAX(30,100*EXP(-0.3*'VSWR Calculator'!$C$24)*(1+3*ABS(MOD('VSWR Calculator'!$C$23/Calculator!$F$17/2,1)-0.5))))/'VSWR Calculator'!$C$25)-$C42)^2+(1500*ABS(SIN(2*PI()*MOD(Calculator!$B$33/Calculator!$F$17,1)))*IF(MOD(Calculator!$B$33/Calculator!$F$17,1)&lt;0.5,-1,1))^2)/SQRT(((50*POWER(80,POWER(COS(PI()*MOD(Calculator!$B$33/Calculator!$F$17,1)),2))+MIN(500,MAX(30,100*EXP(-0.3*'VSWR Calculator'!$C$24)*(1+3*ABS(MOD('VSWR Calculator'!$C$23/Calculator!$F$17/2,1)-0.5))))/'VSWR Calculator'!$C$25)+$C42)^2+(1500*ABS(SIN(2*PI()*MOD(Calculator!$B$33/Calculator!$F$17,1)))*IF(MOD(Calculator!$B$33/Calculator!$F$17,1)&lt;0.5,-1,1))^2)),2))</f>
        <v>25.63</v>
      </c>
      <c r="DO42" s="253" t="str">
        <f aca="false">IF(OR(Calculator!$E$18&lt;&gt;"YES",Calculator!$B$33&lt;Calculator!$G$18),"—",ROUND((1+SQRT(((50*POWER(80,POWER(COS(PI()*MOD(Calculator!$B$33/Calculator!$F$18,1)),2))+MIN(500,MAX(30,100*EXP(-0.3*'VSWR Calculator'!$C$24)*(1+3*ABS(MOD('VSWR Calculator'!$C$23/Calculator!$F$18/2,1)-0.5))))/'VSWR Calculator'!$C$25)-$C42)^2+(1500*ABS(SIN(2*PI()*MOD(Calculator!$B$33/Calculator!$F$18,1)))*IF(MOD(Calculator!$B$33/Calculator!$F$18,1)&lt;0.5,-1,1))^2)/SQRT(((50*POWER(80,POWER(COS(PI()*MOD(Calculator!$B$33/Calculator!$F$18,1)),2))+MIN(500,MAX(30,100*EXP(-0.3*'VSWR Calculator'!$C$24)*(1+3*ABS(MOD('VSWR Calculator'!$C$23/Calculator!$F$18/2,1)-0.5))))/'VSWR Calculator'!$C$25)+$C42)^2+(1500*ABS(SIN(2*PI()*MOD(Calculator!$B$33/Calculator!$F$18,1)))*IF(MOD(Calculator!$B$33/Calculator!$F$18,1)&lt;0.5,-1,1))^2))/(1-SQRT(((50*POWER(80,POWER(COS(PI()*MOD(Calculator!$B$33/Calculator!$F$18,1)),2))+MIN(500,MAX(30,100*EXP(-0.3*'VSWR Calculator'!$C$24)*(1+3*ABS(MOD('VSWR Calculator'!$C$23/Calculator!$F$18/2,1)-0.5))))/'VSWR Calculator'!$C$25)-$C42)^2+(1500*ABS(SIN(2*PI()*MOD(Calculator!$B$33/Calculator!$F$18,1)))*IF(MOD(Calculator!$B$33/Calculator!$F$18,1)&lt;0.5,-1,1))^2)/SQRT(((50*POWER(80,POWER(COS(PI()*MOD(Calculator!$B$33/Calculator!$F$18,1)),2))+MIN(500,MAX(30,100*EXP(-0.3*'VSWR Calculator'!$C$24)*(1+3*ABS(MOD('VSWR Calculator'!$C$23/Calculator!$F$18/2,1)-0.5))))/'VSWR Calculator'!$C$25)+$C42)^2+(1500*ABS(SIN(2*PI()*MOD(Calculator!$B$33/Calculator!$F$18,1)))*IF(MOD(Calculator!$B$33/Calculator!$F$18,1)&lt;0.5,-1,1))^2)),2))</f>
        <v>—</v>
      </c>
      <c r="DP42" s="253" t="str">
        <f aca="false">IF(OR(Calculator!$E$19&lt;&gt;"YES",Calculator!$B$33&lt;Calculator!$G$19),"—",ROUND((1+SQRT(((50*POWER(80,POWER(COS(PI()*MOD(Calculator!$B$33/Calculator!$F$19,1)),2))+MIN(500,MAX(30,100*EXP(-0.3*'VSWR Calculator'!$C$24)*(1+3*ABS(MOD('VSWR Calculator'!$C$23/Calculator!$F$19/2,1)-0.5))))/'VSWR Calculator'!$C$25)-$C42)^2+(1500*ABS(SIN(2*PI()*MOD(Calculator!$B$33/Calculator!$F$19,1)))*IF(MOD(Calculator!$B$33/Calculator!$F$19,1)&lt;0.5,-1,1))^2)/SQRT(((50*POWER(80,POWER(COS(PI()*MOD(Calculator!$B$33/Calculator!$F$19,1)),2))+MIN(500,MAX(30,100*EXP(-0.3*'VSWR Calculator'!$C$24)*(1+3*ABS(MOD('VSWR Calculator'!$C$23/Calculator!$F$19/2,1)-0.5))))/'VSWR Calculator'!$C$25)+$C42)^2+(1500*ABS(SIN(2*PI()*MOD(Calculator!$B$33/Calculator!$F$19,1)))*IF(MOD(Calculator!$B$33/Calculator!$F$19,1)&lt;0.5,-1,1))^2))/(1-SQRT(((50*POWER(80,POWER(COS(PI()*MOD(Calculator!$B$33/Calculator!$F$19,1)),2))+MIN(500,MAX(30,100*EXP(-0.3*'VSWR Calculator'!$C$24)*(1+3*ABS(MOD('VSWR Calculator'!$C$23/Calculator!$F$19/2,1)-0.5))))/'VSWR Calculator'!$C$25)-$C42)^2+(1500*ABS(SIN(2*PI()*MOD(Calculator!$B$33/Calculator!$F$19,1)))*IF(MOD(Calculator!$B$33/Calculator!$F$19,1)&lt;0.5,-1,1))^2)/SQRT(((50*POWER(80,POWER(COS(PI()*MOD(Calculator!$B$33/Calculator!$F$19,1)),2))+MIN(500,MAX(30,100*EXP(-0.3*'VSWR Calculator'!$C$24)*(1+3*ABS(MOD('VSWR Calculator'!$C$23/Calculator!$F$19/2,1)-0.5))))/'VSWR Calculator'!$C$25)+$C42)^2+(1500*ABS(SIN(2*PI()*MOD(Calculator!$B$33/Calculator!$F$19,1)))*IF(MOD(Calculator!$B$33/Calculator!$F$19,1)&lt;0.5,-1,1))^2)),2))</f>
        <v>—</v>
      </c>
      <c r="DQ42" s="253" t="str">
        <f aca="false">IF(OR(Calculator!$E$20&lt;&gt;"YES",Calculator!$B$33&lt;Calculator!$G$20),"—",ROUND((1+SQRT(((50*POWER(80,POWER(COS(PI()*MOD(Calculator!$B$33/Calculator!$F$20,1)),2))+MIN(500,MAX(30,100*EXP(-0.3*'VSWR Calculator'!$C$24)*(1+3*ABS(MOD('VSWR Calculator'!$C$23/Calculator!$F$20/2,1)-0.5))))/'VSWR Calculator'!$C$25)-$C42)^2+(1500*ABS(SIN(2*PI()*MOD(Calculator!$B$33/Calculator!$F$20,1)))*IF(MOD(Calculator!$B$33/Calculator!$F$20,1)&lt;0.5,-1,1))^2)/SQRT(((50*POWER(80,POWER(COS(PI()*MOD(Calculator!$B$33/Calculator!$F$20,1)),2))+MIN(500,MAX(30,100*EXP(-0.3*'VSWR Calculator'!$C$24)*(1+3*ABS(MOD('VSWR Calculator'!$C$23/Calculator!$F$20/2,1)-0.5))))/'VSWR Calculator'!$C$25)+$C42)^2+(1500*ABS(SIN(2*PI()*MOD(Calculator!$B$33/Calculator!$F$20,1)))*IF(MOD(Calculator!$B$33/Calculator!$F$20,1)&lt;0.5,-1,1))^2))/(1-SQRT(((50*POWER(80,POWER(COS(PI()*MOD(Calculator!$B$33/Calculator!$F$20,1)),2))+MIN(500,MAX(30,100*EXP(-0.3*'VSWR Calculator'!$C$24)*(1+3*ABS(MOD('VSWR Calculator'!$C$23/Calculator!$F$20/2,1)-0.5))))/'VSWR Calculator'!$C$25)-$C42)^2+(1500*ABS(SIN(2*PI()*MOD(Calculator!$B$33/Calculator!$F$20,1)))*IF(MOD(Calculator!$B$33/Calculator!$F$20,1)&lt;0.5,-1,1))^2)/SQRT(((50*POWER(80,POWER(COS(PI()*MOD(Calculator!$B$33/Calculator!$F$20,1)),2))+MIN(500,MAX(30,100*EXP(-0.3*'VSWR Calculator'!$C$24)*(1+3*ABS(MOD('VSWR Calculator'!$C$23/Calculator!$F$20/2,1)-0.5))))/'VSWR Calculator'!$C$25)+$C42)^2+(1500*ABS(SIN(2*PI()*MOD(Calculator!$B$33/Calculator!$F$20,1)))*IF(MOD(Calculator!$B$33/Calculator!$F$20,1)&lt;0.5,-1,1))^2)),2))</f>
        <v>—</v>
      </c>
      <c r="DR42" s="253" t="str">
        <f aca="false">IF(OR(Calculator!$E$21&lt;&gt;"YES",Calculator!$B$33&lt;Calculator!$G$21),"—",ROUND((1+SQRT(((50*POWER(80,POWER(COS(PI()*MOD(Calculator!$B$33/Calculator!$F$21,1)),2))+MIN(500,MAX(30,100*EXP(-0.3*'VSWR Calculator'!$C$24)*(1+3*ABS(MOD('VSWR Calculator'!$C$23/Calculator!$F$21/2,1)-0.5))))/'VSWR Calculator'!$C$25)-$C42)^2+(1500*ABS(SIN(2*PI()*MOD(Calculator!$B$33/Calculator!$F$21,1)))*IF(MOD(Calculator!$B$33/Calculator!$F$21,1)&lt;0.5,-1,1))^2)/SQRT(((50*POWER(80,POWER(COS(PI()*MOD(Calculator!$B$33/Calculator!$F$21,1)),2))+MIN(500,MAX(30,100*EXP(-0.3*'VSWR Calculator'!$C$24)*(1+3*ABS(MOD('VSWR Calculator'!$C$23/Calculator!$F$21/2,1)-0.5))))/'VSWR Calculator'!$C$25)+$C42)^2+(1500*ABS(SIN(2*PI()*MOD(Calculator!$B$33/Calculator!$F$21,1)))*IF(MOD(Calculator!$B$33/Calculator!$F$21,1)&lt;0.5,-1,1))^2))/(1-SQRT(((50*POWER(80,POWER(COS(PI()*MOD(Calculator!$B$33/Calculator!$F$21,1)),2))+MIN(500,MAX(30,100*EXP(-0.3*'VSWR Calculator'!$C$24)*(1+3*ABS(MOD('VSWR Calculator'!$C$23/Calculator!$F$21/2,1)-0.5))))/'VSWR Calculator'!$C$25)-$C42)^2+(1500*ABS(SIN(2*PI()*MOD(Calculator!$B$33/Calculator!$F$21,1)))*IF(MOD(Calculator!$B$33/Calculator!$F$21,1)&lt;0.5,-1,1))^2)/SQRT(((50*POWER(80,POWER(COS(PI()*MOD(Calculator!$B$33/Calculator!$F$21,1)),2))+MIN(500,MAX(30,100*EXP(-0.3*'VSWR Calculator'!$C$24)*(1+3*ABS(MOD('VSWR Calculator'!$C$23/Calculator!$F$21/2,1)-0.5))))/'VSWR Calculator'!$C$25)+$C42)^2+(1500*ABS(SIN(2*PI()*MOD(Calculator!$B$33/Calculator!$F$21,1)))*IF(MOD(Calculator!$B$33/Calculator!$F$21,1)&lt;0.5,-1,1))^2)),2))</f>
        <v>—</v>
      </c>
      <c r="DS42" s="253" t="str">
        <f aca="false">IF(OR(Calculator!$E$22&lt;&gt;"YES",Calculator!$B$33&lt;Calculator!$G$22),"—",ROUND((1+SQRT(((50*POWER(80,POWER(COS(PI()*MOD(Calculator!$B$33/Calculator!$F$22,1)),2))+MIN(500,MAX(30,100*EXP(-0.3*'VSWR Calculator'!$C$24)*(1+3*ABS(MOD('VSWR Calculator'!$C$23/Calculator!$F$22/2,1)-0.5))))/'VSWR Calculator'!$C$25)-$C42)^2+(1500*ABS(SIN(2*PI()*MOD(Calculator!$B$33/Calculator!$F$22,1)))*IF(MOD(Calculator!$B$33/Calculator!$F$22,1)&lt;0.5,-1,1))^2)/SQRT(((50*POWER(80,POWER(COS(PI()*MOD(Calculator!$B$33/Calculator!$F$22,1)),2))+MIN(500,MAX(30,100*EXP(-0.3*'VSWR Calculator'!$C$24)*(1+3*ABS(MOD('VSWR Calculator'!$C$23/Calculator!$F$22/2,1)-0.5))))/'VSWR Calculator'!$C$25)+$C42)^2+(1500*ABS(SIN(2*PI()*MOD(Calculator!$B$33/Calculator!$F$22,1)))*IF(MOD(Calculator!$B$33/Calculator!$F$22,1)&lt;0.5,-1,1))^2))/(1-SQRT(((50*POWER(80,POWER(COS(PI()*MOD(Calculator!$B$33/Calculator!$F$22,1)),2))+MIN(500,MAX(30,100*EXP(-0.3*'VSWR Calculator'!$C$24)*(1+3*ABS(MOD('VSWR Calculator'!$C$23/Calculator!$F$22/2,1)-0.5))))/'VSWR Calculator'!$C$25)-$C42)^2+(1500*ABS(SIN(2*PI()*MOD(Calculator!$B$33/Calculator!$F$22,1)))*IF(MOD(Calculator!$B$33/Calculator!$F$22,1)&lt;0.5,-1,1))^2)/SQRT(((50*POWER(80,POWER(COS(PI()*MOD(Calculator!$B$33/Calculator!$F$22,1)),2))+MIN(500,MAX(30,100*EXP(-0.3*'VSWR Calculator'!$C$24)*(1+3*ABS(MOD('VSWR Calculator'!$C$23/Calculator!$F$22/2,1)-0.5))))/'VSWR Calculator'!$C$25)+$C42)^2+(1500*ABS(SIN(2*PI()*MOD(Calculator!$B$33/Calculator!$F$22,1)))*IF(MOD(Calculator!$B$33/Calculator!$F$22,1)&lt;0.5,-1,1))^2)),2))</f>
        <v>—</v>
      </c>
      <c r="DT42" s="253" t="n">
        <f aca="false">IFERROR(ROUND((IF(ISNUMBER(DI42),DI42,0)+IF(ISNUMBER(DJ42),DJ42,0)+IF(ISNUMBER(DK42),DK42,0)+IF(ISNUMBER(DL42),DL42,0)+IF(ISNUMBER(DM42),DM42,0)+IF(ISNUMBER(DN42),DN42,0)+IF(ISNUMBER(DO42),DO42,0)+IF(ISNUMBER(DP42),DP42,0)+IF(ISNUMBER(DQ42),DQ42,0)+IF(ISNUMBER(DR42),DR42,0)+IF(ISNUMBER(DS42),DS42,0))/(IF(ISNUMBER(DI42),1,0)+IF(ISNUMBER(DJ42),1,0)+IF(ISNUMBER(DK42),1,0)+IF(ISNUMBER(DL42),1,0)+IF(ISNUMBER(DM42),1,0)+IF(ISNUMBER(DN42),1,0)+IF(ISNUMBER(DO42),1,0)+IF(ISNUMBER(DP42),1,0)+IF(ISNUMBER(DQ42),1,0)+IF(ISNUMBER(DR42),1,0)+IF(ISNUMBER(DS42),1,0)),4),"")</f>
        <v>16.235</v>
      </c>
      <c r="DU42" s="300" t="str">
        <f aca="false">IF(OR(Calculator!$E$12&lt;&gt;"YES",Calculator!$B$34&lt;Calculator!$G$12),"—",ROUND((1+SQRT(((50*POWER(80,POWER(COS(PI()*MOD(Calculator!$B$34/Calculator!$F$12,1)),2))-$C42)^2+(1500*ABS(SIN(2*PI()*MOD(Calculator!$B$34/Calculator!$F$12,1)))*IF(MOD(Calculator!$B$34/Calculator!$F$12,1)&lt;0.5,-1,1))^2)/((50*POWER(80,POWER(COS(PI()*MOD(Calculator!$B$34/Calculator!$F$12,1)),2))+$C42)^2+(1500*ABS(SIN(2*PI()*MOD(Calculator!$B$34/Calculator!$F$12,1)))*IF(MOD(Calculator!$B$34/Calculator!$F$12,1)&lt;0.5,-1,1))^2)))/(1-SQRT(((50*POWER(80,POWER(COS(PI()*MOD(Calculator!$B$34/Calculator!$F$12,1)),2))-$C42)^2+(1500*ABS(SIN(2*PI()*MOD(Calculator!$B$34/Calculator!$F$12,1)))*IF(MOD(Calculator!$B$34/Calculator!$F$12,1)&lt;0.5,-1,1))^2)/((50*POWER(80,POWER(COS(PI()*MOD(Calculator!$B$34/Calculator!$F$12,1)),2))+$C42)^2+(1500*ABS(SIN(2*PI()*MOD(Calculator!$B$34/Calculator!$F$12,1)))*IF(MOD(Calculator!$B$34/Calculator!$F$12,1)&lt;0.5,-1,1))^2))),2))</f>
        <v>—</v>
      </c>
      <c r="DV42" s="300" t="str">
        <f aca="false">IF(OR(Calculator!$E$13&lt;&gt;"YES",Calculator!$B$34&lt;Calculator!$G$13),"—",ROUND((1+SQRT(((50*POWER(80,POWER(COS(PI()*MOD(Calculator!$B$34/Calculator!$F$13,1)),2))-$C42)^2+(1500*ABS(SIN(2*PI()*MOD(Calculator!$B$34/Calculator!$F$13,1)))*IF(MOD(Calculator!$B$34/Calculator!$F$13,1)&lt;0.5,-1,1))^2)/((50*POWER(80,POWER(COS(PI()*MOD(Calculator!$B$34/Calculator!$F$13,1)),2))+$C42)^2+(1500*ABS(SIN(2*PI()*MOD(Calculator!$B$34/Calculator!$F$13,1)))*IF(MOD(Calculator!$B$34/Calculator!$F$13,1)&lt;0.5,-1,1))^2)))/(1-SQRT(((50*POWER(80,POWER(COS(PI()*MOD(Calculator!$B$34/Calculator!$F$13,1)),2))-$C42)^2+(1500*ABS(SIN(2*PI()*MOD(Calculator!$B$34/Calculator!$F$13,1)))*IF(MOD(Calculator!$B$34/Calculator!$F$13,1)&lt;0.5,-1,1))^2)/((50*POWER(80,POWER(COS(PI()*MOD(Calculator!$B$34/Calculator!$F$13,1)),2))+$C42)^2+(1500*ABS(SIN(2*PI()*MOD(Calculator!$B$34/Calculator!$F$13,1)))*IF(MOD(Calculator!$B$34/Calculator!$F$13,1)&lt;0.5,-1,1))^2))),2))</f>
        <v>—</v>
      </c>
      <c r="DW42" s="300" t="str">
        <f aca="false">IF(OR(Calculator!$E$14&lt;&gt;"YES",Calculator!$B$34&lt;Calculator!$G$14),"—",ROUND((1+SQRT(((50*POWER(80,POWER(COS(PI()*MOD(Calculator!$B$34/Calculator!$F$14,1)),2))-$C42)^2+(1500*ABS(SIN(2*PI()*MOD(Calculator!$B$34/Calculator!$F$14,1)))*IF(MOD(Calculator!$B$34/Calculator!$F$14,1)&lt;0.5,-1,1))^2)/((50*POWER(80,POWER(COS(PI()*MOD(Calculator!$B$34/Calculator!$F$14,1)),2))+$C42)^2+(1500*ABS(SIN(2*PI()*MOD(Calculator!$B$34/Calculator!$F$14,1)))*IF(MOD(Calculator!$B$34/Calculator!$F$14,1)&lt;0.5,-1,1))^2)))/(1-SQRT(((50*POWER(80,POWER(COS(PI()*MOD(Calculator!$B$34/Calculator!$F$14,1)),2))-$C42)^2+(1500*ABS(SIN(2*PI()*MOD(Calculator!$B$34/Calculator!$F$14,1)))*IF(MOD(Calculator!$B$34/Calculator!$F$14,1)&lt;0.5,-1,1))^2)/((50*POWER(80,POWER(COS(PI()*MOD(Calculator!$B$34/Calculator!$F$14,1)),2))+$C42)^2+(1500*ABS(SIN(2*PI()*MOD(Calculator!$B$34/Calculator!$F$14,1)))*IF(MOD(Calculator!$B$34/Calculator!$F$14,1)&lt;0.5,-1,1))^2))),2))</f>
        <v>—</v>
      </c>
      <c r="DX42" s="300" t="n">
        <f aca="false">IF(OR(Calculator!$E$15&lt;&gt;"YES",Calculator!$B$34&lt;Calculator!$G$15),"—",ROUND((1+SQRT(((50*POWER(80,POWER(COS(PI()*MOD(Calculator!$B$34/Calculator!$F$15,1)),2))-$C42)^2+(1500*ABS(SIN(2*PI()*MOD(Calculator!$B$34/Calculator!$F$15,1)))*IF(MOD(Calculator!$B$34/Calculator!$F$15,1)&lt;0.5,-1,1))^2)/((50*POWER(80,POWER(COS(PI()*MOD(Calculator!$B$34/Calculator!$F$15,1)),2))+$C42)^2+(1500*ABS(SIN(2*PI()*MOD(Calculator!$B$34/Calculator!$F$15,1)))*IF(MOD(Calculator!$B$34/Calculator!$F$15,1)&lt;0.5,-1,1))^2)))/(1-SQRT(((50*POWER(80,POWER(COS(PI()*MOD(Calculator!$B$34/Calculator!$F$15,1)),2))-$C42)^2+(1500*ABS(SIN(2*PI()*MOD(Calculator!$B$34/Calculator!$F$15,1)))*IF(MOD(Calculator!$B$34/Calculator!$F$15,1)&lt;0.5,-1,1))^2)/((50*POWER(80,POWER(COS(PI()*MOD(Calculator!$B$34/Calculator!$F$15,1)),2))+$C42)^2+(1500*ABS(SIN(2*PI()*MOD(Calculator!$B$34/Calculator!$F$15,1)))*IF(MOD(Calculator!$B$34/Calculator!$F$15,1)&lt;0.5,-1,1))^2))),2))</f>
        <v>32.57</v>
      </c>
      <c r="DY42" s="300" t="str">
        <f aca="false">IF(OR(Calculator!$E$16&lt;&gt;"YES",Calculator!$B$34&lt;Calculator!$G$16),"—",ROUND((1+SQRT(((50*POWER(80,POWER(COS(PI()*MOD(Calculator!$B$34/Calculator!$F$16,1)),2))-$C42)^2+(1500*ABS(SIN(2*PI()*MOD(Calculator!$B$34/Calculator!$F$16,1)))*IF(MOD(Calculator!$B$34/Calculator!$F$16,1)&lt;0.5,-1,1))^2)/((50*POWER(80,POWER(COS(PI()*MOD(Calculator!$B$34/Calculator!$F$16,1)),2))+$C42)^2+(1500*ABS(SIN(2*PI()*MOD(Calculator!$B$34/Calculator!$F$16,1)))*IF(MOD(Calculator!$B$34/Calculator!$F$16,1)&lt;0.5,-1,1))^2)))/(1-SQRT(((50*POWER(80,POWER(COS(PI()*MOD(Calculator!$B$34/Calculator!$F$16,1)),2))-$C42)^2+(1500*ABS(SIN(2*PI()*MOD(Calculator!$B$34/Calculator!$F$16,1)))*IF(MOD(Calculator!$B$34/Calculator!$F$16,1)&lt;0.5,-1,1))^2)/((50*POWER(80,POWER(COS(PI()*MOD(Calculator!$B$34/Calculator!$F$16,1)),2))+$C42)^2+(1500*ABS(SIN(2*PI()*MOD(Calculator!$B$34/Calculator!$F$16,1)))*IF(MOD(Calculator!$B$34/Calculator!$F$16,1)&lt;0.5,-1,1))^2))),2))</f>
        <v>—</v>
      </c>
      <c r="DZ42" s="300" t="n">
        <f aca="false">IF(OR(Calculator!$E$17&lt;&gt;"YES",Calculator!$B$34&lt;Calculator!$G$17),"—",ROUND((1+SQRT(((50*POWER(80,POWER(COS(PI()*MOD(Calculator!$B$34/Calculator!$F$17,1)),2))-$C42)^2+(1500*ABS(SIN(2*PI()*MOD(Calculator!$B$34/Calculator!$F$17,1)))*IF(MOD(Calculator!$B$34/Calculator!$F$17,1)&lt;0.5,-1,1))^2)/((50*POWER(80,POWER(COS(PI()*MOD(Calculator!$B$34/Calculator!$F$17,1)),2))+$C42)^2+(1500*ABS(SIN(2*PI()*MOD(Calculator!$B$34/Calculator!$F$17,1)))*IF(MOD(Calculator!$B$34/Calculator!$F$17,1)&lt;0.5,-1,1))^2)))/(1-SQRT(((50*POWER(80,POWER(COS(PI()*MOD(Calculator!$B$34/Calculator!$F$17,1)),2))-$C42)^2+(1500*ABS(SIN(2*PI()*MOD(Calculator!$B$34/Calculator!$F$17,1)))*IF(MOD(Calculator!$B$34/Calculator!$F$17,1)&lt;0.5,-1,1))^2)/((50*POWER(80,POWER(COS(PI()*MOD(Calculator!$B$34/Calculator!$F$17,1)),2))+$C42)^2+(1500*ABS(SIN(2*PI()*MOD(Calculator!$B$34/Calculator!$F$17,1)))*IF(MOD(Calculator!$B$34/Calculator!$F$17,1)&lt;0.5,-1,1))^2))),2))</f>
        <v>25.35</v>
      </c>
      <c r="EA42" s="300" t="str">
        <f aca="false">IF(OR(Calculator!$E$18&lt;&gt;"YES",Calculator!$B$34&lt;Calculator!$G$18),"—",ROUND((1+SQRT(((50*POWER(80,POWER(COS(PI()*MOD(Calculator!$B$34/Calculator!$F$18,1)),2))-$C42)^2+(1500*ABS(SIN(2*PI()*MOD(Calculator!$B$34/Calculator!$F$18,1)))*IF(MOD(Calculator!$B$34/Calculator!$F$18,1)&lt;0.5,-1,1))^2)/((50*POWER(80,POWER(COS(PI()*MOD(Calculator!$B$34/Calculator!$F$18,1)),2))+$C42)^2+(1500*ABS(SIN(2*PI()*MOD(Calculator!$B$34/Calculator!$F$18,1)))*IF(MOD(Calculator!$B$34/Calculator!$F$18,1)&lt;0.5,-1,1))^2)))/(1-SQRT(((50*POWER(80,POWER(COS(PI()*MOD(Calculator!$B$34/Calculator!$F$18,1)),2))-$C42)^2+(1500*ABS(SIN(2*PI()*MOD(Calculator!$B$34/Calculator!$F$18,1)))*IF(MOD(Calculator!$B$34/Calculator!$F$18,1)&lt;0.5,-1,1))^2)/((50*POWER(80,POWER(COS(PI()*MOD(Calculator!$B$34/Calculator!$F$18,1)),2))+$C42)^2+(1500*ABS(SIN(2*PI()*MOD(Calculator!$B$34/Calculator!$F$18,1)))*IF(MOD(Calculator!$B$34/Calculator!$F$18,1)&lt;0.5,-1,1))^2))),2))</f>
        <v>—</v>
      </c>
      <c r="EB42" s="300" t="str">
        <f aca="false">IF(OR(Calculator!$E$19&lt;&gt;"YES",Calculator!$B$34&lt;Calculator!$G$19),"—",ROUND((1+SQRT(((50*POWER(80,POWER(COS(PI()*MOD(Calculator!$B$34/Calculator!$F$19,1)),2))-$C42)^2+(1500*ABS(SIN(2*PI()*MOD(Calculator!$B$34/Calculator!$F$19,1)))*IF(MOD(Calculator!$B$34/Calculator!$F$19,1)&lt;0.5,-1,1))^2)/((50*POWER(80,POWER(COS(PI()*MOD(Calculator!$B$34/Calculator!$F$19,1)),2))+$C42)^2+(1500*ABS(SIN(2*PI()*MOD(Calculator!$B$34/Calculator!$F$19,1)))*IF(MOD(Calculator!$B$34/Calculator!$F$19,1)&lt;0.5,-1,1))^2)))/(1-SQRT(((50*POWER(80,POWER(COS(PI()*MOD(Calculator!$B$34/Calculator!$F$19,1)),2))-$C42)^2+(1500*ABS(SIN(2*PI()*MOD(Calculator!$B$34/Calculator!$F$19,1)))*IF(MOD(Calculator!$B$34/Calculator!$F$19,1)&lt;0.5,-1,1))^2)/((50*POWER(80,POWER(COS(PI()*MOD(Calculator!$B$34/Calculator!$F$19,1)),2))+$C42)^2+(1500*ABS(SIN(2*PI()*MOD(Calculator!$B$34/Calculator!$F$19,1)))*IF(MOD(Calculator!$B$34/Calculator!$F$19,1)&lt;0.5,-1,1))^2))),2))</f>
        <v>—</v>
      </c>
      <c r="EC42" s="300" t="str">
        <f aca="false">IF(OR(Calculator!$E$20&lt;&gt;"YES",Calculator!$B$34&lt;Calculator!$G$20),"—",ROUND((1+SQRT(((50*POWER(80,POWER(COS(PI()*MOD(Calculator!$B$34/Calculator!$F$20,1)),2))-$C42)^2+(1500*ABS(SIN(2*PI()*MOD(Calculator!$B$34/Calculator!$F$20,1)))*IF(MOD(Calculator!$B$34/Calculator!$F$20,1)&lt;0.5,-1,1))^2)/((50*POWER(80,POWER(COS(PI()*MOD(Calculator!$B$34/Calculator!$F$20,1)),2))+$C42)^2+(1500*ABS(SIN(2*PI()*MOD(Calculator!$B$34/Calculator!$F$20,1)))*IF(MOD(Calculator!$B$34/Calculator!$F$20,1)&lt;0.5,-1,1))^2)))/(1-SQRT(((50*POWER(80,POWER(COS(PI()*MOD(Calculator!$B$34/Calculator!$F$20,1)),2))-$C42)^2+(1500*ABS(SIN(2*PI()*MOD(Calculator!$B$34/Calculator!$F$20,1)))*IF(MOD(Calculator!$B$34/Calculator!$F$20,1)&lt;0.5,-1,1))^2)/((50*POWER(80,POWER(COS(PI()*MOD(Calculator!$B$34/Calculator!$F$20,1)),2))+$C42)^2+(1500*ABS(SIN(2*PI()*MOD(Calculator!$B$34/Calculator!$F$20,1)))*IF(MOD(Calculator!$B$34/Calculator!$F$20,1)&lt;0.5,-1,1))^2))),2))</f>
        <v>—</v>
      </c>
      <c r="ED42" s="300" t="str">
        <f aca="false">IF(OR(Calculator!$E$21&lt;&gt;"YES",Calculator!$B$34&lt;Calculator!$G$21),"—",ROUND((1+SQRT(((50*POWER(80,POWER(COS(PI()*MOD(Calculator!$B$34/Calculator!$F$21,1)),2))-$C42)^2+(1500*ABS(SIN(2*PI()*MOD(Calculator!$B$34/Calculator!$F$21,1)))*IF(MOD(Calculator!$B$34/Calculator!$F$21,1)&lt;0.5,-1,1))^2)/((50*POWER(80,POWER(COS(PI()*MOD(Calculator!$B$34/Calculator!$F$21,1)),2))+$C42)^2+(1500*ABS(SIN(2*PI()*MOD(Calculator!$B$34/Calculator!$F$21,1)))*IF(MOD(Calculator!$B$34/Calculator!$F$21,1)&lt;0.5,-1,1))^2)))/(1-SQRT(((50*POWER(80,POWER(COS(PI()*MOD(Calculator!$B$34/Calculator!$F$21,1)),2))-$C42)^2+(1500*ABS(SIN(2*PI()*MOD(Calculator!$B$34/Calculator!$F$21,1)))*IF(MOD(Calculator!$B$34/Calculator!$F$21,1)&lt;0.5,-1,1))^2)/((50*POWER(80,POWER(COS(PI()*MOD(Calculator!$B$34/Calculator!$F$21,1)),2))+$C42)^2+(1500*ABS(SIN(2*PI()*MOD(Calculator!$B$34/Calculator!$F$21,1)))*IF(MOD(Calculator!$B$34/Calculator!$F$21,1)&lt;0.5,-1,1))^2))),2))</f>
        <v>—</v>
      </c>
      <c r="EE42" s="300" t="str">
        <f aca="false">IF(OR(Calculator!$E$22&lt;&gt;"YES",Calculator!$B$34&lt;Calculator!$G$22),"—",ROUND((1+SQRT(((50*POWER(80,POWER(COS(PI()*MOD(Calculator!$B$34/Calculator!$F$22,1)),2))-$C42)^2+(1500*ABS(SIN(2*PI()*MOD(Calculator!$B$34/Calculator!$F$22,1)))*IF(MOD(Calculator!$B$34/Calculator!$F$22,1)&lt;0.5,-1,1))^2)/((50*POWER(80,POWER(COS(PI()*MOD(Calculator!$B$34/Calculator!$F$22,1)),2))+$C42)^2+(1500*ABS(SIN(2*PI()*MOD(Calculator!$B$34/Calculator!$F$22,1)))*IF(MOD(Calculator!$B$34/Calculator!$F$22,1)&lt;0.5,-1,1))^2)))/(1-SQRT(((50*POWER(80,POWER(COS(PI()*MOD(Calculator!$B$34/Calculator!$F$22,1)),2))-$C42)^2+(1500*ABS(SIN(2*PI()*MOD(Calculator!$B$34/Calculator!$F$22,1)))*IF(MOD(Calculator!$B$34/Calculator!$F$22,1)&lt;0.5,-1,1))^2)/((50*POWER(80,POWER(COS(PI()*MOD(Calculator!$B$34/Calculator!$F$22,1)),2))+$C42)^2+(1500*ABS(SIN(2*PI()*MOD(Calculator!$B$34/Calculator!$F$22,1)))*IF(MOD(Calculator!$B$34/Calculator!$F$22,1)&lt;0.5,-1,1))^2))),2))</f>
        <v>—</v>
      </c>
      <c r="EF42" s="295" t="n">
        <f aca="false">IFERROR(ROUND((IF(ISNUMBER(DU42),DU42,0)+IF(ISNUMBER(DV42),DV42,0)+IF(ISNUMBER(DW42),DW42,0)+IF(ISNUMBER(DX42),DX42,0)+IF(ISNUMBER(DY42),DY42,0)+IF(ISNUMBER(DZ42),DZ42,0)+IF(ISNUMBER(EA42),EA42,0)+IF(ISNUMBER(EB42),EB42,0)+IF(ISNUMBER(EC42),EC42,0)+IF(ISNUMBER(ED42),ED42,0)+IF(ISNUMBER(EE42),EE42,0))/(IF(ISNUMBER(DU42),1,0)+IF(ISNUMBER(DV42),1,0)+IF(ISNUMBER(DW42),1,0)+IF(ISNUMBER(DX42),1,0)+IF(ISNUMBER(DY42),1,0)+IF(ISNUMBER(DZ42),1,0)+IF(ISNUMBER(EA42),1,0)+IF(ISNUMBER(EB42),1,0)+IF(ISNUMBER(EC42),1,0)+IF(ISNUMBER(ED42),1,0)+IF(ISNUMBER(EE42),1,0)),4),"")</f>
        <v>28.96</v>
      </c>
      <c r="EG42" s="300" t="str">
        <f aca="false">IF(OR(Calculator!$E$12&lt;&gt;"YES",Calculator!$B$35&lt;Calculator!$G$12),"—",ROUND((1+SQRT(((50*POWER(80,POWER(COS(PI()*MOD(Calculator!$B$35/Calculator!$F$12,1)),2))-$C42)^2+(1500*ABS(SIN(2*PI()*MOD(Calculator!$B$35/Calculator!$F$12,1)))*IF(MOD(Calculator!$B$35/Calculator!$F$12,1)&lt;0.5,-1,1))^2)/((50*POWER(80,POWER(COS(PI()*MOD(Calculator!$B$35/Calculator!$F$12,1)),2))+$C42)^2+(1500*ABS(SIN(2*PI()*MOD(Calculator!$B$35/Calculator!$F$12,1)))*IF(MOD(Calculator!$B$35/Calculator!$F$12,1)&lt;0.5,-1,1))^2)))/(1-SQRT(((50*POWER(80,POWER(COS(PI()*MOD(Calculator!$B$35/Calculator!$F$12,1)),2))-$C42)^2+(1500*ABS(SIN(2*PI()*MOD(Calculator!$B$35/Calculator!$F$12,1)))*IF(MOD(Calculator!$B$35/Calculator!$F$12,1)&lt;0.5,-1,1))^2)/((50*POWER(80,POWER(COS(PI()*MOD(Calculator!$B$35/Calculator!$F$12,1)),2))+$C42)^2+(1500*ABS(SIN(2*PI()*MOD(Calculator!$B$35/Calculator!$F$12,1)))*IF(MOD(Calculator!$B$35/Calculator!$F$12,1)&lt;0.5,-1,1))^2))),2))</f>
        <v>—</v>
      </c>
      <c r="EH42" s="300" t="str">
        <f aca="false">IF(OR(Calculator!$E$13&lt;&gt;"YES",Calculator!$B$35&lt;Calculator!$G$13),"—",ROUND((1+SQRT(((50*POWER(80,POWER(COS(PI()*MOD(Calculator!$B$35/Calculator!$F$13,1)),2))-$C42)^2+(1500*ABS(SIN(2*PI()*MOD(Calculator!$B$35/Calculator!$F$13,1)))*IF(MOD(Calculator!$B$35/Calculator!$F$13,1)&lt;0.5,-1,1))^2)/((50*POWER(80,POWER(COS(PI()*MOD(Calculator!$B$35/Calculator!$F$13,1)),2))+$C42)^2+(1500*ABS(SIN(2*PI()*MOD(Calculator!$B$35/Calculator!$F$13,1)))*IF(MOD(Calculator!$B$35/Calculator!$F$13,1)&lt;0.5,-1,1))^2)))/(1-SQRT(((50*POWER(80,POWER(COS(PI()*MOD(Calculator!$B$35/Calculator!$F$13,1)),2))-$C42)^2+(1500*ABS(SIN(2*PI()*MOD(Calculator!$B$35/Calculator!$F$13,1)))*IF(MOD(Calculator!$B$35/Calculator!$F$13,1)&lt;0.5,-1,1))^2)/((50*POWER(80,POWER(COS(PI()*MOD(Calculator!$B$35/Calculator!$F$13,1)),2))+$C42)^2+(1500*ABS(SIN(2*PI()*MOD(Calculator!$B$35/Calculator!$F$13,1)))*IF(MOD(Calculator!$B$35/Calculator!$F$13,1)&lt;0.5,-1,1))^2))),2))</f>
        <v>—</v>
      </c>
      <c r="EI42" s="300" t="str">
        <f aca="false">IF(OR(Calculator!$E$14&lt;&gt;"YES",Calculator!$B$35&lt;Calculator!$G$14),"—",ROUND((1+SQRT(((50*POWER(80,POWER(COS(PI()*MOD(Calculator!$B$35/Calculator!$F$14,1)),2))-$C42)^2+(1500*ABS(SIN(2*PI()*MOD(Calculator!$B$35/Calculator!$F$14,1)))*IF(MOD(Calculator!$B$35/Calculator!$F$14,1)&lt;0.5,-1,1))^2)/((50*POWER(80,POWER(COS(PI()*MOD(Calculator!$B$35/Calculator!$F$14,1)),2))+$C42)^2+(1500*ABS(SIN(2*PI()*MOD(Calculator!$B$35/Calculator!$F$14,1)))*IF(MOD(Calculator!$B$35/Calculator!$F$14,1)&lt;0.5,-1,1))^2)))/(1-SQRT(((50*POWER(80,POWER(COS(PI()*MOD(Calculator!$B$35/Calculator!$F$14,1)),2))-$C42)^2+(1500*ABS(SIN(2*PI()*MOD(Calculator!$B$35/Calculator!$F$14,1)))*IF(MOD(Calculator!$B$35/Calculator!$F$14,1)&lt;0.5,-1,1))^2)/((50*POWER(80,POWER(COS(PI()*MOD(Calculator!$B$35/Calculator!$F$14,1)),2))+$C42)^2+(1500*ABS(SIN(2*PI()*MOD(Calculator!$B$35/Calculator!$F$14,1)))*IF(MOD(Calculator!$B$35/Calculator!$F$14,1)&lt;0.5,-1,1))^2))),2))</f>
        <v>—</v>
      </c>
      <c r="EJ42" s="300" t="n">
        <f aca="false">IF(OR(Calculator!$E$15&lt;&gt;"YES",Calculator!$B$35&lt;Calculator!$G$15),"—",ROUND((1+SQRT(((50*POWER(80,POWER(COS(PI()*MOD(Calculator!$B$35/Calculator!$F$15,1)),2))-$C42)^2+(1500*ABS(SIN(2*PI()*MOD(Calculator!$B$35/Calculator!$F$15,1)))*IF(MOD(Calculator!$B$35/Calculator!$F$15,1)&lt;0.5,-1,1))^2)/((50*POWER(80,POWER(COS(PI()*MOD(Calculator!$B$35/Calculator!$F$15,1)),2))+$C42)^2+(1500*ABS(SIN(2*PI()*MOD(Calculator!$B$35/Calculator!$F$15,1)))*IF(MOD(Calculator!$B$35/Calculator!$F$15,1)&lt;0.5,-1,1))^2)))/(1-SQRT(((50*POWER(80,POWER(COS(PI()*MOD(Calculator!$B$35/Calculator!$F$15,1)),2))-$C42)^2+(1500*ABS(SIN(2*PI()*MOD(Calculator!$B$35/Calculator!$F$15,1)))*IF(MOD(Calculator!$B$35/Calculator!$F$15,1)&lt;0.5,-1,1))^2)/((50*POWER(80,POWER(COS(PI()*MOD(Calculator!$B$35/Calculator!$F$15,1)),2))+$C42)^2+(1500*ABS(SIN(2*PI()*MOD(Calculator!$B$35/Calculator!$F$15,1)))*IF(MOD(Calculator!$B$35/Calculator!$F$15,1)&lt;0.5,-1,1))^2))),2))</f>
        <v>6.55</v>
      </c>
      <c r="EK42" s="300" t="str">
        <f aca="false">IF(OR(Calculator!$E$16&lt;&gt;"YES",Calculator!$B$35&lt;Calculator!$G$16),"—",ROUND((1+SQRT(((50*POWER(80,POWER(COS(PI()*MOD(Calculator!$B$35/Calculator!$F$16,1)),2))-$C42)^2+(1500*ABS(SIN(2*PI()*MOD(Calculator!$B$35/Calculator!$F$16,1)))*IF(MOD(Calculator!$B$35/Calculator!$F$16,1)&lt;0.5,-1,1))^2)/((50*POWER(80,POWER(COS(PI()*MOD(Calculator!$B$35/Calculator!$F$16,1)),2))+$C42)^2+(1500*ABS(SIN(2*PI()*MOD(Calculator!$B$35/Calculator!$F$16,1)))*IF(MOD(Calculator!$B$35/Calculator!$F$16,1)&lt;0.5,-1,1))^2)))/(1-SQRT(((50*POWER(80,POWER(COS(PI()*MOD(Calculator!$B$35/Calculator!$F$16,1)),2))-$C42)^2+(1500*ABS(SIN(2*PI()*MOD(Calculator!$B$35/Calculator!$F$16,1)))*IF(MOD(Calculator!$B$35/Calculator!$F$16,1)&lt;0.5,-1,1))^2)/((50*POWER(80,POWER(COS(PI()*MOD(Calculator!$B$35/Calculator!$F$16,1)),2))+$C42)^2+(1500*ABS(SIN(2*PI()*MOD(Calculator!$B$35/Calculator!$F$16,1)))*IF(MOD(Calculator!$B$35/Calculator!$F$16,1)&lt;0.5,-1,1))^2))),2))</f>
        <v>—</v>
      </c>
      <c r="EL42" s="300" t="n">
        <f aca="false">IF(OR(Calculator!$E$17&lt;&gt;"YES",Calculator!$B$35&lt;Calculator!$G$17),"—",ROUND((1+SQRT(((50*POWER(80,POWER(COS(PI()*MOD(Calculator!$B$35/Calculator!$F$17,1)),2))-$C42)^2+(1500*ABS(SIN(2*PI()*MOD(Calculator!$B$35/Calculator!$F$17,1)))*IF(MOD(Calculator!$B$35/Calculator!$F$17,1)&lt;0.5,-1,1))^2)/((50*POWER(80,POWER(COS(PI()*MOD(Calculator!$B$35/Calculator!$F$17,1)),2))+$C42)^2+(1500*ABS(SIN(2*PI()*MOD(Calculator!$B$35/Calculator!$F$17,1)))*IF(MOD(Calculator!$B$35/Calculator!$F$17,1)&lt;0.5,-1,1))^2)))/(1-SQRT(((50*POWER(80,POWER(COS(PI()*MOD(Calculator!$B$35/Calculator!$F$17,1)),2))-$C42)^2+(1500*ABS(SIN(2*PI()*MOD(Calculator!$B$35/Calculator!$F$17,1)))*IF(MOD(Calculator!$B$35/Calculator!$F$17,1)&lt;0.5,-1,1))^2)/((50*POWER(80,POWER(COS(PI()*MOD(Calculator!$B$35/Calculator!$F$17,1)),2))+$C42)^2+(1500*ABS(SIN(2*PI()*MOD(Calculator!$B$35/Calculator!$F$17,1)))*IF(MOD(Calculator!$B$35/Calculator!$F$17,1)&lt;0.5,-1,1))^2))),2))</f>
        <v>32.05</v>
      </c>
      <c r="EM42" s="300" t="str">
        <f aca="false">IF(OR(Calculator!$E$18&lt;&gt;"YES",Calculator!$B$35&lt;Calculator!$G$18),"—",ROUND((1+SQRT(((50*POWER(80,POWER(COS(PI()*MOD(Calculator!$B$35/Calculator!$F$18,1)),2))-$C42)^2+(1500*ABS(SIN(2*PI()*MOD(Calculator!$B$35/Calculator!$F$18,1)))*IF(MOD(Calculator!$B$35/Calculator!$F$18,1)&lt;0.5,-1,1))^2)/((50*POWER(80,POWER(COS(PI()*MOD(Calculator!$B$35/Calculator!$F$18,1)),2))+$C42)^2+(1500*ABS(SIN(2*PI()*MOD(Calculator!$B$35/Calculator!$F$18,1)))*IF(MOD(Calculator!$B$35/Calculator!$F$18,1)&lt;0.5,-1,1))^2)))/(1-SQRT(((50*POWER(80,POWER(COS(PI()*MOD(Calculator!$B$35/Calculator!$F$18,1)),2))-$C42)^2+(1500*ABS(SIN(2*PI()*MOD(Calculator!$B$35/Calculator!$F$18,1)))*IF(MOD(Calculator!$B$35/Calculator!$F$18,1)&lt;0.5,-1,1))^2)/((50*POWER(80,POWER(COS(PI()*MOD(Calculator!$B$35/Calculator!$F$18,1)),2))+$C42)^2+(1500*ABS(SIN(2*PI()*MOD(Calculator!$B$35/Calculator!$F$18,1)))*IF(MOD(Calculator!$B$35/Calculator!$F$18,1)&lt;0.5,-1,1))^2))),2))</f>
        <v>—</v>
      </c>
      <c r="EN42" s="300" t="str">
        <f aca="false">IF(OR(Calculator!$E$19&lt;&gt;"YES",Calculator!$B$35&lt;Calculator!$G$19),"—",ROUND((1+SQRT(((50*POWER(80,POWER(COS(PI()*MOD(Calculator!$B$35/Calculator!$F$19,1)),2))-$C42)^2+(1500*ABS(SIN(2*PI()*MOD(Calculator!$B$35/Calculator!$F$19,1)))*IF(MOD(Calculator!$B$35/Calculator!$F$19,1)&lt;0.5,-1,1))^2)/((50*POWER(80,POWER(COS(PI()*MOD(Calculator!$B$35/Calculator!$F$19,1)),2))+$C42)^2+(1500*ABS(SIN(2*PI()*MOD(Calculator!$B$35/Calculator!$F$19,1)))*IF(MOD(Calculator!$B$35/Calculator!$F$19,1)&lt;0.5,-1,1))^2)))/(1-SQRT(((50*POWER(80,POWER(COS(PI()*MOD(Calculator!$B$35/Calculator!$F$19,1)),2))-$C42)^2+(1500*ABS(SIN(2*PI()*MOD(Calculator!$B$35/Calculator!$F$19,1)))*IF(MOD(Calculator!$B$35/Calculator!$F$19,1)&lt;0.5,-1,1))^2)/((50*POWER(80,POWER(COS(PI()*MOD(Calculator!$B$35/Calculator!$F$19,1)),2))+$C42)^2+(1500*ABS(SIN(2*PI()*MOD(Calculator!$B$35/Calculator!$F$19,1)))*IF(MOD(Calculator!$B$35/Calculator!$F$19,1)&lt;0.5,-1,1))^2))),2))</f>
        <v>—</v>
      </c>
      <c r="EO42" s="300" t="str">
        <f aca="false">IF(OR(Calculator!$E$20&lt;&gt;"YES",Calculator!$B$35&lt;Calculator!$G$20),"—",ROUND((1+SQRT(((50*POWER(80,POWER(COS(PI()*MOD(Calculator!$B$35/Calculator!$F$20,1)),2))-$C42)^2+(1500*ABS(SIN(2*PI()*MOD(Calculator!$B$35/Calculator!$F$20,1)))*IF(MOD(Calculator!$B$35/Calculator!$F$20,1)&lt;0.5,-1,1))^2)/((50*POWER(80,POWER(COS(PI()*MOD(Calculator!$B$35/Calculator!$F$20,1)),2))+$C42)^2+(1500*ABS(SIN(2*PI()*MOD(Calculator!$B$35/Calculator!$F$20,1)))*IF(MOD(Calculator!$B$35/Calculator!$F$20,1)&lt;0.5,-1,1))^2)))/(1-SQRT(((50*POWER(80,POWER(COS(PI()*MOD(Calculator!$B$35/Calculator!$F$20,1)),2))-$C42)^2+(1500*ABS(SIN(2*PI()*MOD(Calculator!$B$35/Calculator!$F$20,1)))*IF(MOD(Calculator!$B$35/Calculator!$F$20,1)&lt;0.5,-1,1))^2)/((50*POWER(80,POWER(COS(PI()*MOD(Calculator!$B$35/Calculator!$F$20,1)),2))+$C42)^2+(1500*ABS(SIN(2*PI()*MOD(Calculator!$B$35/Calculator!$F$20,1)))*IF(MOD(Calculator!$B$35/Calculator!$F$20,1)&lt;0.5,-1,1))^2))),2))</f>
        <v>—</v>
      </c>
      <c r="EP42" s="300" t="str">
        <f aca="false">IF(OR(Calculator!$E$21&lt;&gt;"YES",Calculator!$B$35&lt;Calculator!$G$21),"—",ROUND((1+SQRT(((50*POWER(80,POWER(COS(PI()*MOD(Calculator!$B$35/Calculator!$F$21,1)),2))-$C42)^2+(1500*ABS(SIN(2*PI()*MOD(Calculator!$B$35/Calculator!$F$21,1)))*IF(MOD(Calculator!$B$35/Calculator!$F$21,1)&lt;0.5,-1,1))^2)/((50*POWER(80,POWER(COS(PI()*MOD(Calculator!$B$35/Calculator!$F$21,1)),2))+$C42)^2+(1500*ABS(SIN(2*PI()*MOD(Calculator!$B$35/Calculator!$F$21,1)))*IF(MOD(Calculator!$B$35/Calculator!$F$21,1)&lt;0.5,-1,1))^2)))/(1-SQRT(((50*POWER(80,POWER(COS(PI()*MOD(Calculator!$B$35/Calculator!$F$21,1)),2))-$C42)^2+(1500*ABS(SIN(2*PI()*MOD(Calculator!$B$35/Calculator!$F$21,1)))*IF(MOD(Calculator!$B$35/Calculator!$F$21,1)&lt;0.5,-1,1))^2)/((50*POWER(80,POWER(COS(PI()*MOD(Calculator!$B$35/Calculator!$F$21,1)),2))+$C42)^2+(1500*ABS(SIN(2*PI()*MOD(Calculator!$B$35/Calculator!$F$21,1)))*IF(MOD(Calculator!$B$35/Calculator!$F$21,1)&lt;0.5,-1,1))^2))),2))</f>
        <v>—</v>
      </c>
      <c r="EQ42" s="300" t="str">
        <f aca="false">IF(OR(Calculator!$E$22&lt;&gt;"YES",Calculator!$B$35&lt;Calculator!$G$22),"—",ROUND((1+SQRT(((50*POWER(80,POWER(COS(PI()*MOD(Calculator!$B$35/Calculator!$F$22,1)),2))-$C42)^2+(1500*ABS(SIN(2*PI()*MOD(Calculator!$B$35/Calculator!$F$22,1)))*IF(MOD(Calculator!$B$35/Calculator!$F$22,1)&lt;0.5,-1,1))^2)/((50*POWER(80,POWER(COS(PI()*MOD(Calculator!$B$35/Calculator!$F$22,1)),2))+$C42)^2+(1500*ABS(SIN(2*PI()*MOD(Calculator!$B$35/Calculator!$F$22,1)))*IF(MOD(Calculator!$B$35/Calculator!$F$22,1)&lt;0.5,-1,1))^2)))/(1-SQRT(((50*POWER(80,POWER(COS(PI()*MOD(Calculator!$B$35/Calculator!$F$22,1)),2))-$C42)^2+(1500*ABS(SIN(2*PI()*MOD(Calculator!$B$35/Calculator!$F$22,1)))*IF(MOD(Calculator!$B$35/Calculator!$F$22,1)&lt;0.5,-1,1))^2)/((50*POWER(80,POWER(COS(PI()*MOD(Calculator!$B$35/Calculator!$F$22,1)),2))+$C42)^2+(1500*ABS(SIN(2*PI()*MOD(Calculator!$B$35/Calculator!$F$22,1)))*IF(MOD(Calculator!$B$35/Calculator!$F$22,1)&lt;0.5,-1,1))^2))),2))</f>
        <v>—</v>
      </c>
      <c r="ER42" s="295" t="n">
        <f aca="false">IFERROR(ROUND((IF(ISNUMBER(EG42),EG42,0)+IF(ISNUMBER(EH42),EH42,0)+IF(ISNUMBER(EI42),EI42,0)+IF(ISNUMBER(EJ42),EJ42,0)+IF(ISNUMBER(EK42),EK42,0)+IF(ISNUMBER(EL42),EL42,0)+IF(ISNUMBER(EM42),EM42,0)+IF(ISNUMBER(EN42),EN42,0)+IF(ISNUMBER(EO42),EO42,0)+IF(ISNUMBER(EP42),EP42,0)+IF(ISNUMBER(EQ42),EQ42,0))/(IF(ISNUMBER(EG42),1,0)+IF(ISNUMBER(EH42),1,0)+IF(ISNUMBER(EI42),1,0)+IF(ISNUMBER(EJ42),1,0)+IF(ISNUMBER(EK42),1,0)+IF(ISNUMBER(EL42),1,0)+IF(ISNUMBER(EM42),1,0)+IF(ISNUMBER(EN42),1,0)+IF(ISNUMBER(EO42),1,0)+IF(ISNUMBER(EP42),1,0)+IF(ISNUMBER(EQ42),1,0)),4),"")</f>
        <v>19.3</v>
      </c>
      <c r="ES42" s="300" t="str">
        <f aca="false">IF(OR(Calculator!$E$12&lt;&gt;"YES",Calculator!$B$36&lt;Calculator!$G$12),"—",ROUND((1+SQRT(((50*POWER(80,POWER(COS(PI()*MOD(Calculator!$B$36/Calculator!$F$12,1)),2))-$C42)^2+(1500*ABS(SIN(2*PI()*MOD(Calculator!$B$36/Calculator!$F$12,1)))*IF(MOD(Calculator!$B$36/Calculator!$F$12,1)&lt;0.5,-1,1))^2)/((50*POWER(80,POWER(COS(PI()*MOD(Calculator!$B$36/Calculator!$F$12,1)),2))+$C42)^2+(1500*ABS(SIN(2*PI()*MOD(Calculator!$B$36/Calculator!$F$12,1)))*IF(MOD(Calculator!$B$36/Calculator!$F$12,1)&lt;0.5,-1,1))^2)))/(1-SQRT(((50*POWER(80,POWER(COS(PI()*MOD(Calculator!$B$36/Calculator!$F$12,1)),2))-$C42)^2+(1500*ABS(SIN(2*PI()*MOD(Calculator!$B$36/Calculator!$F$12,1)))*IF(MOD(Calculator!$B$36/Calculator!$F$12,1)&lt;0.5,-1,1))^2)/((50*POWER(80,POWER(COS(PI()*MOD(Calculator!$B$36/Calculator!$F$12,1)),2))+$C42)^2+(1500*ABS(SIN(2*PI()*MOD(Calculator!$B$36/Calculator!$F$12,1)))*IF(MOD(Calculator!$B$36/Calculator!$F$12,1)&lt;0.5,-1,1))^2))),2))</f>
        <v>—</v>
      </c>
      <c r="ET42" s="300" t="str">
        <f aca="false">IF(OR(Calculator!$E$13&lt;&gt;"YES",Calculator!$B$36&lt;Calculator!$G$13),"—",ROUND((1+SQRT(((50*POWER(80,POWER(COS(PI()*MOD(Calculator!$B$36/Calculator!$F$13,1)),2))-$C42)^2+(1500*ABS(SIN(2*PI()*MOD(Calculator!$B$36/Calculator!$F$13,1)))*IF(MOD(Calculator!$B$36/Calculator!$F$13,1)&lt;0.5,-1,1))^2)/((50*POWER(80,POWER(COS(PI()*MOD(Calculator!$B$36/Calculator!$F$13,1)),2))+$C42)^2+(1500*ABS(SIN(2*PI()*MOD(Calculator!$B$36/Calculator!$F$13,1)))*IF(MOD(Calculator!$B$36/Calculator!$F$13,1)&lt;0.5,-1,1))^2)))/(1-SQRT(((50*POWER(80,POWER(COS(PI()*MOD(Calculator!$B$36/Calculator!$F$13,1)),2))-$C42)^2+(1500*ABS(SIN(2*PI()*MOD(Calculator!$B$36/Calculator!$F$13,1)))*IF(MOD(Calculator!$B$36/Calculator!$F$13,1)&lt;0.5,-1,1))^2)/((50*POWER(80,POWER(COS(PI()*MOD(Calculator!$B$36/Calculator!$F$13,1)),2))+$C42)^2+(1500*ABS(SIN(2*PI()*MOD(Calculator!$B$36/Calculator!$F$13,1)))*IF(MOD(Calculator!$B$36/Calculator!$F$13,1)&lt;0.5,-1,1))^2))),2))</f>
        <v>—</v>
      </c>
      <c r="EU42" s="300" t="str">
        <f aca="false">IF(OR(Calculator!$E$14&lt;&gt;"YES",Calculator!$B$36&lt;Calculator!$G$14),"—",ROUND((1+SQRT(((50*POWER(80,POWER(COS(PI()*MOD(Calculator!$B$36/Calculator!$F$14,1)),2))-$C42)^2+(1500*ABS(SIN(2*PI()*MOD(Calculator!$B$36/Calculator!$F$14,1)))*IF(MOD(Calculator!$B$36/Calculator!$F$14,1)&lt;0.5,-1,1))^2)/((50*POWER(80,POWER(COS(PI()*MOD(Calculator!$B$36/Calculator!$F$14,1)),2))+$C42)^2+(1500*ABS(SIN(2*PI()*MOD(Calculator!$B$36/Calculator!$F$14,1)))*IF(MOD(Calculator!$B$36/Calculator!$F$14,1)&lt;0.5,-1,1))^2)))/(1-SQRT(((50*POWER(80,POWER(COS(PI()*MOD(Calculator!$B$36/Calculator!$F$14,1)),2))-$C42)^2+(1500*ABS(SIN(2*PI()*MOD(Calculator!$B$36/Calculator!$F$14,1)))*IF(MOD(Calculator!$B$36/Calculator!$F$14,1)&lt;0.5,-1,1))^2)/((50*POWER(80,POWER(COS(PI()*MOD(Calculator!$B$36/Calculator!$F$14,1)),2))+$C42)^2+(1500*ABS(SIN(2*PI()*MOD(Calculator!$B$36/Calculator!$F$14,1)))*IF(MOD(Calculator!$B$36/Calculator!$F$14,1)&lt;0.5,-1,1))^2))),2))</f>
        <v>—</v>
      </c>
      <c r="EV42" s="300" t="n">
        <f aca="false">IF(OR(Calculator!$E$15&lt;&gt;"YES",Calculator!$B$36&lt;Calculator!$G$15),"—",ROUND((1+SQRT(((50*POWER(80,POWER(COS(PI()*MOD(Calculator!$B$36/Calculator!$F$15,1)),2))-$C42)^2+(1500*ABS(SIN(2*PI()*MOD(Calculator!$B$36/Calculator!$F$15,1)))*IF(MOD(Calculator!$B$36/Calculator!$F$15,1)&lt;0.5,-1,1))^2)/((50*POWER(80,POWER(COS(PI()*MOD(Calculator!$B$36/Calculator!$F$15,1)),2))+$C42)^2+(1500*ABS(SIN(2*PI()*MOD(Calculator!$B$36/Calculator!$F$15,1)))*IF(MOD(Calculator!$B$36/Calculator!$F$15,1)&lt;0.5,-1,1))^2)))/(1-SQRT(((50*POWER(80,POWER(COS(PI()*MOD(Calculator!$B$36/Calculator!$F$15,1)),2))-$C42)^2+(1500*ABS(SIN(2*PI()*MOD(Calculator!$B$36/Calculator!$F$15,1)))*IF(MOD(Calculator!$B$36/Calculator!$F$15,1)&lt;0.5,-1,1))^2)/((50*POWER(80,POWER(COS(PI()*MOD(Calculator!$B$36/Calculator!$F$15,1)),2))+$C42)^2+(1500*ABS(SIN(2*PI()*MOD(Calculator!$B$36/Calculator!$F$15,1)))*IF(MOD(Calculator!$B$36/Calculator!$F$15,1)&lt;0.5,-1,1))^2))),2))</f>
        <v>29.36</v>
      </c>
      <c r="EW42" s="300" t="str">
        <f aca="false">IF(OR(Calculator!$E$16&lt;&gt;"YES",Calculator!$B$36&lt;Calculator!$G$16),"—",ROUND((1+SQRT(((50*POWER(80,POWER(COS(PI()*MOD(Calculator!$B$36/Calculator!$F$16,1)),2))-$C42)^2+(1500*ABS(SIN(2*PI()*MOD(Calculator!$B$36/Calculator!$F$16,1)))*IF(MOD(Calculator!$B$36/Calculator!$F$16,1)&lt;0.5,-1,1))^2)/((50*POWER(80,POWER(COS(PI()*MOD(Calculator!$B$36/Calculator!$F$16,1)),2))+$C42)^2+(1500*ABS(SIN(2*PI()*MOD(Calculator!$B$36/Calculator!$F$16,1)))*IF(MOD(Calculator!$B$36/Calculator!$F$16,1)&lt;0.5,-1,1))^2)))/(1-SQRT(((50*POWER(80,POWER(COS(PI()*MOD(Calculator!$B$36/Calculator!$F$16,1)),2))-$C42)^2+(1500*ABS(SIN(2*PI()*MOD(Calculator!$B$36/Calculator!$F$16,1)))*IF(MOD(Calculator!$B$36/Calculator!$F$16,1)&lt;0.5,-1,1))^2)/((50*POWER(80,POWER(COS(PI()*MOD(Calculator!$B$36/Calculator!$F$16,1)),2))+$C42)^2+(1500*ABS(SIN(2*PI()*MOD(Calculator!$B$36/Calculator!$F$16,1)))*IF(MOD(Calculator!$B$36/Calculator!$F$16,1)&lt;0.5,-1,1))^2))),2))</f>
        <v>—</v>
      </c>
      <c r="EX42" s="300" t="n">
        <f aca="false">IF(OR(Calculator!$E$17&lt;&gt;"YES",Calculator!$B$36&lt;Calculator!$G$17),"—",ROUND((1+SQRT(((50*POWER(80,POWER(COS(PI()*MOD(Calculator!$B$36/Calculator!$F$17,1)),2))-$C42)^2+(1500*ABS(SIN(2*PI()*MOD(Calculator!$B$36/Calculator!$F$17,1)))*IF(MOD(Calculator!$B$36/Calculator!$F$17,1)&lt;0.5,-1,1))^2)/((50*POWER(80,POWER(COS(PI()*MOD(Calculator!$B$36/Calculator!$F$17,1)),2))+$C42)^2+(1500*ABS(SIN(2*PI()*MOD(Calculator!$B$36/Calculator!$F$17,1)))*IF(MOD(Calculator!$B$36/Calculator!$F$17,1)&lt;0.5,-1,1))^2)))/(1-SQRT(((50*POWER(80,POWER(COS(PI()*MOD(Calculator!$B$36/Calculator!$F$17,1)),2))-$C42)^2+(1500*ABS(SIN(2*PI()*MOD(Calculator!$B$36/Calculator!$F$17,1)))*IF(MOD(Calculator!$B$36/Calculator!$F$17,1)&lt;0.5,-1,1))^2)/((50*POWER(80,POWER(COS(PI()*MOD(Calculator!$B$36/Calculator!$F$17,1)),2))+$C42)^2+(1500*ABS(SIN(2*PI()*MOD(Calculator!$B$36/Calculator!$F$17,1)))*IF(MOD(Calculator!$B$36/Calculator!$F$17,1)&lt;0.5,-1,1))^2))),2))</f>
        <v>32.59</v>
      </c>
      <c r="EY42" s="300" t="str">
        <f aca="false">IF(OR(Calculator!$E$18&lt;&gt;"YES",Calculator!$B$36&lt;Calculator!$G$18),"—",ROUND((1+SQRT(((50*POWER(80,POWER(COS(PI()*MOD(Calculator!$B$36/Calculator!$F$18,1)),2))-$C42)^2+(1500*ABS(SIN(2*PI()*MOD(Calculator!$B$36/Calculator!$F$18,1)))*IF(MOD(Calculator!$B$36/Calculator!$F$18,1)&lt;0.5,-1,1))^2)/((50*POWER(80,POWER(COS(PI()*MOD(Calculator!$B$36/Calculator!$F$18,1)),2))+$C42)^2+(1500*ABS(SIN(2*PI()*MOD(Calculator!$B$36/Calculator!$F$18,1)))*IF(MOD(Calculator!$B$36/Calculator!$F$18,1)&lt;0.5,-1,1))^2)))/(1-SQRT(((50*POWER(80,POWER(COS(PI()*MOD(Calculator!$B$36/Calculator!$F$18,1)),2))-$C42)^2+(1500*ABS(SIN(2*PI()*MOD(Calculator!$B$36/Calculator!$F$18,1)))*IF(MOD(Calculator!$B$36/Calculator!$F$18,1)&lt;0.5,-1,1))^2)/((50*POWER(80,POWER(COS(PI()*MOD(Calculator!$B$36/Calculator!$F$18,1)),2))+$C42)^2+(1500*ABS(SIN(2*PI()*MOD(Calculator!$B$36/Calculator!$F$18,1)))*IF(MOD(Calculator!$B$36/Calculator!$F$18,1)&lt;0.5,-1,1))^2))),2))</f>
        <v>—</v>
      </c>
      <c r="EZ42" s="300" t="str">
        <f aca="false">IF(OR(Calculator!$E$19&lt;&gt;"YES",Calculator!$B$36&lt;Calculator!$G$19),"—",ROUND((1+SQRT(((50*POWER(80,POWER(COS(PI()*MOD(Calculator!$B$36/Calculator!$F$19,1)),2))-$C42)^2+(1500*ABS(SIN(2*PI()*MOD(Calculator!$B$36/Calculator!$F$19,1)))*IF(MOD(Calculator!$B$36/Calculator!$F$19,1)&lt;0.5,-1,1))^2)/((50*POWER(80,POWER(COS(PI()*MOD(Calculator!$B$36/Calculator!$F$19,1)),2))+$C42)^2+(1500*ABS(SIN(2*PI()*MOD(Calculator!$B$36/Calculator!$F$19,1)))*IF(MOD(Calculator!$B$36/Calculator!$F$19,1)&lt;0.5,-1,1))^2)))/(1-SQRT(((50*POWER(80,POWER(COS(PI()*MOD(Calculator!$B$36/Calculator!$F$19,1)),2))-$C42)^2+(1500*ABS(SIN(2*PI()*MOD(Calculator!$B$36/Calculator!$F$19,1)))*IF(MOD(Calculator!$B$36/Calculator!$F$19,1)&lt;0.5,-1,1))^2)/((50*POWER(80,POWER(COS(PI()*MOD(Calculator!$B$36/Calculator!$F$19,1)),2))+$C42)^2+(1500*ABS(SIN(2*PI()*MOD(Calculator!$B$36/Calculator!$F$19,1)))*IF(MOD(Calculator!$B$36/Calculator!$F$19,1)&lt;0.5,-1,1))^2))),2))</f>
        <v>—</v>
      </c>
      <c r="FA42" s="300" t="str">
        <f aca="false">IF(OR(Calculator!$E$20&lt;&gt;"YES",Calculator!$B$36&lt;Calculator!$G$20),"—",ROUND((1+SQRT(((50*POWER(80,POWER(COS(PI()*MOD(Calculator!$B$36/Calculator!$F$20,1)),2))-$C42)^2+(1500*ABS(SIN(2*PI()*MOD(Calculator!$B$36/Calculator!$F$20,1)))*IF(MOD(Calculator!$B$36/Calculator!$F$20,1)&lt;0.5,-1,1))^2)/((50*POWER(80,POWER(COS(PI()*MOD(Calculator!$B$36/Calculator!$F$20,1)),2))+$C42)^2+(1500*ABS(SIN(2*PI()*MOD(Calculator!$B$36/Calculator!$F$20,1)))*IF(MOD(Calculator!$B$36/Calculator!$F$20,1)&lt;0.5,-1,1))^2)))/(1-SQRT(((50*POWER(80,POWER(COS(PI()*MOD(Calculator!$B$36/Calculator!$F$20,1)),2))-$C42)^2+(1500*ABS(SIN(2*PI()*MOD(Calculator!$B$36/Calculator!$F$20,1)))*IF(MOD(Calculator!$B$36/Calculator!$F$20,1)&lt;0.5,-1,1))^2)/((50*POWER(80,POWER(COS(PI()*MOD(Calculator!$B$36/Calculator!$F$20,1)),2))+$C42)^2+(1500*ABS(SIN(2*PI()*MOD(Calculator!$B$36/Calculator!$F$20,1)))*IF(MOD(Calculator!$B$36/Calculator!$F$20,1)&lt;0.5,-1,1))^2))),2))</f>
        <v>—</v>
      </c>
      <c r="FB42" s="300" t="str">
        <f aca="false">IF(OR(Calculator!$E$21&lt;&gt;"YES",Calculator!$B$36&lt;Calculator!$G$21),"—",ROUND((1+SQRT(((50*POWER(80,POWER(COS(PI()*MOD(Calculator!$B$36/Calculator!$F$21,1)),2))-$C42)^2+(1500*ABS(SIN(2*PI()*MOD(Calculator!$B$36/Calculator!$F$21,1)))*IF(MOD(Calculator!$B$36/Calculator!$F$21,1)&lt;0.5,-1,1))^2)/((50*POWER(80,POWER(COS(PI()*MOD(Calculator!$B$36/Calculator!$F$21,1)),2))+$C42)^2+(1500*ABS(SIN(2*PI()*MOD(Calculator!$B$36/Calculator!$F$21,1)))*IF(MOD(Calculator!$B$36/Calculator!$F$21,1)&lt;0.5,-1,1))^2)))/(1-SQRT(((50*POWER(80,POWER(COS(PI()*MOD(Calculator!$B$36/Calculator!$F$21,1)),2))-$C42)^2+(1500*ABS(SIN(2*PI()*MOD(Calculator!$B$36/Calculator!$F$21,1)))*IF(MOD(Calculator!$B$36/Calculator!$F$21,1)&lt;0.5,-1,1))^2)/((50*POWER(80,POWER(COS(PI()*MOD(Calculator!$B$36/Calculator!$F$21,1)),2))+$C42)^2+(1500*ABS(SIN(2*PI()*MOD(Calculator!$B$36/Calculator!$F$21,1)))*IF(MOD(Calculator!$B$36/Calculator!$F$21,1)&lt;0.5,-1,1))^2))),2))</f>
        <v>—</v>
      </c>
      <c r="FC42" s="300" t="str">
        <f aca="false">IF(OR(Calculator!$E$22&lt;&gt;"YES",Calculator!$B$36&lt;Calculator!$G$22),"—",ROUND((1+SQRT(((50*POWER(80,POWER(COS(PI()*MOD(Calculator!$B$36/Calculator!$F$22,1)),2))-$C42)^2+(1500*ABS(SIN(2*PI()*MOD(Calculator!$B$36/Calculator!$F$22,1)))*IF(MOD(Calculator!$B$36/Calculator!$F$22,1)&lt;0.5,-1,1))^2)/((50*POWER(80,POWER(COS(PI()*MOD(Calculator!$B$36/Calculator!$F$22,1)),2))+$C42)^2+(1500*ABS(SIN(2*PI()*MOD(Calculator!$B$36/Calculator!$F$22,1)))*IF(MOD(Calculator!$B$36/Calculator!$F$22,1)&lt;0.5,-1,1))^2)))/(1-SQRT(((50*POWER(80,POWER(COS(PI()*MOD(Calculator!$B$36/Calculator!$F$22,1)),2))-$C42)^2+(1500*ABS(SIN(2*PI()*MOD(Calculator!$B$36/Calculator!$F$22,1)))*IF(MOD(Calculator!$B$36/Calculator!$F$22,1)&lt;0.5,-1,1))^2)/((50*POWER(80,POWER(COS(PI()*MOD(Calculator!$B$36/Calculator!$F$22,1)),2))+$C42)^2+(1500*ABS(SIN(2*PI()*MOD(Calculator!$B$36/Calculator!$F$22,1)))*IF(MOD(Calculator!$B$36/Calculator!$F$22,1)&lt;0.5,-1,1))^2))),2))</f>
        <v>—</v>
      </c>
      <c r="FD42" s="295" t="n">
        <f aca="false">IFERROR(ROUND((IF(ISNUMBER(ES42),ES42,0)+IF(ISNUMBER(ET42),ET42,0)+IF(ISNUMBER(EU42),EU42,0)+IF(ISNUMBER(EV42),EV42,0)+IF(ISNUMBER(EW42),EW42,0)+IF(ISNUMBER(EX42),EX42,0)+IF(ISNUMBER(EY42),EY42,0)+IF(ISNUMBER(EZ42),EZ42,0)+IF(ISNUMBER(FA42),FA42,0)+IF(ISNUMBER(FB42),FB42,0)+IF(ISNUMBER(FC42),FC42,0))/(IF(ISNUMBER(ES42),1,0)+IF(ISNUMBER(ET42),1,0)+IF(ISNUMBER(EU42),1,0)+IF(ISNUMBER(EV42),1,0)+IF(ISNUMBER(EW42),1,0)+IF(ISNUMBER(EX42),1,0)+IF(ISNUMBER(EY42),1,0)+IF(ISNUMBER(EZ42),1,0)+IF(ISNUMBER(FA42),1,0)+IF(ISNUMBER(FB42),1,0)+IF(ISNUMBER(FC42),1,0)),4),"")</f>
        <v>30.975</v>
      </c>
      <c r="FE42" s="300" t="str">
        <f aca="false">IF(OR(Calculator!$E$12&lt;&gt;"YES",Calculator!$B$37&lt;Calculator!$G$12),"—",ROUND((1+SQRT(((50*POWER(80,POWER(COS(PI()*MOD(Calculator!$B$37/Calculator!$F$12,1)),2))-$C42)^2+(1500*ABS(SIN(2*PI()*MOD(Calculator!$B$37/Calculator!$F$12,1)))*IF(MOD(Calculator!$B$37/Calculator!$F$12,1)&lt;0.5,-1,1))^2)/((50*POWER(80,POWER(COS(PI()*MOD(Calculator!$B$37/Calculator!$F$12,1)),2))+$C42)^2+(1500*ABS(SIN(2*PI()*MOD(Calculator!$B$37/Calculator!$F$12,1)))*IF(MOD(Calculator!$B$37/Calculator!$F$12,1)&lt;0.5,-1,1))^2)))/(1-SQRT(((50*POWER(80,POWER(COS(PI()*MOD(Calculator!$B$37/Calculator!$F$12,1)),2))-$C42)^2+(1500*ABS(SIN(2*PI()*MOD(Calculator!$B$37/Calculator!$F$12,1)))*IF(MOD(Calculator!$B$37/Calculator!$F$12,1)&lt;0.5,-1,1))^2)/((50*POWER(80,POWER(COS(PI()*MOD(Calculator!$B$37/Calculator!$F$12,1)),2))+$C42)^2+(1500*ABS(SIN(2*PI()*MOD(Calculator!$B$37/Calculator!$F$12,1)))*IF(MOD(Calculator!$B$37/Calculator!$F$12,1)&lt;0.5,-1,1))^2))),2))</f>
        <v>—</v>
      </c>
      <c r="FF42" s="300" t="str">
        <f aca="false">IF(OR(Calculator!$E$13&lt;&gt;"YES",Calculator!$B$37&lt;Calculator!$G$13),"—",ROUND((1+SQRT(((50*POWER(80,POWER(COS(PI()*MOD(Calculator!$B$37/Calculator!$F$13,1)),2))-$C42)^2+(1500*ABS(SIN(2*PI()*MOD(Calculator!$B$37/Calculator!$F$13,1)))*IF(MOD(Calculator!$B$37/Calculator!$F$13,1)&lt;0.5,-1,1))^2)/((50*POWER(80,POWER(COS(PI()*MOD(Calculator!$B$37/Calculator!$F$13,1)),2))+$C42)^2+(1500*ABS(SIN(2*PI()*MOD(Calculator!$B$37/Calculator!$F$13,1)))*IF(MOD(Calculator!$B$37/Calculator!$F$13,1)&lt;0.5,-1,1))^2)))/(1-SQRT(((50*POWER(80,POWER(COS(PI()*MOD(Calculator!$B$37/Calculator!$F$13,1)),2))-$C42)^2+(1500*ABS(SIN(2*PI()*MOD(Calculator!$B$37/Calculator!$F$13,1)))*IF(MOD(Calculator!$B$37/Calculator!$F$13,1)&lt;0.5,-1,1))^2)/((50*POWER(80,POWER(COS(PI()*MOD(Calculator!$B$37/Calculator!$F$13,1)),2))+$C42)^2+(1500*ABS(SIN(2*PI()*MOD(Calculator!$B$37/Calculator!$F$13,1)))*IF(MOD(Calculator!$B$37/Calculator!$F$13,1)&lt;0.5,-1,1))^2))),2))</f>
        <v>—</v>
      </c>
      <c r="FG42" s="300" t="str">
        <f aca="false">IF(OR(Calculator!$E$14&lt;&gt;"YES",Calculator!$B$37&lt;Calculator!$G$14),"—",ROUND((1+SQRT(((50*POWER(80,POWER(COS(PI()*MOD(Calculator!$B$37/Calculator!$F$14,1)),2))-$C42)^2+(1500*ABS(SIN(2*PI()*MOD(Calculator!$B$37/Calculator!$F$14,1)))*IF(MOD(Calculator!$B$37/Calculator!$F$14,1)&lt;0.5,-1,1))^2)/((50*POWER(80,POWER(COS(PI()*MOD(Calculator!$B$37/Calculator!$F$14,1)),2))+$C42)^2+(1500*ABS(SIN(2*PI()*MOD(Calculator!$B$37/Calculator!$F$14,1)))*IF(MOD(Calculator!$B$37/Calculator!$F$14,1)&lt;0.5,-1,1))^2)))/(1-SQRT(((50*POWER(80,POWER(COS(PI()*MOD(Calculator!$B$37/Calculator!$F$14,1)),2))-$C42)^2+(1500*ABS(SIN(2*PI()*MOD(Calculator!$B$37/Calculator!$F$14,1)))*IF(MOD(Calculator!$B$37/Calculator!$F$14,1)&lt;0.5,-1,1))^2)/((50*POWER(80,POWER(COS(PI()*MOD(Calculator!$B$37/Calculator!$F$14,1)),2))+$C42)^2+(1500*ABS(SIN(2*PI()*MOD(Calculator!$B$37/Calculator!$F$14,1)))*IF(MOD(Calculator!$B$37/Calculator!$F$14,1)&lt;0.5,-1,1))^2))),2))</f>
        <v>—</v>
      </c>
      <c r="FH42" s="300" t="n">
        <f aca="false">IF(OR(Calculator!$E$15&lt;&gt;"YES",Calculator!$B$37&lt;Calculator!$G$15),"—",ROUND((1+SQRT(((50*POWER(80,POWER(COS(PI()*MOD(Calculator!$B$37/Calculator!$F$15,1)),2))-$C42)^2+(1500*ABS(SIN(2*PI()*MOD(Calculator!$B$37/Calculator!$F$15,1)))*IF(MOD(Calculator!$B$37/Calculator!$F$15,1)&lt;0.5,-1,1))^2)/((50*POWER(80,POWER(COS(PI()*MOD(Calculator!$B$37/Calculator!$F$15,1)),2))+$C42)^2+(1500*ABS(SIN(2*PI()*MOD(Calculator!$B$37/Calculator!$F$15,1)))*IF(MOD(Calculator!$B$37/Calculator!$F$15,1)&lt;0.5,-1,1))^2)))/(1-SQRT(((50*POWER(80,POWER(COS(PI()*MOD(Calculator!$B$37/Calculator!$F$15,1)),2))-$C42)^2+(1500*ABS(SIN(2*PI()*MOD(Calculator!$B$37/Calculator!$F$15,1)))*IF(MOD(Calculator!$B$37/Calculator!$F$15,1)&lt;0.5,-1,1))^2)/((50*POWER(80,POWER(COS(PI()*MOD(Calculator!$B$37/Calculator!$F$15,1)),2))+$C42)^2+(1500*ABS(SIN(2*PI()*MOD(Calculator!$B$37/Calculator!$F$15,1)))*IF(MOD(Calculator!$B$37/Calculator!$F$15,1)&lt;0.5,-1,1))^2))),2))</f>
        <v>6.59</v>
      </c>
      <c r="FI42" s="300" t="str">
        <f aca="false">IF(OR(Calculator!$E$16&lt;&gt;"YES",Calculator!$B$37&lt;Calculator!$G$16),"—",ROUND((1+SQRT(((50*POWER(80,POWER(COS(PI()*MOD(Calculator!$B$37/Calculator!$F$16,1)),2))-$C42)^2+(1500*ABS(SIN(2*PI()*MOD(Calculator!$B$37/Calculator!$F$16,1)))*IF(MOD(Calculator!$B$37/Calculator!$F$16,1)&lt;0.5,-1,1))^2)/((50*POWER(80,POWER(COS(PI()*MOD(Calculator!$B$37/Calculator!$F$16,1)),2))+$C42)^2+(1500*ABS(SIN(2*PI()*MOD(Calculator!$B$37/Calculator!$F$16,1)))*IF(MOD(Calculator!$B$37/Calculator!$F$16,1)&lt;0.5,-1,1))^2)))/(1-SQRT(((50*POWER(80,POWER(COS(PI()*MOD(Calculator!$B$37/Calculator!$F$16,1)),2))-$C42)^2+(1500*ABS(SIN(2*PI()*MOD(Calculator!$B$37/Calculator!$F$16,1)))*IF(MOD(Calculator!$B$37/Calculator!$F$16,1)&lt;0.5,-1,1))^2)/((50*POWER(80,POWER(COS(PI()*MOD(Calculator!$B$37/Calculator!$F$16,1)),2))+$C42)^2+(1500*ABS(SIN(2*PI()*MOD(Calculator!$B$37/Calculator!$F$16,1)))*IF(MOD(Calculator!$B$37/Calculator!$F$16,1)&lt;0.5,-1,1))^2))),2))</f>
        <v>—</v>
      </c>
      <c r="FJ42" s="300" t="n">
        <f aca="false">IF(OR(Calculator!$E$17&lt;&gt;"YES",Calculator!$B$37&lt;Calculator!$G$17),"—",ROUND((1+SQRT(((50*POWER(80,POWER(COS(PI()*MOD(Calculator!$B$37/Calculator!$F$17,1)),2))-$C42)^2+(1500*ABS(SIN(2*PI()*MOD(Calculator!$B$37/Calculator!$F$17,1)))*IF(MOD(Calculator!$B$37/Calculator!$F$17,1)&lt;0.5,-1,1))^2)/((50*POWER(80,POWER(COS(PI()*MOD(Calculator!$B$37/Calculator!$F$17,1)),2))+$C42)^2+(1500*ABS(SIN(2*PI()*MOD(Calculator!$B$37/Calculator!$F$17,1)))*IF(MOD(Calculator!$B$37/Calculator!$F$17,1)&lt;0.5,-1,1))^2)))/(1-SQRT(((50*POWER(80,POWER(COS(PI()*MOD(Calculator!$B$37/Calculator!$F$17,1)),2))-$C42)^2+(1500*ABS(SIN(2*PI()*MOD(Calculator!$B$37/Calculator!$F$17,1)))*IF(MOD(Calculator!$B$37/Calculator!$F$17,1)&lt;0.5,-1,1))^2)/((50*POWER(80,POWER(COS(PI()*MOD(Calculator!$B$37/Calculator!$F$17,1)),2))+$C42)^2+(1500*ABS(SIN(2*PI()*MOD(Calculator!$B$37/Calculator!$F$17,1)))*IF(MOD(Calculator!$B$37/Calculator!$F$17,1)&lt;0.5,-1,1))^2))),2))</f>
        <v>26.36</v>
      </c>
      <c r="FK42" s="300" t="str">
        <f aca="false">IF(OR(Calculator!$E$18&lt;&gt;"YES",Calculator!$B$37&lt;Calculator!$G$18),"—",ROUND((1+SQRT(((50*POWER(80,POWER(COS(PI()*MOD(Calculator!$B$37/Calculator!$F$18,1)),2))-$C42)^2+(1500*ABS(SIN(2*PI()*MOD(Calculator!$B$37/Calculator!$F$18,1)))*IF(MOD(Calculator!$B$37/Calculator!$F$18,1)&lt;0.5,-1,1))^2)/((50*POWER(80,POWER(COS(PI()*MOD(Calculator!$B$37/Calculator!$F$18,1)),2))+$C42)^2+(1500*ABS(SIN(2*PI()*MOD(Calculator!$B$37/Calculator!$F$18,1)))*IF(MOD(Calculator!$B$37/Calculator!$F$18,1)&lt;0.5,-1,1))^2)))/(1-SQRT(((50*POWER(80,POWER(COS(PI()*MOD(Calculator!$B$37/Calculator!$F$18,1)),2))-$C42)^2+(1500*ABS(SIN(2*PI()*MOD(Calculator!$B$37/Calculator!$F$18,1)))*IF(MOD(Calculator!$B$37/Calculator!$F$18,1)&lt;0.5,-1,1))^2)/((50*POWER(80,POWER(COS(PI()*MOD(Calculator!$B$37/Calculator!$F$18,1)),2))+$C42)^2+(1500*ABS(SIN(2*PI()*MOD(Calculator!$B$37/Calculator!$F$18,1)))*IF(MOD(Calculator!$B$37/Calculator!$F$18,1)&lt;0.5,-1,1))^2))),2))</f>
        <v>—</v>
      </c>
      <c r="FL42" s="300" t="str">
        <f aca="false">IF(OR(Calculator!$E$19&lt;&gt;"YES",Calculator!$B$37&lt;Calculator!$G$19),"—",ROUND((1+SQRT(((50*POWER(80,POWER(COS(PI()*MOD(Calculator!$B$37/Calculator!$F$19,1)),2))-$C42)^2+(1500*ABS(SIN(2*PI()*MOD(Calculator!$B$37/Calculator!$F$19,1)))*IF(MOD(Calculator!$B$37/Calculator!$F$19,1)&lt;0.5,-1,1))^2)/((50*POWER(80,POWER(COS(PI()*MOD(Calculator!$B$37/Calculator!$F$19,1)),2))+$C42)^2+(1500*ABS(SIN(2*PI()*MOD(Calculator!$B$37/Calculator!$F$19,1)))*IF(MOD(Calculator!$B$37/Calculator!$F$19,1)&lt;0.5,-1,1))^2)))/(1-SQRT(((50*POWER(80,POWER(COS(PI()*MOD(Calculator!$B$37/Calculator!$F$19,1)),2))-$C42)^2+(1500*ABS(SIN(2*PI()*MOD(Calculator!$B$37/Calculator!$F$19,1)))*IF(MOD(Calculator!$B$37/Calculator!$F$19,1)&lt;0.5,-1,1))^2)/((50*POWER(80,POWER(COS(PI()*MOD(Calculator!$B$37/Calculator!$F$19,1)),2))+$C42)^2+(1500*ABS(SIN(2*PI()*MOD(Calculator!$B$37/Calculator!$F$19,1)))*IF(MOD(Calculator!$B$37/Calculator!$F$19,1)&lt;0.5,-1,1))^2))),2))</f>
        <v>—</v>
      </c>
      <c r="FM42" s="300" t="str">
        <f aca="false">IF(OR(Calculator!$E$20&lt;&gt;"YES",Calculator!$B$37&lt;Calculator!$G$20),"—",ROUND((1+SQRT(((50*POWER(80,POWER(COS(PI()*MOD(Calculator!$B$37/Calculator!$F$20,1)),2))-$C42)^2+(1500*ABS(SIN(2*PI()*MOD(Calculator!$B$37/Calculator!$F$20,1)))*IF(MOD(Calculator!$B$37/Calculator!$F$20,1)&lt;0.5,-1,1))^2)/((50*POWER(80,POWER(COS(PI()*MOD(Calculator!$B$37/Calculator!$F$20,1)),2))+$C42)^2+(1500*ABS(SIN(2*PI()*MOD(Calculator!$B$37/Calculator!$F$20,1)))*IF(MOD(Calculator!$B$37/Calculator!$F$20,1)&lt;0.5,-1,1))^2)))/(1-SQRT(((50*POWER(80,POWER(COS(PI()*MOD(Calculator!$B$37/Calculator!$F$20,1)),2))-$C42)^2+(1500*ABS(SIN(2*PI()*MOD(Calculator!$B$37/Calculator!$F$20,1)))*IF(MOD(Calculator!$B$37/Calculator!$F$20,1)&lt;0.5,-1,1))^2)/((50*POWER(80,POWER(COS(PI()*MOD(Calculator!$B$37/Calculator!$F$20,1)),2))+$C42)^2+(1500*ABS(SIN(2*PI()*MOD(Calculator!$B$37/Calculator!$F$20,1)))*IF(MOD(Calculator!$B$37/Calculator!$F$20,1)&lt;0.5,-1,1))^2))),2))</f>
        <v>—</v>
      </c>
      <c r="FN42" s="300" t="str">
        <f aca="false">IF(OR(Calculator!$E$21&lt;&gt;"YES",Calculator!$B$37&lt;Calculator!$G$21),"—",ROUND((1+SQRT(((50*POWER(80,POWER(COS(PI()*MOD(Calculator!$B$37/Calculator!$F$21,1)),2))-$C42)^2+(1500*ABS(SIN(2*PI()*MOD(Calculator!$B$37/Calculator!$F$21,1)))*IF(MOD(Calculator!$B$37/Calculator!$F$21,1)&lt;0.5,-1,1))^2)/((50*POWER(80,POWER(COS(PI()*MOD(Calculator!$B$37/Calculator!$F$21,1)),2))+$C42)^2+(1500*ABS(SIN(2*PI()*MOD(Calculator!$B$37/Calculator!$F$21,1)))*IF(MOD(Calculator!$B$37/Calculator!$F$21,1)&lt;0.5,-1,1))^2)))/(1-SQRT(((50*POWER(80,POWER(COS(PI()*MOD(Calculator!$B$37/Calculator!$F$21,1)),2))-$C42)^2+(1500*ABS(SIN(2*PI()*MOD(Calculator!$B$37/Calculator!$F$21,1)))*IF(MOD(Calculator!$B$37/Calculator!$F$21,1)&lt;0.5,-1,1))^2)/((50*POWER(80,POWER(COS(PI()*MOD(Calculator!$B$37/Calculator!$F$21,1)),2))+$C42)^2+(1500*ABS(SIN(2*PI()*MOD(Calculator!$B$37/Calculator!$F$21,1)))*IF(MOD(Calculator!$B$37/Calculator!$F$21,1)&lt;0.5,-1,1))^2))),2))</f>
        <v>—</v>
      </c>
      <c r="FO42" s="300" t="str">
        <f aca="false">IF(OR(Calculator!$E$22&lt;&gt;"YES",Calculator!$B$37&lt;Calculator!$G$22),"—",ROUND((1+SQRT(((50*POWER(80,POWER(COS(PI()*MOD(Calculator!$B$37/Calculator!$F$22,1)),2))-$C42)^2+(1500*ABS(SIN(2*PI()*MOD(Calculator!$B$37/Calculator!$F$22,1)))*IF(MOD(Calculator!$B$37/Calculator!$F$22,1)&lt;0.5,-1,1))^2)/((50*POWER(80,POWER(COS(PI()*MOD(Calculator!$B$37/Calculator!$F$22,1)),2))+$C42)^2+(1500*ABS(SIN(2*PI()*MOD(Calculator!$B$37/Calculator!$F$22,1)))*IF(MOD(Calculator!$B$37/Calculator!$F$22,1)&lt;0.5,-1,1))^2)))/(1-SQRT(((50*POWER(80,POWER(COS(PI()*MOD(Calculator!$B$37/Calculator!$F$22,1)),2))-$C42)^2+(1500*ABS(SIN(2*PI()*MOD(Calculator!$B$37/Calculator!$F$22,1)))*IF(MOD(Calculator!$B$37/Calculator!$F$22,1)&lt;0.5,-1,1))^2)/((50*POWER(80,POWER(COS(PI()*MOD(Calculator!$B$37/Calculator!$F$22,1)),2))+$C42)^2+(1500*ABS(SIN(2*PI()*MOD(Calculator!$B$37/Calculator!$F$22,1)))*IF(MOD(Calculator!$B$37/Calculator!$F$22,1)&lt;0.5,-1,1))^2))),2))</f>
        <v>—</v>
      </c>
      <c r="FP42" s="295" t="n">
        <f aca="false">IFERROR(ROUND((IF(ISNUMBER(FE42),FE42,0)+IF(ISNUMBER(FF42),FF42,0)+IF(ISNUMBER(FG42),FG42,0)+IF(ISNUMBER(FH42),FH42,0)+IF(ISNUMBER(FI42),FI42,0)+IF(ISNUMBER(FJ42),FJ42,0)+IF(ISNUMBER(FK42),FK42,0)+IF(ISNUMBER(FL42),FL42,0)+IF(ISNUMBER(FM42),FM42,0)+IF(ISNUMBER(FN42),FN42,0)+IF(ISNUMBER(FO42),FO42,0))/(IF(ISNUMBER(FE42),1,0)+IF(ISNUMBER(FF42),1,0)+IF(ISNUMBER(FG42),1,0)+IF(ISNUMBER(FH42),1,0)+IF(ISNUMBER(FI42),1,0)+IF(ISNUMBER(FJ42),1,0)+IF(ISNUMBER(FK42),1,0)+IF(ISNUMBER(FL42),1,0)+IF(ISNUMBER(FM42),1,0)+IF(ISNUMBER(FN42),1,0)+IF(ISNUMBER(FO42),1,0)),4),"")</f>
        <v>16.475</v>
      </c>
      <c r="FQ42" s="300" t="str">
        <f aca="false">IF(OR(Calculator!$E$12&lt;&gt;"YES",Calculator!$B$38&lt;Calculator!$G$12),"—",ROUND((1+SQRT(((50*POWER(80,POWER(COS(PI()*MOD(Calculator!$B$38/Calculator!$F$12,1)),2))-$C42)^2+(1500*ABS(SIN(2*PI()*MOD(Calculator!$B$38/Calculator!$F$12,1)))*IF(MOD(Calculator!$B$38/Calculator!$F$12,1)&lt;0.5,-1,1))^2)/((50*POWER(80,POWER(COS(PI()*MOD(Calculator!$B$38/Calculator!$F$12,1)),2))+$C42)^2+(1500*ABS(SIN(2*PI()*MOD(Calculator!$B$38/Calculator!$F$12,1)))*IF(MOD(Calculator!$B$38/Calculator!$F$12,1)&lt;0.5,-1,1))^2)))/(1-SQRT(((50*POWER(80,POWER(COS(PI()*MOD(Calculator!$B$38/Calculator!$F$12,1)),2))-$C42)^2+(1500*ABS(SIN(2*PI()*MOD(Calculator!$B$38/Calculator!$F$12,1)))*IF(MOD(Calculator!$B$38/Calculator!$F$12,1)&lt;0.5,-1,1))^2)/((50*POWER(80,POWER(COS(PI()*MOD(Calculator!$B$38/Calculator!$F$12,1)),2))+$C42)^2+(1500*ABS(SIN(2*PI()*MOD(Calculator!$B$38/Calculator!$F$12,1)))*IF(MOD(Calculator!$B$38/Calculator!$F$12,1)&lt;0.5,-1,1))^2))),2))</f>
        <v>—</v>
      </c>
      <c r="FR42" s="300" t="str">
        <f aca="false">IF(OR(Calculator!$E$13&lt;&gt;"YES",Calculator!$B$38&lt;Calculator!$G$13),"—",ROUND((1+SQRT(((50*POWER(80,POWER(COS(PI()*MOD(Calculator!$B$38/Calculator!$F$13,1)),2))-$C42)^2+(1500*ABS(SIN(2*PI()*MOD(Calculator!$B$38/Calculator!$F$13,1)))*IF(MOD(Calculator!$B$38/Calculator!$F$13,1)&lt;0.5,-1,1))^2)/((50*POWER(80,POWER(COS(PI()*MOD(Calculator!$B$38/Calculator!$F$13,1)),2))+$C42)^2+(1500*ABS(SIN(2*PI()*MOD(Calculator!$B$38/Calculator!$F$13,1)))*IF(MOD(Calculator!$B$38/Calculator!$F$13,1)&lt;0.5,-1,1))^2)))/(1-SQRT(((50*POWER(80,POWER(COS(PI()*MOD(Calculator!$B$38/Calculator!$F$13,1)),2))-$C42)^2+(1500*ABS(SIN(2*PI()*MOD(Calculator!$B$38/Calculator!$F$13,1)))*IF(MOD(Calculator!$B$38/Calculator!$F$13,1)&lt;0.5,-1,1))^2)/((50*POWER(80,POWER(COS(PI()*MOD(Calculator!$B$38/Calculator!$F$13,1)),2))+$C42)^2+(1500*ABS(SIN(2*PI()*MOD(Calculator!$B$38/Calculator!$F$13,1)))*IF(MOD(Calculator!$B$38/Calculator!$F$13,1)&lt;0.5,-1,1))^2))),2))</f>
        <v>—</v>
      </c>
      <c r="FS42" s="300" t="str">
        <f aca="false">IF(OR(Calculator!$E$14&lt;&gt;"YES",Calculator!$B$38&lt;Calculator!$G$14),"—",ROUND((1+SQRT(((50*POWER(80,POWER(COS(PI()*MOD(Calculator!$B$38/Calculator!$F$14,1)),2))-$C42)^2+(1500*ABS(SIN(2*PI()*MOD(Calculator!$B$38/Calculator!$F$14,1)))*IF(MOD(Calculator!$B$38/Calculator!$F$14,1)&lt;0.5,-1,1))^2)/((50*POWER(80,POWER(COS(PI()*MOD(Calculator!$B$38/Calculator!$F$14,1)),2))+$C42)^2+(1500*ABS(SIN(2*PI()*MOD(Calculator!$B$38/Calculator!$F$14,1)))*IF(MOD(Calculator!$B$38/Calculator!$F$14,1)&lt;0.5,-1,1))^2)))/(1-SQRT(((50*POWER(80,POWER(COS(PI()*MOD(Calculator!$B$38/Calculator!$F$14,1)),2))-$C42)^2+(1500*ABS(SIN(2*PI()*MOD(Calculator!$B$38/Calculator!$F$14,1)))*IF(MOD(Calculator!$B$38/Calculator!$F$14,1)&lt;0.5,-1,1))^2)/((50*POWER(80,POWER(COS(PI()*MOD(Calculator!$B$38/Calculator!$F$14,1)),2))+$C42)^2+(1500*ABS(SIN(2*PI()*MOD(Calculator!$B$38/Calculator!$F$14,1)))*IF(MOD(Calculator!$B$38/Calculator!$F$14,1)&lt;0.5,-1,1))^2))),2))</f>
        <v>—</v>
      </c>
      <c r="FT42" s="300" t="n">
        <f aca="false">IF(OR(Calculator!$E$15&lt;&gt;"YES",Calculator!$B$38&lt;Calculator!$G$15),"—",ROUND((1+SQRT(((50*POWER(80,POWER(COS(PI()*MOD(Calculator!$B$38/Calculator!$F$15,1)),2))-$C42)^2+(1500*ABS(SIN(2*PI()*MOD(Calculator!$B$38/Calculator!$F$15,1)))*IF(MOD(Calculator!$B$38/Calculator!$F$15,1)&lt;0.5,-1,1))^2)/((50*POWER(80,POWER(COS(PI()*MOD(Calculator!$B$38/Calculator!$F$15,1)),2))+$C42)^2+(1500*ABS(SIN(2*PI()*MOD(Calculator!$B$38/Calculator!$F$15,1)))*IF(MOD(Calculator!$B$38/Calculator!$F$15,1)&lt;0.5,-1,1))^2)))/(1-SQRT(((50*POWER(80,POWER(COS(PI()*MOD(Calculator!$B$38/Calculator!$F$15,1)),2))-$C42)^2+(1500*ABS(SIN(2*PI()*MOD(Calculator!$B$38/Calculator!$F$15,1)))*IF(MOD(Calculator!$B$38/Calculator!$F$15,1)&lt;0.5,-1,1))^2)/((50*POWER(80,POWER(COS(PI()*MOD(Calculator!$B$38/Calculator!$F$15,1)),2))+$C42)^2+(1500*ABS(SIN(2*PI()*MOD(Calculator!$B$38/Calculator!$F$15,1)))*IF(MOD(Calculator!$B$38/Calculator!$F$15,1)&lt;0.5,-1,1))^2))),2))</f>
        <v>6.47</v>
      </c>
      <c r="FU42" s="300" t="str">
        <f aca="false">IF(OR(Calculator!$E$16&lt;&gt;"YES",Calculator!$B$38&lt;Calculator!$G$16),"—",ROUND((1+SQRT(((50*POWER(80,POWER(COS(PI()*MOD(Calculator!$B$38/Calculator!$F$16,1)),2))-$C42)^2+(1500*ABS(SIN(2*PI()*MOD(Calculator!$B$38/Calculator!$F$16,1)))*IF(MOD(Calculator!$B$38/Calculator!$F$16,1)&lt;0.5,-1,1))^2)/((50*POWER(80,POWER(COS(PI()*MOD(Calculator!$B$38/Calculator!$F$16,1)),2))+$C42)^2+(1500*ABS(SIN(2*PI()*MOD(Calculator!$B$38/Calculator!$F$16,1)))*IF(MOD(Calculator!$B$38/Calculator!$F$16,1)&lt;0.5,-1,1))^2)))/(1-SQRT(((50*POWER(80,POWER(COS(PI()*MOD(Calculator!$B$38/Calculator!$F$16,1)),2))-$C42)^2+(1500*ABS(SIN(2*PI()*MOD(Calculator!$B$38/Calculator!$F$16,1)))*IF(MOD(Calculator!$B$38/Calculator!$F$16,1)&lt;0.5,-1,1))^2)/((50*POWER(80,POWER(COS(PI()*MOD(Calculator!$B$38/Calculator!$F$16,1)),2))+$C42)^2+(1500*ABS(SIN(2*PI()*MOD(Calculator!$B$38/Calculator!$F$16,1)))*IF(MOD(Calculator!$B$38/Calculator!$F$16,1)&lt;0.5,-1,1))^2))),2))</f>
        <v>—</v>
      </c>
      <c r="FV42" s="300" t="n">
        <f aca="false">IF(OR(Calculator!$E$17&lt;&gt;"YES",Calculator!$B$38&lt;Calculator!$G$17),"—",ROUND((1+SQRT(((50*POWER(80,POWER(COS(PI()*MOD(Calculator!$B$38/Calculator!$F$17,1)),2))-$C42)^2+(1500*ABS(SIN(2*PI()*MOD(Calculator!$B$38/Calculator!$F$17,1)))*IF(MOD(Calculator!$B$38/Calculator!$F$17,1)&lt;0.5,-1,1))^2)/((50*POWER(80,POWER(COS(PI()*MOD(Calculator!$B$38/Calculator!$F$17,1)),2))+$C42)^2+(1500*ABS(SIN(2*PI()*MOD(Calculator!$B$38/Calculator!$F$17,1)))*IF(MOD(Calculator!$B$38/Calculator!$F$17,1)&lt;0.5,-1,1))^2)))/(1-SQRT(((50*POWER(80,POWER(COS(PI()*MOD(Calculator!$B$38/Calculator!$F$17,1)),2))-$C42)^2+(1500*ABS(SIN(2*PI()*MOD(Calculator!$B$38/Calculator!$F$17,1)))*IF(MOD(Calculator!$B$38/Calculator!$F$17,1)&lt;0.5,-1,1))^2)/((50*POWER(80,POWER(COS(PI()*MOD(Calculator!$B$38/Calculator!$F$17,1)),2))+$C42)^2+(1500*ABS(SIN(2*PI()*MOD(Calculator!$B$38/Calculator!$F$17,1)))*IF(MOD(Calculator!$B$38/Calculator!$F$17,1)&lt;0.5,-1,1))^2))),2))</f>
        <v>30.48</v>
      </c>
      <c r="FW42" s="300" t="str">
        <f aca="false">IF(OR(Calculator!$E$18&lt;&gt;"YES",Calculator!$B$38&lt;Calculator!$G$18),"—",ROUND((1+SQRT(((50*POWER(80,POWER(COS(PI()*MOD(Calculator!$B$38/Calculator!$F$18,1)),2))-$C42)^2+(1500*ABS(SIN(2*PI()*MOD(Calculator!$B$38/Calculator!$F$18,1)))*IF(MOD(Calculator!$B$38/Calculator!$F$18,1)&lt;0.5,-1,1))^2)/((50*POWER(80,POWER(COS(PI()*MOD(Calculator!$B$38/Calculator!$F$18,1)),2))+$C42)^2+(1500*ABS(SIN(2*PI()*MOD(Calculator!$B$38/Calculator!$F$18,1)))*IF(MOD(Calculator!$B$38/Calculator!$F$18,1)&lt;0.5,-1,1))^2)))/(1-SQRT(((50*POWER(80,POWER(COS(PI()*MOD(Calculator!$B$38/Calculator!$F$18,1)),2))-$C42)^2+(1500*ABS(SIN(2*PI()*MOD(Calculator!$B$38/Calculator!$F$18,1)))*IF(MOD(Calculator!$B$38/Calculator!$F$18,1)&lt;0.5,-1,1))^2)/((50*POWER(80,POWER(COS(PI()*MOD(Calculator!$B$38/Calculator!$F$18,1)),2))+$C42)^2+(1500*ABS(SIN(2*PI()*MOD(Calculator!$B$38/Calculator!$F$18,1)))*IF(MOD(Calculator!$B$38/Calculator!$F$18,1)&lt;0.5,-1,1))^2))),2))</f>
        <v>—</v>
      </c>
      <c r="FX42" s="300" t="str">
        <f aca="false">IF(OR(Calculator!$E$19&lt;&gt;"YES",Calculator!$B$38&lt;Calculator!$G$19),"—",ROUND((1+SQRT(((50*POWER(80,POWER(COS(PI()*MOD(Calculator!$B$38/Calculator!$F$19,1)),2))-$C42)^2+(1500*ABS(SIN(2*PI()*MOD(Calculator!$B$38/Calculator!$F$19,1)))*IF(MOD(Calculator!$B$38/Calculator!$F$19,1)&lt;0.5,-1,1))^2)/((50*POWER(80,POWER(COS(PI()*MOD(Calculator!$B$38/Calculator!$F$19,1)),2))+$C42)^2+(1500*ABS(SIN(2*PI()*MOD(Calculator!$B$38/Calculator!$F$19,1)))*IF(MOD(Calculator!$B$38/Calculator!$F$19,1)&lt;0.5,-1,1))^2)))/(1-SQRT(((50*POWER(80,POWER(COS(PI()*MOD(Calculator!$B$38/Calculator!$F$19,1)),2))-$C42)^2+(1500*ABS(SIN(2*PI()*MOD(Calculator!$B$38/Calculator!$F$19,1)))*IF(MOD(Calculator!$B$38/Calculator!$F$19,1)&lt;0.5,-1,1))^2)/((50*POWER(80,POWER(COS(PI()*MOD(Calculator!$B$38/Calculator!$F$19,1)),2))+$C42)^2+(1500*ABS(SIN(2*PI()*MOD(Calculator!$B$38/Calculator!$F$19,1)))*IF(MOD(Calculator!$B$38/Calculator!$F$19,1)&lt;0.5,-1,1))^2))),2))</f>
        <v>—</v>
      </c>
      <c r="FY42" s="300" t="str">
        <f aca="false">IF(OR(Calculator!$E$20&lt;&gt;"YES",Calculator!$B$38&lt;Calculator!$G$20),"—",ROUND((1+SQRT(((50*POWER(80,POWER(COS(PI()*MOD(Calculator!$B$38/Calculator!$F$20,1)),2))-$C42)^2+(1500*ABS(SIN(2*PI()*MOD(Calculator!$B$38/Calculator!$F$20,1)))*IF(MOD(Calculator!$B$38/Calculator!$F$20,1)&lt;0.5,-1,1))^2)/((50*POWER(80,POWER(COS(PI()*MOD(Calculator!$B$38/Calculator!$F$20,1)),2))+$C42)^2+(1500*ABS(SIN(2*PI()*MOD(Calculator!$B$38/Calculator!$F$20,1)))*IF(MOD(Calculator!$B$38/Calculator!$F$20,1)&lt;0.5,-1,1))^2)))/(1-SQRT(((50*POWER(80,POWER(COS(PI()*MOD(Calculator!$B$38/Calculator!$F$20,1)),2))-$C42)^2+(1500*ABS(SIN(2*PI()*MOD(Calculator!$B$38/Calculator!$F$20,1)))*IF(MOD(Calculator!$B$38/Calculator!$F$20,1)&lt;0.5,-1,1))^2)/((50*POWER(80,POWER(COS(PI()*MOD(Calculator!$B$38/Calculator!$F$20,1)),2))+$C42)^2+(1500*ABS(SIN(2*PI()*MOD(Calculator!$B$38/Calculator!$F$20,1)))*IF(MOD(Calculator!$B$38/Calculator!$F$20,1)&lt;0.5,-1,1))^2))),2))</f>
        <v>—</v>
      </c>
      <c r="FZ42" s="300" t="str">
        <f aca="false">IF(OR(Calculator!$E$21&lt;&gt;"YES",Calculator!$B$38&lt;Calculator!$G$21),"—",ROUND((1+SQRT(((50*POWER(80,POWER(COS(PI()*MOD(Calculator!$B$38/Calculator!$F$21,1)),2))-$C42)^2+(1500*ABS(SIN(2*PI()*MOD(Calculator!$B$38/Calculator!$F$21,1)))*IF(MOD(Calculator!$B$38/Calculator!$F$21,1)&lt;0.5,-1,1))^2)/((50*POWER(80,POWER(COS(PI()*MOD(Calculator!$B$38/Calculator!$F$21,1)),2))+$C42)^2+(1500*ABS(SIN(2*PI()*MOD(Calculator!$B$38/Calculator!$F$21,1)))*IF(MOD(Calculator!$B$38/Calculator!$F$21,1)&lt;0.5,-1,1))^2)))/(1-SQRT(((50*POWER(80,POWER(COS(PI()*MOD(Calculator!$B$38/Calculator!$F$21,1)),2))-$C42)^2+(1500*ABS(SIN(2*PI()*MOD(Calculator!$B$38/Calculator!$F$21,1)))*IF(MOD(Calculator!$B$38/Calculator!$F$21,1)&lt;0.5,-1,1))^2)/((50*POWER(80,POWER(COS(PI()*MOD(Calculator!$B$38/Calculator!$F$21,1)),2))+$C42)^2+(1500*ABS(SIN(2*PI()*MOD(Calculator!$B$38/Calculator!$F$21,1)))*IF(MOD(Calculator!$B$38/Calculator!$F$21,1)&lt;0.5,-1,1))^2))),2))</f>
        <v>—</v>
      </c>
      <c r="GA42" s="300" t="str">
        <f aca="false">IF(OR(Calculator!$E$22&lt;&gt;"YES",Calculator!$B$38&lt;Calculator!$G$22),"—",ROUND((1+SQRT(((50*POWER(80,POWER(COS(PI()*MOD(Calculator!$B$38/Calculator!$F$22,1)),2))-$C42)^2+(1500*ABS(SIN(2*PI()*MOD(Calculator!$B$38/Calculator!$F$22,1)))*IF(MOD(Calculator!$B$38/Calculator!$F$22,1)&lt;0.5,-1,1))^2)/((50*POWER(80,POWER(COS(PI()*MOD(Calculator!$B$38/Calculator!$F$22,1)),2))+$C42)^2+(1500*ABS(SIN(2*PI()*MOD(Calculator!$B$38/Calculator!$F$22,1)))*IF(MOD(Calculator!$B$38/Calculator!$F$22,1)&lt;0.5,-1,1))^2)))/(1-SQRT(((50*POWER(80,POWER(COS(PI()*MOD(Calculator!$B$38/Calculator!$F$22,1)),2))-$C42)^2+(1500*ABS(SIN(2*PI()*MOD(Calculator!$B$38/Calculator!$F$22,1)))*IF(MOD(Calculator!$B$38/Calculator!$F$22,1)&lt;0.5,-1,1))^2)/((50*POWER(80,POWER(COS(PI()*MOD(Calculator!$B$38/Calculator!$F$22,1)),2))+$C42)^2+(1500*ABS(SIN(2*PI()*MOD(Calculator!$B$38/Calculator!$F$22,1)))*IF(MOD(Calculator!$B$38/Calculator!$F$22,1)&lt;0.5,-1,1))^2))),2))</f>
        <v>—</v>
      </c>
      <c r="GB42" s="295" t="n">
        <f aca="false">IFERROR(ROUND((IF(ISNUMBER(FQ42),FQ42,0)+IF(ISNUMBER(FR42),FR42,0)+IF(ISNUMBER(FS42),FS42,0)+IF(ISNUMBER(FT42),FT42,0)+IF(ISNUMBER(FU42),FU42,0)+IF(ISNUMBER(FV42),FV42,0)+IF(ISNUMBER(FW42),FW42,0)+IF(ISNUMBER(FX42),FX42,0)+IF(ISNUMBER(FY42),FY42,0)+IF(ISNUMBER(FZ42),FZ42,0)+IF(ISNUMBER(GA42),GA42,0))/(IF(ISNUMBER(FQ42),1,0)+IF(ISNUMBER(FR42),1,0)+IF(ISNUMBER(FS42),1,0)+IF(ISNUMBER(FT42),1,0)+IF(ISNUMBER(FU42),1,0)+IF(ISNUMBER(FV42),1,0)+IF(ISNUMBER(FW42),1,0)+IF(ISNUMBER(FX42),1,0)+IF(ISNUMBER(FY42),1,0)+IF(ISNUMBER(FZ42),1,0)+IF(ISNUMBER(GA42),1,0)),4),"")</f>
        <v>18.475</v>
      </c>
      <c r="GD42" s="253" t="str">
        <f aca="false">IF(OR(Calculator!$E$12&lt;&gt;"YES",Calculator!$B$34&lt;Calculator!$G$12),"—",ROUND((1+SQRT(((50*POWER(80,POWER(COS(PI()*MOD(Calculator!$B$34/Calculator!$F$12,1)),2))+MIN(500,MAX(30,100*EXP(-0.3*'VSWR Calculator'!$C$24)*(1+3*ABS(MOD('VSWR Calculator'!$C$23/Calculator!$F$12/2,1)-0.5))))/'VSWR Calculator'!$C$25)-$C42)^2+(1500*ABS(SIN(2*PI()*MOD(Calculator!$B$34/Calculator!$F$12,1)))*IF(MOD(Calculator!$B$34/Calculator!$F$12,1)&lt;0.5,-1,1))^2)/SQRT(((50*POWER(80,POWER(COS(PI()*MOD(Calculator!$B$34/Calculator!$F$12,1)),2))+MIN(500,MAX(30,100*EXP(-0.3*'VSWR Calculator'!$C$24)*(1+3*ABS(MOD('VSWR Calculator'!$C$23/Calculator!$F$12/2,1)-0.5))))/'VSWR Calculator'!$C$25)+$C42)^2+(1500*ABS(SIN(2*PI()*MOD(Calculator!$B$34/Calculator!$F$12,1)))*IF(MOD(Calculator!$B$34/Calculator!$F$12,1)&lt;0.5,-1,1))^2))/(1-SQRT(((50*POWER(80,POWER(COS(PI()*MOD(Calculator!$B$34/Calculator!$F$12,1)),2))+MIN(500,MAX(30,100*EXP(-0.3*'VSWR Calculator'!$C$24)*(1+3*ABS(MOD('VSWR Calculator'!$C$23/Calculator!$F$12/2,1)-0.5))))/'VSWR Calculator'!$C$25)-$C42)^2+(1500*ABS(SIN(2*PI()*MOD(Calculator!$B$34/Calculator!$F$12,1)))*IF(MOD(Calculator!$B$34/Calculator!$F$12,1)&lt;0.5,-1,1))^2)/SQRT(((50*POWER(80,POWER(COS(PI()*MOD(Calculator!$B$34/Calculator!$F$12,1)),2))+MIN(500,MAX(30,100*EXP(-0.3*'VSWR Calculator'!$C$24)*(1+3*ABS(MOD('VSWR Calculator'!$C$23/Calculator!$F$12/2,1)-0.5))))/'VSWR Calculator'!$C$25)+$C42)^2+(1500*ABS(SIN(2*PI()*MOD(Calculator!$B$34/Calculator!$F$12,1)))*IF(MOD(Calculator!$B$34/Calculator!$F$12,1)&lt;0.5,-1,1))^2)),2))</f>
        <v>—</v>
      </c>
      <c r="GE42" s="253" t="str">
        <f aca="false">IF(OR(Calculator!$E$13&lt;&gt;"YES",Calculator!$B$34&lt;Calculator!$G$13),"—",ROUND((1+SQRT(((50*POWER(80,POWER(COS(PI()*MOD(Calculator!$B$34/Calculator!$F$13,1)),2))+MIN(500,MAX(30,100*EXP(-0.3*'VSWR Calculator'!$C$24)*(1+3*ABS(MOD('VSWR Calculator'!$C$23/Calculator!$F$13/2,1)-0.5))))/'VSWR Calculator'!$C$25)-$C42)^2+(1500*ABS(SIN(2*PI()*MOD(Calculator!$B$34/Calculator!$F$13,1)))*IF(MOD(Calculator!$B$34/Calculator!$F$13,1)&lt;0.5,-1,1))^2)/SQRT(((50*POWER(80,POWER(COS(PI()*MOD(Calculator!$B$34/Calculator!$F$13,1)),2))+MIN(500,MAX(30,100*EXP(-0.3*'VSWR Calculator'!$C$24)*(1+3*ABS(MOD('VSWR Calculator'!$C$23/Calculator!$F$13/2,1)-0.5))))/'VSWR Calculator'!$C$25)+$C42)^2+(1500*ABS(SIN(2*PI()*MOD(Calculator!$B$34/Calculator!$F$13,1)))*IF(MOD(Calculator!$B$34/Calculator!$F$13,1)&lt;0.5,-1,1))^2))/(1-SQRT(((50*POWER(80,POWER(COS(PI()*MOD(Calculator!$B$34/Calculator!$F$13,1)),2))+MIN(500,MAX(30,100*EXP(-0.3*'VSWR Calculator'!$C$24)*(1+3*ABS(MOD('VSWR Calculator'!$C$23/Calculator!$F$13/2,1)-0.5))))/'VSWR Calculator'!$C$25)-$C42)^2+(1500*ABS(SIN(2*PI()*MOD(Calculator!$B$34/Calculator!$F$13,1)))*IF(MOD(Calculator!$B$34/Calculator!$F$13,1)&lt;0.5,-1,1))^2)/SQRT(((50*POWER(80,POWER(COS(PI()*MOD(Calculator!$B$34/Calculator!$F$13,1)),2))+MIN(500,MAX(30,100*EXP(-0.3*'VSWR Calculator'!$C$24)*(1+3*ABS(MOD('VSWR Calculator'!$C$23/Calculator!$F$13/2,1)-0.5))))/'VSWR Calculator'!$C$25)+$C42)^2+(1500*ABS(SIN(2*PI()*MOD(Calculator!$B$34/Calculator!$F$13,1)))*IF(MOD(Calculator!$B$34/Calculator!$F$13,1)&lt;0.5,-1,1))^2)),2))</f>
        <v>—</v>
      </c>
      <c r="GF42" s="253" t="str">
        <f aca="false">IF(OR(Calculator!$E$14&lt;&gt;"YES",Calculator!$B$34&lt;Calculator!$G$14),"—",ROUND((1+SQRT(((50*POWER(80,POWER(COS(PI()*MOD(Calculator!$B$34/Calculator!$F$14,1)),2))+MIN(500,MAX(30,100*EXP(-0.3*'VSWR Calculator'!$C$24)*(1+3*ABS(MOD('VSWR Calculator'!$C$23/Calculator!$F$14/2,1)-0.5))))/'VSWR Calculator'!$C$25)-$C42)^2+(1500*ABS(SIN(2*PI()*MOD(Calculator!$B$34/Calculator!$F$14,1)))*IF(MOD(Calculator!$B$34/Calculator!$F$14,1)&lt;0.5,-1,1))^2)/SQRT(((50*POWER(80,POWER(COS(PI()*MOD(Calculator!$B$34/Calculator!$F$14,1)),2))+MIN(500,MAX(30,100*EXP(-0.3*'VSWR Calculator'!$C$24)*(1+3*ABS(MOD('VSWR Calculator'!$C$23/Calculator!$F$14/2,1)-0.5))))/'VSWR Calculator'!$C$25)+$C42)^2+(1500*ABS(SIN(2*PI()*MOD(Calculator!$B$34/Calculator!$F$14,1)))*IF(MOD(Calculator!$B$34/Calculator!$F$14,1)&lt;0.5,-1,1))^2))/(1-SQRT(((50*POWER(80,POWER(COS(PI()*MOD(Calculator!$B$34/Calculator!$F$14,1)),2))+MIN(500,MAX(30,100*EXP(-0.3*'VSWR Calculator'!$C$24)*(1+3*ABS(MOD('VSWR Calculator'!$C$23/Calculator!$F$14/2,1)-0.5))))/'VSWR Calculator'!$C$25)-$C42)^2+(1500*ABS(SIN(2*PI()*MOD(Calculator!$B$34/Calculator!$F$14,1)))*IF(MOD(Calculator!$B$34/Calculator!$F$14,1)&lt;0.5,-1,1))^2)/SQRT(((50*POWER(80,POWER(COS(PI()*MOD(Calculator!$B$34/Calculator!$F$14,1)),2))+MIN(500,MAX(30,100*EXP(-0.3*'VSWR Calculator'!$C$24)*(1+3*ABS(MOD('VSWR Calculator'!$C$23/Calculator!$F$14/2,1)-0.5))))/'VSWR Calculator'!$C$25)+$C42)^2+(1500*ABS(SIN(2*PI()*MOD(Calculator!$B$34/Calculator!$F$14,1)))*IF(MOD(Calculator!$B$34/Calculator!$F$14,1)&lt;0.5,-1,1))^2)),2))</f>
        <v>—</v>
      </c>
      <c r="GG42" s="253" t="n">
        <f aca="false">IF(OR(Calculator!$E$15&lt;&gt;"YES",Calculator!$B$34&lt;Calculator!$G$15),"—",ROUND((1+SQRT(((50*POWER(80,POWER(COS(PI()*MOD(Calculator!$B$34/Calculator!$F$15,1)),2))+MIN(500,MAX(30,100*EXP(-0.3*'VSWR Calculator'!$C$24)*(1+3*ABS(MOD('VSWR Calculator'!$C$23/Calculator!$F$15/2,1)-0.5))))/'VSWR Calculator'!$C$25)-$C42)^2+(1500*ABS(SIN(2*PI()*MOD(Calculator!$B$34/Calculator!$F$15,1)))*IF(MOD(Calculator!$B$34/Calculator!$F$15,1)&lt;0.5,-1,1))^2)/SQRT(((50*POWER(80,POWER(COS(PI()*MOD(Calculator!$B$34/Calculator!$F$15,1)),2))+MIN(500,MAX(30,100*EXP(-0.3*'VSWR Calculator'!$C$24)*(1+3*ABS(MOD('VSWR Calculator'!$C$23/Calculator!$F$15/2,1)-0.5))))/'VSWR Calculator'!$C$25)+$C42)^2+(1500*ABS(SIN(2*PI()*MOD(Calculator!$B$34/Calculator!$F$15,1)))*IF(MOD(Calculator!$B$34/Calculator!$F$15,1)&lt;0.5,-1,1))^2))/(1-SQRT(((50*POWER(80,POWER(COS(PI()*MOD(Calculator!$B$34/Calculator!$F$15,1)),2))+MIN(500,MAX(30,100*EXP(-0.3*'VSWR Calculator'!$C$24)*(1+3*ABS(MOD('VSWR Calculator'!$C$23/Calculator!$F$15/2,1)-0.5))))/'VSWR Calculator'!$C$25)-$C42)^2+(1500*ABS(SIN(2*PI()*MOD(Calculator!$B$34/Calculator!$F$15,1)))*IF(MOD(Calculator!$B$34/Calculator!$F$15,1)&lt;0.5,-1,1))^2)/SQRT(((50*POWER(80,POWER(COS(PI()*MOD(Calculator!$B$34/Calculator!$F$15,1)),2))+MIN(500,MAX(30,100*EXP(-0.3*'VSWR Calculator'!$C$24)*(1+3*ABS(MOD('VSWR Calculator'!$C$23/Calculator!$F$15/2,1)-0.5))))/'VSWR Calculator'!$C$25)+$C42)^2+(1500*ABS(SIN(2*PI()*MOD(Calculator!$B$34/Calculator!$F$15,1)))*IF(MOD(Calculator!$B$34/Calculator!$F$15,1)&lt;0.5,-1,1))^2)),2))</f>
        <v>25.38</v>
      </c>
      <c r="GH42" s="253" t="str">
        <f aca="false">IF(OR(Calculator!$E$16&lt;&gt;"YES",Calculator!$B$34&lt;Calculator!$G$16),"—",ROUND((1+SQRT(((50*POWER(80,POWER(COS(PI()*MOD(Calculator!$B$34/Calculator!$F$16,1)),2))+MIN(500,MAX(30,100*EXP(-0.3*'VSWR Calculator'!$C$24)*(1+3*ABS(MOD('VSWR Calculator'!$C$23/Calculator!$F$16/2,1)-0.5))))/'VSWR Calculator'!$C$25)-$C42)^2+(1500*ABS(SIN(2*PI()*MOD(Calculator!$B$34/Calculator!$F$16,1)))*IF(MOD(Calculator!$B$34/Calculator!$F$16,1)&lt;0.5,-1,1))^2)/SQRT(((50*POWER(80,POWER(COS(PI()*MOD(Calculator!$B$34/Calculator!$F$16,1)),2))+MIN(500,MAX(30,100*EXP(-0.3*'VSWR Calculator'!$C$24)*(1+3*ABS(MOD('VSWR Calculator'!$C$23/Calculator!$F$16/2,1)-0.5))))/'VSWR Calculator'!$C$25)+$C42)^2+(1500*ABS(SIN(2*PI()*MOD(Calculator!$B$34/Calculator!$F$16,1)))*IF(MOD(Calculator!$B$34/Calculator!$F$16,1)&lt;0.5,-1,1))^2))/(1-SQRT(((50*POWER(80,POWER(COS(PI()*MOD(Calculator!$B$34/Calculator!$F$16,1)),2))+MIN(500,MAX(30,100*EXP(-0.3*'VSWR Calculator'!$C$24)*(1+3*ABS(MOD('VSWR Calculator'!$C$23/Calculator!$F$16/2,1)-0.5))))/'VSWR Calculator'!$C$25)-$C42)^2+(1500*ABS(SIN(2*PI()*MOD(Calculator!$B$34/Calculator!$F$16,1)))*IF(MOD(Calculator!$B$34/Calculator!$F$16,1)&lt;0.5,-1,1))^2)/SQRT(((50*POWER(80,POWER(COS(PI()*MOD(Calculator!$B$34/Calculator!$F$16,1)),2))+MIN(500,MAX(30,100*EXP(-0.3*'VSWR Calculator'!$C$24)*(1+3*ABS(MOD('VSWR Calculator'!$C$23/Calculator!$F$16/2,1)-0.5))))/'VSWR Calculator'!$C$25)+$C42)^2+(1500*ABS(SIN(2*PI()*MOD(Calculator!$B$34/Calculator!$F$16,1)))*IF(MOD(Calculator!$B$34/Calculator!$F$16,1)&lt;0.5,-1,1))^2)),2))</f>
        <v>—</v>
      </c>
      <c r="GI42" s="253" t="n">
        <f aca="false">IF(OR(Calculator!$E$17&lt;&gt;"YES",Calculator!$B$34&lt;Calculator!$G$17),"—",ROUND((1+SQRT(((50*POWER(80,POWER(COS(PI()*MOD(Calculator!$B$34/Calculator!$F$17,1)),2))+MIN(500,MAX(30,100*EXP(-0.3*'VSWR Calculator'!$C$24)*(1+3*ABS(MOD('VSWR Calculator'!$C$23/Calculator!$F$17/2,1)-0.5))))/'VSWR Calculator'!$C$25)-$C42)^2+(1500*ABS(SIN(2*PI()*MOD(Calculator!$B$34/Calculator!$F$17,1)))*IF(MOD(Calculator!$B$34/Calculator!$F$17,1)&lt;0.5,-1,1))^2)/SQRT(((50*POWER(80,POWER(COS(PI()*MOD(Calculator!$B$34/Calculator!$F$17,1)),2))+MIN(500,MAX(30,100*EXP(-0.3*'VSWR Calculator'!$C$24)*(1+3*ABS(MOD('VSWR Calculator'!$C$23/Calculator!$F$17/2,1)-0.5))))/'VSWR Calculator'!$C$25)+$C42)^2+(1500*ABS(SIN(2*PI()*MOD(Calculator!$B$34/Calculator!$F$17,1)))*IF(MOD(Calculator!$B$34/Calculator!$F$17,1)&lt;0.5,-1,1))^2))/(1-SQRT(((50*POWER(80,POWER(COS(PI()*MOD(Calculator!$B$34/Calculator!$F$17,1)),2))+MIN(500,MAX(30,100*EXP(-0.3*'VSWR Calculator'!$C$24)*(1+3*ABS(MOD('VSWR Calculator'!$C$23/Calculator!$F$17/2,1)-0.5))))/'VSWR Calculator'!$C$25)-$C42)^2+(1500*ABS(SIN(2*PI()*MOD(Calculator!$B$34/Calculator!$F$17,1)))*IF(MOD(Calculator!$B$34/Calculator!$F$17,1)&lt;0.5,-1,1))^2)/SQRT(((50*POWER(80,POWER(COS(PI()*MOD(Calculator!$B$34/Calculator!$F$17,1)),2))+MIN(500,MAX(30,100*EXP(-0.3*'VSWR Calculator'!$C$24)*(1+3*ABS(MOD('VSWR Calculator'!$C$23/Calculator!$F$17/2,1)-0.5))))/'VSWR Calculator'!$C$25)+$C42)^2+(1500*ABS(SIN(2*PI()*MOD(Calculator!$B$34/Calculator!$F$17,1)))*IF(MOD(Calculator!$B$34/Calculator!$F$17,1)&lt;0.5,-1,1))^2)),2))</f>
        <v>22.42</v>
      </c>
      <c r="GJ42" s="253" t="str">
        <f aca="false">IF(OR(Calculator!$E$18&lt;&gt;"YES",Calculator!$B$34&lt;Calculator!$G$18),"—",ROUND((1+SQRT(((50*POWER(80,POWER(COS(PI()*MOD(Calculator!$B$34/Calculator!$F$18,1)),2))+MIN(500,MAX(30,100*EXP(-0.3*'VSWR Calculator'!$C$24)*(1+3*ABS(MOD('VSWR Calculator'!$C$23/Calculator!$F$18/2,1)-0.5))))/'VSWR Calculator'!$C$25)-$C42)^2+(1500*ABS(SIN(2*PI()*MOD(Calculator!$B$34/Calculator!$F$18,1)))*IF(MOD(Calculator!$B$34/Calculator!$F$18,1)&lt;0.5,-1,1))^2)/SQRT(((50*POWER(80,POWER(COS(PI()*MOD(Calculator!$B$34/Calculator!$F$18,1)),2))+MIN(500,MAX(30,100*EXP(-0.3*'VSWR Calculator'!$C$24)*(1+3*ABS(MOD('VSWR Calculator'!$C$23/Calculator!$F$18/2,1)-0.5))))/'VSWR Calculator'!$C$25)+$C42)^2+(1500*ABS(SIN(2*PI()*MOD(Calculator!$B$34/Calculator!$F$18,1)))*IF(MOD(Calculator!$B$34/Calculator!$F$18,1)&lt;0.5,-1,1))^2))/(1-SQRT(((50*POWER(80,POWER(COS(PI()*MOD(Calculator!$B$34/Calculator!$F$18,1)),2))+MIN(500,MAX(30,100*EXP(-0.3*'VSWR Calculator'!$C$24)*(1+3*ABS(MOD('VSWR Calculator'!$C$23/Calculator!$F$18/2,1)-0.5))))/'VSWR Calculator'!$C$25)-$C42)^2+(1500*ABS(SIN(2*PI()*MOD(Calculator!$B$34/Calculator!$F$18,1)))*IF(MOD(Calculator!$B$34/Calculator!$F$18,1)&lt;0.5,-1,1))^2)/SQRT(((50*POWER(80,POWER(COS(PI()*MOD(Calculator!$B$34/Calculator!$F$18,1)),2))+MIN(500,MAX(30,100*EXP(-0.3*'VSWR Calculator'!$C$24)*(1+3*ABS(MOD('VSWR Calculator'!$C$23/Calculator!$F$18/2,1)-0.5))))/'VSWR Calculator'!$C$25)+$C42)^2+(1500*ABS(SIN(2*PI()*MOD(Calculator!$B$34/Calculator!$F$18,1)))*IF(MOD(Calculator!$B$34/Calculator!$F$18,1)&lt;0.5,-1,1))^2)),2))</f>
        <v>—</v>
      </c>
      <c r="GK42" s="253" t="str">
        <f aca="false">IF(OR(Calculator!$E$19&lt;&gt;"YES",Calculator!$B$34&lt;Calculator!$G$19),"—",ROUND((1+SQRT(((50*POWER(80,POWER(COS(PI()*MOD(Calculator!$B$34/Calculator!$F$19,1)),2))+MIN(500,MAX(30,100*EXP(-0.3*'VSWR Calculator'!$C$24)*(1+3*ABS(MOD('VSWR Calculator'!$C$23/Calculator!$F$19/2,1)-0.5))))/'VSWR Calculator'!$C$25)-$C42)^2+(1500*ABS(SIN(2*PI()*MOD(Calculator!$B$34/Calculator!$F$19,1)))*IF(MOD(Calculator!$B$34/Calculator!$F$19,1)&lt;0.5,-1,1))^2)/SQRT(((50*POWER(80,POWER(COS(PI()*MOD(Calculator!$B$34/Calculator!$F$19,1)),2))+MIN(500,MAX(30,100*EXP(-0.3*'VSWR Calculator'!$C$24)*(1+3*ABS(MOD('VSWR Calculator'!$C$23/Calculator!$F$19/2,1)-0.5))))/'VSWR Calculator'!$C$25)+$C42)^2+(1500*ABS(SIN(2*PI()*MOD(Calculator!$B$34/Calculator!$F$19,1)))*IF(MOD(Calculator!$B$34/Calculator!$F$19,1)&lt;0.5,-1,1))^2))/(1-SQRT(((50*POWER(80,POWER(COS(PI()*MOD(Calculator!$B$34/Calculator!$F$19,1)),2))+MIN(500,MAX(30,100*EXP(-0.3*'VSWR Calculator'!$C$24)*(1+3*ABS(MOD('VSWR Calculator'!$C$23/Calculator!$F$19/2,1)-0.5))))/'VSWR Calculator'!$C$25)-$C42)^2+(1500*ABS(SIN(2*PI()*MOD(Calculator!$B$34/Calculator!$F$19,1)))*IF(MOD(Calculator!$B$34/Calculator!$F$19,1)&lt;0.5,-1,1))^2)/SQRT(((50*POWER(80,POWER(COS(PI()*MOD(Calculator!$B$34/Calculator!$F$19,1)),2))+MIN(500,MAX(30,100*EXP(-0.3*'VSWR Calculator'!$C$24)*(1+3*ABS(MOD('VSWR Calculator'!$C$23/Calculator!$F$19/2,1)-0.5))))/'VSWR Calculator'!$C$25)+$C42)^2+(1500*ABS(SIN(2*PI()*MOD(Calculator!$B$34/Calculator!$F$19,1)))*IF(MOD(Calculator!$B$34/Calculator!$F$19,1)&lt;0.5,-1,1))^2)),2))</f>
        <v>—</v>
      </c>
      <c r="GL42" s="253" t="str">
        <f aca="false">IF(OR(Calculator!$E$20&lt;&gt;"YES",Calculator!$B$34&lt;Calculator!$G$20),"—",ROUND((1+SQRT(((50*POWER(80,POWER(COS(PI()*MOD(Calculator!$B$34/Calculator!$F$20,1)),2))+MIN(500,MAX(30,100*EXP(-0.3*'VSWR Calculator'!$C$24)*(1+3*ABS(MOD('VSWR Calculator'!$C$23/Calculator!$F$20/2,1)-0.5))))/'VSWR Calculator'!$C$25)-$C42)^2+(1500*ABS(SIN(2*PI()*MOD(Calculator!$B$34/Calculator!$F$20,1)))*IF(MOD(Calculator!$B$34/Calculator!$F$20,1)&lt;0.5,-1,1))^2)/SQRT(((50*POWER(80,POWER(COS(PI()*MOD(Calculator!$B$34/Calculator!$F$20,1)),2))+MIN(500,MAX(30,100*EXP(-0.3*'VSWR Calculator'!$C$24)*(1+3*ABS(MOD('VSWR Calculator'!$C$23/Calculator!$F$20/2,1)-0.5))))/'VSWR Calculator'!$C$25)+$C42)^2+(1500*ABS(SIN(2*PI()*MOD(Calculator!$B$34/Calculator!$F$20,1)))*IF(MOD(Calculator!$B$34/Calculator!$F$20,1)&lt;0.5,-1,1))^2))/(1-SQRT(((50*POWER(80,POWER(COS(PI()*MOD(Calculator!$B$34/Calculator!$F$20,1)),2))+MIN(500,MAX(30,100*EXP(-0.3*'VSWR Calculator'!$C$24)*(1+3*ABS(MOD('VSWR Calculator'!$C$23/Calculator!$F$20/2,1)-0.5))))/'VSWR Calculator'!$C$25)-$C42)^2+(1500*ABS(SIN(2*PI()*MOD(Calculator!$B$34/Calculator!$F$20,1)))*IF(MOD(Calculator!$B$34/Calculator!$F$20,1)&lt;0.5,-1,1))^2)/SQRT(((50*POWER(80,POWER(COS(PI()*MOD(Calculator!$B$34/Calculator!$F$20,1)),2))+MIN(500,MAX(30,100*EXP(-0.3*'VSWR Calculator'!$C$24)*(1+3*ABS(MOD('VSWR Calculator'!$C$23/Calculator!$F$20/2,1)-0.5))))/'VSWR Calculator'!$C$25)+$C42)^2+(1500*ABS(SIN(2*PI()*MOD(Calculator!$B$34/Calculator!$F$20,1)))*IF(MOD(Calculator!$B$34/Calculator!$F$20,1)&lt;0.5,-1,1))^2)),2))</f>
        <v>—</v>
      </c>
      <c r="GM42" s="253" t="str">
        <f aca="false">IF(OR(Calculator!$E$21&lt;&gt;"YES",Calculator!$B$34&lt;Calculator!$G$21),"—",ROUND((1+SQRT(((50*POWER(80,POWER(COS(PI()*MOD(Calculator!$B$34/Calculator!$F$21,1)),2))+MIN(500,MAX(30,100*EXP(-0.3*'VSWR Calculator'!$C$24)*(1+3*ABS(MOD('VSWR Calculator'!$C$23/Calculator!$F$21/2,1)-0.5))))/'VSWR Calculator'!$C$25)-$C42)^2+(1500*ABS(SIN(2*PI()*MOD(Calculator!$B$34/Calculator!$F$21,1)))*IF(MOD(Calculator!$B$34/Calculator!$F$21,1)&lt;0.5,-1,1))^2)/SQRT(((50*POWER(80,POWER(COS(PI()*MOD(Calculator!$B$34/Calculator!$F$21,1)),2))+MIN(500,MAX(30,100*EXP(-0.3*'VSWR Calculator'!$C$24)*(1+3*ABS(MOD('VSWR Calculator'!$C$23/Calculator!$F$21/2,1)-0.5))))/'VSWR Calculator'!$C$25)+$C42)^2+(1500*ABS(SIN(2*PI()*MOD(Calculator!$B$34/Calculator!$F$21,1)))*IF(MOD(Calculator!$B$34/Calculator!$F$21,1)&lt;0.5,-1,1))^2))/(1-SQRT(((50*POWER(80,POWER(COS(PI()*MOD(Calculator!$B$34/Calculator!$F$21,1)),2))+MIN(500,MAX(30,100*EXP(-0.3*'VSWR Calculator'!$C$24)*(1+3*ABS(MOD('VSWR Calculator'!$C$23/Calculator!$F$21/2,1)-0.5))))/'VSWR Calculator'!$C$25)-$C42)^2+(1500*ABS(SIN(2*PI()*MOD(Calculator!$B$34/Calculator!$F$21,1)))*IF(MOD(Calculator!$B$34/Calculator!$F$21,1)&lt;0.5,-1,1))^2)/SQRT(((50*POWER(80,POWER(COS(PI()*MOD(Calculator!$B$34/Calculator!$F$21,1)),2))+MIN(500,MAX(30,100*EXP(-0.3*'VSWR Calculator'!$C$24)*(1+3*ABS(MOD('VSWR Calculator'!$C$23/Calculator!$F$21/2,1)-0.5))))/'VSWR Calculator'!$C$25)+$C42)^2+(1500*ABS(SIN(2*PI()*MOD(Calculator!$B$34/Calculator!$F$21,1)))*IF(MOD(Calculator!$B$34/Calculator!$F$21,1)&lt;0.5,-1,1))^2)),2))</f>
        <v>—</v>
      </c>
      <c r="GN42" s="253" t="str">
        <f aca="false">IF(OR(Calculator!$E$22&lt;&gt;"YES",Calculator!$B$34&lt;Calculator!$G$22),"—",ROUND((1+SQRT(((50*POWER(80,POWER(COS(PI()*MOD(Calculator!$B$34/Calculator!$F$22,1)),2))+MIN(500,MAX(30,100*EXP(-0.3*'VSWR Calculator'!$C$24)*(1+3*ABS(MOD('VSWR Calculator'!$C$23/Calculator!$F$22/2,1)-0.5))))/'VSWR Calculator'!$C$25)-$C42)^2+(1500*ABS(SIN(2*PI()*MOD(Calculator!$B$34/Calculator!$F$22,1)))*IF(MOD(Calculator!$B$34/Calculator!$F$22,1)&lt;0.5,-1,1))^2)/SQRT(((50*POWER(80,POWER(COS(PI()*MOD(Calculator!$B$34/Calculator!$F$22,1)),2))+MIN(500,MAX(30,100*EXP(-0.3*'VSWR Calculator'!$C$24)*(1+3*ABS(MOD('VSWR Calculator'!$C$23/Calculator!$F$22/2,1)-0.5))))/'VSWR Calculator'!$C$25)+$C42)^2+(1500*ABS(SIN(2*PI()*MOD(Calculator!$B$34/Calculator!$F$22,1)))*IF(MOD(Calculator!$B$34/Calculator!$F$22,1)&lt;0.5,-1,1))^2))/(1-SQRT(((50*POWER(80,POWER(COS(PI()*MOD(Calculator!$B$34/Calculator!$F$22,1)),2))+MIN(500,MAX(30,100*EXP(-0.3*'VSWR Calculator'!$C$24)*(1+3*ABS(MOD('VSWR Calculator'!$C$23/Calculator!$F$22/2,1)-0.5))))/'VSWR Calculator'!$C$25)-$C42)^2+(1500*ABS(SIN(2*PI()*MOD(Calculator!$B$34/Calculator!$F$22,1)))*IF(MOD(Calculator!$B$34/Calculator!$F$22,1)&lt;0.5,-1,1))^2)/SQRT(((50*POWER(80,POWER(COS(PI()*MOD(Calculator!$B$34/Calculator!$F$22,1)),2))+MIN(500,MAX(30,100*EXP(-0.3*'VSWR Calculator'!$C$24)*(1+3*ABS(MOD('VSWR Calculator'!$C$23/Calculator!$F$22/2,1)-0.5))))/'VSWR Calculator'!$C$25)+$C42)^2+(1500*ABS(SIN(2*PI()*MOD(Calculator!$B$34/Calculator!$F$22,1)))*IF(MOD(Calculator!$B$34/Calculator!$F$22,1)&lt;0.5,-1,1))^2)),2))</f>
        <v>—</v>
      </c>
      <c r="GO42" s="253" t="n">
        <f aca="false">IFERROR(ROUND((IF(ISNUMBER(GD42),GD42,0)+IF(ISNUMBER(GE42),GE42,0)+IF(ISNUMBER(GF42),GF42,0)+IF(ISNUMBER(GG42),GG42,0)+IF(ISNUMBER(GH42),GH42,0)+IF(ISNUMBER(GI42),GI42,0)+IF(ISNUMBER(GJ42),GJ42,0)+IF(ISNUMBER(GK42),GK42,0)+IF(ISNUMBER(GL42),GL42,0)+IF(ISNUMBER(GM42),GM42,0)+IF(ISNUMBER(GN42),GN42,0))/(IF(ISNUMBER(GD42),1,0)+IF(ISNUMBER(GE42),1,0)+IF(ISNUMBER(GF42),1,0)+IF(ISNUMBER(GG42),1,0)+IF(ISNUMBER(GH42),1,0)+IF(ISNUMBER(GI42),1,0)+IF(ISNUMBER(GJ42),1,0)+IF(ISNUMBER(GK42),1,0)+IF(ISNUMBER(GL42),1,0)+IF(ISNUMBER(GM42),1,0)+IF(ISNUMBER(GN42),1,0)),4),"")</f>
        <v>23.9</v>
      </c>
      <c r="GP42" s="253" t="str">
        <f aca="false">IF(OR(Calculator!$E$12&lt;&gt;"YES",Calculator!$B$35&lt;Calculator!$G$12),"—",ROUND((1+SQRT(((50*POWER(80,POWER(COS(PI()*MOD(Calculator!$B$35/Calculator!$F$12,1)),2))+MIN(500,MAX(30,100*EXP(-0.3*'VSWR Calculator'!$C$24)*(1+3*ABS(MOD('VSWR Calculator'!$C$23/Calculator!$F$12/2,1)-0.5))))/'VSWR Calculator'!$C$25)-$C42)^2+(1500*ABS(SIN(2*PI()*MOD(Calculator!$B$35/Calculator!$F$12,1)))*IF(MOD(Calculator!$B$35/Calculator!$F$12,1)&lt;0.5,-1,1))^2)/SQRT(((50*POWER(80,POWER(COS(PI()*MOD(Calculator!$B$35/Calculator!$F$12,1)),2))+MIN(500,MAX(30,100*EXP(-0.3*'VSWR Calculator'!$C$24)*(1+3*ABS(MOD('VSWR Calculator'!$C$23/Calculator!$F$12/2,1)-0.5))))/'VSWR Calculator'!$C$25)+$C42)^2+(1500*ABS(SIN(2*PI()*MOD(Calculator!$B$35/Calculator!$F$12,1)))*IF(MOD(Calculator!$B$35/Calculator!$F$12,1)&lt;0.5,-1,1))^2))/(1-SQRT(((50*POWER(80,POWER(COS(PI()*MOD(Calculator!$B$35/Calculator!$F$12,1)),2))+MIN(500,MAX(30,100*EXP(-0.3*'VSWR Calculator'!$C$24)*(1+3*ABS(MOD('VSWR Calculator'!$C$23/Calculator!$F$12/2,1)-0.5))))/'VSWR Calculator'!$C$25)-$C42)^2+(1500*ABS(SIN(2*PI()*MOD(Calculator!$B$35/Calculator!$F$12,1)))*IF(MOD(Calculator!$B$35/Calculator!$F$12,1)&lt;0.5,-1,1))^2)/SQRT(((50*POWER(80,POWER(COS(PI()*MOD(Calculator!$B$35/Calculator!$F$12,1)),2))+MIN(500,MAX(30,100*EXP(-0.3*'VSWR Calculator'!$C$24)*(1+3*ABS(MOD('VSWR Calculator'!$C$23/Calculator!$F$12/2,1)-0.5))))/'VSWR Calculator'!$C$25)+$C42)^2+(1500*ABS(SIN(2*PI()*MOD(Calculator!$B$35/Calculator!$F$12,1)))*IF(MOD(Calculator!$B$35/Calculator!$F$12,1)&lt;0.5,-1,1))^2)),2))</f>
        <v>—</v>
      </c>
      <c r="GQ42" s="253" t="str">
        <f aca="false">IF(OR(Calculator!$E$13&lt;&gt;"YES",Calculator!$B$35&lt;Calculator!$G$13),"—",ROUND((1+SQRT(((50*POWER(80,POWER(COS(PI()*MOD(Calculator!$B$35/Calculator!$F$13,1)),2))+MIN(500,MAX(30,100*EXP(-0.3*'VSWR Calculator'!$C$24)*(1+3*ABS(MOD('VSWR Calculator'!$C$23/Calculator!$F$13/2,1)-0.5))))/'VSWR Calculator'!$C$25)-$C42)^2+(1500*ABS(SIN(2*PI()*MOD(Calculator!$B$35/Calculator!$F$13,1)))*IF(MOD(Calculator!$B$35/Calculator!$F$13,1)&lt;0.5,-1,1))^2)/SQRT(((50*POWER(80,POWER(COS(PI()*MOD(Calculator!$B$35/Calculator!$F$13,1)),2))+MIN(500,MAX(30,100*EXP(-0.3*'VSWR Calculator'!$C$24)*(1+3*ABS(MOD('VSWR Calculator'!$C$23/Calculator!$F$13/2,1)-0.5))))/'VSWR Calculator'!$C$25)+$C42)^2+(1500*ABS(SIN(2*PI()*MOD(Calculator!$B$35/Calculator!$F$13,1)))*IF(MOD(Calculator!$B$35/Calculator!$F$13,1)&lt;0.5,-1,1))^2))/(1-SQRT(((50*POWER(80,POWER(COS(PI()*MOD(Calculator!$B$35/Calculator!$F$13,1)),2))+MIN(500,MAX(30,100*EXP(-0.3*'VSWR Calculator'!$C$24)*(1+3*ABS(MOD('VSWR Calculator'!$C$23/Calculator!$F$13/2,1)-0.5))))/'VSWR Calculator'!$C$25)-$C42)^2+(1500*ABS(SIN(2*PI()*MOD(Calculator!$B$35/Calculator!$F$13,1)))*IF(MOD(Calculator!$B$35/Calculator!$F$13,1)&lt;0.5,-1,1))^2)/SQRT(((50*POWER(80,POWER(COS(PI()*MOD(Calculator!$B$35/Calculator!$F$13,1)),2))+MIN(500,MAX(30,100*EXP(-0.3*'VSWR Calculator'!$C$24)*(1+3*ABS(MOD('VSWR Calculator'!$C$23/Calculator!$F$13/2,1)-0.5))))/'VSWR Calculator'!$C$25)+$C42)^2+(1500*ABS(SIN(2*PI()*MOD(Calculator!$B$35/Calculator!$F$13,1)))*IF(MOD(Calculator!$B$35/Calculator!$F$13,1)&lt;0.5,-1,1))^2)),2))</f>
        <v>—</v>
      </c>
      <c r="GR42" s="253" t="str">
        <f aca="false">IF(OR(Calculator!$E$14&lt;&gt;"YES",Calculator!$B$35&lt;Calculator!$G$14),"—",ROUND((1+SQRT(((50*POWER(80,POWER(COS(PI()*MOD(Calculator!$B$35/Calculator!$F$14,1)),2))+MIN(500,MAX(30,100*EXP(-0.3*'VSWR Calculator'!$C$24)*(1+3*ABS(MOD('VSWR Calculator'!$C$23/Calculator!$F$14/2,1)-0.5))))/'VSWR Calculator'!$C$25)-$C42)^2+(1500*ABS(SIN(2*PI()*MOD(Calculator!$B$35/Calculator!$F$14,1)))*IF(MOD(Calculator!$B$35/Calculator!$F$14,1)&lt;0.5,-1,1))^2)/SQRT(((50*POWER(80,POWER(COS(PI()*MOD(Calculator!$B$35/Calculator!$F$14,1)),2))+MIN(500,MAX(30,100*EXP(-0.3*'VSWR Calculator'!$C$24)*(1+3*ABS(MOD('VSWR Calculator'!$C$23/Calculator!$F$14/2,1)-0.5))))/'VSWR Calculator'!$C$25)+$C42)^2+(1500*ABS(SIN(2*PI()*MOD(Calculator!$B$35/Calculator!$F$14,1)))*IF(MOD(Calculator!$B$35/Calculator!$F$14,1)&lt;0.5,-1,1))^2))/(1-SQRT(((50*POWER(80,POWER(COS(PI()*MOD(Calculator!$B$35/Calculator!$F$14,1)),2))+MIN(500,MAX(30,100*EXP(-0.3*'VSWR Calculator'!$C$24)*(1+3*ABS(MOD('VSWR Calculator'!$C$23/Calculator!$F$14/2,1)-0.5))))/'VSWR Calculator'!$C$25)-$C42)^2+(1500*ABS(SIN(2*PI()*MOD(Calculator!$B$35/Calculator!$F$14,1)))*IF(MOD(Calculator!$B$35/Calculator!$F$14,1)&lt;0.5,-1,1))^2)/SQRT(((50*POWER(80,POWER(COS(PI()*MOD(Calculator!$B$35/Calculator!$F$14,1)),2))+MIN(500,MAX(30,100*EXP(-0.3*'VSWR Calculator'!$C$24)*(1+3*ABS(MOD('VSWR Calculator'!$C$23/Calculator!$F$14/2,1)-0.5))))/'VSWR Calculator'!$C$25)+$C42)^2+(1500*ABS(SIN(2*PI()*MOD(Calculator!$B$35/Calculator!$F$14,1)))*IF(MOD(Calculator!$B$35/Calculator!$F$14,1)&lt;0.5,-1,1))^2)),2))</f>
        <v>—</v>
      </c>
      <c r="GS42" s="253" t="n">
        <f aca="false">IF(OR(Calculator!$E$15&lt;&gt;"YES",Calculator!$B$35&lt;Calculator!$G$15),"—",ROUND((1+SQRT(((50*POWER(80,POWER(COS(PI()*MOD(Calculator!$B$35/Calculator!$F$15,1)),2))+MIN(500,MAX(30,100*EXP(-0.3*'VSWR Calculator'!$C$24)*(1+3*ABS(MOD('VSWR Calculator'!$C$23/Calculator!$F$15/2,1)-0.5))))/'VSWR Calculator'!$C$25)-$C42)^2+(1500*ABS(SIN(2*PI()*MOD(Calculator!$B$35/Calculator!$F$15,1)))*IF(MOD(Calculator!$B$35/Calculator!$F$15,1)&lt;0.5,-1,1))^2)/SQRT(((50*POWER(80,POWER(COS(PI()*MOD(Calculator!$B$35/Calculator!$F$15,1)),2))+MIN(500,MAX(30,100*EXP(-0.3*'VSWR Calculator'!$C$24)*(1+3*ABS(MOD('VSWR Calculator'!$C$23/Calculator!$F$15/2,1)-0.5))))/'VSWR Calculator'!$C$25)+$C42)^2+(1500*ABS(SIN(2*PI()*MOD(Calculator!$B$35/Calculator!$F$15,1)))*IF(MOD(Calculator!$B$35/Calculator!$F$15,1)&lt;0.5,-1,1))^2))/(1-SQRT(((50*POWER(80,POWER(COS(PI()*MOD(Calculator!$B$35/Calculator!$F$15,1)),2))+MIN(500,MAX(30,100*EXP(-0.3*'VSWR Calculator'!$C$24)*(1+3*ABS(MOD('VSWR Calculator'!$C$23/Calculator!$F$15/2,1)-0.5))))/'VSWR Calculator'!$C$25)-$C42)^2+(1500*ABS(SIN(2*PI()*MOD(Calculator!$B$35/Calculator!$F$15,1)))*IF(MOD(Calculator!$B$35/Calculator!$F$15,1)&lt;0.5,-1,1))^2)/SQRT(((50*POWER(80,POWER(COS(PI()*MOD(Calculator!$B$35/Calculator!$F$15,1)),2))+MIN(500,MAX(30,100*EXP(-0.3*'VSWR Calculator'!$C$24)*(1+3*ABS(MOD('VSWR Calculator'!$C$23/Calculator!$F$15/2,1)-0.5))))/'VSWR Calculator'!$C$25)+$C42)^2+(1500*ABS(SIN(2*PI()*MOD(Calculator!$B$35/Calculator!$F$15,1)))*IF(MOD(Calculator!$B$35/Calculator!$F$15,1)&lt;0.5,-1,1))^2)),2))</f>
        <v>6.56</v>
      </c>
      <c r="GT42" s="253" t="str">
        <f aca="false">IF(OR(Calculator!$E$16&lt;&gt;"YES",Calculator!$B$35&lt;Calculator!$G$16),"—",ROUND((1+SQRT(((50*POWER(80,POWER(COS(PI()*MOD(Calculator!$B$35/Calculator!$F$16,1)),2))+MIN(500,MAX(30,100*EXP(-0.3*'VSWR Calculator'!$C$24)*(1+3*ABS(MOD('VSWR Calculator'!$C$23/Calculator!$F$16/2,1)-0.5))))/'VSWR Calculator'!$C$25)-$C42)^2+(1500*ABS(SIN(2*PI()*MOD(Calculator!$B$35/Calculator!$F$16,1)))*IF(MOD(Calculator!$B$35/Calculator!$F$16,1)&lt;0.5,-1,1))^2)/SQRT(((50*POWER(80,POWER(COS(PI()*MOD(Calculator!$B$35/Calculator!$F$16,1)),2))+MIN(500,MAX(30,100*EXP(-0.3*'VSWR Calculator'!$C$24)*(1+3*ABS(MOD('VSWR Calculator'!$C$23/Calculator!$F$16/2,1)-0.5))))/'VSWR Calculator'!$C$25)+$C42)^2+(1500*ABS(SIN(2*PI()*MOD(Calculator!$B$35/Calculator!$F$16,1)))*IF(MOD(Calculator!$B$35/Calculator!$F$16,1)&lt;0.5,-1,1))^2))/(1-SQRT(((50*POWER(80,POWER(COS(PI()*MOD(Calculator!$B$35/Calculator!$F$16,1)),2))+MIN(500,MAX(30,100*EXP(-0.3*'VSWR Calculator'!$C$24)*(1+3*ABS(MOD('VSWR Calculator'!$C$23/Calculator!$F$16/2,1)-0.5))))/'VSWR Calculator'!$C$25)-$C42)^2+(1500*ABS(SIN(2*PI()*MOD(Calculator!$B$35/Calculator!$F$16,1)))*IF(MOD(Calculator!$B$35/Calculator!$F$16,1)&lt;0.5,-1,1))^2)/SQRT(((50*POWER(80,POWER(COS(PI()*MOD(Calculator!$B$35/Calculator!$F$16,1)),2))+MIN(500,MAX(30,100*EXP(-0.3*'VSWR Calculator'!$C$24)*(1+3*ABS(MOD('VSWR Calculator'!$C$23/Calculator!$F$16/2,1)-0.5))))/'VSWR Calculator'!$C$25)+$C42)^2+(1500*ABS(SIN(2*PI()*MOD(Calculator!$B$35/Calculator!$F$16,1)))*IF(MOD(Calculator!$B$35/Calculator!$F$16,1)&lt;0.5,-1,1))^2)),2))</f>
        <v>—</v>
      </c>
      <c r="GU42" s="253" t="n">
        <f aca="false">IF(OR(Calculator!$E$17&lt;&gt;"YES",Calculator!$B$35&lt;Calculator!$G$17),"—",ROUND((1+SQRT(((50*POWER(80,POWER(COS(PI()*MOD(Calculator!$B$35/Calculator!$F$17,1)),2))+MIN(500,MAX(30,100*EXP(-0.3*'VSWR Calculator'!$C$24)*(1+3*ABS(MOD('VSWR Calculator'!$C$23/Calculator!$F$17/2,1)-0.5))))/'VSWR Calculator'!$C$25)-$C42)^2+(1500*ABS(SIN(2*PI()*MOD(Calculator!$B$35/Calculator!$F$17,1)))*IF(MOD(Calculator!$B$35/Calculator!$F$17,1)&lt;0.5,-1,1))^2)/SQRT(((50*POWER(80,POWER(COS(PI()*MOD(Calculator!$B$35/Calculator!$F$17,1)),2))+MIN(500,MAX(30,100*EXP(-0.3*'VSWR Calculator'!$C$24)*(1+3*ABS(MOD('VSWR Calculator'!$C$23/Calculator!$F$17/2,1)-0.5))))/'VSWR Calculator'!$C$25)+$C42)^2+(1500*ABS(SIN(2*PI()*MOD(Calculator!$B$35/Calculator!$F$17,1)))*IF(MOD(Calculator!$B$35/Calculator!$F$17,1)&lt;0.5,-1,1))^2))/(1-SQRT(((50*POWER(80,POWER(COS(PI()*MOD(Calculator!$B$35/Calculator!$F$17,1)),2))+MIN(500,MAX(30,100*EXP(-0.3*'VSWR Calculator'!$C$24)*(1+3*ABS(MOD('VSWR Calculator'!$C$23/Calculator!$F$17/2,1)-0.5))))/'VSWR Calculator'!$C$25)-$C42)^2+(1500*ABS(SIN(2*PI()*MOD(Calculator!$B$35/Calculator!$F$17,1)))*IF(MOD(Calculator!$B$35/Calculator!$F$17,1)&lt;0.5,-1,1))^2)/SQRT(((50*POWER(80,POWER(COS(PI()*MOD(Calculator!$B$35/Calculator!$F$17,1)),2))+MIN(500,MAX(30,100*EXP(-0.3*'VSWR Calculator'!$C$24)*(1+3*ABS(MOD('VSWR Calculator'!$C$23/Calculator!$F$17/2,1)-0.5))))/'VSWR Calculator'!$C$25)+$C42)^2+(1500*ABS(SIN(2*PI()*MOD(Calculator!$B$35/Calculator!$F$17,1)))*IF(MOD(Calculator!$B$35/Calculator!$F$17,1)&lt;0.5,-1,1))^2)),2))</f>
        <v>26.52</v>
      </c>
      <c r="GV42" s="253" t="str">
        <f aca="false">IF(OR(Calculator!$E$18&lt;&gt;"YES",Calculator!$B$35&lt;Calculator!$G$18),"—",ROUND((1+SQRT(((50*POWER(80,POWER(COS(PI()*MOD(Calculator!$B$35/Calculator!$F$18,1)),2))+MIN(500,MAX(30,100*EXP(-0.3*'VSWR Calculator'!$C$24)*(1+3*ABS(MOD('VSWR Calculator'!$C$23/Calculator!$F$18/2,1)-0.5))))/'VSWR Calculator'!$C$25)-$C42)^2+(1500*ABS(SIN(2*PI()*MOD(Calculator!$B$35/Calculator!$F$18,1)))*IF(MOD(Calculator!$B$35/Calculator!$F$18,1)&lt;0.5,-1,1))^2)/SQRT(((50*POWER(80,POWER(COS(PI()*MOD(Calculator!$B$35/Calculator!$F$18,1)),2))+MIN(500,MAX(30,100*EXP(-0.3*'VSWR Calculator'!$C$24)*(1+3*ABS(MOD('VSWR Calculator'!$C$23/Calculator!$F$18/2,1)-0.5))))/'VSWR Calculator'!$C$25)+$C42)^2+(1500*ABS(SIN(2*PI()*MOD(Calculator!$B$35/Calculator!$F$18,1)))*IF(MOD(Calculator!$B$35/Calculator!$F$18,1)&lt;0.5,-1,1))^2))/(1-SQRT(((50*POWER(80,POWER(COS(PI()*MOD(Calculator!$B$35/Calculator!$F$18,1)),2))+MIN(500,MAX(30,100*EXP(-0.3*'VSWR Calculator'!$C$24)*(1+3*ABS(MOD('VSWR Calculator'!$C$23/Calculator!$F$18/2,1)-0.5))))/'VSWR Calculator'!$C$25)-$C42)^2+(1500*ABS(SIN(2*PI()*MOD(Calculator!$B$35/Calculator!$F$18,1)))*IF(MOD(Calculator!$B$35/Calculator!$F$18,1)&lt;0.5,-1,1))^2)/SQRT(((50*POWER(80,POWER(COS(PI()*MOD(Calculator!$B$35/Calculator!$F$18,1)),2))+MIN(500,MAX(30,100*EXP(-0.3*'VSWR Calculator'!$C$24)*(1+3*ABS(MOD('VSWR Calculator'!$C$23/Calculator!$F$18/2,1)-0.5))))/'VSWR Calculator'!$C$25)+$C42)^2+(1500*ABS(SIN(2*PI()*MOD(Calculator!$B$35/Calculator!$F$18,1)))*IF(MOD(Calculator!$B$35/Calculator!$F$18,1)&lt;0.5,-1,1))^2)),2))</f>
        <v>—</v>
      </c>
      <c r="GW42" s="253" t="str">
        <f aca="false">IF(OR(Calculator!$E$19&lt;&gt;"YES",Calculator!$B$35&lt;Calculator!$G$19),"—",ROUND((1+SQRT(((50*POWER(80,POWER(COS(PI()*MOD(Calculator!$B$35/Calculator!$F$19,1)),2))+MIN(500,MAX(30,100*EXP(-0.3*'VSWR Calculator'!$C$24)*(1+3*ABS(MOD('VSWR Calculator'!$C$23/Calculator!$F$19/2,1)-0.5))))/'VSWR Calculator'!$C$25)-$C42)^2+(1500*ABS(SIN(2*PI()*MOD(Calculator!$B$35/Calculator!$F$19,1)))*IF(MOD(Calculator!$B$35/Calculator!$F$19,1)&lt;0.5,-1,1))^2)/SQRT(((50*POWER(80,POWER(COS(PI()*MOD(Calculator!$B$35/Calculator!$F$19,1)),2))+MIN(500,MAX(30,100*EXP(-0.3*'VSWR Calculator'!$C$24)*(1+3*ABS(MOD('VSWR Calculator'!$C$23/Calculator!$F$19/2,1)-0.5))))/'VSWR Calculator'!$C$25)+$C42)^2+(1500*ABS(SIN(2*PI()*MOD(Calculator!$B$35/Calculator!$F$19,1)))*IF(MOD(Calculator!$B$35/Calculator!$F$19,1)&lt;0.5,-1,1))^2))/(1-SQRT(((50*POWER(80,POWER(COS(PI()*MOD(Calculator!$B$35/Calculator!$F$19,1)),2))+MIN(500,MAX(30,100*EXP(-0.3*'VSWR Calculator'!$C$24)*(1+3*ABS(MOD('VSWR Calculator'!$C$23/Calculator!$F$19/2,1)-0.5))))/'VSWR Calculator'!$C$25)-$C42)^2+(1500*ABS(SIN(2*PI()*MOD(Calculator!$B$35/Calculator!$F$19,1)))*IF(MOD(Calculator!$B$35/Calculator!$F$19,1)&lt;0.5,-1,1))^2)/SQRT(((50*POWER(80,POWER(COS(PI()*MOD(Calculator!$B$35/Calculator!$F$19,1)),2))+MIN(500,MAX(30,100*EXP(-0.3*'VSWR Calculator'!$C$24)*(1+3*ABS(MOD('VSWR Calculator'!$C$23/Calculator!$F$19/2,1)-0.5))))/'VSWR Calculator'!$C$25)+$C42)^2+(1500*ABS(SIN(2*PI()*MOD(Calculator!$B$35/Calculator!$F$19,1)))*IF(MOD(Calculator!$B$35/Calculator!$F$19,1)&lt;0.5,-1,1))^2)),2))</f>
        <v>—</v>
      </c>
      <c r="GX42" s="253" t="str">
        <f aca="false">IF(OR(Calculator!$E$20&lt;&gt;"YES",Calculator!$B$35&lt;Calculator!$G$20),"—",ROUND((1+SQRT(((50*POWER(80,POWER(COS(PI()*MOD(Calculator!$B$35/Calculator!$F$20,1)),2))+MIN(500,MAX(30,100*EXP(-0.3*'VSWR Calculator'!$C$24)*(1+3*ABS(MOD('VSWR Calculator'!$C$23/Calculator!$F$20/2,1)-0.5))))/'VSWR Calculator'!$C$25)-$C42)^2+(1500*ABS(SIN(2*PI()*MOD(Calculator!$B$35/Calculator!$F$20,1)))*IF(MOD(Calculator!$B$35/Calculator!$F$20,1)&lt;0.5,-1,1))^2)/SQRT(((50*POWER(80,POWER(COS(PI()*MOD(Calculator!$B$35/Calculator!$F$20,1)),2))+MIN(500,MAX(30,100*EXP(-0.3*'VSWR Calculator'!$C$24)*(1+3*ABS(MOD('VSWR Calculator'!$C$23/Calculator!$F$20/2,1)-0.5))))/'VSWR Calculator'!$C$25)+$C42)^2+(1500*ABS(SIN(2*PI()*MOD(Calculator!$B$35/Calculator!$F$20,1)))*IF(MOD(Calculator!$B$35/Calculator!$F$20,1)&lt;0.5,-1,1))^2))/(1-SQRT(((50*POWER(80,POWER(COS(PI()*MOD(Calculator!$B$35/Calculator!$F$20,1)),2))+MIN(500,MAX(30,100*EXP(-0.3*'VSWR Calculator'!$C$24)*(1+3*ABS(MOD('VSWR Calculator'!$C$23/Calculator!$F$20/2,1)-0.5))))/'VSWR Calculator'!$C$25)-$C42)^2+(1500*ABS(SIN(2*PI()*MOD(Calculator!$B$35/Calculator!$F$20,1)))*IF(MOD(Calculator!$B$35/Calculator!$F$20,1)&lt;0.5,-1,1))^2)/SQRT(((50*POWER(80,POWER(COS(PI()*MOD(Calculator!$B$35/Calculator!$F$20,1)),2))+MIN(500,MAX(30,100*EXP(-0.3*'VSWR Calculator'!$C$24)*(1+3*ABS(MOD('VSWR Calculator'!$C$23/Calculator!$F$20/2,1)-0.5))))/'VSWR Calculator'!$C$25)+$C42)^2+(1500*ABS(SIN(2*PI()*MOD(Calculator!$B$35/Calculator!$F$20,1)))*IF(MOD(Calculator!$B$35/Calculator!$F$20,1)&lt;0.5,-1,1))^2)),2))</f>
        <v>—</v>
      </c>
      <c r="GY42" s="253" t="str">
        <f aca="false">IF(OR(Calculator!$E$21&lt;&gt;"YES",Calculator!$B$35&lt;Calculator!$G$21),"—",ROUND((1+SQRT(((50*POWER(80,POWER(COS(PI()*MOD(Calculator!$B$35/Calculator!$F$21,1)),2))+MIN(500,MAX(30,100*EXP(-0.3*'VSWR Calculator'!$C$24)*(1+3*ABS(MOD('VSWR Calculator'!$C$23/Calculator!$F$21/2,1)-0.5))))/'VSWR Calculator'!$C$25)-$C42)^2+(1500*ABS(SIN(2*PI()*MOD(Calculator!$B$35/Calculator!$F$21,1)))*IF(MOD(Calculator!$B$35/Calculator!$F$21,1)&lt;0.5,-1,1))^2)/SQRT(((50*POWER(80,POWER(COS(PI()*MOD(Calculator!$B$35/Calculator!$F$21,1)),2))+MIN(500,MAX(30,100*EXP(-0.3*'VSWR Calculator'!$C$24)*(1+3*ABS(MOD('VSWR Calculator'!$C$23/Calculator!$F$21/2,1)-0.5))))/'VSWR Calculator'!$C$25)+$C42)^2+(1500*ABS(SIN(2*PI()*MOD(Calculator!$B$35/Calculator!$F$21,1)))*IF(MOD(Calculator!$B$35/Calculator!$F$21,1)&lt;0.5,-1,1))^2))/(1-SQRT(((50*POWER(80,POWER(COS(PI()*MOD(Calculator!$B$35/Calculator!$F$21,1)),2))+MIN(500,MAX(30,100*EXP(-0.3*'VSWR Calculator'!$C$24)*(1+3*ABS(MOD('VSWR Calculator'!$C$23/Calculator!$F$21/2,1)-0.5))))/'VSWR Calculator'!$C$25)-$C42)^2+(1500*ABS(SIN(2*PI()*MOD(Calculator!$B$35/Calculator!$F$21,1)))*IF(MOD(Calculator!$B$35/Calculator!$F$21,1)&lt;0.5,-1,1))^2)/SQRT(((50*POWER(80,POWER(COS(PI()*MOD(Calculator!$B$35/Calculator!$F$21,1)),2))+MIN(500,MAX(30,100*EXP(-0.3*'VSWR Calculator'!$C$24)*(1+3*ABS(MOD('VSWR Calculator'!$C$23/Calculator!$F$21/2,1)-0.5))))/'VSWR Calculator'!$C$25)+$C42)^2+(1500*ABS(SIN(2*PI()*MOD(Calculator!$B$35/Calculator!$F$21,1)))*IF(MOD(Calculator!$B$35/Calculator!$F$21,1)&lt;0.5,-1,1))^2)),2))</f>
        <v>—</v>
      </c>
      <c r="GZ42" s="253" t="str">
        <f aca="false">IF(OR(Calculator!$E$22&lt;&gt;"YES",Calculator!$B$35&lt;Calculator!$G$22),"—",ROUND((1+SQRT(((50*POWER(80,POWER(COS(PI()*MOD(Calculator!$B$35/Calculator!$F$22,1)),2))+MIN(500,MAX(30,100*EXP(-0.3*'VSWR Calculator'!$C$24)*(1+3*ABS(MOD('VSWR Calculator'!$C$23/Calculator!$F$22/2,1)-0.5))))/'VSWR Calculator'!$C$25)-$C42)^2+(1500*ABS(SIN(2*PI()*MOD(Calculator!$B$35/Calculator!$F$22,1)))*IF(MOD(Calculator!$B$35/Calculator!$F$22,1)&lt;0.5,-1,1))^2)/SQRT(((50*POWER(80,POWER(COS(PI()*MOD(Calculator!$B$35/Calculator!$F$22,1)),2))+MIN(500,MAX(30,100*EXP(-0.3*'VSWR Calculator'!$C$24)*(1+3*ABS(MOD('VSWR Calculator'!$C$23/Calculator!$F$22/2,1)-0.5))))/'VSWR Calculator'!$C$25)+$C42)^2+(1500*ABS(SIN(2*PI()*MOD(Calculator!$B$35/Calculator!$F$22,1)))*IF(MOD(Calculator!$B$35/Calculator!$F$22,1)&lt;0.5,-1,1))^2))/(1-SQRT(((50*POWER(80,POWER(COS(PI()*MOD(Calculator!$B$35/Calculator!$F$22,1)),2))+MIN(500,MAX(30,100*EXP(-0.3*'VSWR Calculator'!$C$24)*(1+3*ABS(MOD('VSWR Calculator'!$C$23/Calculator!$F$22/2,1)-0.5))))/'VSWR Calculator'!$C$25)-$C42)^2+(1500*ABS(SIN(2*PI()*MOD(Calculator!$B$35/Calculator!$F$22,1)))*IF(MOD(Calculator!$B$35/Calculator!$F$22,1)&lt;0.5,-1,1))^2)/SQRT(((50*POWER(80,POWER(COS(PI()*MOD(Calculator!$B$35/Calculator!$F$22,1)),2))+MIN(500,MAX(30,100*EXP(-0.3*'VSWR Calculator'!$C$24)*(1+3*ABS(MOD('VSWR Calculator'!$C$23/Calculator!$F$22/2,1)-0.5))))/'VSWR Calculator'!$C$25)+$C42)^2+(1500*ABS(SIN(2*PI()*MOD(Calculator!$B$35/Calculator!$F$22,1)))*IF(MOD(Calculator!$B$35/Calculator!$F$22,1)&lt;0.5,-1,1))^2)),2))</f>
        <v>—</v>
      </c>
      <c r="HA42" s="253" t="n">
        <f aca="false">IFERROR(ROUND((IF(ISNUMBER(GP42),GP42,0)+IF(ISNUMBER(GQ42),GQ42,0)+IF(ISNUMBER(GR42),GR42,0)+IF(ISNUMBER(GS42),GS42,0)+IF(ISNUMBER(GT42),GT42,0)+IF(ISNUMBER(GU42),GU42,0)+IF(ISNUMBER(GV42),GV42,0)+IF(ISNUMBER(GW42),GW42,0)+IF(ISNUMBER(GX42),GX42,0)+IF(ISNUMBER(GY42),GY42,0)+IF(ISNUMBER(GZ42),GZ42,0))/(IF(ISNUMBER(GP42),1,0)+IF(ISNUMBER(GQ42),1,0)+IF(ISNUMBER(GR42),1,0)+IF(ISNUMBER(GS42),1,0)+IF(ISNUMBER(GT42),1,0)+IF(ISNUMBER(GU42),1,0)+IF(ISNUMBER(GV42),1,0)+IF(ISNUMBER(GW42),1,0)+IF(ISNUMBER(GX42),1,0)+IF(ISNUMBER(GY42),1,0)+IF(ISNUMBER(GZ42),1,0)),4),"")</f>
        <v>16.54</v>
      </c>
      <c r="HB42" s="253" t="str">
        <f aca="false">IF(OR(Calculator!$E$12&lt;&gt;"YES",Calculator!$B$36&lt;Calculator!$G$12),"—",ROUND((1+SQRT(((50*POWER(80,POWER(COS(PI()*MOD(Calculator!$B$36/Calculator!$F$12,1)),2))+MIN(500,MAX(30,100*EXP(-0.3*'VSWR Calculator'!$C$24)*(1+3*ABS(MOD('VSWR Calculator'!$C$23/Calculator!$F$12/2,1)-0.5))))/'VSWR Calculator'!$C$25)-$C42)^2+(1500*ABS(SIN(2*PI()*MOD(Calculator!$B$36/Calculator!$F$12,1)))*IF(MOD(Calculator!$B$36/Calculator!$F$12,1)&lt;0.5,-1,1))^2)/SQRT(((50*POWER(80,POWER(COS(PI()*MOD(Calculator!$B$36/Calculator!$F$12,1)),2))+MIN(500,MAX(30,100*EXP(-0.3*'VSWR Calculator'!$C$24)*(1+3*ABS(MOD('VSWR Calculator'!$C$23/Calculator!$F$12/2,1)-0.5))))/'VSWR Calculator'!$C$25)+$C42)^2+(1500*ABS(SIN(2*PI()*MOD(Calculator!$B$36/Calculator!$F$12,1)))*IF(MOD(Calculator!$B$36/Calculator!$F$12,1)&lt;0.5,-1,1))^2))/(1-SQRT(((50*POWER(80,POWER(COS(PI()*MOD(Calculator!$B$36/Calculator!$F$12,1)),2))+MIN(500,MAX(30,100*EXP(-0.3*'VSWR Calculator'!$C$24)*(1+3*ABS(MOD('VSWR Calculator'!$C$23/Calculator!$F$12/2,1)-0.5))))/'VSWR Calculator'!$C$25)-$C42)^2+(1500*ABS(SIN(2*PI()*MOD(Calculator!$B$36/Calculator!$F$12,1)))*IF(MOD(Calculator!$B$36/Calculator!$F$12,1)&lt;0.5,-1,1))^2)/SQRT(((50*POWER(80,POWER(COS(PI()*MOD(Calculator!$B$36/Calculator!$F$12,1)),2))+MIN(500,MAX(30,100*EXP(-0.3*'VSWR Calculator'!$C$24)*(1+3*ABS(MOD('VSWR Calculator'!$C$23/Calculator!$F$12/2,1)-0.5))))/'VSWR Calculator'!$C$25)+$C42)^2+(1500*ABS(SIN(2*PI()*MOD(Calculator!$B$36/Calculator!$F$12,1)))*IF(MOD(Calculator!$B$36/Calculator!$F$12,1)&lt;0.5,-1,1))^2)),2))</f>
        <v>—</v>
      </c>
      <c r="HC42" s="253" t="str">
        <f aca="false">IF(OR(Calculator!$E$13&lt;&gt;"YES",Calculator!$B$36&lt;Calculator!$G$13),"—",ROUND((1+SQRT(((50*POWER(80,POWER(COS(PI()*MOD(Calculator!$B$36/Calculator!$F$13,1)),2))+MIN(500,MAX(30,100*EXP(-0.3*'VSWR Calculator'!$C$24)*(1+3*ABS(MOD('VSWR Calculator'!$C$23/Calculator!$F$13/2,1)-0.5))))/'VSWR Calculator'!$C$25)-$C42)^2+(1500*ABS(SIN(2*PI()*MOD(Calculator!$B$36/Calculator!$F$13,1)))*IF(MOD(Calculator!$B$36/Calculator!$F$13,1)&lt;0.5,-1,1))^2)/SQRT(((50*POWER(80,POWER(COS(PI()*MOD(Calculator!$B$36/Calculator!$F$13,1)),2))+MIN(500,MAX(30,100*EXP(-0.3*'VSWR Calculator'!$C$24)*(1+3*ABS(MOD('VSWR Calculator'!$C$23/Calculator!$F$13/2,1)-0.5))))/'VSWR Calculator'!$C$25)+$C42)^2+(1500*ABS(SIN(2*PI()*MOD(Calculator!$B$36/Calculator!$F$13,1)))*IF(MOD(Calculator!$B$36/Calculator!$F$13,1)&lt;0.5,-1,1))^2))/(1-SQRT(((50*POWER(80,POWER(COS(PI()*MOD(Calculator!$B$36/Calculator!$F$13,1)),2))+MIN(500,MAX(30,100*EXP(-0.3*'VSWR Calculator'!$C$24)*(1+3*ABS(MOD('VSWR Calculator'!$C$23/Calculator!$F$13/2,1)-0.5))))/'VSWR Calculator'!$C$25)-$C42)^2+(1500*ABS(SIN(2*PI()*MOD(Calculator!$B$36/Calculator!$F$13,1)))*IF(MOD(Calculator!$B$36/Calculator!$F$13,1)&lt;0.5,-1,1))^2)/SQRT(((50*POWER(80,POWER(COS(PI()*MOD(Calculator!$B$36/Calculator!$F$13,1)),2))+MIN(500,MAX(30,100*EXP(-0.3*'VSWR Calculator'!$C$24)*(1+3*ABS(MOD('VSWR Calculator'!$C$23/Calculator!$F$13/2,1)-0.5))))/'VSWR Calculator'!$C$25)+$C42)^2+(1500*ABS(SIN(2*PI()*MOD(Calculator!$B$36/Calculator!$F$13,1)))*IF(MOD(Calculator!$B$36/Calculator!$F$13,1)&lt;0.5,-1,1))^2)),2))</f>
        <v>—</v>
      </c>
      <c r="HD42" s="253" t="str">
        <f aca="false">IF(OR(Calculator!$E$14&lt;&gt;"YES",Calculator!$B$36&lt;Calculator!$G$14),"—",ROUND((1+SQRT(((50*POWER(80,POWER(COS(PI()*MOD(Calculator!$B$36/Calculator!$F$14,1)),2))+MIN(500,MAX(30,100*EXP(-0.3*'VSWR Calculator'!$C$24)*(1+3*ABS(MOD('VSWR Calculator'!$C$23/Calculator!$F$14/2,1)-0.5))))/'VSWR Calculator'!$C$25)-$C42)^2+(1500*ABS(SIN(2*PI()*MOD(Calculator!$B$36/Calculator!$F$14,1)))*IF(MOD(Calculator!$B$36/Calculator!$F$14,1)&lt;0.5,-1,1))^2)/SQRT(((50*POWER(80,POWER(COS(PI()*MOD(Calculator!$B$36/Calculator!$F$14,1)),2))+MIN(500,MAX(30,100*EXP(-0.3*'VSWR Calculator'!$C$24)*(1+3*ABS(MOD('VSWR Calculator'!$C$23/Calculator!$F$14/2,1)-0.5))))/'VSWR Calculator'!$C$25)+$C42)^2+(1500*ABS(SIN(2*PI()*MOD(Calculator!$B$36/Calculator!$F$14,1)))*IF(MOD(Calculator!$B$36/Calculator!$F$14,1)&lt;0.5,-1,1))^2))/(1-SQRT(((50*POWER(80,POWER(COS(PI()*MOD(Calculator!$B$36/Calculator!$F$14,1)),2))+MIN(500,MAX(30,100*EXP(-0.3*'VSWR Calculator'!$C$24)*(1+3*ABS(MOD('VSWR Calculator'!$C$23/Calculator!$F$14/2,1)-0.5))))/'VSWR Calculator'!$C$25)-$C42)^2+(1500*ABS(SIN(2*PI()*MOD(Calculator!$B$36/Calculator!$F$14,1)))*IF(MOD(Calculator!$B$36/Calculator!$F$14,1)&lt;0.5,-1,1))^2)/SQRT(((50*POWER(80,POWER(COS(PI()*MOD(Calculator!$B$36/Calculator!$F$14,1)),2))+MIN(500,MAX(30,100*EXP(-0.3*'VSWR Calculator'!$C$24)*(1+3*ABS(MOD('VSWR Calculator'!$C$23/Calculator!$F$14/2,1)-0.5))))/'VSWR Calculator'!$C$25)+$C42)^2+(1500*ABS(SIN(2*PI()*MOD(Calculator!$B$36/Calculator!$F$14,1)))*IF(MOD(Calculator!$B$36/Calculator!$F$14,1)&lt;0.5,-1,1))^2)),2))</f>
        <v>—</v>
      </c>
      <c r="HE42" s="253" t="n">
        <f aca="false">IF(OR(Calculator!$E$15&lt;&gt;"YES",Calculator!$B$36&lt;Calculator!$G$15),"—",ROUND((1+SQRT(((50*POWER(80,POWER(COS(PI()*MOD(Calculator!$B$36/Calculator!$F$15,1)),2))+MIN(500,MAX(30,100*EXP(-0.3*'VSWR Calculator'!$C$24)*(1+3*ABS(MOD('VSWR Calculator'!$C$23/Calculator!$F$15/2,1)-0.5))))/'VSWR Calculator'!$C$25)-$C42)^2+(1500*ABS(SIN(2*PI()*MOD(Calculator!$B$36/Calculator!$F$15,1)))*IF(MOD(Calculator!$B$36/Calculator!$F$15,1)&lt;0.5,-1,1))^2)/SQRT(((50*POWER(80,POWER(COS(PI()*MOD(Calculator!$B$36/Calculator!$F$15,1)),2))+MIN(500,MAX(30,100*EXP(-0.3*'VSWR Calculator'!$C$24)*(1+3*ABS(MOD('VSWR Calculator'!$C$23/Calculator!$F$15/2,1)-0.5))))/'VSWR Calculator'!$C$25)+$C42)^2+(1500*ABS(SIN(2*PI()*MOD(Calculator!$B$36/Calculator!$F$15,1)))*IF(MOD(Calculator!$B$36/Calculator!$F$15,1)&lt;0.5,-1,1))^2))/(1-SQRT(((50*POWER(80,POWER(COS(PI()*MOD(Calculator!$B$36/Calculator!$F$15,1)),2))+MIN(500,MAX(30,100*EXP(-0.3*'VSWR Calculator'!$C$24)*(1+3*ABS(MOD('VSWR Calculator'!$C$23/Calculator!$F$15/2,1)-0.5))))/'VSWR Calculator'!$C$25)-$C42)^2+(1500*ABS(SIN(2*PI()*MOD(Calculator!$B$36/Calculator!$F$15,1)))*IF(MOD(Calculator!$B$36/Calculator!$F$15,1)&lt;0.5,-1,1))^2)/SQRT(((50*POWER(80,POWER(COS(PI()*MOD(Calculator!$B$36/Calculator!$F$15,1)),2))+MIN(500,MAX(30,100*EXP(-0.3*'VSWR Calculator'!$C$24)*(1+3*ABS(MOD('VSWR Calculator'!$C$23/Calculator!$F$15/2,1)-0.5))))/'VSWR Calculator'!$C$25)+$C42)^2+(1500*ABS(SIN(2*PI()*MOD(Calculator!$B$36/Calculator!$F$15,1)))*IF(MOD(Calculator!$B$36/Calculator!$F$15,1)&lt;0.5,-1,1))^2)),2))</f>
        <v>24.04</v>
      </c>
      <c r="HF42" s="253" t="str">
        <f aca="false">IF(OR(Calculator!$E$16&lt;&gt;"YES",Calculator!$B$36&lt;Calculator!$G$16),"—",ROUND((1+SQRT(((50*POWER(80,POWER(COS(PI()*MOD(Calculator!$B$36/Calculator!$F$16,1)),2))+MIN(500,MAX(30,100*EXP(-0.3*'VSWR Calculator'!$C$24)*(1+3*ABS(MOD('VSWR Calculator'!$C$23/Calculator!$F$16/2,1)-0.5))))/'VSWR Calculator'!$C$25)-$C42)^2+(1500*ABS(SIN(2*PI()*MOD(Calculator!$B$36/Calculator!$F$16,1)))*IF(MOD(Calculator!$B$36/Calculator!$F$16,1)&lt;0.5,-1,1))^2)/SQRT(((50*POWER(80,POWER(COS(PI()*MOD(Calculator!$B$36/Calculator!$F$16,1)),2))+MIN(500,MAX(30,100*EXP(-0.3*'VSWR Calculator'!$C$24)*(1+3*ABS(MOD('VSWR Calculator'!$C$23/Calculator!$F$16/2,1)-0.5))))/'VSWR Calculator'!$C$25)+$C42)^2+(1500*ABS(SIN(2*PI()*MOD(Calculator!$B$36/Calculator!$F$16,1)))*IF(MOD(Calculator!$B$36/Calculator!$F$16,1)&lt;0.5,-1,1))^2))/(1-SQRT(((50*POWER(80,POWER(COS(PI()*MOD(Calculator!$B$36/Calculator!$F$16,1)),2))+MIN(500,MAX(30,100*EXP(-0.3*'VSWR Calculator'!$C$24)*(1+3*ABS(MOD('VSWR Calculator'!$C$23/Calculator!$F$16/2,1)-0.5))))/'VSWR Calculator'!$C$25)-$C42)^2+(1500*ABS(SIN(2*PI()*MOD(Calculator!$B$36/Calculator!$F$16,1)))*IF(MOD(Calculator!$B$36/Calculator!$F$16,1)&lt;0.5,-1,1))^2)/SQRT(((50*POWER(80,POWER(COS(PI()*MOD(Calculator!$B$36/Calculator!$F$16,1)),2))+MIN(500,MAX(30,100*EXP(-0.3*'VSWR Calculator'!$C$24)*(1+3*ABS(MOD('VSWR Calculator'!$C$23/Calculator!$F$16/2,1)-0.5))))/'VSWR Calculator'!$C$25)+$C42)^2+(1500*ABS(SIN(2*PI()*MOD(Calculator!$B$36/Calculator!$F$16,1)))*IF(MOD(Calculator!$B$36/Calculator!$F$16,1)&lt;0.5,-1,1))^2)),2))</f>
        <v>—</v>
      </c>
      <c r="HG42" s="253" t="n">
        <f aca="false">IF(OR(Calculator!$E$17&lt;&gt;"YES",Calculator!$B$36&lt;Calculator!$G$17),"—",ROUND((1+SQRT(((50*POWER(80,POWER(COS(PI()*MOD(Calculator!$B$36/Calculator!$F$17,1)),2))+MIN(500,MAX(30,100*EXP(-0.3*'VSWR Calculator'!$C$24)*(1+3*ABS(MOD('VSWR Calculator'!$C$23/Calculator!$F$17/2,1)-0.5))))/'VSWR Calculator'!$C$25)-$C42)^2+(1500*ABS(SIN(2*PI()*MOD(Calculator!$B$36/Calculator!$F$17,1)))*IF(MOD(Calculator!$B$36/Calculator!$F$17,1)&lt;0.5,-1,1))^2)/SQRT(((50*POWER(80,POWER(COS(PI()*MOD(Calculator!$B$36/Calculator!$F$17,1)),2))+MIN(500,MAX(30,100*EXP(-0.3*'VSWR Calculator'!$C$24)*(1+3*ABS(MOD('VSWR Calculator'!$C$23/Calculator!$F$17/2,1)-0.5))))/'VSWR Calculator'!$C$25)+$C42)^2+(1500*ABS(SIN(2*PI()*MOD(Calculator!$B$36/Calculator!$F$17,1)))*IF(MOD(Calculator!$B$36/Calculator!$F$17,1)&lt;0.5,-1,1))^2))/(1-SQRT(((50*POWER(80,POWER(COS(PI()*MOD(Calculator!$B$36/Calculator!$F$17,1)),2))+MIN(500,MAX(30,100*EXP(-0.3*'VSWR Calculator'!$C$24)*(1+3*ABS(MOD('VSWR Calculator'!$C$23/Calculator!$F$17/2,1)-0.5))))/'VSWR Calculator'!$C$25)-$C42)^2+(1500*ABS(SIN(2*PI()*MOD(Calculator!$B$36/Calculator!$F$17,1)))*IF(MOD(Calculator!$B$36/Calculator!$F$17,1)&lt;0.5,-1,1))^2)/SQRT(((50*POWER(80,POWER(COS(PI()*MOD(Calculator!$B$36/Calculator!$F$17,1)),2))+MIN(500,MAX(30,100*EXP(-0.3*'VSWR Calculator'!$C$24)*(1+3*ABS(MOD('VSWR Calculator'!$C$23/Calculator!$F$17/2,1)-0.5))))/'VSWR Calculator'!$C$25)+$C42)^2+(1500*ABS(SIN(2*PI()*MOD(Calculator!$B$36/Calculator!$F$17,1)))*IF(MOD(Calculator!$B$36/Calculator!$F$17,1)&lt;0.5,-1,1))^2)),2))</f>
        <v>26.74</v>
      </c>
      <c r="HH42" s="253" t="str">
        <f aca="false">IF(OR(Calculator!$E$18&lt;&gt;"YES",Calculator!$B$36&lt;Calculator!$G$18),"—",ROUND((1+SQRT(((50*POWER(80,POWER(COS(PI()*MOD(Calculator!$B$36/Calculator!$F$18,1)),2))+MIN(500,MAX(30,100*EXP(-0.3*'VSWR Calculator'!$C$24)*(1+3*ABS(MOD('VSWR Calculator'!$C$23/Calculator!$F$18/2,1)-0.5))))/'VSWR Calculator'!$C$25)-$C42)^2+(1500*ABS(SIN(2*PI()*MOD(Calculator!$B$36/Calculator!$F$18,1)))*IF(MOD(Calculator!$B$36/Calculator!$F$18,1)&lt;0.5,-1,1))^2)/SQRT(((50*POWER(80,POWER(COS(PI()*MOD(Calculator!$B$36/Calculator!$F$18,1)),2))+MIN(500,MAX(30,100*EXP(-0.3*'VSWR Calculator'!$C$24)*(1+3*ABS(MOD('VSWR Calculator'!$C$23/Calculator!$F$18/2,1)-0.5))))/'VSWR Calculator'!$C$25)+$C42)^2+(1500*ABS(SIN(2*PI()*MOD(Calculator!$B$36/Calculator!$F$18,1)))*IF(MOD(Calculator!$B$36/Calculator!$F$18,1)&lt;0.5,-1,1))^2))/(1-SQRT(((50*POWER(80,POWER(COS(PI()*MOD(Calculator!$B$36/Calculator!$F$18,1)),2))+MIN(500,MAX(30,100*EXP(-0.3*'VSWR Calculator'!$C$24)*(1+3*ABS(MOD('VSWR Calculator'!$C$23/Calculator!$F$18/2,1)-0.5))))/'VSWR Calculator'!$C$25)-$C42)^2+(1500*ABS(SIN(2*PI()*MOD(Calculator!$B$36/Calculator!$F$18,1)))*IF(MOD(Calculator!$B$36/Calculator!$F$18,1)&lt;0.5,-1,1))^2)/SQRT(((50*POWER(80,POWER(COS(PI()*MOD(Calculator!$B$36/Calculator!$F$18,1)),2))+MIN(500,MAX(30,100*EXP(-0.3*'VSWR Calculator'!$C$24)*(1+3*ABS(MOD('VSWR Calculator'!$C$23/Calculator!$F$18/2,1)-0.5))))/'VSWR Calculator'!$C$25)+$C42)^2+(1500*ABS(SIN(2*PI()*MOD(Calculator!$B$36/Calculator!$F$18,1)))*IF(MOD(Calculator!$B$36/Calculator!$F$18,1)&lt;0.5,-1,1))^2)),2))</f>
        <v>—</v>
      </c>
      <c r="HI42" s="253" t="str">
        <f aca="false">IF(OR(Calculator!$E$19&lt;&gt;"YES",Calculator!$B$36&lt;Calculator!$G$19),"—",ROUND((1+SQRT(((50*POWER(80,POWER(COS(PI()*MOD(Calculator!$B$36/Calculator!$F$19,1)),2))+MIN(500,MAX(30,100*EXP(-0.3*'VSWR Calculator'!$C$24)*(1+3*ABS(MOD('VSWR Calculator'!$C$23/Calculator!$F$19/2,1)-0.5))))/'VSWR Calculator'!$C$25)-$C42)^2+(1500*ABS(SIN(2*PI()*MOD(Calculator!$B$36/Calculator!$F$19,1)))*IF(MOD(Calculator!$B$36/Calculator!$F$19,1)&lt;0.5,-1,1))^2)/SQRT(((50*POWER(80,POWER(COS(PI()*MOD(Calculator!$B$36/Calculator!$F$19,1)),2))+MIN(500,MAX(30,100*EXP(-0.3*'VSWR Calculator'!$C$24)*(1+3*ABS(MOD('VSWR Calculator'!$C$23/Calculator!$F$19/2,1)-0.5))))/'VSWR Calculator'!$C$25)+$C42)^2+(1500*ABS(SIN(2*PI()*MOD(Calculator!$B$36/Calculator!$F$19,1)))*IF(MOD(Calculator!$B$36/Calculator!$F$19,1)&lt;0.5,-1,1))^2))/(1-SQRT(((50*POWER(80,POWER(COS(PI()*MOD(Calculator!$B$36/Calculator!$F$19,1)),2))+MIN(500,MAX(30,100*EXP(-0.3*'VSWR Calculator'!$C$24)*(1+3*ABS(MOD('VSWR Calculator'!$C$23/Calculator!$F$19/2,1)-0.5))))/'VSWR Calculator'!$C$25)-$C42)^2+(1500*ABS(SIN(2*PI()*MOD(Calculator!$B$36/Calculator!$F$19,1)))*IF(MOD(Calculator!$B$36/Calculator!$F$19,1)&lt;0.5,-1,1))^2)/SQRT(((50*POWER(80,POWER(COS(PI()*MOD(Calculator!$B$36/Calculator!$F$19,1)),2))+MIN(500,MAX(30,100*EXP(-0.3*'VSWR Calculator'!$C$24)*(1+3*ABS(MOD('VSWR Calculator'!$C$23/Calculator!$F$19/2,1)-0.5))))/'VSWR Calculator'!$C$25)+$C42)^2+(1500*ABS(SIN(2*PI()*MOD(Calculator!$B$36/Calculator!$F$19,1)))*IF(MOD(Calculator!$B$36/Calculator!$F$19,1)&lt;0.5,-1,1))^2)),2))</f>
        <v>—</v>
      </c>
      <c r="HJ42" s="253" t="str">
        <f aca="false">IF(OR(Calculator!$E$20&lt;&gt;"YES",Calculator!$B$36&lt;Calculator!$G$20),"—",ROUND((1+SQRT(((50*POWER(80,POWER(COS(PI()*MOD(Calculator!$B$36/Calculator!$F$20,1)),2))+MIN(500,MAX(30,100*EXP(-0.3*'VSWR Calculator'!$C$24)*(1+3*ABS(MOD('VSWR Calculator'!$C$23/Calculator!$F$20/2,1)-0.5))))/'VSWR Calculator'!$C$25)-$C42)^2+(1500*ABS(SIN(2*PI()*MOD(Calculator!$B$36/Calculator!$F$20,1)))*IF(MOD(Calculator!$B$36/Calculator!$F$20,1)&lt;0.5,-1,1))^2)/SQRT(((50*POWER(80,POWER(COS(PI()*MOD(Calculator!$B$36/Calculator!$F$20,1)),2))+MIN(500,MAX(30,100*EXP(-0.3*'VSWR Calculator'!$C$24)*(1+3*ABS(MOD('VSWR Calculator'!$C$23/Calculator!$F$20/2,1)-0.5))))/'VSWR Calculator'!$C$25)+$C42)^2+(1500*ABS(SIN(2*PI()*MOD(Calculator!$B$36/Calculator!$F$20,1)))*IF(MOD(Calculator!$B$36/Calculator!$F$20,1)&lt;0.5,-1,1))^2))/(1-SQRT(((50*POWER(80,POWER(COS(PI()*MOD(Calculator!$B$36/Calculator!$F$20,1)),2))+MIN(500,MAX(30,100*EXP(-0.3*'VSWR Calculator'!$C$24)*(1+3*ABS(MOD('VSWR Calculator'!$C$23/Calculator!$F$20/2,1)-0.5))))/'VSWR Calculator'!$C$25)-$C42)^2+(1500*ABS(SIN(2*PI()*MOD(Calculator!$B$36/Calculator!$F$20,1)))*IF(MOD(Calculator!$B$36/Calculator!$F$20,1)&lt;0.5,-1,1))^2)/SQRT(((50*POWER(80,POWER(COS(PI()*MOD(Calculator!$B$36/Calculator!$F$20,1)),2))+MIN(500,MAX(30,100*EXP(-0.3*'VSWR Calculator'!$C$24)*(1+3*ABS(MOD('VSWR Calculator'!$C$23/Calculator!$F$20/2,1)-0.5))))/'VSWR Calculator'!$C$25)+$C42)^2+(1500*ABS(SIN(2*PI()*MOD(Calculator!$B$36/Calculator!$F$20,1)))*IF(MOD(Calculator!$B$36/Calculator!$F$20,1)&lt;0.5,-1,1))^2)),2))</f>
        <v>—</v>
      </c>
      <c r="HK42" s="253" t="str">
        <f aca="false">IF(OR(Calculator!$E$21&lt;&gt;"YES",Calculator!$B$36&lt;Calculator!$G$21),"—",ROUND((1+SQRT(((50*POWER(80,POWER(COS(PI()*MOD(Calculator!$B$36/Calculator!$F$21,1)),2))+MIN(500,MAX(30,100*EXP(-0.3*'VSWR Calculator'!$C$24)*(1+3*ABS(MOD('VSWR Calculator'!$C$23/Calculator!$F$21/2,1)-0.5))))/'VSWR Calculator'!$C$25)-$C42)^2+(1500*ABS(SIN(2*PI()*MOD(Calculator!$B$36/Calculator!$F$21,1)))*IF(MOD(Calculator!$B$36/Calculator!$F$21,1)&lt;0.5,-1,1))^2)/SQRT(((50*POWER(80,POWER(COS(PI()*MOD(Calculator!$B$36/Calculator!$F$21,1)),2))+MIN(500,MAX(30,100*EXP(-0.3*'VSWR Calculator'!$C$24)*(1+3*ABS(MOD('VSWR Calculator'!$C$23/Calculator!$F$21/2,1)-0.5))))/'VSWR Calculator'!$C$25)+$C42)^2+(1500*ABS(SIN(2*PI()*MOD(Calculator!$B$36/Calculator!$F$21,1)))*IF(MOD(Calculator!$B$36/Calculator!$F$21,1)&lt;0.5,-1,1))^2))/(1-SQRT(((50*POWER(80,POWER(COS(PI()*MOD(Calculator!$B$36/Calculator!$F$21,1)),2))+MIN(500,MAX(30,100*EXP(-0.3*'VSWR Calculator'!$C$24)*(1+3*ABS(MOD('VSWR Calculator'!$C$23/Calculator!$F$21/2,1)-0.5))))/'VSWR Calculator'!$C$25)-$C42)^2+(1500*ABS(SIN(2*PI()*MOD(Calculator!$B$36/Calculator!$F$21,1)))*IF(MOD(Calculator!$B$36/Calculator!$F$21,1)&lt;0.5,-1,1))^2)/SQRT(((50*POWER(80,POWER(COS(PI()*MOD(Calculator!$B$36/Calculator!$F$21,1)),2))+MIN(500,MAX(30,100*EXP(-0.3*'VSWR Calculator'!$C$24)*(1+3*ABS(MOD('VSWR Calculator'!$C$23/Calculator!$F$21/2,1)-0.5))))/'VSWR Calculator'!$C$25)+$C42)^2+(1500*ABS(SIN(2*PI()*MOD(Calculator!$B$36/Calculator!$F$21,1)))*IF(MOD(Calculator!$B$36/Calculator!$F$21,1)&lt;0.5,-1,1))^2)),2))</f>
        <v>—</v>
      </c>
      <c r="HL42" s="253" t="str">
        <f aca="false">IF(OR(Calculator!$E$22&lt;&gt;"YES",Calculator!$B$36&lt;Calculator!$G$22),"—",ROUND((1+SQRT(((50*POWER(80,POWER(COS(PI()*MOD(Calculator!$B$36/Calculator!$F$22,1)),2))+MIN(500,MAX(30,100*EXP(-0.3*'VSWR Calculator'!$C$24)*(1+3*ABS(MOD('VSWR Calculator'!$C$23/Calculator!$F$22/2,1)-0.5))))/'VSWR Calculator'!$C$25)-$C42)^2+(1500*ABS(SIN(2*PI()*MOD(Calculator!$B$36/Calculator!$F$22,1)))*IF(MOD(Calculator!$B$36/Calculator!$F$22,1)&lt;0.5,-1,1))^2)/SQRT(((50*POWER(80,POWER(COS(PI()*MOD(Calculator!$B$36/Calculator!$F$22,1)),2))+MIN(500,MAX(30,100*EXP(-0.3*'VSWR Calculator'!$C$24)*(1+3*ABS(MOD('VSWR Calculator'!$C$23/Calculator!$F$22/2,1)-0.5))))/'VSWR Calculator'!$C$25)+$C42)^2+(1500*ABS(SIN(2*PI()*MOD(Calculator!$B$36/Calculator!$F$22,1)))*IF(MOD(Calculator!$B$36/Calculator!$F$22,1)&lt;0.5,-1,1))^2))/(1-SQRT(((50*POWER(80,POWER(COS(PI()*MOD(Calculator!$B$36/Calculator!$F$22,1)),2))+MIN(500,MAX(30,100*EXP(-0.3*'VSWR Calculator'!$C$24)*(1+3*ABS(MOD('VSWR Calculator'!$C$23/Calculator!$F$22/2,1)-0.5))))/'VSWR Calculator'!$C$25)-$C42)^2+(1500*ABS(SIN(2*PI()*MOD(Calculator!$B$36/Calculator!$F$22,1)))*IF(MOD(Calculator!$B$36/Calculator!$F$22,1)&lt;0.5,-1,1))^2)/SQRT(((50*POWER(80,POWER(COS(PI()*MOD(Calculator!$B$36/Calculator!$F$22,1)),2))+MIN(500,MAX(30,100*EXP(-0.3*'VSWR Calculator'!$C$24)*(1+3*ABS(MOD('VSWR Calculator'!$C$23/Calculator!$F$22/2,1)-0.5))))/'VSWR Calculator'!$C$25)+$C42)^2+(1500*ABS(SIN(2*PI()*MOD(Calculator!$B$36/Calculator!$F$22,1)))*IF(MOD(Calculator!$B$36/Calculator!$F$22,1)&lt;0.5,-1,1))^2)),2))</f>
        <v>—</v>
      </c>
      <c r="HM42" s="253" t="n">
        <f aca="false">IFERROR(ROUND((IF(ISNUMBER(HB42),HB42,0)+IF(ISNUMBER(HC42),HC42,0)+IF(ISNUMBER(HD42),HD42,0)+IF(ISNUMBER(HE42),HE42,0)+IF(ISNUMBER(HF42),HF42,0)+IF(ISNUMBER(HG42),HG42,0)+IF(ISNUMBER(HH42),HH42,0)+IF(ISNUMBER(HI42),HI42,0)+IF(ISNUMBER(HJ42),HJ42,0)+IF(ISNUMBER(HK42),HK42,0)+IF(ISNUMBER(HL42),HL42,0))/(IF(ISNUMBER(HB42),1,0)+IF(ISNUMBER(HC42),1,0)+IF(ISNUMBER(HD42),1,0)+IF(ISNUMBER(HE42),1,0)+IF(ISNUMBER(HF42),1,0)+IF(ISNUMBER(HG42),1,0)+IF(ISNUMBER(HH42),1,0)+IF(ISNUMBER(HI42),1,0)+IF(ISNUMBER(HJ42),1,0)+IF(ISNUMBER(HK42),1,0)+IF(ISNUMBER(HL42),1,0)),4),"")</f>
        <v>25.39</v>
      </c>
      <c r="HN42" s="253" t="str">
        <f aca="false">IF(OR(Calculator!$E$12&lt;&gt;"YES",Calculator!$B$37&lt;Calculator!$G$12),"—",ROUND((1+SQRT(((50*POWER(80,POWER(COS(PI()*MOD(Calculator!$B$37/Calculator!$F$12,1)),2))+MIN(500,MAX(30,100*EXP(-0.3*'VSWR Calculator'!$C$24)*(1+3*ABS(MOD('VSWR Calculator'!$C$23/Calculator!$F$12/2,1)-0.5))))/'VSWR Calculator'!$C$25)-$C42)^2+(1500*ABS(SIN(2*PI()*MOD(Calculator!$B$37/Calculator!$F$12,1)))*IF(MOD(Calculator!$B$37/Calculator!$F$12,1)&lt;0.5,-1,1))^2)/SQRT(((50*POWER(80,POWER(COS(PI()*MOD(Calculator!$B$37/Calculator!$F$12,1)),2))+MIN(500,MAX(30,100*EXP(-0.3*'VSWR Calculator'!$C$24)*(1+3*ABS(MOD('VSWR Calculator'!$C$23/Calculator!$F$12/2,1)-0.5))))/'VSWR Calculator'!$C$25)+$C42)^2+(1500*ABS(SIN(2*PI()*MOD(Calculator!$B$37/Calculator!$F$12,1)))*IF(MOD(Calculator!$B$37/Calculator!$F$12,1)&lt;0.5,-1,1))^2))/(1-SQRT(((50*POWER(80,POWER(COS(PI()*MOD(Calculator!$B$37/Calculator!$F$12,1)),2))+MIN(500,MAX(30,100*EXP(-0.3*'VSWR Calculator'!$C$24)*(1+3*ABS(MOD('VSWR Calculator'!$C$23/Calculator!$F$12/2,1)-0.5))))/'VSWR Calculator'!$C$25)-$C42)^2+(1500*ABS(SIN(2*PI()*MOD(Calculator!$B$37/Calculator!$F$12,1)))*IF(MOD(Calculator!$B$37/Calculator!$F$12,1)&lt;0.5,-1,1))^2)/SQRT(((50*POWER(80,POWER(COS(PI()*MOD(Calculator!$B$37/Calculator!$F$12,1)),2))+MIN(500,MAX(30,100*EXP(-0.3*'VSWR Calculator'!$C$24)*(1+3*ABS(MOD('VSWR Calculator'!$C$23/Calculator!$F$12/2,1)-0.5))))/'VSWR Calculator'!$C$25)+$C42)^2+(1500*ABS(SIN(2*PI()*MOD(Calculator!$B$37/Calculator!$F$12,1)))*IF(MOD(Calculator!$B$37/Calculator!$F$12,1)&lt;0.5,-1,1))^2)),2))</f>
        <v>—</v>
      </c>
      <c r="HO42" s="253" t="str">
        <f aca="false">IF(OR(Calculator!$E$13&lt;&gt;"YES",Calculator!$B$37&lt;Calculator!$G$13),"—",ROUND((1+SQRT(((50*POWER(80,POWER(COS(PI()*MOD(Calculator!$B$37/Calculator!$F$13,1)),2))+MIN(500,MAX(30,100*EXP(-0.3*'VSWR Calculator'!$C$24)*(1+3*ABS(MOD('VSWR Calculator'!$C$23/Calculator!$F$13/2,1)-0.5))))/'VSWR Calculator'!$C$25)-$C42)^2+(1500*ABS(SIN(2*PI()*MOD(Calculator!$B$37/Calculator!$F$13,1)))*IF(MOD(Calculator!$B$37/Calculator!$F$13,1)&lt;0.5,-1,1))^2)/SQRT(((50*POWER(80,POWER(COS(PI()*MOD(Calculator!$B$37/Calculator!$F$13,1)),2))+MIN(500,MAX(30,100*EXP(-0.3*'VSWR Calculator'!$C$24)*(1+3*ABS(MOD('VSWR Calculator'!$C$23/Calculator!$F$13/2,1)-0.5))))/'VSWR Calculator'!$C$25)+$C42)^2+(1500*ABS(SIN(2*PI()*MOD(Calculator!$B$37/Calculator!$F$13,1)))*IF(MOD(Calculator!$B$37/Calculator!$F$13,1)&lt;0.5,-1,1))^2))/(1-SQRT(((50*POWER(80,POWER(COS(PI()*MOD(Calculator!$B$37/Calculator!$F$13,1)),2))+MIN(500,MAX(30,100*EXP(-0.3*'VSWR Calculator'!$C$24)*(1+3*ABS(MOD('VSWR Calculator'!$C$23/Calculator!$F$13/2,1)-0.5))))/'VSWR Calculator'!$C$25)-$C42)^2+(1500*ABS(SIN(2*PI()*MOD(Calculator!$B$37/Calculator!$F$13,1)))*IF(MOD(Calculator!$B$37/Calculator!$F$13,1)&lt;0.5,-1,1))^2)/SQRT(((50*POWER(80,POWER(COS(PI()*MOD(Calculator!$B$37/Calculator!$F$13,1)),2))+MIN(500,MAX(30,100*EXP(-0.3*'VSWR Calculator'!$C$24)*(1+3*ABS(MOD('VSWR Calculator'!$C$23/Calculator!$F$13/2,1)-0.5))))/'VSWR Calculator'!$C$25)+$C42)^2+(1500*ABS(SIN(2*PI()*MOD(Calculator!$B$37/Calculator!$F$13,1)))*IF(MOD(Calculator!$B$37/Calculator!$F$13,1)&lt;0.5,-1,1))^2)),2))</f>
        <v>—</v>
      </c>
      <c r="HP42" s="253" t="str">
        <f aca="false">IF(OR(Calculator!$E$14&lt;&gt;"YES",Calculator!$B$37&lt;Calculator!$G$14),"—",ROUND((1+SQRT(((50*POWER(80,POWER(COS(PI()*MOD(Calculator!$B$37/Calculator!$F$14,1)),2))+MIN(500,MAX(30,100*EXP(-0.3*'VSWR Calculator'!$C$24)*(1+3*ABS(MOD('VSWR Calculator'!$C$23/Calculator!$F$14/2,1)-0.5))))/'VSWR Calculator'!$C$25)-$C42)^2+(1500*ABS(SIN(2*PI()*MOD(Calculator!$B$37/Calculator!$F$14,1)))*IF(MOD(Calculator!$B$37/Calculator!$F$14,1)&lt;0.5,-1,1))^2)/SQRT(((50*POWER(80,POWER(COS(PI()*MOD(Calculator!$B$37/Calculator!$F$14,1)),2))+MIN(500,MAX(30,100*EXP(-0.3*'VSWR Calculator'!$C$24)*(1+3*ABS(MOD('VSWR Calculator'!$C$23/Calculator!$F$14/2,1)-0.5))))/'VSWR Calculator'!$C$25)+$C42)^2+(1500*ABS(SIN(2*PI()*MOD(Calculator!$B$37/Calculator!$F$14,1)))*IF(MOD(Calculator!$B$37/Calculator!$F$14,1)&lt;0.5,-1,1))^2))/(1-SQRT(((50*POWER(80,POWER(COS(PI()*MOD(Calculator!$B$37/Calculator!$F$14,1)),2))+MIN(500,MAX(30,100*EXP(-0.3*'VSWR Calculator'!$C$24)*(1+3*ABS(MOD('VSWR Calculator'!$C$23/Calculator!$F$14/2,1)-0.5))))/'VSWR Calculator'!$C$25)-$C42)^2+(1500*ABS(SIN(2*PI()*MOD(Calculator!$B$37/Calculator!$F$14,1)))*IF(MOD(Calculator!$B$37/Calculator!$F$14,1)&lt;0.5,-1,1))^2)/SQRT(((50*POWER(80,POWER(COS(PI()*MOD(Calculator!$B$37/Calculator!$F$14,1)),2))+MIN(500,MAX(30,100*EXP(-0.3*'VSWR Calculator'!$C$24)*(1+3*ABS(MOD('VSWR Calculator'!$C$23/Calculator!$F$14/2,1)-0.5))))/'VSWR Calculator'!$C$25)+$C42)^2+(1500*ABS(SIN(2*PI()*MOD(Calculator!$B$37/Calculator!$F$14,1)))*IF(MOD(Calculator!$B$37/Calculator!$F$14,1)&lt;0.5,-1,1))^2)),2))</f>
        <v>—</v>
      </c>
      <c r="HQ42" s="253" t="n">
        <f aca="false">IF(OR(Calculator!$E$15&lt;&gt;"YES",Calculator!$B$37&lt;Calculator!$G$15),"—",ROUND((1+SQRT(((50*POWER(80,POWER(COS(PI()*MOD(Calculator!$B$37/Calculator!$F$15,1)),2))+MIN(500,MAX(30,100*EXP(-0.3*'VSWR Calculator'!$C$24)*(1+3*ABS(MOD('VSWR Calculator'!$C$23/Calculator!$F$15/2,1)-0.5))))/'VSWR Calculator'!$C$25)-$C42)^2+(1500*ABS(SIN(2*PI()*MOD(Calculator!$B$37/Calculator!$F$15,1)))*IF(MOD(Calculator!$B$37/Calculator!$F$15,1)&lt;0.5,-1,1))^2)/SQRT(((50*POWER(80,POWER(COS(PI()*MOD(Calculator!$B$37/Calculator!$F$15,1)),2))+MIN(500,MAX(30,100*EXP(-0.3*'VSWR Calculator'!$C$24)*(1+3*ABS(MOD('VSWR Calculator'!$C$23/Calculator!$F$15/2,1)-0.5))))/'VSWR Calculator'!$C$25)+$C42)^2+(1500*ABS(SIN(2*PI()*MOD(Calculator!$B$37/Calculator!$F$15,1)))*IF(MOD(Calculator!$B$37/Calculator!$F$15,1)&lt;0.5,-1,1))^2))/(1-SQRT(((50*POWER(80,POWER(COS(PI()*MOD(Calculator!$B$37/Calculator!$F$15,1)),2))+MIN(500,MAX(30,100*EXP(-0.3*'VSWR Calculator'!$C$24)*(1+3*ABS(MOD('VSWR Calculator'!$C$23/Calculator!$F$15/2,1)-0.5))))/'VSWR Calculator'!$C$25)-$C42)^2+(1500*ABS(SIN(2*PI()*MOD(Calculator!$B$37/Calculator!$F$15,1)))*IF(MOD(Calculator!$B$37/Calculator!$F$15,1)&lt;0.5,-1,1))^2)/SQRT(((50*POWER(80,POWER(COS(PI()*MOD(Calculator!$B$37/Calculator!$F$15,1)),2))+MIN(500,MAX(30,100*EXP(-0.3*'VSWR Calculator'!$C$24)*(1+3*ABS(MOD('VSWR Calculator'!$C$23/Calculator!$F$15/2,1)-0.5))))/'VSWR Calculator'!$C$25)+$C42)^2+(1500*ABS(SIN(2*PI()*MOD(Calculator!$B$37/Calculator!$F$15,1)))*IF(MOD(Calculator!$B$37/Calculator!$F$15,1)&lt;0.5,-1,1))^2)),2))</f>
        <v>6.59</v>
      </c>
      <c r="HR42" s="253" t="str">
        <f aca="false">IF(OR(Calculator!$E$16&lt;&gt;"YES",Calculator!$B$37&lt;Calculator!$G$16),"—",ROUND((1+SQRT(((50*POWER(80,POWER(COS(PI()*MOD(Calculator!$B$37/Calculator!$F$16,1)),2))+MIN(500,MAX(30,100*EXP(-0.3*'VSWR Calculator'!$C$24)*(1+3*ABS(MOD('VSWR Calculator'!$C$23/Calculator!$F$16/2,1)-0.5))))/'VSWR Calculator'!$C$25)-$C42)^2+(1500*ABS(SIN(2*PI()*MOD(Calculator!$B$37/Calculator!$F$16,1)))*IF(MOD(Calculator!$B$37/Calculator!$F$16,1)&lt;0.5,-1,1))^2)/SQRT(((50*POWER(80,POWER(COS(PI()*MOD(Calculator!$B$37/Calculator!$F$16,1)),2))+MIN(500,MAX(30,100*EXP(-0.3*'VSWR Calculator'!$C$24)*(1+3*ABS(MOD('VSWR Calculator'!$C$23/Calculator!$F$16/2,1)-0.5))))/'VSWR Calculator'!$C$25)+$C42)^2+(1500*ABS(SIN(2*PI()*MOD(Calculator!$B$37/Calculator!$F$16,1)))*IF(MOD(Calculator!$B$37/Calculator!$F$16,1)&lt;0.5,-1,1))^2))/(1-SQRT(((50*POWER(80,POWER(COS(PI()*MOD(Calculator!$B$37/Calculator!$F$16,1)),2))+MIN(500,MAX(30,100*EXP(-0.3*'VSWR Calculator'!$C$24)*(1+3*ABS(MOD('VSWR Calculator'!$C$23/Calculator!$F$16/2,1)-0.5))))/'VSWR Calculator'!$C$25)-$C42)^2+(1500*ABS(SIN(2*PI()*MOD(Calculator!$B$37/Calculator!$F$16,1)))*IF(MOD(Calculator!$B$37/Calculator!$F$16,1)&lt;0.5,-1,1))^2)/SQRT(((50*POWER(80,POWER(COS(PI()*MOD(Calculator!$B$37/Calculator!$F$16,1)),2))+MIN(500,MAX(30,100*EXP(-0.3*'VSWR Calculator'!$C$24)*(1+3*ABS(MOD('VSWR Calculator'!$C$23/Calculator!$F$16/2,1)-0.5))))/'VSWR Calculator'!$C$25)+$C42)^2+(1500*ABS(SIN(2*PI()*MOD(Calculator!$B$37/Calculator!$F$16,1)))*IF(MOD(Calculator!$B$37/Calculator!$F$16,1)&lt;0.5,-1,1))^2)),2))</f>
        <v>—</v>
      </c>
      <c r="HS42" s="253" t="n">
        <f aca="false">IF(OR(Calculator!$E$17&lt;&gt;"YES",Calculator!$B$37&lt;Calculator!$G$17),"—",ROUND((1+SQRT(((50*POWER(80,POWER(COS(PI()*MOD(Calculator!$B$37/Calculator!$F$17,1)),2))+MIN(500,MAX(30,100*EXP(-0.3*'VSWR Calculator'!$C$24)*(1+3*ABS(MOD('VSWR Calculator'!$C$23/Calculator!$F$17/2,1)-0.5))))/'VSWR Calculator'!$C$25)-$C42)^2+(1500*ABS(SIN(2*PI()*MOD(Calculator!$B$37/Calculator!$F$17,1)))*IF(MOD(Calculator!$B$37/Calculator!$F$17,1)&lt;0.5,-1,1))^2)/SQRT(((50*POWER(80,POWER(COS(PI()*MOD(Calculator!$B$37/Calculator!$F$17,1)),2))+MIN(500,MAX(30,100*EXP(-0.3*'VSWR Calculator'!$C$24)*(1+3*ABS(MOD('VSWR Calculator'!$C$23/Calculator!$F$17/2,1)-0.5))))/'VSWR Calculator'!$C$25)+$C42)^2+(1500*ABS(SIN(2*PI()*MOD(Calculator!$B$37/Calculator!$F$17,1)))*IF(MOD(Calculator!$B$37/Calculator!$F$17,1)&lt;0.5,-1,1))^2))/(1-SQRT(((50*POWER(80,POWER(COS(PI()*MOD(Calculator!$B$37/Calculator!$F$17,1)),2))+MIN(500,MAX(30,100*EXP(-0.3*'VSWR Calculator'!$C$24)*(1+3*ABS(MOD('VSWR Calculator'!$C$23/Calculator!$F$17/2,1)-0.5))))/'VSWR Calculator'!$C$25)-$C42)^2+(1500*ABS(SIN(2*PI()*MOD(Calculator!$B$37/Calculator!$F$17,1)))*IF(MOD(Calculator!$B$37/Calculator!$F$17,1)&lt;0.5,-1,1))^2)/SQRT(((50*POWER(80,POWER(COS(PI()*MOD(Calculator!$B$37/Calculator!$F$17,1)),2))+MIN(500,MAX(30,100*EXP(-0.3*'VSWR Calculator'!$C$24)*(1+3*ABS(MOD('VSWR Calculator'!$C$23/Calculator!$F$17/2,1)-0.5))))/'VSWR Calculator'!$C$25)+$C42)^2+(1500*ABS(SIN(2*PI()*MOD(Calculator!$B$37/Calculator!$F$17,1)))*IF(MOD(Calculator!$B$37/Calculator!$F$17,1)&lt;0.5,-1,1))^2)),2))</f>
        <v>23.13</v>
      </c>
      <c r="HT42" s="253" t="str">
        <f aca="false">IF(OR(Calculator!$E$18&lt;&gt;"YES",Calculator!$B$37&lt;Calculator!$G$18),"—",ROUND((1+SQRT(((50*POWER(80,POWER(COS(PI()*MOD(Calculator!$B$37/Calculator!$F$18,1)),2))+MIN(500,MAX(30,100*EXP(-0.3*'VSWR Calculator'!$C$24)*(1+3*ABS(MOD('VSWR Calculator'!$C$23/Calculator!$F$18/2,1)-0.5))))/'VSWR Calculator'!$C$25)-$C42)^2+(1500*ABS(SIN(2*PI()*MOD(Calculator!$B$37/Calculator!$F$18,1)))*IF(MOD(Calculator!$B$37/Calculator!$F$18,1)&lt;0.5,-1,1))^2)/SQRT(((50*POWER(80,POWER(COS(PI()*MOD(Calculator!$B$37/Calculator!$F$18,1)),2))+MIN(500,MAX(30,100*EXP(-0.3*'VSWR Calculator'!$C$24)*(1+3*ABS(MOD('VSWR Calculator'!$C$23/Calculator!$F$18/2,1)-0.5))))/'VSWR Calculator'!$C$25)+$C42)^2+(1500*ABS(SIN(2*PI()*MOD(Calculator!$B$37/Calculator!$F$18,1)))*IF(MOD(Calculator!$B$37/Calculator!$F$18,1)&lt;0.5,-1,1))^2))/(1-SQRT(((50*POWER(80,POWER(COS(PI()*MOD(Calculator!$B$37/Calculator!$F$18,1)),2))+MIN(500,MAX(30,100*EXP(-0.3*'VSWR Calculator'!$C$24)*(1+3*ABS(MOD('VSWR Calculator'!$C$23/Calculator!$F$18/2,1)-0.5))))/'VSWR Calculator'!$C$25)-$C42)^2+(1500*ABS(SIN(2*PI()*MOD(Calculator!$B$37/Calculator!$F$18,1)))*IF(MOD(Calculator!$B$37/Calculator!$F$18,1)&lt;0.5,-1,1))^2)/SQRT(((50*POWER(80,POWER(COS(PI()*MOD(Calculator!$B$37/Calculator!$F$18,1)),2))+MIN(500,MAX(30,100*EXP(-0.3*'VSWR Calculator'!$C$24)*(1+3*ABS(MOD('VSWR Calculator'!$C$23/Calculator!$F$18/2,1)-0.5))))/'VSWR Calculator'!$C$25)+$C42)^2+(1500*ABS(SIN(2*PI()*MOD(Calculator!$B$37/Calculator!$F$18,1)))*IF(MOD(Calculator!$B$37/Calculator!$F$18,1)&lt;0.5,-1,1))^2)),2))</f>
        <v>—</v>
      </c>
      <c r="HU42" s="253" t="str">
        <f aca="false">IF(OR(Calculator!$E$19&lt;&gt;"YES",Calculator!$B$37&lt;Calculator!$G$19),"—",ROUND((1+SQRT(((50*POWER(80,POWER(COS(PI()*MOD(Calculator!$B$37/Calculator!$F$19,1)),2))+MIN(500,MAX(30,100*EXP(-0.3*'VSWR Calculator'!$C$24)*(1+3*ABS(MOD('VSWR Calculator'!$C$23/Calculator!$F$19/2,1)-0.5))))/'VSWR Calculator'!$C$25)-$C42)^2+(1500*ABS(SIN(2*PI()*MOD(Calculator!$B$37/Calculator!$F$19,1)))*IF(MOD(Calculator!$B$37/Calculator!$F$19,1)&lt;0.5,-1,1))^2)/SQRT(((50*POWER(80,POWER(COS(PI()*MOD(Calculator!$B$37/Calculator!$F$19,1)),2))+MIN(500,MAX(30,100*EXP(-0.3*'VSWR Calculator'!$C$24)*(1+3*ABS(MOD('VSWR Calculator'!$C$23/Calculator!$F$19/2,1)-0.5))))/'VSWR Calculator'!$C$25)+$C42)^2+(1500*ABS(SIN(2*PI()*MOD(Calculator!$B$37/Calculator!$F$19,1)))*IF(MOD(Calculator!$B$37/Calculator!$F$19,1)&lt;0.5,-1,1))^2))/(1-SQRT(((50*POWER(80,POWER(COS(PI()*MOD(Calculator!$B$37/Calculator!$F$19,1)),2))+MIN(500,MAX(30,100*EXP(-0.3*'VSWR Calculator'!$C$24)*(1+3*ABS(MOD('VSWR Calculator'!$C$23/Calculator!$F$19/2,1)-0.5))))/'VSWR Calculator'!$C$25)-$C42)^2+(1500*ABS(SIN(2*PI()*MOD(Calculator!$B$37/Calculator!$F$19,1)))*IF(MOD(Calculator!$B$37/Calculator!$F$19,1)&lt;0.5,-1,1))^2)/SQRT(((50*POWER(80,POWER(COS(PI()*MOD(Calculator!$B$37/Calculator!$F$19,1)),2))+MIN(500,MAX(30,100*EXP(-0.3*'VSWR Calculator'!$C$24)*(1+3*ABS(MOD('VSWR Calculator'!$C$23/Calculator!$F$19/2,1)-0.5))))/'VSWR Calculator'!$C$25)+$C42)^2+(1500*ABS(SIN(2*PI()*MOD(Calculator!$B$37/Calculator!$F$19,1)))*IF(MOD(Calculator!$B$37/Calculator!$F$19,1)&lt;0.5,-1,1))^2)),2))</f>
        <v>—</v>
      </c>
      <c r="HV42" s="253" t="str">
        <f aca="false">IF(OR(Calculator!$E$20&lt;&gt;"YES",Calculator!$B$37&lt;Calculator!$G$20),"—",ROUND((1+SQRT(((50*POWER(80,POWER(COS(PI()*MOD(Calculator!$B$37/Calculator!$F$20,1)),2))+MIN(500,MAX(30,100*EXP(-0.3*'VSWR Calculator'!$C$24)*(1+3*ABS(MOD('VSWR Calculator'!$C$23/Calculator!$F$20/2,1)-0.5))))/'VSWR Calculator'!$C$25)-$C42)^2+(1500*ABS(SIN(2*PI()*MOD(Calculator!$B$37/Calculator!$F$20,1)))*IF(MOD(Calculator!$B$37/Calculator!$F$20,1)&lt;0.5,-1,1))^2)/SQRT(((50*POWER(80,POWER(COS(PI()*MOD(Calculator!$B$37/Calculator!$F$20,1)),2))+MIN(500,MAX(30,100*EXP(-0.3*'VSWR Calculator'!$C$24)*(1+3*ABS(MOD('VSWR Calculator'!$C$23/Calculator!$F$20/2,1)-0.5))))/'VSWR Calculator'!$C$25)+$C42)^2+(1500*ABS(SIN(2*PI()*MOD(Calculator!$B$37/Calculator!$F$20,1)))*IF(MOD(Calculator!$B$37/Calculator!$F$20,1)&lt;0.5,-1,1))^2))/(1-SQRT(((50*POWER(80,POWER(COS(PI()*MOD(Calculator!$B$37/Calculator!$F$20,1)),2))+MIN(500,MAX(30,100*EXP(-0.3*'VSWR Calculator'!$C$24)*(1+3*ABS(MOD('VSWR Calculator'!$C$23/Calculator!$F$20/2,1)-0.5))))/'VSWR Calculator'!$C$25)-$C42)^2+(1500*ABS(SIN(2*PI()*MOD(Calculator!$B$37/Calculator!$F$20,1)))*IF(MOD(Calculator!$B$37/Calculator!$F$20,1)&lt;0.5,-1,1))^2)/SQRT(((50*POWER(80,POWER(COS(PI()*MOD(Calculator!$B$37/Calculator!$F$20,1)),2))+MIN(500,MAX(30,100*EXP(-0.3*'VSWR Calculator'!$C$24)*(1+3*ABS(MOD('VSWR Calculator'!$C$23/Calculator!$F$20/2,1)-0.5))))/'VSWR Calculator'!$C$25)+$C42)^2+(1500*ABS(SIN(2*PI()*MOD(Calculator!$B$37/Calculator!$F$20,1)))*IF(MOD(Calculator!$B$37/Calculator!$F$20,1)&lt;0.5,-1,1))^2)),2))</f>
        <v>—</v>
      </c>
      <c r="HW42" s="253" t="str">
        <f aca="false">IF(OR(Calculator!$E$21&lt;&gt;"YES",Calculator!$B$37&lt;Calculator!$G$21),"—",ROUND((1+SQRT(((50*POWER(80,POWER(COS(PI()*MOD(Calculator!$B$37/Calculator!$F$21,1)),2))+MIN(500,MAX(30,100*EXP(-0.3*'VSWR Calculator'!$C$24)*(1+3*ABS(MOD('VSWR Calculator'!$C$23/Calculator!$F$21/2,1)-0.5))))/'VSWR Calculator'!$C$25)-$C42)^2+(1500*ABS(SIN(2*PI()*MOD(Calculator!$B$37/Calculator!$F$21,1)))*IF(MOD(Calculator!$B$37/Calculator!$F$21,1)&lt;0.5,-1,1))^2)/SQRT(((50*POWER(80,POWER(COS(PI()*MOD(Calculator!$B$37/Calculator!$F$21,1)),2))+MIN(500,MAX(30,100*EXP(-0.3*'VSWR Calculator'!$C$24)*(1+3*ABS(MOD('VSWR Calculator'!$C$23/Calculator!$F$21/2,1)-0.5))))/'VSWR Calculator'!$C$25)+$C42)^2+(1500*ABS(SIN(2*PI()*MOD(Calculator!$B$37/Calculator!$F$21,1)))*IF(MOD(Calculator!$B$37/Calculator!$F$21,1)&lt;0.5,-1,1))^2))/(1-SQRT(((50*POWER(80,POWER(COS(PI()*MOD(Calculator!$B$37/Calculator!$F$21,1)),2))+MIN(500,MAX(30,100*EXP(-0.3*'VSWR Calculator'!$C$24)*(1+3*ABS(MOD('VSWR Calculator'!$C$23/Calculator!$F$21/2,1)-0.5))))/'VSWR Calculator'!$C$25)-$C42)^2+(1500*ABS(SIN(2*PI()*MOD(Calculator!$B$37/Calculator!$F$21,1)))*IF(MOD(Calculator!$B$37/Calculator!$F$21,1)&lt;0.5,-1,1))^2)/SQRT(((50*POWER(80,POWER(COS(PI()*MOD(Calculator!$B$37/Calculator!$F$21,1)),2))+MIN(500,MAX(30,100*EXP(-0.3*'VSWR Calculator'!$C$24)*(1+3*ABS(MOD('VSWR Calculator'!$C$23/Calculator!$F$21/2,1)-0.5))))/'VSWR Calculator'!$C$25)+$C42)^2+(1500*ABS(SIN(2*PI()*MOD(Calculator!$B$37/Calculator!$F$21,1)))*IF(MOD(Calculator!$B$37/Calculator!$F$21,1)&lt;0.5,-1,1))^2)),2))</f>
        <v>—</v>
      </c>
      <c r="HX42" s="253" t="str">
        <f aca="false">IF(OR(Calculator!$E$22&lt;&gt;"YES",Calculator!$B$37&lt;Calculator!$G$22),"—",ROUND((1+SQRT(((50*POWER(80,POWER(COS(PI()*MOD(Calculator!$B$37/Calculator!$F$22,1)),2))+MIN(500,MAX(30,100*EXP(-0.3*'VSWR Calculator'!$C$24)*(1+3*ABS(MOD('VSWR Calculator'!$C$23/Calculator!$F$22/2,1)-0.5))))/'VSWR Calculator'!$C$25)-$C42)^2+(1500*ABS(SIN(2*PI()*MOD(Calculator!$B$37/Calculator!$F$22,1)))*IF(MOD(Calculator!$B$37/Calculator!$F$22,1)&lt;0.5,-1,1))^2)/SQRT(((50*POWER(80,POWER(COS(PI()*MOD(Calculator!$B$37/Calculator!$F$22,1)),2))+MIN(500,MAX(30,100*EXP(-0.3*'VSWR Calculator'!$C$24)*(1+3*ABS(MOD('VSWR Calculator'!$C$23/Calculator!$F$22/2,1)-0.5))))/'VSWR Calculator'!$C$25)+$C42)^2+(1500*ABS(SIN(2*PI()*MOD(Calculator!$B$37/Calculator!$F$22,1)))*IF(MOD(Calculator!$B$37/Calculator!$F$22,1)&lt;0.5,-1,1))^2))/(1-SQRT(((50*POWER(80,POWER(COS(PI()*MOD(Calculator!$B$37/Calculator!$F$22,1)),2))+MIN(500,MAX(30,100*EXP(-0.3*'VSWR Calculator'!$C$24)*(1+3*ABS(MOD('VSWR Calculator'!$C$23/Calculator!$F$22/2,1)-0.5))))/'VSWR Calculator'!$C$25)-$C42)^2+(1500*ABS(SIN(2*PI()*MOD(Calculator!$B$37/Calculator!$F$22,1)))*IF(MOD(Calculator!$B$37/Calculator!$F$22,1)&lt;0.5,-1,1))^2)/SQRT(((50*POWER(80,POWER(COS(PI()*MOD(Calculator!$B$37/Calculator!$F$22,1)),2))+MIN(500,MAX(30,100*EXP(-0.3*'VSWR Calculator'!$C$24)*(1+3*ABS(MOD('VSWR Calculator'!$C$23/Calculator!$F$22/2,1)-0.5))))/'VSWR Calculator'!$C$25)+$C42)^2+(1500*ABS(SIN(2*PI()*MOD(Calculator!$B$37/Calculator!$F$22,1)))*IF(MOD(Calculator!$B$37/Calculator!$F$22,1)&lt;0.5,-1,1))^2)),2))</f>
        <v>—</v>
      </c>
      <c r="HY42" s="253" t="n">
        <f aca="false">IFERROR(ROUND((IF(ISNUMBER(HN42),HN42,0)+IF(ISNUMBER(HO42),HO42,0)+IF(ISNUMBER(HP42),HP42,0)+IF(ISNUMBER(HQ42),HQ42,0)+IF(ISNUMBER(HR42),HR42,0)+IF(ISNUMBER(HS42),HS42,0)+IF(ISNUMBER(HT42),HT42,0)+IF(ISNUMBER(HU42),HU42,0)+IF(ISNUMBER(HV42),HV42,0)+IF(ISNUMBER(HW42),HW42,0)+IF(ISNUMBER(HX42),HX42,0))/(IF(ISNUMBER(HN42),1,0)+IF(ISNUMBER(HO42),1,0)+IF(ISNUMBER(HP42),1,0)+IF(ISNUMBER(HQ42),1,0)+IF(ISNUMBER(HR42),1,0)+IF(ISNUMBER(HS42),1,0)+IF(ISNUMBER(HT42),1,0)+IF(ISNUMBER(HU42),1,0)+IF(ISNUMBER(HV42),1,0)+IF(ISNUMBER(HW42),1,0)+IF(ISNUMBER(HX42),1,0)),4),"")</f>
        <v>14.86</v>
      </c>
      <c r="HZ42" s="253" t="str">
        <f aca="false">IF(OR(Calculator!$E$12&lt;&gt;"YES",Calculator!$B$38&lt;Calculator!$G$12),"—",ROUND((1+SQRT(((50*POWER(80,POWER(COS(PI()*MOD(Calculator!$B$38/Calculator!$F$12,1)),2))+MIN(500,MAX(30,100*EXP(-0.3*'VSWR Calculator'!$C$24)*(1+3*ABS(MOD('VSWR Calculator'!$C$23/Calculator!$F$12/2,1)-0.5))))/'VSWR Calculator'!$C$25)-$C42)^2+(1500*ABS(SIN(2*PI()*MOD(Calculator!$B$38/Calculator!$F$12,1)))*IF(MOD(Calculator!$B$38/Calculator!$F$12,1)&lt;0.5,-1,1))^2)/SQRT(((50*POWER(80,POWER(COS(PI()*MOD(Calculator!$B$38/Calculator!$F$12,1)),2))+MIN(500,MAX(30,100*EXP(-0.3*'VSWR Calculator'!$C$24)*(1+3*ABS(MOD('VSWR Calculator'!$C$23/Calculator!$F$12/2,1)-0.5))))/'VSWR Calculator'!$C$25)+$C42)^2+(1500*ABS(SIN(2*PI()*MOD(Calculator!$B$38/Calculator!$F$12,1)))*IF(MOD(Calculator!$B$38/Calculator!$F$12,1)&lt;0.5,-1,1))^2))/(1-SQRT(((50*POWER(80,POWER(COS(PI()*MOD(Calculator!$B$38/Calculator!$F$12,1)),2))+MIN(500,MAX(30,100*EXP(-0.3*'VSWR Calculator'!$C$24)*(1+3*ABS(MOD('VSWR Calculator'!$C$23/Calculator!$F$12/2,1)-0.5))))/'VSWR Calculator'!$C$25)-$C42)^2+(1500*ABS(SIN(2*PI()*MOD(Calculator!$B$38/Calculator!$F$12,1)))*IF(MOD(Calculator!$B$38/Calculator!$F$12,1)&lt;0.5,-1,1))^2)/SQRT(((50*POWER(80,POWER(COS(PI()*MOD(Calculator!$B$38/Calculator!$F$12,1)),2))+MIN(500,MAX(30,100*EXP(-0.3*'VSWR Calculator'!$C$24)*(1+3*ABS(MOD('VSWR Calculator'!$C$23/Calculator!$F$12/2,1)-0.5))))/'VSWR Calculator'!$C$25)+$C42)^2+(1500*ABS(SIN(2*PI()*MOD(Calculator!$B$38/Calculator!$F$12,1)))*IF(MOD(Calculator!$B$38/Calculator!$F$12,1)&lt;0.5,-1,1))^2)),2))</f>
        <v>—</v>
      </c>
      <c r="IA42" s="253" t="str">
        <f aca="false">IF(OR(Calculator!$E$13&lt;&gt;"YES",Calculator!$B$38&lt;Calculator!$G$13),"—",ROUND((1+SQRT(((50*POWER(80,POWER(COS(PI()*MOD(Calculator!$B$38/Calculator!$F$13,1)),2))+MIN(500,MAX(30,100*EXP(-0.3*'VSWR Calculator'!$C$24)*(1+3*ABS(MOD('VSWR Calculator'!$C$23/Calculator!$F$13/2,1)-0.5))))/'VSWR Calculator'!$C$25)-$C42)^2+(1500*ABS(SIN(2*PI()*MOD(Calculator!$B$38/Calculator!$F$13,1)))*IF(MOD(Calculator!$B$38/Calculator!$F$13,1)&lt;0.5,-1,1))^2)/SQRT(((50*POWER(80,POWER(COS(PI()*MOD(Calculator!$B$38/Calculator!$F$13,1)),2))+MIN(500,MAX(30,100*EXP(-0.3*'VSWR Calculator'!$C$24)*(1+3*ABS(MOD('VSWR Calculator'!$C$23/Calculator!$F$13/2,1)-0.5))))/'VSWR Calculator'!$C$25)+$C42)^2+(1500*ABS(SIN(2*PI()*MOD(Calculator!$B$38/Calculator!$F$13,1)))*IF(MOD(Calculator!$B$38/Calculator!$F$13,1)&lt;0.5,-1,1))^2))/(1-SQRT(((50*POWER(80,POWER(COS(PI()*MOD(Calculator!$B$38/Calculator!$F$13,1)),2))+MIN(500,MAX(30,100*EXP(-0.3*'VSWR Calculator'!$C$24)*(1+3*ABS(MOD('VSWR Calculator'!$C$23/Calculator!$F$13/2,1)-0.5))))/'VSWR Calculator'!$C$25)-$C42)^2+(1500*ABS(SIN(2*PI()*MOD(Calculator!$B$38/Calculator!$F$13,1)))*IF(MOD(Calculator!$B$38/Calculator!$F$13,1)&lt;0.5,-1,1))^2)/SQRT(((50*POWER(80,POWER(COS(PI()*MOD(Calculator!$B$38/Calculator!$F$13,1)),2))+MIN(500,MAX(30,100*EXP(-0.3*'VSWR Calculator'!$C$24)*(1+3*ABS(MOD('VSWR Calculator'!$C$23/Calculator!$F$13/2,1)-0.5))))/'VSWR Calculator'!$C$25)+$C42)^2+(1500*ABS(SIN(2*PI()*MOD(Calculator!$B$38/Calculator!$F$13,1)))*IF(MOD(Calculator!$B$38/Calculator!$F$13,1)&lt;0.5,-1,1))^2)),2))</f>
        <v>—</v>
      </c>
      <c r="IB42" s="253" t="str">
        <f aca="false">IF(OR(Calculator!$E$14&lt;&gt;"YES",Calculator!$B$38&lt;Calculator!$G$14),"—",ROUND((1+SQRT(((50*POWER(80,POWER(COS(PI()*MOD(Calculator!$B$38/Calculator!$F$14,1)),2))+MIN(500,MAX(30,100*EXP(-0.3*'VSWR Calculator'!$C$24)*(1+3*ABS(MOD('VSWR Calculator'!$C$23/Calculator!$F$14/2,1)-0.5))))/'VSWR Calculator'!$C$25)-$C42)^2+(1500*ABS(SIN(2*PI()*MOD(Calculator!$B$38/Calculator!$F$14,1)))*IF(MOD(Calculator!$B$38/Calculator!$F$14,1)&lt;0.5,-1,1))^2)/SQRT(((50*POWER(80,POWER(COS(PI()*MOD(Calculator!$B$38/Calculator!$F$14,1)),2))+MIN(500,MAX(30,100*EXP(-0.3*'VSWR Calculator'!$C$24)*(1+3*ABS(MOD('VSWR Calculator'!$C$23/Calculator!$F$14/2,1)-0.5))))/'VSWR Calculator'!$C$25)+$C42)^2+(1500*ABS(SIN(2*PI()*MOD(Calculator!$B$38/Calculator!$F$14,1)))*IF(MOD(Calculator!$B$38/Calculator!$F$14,1)&lt;0.5,-1,1))^2))/(1-SQRT(((50*POWER(80,POWER(COS(PI()*MOD(Calculator!$B$38/Calculator!$F$14,1)),2))+MIN(500,MAX(30,100*EXP(-0.3*'VSWR Calculator'!$C$24)*(1+3*ABS(MOD('VSWR Calculator'!$C$23/Calculator!$F$14/2,1)-0.5))))/'VSWR Calculator'!$C$25)-$C42)^2+(1500*ABS(SIN(2*PI()*MOD(Calculator!$B$38/Calculator!$F$14,1)))*IF(MOD(Calculator!$B$38/Calculator!$F$14,1)&lt;0.5,-1,1))^2)/SQRT(((50*POWER(80,POWER(COS(PI()*MOD(Calculator!$B$38/Calculator!$F$14,1)),2))+MIN(500,MAX(30,100*EXP(-0.3*'VSWR Calculator'!$C$24)*(1+3*ABS(MOD('VSWR Calculator'!$C$23/Calculator!$F$14/2,1)-0.5))))/'VSWR Calculator'!$C$25)+$C42)^2+(1500*ABS(SIN(2*PI()*MOD(Calculator!$B$38/Calculator!$F$14,1)))*IF(MOD(Calculator!$B$38/Calculator!$F$14,1)&lt;0.5,-1,1))^2)),2))</f>
        <v>—</v>
      </c>
      <c r="IC42" s="253" t="n">
        <f aca="false">IF(OR(Calculator!$E$15&lt;&gt;"YES",Calculator!$B$38&lt;Calculator!$G$15),"—",ROUND((1+SQRT(((50*POWER(80,POWER(COS(PI()*MOD(Calculator!$B$38/Calculator!$F$15,1)),2))+MIN(500,MAX(30,100*EXP(-0.3*'VSWR Calculator'!$C$24)*(1+3*ABS(MOD('VSWR Calculator'!$C$23/Calculator!$F$15/2,1)-0.5))))/'VSWR Calculator'!$C$25)-$C42)^2+(1500*ABS(SIN(2*PI()*MOD(Calculator!$B$38/Calculator!$F$15,1)))*IF(MOD(Calculator!$B$38/Calculator!$F$15,1)&lt;0.5,-1,1))^2)/SQRT(((50*POWER(80,POWER(COS(PI()*MOD(Calculator!$B$38/Calculator!$F$15,1)),2))+MIN(500,MAX(30,100*EXP(-0.3*'VSWR Calculator'!$C$24)*(1+3*ABS(MOD('VSWR Calculator'!$C$23/Calculator!$F$15/2,1)-0.5))))/'VSWR Calculator'!$C$25)+$C42)^2+(1500*ABS(SIN(2*PI()*MOD(Calculator!$B$38/Calculator!$F$15,1)))*IF(MOD(Calculator!$B$38/Calculator!$F$15,1)&lt;0.5,-1,1))^2))/(1-SQRT(((50*POWER(80,POWER(COS(PI()*MOD(Calculator!$B$38/Calculator!$F$15,1)),2))+MIN(500,MAX(30,100*EXP(-0.3*'VSWR Calculator'!$C$24)*(1+3*ABS(MOD('VSWR Calculator'!$C$23/Calculator!$F$15/2,1)-0.5))))/'VSWR Calculator'!$C$25)-$C42)^2+(1500*ABS(SIN(2*PI()*MOD(Calculator!$B$38/Calculator!$F$15,1)))*IF(MOD(Calculator!$B$38/Calculator!$F$15,1)&lt;0.5,-1,1))^2)/SQRT(((50*POWER(80,POWER(COS(PI()*MOD(Calculator!$B$38/Calculator!$F$15,1)),2))+MIN(500,MAX(30,100*EXP(-0.3*'VSWR Calculator'!$C$24)*(1+3*ABS(MOD('VSWR Calculator'!$C$23/Calculator!$F$15/2,1)-0.5))))/'VSWR Calculator'!$C$25)+$C42)^2+(1500*ABS(SIN(2*PI()*MOD(Calculator!$B$38/Calculator!$F$15,1)))*IF(MOD(Calculator!$B$38/Calculator!$F$15,1)&lt;0.5,-1,1))^2)),2))</f>
        <v>6.5</v>
      </c>
      <c r="ID42" s="253" t="str">
        <f aca="false">IF(OR(Calculator!$E$16&lt;&gt;"YES",Calculator!$B$38&lt;Calculator!$G$16),"—",ROUND((1+SQRT(((50*POWER(80,POWER(COS(PI()*MOD(Calculator!$B$38/Calculator!$F$16,1)),2))+MIN(500,MAX(30,100*EXP(-0.3*'VSWR Calculator'!$C$24)*(1+3*ABS(MOD('VSWR Calculator'!$C$23/Calculator!$F$16/2,1)-0.5))))/'VSWR Calculator'!$C$25)-$C42)^2+(1500*ABS(SIN(2*PI()*MOD(Calculator!$B$38/Calculator!$F$16,1)))*IF(MOD(Calculator!$B$38/Calculator!$F$16,1)&lt;0.5,-1,1))^2)/SQRT(((50*POWER(80,POWER(COS(PI()*MOD(Calculator!$B$38/Calculator!$F$16,1)),2))+MIN(500,MAX(30,100*EXP(-0.3*'VSWR Calculator'!$C$24)*(1+3*ABS(MOD('VSWR Calculator'!$C$23/Calculator!$F$16/2,1)-0.5))))/'VSWR Calculator'!$C$25)+$C42)^2+(1500*ABS(SIN(2*PI()*MOD(Calculator!$B$38/Calculator!$F$16,1)))*IF(MOD(Calculator!$B$38/Calculator!$F$16,1)&lt;0.5,-1,1))^2))/(1-SQRT(((50*POWER(80,POWER(COS(PI()*MOD(Calculator!$B$38/Calculator!$F$16,1)),2))+MIN(500,MAX(30,100*EXP(-0.3*'VSWR Calculator'!$C$24)*(1+3*ABS(MOD('VSWR Calculator'!$C$23/Calculator!$F$16/2,1)-0.5))))/'VSWR Calculator'!$C$25)-$C42)^2+(1500*ABS(SIN(2*PI()*MOD(Calculator!$B$38/Calculator!$F$16,1)))*IF(MOD(Calculator!$B$38/Calculator!$F$16,1)&lt;0.5,-1,1))^2)/SQRT(((50*POWER(80,POWER(COS(PI()*MOD(Calculator!$B$38/Calculator!$F$16,1)),2))+MIN(500,MAX(30,100*EXP(-0.3*'VSWR Calculator'!$C$24)*(1+3*ABS(MOD('VSWR Calculator'!$C$23/Calculator!$F$16/2,1)-0.5))))/'VSWR Calculator'!$C$25)+$C42)^2+(1500*ABS(SIN(2*PI()*MOD(Calculator!$B$38/Calculator!$F$16,1)))*IF(MOD(Calculator!$B$38/Calculator!$F$16,1)&lt;0.5,-1,1))^2)),2))</f>
        <v>—</v>
      </c>
      <c r="IE42" s="253" t="n">
        <f aca="false">IF(OR(Calculator!$E$17&lt;&gt;"YES",Calculator!$B$38&lt;Calculator!$G$17),"—",ROUND((1+SQRT(((50*POWER(80,POWER(COS(PI()*MOD(Calculator!$B$38/Calculator!$F$17,1)),2))+MIN(500,MAX(30,100*EXP(-0.3*'VSWR Calculator'!$C$24)*(1+3*ABS(MOD('VSWR Calculator'!$C$23/Calculator!$F$17/2,1)-0.5))))/'VSWR Calculator'!$C$25)-$C42)^2+(1500*ABS(SIN(2*PI()*MOD(Calculator!$B$38/Calculator!$F$17,1)))*IF(MOD(Calculator!$B$38/Calculator!$F$17,1)&lt;0.5,-1,1))^2)/SQRT(((50*POWER(80,POWER(COS(PI()*MOD(Calculator!$B$38/Calculator!$F$17,1)),2))+MIN(500,MAX(30,100*EXP(-0.3*'VSWR Calculator'!$C$24)*(1+3*ABS(MOD('VSWR Calculator'!$C$23/Calculator!$F$17/2,1)-0.5))))/'VSWR Calculator'!$C$25)+$C42)^2+(1500*ABS(SIN(2*PI()*MOD(Calculator!$B$38/Calculator!$F$17,1)))*IF(MOD(Calculator!$B$38/Calculator!$F$17,1)&lt;0.5,-1,1))^2))/(1-SQRT(((50*POWER(80,POWER(COS(PI()*MOD(Calculator!$B$38/Calculator!$F$17,1)),2))+MIN(500,MAX(30,100*EXP(-0.3*'VSWR Calculator'!$C$24)*(1+3*ABS(MOD('VSWR Calculator'!$C$23/Calculator!$F$17/2,1)-0.5))))/'VSWR Calculator'!$C$25)-$C42)^2+(1500*ABS(SIN(2*PI()*MOD(Calculator!$B$38/Calculator!$F$17,1)))*IF(MOD(Calculator!$B$38/Calculator!$F$17,1)&lt;0.5,-1,1))^2)/SQRT(((50*POWER(80,POWER(COS(PI()*MOD(Calculator!$B$38/Calculator!$F$17,1)),2))+MIN(500,MAX(30,100*EXP(-0.3*'VSWR Calculator'!$C$24)*(1+3*ABS(MOD('VSWR Calculator'!$C$23/Calculator!$F$17/2,1)-0.5))))/'VSWR Calculator'!$C$25)+$C42)^2+(1500*ABS(SIN(2*PI()*MOD(Calculator!$B$38/Calculator!$F$17,1)))*IF(MOD(Calculator!$B$38/Calculator!$F$17,1)&lt;0.5,-1,1))^2)),2))</f>
        <v>25.74</v>
      </c>
      <c r="IF42" s="253" t="str">
        <f aca="false">IF(OR(Calculator!$E$18&lt;&gt;"YES",Calculator!$B$38&lt;Calculator!$G$18),"—",ROUND((1+SQRT(((50*POWER(80,POWER(COS(PI()*MOD(Calculator!$B$38/Calculator!$F$18,1)),2))+MIN(500,MAX(30,100*EXP(-0.3*'VSWR Calculator'!$C$24)*(1+3*ABS(MOD('VSWR Calculator'!$C$23/Calculator!$F$18/2,1)-0.5))))/'VSWR Calculator'!$C$25)-$C42)^2+(1500*ABS(SIN(2*PI()*MOD(Calculator!$B$38/Calculator!$F$18,1)))*IF(MOD(Calculator!$B$38/Calculator!$F$18,1)&lt;0.5,-1,1))^2)/SQRT(((50*POWER(80,POWER(COS(PI()*MOD(Calculator!$B$38/Calculator!$F$18,1)),2))+MIN(500,MAX(30,100*EXP(-0.3*'VSWR Calculator'!$C$24)*(1+3*ABS(MOD('VSWR Calculator'!$C$23/Calculator!$F$18/2,1)-0.5))))/'VSWR Calculator'!$C$25)+$C42)^2+(1500*ABS(SIN(2*PI()*MOD(Calculator!$B$38/Calculator!$F$18,1)))*IF(MOD(Calculator!$B$38/Calculator!$F$18,1)&lt;0.5,-1,1))^2))/(1-SQRT(((50*POWER(80,POWER(COS(PI()*MOD(Calculator!$B$38/Calculator!$F$18,1)),2))+MIN(500,MAX(30,100*EXP(-0.3*'VSWR Calculator'!$C$24)*(1+3*ABS(MOD('VSWR Calculator'!$C$23/Calculator!$F$18/2,1)-0.5))))/'VSWR Calculator'!$C$25)-$C42)^2+(1500*ABS(SIN(2*PI()*MOD(Calculator!$B$38/Calculator!$F$18,1)))*IF(MOD(Calculator!$B$38/Calculator!$F$18,1)&lt;0.5,-1,1))^2)/SQRT(((50*POWER(80,POWER(COS(PI()*MOD(Calculator!$B$38/Calculator!$F$18,1)),2))+MIN(500,MAX(30,100*EXP(-0.3*'VSWR Calculator'!$C$24)*(1+3*ABS(MOD('VSWR Calculator'!$C$23/Calculator!$F$18/2,1)-0.5))))/'VSWR Calculator'!$C$25)+$C42)^2+(1500*ABS(SIN(2*PI()*MOD(Calculator!$B$38/Calculator!$F$18,1)))*IF(MOD(Calculator!$B$38/Calculator!$F$18,1)&lt;0.5,-1,1))^2)),2))</f>
        <v>—</v>
      </c>
      <c r="IG42" s="253" t="str">
        <f aca="false">IF(OR(Calculator!$E$19&lt;&gt;"YES",Calculator!$B$38&lt;Calculator!$G$19),"—",ROUND((1+SQRT(((50*POWER(80,POWER(COS(PI()*MOD(Calculator!$B$38/Calculator!$F$19,1)),2))+MIN(500,MAX(30,100*EXP(-0.3*'VSWR Calculator'!$C$24)*(1+3*ABS(MOD('VSWR Calculator'!$C$23/Calculator!$F$19/2,1)-0.5))))/'VSWR Calculator'!$C$25)-$C42)^2+(1500*ABS(SIN(2*PI()*MOD(Calculator!$B$38/Calculator!$F$19,1)))*IF(MOD(Calculator!$B$38/Calculator!$F$19,1)&lt;0.5,-1,1))^2)/SQRT(((50*POWER(80,POWER(COS(PI()*MOD(Calculator!$B$38/Calculator!$F$19,1)),2))+MIN(500,MAX(30,100*EXP(-0.3*'VSWR Calculator'!$C$24)*(1+3*ABS(MOD('VSWR Calculator'!$C$23/Calculator!$F$19/2,1)-0.5))))/'VSWR Calculator'!$C$25)+$C42)^2+(1500*ABS(SIN(2*PI()*MOD(Calculator!$B$38/Calculator!$F$19,1)))*IF(MOD(Calculator!$B$38/Calculator!$F$19,1)&lt;0.5,-1,1))^2))/(1-SQRT(((50*POWER(80,POWER(COS(PI()*MOD(Calculator!$B$38/Calculator!$F$19,1)),2))+MIN(500,MAX(30,100*EXP(-0.3*'VSWR Calculator'!$C$24)*(1+3*ABS(MOD('VSWR Calculator'!$C$23/Calculator!$F$19/2,1)-0.5))))/'VSWR Calculator'!$C$25)-$C42)^2+(1500*ABS(SIN(2*PI()*MOD(Calculator!$B$38/Calculator!$F$19,1)))*IF(MOD(Calculator!$B$38/Calculator!$F$19,1)&lt;0.5,-1,1))^2)/SQRT(((50*POWER(80,POWER(COS(PI()*MOD(Calculator!$B$38/Calculator!$F$19,1)),2))+MIN(500,MAX(30,100*EXP(-0.3*'VSWR Calculator'!$C$24)*(1+3*ABS(MOD('VSWR Calculator'!$C$23/Calculator!$F$19/2,1)-0.5))))/'VSWR Calculator'!$C$25)+$C42)^2+(1500*ABS(SIN(2*PI()*MOD(Calculator!$B$38/Calculator!$F$19,1)))*IF(MOD(Calculator!$B$38/Calculator!$F$19,1)&lt;0.5,-1,1))^2)),2))</f>
        <v>—</v>
      </c>
      <c r="IH42" s="253" t="str">
        <f aca="false">IF(OR(Calculator!$E$20&lt;&gt;"YES",Calculator!$B$38&lt;Calculator!$G$20),"—",ROUND((1+SQRT(((50*POWER(80,POWER(COS(PI()*MOD(Calculator!$B$38/Calculator!$F$20,1)),2))+MIN(500,MAX(30,100*EXP(-0.3*'VSWR Calculator'!$C$24)*(1+3*ABS(MOD('VSWR Calculator'!$C$23/Calculator!$F$20/2,1)-0.5))))/'VSWR Calculator'!$C$25)-$C42)^2+(1500*ABS(SIN(2*PI()*MOD(Calculator!$B$38/Calculator!$F$20,1)))*IF(MOD(Calculator!$B$38/Calculator!$F$20,1)&lt;0.5,-1,1))^2)/SQRT(((50*POWER(80,POWER(COS(PI()*MOD(Calculator!$B$38/Calculator!$F$20,1)),2))+MIN(500,MAX(30,100*EXP(-0.3*'VSWR Calculator'!$C$24)*(1+3*ABS(MOD('VSWR Calculator'!$C$23/Calculator!$F$20/2,1)-0.5))))/'VSWR Calculator'!$C$25)+$C42)^2+(1500*ABS(SIN(2*PI()*MOD(Calculator!$B$38/Calculator!$F$20,1)))*IF(MOD(Calculator!$B$38/Calculator!$F$20,1)&lt;0.5,-1,1))^2))/(1-SQRT(((50*POWER(80,POWER(COS(PI()*MOD(Calculator!$B$38/Calculator!$F$20,1)),2))+MIN(500,MAX(30,100*EXP(-0.3*'VSWR Calculator'!$C$24)*(1+3*ABS(MOD('VSWR Calculator'!$C$23/Calculator!$F$20/2,1)-0.5))))/'VSWR Calculator'!$C$25)-$C42)^2+(1500*ABS(SIN(2*PI()*MOD(Calculator!$B$38/Calculator!$F$20,1)))*IF(MOD(Calculator!$B$38/Calculator!$F$20,1)&lt;0.5,-1,1))^2)/SQRT(((50*POWER(80,POWER(COS(PI()*MOD(Calculator!$B$38/Calculator!$F$20,1)),2))+MIN(500,MAX(30,100*EXP(-0.3*'VSWR Calculator'!$C$24)*(1+3*ABS(MOD('VSWR Calculator'!$C$23/Calculator!$F$20/2,1)-0.5))))/'VSWR Calculator'!$C$25)+$C42)^2+(1500*ABS(SIN(2*PI()*MOD(Calculator!$B$38/Calculator!$F$20,1)))*IF(MOD(Calculator!$B$38/Calculator!$F$20,1)&lt;0.5,-1,1))^2)),2))</f>
        <v>—</v>
      </c>
      <c r="II42" s="253" t="str">
        <f aca="false">IF(OR(Calculator!$E$21&lt;&gt;"YES",Calculator!$B$38&lt;Calculator!$G$21),"—",ROUND((1+SQRT(((50*POWER(80,POWER(COS(PI()*MOD(Calculator!$B$38/Calculator!$F$21,1)),2))+MIN(500,MAX(30,100*EXP(-0.3*'VSWR Calculator'!$C$24)*(1+3*ABS(MOD('VSWR Calculator'!$C$23/Calculator!$F$21/2,1)-0.5))))/'VSWR Calculator'!$C$25)-$C42)^2+(1500*ABS(SIN(2*PI()*MOD(Calculator!$B$38/Calculator!$F$21,1)))*IF(MOD(Calculator!$B$38/Calculator!$F$21,1)&lt;0.5,-1,1))^2)/SQRT(((50*POWER(80,POWER(COS(PI()*MOD(Calculator!$B$38/Calculator!$F$21,1)),2))+MIN(500,MAX(30,100*EXP(-0.3*'VSWR Calculator'!$C$24)*(1+3*ABS(MOD('VSWR Calculator'!$C$23/Calculator!$F$21/2,1)-0.5))))/'VSWR Calculator'!$C$25)+$C42)^2+(1500*ABS(SIN(2*PI()*MOD(Calculator!$B$38/Calculator!$F$21,1)))*IF(MOD(Calculator!$B$38/Calculator!$F$21,1)&lt;0.5,-1,1))^2))/(1-SQRT(((50*POWER(80,POWER(COS(PI()*MOD(Calculator!$B$38/Calculator!$F$21,1)),2))+MIN(500,MAX(30,100*EXP(-0.3*'VSWR Calculator'!$C$24)*(1+3*ABS(MOD('VSWR Calculator'!$C$23/Calculator!$F$21/2,1)-0.5))))/'VSWR Calculator'!$C$25)-$C42)^2+(1500*ABS(SIN(2*PI()*MOD(Calculator!$B$38/Calculator!$F$21,1)))*IF(MOD(Calculator!$B$38/Calculator!$F$21,1)&lt;0.5,-1,1))^2)/SQRT(((50*POWER(80,POWER(COS(PI()*MOD(Calculator!$B$38/Calculator!$F$21,1)),2))+MIN(500,MAX(30,100*EXP(-0.3*'VSWR Calculator'!$C$24)*(1+3*ABS(MOD('VSWR Calculator'!$C$23/Calculator!$F$21/2,1)-0.5))))/'VSWR Calculator'!$C$25)+$C42)^2+(1500*ABS(SIN(2*PI()*MOD(Calculator!$B$38/Calculator!$F$21,1)))*IF(MOD(Calculator!$B$38/Calculator!$F$21,1)&lt;0.5,-1,1))^2)),2))</f>
        <v>—</v>
      </c>
      <c r="IJ42" s="253" t="str">
        <f aca="false">IF(OR(Calculator!$E$22&lt;&gt;"YES",Calculator!$B$38&lt;Calculator!$G$22),"—",ROUND((1+SQRT(((50*POWER(80,POWER(COS(PI()*MOD(Calculator!$B$38/Calculator!$F$22,1)),2))+MIN(500,MAX(30,100*EXP(-0.3*'VSWR Calculator'!$C$24)*(1+3*ABS(MOD('VSWR Calculator'!$C$23/Calculator!$F$22/2,1)-0.5))))/'VSWR Calculator'!$C$25)-$C42)^2+(1500*ABS(SIN(2*PI()*MOD(Calculator!$B$38/Calculator!$F$22,1)))*IF(MOD(Calculator!$B$38/Calculator!$F$22,1)&lt;0.5,-1,1))^2)/SQRT(((50*POWER(80,POWER(COS(PI()*MOD(Calculator!$B$38/Calculator!$F$22,1)),2))+MIN(500,MAX(30,100*EXP(-0.3*'VSWR Calculator'!$C$24)*(1+3*ABS(MOD('VSWR Calculator'!$C$23/Calculator!$F$22/2,1)-0.5))))/'VSWR Calculator'!$C$25)+$C42)^2+(1500*ABS(SIN(2*PI()*MOD(Calculator!$B$38/Calculator!$F$22,1)))*IF(MOD(Calculator!$B$38/Calculator!$F$22,1)&lt;0.5,-1,1))^2))/(1-SQRT(((50*POWER(80,POWER(COS(PI()*MOD(Calculator!$B$38/Calculator!$F$22,1)),2))+MIN(500,MAX(30,100*EXP(-0.3*'VSWR Calculator'!$C$24)*(1+3*ABS(MOD('VSWR Calculator'!$C$23/Calculator!$F$22/2,1)-0.5))))/'VSWR Calculator'!$C$25)-$C42)^2+(1500*ABS(SIN(2*PI()*MOD(Calculator!$B$38/Calculator!$F$22,1)))*IF(MOD(Calculator!$B$38/Calculator!$F$22,1)&lt;0.5,-1,1))^2)/SQRT(((50*POWER(80,POWER(COS(PI()*MOD(Calculator!$B$38/Calculator!$F$22,1)),2))+MIN(500,MAX(30,100*EXP(-0.3*'VSWR Calculator'!$C$24)*(1+3*ABS(MOD('VSWR Calculator'!$C$23/Calculator!$F$22/2,1)-0.5))))/'VSWR Calculator'!$C$25)+$C42)^2+(1500*ABS(SIN(2*PI()*MOD(Calculator!$B$38/Calculator!$F$22,1)))*IF(MOD(Calculator!$B$38/Calculator!$F$22,1)&lt;0.5,-1,1))^2)),2))</f>
        <v>—</v>
      </c>
      <c r="IK42" s="253" t="n">
        <f aca="false">IFERROR(ROUND((IF(ISNUMBER(HZ42),HZ42,0)+IF(ISNUMBER(IA42),IA42,0)+IF(ISNUMBER(IB42),IB42,0)+IF(ISNUMBER(IC42),IC42,0)+IF(ISNUMBER(ID42),ID42,0)+IF(ISNUMBER(IE42),IE42,0)+IF(ISNUMBER(IF42),IF42,0)+IF(ISNUMBER(IG42),IG42,0)+IF(ISNUMBER(IH42),IH42,0)+IF(ISNUMBER(II42),II42,0)+IF(ISNUMBER(IJ42),IJ42,0))/(IF(ISNUMBER(HZ42),1,0)+IF(ISNUMBER(IA42),1,0)+IF(ISNUMBER(IB42),1,0)+IF(ISNUMBER(IC42),1,0)+IF(ISNUMBER(ID42),1,0)+IF(ISNUMBER(IE42),1,0)+IF(ISNUMBER(IF42),1,0)+IF(ISNUMBER(IG42),1,0)+IF(ISNUMBER(IH42),1,0)+IF(ISNUMBER(II42),1,0)+IF(ISNUMBER(IJ42),1,0)),4),"")</f>
        <v>16.12</v>
      </c>
    </row>
    <row r="43" customFormat="false" ht="15" hidden="false" customHeight="true" outlineLevel="0" collapsed="false">
      <c r="A43" s="283" t="s">
        <v>483</v>
      </c>
      <c r="B43" s="284" t="s">
        <v>484</v>
      </c>
      <c r="C43" s="285" t="n">
        <v>450</v>
      </c>
      <c r="D43" s="286" t="str">
        <f aca="false">IF(OR(Calculator!$E$12&lt;&gt;"YES",Calculator!$B$29&lt;Calculator!$G$12),"—",ROUND((1+SQRT(((50*POWER(80,POWER(COS(PI()*MOD(Calculator!$B$29/Calculator!$F$12,1)),2))-$C43)^2+(1500*ABS(SIN(2*PI()*MOD(Calculator!$B$29/Calculator!$F$12,1)))*IF(MOD(Calculator!$B$29/Calculator!$F$12,1)&lt;0.5,-1,1))^2)/((50*POWER(80,POWER(COS(PI()*MOD(Calculator!$B$29/Calculator!$F$12,1)),2))+$C43)^2+(1500*ABS(SIN(2*PI()*MOD(Calculator!$B$29/Calculator!$F$12,1)))*IF(MOD(Calculator!$B$29/Calculator!$F$12,1)&lt;0.5,-1,1))^2)))/(1-SQRT(((50*POWER(80,POWER(COS(PI()*MOD(Calculator!$B$29/Calculator!$F$12,1)),2))-$C43)^2+(1500*ABS(SIN(2*PI()*MOD(Calculator!$B$29/Calculator!$F$12,1)))*IF(MOD(Calculator!$B$29/Calculator!$F$12,1)&lt;0.5,-1,1))^2)/((50*POWER(80,POWER(COS(PI()*MOD(Calculator!$B$29/Calculator!$F$12,1)),2))+$C43)^2+(1500*ABS(SIN(2*PI()*MOD(Calculator!$B$29/Calculator!$F$12,1)))*IF(MOD(Calculator!$B$29/Calculator!$F$12,1)&lt;0.5,-1,1))^2))),2))</f>
        <v>—</v>
      </c>
      <c r="E43" s="286" t="str">
        <f aca="false">IF(OR(Calculator!$E$13&lt;&gt;"YES",Calculator!$B$29&lt;Calculator!$G$13),"—",ROUND((1+SQRT(((50*POWER(80,POWER(COS(PI()*MOD(Calculator!$B$29/Calculator!$F$13,1)),2))-$C43)^2+(1500*ABS(SIN(2*PI()*MOD(Calculator!$B$29/Calculator!$F$13,1)))*IF(MOD(Calculator!$B$29/Calculator!$F$13,1)&lt;0.5,-1,1))^2)/((50*POWER(80,POWER(COS(PI()*MOD(Calculator!$B$29/Calculator!$F$13,1)),2))+$C43)^2+(1500*ABS(SIN(2*PI()*MOD(Calculator!$B$29/Calculator!$F$13,1)))*IF(MOD(Calculator!$B$29/Calculator!$F$13,1)&lt;0.5,-1,1))^2)))/(1-SQRT(((50*POWER(80,POWER(COS(PI()*MOD(Calculator!$B$29/Calculator!$F$13,1)),2))-$C43)^2+(1500*ABS(SIN(2*PI()*MOD(Calculator!$B$29/Calculator!$F$13,1)))*IF(MOD(Calculator!$B$29/Calculator!$F$13,1)&lt;0.5,-1,1))^2)/((50*POWER(80,POWER(COS(PI()*MOD(Calculator!$B$29/Calculator!$F$13,1)),2))+$C43)^2+(1500*ABS(SIN(2*PI()*MOD(Calculator!$B$29/Calculator!$F$13,1)))*IF(MOD(Calculator!$B$29/Calculator!$F$13,1)&lt;0.5,-1,1))^2))),2))</f>
        <v>—</v>
      </c>
      <c r="F43" s="286" t="str">
        <f aca="false">IF(OR(Calculator!$E$14&lt;&gt;"YES",Calculator!$B$29&lt;Calculator!$G$14),"—",ROUND((1+SQRT(((50*POWER(80,POWER(COS(PI()*MOD(Calculator!$B$29/Calculator!$F$14,1)),2))-$C43)^2+(1500*ABS(SIN(2*PI()*MOD(Calculator!$B$29/Calculator!$F$14,1)))*IF(MOD(Calculator!$B$29/Calculator!$F$14,1)&lt;0.5,-1,1))^2)/((50*POWER(80,POWER(COS(PI()*MOD(Calculator!$B$29/Calculator!$F$14,1)),2))+$C43)^2+(1500*ABS(SIN(2*PI()*MOD(Calculator!$B$29/Calculator!$F$14,1)))*IF(MOD(Calculator!$B$29/Calculator!$F$14,1)&lt;0.5,-1,1))^2)))/(1-SQRT(((50*POWER(80,POWER(COS(PI()*MOD(Calculator!$B$29/Calculator!$F$14,1)),2))-$C43)^2+(1500*ABS(SIN(2*PI()*MOD(Calculator!$B$29/Calculator!$F$14,1)))*IF(MOD(Calculator!$B$29/Calculator!$F$14,1)&lt;0.5,-1,1))^2)/((50*POWER(80,POWER(COS(PI()*MOD(Calculator!$B$29/Calculator!$F$14,1)),2))+$C43)^2+(1500*ABS(SIN(2*PI()*MOD(Calculator!$B$29/Calculator!$F$14,1)))*IF(MOD(Calculator!$B$29/Calculator!$F$14,1)&lt;0.5,-1,1))^2))),2))</f>
        <v>—</v>
      </c>
      <c r="G43" s="286" t="n">
        <f aca="false">IF(OR(Calculator!$E$15&lt;&gt;"YES",Calculator!$B$29&lt;Calculator!$G$15),"—",ROUND((1+SQRT(((50*POWER(80,POWER(COS(PI()*MOD(Calculator!$B$29/Calculator!$F$15,1)),2))-$C43)^2+(1500*ABS(SIN(2*PI()*MOD(Calculator!$B$29/Calculator!$F$15,1)))*IF(MOD(Calculator!$B$29/Calculator!$F$15,1)&lt;0.5,-1,1))^2)/((50*POWER(80,POWER(COS(PI()*MOD(Calculator!$B$29/Calculator!$F$15,1)),2))+$C43)^2+(1500*ABS(SIN(2*PI()*MOD(Calculator!$B$29/Calculator!$F$15,1)))*IF(MOD(Calculator!$B$29/Calculator!$F$15,1)&lt;0.5,-1,1))^2)))/(1-SQRT(((50*POWER(80,POWER(COS(PI()*MOD(Calculator!$B$29/Calculator!$F$15,1)),2))-$C43)^2+(1500*ABS(SIN(2*PI()*MOD(Calculator!$B$29/Calculator!$F$15,1)))*IF(MOD(Calculator!$B$29/Calculator!$F$15,1)&lt;0.5,-1,1))^2)/((50*POWER(80,POWER(COS(PI()*MOD(Calculator!$B$29/Calculator!$F$15,1)),2))+$C43)^2+(1500*ABS(SIN(2*PI()*MOD(Calculator!$B$29/Calculator!$F$15,1)))*IF(MOD(Calculator!$B$29/Calculator!$F$15,1)&lt;0.5,-1,1))^2))),2))</f>
        <v>28.28</v>
      </c>
      <c r="H43" s="286" t="str">
        <f aca="false">IF(OR(Calculator!$E$16&lt;&gt;"YES",Calculator!$B$29&lt;Calculator!$G$16),"—",ROUND((1+SQRT(((50*POWER(80,POWER(COS(PI()*MOD(Calculator!$B$29/Calculator!$F$16,1)),2))-$C43)^2+(1500*ABS(SIN(2*PI()*MOD(Calculator!$B$29/Calculator!$F$16,1)))*IF(MOD(Calculator!$B$29/Calculator!$F$16,1)&lt;0.5,-1,1))^2)/((50*POWER(80,POWER(COS(PI()*MOD(Calculator!$B$29/Calculator!$F$16,1)),2))+$C43)^2+(1500*ABS(SIN(2*PI()*MOD(Calculator!$B$29/Calculator!$F$16,1)))*IF(MOD(Calculator!$B$29/Calculator!$F$16,1)&lt;0.5,-1,1))^2)))/(1-SQRT(((50*POWER(80,POWER(COS(PI()*MOD(Calculator!$B$29/Calculator!$F$16,1)),2))-$C43)^2+(1500*ABS(SIN(2*PI()*MOD(Calculator!$B$29/Calculator!$F$16,1)))*IF(MOD(Calculator!$B$29/Calculator!$F$16,1)&lt;0.5,-1,1))^2)/((50*POWER(80,POWER(COS(PI()*MOD(Calculator!$B$29/Calculator!$F$16,1)),2))+$C43)^2+(1500*ABS(SIN(2*PI()*MOD(Calculator!$B$29/Calculator!$F$16,1)))*IF(MOD(Calculator!$B$29/Calculator!$F$16,1)&lt;0.5,-1,1))^2))),2))</f>
        <v>—</v>
      </c>
      <c r="I43" s="286" t="n">
        <f aca="false">IF(OR(Calculator!$E$17&lt;&gt;"YES",Calculator!$B$29&lt;Calculator!$G$17),"—",ROUND((1+SQRT(((50*POWER(80,POWER(COS(PI()*MOD(Calculator!$B$29/Calculator!$F$17,1)),2))-$C43)^2+(1500*ABS(SIN(2*PI()*MOD(Calculator!$B$29/Calculator!$F$17,1)))*IF(MOD(Calculator!$B$29/Calculator!$F$17,1)&lt;0.5,-1,1))^2)/((50*POWER(80,POWER(COS(PI()*MOD(Calculator!$B$29/Calculator!$F$17,1)),2))+$C43)^2+(1500*ABS(SIN(2*PI()*MOD(Calculator!$B$29/Calculator!$F$17,1)))*IF(MOD(Calculator!$B$29/Calculator!$F$17,1)&lt;0.5,-1,1))^2)))/(1-SQRT(((50*POWER(80,POWER(COS(PI()*MOD(Calculator!$B$29/Calculator!$F$17,1)),2))-$C43)^2+(1500*ABS(SIN(2*PI()*MOD(Calculator!$B$29/Calculator!$F$17,1)))*IF(MOD(Calculator!$B$29/Calculator!$F$17,1)&lt;0.5,-1,1))^2)/((50*POWER(80,POWER(COS(PI()*MOD(Calculator!$B$29/Calculator!$F$17,1)),2))+$C43)^2+(1500*ABS(SIN(2*PI()*MOD(Calculator!$B$29/Calculator!$F$17,1)))*IF(MOD(Calculator!$B$29/Calculator!$F$17,1)&lt;0.5,-1,1))^2))),2))</f>
        <v>26.71</v>
      </c>
      <c r="J43" s="286" t="str">
        <f aca="false">IF(OR(Calculator!$E$18&lt;&gt;"YES",Calculator!$B$29&lt;Calculator!$G$18),"—",ROUND((1+SQRT(((50*POWER(80,POWER(COS(PI()*MOD(Calculator!$B$29/Calculator!$F$18,1)),2))-$C43)^2+(1500*ABS(SIN(2*PI()*MOD(Calculator!$B$29/Calculator!$F$18,1)))*IF(MOD(Calculator!$B$29/Calculator!$F$18,1)&lt;0.5,-1,1))^2)/((50*POWER(80,POWER(COS(PI()*MOD(Calculator!$B$29/Calculator!$F$18,1)),2))+$C43)^2+(1500*ABS(SIN(2*PI()*MOD(Calculator!$B$29/Calculator!$F$18,1)))*IF(MOD(Calculator!$B$29/Calculator!$F$18,1)&lt;0.5,-1,1))^2)))/(1-SQRT(((50*POWER(80,POWER(COS(PI()*MOD(Calculator!$B$29/Calculator!$F$18,1)),2))-$C43)^2+(1500*ABS(SIN(2*PI()*MOD(Calculator!$B$29/Calculator!$F$18,1)))*IF(MOD(Calculator!$B$29/Calculator!$F$18,1)&lt;0.5,-1,1))^2)/((50*POWER(80,POWER(COS(PI()*MOD(Calculator!$B$29/Calculator!$F$18,1)),2))+$C43)^2+(1500*ABS(SIN(2*PI()*MOD(Calculator!$B$29/Calculator!$F$18,1)))*IF(MOD(Calculator!$B$29/Calculator!$F$18,1)&lt;0.5,-1,1))^2))),2))</f>
        <v>—</v>
      </c>
      <c r="K43" s="286" t="str">
        <f aca="false">IF(OR(Calculator!$E$19&lt;&gt;"YES",Calculator!$B$29&lt;Calculator!$G$19),"—",ROUND((1+SQRT(((50*POWER(80,POWER(COS(PI()*MOD(Calculator!$B$29/Calculator!$F$19,1)),2))-$C43)^2+(1500*ABS(SIN(2*PI()*MOD(Calculator!$B$29/Calculator!$F$19,1)))*IF(MOD(Calculator!$B$29/Calculator!$F$19,1)&lt;0.5,-1,1))^2)/((50*POWER(80,POWER(COS(PI()*MOD(Calculator!$B$29/Calculator!$F$19,1)),2))+$C43)^2+(1500*ABS(SIN(2*PI()*MOD(Calculator!$B$29/Calculator!$F$19,1)))*IF(MOD(Calculator!$B$29/Calculator!$F$19,1)&lt;0.5,-1,1))^2)))/(1-SQRT(((50*POWER(80,POWER(COS(PI()*MOD(Calculator!$B$29/Calculator!$F$19,1)),2))-$C43)^2+(1500*ABS(SIN(2*PI()*MOD(Calculator!$B$29/Calculator!$F$19,1)))*IF(MOD(Calculator!$B$29/Calculator!$F$19,1)&lt;0.5,-1,1))^2)/((50*POWER(80,POWER(COS(PI()*MOD(Calculator!$B$29/Calculator!$F$19,1)),2))+$C43)^2+(1500*ABS(SIN(2*PI()*MOD(Calculator!$B$29/Calculator!$F$19,1)))*IF(MOD(Calculator!$B$29/Calculator!$F$19,1)&lt;0.5,-1,1))^2))),2))</f>
        <v>—</v>
      </c>
      <c r="L43" s="286" t="str">
        <f aca="false">IF(OR(Calculator!$E$20&lt;&gt;"YES",Calculator!$B$29&lt;Calculator!$G$20),"—",ROUND((1+SQRT(((50*POWER(80,POWER(COS(PI()*MOD(Calculator!$B$29/Calculator!$F$20,1)),2))-$C43)^2+(1500*ABS(SIN(2*PI()*MOD(Calculator!$B$29/Calculator!$F$20,1)))*IF(MOD(Calculator!$B$29/Calculator!$F$20,1)&lt;0.5,-1,1))^2)/((50*POWER(80,POWER(COS(PI()*MOD(Calculator!$B$29/Calculator!$F$20,1)),2))+$C43)^2+(1500*ABS(SIN(2*PI()*MOD(Calculator!$B$29/Calculator!$F$20,1)))*IF(MOD(Calculator!$B$29/Calculator!$F$20,1)&lt;0.5,-1,1))^2)))/(1-SQRT(((50*POWER(80,POWER(COS(PI()*MOD(Calculator!$B$29/Calculator!$F$20,1)),2))-$C43)^2+(1500*ABS(SIN(2*PI()*MOD(Calculator!$B$29/Calculator!$F$20,1)))*IF(MOD(Calculator!$B$29/Calculator!$F$20,1)&lt;0.5,-1,1))^2)/((50*POWER(80,POWER(COS(PI()*MOD(Calculator!$B$29/Calculator!$F$20,1)),2))+$C43)^2+(1500*ABS(SIN(2*PI()*MOD(Calculator!$B$29/Calculator!$F$20,1)))*IF(MOD(Calculator!$B$29/Calculator!$F$20,1)&lt;0.5,-1,1))^2))),2))</f>
        <v>—</v>
      </c>
      <c r="M43" s="286" t="str">
        <f aca="false">IF(OR(Calculator!$E$21&lt;&gt;"YES",Calculator!$B$29&lt;Calculator!$G$21),"—",ROUND((1+SQRT(((50*POWER(80,POWER(COS(PI()*MOD(Calculator!$B$29/Calculator!$F$21,1)),2))-$C43)^2+(1500*ABS(SIN(2*PI()*MOD(Calculator!$B$29/Calculator!$F$21,1)))*IF(MOD(Calculator!$B$29/Calculator!$F$21,1)&lt;0.5,-1,1))^2)/((50*POWER(80,POWER(COS(PI()*MOD(Calculator!$B$29/Calculator!$F$21,1)),2))+$C43)^2+(1500*ABS(SIN(2*PI()*MOD(Calculator!$B$29/Calculator!$F$21,1)))*IF(MOD(Calculator!$B$29/Calculator!$F$21,1)&lt;0.5,-1,1))^2)))/(1-SQRT(((50*POWER(80,POWER(COS(PI()*MOD(Calculator!$B$29/Calculator!$F$21,1)),2))-$C43)^2+(1500*ABS(SIN(2*PI()*MOD(Calculator!$B$29/Calculator!$F$21,1)))*IF(MOD(Calculator!$B$29/Calculator!$F$21,1)&lt;0.5,-1,1))^2)/((50*POWER(80,POWER(COS(PI()*MOD(Calculator!$B$29/Calculator!$F$21,1)),2))+$C43)^2+(1500*ABS(SIN(2*PI()*MOD(Calculator!$B$29/Calculator!$F$21,1)))*IF(MOD(Calculator!$B$29/Calculator!$F$21,1)&lt;0.5,-1,1))^2))),2))</f>
        <v>—</v>
      </c>
      <c r="N43" s="286" t="str">
        <f aca="false">IF(OR(Calculator!$E$22&lt;&gt;"YES",Calculator!$B$29&lt;Calculator!$G$22),"—",ROUND((1+SQRT(((50*POWER(80,POWER(COS(PI()*MOD(Calculator!$B$29/Calculator!$F$22,1)),2))-$C43)^2+(1500*ABS(SIN(2*PI()*MOD(Calculator!$B$29/Calculator!$F$22,1)))*IF(MOD(Calculator!$B$29/Calculator!$F$22,1)&lt;0.5,-1,1))^2)/((50*POWER(80,POWER(COS(PI()*MOD(Calculator!$B$29/Calculator!$F$22,1)),2))+$C43)^2+(1500*ABS(SIN(2*PI()*MOD(Calculator!$B$29/Calculator!$F$22,1)))*IF(MOD(Calculator!$B$29/Calculator!$F$22,1)&lt;0.5,-1,1))^2)))/(1-SQRT(((50*POWER(80,POWER(COS(PI()*MOD(Calculator!$B$29/Calculator!$F$22,1)),2))-$C43)^2+(1500*ABS(SIN(2*PI()*MOD(Calculator!$B$29/Calculator!$F$22,1)))*IF(MOD(Calculator!$B$29/Calculator!$F$22,1)&lt;0.5,-1,1))^2)/((50*POWER(80,POWER(COS(PI()*MOD(Calculator!$B$29/Calculator!$F$22,1)),2))+$C43)^2+(1500*ABS(SIN(2*PI()*MOD(Calculator!$B$29/Calculator!$F$22,1)))*IF(MOD(Calculator!$B$29/Calculator!$F$22,1)&lt;0.5,-1,1))^2))),2))</f>
        <v>—</v>
      </c>
      <c r="O43" s="287" t="n">
        <f aca="false">IFERROR(ROUND((IF(ISNUMBER(D43),D43,0)+IF(ISNUMBER(E43),E43,0)+IF(ISNUMBER(F43),F43,0)+IF(ISNUMBER(G43),G43,0)+IF(ISNUMBER(H43),H43,0)+IF(ISNUMBER(I43),I43,0)+IF(ISNUMBER(J43),J43,0)+IF(ISNUMBER(K43),K43,0)+IF(ISNUMBER(L43),L43,0)+IF(ISNUMBER(M43),M43,0)+IF(ISNUMBER(N43),N43,0))/(IF(ISNUMBER(D43),1,0)+IF(ISNUMBER(E43),1,0)+IF(ISNUMBER(F43),1,0)+IF(ISNUMBER(G43),1,0)+IF(ISNUMBER(H43),1,0)+IF(ISNUMBER(I43),1,0)+IF(ISNUMBER(J43),1,0)+IF(ISNUMBER(K43),1,0)+IF(ISNUMBER(L43),1,0)+IF(ISNUMBER(M43),1,0)+IF(ISNUMBER(N43),1,0)),4),"")</f>
        <v>27.495</v>
      </c>
      <c r="P43" s="286" t="str">
        <f aca="false">IF(OR(Calculator!$E$12&lt;&gt;"YES",Calculator!$B$30&lt;Calculator!$G$12),"—",ROUND((1+SQRT(((50*POWER(80,POWER(COS(PI()*MOD(Calculator!$B$30/Calculator!$F$12,1)),2))-$C43)^2+(1500*ABS(SIN(2*PI()*MOD(Calculator!$B$30/Calculator!$F$12,1)))*IF(MOD(Calculator!$B$30/Calculator!$F$12,1)&lt;0.5,-1,1))^2)/((50*POWER(80,POWER(COS(PI()*MOD(Calculator!$B$30/Calculator!$F$12,1)),2))+$C43)^2+(1500*ABS(SIN(2*PI()*MOD(Calculator!$B$30/Calculator!$F$12,1)))*IF(MOD(Calculator!$B$30/Calculator!$F$12,1)&lt;0.5,-1,1))^2)))/(1-SQRT(((50*POWER(80,POWER(COS(PI()*MOD(Calculator!$B$30/Calculator!$F$12,1)),2))-$C43)^2+(1500*ABS(SIN(2*PI()*MOD(Calculator!$B$30/Calculator!$F$12,1)))*IF(MOD(Calculator!$B$30/Calculator!$F$12,1)&lt;0.5,-1,1))^2)/((50*POWER(80,POWER(COS(PI()*MOD(Calculator!$B$30/Calculator!$F$12,1)),2))+$C43)^2+(1500*ABS(SIN(2*PI()*MOD(Calculator!$B$30/Calculator!$F$12,1)))*IF(MOD(Calculator!$B$30/Calculator!$F$12,1)&lt;0.5,-1,1))^2))),2))</f>
        <v>—</v>
      </c>
      <c r="Q43" s="286" t="str">
        <f aca="false">IF(OR(Calculator!$E$13&lt;&gt;"YES",Calculator!$B$30&lt;Calculator!$G$13),"—",ROUND((1+SQRT(((50*POWER(80,POWER(COS(PI()*MOD(Calculator!$B$30/Calculator!$F$13,1)),2))-$C43)^2+(1500*ABS(SIN(2*PI()*MOD(Calculator!$B$30/Calculator!$F$13,1)))*IF(MOD(Calculator!$B$30/Calculator!$F$13,1)&lt;0.5,-1,1))^2)/((50*POWER(80,POWER(COS(PI()*MOD(Calculator!$B$30/Calculator!$F$13,1)),2))+$C43)^2+(1500*ABS(SIN(2*PI()*MOD(Calculator!$B$30/Calculator!$F$13,1)))*IF(MOD(Calculator!$B$30/Calculator!$F$13,1)&lt;0.5,-1,1))^2)))/(1-SQRT(((50*POWER(80,POWER(COS(PI()*MOD(Calculator!$B$30/Calculator!$F$13,1)),2))-$C43)^2+(1500*ABS(SIN(2*PI()*MOD(Calculator!$B$30/Calculator!$F$13,1)))*IF(MOD(Calculator!$B$30/Calculator!$F$13,1)&lt;0.5,-1,1))^2)/((50*POWER(80,POWER(COS(PI()*MOD(Calculator!$B$30/Calculator!$F$13,1)),2))+$C43)^2+(1500*ABS(SIN(2*PI()*MOD(Calculator!$B$30/Calculator!$F$13,1)))*IF(MOD(Calculator!$B$30/Calculator!$F$13,1)&lt;0.5,-1,1))^2))),2))</f>
        <v>—</v>
      </c>
      <c r="R43" s="286" t="str">
        <f aca="false">IF(OR(Calculator!$E$14&lt;&gt;"YES",Calculator!$B$30&lt;Calculator!$G$14),"—",ROUND((1+SQRT(((50*POWER(80,POWER(COS(PI()*MOD(Calculator!$B$30/Calculator!$F$14,1)),2))-$C43)^2+(1500*ABS(SIN(2*PI()*MOD(Calculator!$B$30/Calculator!$F$14,1)))*IF(MOD(Calculator!$B$30/Calculator!$F$14,1)&lt;0.5,-1,1))^2)/((50*POWER(80,POWER(COS(PI()*MOD(Calculator!$B$30/Calculator!$F$14,1)),2))+$C43)^2+(1500*ABS(SIN(2*PI()*MOD(Calculator!$B$30/Calculator!$F$14,1)))*IF(MOD(Calculator!$B$30/Calculator!$F$14,1)&lt;0.5,-1,1))^2)))/(1-SQRT(((50*POWER(80,POWER(COS(PI()*MOD(Calculator!$B$30/Calculator!$F$14,1)),2))-$C43)^2+(1500*ABS(SIN(2*PI()*MOD(Calculator!$B$30/Calculator!$F$14,1)))*IF(MOD(Calculator!$B$30/Calculator!$F$14,1)&lt;0.5,-1,1))^2)/((50*POWER(80,POWER(COS(PI()*MOD(Calculator!$B$30/Calculator!$F$14,1)),2))+$C43)^2+(1500*ABS(SIN(2*PI()*MOD(Calculator!$B$30/Calculator!$F$14,1)))*IF(MOD(Calculator!$B$30/Calculator!$F$14,1)&lt;0.5,-1,1))^2))),2))</f>
        <v>—</v>
      </c>
      <c r="S43" s="286" t="n">
        <f aca="false">IF(OR(Calculator!$E$15&lt;&gt;"YES",Calculator!$B$30&lt;Calculator!$G$15),"—",ROUND((1+SQRT(((50*POWER(80,POWER(COS(PI()*MOD(Calculator!$B$30/Calculator!$F$15,1)),2))-$C43)^2+(1500*ABS(SIN(2*PI()*MOD(Calculator!$B$30/Calculator!$F$15,1)))*IF(MOD(Calculator!$B$30/Calculator!$F$15,1)&lt;0.5,-1,1))^2)/((50*POWER(80,POWER(COS(PI()*MOD(Calculator!$B$30/Calculator!$F$15,1)),2))+$C43)^2+(1500*ABS(SIN(2*PI()*MOD(Calculator!$B$30/Calculator!$F$15,1)))*IF(MOD(Calculator!$B$30/Calculator!$F$15,1)&lt;0.5,-1,1))^2)))/(1-SQRT(((50*POWER(80,POWER(COS(PI()*MOD(Calculator!$B$30/Calculator!$F$15,1)),2))-$C43)^2+(1500*ABS(SIN(2*PI()*MOD(Calculator!$B$30/Calculator!$F$15,1)))*IF(MOD(Calculator!$B$30/Calculator!$F$15,1)&lt;0.5,-1,1))^2)/((50*POWER(80,POWER(COS(PI()*MOD(Calculator!$B$30/Calculator!$F$15,1)),2))+$C43)^2+(1500*ABS(SIN(2*PI()*MOD(Calculator!$B$30/Calculator!$F$15,1)))*IF(MOD(Calculator!$B$30/Calculator!$F$15,1)&lt;0.5,-1,1))^2))),2))</f>
        <v>27.49</v>
      </c>
      <c r="T43" s="286" t="str">
        <f aca="false">IF(OR(Calculator!$E$16&lt;&gt;"YES",Calculator!$B$30&lt;Calculator!$G$16),"—",ROUND((1+SQRT(((50*POWER(80,POWER(COS(PI()*MOD(Calculator!$B$30/Calculator!$F$16,1)),2))-$C43)^2+(1500*ABS(SIN(2*PI()*MOD(Calculator!$B$30/Calculator!$F$16,1)))*IF(MOD(Calculator!$B$30/Calculator!$F$16,1)&lt;0.5,-1,1))^2)/((50*POWER(80,POWER(COS(PI()*MOD(Calculator!$B$30/Calculator!$F$16,1)),2))+$C43)^2+(1500*ABS(SIN(2*PI()*MOD(Calculator!$B$30/Calculator!$F$16,1)))*IF(MOD(Calculator!$B$30/Calculator!$F$16,1)&lt;0.5,-1,1))^2)))/(1-SQRT(((50*POWER(80,POWER(COS(PI()*MOD(Calculator!$B$30/Calculator!$F$16,1)),2))-$C43)^2+(1500*ABS(SIN(2*PI()*MOD(Calculator!$B$30/Calculator!$F$16,1)))*IF(MOD(Calculator!$B$30/Calculator!$F$16,1)&lt;0.5,-1,1))^2)/((50*POWER(80,POWER(COS(PI()*MOD(Calculator!$B$30/Calculator!$F$16,1)),2))+$C43)^2+(1500*ABS(SIN(2*PI()*MOD(Calculator!$B$30/Calculator!$F$16,1)))*IF(MOD(Calculator!$B$30/Calculator!$F$16,1)&lt;0.5,-1,1))^2))),2))</f>
        <v>—</v>
      </c>
      <c r="U43" s="286" t="n">
        <f aca="false">IF(OR(Calculator!$E$17&lt;&gt;"YES",Calculator!$B$30&lt;Calculator!$G$17),"—",ROUND((1+SQRT(((50*POWER(80,POWER(COS(PI()*MOD(Calculator!$B$30/Calculator!$F$17,1)),2))-$C43)^2+(1500*ABS(SIN(2*PI()*MOD(Calculator!$B$30/Calculator!$F$17,1)))*IF(MOD(Calculator!$B$30/Calculator!$F$17,1)&lt;0.5,-1,1))^2)/((50*POWER(80,POWER(COS(PI()*MOD(Calculator!$B$30/Calculator!$F$17,1)),2))+$C43)^2+(1500*ABS(SIN(2*PI()*MOD(Calculator!$B$30/Calculator!$F$17,1)))*IF(MOD(Calculator!$B$30/Calculator!$F$17,1)&lt;0.5,-1,1))^2)))/(1-SQRT(((50*POWER(80,POWER(COS(PI()*MOD(Calculator!$B$30/Calculator!$F$17,1)),2))-$C43)^2+(1500*ABS(SIN(2*PI()*MOD(Calculator!$B$30/Calculator!$F$17,1)))*IF(MOD(Calculator!$B$30/Calculator!$F$17,1)&lt;0.5,-1,1))^2)/((50*POWER(80,POWER(COS(PI()*MOD(Calculator!$B$30/Calculator!$F$17,1)),2))+$C43)^2+(1500*ABS(SIN(2*PI()*MOD(Calculator!$B$30/Calculator!$F$17,1)))*IF(MOD(Calculator!$B$30/Calculator!$F$17,1)&lt;0.5,-1,1))^2))),2))</f>
        <v>28.33</v>
      </c>
      <c r="V43" s="286" t="str">
        <f aca="false">IF(OR(Calculator!$E$18&lt;&gt;"YES",Calculator!$B$30&lt;Calculator!$G$18),"—",ROUND((1+SQRT(((50*POWER(80,POWER(COS(PI()*MOD(Calculator!$B$30/Calculator!$F$18,1)),2))-$C43)^2+(1500*ABS(SIN(2*PI()*MOD(Calculator!$B$30/Calculator!$F$18,1)))*IF(MOD(Calculator!$B$30/Calculator!$F$18,1)&lt;0.5,-1,1))^2)/((50*POWER(80,POWER(COS(PI()*MOD(Calculator!$B$30/Calculator!$F$18,1)),2))+$C43)^2+(1500*ABS(SIN(2*PI()*MOD(Calculator!$B$30/Calculator!$F$18,1)))*IF(MOD(Calculator!$B$30/Calculator!$F$18,1)&lt;0.5,-1,1))^2)))/(1-SQRT(((50*POWER(80,POWER(COS(PI()*MOD(Calculator!$B$30/Calculator!$F$18,1)),2))-$C43)^2+(1500*ABS(SIN(2*PI()*MOD(Calculator!$B$30/Calculator!$F$18,1)))*IF(MOD(Calculator!$B$30/Calculator!$F$18,1)&lt;0.5,-1,1))^2)/((50*POWER(80,POWER(COS(PI()*MOD(Calculator!$B$30/Calculator!$F$18,1)),2))+$C43)^2+(1500*ABS(SIN(2*PI()*MOD(Calculator!$B$30/Calculator!$F$18,1)))*IF(MOD(Calculator!$B$30/Calculator!$F$18,1)&lt;0.5,-1,1))^2))),2))</f>
        <v>—</v>
      </c>
      <c r="W43" s="286" t="str">
        <f aca="false">IF(OR(Calculator!$E$19&lt;&gt;"YES",Calculator!$B$30&lt;Calculator!$G$19),"—",ROUND((1+SQRT(((50*POWER(80,POWER(COS(PI()*MOD(Calculator!$B$30/Calculator!$F$19,1)),2))-$C43)^2+(1500*ABS(SIN(2*PI()*MOD(Calculator!$B$30/Calculator!$F$19,1)))*IF(MOD(Calculator!$B$30/Calculator!$F$19,1)&lt;0.5,-1,1))^2)/((50*POWER(80,POWER(COS(PI()*MOD(Calculator!$B$30/Calculator!$F$19,1)),2))+$C43)^2+(1500*ABS(SIN(2*PI()*MOD(Calculator!$B$30/Calculator!$F$19,1)))*IF(MOD(Calculator!$B$30/Calculator!$F$19,1)&lt;0.5,-1,1))^2)))/(1-SQRT(((50*POWER(80,POWER(COS(PI()*MOD(Calculator!$B$30/Calculator!$F$19,1)),2))-$C43)^2+(1500*ABS(SIN(2*PI()*MOD(Calculator!$B$30/Calculator!$F$19,1)))*IF(MOD(Calculator!$B$30/Calculator!$F$19,1)&lt;0.5,-1,1))^2)/((50*POWER(80,POWER(COS(PI()*MOD(Calculator!$B$30/Calculator!$F$19,1)),2))+$C43)^2+(1500*ABS(SIN(2*PI()*MOD(Calculator!$B$30/Calculator!$F$19,1)))*IF(MOD(Calculator!$B$30/Calculator!$F$19,1)&lt;0.5,-1,1))^2))),2))</f>
        <v>—</v>
      </c>
      <c r="X43" s="286" t="str">
        <f aca="false">IF(OR(Calculator!$E$20&lt;&gt;"YES",Calculator!$B$30&lt;Calculator!$G$20),"—",ROUND((1+SQRT(((50*POWER(80,POWER(COS(PI()*MOD(Calculator!$B$30/Calculator!$F$20,1)),2))-$C43)^2+(1500*ABS(SIN(2*PI()*MOD(Calculator!$B$30/Calculator!$F$20,1)))*IF(MOD(Calculator!$B$30/Calculator!$F$20,1)&lt;0.5,-1,1))^2)/((50*POWER(80,POWER(COS(PI()*MOD(Calculator!$B$30/Calculator!$F$20,1)),2))+$C43)^2+(1500*ABS(SIN(2*PI()*MOD(Calculator!$B$30/Calculator!$F$20,1)))*IF(MOD(Calculator!$B$30/Calculator!$F$20,1)&lt;0.5,-1,1))^2)))/(1-SQRT(((50*POWER(80,POWER(COS(PI()*MOD(Calculator!$B$30/Calculator!$F$20,1)),2))-$C43)^2+(1500*ABS(SIN(2*PI()*MOD(Calculator!$B$30/Calculator!$F$20,1)))*IF(MOD(Calculator!$B$30/Calculator!$F$20,1)&lt;0.5,-1,1))^2)/((50*POWER(80,POWER(COS(PI()*MOD(Calculator!$B$30/Calculator!$F$20,1)),2))+$C43)^2+(1500*ABS(SIN(2*PI()*MOD(Calculator!$B$30/Calculator!$F$20,1)))*IF(MOD(Calculator!$B$30/Calculator!$F$20,1)&lt;0.5,-1,1))^2))),2))</f>
        <v>—</v>
      </c>
      <c r="Y43" s="286" t="str">
        <f aca="false">IF(OR(Calculator!$E$21&lt;&gt;"YES",Calculator!$B$30&lt;Calculator!$G$21),"—",ROUND((1+SQRT(((50*POWER(80,POWER(COS(PI()*MOD(Calculator!$B$30/Calculator!$F$21,1)),2))-$C43)^2+(1500*ABS(SIN(2*PI()*MOD(Calculator!$B$30/Calculator!$F$21,1)))*IF(MOD(Calculator!$B$30/Calculator!$F$21,1)&lt;0.5,-1,1))^2)/((50*POWER(80,POWER(COS(PI()*MOD(Calculator!$B$30/Calculator!$F$21,1)),2))+$C43)^2+(1500*ABS(SIN(2*PI()*MOD(Calculator!$B$30/Calculator!$F$21,1)))*IF(MOD(Calculator!$B$30/Calculator!$F$21,1)&lt;0.5,-1,1))^2)))/(1-SQRT(((50*POWER(80,POWER(COS(PI()*MOD(Calculator!$B$30/Calculator!$F$21,1)),2))-$C43)^2+(1500*ABS(SIN(2*PI()*MOD(Calculator!$B$30/Calculator!$F$21,1)))*IF(MOD(Calculator!$B$30/Calculator!$F$21,1)&lt;0.5,-1,1))^2)/((50*POWER(80,POWER(COS(PI()*MOD(Calculator!$B$30/Calculator!$F$21,1)),2))+$C43)^2+(1500*ABS(SIN(2*PI()*MOD(Calculator!$B$30/Calculator!$F$21,1)))*IF(MOD(Calculator!$B$30/Calculator!$F$21,1)&lt;0.5,-1,1))^2))),2))</f>
        <v>—</v>
      </c>
      <c r="Z43" s="286" t="str">
        <f aca="false">IF(OR(Calculator!$E$22&lt;&gt;"YES",Calculator!$B$30&lt;Calculator!$G$22),"—",ROUND((1+SQRT(((50*POWER(80,POWER(COS(PI()*MOD(Calculator!$B$30/Calculator!$F$22,1)),2))-$C43)^2+(1500*ABS(SIN(2*PI()*MOD(Calculator!$B$30/Calculator!$F$22,1)))*IF(MOD(Calculator!$B$30/Calculator!$F$22,1)&lt;0.5,-1,1))^2)/((50*POWER(80,POWER(COS(PI()*MOD(Calculator!$B$30/Calculator!$F$22,1)),2))+$C43)^2+(1500*ABS(SIN(2*PI()*MOD(Calculator!$B$30/Calculator!$F$22,1)))*IF(MOD(Calculator!$B$30/Calculator!$F$22,1)&lt;0.5,-1,1))^2)))/(1-SQRT(((50*POWER(80,POWER(COS(PI()*MOD(Calculator!$B$30/Calculator!$F$22,1)),2))-$C43)^2+(1500*ABS(SIN(2*PI()*MOD(Calculator!$B$30/Calculator!$F$22,1)))*IF(MOD(Calculator!$B$30/Calculator!$F$22,1)&lt;0.5,-1,1))^2)/((50*POWER(80,POWER(COS(PI()*MOD(Calculator!$B$30/Calculator!$F$22,1)),2))+$C43)^2+(1500*ABS(SIN(2*PI()*MOD(Calculator!$B$30/Calculator!$F$22,1)))*IF(MOD(Calculator!$B$30/Calculator!$F$22,1)&lt;0.5,-1,1))^2))),2))</f>
        <v>—</v>
      </c>
      <c r="AA43" s="287" t="n">
        <f aca="false">IFERROR(ROUND((IF(ISNUMBER(P43),P43,0)+IF(ISNUMBER(Q43),Q43,0)+IF(ISNUMBER(R43),R43,0)+IF(ISNUMBER(S43),S43,0)+IF(ISNUMBER(T43),T43,0)+IF(ISNUMBER(U43),U43,0)+IF(ISNUMBER(V43),V43,0)+IF(ISNUMBER(W43),W43,0)+IF(ISNUMBER(X43),X43,0)+IF(ISNUMBER(Y43),Y43,0)+IF(ISNUMBER(Z43),Z43,0))/(IF(ISNUMBER(P43),1,0)+IF(ISNUMBER(Q43),1,0)+IF(ISNUMBER(R43),1,0)+IF(ISNUMBER(S43),1,0)+IF(ISNUMBER(T43),1,0)+IF(ISNUMBER(U43),1,0)+IF(ISNUMBER(V43),1,0)+IF(ISNUMBER(W43),1,0)+IF(ISNUMBER(X43),1,0)+IF(ISNUMBER(Y43),1,0)+IF(ISNUMBER(Z43),1,0)),4),"")</f>
        <v>27.91</v>
      </c>
      <c r="AB43" s="286" t="str">
        <f aca="false">IF(OR(Calculator!$E$12&lt;&gt;"YES",Calculator!$B$31&lt;Calculator!$G$12),"—",ROUND((1+SQRT(((50*POWER(80,POWER(COS(PI()*MOD(Calculator!$B$31/Calculator!$F$12,1)),2))-$C43)^2+(1500*ABS(SIN(2*PI()*MOD(Calculator!$B$31/Calculator!$F$12,1)))*IF(MOD(Calculator!$B$31/Calculator!$F$12,1)&lt;0.5,-1,1))^2)/((50*POWER(80,POWER(COS(PI()*MOD(Calculator!$B$31/Calculator!$F$12,1)),2))+$C43)^2+(1500*ABS(SIN(2*PI()*MOD(Calculator!$B$31/Calculator!$F$12,1)))*IF(MOD(Calculator!$B$31/Calculator!$F$12,1)&lt;0.5,-1,1))^2)))/(1-SQRT(((50*POWER(80,POWER(COS(PI()*MOD(Calculator!$B$31/Calculator!$F$12,1)),2))-$C43)^2+(1500*ABS(SIN(2*PI()*MOD(Calculator!$B$31/Calculator!$F$12,1)))*IF(MOD(Calculator!$B$31/Calculator!$F$12,1)&lt;0.5,-1,1))^2)/((50*POWER(80,POWER(COS(PI()*MOD(Calculator!$B$31/Calculator!$F$12,1)),2))+$C43)^2+(1500*ABS(SIN(2*PI()*MOD(Calculator!$B$31/Calculator!$F$12,1)))*IF(MOD(Calculator!$B$31/Calculator!$F$12,1)&lt;0.5,-1,1))^2))),2))</f>
        <v>—</v>
      </c>
      <c r="AC43" s="286" t="str">
        <f aca="false">IF(OR(Calculator!$E$13&lt;&gt;"YES",Calculator!$B$31&lt;Calculator!$G$13),"—",ROUND((1+SQRT(((50*POWER(80,POWER(COS(PI()*MOD(Calculator!$B$31/Calculator!$F$13,1)),2))-$C43)^2+(1500*ABS(SIN(2*PI()*MOD(Calculator!$B$31/Calculator!$F$13,1)))*IF(MOD(Calculator!$B$31/Calculator!$F$13,1)&lt;0.5,-1,1))^2)/((50*POWER(80,POWER(COS(PI()*MOD(Calculator!$B$31/Calculator!$F$13,1)),2))+$C43)^2+(1500*ABS(SIN(2*PI()*MOD(Calculator!$B$31/Calculator!$F$13,1)))*IF(MOD(Calculator!$B$31/Calculator!$F$13,1)&lt;0.5,-1,1))^2)))/(1-SQRT(((50*POWER(80,POWER(COS(PI()*MOD(Calculator!$B$31/Calculator!$F$13,1)),2))-$C43)^2+(1500*ABS(SIN(2*PI()*MOD(Calculator!$B$31/Calculator!$F$13,1)))*IF(MOD(Calculator!$B$31/Calculator!$F$13,1)&lt;0.5,-1,1))^2)/((50*POWER(80,POWER(COS(PI()*MOD(Calculator!$B$31/Calculator!$F$13,1)),2))+$C43)^2+(1500*ABS(SIN(2*PI()*MOD(Calculator!$B$31/Calculator!$F$13,1)))*IF(MOD(Calculator!$B$31/Calculator!$F$13,1)&lt;0.5,-1,1))^2))),2))</f>
        <v>—</v>
      </c>
      <c r="AD43" s="286" t="str">
        <f aca="false">IF(OR(Calculator!$E$14&lt;&gt;"YES",Calculator!$B$31&lt;Calculator!$G$14),"—",ROUND((1+SQRT(((50*POWER(80,POWER(COS(PI()*MOD(Calculator!$B$31/Calculator!$F$14,1)),2))-$C43)^2+(1500*ABS(SIN(2*PI()*MOD(Calculator!$B$31/Calculator!$F$14,1)))*IF(MOD(Calculator!$B$31/Calculator!$F$14,1)&lt;0.5,-1,1))^2)/((50*POWER(80,POWER(COS(PI()*MOD(Calculator!$B$31/Calculator!$F$14,1)),2))+$C43)^2+(1500*ABS(SIN(2*PI()*MOD(Calculator!$B$31/Calculator!$F$14,1)))*IF(MOD(Calculator!$B$31/Calculator!$F$14,1)&lt;0.5,-1,1))^2)))/(1-SQRT(((50*POWER(80,POWER(COS(PI()*MOD(Calculator!$B$31/Calculator!$F$14,1)),2))-$C43)^2+(1500*ABS(SIN(2*PI()*MOD(Calculator!$B$31/Calculator!$F$14,1)))*IF(MOD(Calculator!$B$31/Calculator!$F$14,1)&lt;0.5,-1,1))^2)/((50*POWER(80,POWER(COS(PI()*MOD(Calculator!$B$31/Calculator!$F$14,1)),2))+$C43)^2+(1500*ABS(SIN(2*PI()*MOD(Calculator!$B$31/Calculator!$F$14,1)))*IF(MOD(Calculator!$B$31/Calculator!$F$14,1)&lt;0.5,-1,1))^2))),2))</f>
        <v>—</v>
      </c>
      <c r="AE43" s="286" t="n">
        <f aca="false">IF(OR(Calculator!$E$15&lt;&gt;"YES",Calculator!$B$31&lt;Calculator!$G$15),"—",ROUND((1+SQRT(((50*POWER(80,POWER(COS(PI()*MOD(Calculator!$B$31/Calculator!$F$15,1)),2))-$C43)^2+(1500*ABS(SIN(2*PI()*MOD(Calculator!$B$31/Calculator!$F$15,1)))*IF(MOD(Calculator!$B$31/Calculator!$F$15,1)&lt;0.5,-1,1))^2)/((50*POWER(80,POWER(COS(PI()*MOD(Calculator!$B$31/Calculator!$F$15,1)),2))+$C43)^2+(1500*ABS(SIN(2*PI()*MOD(Calculator!$B$31/Calculator!$F$15,1)))*IF(MOD(Calculator!$B$31/Calculator!$F$15,1)&lt;0.5,-1,1))^2)))/(1-SQRT(((50*POWER(80,POWER(COS(PI()*MOD(Calculator!$B$31/Calculator!$F$15,1)),2))-$C43)^2+(1500*ABS(SIN(2*PI()*MOD(Calculator!$B$31/Calculator!$F$15,1)))*IF(MOD(Calculator!$B$31/Calculator!$F$15,1)&lt;0.5,-1,1))^2)/((50*POWER(80,POWER(COS(PI()*MOD(Calculator!$B$31/Calculator!$F$15,1)),2))+$C43)^2+(1500*ABS(SIN(2*PI()*MOD(Calculator!$B$31/Calculator!$F$15,1)))*IF(MOD(Calculator!$B$31/Calculator!$F$15,1)&lt;0.5,-1,1))^2))),2))</f>
        <v>29.01</v>
      </c>
      <c r="AF43" s="286" t="str">
        <f aca="false">IF(OR(Calculator!$E$16&lt;&gt;"YES",Calculator!$B$31&lt;Calculator!$G$16),"—",ROUND((1+SQRT(((50*POWER(80,POWER(COS(PI()*MOD(Calculator!$B$31/Calculator!$F$16,1)),2))-$C43)^2+(1500*ABS(SIN(2*PI()*MOD(Calculator!$B$31/Calculator!$F$16,1)))*IF(MOD(Calculator!$B$31/Calculator!$F$16,1)&lt;0.5,-1,1))^2)/((50*POWER(80,POWER(COS(PI()*MOD(Calculator!$B$31/Calculator!$F$16,1)),2))+$C43)^2+(1500*ABS(SIN(2*PI()*MOD(Calculator!$B$31/Calculator!$F$16,1)))*IF(MOD(Calculator!$B$31/Calculator!$F$16,1)&lt;0.5,-1,1))^2)))/(1-SQRT(((50*POWER(80,POWER(COS(PI()*MOD(Calculator!$B$31/Calculator!$F$16,1)),2))-$C43)^2+(1500*ABS(SIN(2*PI()*MOD(Calculator!$B$31/Calculator!$F$16,1)))*IF(MOD(Calculator!$B$31/Calculator!$F$16,1)&lt;0.5,-1,1))^2)/((50*POWER(80,POWER(COS(PI()*MOD(Calculator!$B$31/Calculator!$F$16,1)),2))+$C43)^2+(1500*ABS(SIN(2*PI()*MOD(Calculator!$B$31/Calculator!$F$16,1)))*IF(MOD(Calculator!$B$31/Calculator!$F$16,1)&lt;0.5,-1,1))^2))),2))</f>
        <v>—</v>
      </c>
      <c r="AG43" s="286" t="n">
        <f aca="false">IF(OR(Calculator!$E$17&lt;&gt;"YES",Calculator!$B$31&lt;Calculator!$G$17),"—",ROUND((1+SQRT(((50*POWER(80,POWER(COS(PI()*MOD(Calculator!$B$31/Calculator!$F$17,1)),2))-$C43)^2+(1500*ABS(SIN(2*PI()*MOD(Calculator!$B$31/Calculator!$F$17,1)))*IF(MOD(Calculator!$B$31/Calculator!$F$17,1)&lt;0.5,-1,1))^2)/((50*POWER(80,POWER(COS(PI()*MOD(Calculator!$B$31/Calculator!$F$17,1)),2))+$C43)^2+(1500*ABS(SIN(2*PI()*MOD(Calculator!$B$31/Calculator!$F$17,1)))*IF(MOD(Calculator!$B$31/Calculator!$F$17,1)&lt;0.5,-1,1))^2)))/(1-SQRT(((50*POWER(80,POWER(COS(PI()*MOD(Calculator!$B$31/Calculator!$F$17,1)),2))-$C43)^2+(1500*ABS(SIN(2*PI()*MOD(Calculator!$B$31/Calculator!$F$17,1)))*IF(MOD(Calculator!$B$31/Calculator!$F$17,1)&lt;0.5,-1,1))^2)/((50*POWER(80,POWER(COS(PI()*MOD(Calculator!$B$31/Calculator!$F$17,1)),2))+$C43)^2+(1500*ABS(SIN(2*PI()*MOD(Calculator!$B$31/Calculator!$F$17,1)))*IF(MOD(Calculator!$B$31/Calculator!$F$17,1)&lt;0.5,-1,1))^2))),2))</f>
        <v>24.89</v>
      </c>
      <c r="AH43" s="286" t="str">
        <f aca="false">IF(OR(Calculator!$E$18&lt;&gt;"YES",Calculator!$B$31&lt;Calculator!$G$18),"—",ROUND((1+SQRT(((50*POWER(80,POWER(COS(PI()*MOD(Calculator!$B$31/Calculator!$F$18,1)),2))-$C43)^2+(1500*ABS(SIN(2*PI()*MOD(Calculator!$B$31/Calculator!$F$18,1)))*IF(MOD(Calculator!$B$31/Calculator!$F$18,1)&lt;0.5,-1,1))^2)/((50*POWER(80,POWER(COS(PI()*MOD(Calculator!$B$31/Calculator!$F$18,1)),2))+$C43)^2+(1500*ABS(SIN(2*PI()*MOD(Calculator!$B$31/Calculator!$F$18,1)))*IF(MOD(Calculator!$B$31/Calculator!$F$18,1)&lt;0.5,-1,1))^2)))/(1-SQRT(((50*POWER(80,POWER(COS(PI()*MOD(Calculator!$B$31/Calculator!$F$18,1)),2))-$C43)^2+(1500*ABS(SIN(2*PI()*MOD(Calculator!$B$31/Calculator!$F$18,1)))*IF(MOD(Calculator!$B$31/Calculator!$F$18,1)&lt;0.5,-1,1))^2)/((50*POWER(80,POWER(COS(PI()*MOD(Calculator!$B$31/Calculator!$F$18,1)),2))+$C43)^2+(1500*ABS(SIN(2*PI()*MOD(Calculator!$B$31/Calculator!$F$18,1)))*IF(MOD(Calculator!$B$31/Calculator!$F$18,1)&lt;0.5,-1,1))^2))),2))</f>
        <v>—</v>
      </c>
      <c r="AI43" s="286" t="str">
        <f aca="false">IF(OR(Calculator!$E$19&lt;&gt;"YES",Calculator!$B$31&lt;Calculator!$G$19),"—",ROUND((1+SQRT(((50*POWER(80,POWER(COS(PI()*MOD(Calculator!$B$31/Calculator!$F$19,1)),2))-$C43)^2+(1500*ABS(SIN(2*PI()*MOD(Calculator!$B$31/Calculator!$F$19,1)))*IF(MOD(Calculator!$B$31/Calculator!$F$19,1)&lt;0.5,-1,1))^2)/((50*POWER(80,POWER(COS(PI()*MOD(Calculator!$B$31/Calculator!$F$19,1)),2))+$C43)^2+(1500*ABS(SIN(2*PI()*MOD(Calculator!$B$31/Calculator!$F$19,1)))*IF(MOD(Calculator!$B$31/Calculator!$F$19,1)&lt;0.5,-1,1))^2)))/(1-SQRT(((50*POWER(80,POWER(COS(PI()*MOD(Calculator!$B$31/Calculator!$F$19,1)),2))-$C43)^2+(1500*ABS(SIN(2*PI()*MOD(Calculator!$B$31/Calculator!$F$19,1)))*IF(MOD(Calculator!$B$31/Calculator!$F$19,1)&lt;0.5,-1,1))^2)/((50*POWER(80,POWER(COS(PI()*MOD(Calculator!$B$31/Calculator!$F$19,1)),2))+$C43)^2+(1500*ABS(SIN(2*PI()*MOD(Calculator!$B$31/Calculator!$F$19,1)))*IF(MOD(Calculator!$B$31/Calculator!$F$19,1)&lt;0.5,-1,1))^2))),2))</f>
        <v>—</v>
      </c>
      <c r="AJ43" s="286" t="str">
        <f aca="false">IF(OR(Calculator!$E$20&lt;&gt;"YES",Calculator!$B$31&lt;Calculator!$G$20),"—",ROUND((1+SQRT(((50*POWER(80,POWER(COS(PI()*MOD(Calculator!$B$31/Calculator!$F$20,1)),2))-$C43)^2+(1500*ABS(SIN(2*PI()*MOD(Calculator!$B$31/Calculator!$F$20,1)))*IF(MOD(Calculator!$B$31/Calculator!$F$20,1)&lt;0.5,-1,1))^2)/((50*POWER(80,POWER(COS(PI()*MOD(Calculator!$B$31/Calculator!$F$20,1)),2))+$C43)^2+(1500*ABS(SIN(2*PI()*MOD(Calculator!$B$31/Calculator!$F$20,1)))*IF(MOD(Calculator!$B$31/Calculator!$F$20,1)&lt;0.5,-1,1))^2)))/(1-SQRT(((50*POWER(80,POWER(COS(PI()*MOD(Calculator!$B$31/Calculator!$F$20,1)),2))-$C43)^2+(1500*ABS(SIN(2*PI()*MOD(Calculator!$B$31/Calculator!$F$20,1)))*IF(MOD(Calculator!$B$31/Calculator!$F$20,1)&lt;0.5,-1,1))^2)/((50*POWER(80,POWER(COS(PI()*MOD(Calculator!$B$31/Calculator!$F$20,1)),2))+$C43)^2+(1500*ABS(SIN(2*PI()*MOD(Calculator!$B$31/Calculator!$F$20,1)))*IF(MOD(Calculator!$B$31/Calculator!$F$20,1)&lt;0.5,-1,1))^2))),2))</f>
        <v>—</v>
      </c>
      <c r="AK43" s="286" t="str">
        <f aca="false">IF(OR(Calculator!$E$21&lt;&gt;"YES",Calculator!$B$31&lt;Calculator!$G$21),"—",ROUND((1+SQRT(((50*POWER(80,POWER(COS(PI()*MOD(Calculator!$B$31/Calculator!$F$21,1)),2))-$C43)^2+(1500*ABS(SIN(2*PI()*MOD(Calculator!$B$31/Calculator!$F$21,1)))*IF(MOD(Calculator!$B$31/Calculator!$F$21,1)&lt;0.5,-1,1))^2)/((50*POWER(80,POWER(COS(PI()*MOD(Calculator!$B$31/Calculator!$F$21,1)),2))+$C43)^2+(1500*ABS(SIN(2*PI()*MOD(Calculator!$B$31/Calculator!$F$21,1)))*IF(MOD(Calculator!$B$31/Calculator!$F$21,1)&lt;0.5,-1,1))^2)))/(1-SQRT(((50*POWER(80,POWER(COS(PI()*MOD(Calculator!$B$31/Calculator!$F$21,1)),2))-$C43)^2+(1500*ABS(SIN(2*PI()*MOD(Calculator!$B$31/Calculator!$F$21,1)))*IF(MOD(Calculator!$B$31/Calculator!$F$21,1)&lt;0.5,-1,1))^2)/((50*POWER(80,POWER(COS(PI()*MOD(Calculator!$B$31/Calculator!$F$21,1)),2))+$C43)^2+(1500*ABS(SIN(2*PI()*MOD(Calculator!$B$31/Calculator!$F$21,1)))*IF(MOD(Calculator!$B$31/Calculator!$F$21,1)&lt;0.5,-1,1))^2))),2))</f>
        <v>—</v>
      </c>
      <c r="AL43" s="286" t="str">
        <f aca="false">IF(OR(Calculator!$E$22&lt;&gt;"YES",Calculator!$B$31&lt;Calculator!$G$22),"—",ROUND((1+SQRT(((50*POWER(80,POWER(COS(PI()*MOD(Calculator!$B$31/Calculator!$F$22,1)),2))-$C43)^2+(1500*ABS(SIN(2*PI()*MOD(Calculator!$B$31/Calculator!$F$22,1)))*IF(MOD(Calculator!$B$31/Calculator!$F$22,1)&lt;0.5,-1,1))^2)/((50*POWER(80,POWER(COS(PI()*MOD(Calculator!$B$31/Calculator!$F$22,1)),2))+$C43)^2+(1500*ABS(SIN(2*PI()*MOD(Calculator!$B$31/Calculator!$F$22,1)))*IF(MOD(Calculator!$B$31/Calculator!$F$22,1)&lt;0.5,-1,1))^2)))/(1-SQRT(((50*POWER(80,POWER(COS(PI()*MOD(Calculator!$B$31/Calculator!$F$22,1)),2))-$C43)^2+(1500*ABS(SIN(2*PI()*MOD(Calculator!$B$31/Calculator!$F$22,1)))*IF(MOD(Calculator!$B$31/Calculator!$F$22,1)&lt;0.5,-1,1))^2)/((50*POWER(80,POWER(COS(PI()*MOD(Calculator!$B$31/Calculator!$F$22,1)),2))+$C43)^2+(1500*ABS(SIN(2*PI()*MOD(Calculator!$B$31/Calculator!$F$22,1)))*IF(MOD(Calculator!$B$31/Calculator!$F$22,1)&lt;0.5,-1,1))^2))),2))</f>
        <v>—</v>
      </c>
      <c r="AM43" s="288" t="n">
        <f aca="false">IFERROR(ROUND((IF(ISNUMBER(AB43),AB43,0)+IF(ISNUMBER(AC43),AC43,0)+IF(ISNUMBER(AD43),AD43,0)+IF(ISNUMBER(AE43),AE43,0)+IF(ISNUMBER(AF43),AF43,0)+IF(ISNUMBER(AG43),AG43,0)+IF(ISNUMBER(AH43),AH43,0)+IF(ISNUMBER(AI43),AI43,0)+IF(ISNUMBER(AJ43),AJ43,0)+IF(ISNUMBER(AK43),AK43,0)+IF(ISNUMBER(AL43),AL43,0))/(IF(ISNUMBER(AB43),1,0)+IF(ISNUMBER(AC43),1,0)+IF(ISNUMBER(AD43),1,0)+IF(ISNUMBER(AE43),1,0)+IF(ISNUMBER(AF43),1,0)+IF(ISNUMBER(AG43),1,0)+IF(ISNUMBER(AH43),1,0)+IF(ISNUMBER(AI43),1,0)+IF(ISNUMBER(AJ43),1,0)+IF(ISNUMBER(AK43),1,0)+IF(ISNUMBER(AL43),1,0)),4),"")</f>
        <v>26.95</v>
      </c>
      <c r="AN43" s="289" t="str">
        <f aca="false">IF(OR(Calculator!$E$12&lt;&gt;"YES",Calculator!$B$32&lt;Calculator!$G$12),"—",ROUND((1+SQRT(((50*POWER(80,POWER(COS(PI()*MOD(Calculator!$B$32/Calculator!$F$12,1)),2))-$C43)^2+(1500*ABS(SIN(2*PI()*MOD(Calculator!$B$32/Calculator!$F$12,1)))*IF(MOD(Calculator!$B$32/Calculator!$F$12,1)&lt;0.5,-1,1))^2)/((50*POWER(80,POWER(COS(PI()*MOD(Calculator!$B$32/Calculator!$F$12,1)),2))+$C43)^2+(1500*ABS(SIN(2*PI()*MOD(Calculator!$B$32/Calculator!$F$12,1)))*IF(MOD(Calculator!$B$32/Calculator!$F$12,1)&lt;0.5,-1,1))^2)))/(1-SQRT(((50*POWER(80,POWER(COS(PI()*MOD(Calculator!$B$32/Calculator!$F$12,1)),2))-$C43)^2+(1500*ABS(SIN(2*PI()*MOD(Calculator!$B$32/Calculator!$F$12,1)))*IF(MOD(Calculator!$B$32/Calculator!$F$12,1)&lt;0.5,-1,1))^2)/((50*POWER(80,POWER(COS(PI()*MOD(Calculator!$B$32/Calculator!$F$12,1)),2))+$C43)^2+(1500*ABS(SIN(2*PI()*MOD(Calculator!$B$32/Calculator!$F$12,1)))*IF(MOD(Calculator!$B$32/Calculator!$F$12,1)&lt;0.5,-1,1))^2))),2))</f>
        <v>—</v>
      </c>
      <c r="AO43" s="289" t="str">
        <f aca="false">IF(OR(Calculator!$E$13&lt;&gt;"YES",Calculator!$B$32&lt;Calculator!$G$13),"—",ROUND((1+SQRT(((50*POWER(80,POWER(COS(PI()*MOD(Calculator!$B$32/Calculator!$F$13,1)),2))-$C43)^2+(1500*ABS(SIN(2*PI()*MOD(Calculator!$B$32/Calculator!$F$13,1)))*IF(MOD(Calculator!$B$32/Calculator!$F$13,1)&lt;0.5,-1,1))^2)/((50*POWER(80,POWER(COS(PI()*MOD(Calculator!$B$32/Calculator!$F$13,1)),2))+$C43)^2+(1500*ABS(SIN(2*PI()*MOD(Calculator!$B$32/Calculator!$F$13,1)))*IF(MOD(Calculator!$B$32/Calculator!$F$13,1)&lt;0.5,-1,1))^2)))/(1-SQRT(((50*POWER(80,POWER(COS(PI()*MOD(Calculator!$B$32/Calculator!$F$13,1)),2))-$C43)^2+(1500*ABS(SIN(2*PI()*MOD(Calculator!$B$32/Calculator!$F$13,1)))*IF(MOD(Calculator!$B$32/Calculator!$F$13,1)&lt;0.5,-1,1))^2)/((50*POWER(80,POWER(COS(PI()*MOD(Calculator!$B$32/Calculator!$F$13,1)),2))+$C43)^2+(1500*ABS(SIN(2*PI()*MOD(Calculator!$B$32/Calculator!$F$13,1)))*IF(MOD(Calculator!$B$32/Calculator!$F$13,1)&lt;0.5,-1,1))^2))),2))</f>
        <v>—</v>
      </c>
      <c r="AP43" s="289" t="str">
        <f aca="false">IF(OR(Calculator!$E$14&lt;&gt;"YES",Calculator!$B$32&lt;Calculator!$G$14),"—",ROUND((1+SQRT(((50*POWER(80,POWER(COS(PI()*MOD(Calculator!$B$32/Calculator!$F$14,1)),2))-$C43)^2+(1500*ABS(SIN(2*PI()*MOD(Calculator!$B$32/Calculator!$F$14,1)))*IF(MOD(Calculator!$B$32/Calculator!$F$14,1)&lt;0.5,-1,1))^2)/((50*POWER(80,POWER(COS(PI()*MOD(Calculator!$B$32/Calculator!$F$14,1)),2))+$C43)^2+(1500*ABS(SIN(2*PI()*MOD(Calculator!$B$32/Calculator!$F$14,1)))*IF(MOD(Calculator!$B$32/Calculator!$F$14,1)&lt;0.5,-1,1))^2)))/(1-SQRT(((50*POWER(80,POWER(COS(PI()*MOD(Calculator!$B$32/Calculator!$F$14,1)),2))-$C43)^2+(1500*ABS(SIN(2*PI()*MOD(Calculator!$B$32/Calculator!$F$14,1)))*IF(MOD(Calculator!$B$32/Calculator!$F$14,1)&lt;0.5,-1,1))^2)/((50*POWER(80,POWER(COS(PI()*MOD(Calculator!$B$32/Calculator!$F$14,1)),2))+$C43)^2+(1500*ABS(SIN(2*PI()*MOD(Calculator!$B$32/Calculator!$F$14,1)))*IF(MOD(Calculator!$B$32/Calculator!$F$14,1)&lt;0.5,-1,1))^2))),2))</f>
        <v>—</v>
      </c>
      <c r="AQ43" s="289" t="n">
        <f aca="false">IF(OR(Calculator!$E$15&lt;&gt;"YES",Calculator!$B$32&lt;Calculator!$G$15),"—",ROUND((1+SQRT(((50*POWER(80,POWER(COS(PI()*MOD(Calculator!$B$32/Calculator!$F$15,1)),2))-$C43)^2+(1500*ABS(SIN(2*PI()*MOD(Calculator!$B$32/Calculator!$F$15,1)))*IF(MOD(Calculator!$B$32/Calculator!$F$15,1)&lt;0.5,-1,1))^2)/((50*POWER(80,POWER(COS(PI()*MOD(Calculator!$B$32/Calculator!$F$15,1)),2))+$C43)^2+(1500*ABS(SIN(2*PI()*MOD(Calculator!$B$32/Calculator!$F$15,1)))*IF(MOD(Calculator!$B$32/Calculator!$F$15,1)&lt;0.5,-1,1))^2)))/(1-SQRT(((50*POWER(80,POWER(COS(PI()*MOD(Calculator!$B$32/Calculator!$F$15,1)),2))-$C43)^2+(1500*ABS(SIN(2*PI()*MOD(Calculator!$B$32/Calculator!$F$15,1)))*IF(MOD(Calculator!$B$32/Calculator!$F$15,1)&lt;0.5,-1,1))^2)/((50*POWER(80,POWER(COS(PI()*MOD(Calculator!$B$32/Calculator!$F$15,1)),2))+$C43)^2+(1500*ABS(SIN(2*PI()*MOD(Calculator!$B$32/Calculator!$F$15,1)))*IF(MOD(Calculator!$B$32/Calculator!$F$15,1)&lt;0.5,-1,1))^2))),2))</f>
        <v>6</v>
      </c>
      <c r="AR43" s="289" t="str">
        <f aca="false">IF(OR(Calculator!$E$16&lt;&gt;"YES",Calculator!$B$32&lt;Calculator!$G$16),"—",ROUND((1+SQRT(((50*POWER(80,POWER(COS(PI()*MOD(Calculator!$B$32/Calculator!$F$16,1)),2))-$C43)^2+(1500*ABS(SIN(2*PI()*MOD(Calculator!$B$32/Calculator!$F$16,1)))*IF(MOD(Calculator!$B$32/Calculator!$F$16,1)&lt;0.5,-1,1))^2)/((50*POWER(80,POWER(COS(PI()*MOD(Calculator!$B$32/Calculator!$F$16,1)),2))+$C43)^2+(1500*ABS(SIN(2*PI()*MOD(Calculator!$B$32/Calculator!$F$16,1)))*IF(MOD(Calculator!$B$32/Calculator!$F$16,1)&lt;0.5,-1,1))^2)))/(1-SQRT(((50*POWER(80,POWER(COS(PI()*MOD(Calculator!$B$32/Calculator!$F$16,1)),2))-$C43)^2+(1500*ABS(SIN(2*PI()*MOD(Calculator!$B$32/Calculator!$F$16,1)))*IF(MOD(Calculator!$B$32/Calculator!$F$16,1)&lt;0.5,-1,1))^2)/((50*POWER(80,POWER(COS(PI()*MOD(Calculator!$B$32/Calculator!$F$16,1)),2))+$C43)^2+(1500*ABS(SIN(2*PI()*MOD(Calculator!$B$32/Calculator!$F$16,1)))*IF(MOD(Calculator!$B$32/Calculator!$F$16,1)&lt;0.5,-1,1))^2))),2))</f>
        <v>—</v>
      </c>
      <c r="AS43" s="289" t="n">
        <f aca="false">IF(OR(Calculator!$E$17&lt;&gt;"YES",Calculator!$B$32&lt;Calculator!$G$17),"—",ROUND((1+SQRT(((50*POWER(80,POWER(COS(PI()*MOD(Calculator!$B$32/Calculator!$F$17,1)),2))-$C43)^2+(1500*ABS(SIN(2*PI()*MOD(Calculator!$B$32/Calculator!$F$17,1)))*IF(MOD(Calculator!$B$32/Calculator!$F$17,1)&lt;0.5,-1,1))^2)/((50*POWER(80,POWER(COS(PI()*MOD(Calculator!$B$32/Calculator!$F$17,1)),2))+$C43)^2+(1500*ABS(SIN(2*PI()*MOD(Calculator!$B$32/Calculator!$F$17,1)))*IF(MOD(Calculator!$B$32/Calculator!$F$17,1)&lt;0.5,-1,1))^2)))/(1-SQRT(((50*POWER(80,POWER(COS(PI()*MOD(Calculator!$B$32/Calculator!$F$17,1)),2))-$C43)^2+(1500*ABS(SIN(2*PI()*MOD(Calculator!$B$32/Calculator!$F$17,1)))*IF(MOD(Calculator!$B$32/Calculator!$F$17,1)&lt;0.5,-1,1))^2)/((50*POWER(80,POWER(COS(PI()*MOD(Calculator!$B$32/Calculator!$F$17,1)),2))+$C43)^2+(1500*ABS(SIN(2*PI()*MOD(Calculator!$B$32/Calculator!$F$17,1)))*IF(MOD(Calculator!$B$32/Calculator!$F$17,1)&lt;0.5,-1,1))^2))),2))</f>
        <v>25.77</v>
      </c>
      <c r="AT43" s="289" t="str">
        <f aca="false">IF(OR(Calculator!$E$18&lt;&gt;"YES",Calculator!$B$32&lt;Calculator!$G$18),"—",ROUND((1+SQRT(((50*POWER(80,POWER(COS(PI()*MOD(Calculator!$B$32/Calculator!$F$18,1)),2))-$C43)^2+(1500*ABS(SIN(2*PI()*MOD(Calculator!$B$32/Calculator!$F$18,1)))*IF(MOD(Calculator!$B$32/Calculator!$F$18,1)&lt;0.5,-1,1))^2)/((50*POWER(80,POWER(COS(PI()*MOD(Calculator!$B$32/Calculator!$F$18,1)),2))+$C43)^2+(1500*ABS(SIN(2*PI()*MOD(Calculator!$B$32/Calculator!$F$18,1)))*IF(MOD(Calculator!$B$32/Calculator!$F$18,1)&lt;0.5,-1,1))^2)))/(1-SQRT(((50*POWER(80,POWER(COS(PI()*MOD(Calculator!$B$32/Calculator!$F$18,1)),2))-$C43)^2+(1500*ABS(SIN(2*PI()*MOD(Calculator!$B$32/Calculator!$F$18,1)))*IF(MOD(Calculator!$B$32/Calculator!$F$18,1)&lt;0.5,-1,1))^2)/((50*POWER(80,POWER(COS(PI()*MOD(Calculator!$B$32/Calculator!$F$18,1)),2))+$C43)^2+(1500*ABS(SIN(2*PI()*MOD(Calculator!$B$32/Calculator!$F$18,1)))*IF(MOD(Calculator!$B$32/Calculator!$F$18,1)&lt;0.5,-1,1))^2))),2))</f>
        <v>—</v>
      </c>
      <c r="AU43" s="289" t="str">
        <f aca="false">IF(OR(Calculator!$E$19&lt;&gt;"YES",Calculator!$B$32&lt;Calculator!$G$19),"—",ROUND((1+SQRT(((50*POWER(80,POWER(COS(PI()*MOD(Calculator!$B$32/Calculator!$F$19,1)),2))-$C43)^2+(1500*ABS(SIN(2*PI()*MOD(Calculator!$B$32/Calculator!$F$19,1)))*IF(MOD(Calculator!$B$32/Calculator!$F$19,1)&lt;0.5,-1,1))^2)/((50*POWER(80,POWER(COS(PI()*MOD(Calculator!$B$32/Calculator!$F$19,1)),2))+$C43)^2+(1500*ABS(SIN(2*PI()*MOD(Calculator!$B$32/Calculator!$F$19,1)))*IF(MOD(Calculator!$B$32/Calculator!$F$19,1)&lt;0.5,-1,1))^2)))/(1-SQRT(((50*POWER(80,POWER(COS(PI()*MOD(Calculator!$B$32/Calculator!$F$19,1)),2))-$C43)^2+(1500*ABS(SIN(2*PI()*MOD(Calculator!$B$32/Calculator!$F$19,1)))*IF(MOD(Calculator!$B$32/Calculator!$F$19,1)&lt;0.5,-1,1))^2)/((50*POWER(80,POWER(COS(PI()*MOD(Calculator!$B$32/Calculator!$F$19,1)),2))+$C43)^2+(1500*ABS(SIN(2*PI()*MOD(Calculator!$B$32/Calculator!$F$19,1)))*IF(MOD(Calculator!$B$32/Calculator!$F$19,1)&lt;0.5,-1,1))^2))),2))</f>
        <v>—</v>
      </c>
      <c r="AV43" s="289" t="str">
        <f aca="false">IF(OR(Calculator!$E$20&lt;&gt;"YES",Calculator!$B$32&lt;Calculator!$G$20),"—",ROUND((1+SQRT(((50*POWER(80,POWER(COS(PI()*MOD(Calculator!$B$32/Calculator!$F$20,1)),2))-$C43)^2+(1500*ABS(SIN(2*PI()*MOD(Calculator!$B$32/Calculator!$F$20,1)))*IF(MOD(Calculator!$B$32/Calculator!$F$20,1)&lt;0.5,-1,1))^2)/((50*POWER(80,POWER(COS(PI()*MOD(Calculator!$B$32/Calculator!$F$20,1)),2))+$C43)^2+(1500*ABS(SIN(2*PI()*MOD(Calculator!$B$32/Calculator!$F$20,1)))*IF(MOD(Calculator!$B$32/Calculator!$F$20,1)&lt;0.5,-1,1))^2)))/(1-SQRT(((50*POWER(80,POWER(COS(PI()*MOD(Calculator!$B$32/Calculator!$F$20,1)),2))-$C43)^2+(1500*ABS(SIN(2*PI()*MOD(Calculator!$B$32/Calculator!$F$20,1)))*IF(MOD(Calculator!$B$32/Calculator!$F$20,1)&lt;0.5,-1,1))^2)/((50*POWER(80,POWER(COS(PI()*MOD(Calculator!$B$32/Calculator!$F$20,1)),2))+$C43)^2+(1500*ABS(SIN(2*PI()*MOD(Calculator!$B$32/Calculator!$F$20,1)))*IF(MOD(Calculator!$B$32/Calculator!$F$20,1)&lt;0.5,-1,1))^2))),2))</f>
        <v>—</v>
      </c>
      <c r="AW43" s="289" t="str">
        <f aca="false">IF(OR(Calculator!$E$21&lt;&gt;"YES",Calculator!$B$32&lt;Calculator!$G$21),"—",ROUND((1+SQRT(((50*POWER(80,POWER(COS(PI()*MOD(Calculator!$B$32/Calculator!$F$21,1)),2))-$C43)^2+(1500*ABS(SIN(2*PI()*MOD(Calculator!$B$32/Calculator!$F$21,1)))*IF(MOD(Calculator!$B$32/Calculator!$F$21,1)&lt;0.5,-1,1))^2)/((50*POWER(80,POWER(COS(PI()*MOD(Calculator!$B$32/Calculator!$F$21,1)),2))+$C43)^2+(1500*ABS(SIN(2*PI()*MOD(Calculator!$B$32/Calculator!$F$21,1)))*IF(MOD(Calculator!$B$32/Calculator!$F$21,1)&lt;0.5,-1,1))^2)))/(1-SQRT(((50*POWER(80,POWER(COS(PI()*MOD(Calculator!$B$32/Calculator!$F$21,1)),2))-$C43)^2+(1500*ABS(SIN(2*PI()*MOD(Calculator!$B$32/Calculator!$F$21,1)))*IF(MOD(Calculator!$B$32/Calculator!$F$21,1)&lt;0.5,-1,1))^2)/((50*POWER(80,POWER(COS(PI()*MOD(Calculator!$B$32/Calculator!$F$21,1)),2))+$C43)^2+(1500*ABS(SIN(2*PI()*MOD(Calculator!$B$32/Calculator!$F$21,1)))*IF(MOD(Calculator!$B$32/Calculator!$F$21,1)&lt;0.5,-1,1))^2))),2))</f>
        <v>—</v>
      </c>
      <c r="AX43" s="289" t="str">
        <f aca="false">IF(OR(Calculator!$E$22&lt;&gt;"YES",Calculator!$B$32&lt;Calculator!$G$22),"—",ROUND((1+SQRT(((50*POWER(80,POWER(COS(PI()*MOD(Calculator!$B$32/Calculator!$F$22,1)),2))-$C43)^2+(1500*ABS(SIN(2*PI()*MOD(Calculator!$B$32/Calculator!$F$22,1)))*IF(MOD(Calculator!$B$32/Calculator!$F$22,1)&lt;0.5,-1,1))^2)/((50*POWER(80,POWER(COS(PI()*MOD(Calculator!$B$32/Calculator!$F$22,1)),2))+$C43)^2+(1500*ABS(SIN(2*PI()*MOD(Calculator!$B$32/Calculator!$F$22,1)))*IF(MOD(Calculator!$B$32/Calculator!$F$22,1)&lt;0.5,-1,1))^2)))/(1-SQRT(((50*POWER(80,POWER(COS(PI()*MOD(Calculator!$B$32/Calculator!$F$22,1)),2))-$C43)^2+(1500*ABS(SIN(2*PI()*MOD(Calculator!$B$32/Calculator!$F$22,1)))*IF(MOD(Calculator!$B$32/Calculator!$F$22,1)&lt;0.5,-1,1))^2)/((50*POWER(80,POWER(COS(PI()*MOD(Calculator!$B$32/Calculator!$F$22,1)),2))+$C43)^2+(1500*ABS(SIN(2*PI()*MOD(Calculator!$B$32/Calculator!$F$22,1)))*IF(MOD(Calculator!$B$32/Calculator!$F$22,1)&lt;0.5,-1,1))^2))),2))</f>
        <v>—</v>
      </c>
      <c r="AY43" s="288" t="n">
        <f aca="false">IFERROR(ROUND((IF(ISNUMBER(AN43),AN43,0)+IF(ISNUMBER(AO43),AO43,0)+IF(ISNUMBER(AP43),AP43,0)+IF(ISNUMBER(AQ43),AQ43,0)+IF(ISNUMBER(AR43),AR43,0)+IF(ISNUMBER(AS43),AS43,0)+IF(ISNUMBER(AT43),AT43,0)+IF(ISNUMBER(AU43),AU43,0)+IF(ISNUMBER(AV43),AV43,0)+IF(ISNUMBER(AW43),AW43,0)+IF(ISNUMBER(AX43),AX43,0))/(IF(ISNUMBER(AN43),1,0)+IF(ISNUMBER(AO43),1,0)+IF(ISNUMBER(AP43),1,0)+IF(ISNUMBER(AQ43),1,0)+IF(ISNUMBER(AR43),1,0)+IF(ISNUMBER(AS43),1,0)+IF(ISNUMBER(AT43),1,0)+IF(ISNUMBER(AU43),1,0)+IF(ISNUMBER(AV43),1,0)+IF(ISNUMBER(AW43),1,0)+IF(ISNUMBER(AX43),1,0)),4),"")</f>
        <v>15.885</v>
      </c>
      <c r="AZ43" s="289" t="str">
        <f aca="false">IF(OR(Calculator!$E$12&lt;&gt;"YES",Calculator!$B$33&lt;Calculator!$G$12),"—",ROUND((1+SQRT(((50*POWER(80,POWER(COS(PI()*MOD(Calculator!$B$33/Calculator!$F$12,1)),2))-$C43)^2+(1500*ABS(SIN(2*PI()*MOD(Calculator!$B$33/Calculator!$F$12,1)))*IF(MOD(Calculator!$B$33/Calculator!$F$12,1)&lt;0.5,-1,1))^2)/((50*POWER(80,POWER(COS(PI()*MOD(Calculator!$B$33/Calculator!$F$12,1)),2))+$C43)^2+(1500*ABS(SIN(2*PI()*MOD(Calculator!$B$33/Calculator!$F$12,1)))*IF(MOD(Calculator!$B$33/Calculator!$F$12,1)&lt;0.5,-1,1))^2)))/(1-SQRT(((50*POWER(80,POWER(COS(PI()*MOD(Calculator!$B$33/Calculator!$F$12,1)),2))-$C43)^2+(1500*ABS(SIN(2*PI()*MOD(Calculator!$B$33/Calculator!$F$12,1)))*IF(MOD(Calculator!$B$33/Calculator!$F$12,1)&lt;0.5,-1,1))^2)/((50*POWER(80,POWER(COS(PI()*MOD(Calculator!$B$33/Calculator!$F$12,1)),2))+$C43)^2+(1500*ABS(SIN(2*PI()*MOD(Calculator!$B$33/Calculator!$F$12,1)))*IF(MOD(Calculator!$B$33/Calculator!$F$12,1)&lt;0.5,-1,1))^2))),2))</f>
        <v>—</v>
      </c>
      <c r="BA43" s="289" t="str">
        <f aca="false">IF(OR(Calculator!$E$13&lt;&gt;"YES",Calculator!$B$33&lt;Calculator!$G$13),"—",ROUND((1+SQRT(((50*POWER(80,POWER(COS(PI()*MOD(Calculator!$B$33/Calculator!$F$13,1)),2))-$C43)^2+(1500*ABS(SIN(2*PI()*MOD(Calculator!$B$33/Calculator!$F$13,1)))*IF(MOD(Calculator!$B$33/Calculator!$F$13,1)&lt;0.5,-1,1))^2)/((50*POWER(80,POWER(COS(PI()*MOD(Calculator!$B$33/Calculator!$F$13,1)),2))+$C43)^2+(1500*ABS(SIN(2*PI()*MOD(Calculator!$B$33/Calculator!$F$13,1)))*IF(MOD(Calculator!$B$33/Calculator!$F$13,1)&lt;0.5,-1,1))^2)))/(1-SQRT(((50*POWER(80,POWER(COS(PI()*MOD(Calculator!$B$33/Calculator!$F$13,1)),2))-$C43)^2+(1500*ABS(SIN(2*PI()*MOD(Calculator!$B$33/Calculator!$F$13,1)))*IF(MOD(Calculator!$B$33/Calculator!$F$13,1)&lt;0.5,-1,1))^2)/((50*POWER(80,POWER(COS(PI()*MOD(Calculator!$B$33/Calculator!$F$13,1)),2))+$C43)^2+(1500*ABS(SIN(2*PI()*MOD(Calculator!$B$33/Calculator!$F$13,1)))*IF(MOD(Calculator!$B$33/Calculator!$F$13,1)&lt;0.5,-1,1))^2))),2))</f>
        <v>—</v>
      </c>
      <c r="BB43" s="289" t="str">
        <f aca="false">IF(OR(Calculator!$E$14&lt;&gt;"YES",Calculator!$B$33&lt;Calculator!$G$14),"—",ROUND((1+SQRT(((50*POWER(80,POWER(COS(PI()*MOD(Calculator!$B$33/Calculator!$F$14,1)),2))-$C43)^2+(1500*ABS(SIN(2*PI()*MOD(Calculator!$B$33/Calculator!$F$14,1)))*IF(MOD(Calculator!$B$33/Calculator!$F$14,1)&lt;0.5,-1,1))^2)/((50*POWER(80,POWER(COS(PI()*MOD(Calculator!$B$33/Calculator!$F$14,1)),2))+$C43)^2+(1500*ABS(SIN(2*PI()*MOD(Calculator!$B$33/Calculator!$F$14,1)))*IF(MOD(Calculator!$B$33/Calculator!$F$14,1)&lt;0.5,-1,1))^2)))/(1-SQRT(((50*POWER(80,POWER(COS(PI()*MOD(Calculator!$B$33/Calculator!$F$14,1)),2))-$C43)^2+(1500*ABS(SIN(2*PI()*MOD(Calculator!$B$33/Calculator!$F$14,1)))*IF(MOD(Calculator!$B$33/Calculator!$F$14,1)&lt;0.5,-1,1))^2)/((50*POWER(80,POWER(COS(PI()*MOD(Calculator!$B$33/Calculator!$F$14,1)),2))+$C43)^2+(1500*ABS(SIN(2*PI()*MOD(Calculator!$B$33/Calculator!$F$14,1)))*IF(MOD(Calculator!$B$33/Calculator!$F$14,1)&lt;0.5,-1,1))^2))),2))</f>
        <v>—</v>
      </c>
      <c r="BC43" s="289" t="n">
        <f aca="false">IF(OR(Calculator!$E$15&lt;&gt;"YES",Calculator!$B$33&lt;Calculator!$G$15),"—",ROUND((1+SQRT(((50*POWER(80,POWER(COS(PI()*MOD(Calculator!$B$33/Calculator!$F$15,1)),2))-$C43)^2+(1500*ABS(SIN(2*PI()*MOD(Calculator!$B$33/Calculator!$F$15,1)))*IF(MOD(Calculator!$B$33/Calculator!$F$15,1)&lt;0.5,-1,1))^2)/((50*POWER(80,POWER(COS(PI()*MOD(Calculator!$B$33/Calculator!$F$15,1)),2))+$C43)^2+(1500*ABS(SIN(2*PI()*MOD(Calculator!$B$33/Calculator!$F$15,1)))*IF(MOD(Calculator!$B$33/Calculator!$F$15,1)&lt;0.5,-1,1))^2)))/(1-SQRT(((50*POWER(80,POWER(COS(PI()*MOD(Calculator!$B$33/Calculator!$F$15,1)),2))-$C43)^2+(1500*ABS(SIN(2*PI()*MOD(Calculator!$B$33/Calculator!$F$15,1)))*IF(MOD(Calculator!$B$33/Calculator!$F$15,1)&lt;0.5,-1,1))^2)/((50*POWER(80,POWER(COS(PI()*MOD(Calculator!$B$33/Calculator!$F$15,1)),2))+$C43)^2+(1500*ABS(SIN(2*PI()*MOD(Calculator!$B$33/Calculator!$F$15,1)))*IF(MOD(Calculator!$B$33/Calculator!$F$15,1)&lt;0.5,-1,1))^2))),2))</f>
        <v>6.15</v>
      </c>
      <c r="BD43" s="289" t="str">
        <f aca="false">IF(OR(Calculator!$E$16&lt;&gt;"YES",Calculator!$B$33&lt;Calculator!$G$16),"—",ROUND((1+SQRT(((50*POWER(80,POWER(COS(PI()*MOD(Calculator!$B$33/Calculator!$F$16,1)),2))-$C43)^2+(1500*ABS(SIN(2*PI()*MOD(Calculator!$B$33/Calculator!$F$16,1)))*IF(MOD(Calculator!$B$33/Calculator!$F$16,1)&lt;0.5,-1,1))^2)/((50*POWER(80,POWER(COS(PI()*MOD(Calculator!$B$33/Calculator!$F$16,1)),2))+$C43)^2+(1500*ABS(SIN(2*PI()*MOD(Calculator!$B$33/Calculator!$F$16,1)))*IF(MOD(Calculator!$B$33/Calculator!$F$16,1)&lt;0.5,-1,1))^2)))/(1-SQRT(((50*POWER(80,POWER(COS(PI()*MOD(Calculator!$B$33/Calculator!$F$16,1)),2))-$C43)^2+(1500*ABS(SIN(2*PI()*MOD(Calculator!$B$33/Calculator!$F$16,1)))*IF(MOD(Calculator!$B$33/Calculator!$F$16,1)&lt;0.5,-1,1))^2)/((50*POWER(80,POWER(COS(PI()*MOD(Calculator!$B$33/Calculator!$F$16,1)),2))+$C43)^2+(1500*ABS(SIN(2*PI()*MOD(Calculator!$B$33/Calculator!$F$16,1)))*IF(MOD(Calculator!$B$33/Calculator!$F$16,1)&lt;0.5,-1,1))^2))),2))</f>
        <v>—</v>
      </c>
      <c r="BE43" s="289" t="n">
        <f aca="false">IF(OR(Calculator!$E$17&lt;&gt;"YES",Calculator!$B$33&lt;Calculator!$G$17),"—",ROUND((1+SQRT(((50*POWER(80,POWER(COS(PI()*MOD(Calculator!$B$33/Calculator!$F$17,1)),2))-$C43)^2+(1500*ABS(SIN(2*PI()*MOD(Calculator!$B$33/Calculator!$F$17,1)))*IF(MOD(Calculator!$B$33/Calculator!$F$17,1)&lt;0.5,-1,1))^2)/((50*POWER(80,POWER(COS(PI()*MOD(Calculator!$B$33/Calculator!$F$17,1)),2))+$C43)^2+(1500*ABS(SIN(2*PI()*MOD(Calculator!$B$33/Calculator!$F$17,1)))*IF(MOD(Calculator!$B$33/Calculator!$F$17,1)&lt;0.5,-1,1))^2)))/(1-SQRT(((50*POWER(80,POWER(COS(PI()*MOD(Calculator!$B$33/Calculator!$F$17,1)),2))-$C43)^2+(1500*ABS(SIN(2*PI()*MOD(Calculator!$B$33/Calculator!$F$17,1)))*IF(MOD(Calculator!$B$33/Calculator!$F$17,1)&lt;0.5,-1,1))^2)/((50*POWER(80,POWER(COS(PI()*MOD(Calculator!$B$33/Calculator!$F$17,1)),2))+$C43)^2+(1500*ABS(SIN(2*PI()*MOD(Calculator!$B$33/Calculator!$F$17,1)))*IF(MOD(Calculator!$B$33/Calculator!$F$17,1)&lt;0.5,-1,1))^2))),2))</f>
        <v>27.5</v>
      </c>
      <c r="BF43" s="289" t="str">
        <f aca="false">IF(OR(Calculator!$E$18&lt;&gt;"YES",Calculator!$B$33&lt;Calculator!$G$18),"—",ROUND((1+SQRT(((50*POWER(80,POWER(COS(PI()*MOD(Calculator!$B$33/Calculator!$F$18,1)),2))-$C43)^2+(1500*ABS(SIN(2*PI()*MOD(Calculator!$B$33/Calculator!$F$18,1)))*IF(MOD(Calculator!$B$33/Calculator!$F$18,1)&lt;0.5,-1,1))^2)/((50*POWER(80,POWER(COS(PI()*MOD(Calculator!$B$33/Calculator!$F$18,1)),2))+$C43)^2+(1500*ABS(SIN(2*PI()*MOD(Calculator!$B$33/Calculator!$F$18,1)))*IF(MOD(Calculator!$B$33/Calculator!$F$18,1)&lt;0.5,-1,1))^2)))/(1-SQRT(((50*POWER(80,POWER(COS(PI()*MOD(Calculator!$B$33/Calculator!$F$18,1)),2))-$C43)^2+(1500*ABS(SIN(2*PI()*MOD(Calculator!$B$33/Calculator!$F$18,1)))*IF(MOD(Calculator!$B$33/Calculator!$F$18,1)&lt;0.5,-1,1))^2)/((50*POWER(80,POWER(COS(PI()*MOD(Calculator!$B$33/Calculator!$F$18,1)),2))+$C43)^2+(1500*ABS(SIN(2*PI()*MOD(Calculator!$B$33/Calculator!$F$18,1)))*IF(MOD(Calculator!$B$33/Calculator!$F$18,1)&lt;0.5,-1,1))^2))),2))</f>
        <v>—</v>
      </c>
      <c r="BG43" s="289" t="str">
        <f aca="false">IF(OR(Calculator!$E$19&lt;&gt;"YES",Calculator!$B$33&lt;Calculator!$G$19),"—",ROUND((1+SQRT(((50*POWER(80,POWER(COS(PI()*MOD(Calculator!$B$33/Calculator!$F$19,1)),2))-$C43)^2+(1500*ABS(SIN(2*PI()*MOD(Calculator!$B$33/Calculator!$F$19,1)))*IF(MOD(Calculator!$B$33/Calculator!$F$19,1)&lt;0.5,-1,1))^2)/((50*POWER(80,POWER(COS(PI()*MOD(Calculator!$B$33/Calculator!$F$19,1)),2))+$C43)^2+(1500*ABS(SIN(2*PI()*MOD(Calculator!$B$33/Calculator!$F$19,1)))*IF(MOD(Calculator!$B$33/Calculator!$F$19,1)&lt;0.5,-1,1))^2)))/(1-SQRT(((50*POWER(80,POWER(COS(PI()*MOD(Calculator!$B$33/Calculator!$F$19,1)),2))-$C43)^2+(1500*ABS(SIN(2*PI()*MOD(Calculator!$B$33/Calculator!$F$19,1)))*IF(MOD(Calculator!$B$33/Calculator!$F$19,1)&lt;0.5,-1,1))^2)/((50*POWER(80,POWER(COS(PI()*MOD(Calculator!$B$33/Calculator!$F$19,1)),2))+$C43)^2+(1500*ABS(SIN(2*PI()*MOD(Calculator!$B$33/Calculator!$F$19,1)))*IF(MOD(Calculator!$B$33/Calculator!$F$19,1)&lt;0.5,-1,1))^2))),2))</f>
        <v>—</v>
      </c>
      <c r="BH43" s="289" t="str">
        <f aca="false">IF(OR(Calculator!$E$20&lt;&gt;"YES",Calculator!$B$33&lt;Calculator!$G$20),"—",ROUND((1+SQRT(((50*POWER(80,POWER(COS(PI()*MOD(Calculator!$B$33/Calculator!$F$20,1)),2))-$C43)^2+(1500*ABS(SIN(2*PI()*MOD(Calculator!$B$33/Calculator!$F$20,1)))*IF(MOD(Calculator!$B$33/Calculator!$F$20,1)&lt;0.5,-1,1))^2)/((50*POWER(80,POWER(COS(PI()*MOD(Calculator!$B$33/Calculator!$F$20,1)),2))+$C43)^2+(1500*ABS(SIN(2*PI()*MOD(Calculator!$B$33/Calculator!$F$20,1)))*IF(MOD(Calculator!$B$33/Calculator!$F$20,1)&lt;0.5,-1,1))^2)))/(1-SQRT(((50*POWER(80,POWER(COS(PI()*MOD(Calculator!$B$33/Calculator!$F$20,1)),2))-$C43)^2+(1500*ABS(SIN(2*PI()*MOD(Calculator!$B$33/Calculator!$F$20,1)))*IF(MOD(Calculator!$B$33/Calculator!$F$20,1)&lt;0.5,-1,1))^2)/((50*POWER(80,POWER(COS(PI()*MOD(Calculator!$B$33/Calculator!$F$20,1)),2))+$C43)^2+(1500*ABS(SIN(2*PI()*MOD(Calculator!$B$33/Calculator!$F$20,1)))*IF(MOD(Calculator!$B$33/Calculator!$F$20,1)&lt;0.5,-1,1))^2))),2))</f>
        <v>—</v>
      </c>
      <c r="BI43" s="289" t="str">
        <f aca="false">IF(OR(Calculator!$E$21&lt;&gt;"YES",Calculator!$B$33&lt;Calculator!$G$21),"—",ROUND((1+SQRT(((50*POWER(80,POWER(COS(PI()*MOD(Calculator!$B$33/Calculator!$F$21,1)),2))-$C43)^2+(1500*ABS(SIN(2*PI()*MOD(Calculator!$B$33/Calculator!$F$21,1)))*IF(MOD(Calculator!$B$33/Calculator!$F$21,1)&lt;0.5,-1,1))^2)/((50*POWER(80,POWER(COS(PI()*MOD(Calculator!$B$33/Calculator!$F$21,1)),2))+$C43)^2+(1500*ABS(SIN(2*PI()*MOD(Calculator!$B$33/Calculator!$F$21,1)))*IF(MOD(Calculator!$B$33/Calculator!$F$21,1)&lt;0.5,-1,1))^2)))/(1-SQRT(((50*POWER(80,POWER(COS(PI()*MOD(Calculator!$B$33/Calculator!$F$21,1)),2))-$C43)^2+(1500*ABS(SIN(2*PI()*MOD(Calculator!$B$33/Calculator!$F$21,1)))*IF(MOD(Calculator!$B$33/Calculator!$F$21,1)&lt;0.5,-1,1))^2)/((50*POWER(80,POWER(COS(PI()*MOD(Calculator!$B$33/Calculator!$F$21,1)),2))+$C43)^2+(1500*ABS(SIN(2*PI()*MOD(Calculator!$B$33/Calculator!$F$21,1)))*IF(MOD(Calculator!$B$33/Calculator!$F$21,1)&lt;0.5,-1,1))^2))),2))</f>
        <v>—</v>
      </c>
      <c r="BJ43" s="289" t="str">
        <f aca="false">IF(OR(Calculator!$E$22&lt;&gt;"YES",Calculator!$B$33&lt;Calculator!$G$22),"—",ROUND((1+SQRT(((50*POWER(80,POWER(COS(PI()*MOD(Calculator!$B$33/Calculator!$F$22,1)),2))-$C43)^2+(1500*ABS(SIN(2*PI()*MOD(Calculator!$B$33/Calculator!$F$22,1)))*IF(MOD(Calculator!$B$33/Calculator!$F$22,1)&lt;0.5,-1,1))^2)/((50*POWER(80,POWER(COS(PI()*MOD(Calculator!$B$33/Calculator!$F$22,1)),2))+$C43)^2+(1500*ABS(SIN(2*PI()*MOD(Calculator!$B$33/Calculator!$F$22,1)))*IF(MOD(Calculator!$B$33/Calculator!$F$22,1)&lt;0.5,-1,1))^2)))/(1-SQRT(((50*POWER(80,POWER(COS(PI()*MOD(Calculator!$B$33/Calculator!$F$22,1)),2))-$C43)^2+(1500*ABS(SIN(2*PI()*MOD(Calculator!$B$33/Calculator!$F$22,1)))*IF(MOD(Calculator!$B$33/Calculator!$F$22,1)&lt;0.5,-1,1))^2)/((50*POWER(80,POWER(COS(PI()*MOD(Calculator!$B$33/Calculator!$F$22,1)),2))+$C43)^2+(1500*ABS(SIN(2*PI()*MOD(Calculator!$B$33/Calculator!$F$22,1)))*IF(MOD(Calculator!$B$33/Calculator!$F$22,1)&lt;0.5,-1,1))^2))),2))</f>
        <v>—</v>
      </c>
      <c r="BK43" s="288" t="n">
        <f aca="false">IFERROR(ROUND((IF(ISNUMBER(AZ43),AZ43,0)+IF(ISNUMBER(BA43),BA43,0)+IF(ISNUMBER(BB43),BB43,0)+IF(ISNUMBER(BC43),BC43,0)+IF(ISNUMBER(BD43),BD43,0)+IF(ISNUMBER(BE43),BE43,0)+IF(ISNUMBER(BF43),BF43,0)+IF(ISNUMBER(BG43),BG43,0)+IF(ISNUMBER(BH43),BH43,0)+IF(ISNUMBER(BI43),BI43,0)+IF(ISNUMBER(BJ43),BJ43,0))/(IF(ISNUMBER(AZ43),1,0)+IF(ISNUMBER(BA43),1,0)+IF(ISNUMBER(BB43),1,0)+IF(ISNUMBER(BC43),1,0)+IF(ISNUMBER(BD43),1,0)+IF(ISNUMBER(BE43),1,0)+IF(ISNUMBER(BF43),1,0)+IF(ISNUMBER(BG43),1,0)+IF(ISNUMBER(BH43),1,0)+IF(ISNUMBER(BI43),1,0)+IF(ISNUMBER(BJ43),1,0)),4),"")</f>
        <v>16.825</v>
      </c>
      <c r="BM43" s="253" t="str">
        <f aca="false">IF(OR(Calculator!$E$12&lt;&gt;"YES",Calculator!$B$29&lt;Calculator!$G$12),"—",ROUND((1+SQRT(((50*POWER(80,POWER(COS(PI()*MOD(Calculator!$B$29/Calculator!$F$12,1)),2))+MIN(500,MAX(30,100*EXP(-0.3*'VSWR Calculator'!$C$24)*(1+3*ABS(MOD('VSWR Calculator'!$C$23/Calculator!$F$12/2,1)-0.5))))/'VSWR Calculator'!$C$25)-$C43)^2+(1500*ABS(SIN(2*PI()*MOD(Calculator!$B$29/Calculator!$F$12,1)))*IF(MOD(Calculator!$B$29/Calculator!$F$12,1)&lt;0.5,-1,1))^2)/SQRT(((50*POWER(80,POWER(COS(PI()*MOD(Calculator!$B$29/Calculator!$F$12,1)),2))+MIN(500,MAX(30,100*EXP(-0.3*'VSWR Calculator'!$C$24)*(1+3*ABS(MOD('VSWR Calculator'!$C$23/Calculator!$F$12/2,1)-0.5))))/'VSWR Calculator'!$C$25)+$C43)^2+(1500*ABS(SIN(2*PI()*MOD(Calculator!$B$29/Calculator!$F$12,1)))*IF(MOD(Calculator!$B$29/Calculator!$F$12,1)&lt;0.5,-1,1))^2))/(1-SQRT(((50*POWER(80,POWER(COS(PI()*MOD(Calculator!$B$29/Calculator!$F$12,1)),2))+MIN(500,MAX(30,100*EXP(-0.3*'VSWR Calculator'!$C$24)*(1+3*ABS(MOD('VSWR Calculator'!$C$23/Calculator!$F$12/2,1)-0.5))))/'VSWR Calculator'!$C$25)-$C43)^2+(1500*ABS(SIN(2*PI()*MOD(Calculator!$B$29/Calculator!$F$12,1)))*IF(MOD(Calculator!$B$29/Calculator!$F$12,1)&lt;0.5,-1,1))^2)/SQRT(((50*POWER(80,POWER(COS(PI()*MOD(Calculator!$B$29/Calculator!$F$12,1)),2))+MIN(500,MAX(30,100*EXP(-0.3*'VSWR Calculator'!$C$24)*(1+3*ABS(MOD('VSWR Calculator'!$C$23/Calculator!$F$12/2,1)-0.5))))/'VSWR Calculator'!$C$25)+$C43)^2+(1500*ABS(SIN(2*PI()*MOD(Calculator!$B$29/Calculator!$F$12,1)))*IF(MOD(Calculator!$B$29/Calculator!$F$12,1)&lt;0.5,-1,1))^2)),2))</f>
        <v>—</v>
      </c>
      <c r="BN43" s="253" t="str">
        <f aca="false">IF(OR(Calculator!$E$13&lt;&gt;"YES",Calculator!$B$29&lt;Calculator!$G$13),"—",ROUND((1+SQRT(((50*POWER(80,POWER(COS(PI()*MOD(Calculator!$B$29/Calculator!$F$13,1)),2))+MIN(500,MAX(30,100*EXP(-0.3*'VSWR Calculator'!$C$24)*(1+3*ABS(MOD('VSWR Calculator'!$C$23/Calculator!$F$13/2,1)-0.5))))/'VSWR Calculator'!$C$25)-$C43)^2+(1500*ABS(SIN(2*PI()*MOD(Calculator!$B$29/Calculator!$F$13,1)))*IF(MOD(Calculator!$B$29/Calculator!$F$13,1)&lt;0.5,-1,1))^2)/SQRT(((50*POWER(80,POWER(COS(PI()*MOD(Calculator!$B$29/Calculator!$F$13,1)),2))+MIN(500,MAX(30,100*EXP(-0.3*'VSWR Calculator'!$C$24)*(1+3*ABS(MOD('VSWR Calculator'!$C$23/Calculator!$F$13/2,1)-0.5))))/'VSWR Calculator'!$C$25)+$C43)^2+(1500*ABS(SIN(2*PI()*MOD(Calculator!$B$29/Calculator!$F$13,1)))*IF(MOD(Calculator!$B$29/Calculator!$F$13,1)&lt;0.5,-1,1))^2))/(1-SQRT(((50*POWER(80,POWER(COS(PI()*MOD(Calculator!$B$29/Calculator!$F$13,1)),2))+MIN(500,MAX(30,100*EXP(-0.3*'VSWR Calculator'!$C$24)*(1+3*ABS(MOD('VSWR Calculator'!$C$23/Calculator!$F$13/2,1)-0.5))))/'VSWR Calculator'!$C$25)-$C43)^2+(1500*ABS(SIN(2*PI()*MOD(Calculator!$B$29/Calculator!$F$13,1)))*IF(MOD(Calculator!$B$29/Calculator!$F$13,1)&lt;0.5,-1,1))^2)/SQRT(((50*POWER(80,POWER(COS(PI()*MOD(Calculator!$B$29/Calculator!$F$13,1)),2))+MIN(500,MAX(30,100*EXP(-0.3*'VSWR Calculator'!$C$24)*(1+3*ABS(MOD('VSWR Calculator'!$C$23/Calculator!$F$13/2,1)-0.5))))/'VSWR Calculator'!$C$25)+$C43)^2+(1500*ABS(SIN(2*PI()*MOD(Calculator!$B$29/Calculator!$F$13,1)))*IF(MOD(Calculator!$B$29/Calculator!$F$13,1)&lt;0.5,-1,1))^2)),2))</f>
        <v>—</v>
      </c>
      <c r="BO43" s="253" t="str">
        <f aca="false">IF(OR(Calculator!$E$14&lt;&gt;"YES",Calculator!$B$29&lt;Calculator!$G$14),"—",ROUND((1+SQRT(((50*POWER(80,POWER(COS(PI()*MOD(Calculator!$B$29/Calculator!$F$14,1)),2))+MIN(500,MAX(30,100*EXP(-0.3*'VSWR Calculator'!$C$24)*(1+3*ABS(MOD('VSWR Calculator'!$C$23/Calculator!$F$14/2,1)-0.5))))/'VSWR Calculator'!$C$25)-$C43)^2+(1500*ABS(SIN(2*PI()*MOD(Calculator!$B$29/Calculator!$F$14,1)))*IF(MOD(Calculator!$B$29/Calculator!$F$14,1)&lt;0.5,-1,1))^2)/SQRT(((50*POWER(80,POWER(COS(PI()*MOD(Calculator!$B$29/Calculator!$F$14,1)),2))+MIN(500,MAX(30,100*EXP(-0.3*'VSWR Calculator'!$C$24)*(1+3*ABS(MOD('VSWR Calculator'!$C$23/Calculator!$F$14/2,1)-0.5))))/'VSWR Calculator'!$C$25)+$C43)^2+(1500*ABS(SIN(2*PI()*MOD(Calculator!$B$29/Calculator!$F$14,1)))*IF(MOD(Calculator!$B$29/Calculator!$F$14,1)&lt;0.5,-1,1))^2))/(1-SQRT(((50*POWER(80,POWER(COS(PI()*MOD(Calculator!$B$29/Calculator!$F$14,1)),2))+MIN(500,MAX(30,100*EXP(-0.3*'VSWR Calculator'!$C$24)*(1+3*ABS(MOD('VSWR Calculator'!$C$23/Calculator!$F$14/2,1)-0.5))))/'VSWR Calculator'!$C$25)-$C43)^2+(1500*ABS(SIN(2*PI()*MOD(Calculator!$B$29/Calculator!$F$14,1)))*IF(MOD(Calculator!$B$29/Calculator!$F$14,1)&lt;0.5,-1,1))^2)/SQRT(((50*POWER(80,POWER(COS(PI()*MOD(Calculator!$B$29/Calculator!$F$14,1)),2))+MIN(500,MAX(30,100*EXP(-0.3*'VSWR Calculator'!$C$24)*(1+3*ABS(MOD('VSWR Calculator'!$C$23/Calculator!$F$14/2,1)-0.5))))/'VSWR Calculator'!$C$25)+$C43)^2+(1500*ABS(SIN(2*PI()*MOD(Calculator!$B$29/Calculator!$F$14,1)))*IF(MOD(Calculator!$B$29/Calculator!$F$14,1)&lt;0.5,-1,1))^2)),2))</f>
        <v>—</v>
      </c>
      <c r="BP43" s="253" t="n">
        <f aca="false">IF(OR(Calculator!$E$15&lt;&gt;"YES",Calculator!$B$29&lt;Calculator!$G$15),"—",ROUND((1+SQRT(((50*POWER(80,POWER(COS(PI()*MOD(Calculator!$B$29/Calculator!$F$15,1)),2))+MIN(500,MAX(30,100*EXP(-0.3*'VSWR Calculator'!$C$24)*(1+3*ABS(MOD('VSWR Calculator'!$C$23/Calculator!$F$15/2,1)-0.5))))/'VSWR Calculator'!$C$25)-$C43)^2+(1500*ABS(SIN(2*PI()*MOD(Calculator!$B$29/Calculator!$F$15,1)))*IF(MOD(Calculator!$B$29/Calculator!$F$15,1)&lt;0.5,-1,1))^2)/SQRT(((50*POWER(80,POWER(COS(PI()*MOD(Calculator!$B$29/Calculator!$F$15,1)),2))+MIN(500,MAX(30,100*EXP(-0.3*'VSWR Calculator'!$C$24)*(1+3*ABS(MOD('VSWR Calculator'!$C$23/Calculator!$F$15/2,1)-0.5))))/'VSWR Calculator'!$C$25)+$C43)^2+(1500*ABS(SIN(2*PI()*MOD(Calculator!$B$29/Calculator!$F$15,1)))*IF(MOD(Calculator!$B$29/Calculator!$F$15,1)&lt;0.5,-1,1))^2))/(1-SQRT(((50*POWER(80,POWER(COS(PI()*MOD(Calculator!$B$29/Calculator!$F$15,1)),2))+MIN(500,MAX(30,100*EXP(-0.3*'VSWR Calculator'!$C$24)*(1+3*ABS(MOD('VSWR Calculator'!$C$23/Calculator!$F$15/2,1)-0.5))))/'VSWR Calculator'!$C$25)-$C43)^2+(1500*ABS(SIN(2*PI()*MOD(Calculator!$B$29/Calculator!$F$15,1)))*IF(MOD(Calculator!$B$29/Calculator!$F$15,1)&lt;0.5,-1,1))^2)/SQRT(((50*POWER(80,POWER(COS(PI()*MOD(Calculator!$B$29/Calculator!$F$15,1)),2))+MIN(500,MAX(30,100*EXP(-0.3*'VSWR Calculator'!$C$24)*(1+3*ABS(MOD('VSWR Calculator'!$C$23/Calculator!$F$15/2,1)-0.5))))/'VSWR Calculator'!$C$25)+$C43)^2+(1500*ABS(SIN(2*PI()*MOD(Calculator!$B$29/Calculator!$F$15,1)))*IF(MOD(Calculator!$B$29/Calculator!$F$15,1)&lt;0.5,-1,1))^2)),2))</f>
        <v>22.6</v>
      </c>
      <c r="BQ43" s="253" t="str">
        <f aca="false">IF(OR(Calculator!$E$16&lt;&gt;"YES",Calculator!$B$29&lt;Calculator!$G$16),"—",ROUND((1+SQRT(((50*POWER(80,POWER(COS(PI()*MOD(Calculator!$B$29/Calculator!$F$16,1)),2))+MIN(500,MAX(30,100*EXP(-0.3*'VSWR Calculator'!$C$24)*(1+3*ABS(MOD('VSWR Calculator'!$C$23/Calculator!$F$16/2,1)-0.5))))/'VSWR Calculator'!$C$25)-$C43)^2+(1500*ABS(SIN(2*PI()*MOD(Calculator!$B$29/Calculator!$F$16,1)))*IF(MOD(Calculator!$B$29/Calculator!$F$16,1)&lt;0.5,-1,1))^2)/SQRT(((50*POWER(80,POWER(COS(PI()*MOD(Calculator!$B$29/Calculator!$F$16,1)),2))+MIN(500,MAX(30,100*EXP(-0.3*'VSWR Calculator'!$C$24)*(1+3*ABS(MOD('VSWR Calculator'!$C$23/Calculator!$F$16/2,1)-0.5))))/'VSWR Calculator'!$C$25)+$C43)^2+(1500*ABS(SIN(2*PI()*MOD(Calculator!$B$29/Calculator!$F$16,1)))*IF(MOD(Calculator!$B$29/Calculator!$F$16,1)&lt;0.5,-1,1))^2))/(1-SQRT(((50*POWER(80,POWER(COS(PI()*MOD(Calculator!$B$29/Calculator!$F$16,1)),2))+MIN(500,MAX(30,100*EXP(-0.3*'VSWR Calculator'!$C$24)*(1+3*ABS(MOD('VSWR Calculator'!$C$23/Calculator!$F$16/2,1)-0.5))))/'VSWR Calculator'!$C$25)-$C43)^2+(1500*ABS(SIN(2*PI()*MOD(Calculator!$B$29/Calculator!$F$16,1)))*IF(MOD(Calculator!$B$29/Calculator!$F$16,1)&lt;0.5,-1,1))^2)/SQRT(((50*POWER(80,POWER(COS(PI()*MOD(Calculator!$B$29/Calculator!$F$16,1)),2))+MIN(500,MAX(30,100*EXP(-0.3*'VSWR Calculator'!$C$24)*(1+3*ABS(MOD('VSWR Calculator'!$C$23/Calculator!$F$16/2,1)-0.5))))/'VSWR Calculator'!$C$25)+$C43)^2+(1500*ABS(SIN(2*PI()*MOD(Calculator!$B$29/Calculator!$F$16,1)))*IF(MOD(Calculator!$B$29/Calculator!$F$16,1)&lt;0.5,-1,1))^2)),2))</f>
        <v>—</v>
      </c>
      <c r="BR43" s="253" t="n">
        <f aca="false">IF(OR(Calculator!$E$17&lt;&gt;"YES",Calculator!$B$29&lt;Calculator!$G$17),"—",ROUND((1+SQRT(((50*POWER(80,POWER(COS(PI()*MOD(Calculator!$B$29/Calculator!$F$17,1)),2))+MIN(500,MAX(30,100*EXP(-0.3*'VSWR Calculator'!$C$24)*(1+3*ABS(MOD('VSWR Calculator'!$C$23/Calculator!$F$17/2,1)-0.5))))/'VSWR Calculator'!$C$25)-$C43)^2+(1500*ABS(SIN(2*PI()*MOD(Calculator!$B$29/Calculator!$F$17,1)))*IF(MOD(Calculator!$B$29/Calculator!$F$17,1)&lt;0.5,-1,1))^2)/SQRT(((50*POWER(80,POWER(COS(PI()*MOD(Calculator!$B$29/Calculator!$F$17,1)),2))+MIN(500,MAX(30,100*EXP(-0.3*'VSWR Calculator'!$C$24)*(1+3*ABS(MOD('VSWR Calculator'!$C$23/Calculator!$F$17/2,1)-0.5))))/'VSWR Calculator'!$C$25)+$C43)^2+(1500*ABS(SIN(2*PI()*MOD(Calculator!$B$29/Calculator!$F$17,1)))*IF(MOD(Calculator!$B$29/Calculator!$F$17,1)&lt;0.5,-1,1))^2))/(1-SQRT(((50*POWER(80,POWER(COS(PI()*MOD(Calculator!$B$29/Calculator!$F$17,1)),2))+MIN(500,MAX(30,100*EXP(-0.3*'VSWR Calculator'!$C$24)*(1+3*ABS(MOD('VSWR Calculator'!$C$23/Calculator!$F$17/2,1)-0.5))))/'VSWR Calculator'!$C$25)-$C43)^2+(1500*ABS(SIN(2*PI()*MOD(Calculator!$B$29/Calculator!$F$17,1)))*IF(MOD(Calculator!$B$29/Calculator!$F$17,1)&lt;0.5,-1,1))^2)/SQRT(((50*POWER(80,POWER(COS(PI()*MOD(Calculator!$B$29/Calculator!$F$17,1)),2))+MIN(500,MAX(30,100*EXP(-0.3*'VSWR Calculator'!$C$24)*(1+3*ABS(MOD('VSWR Calculator'!$C$23/Calculator!$F$17/2,1)-0.5))))/'VSWR Calculator'!$C$25)+$C43)^2+(1500*ABS(SIN(2*PI()*MOD(Calculator!$B$29/Calculator!$F$17,1)))*IF(MOD(Calculator!$B$29/Calculator!$F$17,1)&lt;0.5,-1,1))^2)),2))</f>
        <v>22.8</v>
      </c>
      <c r="BS43" s="253" t="str">
        <f aca="false">IF(OR(Calculator!$E$18&lt;&gt;"YES",Calculator!$B$29&lt;Calculator!$G$18),"—",ROUND((1+SQRT(((50*POWER(80,POWER(COS(PI()*MOD(Calculator!$B$29/Calculator!$F$18,1)),2))+MIN(500,MAX(30,100*EXP(-0.3*'VSWR Calculator'!$C$24)*(1+3*ABS(MOD('VSWR Calculator'!$C$23/Calculator!$F$18/2,1)-0.5))))/'VSWR Calculator'!$C$25)-$C43)^2+(1500*ABS(SIN(2*PI()*MOD(Calculator!$B$29/Calculator!$F$18,1)))*IF(MOD(Calculator!$B$29/Calculator!$F$18,1)&lt;0.5,-1,1))^2)/SQRT(((50*POWER(80,POWER(COS(PI()*MOD(Calculator!$B$29/Calculator!$F$18,1)),2))+MIN(500,MAX(30,100*EXP(-0.3*'VSWR Calculator'!$C$24)*(1+3*ABS(MOD('VSWR Calculator'!$C$23/Calculator!$F$18/2,1)-0.5))))/'VSWR Calculator'!$C$25)+$C43)^2+(1500*ABS(SIN(2*PI()*MOD(Calculator!$B$29/Calculator!$F$18,1)))*IF(MOD(Calculator!$B$29/Calculator!$F$18,1)&lt;0.5,-1,1))^2))/(1-SQRT(((50*POWER(80,POWER(COS(PI()*MOD(Calculator!$B$29/Calculator!$F$18,1)),2))+MIN(500,MAX(30,100*EXP(-0.3*'VSWR Calculator'!$C$24)*(1+3*ABS(MOD('VSWR Calculator'!$C$23/Calculator!$F$18/2,1)-0.5))))/'VSWR Calculator'!$C$25)-$C43)^2+(1500*ABS(SIN(2*PI()*MOD(Calculator!$B$29/Calculator!$F$18,1)))*IF(MOD(Calculator!$B$29/Calculator!$F$18,1)&lt;0.5,-1,1))^2)/SQRT(((50*POWER(80,POWER(COS(PI()*MOD(Calculator!$B$29/Calculator!$F$18,1)),2))+MIN(500,MAX(30,100*EXP(-0.3*'VSWR Calculator'!$C$24)*(1+3*ABS(MOD('VSWR Calculator'!$C$23/Calculator!$F$18/2,1)-0.5))))/'VSWR Calculator'!$C$25)+$C43)^2+(1500*ABS(SIN(2*PI()*MOD(Calculator!$B$29/Calculator!$F$18,1)))*IF(MOD(Calculator!$B$29/Calculator!$F$18,1)&lt;0.5,-1,1))^2)),2))</f>
        <v>—</v>
      </c>
      <c r="BT43" s="253" t="str">
        <f aca="false">IF(OR(Calculator!$E$19&lt;&gt;"YES",Calculator!$B$29&lt;Calculator!$G$19),"—",ROUND((1+SQRT(((50*POWER(80,POWER(COS(PI()*MOD(Calculator!$B$29/Calculator!$F$19,1)),2))+MIN(500,MAX(30,100*EXP(-0.3*'VSWR Calculator'!$C$24)*(1+3*ABS(MOD('VSWR Calculator'!$C$23/Calculator!$F$19/2,1)-0.5))))/'VSWR Calculator'!$C$25)-$C43)^2+(1500*ABS(SIN(2*PI()*MOD(Calculator!$B$29/Calculator!$F$19,1)))*IF(MOD(Calculator!$B$29/Calculator!$F$19,1)&lt;0.5,-1,1))^2)/SQRT(((50*POWER(80,POWER(COS(PI()*MOD(Calculator!$B$29/Calculator!$F$19,1)),2))+MIN(500,MAX(30,100*EXP(-0.3*'VSWR Calculator'!$C$24)*(1+3*ABS(MOD('VSWR Calculator'!$C$23/Calculator!$F$19/2,1)-0.5))))/'VSWR Calculator'!$C$25)+$C43)^2+(1500*ABS(SIN(2*PI()*MOD(Calculator!$B$29/Calculator!$F$19,1)))*IF(MOD(Calculator!$B$29/Calculator!$F$19,1)&lt;0.5,-1,1))^2))/(1-SQRT(((50*POWER(80,POWER(COS(PI()*MOD(Calculator!$B$29/Calculator!$F$19,1)),2))+MIN(500,MAX(30,100*EXP(-0.3*'VSWR Calculator'!$C$24)*(1+3*ABS(MOD('VSWR Calculator'!$C$23/Calculator!$F$19/2,1)-0.5))))/'VSWR Calculator'!$C$25)-$C43)^2+(1500*ABS(SIN(2*PI()*MOD(Calculator!$B$29/Calculator!$F$19,1)))*IF(MOD(Calculator!$B$29/Calculator!$F$19,1)&lt;0.5,-1,1))^2)/SQRT(((50*POWER(80,POWER(COS(PI()*MOD(Calculator!$B$29/Calculator!$F$19,1)),2))+MIN(500,MAX(30,100*EXP(-0.3*'VSWR Calculator'!$C$24)*(1+3*ABS(MOD('VSWR Calculator'!$C$23/Calculator!$F$19/2,1)-0.5))))/'VSWR Calculator'!$C$25)+$C43)^2+(1500*ABS(SIN(2*PI()*MOD(Calculator!$B$29/Calculator!$F$19,1)))*IF(MOD(Calculator!$B$29/Calculator!$F$19,1)&lt;0.5,-1,1))^2)),2))</f>
        <v>—</v>
      </c>
      <c r="BU43" s="253" t="str">
        <f aca="false">IF(OR(Calculator!$E$20&lt;&gt;"YES",Calculator!$B$29&lt;Calculator!$G$20),"—",ROUND((1+SQRT(((50*POWER(80,POWER(COS(PI()*MOD(Calculator!$B$29/Calculator!$F$20,1)),2))+MIN(500,MAX(30,100*EXP(-0.3*'VSWR Calculator'!$C$24)*(1+3*ABS(MOD('VSWR Calculator'!$C$23/Calculator!$F$20/2,1)-0.5))))/'VSWR Calculator'!$C$25)-$C43)^2+(1500*ABS(SIN(2*PI()*MOD(Calculator!$B$29/Calculator!$F$20,1)))*IF(MOD(Calculator!$B$29/Calculator!$F$20,1)&lt;0.5,-1,1))^2)/SQRT(((50*POWER(80,POWER(COS(PI()*MOD(Calculator!$B$29/Calculator!$F$20,1)),2))+MIN(500,MAX(30,100*EXP(-0.3*'VSWR Calculator'!$C$24)*(1+3*ABS(MOD('VSWR Calculator'!$C$23/Calculator!$F$20/2,1)-0.5))))/'VSWR Calculator'!$C$25)+$C43)^2+(1500*ABS(SIN(2*PI()*MOD(Calculator!$B$29/Calculator!$F$20,1)))*IF(MOD(Calculator!$B$29/Calculator!$F$20,1)&lt;0.5,-1,1))^2))/(1-SQRT(((50*POWER(80,POWER(COS(PI()*MOD(Calculator!$B$29/Calculator!$F$20,1)),2))+MIN(500,MAX(30,100*EXP(-0.3*'VSWR Calculator'!$C$24)*(1+3*ABS(MOD('VSWR Calculator'!$C$23/Calculator!$F$20/2,1)-0.5))))/'VSWR Calculator'!$C$25)-$C43)^2+(1500*ABS(SIN(2*PI()*MOD(Calculator!$B$29/Calculator!$F$20,1)))*IF(MOD(Calculator!$B$29/Calculator!$F$20,1)&lt;0.5,-1,1))^2)/SQRT(((50*POWER(80,POWER(COS(PI()*MOD(Calculator!$B$29/Calculator!$F$20,1)),2))+MIN(500,MAX(30,100*EXP(-0.3*'VSWR Calculator'!$C$24)*(1+3*ABS(MOD('VSWR Calculator'!$C$23/Calculator!$F$20/2,1)-0.5))))/'VSWR Calculator'!$C$25)+$C43)^2+(1500*ABS(SIN(2*PI()*MOD(Calculator!$B$29/Calculator!$F$20,1)))*IF(MOD(Calculator!$B$29/Calculator!$F$20,1)&lt;0.5,-1,1))^2)),2))</f>
        <v>—</v>
      </c>
      <c r="BV43" s="253" t="str">
        <f aca="false">IF(OR(Calculator!$E$21&lt;&gt;"YES",Calculator!$B$29&lt;Calculator!$G$21),"—",ROUND((1+SQRT(((50*POWER(80,POWER(COS(PI()*MOD(Calculator!$B$29/Calculator!$F$21,1)),2))+MIN(500,MAX(30,100*EXP(-0.3*'VSWR Calculator'!$C$24)*(1+3*ABS(MOD('VSWR Calculator'!$C$23/Calculator!$F$21/2,1)-0.5))))/'VSWR Calculator'!$C$25)-$C43)^2+(1500*ABS(SIN(2*PI()*MOD(Calculator!$B$29/Calculator!$F$21,1)))*IF(MOD(Calculator!$B$29/Calculator!$F$21,1)&lt;0.5,-1,1))^2)/SQRT(((50*POWER(80,POWER(COS(PI()*MOD(Calculator!$B$29/Calculator!$F$21,1)),2))+MIN(500,MAX(30,100*EXP(-0.3*'VSWR Calculator'!$C$24)*(1+3*ABS(MOD('VSWR Calculator'!$C$23/Calculator!$F$21/2,1)-0.5))))/'VSWR Calculator'!$C$25)+$C43)^2+(1500*ABS(SIN(2*PI()*MOD(Calculator!$B$29/Calculator!$F$21,1)))*IF(MOD(Calculator!$B$29/Calculator!$F$21,1)&lt;0.5,-1,1))^2))/(1-SQRT(((50*POWER(80,POWER(COS(PI()*MOD(Calculator!$B$29/Calculator!$F$21,1)),2))+MIN(500,MAX(30,100*EXP(-0.3*'VSWR Calculator'!$C$24)*(1+3*ABS(MOD('VSWR Calculator'!$C$23/Calculator!$F$21/2,1)-0.5))))/'VSWR Calculator'!$C$25)-$C43)^2+(1500*ABS(SIN(2*PI()*MOD(Calculator!$B$29/Calculator!$F$21,1)))*IF(MOD(Calculator!$B$29/Calculator!$F$21,1)&lt;0.5,-1,1))^2)/SQRT(((50*POWER(80,POWER(COS(PI()*MOD(Calculator!$B$29/Calculator!$F$21,1)),2))+MIN(500,MAX(30,100*EXP(-0.3*'VSWR Calculator'!$C$24)*(1+3*ABS(MOD('VSWR Calculator'!$C$23/Calculator!$F$21/2,1)-0.5))))/'VSWR Calculator'!$C$25)+$C43)^2+(1500*ABS(SIN(2*PI()*MOD(Calculator!$B$29/Calculator!$F$21,1)))*IF(MOD(Calculator!$B$29/Calculator!$F$21,1)&lt;0.5,-1,1))^2)),2))</f>
        <v>—</v>
      </c>
      <c r="BW43" s="253" t="str">
        <f aca="false">IF(OR(Calculator!$E$22&lt;&gt;"YES",Calculator!$B$29&lt;Calculator!$G$22),"—",ROUND((1+SQRT(((50*POWER(80,POWER(COS(PI()*MOD(Calculator!$B$29/Calculator!$F$22,1)),2))+MIN(500,MAX(30,100*EXP(-0.3*'VSWR Calculator'!$C$24)*(1+3*ABS(MOD('VSWR Calculator'!$C$23/Calculator!$F$22/2,1)-0.5))))/'VSWR Calculator'!$C$25)-$C43)^2+(1500*ABS(SIN(2*PI()*MOD(Calculator!$B$29/Calculator!$F$22,1)))*IF(MOD(Calculator!$B$29/Calculator!$F$22,1)&lt;0.5,-1,1))^2)/SQRT(((50*POWER(80,POWER(COS(PI()*MOD(Calculator!$B$29/Calculator!$F$22,1)),2))+MIN(500,MAX(30,100*EXP(-0.3*'VSWR Calculator'!$C$24)*(1+3*ABS(MOD('VSWR Calculator'!$C$23/Calculator!$F$22/2,1)-0.5))))/'VSWR Calculator'!$C$25)+$C43)^2+(1500*ABS(SIN(2*PI()*MOD(Calculator!$B$29/Calculator!$F$22,1)))*IF(MOD(Calculator!$B$29/Calculator!$F$22,1)&lt;0.5,-1,1))^2))/(1-SQRT(((50*POWER(80,POWER(COS(PI()*MOD(Calculator!$B$29/Calculator!$F$22,1)),2))+MIN(500,MAX(30,100*EXP(-0.3*'VSWR Calculator'!$C$24)*(1+3*ABS(MOD('VSWR Calculator'!$C$23/Calculator!$F$22/2,1)-0.5))))/'VSWR Calculator'!$C$25)-$C43)^2+(1500*ABS(SIN(2*PI()*MOD(Calculator!$B$29/Calculator!$F$22,1)))*IF(MOD(Calculator!$B$29/Calculator!$F$22,1)&lt;0.5,-1,1))^2)/SQRT(((50*POWER(80,POWER(COS(PI()*MOD(Calculator!$B$29/Calculator!$F$22,1)),2))+MIN(500,MAX(30,100*EXP(-0.3*'VSWR Calculator'!$C$24)*(1+3*ABS(MOD('VSWR Calculator'!$C$23/Calculator!$F$22/2,1)-0.5))))/'VSWR Calculator'!$C$25)+$C43)^2+(1500*ABS(SIN(2*PI()*MOD(Calculator!$B$29/Calculator!$F$22,1)))*IF(MOD(Calculator!$B$29/Calculator!$F$22,1)&lt;0.5,-1,1))^2)),2))</f>
        <v>—</v>
      </c>
      <c r="BX43" s="253" t="n">
        <f aca="false">IFERROR(ROUND((IF(ISNUMBER(BM43),BM43,0)+IF(ISNUMBER(BN43),BN43,0)+IF(ISNUMBER(BO43),BO43,0)+IF(ISNUMBER(BP43),BP43,0)+IF(ISNUMBER(BQ43),BQ43,0)+IF(ISNUMBER(BR43),BR43,0)+IF(ISNUMBER(BS43),BS43,0)+IF(ISNUMBER(BT43),BT43,0)+IF(ISNUMBER(BU43),BU43,0)+IF(ISNUMBER(BV43),BV43,0)+IF(ISNUMBER(BW43),BW43,0))/(IF(ISNUMBER(BM43),1,0)+IF(ISNUMBER(BN43),1,0)+IF(ISNUMBER(BO43),1,0)+IF(ISNUMBER(BP43),1,0)+IF(ISNUMBER(BQ43),1,0)+IF(ISNUMBER(BR43),1,0)+IF(ISNUMBER(BS43),1,0)+IF(ISNUMBER(BT43),1,0)+IF(ISNUMBER(BU43),1,0)+IF(ISNUMBER(BV43),1,0)+IF(ISNUMBER(BW43),1,0)),4),"")</f>
        <v>22.7</v>
      </c>
      <c r="BY43" s="253" t="str">
        <f aca="false">IF(OR(Calculator!$E$12&lt;&gt;"YES",Calculator!$B$30&lt;Calculator!$G$12),"—",ROUND((1+SQRT(((50*POWER(80,POWER(COS(PI()*MOD(Calculator!$B$30/Calculator!$F$12,1)),2))+MIN(500,MAX(30,100*EXP(-0.3*'VSWR Calculator'!$C$24)*(1+3*ABS(MOD('VSWR Calculator'!$C$23/Calculator!$F$12/2,1)-0.5))))/'VSWR Calculator'!$C$25)-$C43)^2+(1500*ABS(SIN(2*PI()*MOD(Calculator!$B$30/Calculator!$F$12,1)))*IF(MOD(Calculator!$B$30/Calculator!$F$12,1)&lt;0.5,-1,1))^2)/SQRT(((50*POWER(80,POWER(COS(PI()*MOD(Calculator!$B$30/Calculator!$F$12,1)),2))+MIN(500,MAX(30,100*EXP(-0.3*'VSWR Calculator'!$C$24)*(1+3*ABS(MOD('VSWR Calculator'!$C$23/Calculator!$F$12/2,1)-0.5))))/'VSWR Calculator'!$C$25)+$C43)^2+(1500*ABS(SIN(2*PI()*MOD(Calculator!$B$30/Calculator!$F$12,1)))*IF(MOD(Calculator!$B$30/Calculator!$F$12,1)&lt;0.5,-1,1))^2))/(1-SQRT(((50*POWER(80,POWER(COS(PI()*MOD(Calculator!$B$30/Calculator!$F$12,1)),2))+MIN(500,MAX(30,100*EXP(-0.3*'VSWR Calculator'!$C$24)*(1+3*ABS(MOD('VSWR Calculator'!$C$23/Calculator!$F$12/2,1)-0.5))))/'VSWR Calculator'!$C$25)-$C43)^2+(1500*ABS(SIN(2*PI()*MOD(Calculator!$B$30/Calculator!$F$12,1)))*IF(MOD(Calculator!$B$30/Calculator!$F$12,1)&lt;0.5,-1,1))^2)/SQRT(((50*POWER(80,POWER(COS(PI()*MOD(Calculator!$B$30/Calculator!$F$12,1)),2))+MIN(500,MAX(30,100*EXP(-0.3*'VSWR Calculator'!$C$24)*(1+3*ABS(MOD('VSWR Calculator'!$C$23/Calculator!$F$12/2,1)-0.5))))/'VSWR Calculator'!$C$25)+$C43)^2+(1500*ABS(SIN(2*PI()*MOD(Calculator!$B$30/Calculator!$F$12,1)))*IF(MOD(Calculator!$B$30/Calculator!$F$12,1)&lt;0.5,-1,1))^2)),2))</f>
        <v>—</v>
      </c>
      <c r="BZ43" s="253" t="str">
        <f aca="false">IF(OR(Calculator!$E$13&lt;&gt;"YES",Calculator!$B$30&lt;Calculator!$G$13),"—",ROUND((1+SQRT(((50*POWER(80,POWER(COS(PI()*MOD(Calculator!$B$30/Calculator!$F$13,1)),2))+MIN(500,MAX(30,100*EXP(-0.3*'VSWR Calculator'!$C$24)*(1+3*ABS(MOD('VSWR Calculator'!$C$23/Calculator!$F$13/2,1)-0.5))))/'VSWR Calculator'!$C$25)-$C43)^2+(1500*ABS(SIN(2*PI()*MOD(Calculator!$B$30/Calculator!$F$13,1)))*IF(MOD(Calculator!$B$30/Calculator!$F$13,1)&lt;0.5,-1,1))^2)/SQRT(((50*POWER(80,POWER(COS(PI()*MOD(Calculator!$B$30/Calculator!$F$13,1)),2))+MIN(500,MAX(30,100*EXP(-0.3*'VSWR Calculator'!$C$24)*(1+3*ABS(MOD('VSWR Calculator'!$C$23/Calculator!$F$13/2,1)-0.5))))/'VSWR Calculator'!$C$25)+$C43)^2+(1500*ABS(SIN(2*PI()*MOD(Calculator!$B$30/Calculator!$F$13,1)))*IF(MOD(Calculator!$B$30/Calculator!$F$13,1)&lt;0.5,-1,1))^2))/(1-SQRT(((50*POWER(80,POWER(COS(PI()*MOD(Calculator!$B$30/Calculator!$F$13,1)),2))+MIN(500,MAX(30,100*EXP(-0.3*'VSWR Calculator'!$C$24)*(1+3*ABS(MOD('VSWR Calculator'!$C$23/Calculator!$F$13/2,1)-0.5))))/'VSWR Calculator'!$C$25)-$C43)^2+(1500*ABS(SIN(2*PI()*MOD(Calculator!$B$30/Calculator!$F$13,1)))*IF(MOD(Calculator!$B$30/Calculator!$F$13,1)&lt;0.5,-1,1))^2)/SQRT(((50*POWER(80,POWER(COS(PI()*MOD(Calculator!$B$30/Calculator!$F$13,1)),2))+MIN(500,MAX(30,100*EXP(-0.3*'VSWR Calculator'!$C$24)*(1+3*ABS(MOD('VSWR Calculator'!$C$23/Calculator!$F$13/2,1)-0.5))))/'VSWR Calculator'!$C$25)+$C43)^2+(1500*ABS(SIN(2*PI()*MOD(Calculator!$B$30/Calculator!$F$13,1)))*IF(MOD(Calculator!$B$30/Calculator!$F$13,1)&lt;0.5,-1,1))^2)),2))</f>
        <v>—</v>
      </c>
      <c r="CA43" s="253" t="str">
        <f aca="false">IF(OR(Calculator!$E$14&lt;&gt;"YES",Calculator!$B$30&lt;Calculator!$G$14),"—",ROUND((1+SQRT(((50*POWER(80,POWER(COS(PI()*MOD(Calculator!$B$30/Calculator!$F$14,1)),2))+MIN(500,MAX(30,100*EXP(-0.3*'VSWR Calculator'!$C$24)*(1+3*ABS(MOD('VSWR Calculator'!$C$23/Calculator!$F$14/2,1)-0.5))))/'VSWR Calculator'!$C$25)-$C43)^2+(1500*ABS(SIN(2*PI()*MOD(Calculator!$B$30/Calculator!$F$14,1)))*IF(MOD(Calculator!$B$30/Calculator!$F$14,1)&lt;0.5,-1,1))^2)/SQRT(((50*POWER(80,POWER(COS(PI()*MOD(Calculator!$B$30/Calculator!$F$14,1)),2))+MIN(500,MAX(30,100*EXP(-0.3*'VSWR Calculator'!$C$24)*(1+3*ABS(MOD('VSWR Calculator'!$C$23/Calculator!$F$14/2,1)-0.5))))/'VSWR Calculator'!$C$25)+$C43)^2+(1500*ABS(SIN(2*PI()*MOD(Calculator!$B$30/Calculator!$F$14,1)))*IF(MOD(Calculator!$B$30/Calculator!$F$14,1)&lt;0.5,-1,1))^2))/(1-SQRT(((50*POWER(80,POWER(COS(PI()*MOD(Calculator!$B$30/Calculator!$F$14,1)),2))+MIN(500,MAX(30,100*EXP(-0.3*'VSWR Calculator'!$C$24)*(1+3*ABS(MOD('VSWR Calculator'!$C$23/Calculator!$F$14/2,1)-0.5))))/'VSWR Calculator'!$C$25)-$C43)^2+(1500*ABS(SIN(2*PI()*MOD(Calculator!$B$30/Calculator!$F$14,1)))*IF(MOD(Calculator!$B$30/Calculator!$F$14,1)&lt;0.5,-1,1))^2)/SQRT(((50*POWER(80,POWER(COS(PI()*MOD(Calculator!$B$30/Calculator!$F$14,1)),2))+MIN(500,MAX(30,100*EXP(-0.3*'VSWR Calculator'!$C$24)*(1+3*ABS(MOD('VSWR Calculator'!$C$23/Calculator!$F$14/2,1)-0.5))))/'VSWR Calculator'!$C$25)+$C43)^2+(1500*ABS(SIN(2*PI()*MOD(Calculator!$B$30/Calculator!$F$14,1)))*IF(MOD(Calculator!$B$30/Calculator!$F$14,1)&lt;0.5,-1,1))^2)),2))</f>
        <v>—</v>
      </c>
      <c r="CB43" s="253" t="n">
        <f aca="false">IF(OR(Calculator!$E$15&lt;&gt;"YES",Calculator!$B$30&lt;Calculator!$G$15),"—",ROUND((1+SQRT(((50*POWER(80,POWER(COS(PI()*MOD(Calculator!$B$30/Calculator!$F$15,1)),2))+MIN(500,MAX(30,100*EXP(-0.3*'VSWR Calculator'!$C$24)*(1+3*ABS(MOD('VSWR Calculator'!$C$23/Calculator!$F$15/2,1)-0.5))))/'VSWR Calculator'!$C$25)-$C43)^2+(1500*ABS(SIN(2*PI()*MOD(Calculator!$B$30/Calculator!$F$15,1)))*IF(MOD(Calculator!$B$30/Calculator!$F$15,1)&lt;0.5,-1,1))^2)/SQRT(((50*POWER(80,POWER(COS(PI()*MOD(Calculator!$B$30/Calculator!$F$15,1)),2))+MIN(500,MAX(30,100*EXP(-0.3*'VSWR Calculator'!$C$24)*(1+3*ABS(MOD('VSWR Calculator'!$C$23/Calculator!$F$15/2,1)-0.5))))/'VSWR Calculator'!$C$25)+$C43)^2+(1500*ABS(SIN(2*PI()*MOD(Calculator!$B$30/Calculator!$F$15,1)))*IF(MOD(Calculator!$B$30/Calculator!$F$15,1)&lt;0.5,-1,1))^2))/(1-SQRT(((50*POWER(80,POWER(COS(PI()*MOD(Calculator!$B$30/Calculator!$F$15,1)),2))+MIN(500,MAX(30,100*EXP(-0.3*'VSWR Calculator'!$C$24)*(1+3*ABS(MOD('VSWR Calculator'!$C$23/Calculator!$F$15/2,1)-0.5))))/'VSWR Calculator'!$C$25)-$C43)^2+(1500*ABS(SIN(2*PI()*MOD(Calculator!$B$30/Calculator!$F$15,1)))*IF(MOD(Calculator!$B$30/Calculator!$F$15,1)&lt;0.5,-1,1))^2)/SQRT(((50*POWER(80,POWER(COS(PI()*MOD(Calculator!$B$30/Calculator!$F$15,1)),2))+MIN(500,MAX(30,100*EXP(-0.3*'VSWR Calculator'!$C$24)*(1+3*ABS(MOD('VSWR Calculator'!$C$23/Calculator!$F$15/2,1)-0.5))))/'VSWR Calculator'!$C$25)+$C43)^2+(1500*ABS(SIN(2*PI()*MOD(Calculator!$B$30/Calculator!$F$15,1)))*IF(MOD(Calculator!$B$30/Calculator!$F$15,1)&lt;0.5,-1,1))^2)),2))</f>
        <v>22.24</v>
      </c>
      <c r="CC43" s="253" t="str">
        <f aca="false">IF(OR(Calculator!$E$16&lt;&gt;"YES",Calculator!$B$30&lt;Calculator!$G$16),"—",ROUND((1+SQRT(((50*POWER(80,POWER(COS(PI()*MOD(Calculator!$B$30/Calculator!$F$16,1)),2))+MIN(500,MAX(30,100*EXP(-0.3*'VSWR Calculator'!$C$24)*(1+3*ABS(MOD('VSWR Calculator'!$C$23/Calculator!$F$16/2,1)-0.5))))/'VSWR Calculator'!$C$25)-$C43)^2+(1500*ABS(SIN(2*PI()*MOD(Calculator!$B$30/Calculator!$F$16,1)))*IF(MOD(Calculator!$B$30/Calculator!$F$16,1)&lt;0.5,-1,1))^2)/SQRT(((50*POWER(80,POWER(COS(PI()*MOD(Calculator!$B$30/Calculator!$F$16,1)),2))+MIN(500,MAX(30,100*EXP(-0.3*'VSWR Calculator'!$C$24)*(1+3*ABS(MOD('VSWR Calculator'!$C$23/Calculator!$F$16/2,1)-0.5))))/'VSWR Calculator'!$C$25)+$C43)^2+(1500*ABS(SIN(2*PI()*MOD(Calculator!$B$30/Calculator!$F$16,1)))*IF(MOD(Calculator!$B$30/Calculator!$F$16,1)&lt;0.5,-1,1))^2))/(1-SQRT(((50*POWER(80,POWER(COS(PI()*MOD(Calculator!$B$30/Calculator!$F$16,1)),2))+MIN(500,MAX(30,100*EXP(-0.3*'VSWR Calculator'!$C$24)*(1+3*ABS(MOD('VSWR Calculator'!$C$23/Calculator!$F$16/2,1)-0.5))))/'VSWR Calculator'!$C$25)-$C43)^2+(1500*ABS(SIN(2*PI()*MOD(Calculator!$B$30/Calculator!$F$16,1)))*IF(MOD(Calculator!$B$30/Calculator!$F$16,1)&lt;0.5,-1,1))^2)/SQRT(((50*POWER(80,POWER(COS(PI()*MOD(Calculator!$B$30/Calculator!$F$16,1)),2))+MIN(500,MAX(30,100*EXP(-0.3*'VSWR Calculator'!$C$24)*(1+3*ABS(MOD('VSWR Calculator'!$C$23/Calculator!$F$16/2,1)-0.5))))/'VSWR Calculator'!$C$25)+$C43)^2+(1500*ABS(SIN(2*PI()*MOD(Calculator!$B$30/Calculator!$F$16,1)))*IF(MOD(Calculator!$B$30/Calculator!$F$16,1)&lt;0.5,-1,1))^2)),2))</f>
        <v>—</v>
      </c>
      <c r="CD43" s="253" t="n">
        <f aca="false">IF(OR(Calculator!$E$17&lt;&gt;"YES",Calculator!$B$30&lt;Calculator!$G$17),"—",ROUND((1+SQRT(((50*POWER(80,POWER(COS(PI()*MOD(Calculator!$B$30/Calculator!$F$17,1)),2))+MIN(500,MAX(30,100*EXP(-0.3*'VSWR Calculator'!$C$24)*(1+3*ABS(MOD('VSWR Calculator'!$C$23/Calculator!$F$17/2,1)-0.5))))/'VSWR Calculator'!$C$25)-$C43)^2+(1500*ABS(SIN(2*PI()*MOD(Calculator!$B$30/Calculator!$F$17,1)))*IF(MOD(Calculator!$B$30/Calculator!$F$17,1)&lt;0.5,-1,1))^2)/SQRT(((50*POWER(80,POWER(COS(PI()*MOD(Calculator!$B$30/Calculator!$F$17,1)),2))+MIN(500,MAX(30,100*EXP(-0.3*'VSWR Calculator'!$C$24)*(1+3*ABS(MOD('VSWR Calculator'!$C$23/Calculator!$F$17/2,1)-0.5))))/'VSWR Calculator'!$C$25)+$C43)^2+(1500*ABS(SIN(2*PI()*MOD(Calculator!$B$30/Calculator!$F$17,1)))*IF(MOD(Calculator!$B$30/Calculator!$F$17,1)&lt;0.5,-1,1))^2))/(1-SQRT(((50*POWER(80,POWER(COS(PI()*MOD(Calculator!$B$30/Calculator!$F$17,1)),2))+MIN(500,MAX(30,100*EXP(-0.3*'VSWR Calculator'!$C$24)*(1+3*ABS(MOD('VSWR Calculator'!$C$23/Calculator!$F$17/2,1)-0.5))))/'VSWR Calculator'!$C$25)-$C43)^2+(1500*ABS(SIN(2*PI()*MOD(Calculator!$B$30/Calculator!$F$17,1)))*IF(MOD(Calculator!$B$30/Calculator!$F$17,1)&lt;0.5,-1,1))^2)/SQRT(((50*POWER(80,POWER(COS(PI()*MOD(Calculator!$B$30/Calculator!$F$17,1)),2))+MIN(500,MAX(30,100*EXP(-0.3*'VSWR Calculator'!$C$24)*(1+3*ABS(MOD('VSWR Calculator'!$C$23/Calculator!$F$17/2,1)-0.5))))/'VSWR Calculator'!$C$25)+$C43)^2+(1500*ABS(SIN(2*PI()*MOD(Calculator!$B$30/Calculator!$F$17,1)))*IF(MOD(Calculator!$B$30/Calculator!$F$17,1)&lt;0.5,-1,1))^2)),2))</f>
        <v>23.72</v>
      </c>
      <c r="CE43" s="253" t="str">
        <f aca="false">IF(OR(Calculator!$E$18&lt;&gt;"YES",Calculator!$B$30&lt;Calculator!$G$18),"—",ROUND((1+SQRT(((50*POWER(80,POWER(COS(PI()*MOD(Calculator!$B$30/Calculator!$F$18,1)),2))+MIN(500,MAX(30,100*EXP(-0.3*'VSWR Calculator'!$C$24)*(1+3*ABS(MOD('VSWR Calculator'!$C$23/Calculator!$F$18/2,1)-0.5))))/'VSWR Calculator'!$C$25)-$C43)^2+(1500*ABS(SIN(2*PI()*MOD(Calculator!$B$30/Calculator!$F$18,1)))*IF(MOD(Calculator!$B$30/Calculator!$F$18,1)&lt;0.5,-1,1))^2)/SQRT(((50*POWER(80,POWER(COS(PI()*MOD(Calculator!$B$30/Calculator!$F$18,1)),2))+MIN(500,MAX(30,100*EXP(-0.3*'VSWR Calculator'!$C$24)*(1+3*ABS(MOD('VSWR Calculator'!$C$23/Calculator!$F$18/2,1)-0.5))))/'VSWR Calculator'!$C$25)+$C43)^2+(1500*ABS(SIN(2*PI()*MOD(Calculator!$B$30/Calculator!$F$18,1)))*IF(MOD(Calculator!$B$30/Calculator!$F$18,1)&lt;0.5,-1,1))^2))/(1-SQRT(((50*POWER(80,POWER(COS(PI()*MOD(Calculator!$B$30/Calculator!$F$18,1)),2))+MIN(500,MAX(30,100*EXP(-0.3*'VSWR Calculator'!$C$24)*(1+3*ABS(MOD('VSWR Calculator'!$C$23/Calculator!$F$18/2,1)-0.5))))/'VSWR Calculator'!$C$25)-$C43)^2+(1500*ABS(SIN(2*PI()*MOD(Calculator!$B$30/Calculator!$F$18,1)))*IF(MOD(Calculator!$B$30/Calculator!$F$18,1)&lt;0.5,-1,1))^2)/SQRT(((50*POWER(80,POWER(COS(PI()*MOD(Calculator!$B$30/Calculator!$F$18,1)),2))+MIN(500,MAX(30,100*EXP(-0.3*'VSWR Calculator'!$C$24)*(1+3*ABS(MOD('VSWR Calculator'!$C$23/Calculator!$F$18/2,1)-0.5))))/'VSWR Calculator'!$C$25)+$C43)^2+(1500*ABS(SIN(2*PI()*MOD(Calculator!$B$30/Calculator!$F$18,1)))*IF(MOD(Calculator!$B$30/Calculator!$F$18,1)&lt;0.5,-1,1))^2)),2))</f>
        <v>—</v>
      </c>
      <c r="CF43" s="253" t="str">
        <f aca="false">IF(OR(Calculator!$E$19&lt;&gt;"YES",Calculator!$B$30&lt;Calculator!$G$19),"—",ROUND((1+SQRT(((50*POWER(80,POWER(COS(PI()*MOD(Calculator!$B$30/Calculator!$F$19,1)),2))+MIN(500,MAX(30,100*EXP(-0.3*'VSWR Calculator'!$C$24)*(1+3*ABS(MOD('VSWR Calculator'!$C$23/Calculator!$F$19/2,1)-0.5))))/'VSWR Calculator'!$C$25)-$C43)^2+(1500*ABS(SIN(2*PI()*MOD(Calculator!$B$30/Calculator!$F$19,1)))*IF(MOD(Calculator!$B$30/Calculator!$F$19,1)&lt;0.5,-1,1))^2)/SQRT(((50*POWER(80,POWER(COS(PI()*MOD(Calculator!$B$30/Calculator!$F$19,1)),2))+MIN(500,MAX(30,100*EXP(-0.3*'VSWR Calculator'!$C$24)*(1+3*ABS(MOD('VSWR Calculator'!$C$23/Calculator!$F$19/2,1)-0.5))))/'VSWR Calculator'!$C$25)+$C43)^2+(1500*ABS(SIN(2*PI()*MOD(Calculator!$B$30/Calculator!$F$19,1)))*IF(MOD(Calculator!$B$30/Calculator!$F$19,1)&lt;0.5,-1,1))^2))/(1-SQRT(((50*POWER(80,POWER(COS(PI()*MOD(Calculator!$B$30/Calculator!$F$19,1)),2))+MIN(500,MAX(30,100*EXP(-0.3*'VSWR Calculator'!$C$24)*(1+3*ABS(MOD('VSWR Calculator'!$C$23/Calculator!$F$19/2,1)-0.5))))/'VSWR Calculator'!$C$25)-$C43)^2+(1500*ABS(SIN(2*PI()*MOD(Calculator!$B$30/Calculator!$F$19,1)))*IF(MOD(Calculator!$B$30/Calculator!$F$19,1)&lt;0.5,-1,1))^2)/SQRT(((50*POWER(80,POWER(COS(PI()*MOD(Calculator!$B$30/Calculator!$F$19,1)),2))+MIN(500,MAX(30,100*EXP(-0.3*'VSWR Calculator'!$C$24)*(1+3*ABS(MOD('VSWR Calculator'!$C$23/Calculator!$F$19/2,1)-0.5))))/'VSWR Calculator'!$C$25)+$C43)^2+(1500*ABS(SIN(2*PI()*MOD(Calculator!$B$30/Calculator!$F$19,1)))*IF(MOD(Calculator!$B$30/Calculator!$F$19,1)&lt;0.5,-1,1))^2)),2))</f>
        <v>—</v>
      </c>
      <c r="CG43" s="253" t="str">
        <f aca="false">IF(OR(Calculator!$E$20&lt;&gt;"YES",Calculator!$B$30&lt;Calculator!$G$20),"—",ROUND((1+SQRT(((50*POWER(80,POWER(COS(PI()*MOD(Calculator!$B$30/Calculator!$F$20,1)),2))+MIN(500,MAX(30,100*EXP(-0.3*'VSWR Calculator'!$C$24)*(1+3*ABS(MOD('VSWR Calculator'!$C$23/Calculator!$F$20/2,1)-0.5))))/'VSWR Calculator'!$C$25)-$C43)^2+(1500*ABS(SIN(2*PI()*MOD(Calculator!$B$30/Calculator!$F$20,1)))*IF(MOD(Calculator!$B$30/Calculator!$F$20,1)&lt;0.5,-1,1))^2)/SQRT(((50*POWER(80,POWER(COS(PI()*MOD(Calculator!$B$30/Calculator!$F$20,1)),2))+MIN(500,MAX(30,100*EXP(-0.3*'VSWR Calculator'!$C$24)*(1+3*ABS(MOD('VSWR Calculator'!$C$23/Calculator!$F$20/2,1)-0.5))))/'VSWR Calculator'!$C$25)+$C43)^2+(1500*ABS(SIN(2*PI()*MOD(Calculator!$B$30/Calculator!$F$20,1)))*IF(MOD(Calculator!$B$30/Calculator!$F$20,1)&lt;0.5,-1,1))^2))/(1-SQRT(((50*POWER(80,POWER(COS(PI()*MOD(Calculator!$B$30/Calculator!$F$20,1)),2))+MIN(500,MAX(30,100*EXP(-0.3*'VSWR Calculator'!$C$24)*(1+3*ABS(MOD('VSWR Calculator'!$C$23/Calculator!$F$20/2,1)-0.5))))/'VSWR Calculator'!$C$25)-$C43)^2+(1500*ABS(SIN(2*PI()*MOD(Calculator!$B$30/Calculator!$F$20,1)))*IF(MOD(Calculator!$B$30/Calculator!$F$20,1)&lt;0.5,-1,1))^2)/SQRT(((50*POWER(80,POWER(COS(PI()*MOD(Calculator!$B$30/Calculator!$F$20,1)),2))+MIN(500,MAX(30,100*EXP(-0.3*'VSWR Calculator'!$C$24)*(1+3*ABS(MOD('VSWR Calculator'!$C$23/Calculator!$F$20/2,1)-0.5))))/'VSWR Calculator'!$C$25)+$C43)^2+(1500*ABS(SIN(2*PI()*MOD(Calculator!$B$30/Calculator!$F$20,1)))*IF(MOD(Calculator!$B$30/Calculator!$F$20,1)&lt;0.5,-1,1))^2)),2))</f>
        <v>—</v>
      </c>
      <c r="CH43" s="253" t="str">
        <f aca="false">IF(OR(Calculator!$E$21&lt;&gt;"YES",Calculator!$B$30&lt;Calculator!$G$21),"—",ROUND((1+SQRT(((50*POWER(80,POWER(COS(PI()*MOD(Calculator!$B$30/Calculator!$F$21,1)),2))+MIN(500,MAX(30,100*EXP(-0.3*'VSWR Calculator'!$C$24)*(1+3*ABS(MOD('VSWR Calculator'!$C$23/Calculator!$F$21/2,1)-0.5))))/'VSWR Calculator'!$C$25)-$C43)^2+(1500*ABS(SIN(2*PI()*MOD(Calculator!$B$30/Calculator!$F$21,1)))*IF(MOD(Calculator!$B$30/Calculator!$F$21,1)&lt;0.5,-1,1))^2)/SQRT(((50*POWER(80,POWER(COS(PI()*MOD(Calculator!$B$30/Calculator!$F$21,1)),2))+MIN(500,MAX(30,100*EXP(-0.3*'VSWR Calculator'!$C$24)*(1+3*ABS(MOD('VSWR Calculator'!$C$23/Calculator!$F$21/2,1)-0.5))))/'VSWR Calculator'!$C$25)+$C43)^2+(1500*ABS(SIN(2*PI()*MOD(Calculator!$B$30/Calculator!$F$21,1)))*IF(MOD(Calculator!$B$30/Calculator!$F$21,1)&lt;0.5,-1,1))^2))/(1-SQRT(((50*POWER(80,POWER(COS(PI()*MOD(Calculator!$B$30/Calculator!$F$21,1)),2))+MIN(500,MAX(30,100*EXP(-0.3*'VSWR Calculator'!$C$24)*(1+3*ABS(MOD('VSWR Calculator'!$C$23/Calculator!$F$21/2,1)-0.5))))/'VSWR Calculator'!$C$25)-$C43)^2+(1500*ABS(SIN(2*PI()*MOD(Calculator!$B$30/Calculator!$F$21,1)))*IF(MOD(Calculator!$B$30/Calculator!$F$21,1)&lt;0.5,-1,1))^2)/SQRT(((50*POWER(80,POWER(COS(PI()*MOD(Calculator!$B$30/Calculator!$F$21,1)),2))+MIN(500,MAX(30,100*EXP(-0.3*'VSWR Calculator'!$C$24)*(1+3*ABS(MOD('VSWR Calculator'!$C$23/Calculator!$F$21/2,1)-0.5))))/'VSWR Calculator'!$C$25)+$C43)^2+(1500*ABS(SIN(2*PI()*MOD(Calculator!$B$30/Calculator!$F$21,1)))*IF(MOD(Calculator!$B$30/Calculator!$F$21,1)&lt;0.5,-1,1))^2)),2))</f>
        <v>—</v>
      </c>
      <c r="CI43" s="253" t="str">
        <f aca="false">IF(OR(Calculator!$E$22&lt;&gt;"YES",Calculator!$B$30&lt;Calculator!$G$22),"—",ROUND((1+SQRT(((50*POWER(80,POWER(COS(PI()*MOD(Calculator!$B$30/Calculator!$F$22,1)),2))+MIN(500,MAX(30,100*EXP(-0.3*'VSWR Calculator'!$C$24)*(1+3*ABS(MOD('VSWR Calculator'!$C$23/Calculator!$F$22/2,1)-0.5))))/'VSWR Calculator'!$C$25)-$C43)^2+(1500*ABS(SIN(2*PI()*MOD(Calculator!$B$30/Calculator!$F$22,1)))*IF(MOD(Calculator!$B$30/Calculator!$F$22,1)&lt;0.5,-1,1))^2)/SQRT(((50*POWER(80,POWER(COS(PI()*MOD(Calculator!$B$30/Calculator!$F$22,1)),2))+MIN(500,MAX(30,100*EXP(-0.3*'VSWR Calculator'!$C$24)*(1+3*ABS(MOD('VSWR Calculator'!$C$23/Calculator!$F$22/2,1)-0.5))))/'VSWR Calculator'!$C$25)+$C43)^2+(1500*ABS(SIN(2*PI()*MOD(Calculator!$B$30/Calculator!$F$22,1)))*IF(MOD(Calculator!$B$30/Calculator!$F$22,1)&lt;0.5,-1,1))^2))/(1-SQRT(((50*POWER(80,POWER(COS(PI()*MOD(Calculator!$B$30/Calculator!$F$22,1)),2))+MIN(500,MAX(30,100*EXP(-0.3*'VSWR Calculator'!$C$24)*(1+3*ABS(MOD('VSWR Calculator'!$C$23/Calculator!$F$22/2,1)-0.5))))/'VSWR Calculator'!$C$25)-$C43)^2+(1500*ABS(SIN(2*PI()*MOD(Calculator!$B$30/Calculator!$F$22,1)))*IF(MOD(Calculator!$B$30/Calculator!$F$22,1)&lt;0.5,-1,1))^2)/SQRT(((50*POWER(80,POWER(COS(PI()*MOD(Calculator!$B$30/Calculator!$F$22,1)),2))+MIN(500,MAX(30,100*EXP(-0.3*'VSWR Calculator'!$C$24)*(1+3*ABS(MOD('VSWR Calculator'!$C$23/Calculator!$F$22/2,1)-0.5))))/'VSWR Calculator'!$C$25)+$C43)^2+(1500*ABS(SIN(2*PI()*MOD(Calculator!$B$30/Calculator!$F$22,1)))*IF(MOD(Calculator!$B$30/Calculator!$F$22,1)&lt;0.5,-1,1))^2)),2))</f>
        <v>—</v>
      </c>
      <c r="CJ43" s="253" t="n">
        <f aca="false">IFERROR(ROUND((IF(ISNUMBER(BY43),BY43,0)+IF(ISNUMBER(BZ43),BZ43,0)+IF(ISNUMBER(CA43),CA43,0)+IF(ISNUMBER(CB43),CB43,0)+IF(ISNUMBER(CC43),CC43,0)+IF(ISNUMBER(CD43),CD43,0)+IF(ISNUMBER(CE43),CE43,0)+IF(ISNUMBER(CF43),CF43,0)+IF(ISNUMBER(CG43),CG43,0)+IF(ISNUMBER(CH43),CH43,0)+IF(ISNUMBER(CI43),CI43,0))/(IF(ISNUMBER(BY43),1,0)+IF(ISNUMBER(BZ43),1,0)+IF(ISNUMBER(CA43),1,0)+IF(ISNUMBER(CB43),1,0)+IF(ISNUMBER(CC43),1,0)+IF(ISNUMBER(CD43),1,0)+IF(ISNUMBER(CE43),1,0)+IF(ISNUMBER(CF43),1,0)+IF(ISNUMBER(CG43),1,0)+IF(ISNUMBER(CH43),1,0)+IF(ISNUMBER(CI43),1,0)),4),"")</f>
        <v>22.98</v>
      </c>
      <c r="CK43" s="253" t="str">
        <f aca="false">IF(OR(Calculator!$E$12&lt;&gt;"YES",Calculator!$B$31&lt;Calculator!$G$12),"—",ROUND((1+SQRT(((50*POWER(80,POWER(COS(PI()*MOD(Calculator!$B$31/Calculator!$F$12,1)),2))+MIN(500,MAX(30,100*EXP(-0.3*'VSWR Calculator'!$C$24)*(1+3*ABS(MOD('VSWR Calculator'!$C$23/Calculator!$F$12/2,1)-0.5))))/'VSWR Calculator'!$C$25)-$C43)^2+(1500*ABS(SIN(2*PI()*MOD(Calculator!$B$31/Calculator!$F$12,1)))*IF(MOD(Calculator!$B$31/Calculator!$F$12,1)&lt;0.5,-1,1))^2)/SQRT(((50*POWER(80,POWER(COS(PI()*MOD(Calculator!$B$31/Calculator!$F$12,1)),2))+MIN(500,MAX(30,100*EXP(-0.3*'VSWR Calculator'!$C$24)*(1+3*ABS(MOD('VSWR Calculator'!$C$23/Calculator!$F$12/2,1)-0.5))))/'VSWR Calculator'!$C$25)+$C43)^2+(1500*ABS(SIN(2*PI()*MOD(Calculator!$B$31/Calculator!$F$12,1)))*IF(MOD(Calculator!$B$31/Calculator!$F$12,1)&lt;0.5,-1,1))^2))/(1-SQRT(((50*POWER(80,POWER(COS(PI()*MOD(Calculator!$B$31/Calculator!$F$12,1)),2))+MIN(500,MAX(30,100*EXP(-0.3*'VSWR Calculator'!$C$24)*(1+3*ABS(MOD('VSWR Calculator'!$C$23/Calculator!$F$12/2,1)-0.5))))/'VSWR Calculator'!$C$25)-$C43)^2+(1500*ABS(SIN(2*PI()*MOD(Calculator!$B$31/Calculator!$F$12,1)))*IF(MOD(Calculator!$B$31/Calculator!$F$12,1)&lt;0.5,-1,1))^2)/SQRT(((50*POWER(80,POWER(COS(PI()*MOD(Calculator!$B$31/Calculator!$F$12,1)),2))+MIN(500,MAX(30,100*EXP(-0.3*'VSWR Calculator'!$C$24)*(1+3*ABS(MOD('VSWR Calculator'!$C$23/Calculator!$F$12/2,1)-0.5))))/'VSWR Calculator'!$C$25)+$C43)^2+(1500*ABS(SIN(2*PI()*MOD(Calculator!$B$31/Calculator!$F$12,1)))*IF(MOD(Calculator!$B$31/Calculator!$F$12,1)&lt;0.5,-1,1))^2)),2))</f>
        <v>—</v>
      </c>
      <c r="CL43" s="253" t="str">
        <f aca="false">IF(OR(Calculator!$E$13&lt;&gt;"YES",Calculator!$B$31&lt;Calculator!$G$13),"—",ROUND((1+SQRT(((50*POWER(80,POWER(COS(PI()*MOD(Calculator!$B$31/Calculator!$F$13,1)),2))+MIN(500,MAX(30,100*EXP(-0.3*'VSWR Calculator'!$C$24)*(1+3*ABS(MOD('VSWR Calculator'!$C$23/Calculator!$F$13/2,1)-0.5))))/'VSWR Calculator'!$C$25)-$C43)^2+(1500*ABS(SIN(2*PI()*MOD(Calculator!$B$31/Calculator!$F$13,1)))*IF(MOD(Calculator!$B$31/Calculator!$F$13,1)&lt;0.5,-1,1))^2)/SQRT(((50*POWER(80,POWER(COS(PI()*MOD(Calculator!$B$31/Calculator!$F$13,1)),2))+MIN(500,MAX(30,100*EXP(-0.3*'VSWR Calculator'!$C$24)*(1+3*ABS(MOD('VSWR Calculator'!$C$23/Calculator!$F$13/2,1)-0.5))))/'VSWR Calculator'!$C$25)+$C43)^2+(1500*ABS(SIN(2*PI()*MOD(Calculator!$B$31/Calculator!$F$13,1)))*IF(MOD(Calculator!$B$31/Calculator!$F$13,1)&lt;0.5,-1,1))^2))/(1-SQRT(((50*POWER(80,POWER(COS(PI()*MOD(Calculator!$B$31/Calculator!$F$13,1)),2))+MIN(500,MAX(30,100*EXP(-0.3*'VSWR Calculator'!$C$24)*(1+3*ABS(MOD('VSWR Calculator'!$C$23/Calculator!$F$13/2,1)-0.5))))/'VSWR Calculator'!$C$25)-$C43)^2+(1500*ABS(SIN(2*PI()*MOD(Calculator!$B$31/Calculator!$F$13,1)))*IF(MOD(Calculator!$B$31/Calculator!$F$13,1)&lt;0.5,-1,1))^2)/SQRT(((50*POWER(80,POWER(COS(PI()*MOD(Calculator!$B$31/Calculator!$F$13,1)),2))+MIN(500,MAX(30,100*EXP(-0.3*'VSWR Calculator'!$C$24)*(1+3*ABS(MOD('VSWR Calculator'!$C$23/Calculator!$F$13/2,1)-0.5))))/'VSWR Calculator'!$C$25)+$C43)^2+(1500*ABS(SIN(2*PI()*MOD(Calculator!$B$31/Calculator!$F$13,1)))*IF(MOD(Calculator!$B$31/Calculator!$F$13,1)&lt;0.5,-1,1))^2)),2))</f>
        <v>—</v>
      </c>
      <c r="CM43" s="253" t="str">
        <f aca="false">IF(OR(Calculator!$E$14&lt;&gt;"YES",Calculator!$B$31&lt;Calculator!$G$14),"—",ROUND((1+SQRT(((50*POWER(80,POWER(COS(PI()*MOD(Calculator!$B$31/Calculator!$F$14,1)),2))+MIN(500,MAX(30,100*EXP(-0.3*'VSWR Calculator'!$C$24)*(1+3*ABS(MOD('VSWR Calculator'!$C$23/Calculator!$F$14/2,1)-0.5))))/'VSWR Calculator'!$C$25)-$C43)^2+(1500*ABS(SIN(2*PI()*MOD(Calculator!$B$31/Calculator!$F$14,1)))*IF(MOD(Calculator!$B$31/Calculator!$F$14,1)&lt;0.5,-1,1))^2)/SQRT(((50*POWER(80,POWER(COS(PI()*MOD(Calculator!$B$31/Calculator!$F$14,1)),2))+MIN(500,MAX(30,100*EXP(-0.3*'VSWR Calculator'!$C$24)*(1+3*ABS(MOD('VSWR Calculator'!$C$23/Calculator!$F$14/2,1)-0.5))))/'VSWR Calculator'!$C$25)+$C43)^2+(1500*ABS(SIN(2*PI()*MOD(Calculator!$B$31/Calculator!$F$14,1)))*IF(MOD(Calculator!$B$31/Calculator!$F$14,1)&lt;0.5,-1,1))^2))/(1-SQRT(((50*POWER(80,POWER(COS(PI()*MOD(Calculator!$B$31/Calculator!$F$14,1)),2))+MIN(500,MAX(30,100*EXP(-0.3*'VSWR Calculator'!$C$24)*(1+3*ABS(MOD('VSWR Calculator'!$C$23/Calculator!$F$14/2,1)-0.5))))/'VSWR Calculator'!$C$25)-$C43)^2+(1500*ABS(SIN(2*PI()*MOD(Calculator!$B$31/Calculator!$F$14,1)))*IF(MOD(Calculator!$B$31/Calculator!$F$14,1)&lt;0.5,-1,1))^2)/SQRT(((50*POWER(80,POWER(COS(PI()*MOD(Calculator!$B$31/Calculator!$F$14,1)),2))+MIN(500,MAX(30,100*EXP(-0.3*'VSWR Calculator'!$C$24)*(1+3*ABS(MOD('VSWR Calculator'!$C$23/Calculator!$F$14/2,1)-0.5))))/'VSWR Calculator'!$C$25)+$C43)^2+(1500*ABS(SIN(2*PI()*MOD(Calculator!$B$31/Calculator!$F$14,1)))*IF(MOD(Calculator!$B$31/Calculator!$F$14,1)&lt;0.5,-1,1))^2)),2))</f>
        <v>—</v>
      </c>
      <c r="CN43" s="253" t="n">
        <f aca="false">IF(OR(Calculator!$E$15&lt;&gt;"YES",Calculator!$B$31&lt;Calculator!$G$15),"—",ROUND((1+SQRT(((50*POWER(80,POWER(COS(PI()*MOD(Calculator!$B$31/Calculator!$F$15,1)),2))+MIN(500,MAX(30,100*EXP(-0.3*'VSWR Calculator'!$C$24)*(1+3*ABS(MOD('VSWR Calculator'!$C$23/Calculator!$F$15/2,1)-0.5))))/'VSWR Calculator'!$C$25)-$C43)^2+(1500*ABS(SIN(2*PI()*MOD(Calculator!$B$31/Calculator!$F$15,1)))*IF(MOD(Calculator!$B$31/Calculator!$F$15,1)&lt;0.5,-1,1))^2)/SQRT(((50*POWER(80,POWER(COS(PI()*MOD(Calculator!$B$31/Calculator!$F$15,1)),2))+MIN(500,MAX(30,100*EXP(-0.3*'VSWR Calculator'!$C$24)*(1+3*ABS(MOD('VSWR Calculator'!$C$23/Calculator!$F$15/2,1)-0.5))))/'VSWR Calculator'!$C$25)+$C43)^2+(1500*ABS(SIN(2*PI()*MOD(Calculator!$B$31/Calculator!$F$15,1)))*IF(MOD(Calculator!$B$31/Calculator!$F$15,1)&lt;0.5,-1,1))^2))/(1-SQRT(((50*POWER(80,POWER(COS(PI()*MOD(Calculator!$B$31/Calculator!$F$15,1)),2))+MIN(500,MAX(30,100*EXP(-0.3*'VSWR Calculator'!$C$24)*(1+3*ABS(MOD('VSWR Calculator'!$C$23/Calculator!$F$15/2,1)-0.5))))/'VSWR Calculator'!$C$25)-$C43)^2+(1500*ABS(SIN(2*PI()*MOD(Calculator!$B$31/Calculator!$F$15,1)))*IF(MOD(Calculator!$B$31/Calculator!$F$15,1)&lt;0.5,-1,1))^2)/SQRT(((50*POWER(80,POWER(COS(PI()*MOD(Calculator!$B$31/Calculator!$F$15,1)),2))+MIN(500,MAX(30,100*EXP(-0.3*'VSWR Calculator'!$C$24)*(1+3*ABS(MOD('VSWR Calculator'!$C$23/Calculator!$F$15/2,1)-0.5))))/'VSWR Calculator'!$C$25)+$C43)^2+(1500*ABS(SIN(2*PI()*MOD(Calculator!$B$31/Calculator!$F$15,1)))*IF(MOD(Calculator!$B$31/Calculator!$F$15,1)&lt;0.5,-1,1))^2)),2))</f>
        <v>22.89</v>
      </c>
      <c r="CO43" s="253" t="str">
        <f aca="false">IF(OR(Calculator!$E$16&lt;&gt;"YES",Calculator!$B$31&lt;Calculator!$G$16),"—",ROUND((1+SQRT(((50*POWER(80,POWER(COS(PI()*MOD(Calculator!$B$31/Calculator!$F$16,1)),2))+MIN(500,MAX(30,100*EXP(-0.3*'VSWR Calculator'!$C$24)*(1+3*ABS(MOD('VSWR Calculator'!$C$23/Calculator!$F$16/2,1)-0.5))))/'VSWR Calculator'!$C$25)-$C43)^2+(1500*ABS(SIN(2*PI()*MOD(Calculator!$B$31/Calculator!$F$16,1)))*IF(MOD(Calculator!$B$31/Calculator!$F$16,1)&lt;0.5,-1,1))^2)/SQRT(((50*POWER(80,POWER(COS(PI()*MOD(Calculator!$B$31/Calculator!$F$16,1)),2))+MIN(500,MAX(30,100*EXP(-0.3*'VSWR Calculator'!$C$24)*(1+3*ABS(MOD('VSWR Calculator'!$C$23/Calculator!$F$16/2,1)-0.5))))/'VSWR Calculator'!$C$25)+$C43)^2+(1500*ABS(SIN(2*PI()*MOD(Calculator!$B$31/Calculator!$F$16,1)))*IF(MOD(Calculator!$B$31/Calculator!$F$16,1)&lt;0.5,-1,1))^2))/(1-SQRT(((50*POWER(80,POWER(COS(PI()*MOD(Calculator!$B$31/Calculator!$F$16,1)),2))+MIN(500,MAX(30,100*EXP(-0.3*'VSWR Calculator'!$C$24)*(1+3*ABS(MOD('VSWR Calculator'!$C$23/Calculator!$F$16/2,1)-0.5))))/'VSWR Calculator'!$C$25)-$C43)^2+(1500*ABS(SIN(2*PI()*MOD(Calculator!$B$31/Calculator!$F$16,1)))*IF(MOD(Calculator!$B$31/Calculator!$F$16,1)&lt;0.5,-1,1))^2)/SQRT(((50*POWER(80,POWER(COS(PI()*MOD(Calculator!$B$31/Calculator!$F$16,1)),2))+MIN(500,MAX(30,100*EXP(-0.3*'VSWR Calculator'!$C$24)*(1+3*ABS(MOD('VSWR Calculator'!$C$23/Calculator!$F$16/2,1)-0.5))))/'VSWR Calculator'!$C$25)+$C43)^2+(1500*ABS(SIN(2*PI()*MOD(Calculator!$B$31/Calculator!$F$16,1)))*IF(MOD(Calculator!$B$31/Calculator!$F$16,1)&lt;0.5,-1,1))^2)),2))</f>
        <v>—</v>
      </c>
      <c r="CP43" s="253" t="n">
        <f aca="false">IF(OR(Calculator!$E$17&lt;&gt;"YES",Calculator!$B$31&lt;Calculator!$G$17),"—",ROUND((1+SQRT(((50*POWER(80,POWER(COS(PI()*MOD(Calculator!$B$31/Calculator!$F$17,1)),2))+MIN(500,MAX(30,100*EXP(-0.3*'VSWR Calculator'!$C$24)*(1+3*ABS(MOD('VSWR Calculator'!$C$23/Calculator!$F$17/2,1)-0.5))))/'VSWR Calculator'!$C$25)-$C43)^2+(1500*ABS(SIN(2*PI()*MOD(Calculator!$B$31/Calculator!$F$17,1)))*IF(MOD(Calculator!$B$31/Calculator!$F$17,1)&lt;0.5,-1,1))^2)/SQRT(((50*POWER(80,POWER(COS(PI()*MOD(Calculator!$B$31/Calculator!$F$17,1)),2))+MIN(500,MAX(30,100*EXP(-0.3*'VSWR Calculator'!$C$24)*(1+3*ABS(MOD('VSWR Calculator'!$C$23/Calculator!$F$17/2,1)-0.5))))/'VSWR Calculator'!$C$25)+$C43)^2+(1500*ABS(SIN(2*PI()*MOD(Calculator!$B$31/Calculator!$F$17,1)))*IF(MOD(Calculator!$B$31/Calculator!$F$17,1)&lt;0.5,-1,1))^2))/(1-SQRT(((50*POWER(80,POWER(COS(PI()*MOD(Calculator!$B$31/Calculator!$F$17,1)),2))+MIN(500,MAX(30,100*EXP(-0.3*'VSWR Calculator'!$C$24)*(1+3*ABS(MOD('VSWR Calculator'!$C$23/Calculator!$F$17/2,1)-0.5))))/'VSWR Calculator'!$C$25)-$C43)^2+(1500*ABS(SIN(2*PI()*MOD(Calculator!$B$31/Calculator!$F$17,1)))*IF(MOD(Calculator!$B$31/Calculator!$F$17,1)&lt;0.5,-1,1))^2)/SQRT(((50*POWER(80,POWER(COS(PI()*MOD(Calculator!$B$31/Calculator!$F$17,1)),2))+MIN(500,MAX(30,100*EXP(-0.3*'VSWR Calculator'!$C$24)*(1+3*ABS(MOD('VSWR Calculator'!$C$23/Calculator!$F$17/2,1)-0.5))))/'VSWR Calculator'!$C$25)+$C43)^2+(1500*ABS(SIN(2*PI()*MOD(Calculator!$B$31/Calculator!$F$17,1)))*IF(MOD(Calculator!$B$31/Calculator!$F$17,1)&lt;0.5,-1,1))^2)),2))</f>
        <v>21.64</v>
      </c>
      <c r="CQ43" s="253" t="str">
        <f aca="false">IF(OR(Calculator!$E$18&lt;&gt;"YES",Calculator!$B$31&lt;Calculator!$G$18),"—",ROUND((1+SQRT(((50*POWER(80,POWER(COS(PI()*MOD(Calculator!$B$31/Calculator!$F$18,1)),2))+MIN(500,MAX(30,100*EXP(-0.3*'VSWR Calculator'!$C$24)*(1+3*ABS(MOD('VSWR Calculator'!$C$23/Calculator!$F$18/2,1)-0.5))))/'VSWR Calculator'!$C$25)-$C43)^2+(1500*ABS(SIN(2*PI()*MOD(Calculator!$B$31/Calculator!$F$18,1)))*IF(MOD(Calculator!$B$31/Calculator!$F$18,1)&lt;0.5,-1,1))^2)/SQRT(((50*POWER(80,POWER(COS(PI()*MOD(Calculator!$B$31/Calculator!$F$18,1)),2))+MIN(500,MAX(30,100*EXP(-0.3*'VSWR Calculator'!$C$24)*(1+3*ABS(MOD('VSWR Calculator'!$C$23/Calculator!$F$18/2,1)-0.5))))/'VSWR Calculator'!$C$25)+$C43)^2+(1500*ABS(SIN(2*PI()*MOD(Calculator!$B$31/Calculator!$F$18,1)))*IF(MOD(Calculator!$B$31/Calculator!$F$18,1)&lt;0.5,-1,1))^2))/(1-SQRT(((50*POWER(80,POWER(COS(PI()*MOD(Calculator!$B$31/Calculator!$F$18,1)),2))+MIN(500,MAX(30,100*EXP(-0.3*'VSWR Calculator'!$C$24)*(1+3*ABS(MOD('VSWR Calculator'!$C$23/Calculator!$F$18/2,1)-0.5))))/'VSWR Calculator'!$C$25)-$C43)^2+(1500*ABS(SIN(2*PI()*MOD(Calculator!$B$31/Calculator!$F$18,1)))*IF(MOD(Calculator!$B$31/Calculator!$F$18,1)&lt;0.5,-1,1))^2)/SQRT(((50*POWER(80,POWER(COS(PI()*MOD(Calculator!$B$31/Calculator!$F$18,1)),2))+MIN(500,MAX(30,100*EXP(-0.3*'VSWR Calculator'!$C$24)*(1+3*ABS(MOD('VSWR Calculator'!$C$23/Calculator!$F$18/2,1)-0.5))))/'VSWR Calculator'!$C$25)+$C43)^2+(1500*ABS(SIN(2*PI()*MOD(Calculator!$B$31/Calculator!$F$18,1)))*IF(MOD(Calculator!$B$31/Calculator!$F$18,1)&lt;0.5,-1,1))^2)),2))</f>
        <v>—</v>
      </c>
      <c r="CR43" s="253" t="str">
        <f aca="false">IF(OR(Calculator!$E$19&lt;&gt;"YES",Calculator!$B$31&lt;Calculator!$G$19),"—",ROUND((1+SQRT(((50*POWER(80,POWER(COS(PI()*MOD(Calculator!$B$31/Calculator!$F$19,1)),2))+MIN(500,MAX(30,100*EXP(-0.3*'VSWR Calculator'!$C$24)*(1+3*ABS(MOD('VSWR Calculator'!$C$23/Calculator!$F$19/2,1)-0.5))))/'VSWR Calculator'!$C$25)-$C43)^2+(1500*ABS(SIN(2*PI()*MOD(Calculator!$B$31/Calculator!$F$19,1)))*IF(MOD(Calculator!$B$31/Calculator!$F$19,1)&lt;0.5,-1,1))^2)/SQRT(((50*POWER(80,POWER(COS(PI()*MOD(Calculator!$B$31/Calculator!$F$19,1)),2))+MIN(500,MAX(30,100*EXP(-0.3*'VSWR Calculator'!$C$24)*(1+3*ABS(MOD('VSWR Calculator'!$C$23/Calculator!$F$19/2,1)-0.5))))/'VSWR Calculator'!$C$25)+$C43)^2+(1500*ABS(SIN(2*PI()*MOD(Calculator!$B$31/Calculator!$F$19,1)))*IF(MOD(Calculator!$B$31/Calculator!$F$19,1)&lt;0.5,-1,1))^2))/(1-SQRT(((50*POWER(80,POWER(COS(PI()*MOD(Calculator!$B$31/Calculator!$F$19,1)),2))+MIN(500,MAX(30,100*EXP(-0.3*'VSWR Calculator'!$C$24)*(1+3*ABS(MOD('VSWR Calculator'!$C$23/Calculator!$F$19/2,1)-0.5))))/'VSWR Calculator'!$C$25)-$C43)^2+(1500*ABS(SIN(2*PI()*MOD(Calculator!$B$31/Calculator!$F$19,1)))*IF(MOD(Calculator!$B$31/Calculator!$F$19,1)&lt;0.5,-1,1))^2)/SQRT(((50*POWER(80,POWER(COS(PI()*MOD(Calculator!$B$31/Calculator!$F$19,1)),2))+MIN(500,MAX(30,100*EXP(-0.3*'VSWR Calculator'!$C$24)*(1+3*ABS(MOD('VSWR Calculator'!$C$23/Calculator!$F$19/2,1)-0.5))))/'VSWR Calculator'!$C$25)+$C43)^2+(1500*ABS(SIN(2*PI()*MOD(Calculator!$B$31/Calculator!$F$19,1)))*IF(MOD(Calculator!$B$31/Calculator!$F$19,1)&lt;0.5,-1,1))^2)),2))</f>
        <v>—</v>
      </c>
      <c r="CS43" s="253" t="str">
        <f aca="false">IF(OR(Calculator!$E$20&lt;&gt;"YES",Calculator!$B$31&lt;Calculator!$G$20),"—",ROUND((1+SQRT(((50*POWER(80,POWER(COS(PI()*MOD(Calculator!$B$31/Calculator!$F$20,1)),2))+MIN(500,MAX(30,100*EXP(-0.3*'VSWR Calculator'!$C$24)*(1+3*ABS(MOD('VSWR Calculator'!$C$23/Calculator!$F$20/2,1)-0.5))))/'VSWR Calculator'!$C$25)-$C43)^2+(1500*ABS(SIN(2*PI()*MOD(Calculator!$B$31/Calculator!$F$20,1)))*IF(MOD(Calculator!$B$31/Calculator!$F$20,1)&lt;0.5,-1,1))^2)/SQRT(((50*POWER(80,POWER(COS(PI()*MOD(Calculator!$B$31/Calculator!$F$20,1)),2))+MIN(500,MAX(30,100*EXP(-0.3*'VSWR Calculator'!$C$24)*(1+3*ABS(MOD('VSWR Calculator'!$C$23/Calculator!$F$20/2,1)-0.5))))/'VSWR Calculator'!$C$25)+$C43)^2+(1500*ABS(SIN(2*PI()*MOD(Calculator!$B$31/Calculator!$F$20,1)))*IF(MOD(Calculator!$B$31/Calculator!$F$20,1)&lt;0.5,-1,1))^2))/(1-SQRT(((50*POWER(80,POWER(COS(PI()*MOD(Calculator!$B$31/Calculator!$F$20,1)),2))+MIN(500,MAX(30,100*EXP(-0.3*'VSWR Calculator'!$C$24)*(1+3*ABS(MOD('VSWR Calculator'!$C$23/Calculator!$F$20/2,1)-0.5))))/'VSWR Calculator'!$C$25)-$C43)^2+(1500*ABS(SIN(2*PI()*MOD(Calculator!$B$31/Calculator!$F$20,1)))*IF(MOD(Calculator!$B$31/Calculator!$F$20,1)&lt;0.5,-1,1))^2)/SQRT(((50*POWER(80,POWER(COS(PI()*MOD(Calculator!$B$31/Calculator!$F$20,1)),2))+MIN(500,MAX(30,100*EXP(-0.3*'VSWR Calculator'!$C$24)*(1+3*ABS(MOD('VSWR Calculator'!$C$23/Calculator!$F$20/2,1)-0.5))))/'VSWR Calculator'!$C$25)+$C43)^2+(1500*ABS(SIN(2*PI()*MOD(Calculator!$B$31/Calculator!$F$20,1)))*IF(MOD(Calculator!$B$31/Calculator!$F$20,1)&lt;0.5,-1,1))^2)),2))</f>
        <v>—</v>
      </c>
      <c r="CT43" s="253" t="str">
        <f aca="false">IF(OR(Calculator!$E$21&lt;&gt;"YES",Calculator!$B$31&lt;Calculator!$G$21),"—",ROUND((1+SQRT(((50*POWER(80,POWER(COS(PI()*MOD(Calculator!$B$31/Calculator!$F$21,1)),2))+MIN(500,MAX(30,100*EXP(-0.3*'VSWR Calculator'!$C$24)*(1+3*ABS(MOD('VSWR Calculator'!$C$23/Calculator!$F$21/2,1)-0.5))))/'VSWR Calculator'!$C$25)-$C43)^2+(1500*ABS(SIN(2*PI()*MOD(Calculator!$B$31/Calculator!$F$21,1)))*IF(MOD(Calculator!$B$31/Calculator!$F$21,1)&lt;0.5,-1,1))^2)/SQRT(((50*POWER(80,POWER(COS(PI()*MOD(Calculator!$B$31/Calculator!$F$21,1)),2))+MIN(500,MAX(30,100*EXP(-0.3*'VSWR Calculator'!$C$24)*(1+3*ABS(MOD('VSWR Calculator'!$C$23/Calculator!$F$21/2,1)-0.5))))/'VSWR Calculator'!$C$25)+$C43)^2+(1500*ABS(SIN(2*PI()*MOD(Calculator!$B$31/Calculator!$F$21,1)))*IF(MOD(Calculator!$B$31/Calculator!$F$21,1)&lt;0.5,-1,1))^2))/(1-SQRT(((50*POWER(80,POWER(COS(PI()*MOD(Calculator!$B$31/Calculator!$F$21,1)),2))+MIN(500,MAX(30,100*EXP(-0.3*'VSWR Calculator'!$C$24)*(1+3*ABS(MOD('VSWR Calculator'!$C$23/Calculator!$F$21/2,1)-0.5))))/'VSWR Calculator'!$C$25)-$C43)^2+(1500*ABS(SIN(2*PI()*MOD(Calculator!$B$31/Calculator!$F$21,1)))*IF(MOD(Calculator!$B$31/Calculator!$F$21,1)&lt;0.5,-1,1))^2)/SQRT(((50*POWER(80,POWER(COS(PI()*MOD(Calculator!$B$31/Calculator!$F$21,1)),2))+MIN(500,MAX(30,100*EXP(-0.3*'VSWR Calculator'!$C$24)*(1+3*ABS(MOD('VSWR Calculator'!$C$23/Calculator!$F$21/2,1)-0.5))))/'VSWR Calculator'!$C$25)+$C43)^2+(1500*ABS(SIN(2*PI()*MOD(Calculator!$B$31/Calculator!$F$21,1)))*IF(MOD(Calculator!$B$31/Calculator!$F$21,1)&lt;0.5,-1,1))^2)),2))</f>
        <v>—</v>
      </c>
      <c r="CU43" s="253" t="str">
        <f aca="false">IF(OR(Calculator!$E$22&lt;&gt;"YES",Calculator!$B$31&lt;Calculator!$G$22),"—",ROUND((1+SQRT(((50*POWER(80,POWER(COS(PI()*MOD(Calculator!$B$31/Calculator!$F$22,1)),2))+MIN(500,MAX(30,100*EXP(-0.3*'VSWR Calculator'!$C$24)*(1+3*ABS(MOD('VSWR Calculator'!$C$23/Calculator!$F$22/2,1)-0.5))))/'VSWR Calculator'!$C$25)-$C43)^2+(1500*ABS(SIN(2*PI()*MOD(Calculator!$B$31/Calculator!$F$22,1)))*IF(MOD(Calculator!$B$31/Calculator!$F$22,1)&lt;0.5,-1,1))^2)/SQRT(((50*POWER(80,POWER(COS(PI()*MOD(Calculator!$B$31/Calculator!$F$22,1)),2))+MIN(500,MAX(30,100*EXP(-0.3*'VSWR Calculator'!$C$24)*(1+3*ABS(MOD('VSWR Calculator'!$C$23/Calculator!$F$22/2,1)-0.5))))/'VSWR Calculator'!$C$25)+$C43)^2+(1500*ABS(SIN(2*PI()*MOD(Calculator!$B$31/Calculator!$F$22,1)))*IF(MOD(Calculator!$B$31/Calculator!$F$22,1)&lt;0.5,-1,1))^2))/(1-SQRT(((50*POWER(80,POWER(COS(PI()*MOD(Calculator!$B$31/Calculator!$F$22,1)),2))+MIN(500,MAX(30,100*EXP(-0.3*'VSWR Calculator'!$C$24)*(1+3*ABS(MOD('VSWR Calculator'!$C$23/Calculator!$F$22/2,1)-0.5))))/'VSWR Calculator'!$C$25)-$C43)^2+(1500*ABS(SIN(2*PI()*MOD(Calculator!$B$31/Calculator!$F$22,1)))*IF(MOD(Calculator!$B$31/Calculator!$F$22,1)&lt;0.5,-1,1))^2)/SQRT(((50*POWER(80,POWER(COS(PI()*MOD(Calculator!$B$31/Calculator!$F$22,1)),2))+MIN(500,MAX(30,100*EXP(-0.3*'VSWR Calculator'!$C$24)*(1+3*ABS(MOD('VSWR Calculator'!$C$23/Calculator!$F$22/2,1)-0.5))))/'VSWR Calculator'!$C$25)+$C43)^2+(1500*ABS(SIN(2*PI()*MOD(Calculator!$B$31/Calculator!$F$22,1)))*IF(MOD(Calculator!$B$31/Calculator!$F$22,1)&lt;0.5,-1,1))^2)),2))</f>
        <v>—</v>
      </c>
      <c r="CV43" s="253" t="n">
        <f aca="false">IFERROR(ROUND((IF(ISNUMBER(CK43),CK43,0)+IF(ISNUMBER(CL43),CL43,0)+IF(ISNUMBER(CM43),CM43,0)+IF(ISNUMBER(CN43),CN43,0)+IF(ISNUMBER(CO43),CO43,0)+IF(ISNUMBER(CP43),CP43,0)+IF(ISNUMBER(CQ43),CQ43,0)+IF(ISNUMBER(CR43),CR43,0)+IF(ISNUMBER(CS43),CS43,0)+IF(ISNUMBER(CT43),CT43,0)+IF(ISNUMBER(CU43),CU43,0))/(IF(ISNUMBER(CK43),1,0)+IF(ISNUMBER(CL43),1,0)+IF(ISNUMBER(CM43),1,0)+IF(ISNUMBER(CN43),1,0)+IF(ISNUMBER(CO43),1,0)+IF(ISNUMBER(CP43),1,0)+IF(ISNUMBER(CQ43),1,0)+IF(ISNUMBER(CR43),1,0)+IF(ISNUMBER(CS43),1,0)+IF(ISNUMBER(CT43),1,0)+IF(ISNUMBER(CU43),1,0)),4),"")</f>
        <v>22.265</v>
      </c>
      <c r="CW43" s="253" t="str">
        <f aca="false">IF(OR(Calculator!$E$12&lt;&gt;"YES",Calculator!$B$32&lt;Calculator!$G$12),"—",ROUND((1+SQRT(((50*POWER(80,POWER(COS(PI()*MOD(Calculator!$B$32/Calculator!$F$12,1)),2))+MIN(500,MAX(30,100*EXP(-0.3*'VSWR Calculator'!$C$24)*(1+3*ABS(MOD('VSWR Calculator'!$C$23/Calculator!$F$12/2,1)-0.5))))/'VSWR Calculator'!$C$25)-$C43)^2+(1500*ABS(SIN(2*PI()*MOD(Calculator!$B$32/Calculator!$F$12,1)))*IF(MOD(Calculator!$B$32/Calculator!$F$12,1)&lt;0.5,-1,1))^2)/SQRT(((50*POWER(80,POWER(COS(PI()*MOD(Calculator!$B$32/Calculator!$F$12,1)),2))+MIN(500,MAX(30,100*EXP(-0.3*'VSWR Calculator'!$C$24)*(1+3*ABS(MOD('VSWR Calculator'!$C$23/Calculator!$F$12/2,1)-0.5))))/'VSWR Calculator'!$C$25)+$C43)^2+(1500*ABS(SIN(2*PI()*MOD(Calculator!$B$32/Calculator!$F$12,1)))*IF(MOD(Calculator!$B$32/Calculator!$F$12,1)&lt;0.5,-1,1))^2))/(1-SQRT(((50*POWER(80,POWER(COS(PI()*MOD(Calculator!$B$32/Calculator!$F$12,1)),2))+MIN(500,MAX(30,100*EXP(-0.3*'VSWR Calculator'!$C$24)*(1+3*ABS(MOD('VSWR Calculator'!$C$23/Calculator!$F$12/2,1)-0.5))))/'VSWR Calculator'!$C$25)-$C43)^2+(1500*ABS(SIN(2*PI()*MOD(Calculator!$B$32/Calculator!$F$12,1)))*IF(MOD(Calculator!$B$32/Calculator!$F$12,1)&lt;0.5,-1,1))^2)/SQRT(((50*POWER(80,POWER(COS(PI()*MOD(Calculator!$B$32/Calculator!$F$12,1)),2))+MIN(500,MAX(30,100*EXP(-0.3*'VSWR Calculator'!$C$24)*(1+3*ABS(MOD('VSWR Calculator'!$C$23/Calculator!$F$12/2,1)-0.5))))/'VSWR Calculator'!$C$25)+$C43)^2+(1500*ABS(SIN(2*PI()*MOD(Calculator!$B$32/Calculator!$F$12,1)))*IF(MOD(Calculator!$B$32/Calculator!$F$12,1)&lt;0.5,-1,1))^2)),2))</f>
        <v>—</v>
      </c>
      <c r="CX43" s="253" t="str">
        <f aca="false">IF(OR(Calculator!$E$13&lt;&gt;"YES",Calculator!$B$32&lt;Calculator!$G$13),"—",ROUND((1+SQRT(((50*POWER(80,POWER(COS(PI()*MOD(Calculator!$B$32/Calculator!$F$13,1)),2))+MIN(500,MAX(30,100*EXP(-0.3*'VSWR Calculator'!$C$24)*(1+3*ABS(MOD('VSWR Calculator'!$C$23/Calculator!$F$13/2,1)-0.5))))/'VSWR Calculator'!$C$25)-$C43)^2+(1500*ABS(SIN(2*PI()*MOD(Calculator!$B$32/Calculator!$F$13,1)))*IF(MOD(Calculator!$B$32/Calculator!$F$13,1)&lt;0.5,-1,1))^2)/SQRT(((50*POWER(80,POWER(COS(PI()*MOD(Calculator!$B$32/Calculator!$F$13,1)),2))+MIN(500,MAX(30,100*EXP(-0.3*'VSWR Calculator'!$C$24)*(1+3*ABS(MOD('VSWR Calculator'!$C$23/Calculator!$F$13/2,1)-0.5))))/'VSWR Calculator'!$C$25)+$C43)^2+(1500*ABS(SIN(2*PI()*MOD(Calculator!$B$32/Calculator!$F$13,1)))*IF(MOD(Calculator!$B$32/Calculator!$F$13,1)&lt;0.5,-1,1))^2))/(1-SQRT(((50*POWER(80,POWER(COS(PI()*MOD(Calculator!$B$32/Calculator!$F$13,1)),2))+MIN(500,MAX(30,100*EXP(-0.3*'VSWR Calculator'!$C$24)*(1+3*ABS(MOD('VSWR Calculator'!$C$23/Calculator!$F$13/2,1)-0.5))))/'VSWR Calculator'!$C$25)-$C43)^2+(1500*ABS(SIN(2*PI()*MOD(Calculator!$B$32/Calculator!$F$13,1)))*IF(MOD(Calculator!$B$32/Calculator!$F$13,1)&lt;0.5,-1,1))^2)/SQRT(((50*POWER(80,POWER(COS(PI()*MOD(Calculator!$B$32/Calculator!$F$13,1)),2))+MIN(500,MAX(30,100*EXP(-0.3*'VSWR Calculator'!$C$24)*(1+3*ABS(MOD('VSWR Calculator'!$C$23/Calculator!$F$13/2,1)-0.5))))/'VSWR Calculator'!$C$25)+$C43)^2+(1500*ABS(SIN(2*PI()*MOD(Calculator!$B$32/Calculator!$F$13,1)))*IF(MOD(Calculator!$B$32/Calculator!$F$13,1)&lt;0.5,-1,1))^2)),2))</f>
        <v>—</v>
      </c>
      <c r="CY43" s="253" t="str">
        <f aca="false">IF(OR(Calculator!$E$14&lt;&gt;"YES",Calculator!$B$32&lt;Calculator!$G$14),"—",ROUND((1+SQRT(((50*POWER(80,POWER(COS(PI()*MOD(Calculator!$B$32/Calculator!$F$14,1)),2))+MIN(500,MAX(30,100*EXP(-0.3*'VSWR Calculator'!$C$24)*(1+3*ABS(MOD('VSWR Calculator'!$C$23/Calculator!$F$14/2,1)-0.5))))/'VSWR Calculator'!$C$25)-$C43)^2+(1500*ABS(SIN(2*PI()*MOD(Calculator!$B$32/Calculator!$F$14,1)))*IF(MOD(Calculator!$B$32/Calculator!$F$14,1)&lt;0.5,-1,1))^2)/SQRT(((50*POWER(80,POWER(COS(PI()*MOD(Calculator!$B$32/Calculator!$F$14,1)),2))+MIN(500,MAX(30,100*EXP(-0.3*'VSWR Calculator'!$C$24)*(1+3*ABS(MOD('VSWR Calculator'!$C$23/Calculator!$F$14/2,1)-0.5))))/'VSWR Calculator'!$C$25)+$C43)^2+(1500*ABS(SIN(2*PI()*MOD(Calculator!$B$32/Calculator!$F$14,1)))*IF(MOD(Calculator!$B$32/Calculator!$F$14,1)&lt;0.5,-1,1))^2))/(1-SQRT(((50*POWER(80,POWER(COS(PI()*MOD(Calculator!$B$32/Calculator!$F$14,1)),2))+MIN(500,MAX(30,100*EXP(-0.3*'VSWR Calculator'!$C$24)*(1+3*ABS(MOD('VSWR Calculator'!$C$23/Calculator!$F$14/2,1)-0.5))))/'VSWR Calculator'!$C$25)-$C43)^2+(1500*ABS(SIN(2*PI()*MOD(Calculator!$B$32/Calculator!$F$14,1)))*IF(MOD(Calculator!$B$32/Calculator!$F$14,1)&lt;0.5,-1,1))^2)/SQRT(((50*POWER(80,POWER(COS(PI()*MOD(Calculator!$B$32/Calculator!$F$14,1)),2))+MIN(500,MAX(30,100*EXP(-0.3*'VSWR Calculator'!$C$24)*(1+3*ABS(MOD('VSWR Calculator'!$C$23/Calculator!$F$14/2,1)-0.5))))/'VSWR Calculator'!$C$25)+$C43)^2+(1500*ABS(SIN(2*PI()*MOD(Calculator!$B$32/Calculator!$F$14,1)))*IF(MOD(Calculator!$B$32/Calculator!$F$14,1)&lt;0.5,-1,1))^2)),2))</f>
        <v>—</v>
      </c>
      <c r="CZ43" s="253" t="n">
        <f aca="false">IF(OR(Calculator!$E$15&lt;&gt;"YES",Calculator!$B$32&lt;Calculator!$G$15),"—",ROUND((1+SQRT(((50*POWER(80,POWER(COS(PI()*MOD(Calculator!$B$32/Calculator!$F$15,1)),2))+MIN(500,MAX(30,100*EXP(-0.3*'VSWR Calculator'!$C$24)*(1+3*ABS(MOD('VSWR Calculator'!$C$23/Calculator!$F$15/2,1)-0.5))))/'VSWR Calculator'!$C$25)-$C43)^2+(1500*ABS(SIN(2*PI()*MOD(Calculator!$B$32/Calculator!$F$15,1)))*IF(MOD(Calculator!$B$32/Calculator!$F$15,1)&lt;0.5,-1,1))^2)/SQRT(((50*POWER(80,POWER(COS(PI()*MOD(Calculator!$B$32/Calculator!$F$15,1)),2))+MIN(500,MAX(30,100*EXP(-0.3*'VSWR Calculator'!$C$24)*(1+3*ABS(MOD('VSWR Calculator'!$C$23/Calculator!$F$15/2,1)-0.5))))/'VSWR Calculator'!$C$25)+$C43)^2+(1500*ABS(SIN(2*PI()*MOD(Calculator!$B$32/Calculator!$F$15,1)))*IF(MOD(Calculator!$B$32/Calculator!$F$15,1)&lt;0.5,-1,1))^2))/(1-SQRT(((50*POWER(80,POWER(COS(PI()*MOD(Calculator!$B$32/Calculator!$F$15,1)),2))+MIN(500,MAX(30,100*EXP(-0.3*'VSWR Calculator'!$C$24)*(1+3*ABS(MOD('VSWR Calculator'!$C$23/Calculator!$F$15/2,1)-0.5))))/'VSWR Calculator'!$C$25)-$C43)^2+(1500*ABS(SIN(2*PI()*MOD(Calculator!$B$32/Calculator!$F$15,1)))*IF(MOD(Calculator!$B$32/Calculator!$F$15,1)&lt;0.5,-1,1))^2)/SQRT(((50*POWER(80,POWER(COS(PI()*MOD(Calculator!$B$32/Calculator!$F$15,1)),2))+MIN(500,MAX(30,100*EXP(-0.3*'VSWR Calculator'!$C$24)*(1+3*ABS(MOD('VSWR Calculator'!$C$23/Calculator!$F$15/2,1)-0.5))))/'VSWR Calculator'!$C$25)+$C43)^2+(1500*ABS(SIN(2*PI()*MOD(Calculator!$B$32/Calculator!$F$15,1)))*IF(MOD(Calculator!$B$32/Calculator!$F$15,1)&lt;0.5,-1,1))^2)),2))</f>
        <v>5.99</v>
      </c>
      <c r="DA43" s="253" t="str">
        <f aca="false">IF(OR(Calculator!$E$16&lt;&gt;"YES",Calculator!$B$32&lt;Calculator!$G$16),"—",ROUND((1+SQRT(((50*POWER(80,POWER(COS(PI()*MOD(Calculator!$B$32/Calculator!$F$16,1)),2))+MIN(500,MAX(30,100*EXP(-0.3*'VSWR Calculator'!$C$24)*(1+3*ABS(MOD('VSWR Calculator'!$C$23/Calculator!$F$16/2,1)-0.5))))/'VSWR Calculator'!$C$25)-$C43)^2+(1500*ABS(SIN(2*PI()*MOD(Calculator!$B$32/Calculator!$F$16,1)))*IF(MOD(Calculator!$B$32/Calculator!$F$16,1)&lt;0.5,-1,1))^2)/SQRT(((50*POWER(80,POWER(COS(PI()*MOD(Calculator!$B$32/Calculator!$F$16,1)),2))+MIN(500,MAX(30,100*EXP(-0.3*'VSWR Calculator'!$C$24)*(1+3*ABS(MOD('VSWR Calculator'!$C$23/Calculator!$F$16/2,1)-0.5))))/'VSWR Calculator'!$C$25)+$C43)^2+(1500*ABS(SIN(2*PI()*MOD(Calculator!$B$32/Calculator!$F$16,1)))*IF(MOD(Calculator!$B$32/Calculator!$F$16,1)&lt;0.5,-1,1))^2))/(1-SQRT(((50*POWER(80,POWER(COS(PI()*MOD(Calculator!$B$32/Calculator!$F$16,1)),2))+MIN(500,MAX(30,100*EXP(-0.3*'VSWR Calculator'!$C$24)*(1+3*ABS(MOD('VSWR Calculator'!$C$23/Calculator!$F$16/2,1)-0.5))))/'VSWR Calculator'!$C$25)-$C43)^2+(1500*ABS(SIN(2*PI()*MOD(Calculator!$B$32/Calculator!$F$16,1)))*IF(MOD(Calculator!$B$32/Calculator!$F$16,1)&lt;0.5,-1,1))^2)/SQRT(((50*POWER(80,POWER(COS(PI()*MOD(Calculator!$B$32/Calculator!$F$16,1)),2))+MIN(500,MAX(30,100*EXP(-0.3*'VSWR Calculator'!$C$24)*(1+3*ABS(MOD('VSWR Calculator'!$C$23/Calculator!$F$16/2,1)-0.5))))/'VSWR Calculator'!$C$25)+$C43)^2+(1500*ABS(SIN(2*PI()*MOD(Calculator!$B$32/Calculator!$F$16,1)))*IF(MOD(Calculator!$B$32/Calculator!$F$16,1)&lt;0.5,-1,1))^2)),2))</f>
        <v>—</v>
      </c>
      <c r="DB43" s="253" t="n">
        <f aca="false">IF(OR(Calculator!$E$17&lt;&gt;"YES",Calculator!$B$32&lt;Calculator!$G$17),"—",ROUND((1+SQRT(((50*POWER(80,POWER(COS(PI()*MOD(Calculator!$B$32/Calculator!$F$17,1)),2))+MIN(500,MAX(30,100*EXP(-0.3*'VSWR Calculator'!$C$24)*(1+3*ABS(MOD('VSWR Calculator'!$C$23/Calculator!$F$17/2,1)-0.5))))/'VSWR Calculator'!$C$25)-$C43)^2+(1500*ABS(SIN(2*PI()*MOD(Calculator!$B$32/Calculator!$F$17,1)))*IF(MOD(Calculator!$B$32/Calculator!$F$17,1)&lt;0.5,-1,1))^2)/SQRT(((50*POWER(80,POWER(COS(PI()*MOD(Calculator!$B$32/Calculator!$F$17,1)),2))+MIN(500,MAX(30,100*EXP(-0.3*'VSWR Calculator'!$C$24)*(1+3*ABS(MOD('VSWR Calculator'!$C$23/Calculator!$F$17/2,1)-0.5))))/'VSWR Calculator'!$C$25)+$C43)^2+(1500*ABS(SIN(2*PI()*MOD(Calculator!$B$32/Calculator!$F$17,1)))*IF(MOD(Calculator!$B$32/Calculator!$F$17,1)&lt;0.5,-1,1))^2))/(1-SQRT(((50*POWER(80,POWER(COS(PI()*MOD(Calculator!$B$32/Calculator!$F$17,1)),2))+MIN(500,MAX(30,100*EXP(-0.3*'VSWR Calculator'!$C$24)*(1+3*ABS(MOD('VSWR Calculator'!$C$23/Calculator!$F$17/2,1)-0.5))))/'VSWR Calculator'!$C$25)-$C43)^2+(1500*ABS(SIN(2*PI()*MOD(Calculator!$B$32/Calculator!$F$17,1)))*IF(MOD(Calculator!$B$32/Calculator!$F$17,1)&lt;0.5,-1,1))^2)/SQRT(((50*POWER(80,POWER(COS(PI()*MOD(Calculator!$B$32/Calculator!$F$17,1)),2))+MIN(500,MAX(30,100*EXP(-0.3*'VSWR Calculator'!$C$24)*(1+3*ABS(MOD('VSWR Calculator'!$C$23/Calculator!$F$17/2,1)-0.5))))/'VSWR Calculator'!$C$25)+$C43)^2+(1500*ABS(SIN(2*PI()*MOD(Calculator!$B$32/Calculator!$F$17,1)))*IF(MOD(Calculator!$B$32/Calculator!$F$17,1)&lt;0.5,-1,1))^2)),2))</f>
        <v>22.22</v>
      </c>
      <c r="DC43" s="253" t="str">
        <f aca="false">IF(OR(Calculator!$E$18&lt;&gt;"YES",Calculator!$B$32&lt;Calculator!$G$18),"—",ROUND((1+SQRT(((50*POWER(80,POWER(COS(PI()*MOD(Calculator!$B$32/Calculator!$F$18,1)),2))+MIN(500,MAX(30,100*EXP(-0.3*'VSWR Calculator'!$C$24)*(1+3*ABS(MOD('VSWR Calculator'!$C$23/Calculator!$F$18/2,1)-0.5))))/'VSWR Calculator'!$C$25)-$C43)^2+(1500*ABS(SIN(2*PI()*MOD(Calculator!$B$32/Calculator!$F$18,1)))*IF(MOD(Calculator!$B$32/Calculator!$F$18,1)&lt;0.5,-1,1))^2)/SQRT(((50*POWER(80,POWER(COS(PI()*MOD(Calculator!$B$32/Calculator!$F$18,1)),2))+MIN(500,MAX(30,100*EXP(-0.3*'VSWR Calculator'!$C$24)*(1+3*ABS(MOD('VSWR Calculator'!$C$23/Calculator!$F$18/2,1)-0.5))))/'VSWR Calculator'!$C$25)+$C43)^2+(1500*ABS(SIN(2*PI()*MOD(Calculator!$B$32/Calculator!$F$18,1)))*IF(MOD(Calculator!$B$32/Calculator!$F$18,1)&lt;0.5,-1,1))^2))/(1-SQRT(((50*POWER(80,POWER(COS(PI()*MOD(Calculator!$B$32/Calculator!$F$18,1)),2))+MIN(500,MAX(30,100*EXP(-0.3*'VSWR Calculator'!$C$24)*(1+3*ABS(MOD('VSWR Calculator'!$C$23/Calculator!$F$18/2,1)-0.5))))/'VSWR Calculator'!$C$25)-$C43)^2+(1500*ABS(SIN(2*PI()*MOD(Calculator!$B$32/Calculator!$F$18,1)))*IF(MOD(Calculator!$B$32/Calculator!$F$18,1)&lt;0.5,-1,1))^2)/SQRT(((50*POWER(80,POWER(COS(PI()*MOD(Calculator!$B$32/Calculator!$F$18,1)),2))+MIN(500,MAX(30,100*EXP(-0.3*'VSWR Calculator'!$C$24)*(1+3*ABS(MOD('VSWR Calculator'!$C$23/Calculator!$F$18/2,1)-0.5))))/'VSWR Calculator'!$C$25)+$C43)^2+(1500*ABS(SIN(2*PI()*MOD(Calculator!$B$32/Calculator!$F$18,1)))*IF(MOD(Calculator!$B$32/Calculator!$F$18,1)&lt;0.5,-1,1))^2)),2))</f>
        <v>—</v>
      </c>
      <c r="DD43" s="253" t="str">
        <f aca="false">IF(OR(Calculator!$E$19&lt;&gt;"YES",Calculator!$B$32&lt;Calculator!$G$19),"—",ROUND((1+SQRT(((50*POWER(80,POWER(COS(PI()*MOD(Calculator!$B$32/Calculator!$F$19,1)),2))+MIN(500,MAX(30,100*EXP(-0.3*'VSWR Calculator'!$C$24)*(1+3*ABS(MOD('VSWR Calculator'!$C$23/Calculator!$F$19/2,1)-0.5))))/'VSWR Calculator'!$C$25)-$C43)^2+(1500*ABS(SIN(2*PI()*MOD(Calculator!$B$32/Calculator!$F$19,1)))*IF(MOD(Calculator!$B$32/Calculator!$F$19,1)&lt;0.5,-1,1))^2)/SQRT(((50*POWER(80,POWER(COS(PI()*MOD(Calculator!$B$32/Calculator!$F$19,1)),2))+MIN(500,MAX(30,100*EXP(-0.3*'VSWR Calculator'!$C$24)*(1+3*ABS(MOD('VSWR Calculator'!$C$23/Calculator!$F$19/2,1)-0.5))))/'VSWR Calculator'!$C$25)+$C43)^2+(1500*ABS(SIN(2*PI()*MOD(Calculator!$B$32/Calculator!$F$19,1)))*IF(MOD(Calculator!$B$32/Calculator!$F$19,1)&lt;0.5,-1,1))^2))/(1-SQRT(((50*POWER(80,POWER(COS(PI()*MOD(Calculator!$B$32/Calculator!$F$19,1)),2))+MIN(500,MAX(30,100*EXP(-0.3*'VSWR Calculator'!$C$24)*(1+3*ABS(MOD('VSWR Calculator'!$C$23/Calculator!$F$19/2,1)-0.5))))/'VSWR Calculator'!$C$25)-$C43)^2+(1500*ABS(SIN(2*PI()*MOD(Calculator!$B$32/Calculator!$F$19,1)))*IF(MOD(Calculator!$B$32/Calculator!$F$19,1)&lt;0.5,-1,1))^2)/SQRT(((50*POWER(80,POWER(COS(PI()*MOD(Calculator!$B$32/Calculator!$F$19,1)),2))+MIN(500,MAX(30,100*EXP(-0.3*'VSWR Calculator'!$C$24)*(1+3*ABS(MOD('VSWR Calculator'!$C$23/Calculator!$F$19/2,1)-0.5))))/'VSWR Calculator'!$C$25)+$C43)^2+(1500*ABS(SIN(2*PI()*MOD(Calculator!$B$32/Calculator!$F$19,1)))*IF(MOD(Calculator!$B$32/Calculator!$F$19,1)&lt;0.5,-1,1))^2)),2))</f>
        <v>—</v>
      </c>
      <c r="DE43" s="253" t="str">
        <f aca="false">IF(OR(Calculator!$E$20&lt;&gt;"YES",Calculator!$B$32&lt;Calculator!$G$20),"—",ROUND((1+SQRT(((50*POWER(80,POWER(COS(PI()*MOD(Calculator!$B$32/Calculator!$F$20,1)),2))+MIN(500,MAX(30,100*EXP(-0.3*'VSWR Calculator'!$C$24)*(1+3*ABS(MOD('VSWR Calculator'!$C$23/Calculator!$F$20/2,1)-0.5))))/'VSWR Calculator'!$C$25)-$C43)^2+(1500*ABS(SIN(2*PI()*MOD(Calculator!$B$32/Calculator!$F$20,1)))*IF(MOD(Calculator!$B$32/Calculator!$F$20,1)&lt;0.5,-1,1))^2)/SQRT(((50*POWER(80,POWER(COS(PI()*MOD(Calculator!$B$32/Calculator!$F$20,1)),2))+MIN(500,MAX(30,100*EXP(-0.3*'VSWR Calculator'!$C$24)*(1+3*ABS(MOD('VSWR Calculator'!$C$23/Calculator!$F$20/2,1)-0.5))))/'VSWR Calculator'!$C$25)+$C43)^2+(1500*ABS(SIN(2*PI()*MOD(Calculator!$B$32/Calculator!$F$20,1)))*IF(MOD(Calculator!$B$32/Calculator!$F$20,1)&lt;0.5,-1,1))^2))/(1-SQRT(((50*POWER(80,POWER(COS(PI()*MOD(Calculator!$B$32/Calculator!$F$20,1)),2))+MIN(500,MAX(30,100*EXP(-0.3*'VSWR Calculator'!$C$24)*(1+3*ABS(MOD('VSWR Calculator'!$C$23/Calculator!$F$20/2,1)-0.5))))/'VSWR Calculator'!$C$25)-$C43)^2+(1500*ABS(SIN(2*PI()*MOD(Calculator!$B$32/Calculator!$F$20,1)))*IF(MOD(Calculator!$B$32/Calculator!$F$20,1)&lt;0.5,-1,1))^2)/SQRT(((50*POWER(80,POWER(COS(PI()*MOD(Calculator!$B$32/Calculator!$F$20,1)),2))+MIN(500,MAX(30,100*EXP(-0.3*'VSWR Calculator'!$C$24)*(1+3*ABS(MOD('VSWR Calculator'!$C$23/Calculator!$F$20/2,1)-0.5))))/'VSWR Calculator'!$C$25)+$C43)^2+(1500*ABS(SIN(2*PI()*MOD(Calculator!$B$32/Calculator!$F$20,1)))*IF(MOD(Calculator!$B$32/Calculator!$F$20,1)&lt;0.5,-1,1))^2)),2))</f>
        <v>—</v>
      </c>
      <c r="DF43" s="253" t="str">
        <f aca="false">IF(OR(Calculator!$E$21&lt;&gt;"YES",Calculator!$B$32&lt;Calculator!$G$21),"—",ROUND((1+SQRT(((50*POWER(80,POWER(COS(PI()*MOD(Calculator!$B$32/Calculator!$F$21,1)),2))+MIN(500,MAX(30,100*EXP(-0.3*'VSWR Calculator'!$C$24)*(1+3*ABS(MOD('VSWR Calculator'!$C$23/Calculator!$F$21/2,1)-0.5))))/'VSWR Calculator'!$C$25)-$C43)^2+(1500*ABS(SIN(2*PI()*MOD(Calculator!$B$32/Calculator!$F$21,1)))*IF(MOD(Calculator!$B$32/Calculator!$F$21,1)&lt;0.5,-1,1))^2)/SQRT(((50*POWER(80,POWER(COS(PI()*MOD(Calculator!$B$32/Calculator!$F$21,1)),2))+MIN(500,MAX(30,100*EXP(-0.3*'VSWR Calculator'!$C$24)*(1+3*ABS(MOD('VSWR Calculator'!$C$23/Calculator!$F$21/2,1)-0.5))))/'VSWR Calculator'!$C$25)+$C43)^2+(1500*ABS(SIN(2*PI()*MOD(Calculator!$B$32/Calculator!$F$21,1)))*IF(MOD(Calculator!$B$32/Calculator!$F$21,1)&lt;0.5,-1,1))^2))/(1-SQRT(((50*POWER(80,POWER(COS(PI()*MOD(Calculator!$B$32/Calculator!$F$21,1)),2))+MIN(500,MAX(30,100*EXP(-0.3*'VSWR Calculator'!$C$24)*(1+3*ABS(MOD('VSWR Calculator'!$C$23/Calculator!$F$21/2,1)-0.5))))/'VSWR Calculator'!$C$25)-$C43)^2+(1500*ABS(SIN(2*PI()*MOD(Calculator!$B$32/Calculator!$F$21,1)))*IF(MOD(Calculator!$B$32/Calculator!$F$21,1)&lt;0.5,-1,1))^2)/SQRT(((50*POWER(80,POWER(COS(PI()*MOD(Calculator!$B$32/Calculator!$F$21,1)),2))+MIN(500,MAX(30,100*EXP(-0.3*'VSWR Calculator'!$C$24)*(1+3*ABS(MOD('VSWR Calculator'!$C$23/Calculator!$F$21/2,1)-0.5))))/'VSWR Calculator'!$C$25)+$C43)^2+(1500*ABS(SIN(2*PI()*MOD(Calculator!$B$32/Calculator!$F$21,1)))*IF(MOD(Calculator!$B$32/Calculator!$F$21,1)&lt;0.5,-1,1))^2)),2))</f>
        <v>—</v>
      </c>
      <c r="DG43" s="253" t="str">
        <f aca="false">IF(OR(Calculator!$E$22&lt;&gt;"YES",Calculator!$B$32&lt;Calculator!$G$22),"—",ROUND((1+SQRT(((50*POWER(80,POWER(COS(PI()*MOD(Calculator!$B$32/Calculator!$F$22,1)),2))+MIN(500,MAX(30,100*EXP(-0.3*'VSWR Calculator'!$C$24)*(1+3*ABS(MOD('VSWR Calculator'!$C$23/Calculator!$F$22/2,1)-0.5))))/'VSWR Calculator'!$C$25)-$C43)^2+(1500*ABS(SIN(2*PI()*MOD(Calculator!$B$32/Calculator!$F$22,1)))*IF(MOD(Calculator!$B$32/Calculator!$F$22,1)&lt;0.5,-1,1))^2)/SQRT(((50*POWER(80,POWER(COS(PI()*MOD(Calculator!$B$32/Calculator!$F$22,1)),2))+MIN(500,MAX(30,100*EXP(-0.3*'VSWR Calculator'!$C$24)*(1+3*ABS(MOD('VSWR Calculator'!$C$23/Calculator!$F$22/2,1)-0.5))))/'VSWR Calculator'!$C$25)+$C43)^2+(1500*ABS(SIN(2*PI()*MOD(Calculator!$B$32/Calculator!$F$22,1)))*IF(MOD(Calculator!$B$32/Calculator!$F$22,1)&lt;0.5,-1,1))^2))/(1-SQRT(((50*POWER(80,POWER(COS(PI()*MOD(Calculator!$B$32/Calculator!$F$22,1)),2))+MIN(500,MAX(30,100*EXP(-0.3*'VSWR Calculator'!$C$24)*(1+3*ABS(MOD('VSWR Calculator'!$C$23/Calculator!$F$22/2,1)-0.5))))/'VSWR Calculator'!$C$25)-$C43)^2+(1500*ABS(SIN(2*PI()*MOD(Calculator!$B$32/Calculator!$F$22,1)))*IF(MOD(Calculator!$B$32/Calculator!$F$22,1)&lt;0.5,-1,1))^2)/SQRT(((50*POWER(80,POWER(COS(PI()*MOD(Calculator!$B$32/Calculator!$F$22,1)),2))+MIN(500,MAX(30,100*EXP(-0.3*'VSWR Calculator'!$C$24)*(1+3*ABS(MOD('VSWR Calculator'!$C$23/Calculator!$F$22/2,1)-0.5))))/'VSWR Calculator'!$C$25)+$C43)^2+(1500*ABS(SIN(2*PI()*MOD(Calculator!$B$32/Calculator!$F$22,1)))*IF(MOD(Calculator!$B$32/Calculator!$F$22,1)&lt;0.5,-1,1))^2)),2))</f>
        <v>—</v>
      </c>
      <c r="DH43" s="253" t="n">
        <f aca="false">IFERROR(ROUND((IF(ISNUMBER(CW43),CW43,0)+IF(ISNUMBER(CX43),CX43,0)+IF(ISNUMBER(CY43),CY43,0)+IF(ISNUMBER(CZ43),CZ43,0)+IF(ISNUMBER(DA43),DA43,0)+IF(ISNUMBER(DB43),DB43,0)+IF(ISNUMBER(DC43),DC43,0)+IF(ISNUMBER(DD43),DD43,0)+IF(ISNUMBER(DE43),DE43,0)+IF(ISNUMBER(DF43),DF43,0)+IF(ISNUMBER(DG43),DG43,0))/(IF(ISNUMBER(CW43),1,0)+IF(ISNUMBER(CX43),1,0)+IF(ISNUMBER(CY43),1,0)+IF(ISNUMBER(CZ43),1,0)+IF(ISNUMBER(DA43),1,0)+IF(ISNUMBER(DB43),1,0)+IF(ISNUMBER(DC43),1,0)+IF(ISNUMBER(DD43),1,0)+IF(ISNUMBER(DE43),1,0)+IF(ISNUMBER(DF43),1,0)+IF(ISNUMBER(DG43),1,0)),4),"")</f>
        <v>14.105</v>
      </c>
      <c r="DI43" s="253" t="str">
        <f aca="false">IF(OR(Calculator!$E$12&lt;&gt;"YES",Calculator!$B$33&lt;Calculator!$G$12),"—",ROUND((1+SQRT(((50*POWER(80,POWER(COS(PI()*MOD(Calculator!$B$33/Calculator!$F$12,1)),2))+MIN(500,MAX(30,100*EXP(-0.3*'VSWR Calculator'!$C$24)*(1+3*ABS(MOD('VSWR Calculator'!$C$23/Calculator!$F$12/2,1)-0.5))))/'VSWR Calculator'!$C$25)-$C43)^2+(1500*ABS(SIN(2*PI()*MOD(Calculator!$B$33/Calculator!$F$12,1)))*IF(MOD(Calculator!$B$33/Calculator!$F$12,1)&lt;0.5,-1,1))^2)/SQRT(((50*POWER(80,POWER(COS(PI()*MOD(Calculator!$B$33/Calculator!$F$12,1)),2))+MIN(500,MAX(30,100*EXP(-0.3*'VSWR Calculator'!$C$24)*(1+3*ABS(MOD('VSWR Calculator'!$C$23/Calculator!$F$12/2,1)-0.5))))/'VSWR Calculator'!$C$25)+$C43)^2+(1500*ABS(SIN(2*PI()*MOD(Calculator!$B$33/Calculator!$F$12,1)))*IF(MOD(Calculator!$B$33/Calculator!$F$12,1)&lt;0.5,-1,1))^2))/(1-SQRT(((50*POWER(80,POWER(COS(PI()*MOD(Calculator!$B$33/Calculator!$F$12,1)),2))+MIN(500,MAX(30,100*EXP(-0.3*'VSWR Calculator'!$C$24)*(1+3*ABS(MOD('VSWR Calculator'!$C$23/Calculator!$F$12/2,1)-0.5))))/'VSWR Calculator'!$C$25)-$C43)^2+(1500*ABS(SIN(2*PI()*MOD(Calculator!$B$33/Calculator!$F$12,1)))*IF(MOD(Calculator!$B$33/Calculator!$F$12,1)&lt;0.5,-1,1))^2)/SQRT(((50*POWER(80,POWER(COS(PI()*MOD(Calculator!$B$33/Calculator!$F$12,1)),2))+MIN(500,MAX(30,100*EXP(-0.3*'VSWR Calculator'!$C$24)*(1+3*ABS(MOD('VSWR Calculator'!$C$23/Calculator!$F$12/2,1)-0.5))))/'VSWR Calculator'!$C$25)+$C43)^2+(1500*ABS(SIN(2*PI()*MOD(Calculator!$B$33/Calculator!$F$12,1)))*IF(MOD(Calculator!$B$33/Calculator!$F$12,1)&lt;0.5,-1,1))^2)),2))</f>
        <v>—</v>
      </c>
      <c r="DJ43" s="253" t="str">
        <f aca="false">IF(OR(Calculator!$E$13&lt;&gt;"YES",Calculator!$B$33&lt;Calculator!$G$13),"—",ROUND((1+SQRT(((50*POWER(80,POWER(COS(PI()*MOD(Calculator!$B$33/Calculator!$F$13,1)),2))+MIN(500,MAX(30,100*EXP(-0.3*'VSWR Calculator'!$C$24)*(1+3*ABS(MOD('VSWR Calculator'!$C$23/Calculator!$F$13/2,1)-0.5))))/'VSWR Calculator'!$C$25)-$C43)^2+(1500*ABS(SIN(2*PI()*MOD(Calculator!$B$33/Calculator!$F$13,1)))*IF(MOD(Calculator!$B$33/Calculator!$F$13,1)&lt;0.5,-1,1))^2)/SQRT(((50*POWER(80,POWER(COS(PI()*MOD(Calculator!$B$33/Calculator!$F$13,1)),2))+MIN(500,MAX(30,100*EXP(-0.3*'VSWR Calculator'!$C$24)*(1+3*ABS(MOD('VSWR Calculator'!$C$23/Calculator!$F$13/2,1)-0.5))))/'VSWR Calculator'!$C$25)+$C43)^2+(1500*ABS(SIN(2*PI()*MOD(Calculator!$B$33/Calculator!$F$13,1)))*IF(MOD(Calculator!$B$33/Calculator!$F$13,1)&lt;0.5,-1,1))^2))/(1-SQRT(((50*POWER(80,POWER(COS(PI()*MOD(Calculator!$B$33/Calculator!$F$13,1)),2))+MIN(500,MAX(30,100*EXP(-0.3*'VSWR Calculator'!$C$24)*(1+3*ABS(MOD('VSWR Calculator'!$C$23/Calculator!$F$13/2,1)-0.5))))/'VSWR Calculator'!$C$25)-$C43)^2+(1500*ABS(SIN(2*PI()*MOD(Calculator!$B$33/Calculator!$F$13,1)))*IF(MOD(Calculator!$B$33/Calculator!$F$13,1)&lt;0.5,-1,1))^2)/SQRT(((50*POWER(80,POWER(COS(PI()*MOD(Calculator!$B$33/Calculator!$F$13,1)),2))+MIN(500,MAX(30,100*EXP(-0.3*'VSWR Calculator'!$C$24)*(1+3*ABS(MOD('VSWR Calculator'!$C$23/Calculator!$F$13/2,1)-0.5))))/'VSWR Calculator'!$C$25)+$C43)^2+(1500*ABS(SIN(2*PI()*MOD(Calculator!$B$33/Calculator!$F$13,1)))*IF(MOD(Calculator!$B$33/Calculator!$F$13,1)&lt;0.5,-1,1))^2)),2))</f>
        <v>—</v>
      </c>
      <c r="DK43" s="253" t="str">
        <f aca="false">IF(OR(Calculator!$E$14&lt;&gt;"YES",Calculator!$B$33&lt;Calculator!$G$14),"—",ROUND((1+SQRT(((50*POWER(80,POWER(COS(PI()*MOD(Calculator!$B$33/Calculator!$F$14,1)),2))+MIN(500,MAX(30,100*EXP(-0.3*'VSWR Calculator'!$C$24)*(1+3*ABS(MOD('VSWR Calculator'!$C$23/Calculator!$F$14/2,1)-0.5))))/'VSWR Calculator'!$C$25)-$C43)^2+(1500*ABS(SIN(2*PI()*MOD(Calculator!$B$33/Calculator!$F$14,1)))*IF(MOD(Calculator!$B$33/Calculator!$F$14,1)&lt;0.5,-1,1))^2)/SQRT(((50*POWER(80,POWER(COS(PI()*MOD(Calculator!$B$33/Calculator!$F$14,1)),2))+MIN(500,MAX(30,100*EXP(-0.3*'VSWR Calculator'!$C$24)*(1+3*ABS(MOD('VSWR Calculator'!$C$23/Calculator!$F$14/2,1)-0.5))))/'VSWR Calculator'!$C$25)+$C43)^2+(1500*ABS(SIN(2*PI()*MOD(Calculator!$B$33/Calculator!$F$14,1)))*IF(MOD(Calculator!$B$33/Calculator!$F$14,1)&lt;0.5,-1,1))^2))/(1-SQRT(((50*POWER(80,POWER(COS(PI()*MOD(Calculator!$B$33/Calculator!$F$14,1)),2))+MIN(500,MAX(30,100*EXP(-0.3*'VSWR Calculator'!$C$24)*(1+3*ABS(MOD('VSWR Calculator'!$C$23/Calculator!$F$14/2,1)-0.5))))/'VSWR Calculator'!$C$25)-$C43)^2+(1500*ABS(SIN(2*PI()*MOD(Calculator!$B$33/Calculator!$F$14,1)))*IF(MOD(Calculator!$B$33/Calculator!$F$14,1)&lt;0.5,-1,1))^2)/SQRT(((50*POWER(80,POWER(COS(PI()*MOD(Calculator!$B$33/Calculator!$F$14,1)),2))+MIN(500,MAX(30,100*EXP(-0.3*'VSWR Calculator'!$C$24)*(1+3*ABS(MOD('VSWR Calculator'!$C$23/Calculator!$F$14/2,1)-0.5))))/'VSWR Calculator'!$C$25)+$C43)^2+(1500*ABS(SIN(2*PI()*MOD(Calculator!$B$33/Calculator!$F$14,1)))*IF(MOD(Calculator!$B$33/Calculator!$F$14,1)&lt;0.5,-1,1))^2)),2))</f>
        <v>—</v>
      </c>
      <c r="DL43" s="253" t="n">
        <f aca="false">IF(OR(Calculator!$E$15&lt;&gt;"YES",Calculator!$B$33&lt;Calculator!$G$15),"—",ROUND((1+SQRT(((50*POWER(80,POWER(COS(PI()*MOD(Calculator!$B$33/Calculator!$F$15,1)),2))+MIN(500,MAX(30,100*EXP(-0.3*'VSWR Calculator'!$C$24)*(1+3*ABS(MOD('VSWR Calculator'!$C$23/Calculator!$F$15/2,1)-0.5))))/'VSWR Calculator'!$C$25)-$C43)^2+(1500*ABS(SIN(2*PI()*MOD(Calculator!$B$33/Calculator!$F$15,1)))*IF(MOD(Calculator!$B$33/Calculator!$F$15,1)&lt;0.5,-1,1))^2)/SQRT(((50*POWER(80,POWER(COS(PI()*MOD(Calculator!$B$33/Calculator!$F$15,1)),2))+MIN(500,MAX(30,100*EXP(-0.3*'VSWR Calculator'!$C$24)*(1+3*ABS(MOD('VSWR Calculator'!$C$23/Calculator!$F$15/2,1)-0.5))))/'VSWR Calculator'!$C$25)+$C43)^2+(1500*ABS(SIN(2*PI()*MOD(Calculator!$B$33/Calculator!$F$15,1)))*IF(MOD(Calculator!$B$33/Calculator!$F$15,1)&lt;0.5,-1,1))^2))/(1-SQRT(((50*POWER(80,POWER(COS(PI()*MOD(Calculator!$B$33/Calculator!$F$15,1)),2))+MIN(500,MAX(30,100*EXP(-0.3*'VSWR Calculator'!$C$24)*(1+3*ABS(MOD('VSWR Calculator'!$C$23/Calculator!$F$15/2,1)-0.5))))/'VSWR Calculator'!$C$25)-$C43)^2+(1500*ABS(SIN(2*PI()*MOD(Calculator!$B$33/Calculator!$F$15,1)))*IF(MOD(Calculator!$B$33/Calculator!$F$15,1)&lt;0.5,-1,1))^2)/SQRT(((50*POWER(80,POWER(COS(PI()*MOD(Calculator!$B$33/Calculator!$F$15,1)),2))+MIN(500,MAX(30,100*EXP(-0.3*'VSWR Calculator'!$C$24)*(1+3*ABS(MOD('VSWR Calculator'!$C$23/Calculator!$F$15/2,1)-0.5))))/'VSWR Calculator'!$C$25)+$C43)^2+(1500*ABS(SIN(2*PI()*MOD(Calculator!$B$33/Calculator!$F$15,1)))*IF(MOD(Calculator!$B$33/Calculator!$F$15,1)&lt;0.5,-1,1))^2)),2))</f>
        <v>6.13</v>
      </c>
      <c r="DM43" s="253" t="str">
        <f aca="false">IF(OR(Calculator!$E$16&lt;&gt;"YES",Calculator!$B$33&lt;Calculator!$G$16),"—",ROUND((1+SQRT(((50*POWER(80,POWER(COS(PI()*MOD(Calculator!$B$33/Calculator!$F$16,1)),2))+MIN(500,MAX(30,100*EXP(-0.3*'VSWR Calculator'!$C$24)*(1+3*ABS(MOD('VSWR Calculator'!$C$23/Calculator!$F$16/2,1)-0.5))))/'VSWR Calculator'!$C$25)-$C43)^2+(1500*ABS(SIN(2*PI()*MOD(Calculator!$B$33/Calculator!$F$16,1)))*IF(MOD(Calculator!$B$33/Calculator!$F$16,1)&lt;0.5,-1,1))^2)/SQRT(((50*POWER(80,POWER(COS(PI()*MOD(Calculator!$B$33/Calculator!$F$16,1)),2))+MIN(500,MAX(30,100*EXP(-0.3*'VSWR Calculator'!$C$24)*(1+3*ABS(MOD('VSWR Calculator'!$C$23/Calculator!$F$16/2,1)-0.5))))/'VSWR Calculator'!$C$25)+$C43)^2+(1500*ABS(SIN(2*PI()*MOD(Calculator!$B$33/Calculator!$F$16,1)))*IF(MOD(Calculator!$B$33/Calculator!$F$16,1)&lt;0.5,-1,1))^2))/(1-SQRT(((50*POWER(80,POWER(COS(PI()*MOD(Calculator!$B$33/Calculator!$F$16,1)),2))+MIN(500,MAX(30,100*EXP(-0.3*'VSWR Calculator'!$C$24)*(1+3*ABS(MOD('VSWR Calculator'!$C$23/Calculator!$F$16/2,1)-0.5))))/'VSWR Calculator'!$C$25)-$C43)^2+(1500*ABS(SIN(2*PI()*MOD(Calculator!$B$33/Calculator!$F$16,1)))*IF(MOD(Calculator!$B$33/Calculator!$F$16,1)&lt;0.5,-1,1))^2)/SQRT(((50*POWER(80,POWER(COS(PI()*MOD(Calculator!$B$33/Calculator!$F$16,1)),2))+MIN(500,MAX(30,100*EXP(-0.3*'VSWR Calculator'!$C$24)*(1+3*ABS(MOD('VSWR Calculator'!$C$23/Calculator!$F$16/2,1)-0.5))))/'VSWR Calculator'!$C$25)+$C43)^2+(1500*ABS(SIN(2*PI()*MOD(Calculator!$B$33/Calculator!$F$16,1)))*IF(MOD(Calculator!$B$33/Calculator!$F$16,1)&lt;0.5,-1,1))^2)),2))</f>
        <v>—</v>
      </c>
      <c r="DN43" s="253" t="n">
        <f aca="false">IF(OR(Calculator!$E$17&lt;&gt;"YES",Calculator!$B$33&lt;Calculator!$G$17),"—",ROUND((1+SQRT(((50*POWER(80,POWER(COS(PI()*MOD(Calculator!$B$33/Calculator!$F$17,1)),2))+MIN(500,MAX(30,100*EXP(-0.3*'VSWR Calculator'!$C$24)*(1+3*ABS(MOD('VSWR Calculator'!$C$23/Calculator!$F$17/2,1)-0.5))))/'VSWR Calculator'!$C$25)-$C43)^2+(1500*ABS(SIN(2*PI()*MOD(Calculator!$B$33/Calculator!$F$17,1)))*IF(MOD(Calculator!$B$33/Calculator!$F$17,1)&lt;0.5,-1,1))^2)/SQRT(((50*POWER(80,POWER(COS(PI()*MOD(Calculator!$B$33/Calculator!$F$17,1)),2))+MIN(500,MAX(30,100*EXP(-0.3*'VSWR Calculator'!$C$24)*(1+3*ABS(MOD('VSWR Calculator'!$C$23/Calculator!$F$17/2,1)-0.5))))/'VSWR Calculator'!$C$25)+$C43)^2+(1500*ABS(SIN(2*PI()*MOD(Calculator!$B$33/Calculator!$F$17,1)))*IF(MOD(Calculator!$B$33/Calculator!$F$17,1)&lt;0.5,-1,1))^2))/(1-SQRT(((50*POWER(80,POWER(COS(PI()*MOD(Calculator!$B$33/Calculator!$F$17,1)),2))+MIN(500,MAX(30,100*EXP(-0.3*'VSWR Calculator'!$C$24)*(1+3*ABS(MOD('VSWR Calculator'!$C$23/Calculator!$F$17/2,1)-0.5))))/'VSWR Calculator'!$C$25)-$C43)^2+(1500*ABS(SIN(2*PI()*MOD(Calculator!$B$33/Calculator!$F$17,1)))*IF(MOD(Calculator!$B$33/Calculator!$F$17,1)&lt;0.5,-1,1))^2)/SQRT(((50*POWER(80,POWER(COS(PI()*MOD(Calculator!$B$33/Calculator!$F$17,1)),2))+MIN(500,MAX(30,100*EXP(-0.3*'VSWR Calculator'!$C$24)*(1+3*ABS(MOD('VSWR Calculator'!$C$23/Calculator!$F$17/2,1)-0.5))))/'VSWR Calculator'!$C$25)+$C43)^2+(1500*ABS(SIN(2*PI()*MOD(Calculator!$B$33/Calculator!$F$17,1)))*IF(MOD(Calculator!$B$33/Calculator!$F$17,1)&lt;0.5,-1,1))^2)),2))</f>
        <v>23.27</v>
      </c>
      <c r="DO43" s="253" t="str">
        <f aca="false">IF(OR(Calculator!$E$18&lt;&gt;"YES",Calculator!$B$33&lt;Calculator!$G$18),"—",ROUND((1+SQRT(((50*POWER(80,POWER(COS(PI()*MOD(Calculator!$B$33/Calculator!$F$18,1)),2))+MIN(500,MAX(30,100*EXP(-0.3*'VSWR Calculator'!$C$24)*(1+3*ABS(MOD('VSWR Calculator'!$C$23/Calculator!$F$18/2,1)-0.5))))/'VSWR Calculator'!$C$25)-$C43)^2+(1500*ABS(SIN(2*PI()*MOD(Calculator!$B$33/Calculator!$F$18,1)))*IF(MOD(Calculator!$B$33/Calculator!$F$18,1)&lt;0.5,-1,1))^2)/SQRT(((50*POWER(80,POWER(COS(PI()*MOD(Calculator!$B$33/Calculator!$F$18,1)),2))+MIN(500,MAX(30,100*EXP(-0.3*'VSWR Calculator'!$C$24)*(1+3*ABS(MOD('VSWR Calculator'!$C$23/Calculator!$F$18/2,1)-0.5))))/'VSWR Calculator'!$C$25)+$C43)^2+(1500*ABS(SIN(2*PI()*MOD(Calculator!$B$33/Calculator!$F$18,1)))*IF(MOD(Calculator!$B$33/Calculator!$F$18,1)&lt;0.5,-1,1))^2))/(1-SQRT(((50*POWER(80,POWER(COS(PI()*MOD(Calculator!$B$33/Calculator!$F$18,1)),2))+MIN(500,MAX(30,100*EXP(-0.3*'VSWR Calculator'!$C$24)*(1+3*ABS(MOD('VSWR Calculator'!$C$23/Calculator!$F$18/2,1)-0.5))))/'VSWR Calculator'!$C$25)-$C43)^2+(1500*ABS(SIN(2*PI()*MOD(Calculator!$B$33/Calculator!$F$18,1)))*IF(MOD(Calculator!$B$33/Calculator!$F$18,1)&lt;0.5,-1,1))^2)/SQRT(((50*POWER(80,POWER(COS(PI()*MOD(Calculator!$B$33/Calculator!$F$18,1)),2))+MIN(500,MAX(30,100*EXP(-0.3*'VSWR Calculator'!$C$24)*(1+3*ABS(MOD('VSWR Calculator'!$C$23/Calculator!$F$18/2,1)-0.5))))/'VSWR Calculator'!$C$25)+$C43)^2+(1500*ABS(SIN(2*PI()*MOD(Calculator!$B$33/Calculator!$F$18,1)))*IF(MOD(Calculator!$B$33/Calculator!$F$18,1)&lt;0.5,-1,1))^2)),2))</f>
        <v>—</v>
      </c>
      <c r="DP43" s="253" t="str">
        <f aca="false">IF(OR(Calculator!$E$19&lt;&gt;"YES",Calculator!$B$33&lt;Calculator!$G$19),"—",ROUND((1+SQRT(((50*POWER(80,POWER(COS(PI()*MOD(Calculator!$B$33/Calculator!$F$19,1)),2))+MIN(500,MAX(30,100*EXP(-0.3*'VSWR Calculator'!$C$24)*(1+3*ABS(MOD('VSWR Calculator'!$C$23/Calculator!$F$19/2,1)-0.5))))/'VSWR Calculator'!$C$25)-$C43)^2+(1500*ABS(SIN(2*PI()*MOD(Calculator!$B$33/Calculator!$F$19,1)))*IF(MOD(Calculator!$B$33/Calculator!$F$19,1)&lt;0.5,-1,1))^2)/SQRT(((50*POWER(80,POWER(COS(PI()*MOD(Calculator!$B$33/Calculator!$F$19,1)),2))+MIN(500,MAX(30,100*EXP(-0.3*'VSWR Calculator'!$C$24)*(1+3*ABS(MOD('VSWR Calculator'!$C$23/Calculator!$F$19/2,1)-0.5))))/'VSWR Calculator'!$C$25)+$C43)^2+(1500*ABS(SIN(2*PI()*MOD(Calculator!$B$33/Calculator!$F$19,1)))*IF(MOD(Calculator!$B$33/Calculator!$F$19,1)&lt;0.5,-1,1))^2))/(1-SQRT(((50*POWER(80,POWER(COS(PI()*MOD(Calculator!$B$33/Calculator!$F$19,1)),2))+MIN(500,MAX(30,100*EXP(-0.3*'VSWR Calculator'!$C$24)*(1+3*ABS(MOD('VSWR Calculator'!$C$23/Calculator!$F$19/2,1)-0.5))))/'VSWR Calculator'!$C$25)-$C43)^2+(1500*ABS(SIN(2*PI()*MOD(Calculator!$B$33/Calculator!$F$19,1)))*IF(MOD(Calculator!$B$33/Calculator!$F$19,1)&lt;0.5,-1,1))^2)/SQRT(((50*POWER(80,POWER(COS(PI()*MOD(Calculator!$B$33/Calculator!$F$19,1)),2))+MIN(500,MAX(30,100*EXP(-0.3*'VSWR Calculator'!$C$24)*(1+3*ABS(MOD('VSWR Calculator'!$C$23/Calculator!$F$19/2,1)-0.5))))/'VSWR Calculator'!$C$25)+$C43)^2+(1500*ABS(SIN(2*PI()*MOD(Calculator!$B$33/Calculator!$F$19,1)))*IF(MOD(Calculator!$B$33/Calculator!$F$19,1)&lt;0.5,-1,1))^2)),2))</f>
        <v>—</v>
      </c>
      <c r="DQ43" s="253" t="str">
        <f aca="false">IF(OR(Calculator!$E$20&lt;&gt;"YES",Calculator!$B$33&lt;Calculator!$G$20),"—",ROUND((1+SQRT(((50*POWER(80,POWER(COS(PI()*MOD(Calculator!$B$33/Calculator!$F$20,1)),2))+MIN(500,MAX(30,100*EXP(-0.3*'VSWR Calculator'!$C$24)*(1+3*ABS(MOD('VSWR Calculator'!$C$23/Calculator!$F$20/2,1)-0.5))))/'VSWR Calculator'!$C$25)-$C43)^2+(1500*ABS(SIN(2*PI()*MOD(Calculator!$B$33/Calculator!$F$20,1)))*IF(MOD(Calculator!$B$33/Calculator!$F$20,1)&lt;0.5,-1,1))^2)/SQRT(((50*POWER(80,POWER(COS(PI()*MOD(Calculator!$B$33/Calculator!$F$20,1)),2))+MIN(500,MAX(30,100*EXP(-0.3*'VSWR Calculator'!$C$24)*(1+3*ABS(MOD('VSWR Calculator'!$C$23/Calculator!$F$20/2,1)-0.5))))/'VSWR Calculator'!$C$25)+$C43)^2+(1500*ABS(SIN(2*PI()*MOD(Calculator!$B$33/Calculator!$F$20,1)))*IF(MOD(Calculator!$B$33/Calculator!$F$20,1)&lt;0.5,-1,1))^2))/(1-SQRT(((50*POWER(80,POWER(COS(PI()*MOD(Calculator!$B$33/Calculator!$F$20,1)),2))+MIN(500,MAX(30,100*EXP(-0.3*'VSWR Calculator'!$C$24)*(1+3*ABS(MOD('VSWR Calculator'!$C$23/Calculator!$F$20/2,1)-0.5))))/'VSWR Calculator'!$C$25)-$C43)^2+(1500*ABS(SIN(2*PI()*MOD(Calculator!$B$33/Calculator!$F$20,1)))*IF(MOD(Calculator!$B$33/Calculator!$F$20,1)&lt;0.5,-1,1))^2)/SQRT(((50*POWER(80,POWER(COS(PI()*MOD(Calculator!$B$33/Calculator!$F$20,1)),2))+MIN(500,MAX(30,100*EXP(-0.3*'VSWR Calculator'!$C$24)*(1+3*ABS(MOD('VSWR Calculator'!$C$23/Calculator!$F$20/2,1)-0.5))))/'VSWR Calculator'!$C$25)+$C43)^2+(1500*ABS(SIN(2*PI()*MOD(Calculator!$B$33/Calculator!$F$20,1)))*IF(MOD(Calculator!$B$33/Calculator!$F$20,1)&lt;0.5,-1,1))^2)),2))</f>
        <v>—</v>
      </c>
      <c r="DR43" s="253" t="str">
        <f aca="false">IF(OR(Calculator!$E$21&lt;&gt;"YES",Calculator!$B$33&lt;Calculator!$G$21),"—",ROUND((1+SQRT(((50*POWER(80,POWER(COS(PI()*MOD(Calculator!$B$33/Calculator!$F$21,1)),2))+MIN(500,MAX(30,100*EXP(-0.3*'VSWR Calculator'!$C$24)*(1+3*ABS(MOD('VSWR Calculator'!$C$23/Calculator!$F$21/2,1)-0.5))))/'VSWR Calculator'!$C$25)-$C43)^2+(1500*ABS(SIN(2*PI()*MOD(Calculator!$B$33/Calculator!$F$21,1)))*IF(MOD(Calculator!$B$33/Calculator!$F$21,1)&lt;0.5,-1,1))^2)/SQRT(((50*POWER(80,POWER(COS(PI()*MOD(Calculator!$B$33/Calculator!$F$21,1)),2))+MIN(500,MAX(30,100*EXP(-0.3*'VSWR Calculator'!$C$24)*(1+3*ABS(MOD('VSWR Calculator'!$C$23/Calculator!$F$21/2,1)-0.5))))/'VSWR Calculator'!$C$25)+$C43)^2+(1500*ABS(SIN(2*PI()*MOD(Calculator!$B$33/Calculator!$F$21,1)))*IF(MOD(Calculator!$B$33/Calculator!$F$21,1)&lt;0.5,-1,1))^2))/(1-SQRT(((50*POWER(80,POWER(COS(PI()*MOD(Calculator!$B$33/Calculator!$F$21,1)),2))+MIN(500,MAX(30,100*EXP(-0.3*'VSWR Calculator'!$C$24)*(1+3*ABS(MOD('VSWR Calculator'!$C$23/Calculator!$F$21/2,1)-0.5))))/'VSWR Calculator'!$C$25)-$C43)^2+(1500*ABS(SIN(2*PI()*MOD(Calculator!$B$33/Calculator!$F$21,1)))*IF(MOD(Calculator!$B$33/Calculator!$F$21,1)&lt;0.5,-1,1))^2)/SQRT(((50*POWER(80,POWER(COS(PI()*MOD(Calculator!$B$33/Calculator!$F$21,1)),2))+MIN(500,MAX(30,100*EXP(-0.3*'VSWR Calculator'!$C$24)*(1+3*ABS(MOD('VSWR Calculator'!$C$23/Calculator!$F$21/2,1)-0.5))))/'VSWR Calculator'!$C$25)+$C43)^2+(1500*ABS(SIN(2*PI()*MOD(Calculator!$B$33/Calculator!$F$21,1)))*IF(MOD(Calculator!$B$33/Calculator!$F$21,1)&lt;0.5,-1,1))^2)),2))</f>
        <v>—</v>
      </c>
      <c r="DS43" s="253" t="str">
        <f aca="false">IF(OR(Calculator!$E$22&lt;&gt;"YES",Calculator!$B$33&lt;Calculator!$G$22),"—",ROUND((1+SQRT(((50*POWER(80,POWER(COS(PI()*MOD(Calculator!$B$33/Calculator!$F$22,1)),2))+MIN(500,MAX(30,100*EXP(-0.3*'VSWR Calculator'!$C$24)*(1+3*ABS(MOD('VSWR Calculator'!$C$23/Calculator!$F$22/2,1)-0.5))))/'VSWR Calculator'!$C$25)-$C43)^2+(1500*ABS(SIN(2*PI()*MOD(Calculator!$B$33/Calculator!$F$22,1)))*IF(MOD(Calculator!$B$33/Calculator!$F$22,1)&lt;0.5,-1,1))^2)/SQRT(((50*POWER(80,POWER(COS(PI()*MOD(Calculator!$B$33/Calculator!$F$22,1)),2))+MIN(500,MAX(30,100*EXP(-0.3*'VSWR Calculator'!$C$24)*(1+3*ABS(MOD('VSWR Calculator'!$C$23/Calculator!$F$22/2,1)-0.5))))/'VSWR Calculator'!$C$25)+$C43)^2+(1500*ABS(SIN(2*PI()*MOD(Calculator!$B$33/Calculator!$F$22,1)))*IF(MOD(Calculator!$B$33/Calculator!$F$22,1)&lt;0.5,-1,1))^2))/(1-SQRT(((50*POWER(80,POWER(COS(PI()*MOD(Calculator!$B$33/Calculator!$F$22,1)),2))+MIN(500,MAX(30,100*EXP(-0.3*'VSWR Calculator'!$C$24)*(1+3*ABS(MOD('VSWR Calculator'!$C$23/Calculator!$F$22/2,1)-0.5))))/'VSWR Calculator'!$C$25)-$C43)^2+(1500*ABS(SIN(2*PI()*MOD(Calculator!$B$33/Calculator!$F$22,1)))*IF(MOD(Calculator!$B$33/Calculator!$F$22,1)&lt;0.5,-1,1))^2)/SQRT(((50*POWER(80,POWER(COS(PI()*MOD(Calculator!$B$33/Calculator!$F$22,1)),2))+MIN(500,MAX(30,100*EXP(-0.3*'VSWR Calculator'!$C$24)*(1+3*ABS(MOD('VSWR Calculator'!$C$23/Calculator!$F$22/2,1)-0.5))))/'VSWR Calculator'!$C$25)+$C43)^2+(1500*ABS(SIN(2*PI()*MOD(Calculator!$B$33/Calculator!$F$22,1)))*IF(MOD(Calculator!$B$33/Calculator!$F$22,1)&lt;0.5,-1,1))^2)),2))</f>
        <v>—</v>
      </c>
      <c r="DT43" s="253" t="n">
        <f aca="false">IFERROR(ROUND((IF(ISNUMBER(DI43),DI43,0)+IF(ISNUMBER(DJ43),DJ43,0)+IF(ISNUMBER(DK43),DK43,0)+IF(ISNUMBER(DL43),DL43,0)+IF(ISNUMBER(DM43),DM43,0)+IF(ISNUMBER(DN43),DN43,0)+IF(ISNUMBER(DO43),DO43,0)+IF(ISNUMBER(DP43),DP43,0)+IF(ISNUMBER(DQ43),DQ43,0)+IF(ISNUMBER(DR43),DR43,0)+IF(ISNUMBER(DS43),DS43,0))/(IF(ISNUMBER(DI43),1,0)+IF(ISNUMBER(DJ43),1,0)+IF(ISNUMBER(DK43),1,0)+IF(ISNUMBER(DL43),1,0)+IF(ISNUMBER(DM43),1,0)+IF(ISNUMBER(DN43),1,0)+IF(ISNUMBER(DO43),1,0)+IF(ISNUMBER(DP43),1,0)+IF(ISNUMBER(DQ43),1,0)+IF(ISNUMBER(DR43),1,0)+IF(ISNUMBER(DS43),1,0)),4),"")</f>
        <v>14.7</v>
      </c>
      <c r="DU43" s="290" t="str">
        <f aca="false">IF(OR(Calculator!$E$12&lt;&gt;"YES",Calculator!$B$34&lt;Calculator!$G$12),"—",ROUND((1+SQRT(((50*POWER(80,POWER(COS(PI()*MOD(Calculator!$B$34/Calculator!$F$12,1)),2))-$C43)^2+(1500*ABS(SIN(2*PI()*MOD(Calculator!$B$34/Calculator!$F$12,1)))*IF(MOD(Calculator!$B$34/Calculator!$F$12,1)&lt;0.5,-1,1))^2)/((50*POWER(80,POWER(COS(PI()*MOD(Calculator!$B$34/Calculator!$F$12,1)),2))+$C43)^2+(1500*ABS(SIN(2*PI()*MOD(Calculator!$B$34/Calculator!$F$12,1)))*IF(MOD(Calculator!$B$34/Calculator!$F$12,1)&lt;0.5,-1,1))^2)))/(1-SQRT(((50*POWER(80,POWER(COS(PI()*MOD(Calculator!$B$34/Calculator!$F$12,1)),2))-$C43)^2+(1500*ABS(SIN(2*PI()*MOD(Calculator!$B$34/Calculator!$F$12,1)))*IF(MOD(Calculator!$B$34/Calculator!$F$12,1)&lt;0.5,-1,1))^2)/((50*POWER(80,POWER(COS(PI()*MOD(Calculator!$B$34/Calculator!$F$12,1)),2))+$C43)^2+(1500*ABS(SIN(2*PI()*MOD(Calculator!$B$34/Calculator!$F$12,1)))*IF(MOD(Calculator!$B$34/Calculator!$F$12,1)&lt;0.5,-1,1))^2))),2))</f>
        <v>—</v>
      </c>
      <c r="DV43" s="290" t="str">
        <f aca="false">IF(OR(Calculator!$E$13&lt;&gt;"YES",Calculator!$B$34&lt;Calculator!$G$13),"—",ROUND((1+SQRT(((50*POWER(80,POWER(COS(PI()*MOD(Calculator!$B$34/Calculator!$F$13,1)),2))-$C43)^2+(1500*ABS(SIN(2*PI()*MOD(Calculator!$B$34/Calculator!$F$13,1)))*IF(MOD(Calculator!$B$34/Calculator!$F$13,1)&lt;0.5,-1,1))^2)/((50*POWER(80,POWER(COS(PI()*MOD(Calculator!$B$34/Calculator!$F$13,1)),2))+$C43)^2+(1500*ABS(SIN(2*PI()*MOD(Calculator!$B$34/Calculator!$F$13,1)))*IF(MOD(Calculator!$B$34/Calculator!$F$13,1)&lt;0.5,-1,1))^2)))/(1-SQRT(((50*POWER(80,POWER(COS(PI()*MOD(Calculator!$B$34/Calculator!$F$13,1)),2))-$C43)^2+(1500*ABS(SIN(2*PI()*MOD(Calculator!$B$34/Calculator!$F$13,1)))*IF(MOD(Calculator!$B$34/Calculator!$F$13,1)&lt;0.5,-1,1))^2)/((50*POWER(80,POWER(COS(PI()*MOD(Calculator!$B$34/Calculator!$F$13,1)),2))+$C43)^2+(1500*ABS(SIN(2*PI()*MOD(Calculator!$B$34/Calculator!$F$13,1)))*IF(MOD(Calculator!$B$34/Calculator!$F$13,1)&lt;0.5,-1,1))^2))),2))</f>
        <v>—</v>
      </c>
      <c r="DW43" s="290" t="str">
        <f aca="false">IF(OR(Calculator!$E$14&lt;&gt;"YES",Calculator!$B$34&lt;Calculator!$G$14),"—",ROUND((1+SQRT(((50*POWER(80,POWER(COS(PI()*MOD(Calculator!$B$34/Calculator!$F$14,1)),2))-$C43)^2+(1500*ABS(SIN(2*PI()*MOD(Calculator!$B$34/Calculator!$F$14,1)))*IF(MOD(Calculator!$B$34/Calculator!$F$14,1)&lt;0.5,-1,1))^2)/((50*POWER(80,POWER(COS(PI()*MOD(Calculator!$B$34/Calculator!$F$14,1)),2))+$C43)^2+(1500*ABS(SIN(2*PI()*MOD(Calculator!$B$34/Calculator!$F$14,1)))*IF(MOD(Calculator!$B$34/Calculator!$F$14,1)&lt;0.5,-1,1))^2)))/(1-SQRT(((50*POWER(80,POWER(COS(PI()*MOD(Calculator!$B$34/Calculator!$F$14,1)),2))-$C43)^2+(1500*ABS(SIN(2*PI()*MOD(Calculator!$B$34/Calculator!$F$14,1)))*IF(MOD(Calculator!$B$34/Calculator!$F$14,1)&lt;0.5,-1,1))^2)/((50*POWER(80,POWER(COS(PI()*MOD(Calculator!$B$34/Calculator!$F$14,1)),2))+$C43)^2+(1500*ABS(SIN(2*PI()*MOD(Calculator!$B$34/Calculator!$F$14,1)))*IF(MOD(Calculator!$B$34/Calculator!$F$14,1)&lt;0.5,-1,1))^2))),2))</f>
        <v>—</v>
      </c>
      <c r="DX43" s="290" t="n">
        <f aca="false">IF(OR(Calculator!$E$15&lt;&gt;"YES",Calculator!$B$34&lt;Calculator!$G$15),"—",ROUND((1+SQRT(((50*POWER(80,POWER(COS(PI()*MOD(Calculator!$B$34/Calculator!$F$15,1)),2))-$C43)^2+(1500*ABS(SIN(2*PI()*MOD(Calculator!$B$34/Calculator!$F$15,1)))*IF(MOD(Calculator!$B$34/Calculator!$F$15,1)&lt;0.5,-1,1))^2)/((50*POWER(80,POWER(COS(PI()*MOD(Calculator!$B$34/Calculator!$F$15,1)),2))+$C43)^2+(1500*ABS(SIN(2*PI()*MOD(Calculator!$B$34/Calculator!$F$15,1)))*IF(MOD(Calculator!$B$34/Calculator!$F$15,1)&lt;0.5,-1,1))^2)))/(1-SQRT(((50*POWER(80,POWER(COS(PI()*MOD(Calculator!$B$34/Calculator!$F$15,1)),2))-$C43)^2+(1500*ABS(SIN(2*PI()*MOD(Calculator!$B$34/Calculator!$F$15,1)))*IF(MOD(Calculator!$B$34/Calculator!$F$15,1)&lt;0.5,-1,1))^2)/((50*POWER(80,POWER(COS(PI()*MOD(Calculator!$B$34/Calculator!$F$15,1)),2))+$C43)^2+(1500*ABS(SIN(2*PI()*MOD(Calculator!$B$34/Calculator!$F$15,1)))*IF(MOD(Calculator!$B$34/Calculator!$F$15,1)&lt;0.5,-1,1))^2))),2))</f>
        <v>29.65</v>
      </c>
      <c r="DY43" s="290" t="str">
        <f aca="false">IF(OR(Calculator!$E$16&lt;&gt;"YES",Calculator!$B$34&lt;Calculator!$G$16),"—",ROUND((1+SQRT(((50*POWER(80,POWER(COS(PI()*MOD(Calculator!$B$34/Calculator!$F$16,1)),2))-$C43)^2+(1500*ABS(SIN(2*PI()*MOD(Calculator!$B$34/Calculator!$F$16,1)))*IF(MOD(Calculator!$B$34/Calculator!$F$16,1)&lt;0.5,-1,1))^2)/((50*POWER(80,POWER(COS(PI()*MOD(Calculator!$B$34/Calculator!$F$16,1)),2))+$C43)^2+(1500*ABS(SIN(2*PI()*MOD(Calculator!$B$34/Calculator!$F$16,1)))*IF(MOD(Calculator!$B$34/Calculator!$F$16,1)&lt;0.5,-1,1))^2)))/(1-SQRT(((50*POWER(80,POWER(COS(PI()*MOD(Calculator!$B$34/Calculator!$F$16,1)),2))-$C43)^2+(1500*ABS(SIN(2*PI()*MOD(Calculator!$B$34/Calculator!$F$16,1)))*IF(MOD(Calculator!$B$34/Calculator!$F$16,1)&lt;0.5,-1,1))^2)/((50*POWER(80,POWER(COS(PI()*MOD(Calculator!$B$34/Calculator!$F$16,1)),2))+$C43)^2+(1500*ABS(SIN(2*PI()*MOD(Calculator!$B$34/Calculator!$F$16,1)))*IF(MOD(Calculator!$B$34/Calculator!$F$16,1)&lt;0.5,-1,1))^2))),2))</f>
        <v>—</v>
      </c>
      <c r="DZ43" s="290" t="n">
        <f aca="false">IF(OR(Calculator!$E$17&lt;&gt;"YES",Calculator!$B$34&lt;Calculator!$G$17),"—",ROUND((1+SQRT(((50*POWER(80,POWER(COS(PI()*MOD(Calculator!$B$34/Calculator!$F$17,1)),2))-$C43)^2+(1500*ABS(SIN(2*PI()*MOD(Calculator!$B$34/Calculator!$F$17,1)))*IF(MOD(Calculator!$B$34/Calculator!$F$17,1)&lt;0.5,-1,1))^2)/((50*POWER(80,POWER(COS(PI()*MOD(Calculator!$B$34/Calculator!$F$17,1)),2))+$C43)^2+(1500*ABS(SIN(2*PI()*MOD(Calculator!$B$34/Calculator!$F$17,1)))*IF(MOD(Calculator!$B$34/Calculator!$F$17,1)&lt;0.5,-1,1))^2)))/(1-SQRT(((50*POWER(80,POWER(COS(PI()*MOD(Calculator!$B$34/Calculator!$F$17,1)),2))-$C43)^2+(1500*ABS(SIN(2*PI()*MOD(Calculator!$B$34/Calculator!$F$17,1)))*IF(MOD(Calculator!$B$34/Calculator!$F$17,1)&lt;0.5,-1,1))^2)/((50*POWER(80,POWER(COS(PI()*MOD(Calculator!$B$34/Calculator!$F$17,1)),2))+$C43)^2+(1500*ABS(SIN(2*PI()*MOD(Calculator!$B$34/Calculator!$F$17,1)))*IF(MOD(Calculator!$B$34/Calculator!$F$17,1)&lt;0.5,-1,1))^2))),2))</f>
        <v>22.96</v>
      </c>
      <c r="EA43" s="290" t="str">
        <f aca="false">IF(OR(Calculator!$E$18&lt;&gt;"YES",Calculator!$B$34&lt;Calculator!$G$18),"—",ROUND((1+SQRT(((50*POWER(80,POWER(COS(PI()*MOD(Calculator!$B$34/Calculator!$F$18,1)),2))-$C43)^2+(1500*ABS(SIN(2*PI()*MOD(Calculator!$B$34/Calculator!$F$18,1)))*IF(MOD(Calculator!$B$34/Calculator!$F$18,1)&lt;0.5,-1,1))^2)/((50*POWER(80,POWER(COS(PI()*MOD(Calculator!$B$34/Calculator!$F$18,1)),2))+$C43)^2+(1500*ABS(SIN(2*PI()*MOD(Calculator!$B$34/Calculator!$F$18,1)))*IF(MOD(Calculator!$B$34/Calculator!$F$18,1)&lt;0.5,-1,1))^2)))/(1-SQRT(((50*POWER(80,POWER(COS(PI()*MOD(Calculator!$B$34/Calculator!$F$18,1)),2))-$C43)^2+(1500*ABS(SIN(2*PI()*MOD(Calculator!$B$34/Calculator!$F$18,1)))*IF(MOD(Calculator!$B$34/Calculator!$F$18,1)&lt;0.5,-1,1))^2)/((50*POWER(80,POWER(COS(PI()*MOD(Calculator!$B$34/Calculator!$F$18,1)),2))+$C43)^2+(1500*ABS(SIN(2*PI()*MOD(Calculator!$B$34/Calculator!$F$18,1)))*IF(MOD(Calculator!$B$34/Calculator!$F$18,1)&lt;0.5,-1,1))^2))),2))</f>
        <v>—</v>
      </c>
      <c r="EB43" s="290" t="str">
        <f aca="false">IF(OR(Calculator!$E$19&lt;&gt;"YES",Calculator!$B$34&lt;Calculator!$G$19),"—",ROUND((1+SQRT(((50*POWER(80,POWER(COS(PI()*MOD(Calculator!$B$34/Calculator!$F$19,1)),2))-$C43)^2+(1500*ABS(SIN(2*PI()*MOD(Calculator!$B$34/Calculator!$F$19,1)))*IF(MOD(Calculator!$B$34/Calculator!$F$19,1)&lt;0.5,-1,1))^2)/((50*POWER(80,POWER(COS(PI()*MOD(Calculator!$B$34/Calculator!$F$19,1)),2))+$C43)^2+(1500*ABS(SIN(2*PI()*MOD(Calculator!$B$34/Calculator!$F$19,1)))*IF(MOD(Calculator!$B$34/Calculator!$F$19,1)&lt;0.5,-1,1))^2)))/(1-SQRT(((50*POWER(80,POWER(COS(PI()*MOD(Calculator!$B$34/Calculator!$F$19,1)),2))-$C43)^2+(1500*ABS(SIN(2*PI()*MOD(Calculator!$B$34/Calculator!$F$19,1)))*IF(MOD(Calculator!$B$34/Calculator!$F$19,1)&lt;0.5,-1,1))^2)/((50*POWER(80,POWER(COS(PI()*MOD(Calculator!$B$34/Calculator!$F$19,1)),2))+$C43)^2+(1500*ABS(SIN(2*PI()*MOD(Calculator!$B$34/Calculator!$F$19,1)))*IF(MOD(Calculator!$B$34/Calculator!$F$19,1)&lt;0.5,-1,1))^2))),2))</f>
        <v>—</v>
      </c>
      <c r="EC43" s="290" t="str">
        <f aca="false">IF(OR(Calculator!$E$20&lt;&gt;"YES",Calculator!$B$34&lt;Calculator!$G$20),"—",ROUND((1+SQRT(((50*POWER(80,POWER(COS(PI()*MOD(Calculator!$B$34/Calculator!$F$20,1)),2))-$C43)^2+(1500*ABS(SIN(2*PI()*MOD(Calculator!$B$34/Calculator!$F$20,1)))*IF(MOD(Calculator!$B$34/Calculator!$F$20,1)&lt;0.5,-1,1))^2)/((50*POWER(80,POWER(COS(PI()*MOD(Calculator!$B$34/Calculator!$F$20,1)),2))+$C43)^2+(1500*ABS(SIN(2*PI()*MOD(Calculator!$B$34/Calculator!$F$20,1)))*IF(MOD(Calculator!$B$34/Calculator!$F$20,1)&lt;0.5,-1,1))^2)))/(1-SQRT(((50*POWER(80,POWER(COS(PI()*MOD(Calculator!$B$34/Calculator!$F$20,1)),2))-$C43)^2+(1500*ABS(SIN(2*PI()*MOD(Calculator!$B$34/Calculator!$F$20,1)))*IF(MOD(Calculator!$B$34/Calculator!$F$20,1)&lt;0.5,-1,1))^2)/((50*POWER(80,POWER(COS(PI()*MOD(Calculator!$B$34/Calculator!$F$20,1)),2))+$C43)^2+(1500*ABS(SIN(2*PI()*MOD(Calculator!$B$34/Calculator!$F$20,1)))*IF(MOD(Calculator!$B$34/Calculator!$F$20,1)&lt;0.5,-1,1))^2))),2))</f>
        <v>—</v>
      </c>
      <c r="ED43" s="290" t="str">
        <f aca="false">IF(OR(Calculator!$E$21&lt;&gt;"YES",Calculator!$B$34&lt;Calculator!$G$21),"—",ROUND((1+SQRT(((50*POWER(80,POWER(COS(PI()*MOD(Calculator!$B$34/Calculator!$F$21,1)),2))-$C43)^2+(1500*ABS(SIN(2*PI()*MOD(Calculator!$B$34/Calculator!$F$21,1)))*IF(MOD(Calculator!$B$34/Calculator!$F$21,1)&lt;0.5,-1,1))^2)/((50*POWER(80,POWER(COS(PI()*MOD(Calculator!$B$34/Calculator!$F$21,1)),2))+$C43)^2+(1500*ABS(SIN(2*PI()*MOD(Calculator!$B$34/Calculator!$F$21,1)))*IF(MOD(Calculator!$B$34/Calculator!$F$21,1)&lt;0.5,-1,1))^2)))/(1-SQRT(((50*POWER(80,POWER(COS(PI()*MOD(Calculator!$B$34/Calculator!$F$21,1)),2))-$C43)^2+(1500*ABS(SIN(2*PI()*MOD(Calculator!$B$34/Calculator!$F$21,1)))*IF(MOD(Calculator!$B$34/Calculator!$F$21,1)&lt;0.5,-1,1))^2)/((50*POWER(80,POWER(COS(PI()*MOD(Calculator!$B$34/Calculator!$F$21,1)),2))+$C43)^2+(1500*ABS(SIN(2*PI()*MOD(Calculator!$B$34/Calculator!$F$21,1)))*IF(MOD(Calculator!$B$34/Calculator!$F$21,1)&lt;0.5,-1,1))^2))),2))</f>
        <v>—</v>
      </c>
      <c r="EE43" s="290" t="str">
        <f aca="false">IF(OR(Calculator!$E$22&lt;&gt;"YES",Calculator!$B$34&lt;Calculator!$G$22),"—",ROUND((1+SQRT(((50*POWER(80,POWER(COS(PI()*MOD(Calculator!$B$34/Calculator!$F$22,1)),2))-$C43)^2+(1500*ABS(SIN(2*PI()*MOD(Calculator!$B$34/Calculator!$F$22,1)))*IF(MOD(Calculator!$B$34/Calculator!$F$22,1)&lt;0.5,-1,1))^2)/((50*POWER(80,POWER(COS(PI()*MOD(Calculator!$B$34/Calculator!$F$22,1)),2))+$C43)^2+(1500*ABS(SIN(2*PI()*MOD(Calculator!$B$34/Calculator!$F$22,1)))*IF(MOD(Calculator!$B$34/Calculator!$F$22,1)&lt;0.5,-1,1))^2)))/(1-SQRT(((50*POWER(80,POWER(COS(PI()*MOD(Calculator!$B$34/Calculator!$F$22,1)),2))-$C43)^2+(1500*ABS(SIN(2*PI()*MOD(Calculator!$B$34/Calculator!$F$22,1)))*IF(MOD(Calculator!$B$34/Calculator!$F$22,1)&lt;0.5,-1,1))^2)/((50*POWER(80,POWER(COS(PI()*MOD(Calculator!$B$34/Calculator!$F$22,1)),2))+$C43)^2+(1500*ABS(SIN(2*PI()*MOD(Calculator!$B$34/Calculator!$F$22,1)))*IF(MOD(Calculator!$B$34/Calculator!$F$22,1)&lt;0.5,-1,1))^2))),2))</f>
        <v>—</v>
      </c>
      <c r="EF43" s="291" t="n">
        <f aca="false">IFERROR(ROUND((IF(ISNUMBER(DU43),DU43,0)+IF(ISNUMBER(DV43),DV43,0)+IF(ISNUMBER(DW43),DW43,0)+IF(ISNUMBER(DX43),DX43,0)+IF(ISNUMBER(DY43),DY43,0)+IF(ISNUMBER(DZ43),DZ43,0)+IF(ISNUMBER(EA43),EA43,0)+IF(ISNUMBER(EB43),EB43,0)+IF(ISNUMBER(EC43),EC43,0)+IF(ISNUMBER(ED43),ED43,0)+IF(ISNUMBER(EE43),EE43,0))/(IF(ISNUMBER(DU43),1,0)+IF(ISNUMBER(DV43),1,0)+IF(ISNUMBER(DW43),1,0)+IF(ISNUMBER(DX43),1,0)+IF(ISNUMBER(DY43),1,0)+IF(ISNUMBER(DZ43),1,0)+IF(ISNUMBER(EA43),1,0)+IF(ISNUMBER(EB43),1,0)+IF(ISNUMBER(EC43),1,0)+IF(ISNUMBER(ED43),1,0)+IF(ISNUMBER(EE43),1,0)),4),"")</f>
        <v>26.305</v>
      </c>
      <c r="EG43" s="290" t="str">
        <f aca="false">IF(OR(Calculator!$E$12&lt;&gt;"YES",Calculator!$B$35&lt;Calculator!$G$12),"—",ROUND((1+SQRT(((50*POWER(80,POWER(COS(PI()*MOD(Calculator!$B$35/Calculator!$F$12,1)),2))-$C43)^2+(1500*ABS(SIN(2*PI()*MOD(Calculator!$B$35/Calculator!$F$12,1)))*IF(MOD(Calculator!$B$35/Calculator!$F$12,1)&lt;0.5,-1,1))^2)/((50*POWER(80,POWER(COS(PI()*MOD(Calculator!$B$35/Calculator!$F$12,1)),2))+$C43)^2+(1500*ABS(SIN(2*PI()*MOD(Calculator!$B$35/Calculator!$F$12,1)))*IF(MOD(Calculator!$B$35/Calculator!$F$12,1)&lt;0.5,-1,1))^2)))/(1-SQRT(((50*POWER(80,POWER(COS(PI()*MOD(Calculator!$B$35/Calculator!$F$12,1)),2))-$C43)^2+(1500*ABS(SIN(2*PI()*MOD(Calculator!$B$35/Calculator!$F$12,1)))*IF(MOD(Calculator!$B$35/Calculator!$F$12,1)&lt;0.5,-1,1))^2)/((50*POWER(80,POWER(COS(PI()*MOD(Calculator!$B$35/Calculator!$F$12,1)),2))+$C43)^2+(1500*ABS(SIN(2*PI()*MOD(Calculator!$B$35/Calculator!$F$12,1)))*IF(MOD(Calculator!$B$35/Calculator!$F$12,1)&lt;0.5,-1,1))^2))),2))</f>
        <v>—</v>
      </c>
      <c r="EH43" s="290" t="str">
        <f aca="false">IF(OR(Calculator!$E$13&lt;&gt;"YES",Calculator!$B$35&lt;Calculator!$G$13),"—",ROUND((1+SQRT(((50*POWER(80,POWER(COS(PI()*MOD(Calculator!$B$35/Calculator!$F$13,1)),2))-$C43)^2+(1500*ABS(SIN(2*PI()*MOD(Calculator!$B$35/Calculator!$F$13,1)))*IF(MOD(Calculator!$B$35/Calculator!$F$13,1)&lt;0.5,-1,1))^2)/((50*POWER(80,POWER(COS(PI()*MOD(Calculator!$B$35/Calculator!$F$13,1)),2))+$C43)^2+(1500*ABS(SIN(2*PI()*MOD(Calculator!$B$35/Calculator!$F$13,1)))*IF(MOD(Calculator!$B$35/Calculator!$F$13,1)&lt;0.5,-1,1))^2)))/(1-SQRT(((50*POWER(80,POWER(COS(PI()*MOD(Calculator!$B$35/Calculator!$F$13,1)),2))-$C43)^2+(1500*ABS(SIN(2*PI()*MOD(Calculator!$B$35/Calculator!$F$13,1)))*IF(MOD(Calculator!$B$35/Calculator!$F$13,1)&lt;0.5,-1,1))^2)/((50*POWER(80,POWER(COS(PI()*MOD(Calculator!$B$35/Calculator!$F$13,1)),2))+$C43)^2+(1500*ABS(SIN(2*PI()*MOD(Calculator!$B$35/Calculator!$F$13,1)))*IF(MOD(Calculator!$B$35/Calculator!$F$13,1)&lt;0.5,-1,1))^2))),2))</f>
        <v>—</v>
      </c>
      <c r="EI43" s="290" t="str">
        <f aca="false">IF(OR(Calculator!$E$14&lt;&gt;"YES",Calculator!$B$35&lt;Calculator!$G$14),"—",ROUND((1+SQRT(((50*POWER(80,POWER(COS(PI()*MOD(Calculator!$B$35/Calculator!$F$14,1)),2))-$C43)^2+(1500*ABS(SIN(2*PI()*MOD(Calculator!$B$35/Calculator!$F$14,1)))*IF(MOD(Calculator!$B$35/Calculator!$F$14,1)&lt;0.5,-1,1))^2)/((50*POWER(80,POWER(COS(PI()*MOD(Calculator!$B$35/Calculator!$F$14,1)),2))+$C43)^2+(1500*ABS(SIN(2*PI()*MOD(Calculator!$B$35/Calculator!$F$14,1)))*IF(MOD(Calculator!$B$35/Calculator!$F$14,1)&lt;0.5,-1,1))^2)))/(1-SQRT(((50*POWER(80,POWER(COS(PI()*MOD(Calculator!$B$35/Calculator!$F$14,1)),2))-$C43)^2+(1500*ABS(SIN(2*PI()*MOD(Calculator!$B$35/Calculator!$F$14,1)))*IF(MOD(Calculator!$B$35/Calculator!$F$14,1)&lt;0.5,-1,1))^2)/((50*POWER(80,POWER(COS(PI()*MOD(Calculator!$B$35/Calculator!$F$14,1)),2))+$C43)^2+(1500*ABS(SIN(2*PI()*MOD(Calculator!$B$35/Calculator!$F$14,1)))*IF(MOD(Calculator!$B$35/Calculator!$F$14,1)&lt;0.5,-1,1))^2))),2))</f>
        <v>—</v>
      </c>
      <c r="EJ43" s="290" t="n">
        <f aca="false">IF(OR(Calculator!$E$15&lt;&gt;"YES",Calculator!$B$35&lt;Calculator!$G$15),"—",ROUND((1+SQRT(((50*POWER(80,POWER(COS(PI()*MOD(Calculator!$B$35/Calculator!$F$15,1)),2))-$C43)^2+(1500*ABS(SIN(2*PI()*MOD(Calculator!$B$35/Calculator!$F$15,1)))*IF(MOD(Calculator!$B$35/Calculator!$F$15,1)&lt;0.5,-1,1))^2)/((50*POWER(80,POWER(COS(PI()*MOD(Calculator!$B$35/Calculator!$F$15,1)),2))+$C43)^2+(1500*ABS(SIN(2*PI()*MOD(Calculator!$B$35/Calculator!$F$15,1)))*IF(MOD(Calculator!$B$35/Calculator!$F$15,1)&lt;0.5,-1,1))^2)))/(1-SQRT(((50*POWER(80,POWER(COS(PI()*MOD(Calculator!$B$35/Calculator!$F$15,1)),2))-$C43)^2+(1500*ABS(SIN(2*PI()*MOD(Calculator!$B$35/Calculator!$F$15,1)))*IF(MOD(Calculator!$B$35/Calculator!$F$15,1)&lt;0.5,-1,1))^2)/((50*POWER(80,POWER(COS(PI()*MOD(Calculator!$B$35/Calculator!$F$15,1)),2))+$C43)^2+(1500*ABS(SIN(2*PI()*MOD(Calculator!$B$35/Calculator!$F$15,1)))*IF(MOD(Calculator!$B$35/Calculator!$F$15,1)&lt;0.5,-1,1))^2))),2))</f>
        <v>5.85</v>
      </c>
      <c r="EK43" s="290" t="str">
        <f aca="false">IF(OR(Calculator!$E$16&lt;&gt;"YES",Calculator!$B$35&lt;Calculator!$G$16),"—",ROUND((1+SQRT(((50*POWER(80,POWER(COS(PI()*MOD(Calculator!$B$35/Calculator!$F$16,1)),2))-$C43)^2+(1500*ABS(SIN(2*PI()*MOD(Calculator!$B$35/Calculator!$F$16,1)))*IF(MOD(Calculator!$B$35/Calculator!$F$16,1)&lt;0.5,-1,1))^2)/((50*POWER(80,POWER(COS(PI()*MOD(Calculator!$B$35/Calculator!$F$16,1)),2))+$C43)^2+(1500*ABS(SIN(2*PI()*MOD(Calculator!$B$35/Calculator!$F$16,1)))*IF(MOD(Calculator!$B$35/Calculator!$F$16,1)&lt;0.5,-1,1))^2)))/(1-SQRT(((50*POWER(80,POWER(COS(PI()*MOD(Calculator!$B$35/Calculator!$F$16,1)),2))-$C43)^2+(1500*ABS(SIN(2*PI()*MOD(Calculator!$B$35/Calculator!$F$16,1)))*IF(MOD(Calculator!$B$35/Calculator!$F$16,1)&lt;0.5,-1,1))^2)/((50*POWER(80,POWER(COS(PI()*MOD(Calculator!$B$35/Calculator!$F$16,1)),2))+$C43)^2+(1500*ABS(SIN(2*PI()*MOD(Calculator!$B$35/Calculator!$F$16,1)))*IF(MOD(Calculator!$B$35/Calculator!$F$16,1)&lt;0.5,-1,1))^2))),2))</f>
        <v>—</v>
      </c>
      <c r="EL43" s="290" t="n">
        <f aca="false">IF(OR(Calculator!$E$17&lt;&gt;"YES",Calculator!$B$35&lt;Calculator!$G$17),"—",ROUND((1+SQRT(((50*POWER(80,POWER(COS(PI()*MOD(Calculator!$B$35/Calculator!$F$17,1)),2))-$C43)^2+(1500*ABS(SIN(2*PI()*MOD(Calculator!$B$35/Calculator!$F$17,1)))*IF(MOD(Calculator!$B$35/Calculator!$F$17,1)&lt;0.5,-1,1))^2)/((50*POWER(80,POWER(COS(PI()*MOD(Calculator!$B$35/Calculator!$F$17,1)),2))+$C43)^2+(1500*ABS(SIN(2*PI()*MOD(Calculator!$B$35/Calculator!$F$17,1)))*IF(MOD(Calculator!$B$35/Calculator!$F$17,1)&lt;0.5,-1,1))^2)))/(1-SQRT(((50*POWER(80,POWER(COS(PI()*MOD(Calculator!$B$35/Calculator!$F$17,1)),2))-$C43)^2+(1500*ABS(SIN(2*PI()*MOD(Calculator!$B$35/Calculator!$F$17,1)))*IF(MOD(Calculator!$B$35/Calculator!$F$17,1)&lt;0.5,-1,1))^2)/((50*POWER(80,POWER(COS(PI()*MOD(Calculator!$B$35/Calculator!$F$17,1)),2))+$C43)^2+(1500*ABS(SIN(2*PI()*MOD(Calculator!$B$35/Calculator!$F$17,1)))*IF(MOD(Calculator!$B$35/Calculator!$F$17,1)&lt;0.5,-1,1))^2))),2))</f>
        <v>29.15</v>
      </c>
      <c r="EM43" s="290" t="str">
        <f aca="false">IF(OR(Calculator!$E$18&lt;&gt;"YES",Calculator!$B$35&lt;Calculator!$G$18),"—",ROUND((1+SQRT(((50*POWER(80,POWER(COS(PI()*MOD(Calculator!$B$35/Calculator!$F$18,1)),2))-$C43)^2+(1500*ABS(SIN(2*PI()*MOD(Calculator!$B$35/Calculator!$F$18,1)))*IF(MOD(Calculator!$B$35/Calculator!$F$18,1)&lt;0.5,-1,1))^2)/((50*POWER(80,POWER(COS(PI()*MOD(Calculator!$B$35/Calculator!$F$18,1)),2))+$C43)^2+(1500*ABS(SIN(2*PI()*MOD(Calculator!$B$35/Calculator!$F$18,1)))*IF(MOD(Calculator!$B$35/Calculator!$F$18,1)&lt;0.5,-1,1))^2)))/(1-SQRT(((50*POWER(80,POWER(COS(PI()*MOD(Calculator!$B$35/Calculator!$F$18,1)),2))-$C43)^2+(1500*ABS(SIN(2*PI()*MOD(Calculator!$B$35/Calculator!$F$18,1)))*IF(MOD(Calculator!$B$35/Calculator!$F$18,1)&lt;0.5,-1,1))^2)/((50*POWER(80,POWER(COS(PI()*MOD(Calculator!$B$35/Calculator!$F$18,1)),2))+$C43)^2+(1500*ABS(SIN(2*PI()*MOD(Calculator!$B$35/Calculator!$F$18,1)))*IF(MOD(Calculator!$B$35/Calculator!$F$18,1)&lt;0.5,-1,1))^2))),2))</f>
        <v>—</v>
      </c>
      <c r="EN43" s="290" t="str">
        <f aca="false">IF(OR(Calculator!$E$19&lt;&gt;"YES",Calculator!$B$35&lt;Calculator!$G$19),"—",ROUND((1+SQRT(((50*POWER(80,POWER(COS(PI()*MOD(Calculator!$B$35/Calculator!$F$19,1)),2))-$C43)^2+(1500*ABS(SIN(2*PI()*MOD(Calculator!$B$35/Calculator!$F$19,1)))*IF(MOD(Calculator!$B$35/Calculator!$F$19,1)&lt;0.5,-1,1))^2)/((50*POWER(80,POWER(COS(PI()*MOD(Calculator!$B$35/Calculator!$F$19,1)),2))+$C43)^2+(1500*ABS(SIN(2*PI()*MOD(Calculator!$B$35/Calculator!$F$19,1)))*IF(MOD(Calculator!$B$35/Calculator!$F$19,1)&lt;0.5,-1,1))^2)))/(1-SQRT(((50*POWER(80,POWER(COS(PI()*MOD(Calculator!$B$35/Calculator!$F$19,1)),2))-$C43)^2+(1500*ABS(SIN(2*PI()*MOD(Calculator!$B$35/Calculator!$F$19,1)))*IF(MOD(Calculator!$B$35/Calculator!$F$19,1)&lt;0.5,-1,1))^2)/((50*POWER(80,POWER(COS(PI()*MOD(Calculator!$B$35/Calculator!$F$19,1)),2))+$C43)^2+(1500*ABS(SIN(2*PI()*MOD(Calculator!$B$35/Calculator!$F$19,1)))*IF(MOD(Calculator!$B$35/Calculator!$F$19,1)&lt;0.5,-1,1))^2))),2))</f>
        <v>—</v>
      </c>
      <c r="EO43" s="290" t="str">
        <f aca="false">IF(OR(Calculator!$E$20&lt;&gt;"YES",Calculator!$B$35&lt;Calculator!$G$20),"—",ROUND((1+SQRT(((50*POWER(80,POWER(COS(PI()*MOD(Calculator!$B$35/Calculator!$F$20,1)),2))-$C43)^2+(1500*ABS(SIN(2*PI()*MOD(Calculator!$B$35/Calculator!$F$20,1)))*IF(MOD(Calculator!$B$35/Calculator!$F$20,1)&lt;0.5,-1,1))^2)/((50*POWER(80,POWER(COS(PI()*MOD(Calculator!$B$35/Calculator!$F$20,1)),2))+$C43)^2+(1500*ABS(SIN(2*PI()*MOD(Calculator!$B$35/Calculator!$F$20,1)))*IF(MOD(Calculator!$B$35/Calculator!$F$20,1)&lt;0.5,-1,1))^2)))/(1-SQRT(((50*POWER(80,POWER(COS(PI()*MOD(Calculator!$B$35/Calculator!$F$20,1)),2))-$C43)^2+(1500*ABS(SIN(2*PI()*MOD(Calculator!$B$35/Calculator!$F$20,1)))*IF(MOD(Calculator!$B$35/Calculator!$F$20,1)&lt;0.5,-1,1))^2)/((50*POWER(80,POWER(COS(PI()*MOD(Calculator!$B$35/Calculator!$F$20,1)),2))+$C43)^2+(1500*ABS(SIN(2*PI()*MOD(Calculator!$B$35/Calculator!$F$20,1)))*IF(MOD(Calculator!$B$35/Calculator!$F$20,1)&lt;0.5,-1,1))^2))),2))</f>
        <v>—</v>
      </c>
      <c r="EP43" s="290" t="str">
        <f aca="false">IF(OR(Calculator!$E$21&lt;&gt;"YES",Calculator!$B$35&lt;Calculator!$G$21),"—",ROUND((1+SQRT(((50*POWER(80,POWER(COS(PI()*MOD(Calculator!$B$35/Calculator!$F$21,1)),2))-$C43)^2+(1500*ABS(SIN(2*PI()*MOD(Calculator!$B$35/Calculator!$F$21,1)))*IF(MOD(Calculator!$B$35/Calculator!$F$21,1)&lt;0.5,-1,1))^2)/((50*POWER(80,POWER(COS(PI()*MOD(Calculator!$B$35/Calculator!$F$21,1)),2))+$C43)^2+(1500*ABS(SIN(2*PI()*MOD(Calculator!$B$35/Calculator!$F$21,1)))*IF(MOD(Calculator!$B$35/Calculator!$F$21,1)&lt;0.5,-1,1))^2)))/(1-SQRT(((50*POWER(80,POWER(COS(PI()*MOD(Calculator!$B$35/Calculator!$F$21,1)),2))-$C43)^2+(1500*ABS(SIN(2*PI()*MOD(Calculator!$B$35/Calculator!$F$21,1)))*IF(MOD(Calculator!$B$35/Calculator!$F$21,1)&lt;0.5,-1,1))^2)/((50*POWER(80,POWER(COS(PI()*MOD(Calculator!$B$35/Calculator!$F$21,1)),2))+$C43)^2+(1500*ABS(SIN(2*PI()*MOD(Calculator!$B$35/Calculator!$F$21,1)))*IF(MOD(Calculator!$B$35/Calculator!$F$21,1)&lt;0.5,-1,1))^2))),2))</f>
        <v>—</v>
      </c>
      <c r="EQ43" s="290" t="str">
        <f aca="false">IF(OR(Calculator!$E$22&lt;&gt;"YES",Calculator!$B$35&lt;Calculator!$G$22),"—",ROUND((1+SQRT(((50*POWER(80,POWER(COS(PI()*MOD(Calculator!$B$35/Calculator!$F$22,1)),2))-$C43)^2+(1500*ABS(SIN(2*PI()*MOD(Calculator!$B$35/Calculator!$F$22,1)))*IF(MOD(Calculator!$B$35/Calculator!$F$22,1)&lt;0.5,-1,1))^2)/((50*POWER(80,POWER(COS(PI()*MOD(Calculator!$B$35/Calculator!$F$22,1)),2))+$C43)^2+(1500*ABS(SIN(2*PI()*MOD(Calculator!$B$35/Calculator!$F$22,1)))*IF(MOD(Calculator!$B$35/Calculator!$F$22,1)&lt;0.5,-1,1))^2)))/(1-SQRT(((50*POWER(80,POWER(COS(PI()*MOD(Calculator!$B$35/Calculator!$F$22,1)),2))-$C43)^2+(1500*ABS(SIN(2*PI()*MOD(Calculator!$B$35/Calculator!$F$22,1)))*IF(MOD(Calculator!$B$35/Calculator!$F$22,1)&lt;0.5,-1,1))^2)/((50*POWER(80,POWER(COS(PI()*MOD(Calculator!$B$35/Calculator!$F$22,1)),2))+$C43)^2+(1500*ABS(SIN(2*PI()*MOD(Calculator!$B$35/Calculator!$F$22,1)))*IF(MOD(Calculator!$B$35/Calculator!$F$22,1)&lt;0.5,-1,1))^2))),2))</f>
        <v>—</v>
      </c>
      <c r="ER43" s="291" t="n">
        <f aca="false">IFERROR(ROUND((IF(ISNUMBER(EG43),EG43,0)+IF(ISNUMBER(EH43),EH43,0)+IF(ISNUMBER(EI43),EI43,0)+IF(ISNUMBER(EJ43),EJ43,0)+IF(ISNUMBER(EK43),EK43,0)+IF(ISNUMBER(EL43),EL43,0)+IF(ISNUMBER(EM43),EM43,0)+IF(ISNUMBER(EN43),EN43,0)+IF(ISNUMBER(EO43),EO43,0)+IF(ISNUMBER(EP43),EP43,0)+IF(ISNUMBER(EQ43),EQ43,0))/(IF(ISNUMBER(EG43),1,0)+IF(ISNUMBER(EH43),1,0)+IF(ISNUMBER(EI43),1,0)+IF(ISNUMBER(EJ43),1,0)+IF(ISNUMBER(EK43),1,0)+IF(ISNUMBER(EL43),1,0)+IF(ISNUMBER(EM43),1,0)+IF(ISNUMBER(EN43),1,0)+IF(ISNUMBER(EO43),1,0)+IF(ISNUMBER(EP43),1,0)+IF(ISNUMBER(EQ43),1,0)),4),"")</f>
        <v>17.5</v>
      </c>
      <c r="ES43" s="290" t="str">
        <f aca="false">IF(OR(Calculator!$E$12&lt;&gt;"YES",Calculator!$B$36&lt;Calculator!$G$12),"—",ROUND((1+SQRT(((50*POWER(80,POWER(COS(PI()*MOD(Calculator!$B$36/Calculator!$F$12,1)),2))-$C43)^2+(1500*ABS(SIN(2*PI()*MOD(Calculator!$B$36/Calculator!$F$12,1)))*IF(MOD(Calculator!$B$36/Calculator!$F$12,1)&lt;0.5,-1,1))^2)/((50*POWER(80,POWER(COS(PI()*MOD(Calculator!$B$36/Calculator!$F$12,1)),2))+$C43)^2+(1500*ABS(SIN(2*PI()*MOD(Calculator!$B$36/Calculator!$F$12,1)))*IF(MOD(Calculator!$B$36/Calculator!$F$12,1)&lt;0.5,-1,1))^2)))/(1-SQRT(((50*POWER(80,POWER(COS(PI()*MOD(Calculator!$B$36/Calculator!$F$12,1)),2))-$C43)^2+(1500*ABS(SIN(2*PI()*MOD(Calculator!$B$36/Calculator!$F$12,1)))*IF(MOD(Calculator!$B$36/Calculator!$F$12,1)&lt;0.5,-1,1))^2)/((50*POWER(80,POWER(COS(PI()*MOD(Calculator!$B$36/Calculator!$F$12,1)),2))+$C43)^2+(1500*ABS(SIN(2*PI()*MOD(Calculator!$B$36/Calculator!$F$12,1)))*IF(MOD(Calculator!$B$36/Calculator!$F$12,1)&lt;0.5,-1,1))^2))),2))</f>
        <v>—</v>
      </c>
      <c r="ET43" s="290" t="str">
        <f aca="false">IF(OR(Calculator!$E$13&lt;&gt;"YES",Calculator!$B$36&lt;Calculator!$G$13),"—",ROUND((1+SQRT(((50*POWER(80,POWER(COS(PI()*MOD(Calculator!$B$36/Calculator!$F$13,1)),2))-$C43)^2+(1500*ABS(SIN(2*PI()*MOD(Calculator!$B$36/Calculator!$F$13,1)))*IF(MOD(Calculator!$B$36/Calculator!$F$13,1)&lt;0.5,-1,1))^2)/((50*POWER(80,POWER(COS(PI()*MOD(Calculator!$B$36/Calculator!$F$13,1)),2))+$C43)^2+(1500*ABS(SIN(2*PI()*MOD(Calculator!$B$36/Calculator!$F$13,1)))*IF(MOD(Calculator!$B$36/Calculator!$F$13,1)&lt;0.5,-1,1))^2)))/(1-SQRT(((50*POWER(80,POWER(COS(PI()*MOD(Calculator!$B$36/Calculator!$F$13,1)),2))-$C43)^2+(1500*ABS(SIN(2*PI()*MOD(Calculator!$B$36/Calculator!$F$13,1)))*IF(MOD(Calculator!$B$36/Calculator!$F$13,1)&lt;0.5,-1,1))^2)/((50*POWER(80,POWER(COS(PI()*MOD(Calculator!$B$36/Calculator!$F$13,1)),2))+$C43)^2+(1500*ABS(SIN(2*PI()*MOD(Calculator!$B$36/Calculator!$F$13,1)))*IF(MOD(Calculator!$B$36/Calculator!$F$13,1)&lt;0.5,-1,1))^2))),2))</f>
        <v>—</v>
      </c>
      <c r="EU43" s="290" t="str">
        <f aca="false">IF(OR(Calculator!$E$14&lt;&gt;"YES",Calculator!$B$36&lt;Calculator!$G$14),"—",ROUND((1+SQRT(((50*POWER(80,POWER(COS(PI()*MOD(Calculator!$B$36/Calculator!$F$14,1)),2))-$C43)^2+(1500*ABS(SIN(2*PI()*MOD(Calculator!$B$36/Calculator!$F$14,1)))*IF(MOD(Calculator!$B$36/Calculator!$F$14,1)&lt;0.5,-1,1))^2)/((50*POWER(80,POWER(COS(PI()*MOD(Calculator!$B$36/Calculator!$F$14,1)),2))+$C43)^2+(1500*ABS(SIN(2*PI()*MOD(Calculator!$B$36/Calculator!$F$14,1)))*IF(MOD(Calculator!$B$36/Calculator!$F$14,1)&lt;0.5,-1,1))^2)))/(1-SQRT(((50*POWER(80,POWER(COS(PI()*MOD(Calculator!$B$36/Calculator!$F$14,1)),2))-$C43)^2+(1500*ABS(SIN(2*PI()*MOD(Calculator!$B$36/Calculator!$F$14,1)))*IF(MOD(Calculator!$B$36/Calculator!$F$14,1)&lt;0.5,-1,1))^2)/((50*POWER(80,POWER(COS(PI()*MOD(Calculator!$B$36/Calculator!$F$14,1)),2))+$C43)^2+(1500*ABS(SIN(2*PI()*MOD(Calculator!$B$36/Calculator!$F$14,1)))*IF(MOD(Calculator!$B$36/Calculator!$F$14,1)&lt;0.5,-1,1))^2))),2))</f>
        <v>—</v>
      </c>
      <c r="EV43" s="290" t="n">
        <f aca="false">IF(OR(Calculator!$E$15&lt;&gt;"YES",Calculator!$B$36&lt;Calculator!$G$15),"—",ROUND((1+SQRT(((50*POWER(80,POWER(COS(PI()*MOD(Calculator!$B$36/Calculator!$F$15,1)),2))-$C43)^2+(1500*ABS(SIN(2*PI()*MOD(Calculator!$B$36/Calculator!$F$15,1)))*IF(MOD(Calculator!$B$36/Calculator!$F$15,1)&lt;0.5,-1,1))^2)/((50*POWER(80,POWER(COS(PI()*MOD(Calculator!$B$36/Calculator!$F$15,1)),2))+$C43)^2+(1500*ABS(SIN(2*PI()*MOD(Calculator!$B$36/Calculator!$F$15,1)))*IF(MOD(Calculator!$B$36/Calculator!$F$15,1)&lt;0.5,-1,1))^2)))/(1-SQRT(((50*POWER(80,POWER(COS(PI()*MOD(Calculator!$B$36/Calculator!$F$15,1)),2))-$C43)^2+(1500*ABS(SIN(2*PI()*MOD(Calculator!$B$36/Calculator!$F$15,1)))*IF(MOD(Calculator!$B$36/Calculator!$F$15,1)&lt;0.5,-1,1))^2)/((50*POWER(80,POWER(COS(PI()*MOD(Calculator!$B$36/Calculator!$F$15,1)),2))+$C43)^2+(1500*ABS(SIN(2*PI()*MOD(Calculator!$B$36/Calculator!$F$15,1)))*IF(MOD(Calculator!$B$36/Calculator!$F$15,1)&lt;0.5,-1,1))^2))),2))</f>
        <v>26.64</v>
      </c>
      <c r="EW43" s="290" t="str">
        <f aca="false">IF(OR(Calculator!$E$16&lt;&gt;"YES",Calculator!$B$36&lt;Calculator!$G$16),"—",ROUND((1+SQRT(((50*POWER(80,POWER(COS(PI()*MOD(Calculator!$B$36/Calculator!$F$16,1)),2))-$C43)^2+(1500*ABS(SIN(2*PI()*MOD(Calculator!$B$36/Calculator!$F$16,1)))*IF(MOD(Calculator!$B$36/Calculator!$F$16,1)&lt;0.5,-1,1))^2)/((50*POWER(80,POWER(COS(PI()*MOD(Calculator!$B$36/Calculator!$F$16,1)),2))+$C43)^2+(1500*ABS(SIN(2*PI()*MOD(Calculator!$B$36/Calculator!$F$16,1)))*IF(MOD(Calculator!$B$36/Calculator!$F$16,1)&lt;0.5,-1,1))^2)))/(1-SQRT(((50*POWER(80,POWER(COS(PI()*MOD(Calculator!$B$36/Calculator!$F$16,1)),2))-$C43)^2+(1500*ABS(SIN(2*PI()*MOD(Calculator!$B$36/Calculator!$F$16,1)))*IF(MOD(Calculator!$B$36/Calculator!$F$16,1)&lt;0.5,-1,1))^2)/((50*POWER(80,POWER(COS(PI()*MOD(Calculator!$B$36/Calculator!$F$16,1)),2))+$C43)^2+(1500*ABS(SIN(2*PI()*MOD(Calculator!$B$36/Calculator!$F$16,1)))*IF(MOD(Calculator!$B$36/Calculator!$F$16,1)&lt;0.5,-1,1))^2))),2))</f>
        <v>—</v>
      </c>
      <c r="EX43" s="290" t="n">
        <f aca="false">IF(OR(Calculator!$E$17&lt;&gt;"YES",Calculator!$B$36&lt;Calculator!$G$17),"—",ROUND((1+SQRT(((50*POWER(80,POWER(COS(PI()*MOD(Calculator!$B$36/Calculator!$F$17,1)),2))-$C43)^2+(1500*ABS(SIN(2*PI()*MOD(Calculator!$B$36/Calculator!$F$17,1)))*IF(MOD(Calculator!$B$36/Calculator!$F$17,1)&lt;0.5,-1,1))^2)/((50*POWER(80,POWER(COS(PI()*MOD(Calculator!$B$36/Calculator!$F$17,1)),2))+$C43)^2+(1500*ABS(SIN(2*PI()*MOD(Calculator!$B$36/Calculator!$F$17,1)))*IF(MOD(Calculator!$B$36/Calculator!$F$17,1)&lt;0.5,-1,1))^2)))/(1-SQRT(((50*POWER(80,POWER(COS(PI()*MOD(Calculator!$B$36/Calculator!$F$17,1)),2))-$C43)^2+(1500*ABS(SIN(2*PI()*MOD(Calculator!$B$36/Calculator!$F$17,1)))*IF(MOD(Calculator!$B$36/Calculator!$F$17,1)&lt;0.5,-1,1))^2)/((50*POWER(80,POWER(COS(PI()*MOD(Calculator!$B$36/Calculator!$F$17,1)),2))+$C43)^2+(1500*ABS(SIN(2*PI()*MOD(Calculator!$B$36/Calculator!$F$17,1)))*IF(MOD(Calculator!$B$36/Calculator!$F$17,1)&lt;0.5,-1,1))^2))),2))</f>
        <v>29.67</v>
      </c>
      <c r="EY43" s="290" t="str">
        <f aca="false">IF(OR(Calculator!$E$18&lt;&gt;"YES",Calculator!$B$36&lt;Calculator!$G$18),"—",ROUND((1+SQRT(((50*POWER(80,POWER(COS(PI()*MOD(Calculator!$B$36/Calculator!$F$18,1)),2))-$C43)^2+(1500*ABS(SIN(2*PI()*MOD(Calculator!$B$36/Calculator!$F$18,1)))*IF(MOD(Calculator!$B$36/Calculator!$F$18,1)&lt;0.5,-1,1))^2)/((50*POWER(80,POWER(COS(PI()*MOD(Calculator!$B$36/Calculator!$F$18,1)),2))+$C43)^2+(1500*ABS(SIN(2*PI()*MOD(Calculator!$B$36/Calculator!$F$18,1)))*IF(MOD(Calculator!$B$36/Calculator!$F$18,1)&lt;0.5,-1,1))^2)))/(1-SQRT(((50*POWER(80,POWER(COS(PI()*MOD(Calculator!$B$36/Calculator!$F$18,1)),2))-$C43)^2+(1500*ABS(SIN(2*PI()*MOD(Calculator!$B$36/Calculator!$F$18,1)))*IF(MOD(Calculator!$B$36/Calculator!$F$18,1)&lt;0.5,-1,1))^2)/((50*POWER(80,POWER(COS(PI()*MOD(Calculator!$B$36/Calculator!$F$18,1)),2))+$C43)^2+(1500*ABS(SIN(2*PI()*MOD(Calculator!$B$36/Calculator!$F$18,1)))*IF(MOD(Calculator!$B$36/Calculator!$F$18,1)&lt;0.5,-1,1))^2))),2))</f>
        <v>—</v>
      </c>
      <c r="EZ43" s="290" t="str">
        <f aca="false">IF(OR(Calculator!$E$19&lt;&gt;"YES",Calculator!$B$36&lt;Calculator!$G$19),"—",ROUND((1+SQRT(((50*POWER(80,POWER(COS(PI()*MOD(Calculator!$B$36/Calculator!$F$19,1)),2))-$C43)^2+(1500*ABS(SIN(2*PI()*MOD(Calculator!$B$36/Calculator!$F$19,1)))*IF(MOD(Calculator!$B$36/Calculator!$F$19,1)&lt;0.5,-1,1))^2)/((50*POWER(80,POWER(COS(PI()*MOD(Calculator!$B$36/Calculator!$F$19,1)),2))+$C43)^2+(1500*ABS(SIN(2*PI()*MOD(Calculator!$B$36/Calculator!$F$19,1)))*IF(MOD(Calculator!$B$36/Calculator!$F$19,1)&lt;0.5,-1,1))^2)))/(1-SQRT(((50*POWER(80,POWER(COS(PI()*MOD(Calculator!$B$36/Calculator!$F$19,1)),2))-$C43)^2+(1500*ABS(SIN(2*PI()*MOD(Calculator!$B$36/Calculator!$F$19,1)))*IF(MOD(Calculator!$B$36/Calculator!$F$19,1)&lt;0.5,-1,1))^2)/((50*POWER(80,POWER(COS(PI()*MOD(Calculator!$B$36/Calculator!$F$19,1)),2))+$C43)^2+(1500*ABS(SIN(2*PI()*MOD(Calculator!$B$36/Calculator!$F$19,1)))*IF(MOD(Calculator!$B$36/Calculator!$F$19,1)&lt;0.5,-1,1))^2))),2))</f>
        <v>—</v>
      </c>
      <c r="FA43" s="290" t="str">
        <f aca="false">IF(OR(Calculator!$E$20&lt;&gt;"YES",Calculator!$B$36&lt;Calculator!$G$20),"—",ROUND((1+SQRT(((50*POWER(80,POWER(COS(PI()*MOD(Calculator!$B$36/Calculator!$F$20,1)),2))-$C43)^2+(1500*ABS(SIN(2*PI()*MOD(Calculator!$B$36/Calculator!$F$20,1)))*IF(MOD(Calculator!$B$36/Calculator!$F$20,1)&lt;0.5,-1,1))^2)/((50*POWER(80,POWER(COS(PI()*MOD(Calculator!$B$36/Calculator!$F$20,1)),2))+$C43)^2+(1500*ABS(SIN(2*PI()*MOD(Calculator!$B$36/Calculator!$F$20,1)))*IF(MOD(Calculator!$B$36/Calculator!$F$20,1)&lt;0.5,-1,1))^2)))/(1-SQRT(((50*POWER(80,POWER(COS(PI()*MOD(Calculator!$B$36/Calculator!$F$20,1)),2))-$C43)^2+(1500*ABS(SIN(2*PI()*MOD(Calculator!$B$36/Calculator!$F$20,1)))*IF(MOD(Calculator!$B$36/Calculator!$F$20,1)&lt;0.5,-1,1))^2)/((50*POWER(80,POWER(COS(PI()*MOD(Calculator!$B$36/Calculator!$F$20,1)),2))+$C43)^2+(1500*ABS(SIN(2*PI()*MOD(Calculator!$B$36/Calculator!$F$20,1)))*IF(MOD(Calculator!$B$36/Calculator!$F$20,1)&lt;0.5,-1,1))^2))),2))</f>
        <v>—</v>
      </c>
      <c r="FB43" s="290" t="str">
        <f aca="false">IF(OR(Calculator!$E$21&lt;&gt;"YES",Calculator!$B$36&lt;Calculator!$G$21),"—",ROUND((1+SQRT(((50*POWER(80,POWER(COS(PI()*MOD(Calculator!$B$36/Calculator!$F$21,1)),2))-$C43)^2+(1500*ABS(SIN(2*PI()*MOD(Calculator!$B$36/Calculator!$F$21,1)))*IF(MOD(Calculator!$B$36/Calculator!$F$21,1)&lt;0.5,-1,1))^2)/((50*POWER(80,POWER(COS(PI()*MOD(Calculator!$B$36/Calculator!$F$21,1)),2))+$C43)^2+(1500*ABS(SIN(2*PI()*MOD(Calculator!$B$36/Calculator!$F$21,1)))*IF(MOD(Calculator!$B$36/Calculator!$F$21,1)&lt;0.5,-1,1))^2)))/(1-SQRT(((50*POWER(80,POWER(COS(PI()*MOD(Calculator!$B$36/Calculator!$F$21,1)),2))-$C43)^2+(1500*ABS(SIN(2*PI()*MOD(Calculator!$B$36/Calculator!$F$21,1)))*IF(MOD(Calculator!$B$36/Calculator!$F$21,1)&lt;0.5,-1,1))^2)/((50*POWER(80,POWER(COS(PI()*MOD(Calculator!$B$36/Calculator!$F$21,1)),2))+$C43)^2+(1500*ABS(SIN(2*PI()*MOD(Calculator!$B$36/Calculator!$F$21,1)))*IF(MOD(Calculator!$B$36/Calculator!$F$21,1)&lt;0.5,-1,1))^2))),2))</f>
        <v>—</v>
      </c>
      <c r="FC43" s="290" t="str">
        <f aca="false">IF(OR(Calculator!$E$22&lt;&gt;"YES",Calculator!$B$36&lt;Calculator!$G$22),"—",ROUND((1+SQRT(((50*POWER(80,POWER(COS(PI()*MOD(Calculator!$B$36/Calculator!$F$22,1)),2))-$C43)^2+(1500*ABS(SIN(2*PI()*MOD(Calculator!$B$36/Calculator!$F$22,1)))*IF(MOD(Calculator!$B$36/Calculator!$F$22,1)&lt;0.5,-1,1))^2)/((50*POWER(80,POWER(COS(PI()*MOD(Calculator!$B$36/Calculator!$F$22,1)),2))+$C43)^2+(1500*ABS(SIN(2*PI()*MOD(Calculator!$B$36/Calculator!$F$22,1)))*IF(MOD(Calculator!$B$36/Calculator!$F$22,1)&lt;0.5,-1,1))^2)))/(1-SQRT(((50*POWER(80,POWER(COS(PI()*MOD(Calculator!$B$36/Calculator!$F$22,1)),2))-$C43)^2+(1500*ABS(SIN(2*PI()*MOD(Calculator!$B$36/Calculator!$F$22,1)))*IF(MOD(Calculator!$B$36/Calculator!$F$22,1)&lt;0.5,-1,1))^2)/((50*POWER(80,POWER(COS(PI()*MOD(Calculator!$B$36/Calculator!$F$22,1)),2))+$C43)^2+(1500*ABS(SIN(2*PI()*MOD(Calculator!$B$36/Calculator!$F$22,1)))*IF(MOD(Calculator!$B$36/Calculator!$F$22,1)&lt;0.5,-1,1))^2))),2))</f>
        <v>—</v>
      </c>
      <c r="FD43" s="291" t="n">
        <f aca="false">IFERROR(ROUND((IF(ISNUMBER(ES43),ES43,0)+IF(ISNUMBER(ET43),ET43,0)+IF(ISNUMBER(EU43),EU43,0)+IF(ISNUMBER(EV43),EV43,0)+IF(ISNUMBER(EW43),EW43,0)+IF(ISNUMBER(EX43),EX43,0)+IF(ISNUMBER(EY43),EY43,0)+IF(ISNUMBER(EZ43),EZ43,0)+IF(ISNUMBER(FA43),FA43,0)+IF(ISNUMBER(FB43),FB43,0)+IF(ISNUMBER(FC43),FC43,0))/(IF(ISNUMBER(ES43),1,0)+IF(ISNUMBER(ET43),1,0)+IF(ISNUMBER(EU43),1,0)+IF(ISNUMBER(EV43),1,0)+IF(ISNUMBER(EW43),1,0)+IF(ISNUMBER(EX43),1,0)+IF(ISNUMBER(EY43),1,0)+IF(ISNUMBER(EZ43),1,0)+IF(ISNUMBER(FA43),1,0)+IF(ISNUMBER(FB43),1,0)+IF(ISNUMBER(FC43),1,0)),4),"")</f>
        <v>28.155</v>
      </c>
      <c r="FE43" s="290" t="str">
        <f aca="false">IF(OR(Calculator!$E$12&lt;&gt;"YES",Calculator!$B$37&lt;Calculator!$G$12),"—",ROUND((1+SQRT(((50*POWER(80,POWER(COS(PI()*MOD(Calculator!$B$37/Calculator!$F$12,1)),2))-$C43)^2+(1500*ABS(SIN(2*PI()*MOD(Calculator!$B$37/Calculator!$F$12,1)))*IF(MOD(Calculator!$B$37/Calculator!$F$12,1)&lt;0.5,-1,1))^2)/((50*POWER(80,POWER(COS(PI()*MOD(Calculator!$B$37/Calculator!$F$12,1)),2))+$C43)^2+(1500*ABS(SIN(2*PI()*MOD(Calculator!$B$37/Calculator!$F$12,1)))*IF(MOD(Calculator!$B$37/Calculator!$F$12,1)&lt;0.5,-1,1))^2)))/(1-SQRT(((50*POWER(80,POWER(COS(PI()*MOD(Calculator!$B$37/Calculator!$F$12,1)),2))-$C43)^2+(1500*ABS(SIN(2*PI()*MOD(Calculator!$B$37/Calculator!$F$12,1)))*IF(MOD(Calculator!$B$37/Calculator!$F$12,1)&lt;0.5,-1,1))^2)/((50*POWER(80,POWER(COS(PI()*MOD(Calculator!$B$37/Calculator!$F$12,1)),2))+$C43)^2+(1500*ABS(SIN(2*PI()*MOD(Calculator!$B$37/Calculator!$F$12,1)))*IF(MOD(Calculator!$B$37/Calculator!$F$12,1)&lt;0.5,-1,1))^2))),2))</f>
        <v>—</v>
      </c>
      <c r="FF43" s="290" t="str">
        <f aca="false">IF(OR(Calculator!$E$13&lt;&gt;"YES",Calculator!$B$37&lt;Calculator!$G$13),"—",ROUND((1+SQRT(((50*POWER(80,POWER(COS(PI()*MOD(Calculator!$B$37/Calculator!$F$13,1)),2))-$C43)^2+(1500*ABS(SIN(2*PI()*MOD(Calculator!$B$37/Calculator!$F$13,1)))*IF(MOD(Calculator!$B$37/Calculator!$F$13,1)&lt;0.5,-1,1))^2)/((50*POWER(80,POWER(COS(PI()*MOD(Calculator!$B$37/Calculator!$F$13,1)),2))+$C43)^2+(1500*ABS(SIN(2*PI()*MOD(Calculator!$B$37/Calculator!$F$13,1)))*IF(MOD(Calculator!$B$37/Calculator!$F$13,1)&lt;0.5,-1,1))^2)))/(1-SQRT(((50*POWER(80,POWER(COS(PI()*MOD(Calculator!$B$37/Calculator!$F$13,1)),2))-$C43)^2+(1500*ABS(SIN(2*PI()*MOD(Calculator!$B$37/Calculator!$F$13,1)))*IF(MOD(Calculator!$B$37/Calculator!$F$13,1)&lt;0.5,-1,1))^2)/((50*POWER(80,POWER(COS(PI()*MOD(Calculator!$B$37/Calculator!$F$13,1)),2))+$C43)^2+(1500*ABS(SIN(2*PI()*MOD(Calculator!$B$37/Calculator!$F$13,1)))*IF(MOD(Calculator!$B$37/Calculator!$F$13,1)&lt;0.5,-1,1))^2))),2))</f>
        <v>—</v>
      </c>
      <c r="FG43" s="290" t="str">
        <f aca="false">IF(OR(Calculator!$E$14&lt;&gt;"YES",Calculator!$B$37&lt;Calculator!$G$14),"—",ROUND((1+SQRT(((50*POWER(80,POWER(COS(PI()*MOD(Calculator!$B$37/Calculator!$F$14,1)),2))-$C43)^2+(1500*ABS(SIN(2*PI()*MOD(Calculator!$B$37/Calculator!$F$14,1)))*IF(MOD(Calculator!$B$37/Calculator!$F$14,1)&lt;0.5,-1,1))^2)/((50*POWER(80,POWER(COS(PI()*MOD(Calculator!$B$37/Calculator!$F$14,1)),2))+$C43)^2+(1500*ABS(SIN(2*PI()*MOD(Calculator!$B$37/Calculator!$F$14,1)))*IF(MOD(Calculator!$B$37/Calculator!$F$14,1)&lt;0.5,-1,1))^2)))/(1-SQRT(((50*POWER(80,POWER(COS(PI()*MOD(Calculator!$B$37/Calculator!$F$14,1)),2))-$C43)^2+(1500*ABS(SIN(2*PI()*MOD(Calculator!$B$37/Calculator!$F$14,1)))*IF(MOD(Calculator!$B$37/Calculator!$F$14,1)&lt;0.5,-1,1))^2)/((50*POWER(80,POWER(COS(PI()*MOD(Calculator!$B$37/Calculator!$F$14,1)),2))+$C43)^2+(1500*ABS(SIN(2*PI()*MOD(Calculator!$B$37/Calculator!$F$14,1)))*IF(MOD(Calculator!$B$37/Calculator!$F$14,1)&lt;0.5,-1,1))^2))),2))</f>
        <v>—</v>
      </c>
      <c r="FH43" s="290" t="n">
        <f aca="false">IF(OR(Calculator!$E$15&lt;&gt;"YES",Calculator!$B$37&lt;Calculator!$G$15),"—",ROUND((1+SQRT(((50*POWER(80,POWER(COS(PI()*MOD(Calculator!$B$37/Calculator!$F$15,1)),2))-$C43)^2+(1500*ABS(SIN(2*PI()*MOD(Calculator!$B$37/Calculator!$F$15,1)))*IF(MOD(Calculator!$B$37/Calculator!$F$15,1)&lt;0.5,-1,1))^2)/((50*POWER(80,POWER(COS(PI()*MOD(Calculator!$B$37/Calculator!$F$15,1)),2))+$C43)^2+(1500*ABS(SIN(2*PI()*MOD(Calculator!$B$37/Calculator!$F$15,1)))*IF(MOD(Calculator!$B$37/Calculator!$F$15,1)&lt;0.5,-1,1))^2)))/(1-SQRT(((50*POWER(80,POWER(COS(PI()*MOD(Calculator!$B$37/Calculator!$F$15,1)),2))-$C43)^2+(1500*ABS(SIN(2*PI()*MOD(Calculator!$B$37/Calculator!$F$15,1)))*IF(MOD(Calculator!$B$37/Calculator!$F$15,1)&lt;0.5,-1,1))^2)/((50*POWER(80,POWER(COS(PI()*MOD(Calculator!$B$37/Calculator!$F$15,1)),2))+$C43)^2+(1500*ABS(SIN(2*PI()*MOD(Calculator!$B$37/Calculator!$F$15,1)))*IF(MOD(Calculator!$B$37/Calculator!$F$15,1)&lt;0.5,-1,1))^2))),2))</f>
        <v>5.89</v>
      </c>
      <c r="FI43" s="290" t="str">
        <f aca="false">IF(OR(Calculator!$E$16&lt;&gt;"YES",Calculator!$B$37&lt;Calculator!$G$16),"—",ROUND((1+SQRT(((50*POWER(80,POWER(COS(PI()*MOD(Calculator!$B$37/Calculator!$F$16,1)),2))-$C43)^2+(1500*ABS(SIN(2*PI()*MOD(Calculator!$B$37/Calculator!$F$16,1)))*IF(MOD(Calculator!$B$37/Calculator!$F$16,1)&lt;0.5,-1,1))^2)/((50*POWER(80,POWER(COS(PI()*MOD(Calculator!$B$37/Calculator!$F$16,1)),2))+$C43)^2+(1500*ABS(SIN(2*PI()*MOD(Calculator!$B$37/Calculator!$F$16,1)))*IF(MOD(Calculator!$B$37/Calculator!$F$16,1)&lt;0.5,-1,1))^2)))/(1-SQRT(((50*POWER(80,POWER(COS(PI()*MOD(Calculator!$B$37/Calculator!$F$16,1)),2))-$C43)^2+(1500*ABS(SIN(2*PI()*MOD(Calculator!$B$37/Calculator!$F$16,1)))*IF(MOD(Calculator!$B$37/Calculator!$F$16,1)&lt;0.5,-1,1))^2)/((50*POWER(80,POWER(COS(PI()*MOD(Calculator!$B$37/Calculator!$F$16,1)),2))+$C43)^2+(1500*ABS(SIN(2*PI()*MOD(Calculator!$B$37/Calculator!$F$16,1)))*IF(MOD(Calculator!$B$37/Calculator!$F$16,1)&lt;0.5,-1,1))^2))),2))</f>
        <v>—</v>
      </c>
      <c r="FJ43" s="290" t="n">
        <f aca="false">IF(OR(Calculator!$E$17&lt;&gt;"YES",Calculator!$B$37&lt;Calculator!$G$17),"—",ROUND((1+SQRT(((50*POWER(80,POWER(COS(PI()*MOD(Calculator!$B$37/Calculator!$F$17,1)),2))-$C43)^2+(1500*ABS(SIN(2*PI()*MOD(Calculator!$B$37/Calculator!$F$17,1)))*IF(MOD(Calculator!$B$37/Calculator!$F$17,1)&lt;0.5,-1,1))^2)/((50*POWER(80,POWER(COS(PI()*MOD(Calculator!$B$37/Calculator!$F$17,1)),2))+$C43)^2+(1500*ABS(SIN(2*PI()*MOD(Calculator!$B$37/Calculator!$F$17,1)))*IF(MOD(Calculator!$B$37/Calculator!$F$17,1)&lt;0.5,-1,1))^2)))/(1-SQRT(((50*POWER(80,POWER(COS(PI()*MOD(Calculator!$B$37/Calculator!$F$17,1)),2))-$C43)^2+(1500*ABS(SIN(2*PI()*MOD(Calculator!$B$37/Calculator!$F$17,1)))*IF(MOD(Calculator!$B$37/Calculator!$F$17,1)&lt;0.5,-1,1))^2)/((50*POWER(80,POWER(COS(PI()*MOD(Calculator!$B$37/Calculator!$F$17,1)),2))+$C43)^2+(1500*ABS(SIN(2*PI()*MOD(Calculator!$B$37/Calculator!$F$17,1)))*IF(MOD(Calculator!$B$37/Calculator!$F$17,1)&lt;0.5,-1,1))^2))),2))</f>
        <v>23.88</v>
      </c>
      <c r="FK43" s="290" t="str">
        <f aca="false">IF(OR(Calculator!$E$18&lt;&gt;"YES",Calculator!$B$37&lt;Calculator!$G$18),"—",ROUND((1+SQRT(((50*POWER(80,POWER(COS(PI()*MOD(Calculator!$B$37/Calculator!$F$18,1)),2))-$C43)^2+(1500*ABS(SIN(2*PI()*MOD(Calculator!$B$37/Calculator!$F$18,1)))*IF(MOD(Calculator!$B$37/Calculator!$F$18,1)&lt;0.5,-1,1))^2)/((50*POWER(80,POWER(COS(PI()*MOD(Calculator!$B$37/Calculator!$F$18,1)),2))+$C43)^2+(1500*ABS(SIN(2*PI()*MOD(Calculator!$B$37/Calculator!$F$18,1)))*IF(MOD(Calculator!$B$37/Calculator!$F$18,1)&lt;0.5,-1,1))^2)))/(1-SQRT(((50*POWER(80,POWER(COS(PI()*MOD(Calculator!$B$37/Calculator!$F$18,1)),2))-$C43)^2+(1500*ABS(SIN(2*PI()*MOD(Calculator!$B$37/Calculator!$F$18,1)))*IF(MOD(Calculator!$B$37/Calculator!$F$18,1)&lt;0.5,-1,1))^2)/((50*POWER(80,POWER(COS(PI()*MOD(Calculator!$B$37/Calculator!$F$18,1)),2))+$C43)^2+(1500*ABS(SIN(2*PI()*MOD(Calculator!$B$37/Calculator!$F$18,1)))*IF(MOD(Calculator!$B$37/Calculator!$F$18,1)&lt;0.5,-1,1))^2))),2))</f>
        <v>—</v>
      </c>
      <c r="FL43" s="290" t="str">
        <f aca="false">IF(OR(Calculator!$E$19&lt;&gt;"YES",Calculator!$B$37&lt;Calculator!$G$19),"—",ROUND((1+SQRT(((50*POWER(80,POWER(COS(PI()*MOD(Calculator!$B$37/Calculator!$F$19,1)),2))-$C43)^2+(1500*ABS(SIN(2*PI()*MOD(Calculator!$B$37/Calculator!$F$19,1)))*IF(MOD(Calculator!$B$37/Calculator!$F$19,1)&lt;0.5,-1,1))^2)/((50*POWER(80,POWER(COS(PI()*MOD(Calculator!$B$37/Calculator!$F$19,1)),2))+$C43)^2+(1500*ABS(SIN(2*PI()*MOD(Calculator!$B$37/Calculator!$F$19,1)))*IF(MOD(Calculator!$B$37/Calculator!$F$19,1)&lt;0.5,-1,1))^2)))/(1-SQRT(((50*POWER(80,POWER(COS(PI()*MOD(Calculator!$B$37/Calculator!$F$19,1)),2))-$C43)^2+(1500*ABS(SIN(2*PI()*MOD(Calculator!$B$37/Calculator!$F$19,1)))*IF(MOD(Calculator!$B$37/Calculator!$F$19,1)&lt;0.5,-1,1))^2)/((50*POWER(80,POWER(COS(PI()*MOD(Calculator!$B$37/Calculator!$F$19,1)),2))+$C43)^2+(1500*ABS(SIN(2*PI()*MOD(Calculator!$B$37/Calculator!$F$19,1)))*IF(MOD(Calculator!$B$37/Calculator!$F$19,1)&lt;0.5,-1,1))^2))),2))</f>
        <v>—</v>
      </c>
      <c r="FM43" s="290" t="str">
        <f aca="false">IF(OR(Calculator!$E$20&lt;&gt;"YES",Calculator!$B$37&lt;Calculator!$G$20),"—",ROUND((1+SQRT(((50*POWER(80,POWER(COS(PI()*MOD(Calculator!$B$37/Calculator!$F$20,1)),2))-$C43)^2+(1500*ABS(SIN(2*PI()*MOD(Calculator!$B$37/Calculator!$F$20,1)))*IF(MOD(Calculator!$B$37/Calculator!$F$20,1)&lt;0.5,-1,1))^2)/((50*POWER(80,POWER(COS(PI()*MOD(Calculator!$B$37/Calculator!$F$20,1)),2))+$C43)^2+(1500*ABS(SIN(2*PI()*MOD(Calculator!$B$37/Calculator!$F$20,1)))*IF(MOD(Calculator!$B$37/Calculator!$F$20,1)&lt;0.5,-1,1))^2)))/(1-SQRT(((50*POWER(80,POWER(COS(PI()*MOD(Calculator!$B$37/Calculator!$F$20,1)),2))-$C43)^2+(1500*ABS(SIN(2*PI()*MOD(Calculator!$B$37/Calculator!$F$20,1)))*IF(MOD(Calculator!$B$37/Calculator!$F$20,1)&lt;0.5,-1,1))^2)/((50*POWER(80,POWER(COS(PI()*MOD(Calculator!$B$37/Calculator!$F$20,1)),2))+$C43)^2+(1500*ABS(SIN(2*PI()*MOD(Calculator!$B$37/Calculator!$F$20,1)))*IF(MOD(Calculator!$B$37/Calculator!$F$20,1)&lt;0.5,-1,1))^2))),2))</f>
        <v>—</v>
      </c>
      <c r="FN43" s="290" t="str">
        <f aca="false">IF(OR(Calculator!$E$21&lt;&gt;"YES",Calculator!$B$37&lt;Calculator!$G$21),"—",ROUND((1+SQRT(((50*POWER(80,POWER(COS(PI()*MOD(Calculator!$B$37/Calculator!$F$21,1)),2))-$C43)^2+(1500*ABS(SIN(2*PI()*MOD(Calculator!$B$37/Calculator!$F$21,1)))*IF(MOD(Calculator!$B$37/Calculator!$F$21,1)&lt;0.5,-1,1))^2)/((50*POWER(80,POWER(COS(PI()*MOD(Calculator!$B$37/Calculator!$F$21,1)),2))+$C43)^2+(1500*ABS(SIN(2*PI()*MOD(Calculator!$B$37/Calculator!$F$21,1)))*IF(MOD(Calculator!$B$37/Calculator!$F$21,1)&lt;0.5,-1,1))^2)))/(1-SQRT(((50*POWER(80,POWER(COS(PI()*MOD(Calculator!$B$37/Calculator!$F$21,1)),2))-$C43)^2+(1500*ABS(SIN(2*PI()*MOD(Calculator!$B$37/Calculator!$F$21,1)))*IF(MOD(Calculator!$B$37/Calculator!$F$21,1)&lt;0.5,-1,1))^2)/((50*POWER(80,POWER(COS(PI()*MOD(Calculator!$B$37/Calculator!$F$21,1)),2))+$C43)^2+(1500*ABS(SIN(2*PI()*MOD(Calculator!$B$37/Calculator!$F$21,1)))*IF(MOD(Calculator!$B$37/Calculator!$F$21,1)&lt;0.5,-1,1))^2))),2))</f>
        <v>—</v>
      </c>
      <c r="FO43" s="290" t="str">
        <f aca="false">IF(OR(Calculator!$E$22&lt;&gt;"YES",Calculator!$B$37&lt;Calculator!$G$22),"—",ROUND((1+SQRT(((50*POWER(80,POWER(COS(PI()*MOD(Calculator!$B$37/Calculator!$F$22,1)),2))-$C43)^2+(1500*ABS(SIN(2*PI()*MOD(Calculator!$B$37/Calculator!$F$22,1)))*IF(MOD(Calculator!$B$37/Calculator!$F$22,1)&lt;0.5,-1,1))^2)/((50*POWER(80,POWER(COS(PI()*MOD(Calculator!$B$37/Calculator!$F$22,1)),2))+$C43)^2+(1500*ABS(SIN(2*PI()*MOD(Calculator!$B$37/Calculator!$F$22,1)))*IF(MOD(Calculator!$B$37/Calculator!$F$22,1)&lt;0.5,-1,1))^2)))/(1-SQRT(((50*POWER(80,POWER(COS(PI()*MOD(Calculator!$B$37/Calculator!$F$22,1)),2))-$C43)^2+(1500*ABS(SIN(2*PI()*MOD(Calculator!$B$37/Calculator!$F$22,1)))*IF(MOD(Calculator!$B$37/Calculator!$F$22,1)&lt;0.5,-1,1))^2)/((50*POWER(80,POWER(COS(PI()*MOD(Calculator!$B$37/Calculator!$F$22,1)),2))+$C43)^2+(1500*ABS(SIN(2*PI()*MOD(Calculator!$B$37/Calculator!$F$22,1)))*IF(MOD(Calculator!$B$37/Calculator!$F$22,1)&lt;0.5,-1,1))^2))),2))</f>
        <v>—</v>
      </c>
      <c r="FP43" s="291" t="n">
        <f aca="false">IFERROR(ROUND((IF(ISNUMBER(FE43),FE43,0)+IF(ISNUMBER(FF43),FF43,0)+IF(ISNUMBER(FG43),FG43,0)+IF(ISNUMBER(FH43),FH43,0)+IF(ISNUMBER(FI43),FI43,0)+IF(ISNUMBER(FJ43),FJ43,0)+IF(ISNUMBER(FK43),FK43,0)+IF(ISNUMBER(FL43),FL43,0)+IF(ISNUMBER(FM43),FM43,0)+IF(ISNUMBER(FN43),FN43,0)+IF(ISNUMBER(FO43),FO43,0))/(IF(ISNUMBER(FE43),1,0)+IF(ISNUMBER(FF43),1,0)+IF(ISNUMBER(FG43),1,0)+IF(ISNUMBER(FH43),1,0)+IF(ISNUMBER(FI43),1,0)+IF(ISNUMBER(FJ43),1,0)+IF(ISNUMBER(FK43),1,0)+IF(ISNUMBER(FL43),1,0)+IF(ISNUMBER(FM43),1,0)+IF(ISNUMBER(FN43),1,0)+IF(ISNUMBER(FO43),1,0)),4),"")</f>
        <v>14.885</v>
      </c>
      <c r="FQ43" s="290" t="str">
        <f aca="false">IF(OR(Calculator!$E$12&lt;&gt;"YES",Calculator!$B$38&lt;Calculator!$G$12),"—",ROUND((1+SQRT(((50*POWER(80,POWER(COS(PI()*MOD(Calculator!$B$38/Calculator!$F$12,1)),2))-$C43)^2+(1500*ABS(SIN(2*PI()*MOD(Calculator!$B$38/Calculator!$F$12,1)))*IF(MOD(Calculator!$B$38/Calculator!$F$12,1)&lt;0.5,-1,1))^2)/((50*POWER(80,POWER(COS(PI()*MOD(Calculator!$B$38/Calculator!$F$12,1)),2))+$C43)^2+(1500*ABS(SIN(2*PI()*MOD(Calculator!$B$38/Calculator!$F$12,1)))*IF(MOD(Calculator!$B$38/Calculator!$F$12,1)&lt;0.5,-1,1))^2)))/(1-SQRT(((50*POWER(80,POWER(COS(PI()*MOD(Calculator!$B$38/Calculator!$F$12,1)),2))-$C43)^2+(1500*ABS(SIN(2*PI()*MOD(Calculator!$B$38/Calculator!$F$12,1)))*IF(MOD(Calculator!$B$38/Calculator!$F$12,1)&lt;0.5,-1,1))^2)/((50*POWER(80,POWER(COS(PI()*MOD(Calculator!$B$38/Calculator!$F$12,1)),2))+$C43)^2+(1500*ABS(SIN(2*PI()*MOD(Calculator!$B$38/Calculator!$F$12,1)))*IF(MOD(Calculator!$B$38/Calculator!$F$12,1)&lt;0.5,-1,1))^2))),2))</f>
        <v>—</v>
      </c>
      <c r="FR43" s="290" t="str">
        <f aca="false">IF(OR(Calculator!$E$13&lt;&gt;"YES",Calculator!$B$38&lt;Calculator!$G$13),"—",ROUND((1+SQRT(((50*POWER(80,POWER(COS(PI()*MOD(Calculator!$B$38/Calculator!$F$13,1)),2))-$C43)^2+(1500*ABS(SIN(2*PI()*MOD(Calculator!$B$38/Calculator!$F$13,1)))*IF(MOD(Calculator!$B$38/Calculator!$F$13,1)&lt;0.5,-1,1))^2)/((50*POWER(80,POWER(COS(PI()*MOD(Calculator!$B$38/Calculator!$F$13,1)),2))+$C43)^2+(1500*ABS(SIN(2*PI()*MOD(Calculator!$B$38/Calculator!$F$13,1)))*IF(MOD(Calculator!$B$38/Calculator!$F$13,1)&lt;0.5,-1,1))^2)))/(1-SQRT(((50*POWER(80,POWER(COS(PI()*MOD(Calculator!$B$38/Calculator!$F$13,1)),2))-$C43)^2+(1500*ABS(SIN(2*PI()*MOD(Calculator!$B$38/Calculator!$F$13,1)))*IF(MOD(Calculator!$B$38/Calculator!$F$13,1)&lt;0.5,-1,1))^2)/((50*POWER(80,POWER(COS(PI()*MOD(Calculator!$B$38/Calculator!$F$13,1)),2))+$C43)^2+(1500*ABS(SIN(2*PI()*MOD(Calculator!$B$38/Calculator!$F$13,1)))*IF(MOD(Calculator!$B$38/Calculator!$F$13,1)&lt;0.5,-1,1))^2))),2))</f>
        <v>—</v>
      </c>
      <c r="FS43" s="290" t="str">
        <f aca="false">IF(OR(Calculator!$E$14&lt;&gt;"YES",Calculator!$B$38&lt;Calculator!$G$14),"—",ROUND((1+SQRT(((50*POWER(80,POWER(COS(PI()*MOD(Calculator!$B$38/Calculator!$F$14,1)),2))-$C43)^2+(1500*ABS(SIN(2*PI()*MOD(Calculator!$B$38/Calculator!$F$14,1)))*IF(MOD(Calculator!$B$38/Calculator!$F$14,1)&lt;0.5,-1,1))^2)/((50*POWER(80,POWER(COS(PI()*MOD(Calculator!$B$38/Calculator!$F$14,1)),2))+$C43)^2+(1500*ABS(SIN(2*PI()*MOD(Calculator!$B$38/Calculator!$F$14,1)))*IF(MOD(Calculator!$B$38/Calculator!$F$14,1)&lt;0.5,-1,1))^2)))/(1-SQRT(((50*POWER(80,POWER(COS(PI()*MOD(Calculator!$B$38/Calculator!$F$14,1)),2))-$C43)^2+(1500*ABS(SIN(2*PI()*MOD(Calculator!$B$38/Calculator!$F$14,1)))*IF(MOD(Calculator!$B$38/Calculator!$F$14,1)&lt;0.5,-1,1))^2)/((50*POWER(80,POWER(COS(PI()*MOD(Calculator!$B$38/Calculator!$F$14,1)),2))+$C43)^2+(1500*ABS(SIN(2*PI()*MOD(Calculator!$B$38/Calculator!$F$14,1)))*IF(MOD(Calculator!$B$38/Calculator!$F$14,1)&lt;0.5,-1,1))^2))),2))</f>
        <v>—</v>
      </c>
      <c r="FT43" s="290" t="n">
        <f aca="false">IF(OR(Calculator!$E$15&lt;&gt;"YES",Calculator!$B$38&lt;Calculator!$G$15),"—",ROUND((1+SQRT(((50*POWER(80,POWER(COS(PI()*MOD(Calculator!$B$38/Calculator!$F$15,1)),2))-$C43)^2+(1500*ABS(SIN(2*PI()*MOD(Calculator!$B$38/Calculator!$F$15,1)))*IF(MOD(Calculator!$B$38/Calculator!$F$15,1)&lt;0.5,-1,1))^2)/((50*POWER(80,POWER(COS(PI()*MOD(Calculator!$B$38/Calculator!$F$15,1)),2))+$C43)^2+(1500*ABS(SIN(2*PI()*MOD(Calculator!$B$38/Calculator!$F$15,1)))*IF(MOD(Calculator!$B$38/Calculator!$F$15,1)&lt;0.5,-1,1))^2)))/(1-SQRT(((50*POWER(80,POWER(COS(PI()*MOD(Calculator!$B$38/Calculator!$F$15,1)),2))-$C43)^2+(1500*ABS(SIN(2*PI()*MOD(Calculator!$B$38/Calculator!$F$15,1)))*IF(MOD(Calculator!$B$38/Calculator!$F$15,1)&lt;0.5,-1,1))^2)/((50*POWER(80,POWER(COS(PI()*MOD(Calculator!$B$38/Calculator!$F$15,1)),2))+$C43)^2+(1500*ABS(SIN(2*PI()*MOD(Calculator!$B$38/Calculator!$F$15,1)))*IF(MOD(Calculator!$B$38/Calculator!$F$15,1)&lt;0.5,-1,1))^2))),2))</f>
        <v>5.78</v>
      </c>
      <c r="FU43" s="290" t="str">
        <f aca="false">IF(OR(Calculator!$E$16&lt;&gt;"YES",Calculator!$B$38&lt;Calculator!$G$16),"—",ROUND((1+SQRT(((50*POWER(80,POWER(COS(PI()*MOD(Calculator!$B$38/Calculator!$F$16,1)),2))-$C43)^2+(1500*ABS(SIN(2*PI()*MOD(Calculator!$B$38/Calculator!$F$16,1)))*IF(MOD(Calculator!$B$38/Calculator!$F$16,1)&lt;0.5,-1,1))^2)/((50*POWER(80,POWER(COS(PI()*MOD(Calculator!$B$38/Calculator!$F$16,1)),2))+$C43)^2+(1500*ABS(SIN(2*PI()*MOD(Calculator!$B$38/Calculator!$F$16,1)))*IF(MOD(Calculator!$B$38/Calculator!$F$16,1)&lt;0.5,-1,1))^2)))/(1-SQRT(((50*POWER(80,POWER(COS(PI()*MOD(Calculator!$B$38/Calculator!$F$16,1)),2))-$C43)^2+(1500*ABS(SIN(2*PI()*MOD(Calculator!$B$38/Calculator!$F$16,1)))*IF(MOD(Calculator!$B$38/Calculator!$F$16,1)&lt;0.5,-1,1))^2)/((50*POWER(80,POWER(COS(PI()*MOD(Calculator!$B$38/Calculator!$F$16,1)),2))+$C43)^2+(1500*ABS(SIN(2*PI()*MOD(Calculator!$B$38/Calculator!$F$16,1)))*IF(MOD(Calculator!$B$38/Calculator!$F$16,1)&lt;0.5,-1,1))^2))),2))</f>
        <v>—</v>
      </c>
      <c r="FV43" s="290" t="n">
        <f aca="false">IF(OR(Calculator!$E$17&lt;&gt;"YES",Calculator!$B$38&lt;Calculator!$G$17),"—",ROUND((1+SQRT(((50*POWER(80,POWER(COS(PI()*MOD(Calculator!$B$38/Calculator!$F$17,1)),2))-$C43)^2+(1500*ABS(SIN(2*PI()*MOD(Calculator!$B$38/Calculator!$F$17,1)))*IF(MOD(Calculator!$B$38/Calculator!$F$17,1)&lt;0.5,-1,1))^2)/((50*POWER(80,POWER(COS(PI()*MOD(Calculator!$B$38/Calculator!$F$17,1)),2))+$C43)^2+(1500*ABS(SIN(2*PI()*MOD(Calculator!$B$38/Calculator!$F$17,1)))*IF(MOD(Calculator!$B$38/Calculator!$F$17,1)&lt;0.5,-1,1))^2)))/(1-SQRT(((50*POWER(80,POWER(COS(PI()*MOD(Calculator!$B$38/Calculator!$F$17,1)),2))-$C43)^2+(1500*ABS(SIN(2*PI()*MOD(Calculator!$B$38/Calculator!$F$17,1)))*IF(MOD(Calculator!$B$38/Calculator!$F$17,1)&lt;0.5,-1,1))^2)/((50*POWER(80,POWER(COS(PI()*MOD(Calculator!$B$38/Calculator!$F$17,1)),2))+$C43)^2+(1500*ABS(SIN(2*PI()*MOD(Calculator!$B$38/Calculator!$F$17,1)))*IF(MOD(Calculator!$B$38/Calculator!$F$17,1)&lt;0.5,-1,1))^2))),2))</f>
        <v>27.69</v>
      </c>
      <c r="FW43" s="290" t="str">
        <f aca="false">IF(OR(Calculator!$E$18&lt;&gt;"YES",Calculator!$B$38&lt;Calculator!$G$18),"—",ROUND((1+SQRT(((50*POWER(80,POWER(COS(PI()*MOD(Calculator!$B$38/Calculator!$F$18,1)),2))-$C43)^2+(1500*ABS(SIN(2*PI()*MOD(Calculator!$B$38/Calculator!$F$18,1)))*IF(MOD(Calculator!$B$38/Calculator!$F$18,1)&lt;0.5,-1,1))^2)/((50*POWER(80,POWER(COS(PI()*MOD(Calculator!$B$38/Calculator!$F$18,1)),2))+$C43)^2+(1500*ABS(SIN(2*PI()*MOD(Calculator!$B$38/Calculator!$F$18,1)))*IF(MOD(Calculator!$B$38/Calculator!$F$18,1)&lt;0.5,-1,1))^2)))/(1-SQRT(((50*POWER(80,POWER(COS(PI()*MOD(Calculator!$B$38/Calculator!$F$18,1)),2))-$C43)^2+(1500*ABS(SIN(2*PI()*MOD(Calculator!$B$38/Calculator!$F$18,1)))*IF(MOD(Calculator!$B$38/Calculator!$F$18,1)&lt;0.5,-1,1))^2)/((50*POWER(80,POWER(COS(PI()*MOD(Calculator!$B$38/Calculator!$F$18,1)),2))+$C43)^2+(1500*ABS(SIN(2*PI()*MOD(Calculator!$B$38/Calculator!$F$18,1)))*IF(MOD(Calculator!$B$38/Calculator!$F$18,1)&lt;0.5,-1,1))^2))),2))</f>
        <v>—</v>
      </c>
      <c r="FX43" s="290" t="str">
        <f aca="false">IF(OR(Calculator!$E$19&lt;&gt;"YES",Calculator!$B$38&lt;Calculator!$G$19),"—",ROUND((1+SQRT(((50*POWER(80,POWER(COS(PI()*MOD(Calculator!$B$38/Calculator!$F$19,1)),2))-$C43)^2+(1500*ABS(SIN(2*PI()*MOD(Calculator!$B$38/Calculator!$F$19,1)))*IF(MOD(Calculator!$B$38/Calculator!$F$19,1)&lt;0.5,-1,1))^2)/((50*POWER(80,POWER(COS(PI()*MOD(Calculator!$B$38/Calculator!$F$19,1)),2))+$C43)^2+(1500*ABS(SIN(2*PI()*MOD(Calculator!$B$38/Calculator!$F$19,1)))*IF(MOD(Calculator!$B$38/Calculator!$F$19,1)&lt;0.5,-1,1))^2)))/(1-SQRT(((50*POWER(80,POWER(COS(PI()*MOD(Calculator!$B$38/Calculator!$F$19,1)),2))-$C43)^2+(1500*ABS(SIN(2*PI()*MOD(Calculator!$B$38/Calculator!$F$19,1)))*IF(MOD(Calculator!$B$38/Calculator!$F$19,1)&lt;0.5,-1,1))^2)/((50*POWER(80,POWER(COS(PI()*MOD(Calculator!$B$38/Calculator!$F$19,1)),2))+$C43)^2+(1500*ABS(SIN(2*PI()*MOD(Calculator!$B$38/Calculator!$F$19,1)))*IF(MOD(Calculator!$B$38/Calculator!$F$19,1)&lt;0.5,-1,1))^2))),2))</f>
        <v>—</v>
      </c>
      <c r="FY43" s="290" t="str">
        <f aca="false">IF(OR(Calculator!$E$20&lt;&gt;"YES",Calculator!$B$38&lt;Calculator!$G$20),"—",ROUND((1+SQRT(((50*POWER(80,POWER(COS(PI()*MOD(Calculator!$B$38/Calculator!$F$20,1)),2))-$C43)^2+(1500*ABS(SIN(2*PI()*MOD(Calculator!$B$38/Calculator!$F$20,1)))*IF(MOD(Calculator!$B$38/Calculator!$F$20,1)&lt;0.5,-1,1))^2)/((50*POWER(80,POWER(COS(PI()*MOD(Calculator!$B$38/Calculator!$F$20,1)),2))+$C43)^2+(1500*ABS(SIN(2*PI()*MOD(Calculator!$B$38/Calculator!$F$20,1)))*IF(MOD(Calculator!$B$38/Calculator!$F$20,1)&lt;0.5,-1,1))^2)))/(1-SQRT(((50*POWER(80,POWER(COS(PI()*MOD(Calculator!$B$38/Calculator!$F$20,1)),2))-$C43)^2+(1500*ABS(SIN(2*PI()*MOD(Calculator!$B$38/Calculator!$F$20,1)))*IF(MOD(Calculator!$B$38/Calculator!$F$20,1)&lt;0.5,-1,1))^2)/((50*POWER(80,POWER(COS(PI()*MOD(Calculator!$B$38/Calculator!$F$20,1)),2))+$C43)^2+(1500*ABS(SIN(2*PI()*MOD(Calculator!$B$38/Calculator!$F$20,1)))*IF(MOD(Calculator!$B$38/Calculator!$F$20,1)&lt;0.5,-1,1))^2))),2))</f>
        <v>—</v>
      </c>
      <c r="FZ43" s="290" t="str">
        <f aca="false">IF(OR(Calculator!$E$21&lt;&gt;"YES",Calculator!$B$38&lt;Calculator!$G$21),"—",ROUND((1+SQRT(((50*POWER(80,POWER(COS(PI()*MOD(Calculator!$B$38/Calculator!$F$21,1)),2))-$C43)^2+(1500*ABS(SIN(2*PI()*MOD(Calculator!$B$38/Calculator!$F$21,1)))*IF(MOD(Calculator!$B$38/Calculator!$F$21,1)&lt;0.5,-1,1))^2)/((50*POWER(80,POWER(COS(PI()*MOD(Calculator!$B$38/Calculator!$F$21,1)),2))+$C43)^2+(1500*ABS(SIN(2*PI()*MOD(Calculator!$B$38/Calculator!$F$21,1)))*IF(MOD(Calculator!$B$38/Calculator!$F$21,1)&lt;0.5,-1,1))^2)))/(1-SQRT(((50*POWER(80,POWER(COS(PI()*MOD(Calculator!$B$38/Calculator!$F$21,1)),2))-$C43)^2+(1500*ABS(SIN(2*PI()*MOD(Calculator!$B$38/Calculator!$F$21,1)))*IF(MOD(Calculator!$B$38/Calculator!$F$21,1)&lt;0.5,-1,1))^2)/((50*POWER(80,POWER(COS(PI()*MOD(Calculator!$B$38/Calculator!$F$21,1)),2))+$C43)^2+(1500*ABS(SIN(2*PI()*MOD(Calculator!$B$38/Calculator!$F$21,1)))*IF(MOD(Calculator!$B$38/Calculator!$F$21,1)&lt;0.5,-1,1))^2))),2))</f>
        <v>—</v>
      </c>
      <c r="GA43" s="290" t="str">
        <f aca="false">IF(OR(Calculator!$E$22&lt;&gt;"YES",Calculator!$B$38&lt;Calculator!$G$22),"—",ROUND((1+SQRT(((50*POWER(80,POWER(COS(PI()*MOD(Calculator!$B$38/Calculator!$F$22,1)),2))-$C43)^2+(1500*ABS(SIN(2*PI()*MOD(Calculator!$B$38/Calculator!$F$22,1)))*IF(MOD(Calculator!$B$38/Calculator!$F$22,1)&lt;0.5,-1,1))^2)/((50*POWER(80,POWER(COS(PI()*MOD(Calculator!$B$38/Calculator!$F$22,1)),2))+$C43)^2+(1500*ABS(SIN(2*PI()*MOD(Calculator!$B$38/Calculator!$F$22,1)))*IF(MOD(Calculator!$B$38/Calculator!$F$22,1)&lt;0.5,-1,1))^2)))/(1-SQRT(((50*POWER(80,POWER(COS(PI()*MOD(Calculator!$B$38/Calculator!$F$22,1)),2))-$C43)^2+(1500*ABS(SIN(2*PI()*MOD(Calculator!$B$38/Calculator!$F$22,1)))*IF(MOD(Calculator!$B$38/Calculator!$F$22,1)&lt;0.5,-1,1))^2)/((50*POWER(80,POWER(COS(PI()*MOD(Calculator!$B$38/Calculator!$F$22,1)),2))+$C43)^2+(1500*ABS(SIN(2*PI()*MOD(Calculator!$B$38/Calculator!$F$22,1)))*IF(MOD(Calculator!$B$38/Calculator!$F$22,1)&lt;0.5,-1,1))^2))),2))</f>
        <v>—</v>
      </c>
      <c r="GB43" s="291" t="n">
        <f aca="false">IFERROR(ROUND((IF(ISNUMBER(FQ43),FQ43,0)+IF(ISNUMBER(FR43),FR43,0)+IF(ISNUMBER(FS43),FS43,0)+IF(ISNUMBER(FT43),FT43,0)+IF(ISNUMBER(FU43),FU43,0)+IF(ISNUMBER(FV43),FV43,0)+IF(ISNUMBER(FW43),FW43,0)+IF(ISNUMBER(FX43),FX43,0)+IF(ISNUMBER(FY43),FY43,0)+IF(ISNUMBER(FZ43),FZ43,0)+IF(ISNUMBER(GA43),GA43,0))/(IF(ISNUMBER(FQ43),1,0)+IF(ISNUMBER(FR43),1,0)+IF(ISNUMBER(FS43),1,0)+IF(ISNUMBER(FT43),1,0)+IF(ISNUMBER(FU43),1,0)+IF(ISNUMBER(FV43),1,0)+IF(ISNUMBER(FW43),1,0)+IF(ISNUMBER(FX43),1,0)+IF(ISNUMBER(FY43),1,0)+IF(ISNUMBER(FZ43),1,0)+IF(ISNUMBER(GA43),1,0)),4),"")</f>
        <v>16.735</v>
      </c>
      <c r="GD43" s="253" t="str">
        <f aca="false">IF(OR(Calculator!$E$12&lt;&gt;"YES",Calculator!$B$34&lt;Calculator!$G$12),"—",ROUND((1+SQRT(((50*POWER(80,POWER(COS(PI()*MOD(Calculator!$B$34/Calculator!$F$12,1)),2))+MIN(500,MAX(30,100*EXP(-0.3*'VSWR Calculator'!$C$24)*(1+3*ABS(MOD('VSWR Calculator'!$C$23/Calculator!$F$12/2,1)-0.5))))/'VSWR Calculator'!$C$25)-$C43)^2+(1500*ABS(SIN(2*PI()*MOD(Calculator!$B$34/Calculator!$F$12,1)))*IF(MOD(Calculator!$B$34/Calculator!$F$12,1)&lt;0.5,-1,1))^2)/SQRT(((50*POWER(80,POWER(COS(PI()*MOD(Calculator!$B$34/Calculator!$F$12,1)),2))+MIN(500,MAX(30,100*EXP(-0.3*'VSWR Calculator'!$C$24)*(1+3*ABS(MOD('VSWR Calculator'!$C$23/Calculator!$F$12/2,1)-0.5))))/'VSWR Calculator'!$C$25)+$C43)^2+(1500*ABS(SIN(2*PI()*MOD(Calculator!$B$34/Calculator!$F$12,1)))*IF(MOD(Calculator!$B$34/Calculator!$F$12,1)&lt;0.5,-1,1))^2))/(1-SQRT(((50*POWER(80,POWER(COS(PI()*MOD(Calculator!$B$34/Calculator!$F$12,1)),2))+MIN(500,MAX(30,100*EXP(-0.3*'VSWR Calculator'!$C$24)*(1+3*ABS(MOD('VSWR Calculator'!$C$23/Calculator!$F$12/2,1)-0.5))))/'VSWR Calculator'!$C$25)-$C43)^2+(1500*ABS(SIN(2*PI()*MOD(Calculator!$B$34/Calculator!$F$12,1)))*IF(MOD(Calculator!$B$34/Calculator!$F$12,1)&lt;0.5,-1,1))^2)/SQRT(((50*POWER(80,POWER(COS(PI()*MOD(Calculator!$B$34/Calculator!$F$12,1)),2))+MIN(500,MAX(30,100*EXP(-0.3*'VSWR Calculator'!$C$24)*(1+3*ABS(MOD('VSWR Calculator'!$C$23/Calculator!$F$12/2,1)-0.5))))/'VSWR Calculator'!$C$25)+$C43)^2+(1500*ABS(SIN(2*PI()*MOD(Calculator!$B$34/Calculator!$F$12,1)))*IF(MOD(Calculator!$B$34/Calculator!$F$12,1)&lt;0.5,-1,1))^2)),2))</f>
        <v>—</v>
      </c>
      <c r="GE43" s="253" t="str">
        <f aca="false">IF(OR(Calculator!$E$13&lt;&gt;"YES",Calculator!$B$34&lt;Calculator!$G$13),"—",ROUND((1+SQRT(((50*POWER(80,POWER(COS(PI()*MOD(Calculator!$B$34/Calculator!$F$13,1)),2))+MIN(500,MAX(30,100*EXP(-0.3*'VSWR Calculator'!$C$24)*(1+3*ABS(MOD('VSWR Calculator'!$C$23/Calculator!$F$13/2,1)-0.5))))/'VSWR Calculator'!$C$25)-$C43)^2+(1500*ABS(SIN(2*PI()*MOD(Calculator!$B$34/Calculator!$F$13,1)))*IF(MOD(Calculator!$B$34/Calculator!$F$13,1)&lt;0.5,-1,1))^2)/SQRT(((50*POWER(80,POWER(COS(PI()*MOD(Calculator!$B$34/Calculator!$F$13,1)),2))+MIN(500,MAX(30,100*EXP(-0.3*'VSWR Calculator'!$C$24)*(1+3*ABS(MOD('VSWR Calculator'!$C$23/Calculator!$F$13/2,1)-0.5))))/'VSWR Calculator'!$C$25)+$C43)^2+(1500*ABS(SIN(2*PI()*MOD(Calculator!$B$34/Calculator!$F$13,1)))*IF(MOD(Calculator!$B$34/Calculator!$F$13,1)&lt;0.5,-1,1))^2))/(1-SQRT(((50*POWER(80,POWER(COS(PI()*MOD(Calculator!$B$34/Calculator!$F$13,1)),2))+MIN(500,MAX(30,100*EXP(-0.3*'VSWR Calculator'!$C$24)*(1+3*ABS(MOD('VSWR Calculator'!$C$23/Calculator!$F$13/2,1)-0.5))))/'VSWR Calculator'!$C$25)-$C43)^2+(1500*ABS(SIN(2*PI()*MOD(Calculator!$B$34/Calculator!$F$13,1)))*IF(MOD(Calculator!$B$34/Calculator!$F$13,1)&lt;0.5,-1,1))^2)/SQRT(((50*POWER(80,POWER(COS(PI()*MOD(Calculator!$B$34/Calculator!$F$13,1)),2))+MIN(500,MAX(30,100*EXP(-0.3*'VSWR Calculator'!$C$24)*(1+3*ABS(MOD('VSWR Calculator'!$C$23/Calculator!$F$13/2,1)-0.5))))/'VSWR Calculator'!$C$25)+$C43)^2+(1500*ABS(SIN(2*PI()*MOD(Calculator!$B$34/Calculator!$F$13,1)))*IF(MOD(Calculator!$B$34/Calculator!$F$13,1)&lt;0.5,-1,1))^2)),2))</f>
        <v>—</v>
      </c>
      <c r="GF43" s="253" t="str">
        <f aca="false">IF(OR(Calculator!$E$14&lt;&gt;"YES",Calculator!$B$34&lt;Calculator!$G$14),"—",ROUND((1+SQRT(((50*POWER(80,POWER(COS(PI()*MOD(Calculator!$B$34/Calculator!$F$14,1)),2))+MIN(500,MAX(30,100*EXP(-0.3*'VSWR Calculator'!$C$24)*(1+3*ABS(MOD('VSWR Calculator'!$C$23/Calculator!$F$14/2,1)-0.5))))/'VSWR Calculator'!$C$25)-$C43)^2+(1500*ABS(SIN(2*PI()*MOD(Calculator!$B$34/Calculator!$F$14,1)))*IF(MOD(Calculator!$B$34/Calculator!$F$14,1)&lt;0.5,-1,1))^2)/SQRT(((50*POWER(80,POWER(COS(PI()*MOD(Calculator!$B$34/Calculator!$F$14,1)),2))+MIN(500,MAX(30,100*EXP(-0.3*'VSWR Calculator'!$C$24)*(1+3*ABS(MOD('VSWR Calculator'!$C$23/Calculator!$F$14/2,1)-0.5))))/'VSWR Calculator'!$C$25)+$C43)^2+(1500*ABS(SIN(2*PI()*MOD(Calculator!$B$34/Calculator!$F$14,1)))*IF(MOD(Calculator!$B$34/Calculator!$F$14,1)&lt;0.5,-1,1))^2))/(1-SQRT(((50*POWER(80,POWER(COS(PI()*MOD(Calculator!$B$34/Calculator!$F$14,1)),2))+MIN(500,MAX(30,100*EXP(-0.3*'VSWR Calculator'!$C$24)*(1+3*ABS(MOD('VSWR Calculator'!$C$23/Calculator!$F$14/2,1)-0.5))))/'VSWR Calculator'!$C$25)-$C43)^2+(1500*ABS(SIN(2*PI()*MOD(Calculator!$B$34/Calculator!$F$14,1)))*IF(MOD(Calculator!$B$34/Calculator!$F$14,1)&lt;0.5,-1,1))^2)/SQRT(((50*POWER(80,POWER(COS(PI()*MOD(Calculator!$B$34/Calculator!$F$14,1)),2))+MIN(500,MAX(30,100*EXP(-0.3*'VSWR Calculator'!$C$24)*(1+3*ABS(MOD('VSWR Calculator'!$C$23/Calculator!$F$14/2,1)-0.5))))/'VSWR Calculator'!$C$25)+$C43)^2+(1500*ABS(SIN(2*PI()*MOD(Calculator!$B$34/Calculator!$F$14,1)))*IF(MOD(Calculator!$B$34/Calculator!$F$14,1)&lt;0.5,-1,1))^2)),2))</f>
        <v>—</v>
      </c>
      <c r="GG43" s="253" t="n">
        <f aca="false">IF(OR(Calculator!$E$15&lt;&gt;"YES",Calculator!$B$34&lt;Calculator!$G$15),"—",ROUND((1+SQRT(((50*POWER(80,POWER(COS(PI()*MOD(Calculator!$B$34/Calculator!$F$15,1)),2))+MIN(500,MAX(30,100*EXP(-0.3*'VSWR Calculator'!$C$24)*(1+3*ABS(MOD('VSWR Calculator'!$C$23/Calculator!$F$15/2,1)-0.5))))/'VSWR Calculator'!$C$25)-$C43)^2+(1500*ABS(SIN(2*PI()*MOD(Calculator!$B$34/Calculator!$F$15,1)))*IF(MOD(Calculator!$B$34/Calculator!$F$15,1)&lt;0.5,-1,1))^2)/SQRT(((50*POWER(80,POWER(COS(PI()*MOD(Calculator!$B$34/Calculator!$F$15,1)),2))+MIN(500,MAX(30,100*EXP(-0.3*'VSWR Calculator'!$C$24)*(1+3*ABS(MOD('VSWR Calculator'!$C$23/Calculator!$F$15/2,1)-0.5))))/'VSWR Calculator'!$C$25)+$C43)^2+(1500*ABS(SIN(2*PI()*MOD(Calculator!$B$34/Calculator!$F$15,1)))*IF(MOD(Calculator!$B$34/Calculator!$F$15,1)&lt;0.5,-1,1))^2))/(1-SQRT(((50*POWER(80,POWER(COS(PI()*MOD(Calculator!$B$34/Calculator!$F$15,1)),2))+MIN(500,MAX(30,100*EXP(-0.3*'VSWR Calculator'!$C$24)*(1+3*ABS(MOD('VSWR Calculator'!$C$23/Calculator!$F$15/2,1)-0.5))))/'VSWR Calculator'!$C$25)-$C43)^2+(1500*ABS(SIN(2*PI()*MOD(Calculator!$B$34/Calculator!$F$15,1)))*IF(MOD(Calculator!$B$34/Calculator!$F$15,1)&lt;0.5,-1,1))^2)/SQRT(((50*POWER(80,POWER(COS(PI()*MOD(Calculator!$B$34/Calculator!$F$15,1)),2))+MIN(500,MAX(30,100*EXP(-0.3*'VSWR Calculator'!$C$24)*(1+3*ABS(MOD('VSWR Calculator'!$C$23/Calculator!$F$15/2,1)-0.5))))/'VSWR Calculator'!$C$25)+$C43)^2+(1500*ABS(SIN(2*PI()*MOD(Calculator!$B$34/Calculator!$F$15,1)))*IF(MOD(Calculator!$B$34/Calculator!$F$15,1)&lt;0.5,-1,1))^2)),2))</f>
        <v>23.09</v>
      </c>
      <c r="GH43" s="253" t="str">
        <f aca="false">IF(OR(Calculator!$E$16&lt;&gt;"YES",Calculator!$B$34&lt;Calculator!$G$16),"—",ROUND((1+SQRT(((50*POWER(80,POWER(COS(PI()*MOD(Calculator!$B$34/Calculator!$F$16,1)),2))+MIN(500,MAX(30,100*EXP(-0.3*'VSWR Calculator'!$C$24)*(1+3*ABS(MOD('VSWR Calculator'!$C$23/Calculator!$F$16/2,1)-0.5))))/'VSWR Calculator'!$C$25)-$C43)^2+(1500*ABS(SIN(2*PI()*MOD(Calculator!$B$34/Calculator!$F$16,1)))*IF(MOD(Calculator!$B$34/Calculator!$F$16,1)&lt;0.5,-1,1))^2)/SQRT(((50*POWER(80,POWER(COS(PI()*MOD(Calculator!$B$34/Calculator!$F$16,1)),2))+MIN(500,MAX(30,100*EXP(-0.3*'VSWR Calculator'!$C$24)*(1+3*ABS(MOD('VSWR Calculator'!$C$23/Calculator!$F$16/2,1)-0.5))))/'VSWR Calculator'!$C$25)+$C43)^2+(1500*ABS(SIN(2*PI()*MOD(Calculator!$B$34/Calculator!$F$16,1)))*IF(MOD(Calculator!$B$34/Calculator!$F$16,1)&lt;0.5,-1,1))^2))/(1-SQRT(((50*POWER(80,POWER(COS(PI()*MOD(Calculator!$B$34/Calculator!$F$16,1)),2))+MIN(500,MAX(30,100*EXP(-0.3*'VSWR Calculator'!$C$24)*(1+3*ABS(MOD('VSWR Calculator'!$C$23/Calculator!$F$16/2,1)-0.5))))/'VSWR Calculator'!$C$25)-$C43)^2+(1500*ABS(SIN(2*PI()*MOD(Calculator!$B$34/Calculator!$F$16,1)))*IF(MOD(Calculator!$B$34/Calculator!$F$16,1)&lt;0.5,-1,1))^2)/SQRT(((50*POWER(80,POWER(COS(PI()*MOD(Calculator!$B$34/Calculator!$F$16,1)),2))+MIN(500,MAX(30,100*EXP(-0.3*'VSWR Calculator'!$C$24)*(1+3*ABS(MOD('VSWR Calculator'!$C$23/Calculator!$F$16/2,1)-0.5))))/'VSWR Calculator'!$C$25)+$C43)^2+(1500*ABS(SIN(2*PI()*MOD(Calculator!$B$34/Calculator!$F$16,1)))*IF(MOD(Calculator!$B$34/Calculator!$F$16,1)&lt;0.5,-1,1))^2)),2))</f>
        <v>—</v>
      </c>
      <c r="GI43" s="253" t="n">
        <f aca="false">IF(OR(Calculator!$E$17&lt;&gt;"YES",Calculator!$B$34&lt;Calculator!$G$17),"—",ROUND((1+SQRT(((50*POWER(80,POWER(COS(PI()*MOD(Calculator!$B$34/Calculator!$F$17,1)),2))+MIN(500,MAX(30,100*EXP(-0.3*'VSWR Calculator'!$C$24)*(1+3*ABS(MOD('VSWR Calculator'!$C$23/Calculator!$F$17/2,1)-0.5))))/'VSWR Calculator'!$C$25)-$C43)^2+(1500*ABS(SIN(2*PI()*MOD(Calculator!$B$34/Calculator!$F$17,1)))*IF(MOD(Calculator!$B$34/Calculator!$F$17,1)&lt;0.5,-1,1))^2)/SQRT(((50*POWER(80,POWER(COS(PI()*MOD(Calculator!$B$34/Calculator!$F$17,1)),2))+MIN(500,MAX(30,100*EXP(-0.3*'VSWR Calculator'!$C$24)*(1+3*ABS(MOD('VSWR Calculator'!$C$23/Calculator!$F$17/2,1)-0.5))))/'VSWR Calculator'!$C$25)+$C43)^2+(1500*ABS(SIN(2*PI()*MOD(Calculator!$B$34/Calculator!$F$17,1)))*IF(MOD(Calculator!$B$34/Calculator!$F$17,1)&lt;0.5,-1,1))^2))/(1-SQRT(((50*POWER(80,POWER(COS(PI()*MOD(Calculator!$B$34/Calculator!$F$17,1)),2))+MIN(500,MAX(30,100*EXP(-0.3*'VSWR Calculator'!$C$24)*(1+3*ABS(MOD('VSWR Calculator'!$C$23/Calculator!$F$17/2,1)-0.5))))/'VSWR Calculator'!$C$25)-$C43)^2+(1500*ABS(SIN(2*PI()*MOD(Calculator!$B$34/Calculator!$F$17,1)))*IF(MOD(Calculator!$B$34/Calculator!$F$17,1)&lt;0.5,-1,1))^2)/SQRT(((50*POWER(80,POWER(COS(PI()*MOD(Calculator!$B$34/Calculator!$F$17,1)),2))+MIN(500,MAX(30,100*EXP(-0.3*'VSWR Calculator'!$C$24)*(1+3*ABS(MOD('VSWR Calculator'!$C$23/Calculator!$F$17/2,1)-0.5))))/'VSWR Calculator'!$C$25)+$C43)^2+(1500*ABS(SIN(2*PI()*MOD(Calculator!$B$34/Calculator!$F$17,1)))*IF(MOD(Calculator!$B$34/Calculator!$F$17,1)&lt;0.5,-1,1))^2)),2))</f>
        <v>20.3</v>
      </c>
      <c r="GJ43" s="253" t="str">
        <f aca="false">IF(OR(Calculator!$E$18&lt;&gt;"YES",Calculator!$B$34&lt;Calculator!$G$18),"—",ROUND((1+SQRT(((50*POWER(80,POWER(COS(PI()*MOD(Calculator!$B$34/Calculator!$F$18,1)),2))+MIN(500,MAX(30,100*EXP(-0.3*'VSWR Calculator'!$C$24)*(1+3*ABS(MOD('VSWR Calculator'!$C$23/Calculator!$F$18/2,1)-0.5))))/'VSWR Calculator'!$C$25)-$C43)^2+(1500*ABS(SIN(2*PI()*MOD(Calculator!$B$34/Calculator!$F$18,1)))*IF(MOD(Calculator!$B$34/Calculator!$F$18,1)&lt;0.5,-1,1))^2)/SQRT(((50*POWER(80,POWER(COS(PI()*MOD(Calculator!$B$34/Calculator!$F$18,1)),2))+MIN(500,MAX(30,100*EXP(-0.3*'VSWR Calculator'!$C$24)*(1+3*ABS(MOD('VSWR Calculator'!$C$23/Calculator!$F$18/2,1)-0.5))))/'VSWR Calculator'!$C$25)+$C43)^2+(1500*ABS(SIN(2*PI()*MOD(Calculator!$B$34/Calculator!$F$18,1)))*IF(MOD(Calculator!$B$34/Calculator!$F$18,1)&lt;0.5,-1,1))^2))/(1-SQRT(((50*POWER(80,POWER(COS(PI()*MOD(Calculator!$B$34/Calculator!$F$18,1)),2))+MIN(500,MAX(30,100*EXP(-0.3*'VSWR Calculator'!$C$24)*(1+3*ABS(MOD('VSWR Calculator'!$C$23/Calculator!$F$18/2,1)-0.5))))/'VSWR Calculator'!$C$25)-$C43)^2+(1500*ABS(SIN(2*PI()*MOD(Calculator!$B$34/Calculator!$F$18,1)))*IF(MOD(Calculator!$B$34/Calculator!$F$18,1)&lt;0.5,-1,1))^2)/SQRT(((50*POWER(80,POWER(COS(PI()*MOD(Calculator!$B$34/Calculator!$F$18,1)),2))+MIN(500,MAX(30,100*EXP(-0.3*'VSWR Calculator'!$C$24)*(1+3*ABS(MOD('VSWR Calculator'!$C$23/Calculator!$F$18/2,1)-0.5))))/'VSWR Calculator'!$C$25)+$C43)^2+(1500*ABS(SIN(2*PI()*MOD(Calculator!$B$34/Calculator!$F$18,1)))*IF(MOD(Calculator!$B$34/Calculator!$F$18,1)&lt;0.5,-1,1))^2)),2))</f>
        <v>—</v>
      </c>
      <c r="GK43" s="253" t="str">
        <f aca="false">IF(OR(Calculator!$E$19&lt;&gt;"YES",Calculator!$B$34&lt;Calculator!$G$19),"—",ROUND((1+SQRT(((50*POWER(80,POWER(COS(PI()*MOD(Calculator!$B$34/Calculator!$F$19,1)),2))+MIN(500,MAX(30,100*EXP(-0.3*'VSWR Calculator'!$C$24)*(1+3*ABS(MOD('VSWR Calculator'!$C$23/Calculator!$F$19/2,1)-0.5))))/'VSWR Calculator'!$C$25)-$C43)^2+(1500*ABS(SIN(2*PI()*MOD(Calculator!$B$34/Calculator!$F$19,1)))*IF(MOD(Calculator!$B$34/Calculator!$F$19,1)&lt;0.5,-1,1))^2)/SQRT(((50*POWER(80,POWER(COS(PI()*MOD(Calculator!$B$34/Calculator!$F$19,1)),2))+MIN(500,MAX(30,100*EXP(-0.3*'VSWR Calculator'!$C$24)*(1+3*ABS(MOD('VSWR Calculator'!$C$23/Calculator!$F$19/2,1)-0.5))))/'VSWR Calculator'!$C$25)+$C43)^2+(1500*ABS(SIN(2*PI()*MOD(Calculator!$B$34/Calculator!$F$19,1)))*IF(MOD(Calculator!$B$34/Calculator!$F$19,1)&lt;0.5,-1,1))^2))/(1-SQRT(((50*POWER(80,POWER(COS(PI()*MOD(Calculator!$B$34/Calculator!$F$19,1)),2))+MIN(500,MAX(30,100*EXP(-0.3*'VSWR Calculator'!$C$24)*(1+3*ABS(MOD('VSWR Calculator'!$C$23/Calculator!$F$19/2,1)-0.5))))/'VSWR Calculator'!$C$25)-$C43)^2+(1500*ABS(SIN(2*PI()*MOD(Calculator!$B$34/Calculator!$F$19,1)))*IF(MOD(Calculator!$B$34/Calculator!$F$19,1)&lt;0.5,-1,1))^2)/SQRT(((50*POWER(80,POWER(COS(PI()*MOD(Calculator!$B$34/Calculator!$F$19,1)),2))+MIN(500,MAX(30,100*EXP(-0.3*'VSWR Calculator'!$C$24)*(1+3*ABS(MOD('VSWR Calculator'!$C$23/Calculator!$F$19/2,1)-0.5))))/'VSWR Calculator'!$C$25)+$C43)^2+(1500*ABS(SIN(2*PI()*MOD(Calculator!$B$34/Calculator!$F$19,1)))*IF(MOD(Calculator!$B$34/Calculator!$F$19,1)&lt;0.5,-1,1))^2)),2))</f>
        <v>—</v>
      </c>
      <c r="GL43" s="253" t="str">
        <f aca="false">IF(OR(Calculator!$E$20&lt;&gt;"YES",Calculator!$B$34&lt;Calculator!$G$20),"—",ROUND((1+SQRT(((50*POWER(80,POWER(COS(PI()*MOD(Calculator!$B$34/Calculator!$F$20,1)),2))+MIN(500,MAX(30,100*EXP(-0.3*'VSWR Calculator'!$C$24)*(1+3*ABS(MOD('VSWR Calculator'!$C$23/Calculator!$F$20/2,1)-0.5))))/'VSWR Calculator'!$C$25)-$C43)^2+(1500*ABS(SIN(2*PI()*MOD(Calculator!$B$34/Calculator!$F$20,1)))*IF(MOD(Calculator!$B$34/Calculator!$F$20,1)&lt;0.5,-1,1))^2)/SQRT(((50*POWER(80,POWER(COS(PI()*MOD(Calculator!$B$34/Calculator!$F$20,1)),2))+MIN(500,MAX(30,100*EXP(-0.3*'VSWR Calculator'!$C$24)*(1+3*ABS(MOD('VSWR Calculator'!$C$23/Calculator!$F$20/2,1)-0.5))))/'VSWR Calculator'!$C$25)+$C43)^2+(1500*ABS(SIN(2*PI()*MOD(Calculator!$B$34/Calculator!$F$20,1)))*IF(MOD(Calculator!$B$34/Calculator!$F$20,1)&lt;0.5,-1,1))^2))/(1-SQRT(((50*POWER(80,POWER(COS(PI()*MOD(Calculator!$B$34/Calculator!$F$20,1)),2))+MIN(500,MAX(30,100*EXP(-0.3*'VSWR Calculator'!$C$24)*(1+3*ABS(MOD('VSWR Calculator'!$C$23/Calculator!$F$20/2,1)-0.5))))/'VSWR Calculator'!$C$25)-$C43)^2+(1500*ABS(SIN(2*PI()*MOD(Calculator!$B$34/Calculator!$F$20,1)))*IF(MOD(Calculator!$B$34/Calculator!$F$20,1)&lt;0.5,-1,1))^2)/SQRT(((50*POWER(80,POWER(COS(PI()*MOD(Calculator!$B$34/Calculator!$F$20,1)),2))+MIN(500,MAX(30,100*EXP(-0.3*'VSWR Calculator'!$C$24)*(1+3*ABS(MOD('VSWR Calculator'!$C$23/Calculator!$F$20/2,1)-0.5))))/'VSWR Calculator'!$C$25)+$C43)^2+(1500*ABS(SIN(2*PI()*MOD(Calculator!$B$34/Calculator!$F$20,1)))*IF(MOD(Calculator!$B$34/Calculator!$F$20,1)&lt;0.5,-1,1))^2)),2))</f>
        <v>—</v>
      </c>
      <c r="GM43" s="253" t="str">
        <f aca="false">IF(OR(Calculator!$E$21&lt;&gt;"YES",Calculator!$B$34&lt;Calculator!$G$21),"—",ROUND((1+SQRT(((50*POWER(80,POWER(COS(PI()*MOD(Calculator!$B$34/Calculator!$F$21,1)),2))+MIN(500,MAX(30,100*EXP(-0.3*'VSWR Calculator'!$C$24)*(1+3*ABS(MOD('VSWR Calculator'!$C$23/Calculator!$F$21/2,1)-0.5))))/'VSWR Calculator'!$C$25)-$C43)^2+(1500*ABS(SIN(2*PI()*MOD(Calculator!$B$34/Calculator!$F$21,1)))*IF(MOD(Calculator!$B$34/Calculator!$F$21,1)&lt;0.5,-1,1))^2)/SQRT(((50*POWER(80,POWER(COS(PI()*MOD(Calculator!$B$34/Calculator!$F$21,1)),2))+MIN(500,MAX(30,100*EXP(-0.3*'VSWR Calculator'!$C$24)*(1+3*ABS(MOD('VSWR Calculator'!$C$23/Calculator!$F$21/2,1)-0.5))))/'VSWR Calculator'!$C$25)+$C43)^2+(1500*ABS(SIN(2*PI()*MOD(Calculator!$B$34/Calculator!$F$21,1)))*IF(MOD(Calculator!$B$34/Calculator!$F$21,1)&lt;0.5,-1,1))^2))/(1-SQRT(((50*POWER(80,POWER(COS(PI()*MOD(Calculator!$B$34/Calculator!$F$21,1)),2))+MIN(500,MAX(30,100*EXP(-0.3*'VSWR Calculator'!$C$24)*(1+3*ABS(MOD('VSWR Calculator'!$C$23/Calculator!$F$21/2,1)-0.5))))/'VSWR Calculator'!$C$25)-$C43)^2+(1500*ABS(SIN(2*PI()*MOD(Calculator!$B$34/Calculator!$F$21,1)))*IF(MOD(Calculator!$B$34/Calculator!$F$21,1)&lt;0.5,-1,1))^2)/SQRT(((50*POWER(80,POWER(COS(PI()*MOD(Calculator!$B$34/Calculator!$F$21,1)),2))+MIN(500,MAX(30,100*EXP(-0.3*'VSWR Calculator'!$C$24)*(1+3*ABS(MOD('VSWR Calculator'!$C$23/Calculator!$F$21/2,1)-0.5))))/'VSWR Calculator'!$C$25)+$C43)^2+(1500*ABS(SIN(2*PI()*MOD(Calculator!$B$34/Calculator!$F$21,1)))*IF(MOD(Calculator!$B$34/Calculator!$F$21,1)&lt;0.5,-1,1))^2)),2))</f>
        <v>—</v>
      </c>
      <c r="GN43" s="253" t="str">
        <f aca="false">IF(OR(Calculator!$E$22&lt;&gt;"YES",Calculator!$B$34&lt;Calculator!$G$22),"—",ROUND((1+SQRT(((50*POWER(80,POWER(COS(PI()*MOD(Calculator!$B$34/Calculator!$F$22,1)),2))+MIN(500,MAX(30,100*EXP(-0.3*'VSWR Calculator'!$C$24)*(1+3*ABS(MOD('VSWR Calculator'!$C$23/Calculator!$F$22/2,1)-0.5))))/'VSWR Calculator'!$C$25)-$C43)^2+(1500*ABS(SIN(2*PI()*MOD(Calculator!$B$34/Calculator!$F$22,1)))*IF(MOD(Calculator!$B$34/Calculator!$F$22,1)&lt;0.5,-1,1))^2)/SQRT(((50*POWER(80,POWER(COS(PI()*MOD(Calculator!$B$34/Calculator!$F$22,1)),2))+MIN(500,MAX(30,100*EXP(-0.3*'VSWR Calculator'!$C$24)*(1+3*ABS(MOD('VSWR Calculator'!$C$23/Calculator!$F$22/2,1)-0.5))))/'VSWR Calculator'!$C$25)+$C43)^2+(1500*ABS(SIN(2*PI()*MOD(Calculator!$B$34/Calculator!$F$22,1)))*IF(MOD(Calculator!$B$34/Calculator!$F$22,1)&lt;0.5,-1,1))^2))/(1-SQRT(((50*POWER(80,POWER(COS(PI()*MOD(Calculator!$B$34/Calculator!$F$22,1)),2))+MIN(500,MAX(30,100*EXP(-0.3*'VSWR Calculator'!$C$24)*(1+3*ABS(MOD('VSWR Calculator'!$C$23/Calculator!$F$22/2,1)-0.5))))/'VSWR Calculator'!$C$25)-$C43)^2+(1500*ABS(SIN(2*PI()*MOD(Calculator!$B$34/Calculator!$F$22,1)))*IF(MOD(Calculator!$B$34/Calculator!$F$22,1)&lt;0.5,-1,1))^2)/SQRT(((50*POWER(80,POWER(COS(PI()*MOD(Calculator!$B$34/Calculator!$F$22,1)),2))+MIN(500,MAX(30,100*EXP(-0.3*'VSWR Calculator'!$C$24)*(1+3*ABS(MOD('VSWR Calculator'!$C$23/Calculator!$F$22/2,1)-0.5))))/'VSWR Calculator'!$C$25)+$C43)^2+(1500*ABS(SIN(2*PI()*MOD(Calculator!$B$34/Calculator!$F$22,1)))*IF(MOD(Calculator!$B$34/Calculator!$F$22,1)&lt;0.5,-1,1))^2)),2))</f>
        <v>—</v>
      </c>
      <c r="GO43" s="253" t="n">
        <f aca="false">IFERROR(ROUND((IF(ISNUMBER(GD43),GD43,0)+IF(ISNUMBER(GE43),GE43,0)+IF(ISNUMBER(GF43),GF43,0)+IF(ISNUMBER(GG43),GG43,0)+IF(ISNUMBER(GH43),GH43,0)+IF(ISNUMBER(GI43),GI43,0)+IF(ISNUMBER(GJ43),GJ43,0)+IF(ISNUMBER(GK43),GK43,0)+IF(ISNUMBER(GL43),GL43,0)+IF(ISNUMBER(GM43),GM43,0)+IF(ISNUMBER(GN43),GN43,0))/(IF(ISNUMBER(GD43),1,0)+IF(ISNUMBER(GE43),1,0)+IF(ISNUMBER(GF43),1,0)+IF(ISNUMBER(GG43),1,0)+IF(ISNUMBER(GH43),1,0)+IF(ISNUMBER(GI43),1,0)+IF(ISNUMBER(GJ43),1,0)+IF(ISNUMBER(GK43),1,0)+IF(ISNUMBER(GL43),1,0)+IF(ISNUMBER(GM43),1,0)+IF(ISNUMBER(GN43),1,0)),4),"")</f>
        <v>21.695</v>
      </c>
      <c r="GP43" s="253" t="str">
        <f aca="false">IF(OR(Calculator!$E$12&lt;&gt;"YES",Calculator!$B$35&lt;Calculator!$G$12),"—",ROUND((1+SQRT(((50*POWER(80,POWER(COS(PI()*MOD(Calculator!$B$35/Calculator!$F$12,1)),2))+MIN(500,MAX(30,100*EXP(-0.3*'VSWR Calculator'!$C$24)*(1+3*ABS(MOD('VSWR Calculator'!$C$23/Calculator!$F$12/2,1)-0.5))))/'VSWR Calculator'!$C$25)-$C43)^2+(1500*ABS(SIN(2*PI()*MOD(Calculator!$B$35/Calculator!$F$12,1)))*IF(MOD(Calculator!$B$35/Calculator!$F$12,1)&lt;0.5,-1,1))^2)/SQRT(((50*POWER(80,POWER(COS(PI()*MOD(Calculator!$B$35/Calculator!$F$12,1)),2))+MIN(500,MAX(30,100*EXP(-0.3*'VSWR Calculator'!$C$24)*(1+3*ABS(MOD('VSWR Calculator'!$C$23/Calculator!$F$12/2,1)-0.5))))/'VSWR Calculator'!$C$25)+$C43)^2+(1500*ABS(SIN(2*PI()*MOD(Calculator!$B$35/Calculator!$F$12,1)))*IF(MOD(Calculator!$B$35/Calculator!$F$12,1)&lt;0.5,-1,1))^2))/(1-SQRT(((50*POWER(80,POWER(COS(PI()*MOD(Calculator!$B$35/Calculator!$F$12,1)),2))+MIN(500,MAX(30,100*EXP(-0.3*'VSWR Calculator'!$C$24)*(1+3*ABS(MOD('VSWR Calculator'!$C$23/Calculator!$F$12/2,1)-0.5))))/'VSWR Calculator'!$C$25)-$C43)^2+(1500*ABS(SIN(2*PI()*MOD(Calculator!$B$35/Calculator!$F$12,1)))*IF(MOD(Calculator!$B$35/Calculator!$F$12,1)&lt;0.5,-1,1))^2)/SQRT(((50*POWER(80,POWER(COS(PI()*MOD(Calculator!$B$35/Calculator!$F$12,1)),2))+MIN(500,MAX(30,100*EXP(-0.3*'VSWR Calculator'!$C$24)*(1+3*ABS(MOD('VSWR Calculator'!$C$23/Calculator!$F$12/2,1)-0.5))))/'VSWR Calculator'!$C$25)+$C43)^2+(1500*ABS(SIN(2*PI()*MOD(Calculator!$B$35/Calculator!$F$12,1)))*IF(MOD(Calculator!$B$35/Calculator!$F$12,1)&lt;0.5,-1,1))^2)),2))</f>
        <v>—</v>
      </c>
      <c r="GQ43" s="253" t="str">
        <f aca="false">IF(OR(Calculator!$E$13&lt;&gt;"YES",Calculator!$B$35&lt;Calculator!$G$13),"—",ROUND((1+SQRT(((50*POWER(80,POWER(COS(PI()*MOD(Calculator!$B$35/Calculator!$F$13,1)),2))+MIN(500,MAX(30,100*EXP(-0.3*'VSWR Calculator'!$C$24)*(1+3*ABS(MOD('VSWR Calculator'!$C$23/Calculator!$F$13/2,1)-0.5))))/'VSWR Calculator'!$C$25)-$C43)^2+(1500*ABS(SIN(2*PI()*MOD(Calculator!$B$35/Calculator!$F$13,1)))*IF(MOD(Calculator!$B$35/Calculator!$F$13,1)&lt;0.5,-1,1))^2)/SQRT(((50*POWER(80,POWER(COS(PI()*MOD(Calculator!$B$35/Calculator!$F$13,1)),2))+MIN(500,MAX(30,100*EXP(-0.3*'VSWR Calculator'!$C$24)*(1+3*ABS(MOD('VSWR Calculator'!$C$23/Calculator!$F$13/2,1)-0.5))))/'VSWR Calculator'!$C$25)+$C43)^2+(1500*ABS(SIN(2*PI()*MOD(Calculator!$B$35/Calculator!$F$13,1)))*IF(MOD(Calculator!$B$35/Calculator!$F$13,1)&lt;0.5,-1,1))^2))/(1-SQRT(((50*POWER(80,POWER(COS(PI()*MOD(Calculator!$B$35/Calculator!$F$13,1)),2))+MIN(500,MAX(30,100*EXP(-0.3*'VSWR Calculator'!$C$24)*(1+3*ABS(MOD('VSWR Calculator'!$C$23/Calculator!$F$13/2,1)-0.5))))/'VSWR Calculator'!$C$25)-$C43)^2+(1500*ABS(SIN(2*PI()*MOD(Calculator!$B$35/Calculator!$F$13,1)))*IF(MOD(Calculator!$B$35/Calculator!$F$13,1)&lt;0.5,-1,1))^2)/SQRT(((50*POWER(80,POWER(COS(PI()*MOD(Calculator!$B$35/Calculator!$F$13,1)),2))+MIN(500,MAX(30,100*EXP(-0.3*'VSWR Calculator'!$C$24)*(1+3*ABS(MOD('VSWR Calculator'!$C$23/Calculator!$F$13/2,1)-0.5))))/'VSWR Calculator'!$C$25)+$C43)^2+(1500*ABS(SIN(2*PI()*MOD(Calculator!$B$35/Calculator!$F$13,1)))*IF(MOD(Calculator!$B$35/Calculator!$F$13,1)&lt;0.5,-1,1))^2)),2))</f>
        <v>—</v>
      </c>
      <c r="GR43" s="253" t="str">
        <f aca="false">IF(OR(Calculator!$E$14&lt;&gt;"YES",Calculator!$B$35&lt;Calculator!$G$14),"—",ROUND((1+SQRT(((50*POWER(80,POWER(COS(PI()*MOD(Calculator!$B$35/Calculator!$F$14,1)),2))+MIN(500,MAX(30,100*EXP(-0.3*'VSWR Calculator'!$C$24)*(1+3*ABS(MOD('VSWR Calculator'!$C$23/Calculator!$F$14/2,1)-0.5))))/'VSWR Calculator'!$C$25)-$C43)^2+(1500*ABS(SIN(2*PI()*MOD(Calculator!$B$35/Calculator!$F$14,1)))*IF(MOD(Calculator!$B$35/Calculator!$F$14,1)&lt;0.5,-1,1))^2)/SQRT(((50*POWER(80,POWER(COS(PI()*MOD(Calculator!$B$35/Calculator!$F$14,1)),2))+MIN(500,MAX(30,100*EXP(-0.3*'VSWR Calculator'!$C$24)*(1+3*ABS(MOD('VSWR Calculator'!$C$23/Calculator!$F$14/2,1)-0.5))))/'VSWR Calculator'!$C$25)+$C43)^2+(1500*ABS(SIN(2*PI()*MOD(Calculator!$B$35/Calculator!$F$14,1)))*IF(MOD(Calculator!$B$35/Calculator!$F$14,1)&lt;0.5,-1,1))^2))/(1-SQRT(((50*POWER(80,POWER(COS(PI()*MOD(Calculator!$B$35/Calculator!$F$14,1)),2))+MIN(500,MAX(30,100*EXP(-0.3*'VSWR Calculator'!$C$24)*(1+3*ABS(MOD('VSWR Calculator'!$C$23/Calculator!$F$14/2,1)-0.5))))/'VSWR Calculator'!$C$25)-$C43)^2+(1500*ABS(SIN(2*PI()*MOD(Calculator!$B$35/Calculator!$F$14,1)))*IF(MOD(Calculator!$B$35/Calculator!$F$14,1)&lt;0.5,-1,1))^2)/SQRT(((50*POWER(80,POWER(COS(PI()*MOD(Calculator!$B$35/Calculator!$F$14,1)),2))+MIN(500,MAX(30,100*EXP(-0.3*'VSWR Calculator'!$C$24)*(1+3*ABS(MOD('VSWR Calculator'!$C$23/Calculator!$F$14/2,1)-0.5))))/'VSWR Calculator'!$C$25)+$C43)^2+(1500*ABS(SIN(2*PI()*MOD(Calculator!$B$35/Calculator!$F$14,1)))*IF(MOD(Calculator!$B$35/Calculator!$F$14,1)&lt;0.5,-1,1))^2)),2))</f>
        <v>—</v>
      </c>
      <c r="GS43" s="253" t="n">
        <f aca="false">IF(OR(Calculator!$E$15&lt;&gt;"YES",Calculator!$B$35&lt;Calculator!$G$15),"—",ROUND((1+SQRT(((50*POWER(80,POWER(COS(PI()*MOD(Calculator!$B$35/Calculator!$F$15,1)),2))+MIN(500,MAX(30,100*EXP(-0.3*'VSWR Calculator'!$C$24)*(1+3*ABS(MOD('VSWR Calculator'!$C$23/Calculator!$F$15/2,1)-0.5))))/'VSWR Calculator'!$C$25)-$C43)^2+(1500*ABS(SIN(2*PI()*MOD(Calculator!$B$35/Calculator!$F$15,1)))*IF(MOD(Calculator!$B$35/Calculator!$F$15,1)&lt;0.5,-1,1))^2)/SQRT(((50*POWER(80,POWER(COS(PI()*MOD(Calculator!$B$35/Calculator!$F$15,1)),2))+MIN(500,MAX(30,100*EXP(-0.3*'VSWR Calculator'!$C$24)*(1+3*ABS(MOD('VSWR Calculator'!$C$23/Calculator!$F$15/2,1)-0.5))))/'VSWR Calculator'!$C$25)+$C43)^2+(1500*ABS(SIN(2*PI()*MOD(Calculator!$B$35/Calculator!$F$15,1)))*IF(MOD(Calculator!$B$35/Calculator!$F$15,1)&lt;0.5,-1,1))^2))/(1-SQRT(((50*POWER(80,POWER(COS(PI()*MOD(Calculator!$B$35/Calculator!$F$15,1)),2))+MIN(500,MAX(30,100*EXP(-0.3*'VSWR Calculator'!$C$24)*(1+3*ABS(MOD('VSWR Calculator'!$C$23/Calculator!$F$15/2,1)-0.5))))/'VSWR Calculator'!$C$25)-$C43)^2+(1500*ABS(SIN(2*PI()*MOD(Calculator!$B$35/Calculator!$F$15,1)))*IF(MOD(Calculator!$B$35/Calculator!$F$15,1)&lt;0.5,-1,1))^2)/SQRT(((50*POWER(80,POWER(COS(PI()*MOD(Calculator!$B$35/Calculator!$F$15,1)),2))+MIN(500,MAX(30,100*EXP(-0.3*'VSWR Calculator'!$C$24)*(1+3*ABS(MOD('VSWR Calculator'!$C$23/Calculator!$F$15/2,1)-0.5))))/'VSWR Calculator'!$C$25)+$C43)^2+(1500*ABS(SIN(2*PI()*MOD(Calculator!$B$35/Calculator!$F$15,1)))*IF(MOD(Calculator!$B$35/Calculator!$F$15,1)&lt;0.5,-1,1))^2)),2))</f>
        <v>5.86</v>
      </c>
      <c r="GT43" s="253" t="str">
        <f aca="false">IF(OR(Calculator!$E$16&lt;&gt;"YES",Calculator!$B$35&lt;Calculator!$G$16),"—",ROUND((1+SQRT(((50*POWER(80,POWER(COS(PI()*MOD(Calculator!$B$35/Calculator!$F$16,1)),2))+MIN(500,MAX(30,100*EXP(-0.3*'VSWR Calculator'!$C$24)*(1+3*ABS(MOD('VSWR Calculator'!$C$23/Calculator!$F$16/2,1)-0.5))))/'VSWR Calculator'!$C$25)-$C43)^2+(1500*ABS(SIN(2*PI()*MOD(Calculator!$B$35/Calculator!$F$16,1)))*IF(MOD(Calculator!$B$35/Calculator!$F$16,1)&lt;0.5,-1,1))^2)/SQRT(((50*POWER(80,POWER(COS(PI()*MOD(Calculator!$B$35/Calculator!$F$16,1)),2))+MIN(500,MAX(30,100*EXP(-0.3*'VSWR Calculator'!$C$24)*(1+3*ABS(MOD('VSWR Calculator'!$C$23/Calculator!$F$16/2,1)-0.5))))/'VSWR Calculator'!$C$25)+$C43)^2+(1500*ABS(SIN(2*PI()*MOD(Calculator!$B$35/Calculator!$F$16,1)))*IF(MOD(Calculator!$B$35/Calculator!$F$16,1)&lt;0.5,-1,1))^2))/(1-SQRT(((50*POWER(80,POWER(COS(PI()*MOD(Calculator!$B$35/Calculator!$F$16,1)),2))+MIN(500,MAX(30,100*EXP(-0.3*'VSWR Calculator'!$C$24)*(1+3*ABS(MOD('VSWR Calculator'!$C$23/Calculator!$F$16/2,1)-0.5))))/'VSWR Calculator'!$C$25)-$C43)^2+(1500*ABS(SIN(2*PI()*MOD(Calculator!$B$35/Calculator!$F$16,1)))*IF(MOD(Calculator!$B$35/Calculator!$F$16,1)&lt;0.5,-1,1))^2)/SQRT(((50*POWER(80,POWER(COS(PI()*MOD(Calculator!$B$35/Calculator!$F$16,1)),2))+MIN(500,MAX(30,100*EXP(-0.3*'VSWR Calculator'!$C$24)*(1+3*ABS(MOD('VSWR Calculator'!$C$23/Calculator!$F$16/2,1)-0.5))))/'VSWR Calculator'!$C$25)+$C43)^2+(1500*ABS(SIN(2*PI()*MOD(Calculator!$B$35/Calculator!$F$16,1)))*IF(MOD(Calculator!$B$35/Calculator!$F$16,1)&lt;0.5,-1,1))^2)),2))</f>
        <v>—</v>
      </c>
      <c r="GU43" s="253" t="n">
        <f aca="false">IF(OR(Calculator!$E$17&lt;&gt;"YES",Calculator!$B$35&lt;Calculator!$G$17),"—",ROUND((1+SQRT(((50*POWER(80,POWER(COS(PI()*MOD(Calculator!$B$35/Calculator!$F$17,1)),2))+MIN(500,MAX(30,100*EXP(-0.3*'VSWR Calculator'!$C$24)*(1+3*ABS(MOD('VSWR Calculator'!$C$23/Calculator!$F$17/2,1)-0.5))))/'VSWR Calculator'!$C$25)-$C43)^2+(1500*ABS(SIN(2*PI()*MOD(Calculator!$B$35/Calculator!$F$17,1)))*IF(MOD(Calculator!$B$35/Calculator!$F$17,1)&lt;0.5,-1,1))^2)/SQRT(((50*POWER(80,POWER(COS(PI()*MOD(Calculator!$B$35/Calculator!$F$17,1)),2))+MIN(500,MAX(30,100*EXP(-0.3*'VSWR Calculator'!$C$24)*(1+3*ABS(MOD('VSWR Calculator'!$C$23/Calculator!$F$17/2,1)-0.5))))/'VSWR Calculator'!$C$25)+$C43)^2+(1500*ABS(SIN(2*PI()*MOD(Calculator!$B$35/Calculator!$F$17,1)))*IF(MOD(Calculator!$B$35/Calculator!$F$17,1)&lt;0.5,-1,1))^2))/(1-SQRT(((50*POWER(80,POWER(COS(PI()*MOD(Calculator!$B$35/Calculator!$F$17,1)),2))+MIN(500,MAX(30,100*EXP(-0.3*'VSWR Calculator'!$C$24)*(1+3*ABS(MOD('VSWR Calculator'!$C$23/Calculator!$F$17/2,1)-0.5))))/'VSWR Calculator'!$C$25)-$C43)^2+(1500*ABS(SIN(2*PI()*MOD(Calculator!$B$35/Calculator!$F$17,1)))*IF(MOD(Calculator!$B$35/Calculator!$F$17,1)&lt;0.5,-1,1))^2)/SQRT(((50*POWER(80,POWER(COS(PI()*MOD(Calculator!$B$35/Calculator!$F$17,1)),2))+MIN(500,MAX(30,100*EXP(-0.3*'VSWR Calculator'!$C$24)*(1+3*ABS(MOD('VSWR Calculator'!$C$23/Calculator!$F$17/2,1)-0.5))))/'VSWR Calculator'!$C$25)+$C43)^2+(1500*ABS(SIN(2*PI()*MOD(Calculator!$B$35/Calculator!$F$17,1)))*IF(MOD(Calculator!$B$35/Calculator!$F$17,1)&lt;0.5,-1,1))^2)),2))</f>
        <v>24.12</v>
      </c>
      <c r="GV43" s="253" t="str">
        <f aca="false">IF(OR(Calculator!$E$18&lt;&gt;"YES",Calculator!$B$35&lt;Calculator!$G$18),"—",ROUND((1+SQRT(((50*POWER(80,POWER(COS(PI()*MOD(Calculator!$B$35/Calculator!$F$18,1)),2))+MIN(500,MAX(30,100*EXP(-0.3*'VSWR Calculator'!$C$24)*(1+3*ABS(MOD('VSWR Calculator'!$C$23/Calculator!$F$18/2,1)-0.5))))/'VSWR Calculator'!$C$25)-$C43)^2+(1500*ABS(SIN(2*PI()*MOD(Calculator!$B$35/Calculator!$F$18,1)))*IF(MOD(Calculator!$B$35/Calculator!$F$18,1)&lt;0.5,-1,1))^2)/SQRT(((50*POWER(80,POWER(COS(PI()*MOD(Calculator!$B$35/Calculator!$F$18,1)),2))+MIN(500,MAX(30,100*EXP(-0.3*'VSWR Calculator'!$C$24)*(1+3*ABS(MOD('VSWR Calculator'!$C$23/Calculator!$F$18/2,1)-0.5))))/'VSWR Calculator'!$C$25)+$C43)^2+(1500*ABS(SIN(2*PI()*MOD(Calculator!$B$35/Calculator!$F$18,1)))*IF(MOD(Calculator!$B$35/Calculator!$F$18,1)&lt;0.5,-1,1))^2))/(1-SQRT(((50*POWER(80,POWER(COS(PI()*MOD(Calculator!$B$35/Calculator!$F$18,1)),2))+MIN(500,MAX(30,100*EXP(-0.3*'VSWR Calculator'!$C$24)*(1+3*ABS(MOD('VSWR Calculator'!$C$23/Calculator!$F$18/2,1)-0.5))))/'VSWR Calculator'!$C$25)-$C43)^2+(1500*ABS(SIN(2*PI()*MOD(Calculator!$B$35/Calculator!$F$18,1)))*IF(MOD(Calculator!$B$35/Calculator!$F$18,1)&lt;0.5,-1,1))^2)/SQRT(((50*POWER(80,POWER(COS(PI()*MOD(Calculator!$B$35/Calculator!$F$18,1)),2))+MIN(500,MAX(30,100*EXP(-0.3*'VSWR Calculator'!$C$24)*(1+3*ABS(MOD('VSWR Calculator'!$C$23/Calculator!$F$18/2,1)-0.5))))/'VSWR Calculator'!$C$25)+$C43)^2+(1500*ABS(SIN(2*PI()*MOD(Calculator!$B$35/Calculator!$F$18,1)))*IF(MOD(Calculator!$B$35/Calculator!$F$18,1)&lt;0.5,-1,1))^2)),2))</f>
        <v>—</v>
      </c>
      <c r="GW43" s="253" t="str">
        <f aca="false">IF(OR(Calculator!$E$19&lt;&gt;"YES",Calculator!$B$35&lt;Calculator!$G$19),"—",ROUND((1+SQRT(((50*POWER(80,POWER(COS(PI()*MOD(Calculator!$B$35/Calculator!$F$19,1)),2))+MIN(500,MAX(30,100*EXP(-0.3*'VSWR Calculator'!$C$24)*(1+3*ABS(MOD('VSWR Calculator'!$C$23/Calculator!$F$19/2,1)-0.5))))/'VSWR Calculator'!$C$25)-$C43)^2+(1500*ABS(SIN(2*PI()*MOD(Calculator!$B$35/Calculator!$F$19,1)))*IF(MOD(Calculator!$B$35/Calculator!$F$19,1)&lt;0.5,-1,1))^2)/SQRT(((50*POWER(80,POWER(COS(PI()*MOD(Calculator!$B$35/Calculator!$F$19,1)),2))+MIN(500,MAX(30,100*EXP(-0.3*'VSWR Calculator'!$C$24)*(1+3*ABS(MOD('VSWR Calculator'!$C$23/Calculator!$F$19/2,1)-0.5))))/'VSWR Calculator'!$C$25)+$C43)^2+(1500*ABS(SIN(2*PI()*MOD(Calculator!$B$35/Calculator!$F$19,1)))*IF(MOD(Calculator!$B$35/Calculator!$F$19,1)&lt;0.5,-1,1))^2))/(1-SQRT(((50*POWER(80,POWER(COS(PI()*MOD(Calculator!$B$35/Calculator!$F$19,1)),2))+MIN(500,MAX(30,100*EXP(-0.3*'VSWR Calculator'!$C$24)*(1+3*ABS(MOD('VSWR Calculator'!$C$23/Calculator!$F$19/2,1)-0.5))))/'VSWR Calculator'!$C$25)-$C43)^2+(1500*ABS(SIN(2*PI()*MOD(Calculator!$B$35/Calculator!$F$19,1)))*IF(MOD(Calculator!$B$35/Calculator!$F$19,1)&lt;0.5,-1,1))^2)/SQRT(((50*POWER(80,POWER(COS(PI()*MOD(Calculator!$B$35/Calculator!$F$19,1)),2))+MIN(500,MAX(30,100*EXP(-0.3*'VSWR Calculator'!$C$24)*(1+3*ABS(MOD('VSWR Calculator'!$C$23/Calculator!$F$19/2,1)-0.5))))/'VSWR Calculator'!$C$25)+$C43)^2+(1500*ABS(SIN(2*PI()*MOD(Calculator!$B$35/Calculator!$F$19,1)))*IF(MOD(Calculator!$B$35/Calculator!$F$19,1)&lt;0.5,-1,1))^2)),2))</f>
        <v>—</v>
      </c>
      <c r="GX43" s="253" t="str">
        <f aca="false">IF(OR(Calculator!$E$20&lt;&gt;"YES",Calculator!$B$35&lt;Calculator!$G$20),"—",ROUND((1+SQRT(((50*POWER(80,POWER(COS(PI()*MOD(Calculator!$B$35/Calculator!$F$20,1)),2))+MIN(500,MAX(30,100*EXP(-0.3*'VSWR Calculator'!$C$24)*(1+3*ABS(MOD('VSWR Calculator'!$C$23/Calculator!$F$20/2,1)-0.5))))/'VSWR Calculator'!$C$25)-$C43)^2+(1500*ABS(SIN(2*PI()*MOD(Calculator!$B$35/Calculator!$F$20,1)))*IF(MOD(Calculator!$B$35/Calculator!$F$20,1)&lt;0.5,-1,1))^2)/SQRT(((50*POWER(80,POWER(COS(PI()*MOD(Calculator!$B$35/Calculator!$F$20,1)),2))+MIN(500,MAX(30,100*EXP(-0.3*'VSWR Calculator'!$C$24)*(1+3*ABS(MOD('VSWR Calculator'!$C$23/Calculator!$F$20/2,1)-0.5))))/'VSWR Calculator'!$C$25)+$C43)^2+(1500*ABS(SIN(2*PI()*MOD(Calculator!$B$35/Calculator!$F$20,1)))*IF(MOD(Calculator!$B$35/Calculator!$F$20,1)&lt;0.5,-1,1))^2))/(1-SQRT(((50*POWER(80,POWER(COS(PI()*MOD(Calculator!$B$35/Calculator!$F$20,1)),2))+MIN(500,MAX(30,100*EXP(-0.3*'VSWR Calculator'!$C$24)*(1+3*ABS(MOD('VSWR Calculator'!$C$23/Calculator!$F$20/2,1)-0.5))))/'VSWR Calculator'!$C$25)-$C43)^2+(1500*ABS(SIN(2*PI()*MOD(Calculator!$B$35/Calculator!$F$20,1)))*IF(MOD(Calculator!$B$35/Calculator!$F$20,1)&lt;0.5,-1,1))^2)/SQRT(((50*POWER(80,POWER(COS(PI()*MOD(Calculator!$B$35/Calculator!$F$20,1)),2))+MIN(500,MAX(30,100*EXP(-0.3*'VSWR Calculator'!$C$24)*(1+3*ABS(MOD('VSWR Calculator'!$C$23/Calculator!$F$20/2,1)-0.5))))/'VSWR Calculator'!$C$25)+$C43)^2+(1500*ABS(SIN(2*PI()*MOD(Calculator!$B$35/Calculator!$F$20,1)))*IF(MOD(Calculator!$B$35/Calculator!$F$20,1)&lt;0.5,-1,1))^2)),2))</f>
        <v>—</v>
      </c>
      <c r="GY43" s="253" t="str">
        <f aca="false">IF(OR(Calculator!$E$21&lt;&gt;"YES",Calculator!$B$35&lt;Calculator!$G$21),"—",ROUND((1+SQRT(((50*POWER(80,POWER(COS(PI()*MOD(Calculator!$B$35/Calculator!$F$21,1)),2))+MIN(500,MAX(30,100*EXP(-0.3*'VSWR Calculator'!$C$24)*(1+3*ABS(MOD('VSWR Calculator'!$C$23/Calculator!$F$21/2,1)-0.5))))/'VSWR Calculator'!$C$25)-$C43)^2+(1500*ABS(SIN(2*PI()*MOD(Calculator!$B$35/Calculator!$F$21,1)))*IF(MOD(Calculator!$B$35/Calculator!$F$21,1)&lt;0.5,-1,1))^2)/SQRT(((50*POWER(80,POWER(COS(PI()*MOD(Calculator!$B$35/Calculator!$F$21,1)),2))+MIN(500,MAX(30,100*EXP(-0.3*'VSWR Calculator'!$C$24)*(1+3*ABS(MOD('VSWR Calculator'!$C$23/Calculator!$F$21/2,1)-0.5))))/'VSWR Calculator'!$C$25)+$C43)^2+(1500*ABS(SIN(2*PI()*MOD(Calculator!$B$35/Calculator!$F$21,1)))*IF(MOD(Calculator!$B$35/Calculator!$F$21,1)&lt;0.5,-1,1))^2))/(1-SQRT(((50*POWER(80,POWER(COS(PI()*MOD(Calculator!$B$35/Calculator!$F$21,1)),2))+MIN(500,MAX(30,100*EXP(-0.3*'VSWR Calculator'!$C$24)*(1+3*ABS(MOD('VSWR Calculator'!$C$23/Calculator!$F$21/2,1)-0.5))))/'VSWR Calculator'!$C$25)-$C43)^2+(1500*ABS(SIN(2*PI()*MOD(Calculator!$B$35/Calculator!$F$21,1)))*IF(MOD(Calculator!$B$35/Calculator!$F$21,1)&lt;0.5,-1,1))^2)/SQRT(((50*POWER(80,POWER(COS(PI()*MOD(Calculator!$B$35/Calculator!$F$21,1)),2))+MIN(500,MAX(30,100*EXP(-0.3*'VSWR Calculator'!$C$24)*(1+3*ABS(MOD('VSWR Calculator'!$C$23/Calculator!$F$21/2,1)-0.5))))/'VSWR Calculator'!$C$25)+$C43)^2+(1500*ABS(SIN(2*PI()*MOD(Calculator!$B$35/Calculator!$F$21,1)))*IF(MOD(Calculator!$B$35/Calculator!$F$21,1)&lt;0.5,-1,1))^2)),2))</f>
        <v>—</v>
      </c>
      <c r="GZ43" s="253" t="str">
        <f aca="false">IF(OR(Calculator!$E$22&lt;&gt;"YES",Calculator!$B$35&lt;Calculator!$G$22),"—",ROUND((1+SQRT(((50*POWER(80,POWER(COS(PI()*MOD(Calculator!$B$35/Calculator!$F$22,1)),2))+MIN(500,MAX(30,100*EXP(-0.3*'VSWR Calculator'!$C$24)*(1+3*ABS(MOD('VSWR Calculator'!$C$23/Calculator!$F$22/2,1)-0.5))))/'VSWR Calculator'!$C$25)-$C43)^2+(1500*ABS(SIN(2*PI()*MOD(Calculator!$B$35/Calculator!$F$22,1)))*IF(MOD(Calculator!$B$35/Calculator!$F$22,1)&lt;0.5,-1,1))^2)/SQRT(((50*POWER(80,POWER(COS(PI()*MOD(Calculator!$B$35/Calculator!$F$22,1)),2))+MIN(500,MAX(30,100*EXP(-0.3*'VSWR Calculator'!$C$24)*(1+3*ABS(MOD('VSWR Calculator'!$C$23/Calculator!$F$22/2,1)-0.5))))/'VSWR Calculator'!$C$25)+$C43)^2+(1500*ABS(SIN(2*PI()*MOD(Calculator!$B$35/Calculator!$F$22,1)))*IF(MOD(Calculator!$B$35/Calculator!$F$22,1)&lt;0.5,-1,1))^2))/(1-SQRT(((50*POWER(80,POWER(COS(PI()*MOD(Calculator!$B$35/Calculator!$F$22,1)),2))+MIN(500,MAX(30,100*EXP(-0.3*'VSWR Calculator'!$C$24)*(1+3*ABS(MOD('VSWR Calculator'!$C$23/Calculator!$F$22/2,1)-0.5))))/'VSWR Calculator'!$C$25)-$C43)^2+(1500*ABS(SIN(2*PI()*MOD(Calculator!$B$35/Calculator!$F$22,1)))*IF(MOD(Calculator!$B$35/Calculator!$F$22,1)&lt;0.5,-1,1))^2)/SQRT(((50*POWER(80,POWER(COS(PI()*MOD(Calculator!$B$35/Calculator!$F$22,1)),2))+MIN(500,MAX(30,100*EXP(-0.3*'VSWR Calculator'!$C$24)*(1+3*ABS(MOD('VSWR Calculator'!$C$23/Calculator!$F$22/2,1)-0.5))))/'VSWR Calculator'!$C$25)+$C43)^2+(1500*ABS(SIN(2*PI()*MOD(Calculator!$B$35/Calculator!$F$22,1)))*IF(MOD(Calculator!$B$35/Calculator!$F$22,1)&lt;0.5,-1,1))^2)),2))</f>
        <v>—</v>
      </c>
      <c r="HA43" s="253" t="n">
        <f aca="false">IFERROR(ROUND((IF(ISNUMBER(GP43),GP43,0)+IF(ISNUMBER(GQ43),GQ43,0)+IF(ISNUMBER(GR43),GR43,0)+IF(ISNUMBER(GS43),GS43,0)+IF(ISNUMBER(GT43),GT43,0)+IF(ISNUMBER(GU43),GU43,0)+IF(ISNUMBER(GV43),GV43,0)+IF(ISNUMBER(GW43),GW43,0)+IF(ISNUMBER(GX43),GX43,0)+IF(ISNUMBER(GY43),GY43,0)+IF(ISNUMBER(GZ43),GZ43,0))/(IF(ISNUMBER(GP43),1,0)+IF(ISNUMBER(GQ43),1,0)+IF(ISNUMBER(GR43),1,0)+IF(ISNUMBER(GS43),1,0)+IF(ISNUMBER(GT43),1,0)+IF(ISNUMBER(GU43),1,0)+IF(ISNUMBER(GV43),1,0)+IF(ISNUMBER(GW43),1,0)+IF(ISNUMBER(GX43),1,0)+IF(ISNUMBER(GY43),1,0)+IF(ISNUMBER(GZ43),1,0)),4),"")</f>
        <v>14.99</v>
      </c>
      <c r="HB43" s="253" t="str">
        <f aca="false">IF(OR(Calculator!$E$12&lt;&gt;"YES",Calculator!$B$36&lt;Calculator!$G$12),"—",ROUND((1+SQRT(((50*POWER(80,POWER(COS(PI()*MOD(Calculator!$B$36/Calculator!$F$12,1)),2))+MIN(500,MAX(30,100*EXP(-0.3*'VSWR Calculator'!$C$24)*(1+3*ABS(MOD('VSWR Calculator'!$C$23/Calculator!$F$12/2,1)-0.5))))/'VSWR Calculator'!$C$25)-$C43)^2+(1500*ABS(SIN(2*PI()*MOD(Calculator!$B$36/Calculator!$F$12,1)))*IF(MOD(Calculator!$B$36/Calculator!$F$12,1)&lt;0.5,-1,1))^2)/SQRT(((50*POWER(80,POWER(COS(PI()*MOD(Calculator!$B$36/Calculator!$F$12,1)),2))+MIN(500,MAX(30,100*EXP(-0.3*'VSWR Calculator'!$C$24)*(1+3*ABS(MOD('VSWR Calculator'!$C$23/Calculator!$F$12/2,1)-0.5))))/'VSWR Calculator'!$C$25)+$C43)^2+(1500*ABS(SIN(2*PI()*MOD(Calculator!$B$36/Calculator!$F$12,1)))*IF(MOD(Calculator!$B$36/Calculator!$F$12,1)&lt;0.5,-1,1))^2))/(1-SQRT(((50*POWER(80,POWER(COS(PI()*MOD(Calculator!$B$36/Calculator!$F$12,1)),2))+MIN(500,MAX(30,100*EXP(-0.3*'VSWR Calculator'!$C$24)*(1+3*ABS(MOD('VSWR Calculator'!$C$23/Calculator!$F$12/2,1)-0.5))))/'VSWR Calculator'!$C$25)-$C43)^2+(1500*ABS(SIN(2*PI()*MOD(Calculator!$B$36/Calculator!$F$12,1)))*IF(MOD(Calculator!$B$36/Calculator!$F$12,1)&lt;0.5,-1,1))^2)/SQRT(((50*POWER(80,POWER(COS(PI()*MOD(Calculator!$B$36/Calculator!$F$12,1)),2))+MIN(500,MAX(30,100*EXP(-0.3*'VSWR Calculator'!$C$24)*(1+3*ABS(MOD('VSWR Calculator'!$C$23/Calculator!$F$12/2,1)-0.5))))/'VSWR Calculator'!$C$25)+$C43)^2+(1500*ABS(SIN(2*PI()*MOD(Calculator!$B$36/Calculator!$F$12,1)))*IF(MOD(Calculator!$B$36/Calculator!$F$12,1)&lt;0.5,-1,1))^2)),2))</f>
        <v>—</v>
      </c>
      <c r="HC43" s="253" t="str">
        <f aca="false">IF(OR(Calculator!$E$13&lt;&gt;"YES",Calculator!$B$36&lt;Calculator!$G$13),"—",ROUND((1+SQRT(((50*POWER(80,POWER(COS(PI()*MOD(Calculator!$B$36/Calculator!$F$13,1)),2))+MIN(500,MAX(30,100*EXP(-0.3*'VSWR Calculator'!$C$24)*(1+3*ABS(MOD('VSWR Calculator'!$C$23/Calculator!$F$13/2,1)-0.5))))/'VSWR Calculator'!$C$25)-$C43)^2+(1500*ABS(SIN(2*PI()*MOD(Calculator!$B$36/Calculator!$F$13,1)))*IF(MOD(Calculator!$B$36/Calculator!$F$13,1)&lt;0.5,-1,1))^2)/SQRT(((50*POWER(80,POWER(COS(PI()*MOD(Calculator!$B$36/Calculator!$F$13,1)),2))+MIN(500,MAX(30,100*EXP(-0.3*'VSWR Calculator'!$C$24)*(1+3*ABS(MOD('VSWR Calculator'!$C$23/Calculator!$F$13/2,1)-0.5))))/'VSWR Calculator'!$C$25)+$C43)^2+(1500*ABS(SIN(2*PI()*MOD(Calculator!$B$36/Calculator!$F$13,1)))*IF(MOD(Calculator!$B$36/Calculator!$F$13,1)&lt;0.5,-1,1))^2))/(1-SQRT(((50*POWER(80,POWER(COS(PI()*MOD(Calculator!$B$36/Calculator!$F$13,1)),2))+MIN(500,MAX(30,100*EXP(-0.3*'VSWR Calculator'!$C$24)*(1+3*ABS(MOD('VSWR Calculator'!$C$23/Calculator!$F$13/2,1)-0.5))))/'VSWR Calculator'!$C$25)-$C43)^2+(1500*ABS(SIN(2*PI()*MOD(Calculator!$B$36/Calculator!$F$13,1)))*IF(MOD(Calculator!$B$36/Calculator!$F$13,1)&lt;0.5,-1,1))^2)/SQRT(((50*POWER(80,POWER(COS(PI()*MOD(Calculator!$B$36/Calculator!$F$13,1)),2))+MIN(500,MAX(30,100*EXP(-0.3*'VSWR Calculator'!$C$24)*(1+3*ABS(MOD('VSWR Calculator'!$C$23/Calculator!$F$13/2,1)-0.5))))/'VSWR Calculator'!$C$25)+$C43)^2+(1500*ABS(SIN(2*PI()*MOD(Calculator!$B$36/Calculator!$F$13,1)))*IF(MOD(Calculator!$B$36/Calculator!$F$13,1)&lt;0.5,-1,1))^2)),2))</f>
        <v>—</v>
      </c>
      <c r="HD43" s="253" t="str">
        <f aca="false">IF(OR(Calculator!$E$14&lt;&gt;"YES",Calculator!$B$36&lt;Calculator!$G$14),"—",ROUND((1+SQRT(((50*POWER(80,POWER(COS(PI()*MOD(Calculator!$B$36/Calculator!$F$14,1)),2))+MIN(500,MAX(30,100*EXP(-0.3*'VSWR Calculator'!$C$24)*(1+3*ABS(MOD('VSWR Calculator'!$C$23/Calculator!$F$14/2,1)-0.5))))/'VSWR Calculator'!$C$25)-$C43)^2+(1500*ABS(SIN(2*PI()*MOD(Calculator!$B$36/Calculator!$F$14,1)))*IF(MOD(Calculator!$B$36/Calculator!$F$14,1)&lt;0.5,-1,1))^2)/SQRT(((50*POWER(80,POWER(COS(PI()*MOD(Calculator!$B$36/Calculator!$F$14,1)),2))+MIN(500,MAX(30,100*EXP(-0.3*'VSWR Calculator'!$C$24)*(1+3*ABS(MOD('VSWR Calculator'!$C$23/Calculator!$F$14/2,1)-0.5))))/'VSWR Calculator'!$C$25)+$C43)^2+(1500*ABS(SIN(2*PI()*MOD(Calculator!$B$36/Calculator!$F$14,1)))*IF(MOD(Calculator!$B$36/Calculator!$F$14,1)&lt;0.5,-1,1))^2))/(1-SQRT(((50*POWER(80,POWER(COS(PI()*MOD(Calculator!$B$36/Calculator!$F$14,1)),2))+MIN(500,MAX(30,100*EXP(-0.3*'VSWR Calculator'!$C$24)*(1+3*ABS(MOD('VSWR Calculator'!$C$23/Calculator!$F$14/2,1)-0.5))))/'VSWR Calculator'!$C$25)-$C43)^2+(1500*ABS(SIN(2*PI()*MOD(Calculator!$B$36/Calculator!$F$14,1)))*IF(MOD(Calculator!$B$36/Calculator!$F$14,1)&lt;0.5,-1,1))^2)/SQRT(((50*POWER(80,POWER(COS(PI()*MOD(Calculator!$B$36/Calculator!$F$14,1)),2))+MIN(500,MAX(30,100*EXP(-0.3*'VSWR Calculator'!$C$24)*(1+3*ABS(MOD('VSWR Calculator'!$C$23/Calculator!$F$14/2,1)-0.5))))/'VSWR Calculator'!$C$25)+$C43)^2+(1500*ABS(SIN(2*PI()*MOD(Calculator!$B$36/Calculator!$F$14,1)))*IF(MOD(Calculator!$B$36/Calculator!$F$14,1)&lt;0.5,-1,1))^2)),2))</f>
        <v>—</v>
      </c>
      <c r="HE43" s="253" t="n">
        <f aca="false">IF(OR(Calculator!$E$15&lt;&gt;"YES",Calculator!$B$36&lt;Calculator!$G$15),"—",ROUND((1+SQRT(((50*POWER(80,POWER(COS(PI()*MOD(Calculator!$B$36/Calculator!$F$15,1)),2))+MIN(500,MAX(30,100*EXP(-0.3*'VSWR Calculator'!$C$24)*(1+3*ABS(MOD('VSWR Calculator'!$C$23/Calculator!$F$15/2,1)-0.5))))/'VSWR Calculator'!$C$25)-$C43)^2+(1500*ABS(SIN(2*PI()*MOD(Calculator!$B$36/Calculator!$F$15,1)))*IF(MOD(Calculator!$B$36/Calculator!$F$15,1)&lt;0.5,-1,1))^2)/SQRT(((50*POWER(80,POWER(COS(PI()*MOD(Calculator!$B$36/Calculator!$F$15,1)),2))+MIN(500,MAX(30,100*EXP(-0.3*'VSWR Calculator'!$C$24)*(1+3*ABS(MOD('VSWR Calculator'!$C$23/Calculator!$F$15/2,1)-0.5))))/'VSWR Calculator'!$C$25)+$C43)^2+(1500*ABS(SIN(2*PI()*MOD(Calculator!$B$36/Calculator!$F$15,1)))*IF(MOD(Calculator!$B$36/Calculator!$F$15,1)&lt;0.5,-1,1))^2))/(1-SQRT(((50*POWER(80,POWER(COS(PI()*MOD(Calculator!$B$36/Calculator!$F$15,1)),2))+MIN(500,MAX(30,100*EXP(-0.3*'VSWR Calculator'!$C$24)*(1+3*ABS(MOD('VSWR Calculator'!$C$23/Calculator!$F$15/2,1)-0.5))))/'VSWR Calculator'!$C$25)-$C43)^2+(1500*ABS(SIN(2*PI()*MOD(Calculator!$B$36/Calculator!$F$15,1)))*IF(MOD(Calculator!$B$36/Calculator!$F$15,1)&lt;0.5,-1,1))^2)/SQRT(((50*POWER(80,POWER(COS(PI()*MOD(Calculator!$B$36/Calculator!$F$15,1)),2))+MIN(500,MAX(30,100*EXP(-0.3*'VSWR Calculator'!$C$24)*(1+3*ABS(MOD('VSWR Calculator'!$C$23/Calculator!$F$15/2,1)-0.5))))/'VSWR Calculator'!$C$25)+$C43)^2+(1500*ABS(SIN(2*PI()*MOD(Calculator!$B$36/Calculator!$F$15,1)))*IF(MOD(Calculator!$B$36/Calculator!$F$15,1)&lt;0.5,-1,1))^2)),2))</f>
        <v>21.82</v>
      </c>
      <c r="HF43" s="253" t="str">
        <f aca="false">IF(OR(Calculator!$E$16&lt;&gt;"YES",Calculator!$B$36&lt;Calculator!$G$16),"—",ROUND((1+SQRT(((50*POWER(80,POWER(COS(PI()*MOD(Calculator!$B$36/Calculator!$F$16,1)),2))+MIN(500,MAX(30,100*EXP(-0.3*'VSWR Calculator'!$C$24)*(1+3*ABS(MOD('VSWR Calculator'!$C$23/Calculator!$F$16/2,1)-0.5))))/'VSWR Calculator'!$C$25)-$C43)^2+(1500*ABS(SIN(2*PI()*MOD(Calculator!$B$36/Calculator!$F$16,1)))*IF(MOD(Calculator!$B$36/Calculator!$F$16,1)&lt;0.5,-1,1))^2)/SQRT(((50*POWER(80,POWER(COS(PI()*MOD(Calculator!$B$36/Calculator!$F$16,1)),2))+MIN(500,MAX(30,100*EXP(-0.3*'VSWR Calculator'!$C$24)*(1+3*ABS(MOD('VSWR Calculator'!$C$23/Calculator!$F$16/2,1)-0.5))))/'VSWR Calculator'!$C$25)+$C43)^2+(1500*ABS(SIN(2*PI()*MOD(Calculator!$B$36/Calculator!$F$16,1)))*IF(MOD(Calculator!$B$36/Calculator!$F$16,1)&lt;0.5,-1,1))^2))/(1-SQRT(((50*POWER(80,POWER(COS(PI()*MOD(Calculator!$B$36/Calculator!$F$16,1)),2))+MIN(500,MAX(30,100*EXP(-0.3*'VSWR Calculator'!$C$24)*(1+3*ABS(MOD('VSWR Calculator'!$C$23/Calculator!$F$16/2,1)-0.5))))/'VSWR Calculator'!$C$25)-$C43)^2+(1500*ABS(SIN(2*PI()*MOD(Calculator!$B$36/Calculator!$F$16,1)))*IF(MOD(Calculator!$B$36/Calculator!$F$16,1)&lt;0.5,-1,1))^2)/SQRT(((50*POWER(80,POWER(COS(PI()*MOD(Calculator!$B$36/Calculator!$F$16,1)),2))+MIN(500,MAX(30,100*EXP(-0.3*'VSWR Calculator'!$C$24)*(1+3*ABS(MOD('VSWR Calculator'!$C$23/Calculator!$F$16/2,1)-0.5))))/'VSWR Calculator'!$C$25)+$C43)^2+(1500*ABS(SIN(2*PI()*MOD(Calculator!$B$36/Calculator!$F$16,1)))*IF(MOD(Calculator!$B$36/Calculator!$F$16,1)&lt;0.5,-1,1))^2)),2))</f>
        <v>—</v>
      </c>
      <c r="HG43" s="253" t="n">
        <f aca="false">IF(OR(Calculator!$E$17&lt;&gt;"YES",Calculator!$B$36&lt;Calculator!$G$17),"—",ROUND((1+SQRT(((50*POWER(80,POWER(COS(PI()*MOD(Calculator!$B$36/Calculator!$F$17,1)),2))+MIN(500,MAX(30,100*EXP(-0.3*'VSWR Calculator'!$C$24)*(1+3*ABS(MOD('VSWR Calculator'!$C$23/Calculator!$F$17/2,1)-0.5))))/'VSWR Calculator'!$C$25)-$C43)^2+(1500*ABS(SIN(2*PI()*MOD(Calculator!$B$36/Calculator!$F$17,1)))*IF(MOD(Calculator!$B$36/Calculator!$F$17,1)&lt;0.5,-1,1))^2)/SQRT(((50*POWER(80,POWER(COS(PI()*MOD(Calculator!$B$36/Calculator!$F$17,1)),2))+MIN(500,MAX(30,100*EXP(-0.3*'VSWR Calculator'!$C$24)*(1+3*ABS(MOD('VSWR Calculator'!$C$23/Calculator!$F$17/2,1)-0.5))))/'VSWR Calculator'!$C$25)+$C43)^2+(1500*ABS(SIN(2*PI()*MOD(Calculator!$B$36/Calculator!$F$17,1)))*IF(MOD(Calculator!$B$36/Calculator!$F$17,1)&lt;0.5,-1,1))^2))/(1-SQRT(((50*POWER(80,POWER(COS(PI()*MOD(Calculator!$B$36/Calculator!$F$17,1)),2))+MIN(500,MAX(30,100*EXP(-0.3*'VSWR Calculator'!$C$24)*(1+3*ABS(MOD('VSWR Calculator'!$C$23/Calculator!$F$17/2,1)-0.5))))/'VSWR Calculator'!$C$25)-$C43)^2+(1500*ABS(SIN(2*PI()*MOD(Calculator!$B$36/Calculator!$F$17,1)))*IF(MOD(Calculator!$B$36/Calculator!$F$17,1)&lt;0.5,-1,1))^2)/SQRT(((50*POWER(80,POWER(COS(PI()*MOD(Calculator!$B$36/Calculator!$F$17,1)),2))+MIN(500,MAX(30,100*EXP(-0.3*'VSWR Calculator'!$C$24)*(1+3*ABS(MOD('VSWR Calculator'!$C$23/Calculator!$F$17/2,1)-0.5))))/'VSWR Calculator'!$C$25)+$C43)^2+(1500*ABS(SIN(2*PI()*MOD(Calculator!$B$36/Calculator!$F$17,1)))*IF(MOD(Calculator!$B$36/Calculator!$F$17,1)&lt;0.5,-1,1))^2)),2))</f>
        <v>24.34</v>
      </c>
      <c r="HH43" s="253" t="str">
        <f aca="false">IF(OR(Calculator!$E$18&lt;&gt;"YES",Calculator!$B$36&lt;Calculator!$G$18),"—",ROUND((1+SQRT(((50*POWER(80,POWER(COS(PI()*MOD(Calculator!$B$36/Calculator!$F$18,1)),2))+MIN(500,MAX(30,100*EXP(-0.3*'VSWR Calculator'!$C$24)*(1+3*ABS(MOD('VSWR Calculator'!$C$23/Calculator!$F$18/2,1)-0.5))))/'VSWR Calculator'!$C$25)-$C43)^2+(1500*ABS(SIN(2*PI()*MOD(Calculator!$B$36/Calculator!$F$18,1)))*IF(MOD(Calculator!$B$36/Calculator!$F$18,1)&lt;0.5,-1,1))^2)/SQRT(((50*POWER(80,POWER(COS(PI()*MOD(Calculator!$B$36/Calculator!$F$18,1)),2))+MIN(500,MAX(30,100*EXP(-0.3*'VSWR Calculator'!$C$24)*(1+3*ABS(MOD('VSWR Calculator'!$C$23/Calculator!$F$18/2,1)-0.5))))/'VSWR Calculator'!$C$25)+$C43)^2+(1500*ABS(SIN(2*PI()*MOD(Calculator!$B$36/Calculator!$F$18,1)))*IF(MOD(Calculator!$B$36/Calculator!$F$18,1)&lt;0.5,-1,1))^2))/(1-SQRT(((50*POWER(80,POWER(COS(PI()*MOD(Calculator!$B$36/Calculator!$F$18,1)),2))+MIN(500,MAX(30,100*EXP(-0.3*'VSWR Calculator'!$C$24)*(1+3*ABS(MOD('VSWR Calculator'!$C$23/Calculator!$F$18/2,1)-0.5))))/'VSWR Calculator'!$C$25)-$C43)^2+(1500*ABS(SIN(2*PI()*MOD(Calculator!$B$36/Calculator!$F$18,1)))*IF(MOD(Calculator!$B$36/Calculator!$F$18,1)&lt;0.5,-1,1))^2)/SQRT(((50*POWER(80,POWER(COS(PI()*MOD(Calculator!$B$36/Calculator!$F$18,1)),2))+MIN(500,MAX(30,100*EXP(-0.3*'VSWR Calculator'!$C$24)*(1+3*ABS(MOD('VSWR Calculator'!$C$23/Calculator!$F$18/2,1)-0.5))))/'VSWR Calculator'!$C$25)+$C43)^2+(1500*ABS(SIN(2*PI()*MOD(Calculator!$B$36/Calculator!$F$18,1)))*IF(MOD(Calculator!$B$36/Calculator!$F$18,1)&lt;0.5,-1,1))^2)),2))</f>
        <v>—</v>
      </c>
      <c r="HI43" s="253" t="str">
        <f aca="false">IF(OR(Calculator!$E$19&lt;&gt;"YES",Calculator!$B$36&lt;Calculator!$G$19),"—",ROUND((1+SQRT(((50*POWER(80,POWER(COS(PI()*MOD(Calculator!$B$36/Calculator!$F$19,1)),2))+MIN(500,MAX(30,100*EXP(-0.3*'VSWR Calculator'!$C$24)*(1+3*ABS(MOD('VSWR Calculator'!$C$23/Calculator!$F$19/2,1)-0.5))))/'VSWR Calculator'!$C$25)-$C43)^2+(1500*ABS(SIN(2*PI()*MOD(Calculator!$B$36/Calculator!$F$19,1)))*IF(MOD(Calculator!$B$36/Calculator!$F$19,1)&lt;0.5,-1,1))^2)/SQRT(((50*POWER(80,POWER(COS(PI()*MOD(Calculator!$B$36/Calculator!$F$19,1)),2))+MIN(500,MAX(30,100*EXP(-0.3*'VSWR Calculator'!$C$24)*(1+3*ABS(MOD('VSWR Calculator'!$C$23/Calculator!$F$19/2,1)-0.5))))/'VSWR Calculator'!$C$25)+$C43)^2+(1500*ABS(SIN(2*PI()*MOD(Calculator!$B$36/Calculator!$F$19,1)))*IF(MOD(Calculator!$B$36/Calculator!$F$19,1)&lt;0.5,-1,1))^2))/(1-SQRT(((50*POWER(80,POWER(COS(PI()*MOD(Calculator!$B$36/Calculator!$F$19,1)),2))+MIN(500,MAX(30,100*EXP(-0.3*'VSWR Calculator'!$C$24)*(1+3*ABS(MOD('VSWR Calculator'!$C$23/Calculator!$F$19/2,1)-0.5))))/'VSWR Calculator'!$C$25)-$C43)^2+(1500*ABS(SIN(2*PI()*MOD(Calculator!$B$36/Calculator!$F$19,1)))*IF(MOD(Calculator!$B$36/Calculator!$F$19,1)&lt;0.5,-1,1))^2)/SQRT(((50*POWER(80,POWER(COS(PI()*MOD(Calculator!$B$36/Calculator!$F$19,1)),2))+MIN(500,MAX(30,100*EXP(-0.3*'VSWR Calculator'!$C$24)*(1+3*ABS(MOD('VSWR Calculator'!$C$23/Calculator!$F$19/2,1)-0.5))))/'VSWR Calculator'!$C$25)+$C43)^2+(1500*ABS(SIN(2*PI()*MOD(Calculator!$B$36/Calculator!$F$19,1)))*IF(MOD(Calculator!$B$36/Calculator!$F$19,1)&lt;0.5,-1,1))^2)),2))</f>
        <v>—</v>
      </c>
      <c r="HJ43" s="253" t="str">
        <f aca="false">IF(OR(Calculator!$E$20&lt;&gt;"YES",Calculator!$B$36&lt;Calculator!$G$20),"—",ROUND((1+SQRT(((50*POWER(80,POWER(COS(PI()*MOD(Calculator!$B$36/Calculator!$F$20,1)),2))+MIN(500,MAX(30,100*EXP(-0.3*'VSWR Calculator'!$C$24)*(1+3*ABS(MOD('VSWR Calculator'!$C$23/Calculator!$F$20/2,1)-0.5))))/'VSWR Calculator'!$C$25)-$C43)^2+(1500*ABS(SIN(2*PI()*MOD(Calculator!$B$36/Calculator!$F$20,1)))*IF(MOD(Calculator!$B$36/Calculator!$F$20,1)&lt;0.5,-1,1))^2)/SQRT(((50*POWER(80,POWER(COS(PI()*MOD(Calculator!$B$36/Calculator!$F$20,1)),2))+MIN(500,MAX(30,100*EXP(-0.3*'VSWR Calculator'!$C$24)*(1+3*ABS(MOD('VSWR Calculator'!$C$23/Calculator!$F$20/2,1)-0.5))))/'VSWR Calculator'!$C$25)+$C43)^2+(1500*ABS(SIN(2*PI()*MOD(Calculator!$B$36/Calculator!$F$20,1)))*IF(MOD(Calculator!$B$36/Calculator!$F$20,1)&lt;0.5,-1,1))^2))/(1-SQRT(((50*POWER(80,POWER(COS(PI()*MOD(Calculator!$B$36/Calculator!$F$20,1)),2))+MIN(500,MAX(30,100*EXP(-0.3*'VSWR Calculator'!$C$24)*(1+3*ABS(MOD('VSWR Calculator'!$C$23/Calculator!$F$20/2,1)-0.5))))/'VSWR Calculator'!$C$25)-$C43)^2+(1500*ABS(SIN(2*PI()*MOD(Calculator!$B$36/Calculator!$F$20,1)))*IF(MOD(Calculator!$B$36/Calculator!$F$20,1)&lt;0.5,-1,1))^2)/SQRT(((50*POWER(80,POWER(COS(PI()*MOD(Calculator!$B$36/Calculator!$F$20,1)),2))+MIN(500,MAX(30,100*EXP(-0.3*'VSWR Calculator'!$C$24)*(1+3*ABS(MOD('VSWR Calculator'!$C$23/Calculator!$F$20/2,1)-0.5))))/'VSWR Calculator'!$C$25)+$C43)^2+(1500*ABS(SIN(2*PI()*MOD(Calculator!$B$36/Calculator!$F$20,1)))*IF(MOD(Calculator!$B$36/Calculator!$F$20,1)&lt;0.5,-1,1))^2)),2))</f>
        <v>—</v>
      </c>
      <c r="HK43" s="253" t="str">
        <f aca="false">IF(OR(Calculator!$E$21&lt;&gt;"YES",Calculator!$B$36&lt;Calculator!$G$21),"—",ROUND((1+SQRT(((50*POWER(80,POWER(COS(PI()*MOD(Calculator!$B$36/Calculator!$F$21,1)),2))+MIN(500,MAX(30,100*EXP(-0.3*'VSWR Calculator'!$C$24)*(1+3*ABS(MOD('VSWR Calculator'!$C$23/Calculator!$F$21/2,1)-0.5))))/'VSWR Calculator'!$C$25)-$C43)^2+(1500*ABS(SIN(2*PI()*MOD(Calculator!$B$36/Calculator!$F$21,1)))*IF(MOD(Calculator!$B$36/Calculator!$F$21,1)&lt;0.5,-1,1))^2)/SQRT(((50*POWER(80,POWER(COS(PI()*MOD(Calculator!$B$36/Calculator!$F$21,1)),2))+MIN(500,MAX(30,100*EXP(-0.3*'VSWR Calculator'!$C$24)*(1+3*ABS(MOD('VSWR Calculator'!$C$23/Calculator!$F$21/2,1)-0.5))))/'VSWR Calculator'!$C$25)+$C43)^2+(1500*ABS(SIN(2*PI()*MOD(Calculator!$B$36/Calculator!$F$21,1)))*IF(MOD(Calculator!$B$36/Calculator!$F$21,1)&lt;0.5,-1,1))^2))/(1-SQRT(((50*POWER(80,POWER(COS(PI()*MOD(Calculator!$B$36/Calculator!$F$21,1)),2))+MIN(500,MAX(30,100*EXP(-0.3*'VSWR Calculator'!$C$24)*(1+3*ABS(MOD('VSWR Calculator'!$C$23/Calculator!$F$21/2,1)-0.5))))/'VSWR Calculator'!$C$25)-$C43)^2+(1500*ABS(SIN(2*PI()*MOD(Calculator!$B$36/Calculator!$F$21,1)))*IF(MOD(Calculator!$B$36/Calculator!$F$21,1)&lt;0.5,-1,1))^2)/SQRT(((50*POWER(80,POWER(COS(PI()*MOD(Calculator!$B$36/Calculator!$F$21,1)),2))+MIN(500,MAX(30,100*EXP(-0.3*'VSWR Calculator'!$C$24)*(1+3*ABS(MOD('VSWR Calculator'!$C$23/Calculator!$F$21/2,1)-0.5))))/'VSWR Calculator'!$C$25)+$C43)^2+(1500*ABS(SIN(2*PI()*MOD(Calculator!$B$36/Calculator!$F$21,1)))*IF(MOD(Calculator!$B$36/Calculator!$F$21,1)&lt;0.5,-1,1))^2)),2))</f>
        <v>—</v>
      </c>
      <c r="HL43" s="253" t="str">
        <f aca="false">IF(OR(Calculator!$E$22&lt;&gt;"YES",Calculator!$B$36&lt;Calculator!$G$22),"—",ROUND((1+SQRT(((50*POWER(80,POWER(COS(PI()*MOD(Calculator!$B$36/Calculator!$F$22,1)),2))+MIN(500,MAX(30,100*EXP(-0.3*'VSWR Calculator'!$C$24)*(1+3*ABS(MOD('VSWR Calculator'!$C$23/Calculator!$F$22/2,1)-0.5))))/'VSWR Calculator'!$C$25)-$C43)^2+(1500*ABS(SIN(2*PI()*MOD(Calculator!$B$36/Calculator!$F$22,1)))*IF(MOD(Calculator!$B$36/Calculator!$F$22,1)&lt;0.5,-1,1))^2)/SQRT(((50*POWER(80,POWER(COS(PI()*MOD(Calculator!$B$36/Calculator!$F$22,1)),2))+MIN(500,MAX(30,100*EXP(-0.3*'VSWR Calculator'!$C$24)*(1+3*ABS(MOD('VSWR Calculator'!$C$23/Calculator!$F$22/2,1)-0.5))))/'VSWR Calculator'!$C$25)+$C43)^2+(1500*ABS(SIN(2*PI()*MOD(Calculator!$B$36/Calculator!$F$22,1)))*IF(MOD(Calculator!$B$36/Calculator!$F$22,1)&lt;0.5,-1,1))^2))/(1-SQRT(((50*POWER(80,POWER(COS(PI()*MOD(Calculator!$B$36/Calculator!$F$22,1)),2))+MIN(500,MAX(30,100*EXP(-0.3*'VSWR Calculator'!$C$24)*(1+3*ABS(MOD('VSWR Calculator'!$C$23/Calculator!$F$22/2,1)-0.5))))/'VSWR Calculator'!$C$25)-$C43)^2+(1500*ABS(SIN(2*PI()*MOD(Calculator!$B$36/Calculator!$F$22,1)))*IF(MOD(Calculator!$B$36/Calculator!$F$22,1)&lt;0.5,-1,1))^2)/SQRT(((50*POWER(80,POWER(COS(PI()*MOD(Calculator!$B$36/Calculator!$F$22,1)),2))+MIN(500,MAX(30,100*EXP(-0.3*'VSWR Calculator'!$C$24)*(1+3*ABS(MOD('VSWR Calculator'!$C$23/Calculator!$F$22/2,1)-0.5))))/'VSWR Calculator'!$C$25)+$C43)^2+(1500*ABS(SIN(2*PI()*MOD(Calculator!$B$36/Calculator!$F$22,1)))*IF(MOD(Calculator!$B$36/Calculator!$F$22,1)&lt;0.5,-1,1))^2)),2))</f>
        <v>—</v>
      </c>
      <c r="HM43" s="253" t="n">
        <f aca="false">IFERROR(ROUND((IF(ISNUMBER(HB43),HB43,0)+IF(ISNUMBER(HC43),HC43,0)+IF(ISNUMBER(HD43),HD43,0)+IF(ISNUMBER(HE43),HE43,0)+IF(ISNUMBER(HF43),HF43,0)+IF(ISNUMBER(HG43),HG43,0)+IF(ISNUMBER(HH43),HH43,0)+IF(ISNUMBER(HI43),HI43,0)+IF(ISNUMBER(HJ43),HJ43,0)+IF(ISNUMBER(HK43),HK43,0)+IF(ISNUMBER(HL43),HL43,0))/(IF(ISNUMBER(HB43),1,0)+IF(ISNUMBER(HC43),1,0)+IF(ISNUMBER(HD43),1,0)+IF(ISNUMBER(HE43),1,0)+IF(ISNUMBER(HF43),1,0)+IF(ISNUMBER(HG43),1,0)+IF(ISNUMBER(HH43),1,0)+IF(ISNUMBER(HI43),1,0)+IF(ISNUMBER(HJ43),1,0)+IF(ISNUMBER(HK43),1,0)+IF(ISNUMBER(HL43),1,0)),4),"")</f>
        <v>23.08</v>
      </c>
      <c r="HN43" s="253" t="str">
        <f aca="false">IF(OR(Calculator!$E$12&lt;&gt;"YES",Calculator!$B$37&lt;Calculator!$G$12),"—",ROUND((1+SQRT(((50*POWER(80,POWER(COS(PI()*MOD(Calculator!$B$37/Calculator!$F$12,1)),2))+MIN(500,MAX(30,100*EXP(-0.3*'VSWR Calculator'!$C$24)*(1+3*ABS(MOD('VSWR Calculator'!$C$23/Calculator!$F$12/2,1)-0.5))))/'VSWR Calculator'!$C$25)-$C43)^2+(1500*ABS(SIN(2*PI()*MOD(Calculator!$B$37/Calculator!$F$12,1)))*IF(MOD(Calculator!$B$37/Calculator!$F$12,1)&lt;0.5,-1,1))^2)/SQRT(((50*POWER(80,POWER(COS(PI()*MOD(Calculator!$B$37/Calculator!$F$12,1)),2))+MIN(500,MAX(30,100*EXP(-0.3*'VSWR Calculator'!$C$24)*(1+3*ABS(MOD('VSWR Calculator'!$C$23/Calculator!$F$12/2,1)-0.5))))/'VSWR Calculator'!$C$25)+$C43)^2+(1500*ABS(SIN(2*PI()*MOD(Calculator!$B$37/Calculator!$F$12,1)))*IF(MOD(Calculator!$B$37/Calculator!$F$12,1)&lt;0.5,-1,1))^2))/(1-SQRT(((50*POWER(80,POWER(COS(PI()*MOD(Calculator!$B$37/Calculator!$F$12,1)),2))+MIN(500,MAX(30,100*EXP(-0.3*'VSWR Calculator'!$C$24)*(1+3*ABS(MOD('VSWR Calculator'!$C$23/Calculator!$F$12/2,1)-0.5))))/'VSWR Calculator'!$C$25)-$C43)^2+(1500*ABS(SIN(2*PI()*MOD(Calculator!$B$37/Calculator!$F$12,1)))*IF(MOD(Calculator!$B$37/Calculator!$F$12,1)&lt;0.5,-1,1))^2)/SQRT(((50*POWER(80,POWER(COS(PI()*MOD(Calculator!$B$37/Calculator!$F$12,1)),2))+MIN(500,MAX(30,100*EXP(-0.3*'VSWR Calculator'!$C$24)*(1+3*ABS(MOD('VSWR Calculator'!$C$23/Calculator!$F$12/2,1)-0.5))))/'VSWR Calculator'!$C$25)+$C43)^2+(1500*ABS(SIN(2*PI()*MOD(Calculator!$B$37/Calculator!$F$12,1)))*IF(MOD(Calculator!$B$37/Calculator!$F$12,1)&lt;0.5,-1,1))^2)),2))</f>
        <v>—</v>
      </c>
      <c r="HO43" s="253" t="str">
        <f aca="false">IF(OR(Calculator!$E$13&lt;&gt;"YES",Calculator!$B$37&lt;Calculator!$G$13),"—",ROUND((1+SQRT(((50*POWER(80,POWER(COS(PI()*MOD(Calculator!$B$37/Calculator!$F$13,1)),2))+MIN(500,MAX(30,100*EXP(-0.3*'VSWR Calculator'!$C$24)*(1+3*ABS(MOD('VSWR Calculator'!$C$23/Calculator!$F$13/2,1)-0.5))))/'VSWR Calculator'!$C$25)-$C43)^2+(1500*ABS(SIN(2*PI()*MOD(Calculator!$B$37/Calculator!$F$13,1)))*IF(MOD(Calculator!$B$37/Calculator!$F$13,1)&lt;0.5,-1,1))^2)/SQRT(((50*POWER(80,POWER(COS(PI()*MOD(Calculator!$B$37/Calculator!$F$13,1)),2))+MIN(500,MAX(30,100*EXP(-0.3*'VSWR Calculator'!$C$24)*(1+3*ABS(MOD('VSWR Calculator'!$C$23/Calculator!$F$13/2,1)-0.5))))/'VSWR Calculator'!$C$25)+$C43)^2+(1500*ABS(SIN(2*PI()*MOD(Calculator!$B$37/Calculator!$F$13,1)))*IF(MOD(Calculator!$B$37/Calculator!$F$13,1)&lt;0.5,-1,1))^2))/(1-SQRT(((50*POWER(80,POWER(COS(PI()*MOD(Calculator!$B$37/Calculator!$F$13,1)),2))+MIN(500,MAX(30,100*EXP(-0.3*'VSWR Calculator'!$C$24)*(1+3*ABS(MOD('VSWR Calculator'!$C$23/Calculator!$F$13/2,1)-0.5))))/'VSWR Calculator'!$C$25)-$C43)^2+(1500*ABS(SIN(2*PI()*MOD(Calculator!$B$37/Calculator!$F$13,1)))*IF(MOD(Calculator!$B$37/Calculator!$F$13,1)&lt;0.5,-1,1))^2)/SQRT(((50*POWER(80,POWER(COS(PI()*MOD(Calculator!$B$37/Calculator!$F$13,1)),2))+MIN(500,MAX(30,100*EXP(-0.3*'VSWR Calculator'!$C$24)*(1+3*ABS(MOD('VSWR Calculator'!$C$23/Calculator!$F$13/2,1)-0.5))))/'VSWR Calculator'!$C$25)+$C43)^2+(1500*ABS(SIN(2*PI()*MOD(Calculator!$B$37/Calculator!$F$13,1)))*IF(MOD(Calculator!$B$37/Calculator!$F$13,1)&lt;0.5,-1,1))^2)),2))</f>
        <v>—</v>
      </c>
      <c r="HP43" s="253" t="str">
        <f aca="false">IF(OR(Calculator!$E$14&lt;&gt;"YES",Calculator!$B$37&lt;Calculator!$G$14),"—",ROUND((1+SQRT(((50*POWER(80,POWER(COS(PI()*MOD(Calculator!$B$37/Calculator!$F$14,1)),2))+MIN(500,MAX(30,100*EXP(-0.3*'VSWR Calculator'!$C$24)*(1+3*ABS(MOD('VSWR Calculator'!$C$23/Calculator!$F$14/2,1)-0.5))))/'VSWR Calculator'!$C$25)-$C43)^2+(1500*ABS(SIN(2*PI()*MOD(Calculator!$B$37/Calculator!$F$14,1)))*IF(MOD(Calculator!$B$37/Calculator!$F$14,1)&lt;0.5,-1,1))^2)/SQRT(((50*POWER(80,POWER(COS(PI()*MOD(Calculator!$B$37/Calculator!$F$14,1)),2))+MIN(500,MAX(30,100*EXP(-0.3*'VSWR Calculator'!$C$24)*(1+3*ABS(MOD('VSWR Calculator'!$C$23/Calculator!$F$14/2,1)-0.5))))/'VSWR Calculator'!$C$25)+$C43)^2+(1500*ABS(SIN(2*PI()*MOD(Calculator!$B$37/Calculator!$F$14,1)))*IF(MOD(Calculator!$B$37/Calculator!$F$14,1)&lt;0.5,-1,1))^2))/(1-SQRT(((50*POWER(80,POWER(COS(PI()*MOD(Calculator!$B$37/Calculator!$F$14,1)),2))+MIN(500,MAX(30,100*EXP(-0.3*'VSWR Calculator'!$C$24)*(1+3*ABS(MOD('VSWR Calculator'!$C$23/Calculator!$F$14/2,1)-0.5))))/'VSWR Calculator'!$C$25)-$C43)^2+(1500*ABS(SIN(2*PI()*MOD(Calculator!$B$37/Calculator!$F$14,1)))*IF(MOD(Calculator!$B$37/Calculator!$F$14,1)&lt;0.5,-1,1))^2)/SQRT(((50*POWER(80,POWER(COS(PI()*MOD(Calculator!$B$37/Calculator!$F$14,1)),2))+MIN(500,MAX(30,100*EXP(-0.3*'VSWR Calculator'!$C$24)*(1+3*ABS(MOD('VSWR Calculator'!$C$23/Calculator!$F$14/2,1)-0.5))))/'VSWR Calculator'!$C$25)+$C43)^2+(1500*ABS(SIN(2*PI()*MOD(Calculator!$B$37/Calculator!$F$14,1)))*IF(MOD(Calculator!$B$37/Calculator!$F$14,1)&lt;0.5,-1,1))^2)),2))</f>
        <v>—</v>
      </c>
      <c r="HQ43" s="253" t="n">
        <f aca="false">IF(OR(Calculator!$E$15&lt;&gt;"YES",Calculator!$B$37&lt;Calculator!$G$15),"—",ROUND((1+SQRT(((50*POWER(80,POWER(COS(PI()*MOD(Calculator!$B$37/Calculator!$F$15,1)),2))+MIN(500,MAX(30,100*EXP(-0.3*'VSWR Calculator'!$C$24)*(1+3*ABS(MOD('VSWR Calculator'!$C$23/Calculator!$F$15/2,1)-0.5))))/'VSWR Calculator'!$C$25)-$C43)^2+(1500*ABS(SIN(2*PI()*MOD(Calculator!$B$37/Calculator!$F$15,1)))*IF(MOD(Calculator!$B$37/Calculator!$F$15,1)&lt;0.5,-1,1))^2)/SQRT(((50*POWER(80,POWER(COS(PI()*MOD(Calculator!$B$37/Calculator!$F$15,1)),2))+MIN(500,MAX(30,100*EXP(-0.3*'VSWR Calculator'!$C$24)*(1+3*ABS(MOD('VSWR Calculator'!$C$23/Calculator!$F$15/2,1)-0.5))))/'VSWR Calculator'!$C$25)+$C43)^2+(1500*ABS(SIN(2*PI()*MOD(Calculator!$B$37/Calculator!$F$15,1)))*IF(MOD(Calculator!$B$37/Calculator!$F$15,1)&lt;0.5,-1,1))^2))/(1-SQRT(((50*POWER(80,POWER(COS(PI()*MOD(Calculator!$B$37/Calculator!$F$15,1)),2))+MIN(500,MAX(30,100*EXP(-0.3*'VSWR Calculator'!$C$24)*(1+3*ABS(MOD('VSWR Calculator'!$C$23/Calculator!$F$15/2,1)-0.5))))/'VSWR Calculator'!$C$25)-$C43)^2+(1500*ABS(SIN(2*PI()*MOD(Calculator!$B$37/Calculator!$F$15,1)))*IF(MOD(Calculator!$B$37/Calculator!$F$15,1)&lt;0.5,-1,1))^2)/SQRT(((50*POWER(80,POWER(COS(PI()*MOD(Calculator!$B$37/Calculator!$F$15,1)),2))+MIN(500,MAX(30,100*EXP(-0.3*'VSWR Calculator'!$C$24)*(1+3*ABS(MOD('VSWR Calculator'!$C$23/Calculator!$F$15/2,1)-0.5))))/'VSWR Calculator'!$C$25)+$C43)^2+(1500*ABS(SIN(2*PI()*MOD(Calculator!$B$37/Calculator!$F$15,1)))*IF(MOD(Calculator!$B$37/Calculator!$F$15,1)&lt;0.5,-1,1))^2)),2))</f>
        <v>5.89</v>
      </c>
      <c r="HR43" s="253" t="str">
        <f aca="false">IF(OR(Calculator!$E$16&lt;&gt;"YES",Calculator!$B$37&lt;Calculator!$G$16),"—",ROUND((1+SQRT(((50*POWER(80,POWER(COS(PI()*MOD(Calculator!$B$37/Calculator!$F$16,1)),2))+MIN(500,MAX(30,100*EXP(-0.3*'VSWR Calculator'!$C$24)*(1+3*ABS(MOD('VSWR Calculator'!$C$23/Calculator!$F$16/2,1)-0.5))))/'VSWR Calculator'!$C$25)-$C43)^2+(1500*ABS(SIN(2*PI()*MOD(Calculator!$B$37/Calculator!$F$16,1)))*IF(MOD(Calculator!$B$37/Calculator!$F$16,1)&lt;0.5,-1,1))^2)/SQRT(((50*POWER(80,POWER(COS(PI()*MOD(Calculator!$B$37/Calculator!$F$16,1)),2))+MIN(500,MAX(30,100*EXP(-0.3*'VSWR Calculator'!$C$24)*(1+3*ABS(MOD('VSWR Calculator'!$C$23/Calculator!$F$16/2,1)-0.5))))/'VSWR Calculator'!$C$25)+$C43)^2+(1500*ABS(SIN(2*PI()*MOD(Calculator!$B$37/Calculator!$F$16,1)))*IF(MOD(Calculator!$B$37/Calculator!$F$16,1)&lt;0.5,-1,1))^2))/(1-SQRT(((50*POWER(80,POWER(COS(PI()*MOD(Calculator!$B$37/Calculator!$F$16,1)),2))+MIN(500,MAX(30,100*EXP(-0.3*'VSWR Calculator'!$C$24)*(1+3*ABS(MOD('VSWR Calculator'!$C$23/Calculator!$F$16/2,1)-0.5))))/'VSWR Calculator'!$C$25)-$C43)^2+(1500*ABS(SIN(2*PI()*MOD(Calculator!$B$37/Calculator!$F$16,1)))*IF(MOD(Calculator!$B$37/Calculator!$F$16,1)&lt;0.5,-1,1))^2)/SQRT(((50*POWER(80,POWER(COS(PI()*MOD(Calculator!$B$37/Calculator!$F$16,1)),2))+MIN(500,MAX(30,100*EXP(-0.3*'VSWR Calculator'!$C$24)*(1+3*ABS(MOD('VSWR Calculator'!$C$23/Calculator!$F$16/2,1)-0.5))))/'VSWR Calculator'!$C$25)+$C43)^2+(1500*ABS(SIN(2*PI()*MOD(Calculator!$B$37/Calculator!$F$16,1)))*IF(MOD(Calculator!$B$37/Calculator!$F$16,1)&lt;0.5,-1,1))^2)),2))</f>
        <v>—</v>
      </c>
      <c r="HS43" s="253" t="n">
        <f aca="false">IF(OR(Calculator!$E$17&lt;&gt;"YES",Calculator!$B$37&lt;Calculator!$G$17),"—",ROUND((1+SQRT(((50*POWER(80,POWER(COS(PI()*MOD(Calculator!$B$37/Calculator!$F$17,1)),2))+MIN(500,MAX(30,100*EXP(-0.3*'VSWR Calculator'!$C$24)*(1+3*ABS(MOD('VSWR Calculator'!$C$23/Calculator!$F$17/2,1)-0.5))))/'VSWR Calculator'!$C$25)-$C43)^2+(1500*ABS(SIN(2*PI()*MOD(Calculator!$B$37/Calculator!$F$17,1)))*IF(MOD(Calculator!$B$37/Calculator!$F$17,1)&lt;0.5,-1,1))^2)/SQRT(((50*POWER(80,POWER(COS(PI()*MOD(Calculator!$B$37/Calculator!$F$17,1)),2))+MIN(500,MAX(30,100*EXP(-0.3*'VSWR Calculator'!$C$24)*(1+3*ABS(MOD('VSWR Calculator'!$C$23/Calculator!$F$17/2,1)-0.5))))/'VSWR Calculator'!$C$25)+$C43)^2+(1500*ABS(SIN(2*PI()*MOD(Calculator!$B$37/Calculator!$F$17,1)))*IF(MOD(Calculator!$B$37/Calculator!$F$17,1)&lt;0.5,-1,1))^2))/(1-SQRT(((50*POWER(80,POWER(COS(PI()*MOD(Calculator!$B$37/Calculator!$F$17,1)),2))+MIN(500,MAX(30,100*EXP(-0.3*'VSWR Calculator'!$C$24)*(1+3*ABS(MOD('VSWR Calculator'!$C$23/Calculator!$F$17/2,1)-0.5))))/'VSWR Calculator'!$C$25)-$C43)^2+(1500*ABS(SIN(2*PI()*MOD(Calculator!$B$37/Calculator!$F$17,1)))*IF(MOD(Calculator!$B$37/Calculator!$F$17,1)&lt;0.5,-1,1))^2)/SQRT(((50*POWER(80,POWER(COS(PI()*MOD(Calculator!$B$37/Calculator!$F$17,1)),2))+MIN(500,MAX(30,100*EXP(-0.3*'VSWR Calculator'!$C$24)*(1+3*ABS(MOD('VSWR Calculator'!$C$23/Calculator!$F$17/2,1)-0.5))))/'VSWR Calculator'!$C$25)+$C43)^2+(1500*ABS(SIN(2*PI()*MOD(Calculator!$B$37/Calculator!$F$17,1)))*IF(MOD(Calculator!$B$37/Calculator!$F$17,1)&lt;0.5,-1,1))^2)),2))</f>
        <v>20.95</v>
      </c>
      <c r="HT43" s="253" t="str">
        <f aca="false">IF(OR(Calculator!$E$18&lt;&gt;"YES",Calculator!$B$37&lt;Calculator!$G$18),"—",ROUND((1+SQRT(((50*POWER(80,POWER(COS(PI()*MOD(Calculator!$B$37/Calculator!$F$18,1)),2))+MIN(500,MAX(30,100*EXP(-0.3*'VSWR Calculator'!$C$24)*(1+3*ABS(MOD('VSWR Calculator'!$C$23/Calculator!$F$18/2,1)-0.5))))/'VSWR Calculator'!$C$25)-$C43)^2+(1500*ABS(SIN(2*PI()*MOD(Calculator!$B$37/Calculator!$F$18,1)))*IF(MOD(Calculator!$B$37/Calculator!$F$18,1)&lt;0.5,-1,1))^2)/SQRT(((50*POWER(80,POWER(COS(PI()*MOD(Calculator!$B$37/Calculator!$F$18,1)),2))+MIN(500,MAX(30,100*EXP(-0.3*'VSWR Calculator'!$C$24)*(1+3*ABS(MOD('VSWR Calculator'!$C$23/Calculator!$F$18/2,1)-0.5))))/'VSWR Calculator'!$C$25)+$C43)^2+(1500*ABS(SIN(2*PI()*MOD(Calculator!$B$37/Calculator!$F$18,1)))*IF(MOD(Calculator!$B$37/Calculator!$F$18,1)&lt;0.5,-1,1))^2))/(1-SQRT(((50*POWER(80,POWER(COS(PI()*MOD(Calculator!$B$37/Calculator!$F$18,1)),2))+MIN(500,MAX(30,100*EXP(-0.3*'VSWR Calculator'!$C$24)*(1+3*ABS(MOD('VSWR Calculator'!$C$23/Calculator!$F$18/2,1)-0.5))))/'VSWR Calculator'!$C$25)-$C43)^2+(1500*ABS(SIN(2*PI()*MOD(Calculator!$B$37/Calculator!$F$18,1)))*IF(MOD(Calculator!$B$37/Calculator!$F$18,1)&lt;0.5,-1,1))^2)/SQRT(((50*POWER(80,POWER(COS(PI()*MOD(Calculator!$B$37/Calculator!$F$18,1)),2))+MIN(500,MAX(30,100*EXP(-0.3*'VSWR Calculator'!$C$24)*(1+3*ABS(MOD('VSWR Calculator'!$C$23/Calculator!$F$18/2,1)-0.5))))/'VSWR Calculator'!$C$25)+$C43)^2+(1500*ABS(SIN(2*PI()*MOD(Calculator!$B$37/Calculator!$F$18,1)))*IF(MOD(Calculator!$B$37/Calculator!$F$18,1)&lt;0.5,-1,1))^2)),2))</f>
        <v>—</v>
      </c>
      <c r="HU43" s="253" t="str">
        <f aca="false">IF(OR(Calculator!$E$19&lt;&gt;"YES",Calculator!$B$37&lt;Calculator!$G$19),"—",ROUND((1+SQRT(((50*POWER(80,POWER(COS(PI()*MOD(Calculator!$B$37/Calculator!$F$19,1)),2))+MIN(500,MAX(30,100*EXP(-0.3*'VSWR Calculator'!$C$24)*(1+3*ABS(MOD('VSWR Calculator'!$C$23/Calculator!$F$19/2,1)-0.5))))/'VSWR Calculator'!$C$25)-$C43)^2+(1500*ABS(SIN(2*PI()*MOD(Calculator!$B$37/Calculator!$F$19,1)))*IF(MOD(Calculator!$B$37/Calculator!$F$19,1)&lt;0.5,-1,1))^2)/SQRT(((50*POWER(80,POWER(COS(PI()*MOD(Calculator!$B$37/Calculator!$F$19,1)),2))+MIN(500,MAX(30,100*EXP(-0.3*'VSWR Calculator'!$C$24)*(1+3*ABS(MOD('VSWR Calculator'!$C$23/Calculator!$F$19/2,1)-0.5))))/'VSWR Calculator'!$C$25)+$C43)^2+(1500*ABS(SIN(2*PI()*MOD(Calculator!$B$37/Calculator!$F$19,1)))*IF(MOD(Calculator!$B$37/Calculator!$F$19,1)&lt;0.5,-1,1))^2))/(1-SQRT(((50*POWER(80,POWER(COS(PI()*MOD(Calculator!$B$37/Calculator!$F$19,1)),2))+MIN(500,MAX(30,100*EXP(-0.3*'VSWR Calculator'!$C$24)*(1+3*ABS(MOD('VSWR Calculator'!$C$23/Calculator!$F$19/2,1)-0.5))))/'VSWR Calculator'!$C$25)-$C43)^2+(1500*ABS(SIN(2*PI()*MOD(Calculator!$B$37/Calculator!$F$19,1)))*IF(MOD(Calculator!$B$37/Calculator!$F$19,1)&lt;0.5,-1,1))^2)/SQRT(((50*POWER(80,POWER(COS(PI()*MOD(Calculator!$B$37/Calculator!$F$19,1)),2))+MIN(500,MAX(30,100*EXP(-0.3*'VSWR Calculator'!$C$24)*(1+3*ABS(MOD('VSWR Calculator'!$C$23/Calculator!$F$19/2,1)-0.5))))/'VSWR Calculator'!$C$25)+$C43)^2+(1500*ABS(SIN(2*PI()*MOD(Calculator!$B$37/Calculator!$F$19,1)))*IF(MOD(Calculator!$B$37/Calculator!$F$19,1)&lt;0.5,-1,1))^2)),2))</f>
        <v>—</v>
      </c>
      <c r="HV43" s="253" t="str">
        <f aca="false">IF(OR(Calculator!$E$20&lt;&gt;"YES",Calculator!$B$37&lt;Calculator!$G$20),"—",ROUND((1+SQRT(((50*POWER(80,POWER(COS(PI()*MOD(Calculator!$B$37/Calculator!$F$20,1)),2))+MIN(500,MAX(30,100*EXP(-0.3*'VSWR Calculator'!$C$24)*(1+3*ABS(MOD('VSWR Calculator'!$C$23/Calculator!$F$20/2,1)-0.5))))/'VSWR Calculator'!$C$25)-$C43)^2+(1500*ABS(SIN(2*PI()*MOD(Calculator!$B$37/Calculator!$F$20,1)))*IF(MOD(Calculator!$B$37/Calculator!$F$20,1)&lt;0.5,-1,1))^2)/SQRT(((50*POWER(80,POWER(COS(PI()*MOD(Calculator!$B$37/Calculator!$F$20,1)),2))+MIN(500,MAX(30,100*EXP(-0.3*'VSWR Calculator'!$C$24)*(1+3*ABS(MOD('VSWR Calculator'!$C$23/Calculator!$F$20/2,1)-0.5))))/'VSWR Calculator'!$C$25)+$C43)^2+(1500*ABS(SIN(2*PI()*MOD(Calculator!$B$37/Calculator!$F$20,1)))*IF(MOD(Calculator!$B$37/Calculator!$F$20,1)&lt;0.5,-1,1))^2))/(1-SQRT(((50*POWER(80,POWER(COS(PI()*MOD(Calculator!$B$37/Calculator!$F$20,1)),2))+MIN(500,MAX(30,100*EXP(-0.3*'VSWR Calculator'!$C$24)*(1+3*ABS(MOD('VSWR Calculator'!$C$23/Calculator!$F$20/2,1)-0.5))))/'VSWR Calculator'!$C$25)-$C43)^2+(1500*ABS(SIN(2*PI()*MOD(Calculator!$B$37/Calculator!$F$20,1)))*IF(MOD(Calculator!$B$37/Calculator!$F$20,1)&lt;0.5,-1,1))^2)/SQRT(((50*POWER(80,POWER(COS(PI()*MOD(Calculator!$B$37/Calculator!$F$20,1)),2))+MIN(500,MAX(30,100*EXP(-0.3*'VSWR Calculator'!$C$24)*(1+3*ABS(MOD('VSWR Calculator'!$C$23/Calculator!$F$20/2,1)-0.5))))/'VSWR Calculator'!$C$25)+$C43)^2+(1500*ABS(SIN(2*PI()*MOD(Calculator!$B$37/Calculator!$F$20,1)))*IF(MOD(Calculator!$B$37/Calculator!$F$20,1)&lt;0.5,-1,1))^2)),2))</f>
        <v>—</v>
      </c>
      <c r="HW43" s="253" t="str">
        <f aca="false">IF(OR(Calculator!$E$21&lt;&gt;"YES",Calculator!$B$37&lt;Calculator!$G$21),"—",ROUND((1+SQRT(((50*POWER(80,POWER(COS(PI()*MOD(Calculator!$B$37/Calculator!$F$21,1)),2))+MIN(500,MAX(30,100*EXP(-0.3*'VSWR Calculator'!$C$24)*(1+3*ABS(MOD('VSWR Calculator'!$C$23/Calculator!$F$21/2,1)-0.5))))/'VSWR Calculator'!$C$25)-$C43)^2+(1500*ABS(SIN(2*PI()*MOD(Calculator!$B$37/Calculator!$F$21,1)))*IF(MOD(Calculator!$B$37/Calculator!$F$21,1)&lt;0.5,-1,1))^2)/SQRT(((50*POWER(80,POWER(COS(PI()*MOD(Calculator!$B$37/Calculator!$F$21,1)),2))+MIN(500,MAX(30,100*EXP(-0.3*'VSWR Calculator'!$C$24)*(1+3*ABS(MOD('VSWR Calculator'!$C$23/Calculator!$F$21/2,1)-0.5))))/'VSWR Calculator'!$C$25)+$C43)^2+(1500*ABS(SIN(2*PI()*MOD(Calculator!$B$37/Calculator!$F$21,1)))*IF(MOD(Calculator!$B$37/Calculator!$F$21,1)&lt;0.5,-1,1))^2))/(1-SQRT(((50*POWER(80,POWER(COS(PI()*MOD(Calculator!$B$37/Calculator!$F$21,1)),2))+MIN(500,MAX(30,100*EXP(-0.3*'VSWR Calculator'!$C$24)*(1+3*ABS(MOD('VSWR Calculator'!$C$23/Calculator!$F$21/2,1)-0.5))))/'VSWR Calculator'!$C$25)-$C43)^2+(1500*ABS(SIN(2*PI()*MOD(Calculator!$B$37/Calculator!$F$21,1)))*IF(MOD(Calculator!$B$37/Calculator!$F$21,1)&lt;0.5,-1,1))^2)/SQRT(((50*POWER(80,POWER(COS(PI()*MOD(Calculator!$B$37/Calculator!$F$21,1)),2))+MIN(500,MAX(30,100*EXP(-0.3*'VSWR Calculator'!$C$24)*(1+3*ABS(MOD('VSWR Calculator'!$C$23/Calculator!$F$21/2,1)-0.5))))/'VSWR Calculator'!$C$25)+$C43)^2+(1500*ABS(SIN(2*PI()*MOD(Calculator!$B$37/Calculator!$F$21,1)))*IF(MOD(Calculator!$B$37/Calculator!$F$21,1)&lt;0.5,-1,1))^2)),2))</f>
        <v>—</v>
      </c>
      <c r="HX43" s="253" t="str">
        <f aca="false">IF(OR(Calculator!$E$22&lt;&gt;"YES",Calculator!$B$37&lt;Calculator!$G$22),"—",ROUND((1+SQRT(((50*POWER(80,POWER(COS(PI()*MOD(Calculator!$B$37/Calculator!$F$22,1)),2))+MIN(500,MAX(30,100*EXP(-0.3*'VSWR Calculator'!$C$24)*(1+3*ABS(MOD('VSWR Calculator'!$C$23/Calculator!$F$22/2,1)-0.5))))/'VSWR Calculator'!$C$25)-$C43)^2+(1500*ABS(SIN(2*PI()*MOD(Calculator!$B$37/Calculator!$F$22,1)))*IF(MOD(Calculator!$B$37/Calculator!$F$22,1)&lt;0.5,-1,1))^2)/SQRT(((50*POWER(80,POWER(COS(PI()*MOD(Calculator!$B$37/Calculator!$F$22,1)),2))+MIN(500,MAX(30,100*EXP(-0.3*'VSWR Calculator'!$C$24)*(1+3*ABS(MOD('VSWR Calculator'!$C$23/Calculator!$F$22/2,1)-0.5))))/'VSWR Calculator'!$C$25)+$C43)^2+(1500*ABS(SIN(2*PI()*MOD(Calculator!$B$37/Calculator!$F$22,1)))*IF(MOD(Calculator!$B$37/Calculator!$F$22,1)&lt;0.5,-1,1))^2))/(1-SQRT(((50*POWER(80,POWER(COS(PI()*MOD(Calculator!$B$37/Calculator!$F$22,1)),2))+MIN(500,MAX(30,100*EXP(-0.3*'VSWR Calculator'!$C$24)*(1+3*ABS(MOD('VSWR Calculator'!$C$23/Calculator!$F$22/2,1)-0.5))))/'VSWR Calculator'!$C$25)-$C43)^2+(1500*ABS(SIN(2*PI()*MOD(Calculator!$B$37/Calculator!$F$22,1)))*IF(MOD(Calculator!$B$37/Calculator!$F$22,1)&lt;0.5,-1,1))^2)/SQRT(((50*POWER(80,POWER(COS(PI()*MOD(Calculator!$B$37/Calculator!$F$22,1)),2))+MIN(500,MAX(30,100*EXP(-0.3*'VSWR Calculator'!$C$24)*(1+3*ABS(MOD('VSWR Calculator'!$C$23/Calculator!$F$22/2,1)-0.5))))/'VSWR Calculator'!$C$25)+$C43)^2+(1500*ABS(SIN(2*PI()*MOD(Calculator!$B$37/Calculator!$F$22,1)))*IF(MOD(Calculator!$B$37/Calculator!$F$22,1)&lt;0.5,-1,1))^2)),2))</f>
        <v>—</v>
      </c>
      <c r="HY43" s="253" t="n">
        <f aca="false">IFERROR(ROUND((IF(ISNUMBER(HN43),HN43,0)+IF(ISNUMBER(HO43),HO43,0)+IF(ISNUMBER(HP43),HP43,0)+IF(ISNUMBER(HQ43),HQ43,0)+IF(ISNUMBER(HR43),HR43,0)+IF(ISNUMBER(HS43),HS43,0)+IF(ISNUMBER(HT43),HT43,0)+IF(ISNUMBER(HU43),HU43,0)+IF(ISNUMBER(HV43),HV43,0)+IF(ISNUMBER(HW43),HW43,0)+IF(ISNUMBER(HX43),HX43,0))/(IF(ISNUMBER(HN43),1,0)+IF(ISNUMBER(HO43),1,0)+IF(ISNUMBER(HP43),1,0)+IF(ISNUMBER(HQ43),1,0)+IF(ISNUMBER(HR43),1,0)+IF(ISNUMBER(HS43),1,0)+IF(ISNUMBER(HT43),1,0)+IF(ISNUMBER(HU43),1,0)+IF(ISNUMBER(HV43),1,0)+IF(ISNUMBER(HW43),1,0)+IF(ISNUMBER(HX43),1,0)),4),"")</f>
        <v>13.42</v>
      </c>
      <c r="HZ43" s="253" t="str">
        <f aca="false">IF(OR(Calculator!$E$12&lt;&gt;"YES",Calculator!$B$38&lt;Calculator!$G$12),"—",ROUND((1+SQRT(((50*POWER(80,POWER(COS(PI()*MOD(Calculator!$B$38/Calculator!$F$12,1)),2))+MIN(500,MAX(30,100*EXP(-0.3*'VSWR Calculator'!$C$24)*(1+3*ABS(MOD('VSWR Calculator'!$C$23/Calculator!$F$12/2,1)-0.5))))/'VSWR Calculator'!$C$25)-$C43)^2+(1500*ABS(SIN(2*PI()*MOD(Calculator!$B$38/Calculator!$F$12,1)))*IF(MOD(Calculator!$B$38/Calculator!$F$12,1)&lt;0.5,-1,1))^2)/SQRT(((50*POWER(80,POWER(COS(PI()*MOD(Calculator!$B$38/Calculator!$F$12,1)),2))+MIN(500,MAX(30,100*EXP(-0.3*'VSWR Calculator'!$C$24)*(1+3*ABS(MOD('VSWR Calculator'!$C$23/Calculator!$F$12/2,1)-0.5))))/'VSWR Calculator'!$C$25)+$C43)^2+(1500*ABS(SIN(2*PI()*MOD(Calculator!$B$38/Calculator!$F$12,1)))*IF(MOD(Calculator!$B$38/Calculator!$F$12,1)&lt;0.5,-1,1))^2))/(1-SQRT(((50*POWER(80,POWER(COS(PI()*MOD(Calculator!$B$38/Calculator!$F$12,1)),2))+MIN(500,MAX(30,100*EXP(-0.3*'VSWR Calculator'!$C$24)*(1+3*ABS(MOD('VSWR Calculator'!$C$23/Calculator!$F$12/2,1)-0.5))))/'VSWR Calculator'!$C$25)-$C43)^2+(1500*ABS(SIN(2*PI()*MOD(Calculator!$B$38/Calculator!$F$12,1)))*IF(MOD(Calculator!$B$38/Calculator!$F$12,1)&lt;0.5,-1,1))^2)/SQRT(((50*POWER(80,POWER(COS(PI()*MOD(Calculator!$B$38/Calculator!$F$12,1)),2))+MIN(500,MAX(30,100*EXP(-0.3*'VSWR Calculator'!$C$24)*(1+3*ABS(MOD('VSWR Calculator'!$C$23/Calculator!$F$12/2,1)-0.5))))/'VSWR Calculator'!$C$25)+$C43)^2+(1500*ABS(SIN(2*PI()*MOD(Calculator!$B$38/Calculator!$F$12,1)))*IF(MOD(Calculator!$B$38/Calculator!$F$12,1)&lt;0.5,-1,1))^2)),2))</f>
        <v>—</v>
      </c>
      <c r="IA43" s="253" t="str">
        <f aca="false">IF(OR(Calculator!$E$13&lt;&gt;"YES",Calculator!$B$38&lt;Calculator!$G$13),"—",ROUND((1+SQRT(((50*POWER(80,POWER(COS(PI()*MOD(Calculator!$B$38/Calculator!$F$13,1)),2))+MIN(500,MAX(30,100*EXP(-0.3*'VSWR Calculator'!$C$24)*(1+3*ABS(MOD('VSWR Calculator'!$C$23/Calculator!$F$13/2,1)-0.5))))/'VSWR Calculator'!$C$25)-$C43)^2+(1500*ABS(SIN(2*PI()*MOD(Calculator!$B$38/Calculator!$F$13,1)))*IF(MOD(Calculator!$B$38/Calculator!$F$13,1)&lt;0.5,-1,1))^2)/SQRT(((50*POWER(80,POWER(COS(PI()*MOD(Calculator!$B$38/Calculator!$F$13,1)),2))+MIN(500,MAX(30,100*EXP(-0.3*'VSWR Calculator'!$C$24)*(1+3*ABS(MOD('VSWR Calculator'!$C$23/Calculator!$F$13/2,1)-0.5))))/'VSWR Calculator'!$C$25)+$C43)^2+(1500*ABS(SIN(2*PI()*MOD(Calculator!$B$38/Calculator!$F$13,1)))*IF(MOD(Calculator!$B$38/Calculator!$F$13,1)&lt;0.5,-1,1))^2))/(1-SQRT(((50*POWER(80,POWER(COS(PI()*MOD(Calculator!$B$38/Calculator!$F$13,1)),2))+MIN(500,MAX(30,100*EXP(-0.3*'VSWR Calculator'!$C$24)*(1+3*ABS(MOD('VSWR Calculator'!$C$23/Calculator!$F$13/2,1)-0.5))))/'VSWR Calculator'!$C$25)-$C43)^2+(1500*ABS(SIN(2*PI()*MOD(Calculator!$B$38/Calculator!$F$13,1)))*IF(MOD(Calculator!$B$38/Calculator!$F$13,1)&lt;0.5,-1,1))^2)/SQRT(((50*POWER(80,POWER(COS(PI()*MOD(Calculator!$B$38/Calculator!$F$13,1)),2))+MIN(500,MAX(30,100*EXP(-0.3*'VSWR Calculator'!$C$24)*(1+3*ABS(MOD('VSWR Calculator'!$C$23/Calculator!$F$13/2,1)-0.5))))/'VSWR Calculator'!$C$25)+$C43)^2+(1500*ABS(SIN(2*PI()*MOD(Calculator!$B$38/Calculator!$F$13,1)))*IF(MOD(Calculator!$B$38/Calculator!$F$13,1)&lt;0.5,-1,1))^2)),2))</f>
        <v>—</v>
      </c>
      <c r="IB43" s="253" t="str">
        <f aca="false">IF(OR(Calculator!$E$14&lt;&gt;"YES",Calculator!$B$38&lt;Calculator!$G$14),"—",ROUND((1+SQRT(((50*POWER(80,POWER(COS(PI()*MOD(Calculator!$B$38/Calculator!$F$14,1)),2))+MIN(500,MAX(30,100*EXP(-0.3*'VSWR Calculator'!$C$24)*(1+3*ABS(MOD('VSWR Calculator'!$C$23/Calculator!$F$14/2,1)-0.5))))/'VSWR Calculator'!$C$25)-$C43)^2+(1500*ABS(SIN(2*PI()*MOD(Calculator!$B$38/Calculator!$F$14,1)))*IF(MOD(Calculator!$B$38/Calculator!$F$14,1)&lt;0.5,-1,1))^2)/SQRT(((50*POWER(80,POWER(COS(PI()*MOD(Calculator!$B$38/Calculator!$F$14,1)),2))+MIN(500,MAX(30,100*EXP(-0.3*'VSWR Calculator'!$C$24)*(1+3*ABS(MOD('VSWR Calculator'!$C$23/Calculator!$F$14/2,1)-0.5))))/'VSWR Calculator'!$C$25)+$C43)^2+(1500*ABS(SIN(2*PI()*MOD(Calculator!$B$38/Calculator!$F$14,1)))*IF(MOD(Calculator!$B$38/Calculator!$F$14,1)&lt;0.5,-1,1))^2))/(1-SQRT(((50*POWER(80,POWER(COS(PI()*MOD(Calculator!$B$38/Calculator!$F$14,1)),2))+MIN(500,MAX(30,100*EXP(-0.3*'VSWR Calculator'!$C$24)*(1+3*ABS(MOD('VSWR Calculator'!$C$23/Calculator!$F$14/2,1)-0.5))))/'VSWR Calculator'!$C$25)-$C43)^2+(1500*ABS(SIN(2*PI()*MOD(Calculator!$B$38/Calculator!$F$14,1)))*IF(MOD(Calculator!$B$38/Calculator!$F$14,1)&lt;0.5,-1,1))^2)/SQRT(((50*POWER(80,POWER(COS(PI()*MOD(Calculator!$B$38/Calculator!$F$14,1)),2))+MIN(500,MAX(30,100*EXP(-0.3*'VSWR Calculator'!$C$24)*(1+3*ABS(MOD('VSWR Calculator'!$C$23/Calculator!$F$14/2,1)-0.5))))/'VSWR Calculator'!$C$25)+$C43)^2+(1500*ABS(SIN(2*PI()*MOD(Calculator!$B$38/Calculator!$F$14,1)))*IF(MOD(Calculator!$B$38/Calculator!$F$14,1)&lt;0.5,-1,1))^2)),2))</f>
        <v>—</v>
      </c>
      <c r="IC43" s="253" t="n">
        <f aca="false">IF(OR(Calculator!$E$15&lt;&gt;"YES",Calculator!$B$38&lt;Calculator!$G$15),"—",ROUND((1+SQRT(((50*POWER(80,POWER(COS(PI()*MOD(Calculator!$B$38/Calculator!$F$15,1)),2))+MIN(500,MAX(30,100*EXP(-0.3*'VSWR Calculator'!$C$24)*(1+3*ABS(MOD('VSWR Calculator'!$C$23/Calculator!$F$15/2,1)-0.5))))/'VSWR Calculator'!$C$25)-$C43)^2+(1500*ABS(SIN(2*PI()*MOD(Calculator!$B$38/Calculator!$F$15,1)))*IF(MOD(Calculator!$B$38/Calculator!$F$15,1)&lt;0.5,-1,1))^2)/SQRT(((50*POWER(80,POWER(COS(PI()*MOD(Calculator!$B$38/Calculator!$F$15,1)),2))+MIN(500,MAX(30,100*EXP(-0.3*'VSWR Calculator'!$C$24)*(1+3*ABS(MOD('VSWR Calculator'!$C$23/Calculator!$F$15/2,1)-0.5))))/'VSWR Calculator'!$C$25)+$C43)^2+(1500*ABS(SIN(2*PI()*MOD(Calculator!$B$38/Calculator!$F$15,1)))*IF(MOD(Calculator!$B$38/Calculator!$F$15,1)&lt;0.5,-1,1))^2))/(1-SQRT(((50*POWER(80,POWER(COS(PI()*MOD(Calculator!$B$38/Calculator!$F$15,1)),2))+MIN(500,MAX(30,100*EXP(-0.3*'VSWR Calculator'!$C$24)*(1+3*ABS(MOD('VSWR Calculator'!$C$23/Calculator!$F$15/2,1)-0.5))))/'VSWR Calculator'!$C$25)-$C43)^2+(1500*ABS(SIN(2*PI()*MOD(Calculator!$B$38/Calculator!$F$15,1)))*IF(MOD(Calculator!$B$38/Calculator!$F$15,1)&lt;0.5,-1,1))^2)/SQRT(((50*POWER(80,POWER(COS(PI()*MOD(Calculator!$B$38/Calculator!$F$15,1)),2))+MIN(500,MAX(30,100*EXP(-0.3*'VSWR Calculator'!$C$24)*(1+3*ABS(MOD('VSWR Calculator'!$C$23/Calculator!$F$15/2,1)-0.5))))/'VSWR Calculator'!$C$25)+$C43)^2+(1500*ABS(SIN(2*PI()*MOD(Calculator!$B$38/Calculator!$F$15,1)))*IF(MOD(Calculator!$B$38/Calculator!$F$15,1)&lt;0.5,-1,1))^2)),2))</f>
        <v>5.8</v>
      </c>
      <c r="ID43" s="253" t="str">
        <f aca="false">IF(OR(Calculator!$E$16&lt;&gt;"YES",Calculator!$B$38&lt;Calculator!$G$16),"—",ROUND((1+SQRT(((50*POWER(80,POWER(COS(PI()*MOD(Calculator!$B$38/Calculator!$F$16,1)),2))+MIN(500,MAX(30,100*EXP(-0.3*'VSWR Calculator'!$C$24)*(1+3*ABS(MOD('VSWR Calculator'!$C$23/Calculator!$F$16/2,1)-0.5))))/'VSWR Calculator'!$C$25)-$C43)^2+(1500*ABS(SIN(2*PI()*MOD(Calculator!$B$38/Calculator!$F$16,1)))*IF(MOD(Calculator!$B$38/Calculator!$F$16,1)&lt;0.5,-1,1))^2)/SQRT(((50*POWER(80,POWER(COS(PI()*MOD(Calculator!$B$38/Calculator!$F$16,1)),2))+MIN(500,MAX(30,100*EXP(-0.3*'VSWR Calculator'!$C$24)*(1+3*ABS(MOD('VSWR Calculator'!$C$23/Calculator!$F$16/2,1)-0.5))))/'VSWR Calculator'!$C$25)+$C43)^2+(1500*ABS(SIN(2*PI()*MOD(Calculator!$B$38/Calculator!$F$16,1)))*IF(MOD(Calculator!$B$38/Calculator!$F$16,1)&lt;0.5,-1,1))^2))/(1-SQRT(((50*POWER(80,POWER(COS(PI()*MOD(Calculator!$B$38/Calculator!$F$16,1)),2))+MIN(500,MAX(30,100*EXP(-0.3*'VSWR Calculator'!$C$24)*(1+3*ABS(MOD('VSWR Calculator'!$C$23/Calculator!$F$16/2,1)-0.5))))/'VSWR Calculator'!$C$25)-$C43)^2+(1500*ABS(SIN(2*PI()*MOD(Calculator!$B$38/Calculator!$F$16,1)))*IF(MOD(Calculator!$B$38/Calculator!$F$16,1)&lt;0.5,-1,1))^2)/SQRT(((50*POWER(80,POWER(COS(PI()*MOD(Calculator!$B$38/Calculator!$F$16,1)),2))+MIN(500,MAX(30,100*EXP(-0.3*'VSWR Calculator'!$C$24)*(1+3*ABS(MOD('VSWR Calculator'!$C$23/Calculator!$F$16/2,1)-0.5))))/'VSWR Calculator'!$C$25)+$C43)^2+(1500*ABS(SIN(2*PI()*MOD(Calculator!$B$38/Calculator!$F$16,1)))*IF(MOD(Calculator!$B$38/Calculator!$F$16,1)&lt;0.5,-1,1))^2)),2))</f>
        <v>—</v>
      </c>
      <c r="IE43" s="253" t="n">
        <f aca="false">IF(OR(Calculator!$E$17&lt;&gt;"YES",Calculator!$B$38&lt;Calculator!$G$17),"—",ROUND((1+SQRT(((50*POWER(80,POWER(COS(PI()*MOD(Calculator!$B$38/Calculator!$F$17,1)),2))+MIN(500,MAX(30,100*EXP(-0.3*'VSWR Calculator'!$C$24)*(1+3*ABS(MOD('VSWR Calculator'!$C$23/Calculator!$F$17/2,1)-0.5))))/'VSWR Calculator'!$C$25)-$C43)^2+(1500*ABS(SIN(2*PI()*MOD(Calculator!$B$38/Calculator!$F$17,1)))*IF(MOD(Calculator!$B$38/Calculator!$F$17,1)&lt;0.5,-1,1))^2)/SQRT(((50*POWER(80,POWER(COS(PI()*MOD(Calculator!$B$38/Calculator!$F$17,1)),2))+MIN(500,MAX(30,100*EXP(-0.3*'VSWR Calculator'!$C$24)*(1+3*ABS(MOD('VSWR Calculator'!$C$23/Calculator!$F$17/2,1)-0.5))))/'VSWR Calculator'!$C$25)+$C43)^2+(1500*ABS(SIN(2*PI()*MOD(Calculator!$B$38/Calculator!$F$17,1)))*IF(MOD(Calculator!$B$38/Calculator!$F$17,1)&lt;0.5,-1,1))^2))/(1-SQRT(((50*POWER(80,POWER(COS(PI()*MOD(Calculator!$B$38/Calculator!$F$17,1)),2))+MIN(500,MAX(30,100*EXP(-0.3*'VSWR Calculator'!$C$24)*(1+3*ABS(MOD('VSWR Calculator'!$C$23/Calculator!$F$17/2,1)-0.5))))/'VSWR Calculator'!$C$25)-$C43)^2+(1500*ABS(SIN(2*PI()*MOD(Calculator!$B$38/Calculator!$F$17,1)))*IF(MOD(Calculator!$B$38/Calculator!$F$17,1)&lt;0.5,-1,1))^2)/SQRT(((50*POWER(80,POWER(COS(PI()*MOD(Calculator!$B$38/Calculator!$F$17,1)),2))+MIN(500,MAX(30,100*EXP(-0.3*'VSWR Calculator'!$C$24)*(1+3*ABS(MOD('VSWR Calculator'!$C$23/Calculator!$F$17/2,1)-0.5))))/'VSWR Calculator'!$C$25)+$C43)^2+(1500*ABS(SIN(2*PI()*MOD(Calculator!$B$38/Calculator!$F$17,1)))*IF(MOD(Calculator!$B$38/Calculator!$F$17,1)&lt;0.5,-1,1))^2)),2))</f>
        <v>23.38</v>
      </c>
      <c r="IF43" s="253" t="str">
        <f aca="false">IF(OR(Calculator!$E$18&lt;&gt;"YES",Calculator!$B$38&lt;Calculator!$G$18),"—",ROUND((1+SQRT(((50*POWER(80,POWER(COS(PI()*MOD(Calculator!$B$38/Calculator!$F$18,1)),2))+MIN(500,MAX(30,100*EXP(-0.3*'VSWR Calculator'!$C$24)*(1+3*ABS(MOD('VSWR Calculator'!$C$23/Calculator!$F$18/2,1)-0.5))))/'VSWR Calculator'!$C$25)-$C43)^2+(1500*ABS(SIN(2*PI()*MOD(Calculator!$B$38/Calculator!$F$18,1)))*IF(MOD(Calculator!$B$38/Calculator!$F$18,1)&lt;0.5,-1,1))^2)/SQRT(((50*POWER(80,POWER(COS(PI()*MOD(Calculator!$B$38/Calculator!$F$18,1)),2))+MIN(500,MAX(30,100*EXP(-0.3*'VSWR Calculator'!$C$24)*(1+3*ABS(MOD('VSWR Calculator'!$C$23/Calculator!$F$18/2,1)-0.5))))/'VSWR Calculator'!$C$25)+$C43)^2+(1500*ABS(SIN(2*PI()*MOD(Calculator!$B$38/Calculator!$F$18,1)))*IF(MOD(Calculator!$B$38/Calculator!$F$18,1)&lt;0.5,-1,1))^2))/(1-SQRT(((50*POWER(80,POWER(COS(PI()*MOD(Calculator!$B$38/Calculator!$F$18,1)),2))+MIN(500,MAX(30,100*EXP(-0.3*'VSWR Calculator'!$C$24)*(1+3*ABS(MOD('VSWR Calculator'!$C$23/Calculator!$F$18/2,1)-0.5))))/'VSWR Calculator'!$C$25)-$C43)^2+(1500*ABS(SIN(2*PI()*MOD(Calculator!$B$38/Calculator!$F$18,1)))*IF(MOD(Calculator!$B$38/Calculator!$F$18,1)&lt;0.5,-1,1))^2)/SQRT(((50*POWER(80,POWER(COS(PI()*MOD(Calculator!$B$38/Calculator!$F$18,1)),2))+MIN(500,MAX(30,100*EXP(-0.3*'VSWR Calculator'!$C$24)*(1+3*ABS(MOD('VSWR Calculator'!$C$23/Calculator!$F$18/2,1)-0.5))))/'VSWR Calculator'!$C$25)+$C43)^2+(1500*ABS(SIN(2*PI()*MOD(Calculator!$B$38/Calculator!$F$18,1)))*IF(MOD(Calculator!$B$38/Calculator!$F$18,1)&lt;0.5,-1,1))^2)),2))</f>
        <v>—</v>
      </c>
      <c r="IG43" s="253" t="str">
        <f aca="false">IF(OR(Calculator!$E$19&lt;&gt;"YES",Calculator!$B$38&lt;Calculator!$G$19),"—",ROUND((1+SQRT(((50*POWER(80,POWER(COS(PI()*MOD(Calculator!$B$38/Calculator!$F$19,1)),2))+MIN(500,MAX(30,100*EXP(-0.3*'VSWR Calculator'!$C$24)*(1+3*ABS(MOD('VSWR Calculator'!$C$23/Calculator!$F$19/2,1)-0.5))))/'VSWR Calculator'!$C$25)-$C43)^2+(1500*ABS(SIN(2*PI()*MOD(Calculator!$B$38/Calculator!$F$19,1)))*IF(MOD(Calculator!$B$38/Calculator!$F$19,1)&lt;0.5,-1,1))^2)/SQRT(((50*POWER(80,POWER(COS(PI()*MOD(Calculator!$B$38/Calculator!$F$19,1)),2))+MIN(500,MAX(30,100*EXP(-0.3*'VSWR Calculator'!$C$24)*(1+3*ABS(MOD('VSWR Calculator'!$C$23/Calculator!$F$19/2,1)-0.5))))/'VSWR Calculator'!$C$25)+$C43)^2+(1500*ABS(SIN(2*PI()*MOD(Calculator!$B$38/Calculator!$F$19,1)))*IF(MOD(Calculator!$B$38/Calculator!$F$19,1)&lt;0.5,-1,1))^2))/(1-SQRT(((50*POWER(80,POWER(COS(PI()*MOD(Calculator!$B$38/Calculator!$F$19,1)),2))+MIN(500,MAX(30,100*EXP(-0.3*'VSWR Calculator'!$C$24)*(1+3*ABS(MOD('VSWR Calculator'!$C$23/Calculator!$F$19/2,1)-0.5))))/'VSWR Calculator'!$C$25)-$C43)^2+(1500*ABS(SIN(2*PI()*MOD(Calculator!$B$38/Calculator!$F$19,1)))*IF(MOD(Calculator!$B$38/Calculator!$F$19,1)&lt;0.5,-1,1))^2)/SQRT(((50*POWER(80,POWER(COS(PI()*MOD(Calculator!$B$38/Calculator!$F$19,1)),2))+MIN(500,MAX(30,100*EXP(-0.3*'VSWR Calculator'!$C$24)*(1+3*ABS(MOD('VSWR Calculator'!$C$23/Calculator!$F$19/2,1)-0.5))))/'VSWR Calculator'!$C$25)+$C43)^2+(1500*ABS(SIN(2*PI()*MOD(Calculator!$B$38/Calculator!$F$19,1)))*IF(MOD(Calculator!$B$38/Calculator!$F$19,1)&lt;0.5,-1,1))^2)),2))</f>
        <v>—</v>
      </c>
      <c r="IH43" s="253" t="str">
        <f aca="false">IF(OR(Calculator!$E$20&lt;&gt;"YES",Calculator!$B$38&lt;Calculator!$G$20),"—",ROUND((1+SQRT(((50*POWER(80,POWER(COS(PI()*MOD(Calculator!$B$38/Calculator!$F$20,1)),2))+MIN(500,MAX(30,100*EXP(-0.3*'VSWR Calculator'!$C$24)*(1+3*ABS(MOD('VSWR Calculator'!$C$23/Calculator!$F$20/2,1)-0.5))))/'VSWR Calculator'!$C$25)-$C43)^2+(1500*ABS(SIN(2*PI()*MOD(Calculator!$B$38/Calculator!$F$20,1)))*IF(MOD(Calculator!$B$38/Calculator!$F$20,1)&lt;0.5,-1,1))^2)/SQRT(((50*POWER(80,POWER(COS(PI()*MOD(Calculator!$B$38/Calculator!$F$20,1)),2))+MIN(500,MAX(30,100*EXP(-0.3*'VSWR Calculator'!$C$24)*(1+3*ABS(MOD('VSWR Calculator'!$C$23/Calculator!$F$20/2,1)-0.5))))/'VSWR Calculator'!$C$25)+$C43)^2+(1500*ABS(SIN(2*PI()*MOD(Calculator!$B$38/Calculator!$F$20,1)))*IF(MOD(Calculator!$B$38/Calculator!$F$20,1)&lt;0.5,-1,1))^2))/(1-SQRT(((50*POWER(80,POWER(COS(PI()*MOD(Calculator!$B$38/Calculator!$F$20,1)),2))+MIN(500,MAX(30,100*EXP(-0.3*'VSWR Calculator'!$C$24)*(1+3*ABS(MOD('VSWR Calculator'!$C$23/Calculator!$F$20/2,1)-0.5))))/'VSWR Calculator'!$C$25)-$C43)^2+(1500*ABS(SIN(2*PI()*MOD(Calculator!$B$38/Calculator!$F$20,1)))*IF(MOD(Calculator!$B$38/Calculator!$F$20,1)&lt;0.5,-1,1))^2)/SQRT(((50*POWER(80,POWER(COS(PI()*MOD(Calculator!$B$38/Calculator!$F$20,1)),2))+MIN(500,MAX(30,100*EXP(-0.3*'VSWR Calculator'!$C$24)*(1+3*ABS(MOD('VSWR Calculator'!$C$23/Calculator!$F$20/2,1)-0.5))))/'VSWR Calculator'!$C$25)+$C43)^2+(1500*ABS(SIN(2*PI()*MOD(Calculator!$B$38/Calculator!$F$20,1)))*IF(MOD(Calculator!$B$38/Calculator!$F$20,1)&lt;0.5,-1,1))^2)),2))</f>
        <v>—</v>
      </c>
      <c r="II43" s="253" t="str">
        <f aca="false">IF(OR(Calculator!$E$21&lt;&gt;"YES",Calculator!$B$38&lt;Calculator!$G$21),"—",ROUND((1+SQRT(((50*POWER(80,POWER(COS(PI()*MOD(Calculator!$B$38/Calculator!$F$21,1)),2))+MIN(500,MAX(30,100*EXP(-0.3*'VSWR Calculator'!$C$24)*(1+3*ABS(MOD('VSWR Calculator'!$C$23/Calculator!$F$21/2,1)-0.5))))/'VSWR Calculator'!$C$25)-$C43)^2+(1500*ABS(SIN(2*PI()*MOD(Calculator!$B$38/Calculator!$F$21,1)))*IF(MOD(Calculator!$B$38/Calculator!$F$21,1)&lt;0.5,-1,1))^2)/SQRT(((50*POWER(80,POWER(COS(PI()*MOD(Calculator!$B$38/Calculator!$F$21,1)),2))+MIN(500,MAX(30,100*EXP(-0.3*'VSWR Calculator'!$C$24)*(1+3*ABS(MOD('VSWR Calculator'!$C$23/Calculator!$F$21/2,1)-0.5))))/'VSWR Calculator'!$C$25)+$C43)^2+(1500*ABS(SIN(2*PI()*MOD(Calculator!$B$38/Calculator!$F$21,1)))*IF(MOD(Calculator!$B$38/Calculator!$F$21,1)&lt;0.5,-1,1))^2))/(1-SQRT(((50*POWER(80,POWER(COS(PI()*MOD(Calculator!$B$38/Calculator!$F$21,1)),2))+MIN(500,MAX(30,100*EXP(-0.3*'VSWR Calculator'!$C$24)*(1+3*ABS(MOD('VSWR Calculator'!$C$23/Calculator!$F$21/2,1)-0.5))))/'VSWR Calculator'!$C$25)-$C43)^2+(1500*ABS(SIN(2*PI()*MOD(Calculator!$B$38/Calculator!$F$21,1)))*IF(MOD(Calculator!$B$38/Calculator!$F$21,1)&lt;0.5,-1,1))^2)/SQRT(((50*POWER(80,POWER(COS(PI()*MOD(Calculator!$B$38/Calculator!$F$21,1)),2))+MIN(500,MAX(30,100*EXP(-0.3*'VSWR Calculator'!$C$24)*(1+3*ABS(MOD('VSWR Calculator'!$C$23/Calculator!$F$21/2,1)-0.5))))/'VSWR Calculator'!$C$25)+$C43)^2+(1500*ABS(SIN(2*PI()*MOD(Calculator!$B$38/Calculator!$F$21,1)))*IF(MOD(Calculator!$B$38/Calculator!$F$21,1)&lt;0.5,-1,1))^2)),2))</f>
        <v>—</v>
      </c>
      <c r="IJ43" s="253" t="str">
        <f aca="false">IF(OR(Calculator!$E$22&lt;&gt;"YES",Calculator!$B$38&lt;Calculator!$G$22),"—",ROUND((1+SQRT(((50*POWER(80,POWER(COS(PI()*MOD(Calculator!$B$38/Calculator!$F$22,1)),2))+MIN(500,MAX(30,100*EXP(-0.3*'VSWR Calculator'!$C$24)*(1+3*ABS(MOD('VSWR Calculator'!$C$23/Calculator!$F$22/2,1)-0.5))))/'VSWR Calculator'!$C$25)-$C43)^2+(1500*ABS(SIN(2*PI()*MOD(Calculator!$B$38/Calculator!$F$22,1)))*IF(MOD(Calculator!$B$38/Calculator!$F$22,1)&lt;0.5,-1,1))^2)/SQRT(((50*POWER(80,POWER(COS(PI()*MOD(Calculator!$B$38/Calculator!$F$22,1)),2))+MIN(500,MAX(30,100*EXP(-0.3*'VSWR Calculator'!$C$24)*(1+3*ABS(MOD('VSWR Calculator'!$C$23/Calculator!$F$22/2,1)-0.5))))/'VSWR Calculator'!$C$25)+$C43)^2+(1500*ABS(SIN(2*PI()*MOD(Calculator!$B$38/Calculator!$F$22,1)))*IF(MOD(Calculator!$B$38/Calculator!$F$22,1)&lt;0.5,-1,1))^2))/(1-SQRT(((50*POWER(80,POWER(COS(PI()*MOD(Calculator!$B$38/Calculator!$F$22,1)),2))+MIN(500,MAX(30,100*EXP(-0.3*'VSWR Calculator'!$C$24)*(1+3*ABS(MOD('VSWR Calculator'!$C$23/Calculator!$F$22/2,1)-0.5))))/'VSWR Calculator'!$C$25)-$C43)^2+(1500*ABS(SIN(2*PI()*MOD(Calculator!$B$38/Calculator!$F$22,1)))*IF(MOD(Calculator!$B$38/Calculator!$F$22,1)&lt;0.5,-1,1))^2)/SQRT(((50*POWER(80,POWER(COS(PI()*MOD(Calculator!$B$38/Calculator!$F$22,1)),2))+MIN(500,MAX(30,100*EXP(-0.3*'VSWR Calculator'!$C$24)*(1+3*ABS(MOD('VSWR Calculator'!$C$23/Calculator!$F$22/2,1)-0.5))))/'VSWR Calculator'!$C$25)+$C43)^2+(1500*ABS(SIN(2*PI()*MOD(Calculator!$B$38/Calculator!$F$22,1)))*IF(MOD(Calculator!$B$38/Calculator!$F$22,1)&lt;0.5,-1,1))^2)),2))</f>
        <v>—</v>
      </c>
      <c r="IK43" s="253" t="n">
        <f aca="false">IFERROR(ROUND((IF(ISNUMBER(HZ43),HZ43,0)+IF(ISNUMBER(IA43),IA43,0)+IF(ISNUMBER(IB43),IB43,0)+IF(ISNUMBER(IC43),IC43,0)+IF(ISNUMBER(ID43),ID43,0)+IF(ISNUMBER(IE43),IE43,0)+IF(ISNUMBER(IF43),IF43,0)+IF(ISNUMBER(IG43),IG43,0)+IF(ISNUMBER(IH43),IH43,0)+IF(ISNUMBER(II43),II43,0)+IF(ISNUMBER(IJ43),IJ43,0))/(IF(ISNUMBER(HZ43),1,0)+IF(ISNUMBER(IA43),1,0)+IF(ISNUMBER(IB43),1,0)+IF(ISNUMBER(IC43),1,0)+IF(ISNUMBER(ID43),1,0)+IF(ISNUMBER(IE43),1,0)+IF(ISNUMBER(IF43),1,0)+IF(ISNUMBER(IG43),1,0)+IF(ISNUMBER(IH43),1,0)+IF(ISNUMBER(II43),1,0)+IF(ISNUMBER(IJ43),1,0)),4),"")</f>
        <v>14.59</v>
      </c>
    </row>
    <row r="44" customFormat="false" ht="15" hidden="false" customHeight="true" outlineLevel="0" collapsed="false">
      <c r="A44" s="296" t="s">
        <v>485</v>
      </c>
      <c r="B44" s="296" t="s">
        <v>339</v>
      </c>
      <c r="C44" s="297" t="n">
        <v>500</v>
      </c>
      <c r="D44" s="298" t="str">
        <f aca="false">IF(OR(Calculator!$E$12&lt;&gt;"YES",Calculator!$B$29&lt;Calculator!$G$12),"—",ROUND((1+SQRT(((50*POWER(80,POWER(COS(PI()*MOD(Calculator!$B$29/Calculator!$F$12,1)),2))-$C44)^2+(1500*ABS(SIN(2*PI()*MOD(Calculator!$B$29/Calculator!$F$12,1)))*IF(MOD(Calculator!$B$29/Calculator!$F$12,1)&lt;0.5,-1,1))^2)/((50*POWER(80,POWER(COS(PI()*MOD(Calculator!$B$29/Calculator!$F$12,1)),2))+$C44)^2+(1500*ABS(SIN(2*PI()*MOD(Calculator!$B$29/Calculator!$F$12,1)))*IF(MOD(Calculator!$B$29/Calculator!$F$12,1)&lt;0.5,-1,1))^2)))/(1-SQRT(((50*POWER(80,POWER(COS(PI()*MOD(Calculator!$B$29/Calculator!$F$12,1)),2))-$C44)^2+(1500*ABS(SIN(2*PI()*MOD(Calculator!$B$29/Calculator!$F$12,1)))*IF(MOD(Calculator!$B$29/Calculator!$F$12,1)&lt;0.5,-1,1))^2)/((50*POWER(80,POWER(COS(PI()*MOD(Calculator!$B$29/Calculator!$F$12,1)),2))+$C44)^2+(1500*ABS(SIN(2*PI()*MOD(Calculator!$B$29/Calculator!$F$12,1)))*IF(MOD(Calculator!$B$29/Calculator!$F$12,1)&lt;0.5,-1,1))^2))),2))</f>
        <v>—</v>
      </c>
      <c r="E44" s="298" t="str">
        <f aca="false">IF(OR(Calculator!$E$13&lt;&gt;"YES",Calculator!$B$29&lt;Calculator!$G$13),"—",ROUND((1+SQRT(((50*POWER(80,POWER(COS(PI()*MOD(Calculator!$B$29/Calculator!$F$13,1)),2))-$C44)^2+(1500*ABS(SIN(2*PI()*MOD(Calculator!$B$29/Calculator!$F$13,1)))*IF(MOD(Calculator!$B$29/Calculator!$F$13,1)&lt;0.5,-1,1))^2)/((50*POWER(80,POWER(COS(PI()*MOD(Calculator!$B$29/Calculator!$F$13,1)),2))+$C44)^2+(1500*ABS(SIN(2*PI()*MOD(Calculator!$B$29/Calculator!$F$13,1)))*IF(MOD(Calculator!$B$29/Calculator!$F$13,1)&lt;0.5,-1,1))^2)))/(1-SQRT(((50*POWER(80,POWER(COS(PI()*MOD(Calculator!$B$29/Calculator!$F$13,1)),2))-$C44)^2+(1500*ABS(SIN(2*PI()*MOD(Calculator!$B$29/Calculator!$F$13,1)))*IF(MOD(Calculator!$B$29/Calculator!$F$13,1)&lt;0.5,-1,1))^2)/((50*POWER(80,POWER(COS(PI()*MOD(Calculator!$B$29/Calculator!$F$13,1)),2))+$C44)^2+(1500*ABS(SIN(2*PI()*MOD(Calculator!$B$29/Calculator!$F$13,1)))*IF(MOD(Calculator!$B$29/Calculator!$F$13,1)&lt;0.5,-1,1))^2))),2))</f>
        <v>—</v>
      </c>
      <c r="F44" s="298" t="str">
        <f aca="false">IF(OR(Calculator!$E$14&lt;&gt;"YES",Calculator!$B$29&lt;Calculator!$G$14),"—",ROUND((1+SQRT(((50*POWER(80,POWER(COS(PI()*MOD(Calculator!$B$29/Calculator!$F$14,1)),2))-$C44)^2+(1500*ABS(SIN(2*PI()*MOD(Calculator!$B$29/Calculator!$F$14,1)))*IF(MOD(Calculator!$B$29/Calculator!$F$14,1)&lt;0.5,-1,1))^2)/((50*POWER(80,POWER(COS(PI()*MOD(Calculator!$B$29/Calculator!$F$14,1)),2))+$C44)^2+(1500*ABS(SIN(2*PI()*MOD(Calculator!$B$29/Calculator!$F$14,1)))*IF(MOD(Calculator!$B$29/Calculator!$F$14,1)&lt;0.5,-1,1))^2)))/(1-SQRT(((50*POWER(80,POWER(COS(PI()*MOD(Calculator!$B$29/Calculator!$F$14,1)),2))-$C44)^2+(1500*ABS(SIN(2*PI()*MOD(Calculator!$B$29/Calculator!$F$14,1)))*IF(MOD(Calculator!$B$29/Calculator!$F$14,1)&lt;0.5,-1,1))^2)/((50*POWER(80,POWER(COS(PI()*MOD(Calculator!$B$29/Calculator!$F$14,1)),2))+$C44)^2+(1500*ABS(SIN(2*PI()*MOD(Calculator!$B$29/Calculator!$F$14,1)))*IF(MOD(Calculator!$B$29/Calculator!$F$14,1)&lt;0.5,-1,1))^2))),2))</f>
        <v>—</v>
      </c>
      <c r="G44" s="298" t="n">
        <f aca="false">IF(OR(Calculator!$E$15&lt;&gt;"YES",Calculator!$B$29&lt;Calculator!$G$15),"—",ROUND((1+SQRT(((50*POWER(80,POWER(COS(PI()*MOD(Calculator!$B$29/Calculator!$F$15,1)),2))-$C44)^2+(1500*ABS(SIN(2*PI()*MOD(Calculator!$B$29/Calculator!$F$15,1)))*IF(MOD(Calculator!$B$29/Calculator!$F$15,1)&lt;0.5,-1,1))^2)/((50*POWER(80,POWER(COS(PI()*MOD(Calculator!$B$29/Calculator!$F$15,1)),2))+$C44)^2+(1500*ABS(SIN(2*PI()*MOD(Calculator!$B$29/Calculator!$F$15,1)))*IF(MOD(Calculator!$B$29/Calculator!$F$15,1)&lt;0.5,-1,1))^2)))/(1-SQRT(((50*POWER(80,POWER(COS(PI()*MOD(Calculator!$B$29/Calculator!$F$15,1)),2))-$C44)^2+(1500*ABS(SIN(2*PI()*MOD(Calculator!$B$29/Calculator!$F$15,1)))*IF(MOD(Calculator!$B$29/Calculator!$F$15,1)&lt;0.5,-1,1))^2)/((50*POWER(80,POWER(COS(PI()*MOD(Calculator!$B$29/Calculator!$F$15,1)),2))+$C44)^2+(1500*ABS(SIN(2*PI()*MOD(Calculator!$B$29/Calculator!$F$15,1)))*IF(MOD(Calculator!$B$29/Calculator!$F$15,1)&lt;0.5,-1,1))^2))),2))</f>
        <v>26.08</v>
      </c>
      <c r="H44" s="298" t="str">
        <f aca="false">IF(OR(Calculator!$E$16&lt;&gt;"YES",Calculator!$B$29&lt;Calculator!$G$16),"—",ROUND((1+SQRT(((50*POWER(80,POWER(COS(PI()*MOD(Calculator!$B$29/Calculator!$F$16,1)),2))-$C44)^2+(1500*ABS(SIN(2*PI()*MOD(Calculator!$B$29/Calculator!$F$16,1)))*IF(MOD(Calculator!$B$29/Calculator!$F$16,1)&lt;0.5,-1,1))^2)/((50*POWER(80,POWER(COS(PI()*MOD(Calculator!$B$29/Calculator!$F$16,1)),2))+$C44)^2+(1500*ABS(SIN(2*PI()*MOD(Calculator!$B$29/Calculator!$F$16,1)))*IF(MOD(Calculator!$B$29/Calculator!$F$16,1)&lt;0.5,-1,1))^2)))/(1-SQRT(((50*POWER(80,POWER(COS(PI()*MOD(Calculator!$B$29/Calculator!$F$16,1)),2))-$C44)^2+(1500*ABS(SIN(2*PI()*MOD(Calculator!$B$29/Calculator!$F$16,1)))*IF(MOD(Calculator!$B$29/Calculator!$F$16,1)&lt;0.5,-1,1))^2)/((50*POWER(80,POWER(COS(PI()*MOD(Calculator!$B$29/Calculator!$F$16,1)),2))+$C44)^2+(1500*ABS(SIN(2*PI()*MOD(Calculator!$B$29/Calculator!$F$16,1)))*IF(MOD(Calculator!$B$29/Calculator!$F$16,1)&lt;0.5,-1,1))^2))),2))</f>
        <v>—</v>
      </c>
      <c r="I44" s="298" t="n">
        <f aca="false">IF(OR(Calculator!$E$17&lt;&gt;"YES",Calculator!$B$29&lt;Calculator!$G$17),"—",ROUND((1+SQRT(((50*POWER(80,POWER(COS(PI()*MOD(Calculator!$B$29/Calculator!$F$17,1)),2))-$C44)^2+(1500*ABS(SIN(2*PI()*MOD(Calculator!$B$29/Calculator!$F$17,1)))*IF(MOD(Calculator!$B$29/Calculator!$F$17,1)&lt;0.5,-1,1))^2)/((50*POWER(80,POWER(COS(PI()*MOD(Calculator!$B$29/Calculator!$F$17,1)),2))+$C44)^2+(1500*ABS(SIN(2*PI()*MOD(Calculator!$B$29/Calculator!$F$17,1)))*IF(MOD(Calculator!$B$29/Calculator!$F$17,1)&lt;0.5,-1,1))^2)))/(1-SQRT(((50*POWER(80,POWER(COS(PI()*MOD(Calculator!$B$29/Calculator!$F$17,1)),2))-$C44)^2+(1500*ABS(SIN(2*PI()*MOD(Calculator!$B$29/Calculator!$F$17,1)))*IF(MOD(Calculator!$B$29/Calculator!$F$17,1)&lt;0.5,-1,1))^2)/((50*POWER(80,POWER(COS(PI()*MOD(Calculator!$B$29/Calculator!$F$17,1)),2))+$C44)^2+(1500*ABS(SIN(2*PI()*MOD(Calculator!$B$29/Calculator!$F$17,1)))*IF(MOD(Calculator!$B$29/Calculator!$F$17,1)&lt;0.5,-1,1))^2))),2))</f>
        <v>24.59</v>
      </c>
      <c r="J44" s="298" t="str">
        <f aca="false">IF(OR(Calculator!$E$18&lt;&gt;"YES",Calculator!$B$29&lt;Calculator!$G$18),"—",ROUND((1+SQRT(((50*POWER(80,POWER(COS(PI()*MOD(Calculator!$B$29/Calculator!$F$18,1)),2))-$C44)^2+(1500*ABS(SIN(2*PI()*MOD(Calculator!$B$29/Calculator!$F$18,1)))*IF(MOD(Calculator!$B$29/Calculator!$F$18,1)&lt;0.5,-1,1))^2)/((50*POWER(80,POWER(COS(PI()*MOD(Calculator!$B$29/Calculator!$F$18,1)),2))+$C44)^2+(1500*ABS(SIN(2*PI()*MOD(Calculator!$B$29/Calculator!$F$18,1)))*IF(MOD(Calculator!$B$29/Calculator!$F$18,1)&lt;0.5,-1,1))^2)))/(1-SQRT(((50*POWER(80,POWER(COS(PI()*MOD(Calculator!$B$29/Calculator!$F$18,1)),2))-$C44)^2+(1500*ABS(SIN(2*PI()*MOD(Calculator!$B$29/Calculator!$F$18,1)))*IF(MOD(Calculator!$B$29/Calculator!$F$18,1)&lt;0.5,-1,1))^2)/((50*POWER(80,POWER(COS(PI()*MOD(Calculator!$B$29/Calculator!$F$18,1)),2))+$C44)^2+(1500*ABS(SIN(2*PI()*MOD(Calculator!$B$29/Calculator!$F$18,1)))*IF(MOD(Calculator!$B$29/Calculator!$F$18,1)&lt;0.5,-1,1))^2))),2))</f>
        <v>—</v>
      </c>
      <c r="K44" s="298" t="str">
        <f aca="false">IF(OR(Calculator!$E$19&lt;&gt;"YES",Calculator!$B$29&lt;Calculator!$G$19),"—",ROUND((1+SQRT(((50*POWER(80,POWER(COS(PI()*MOD(Calculator!$B$29/Calculator!$F$19,1)),2))-$C44)^2+(1500*ABS(SIN(2*PI()*MOD(Calculator!$B$29/Calculator!$F$19,1)))*IF(MOD(Calculator!$B$29/Calculator!$F$19,1)&lt;0.5,-1,1))^2)/((50*POWER(80,POWER(COS(PI()*MOD(Calculator!$B$29/Calculator!$F$19,1)),2))+$C44)^2+(1500*ABS(SIN(2*PI()*MOD(Calculator!$B$29/Calculator!$F$19,1)))*IF(MOD(Calculator!$B$29/Calculator!$F$19,1)&lt;0.5,-1,1))^2)))/(1-SQRT(((50*POWER(80,POWER(COS(PI()*MOD(Calculator!$B$29/Calculator!$F$19,1)),2))-$C44)^2+(1500*ABS(SIN(2*PI()*MOD(Calculator!$B$29/Calculator!$F$19,1)))*IF(MOD(Calculator!$B$29/Calculator!$F$19,1)&lt;0.5,-1,1))^2)/((50*POWER(80,POWER(COS(PI()*MOD(Calculator!$B$29/Calculator!$F$19,1)),2))+$C44)^2+(1500*ABS(SIN(2*PI()*MOD(Calculator!$B$29/Calculator!$F$19,1)))*IF(MOD(Calculator!$B$29/Calculator!$F$19,1)&lt;0.5,-1,1))^2))),2))</f>
        <v>—</v>
      </c>
      <c r="L44" s="298" t="str">
        <f aca="false">IF(OR(Calculator!$E$20&lt;&gt;"YES",Calculator!$B$29&lt;Calculator!$G$20),"—",ROUND((1+SQRT(((50*POWER(80,POWER(COS(PI()*MOD(Calculator!$B$29/Calculator!$F$20,1)),2))-$C44)^2+(1500*ABS(SIN(2*PI()*MOD(Calculator!$B$29/Calculator!$F$20,1)))*IF(MOD(Calculator!$B$29/Calculator!$F$20,1)&lt;0.5,-1,1))^2)/((50*POWER(80,POWER(COS(PI()*MOD(Calculator!$B$29/Calculator!$F$20,1)),2))+$C44)^2+(1500*ABS(SIN(2*PI()*MOD(Calculator!$B$29/Calculator!$F$20,1)))*IF(MOD(Calculator!$B$29/Calculator!$F$20,1)&lt;0.5,-1,1))^2)))/(1-SQRT(((50*POWER(80,POWER(COS(PI()*MOD(Calculator!$B$29/Calculator!$F$20,1)),2))-$C44)^2+(1500*ABS(SIN(2*PI()*MOD(Calculator!$B$29/Calculator!$F$20,1)))*IF(MOD(Calculator!$B$29/Calculator!$F$20,1)&lt;0.5,-1,1))^2)/((50*POWER(80,POWER(COS(PI()*MOD(Calculator!$B$29/Calculator!$F$20,1)),2))+$C44)^2+(1500*ABS(SIN(2*PI()*MOD(Calculator!$B$29/Calculator!$F$20,1)))*IF(MOD(Calculator!$B$29/Calculator!$F$20,1)&lt;0.5,-1,1))^2))),2))</f>
        <v>—</v>
      </c>
      <c r="M44" s="298" t="str">
        <f aca="false">IF(OR(Calculator!$E$21&lt;&gt;"YES",Calculator!$B$29&lt;Calculator!$G$21),"—",ROUND((1+SQRT(((50*POWER(80,POWER(COS(PI()*MOD(Calculator!$B$29/Calculator!$F$21,1)),2))-$C44)^2+(1500*ABS(SIN(2*PI()*MOD(Calculator!$B$29/Calculator!$F$21,1)))*IF(MOD(Calculator!$B$29/Calculator!$F$21,1)&lt;0.5,-1,1))^2)/((50*POWER(80,POWER(COS(PI()*MOD(Calculator!$B$29/Calculator!$F$21,1)),2))+$C44)^2+(1500*ABS(SIN(2*PI()*MOD(Calculator!$B$29/Calculator!$F$21,1)))*IF(MOD(Calculator!$B$29/Calculator!$F$21,1)&lt;0.5,-1,1))^2)))/(1-SQRT(((50*POWER(80,POWER(COS(PI()*MOD(Calculator!$B$29/Calculator!$F$21,1)),2))-$C44)^2+(1500*ABS(SIN(2*PI()*MOD(Calculator!$B$29/Calculator!$F$21,1)))*IF(MOD(Calculator!$B$29/Calculator!$F$21,1)&lt;0.5,-1,1))^2)/((50*POWER(80,POWER(COS(PI()*MOD(Calculator!$B$29/Calculator!$F$21,1)),2))+$C44)^2+(1500*ABS(SIN(2*PI()*MOD(Calculator!$B$29/Calculator!$F$21,1)))*IF(MOD(Calculator!$B$29/Calculator!$F$21,1)&lt;0.5,-1,1))^2))),2))</f>
        <v>—</v>
      </c>
      <c r="N44" s="298" t="str">
        <f aca="false">IF(OR(Calculator!$E$22&lt;&gt;"YES",Calculator!$B$29&lt;Calculator!$G$22),"—",ROUND((1+SQRT(((50*POWER(80,POWER(COS(PI()*MOD(Calculator!$B$29/Calculator!$F$22,1)),2))-$C44)^2+(1500*ABS(SIN(2*PI()*MOD(Calculator!$B$29/Calculator!$F$22,1)))*IF(MOD(Calculator!$B$29/Calculator!$F$22,1)&lt;0.5,-1,1))^2)/((50*POWER(80,POWER(COS(PI()*MOD(Calculator!$B$29/Calculator!$F$22,1)),2))+$C44)^2+(1500*ABS(SIN(2*PI()*MOD(Calculator!$B$29/Calculator!$F$22,1)))*IF(MOD(Calculator!$B$29/Calculator!$F$22,1)&lt;0.5,-1,1))^2)))/(1-SQRT(((50*POWER(80,POWER(COS(PI()*MOD(Calculator!$B$29/Calculator!$F$22,1)),2))-$C44)^2+(1500*ABS(SIN(2*PI()*MOD(Calculator!$B$29/Calculator!$F$22,1)))*IF(MOD(Calculator!$B$29/Calculator!$F$22,1)&lt;0.5,-1,1))^2)/((50*POWER(80,POWER(COS(PI()*MOD(Calculator!$B$29/Calculator!$F$22,1)),2))+$C44)^2+(1500*ABS(SIN(2*PI()*MOD(Calculator!$B$29/Calculator!$F$22,1)))*IF(MOD(Calculator!$B$29/Calculator!$F$22,1)&lt;0.5,-1,1))^2))),2))</f>
        <v>—</v>
      </c>
      <c r="O44" s="292" t="n">
        <f aca="false">IFERROR(ROUND((IF(ISNUMBER(D44),D44,0)+IF(ISNUMBER(E44),E44,0)+IF(ISNUMBER(F44),F44,0)+IF(ISNUMBER(G44),G44,0)+IF(ISNUMBER(H44),H44,0)+IF(ISNUMBER(I44),I44,0)+IF(ISNUMBER(J44),J44,0)+IF(ISNUMBER(K44),K44,0)+IF(ISNUMBER(L44),L44,0)+IF(ISNUMBER(M44),M44,0)+IF(ISNUMBER(N44),N44,0))/(IF(ISNUMBER(D44),1,0)+IF(ISNUMBER(E44),1,0)+IF(ISNUMBER(F44),1,0)+IF(ISNUMBER(G44),1,0)+IF(ISNUMBER(H44),1,0)+IF(ISNUMBER(I44),1,0)+IF(ISNUMBER(J44),1,0)+IF(ISNUMBER(K44),1,0)+IF(ISNUMBER(L44),1,0)+IF(ISNUMBER(M44),1,0)+IF(ISNUMBER(N44),1,0)),4),"")</f>
        <v>25.335</v>
      </c>
      <c r="P44" s="298" t="str">
        <f aca="false">IF(OR(Calculator!$E$12&lt;&gt;"YES",Calculator!$B$30&lt;Calculator!$G$12),"—",ROUND((1+SQRT(((50*POWER(80,POWER(COS(PI()*MOD(Calculator!$B$30/Calculator!$F$12,1)),2))-$C44)^2+(1500*ABS(SIN(2*PI()*MOD(Calculator!$B$30/Calculator!$F$12,1)))*IF(MOD(Calculator!$B$30/Calculator!$F$12,1)&lt;0.5,-1,1))^2)/((50*POWER(80,POWER(COS(PI()*MOD(Calculator!$B$30/Calculator!$F$12,1)),2))+$C44)^2+(1500*ABS(SIN(2*PI()*MOD(Calculator!$B$30/Calculator!$F$12,1)))*IF(MOD(Calculator!$B$30/Calculator!$F$12,1)&lt;0.5,-1,1))^2)))/(1-SQRT(((50*POWER(80,POWER(COS(PI()*MOD(Calculator!$B$30/Calculator!$F$12,1)),2))-$C44)^2+(1500*ABS(SIN(2*PI()*MOD(Calculator!$B$30/Calculator!$F$12,1)))*IF(MOD(Calculator!$B$30/Calculator!$F$12,1)&lt;0.5,-1,1))^2)/((50*POWER(80,POWER(COS(PI()*MOD(Calculator!$B$30/Calculator!$F$12,1)),2))+$C44)^2+(1500*ABS(SIN(2*PI()*MOD(Calculator!$B$30/Calculator!$F$12,1)))*IF(MOD(Calculator!$B$30/Calculator!$F$12,1)&lt;0.5,-1,1))^2))),2))</f>
        <v>—</v>
      </c>
      <c r="Q44" s="298" t="str">
        <f aca="false">IF(OR(Calculator!$E$13&lt;&gt;"YES",Calculator!$B$30&lt;Calculator!$G$13),"—",ROUND((1+SQRT(((50*POWER(80,POWER(COS(PI()*MOD(Calculator!$B$30/Calculator!$F$13,1)),2))-$C44)^2+(1500*ABS(SIN(2*PI()*MOD(Calculator!$B$30/Calculator!$F$13,1)))*IF(MOD(Calculator!$B$30/Calculator!$F$13,1)&lt;0.5,-1,1))^2)/((50*POWER(80,POWER(COS(PI()*MOD(Calculator!$B$30/Calculator!$F$13,1)),2))+$C44)^2+(1500*ABS(SIN(2*PI()*MOD(Calculator!$B$30/Calculator!$F$13,1)))*IF(MOD(Calculator!$B$30/Calculator!$F$13,1)&lt;0.5,-1,1))^2)))/(1-SQRT(((50*POWER(80,POWER(COS(PI()*MOD(Calculator!$B$30/Calculator!$F$13,1)),2))-$C44)^2+(1500*ABS(SIN(2*PI()*MOD(Calculator!$B$30/Calculator!$F$13,1)))*IF(MOD(Calculator!$B$30/Calculator!$F$13,1)&lt;0.5,-1,1))^2)/((50*POWER(80,POWER(COS(PI()*MOD(Calculator!$B$30/Calculator!$F$13,1)),2))+$C44)^2+(1500*ABS(SIN(2*PI()*MOD(Calculator!$B$30/Calculator!$F$13,1)))*IF(MOD(Calculator!$B$30/Calculator!$F$13,1)&lt;0.5,-1,1))^2))),2))</f>
        <v>—</v>
      </c>
      <c r="R44" s="298" t="str">
        <f aca="false">IF(OR(Calculator!$E$14&lt;&gt;"YES",Calculator!$B$30&lt;Calculator!$G$14),"—",ROUND((1+SQRT(((50*POWER(80,POWER(COS(PI()*MOD(Calculator!$B$30/Calculator!$F$14,1)),2))-$C44)^2+(1500*ABS(SIN(2*PI()*MOD(Calculator!$B$30/Calculator!$F$14,1)))*IF(MOD(Calculator!$B$30/Calculator!$F$14,1)&lt;0.5,-1,1))^2)/((50*POWER(80,POWER(COS(PI()*MOD(Calculator!$B$30/Calculator!$F$14,1)),2))+$C44)^2+(1500*ABS(SIN(2*PI()*MOD(Calculator!$B$30/Calculator!$F$14,1)))*IF(MOD(Calculator!$B$30/Calculator!$F$14,1)&lt;0.5,-1,1))^2)))/(1-SQRT(((50*POWER(80,POWER(COS(PI()*MOD(Calculator!$B$30/Calculator!$F$14,1)),2))-$C44)^2+(1500*ABS(SIN(2*PI()*MOD(Calculator!$B$30/Calculator!$F$14,1)))*IF(MOD(Calculator!$B$30/Calculator!$F$14,1)&lt;0.5,-1,1))^2)/((50*POWER(80,POWER(COS(PI()*MOD(Calculator!$B$30/Calculator!$F$14,1)),2))+$C44)^2+(1500*ABS(SIN(2*PI()*MOD(Calculator!$B$30/Calculator!$F$14,1)))*IF(MOD(Calculator!$B$30/Calculator!$F$14,1)&lt;0.5,-1,1))^2))),2))</f>
        <v>—</v>
      </c>
      <c r="S44" s="298" t="n">
        <f aca="false">IF(OR(Calculator!$E$15&lt;&gt;"YES",Calculator!$B$30&lt;Calculator!$G$15),"—",ROUND((1+SQRT(((50*POWER(80,POWER(COS(PI()*MOD(Calculator!$B$30/Calculator!$F$15,1)),2))-$C44)^2+(1500*ABS(SIN(2*PI()*MOD(Calculator!$B$30/Calculator!$F$15,1)))*IF(MOD(Calculator!$B$30/Calculator!$F$15,1)&lt;0.5,-1,1))^2)/((50*POWER(80,POWER(COS(PI()*MOD(Calculator!$B$30/Calculator!$F$15,1)),2))+$C44)^2+(1500*ABS(SIN(2*PI()*MOD(Calculator!$B$30/Calculator!$F$15,1)))*IF(MOD(Calculator!$B$30/Calculator!$F$15,1)&lt;0.5,-1,1))^2)))/(1-SQRT(((50*POWER(80,POWER(COS(PI()*MOD(Calculator!$B$30/Calculator!$F$15,1)),2))-$C44)^2+(1500*ABS(SIN(2*PI()*MOD(Calculator!$B$30/Calculator!$F$15,1)))*IF(MOD(Calculator!$B$30/Calculator!$F$15,1)&lt;0.5,-1,1))^2)/((50*POWER(80,POWER(COS(PI()*MOD(Calculator!$B$30/Calculator!$F$15,1)),2))+$C44)^2+(1500*ABS(SIN(2*PI()*MOD(Calculator!$B$30/Calculator!$F$15,1)))*IF(MOD(Calculator!$B$30/Calculator!$F$15,1)&lt;0.5,-1,1))^2))),2))</f>
        <v>25.33</v>
      </c>
      <c r="T44" s="298" t="str">
        <f aca="false">IF(OR(Calculator!$E$16&lt;&gt;"YES",Calculator!$B$30&lt;Calculator!$G$16),"—",ROUND((1+SQRT(((50*POWER(80,POWER(COS(PI()*MOD(Calculator!$B$30/Calculator!$F$16,1)),2))-$C44)^2+(1500*ABS(SIN(2*PI()*MOD(Calculator!$B$30/Calculator!$F$16,1)))*IF(MOD(Calculator!$B$30/Calculator!$F$16,1)&lt;0.5,-1,1))^2)/((50*POWER(80,POWER(COS(PI()*MOD(Calculator!$B$30/Calculator!$F$16,1)),2))+$C44)^2+(1500*ABS(SIN(2*PI()*MOD(Calculator!$B$30/Calculator!$F$16,1)))*IF(MOD(Calculator!$B$30/Calculator!$F$16,1)&lt;0.5,-1,1))^2)))/(1-SQRT(((50*POWER(80,POWER(COS(PI()*MOD(Calculator!$B$30/Calculator!$F$16,1)),2))-$C44)^2+(1500*ABS(SIN(2*PI()*MOD(Calculator!$B$30/Calculator!$F$16,1)))*IF(MOD(Calculator!$B$30/Calculator!$F$16,1)&lt;0.5,-1,1))^2)/((50*POWER(80,POWER(COS(PI()*MOD(Calculator!$B$30/Calculator!$F$16,1)),2))+$C44)^2+(1500*ABS(SIN(2*PI()*MOD(Calculator!$B$30/Calculator!$F$16,1)))*IF(MOD(Calculator!$B$30/Calculator!$F$16,1)&lt;0.5,-1,1))^2))),2))</f>
        <v>—</v>
      </c>
      <c r="U44" s="298" t="n">
        <f aca="false">IF(OR(Calculator!$E$17&lt;&gt;"YES",Calculator!$B$30&lt;Calculator!$G$17),"—",ROUND((1+SQRT(((50*POWER(80,POWER(COS(PI()*MOD(Calculator!$B$30/Calculator!$F$17,1)),2))-$C44)^2+(1500*ABS(SIN(2*PI()*MOD(Calculator!$B$30/Calculator!$F$17,1)))*IF(MOD(Calculator!$B$30/Calculator!$F$17,1)&lt;0.5,-1,1))^2)/((50*POWER(80,POWER(COS(PI()*MOD(Calculator!$B$30/Calculator!$F$17,1)),2))+$C44)^2+(1500*ABS(SIN(2*PI()*MOD(Calculator!$B$30/Calculator!$F$17,1)))*IF(MOD(Calculator!$B$30/Calculator!$F$17,1)&lt;0.5,-1,1))^2)))/(1-SQRT(((50*POWER(80,POWER(COS(PI()*MOD(Calculator!$B$30/Calculator!$F$17,1)),2))-$C44)^2+(1500*ABS(SIN(2*PI()*MOD(Calculator!$B$30/Calculator!$F$17,1)))*IF(MOD(Calculator!$B$30/Calculator!$F$17,1)&lt;0.5,-1,1))^2)/((50*POWER(80,POWER(COS(PI()*MOD(Calculator!$B$30/Calculator!$F$17,1)),2))+$C44)^2+(1500*ABS(SIN(2*PI()*MOD(Calculator!$B$30/Calculator!$F$17,1)))*IF(MOD(Calculator!$B$30/Calculator!$F$17,1)&lt;0.5,-1,1))^2))),2))</f>
        <v>26.12</v>
      </c>
      <c r="V44" s="298" t="str">
        <f aca="false">IF(OR(Calculator!$E$18&lt;&gt;"YES",Calculator!$B$30&lt;Calculator!$G$18),"—",ROUND((1+SQRT(((50*POWER(80,POWER(COS(PI()*MOD(Calculator!$B$30/Calculator!$F$18,1)),2))-$C44)^2+(1500*ABS(SIN(2*PI()*MOD(Calculator!$B$30/Calculator!$F$18,1)))*IF(MOD(Calculator!$B$30/Calculator!$F$18,1)&lt;0.5,-1,1))^2)/((50*POWER(80,POWER(COS(PI()*MOD(Calculator!$B$30/Calculator!$F$18,1)),2))+$C44)^2+(1500*ABS(SIN(2*PI()*MOD(Calculator!$B$30/Calculator!$F$18,1)))*IF(MOD(Calculator!$B$30/Calculator!$F$18,1)&lt;0.5,-1,1))^2)))/(1-SQRT(((50*POWER(80,POWER(COS(PI()*MOD(Calculator!$B$30/Calculator!$F$18,1)),2))-$C44)^2+(1500*ABS(SIN(2*PI()*MOD(Calculator!$B$30/Calculator!$F$18,1)))*IF(MOD(Calculator!$B$30/Calculator!$F$18,1)&lt;0.5,-1,1))^2)/((50*POWER(80,POWER(COS(PI()*MOD(Calculator!$B$30/Calculator!$F$18,1)),2))+$C44)^2+(1500*ABS(SIN(2*PI()*MOD(Calculator!$B$30/Calculator!$F$18,1)))*IF(MOD(Calculator!$B$30/Calculator!$F$18,1)&lt;0.5,-1,1))^2))),2))</f>
        <v>—</v>
      </c>
      <c r="W44" s="298" t="str">
        <f aca="false">IF(OR(Calculator!$E$19&lt;&gt;"YES",Calculator!$B$30&lt;Calculator!$G$19),"—",ROUND((1+SQRT(((50*POWER(80,POWER(COS(PI()*MOD(Calculator!$B$30/Calculator!$F$19,1)),2))-$C44)^2+(1500*ABS(SIN(2*PI()*MOD(Calculator!$B$30/Calculator!$F$19,1)))*IF(MOD(Calculator!$B$30/Calculator!$F$19,1)&lt;0.5,-1,1))^2)/((50*POWER(80,POWER(COS(PI()*MOD(Calculator!$B$30/Calculator!$F$19,1)),2))+$C44)^2+(1500*ABS(SIN(2*PI()*MOD(Calculator!$B$30/Calculator!$F$19,1)))*IF(MOD(Calculator!$B$30/Calculator!$F$19,1)&lt;0.5,-1,1))^2)))/(1-SQRT(((50*POWER(80,POWER(COS(PI()*MOD(Calculator!$B$30/Calculator!$F$19,1)),2))-$C44)^2+(1500*ABS(SIN(2*PI()*MOD(Calculator!$B$30/Calculator!$F$19,1)))*IF(MOD(Calculator!$B$30/Calculator!$F$19,1)&lt;0.5,-1,1))^2)/((50*POWER(80,POWER(COS(PI()*MOD(Calculator!$B$30/Calculator!$F$19,1)),2))+$C44)^2+(1500*ABS(SIN(2*PI()*MOD(Calculator!$B$30/Calculator!$F$19,1)))*IF(MOD(Calculator!$B$30/Calculator!$F$19,1)&lt;0.5,-1,1))^2))),2))</f>
        <v>—</v>
      </c>
      <c r="X44" s="298" t="str">
        <f aca="false">IF(OR(Calculator!$E$20&lt;&gt;"YES",Calculator!$B$30&lt;Calculator!$G$20),"—",ROUND((1+SQRT(((50*POWER(80,POWER(COS(PI()*MOD(Calculator!$B$30/Calculator!$F$20,1)),2))-$C44)^2+(1500*ABS(SIN(2*PI()*MOD(Calculator!$B$30/Calculator!$F$20,1)))*IF(MOD(Calculator!$B$30/Calculator!$F$20,1)&lt;0.5,-1,1))^2)/((50*POWER(80,POWER(COS(PI()*MOD(Calculator!$B$30/Calculator!$F$20,1)),2))+$C44)^2+(1500*ABS(SIN(2*PI()*MOD(Calculator!$B$30/Calculator!$F$20,1)))*IF(MOD(Calculator!$B$30/Calculator!$F$20,1)&lt;0.5,-1,1))^2)))/(1-SQRT(((50*POWER(80,POWER(COS(PI()*MOD(Calculator!$B$30/Calculator!$F$20,1)),2))-$C44)^2+(1500*ABS(SIN(2*PI()*MOD(Calculator!$B$30/Calculator!$F$20,1)))*IF(MOD(Calculator!$B$30/Calculator!$F$20,1)&lt;0.5,-1,1))^2)/((50*POWER(80,POWER(COS(PI()*MOD(Calculator!$B$30/Calculator!$F$20,1)),2))+$C44)^2+(1500*ABS(SIN(2*PI()*MOD(Calculator!$B$30/Calculator!$F$20,1)))*IF(MOD(Calculator!$B$30/Calculator!$F$20,1)&lt;0.5,-1,1))^2))),2))</f>
        <v>—</v>
      </c>
      <c r="Y44" s="298" t="str">
        <f aca="false">IF(OR(Calculator!$E$21&lt;&gt;"YES",Calculator!$B$30&lt;Calculator!$G$21),"—",ROUND((1+SQRT(((50*POWER(80,POWER(COS(PI()*MOD(Calculator!$B$30/Calculator!$F$21,1)),2))-$C44)^2+(1500*ABS(SIN(2*PI()*MOD(Calculator!$B$30/Calculator!$F$21,1)))*IF(MOD(Calculator!$B$30/Calculator!$F$21,1)&lt;0.5,-1,1))^2)/((50*POWER(80,POWER(COS(PI()*MOD(Calculator!$B$30/Calculator!$F$21,1)),2))+$C44)^2+(1500*ABS(SIN(2*PI()*MOD(Calculator!$B$30/Calculator!$F$21,1)))*IF(MOD(Calculator!$B$30/Calculator!$F$21,1)&lt;0.5,-1,1))^2)))/(1-SQRT(((50*POWER(80,POWER(COS(PI()*MOD(Calculator!$B$30/Calculator!$F$21,1)),2))-$C44)^2+(1500*ABS(SIN(2*PI()*MOD(Calculator!$B$30/Calculator!$F$21,1)))*IF(MOD(Calculator!$B$30/Calculator!$F$21,1)&lt;0.5,-1,1))^2)/((50*POWER(80,POWER(COS(PI()*MOD(Calculator!$B$30/Calculator!$F$21,1)),2))+$C44)^2+(1500*ABS(SIN(2*PI()*MOD(Calculator!$B$30/Calculator!$F$21,1)))*IF(MOD(Calculator!$B$30/Calculator!$F$21,1)&lt;0.5,-1,1))^2))),2))</f>
        <v>—</v>
      </c>
      <c r="Z44" s="298" t="str">
        <f aca="false">IF(OR(Calculator!$E$22&lt;&gt;"YES",Calculator!$B$30&lt;Calculator!$G$22),"—",ROUND((1+SQRT(((50*POWER(80,POWER(COS(PI()*MOD(Calculator!$B$30/Calculator!$F$22,1)),2))-$C44)^2+(1500*ABS(SIN(2*PI()*MOD(Calculator!$B$30/Calculator!$F$22,1)))*IF(MOD(Calculator!$B$30/Calculator!$F$22,1)&lt;0.5,-1,1))^2)/((50*POWER(80,POWER(COS(PI()*MOD(Calculator!$B$30/Calculator!$F$22,1)),2))+$C44)^2+(1500*ABS(SIN(2*PI()*MOD(Calculator!$B$30/Calculator!$F$22,1)))*IF(MOD(Calculator!$B$30/Calculator!$F$22,1)&lt;0.5,-1,1))^2)))/(1-SQRT(((50*POWER(80,POWER(COS(PI()*MOD(Calculator!$B$30/Calculator!$F$22,1)),2))-$C44)^2+(1500*ABS(SIN(2*PI()*MOD(Calculator!$B$30/Calculator!$F$22,1)))*IF(MOD(Calculator!$B$30/Calculator!$F$22,1)&lt;0.5,-1,1))^2)/((50*POWER(80,POWER(COS(PI()*MOD(Calculator!$B$30/Calculator!$F$22,1)),2))+$C44)^2+(1500*ABS(SIN(2*PI()*MOD(Calculator!$B$30/Calculator!$F$22,1)))*IF(MOD(Calculator!$B$30/Calculator!$F$22,1)&lt;0.5,-1,1))^2))),2))</f>
        <v>—</v>
      </c>
      <c r="AA44" s="292" t="n">
        <f aca="false">IFERROR(ROUND((IF(ISNUMBER(P44),P44,0)+IF(ISNUMBER(Q44),Q44,0)+IF(ISNUMBER(R44),R44,0)+IF(ISNUMBER(S44),S44,0)+IF(ISNUMBER(T44),T44,0)+IF(ISNUMBER(U44),U44,0)+IF(ISNUMBER(V44),V44,0)+IF(ISNUMBER(W44),W44,0)+IF(ISNUMBER(X44),X44,0)+IF(ISNUMBER(Y44),Y44,0)+IF(ISNUMBER(Z44),Z44,0))/(IF(ISNUMBER(P44),1,0)+IF(ISNUMBER(Q44),1,0)+IF(ISNUMBER(R44),1,0)+IF(ISNUMBER(S44),1,0)+IF(ISNUMBER(T44),1,0)+IF(ISNUMBER(U44),1,0)+IF(ISNUMBER(V44),1,0)+IF(ISNUMBER(W44),1,0)+IF(ISNUMBER(X44),1,0)+IF(ISNUMBER(Y44),1,0)+IF(ISNUMBER(Z44),1,0)),4),"")</f>
        <v>25.725</v>
      </c>
      <c r="AB44" s="298" t="str">
        <f aca="false">IF(OR(Calculator!$E$12&lt;&gt;"YES",Calculator!$B$31&lt;Calculator!$G$12),"—",ROUND((1+SQRT(((50*POWER(80,POWER(COS(PI()*MOD(Calculator!$B$31/Calculator!$F$12,1)),2))-$C44)^2+(1500*ABS(SIN(2*PI()*MOD(Calculator!$B$31/Calculator!$F$12,1)))*IF(MOD(Calculator!$B$31/Calculator!$F$12,1)&lt;0.5,-1,1))^2)/((50*POWER(80,POWER(COS(PI()*MOD(Calculator!$B$31/Calculator!$F$12,1)),2))+$C44)^2+(1500*ABS(SIN(2*PI()*MOD(Calculator!$B$31/Calculator!$F$12,1)))*IF(MOD(Calculator!$B$31/Calculator!$F$12,1)&lt;0.5,-1,1))^2)))/(1-SQRT(((50*POWER(80,POWER(COS(PI()*MOD(Calculator!$B$31/Calculator!$F$12,1)),2))-$C44)^2+(1500*ABS(SIN(2*PI()*MOD(Calculator!$B$31/Calculator!$F$12,1)))*IF(MOD(Calculator!$B$31/Calculator!$F$12,1)&lt;0.5,-1,1))^2)/((50*POWER(80,POWER(COS(PI()*MOD(Calculator!$B$31/Calculator!$F$12,1)),2))+$C44)^2+(1500*ABS(SIN(2*PI()*MOD(Calculator!$B$31/Calculator!$F$12,1)))*IF(MOD(Calculator!$B$31/Calculator!$F$12,1)&lt;0.5,-1,1))^2))),2))</f>
        <v>—</v>
      </c>
      <c r="AC44" s="298" t="str">
        <f aca="false">IF(OR(Calculator!$E$13&lt;&gt;"YES",Calculator!$B$31&lt;Calculator!$G$13),"—",ROUND((1+SQRT(((50*POWER(80,POWER(COS(PI()*MOD(Calculator!$B$31/Calculator!$F$13,1)),2))-$C44)^2+(1500*ABS(SIN(2*PI()*MOD(Calculator!$B$31/Calculator!$F$13,1)))*IF(MOD(Calculator!$B$31/Calculator!$F$13,1)&lt;0.5,-1,1))^2)/((50*POWER(80,POWER(COS(PI()*MOD(Calculator!$B$31/Calculator!$F$13,1)),2))+$C44)^2+(1500*ABS(SIN(2*PI()*MOD(Calculator!$B$31/Calculator!$F$13,1)))*IF(MOD(Calculator!$B$31/Calculator!$F$13,1)&lt;0.5,-1,1))^2)))/(1-SQRT(((50*POWER(80,POWER(COS(PI()*MOD(Calculator!$B$31/Calculator!$F$13,1)),2))-$C44)^2+(1500*ABS(SIN(2*PI()*MOD(Calculator!$B$31/Calculator!$F$13,1)))*IF(MOD(Calculator!$B$31/Calculator!$F$13,1)&lt;0.5,-1,1))^2)/((50*POWER(80,POWER(COS(PI()*MOD(Calculator!$B$31/Calculator!$F$13,1)),2))+$C44)^2+(1500*ABS(SIN(2*PI()*MOD(Calculator!$B$31/Calculator!$F$13,1)))*IF(MOD(Calculator!$B$31/Calculator!$F$13,1)&lt;0.5,-1,1))^2))),2))</f>
        <v>—</v>
      </c>
      <c r="AD44" s="298" t="str">
        <f aca="false">IF(OR(Calculator!$E$14&lt;&gt;"YES",Calculator!$B$31&lt;Calculator!$G$14),"—",ROUND((1+SQRT(((50*POWER(80,POWER(COS(PI()*MOD(Calculator!$B$31/Calculator!$F$14,1)),2))-$C44)^2+(1500*ABS(SIN(2*PI()*MOD(Calculator!$B$31/Calculator!$F$14,1)))*IF(MOD(Calculator!$B$31/Calculator!$F$14,1)&lt;0.5,-1,1))^2)/((50*POWER(80,POWER(COS(PI()*MOD(Calculator!$B$31/Calculator!$F$14,1)),2))+$C44)^2+(1500*ABS(SIN(2*PI()*MOD(Calculator!$B$31/Calculator!$F$14,1)))*IF(MOD(Calculator!$B$31/Calculator!$F$14,1)&lt;0.5,-1,1))^2)))/(1-SQRT(((50*POWER(80,POWER(COS(PI()*MOD(Calculator!$B$31/Calculator!$F$14,1)),2))-$C44)^2+(1500*ABS(SIN(2*PI()*MOD(Calculator!$B$31/Calculator!$F$14,1)))*IF(MOD(Calculator!$B$31/Calculator!$F$14,1)&lt;0.5,-1,1))^2)/((50*POWER(80,POWER(COS(PI()*MOD(Calculator!$B$31/Calculator!$F$14,1)),2))+$C44)^2+(1500*ABS(SIN(2*PI()*MOD(Calculator!$B$31/Calculator!$F$14,1)))*IF(MOD(Calculator!$B$31/Calculator!$F$14,1)&lt;0.5,-1,1))^2))),2))</f>
        <v>—</v>
      </c>
      <c r="AE44" s="298" t="n">
        <f aca="false">IF(OR(Calculator!$E$15&lt;&gt;"YES",Calculator!$B$31&lt;Calculator!$G$15),"—",ROUND((1+SQRT(((50*POWER(80,POWER(COS(PI()*MOD(Calculator!$B$31/Calculator!$F$15,1)),2))-$C44)^2+(1500*ABS(SIN(2*PI()*MOD(Calculator!$B$31/Calculator!$F$15,1)))*IF(MOD(Calculator!$B$31/Calculator!$F$15,1)&lt;0.5,-1,1))^2)/((50*POWER(80,POWER(COS(PI()*MOD(Calculator!$B$31/Calculator!$F$15,1)),2))+$C44)^2+(1500*ABS(SIN(2*PI()*MOD(Calculator!$B$31/Calculator!$F$15,1)))*IF(MOD(Calculator!$B$31/Calculator!$F$15,1)&lt;0.5,-1,1))^2)))/(1-SQRT(((50*POWER(80,POWER(COS(PI()*MOD(Calculator!$B$31/Calculator!$F$15,1)),2))-$C44)^2+(1500*ABS(SIN(2*PI()*MOD(Calculator!$B$31/Calculator!$F$15,1)))*IF(MOD(Calculator!$B$31/Calculator!$F$15,1)&lt;0.5,-1,1))^2)/((50*POWER(80,POWER(COS(PI()*MOD(Calculator!$B$31/Calculator!$F$15,1)),2))+$C44)^2+(1500*ABS(SIN(2*PI()*MOD(Calculator!$B$31/Calculator!$F$15,1)))*IF(MOD(Calculator!$B$31/Calculator!$F$15,1)&lt;0.5,-1,1))^2))),2))</f>
        <v>26.77</v>
      </c>
      <c r="AF44" s="298" t="str">
        <f aca="false">IF(OR(Calculator!$E$16&lt;&gt;"YES",Calculator!$B$31&lt;Calculator!$G$16),"—",ROUND((1+SQRT(((50*POWER(80,POWER(COS(PI()*MOD(Calculator!$B$31/Calculator!$F$16,1)),2))-$C44)^2+(1500*ABS(SIN(2*PI()*MOD(Calculator!$B$31/Calculator!$F$16,1)))*IF(MOD(Calculator!$B$31/Calculator!$F$16,1)&lt;0.5,-1,1))^2)/((50*POWER(80,POWER(COS(PI()*MOD(Calculator!$B$31/Calculator!$F$16,1)),2))+$C44)^2+(1500*ABS(SIN(2*PI()*MOD(Calculator!$B$31/Calculator!$F$16,1)))*IF(MOD(Calculator!$B$31/Calculator!$F$16,1)&lt;0.5,-1,1))^2)))/(1-SQRT(((50*POWER(80,POWER(COS(PI()*MOD(Calculator!$B$31/Calculator!$F$16,1)),2))-$C44)^2+(1500*ABS(SIN(2*PI()*MOD(Calculator!$B$31/Calculator!$F$16,1)))*IF(MOD(Calculator!$B$31/Calculator!$F$16,1)&lt;0.5,-1,1))^2)/((50*POWER(80,POWER(COS(PI()*MOD(Calculator!$B$31/Calculator!$F$16,1)),2))+$C44)^2+(1500*ABS(SIN(2*PI()*MOD(Calculator!$B$31/Calculator!$F$16,1)))*IF(MOD(Calculator!$B$31/Calculator!$F$16,1)&lt;0.5,-1,1))^2))),2))</f>
        <v>—</v>
      </c>
      <c r="AG44" s="298" t="n">
        <f aca="false">IF(OR(Calculator!$E$17&lt;&gt;"YES",Calculator!$B$31&lt;Calculator!$G$17),"—",ROUND((1+SQRT(((50*POWER(80,POWER(COS(PI()*MOD(Calculator!$B$31/Calculator!$F$17,1)),2))-$C44)^2+(1500*ABS(SIN(2*PI()*MOD(Calculator!$B$31/Calculator!$F$17,1)))*IF(MOD(Calculator!$B$31/Calculator!$F$17,1)&lt;0.5,-1,1))^2)/((50*POWER(80,POWER(COS(PI()*MOD(Calculator!$B$31/Calculator!$F$17,1)),2))+$C44)^2+(1500*ABS(SIN(2*PI()*MOD(Calculator!$B$31/Calculator!$F$17,1)))*IF(MOD(Calculator!$B$31/Calculator!$F$17,1)&lt;0.5,-1,1))^2)))/(1-SQRT(((50*POWER(80,POWER(COS(PI()*MOD(Calculator!$B$31/Calculator!$F$17,1)),2))-$C44)^2+(1500*ABS(SIN(2*PI()*MOD(Calculator!$B$31/Calculator!$F$17,1)))*IF(MOD(Calculator!$B$31/Calculator!$F$17,1)&lt;0.5,-1,1))^2)/((50*POWER(80,POWER(COS(PI()*MOD(Calculator!$B$31/Calculator!$F$17,1)),2))+$C44)^2+(1500*ABS(SIN(2*PI()*MOD(Calculator!$B$31/Calculator!$F$17,1)))*IF(MOD(Calculator!$B$31/Calculator!$F$17,1)&lt;0.5,-1,1))^2))),2))</f>
        <v>22.89</v>
      </c>
      <c r="AH44" s="298" t="str">
        <f aca="false">IF(OR(Calculator!$E$18&lt;&gt;"YES",Calculator!$B$31&lt;Calculator!$G$18),"—",ROUND((1+SQRT(((50*POWER(80,POWER(COS(PI()*MOD(Calculator!$B$31/Calculator!$F$18,1)),2))-$C44)^2+(1500*ABS(SIN(2*PI()*MOD(Calculator!$B$31/Calculator!$F$18,1)))*IF(MOD(Calculator!$B$31/Calculator!$F$18,1)&lt;0.5,-1,1))^2)/((50*POWER(80,POWER(COS(PI()*MOD(Calculator!$B$31/Calculator!$F$18,1)),2))+$C44)^2+(1500*ABS(SIN(2*PI()*MOD(Calculator!$B$31/Calculator!$F$18,1)))*IF(MOD(Calculator!$B$31/Calculator!$F$18,1)&lt;0.5,-1,1))^2)))/(1-SQRT(((50*POWER(80,POWER(COS(PI()*MOD(Calculator!$B$31/Calculator!$F$18,1)),2))-$C44)^2+(1500*ABS(SIN(2*PI()*MOD(Calculator!$B$31/Calculator!$F$18,1)))*IF(MOD(Calculator!$B$31/Calculator!$F$18,1)&lt;0.5,-1,1))^2)/((50*POWER(80,POWER(COS(PI()*MOD(Calculator!$B$31/Calculator!$F$18,1)),2))+$C44)^2+(1500*ABS(SIN(2*PI()*MOD(Calculator!$B$31/Calculator!$F$18,1)))*IF(MOD(Calculator!$B$31/Calculator!$F$18,1)&lt;0.5,-1,1))^2))),2))</f>
        <v>—</v>
      </c>
      <c r="AI44" s="298" t="str">
        <f aca="false">IF(OR(Calculator!$E$19&lt;&gt;"YES",Calculator!$B$31&lt;Calculator!$G$19),"—",ROUND((1+SQRT(((50*POWER(80,POWER(COS(PI()*MOD(Calculator!$B$31/Calculator!$F$19,1)),2))-$C44)^2+(1500*ABS(SIN(2*PI()*MOD(Calculator!$B$31/Calculator!$F$19,1)))*IF(MOD(Calculator!$B$31/Calculator!$F$19,1)&lt;0.5,-1,1))^2)/((50*POWER(80,POWER(COS(PI()*MOD(Calculator!$B$31/Calculator!$F$19,1)),2))+$C44)^2+(1500*ABS(SIN(2*PI()*MOD(Calculator!$B$31/Calculator!$F$19,1)))*IF(MOD(Calculator!$B$31/Calculator!$F$19,1)&lt;0.5,-1,1))^2)))/(1-SQRT(((50*POWER(80,POWER(COS(PI()*MOD(Calculator!$B$31/Calculator!$F$19,1)),2))-$C44)^2+(1500*ABS(SIN(2*PI()*MOD(Calculator!$B$31/Calculator!$F$19,1)))*IF(MOD(Calculator!$B$31/Calculator!$F$19,1)&lt;0.5,-1,1))^2)/((50*POWER(80,POWER(COS(PI()*MOD(Calculator!$B$31/Calculator!$F$19,1)),2))+$C44)^2+(1500*ABS(SIN(2*PI()*MOD(Calculator!$B$31/Calculator!$F$19,1)))*IF(MOD(Calculator!$B$31/Calculator!$F$19,1)&lt;0.5,-1,1))^2))),2))</f>
        <v>—</v>
      </c>
      <c r="AJ44" s="298" t="str">
        <f aca="false">IF(OR(Calculator!$E$20&lt;&gt;"YES",Calculator!$B$31&lt;Calculator!$G$20),"—",ROUND((1+SQRT(((50*POWER(80,POWER(COS(PI()*MOD(Calculator!$B$31/Calculator!$F$20,1)),2))-$C44)^2+(1500*ABS(SIN(2*PI()*MOD(Calculator!$B$31/Calculator!$F$20,1)))*IF(MOD(Calculator!$B$31/Calculator!$F$20,1)&lt;0.5,-1,1))^2)/((50*POWER(80,POWER(COS(PI()*MOD(Calculator!$B$31/Calculator!$F$20,1)),2))+$C44)^2+(1500*ABS(SIN(2*PI()*MOD(Calculator!$B$31/Calculator!$F$20,1)))*IF(MOD(Calculator!$B$31/Calculator!$F$20,1)&lt;0.5,-1,1))^2)))/(1-SQRT(((50*POWER(80,POWER(COS(PI()*MOD(Calculator!$B$31/Calculator!$F$20,1)),2))-$C44)^2+(1500*ABS(SIN(2*PI()*MOD(Calculator!$B$31/Calculator!$F$20,1)))*IF(MOD(Calculator!$B$31/Calculator!$F$20,1)&lt;0.5,-1,1))^2)/((50*POWER(80,POWER(COS(PI()*MOD(Calculator!$B$31/Calculator!$F$20,1)),2))+$C44)^2+(1500*ABS(SIN(2*PI()*MOD(Calculator!$B$31/Calculator!$F$20,1)))*IF(MOD(Calculator!$B$31/Calculator!$F$20,1)&lt;0.5,-1,1))^2))),2))</f>
        <v>—</v>
      </c>
      <c r="AK44" s="298" t="str">
        <f aca="false">IF(OR(Calculator!$E$21&lt;&gt;"YES",Calculator!$B$31&lt;Calculator!$G$21),"—",ROUND((1+SQRT(((50*POWER(80,POWER(COS(PI()*MOD(Calculator!$B$31/Calculator!$F$21,1)),2))-$C44)^2+(1500*ABS(SIN(2*PI()*MOD(Calculator!$B$31/Calculator!$F$21,1)))*IF(MOD(Calculator!$B$31/Calculator!$F$21,1)&lt;0.5,-1,1))^2)/((50*POWER(80,POWER(COS(PI()*MOD(Calculator!$B$31/Calculator!$F$21,1)),2))+$C44)^2+(1500*ABS(SIN(2*PI()*MOD(Calculator!$B$31/Calculator!$F$21,1)))*IF(MOD(Calculator!$B$31/Calculator!$F$21,1)&lt;0.5,-1,1))^2)))/(1-SQRT(((50*POWER(80,POWER(COS(PI()*MOD(Calculator!$B$31/Calculator!$F$21,1)),2))-$C44)^2+(1500*ABS(SIN(2*PI()*MOD(Calculator!$B$31/Calculator!$F$21,1)))*IF(MOD(Calculator!$B$31/Calculator!$F$21,1)&lt;0.5,-1,1))^2)/((50*POWER(80,POWER(COS(PI()*MOD(Calculator!$B$31/Calculator!$F$21,1)),2))+$C44)^2+(1500*ABS(SIN(2*PI()*MOD(Calculator!$B$31/Calculator!$F$21,1)))*IF(MOD(Calculator!$B$31/Calculator!$F$21,1)&lt;0.5,-1,1))^2))),2))</f>
        <v>—</v>
      </c>
      <c r="AL44" s="298" t="str">
        <f aca="false">IF(OR(Calculator!$E$22&lt;&gt;"YES",Calculator!$B$31&lt;Calculator!$G$22),"—",ROUND((1+SQRT(((50*POWER(80,POWER(COS(PI()*MOD(Calculator!$B$31/Calculator!$F$22,1)),2))-$C44)^2+(1500*ABS(SIN(2*PI()*MOD(Calculator!$B$31/Calculator!$F$22,1)))*IF(MOD(Calculator!$B$31/Calculator!$F$22,1)&lt;0.5,-1,1))^2)/((50*POWER(80,POWER(COS(PI()*MOD(Calculator!$B$31/Calculator!$F$22,1)),2))+$C44)^2+(1500*ABS(SIN(2*PI()*MOD(Calculator!$B$31/Calculator!$F$22,1)))*IF(MOD(Calculator!$B$31/Calculator!$F$22,1)&lt;0.5,-1,1))^2)))/(1-SQRT(((50*POWER(80,POWER(COS(PI()*MOD(Calculator!$B$31/Calculator!$F$22,1)),2))-$C44)^2+(1500*ABS(SIN(2*PI()*MOD(Calculator!$B$31/Calculator!$F$22,1)))*IF(MOD(Calculator!$B$31/Calculator!$F$22,1)&lt;0.5,-1,1))^2)/((50*POWER(80,POWER(COS(PI()*MOD(Calculator!$B$31/Calculator!$F$22,1)),2))+$C44)^2+(1500*ABS(SIN(2*PI()*MOD(Calculator!$B$31/Calculator!$F$22,1)))*IF(MOD(Calculator!$B$31/Calculator!$F$22,1)&lt;0.5,-1,1))^2))),2))</f>
        <v>—</v>
      </c>
      <c r="AM44" s="293" t="n">
        <f aca="false">IFERROR(ROUND((IF(ISNUMBER(AB44),AB44,0)+IF(ISNUMBER(AC44),AC44,0)+IF(ISNUMBER(AD44),AD44,0)+IF(ISNUMBER(AE44),AE44,0)+IF(ISNUMBER(AF44),AF44,0)+IF(ISNUMBER(AG44),AG44,0)+IF(ISNUMBER(AH44),AH44,0)+IF(ISNUMBER(AI44),AI44,0)+IF(ISNUMBER(AJ44),AJ44,0)+IF(ISNUMBER(AK44),AK44,0)+IF(ISNUMBER(AL44),AL44,0))/(IF(ISNUMBER(AB44),1,0)+IF(ISNUMBER(AC44),1,0)+IF(ISNUMBER(AD44),1,0)+IF(ISNUMBER(AE44),1,0)+IF(ISNUMBER(AF44),1,0)+IF(ISNUMBER(AG44),1,0)+IF(ISNUMBER(AH44),1,0)+IF(ISNUMBER(AI44),1,0)+IF(ISNUMBER(AJ44),1,0)+IF(ISNUMBER(AK44),1,0)+IF(ISNUMBER(AL44),1,0)),4),"")</f>
        <v>24.83</v>
      </c>
      <c r="AN44" s="299" t="str">
        <f aca="false">IF(OR(Calculator!$E$12&lt;&gt;"YES",Calculator!$B$32&lt;Calculator!$G$12),"—",ROUND((1+SQRT(((50*POWER(80,POWER(COS(PI()*MOD(Calculator!$B$32/Calculator!$F$12,1)),2))-$C44)^2+(1500*ABS(SIN(2*PI()*MOD(Calculator!$B$32/Calculator!$F$12,1)))*IF(MOD(Calculator!$B$32/Calculator!$F$12,1)&lt;0.5,-1,1))^2)/((50*POWER(80,POWER(COS(PI()*MOD(Calculator!$B$32/Calculator!$F$12,1)),2))+$C44)^2+(1500*ABS(SIN(2*PI()*MOD(Calculator!$B$32/Calculator!$F$12,1)))*IF(MOD(Calculator!$B$32/Calculator!$F$12,1)&lt;0.5,-1,1))^2)))/(1-SQRT(((50*POWER(80,POWER(COS(PI()*MOD(Calculator!$B$32/Calculator!$F$12,1)),2))-$C44)^2+(1500*ABS(SIN(2*PI()*MOD(Calculator!$B$32/Calculator!$F$12,1)))*IF(MOD(Calculator!$B$32/Calculator!$F$12,1)&lt;0.5,-1,1))^2)/((50*POWER(80,POWER(COS(PI()*MOD(Calculator!$B$32/Calculator!$F$12,1)),2))+$C44)^2+(1500*ABS(SIN(2*PI()*MOD(Calculator!$B$32/Calculator!$F$12,1)))*IF(MOD(Calculator!$B$32/Calculator!$F$12,1)&lt;0.5,-1,1))^2))),2))</f>
        <v>—</v>
      </c>
      <c r="AO44" s="299" t="str">
        <f aca="false">IF(OR(Calculator!$E$13&lt;&gt;"YES",Calculator!$B$32&lt;Calculator!$G$13),"—",ROUND((1+SQRT(((50*POWER(80,POWER(COS(PI()*MOD(Calculator!$B$32/Calculator!$F$13,1)),2))-$C44)^2+(1500*ABS(SIN(2*PI()*MOD(Calculator!$B$32/Calculator!$F$13,1)))*IF(MOD(Calculator!$B$32/Calculator!$F$13,1)&lt;0.5,-1,1))^2)/((50*POWER(80,POWER(COS(PI()*MOD(Calculator!$B$32/Calculator!$F$13,1)),2))+$C44)^2+(1500*ABS(SIN(2*PI()*MOD(Calculator!$B$32/Calculator!$F$13,1)))*IF(MOD(Calculator!$B$32/Calculator!$F$13,1)&lt;0.5,-1,1))^2)))/(1-SQRT(((50*POWER(80,POWER(COS(PI()*MOD(Calculator!$B$32/Calculator!$F$13,1)),2))-$C44)^2+(1500*ABS(SIN(2*PI()*MOD(Calculator!$B$32/Calculator!$F$13,1)))*IF(MOD(Calculator!$B$32/Calculator!$F$13,1)&lt;0.5,-1,1))^2)/((50*POWER(80,POWER(COS(PI()*MOD(Calculator!$B$32/Calculator!$F$13,1)),2))+$C44)^2+(1500*ABS(SIN(2*PI()*MOD(Calculator!$B$32/Calculator!$F$13,1)))*IF(MOD(Calculator!$B$32/Calculator!$F$13,1)&lt;0.5,-1,1))^2))),2))</f>
        <v>—</v>
      </c>
      <c r="AP44" s="299" t="str">
        <f aca="false">IF(OR(Calculator!$E$14&lt;&gt;"YES",Calculator!$B$32&lt;Calculator!$G$14),"—",ROUND((1+SQRT(((50*POWER(80,POWER(COS(PI()*MOD(Calculator!$B$32/Calculator!$F$14,1)),2))-$C44)^2+(1500*ABS(SIN(2*PI()*MOD(Calculator!$B$32/Calculator!$F$14,1)))*IF(MOD(Calculator!$B$32/Calculator!$F$14,1)&lt;0.5,-1,1))^2)/((50*POWER(80,POWER(COS(PI()*MOD(Calculator!$B$32/Calculator!$F$14,1)),2))+$C44)^2+(1500*ABS(SIN(2*PI()*MOD(Calculator!$B$32/Calculator!$F$14,1)))*IF(MOD(Calculator!$B$32/Calculator!$F$14,1)&lt;0.5,-1,1))^2)))/(1-SQRT(((50*POWER(80,POWER(COS(PI()*MOD(Calculator!$B$32/Calculator!$F$14,1)),2))-$C44)^2+(1500*ABS(SIN(2*PI()*MOD(Calculator!$B$32/Calculator!$F$14,1)))*IF(MOD(Calculator!$B$32/Calculator!$F$14,1)&lt;0.5,-1,1))^2)/((50*POWER(80,POWER(COS(PI()*MOD(Calculator!$B$32/Calculator!$F$14,1)),2))+$C44)^2+(1500*ABS(SIN(2*PI()*MOD(Calculator!$B$32/Calculator!$F$14,1)))*IF(MOD(Calculator!$B$32/Calculator!$F$14,1)&lt;0.5,-1,1))^2))),2))</f>
        <v>—</v>
      </c>
      <c r="AQ44" s="299" t="n">
        <f aca="false">IF(OR(Calculator!$E$15&lt;&gt;"YES",Calculator!$B$32&lt;Calculator!$G$15),"—",ROUND((1+SQRT(((50*POWER(80,POWER(COS(PI()*MOD(Calculator!$B$32/Calculator!$F$15,1)),2))-$C44)^2+(1500*ABS(SIN(2*PI()*MOD(Calculator!$B$32/Calculator!$F$15,1)))*IF(MOD(Calculator!$B$32/Calculator!$F$15,1)&lt;0.5,-1,1))^2)/((50*POWER(80,POWER(COS(PI()*MOD(Calculator!$B$32/Calculator!$F$15,1)),2))+$C44)^2+(1500*ABS(SIN(2*PI()*MOD(Calculator!$B$32/Calculator!$F$15,1)))*IF(MOD(Calculator!$B$32/Calculator!$F$15,1)&lt;0.5,-1,1))^2)))/(1-SQRT(((50*POWER(80,POWER(COS(PI()*MOD(Calculator!$B$32/Calculator!$F$15,1)),2))-$C44)^2+(1500*ABS(SIN(2*PI()*MOD(Calculator!$B$32/Calculator!$F$15,1)))*IF(MOD(Calculator!$B$32/Calculator!$F$15,1)&lt;0.5,-1,1))^2)/((50*POWER(80,POWER(COS(PI()*MOD(Calculator!$B$32/Calculator!$F$15,1)),2))+$C44)^2+(1500*ABS(SIN(2*PI()*MOD(Calculator!$B$32/Calculator!$F$15,1)))*IF(MOD(Calculator!$B$32/Calculator!$F$15,1)&lt;0.5,-1,1))^2))),2))</f>
        <v>5.44</v>
      </c>
      <c r="AR44" s="299" t="str">
        <f aca="false">IF(OR(Calculator!$E$16&lt;&gt;"YES",Calculator!$B$32&lt;Calculator!$G$16),"—",ROUND((1+SQRT(((50*POWER(80,POWER(COS(PI()*MOD(Calculator!$B$32/Calculator!$F$16,1)),2))-$C44)^2+(1500*ABS(SIN(2*PI()*MOD(Calculator!$B$32/Calculator!$F$16,1)))*IF(MOD(Calculator!$B$32/Calculator!$F$16,1)&lt;0.5,-1,1))^2)/((50*POWER(80,POWER(COS(PI()*MOD(Calculator!$B$32/Calculator!$F$16,1)),2))+$C44)^2+(1500*ABS(SIN(2*PI()*MOD(Calculator!$B$32/Calculator!$F$16,1)))*IF(MOD(Calculator!$B$32/Calculator!$F$16,1)&lt;0.5,-1,1))^2)))/(1-SQRT(((50*POWER(80,POWER(COS(PI()*MOD(Calculator!$B$32/Calculator!$F$16,1)),2))-$C44)^2+(1500*ABS(SIN(2*PI()*MOD(Calculator!$B$32/Calculator!$F$16,1)))*IF(MOD(Calculator!$B$32/Calculator!$F$16,1)&lt;0.5,-1,1))^2)/((50*POWER(80,POWER(COS(PI()*MOD(Calculator!$B$32/Calculator!$F$16,1)),2))+$C44)^2+(1500*ABS(SIN(2*PI()*MOD(Calculator!$B$32/Calculator!$F$16,1)))*IF(MOD(Calculator!$B$32/Calculator!$F$16,1)&lt;0.5,-1,1))^2))),2))</f>
        <v>—</v>
      </c>
      <c r="AS44" s="299" t="n">
        <f aca="false">IF(OR(Calculator!$E$17&lt;&gt;"YES",Calculator!$B$32&lt;Calculator!$G$17),"—",ROUND((1+SQRT(((50*POWER(80,POWER(COS(PI()*MOD(Calculator!$B$32/Calculator!$F$17,1)),2))-$C44)^2+(1500*ABS(SIN(2*PI()*MOD(Calculator!$B$32/Calculator!$F$17,1)))*IF(MOD(Calculator!$B$32/Calculator!$F$17,1)&lt;0.5,-1,1))^2)/((50*POWER(80,POWER(COS(PI()*MOD(Calculator!$B$32/Calculator!$F$17,1)),2))+$C44)^2+(1500*ABS(SIN(2*PI()*MOD(Calculator!$B$32/Calculator!$F$17,1)))*IF(MOD(Calculator!$B$32/Calculator!$F$17,1)&lt;0.5,-1,1))^2)))/(1-SQRT(((50*POWER(80,POWER(COS(PI()*MOD(Calculator!$B$32/Calculator!$F$17,1)),2))-$C44)^2+(1500*ABS(SIN(2*PI()*MOD(Calculator!$B$32/Calculator!$F$17,1)))*IF(MOD(Calculator!$B$32/Calculator!$F$17,1)&lt;0.5,-1,1))^2)/((50*POWER(80,POWER(COS(PI()*MOD(Calculator!$B$32/Calculator!$F$17,1)),2))+$C44)^2+(1500*ABS(SIN(2*PI()*MOD(Calculator!$B$32/Calculator!$F$17,1)))*IF(MOD(Calculator!$B$32/Calculator!$F$17,1)&lt;0.5,-1,1))^2))),2))</f>
        <v>23.71</v>
      </c>
      <c r="AT44" s="299" t="str">
        <f aca="false">IF(OR(Calculator!$E$18&lt;&gt;"YES",Calculator!$B$32&lt;Calculator!$G$18),"—",ROUND((1+SQRT(((50*POWER(80,POWER(COS(PI()*MOD(Calculator!$B$32/Calculator!$F$18,1)),2))-$C44)^2+(1500*ABS(SIN(2*PI()*MOD(Calculator!$B$32/Calculator!$F$18,1)))*IF(MOD(Calculator!$B$32/Calculator!$F$18,1)&lt;0.5,-1,1))^2)/((50*POWER(80,POWER(COS(PI()*MOD(Calculator!$B$32/Calculator!$F$18,1)),2))+$C44)^2+(1500*ABS(SIN(2*PI()*MOD(Calculator!$B$32/Calculator!$F$18,1)))*IF(MOD(Calculator!$B$32/Calculator!$F$18,1)&lt;0.5,-1,1))^2)))/(1-SQRT(((50*POWER(80,POWER(COS(PI()*MOD(Calculator!$B$32/Calculator!$F$18,1)),2))-$C44)^2+(1500*ABS(SIN(2*PI()*MOD(Calculator!$B$32/Calculator!$F$18,1)))*IF(MOD(Calculator!$B$32/Calculator!$F$18,1)&lt;0.5,-1,1))^2)/((50*POWER(80,POWER(COS(PI()*MOD(Calculator!$B$32/Calculator!$F$18,1)),2))+$C44)^2+(1500*ABS(SIN(2*PI()*MOD(Calculator!$B$32/Calculator!$F$18,1)))*IF(MOD(Calculator!$B$32/Calculator!$F$18,1)&lt;0.5,-1,1))^2))),2))</f>
        <v>—</v>
      </c>
      <c r="AU44" s="299" t="str">
        <f aca="false">IF(OR(Calculator!$E$19&lt;&gt;"YES",Calculator!$B$32&lt;Calculator!$G$19),"—",ROUND((1+SQRT(((50*POWER(80,POWER(COS(PI()*MOD(Calculator!$B$32/Calculator!$F$19,1)),2))-$C44)^2+(1500*ABS(SIN(2*PI()*MOD(Calculator!$B$32/Calculator!$F$19,1)))*IF(MOD(Calculator!$B$32/Calculator!$F$19,1)&lt;0.5,-1,1))^2)/((50*POWER(80,POWER(COS(PI()*MOD(Calculator!$B$32/Calculator!$F$19,1)),2))+$C44)^2+(1500*ABS(SIN(2*PI()*MOD(Calculator!$B$32/Calculator!$F$19,1)))*IF(MOD(Calculator!$B$32/Calculator!$F$19,1)&lt;0.5,-1,1))^2)))/(1-SQRT(((50*POWER(80,POWER(COS(PI()*MOD(Calculator!$B$32/Calculator!$F$19,1)),2))-$C44)^2+(1500*ABS(SIN(2*PI()*MOD(Calculator!$B$32/Calculator!$F$19,1)))*IF(MOD(Calculator!$B$32/Calculator!$F$19,1)&lt;0.5,-1,1))^2)/((50*POWER(80,POWER(COS(PI()*MOD(Calculator!$B$32/Calculator!$F$19,1)),2))+$C44)^2+(1500*ABS(SIN(2*PI()*MOD(Calculator!$B$32/Calculator!$F$19,1)))*IF(MOD(Calculator!$B$32/Calculator!$F$19,1)&lt;0.5,-1,1))^2))),2))</f>
        <v>—</v>
      </c>
      <c r="AV44" s="299" t="str">
        <f aca="false">IF(OR(Calculator!$E$20&lt;&gt;"YES",Calculator!$B$32&lt;Calculator!$G$20),"—",ROUND((1+SQRT(((50*POWER(80,POWER(COS(PI()*MOD(Calculator!$B$32/Calculator!$F$20,1)),2))-$C44)^2+(1500*ABS(SIN(2*PI()*MOD(Calculator!$B$32/Calculator!$F$20,1)))*IF(MOD(Calculator!$B$32/Calculator!$F$20,1)&lt;0.5,-1,1))^2)/((50*POWER(80,POWER(COS(PI()*MOD(Calculator!$B$32/Calculator!$F$20,1)),2))+$C44)^2+(1500*ABS(SIN(2*PI()*MOD(Calculator!$B$32/Calculator!$F$20,1)))*IF(MOD(Calculator!$B$32/Calculator!$F$20,1)&lt;0.5,-1,1))^2)))/(1-SQRT(((50*POWER(80,POWER(COS(PI()*MOD(Calculator!$B$32/Calculator!$F$20,1)),2))-$C44)^2+(1500*ABS(SIN(2*PI()*MOD(Calculator!$B$32/Calculator!$F$20,1)))*IF(MOD(Calculator!$B$32/Calculator!$F$20,1)&lt;0.5,-1,1))^2)/((50*POWER(80,POWER(COS(PI()*MOD(Calculator!$B$32/Calculator!$F$20,1)),2))+$C44)^2+(1500*ABS(SIN(2*PI()*MOD(Calculator!$B$32/Calculator!$F$20,1)))*IF(MOD(Calculator!$B$32/Calculator!$F$20,1)&lt;0.5,-1,1))^2))),2))</f>
        <v>—</v>
      </c>
      <c r="AW44" s="299" t="str">
        <f aca="false">IF(OR(Calculator!$E$21&lt;&gt;"YES",Calculator!$B$32&lt;Calculator!$G$21),"—",ROUND((1+SQRT(((50*POWER(80,POWER(COS(PI()*MOD(Calculator!$B$32/Calculator!$F$21,1)),2))-$C44)^2+(1500*ABS(SIN(2*PI()*MOD(Calculator!$B$32/Calculator!$F$21,1)))*IF(MOD(Calculator!$B$32/Calculator!$F$21,1)&lt;0.5,-1,1))^2)/((50*POWER(80,POWER(COS(PI()*MOD(Calculator!$B$32/Calculator!$F$21,1)),2))+$C44)^2+(1500*ABS(SIN(2*PI()*MOD(Calculator!$B$32/Calculator!$F$21,1)))*IF(MOD(Calculator!$B$32/Calculator!$F$21,1)&lt;0.5,-1,1))^2)))/(1-SQRT(((50*POWER(80,POWER(COS(PI()*MOD(Calculator!$B$32/Calculator!$F$21,1)),2))-$C44)^2+(1500*ABS(SIN(2*PI()*MOD(Calculator!$B$32/Calculator!$F$21,1)))*IF(MOD(Calculator!$B$32/Calculator!$F$21,1)&lt;0.5,-1,1))^2)/((50*POWER(80,POWER(COS(PI()*MOD(Calculator!$B$32/Calculator!$F$21,1)),2))+$C44)^2+(1500*ABS(SIN(2*PI()*MOD(Calculator!$B$32/Calculator!$F$21,1)))*IF(MOD(Calculator!$B$32/Calculator!$F$21,1)&lt;0.5,-1,1))^2))),2))</f>
        <v>—</v>
      </c>
      <c r="AX44" s="299" t="str">
        <f aca="false">IF(OR(Calculator!$E$22&lt;&gt;"YES",Calculator!$B$32&lt;Calculator!$G$22),"—",ROUND((1+SQRT(((50*POWER(80,POWER(COS(PI()*MOD(Calculator!$B$32/Calculator!$F$22,1)),2))-$C44)^2+(1500*ABS(SIN(2*PI()*MOD(Calculator!$B$32/Calculator!$F$22,1)))*IF(MOD(Calculator!$B$32/Calculator!$F$22,1)&lt;0.5,-1,1))^2)/((50*POWER(80,POWER(COS(PI()*MOD(Calculator!$B$32/Calculator!$F$22,1)),2))+$C44)^2+(1500*ABS(SIN(2*PI()*MOD(Calculator!$B$32/Calculator!$F$22,1)))*IF(MOD(Calculator!$B$32/Calculator!$F$22,1)&lt;0.5,-1,1))^2)))/(1-SQRT(((50*POWER(80,POWER(COS(PI()*MOD(Calculator!$B$32/Calculator!$F$22,1)),2))-$C44)^2+(1500*ABS(SIN(2*PI()*MOD(Calculator!$B$32/Calculator!$F$22,1)))*IF(MOD(Calculator!$B$32/Calculator!$F$22,1)&lt;0.5,-1,1))^2)/((50*POWER(80,POWER(COS(PI()*MOD(Calculator!$B$32/Calculator!$F$22,1)),2))+$C44)^2+(1500*ABS(SIN(2*PI()*MOD(Calculator!$B$32/Calculator!$F$22,1)))*IF(MOD(Calculator!$B$32/Calculator!$F$22,1)&lt;0.5,-1,1))^2))),2))</f>
        <v>—</v>
      </c>
      <c r="AY44" s="293" t="n">
        <f aca="false">IFERROR(ROUND((IF(ISNUMBER(AN44),AN44,0)+IF(ISNUMBER(AO44),AO44,0)+IF(ISNUMBER(AP44),AP44,0)+IF(ISNUMBER(AQ44),AQ44,0)+IF(ISNUMBER(AR44),AR44,0)+IF(ISNUMBER(AS44),AS44,0)+IF(ISNUMBER(AT44),AT44,0)+IF(ISNUMBER(AU44),AU44,0)+IF(ISNUMBER(AV44),AV44,0)+IF(ISNUMBER(AW44),AW44,0)+IF(ISNUMBER(AX44),AX44,0))/(IF(ISNUMBER(AN44),1,0)+IF(ISNUMBER(AO44),1,0)+IF(ISNUMBER(AP44),1,0)+IF(ISNUMBER(AQ44),1,0)+IF(ISNUMBER(AR44),1,0)+IF(ISNUMBER(AS44),1,0)+IF(ISNUMBER(AT44),1,0)+IF(ISNUMBER(AU44),1,0)+IF(ISNUMBER(AV44),1,0)+IF(ISNUMBER(AW44),1,0)+IF(ISNUMBER(AX44),1,0)),4),"")</f>
        <v>14.575</v>
      </c>
      <c r="AZ44" s="299" t="str">
        <f aca="false">IF(OR(Calculator!$E$12&lt;&gt;"YES",Calculator!$B$33&lt;Calculator!$G$12),"—",ROUND((1+SQRT(((50*POWER(80,POWER(COS(PI()*MOD(Calculator!$B$33/Calculator!$F$12,1)),2))-$C44)^2+(1500*ABS(SIN(2*PI()*MOD(Calculator!$B$33/Calculator!$F$12,1)))*IF(MOD(Calculator!$B$33/Calculator!$F$12,1)&lt;0.5,-1,1))^2)/((50*POWER(80,POWER(COS(PI()*MOD(Calculator!$B$33/Calculator!$F$12,1)),2))+$C44)^2+(1500*ABS(SIN(2*PI()*MOD(Calculator!$B$33/Calculator!$F$12,1)))*IF(MOD(Calculator!$B$33/Calculator!$F$12,1)&lt;0.5,-1,1))^2)))/(1-SQRT(((50*POWER(80,POWER(COS(PI()*MOD(Calculator!$B$33/Calculator!$F$12,1)),2))-$C44)^2+(1500*ABS(SIN(2*PI()*MOD(Calculator!$B$33/Calculator!$F$12,1)))*IF(MOD(Calculator!$B$33/Calculator!$F$12,1)&lt;0.5,-1,1))^2)/((50*POWER(80,POWER(COS(PI()*MOD(Calculator!$B$33/Calculator!$F$12,1)),2))+$C44)^2+(1500*ABS(SIN(2*PI()*MOD(Calculator!$B$33/Calculator!$F$12,1)))*IF(MOD(Calculator!$B$33/Calculator!$F$12,1)&lt;0.5,-1,1))^2))),2))</f>
        <v>—</v>
      </c>
      <c r="BA44" s="299" t="str">
        <f aca="false">IF(OR(Calculator!$E$13&lt;&gt;"YES",Calculator!$B$33&lt;Calculator!$G$13),"—",ROUND((1+SQRT(((50*POWER(80,POWER(COS(PI()*MOD(Calculator!$B$33/Calculator!$F$13,1)),2))-$C44)^2+(1500*ABS(SIN(2*PI()*MOD(Calculator!$B$33/Calculator!$F$13,1)))*IF(MOD(Calculator!$B$33/Calculator!$F$13,1)&lt;0.5,-1,1))^2)/((50*POWER(80,POWER(COS(PI()*MOD(Calculator!$B$33/Calculator!$F$13,1)),2))+$C44)^2+(1500*ABS(SIN(2*PI()*MOD(Calculator!$B$33/Calculator!$F$13,1)))*IF(MOD(Calculator!$B$33/Calculator!$F$13,1)&lt;0.5,-1,1))^2)))/(1-SQRT(((50*POWER(80,POWER(COS(PI()*MOD(Calculator!$B$33/Calculator!$F$13,1)),2))-$C44)^2+(1500*ABS(SIN(2*PI()*MOD(Calculator!$B$33/Calculator!$F$13,1)))*IF(MOD(Calculator!$B$33/Calculator!$F$13,1)&lt;0.5,-1,1))^2)/((50*POWER(80,POWER(COS(PI()*MOD(Calculator!$B$33/Calculator!$F$13,1)),2))+$C44)^2+(1500*ABS(SIN(2*PI()*MOD(Calculator!$B$33/Calculator!$F$13,1)))*IF(MOD(Calculator!$B$33/Calculator!$F$13,1)&lt;0.5,-1,1))^2))),2))</f>
        <v>—</v>
      </c>
      <c r="BB44" s="299" t="str">
        <f aca="false">IF(OR(Calculator!$E$14&lt;&gt;"YES",Calculator!$B$33&lt;Calculator!$G$14),"—",ROUND((1+SQRT(((50*POWER(80,POWER(COS(PI()*MOD(Calculator!$B$33/Calculator!$F$14,1)),2))-$C44)^2+(1500*ABS(SIN(2*PI()*MOD(Calculator!$B$33/Calculator!$F$14,1)))*IF(MOD(Calculator!$B$33/Calculator!$F$14,1)&lt;0.5,-1,1))^2)/((50*POWER(80,POWER(COS(PI()*MOD(Calculator!$B$33/Calculator!$F$14,1)),2))+$C44)^2+(1500*ABS(SIN(2*PI()*MOD(Calculator!$B$33/Calculator!$F$14,1)))*IF(MOD(Calculator!$B$33/Calculator!$F$14,1)&lt;0.5,-1,1))^2)))/(1-SQRT(((50*POWER(80,POWER(COS(PI()*MOD(Calculator!$B$33/Calculator!$F$14,1)),2))-$C44)^2+(1500*ABS(SIN(2*PI()*MOD(Calculator!$B$33/Calculator!$F$14,1)))*IF(MOD(Calculator!$B$33/Calculator!$F$14,1)&lt;0.5,-1,1))^2)/((50*POWER(80,POWER(COS(PI()*MOD(Calculator!$B$33/Calculator!$F$14,1)),2))+$C44)^2+(1500*ABS(SIN(2*PI()*MOD(Calculator!$B$33/Calculator!$F$14,1)))*IF(MOD(Calculator!$B$33/Calculator!$F$14,1)&lt;0.5,-1,1))^2))),2))</f>
        <v>—</v>
      </c>
      <c r="BC44" s="299" t="n">
        <f aca="false">IF(OR(Calculator!$E$15&lt;&gt;"YES",Calculator!$B$33&lt;Calculator!$G$15),"—",ROUND((1+SQRT(((50*POWER(80,POWER(COS(PI()*MOD(Calculator!$B$33/Calculator!$F$15,1)),2))-$C44)^2+(1500*ABS(SIN(2*PI()*MOD(Calculator!$B$33/Calculator!$F$15,1)))*IF(MOD(Calculator!$B$33/Calculator!$F$15,1)&lt;0.5,-1,1))^2)/((50*POWER(80,POWER(COS(PI()*MOD(Calculator!$B$33/Calculator!$F$15,1)),2))+$C44)^2+(1500*ABS(SIN(2*PI()*MOD(Calculator!$B$33/Calculator!$F$15,1)))*IF(MOD(Calculator!$B$33/Calculator!$F$15,1)&lt;0.5,-1,1))^2)))/(1-SQRT(((50*POWER(80,POWER(COS(PI()*MOD(Calculator!$B$33/Calculator!$F$15,1)),2))-$C44)^2+(1500*ABS(SIN(2*PI()*MOD(Calculator!$B$33/Calculator!$F$15,1)))*IF(MOD(Calculator!$B$33/Calculator!$F$15,1)&lt;0.5,-1,1))^2)/((50*POWER(80,POWER(COS(PI()*MOD(Calculator!$B$33/Calculator!$F$15,1)),2))+$C44)^2+(1500*ABS(SIN(2*PI()*MOD(Calculator!$B$33/Calculator!$F$15,1)))*IF(MOD(Calculator!$B$33/Calculator!$F$15,1)&lt;0.5,-1,1))^2))),2))</f>
        <v>5.58</v>
      </c>
      <c r="BD44" s="299" t="str">
        <f aca="false">IF(OR(Calculator!$E$16&lt;&gt;"YES",Calculator!$B$33&lt;Calculator!$G$16),"—",ROUND((1+SQRT(((50*POWER(80,POWER(COS(PI()*MOD(Calculator!$B$33/Calculator!$F$16,1)),2))-$C44)^2+(1500*ABS(SIN(2*PI()*MOD(Calculator!$B$33/Calculator!$F$16,1)))*IF(MOD(Calculator!$B$33/Calculator!$F$16,1)&lt;0.5,-1,1))^2)/((50*POWER(80,POWER(COS(PI()*MOD(Calculator!$B$33/Calculator!$F$16,1)),2))+$C44)^2+(1500*ABS(SIN(2*PI()*MOD(Calculator!$B$33/Calculator!$F$16,1)))*IF(MOD(Calculator!$B$33/Calculator!$F$16,1)&lt;0.5,-1,1))^2)))/(1-SQRT(((50*POWER(80,POWER(COS(PI()*MOD(Calculator!$B$33/Calculator!$F$16,1)),2))-$C44)^2+(1500*ABS(SIN(2*PI()*MOD(Calculator!$B$33/Calculator!$F$16,1)))*IF(MOD(Calculator!$B$33/Calculator!$F$16,1)&lt;0.5,-1,1))^2)/((50*POWER(80,POWER(COS(PI()*MOD(Calculator!$B$33/Calculator!$F$16,1)),2))+$C44)^2+(1500*ABS(SIN(2*PI()*MOD(Calculator!$B$33/Calculator!$F$16,1)))*IF(MOD(Calculator!$B$33/Calculator!$F$16,1)&lt;0.5,-1,1))^2))),2))</f>
        <v>—</v>
      </c>
      <c r="BE44" s="299" t="n">
        <f aca="false">IF(OR(Calculator!$E$17&lt;&gt;"YES",Calculator!$B$33&lt;Calculator!$G$17),"—",ROUND((1+SQRT(((50*POWER(80,POWER(COS(PI()*MOD(Calculator!$B$33/Calculator!$F$17,1)),2))-$C44)^2+(1500*ABS(SIN(2*PI()*MOD(Calculator!$B$33/Calculator!$F$17,1)))*IF(MOD(Calculator!$B$33/Calculator!$F$17,1)&lt;0.5,-1,1))^2)/((50*POWER(80,POWER(COS(PI()*MOD(Calculator!$B$33/Calculator!$F$17,1)),2))+$C44)^2+(1500*ABS(SIN(2*PI()*MOD(Calculator!$B$33/Calculator!$F$17,1)))*IF(MOD(Calculator!$B$33/Calculator!$F$17,1)&lt;0.5,-1,1))^2)))/(1-SQRT(((50*POWER(80,POWER(COS(PI()*MOD(Calculator!$B$33/Calculator!$F$17,1)),2))-$C44)^2+(1500*ABS(SIN(2*PI()*MOD(Calculator!$B$33/Calculator!$F$17,1)))*IF(MOD(Calculator!$B$33/Calculator!$F$17,1)&lt;0.5,-1,1))^2)/((50*POWER(80,POWER(COS(PI()*MOD(Calculator!$B$33/Calculator!$F$17,1)),2))+$C44)^2+(1500*ABS(SIN(2*PI()*MOD(Calculator!$B$33/Calculator!$F$17,1)))*IF(MOD(Calculator!$B$33/Calculator!$F$17,1)&lt;0.5,-1,1))^2))),2))</f>
        <v>25.34</v>
      </c>
      <c r="BF44" s="299" t="str">
        <f aca="false">IF(OR(Calculator!$E$18&lt;&gt;"YES",Calculator!$B$33&lt;Calculator!$G$18),"—",ROUND((1+SQRT(((50*POWER(80,POWER(COS(PI()*MOD(Calculator!$B$33/Calculator!$F$18,1)),2))-$C44)^2+(1500*ABS(SIN(2*PI()*MOD(Calculator!$B$33/Calculator!$F$18,1)))*IF(MOD(Calculator!$B$33/Calculator!$F$18,1)&lt;0.5,-1,1))^2)/((50*POWER(80,POWER(COS(PI()*MOD(Calculator!$B$33/Calculator!$F$18,1)),2))+$C44)^2+(1500*ABS(SIN(2*PI()*MOD(Calculator!$B$33/Calculator!$F$18,1)))*IF(MOD(Calculator!$B$33/Calculator!$F$18,1)&lt;0.5,-1,1))^2)))/(1-SQRT(((50*POWER(80,POWER(COS(PI()*MOD(Calculator!$B$33/Calculator!$F$18,1)),2))-$C44)^2+(1500*ABS(SIN(2*PI()*MOD(Calculator!$B$33/Calculator!$F$18,1)))*IF(MOD(Calculator!$B$33/Calculator!$F$18,1)&lt;0.5,-1,1))^2)/((50*POWER(80,POWER(COS(PI()*MOD(Calculator!$B$33/Calculator!$F$18,1)),2))+$C44)^2+(1500*ABS(SIN(2*PI()*MOD(Calculator!$B$33/Calculator!$F$18,1)))*IF(MOD(Calculator!$B$33/Calculator!$F$18,1)&lt;0.5,-1,1))^2))),2))</f>
        <v>—</v>
      </c>
      <c r="BG44" s="299" t="str">
        <f aca="false">IF(OR(Calculator!$E$19&lt;&gt;"YES",Calculator!$B$33&lt;Calculator!$G$19),"—",ROUND((1+SQRT(((50*POWER(80,POWER(COS(PI()*MOD(Calculator!$B$33/Calculator!$F$19,1)),2))-$C44)^2+(1500*ABS(SIN(2*PI()*MOD(Calculator!$B$33/Calculator!$F$19,1)))*IF(MOD(Calculator!$B$33/Calculator!$F$19,1)&lt;0.5,-1,1))^2)/((50*POWER(80,POWER(COS(PI()*MOD(Calculator!$B$33/Calculator!$F$19,1)),2))+$C44)^2+(1500*ABS(SIN(2*PI()*MOD(Calculator!$B$33/Calculator!$F$19,1)))*IF(MOD(Calculator!$B$33/Calculator!$F$19,1)&lt;0.5,-1,1))^2)))/(1-SQRT(((50*POWER(80,POWER(COS(PI()*MOD(Calculator!$B$33/Calculator!$F$19,1)),2))-$C44)^2+(1500*ABS(SIN(2*PI()*MOD(Calculator!$B$33/Calculator!$F$19,1)))*IF(MOD(Calculator!$B$33/Calculator!$F$19,1)&lt;0.5,-1,1))^2)/((50*POWER(80,POWER(COS(PI()*MOD(Calculator!$B$33/Calculator!$F$19,1)),2))+$C44)^2+(1500*ABS(SIN(2*PI()*MOD(Calculator!$B$33/Calculator!$F$19,1)))*IF(MOD(Calculator!$B$33/Calculator!$F$19,1)&lt;0.5,-1,1))^2))),2))</f>
        <v>—</v>
      </c>
      <c r="BH44" s="299" t="str">
        <f aca="false">IF(OR(Calculator!$E$20&lt;&gt;"YES",Calculator!$B$33&lt;Calculator!$G$20),"—",ROUND((1+SQRT(((50*POWER(80,POWER(COS(PI()*MOD(Calculator!$B$33/Calculator!$F$20,1)),2))-$C44)^2+(1500*ABS(SIN(2*PI()*MOD(Calculator!$B$33/Calculator!$F$20,1)))*IF(MOD(Calculator!$B$33/Calculator!$F$20,1)&lt;0.5,-1,1))^2)/((50*POWER(80,POWER(COS(PI()*MOD(Calculator!$B$33/Calculator!$F$20,1)),2))+$C44)^2+(1500*ABS(SIN(2*PI()*MOD(Calculator!$B$33/Calculator!$F$20,1)))*IF(MOD(Calculator!$B$33/Calculator!$F$20,1)&lt;0.5,-1,1))^2)))/(1-SQRT(((50*POWER(80,POWER(COS(PI()*MOD(Calculator!$B$33/Calculator!$F$20,1)),2))-$C44)^2+(1500*ABS(SIN(2*PI()*MOD(Calculator!$B$33/Calculator!$F$20,1)))*IF(MOD(Calculator!$B$33/Calculator!$F$20,1)&lt;0.5,-1,1))^2)/((50*POWER(80,POWER(COS(PI()*MOD(Calculator!$B$33/Calculator!$F$20,1)),2))+$C44)^2+(1500*ABS(SIN(2*PI()*MOD(Calculator!$B$33/Calculator!$F$20,1)))*IF(MOD(Calculator!$B$33/Calculator!$F$20,1)&lt;0.5,-1,1))^2))),2))</f>
        <v>—</v>
      </c>
      <c r="BI44" s="299" t="str">
        <f aca="false">IF(OR(Calculator!$E$21&lt;&gt;"YES",Calculator!$B$33&lt;Calculator!$G$21),"—",ROUND((1+SQRT(((50*POWER(80,POWER(COS(PI()*MOD(Calculator!$B$33/Calculator!$F$21,1)),2))-$C44)^2+(1500*ABS(SIN(2*PI()*MOD(Calculator!$B$33/Calculator!$F$21,1)))*IF(MOD(Calculator!$B$33/Calculator!$F$21,1)&lt;0.5,-1,1))^2)/((50*POWER(80,POWER(COS(PI()*MOD(Calculator!$B$33/Calculator!$F$21,1)),2))+$C44)^2+(1500*ABS(SIN(2*PI()*MOD(Calculator!$B$33/Calculator!$F$21,1)))*IF(MOD(Calculator!$B$33/Calculator!$F$21,1)&lt;0.5,-1,1))^2)))/(1-SQRT(((50*POWER(80,POWER(COS(PI()*MOD(Calculator!$B$33/Calculator!$F$21,1)),2))-$C44)^2+(1500*ABS(SIN(2*PI()*MOD(Calculator!$B$33/Calculator!$F$21,1)))*IF(MOD(Calculator!$B$33/Calculator!$F$21,1)&lt;0.5,-1,1))^2)/((50*POWER(80,POWER(COS(PI()*MOD(Calculator!$B$33/Calculator!$F$21,1)),2))+$C44)^2+(1500*ABS(SIN(2*PI()*MOD(Calculator!$B$33/Calculator!$F$21,1)))*IF(MOD(Calculator!$B$33/Calculator!$F$21,1)&lt;0.5,-1,1))^2))),2))</f>
        <v>—</v>
      </c>
      <c r="BJ44" s="299" t="str">
        <f aca="false">IF(OR(Calculator!$E$22&lt;&gt;"YES",Calculator!$B$33&lt;Calculator!$G$22),"—",ROUND((1+SQRT(((50*POWER(80,POWER(COS(PI()*MOD(Calculator!$B$33/Calculator!$F$22,1)),2))-$C44)^2+(1500*ABS(SIN(2*PI()*MOD(Calculator!$B$33/Calculator!$F$22,1)))*IF(MOD(Calculator!$B$33/Calculator!$F$22,1)&lt;0.5,-1,1))^2)/((50*POWER(80,POWER(COS(PI()*MOD(Calculator!$B$33/Calculator!$F$22,1)),2))+$C44)^2+(1500*ABS(SIN(2*PI()*MOD(Calculator!$B$33/Calculator!$F$22,1)))*IF(MOD(Calculator!$B$33/Calculator!$F$22,1)&lt;0.5,-1,1))^2)))/(1-SQRT(((50*POWER(80,POWER(COS(PI()*MOD(Calculator!$B$33/Calculator!$F$22,1)),2))-$C44)^2+(1500*ABS(SIN(2*PI()*MOD(Calculator!$B$33/Calculator!$F$22,1)))*IF(MOD(Calculator!$B$33/Calculator!$F$22,1)&lt;0.5,-1,1))^2)/((50*POWER(80,POWER(COS(PI()*MOD(Calculator!$B$33/Calculator!$F$22,1)),2))+$C44)^2+(1500*ABS(SIN(2*PI()*MOD(Calculator!$B$33/Calculator!$F$22,1)))*IF(MOD(Calculator!$B$33/Calculator!$F$22,1)&lt;0.5,-1,1))^2))),2))</f>
        <v>—</v>
      </c>
      <c r="BK44" s="293" t="n">
        <f aca="false">IFERROR(ROUND((IF(ISNUMBER(AZ44),AZ44,0)+IF(ISNUMBER(BA44),BA44,0)+IF(ISNUMBER(BB44),BB44,0)+IF(ISNUMBER(BC44),BC44,0)+IF(ISNUMBER(BD44),BD44,0)+IF(ISNUMBER(BE44),BE44,0)+IF(ISNUMBER(BF44),BF44,0)+IF(ISNUMBER(BG44),BG44,0)+IF(ISNUMBER(BH44),BH44,0)+IF(ISNUMBER(BI44),BI44,0)+IF(ISNUMBER(BJ44),BJ44,0))/(IF(ISNUMBER(AZ44),1,0)+IF(ISNUMBER(BA44),1,0)+IF(ISNUMBER(BB44),1,0)+IF(ISNUMBER(BC44),1,0)+IF(ISNUMBER(BD44),1,0)+IF(ISNUMBER(BE44),1,0)+IF(ISNUMBER(BF44),1,0)+IF(ISNUMBER(BG44),1,0)+IF(ISNUMBER(BH44),1,0)+IF(ISNUMBER(BI44),1,0)+IF(ISNUMBER(BJ44),1,0)),4),"")</f>
        <v>15.46</v>
      </c>
      <c r="BM44" s="253" t="str">
        <f aca="false">IF(OR(Calculator!$E$12&lt;&gt;"YES",Calculator!$B$29&lt;Calculator!$G$12),"—",ROUND((1+SQRT(((50*POWER(80,POWER(COS(PI()*MOD(Calculator!$B$29/Calculator!$F$12,1)),2))+MIN(500,MAX(30,100*EXP(-0.3*'VSWR Calculator'!$C$24)*(1+3*ABS(MOD('VSWR Calculator'!$C$23/Calculator!$F$12/2,1)-0.5))))/'VSWR Calculator'!$C$25)-$C44)^2+(1500*ABS(SIN(2*PI()*MOD(Calculator!$B$29/Calculator!$F$12,1)))*IF(MOD(Calculator!$B$29/Calculator!$F$12,1)&lt;0.5,-1,1))^2)/SQRT(((50*POWER(80,POWER(COS(PI()*MOD(Calculator!$B$29/Calculator!$F$12,1)),2))+MIN(500,MAX(30,100*EXP(-0.3*'VSWR Calculator'!$C$24)*(1+3*ABS(MOD('VSWR Calculator'!$C$23/Calculator!$F$12/2,1)-0.5))))/'VSWR Calculator'!$C$25)+$C44)^2+(1500*ABS(SIN(2*PI()*MOD(Calculator!$B$29/Calculator!$F$12,1)))*IF(MOD(Calculator!$B$29/Calculator!$F$12,1)&lt;0.5,-1,1))^2))/(1-SQRT(((50*POWER(80,POWER(COS(PI()*MOD(Calculator!$B$29/Calculator!$F$12,1)),2))+MIN(500,MAX(30,100*EXP(-0.3*'VSWR Calculator'!$C$24)*(1+3*ABS(MOD('VSWR Calculator'!$C$23/Calculator!$F$12/2,1)-0.5))))/'VSWR Calculator'!$C$25)-$C44)^2+(1500*ABS(SIN(2*PI()*MOD(Calculator!$B$29/Calculator!$F$12,1)))*IF(MOD(Calculator!$B$29/Calculator!$F$12,1)&lt;0.5,-1,1))^2)/SQRT(((50*POWER(80,POWER(COS(PI()*MOD(Calculator!$B$29/Calculator!$F$12,1)),2))+MIN(500,MAX(30,100*EXP(-0.3*'VSWR Calculator'!$C$24)*(1+3*ABS(MOD('VSWR Calculator'!$C$23/Calculator!$F$12/2,1)-0.5))))/'VSWR Calculator'!$C$25)+$C44)^2+(1500*ABS(SIN(2*PI()*MOD(Calculator!$B$29/Calculator!$F$12,1)))*IF(MOD(Calculator!$B$29/Calculator!$F$12,1)&lt;0.5,-1,1))^2)),2))</f>
        <v>—</v>
      </c>
      <c r="BN44" s="253" t="str">
        <f aca="false">IF(OR(Calculator!$E$13&lt;&gt;"YES",Calculator!$B$29&lt;Calculator!$G$13),"—",ROUND((1+SQRT(((50*POWER(80,POWER(COS(PI()*MOD(Calculator!$B$29/Calculator!$F$13,1)),2))+MIN(500,MAX(30,100*EXP(-0.3*'VSWR Calculator'!$C$24)*(1+3*ABS(MOD('VSWR Calculator'!$C$23/Calculator!$F$13/2,1)-0.5))))/'VSWR Calculator'!$C$25)-$C44)^2+(1500*ABS(SIN(2*PI()*MOD(Calculator!$B$29/Calculator!$F$13,1)))*IF(MOD(Calculator!$B$29/Calculator!$F$13,1)&lt;0.5,-1,1))^2)/SQRT(((50*POWER(80,POWER(COS(PI()*MOD(Calculator!$B$29/Calculator!$F$13,1)),2))+MIN(500,MAX(30,100*EXP(-0.3*'VSWR Calculator'!$C$24)*(1+3*ABS(MOD('VSWR Calculator'!$C$23/Calculator!$F$13/2,1)-0.5))))/'VSWR Calculator'!$C$25)+$C44)^2+(1500*ABS(SIN(2*PI()*MOD(Calculator!$B$29/Calculator!$F$13,1)))*IF(MOD(Calculator!$B$29/Calculator!$F$13,1)&lt;0.5,-1,1))^2))/(1-SQRT(((50*POWER(80,POWER(COS(PI()*MOD(Calculator!$B$29/Calculator!$F$13,1)),2))+MIN(500,MAX(30,100*EXP(-0.3*'VSWR Calculator'!$C$24)*(1+3*ABS(MOD('VSWR Calculator'!$C$23/Calculator!$F$13/2,1)-0.5))))/'VSWR Calculator'!$C$25)-$C44)^2+(1500*ABS(SIN(2*PI()*MOD(Calculator!$B$29/Calculator!$F$13,1)))*IF(MOD(Calculator!$B$29/Calculator!$F$13,1)&lt;0.5,-1,1))^2)/SQRT(((50*POWER(80,POWER(COS(PI()*MOD(Calculator!$B$29/Calculator!$F$13,1)),2))+MIN(500,MAX(30,100*EXP(-0.3*'VSWR Calculator'!$C$24)*(1+3*ABS(MOD('VSWR Calculator'!$C$23/Calculator!$F$13/2,1)-0.5))))/'VSWR Calculator'!$C$25)+$C44)^2+(1500*ABS(SIN(2*PI()*MOD(Calculator!$B$29/Calculator!$F$13,1)))*IF(MOD(Calculator!$B$29/Calculator!$F$13,1)&lt;0.5,-1,1))^2)),2))</f>
        <v>—</v>
      </c>
      <c r="BO44" s="253" t="str">
        <f aca="false">IF(OR(Calculator!$E$14&lt;&gt;"YES",Calculator!$B$29&lt;Calculator!$G$14),"—",ROUND((1+SQRT(((50*POWER(80,POWER(COS(PI()*MOD(Calculator!$B$29/Calculator!$F$14,1)),2))+MIN(500,MAX(30,100*EXP(-0.3*'VSWR Calculator'!$C$24)*(1+3*ABS(MOD('VSWR Calculator'!$C$23/Calculator!$F$14/2,1)-0.5))))/'VSWR Calculator'!$C$25)-$C44)^2+(1500*ABS(SIN(2*PI()*MOD(Calculator!$B$29/Calculator!$F$14,1)))*IF(MOD(Calculator!$B$29/Calculator!$F$14,1)&lt;0.5,-1,1))^2)/SQRT(((50*POWER(80,POWER(COS(PI()*MOD(Calculator!$B$29/Calculator!$F$14,1)),2))+MIN(500,MAX(30,100*EXP(-0.3*'VSWR Calculator'!$C$24)*(1+3*ABS(MOD('VSWR Calculator'!$C$23/Calculator!$F$14/2,1)-0.5))))/'VSWR Calculator'!$C$25)+$C44)^2+(1500*ABS(SIN(2*PI()*MOD(Calculator!$B$29/Calculator!$F$14,1)))*IF(MOD(Calculator!$B$29/Calculator!$F$14,1)&lt;0.5,-1,1))^2))/(1-SQRT(((50*POWER(80,POWER(COS(PI()*MOD(Calculator!$B$29/Calculator!$F$14,1)),2))+MIN(500,MAX(30,100*EXP(-0.3*'VSWR Calculator'!$C$24)*(1+3*ABS(MOD('VSWR Calculator'!$C$23/Calculator!$F$14/2,1)-0.5))))/'VSWR Calculator'!$C$25)-$C44)^2+(1500*ABS(SIN(2*PI()*MOD(Calculator!$B$29/Calculator!$F$14,1)))*IF(MOD(Calculator!$B$29/Calculator!$F$14,1)&lt;0.5,-1,1))^2)/SQRT(((50*POWER(80,POWER(COS(PI()*MOD(Calculator!$B$29/Calculator!$F$14,1)),2))+MIN(500,MAX(30,100*EXP(-0.3*'VSWR Calculator'!$C$24)*(1+3*ABS(MOD('VSWR Calculator'!$C$23/Calculator!$F$14/2,1)-0.5))))/'VSWR Calculator'!$C$25)+$C44)^2+(1500*ABS(SIN(2*PI()*MOD(Calculator!$B$29/Calculator!$F$14,1)))*IF(MOD(Calculator!$B$29/Calculator!$F$14,1)&lt;0.5,-1,1))^2)),2))</f>
        <v>—</v>
      </c>
      <c r="BP44" s="253" t="n">
        <f aca="false">IF(OR(Calculator!$E$15&lt;&gt;"YES",Calculator!$B$29&lt;Calculator!$G$15),"—",ROUND((1+SQRT(((50*POWER(80,POWER(COS(PI()*MOD(Calculator!$B$29/Calculator!$F$15,1)),2))+MIN(500,MAX(30,100*EXP(-0.3*'VSWR Calculator'!$C$24)*(1+3*ABS(MOD('VSWR Calculator'!$C$23/Calculator!$F$15/2,1)-0.5))))/'VSWR Calculator'!$C$25)-$C44)^2+(1500*ABS(SIN(2*PI()*MOD(Calculator!$B$29/Calculator!$F$15,1)))*IF(MOD(Calculator!$B$29/Calculator!$F$15,1)&lt;0.5,-1,1))^2)/SQRT(((50*POWER(80,POWER(COS(PI()*MOD(Calculator!$B$29/Calculator!$F$15,1)),2))+MIN(500,MAX(30,100*EXP(-0.3*'VSWR Calculator'!$C$24)*(1+3*ABS(MOD('VSWR Calculator'!$C$23/Calculator!$F$15/2,1)-0.5))))/'VSWR Calculator'!$C$25)+$C44)^2+(1500*ABS(SIN(2*PI()*MOD(Calculator!$B$29/Calculator!$F$15,1)))*IF(MOD(Calculator!$B$29/Calculator!$F$15,1)&lt;0.5,-1,1))^2))/(1-SQRT(((50*POWER(80,POWER(COS(PI()*MOD(Calculator!$B$29/Calculator!$F$15,1)),2))+MIN(500,MAX(30,100*EXP(-0.3*'VSWR Calculator'!$C$24)*(1+3*ABS(MOD('VSWR Calculator'!$C$23/Calculator!$F$15/2,1)-0.5))))/'VSWR Calculator'!$C$25)-$C44)^2+(1500*ABS(SIN(2*PI()*MOD(Calculator!$B$29/Calculator!$F$15,1)))*IF(MOD(Calculator!$B$29/Calculator!$F$15,1)&lt;0.5,-1,1))^2)/SQRT(((50*POWER(80,POWER(COS(PI()*MOD(Calculator!$B$29/Calculator!$F$15,1)),2))+MIN(500,MAX(30,100*EXP(-0.3*'VSWR Calculator'!$C$24)*(1+3*ABS(MOD('VSWR Calculator'!$C$23/Calculator!$F$15/2,1)-0.5))))/'VSWR Calculator'!$C$25)+$C44)^2+(1500*ABS(SIN(2*PI()*MOD(Calculator!$B$29/Calculator!$F$15,1)))*IF(MOD(Calculator!$B$29/Calculator!$F$15,1)&lt;0.5,-1,1))^2)),2))</f>
        <v>20.84</v>
      </c>
      <c r="BQ44" s="253" t="str">
        <f aca="false">IF(OR(Calculator!$E$16&lt;&gt;"YES",Calculator!$B$29&lt;Calculator!$G$16),"—",ROUND((1+SQRT(((50*POWER(80,POWER(COS(PI()*MOD(Calculator!$B$29/Calculator!$F$16,1)),2))+MIN(500,MAX(30,100*EXP(-0.3*'VSWR Calculator'!$C$24)*(1+3*ABS(MOD('VSWR Calculator'!$C$23/Calculator!$F$16/2,1)-0.5))))/'VSWR Calculator'!$C$25)-$C44)^2+(1500*ABS(SIN(2*PI()*MOD(Calculator!$B$29/Calculator!$F$16,1)))*IF(MOD(Calculator!$B$29/Calculator!$F$16,1)&lt;0.5,-1,1))^2)/SQRT(((50*POWER(80,POWER(COS(PI()*MOD(Calculator!$B$29/Calculator!$F$16,1)),2))+MIN(500,MAX(30,100*EXP(-0.3*'VSWR Calculator'!$C$24)*(1+3*ABS(MOD('VSWR Calculator'!$C$23/Calculator!$F$16/2,1)-0.5))))/'VSWR Calculator'!$C$25)+$C44)^2+(1500*ABS(SIN(2*PI()*MOD(Calculator!$B$29/Calculator!$F$16,1)))*IF(MOD(Calculator!$B$29/Calculator!$F$16,1)&lt;0.5,-1,1))^2))/(1-SQRT(((50*POWER(80,POWER(COS(PI()*MOD(Calculator!$B$29/Calculator!$F$16,1)),2))+MIN(500,MAX(30,100*EXP(-0.3*'VSWR Calculator'!$C$24)*(1+3*ABS(MOD('VSWR Calculator'!$C$23/Calculator!$F$16/2,1)-0.5))))/'VSWR Calculator'!$C$25)-$C44)^2+(1500*ABS(SIN(2*PI()*MOD(Calculator!$B$29/Calculator!$F$16,1)))*IF(MOD(Calculator!$B$29/Calculator!$F$16,1)&lt;0.5,-1,1))^2)/SQRT(((50*POWER(80,POWER(COS(PI()*MOD(Calculator!$B$29/Calculator!$F$16,1)),2))+MIN(500,MAX(30,100*EXP(-0.3*'VSWR Calculator'!$C$24)*(1+3*ABS(MOD('VSWR Calculator'!$C$23/Calculator!$F$16/2,1)-0.5))))/'VSWR Calculator'!$C$25)+$C44)^2+(1500*ABS(SIN(2*PI()*MOD(Calculator!$B$29/Calculator!$F$16,1)))*IF(MOD(Calculator!$B$29/Calculator!$F$16,1)&lt;0.5,-1,1))^2)),2))</f>
        <v>—</v>
      </c>
      <c r="BR44" s="253" t="n">
        <f aca="false">IF(OR(Calculator!$E$17&lt;&gt;"YES",Calculator!$B$29&lt;Calculator!$G$17),"—",ROUND((1+SQRT(((50*POWER(80,POWER(COS(PI()*MOD(Calculator!$B$29/Calculator!$F$17,1)),2))+MIN(500,MAX(30,100*EXP(-0.3*'VSWR Calculator'!$C$24)*(1+3*ABS(MOD('VSWR Calculator'!$C$23/Calculator!$F$17/2,1)-0.5))))/'VSWR Calculator'!$C$25)-$C44)^2+(1500*ABS(SIN(2*PI()*MOD(Calculator!$B$29/Calculator!$F$17,1)))*IF(MOD(Calculator!$B$29/Calculator!$F$17,1)&lt;0.5,-1,1))^2)/SQRT(((50*POWER(80,POWER(COS(PI()*MOD(Calculator!$B$29/Calculator!$F$17,1)),2))+MIN(500,MAX(30,100*EXP(-0.3*'VSWR Calculator'!$C$24)*(1+3*ABS(MOD('VSWR Calculator'!$C$23/Calculator!$F$17/2,1)-0.5))))/'VSWR Calculator'!$C$25)+$C44)^2+(1500*ABS(SIN(2*PI()*MOD(Calculator!$B$29/Calculator!$F$17,1)))*IF(MOD(Calculator!$B$29/Calculator!$F$17,1)&lt;0.5,-1,1))^2))/(1-SQRT(((50*POWER(80,POWER(COS(PI()*MOD(Calculator!$B$29/Calculator!$F$17,1)),2))+MIN(500,MAX(30,100*EXP(-0.3*'VSWR Calculator'!$C$24)*(1+3*ABS(MOD('VSWR Calculator'!$C$23/Calculator!$F$17/2,1)-0.5))))/'VSWR Calculator'!$C$25)-$C44)^2+(1500*ABS(SIN(2*PI()*MOD(Calculator!$B$29/Calculator!$F$17,1)))*IF(MOD(Calculator!$B$29/Calculator!$F$17,1)&lt;0.5,-1,1))^2)/SQRT(((50*POWER(80,POWER(COS(PI()*MOD(Calculator!$B$29/Calculator!$F$17,1)),2))+MIN(500,MAX(30,100*EXP(-0.3*'VSWR Calculator'!$C$24)*(1+3*ABS(MOD('VSWR Calculator'!$C$23/Calculator!$F$17/2,1)-0.5))))/'VSWR Calculator'!$C$25)+$C44)^2+(1500*ABS(SIN(2*PI()*MOD(Calculator!$B$29/Calculator!$F$17,1)))*IF(MOD(Calculator!$B$29/Calculator!$F$17,1)&lt;0.5,-1,1))^2)),2))</f>
        <v>20.99</v>
      </c>
      <c r="BS44" s="253" t="str">
        <f aca="false">IF(OR(Calculator!$E$18&lt;&gt;"YES",Calculator!$B$29&lt;Calculator!$G$18),"—",ROUND((1+SQRT(((50*POWER(80,POWER(COS(PI()*MOD(Calculator!$B$29/Calculator!$F$18,1)),2))+MIN(500,MAX(30,100*EXP(-0.3*'VSWR Calculator'!$C$24)*(1+3*ABS(MOD('VSWR Calculator'!$C$23/Calculator!$F$18/2,1)-0.5))))/'VSWR Calculator'!$C$25)-$C44)^2+(1500*ABS(SIN(2*PI()*MOD(Calculator!$B$29/Calculator!$F$18,1)))*IF(MOD(Calculator!$B$29/Calculator!$F$18,1)&lt;0.5,-1,1))^2)/SQRT(((50*POWER(80,POWER(COS(PI()*MOD(Calculator!$B$29/Calculator!$F$18,1)),2))+MIN(500,MAX(30,100*EXP(-0.3*'VSWR Calculator'!$C$24)*(1+3*ABS(MOD('VSWR Calculator'!$C$23/Calculator!$F$18/2,1)-0.5))))/'VSWR Calculator'!$C$25)+$C44)^2+(1500*ABS(SIN(2*PI()*MOD(Calculator!$B$29/Calculator!$F$18,1)))*IF(MOD(Calculator!$B$29/Calculator!$F$18,1)&lt;0.5,-1,1))^2))/(1-SQRT(((50*POWER(80,POWER(COS(PI()*MOD(Calculator!$B$29/Calculator!$F$18,1)),2))+MIN(500,MAX(30,100*EXP(-0.3*'VSWR Calculator'!$C$24)*(1+3*ABS(MOD('VSWR Calculator'!$C$23/Calculator!$F$18/2,1)-0.5))))/'VSWR Calculator'!$C$25)-$C44)^2+(1500*ABS(SIN(2*PI()*MOD(Calculator!$B$29/Calculator!$F$18,1)))*IF(MOD(Calculator!$B$29/Calculator!$F$18,1)&lt;0.5,-1,1))^2)/SQRT(((50*POWER(80,POWER(COS(PI()*MOD(Calculator!$B$29/Calculator!$F$18,1)),2))+MIN(500,MAX(30,100*EXP(-0.3*'VSWR Calculator'!$C$24)*(1+3*ABS(MOD('VSWR Calculator'!$C$23/Calculator!$F$18/2,1)-0.5))))/'VSWR Calculator'!$C$25)+$C44)^2+(1500*ABS(SIN(2*PI()*MOD(Calculator!$B$29/Calculator!$F$18,1)))*IF(MOD(Calculator!$B$29/Calculator!$F$18,1)&lt;0.5,-1,1))^2)),2))</f>
        <v>—</v>
      </c>
      <c r="BT44" s="253" t="str">
        <f aca="false">IF(OR(Calculator!$E$19&lt;&gt;"YES",Calculator!$B$29&lt;Calculator!$G$19),"—",ROUND((1+SQRT(((50*POWER(80,POWER(COS(PI()*MOD(Calculator!$B$29/Calculator!$F$19,1)),2))+MIN(500,MAX(30,100*EXP(-0.3*'VSWR Calculator'!$C$24)*(1+3*ABS(MOD('VSWR Calculator'!$C$23/Calculator!$F$19/2,1)-0.5))))/'VSWR Calculator'!$C$25)-$C44)^2+(1500*ABS(SIN(2*PI()*MOD(Calculator!$B$29/Calculator!$F$19,1)))*IF(MOD(Calculator!$B$29/Calculator!$F$19,1)&lt;0.5,-1,1))^2)/SQRT(((50*POWER(80,POWER(COS(PI()*MOD(Calculator!$B$29/Calculator!$F$19,1)),2))+MIN(500,MAX(30,100*EXP(-0.3*'VSWR Calculator'!$C$24)*(1+3*ABS(MOD('VSWR Calculator'!$C$23/Calculator!$F$19/2,1)-0.5))))/'VSWR Calculator'!$C$25)+$C44)^2+(1500*ABS(SIN(2*PI()*MOD(Calculator!$B$29/Calculator!$F$19,1)))*IF(MOD(Calculator!$B$29/Calculator!$F$19,1)&lt;0.5,-1,1))^2))/(1-SQRT(((50*POWER(80,POWER(COS(PI()*MOD(Calculator!$B$29/Calculator!$F$19,1)),2))+MIN(500,MAX(30,100*EXP(-0.3*'VSWR Calculator'!$C$24)*(1+3*ABS(MOD('VSWR Calculator'!$C$23/Calculator!$F$19/2,1)-0.5))))/'VSWR Calculator'!$C$25)-$C44)^2+(1500*ABS(SIN(2*PI()*MOD(Calculator!$B$29/Calculator!$F$19,1)))*IF(MOD(Calculator!$B$29/Calculator!$F$19,1)&lt;0.5,-1,1))^2)/SQRT(((50*POWER(80,POWER(COS(PI()*MOD(Calculator!$B$29/Calculator!$F$19,1)),2))+MIN(500,MAX(30,100*EXP(-0.3*'VSWR Calculator'!$C$24)*(1+3*ABS(MOD('VSWR Calculator'!$C$23/Calculator!$F$19/2,1)-0.5))))/'VSWR Calculator'!$C$25)+$C44)^2+(1500*ABS(SIN(2*PI()*MOD(Calculator!$B$29/Calculator!$F$19,1)))*IF(MOD(Calculator!$B$29/Calculator!$F$19,1)&lt;0.5,-1,1))^2)),2))</f>
        <v>—</v>
      </c>
      <c r="BU44" s="253" t="str">
        <f aca="false">IF(OR(Calculator!$E$20&lt;&gt;"YES",Calculator!$B$29&lt;Calculator!$G$20),"—",ROUND((1+SQRT(((50*POWER(80,POWER(COS(PI()*MOD(Calculator!$B$29/Calculator!$F$20,1)),2))+MIN(500,MAX(30,100*EXP(-0.3*'VSWR Calculator'!$C$24)*(1+3*ABS(MOD('VSWR Calculator'!$C$23/Calculator!$F$20/2,1)-0.5))))/'VSWR Calculator'!$C$25)-$C44)^2+(1500*ABS(SIN(2*PI()*MOD(Calculator!$B$29/Calculator!$F$20,1)))*IF(MOD(Calculator!$B$29/Calculator!$F$20,1)&lt;0.5,-1,1))^2)/SQRT(((50*POWER(80,POWER(COS(PI()*MOD(Calculator!$B$29/Calculator!$F$20,1)),2))+MIN(500,MAX(30,100*EXP(-0.3*'VSWR Calculator'!$C$24)*(1+3*ABS(MOD('VSWR Calculator'!$C$23/Calculator!$F$20/2,1)-0.5))))/'VSWR Calculator'!$C$25)+$C44)^2+(1500*ABS(SIN(2*PI()*MOD(Calculator!$B$29/Calculator!$F$20,1)))*IF(MOD(Calculator!$B$29/Calculator!$F$20,1)&lt;0.5,-1,1))^2))/(1-SQRT(((50*POWER(80,POWER(COS(PI()*MOD(Calculator!$B$29/Calculator!$F$20,1)),2))+MIN(500,MAX(30,100*EXP(-0.3*'VSWR Calculator'!$C$24)*(1+3*ABS(MOD('VSWR Calculator'!$C$23/Calculator!$F$20/2,1)-0.5))))/'VSWR Calculator'!$C$25)-$C44)^2+(1500*ABS(SIN(2*PI()*MOD(Calculator!$B$29/Calculator!$F$20,1)))*IF(MOD(Calculator!$B$29/Calculator!$F$20,1)&lt;0.5,-1,1))^2)/SQRT(((50*POWER(80,POWER(COS(PI()*MOD(Calculator!$B$29/Calculator!$F$20,1)),2))+MIN(500,MAX(30,100*EXP(-0.3*'VSWR Calculator'!$C$24)*(1+3*ABS(MOD('VSWR Calculator'!$C$23/Calculator!$F$20/2,1)-0.5))))/'VSWR Calculator'!$C$25)+$C44)^2+(1500*ABS(SIN(2*PI()*MOD(Calculator!$B$29/Calculator!$F$20,1)))*IF(MOD(Calculator!$B$29/Calculator!$F$20,1)&lt;0.5,-1,1))^2)),2))</f>
        <v>—</v>
      </c>
      <c r="BV44" s="253" t="str">
        <f aca="false">IF(OR(Calculator!$E$21&lt;&gt;"YES",Calculator!$B$29&lt;Calculator!$G$21),"—",ROUND((1+SQRT(((50*POWER(80,POWER(COS(PI()*MOD(Calculator!$B$29/Calculator!$F$21,1)),2))+MIN(500,MAX(30,100*EXP(-0.3*'VSWR Calculator'!$C$24)*(1+3*ABS(MOD('VSWR Calculator'!$C$23/Calculator!$F$21/2,1)-0.5))))/'VSWR Calculator'!$C$25)-$C44)^2+(1500*ABS(SIN(2*PI()*MOD(Calculator!$B$29/Calculator!$F$21,1)))*IF(MOD(Calculator!$B$29/Calculator!$F$21,1)&lt;0.5,-1,1))^2)/SQRT(((50*POWER(80,POWER(COS(PI()*MOD(Calculator!$B$29/Calculator!$F$21,1)),2))+MIN(500,MAX(30,100*EXP(-0.3*'VSWR Calculator'!$C$24)*(1+3*ABS(MOD('VSWR Calculator'!$C$23/Calculator!$F$21/2,1)-0.5))))/'VSWR Calculator'!$C$25)+$C44)^2+(1500*ABS(SIN(2*PI()*MOD(Calculator!$B$29/Calculator!$F$21,1)))*IF(MOD(Calculator!$B$29/Calculator!$F$21,1)&lt;0.5,-1,1))^2))/(1-SQRT(((50*POWER(80,POWER(COS(PI()*MOD(Calculator!$B$29/Calculator!$F$21,1)),2))+MIN(500,MAX(30,100*EXP(-0.3*'VSWR Calculator'!$C$24)*(1+3*ABS(MOD('VSWR Calculator'!$C$23/Calculator!$F$21/2,1)-0.5))))/'VSWR Calculator'!$C$25)-$C44)^2+(1500*ABS(SIN(2*PI()*MOD(Calculator!$B$29/Calculator!$F$21,1)))*IF(MOD(Calculator!$B$29/Calculator!$F$21,1)&lt;0.5,-1,1))^2)/SQRT(((50*POWER(80,POWER(COS(PI()*MOD(Calculator!$B$29/Calculator!$F$21,1)),2))+MIN(500,MAX(30,100*EXP(-0.3*'VSWR Calculator'!$C$24)*(1+3*ABS(MOD('VSWR Calculator'!$C$23/Calculator!$F$21/2,1)-0.5))))/'VSWR Calculator'!$C$25)+$C44)^2+(1500*ABS(SIN(2*PI()*MOD(Calculator!$B$29/Calculator!$F$21,1)))*IF(MOD(Calculator!$B$29/Calculator!$F$21,1)&lt;0.5,-1,1))^2)),2))</f>
        <v>—</v>
      </c>
      <c r="BW44" s="253" t="str">
        <f aca="false">IF(OR(Calculator!$E$22&lt;&gt;"YES",Calculator!$B$29&lt;Calculator!$G$22),"—",ROUND((1+SQRT(((50*POWER(80,POWER(COS(PI()*MOD(Calculator!$B$29/Calculator!$F$22,1)),2))+MIN(500,MAX(30,100*EXP(-0.3*'VSWR Calculator'!$C$24)*(1+3*ABS(MOD('VSWR Calculator'!$C$23/Calculator!$F$22/2,1)-0.5))))/'VSWR Calculator'!$C$25)-$C44)^2+(1500*ABS(SIN(2*PI()*MOD(Calculator!$B$29/Calculator!$F$22,1)))*IF(MOD(Calculator!$B$29/Calculator!$F$22,1)&lt;0.5,-1,1))^2)/SQRT(((50*POWER(80,POWER(COS(PI()*MOD(Calculator!$B$29/Calculator!$F$22,1)),2))+MIN(500,MAX(30,100*EXP(-0.3*'VSWR Calculator'!$C$24)*(1+3*ABS(MOD('VSWR Calculator'!$C$23/Calculator!$F$22/2,1)-0.5))))/'VSWR Calculator'!$C$25)+$C44)^2+(1500*ABS(SIN(2*PI()*MOD(Calculator!$B$29/Calculator!$F$22,1)))*IF(MOD(Calculator!$B$29/Calculator!$F$22,1)&lt;0.5,-1,1))^2))/(1-SQRT(((50*POWER(80,POWER(COS(PI()*MOD(Calculator!$B$29/Calculator!$F$22,1)),2))+MIN(500,MAX(30,100*EXP(-0.3*'VSWR Calculator'!$C$24)*(1+3*ABS(MOD('VSWR Calculator'!$C$23/Calculator!$F$22/2,1)-0.5))))/'VSWR Calculator'!$C$25)-$C44)^2+(1500*ABS(SIN(2*PI()*MOD(Calculator!$B$29/Calculator!$F$22,1)))*IF(MOD(Calculator!$B$29/Calculator!$F$22,1)&lt;0.5,-1,1))^2)/SQRT(((50*POWER(80,POWER(COS(PI()*MOD(Calculator!$B$29/Calculator!$F$22,1)),2))+MIN(500,MAX(30,100*EXP(-0.3*'VSWR Calculator'!$C$24)*(1+3*ABS(MOD('VSWR Calculator'!$C$23/Calculator!$F$22/2,1)-0.5))))/'VSWR Calculator'!$C$25)+$C44)^2+(1500*ABS(SIN(2*PI()*MOD(Calculator!$B$29/Calculator!$F$22,1)))*IF(MOD(Calculator!$B$29/Calculator!$F$22,1)&lt;0.5,-1,1))^2)),2))</f>
        <v>—</v>
      </c>
      <c r="BX44" s="253" t="n">
        <f aca="false">IFERROR(ROUND((IF(ISNUMBER(BM44),BM44,0)+IF(ISNUMBER(BN44),BN44,0)+IF(ISNUMBER(BO44),BO44,0)+IF(ISNUMBER(BP44),BP44,0)+IF(ISNUMBER(BQ44),BQ44,0)+IF(ISNUMBER(BR44),BR44,0)+IF(ISNUMBER(BS44),BS44,0)+IF(ISNUMBER(BT44),BT44,0)+IF(ISNUMBER(BU44),BU44,0)+IF(ISNUMBER(BV44),BV44,0)+IF(ISNUMBER(BW44),BW44,0))/(IF(ISNUMBER(BM44),1,0)+IF(ISNUMBER(BN44),1,0)+IF(ISNUMBER(BO44),1,0)+IF(ISNUMBER(BP44),1,0)+IF(ISNUMBER(BQ44),1,0)+IF(ISNUMBER(BR44),1,0)+IF(ISNUMBER(BS44),1,0)+IF(ISNUMBER(BT44),1,0)+IF(ISNUMBER(BU44),1,0)+IF(ISNUMBER(BV44),1,0)+IF(ISNUMBER(BW44),1,0)),4),"")</f>
        <v>20.915</v>
      </c>
      <c r="BY44" s="253" t="str">
        <f aca="false">IF(OR(Calculator!$E$12&lt;&gt;"YES",Calculator!$B$30&lt;Calculator!$G$12),"—",ROUND((1+SQRT(((50*POWER(80,POWER(COS(PI()*MOD(Calculator!$B$30/Calculator!$F$12,1)),2))+MIN(500,MAX(30,100*EXP(-0.3*'VSWR Calculator'!$C$24)*(1+3*ABS(MOD('VSWR Calculator'!$C$23/Calculator!$F$12/2,1)-0.5))))/'VSWR Calculator'!$C$25)-$C44)^2+(1500*ABS(SIN(2*PI()*MOD(Calculator!$B$30/Calculator!$F$12,1)))*IF(MOD(Calculator!$B$30/Calculator!$F$12,1)&lt;0.5,-1,1))^2)/SQRT(((50*POWER(80,POWER(COS(PI()*MOD(Calculator!$B$30/Calculator!$F$12,1)),2))+MIN(500,MAX(30,100*EXP(-0.3*'VSWR Calculator'!$C$24)*(1+3*ABS(MOD('VSWR Calculator'!$C$23/Calculator!$F$12/2,1)-0.5))))/'VSWR Calculator'!$C$25)+$C44)^2+(1500*ABS(SIN(2*PI()*MOD(Calculator!$B$30/Calculator!$F$12,1)))*IF(MOD(Calculator!$B$30/Calculator!$F$12,1)&lt;0.5,-1,1))^2))/(1-SQRT(((50*POWER(80,POWER(COS(PI()*MOD(Calculator!$B$30/Calculator!$F$12,1)),2))+MIN(500,MAX(30,100*EXP(-0.3*'VSWR Calculator'!$C$24)*(1+3*ABS(MOD('VSWR Calculator'!$C$23/Calculator!$F$12/2,1)-0.5))))/'VSWR Calculator'!$C$25)-$C44)^2+(1500*ABS(SIN(2*PI()*MOD(Calculator!$B$30/Calculator!$F$12,1)))*IF(MOD(Calculator!$B$30/Calculator!$F$12,1)&lt;0.5,-1,1))^2)/SQRT(((50*POWER(80,POWER(COS(PI()*MOD(Calculator!$B$30/Calculator!$F$12,1)),2))+MIN(500,MAX(30,100*EXP(-0.3*'VSWR Calculator'!$C$24)*(1+3*ABS(MOD('VSWR Calculator'!$C$23/Calculator!$F$12/2,1)-0.5))))/'VSWR Calculator'!$C$25)+$C44)^2+(1500*ABS(SIN(2*PI()*MOD(Calculator!$B$30/Calculator!$F$12,1)))*IF(MOD(Calculator!$B$30/Calculator!$F$12,1)&lt;0.5,-1,1))^2)),2))</f>
        <v>—</v>
      </c>
      <c r="BZ44" s="253" t="str">
        <f aca="false">IF(OR(Calculator!$E$13&lt;&gt;"YES",Calculator!$B$30&lt;Calculator!$G$13),"—",ROUND((1+SQRT(((50*POWER(80,POWER(COS(PI()*MOD(Calculator!$B$30/Calculator!$F$13,1)),2))+MIN(500,MAX(30,100*EXP(-0.3*'VSWR Calculator'!$C$24)*(1+3*ABS(MOD('VSWR Calculator'!$C$23/Calculator!$F$13/2,1)-0.5))))/'VSWR Calculator'!$C$25)-$C44)^2+(1500*ABS(SIN(2*PI()*MOD(Calculator!$B$30/Calculator!$F$13,1)))*IF(MOD(Calculator!$B$30/Calculator!$F$13,1)&lt;0.5,-1,1))^2)/SQRT(((50*POWER(80,POWER(COS(PI()*MOD(Calculator!$B$30/Calculator!$F$13,1)),2))+MIN(500,MAX(30,100*EXP(-0.3*'VSWR Calculator'!$C$24)*(1+3*ABS(MOD('VSWR Calculator'!$C$23/Calculator!$F$13/2,1)-0.5))))/'VSWR Calculator'!$C$25)+$C44)^2+(1500*ABS(SIN(2*PI()*MOD(Calculator!$B$30/Calculator!$F$13,1)))*IF(MOD(Calculator!$B$30/Calculator!$F$13,1)&lt;0.5,-1,1))^2))/(1-SQRT(((50*POWER(80,POWER(COS(PI()*MOD(Calculator!$B$30/Calculator!$F$13,1)),2))+MIN(500,MAX(30,100*EXP(-0.3*'VSWR Calculator'!$C$24)*(1+3*ABS(MOD('VSWR Calculator'!$C$23/Calculator!$F$13/2,1)-0.5))))/'VSWR Calculator'!$C$25)-$C44)^2+(1500*ABS(SIN(2*PI()*MOD(Calculator!$B$30/Calculator!$F$13,1)))*IF(MOD(Calculator!$B$30/Calculator!$F$13,1)&lt;0.5,-1,1))^2)/SQRT(((50*POWER(80,POWER(COS(PI()*MOD(Calculator!$B$30/Calculator!$F$13,1)),2))+MIN(500,MAX(30,100*EXP(-0.3*'VSWR Calculator'!$C$24)*(1+3*ABS(MOD('VSWR Calculator'!$C$23/Calculator!$F$13/2,1)-0.5))))/'VSWR Calculator'!$C$25)+$C44)^2+(1500*ABS(SIN(2*PI()*MOD(Calculator!$B$30/Calculator!$F$13,1)))*IF(MOD(Calculator!$B$30/Calculator!$F$13,1)&lt;0.5,-1,1))^2)),2))</f>
        <v>—</v>
      </c>
      <c r="CA44" s="253" t="str">
        <f aca="false">IF(OR(Calculator!$E$14&lt;&gt;"YES",Calculator!$B$30&lt;Calculator!$G$14),"—",ROUND((1+SQRT(((50*POWER(80,POWER(COS(PI()*MOD(Calculator!$B$30/Calculator!$F$14,1)),2))+MIN(500,MAX(30,100*EXP(-0.3*'VSWR Calculator'!$C$24)*(1+3*ABS(MOD('VSWR Calculator'!$C$23/Calculator!$F$14/2,1)-0.5))))/'VSWR Calculator'!$C$25)-$C44)^2+(1500*ABS(SIN(2*PI()*MOD(Calculator!$B$30/Calculator!$F$14,1)))*IF(MOD(Calculator!$B$30/Calculator!$F$14,1)&lt;0.5,-1,1))^2)/SQRT(((50*POWER(80,POWER(COS(PI()*MOD(Calculator!$B$30/Calculator!$F$14,1)),2))+MIN(500,MAX(30,100*EXP(-0.3*'VSWR Calculator'!$C$24)*(1+3*ABS(MOD('VSWR Calculator'!$C$23/Calculator!$F$14/2,1)-0.5))))/'VSWR Calculator'!$C$25)+$C44)^2+(1500*ABS(SIN(2*PI()*MOD(Calculator!$B$30/Calculator!$F$14,1)))*IF(MOD(Calculator!$B$30/Calculator!$F$14,1)&lt;0.5,-1,1))^2))/(1-SQRT(((50*POWER(80,POWER(COS(PI()*MOD(Calculator!$B$30/Calculator!$F$14,1)),2))+MIN(500,MAX(30,100*EXP(-0.3*'VSWR Calculator'!$C$24)*(1+3*ABS(MOD('VSWR Calculator'!$C$23/Calculator!$F$14/2,1)-0.5))))/'VSWR Calculator'!$C$25)-$C44)^2+(1500*ABS(SIN(2*PI()*MOD(Calculator!$B$30/Calculator!$F$14,1)))*IF(MOD(Calculator!$B$30/Calculator!$F$14,1)&lt;0.5,-1,1))^2)/SQRT(((50*POWER(80,POWER(COS(PI()*MOD(Calculator!$B$30/Calculator!$F$14,1)),2))+MIN(500,MAX(30,100*EXP(-0.3*'VSWR Calculator'!$C$24)*(1+3*ABS(MOD('VSWR Calculator'!$C$23/Calculator!$F$14/2,1)-0.5))))/'VSWR Calculator'!$C$25)+$C44)^2+(1500*ABS(SIN(2*PI()*MOD(Calculator!$B$30/Calculator!$F$14,1)))*IF(MOD(Calculator!$B$30/Calculator!$F$14,1)&lt;0.5,-1,1))^2)),2))</f>
        <v>—</v>
      </c>
      <c r="CB44" s="253" t="n">
        <f aca="false">IF(OR(Calculator!$E$15&lt;&gt;"YES",Calculator!$B$30&lt;Calculator!$G$15),"—",ROUND((1+SQRT(((50*POWER(80,POWER(COS(PI()*MOD(Calculator!$B$30/Calculator!$F$15,1)),2))+MIN(500,MAX(30,100*EXP(-0.3*'VSWR Calculator'!$C$24)*(1+3*ABS(MOD('VSWR Calculator'!$C$23/Calculator!$F$15/2,1)-0.5))))/'VSWR Calculator'!$C$25)-$C44)^2+(1500*ABS(SIN(2*PI()*MOD(Calculator!$B$30/Calculator!$F$15,1)))*IF(MOD(Calculator!$B$30/Calculator!$F$15,1)&lt;0.5,-1,1))^2)/SQRT(((50*POWER(80,POWER(COS(PI()*MOD(Calculator!$B$30/Calculator!$F$15,1)),2))+MIN(500,MAX(30,100*EXP(-0.3*'VSWR Calculator'!$C$24)*(1+3*ABS(MOD('VSWR Calculator'!$C$23/Calculator!$F$15/2,1)-0.5))))/'VSWR Calculator'!$C$25)+$C44)^2+(1500*ABS(SIN(2*PI()*MOD(Calculator!$B$30/Calculator!$F$15,1)))*IF(MOD(Calculator!$B$30/Calculator!$F$15,1)&lt;0.5,-1,1))^2))/(1-SQRT(((50*POWER(80,POWER(COS(PI()*MOD(Calculator!$B$30/Calculator!$F$15,1)),2))+MIN(500,MAX(30,100*EXP(-0.3*'VSWR Calculator'!$C$24)*(1+3*ABS(MOD('VSWR Calculator'!$C$23/Calculator!$F$15/2,1)-0.5))))/'VSWR Calculator'!$C$25)-$C44)^2+(1500*ABS(SIN(2*PI()*MOD(Calculator!$B$30/Calculator!$F$15,1)))*IF(MOD(Calculator!$B$30/Calculator!$F$15,1)&lt;0.5,-1,1))^2)/SQRT(((50*POWER(80,POWER(COS(PI()*MOD(Calculator!$B$30/Calculator!$F$15,1)),2))+MIN(500,MAX(30,100*EXP(-0.3*'VSWR Calculator'!$C$24)*(1+3*ABS(MOD('VSWR Calculator'!$C$23/Calculator!$F$15/2,1)-0.5))))/'VSWR Calculator'!$C$25)+$C44)^2+(1500*ABS(SIN(2*PI()*MOD(Calculator!$B$30/Calculator!$F$15,1)))*IF(MOD(Calculator!$B$30/Calculator!$F$15,1)&lt;0.5,-1,1))^2)),2))</f>
        <v>20.49</v>
      </c>
      <c r="CC44" s="253" t="str">
        <f aca="false">IF(OR(Calculator!$E$16&lt;&gt;"YES",Calculator!$B$30&lt;Calculator!$G$16),"—",ROUND((1+SQRT(((50*POWER(80,POWER(COS(PI()*MOD(Calculator!$B$30/Calculator!$F$16,1)),2))+MIN(500,MAX(30,100*EXP(-0.3*'VSWR Calculator'!$C$24)*(1+3*ABS(MOD('VSWR Calculator'!$C$23/Calculator!$F$16/2,1)-0.5))))/'VSWR Calculator'!$C$25)-$C44)^2+(1500*ABS(SIN(2*PI()*MOD(Calculator!$B$30/Calculator!$F$16,1)))*IF(MOD(Calculator!$B$30/Calculator!$F$16,1)&lt;0.5,-1,1))^2)/SQRT(((50*POWER(80,POWER(COS(PI()*MOD(Calculator!$B$30/Calculator!$F$16,1)),2))+MIN(500,MAX(30,100*EXP(-0.3*'VSWR Calculator'!$C$24)*(1+3*ABS(MOD('VSWR Calculator'!$C$23/Calculator!$F$16/2,1)-0.5))))/'VSWR Calculator'!$C$25)+$C44)^2+(1500*ABS(SIN(2*PI()*MOD(Calculator!$B$30/Calculator!$F$16,1)))*IF(MOD(Calculator!$B$30/Calculator!$F$16,1)&lt;0.5,-1,1))^2))/(1-SQRT(((50*POWER(80,POWER(COS(PI()*MOD(Calculator!$B$30/Calculator!$F$16,1)),2))+MIN(500,MAX(30,100*EXP(-0.3*'VSWR Calculator'!$C$24)*(1+3*ABS(MOD('VSWR Calculator'!$C$23/Calculator!$F$16/2,1)-0.5))))/'VSWR Calculator'!$C$25)-$C44)^2+(1500*ABS(SIN(2*PI()*MOD(Calculator!$B$30/Calculator!$F$16,1)))*IF(MOD(Calculator!$B$30/Calculator!$F$16,1)&lt;0.5,-1,1))^2)/SQRT(((50*POWER(80,POWER(COS(PI()*MOD(Calculator!$B$30/Calculator!$F$16,1)),2))+MIN(500,MAX(30,100*EXP(-0.3*'VSWR Calculator'!$C$24)*(1+3*ABS(MOD('VSWR Calculator'!$C$23/Calculator!$F$16/2,1)-0.5))))/'VSWR Calculator'!$C$25)+$C44)^2+(1500*ABS(SIN(2*PI()*MOD(Calculator!$B$30/Calculator!$F$16,1)))*IF(MOD(Calculator!$B$30/Calculator!$F$16,1)&lt;0.5,-1,1))^2)),2))</f>
        <v>—</v>
      </c>
      <c r="CD44" s="253" t="n">
        <f aca="false">IF(OR(Calculator!$E$17&lt;&gt;"YES",Calculator!$B$30&lt;Calculator!$G$17),"—",ROUND((1+SQRT(((50*POWER(80,POWER(COS(PI()*MOD(Calculator!$B$30/Calculator!$F$17,1)),2))+MIN(500,MAX(30,100*EXP(-0.3*'VSWR Calculator'!$C$24)*(1+3*ABS(MOD('VSWR Calculator'!$C$23/Calculator!$F$17/2,1)-0.5))))/'VSWR Calculator'!$C$25)-$C44)^2+(1500*ABS(SIN(2*PI()*MOD(Calculator!$B$30/Calculator!$F$17,1)))*IF(MOD(Calculator!$B$30/Calculator!$F$17,1)&lt;0.5,-1,1))^2)/SQRT(((50*POWER(80,POWER(COS(PI()*MOD(Calculator!$B$30/Calculator!$F$17,1)),2))+MIN(500,MAX(30,100*EXP(-0.3*'VSWR Calculator'!$C$24)*(1+3*ABS(MOD('VSWR Calculator'!$C$23/Calculator!$F$17/2,1)-0.5))))/'VSWR Calculator'!$C$25)+$C44)^2+(1500*ABS(SIN(2*PI()*MOD(Calculator!$B$30/Calculator!$F$17,1)))*IF(MOD(Calculator!$B$30/Calculator!$F$17,1)&lt;0.5,-1,1))^2))/(1-SQRT(((50*POWER(80,POWER(COS(PI()*MOD(Calculator!$B$30/Calculator!$F$17,1)),2))+MIN(500,MAX(30,100*EXP(-0.3*'VSWR Calculator'!$C$24)*(1+3*ABS(MOD('VSWR Calculator'!$C$23/Calculator!$F$17/2,1)-0.5))))/'VSWR Calculator'!$C$25)-$C44)^2+(1500*ABS(SIN(2*PI()*MOD(Calculator!$B$30/Calculator!$F$17,1)))*IF(MOD(Calculator!$B$30/Calculator!$F$17,1)&lt;0.5,-1,1))^2)/SQRT(((50*POWER(80,POWER(COS(PI()*MOD(Calculator!$B$30/Calculator!$F$17,1)),2))+MIN(500,MAX(30,100*EXP(-0.3*'VSWR Calculator'!$C$24)*(1+3*ABS(MOD('VSWR Calculator'!$C$23/Calculator!$F$17/2,1)-0.5))))/'VSWR Calculator'!$C$25)+$C44)^2+(1500*ABS(SIN(2*PI()*MOD(Calculator!$B$30/Calculator!$F$17,1)))*IF(MOD(Calculator!$B$30/Calculator!$F$17,1)&lt;0.5,-1,1))^2)),2))</f>
        <v>21.87</v>
      </c>
      <c r="CE44" s="253" t="str">
        <f aca="false">IF(OR(Calculator!$E$18&lt;&gt;"YES",Calculator!$B$30&lt;Calculator!$G$18),"—",ROUND((1+SQRT(((50*POWER(80,POWER(COS(PI()*MOD(Calculator!$B$30/Calculator!$F$18,1)),2))+MIN(500,MAX(30,100*EXP(-0.3*'VSWR Calculator'!$C$24)*(1+3*ABS(MOD('VSWR Calculator'!$C$23/Calculator!$F$18/2,1)-0.5))))/'VSWR Calculator'!$C$25)-$C44)^2+(1500*ABS(SIN(2*PI()*MOD(Calculator!$B$30/Calculator!$F$18,1)))*IF(MOD(Calculator!$B$30/Calculator!$F$18,1)&lt;0.5,-1,1))^2)/SQRT(((50*POWER(80,POWER(COS(PI()*MOD(Calculator!$B$30/Calculator!$F$18,1)),2))+MIN(500,MAX(30,100*EXP(-0.3*'VSWR Calculator'!$C$24)*(1+3*ABS(MOD('VSWR Calculator'!$C$23/Calculator!$F$18/2,1)-0.5))))/'VSWR Calculator'!$C$25)+$C44)^2+(1500*ABS(SIN(2*PI()*MOD(Calculator!$B$30/Calculator!$F$18,1)))*IF(MOD(Calculator!$B$30/Calculator!$F$18,1)&lt;0.5,-1,1))^2))/(1-SQRT(((50*POWER(80,POWER(COS(PI()*MOD(Calculator!$B$30/Calculator!$F$18,1)),2))+MIN(500,MAX(30,100*EXP(-0.3*'VSWR Calculator'!$C$24)*(1+3*ABS(MOD('VSWR Calculator'!$C$23/Calculator!$F$18/2,1)-0.5))))/'VSWR Calculator'!$C$25)-$C44)^2+(1500*ABS(SIN(2*PI()*MOD(Calculator!$B$30/Calculator!$F$18,1)))*IF(MOD(Calculator!$B$30/Calculator!$F$18,1)&lt;0.5,-1,1))^2)/SQRT(((50*POWER(80,POWER(COS(PI()*MOD(Calculator!$B$30/Calculator!$F$18,1)),2))+MIN(500,MAX(30,100*EXP(-0.3*'VSWR Calculator'!$C$24)*(1+3*ABS(MOD('VSWR Calculator'!$C$23/Calculator!$F$18/2,1)-0.5))))/'VSWR Calculator'!$C$25)+$C44)^2+(1500*ABS(SIN(2*PI()*MOD(Calculator!$B$30/Calculator!$F$18,1)))*IF(MOD(Calculator!$B$30/Calculator!$F$18,1)&lt;0.5,-1,1))^2)),2))</f>
        <v>—</v>
      </c>
      <c r="CF44" s="253" t="str">
        <f aca="false">IF(OR(Calculator!$E$19&lt;&gt;"YES",Calculator!$B$30&lt;Calculator!$G$19),"—",ROUND((1+SQRT(((50*POWER(80,POWER(COS(PI()*MOD(Calculator!$B$30/Calculator!$F$19,1)),2))+MIN(500,MAX(30,100*EXP(-0.3*'VSWR Calculator'!$C$24)*(1+3*ABS(MOD('VSWR Calculator'!$C$23/Calculator!$F$19/2,1)-0.5))))/'VSWR Calculator'!$C$25)-$C44)^2+(1500*ABS(SIN(2*PI()*MOD(Calculator!$B$30/Calculator!$F$19,1)))*IF(MOD(Calculator!$B$30/Calculator!$F$19,1)&lt;0.5,-1,1))^2)/SQRT(((50*POWER(80,POWER(COS(PI()*MOD(Calculator!$B$30/Calculator!$F$19,1)),2))+MIN(500,MAX(30,100*EXP(-0.3*'VSWR Calculator'!$C$24)*(1+3*ABS(MOD('VSWR Calculator'!$C$23/Calculator!$F$19/2,1)-0.5))))/'VSWR Calculator'!$C$25)+$C44)^2+(1500*ABS(SIN(2*PI()*MOD(Calculator!$B$30/Calculator!$F$19,1)))*IF(MOD(Calculator!$B$30/Calculator!$F$19,1)&lt;0.5,-1,1))^2))/(1-SQRT(((50*POWER(80,POWER(COS(PI()*MOD(Calculator!$B$30/Calculator!$F$19,1)),2))+MIN(500,MAX(30,100*EXP(-0.3*'VSWR Calculator'!$C$24)*(1+3*ABS(MOD('VSWR Calculator'!$C$23/Calculator!$F$19/2,1)-0.5))))/'VSWR Calculator'!$C$25)-$C44)^2+(1500*ABS(SIN(2*PI()*MOD(Calculator!$B$30/Calculator!$F$19,1)))*IF(MOD(Calculator!$B$30/Calculator!$F$19,1)&lt;0.5,-1,1))^2)/SQRT(((50*POWER(80,POWER(COS(PI()*MOD(Calculator!$B$30/Calculator!$F$19,1)),2))+MIN(500,MAX(30,100*EXP(-0.3*'VSWR Calculator'!$C$24)*(1+3*ABS(MOD('VSWR Calculator'!$C$23/Calculator!$F$19/2,1)-0.5))))/'VSWR Calculator'!$C$25)+$C44)^2+(1500*ABS(SIN(2*PI()*MOD(Calculator!$B$30/Calculator!$F$19,1)))*IF(MOD(Calculator!$B$30/Calculator!$F$19,1)&lt;0.5,-1,1))^2)),2))</f>
        <v>—</v>
      </c>
      <c r="CG44" s="253" t="str">
        <f aca="false">IF(OR(Calculator!$E$20&lt;&gt;"YES",Calculator!$B$30&lt;Calculator!$G$20),"—",ROUND((1+SQRT(((50*POWER(80,POWER(COS(PI()*MOD(Calculator!$B$30/Calculator!$F$20,1)),2))+MIN(500,MAX(30,100*EXP(-0.3*'VSWR Calculator'!$C$24)*(1+3*ABS(MOD('VSWR Calculator'!$C$23/Calculator!$F$20/2,1)-0.5))))/'VSWR Calculator'!$C$25)-$C44)^2+(1500*ABS(SIN(2*PI()*MOD(Calculator!$B$30/Calculator!$F$20,1)))*IF(MOD(Calculator!$B$30/Calculator!$F$20,1)&lt;0.5,-1,1))^2)/SQRT(((50*POWER(80,POWER(COS(PI()*MOD(Calculator!$B$30/Calculator!$F$20,1)),2))+MIN(500,MAX(30,100*EXP(-0.3*'VSWR Calculator'!$C$24)*(1+3*ABS(MOD('VSWR Calculator'!$C$23/Calculator!$F$20/2,1)-0.5))))/'VSWR Calculator'!$C$25)+$C44)^2+(1500*ABS(SIN(2*PI()*MOD(Calculator!$B$30/Calculator!$F$20,1)))*IF(MOD(Calculator!$B$30/Calculator!$F$20,1)&lt;0.5,-1,1))^2))/(1-SQRT(((50*POWER(80,POWER(COS(PI()*MOD(Calculator!$B$30/Calculator!$F$20,1)),2))+MIN(500,MAX(30,100*EXP(-0.3*'VSWR Calculator'!$C$24)*(1+3*ABS(MOD('VSWR Calculator'!$C$23/Calculator!$F$20/2,1)-0.5))))/'VSWR Calculator'!$C$25)-$C44)^2+(1500*ABS(SIN(2*PI()*MOD(Calculator!$B$30/Calculator!$F$20,1)))*IF(MOD(Calculator!$B$30/Calculator!$F$20,1)&lt;0.5,-1,1))^2)/SQRT(((50*POWER(80,POWER(COS(PI()*MOD(Calculator!$B$30/Calculator!$F$20,1)),2))+MIN(500,MAX(30,100*EXP(-0.3*'VSWR Calculator'!$C$24)*(1+3*ABS(MOD('VSWR Calculator'!$C$23/Calculator!$F$20/2,1)-0.5))))/'VSWR Calculator'!$C$25)+$C44)^2+(1500*ABS(SIN(2*PI()*MOD(Calculator!$B$30/Calculator!$F$20,1)))*IF(MOD(Calculator!$B$30/Calculator!$F$20,1)&lt;0.5,-1,1))^2)),2))</f>
        <v>—</v>
      </c>
      <c r="CH44" s="253" t="str">
        <f aca="false">IF(OR(Calculator!$E$21&lt;&gt;"YES",Calculator!$B$30&lt;Calculator!$G$21),"—",ROUND((1+SQRT(((50*POWER(80,POWER(COS(PI()*MOD(Calculator!$B$30/Calculator!$F$21,1)),2))+MIN(500,MAX(30,100*EXP(-0.3*'VSWR Calculator'!$C$24)*(1+3*ABS(MOD('VSWR Calculator'!$C$23/Calculator!$F$21/2,1)-0.5))))/'VSWR Calculator'!$C$25)-$C44)^2+(1500*ABS(SIN(2*PI()*MOD(Calculator!$B$30/Calculator!$F$21,1)))*IF(MOD(Calculator!$B$30/Calculator!$F$21,1)&lt;0.5,-1,1))^2)/SQRT(((50*POWER(80,POWER(COS(PI()*MOD(Calculator!$B$30/Calculator!$F$21,1)),2))+MIN(500,MAX(30,100*EXP(-0.3*'VSWR Calculator'!$C$24)*(1+3*ABS(MOD('VSWR Calculator'!$C$23/Calculator!$F$21/2,1)-0.5))))/'VSWR Calculator'!$C$25)+$C44)^2+(1500*ABS(SIN(2*PI()*MOD(Calculator!$B$30/Calculator!$F$21,1)))*IF(MOD(Calculator!$B$30/Calculator!$F$21,1)&lt;0.5,-1,1))^2))/(1-SQRT(((50*POWER(80,POWER(COS(PI()*MOD(Calculator!$B$30/Calculator!$F$21,1)),2))+MIN(500,MAX(30,100*EXP(-0.3*'VSWR Calculator'!$C$24)*(1+3*ABS(MOD('VSWR Calculator'!$C$23/Calculator!$F$21/2,1)-0.5))))/'VSWR Calculator'!$C$25)-$C44)^2+(1500*ABS(SIN(2*PI()*MOD(Calculator!$B$30/Calculator!$F$21,1)))*IF(MOD(Calculator!$B$30/Calculator!$F$21,1)&lt;0.5,-1,1))^2)/SQRT(((50*POWER(80,POWER(COS(PI()*MOD(Calculator!$B$30/Calculator!$F$21,1)),2))+MIN(500,MAX(30,100*EXP(-0.3*'VSWR Calculator'!$C$24)*(1+3*ABS(MOD('VSWR Calculator'!$C$23/Calculator!$F$21/2,1)-0.5))))/'VSWR Calculator'!$C$25)+$C44)^2+(1500*ABS(SIN(2*PI()*MOD(Calculator!$B$30/Calculator!$F$21,1)))*IF(MOD(Calculator!$B$30/Calculator!$F$21,1)&lt;0.5,-1,1))^2)),2))</f>
        <v>—</v>
      </c>
      <c r="CI44" s="253" t="str">
        <f aca="false">IF(OR(Calculator!$E$22&lt;&gt;"YES",Calculator!$B$30&lt;Calculator!$G$22),"—",ROUND((1+SQRT(((50*POWER(80,POWER(COS(PI()*MOD(Calculator!$B$30/Calculator!$F$22,1)),2))+MIN(500,MAX(30,100*EXP(-0.3*'VSWR Calculator'!$C$24)*(1+3*ABS(MOD('VSWR Calculator'!$C$23/Calculator!$F$22/2,1)-0.5))))/'VSWR Calculator'!$C$25)-$C44)^2+(1500*ABS(SIN(2*PI()*MOD(Calculator!$B$30/Calculator!$F$22,1)))*IF(MOD(Calculator!$B$30/Calculator!$F$22,1)&lt;0.5,-1,1))^2)/SQRT(((50*POWER(80,POWER(COS(PI()*MOD(Calculator!$B$30/Calculator!$F$22,1)),2))+MIN(500,MAX(30,100*EXP(-0.3*'VSWR Calculator'!$C$24)*(1+3*ABS(MOD('VSWR Calculator'!$C$23/Calculator!$F$22/2,1)-0.5))))/'VSWR Calculator'!$C$25)+$C44)^2+(1500*ABS(SIN(2*PI()*MOD(Calculator!$B$30/Calculator!$F$22,1)))*IF(MOD(Calculator!$B$30/Calculator!$F$22,1)&lt;0.5,-1,1))^2))/(1-SQRT(((50*POWER(80,POWER(COS(PI()*MOD(Calculator!$B$30/Calculator!$F$22,1)),2))+MIN(500,MAX(30,100*EXP(-0.3*'VSWR Calculator'!$C$24)*(1+3*ABS(MOD('VSWR Calculator'!$C$23/Calculator!$F$22/2,1)-0.5))))/'VSWR Calculator'!$C$25)-$C44)^2+(1500*ABS(SIN(2*PI()*MOD(Calculator!$B$30/Calculator!$F$22,1)))*IF(MOD(Calculator!$B$30/Calculator!$F$22,1)&lt;0.5,-1,1))^2)/SQRT(((50*POWER(80,POWER(COS(PI()*MOD(Calculator!$B$30/Calculator!$F$22,1)),2))+MIN(500,MAX(30,100*EXP(-0.3*'VSWR Calculator'!$C$24)*(1+3*ABS(MOD('VSWR Calculator'!$C$23/Calculator!$F$22/2,1)-0.5))))/'VSWR Calculator'!$C$25)+$C44)^2+(1500*ABS(SIN(2*PI()*MOD(Calculator!$B$30/Calculator!$F$22,1)))*IF(MOD(Calculator!$B$30/Calculator!$F$22,1)&lt;0.5,-1,1))^2)),2))</f>
        <v>—</v>
      </c>
      <c r="CJ44" s="253" t="n">
        <f aca="false">IFERROR(ROUND((IF(ISNUMBER(BY44),BY44,0)+IF(ISNUMBER(BZ44),BZ44,0)+IF(ISNUMBER(CA44),CA44,0)+IF(ISNUMBER(CB44),CB44,0)+IF(ISNUMBER(CC44),CC44,0)+IF(ISNUMBER(CD44),CD44,0)+IF(ISNUMBER(CE44),CE44,0)+IF(ISNUMBER(CF44),CF44,0)+IF(ISNUMBER(CG44),CG44,0)+IF(ISNUMBER(CH44),CH44,0)+IF(ISNUMBER(CI44),CI44,0))/(IF(ISNUMBER(BY44),1,0)+IF(ISNUMBER(BZ44),1,0)+IF(ISNUMBER(CA44),1,0)+IF(ISNUMBER(CB44),1,0)+IF(ISNUMBER(CC44),1,0)+IF(ISNUMBER(CD44),1,0)+IF(ISNUMBER(CE44),1,0)+IF(ISNUMBER(CF44),1,0)+IF(ISNUMBER(CG44),1,0)+IF(ISNUMBER(CH44),1,0)+IF(ISNUMBER(CI44),1,0)),4),"")</f>
        <v>21.18</v>
      </c>
      <c r="CK44" s="253" t="str">
        <f aca="false">IF(OR(Calculator!$E$12&lt;&gt;"YES",Calculator!$B$31&lt;Calculator!$G$12),"—",ROUND((1+SQRT(((50*POWER(80,POWER(COS(PI()*MOD(Calculator!$B$31/Calculator!$F$12,1)),2))+MIN(500,MAX(30,100*EXP(-0.3*'VSWR Calculator'!$C$24)*(1+3*ABS(MOD('VSWR Calculator'!$C$23/Calculator!$F$12/2,1)-0.5))))/'VSWR Calculator'!$C$25)-$C44)^2+(1500*ABS(SIN(2*PI()*MOD(Calculator!$B$31/Calculator!$F$12,1)))*IF(MOD(Calculator!$B$31/Calculator!$F$12,1)&lt;0.5,-1,1))^2)/SQRT(((50*POWER(80,POWER(COS(PI()*MOD(Calculator!$B$31/Calculator!$F$12,1)),2))+MIN(500,MAX(30,100*EXP(-0.3*'VSWR Calculator'!$C$24)*(1+3*ABS(MOD('VSWR Calculator'!$C$23/Calculator!$F$12/2,1)-0.5))))/'VSWR Calculator'!$C$25)+$C44)^2+(1500*ABS(SIN(2*PI()*MOD(Calculator!$B$31/Calculator!$F$12,1)))*IF(MOD(Calculator!$B$31/Calculator!$F$12,1)&lt;0.5,-1,1))^2))/(1-SQRT(((50*POWER(80,POWER(COS(PI()*MOD(Calculator!$B$31/Calculator!$F$12,1)),2))+MIN(500,MAX(30,100*EXP(-0.3*'VSWR Calculator'!$C$24)*(1+3*ABS(MOD('VSWR Calculator'!$C$23/Calculator!$F$12/2,1)-0.5))))/'VSWR Calculator'!$C$25)-$C44)^2+(1500*ABS(SIN(2*PI()*MOD(Calculator!$B$31/Calculator!$F$12,1)))*IF(MOD(Calculator!$B$31/Calculator!$F$12,1)&lt;0.5,-1,1))^2)/SQRT(((50*POWER(80,POWER(COS(PI()*MOD(Calculator!$B$31/Calculator!$F$12,1)),2))+MIN(500,MAX(30,100*EXP(-0.3*'VSWR Calculator'!$C$24)*(1+3*ABS(MOD('VSWR Calculator'!$C$23/Calculator!$F$12/2,1)-0.5))))/'VSWR Calculator'!$C$25)+$C44)^2+(1500*ABS(SIN(2*PI()*MOD(Calculator!$B$31/Calculator!$F$12,1)))*IF(MOD(Calculator!$B$31/Calculator!$F$12,1)&lt;0.5,-1,1))^2)),2))</f>
        <v>—</v>
      </c>
      <c r="CL44" s="253" t="str">
        <f aca="false">IF(OR(Calculator!$E$13&lt;&gt;"YES",Calculator!$B$31&lt;Calculator!$G$13),"—",ROUND((1+SQRT(((50*POWER(80,POWER(COS(PI()*MOD(Calculator!$B$31/Calculator!$F$13,1)),2))+MIN(500,MAX(30,100*EXP(-0.3*'VSWR Calculator'!$C$24)*(1+3*ABS(MOD('VSWR Calculator'!$C$23/Calculator!$F$13/2,1)-0.5))))/'VSWR Calculator'!$C$25)-$C44)^2+(1500*ABS(SIN(2*PI()*MOD(Calculator!$B$31/Calculator!$F$13,1)))*IF(MOD(Calculator!$B$31/Calculator!$F$13,1)&lt;0.5,-1,1))^2)/SQRT(((50*POWER(80,POWER(COS(PI()*MOD(Calculator!$B$31/Calculator!$F$13,1)),2))+MIN(500,MAX(30,100*EXP(-0.3*'VSWR Calculator'!$C$24)*(1+3*ABS(MOD('VSWR Calculator'!$C$23/Calculator!$F$13/2,1)-0.5))))/'VSWR Calculator'!$C$25)+$C44)^2+(1500*ABS(SIN(2*PI()*MOD(Calculator!$B$31/Calculator!$F$13,1)))*IF(MOD(Calculator!$B$31/Calculator!$F$13,1)&lt;0.5,-1,1))^2))/(1-SQRT(((50*POWER(80,POWER(COS(PI()*MOD(Calculator!$B$31/Calculator!$F$13,1)),2))+MIN(500,MAX(30,100*EXP(-0.3*'VSWR Calculator'!$C$24)*(1+3*ABS(MOD('VSWR Calculator'!$C$23/Calculator!$F$13/2,1)-0.5))))/'VSWR Calculator'!$C$25)-$C44)^2+(1500*ABS(SIN(2*PI()*MOD(Calculator!$B$31/Calculator!$F$13,1)))*IF(MOD(Calculator!$B$31/Calculator!$F$13,1)&lt;0.5,-1,1))^2)/SQRT(((50*POWER(80,POWER(COS(PI()*MOD(Calculator!$B$31/Calculator!$F$13,1)),2))+MIN(500,MAX(30,100*EXP(-0.3*'VSWR Calculator'!$C$24)*(1+3*ABS(MOD('VSWR Calculator'!$C$23/Calculator!$F$13/2,1)-0.5))))/'VSWR Calculator'!$C$25)+$C44)^2+(1500*ABS(SIN(2*PI()*MOD(Calculator!$B$31/Calculator!$F$13,1)))*IF(MOD(Calculator!$B$31/Calculator!$F$13,1)&lt;0.5,-1,1))^2)),2))</f>
        <v>—</v>
      </c>
      <c r="CM44" s="253" t="str">
        <f aca="false">IF(OR(Calculator!$E$14&lt;&gt;"YES",Calculator!$B$31&lt;Calculator!$G$14),"—",ROUND((1+SQRT(((50*POWER(80,POWER(COS(PI()*MOD(Calculator!$B$31/Calculator!$F$14,1)),2))+MIN(500,MAX(30,100*EXP(-0.3*'VSWR Calculator'!$C$24)*(1+3*ABS(MOD('VSWR Calculator'!$C$23/Calculator!$F$14/2,1)-0.5))))/'VSWR Calculator'!$C$25)-$C44)^2+(1500*ABS(SIN(2*PI()*MOD(Calculator!$B$31/Calculator!$F$14,1)))*IF(MOD(Calculator!$B$31/Calculator!$F$14,1)&lt;0.5,-1,1))^2)/SQRT(((50*POWER(80,POWER(COS(PI()*MOD(Calculator!$B$31/Calculator!$F$14,1)),2))+MIN(500,MAX(30,100*EXP(-0.3*'VSWR Calculator'!$C$24)*(1+3*ABS(MOD('VSWR Calculator'!$C$23/Calculator!$F$14/2,1)-0.5))))/'VSWR Calculator'!$C$25)+$C44)^2+(1500*ABS(SIN(2*PI()*MOD(Calculator!$B$31/Calculator!$F$14,1)))*IF(MOD(Calculator!$B$31/Calculator!$F$14,1)&lt;0.5,-1,1))^2))/(1-SQRT(((50*POWER(80,POWER(COS(PI()*MOD(Calculator!$B$31/Calculator!$F$14,1)),2))+MIN(500,MAX(30,100*EXP(-0.3*'VSWR Calculator'!$C$24)*(1+3*ABS(MOD('VSWR Calculator'!$C$23/Calculator!$F$14/2,1)-0.5))))/'VSWR Calculator'!$C$25)-$C44)^2+(1500*ABS(SIN(2*PI()*MOD(Calculator!$B$31/Calculator!$F$14,1)))*IF(MOD(Calculator!$B$31/Calculator!$F$14,1)&lt;0.5,-1,1))^2)/SQRT(((50*POWER(80,POWER(COS(PI()*MOD(Calculator!$B$31/Calculator!$F$14,1)),2))+MIN(500,MAX(30,100*EXP(-0.3*'VSWR Calculator'!$C$24)*(1+3*ABS(MOD('VSWR Calculator'!$C$23/Calculator!$F$14/2,1)-0.5))))/'VSWR Calculator'!$C$25)+$C44)^2+(1500*ABS(SIN(2*PI()*MOD(Calculator!$B$31/Calculator!$F$14,1)))*IF(MOD(Calculator!$B$31/Calculator!$F$14,1)&lt;0.5,-1,1))^2)),2))</f>
        <v>—</v>
      </c>
      <c r="CN44" s="253" t="n">
        <f aca="false">IF(OR(Calculator!$E$15&lt;&gt;"YES",Calculator!$B$31&lt;Calculator!$G$15),"—",ROUND((1+SQRT(((50*POWER(80,POWER(COS(PI()*MOD(Calculator!$B$31/Calculator!$F$15,1)),2))+MIN(500,MAX(30,100*EXP(-0.3*'VSWR Calculator'!$C$24)*(1+3*ABS(MOD('VSWR Calculator'!$C$23/Calculator!$F$15/2,1)-0.5))))/'VSWR Calculator'!$C$25)-$C44)^2+(1500*ABS(SIN(2*PI()*MOD(Calculator!$B$31/Calculator!$F$15,1)))*IF(MOD(Calculator!$B$31/Calculator!$F$15,1)&lt;0.5,-1,1))^2)/SQRT(((50*POWER(80,POWER(COS(PI()*MOD(Calculator!$B$31/Calculator!$F$15,1)),2))+MIN(500,MAX(30,100*EXP(-0.3*'VSWR Calculator'!$C$24)*(1+3*ABS(MOD('VSWR Calculator'!$C$23/Calculator!$F$15/2,1)-0.5))))/'VSWR Calculator'!$C$25)+$C44)^2+(1500*ABS(SIN(2*PI()*MOD(Calculator!$B$31/Calculator!$F$15,1)))*IF(MOD(Calculator!$B$31/Calculator!$F$15,1)&lt;0.5,-1,1))^2))/(1-SQRT(((50*POWER(80,POWER(COS(PI()*MOD(Calculator!$B$31/Calculator!$F$15,1)),2))+MIN(500,MAX(30,100*EXP(-0.3*'VSWR Calculator'!$C$24)*(1+3*ABS(MOD('VSWR Calculator'!$C$23/Calculator!$F$15/2,1)-0.5))))/'VSWR Calculator'!$C$25)-$C44)^2+(1500*ABS(SIN(2*PI()*MOD(Calculator!$B$31/Calculator!$F$15,1)))*IF(MOD(Calculator!$B$31/Calculator!$F$15,1)&lt;0.5,-1,1))^2)/SQRT(((50*POWER(80,POWER(COS(PI()*MOD(Calculator!$B$31/Calculator!$F$15,1)),2))+MIN(500,MAX(30,100*EXP(-0.3*'VSWR Calculator'!$C$24)*(1+3*ABS(MOD('VSWR Calculator'!$C$23/Calculator!$F$15/2,1)-0.5))))/'VSWR Calculator'!$C$25)+$C44)^2+(1500*ABS(SIN(2*PI()*MOD(Calculator!$B$31/Calculator!$F$15,1)))*IF(MOD(Calculator!$B$31/Calculator!$F$15,1)&lt;0.5,-1,1))^2)),2))</f>
        <v>21.12</v>
      </c>
      <c r="CO44" s="253" t="str">
        <f aca="false">IF(OR(Calculator!$E$16&lt;&gt;"YES",Calculator!$B$31&lt;Calculator!$G$16),"—",ROUND((1+SQRT(((50*POWER(80,POWER(COS(PI()*MOD(Calculator!$B$31/Calculator!$F$16,1)),2))+MIN(500,MAX(30,100*EXP(-0.3*'VSWR Calculator'!$C$24)*(1+3*ABS(MOD('VSWR Calculator'!$C$23/Calculator!$F$16/2,1)-0.5))))/'VSWR Calculator'!$C$25)-$C44)^2+(1500*ABS(SIN(2*PI()*MOD(Calculator!$B$31/Calculator!$F$16,1)))*IF(MOD(Calculator!$B$31/Calculator!$F$16,1)&lt;0.5,-1,1))^2)/SQRT(((50*POWER(80,POWER(COS(PI()*MOD(Calculator!$B$31/Calculator!$F$16,1)),2))+MIN(500,MAX(30,100*EXP(-0.3*'VSWR Calculator'!$C$24)*(1+3*ABS(MOD('VSWR Calculator'!$C$23/Calculator!$F$16/2,1)-0.5))))/'VSWR Calculator'!$C$25)+$C44)^2+(1500*ABS(SIN(2*PI()*MOD(Calculator!$B$31/Calculator!$F$16,1)))*IF(MOD(Calculator!$B$31/Calculator!$F$16,1)&lt;0.5,-1,1))^2))/(1-SQRT(((50*POWER(80,POWER(COS(PI()*MOD(Calculator!$B$31/Calculator!$F$16,1)),2))+MIN(500,MAX(30,100*EXP(-0.3*'VSWR Calculator'!$C$24)*(1+3*ABS(MOD('VSWR Calculator'!$C$23/Calculator!$F$16/2,1)-0.5))))/'VSWR Calculator'!$C$25)-$C44)^2+(1500*ABS(SIN(2*PI()*MOD(Calculator!$B$31/Calculator!$F$16,1)))*IF(MOD(Calculator!$B$31/Calculator!$F$16,1)&lt;0.5,-1,1))^2)/SQRT(((50*POWER(80,POWER(COS(PI()*MOD(Calculator!$B$31/Calculator!$F$16,1)),2))+MIN(500,MAX(30,100*EXP(-0.3*'VSWR Calculator'!$C$24)*(1+3*ABS(MOD('VSWR Calculator'!$C$23/Calculator!$F$16/2,1)-0.5))))/'VSWR Calculator'!$C$25)+$C44)^2+(1500*ABS(SIN(2*PI()*MOD(Calculator!$B$31/Calculator!$F$16,1)))*IF(MOD(Calculator!$B$31/Calculator!$F$16,1)&lt;0.5,-1,1))^2)),2))</f>
        <v>—</v>
      </c>
      <c r="CP44" s="253" t="n">
        <f aca="false">IF(OR(Calculator!$E$17&lt;&gt;"YES",Calculator!$B$31&lt;Calculator!$G$17),"—",ROUND((1+SQRT(((50*POWER(80,POWER(COS(PI()*MOD(Calculator!$B$31/Calculator!$F$17,1)),2))+MIN(500,MAX(30,100*EXP(-0.3*'VSWR Calculator'!$C$24)*(1+3*ABS(MOD('VSWR Calculator'!$C$23/Calculator!$F$17/2,1)-0.5))))/'VSWR Calculator'!$C$25)-$C44)^2+(1500*ABS(SIN(2*PI()*MOD(Calculator!$B$31/Calculator!$F$17,1)))*IF(MOD(Calculator!$B$31/Calculator!$F$17,1)&lt;0.5,-1,1))^2)/SQRT(((50*POWER(80,POWER(COS(PI()*MOD(Calculator!$B$31/Calculator!$F$17,1)),2))+MIN(500,MAX(30,100*EXP(-0.3*'VSWR Calculator'!$C$24)*(1+3*ABS(MOD('VSWR Calculator'!$C$23/Calculator!$F$17/2,1)-0.5))))/'VSWR Calculator'!$C$25)+$C44)^2+(1500*ABS(SIN(2*PI()*MOD(Calculator!$B$31/Calculator!$F$17,1)))*IF(MOD(Calculator!$B$31/Calculator!$F$17,1)&lt;0.5,-1,1))^2))/(1-SQRT(((50*POWER(80,POWER(COS(PI()*MOD(Calculator!$B$31/Calculator!$F$17,1)),2))+MIN(500,MAX(30,100*EXP(-0.3*'VSWR Calculator'!$C$24)*(1+3*ABS(MOD('VSWR Calculator'!$C$23/Calculator!$F$17/2,1)-0.5))))/'VSWR Calculator'!$C$25)-$C44)^2+(1500*ABS(SIN(2*PI()*MOD(Calculator!$B$31/Calculator!$F$17,1)))*IF(MOD(Calculator!$B$31/Calculator!$F$17,1)&lt;0.5,-1,1))^2)/SQRT(((50*POWER(80,POWER(COS(PI()*MOD(Calculator!$B$31/Calculator!$F$17,1)),2))+MIN(500,MAX(30,100*EXP(-0.3*'VSWR Calculator'!$C$24)*(1+3*ABS(MOD('VSWR Calculator'!$C$23/Calculator!$F$17/2,1)-0.5))))/'VSWR Calculator'!$C$25)+$C44)^2+(1500*ABS(SIN(2*PI()*MOD(Calculator!$B$31/Calculator!$F$17,1)))*IF(MOD(Calculator!$B$31/Calculator!$F$17,1)&lt;0.5,-1,1))^2)),2))</f>
        <v>19.9</v>
      </c>
      <c r="CQ44" s="253" t="str">
        <f aca="false">IF(OR(Calculator!$E$18&lt;&gt;"YES",Calculator!$B$31&lt;Calculator!$G$18),"—",ROUND((1+SQRT(((50*POWER(80,POWER(COS(PI()*MOD(Calculator!$B$31/Calculator!$F$18,1)),2))+MIN(500,MAX(30,100*EXP(-0.3*'VSWR Calculator'!$C$24)*(1+3*ABS(MOD('VSWR Calculator'!$C$23/Calculator!$F$18/2,1)-0.5))))/'VSWR Calculator'!$C$25)-$C44)^2+(1500*ABS(SIN(2*PI()*MOD(Calculator!$B$31/Calculator!$F$18,1)))*IF(MOD(Calculator!$B$31/Calculator!$F$18,1)&lt;0.5,-1,1))^2)/SQRT(((50*POWER(80,POWER(COS(PI()*MOD(Calculator!$B$31/Calculator!$F$18,1)),2))+MIN(500,MAX(30,100*EXP(-0.3*'VSWR Calculator'!$C$24)*(1+3*ABS(MOD('VSWR Calculator'!$C$23/Calculator!$F$18/2,1)-0.5))))/'VSWR Calculator'!$C$25)+$C44)^2+(1500*ABS(SIN(2*PI()*MOD(Calculator!$B$31/Calculator!$F$18,1)))*IF(MOD(Calculator!$B$31/Calculator!$F$18,1)&lt;0.5,-1,1))^2))/(1-SQRT(((50*POWER(80,POWER(COS(PI()*MOD(Calculator!$B$31/Calculator!$F$18,1)),2))+MIN(500,MAX(30,100*EXP(-0.3*'VSWR Calculator'!$C$24)*(1+3*ABS(MOD('VSWR Calculator'!$C$23/Calculator!$F$18/2,1)-0.5))))/'VSWR Calculator'!$C$25)-$C44)^2+(1500*ABS(SIN(2*PI()*MOD(Calculator!$B$31/Calculator!$F$18,1)))*IF(MOD(Calculator!$B$31/Calculator!$F$18,1)&lt;0.5,-1,1))^2)/SQRT(((50*POWER(80,POWER(COS(PI()*MOD(Calculator!$B$31/Calculator!$F$18,1)),2))+MIN(500,MAX(30,100*EXP(-0.3*'VSWR Calculator'!$C$24)*(1+3*ABS(MOD('VSWR Calculator'!$C$23/Calculator!$F$18/2,1)-0.5))))/'VSWR Calculator'!$C$25)+$C44)^2+(1500*ABS(SIN(2*PI()*MOD(Calculator!$B$31/Calculator!$F$18,1)))*IF(MOD(Calculator!$B$31/Calculator!$F$18,1)&lt;0.5,-1,1))^2)),2))</f>
        <v>—</v>
      </c>
      <c r="CR44" s="253" t="str">
        <f aca="false">IF(OR(Calculator!$E$19&lt;&gt;"YES",Calculator!$B$31&lt;Calculator!$G$19),"—",ROUND((1+SQRT(((50*POWER(80,POWER(COS(PI()*MOD(Calculator!$B$31/Calculator!$F$19,1)),2))+MIN(500,MAX(30,100*EXP(-0.3*'VSWR Calculator'!$C$24)*(1+3*ABS(MOD('VSWR Calculator'!$C$23/Calculator!$F$19/2,1)-0.5))))/'VSWR Calculator'!$C$25)-$C44)^2+(1500*ABS(SIN(2*PI()*MOD(Calculator!$B$31/Calculator!$F$19,1)))*IF(MOD(Calculator!$B$31/Calculator!$F$19,1)&lt;0.5,-1,1))^2)/SQRT(((50*POWER(80,POWER(COS(PI()*MOD(Calculator!$B$31/Calculator!$F$19,1)),2))+MIN(500,MAX(30,100*EXP(-0.3*'VSWR Calculator'!$C$24)*(1+3*ABS(MOD('VSWR Calculator'!$C$23/Calculator!$F$19/2,1)-0.5))))/'VSWR Calculator'!$C$25)+$C44)^2+(1500*ABS(SIN(2*PI()*MOD(Calculator!$B$31/Calculator!$F$19,1)))*IF(MOD(Calculator!$B$31/Calculator!$F$19,1)&lt;0.5,-1,1))^2))/(1-SQRT(((50*POWER(80,POWER(COS(PI()*MOD(Calculator!$B$31/Calculator!$F$19,1)),2))+MIN(500,MAX(30,100*EXP(-0.3*'VSWR Calculator'!$C$24)*(1+3*ABS(MOD('VSWR Calculator'!$C$23/Calculator!$F$19/2,1)-0.5))))/'VSWR Calculator'!$C$25)-$C44)^2+(1500*ABS(SIN(2*PI()*MOD(Calculator!$B$31/Calculator!$F$19,1)))*IF(MOD(Calculator!$B$31/Calculator!$F$19,1)&lt;0.5,-1,1))^2)/SQRT(((50*POWER(80,POWER(COS(PI()*MOD(Calculator!$B$31/Calculator!$F$19,1)),2))+MIN(500,MAX(30,100*EXP(-0.3*'VSWR Calculator'!$C$24)*(1+3*ABS(MOD('VSWR Calculator'!$C$23/Calculator!$F$19/2,1)-0.5))))/'VSWR Calculator'!$C$25)+$C44)^2+(1500*ABS(SIN(2*PI()*MOD(Calculator!$B$31/Calculator!$F$19,1)))*IF(MOD(Calculator!$B$31/Calculator!$F$19,1)&lt;0.5,-1,1))^2)),2))</f>
        <v>—</v>
      </c>
      <c r="CS44" s="253" t="str">
        <f aca="false">IF(OR(Calculator!$E$20&lt;&gt;"YES",Calculator!$B$31&lt;Calculator!$G$20),"—",ROUND((1+SQRT(((50*POWER(80,POWER(COS(PI()*MOD(Calculator!$B$31/Calculator!$F$20,1)),2))+MIN(500,MAX(30,100*EXP(-0.3*'VSWR Calculator'!$C$24)*(1+3*ABS(MOD('VSWR Calculator'!$C$23/Calculator!$F$20/2,1)-0.5))))/'VSWR Calculator'!$C$25)-$C44)^2+(1500*ABS(SIN(2*PI()*MOD(Calculator!$B$31/Calculator!$F$20,1)))*IF(MOD(Calculator!$B$31/Calculator!$F$20,1)&lt;0.5,-1,1))^2)/SQRT(((50*POWER(80,POWER(COS(PI()*MOD(Calculator!$B$31/Calculator!$F$20,1)),2))+MIN(500,MAX(30,100*EXP(-0.3*'VSWR Calculator'!$C$24)*(1+3*ABS(MOD('VSWR Calculator'!$C$23/Calculator!$F$20/2,1)-0.5))))/'VSWR Calculator'!$C$25)+$C44)^2+(1500*ABS(SIN(2*PI()*MOD(Calculator!$B$31/Calculator!$F$20,1)))*IF(MOD(Calculator!$B$31/Calculator!$F$20,1)&lt;0.5,-1,1))^2))/(1-SQRT(((50*POWER(80,POWER(COS(PI()*MOD(Calculator!$B$31/Calculator!$F$20,1)),2))+MIN(500,MAX(30,100*EXP(-0.3*'VSWR Calculator'!$C$24)*(1+3*ABS(MOD('VSWR Calculator'!$C$23/Calculator!$F$20/2,1)-0.5))))/'VSWR Calculator'!$C$25)-$C44)^2+(1500*ABS(SIN(2*PI()*MOD(Calculator!$B$31/Calculator!$F$20,1)))*IF(MOD(Calculator!$B$31/Calculator!$F$20,1)&lt;0.5,-1,1))^2)/SQRT(((50*POWER(80,POWER(COS(PI()*MOD(Calculator!$B$31/Calculator!$F$20,1)),2))+MIN(500,MAX(30,100*EXP(-0.3*'VSWR Calculator'!$C$24)*(1+3*ABS(MOD('VSWR Calculator'!$C$23/Calculator!$F$20/2,1)-0.5))))/'VSWR Calculator'!$C$25)+$C44)^2+(1500*ABS(SIN(2*PI()*MOD(Calculator!$B$31/Calculator!$F$20,1)))*IF(MOD(Calculator!$B$31/Calculator!$F$20,1)&lt;0.5,-1,1))^2)),2))</f>
        <v>—</v>
      </c>
      <c r="CT44" s="253" t="str">
        <f aca="false">IF(OR(Calculator!$E$21&lt;&gt;"YES",Calculator!$B$31&lt;Calculator!$G$21),"—",ROUND((1+SQRT(((50*POWER(80,POWER(COS(PI()*MOD(Calculator!$B$31/Calculator!$F$21,1)),2))+MIN(500,MAX(30,100*EXP(-0.3*'VSWR Calculator'!$C$24)*(1+3*ABS(MOD('VSWR Calculator'!$C$23/Calculator!$F$21/2,1)-0.5))))/'VSWR Calculator'!$C$25)-$C44)^2+(1500*ABS(SIN(2*PI()*MOD(Calculator!$B$31/Calculator!$F$21,1)))*IF(MOD(Calculator!$B$31/Calculator!$F$21,1)&lt;0.5,-1,1))^2)/SQRT(((50*POWER(80,POWER(COS(PI()*MOD(Calculator!$B$31/Calculator!$F$21,1)),2))+MIN(500,MAX(30,100*EXP(-0.3*'VSWR Calculator'!$C$24)*(1+3*ABS(MOD('VSWR Calculator'!$C$23/Calculator!$F$21/2,1)-0.5))))/'VSWR Calculator'!$C$25)+$C44)^2+(1500*ABS(SIN(2*PI()*MOD(Calculator!$B$31/Calculator!$F$21,1)))*IF(MOD(Calculator!$B$31/Calculator!$F$21,1)&lt;0.5,-1,1))^2))/(1-SQRT(((50*POWER(80,POWER(COS(PI()*MOD(Calculator!$B$31/Calculator!$F$21,1)),2))+MIN(500,MAX(30,100*EXP(-0.3*'VSWR Calculator'!$C$24)*(1+3*ABS(MOD('VSWR Calculator'!$C$23/Calculator!$F$21/2,1)-0.5))))/'VSWR Calculator'!$C$25)-$C44)^2+(1500*ABS(SIN(2*PI()*MOD(Calculator!$B$31/Calculator!$F$21,1)))*IF(MOD(Calculator!$B$31/Calculator!$F$21,1)&lt;0.5,-1,1))^2)/SQRT(((50*POWER(80,POWER(COS(PI()*MOD(Calculator!$B$31/Calculator!$F$21,1)),2))+MIN(500,MAX(30,100*EXP(-0.3*'VSWR Calculator'!$C$24)*(1+3*ABS(MOD('VSWR Calculator'!$C$23/Calculator!$F$21/2,1)-0.5))))/'VSWR Calculator'!$C$25)+$C44)^2+(1500*ABS(SIN(2*PI()*MOD(Calculator!$B$31/Calculator!$F$21,1)))*IF(MOD(Calculator!$B$31/Calculator!$F$21,1)&lt;0.5,-1,1))^2)),2))</f>
        <v>—</v>
      </c>
      <c r="CU44" s="253" t="str">
        <f aca="false">IF(OR(Calculator!$E$22&lt;&gt;"YES",Calculator!$B$31&lt;Calculator!$G$22),"—",ROUND((1+SQRT(((50*POWER(80,POWER(COS(PI()*MOD(Calculator!$B$31/Calculator!$F$22,1)),2))+MIN(500,MAX(30,100*EXP(-0.3*'VSWR Calculator'!$C$24)*(1+3*ABS(MOD('VSWR Calculator'!$C$23/Calculator!$F$22/2,1)-0.5))))/'VSWR Calculator'!$C$25)-$C44)^2+(1500*ABS(SIN(2*PI()*MOD(Calculator!$B$31/Calculator!$F$22,1)))*IF(MOD(Calculator!$B$31/Calculator!$F$22,1)&lt;0.5,-1,1))^2)/SQRT(((50*POWER(80,POWER(COS(PI()*MOD(Calculator!$B$31/Calculator!$F$22,1)),2))+MIN(500,MAX(30,100*EXP(-0.3*'VSWR Calculator'!$C$24)*(1+3*ABS(MOD('VSWR Calculator'!$C$23/Calculator!$F$22/2,1)-0.5))))/'VSWR Calculator'!$C$25)+$C44)^2+(1500*ABS(SIN(2*PI()*MOD(Calculator!$B$31/Calculator!$F$22,1)))*IF(MOD(Calculator!$B$31/Calculator!$F$22,1)&lt;0.5,-1,1))^2))/(1-SQRT(((50*POWER(80,POWER(COS(PI()*MOD(Calculator!$B$31/Calculator!$F$22,1)),2))+MIN(500,MAX(30,100*EXP(-0.3*'VSWR Calculator'!$C$24)*(1+3*ABS(MOD('VSWR Calculator'!$C$23/Calculator!$F$22/2,1)-0.5))))/'VSWR Calculator'!$C$25)-$C44)^2+(1500*ABS(SIN(2*PI()*MOD(Calculator!$B$31/Calculator!$F$22,1)))*IF(MOD(Calculator!$B$31/Calculator!$F$22,1)&lt;0.5,-1,1))^2)/SQRT(((50*POWER(80,POWER(COS(PI()*MOD(Calculator!$B$31/Calculator!$F$22,1)),2))+MIN(500,MAX(30,100*EXP(-0.3*'VSWR Calculator'!$C$24)*(1+3*ABS(MOD('VSWR Calculator'!$C$23/Calculator!$F$22/2,1)-0.5))))/'VSWR Calculator'!$C$25)+$C44)^2+(1500*ABS(SIN(2*PI()*MOD(Calculator!$B$31/Calculator!$F$22,1)))*IF(MOD(Calculator!$B$31/Calculator!$F$22,1)&lt;0.5,-1,1))^2)),2))</f>
        <v>—</v>
      </c>
      <c r="CV44" s="253" t="n">
        <f aca="false">IFERROR(ROUND((IF(ISNUMBER(CK44),CK44,0)+IF(ISNUMBER(CL44),CL44,0)+IF(ISNUMBER(CM44),CM44,0)+IF(ISNUMBER(CN44),CN44,0)+IF(ISNUMBER(CO44),CO44,0)+IF(ISNUMBER(CP44),CP44,0)+IF(ISNUMBER(CQ44),CQ44,0)+IF(ISNUMBER(CR44),CR44,0)+IF(ISNUMBER(CS44),CS44,0)+IF(ISNUMBER(CT44),CT44,0)+IF(ISNUMBER(CU44),CU44,0))/(IF(ISNUMBER(CK44),1,0)+IF(ISNUMBER(CL44),1,0)+IF(ISNUMBER(CM44),1,0)+IF(ISNUMBER(CN44),1,0)+IF(ISNUMBER(CO44),1,0)+IF(ISNUMBER(CP44),1,0)+IF(ISNUMBER(CQ44),1,0)+IF(ISNUMBER(CR44),1,0)+IF(ISNUMBER(CS44),1,0)+IF(ISNUMBER(CT44),1,0)+IF(ISNUMBER(CU44),1,0)),4),"")</f>
        <v>20.51</v>
      </c>
      <c r="CW44" s="253" t="str">
        <f aca="false">IF(OR(Calculator!$E$12&lt;&gt;"YES",Calculator!$B$32&lt;Calculator!$G$12),"—",ROUND((1+SQRT(((50*POWER(80,POWER(COS(PI()*MOD(Calculator!$B$32/Calculator!$F$12,1)),2))+MIN(500,MAX(30,100*EXP(-0.3*'VSWR Calculator'!$C$24)*(1+3*ABS(MOD('VSWR Calculator'!$C$23/Calculator!$F$12/2,1)-0.5))))/'VSWR Calculator'!$C$25)-$C44)^2+(1500*ABS(SIN(2*PI()*MOD(Calculator!$B$32/Calculator!$F$12,1)))*IF(MOD(Calculator!$B$32/Calculator!$F$12,1)&lt;0.5,-1,1))^2)/SQRT(((50*POWER(80,POWER(COS(PI()*MOD(Calculator!$B$32/Calculator!$F$12,1)),2))+MIN(500,MAX(30,100*EXP(-0.3*'VSWR Calculator'!$C$24)*(1+3*ABS(MOD('VSWR Calculator'!$C$23/Calculator!$F$12/2,1)-0.5))))/'VSWR Calculator'!$C$25)+$C44)^2+(1500*ABS(SIN(2*PI()*MOD(Calculator!$B$32/Calculator!$F$12,1)))*IF(MOD(Calculator!$B$32/Calculator!$F$12,1)&lt;0.5,-1,1))^2))/(1-SQRT(((50*POWER(80,POWER(COS(PI()*MOD(Calculator!$B$32/Calculator!$F$12,1)),2))+MIN(500,MAX(30,100*EXP(-0.3*'VSWR Calculator'!$C$24)*(1+3*ABS(MOD('VSWR Calculator'!$C$23/Calculator!$F$12/2,1)-0.5))))/'VSWR Calculator'!$C$25)-$C44)^2+(1500*ABS(SIN(2*PI()*MOD(Calculator!$B$32/Calculator!$F$12,1)))*IF(MOD(Calculator!$B$32/Calculator!$F$12,1)&lt;0.5,-1,1))^2)/SQRT(((50*POWER(80,POWER(COS(PI()*MOD(Calculator!$B$32/Calculator!$F$12,1)),2))+MIN(500,MAX(30,100*EXP(-0.3*'VSWR Calculator'!$C$24)*(1+3*ABS(MOD('VSWR Calculator'!$C$23/Calculator!$F$12/2,1)-0.5))))/'VSWR Calculator'!$C$25)+$C44)^2+(1500*ABS(SIN(2*PI()*MOD(Calculator!$B$32/Calculator!$F$12,1)))*IF(MOD(Calculator!$B$32/Calculator!$F$12,1)&lt;0.5,-1,1))^2)),2))</f>
        <v>—</v>
      </c>
      <c r="CX44" s="253" t="str">
        <f aca="false">IF(OR(Calculator!$E$13&lt;&gt;"YES",Calculator!$B$32&lt;Calculator!$G$13),"—",ROUND((1+SQRT(((50*POWER(80,POWER(COS(PI()*MOD(Calculator!$B$32/Calculator!$F$13,1)),2))+MIN(500,MAX(30,100*EXP(-0.3*'VSWR Calculator'!$C$24)*(1+3*ABS(MOD('VSWR Calculator'!$C$23/Calculator!$F$13/2,1)-0.5))))/'VSWR Calculator'!$C$25)-$C44)^2+(1500*ABS(SIN(2*PI()*MOD(Calculator!$B$32/Calculator!$F$13,1)))*IF(MOD(Calculator!$B$32/Calculator!$F$13,1)&lt;0.5,-1,1))^2)/SQRT(((50*POWER(80,POWER(COS(PI()*MOD(Calculator!$B$32/Calculator!$F$13,1)),2))+MIN(500,MAX(30,100*EXP(-0.3*'VSWR Calculator'!$C$24)*(1+3*ABS(MOD('VSWR Calculator'!$C$23/Calculator!$F$13/2,1)-0.5))))/'VSWR Calculator'!$C$25)+$C44)^2+(1500*ABS(SIN(2*PI()*MOD(Calculator!$B$32/Calculator!$F$13,1)))*IF(MOD(Calculator!$B$32/Calculator!$F$13,1)&lt;0.5,-1,1))^2))/(1-SQRT(((50*POWER(80,POWER(COS(PI()*MOD(Calculator!$B$32/Calculator!$F$13,1)),2))+MIN(500,MAX(30,100*EXP(-0.3*'VSWR Calculator'!$C$24)*(1+3*ABS(MOD('VSWR Calculator'!$C$23/Calculator!$F$13/2,1)-0.5))))/'VSWR Calculator'!$C$25)-$C44)^2+(1500*ABS(SIN(2*PI()*MOD(Calculator!$B$32/Calculator!$F$13,1)))*IF(MOD(Calculator!$B$32/Calculator!$F$13,1)&lt;0.5,-1,1))^2)/SQRT(((50*POWER(80,POWER(COS(PI()*MOD(Calculator!$B$32/Calculator!$F$13,1)),2))+MIN(500,MAX(30,100*EXP(-0.3*'VSWR Calculator'!$C$24)*(1+3*ABS(MOD('VSWR Calculator'!$C$23/Calculator!$F$13/2,1)-0.5))))/'VSWR Calculator'!$C$25)+$C44)^2+(1500*ABS(SIN(2*PI()*MOD(Calculator!$B$32/Calculator!$F$13,1)))*IF(MOD(Calculator!$B$32/Calculator!$F$13,1)&lt;0.5,-1,1))^2)),2))</f>
        <v>—</v>
      </c>
      <c r="CY44" s="253" t="str">
        <f aca="false">IF(OR(Calculator!$E$14&lt;&gt;"YES",Calculator!$B$32&lt;Calculator!$G$14),"—",ROUND((1+SQRT(((50*POWER(80,POWER(COS(PI()*MOD(Calculator!$B$32/Calculator!$F$14,1)),2))+MIN(500,MAX(30,100*EXP(-0.3*'VSWR Calculator'!$C$24)*(1+3*ABS(MOD('VSWR Calculator'!$C$23/Calculator!$F$14/2,1)-0.5))))/'VSWR Calculator'!$C$25)-$C44)^2+(1500*ABS(SIN(2*PI()*MOD(Calculator!$B$32/Calculator!$F$14,1)))*IF(MOD(Calculator!$B$32/Calculator!$F$14,1)&lt;0.5,-1,1))^2)/SQRT(((50*POWER(80,POWER(COS(PI()*MOD(Calculator!$B$32/Calculator!$F$14,1)),2))+MIN(500,MAX(30,100*EXP(-0.3*'VSWR Calculator'!$C$24)*(1+3*ABS(MOD('VSWR Calculator'!$C$23/Calculator!$F$14/2,1)-0.5))))/'VSWR Calculator'!$C$25)+$C44)^2+(1500*ABS(SIN(2*PI()*MOD(Calculator!$B$32/Calculator!$F$14,1)))*IF(MOD(Calculator!$B$32/Calculator!$F$14,1)&lt;0.5,-1,1))^2))/(1-SQRT(((50*POWER(80,POWER(COS(PI()*MOD(Calculator!$B$32/Calculator!$F$14,1)),2))+MIN(500,MAX(30,100*EXP(-0.3*'VSWR Calculator'!$C$24)*(1+3*ABS(MOD('VSWR Calculator'!$C$23/Calculator!$F$14/2,1)-0.5))))/'VSWR Calculator'!$C$25)-$C44)^2+(1500*ABS(SIN(2*PI()*MOD(Calculator!$B$32/Calculator!$F$14,1)))*IF(MOD(Calculator!$B$32/Calculator!$F$14,1)&lt;0.5,-1,1))^2)/SQRT(((50*POWER(80,POWER(COS(PI()*MOD(Calculator!$B$32/Calculator!$F$14,1)),2))+MIN(500,MAX(30,100*EXP(-0.3*'VSWR Calculator'!$C$24)*(1+3*ABS(MOD('VSWR Calculator'!$C$23/Calculator!$F$14/2,1)-0.5))))/'VSWR Calculator'!$C$25)+$C44)^2+(1500*ABS(SIN(2*PI()*MOD(Calculator!$B$32/Calculator!$F$14,1)))*IF(MOD(Calculator!$B$32/Calculator!$F$14,1)&lt;0.5,-1,1))^2)),2))</f>
        <v>—</v>
      </c>
      <c r="CZ44" s="253" t="n">
        <f aca="false">IF(OR(Calculator!$E$15&lt;&gt;"YES",Calculator!$B$32&lt;Calculator!$G$15),"—",ROUND((1+SQRT(((50*POWER(80,POWER(COS(PI()*MOD(Calculator!$B$32/Calculator!$F$15,1)),2))+MIN(500,MAX(30,100*EXP(-0.3*'VSWR Calculator'!$C$24)*(1+3*ABS(MOD('VSWR Calculator'!$C$23/Calculator!$F$15/2,1)-0.5))))/'VSWR Calculator'!$C$25)-$C44)^2+(1500*ABS(SIN(2*PI()*MOD(Calculator!$B$32/Calculator!$F$15,1)))*IF(MOD(Calculator!$B$32/Calculator!$F$15,1)&lt;0.5,-1,1))^2)/SQRT(((50*POWER(80,POWER(COS(PI()*MOD(Calculator!$B$32/Calculator!$F$15,1)),2))+MIN(500,MAX(30,100*EXP(-0.3*'VSWR Calculator'!$C$24)*(1+3*ABS(MOD('VSWR Calculator'!$C$23/Calculator!$F$15/2,1)-0.5))))/'VSWR Calculator'!$C$25)+$C44)^2+(1500*ABS(SIN(2*PI()*MOD(Calculator!$B$32/Calculator!$F$15,1)))*IF(MOD(Calculator!$B$32/Calculator!$F$15,1)&lt;0.5,-1,1))^2))/(1-SQRT(((50*POWER(80,POWER(COS(PI()*MOD(Calculator!$B$32/Calculator!$F$15,1)),2))+MIN(500,MAX(30,100*EXP(-0.3*'VSWR Calculator'!$C$24)*(1+3*ABS(MOD('VSWR Calculator'!$C$23/Calculator!$F$15/2,1)-0.5))))/'VSWR Calculator'!$C$25)-$C44)^2+(1500*ABS(SIN(2*PI()*MOD(Calculator!$B$32/Calculator!$F$15,1)))*IF(MOD(Calculator!$B$32/Calculator!$F$15,1)&lt;0.5,-1,1))^2)/SQRT(((50*POWER(80,POWER(COS(PI()*MOD(Calculator!$B$32/Calculator!$F$15,1)),2))+MIN(500,MAX(30,100*EXP(-0.3*'VSWR Calculator'!$C$24)*(1+3*ABS(MOD('VSWR Calculator'!$C$23/Calculator!$F$15/2,1)-0.5))))/'VSWR Calculator'!$C$25)+$C44)^2+(1500*ABS(SIN(2*PI()*MOD(Calculator!$B$32/Calculator!$F$15,1)))*IF(MOD(Calculator!$B$32/Calculator!$F$15,1)&lt;0.5,-1,1))^2)),2))</f>
        <v>5.43</v>
      </c>
      <c r="DA44" s="253" t="str">
        <f aca="false">IF(OR(Calculator!$E$16&lt;&gt;"YES",Calculator!$B$32&lt;Calculator!$G$16),"—",ROUND((1+SQRT(((50*POWER(80,POWER(COS(PI()*MOD(Calculator!$B$32/Calculator!$F$16,1)),2))+MIN(500,MAX(30,100*EXP(-0.3*'VSWR Calculator'!$C$24)*(1+3*ABS(MOD('VSWR Calculator'!$C$23/Calculator!$F$16/2,1)-0.5))))/'VSWR Calculator'!$C$25)-$C44)^2+(1500*ABS(SIN(2*PI()*MOD(Calculator!$B$32/Calculator!$F$16,1)))*IF(MOD(Calculator!$B$32/Calculator!$F$16,1)&lt;0.5,-1,1))^2)/SQRT(((50*POWER(80,POWER(COS(PI()*MOD(Calculator!$B$32/Calculator!$F$16,1)),2))+MIN(500,MAX(30,100*EXP(-0.3*'VSWR Calculator'!$C$24)*(1+3*ABS(MOD('VSWR Calculator'!$C$23/Calculator!$F$16/2,1)-0.5))))/'VSWR Calculator'!$C$25)+$C44)^2+(1500*ABS(SIN(2*PI()*MOD(Calculator!$B$32/Calculator!$F$16,1)))*IF(MOD(Calculator!$B$32/Calculator!$F$16,1)&lt;0.5,-1,1))^2))/(1-SQRT(((50*POWER(80,POWER(COS(PI()*MOD(Calculator!$B$32/Calculator!$F$16,1)),2))+MIN(500,MAX(30,100*EXP(-0.3*'VSWR Calculator'!$C$24)*(1+3*ABS(MOD('VSWR Calculator'!$C$23/Calculator!$F$16/2,1)-0.5))))/'VSWR Calculator'!$C$25)-$C44)^2+(1500*ABS(SIN(2*PI()*MOD(Calculator!$B$32/Calculator!$F$16,1)))*IF(MOD(Calculator!$B$32/Calculator!$F$16,1)&lt;0.5,-1,1))^2)/SQRT(((50*POWER(80,POWER(COS(PI()*MOD(Calculator!$B$32/Calculator!$F$16,1)),2))+MIN(500,MAX(30,100*EXP(-0.3*'VSWR Calculator'!$C$24)*(1+3*ABS(MOD('VSWR Calculator'!$C$23/Calculator!$F$16/2,1)-0.5))))/'VSWR Calculator'!$C$25)+$C44)^2+(1500*ABS(SIN(2*PI()*MOD(Calculator!$B$32/Calculator!$F$16,1)))*IF(MOD(Calculator!$B$32/Calculator!$F$16,1)&lt;0.5,-1,1))^2)),2))</f>
        <v>—</v>
      </c>
      <c r="DB44" s="253" t="n">
        <f aca="false">IF(OR(Calculator!$E$17&lt;&gt;"YES",Calculator!$B$32&lt;Calculator!$G$17),"—",ROUND((1+SQRT(((50*POWER(80,POWER(COS(PI()*MOD(Calculator!$B$32/Calculator!$F$17,1)),2))+MIN(500,MAX(30,100*EXP(-0.3*'VSWR Calculator'!$C$24)*(1+3*ABS(MOD('VSWR Calculator'!$C$23/Calculator!$F$17/2,1)-0.5))))/'VSWR Calculator'!$C$25)-$C44)^2+(1500*ABS(SIN(2*PI()*MOD(Calculator!$B$32/Calculator!$F$17,1)))*IF(MOD(Calculator!$B$32/Calculator!$F$17,1)&lt;0.5,-1,1))^2)/SQRT(((50*POWER(80,POWER(COS(PI()*MOD(Calculator!$B$32/Calculator!$F$17,1)),2))+MIN(500,MAX(30,100*EXP(-0.3*'VSWR Calculator'!$C$24)*(1+3*ABS(MOD('VSWR Calculator'!$C$23/Calculator!$F$17/2,1)-0.5))))/'VSWR Calculator'!$C$25)+$C44)^2+(1500*ABS(SIN(2*PI()*MOD(Calculator!$B$32/Calculator!$F$17,1)))*IF(MOD(Calculator!$B$32/Calculator!$F$17,1)&lt;0.5,-1,1))^2))/(1-SQRT(((50*POWER(80,POWER(COS(PI()*MOD(Calculator!$B$32/Calculator!$F$17,1)),2))+MIN(500,MAX(30,100*EXP(-0.3*'VSWR Calculator'!$C$24)*(1+3*ABS(MOD('VSWR Calculator'!$C$23/Calculator!$F$17/2,1)-0.5))))/'VSWR Calculator'!$C$25)-$C44)^2+(1500*ABS(SIN(2*PI()*MOD(Calculator!$B$32/Calculator!$F$17,1)))*IF(MOD(Calculator!$B$32/Calculator!$F$17,1)&lt;0.5,-1,1))^2)/SQRT(((50*POWER(80,POWER(COS(PI()*MOD(Calculator!$B$32/Calculator!$F$17,1)),2))+MIN(500,MAX(30,100*EXP(-0.3*'VSWR Calculator'!$C$24)*(1+3*ABS(MOD('VSWR Calculator'!$C$23/Calculator!$F$17/2,1)-0.5))))/'VSWR Calculator'!$C$25)+$C44)^2+(1500*ABS(SIN(2*PI()*MOD(Calculator!$B$32/Calculator!$F$17,1)))*IF(MOD(Calculator!$B$32/Calculator!$F$17,1)&lt;0.5,-1,1))^2)),2))</f>
        <v>20.44</v>
      </c>
      <c r="DC44" s="253" t="str">
        <f aca="false">IF(OR(Calculator!$E$18&lt;&gt;"YES",Calculator!$B$32&lt;Calculator!$G$18),"—",ROUND((1+SQRT(((50*POWER(80,POWER(COS(PI()*MOD(Calculator!$B$32/Calculator!$F$18,1)),2))+MIN(500,MAX(30,100*EXP(-0.3*'VSWR Calculator'!$C$24)*(1+3*ABS(MOD('VSWR Calculator'!$C$23/Calculator!$F$18/2,1)-0.5))))/'VSWR Calculator'!$C$25)-$C44)^2+(1500*ABS(SIN(2*PI()*MOD(Calculator!$B$32/Calculator!$F$18,1)))*IF(MOD(Calculator!$B$32/Calculator!$F$18,1)&lt;0.5,-1,1))^2)/SQRT(((50*POWER(80,POWER(COS(PI()*MOD(Calculator!$B$32/Calculator!$F$18,1)),2))+MIN(500,MAX(30,100*EXP(-0.3*'VSWR Calculator'!$C$24)*(1+3*ABS(MOD('VSWR Calculator'!$C$23/Calculator!$F$18/2,1)-0.5))))/'VSWR Calculator'!$C$25)+$C44)^2+(1500*ABS(SIN(2*PI()*MOD(Calculator!$B$32/Calculator!$F$18,1)))*IF(MOD(Calculator!$B$32/Calculator!$F$18,1)&lt;0.5,-1,1))^2))/(1-SQRT(((50*POWER(80,POWER(COS(PI()*MOD(Calculator!$B$32/Calculator!$F$18,1)),2))+MIN(500,MAX(30,100*EXP(-0.3*'VSWR Calculator'!$C$24)*(1+3*ABS(MOD('VSWR Calculator'!$C$23/Calculator!$F$18/2,1)-0.5))))/'VSWR Calculator'!$C$25)-$C44)^2+(1500*ABS(SIN(2*PI()*MOD(Calculator!$B$32/Calculator!$F$18,1)))*IF(MOD(Calculator!$B$32/Calculator!$F$18,1)&lt;0.5,-1,1))^2)/SQRT(((50*POWER(80,POWER(COS(PI()*MOD(Calculator!$B$32/Calculator!$F$18,1)),2))+MIN(500,MAX(30,100*EXP(-0.3*'VSWR Calculator'!$C$24)*(1+3*ABS(MOD('VSWR Calculator'!$C$23/Calculator!$F$18/2,1)-0.5))))/'VSWR Calculator'!$C$25)+$C44)^2+(1500*ABS(SIN(2*PI()*MOD(Calculator!$B$32/Calculator!$F$18,1)))*IF(MOD(Calculator!$B$32/Calculator!$F$18,1)&lt;0.5,-1,1))^2)),2))</f>
        <v>—</v>
      </c>
      <c r="DD44" s="253" t="str">
        <f aca="false">IF(OR(Calculator!$E$19&lt;&gt;"YES",Calculator!$B$32&lt;Calculator!$G$19),"—",ROUND((1+SQRT(((50*POWER(80,POWER(COS(PI()*MOD(Calculator!$B$32/Calculator!$F$19,1)),2))+MIN(500,MAX(30,100*EXP(-0.3*'VSWR Calculator'!$C$24)*(1+3*ABS(MOD('VSWR Calculator'!$C$23/Calculator!$F$19/2,1)-0.5))))/'VSWR Calculator'!$C$25)-$C44)^2+(1500*ABS(SIN(2*PI()*MOD(Calculator!$B$32/Calculator!$F$19,1)))*IF(MOD(Calculator!$B$32/Calculator!$F$19,1)&lt;0.5,-1,1))^2)/SQRT(((50*POWER(80,POWER(COS(PI()*MOD(Calculator!$B$32/Calculator!$F$19,1)),2))+MIN(500,MAX(30,100*EXP(-0.3*'VSWR Calculator'!$C$24)*(1+3*ABS(MOD('VSWR Calculator'!$C$23/Calculator!$F$19/2,1)-0.5))))/'VSWR Calculator'!$C$25)+$C44)^2+(1500*ABS(SIN(2*PI()*MOD(Calculator!$B$32/Calculator!$F$19,1)))*IF(MOD(Calculator!$B$32/Calculator!$F$19,1)&lt;0.5,-1,1))^2))/(1-SQRT(((50*POWER(80,POWER(COS(PI()*MOD(Calculator!$B$32/Calculator!$F$19,1)),2))+MIN(500,MAX(30,100*EXP(-0.3*'VSWR Calculator'!$C$24)*(1+3*ABS(MOD('VSWR Calculator'!$C$23/Calculator!$F$19/2,1)-0.5))))/'VSWR Calculator'!$C$25)-$C44)^2+(1500*ABS(SIN(2*PI()*MOD(Calculator!$B$32/Calculator!$F$19,1)))*IF(MOD(Calculator!$B$32/Calculator!$F$19,1)&lt;0.5,-1,1))^2)/SQRT(((50*POWER(80,POWER(COS(PI()*MOD(Calculator!$B$32/Calculator!$F$19,1)),2))+MIN(500,MAX(30,100*EXP(-0.3*'VSWR Calculator'!$C$24)*(1+3*ABS(MOD('VSWR Calculator'!$C$23/Calculator!$F$19/2,1)-0.5))))/'VSWR Calculator'!$C$25)+$C44)^2+(1500*ABS(SIN(2*PI()*MOD(Calculator!$B$32/Calculator!$F$19,1)))*IF(MOD(Calculator!$B$32/Calculator!$F$19,1)&lt;0.5,-1,1))^2)),2))</f>
        <v>—</v>
      </c>
      <c r="DE44" s="253" t="str">
        <f aca="false">IF(OR(Calculator!$E$20&lt;&gt;"YES",Calculator!$B$32&lt;Calculator!$G$20),"—",ROUND((1+SQRT(((50*POWER(80,POWER(COS(PI()*MOD(Calculator!$B$32/Calculator!$F$20,1)),2))+MIN(500,MAX(30,100*EXP(-0.3*'VSWR Calculator'!$C$24)*(1+3*ABS(MOD('VSWR Calculator'!$C$23/Calculator!$F$20/2,1)-0.5))))/'VSWR Calculator'!$C$25)-$C44)^2+(1500*ABS(SIN(2*PI()*MOD(Calculator!$B$32/Calculator!$F$20,1)))*IF(MOD(Calculator!$B$32/Calculator!$F$20,1)&lt;0.5,-1,1))^2)/SQRT(((50*POWER(80,POWER(COS(PI()*MOD(Calculator!$B$32/Calculator!$F$20,1)),2))+MIN(500,MAX(30,100*EXP(-0.3*'VSWR Calculator'!$C$24)*(1+3*ABS(MOD('VSWR Calculator'!$C$23/Calculator!$F$20/2,1)-0.5))))/'VSWR Calculator'!$C$25)+$C44)^2+(1500*ABS(SIN(2*PI()*MOD(Calculator!$B$32/Calculator!$F$20,1)))*IF(MOD(Calculator!$B$32/Calculator!$F$20,1)&lt;0.5,-1,1))^2))/(1-SQRT(((50*POWER(80,POWER(COS(PI()*MOD(Calculator!$B$32/Calculator!$F$20,1)),2))+MIN(500,MAX(30,100*EXP(-0.3*'VSWR Calculator'!$C$24)*(1+3*ABS(MOD('VSWR Calculator'!$C$23/Calculator!$F$20/2,1)-0.5))))/'VSWR Calculator'!$C$25)-$C44)^2+(1500*ABS(SIN(2*PI()*MOD(Calculator!$B$32/Calculator!$F$20,1)))*IF(MOD(Calculator!$B$32/Calculator!$F$20,1)&lt;0.5,-1,1))^2)/SQRT(((50*POWER(80,POWER(COS(PI()*MOD(Calculator!$B$32/Calculator!$F$20,1)),2))+MIN(500,MAX(30,100*EXP(-0.3*'VSWR Calculator'!$C$24)*(1+3*ABS(MOD('VSWR Calculator'!$C$23/Calculator!$F$20/2,1)-0.5))))/'VSWR Calculator'!$C$25)+$C44)^2+(1500*ABS(SIN(2*PI()*MOD(Calculator!$B$32/Calculator!$F$20,1)))*IF(MOD(Calculator!$B$32/Calculator!$F$20,1)&lt;0.5,-1,1))^2)),2))</f>
        <v>—</v>
      </c>
      <c r="DF44" s="253" t="str">
        <f aca="false">IF(OR(Calculator!$E$21&lt;&gt;"YES",Calculator!$B$32&lt;Calculator!$G$21),"—",ROUND((1+SQRT(((50*POWER(80,POWER(COS(PI()*MOD(Calculator!$B$32/Calculator!$F$21,1)),2))+MIN(500,MAX(30,100*EXP(-0.3*'VSWR Calculator'!$C$24)*(1+3*ABS(MOD('VSWR Calculator'!$C$23/Calculator!$F$21/2,1)-0.5))))/'VSWR Calculator'!$C$25)-$C44)^2+(1500*ABS(SIN(2*PI()*MOD(Calculator!$B$32/Calculator!$F$21,1)))*IF(MOD(Calculator!$B$32/Calculator!$F$21,1)&lt;0.5,-1,1))^2)/SQRT(((50*POWER(80,POWER(COS(PI()*MOD(Calculator!$B$32/Calculator!$F$21,1)),2))+MIN(500,MAX(30,100*EXP(-0.3*'VSWR Calculator'!$C$24)*(1+3*ABS(MOD('VSWR Calculator'!$C$23/Calculator!$F$21/2,1)-0.5))))/'VSWR Calculator'!$C$25)+$C44)^2+(1500*ABS(SIN(2*PI()*MOD(Calculator!$B$32/Calculator!$F$21,1)))*IF(MOD(Calculator!$B$32/Calculator!$F$21,1)&lt;0.5,-1,1))^2))/(1-SQRT(((50*POWER(80,POWER(COS(PI()*MOD(Calculator!$B$32/Calculator!$F$21,1)),2))+MIN(500,MAX(30,100*EXP(-0.3*'VSWR Calculator'!$C$24)*(1+3*ABS(MOD('VSWR Calculator'!$C$23/Calculator!$F$21/2,1)-0.5))))/'VSWR Calculator'!$C$25)-$C44)^2+(1500*ABS(SIN(2*PI()*MOD(Calculator!$B$32/Calculator!$F$21,1)))*IF(MOD(Calculator!$B$32/Calculator!$F$21,1)&lt;0.5,-1,1))^2)/SQRT(((50*POWER(80,POWER(COS(PI()*MOD(Calculator!$B$32/Calculator!$F$21,1)),2))+MIN(500,MAX(30,100*EXP(-0.3*'VSWR Calculator'!$C$24)*(1+3*ABS(MOD('VSWR Calculator'!$C$23/Calculator!$F$21/2,1)-0.5))))/'VSWR Calculator'!$C$25)+$C44)^2+(1500*ABS(SIN(2*PI()*MOD(Calculator!$B$32/Calculator!$F$21,1)))*IF(MOD(Calculator!$B$32/Calculator!$F$21,1)&lt;0.5,-1,1))^2)),2))</f>
        <v>—</v>
      </c>
      <c r="DG44" s="253" t="str">
        <f aca="false">IF(OR(Calculator!$E$22&lt;&gt;"YES",Calculator!$B$32&lt;Calculator!$G$22),"—",ROUND((1+SQRT(((50*POWER(80,POWER(COS(PI()*MOD(Calculator!$B$32/Calculator!$F$22,1)),2))+MIN(500,MAX(30,100*EXP(-0.3*'VSWR Calculator'!$C$24)*(1+3*ABS(MOD('VSWR Calculator'!$C$23/Calculator!$F$22/2,1)-0.5))))/'VSWR Calculator'!$C$25)-$C44)^2+(1500*ABS(SIN(2*PI()*MOD(Calculator!$B$32/Calculator!$F$22,1)))*IF(MOD(Calculator!$B$32/Calculator!$F$22,1)&lt;0.5,-1,1))^2)/SQRT(((50*POWER(80,POWER(COS(PI()*MOD(Calculator!$B$32/Calculator!$F$22,1)),2))+MIN(500,MAX(30,100*EXP(-0.3*'VSWR Calculator'!$C$24)*(1+3*ABS(MOD('VSWR Calculator'!$C$23/Calculator!$F$22/2,1)-0.5))))/'VSWR Calculator'!$C$25)+$C44)^2+(1500*ABS(SIN(2*PI()*MOD(Calculator!$B$32/Calculator!$F$22,1)))*IF(MOD(Calculator!$B$32/Calculator!$F$22,1)&lt;0.5,-1,1))^2))/(1-SQRT(((50*POWER(80,POWER(COS(PI()*MOD(Calculator!$B$32/Calculator!$F$22,1)),2))+MIN(500,MAX(30,100*EXP(-0.3*'VSWR Calculator'!$C$24)*(1+3*ABS(MOD('VSWR Calculator'!$C$23/Calculator!$F$22/2,1)-0.5))))/'VSWR Calculator'!$C$25)-$C44)^2+(1500*ABS(SIN(2*PI()*MOD(Calculator!$B$32/Calculator!$F$22,1)))*IF(MOD(Calculator!$B$32/Calculator!$F$22,1)&lt;0.5,-1,1))^2)/SQRT(((50*POWER(80,POWER(COS(PI()*MOD(Calculator!$B$32/Calculator!$F$22,1)),2))+MIN(500,MAX(30,100*EXP(-0.3*'VSWR Calculator'!$C$24)*(1+3*ABS(MOD('VSWR Calculator'!$C$23/Calculator!$F$22/2,1)-0.5))))/'VSWR Calculator'!$C$25)+$C44)^2+(1500*ABS(SIN(2*PI()*MOD(Calculator!$B$32/Calculator!$F$22,1)))*IF(MOD(Calculator!$B$32/Calculator!$F$22,1)&lt;0.5,-1,1))^2)),2))</f>
        <v>—</v>
      </c>
      <c r="DH44" s="253" t="n">
        <f aca="false">IFERROR(ROUND((IF(ISNUMBER(CW44),CW44,0)+IF(ISNUMBER(CX44),CX44,0)+IF(ISNUMBER(CY44),CY44,0)+IF(ISNUMBER(CZ44),CZ44,0)+IF(ISNUMBER(DA44),DA44,0)+IF(ISNUMBER(DB44),DB44,0)+IF(ISNUMBER(DC44),DC44,0)+IF(ISNUMBER(DD44),DD44,0)+IF(ISNUMBER(DE44),DE44,0)+IF(ISNUMBER(DF44),DF44,0)+IF(ISNUMBER(DG44),DG44,0))/(IF(ISNUMBER(CW44),1,0)+IF(ISNUMBER(CX44),1,0)+IF(ISNUMBER(CY44),1,0)+IF(ISNUMBER(CZ44),1,0)+IF(ISNUMBER(DA44),1,0)+IF(ISNUMBER(DB44),1,0)+IF(ISNUMBER(DC44),1,0)+IF(ISNUMBER(DD44),1,0)+IF(ISNUMBER(DE44),1,0)+IF(ISNUMBER(DF44),1,0)+IF(ISNUMBER(DG44),1,0)),4),"")</f>
        <v>12.935</v>
      </c>
      <c r="DI44" s="253" t="str">
        <f aca="false">IF(OR(Calculator!$E$12&lt;&gt;"YES",Calculator!$B$33&lt;Calculator!$G$12),"—",ROUND((1+SQRT(((50*POWER(80,POWER(COS(PI()*MOD(Calculator!$B$33/Calculator!$F$12,1)),2))+MIN(500,MAX(30,100*EXP(-0.3*'VSWR Calculator'!$C$24)*(1+3*ABS(MOD('VSWR Calculator'!$C$23/Calculator!$F$12/2,1)-0.5))))/'VSWR Calculator'!$C$25)-$C44)^2+(1500*ABS(SIN(2*PI()*MOD(Calculator!$B$33/Calculator!$F$12,1)))*IF(MOD(Calculator!$B$33/Calculator!$F$12,1)&lt;0.5,-1,1))^2)/SQRT(((50*POWER(80,POWER(COS(PI()*MOD(Calculator!$B$33/Calculator!$F$12,1)),2))+MIN(500,MAX(30,100*EXP(-0.3*'VSWR Calculator'!$C$24)*(1+3*ABS(MOD('VSWR Calculator'!$C$23/Calculator!$F$12/2,1)-0.5))))/'VSWR Calculator'!$C$25)+$C44)^2+(1500*ABS(SIN(2*PI()*MOD(Calculator!$B$33/Calculator!$F$12,1)))*IF(MOD(Calculator!$B$33/Calculator!$F$12,1)&lt;0.5,-1,1))^2))/(1-SQRT(((50*POWER(80,POWER(COS(PI()*MOD(Calculator!$B$33/Calculator!$F$12,1)),2))+MIN(500,MAX(30,100*EXP(-0.3*'VSWR Calculator'!$C$24)*(1+3*ABS(MOD('VSWR Calculator'!$C$23/Calculator!$F$12/2,1)-0.5))))/'VSWR Calculator'!$C$25)-$C44)^2+(1500*ABS(SIN(2*PI()*MOD(Calculator!$B$33/Calculator!$F$12,1)))*IF(MOD(Calculator!$B$33/Calculator!$F$12,1)&lt;0.5,-1,1))^2)/SQRT(((50*POWER(80,POWER(COS(PI()*MOD(Calculator!$B$33/Calculator!$F$12,1)),2))+MIN(500,MAX(30,100*EXP(-0.3*'VSWR Calculator'!$C$24)*(1+3*ABS(MOD('VSWR Calculator'!$C$23/Calculator!$F$12/2,1)-0.5))))/'VSWR Calculator'!$C$25)+$C44)^2+(1500*ABS(SIN(2*PI()*MOD(Calculator!$B$33/Calculator!$F$12,1)))*IF(MOD(Calculator!$B$33/Calculator!$F$12,1)&lt;0.5,-1,1))^2)),2))</f>
        <v>—</v>
      </c>
      <c r="DJ44" s="253" t="str">
        <f aca="false">IF(OR(Calculator!$E$13&lt;&gt;"YES",Calculator!$B$33&lt;Calculator!$G$13),"—",ROUND((1+SQRT(((50*POWER(80,POWER(COS(PI()*MOD(Calculator!$B$33/Calculator!$F$13,1)),2))+MIN(500,MAX(30,100*EXP(-0.3*'VSWR Calculator'!$C$24)*(1+3*ABS(MOD('VSWR Calculator'!$C$23/Calculator!$F$13/2,1)-0.5))))/'VSWR Calculator'!$C$25)-$C44)^2+(1500*ABS(SIN(2*PI()*MOD(Calculator!$B$33/Calculator!$F$13,1)))*IF(MOD(Calculator!$B$33/Calculator!$F$13,1)&lt;0.5,-1,1))^2)/SQRT(((50*POWER(80,POWER(COS(PI()*MOD(Calculator!$B$33/Calculator!$F$13,1)),2))+MIN(500,MAX(30,100*EXP(-0.3*'VSWR Calculator'!$C$24)*(1+3*ABS(MOD('VSWR Calculator'!$C$23/Calculator!$F$13/2,1)-0.5))))/'VSWR Calculator'!$C$25)+$C44)^2+(1500*ABS(SIN(2*PI()*MOD(Calculator!$B$33/Calculator!$F$13,1)))*IF(MOD(Calculator!$B$33/Calculator!$F$13,1)&lt;0.5,-1,1))^2))/(1-SQRT(((50*POWER(80,POWER(COS(PI()*MOD(Calculator!$B$33/Calculator!$F$13,1)),2))+MIN(500,MAX(30,100*EXP(-0.3*'VSWR Calculator'!$C$24)*(1+3*ABS(MOD('VSWR Calculator'!$C$23/Calculator!$F$13/2,1)-0.5))))/'VSWR Calculator'!$C$25)-$C44)^2+(1500*ABS(SIN(2*PI()*MOD(Calculator!$B$33/Calculator!$F$13,1)))*IF(MOD(Calculator!$B$33/Calculator!$F$13,1)&lt;0.5,-1,1))^2)/SQRT(((50*POWER(80,POWER(COS(PI()*MOD(Calculator!$B$33/Calculator!$F$13,1)),2))+MIN(500,MAX(30,100*EXP(-0.3*'VSWR Calculator'!$C$24)*(1+3*ABS(MOD('VSWR Calculator'!$C$23/Calculator!$F$13/2,1)-0.5))))/'VSWR Calculator'!$C$25)+$C44)^2+(1500*ABS(SIN(2*PI()*MOD(Calculator!$B$33/Calculator!$F$13,1)))*IF(MOD(Calculator!$B$33/Calculator!$F$13,1)&lt;0.5,-1,1))^2)),2))</f>
        <v>—</v>
      </c>
      <c r="DK44" s="253" t="str">
        <f aca="false">IF(OR(Calculator!$E$14&lt;&gt;"YES",Calculator!$B$33&lt;Calculator!$G$14),"—",ROUND((1+SQRT(((50*POWER(80,POWER(COS(PI()*MOD(Calculator!$B$33/Calculator!$F$14,1)),2))+MIN(500,MAX(30,100*EXP(-0.3*'VSWR Calculator'!$C$24)*(1+3*ABS(MOD('VSWR Calculator'!$C$23/Calculator!$F$14/2,1)-0.5))))/'VSWR Calculator'!$C$25)-$C44)^2+(1500*ABS(SIN(2*PI()*MOD(Calculator!$B$33/Calculator!$F$14,1)))*IF(MOD(Calculator!$B$33/Calculator!$F$14,1)&lt;0.5,-1,1))^2)/SQRT(((50*POWER(80,POWER(COS(PI()*MOD(Calculator!$B$33/Calculator!$F$14,1)),2))+MIN(500,MAX(30,100*EXP(-0.3*'VSWR Calculator'!$C$24)*(1+3*ABS(MOD('VSWR Calculator'!$C$23/Calculator!$F$14/2,1)-0.5))))/'VSWR Calculator'!$C$25)+$C44)^2+(1500*ABS(SIN(2*PI()*MOD(Calculator!$B$33/Calculator!$F$14,1)))*IF(MOD(Calculator!$B$33/Calculator!$F$14,1)&lt;0.5,-1,1))^2))/(1-SQRT(((50*POWER(80,POWER(COS(PI()*MOD(Calculator!$B$33/Calculator!$F$14,1)),2))+MIN(500,MAX(30,100*EXP(-0.3*'VSWR Calculator'!$C$24)*(1+3*ABS(MOD('VSWR Calculator'!$C$23/Calculator!$F$14/2,1)-0.5))))/'VSWR Calculator'!$C$25)-$C44)^2+(1500*ABS(SIN(2*PI()*MOD(Calculator!$B$33/Calculator!$F$14,1)))*IF(MOD(Calculator!$B$33/Calculator!$F$14,1)&lt;0.5,-1,1))^2)/SQRT(((50*POWER(80,POWER(COS(PI()*MOD(Calculator!$B$33/Calculator!$F$14,1)),2))+MIN(500,MAX(30,100*EXP(-0.3*'VSWR Calculator'!$C$24)*(1+3*ABS(MOD('VSWR Calculator'!$C$23/Calculator!$F$14/2,1)-0.5))))/'VSWR Calculator'!$C$25)+$C44)^2+(1500*ABS(SIN(2*PI()*MOD(Calculator!$B$33/Calculator!$F$14,1)))*IF(MOD(Calculator!$B$33/Calculator!$F$14,1)&lt;0.5,-1,1))^2)),2))</f>
        <v>—</v>
      </c>
      <c r="DL44" s="253" t="n">
        <f aca="false">IF(OR(Calculator!$E$15&lt;&gt;"YES",Calculator!$B$33&lt;Calculator!$G$15),"—",ROUND((1+SQRT(((50*POWER(80,POWER(COS(PI()*MOD(Calculator!$B$33/Calculator!$F$15,1)),2))+MIN(500,MAX(30,100*EXP(-0.3*'VSWR Calculator'!$C$24)*(1+3*ABS(MOD('VSWR Calculator'!$C$23/Calculator!$F$15/2,1)-0.5))))/'VSWR Calculator'!$C$25)-$C44)^2+(1500*ABS(SIN(2*PI()*MOD(Calculator!$B$33/Calculator!$F$15,1)))*IF(MOD(Calculator!$B$33/Calculator!$F$15,1)&lt;0.5,-1,1))^2)/SQRT(((50*POWER(80,POWER(COS(PI()*MOD(Calculator!$B$33/Calculator!$F$15,1)),2))+MIN(500,MAX(30,100*EXP(-0.3*'VSWR Calculator'!$C$24)*(1+3*ABS(MOD('VSWR Calculator'!$C$23/Calculator!$F$15/2,1)-0.5))))/'VSWR Calculator'!$C$25)+$C44)^2+(1500*ABS(SIN(2*PI()*MOD(Calculator!$B$33/Calculator!$F$15,1)))*IF(MOD(Calculator!$B$33/Calculator!$F$15,1)&lt;0.5,-1,1))^2))/(1-SQRT(((50*POWER(80,POWER(COS(PI()*MOD(Calculator!$B$33/Calculator!$F$15,1)),2))+MIN(500,MAX(30,100*EXP(-0.3*'VSWR Calculator'!$C$24)*(1+3*ABS(MOD('VSWR Calculator'!$C$23/Calculator!$F$15/2,1)-0.5))))/'VSWR Calculator'!$C$25)-$C44)^2+(1500*ABS(SIN(2*PI()*MOD(Calculator!$B$33/Calculator!$F$15,1)))*IF(MOD(Calculator!$B$33/Calculator!$F$15,1)&lt;0.5,-1,1))^2)/SQRT(((50*POWER(80,POWER(COS(PI()*MOD(Calculator!$B$33/Calculator!$F$15,1)),2))+MIN(500,MAX(30,100*EXP(-0.3*'VSWR Calculator'!$C$24)*(1+3*ABS(MOD('VSWR Calculator'!$C$23/Calculator!$F$15/2,1)-0.5))))/'VSWR Calculator'!$C$25)+$C44)^2+(1500*ABS(SIN(2*PI()*MOD(Calculator!$B$33/Calculator!$F$15,1)))*IF(MOD(Calculator!$B$33/Calculator!$F$15,1)&lt;0.5,-1,1))^2)),2))</f>
        <v>5.55</v>
      </c>
      <c r="DM44" s="253" t="str">
        <f aca="false">IF(OR(Calculator!$E$16&lt;&gt;"YES",Calculator!$B$33&lt;Calculator!$G$16),"—",ROUND((1+SQRT(((50*POWER(80,POWER(COS(PI()*MOD(Calculator!$B$33/Calculator!$F$16,1)),2))+MIN(500,MAX(30,100*EXP(-0.3*'VSWR Calculator'!$C$24)*(1+3*ABS(MOD('VSWR Calculator'!$C$23/Calculator!$F$16/2,1)-0.5))))/'VSWR Calculator'!$C$25)-$C44)^2+(1500*ABS(SIN(2*PI()*MOD(Calculator!$B$33/Calculator!$F$16,1)))*IF(MOD(Calculator!$B$33/Calculator!$F$16,1)&lt;0.5,-1,1))^2)/SQRT(((50*POWER(80,POWER(COS(PI()*MOD(Calculator!$B$33/Calculator!$F$16,1)),2))+MIN(500,MAX(30,100*EXP(-0.3*'VSWR Calculator'!$C$24)*(1+3*ABS(MOD('VSWR Calculator'!$C$23/Calculator!$F$16/2,1)-0.5))))/'VSWR Calculator'!$C$25)+$C44)^2+(1500*ABS(SIN(2*PI()*MOD(Calculator!$B$33/Calculator!$F$16,1)))*IF(MOD(Calculator!$B$33/Calculator!$F$16,1)&lt;0.5,-1,1))^2))/(1-SQRT(((50*POWER(80,POWER(COS(PI()*MOD(Calculator!$B$33/Calculator!$F$16,1)),2))+MIN(500,MAX(30,100*EXP(-0.3*'VSWR Calculator'!$C$24)*(1+3*ABS(MOD('VSWR Calculator'!$C$23/Calculator!$F$16/2,1)-0.5))))/'VSWR Calculator'!$C$25)-$C44)^2+(1500*ABS(SIN(2*PI()*MOD(Calculator!$B$33/Calculator!$F$16,1)))*IF(MOD(Calculator!$B$33/Calculator!$F$16,1)&lt;0.5,-1,1))^2)/SQRT(((50*POWER(80,POWER(COS(PI()*MOD(Calculator!$B$33/Calculator!$F$16,1)),2))+MIN(500,MAX(30,100*EXP(-0.3*'VSWR Calculator'!$C$24)*(1+3*ABS(MOD('VSWR Calculator'!$C$23/Calculator!$F$16/2,1)-0.5))))/'VSWR Calculator'!$C$25)+$C44)^2+(1500*ABS(SIN(2*PI()*MOD(Calculator!$B$33/Calculator!$F$16,1)))*IF(MOD(Calculator!$B$33/Calculator!$F$16,1)&lt;0.5,-1,1))^2)),2))</f>
        <v>—</v>
      </c>
      <c r="DN44" s="253" t="n">
        <f aca="false">IF(OR(Calculator!$E$17&lt;&gt;"YES",Calculator!$B$33&lt;Calculator!$G$17),"—",ROUND((1+SQRT(((50*POWER(80,POWER(COS(PI()*MOD(Calculator!$B$33/Calculator!$F$17,1)),2))+MIN(500,MAX(30,100*EXP(-0.3*'VSWR Calculator'!$C$24)*(1+3*ABS(MOD('VSWR Calculator'!$C$23/Calculator!$F$17/2,1)-0.5))))/'VSWR Calculator'!$C$25)-$C44)^2+(1500*ABS(SIN(2*PI()*MOD(Calculator!$B$33/Calculator!$F$17,1)))*IF(MOD(Calculator!$B$33/Calculator!$F$17,1)&lt;0.5,-1,1))^2)/SQRT(((50*POWER(80,POWER(COS(PI()*MOD(Calculator!$B$33/Calculator!$F$17,1)),2))+MIN(500,MAX(30,100*EXP(-0.3*'VSWR Calculator'!$C$24)*(1+3*ABS(MOD('VSWR Calculator'!$C$23/Calculator!$F$17/2,1)-0.5))))/'VSWR Calculator'!$C$25)+$C44)^2+(1500*ABS(SIN(2*PI()*MOD(Calculator!$B$33/Calculator!$F$17,1)))*IF(MOD(Calculator!$B$33/Calculator!$F$17,1)&lt;0.5,-1,1))^2))/(1-SQRT(((50*POWER(80,POWER(COS(PI()*MOD(Calculator!$B$33/Calculator!$F$17,1)),2))+MIN(500,MAX(30,100*EXP(-0.3*'VSWR Calculator'!$C$24)*(1+3*ABS(MOD('VSWR Calculator'!$C$23/Calculator!$F$17/2,1)-0.5))))/'VSWR Calculator'!$C$25)-$C44)^2+(1500*ABS(SIN(2*PI()*MOD(Calculator!$B$33/Calculator!$F$17,1)))*IF(MOD(Calculator!$B$33/Calculator!$F$17,1)&lt;0.5,-1,1))^2)/SQRT(((50*POWER(80,POWER(COS(PI()*MOD(Calculator!$B$33/Calculator!$F$17,1)),2))+MIN(500,MAX(30,100*EXP(-0.3*'VSWR Calculator'!$C$24)*(1+3*ABS(MOD('VSWR Calculator'!$C$23/Calculator!$F$17/2,1)-0.5))))/'VSWR Calculator'!$C$25)+$C44)^2+(1500*ABS(SIN(2*PI()*MOD(Calculator!$B$33/Calculator!$F$17,1)))*IF(MOD(Calculator!$B$33/Calculator!$F$17,1)&lt;0.5,-1,1))^2)),2))</f>
        <v>21.43</v>
      </c>
      <c r="DO44" s="253" t="str">
        <f aca="false">IF(OR(Calculator!$E$18&lt;&gt;"YES",Calculator!$B$33&lt;Calculator!$G$18),"—",ROUND((1+SQRT(((50*POWER(80,POWER(COS(PI()*MOD(Calculator!$B$33/Calculator!$F$18,1)),2))+MIN(500,MAX(30,100*EXP(-0.3*'VSWR Calculator'!$C$24)*(1+3*ABS(MOD('VSWR Calculator'!$C$23/Calculator!$F$18/2,1)-0.5))))/'VSWR Calculator'!$C$25)-$C44)^2+(1500*ABS(SIN(2*PI()*MOD(Calculator!$B$33/Calculator!$F$18,1)))*IF(MOD(Calculator!$B$33/Calculator!$F$18,1)&lt;0.5,-1,1))^2)/SQRT(((50*POWER(80,POWER(COS(PI()*MOD(Calculator!$B$33/Calculator!$F$18,1)),2))+MIN(500,MAX(30,100*EXP(-0.3*'VSWR Calculator'!$C$24)*(1+3*ABS(MOD('VSWR Calculator'!$C$23/Calculator!$F$18/2,1)-0.5))))/'VSWR Calculator'!$C$25)+$C44)^2+(1500*ABS(SIN(2*PI()*MOD(Calculator!$B$33/Calculator!$F$18,1)))*IF(MOD(Calculator!$B$33/Calculator!$F$18,1)&lt;0.5,-1,1))^2))/(1-SQRT(((50*POWER(80,POWER(COS(PI()*MOD(Calculator!$B$33/Calculator!$F$18,1)),2))+MIN(500,MAX(30,100*EXP(-0.3*'VSWR Calculator'!$C$24)*(1+3*ABS(MOD('VSWR Calculator'!$C$23/Calculator!$F$18/2,1)-0.5))))/'VSWR Calculator'!$C$25)-$C44)^2+(1500*ABS(SIN(2*PI()*MOD(Calculator!$B$33/Calculator!$F$18,1)))*IF(MOD(Calculator!$B$33/Calculator!$F$18,1)&lt;0.5,-1,1))^2)/SQRT(((50*POWER(80,POWER(COS(PI()*MOD(Calculator!$B$33/Calculator!$F$18,1)),2))+MIN(500,MAX(30,100*EXP(-0.3*'VSWR Calculator'!$C$24)*(1+3*ABS(MOD('VSWR Calculator'!$C$23/Calculator!$F$18/2,1)-0.5))))/'VSWR Calculator'!$C$25)+$C44)^2+(1500*ABS(SIN(2*PI()*MOD(Calculator!$B$33/Calculator!$F$18,1)))*IF(MOD(Calculator!$B$33/Calculator!$F$18,1)&lt;0.5,-1,1))^2)),2))</f>
        <v>—</v>
      </c>
      <c r="DP44" s="253" t="str">
        <f aca="false">IF(OR(Calculator!$E$19&lt;&gt;"YES",Calculator!$B$33&lt;Calculator!$G$19),"—",ROUND((1+SQRT(((50*POWER(80,POWER(COS(PI()*MOD(Calculator!$B$33/Calculator!$F$19,1)),2))+MIN(500,MAX(30,100*EXP(-0.3*'VSWR Calculator'!$C$24)*(1+3*ABS(MOD('VSWR Calculator'!$C$23/Calculator!$F$19/2,1)-0.5))))/'VSWR Calculator'!$C$25)-$C44)^2+(1500*ABS(SIN(2*PI()*MOD(Calculator!$B$33/Calculator!$F$19,1)))*IF(MOD(Calculator!$B$33/Calculator!$F$19,1)&lt;0.5,-1,1))^2)/SQRT(((50*POWER(80,POWER(COS(PI()*MOD(Calculator!$B$33/Calculator!$F$19,1)),2))+MIN(500,MAX(30,100*EXP(-0.3*'VSWR Calculator'!$C$24)*(1+3*ABS(MOD('VSWR Calculator'!$C$23/Calculator!$F$19/2,1)-0.5))))/'VSWR Calculator'!$C$25)+$C44)^2+(1500*ABS(SIN(2*PI()*MOD(Calculator!$B$33/Calculator!$F$19,1)))*IF(MOD(Calculator!$B$33/Calculator!$F$19,1)&lt;0.5,-1,1))^2))/(1-SQRT(((50*POWER(80,POWER(COS(PI()*MOD(Calculator!$B$33/Calculator!$F$19,1)),2))+MIN(500,MAX(30,100*EXP(-0.3*'VSWR Calculator'!$C$24)*(1+3*ABS(MOD('VSWR Calculator'!$C$23/Calculator!$F$19/2,1)-0.5))))/'VSWR Calculator'!$C$25)-$C44)^2+(1500*ABS(SIN(2*PI()*MOD(Calculator!$B$33/Calculator!$F$19,1)))*IF(MOD(Calculator!$B$33/Calculator!$F$19,1)&lt;0.5,-1,1))^2)/SQRT(((50*POWER(80,POWER(COS(PI()*MOD(Calculator!$B$33/Calculator!$F$19,1)),2))+MIN(500,MAX(30,100*EXP(-0.3*'VSWR Calculator'!$C$24)*(1+3*ABS(MOD('VSWR Calculator'!$C$23/Calculator!$F$19/2,1)-0.5))))/'VSWR Calculator'!$C$25)+$C44)^2+(1500*ABS(SIN(2*PI()*MOD(Calculator!$B$33/Calculator!$F$19,1)))*IF(MOD(Calculator!$B$33/Calculator!$F$19,1)&lt;0.5,-1,1))^2)),2))</f>
        <v>—</v>
      </c>
      <c r="DQ44" s="253" t="str">
        <f aca="false">IF(OR(Calculator!$E$20&lt;&gt;"YES",Calculator!$B$33&lt;Calculator!$G$20),"—",ROUND((1+SQRT(((50*POWER(80,POWER(COS(PI()*MOD(Calculator!$B$33/Calculator!$F$20,1)),2))+MIN(500,MAX(30,100*EXP(-0.3*'VSWR Calculator'!$C$24)*(1+3*ABS(MOD('VSWR Calculator'!$C$23/Calculator!$F$20/2,1)-0.5))))/'VSWR Calculator'!$C$25)-$C44)^2+(1500*ABS(SIN(2*PI()*MOD(Calculator!$B$33/Calculator!$F$20,1)))*IF(MOD(Calculator!$B$33/Calculator!$F$20,1)&lt;0.5,-1,1))^2)/SQRT(((50*POWER(80,POWER(COS(PI()*MOD(Calculator!$B$33/Calculator!$F$20,1)),2))+MIN(500,MAX(30,100*EXP(-0.3*'VSWR Calculator'!$C$24)*(1+3*ABS(MOD('VSWR Calculator'!$C$23/Calculator!$F$20/2,1)-0.5))))/'VSWR Calculator'!$C$25)+$C44)^2+(1500*ABS(SIN(2*PI()*MOD(Calculator!$B$33/Calculator!$F$20,1)))*IF(MOD(Calculator!$B$33/Calculator!$F$20,1)&lt;0.5,-1,1))^2))/(1-SQRT(((50*POWER(80,POWER(COS(PI()*MOD(Calculator!$B$33/Calculator!$F$20,1)),2))+MIN(500,MAX(30,100*EXP(-0.3*'VSWR Calculator'!$C$24)*(1+3*ABS(MOD('VSWR Calculator'!$C$23/Calculator!$F$20/2,1)-0.5))))/'VSWR Calculator'!$C$25)-$C44)^2+(1500*ABS(SIN(2*PI()*MOD(Calculator!$B$33/Calculator!$F$20,1)))*IF(MOD(Calculator!$B$33/Calculator!$F$20,1)&lt;0.5,-1,1))^2)/SQRT(((50*POWER(80,POWER(COS(PI()*MOD(Calculator!$B$33/Calculator!$F$20,1)),2))+MIN(500,MAX(30,100*EXP(-0.3*'VSWR Calculator'!$C$24)*(1+3*ABS(MOD('VSWR Calculator'!$C$23/Calculator!$F$20/2,1)-0.5))))/'VSWR Calculator'!$C$25)+$C44)^2+(1500*ABS(SIN(2*PI()*MOD(Calculator!$B$33/Calculator!$F$20,1)))*IF(MOD(Calculator!$B$33/Calculator!$F$20,1)&lt;0.5,-1,1))^2)),2))</f>
        <v>—</v>
      </c>
      <c r="DR44" s="253" t="str">
        <f aca="false">IF(OR(Calculator!$E$21&lt;&gt;"YES",Calculator!$B$33&lt;Calculator!$G$21),"—",ROUND((1+SQRT(((50*POWER(80,POWER(COS(PI()*MOD(Calculator!$B$33/Calculator!$F$21,1)),2))+MIN(500,MAX(30,100*EXP(-0.3*'VSWR Calculator'!$C$24)*(1+3*ABS(MOD('VSWR Calculator'!$C$23/Calculator!$F$21/2,1)-0.5))))/'VSWR Calculator'!$C$25)-$C44)^2+(1500*ABS(SIN(2*PI()*MOD(Calculator!$B$33/Calculator!$F$21,1)))*IF(MOD(Calculator!$B$33/Calculator!$F$21,1)&lt;0.5,-1,1))^2)/SQRT(((50*POWER(80,POWER(COS(PI()*MOD(Calculator!$B$33/Calculator!$F$21,1)),2))+MIN(500,MAX(30,100*EXP(-0.3*'VSWR Calculator'!$C$24)*(1+3*ABS(MOD('VSWR Calculator'!$C$23/Calculator!$F$21/2,1)-0.5))))/'VSWR Calculator'!$C$25)+$C44)^2+(1500*ABS(SIN(2*PI()*MOD(Calculator!$B$33/Calculator!$F$21,1)))*IF(MOD(Calculator!$B$33/Calculator!$F$21,1)&lt;0.5,-1,1))^2))/(1-SQRT(((50*POWER(80,POWER(COS(PI()*MOD(Calculator!$B$33/Calculator!$F$21,1)),2))+MIN(500,MAX(30,100*EXP(-0.3*'VSWR Calculator'!$C$24)*(1+3*ABS(MOD('VSWR Calculator'!$C$23/Calculator!$F$21/2,1)-0.5))))/'VSWR Calculator'!$C$25)-$C44)^2+(1500*ABS(SIN(2*PI()*MOD(Calculator!$B$33/Calculator!$F$21,1)))*IF(MOD(Calculator!$B$33/Calculator!$F$21,1)&lt;0.5,-1,1))^2)/SQRT(((50*POWER(80,POWER(COS(PI()*MOD(Calculator!$B$33/Calculator!$F$21,1)),2))+MIN(500,MAX(30,100*EXP(-0.3*'VSWR Calculator'!$C$24)*(1+3*ABS(MOD('VSWR Calculator'!$C$23/Calculator!$F$21/2,1)-0.5))))/'VSWR Calculator'!$C$25)+$C44)^2+(1500*ABS(SIN(2*PI()*MOD(Calculator!$B$33/Calculator!$F$21,1)))*IF(MOD(Calculator!$B$33/Calculator!$F$21,1)&lt;0.5,-1,1))^2)),2))</f>
        <v>—</v>
      </c>
      <c r="DS44" s="253" t="str">
        <f aca="false">IF(OR(Calculator!$E$22&lt;&gt;"YES",Calculator!$B$33&lt;Calculator!$G$22),"—",ROUND((1+SQRT(((50*POWER(80,POWER(COS(PI()*MOD(Calculator!$B$33/Calculator!$F$22,1)),2))+MIN(500,MAX(30,100*EXP(-0.3*'VSWR Calculator'!$C$24)*(1+3*ABS(MOD('VSWR Calculator'!$C$23/Calculator!$F$22/2,1)-0.5))))/'VSWR Calculator'!$C$25)-$C44)^2+(1500*ABS(SIN(2*PI()*MOD(Calculator!$B$33/Calculator!$F$22,1)))*IF(MOD(Calculator!$B$33/Calculator!$F$22,1)&lt;0.5,-1,1))^2)/SQRT(((50*POWER(80,POWER(COS(PI()*MOD(Calculator!$B$33/Calculator!$F$22,1)),2))+MIN(500,MAX(30,100*EXP(-0.3*'VSWR Calculator'!$C$24)*(1+3*ABS(MOD('VSWR Calculator'!$C$23/Calculator!$F$22/2,1)-0.5))))/'VSWR Calculator'!$C$25)+$C44)^2+(1500*ABS(SIN(2*PI()*MOD(Calculator!$B$33/Calculator!$F$22,1)))*IF(MOD(Calculator!$B$33/Calculator!$F$22,1)&lt;0.5,-1,1))^2))/(1-SQRT(((50*POWER(80,POWER(COS(PI()*MOD(Calculator!$B$33/Calculator!$F$22,1)),2))+MIN(500,MAX(30,100*EXP(-0.3*'VSWR Calculator'!$C$24)*(1+3*ABS(MOD('VSWR Calculator'!$C$23/Calculator!$F$22/2,1)-0.5))))/'VSWR Calculator'!$C$25)-$C44)^2+(1500*ABS(SIN(2*PI()*MOD(Calculator!$B$33/Calculator!$F$22,1)))*IF(MOD(Calculator!$B$33/Calculator!$F$22,1)&lt;0.5,-1,1))^2)/SQRT(((50*POWER(80,POWER(COS(PI()*MOD(Calculator!$B$33/Calculator!$F$22,1)),2))+MIN(500,MAX(30,100*EXP(-0.3*'VSWR Calculator'!$C$24)*(1+3*ABS(MOD('VSWR Calculator'!$C$23/Calculator!$F$22/2,1)-0.5))))/'VSWR Calculator'!$C$25)+$C44)^2+(1500*ABS(SIN(2*PI()*MOD(Calculator!$B$33/Calculator!$F$22,1)))*IF(MOD(Calculator!$B$33/Calculator!$F$22,1)&lt;0.5,-1,1))^2)),2))</f>
        <v>—</v>
      </c>
      <c r="DT44" s="253" t="n">
        <f aca="false">IFERROR(ROUND((IF(ISNUMBER(DI44),DI44,0)+IF(ISNUMBER(DJ44),DJ44,0)+IF(ISNUMBER(DK44),DK44,0)+IF(ISNUMBER(DL44),DL44,0)+IF(ISNUMBER(DM44),DM44,0)+IF(ISNUMBER(DN44),DN44,0)+IF(ISNUMBER(DO44),DO44,0)+IF(ISNUMBER(DP44),DP44,0)+IF(ISNUMBER(DQ44),DQ44,0)+IF(ISNUMBER(DR44),DR44,0)+IF(ISNUMBER(DS44),DS44,0))/(IF(ISNUMBER(DI44),1,0)+IF(ISNUMBER(DJ44),1,0)+IF(ISNUMBER(DK44),1,0)+IF(ISNUMBER(DL44),1,0)+IF(ISNUMBER(DM44),1,0)+IF(ISNUMBER(DN44),1,0)+IF(ISNUMBER(DO44),1,0)+IF(ISNUMBER(DP44),1,0)+IF(ISNUMBER(DQ44),1,0)+IF(ISNUMBER(DR44),1,0)+IF(ISNUMBER(DS44),1,0)),4),"")</f>
        <v>13.49</v>
      </c>
      <c r="DU44" s="300" t="str">
        <f aca="false">IF(OR(Calculator!$E$12&lt;&gt;"YES",Calculator!$B$34&lt;Calculator!$G$12),"—",ROUND((1+SQRT(((50*POWER(80,POWER(COS(PI()*MOD(Calculator!$B$34/Calculator!$F$12,1)),2))-$C44)^2+(1500*ABS(SIN(2*PI()*MOD(Calculator!$B$34/Calculator!$F$12,1)))*IF(MOD(Calculator!$B$34/Calculator!$F$12,1)&lt;0.5,-1,1))^2)/((50*POWER(80,POWER(COS(PI()*MOD(Calculator!$B$34/Calculator!$F$12,1)),2))+$C44)^2+(1500*ABS(SIN(2*PI()*MOD(Calculator!$B$34/Calculator!$F$12,1)))*IF(MOD(Calculator!$B$34/Calculator!$F$12,1)&lt;0.5,-1,1))^2)))/(1-SQRT(((50*POWER(80,POWER(COS(PI()*MOD(Calculator!$B$34/Calculator!$F$12,1)),2))-$C44)^2+(1500*ABS(SIN(2*PI()*MOD(Calculator!$B$34/Calculator!$F$12,1)))*IF(MOD(Calculator!$B$34/Calculator!$F$12,1)&lt;0.5,-1,1))^2)/((50*POWER(80,POWER(COS(PI()*MOD(Calculator!$B$34/Calculator!$F$12,1)),2))+$C44)^2+(1500*ABS(SIN(2*PI()*MOD(Calculator!$B$34/Calculator!$F$12,1)))*IF(MOD(Calculator!$B$34/Calculator!$F$12,1)&lt;0.5,-1,1))^2))),2))</f>
        <v>—</v>
      </c>
      <c r="DV44" s="300" t="str">
        <f aca="false">IF(OR(Calculator!$E$13&lt;&gt;"YES",Calculator!$B$34&lt;Calculator!$G$13),"—",ROUND((1+SQRT(((50*POWER(80,POWER(COS(PI()*MOD(Calculator!$B$34/Calculator!$F$13,1)),2))-$C44)^2+(1500*ABS(SIN(2*PI()*MOD(Calculator!$B$34/Calculator!$F$13,1)))*IF(MOD(Calculator!$B$34/Calculator!$F$13,1)&lt;0.5,-1,1))^2)/((50*POWER(80,POWER(COS(PI()*MOD(Calculator!$B$34/Calculator!$F$13,1)),2))+$C44)^2+(1500*ABS(SIN(2*PI()*MOD(Calculator!$B$34/Calculator!$F$13,1)))*IF(MOD(Calculator!$B$34/Calculator!$F$13,1)&lt;0.5,-1,1))^2)))/(1-SQRT(((50*POWER(80,POWER(COS(PI()*MOD(Calculator!$B$34/Calculator!$F$13,1)),2))-$C44)^2+(1500*ABS(SIN(2*PI()*MOD(Calculator!$B$34/Calculator!$F$13,1)))*IF(MOD(Calculator!$B$34/Calculator!$F$13,1)&lt;0.5,-1,1))^2)/((50*POWER(80,POWER(COS(PI()*MOD(Calculator!$B$34/Calculator!$F$13,1)),2))+$C44)^2+(1500*ABS(SIN(2*PI()*MOD(Calculator!$B$34/Calculator!$F$13,1)))*IF(MOD(Calculator!$B$34/Calculator!$F$13,1)&lt;0.5,-1,1))^2))),2))</f>
        <v>—</v>
      </c>
      <c r="DW44" s="300" t="str">
        <f aca="false">IF(OR(Calculator!$E$14&lt;&gt;"YES",Calculator!$B$34&lt;Calculator!$G$14),"—",ROUND((1+SQRT(((50*POWER(80,POWER(COS(PI()*MOD(Calculator!$B$34/Calculator!$F$14,1)),2))-$C44)^2+(1500*ABS(SIN(2*PI()*MOD(Calculator!$B$34/Calculator!$F$14,1)))*IF(MOD(Calculator!$B$34/Calculator!$F$14,1)&lt;0.5,-1,1))^2)/((50*POWER(80,POWER(COS(PI()*MOD(Calculator!$B$34/Calculator!$F$14,1)),2))+$C44)^2+(1500*ABS(SIN(2*PI()*MOD(Calculator!$B$34/Calculator!$F$14,1)))*IF(MOD(Calculator!$B$34/Calculator!$F$14,1)&lt;0.5,-1,1))^2)))/(1-SQRT(((50*POWER(80,POWER(COS(PI()*MOD(Calculator!$B$34/Calculator!$F$14,1)),2))-$C44)^2+(1500*ABS(SIN(2*PI()*MOD(Calculator!$B$34/Calculator!$F$14,1)))*IF(MOD(Calculator!$B$34/Calculator!$F$14,1)&lt;0.5,-1,1))^2)/((50*POWER(80,POWER(COS(PI()*MOD(Calculator!$B$34/Calculator!$F$14,1)),2))+$C44)^2+(1500*ABS(SIN(2*PI()*MOD(Calculator!$B$34/Calculator!$F$14,1)))*IF(MOD(Calculator!$B$34/Calculator!$F$14,1)&lt;0.5,-1,1))^2))),2))</f>
        <v>—</v>
      </c>
      <c r="DX44" s="300" t="n">
        <f aca="false">IF(OR(Calculator!$E$15&lt;&gt;"YES",Calculator!$B$34&lt;Calculator!$G$15),"—",ROUND((1+SQRT(((50*POWER(80,POWER(COS(PI()*MOD(Calculator!$B$34/Calculator!$F$15,1)),2))-$C44)^2+(1500*ABS(SIN(2*PI()*MOD(Calculator!$B$34/Calculator!$F$15,1)))*IF(MOD(Calculator!$B$34/Calculator!$F$15,1)&lt;0.5,-1,1))^2)/((50*POWER(80,POWER(COS(PI()*MOD(Calculator!$B$34/Calculator!$F$15,1)),2))+$C44)^2+(1500*ABS(SIN(2*PI()*MOD(Calculator!$B$34/Calculator!$F$15,1)))*IF(MOD(Calculator!$B$34/Calculator!$F$15,1)&lt;0.5,-1,1))^2)))/(1-SQRT(((50*POWER(80,POWER(COS(PI()*MOD(Calculator!$B$34/Calculator!$F$15,1)),2))-$C44)^2+(1500*ABS(SIN(2*PI()*MOD(Calculator!$B$34/Calculator!$F$15,1)))*IF(MOD(Calculator!$B$34/Calculator!$F$15,1)&lt;0.5,-1,1))^2)/((50*POWER(80,POWER(COS(PI()*MOD(Calculator!$B$34/Calculator!$F$15,1)),2))+$C44)^2+(1500*ABS(SIN(2*PI()*MOD(Calculator!$B$34/Calculator!$F$15,1)))*IF(MOD(Calculator!$B$34/Calculator!$F$15,1)&lt;0.5,-1,1))^2))),2))</f>
        <v>27.38</v>
      </c>
      <c r="DY44" s="300" t="str">
        <f aca="false">IF(OR(Calculator!$E$16&lt;&gt;"YES",Calculator!$B$34&lt;Calculator!$G$16),"—",ROUND((1+SQRT(((50*POWER(80,POWER(COS(PI()*MOD(Calculator!$B$34/Calculator!$F$16,1)),2))-$C44)^2+(1500*ABS(SIN(2*PI()*MOD(Calculator!$B$34/Calculator!$F$16,1)))*IF(MOD(Calculator!$B$34/Calculator!$F$16,1)&lt;0.5,-1,1))^2)/((50*POWER(80,POWER(COS(PI()*MOD(Calculator!$B$34/Calculator!$F$16,1)),2))+$C44)^2+(1500*ABS(SIN(2*PI()*MOD(Calculator!$B$34/Calculator!$F$16,1)))*IF(MOD(Calculator!$B$34/Calculator!$F$16,1)&lt;0.5,-1,1))^2)))/(1-SQRT(((50*POWER(80,POWER(COS(PI()*MOD(Calculator!$B$34/Calculator!$F$16,1)),2))-$C44)^2+(1500*ABS(SIN(2*PI()*MOD(Calculator!$B$34/Calculator!$F$16,1)))*IF(MOD(Calculator!$B$34/Calculator!$F$16,1)&lt;0.5,-1,1))^2)/((50*POWER(80,POWER(COS(PI()*MOD(Calculator!$B$34/Calculator!$F$16,1)),2))+$C44)^2+(1500*ABS(SIN(2*PI()*MOD(Calculator!$B$34/Calculator!$F$16,1)))*IF(MOD(Calculator!$B$34/Calculator!$F$16,1)&lt;0.5,-1,1))^2))),2))</f>
        <v>—</v>
      </c>
      <c r="DZ44" s="300" t="n">
        <f aca="false">IF(OR(Calculator!$E$17&lt;&gt;"YES",Calculator!$B$34&lt;Calculator!$G$17),"—",ROUND((1+SQRT(((50*POWER(80,POWER(COS(PI()*MOD(Calculator!$B$34/Calculator!$F$17,1)),2))-$C44)^2+(1500*ABS(SIN(2*PI()*MOD(Calculator!$B$34/Calculator!$F$17,1)))*IF(MOD(Calculator!$B$34/Calculator!$F$17,1)&lt;0.5,-1,1))^2)/((50*POWER(80,POWER(COS(PI()*MOD(Calculator!$B$34/Calculator!$F$17,1)),2))+$C44)^2+(1500*ABS(SIN(2*PI()*MOD(Calculator!$B$34/Calculator!$F$17,1)))*IF(MOD(Calculator!$B$34/Calculator!$F$17,1)&lt;0.5,-1,1))^2)))/(1-SQRT(((50*POWER(80,POWER(COS(PI()*MOD(Calculator!$B$34/Calculator!$F$17,1)),2))-$C44)^2+(1500*ABS(SIN(2*PI()*MOD(Calculator!$B$34/Calculator!$F$17,1)))*IF(MOD(Calculator!$B$34/Calculator!$F$17,1)&lt;0.5,-1,1))^2)/((50*POWER(80,POWER(COS(PI()*MOD(Calculator!$B$34/Calculator!$F$17,1)),2))+$C44)^2+(1500*ABS(SIN(2*PI()*MOD(Calculator!$B$34/Calculator!$F$17,1)))*IF(MOD(Calculator!$B$34/Calculator!$F$17,1)&lt;0.5,-1,1))^2))),2))</f>
        <v>21.09</v>
      </c>
      <c r="EA44" s="300" t="str">
        <f aca="false">IF(OR(Calculator!$E$18&lt;&gt;"YES",Calculator!$B$34&lt;Calculator!$G$18),"—",ROUND((1+SQRT(((50*POWER(80,POWER(COS(PI()*MOD(Calculator!$B$34/Calculator!$F$18,1)),2))-$C44)^2+(1500*ABS(SIN(2*PI()*MOD(Calculator!$B$34/Calculator!$F$18,1)))*IF(MOD(Calculator!$B$34/Calculator!$F$18,1)&lt;0.5,-1,1))^2)/((50*POWER(80,POWER(COS(PI()*MOD(Calculator!$B$34/Calculator!$F$18,1)),2))+$C44)^2+(1500*ABS(SIN(2*PI()*MOD(Calculator!$B$34/Calculator!$F$18,1)))*IF(MOD(Calculator!$B$34/Calculator!$F$18,1)&lt;0.5,-1,1))^2)))/(1-SQRT(((50*POWER(80,POWER(COS(PI()*MOD(Calculator!$B$34/Calculator!$F$18,1)),2))-$C44)^2+(1500*ABS(SIN(2*PI()*MOD(Calculator!$B$34/Calculator!$F$18,1)))*IF(MOD(Calculator!$B$34/Calculator!$F$18,1)&lt;0.5,-1,1))^2)/((50*POWER(80,POWER(COS(PI()*MOD(Calculator!$B$34/Calculator!$F$18,1)),2))+$C44)^2+(1500*ABS(SIN(2*PI()*MOD(Calculator!$B$34/Calculator!$F$18,1)))*IF(MOD(Calculator!$B$34/Calculator!$F$18,1)&lt;0.5,-1,1))^2))),2))</f>
        <v>—</v>
      </c>
      <c r="EB44" s="300" t="str">
        <f aca="false">IF(OR(Calculator!$E$19&lt;&gt;"YES",Calculator!$B$34&lt;Calculator!$G$19),"—",ROUND((1+SQRT(((50*POWER(80,POWER(COS(PI()*MOD(Calculator!$B$34/Calculator!$F$19,1)),2))-$C44)^2+(1500*ABS(SIN(2*PI()*MOD(Calculator!$B$34/Calculator!$F$19,1)))*IF(MOD(Calculator!$B$34/Calculator!$F$19,1)&lt;0.5,-1,1))^2)/((50*POWER(80,POWER(COS(PI()*MOD(Calculator!$B$34/Calculator!$F$19,1)),2))+$C44)^2+(1500*ABS(SIN(2*PI()*MOD(Calculator!$B$34/Calculator!$F$19,1)))*IF(MOD(Calculator!$B$34/Calculator!$F$19,1)&lt;0.5,-1,1))^2)))/(1-SQRT(((50*POWER(80,POWER(COS(PI()*MOD(Calculator!$B$34/Calculator!$F$19,1)),2))-$C44)^2+(1500*ABS(SIN(2*PI()*MOD(Calculator!$B$34/Calculator!$F$19,1)))*IF(MOD(Calculator!$B$34/Calculator!$F$19,1)&lt;0.5,-1,1))^2)/((50*POWER(80,POWER(COS(PI()*MOD(Calculator!$B$34/Calculator!$F$19,1)),2))+$C44)^2+(1500*ABS(SIN(2*PI()*MOD(Calculator!$B$34/Calculator!$F$19,1)))*IF(MOD(Calculator!$B$34/Calculator!$F$19,1)&lt;0.5,-1,1))^2))),2))</f>
        <v>—</v>
      </c>
      <c r="EC44" s="300" t="str">
        <f aca="false">IF(OR(Calculator!$E$20&lt;&gt;"YES",Calculator!$B$34&lt;Calculator!$G$20),"—",ROUND((1+SQRT(((50*POWER(80,POWER(COS(PI()*MOD(Calculator!$B$34/Calculator!$F$20,1)),2))-$C44)^2+(1500*ABS(SIN(2*PI()*MOD(Calculator!$B$34/Calculator!$F$20,1)))*IF(MOD(Calculator!$B$34/Calculator!$F$20,1)&lt;0.5,-1,1))^2)/((50*POWER(80,POWER(COS(PI()*MOD(Calculator!$B$34/Calculator!$F$20,1)),2))+$C44)^2+(1500*ABS(SIN(2*PI()*MOD(Calculator!$B$34/Calculator!$F$20,1)))*IF(MOD(Calculator!$B$34/Calculator!$F$20,1)&lt;0.5,-1,1))^2)))/(1-SQRT(((50*POWER(80,POWER(COS(PI()*MOD(Calculator!$B$34/Calculator!$F$20,1)),2))-$C44)^2+(1500*ABS(SIN(2*PI()*MOD(Calculator!$B$34/Calculator!$F$20,1)))*IF(MOD(Calculator!$B$34/Calculator!$F$20,1)&lt;0.5,-1,1))^2)/((50*POWER(80,POWER(COS(PI()*MOD(Calculator!$B$34/Calculator!$F$20,1)),2))+$C44)^2+(1500*ABS(SIN(2*PI()*MOD(Calculator!$B$34/Calculator!$F$20,1)))*IF(MOD(Calculator!$B$34/Calculator!$F$20,1)&lt;0.5,-1,1))^2))),2))</f>
        <v>—</v>
      </c>
      <c r="ED44" s="300" t="str">
        <f aca="false">IF(OR(Calculator!$E$21&lt;&gt;"YES",Calculator!$B$34&lt;Calculator!$G$21),"—",ROUND((1+SQRT(((50*POWER(80,POWER(COS(PI()*MOD(Calculator!$B$34/Calculator!$F$21,1)),2))-$C44)^2+(1500*ABS(SIN(2*PI()*MOD(Calculator!$B$34/Calculator!$F$21,1)))*IF(MOD(Calculator!$B$34/Calculator!$F$21,1)&lt;0.5,-1,1))^2)/((50*POWER(80,POWER(COS(PI()*MOD(Calculator!$B$34/Calculator!$F$21,1)),2))+$C44)^2+(1500*ABS(SIN(2*PI()*MOD(Calculator!$B$34/Calculator!$F$21,1)))*IF(MOD(Calculator!$B$34/Calculator!$F$21,1)&lt;0.5,-1,1))^2)))/(1-SQRT(((50*POWER(80,POWER(COS(PI()*MOD(Calculator!$B$34/Calculator!$F$21,1)),2))-$C44)^2+(1500*ABS(SIN(2*PI()*MOD(Calculator!$B$34/Calculator!$F$21,1)))*IF(MOD(Calculator!$B$34/Calculator!$F$21,1)&lt;0.5,-1,1))^2)/((50*POWER(80,POWER(COS(PI()*MOD(Calculator!$B$34/Calculator!$F$21,1)),2))+$C44)^2+(1500*ABS(SIN(2*PI()*MOD(Calculator!$B$34/Calculator!$F$21,1)))*IF(MOD(Calculator!$B$34/Calculator!$F$21,1)&lt;0.5,-1,1))^2))),2))</f>
        <v>—</v>
      </c>
      <c r="EE44" s="300" t="str">
        <f aca="false">IF(OR(Calculator!$E$22&lt;&gt;"YES",Calculator!$B$34&lt;Calculator!$G$22),"—",ROUND((1+SQRT(((50*POWER(80,POWER(COS(PI()*MOD(Calculator!$B$34/Calculator!$F$22,1)),2))-$C44)^2+(1500*ABS(SIN(2*PI()*MOD(Calculator!$B$34/Calculator!$F$22,1)))*IF(MOD(Calculator!$B$34/Calculator!$F$22,1)&lt;0.5,-1,1))^2)/((50*POWER(80,POWER(COS(PI()*MOD(Calculator!$B$34/Calculator!$F$22,1)),2))+$C44)^2+(1500*ABS(SIN(2*PI()*MOD(Calculator!$B$34/Calculator!$F$22,1)))*IF(MOD(Calculator!$B$34/Calculator!$F$22,1)&lt;0.5,-1,1))^2)))/(1-SQRT(((50*POWER(80,POWER(COS(PI()*MOD(Calculator!$B$34/Calculator!$F$22,1)),2))-$C44)^2+(1500*ABS(SIN(2*PI()*MOD(Calculator!$B$34/Calculator!$F$22,1)))*IF(MOD(Calculator!$B$34/Calculator!$F$22,1)&lt;0.5,-1,1))^2)/((50*POWER(80,POWER(COS(PI()*MOD(Calculator!$B$34/Calculator!$F$22,1)),2))+$C44)^2+(1500*ABS(SIN(2*PI()*MOD(Calculator!$B$34/Calculator!$F$22,1)))*IF(MOD(Calculator!$B$34/Calculator!$F$22,1)&lt;0.5,-1,1))^2))),2))</f>
        <v>—</v>
      </c>
      <c r="EF44" s="295" t="n">
        <f aca="false">IFERROR(ROUND((IF(ISNUMBER(DU44),DU44,0)+IF(ISNUMBER(DV44),DV44,0)+IF(ISNUMBER(DW44),DW44,0)+IF(ISNUMBER(DX44),DX44,0)+IF(ISNUMBER(DY44),DY44,0)+IF(ISNUMBER(DZ44),DZ44,0)+IF(ISNUMBER(EA44),EA44,0)+IF(ISNUMBER(EB44),EB44,0)+IF(ISNUMBER(EC44),EC44,0)+IF(ISNUMBER(ED44),ED44,0)+IF(ISNUMBER(EE44),EE44,0))/(IF(ISNUMBER(DU44),1,0)+IF(ISNUMBER(DV44),1,0)+IF(ISNUMBER(DW44),1,0)+IF(ISNUMBER(DX44),1,0)+IF(ISNUMBER(DY44),1,0)+IF(ISNUMBER(DZ44),1,0)+IF(ISNUMBER(EA44),1,0)+IF(ISNUMBER(EB44),1,0)+IF(ISNUMBER(EC44),1,0)+IF(ISNUMBER(ED44),1,0)+IF(ISNUMBER(EE44),1,0)),4),"")</f>
        <v>24.235</v>
      </c>
      <c r="EG44" s="300" t="str">
        <f aca="false">IF(OR(Calculator!$E$12&lt;&gt;"YES",Calculator!$B$35&lt;Calculator!$G$12),"—",ROUND((1+SQRT(((50*POWER(80,POWER(COS(PI()*MOD(Calculator!$B$35/Calculator!$F$12,1)),2))-$C44)^2+(1500*ABS(SIN(2*PI()*MOD(Calculator!$B$35/Calculator!$F$12,1)))*IF(MOD(Calculator!$B$35/Calculator!$F$12,1)&lt;0.5,-1,1))^2)/((50*POWER(80,POWER(COS(PI()*MOD(Calculator!$B$35/Calculator!$F$12,1)),2))+$C44)^2+(1500*ABS(SIN(2*PI()*MOD(Calculator!$B$35/Calculator!$F$12,1)))*IF(MOD(Calculator!$B$35/Calculator!$F$12,1)&lt;0.5,-1,1))^2)))/(1-SQRT(((50*POWER(80,POWER(COS(PI()*MOD(Calculator!$B$35/Calculator!$F$12,1)),2))-$C44)^2+(1500*ABS(SIN(2*PI()*MOD(Calculator!$B$35/Calculator!$F$12,1)))*IF(MOD(Calculator!$B$35/Calculator!$F$12,1)&lt;0.5,-1,1))^2)/((50*POWER(80,POWER(COS(PI()*MOD(Calculator!$B$35/Calculator!$F$12,1)),2))+$C44)^2+(1500*ABS(SIN(2*PI()*MOD(Calculator!$B$35/Calculator!$F$12,1)))*IF(MOD(Calculator!$B$35/Calculator!$F$12,1)&lt;0.5,-1,1))^2))),2))</f>
        <v>—</v>
      </c>
      <c r="EH44" s="300" t="str">
        <f aca="false">IF(OR(Calculator!$E$13&lt;&gt;"YES",Calculator!$B$35&lt;Calculator!$G$13),"—",ROUND((1+SQRT(((50*POWER(80,POWER(COS(PI()*MOD(Calculator!$B$35/Calculator!$F$13,1)),2))-$C44)^2+(1500*ABS(SIN(2*PI()*MOD(Calculator!$B$35/Calculator!$F$13,1)))*IF(MOD(Calculator!$B$35/Calculator!$F$13,1)&lt;0.5,-1,1))^2)/((50*POWER(80,POWER(COS(PI()*MOD(Calculator!$B$35/Calculator!$F$13,1)),2))+$C44)^2+(1500*ABS(SIN(2*PI()*MOD(Calculator!$B$35/Calculator!$F$13,1)))*IF(MOD(Calculator!$B$35/Calculator!$F$13,1)&lt;0.5,-1,1))^2)))/(1-SQRT(((50*POWER(80,POWER(COS(PI()*MOD(Calculator!$B$35/Calculator!$F$13,1)),2))-$C44)^2+(1500*ABS(SIN(2*PI()*MOD(Calculator!$B$35/Calculator!$F$13,1)))*IF(MOD(Calculator!$B$35/Calculator!$F$13,1)&lt;0.5,-1,1))^2)/((50*POWER(80,POWER(COS(PI()*MOD(Calculator!$B$35/Calculator!$F$13,1)),2))+$C44)^2+(1500*ABS(SIN(2*PI()*MOD(Calculator!$B$35/Calculator!$F$13,1)))*IF(MOD(Calculator!$B$35/Calculator!$F$13,1)&lt;0.5,-1,1))^2))),2))</f>
        <v>—</v>
      </c>
      <c r="EI44" s="300" t="str">
        <f aca="false">IF(OR(Calculator!$E$14&lt;&gt;"YES",Calculator!$B$35&lt;Calculator!$G$14),"—",ROUND((1+SQRT(((50*POWER(80,POWER(COS(PI()*MOD(Calculator!$B$35/Calculator!$F$14,1)),2))-$C44)^2+(1500*ABS(SIN(2*PI()*MOD(Calculator!$B$35/Calculator!$F$14,1)))*IF(MOD(Calculator!$B$35/Calculator!$F$14,1)&lt;0.5,-1,1))^2)/((50*POWER(80,POWER(COS(PI()*MOD(Calculator!$B$35/Calculator!$F$14,1)),2))+$C44)^2+(1500*ABS(SIN(2*PI()*MOD(Calculator!$B$35/Calculator!$F$14,1)))*IF(MOD(Calculator!$B$35/Calculator!$F$14,1)&lt;0.5,-1,1))^2)))/(1-SQRT(((50*POWER(80,POWER(COS(PI()*MOD(Calculator!$B$35/Calculator!$F$14,1)),2))-$C44)^2+(1500*ABS(SIN(2*PI()*MOD(Calculator!$B$35/Calculator!$F$14,1)))*IF(MOD(Calculator!$B$35/Calculator!$F$14,1)&lt;0.5,-1,1))^2)/((50*POWER(80,POWER(COS(PI()*MOD(Calculator!$B$35/Calculator!$F$14,1)),2))+$C44)^2+(1500*ABS(SIN(2*PI()*MOD(Calculator!$B$35/Calculator!$F$14,1)))*IF(MOD(Calculator!$B$35/Calculator!$F$14,1)&lt;0.5,-1,1))^2))),2))</f>
        <v>—</v>
      </c>
      <c r="EJ44" s="300" t="n">
        <f aca="false">IF(OR(Calculator!$E$15&lt;&gt;"YES",Calculator!$B$35&lt;Calculator!$G$15),"—",ROUND((1+SQRT(((50*POWER(80,POWER(COS(PI()*MOD(Calculator!$B$35/Calculator!$F$15,1)),2))-$C44)^2+(1500*ABS(SIN(2*PI()*MOD(Calculator!$B$35/Calculator!$F$15,1)))*IF(MOD(Calculator!$B$35/Calculator!$F$15,1)&lt;0.5,-1,1))^2)/((50*POWER(80,POWER(COS(PI()*MOD(Calculator!$B$35/Calculator!$F$15,1)),2))+$C44)^2+(1500*ABS(SIN(2*PI()*MOD(Calculator!$B$35/Calculator!$F$15,1)))*IF(MOD(Calculator!$B$35/Calculator!$F$15,1)&lt;0.5,-1,1))^2)))/(1-SQRT(((50*POWER(80,POWER(COS(PI()*MOD(Calculator!$B$35/Calculator!$F$15,1)),2))-$C44)^2+(1500*ABS(SIN(2*PI()*MOD(Calculator!$B$35/Calculator!$F$15,1)))*IF(MOD(Calculator!$B$35/Calculator!$F$15,1)&lt;0.5,-1,1))^2)/((50*POWER(80,POWER(COS(PI()*MOD(Calculator!$B$35/Calculator!$F$15,1)),2))+$C44)^2+(1500*ABS(SIN(2*PI()*MOD(Calculator!$B$35/Calculator!$F$15,1)))*IF(MOD(Calculator!$B$35/Calculator!$F$15,1)&lt;0.5,-1,1))^2))),2))</f>
        <v>5.3</v>
      </c>
      <c r="EK44" s="300" t="str">
        <f aca="false">IF(OR(Calculator!$E$16&lt;&gt;"YES",Calculator!$B$35&lt;Calculator!$G$16),"—",ROUND((1+SQRT(((50*POWER(80,POWER(COS(PI()*MOD(Calculator!$B$35/Calculator!$F$16,1)),2))-$C44)^2+(1500*ABS(SIN(2*PI()*MOD(Calculator!$B$35/Calculator!$F$16,1)))*IF(MOD(Calculator!$B$35/Calculator!$F$16,1)&lt;0.5,-1,1))^2)/((50*POWER(80,POWER(COS(PI()*MOD(Calculator!$B$35/Calculator!$F$16,1)),2))+$C44)^2+(1500*ABS(SIN(2*PI()*MOD(Calculator!$B$35/Calculator!$F$16,1)))*IF(MOD(Calculator!$B$35/Calculator!$F$16,1)&lt;0.5,-1,1))^2)))/(1-SQRT(((50*POWER(80,POWER(COS(PI()*MOD(Calculator!$B$35/Calculator!$F$16,1)),2))-$C44)^2+(1500*ABS(SIN(2*PI()*MOD(Calculator!$B$35/Calculator!$F$16,1)))*IF(MOD(Calculator!$B$35/Calculator!$F$16,1)&lt;0.5,-1,1))^2)/((50*POWER(80,POWER(COS(PI()*MOD(Calculator!$B$35/Calculator!$F$16,1)),2))+$C44)^2+(1500*ABS(SIN(2*PI()*MOD(Calculator!$B$35/Calculator!$F$16,1)))*IF(MOD(Calculator!$B$35/Calculator!$F$16,1)&lt;0.5,-1,1))^2))),2))</f>
        <v>—</v>
      </c>
      <c r="EL44" s="300" t="n">
        <f aca="false">IF(OR(Calculator!$E$17&lt;&gt;"YES",Calculator!$B$35&lt;Calculator!$G$17),"—",ROUND((1+SQRT(((50*POWER(80,POWER(COS(PI()*MOD(Calculator!$B$35/Calculator!$F$17,1)),2))-$C44)^2+(1500*ABS(SIN(2*PI()*MOD(Calculator!$B$35/Calculator!$F$17,1)))*IF(MOD(Calculator!$B$35/Calculator!$F$17,1)&lt;0.5,-1,1))^2)/((50*POWER(80,POWER(COS(PI()*MOD(Calculator!$B$35/Calculator!$F$17,1)),2))+$C44)^2+(1500*ABS(SIN(2*PI()*MOD(Calculator!$B$35/Calculator!$F$17,1)))*IF(MOD(Calculator!$B$35/Calculator!$F$17,1)&lt;0.5,-1,1))^2)))/(1-SQRT(((50*POWER(80,POWER(COS(PI()*MOD(Calculator!$B$35/Calculator!$F$17,1)),2))-$C44)^2+(1500*ABS(SIN(2*PI()*MOD(Calculator!$B$35/Calculator!$F$17,1)))*IF(MOD(Calculator!$B$35/Calculator!$F$17,1)&lt;0.5,-1,1))^2)/((50*POWER(80,POWER(COS(PI()*MOD(Calculator!$B$35/Calculator!$F$17,1)),2))+$C44)^2+(1500*ABS(SIN(2*PI()*MOD(Calculator!$B$35/Calculator!$F$17,1)))*IF(MOD(Calculator!$B$35/Calculator!$F$17,1)&lt;0.5,-1,1))^2))),2))</f>
        <v>26.91</v>
      </c>
      <c r="EM44" s="300" t="str">
        <f aca="false">IF(OR(Calculator!$E$18&lt;&gt;"YES",Calculator!$B$35&lt;Calculator!$G$18),"—",ROUND((1+SQRT(((50*POWER(80,POWER(COS(PI()*MOD(Calculator!$B$35/Calculator!$F$18,1)),2))-$C44)^2+(1500*ABS(SIN(2*PI()*MOD(Calculator!$B$35/Calculator!$F$18,1)))*IF(MOD(Calculator!$B$35/Calculator!$F$18,1)&lt;0.5,-1,1))^2)/((50*POWER(80,POWER(COS(PI()*MOD(Calculator!$B$35/Calculator!$F$18,1)),2))+$C44)^2+(1500*ABS(SIN(2*PI()*MOD(Calculator!$B$35/Calculator!$F$18,1)))*IF(MOD(Calculator!$B$35/Calculator!$F$18,1)&lt;0.5,-1,1))^2)))/(1-SQRT(((50*POWER(80,POWER(COS(PI()*MOD(Calculator!$B$35/Calculator!$F$18,1)),2))-$C44)^2+(1500*ABS(SIN(2*PI()*MOD(Calculator!$B$35/Calculator!$F$18,1)))*IF(MOD(Calculator!$B$35/Calculator!$F$18,1)&lt;0.5,-1,1))^2)/((50*POWER(80,POWER(COS(PI()*MOD(Calculator!$B$35/Calculator!$F$18,1)),2))+$C44)^2+(1500*ABS(SIN(2*PI()*MOD(Calculator!$B$35/Calculator!$F$18,1)))*IF(MOD(Calculator!$B$35/Calculator!$F$18,1)&lt;0.5,-1,1))^2))),2))</f>
        <v>—</v>
      </c>
      <c r="EN44" s="300" t="str">
        <f aca="false">IF(OR(Calculator!$E$19&lt;&gt;"YES",Calculator!$B$35&lt;Calculator!$G$19),"—",ROUND((1+SQRT(((50*POWER(80,POWER(COS(PI()*MOD(Calculator!$B$35/Calculator!$F$19,1)),2))-$C44)^2+(1500*ABS(SIN(2*PI()*MOD(Calculator!$B$35/Calculator!$F$19,1)))*IF(MOD(Calculator!$B$35/Calculator!$F$19,1)&lt;0.5,-1,1))^2)/((50*POWER(80,POWER(COS(PI()*MOD(Calculator!$B$35/Calculator!$F$19,1)),2))+$C44)^2+(1500*ABS(SIN(2*PI()*MOD(Calculator!$B$35/Calculator!$F$19,1)))*IF(MOD(Calculator!$B$35/Calculator!$F$19,1)&lt;0.5,-1,1))^2)))/(1-SQRT(((50*POWER(80,POWER(COS(PI()*MOD(Calculator!$B$35/Calculator!$F$19,1)),2))-$C44)^2+(1500*ABS(SIN(2*PI()*MOD(Calculator!$B$35/Calculator!$F$19,1)))*IF(MOD(Calculator!$B$35/Calculator!$F$19,1)&lt;0.5,-1,1))^2)/((50*POWER(80,POWER(COS(PI()*MOD(Calculator!$B$35/Calculator!$F$19,1)),2))+$C44)^2+(1500*ABS(SIN(2*PI()*MOD(Calculator!$B$35/Calculator!$F$19,1)))*IF(MOD(Calculator!$B$35/Calculator!$F$19,1)&lt;0.5,-1,1))^2))),2))</f>
        <v>—</v>
      </c>
      <c r="EO44" s="300" t="str">
        <f aca="false">IF(OR(Calculator!$E$20&lt;&gt;"YES",Calculator!$B$35&lt;Calculator!$G$20),"—",ROUND((1+SQRT(((50*POWER(80,POWER(COS(PI()*MOD(Calculator!$B$35/Calculator!$F$20,1)),2))-$C44)^2+(1500*ABS(SIN(2*PI()*MOD(Calculator!$B$35/Calculator!$F$20,1)))*IF(MOD(Calculator!$B$35/Calculator!$F$20,1)&lt;0.5,-1,1))^2)/((50*POWER(80,POWER(COS(PI()*MOD(Calculator!$B$35/Calculator!$F$20,1)),2))+$C44)^2+(1500*ABS(SIN(2*PI()*MOD(Calculator!$B$35/Calculator!$F$20,1)))*IF(MOD(Calculator!$B$35/Calculator!$F$20,1)&lt;0.5,-1,1))^2)))/(1-SQRT(((50*POWER(80,POWER(COS(PI()*MOD(Calculator!$B$35/Calculator!$F$20,1)),2))-$C44)^2+(1500*ABS(SIN(2*PI()*MOD(Calculator!$B$35/Calculator!$F$20,1)))*IF(MOD(Calculator!$B$35/Calculator!$F$20,1)&lt;0.5,-1,1))^2)/((50*POWER(80,POWER(COS(PI()*MOD(Calculator!$B$35/Calculator!$F$20,1)),2))+$C44)^2+(1500*ABS(SIN(2*PI()*MOD(Calculator!$B$35/Calculator!$F$20,1)))*IF(MOD(Calculator!$B$35/Calculator!$F$20,1)&lt;0.5,-1,1))^2))),2))</f>
        <v>—</v>
      </c>
      <c r="EP44" s="300" t="str">
        <f aca="false">IF(OR(Calculator!$E$21&lt;&gt;"YES",Calculator!$B$35&lt;Calculator!$G$21),"—",ROUND((1+SQRT(((50*POWER(80,POWER(COS(PI()*MOD(Calculator!$B$35/Calculator!$F$21,1)),2))-$C44)^2+(1500*ABS(SIN(2*PI()*MOD(Calculator!$B$35/Calculator!$F$21,1)))*IF(MOD(Calculator!$B$35/Calculator!$F$21,1)&lt;0.5,-1,1))^2)/((50*POWER(80,POWER(COS(PI()*MOD(Calculator!$B$35/Calculator!$F$21,1)),2))+$C44)^2+(1500*ABS(SIN(2*PI()*MOD(Calculator!$B$35/Calculator!$F$21,1)))*IF(MOD(Calculator!$B$35/Calculator!$F$21,1)&lt;0.5,-1,1))^2)))/(1-SQRT(((50*POWER(80,POWER(COS(PI()*MOD(Calculator!$B$35/Calculator!$F$21,1)),2))-$C44)^2+(1500*ABS(SIN(2*PI()*MOD(Calculator!$B$35/Calculator!$F$21,1)))*IF(MOD(Calculator!$B$35/Calculator!$F$21,1)&lt;0.5,-1,1))^2)/((50*POWER(80,POWER(COS(PI()*MOD(Calculator!$B$35/Calculator!$F$21,1)),2))+$C44)^2+(1500*ABS(SIN(2*PI()*MOD(Calculator!$B$35/Calculator!$F$21,1)))*IF(MOD(Calculator!$B$35/Calculator!$F$21,1)&lt;0.5,-1,1))^2))),2))</f>
        <v>—</v>
      </c>
      <c r="EQ44" s="300" t="str">
        <f aca="false">IF(OR(Calculator!$E$22&lt;&gt;"YES",Calculator!$B$35&lt;Calculator!$G$22),"—",ROUND((1+SQRT(((50*POWER(80,POWER(COS(PI()*MOD(Calculator!$B$35/Calculator!$F$22,1)),2))-$C44)^2+(1500*ABS(SIN(2*PI()*MOD(Calculator!$B$35/Calculator!$F$22,1)))*IF(MOD(Calculator!$B$35/Calculator!$F$22,1)&lt;0.5,-1,1))^2)/((50*POWER(80,POWER(COS(PI()*MOD(Calculator!$B$35/Calculator!$F$22,1)),2))+$C44)^2+(1500*ABS(SIN(2*PI()*MOD(Calculator!$B$35/Calculator!$F$22,1)))*IF(MOD(Calculator!$B$35/Calculator!$F$22,1)&lt;0.5,-1,1))^2)))/(1-SQRT(((50*POWER(80,POWER(COS(PI()*MOD(Calculator!$B$35/Calculator!$F$22,1)),2))-$C44)^2+(1500*ABS(SIN(2*PI()*MOD(Calculator!$B$35/Calculator!$F$22,1)))*IF(MOD(Calculator!$B$35/Calculator!$F$22,1)&lt;0.5,-1,1))^2)/((50*POWER(80,POWER(COS(PI()*MOD(Calculator!$B$35/Calculator!$F$22,1)),2))+$C44)^2+(1500*ABS(SIN(2*PI()*MOD(Calculator!$B$35/Calculator!$F$22,1)))*IF(MOD(Calculator!$B$35/Calculator!$F$22,1)&lt;0.5,-1,1))^2))),2))</f>
        <v>—</v>
      </c>
      <c r="ER44" s="295" t="n">
        <f aca="false">IFERROR(ROUND((IF(ISNUMBER(EG44),EG44,0)+IF(ISNUMBER(EH44),EH44,0)+IF(ISNUMBER(EI44),EI44,0)+IF(ISNUMBER(EJ44),EJ44,0)+IF(ISNUMBER(EK44),EK44,0)+IF(ISNUMBER(EL44),EL44,0)+IF(ISNUMBER(EM44),EM44,0)+IF(ISNUMBER(EN44),EN44,0)+IF(ISNUMBER(EO44),EO44,0)+IF(ISNUMBER(EP44),EP44,0)+IF(ISNUMBER(EQ44),EQ44,0))/(IF(ISNUMBER(EG44),1,0)+IF(ISNUMBER(EH44),1,0)+IF(ISNUMBER(EI44),1,0)+IF(ISNUMBER(EJ44),1,0)+IF(ISNUMBER(EK44),1,0)+IF(ISNUMBER(EL44),1,0)+IF(ISNUMBER(EM44),1,0)+IF(ISNUMBER(EN44),1,0)+IF(ISNUMBER(EO44),1,0)+IF(ISNUMBER(EP44),1,0)+IF(ISNUMBER(EQ44),1,0)),4),"")</f>
        <v>16.105</v>
      </c>
      <c r="ES44" s="300" t="str">
        <f aca="false">IF(OR(Calculator!$E$12&lt;&gt;"YES",Calculator!$B$36&lt;Calculator!$G$12),"—",ROUND((1+SQRT(((50*POWER(80,POWER(COS(PI()*MOD(Calculator!$B$36/Calculator!$F$12,1)),2))-$C44)^2+(1500*ABS(SIN(2*PI()*MOD(Calculator!$B$36/Calculator!$F$12,1)))*IF(MOD(Calculator!$B$36/Calculator!$F$12,1)&lt;0.5,-1,1))^2)/((50*POWER(80,POWER(COS(PI()*MOD(Calculator!$B$36/Calculator!$F$12,1)),2))+$C44)^2+(1500*ABS(SIN(2*PI()*MOD(Calculator!$B$36/Calculator!$F$12,1)))*IF(MOD(Calculator!$B$36/Calculator!$F$12,1)&lt;0.5,-1,1))^2)))/(1-SQRT(((50*POWER(80,POWER(COS(PI()*MOD(Calculator!$B$36/Calculator!$F$12,1)),2))-$C44)^2+(1500*ABS(SIN(2*PI()*MOD(Calculator!$B$36/Calculator!$F$12,1)))*IF(MOD(Calculator!$B$36/Calculator!$F$12,1)&lt;0.5,-1,1))^2)/((50*POWER(80,POWER(COS(PI()*MOD(Calculator!$B$36/Calculator!$F$12,1)),2))+$C44)^2+(1500*ABS(SIN(2*PI()*MOD(Calculator!$B$36/Calculator!$F$12,1)))*IF(MOD(Calculator!$B$36/Calculator!$F$12,1)&lt;0.5,-1,1))^2))),2))</f>
        <v>—</v>
      </c>
      <c r="ET44" s="300" t="str">
        <f aca="false">IF(OR(Calculator!$E$13&lt;&gt;"YES",Calculator!$B$36&lt;Calculator!$G$13),"—",ROUND((1+SQRT(((50*POWER(80,POWER(COS(PI()*MOD(Calculator!$B$36/Calculator!$F$13,1)),2))-$C44)^2+(1500*ABS(SIN(2*PI()*MOD(Calculator!$B$36/Calculator!$F$13,1)))*IF(MOD(Calculator!$B$36/Calculator!$F$13,1)&lt;0.5,-1,1))^2)/((50*POWER(80,POWER(COS(PI()*MOD(Calculator!$B$36/Calculator!$F$13,1)),2))+$C44)^2+(1500*ABS(SIN(2*PI()*MOD(Calculator!$B$36/Calculator!$F$13,1)))*IF(MOD(Calculator!$B$36/Calculator!$F$13,1)&lt;0.5,-1,1))^2)))/(1-SQRT(((50*POWER(80,POWER(COS(PI()*MOD(Calculator!$B$36/Calculator!$F$13,1)),2))-$C44)^2+(1500*ABS(SIN(2*PI()*MOD(Calculator!$B$36/Calculator!$F$13,1)))*IF(MOD(Calculator!$B$36/Calculator!$F$13,1)&lt;0.5,-1,1))^2)/((50*POWER(80,POWER(COS(PI()*MOD(Calculator!$B$36/Calculator!$F$13,1)),2))+$C44)^2+(1500*ABS(SIN(2*PI()*MOD(Calculator!$B$36/Calculator!$F$13,1)))*IF(MOD(Calculator!$B$36/Calculator!$F$13,1)&lt;0.5,-1,1))^2))),2))</f>
        <v>—</v>
      </c>
      <c r="EU44" s="300" t="str">
        <f aca="false">IF(OR(Calculator!$E$14&lt;&gt;"YES",Calculator!$B$36&lt;Calculator!$G$14),"—",ROUND((1+SQRT(((50*POWER(80,POWER(COS(PI()*MOD(Calculator!$B$36/Calculator!$F$14,1)),2))-$C44)^2+(1500*ABS(SIN(2*PI()*MOD(Calculator!$B$36/Calculator!$F$14,1)))*IF(MOD(Calculator!$B$36/Calculator!$F$14,1)&lt;0.5,-1,1))^2)/((50*POWER(80,POWER(COS(PI()*MOD(Calculator!$B$36/Calculator!$F$14,1)),2))+$C44)^2+(1500*ABS(SIN(2*PI()*MOD(Calculator!$B$36/Calculator!$F$14,1)))*IF(MOD(Calculator!$B$36/Calculator!$F$14,1)&lt;0.5,-1,1))^2)))/(1-SQRT(((50*POWER(80,POWER(COS(PI()*MOD(Calculator!$B$36/Calculator!$F$14,1)),2))-$C44)^2+(1500*ABS(SIN(2*PI()*MOD(Calculator!$B$36/Calculator!$F$14,1)))*IF(MOD(Calculator!$B$36/Calculator!$F$14,1)&lt;0.5,-1,1))^2)/((50*POWER(80,POWER(COS(PI()*MOD(Calculator!$B$36/Calculator!$F$14,1)),2))+$C44)^2+(1500*ABS(SIN(2*PI()*MOD(Calculator!$B$36/Calculator!$F$14,1)))*IF(MOD(Calculator!$B$36/Calculator!$F$14,1)&lt;0.5,-1,1))^2))),2))</f>
        <v>—</v>
      </c>
      <c r="EV44" s="300" t="n">
        <f aca="false">IF(OR(Calculator!$E$15&lt;&gt;"YES",Calculator!$B$36&lt;Calculator!$G$15),"—",ROUND((1+SQRT(((50*POWER(80,POWER(COS(PI()*MOD(Calculator!$B$36/Calculator!$F$15,1)),2))-$C44)^2+(1500*ABS(SIN(2*PI()*MOD(Calculator!$B$36/Calculator!$F$15,1)))*IF(MOD(Calculator!$B$36/Calculator!$F$15,1)&lt;0.5,-1,1))^2)/((50*POWER(80,POWER(COS(PI()*MOD(Calculator!$B$36/Calculator!$F$15,1)),2))+$C44)^2+(1500*ABS(SIN(2*PI()*MOD(Calculator!$B$36/Calculator!$F$15,1)))*IF(MOD(Calculator!$B$36/Calculator!$F$15,1)&lt;0.5,-1,1))^2)))/(1-SQRT(((50*POWER(80,POWER(COS(PI()*MOD(Calculator!$B$36/Calculator!$F$15,1)),2))-$C44)^2+(1500*ABS(SIN(2*PI()*MOD(Calculator!$B$36/Calculator!$F$15,1)))*IF(MOD(Calculator!$B$36/Calculator!$F$15,1)&lt;0.5,-1,1))^2)/((50*POWER(80,POWER(COS(PI()*MOD(Calculator!$B$36/Calculator!$F$15,1)),2))+$C44)^2+(1500*ABS(SIN(2*PI()*MOD(Calculator!$B$36/Calculator!$F$15,1)))*IF(MOD(Calculator!$B$36/Calculator!$F$15,1)&lt;0.5,-1,1))^2))),2))</f>
        <v>24.53</v>
      </c>
      <c r="EW44" s="300" t="str">
        <f aca="false">IF(OR(Calculator!$E$16&lt;&gt;"YES",Calculator!$B$36&lt;Calculator!$G$16),"—",ROUND((1+SQRT(((50*POWER(80,POWER(COS(PI()*MOD(Calculator!$B$36/Calculator!$F$16,1)),2))-$C44)^2+(1500*ABS(SIN(2*PI()*MOD(Calculator!$B$36/Calculator!$F$16,1)))*IF(MOD(Calculator!$B$36/Calculator!$F$16,1)&lt;0.5,-1,1))^2)/((50*POWER(80,POWER(COS(PI()*MOD(Calculator!$B$36/Calculator!$F$16,1)),2))+$C44)^2+(1500*ABS(SIN(2*PI()*MOD(Calculator!$B$36/Calculator!$F$16,1)))*IF(MOD(Calculator!$B$36/Calculator!$F$16,1)&lt;0.5,-1,1))^2)))/(1-SQRT(((50*POWER(80,POWER(COS(PI()*MOD(Calculator!$B$36/Calculator!$F$16,1)),2))-$C44)^2+(1500*ABS(SIN(2*PI()*MOD(Calculator!$B$36/Calculator!$F$16,1)))*IF(MOD(Calculator!$B$36/Calculator!$F$16,1)&lt;0.5,-1,1))^2)/((50*POWER(80,POWER(COS(PI()*MOD(Calculator!$B$36/Calculator!$F$16,1)),2))+$C44)^2+(1500*ABS(SIN(2*PI()*MOD(Calculator!$B$36/Calculator!$F$16,1)))*IF(MOD(Calculator!$B$36/Calculator!$F$16,1)&lt;0.5,-1,1))^2))),2))</f>
        <v>—</v>
      </c>
      <c r="EX44" s="300" t="n">
        <f aca="false">IF(OR(Calculator!$E$17&lt;&gt;"YES",Calculator!$B$36&lt;Calculator!$G$17),"—",ROUND((1+SQRT(((50*POWER(80,POWER(COS(PI()*MOD(Calculator!$B$36/Calculator!$F$17,1)),2))-$C44)^2+(1500*ABS(SIN(2*PI()*MOD(Calculator!$B$36/Calculator!$F$17,1)))*IF(MOD(Calculator!$B$36/Calculator!$F$17,1)&lt;0.5,-1,1))^2)/((50*POWER(80,POWER(COS(PI()*MOD(Calculator!$B$36/Calculator!$F$17,1)),2))+$C44)^2+(1500*ABS(SIN(2*PI()*MOD(Calculator!$B$36/Calculator!$F$17,1)))*IF(MOD(Calculator!$B$36/Calculator!$F$17,1)&lt;0.5,-1,1))^2)))/(1-SQRT(((50*POWER(80,POWER(COS(PI()*MOD(Calculator!$B$36/Calculator!$F$17,1)),2))-$C44)^2+(1500*ABS(SIN(2*PI()*MOD(Calculator!$B$36/Calculator!$F$17,1)))*IF(MOD(Calculator!$B$36/Calculator!$F$17,1)&lt;0.5,-1,1))^2)/((50*POWER(80,POWER(COS(PI()*MOD(Calculator!$B$36/Calculator!$F$17,1)),2))+$C44)^2+(1500*ABS(SIN(2*PI()*MOD(Calculator!$B$36/Calculator!$F$17,1)))*IF(MOD(Calculator!$B$36/Calculator!$F$17,1)&lt;0.5,-1,1))^2))),2))</f>
        <v>27.41</v>
      </c>
      <c r="EY44" s="300" t="str">
        <f aca="false">IF(OR(Calculator!$E$18&lt;&gt;"YES",Calculator!$B$36&lt;Calculator!$G$18),"—",ROUND((1+SQRT(((50*POWER(80,POWER(COS(PI()*MOD(Calculator!$B$36/Calculator!$F$18,1)),2))-$C44)^2+(1500*ABS(SIN(2*PI()*MOD(Calculator!$B$36/Calculator!$F$18,1)))*IF(MOD(Calculator!$B$36/Calculator!$F$18,1)&lt;0.5,-1,1))^2)/((50*POWER(80,POWER(COS(PI()*MOD(Calculator!$B$36/Calculator!$F$18,1)),2))+$C44)^2+(1500*ABS(SIN(2*PI()*MOD(Calculator!$B$36/Calculator!$F$18,1)))*IF(MOD(Calculator!$B$36/Calculator!$F$18,1)&lt;0.5,-1,1))^2)))/(1-SQRT(((50*POWER(80,POWER(COS(PI()*MOD(Calculator!$B$36/Calculator!$F$18,1)),2))-$C44)^2+(1500*ABS(SIN(2*PI()*MOD(Calculator!$B$36/Calculator!$F$18,1)))*IF(MOD(Calculator!$B$36/Calculator!$F$18,1)&lt;0.5,-1,1))^2)/((50*POWER(80,POWER(COS(PI()*MOD(Calculator!$B$36/Calculator!$F$18,1)),2))+$C44)^2+(1500*ABS(SIN(2*PI()*MOD(Calculator!$B$36/Calculator!$F$18,1)))*IF(MOD(Calculator!$B$36/Calculator!$F$18,1)&lt;0.5,-1,1))^2))),2))</f>
        <v>—</v>
      </c>
      <c r="EZ44" s="300" t="str">
        <f aca="false">IF(OR(Calculator!$E$19&lt;&gt;"YES",Calculator!$B$36&lt;Calculator!$G$19),"—",ROUND((1+SQRT(((50*POWER(80,POWER(COS(PI()*MOD(Calculator!$B$36/Calculator!$F$19,1)),2))-$C44)^2+(1500*ABS(SIN(2*PI()*MOD(Calculator!$B$36/Calculator!$F$19,1)))*IF(MOD(Calculator!$B$36/Calculator!$F$19,1)&lt;0.5,-1,1))^2)/((50*POWER(80,POWER(COS(PI()*MOD(Calculator!$B$36/Calculator!$F$19,1)),2))+$C44)^2+(1500*ABS(SIN(2*PI()*MOD(Calculator!$B$36/Calculator!$F$19,1)))*IF(MOD(Calculator!$B$36/Calculator!$F$19,1)&lt;0.5,-1,1))^2)))/(1-SQRT(((50*POWER(80,POWER(COS(PI()*MOD(Calculator!$B$36/Calculator!$F$19,1)),2))-$C44)^2+(1500*ABS(SIN(2*PI()*MOD(Calculator!$B$36/Calculator!$F$19,1)))*IF(MOD(Calculator!$B$36/Calculator!$F$19,1)&lt;0.5,-1,1))^2)/((50*POWER(80,POWER(COS(PI()*MOD(Calculator!$B$36/Calculator!$F$19,1)),2))+$C44)^2+(1500*ABS(SIN(2*PI()*MOD(Calculator!$B$36/Calculator!$F$19,1)))*IF(MOD(Calculator!$B$36/Calculator!$F$19,1)&lt;0.5,-1,1))^2))),2))</f>
        <v>—</v>
      </c>
      <c r="FA44" s="300" t="str">
        <f aca="false">IF(OR(Calculator!$E$20&lt;&gt;"YES",Calculator!$B$36&lt;Calculator!$G$20),"—",ROUND((1+SQRT(((50*POWER(80,POWER(COS(PI()*MOD(Calculator!$B$36/Calculator!$F$20,1)),2))-$C44)^2+(1500*ABS(SIN(2*PI()*MOD(Calculator!$B$36/Calculator!$F$20,1)))*IF(MOD(Calculator!$B$36/Calculator!$F$20,1)&lt;0.5,-1,1))^2)/((50*POWER(80,POWER(COS(PI()*MOD(Calculator!$B$36/Calculator!$F$20,1)),2))+$C44)^2+(1500*ABS(SIN(2*PI()*MOD(Calculator!$B$36/Calculator!$F$20,1)))*IF(MOD(Calculator!$B$36/Calculator!$F$20,1)&lt;0.5,-1,1))^2)))/(1-SQRT(((50*POWER(80,POWER(COS(PI()*MOD(Calculator!$B$36/Calculator!$F$20,1)),2))-$C44)^2+(1500*ABS(SIN(2*PI()*MOD(Calculator!$B$36/Calculator!$F$20,1)))*IF(MOD(Calculator!$B$36/Calculator!$F$20,1)&lt;0.5,-1,1))^2)/((50*POWER(80,POWER(COS(PI()*MOD(Calculator!$B$36/Calculator!$F$20,1)),2))+$C44)^2+(1500*ABS(SIN(2*PI()*MOD(Calculator!$B$36/Calculator!$F$20,1)))*IF(MOD(Calculator!$B$36/Calculator!$F$20,1)&lt;0.5,-1,1))^2))),2))</f>
        <v>—</v>
      </c>
      <c r="FB44" s="300" t="str">
        <f aca="false">IF(OR(Calculator!$E$21&lt;&gt;"YES",Calculator!$B$36&lt;Calculator!$G$21),"—",ROUND((1+SQRT(((50*POWER(80,POWER(COS(PI()*MOD(Calculator!$B$36/Calculator!$F$21,1)),2))-$C44)^2+(1500*ABS(SIN(2*PI()*MOD(Calculator!$B$36/Calculator!$F$21,1)))*IF(MOD(Calculator!$B$36/Calculator!$F$21,1)&lt;0.5,-1,1))^2)/((50*POWER(80,POWER(COS(PI()*MOD(Calculator!$B$36/Calculator!$F$21,1)),2))+$C44)^2+(1500*ABS(SIN(2*PI()*MOD(Calculator!$B$36/Calculator!$F$21,1)))*IF(MOD(Calculator!$B$36/Calculator!$F$21,1)&lt;0.5,-1,1))^2)))/(1-SQRT(((50*POWER(80,POWER(COS(PI()*MOD(Calculator!$B$36/Calculator!$F$21,1)),2))-$C44)^2+(1500*ABS(SIN(2*PI()*MOD(Calculator!$B$36/Calculator!$F$21,1)))*IF(MOD(Calculator!$B$36/Calculator!$F$21,1)&lt;0.5,-1,1))^2)/((50*POWER(80,POWER(COS(PI()*MOD(Calculator!$B$36/Calculator!$F$21,1)),2))+$C44)^2+(1500*ABS(SIN(2*PI()*MOD(Calculator!$B$36/Calculator!$F$21,1)))*IF(MOD(Calculator!$B$36/Calculator!$F$21,1)&lt;0.5,-1,1))^2))),2))</f>
        <v>—</v>
      </c>
      <c r="FC44" s="300" t="str">
        <f aca="false">IF(OR(Calculator!$E$22&lt;&gt;"YES",Calculator!$B$36&lt;Calculator!$G$22),"—",ROUND((1+SQRT(((50*POWER(80,POWER(COS(PI()*MOD(Calculator!$B$36/Calculator!$F$22,1)),2))-$C44)^2+(1500*ABS(SIN(2*PI()*MOD(Calculator!$B$36/Calculator!$F$22,1)))*IF(MOD(Calculator!$B$36/Calculator!$F$22,1)&lt;0.5,-1,1))^2)/((50*POWER(80,POWER(COS(PI()*MOD(Calculator!$B$36/Calculator!$F$22,1)),2))+$C44)^2+(1500*ABS(SIN(2*PI()*MOD(Calculator!$B$36/Calculator!$F$22,1)))*IF(MOD(Calculator!$B$36/Calculator!$F$22,1)&lt;0.5,-1,1))^2)))/(1-SQRT(((50*POWER(80,POWER(COS(PI()*MOD(Calculator!$B$36/Calculator!$F$22,1)),2))-$C44)^2+(1500*ABS(SIN(2*PI()*MOD(Calculator!$B$36/Calculator!$F$22,1)))*IF(MOD(Calculator!$B$36/Calculator!$F$22,1)&lt;0.5,-1,1))^2)/((50*POWER(80,POWER(COS(PI()*MOD(Calculator!$B$36/Calculator!$F$22,1)),2))+$C44)^2+(1500*ABS(SIN(2*PI()*MOD(Calculator!$B$36/Calculator!$F$22,1)))*IF(MOD(Calculator!$B$36/Calculator!$F$22,1)&lt;0.5,-1,1))^2))),2))</f>
        <v>—</v>
      </c>
      <c r="FD44" s="295" t="n">
        <f aca="false">IFERROR(ROUND((IF(ISNUMBER(ES44),ES44,0)+IF(ISNUMBER(ET44),ET44,0)+IF(ISNUMBER(EU44),EU44,0)+IF(ISNUMBER(EV44),EV44,0)+IF(ISNUMBER(EW44),EW44,0)+IF(ISNUMBER(EX44),EX44,0)+IF(ISNUMBER(EY44),EY44,0)+IF(ISNUMBER(EZ44),EZ44,0)+IF(ISNUMBER(FA44),FA44,0)+IF(ISNUMBER(FB44),FB44,0)+IF(ISNUMBER(FC44),FC44,0))/(IF(ISNUMBER(ES44),1,0)+IF(ISNUMBER(ET44),1,0)+IF(ISNUMBER(EU44),1,0)+IF(ISNUMBER(EV44),1,0)+IF(ISNUMBER(EW44),1,0)+IF(ISNUMBER(EX44),1,0)+IF(ISNUMBER(EY44),1,0)+IF(ISNUMBER(EZ44),1,0)+IF(ISNUMBER(FA44),1,0)+IF(ISNUMBER(FB44),1,0)+IF(ISNUMBER(FC44),1,0)),4),"")</f>
        <v>25.97</v>
      </c>
      <c r="FE44" s="300" t="str">
        <f aca="false">IF(OR(Calculator!$E$12&lt;&gt;"YES",Calculator!$B$37&lt;Calculator!$G$12),"—",ROUND((1+SQRT(((50*POWER(80,POWER(COS(PI()*MOD(Calculator!$B$37/Calculator!$F$12,1)),2))-$C44)^2+(1500*ABS(SIN(2*PI()*MOD(Calculator!$B$37/Calculator!$F$12,1)))*IF(MOD(Calculator!$B$37/Calculator!$F$12,1)&lt;0.5,-1,1))^2)/((50*POWER(80,POWER(COS(PI()*MOD(Calculator!$B$37/Calculator!$F$12,1)),2))+$C44)^2+(1500*ABS(SIN(2*PI()*MOD(Calculator!$B$37/Calculator!$F$12,1)))*IF(MOD(Calculator!$B$37/Calculator!$F$12,1)&lt;0.5,-1,1))^2)))/(1-SQRT(((50*POWER(80,POWER(COS(PI()*MOD(Calculator!$B$37/Calculator!$F$12,1)),2))-$C44)^2+(1500*ABS(SIN(2*PI()*MOD(Calculator!$B$37/Calculator!$F$12,1)))*IF(MOD(Calculator!$B$37/Calculator!$F$12,1)&lt;0.5,-1,1))^2)/((50*POWER(80,POWER(COS(PI()*MOD(Calculator!$B$37/Calculator!$F$12,1)),2))+$C44)^2+(1500*ABS(SIN(2*PI()*MOD(Calculator!$B$37/Calculator!$F$12,1)))*IF(MOD(Calculator!$B$37/Calculator!$F$12,1)&lt;0.5,-1,1))^2))),2))</f>
        <v>—</v>
      </c>
      <c r="FF44" s="300" t="str">
        <f aca="false">IF(OR(Calculator!$E$13&lt;&gt;"YES",Calculator!$B$37&lt;Calculator!$G$13),"—",ROUND((1+SQRT(((50*POWER(80,POWER(COS(PI()*MOD(Calculator!$B$37/Calculator!$F$13,1)),2))-$C44)^2+(1500*ABS(SIN(2*PI()*MOD(Calculator!$B$37/Calculator!$F$13,1)))*IF(MOD(Calculator!$B$37/Calculator!$F$13,1)&lt;0.5,-1,1))^2)/((50*POWER(80,POWER(COS(PI()*MOD(Calculator!$B$37/Calculator!$F$13,1)),2))+$C44)^2+(1500*ABS(SIN(2*PI()*MOD(Calculator!$B$37/Calculator!$F$13,1)))*IF(MOD(Calculator!$B$37/Calculator!$F$13,1)&lt;0.5,-1,1))^2)))/(1-SQRT(((50*POWER(80,POWER(COS(PI()*MOD(Calculator!$B$37/Calculator!$F$13,1)),2))-$C44)^2+(1500*ABS(SIN(2*PI()*MOD(Calculator!$B$37/Calculator!$F$13,1)))*IF(MOD(Calculator!$B$37/Calculator!$F$13,1)&lt;0.5,-1,1))^2)/((50*POWER(80,POWER(COS(PI()*MOD(Calculator!$B$37/Calculator!$F$13,1)),2))+$C44)^2+(1500*ABS(SIN(2*PI()*MOD(Calculator!$B$37/Calculator!$F$13,1)))*IF(MOD(Calculator!$B$37/Calculator!$F$13,1)&lt;0.5,-1,1))^2))),2))</f>
        <v>—</v>
      </c>
      <c r="FG44" s="300" t="str">
        <f aca="false">IF(OR(Calculator!$E$14&lt;&gt;"YES",Calculator!$B$37&lt;Calculator!$G$14),"—",ROUND((1+SQRT(((50*POWER(80,POWER(COS(PI()*MOD(Calculator!$B$37/Calculator!$F$14,1)),2))-$C44)^2+(1500*ABS(SIN(2*PI()*MOD(Calculator!$B$37/Calculator!$F$14,1)))*IF(MOD(Calculator!$B$37/Calculator!$F$14,1)&lt;0.5,-1,1))^2)/((50*POWER(80,POWER(COS(PI()*MOD(Calculator!$B$37/Calculator!$F$14,1)),2))+$C44)^2+(1500*ABS(SIN(2*PI()*MOD(Calculator!$B$37/Calculator!$F$14,1)))*IF(MOD(Calculator!$B$37/Calculator!$F$14,1)&lt;0.5,-1,1))^2)))/(1-SQRT(((50*POWER(80,POWER(COS(PI()*MOD(Calculator!$B$37/Calculator!$F$14,1)),2))-$C44)^2+(1500*ABS(SIN(2*PI()*MOD(Calculator!$B$37/Calculator!$F$14,1)))*IF(MOD(Calculator!$B$37/Calculator!$F$14,1)&lt;0.5,-1,1))^2)/((50*POWER(80,POWER(COS(PI()*MOD(Calculator!$B$37/Calculator!$F$14,1)),2))+$C44)^2+(1500*ABS(SIN(2*PI()*MOD(Calculator!$B$37/Calculator!$F$14,1)))*IF(MOD(Calculator!$B$37/Calculator!$F$14,1)&lt;0.5,-1,1))^2))),2))</f>
        <v>—</v>
      </c>
      <c r="FH44" s="300" t="n">
        <f aca="false">IF(OR(Calculator!$E$15&lt;&gt;"YES",Calculator!$B$37&lt;Calculator!$G$15),"—",ROUND((1+SQRT(((50*POWER(80,POWER(COS(PI()*MOD(Calculator!$B$37/Calculator!$F$15,1)),2))-$C44)^2+(1500*ABS(SIN(2*PI()*MOD(Calculator!$B$37/Calculator!$F$15,1)))*IF(MOD(Calculator!$B$37/Calculator!$F$15,1)&lt;0.5,-1,1))^2)/((50*POWER(80,POWER(COS(PI()*MOD(Calculator!$B$37/Calculator!$F$15,1)),2))+$C44)^2+(1500*ABS(SIN(2*PI()*MOD(Calculator!$B$37/Calculator!$F$15,1)))*IF(MOD(Calculator!$B$37/Calculator!$F$15,1)&lt;0.5,-1,1))^2)))/(1-SQRT(((50*POWER(80,POWER(COS(PI()*MOD(Calculator!$B$37/Calculator!$F$15,1)),2))-$C44)^2+(1500*ABS(SIN(2*PI()*MOD(Calculator!$B$37/Calculator!$F$15,1)))*IF(MOD(Calculator!$B$37/Calculator!$F$15,1)&lt;0.5,-1,1))^2)/((50*POWER(80,POWER(COS(PI()*MOD(Calculator!$B$37/Calculator!$F$15,1)),2))+$C44)^2+(1500*ABS(SIN(2*PI()*MOD(Calculator!$B$37/Calculator!$F$15,1)))*IF(MOD(Calculator!$B$37/Calculator!$F$15,1)&lt;0.5,-1,1))^2))),2))</f>
        <v>5.33</v>
      </c>
      <c r="FI44" s="300" t="str">
        <f aca="false">IF(OR(Calculator!$E$16&lt;&gt;"YES",Calculator!$B$37&lt;Calculator!$G$16),"—",ROUND((1+SQRT(((50*POWER(80,POWER(COS(PI()*MOD(Calculator!$B$37/Calculator!$F$16,1)),2))-$C44)^2+(1500*ABS(SIN(2*PI()*MOD(Calculator!$B$37/Calculator!$F$16,1)))*IF(MOD(Calculator!$B$37/Calculator!$F$16,1)&lt;0.5,-1,1))^2)/((50*POWER(80,POWER(COS(PI()*MOD(Calculator!$B$37/Calculator!$F$16,1)),2))+$C44)^2+(1500*ABS(SIN(2*PI()*MOD(Calculator!$B$37/Calculator!$F$16,1)))*IF(MOD(Calculator!$B$37/Calculator!$F$16,1)&lt;0.5,-1,1))^2)))/(1-SQRT(((50*POWER(80,POWER(COS(PI()*MOD(Calculator!$B$37/Calculator!$F$16,1)),2))-$C44)^2+(1500*ABS(SIN(2*PI()*MOD(Calculator!$B$37/Calculator!$F$16,1)))*IF(MOD(Calculator!$B$37/Calculator!$F$16,1)&lt;0.5,-1,1))^2)/((50*POWER(80,POWER(COS(PI()*MOD(Calculator!$B$37/Calculator!$F$16,1)),2))+$C44)^2+(1500*ABS(SIN(2*PI()*MOD(Calculator!$B$37/Calculator!$F$16,1)))*IF(MOD(Calculator!$B$37/Calculator!$F$16,1)&lt;0.5,-1,1))^2))),2))</f>
        <v>—</v>
      </c>
      <c r="FJ44" s="300" t="n">
        <f aca="false">IF(OR(Calculator!$E$17&lt;&gt;"YES",Calculator!$B$37&lt;Calculator!$G$17),"—",ROUND((1+SQRT(((50*POWER(80,POWER(COS(PI()*MOD(Calculator!$B$37/Calculator!$F$17,1)),2))-$C44)^2+(1500*ABS(SIN(2*PI()*MOD(Calculator!$B$37/Calculator!$F$17,1)))*IF(MOD(Calculator!$B$37/Calculator!$F$17,1)&lt;0.5,-1,1))^2)/((50*POWER(80,POWER(COS(PI()*MOD(Calculator!$B$37/Calculator!$F$17,1)),2))+$C44)^2+(1500*ABS(SIN(2*PI()*MOD(Calculator!$B$37/Calculator!$F$17,1)))*IF(MOD(Calculator!$B$37/Calculator!$F$17,1)&lt;0.5,-1,1))^2)))/(1-SQRT(((50*POWER(80,POWER(COS(PI()*MOD(Calculator!$B$37/Calculator!$F$17,1)),2))-$C44)^2+(1500*ABS(SIN(2*PI()*MOD(Calculator!$B$37/Calculator!$F$17,1)))*IF(MOD(Calculator!$B$37/Calculator!$F$17,1)&lt;0.5,-1,1))^2)/((50*POWER(80,POWER(COS(PI()*MOD(Calculator!$B$37/Calculator!$F$17,1)),2))+$C44)^2+(1500*ABS(SIN(2*PI()*MOD(Calculator!$B$37/Calculator!$F$17,1)))*IF(MOD(Calculator!$B$37/Calculator!$F$17,1)&lt;0.5,-1,1))^2))),2))</f>
        <v>21.95</v>
      </c>
      <c r="FK44" s="300" t="str">
        <f aca="false">IF(OR(Calculator!$E$18&lt;&gt;"YES",Calculator!$B$37&lt;Calculator!$G$18),"—",ROUND((1+SQRT(((50*POWER(80,POWER(COS(PI()*MOD(Calculator!$B$37/Calculator!$F$18,1)),2))-$C44)^2+(1500*ABS(SIN(2*PI()*MOD(Calculator!$B$37/Calculator!$F$18,1)))*IF(MOD(Calculator!$B$37/Calculator!$F$18,1)&lt;0.5,-1,1))^2)/((50*POWER(80,POWER(COS(PI()*MOD(Calculator!$B$37/Calculator!$F$18,1)),2))+$C44)^2+(1500*ABS(SIN(2*PI()*MOD(Calculator!$B$37/Calculator!$F$18,1)))*IF(MOD(Calculator!$B$37/Calculator!$F$18,1)&lt;0.5,-1,1))^2)))/(1-SQRT(((50*POWER(80,POWER(COS(PI()*MOD(Calculator!$B$37/Calculator!$F$18,1)),2))-$C44)^2+(1500*ABS(SIN(2*PI()*MOD(Calculator!$B$37/Calculator!$F$18,1)))*IF(MOD(Calculator!$B$37/Calculator!$F$18,1)&lt;0.5,-1,1))^2)/((50*POWER(80,POWER(COS(PI()*MOD(Calculator!$B$37/Calculator!$F$18,1)),2))+$C44)^2+(1500*ABS(SIN(2*PI()*MOD(Calculator!$B$37/Calculator!$F$18,1)))*IF(MOD(Calculator!$B$37/Calculator!$F$18,1)&lt;0.5,-1,1))^2))),2))</f>
        <v>—</v>
      </c>
      <c r="FL44" s="300" t="str">
        <f aca="false">IF(OR(Calculator!$E$19&lt;&gt;"YES",Calculator!$B$37&lt;Calculator!$G$19),"—",ROUND((1+SQRT(((50*POWER(80,POWER(COS(PI()*MOD(Calculator!$B$37/Calculator!$F$19,1)),2))-$C44)^2+(1500*ABS(SIN(2*PI()*MOD(Calculator!$B$37/Calculator!$F$19,1)))*IF(MOD(Calculator!$B$37/Calculator!$F$19,1)&lt;0.5,-1,1))^2)/((50*POWER(80,POWER(COS(PI()*MOD(Calculator!$B$37/Calculator!$F$19,1)),2))+$C44)^2+(1500*ABS(SIN(2*PI()*MOD(Calculator!$B$37/Calculator!$F$19,1)))*IF(MOD(Calculator!$B$37/Calculator!$F$19,1)&lt;0.5,-1,1))^2)))/(1-SQRT(((50*POWER(80,POWER(COS(PI()*MOD(Calculator!$B$37/Calculator!$F$19,1)),2))-$C44)^2+(1500*ABS(SIN(2*PI()*MOD(Calculator!$B$37/Calculator!$F$19,1)))*IF(MOD(Calculator!$B$37/Calculator!$F$19,1)&lt;0.5,-1,1))^2)/((50*POWER(80,POWER(COS(PI()*MOD(Calculator!$B$37/Calculator!$F$19,1)),2))+$C44)^2+(1500*ABS(SIN(2*PI()*MOD(Calculator!$B$37/Calculator!$F$19,1)))*IF(MOD(Calculator!$B$37/Calculator!$F$19,1)&lt;0.5,-1,1))^2))),2))</f>
        <v>—</v>
      </c>
      <c r="FM44" s="300" t="str">
        <f aca="false">IF(OR(Calculator!$E$20&lt;&gt;"YES",Calculator!$B$37&lt;Calculator!$G$20),"—",ROUND((1+SQRT(((50*POWER(80,POWER(COS(PI()*MOD(Calculator!$B$37/Calculator!$F$20,1)),2))-$C44)^2+(1500*ABS(SIN(2*PI()*MOD(Calculator!$B$37/Calculator!$F$20,1)))*IF(MOD(Calculator!$B$37/Calculator!$F$20,1)&lt;0.5,-1,1))^2)/((50*POWER(80,POWER(COS(PI()*MOD(Calculator!$B$37/Calculator!$F$20,1)),2))+$C44)^2+(1500*ABS(SIN(2*PI()*MOD(Calculator!$B$37/Calculator!$F$20,1)))*IF(MOD(Calculator!$B$37/Calculator!$F$20,1)&lt;0.5,-1,1))^2)))/(1-SQRT(((50*POWER(80,POWER(COS(PI()*MOD(Calculator!$B$37/Calculator!$F$20,1)),2))-$C44)^2+(1500*ABS(SIN(2*PI()*MOD(Calculator!$B$37/Calculator!$F$20,1)))*IF(MOD(Calculator!$B$37/Calculator!$F$20,1)&lt;0.5,-1,1))^2)/((50*POWER(80,POWER(COS(PI()*MOD(Calculator!$B$37/Calculator!$F$20,1)),2))+$C44)^2+(1500*ABS(SIN(2*PI()*MOD(Calculator!$B$37/Calculator!$F$20,1)))*IF(MOD(Calculator!$B$37/Calculator!$F$20,1)&lt;0.5,-1,1))^2))),2))</f>
        <v>—</v>
      </c>
      <c r="FN44" s="300" t="str">
        <f aca="false">IF(OR(Calculator!$E$21&lt;&gt;"YES",Calculator!$B$37&lt;Calculator!$G$21),"—",ROUND((1+SQRT(((50*POWER(80,POWER(COS(PI()*MOD(Calculator!$B$37/Calculator!$F$21,1)),2))-$C44)^2+(1500*ABS(SIN(2*PI()*MOD(Calculator!$B$37/Calculator!$F$21,1)))*IF(MOD(Calculator!$B$37/Calculator!$F$21,1)&lt;0.5,-1,1))^2)/((50*POWER(80,POWER(COS(PI()*MOD(Calculator!$B$37/Calculator!$F$21,1)),2))+$C44)^2+(1500*ABS(SIN(2*PI()*MOD(Calculator!$B$37/Calculator!$F$21,1)))*IF(MOD(Calculator!$B$37/Calculator!$F$21,1)&lt;0.5,-1,1))^2)))/(1-SQRT(((50*POWER(80,POWER(COS(PI()*MOD(Calculator!$B$37/Calculator!$F$21,1)),2))-$C44)^2+(1500*ABS(SIN(2*PI()*MOD(Calculator!$B$37/Calculator!$F$21,1)))*IF(MOD(Calculator!$B$37/Calculator!$F$21,1)&lt;0.5,-1,1))^2)/((50*POWER(80,POWER(COS(PI()*MOD(Calculator!$B$37/Calculator!$F$21,1)),2))+$C44)^2+(1500*ABS(SIN(2*PI()*MOD(Calculator!$B$37/Calculator!$F$21,1)))*IF(MOD(Calculator!$B$37/Calculator!$F$21,1)&lt;0.5,-1,1))^2))),2))</f>
        <v>—</v>
      </c>
      <c r="FO44" s="300" t="str">
        <f aca="false">IF(OR(Calculator!$E$22&lt;&gt;"YES",Calculator!$B$37&lt;Calculator!$G$22),"—",ROUND((1+SQRT(((50*POWER(80,POWER(COS(PI()*MOD(Calculator!$B$37/Calculator!$F$22,1)),2))-$C44)^2+(1500*ABS(SIN(2*PI()*MOD(Calculator!$B$37/Calculator!$F$22,1)))*IF(MOD(Calculator!$B$37/Calculator!$F$22,1)&lt;0.5,-1,1))^2)/((50*POWER(80,POWER(COS(PI()*MOD(Calculator!$B$37/Calculator!$F$22,1)),2))+$C44)^2+(1500*ABS(SIN(2*PI()*MOD(Calculator!$B$37/Calculator!$F$22,1)))*IF(MOD(Calculator!$B$37/Calculator!$F$22,1)&lt;0.5,-1,1))^2)))/(1-SQRT(((50*POWER(80,POWER(COS(PI()*MOD(Calculator!$B$37/Calculator!$F$22,1)),2))-$C44)^2+(1500*ABS(SIN(2*PI()*MOD(Calculator!$B$37/Calculator!$F$22,1)))*IF(MOD(Calculator!$B$37/Calculator!$F$22,1)&lt;0.5,-1,1))^2)/((50*POWER(80,POWER(COS(PI()*MOD(Calculator!$B$37/Calculator!$F$22,1)),2))+$C44)^2+(1500*ABS(SIN(2*PI()*MOD(Calculator!$B$37/Calculator!$F$22,1)))*IF(MOD(Calculator!$B$37/Calculator!$F$22,1)&lt;0.5,-1,1))^2))),2))</f>
        <v>—</v>
      </c>
      <c r="FP44" s="295" t="n">
        <f aca="false">IFERROR(ROUND((IF(ISNUMBER(FE44),FE44,0)+IF(ISNUMBER(FF44),FF44,0)+IF(ISNUMBER(FG44),FG44,0)+IF(ISNUMBER(FH44),FH44,0)+IF(ISNUMBER(FI44),FI44,0)+IF(ISNUMBER(FJ44),FJ44,0)+IF(ISNUMBER(FK44),FK44,0)+IF(ISNUMBER(FL44),FL44,0)+IF(ISNUMBER(FM44),FM44,0)+IF(ISNUMBER(FN44),FN44,0)+IF(ISNUMBER(FO44),FO44,0))/(IF(ISNUMBER(FE44),1,0)+IF(ISNUMBER(FF44),1,0)+IF(ISNUMBER(FG44),1,0)+IF(ISNUMBER(FH44),1,0)+IF(ISNUMBER(FI44),1,0)+IF(ISNUMBER(FJ44),1,0)+IF(ISNUMBER(FK44),1,0)+IF(ISNUMBER(FL44),1,0)+IF(ISNUMBER(FM44),1,0)+IF(ISNUMBER(FN44),1,0)+IF(ISNUMBER(FO44),1,0)),4),"")</f>
        <v>13.64</v>
      </c>
      <c r="FQ44" s="300" t="str">
        <f aca="false">IF(OR(Calculator!$E$12&lt;&gt;"YES",Calculator!$B$38&lt;Calculator!$G$12),"—",ROUND((1+SQRT(((50*POWER(80,POWER(COS(PI()*MOD(Calculator!$B$38/Calculator!$F$12,1)),2))-$C44)^2+(1500*ABS(SIN(2*PI()*MOD(Calculator!$B$38/Calculator!$F$12,1)))*IF(MOD(Calculator!$B$38/Calculator!$F$12,1)&lt;0.5,-1,1))^2)/((50*POWER(80,POWER(COS(PI()*MOD(Calculator!$B$38/Calculator!$F$12,1)),2))+$C44)^2+(1500*ABS(SIN(2*PI()*MOD(Calculator!$B$38/Calculator!$F$12,1)))*IF(MOD(Calculator!$B$38/Calculator!$F$12,1)&lt;0.5,-1,1))^2)))/(1-SQRT(((50*POWER(80,POWER(COS(PI()*MOD(Calculator!$B$38/Calculator!$F$12,1)),2))-$C44)^2+(1500*ABS(SIN(2*PI()*MOD(Calculator!$B$38/Calculator!$F$12,1)))*IF(MOD(Calculator!$B$38/Calculator!$F$12,1)&lt;0.5,-1,1))^2)/((50*POWER(80,POWER(COS(PI()*MOD(Calculator!$B$38/Calculator!$F$12,1)),2))+$C44)^2+(1500*ABS(SIN(2*PI()*MOD(Calculator!$B$38/Calculator!$F$12,1)))*IF(MOD(Calculator!$B$38/Calculator!$F$12,1)&lt;0.5,-1,1))^2))),2))</f>
        <v>—</v>
      </c>
      <c r="FR44" s="300" t="str">
        <f aca="false">IF(OR(Calculator!$E$13&lt;&gt;"YES",Calculator!$B$38&lt;Calculator!$G$13),"—",ROUND((1+SQRT(((50*POWER(80,POWER(COS(PI()*MOD(Calculator!$B$38/Calculator!$F$13,1)),2))-$C44)^2+(1500*ABS(SIN(2*PI()*MOD(Calculator!$B$38/Calculator!$F$13,1)))*IF(MOD(Calculator!$B$38/Calculator!$F$13,1)&lt;0.5,-1,1))^2)/((50*POWER(80,POWER(COS(PI()*MOD(Calculator!$B$38/Calculator!$F$13,1)),2))+$C44)^2+(1500*ABS(SIN(2*PI()*MOD(Calculator!$B$38/Calculator!$F$13,1)))*IF(MOD(Calculator!$B$38/Calculator!$F$13,1)&lt;0.5,-1,1))^2)))/(1-SQRT(((50*POWER(80,POWER(COS(PI()*MOD(Calculator!$B$38/Calculator!$F$13,1)),2))-$C44)^2+(1500*ABS(SIN(2*PI()*MOD(Calculator!$B$38/Calculator!$F$13,1)))*IF(MOD(Calculator!$B$38/Calculator!$F$13,1)&lt;0.5,-1,1))^2)/((50*POWER(80,POWER(COS(PI()*MOD(Calculator!$B$38/Calculator!$F$13,1)),2))+$C44)^2+(1500*ABS(SIN(2*PI()*MOD(Calculator!$B$38/Calculator!$F$13,1)))*IF(MOD(Calculator!$B$38/Calculator!$F$13,1)&lt;0.5,-1,1))^2))),2))</f>
        <v>—</v>
      </c>
      <c r="FS44" s="300" t="str">
        <f aca="false">IF(OR(Calculator!$E$14&lt;&gt;"YES",Calculator!$B$38&lt;Calculator!$G$14),"—",ROUND((1+SQRT(((50*POWER(80,POWER(COS(PI()*MOD(Calculator!$B$38/Calculator!$F$14,1)),2))-$C44)^2+(1500*ABS(SIN(2*PI()*MOD(Calculator!$B$38/Calculator!$F$14,1)))*IF(MOD(Calculator!$B$38/Calculator!$F$14,1)&lt;0.5,-1,1))^2)/((50*POWER(80,POWER(COS(PI()*MOD(Calculator!$B$38/Calculator!$F$14,1)),2))+$C44)^2+(1500*ABS(SIN(2*PI()*MOD(Calculator!$B$38/Calculator!$F$14,1)))*IF(MOD(Calculator!$B$38/Calculator!$F$14,1)&lt;0.5,-1,1))^2)))/(1-SQRT(((50*POWER(80,POWER(COS(PI()*MOD(Calculator!$B$38/Calculator!$F$14,1)),2))-$C44)^2+(1500*ABS(SIN(2*PI()*MOD(Calculator!$B$38/Calculator!$F$14,1)))*IF(MOD(Calculator!$B$38/Calculator!$F$14,1)&lt;0.5,-1,1))^2)/((50*POWER(80,POWER(COS(PI()*MOD(Calculator!$B$38/Calculator!$F$14,1)),2))+$C44)^2+(1500*ABS(SIN(2*PI()*MOD(Calculator!$B$38/Calculator!$F$14,1)))*IF(MOD(Calculator!$B$38/Calculator!$F$14,1)&lt;0.5,-1,1))^2))),2))</f>
        <v>—</v>
      </c>
      <c r="FT44" s="300" t="n">
        <f aca="false">IF(OR(Calculator!$E$15&lt;&gt;"YES",Calculator!$B$38&lt;Calculator!$G$15),"—",ROUND((1+SQRT(((50*POWER(80,POWER(COS(PI()*MOD(Calculator!$B$38/Calculator!$F$15,1)),2))-$C44)^2+(1500*ABS(SIN(2*PI()*MOD(Calculator!$B$38/Calculator!$F$15,1)))*IF(MOD(Calculator!$B$38/Calculator!$F$15,1)&lt;0.5,-1,1))^2)/((50*POWER(80,POWER(COS(PI()*MOD(Calculator!$B$38/Calculator!$F$15,1)),2))+$C44)^2+(1500*ABS(SIN(2*PI()*MOD(Calculator!$B$38/Calculator!$F$15,1)))*IF(MOD(Calculator!$B$38/Calculator!$F$15,1)&lt;0.5,-1,1))^2)))/(1-SQRT(((50*POWER(80,POWER(COS(PI()*MOD(Calculator!$B$38/Calculator!$F$15,1)),2))-$C44)^2+(1500*ABS(SIN(2*PI()*MOD(Calculator!$B$38/Calculator!$F$15,1)))*IF(MOD(Calculator!$B$38/Calculator!$F$15,1)&lt;0.5,-1,1))^2)/((50*POWER(80,POWER(COS(PI()*MOD(Calculator!$B$38/Calculator!$F$15,1)),2))+$C44)^2+(1500*ABS(SIN(2*PI()*MOD(Calculator!$B$38/Calculator!$F$15,1)))*IF(MOD(Calculator!$B$38/Calculator!$F$15,1)&lt;0.5,-1,1))^2))),2))</f>
        <v>5.23</v>
      </c>
      <c r="FU44" s="300" t="str">
        <f aca="false">IF(OR(Calculator!$E$16&lt;&gt;"YES",Calculator!$B$38&lt;Calculator!$G$16),"—",ROUND((1+SQRT(((50*POWER(80,POWER(COS(PI()*MOD(Calculator!$B$38/Calculator!$F$16,1)),2))-$C44)^2+(1500*ABS(SIN(2*PI()*MOD(Calculator!$B$38/Calculator!$F$16,1)))*IF(MOD(Calculator!$B$38/Calculator!$F$16,1)&lt;0.5,-1,1))^2)/((50*POWER(80,POWER(COS(PI()*MOD(Calculator!$B$38/Calculator!$F$16,1)),2))+$C44)^2+(1500*ABS(SIN(2*PI()*MOD(Calculator!$B$38/Calculator!$F$16,1)))*IF(MOD(Calculator!$B$38/Calculator!$F$16,1)&lt;0.5,-1,1))^2)))/(1-SQRT(((50*POWER(80,POWER(COS(PI()*MOD(Calculator!$B$38/Calculator!$F$16,1)),2))-$C44)^2+(1500*ABS(SIN(2*PI()*MOD(Calculator!$B$38/Calculator!$F$16,1)))*IF(MOD(Calculator!$B$38/Calculator!$F$16,1)&lt;0.5,-1,1))^2)/((50*POWER(80,POWER(COS(PI()*MOD(Calculator!$B$38/Calculator!$F$16,1)),2))+$C44)^2+(1500*ABS(SIN(2*PI()*MOD(Calculator!$B$38/Calculator!$F$16,1)))*IF(MOD(Calculator!$B$38/Calculator!$F$16,1)&lt;0.5,-1,1))^2))),2))</f>
        <v>—</v>
      </c>
      <c r="FV44" s="300" t="n">
        <f aca="false">IF(OR(Calculator!$E$17&lt;&gt;"YES",Calculator!$B$38&lt;Calculator!$G$17),"—",ROUND((1+SQRT(((50*POWER(80,POWER(COS(PI()*MOD(Calculator!$B$38/Calculator!$F$17,1)),2))-$C44)^2+(1500*ABS(SIN(2*PI()*MOD(Calculator!$B$38/Calculator!$F$17,1)))*IF(MOD(Calculator!$B$38/Calculator!$F$17,1)&lt;0.5,-1,1))^2)/((50*POWER(80,POWER(COS(PI()*MOD(Calculator!$B$38/Calculator!$F$17,1)),2))+$C44)^2+(1500*ABS(SIN(2*PI()*MOD(Calculator!$B$38/Calculator!$F$17,1)))*IF(MOD(Calculator!$B$38/Calculator!$F$17,1)&lt;0.5,-1,1))^2)))/(1-SQRT(((50*POWER(80,POWER(COS(PI()*MOD(Calculator!$B$38/Calculator!$F$17,1)),2))-$C44)^2+(1500*ABS(SIN(2*PI()*MOD(Calculator!$B$38/Calculator!$F$17,1)))*IF(MOD(Calculator!$B$38/Calculator!$F$17,1)&lt;0.5,-1,1))^2)/((50*POWER(80,POWER(COS(PI()*MOD(Calculator!$B$38/Calculator!$F$17,1)),2))+$C44)^2+(1500*ABS(SIN(2*PI()*MOD(Calculator!$B$38/Calculator!$F$17,1)))*IF(MOD(Calculator!$B$38/Calculator!$F$17,1)&lt;0.5,-1,1))^2))),2))</f>
        <v>25.51</v>
      </c>
      <c r="FW44" s="300" t="str">
        <f aca="false">IF(OR(Calculator!$E$18&lt;&gt;"YES",Calculator!$B$38&lt;Calculator!$G$18),"—",ROUND((1+SQRT(((50*POWER(80,POWER(COS(PI()*MOD(Calculator!$B$38/Calculator!$F$18,1)),2))-$C44)^2+(1500*ABS(SIN(2*PI()*MOD(Calculator!$B$38/Calculator!$F$18,1)))*IF(MOD(Calculator!$B$38/Calculator!$F$18,1)&lt;0.5,-1,1))^2)/((50*POWER(80,POWER(COS(PI()*MOD(Calculator!$B$38/Calculator!$F$18,1)),2))+$C44)^2+(1500*ABS(SIN(2*PI()*MOD(Calculator!$B$38/Calculator!$F$18,1)))*IF(MOD(Calculator!$B$38/Calculator!$F$18,1)&lt;0.5,-1,1))^2)))/(1-SQRT(((50*POWER(80,POWER(COS(PI()*MOD(Calculator!$B$38/Calculator!$F$18,1)),2))-$C44)^2+(1500*ABS(SIN(2*PI()*MOD(Calculator!$B$38/Calculator!$F$18,1)))*IF(MOD(Calculator!$B$38/Calculator!$F$18,1)&lt;0.5,-1,1))^2)/((50*POWER(80,POWER(COS(PI()*MOD(Calculator!$B$38/Calculator!$F$18,1)),2))+$C44)^2+(1500*ABS(SIN(2*PI()*MOD(Calculator!$B$38/Calculator!$F$18,1)))*IF(MOD(Calculator!$B$38/Calculator!$F$18,1)&lt;0.5,-1,1))^2))),2))</f>
        <v>—</v>
      </c>
      <c r="FX44" s="300" t="str">
        <f aca="false">IF(OR(Calculator!$E$19&lt;&gt;"YES",Calculator!$B$38&lt;Calculator!$G$19),"—",ROUND((1+SQRT(((50*POWER(80,POWER(COS(PI()*MOD(Calculator!$B$38/Calculator!$F$19,1)),2))-$C44)^2+(1500*ABS(SIN(2*PI()*MOD(Calculator!$B$38/Calculator!$F$19,1)))*IF(MOD(Calculator!$B$38/Calculator!$F$19,1)&lt;0.5,-1,1))^2)/((50*POWER(80,POWER(COS(PI()*MOD(Calculator!$B$38/Calculator!$F$19,1)),2))+$C44)^2+(1500*ABS(SIN(2*PI()*MOD(Calculator!$B$38/Calculator!$F$19,1)))*IF(MOD(Calculator!$B$38/Calculator!$F$19,1)&lt;0.5,-1,1))^2)))/(1-SQRT(((50*POWER(80,POWER(COS(PI()*MOD(Calculator!$B$38/Calculator!$F$19,1)),2))-$C44)^2+(1500*ABS(SIN(2*PI()*MOD(Calculator!$B$38/Calculator!$F$19,1)))*IF(MOD(Calculator!$B$38/Calculator!$F$19,1)&lt;0.5,-1,1))^2)/((50*POWER(80,POWER(COS(PI()*MOD(Calculator!$B$38/Calculator!$F$19,1)),2))+$C44)^2+(1500*ABS(SIN(2*PI()*MOD(Calculator!$B$38/Calculator!$F$19,1)))*IF(MOD(Calculator!$B$38/Calculator!$F$19,1)&lt;0.5,-1,1))^2))),2))</f>
        <v>—</v>
      </c>
      <c r="FY44" s="300" t="str">
        <f aca="false">IF(OR(Calculator!$E$20&lt;&gt;"YES",Calculator!$B$38&lt;Calculator!$G$20),"—",ROUND((1+SQRT(((50*POWER(80,POWER(COS(PI()*MOD(Calculator!$B$38/Calculator!$F$20,1)),2))-$C44)^2+(1500*ABS(SIN(2*PI()*MOD(Calculator!$B$38/Calculator!$F$20,1)))*IF(MOD(Calculator!$B$38/Calculator!$F$20,1)&lt;0.5,-1,1))^2)/((50*POWER(80,POWER(COS(PI()*MOD(Calculator!$B$38/Calculator!$F$20,1)),2))+$C44)^2+(1500*ABS(SIN(2*PI()*MOD(Calculator!$B$38/Calculator!$F$20,1)))*IF(MOD(Calculator!$B$38/Calculator!$F$20,1)&lt;0.5,-1,1))^2)))/(1-SQRT(((50*POWER(80,POWER(COS(PI()*MOD(Calculator!$B$38/Calculator!$F$20,1)),2))-$C44)^2+(1500*ABS(SIN(2*PI()*MOD(Calculator!$B$38/Calculator!$F$20,1)))*IF(MOD(Calculator!$B$38/Calculator!$F$20,1)&lt;0.5,-1,1))^2)/((50*POWER(80,POWER(COS(PI()*MOD(Calculator!$B$38/Calculator!$F$20,1)),2))+$C44)^2+(1500*ABS(SIN(2*PI()*MOD(Calculator!$B$38/Calculator!$F$20,1)))*IF(MOD(Calculator!$B$38/Calculator!$F$20,1)&lt;0.5,-1,1))^2))),2))</f>
        <v>—</v>
      </c>
      <c r="FZ44" s="300" t="str">
        <f aca="false">IF(OR(Calculator!$E$21&lt;&gt;"YES",Calculator!$B$38&lt;Calculator!$G$21),"—",ROUND((1+SQRT(((50*POWER(80,POWER(COS(PI()*MOD(Calculator!$B$38/Calculator!$F$21,1)),2))-$C44)^2+(1500*ABS(SIN(2*PI()*MOD(Calculator!$B$38/Calculator!$F$21,1)))*IF(MOD(Calculator!$B$38/Calculator!$F$21,1)&lt;0.5,-1,1))^2)/((50*POWER(80,POWER(COS(PI()*MOD(Calculator!$B$38/Calculator!$F$21,1)),2))+$C44)^2+(1500*ABS(SIN(2*PI()*MOD(Calculator!$B$38/Calculator!$F$21,1)))*IF(MOD(Calculator!$B$38/Calculator!$F$21,1)&lt;0.5,-1,1))^2)))/(1-SQRT(((50*POWER(80,POWER(COS(PI()*MOD(Calculator!$B$38/Calculator!$F$21,1)),2))-$C44)^2+(1500*ABS(SIN(2*PI()*MOD(Calculator!$B$38/Calculator!$F$21,1)))*IF(MOD(Calculator!$B$38/Calculator!$F$21,1)&lt;0.5,-1,1))^2)/((50*POWER(80,POWER(COS(PI()*MOD(Calculator!$B$38/Calculator!$F$21,1)),2))+$C44)^2+(1500*ABS(SIN(2*PI()*MOD(Calculator!$B$38/Calculator!$F$21,1)))*IF(MOD(Calculator!$B$38/Calculator!$F$21,1)&lt;0.5,-1,1))^2))),2))</f>
        <v>—</v>
      </c>
      <c r="GA44" s="300" t="str">
        <f aca="false">IF(OR(Calculator!$E$22&lt;&gt;"YES",Calculator!$B$38&lt;Calculator!$G$22),"—",ROUND((1+SQRT(((50*POWER(80,POWER(COS(PI()*MOD(Calculator!$B$38/Calculator!$F$22,1)),2))-$C44)^2+(1500*ABS(SIN(2*PI()*MOD(Calculator!$B$38/Calculator!$F$22,1)))*IF(MOD(Calculator!$B$38/Calculator!$F$22,1)&lt;0.5,-1,1))^2)/((50*POWER(80,POWER(COS(PI()*MOD(Calculator!$B$38/Calculator!$F$22,1)),2))+$C44)^2+(1500*ABS(SIN(2*PI()*MOD(Calculator!$B$38/Calculator!$F$22,1)))*IF(MOD(Calculator!$B$38/Calculator!$F$22,1)&lt;0.5,-1,1))^2)))/(1-SQRT(((50*POWER(80,POWER(COS(PI()*MOD(Calculator!$B$38/Calculator!$F$22,1)),2))-$C44)^2+(1500*ABS(SIN(2*PI()*MOD(Calculator!$B$38/Calculator!$F$22,1)))*IF(MOD(Calculator!$B$38/Calculator!$F$22,1)&lt;0.5,-1,1))^2)/((50*POWER(80,POWER(COS(PI()*MOD(Calculator!$B$38/Calculator!$F$22,1)),2))+$C44)^2+(1500*ABS(SIN(2*PI()*MOD(Calculator!$B$38/Calculator!$F$22,1)))*IF(MOD(Calculator!$B$38/Calculator!$F$22,1)&lt;0.5,-1,1))^2))),2))</f>
        <v>—</v>
      </c>
      <c r="GB44" s="295" t="n">
        <f aca="false">IFERROR(ROUND((IF(ISNUMBER(FQ44),FQ44,0)+IF(ISNUMBER(FR44),FR44,0)+IF(ISNUMBER(FS44),FS44,0)+IF(ISNUMBER(FT44),FT44,0)+IF(ISNUMBER(FU44),FU44,0)+IF(ISNUMBER(FV44),FV44,0)+IF(ISNUMBER(FW44),FW44,0)+IF(ISNUMBER(FX44),FX44,0)+IF(ISNUMBER(FY44),FY44,0)+IF(ISNUMBER(FZ44),FZ44,0)+IF(ISNUMBER(GA44),GA44,0))/(IF(ISNUMBER(FQ44),1,0)+IF(ISNUMBER(FR44),1,0)+IF(ISNUMBER(FS44),1,0)+IF(ISNUMBER(FT44),1,0)+IF(ISNUMBER(FU44),1,0)+IF(ISNUMBER(FV44),1,0)+IF(ISNUMBER(FW44),1,0)+IF(ISNUMBER(FX44),1,0)+IF(ISNUMBER(FY44),1,0)+IF(ISNUMBER(FZ44),1,0)+IF(ISNUMBER(GA44),1,0)),4),"")</f>
        <v>15.37</v>
      </c>
      <c r="GD44" s="253" t="str">
        <f aca="false">IF(OR(Calculator!$E$12&lt;&gt;"YES",Calculator!$B$34&lt;Calculator!$G$12),"—",ROUND((1+SQRT(((50*POWER(80,POWER(COS(PI()*MOD(Calculator!$B$34/Calculator!$F$12,1)),2))+MIN(500,MAX(30,100*EXP(-0.3*'VSWR Calculator'!$C$24)*(1+3*ABS(MOD('VSWR Calculator'!$C$23/Calculator!$F$12/2,1)-0.5))))/'VSWR Calculator'!$C$25)-$C44)^2+(1500*ABS(SIN(2*PI()*MOD(Calculator!$B$34/Calculator!$F$12,1)))*IF(MOD(Calculator!$B$34/Calculator!$F$12,1)&lt;0.5,-1,1))^2)/SQRT(((50*POWER(80,POWER(COS(PI()*MOD(Calculator!$B$34/Calculator!$F$12,1)),2))+MIN(500,MAX(30,100*EXP(-0.3*'VSWR Calculator'!$C$24)*(1+3*ABS(MOD('VSWR Calculator'!$C$23/Calculator!$F$12/2,1)-0.5))))/'VSWR Calculator'!$C$25)+$C44)^2+(1500*ABS(SIN(2*PI()*MOD(Calculator!$B$34/Calculator!$F$12,1)))*IF(MOD(Calculator!$B$34/Calculator!$F$12,1)&lt;0.5,-1,1))^2))/(1-SQRT(((50*POWER(80,POWER(COS(PI()*MOD(Calculator!$B$34/Calculator!$F$12,1)),2))+MIN(500,MAX(30,100*EXP(-0.3*'VSWR Calculator'!$C$24)*(1+3*ABS(MOD('VSWR Calculator'!$C$23/Calculator!$F$12/2,1)-0.5))))/'VSWR Calculator'!$C$25)-$C44)^2+(1500*ABS(SIN(2*PI()*MOD(Calculator!$B$34/Calculator!$F$12,1)))*IF(MOD(Calculator!$B$34/Calculator!$F$12,1)&lt;0.5,-1,1))^2)/SQRT(((50*POWER(80,POWER(COS(PI()*MOD(Calculator!$B$34/Calculator!$F$12,1)),2))+MIN(500,MAX(30,100*EXP(-0.3*'VSWR Calculator'!$C$24)*(1+3*ABS(MOD('VSWR Calculator'!$C$23/Calculator!$F$12/2,1)-0.5))))/'VSWR Calculator'!$C$25)+$C44)^2+(1500*ABS(SIN(2*PI()*MOD(Calculator!$B$34/Calculator!$F$12,1)))*IF(MOD(Calculator!$B$34/Calculator!$F$12,1)&lt;0.5,-1,1))^2)),2))</f>
        <v>—</v>
      </c>
      <c r="GE44" s="253" t="str">
        <f aca="false">IF(OR(Calculator!$E$13&lt;&gt;"YES",Calculator!$B$34&lt;Calculator!$G$13),"—",ROUND((1+SQRT(((50*POWER(80,POWER(COS(PI()*MOD(Calculator!$B$34/Calculator!$F$13,1)),2))+MIN(500,MAX(30,100*EXP(-0.3*'VSWR Calculator'!$C$24)*(1+3*ABS(MOD('VSWR Calculator'!$C$23/Calculator!$F$13/2,1)-0.5))))/'VSWR Calculator'!$C$25)-$C44)^2+(1500*ABS(SIN(2*PI()*MOD(Calculator!$B$34/Calculator!$F$13,1)))*IF(MOD(Calculator!$B$34/Calculator!$F$13,1)&lt;0.5,-1,1))^2)/SQRT(((50*POWER(80,POWER(COS(PI()*MOD(Calculator!$B$34/Calculator!$F$13,1)),2))+MIN(500,MAX(30,100*EXP(-0.3*'VSWR Calculator'!$C$24)*(1+3*ABS(MOD('VSWR Calculator'!$C$23/Calculator!$F$13/2,1)-0.5))))/'VSWR Calculator'!$C$25)+$C44)^2+(1500*ABS(SIN(2*PI()*MOD(Calculator!$B$34/Calculator!$F$13,1)))*IF(MOD(Calculator!$B$34/Calculator!$F$13,1)&lt;0.5,-1,1))^2))/(1-SQRT(((50*POWER(80,POWER(COS(PI()*MOD(Calculator!$B$34/Calculator!$F$13,1)),2))+MIN(500,MAX(30,100*EXP(-0.3*'VSWR Calculator'!$C$24)*(1+3*ABS(MOD('VSWR Calculator'!$C$23/Calculator!$F$13/2,1)-0.5))))/'VSWR Calculator'!$C$25)-$C44)^2+(1500*ABS(SIN(2*PI()*MOD(Calculator!$B$34/Calculator!$F$13,1)))*IF(MOD(Calculator!$B$34/Calculator!$F$13,1)&lt;0.5,-1,1))^2)/SQRT(((50*POWER(80,POWER(COS(PI()*MOD(Calculator!$B$34/Calculator!$F$13,1)),2))+MIN(500,MAX(30,100*EXP(-0.3*'VSWR Calculator'!$C$24)*(1+3*ABS(MOD('VSWR Calculator'!$C$23/Calculator!$F$13/2,1)-0.5))))/'VSWR Calculator'!$C$25)+$C44)^2+(1500*ABS(SIN(2*PI()*MOD(Calculator!$B$34/Calculator!$F$13,1)))*IF(MOD(Calculator!$B$34/Calculator!$F$13,1)&lt;0.5,-1,1))^2)),2))</f>
        <v>—</v>
      </c>
      <c r="GF44" s="253" t="str">
        <f aca="false">IF(OR(Calculator!$E$14&lt;&gt;"YES",Calculator!$B$34&lt;Calculator!$G$14),"—",ROUND((1+SQRT(((50*POWER(80,POWER(COS(PI()*MOD(Calculator!$B$34/Calculator!$F$14,1)),2))+MIN(500,MAX(30,100*EXP(-0.3*'VSWR Calculator'!$C$24)*(1+3*ABS(MOD('VSWR Calculator'!$C$23/Calculator!$F$14/2,1)-0.5))))/'VSWR Calculator'!$C$25)-$C44)^2+(1500*ABS(SIN(2*PI()*MOD(Calculator!$B$34/Calculator!$F$14,1)))*IF(MOD(Calculator!$B$34/Calculator!$F$14,1)&lt;0.5,-1,1))^2)/SQRT(((50*POWER(80,POWER(COS(PI()*MOD(Calculator!$B$34/Calculator!$F$14,1)),2))+MIN(500,MAX(30,100*EXP(-0.3*'VSWR Calculator'!$C$24)*(1+3*ABS(MOD('VSWR Calculator'!$C$23/Calculator!$F$14/2,1)-0.5))))/'VSWR Calculator'!$C$25)+$C44)^2+(1500*ABS(SIN(2*PI()*MOD(Calculator!$B$34/Calculator!$F$14,1)))*IF(MOD(Calculator!$B$34/Calculator!$F$14,1)&lt;0.5,-1,1))^2))/(1-SQRT(((50*POWER(80,POWER(COS(PI()*MOD(Calculator!$B$34/Calculator!$F$14,1)),2))+MIN(500,MAX(30,100*EXP(-0.3*'VSWR Calculator'!$C$24)*(1+3*ABS(MOD('VSWR Calculator'!$C$23/Calculator!$F$14/2,1)-0.5))))/'VSWR Calculator'!$C$25)-$C44)^2+(1500*ABS(SIN(2*PI()*MOD(Calculator!$B$34/Calculator!$F$14,1)))*IF(MOD(Calculator!$B$34/Calculator!$F$14,1)&lt;0.5,-1,1))^2)/SQRT(((50*POWER(80,POWER(COS(PI()*MOD(Calculator!$B$34/Calculator!$F$14,1)),2))+MIN(500,MAX(30,100*EXP(-0.3*'VSWR Calculator'!$C$24)*(1+3*ABS(MOD('VSWR Calculator'!$C$23/Calculator!$F$14/2,1)-0.5))))/'VSWR Calculator'!$C$25)+$C44)^2+(1500*ABS(SIN(2*PI()*MOD(Calculator!$B$34/Calculator!$F$14,1)))*IF(MOD(Calculator!$B$34/Calculator!$F$14,1)&lt;0.5,-1,1))^2)),2))</f>
        <v>—</v>
      </c>
      <c r="GG44" s="253" t="n">
        <f aca="false">IF(OR(Calculator!$E$15&lt;&gt;"YES",Calculator!$B$34&lt;Calculator!$G$15),"—",ROUND((1+SQRT(((50*POWER(80,POWER(COS(PI()*MOD(Calculator!$B$34/Calculator!$F$15,1)),2))+MIN(500,MAX(30,100*EXP(-0.3*'VSWR Calculator'!$C$24)*(1+3*ABS(MOD('VSWR Calculator'!$C$23/Calculator!$F$15/2,1)-0.5))))/'VSWR Calculator'!$C$25)-$C44)^2+(1500*ABS(SIN(2*PI()*MOD(Calculator!$B$34/Calculator!$F$15,1)))*IF(MOD(Calculator!$B$34/Calculator!$F$15,1)&lt;0.5,-1,1))^2)/SQRT(((50*POWER(80,POWER(COS(PI()*MOD(Calculator!$B$34/Calculator!$F$15,1)),2))+MIN(500,MAX(30,100*EXP(-0.3*'VSWR Calculator'!$C$24)*(1+3*ABS(MOD('VSWR Calculator'!$C$23/Calculator!$F$15/2,1)-0.5))))/'VSWR Calculator'!$C$25)+$C44)^2+(1500*ABS(SIN(2*PI()*MOD(Calculator!$B$34/Calculator!$F$15,1)))*IF(MOD(Calculator!$B$34/Calculator!$F$15,1)&lt;0.5,-1,1))^2))/(1-SQRT(((50*POWER(80,POWER(COS(PI()*MOD(Calculator!$B$34/Calculator!$F$15,1)),2))+MIN(500,MAX(30,100*EXP(-0.3*'VSWR Calculator'!$C$24)*(1+3*ABS(MOD('VSWR Calculator'!$C$23/Calculator!$F$15/2,1)-0.5))))/'VSWR Calculator'!$C$25)-$C44)^2+(1500*ABS(SIN(2*PI()*MOD(Calculator!$B$34/Calculator!$F$15,1)))*IF(MOD(Calculator!$B$34/Calculator!$F$15,1)&lt;0.5,-1,1))^2)/SQRT(((50*POWER(80,POWER(COS(PI()*MOD(Calculator!$B$34/Calculator!$F$15,1)),2))+MIN(500,MAX(30,100*EXP(-0.3*'VSWR Calculator'!$C$24)*(1+3*ABS(MOD('VSWR Calculator'!$C$23/Calculator!$F$15/2,1)-0.5))))/'VSWR Calculator'!$C$25)+$C44)^2+(1500*ABS(SIN(2*PI()*MOD(Calculator!$B$34/Calculator!$F$15,1)))*IF(MOD(Calculator!$B$34/Calculator!$F$15,1)&lt;0.5,-1,1))^2)),2))</f>
        <v>21.32</v>
      </c>
      <c r="GH44" s="253" t="str">
        <f aca="false">IF(OR(Calculator!$E$16&lt;&gt;"YES",Calculator!$B$34&lt;Calculator!$G$16),"—",ROUND((1+SQRT(((50*POWER(80,POWER(COS(PI()*MOD(Calculator!$B$34/Calculator!$F$16,1)),2))+MIN(500,MAX(30,100*EXP(-0.3*'VSWR Calculator'!$C$24)*(1+3*ABS(MOD('VSWR Calculator'!$C$23/Calculator!$F$16/2,1)-0.5))))/'VSWR Calculator'!$C$25)-$C44)^2+(1500*ABS(SIN(2*PI()*MOD(Calculator!$B$34/Calculator!$F$16,1)))*IF(MOD(Calculator!$B$34/Calculator!$F$16,1)&lt;0.5,-1,1))^2)/SQRT(((50*POWER(80,POWER(COS(PI()*MOD(Calculator!$B$34/Calculator!$F$16,1)),2))+MIN(500,MAX(30,100*EXP(-0.3*'VSWR Calculator'!$C$24)*(1+3*ABS(MOD('VSWR Calculator'!$C$23/Calculator!$F$16/2,1)-0.5))))/'VSWR Calculator'!$C$25)+$C44)^2+(1500*ABS(SIN(2*PI()*MOD(Calculator!$B$34/Calculator!$F$16,1)))*IF(MOD(Calculator!$B$34/Calculator!$F$16,1)&lt;0.5,-1,1))^2))/(1-SQRT(((50*POWER(80,POWER(COS(PI()*MOD(Calculator!$B$34/Calculator!$F$16,1)),2))+MIN(500,MAX(30,100*EXP(-0.3*'VSWR Calculator'!$C$24)*(1+3*ABS(MOD('VSWR Calculator'!$C$23/Calculator!$F$16/2,1)-0.5))))/'VSWR Calculator'!$C$25)-$C44)^2+(1500*ABS(SIN(2*PI()*MOD(Calculator!$B$34/Calculator!$F$16,1)))*IF(MOD(Calculator!$B$34/Calculator!$F$16,1)&lt;0.5,-1,1))^2)/SQRT(((50*POWER(80,POWER(COS(PI()*MOD(Calculator!$B$34/Calculator!$F$16,1)),2))+MIN(500,MAX(30,100*EXP(-0.3*'VSWR Calculator'!$C$24)*(1+3*ABS(MOD('VSWR Calculator'!$C$23/Calculator!$F$16/2,1)-0.5))))/'VSWR Calculator'!$C$25)+$C44)^2+(1500*ABS(SIN(2*PI()*MOD(Calculator!$B$34/Calculator!$F$16,1)))*IF(MOD(Calculator!$B$34/Calculator!$F$16,1)&lt;0.5,-1,1))^2)),2))</f>
        <v>—</v>
      </c>
      <c r="GI44" s="253" t="n">
        <f aca="false">IF(OR(Calculator!$E$17&lt;&gt;"YES",Calculator!$B$34&lt;Calculator!$G$17),"—",ROUND((1+SQRT(((50*POWER(80,POWER(COS(PI()*MOD(Calculator!$B$34/Calculator!$F$17,1)),2))+MIN(500,MAX(30,100*EXP(-0.3*'VSWR Calculator'!$C$24)*(1+3*ABS(MOD('VSWR Calculator'!$C$23/Calculator!$F$17/2,1)-0.5))))/'VSWR Calculator'!$C$25)-$C44)^2+(1500*ABS(SIN(2*PI()*MOD(Calculator!$B$34/Calculator!$F$17,1)))*IF(MOD(Calculator!$B$34/Calculator!$F$17,1)&lt;0.5,-1,1))^2)/SQRT(((50*POWER(80,POWER(COS(PI()*MOD(Calculator!$B$34/Calculator!$F$17,1)),2))+MIN(500,MAX(30,100*EXP(-0.3*'VSWR Calculator'!$C$24)*(1+3*ABS(MOD('VSWR Calculator'!$C$23/Calculator!$F$17/2,1)-0.5))))/'VSWR Calculator'!$C$25)+$C44)^2+(1500*ABS(SIN(2*PI()*MOD(Calculator!$B$34/Calculator!$F$17,1)))*IF(MOD(Calculator!$B$34/Calculator!$F$17,1)&lt;0.5,-1,1))^2))/(1-SQRT(((50*POWER(80,POWER(COS(PI()*MOD(Calculator!$B$34/Calculator!$F$17,1)),2))+MIN(500,MAX(30,100*EXP(-0.3*'VSWR Calculator'!$C$24)*(1+3*ABS(MOD('VSWR Calculator'!$C$23/Calculator!$F$17/2,1)-0.5))))/'VSWR Calculator'!$C$25)-$C44)^2+(1500*ABS(SIN(2*PI()*MOD(Calculator!$B$34/Calculator!$F$17,1)))*IF(MOD(Calculator!$B$34/Calculator!$F$17,1)&lt;0.5,-1,1))^2)/SQRT(((50*POWER(80,POWER(COS(PI()*MOD(Calculator!$B$34/Calculator!$F$17,1)),2))+MIN(500,MAX(30,100*EXP(-0.3*'VSWR Calculator'!$C$24)*(1+3*ABS(MOD('VSWR Calculator'!$C$23/Calculator!$F$17/2,1)-0.5))))/'VSWR Calculator'!$C$25)+$C44)^2+(1500*ABS(SIN(2*PI()*MOD(Calculator!$B$34/Calculator!$F$17,1)))*IF(MOD(Calculator!$B$34/Calculator!$F$17,1)&lt;0.5,-1,1))^2)),2))</f>
        <v>18.64</v>
      </c>
      <c r="GJ44" s="253" t="str">
        <f aca="false">IF(OR(Calculator!$E$18&lt;&gt;"YES",Calculator!$B$34&lt;Calculator!$G$18),"—",ROUND((1+SQRT(((50*POWER(80,POWER(COS(PI()*MOD(Calculator!$B$34/Calculator!$F$18,1)),2))+MIN(500,MAX(30,100*EXP(-0.3*'VSWR Calculator'!$C$24)*(1+3*ABS(MOD('VSWR Calculator'!$C$23/Calculator!$F$18/2,1)-0.5))))/'VSWR Calculator'!$C$25)-$C44)^2+(1500*ABS(SIN(2*PI()*MOD(Calculator!$B$34/Calculator!$F$18,1)))*IF(MOD(Calculator!$B$34/Calculator!$F$18,1)&lt;0.5,-1,1))^2)/SQRT(((50*POWER(80,POWER(COS(PI()*MOD(Calculator!$B$34/Calculator!$F$18,1)),2))+MIN(500,MAX(30,100*EXP(-0.3*'VSWR Calculator'!$C$24)*(1+3*ABS(MOD('VSWR Calculator'!$C$23/Calculator!$F$18/2,1)-0.5))))/'VSWR Calculator'!$C$25)+$C44)^2+(1500*ABS(SIN(2*PI()*MOD(Calculator!$B$34/Calculator!$F$18,1)))*IF(MOD(Calculator!$B$34/Calculator!$F$18,1)&lt;0.5,-1,1))^2))/(1-SQRT(((50*POWER(80,POWER(COS(PI()*MOD(Calculator!$B$34/Calculator!$F$18,1)),2))+MIN(500,MAX(30,100*EXP(-0.3*'VSWR Calculator'!$C$24)*(1+3*ABS(MOD('VSWR Calculator'!$C$23/Calculator!$F$18/2,1)-0.5))))/'VSWR Calculator'!$C$25)-$C44)^2+(1500*ABS(SIN(2*PI()*MOD(Calculator!$B$34/Calculator!$F$18,1)))*IF(MOD(Calculator!$B$34/Calculator!$F$18,1)&lt;0.5,-1,1))^2)/SQRT(((50*POWER(80,POWER(COS(PI()*MOD(Calculator!$B$34/Calculator!$F$18,1)),2))+MIN(500,MAX(30,100*EXP(-0.3*'VSWR Calculator'!$C$24)*(1+3*ABS(MOD('VSWR Calculator'!$C$23/Calculator!$F$18/2,1)-0.5))))/'VSWR Calculator'!$C$25)+$C44)^2+(1500*ABS(SIN(2*PI()*MOD(Calculator!$B$34/Calculator!$F$18,1)))*IF(MOD(Calculator!$B$34/Calculator!$F$18,1)&lt;0.5,-1,1))^2)),2))</f>
        <v>—</v>
      </c>
      <c r="GK44" s="253" t="str">
        <f aca="false">IF(OR(Calculator!$E$19&lt;&gt;"YES",Calculator!$B$34&lt;Calculator!$G$19),"—",ROUND((1+SQRT(((50*POWER(80,POWER(COS(PI()*MOD(Calculator!$B$34/Calculator!$F$19,1)),2))+MIN(500,MAX(30,100*EXP(-0.3*'VSWR Calculator'!$C$24)*(1+3*ABS(MOD('VSWR Calculator'!$C$23/Calculator!$F$19/2,1)-0.5))))/'VSWR Calculator'!$C$25)-$C44)^2+(1500*ABS(SIN(2*PI()*MOD(Calculator!$B$34/Calculator!$F$19,1)))*IF(MOD(Calculator!$B$34/Calculator!$F$19,1)&lt;0.5,-1,1))^2)/SQRT(((50*POWER(80,POWER(COS(PI()*MOD(Calculator!$B$34/Calculator!$F$19,1)),2))+MIN(500,MAX(30,100*EXP(-0.3*'VSWR Calculator'!$C$24)*(1+3*ABS(MOD('VSWR Calculator'!$C$23/Calculator!$F$19/2,1)-0.5))))/'VSWR Calculator'!$C$25)+$C44)^2+(1500*ABS(SIN(2*PI()*MOD(Calculator!$B$34/Calculator!$F$19,1)))*IF(MOD(Calculator!$B$34/Calculator!$F$19,1)&lt;0.5,-1,1))^2))/(1-SQRT(((50*POWER(80,POWER(COS(PI()*MOD(Calculator!$B$34/Calculator!$F$19,1)),2))+MIN(500,MAX(30,100*EXP(-0.3*'VSWR Calculator'!$C$24)*(1+3*ABS(MOD('VSWR Calculator'!$C$23/Calculator!$F$19/2,1)-0.5))))/'VSWR Calculator'!$C$25)-$C44)^2+(1500*ABS(SIN(2*PI()*MOD(Calculator!$B$34/Calculator!$F$19,1)))*IF(MOD(Calculator!$B$34/Calculator!$F$19,1)&lt;0.5,-1,1))^2)/SQRT(((50*POWER(80,POWER(COS(PI()*MOD(Calculator!$B$34/Calculator!$F$19,1)),2))+MIN(500,MAX(30,100*EXP(-0.3*'VSWR Calculator'!$C$24)*(1+3*ABS(MOD('VSWR Calculator'!$C$23/Calculator!$F$19/2,1)-0.5))))/'VSWR Calculator'!$C$25)+$C44)^2+(1500*ABS(SIN(2*PI()*MOD(Calculator!$B$34/Calculator!$F$19,1)))*IF(MOD(Calculator!$B$34/Calculator!$F$19,1)&lt;0.5,-1,1))^2)),2))</f>
        <v>—</v>
      </c>
      <c r="GL44" s="253" t="str">
        <f aca="false">IF(OR(Calculator!$E$20&lt;&gt;"YES",Calculator!$B$34&lt;Calculator!$G$20),"—",ROUND((1+SQRT(((50*POWER(80,POWER(COS(PI()*MOD(Calculator!$B$34/Calculator!$F$20,1)),2))+MIN(500,MAX(30,100*EXP(-0.3*'VSWR Calculator'!$C$24)*(1+3*ABS(MOD('VSWR Calculator'!$C$23/Calculator!$F$20/2,1)-0.5))))/'VSWR Calculator'!$C$25)-$C44)^2+(1500*ABS(SIN(2*PI()*MOD(Calculator!$B$34/Calculator!$F$20,1)))*IF(MOD(Calculator!$B$34/Calculator!$F$20,1)&lt;0.5,-1,1))^2)/SQRT(((50*POWER(80,POWER(COS(PI()*MOD(Calculator!$B$34/Calculator!$F$20,1)),2))+MIN(500,MAX(30,100*EXP(-0.3*'VSWR Calculator'!$C$24)*(1+3*ABS(MOD('VSWR Calculator'!$C$23/Calculator!$F$20/2,1)-0.5))))/'VSWR Calculator'!$C$25)+$C44)^2+(1500*ABS(SIN(2*PI()*MOD(Calculator!$B$34/Calculator!$F$20,1)))*IF(MOD(Calculator!$B$34/Calculator!$F$20,1)&lt;0.5,-1,1))^2))/(1-SQRT(((50*POWER(80,POWER(COS(PI()*MOD(Calculator!$B$34/Calculator!$F$20,1)),2))+MIN(500,MAX(30,100*EXP(-0.3*'VSWR Calculator'!$C$24)*(1+3*ABS(MOD('VSWR Calculator'!$C$23/Calculator!$F$20/2,1)-0.5))))/'VSWR Calculator'!$C$25)-$C44)^2+(1500*ABS(SIN(2*PI()*MOD(Calculator!$B$34/Calculator!$F$20,1)))*IF(MOD(Calculator!$B$34/Calculator!$F$20,1)&lt;0.5,-1,1))^2)/SQRT(((50*POWER(80,POWER(COS(PI()*MOD(Calculator!$B$34/Calculator!$F$20,1)),2))+MIN(500,MAX(30,100*EXP(-0.3*'VSWR Calculator'!$C$24)*(1+3*ABS(MOD('VSWR Calculator'!$C$23/Calculator!$F$20/2,1)-0.5))))/'VSWR Calculator'!$C$25)+$C44)^2+(1500*ABS(SIN(2*PI()*MOD(Calculator!$B$34/Calculator!$F$20,1)))*IF(MOD(Calculator!$B$34/Calculator!$F$20,1)&lt;0.5,-1,1))^2)),2))</f>
        <v>—</v>
      </c>
      <c r="GM44" s="253" t="str">
        <f aca="false">IF(OR(Calculator!$E$21&lt;&gt;"YES",Calculator!$B$34&lt;Calculator!$G$21),"—",ROUND((1+SQRT(((50*POWER(80,POWER(COS(PI()*MOD(Calculator!$B$34/Calculator!$F$21,1)),2))+MIN(500,MAX(30,100*EXP(-0.3*'VSWR Calculator'!$C$24)*(1+3*ABS(MOD('VSWR Calculator'!$C$23/Calculator!$F$21/2,1)-0.5))))/'VSWR Calculator'!$C$25)-$C44)^2+(1500*ABS(SIN(2*PI()*MOD(Calculator!$B$34/Calculator!$F$21,1)))*IF(MOD(Calculator!$B$34/Calculator!$F$21,1)&lt;0.5,-1,1))^2)/SQRT(((50*POWER(80,POWER(COS(PI()*MOD(Calculator!$B$34/Calculator!$F$21,1)),2))+MIN(500,MAX(30,100*EXP(-0.3*'VSWR Calculator'!$C$24)*(1+3*ABS(MOD('VSWR Calculator'!$C$23/Calculator!$F$21/2,1)-0.5))))/'VSWR Calculator'!$C$25)+$C44)^2+(1500*ABS(SIN(2*PI()*MOD(Calculator!$B$34/Calculator!$F$21,1)))*IF(MOD(Calculator!$B$34/Calculator!$F$21,1)&lt;0.5,-1,1))^2))/(1-SQRT(((50*POWER(80,POWER(COS(PI()*MOD(Calculator!$B$34/Calculator!$F$21,1)),2))+MIN(500,MAX(30,100*EXP(-0.3*'VSWR Calculator'!$C$24)*(1+3*ABS(MOD('VSWR Calculator'!$C$23/Calculator!$F$21/2,1)-0.5))))/'VSWR Calculator'!$C$25)-$C44)^2+(1500*ABS(SIN(2*PI()*MOD(Calculator!$B$34/Calculator!$F$21,1)))*IF(MOD(Calculator!$B$34/Calculator!$F$21,1)&lt;0.5,-1,1))^2)/SQRT(((50*POWER(80,POWER(COS(PI()*MOD(Calculator!$B$34/Calculator!$F$21,1)),2))+MIN(500,MAX(30,100*EXP(-0.3*'VSWR Calculator'!$C$24)*(1+3*ABS(MOD('VSWR Calculator'!$C$23/Calculator!$F$21/2,1)-0.5))))/'VSWR Calculator'!$C$25)+$C44)^2+(1500*ABS(SIN(2*PI()*MOD(Calculator!$B$34/Calculator!$F$21,1)))*IF(MOD(Calculator!$B$34/Calculator!$F$21,1)&lt;0.5,-1,1))^2)),2))</f>
        <v>—</v>
      </c>
      <c r="GN44" s="253" t="str">
        <f aca="false">IF(OR(Calculator!$E$22&lt;&gt;"YES",Calculator!$B$34&lt;Calculator!$G$22),"—",ROUND((1+SQRT(((50*POWER(80,POWER(COS(PI()*MOD(Calculator!$B$34/Calculator!$F$22,1)),2))+MIN(500,MAX(30,100*EXP(-0.3*'VSWR Calculator'!$C$24)*(1+3*ABS(MOD('VSWR Calculator'!$C$23/Calculator!$F$22/2,1)-0.5))))/'VSWR Calculator'!$C$25)-$C44)^2+(1500*ABS(SIN(2*PI()*MOD(Calculator!$B$34/Calculator!$F$22,1)))*IF(MOD(Calculator!$B$34/Calculator!$F$22,1)&lt;0.5,-1,1))^2)/SQRT(((50*POWER(80,POWER(COS(PI()*MOD(Calculator!$B$34/Calculator!$F$22,1)),2))+MIN(500,MAX(30,100*EXP(-0.3*'VSWR Calculator'!$C$24)*(1+3*ABS(MOD('VSWR Calculator'!$C$23/Calculator!$F$22/2,1)-0.5))))/'VSWR Calculator'!$C$25)+$C44)^2+(1500*ABS(SIN(2*PI()*MOD(Calculator!$B$34/Calculator!$F$22,1)))*IF(MOD(Calculator!$B$34/Calculator!$F$22,1)&lt;0.5,-1,1))^2))/(1-SQRT(((50*POWER(80,POWER(COS(PI()*MOD(Calculator!$B$34/Calculator!$F$22,1)),2))+MIN(500,MAX(30,100*EXP(-0.3*'VSWR Calculator'!$C$24)*(1+3*ABS(MOD('VSWR Calculator'!$C$23/Calculator!$F$22/2,1)-0.5))))/'VSWR Calculator'!$C$25)-$C44)^2+(1500*ABS(SIN(2*PI()*MOD(Calculator!$B$34/Calculator!$F$22,1)))*IF(MOD(Calculator!$B$34/Calculator!$F$22,1)&lt;0.5,-1,1))^2)/SQRT(((50*POWER(80,POWER(COS(PI()*MOD(Calculator!$B$34/Calculator!$F$22,1)),2))+MIN(500,MAX(30,100*EXP(-0.3*'VSWR Calculator'!$C$24)*(1+3*ABS(MOD('VSWR Calculator'!$C$23/Calculator!$F$22/2,1)-0.5))))/'VSWR Calculator'!$C$25)+$C44)^2+(1500*ABS(SIN(2*PI()*MOD(Calculator!$B$34/Calculator!$F$22,1)))*IF(MOD(Calculator!$B$34/Calculator!$F$22,1)&lt;0.5,-1,1))^2)),2))</f>
        <v>—</v>
      </c>
      <c r="GO44" s="253" t="n">
        <f aca="false">IFERROR(ROUND((IF(ISNUMBER(GD44),GD44,0)+IF(ISNUMBER(GE44),GE44,0)+IF(ISNUMBER(GF44),GF44,0)+IF(ISNUMBER(GG44),GG44,0)+IF(ISNUMBER(GH44),GH44,0)+IF(ISNUMBER(GI44),GI44,0)+IF(ISNUMBER(GJ44),GJ44,0)+IF(ISNUMBER(GK44),GK44,0)+IF(ISNUMBER(GL44),GL44,0)+IF(ISNUMBER(GM44),GM44,0)+IF(ISNUMBER(GN44),GN44,0))/(IF(ISNUMBER(GD44),1,0)+IF(ISNUMBER(GE44),1,0)+IF(ISNUMBER(GF44),1,0)+IF(ISNUMBER(GG44),1,0)+IF(ISNUMBER(GH44),1,0)+IF(ISNUMBER(GI44),1,0)+IF(ISNUMBER(GJ44),1,0)+IF(ISNUMBER(GK44),1,0)+IF(ISNUMBER(GL44),1,0)+IF(ISNUMBER(GM44),1,0)+IF(ISNUMBER(GN44),1,0)),4),"")</f>
        <v>19.98</v>
      </c>
      <c r="GP44" s="253" t="str">
        <f aca="false">IF(OR(Calculator!$E$12&lt;&gt;"YES",Calculator!$B$35&lt;Calculator!$G$12),"—",ROUND((1+SQRT(((50*POWER(80,POWER(COS(PI()*MOD(Calculator!$B$35/Calculator!$F$12,1)),2))+MIN(500,MAX(30,100*EXP(-0.3*'VSWR Calculator'!$C$24)*(1+3*ABS(MOD('VSWR Calculator'!$C$23/Calculator!$F$12/2,1)-0.5))))/'VSWR Calculator'!$C$25)-$C44)^2+(1500*ABS(SIN(2*PI()*MOD(Calculator!$B$35/Calculator!$F$12,1)))*IF(MOD(Calculator!$B$35/Calculator!$F$12,1)&lt;0.5,-1,1))^2)/SQRT(((50*POWER(80,POWER(COS(PI()*MOD(Calculator!$B$35/Calculator!$F$12,1)),2))+MIN(500,MAX(30,100*EXP(-0.3*'VSWR Calculator'!$C$24)*(1+3*ABS(MOD('VSWR Calculator'!$C$23/Calculator!$F$12/2,1)-0.5))))/'VSWR Calculator'!$C$25)+$C44)^2+(1500*ABS(SIN(2*PI()*MOD(Calculator!$B$35/Calculator!$F$12,1)))*IF(MOD(Calculator!$B$35/Calculator!$F$12,1)&lt;0.5,-1,1))^2))/(1-SQRT(((50*POWER(80,POWER(COS(PI()*MOD(Calculator!$B$35/Calculator!$F$12,1)),2))+MIN(500,MAX(30,100*EXP(-0.3*'VSWR Calculator'!$C$24)*(1+3*ABS(MOD('VSWR Calculator'!$C$23/Calculator!$F$12/2,1)-0.5))))/'VSWR Calculator'!$C$25)-$C44)^2+(1500*ABS(SIN(2*PI()*MOD(Calculator!$B$35/Calculator!$F$12,1)))*IF(MOD(Calculator!$B$35/Calculator!$F$12,1)&lt;0.5,-1,1))^2)/SQRT(((50*POWER(80,POWER(COS(PI()*MOD(Calculator!$B$35/Calculator!$F$12,1)),2))+MIN(500,MAX(30,100*EXP(-0.3*'VSWR Calculator'!$C$24)*(1+3*ABS(MOD('VSWR Calculator'!$C$23/Calculator!$F$12/2,1)-0.5))))/'VSWR Calculator'!$C$25)+$C44)^2+(1500*ABS(SIN(2*PI()*MOD(Calculator!$B$35/Calculator!$F$12,1)))*IF(MOD(Calculator!$B$35/Calculator!$F$12,1)&lt;0.5,-1,1))^2)),2))</f>
        <v>—</v>
      </c>
      <c r="GQ44" s="253" t="str">
        <f aca="false">IF(OR(Calculator!$E$13&lt;&gt;"YES",Calculator!$B$35&lt;Calculator!$G$13),"—",ROUND((1+SQRT(((50*POWER(80,POWER(COS(PI()*MOD(Calculator!$B$35/Calculator!$F$13,1)),2))+MIN(500,MAX(30,100*EXP(-0.3*'VSWR Calculator'!$C$24)*(1+3*ABS(MOD('VSWR Calculator'!$C$23/Calculator!$F$13/2,1)-0.5))))/'VSWR Calculator'!$C$25)-$C44)^2+(1500*ABS(SIN(2*PI()*MOD(Calculator!$B$35/Calculator!$F$13,1)))*IF(MOD(Calculator!$B$35/Calculator!$F$13,1)&lt;0.5,-1,1))^2)/SQRT(((50*POWER(80,POWER(COS(PI()*MOD(Calculator!$B$35/Calculator!$F$13,1)),2))+MIN(500,MAX(30,100*EXP(-0.3*'VSWR Calculator'!$C$24)*(1+3*ABS(MOD('VSWR Calculator'!$C$23/Calculator!$F$13/2,1)-0.5))))/'VSWR Calculator'!$C$25)+$C44)^2+(1500*ABS(SIN(2*PI()*MOD(Calculator!$B$35/Calculator!$F$13,1)))*IF(MOD(Calculator!$B$35/Calculator!$F$13,1)&lt;0.5,-1,1))^2))/(1-SQRT(((50*POWER(80,POWER(COS(PI()*MOD(Calculator!$B$35/Calculator!$F$13,1)),2))+MIN(500,MAX(30,100*EXP(-0.3*'VSWR Calculator'!$C$24)*(1+3*ABS(MOD('VSWR Calculator'!$C$23/Calculator!$F$13/2,1)-0.5))))/'VSWR Calculator'!$C$25)-$C44)^2+(1500*ABS(SIN(2*PI()*MOD(Calculator!$B$35/Calculator!$F$13,1)))*IF(MOD(Calculator!$B$35/Calculator!$F$13,1)&lt;0.5,-1,1))^2)/SQRT(((50*POWER(80,POWER(COS(PI()*MOD(Calculator!$B$35/Calculator!$F$13,1)),2))+MIN(500,MAX(30,100*EXP(-0.3*'VSWR Calculator'!$C$24)*(1+3*ABS(MOD('VSWR Calculator'!$C$23/Calculator!$F$13/2,1)-0.5))))/'VSWR Calculator'!$C$25)+$C44)^2+(1500*ABS(SIN(2*PI()*MOD(Calculator!$B$35/Calculator!$F$13,1)))*IF(MOD(Calculator!$B$35/Calculator!$F$13,1)&lt;0.5,-1,1))^2)),2))</f>
        <v>—</v>
      </c>
      <c r="GR44" s="253" t="str">
        <f aca="false">IF(OR(Calculator!$E$14&lt;&gt;"YES",Calculator!$B$35&lt;Calculator!$G$14),"—",ROUND((1+SQRT(((50*POWER(80,POWER(COS(PI()*MOD(Calculator!$B$35/Calculator!$F$14,1)),2))+MIN(500,MAX(30,100*EXP(-0.3*'VSWR Calculator'!$C$24)*(1+3*ABS(MOD('VSWR Calculator'!$C$23/Calculator!$F$14/2,1)-0.5))))/'VSWR Calculator'!$C$25)-$C44)^2+(1500*ABS(SIN(2*PI()*MOD(Calculator!$B$35/Calculator!$F$14,1)))*IF(MOD(Calculator!$B$35/Calculator!$F$14,1)&lt;0.5,-1,1))^2)/SQRT(((50*POWER(80,POWER(COS(PI()*MOD(Calculator!$B$35/Calculator!$F$14,1)),2))+MIN(500,MAX(30,100*EXP(-0.3*'VSWR Calculator'!$C$24)*(1+3*ABS(MOD('VSWR Calculator'!$C$23/Calculator!$F$14/2,1)-0.5))))/'VSWR Calculator'!$C$25)+$C44)^2+(1500*ABS(SIN(2*PI()*MOD(Calculator!$B$35/Calculator!$F$14,1)))*IF(MOD(Calculator!$B$35/Calculator!$F$14,1)&lt;0.5,-1,1))^2))/(1-SQRT(((50*POWER(80,POWER(COS(PI()*MOD(Calculator!$B$35/Calculator!$F$14,1)),2))+MIN(500,MAX(30,100*EXP(-0.3*'VSWR Calculator'!$C$24)*(1+3*ABS(MOD('VSWR Calculator'!$C$23/Calculator!$F$14/2,1)-0.5))))/'VSWR Calculator'!$C$25)-$C44)^2+(1500*ABS(SIN(2*PI()*MOD(Calculator!$B$35/Calculator!$F$14,1)))*IF(MOD(Calculator!$B$35/Calculator!$F$14,1)&lt;0.5,-1,1))^2)/SQRT(((50*POWER(80,POWER(COS(PI()*MOD(Calculator!$B$35/Calculator!$F$14,1)),2))+MIN(500,MAX(30,100*EXP(-0.3*'VSWR Calculator'!$C$24)*(1+3*ABS(MOD('VSWR Calculator'!$C$23/Calculator!$F$14/2,1)-0.5))))/'VSWR Calculator'!$C$25)+$C44)^2+(1500*ABS(SIN(2*PI()*MOD(Calculator!$B$35/Calculator!$F$14,1)))*IF(MOD(Calculator!$B$35/Calculator!$F$14,1)&lt;0.5,-1,1))^2)),2))</f>
        <v>—</v>
      </c>
      <c r="GS44" s="253" t="n">
        <f aca="false">IF(OR(Calculator!$E$15&lt;&gt;"YES",Calculator!$B$35&lt;Calculator!$G$15),"—",ROUND((1+SQRT(((50*POWER(80,POWER(COS(PI()*MOD(Calculator!$B$35/Calculator!$F$15,1)),2))+MIN(500,MAX(30,100*EXP(-0.3*'VSWR Calculator'!$C$24)*(1+3*ABS(MOD('VSWR Calculator'!$C$23/Calculator!$F$15/2,1)-0.5))))/'VSWR Calculator'!$C$25)-$C44)^2+(1500*ABS(SIN(2*PI()*MOD(Calculator!$B$35/Calculator!$F$15,1)))*IF(MOD(Calculator!$B$35/Calculator!$F$15,1)&lt;0.5,-1,1))^2)/SQRT(((50*POWER(80,POWER(COS(PI()*MOD(Calculator!$B$35/Calculator!$F$15,1)),2))+MIN(500,MAX(30,100*EXP(-0.3*'VSWR Calculator'!$C$24)*(1+3*ABS(MOD('VSWR Calculator'!$C$23/Calculator!$F$15/2,1)-0.5))))/'VSWR Calculator'!$C$25)+$C44)^2+(1500*ABS(SIN(2*PI()*MOD(Calculator!$B$35/Calculator!$F$15,1)))*IF(MOD(Calculator!$B$35/Calculator!$F$15,1)&lt;0.5,-1,1))^2))/(1-SQRT(((50*POWER(80,POWER(COS(PI()*MOD(Calculator!$B$35/Calculator!$F$15,1)),2))+MIN(500,MAX(30,100*EXP(-0.3*'VSWR Calculator'!$C$24)*(1+3*ABS(MOD('VSWR Calculator'!$C$23/Calculator!$F$15/2,1)-0.5))))/'VSWR Calculator'!$C$25)-$C44)^2+(1500*ABS(SIN(2*PI()*MOD(Calculator!$B$35/Calculator!$F$15,1)))*IF(MOD(Calculator!$B$35/Calculator!$F$15,1)&lt;0.5,-1,1))^2)/SQRT(((50*POWER(80,POWER(COS(PI()*MOD(Calculator!$B$35/Calculator!$F$15,1)),2))+MIN(500,MAX(30,100*EXP(-0.3*'VSWR Calculator'!$C$24)*(1+3*ABS(MOD('VSWR Calculator'!$C$23/Calculator!$F$15/2,1)-0.5))))/'VSWR Calculator'!$C$25)+$C44)^2+(1500*ABS(SIN(2*PI()*MOD(Calculator!$B$35/Calculator!$F$15,1)))*IF(MOD(Calculator!$B$35/Calculator!$F$15,1)&lt;0.5,-1,1))^2)),2))</f>
        <v>5.31</v>
      </c>
      <c r="GT44" s="253" t="str">
        <f aca="false">IF(OR(Calculator!$E$16&lt;&gt;"YES",Calculator!$B$35&lt;Calculator!$G$16),"—",ROUND((1+SQRT(((50*POWER(80,POWER(COS(PI()*MOD(Calculator!$B$35/Calculator!$F$16,1)),2))+MIN(500,MAX(30,100*EXP(-0.3*'VSWR Calculator'!$C$24)*(1+3*ABS(MOD('VSWR Calculator'!$C$23/Calculator!$F$16/2,1)-0.5))))/'VSWR Calculator'!$C$25)-$C44)^2+(1500*ABS(SIN(2*PI()*MOD(Calculator!$B$35/Calculator!$F$16,1)))*IF(MOD(Calculator!$B$35/Calculator!$F$16,1)&lt;0.5,-1,1))^2)/SQRT(((50*POWER(80,POWER(COS(PI()*MOD(Calculator!$B$35/Calculator!$F$16,1)),2))+MIN(500,MAX(30,100*EXP(-0.3*'VSWR Calculator'!$C$24)*(1+3*ABS(MOD('VSWR Calculator'!$C$23/Calculator!$F$16/2,1)-0.5))))/'VSWR Calculator'!$C$25)+$C44)^2+(1500*ABS(SIN(2*PI()*MOD(Calculator!$B$35/Calculator!$F$16,1)))*IF(MOD(Calculator!$B$35/Calculator!$F$16,1)&lt;0.5,-1,1))^2))/(1-SQRT(((50*POWER(80,POWER(COS(PI()*MOD(Calculator!$B$35/Calculator!$F$16,1)),2))+MIN(500,MAX(30,100*EXP(-0.3*'VSWR Calculator'!$C$24)*(1+3*ABS(MOD('VSWR Calculator'!$C$23/Calculator!$F$16/2,1)-0.5))))/'VSWR Calculator'!$C$25)-$C44)^2+(1500*ABS(SIN(2*PI()*MOD(Calculator!$B$35/Calculator!$F$16,1)))*IF(MOD(Calculator!$B$35/Calculator!$F$16,1)&lt;0.5,-1,1))^2)/SQRT(((50*POWER(80,POWER(COS(PI()*MOD(Calculator!$B$35/Calculator!$F$16,1)),2))+MIN(500,MAX(30,100*EXP(-0.3*'VSWR Calculator'!$C$24)*(1+3*ABS(MOD('VSWR Calculator'!$C$23/Calculator!$F$16/2,1)-0.5))))/'VSWR Calculator'!$C$25)+$C44)^2+(1500*ABS(SIN(2*PI()*MOD(Calculator!$B$35/Calculator!$F$16,1)))*IF(MOD(Calculator!$B$35/Calculator!$F$16,1)&lt;0.5,-1,1))^2)),2))</f>
        <v>—</v>
      </c>
      <c r="GU44" s="253" t="n">
        <f aca="false">IF(OR(Calculator!$E$17&lt;&gt;"YES",Calculator!$B$35&lt;Calculator!$G$17),"—",ROUND((1+SQRT(((50*POWER(80,POWER(COS(PI()*MOD(Calculator!$B$35/Calculator!$F$17,1)),2))+MIN(500,MAX(30,100*EXP(-0.3*'VSWR Calculator'!$C$24)*(1+3*ABS(MOD('VSWR Calculator'!$C$23/Calculator!$F$17/2,1)-0.5))))/'VSWR Calculator'!$C$25)-$C44)^2+(1500*ABS(SIN(2*PI()*MOD(Calculator!$B$35/Calculator!$F$17,1)))*IF(MOD(Calculator!$B$35/Calculator!$F$17,1)&lt;0.5,-1,1))^2)/SQRT(((50*POWER(80,POWER(COS(PI()*MOD(Calculator!$B$35/Calculator!$F$17,1)),2))+MIN(500,MAX(30,100*EXP(-0.3*'VSWR Calculator'!$C$24)*(1+3*ABS(MOD('VSWR Calculator'!$C$23/Calculator!$F$17/2,1)-0.5))))/'VSWR Calculator'!$C$25)+$C44)^2+(1500*ABS(SIN(2*PI()*MOD(Calculator!$B$35/Calculator!$F$17,1)))*IF(MOD(Calculator!$B$35/Calculator!$F$17,1)&lt;0.5,-1,1))^2))/(1-SQRT(((50*POWER(80,POWER(COS(PI()*MOD(Calculator!$B$35/Calculator!$F$17,1)),2))+MIN(500,MAX(30,100*EXP(-0.3*'VSWR Calculator'!$C$24)*(1+3*ABS(MOD('VSWR Calculator'!$C$23/Calculator!$F$17/2,1)-0.5))))/'VSWR Calculator'!$C$25)-$C44)^2+(1500*ABS(SIN(2*PI()*MOD(Calculator!$B$35/Calculator!$F$17,1)))*IF(MOD(Calculator!$B$35/Calculator!$F$17,1)&lt;0.5,-1,1))^2)/SQRT(((50*POWER(80,POWER(COS(PI()*MOD(Calculator!$B$35/Calculator!$F$17,1)),2))+MIN(500,MAX(30,100*EXP(-0.3*'VSWR Calculator'!$C$24)*(1+3*ABS(MOD('VSWR Calculator'!$C$23/Calculator!$F$17/2,1)-0.5))))/'VSWR Calculator'!$C$25)+$C44)^2+(1500*ABS(SIN(2*PI()*MOD(Calculator!$B$35/Calculator!$F$17,1)))*IF(MOD(Calculator!$B$35/Calculator!$F$17,1)&lt;0.5,-1,1))^2)),2))</f>
        <v>22.26</v>
      </c>
      <c r="GV44" s="253" t="str">
        <f aca="false">IF(OR(Calculator!$E$18&lt;&gt;"YES",Calculator!$B$35&lt;Calculator!$G$18),"—",ROUND((1+SQRT(((50*POWER(80,POWER(COS(PI()*MOD(Calculator!$B$35/Calculator!$F$18,1)),2))+MIN(500,MAX(30,100*EXP(-0.3*'VSWR Calculator'!$C$24)*(1+3*ABS(MOD('VSWR Calculator'!$C$23/Calculator!$F$18/2,1)-0.5))))/'VSWR Calculator'!$C$25)-$C44)^2+(1500*ABS(SIN(2*PI()*MOD(Calculator!$B$35/Calculator!$F$18,1)))*IF(MOD(Calculator!$B$35/Calculator!$F$18,1)&lt;0.5,-1,1))^2)/SQRT(((50*POWER(80,POWER(COS(PI()*MOD(Calculator!$B$35/Calculator!$F$18,1)),2))+MIN(500,MAX(30,100*EXP(-0.3*'VSWR Calculator'!$C$24)*(1+3*ABS(MOD('VSWR Calculator'!$C$23/Calculator!$F$18/2,1)-0.5))))/'VSWR Calculator'!$C$25)+$C44)^2+(1500*ABS(SIN(2*PI()*MOD(Calculator!$B$35/Calculator!$F$18,1)))*IF(MOD(Calculator!$B$35/Calculator!$F$18,1)&lt;0.5,-1,1))^2))/(1-SQRT(((50*POWER(80,POWER(COS(PI()*MOD(Calculator!$B$35/Calculator!$F$18,1)),2))+MIN(500,MAX(30,100*EXP(-0.3*'VSWR Calculator'!$C$24)*(1+3*ABS(MOD('VSWR Calculator'!$C$23/Calculator!$F$18/2,1)-0.5))))/'VSWR Calculator'!$C$25)-$C44)^2+(1500*ABS(SIN(2*PI()*MOD(Calculator!$B$35/Calculator!$F$18,1)))*IF(MOD(Calculator!$B$35/Calculator!$F$18,1)&lt;0.5,-1,1))^2)/SQRT(((50*POWER(80,POWER(COS(PI()*MOD(Calculator!$B$35/Calculator!$F$18,1)),2))+MIN(500,MAX(30,100*EXP(-0.3*'VSWR Calculator'!$C$24)*(1+3*ABS(MOD('VSWR Calculator'!$C$23/Calculator!$F$18/2,1)-0.5))))/'VSWR Calculator'!$C$25)+$C44)^2+(1500*ABS(SIN(2*PI()*MOD(Calculator!$B$35/Calculator!$F$18,1)))*IF(MOD(Calculator!$B$35/Calculator!$F$18,1)&lt;0.5,-1,1))^2)),2))</f>
        <v>—</v>
      </c>
      <c r="GW44" s="253" t="str">
        <f aca="false">IF(OR(Calculator!$E$19&lt;&gt;"YES",Calculator!$B$35&lt;Calculator!$G$19),"—",ROUND((1+SQRT(((50*POWER(80,POWER(COS(PI()*MOD(Calculator!$B$35/Calculator!$F$19,1)),2))+MIN(500,MAX(30,100*EXP(-0.3*'VSWR Calculator'!$C$24)*(1+3*ABS(MOD('VSWR Calculator'!$C$23/Calculator!$F$19/2,1)-0.5))))/'VSWR Calculator'!$C$25)-$C44)^2+(1500*ABS(SIN(2*PI()*MOD(Calculator!$B$35/Calculator!$F$19,1)))*IF(MOD(Calculator!$B$35/Calculator!$F$19,1)&lt;0.5,-1,1))^2)/SQRT(((50*POWER(80,POWER(COS(PI()*MOD(Calculator!$B$35/Calculator!$F$19,1)),2))+MIN(500,MAX(30,100*EXP(-0.3*'VSWR Calculator'!$C$24)*(1+3*ABS(MOD('VSWR Calculator'!$C$23/Calculator!$F$19/2,1)-0.5))))/'VSWR Calculator'!$C$25)+$C44)^2+(1500*ABS(SIN(2*PI()*MOD(Calculator!$B$35/Calculator!$F$19,1)))*IF(MOD(Calculator!$B$35/Calculator!$F$19,1)&lt;0.5,-1,1))^2))/(1-SQRT(((50*POWER(80,POWER(COS(PI()*MOD(Calculator!$B$35/Calculator!$F$19,1)),2))+MIN(500,MAX(30,100*EXP(-0.3*'VSWR Calculator'!$C$24)*(1+3*ABS(MOD('VSWR Calculator'!$C$23/Calculator!$F$19/2,1)-0.5))))/'VSWR Calculator'!$C$25)-$C44)^2+(1500*ABS(SIN(2*PI()*MOD(Calculator!$B$35/Calculator!$F$19,1)))*IF(MOD(Calculator!$B$35/Calculator!$F$19,1)&lt;0.5,-1,1))^2)/SQRT(((50*POWER(80,POWER(COS(PI()*MOD(Calculator!$B$35/Calculator!$F$19,1)),2))+MIN(500,MAX(30,100*EXP(-0.3*'VSWR Calculator'!$C$24)*(1+3*ABS(MOD('VSWR Calculator'!$C$23/Calculator!$F$19/2,1)-0.5))))/'VSWR Calculator'!$C$25)+$C44)^2+(1500*ABS(SIN(2*PI()*MOD(Calculator!$B$35/Calculator!$F$19,1)))*IF(MOD(Calculator!$B$35/Calculator!$F$19,1)&lt;0.5,-1,1))^2)),2))</f>
        <v>—</v>
      </c>
      <c r="GX44" s="253" t="str">
        <f aca="false">IF(OR(Calculator!$E$20&lt;&gt;"YES",Calculator!$B$35&lt;Calculator!$G$20),"—",ROUND((1+SQRT(((50*POWER(80,POWER(COS(PI()*MOD(Calculator!$B$35/Calculator!$F$20,1)),2))+MIN(500,MAX(30,100*EXP(-0.3*'VSWR Calculator'!$C$24)*(1+3*ABS(MOD('VSWR Calculator'!$C$23/Calculator!$F$20/2,1)-0.5))))/'VSWR Calculator'!$C$25)-$C44)^2+(1500*ABS(SIN(2*PI()*MOD(Calculator!$B$35/Calculator!$F$20,1)))*IF(MOD(Calculator!$B$35/Calculator!$F$20,1)&lt;0.5,-1,1))^2)/SQRT(((50*POWER(80,POWER(COS(PI()*MOD(Calculator!$B$35/Calculator!$F$20,1)),2))+MIN(500,MAX(30,100*EXP(-0.3*'VSWR Calculator'!$C$24)*(1+3*ABS(MOD('VSWR Calculator'!$C$23/Calculator!$F$20/2,1)-0.5))))/'VSWR Calculator'!$C$25)+$C44)^2+(1500*ABS(SIN(2*PI()*MOD(Calculator!$B$35/Calculator!$F$20,1)))*IF(MOD(Calculator!$B$35/Calculator!$F$20,1)&lt;0.5,-1,1))^2))/(1-SQRT(((50*POWER(80,POWER(COS(PI()*MOD(Calculator!$B$35/Calculator!$F$20,1)),2))+MIN(500,MAX(30,100*EXP(-0.3*'VSWR Calculator'!$C$24)*(1+3*ABS(MOD('VSWR Calculator'!$C$23/Calculator!$F$20/2,1)-0.5))))/'VSWR Calculator'!$C$25)-$C44)^2+(1500*ABS(SIN(2*PI()*MOD(Calculator!$B$35/Calculator!$F$20,1)))*IF(MOD(Calculator!$B$35/Calculator!$F$20,1)&lt;0.5,-1,1))^2)/SQRT(((50*POWER(80,POWER(COS(PI()*MOD(Calculator!$B$35/Calculator!$F$20,1)),2))+MIN(500,MAX(30,100*EXP(-0.3*'VSWR Calculator'!$C$24)*(1+3*ABS(MOD('VSWR Calculator'!$C$23/Calculator!$F$20/2,1)-0.5))))/'VSWR Calculator'!$C$25)+$C44)^2+(1500*ABS(SIN(2*PI()*MOD(Calculator!$B$35/Calculator!$F$20,1)))*IF(MOD(Calculator!$B$35/Calculator!$F$20,1)&lt;0.5,-1,1))^2)),2))</f>
        <v>—</v>
      </c>
      <c r="GY44" s="253" t="str">
        <f aca="false">IF(OR(Calculator!$E$21&lt;&gt;"YES",Calculator!$B$35&lt;Calculator!$G$21),"—",ROUND((1+SQRT(((50*POWER(80,POWER(COS(PI()*MOD(Calculator!$B$35/Calculator!$F$21,1)),2))+MIN(500,MAX(30,100*EXP(-0.3*'VSWR Calculator'!$C$24)*(1+3*ABS(MOD('VSWR Calculator'!$C$23/Calculator!$F$21/2,1)-0.5))))/'VSWR Calculator'!$C$25)-$C44)^2+(1500*ABS(SIN(2*PI()*MOD(Calculator!$B$35/Calculator!$F$21,1)))*IF(MOD(Calculator!$B$35/Calculator!$F$21,1)&lt;0.5,-1,1))^2)/SQRT(((50*POWER(80,POWER(COS(PI()*MOD(Calculator!$B$35/Calculator!$F$21,1)),2))+MIN(500,MAX(30,100*EXP(-0.3*'VSWR Calculator'!$C$24)*(1+3*ABS(MOD('VSWR Calculator'!$C$23/Calculator!$F$21/2,1)-0.5))))/'VSWR Calculator'!$C$25)+$C44)^2+(1500*ABS(SIN(2*PI()*MOD(Calculator!$B$35/Calculator!$F$21,1)))*IF(MOD(Calculator!$B$35/Calculator!$F$21,1)&lt;0.5,-1,1))^2))/(1-SQRT(((50*POWER(80,POWER(COS(PI()*MOD(Calculator!$B$35/Calculator!$F$21,1)),2))+MIN(500,MAX(30,100*EXP(-0.3*'VSWR Calculator'!$C$24)*(1+3*ABS(MOD('VSWR Calculator'!$C$23/Calculator!$F$21/2,1)-0.5))))/'VSWR Calculator'!$C$25)-$C44)^2+(1500*ABS(SIN(2*PI()*MOD(Calculator!$B$35/Calculator!$F$21,1)))*IF(MOD(Calculator!$B$35/Calculator!$F$21,1)&lt;0.5,-1,1))^2)/SQRT(((50*POWER(80,POWER(COS(PI()*MOD(Calculator!$B$35/Calculator!$F$21,1)),2))+MIN(500,MAX(30,100*EXP(-0.3*'VSWR Calculator'!$C$24)*(1+3*ABS(MOD('VSWR Calculator'!$C$23/Calculator!$F$21/2,1)-0.5))))/'VSWR Calculator'!$C$25)+$C44)^2+(1500*ABS(SIN(2*PI()*MOD(Calculator!$B$35/Calculator!$F$21,1)))*IF(MOD(Calculator!$B$35/Calculator!$F$21,1)&lt;0.5,-1,1))^2)),2))</f>
        <v>—</v>
      </c>
      <c r="GZ44" s="253" t="str">
        <f aca="false">IF(OR(Calculator!$E$22&lt;&gt;"YES",Calculator!$B$35&lt;Calculator!$G$22),"—",ROUND((1+SQRT(((50*POWER(80,POWER(COS(PI()*MOD(Calculator!$B$35/Calculator!$F$22,1)),2))+MIN(500,MAX(30,100*EXP(-0.3*'VSWR Calculator'!$C$24)*(1+3*ABS(MOD('VSWR Calculator'!$C$23/Calculator!$F$22/2,1)-0.5))))/'VSWR Calculator'!$C$25)-$C44)^2+(1500*ABS(SIN(2*PI()*MOD(Calculator!$B$35/Calculator!$F$22,1)))*IF(MOD(Calculator!$B$35/Calculator!$F$22,1)&lt;0.5,-1,1))^2)/SQRT(((50*POWER(80,POWER(COS(PI()*MOD(Calculator!$B$35/Calculator!$F$22,1)),2))+MIN(500,MAX(30,100*EXP(-0.3*'VSWR Calculator'!$C$24)*(1+3*ABS(MOD('VSWR Calculator'!$C$23/Calculator!$F$22/2,1)-0.5))))/'VSWR Calculator'!$C$25)+$C44)^2+(1500*ABS(SIN(2*PI()*MOD(Calculator!$B$35/Calculator!$F$22,1)))*IF(MOD(Calculator!$B$35/Calculator!$F$22,1)&lt;0.5,-1,1))^2))/(1-SQRT(((50*POWER(80,POWER(COS(PI()*MOD(Calculator!$B$35/Calculator!$F$22,1)),2))+MIN(500,MAX(30,100*EXP(-0.3*'VSWR Calculator'!$C$24)*(1+3*ABS(MOD('VSWR Calculator'!$C$23/Calculator!$F$22/2,1)-0.5))))/'VSWR Calculator'!$C$25)-$C44)^2+(1500*ABS(SIN(2*PI()*MOD(Calculator!$B$35/Calculator!$F$22,1)))*IF(MOD(Calculator!$B$35/Calculator!$F$22,1)&lt;0.5,-1,1))^2)/SQRT(((50*POWER(80,POWER(COS(PI()*MOD(Calculator!$B$35/Calculator!$F$22,1)),2))+MIN(500,MAX(30,100*EXP(-0.3*'VSWR Calculator'!$C$24)*(1+3*ABS(MOD('VSWR Calculator'!$C$23/Calculator!$F$22/2,1)-0.5))))/'VSWR Calculator'!$C$25)+$C44)^2+(1500*ABS(SIN(2*PI()*MOD(Calculator!$B$35/Calculator!$F$22,1)))*IF(MOD(Calculator!$B$35/Calculator!$F$22,1)&lt;0.5,-1,1))^2)),2))</f>
        <v>—</v>
      </c>
      <c r="HA44" s="253" t="n">
        <f aca="false">IFERROR(ROUND((IF(ISNUMBER(GP44),GP44,0)+IF(ISNUMBER(GQ44),GQ44,0)+IF(ISNUMBER(GR44),GR44,0)+IF(ISNUMBER(GS44),GS44,0)+IF(ISNUMBER(GT44),GT44,0)+IF(ISNUMBER(GU44),GU44,0)+IF(ISNUMBER(GV44),GV44,0)+IF(ISNUMBER(GW44),GW44,0)+IF(ISNUMBER(GX44),GX44,0)+IF(ISNUMBER(GY44),GY44,0)+IF(ISNUMBER(GZ44),GZ44,0))/(IF(ISNUMBER(GP44),1,0)+IF(ISNUMBER(GQ44),1,0)+IF(ISNUMBER(GR44),1,0)+IF(ISNUMBER(GS44),1,0)+IF(ISNUMBER(GT44),1,0)+IF(ISNUMBER(GU44),1,0)+IF(ISNUMBER(GV44),1,0)+IF(ISNUMBER(GW44),1,0)+IF(ISNUMBER(GX44),1,0)+IF(ISNUMBER(GY44),1,0)+IF(ISNUMBER(GZ44),1,0)),4),"")</f>
        <v>13.785</v>
      </c>
      <c r="HB44" s="253" t="str">
        <f aca="false">IF(OR(Calculator!$E$12&lt;&gt;"YES",Calculator!$B$36&lt;Calculator!$G$12),"—",ROUND((1+SQRT(((50*POWER(80,POWER(COS(PI()*MOD(Calculator!$B$36/Calculator!$F$12,1)),2))+MIN(500,MAX(30,100*EXP(-0.3*'VSWR Calculator'!$C$24)*(1+3*ABS(MOD('VSWR Calculator'!$C$23/Calculator!$F$12/2,1)-0.5))))/'VSWR Calculator'!$C$25)-$C44)^2+(1500*ABS(SIN(2*PI()*MOD(Calculator!$B$36/Calculator!$F$12,1)))*IF(MOD(Calculator!$B$36/Calculator!$F$12,1)&lt;0.5,-1,1))^2)/SQRT(((50*POWER(80,POWER(COS(PI()*MOD(Calculator!$B$36/Calculator!$F$12,1)),2))+MIN(500,MAX(30,100*EXP(-0.3*'VSWR Calculator'!$C$24)*(1+3*ABS(MOD('VSWR Calculator'!$C$23/Calculator!$F$12/2,1)-0.5))))/'VSWR Calculator'!$C$25)+$C44)^2+(1500*ABS(SIN(2*PI()*MOD(Calculator!$B$36/Calculator!$F$12,1)))*IF(MOD(Calculator!$B$36/Calculator!$F$12,1)&lt;0.5,-1,1))^2))/(1-SQRT(((50*POWER(80,POWER(COS(PI()*MOD(Calculator!$B$36/Calculator!$F$12,1)),2))+MIN(500,MAX(30,100*EXP(-0.3*'VSWR Calculator'!$C$24)*(1+3*ABS(MOD('VSWR Calculator'!$C$23/Calculator!$F$12/2,1)-0.5))))/'VSWR Calculator'!$C$25)-$C44)^2+(1500*ABS(SIN(2*PI()*MOD(Calculator!$B$36/Calculator!$F$12,1)))*IF(MOD(Calculator!$B$36/Calculator!$F$12,1)&lt;0.5,-1,1))^2)/SQRT(((50*POWER(80,POWER(COS(PI()*MOD(Calculator!$B$36/Calculator!$F$12,1)),2))+MIN(500,MAX(30,100*EXP(-0.3*'VSWR Calculator'!$C$24)*(1+3*ABS(MOD('VSWR Calculator'!$C$23/Calculator!$F$12/2,1)-0.5))))/'VSWR Calculator'!$C$25)+$C44)^2+(1500*ABS(SIN(2*PI()*MOD(Calculator!$B$36/Calculator!$F$12,1)))*IF(MOD(Calculator!$B$36/Calculator!$F$12,1)&lt;0.5,-1,1))^2)),2))</f>
        <v>—</v>
      </c>
      <c r="HC44" s="253" t="str">
        <f aca="false">IF(OR(Calculator!$E$13&lt;&gt;"YES",Calculator!$B$36&lt;Calculator!$G$13),"—",ROUND((1+SQRT(((50*POWER(80,POWER(COS(PI()*MOD(Calculator!$B$36/Calculator!$F$13,1)),2))+MIN(500,MAX(30,100*EXP(-0.3*'VSWR Calculator'!$C$24)*(1+3*ABS(MOD('VSWR Calculator'!$C$23/Calculator!$F$13/2,1)-0.5))))/'VSWR Calculator'!$C$25)-$C44)^2+(1500*ABS(SIN(2*PI()*MOD(Calculator!$B$36/Calculator!$F$13,1)))*IF(MOD(Calculator!$B$36/Calculator!$F$13,1)&lt;0.5,-1,1))^2)/SQRT(((50*POWER(80,POWER(COS(PI()*MOD(Calculator!$B$36/Calculator!$F$13,1)),2))+MIN(500,MAX(30,100*EXP(-0.3*'VSWR Calculator'!$C$24)*(1+3*ABS(MOD('VSWR Calculator'!$C$23/Calculator!$F$13/2,1)-0.5))))/'VSWR Calculator'!$C$25)+$C44)^2+(1500*ABS(SIN(2*PI()*MOD(Calculator!$B$36/Calculator!$F$13,1)))*IF(MOD(Calculator!$B$36/Calculator!$F$13,1)&lt;0.5,-1,1))^2))/(1-SQRT(((50*POWER(80,POWER(COS(PI()*MOD(Calculator!$B$36/Calculator!$F$13,1)),2))+MIN(500,MAX(30,100*EXP(-0.3*'VSWR Calculator'!$C$24)*(1+3*ABS(MOD('VSWR Calculator'!$C$23/Calculator!$F$13/2,1)-0.5))))/'VSWR Calculator'!$C$25)-$C44)^2+(1500*ABS(SIN(2*PI()*MOD(Calculator!$B$36/Calculator!$F$13,1)))*IF(MOD(Calculator!$B$36/Calculator!$F$13,1)&lt;0.5,-1,1))^2)/SQRT(((50*POWER(80,POWER(COS(PI()*MOD(Calculator!$B$36/Calculator!$F$13,1)),2))+MIN(500,MAX(30,100*EXP(-0.3*'VSWR Calculator'!$C$24)*(1+3*ABS(MOD('VSWR Calculator'!$C$23/Calculator!$F$13/2,1)-0.5))))/'VSWR Calculator'!$C$25)+$C44)^2+(1500*ABS(SIN(2*PI()*MOD(Calculator!$B$36/Calculator!$F$13,1)))*IF(MOD(Calculator!$B$36/Calculator!$F$13,1)&lt;0.5,-1,1))^2)),2))</f>
        <v>—</v>
      </c>
      <c r="HD44" s="253" t="str">
        <f aca="false">IF(OR(Calculator!$E$14&lt;&gt;"YES",Calculator!$B$36&lt;Calculator!$G$14),"—",ROUND((1+SQRT(((50*POWER(80,POWER(COS(PI()*MOD(Calculator!$B$36/Calculator!$F$14,1)),2))+MIN(500,MAX(30,100*EXP(-0.3*'VSWR Calculator'!$C$24)*(1+3*ABS(MOD('VSWR Calculator'!$C$23/Calculator!$F$14/2,1)-0.5))))/'VSWR Calculator'!$C$25)-$C44)^2+(1500*ABS(SIN(2*PI()*MOD(Calculator!$B$36/Calculator!$F$14,1)))*IF(MOD(Calculator!$B$36/Calculator!$F$14,1)&lt;0.5,-1,1))^2)/SQRT(((50*POWER(80,POWER(COS(PI()*MOD(Calculator!$B$36/Calculator!$F$14,1)),2))+MIN(500,MAX(30,100*EXP(-0.3*'VSWR Calculator'!$C$24)*(1+3*ABS(MOD('VSWR Calculator'!$C$23/Calculator!$F$14/2,1)-0.5))))/'VSWR Calculator'!$C$25)+$C44)^2+(1500*ABS(SIN(2*PI()*MOD(Calculator!$B$36/Calculator!$F$14,1)))*IF(MOD(Calculator!$B$36/Calculator!$F$14,1)&lt;0.5,-1,1))^2))/(1-SQRT(((50*POWER(80,POWER(COS(PI()*MOD(Calculator!$B$36/Calculator!$F$14,1)),2))+MIN(500,MAX(30,100*EXP(-0.3*'VSWR Calculator'!$C$24)*(1+3*ABS(MOD('VSWR Calculator'!$C$23/Calculator!$F$14/2,1)-0.5))))/'VSWR Calculator'!$C$25)-$C44)^2+(1500*ABS(SIN(2*PI()*MOD(Calculator!$B$36/Calculator!$F$14,1)))*IF(MOD(Calculator!$B$36/Calculator!$F$14,1)&lt;0.5,-1,1))^2)/SQRT(((50*POWER(80,POWER(COS(PI()*MOD(Calculator!$B$36/Calculator!$F$14,1)),2))+MIN(500,MAX(30,100*EXP(-0.3*'VSWR Calculator'!$C$24)*(1+3*ABS(MOD('VSWR Calculator'!$C$23/Calculator!$F$14/2,1)-0.5))))/'VSWR Calculator'!$C$25)+$C44)^2+(1500*ABS(SIN(2*PI()*MOD(Calculator!$B$36/Calculator!$F$14,1)))*IF(MOD(Calculator!$B$36/Calculator!$F$14,1)&lt;0.5,-1,1))^2)),2))</f>
        <v>—</v>
      </c>
      <c r="HE44" s="253" t="n">
        <f aca="false">IF(OR(Calculator!$E$15&lt;&gt;"YES",Calculator!$B$36&lt;Calculator!$G$15),"—",ROUND((1+SQRT(((50*POWER(80,POWER(COS(PI()*MOD(Calculator!$B$36/Calculator!$F$15,1)),2))+MIN(500,MAX(30,100*EXP(-0.3*'VSWR Calculator'!$C$24)*(1+3*ABS(MOD('VSWR Calculator'!$C$23/Calculator!$F$15/2,1)-0.5))))/'VSWR Calculator'!$C$25)-$C44)^2+(1500*ABS(SIN(2*PI()*MOD(Calculator!$B$36/Calculator!$F$15,1)))*IF(MOD(Calculator!$B$36/Calculator!$F$15,1)&lt;0.5,-1,1))^2)/SQRT(((50*POWER(80,POWER(COS(PI()*MOD(Calculator!$B$36/Calculator!$F$15,1)),2))+MIN(500,MAX(30,100*EXP(-0.3*'VSWR Calculator'!$C$24)*(1+3*ABS(MOD('VSWR Calculator'!$C$23/Calculator!$F$15/2,1)-0.5))))/'VSWR Calculator'!$C$25)+$C44)^2+(1500*ABS(SIN(2*PI()*MOD(Calculator!$B$36/Calculator!$F$15,1)))*IF(MOD(Calculator!$B$36/Calculator!$F$15,1)&lt;0.5,-1,1))^2))/(1-SQRT(((50*POWER(80,POWER(COS(PI()*MOD(Calculator!$B$36/Calculator!$F$15,1)),2))+MIN(500,MAX(30,100*EXP(-0.3*'VSWR Calculator'!$C$24)*(1+3*ABS(MOD('VSWR Calculator'!$C$23/Calculator!$F$15/2,1)-0.5))))/'VSWR Calculator'!$C$25)-$C44)^2+(1500*ABS(SIN(2*PI()*MOD(Calculator!$B$36/Calculator!$F$15,1)))*IF(MOD(Calculator!$B$36/Calculator!$F$15,1)&lt;0.5,-1,1))^2)/SQRT(((50*POWER(80,POWER(COS(PI()*MOD(Calculator!$B$36/Calculator!$F$15,1)),2))+MIN(500,MAX(30,100*EXP(-0.3*'VSWR Calculator'!$C$24)*(1+3*ABS(MOD('VSWR Calculator'!$C$23/Calculator!$F$15/2,1)-0.5))))/'VSWR Calculator'!$C$25)+$C44)^2+(1500*ABS(SIN(2*PI()*MOD(Calculator!$B$36/Calculator!$F$15,1)))*IF(MOD(Calculator!$B$36/Calculator!$F$15,1)&lt;0.5,-1,1))^2)),2))</f>
        <v>20.08</v>
      </c>
      <c r="HF44" s="253" t="str">
        <f aca="false">IF(OR(Calculator!$E$16&lt;&gt;"YES",Calculator!$B$36&lt;Calculator!$G$16),"—",ROUND((1+SQRT(((50*POWER(80,POWER(COS(PI()*MOD(Calculator!$B$36/Calculator!$F$16,1)),2))+MIN(500,MAX(30,100*EXP(-0.3*'VSWR Calculator'!$C$24)*(1+3*ABS(MOD('VSWR Calculator'!$C$23/Calculator!$F$16/2,1)-0.5))))/'VSWR Calculator'!$C$25)-$C44)^2+(1500*ABS(SIN(2*PI()*MOD(Calculator!$B$36/Calculator!$F$16,1)))*IF(MOD(Calculator!$B$36/Calculator!$F$16,1)&lt;0.5,-1,1))^2)/SQRT(((50*POWER(80,POWER(COS(PI()*MOD(Calculator!$B$36/Calculator!$F$16,1)),2))+MIN(500,MAX(30,100*EXP(-0.3*'VSWR Calculator'!$C$24)*(1+3*ABS(MOD('VSWR Calculator'!$C$23/Calculator!$F$16/2,1)-0.5))))/'VSWR Calculator'!$C$25)+$C44)^2+(1500*ABS(SIN(2*PI()*MOD(Calculator!$B$36/Calculator!$F$16,1)))*IF(MOD(Calculator!$B$36/Calculator!$F$16,1)&lt;0.5,-1,1))^2))/(1-SQRT(((50*POWER(80,POWER(COS(PI()*MOD(Calculator!$B$36/Calculator!$F$16,1)),2))+MIN(500,MAX(30,100*EXP(-0.3*'VSWR Calculator'!$C$24)*(1+3*ABS(MOD('VSWR Calculator'!$C$23/Calculator!$F$16/2,1)-0.5))))/'VSWR Calculator'!$C$25)-$C44)^2+(1500*ABS(SIN(2*PI()*MOD(Calculator!$B$36/Calculator!$F$16,1)))*IF(MOD(Calculator!$B$36/Calculator!$F$16,1)&lt;0.5,-1,1))^2)/SQRT(((50*POWER(80,POWER(COS(PI()*MOD(Calculator!$B$36/Calculator!$F$16,1)),2))+MIN(500,MAX(30,100*EXP(-0.3*'VSWR Calculator'!$C$24)*(1+3*ABS(MOD('VSWR Calculator'!$C$23/Calculator!$F$16/2,1)-0.5))))/'VSWR Calculator'!$C$25)+$C44)^2+(1500*ABS(SIN(2*PI()*MOD(Calculator!$B$36/Calculator!$F$16,1)))*IF(MOD(Calculator!$B$36/Calculator!$F$16,1)&lt;0.5,-1,1))^2)),2))</f>
        <v>—</v>
      </c>
      <c r="HG44" s="253" t="n">
        <f aca="false">IF(OR(Calculator!$E$17&lt;&gt;"YES",Calculator!$B$36&lt;Calculator!$G$17),"—",ROUND((1+SQRT(((50*POWER(80,POWER(COS(PI()*MOD(Calculator!$B$36/Calculator!$F$17,1)),2))+MIN(500,MAX(30,100*EXP(-0.3*'VSWR Calculator'!$C$24)*(1+3*ABS(MOD('VSWR Calculator'!$C$23/Calculator!$F$17/2,1)-0.5))))/'VSWR Calculator'!$C$25)-$C44)^2+(1500*ABS(SIN(2*PI()*MOD(Calculator!$B$36/Calculator!$F$17,1)))*IF(MOD(Calculator!$B$36/Calculator!$F$17,1)&lt;0.5,-1,1))^2)/SQRT(((50*POWER(80,POWER(COS(PI()*MOD(Calculator!$B$36/Calculator!$F$17,1)),2))+MIN(500,MAX(30,100*EXP(-0.3*'VSWR Calculator'!$C$24)*(1+3*ABS(MOD('VSWR Calculator'!$C$23/Calculator!$F$17/2,1)-0.5))))/'VSWR Calculator'!$C$25)+$C44)^2+(1500*ABS(SIN(2*PI()*MOD(Calculator!$B$36/Calculator!$F$17,1)))*IF(MOD(Calculator!$B$36/Calculator!$F$17,1)&lt;0.5,-1,1))^2))/(1-SQRT(((50*POWER(80,POWER(COS(PI()*MOD(Calculator!$B$36/Calculator!$F$17,1)),2))+MIN(500,MAX(30,100*EXP(-0.3*'VSWR Calculator'!$C$24)*(1+3*ABS(MOD('VSWR Calculator'!$C$23/Calculator!$F$17/2,1)-0.5))))/'VSWR Calculator'!$C$25)-$C44)^2+(1500*ABS(SIN(2*PI()*MOD(Calculator!$B$36/Calculator!$F$17,1)))*IF(MOD(Calculator!$B$36/Calculator!$F$17,1)&lt;0.5,-1,1))^2)/SQRT(((50*POWER(80,POWER(COS(PI()*MOD(Calculator!$B$36/Calculator!$F$17,1)),2))+MIN(500,MAX(30,100*EXP(-0.3*'VSWR Calculator'!$C$24)*(1+3*ABS(MOD('VSWR Calculator'!$C$23/Calculator!$F$17/2,1)-0.5))))/'VSWR Calculator'!$C$25)+$C44)^2+(1500*ABS(SIN(2*PI()*MOD(Calculator!$B$36/Calculator!$F$17,1)))*IF(MOD(Calculator!$B$36/Calculator!$F$17,1)&lt;0.5,-1,1))^2)),2))</f>
        <v>22.48</v>
      </c>
      <c r="HH44" s="253" t="str">
        <f aca="false">IF(OR(Calculator!$E$18&lt;&gt;"YES",Calculator!$B$36&lt;Calculator!$G$18),"—",ROUND((1+SQRT(((50*POWER(80,POWER(COS(PI()*MOD(Calculator!$B$36/Calculator!$F$18,1)),2))+MIN(500,MAX(30,100*EXP(-0.3*'VSWR Calculator'!$C$24)*(1+3*ABS(MOD('VSWR Calculator'!$C$23/Calculator!$F$18/2,1)-0.5))))/'VSWR Calculator'!$C$25)-$C44)^2+(1500*ABS(SIN(2*PI()*MOD(Calculator!$B$36/Calculator!$F$18,1)))*IF(MOD(Calculator!$B$36/Calculator!$F$18,1)&lt;0.5,-1,1))^2)/SQRT(((50*POWER(80,POWER(COS(PI()*MOD(Calculator!$B$36/Calculator!$F$18,1)),2))+MIN(500,MAX(30,100*EXP(-0.3*'VSWR Calculator'!$C$24)*(1+3*ABS(MOD('VSWR Calculator'!$C$23/Calculator!$F$18/2,1)-0.5))))/'VSWR Calculator'!$C$25)+$C44)^2+(1500*ABS(SIN(2*PI()*MOD(Calculator!$B$36/Calculator!$F$18,1)))*IF(MOD(Calculator!$B$36/Calculator!$F$18,1)&lt;0.5,-1,1))^2))/(1-SQRT(((50*POWER(80,POWER(COS(PI()*MOD(Calculator!$B$36/Calculator!$F$18,1)),2))+MIN(500,MAX(30,100*EXP(-0.3*'VSWR Calculator'!$C$24)*(1+3*ABS(MOD('VSWR Calculator'!$C$23/Calculator!$F$18/2,1)-0.5))))/'VSWR Calculator'!$C$25)-$C44)^2+(1500*ABS(SIN(2*PI()*MOD(Calculator!$B$36/Calculator!$F$18,1)))*IF(MOD(Calculator!$B$36/Calculator!$F$18,1)&lt;0.5,-1,1))^2)/SQRT(((50*POWER(80,POWER(COS(PI()*MOD(Calculator!$B$36/Calculator!$F$18,1)),2))+MIN(500,MAX(30,100*EXP(-0.3*'VSWR Calculator'!$C$24)*(1+3*ABS(MOD('VSWR Calculator'!$C$23/Calculator!$F$18/2,1)-0.5))))/'VSWR Calculator'!$C$25)+$C44)^2+(1500*ABS(SIN(2*PI()*MOD(Calculator!$B$36/Calculator!$F$18,1)))*IF(MOD(Calculator!$B$36/Calculator!$F$18,1)&lt;0.5,-1,1))^2)),2))</f>
        <v>—</v>
      </c>
      <c r="HI44" s="253" t="str">
        <f aca="false">IF(OR(Calculator!$E$19&lt;&gt;"YES",Calculator!$B$36&lt;Calculator!$G$19),"—",ROUND((1+SQRT(((50*POWER(80,POWER(COS(PI()*MOD(Calculator!$B$36/Calculator!$F$19,1)),2))+MIN(500,MAX(30,100*EXP(-0.3*'VSWR Calculator'!$C$24)*(1+3*ABS(MOD('VSWR Calculator'!$C$23/Calculator!$F$19/2,1)-0.5))))/'VSWR Calculator'!$C$25)-$C44)^2+(1500*ABS(SIN(2*PI()*MOD(Calculator!$B$36/Calculator!$F$19,1)))*IF(MOD(Calculator!$B$36/Calculator!$F$19,1)&lt;0.5,-1,1))^2)/SQRT(((50*POWER(80,POWER(COS(PI()*MOD(Calculator!$B$36/Calculator!$F$19,1)),2))+MIN(500,MAX(30,100*EXP(-0.3*'VSWR Calculator'!$C$24)*(1+3*ABS(MOD('VSWR Calculator'!$C$23/Calculator!$F$19/2,1)-0.5))))/'VSWR Calculator'!$C$25)+$C44)^2+(1500*ABS(SIN(2*PI()*MOD(Calculator!$B$36/Calculator!$F$19,1)))*IF(MOD(Calculator!$B$36/Calculator!$F$19,1)&lt;0.5,-1,1))^2))/(1-SQRT(((50*POWER(80,POWER(COS(PI()*MOD(Calculator!$B$36/Calculator!$F$19,1)),2))+MIN(500,MAX(30,100*EXP(-0.3*'VSWR Calculator'!$C$24)*(1+3*ABS(MOD('VSWR Calculator'!$C$23/Calculator!$F$19/2,1)-0.5))))/'VSWR Calculator'!$C$25)-$C44)^2+(1500*ABS(SIN(2*PI()*MOD(Calculator!$B$36/Calculator!$F$19,1)))*IF(MOD(Calculator!$B$36/Calculator!$F$19,1)&lt;0.5,-1,1))^2)/SQRT(((50*POWER(80,POWER(COS(PI()*MOD(Calculator!$B$36/Calculator!$F$19,1)),2))+MIN(500,MAX(30,100*EXP(-0.3*'VSWR Calculator'!$C$24)*(1+3*ABS(MOD('VSWR Calculator'!$C$23/Calculator!$F$19/2,1)-0.5))))/'VSWR Calculator'!$C$25)+$C44)^2+(1500*ABS(SIN(2*PI()*MOD(Calculator!$B$36/Calculator!$F$19,1)))*IF(MOD(Calculator!$B$36/Calculator!$F$19,1)&lt;0.5,-1,1))^2)),2))</f>
        <v>—</v>
      </c>
      <c r="HJ44" s="253" t="str">
        <f aca="false">IF(OR(Calculator!$E$20&lt;&gt;"YES",Calculator!$B$36&lt;Calculator!$G$20),"—",ROUND((1+SQRT(((50*POWER(80,POWER(COS(PI()*MOD(Calculator!$B$36/Calculator!$F$20,1)),2))+MIN(500,MAX(30,100*EXP(-0.3*'VSWR Calculator'!$C$24)*(1+3*ABS(MOD('VSWR Calculator'!$C$23/Calculator!$F$20/2,1)-0.5))))/'VSWR Calculator'!$C$25)-$C44)^2+(1500*ABS(SIN(2*PI()*MOD(Calculator!$B$36/Calculator!$F$20,1)))*IF(MOD(Calculator!$B$36/Calculator!$F$20,1)&lt;0.5,-1,1))^2)/SQRT(((50*POWER(80,POWER(COS(PI()*MOD(Calculator!$B$36/Calculator!$F$20,1)),2))+MIN(500,MAX(30,100*EXP(-0.3*'VSWR Calculator'!$C$24)*(1+3*ABS(MOD('VSWR Calculator'!$C$23/Calculator!$F$20/2,1)-0.5))))/'VSWR Calculator'!$C$25)+$C44)^2+(1500*ABS(SIN(2*PI()*MOD(Calculator!$B$36/Calculator!$F$20,1)))*IF(MOD(Calculator!$B$36/Calculator!$F$20,1)&lt;0.5,-1,1))^2))/(1-SQRT(((50*POWER(80,POWER(COS(PI()*MOD(Calculator!$B$36/Calculator!$F$20,1)),2))+MIN(500,MAX(30,100*EXP(-0.3*'VSWR Calculator'!$C$24)*(1+3*ABS(MOD('VSWR Calculator'!$C$23/Calculator!$F$20/2,1)-0.5))))/'VSWR Calculator'!$C$25)-$C44)^2+(1500*ABS(SIN(2*PI()*MOD(Calculator!$B$36/Calculator!$F$20,1)))*IF(MOD(Calculator!$B$36/Calculator!$F$20,1)&lt;0.5,-1,1))^2)/SQRT(((50*POWER(80,POWER(COS(PI()*MOD(Calculator!$B$36/Calculator!$F$20,1)),2))+MIN(500,MAX(30,100*EXP(-0.3*'VSWR Calculator'!$C$24)*(1+3*ABS(MOD('VSWR Calculator'!$C$23/Calculator!$F$20/2,1)-0.5))))/'VSWR Calculator'!$C$25)+$C44)^2+(1500*ABS(SIN(2*PI()*MOD(Calculator!$B$36/Calculator!$F$20,1)))*IF(MOD(Calculator!$B$36/Calculator!$F$20,1)&lt;0.5,-1,1))^2)),2))</f>
        <v>—</v>
      </c>
      <c r="HK44" s="253" t="str">
        <f aca="false">IF(OR(Calculator!$E$21&lt;&gt;"YES",Calculator!$B$36&lt;Calculator!$G$21),"—",ROUND((1+SQRT(((50*POWER(80,POWER(COS(PI()*MOD(Calculator!$B$36/Calculator!$F$21,1)),2))+MIN(500,MAX(30,100*EXP(-0.3*'VSWR Calculator'!$C$24)*(1+3*ABS(MOD('VSWR Calculator'!$C$23/Calculator!$F$21/2,1)-0.5))))/'VSWR Calculator'!$C$25)-$C44)^2+(1500*ABS(SIN(2*PI()*MOD(Calculator!$B$36/Calculator!$F$21,1)))*IF(MOD(Calculator!$B$36/Calculator!$F$21,1)&lt;0.5,-1,1))^2)/SQRT(((50*POWER(80,POWER(COS(PI()*MOD(Calculator!$B$36/Calculator!$F$21,1)),2))+MIN(500,MAX(30,100*EXP(-0.3*'VSWR Calculator'!$C$24)*(1+3*ABS(MOD('VSWR Calculator'!$C$23/Calculator!$F$21/2,1)-0.5))))/'VSWR Calculator'!$C$25)+$C44)^2+(1500*ABS(SIN(2*PI()*MOD(Calculator!$B$36/Calculator!$F$21,1)))*IF(MOD(Calculator!$B$36/Calculator!$F$21,1)&lt;0.5,-1,1))^2))/(1-SQRT(((50*POWER(80,POWER(COS(PI()*MOD(Calculator!$B$36/Calculator!$F$21,1)),2))+MIN(500,MAX(30,100*EXP(-0.3*'VSWR Calculator'!$C$24)*(1+3*ABS(MOD('VSWR Calculator'!$C$23/Calculator!$F$21/2,1)-0.5))))/'VSWR Calculator'!$C$25)-$C44)^2+(1500*ABS(SIN(2*PI()*MOD(Calculator!$B$36/Calculator!$F$21,1)))*IF(MOD(Calculator!$B$36/Calculator!$F$21,1)&lt;0.5,-1,1))^2)/SQRT(((50*POWER(80,POWER(COS(PI()*MOD(Calculator!$B$36/Calculator!$F$21,1)),2))+MIN(500,MAX(30,100*EXP(-0.3*'VSWR Calculator'!$C$24)*(1+3*ABS(MOD('VSWR Calculator'!$C$23/Calculator!$F$21/2,1)-0.5))))/'VSWR Calculator'!$C$25)+$C44)^2+(1500*ABS(SIN(2*PI()*MOD(Calculator!$B$36/Calculator!$F$21,1)))*IF(MOD(Calculator!$B$36/Calculator!$F$21,1)&lt;0.5,-1,1))^2)),2))</f>
        <v>—</v>
      </c>
      <c r="HL44" s="253" t="str">
        <f aca="false">IF(OR(Calculator!$E$22&lt;&gt;"YES",Calculator!$B$36&lt;Calculator!$G$22),"—",ROUND((1+SQRT(((50*POWER(80,POWER(COS(PI()*MOD(Calculator!$B$36/Calculator!$F$22,1)),2))+MIN(500,MAX(30,100*EXP(-0.3*'VSWR Calculator'!$C$24)*(1+3*ABS(MOD('VSWR Calculator'!$C$23/Calculator!$F$22/2,1)-0.5))))/'VSWR Calculator'!$C$25)-$C44)^2+(1500*ABS(SIN(2*PI()*MOD(Calculator!$B$36/Calculator!$F$22,1)))*IF(MOD(Calculator!$B$36/Calculator!$F$22,1)&lt;0.5,-1,1))^2)/SQRT(((50*POWER(80,POWER(COS(PI()*MOD(Calculator!$B$36/Calculator!$F$22,1)),2))+MIN(500,MAX(30,100*EXP(-0.3*'VSWR Calculator'!$C$24)*(1+3*ABS(MOD('VSWR Calculator'!$C$23/Calculator!$F$22/2,1)-0.5))))/'VSWR Calculator'!$C$25)+$C44)^2+(1500*ABS(SIN(2*PI()*MOD(Calculator!$B$36/Calculator!$F$22,1)))*IF(MOD(Calculator!$B$36/Calculator!$F$22,1)&lt;0.5,-1,1))^2))/(1-SQRT(((50*POWER(80,POWER(COS(PI()*MOD(Calculator!$B$36/Calculator!$F$22,1)),2))+MIN(500,MAX(30,100*EXP(-0.3*'VSWR Calculator'!$C$24)*(1+3*ABS(MOD('VSWR Calculator'!$C$23/Calculator!$F$22/2,1)-0.5))))/'VSWR Calculator'!$C$25)-$C44)^2+(1500*ABS(SIN(2*PI()*MOD(Calculator!$B$36/Calculator!$F$22,1)))*IF(MOD(Calculator!$B$36/Calculator!$F$22,1)&lt;0.5,-1,1))^2)/SQRT(((50*POWER(80,POWER(COS(PI()*MOD(Calculator!$B$36/Calculator!$F$22,1)),2))+MIN(500,MAX(30,100*EXP(-0.3*'VSWR Calculator'!$C$24)*(1+3*ABS(MOD('VSWR Calculator'!$C$23/Calculator!$F$22/2,1)-0.5))))/'VSWR Calculator'!$C$25)+$C44)^2+(1500*ABS(SIN(2*PI()*MOD(Calculator!$B$36/Calculator!$F$22,1)))*IF(MOD(Calculator!$B$36/Calculator!$F$22,1)&lt;0.5,-1,1))^2)),2))</f>
        <v>—</v>
      </c>
      <c r="HM44" s="253" t="n">
        <f aca="false">IFERROR(ROUND((IF(ISNUMBER(HB44),HB44,0)+IF(ISNUMBER(HC44),HC44,0)+IF(ISNUMBER(HD44),HD44,0)+IF(ISNUMBER(HE44),HE44,0)+IF(ISNUMBER(HF44),HF44,0)+IF(ISNUMBER(HG44),HG44,0)+IF(ISNUMBER(HH44),HH44,0)+IF(ISNUMBER(HI44),HI44,0)+IF(ISNUMBER(HJ44),HJ44,0)+IF(ISNUMBER(HK44),HK44,0)+IF(ISNUMBER(HL44),HL44,0))/(IF(ISNUMBER(HB44),1,0)+IF(ISNUMBER(HC44),1,0)+IF(ISNUMBER(HD44),1,0)+IF(ISNUMBER(HE44),1,0)+IF(ISNUMBER(HF44),1,0)+IF(ISNUMBER(HG44),1,0)+IF(ISNUMBER(HH44),1,0)+IF(ISNUMBER(HI44),1,0)+IF(ISNUMBER(HJ44),1,0)+IF(ISNUMBER(HK44),1,0)+IF(ISNUMBER(HL44),1,0)),4),"")</f>
        <v>21.28</v>
      </c>
      <c r="HN44" s="253" t="str">
        <f aca="false">IF(OR(Calculator!$E$12&lt;&gt;"YES",Calculator!$B$37&lt;Calculator!$G$12),"—",ROUND((1+SQRT(((50*POWER(80,POWER(COS(PI()*MOD(Calculator!$B$37/Calculator!$F$12,1)),2))+MIN(500,MAX(30,100*EXP(-0.3*'VSWR Calculator'!$C$24)*(1+3*ABS(MOD('VSWR Calculator'!$C$23/Calculator!$F$12/2,1)-0.5))))/'VSWR Calculator'!$C$25)-$C44)^2+(1500*ABS(SIN(2*PI()*MOD(Calculator!$B$37/Calculator!$F$12,1)))*IF(MOD(Calculator!$B$37/Calculator!$F$12,1)&lt;0.5,-1,1))^2)/SQRT(((50*POWER(80,POWER(COS(PI()*MOD(Calculator!$B$37/Calculator!$F$12,1)),2))+MIN(500,MAX(30,100*EXP(-0.3*'VSWR Calculator'!$C$24)*(1+3*ABS(MOD('VSWR Calculator'!$C$23/Calculator!$F$12/2,1)-0.5))))/'VSWR Calculator'!$C$25)+$C44)^2+(1500*ABS(SIN(2*PI()*MOD(Calculator!$B$37/Calculator!$F$12,1)))*IF(MOD(Calculator!$B$37/Calculator!$F$12,1)&lt;0.5,-1,1))^2))/(1-SQRT(((50*POWER(80,POWER(COS(PI()*MOD(Calculator!$B$37/Calculator!$F$12,1)),2))+MIN(500,MAX(30,100*EXP(-0.3*'VSWR Calculator'!$C$24)*(1+3*ABS(MOD('VSWR Calculator'!$C$23/Calculator!$F$12/2,1)-0.5))))/'VSWR Calculator'!$C$25)-$C44)^2+(1500*ABS(SIN(2*PI()*MOD(Calculator!$B$37/Calculator!$F$12,1)))*IF(MOD(Calculator!$B$37/Calculator!$F$12,1)&lt;0.5,-1,1))^2)/SQRT(((50*POWER(80,POWER(COS(PI()*MOD(Calculator!$B$37/Calculator!$F$12,1)),2))+MIN(500,MAX(30,100*EXP(-0.3*'VSWR Calculator'!$C$24)*(1+3*ABS(MOD('VSWR Calculator'!$C$23/Calculator!$F$12/2,1)-0.5))))/'VSWR Calculator'!$C$25)+$C44)^2+(1500*ABS(SIN(2*PI()*MOD(Calculator!$B$37/Calculator!$F$12,1)))*IF(MOD(Calculator!$B$37/Calculator!$F$12,1)&lt;0.5,-1,1))^2)),2))</f>
        <v>—</v>
      </c>
      <c r="HO44" s="253" t="str">
        <f aca="false">IF(OR(Calculator!$E$13&lt;&gt;"YES",Calculator!$B$37&lt;Calculator!$G$13),"—",ROUND((1+SQRT(((50*POWER(80,POWER(COS(PI()*MOD(Calculator!$B$37/Calculator!$F$13,1)),2))+MIN(500,MAX(30,100*EXP(-0.3*'VSWR Calculator'!$C$24)*(1+3*ABS(MOD('VSWR Calculator'!$C$23/Calculator!$F$13/2,1)-0.5))))/'VSWR Calculator'!$C$25)-$C44)^2+(1500*ABS(SIN(2*PI()*MOD(Calculator!$B$37/Calculator!$F$13,1)))*IF(MOD(Calculator!$B$37/Calculator!$F$13,1)&lt;0.5,-1,1))^2)/SQRT(((50*POWER(80,POWER(COS(PI()*MOD(Calculator!$B$37/Calculator!$F$13,1)),2))+MIN(500,MAX(30,100*EXP(-0.3*'VSWR Calculator'!$C$24)*(1+3*ABS(MOD('VSWR Calculator'!$C$23/Calculator!$F$13/2,1)-0.5))))/'VSWR Calculator'!$C$25)+$C44)^2+(1500*ABS(SIN(2*PI()*MOD(Calculator!$B$37/Calculator!$F$13,1)))*IF(MOD(Calculator!$B$37/Calculator!$F$13,1)&lt;0.5,-1,1))^2))/(1-SQRT(((50*POWER(80,POWER(COS(PI()*MOD(Calculator!$B$37/Calculator!$F$13,1)),2))+MIN(500,MAX(30,100*EXP(-0.3*'VSWR Calculator'!$C$24)*(1+3*ABS(MOD('VSWR Calculator'!$C$23/Calculator!$F$13/2,1)-0.5))))/'VSWR Calculator'!$C$25)-$C44)^2+(1500*ABS(SIN(2*PI()*MOD(Calculator!$B$37/Calculator!$F$13,1)))*IF(MOD(Calculator!$B$37/Calculator!$F$13,1)&lt;0.5,-1,1))^2)/SQRT(((50*POWER(80,POWER(COS(PI()*MOD(Calculator!$B$37/Calculator!$F$13,1)),2))+MIN(500,MAX(30,100*EXP(-0.3*'VSWR Calculator'!$C$24)*(1+3*ABS(MOD('VSWR Calculator'!$C$23/Calculator!$F$13/2,1)-0.5))))/'VSWR Calculator'!$C$25)+$C44)^2+(1500*ABS(SIN(2*PI()*MOD(Calculator!$B$37/Calculator!$F$13,1)))*IF(MOD(Calculator!$B$37/Calculator!$F$13,1)&lt;0.5,-1,1))^2)),2))</f>
        <v>—</v>
      </c>
      <c r="HP44" s="253" t="str">
        <f aca="false">IF(OR(Calculator!$E$14&lt;&gt;"YES",Calculator!$B$37&lt;Calculator!$G$14),"—",ROUND((1+SQRT(((50*POWER(80,POWER(COS(PI()*MOD(Calculator!$B$37/Calculator!$F$14,1)),2))+MIN(500,MAX(30,100*EXP(-0.3*'VSWR Calculator'!$C$24)*(1+3*ABS(MOD('VSWR Calculator'!$C$23/Calculator!$F$14/2,1)-0.5))))/'VSWR Calculator'!$C$25)-$C44)^2+(1500*ABS(SIN(2*PI()*MOD(Calculator!$B$37/Calculator!$F$14,1)))*IF(MOD(Calculator!$B$37/Calculator!$F$14,1)&lt;0.5,-1,1))^2)/SQRT(((50*POWER(80,POWER(COS(PI()*MOD(Calculator!$B$37/Calculator!$F$14,1)),2))+MIN(500,MAX(30,100*EXP(-0.3*'VSWR Calculator'!$C$24)*(1+3*ABS(MOD('VSWR Calculator'!$C$23/Calculator!$F$14/2,1)-0.5))))/'VSWR Calculator'!$C$25)+$C44)^2+(1500*ABS(SIN(2*PI()*MOD(Calculator!$B$37/Calculator!$F$14,1)))*IF(MOD(Calculator!$B$37/Calculator!$F$14,1)&lt;0.5,-1,1))^2))/(1-SQRT(((50*POWER(80,POWER(COS(PI()*MOD(Calculator!$B$37/Calculator!$F$14,1)),2))+MIN(500,MAX(30,100*EXP(-0.3*'VSWR Calculator'!$C$24)*(1+3*ABS(MOD('VSWR Calculator'!$C$23/Calculator!$F$14/2,1)-0.5))))/'VSWR Calculator'!$C$25)-$C44)^2+(1500*ABS(SIN(2*PI()*MOD(Calculator!$B$37/Calculator!$F$14,1)))*IF(MOD(Calculator!$B$37/Calculator!$F$14,1)&lt;0.5,-1,1))^2)/SQRT(((50*POWER(80,POWER(COS(PI()*MOD(Calculator!$B$37/Calculator!$F$14,1)),2))+MIN(500,MAX(30,100*EXP(-0.3*'VSWR Calculator'!$C$24)*(1+3*ABS(MOD('VSWR Calculator'!$C$23/Calculator!$F$14/2,1)-0.5))))/'VSWR Calculator'!$C$25)+$C44)^2+(1500*ABS(SIN(2*PI()*MOD(Calculator!$B$37/Calculator!$F$14,1)))*IF(MOD(Calculator!$B$37/Calculator!$F$14,1)&lt;0.5,-1,1))^2)),2))</f>
        <v>—</v>
      </c>
      <c r="HQ44" s="253" t="n">
        <f aca="false">IF(OR(Calculator!$E$15&lt;&gt;"YES",Calculator!$B$37&lt;Calculator!$G$15),"—",ROUND((1+SQRT(((50*POWER(80,POWER(COS(PI()*MOD(Calculator!$B$37/Calculator!$F$15,1)),2))+MIN(500,MAX(30,100*EXP(-0.3*'VSWR Calculator'!$C$24)*(1+3*ABS(MOD('VSWR Calculator'!$C$23/Calculator!$F$15/2,1)-0.5))))/'VSWR Calculator'!$C$25)-$C44)^2+(1500*ABS(SIN(2*PI()*MOD(Calculator!$B$37/Calculator!$F$15,1)))*IF(MOD(Calculator!$B$37/Calculator!$F$15,1)&lt;0.5,-1,1))^2)/SQRT(((50*POWER(80,POWER(COS(PI()*MOD(Calculator!$B$37/Calculator!$F$15,1)),2))+MIN(500,MAX(30,100*EXP(-0.3*'VSWR Calculator'!$C$24)*(1+3*ABS(MOD('VSWR Calculator'!$C$23/Calculator!$F$15/2,1)-0.5))))/'VSWR Calculator'!$C$25)+$C44)^2+(1500*ABS(SIN(2*PI()*MOD(Calculator!$B$37/Calculator!$F$15,1)))*IF(MOD(Calculator!$B$37/Calculator!$F$15,1)&lt;0.5,-1,1))^2))/(1-SQRT(((50*POWER(80,POWER(COS(PI()*MOD(Calculator!$B$37/Calculator!$F$15,1)),2))+MIN(500,MAX(30,100*EXP(-0.3*'VSWR Calculator'!$C$24)*(1+3*ABS(MOD('VSWR Calculator'!$C$23/Calculator!$F$15/2,1)-0.5))))/'VSWR Calculator'!$C$25)-$C44)^2+(1500*ABS(SIN(2*PI()*MOD(Calculator!$B$37/Calculator!$F$15,1)))*IF(MOD(Calculator!$B$37/Calculator!$F$15,1)&lt;0.5,-1,1))^2)/SQRT(((50*POWER(80,POWER(COS(PI()*MOD(Calculator!$B$37/Calculator!$F$15,1)),2))+MIN(500,MAX(30,100*EXP(-0.3*'VSWR Calculator'!$C$24)*(1+3*ABS(MOD('VSWR Calculator'!$C$23/Calculator!$F$15/2,1)-0.5))))/'VSWR Calculator'!$C$25)+$C44)^2+(1500*ABS(SIN(2*PI()*MOD(Calculator!$B$37/Calculator!$F$15,1)))*IF(MOD(Calculator!$B$37/Calculator!$F$15,1)&lt;0.5,-1,1))^2)),2))</f>
        <v>5.34</v>
      </c>
      <c r="HR44" s="253" t="str">
        <f aca="false">IF(OR(Calculator!$E$16&lt;&gt;"YES",Calculator!$B$37&lt;Calculator!$G$16),"—",ROUND((1+SQRT(((50*POWER(80,POWER(COS(PI()*MOD(Calculator!$B$37/Calculator!$F$16,1)),2))+MIN(500,MAX(30,100*EXP(-0.3*'VSWR Calculator'!$C$24)*(1+3*ABS(MOD('VSWR Calculator'!$C$23/Calculator!$F$16/2,1)-0.5))))/'VSWR Calculator'!$C$25)-$C44)^2+(1500*ABS(SIN(2*PI()*MOD(Calculator!$B$37/Calculator!$F$16,1)))*IF(MOD(Calculator!$B$37/Calculator!$F$16,1)&lt;0.5,-1,1))^2)/SQRT(((50*POWER(80,POWER(COS(PI()*MOD(Calculator!$B$37/Calculator!$F$16,1)),2))+MIN(500,MAX(30,100*EXP(-0.3*'VSWR Calculator'!$C$24)*(1+3*ABS(MOD('VSWR Calculator'!$C$23/Calculator!$F$16/2,1)-0.5))))/'VSWR Calculator'!$C$25)+$C44)^2+(1500*ABS(SIN(2*PI()*MOD(Calculator!$B$37/Calculator!$F$16,1)))*IF(MOD(Calculator!$B$37/Calculator!$F$16,1)&lt;0.5,-1,1))^2))/(1-SQRT(((50*POWER(80,POWER(COS(PI()*MOD(Calculator!$B$37/Calculator!$F$16,1)),2))+MIN(500,MAX(30,100*EXP(-0.3*'VSWR Calculator'!$C$24)*(1+3*ABS(MOD('VSWR Calculator'!$C$23/Calculator!$F$16/2,1)-0.5))))/'VSWR Calculator'!$C$25)-$C44)^2+(1500*ABS(SIN(2*PI()*MOD(Calculator!$B$37/Calculator!$F$16,1)))*IF(MOD(Calculator!$B$37/Calculator!$F$16,1)&lt;0.5,-1,1))^2)/SQRT(((50*POWER(80,POWER(COS(PI()*MOD(Calculator!$B$37/Calculator!$F$16,1)),2))+MIN(500,MAX(30,100*EXP(-0.3*'VSWR Calculator'!$C$24)*(1+3*ABS(MOD('VSWR Calculator'!$C$23/Calculator!$F$16/2,1)-0.5))))/'VSWR Calculator'!$C$25)+$C44)^2+(1500*ABS(SIN(2*PI()*MOD(Calculator!$B$37/Calculator!$F$16,1)))*IF(MOD(Calculator!$B$37/Calculator!$F$16,1)&lt;0.5,-1,1))^2)),2))</f>
        <v>—</v>
      </c>
      <c r="HS44" s="253" t="n">
        <f aca="false">IF(OR(Calculator!$E$17&lt;&gt;"YES",Calculator!$B$37&lt;Calculator!$G$17),"—",ROUND((1+SQRT(((50*POWER(80,POWER(COS(PI()*MOD(Calculator!$B$37/Calculator!$F$17,1)),2))+MIN(500,MAX(30,100*EXP(-0.3*'VSWR Calculator'!$C$24)*(1+3*ABS(MOD('VSWR Calculator'!$C$23/Calculator!$F$17/2,1)-0.5))))/'VSWR Calculator'!$C$25)-$C44)^2+(1500*ABS(SIN(2*PI()*MOD(Calculator!$B$37/Calculator!$F$17,1)))*IF(MOD(Calculator!$B$37/Calculator!$F$17,1)&lt;0.5,-1,1))^2)/SQRT(((50*POWER(80,POWER(COS(PI()*MOD(Calculator!$B$37/Calculator!$F$17,1)),2))+MIN(500,MAX(30,100*EXP(-0.3*'VSWR Calculator'!$C$24)*(1+3*ABS(MOD('VSWR Calculator'!$C$23/Calculator!$F$17/2,1)-0.5))))/'VSWR Calculator'!$C$25)+$C44)^2+(1500*ABS(SIN(2*PI()*MOD(Calculator!$B$37/Calculator!$F$17,1)))*IF(MOD(Calculator!$B$37/Calculator!$F$17,1)&lt;0.5,-1,1))^2))/(1-SQRT(((50*POWER(80,POWER(COS(PI()*MOD(Calculator!$B$37/Calculator!$F$17,1)),2))+MIN(500,MAX(30,100*EXP(-0.3*'VSWR Calculator'!$C$24)*(1+3*ABS(MOD('VSWR Calculator'!$C$23/Calculator!$F$17/2,1)-0.5))))/'VSWR Calculator'!$C$25)-$C44)^2+(1500*ABS(SIN(2*PI()*MOD(Calculator!$B$37/Calculator!$F$17,1)))*IF(MOD(Calculator!$B$37/Calculator!$F$17,1)&lt;0.5,-1,1))^2)/SQRT(((50*POWER(80,POWER(COS(PI()*MOD(Calculator!$B$37/Calculator!$F$17,1)),2))+MIN(500,MAX(30,100*EXP(-0.3*'VSWR Calculator'!$C$24)*(1+3*ABS(MOD('VSWR Calculator'!$C$23/Calculator!$F$17/2,1)-0.5))))/'VSWR Calculator'!$C$25)+$C44)^2+(1500*ABS(SIN(2*PI()*MOD(Calculator!$B$37/Calculator!$F$17,1)))*IF(MOD(Calculator!$B$37/Calculator!$F$17,1)&lt;0.5,-1,1))^2)),2))</f>
        <v>19.25</v>
      </c>
      <c r="HT44" s="253" t="str">
        <f aca="false">IF(OR(Calculator!$E$18&lt;&gt;"YES",Calculator!$B$37&lt;Calculator!$G$18),"—",ROUND((1+SQRT(((50*POWER(80,POWER(COS(PI()*MOD(Calculator!$B$37/Calculator!$F$18,1)),2))+MIN(500,MAX(30,100*EXP(-0.3*'VSWR Calculator'!$C$24)*(1+3*ABS(MOD('VSWR Calculator'!$C$23/Calculator!$F$18/2,1)-0.5))))/'VSWR Calculator'!$C$25)-$C44)^2+(1500*ABS(SIN(2*PI()*MOD(Calculator!$B$37/Calculator!$F$18,1)))*IF(MOD(Calculator!$B$37/Calculator!$F$18,1)&lt;0.5,-1,1))^2)/SQRT(((50*POWER(80,POWER(COS(PI()*MOD(Calculator!$B$37/Calculator!$F$18,1)),2))+MIN(500,MAX(30,100*EXP(-0.3*'VSWR Calculator'!$C$24)*(1+3*ABS(MOD('VSWR Calculator'!$C$23/Calculator!$F$18/2,1)-0.5))))/'VSWR Calculator'!$C$25)+$C44)^2+(1500*ABS(SIN(2*PI()*MOD(Calculator!$B$37/Calculator!$F$18,1)))*IF(MOD(Calculator!$B$37/Calculator!$F$18,1)&lt;0.5,-1,1))^2))/(1-SQRT(((50*POWER(80,POWER(COS(PI()*MOD(Calculator!$B$37/Calculator!$F$18,1)),2))+MIN(500,MAX(30,100*EXP(-0.3*'VSWR Calculator'!$C$24)*(1+3*ABS(MOD('VSWR Calculator'!$C$23/Calculator!$F$18/2,1)-0.5))))/'VSWR Calculator'!$C$25)-$C44)^2+(1500*ABS(SIN(2*PI()*MOD(Calculator!$B$37/Calculator!$F$18,1)))*IF(MOD(Calculator!$B$37/Calculator!$F$18,1)&lt;0.5,-1,1))^2)/SQRT(((50*POWER(80,POWER(COS(PI()*MOD(Calculator!$B$37/Calculator!$F$18,1)),2))+MIN(500,MAX(30,100*EXP(-0.3*'VSWR Calculator'!$C$24)*(1+3*ABS(MOD('VSWR Calculator'!$C$23/Calculator!$F$18/2,1)-0.5))))/'VSWR Calculator'!$C$25)+$C44)^2+(1500*ABS(SIN(2*PI()*MOD(Calculator!$B$37/Calculator!$F$18,1)))*IF(MOD(Calculator!$B$37/Calculator!$F$18,1)&lt;0.5,-1,1))^2)),2))</f>
        <v>—</v>
      </c>
      <c r="HU44" s="253" t="str">
        <f aca="false">IF(OR(Calculator!$E$19&lt;&gt;"YES",Calculator!$B$37&lt;Calculator!$G$19),"—",ROUND((1+SQRT(((50*POWER(80,POWER(COS(PI()*MOD(Calculator!$B$37/Calculator!$F$19,1)),2))+MIN(500,MAX(30,100*EXP(-0.3*'VSWR Calculator'!$C$24)*(1+3*ABS(MOD('VSWR Calculator'!$C$23/Calculator!$F$19/2,1)-0.5))))/'VSWR Calculator'!$C$25)-$C44)^2+(1500*ABS(SIN(2*PI()*MOD(Calculator!$B$37/Calculator!$F$19,1)))*IF(MOD(Calculator!$B$37/Calculator!$F$19,1)&lt;0.5,-1,1))^2)/SQRT(((50*POWER(80,POWER(COS(PI()*MOD(Calculator!$B$37/Calculator!$F$19,1)),2))+MIN(500,MAX(30,100*EXP(-0.3*'VSWR Calculator'!$C$24)*(1+3*ABS(MOD('VSWR Calculator'!$C$23/Calculator!$F$19/2,1)-0.5))))/'VSWR Calculator'!$C$25)+$C44)^2+(1500*ABS(SIN(2*PI()*MOD(Calculator!$B$37/Calculator!$F$19,1)))*IF(MOD(Calculator!$B$37/Calculator!$F$19,1)&lt;0.5,-1,1))^2))/(1-SQRT(((50*POWER(80,POWER(COS(PI()*MOD(Calculator!$B$37/Calculator!$F$19,1)),2))+MIN(500,MAX(30,100*EXP(-0.3*'VSWR Calculator'!$C$24)*(1+3*ABS(MOD('VSWR Calculator'!$C$23/Calculator!$F$19/2,1)-0.5))))/'VSWR Calculator'!$C$25)-$C44)^2+(1500*ABS(SIN(2*PI()*MOD(Calculator!$B$37/Calculator!$F$19,1)))*IF(MOD(Calculator!$B$37/Calculator!$F$19,1)&lt;0.5,-1,1))^2)/SQRT(((50*POWER(80,POWER(COS(PI()*MOD(Calculator!$B$37/Calculator!$F$19,1)),2))+MIN(500,MAX(30,100*EXP(-0.3*'VSWR Calculator'!$C$24)*(1+3*ABS(MOD('VSWR Calculator'!$C$23/Calculator!$F$19/2,1)-0.5))))/'VSWR Calculator'!$C$25)+$C44)^2+(1500*ABS(SIN(2*PI()*MOD(Calculator!$B$37/Calculator!$F$19,1)))*IF(MOD(Calculator!$B$37/Calculator!$F$19,1)&lt;0.5,-1,1))^2)),2))</f>
        <v>—</v>
      </c>
      <c r="HV44" s="253" t="str">
        <f aca="false">IF(OR(Calculator!$E$20&lt;&gt;"YES",Calculator!$B$37&lt;Calculator!$G$20),"—",ROUND((1+SQRT(((50*POWER(80,POWER(COS(PI()*MOD(Calculator!$B$37/Calculator!$F$20,1)),2))+MIN(500,MAX(30,100*EXP(-0.3*'VSWR Calculator'!$C$24)*(1+3*ABS(MOD('VSWR Calculator'!$C$23/Calculator!$F$20/2,1)-0.5))))/'VSWR Calculator'!$C$25)-$C44)^2+(1500*ABS(SIN(2*PI()*MOD(Calculator!$B$37/Calculator!$F$20,1)))*IF(MOD(Calculator!$B$37/Calculator!$F$20,1)&lt;0.5,-1,1))^2)/SQRT(((50*POWER(80,POWER(COS(PI()*MOD(Calculator!$B$37/Calculator!$F$20,1)),2))+MIN(500,MAX(30,100*EXP(-0.3*'VSWR Calculator'!$C$24)*(1+3*ABS(MOD('VSWR Calculator'!$C$23/Calculator!$F$20/2,1)-0.5))))/'VSWR Calculator'!$C$25)+$C44)^2+(1500*ABS(SIN(2*PI()*MOD(Calculator!$B$37/Calculator!$F$20,1)))*IF(MOD(Calculator!$B$37/Calculator!$F$20,1)&lt;0.5,-1,1))^2))/(1-SQRT(((50*POWER(80,POWER(COS(PI()*MOD(Calculator!$B$37/Calculator!$F$20,1)),2))+MIN(500,MAX(30,100*EXP(-0.3*'VSWR Calculator'!$C$24)*(1+3*ABS(MOD('VSWR Calculator'!$C$23/Calculator!$F$20/2,1)-0.5))))/'VSWR Calculator'!$C$25)-$C44)^2+(1500*ABS(SIN(2*PI()*MOD(Calculator!$B$37/Calculator!$F$20,1)))*IF(MOD(Calculator!$B$37/Calculator!$F$20,1)&lt;0.5,-1,1))^2)/SQRT(((50*POWER(80,POWER(COS(PI()*MOD(Calculator!$B$37/Calculator!$F$20,1)),2))+MIN(500,MAX(30,100*EXP(-0.3*'VSWR Calculator'!$C$24)*(1+3*ABS(MOD('VSWR Calculator'!$C$23/Calculator!$F$20/2,1)-0.5))))/'VSWR Calculator'!$C$25)+$C44)^2+(1500*ABS(SIN(2*PI()*MOD(Calculator!$B$37/Calculator!$F$20,1)))*IF(MOD(Calculator!$B$37/Calculator!$F$20,1)&lt;0.5,-1,1))^2)),2))</f>
        <v>—</v>
      </c>
      <c r="HW44" s="253" t="str">
        <f aca="false">IF(OR(Calculator!$E$21&lt;&gt;"YES",Calculator!$B$37&lt;Calculator!$G$21),"—",ROUND((1+SQRT(((50*POWER(80,POWER(COS(PI()*MOD(Calculator!$B$37/Calculator!$F$21,1)),2))+MIN(500,MAX(30,100*EXP(-0.3*'VSWR Calculator'!$C$24)*(1+3*ABS(MOD('VSWR Calculator'!$C$23/Calculator!$F$21/2,1)-0.5))))/'VSWR Calculator'!$C$25)-$C44)^2+(1500*ABS(SIN(2*PI()*MOD(Calculator!$B$37/Calculator!$F$21,1)))*IF(MOD(Calculator!$B$37/Calculator!$F$21,1)&lt;0.5,-1,1))^2)/SQRT(((50*POWER(80,POWER(COS(PI()*MOD(Calculator!$B$37/Calculator!$F$21,1)),2))+MIN(500,MAX(30,100*EXP(-0.3*'VSWR Calculator'!$C$24)*(1+3*ABS(MOD('VSWR Calculator'!$C$23/Calculator!$F$21/2,1)-0.5))))/'VSWR Calculator'!$C$25)+$C44)^2+(1500*ABS(SIN(2*PI()*MOD(Calculator!$B$37/Calculator!$F$21,1)))*IF(MOD(Calculator!$B$37/Calculator!$F$21,1)&lt;0.5,-1,1))^2))/(1-SQRT(((50*POWER(80,POWER(COS(PI()*MOD(Calculator!$B$37/Calculator!$F$21,1)),2))+MIN(500,MAX(30,100*EXP(-0.3*'VSWR Calculator'!$C$24)*(1+3*ABS(MOD('VSWR Calculator'!$C$23/Calculator!$F$21/2,1)-0.5))))/'VSWR Calculator'!$C$25)-$C44)^2+(1500*ABS(SIN(2*PI()*MOD(Calculator!$B$37/Calculator!$F$21,1)))*IF(MOD(Calculator!$B$37/Calculator!$F$21,1)&lt;0.5,-1,1))^2)/SQRT(((50*POWER(80,POWER(COS(PI()*MOD(Calculator!$B$37/Calculator!$F$21,1)),2))+MIN(500,MAX(30,100*EXP(-0.3*'VSWR Calculator'!$C$24)*(1+3*ABS(MOD('VSWR Calculator'!$C$23/Calculator!$F$21/2,1)-0.5))))/'VSWR Calculator'!$C$25)+$C44)^2+(1500*ABS(SIN(2*PI()*MOD(Calculator!$B$37/Calculator!$F$21,1)))*IF(MOD(Calculator!$B$37/Calculator!$F$21,1)&lt;0.5,-1,1))^2)),2))</f>
        <v>—</v>
      </c>
      <c r="HX44" s="253" t="str">
        <f aca="false">IF(OR(Calculator!$E$22&lt;&gt;"YES",Calculator!$B$37&lt;Calculator!$G$22),"—",ROUND((1+SQRT(((50*POWER(80,POWER(COS(PI()*MOD(Calculator!$B$37/Calculator!$F$22,1)),2))+MIN(500,MAX(30,100*EXP(-0.3*'VSWR Calculator'!$C$24)*(1+3*ABS(MOD('VSWR Calculator'!$C$23/Calculator!$F$22/2,1)-0.5))))/'VSWR Calculator'!$C$25)-$C44)^2+(1500*ABS(SIN(2*PI()*MOD(Calculator!$B$37/Calculator!$F$22,1)))*IF(MOD(Calculator!$B$37/Calculator!$F$22,1)&lt;0.5,-1,1))^2)/SQRT(((50*POWER(80,POWER(COS(PI()*MOD(Calculator!$B$37/Calculator!$F$22,1)),2))+MIN(500,MAX(30,100*EXP(-0.3*'VSWR Calculator'!$C$24)*(1+3*ABS(MOD('VSWR Calculator'!$C$23/Calculator!$F$22/2,1)-0.5))))/'VSWR Calculator'!$C$25)+$C44)^2+(1500*ABS(SIN(2*PI()*MOD(Calculator!$B$37/Calculator!$F$22,1)))*IF(MOD(Calculator!$B$37/Calculator!$F$22,1)&lt;0.5,-1,1))^2))/(1-SQRT(((50*POWER(80,POWER(COS(PI()*MOD(Calculator!$B$37/Calculator!$F$22,1)),2))+MIN(500,MAX(30,100*EXP(-0.3*'VSWR Calculator'!$C$24)*(1+3*ABS(MOD('VSWR Calculator'!$C$23/Calculator!$F$22/2,1)-0.5))))/'VSWR Calculator'!$C$25)-$C44)^2+(1500*ABS(SIN(2*PI()*MOD(Calculator!$B$37/Calculator!$F$22,1)))*IF(MOD(Calculator!$B$37/Calculator!$F$22,1)&lt;0.5,-1,1))^2)/SQRT(((50*POWER(80,POWER(COS(PI()*MOD(Calculator!$B$37/Calculator!$F$22,1)),2))+MIN(500,MAX(30,100*EXP(-0.3*'VSWR Calculator'!$C$24)*(1+3*ABS(MOD('VSWR Calculator'!$C$23/Calculator!$F$22/2,1)-0.5))))/'VSWR Calculator'!$C$25)+$C44)^2+(1500*ABS(SIN(2*PI()*MOD(Calculator!$B$37/Calculator!$F$22,1)))*IF(MOD(Calculator!$B$37/Calculator!$F$22,1)&lt;0.5,-1,1))^2)),2))</f>
        <v>—</v>
      </c>
      <c r="HY44" s="253" t="n">
        <f aca="false">IFERROR(ROUND((IF(ISNUMBER(HN44),HN44,0)+IF(ISNUMBER(HO44),HO44,0)+IF(ISNUMBER(HP44),HP44,0)+IF(ISNUMBER(HQ44),HQ44,0)+IF(ISNUMBER(HR44),HR44,0)+IF(ISNUMBER(HS44),HS44,0)+IF(ISNUMBER(HT44),HT44,0)+IF(ISNUMBER(HU44),HU44,0)+IF(ISNUMBER(HV44),HV44,0)+IF(ISNUMBER(HW44),HW44,0)+IF(ISNUMBER(HX44),HX44,0))/(IF(ISNUMBER(HN44),1,0)+IF(ISNUMBER(HO44),1,0)+IF(ISNUMBER(HP44),1,0)+IF(ISNUMBER(HQ44),1,0)+IF(ISNUMBER(HR44),1,0)+IF(ISNUMBER(HS44),1,0)+IF(ISNUMBER(HT44),1,0)+IF(ISNUMBER(HU44),1,0)+IF(ISNUMBER(HV44),1,0)+IF(ISNUMBER(HW44),1,0)+IF(ISNUMBER(HX44),1,0)),4),"")</f>
        <v>12.295</v>
      </c>
      <c r="HZ44" s="253" t="str">
        <f aca="false">IF(OR(Calculator!$E$12&lt;&gt;"YES",Calculator!$B$38&lt;Calculator!$G$12),"—",ROUND((1+SQRT(((50*POWER(80,POWER(COS(PI()*MOD(Calculator!$B$38/Calculator!$F$12,1)),2))+MIN(500,MAX(30,100*EXP(-0.3*'VSWR Calculator'!$C$24)*(1+3*ABS(MOD('VSWR Calculator'!$C$23/Calculator!$F$12/2,1)-0.5))))/'VSWR Calculator'!$C$25)-$C44)^2+(1500*ABS(SIN(2*PI()*MOD(Calculator!$B$38/Calculator!$F$12,1)))*IF(MOD(Calculator!$B$38/Calculator!$F$12,1)&lt;0.5,-1,1))^2)/SQRT(((50*POWER(80,POWER(COS(PI()*MOD(Calculator!$B$38/Calculator!$F$12,1)),2))+MIN(500,MAX(30,100*EXP(-0.3*'VSWR Calculator'!$C$24)*(1+3*ABS(MOD('VSWR Calculator'!$C$23/Calculator!$F$12/2,1)-0.5))))/'VSWR Calculator'!$C$25)+$C44)^2+(1500*ABS(SIN(2*PI()*MOD(Calculator!$B$38/Calculator!$F$12,1)))*IF(MOD(Calculator!$B$38/Calculator!$F$12,1)&lt;0.5,-1,1))^2))/(1-SQRT(((50*POWER(80,POWER(COS(PI()*MOD(Calculator!$B$38/Calculator!$F$12,1)),2))+MIN(500,MAX(30,100*EXP(-0.3*'VSWR Calculator'!$C$24)*(1+3*ABS(MOD('VSWR Calculator'!$C$23/Calculator!$F$12/2,1)-0.5))))/'VSWR Calculator'!$C$25)-$C44)^2+(1500*ABS(SIN(2*PI()*MOD(Calculator!$B$38/Calculator!$F$12,1)))*IF(MOD(Calculator!$B$38/Calculator!$F$12,1)&lt;0.5,-1,1))^2)/SQRT(((50*POWER(80,POWER(COS(PI()*MOD(Calculator!$B$38/Calculator!$F$12,1)),2))+MIN(500,MAX(30,100*EXP(-0.3*'VSWR Calculator'!$C$24)*(1+3*ABS(MOD('VSWR Calculator'!$C$23/Calculator!$F$12/2,1)-0.5))))/'VSWR Calculator'!$C$25)+$C44)^2+(1500*ABS(SIN(2*PI()*MOD(Calculator!$B$38/Calculator!$F$12,1)))*IF(MOD(Calculator!$B$38/Calculator!$F$12,1)&lt;0.5,-1,1))^2)),2))</f>
        <v>—</v>
      </c>
      <c r="IA44" s="253" t="str">
        <f aca="false">IF(OR(Calculator!$E$13&lt;&gt;"YES",Calculator!$B$38&lt;Calculator!$G$13),"—",ROUND((1+SQRT(((50*POWER(80,POWER(COS(PI()*MOD(Calculator!$B$38/Calculator!$F$13,1)),2))+MIN(500,MAX(30,100*EXP(-0.3*'VSWR Calculator'!$C$24)*(1+3*ABS(MOD('VSWR Calculator'!$C$23/Calculator!$F$13/2,1)-0.5))))/'VSWR Calculator'!$C$25)-$C44)^2+(1500*ABS(SIN(2*PI()*MOD(Calculator!$B$38/Calculator!$F$13,1)))*IF(MOD(Calculator!$B$38/Calculator!$F$13,1)&lt;0.5,-1,1))^2)/SQRT(((50*POWER(80,POWER(COS(PI()*MOD(Calculator!$B$38/Calculator!$F$13,1)),2))+MIN(500,MAX(30,100*EXP(-0.3*'VSWR Calculator'!$C$24)*(1+3*ABS(MOD('VSWR Calculator'!$C$23/Calculator!$F$13/2,1)-0.5))))/'VSWR Calculator'!$C$25)+$C44)^2+(1500*ABS(SIN(2*PI()*MOD(Calculator!$B$38/Calculator!$F$13,1)))*IF(MOD(Calculator!$B$38/Calculator!$F$13,1)&lt;0.5,-1,1))^2))/(1-SQRT(((50*POWER(80,POWER(COS(PI()*MOD(Calculator!$B$38/Calculator!$F$13,1)),2))+MIN(500,MAX(30,100*EXP(-0.3*'VSWR Calculator'!$C$24)*(1+3*ABS(MOD('VSWR Calculator'!$C$23/Calculator!$F$13/2,1)-0.5))))/'VSWR Calculator'!$C$25)-$C44)^2+(1500*ABS(SIN(2*PI()*MOD(Calculator!$B$38/Calculator!$F$13,1)))*IF(MOD(Calculator!$B$38/Calculator!$F$13,1)&lt;0.5,-1,1))^2)/SQRT(((50*POWER(80,POWER(COS(PI()*MOD(Calculator!$B$38/Calculator!$F$13,1)),2))+MIN(500,MAX(30,100*EXP(-0.3*'VSWR Calculator'!$C$24)*(1+3*ABS(MOD('VSWR Calculator'!$C$23/Calculator!$F$13/2,1)-0.5))))/'VSWR Calculator'!$C$25)+$C44)^2+(1500*ABS(SIN(2*PI()*MOD(Calculator!$B$38/Calculator!$F$13,1)))*IF(MOD(Calculator!$B$38/Calculator!$F$13,1)&lt;0.5,-1,1))^2)),2))</f>
        <v>—</v>
      </c>
      <c r="IB44" s="253" t="str">
        <f aca="false">IF(OR(Calculator!$E$14&lt;&gt;"YES",Calculator!$B$38&lt;Calculator!$G$14),"—",ROUND((1+SQRT(((50*POWER(80,POWER(COS(PI()*MOD(Calculator!$B$38/Calculator!$F$14,1)),2))+MIN(500,MAX(30,100*EXP(-0.3*'VSWR Calculator'!$C$24)*(1+3*ABS(MOD('VSWR Calculator'!$C$23/Calculator!$F$14/2,1)-0.5))))/'VSWR Calculator'!$C$25)-$C44)^2+(1500*ABS(SIN(2*PI()*MOD(Calculator!$B$38/Calculator!$F$14,1)))*IF(MOD(Calculator!$B$38/Calculator!$F$14,1)&lt;0.5,-1,1))^2)/SQRT(((50*POWER(80,POWER(COS(PI()*MOD(Calculator!$B$38/Calculator!$F$14,1)),2))+MIN(500,MAX(30,100*EXP(-0.3*'VSWR Calculator'!$C$24)*(1+3*ABS(MOD('VSWR Calculator'!$C$23/Calculator!$F$14/2,1)-0.5))))/'VSWR Calculator'!$C$25)+$C44)^2+(1500*ABS(SIN(2*PI()*MOD(Calculator!$B$38/Calculator!$F$14,1)))*IF(MOD(Calculator!$B$38/Calculator!$F$14,1)&lt;0.5,-1,1))^2))/(1-SQRT(((50*POWER(80,POWER(COS(PI()*MOD(Calculator!$B$38/Calculator!$F$14,1)),2))+MIN(500,MAX(30,100*EXP(-0.3*'VSWR Calculator'!$C$24)*(1+3*ABS(MOD('VSWR Calculator'!$C$23/Calculator!$F$14/2,1)-0.5))))/'VSWR Calculator'!$C$25)-$C44)^2+(1500*ABS(SIN(2*PI()*MOD(Calculator!$B$38/Calculator!$F$14,1)))*IF(MOD(Calculator!$B$38/Calculator!$F$14,1)&lt;0.5,-1,1))^2)/SQRT(((50*POWER(80,POWER(COS(PI()*MOD(Calculator!$B$38/Calculator!$F$14,1)),2))+MIN(500,MAX(30,100*EXP(-0.3*'VSWR Calculator'!$C$24)*(1+3*ABS(MOD('VSWR Calculator'!$C$23/Calculator!$F$14/2,1)-0.5))))/'VSWR Calculator'!$C$25)+$C44)^2+(1500*ABS(SIN(2*PI()*MOD(Calculator!$B$38/Calculator!$F$14,1)))*IF(MOD(Calculator!$B$38/Calculator!$F$14,1)&lt;0.5,-1,1))^2)),2))</f>
        <v>—</v>
      </c>
      <c r="IC44" s="253" t="n">
        <f aca="false">IF(OR(Calculator!$E$15&lt;&gt;"YES",Calculator!$B$38&lt;Calculator!$G$15),"—",ROUND((1+SQRT(((50*POWER(80,POWER(COS(PI()*MOD(Calculator!$B$38/Calculator!$F$15,1)),2))+MIN(500,MAX(30,100*EXP(-0.3*'VSWR Calculator'!$C$24)*(1+3*ABS(MOD('VSWR Calculator'!$C$23/Calculator!$F$15/2,1)-0.5))))/'VSWR Calculator'!$C$25)-$C44)^2+(1500*ABS(SIN(2*PI()*MOD(Calculator!$B$38/Calculator!$F$15,1)))*IF(MOD(Calculator!$B$38/Calculator!$F$15,1)&lt;0.5,-1,1))^2)/SQRT(((50*POWER(80,POWER(COS(PI()*MOD(Calculator!$B$38/Calculator!$F$15,1)),2))+MIN(500,MAX(30,100*EXP(-0.3*'VSWR Calculator'!$C$24)*(1+3*ABS(MOD('VSWR Calculator'!$C$23/Calculator!$F$15/2,1)-0.5))))/'VSWR Calculator'!$C$25)+$C44)^2+(1500*ABS(SIN(2*PI()*MOD(Calculator!$B$38/Calculator!$F$15,1)))*IF(MOD(Calculator!$B$38/Calculator!$F$15,1)&lt;0.5,-1,1))^2))/(1-SQRT(((50*POWER(80,POWER(COS(PI()*MOD(Calculator!$B$38/Calculator!$F$15,1)),2))+MIN(500,MAX(30,100*EXP(-0.3*'VSWR Calculator'!$C$24)*(1+3*ABS(MOD('VSWR Calculator'!$C$23/Calculator!$F$15/2,1)-0.5))))/'VSWR Calculator'!$C$25)-$C44)^2+(1500*ABS(SIN(2*PI()*MOD(Calculator!$B$38/Calculator!$F$15,1)))*IF(MOD(Calculator!$B$38/Calculator!$F$15,1)&lt;0.5,-1,1))^2)/SQRT(((50*POWER(80,POWER(COS(PI()*MOD(Calculator!$B$38/Calculator!$F$15,1)),2))+MIN(500,MAX(30,100*EXP(-0.3*'VSWR Calculator'!$C$24)*(1+3*ABS(MOD('VSWR Calculator'!$C$23/Calculator!$F$15/2,1)-0.5))))/'VSWR Calculator'!$C$25)+$C44)^2+(1500*ABS(SIN(2*PI()*MOD(Calculator!$B$38/Calculator!$F$15,1)))*IF(MOD(Calculator!$B$38/Calculator!$F$15,1)&lt;0.5,-1,1))^2)),2))</f>
        <v>5.25</v>
      </c>
      <c r="ID44" s="253" t="str">
        <f aca="false">IF(OR(Calculator!$E$16&lt;&gt;"YES",Calculator!$B$38&lt;Calculator!$G$16),"—",ROUND((1+SQRT(((50*POWER(80,POWER(COS(PI()*MOD(Calculator!$B$38/Calculator!$F$16,1)),2))+MIN(500,MAX(30,100*EXP(-0.3*'VSWR Calculator'!$C$24)*(1+3*ABS(MOD('VSWR Calculator'!$C$23/Calculator!$F$16/2,1)-0.5))))/'VSWR Calculator'!$C$25)-$C44)^2+(1500*ABS(SIN(2*PI()*MOD(Calculator!$B$38/Calculator!$F$16,1)))*IF(MOD(Calculator!$B$38/Calculator!$F$16,1)&lt;0.5,-1,1))^2)/SQRT(((50*POWER(80,POWER(COS(PI()*MOD(Calculator!$B$38/Calculator!$F$16,1)),2))+MIN(500,MAX(30,100*EXP(-0.3*'VSWR Calculator'!$C$24)*(1+3*ABS(MOD('VSWR Calculator'!$C$23/Calculator!$F$16/2,1)-0.5))))/'VSWR Calculator'!$C$25)+$C44)^2+(1500*ABS(SIN(2*PI()*MOD(Calculator!$B$38/Calculator!$F$16,1)))*IF(MOD(Calculator!$B$38/Calculator!$F$16,1)&lt;0.5,-1,1))^2))/(1-SQRT(((50*POWER(80,POWER(COS(PI()*MOD(Calculator!$B$38/Calculator!$F$16,1)),2))+MIN(500,MAX(30,100*EXP(-0.3*'VSWR Calculator'!$C$24)*(1+3*ABS(MOD('VSWR Calculator'!$C$23/Calculator!$F$16/2,1)-0.5))))/'VSWR Calculator'!$C$25)-$C44)^2+(1500*ABS(SIN(2*PI()*MOD(Calculator!$B$38/Calculator!$F$16,1)))*IF(MOD(Calculator!$B$38/Calculator!$F$16,1)&lt;0.5,-1,1))^2)/SQRT(((50*POWER(80,POWER(COS(PI()*MOD(Calculator!$B$38/Calculator!$F$16,1)),2))+MIN(500,MAX(30,100*EXP(-0.3*'VSWR Calculator'!$C$24)*(1+3*ABS(MOD('VSWR Calculator'!$C$23/Calculator!$F$16/2,1)-0.5))))/'VSWR Calculator'!$C$25)+$C44)^2+(1500*ABS(SIN(2*PI()*MOD(Calculator!$B$38/Calculator!$F$16,1)))*IF(MOD(Calculator!$B$38/Calculator!$F$16,1)&lt;0.5,-1,1))^2)),2))</f>
        <v>—</v>
      </c>
      <c r="IE44" s="253" t="n">
        <f aca="false">IF(OR(Calculator!$E$17&lt;&gt;"YES",Calculator!$B$38&lt;Calculator!$G$17),"—",ROUND((1+SQRT(((50*POWER(80,POWER(COS(PI()*MOD(Calculator!$B$38/Calculator!$F$17,1)),2))+MIN(500,MAX(30,100*EXP(-0.3*'VSWR Calculator'!$C$24)*(1+3*ABS(MOD('VSWR Calculator'!$C$23/Calculator!$F$17/2,1)-0.5))))/'VSWR Calculator'!$C$25)-$C44)^2+(1500*ABS(SIN(2*PI()*MOD(Calculator!$B$38/Calculator!$F$17,1)))*IF(MOD(Calculator!$B$38/Calculator!$F$17,1)&lt;0.5,-1,1))^2)/SQRT(((50*POWER(80,POWER(COS(PI()*MOD(Calculator!$B$38/Calculator!$F$17,1)),2))+MIN(500,MAX(30,100*EXP(-0.3*'VSWR Calculator'!$C$24)*(1+3*ABS(MOD('VSWR Calculator'!$C$23/Calculator!$F$17/2,1)-0.5))))/'VSWR Calculator'!$C$25)+$C44)^2+(1500*ABS(SIN(2*PI()*MOD(Calculator!$B$38/Calculator!$F$17,1)))*IF(MOD(Calculator!$B$38/Calculator!$F$17,1)&lt;0.5,-1,1))^2))/(1-SQRT(((50*POWER(80,POWER(COS(PI()*MOD(Calculator!$B$38/Calculator!$F$17,1)),2))+MIN(500,MAX(30,100*EXP(-0.3*'VSWR Calculator'!$C$24)*(1+3*ABS(MOD('VSWR Calculator'!$C$23/Calculator!$F$17/2,1)-0.5))))/'VSWR Calculator'!$C$25)-$C44)^2+(1500*ABS(SIN(2*PI()*MOD(Calculator!$B$38/Calculator!$F$17,1)))*IF(MOD(Calculator!$B$38/Calculator!$F$17,1)&lt;0.5,-1,1))^2)/SQRT(((50*POWER(80,POWER(COS(PI()*MOD(Calculator!$B$38/Calculator!$F$17,1)),2))+MIN(500,MAX(30,100*EXP(-0.3*'VSWR Calculator'!$C$24)*(1+3*ABS(MOD('VSWR Calculator'!$C$23/Calculator!$F$17/2,1)-0.5))))/'VSWR Calculator'!$C$25)+$C44)^2+(1500*ABS(SIN(2*PI()*MOD(Calculator!$B$38/Calculator!$F$17,1)))*IF(MOD(Calculator!$B$38/Calculator!$F$17,1)&lt;0.5,-1,1))^2)),2))</f>
        <v>21.54</v>
      </c>
      <c r="IF44" s="253" t="str">
        <f aca="false">IF(OR(Calculator!$E$18&lt;&gt;"YES",Calculator!$B$38&lt;Calculator!$G$18),"—",ROUND((1+SQRT(((50*POWER(80,POWER(COS(PI()*MOD(Calculator!$B$38/Calculator!$F$18,1)),2))+MIN(500,MAX(30,100*EXP(-0.3*'VSWR Calculator'!$C$24)*(1+3*ABS(MOD('VSWR Calculator'!$C$23/Calculator!$F$18/2,1)-0.5))))/'VSWR Calculator'!$C$25)-$C44)^2+(1500*ABS(SIN(2*PI()*MOD(Calculator!$B$38/Calculator!$F$18,1)))*IF(MOD(Calculator!$B$38/Calculator!$F$18,1)&lt;0.5,-1,1))^2)/SQRT(((50*POWER(80,POWER(COS(PI()*MOD(Calculator!$B$38/Calculator!$F$18,1)),2))+MIN(500,MAX(30,100*EXP(-0.3*'VSWR Calculator'!$C$24)*(1+3*ABS(MOD('VSWR Calculator'!$C$23/Calculator!$F$18/2,1)-0.5))))/'VSWR Calculator'!$C$25)+$C44)^2+(1500*ABS(SIN(2*PI()*MOD(Calculator!$B$38/Calculator!$F$18,1)))*IF(MOD(Calculator!$B$38/Calculator!$F$18,1)&lt;0.5,-1,1))^2))/(1-SQRT(((50*POWER(80,POWER(COS(PI()*MOD(Calculator!$B$38/Calculator!$F$18,1)),2))+MIN(500,MAX(30,100*EXP(-0.3*'VSWR Calculator'!$C$24)*(1+3*ABS(MOD('VSWR Calculator'!$C$23/Calculator!$F$18/2,1)-0.5))))/'VSWR Calculator'!$C$25)-$C44)^2+(1500*ABS(SIN(2*PI()*MOD(Calculator!$B$38/Calculator!$F$18,1)))*IF(MOD(Calculator!$B$38/Calculator!$F$18,1)&lt;0.5,-1,1))^2)/SQRT(((50*POWER(80,POWER(COS(PI()*MOD(Calculator!$B$38/Calculator!$F$18,1)),2))+MIN(500,MAX(30,100*EXP(-0.3*'VSWR Calculator'!$C$24)*(1+3*ABS(MOD('VSWR Calculator'!$C$23/Calculator!$F$18/2,1)-0.5))))/'VSWR Calculator'!$C$25)+$C44)^2+(1500*ABS(SIN(2*PI()*MOD(Calculator!$B$38/Calculator!$F$18,1)))*IF(MOD(Calculator!$B$38/Calculator!$F$18,1)&lt;0.5,-1,1))^2)),2))</f>
        <v>—</v>
      </c>
      <c r="IG44" s="253" t="str">
        <f aca="false">IF(OR(Calculator!$E$19&lt;&gt;"YES",Calculator!$B$38&lt;Calculator!$G$19),"—",ROUND((1+SQRT(((50*POWER(80,POWER(COS(PI()*MOD(Calculator!$B$38/Calculator!$F$19,1)),2))+MIN(500,MAX(30,100*EXP(-0.3*'VSWR Calculator'!$C$24)*(1+3*ABS(MOD('VSWR Calculator'!$C$23/Calculator!$F$19/2,1)-0.5))))/'VSWR Calculator'!$C$25)-$C44)^2+(1500*ABS(SIN(2*PI()*MOD(Calculator!$B$38/Calculator!$F$19,1)))*IF(MOD(Calculator!$B$38/Calculator!$F$19,1)&lt;0.5,-1,1))^2)/SQRT(((50*POWER(80,POWER(COS(PI()*MOD(Calculator!$B$38/Calculator!$F$19,1)),2))+MIN(500,MAX(30,100*EXP(-0.3*'VSWR Calculator'!$C$24)*(1+3*ABS(MOD('VSWR Calculator'!$C$23/Calculator!$F$19/2,1)-0.5))))/'VSWR Calculator'!$C$25)+$C44)^2+(1500*ABS(SIN(2*PI()*MOD(Calculator!$B$38/Calculator!$F$19,1)))*IF(MOD(Calculator!$B$38/Calculator!$F$19,1)&lt;0.5,-1,1))^2))/(1-SQRT(((50*POWER(80,POWER(COS(PI()*MOD(Calculator!$B$38/Calculator!$F$19,1)),2))+MIN(500,MAX(30,100*EXP(-0.3*'VSWR Calculator'!$C$24)*(1+3*ABS(MOD('VSWR Calculator'!$C$23/Calculator!$F$19/2,1)-0.5))))/'VSWR Calculator'!$C$25)-$C44)^2+(1500*ABS(SIN(2*PI()*MOD(Calculator!$B$38/Calculator!$F$19,1)))*IF(MOD(Calculator!$B$38/Calculator!$F$19,1)&lt;0.5,-1,1))^2)/SQRT(((50*POWER(80,POWER(COS(PI()*MOD(Calculator!$B$38/Calculator!$F$19,1)),2))+MIN(500,MAX(30,100*EXP(-0.3*'VSWR Calculator'!$C$24)*(1+3*ABS(MOD('VSWR Calculator'!$C$23/Calculator!$F$19/2,1)-0.5))))/'VSWR Calculator'!$C$25)+$C44)^2+(1500*ABS(SIN(2*PI()*MOD(Calculator!$B$38/Calculator!$F$19,1)))*IF(MOD(Calculator!$B$38/Calculator!$F$19,1)&lt;0.5,-1,1))^2)),2))</f>
        <v>—</v>
      </c>
      <c r="IH44" s="253" t="str">
        <f aca="false">IF(OR(Calculator!$E$20&lt;&gt;"YES",Calculator!$B$38&lt;Calculator!$G$20),"—",ROUND((1+SQRT(((50*POWER(80,POWER(COS(PI()*MOD(Calculator!$B$38/Calculator!$F$20,1)),2))+MIN(500,MAX(30,100*EXP(-0.3*'VSWR Calculator'!$C$24)*(1+3*ABS(MOD('VSWR Calculator'!$C$23/Calculator!$F$20/2,1)-0.5))))/'VSWR Calculator'!$C$25)-$C44)^2+(1500*ABS(SIN(2*PI()*MOD(Calculator!$B$38/Calculator!$F$20,1)))*IF(MOD(Calculator!$B$38/Calculator!$F$20,1)&lt;0.5,-1,1))^2)/SQRT(((50*POWER(80,POWER(COS(PI()*MOD(Calculator!$B$38/Calculator!$F$20,1)),2))+MIN(500,MAX(30,100*EXP(-0.3*'VSWR Calculator'!$C$24)*(1+3*ABS(MOD('VSWR Calculator'!$C$23/Calculator!$F$20/2,1)-0.5))))/'VSWR Calculator'!$C$25)+$C44)^2+(1500*ABS(SIN(2*PI()*MOD(Calculator!$B$38/Calculator!$F$20,1)))*IF(MOD(Calculator!$B$38/Calculator!$F$20,1)&lt;0.5,-1,1))^2))/(1-SQRT(((50*POWER(80,POWER(COS(PI()*MOD(Calculator!$B$38/Calculator!$F$20,1)),2))+MIN(500,MAX(30,100*EXP(-0.3*'VSWR Calculator'!$C$24)*(1+3*ABS(MOD('VSWR Calculator'!$C$23/Calculator!$F$20/2,1)-0.5))))/'VSWR Calculator'!$C$25)-$C44)^2+(1500*ABS(SIN(2*PI()*MOD(Calculator!$B$38/Calculator!$F$20,1)))*IF(MOD(Calculator!$B$38/Calculator!$F$20,1)&lt;0.5,-1,1))^2)/SQRT(((50*POWER(80,POWER(COS(PI()*MOD(Calculator!$B$38/Calculator!$F$20,1)),2))+MIN(500,MAX(30,100*EXP(-0.3*'VSWR Calculator'!$C$24)*(1+3*ABS(MOD('VSWR Calculator'!$C$23/Calculator!$F$20/2,1)-0.5))))/'VSWR Calculator'!$C$25)+$C44)^2+(1500*ABS(SIN(2*PI()*MOD(Calculator!$B$38/Calculator!$F$20,1)))*IF(MOD(Calculator!$B$38/Calculator!$F$20,1)&lt;0.5,-1,1))^2)),2))</f>
        <v>—</v>
      </c>
      <c r="II44" s="253" t="str">
        <f aca="false">IF(OR(Calculator!$E$21&lt;&gt;"YES",Calculator!$B$38&lt;Calculator!$G$21),"—",ROUND((1+SQRT(((50*POWER(80,POWER(COS(PI()*MOD(Calculator!$B$38/Calculator!$F$21,1)),2))+MIN(500,MAX(30,100*EXP(-0.3*'VSWR Calculator'!$C$24)*(1+3*ABS(MOD('VSWR Calculator'!$C$23/Calculator!$F$21/2,1)-0.5))))/'VSWR Calculator'!$C$25)-$C44)^2+(1500*ABS(SIN(2*PI()*MOD(Calculator!$B$38/Calculator!$F$21,1)))*IF(MOD(Calculator!$B$38/Calculator!$F$21,1)&lt;0.5,-1,1))^2)/SQRT(((50*POWER(80,POWER(COS(PI()*MOD(Calculator!$B$38/Calculator!$F$21,1)),2))+MIN(500,MAX(30,100*EXP(-0.3*'VSWR Calculator'!$C$24)*(1+3*ABS(MOD('VSWR Calculator'!$C$23/Calculator!$F$21/2,1)-0.5))))/'VSWR Calculator'!$C$25)+$C44)^2+(1500*ABS(SIN(2*PI()*MOD(Calculator!$B$38/Calculator!$F$21,1)))*IF(MOD(Calculator!$B$38/Calculator!$F$21,1)&lt;0.5,-1,1))^2))/(1-SQRT(((50*POWER(80,POWER(COS(PI()*MOD(Calculator!$B$38/Calculator!$F$21,1)),2))+MIN(500,MAX(30,100*EXP(-0.3*'VSWR Calculator'!$C$24)*(1+3*ABS(MOD('VSWR Calculator'!$C$23/Calculator!$F$21/2,1)-0.5))))/'VSWR Calculator'!$C$25)-$C44)^2+(1500*ABS(SIN(2*PI()*MOD(Calculator!$B$38/Calculator!$F$21,1)))*IF(MOD(Calculator!$B$38/Calculator!$F$21,1)&lt;0.5,-1,1))^2)/SQRT(((50*POWER(80,POWER(COS(PI()*MOD(Calculator!$B$38/Calculator!$F$21,1)),2))+MIN(500,MAX(30,100*EXP(-0.3*'VSWR Calculator'!$C$24)*(1+3*ABS(MOD('VSWR Calculator'!$C$23/Calculator!$F$21/2,1)-0.5))))/'VSWR Calculator'!$C$25)+$C44)^2+(1500*ABS(SIN(2*PI()*MOD(Calculator!$B$38/Calculator!$F$21,1)))*IF(MOD(Calculator!$B$38/Calculator!$F$21,1)&lt;0.5,-1,1))^2)),2))</f>
        <v>—</v>
      </c>
      <c r="IJ44" s="253" t="str">
        <f aca="false">IF(OR(Calculator!$E$22&lt;&gt;"YES",Calculator!$B$38&lt;Calculator!$G$22),"—",ROUND((1+SQRT(((50*POWER(80,POWER(COS(PI()*MOD(Calculator!$B$38/Calculator!$F$22,1)),2))+MIN(500,MAX(30,100*EXP(-0.3*'VSWR Calculator'!$C$24)*(1+3*ABS(MOD('VSWR Calculator'!$C$23/Calculator!$F$22/2,1)-0.5))))/'VSWR Calculator'!$C$25)-$C44)^2+(1500*ABS(SIN(2*PI()*MOD(Calculator!$B$38/Calculator!$F$22,1)))*IF(MOD(Calculator!$B$38/Calculator!$F$22,1)&lt;0.5,-1,1))^2)/SQRT(((50*POWER(80,POWER(COS(PI()*MOD(Calculator!$B$38/Calculator!$F$22,1)),2))+MIN(500,MAX(30,100*EXP(-0.3*'VSWR Calculator'!$C$24)*(1+3*ABS(MOD('VSWR Calculator'!$C$23/Calculator!$F$22/2,1)-0.5))))/'VSWR Calculator'!$C$25)+$C44)^2+(1500*ABS(SIN(2*PI()*MOD(Calculator!$B$38/Calculator!$F$22,1)))*IF(MOD(Calculator!$B$38/Calculator!$F$22,1)&lt;0.5,-1,1))^2))/(1-SQRT(((50*POWER(80,POWER(COS(PI()*MOD(Calculator!$B$38/Calculator!$F$22,1)),2))+MIN(500,MAX(30,100*EXP(-0.3*'VSWR Calculator'!$C$24)*(1+3*ABS(MOD('VSWR Calculator'!$C$23/Calculator!$F$22/2,1)-0.5))))/'VSWR Calculator'!$C$25)-$C44)^2+(1500*ABS(SIN(2*PI()*MOD(Calculator!$B$38/Calculator!$F$22,1)))*IF(MOD(Calculator!$B$38/Calculator!$F$22,1)&lt;0.5,-1,1))^2)/SQRT(((50*POWER(80,POWER(COS(PI()*MOD(Calculator!$B$38/Calculator!$F$22,1)),2))+MIN(500,MAX(30,100*EXP(-0.3*'VSWR Calculator'!$C$24)*(1+3*ABS(MOD('VSWR Calculator'!$C$23/Calculator!$F$22/2,1)-0.5))))/'VSWR Calculator'!$C$25)+$C44)^2+(1500*ABS(SIN(2*PI()*MOD(Calculator!$B$38/Calculator!$F$22,1)))*IF(MOD(Calculator!$B$38/Calculator!$F$22,1)&lt;0.5,-1,1))^2)),2))</f>
        <v>—</v>
      </c>
      <c r="IK44" s="253" t="n">
        <f aca="false">IFERROR(ROUND((IF(ISNUMBER(HZ44),HZ44,0)+IF(ISNUMBER(IA44),IA44,0)+IF(ISNUMBER(IB44),IB44,0)+IF(ISNUMBER(IC44),IC44,0)+IF(ISNUMBER(ID44),ID44,0)+IF(ISNUMBER(IE44),IE44,0)+IF(ISNUMBER(IF44),IF44,0)+IF(ISNUMBER(IG44),IG44,0)+IF(ISNUMBER(IH44),IH44,0)+IF(ISNUMBER(II44),II44,0)+IF(ISNUMBER(IJ44),IJ44,0))/(IF(ISNUMBER(HZ44),1,0)+IF(ISNUMBER(IA44),1,0)+IF(ISNUMBER(IB44),1,0)+IF(ISNUMBER(IC44),1,0)+IF(ISNUMBER(ID44),1,0)+IF(ISNUMBER(IE44),1,0)+IF(ISNUMBER(IF44),1,0)+IF(ISNUMBER(IG44),1,0)+IF(ISNUMBER(IH44),1,0)+IF(ISNUMBER(II44),1,0)+IF(ISNUMBER(IJ44),1,0)),4),"")</f>
        <v>13.395</v>
      </c>
    </row>
    <row r="45" customFormat="false" ht="15" hidden="false" customHeight="true" outlineLevel="0" collapsed="false">
      <c r="A45" s="261" t="s">
        <v>486</v>
      </c>
      <c r="B45" s="261" t="s">
        <v>339</v>
      </c>
      <c r="C45" s="265" t="n">
        <v>550</v>
      </c>
      <c r="D45" s="266" t="str">
        <f aca="false">IF(OR(Calculator!$E$12&lt;&gt;"YES",Calculator!$B$29&lt;Calculator!$G$12),"—",ROUND((1+SQRT(((50*POWER(80,POWER(COS(PI()*MOD(Calculator!$B$29/Calculator!$F$12,1)),2))-$C45)^2+(1500*ABS(SIN(2*PI()*MOD(Calculator!$B$29/Calculator!$F$12,1)))*IF(MOD(Calculator!$B$29/Calculator!$F$12,1)&lt;0.5,-1,1))^2)/((50*POWER(80,POWER(COS(PI()*MOD(Calculator!$B$29/Calculator!$F$12,1)),2))+$C45)^2+(1500*ABS(SIN(2*PI()*MOD(Calculator!$B$29/Calculator!$F$12,1)))*IF(MOD(Calculator!$B$29/Calculator!$F$12,1)&lt;0.5,-1,1))^2)))/(1-SQRT(((50*POWER(80,POWER(COS(PI()*MOD(Calculator!$B$29/Calculator!$F$12,1)),2))-$C45)^2+(1500*ABS(SIN(2*PI()*MOD(Calculator!$B$29/Calculator!$F$12,1)))*IF(MOD(Calculator!$B$29/Calculator!$F$12,1)&lt;0.5,-1,1))^2)/((50*POWER(80,POWER(COS(PI()*MOD(Calculator!$B$29/Calculator!$F$12,1)),2))+$C45)^2+(1500*ABS(SIN(2*PI()*MOD(Calculator!$B$29/Calculator!$F$12,1)))*IF(MOD(Calculator!$B$29/Calculator!$F$12,1)&lt;0.5,-1,1))^2))),2))</f>
        <v>—</v>
      </c>
      <c r="E45" s="266" t="str">
        <f aca="false">IF(OR(Calculator!$E$13&lt;&gt;"YES",Calculator!$B$29&lt;Calculator!$G$13),"—",ROUND((1+SQRT(((50*POWER(80,POWER(COS(PI()*MOD(Calculator!$B$29/Calculator!$F$13,1)),2))-$C45)^2+(1500*ABS(SIN(2*PI()*MOD(Calculator!$B$29/Calculator!$F$13,1)))*IF(MOD(Calculator!$B$29/Calculator!$F$13,1)&lt;0.5,-1,1))^2)/((50*POWER(80,POWER(COS(PI()*MOD(Calculator!$B$29/Calculator!$F$13,1)),2))+$C45)^2+(1500*ABS(SIN(2*PI()*MOD(Calculator!$B$29/Calculator!$F$13,1)))*IF(MOD(Calculator!$B$29/Calculator!$F$13,1)&lt;0.5,-1,1))^2)))/(1-SQRT(((50*POWER(80,POWER(COS(PI()*MOD(Calculator!$B$29/Calculator!$F$13,1)),2))-$C45)^2+(1500*ABS(SIN(2*PI()*MOD(Calculator!$B$29/Calculator!$F$13,1)))*IF(MOD(Calculator!$B$29/Calculator!$F$13,1)&lt;0.5,-1,1))^2)/((50*POWER(80,POWER(COS(PI()*MOD(Calculator!$B$29/Calculator!$F$13,1)),2))+$C45)^2+(1500*ABS(SIN(2*PI()*MOD(Calculator!$B$29/Calculator!$F$13,1)))*IF(MOD(Calculator!$B$29/Calculator!$F$13,1)&lt;0.5,-1,1))^2))),2))</f>
        <v>—</v>
      </c>
      <c r="F45" s="266" t="str">
        <f aca="false">IF(OR(Calculator!$E$14&lt;&gt;"YES",Calculator!$B$29&lt;Calculator!$G$14),"—",ROUND((1+SQRT(((50*POWER(80,POWER(COS(PI()*MOD(Calculator!$B$29/Calculator!$F$14,1)),2))-$C45)^2+(1500*ABS(SIN(2*PI()*MOD(Calculator!$B$29/Calculator!$F$14,1)))*IF(MOD(Calculator!$B$29/Calculator!$F$14,1)&lt;0.5,-1,1))^2)/((50*POWER(80,POWER(COS(PI()*MOD(Calculator!$B$29/Calculator!$F$14,1)),2))+$C45)^2+(1500*ABS(SIN(2*PI()*MOD(Calculator!$B$29/Calculator!$F$14,1)))*IF(MOD(Calculator!$B$29/Calculator!$F$14,1)&lt;0.5,-1,1))^2)))/(1-SQRT(((50*POWER(80,POWER(COS(PI()*MOD(Calculator!$B$29/Calculator!$F$14,1)),2))-$C45)^2+(1500*ABS(SIN(2*PI()*MOD(Calculator!$B$29/Calculator!$F$14,1)))*IF(MOD(Calculator!$B$29/Calculator!$F$14,1)&lt;0.5,-1,1))^2)/((50*POWER(80,POWER(COS(PI()*MOD(Calculator!$B$29/Calculator!$F$14,1)),2))+$C45)^2+(1500*ABS(SIN(2*PI()*MOD(Calculator!$B$29/Calculator!$F$14,1)))*IF(MOD(Calculator!$B$29/Calculator!$F$14,1)&lt;0.5,-1,1))^2))),2))</f>
        <v>—</v>
      </c>
      <c r="G45" s="266" t="n">
        <f aca="false">IF(OR(Calculator!$E$15&lt;&gt;"YES",Calculator!$B$29&lt;Calculator!$G$15),"—",ROUND((1+SQRT(((50*POWER(80,POWER(COS(PI()*MOD(Calculator!$B$29/Calculator!$F$15,1)),2))-$C45)^2+(1500*ABS(SIN(2*PI()*MOD(Calculator!$B$29/Calculator!$F$15,1)))*IF(MOD(Calculator!$B$29/Calculator!$F$15,1)&lt;0.5,-1,1))^2)/((50*POWER(80,POWER(COS(PI()*MOD(Calculator!$B$29/Calculator!$F$15,1)),2))+$C45)^2+(1500*ABS(SIN(2*PI()*MOD(Calculator!$B$29/Calculator!$F$15,1)))*IF(MOD(Calculator!$B$29/Calculator!$F$15,1)&lt;0.5,-1,1))^2)))/(1-SQRT(((50*POWER(80,POWER(COS(PI()*MOD(Calculator!$B$29/Calculator!$F$15,1)),2))-$C45)^2+(1500*ABS(SIN(2*PI()*MOD(Calculator!$B$29/Calculator!$F$15,1)))*IF(MOD(Calculator!$B$29/Calculator!$F$15,1)&lt;0.5,-1,1))^2)/((50*POWER(80,POWER(COS(PI()*MOD(Calculator!$B$29/Calculator!$F$15,1)),2))+$C45)^2+(1500*ABS(SIN(2*PI()*MOD(Calculator!$B$29/Calculator!$F$15,1)))*IF(MOD(Calculator!$B$29/Calculator!$F$15,1)&lt;0.5,-1,1))^2))),2))</f>
        <v>24.34</v>
      </c>
      <c r="H45" s="266" t="str">
        <f aca="false">IF(OR(Calculator!$E$16&lt;&gt;"YES",Calculator!$B$29&lt;Calculator!$G$16),"—",ROUND((1+SQRT(((50*POWER(80,POWER(COS(PI()*MOD(Calculator!$B$29/Calculator!$F$16,1)),2))-$C45)^2+(1500*ABS(SIN(2*PI()*MOD(Calculator!$B$29/Calculator!$F$16,1)))*IF(MOD(Calculator!$B$29/Calculator!$F$16,1)&lt;0.5,-1,1))^2)/((50*POWER(80,POWER(COS(PI()*MOD(Calculator!$B$29/Calculator!$F$16,1)),2))+$C45)^2+(1500*ABS(SIN(2*PI()*MOD(Calculator!$B$29/Calculator!$F$16,1)))*IF(MOD(Calculator!$B$29/Calculator!$F$16,1)&lt;0.5,-1,1))^2)))/(1-SQRT(((50*POWER(80,POWER(COS(PI()*MOD(Calculator!$B$29/Calculator!$F$16,1)),2))-$C45)^2+(1500*ABS(SIN(2*PI()*MOD(Calculator!$B$29/Calculator!$F$16,1)))*IF(MOD(Calculator!$B$29/Calculator!$F$16,1)&lt;0.5,-1,1))^2)/((50*POWER(80,POWER(COS(PI()*MOD(Calculator!$B$29/Calculator!$F$16,1)),2))+$C45)^2+(1500*ABS(SIN(2*PI()*MOD(Calculator!$B$29/Calculator!$F$16,1)))*IF(MOD(Calculator!$B$29/Calculator!$F$16,1)&lt;0.5,-1,1))^2))),2))</f>
        <v>—</v>
      </c>
      <c r="I45" s="266" t="n">
        <f aca="false">IF(OR(Calculator!$E$17&lt;&gt;"YES",Calculator!$B$29&lt;Calculator!$G$17),"—",ROUND((1+SQRT(((50*POWER(80,POWER(COS(PI()*MOD(Calculator!$B$29/Calculator!$F$17,1)),2))-$C45)^2+(1500*ABS(SIN(2*PI()*MOD(Calculator!$B$29/Calculator!$F$17,1)))*IF(MOD(Calculator!$B$29/Calculator!$F$17,1)&lt;0.5,-1,1))^2)/((50*POWER(80,POWER(COS(PI()*MOD(Calculator!$B$29/Calculator!$F$17,1)),2))+$C45)^2+(1500*ABS(SIN(2*PI()*MOD(Calculator!$B$29/Calculator!$F$17,1)))*IF(MOD(Calculator!$B$29/Calculator!$F$17,1)&lt;0.5,-1,1))^2)))/(1-SQRT(((50*POWER(80,POWER(COS(PI()*MOD(Calculator!$B$29/Calculator!$F$17,1)),2))-$C45)^2+(1500*ABS(SIN(2*PI()*MOD(Calculator!$B$29/Calculator!$F$17,1)))*IF(MOD(Calculator!$B$29/Calculator!$F$17,1)&lt;0.5,-1,1))^2)/((50*POWER(80,POWER(COS(PI()*MOD(Calculator!$B$29/Calculator!$F$17,1)),2))+$C45)^2+(1500*ABS(SIN(2*PI()*MOD(Calculator!$B$29/Calculator!$F$17,1)))*IF(MOD(Calculator!$B$29/Calculator!$F$17,1)&lt;0.5,-1,1))^2))),2))</f>
        <v>22.91</v>
      </c>
      <c r="J45" s="266" t="str">
        <f aca="false">IF(OR(Calculator!$E$18&lt;&gt;"YES",Calculator!$B$29&lt;Calculator!$G$18),"—",ROUND((1+SQRT(((50*POWER(80,POWER(COS(PI()*MOD(Calculator!$B$29/Calculator!$F$18,1)),2))-$C45)^2+(1500*ABS(SIN(2*PI()*MOD(Calculator!$B$29/Calculator!$F$18,1)))*IF(MOD(Calculator!$B$29/Calculator!$F$18,1)&lt;0.5,-1,1))^2)/((50*POWER(80,POWER(COS(PI()*MOD(Calculator!$B$29/Calculator!$F$18,1)),2))+$C45)^2+(1500*ABS(SIN(2*PI()*MOD(Calculator!$B$29/Calculator!$F$18,1)))*IF(MOD(Calculator!$B$29/Calculator!$F$18,1)&lt;0.5,-1,1))^2)))/(1-SQRT(((50*POWER(80,POWER(COS(PI()*MOD(Calculator!$B$29/Calculator!$F$18,1)),2))-$C45)^2+(1500*ABS(SIN(2*PI()*MOD(Calculator!$B$29/Calculator!$F$18,1)))*IF(MOD(Calculator!$B$29/Calculator!$F$18,1)&lt;0.5,-1,1))^2)/((50*POWER(80,POWER(COS(PI()*MOD(Calculator!$B$29/Calculator!$F$18,1)),2))+$C45)^2+(1500*ABS(SIN(2*PI()*MOD(Calculator!$B$29/Calculator!$F$18,1)))*IF(MOD(Calculator!$B$29/Calculator!$F$18,1)&lt;0.5,-1,1))^2))),2))</f>
        <v>—</v>
      </c>
      <c r="K45" s="266" t="str">
        <f aca="false">IF(OR(Calculator!$E$19&lt;&gt;"YES",Calculator!$B$29&lt;Calculator!$G$19),"—",ROUND((1+SQRT(((50*POWER(80,POWER(COS(PI()*MOD(Calculator!$B$29/Calculator!$F$19,1)),2))-$C45)^2+(1500*ABS(SIN(2*PI()*MOD(Calculator!$B$29/Calculator!$F$19,1)))*IF(MOD(Calculator!$B$29/Calculator!$F$19,1)&lt;0.5,-1,1))^2)/((50*POWER(80,POWER(COS(PI()*MOD(Calculator!$B$29/Calculator!$F$19,1)),2))+$C45)^2+(1500*ABS(SIN(2*PI()*MOD(Calculator!$B$29/Calculator!$F$19,1)))*IF(MOD(Calculator!$B$29/Calculator!$F$19,1)&lt;0.5,-1,1))^2)))/(1-SQRT(((50*POWER(80,POWER(COS(PI()*MOD(Calculator!$B$29/Calculator!$F$19,1)),2))-$C45)^2+(1500*ABS(SIN(2*PI()*MOD(Calculator!$B$29/Calculator!$F$19,1)))*IF(MOD(Calculator!$B$29/Calculator!$F$19,1)&lt;0.5,-1,1))^2)/((50*POWER(80,POWER(COS(PI()*MOD(Calculator!$B$29/Calculator!$F$19,1)),2))+$C45)^2+(1500*ABS(SIN(2*PI()*MOD(Calculator!$B$29/Calculator!$F$19,1)))*IF(MOD(Calculator!$B$29/Calculator!$F$19,1)&lt;0.5,-1,1))^2))),2))</f>
        <v>—</v>
      </c>
      <c r="L45" s="266" t="str">
        <f aca="false">IF(OR(Calculator!$E$20&lt;&gt;"YES",Calculator!$B$29&lt;Calculator!$G$20),"—",ROUND((1+SQRT(((50*POWER(80,POWER(COS(PI()*MOD(Calculator!$B$29/Calculator!$F$20,1)),2))-$C45)^2+(1500*ABS(SIN(2*PI()*MOD(Calculator!$B$29/Calculator!$F$20,1)))*IF(MOD(Calculator!$B$29/Calculator!$F$20,1)&lt;0.5,-1,1))^2)/((50*POWER(80,POWER(COS(PI()*MOD(Calculator!$B$29/Calculator!$F$20,1)),2))+$C45)^2+(1500*ABS(SIN(2*PI()*MOD(Calculator!$B$29/Calculator!$F$20,1)))*IF(MOD(Calculator!$B$29/Calculator!$F$20,1)&lt;0.5,-1,1))^2)))/(1-SQRT(((50*POWER(80,POWER(COS(PI()*MOD(Calculator!$B$29/Calculator!$F$20,1)),2))-$C45)^2+(1500*ABS(SIN(2*PI()*MOD(Calculator!$B$29/Calculator!$F$20,1)))*IF(MOD(Calculator!$B$29/Calculator!$F$20,1)&lt;0.5,-1,1))^2)/((50*POWER(80,POWER(COS(PI()*MOD(Calculator!$B$29/Calculator!$F$20,1)),2))+$C45)^2+(1500*ABS(SIN(2*PI()*MOD(Calculator!$B$29/Calculator!$F$20,1)))*IF(MOD(Calculator!$B$29/Calculator!$F$20,1)&lt;0.5,-1,1))^2))),2))</f>
        <v>—</v>
      </c>
      <c r="M45" s="266" t="str">
        <f aca="false">IF(OR(Calculator!$E$21&lt;&gt;"YES",Calculator!$B$29&lt;Calculator!$G$21),"—",ROUND((1+SQRT(((50*POWER(80,POWER(COS(PI()*MOD(Calculator!$B$29/Calculator!$F$21,1)),2))-$C45)^2+(1500*ABS(SIN(2*PI()*MOD(Calculator!$B$29/Calculator!$F$21,1)))*IF(MOD(Calculator!$B$29/Calculator!$F$21,1)&lt;0.5,-1,1))^2)/((50*POWER(80,POWER(COS(PI()*MOD(Calculator!$B$29/Calculator!$F$21,1)),2))+$C45)^2+(1500*ABS(SIN(2*PI()*MOD(Calculator!$B$29/Calculator!$F$21,1)))*IF(MOD(Calculator!$B$29/Calculator!$F$21,1)&lt;0.5,-1,1))^2)))/(1-SQRT(((50*POWER(80,POWER(COS(PI()*MOD(Calculator!$B$29/Calculator!$F$21,1)),2))-$C45)^2+(1500*ABS(SIN(2*PI()*MOD(Calculator!$B$29/Calculator!$F$21,1)))*IF(MOD(Calculator!$B$29/Calculator!$F$21,1)&lt;0.5,-1,1))^2)/((50*POWER(80,POWER(COS(PI()*MOD(Calculator!$B$29/Calculator!$F$21,1)),2))+$C45)^2+(1500*ABS(SIN(2*PI()*MOD(Calculator!$B$29/Calculator!$F$21,1)))*IF(MOD(Calculator!$B$29/Calculator!$F$21,1)&lt;0.5,-1,1))^2))),2))</f>
        <v>—</v>
      </c>
      <c r="N45" s="266" t="str">
        <f aca="false">IF(OR(Calculator!$E$22&lt;&gt;"YES",Calculator!$B$29&lt;Calculator!$G$22),"—",ROUND((1+SQRT(((50*POWER(80,POWER(COS(PI()*MOD(Calculator!$B$29/Calculator!$F$22,1)),2))-$C45)^2+(1500*ABS(SIN(2*PI()*MOD(Calculator!$B$29/Calculator!$F$22,1)))*IF(MOD(Calculator!$B$29/Calculator!$F$22,1)&lt;0.5,-1,1))^2)/((50*POWER(80,POWER(COS(PI()*MOD(Calculator!$B$29/Calculator!$F$22,1)),2))+$C45)^2+(1500*ABS(SIN(2*PI()*MOD(Calculator!$B$29/Calculator!$F$22,1)))*IF(MOD(Calculator!$B$29/Calculator!$F$22,1)&lt;0.5,-1,1))^2)))/(1-SQRT(((50*POWER(80,POWER(COS(PI()*MOD(Calculator!$B$29/Calculator!$F$22,1)),2))-$C45)^2+(1500*ABS(SIN(2*PI()*MOD(Calculator!$B$29/Calculator!$F$22,1)))*IF(MOD(Calculator!$B$29/Calculator!$F$22,1)&lt;0.5,-1,1))^2)/((50*POWER(80,POWER(COS(PI()*MOD(Calculator!$B$29/Calculator!$F$22,1)),2))+$C45)^2+(1500*ABS(SIN(2*PI()*MOD(Calculator!$B$29/Calculator!$F$22,1)))*IF(MOD(Calculator!$B$29/Calculator!$F$22,1)&lt;0.5,-1,1))^2))),2))</f>
        <v>—</v>
      </c>
      <c r="O45" s="292" t="n">
        <f aca="false">IFERROR(ROUND((IF(ISNUMBER(D45),D45,0)+IF(ISNUMBER(E45),E45,0)+IF(ISNUMBER(F45),F45,0)+IF(ISNUMBER(G45),G45,0)+IF(ISNUMBER(H45),H45,0)+IF(ISNUMBER(I45),I45,0)+IF(ISNUMBER(J45),J45,0)+IF(ISNUMBER(K45),K45,0)+IF(ISNUMBER(L45),L45,0)+IF(ISNUMBER(M45),M45,0)+IF(ISNUMBER(N45),N45,0))/(IF(ISNUMBER(D45),1,0)+IF(ISNUMBER(E45),1,0)+IF(ISNUMBER(F45),1,0)+IF(ISNUMBER(G45),1,0)+IF(ISNUMBER(H45),1,0)+IF(ISNUMBER(I45),1,0)+IF(ISNUMBER(J45),1,0)+IF(ISNUMBER(K45),1,0)+IF(ISNUMBER(L45),1,0)+IF(ISNUMBER(M45),1,0)+IF(ISNUMBER(N45),1,0)),4),"")</f>
        <v>23.625</v>
      </c>
      <c r="P45" s="266" t="str">
        <f aca="false">IF(OR(Calculator!$E$12&lt;&gt;"YES",Calculator!$B$30&lt;Calculator!$G$12),"—",ROUND((1+SQRT(((50*POWER(80,POWER(COS(PI()*MOD(Calculator!$B$30/Calculator!$F$12,1)),2))-$C45)^2+(1500*ABS(SIN(2*PI()*MOD(Calculator!$B$30/Calculator!$F$12,1)))*IF(MOD(Calculator!$B$30/Calculator!$F$12,1)&lt;0.5,-1,1))^2)/((50*POWER(80,POWER(COS(PI()*MOD(Calculator!$B$30/Calculator!$F$12,1)),2))+$C45)^2+(1500*ABS(SIN(2*PI()*MOD(Calculator!$B$30/Calculator!$F$12,1)))*IF(MOD(Calculator!$B$30/Calculator!$F$12,1)&lt;0.5,-1,1))^2)))/(1-SQRT(((50*POWER(80,POWER(COS(PI()*MOD(Calculator!$B$30/Calculator!$F$12,1)),2))-$C45)^2+(1500*ABS(SIN(2*PI()*MOD(Calculator!$B$30/Calculator!$F$12,1)))*IF(MOD(Calculator!$B$30/Calculator!$F$12,1)&lt;0.5,-1,1))^2)/((50*POWER(80,POWER(COS(PI()*MOD(Calculator!$B$30/Calculator!$F$12,1)),2))+$C45)^2+(1500*ABS(SIN(2*PI()*MOD(Calculator!$B$30/Calculator!$F$12,1)))*IF(MOD(Calculator!$B$30/Calculator!$F$12,1)&lt;0.5,-1,1))^2))),2))</f>
        <v>—</v>
      </c>
      <c r="Q45" s="266" t="str">
        <f aca="false">IF(OR(Calculator!$E$13&lt;&gt;"YES",Calculator!$B$30&lt;Calculator!$G$13),"—",ROUND((1+SQRT(((50*POWER(80,POWER(COS(PI()*MOD(Calculator!$B$30/Calculator!$F$13,1)),2))-$C45)^2+(1500*ABS(SIN(2*PI()*MOD(Calculator!$B$30/Calculator!$F$13,1)))*IF(MOD(Calculator!$B$30/Calculator!$F$13,1)&lt;0.5,-1,1))^2)/((50*POWER(80,POWER(COS(PI()*MOD(Calculator!$B$30/Calculator!$F$13,1)),2))+$C45)^2+(1500*ABS(SIN(2*PI()*MOD(Calculator!$B$30/Calculator!$F$13,1)))*IF(MOD(Calculator!$B$30/Calculator!$F$13,1)&lt;0.5,-1,1))^2)))/(1-SQRT(((50*POWER(80,POWER(COS(PI()*MOD(Calculator!$B$30/Calculator!$F$13,1)),2))-$C45)^2+(1500*ABS(SIN(2*PI()*MOD(Calculator!$B$30/Calculator!$F$13,1)))*IF(MOD(Calculator!$B$30/Calculator!$F$13,1)&lt;0.5,-1,1))^2)/((50*POWER(80,POWER(COS(PI()*MOD(Calculator!$B$30/Calculator!$F$13,1)),2))+$C45)^2+(1500*ABS(SIN(2*PI()*MOD(Calculator!$B$30/Calculator!$F$13,1)))*IF(MOD(Calculator!$B$30/Calculator!$F$13,1)&lt;0.5,-1,1))^2))),2))</f>
        <v>—</v>
      </c>
      <c r="R45" s="266" t="str">
        <f aca="false">IF(OR(Calculator!$E$14&lt;&gt;"YES",Calculator!$B$30&lt;Calculator!$G$14),"—",ROUND((1+SQRT(((50*POWER(80,POWER(COS(PI()*MOD(Calculator!$B$30/Calculator!$F$14,1)),2))-$C45)^2+(1500*ABS(SIN(2*PI()*MOD(Calculator!$B$30/Calculator!$F$14,1)))*IF(MOD(Calculator!$B$30/Calculator!$F$14,1)&lt;0.5,-1,1))^2)/((50*POWER(80,POWER(COS(PI()*MOD(Calculator!$B$30/Calculator!$F$14,1)),2))+$C45)^2+(1500*ABS(SIN(2*PI()*MOD(Calculator!$B$30/Calculator!$F$14,1)))*IF(MOD(Calculator!$B$30/Calculator!$F$14,1)&lt;0.5,-1,1))^2)))/(1-SQRT(((50*POWER(80,POWER(COS(PI()*MOD(Calculator!$B$30/Calculator!$F$14,1)),2))-$C45)^2+(1500*ABS(SIN(2*PI()*MOD(Calculator!$B$30/Calculator!$F$14,1)))*IF(MOD(Calculator!$B$30/Calculator!$F$14,1)&lt;0.5,-1,1))^2)/((50*POWER(80,POWER(COS(PI()*MOD(Calculator!$B$30/Calculator!$F$14,1)),2))+$C45)^2+(1500*ABS(SIN(2*PI()*MOD(Calculator!$B$30/Calculator!$F$14,1)))*IF(MOD(Calculator!$B$30/Calculator!$F$14,1)&lt;0.5,-1,1))^2))),2))</f>
        <v>—</v>
      </c>
      <c r="S45" s="266" t="n">
        <f aca="false">IF(OR(Calculator!$E$15&lt;&gt;"YES",Calculator!$B$30&lt;Calculator!$G$15),"—",ROUND((1+SQRT(((50*POWER(80,POWER(COS(PI()*MOD(Calculator!$B$30/Calculator!$F$15,1)),2))-$C45)^2+(1500*ABS(SIN(2*PI()*MOD(Calculator!$B$30/Calculator!$F$15,1)))*IF(MOD(Calculator!$B$30/Calculator!$F$15,1)&lt;0.5,-1,1))^2)/((50*POWER(80,POWER(COS(PI()*MOD(Calculator!$B$30/Calculator!$F$15,1)),2))+$C45)^2+(1500*ABS(SIN(2*PI()*MOD(Calculator!$B$30/Calculator!$F$15,1)))*IF(MOD(Calculator!$B$30/Calculator!$F$15,1)&lt;0.5,-1,1))^2)))/(1-SQRT(((50*POWER(80,POWER(COS(PI()*MOD(Calculator!$B$30/Calculator!$F$15,1)),2))-$C45)^2+(1500*ABS(SIN(2*PI()*MOD(Calculator!$B$30/Calculator!$F$15,1)))*IF(MOD(Calculator!$B$30/Calculator!$F$15,1)&lt;0.5,-1,1))^2)/((50*POWER(80,POWER(COS(PI()*MOD(Calculator!$B$30/Calculator!$F$15,1)),2))+$C45)^2+(1500*ABS(SIN(2*PI()*MOD(Calculator!$B$30/Calculator!$F$15,1)))*IF(MOD(Calculator!$B$30/Calculator!$F$15,1)&lt;0.5,-1,1))^2))),2))</f>
        <v>23.62</v>
      </c>
      <c r="T45" s="266" t="str">
        <f aca="false">IF(OR(Calculator!$E$16&lt;&gt;"YES",Calculator!$B$30&lt;Calculator!$G$16),"—",ROUND((1+SQRT(((50*POWER(80,POWER(COS(PI()*MOD(Calculator!$B$30/Calculator!$F$16,1)),2))-$C45)^2+(1500*ABS(SIN(2*PI()*MOD(Calculator!$B$30/Calculator!$F$16,1)))*IF(MOD(Calculator!$B$30/Calculator!$F$16,1)&lt;0.5,-1,1))^2)/((50*POWER(80,POWER(COS(PI()*MOD(Calculator!$B$30/Calculator!$F$16,1)),2))+$C45)^2+(1500*ABS(SIN(2*PI()*MOD(Calculator!$B$30/Calculator!$F$16,1)))*IF(MOD(Calculator!$B$30/Calculator!$F$16,1)&lt;0.5,-1,1))^2)))/(1-SQRT(((50*POWER(80,POWER(COS(PI()*MOD(Calculator!$B$30/Calculator!$F$16,1)),2))-$C45)^2+(1500*ABS(SIN(2*PI()*MOD(Calculator!$B$30/Calculator!$F$16,1)))*IF(MOD(Calculator!$B$30/Calculator!$F$16,1)&lt;0.5,-1,1))^2)/((50*POWER(80,POWER(COS(PI()*MOD(Calculator!$B$30/Calculator!$F$16,1)),2))+$C45)^2+(1500*ABS(SIN(2*PI()*MOD(Calculator!$B$30/Calculator!$F$16,1)))*IF(MOD(Calculator!$B$30/Calculator!$F$16,1)&lt;0.5,-1,1))^2))),2))</f>
        <v>—</v>
      </c>
      <c r="U45" s="266" t="n">
        <f aca="false">IF(OR(Calculator!$E$17&lt;&gt;"YES",Calculator!$B$30&lt;Calculator!$G$17),"—",ROUND((1+SQRT(((50*POWER(80,POWER(COS(PI()*MOD(Calculator!$B$30/Calculator!$F$17,1)),2))-$C45)^2+(1500*ABS(SIN(2*PI()*MOD(Calculator!$B$30/Calculator!$F$17,1)))*IF(MOD(Calculator!$B$30/Calculator!$F$17,1)&lt;0.5,-1,1))^2)/((50*POWER(80,POWER(COS(PI()*MOD(Calculator!$B$30/Calculator!$F$17,1)),2))+$C45)^2+(1500*ABS(SIN(2*PI()*MOD(Calculator!$B$30/Calculator!$F$17,1)))*IF(MOD(Calculator!$B$30/Calculator!$F$17,1)&lt;0.5,-1,1))^2)))/(1-SQRT(((50*POWER(80,POWER(COS(PI()*MOD(Calculator!$B$30/Calculator!$F$17,1)),2))-$C45)^2+(1500*ABS(SIN(2*PI()*MOD(Calculator!$B$30/Calculator!$F$17,1)))*IF(MOD(Calculator!$B$30/Calculator!$F$17,1)&lt;0.5,-1,1))^2)/((50*POWER(80,POWER(COS(PI()*MOD(Calculator!$B$30/Calculator!$F$17,1)),2))+$C45)^2+(1500*ABS(SIN(2*PI()*MOD(Calculator!$B$30/Calculator!$F$17,1)))*IF(MOD(Calculator!$B$30/Calculator!$F$17,1)&lt;0.5,-1,1))^2))),2))</f>
        <v>24.37</v>
      </c>
      <c r="V45" s="266" t="str">
        <f aca="false">IF(OR(Calculator!$E$18&lt;&gt;"YES",Calculator!$B$30&lt;Calculator!$G$18),"—",ROUND((1+SQRT(((50*POWER(80,POWER(COS(PI()*MOD(Calculator!$B$30/Calculator!$F$18,1)),2))-$C45)^2+(1500*ABS(SIN(2*PI()*MOD(Calculator!$B$30/Calculator!$F$18,1)))*IF(MOD(Calculator!$B$30/Calculator!$F$18,1)&lt;0.5,-1,1))^2)/((50*POWER(80,POWER(COS(PI()*MOD(Calculator!$B$30/Calculator!$F$18,1)),2))+$C45)^2+(1500*ABS(SIN(2*PI()*MOD(Calculator!$B$30/Calculator!$F$18,1)))*IF(MOD(Calculator!$B$30/Calculator!$F$18,1)&lt;0.5,-1,1))^2)))/(1-SQRT(((50*POWER(80,POWER(COS(PI()*MOD(Calculator!$B$30/Calculator!$F$18,1)),2))-$C45)^2+(1500*ABS(SIN(2*PI()*MOD(Calculator!$B$30/Calculator!$F$18,1)))*IF(MOD(Calculator!$B$30/Calculator!$F$18,1)&lt;0.5,-1,1))^2)/((50*POWER(80,POWER(COS(PI()*MOD(Calculator!$B$30/Calculator!$F$18,1)),2))+$C45)^2+(1500*ABS(SIN(2*PI()*MOD(Calculator!$B$30/Calculator!$F$18,1)))*IF(MOD(Calculator!$B$30/Calculator!$F$18,1)&lt;0.5,-1,1))^2))),2))</f>
        <v>—</v>
      </c>
      <c r="W45" s="266" t="str">
        <f aca="false">IF(OR(Calculator!$E$19&lt;&gt;"YES",Calculator!$B$30&lt;Calculator!$G$19),"—",ROUND((1+SQRT(((50*POWER(80,POWER(COS(PI()*MOD(Calculator!$B$30/Calculator!$F$19,1)),2))-$C45)^2+(1500*ABS(SIN(2*PI()*MOD(Calculator!$B$30/Calculator!$F$19,1)))*IF(MOD(Calculator!$B$30/Calculator!$F$19,1)&lt;0.5,-1,1))^2)/((50*POWER(80,POWER(COS(PI()*MOD(Calculator!$B$30/Calculator!$F$19,1)),2))+$C45)^2+(1500*ABS(SIN(2*PI()*MOD(Calculator!$B$30/Calculator!$F$19,1)))*IF(MOD(Calculator!$B$30/Calculator!$F$19,1)&lt;0.5,-1,1))^2)))/(1-SQRT(((50*POWER(80,POWER(COS(PI()*MOD(Calculator!$B$30/Calculator!$F$19,1)),2))-$C45)^2+(1500*ABS(SIN(2*PI()*MOD(Calculator!$B$30/Calculator!$F$19,1)))*IF(MOD(Calculator!$B$30/Calculator!$F$19,1)&lt;0.5,-1,1))^2)/((50*POWER(80,POWER(COS(PI()*MOD(Calculator!$B$30/Calculator!$F$19,1)),2))+$C45)^2+(1500*ABS(SIN(2*PI()*MOD(Calculator!$B$30/Calculator!$F$19,1)))*IF(MOD(Calculator!$B$30/Calculator!$F$19,1)&lt;0.5,-1,1))^2))),2))</f>
        <v>—</v>
      </c>
      <c r="X45" s="266" t="str">
        <f aca="false">IF(OR(Calculator!$E$20&lt;&gt;"YES",Calculator!$B$30&lt;Calculator!$G$20),"—",ROUND((1+SQRT(((50*POWER(80,POWER(COS(PI()*MOD(Calculator!$B$30/Calculator!$F$20,1)),2))-$C45)^2+(1500*ABS(SIN(2*PI()*MOD(Calculator!$B$30/Calculator!$F$20,1)))*IF(MOD(Calculator!$B$30/Calculator!$F$20,1)&lt;0.5,-1,1))^2)/((50*POWER(80,POWER(COS(PI()*MOD(Calculator!$B$30/Calculator!$F$20,1)),2))+$C45)^2+(1500*ABS(SIN(2*PI()*MOD(Calculator!$B$30/Calculator!$F$20,1)))*IF(MOD(Calculator!$B$30/Calculator!$F$20,1)&lt;0.5,-1,1))^2)))/(1-SQRT(((50*POWER(80,POWER(COS(PI()*MOD(Calculator!$B$30/Calculator!$F$20,1)),2))-$C45)^2+(1500*ABS(SIN(2*PI()*MOD(Calculator!$B$30/Calculator!$F$20,1)))*IF(MOD(Calculator!$B$30/Calculator!$F$20,1)&lt;0.5,-1,1))^2)/((50*POWER(80,POWER(COS(PI()*MOD(Calculator!$B$30/Calculator!$F$20,1)),2))+$C45)^2+(1500*ABS(SIN(2*PI()*MOD(Calculator!$B$30/Calculator!$F$20,1)))*IF(MOD(Calculator!$B$30/Calculator!$F$20,1)&lt;0.5,-1,1))^2))),2))</f>
        <v>—</v>
      </c>
      <c r="Y45" s="266" t="str">
        <f aca="false">IF(OR(Calculator!$E$21&lt;&gt;"YES",Calculator!$B$30&lt;Calculator!$G$21),"—",ROUND((1+SQRT(((50*POWER(80,POWER(COS(PI()*MOD(Calculator!$B$30/Calculator!$F$21,1)),2))-$C45)^2+(1500*ABS(SIN(2*PI()*MOD(Calculator!$B$30/Calculator!$F$21,1)))*IF(MOD(Calculator!$B$30/Calculator!$F$21,1)&lt;0.5,-1,1))^2)/((50*POWER(80,POWER(COS(PI()*MOD(Calculator!$B$30/Calculator!$F$21,1)),2))+$C45)^2+(1500*ABS(SIN(2*PI()*MOD(Calculator!$B$30/Calculator!$F$21,1)))*IF(MOD(Calculator!$B$30/Calculator!$F$21,1)&lt;0.5,-1,1))^2)))/(1-SQRT(((50*POWER(80,POWER(COS(PI()*MOD(Calculator!$B$30/Calculator!$F$21,1)),2))-$C45)^2+(1500*ABS(SIN(2*PI()*MOD(Calculator!$B$30/Calculator!$F$21,1)))*IF(MOD(Calculator!$B$30/Calculator!$F$21,1)&lt;0.5,-1,1))^2)/((50*POWER(80,POWER(COS(PI()*MOD(Calculator!$B$30/Calculator!$F$21,1)),2))+$C45)^2+(1500*ABS(SIN(2*PI()*MOD(Calculator!$B$30/Calculator!$F$21,1)))*IF(MOD(Calculator!$B$30/Calculator!$F$21,1)&lt;0.5,-1,1))^2))),2))</f>
        <v>—</v>
      </c>
      <c r="Z45" s="266" t="str">
        <f aca="false">IF(OR(Calculator!$E$22&lt;&gt;"YES",Calculator!$B$30&lt;Calculator!$G$22),"—",ROUND((1+SQRT(((50*POWER(80,POWER(COS(PI()*MOD(Calculator!$B$30/Calculator!$F$22,1)),2))-$C45)^2+(1500*ABS(SIN(2*PI()*MOD(Calculator!$B$30/Calculator!$F$22,1)))*IF(MOD(Calculator!$B$30/Calculator!$F$22,1)&lt;0.5,-1,1))^2)/((50*POWER(80,POWER(COS(PI()*MOD(Calculator!$B$30/Calculator!$F$22,1)),2))+$C45)^2+(1500*ABS(SIN(2*PI()*MOD(Calculator!$B$30/Calculator!$F$22,1)))*IF(MOD(Calculator!$B$30/Calculator!$F$22,1)&lt;0.5,-1,1))^2)))/(1-SQRT(((50*POWER(80,POWER(COS(PI()*MOD(Calculator!$B$30/Calculator!$F$22,1)),2))-$C45)^2+(1500*ABS(SIN(2*PI()*MOD(Calculator!$B$30/Calculator!$F$22,1)))*IF(MOD(Calculator!$B$30/Calculator!$F$22,1)&lt;0.5,-1,1))^2)/((50*POWER(80,POWER(COS(PI()*MOD(Calculator!$B$30/Calculator!$F$22,1)),2))+$C45)^2+(1500*ABS(SIN(2*PI()*MOD(Calculator!$B$30/Calculator!$F$22,1)))*IF(MOD(Calculator!$B$30/Calculator!$F$22,1)&lt;0.5,-1,1))^2))),2))</f>
        <v>—</v>
      </c>
      <c r="AA45" s="292" t="n">
        <f aca="false">IFERROR(ROUND((IF(ISNUMBER(P45),P45,0)+IF(ISNUMBER(Q45),Q45,0)+IF(ISNUMBER(R45),R45,0)+IF(ISNUMBER(S45),S45,0)+IF(ISNUMBER(T45),T45,0)+IF(ISNUMBER(U45),U45,0)+IF(ISNUMBER(V45),V45,0)+IF(ISNUMBER(W45),W45,0)+IF(ISNUMBER(X45),X45,0)+IF(ISNUMBER(Y45),Y45,0)+IF(ISNUMBER(Z45),Z45,0))/(IF(ISNUMBER(P45),1,0)+IF(ISNUMBER(Q45),1,0)+IF(ISNUMBER(R45),1,0)+IF(ISNUMBER(S45),1,0)+IF(ISNUMBER(T45),1,0)+IF(ISNUMBER(U45),1,0)+IF(ISNUMBER(V45),1,0)+IF(ISNUMBER(W45),1,0)+IF(ISNUMBER(X45),1,0)+IF(ISNUMBER(Y45),1,0)+IF(ISNUMBER(Z45),1,0)),4),"")</f>
        <v>23.995</v>
      </c>
      <c r="AB45" s="266" t="str">
        <f aca="false">IF(OR(Calculator!$E$12&lt;&gt;"YES",Calculator!$B$31&lt;Calculator!$G$12),"—",ROUND((1+SQRT(((50*POWER(80,POWER(COS(PI()*MOD(Calculator!$B$31/Calculator!$F$12,1)),2))-$C45)^2+(1500*ABS(SIN(2*PI()*MOD(Calculator!$B$31/Calculator!$F$12,1)))*IF(MOD(Calculator!$B$31/Calculator!$F$12,1)&lt;0.5,-1,1))^2)/((50*POWER(80,POWER(COS(PI()*MOD(Calculator!$B$31/Calculator!$F$12,1)),2))+$C45)^2+(1500*ABS(SIN(2*PI()*MOD(Calculator!$B$31/Calculator!$F$12,1)))*IF(MOD(Calculator!$B$31/Calculator!$F$12,1)&lt;0.5,-1,1))^2)))/(1-SQRT(((50*POWER(80,POWER(COS(PI()*MOD(Calculator!$B$31/Calculator!$F$12,1)),2))-$C45)^2+(1500*ABS(SIN(2*PI()*MOD(Calculator!$B$31/Calculator!$F$12,1)))*IF(MOD(Calculator!$B$31/Calculator!$F$12,1)&lt;0.5,-1,1))^2)/((50*POWER(80,POWER(COS(PI()*MOD(Calculator!$B$31/Calculator!$F$12,1)),2))+$C45)^2+(1500*ABS(SIN(2*PI()*MOD(Calculator!$B$31/Calculator!$F$12,1)))*IF(MOD(Calculator!$B$31/Calculator!$F$12,1)&lt;0.5,-1,1))^2))),2))</f>
        <v>—</v>
      </c>
      <c r="AC45" s="266" t="str">
        <f aca="false">IF(OR(Calculator!$E$13&lt;&gt;"YES",Calculator!$B$31&lt;Calculator!$G$13),"—",ROUND((1+SQRT(((50*POWER(80,POWER(COS(PI()*MOD(Calculator!$B$31/Calculator!$F$13,1)),2))-$C45)^2+(1500*ABS(SIN(2*PI()*MOD(Calculator!$B$31/Calculator!$F$13,1)))*IF(MOD(Calculator!$B$31/Calculator!$F$13,1)&lt;0.5,-1,1))^2)/((50*POWER(80,POWER(COS(PI()*MOD(Calculator!$B$31/Calculator!$F$13,1)),2))+$C45)^2+(1500*ABS(SIN(2*PI()*MOD(Calculator!$B$31/Calculator!$F$13,1)))*IF(MOD(Calculator!$B$31/Calculator!$F$13,1)&lt;0.5,-1,1))^2)))/(1-SQRT(((50*POWER(80,POWER(COS(PI()*MOD(Calculator!$B$31/Calculator!$F$13,1)),2))-$C45)^2+(1500*ABS(SIN(2*PI()*MOD(Calculator!$B$31/Calculator!$F$13,1)))*IF(MOD(Calculator!$B$31/Calculator!$F$13,1)&lt;0.5,-1,1))^2)/((50*POWER(80,POWER(COS(PI()*MOD(Calculator!$B$31/Calculator!$F$13,1)),2))+$C45)^2+(1500*ABS(SIN(2*PI()*MOD(Calculator!$B$31/Calculator!$F$13,1)))*IF(MOD(Calculator!$B$31/Calculator!$F$13,1)&lt;0.5,-1,1))^2))),2))</f>
        <v>—</v>
      </c>
      <c r="AD45" s="266" t="str">
        <f aca="false">IF(OR(Calculator!$E$14&lt;&gt;"YES",Calculator!$B$31&lt;Calculator!$G$14),"—",ROUND((1+SQRT(((50*POWER(80,POWER(COS(PI()*MOD(Calculator!$B$31/Calculator!$F$14,1)),2))-$C45)^2+(1500*ABS(SIN(2*PI()*MOD(Calculator!$B$31/Calculator!$F$14,1)))*IF(MOD(Calculator!$B$31/Calculator!$F$14,1)&lt;0.5,-1,1))^2)/((50*POWER(80,POWER(COS(PI()*MOD(Calculator!$B$31/Calculator!$F$14,1)),2))+$C45)^2+(1500*ABS(SIN(2*PI()*MOD(Calculator!$B$31/Calculator!$F$14,1)))*IF(MOD(Calculator!$B$31/Calculator!$F$14,1)&lt;0.5,-1,1))^2)))/(1-SQRT(((50*POWER(80,POWER(COS(PI()*MOD(Calculator!$B$31/Calculator!$F$14,1)),2))-$C45)^2+(1500*ABS(SIN(2*PI()*MOD(Calculator!$B$31/Calculator!$F$14,1)))*IF(MOD(Calculator!$B$31/Calculator!$F$14,1)&lt;0.5,-1,1))^2)/((50*POWER(80,POWER(COS(PI()*MOD(Calculator!$B$31/Calculator!$F$14,1)),2))+$C45)^2+(1500*ABS(SIN(2*PI()*MOD(Calculator!$B$31/Calculator!$F$14,1)))*IF(MOD(Calculator!$B$31/Calculator!$F$14,1)&lt;0.5,-1,1))^2))),2))</f>
        <v>—</v>
      </c>
      <c r="AE45" s="266" t="n">
        <f aca="false">IF(OR(Calculator!$E$15&lt;&gt;"YES",Calculator!$B$31&lt;Calculator!$G$15),"—",ROUND((1+SQRT(((50*POWER(80,POWER(COS(PI()*MOD(Calculator!$B$31/Calculator!$F$15,1)),2))-$C45)^2+(1500*ABS(SIN(2*PI()*MOD(Calculator!$B$31/Calculator!$F$15,1)))*IF(MOD(Calculator!$B$31/Calculator!$F$15,1)&lt;0.5,-1,1))^2)/((50*POWER(80,POWER(COS(PI()*MOD(Calculator!$B$31/Calculator!$F$15,1)),2))+$C45)^2+(1500*ABS(SIN(2*PI()*MOD(Calculator!$B$31/Calculator!$F$15,1)))*IF(MOD(Calculator!$B$31/Calculator!$F$15,1)&lt;0.5,-1,1))^2)))/(1-SQRT(((50*POWER(80,POWER(COS(PI()*MOD(Calculator!$B$31/Calculator!$F$15,1)),2))-$C45)^2+(1500*ABS(SIN(2*PI()*MOD(Calculator!$B$31/Calculator!$F$15,1)))*IF(MOD(Calculator!$B$31/Calculator!$F$15,1)&lt;0.5,-1,1))^2)/((50*POWER(80,POWER(COS(PI()*MOD(Calculator!$B$31/Calculator!$F$15,1)),2))+$C45)^2+(1500*ABS(SIN(2*PI()*MOD(Calculator!$B$31/Calculator!$F$15,1)))*IF(MOD(Calculator!$B$31/Calculator!$F$15,1)&lt;0.5,-1,1))^2))),2))</f>
        <v>25</v>
      </c>
      <c r="AF45" s="266" t="str">
        <f aca="false">IF(OR(Calculator!$E$16&lt;&gt;"YES",Calculator!$B$31&lt;Calculator!$G$16),"—",ROUND((1+SQRT(((50*POWER(80,POWER(COS(PI()*MOD(Calculator!$B$31/Calculator!$F$16,1)),2))-$C45)^2+(1500*ABS(SIN(2*PI()*MOD(Calculator!$B$31/Calculator!$F$16,1)))*IF(MOD(Calculator!$B$31/Calculator!$F$16,1)&lt;0.5,-1,1))^2)/((50*POWER(80,POWER(COS(PI()*MOD(Calculator!$B$31/Calculator!$F$16,1)),2))+$C45)^2+(1500*ABS(SIN(2*PI()*MOD(Calculator!$B$31/Calculator!$F$16,1)))*IF(MOD(Calculator!$B$31/Calculator!$F$16,1)&lt;0.5,-1,1))^2)))/(1-SQRT(((50*POWER(80,POWER(COS(PI()*MOD(Calculator!$B$31/Calculator!$F$16,1)),2))-$C45)^2+(1500*ABS(SIN(2*PI()*MOD(Calculator!$B$31/Calculator!$F$16,1)))*IF(MOD(Calculator!$B$31/Calculator!$F$16,1)&lt;0.5,-1,1))^2)/((50*POWER(80,POWER(COS(PI()*MOD(Calculator!$B$31/Calculator!$F$16,1)),2))+$C45)^2+(1500*ABS(SIN(2*PI()*MOD(Calculator!$B$31/Calculator!$F$16,1)))*IF(MOD(Calculator!$B$31/Calculator!$F$16,1)&lt;0.5,-1,1))^2))),2))</f>
        <v>—</v>
      </c>
      <c r="AG45" s="266" t="n">
        <f aca="false">IF(OR(Calculator!$E$17&lt;&gt;"YES",Calculator!$B$31&lt;Calculator!$G$17),"—",ROUND((1+SQRT(((50*POWER(80,POWER(COS(PI()*MOD(Calculator!$B$31/Calculator!$F$17,1)),2))-$C45)^2+(1500*ABS(SIN(2*PI()*MOD(Calculator!$B$31/Calculator!$F$17,1)))*IF(MOD(Calculator!$B$31/Calculator!$F$17,1)&lt;0.5,-1,1))^2)/((50*POWER(80,POWER(COS(PI()*MOD(Calculator!$B$31/Calculator!$F$17,1)),2))+$C45)^2+(1500*ABS(SIN(2*PI()*MOD(Calculator!$B$31/Calculator!$F$17,1)))*IF(MOD(Calculator!$B$31/Calculator!$F$17,1)&lt;0.5,-1,1))^2)))/(1-SQRT(((50*POWER(80,POWER(COS(PI()*MOD(Calculator!$B$31/Calculator!$F$17,1)),2))-$C45)^2+(1500*ABS(SIN(2*PI()*MOD(Calculator!$B$31/Calculator!$F$17,1)))*IF(MOD(Calculator!$B$31/Calculator!$F$17,1)&lt;0.5,-1,1))^2)/((50*POWER(80,POWER(COS(PI()*MOD(Calculator!$B$31/Calculator!$F$17,1)),2))+$C45)^2+(1500*ABS(SIN(2*PI()*MOD(Calculator!$B$31/Calculator!$F$17,1)))*IF(MOD(Calculator!$B$31/Calculator!$F$17,1)&lt;0.5,-1,1))^2))),2))</f>
        <v>21.3</v>
      </c>
      <c r="AH45" s="266" t="str">
        <f aca="false">IF(OR(Calculator!$E$18&lt;&gt;"YES",Calculator!$B$31&lt;Calculator!$G$18),"—",ROUND((1+SQRT(((50*POWER(80,POWER(COS(PI()*MOD(Calculator!$B$31/Calculator!$F$18,1)),2))-$C45)^2+(1500*ABS(SIN(2*PI()*MOD(Calculator!$B$31/Calculator!$F$18,1)))*IF(MOD(Calculator!$B$31/Calculator!$F$18,1)&lt;0.5,-1,1))^2)/((50*POWER(80,POWER(COS(PI()*MOD(Calculator!$B$31/Calculator!$F$18,1)),2))+$C45)^2+(1500*ABS(SIN(2*PI()*MOD(Calculator!$B$31/Calculator!$F$18,1)))*IF(MOD(Calculator!$B$31/Calculator!$F$18,1)&lt;0.5,-1,1))^2)))/(1-SQRT(((50*POWER(80,POWER(COS(PI()*MOD(Calculator!$B$31/Calculator!$F$18,1)),2))-$C45)^2+(1500*ABS(SIN(2*PI()*MOD(Calculator!$B$31/Calculator!$F$18,1)))*IF(MOD(Calculator!$B$31/Calculator!$F$18,1)&lt;0.5,-1,1))^2)/((50*POWER(80,POWER(COS(PI()*MOD(Calculator!$B$31/Calculator!$F$18,1)),2))+$C45)^2+(1500*ABS(SIN(2*PI()*MOD(Calculator!$B$31/Calculator!$F$18,1)))*IF(MOD(Calculator!$B$31/Calculator!$F$18,1)&lt;0.5,-1,1))^2))),2))</f>
        <v>—</v>
      </c>
      <c r="AI45" s="266" t="str">
        <f aca="false">IF(OR(Calculator!$E$19&lt;&gt;"YES",Calculator!$B$31&lt;Calculator!$G$19),"—",ROUND((1+SQRT(((50*POWER(80,POWER(COS(PI()*MOD(Calculator!$B$31/Calculator!$F$19,1)),2))-$C45)^2+(1500*ABS(SIN(2*PI()*MOD(Calculator!$B$31/Calculator!$F$19,1)))*IF(MOD(Calculator!$B$31/Calculator!$F$19,1)&lt;0.5,-1,1))^2)/((50*POWER(80,POWER(COS(PI()*MOD(Calculator!$B$31/Calculator!$F$19,1)),2))+$C45)^2+(1500*ABS(SIN(2*PI()*MOD(Calculator!$B$31/Calculator!$F$19,1)))*IF(MOD(Calculator!$B$31/Calculator!$F$19,1)&lt;0.5,-1,1))^2)))/(1-SQRT(((50*POWER(80,POWER(COS(PI()*MOD(Calculator!$B$31/Calculator!$F$19,1)),2))-$C45)^2+(1500*ABS(SIN(2*PI()*MOD(Calculator!$B$31/Calculator!$F$19,1)))*IF(MOD(Calculator!$B$31/Calculator!$F$19,1)&lt;0.5,-1,1))^2)/((50*POWER(80,POWER(COS(PI()*MOD(Calculator!$B$31/Calculator!$F$19,1)),2))+$C45)^2+(1500*ABS(SIN(2*PI()*MOD(Calculator!$B$31/Calculator!$F$19,1)))*IF(MOD(Calculator!$B$31/Calculator!$F$19,1)&lt;0.5,-1,1))^2))),2))</f>
        <v>—</v>
      </c>
      <c r="AJ45" s="266" t="str">
        <f aca="false">IF(OR(Calculator!$E$20&lt;&gt;"YES",Calculator!$B$31&lt;Calculator!$G$20),"—",ROUND((1+SQRT(((50*POWER(80,POWER(COS(PI()*MOD(Calculator!$B$31/Calculator!$F$20,1)),2))-$C45)^2+(1500*ABS(SIN(2*PI()*MOD(Calculator!$B$31/Calculator!$F$20,1)))*IF(MOD(Calculator!$B$31/Calculator!$F$20,1)&lt;0.5,-1,1))^2)/((50*POWER(80,POWER(COS(PI()*MOD(Calculator!$B$31/Calculator!$F$20,1)),2))+$C45)^2+(1500*ABS(SIN(2*PI()*MOD(Calculator!$B$31/Calculator!$F$20,1)))*IF(MOD(Calculator!$B$31/Calculator!$F$20,1)&lt;0.5,-1,1))^2)))/(1-SQRT(((50*POWER(80,POWER(COS(PI()*MOD(Calculator!$B$31/Calculator!$F$20,1)),2))-$C45)^2+(1500*ABS(SIN(2*PI()*MOD(Calculator!$B$31/Calculator!$F$20,1)))*IF(MOD(Calculator!$B$31/Calculator!$F$20,1)&lt;0.5,-1,1))^2)/((50*POWER(80,POWER(COS(PI()*MOD(Calculator!$B$31/Calculator!$F$20,1)),2))+$C45)^2+(1500*ABS(SIN(2*PI()*MOD(Calculator!$B$31/Calculator!$F$20,1)))*IF(MOD(Calculator!$B$31/Calculator!$F$20,1)&lt;0.5,-1,1))^2))),2))</f>
        <v>—</v>
      </c>
      <c r="AK45" s="266" t="str">
        <f aca="false">IF(OR(Calculator!$E$21&lt;&gt;"YES",Calculator!$B$31&lt;Calculator!$G$21),"—",ROUND((1+SQRT(((50*POWER(80,POWER(COS(PI()*MOD(Calculator!$B$31/Calculator!$F$21,1)),2))-$C45)^2+(1500*ABS(SIN(2*PI()*MOD(Calculator!$B$31/Calculator!$F$21,1)))*IF(MOD(Calculator!$B$31/Calculator!$F$21,1)&lt;0.5,-1,1))^2)/((50*POWER(80,POWER(COS(PI()*MOD(Calculator!$B$31/Calculator!$F$21,1)),2))+$C45)^2+(1500*ABS(SIN(2*PI()*MOD(Calculator!$B$31/Calculator!$F$21,1)))*IF(MOD(Calculator!$B$31/Calculator!$F$21,1)&lt;0.5,-1,1))^2)))/(1-SQRT(((50*POWER(80,POWER(COS(PI()*MOD(Calculator!$B$31/Calculator!$F$21,1)),2))-$C45)^2+(1500*ABS(SIN(2*PI()*MOD(Calculator!$B$31/Calculator!$F$21,1)))*IF(MOD(Calculator!$B$31/Calculator!$F$21,1)&lt;0.5,-1,1))^2)/((50*POWER(80,POWER(COS(PI()*MOD(Calculator!$B$31/Calculator!$F$21,1)),2))+$C45)^2+(1500*ABS(SIN(2*PI()*MOD(Calculator!$B$31/Calculator!$F$21,1)))*IF(MOD(Calculator!$B$31/Calculator!$F$21,1)&lt;0.5,-1,1))^2))),2))</f>
        <v>—</v>
      </c>
      <c r="AL45" s="266" t="str">
        <f aca="false">IF(OR(Calculator!$E$22&lt;&gt;"YES",Calculator!$B$31&lt;Calculator!$G$22),"—",ROUND((1+SQRT(((50*POWER(80,POWER(COS(PI()*MOD(Calculator!$B$31/Calculator!$F$22,1)),2))-$C45)^2+(1500*ABS(SIN(2*PI()*MOD(Calculator!$B$31/Calculator!$F$22,1)))*IF(MOD(Calculator!$B$31/Calculator!$F$22,1)&lt;0.5,-1,1))^2)/((50*POWER(80,POWER(COS(PI()*MOD(Calculator!$B$31/Calculator!$F$22,1)),2))+$C45)^2+(1500*ABS(SIN(2*PI()*MOD(Calculator!$B$31/Calculator!$F$22,1)))*IF(MOD(Calculator!$B$31/Calculator!$F$22,1)&lt;0.5,-1,1))^2)))/(1-SQRT(((50*POWER(80,POWER(COS(PI()*MOD(Calculator!$B$31/Calculator!$F$22,1)),2))-$C45)^2+(1500*ABS(SIN(2*PI()*MOD(Calculator!$B$31/Calculator!$F$22,1)))*IF(MOD(Calculator!$B$31/Calculator!$F$22,1)&lt;0.5,-1,1))^2)/((50*POWER(80,POWER(COS(PI()*MOD(Calculator!$B$31/Calculator!$F$22,1)),2))+$C45)^2+(1500*ABS(SIN(2*PI()*MOD(Calculator!$B$31/Calculator!$F$22,1)))*IF(MOD(Calculator!$B$31/Calculator!$F$22,1)&lt;0.5,-1,1))^2))),2))</f>
        <v>—</v>
      </c>
      <c r="AM45" s="293" t="n">
        <f aca="false">IFERROR(ROUND((IF(ISNUMBER(AB45),AB45,0)+IF(ISNUMBER(AC45),AC45,0)+IF(ISNUMBER(AD45),AD45,0)+IF(ISNUMBER(AE45),AE45,0)+IF(ISNUMBER(AF45),AF45,0)+IF(ISNUMBER(AG45),AG45,0)+IF(ISNUMBER(AH45),AH45,0)+IF(ISNUMBER(AI45),AI45,0)+IF(ISNUMBER(AJ45),AJ45,0)+IF(ISNUMBER(AK45),AK45,0)+IF(ISNUMBER(AL45),AL45,0))/(IF(ISNUMBER(AB45),1,0)+IF(ISNUMBER(AC45),1,0)+IF(ISNUMBER(AD45),1,0)+IF(ISNUMBER(AE45),1,0)+IF(ISNUMBER(AF45),1,0)+IF(ISNUMBER(AG45),1,0)+IF(ISNUMBER(AH45),1,0)+IF(ISNUMBER(AI45),1,0)+IF(ISNUMBER(AJ45),1,0)+IF(ISNUMBER(AK45),1,0)+IF(ISNUMBER(AL45),1,0)),4),"")</f>
        <v>23.15</v>
      </c>
      <c r="AN45" s="294" t="str">
        <f aca="false">IF(OR(Calculator!$E$12&lt;&gt;"YES",Calculator!$B$32&lt;Calculator!$G$12),"—",ROUND((1+SQRT(((50*POWER(80,POWER(COS(PI()*MOD(Calculator!$B$32/Calculator!$F$12,1)),2))-$C45)^2+(1500*ABS(SIN(2*PI()*MOD(Calculator!$B$32/Calculator!$F$12,1)))*IF(MOD(Calculator!$B$32/Calculator!$F$12,1)&lt;0.5,-1,1))^2)/((50*POWER(80,POWER(COS(PI()*MOD(Calculator!$B$32/Calculator!$F$12,1)),2))+$C45)^2+(1500*ABS(SIN(2*PI()*MOD(Calculator!$B$32/Calculator!$F$12,1)))*IF(MOD(Calculator!$B$32/Calculator!$F$12,1)&lt;0.5,-1,1))^2)))/(1-SQRT(((50*POWER(80,POWER(COS(PI()*MOD(Calculator!$B$32/Calculator!$F$12,1)),2))-$C45)^2+(1500*ABS(SIN(2*PI()*MOD(Calculator!$B$32/Calculator!$F$12,1)))*IF(MOD(Calculator!$B$32/Calculator!$F$12,1)&lt;0.5,-1,1))^2)/((50*POWER(80,POWER(COS(PI()*MOD(Calculator!$B$32/Calculator!$F$12,1)),2))+$C45)^2+(1500*ABS(SIN(2*PI()*MOD(Calculator!$B$32/Calculator!$F$12,1)))*IF(MOD(Calculator!$B$32/Calculator!$F$12,1)&lt;0.5,-1,1))^2))),2))</f>
        <v>—</v>
      </c>
      <c r="AO45" s="294" t="str">
        <f aca="false">IF(OR(Calculator!$E$13&lt;&gt;"YES",Calculator!$B$32&lt;Calculator!$G$13),"—",ROUND((1+SQRT(((50*POWER(80,POWER(COS(PI()*MOD(Calculator!$B$32/Calculator!$F$13,1)),2))-$C45)^2+(1500*ABS(SIN(2*PI()*MOD(Calculator!$B$32/Calculator!$F$13,1)))*IF(MOD(Calculator!$B$32/Calculator!$F$13,1)&lt;0.5,-1,1))^2)/((50*POWER(80,POWER(COS(PI()*MOD(Calculator!$B$32/Calculator!$F$13,1)),2))+$C45)^2+(1500*ABS(SIN(2*PI()*MOD(Calculator!$B$32/Calculator!$F$13,1)))*IF(MOD(Calculator!$B$32/Calculator!$F$13,1)&lt;0.5,-1,1))^2)))/(1-SQRT(((50*POWER(80,POWER(COS(PI()*MOD(Calculator!$B$32/Calculator!$F$13,1)),2))-$C45)^2+(1500*ABS(SIN(2*PI()*MOD(Calculator!$B$32/Calculator!$F$13,1)))*IF(MOD(Calculator!$B$32/Calculator!$F$13,1)&lt;0.5,-1,1))^2)/((50*POWER(80,POWER(COS(PI()*MOD(Calculator!$B$32/Calculator!$F$13,1)),2))+$C45)^2+(1500*ABS(SIN(2*PI()*MOD(Calculator!$B$32/Calculator!$F$13,1)))*IF(MOD(Calculator!$B$32/Calculator!$F$13,1)&lt;0.5,-1,1))^2))),2))</f>
        <v>—</v>
      </c>
      <c r="AP45" s="294" t="str">
        <f aca="false">IF(OR(Calculator!$E$14&lt;&gt;"YES",Calculator!$B$32&lt;Calculator!$G$14),"—",ROUND((1+SQRT(((50*POWER(80,POWER(COS(PI()*MOD(Calculator!$B$32/Calculator!$F$14,1)),2))-$C45)^2+(1500*ABS(SIN(2*PI()*MOD(Calculator!$B$32/Calculator!$F$14,1)))*IF(MOD(Calculator!$B$32/Calculator!$F$14,1)&lt;0.5,-1,1))^2)/((50*POWER(80,POWER(COS(PI()*MOD(Calculator!$B$32/Calculator!$F$14,1)),2))+$C45)^2+(1500*ABS(SIN(2*PI()*MOD(Calculator!$B$32/Calculator!$F$14,1)))*IF(MOD(Calculator!$B$32/Calculator!$F$14,1)&lt;0.5,-1,1))^2)))/(1-SQRT(((50*POWER(80,POWER(COS(PI()*MOD(Calculator!$B$32/Calculator!$F$14,1)),2))-$C45)^2+(1500*ABS(SIN(2*PI()*MOD(Calculator!$B$32/Calculator!$F$14,1)))*IF(MOD(Calculator!$B$32/Calculator!$F$14,1)&lt;0.5,-1,1))^2)/((50*POWER(80,POWER(COS(PI()*MOD(Calculator!$B$32/Calculator!$F$14,1)),2))+$C45)^2+(1500*ABS(SIN(2*PI()*MOD(Calculator!$B$32/Calculator!$F$14,1)))*IF(MOD(Calculator!$B$32/Calculator!$F$14,1)&lt;0.5,-1,1))^2))),2))</f>
        <v>—</v>
      </c>
      <c r="AQ45" s="294" t="n">
        <f aca="false">IF(OR(Calculator!$E$15&lt;&gt;"YES",Calculator!$B$32&lt;Calculator!$G$15),"—",ROUND((1+SQRT(((50*POWER(80,POWER(COS(PI()*MOD(Calculator!$B$32/Calculator!$F$15,1)),2))-$C45)^2+(1500*ABS(SIN(2*PI()*MOD(Calculator!$B$32/Calculator!$F$15,1)))*IF(MOD(Calculator!$B$32/Calculator!$F$15,1)&lt;0.5,-1,1))^2)/((50*POWER(80,POWER(COS(PI()*MOD(Calculator!$B$32/Calculator!$F$15,1)),2))+$C45)^2+(1500*ABS(SIN(2*PI()*MOD(Calculator!$B$32/Calculator!$F$15,1)))*IF(MOD(Calculator!$B$32/Calculator!$F$15,1)&lt;0.5,-1,1))^2)))/(1-SQRT(((50*POWER(80,POWER(COS(PI()*MOD(Calculator!$B$32/Calculator!$F$15,1)),2))-$C45)^2+(1500*ABS(SIN(2*PI()*MOD(Calculator!$B$32/Calculator!$F$15,1)))*IF(MOD(Calculator!$B$32/Calculator!$F$15,1)&lt;0.5,-1,1))^2)/((50*POWER(80,POWER(COS(PI()*MOD(Calculator!$B$32/Calculator!$F$15,1)),2))+$C45)^2+(1500*ABS(SIN(2*PI()*MOD(Calculator!$B$32/Calculator!$F$15,1)))*IF(MOD(Calculator!$B$32/Calculator!$F$15,1)&lt;0.5,-1,1))^2))),2))</f>
        <v>4.99</v>
      </c>
      <c r="AR45" s="294" t="str">
        <f aca="false">IF(OR(Calculator!$E$16&lt;&gt;"YES",Calculator!$B$32&lt;Calculator!$G$16),"—",ROUND((1+SQRT(((50*POWER(80,POWER(COS(PI()*MOD(Calculator!$B$32/Calculator!$F$16,1)),2))-$C45)^2+(1500*ABS(SIN(2*PI()*MOD(Calculator!$B$32/Calculator!$F$16,1)))*IF(MOD(Calculator!$B$32/Calculator!$F$16,1)&lt;0.5,-1,1))^2)/((50*POWER(80,POWER(COS(PI()*MOD(Calculator!$B$32/Calculator!$F$16,1)),2))+$C45)^2+(1500*ABS(SIN(2*PI()*MOD(Calculator!$B$32/Calculator!$F$16,1)))*IF(MOD(Calculator!$B$32/Calculator!$F$16,1)&lt;0.5,-1,1))^2)))/(1-SQRT(((50*POWER(80,POWER(COS(PI()*MOD(Calculator!$B$32/Calculator!$F$16,1)),2))-$C45)^2+(1500*ABS(SIN(2*PI()*MOD(Calculator!$B$32/Calculator!$F$16,1)))*IF(MOD(Calculator!$B$32/Calculator!$F$16,1)&lt;0.5,-1,1))^2)/((50*POWER(80,POWER(COS(PI()*MOD(Calculator!$B$32/Calculator!$F$16,1)),2))+$C45)^2+(1500*ABS(SIN(2*PI()*MOD(Calculator!$B$32/Calculator!$F$16,1)))*IF(MOD(Calculator!$B$32/Calculator!$F$16,1)&lt;0.5,-1,1))^2))),2))</f>
        <v>—</v>
      </c>
      <c r="AS45" s="294" t="n">
        <f aca="false">IF(OR(Calculator!$E$17&lt;&gt;"YES",Calculator!$B$32&lt;Calculator!$G$17),"—",ROUND((1+SQRT(((50*POWER(80,POWER(COS(PI()*MOD(Calculator!$B$32/Calculator!$F$17,1)),2))-$C45)^2+(1500*ABS(SIN(2*PI()*MOD(Calculator!$B$32/Calculator!$F$17,1)))*IF(MOD(Calculator!$B$32/Calculator!$F$17,1)&lt;0.5,-1,1))^2)/((50*POWER(80,POWER(COS(PI()*MOD(Calculator!$B$32/Calculator!$F$17,1)),2))+$C45)^2+(1500*ABS(SIN(2*PI()*MOD(Calculator!$B$32/Calculator!$F$17,1)))*IF(MOD(Calculator!$B$32/Calculator!$F$17,1)&lt;0.5,-1,1))^2)))/(1-SQRT(((50*POWER(80,POWER(COS(PI()*MOD(Calculator!$B$32/Calculator!$F$17,1)),2))-$C45)^2+(1500*ABS(SIN(2*PI()*MOD(Calculator!$B$32/Calculator!$F$17,1)))*IF(MOD(Calculator!$B$32/Calculator!$F$17,1)&lt;0.5,-1,1))^2)/((50*POWER(80,POWER(COS(PI()*MOD(Calculator!$B$32/Calculator!$F$17,1)),2))+$C45)^2+(1500*ABS(SIN(2*PI()*MOD(Calculator!$B$32/Calculator!$F$17,1)))*IF(MOD(Calculator!$B$32/Calculator!$F$17,1)&lt;0.5,-1,1))^2))),2))</f>
        <v>22.07</v>
      </c>
      <c r="AT45" s="294" t="str">
        <f aca="false">IF(OR(Calculator!$E$18&lt;&gt;"YES",Calculator!$B$32&lt;Calculator!$G$18),"—",ROUND((1+SQRT(((50*POWER(80,POWER(COS(PI()*MOD(Calculator!$B$32/Calculator!$F$18,1)),2))-$C45)^2+(1500*ABS(SIN(2*PI()*MOD(Calculator!$B$32/Calculator!$F$18,1)))*IF(MOD(Calculator!$B$32/Calculator!$F$18,1)&lt;0.5,-1,1))^2)/((50*POWER(80,POWER(COS(PI()*MOD(Calculator!$B$32/Calculator!$F$18,1)),2))+$C45)^2+(1500*ABS(SIN(2*PI()*MOD(Calculator!$B$32/Calculator!$F$18,1)))*IF(MOD(Calculator!$B$32/Calculator!$F$18,1)&lt;0.5,-1,1))^2)))/(1-SQRT(((50*POWER(80,POWER(COS(PI()*MOD(Calculator!$B$32/Calculator!$F$18,1)),2))-$C45)^2+(1500*ABS(SIN(2*PI()*MOD(Calculator!$B$32/Calculator!$F$18,1)))*IF(MOD(Calculator!$B$32/Calculator!$F$18,1)&lt;0.5,-1,1))^2)/((50*POWER(80,POWER(COS(PI()*MOD(Calculator!$B$32/Calculator!$F$18,1)),2))+$C45)^2+(1500*ABS(SIN(2*PI()*MOD(Calculator!$B$32/Calculator!$F$18,1)))*IF(MOD(Calculator!$B$32/Calculator!$F$18,1)&lt;0.5,-1,1))^2))),2))</f>
        <v>—</v>
      </c>
      <c r="AU45" s="294" t="str">
        <f aca="false">IF(OR(Calculator!$E$19&lt;&gt;"YES",Calculator!$B$32&lt;Calculator!$G$19),"—",ROUND((1+SQRT(((50*POWER(80,POWER(COS(PI()*MOD(Calculator!$B$32/Calculator!$F$19,1)),2))-$C45)^2+(1500*ABS(SIN(2*PI()*MOD(Calculator!$B$32/Calculator!$F$19,1)))*IF(MOD(Calculator!$B$32/Calculator!$F$19,1)&lt;0.5,-1,1))^2)/((50*POWER(80,POWER(COS(PI()*MOD(Calculator!$B$32/Calculator!$F$19,1)),2))+$C45)^2+(1500*ABS(SIN(2*PI()*MOD(Calculator!$B$32/Calculator!$F$19,1)))*IF(MOD(Calculator!$B$32/Calculator!$F$19,1)&lt;0.5,-1,1))^2)))/(1-SQRT(((50*POWER(80,POWER(COS(PI()*MOD(Calculator!$B$32/Calculator!$F$19,1)),2))-$C45)^2+(1500*ABS(SIN(2*PI()*MOD(Calculator!$B$32/Calculator!$F$19,1)))*IF(MOD(Calculator!$B$32/Calculator!$F$19,1)&lt;0.5,-1,1))^2)/((50*POWER(80,POWER(COS(PI()*MOD(Calculator!$B$32/Calculator!$F$19,1)),2))+$C45)^2+(1500*ABS(SIN(2*PI()*MOD(Calculator!$B$32/Calculator!$F$19,1)))*IF(MOD(Calculator!$B$32/Calculator!$F$19,1)&lt;0.5,-1,1))^2))),2))</f>
        <v>—</v>
      </c>
      <c r="AV45" s="294" t="str">
        <f aca="false">IF(OR(Calculator!$E$20&lt;&gt;"YES",Calculator!$B$32&lt;Calculator!$G$20),"—",ROUND((1+SQRT(((50*POWER(80,POWER(COS(PI()*MOD(Calculator!$B$32/Calculator!$F$20,1)),2))-$C45)^2+(1500*ABS(SIN(2*PI()*MOD(Calculator!$B$32/Calculator!$F$20,1)))*IF(MOD(Calculator!$B$32/Calculator!$F$20,1)&lt;0.5,-1,1))^2)/((50*POWER(80,POWER(COS(PI()*MOD(Calculator!$B$32/Calculator!$F$20,1)),2))+$C45)^2+(1500*ABS(SIN(2*PI()*MOD(Calculator!$B$32/Calculator!$F$20,1)))*IF(MOD(Calculator!$B$32/Calculator!$F$20,1)&lt;0.5,-1,1))^2)))/(1-SQRT(((50*POWER(80,POWER(COS(PI()*MOD(Calculator!$B$32/Calculator!$F$20,1)),2))-$C45)^2+(1500*ABS(SIN(2*PI()*MOD(Calculator!$B$32/Calculator!$F$20,1)))*IF(MOD(Calculator!$B$32/Calculator!$F$20,1)&lt;0.5,-1,1))^2)/((50*POWER(80,POWER(COS(PI()*MOD(Calculator!$B$32/Calculator!$F$20,1)),2))+$C45)^2+(1500*ABS(SIN(2*PI()*MOD(Calculator!$B$32/Calculator!$F$20,1)))*IF(MOD(Calculator!$B$32/Calculator!$F$20,1)&lt;0.5,-1,1))^2))),2))</f>
        <v>—</v>
      </c>
      <c r="AW45" s="294" t="str">
        <f aca="false">IF(OR(Calculator!$E$21&lt;&gt;"YES",Calculator!$B$32&lt;Calculator!$G$21),"—",ROUND((1+SQRT(((50*POWER(80,POWER(COS(PI()*MOD(Calculator!$B$32/Calculator!$F$21,1)),2))-$C45)^2+(1500*ABS(SIN(2*PI()*MOD(Calculator!$B$32/Calculator!$F$21,1)))*IF(MOD(Calculator!$B$32/Calculator!$F$21,1)&lt;0.5,-1,1))^2)/((50*POWER(80,POWER(COS(PI()*MOD(Calculator!$B$32/Calculator!$F$21,1)),2))+$C45)^2+(1500*ABS(SIN(2*PI()*MOD(Calculator!$B$32/Calculator!$F$21,1)))*IF(MOD(Calculator!$B$32/Calculator!$F$21,1)&lt;0.5,-1,1))^2)))/(1-SQRT(((50*POWER(80,POWER(COS(PI()*MOD(Calculator!$B$32/Calculator!$F$21,1)),2))-$C45)^2+(1500*ABS(SIN(2*PI()*MOD(Calculator!$B$32/Calculator!$F$21,1)))*IF(MOD(Calculator!$B$32/Calculator!$F$21,1)&lt;0.5,-1,1))^2)/((50*POWER(80,POWER(COS(PI()*MOD(Calculator!$B$32/Calculator!$F$21,1)),2))+$C45)^2+(1500*ABS(SIN(2*PI()*MOD(Calculator!$B$32/Calculator!$F$21,1)))*IF(MOD(Calculator!$B$32/Calculator!$F$21,1)&lt;0.5,-1,1))^2))),2))</f>
        <v>—</v>
      </c>
      <c r="AX45" s="294" t="str">
        <f aca="false">IF(OR(Calculator!$E$22&lt;&gt;"YES",Calculator!$B$32&lt;Calculator!$G$22),"—",ROUND((1+SQRT(((50*POWER(80,POWER(COS(PI()*MOD(Calculator!$B$32/Calculator!$F$22,1)),2))-$C45)^2+(1500*ABS(SIN(2*PI()*MOD(Calculator!$B$32/Calculator!$F$22,1)))*IF(MOD(Calculator!$B$32/Calculator!$F$22,1)&lt;0.5,-1,1))^2)/((50*POWER(80,POWER(COS(PI()*MOD(Calculator!$B$32/Calculator!$F$22,1)),2))+$C45)^2+(1500*ABS(SIN(2*PI()*MOD(Calculator!$B$32/Calculator!$F$22,1)))*IF(MOD(Calculator!$B$32/Calculator!$F$22,1)&lt;0.5,-1,1))^2)))/(1-SQRT(((50*POWER(80,POWER(COS(PI()*MOD(Calculator!$B$32/Calculator!$F$22,1)),2))-$C45)^2+(1500*ABS(SIN(2*PI()*MOD(Calculator!$B$32/Calculator!$F$22,1)))*IF(MOD(Calculator!$B$32/Calculator!$F$22,1)&lt;0.5,-1,1))^2)/((50*POWER(80,POWER(COS(PI()*MOD(Calculator!$B$32/Calculator!$F$22,1)),2))+$C45)^2+(1500*ABS(SIN(2*PI()*MOD(Calculator!$B$32/Calculator!$F$22,1)))*IF(MOD(Calculator!$B$32/Calculator!$F$22,1)&lt;0.5,-1,1))^2))),2))</f>
        <v>—</v>
      </c>
      <c r="AY45" s="293" t="n">
        <f aca="false">IFERROR(ROUND((IF(ISNUMBER(AN45),AN45,0)+IF(ISNUMBER(AO45),AO45,0)+IF(ISNUMBER(AP45),AP45,0)+IF(ISNUMBER(AQ45),AQ45,0)+IF(ISNUMBER(AR45),AR45,0)+IF(ISNUMBER(AS45),AS45,0)+IF(ISNUMBER(AT45),AT45,0)+IF(ISNUMBER(AU45),AU45,0)+IF(ISNUMBER(AV45),AV45,0)+IF(ISNUMBER(AW45),AW45,0)+IF(ISNUMBER(AX45),AX45,0))/(IF(ISNUMBER(AN45),1,0)+IF(ISNUMBER(AO45),1,0)+IF(ISNUMBER(AP45),1,0)+IF(ISNUMBER(AQ45),1,0)+IF(ISNUMBER(AR45),1,0)+IF(ISNUMBER(AS45),1,0)+IF(ISNUMBER(AT45),1,0)+IF(ISNUMBER(AU45),1,0)+IF(ISNUMBER(AV45),1,0)+IF(ISNUMBER(AW45),1,0)+IF(ISNUMBER(AX45),1,0)),4),"")</f>
        <v>13.53</v>
      </c>
      <c r="AZ45" s="294" t="str">
        <f aca="false">IF(OR(Calculator!$E$12&lt;&gt;"YES",Calculator!$B$33&lt;Calculator!$G$12),"—",ROUND((1+SQRT(((50*POWER(80,POWER(COS(PI()*MOD(Calculator!$B$33/Calculator!$F$12,1)),2))-$C45)^2+(1500*ABS(SIN(2*PI()*MOD(Calculator!$B$33/Calculator!$F$12,1)))*IF(MOD(Calculator!$B$33/Calculator!$F$12,1)&lt;0.5,-1,1))^2)/((50*POWER(80,POWER(COS(PI()*MOD(Calculator!$B$33/Calculator!$F$12,1)),2))+$C45)^2+(1500*ABS(SIN(2*PI()*MOD(Calculator!$B$33/Calculator!$F$12,1)))*IF(MOD(Calculator!$B$33/Calculator!$F$12,1)&lt;0.5,-1,1))^2)))/(1-SQRT(((50*POWER(80,POWER(COS(PI()*MOD(Calculator!$B$33/Calculator!$F$12,1)),2))-$C45)^2+(1500*ABS(SIN(2*PI()*MOD(Calculator!$B$33/Calculator!$F$12,1)))*IF(MOD(Calculator!$B$33/Calculator!$F$12,1)&lt;0.5,-1,1))^2)/((50*POWER(80,POWER(COS(PI()*MOD(Calculator!$B$33/Calculator!$F$12,1)),2))+$C45)^2+(1500*ABS(SIN(2*PI()*MOD(Calculator!$B$33/Calculator!$F$12,1)))*IF(MOD(Calculator!$B$33/Calculator!$F$12,1)&lt;0.5,-1,1))^2))),2))</f>
        <v>—</v>
      </c>
      <c r="BA45" s="294" t="str">
        <f aca="false">IF(OR(Calculator!$E$13&lt;&gt;"YES",Calculator!$B$33&lt;Calculator!$G$13),"—",ROUND((1+SQRT(((50*POWER(80,POWER(COS(PI()*MOD(Calculator!$B$33/Calculator!$F$13,1)),2))-$C45)^2+(1500*ABS(SIN(2*PI()*MOD(Calculator!$B$33/Calculator!$F$13,1)))*IF(MOD(Calculator!$B$33/Calculator!$F$13,1)&lt;0.5,-1,1))^2)/((50*POWER(80,POWER(COS(PI()*MOD(Calculator!$B$33/Calculator!$F$13,1)),2))+$C45)^2+(1500*ABS(SIN(2*PI()*MOD(Calculator!$B$33/Calculator!$F$13,1)))*IF(MOD(Calculator!$B$33/Calculator!$F$13,1)&lt;0.5,-1,1))^2)))/(1-SQRT(((50*POWER(80,POWER(COS(PI()*MOD(Calculator!$B$33/Calculator!$F$13,1)),2))-$C45)^2+(1500*ABS(SIN(2*PI()*MOD(Calculator!$B$33/Calculator!$F$13,1)))*IF(MOD(Calculator!$B$33/Calculator!$F$13,1)&lt;0.5,-1,1))^2)/((50*POWER(80,POWER(COS(PI()*MOD(Calculator!$B$33/Calculator!$F$13,1)),2))+$C45)^2+(1500*ABS(SIN(2*PI()*MOD(Calculator!$B$33/Calculator!$F$13,1)))*IF(MOD(Calculator!$B$33/Calculator!$F$13,1)&lt;0.5,-1,1))^2))),2))</f>
        <v>—</v>
      </c>
      <c r="BB45" s="294" t="str">
        <f aca="false">IF(OR(Calculator!$E$14&lt;&gt;"YES",Calculator!$B$33&lt;Calculator!$G$14),"—",ROUND((1+SQRT(((50*POWER(80,POWER(COS(PI()*MOD(Calculator!$B$33/Calculator!$F$14,1)),2))-$C45)^2+(1500*ABS(SIN(2*PI()*MOD(Calculator!$B$33/Calculator!$F$14,1)))*IF(MOD(Calculator!$B$33/Calculator!$F$14,1)&lt;0.5,-1,1))^2)/((50*POWER(80,POWER(COS(PI()*MOD(Calculator!$B$33/Calculator!$F$14,1)),2))+$C45)^2+(1500*ABS(SIN(2*PI()*MOD(Calculator!$B$33/Calculator!$F$14,1)))*IF(MOD(Calculator!$B$33/Calculator!$F$14,1)&lt;0.5,-1,1))^2)))/(1-SQRT(((50*POWER(80,POWER(COS(PI()*MOD(Calculator!$B$33/Calculator!$F$14,1)),2))-$C45)^2+(1500*ABS(SIN(2*PI()*MOD(Calculator!$B$33/Calculator!$F$14,1)))*IF(MOD(Calculator!$B$33/Calculator!$F$14,1)&lt;0.5,-1,1))^2)/((50*POWER(80,POWER(COS(PI()*MOD(Calculator!$B$33/Calculator!$F$14,1)),2))+$C45)^2+(1500*ABS(SIN(2*PI()*MOD(Calculator!$B$33/Calculator!$F$14,1)))*IF(MOD(Calculator!$B$33/Calculator!$F$14,1)&lt;0.5,-1,1))^2))),2))</f>
        <v>—</v>
      </c>
      <c r="BC45" s="294" t="n">
        <f aca="false">IF(OR(Calculator!$E$15&lt;&gt;"YES",Calculator!$B$33&lt;Calculator!$G$15),"—",ROUND((1+SQRT(((50*POWER(80,POWER(COS(PI()*MOD(Calculator!$B$33/Calculator!$F$15,1)),2))-$C45)^2+(1500*ABS(SIN(2*PI()*MOD(Calculator!$B$33/Calculator!$F$15,1)))*IF(MOD(Calculator!$B$33/Calculator!$F$15,1)&lt;0.5,-1,1))^2)/((50*POWER(80,POWER(COS(PI()*MOD(Calculator!$B$33/Calculator!$F$15,1)),2))+$C45)^2+(1500*ABS(SIN(2*PI()*MOD(Calculator!$B$33/Calculator!$F$15,1)))*IF(MOD(Calculator!$B$33/Calculator!$F$15,1)&lt;0.5,-1,1))^2)))/(1-SQRT(((50*POWER(80,POWER(COS(PI()*MOD(Calculator!$B$33/Calculator!$F$15,1)),2))-$C45)^2+(1500*ABS(SIN(2*PI()*MOD(Calculator!$B$33/Calculator!$F$15,1)))*IF(MOD(Calculator!$B$33/Calculator!$F$15,1)&lt;0.5,-1,1))^2)/((50*POWER(80,POWER(COS(PI()*MOD(Calculator!$B$33/Calculator!$F$15,1)),2))+$C45)^2+(1500*ABS(SIN(2*PI()*MOD(Calculator!$B$33/Calculator!$F$15,1)))*IF(MOD(Calculator!$B$33/Calculator!$F$15,1)&lt;0.5,-1,1))^2))),2))</f>
        <v>5.12</v>
      </c>
      <c r="BD45" s="294" t="str">
        <f aca="false">IF(OR(Calculator!$E$16&lt;&gt;"YES",Calculator!$B$33&lt;Calculator!$G$16),"—",ROUND((1+SQRT(((50*POWER(80,POWER(COS(PI()*MOD(Calculator!$B$33/Calculator!$F$16,1)),2))-$C45)^2+(1500*ABS(SIN(2*PI()*MOD(Calculator!$B$33/Calculator!$F$16,1)))*IF(MOD(Calculator!$B$33/Calculator!$F$16,1)&lt;0.5,-1,1))^2)/((50*POWER(80,POWER(COS(PI()*MOD(Calculator!$B$33/Calculator!$F$16,1)),2))+$C45)^2+(1500*ABS(SIN(2*PI()*MOD(Calculator!$B$33/Calculator!$F$16,1)))*IF(MOD(Calculator!$B$33/Calculator!$F$16,1)&lt;0.5,-1,1))^2)))/(1-SQRT(((50*POWER(80,POWER(COS(PI()*MOD(Calculator!$B$33/Calculator!$F$16,1)),2))-$C45)^2+(1500*ABS(SIN(2*PI()*MOD(Calculator!$B$33/Calculator!$F$16,1)))*IF(MOD(Calculator!$B$33/Calculator!$F$16,1)&lt;0.5,-1,1))^2)/((50*POWER(80,POWER(COS(PI()*MOD(Calculator!$B$33/Calculator!$F$16,1)),2))+$C45)^2+(1500*ABS(SIN(2*PI()*MOD(Calculator!$B$33/Calculator!$F$16,1)))*IF(MOD(Calculator!$B$33/Calculator!$F$16,1)&lt;0.5,-1,1))^2))),2))</f>
        <v>—</v>
      </c>
      <c r="BE45" s="294" t="n">
        <f aca="false">IF(OR(Calculator!$E$17&lt;&gt;"YES",Calculator!$B$33&lt;Calculator!$G$17),"—",ROUND((1+SQRT(((50*POWER(80,POWER(COS(PI()*MOD(Calculator!$B$33/Calculator!$F$17,1)),2))-$C45)^2+(1500*ABS(SIN(2*PI()*MOD(Calculator!$B$33/Calculator!$F$17,1)))*IF(MOD(Calculator!$B$33/Calculator!$F$17,1)&lt;0.5,-1,1))^2)/((50*POWER(80,POWER(COS(PI()*MOD(Calculator!$B$33/Calculator!$F$17,1)),2))+$C45)^2+(1500*ABS(SIN(2*PI()*MOD(Calculator!$B$33/Calculator!$F$17,1)))*IF(MOD(Calculator!$B$33/Calculator!$F$17,1)&lt;0.5,-1,1))^2)))/(1-SQRT(((50*POWER(80,POWER(COS(PI()*MOD(Calculator!$B$33/Calculator!$F$17,1)),2))-$C45)^2+(1500*ABS(SIN(2*PI()*MOD(Calculator!$B$33/Calculator!$F$17,1)))*IF(MOD(Calculator!$B$33/Calculator!$F$17,1)&lt;0.5,-1,1))^2)/((50*POWER(80,POWER(COS(PI()*MOD(Calculator!$B$33/Calculator!$F$17,1)),2))+$C45)^2+(1500*ABS(SIN(2*PI()*MOD(Calculator!$B$33/Calculator!$F$17,1)))*IF(MOD(Calculator!$B$33/Calculator!$F$17,1)&lt;0.5,-1,1))^2))),2))</f>
        <v>23.62</v>
      </c>
      <c r="BF45" s="294" t="str">
        <f aca="false">IF(OR(Calculator!$E$18&lt;&gt;"YES",Calculator!$B$33&lt;Calculator!$G$18),"—",ROUND((1+SQRT(((50*POWER(80,POWER(COS(PI()*MOD(Calculator!$B$33/Calculator!$F$18,1)),2))-$C45)^2+(1500*ABS(SIN(2*PI()*MOD(Calculator!$B$33/Calculator!$F$18,1)))*IF(MOD(Calculator!$B$33/Calculator!$F$18,1)&lt;0.5,-1,1))^2)/((50*POWER(80,POWER(COS(PI()*MOD(Calculator!$B$33/Calculator!$F$18,1)),2))+$C45)^2+(1500*ABS(SIN(2*PI()*MOD(Calculator!$B$33/Calculator!$F$18,1)))*IF(MOD(Calculator!$B$33/Calculator!$F$18,1)&lt;0.5,-1,1))^2)))/(1-SQRT(((50*POWER(80,POWER(COS(PI()*MOD(Calculator!$B$33/Calculator!$F$18,1)),2))-$C45)^2+(1500*ABS(SIN(2*PI()*MOD(Calculator!$B$33/Calculator!$F$18,1)))*IF(MOD(Calculator!$B$33/Calculator!$F$18,1)&lt;0.5,-1,1))^2)/((50*POWER(80,POWER(COS(PI()*MOD(Calculator!$B$33/Calculator!$F$18,1)),2))+$C45)^2+(1500*ABS(SIN(2*PI()*MOD(Calculator!$B$33/Calculator!$F$18,1)))*IF(MOD(Calculator!$B$33/Calculator!$F$18,1)&lt;0.5,-1,1))^2))),2))</f>
        <v>—</v>
      </c>
      <c r="BG45" s="294" t="str">
        <f aca="false">IF(OR(Calculator!$E$19&lt;&gt;"YES",Calculator!$B$33&lt;Calculator!$G$19),"—",ROUND((1+SQRT(((50*POWER(80,POWER(COS(PI()*MOD(Calculator!$B$33/Calculator!$F$19,1)),2))-$C45)^2+(1500*ABS(SIN(2*PI()*MOD(Calculator!$B$33/Calculator!$F$19,1)))*IF(MOD(Calculator!$B$33/Calculator!$F$19,1)&lt;0.5,-1,1))^2)/((50*POWER(80,POWER(COS(PI()*MOD(Calculator!$B$33/Calculator!$F$19,1)),2))+$C45)^2+(1500*ABS(SIN(2*PI()*MOD(Calculator!$B$33/Calculator!$F$19,1)))*IF(MOD(Calculator!$B$33/Calculator!$F$19,1)&lt;0.5,-1,1))^2)))/(1-SQRT(((50*POWER(80,POWER(COS(PI()*MOD(Calculator!$B$33/Calculator!$F$19,1)),2))-$C45)^2+(1500*ABS(SIN(2*PI()*MOD(Calculator!$B$33/Calculator!$F$19,1)))*IF(MOD(Calculator!$B$33/Calculator!$F$19,1)&lt;0.5,-1,1))^2)/((50*POWER(80,POWER(COS(PI()*MOD(Calculator!$B$33/Calculator!$F$19,1)),2))+$C45)^2+(1500*ABS(SIN(2*PI()*MOD(Calculator!$B$33/Calculator!$F$19,1)))*IF(MOD(Calculator!$B$33/Calculator!$F$19,1)&lt;0.5,-1,1))^2))),2))</f>
        <v>—</v>
      </c>
      <c r="BH45" s="294" t="str">
        <f aca="false">IF(OR(Calculator!$E$20&lt;&gt;"YES",Calculator!$B$33&lt;Calculator!$G$20),"—",ROUND((1+SQRT(((50*POWER(80,POWER(COS(PI()*MOD(Calculator!$B$33/Calculator!$F$20,1)),2))-$C45)^2+(1500*ABS(SIN(2*PI()*MOD(Calculator!$B$33/Calculator!$F$20,1)))*IF(MOD(Calculator!$B$33/Calculator!$F$20,1)&lt;0.5,-1,1))^2)/((50*POWER(80,POWER(COS(PI()*MOD(Calculator!$B$33/Calculator!$F$20,1)),2))+$C45)^2+(1500*ABS(SIN(2*PI()*MOD(Calculator!$B$33/Calculator!$F$20,1)))*IF(MOD(Calculator!$B$33/Calculator!$F$20,1)&lt;0.5,-1,1))^2)))/(1-SQRT(((50*POWER(80,POWER(COS(PI()*MOD(Calculator!$B$33/Calculator!$F$20,1)),2))-$C45)^2+(1500*ABS(SIN(2*PI()*MOD(Calculator!$B$33/Calculator!$F$20,1)))*IF(MOD(Calculator!$B$33/Calculator!$F$20,1)&lt;0.5,-1,1))^2)/((50*POWER(80,POWER(COS(PI()*MOD(Calculator!$B$33/Calculator!$F$20,1)),2))+$C45)^2+(1500*ABS(SIN(2*PI()*MOD(Calculator!$B$33/Calculator!$F$20,1)))*IF(MOD(Calculator!$B$33/Calculator!$F$20,1)&lt;0.5,-1,1))^2))),2))</f>
        <v>—</v>
      </c>
      <c r="BI45" s="294" t="str">
        <f aca="false">IF(OR(Calculator!$E$21&lt;&gt;"YES",Calculator!$B$33&lt;Calculator!$G$21),"—",ROUND((1+SQRT(((50*POWER(80,POWER(COS(PI()*MOD(Calculator!$B$33/Calculator!$F$21,1)),2))-$C45)^2+(1500*ABS(SIN(2*PI()*MOD(Calculator!$B$33/Calculator!$F$21,1)))*IF(MOD(Calculator!$B$33/Calculator!$F$21,1)&lt;0.5,-1,1))^2)/((50*POWER(80,POWER(COS(PI()*MOD(Calculator!$B$33/Calculator!$F$21,1)),2))+$C45)^2+(1500*ABS(SIN(2*PI()*MOD(Calculator!$B$33/Calculator!$F$21,1)))*IF(MOD(Calculator!$B$33/Calculator!$F$21,1)&lt;0.5,-1,1))^2)))/(1-SQRT(((50*POWER(80,POWER(COS(PI()*MOD(Calculator!$B$33/Calculator!$F$21,1)),2))-$C45)^2+(1500*ABS(SIN(2*PI()*MOD(Calculator!$B$33/Calculator!$F$21,1)))*IF(MOD(Calculator!$B$33/Calculator!$F$21,1)&lt;0.5,-1,1))^2)/((50*POWER(80,POWER(COS(PI()*MOD(Calculator!$B$33/Calculator!$F$21,1)),2))+$C45)^2+(1500*ABS(SIN(2*PI()*MOD(Calculator!$B$33/Calculator!$F$21,1)))*IF(MOD(Calculator!$B$33/Calculator!$F$21,1)&lt;0.5,-1,1))^2))),2))</f>
        <v>—</v>
      </c>
      <c r="BJ45" s="294" t="str">
        <f aca="false">IF(OR(Calculator!$E$22&lt;&gt;"YES",Calculator!$B$33&lt;Calculator!$G$22),"—",ROUND((1+SQRT(((50*POWER(80,POWER(COS(PI()*MOD(Calculator!$B$33/Calculator!$F$22,1)),2))-$C45)^2+(1500*ABS(SIN(2*PI()*MOD(Calculator!$B$33/Calculator!$F$22,1)))*IF(MOD(Calculator!$B$33/Calculator!$F$22,1)&lt;0.5,-1,1))^2)/((50*POWER(80,POWER(COS(PI()*MOD(Calculator!$B$33/Calculator!$F$22,1)),2))+$C45)^2+(1500*ABS(SIN(2*PI()*MOD(Calculator!$B$33/Calculator!$F$22,1)))*IF(MOD(Calculator!$B$33/Calculator!$F$22,1)&lt;0.5,-1,1))^2)))/(1-SQRT(((50*POWER(80,POWER(COS(PI()*MOD(Calculator!$B$33/Calculator!$F$22,1)),2))-$C45)^2+(1500*ABS(SIN(2*PI()*MOD(Calculator!$B$33/Calculator!$F$22,1)))*IF(MOD(Calculator!$B$33/Calculator!$F$22,1)&lt;0.5,-1,1))^2)/((50*POWER(80,POWER(COS(PI()*MOD(Calculator!$B$33/Calculator!$F$22,1)),2))+$C45)^2+(1500*ABS(SIN(2*PI()*MOD(Calculator!$B$33/Calculator!$F$22,1)))*IF(MOD(Calculator!$B$33/Calculator!$F$22,1)&lt;0.5,-1,1))^2))),2))</f>
        <v>—</v>
      </c>
      <c r="BK45" s="293" t="n">
        <f aca="false">IFERROR(ROUND((IF(ISNUMBER(AZ45),AZ45,0)+IF(ISNUMBER(BA45),BA45,0)+IF(ISNUMBER(BB45),BB45,0)+IF(ISNUMBER(BC45),BC45,0)+IF(ISNUMBER(BD45),BD45,0)+IF(ISNUMBER(BE45),BE45,0)+IF(ISNUMBER(BF45),BF45,0)+IF(ISNUMBER(BG45),BG45,0)+IF(ISNUMBER(BH45),BH45,0)+IF(ISNUMBER(BI45),BI45,0)+IF(ISNUMBER(BJ45),BJ45,0))/(IF(ISNUMBER(AZ45),1,0)+IF(ISNUMBER(BA45),1,0)+IF(ISNUMBER(BB45),1,0)+IF(ISNUMBER(BC45),1,0)+IF(ISNUMBER(BD45),1,0)+IF(ISNUMBER(BE45),1,0)+IF(ISNUMBER(BF45),1,0)+IF(ISNUMBER(BG45),1,0)+IF(ISNUMBER(BH45),1,0)+IF(ISNUMBER(BI45),1,0)+IF(ISNUMBER(BJ45),1,0)),4),"")</f>
        <v>14.37</v>
      </c>
      <c r="BM45" s="253" t="str">
        <f aca="false">IF(OR(Calculator!$E$12&lt;&gt;"YES",Calculator!$B$29&lt;Calculator!$G$12),"—",ROUND((1+SQRT(((50*POWER(80,POWER(COS(PI()*MOD(Calculator!$B$29/Calculator!$F$12,1)),2))+MIN(500,MAX(30,100*EXP(-0.3*'VSWR Calculator'!$C$24)*(1+3*ABS(MOD('VSWR Calculator'!$C$23/Calculator!$F$12/2,1)-0.5))))/'VSWR Calculator'!$C$25)-$C45)^2+(1500*ABS(SIN(2*PI()*MOD(Calculator!$B$29/Calculator!$F$12,1)))*IF(MOD(Calculator!$B$29/Calculator!$F$12,1)&lt;0.5,-1,1))^2)/SQRT(((50*POWER(80,POWER(COS(PI()*MOD(Calculator!$B$29/Calculator!$F$12,1)),2))+MIN(500,MAX(30,100*EXP(-0.3*'VSWR Calculator'!$C$24)*(1+3*ABS(MOD('VSWR Calculator'!$C$23/Calculator!$F$12/2,1)-0.5))))/'VSWR Calculator'!$C$25)+$C45)^2+(1500*ABS(SIN(2*PI()*MOD(Calculator!$B$29/Calculator!$F$12,1)))*IF(MOD(Calculator!$B$29/Calculator!$F$12,1)&lt;0.5,-1,1))^2))/(1-SQRT(((50*POWER(80,POWER(COS(PI()*MOD(Calculator!$B$29/Calculator!$F$12,1)),2))+MIN(500,MAX(30,100*EXP(-0.3*'VSWR Calculator'!$C$24)*(1+3*ABS(MOD('VSWR Calculator'!$C$23/Calculator!$F$12/2,1)-0.5))))/'VSWR Calculator'!$C$25)-$C45)^2+(1500*ABS(SIN(2*PI()*MOD(Calculator!$B$29/Calculator!$F$12,1)))*IF(MOD(Calculator!$B$29/Calculator!$F$12,1)&lt;0.5,-1,1))^2)/SQRT(((50*POWER(80,POWER(COS(PI()*MOD(Calculator!$B$29/Calculator!$F$12,1)),2))+MIN(500,MAX(30,100*EXP(-0.3*'VSWR Calculator'!$C$24)*(1+3*ABS(MOD('VSWR Calculator'!$C$23/Calculator!$F$12/2,1)-0.5))))/'VSWR Calculator'!$C$25)+$C45)^2+(1500*ABS(SIN(2*PI()*MOD(Calculator!$B$29/Calculator!$F$12,1)))*IF(MOD(Calculator!$B$29/Calculator!$F$12,1)&lt;0.5,-1,1))^2)),2))</f>
        <v>—</v>
      </c>
      <c r="BN45" s="253" t="str">
        <f aca="false">IF(OR(Calculator!$E$13&lt;&gt;"YES",Calculator!$B$29&lt;Calculator!$G$13),"—",ROUND((1+SQRT(((50*POWER(80,POWER(COS(PI()*MOD(Calculator!$B$29/Calculator!$F$13,1)),2))+MIN(500,MAX(30,100*EXP(-0.3*'VSWR Calculator'!$C$24)*(1+3*ABS(MOD('VSWR Calculator'!$C$23/Calculator!$F$13/2,1)-0.5))))/'VSWR Calculator'!$C$25)-$C45)^2+(1500*ABS(SIN(2*PI()*MOD(Calculator!$B$29/Calculator!$F$13,1)))*IF(MOD(Calculator!$B$29/Calculator!$F$13,1)&lt;0.5,-1,1))^2)/SQRT(((50*POWER(80,POWER(COS(PI()*MOD(Calculator!$B$29/Calculator!$F$13,1)),2))+MIN(500,MAX(30,100*EXP(-0.3*'VSWR Calculator'!$C$24)*(1+3*ABS(MOD('VSWR Calculator'!$C$23/Calculator!$F$13/2,1)-0.5))))/'VSWR Calculator'!$C$25)+$C45)^2+(1500*ABS(SIN(2*PI()*MOD(Calculator!$B$29/Calculator!$F$13,1)))*IF(MOD(Calculator!$B$29/Calculator!$F$13,1)&lt;0.5,-1,1))^2))/(1-SQRT(((50*POWER(80,POWER(COS(PI()*MOD(Calculator!$B$29/Calculator!$F$13,1)),2))+MIN(500,MAX(30,100*EXP(-0.3*'VSWR Calculator'!$C$24)*(1+3*ABS(MOD('VSWR Calculator'!$C$23/Calculator!$F$13/2,1)-0.5))))/'VSWR Calculator'!$C$25)-$C45)^2+(1500*ABS(SIN(2*PI()*MOD(Calculator!$B$29/Calculator!$F$13,1)))*IF(MOD(Calculator!$B$29/Calculator!$F$13,1)&lt;0.5,-1,1))^2)/SQRT(((50*POWER(80,POWER(COS(PI()*MOD(Calculator!$B$29/Calculator!$F$13,1)),2))+MIN(500,MAX(30,100*EXP(-0.3*'VSWR Calculator'!$C$24)*(1+3*ABS(MOD('VSWR Calculator'!$C$23/Calculator!$F$13/2,1)-0.5))))/'VSWR Calculator'!$C$25)+$C45)^2+(1500*ABS(SIN(2*PI()*MOD(Calculator!$B$29/Calculator!$F$13,1)))*IF(MOD(Calculator!$B$29/Calculator!$F$13,1)&lt;0.5,-1,1))^2)),2))</f>
        <v>—</v>
      </c>
      <c r="BO45" s="253" t="str">
        <f aca="false">IF(OR(Calculator!$E$14&lt;&gt;"YES",Calculator!$B$29&lt;Calculator!$G$14),"—",ROUND((1+SQRT(((50*POWER(80,POWER(COS(PI()*MOD(Calculator!$B$29/Calculator!$F$14,1)),2))+MIN(500,MAX(30,100*EXP(-0.3*'VSWR Calculator'!$C$24)*(1+3*ABS(MOD('VSWR Calculator'!$C$23/Calculator!$F$14/2,1)-0.5))))/'VSWR Calculator'!$C$25)-$C45)^2+(1500*ABS(SIN(2*PI()*MOD(Calculator!$B$29/Calculator!$F$14,1)))*IF(MOD(Calculator!$B$29/Calculator!$F$14,1)&lt;0.5,-1,1))^2)/SQRT(((50*POWER(80,POWER(COS(PI()*MOD(Calculator!$B$29/Calculator!$F$14,1)),2))+MIN(500,MAX(30,100*EXP(-0.3*'VSWR Calculator'!$C$24)*(1+3*ABS(MOD('VSWR Calculator'!$C$23/Calculator!$F$14/2,1)-0.5))))/'VSWR Calculator'!$C$25)+$C45)^2+(1500*ABS(SIN(2*PI()*MOD(Calculator!$B$29/Calculator!$F$14,1)))*IF(MOD(Calculator!$B$29/Calculator!$F$14,1)&lt;0.5,-1,1))^2))/(1-SQRT(((50*POWER(80,POWER(COS(PI()*MOD(Calculator!$B$29/Calculator!$F$14,1)),2))+MIN(500,MAX(30,100*EXP(-0.3*'VSWR Calculator'!$C$24)*(1+3*ABS(MOD('VSWR Calculator'!$C$23/Calculator!$F$14/2,1)-0.5))))/'VSWR Calculator'!$C$25)-$C45)^2+(1500*ABS(SIN(2*PI()*MOD(Calculator!$B$29/Calculator!$F$14,1)))*IF(MOD(Calculator!$B$29/Calculator!$F$14,1)&lt;0.5,-1,1))^2)/SQRT(((50*POWER(80,POWER(COS(PI()*MOD(Calculator!$B$29/Calculator!$F$14,1)),2))+MIN(500,MAX(30,100*EXP(-0.3*'VSWR Calculator'!$C$24)*(1+3*ABS(MOD('VSWR Calculator'!$C$23/Calculator!$F$14/2,1)-0.5))))/'VSWR Calculator'!$C$25)+$C45)^2+(1500*ABS(SIN(2*PI()*MOD(Calculator!$B$29/Calculator!$F$14,1)))*IF(MOD(Calculator!$B$29/Calculator!$F$14,1)&lt;0.5,-1,1))^2)),2))</f>
        <v>—</v>
      </c>
      <c r="BP45" s="253" t="n">
        <f aca="false">IF(OR(Calculator!$E$15&lt;&gt;"YES",Calculator!$B$29&lt;Calculator!$G$15),"—",ROUND((1+SQRT(((50*POWER(80,POWER(COS(PI()*MOD(Calculator!$B$29/Calculator!$F$15,1)),2))+MIN(500,MAX(30,100*EXP(-0.3*'VSWR Calculator'!$C$24)*(1+3*ABS(MOD('VSWR Calculator'!$C$23/Calculator!$F$15/2,1)-0.5))))/'VSWR Calculator'!$C$25)-$C45)^2+(1500*ABS(SIN(2*PI()*MOD(Calculator!$B$29/Calculator!$F$15,1)))*IF(MOD(Calculator!$B$29/Calculator!$F$15,1)&lt;0.5,-1,1))^2)/SQRT(((50*POWER(80,POWER(COS(PI()*MOD(Calculator!$B$29/Calculator!$F$15,1)),2))+MIN(500,MAX(30,100*EXP(-0.3*'VSWR Calculator'!$C$24)*(1+3*ABS(MOD('VSWR Calculator'!$C$23/Calculator!$F$15/2,1)-0.5))))/'VSWR Calculator'!$C$25)+$C45)^2+(1500*ABS(SIN(2*PI()*MOD(Calculator!$B$29/Calculator!$F$15,1)))*IF(MOD(Calculator!$B$29/Calculator!$F$15,1)&lt;0.5,-1,1))^2))/(1-SQRT(((50*POWER(80,POWER(COS(PI()*MOD(Calculator!$B$29/Calculator!$F$15,1)),2))+MIN(500,MAX(30,100*EXP(-0.3*'VSWR Calculator'!$C$24)*(1+3*ABS(MOD('VSWR Calculator'!$C$23/Calculator!$F$15/2,1)-0.5))))/'VSWR Calculator'!$C$25)-$C45)^2+(1500*ABS(SIN(2*PI()*MOD(Calculator!$B$29/Calculator!$F$15,1)))*IF(MOD(Calculator!$B$29/Calculator!$F$15,1)&lt;0.5,-1,1))^2)/SQRT(((50*POWER(80,POWER(COS(PI()*MOD(Calculator!$B$29/Calculator!$F$15,1)),2))+MIN(500,MAX(30,100*EXP(-0.3*'VSWR Calculator'!$C$24)*(1+3*ABS(MOD('VSWR Calculator'!$C$23/Calculator!$F$15/2,1)-0.5))))/'VSWR Calculator'!$C$25)+$C45)^2+(1500*ABS(SIN(2*PI()*MOD(Calculator!$B$29/Calculator!$F$15,1)))*IF(MOD(Calculator!$B$29/Calculator!$F$15,1)&lt;0.5,-1,1))^2)),2))</f>
        <v>19.44</v>
      </c>
      <c r="BQ45" s="253" t="str">
        <f aca="false">IF(OR(Calculator!$E$16&lt;&gt;"YES",Calculator!$B$29&lt;Calculator!$G$16),"—",ROUND((1+SQRT(((50*POWER(80,POWER(COS(PI()*MOD(Calculator!$B$29/Calculator!$F$16,1)),2))+MIN(500,MAX(30,100*EXP(-0.3*'VSWR Calculator'!$C$24)*(1+3*ABS(MOD('VSWR Calculator'!$C$23/Calculator!$F$16/2,1)-0.5))))/'VSWR Calculator'!$C$25)-$C45)^2+(1500*ABS(SIN(2*PI()*MOD(Calculator!$B$29/Calculator!$F$16,1)))*IF(MOD(Calculator!$B$29/Calculator!$F$16,1)&lt;0.5,-1,1))^2)/SQRT(((50*POWER(80,POWER(COS(PI()*MOD(Calculator!$B$29/Calculator!$F$16,1)),2))+MIN(500,MAX(30,100*EXP(-0.3*'VSWR Calculator'!$C$24)*(1+3*ABS(MOD('VSWR Calculator'!$C$23/Calculator!$F$16/2,1)-0.5))))/'VSWR Calculator'!$C$25)+$C45)^2+(1500*ABS(SIN(2*PI()*MOD(Calculator!$B$29/Calculator!$F$16,1)))*IF(MOD(Calculator!$B$29/Calculator!$F$16,1)&lt;0.5,-1,1))^2))/(1-SQRT(((50*POWER(80,POWER(COS(PI()*MOD(Calculator!$B$29/Calculator!$F$16,1)),2))+MIN(500,MAX(30,100*EXP(-0.3*'VSWR Calculator'!$C$24)*(1+3*ABS(MOD('VSWR Calculator'!$C$23/Calculator!$F$16/2,1)-0.5))))/'VSWR Calculator'!$C$25)-$C45)^2+(1500*ABS(SIN(2*PI()*MOD(Calculator!$B$29/Calculator!$F$16,1)))*IF(MOD(Calculator!$B$29/Calculator!$F$16,1)&lt;0.5,-1,1))^2)/SQRT(((50*POWER(80,POWER(COS(PI()*MOD(Calculator!$B$29/Calculator!$F$16,1)),2))+MIN(500,MAX(30,100*EXP(-0.3*'VSWR Calculator'!$C$24)*(1+3*ABS(MOD('VSWR Calculator'!$C$23/Calculator!$F$16/2,1)-0.5))))/'VSWR Calculator'!$C$25)+$C45)^2+(1500*ABS(SIN(2*PI()*MOD(Calculator!$B$29/Calculator!$F$16,1)))*IF(MOD(Calculator!$B$29/Calculator!$F$16,1)&lt;0.5,-1,1))^2)),2))</f>
        <v>—</v>
      </c>
      <c r="BR45" s="253" t="n">
        <f aca="false">IF(OR(Calculator!$E$17&lt;&gt;"YES",Calculator!$B$29&lt;Calculator!$G$17),"—",ROUND((1+SQRT(((50*POWER(80,POWER(COS(PI()*MOD(Calculator!$B$29/Calculator!$F$17,1)),2))+MIN(500,MAX(30,100*EXP(-0.3*'VSWR Calculator'!$C$24)*(1+3*ABS(MOD('VSWR Calculator'!$C$23/Calculator!$F$17/2,1)-0.5))))/'VSWR Calculator'!$C$25)-$C45)^2+(1500*ABS(SIN(2*PI()*MOD(Calculator!$B$29/Calculator!$F$17,1)))*IF(MOD(Calculator!$B$29/Calculator!$F$17,1)&lt;0.5,-1,1))^2)/SQRT(((50*POWER(80,POWER(COS(PI()*MOD(Calculator!$B$29/Calculator!$F$17,1)),2))+MIN(500,MAX(30,100*EXP(-0.3*'VSWR Calculator'!$C$24)*(1+3*ABS(MOD('VSWR Calculator'!$C$23/Calculator!$F$17/2,1)-0.5))))/'VSWR Calculator'!$C$25)+$C45)^2+(1500*ABS(SIN(2*PI()*MOD(Calculator!$B$29/Calculator!$F$17,1)))*IF(MOD(Calculator!$B$29/Calculator!$F$17,1)&lt;0.5,-1,1))^2))/(1-SQRT(((50*POWER(80,POWER(COS(PI()*MOD(Calculator!$B$29/Calculator!$F$17,1)),2))+MIN(500,MAX(30,100*EXP(-0.3*'VSWR Calculator'!$C$24)*(1+3*ABS(MOD('VSWR Calculator'!$C$23/Calculator!$F$17/2,1)-0.5))))/'VSWR Calculator'!$C$25)-$C45)^2+(1500*ABS(SIN(2*PI()*MOD(Calculator!$B$29/Calculator!$F$17,1)))*IF(MOD(Calculator!$B$29/Calculator!$F$17,1)&lt;0.5,-1,1))^2)/SQRT(((50*POWER(80,POWER(COS(PI()*MOD(Calculator!$B$29/Calculator!$F$17,1)),2))+MIN(500,MAX(30,100*EXP(-0.3*'VSWR Calculator'!$C$24)*(1+3*ABS(MOD('VSWR Calculator'!$C$23/Calculator!$F$17/2,1)-0.5))))/'VSWR Calculator'!$C$25)+$C45)^2+(1500*ABS(SIN(2*PI()*MOD(Calculator!$B$29/Calculator!$F$17,1)))*IF(MOD(Calculator!$B$29/Calculator!$F$17,1)&lt;0.5,-1,1))^2)),2))</f>
        <v>19.55</v>
      </c>
      <c r="BS45" s="253" t="str">
        <f aca="false">IF(OR(Calculator!$E$18&lt;&gt;"YES",Calculator!$B$29&lt;Calculator!$G$18),"—",ROUND((1+SQRT(((50*POWER(80,POWER(COS(PI()*MOD(Calculator!$B$29/Calculator!$F$18,1)),2))+MIN(500,MAX(30,100*EXP(-0.3*'VSWR Calculator'!$C$24)*(1+3*ABS(MOD('VSWR Calculator'!$C$23/Calculator!$F$18/2,1)-0.5))))/'VSWR Calculator'!$C$25)-$C45)^2+(1500*ABS(SIN(2*PI()*MOD(Calculator!$B$29/Calculator!$F$18,1)))*IF(MOD(Calculator!$B$29/Calculator!$F$18,1)&lt;0.5,-1,1))^2)/SQRT(((50*POWER(80,POWER(COS(PI()*MOD(Calculator!$B$29/Calculator!$F$18,1)),2))+MIN(500,MAX(30,100*EXP(-0.3*'VSWR Calculator'!$C$24)*(1+3*ABS(MOD('VSWR Calculator'!$C$23/Calculator!$F$18/2,1)-0.5))))/'VSWR Calculator'!$C$25)+$C45)^2+(1500*ABS(SIN(2*PI()*MOD(Calculator!$B$29/Calculator!$F$18,1)))*IF(MOD(Calculator!$B$29/Calculator!$F$18,1)&lt;0.5,-1,1))^2))/(1-SQRT(((50*POWER(80,POWER(COS(PI()*MOD(Calculator!$B$29/Calculator!$F$18,1)),2))+MIN(500,MAX(30,100*EXP(-0.3*'VSWR Calculator'!$C$24)*(1+3*ABS(MOD('VSWR Calculator'!$C$23/Calculator!$F$18/2,1)-0.5))))/'VSWR Calculator'!$C$25)-$C45)^2+(1500*ABS(SIN(2*PI()*MOD(Calculator!$B$29/Calculator!$F$18,1)))*IF(MOD(Calculator!$B$29/Calculator!$F$18,1)&lt;0.5,-1,1))^2)/SQRT(((50*POWER(80,POWER(COS(PI()*MOD(Calculator!$B$29/Calculator!$F$18,1)),2))+MIN(500,MAX(30,100*EXP(-0.3*'VSWR Calculator'!$C$24)*(1+3*ABS(MOD('VSWR Calculator'!$C$23/Calculator!$F$18/2,1)-0.5))))/'VSWR Calculator'!$C$25)+$C45)^2+(1500*ABS(SIN(2*PI()*MOD(Calculator!$B$29/Calculator!$F$18,1)))*IF(MOD(Calculator!$B$29/Calculator!$F$18,1)&lt;0.5,-1,1))^2)),2))</f>
        <v>—</v>
      </c>
      <c r="BT45" s="253" t="str">
        <f aca="false">IF(OR(Calculator!$E$19&lt;&gt;"YES",Calculator!$B$29&lt;Calculator!$G$19),"—",ROUND((1+SQRT(((50*POWER(80,POWER(COS(PI()*MOD(Calculator!$B$29/Calculator!$F$19,1)),2))+MIN(500,MAX(30,100*EXP(-0.3*'VSWR Calculator'!$C$24)*(1+3*ABS(MOD('VSWR Calculator'!$C$23/Calculator!$F$19/2,1)-0.5))))/'VSWR Calculator'!$C$25)-$C45)^2+(1500*ABS(SIN(2*PI()*MOD(Calculator!$B$29/Calculator!$F$19,1)))*IF(MOD(Calculator!$B$29/Calculator!$F$19,1)&lt;0.5,-1,1))^2)/SQRT(((50*POWER(80,POWER(COS(PI()*MOD(Calculator!$B$29/Calculator!$F$19,1)),2))+MIN(500,MAX(30,100*EXP(-0.3*'VSWR Calculator'!$C$24)*(1+3*ABS(MOD('VSWR Calculator'!$C$23/Calculator!$F$19/2,1)-0.5))))/'VSWR Calculator'!$C$25)+$C45)^2+(1500*ABS(SIN(2*PI()*MOD(Calculator!$B$29/Calculator!$F$19,1)))*IF(MOD(Calculator!$B$29/Calculator!$F$19,1)&lt;0.5,-1,1))^2))/(1-SQRT(((50*POWER(80,POWER(COS(PI()*MOD(Calculator!$B$29/Calculator!$F$19,1)),2))+MIN(500,MAX(30,100*EXP(-0.3*'VSWR Calculator'!$C$24)*(1+3*ABS(MOD('VSWR Calculator'!$C$23/Calculator!$F$19/2,1)-0.5))))/'VSWR Calculator'!$C$25)-$C45)^2+(1500*ABS(SIN(2*PI()*MOD(Calculator!$B$29/Calculator!$F$19,1)))*IF(MOD(Calculator!$B$29/Calculator!$F$19,1)&lt;0.5,-1,1))^2)/SQRT(((50*POWER(80,POWER(COS(PI()*MOD(Calculator!$B$29/Calculator!$F$19,1)),2))+MIN(500,MAX(30,100*EXP(-0.3*'VSWR Calculator'!$C$24)*(1+3*ABS(MOD('VSWR Calculator'!$C$23/Calculator!$F$19/2,1)-0.5))))/'VSWR Calculator'!$C$25)+$C45)^2+(1500*ABS(SIN(2*PI()*MOD(Calculator!$B$29/Calculator!$F$19,1)))*IF(MOD(Calculator!$B$29/Calculator!$F$19,1)&lt;0.5,-1,1))^2)),2))</f>
        <v>—</v>
      </c>
      <c r="BU45" s="253" t="str">
        <f aca="false">IF(OR(Calculator!$E$20&lt;&gt;"YES",Calculator!$B$29&lt;Calculator!$G$20),"—",ROUND((1+SQRT(((50*POWER(80,POWER(COS(PI()*MOD(Calculator!$B$29/Calculator!$F$20,1)),2))+MIN(500,MAX(30,100*EXP(-0.3*'VSWR Calculator'!$C$24)*(1+3*ABS(MOD('VSWR Calculator'!$C$23/Calculator!$F$20/2,1)-0.5))))/'VSWR Calculator'!$C$25)-$C45)^2+(1500*ABS(SIN(2*PI()*MOD(Calculator!$B$29/Calculator!$F$20,1)))*IF(MOD(Calculator!$B$29/Calculator!$F$20,1)&lt;0.5,-1,1))^2)/SQRT(((50*POWER(80,POWER(COS(PI()*MOD(Calculator!$B$29/Calculator!$F$20,1)),2))+MIN(500,MAX(30,100*EXP(-0.3*'VSWR Calculator'!$C$24)*(1+3*ABS(MOD('VSWR Calculator'!$C$23/Calculator!$F$20/2,1)-0.5))))/'VSWR Calculator'!$C$25)+$C45)^2+(1500*ABS(SIN(2*PI()*MOD(Calculator!$B$29/Calculator!$F$20,1)))*IF(MOD(Calculator!$B$29/Calculator!$F$20,1)&lt;0.5,-1,1))^2))/(1-SQRT(((50*POWER(80,POWER(COS(PI()*MOD(Calculator!$B$29/Calculator!$F$20,1)),2))+MIN(500,MAX(30,100*EXP(-0.3*'VSWR Calculator'!$C$24)*(1+3*ABS(MOD('VSWR Calculator'!$C$23/Calculator!$F$20/2,1)-0.5))))/'VSWR Calculator'!$C$25)-$C45)^2+(1500*ABS(SIN(2*PI()*MOD(Calculator!$B$29/Calculator!$F$20,1)))*IF(MOD(Calculator!$B$29/Calculator!$F$20,1)&lt;0.5,-1,1))^2)/SQRT(((50*POWER(80,POWER(COS(PI()*MOD(Calculator!$B$29/Calculator!$F$20,1)),2))+MIN(500,MAX(30,100*EXP(-0.3*'VSWR Calculator'!$C$24)*(1+3*ABS(MOD('VSWR Calculator'!$C$23/Calculator!$F$20/2,1)-0.5))))/'VSWR Calculator'!$C$25)+$C45)^2+(1500*ABS(SIN(2*PI()*MOD(Calculator!$B$29/Calculator!$F$20,1)))*IF(MOD(Calculator!$B$29/Calculator!$F$20,1)&lt;0.5,-1,1))^2)),2))</f>
        <v>—</v>
      </c>
      <c r="BV45" s="253" t="str">
        <f aca="false">IF(OR(Calculator!$E$21&lt;&gt;"YES",Calculator!$B$29&lt;Calculator!$G$21),"—",ROUND((1+SQRT(((50*POWER(80,POWER(COS(PI()*MOD(Calculator!$B$29/Calculator!$F$21,1)),2))+MIN(500,MAX(30,100*EXP(-0.3*'VSWR Calculator'!$C$24)*(1+3*ABS(MOD('VSWR Calculator'!$C$23/Calculator!$F$21/2,1)-0.5))))/'VSWR Calculator'!$C$25)-$C45)^2+(1500*ABS(SIN(2*PI()*MOD(Calculator!$B$29/Calculator!$F$21,1)))*IF(MOD(Calculator!$B$29/Calculator!$F$21,1)&lt;0.5,-1,1))^2)/SQRT(((50*POWER(80,POWER(COS(PI()*MOD(Calculator!$B$29/Calculator!$F$21,1)),2))+MIN(500,MAX(30,100*EXP(-0.3*'VSWR Calculator'!$C$24)*(1+3*ABS(MOD('VSWR Calculator'!$C$23/Calculator!$F$21/2,1)-0.5))))/'VSWR Calculator'!$C$25)+$C45)^2+(1500*ABS(SIN(2*PI()*MOD(Calculator!$B$29/Calculator!$F$21,1)))*IF(MOD(Calculator!$B$29/Calculator!$F$21,1)&lt;0.5,-1,1))^2))/(1-SQRT(((50*POWER(80,POWER(COS(PI()*MOD(Calculator!$B$29/Calculator!$F$21,1)),2))+MIN(500,MAX(30,100*EXP(-0.3*'VSWR Calculator'!$C$24)*(1+3*ABS(MOD('VSWR Calculator'!$C$23/Calculator!$F$21/2,1)-0.5))))/'VSWR Calculator'!$C$25)-$C45)^2+(1500*ABS(SIN(2*PI()*MOD(Calculator!$B$29/Calculator!$F$21,1)))*IF(MOD(Calculator!$B$29/Calculator!$F$21,1)&lt;0.5,-1,1))^2)/SQRT(((50*POWER(80,POWER(COS(PI()*MOD(Calculator!$B$29/Calculator!$F$21,1)),2))+MIN(500,MAX(30,100*EXP(-0.3*'VSWR Calculator'!$C$24)*(1+3*ABS(MOD('VSWR Calculator'!$C$23/Calculator!$F$21/2,1)-0.5))))/'VSWR Calculator'!$C$25)+$C45)^2+(1500*ABS(SIN(2*PI()*MOD(Calculator!$B$29/Calculator!$F$21,1)))*IF(MOD(Calculator!$B$29/Calculator!$F$21,1)&lt;0.5,-1,1))^2)),2))</f>
        <v>—</v>
      </c>
      <c r="BW45" s="253" t="str">
        <f aca="false">IF(OR(Calculator!$E$22&lt;&gt;"YES",Calculator!$B$29&lt;Calculator!$G$22),"—",ROUND((1+SQRT(((50*POWER(80,POWER(COS(PI()*MOD(Calculator!$B$29/Calculator!$F$22,1)),2))+MIN(500,MAX(30,100*EXP(-0.3*'VSWR Calculator'!$C$24)*(1+3*ABS(MOD('VSWR Calculator'!$C$23/Calculator!$F$22/2,1)-0.5))))/'VSWR Calculator'!$C$25)-$C45)^2+(1500*ABS(SIN(2*PI()*MOD(Calculator!$B$29/Calculator!$F$22,1)))*IF(MOD(Calculator!$B$29/Calculator!$F$22,1)&lt;0.5,-1,1))^2)/SQRT(((50*POWER(80,POWER(COS(PI()*MOD(Calculator!$B$29/Calculator!$F$22,1)),2))+MIN(500,MAX(30,100*EXP(-0.3*'VSWR Calculator'!$C$24)*(1+3*ABS(MOD('VSWR Calculator'!$C$23/Calculator!$F$22/2,1)-0.5))))/'VSWR Calculator'!$C$25)+$C45)^2+(1500*ABS(SIN(2*PI()*MOD(Calculator!$B$29/Calculator!$F$22,1)))*IF(MOD(Calculator!$B$29/Calculator!$F$22,1)&lt;0.5,-1,1))^2))/(1-SQRT(((50*POWER(80,POWER(COS(PI()*MOD(Calculator!$B$29/Calculator!$F$22,1)),2))+MIN(500,MAX(30,100*EXP(-0.3*'VSWR Calculator'!$C$24)*(1+3*ABS(MOD('VSWR Calculator'!$C$23/Calculator!$F$22/2,1)-0.5))))/'VSWR Calculator'!$C$25)-$C45)^2+(1500*ABS(SIN(2*PI()*MOD(Calculator!$B$29/Calculator!$F$22,1)))*IF(MOD(Calculator!$B$29/Calculator!$F$22,1)&lt;0.5,-1,1))^2)/SQRT(((50*POWER(80,POWER(COS(PI()*MOD(Calculator!$B$29/Calculator!$F$22,1)),2))+MIN(500,MAX(30,100*EXP(-0.3*'VSWR Calculator'!$C$24)*(1+3*ABS(MOD('VSWR Calculator'!$C$23/Calculator!$F$22/2,1)-0.5))))/'VSWR Calculator'!$C$25)+$C45)^2+(1500*ABS(SIN(2*PI()*MOD(Calculator!$B$29/Calculator!$F$22,1)))*IF(MOD(Calculator!$B$29/Calculator!$F$22,1)&lt;0.5,-1,1))^2)),2))</f>
        <v>—</v>
      </c>
      <c r="BX45" s="253" t="n">
        <f aca="false">IFERROR(ROUND((IF(ISNUMBER(BM45),BM45,0)+IF(ISNUMBER(BN45),BN45,0)+IF(ISNUMBER(BO45),BO45,0)+IF(ISNUMBER(BP45),BP45,0)+IF(ISNUMBER(BQ45),BQ45,0)+IF(ISNUMBER(BR45),BR45,0)+IF(ISNUMBER(BS45),BS45,0)+IF(ISNUMBER(BT45),BT45,0)+IF(ISNUMBER(BU45),BU45,0)+IF(ISNUMBER(BV45),BV45,0)+IF(ISNUMBER(BW45),BW45,0))/(IF(ISNUMBER(BM45),1,0)+IF(ISNUMBER(BN45),1,0)+IF(ISNUMBER(BO45),1,0)+IF(ISNUMBER(BP45),1,0)+IF(ISNUMBER(BQ45),1,0)+IF(ISNUMBER(BR45),1,0)+IF(ISNUMBER(BS45),1,0)+IF(ISNUMBER(BT45),1,0)+IF(ISNUMBER(BU45),1,0)+IF(ISNUMBER(BV45),1,0)+IF(ISNUMBER(BW45),1,0)),4),"")</f>
        <v>19.495</v>
      </c>
      <c r="BY45" s="253" t="str">
        <f aca="false">IF(OR(Calculator!$E$12&lt;&gt;"YES",Calculator!$B$30&lt;Calculator!$G$12),"—",ROUND((1+SQRT(((50*POWER(80,POWER(COS(PI()*MOD(Calculator!$B$30/Calculator!$F$12,1)),2))+MIN(500,MAX(30,100*EXP(-0.3*'VSWR Calculator'!$C$24)*(1+3*ABS(MOD('VSWR Calculator'!$C$23/Calculator!$F$12/2,1)-0.5))))/'VSWR Calculator'!$C$25)-$C45)^2+(1500*ABS(SIN(2*PI()*MOD(Calculator!$B$30/Calculator!$F$12,1)))*IF(MOD(Calculator!$B$30/Calculator!$F$12,1)&lt;0.5,-1,1))^2)/SQRT(((50*POWER(80,POWER(COS(PI()*MOD(Calculator!$B$30/Calculator!$F$12,1)),2))+MIN(500,MAX(30,100*EXP(-0.3*'VSWR Calculator'!$C$24)*(1+3*ABS(MOD('VSWR Calculator'!$C$23/Calculator!$F$12/2,1)-0.5))))/'VSWR Calculator'!$C$25)+$C45)^2+(1500*ABS(SIN(2*PI()*MOD(Calculator!$B$30/Calculator!$F$12,1)))*IF(MOD(Calculator!$B$30/Calculator!$F$12,1)&lt;0.5,-1,1))^2))/(1-SQRT(((50*POWER(80,POWER(COS(PI()*MOD(Calculator!$B$30/Calculator!$F$12,1)),2))+MIN(500,MAX(30,100*EXP(-0.3*'VSWR Calculator'!$C$24)*(1+3*ABS(MOD('VSWR Calculator'!$C$23/Calculator!$F$12/2,1)-0.5))))/'VSWR Calculator'!$C$25)-$C45)^2+(1500*ABS(SIN(2*PI()*MOD(Calculator!$B$30/Calculator!$F$12,1)))*IF(MOD(Calculator!$B$30/Calculator!$F$12,1)&lt;0.5,-1,1))^2)/SQRT(((50*POWER(80,POWER(COS(PI()*MOD(Calculator!$B$30/Calculator!$F$12,1)),2))+MIN(500,MAX(30,100*EXP(-0.3*'VSWR Calculator'!$C$24)*(1+3*ABS(MOD('VSWR Calculator'!$C$23/Calculator!$F$12/2,1)-0.5))))/'VSWR Calculator'!$C$25)+$C45)^2+(1500*ABS(SIN(2*PI()*MOD(Calculator!$B$30/Calculator!$F$12,1)))*IF(MOD(Calculator!$B$30/Calculator!$F$12,1)&lt;0.5,-1,1))^2)),2))</f>
        <v>—</v>
      </c>
      <c r="BZ45" s="253" t="str">
        <f aca="false">IF(OR(Calculator!$E$13&lt;&gt;"YES",Calculator!$B$30&lt;Calculator!$G$13),"—",ROUND((1+SQRT(((50*POWER(80,POWER(COS(PI()*MOD(Calculator!$B$30/Calculator!$F$13,1)),2))+MIN(500,MAX(30,100*EXP(-0.3*'VSWR Calculator'!$C$24)*(1+3*ABS(MOD('VSWR Calculator'!$C$23/Calculator!$F$13/2,1)-0.5))))/'VSWR Calculator'!$C$25)-$C45)^2+(1500*ABS(SIN(2*PI()*MOD(Calculator!$B$30/Calculator!$F$13,1)))*IF(MOD(Calculator!$B$30/Calculator!$F$13,1)&lt;0.5,-1,1))^2)/SQRT(((50*POWER(80,POWER(COS(PI()*MOD(Calculator!$B$30/Calculator!$F$13,1)),2))+MIN(500,MAX(30,100*EXP(-0.3*'VSWR Calculator'!$C$24)*(1+3*ABS(MOD('VSWR Calculator'!$C$23/Calculator!$F$13/2,1)-0.5))))/'VSWR Calculator'!$C$25)+$C45)^2+(1500*ABS(SIN(2*PI()*MOD(Calculator!$B$30/Calculator!$F$13,1)))*IF(MOD(Calculator!$B$30/Calculator!$F$13,1)&lt;0.5,-1,1))^2))/(1-SQRT(((50*POWER(80,POWER(COS(PI()*MOD(Calculator!$B$30/Calculator!$F$13,1)),2))+MIN(500,MAX(30,100*EXP(-0.3*'VSWR Calculator'!$C$24)*(1+3*ABS(MOD('VSWR Calculator'!$C$23/Calculator!$F$13/2,1)-0.5))))/'VSWR Calculator'!$C$25)-$C45)^2+(1500*ABS(SIN(2*PI()*MOD(Calculator!$B$30/Calculator!$F$13,1)))*IF(MOD(Calculator!$B$30/Calculator!$F$13,1)&lt;0.5,-1,1))^2)/SQRT(((50*POWER(80,POWER(COS(PI()*MOD(Calculator!$B$30/Calculator!$F$13,1)),2))+MIN(500,MAX(30,100*EXP(-0.3*'VSWR Calculator'!$C$24)*(1+3*ABS(MOD('VSWR Calculator'!$C$23/Calculator!$F$13/2,1)-0.5))))/'VSWR Calculator'!$C$25)+$C45)^2+(1500*ABS(SIN(2*PI()*MOD(Calculator!$B$30/Calculator!$F$13,1)))*IF(MOD(Calculator!$B$30/Calculator!$F$13,1)&lt;0.5,-1,1))^2)),2))</f>
        <v>—</v>
      </c>
      <c r="CA45" s="253" t="str">
        <f aca="false">IF(OR(Calculator!$E$14&lt;&gt;"YES",Calculator!$B$30&lt;Calculator!$G$14),"—",ROUND((1+SQRT(((50*POWER(80,POWER(COS(PI()*MOD(Calculator!$B$30/Calculator!$F$14,1)),2))+MIN(500,MAX(30,100*EXP(-0.3*'VSWR Calculator'!$C$24)*(1+3*ABS(MOD('VSWR Calculator'!$C$23/Calculator!$F$14/2,1)-0.5))))/'VSWR Calculator'!$C$25)-$C45)^2+(1500*ABS(SIN(2*PI()*MOD(Calculator!$B$30/Calculator!$F$14,1)))*IF(MOD(Calculator!$B$30/Calculator!$F$14,1)&lt;0.5,-1,1))^2)/SQRT(((50*POWER(80,POWER(COS(PI()*MOD(Calculator!$B$30/Calculator!$F$14,1)),2))+MIN(500,MAX(30,100*EXP(-0.3*'VSWR Calculator'!$C$24)*(1+3*ABS(MOD('VSWR Calculator'!$C$23/Calculator!$F$14/2,1)-0.5))))/'VSWR Calculator'!$C$25)+$C45)^2+(1500*ABS(SIN(2*PI()*MOD(Calculator!$B$30/Calculator!$F$14,1)))*IF(MOD(Calculator!$B$30/Calculator!$F$14,1)&lt;0.5,-1,1))^2))/(1-SQRT(((50*POWER(80,POWER(COS(PI()*MOD(Calculator!$B$30/Calculator!$F$14,1)),2))+MIN(500,MAX(30,100*EXP(-0.3*'VSWR Calculator'!$C$24)*(1+3*ABS(MOD('VSWR Calculator'!$C$23/Calculator!$F$14/2,1)-0.5))))/'VSWR Calculator'!$C$25)-$C45)^2+(1500*ABS(SIN(2*PI()*MOD(Calculator!$B$30/Calculator!$F$14,1)))*IF(MOD(Calculator!$B$30/Calculator!$F$14,1)&lt;0.5,-1,1))^2)/SQRT(((50*POWER(80,POWER(COS(PI()*MOD(Calculator!$B$30/Calculator!$F$14,1)),2))+MIN(500,MAX(30,100*EXP(-0.3*'VSWR Calculator'!$C$24)*(1+3*ABS(MOD('VSWR Calculator'!$C$23/Calculator!$F$14/2,1)-0.5))))/'VSWR Calculator'!$C$25)+$C45)^2+(1500*ABS(SIN(2*PI()*MOD(Calculator!$B$30/Calculator!$F$14,1)))*IF(MOD(Calculator!$B$30/Calculator!$F$14,1)&lt;0.5,-1,1))^2)),2))</f>
        <v>—</v>
      </c>
      <c r="CB45" s="253" t="n">
        <f aca="false">IF(OR(Calculator!$E$15&lt;&gt;"YES",Calculator!$B$30&lt;Calculator!$G$15),"—",ROUND((1+SQRT(((50*POWER(80,POWER(COS(PI()*MOD(Calculator!$B$30/Calculator!$F$15,1)),2))+MIN(500,MAX(30,100*EXP(-0.3*'VSWR Calculator'!$C$24)*(1+3*ABS(MOD('VSWR Calculator'!$C$23/Calculator!$F$15/2,1)-0.5))))/'VSWR Calculator'!$C$25)-$C45)^2+(1500*ABS(SIN(2*PI()*MOD(Calculator!$B$30/Calculator!$F$15,1)))*IF(MOD(Calculator!$B$30/Calculator!$F$15,1)&lt;0.5,-1,1))^2)/SQRT(((50*POWER(80,POWER(COS(PI()*MOD(Calculator!$B$30/Calculator!$F$15,1)),2))+MIN(500,MAX(30,100*EXP(-0.3*'VSWR Calculator'!$C$24)*(1+3*ABS(MOD('VSWR Calculator'!$C$23/Calculator!$F$15/2,1)-0.5))))/'VSWR Calculator'!$C$25)+$C45)^2+(1500*ABS(SIN(2*PI()*MOD(Calculator!$B$30/Calculator!$F$15,1)))*IF(MOD(Calculator!$B$30/Calculator!$F$15,1)&lt;0.5,-1,1))^2))/(1-SQRT(((50*POWER(80,POWER(COS(PI()*MOD(Calculator!$B$30/Calculator!$F$15,1)),2))+MIN(500,MAX(30,100*EXP(-0.3*'VSWR Calculator'!$C$24)*(1+3*ABS(MOD('VSWR Calculator'!$C$23/Calculator!$F$15/2,1)-0.5))))/'VSWR Calculator'!$C$25)-$C45)^2+(1500*ABS(SIN(2*PI()*MOD(Calculator!$B$30/Calculator!$F$15,1)))*IF(MOD(Calculator!$B$30/Calculator!$F$15,1)&lt;0.5,-1,1))^2)/SQRT(((50*POWER(80,POWER(COS(PI()*MOD(Calculator!$B$30/Calculator!$F$15,1)),2))+MIN(500,MAX(30,100*EXP(-0.3*'VSWR Calculator'!$C$24)*(1+3*ABS(MOD('VSWR Calculator'!$C$23/Calculator!$F$15/2,1)-0.5))))/'VSWR Calculator'!$C$25)+$C45)^2+(1500*ABS(SIN(2*PI()*MOD(Calculator!$B$30/Calculator!$F$15,1)))*IF(MOD(Calculator!$B$30/Calculator!$F$15,1)&lt;0.5,-1,1))^2)),2))</f>
        <v>19.1</v>
      </c>
      <c r="CC45" s="253" t="str">
        <f aca="false">IF(OR(Calculator!$E$16&lt;&gt;"YES",Calculator!$B$30&lt;Calculator!$G$16),"—",ROUND((1+SQRT(((50*POWER(80,POWER(COS(PI()*MOD(Calculator!$B$30/Calculator!$F$16,1)),2))+MIN(500,MAX(30,100*EXP(-0.3*'VSWR Calculator'!$C$24)*(1+3*ABS(MOD('VSWR Calculator'!$C$23/Calculator!$F$16/2,1)-0.5))))/'VSWR Calculator'!$C$25)-$C45)^2+(1500*ABS(SIN(2*PI()*MOD(Calculator!$B$30/Calculator!$F$16,1)))*IF(MOD(Calculator!$B$30/Calculator!$F$16,1)&lt;0.5,-1,1))^2)/SQRT(((50*POWER(80,POWER(COS(PI()*MOD(Calculator!$B$30/Calculator!$F$16,1)),2))+MIN(500,MAX(30,100*EXP(-0.3*'VSWR Calculator'!$C$24)*(1+3*ABS(MOD('VSWR Calculator'!$C$23/Calculator!$F$16/2,1)-0.5))))/'VSWR Calculator'!$C$25)+$C45)^2+(1500*ABS(SIN(2*PI()*MOD(Calculator!$B$30/Calculator!$F$16,1)))*IF(MOD(Calculator!$B$30/Calculator!$F$16,1)&lt;0.5,-1,1))^2))/(1-SQRT(((50*POWER(80,POWER(COS(PI()*MOD(Calculator!$B$30/Calculator!$F$16,1)),2))+MIN(500,MAX(30,100*EXP(-0.3*'VSWR Calculator'!$C$24)*(1+3*ABS(MOD('VSWR Calculator'!$C$23/Calculator!$F$16/2,1)-0.5))))/'VSWR Calculator'!$C$25)-$C45)^2+(1500*ABS(SIN(2*PI()*MOD(Calculator!$B$30/Calculator!$F$16,1)))*IF(MOD(Calculator!$B$30/Calculator!$F$16,1)&lt;0.5,-1,1))^2)/SQRT(((50*POWER(80,POWER(COS(PI()*MOD(Calculator!$B$30/Calculator!$F$16,1)),2))+MIN(500,MAX(30,100*EXP(-0.3*'VSWR Calculator'!$C$24)*(1+3*ABS(MOD('VSWR Calculator'!$C$23/Calculator!$F$16/2,1)-0.5))))/'VSWR Calculator'!$C$25)+$C45)^2+(1500*ABS(SIN(2*PI()*MOD(Calculator!$B$30/Calculator!$F$16,1)))*IF(MOD(Calculator!$B$30/Calculator!$F$16,1)&lt;0.5,-1,1))^2)),2))</f>
        <v>—</v>
      </c>
      <c r="CD45" s="253" t="n">
        <f aca="false">IF(OR(Calculator!$E$17&lt;&gt;"YES",Calculator!$B$30&lt;Calculator!$G$17),"—",ROUND((1+SQRT(((50*POWER(80,POWER(COS(PI()*MOD(Calculator!$B$30/Calculator!$F$17,1)),2))+MIN(500,MAX(30,100*EXP(-0.3*'VSWR Calculator'!$C$24)*(1+3*ABS(MOD('VSWR Calculator'!$C$23/Calculator!$F$17/2,1)-0.5))))/'VSWR Calculator'!$C$25)-$C45)^2+(1500*ABS(SIN(2*PI()*MOD(Calculator!$B$30/Calculator!$F$17,1)))*IF(MOD(Calculator!$B$30/Calculator!$F$17,1)&lt;0.5,-1,1))^2)/SQRT(((50*POWER(80,POWER(COS(PI()*MOD(Calculator!$B$30/Calculator!$F$17,1)),2))+MIN(500,MAX(30,100*EXP(-0.3*'VSWR Calculator'!$C$24)*(1+3*ABS(MOD('VSWR Calculator'!$C$23/Calculator!$F$17/2,1)-0.5))))/'VSWR Calculator'!$C$25)+$C45)^2+(1500*ABS(SIN(2*PI()*MOD(Calculator!$B$30/Calculator!$F$17,1)))*IF(MOD(Calculator!$B$30/Calculator!$F$17,1)&lt;0.5,-1,1))^2))/(1-SQRT(((50*POWER(80,POWER(COS(PI()*MOD(Calculator!$B$30/Calculator!$F$17,1)),2))+MIN(500,MAX(30,100*EXP(-0.3*'VSWR Calculator'!$C$24)*(1+3*ABS(MOD('VSWR Calculator'!$C$23/Calculator!$F$17/2,1)-0.5))))/'VSWR Calculator'!$C$25)-$C45)^2+(1500*ABS(SIN(2*PI()*MOD(Calculator!$B$30/Calculator!$F$17,1)))*IF(MOD(Calculator!$B$30/Calculator!$F$17,1)&lt;0.5,-1,1))^2)/SQRT(((50*POWER(80,POWER(COS(PI()*MOD(Calculator!$B$30/Calculator!$F$17,1)),2))+MIN(500,MAX(30,100*EXP(-0.3*'VSWR Calculator'!$C$24)*(1+3*ABS(MOD('VSWR Calculator'!$C$23/Calculator!$F$17/2,1)-0.5))))/'VSWR Calculator'!$C$25)+$C45)^2+(1500*ABS(SIN(2*PI()*MOD(Calculator!$B$30/Calculator!$F$17,1)))*IF(MOD(Calculator!$B$30/Calculator!$F$17,1)&lt;0.5,-1,1))^2)),2))</f>
        <v>20.4</v>
      </c>
      <c r="CE45" s="253" t="str">
        <f aca="false">IF(OR(Calculator!$E$18&lt;&gt;"YES",Calculator!$B$30&lt;Calculator!$G$18),"—",ROUND((1+SQRT(((50*POWER(80,POWER(COS(PI()*MOD(Calculator!$B$30/Calculator!$F$18,1)),2))+MIN(500,MAX(30,100*EXP(-0.3*'VSWR Calculator'!$C$24)*(1+3*ABS(MOD('VSWR Calculator'!$C$23/Calculator!$F$18/2,1)-0.5))))/'VSWR Calculator'!$C$25)-$C45)^2+(1500*ABS(SIN(2*PI()*MOD(Calculator!$B$30/Calculator!$F$18,1)))*IF(MOD(Calculator!$B$30/Calculator!$F$18,1)&lt;0.5,-1,1))^2)/SQRT(((50*POWER(80,POWER(COS(PI()*MOD(Calculator!$B$30/Calculator!$F$18,1)),2))+MIN(500,MAX(30,100*EXP(-0.3*'VSWR Calculator'!$C$24)*(1+3*ABS(MOD('VSWR Calculator'!$C$23/Calculator!$F$18/2,1)-0.5))))/'VSWR Calculator'!$C$25)+$C45)^2+(1500*ABS(SIN(2*PI()*MOD(Calculator!$B$30/Calculator!$F$18,1)))*IF(MOD(Calculator!$B$30/Calculator!$F$18,1)&lt;0.5,-1,1))^2))/(1-SQRT(((50*POWER(80,POWER(COS(PI()*MOD(Calculator!$B$30/Calculator!$F$18,1)),2))+MIN(500,MAX(30,100*EXP(-0.3*'VSWR Calculator'!$C$24)*(1+3*ABS(MOD('VSWR Calculator'!$C$23/Calculator!$F$18/2,1)-0.5))))/'VSWR Calculator'!$C$25)-$C45)^2+(1500*ABS(SIN(2*PI()*MOD(Calculator!$B$30/Calculator!$F$18,1)))*IF(MOD(Calculator!$B$30/Calculator!$F$18,1)&lt;0.5,-1,1))^2)/SQRT(((50*POWER(80,POWER(COS(PI()*MOD(Calculator!$B$30/Calculator!$F$18,1)),2))+MIN(500,MAX(30,100*EXP(-0.3*'VSWR Calculator'!$C$24)*(1+3*ABS(MOD('VSWR Calculator'!$C$23/Calculator!$F$18/2,1)-0.5))))/'VSWR Calculator'!$C$25)+$C45)^2+(1500*ABS(SIN(2*PI()*MOD(Calculator!$B$30/Calculator!$F$18,1)))*IF(MOD(Calculator!$B$30/Calculator!$F$18,1)&lt;0.5,-1,1))^2)),2))</f>
        <v>—</v>
      </c>
      <c r="CF45" s="253" t="str">
        <f aca="false">IF(OR(Calculator!$E$19&lt;&gt;"YES",Calculator!$B$30&lt;Calculator!$G$19),"—",ROUND((1+SQRT(((50*POWER(80,POWER(COS(PI()*MOD(Calculator!$B$30/Calculator!$F$19,1)),2))+MIN(500,MAX(30,100*EXP(-0.3*'VSWR Calculator'!$C$24)*(1+3*ABS(MOD('VSWR Calculator'!$C$23/Calculator!$F$19/2,1)-0.5))))/'VSWR Calculator'!$C$25)-$C45)^2+(1500*ABS(SIN(2*PI()*MOD(Calculator!$B$30/Calculator!$F$19,1)))*IF(MOD(Calculator!$B$30/Calculator!$F$19,1)&lt;0.5,-1,1))^2)/SQRT(((50*POWER(80,POWER(COS(PI()*MOD(Calculator!$B$30/Calculator!$F$19,1)),2))+MIN(500,MAX(30,100*EXP(-0.3*'VSWR Calculator'!$C$24)*(1+3*ABS(MOD('VSWR Calculator'!$C$23/Calculator!$F$19/2,1)-0.5))))/'VSWR Calculator'!$C$25)+$C45)^2+(1500*ABS(SIN(2*PI()*MOD(Calculator!$B$30/Calculator!$F$19,1)))*IF(MOD(Calculator!$B$30/Calculator!$F$19,1)&lt;0.5,-1,1))^2))/(1-SQRT(((50*POWER(80,POWER(COS(PI()*MOD(Calculator!$B$30/Calculator!$F$19,1)),2))+MIN(500,MAX(30,100*EXP(-0.3*'VSWR Calculator'!$C$24)*(1+3*ABS(MOD('VSWR Calculator'!$C$23/Calculator!$F$19/2,1)-0.5))))/'VSWR Calculator'!$C$25)-$C45)^2+(1500*ABS(SIN(2*PI()*MOD(Calculator!$B$30/Calculator!$F$19,1)))*IF(MOD(Calculator!$B$30/Calculator!$F$19,1)&lt;0.5,-1,1))^2)/SQRT(((50*POWER(80,POWER(COS(PI()*MOD(Calculator!$B$30/Calculator!$F$19,1)),2))+MIN(500,MAX(30,100*EXP(-0.3*'VSWR Calculator'!$C$24)*(1+3*ABS(MOD('VSWR Calculator'!$C$23/Calculator!$F$19/2,1)-0.5))))/'VSWR Calculator'!$C$25)+$C45)^2+(1500*ABS(SIN(2*PI()*MOD(Calculator!$B$30/Calculator!$F$19,1)))*IF(MOD(Calculator!$B$30/Calculator!$F$19,1)&lt;0.5,-1,1))^2)),2))</f>
        <v>—</v>
      </c>
      <c r="CG45" s="253" t="str">
        <f aca="false">IF(OR(Calculator!$E$20&lt;&gt;"YES",Calculator!$B$30&lt;Calculator!$G$20),"—",ROUND((1+SQRT(((50*POWER(80,POWER(COS(PI()*MOD(Calculator!$B$30/Calculator!$F$20,1)),2))+MIN(500,MAX(30,100*EXP(-0.3*'VSWR Calculator'!$C$24)*(1+3*ABS(MOD('VSWR Calculator'!$C$23/Calculator!$F$20/2,1)-0.5))))/'VSWR Calculator'!$C$25)-$C45)^2+(1500*ABS(SIN(2*PI()*MOD(Calculator!$B$30/Calculator!$F$20,1)))*IF(MOD(Calculator!$B$30/Calculator!$F$20,1)&lt;0.5,-1,1))^2)/SQRT(((50*POWER(80,POWER(COS(PI()*MOD(Calculator!$B$30/Calculator!$F$20,1)),2))+MIN(500,MAX(30,100*EXP(-0.3*'VSWR Calculator'!$C$24)*(1+3*ABS(MOD('VSWR Calculator'!$C$23/Calculator!$F$20/2,1)-0.5))))/'VSWR Calculator'!$C$25)+$C45)^2+(1500*ABS(SIN(2*PI()*MOD(Calculator!$B$30/Calculator!$F$20,1)))*IF(MOD(Calculator!$B$30/Calculator!$F$20,1)&lt;0.5,-1,1))^2))/(1-SQRT(((50*POWER(80,POWER(COS(PI()*MOD(Calculator!$B$30/Calculator!$F$20,1)),2))+MIN(500,MAX(30,100*EXP(-0.3*'VSWR Calculator'!$C$24)*(1+3*ABS(MOD('VSWR Calculator'!$C$23/Calculator!$F$20/2,1)-0.5))))/'VSWR Calculator'!$C$25)-$C45)^2+(1500*ABS(SIN(2*PI()*MOD(Calculator!$B$30/Calculator!$F$20,1)))*IF(MOD(Calculator!$B$30/Calculator!$F$20,1)&lt;0.5,-1,1))^2)/SQRT(((50*POWER(80,POWER(COS(PI()*MOD(Calculator!$B$30/Calculator!$F$20,1)),2))+MIN(500,MAX(30,100*EXP(-0.3*'VSWR Calculator'!$C$24)*(1+3*ABS(MOD('VSWR Calculator'!$C$23/Calculator!$F$20/2,1)-0.5))))/'VSWR Calculator'!$C$25)+$C45)^2+(1500*ABS(SIN(2*PI()*MOD(Calculator!$B$30/Calculator!$F$20,1)))*IF(MOD(Calculator!$B$30/Calculator!$F$20,1)&lt;0.5,-1,1))^2)),2))</f>
        <v>—</v>
      </c>
      <c r="CH45" s="253" t="str">
        <f aca="false">IF(OR(Calculator!$E$21&lt;&gt;"YES",Calculator!$B$30&lt;Calculator!$G$21),"—",ROUND((1+SQRT(((50*POWER(80,POWER(COS(PI()*MOD(Calculator!$B$30/Calculator!$F$21,1)),2))+MIN(500,MAX(30,100*EXP(-0.3*'VSWR Calculator'!$C$24)*(1+3*ABS(MOD('VSWR Calculator'!$C$23/Calculator!$F$21/2,1)-0.5))))/'VSWR Calculator'!$C$25)-$C45)^2+(1500*ABS(SIN(2*PI()*MOD(Calculator!$B$30/Calculator!$F$21,1)))*IF(MOD(Calculator!$B$30/Calculator!$F$21,1)&lt;0.5,-1,1))^2)/SQRT(((50*POWER(80,POWER(COS(PI()*MOD(Calculator!$B$30/Calculator!$F$21,1)),2))+MIN(500,MAX(30,100*EXP(-0.3*'VSWR Calculator'!$C$24)*(1+3*ABS(MOD('VSWR Calculator'!$C$23/Calculator!$F$21/2,1)-0.5))))/'VSWR Calculator'!$C$25)+$C45)^2+(1500*ABS(SIN(2*PI()*MOD(Calculator!$B$30/Calculator!$F$21,1)))*IF(MOD(Calculator!$B$30/Calculator!$F$21,1)&lt;0.5,-1,1))^2))/(1-SQRT(((50*POWER(80,POWER(COS(PI()*MOD(Calculator!$B$30/Calculator!$F$21,1)),2))+MIN(500,MAX(30,100*EXP(-0.3*'VSWR Calculator'!$C$24)*(1+3*ABS(MOD('VSWR Calculator'!$C$23/Calculator!$F$21/2,1)-0.5))))/'VSWR Calculator'!$C$25)-$C45)^2+(1500*ABS(SIN(2*PI()*MOD(Calculator!$B$30/Calculator!$F$21,1)))*IF(MOD(Calculator!$B$30/Calculator!$F$21,1)&lt;0.5,-1,1))^2)/SQRT(((50*POWER(80,POWER(COS(PI()*MOD(Calculator!$B$30/Calculator!$F$21,1)),2))+MIN(500,MAX(30,100*EXP(-0.3*'VSWR Calculator'!$C$24)*(1+3*ABS(MOD('VSWR Calculator'!$C$23/Calculator!$F$21/2,1)-0.5))))/'VSWR Calculator'!$C$25)+$C45)^2+(1500*ABS(SIN(2*PI()*MOD(Calculator!$B$30/Calculator!$F$21,1)))*IF(MOD(Calculator!$B$30/Calculator!$F$21,1)&lt;0.5,-1,1))^2)),2))</f>
        <v>—</v>
      </c>
      <c r="CI45" s="253" t="str">
        <f aca="false">IF(OR(Calculator!$E$22&lt;&gt;"YES",Calculator!$B$30&lt;Calculator!$G$22),"—",ROUND((1+SQRT(((50*POWER(80,POWER(COS(PI()*MOD(Calculator!$B$30/Calculator!$F$22,1)),2))+MIN(500,MAX(30,100*EXP(-0.3*'VSWR Calculator'!$C$24)*(1+3*ABS(MOD('VSWR Calculator'!$C$23/Calculator!$F$22/2,1)-0.5))))/'VSWR Calculator'!$C$25)-$C45)^2+(1500*ABS(SIN(2*PI()*MOD(Calculator!$B$30/Calculator!$F$22,1)))*IF(MOD(Calculator!$B$30/Calculator!$F$22,1)&lt;0.5,-1,1))^2)/SQRT(((50*POWER(80,POWER(COS(PI()*MOD(Calculator!$B$30/Calculator!$F$22,1)),2))+MIN(500,MAX(30,100*EXP(-0.3*'VSWR Calculator'!$C$24)*(1+3*ABS(MOD('VSWR Calculator'!$C$23/Calculator!$F$22/2,1)-0.5))))/'VSWR Calculator'!$C$25)+$C45)^2+(1500*ABS(SIN(2*PI()*MOD(Calculator!$B$30/Calculator!$F$22,1)))*IF(MOD(Calculator!$B$30/Calculator!$F$22,1)&lt;0.5,-1,1))^2))/(1-SQRT(((50*POWER(80,POWER(COS(PI()*MOD(Calculator!$B$30/Calculator!$F$22,1)),2))+MIN(500,MAX(30,100*EXP(-0.3*'VSWR Calculator'!$C$24)*(1+3*ABS(MOD('VSWR Calculator'!$C$23/Calculator!$F$22/2,1)-0.5))))/'VSWR Calculator'!$C$25)-$C45)^2+(1500*ABS(SIN(2*PI()*MOD(Calculator!$B$30/Calculator!$F$22,1)))*IF(MOD(Calculator!$B$30/Calculator!$F$22,1)&lt;0.5,-1,1))^2)/SQRT(((50*POWER(80,POWER(COS(PI()*MOD(Calculator!$B$30/Calculator!$F$22,1)),2))+MIN(500,MAX(30,100*EXP(-0.3*'VSWR Calculator'!$C$24)*(1+3*ABS(MOD('VSWR Calculator'!$C$23/Calculator!$F$22/2,1)-0.5))))/'VSWR Calculator'!$C$25)+$C45)^2+(1500*ABS(SIN(2*PI()*MOD(Calculator!$B$30/Calculator!$F$22,1)))*IF(MOD(Calculator!$B$30/Calculator!$F$22,1)&lt;0.5,-1,1))^2)),2))</f>
        <v>—</v>
      </c>
      <c r="CJ45" s="253" t="n">
        <f aca="false">IFERROR(ROUND((IF(ISNUMBER(BY45),BY45,0)+IF(ISNUMBER(BZ45),BZ45,0)+IF(ISNUMBER(CA45),CA45,0)+IF(ISNUMBER(CB45),CB45,0)+IF(ISNUMBER(CC45),CC45,0)+IF(ISNUMBER(CD45),CD45,0)+IF(ISNUMBER(CE45),CE45,0)+IF(ISNUMBER(CF45),CF45,0)+IF(ISNUMBER(CG45),CG45,0)+IF(ISNUMBER(CH45),CH45,0)+IF(ISNUMBER(CI45),CI45,0))/(IF(ISNUMBER(BY45),1,0)+IF(ISNUMBER(BZ45),1,0)+IF(ISNUMBER(CA45),1,0)+IF(ISNUMBER(CB45),1,0)+IF(ISNUMBER(CC45),1,0)+IF(ISNUMBER(CD45),1,0)+IF(ISNUMBER(CE45),1,0)+IF(ISNUMBER(CF45),1,0)+IF(ISNUMBER(CG45),1,0)+IF(ISNUMBER(CH45),1,0)+IF(ISNUMBER(CI45),1,0)),4),"")</f>
        <v>19.75</v>
      </c>
      <c r="CK45" s="253" t="str">
        <f aca="false">IF(OR(Calculator!$E$12&lt;&gt;"YES",Calculator!$B$31&lt;Calculator!$G$12),"—",ROUND((1+SQRT(((50*POWER(80,POWER(COS(PI()*MOD(Calculator!$B$31/Calculator!$F$12,1)),2))+MIN(500,MAX(30,100*EXP(-0.3*'VSWR Calculator'!$C$24)*(1+3*ABS(MOD('VSWR Calculator'!$C$23/Calculator!$F$12/2,1)-0.5))))/'VSWR Calculator'!$C$25)-$C45)^2+(1500*ABS(SIN(2*PI()*MOD(Calculator!$B$31/Calculator!$F$12,1)))*IF(MOD(Calculator!$B$31/Calculator!$F$12,1)&lt;0.5,-1,1))^2)/SQRT(((50*POWER(80,POWER(COS(PI()*MOD(Calculator!$B$31/Calculator!$F$12,1)),2))+MIN(500,MAX(30,100*EXP(-0.3*'VSWR Calculator'!$C$24)*(1+3*ABS(MOD('VSWR Calculator'!$C$23/Calculator!$F$12/2,1)-0.5))))/'VSWR Calculator'!$C$25)+$C45)^2+(1500*ABS(SIN(2*PI()*MOD(Calculator!$B$31/Calculator!$F$12,1)))*IF(MOD(Calculator!$B$31/Calculator!$F$12,1)&lt;0.5,-1,1))^2))/(1-SQRT(((50*POWER(80,POWER(COS(PI()*MOD(Calculator!$B$31/Calculator!$F$12,1)),2))+MIN(500,MAX(30,100*EXP(-0.3*'VSWR Calculator'!$C$24)*(1+3*ABS(MOD('VSWR Calculator'!$C$23/Calculator!$F$12/2,1)-0.5))))/'VSWR Calculator'!$C$25)-$C45)^2+(1500*ABS(SIN(2*PI()*MOD(Calculator!$B$31/Calculator!$F$12,1)))*IF(MOD(Calculator!$B$31/Calculator!$F$12,1)&lt;0.5,-1,1))^2)/SQRT(((50*POWER(80,POWER(COS(PI()*MOD(Calculator!$B$31/Calculator!$F$12,1)),2))+MIN(500,MAX(30,100*EXP(-0.3*'VSWR Calculator'!$C$24)*(1+3*ABS(MOD('VSWR Calculator'!$C$23/Calculator!$F$12/2,1)-0.5))))/'VSWR Calculator'!$C$25)+$C45)^2+(1500*ABS(SIN(2*PI()*MOD(Calculator!$B$31/Calculator!$F$12,1)))*IF(MOD(Calculator!$B$31/Calculator!$F$12,1)&lt;0.5,-1,1))^2)),2))</f>
        <v>—</v>
      </c>
      <c r="CL45" s="253" t="str">
        <f aca="false">IF(OR(Calculator!$E$13&lt;&gt;"YES",Calculator!$B$31&lt;Calculator!$G$13),"—",ROUND((1+SQRT(((50*POWER(80,POWER(COS(PI()*MOD(Calculator!$B$31/Calculator!$F$13,1)),2))+MIN(500,MAX(30,100*EXP(-0.3*'VSWR Calculator'!$C$24)*(1+3*ABS(MOD('VSWR Calculator'!$C$23/Calculator!$F$13/2,1)-0.5))))/'VSWR Calculator'!$C$25)-$C45)^2+(1500*ABS(SIN(2*PI()*MOD(Calculator!$B$31/Calculator!$F$13,1)))*IF(MOD(Calculator!$B$31/Calculator!$F$13,1)&lt;0.5,-1,1))^2)/SQRT(((50*POWER(80,POWER(COS(PI()*MOD(Calculator!$B$31/Calculator!$F$13,1)),2))+MIN(500,MAX(30,100*EXP(-0.3*'VSWR Calculator'!$C$24)*(1+3*ABS(MOD('VSWR Calculator'!$C$23/Calculator!$F$13/2,1)-0.5))))/'VSWR Calculator'!$C$25)+$C45)^2+(1500*ABS(SIN(2*PI()*MOD(Calculator!$B$31/Calculator!$F$13,1)))*IF(MOD(Calculator!$B$31/Calculator!$F$13,1)&lt;0.5,-1,1))^2))/(1-SQRT(((50*POWER(80,POWER(COS(PI()*MOD(Calculator!$B$31/Calculator!$F$13,1)),2))+MIN(500,MAX(30,100*EXP(-0.3*'VSWR Calculator'!$C$24)*(1+3*ABS(MOD('VSWR Calculator'!$C$23/Calculator!$F$13/2,1)-0.5))))/'VSWR Calculator'!$C$25)-$C45)^2+(1500*ABS(SIN(2*PI()*MOD(Calculator!$B$31/Calculator!$F$13,1)))*IF(MOD(Calculator!$B$31/Calculator!$F$13,1)&lt;0.5,-1,1))^2)/SQRT(((50*POWER(80,POWER(COS(PI()*MOD(Calculator!$B$31/Calculator!$F$13,1)),2))+MIN(500,MAX(30,100*EXP(-0.3*'VSWR Calculator'!$C$24)*(1+3*ABS(MOD('VSWR Calculator'!$C$23/Calculator!$F$13/2,1)-0.5))))/'VSWR Calculator'!$C$25)+$C45)^2+(1500*ABS(SIN(2*PI()*MOD(Calculator!$B$31/Calculator!$F$13,1)))*IF(MOD(Calculator!$B$31/Calculator!$F$13,1)&lt;0.5,-1,1))^2)),2))</f>
        <v>—</v>
      </c>
      <c r="CM45" s="253" t="str">
        <f aca="false">IF(OR(Calculator!$E$14&lt;&gt;"YES",Calculator!$B$31&lt;Calculator!$G$14),"—",ROUND((1+SQRT(((50*POWER(80,POWER(COS(PI()*MOD(Calculator!$B$31/Calculator!$F$14,1)),2))+MIN(500,MAX(30,100*EXP(-0.3*'VSWR Calculator'!$C$24)*(1+3*ABS(MOD('VSWR Calculator'!$C$23/Calculator!$F$14/2,1)-0.5))))/'VSWR Calculator'!$C$25)-$C45)^2+(1500*ABS(SIN(2*PI()*MOD(Calculator!$B$31/Calculator!$F$14,1)))*IF(MOD(Calculator!$B$31/Calculator!$F$14,1)&lt;0.5,-1,1))^2)/SQRT(((50*POWER(80,POWER(COS(PI()*MOD(Calculator!$B$31/Calculator!$F$14,1)),2))+MIN(500,MAX(30,100*EXP(-0.3*'VSWR Calculator'!$C$24)*(1+3*ABS(MOD('VSWR Calculator'!$C$23/Calculator!$F$14/2,1)-0.5))))/'VSWR Calculator'!$C$25)+$C45)^2+(1500*ABS(SIN(2*PI()*MOD(Calculator!$B$31/Calculator!$F$14,1)))*IF(MOD(Calculator!$B$31/Calculator!$F$14,1)&lt;0.5,-1,1))^2))/(1-SQRT(((50*POWER(80,POWER(COS(PI()*MOD(Calculator!$B$31/Calculator!$F$14,1)),2))+MIN(500,MAX(30,100*EXP(-0.3*'VSWR Calculator'!$C$24)*(1+3*ABS(MOD('VSWR Calculator'!$C$23/Calculator!$F$14/2,1)-0.5))))/'VSWR Calculator'!$C$25)-$C45)^2+(1500*ABS(SIN(2*PI()*MOD(Calculator!$B$31/Calculator!$F$14,1)))*IF(MOD(Calculator!$B$31/Calculator!$F$14,1)&lt;0.5,-1,1))^2)/SQRT(((50*POWER(80,POWER(COS(PI()*MOD(Calculator!$B$31/Calculator!$F$14,1)),2))+MIN(500,MAX(30,100*EXP(-0.3*'VSWR Calculator'!$C$24)*(1+3*ABS(MOD('VSWR Calculator'!$C$23/Calculator!$F$14/2,1)-0.5))))/'VSWR Calculator'!$C$25)+$C45)^2+(1500*ABS(SIN(2*PI()*MOD(Calculator!$B$31/Calculator!$F$14,1)))*IF(MOD(Calculator!$B$31/Calculator!$F$14,1)&lt;0.5,-1,1))^2)),2))</f>
        <v>—</v>
      </c>
      <c r="CN45" s="253" t="n">
        <f aca="false">IF(OR(Calculator!$E$15&lt;&gt;"YES",Calculator!$B$31&lt;Calculator!$G$15),"—",ROUND((1+SQRT(((50*POWER(80,POWER(COS(PI()*MOD(Calculator!$B$31/Calculator!$F$15,1)),2))+MIN(500,MAX(30,100*EXP(-0.3*'VSWR Calculator'!$C$24)*(1+3*ABS(MOD('VSWR Calculator'!$C$23/Calculator!$F$15/2,1)-0.5))))/'VSWR Calculator'!$C$25)-$C45)^2+(1500*ABS(SIN(2*PI()*MOD(Calculator!$B$31/Calculator!$F$15,1)))*IF(MOD(Calculator!$B$31/Calculator!$F$15,1)&lt;0.5,-1,1))^2)/SQRT(((50*POWER(80,POWER(COS(PI()*MOD(Calculator!$B$31/Calculator!$F$15,1)),2))+MIN(500,MAX(30,100*EXP(-0.3*'VSWR Calculator'!$C$24)*(1+3*ABS(MOD('VSWR Calculator'!$C$23/Calculator!$F$15/2,1)-0.5))))/'VSWR Calculator'!$C$25)+$C45)^2+(1500*ABS(SIN(2*PI()*MOD(Calculator!$B$31/Calculator!$F$15,1)))*IF(MOD(Calculator!$B$31/Calculator!$F$15,1)&lt;0.5,-1,1))^2))/(1-SQRT(((50*POWER(80,POWER(COS(PI()*MOD(Calculator!$B$31/Calculator!$F$15,1)),2))+MIN(500,MAX(30,100*EXP(-0.3*'VSWR Calculator'!$C$24)*(1+3*ABS(MOD('VSWR Calculator'!$C$23/Calculator!$F$15/2,1)-0.5))))/'VSWR Calculator'!$C$25)-$C45)^2+(1500*ABS(SIN(2*PI()*MOD(Calculator!$B$31/Calculator!$F$15,1)))*IF(MOD(Calculator!$B$31/Calculator!$F$15,1)&lt;0.5,-1,1))^2)/SQRT(((50*POWER(80,POWER(COS(PI()*MOD(Calculator!$B$31/Calculator!$F$15,1)),2))+MIN(500,MAX(30,100*EXP(-0.3*'VSWR Calculator'!$C$24)*(1+3*ABS(MOD('VSWR Calculator'!$C$23/Calculator!$F$15/2,1)-0.5))))/'VSWR Calculator'!$C$25)+$C45)^2+(1500*ABS(SIN(2*PI()*MOD(Calculator!$B$31/Calculator!$F$15,1)))*IF(MOD(Calculator!$B$31/Calculator!$F$15,1)&lt;0.5,-1,1))^2)),2))</f>
        <v>19.72</v>
      </c>
      <c r="CO45" s="253" t="str">
        <f aca="false">IF(OR(Calculator!$E$16&lt;&gt;"YES",Calculator!$B$31&lt;Calculator!$G$16),"—",ROUND((1+SQRT(((50*POWER(80,POWER(COS(PI()*MOD(Calculator!$B$31/Calculator!$F$16,1)),2))+MIN(500,MAX(30,100*EXP(-0.3*'VSWR Calculator'!$C$24)*(1+3*ABS(MOD('VSWR Calculator'!$C$23/Calculator!$F$16/2,1)-0.5))))/'VSWR Calculator'!$C$25)-$C45)^2+(1500*ABS(SIN(2*PI()*MOD(Calculator!$B$31/Calculator!$F$16,1)))*IF(MOD(Calculator!$B$31/Calculator!$F$16,1)&lt;0.5,-1,1))^2)/SQRT(((50*POWER(80,POWER(COS(PI()*MOD(Calculator!$B$31/Calculator!$F$16,1)),2))+MIN(500,MAX(30,100*EXP(-0.3*'VSWR Calculator'!$C$24)*(1+3*ABS(MOD('VSWR Calculator'!$C$23/Calculator!$F$16/2,1)-0.5))))/'VSWR Calculator'!$C$25)+$C45)^2+(1500*ABS(SIN(2*PI()*MOD(Calculator!$B$31/Calculator!$F$16,1)))*IF(MOD(Calculator!$B$31/Calculator!$F$16,1)&lt;0.5,-1,1))^2))/(1-SQRT(((50*POWER(80,POWER(COS(PI()*MOD(Calculator!$B$31/Calculator!$F$16,1)),2))+MIN(500,MAX(30,100*EXP(-0.3*'VSWR Calculator'!$C$24)*(1+3*ABS(MOD('VSWR Calculator'!$C$23/Calculator!$F$16/2,1)-0.5))))/'VSWR Calculator'!$C$25)-$C45)^2+(1500*ABS(SIN(2*PI()*MOD(Calculator!$B$31/Calculator!$F$16,1)))*IF(MOD(Calculator!$B$31/Calculator!$F$16,1)&lt;0.5,-1,1))^2)/SQRT(((50*POWER(80,POWER(COS(PI()*MOD(Calculator!$B$31/Calculator!$F$16,1)),2))+MIN(500,MAX(30,100*EXP(-0.3*'VSWR Calculator'!$C$24)*(1+3*ABS(MOD('VSWR Calculator'!$C$23/Calculator!$F$16/2,1)-0.5))))/'VSWR Calculator'!$C$25)+$C45)^2+(1500*ABS(SIN(2*PI()*MOD(Calculator!$B$31/Calculator!$F$16,1)))*IF(MOD(Calculator!$B$31/Calculator!$F$16,1)&lt;0.5,-1,1))^2)),2))</f>
        <v>—</v>
      </c>
      <c r="CP45" s="253" t="n">
        <f aca="false">IF(OR(Calculator!$E$17&lt;&gt;"YES",Calculator!$B$31&lt;Calculator!$G$17),"—",ROUND((1+SQRT(((50*POWER(80,POWER(COS(PI()*MOD(Calculator!$B$31/Calculator!$F$17,1)),2))+MIN(500,MAX(30,100*EXP(-0.3*'VSWR Calculator'!$C$24)*(1+3*ABS(MOD('VSWR Calculator'!$C$23/Calculator!$F$17/2,1)-0.5))))/'VSWR Calculator'!$C$25)-$C45)^2+(1500*ABS(SIN(2*PI()*MOD(Calculator!$B$31/Calculator!$F$17,1)))*IF(MOD(Calculator!$B$31/Calculator!$F$17,1)&lt;0.5,-1,1))^2)/SQRT(((50*POWER(80,POWER(COS(PI()*MOD(Calculator!$B$31/Calculator!$F$17,1)),2))+MIN(500,MAX(30,100*EXP(-0.3*'VSWR Calculator'!$C$24)*(1+3*ABS(MOD('VSWR Calculator'!$C$23/Calculator!$F$17/2,1)-0.5))))/'VSWR Calculator'!$C$25)+$C45)^2+(1500*ABS(SIN(2*PI()*MOD(Calculator!$B$31/Calculator!$F$17,1)))*IF(MOD(Calculator!$B$31/Calculator!$F$17,1)&lt;0.5,-1,1))^2))/(1-SQRT(((50*POWER(80,POWER(COS(PI()*MOD(Calculator!$B$31/Calculator!$F$17,1)),2))+MIN(500,MAX(30,100*EXP(-0.3*'VSWR Calculator'!$C$24)*(1+3*ABS(MOD('VSWR Calculator'!$C$23/Calculator!$F$17/2,1)-0.5))))/'VSWR Calculator'!$C$25)-$C45)^2+(1500*ABS(SIN(2*PI()*MOD(Calculator!$B$31/Calculator!$F$17,1)))*IF(MOD(Calculator!$B$31/Calculator!$F$17,1)&lt;0.5,-1,1))^2)/SQRT(((50*POWER(80,POWER(COS(PI()*MOD(Calculator!$B$31/Calculator!$F$17,1)),2))+MIN(500,MAX(30,100*EXP(-0.3*'VSWR Calculator'!$C$24)*(1+3*ABS(MOD('VSWR Calculator'!$C$23/Calculator!$F$17/2,1)-0.5))))/'VSWR Calculator'!$C$25)+$C45)^2+(1500*ABS(SIN(2*PI()*MOD(Calculator!$B$31/Calculator!$F$17,1)))*IF(MOD(Calculator!$B$31/Calculator!$F$17,1)&lt;0.5,-1,1))^2)),2))</f>
        <v>18.51</v>
      </c>
      <c r="CQ45" s="253" t="str">
        <f aca="false">IF(OR(Calculator!$E$18&lt;&gt;"YES",Calculator!$B$31&lt;Calculator!$G$18),"—",ROUND((1+SQRT(((50*POWER(80,POWER(COS(PI()*MOD(Calculator!$B$31/Calculator!$F$18,1)),2))+MIN(500,MAX(30,100*EXP(-0.3*'VSWR Calculator'!$C$24)*(1+3*ABS(MOD('VSWR Calculator'!$C$23/Calculator!$F$18/2,1)-0.5))))/'VSWR Calculator'!$C$25)-$C45)^2+(1500*ABS(SIN(2*PI()*MOD(Calculator!$B$31/Calculator!$F$18,1)))*IF(MOD(Calculator!$B$31/Calculator!$F$18,1)&lt;0.5,-1,1))^2)/SQRT(((50*POWER(80,POWER(COS(PI()*MOD(Calculator!$B$31/Calculator!$F$18,1)),2))+MIN(500,MAX(30,100*EXP(-0.3*'VSWR Calculator'!$C$24)*(1+3*ABS(MOD('VSWR Calculator'!$C$23/Calculator!$F$18/2,1)-0.5))))/'VSWR Calculator'!$C$25)+$C45)^2+(1500*ABS(SIN(2*PI()*MOD(Calculator!$B$31/Calculator!$F$18,1)))*IF(MOD(Calculator!$B$31/Calculator!$F$18,1)&lt;0.5,-1,1))^2))/(1-SQRT(((50*POWER(80,POWER(COS(PI()*MOD(Calculator!$B$31/Calculator!$F$18,1)),2))+MIN(500,MAX(30,100*EXP(-0.3*'VSWR Calculator'!$C$24)*(1+3*ABS(MOD('VSWR Calculator'!$C$23/Calculator!$F$18/2,1)-0.5))))/'VSWR Calculator'!$C$25)-$C45)^2+(1500*ABS(SIN(2*PI()*MOD(Calculator!$B$31/Calculator!$F$18,1)))*IF(MOD(Calculator!$B$31/Calculator!$F$18,1)&lt;0.5,-1,1))^2)/SQRT(((50*POWER(80,POWER(COS(PI()*MOD(Calculator!$B$31/Calculator!$F$18,1)),2))+MIN(500,MAX(30,100*EXP(-0.3*'VSWR Calculator'!$C$24)*(1+3*ABS(MOD('VSWR Calculator'!$C$23/Calculator!$F$18/2,1)-0.5))))/'VSWR Calculator'!$C$25)+$C45)^2+(1500*ABS(SIN(2*PI()*MOD(Calculator!$B$31/Calculator!$F$18,1)))*IF(MOD(Calculator!$B$31/Calculator!$F$18,1)&lt;0.5,-1,1))^2)),2))</f>
        <v>—</v>
      </c>
      <c r="CR45" s="253" t="str">
        <f aca="false">IF(OR(Calculator!$E$19&lt;&gt;"YES",Calculator!$B$31&lt;Calculator!$G$19),"—",ROUND((1+SQRT(((50*POWER(80,POWER(COS(PI()*MOD(Calculator!$B$31/Calculator!$F$19,1)),2))+MIN(500,MAX(30,100*EXP(-0.3*'VSWR Calculator'!$C$24)*(1+3*ABS(MOD('VSWR Calculator'!$C$23/Calculator!$F$19/2,1)-0.5))))/'VSWR Calculator'!$C$25)-$C45)^2+(1500*ABS(SIN(2*PI()*MOD(Calculator!$B$31/Calculator!$F$19,1)))*IF(MOD(Calculator!$B$31/Calculator!$F$19,1)&lt;0.5,-1,1))^2)/SQRT(((50*POWER(80,POWER(COS(PI()*MOD(Calculator!$B$31/Calculator!$F$19,1)),2))+MIN(500,MAX(30,100*EXP(-0.3*'VSWR Calculator'!$C$24)*(1+3*ABS(MOD('VSWR Calculator'!$C$23/Calculator!$F$19/2,1)-0.5))))/'VSWR Calculator'!$C$25)+$C45)^2+(1500*ABS(SIN(2*PI()*MOD(Calculator!$B$31/Calculator!$F$19,1)))*IF(MOD(Calculator!$B$31/Calculator!$F$19,1)&lt;0.5,-1,1))^2))/(1-SQRT(((50*POWER(80,POWER(COS(PI()*MOD(Calculator!$B$31/Calculator!$F$19,1)),2))+MIN(500,MAX(30,100*EXP(-0.3*'VSWR Calculator'!$C$24)*(1+3*ABS(MOD('VSWR Calculator'!$C$23/Calculator!$F$19/2,1)-0.5))))/'VSWR Calculator'!$C$25)-$C45)^2+(1500*ABS(SIN(2*PI()*MOD(Calculator!$B$31/Calculator!$F$19,1)))*IF(MOD(Calculator!$B$31/Calculator!$F$19,1)&lt;0.5,-1,1))^2)/SQRT(((50*POWER(80,POWER(COS(PI()*MOD(Calculator!$B$31/Calculator!$F$19,1)),2))+MIN(500,MAX(30,100*EXP(-0.3*'VSWR Calculator'!$C$24)*(1+3*ABS(MOD('VSWR Calculator'!$C$23/Calculator!$F$19/2,1)-0.5))))/'VSWR Calculator'!$C$25)+$C45)^2+(1500*ABS(SIN(2*PI()*MOD(Calculator!$B$31/Calculator!$F$19,1)))*IF(MOD(Calculator!$B$31/Calculator!$F$19,1)&lt;0.5,-1,1))^2)),2))</f>
        <v>—</v>
      </c>
      <c r="CS45" s="253" t="str">
        <f aca="false">IF(OR(Calculator!$E$20&lt;&gt;"YES",Calculator!$B$31&lt;Calculator!$G$20),"—",ROUND((1+SQRT(((50*POWER(80,POWER(COS(PI()*MOD(Calculator!$B$31/Calculator!$F$20,1)),2))+MIN(500,MAX(30,100*EXP(-0.3*'VSWR Calculator'!$C$24)*(1+3*ABS(MOD('VSWR Calculator'!$C$23/Calculator!$F$20/2,1)-0.5))))/'VSWR Calculator'!$C$25)-$C45)^2+(1500*ABS(SIN(2*PI()*MOD(Calculator!$B$31/Calculator!$F$20,1)))*IF(MOD(Calculator!$B$31/Calculator!$F$20,1)&lt;0.5,-1,1))^2)/SQRT(((50*POWER(80,POWER(COS(PI()*MOD(Calculator!$B$31/Calculator!$F$20,1)),2))+MIN(500,MAX(30,100*EXP(-0.3*'VSWR Calculator'!$C$24)*(1+3*ABS(MOD('VSWR Calculator'!$C$23/Calculator!$F$20/2,1)-0.5))))/'VSWR Calculator'!$C$25)+$C45)^2+(1500*ABS(SIN(2*PI()*MOD(Calculator!$B$31/Calculator!$F$20,1)))*IF(MOD(Calculator!$B$31/Calculator!$F$20,1)&lt;0.5,-1,1))^2))/(1-SQRT(((50*POWER(80,POWER(COS(PI()*MOD(Calculator!$B$31/Calculator!$F$20,1)),2))+MIN(500,MAX(30,100*EXP(-0.3*'VSWR Calculator'!$C$24)*(1+3*ABS(MOD('VSWR Calculator'!$C$23/Calculator!$F$20/2,1)-0.5))))/'VSWR Calculator'!$C$25)-$C45)^2+(1500*ABS(SIN(2*PI()*MOD(Calculator!$B$31/Calculator!$F$20,1)))*IF(MOD(Calculator!$B$31/Calculator!$F$20,1)&lt;0.5,-1,1))^2)/SQRT(((50*POWER(80,POWER(COS(PI()*MOD(Calculator!$B$31/Calculator!$F$20,1)),2))+MIN(500,MAX(30,100*EXP(-0.3*'VSWR Calculator'!$C$24)*(1+3*ABS(MOD('VSWR Calculator'!$C$23/Calculator!$F$20/2,1)-0.5))))/'VSWR Calculator'!$C$25)+$C45)^2+(1500*ABS(SIN(2*PI()*MOD(Calculator!$B$31/Calculator!$F$20,1)))*IF(MOD(Calculator!$B$31/Calculator!$F$20,1)&lt;0.5,-1,1))^2)),2))</f>
        <v>—</v>
      </c>
      <c r="CT45" s="253" t="str">
        <f aca="false">IF(OR(Calculator!$E$21&lt;&gt;"YES",Calculator!$B$31&lt;Calculator!$G$21),"—",ROUND((1+SQRT(((50*POWER(80,POWER(COS(PI()*MOD(Calculator!$B$31/Calculator!$F$21,1)),2))+MIN(500,MAX(30,100*EXP(-0.3*'VSWR Calculator'!$C$24)*(1+3*ABS(MOD('VSWR Calculator'!$C$23/Calculator!$F$21/2,1)-0.5))))/'VSWR Calculator'!$C$25)-$C45)^2+(1500*ABS(SIN(2*PI()*MOD(Calculator!$B$31/Calculator!$F$21,1)))*IF(MOD(Calculator!$B$31/Calculator!$F$21,1)&lt;0.5,-1,1))^2)/SQRT(((50*POWER(80,POWER(COS(PI()*MOD(Calculator!$B$31/Calculator!$F$21,1)),2))+MIN(500,MAX(30,100*EXP(-0.3*'VSWR Calculator'!$C$24)*(1+3*ABS(MOD('VSWR Calculator'!$C$23/Calculator!$F$21/2,1)-0.5))))/'VSWR Calculator'!$C$25)+$C45)^2+(1500*ABS(SIN(2*PI()*MOD(Calculator!$B$31/Calculator!$F$21,1)))*IF(MOD(Calculator!$B$31/Calculator!$F$21,1)&lt;0.5,-1,1))^2))/(1-SQRT(((50*POWER(80,POWER(COS(PI()*MOD(Calculator!$B$31/Calculator!$F$21,1)),2))+MIN(500,MAX(30,100*EXP(-0.3*'VSWR Calculator'!$C$24)*(1+3*ABS(MOD('VSWR Calculator'!$C$23/Calculator!$F$21/2,1)-0.5))))/'VSWR Calculator'!$C$25)-$C45)^2+(1500*ABS(SIN(2*PI()*MOD(Calculator!$B$31/Calculator!$F$21,1)))*IF(MOD(Calculator!$B$31/Calculator!$F$21,1)&lt;0.5,-1,1))^2)/SQRT(((50*POWER(80,POWER(COS(PI()*MOD(Calculator!$B$31/Calculator!$F$21,1)),2))+MIN(500,MAX(30,100*EXP(-0.3*'VSWR Calculator'!$C$24)*(1+3*ABS(MOD('VSWR Calculator'!$C$23/Calculator!$F$21/2,1)-0.5))))/'VSWR Calculator'!$C$25)+$C45)^2+(1500*ABS(SIN(2*PI()*MOD(Calculator!$B$31/Calculator!$F$21,1)))*IF(MOD(Calculator!$B$31/Calculator!$F$21,1)&lt;0.5,-1,1))^2)),2))</f>
        <v>—</v>
      </c>
      <c r="CU45" s="253" t="str">
        <f aca="false">IF(OR(Calculator!$E$22&lt;&gt;"YES",Calculator!$B$31&lt;Calculator!$G$22),"—",ROUND((1+SQRT(((50*POWER(80,POWER(COS(PI()*MOD(Calculator!$B$31/Calculator!$F$22,1)),2))+MIN(500,MAX(30,100*EXP(-0.3*'VSWR Calculator'!$C$24)*(1+3*ABS(MOD('VSWR Calculator'!$C$23/Calculator!$F$22/2,1)-0.5))))/'VSWR Calculator'!$C$25)-$C45)^2+(1500*ABS(SIN(2*PI()*MOD(Calculator!$B$31/Calculator!$F$22,1)))*IF(MOD(Calculator!$B$31/Calculator!$F$22,1)&lt;0.5,-1,1))^2)/SQRT(((50*POWER(80,POWER(COS(PI()*MOD(Calculator!$B$31/Calculator!$F$22,1)),2))+MIN(500,MAX(30,100*EXP(-0.3*'VSWR Calculator'!$C$24)*(1+3*ABS(MOD('VSWR Calculator'!$C$23/Calculator!$F$22/2,1)-0.5))))/'VSWR Calculator'!$C$25)+$C45)^2+(1500*ABS(SIN(2*PI()*MOD(Calculator!$B$31/Calculator!$F$22,1)))*IF(MOD(Calculator!$B$31/Calculator!$F$22,1)&lt;0.5,-1,1))^2))/(1-SQRT(((50*POWER(80,POWER(COS(PI()*MOD(Calculator!$B$31/Calculator!$F$22,1)),2))+MIN(500,MAX(30,100*EXP(-0.3*'VSWR Calculator'!$C$24)*(1+3*ABS(MOD('VSWR Calculator'!$C$23/Calculator!$F$22/2,1)-0.5))))/'VSWR Calculator'!$C$25)-$C45)^2+(1500*ABS(SIN(2*PI()*MOD(Calculator!$B$31/Calculator!$F$22,1)))*IF(MOD(Calculator!$B$31/Calculator!$F$22,1)&lt;0.5,-1,1))^2)/SQRT(((50*POWER(80,POWER(COS(PI()*MOD(Calculator!$B$31/Calculator!$F$22,1)),2))+MIN(500,MAX(30,100*EXP(-0.3*'VSWR Calculator'!$C$24)*(1+3*ABS(MOD('VSWR Calculator'!$C$23/Calculator!$F$22/2,1)-0.5))))/'VSWR Calculator'!$C$25)+$C45)^2+(1500*ABS(SIN(2*PI()*MOD(Calculator!$B$31/Calculator!$F$22,1)))*IF(MOD(Calculator!$B$31/Calculator!$F$22,1)&lt;0.5,-1,1))^2)),2))</f>
        <v>—</v>
      </c>
      <c r="CV45" s="253" t="n">
        <f aca="false">IFERROR(ROUND((IF(ISNUMBER(CK45),CK45,0)+IF(ISNUMBER(CL45),CL45,0)+IF(ISNUMBER(CM45),CM45,0)+IF(ISNUMBER(CN45),CN45,0)+IF(ISNUMBER(CO45),CO45,0)+IF(ISNUMBER(CP45),CP45,0)+IF(ISNUMBER(CQ45),CQ45,0)+IF(ISNUMBER(CR45),CR45,0)+IF(ISNUMBER(CS45),CS45,0)+IF(ISNUMBER(CT45),CT45,0)+IF(ISNUMBER(CU45),CU45,0))/(IF(ISNUMBER(CK45),1,0)+IF(ISNUMBER(CL45),1,0)+IF(ISNUMBER(CM45),1,0)+IF(ISNUMBER(CN45),1,0)+IF(ISNUMBER(CO45),1,0)+IF(ISNUMBER(CP45),1,0)+IF(ISNUMBER(CQ45),1,0)+IF(ISNUMBER(CR45),1,0)+IF(ISNUMBER(CS45),1,0)+IF(ISNUMBER(CT45),1,0)+IF(ISNUMBER(CU45),1,0)),4),"")</f>
        <v>19.115</v>
      </c>
      <c r="CW45" s="253" t="str">
        <f aca="false">IF(OR(Calculator!$E$12&lt;&gt;"YES",Calculator!$B$32&lt;Calculator!$G$12),"—",ROUND((1+SQRT(((50*POWER(80,POWER(COS(PI()*MOD(Calculator!$B$32/Calculator!$F$12,1)),2))+MIN(500,MAX(30,100*EXP(-0.3*'VSWR Calculator'!$C$24)*(1+3*ABS(MOD('VSWR Calculator'!$C$23/Calculator!$F$12/2,1)-0.5))))/'VSWR Calculator'!$C$25)-$C45)^2+(1500*ABS(SIN(2*PI()*MOD(Calculator!$B$32/Calculator!$F$12,1)))*IF(MOD(Calculator!$B$32/Calculator!$F$12,1)&lt;0.5,-1,1))^2)/SQRT(((50*POWER(80,POWER(COS(PI()*MOD(Calculator!$B$32/Calculator!$F$12,1)),2))+MIN(500,MAX(30,100*EXP(-0.3*'VSWR Calculator'!$C$24)*(1+3*ABS(MOD('VSWR Calculator'!$C$23/Calculator!$F$12/2,1)-0.5))))/'VSWR Calculator'!$C$25)+$C45)^2+(1500*ABS(SIN(2*PI()*MOD(Calculator!$B$32/Calculator!$F$12,1)))*IF(MOD(Calculator!$B$32/Calculator!$F$12,1)&lt;0.5,-1,1))^2))/(1-SQRT(((50*POWER(80,POWER(COS(PI()*MOD(Calculator!$B$32/Calculator!$F$12,1)),2))+MIN(500,MAX(30,100*EXP(-0.3*'VSWR Calculator'!$C$24)*(1+3*ABS(MOD('VSWR Calculator'!$C$23/Calculator!$F$12/2,1)-0.5))))/'VSWR Calculator'!$C$25)-$C45)^2+(1500*ABS(SIN(2*PI()*MOD(Calculator!$B$32/Calculator!$F$12,1)))*IF(MOD(Calculator!$B$32/Calculator!$F$12,1)&lt;0.5,-1,1))^2)/SQRT(((50*POWER(80,POWER(COS(PI()*MOD(Calculator!$B$32/Calculator!$F$12,1)),2))+MIN(500,MAX(30,100*EXP(-0.3*'VSWR Calculator'!$C$24)*(1+3*ABS(MOD('VSWR Calculator'!$C$23/Calculator!$F$12/2,1)-0.5))))/'VSWR Calculator'!$C$25)+$C45)^2+(1500*ABS(SIN(2*PI()*MOD(Calculator!$B$32/Calculator!$F$12,1)))*IF(MOD(Calculator!$B$32/Calculator!$F$12,1)&lt;0.5,-1,1))^2)),2))</f>
        <v>—</v>
      </c>
      <c r="CX45" s="253" t="str">
        <f aca="false">IF(OR(Calculator!$E$13&lt;&gt;"YES",Calculator!$B$32&lt;Calculator!$G$13),"—",ROUND((1+SQRT(((50*POWER(80,POWER(COS(PI()*MOD(Calculator!$B$32/Calculator!$F$13,1)),2))+MIN(500,MAX(30,100*EXP(-0.3*'VSWR Calculator'!$C$24)*(1+3*ABS(MOD('VSWR Calculator'!$C$23/Calculator!$F$13/2,1)-0.5))))/'VSWR Calculator'!$C$25)-$C45)^2+(1500*ABS(SIN(2*PI()*MOD(Calculator!$B$32/Calculator!$F$13,1)))*IF(MOD(Calculator!$B$32/Calculator!$F$13,1)&lt;0.5,-1,1))^2)/SQRT(((50*POWER(80,POWER(COS(PI()*MOD(Calculator!$B$32/Calculator!$F$13,1)),2))+MIN(500,MAX(30,100*EXP(-0.3*'VSWR Calculator'!$C$24)*(1+3*ABS(MOD('VSWR Calculator'!$C$23/Calculator!$F$13/2,1)-0.5))))/'VSWR Calculator'!$C$25)+$C45)^2+(1500*ABS(SIN(2*PI()*MOD(Calculator!$B$32/Calculator!$F$13,1)))*IF(MOD(Calculator!$B$32/Calculator!$F$13,1)&lt;0.5,-1,1))^2))/(1-SQRT(((50*POWER(80,POWER(COS(PI()*MOD(Calculator!$B$32/Calculator!$F$13,1)),2))+MIN(500,MAX(30,100*EXP(-0.3*'VSWR Calculator'!$C$24)*(1+3*ABS(MOD('VSWR Calculator'!$C$23/Calculator!$F$13/2,1)-0.5))))/'VSWR Calculator'!$C$25)-$C45)^2+(1500*ABS(SIN(2*PI()*MOD(Calculator!$B$32/Calculator!$F$13,1)))*IF(MOD(Calculator!$B$32/Calculator!$F$13,1)&lt;0.5,-1,1))^2)/SQRT(((50*POWER(80,POWER(COS(PI()*MOD(Calculator!$B$32/Calculator!$F$13,1)),2))+MIN(500,MAX(30,100*EXP(-0.3*'VSWR Calculator'!$C$24)*(1+3*ABS(MOD('VSWR Calculator'!$C$23/Calculator!$F$13/2,1)-0.5))))/'VSWR Calculator'!$C$25)+$C45)^2+(1500*ABS(SIN(2*PI()*MOD(Calculator!$B$32/Calculator!$F$13,1)))*IF(MOD(Calculator!$B$32/Calculator!$F$13,1)&lt;0.5,-1,1))^2)),2))</f>
        <v>—</v>
      </c>
      <c r="CY45" s="253" t="str">
        <f aca="false">IF(OR(Calculator!$E$14&lt;&gt;"YES",Calculator!$B$32&lt;Calculator!$G$14),"—",ROUND((1+SQRT(((50*POWER(80,POWER(COS(PI()*MOD(Calculator!$B$32/Calculator!$F$14,1)),2))+MIN(500,MAX(30,100*EXP(-0.3*'VSWR Calculator'!$C$24)*(1+3*ABS(MOD('VSWR Calculator'!$C$23/Calculator!$F$14/2,1)-0.5))))/'VSWR Calculator'!$C$25)-$C45)^2+(1500*ABS(SIN(2*PI()*MOD(Calculator!$B$32/Calculator!$F$14,1)))*IF(MOD(Calculator!$B$32/Calculator!$F$14,1)&lt;0.5,-1,1))^2)/SQRT(((50*POWER(80,POWER(COS(PI()*MOD(Calculator!$B$32/Calculator!$F$14,1)),2))+MIN(500,MAX(30,100*EXP(-0.3*'VSWR Calculator'!$C$24)*(1+3*ABS(MOD('VSWR Calculator'!$C$23/Calculator!$F$14/2,1)-0.5))))/'VSWR Calculator'!$C$25)+$C45)^2+(1500*ABS(SIN(2*PI()*MOD(Calculator!$B$32/Calculator!$F$14,1)))*IF(MOD(Calculator!$B$32/Calculator!$F$14,1)&lt;0.5,-1,1))^2))/(1-SQRT(((50*POWER(80,POWER(COS(PI()*MOD(Calculator!$B$32/Calculator!$F$14,1)),2))+MIN(500,MAX(30,100*EXP(-0.3*'VSWR Calculator'!$C$24)*(1+3*ABS(MOD('VSWR Calculator'!$C$23/Calculator!$F$14/2,1)-0.5))))/'VSWR Calculator'!$C$25)-$C45)^2+(1500*ABS(SIN(2*PI()*MOD(Calculator!$B$32/Calculator!$F$14,1)))*IF(MOD(Calculator!$B$32/Calculator!$F$14,1)&lt;0.5,-1,1))^2)/SQRT(((50*POWER(80,POWER(COS(PI()*MOD(Calculator!$B$32/Calculator!$F$14,1)),2))+MIN(500,MAX(30,100*EXP(-0.3*'VSWR Calculator'!$C$24)*(1+3*ABS(MOD('VSWR Calculator'!$C$23/Calculator!$F$14/2,1)-0.5))))/'VSWR Calculator'!$C$25)+$C45)^2+(1500*ABS(SIN(2*PI()*MOD(Calculator!$B$32/Calculator!$F$14,1)))*IF(MOD(Calculator!$B$32/Calculator!$F$14,1)&lt;0.5,-1,1))^2)),2))</f>
        <v>—</v>
      </c>
      <c r="CZ45" s="253" t="n">
        <f aca="false">IF(OR(Calculator!$E$15&lt;&gt;"YES",Calculator!$B$32&lt;Calculator!$G$15),"—",ROUND((1+SQRT(((50*POWER(80,POWER(COS(PI()*MOD(Calculator!$B$32/Calculator!$F$15,1)),2))+MIN(500,MAX(30,100*EXP(-0.3*'VSWR Calculator'!$C$24)*(1+3*ABS(MOD('VSWR Calculator'!$C$23/Calculator!$F$15/2,1)-0.5))))/'VSWR Calculator'!$C$25)-$C45)^2+(1500*ABS(SIN(2*PI()*MOD(Calculator!$B$32/Calculator!$F$15,1)))*IF(MOD(Calculator!$B$32/Calculator!$F$15,1)&lt;0.5,-1,1))^2)/SQRT(((50*POWER(80,POWER(COS(PI()*MOD(Calculator!$B$32/Calculator!$F$15,1)),2))+MIN(500,MAX(30,100*EXP(-0.3*'VSWR Calculator'!$C$24)*(1+3*ABS(MOD('VSWR Calculator'!$C$23/Calculator!$F$15/2,1)-0.5))))/'VSWR Calculator'!$C$25)+$C45)^2+(1500*ABS(SIN(2*PI()*MOD(Calculator!$B$32/Calculator!$F$15,1)))*IF(MOD(Calculator!$B$32/Calculator!$F$15,1)&lt;0.5,-1,1))^2))/(1-SQRT(((50*POWER(80,POWER(COS(PI()*MOD(Calculator!$B$32/Calculator!$F$15,1)),2))+MIN(500,MAX(30,100*EXP(-0.3*'VSWR Calculator'!$C$24)*(1+3*ABS(MOD('VSWR Calculator'!$C$23/Calculator!$F$15/2,1)-0.5))))/'VSWR Calculator'!$C$25)-$C45)^2+(1500*ABS(SIN(2*PI()*MOD(Calculator!$B$32/Calculator!$F$15,1)))*IF(MOD(Calculator!$B$32/Calculator!$F$15,1)&lt;0.5,-1,1))^2)/SQRT(((50*POWER(80,POWER(COS(PI()*MOD(Calculator!$B$32/Calculator!$F$15,1)),2))+MIN(500,MAX(30,100*EXP(-0.3*'VSWR Calculator'!$C$24)*(1+3*ABS(MOD('VSWR Calculator'!$C$23/Calculator!$F$15/2,1)-0.5))))/'VSWR Calculator'!$C$25)+$C45)^2+(1500*ABS(SIN(2*PI()*MOD(Calculator!$B$32/Calculator!$F$15,1)))*IF(MOD(Calculator!$B$32/Calculator!$F$15,1)&lt;0.5,-1,1))^2)),2))</f>
        <v>4.98</v>
      </c>
      <c r="DA45" s="253" t="str">
        <f aca="false">IF(OR(Calculator!$E$16&lt;&gt;"YES",Calculator!$B$32&lt;Calculator!$G$16),"—",ROUND((1+SQRT(((50*POWER(80,POWER(COS(PI()*MOD(Calculator!$B$32/Calculator!$F$16,1)),2))+MIN(500,MAX(30,100*EXP(-0.3*'VSWR Calculator'!$C$24)*(1+3*ABS(MOD('VSWR Calculator'!$C$23/Calculator!$F$16/2,1)-0.5))))/'VSWR Calculator'!$C$25)-$C45)^2+(1500*ABS(SIN(2*PI()*MOD(Calculator!$B$32/Calculator!$F$16,1)))*IF(MOD(Calculator!$B$32/Calculator!$F$16,1)&lt;0.5,-1,1))^2)/SQRT(((50*POWER(80,POWER(COS(PI()*MOD(Calculator!$B$32/Calculator!$F$16,1)),2))+MIN(500,MAX(30,100*EXP(-0.3*'VSWR Calculator'!$C$24)*(1+3*ABS(MOD('VSWR Calculator'!$C$23/Calculator!$F$16/2,1)-0.5))))/'VSWR Calculator'!$C$25)+$C45)^2+(1500*ABS(SIN(2*PI()*MOD(Calculator!$B$32/Calculator!$F$16,1)))*IF(MOD(Calculator!$B$32/Calculator!$F$16,1)&lt;0.5,-1,1))^2))/(1-SQRT(((50*POWER(80,POWER(COS(PI()*MOD(Calculator!$B$32/Calculator!$F$16,1)),2))+MIN(500,MAX(30,100*EXP(-0.3*'VSWR Calculator'!$C$24)*(1+3*ABS(MOD('VSWR Calculator'!$C$23/Calculator!$F$16/2,1)-0.5))))/'VSWR Calculator'!$C$25)-$C45)^2+(1500*ABS(SIN(2*PI()*MOD(Calculator!$B$32/Calculator!$F$16,1)))*IF(MOD(Calculator!$B$32/Calculator!$F$16,1)&lt;0.5,-1,1))^2)/SQRT(((50*POWER(80,POWER(COS(PI()*MOD(Calculator!$B$32/Calculator!$F$16,1)),2))+MIN(500,MAX(30,100*EXP(-0.3*'VSWR Calculator'!$C$24)*(1+3*ABS(MOD('VSWR Calculator'!$C$23/Calculator!$F$16/2,1)-0.5))))/'VSWR Calculator'!$C$25)+$C45)^2+(1500*ABS(SIN(2*PI()*MOD(Calculator!$B$32/Calculator!$F$16,1)))*IF(MOD(Calculator!$B$32/Calculator!$F$16,1)&lt;0.5,-1,1))^2)),2))</f>
        <v>—</v>
      </c>
      <c r="DB45" s="253" t="n">
        <f aca="false">IF(OR(Calculator!$E$17&lt;&gt;"YES",Calculator!$B$32&lt;Calculator!$G$17),"—",ROUND((1+SQRT(((50*POWER(80,POWER(COS(PI()*MOD(Calculator!$B$32/Calculator!$F$17,1)),2))+MIN(500,MAX(30,100*EXP(-0.3*'VSWR Calculator'!$C$24)*(1+3*ABS(MOD('VSWR Calculator'!$C$23/Calculator!$F$17/2,1)-0.5))))/'VSWR Calculator'!$C$25)-$C45)^2+(1500*ABS(SIN(2*PI()*MOD(Calculator!$B$32/Calculator!$F$17,1)))*IF(MOD(Calculator!$B$32/Calculator!$F$17,1)&lt;0.5,-1,1))^2)/SQRT(((50*POWER(80,POWER(COS(PI()*MOD(Calculator!$B$32/Calculator!$F$17,1)),2))+MIN(500,MAX(30,100*EXP(-0.3*'VSWR Calculator'!$C$24)*(1+3*ABS(MOD('VSWR Calculator'!$C$23/Calculator!$F$17/2,1)-0.5))))/'VSWR Calculator'!$C$25)+$C45)^2+(1500*ABS(SIN(2*PI()*MOD(Calculator!$B$32/Calculator!$F$17,1)))*IF(MOD(Calculator!$B$32/Calculator!$F$17,1)&lt;0.5,-1,1))^2))/(1-SQRT(((50*POWER(80,POWER(COS(PI()*MOD(Calculator!$B$32/Calculator!$F$17,1)),2))+MIN(500,MAX(30,100*EXP(-0.3*'VSWR Calculator'!$C$24)*(1+3*ABS(MOD('VSWR Calculator'!$C$23/Calculator!$F$17/2,1)-0.5))))/'VSWR Calculator'!$C$25)-$C45)^2+(1500*ABS(SIN(2*PI()*MOD(Calculator!$B$32/Calculator!$F$17,1)))*IF(MOD(Calculator!$B$32/Calculator!$F$17,1)&lt;0.5,-1,1))^2)/SQRT(((50*POWER(80,POWER(COS(PI()*MOD(Calculator!$B$32/Calculator!$F$17,1)),2))+MIN(500,MAX(30,100*EXP(-0.3*'VSWR Calculator'!$C$24)*(1+3*ABS(MOD('VSWR Calculator'!$C$23/Calculator!$F$17/2,1)-0.5))))/'VSWR Calculator'!$C$25)+$C45)^2+(1500*ABS(SIN(2*PI()*MOD(Calculator!$B$32/Calculator!$F$17,1)))*IF(MOD(Calculator!$B$32/Calculator!$F$17,1)&lt;0.5,-1,1))^2)),2))</f>
        <v>19.02</v>
      </c>
      <c r="DC45" s="253" t="str">
        <f aca="false">IF(OR(Calculator!$E$18&lt;&gt;"YES",Calculator!$B$32&lt;Calculator!$G$18),"—",ROUND((1+SQRT(((50*POWER(80,POWER(COS(PI()*MOD(Calculator!$B$32/Calculator!$F$18,1)),2))+MIN(500,MAX(30,100*EXP(-0.3*'VSWR Calculator'!$C$24)*(1+3*ABS(MOD('VSWR Calculator'!$C$23/Calculator!$F$18/2,1)-0.5))))/'VSWR Calculator'!$C$25)-$C45)^2+(1500*ABS(SIN(2*PI()*MOD(Calculator!$B$32/Calculator!$F$18,1)))*IF(MOD(Calculator!$B$32/Calculator!$F$18,1)&lt;0.5,-1,1))^2)/SQRT(((50*POWER(80,POWER(COS(PI()*MOD(Calculator!$B$32/Calculator!$F$18,1)),2))+MIN(500,MAX(30,100*EXP(-0.3*'VSWR Calculator'!$C$24)*(1+3*ABS(MOD('VSWR Calculator'!$C$23/Calculator!$F$18/2,1)-0.5))))/'VSWR Calculator'!$C$25)+$C45)^2+(1500*ABS(SIN(2*PI()*MOD(Calculator!$B$32/Calculator!$F$18,1)))*IF(MOD(Calculator!$B$32/Calculator!$F$18,1)&lt;0.5,-1,1))^2))/(1-SQRT(((50*POWER(80,POWER(COS(PI()*MOD(Calculator!$B$32/Calculator!$F$18,1)),2))+MIN(500,MAX(30,100*EXP(-0.3*'VSWR Calculator'!$C$24)*(1+3*ABS(MOD('VSWR Calculator'!$C$23/Calculator!$F$18/2,1)-0.5))))/'VSWR Calculator'!$C$25)-$C45)^2+(1500*ABS(SIN(2*PI()*MOD(Calculator!$B$32/Calculator!$F$18,1)))*IF(MOD(Calculator!$B$32/Calculator!$F$18,1)&lt;0.5,-1,1))^2)/SQRT(((50*POWER(80,POWER(COS(PI()*MOD(Calculator!$B$32/Calculator!$F$18,1)),2))+MIN(500,MAX(30,100*EXP(-0.3*'VSWR Calculator'!$C$24)*(1+3*ABS(MOD('VSWR Calculator'!$C$23/Calculator!$F$18/2,1)-0.5))))/'VSWR Calculator'!$C$25)+$C45)^2+(1500*ABS(SIN(2*PI()*MOD(Calculator!$B$32/Calculator!$F$18,1)))*IF(MOD(Calculator!$B$32/Calculator!$F$18,1)&lt;0.5,-1,1))^2)),2))</f>
        <v>—</v>
      </c>
      <c r="DD45" s="253" t="str">
        <f aca="false">IF(OR(Calculator!$E$19&lt;&gt;"YES",Calculator!$B$32&lt;Calculator!$G$19),"—",ROUND((1+SQRT(((50*POWER(80,POWER(COS(PI()*MOD(Calculator!$B$32/Calculator!$F$19,1)),2))+MIN(500,MAX(30,100*EXP(-0.3*'VSWR Calculator'!$C$24)*(1+3*ABS(MOD('VSWR Calculator'!$C$23/Calculator!$F$19/2,1)-0.5))))/'VSWR Calculator'!$C$25)-$C45)^2+(1500*ABS(SIN(2*PI()*MOD(Calculator!$B$32/Calculator!$F$19,1)))*IF(MOD(Calculator!$B$32/Calculator!$F$19,1)&lt;0.5,-1,1))^2)/SQRT(((50*POWER(80,POWER(COS(PI()*MOD(Calculator!$B$32/Calculator!$F$19,1)),2))+MIN(500,MAX(30,100*EXP(-0.3*'VSWR Calculator'!$C$24)*(1+3*ABS(MOD('VSWR Calculator'!$C$23/Calculator!$F$19/2,1)-0.5))))/'VSWR Calculator'!$C$25)+$C45)^2+(1500*ABS(SIN(2*PI()*MOD(Calculator!$B$32/Calculator!$F$19,1)))*IF(MOD(Calculator!$B$32/Calculator!$F$19,1)&lt;0.5,-1,1))^2))/(1-SQRT(((50*POWER(80,POWER(COS(PI()*MOD(Calculator!$B$32/Calculator!$F$19,1)),2))+MIN(500,MAX(30,100*EXP(-0.3*'VSWR Calculator'!$C$24)*(1+3*ABS(MOD('VSWR Calculator'!$C$23/Calculator!$F$19/2,1)-0.5))))/'VSWR Calculator'!$C$25)-$C45)^2+(1500*ABS(SIN(2*PI()*MOD(Calculator!$B$32/Calculator!$F$19,1)))*IF(MOD(Calculator!$B$32/Calculator!$F$19,1)&lt;0.5,-1,1))^2)/SQRT(((50*POWER(80,POWER(COS(PI()*MOD(Calculator!$B$32/Calculator!$F$19,1)),2))+MIN(500,MAX(30,100*EXP(-0.3*'VSWR Calculator'!$C$24)*(1+3*ABS(MOD('VSWR Calculator'!$C$23/Calculator!$F$19/2,1)-0.5))))/'VSWR Calculator'!$C$25)+$C45)^2+(1500*ABS(SIN(2*PI()*MOD(Calculator!$B$32/Calculator!$F$19,1)))*IF(MOD(Calculator!$B$32/Calculator!$F$19,1)&lt;0.5,-1,1))^2)),2))</f>
        <v>—</v>
      </c>
      <c r="DE45" s="253" t="str">
        <f aca="false">IF(OR(Calculator!$E$20&lt;&gt;"YES",Calculator!$B$32&lt;Calculator!$G$20),"—",ROUND((1+SQRT(((50*POWER(80,POWER(COS(PI()*MOD(Calculator!$B$32/Calculator!$F$20,1)),2))+MIN(500,MAX(30,100*EXP(-0.3*'VSWR Calculator'!$C$24)*(1+3*ABS(MOD('VSWR Calculator'!$C$23/Calculator!$F$20/2,1)-0.5))))/'VSWR Calculator'!$C$25)-$C45)^2+(1500*ABS(SIN(2*PI()*MOD(Calculator!$B$32/Calculator!$F$20,1)))*IF(MOD(Calculator!$B$32/Calculator!$F$20,1)&lt;0.5,-1,1))^2)/SQRT(((50*POWER(80,POWER(COS(PI()*MOD(Calculator!$B$32/Calculator!$F$20,1)),2))+MIN(500,MAX(30,100*EXP(-0.3*'VSWR Calculator'!$C$24)*(1+3*ABS(MOD('VSWR Calculator'!$C$23/Calculator!$F$20/2,1)-0.5))))/'VSWR Calculator'!$C$25)+$C45)^2+(1500*ABS(SIN(2*PI()*MOD(Calculator!$B$32/Calculator!$F$20,1)))*IF(MOD(Calculator!$B$32/Calculator!$F$20,1)&lt;0.5,-1,1))^2))/(1-SQRT(((50*POWER(80,POWER(COS(PI()*MOD(Calculator!$B$32/Calculator!$F$20,1)),2))+MIN(500,MAX(30,100*EXP(-0.3*'VSWR Calculator'!$C$24)*(1+3*ABS(MOD('VSWR Calculator'!$C$23/Calculator!$F$20/2,1)-0.5))))/'VSWR Calculator'!$C$25)-$C45)^2+(1500*ABS(SIN(2*PI()*MOD(Calculator!$B$32/Calculator!$F$20,1)))*IF(MOD(Calculator!$B$32/Calculator!$F$20,1)&lt;0.5,-1,1))^2)/SQRT(((50*POWER(80,POWER(COS(PI()*MOD(Calculator!$B$32/Calculator!$F$20,1)),2))+MIN(500,MAX(30,100*EXP(-0.3*'VSWR Calculator'!$C$24)*(1+3*ABS(MOD('VSWR Calculator'!$C$23/Calculator!$F$20/2,1)-0.5))))/'VSWR Calculator'!$C$25)+$C45)^2+(1500*ABS(SIN(2*PI()*MOD(Calculator!$B$32/Calculator!$F$20,1)))*IF(MOD(Calculator!$B$32/Calculator!$F$20,1)&lt;0.5,-1,1))^2)),2))</f>
        <v>—</v>
      </c>
      <c r="DF45" s="253" t="str">
        <f aca="false">IF(OR(Calculator!$E$21&lt;&gt;"YES",Calculator!$B$32&lt;Calculator!$G$21),"—",ROUND((1+SQRT(((50*POWER(80,POWER(COS(PI()*MOD(Calculator!$B$32/Calculator!$F$21,1)),2))+MIN(500,MAX(30,100*EXP(-0.3*'VSWR Calculator'!$C$24)*(1+3*ABS(MOD('VSWR Calculator'!$C$23/Calculator!$F$21/2,1)-0.5))))/'VSWR Calculator'!$C$25)-$C45)^2+(1500*ABS(SIN(2*PI()*MOD(Calculator!$B$32/Calculator!$F$21,1)))*IF(MOD(Calculator!$B$32/Calculator!$F$21,1)&lt;0.5,-1,1))^2)/SQRT(((50*POWER(80,POWER(COS(PI()*MOD(Calculator!$B$32/Calculator!$F$21,1)),2))+MIN(500,MAX(30,100*EXP(-0.3*'VSWR Calculator'!$C$24)*(1+3*ABS(MOD('VSWR Calculator'!$C$23/Calculator!$F$21/2,1)-0.5))))/'VSWR Calculator'!$C$25)+$C45)^2+(1500*ABS(SIN(2*PI()*MOD(Calculator!$B$32/Calculator!$F$21,1)))*IF(MOD(Calculator!$B$32/Calculator!$F$21,1)&lt;0.5,-1,1))^2))/(1-SQRT(((50*POWER(80,POWER(COS(PI()*MOD(Calculator!$B$32/Calculator!$F$21,1)),2))+MIN(500,MAX(30,100*EXP(-0.3*'VSWR Calculator'!$C$24)*(1+3*ABS(MOD('VSWR Calculator'!$C$23/Calculator!$F$21/2,1)-0.5))))/'VSWR Calculator'!$C$25)-$C45)^2+(1500*ABS(SIN(2*PI()*MOD(Calculator!$B$32/Calculator!$F$21,1)))*IF(MOD(Calculator!$B$32/Calculator!$F$21,1)&lt;0.5,-1,1))^2)/SQRT(((50*POWER(80,POWER(COS(PI()*MOD(Calculator!$B$32/Calculator!$F$21,1)),2))+MIN(500,MAX(30,100*EXP(-0.3*'VSWR Calculator'!$C$24)*(1+3*ABS(MOD('VSWR Calculator'!$C$23/Calculator!$F$21/2,1)-0.5))))/'VSWR Calculator'!$C$25)+$C45)^2+(1500*ABS(SIN(2*PI()*MOD(Calculator!$B$32/Calculator!$F$21,1)))*IF(MOD(Calculator!$B$32/Calculator!$F$21,1)&lt;0.5,-1,1))^2)),2))</f>
        <v>—</v>
      </c>
      <c r="DG45" s="253" t="str">
        <f aca="false">IF(OR(Calculator!$E$22&lt;&gt;"YES",Calculator!$B$32&lt;Calculator!$G$22),"—",ROUND((1+SQRT(((50*POWER(80,POWER(COS(PI()*MOD(Calculator!$B$32/Calculator!$F$22,1)),2))+MIN(500,MAX(30,100*EXP(-0.3*'VSWR Calculator'!$C$24)*(1+3*ABS(MOD('VSWR Calculator'!$C$23/Calculator!$F$22/2,1)-0.5))))/'VSWR Calculator'!$C$25)-$C45)^2+(1500*ABS(SIN(2*PI()*MOD(Calculator!$B$32/Calculator!$F$22,1)))*IF(MOD(Calculator!$B$32/Calculator!$F$22,1)&lt;0.5,-1,1))^2)/SQRT(((50*POWER(80,POWER(COS(PI()*MOD(Calculator!$B$32/Calculator!$F$22,1)),2))+MIN(500,MAX(30,100*EXP(-0.3*'VSWR Calculator'!$C$24)*(1+3*ABS(MOD('VSWR Calculator'!$C$23/Calculator!$F$22/2,1)-0.5))))/'VSWR Calculator'!$C$25)+$C45)^2+(1500*ABS(SIN(2*PI()*MOD(Calculator!$B$32/Calculator!$F$22,1)))*IF(MOD(Calculator!$B$32/Calculator!$F$22,1)&lt;0.5,-1,1))^2))/(1-SQRT(((50*POWER(80,POWER(COS(PI()*MOD(Calculator!$B$32/Calculator!$F$22,1)),2))+MIN(500,MAX(30,100*EXP(-0.3*'VSWR Calculator'!$C$24)*(1+3*ABS(MOD('VSWR Calculator'!$C$23/Calculator!$F$22/2,1)-0.5))))/'VSWR Calculator'!$C$25)-$C45)^2+(1500*ABS(SIN(2*PI()*MOD(Calculator!$B$32/Calculator!$F$22,1)))*IF(MOD(Calculator!$B$32/Calculator!$F$22,1)&lt;0.5,-1,1))^2)/SQRT(((50*POWER(80,POWER(COS(PI()*MOD(Calculator!$B$32/Calculator!$F$22,1)),2))+MIN(500,MAX(30,100*EXP(-0.3*'VSWR Calculator'!$C$24)*(1+3*ABS(MOD('VSWR Calculator'!$C$23/Calculator!$F$22/2,1)-0.5))))/'VSWR Calculator'!$C$25)+$C45)^2+(1500*ABS(SIN(2*PI()*MOD(Calculator!$B$32/Calculator!$F$22,1)))*IF(MOD(Calculator!$B$32/Calculator!$F$22,1)&lt;0.5,-1,1))^2)),2))</f>
        <v>—</v>
      </c>
      <c r="DH45" s="253" t="n">
        <f aca="false">IFERROR(ROUND((IF(ISNUMBER(CW45),CW45,0)+IF(ISNUMBER(CX45),CX45,0)+IF(ISNUMBER(CY45),CY45,0)+IF(ISNUMBER(CZ45),CZ45,0)+IF(ISNUMBER(DA45),DA45,0)+IF(ISNUMBER(DB45),DB45,0)+IF(ISNUMBER(DC45),DC45,0)+IF(ISNUMBER(DD45),DD45,0)+IF(ISNUMBER(DE45),DE45,0)+IF(ISNUMBER(DF45),DF45,0)+IF(ISNUMBER(DG45),DG45,0))/(IF(ISNUMBER(CW45),1,0)+IF(ISNUMBER(CX45),1,0)+IF(ISNUMBER(CY45),1,0)+IF(ISNUMBER(CZ45),1,0)+IF(ISNUMBER(DA45),1,0)+IF(ISNUMBER(DB45),1,0)+IF(ISNUMBER(DC45),1,0)+IF(ISNUMBER(DD45),1,0)+IF(ISNUMBER(DE45),1,0)+IF(ISNUMBER(DF45),1,0)+IF(ISNUMBER(DG45),1,0)),4),"")</f>
        <v>12</v>
      </c>
      <c r="DI45" s="253" t="str">
        <f aca="false">IF(OR(Calculator!$E$12&lt;&gt;"YES",Calculator!$B$33&lt;Calculator!$G$12),"—",ROUND((1+SQRT(((50*POWER(80,POWER(COS(PI()*MOD(Calculator!$B$33/Calculator!$F$12,1)),2))+MIN(500,MAX(30,100*EXP(-0.3*'VSWR Calculator'!$C$24)*(1+3*ABS(MOD('VSWR Calculator'!$C$23/Calculator!$F$12/2,1)-0.5))))/'VSWR Calculator'!$C$25)-$C45)^2+(1500*ABS(SIN(2*PI()*MOD(Calculator!$B$33/Calculator!$F$12,1)))*IF(MOD(Calculator!$B$33/Calculator!$F$12,1)&lt;0.5,-1,1))^2)/SQRT(((50*POWER(80,POWER(COS(PI()*MOD(Calculator!$B$33/Calculator!$F$12,1)),2))+MIN(500,MAX(30,100*EXP(-0.3*'VSWR Calculator'!$C$24)*(1+3*ABS(MOD('VSWR Calculator'!$C$23/Calculator!$F$12/2,1)-0.5))))/'VSWR Calculator'!$C$25)+$C45)^2+(1500*ABS(SIN(2*PI()*MOD(Calculator!$B$33/Calculator!$F$12,1)))*IF(MOD(Calculator!$B$33/Calculator!$F$12,1)&lt;0.5,-1,1))^2))/(1-SQRT(((50*POWER(80,POWER(COS(PI()*MOD(Calculator!$B$33/Calculator!$F$12,1)),2))+MIN(500,MAX(30,100*EXP(-0.3*'VSWR Calculator'!$C$24)*(1+3*ABS(MOD('VSWR Calculator'!$C$23/Calculator!$F$12/2,1)-0.5))))/'VSWR Calculator'!$C$25)-$C45)^2+(1500*ABS(SIN(2*PI()*MOD(Calculator!$B$33/Calculator!$F$12,1)))*IF(MOD(Calculator!$B$33/Calculator!$F$12,1)&lt;0.5,-1,1))^2)/SQRT(((50*POWER(80,POWER(COS(PI()*MOD(Calculator!$B$33/Calculator!$F$12,1)),2))+MIN(500,MAX(30,100*EXP(-0.3*'VSWR Calculator'!$C$24)*(1+3*ABS(MOD('VSWR Calculator'!$C$23/Calculator!$F$12/2,1)-0.5))))/'VSWR Calculator'!$C$25)+$C45)^2+(1500*ABS(SIN(2*PI()*MOD(Calculator!$B$33/Calculator!$F$12,1)))*IF(MOD(Calculator!$B$33/Calculator!$F$12,1)&lt;0.5,-1,1))^2)),2))</f>
        <v>—</v>
      </c>
      <c r="DJ45" s="253" t="str">
        <f aca="false">IF(OR(Calculator!$E$13&lt;&gt;"YES",Calculator!$B$33&lt;Calculator!$G$13),"—",ROUND((1+SQRT(((50*POWER(80,POWER(COS(PI()*MOD(Calculator!$B$33/Calculator!$F$13,1)),2))+MIN(500,MAX(30,100*EXP(-0.3*'VSWR Calculator'!$C$24)*(1+3*ABS(MOD('VSWR Calculator'!$C$23/Calculator!$F$13/2,1)-0.5))))/'VSWR Calculator'!$C$25)-$C45)^2+(1500*ABS(SIN(2*PI()*MOD(Calculator!$B$33/Calculator!$F$13,1)))*IF(MOD(Calculator!$B$33/Calculator!$F$13,1)&lt;0.5,-1,1))^2)/SQRT(((50*POWER(80,POWER(COS(PI()*MOD(Calculator!$B$33/Calculator!$F$13,1)),2))+MIN(500,MAX(30,100*EXP(-0.3*'VSWR Calculator'!$C$24)*(1+3*ABS(MOD('VSWR Calculator'!$C$23/Calculator!$F$13/2,1)-0.5))))/'VSWR Calculator'!$C$25)+$C45)^2+(1500*ABS(SIN(2*PI()*MOD(Calculator!$B$33/Calculator!$F$13,1)))*IF(MOD(Calculator!$B$33/Calculator!$F$13,1)&lt;0.5,-1,1))^2))/(1-SQRT(((50*POWER(80,POWER(COS(PI()*MOD(Calculator!$B$33/Calculator!$F$13,1)),2))+MIN(500,MAX(30,100*EXP(-0.3*'VSWR Calculator'!$C$24)*(1+3*ABS(MOD('VSWR Calculator'!$C$23/Calculator!$F$13/2,1)-0.5))))/'VSWR Calculator'!$C$25)-$C45)^2+(1500*ABS(SIN(2*PI()*MOD(Calculator!$B$33/Calculator!$F$13,1)))*IF(MOD(Calculator!$B$33/Calculator!$F$13,1)&lt;0.5,-1,1))^2)/SQRT(((50*POWER(80,POWER(COS(PI()*MOD(Calculator!$B$33/Calculator!$F$13,1)),2))+MIN(500,MAX(30,100*EXP(-0.3*'VSWR Calculator'!$C$24)*(1+3*ABS(MOD('VSWR Calculator'!$C$23/Calculator!$F$13/2,1)-0.5))))/'VSWR Calculator'!$C$25)+$C45)^2+(1500*ABS(SIN(2*PI()*MOD(Calculator!$B$33/Calculator!$F$13,1)))*IF(MOD(Calculator!$B$33/Calculator!$F$13,1)&lt;0.5,-1,1))^2)),2))</f>
        <v>—</v>
      </c>
      <c r="DK45" s="253" t="str">
        <f aca="false">IF(OR(Calculator!$E$14&lt;&gt;"YES",Calculator!$B$33&lt;Calculator!$G$14),"—",ROUND((1+SQRT(((50*POWER(80,POWER(COS(PI()*MOD(Calculator!$B$33/Calculator!$F$14,1)),2))+MIN(500,MAX(30,100*EXP(-0.3*'VSWR Calculator'!$C$24)*(1+3*ABS(MOD('VSWR Calculator'!$C$23/Calculator!$F$14/2,1)-0.5))))/'VSWR Calculator'!$C$25)-$C45)^2+(1500*ABS(SIN(2*PI()*MOD(Calculator!$B$33/Calculator!$F$14,1)))*IF(MOD(Calculator!$B$33/Calculator!$F$14,1)&lt;0.5,-1,1))^2)/SQRT(((50*POWER(80,POWER(COS(PI()*MOD(Calculator!$B$33/Calculator!$F$14,1)),2))+MIN(500,MAX(30,100*EXP(-0.3*'VSWR Calculator'!$C$24)*(1+3*ABS(MOD('VSWR Calculator'!$C$23/Calculator!$F$14/2,1)-0.5))))/'VSWR Calculator'!$C$25)+$C45)^2+(1500*ABS(SIN(2*PI()*MOD(Calculator!$B$33/Calculator!$F$14,1)))*IF(MOD(Calculator!$B$33/Calculator!$F$14,1)&lt;0.5,-1,1))^2))/(1-SQRT(((50*POWER(80,POWER(COS(PI()*MOD(Calculator!$B$33/Calculator!$F$14,1)),2))+MIN(500,MAX(30,100*EXP(-0.3*'VSWR Calculator'!$C$24)*(1+3*ABS(MOD('VSWR Calculator'!$C$23/Calculator!$F$14/2,1)-0.5))))/'VSWR Calculator'!$C$25)-$C45)^2+(1500*ABS(SIN(2*PI()*MOD(Calculator!$B$33/Calculator!$F$14,1)))*IF(MOD(Calculator!$B$33/Calculator!$F$14,1)&lt;0.5,-1,1))^2)/SQRT(((50*POWER(80,POWER(COS(PI()*MOD(Calculator!$B$33/Calculator!$F$14,1)),2))+MIN(500,MAX(30,100*EXP(-0.3*'VSWR Calculator'!$C$24)*(1+3*ABS(MOD('VSWR Calculator'!$C$23/Calculator!$F$14/2,1)-0.5))))/'VSWR Calculator'!$C$25)+$C45)^2+(1500*ABS(SIN(2*PI()*MOD(Calculator!$B$33/Calculator!$F$14,1)))*IF(MOD(Calculator!$B$33/Calculator!$F$14,1)&lt;0.5,-1,1))^2)),2))</f>
        <v>—</v>
      </c>
      <c r="DL45" s="253" t="n">
        <f aca="false">IF(OR(Calculator!$E$15&lt;&gt;"YES",Calculator!$B$33&lt;Calculator!$G$15),"—",ROUND((1+SQRT(((50*POWER(80,POWER(COS(PI()*MOD(Calculator!$B$33/Calculator!$F$15,1)),2))+MIN(500,MAX(30,100*EXP(-0.3*'VSWR Calculator'!$C$24)*(1+3*ABS(MOD('VSWR Calculator'!$C$23/Calculator!$F$15/2,1)-0.5))))/'VSWR Calculator'!$C$25)-$C45)^2+(1500*ABS(SIN(2*PI()*MOD(Calculator!$B$33/Calculator!$F$15,1)))*IF(MOD(Calculator!$B$33/Calculator!$F$15,1)&lt;0.5,-1,1))^2)/SQRT(((50*POWER(80,POWER(COS(PI()*MOD(Calculator!$B$33/Calculator!$F$15,1)),2))+MIN(500,MAX(30,100*EXP(-0.3*'VSWR Calculator'!$C$24)*(1+3*ABS(MOD('VSWR Calculator'!$C$23/Calculator!$F$15/2,1)-0.5))))/'VSWR Calculator'!$C$25)+$C45)^2+(1500*ABS(SIN(2*PI()*MOD(Calculator!$B$33/Calculator!$F$15,1)))*IF(MOD(Calculator!$B$33/Calculator!$F$15,1)&lt;0.5,-1,1))^2))/(1-SQRT(((50*POWER(80,POWER(COS(PI()*MOD(Calculator!$B$33/Calculator!$F$15,1)),2))+MIN(500,MAX(30,100*EXP(-0.3*'VSWR Calculator'!$C$24)*(1+3*ABS(MOD('VSWR Calculator'!$C$23/Calculator!$F$15/2,1)-0.5))))/'VSWR Calculator'!$C$25)-$C45)^2+(1500*ABS(SIN(2*PI()*MOD(Calculator!$B$33/Calculator!$F$15,1)))*IF(MOD(Calculator!$B$33/Calculator!$F$15,1)&lt;0.5,-1,1))^2)/SQRT(((50*POWER(80,POWER(COS(PI()*MOD(Calculator!$B$33/Calculator!$F$15,1)),2))+MIN(500,MAX(30,100*EXP(-0.3*'VSWR Calculator'!$C$24)*(1+3*ABS(MOD('VSWR Calculator'!$C$23/Calculator!$F$15/2,1)-0.5))))/'VSWR Calculator'!$C$25)+$C45)^2+(1500*ABS(SIN(2*PI()*MOD(Calculator!$B$33/Calculator!$F$15,1)))*IF(MOD(Calculator!$B$33/Calculator!$F$15,1)&lt;0.5,-1,1))^2)),2))</f>
        <v>5.09</v>
      </c>
      <c r="DM45" s="253" t="str">
        <f aca="false">IF(OR(Calculator!$E$16&lt;&gt;"YES",Calculator!$B$33&lt;Calculator!$G$16),"—",ROUND((1+SQRT(((50*POWER(80,POWER(COS(PI()*MOD(Calculator!$B$33/Calculator!$F$16,1)),2))+MIN(500,MAX(30,100*EXP(-0.3*'VSWR Calculator'!$C$24)*(1+3*ABS(MOD('VSWR Calculator'!$C$23/Calculator!$F$16/2,1)-0.5))))/'VSWR Calculator'!$C$25)-$C45)^2+(1500*ABS(SIN(2*PI()*MOD(Calculator!$B$33/Calculator!$F$16,1)))*IF(MOD(Calculator!$B$33/Calculator!$F$16,1)&lt;0.5,-1,1))^2)/SQRT(((50*POWER(80,POWER(COS(PI()*MOD(Calculator!$B$33/Calculator!$F$16,1)),2))+MIN(500,MAX(30,100*EXP(-0.3*'VSWR Calculator'!$C$24)*(1+3*ABS(MOD('VSWR Calculator'!$C$23/Calculator!$F$16/2,1)-0.5))))/'VSWR Calculator'!$C$25)+$C45)^2+(1500*ABS(SIN(2*PI()*MOD(Calculator!$B$33/Calculator!$F$16,1)))*IF(MOD(Calculator!$B$33/Calculator!$F$16,1)&lt;0.5,-1,1))^2))/(1-SQRT(((50*POWER(80,POWER(COS(PI()*MOD(Calculator!$B$33/Calculator!$F$16,1)),2))+MIN(500,MAX(30,100*EXP(-0.3*'VSWR Calculator'!$C$24)*(1+3*ABS(MOD('VSWR Calculator'!$C$23/Calculator!$F$16/2,1)-0.5))))/'VSWR Calculator'!$C$25)-$C45)^2+(1500*ABS(SIN(2*PI()*MOD(Calculator!$B$33/Calculator!$F$16,1)))*IF(MOD(Calculator!$B$33/Calculator!$F$16,1)&lt;0.5,-1,1))^2)/SQRT(((50*POWER(80,POWER(COS(PI()*MOD(Calculator!$B$33/Calculator!$F$16,1)),2))+MIN(500,MAX(30,100*EXP(-0.3*'VSWR Calculator'!$C$24)*(1+3*ABS(MOD('VSWR Calculator'!$C$23/Calculator!$F$16/2,1)-0.5))))/'VSWR Calculator'!$C$25)+$C45)^2+(1500*ABS(SIN(2*PI()*MOD(Calculator!$B$33/Calculator!$F$16,1)))*IF(MOD(Calculator!$B$33/Calculator!$F$16,1)&lt;0.5,-1,1))^2)),2))</f>
        <v>—</v>
      </c>
      <c r="DN45" s="253" t="n">
        <f aca="false">IF(OR(Calculator!$E$17&lt;&gt;"YES",Calculator!$B$33&lt;Calculator!$G$17),"—",ROUND((1+SQRT(((50*POWER(80,POWER(COS(PI()*MOD(Calculator!$B$33/Calculator!$F$17,1)),2))+MIN(500,MAX(30,100*EXP(-0.3*'VSWR Calculator'!$C$24)*(1+3*ABS(MOD('VSWR Calculator'!$C$23/Calculator!$F$17/2,1)-0.5))))/'VSWR Calculator'!$C$25)-$C45)^2+(1500*ABS(SIN(2*PI()*MOD(Calculator!$B$33/Calculator!$F$17,1)))*IF(MOD(Calculator!$B$33/Calculator!$F$17,1)&lt;0.5,-1,1))^2)/SQRT(((50*POWER(80,POWER(COS(PI()*MOD(Calculator!$B$33/Calculator!$F$17,1)),2))+MIN(500,MAX(30,100*EXP(-0.3*'VSWR Calculator'!$C$24)*(1+3*ABS(MOD('VSWR Calculator'!$C$23/Calculator!$F$17/2,1)-0.5))))/'VSWR Calculator'!$C$25)+$C45)^2+(1500*ABS(SIN(2*PI()*MOD(Calculator!$B$33/Calculator!$F$17,1)))*IF(MOD(Calculator!$B$33/Calculator!$F$17,1)&lt;0.5,-1,1))^2))/(1-SQRT(((50*POWER(80,POWER(COS(PI()*MOD(Calculator!$B$33/Calculator!$F$17,1)),2))+MIN(500,MAX(30,100*EXP(-0.3*'VSWR Calculator'!$C$24)*(1+3*ABS(MOD('VSWR Calculator'!$C$23/Calculator!$F$17/2,1)-0.5))))/'VSWR Calculator'!$C$25)-$C45)^2+(1500*ABS(SIN(2*PI()*MOD(Calculator!$B$33/Calculator!$F$17,1)))*IF(MOD(Calculator!$B$33/Calculator!$F$17,1)&lt;0.5,-1,1))^2)/SQRT(((50*POWER(80,POWER(COS(PI()*MOD(Calculator!$B$33/Calculator!$F$17,1)),2))+MIN(500,MAX(30,100*EXP(-0.3*'VSWR Calculator'!$C$24)*(1+3*ABS(MOD('VSWR Calculator'!$C$23/Calculator!$F$17/2,1)-0.5))))/'VSWR Calculator'!$C$25)+$C45)^2+(1500*ABS(SIN(2*PI()*MOD(Calculator!$B$33/Calculator!$F$17,1)))*IF(MOD(Calculator!$B$33/Calculator!$F$17,1)&lt;0.5,-1,1))^2)),2))</f>
        <v>19.98</v>
      </c>
      <c r="DO45" s="253" t="str">
        <f aca="false">IF(OR(Calculator!$E$18&lt;&gt;"YES",Calculator!$B$33&lt;Calculator!$G$18),"—",ROUND((1+SQRT(((50*POWER(80,POWER(COS(PI()*MOD(Calculator!$B$33/Calculator!$F$18,1)),2))+MIN(500,MAX(30,100*EXP(-0.3*'VSWR Calculator'!$C$24)*(1+3*ABS(MOD('VSWR Calculator'!$C$23/Calculator!$F$18/2,1)-0.5))))/'VSWR Calculator'!$C$25)-$C45)^2+(1500*ABS(SIN(2*PI()*MOD(Calculator!$B$33/Calculator!$F$18,1)))*IF(MOD(Calculator!$B$33/Calculator!$F$18,1)&lt;0.5,-1,1))^2)/SQRT(((50*POWER(80,POWER(COS(PI()*MOD(Calculator!$B$33/Calculator!$F$18,1)),2))+MIN(500,MAX(30,100*EXP(-0.3*'VSWR Calculator'!$C$24)*(1+3*ABS(MOD('VSWR Calculator'!$C$23/Calculator!$F$18/2,1)-0.5))))/'VSWR Calculator'!$C$25)+$C45)^2+(1500*ABS(SIN(2*PI()*MOD(Calculator!$B$33/Calculator!$F$18,1)))*IF(MOD(Calculator!$B$33/Calculator!$F$18,1)&lt;0.5,-1,1))^2))/(1-SQRT(((50*POWER(80,POWER(COS(PI()*MOD(Calculator!$B$33/Calculator!$F$18,1)),2))+MIN(500,MAX(30,100*EXP(-0.3*'VSWR Calculator'!$C$24)*(1+3*ABS(MOD('VSWR Calculator'!$C$23/Calculator!$F$18/2,1)-0.5))))/'VSWR Calculator'!$C$25)-$C45)^2+(1500*ABS(SIN(2*PI()*MOD(Calculator!$B$33/Calculator!$F$18,1)))*IF(MOD(Calculator!$B$33/Calculator!$F$18,1)&lt;0.5,-1,1))^2)/SQRT(((50*POWER(80,POWER(COS(PI()*MOD(Calculator!$B$33/Calculator!$F$18,1)),2))+MIN(500,MAX(30,100*EXP(-0.3*'VSWR Calculator'!$C$24)*(1+3*ABS(MOD('VSWR Calculator'!$C$23/Calculator!$F$18/2,1)-0.5))))/'VSWR Calculator'!$C$25)+$C45)^2+(1500*ABS(SIN(2*PI()*MOD(Calculator!$B$33/Calculator!$F$18,1)))*IF(MOD(Calculator!$B$33/Calculator!$F$18,1)&lt;0.5,-1,1))^2)),2))</f>
        <v>—</v>
      </c>
      <c r="DP45" s="253" t="str">
        <f aca="false">IF(OR(Calculator!$E$19&lt;&gt;"YES",Calculator!$B$33&lt;Calculator!$G$19),"—",ROUND((1+SQRT(((50*POWER(80,POWER(COS(PI()*MOD(Calculator!$B$33/Calculator!$F$19,1)),2))+MIN(500,MAX(30,100*EXP(-0.3*'VSWR Calculator'!$C$24)*(1+3*ABS(MOD('VSWR Calculator'!$C$23/Calculator!$F$19/2,1)-0.5))))/'VSWR Calculator'!$C$25)-$C45)^2+(1500*ABS(SIN(2*PI()*MOD(Calculator!$B$33/Calculator!$F$19,1)))*IF(MOD(Calculator!$B$33/Calculator!$F$19,1)&lt;0.5,-1,1))^2)/SQRT(((50*POWER(80,POWER(COS(PI()*MOD(Calculator!$B$33/Calculator!$F$19,1)),2))+MIN(500,MAX(30,100*EXP(-0.3*'VSWR Calculator'!$C$24)*(1+3*ABS(MOD('VSWR Calculator'!$C$23/Calculator!$F$19/2,1)-0.5))))/'VSWR Calculator'!$C$25)+$C45)^2+(1500*ABS(SIN(2*PI()*MOD(Calculator!$B$33/Calculator!$F$19,1)))*IF(MOD(Calculator!$B$33/Calculator!$F$19,1)&lt;0.5,-1,1))^2))/(1-SQRT(((50*POWER(80,POWER(COS(PI()*MOD(Calculator!$B$33/Calculator!$F$19,1)),2))+MIN(500,MAX(30,100*EXP(-0.3*'VSWR Calculator'!$C$24)*(1+3*ABS(MOD('VSWR Calculator'!$C$23/Calculator!$F$19/2,1)-0.5))))/'VSWR Calculator'!$C$25)-$C45)^2+(1500*ABS(SIN(2*PI()*MOD(Calculator!$B$33/Calculator!$F$19,1)))*IF(MOD(Calculator!$B$33/Calculator!$F$19,1)&lt;0.5,-1,1))^2)/SQRT(((50*POWER(80,POWER(COS(PI()*MOD(Calculator!$B$33/Calculator!$F$19,1)),2))+MIN(500,MAX(30,100*EXP(-0.3*'VSWR Calculator'!$C$24)*(1+3*ABS(MOD('VSWR Calculator'!$C$23/Calculator!$F$19/2,1)-0.5))))/'VSWR Calculator'!$C$25)+$C45)^2+(1500*ABS(SIN(2*PI()*MOD(Calculator!$B$33/Calculator!$F$19,1)))*IF(MOD(Calculator!$B$33/Calculator!$F$19,1)&lt;0.5,-1,1))^2)),2))</f>
        <v>—</v>
      </c>
      <c r="DQ45" s="253" t="str">
        <f aca="false">IF(OR(Calculator!$E$20&lt;&gt;"YES",Calculator!$B$33&lt;Calculator!$G$20),"—",ROUND((1+SQRT(((50*POWER(80,POWER(COS(PI()*MOD(Calculator!$B$33/Calculator!$F$20,1)),2))+MIN(500,MAX(30,100*EXP(-0.3*'VSWR Calculator'!$C$24)*(1+3*ABS(MOD('VSWR Calculator'!$C$23/Calculator!$F$20/2,1)-0.5))))/'VSWR Calculator'!$C$25)-$C45)^2+(1500*ABS(SIN(2*PI()*MOD(Calculator!$B$33/Calculator!$F$20,1)))*IF(MOD(Calculator!$B$33/Calculator!$F$20,1)&lt;0.5,-1,1))^2)/SQRT(((50*POWER(80,POWER(COS(PI()*MOD(Calculator!$B$33/Calculator!$F$20,1)),2))+MIN(500,MAX(30,100*EXP(-0.3*'VSWR Calculator'!$C$24)*(1+3*ABS(MOD('VSWR Calculator'!$C$23/Calculator!$F$20/2,1)-0.5))))/'VSWR Calculator'!$C$25)+$C45)^2+(1500*ABS(SIN(2*PI()*MOD(Calculator!$B$33/Calculator!$F$20,1)))*IF(MOD(Calculator!$B$33/Calculator!$F$20,1)&lt;0.5,-1,1))^2))/(1-SQRT(((50*POWER(80,POWER(COS(PI()*MOD(Calculator!$B$33/Calculator!$F$20,1)),2))+MIN(500,MAX(30,100*EXP(-0.3*'VSWR Calculator'!$C$24)*(1+3*ABS(MOD('VSWR Calculator'!$C$23/Calculator!$F$20/2,1)-0.5))))/'VSWR Calculator'!$C$25)-$C45)^2+(1500*ABS(SIN(2*PI()*MOD(Calculator!$B$33/Calculator!$F$20,1)))*IF(MOD(Calculator!$B$33/Calculator!$F$20,1)&lt;0.5,-1,1))^2)/SQRT(((50*POWER(80,POWER(COS(PI()*MOD(Calculator!$B$33/Calculator!$F$20,1)),2))+MIN(500,MAX(30,100*EXP(-0.3*'VSWR Calculator'!$C$24)*(1+3*ABS(MOD('VSWR Calculator'!$C$23/Calculator!$F$20/2,1)-0.5))))/'VSWR Calculator'!$C$25)+$C45)^2+(1500*ABS(SIN(2*PI()*MOD(Calculator!$B$33/Calculator!$F$20,1)))*IF(MOD(Calculator!$B$33/Calculator!$F$20,1)&lt;0.5,-1,1))^2)),2))</f>
        <v>—</v>
      </c>
      <c r="DR45" s="253" t="str">
        <f aca="false">IF(OR(Calculator!$E$21&lt;&gt;"YES",Calculator!$B$33&lt;Calculator!$G$21),"—",ROUND((1+SQRT(((50*POWER(80,POWER(COS(PI()*MOD(Calculator!$B$33/Calculator!$F$21,1)),2))+MIN(500,MAX(30,100*EXP(-0.3*'VSWR Calculator'!$C$24)*(1+3*ABS(MOD('VSWR Calculator'!$C$23/Calculator!$F$21/2,1)-0.5))))/'VSWR Calculator'!$C$25)-$C45)^2+(1500*ABS(SIN(2*PI()*MOD(Calculator!$B$33/Calculator!$F$21,1)))*IF(MOD(Calculator!$B$33/Calculator!$F$21,1)&lt;0.5,-1,1))^2)/SQRT(((50*POWER(80,POWER(COS(PI()*MOD(Calculator!$B$33/Calculator!$F$21,1)),2))+MIN(500,MAX(30,100*EXP(-0.3*'VSWR Calculator'!$C$24)*(1+3*ABS(MOD('VSWR Calculator'!$C$23/Calculator!$F$21/2,1)-0.5))))/'VSWR Calculator'!$C$25)+$C45)^2+(1500*ABS(SIN(2*PI()*MOD(Calculator!$B$33/Calculator!$F$21,1)))*IF(MOD(Calculator!$B$33/Calculator!$F$21,1)&lt;0.5,-1,1))^2))/(1-SQRT(((50*POWER(80,POWER(COS(PI()*MOD(Calculator!$B$33/Calculator!$F$21,1)),2))+MIN(500,MAX(30,100*EXP(-0.3*'VSWR Calculator'!$C$24)*(1+3*ABS(MOD('VSWR Calculator'!$C$23/Calculator!$F$21/2,1)-0.5))))/'VSWR Calculator'!$C$25)-$C45)^2+(1500*ABS(SIN(2*PI()*MOD(Calculator!$B$33/Calculator!$F$21,1)))*IF(MOD(Calculator!$B$33/Calculator!$F$21,1)&lt;0.5,-1,1))^2)/SQRT(((50*POWER(80,POWER(COS(PI()*MOD(Calculator!$B$33/Calculator!$F$21,1)),2))+MIN(500,MAX(30,100*EXP(-0.3*'VSWR Calculator'!$C$24)*(1+3*ABS(MOD('VSWR Calculator'!$C$23/Calculator!$F$21/2,1)-0.5))))/'VSWR Calculator'!$C$25)+$C45)^2+(1500*ABS(SIN(2*PI()*MOD(Calculator!$B$33/Calculator!$F$21,1)))*IF(MOD(Calculator!$B$33/Calculator!$F$21,1)&lt;0.5,-1,1))^2)),2))</f>
        <v>—</v>
      </c>
      <c r="DS45" s="253" t="str">
        <f aca="false">IF(OR(Calculator!$E$22&lt;&gt;"YES",Calculator!$B$33&lt;Calculator!$G$22),"—",ROUND((1+SQRT(((50*POWER(80,POWER(COS(PI()*MOD(Calculator!$B$33/Calculator!$F$22,1)),2))+MIN(500,MAX(30,100*EXP(-0.3*'VSWR Calculator'!$C$24)*(1+3*ABS(MOD('VSWR Calculator'!$C$23/Calculator!$F$22/2,1)-0.5))))/'VSWR Calculator'!$C$25)-$C45)^2+(1500*ABS(SIN(2*PI()*MOD(Calculator!$B$33/Calculator!$F$22,1)))*IF(MOD(Calculator!$B$33/Calculator!$F$22,1)&lt;0.5,-1,1))^2)/SQRT(((50*POWER(80,POWER(COS(PI()*MOD(Calculator!$B$33/Calculator!$F$22,1)),2))+MIN(500,MAX(30,100*EXP(-0.3*'VSWR Calculator'!$C$24)*(1+3*ABS(MOD('VSWR Calculator'!$C$23/Calculator!$F$22/2,1)-0.5))))/'VSWR Calculator'!$C$25)+$C45)^2+(1500*ABS(SIN(2*PI()*MOD(Calculator!$B$33/Calculator!$F$22,1)))*IF(MOD(Calculator!$B$33/Calculator!$F$22,1)&lt;0.5,-1,1))^2))/(1-SQRT(((50*POWER(80,POWER(COS(PI()*MOD(Calculator!$B$33/Calculator!$F$22,1)),2))+MIN(500,MAX(30,100*EXP(-0.3*'VSWR Calculator'!$C$24)*(1+3*ABS(MOD('VSWR Calculator'!$C$23/Calculator!$F$22/2,1)-0.5))))/'VSWR Calculator'!$C$25)-$C45)^2+(1500*ABS(SIN(2*PI()*MOD(Calculator!$B$33/Calculator!$F$22,1)))*IF(MOD(Calculator!$B$33/Calculator!$F$22,1)&lt;0.5,-1,1))^2)/SQRT(((50*POWER(80,POWER(COS(PI()*MOD(Calculator!$B$33/Calculator!$F$22,1)),2))+MIN(500,MAX(30,100*EXP(-0.3*'VSWR Calculator'!$C$24)*(1+3*ABS(MOD('VSWR Calculator'!$C$23/Calculator!$F$22/2,1)-0.5))))/'VSWR Calculator'!$C$25)+$C45)^2+(1500*ABS(SIN(2*PI()*MOD(Calculator!$B$33/Calculator!$F$22,1)))*IF(MOD(Calculator!$B$33/Calculator!$F$22,1)&lt;0.5,-1,1))^2)),2))</f>
        <v>—</v>
      </c>
      <c r="DT45" s="253" t="n">
        <f aca="false">IFERROR(ROUND((IF(ISNUMBER(DI45),DI45,0)+IF(ISNUMBER(DJ45),DJ45,0)+IF(ISNUMBER(DK45),DK45,0)+IF(ISNUMBER(DL45),DL45,0)+IF(ISNUMBER(DM45),DM45,0)+IF(ISNUMBER(DN45),DN45,0)+IF(ISNUMBER(DO45),DO45,0)+IF(ISNUMBER(DP45),DP45,0)+IF(ISNUMBER(DQ45),DQ45,0)+IF(ISNUMBER(DR45),DR45,0)+IF(ISNUMBER(DS45),DS45,0))/(IF(ISNUMBER(DI45),1,0)+IF(ISNUMBER(DJ45),1,0)+IF(ISNUMBER(DK45),1,0)+IF(ISNUMBER(DL45),1,0)+IF(ISNUMBER(DM45),1,0)+IF(ISNUMBER(DN45),1,0)+IF(ISNUMBER(DO45),1,0)+IF(ISNUMBER(DP45),1,0)+IF(ISNUMBER(DQ45),1,0)+IF(ISNUMBER(DR45),1,0)+IF(ISNUMBER(DS45),1,0)),4),"")</f>
        <v>12.535</v>
      </c>
      <c r="DU45" s="253" t="str">
        <f aca="false">IF(OR(Calculator!$E$12&lt;&gt;"YES",Calculator!$B$34&lt;Calculator!$G$12),"—",ROUND((1+SQRT(((50*POWER(80,POWER(COS(PI()*MOD(Calculator!$B$34/Calculator!$F$12,1)),2))-$C45)^2+(1500*ABS(SIN(2*PI()*MOD(Calculator!$B$34/Calculator!$F$12,1)))*IF(MOD(Calculator!$B$34/Calculator!$F$12,1)&lt;0.5,-1,1))^2)/((50*POWER(80,POWER(COS(PI()*MOD(Calculator!$B$34/Calculator!$F$12,1)),2))+$C45)^2+(1500*ABS(SIN(2*PI()*MOD(Calculator!$B$34/Calculator!$F$12,1)))*IF(MOD(Calculator!$B$34/Calculator!$F$12,1)&lt;0.5,-1,1))^2)))/(1-SQRT(((50*POWER(80,POWER(COS(PI()*MOD(Calculator!$B$34/Calculator!$F$12,1)),2))-$C45)^2+(1500*ABS(SIN(2*PI()*MOD(Calculator!$B$34/Calculator!$F$12,1)))*IF(MOD(Calculator!$B$34/Calculator!$F$12,1)&lt;0.5,-1,1))^2)/((50*POWER(80,POWER(COS(PI()*MOD(Calculator!$B$34/Calculator!$F$12,1)),2))+$C45)^2+(1500*ABS(SIN(2*PI()*MOD(Calculator!$B$34/Calculator!$F$12,1)))*IF(MOD(Calculator!$B$34/Calculator!$F$12,1)&lt;0.5,-1,1))^2))),2))</f>
        <v>—</v>
      </c>
      <c r="DV45" s="253" t="str">
        <f aca="false">IF(OR(Calculator!$E$13&lt;&gt;"YES",Calculator!$B$34&lt;Calculator!$G$13),"—",ROUND((1+SQRT(((50*POWER(80,POWER(COS(PI()*MOD(Calculator!$B$34/Calculator!$F$13,1)),2))-$C45)^2+(1500*ABS(SIN(2*PI()*MOD(Calculator!$B$34/Calculator!$F$13,1)))*IF(MOD(Calculator!$B$34/Calculator!$F$13,1)&lt;0.5,-1,1))^2)/((50*POWER(80,POWER(COS(PI()*MOD(Calculator!$B$34/Calculator!$F$13,1)),2))+$C45)^2+(1500*ABS(SIN(2*PI()*MOD(Calculator!$B$34/Calculator!$F$13,1)))*IF(MOD(Calculator!$B$34/Calculator!$F$13,1)&lt;0.5,-1,1))^2)))/(1-SQRT(((50*POWER(80,POWER(COS(PI()*MOD(Calculator!$B$34/Calculator!$F$13,1)),2))-$C45)^2+(1500*ABS(SIN(2*PI()*MOD(Calculator!$B$34/Calculator!$F$13,1)))*IF(MOD(Calculator!$B$34/Calculator!$F$13,1)&lt;0.5,-1,1))^2)/((50*POWER(80,POWER(COS(PI()*MOD(Calculator!$B$34/Calculator!$F$13,1)),2))+$C45)^2+(1500*ABS(SIN(2*PI()*MOD(Calculator!$B$34/Calculator!$F$13,1)))*IF(MOD(Calculator!$B$34/Calculator!$F$13,1)&lt;0.5,-1,1))^2))),2))</f>
        <v>—</v>
      </c>
      <c r="DW45" s="253" t="str">
        <f aca="false">IF(OR(Calculator!$E$14&lt;&gt;"YES",Calculator!$B$34&lt;Calculator!$G$14),"—",ROUND((1+SQRT(((50*POWER(80,POWER(COS(PI()*MOD(Calculator!$B$34/Calculator!$F$14,1)),2))-$C45)^2+(1500*ABS(SIN(2*PI()*MOD(Calculator!$B$34/Calculator!$F$14,1)))*IF(MOD(Calculator!$B$34/Calculator!$F$14,1)&lt;0.5,-1,1))^2)/((50*POWER(80,POWER(COS(PI()*MOD(Calculator!$B$34/Calculator!$F$14,1)),2))+$C45)^2+(1500*ABS(SIN(2*PI()*MOD(Calculator!$B$34/Calculator!$F$14,1)))*IF(MOD(Calculator!$B$34/Calculator!$F$14,1)&lt;0.5,-1,1))^2)))/(1-SQRT(((50*POWER(80,POWER(COS(PI()*MOD(Calculator!$B$34/Calculator!$F$14,1)),2))-$C45)^2+(1500*ABS(SIN(2*PI()*MOD(Calculator!$B$34/Calculator!$F$14,1)))*IF(MOD(Calculator!$B$34/Calculator!$F$14,1)&lt;0.5,-1,1))^2)/((50*POWER(80,POWER(COS(PI()*MOD(Calculator!$B$34/Calculator!$F$14,1)),2))+$C45)^2+(1500*ABS(SIN(2*PI()*MOD(Calculator!$B$34/Calculator!$F$14,1)))*IF(MOD(Calculator!$B$34/Calculator!$F$14,1)&lt;0.5,-1,1))^2))),2))</f>
        <v>—</v>
      </c>
      <c r="DX45" s="253" t="n">
        <f aca="false">IF(OR(Calculator!$E$15&lt;&gt;"YES",Calculator!$B$34&lt;Calculator!$G$15),"—",ROUND((1+SQRT(((50*POWER(80,POWER(COS(PI()*MOD(Calculator!$B$34/Calculator!$F$15,1)),2))-$C45)^2+(1500*ABS(SIN(2*PI()*MOD(Calculator!$B$34/Calculator!$F$15,1)))*IF(MOD(Calculator!$B$34/Calculator!$F$15,1)&lt;0.5,-1,1))^2)/((50*POWER(80,POWER(COS(PI()*MOD(Calculator!$B$34/Calculator!$F$15,1)),2))+$C45)^2+(1500*ABS(SIN(2*PI()*MOD(Calculator!$B$34/Calculator!$F$15,1)))*IF(MOD(Calculator!$B$34/Calculator!$F$15,1)&lt;0.5,-1,1))^2)))/(1-SQRT(((50*POWER(80,POWER(COS(PI()*MOD(Calculator!$B$34/Calculator!$F$15,1)),2))-$C45)^2+(1500*ABS(SIN(2*PI()*MOD(Calculator!$B$34/Calculator!$F$15,1)))*IF(MOD(Calculator!$B$34/Calculator!$F$15,1)&lt;0.5,-1,1))^2)/((50*POWER(80,POWER(COS(PI()*MOD(Calculator!$B$34/Calculator!$F$15,1)),2))+$C45)^2+(1500*ABS(SIN(2*PI()*MOD(Calculator!$B$34/Calculator!$F$15,1)))*IF(MOD(Calculator!$B$34/Calculator!$F$15,1)&lt;0.5,-1,1))^2))),2))</f>
        <v>25.6</v>
      </c>
      <c r="DY45" s="253" t="str">
        <f aca="false">IF(OR(Calculator!$E$16&lt;&gt;"YES",Calculator!$B$34&lt;Calculator!$G$16),"—",ROUND((1+SQRT(((50*POWER(80,POWER(COS(PI()*MOD(Calculator!$B$34/Calculator!$F$16,1)),2))-$C45)^2+(1500*ABS(SIN(2*PI()*MOD(Calculator!$B$34/Calculator!$F$16,1)))*IF(MOD(Calculator!$B$34/Calculator!$F$16,1)&lt;0.5,-1,1))^2)/((50*POWER(80,POWER(COS(PI()*MOD(Calculator!$B$34/Calculator!$F$16,1)),2))+$C45)^2+(1500*ABS(SIN(2*PI()*MOD(Calculator!$B$34/Calculator!$F$16,1)))*IF(MOD(Calculator!$B$34/Calculator!$F$16,1)&lt;0.5,-1,1))^2)))/(1-SQRT(((50*POWER(80,POWER(COS(PI()*MOD(Calculator!$B$34/Calculator!$F$16,1)),2))-$C45)^2+(1500*ABS(SIN(2*PI()*MOD(Calculator!$B$34/Calculator!$F$16,1)))*IF(MOD(Calculator!$B$34/Calculator!$F$16,1)&lt;0.5,-1,1))^2)/((50*POWER(80,POWER(COS(PI()*MOD(Calculator!$B$34/Calculator!$F$16,1)),2))+$C45)^2+(1500*ABS(SIN(2*PI()*MOD(Calculator!$B$34/Calculator!$F$16,1)))*IF(MOD(Calculator!$B$34/Calculator!$F$16,1)&lt;0.5,-1,1))^2))),2))</f>
        <v>—</v>
      </c>
      <c r="DZ45" s="253" t="n">
        <f aca="false">IF(OR(Calculator!$E$17&lt;&gt;"YES",Calculator!$B$34&lt;Calculator!$G$17),"—",ROUND((1+SQRT(((50*POWER(80,POWER(COS(PI()*MOD(Calculator!$B$34/Calculator!$F$17,1)),2))-$C45)^2+(1500*ABS(SIN(2*PI()*MOD(Calculator!$B$34/Calculator!$F$17,1)))*IF(MOD(Calculator!$B$34/Calculator!$F$17,1)&lt;0.5,-1,1))^2)/((50*POWER(80,POWER(COS(PI()*MOD(Calculator!$B$34/Calculator!$F$17,1)),2))+$C45)^2+(1500*ABS(SIN(2*PI()*MOD(Calculator!$B$34/Calculator!$F$17,1)))*IF(MOD(Calculator!$B$34/Calculator!$F$17,1)&lt;0.5,-1,1))^2)))/(1-SQRT(((50*POWER(80,POWER(COS(PI()*MOD(Calculator!$B$34/Calculator!$F$17,1)),2))-$C45)^2+(1500*ABS(SIN(2*PI()*MOD(Calculator!$B$34/Calculator!$F$17,1)))*IF(MOD(Calculator!$B$34/Calculator!$F$17,1)&lt;0.5,-1,1))^2)/((50*POWER(80,POWER(COS(PI()*MOD(Calculator!$B$34/Calculator!$F$17,1)),2))+$C45)^2+(1500*ABS(SIN(2*PI()*MOD(Calculator!$B$34/Calculator!$F$17,1)))*IF(MOD(Calculator!$B$34/Calculator!$F$17,1)&lt;0.5,-1,1))^2))),2))</f>
        <v>19.6</v>
      </c>
      <c r="EA45" s="253" t="str">
        <f aca="false">IF(OR(Calculator!$E$18&lt;&gt;"YES",Calculator!$B$34&lt;Calculator!$G$18),"—",ROUND((1+SQRT(((50*POWER(80,POWER(COS(PI()*MOD(Calculator!$B$34/Calculator!$F$18,1)),2))-$C45)^2+(1500*ABS(SIN(2*PI()*MOD(Calculator!$B$34/Calculator!$F$18,1)))*IF(MOD(Calculator!$B$34/Calculator!$F$18,1)&lt;0.5,-1,1))^2)/((50*POWER(80,POWER(COS(PI()*MOD(Calculator!$B$34/Calculator!$F$18,1)),2))+$C45)^2+(1500*ABS(SIN(2*PI()*MOD(Calculator!$B$34/Calculator!$F$18,1)))*IF(MOD(Calculator!$B$34/Calculator!$F$18,1)&lt;0.5,-1,1))^2)))/(1-SQRT(((50*POWER(80,POWER(COS(PI()*MOD(Calculator!$B$34/Calculator!$F$18,1)),2))-$C45)^2+(1500*ABS(SIN(2*PI()*MOD(Calculator!$B$34/Calculator!$F$18,1)))*IF(MOD(Calculator!$B$34/Calculator!$F$18,1)&lt;0.5,-1,1))^2)/((50*POWER(80,POWER(COS(PI()*MOD(Calculator!$B$34/Calculator!$F$18,1)),2))+$C45)^2+(1500*ABS(SIN(2*PI()*MOD(Calculator!$B$34/Calculator!$F$18,1)))*IF(MOD(Calculator!$B$34/Calculator!$F$18,1)&lt;0.5,-1,1))^2))),2))</f>
        <v>—</v>
      </c>
      <c r="EB45" s="253" t="str">
        <f aca="false">IF(OR(Calculator!$E$19&lt;&gt;"YES",Calculator!$B$34&lt;Calculator!$G$19),"—",ROUND((1+SQRT(((50*POWER(80,POWER(COS(PI()*MOD(Calculator!$B$34/Calculator!$F$19,1)),2))-$C45)^2+(1500*ABS(SIN(2*PI()*MOD(Calculator!$B$34/Calculator!$F$19,1)))*IF(MOD(Calculator!$B$34/Calculator!$F$19,1)&lt;0.5,-1,1))^2)/((50*POWER(80,POWER(COS(PI()*MOD(Calculator!$B$34/Calculator!$F$19,1)),2))+$C45)^2+(1500*ABS(SIN(2*PI()*MOD(Calculator!$B$34/Calculator!$F$19,1)))*IF(MOD(Calculator!$B$34/Calculator!$F$19,1)&lt;0.5,-1,1))^2)))/(1-SQRT(((50*POWER(80,POWER(COS(PI()*MOD(Calculator!$B$34/Calculator!$F$19,1)),2))-$C45)^2+(1500*ABS(SIN(2*PI()*MOD(Calculator!$B$34/Calculator!$F$19,1)))*IF(MOD(Calculator!$B$34/Calculator!$F$19,1)&lt;0.5,-1,1))^2)/((50*POWER(80,POWER(COS(PI()*MOD(Calculator!$B$34/Calculator!$F$19,1)),2))+$C45)^2+(1500*ABS(SIN(2*PI()*MOD(Calculator!$B$34/Calculator!$F$19,1)))*IF(MOD(Calculator!$B$34/Calculator!$F$19,1)&lt;0.5,-1,1))^2))),2))</f>
        <v>—</v>
      </c>
      <c r="EC45" s="253" t="str">
        <f aca="false">IF(OR(Calculator!$E$20&lt;&gt;"YES",Calculator!$B$34&lt;Calculator!$G$20),"—",ROUND((1+SQRT(((50*POWER(80,POWER(COS(PI()*MOD(Calculator!$B$34/Calculator!$F$20,1)),2))-$C45)^2+(1500*ABS(SIN(2*PI()*MOD(Calculator!$B$34/Calculator!$F$20,1)))*IF(MOD(Calculator!$B$34/Calculator!$F$20,1)&lt;0.5,-1,1))^2)/((50*POWER(80,POWER(COS(PI()*MOD(Calculator!$B$34/Calculator!$F$20,1)),2))+$C45)^2+(1500*ABS(SIN(2*PI()*MOD(Calculator!$B$34/Calculator!$F$20,1)))*IF(MOD(Calculator!$B$34/Calculator!$F$20,1)&lt;0.5,-1,1))^2)))/(1-SQRT(((50*POWER(80,POWER(COS(PI()*MOD(Calculator!$B$34/Calculator!$F$20,1)),2))-$C45)^2+(1500*ABS(SIN(2*PI()*MOD(Calculator!$B$34/Calculator!$F$20,1)))*IF(MOD(Calculator!$B$34/Calculator!$F$20,1)&lt;0.5,-1,1))^2)/((50*POWER(80,POWER(COS(PI()*MOD(Calculator!$B$34/Calculator!$F$20,1)),2))+$C45)^2+(1500*ABS(SIN(2*PI()*MOD(Calculator!$B$34/Calculator!$F$20,1)))*IF(MOD(Calculator!$B$34/Calculator!$F$20,1)&lt;0.5,-1,1))^2))),2))</f>
        <v>—</v>
      </c>
      <c r="ED45" s="253" t="str">
        <f aca="false">IF(OR(Calculator!$E$21&lt;&gt;"YES",Calculator!$B$34&lt;Calculator!$G$21),"—",ROUND((1+SQRT(((50*POWER(80,POWER(COS(PI()*MOD(Calculator!$B$34/Calculator!$F$21,1)),2))-$C45)^2+(1500*ABS(SIN(2*PI()*MOD(Calculator!$B$34/Calculator!$F$21,1)))*IF(MOD(Calculator!$B$34/Calculator!$F$21,1)&lt;0.5,-1,1))^2)/((50*POWER(80,POWER(COS(PI()*MOD(Calculator!$B$34/Calculator!$F$21,1)),2))+$C45)^2+(1500*ABS(SIN(2*PI()*MOD(Calculator!$B$34/Calculator!$F$21,1)))*IF(MOD(Calculator!$B$34/Calculator!$F$21,1)&lt;0.5,-1,1))^2)))/(1-SQRT(((50*POWER(80,POWER(COS(PI()*MOD(Calculator!$B$34/Calculator!$F$21,1)),2))-$C45)^2+(1500*ABS(SIN(2*PI()*MOD(Calculator!$B$34/Calculator!$F$21,1)))*IF(MOD(Calculator!$B$34/Calculator!$F$21,1)&lt;0.5,-1,1))^2)/((50*POWER(80,POWER(COS(PI()*MOD(Calculator!$B$34/Calculator!$F$21,1)),2))+$C45)^2+(1500*ABS(SIN(2*PI()*MOD(Calculator!$B$34/Calculator!$F$21,1)))*IF(MOD(Calculator!$B$34/Calculator!$F$21,1)&lt;0.5,-1,1))^2))),2))</f>
        <v>—</v>
      </c>
      <c r="EE45" s="253" t="str">
        <f aca="false">IF(OR(Calculator!$E$22&lt;&gt;"YES",Calculator!$B$34&lt;Calculator!$G$22),"—",ROUND((1+SQRT(((50*POWER(80,POWER(COS(PI()*MOD(Calculator!$B$34/Calculator!$F$22,1)),2))-$C45)^2+(1500*ABS(SIN(2*PI()*MOD(Calculator!$B$34/Calculator!$F$22,1)))*IF(MOD(Calculator!$B$34/Calculator!$F$22,1)&lt;0.5,-1,1))^2)/((50*POWER(80,POWER(COS(PI()*MOD(Calculator!$B$34/Calculator!$F$22,1)),2))+$C45)^2+(1500*ABS(SIN(2*PI()*MOD(Calculator!$B$34/Calculator!$F$22,1)))*IF(MOD(Calculator!$B$34/Calculator!$F$22,1)&lt;0.5,-1,1))^2)))/(1-SQRT(((50*POWER(80,POWER(COS(PI()*MOD(Calculator!$B$34/Calculator!$F$22,1)),2))-$C45)^2+(1500*ABS(SIN(2*PI()*MOD(Calculator!$B$34/Calculator!$F$22,1)))*IF(MOD(Calculator!$B$34/Calculator!$F$22,1)&lt;0.5,-1,1))^2)/((50*POWER(80,POWER(COS(PI()*MOD(Calculator!$B$34/Calculator!$F$22,1)),2))+$C45)^2+(1500*ABS(SIN(2*PI()*MOD(Calculator!$B$34/Calculator!$F$22,1)))*IF(MOD(Calculator!$B$34/Calculator!$F$22,1)&lt;0.5,-1,1))^2))),2))</f>
        <v>—</v>
      </c>
      <c r="EF45" s="295" t="n">
        <f aca="false">IFERROR(ROUND((IF(ISNUMBER(DU45),DU45,0)+IF(ISNUMBER(DV45),DV45,0)+IF(ISNUMBER(DW45),DW45,0)+IF(ISNUMBER(DX45),DX45,0)+IF(ISNUMBER(DY45),DY45,0)+IF(ISNUMBER(DZ45),DZ45,0)+IF(ISNUMBER(EA45),EA45,0)+IF(ISNUMBER(EB45),EB45,0)+IF(ISNUMBER(EC45),EC45,0)+IF(ISNUMBER(ED45),ED45,0)+IF(ISNUMBER(EE45),EE45,0))/(IF(ISNUMBER(DU45),1,0)+IF(ISNUMBER(DV45),1,0)+IF(ISNUMBER(DW45),1,0)+IF(ISNUMBER(DX45),1,0)+IF(ISNUMBER(DY45),1,0)+IF(ISNUMBER(DZ45),1,0)+IF(ISNUMBER(EA45),1,0)+IF(ISNUMBER(EB45),1,0)+IF(ISNUMBER(EC45),1,0)+IF(ISNUMBER(ED45),1,0)+IF(ISNUMBER(EE45),1,0)),4),"")</f>
        <v>22.6</v>
      </c>
      <c r="EG45" s="253" t="str">
        <f aca="false">IF(OR(Calculator!$E$12&lt;&gt;"YES",Calculator!$B$35&lt;Calculator!$G$12),"—",ROUND((1+SQRT(((50*POWER(80,POWER(COS(PI()*MOD(Calculator!$B$35/Calculator!$F$12,1)),2))-$C45)^2+(1500*ABS(SIN(2*PI()*MOD(Calculator!$B$35/Calculator!$F$12,1)))*IF(MOD(Calculator!$B$35/Calculator!$F$12,1)&lt;0.5,-1,1))^2)/((50*POWER(80,POWER(COS(PI()*MOD(Calculator!$B$35/Calculator!$F$12,1)),2))+$C45)^2+(1500*ABS(SIN(2*PI()*MOD(Calculator!$B$35/Calculator!$F$12,1)))*IF(MOD(Calculator!$B$35/Calculator!$F$12,1)&lt;0.5,-1,1))^2)))/(1-SQRT(((50*POWER(80,POWER(COS(PI()*MOD(Calculator!$B$35/Calculator!$F$12,1)),2))-$C45)^2+(1500*ABS(SIN(2*PI()*MOD(Calculator!$B$35/Calculator!$F$12,1)))*IF(MOD(Calculator!$B$35/Calculator!$F$12,1)&lt;0.5,-1,1))^2)/((50*POWER(80,POWER(COS(PI()*MOD(Calculator!$B$35/Calculator!$F$12,1)),2))+$C45)^2+(1500*ABS(SIN(2*PI()*MOD(Calculator!$B$35/Calculator!$F$12,1)))*IF(MOD(Calculator!$B$35/Calculator!$F$12,1)&lt;0.5,-1,1))^2))),2))</f>
        <v>—</v>
      </c>
      <c r="EH45" s="253" t="str">
        <f aca="false">IF(OR(Calculator!$E$13&lt;&gt;"YES",Calculator!$B$35&lt;Calculator!$G$13),"—",ROUND((1+SQRT(((50*POWER(80,POWER(COS(PI()*MOD(Calculator!$B$35/Calculator!$F$13,1)),2))-$C45)^2+(1500*ABS(SIN(2*PI()*MOD(Calculator!$B$35/Calculator!$F$13,1)))*IF(MOD(Calculator!$B$35/Calculator!$F$13,1)&lt;0.5,-1,1))^2)/((50*POWER(80,POWER(COS(PI()*MOD(Calculator!$B$35/Calculator!$F$13,1)),2))+$C45)^2+(1500*ABS(SIN(2*PI()*MOD(Calculator!$B$35/Calculator!$F$13,1)))*IF(MOD(Calculator!$B$35/Calculator!$F$13,1)&lt;0.5,-1,1))^2)))/(1-SQRT(((50*POWER(80,POWER(COS(PI()*MOD(Calculator!$B$35/Calculator!$F$13,1)),2))-$C45)^2+(1500*ABS(SIN(2*PI()*MOD(Calculator!$B$35/Calculator!$F$13,1)))*IF(MOD(Calculator!$B$35/Calculator!$F$13,1)&lt;0.5,-1,1))^2)/((50*POWER(80,POWER(COS(PI()*MOD(Calculator!$B$35/Calculator!$F$13,1)),2))+$C45)^2+(1500*ABS(SIN(2*PI()*MOD(Calculator!$B$35/Calculator!$F$13,1)))*IF(MOD(Calculator!$B$35/Calculator!$F$13,1)&lt;0.5,-1,1))^2))),2))</f>
        <v>—</v>
      </c>
      <c r="EI45" s="253" t="str">
        <f aca="false">IF(OR(Calculator!$E$14&lt;&gt;"YES",Calculator!$B$35&lt;Calculator!$G$14),"—",ROUND((1+SQRT(((50*POWER(80,POWER(COS(PI()*MOD(Calculator!$B$35/Calculator!$F$14,1)),2))-$C45)^2+(1500*ABS(SIN(2*PI()*MOD(Calculator!$B$35/Calculator!$F$14,1)))*IF(MOD(Calculator!$B$35/Calculator!$F$14,1)&lt;0.5,-1,1))^2)/((50*POWER(80,POWER(COS(PI()*MOD(Calculator!$B$35/Calculator!$F$14,1)),2))+$C45)^2+(1500*ABS(SIN(2*PI()*MOD(Calculator!$B$35/Calculator!$F$14,1)))*IF(MOD(Calculator!$B$35/Calculator!$F$14,1)&lt;0.5,-1,1))^2)))/(1-SQRT(((50*POWER(80,POWER(COS(PI()*MOD(Calculator!$B$35/Calculator!$F$14,1)),2))-$C45)^2+(1500*ABS(SIN(2*PI()*MOD(Calculator!$B$35/Calculator!$F$14,1)))*IF(MOD(Calculator!$B$35/Calculator!$F$14,1)&lt;0.5,-1,1))^2)/((50*POWER(80,POWER(COS(PI()*MOD(Calculator!$B$35/Calculator!$F$14,1)),2))+$C45)^2+(1500*ABS(SIN(2*PI()*MOD(Calculator!$B$35/Calculator!$F$14,1)))*IF(MOD(Calculator!$B$35/Calculator!$F$14,1)&lt;0.5,-1,1))^2))),2))</f>
        <v>—</v>
      </c>
      <c r="EJ45" s="253" t="n">
        <f aca="false">IF(OR(Calculator!$E$15&lt;&gt;"YES",Calculator!$B$35&lt;Calculator!$G$15),"—",ROUND((1+SQRT(((50*POWER(80,POWER(COS(PI()*MOD(Calculator!$B$35/Calculator!$F$15,1)),2))-$C45)^2+(1500*ABS(SIN(2*PI()*MOD(Calculator!$B$35/Calculator!$F$15,1)))*IF(MOD(Calculator!$B$35/Calculator!$F$15,1)&lt;0.5,-1,1))^2)/((50*POWER(80,POWER(COS(PI()*MOD(Calculator!$B$35/Calculator!$F$15,1)),2))+$C45)^2+(1500*ABS(SIN(2*PI()*MOD(Calculator!$B$35/Calculator!$F$15,1)))*IF(MOD(Calculator!$B$35/Calculator!$F$15,1)&lt;0.5,-1,1))^2)))/(1-SQRT(((50*POWER(80,POWER(COS(PI()*MOD(Calculator!$B$35/Calculator!$F$15,1)),2))-$C45)^2+(1500*ABS(SIN(2*PI()*MOD(Calculator!$B$35/Calculator!$F$15,1)))*IF(MOD(Calculator!$B$35/Calculator!$F$15,1)&lt;0.5,-1,1))^2)/((50*POWER(80,POWER(COS(PI()*MOD(Calculator!$B$35/Calculator!$F$15,1)),2))+$C45)^2+(1500*ABS(SIN(2*PI()*MOD(Calculator!$B$35/Calculator!$F$15,1)))*IF(MOD(Calculator!$B$35/Calculator!$F$15,1)&lt;0.5,-1,1))^2))),2))</f>
        <v>4.85</v>
      </c>
      <c r="EK45" s="253" t="str">
        <f aca="false">IF(OR(Calculator!$E$16&lt;&gt;"YES",Calculator!$B$35&lt;Calculator!$G$16),"—",ROUND((1+SQRT(((50*POWER(80,POWER(COS(PI()*MOD(Calculator!$B$35/Calculator!$F$16,1)),2))-$C45)^2+(1500*ABS(SIN(2*PI()*MOD(Calculator!$B$35/Calculator!$F$16,1)))*IF(MOD(Calculator!$B$35/Calculator!$F$16,1)&lt;0.5,-1,1))^2)/((50*POWER(80,POWER(COS(PI()*MOD(Calculator!$B$35/Calculator!$F$16,1)),2))+$C45)^2+(1500*ABS(SIN(2*PI()*MOD(Calculator!$B$35/Calculator!$F$16,1)))*IF(MOD(Calculator!$B$35/Calculator!$F$16,1)&lt;0.5,-1,1))^2)))/(1-SQRT(((50*POWER(80,POWER(COS(PI()*MOD(Calculator!$B$35/Calculator!$F$16,1)),2))-$C45)^2+(1500*ABS(SIN(2*PI()*MOD(Calculator!$B$35/Calculator!$F$16,1)))*IF(MOD(Calculator!$B$35/Calculator!$F$16,1)&lt;0.5,-1,1))^2)/((50*POWER(80,POWER(COS(PI()*MOD(Calculator!$B$35/Calculator!$F$16,1)),2))+$C45)^2+(1500*ABS(SIN(2*PI()*MOD(Calculator!$B$35/Calculator!$F$16,1)))*IF(MOD(Calculator!$B$35/Calculator!$F$16,1)&lt;0.5,-1,1))^2))),2))</f>
        <v>—</v>
      </c>
      <c r="EL45" s="253" t="n">
        <f aca="false">IF(OR(Calculator!$E$17&lt;&gt;"YES",Calculator!$B$35&lt;Calculator!$G$17),"—",ROUND((1+SQRT(((50*POWER(80,POWER(COS(PI()*MOD(Calculator!$B$35/Calculator!$F$17,1)),2))-$C45)^2+(1500*ABS(SIN(2*PI()*MOD(Calculator!$B$35/Calculator!$F$17,1)))*IF(MOD(Calculator!$B$35/Calculator!$F$17,1)&lt;0.5,-1,1))^2)/((50*POWER(80,POWER(COS(PI()*MOD(Calculator!$B$35/Calculator!$F$17,1)),2))+$C45)^2+(1500*ABS(SIN(2*PI()*MOD(Calculator!$B$35/Calculator!$F$17,1)))*IF(MOD(Calculator!$B$35/Calculator!$F$17,1)&lt;0.5,-1,1))^2)))/(1-SQRT(((50*POWER(80,POWER(COS(PI()*MOD(Calculator!$B$35/Calculator!$F$17,1)),2))-$C45)^2+(1500*ABS(SIN(2*PI()*MOD(Calculator!$B$35/Calculator!$F$17,1)))*IF(MOD(Calculator!$B$35/Calculator!$F$17,1)&lt;0.5,-1,1))^2)/((50*POWER(80,POWER(COS(PI()*MOD(Calculator!$B$35/Calculator!$F$17,1)),2))+$C45)^2+(1500*ABS(SIN(2*PI()*MOD(Calculator!$B$35/Calculator!$F$17,1)))*IF(MOD(Calculator!$B$35/Calculator!$F$17,1)&lt;0.5,-1,1))^2))),2))</f>
        <v>25.14</v>
      </c>
      <c r="EM45" s="253" t="str">
        <f aca="false">IF(OR(Calculator!$E$18&lt;&gt;"YES",Calculator!$B$35&lt;Calculator!$G$18),"—",ROUND((1+SQRT(((50*POWER(80,POWER(COS(PI()*MOD(Calculator!$B$35/Calculator!$F$18,1)),2))-$C45)^2+(1500*ABS(SIN(2*PI()*MOD(Calculator!$B$35/Calculator!$F$18,1)))*IF(MOD(Calculator!$B$35/Calculator!$F$18,1)&lt;0.5,-1,1))^2)/((50*POWER(80,POWER(COS(PI()*MOD(Calculator!$B$35/Calculator!$F$18,1)),2))+$C45)^2+(1500*ABS(SIN(2*PI()*MOD(Calculator!$B$35/Calculator!$F$18,1)))*IF(MOD(Calculator!$B$35/Calculator!$F$18,1)&lt;0.5,-1,1))^2)))/(1-SQRT(((50*POWER(80,POWER(COS(PI()*MOD(Calculator!$B$35/Calculator!$F$18,1)),2))-$C45)^2+(1500*ABS(SIN(2*PI()*MOD(Calculator!$B$35/Calculator!$F$18,1)))*IF(MOD(Calculator!$B$35/Calculator!$F$18,1)&lt;0.5,-1,1))^2)/((50*POWER(80,POWER(COS(PI()*MOD(Calculator!$B$35/Calculator!$F$18,1)),2))+$C45)^2+(1500*ABS(SIN(2*PI()*MOD(Calculator!$B$35/Calculator!$F$18,1)))*IF(MOD(Calculator!$B$35/Calculator!$F$18,1)&lt;0.5,-1,1))^2))),2))</f>
        <v>—</v>
      </c>
      <c r="EN45" s="253" t="str">
        <f aca="false">IF(OR(Calculator!$E$19&lt;&gt;"YES",Calculator!$B$35&lt;Calculator!$G$19),"—",ROUND((1+SQRT(((50*POWER(80,POWER(COS(PI()*MOD(Calculator!$B$35/Calculator!$F$19,1)),2))-$C45)^2+(1500*ABS(SIN(2*PI()*MOD(Calculator!$B$35/Calculator!$F$19,1)))*IF(MOD(Calculator!$B$35/Calculator!$F$19,1)&lt;0.5,-1,1))^2)/((50*POWER(80,POWER(COS(PI()*MOD(Calculator!$B$35/Calculator!$F$19,1)),2))+$C45)^2+(1500*ABS(SIN(2*PI()*MOD(Calculator!$B$35/Calculator!$F$19,1)))*IF(MOD(Calculator!$B$35/Calculator!$F$19,1)&lt;0.5,-1,1))^2)))/(1-SQRT(((50*POWER(80,POWER(COS(PI()*MOD(Calculator!$B$35/Calculator!$F$19,1)),2))-$C45)^2+(1500*ABS(SIN(2*PI()*MOD(Calculator!$B$35/Calculator!$F$19,1)))*IF(MOD(Calculator!$B$35/Calculator!$F$19,1)&lt;0.5,-1,1))^2)/((50*POWER(80,POWER(COS(PI()*MOD(Calculator!$B$35/Calculator!$F$19,1)),2))+$C45)^2+(1500*ABS(SIN(2*PI()*MOD(Calculator!$B$35/Calculator!$F$19,1)))*IF(MOD(Calculator!$B$35/Calculator!$F$19,1)&lt;0.5,-1,1))^2))),2))</f>
        <v>—</v>
      </c>
      <c r="EO45" s="253" t="str">
        <f aca="false">IF(OR(Calculator!$E$20&lt;&gt;"YES",Calculator!$B$35&lt;Calculator!$G$20),"—",ROUND((1+SQRT(((50*POWER(80,POWER(COS(PI()*MOD(Calculator!$B$35/Calculator!$F$20,1)),2))-$C45)^2+(1500*ABS(SIN(2*PI()*MOD(Calculator!$B$35/Calculator!$F$20,1)))*IF(MOD(Calculator!$B$35/Calculator!$F$20,1)&lt;0.5,-1,1))^2)/((50*POWER(80,POWER(COS(PI()*MOD(Calculator!$B$35/Calculator!$F$20,1)),2))+$C45)^2+(1500*ABS(SIN(2*PI()*MOD(Calculator!$B$35/Calculator!$F$20,1)))*IF(MOD(Calculator!$B$35/Calculator!$F$20,1)&lt;0.5,-1,1))^2)))/(1-SQRT(((50*POWER(80,POWER(COS(PI()*MOD(Calculator!$B$35/Calculator!$F$20,1)),2))-$C45)^2+(1500*ABS(SIN(2*PI()*MOD(Calculator!$B$35/Calculator!$F$20,1)))*IF(MOD(Calculator!$B$35/Calculator!$F$20,1)&lt;0.5,-1,1))^2)/((50*POWER(80,POWER(COS(PI()*MOD(Calculator!$B$35/Calculator!$F$20,1)),2))+$C45)^2+(1500*ABS(SIN(2*PI()*MOD(Calculator!$B$35/Calculator!$F$20,1)))*IF(MOD(Calculator!$B$35/Calculator!$F$20,1)&lt;0.5,-1,1))^2))),2))</f>
        <v>—</v>
      </c>
      <c r="EP45" s="253" t="str">
        <f aca="false">IF(OR(Calculator!$E$21&lt;&gt;"YES",Calculator!$B$35&lt;Calculator!$G$21),"—",ROUND((1+SQRT(((50*POWER(80,POWER(COS(PI()*MOD(Calculator!$B$35/Calculator!$F$21,1)),2))-$C45)^2+(1500*ABS(SIN(2*PI()*MOD(Calculator!$B$35/Calculator!$F$21,1)))*IF(MOD(Calculator!$B$35/Calculator!$F$21,1)&lt;0.5,-1,1))^2)/((50*POWER(80,POWER(COS(PI()*MOD(Calculator!$B$35/Calculator!$F$21,1)),2))+$C45)^2+(1500*ABS(SIN(2*PI()*MOD(Calculator!$B$35/Calculator!$F$21,1)))*IF(MOD(Calculator!$B$35/Calculator!$F$21,1)&lt;0.5,-1,1))^2)))/(1-SQRT(((50*POWER(80,POWER(COS(PI()*MOD(Calculator!$B$35/Calculator!$F$21,1)),2))-$C45)^2+(1500*ABS(SIN(2*PI()*MOD(Calculator!$B$35/Calculator!$F$21,1)))*IF(MOD(Calculator!$B$35/Calculator!$F$21,1)&lt;0.5,-1,1))^2)/((50*POWER(80,POWER(COS(PI()*MOD(Calculator!$B$35/Calculator!$F$21,1)),2))+$C45)^2+(1500*ABS(SIN(2*PI()*MOD(Calculator!$B$35/Calculator!$F$21,1)))*IF(MOD(Calculator!$B$35/Calculator!$F$21,1)&lt;0.5,-1,1))^2))),2))</f>
        <v>—</v>
      </c>
      <c r="EQ45" s="253" t="str">
        <f aca="false">IF(OR(Calculator!$E$22&lt;&gt;"YES",Calculator!$B$35&lt;Calculator!$G$22),"—",ROUND((1+SQRT(((50*POWER(80,POWER(COS(PI()*MOD(Calculator!$B$35/Calculator!$F$22,1)),2))-$C45)^2+(1500*ABS(SIN(2*PI()*MOD(Calculator!$B$35/Calculator!$F$22,1)))*IF(MOD(Calculator!$B$35/Calculator!$F$22,1)&lt;0.5,-1,1))^2)/((50*POWER(80,POWER(COS(PI()*MOD(Calculator!$B$35/Calculator!$F$22,1)),2))+$C45)^2+(1500*ABS(SIN(2*PI()*MOD(Calculator!$B$35/Calculator!$F$22,1)))*IF(MOD(Calculator!$B$35/Calculator!$F$22,1)&lt;0.5,-1,1))^2)))/(1-SQRT(((50*POWER(80,POWER(COS(PI()*MOD(Calculator!$B$35/Calculator!$F$22,1)),2))-$C45)^2+(1500*ABS(SIN(2*PI()*MOD(Calculator!$B$35/Calculator!$F$22,1)))*IF(MOD(Calculator!$B$35/Calculator!$F$22,1)&lt;0.5,-1,1))^2)/((50*POWER(80,POWER(COS(PI()*MOD(Calculator!$B$35/Calculator!$F$22,1)),2))+$C45)^2+(1500*ABS(SIN(2*PI()*MOD(Calculator!$B$35/Calculator!$F$22,1)))*IF(MOD(Calculator!$B$35/Calculator!$F$22,1)&lt;0.5,-1,1))^2))),2))</f>
        <v>—</v>
      </c>
      <c r="ER45" s="295" t="n">
        <f aca="false">IFERROR(ROUND((IF(ISNUMBER(EG45),EG45,0)+IF(ISNUMBER(EH45),EH45,0)+IF(ISNUMBER(EI45),EI45,0)+IF(ISNUMBER(EJ45),EJ45,0)+IF(ISNUMBER(EK45),EK45,0)+IF(ISNUMBER(EL45),EL45,0)+IF(ISNUMBER(EM45),EM45,0)+IF(ISNUMBER(EN45),EN45,0)+IF(ISNUMBER(EO45),EO45,0)+IF(ISNUMBER(EP45),EP45,0)+IF(ISNUMBER(EQ45),EQ45,0))/(IF(ISNUMBER(EG45),1,0)+IF(ISNUMBER(EH45),1,0)+IF(ISNUMBER(EI45),1,0)+IF(ISNUMBER(EJ45),1,0)+IF(ISNUMBER(EK45),1,0)+IF(ISNUMBER(EL45),1,0)+IF(ISNUMBER(EM45),1,0)+IF(ISNUMBER(EN45),1,0)+IF(ISNUMBER(EO45),1,0)+IF(ISNUMBER(EP45),1,0)+IF(ISNUMBER(EQ45),1,0)),4),"")</f>
        <v>14.995</v>
      </c>
      <c r="ES45" s="253" t="str">
        <f aca="false">IF(OR(Calculator!$E$12&lt;&gt;"YES",Calculator!$B$36&lt;Calculator!$G$12),"—",ROUND((1+SQRT(((50*POWER(80,POWER(COS(PI()*MOD(Calculator!$B$36/Calculator!$F$12,1)),2))-$C45)^2+(1500*ABS(SIN(2*PI()*MOD(Calculator!$B$36/Calculator!$F$12,1)))*IF(MOD(Calculator!$B$36/Calculator!$F$12,1)&lt;0.5,-1,1))^2)/((50*POWER(80,POWER(COS(PI()*MOD(Calculator!$B$36/Calculator!$F$12,1)),2))+$C45)^2+(1500*ABS(SIN(2*PI()*MOD(Calculator!$B$36/Calculator!$F$12,1)))*IF(MOD(Calculator!$B$36/Calculator!$F$12,1)&lt;0.5,-1,1))^2)))/(1-SQRT(((50*POWER(80,POWER(COS(PI()*MOD(Calculator!$B$36/Calculator!$F$12,1)),2))-$C45)^2+(1500*ABS(SIN(2*PI()*MOD(Calculator!$B$36/Calculator!$F$12,1)))*IF(MOD(Calculator!$B$36/Calculator!$F$12,1)&lt;0.5,-1,1))^2)/((50*POWER(80,POWER(COS(PI()*MOD(Calculator!$B$36/Calculator!$F$12,1)),2))+$C45)^2+(1500*ABS(SIN(2*PI()*MOD(Calculator!$B$36/Calculator!$F$12,1)))*IF(MOD(Calculator!$B$36/Calculator!$F$12,1)&lt;0.5,-1,1))^2))),2))</f>
        <v>—</v>
      </c>
      <c r="ET45" s="253" t="str">
        <f aca="false">IF(OR(Calculator!$E$13&lt;&gt;"YES",Calculator!$B$36&lt;Calculator!$G$13),"—",ROUND((1+SQRT(((50*POWER(80,POWER(COS(PI()*MOD(Calculator!$B$36/Calculator!$F$13,1)),2))-$C45)^2+(1500*ABS(SIN(2*PI()*MOD(Calculator!$B$36/Calculator!$F$13,1)))*IF(MOD(Calculator!$B$36/Calculator!$F$13,1)&lt;0.5,-1,1))^2)/((50*POWER(80,POWER(COS(PI()*MOD(Calculator!$B$36/Calculator!$F$13,1)),2))+$C45)^2+(1500*ABS(SIN(2*PI()*MOD(Calculator!$B$36/Calculator!$F$13,1)))*IF(MOD(Calculator!$B$36/Calculator!$F$13,1)&lt;0.5,-1,1))^2)))/(1-SQRT(((50*POWER(80,POWER(COS(PI()*MOD(Calculator!$B$36/Calculator!$F$13,1)),2))-$C45)^2+(1500*ABS(SIN(2*PI()*MOD(Calculator!$B$36/Calculator!$F$13,1)))*IF(MOD(Calculator!$B$36/Calculator!$F$13,1)&lt;0.5,-1,1))^2)/((50*POWER(80,POWER(COS(PI()*MOD(Calculator!$B$36/Calculator!$F$13,1)),2))+$C45)^2+(1500*ABS(SIN(2*PI()*MOD(Calculator!$B$36/Calculator!$F$13,1)))*IF(MOD(Calculator!$B$36/Calculator!$F$13,1)&lt;0.5,-1,1))^2))),2))</f>
        <v>—</v>
      </c>
      <c r="EU45" s="253" t="str">
        <f aca="false">IF(OR(Calculator!$E$14&lt;&gt;"YES",Calculator!$B$36&lt;Calculator!$G$14),"—",ROUND((1+SQRT(((50*POWER(80,POWER(COS(PI()*MOD(Calculator!$B$36/Calculator!$F$14,1)),2))-$C45)^2+(1500*ABS(SIN(2*PI()*MOD(Calculator!$B$36/Calculator!$F$14,1)))*IF(MOD(Calculator!$B$36/Calculator!$F$14,1)&lt;0.5,-1,1))^2)/((50*POWER(80,POWER(COS(PI()*MOD(Calculator!$B$36/Calculator!$F$14,1)),2))+$C45)^2+(1500*ABS(SIN(2*PI()*MOD(Calculator!$B$36/Calculator!$F$14,1)))*IF(MOD(Calculator!$B$36/Calculator!$F$14,1)&lt;0.5,-1,1))^2)))/(1-SQRT(((50*POWER(80,POWER(COS(PI()*MOD(Calculator!$B$36/Calculator!$F$14,1)),2))-$C45)^2+(1500*ABS(SIN(2*PI()*MOD(Calculator!$B$36/Calculator!$F$14,1)))*IF(MOD(Calculator!$B$36/Calculator!$F$14,1)&lt;0.5,-1,1))^2)/((50*POWER(80,POWER(COS(PI()*MOD(Calculator!$B$36/Calculator!$F$14,1)),2))+$C45)^2+(1500*ABS(SIN(2*PI()*MOD(Calculator!$B$36/Calculator!$F$14,1)))*IF(MOD(Calculator!$B$36/Calculator!$F$14,1)&lt;0.5,-1,1))^2))),2))</f>
        <v>—</v>
      </c>
      <c r="EV45" s="253" t="n">
        <f aca="false">IF(OR(Calculator!$E$15&lt;&gt;"YES",Calculator!$B$36&lt;Calculator!$G$15),"—",ROUND((1+SQRT(((50*POWER(80,POWER(COS(PI()*MOD(Calculator!$B$36/Calculator!$F$15,1)),2))-$C45)^2+(1500*ABS(SIN(2*PI()*MOD(Calculator!$B$36/Calculator!$F$15,1)))*IF(MOD(Calculator!$B$36/Calculator!$F$15,1)&lt;0.5,-1,1))^2)/((50*POWER(80,POWER(COS(PI()*MOD(Calculator!$B$36/Calculator!$F$15,1)),2))+$C45)^2+(1500*ABS(SIN(2*PI()*MOD(Calculator!$B$36/Calculator!$F$15,1)))*IF(MOD(Calculator!$B$36/Calculator!$F$15,1)&lt;0.5,-1,1))^2)))/(1-SQRT(((50*POWER(80,POWER(COS(PI()*MOD(Calculator!$B$36/Calculator!$F$15,1)),2))-$C45)^2+(1500*ABS(SIN(2*PI()*MOD(Calculator!$B$36/Calculator!$F$15,1)))*IF(MOD(Calculator!$B$36/Calculator!$F$15,1)&lt;0.5,-1,1))^2)/((50*POWER(80,POWER(COS(PI()*MOD(Calculator!$B$36/Calculator!$F$15,1)),2))+$C45)^2+(1500*ABS(SIN(2*PI()*MOD(Calculator!$B$36/Calculator!$F$15,1)))*IF(MOD(Calculator!$B$36/Calculator!$F$15,1)&lt;0.5,-1,1))^2))),2))</f>
        <v>22.85</v>
      </c>
      <c r="EW45" s="253" t="str">
        <f aca="false">IF(OR(Calculator!$E$16&lt;&gt;"YES",Calculator!$B$36&lt;Calculator!$G$16),"—",ROUND((1+SQRT(((50*POWER(80,POWER(COS(PI()*MOD(Calculator!$B$36/Calculator!$F$16,1)),2))-$C45)^2+(1500*ABS(SIN(2*PI()*MOD(Calculator!$B$36/Calculator!$F$16,1)))*IF(MOD(Calculator!$B$36/Calculator!$F$16,1)&lt;0.5,-1,1))^2)/((50*POWER(80,POWER(COS(PI()*MOD(Calculator!$B$36/Calculator!$F$16,1)),2))+$C45)^2+(1500*ABS(SIN(2*PI()*MOD(Calculator!$B$36/Calculator!$F$16,1)))*IF(MOD(Calculator!$B$36/Calculator!$F$16,1)&lt;0.5,-1,1))^2)))/(1-SQRT(((50*POWER(80,POWER(COS(PI()*MOD(Calculator!$B$36/Calculator!$F$16,1)),2))-$C45)^2+(1500*ABS(SIN(2*PI()*MOD(Calculator!$B$36/Calculator!$F$16,1)))*IF(MOD(Calculator!$B$36/Calculator!$F$16,1)&lt;0.5,-1,1))^2)/((50*POWER(80,POWER(COS(PI()*MOD(Calculator!$B$36/Calculator!$F$16,1)),2))+$C45)^2+(1500*ABS(SIN(2*PI()*MOD(Calculator!$B$36/Calculator!$F$16,1)))*IF(MOD(Calculator!$B$36/Calculator!$F$16,1)&lt;0.5,-1,1))^2))),2))</f>
        <v>—</v>
      </c>
      <c r="EX45" s="253" t="n">
        <f aca="false">IF(OR(Calculator!$E$17&lt;&gt;"YES",Calculator!$B$36&lt;Calculator!$G$17),"—",ROUND((1+SQRT(((50*POWER(80,POWER(COS(PI()*MOD(Calculator!$B$36/Calculator!$F$17,1)),2))-$C45)^2+(1500*ABS(SIN(2*PI()*MOD(Calculator!$B$36/Calculator!$F$17,1)))*IF(MOD(Calculator!$B$36/Calculator!$F$17,1)&lt;0.5,-1,1))^2)/((50*POWER(80,POWER(COS(PI()*MOD(Calculator!$B$36/Calculator!$F$17,1)),2))+$C45)^2+(1500*ABS(SIN(2*PI()*MOD(Calculator!$B$36/Calculator!$F$17,1)))*IF(MOD(Calculator!$B$36/Calculator!$F$17,1)&lt;0.5,-1,1))^2)))/(1-SQRT(((50*POWER(80,POWER(COS(PI()*MOD(Calculator!$B$36/Calculator!$F$17,1)),2))-$C45)^2+(1500*ABS(SIN(2*PI()*MOD(Calculator!$B$36/Calculator!$F$17,1)))*IF(MOD(Calculator!$B$36/Calculator!$F$17,1)&lt;0.5,-1,1))^2)/((50*POWER(80,POWER(COS(PI()*MOD(Calculator!$B$36/Calculator!$F$17,1)),2))+$C45)^2+(1500*ABS(SIN(2*PI()*MOD(Calculator!$B$36/Calculator!$F$17,1)))*IF(MOD(Calculator!$B$36/Calculator!$F$17,1)&lt;0.5,-1,1))^2))),2))</f>
        <v>25.62</v>
      </c>
      <c r="EY45" s="253" t="str">
        <f aca="false">IF(OR(Calculator!$E$18&lt;&gt;"YES",Calculator!$B$36&lt;Calculator!$G$18),"—",ROUND((1+SQRT(((50*POWER(80,POWER(COS(PI()*MOD(Calculator!$B$36/Calculator!$F$18,1)),2))-$C45)^2+(1500*ABS(SIN(2*PI()*MOD(Calculator!$B$36/Calculator!$F$18,1)))*IF(MOD(Calculator!$B$36/Calculator!$F$18,1)&lt;0.5,-1,1))^2)/((50*POWER(80,POWER(COS(PI()*MOD(Calculator!$B$36/Calculator!$F$18,1)),2))+$C45)^2+(1500*ABS(SIN(2*PI()*MOD(Calculator!$B$36/Calculator!$F$18,1)))*IF(MOD(Calculator!$B$36/Calculator!$F$18,1)&lt;0.5,-1,1))^2)))/(1-SQRT(((50*POWER(80,POWER(COS(PI()*MOD(Calculator!$B$36/Calculator!$F$18,1)),2))-$C45)^2+(1500*ABS(SIN(2*PI()*MOD(Calculator!$B$36/Calculator!$F$18,1)))*IF(MOD(Calculator!$B$36/Calculator!$F$18,1)&lt;0.5,-1,1))^2)/((50*POWER(80,POWER(COS(PI()*MOD(Calculator!$B$36/Calculator!$F$18,1)),2))+$C45)^2+(1500*ABS(SIN(2*PI()*MOD(Calculator!$B$36/Calculator!$F$18,1)))*IF(MOD(Calculator!$B$36/Calculator!$F$18,1)&lt;0.5,-1,1))^2))),2))</f>
        <v>—</v>
      </c>
      <c r="EZ45" s="253" t="str">
        <f aca="false">IF(OR(Calculator!$E$19&lt;&gt;"YES",Calculator!$B$36&lt;Calculator!$G$19),"—",ROUND((1+SQRT(((50*POWER(80,POWER(COS(PI()*MOD(Calculator!$B$36/Calculator!$F$19,1)),2))-$C45)^2+(1500*ABS(SIN(2*PI()*MOD(Calculator!$B$36/Calculator!$F$19,1)))*IF(MOD(Calculator!$B$36/Calculator!$F$19,1)&lt;0.5,-1,1))^2)/((50*POWER(80,POWER(COS(PI()*MOD(Calculator!$B$36/Calculator!$F$19,1)),2))+$C45)^2+(1500*ABS(SIN(2*PI()*MOD(Calculator!$B$36/Calculator!$F$19,1)))*IF(MOD(Calculator!$B$36/Calculator!$F$19,1)&lt;0.5,-1,1))^2)))/(1-SQRT(((50*POWER(80,POWER(COS(PI()*MOD(Calculator!$B$36/Calculator!$F$19,1)),2))-$C45)^2+(1500*ABS(SIN(2*PI()*MOD(Calculator!$B$36/Calculator!$F$19,1)))*IF(MOD(Calculator!$B$36/Calculator!$F$19,1)&lt;0.5,-1,1))^2)/((50*POWER(80,POWER(COS(PI()*MOD(Calculator!$B$36/Calculator!$F$19,1)),2))+$C45)^2+(1500*ABS(SIN(2*PI()*MOD(Calculator!$B$36/Calculator!$F$19,1)))*IF(MOD(Calculator!$B$36/Calculator!$F$19,1)&lt;0.5,-1,1))^2))),2))</f>
        <v>—</v>
      </c>
      <c r="FA45" s="253" t="str">
        <f aca="false">IF(OR(Calculator!$E$20&lt;&gt;"YES",Calculator!$B$36&lt;Calculator!$G$20),"—",ROUND((1+SQRT(((50*POWER(80,POWER(COS(PI()*MOD(Calculator!$B$36/Calculator!$F$20,1)),2))-$C45)^2+(1500*ABS(SIN(2*PI()*MOD(Calculator!$B$36/Calculator!$F$20,1)))*IF(MOD(Calculator!$B$36/Calculator!$F$20,1)&lt;0.5,-1,1))^2)/((50*POWER(80,POWER(COS(PI()*MOD(Calculator!$B$36/Calculator!$F$20,1)),2))+$C45)^2+(1500*ABS(SIN(2*PI()*MOD(Calculator!$B$36/Calculator!$F$20,1)))*IF(MOD(Calculator!$B$36/Calculator!$F$20,1)&lt;0.5,-1,1))^2)))/(1-SQRT(((50*POWER(80,POWER(COS(PI()*MOD(Calculator!$B$36/Calculator!$F$20,1)),2))-$C45)^2+(1500*ABS(SIN(2*PI()*MOD(Calculator!$B$36/Calculator!$F$20,1)))*IF(MOD(Calculator!$B$36/Calculator!$F$20,1)&lt;0.5,-1,1))^2)/((50*POWER(80,POWER(COS(PI()*MOD(Calculator!$B$36/Calculator!$F$20,1)),2))+$C45)^2+(1500*ABS(SIN(2*PI()*MOD(Calculator!$B$36/Calculator!$F$20,1)))*IF(MOD(Calculator!$B$36/Calculator!$F$20,1)&lt;0.5,-1,1))^2))),2))</f>
        <v>—</v>
      </c>
      <c r="FB45" s="253" t="str">
        <f aca="false">IF(OR(Calculator!$E$21&lt;&gt;"YES",Calculator!$B$36&lt;Calculator!$G$21),"—",ROUND((1+SQRT(((50*POWER(80,POWER(COS(PI()*MOD(Calculator!$B$36/Calculator!$F$21,1)),2))-$C45)^2+(1500*ABS(SIN(2*PI()*MOD(Calculator!$B$36/Calculator!$F$21,1)))*IF(MOD(Calculator!$B$36/Calculator!$F$21,1)&lt;0.5,-1,1))^2)/((50*POWER(80,POWER(COS(PI()*MOD(Calculator!$B$36/Calculator!$F$21,1)),2))+$C45)^2+(1500*ABS(SIN(2*PI()*MOD(Calculator!$B$36/Calculator!$F$21,1)))*IF(MOD(Calculator!$B$36/Calculator!$F$21,1)&lt;0.5,-1,1))^2)))/(1-SQRT(((50*POWER(80,POWER(COS(PI()*MOD(Calculator!$B$36/Calculator!$F$21,1)),2))-$C45)^2+(1500*ABS(SIN(2*PI()*MOD(Calculator!$B$36/Calculator!$F$21,1)))*IF(MOD(Calculator!$B$36/Calculator!$F$21,1)&lt;0.5,-1,1))^2)/((50*POWER(80,POWER(COS(PI()*MOD(Calculator!$B$36/Calculator!$F$21,1)),2))+$C45)^2+(1500*ABS(SIN(2*PI()*MOD(Calculator!$B$36/Calculator!$F$21,1)))*IF(MOD(Calculator!$B$36/Calculator!$F$21,1)&lt;0.5,-1,1))^2))),2))</f>
        <v>—</v>
      </c>
      <c r="FC45" s="253" t="str">
        <f aca="false">IF(OR(Calculator!$E$22&lt;&gt;"YES",Calculator!$B$36&lt;Calculator!$G$22),"—",ROUND((1+SQRT(((50*POWER(80,POWER(COS(PI()*MOD(Calculator!$B$36/Calculator!$F$22,1)),2))-$C45)^2+(1500*ABS(SIN(2*PI()*MOD(Calculator!$B$36/Calculator!$F$22,1)))*IF(MOD(Calculator!$B$36/Calculator!$F$22,1)&lt;0.5,-1,1))^2)/((50*POWER(80,POWER(COS(PI()*MOD(Calculator!$B$36/Calculator!$F$22,1)),2))+$C45)^2+(1500*ABS(SIN(2*PI()*MOD(Calculator!$B$36/Calculator!$F$22,1)))*IF(MOD(Calculator!$B$36/Calculator!$F$22,1)&lt;0.5,-1,1))^2)))/(1-SQRT(((50*POWER(80,POWER(COS(PI()*MOD(Calculator!$B$36/Calculator!$F$22,1)),2))-$C45)^2+(1500*ABS(SIN(2*PI()*MOD(Calculator!$B$36/Calculator!$F$22,1)))*IF(MOD(Calculator!$B$36/Calculator!$F$22,1)&lt;0.5,-1,1))^2)/((50*POWER(80,POWER(COS(PI()*MOD(Calculator!$B$36/Calculator!$F$22,1)),2))+$C45)^2+(1500*ABS(SIN(2*PI()*MOD(Calculator!$B$36/Calculator!$F$22,1)))*IF(MOD(Calculator!$B$36/Calculator!$F$22,1)&lt;0.5,-1,1))^2))),2))</f>
        <v>—</v>
      </c>
      <c r="FD45" s="295" t="n">
        <f aca="false">IFERROR(ROUND((IF(ISNUMBER(ES45),ES45,0)+IF(ISNUMBER(ET45),ET45,0)+IF(ISNUMBER(EU45),EU45,0)+IF(ISNUMBER(EV45),EV45,0)+IF(ISNUMBER(EW45),EW45,0)+IF(ISNUMBER(EX45),EX45,0)+IF(ISNUMBER(EY45),EY45,0)+IF(ISNUMBER(EZ45),EZ45,0)+IF(ISNUMBER(FA45),FA45,0)+IF(ISNUMBER(FB45),FB45,0)+IF(ISNUMBER(FC45),FC45,0))/(IF(ISNUMBER(ES45),1,0)+IF(ISNUMBER(ET45),1,0)+IF(ISNUMBER(EU45),1,0)+IF(ISNUMBER(EV45),1,0)+IF(ISNUMBER(EW45),1,0)+IF(ISNUMBER(EX45),1,0)+IF(ISNUMBER(EY45),1,0)+IF(ISNUMBER(EZ45),1,0)+IF(ISNUMBER(FA45),1,0)+IF(ISNUMBER(FB45),1,0)+IF(ISNUMBER(FC45),1,0)),4),"")</f>
        <v>24.235</v>
      </c>
      <c r="FE45" s="253" t="str">
        <f aca="false">IF(OR(Calculator!$E$12&lt;&gt;"YES",Calculator!$B$37&lt;Calculator!$G$12),"—",ROUND((1+SQRT(((50*POWER(80,POWER(COS(PI()*MOD(Calculator!$B$37/Calculator!$F$12,1)),2))-$C45)^2+(1500*ABS(SIN(2*PI()*MOD(Calculator!$B$37/Calculator!$F$12,1)))*IF(MOD(Calculator!$B$37/Calculator!$F$12,1)&lt;0.5,-1,1))^2)/((50*POWER(80,POWER(COS(PI()*MOD(Calculator!$B$37/Calculator!$F$12,1)),2))+$C45)^2+(1500*ABS(SIN(2*PI()*MOD(Calculator!$B$37/Calculator!$F$12,1)))*IF(MOD(Calculator!$B$37/Calculator!$F$12,1)&lt;0.5,-1,1))^2)))/(1-SQRT(((50*POWER(80,POWER(COS(PI()*MOD(Calculator!$B$37/Calculator!$F$12,1)),2))-$C45)^2+(1500*ABS(SIN(2*PI()*MOD(Calculator!$B$37/Calculator!$F$12,1)))*IF(MOD(Calculator!$B$37/Calculator!$F$12,1)&lt;0.5,-1,1))^2)/((50*POWER(80,POWER(COS(PI()*MOD(Calculator!$B$37/Calculator!$F$12,1)),2))+$C45)^2+(1500*ABS(SIN(2*PI()*MOD(Calculator!$B$37/Calculator!$F$12,1)))*IF(MOD(Calculator!$B$37/Calculator!$F$12,1)&lt;0.5,-1,1))^2))),2))</f>
        <v>—</v>
      </c>
      <c r="FF45" s="253" t="str">
        <f aca="false">IF(OR(Calculator!$E$13&lt;&gt;"YES",Calculator!$B$37&lt;Calculator!$G$13),"—",ROUND((1+SQRT(((50*POWER(80,POWER(COS(PI()*MOD(Calculator!$B$37/Calculator!$F$13,1)),2))-$C45)^2+(1500*ABS(SIN(2*PI()*MOD(Calculator!$B$37/Calculator!$F$13,1)))*IF(MOD(Calculator!$B$37/Calculator!$F$13,1)&lt;0.5,-1,1))^2)/((50*POWER(80,POWER(COS(PI()*MOD(Calculator!$B$37/Calculator!$F$13,1)),2))+$C45)^2+(1500*ABS(SIN(2*PI()*MOD(Calculator!$B$37/Calculator!$F$13,1)))*IF(MOD(Calculator!$B$37/Calculator!$F$13,1)&lt;0.5,-1,1))^2)))/(1-SQRT(((50*POWER(80,POWER(COS(PI()*MOD(Calculator!$B$37/Calculator!$F$13,1)),2))-$C45)^2+(1500*ABS(SIN(2*PI()*MOD(Calculator!$B$37/Calculator!$F$13,1)))*IF(MOD(Calculator!$B$37/Calculator!$F$13,1)&lt;0.5,-1,1))^2)/((50*POWER(80,POWER(COS(PI()*MOD(Calculator!$B$37/Calculator!$F$13,1)),2))+$C45)^2+(1500*ABS(SIN(2*PI()*MOD(Calculator!$B$37/Calculator!$F$13,1)))*IF(MOD(Calculator!$B$37/Calculator!$F$13,1)&lt;0.5,-1,1))^2))),2))</f>
        <v>—</v>
      </c>
      <c r="FG45" s="253" t="str">
        <f aca="false">IF(OR(Calculator!$E$14&lt;&gt;"YES",Calculator!$B$37&lt;Calculator!$G$14),"—",ROUND((1+SQRT(((50*POWER(80,POWER(COS(PI()*MOD(Calculator!$B$37/Calculator!$F$14,1)),2))-$C45)^2+(1500*ABS(SIN(2*PI()*MOD(Calculator!$B$37/Calculator!$F$14,1)))*IF(MOD(Calculator!$B$37/Calculator!$F$14,1)&lt;0.5,-1,1))^2)/((50*POWER(80,POWER(COS(PI()*MOD(Calculator!$B$37/Calculator!$F$14,1)),2))+$C45)^2+(1500*ABS(SIN(2*PI()*MOD(Calculator!$B$37/Calculator!$F$14,1)))*IF(MOD(Calculator!$B$37/Calculator!$F$14,1)&lt;0.5,-1,1))^2)))/(1-SQRT(((50*POWER(80,POWER(COS(PI()*MOD(Calculator!$B$37/Calculator!$F$14,1)),2))-$C45)^2+(1500*ABS(SIN(2*PI()*MOD(Calculator!$B$37/Calculator!$F$14,1)))*IF(MOD(Calculator!$B$37/Calculator!$F$14,1)&lt;0.5,-1,1))^2)/((50*POWER(80,POWER(COS(PI()*MOD(Calculator!$B$37/Calculator!$F$14,1)),2))+$C45)^2+(1500*ABS(SIN(2*PI()*MOD(Calculator!$B$37/Calculator!$F$14,1)))*IF(MOD(Calculator!$B$37/Calculator!$F$14,1)&lt;0.5,-1,1))^2))),2))</f>
        <v>—</v>
      </c>
      <c r="FH45" s="253" t="n">
        <f aca="false">IF(OR(Calculator!$E$15&lt;&gt;"YES",Calculator!$B$37&lt;Calculator!$G$15),"—",ROUND((1+SQRT(((50*POWER(80,POWER(COS(PI()*MOD(Calculator!$B$37/Calculator!$F$15,1)),2))-$C45)^2+(1500*ABS(SIN(2*PI()*MOD(Calculator!$B$37/Calculator!$F$15,1)))*IF(MOD(Calculator!$B$37/Calculator!$F$15,1)&lt;0.5,-1,1))^2)/((50*POWER(80,POWER(COS(PI()*MOD(Calculator!$B$37/Calculator!$F$15,1)),2))+$C45)^2+(1500*ABS(SIN(2*PI()*MOD(Calculator!$B$37/Calculator!$F$15,1)))*IF(MOD(Calculator!$B$37/Calculator!$F$15,1)&lt;0.5,-1,1))^2)))/(1-SQRT(((50*POWER(80,POWER(COS(PI()*MOD(Calculator!$B$37/Calculator!$F$15,1)),2))-$C45)^2+(1500*ABS(SIN(2*PI()*MOD(Calculator!$B$37/Calculator!$F$15,1)))*IF(MOD(Calculator!$B$37/Calculator!$F$15,1)&lt;0.5,-1,1))^2)/((50*POWER(80,POWER(COS(PI()*MOD(Calculator!$B$37/Calculator!$F$15,1)),2))+$C45)^2+(1500*ABS(SIN(2*PI()*MOD(Calculator!$B$37/Calculator!$F$15,1)))*IF(MOD(Calculator!$B$37/Calculator!$F$15,1)&lt;0.5,-1,1))^2))),2))</f>
        <v>4.88</v>
      </c>
      <c r="FI45" s="253" t="str">
        <f aca="false">IF(OR(Calculator!$E$16&lt;&gt;"YES",Calculator!$B$37&lt;Calculator!$G$16),"—",ROUND((1+SQRT(((50*POWER(80,POWER(COS(PI()*MOD(Calculator!$B$37/Calculator!$F$16,1)),2))-$C45)^2+(1500*ABS(SIN(2*PI()*MOD(Calculator!$B$37/Calculator!$F$16,1)))*IF(MOD(Calculator!$B$37/Calculator!$F$16,1)&lt;0.5,-1,1))^2)/((50*POWER(80,POWER(COS(PI()*MOD(Calculator!$B$37/Calculator!$F$16,1)),2))+$C45)^2+(1500*ABS(SIN(2*PI()*MOD(Calculator!$B$37/Calculator!$F$16,1)))*IF(MOD(Calculator!$B$37/Calculator!$F$16,1)&lt;0.5,-1,1))^2)))/(1-SQRT(((50*POWER(80,POWER(COS(PI()*MOD(Calculator!$B$37/Calculator!$F$16,1)),2))-$C45)^2+(1500*ABS(SIN(2*PI()*MOD(Calculator!$B$37/Calculator!$F$16,1)))*IF(MOD(Calculator!$B$37/Calculator!$F$16,1)&lt;0.5,-1,1))^2)/((50*POWER(80,POWER(COS(PI()*MOD(Calculator!$B$37/Calculator!$F$16,1)),2))+$C45)^2+(1500*ABS(SIN(2*PI()*MOD(Calculator!$B$37/Calculator!$F$16,1)))*IF(MOD(Calculator!$B$37/Calculator!$F$16,1)&lt;0.5,-1,1))^2))),2))</f>
        <v>—</v>
      </c>
      <c r="FJ45" s="253" t="n">
        <f aca="false">IF(OR(Calculator!$E$17&lt;&gt;"YES",Calculator!$B$37&lt;Calculator!$G$17),"—",ROUND((1+SQRT(((50*POWER(80,POWER(COS(PI()*MOD(Calculator!$B$37/Calculator!$F$17,1)),2))-$C45)^2+(1500*ABS(SIN(2*PI()*MOD(Calculator!$B$37/Calculator!$F$17,1)))*IF(MOD(Calculator!$B$37/Calculator!$F$17,1)&lt;0.5,-1,1))^2)/((50*POWER(80,POWER(COS(PI()*MOD(Calculator!$B$37/Calculator!$F$17,1)),2))+$C45)^2+(1500*ABS(SIN(2*PI()*MOD(Calculator!$B$37/Calculator!$F$17,1)))*IF(MOD(Calculator!$B$37/Calculator!$F$17,1)&lt;0.5,-1,1))^2)))/(1-SQRT(((50*POWER(80,POWER(COS(PI()*MOD(Calculator!$B$37/Calculator!$F$17,1)),2))-$C45)^2+(1500*ABS(SIN(2*PI()*MOD(Calculator!$B$37/Calculator!$F$17,1)))*IF(MOD(Calculator!$B$37/Calculator!$F$17,1)&lt;0.5,-1,1))^2)/((50*POWER(80,POWER(COS(PI()*MOD(Calculator!$B$37/Calculator!$F$17,1)),2))+$C45)^2+(1500*ABS(SIN(2*PI()*MOD(Calculator!$B$37/Calculator!$F$17,1)))*IF(MOD(Calculator!$B$37/Calculator!$F$17,1)&lt;0.5,-1,1))^2))),2))</f>
        <v>20.41</v>
      </c>
      <c r="FK45" s="253" t="str">
        <f aca="false">IF(OR(Calculator!$E$18&lt;&gt;"YES",Calculator!$B$37&lt;Calculator!$G$18),"—",ROUND((1+SQRT(((50*POWER(80,POWER(COS(PI()*MOD(Calculator!$B$37/Calculator!$F$18,1)),2))-$C45)^2+(1500*ABS(SIN(2*PI()*MOD(Calculator!$B$37/Calculator!$F$18,1)))*IF(MOD(Calculator!$B$37/Calculator!$F$18,1)&lt;0.5,-1,1))^2)/((50*POWER(80,POWER(COS(PI()*MOD(Calculator!$B$37/Calculator!$F$18,1)),2))+$C45)^2+(1500*ABS(SIN(2*PI()*MOD(Calculator!$B$37/Calculator!$F$18,1)))*IF(MOD(Calculator!$B$37/Calculator!$F$18,1)&lt;0.5,-1,1))^2)))/(1-SQRT(((50*POWER(80,POWER(COS(PI()*MOD(Calculator!$B$37/Calculator!$F$18,1)),2))-$C45)^2+(1500*ABS(SIN(2*PI()*MOD(Calculator!$B$37/Calculator!$F$18,1)))*IF(MOD(Calculator!$B$37/Calculator!$F$18,1)&lt;0.5,-1,1))^2)/((50*POWER(80,POWER(COS(PI()*MOD(Calculator!$B$37/Calculator!$F$18,1)),2))+$C45)^2+(1500*ABS(SIN(2*PI()*MOD(Calculator!$B$37/Calculator!$F$18,1)))*IF(MOD(Calculator!$B$37/Calculator!$F$18,1)&lt;0.5,-1,1))^2))),2))</f>
        <v>—</v>
      </c>
      <c r="FL45" s="253" t="str">
        <f aca="false">IF(OR(Calculator!$E$19&lt;&gt;"YES",Calculator!$B$37&lt;Calculator!$G$19),"—",ROUND((1+SQRT(((50*POWER(80,POWER(COS(PI()*MOD(Calculator!$B$37/Calculator!$F$19,1)),2))-$C45)^2+(1500*ABS(SIN(2*PI()*MOD(Calculator!$B$37/Calculator!$F$19,1)))*IF(MOD(Calculator!$B$37/Calculator!$F$19,1)&lt;0.5,-1,1))^2)/((50*POWER(80,POWER(COS(PI()*MOD(Calculator!$B$37/Calculator!$F$19,1)),2))+$C45)^2+(1500*ABS(SIN(2*PI()*MOD(Calculator!$B$37/Calculator!$F$19,1)))*IF(MOD(Calculator!$B$37/Calculator!$F$19,1)&lt;0.5,-1,1))^2)))/(1-SQRT(((50*POWER(80,POWER(COS(PI()*MOD(Calculator!$B$37/Calculator!$F$19,1)),2))-$C45)^2+(1500*ABS(SIN(2*PI()*MOD(Calculator!$B$37/Calculator!$F$19,1)))*IF(MOD(Calculator!$B$37/Calculator!$F$19,1)&lt;0.5,-1,1))^2)/((50*POWER(80,POWER(COS(PI()*MOD(Calculator!$B$37/Calculator!$F$19,1)),2))+$C45)^2+(1500*ABS(SIN(2*PI()*MOD(Calculator!$B$37/Calculator!$F$19,1)))*IF(MOD(Calculator!$B$37/Calculator!$F$19,1)&lt;0.5,-1,1))^2))),2))</f>
        <v>—</v>
      </c>
      <c r="FM45" s="253" t="str">
        <f aca="false">IF(OR(Calculator!$E$20&lt;&gt;"YES",Calculator!$B$37&lt;Calculator!$G$20),"—",ROUND((1+SQRT(((50*POWER(80,POWER(COS(PI()*MOD(Calculator!$B$37/Calculator!$F$20,1)),2))-$C45)^2+(1500*ABS(SIN(2*PI()*MOD(Calculator!$B$37/Calculator!$F$20,1)))*IF(MOD(Calculator!$B$37/Calculator!$F$20,1)&lt;0.5,-1,1))^2)/((50*POWER(80,POWER(COS(PI()*MOD(Calculator!$B$37/Calculator!$F$20,1)),2))+$C45)^2+(1500*ABS(SIN(2*PI()*MOD(Calculator!$B$37/Calculator!$F$20,1)))*IF(MOD(Calculator!$B$37/Calculator!$F$20,1)&lt;0.5,-1,1))^2)))/(1-SQRT(((50*POWER(80,POWER(COS(PI()*MOD(Calculator!$B$37/Calculator!$F$20,1)),2))-$C45)^2+(1500*ABS(SIN(2*PI()*MOD(Calculator!$B$37/Calculator!$F$20,1)))*IF(MOD(Calculator!$B$37/Calculator!$F$20,1)&lt;0.5,-1,1))^2)/((50*POWER(80,POWER(COS(PI()*MOD(Calculator!$B$37/Calculator!$F$20,1)),2))+$C45)^2+(1500*ABS(SIN(2*PI()*MOD(Calculator!$B$37/Calculator!$F$20,1)))*IF(MOD(Calculator!$B$37/Calculator!$F$20,1)&lt;0.5,-1,1))^2))),2))</f>
        <v>—</v>
      </c>
      <c r="FN45" s="253" t="str">
        <f aca="false">IF(OR(Calculator!$E$21&lt;&gt;"YES",Calculator!$B$37&lt;Calculator!$G$21),"—",ROUND((1+SQRT(((50*POWER(80,POWER(COS(PI()*MOD(Calculator!$B$37/Calculator!$F$21,1)),2))-$C45)^2+(1500*ABS(SIN(2*PI()*MOD(Calculator!$B$37/Calculator!$F$21,1)))*IF(MOD(Calculator!$B$37/Calculator!$F$21,1)&lt;0.5,-1,1))^2)/((50*POWER(80,POWER(COS(PI()*MOD(Calculator!$B$37/Calculator!$F$21,1)),2))+$C45)^2+(1500*ABS(SIN(2*PI()*MOD(Calculator!$B$37/Calculator!$F$21,1)))*IF(MOD(Calculator!$B$37/Calculator!$F$21,1)&lt;0.5,-1,1))^2)))/(1-SQRT(((50*POWER(80,POWER(COS(PI()*MOD(Calculator!$B$37/Calculator!$F$21,1)),2))-$C45)^2+(1500*ABS(SIN(2*PI()*MOD(Calculator!$B$37/Calculator!$F$21,1)))*IF(MOD(Calculator!$B$37/Calculator!$F$21,1)&lt;0.5,-1,1))^2)/((50*POWER(80,POWER(COS(PI()*MOD(Calculator!$B$37/Calculator!$F$21,1)),2))+$C45)^2+(1500*ABS(SIN(2*PI()*MOD(Calculator!$B$37/Calculator!$F$21,1)))*IF(MOD(Calculator!$B$37/Calculator!$F$21,1)&lt;0.5,-1,1))^2))),2))</f>
        <v>—</v>
      </c>
      <c r="FO45" s="253" t="str">
        <f aca="false">IF(OR(Calculator!$E$22&lt;&gt;"YES",Calculator!$B$37&lt;Calculator!$G$22),"—",ROUND((1+SQRT(((50*POWER(80,POWER(COS(PI()*MOD(Calculator!$B$37/Calculator!$F$22,1)),2))-$C45)^2+(1500*ABS(SIN(2*PI()*MOD(Calculator!$B$37/Calculator!$F$22,1)))*IF(MOD(Calculator!$B$37/Calculator!$F$22,1)&lt;0.5,-1,1))^2)/((50*POWER(80,POWER(COS(PI()*MOD(Calculator!$B$37/Calculator!$F$22,1)),2))+$C45)^2+(1500*ABS(SIN(2*PI()*MOD(Calculator!$B$37/Calculator!$F$22,1)))*IF(MOD(Calculator!$B$37/Calculator!$F$22,1)&lt;0.5,-1,1))^2)))/(1-SQRT(((50*POWER(80,POWER(COS(PI()*MOD(Calculator!$B$37/Calculator!$F$22,1)),2))-$C45)^2+(1500*ABS(SIN(2*PI()*MOD(Calculator!$B$37/Calculator!$F$22,1)))*IF(MOD(Calculator!$B$37/Calculator!$F$22,1)&lt;0.5,-1,1))^2)/((50*POWER(80,POWER(COS(PI()*MOD(Calculator!$B$37/Calculator!$F$22,1)),2))+$C45)^2+(1500*ABS(SIN(2*PI()*MOD(Calculator!$B$37/Calculator!$F$22,1)))*IF(MOD(Calculator!$B$37/Calculator!$F$22,1)&lt;0.5,-1,1))^2))),2))</f>
        <v>—</v>
      </c>
      <c r="FP45" s="295" t="n">
        <f aca="false">IFERROR(ROUND((IF(ISNUMBER(FE45),FE45,0)+IF(ISNUMBER(FF45),FF45,0)+IF(ISNUMBER(FG45),FG45,0)+IF(ISNUMBER(FH45),FH45,0)+IF(ISNUMBER(FI45),FI45,0)+IF(ISNUMBER(FJ45),FJ45,0)+IF(ISNUMBER(FK45),FK45,0)+IF(ISNUMBER(FL45),FL45,0)+IF(ISNUMBER(FM45),FM45,0)+IF(ISNUMBER(FN45),FN45,0)+IF(ISNUMBER(FO45),FO45,0))/(IF(ISNUMBER(FE45),1,0)+IF(ISNUMBER(FF45),1,0)+IF(ISNUMBER(FG45),1,0)+IF(ISNUMBER(FH45),1,0)+IF(ISNUMBER(FI45),1,0)+IF(ISNUMBER(FJ45),1,0)+IF(ISNUMBER(FK45),1,0)+IF(ISNUMBER(FL45),1,0)+IF(ISNUMBER(FM45),1,0)+IF(ISNUMBER(FN45),1,0)+IF(ISNUMBER(FO45),1,0)),4),"")</f>
        <v>12.645</v>
      </c>
      <c r="FQ45" s="253" t="str">
        <f aca="false">IF(OR(Calculator!$E$12&lt;&gt;"YES",Calculator!$B$38&lt;Calculator!$G$12),"—",ROUND((1+SQRT(((50*POWER(80,POWER(COS(PI()*MOD(Calculator!$B$38/Calculator!$F$12,1)),2))-$C45)^2+(1500*ABS(SIN(2*PI()*MOD(Calculator!$B$38/Calculator!$F$12,1)))*IF(MOD(Calculator!$B$38/Calculator!$F$12,1)&lt;0.5,-1,1))^2)/((50*POWER(80,POWER(COS(PI()*MOD(Calculator!$B$38/Calculator!$F$12,1)),2))+$C45)^2+(1500*ABS(SIN(2*PI()*MOD(Calculator!$B$38/Calculator!$F$12,1)))*IF(MOD(Calculator!$B$38/Calculator!$F$12,1)&lt;0.5,-1,1))^2)))/(1-SQRT(((50*POWER(80,POWER(COS(PI()*MOD(Calculator!$B$38/Calculator!$F$12,1)),2))-$C45)^2+(1500*ABS(SIN(2*PI()*MOD(Calculator!$B$38/Calculator!$F$12,1)))*IF(MOD(Calculator!$B$38/Calculator!$F$12,1)&lt;0.5,-1,1))^2)/((50*POWER(80,POWER(COS(PI()*MOD(Calculator!$B$38/Calculator!$F$12,1)),2))+$C45)^2+(1500*ABS(SIN(2*PI()*MOD(Calculator!$B$38/Calculator!$F$12,1)))*IF(MOD(Calculator!$B$38/Calculator!$F$12,1)&lt;0.5,-1,1))^2))),2))</f>
        <v>—</v>
      </c>
      <c r="FR45" s="253" t="str">
        <f aca="false">IF(OR(Calculator!$E$13&lt;&gt;"YES",Calculator!$B$38&lt;Calculator!$G$13),"—",ROUND((1+SQRT(((50*POWER(80,POWER(COS(PI()*MOD(Calculator!$B$38/Calculator!$F$13,1)),2))-$C45)^2+(1500*ABS(SIN(2*PI()*MOD(Calculator!$B$38/Calculator!$F$13,1)))*IF(MOD(Calculator!$B$38/Calculator!$F$13,1)&lt;0.5,-1,1))^2)/((50*POWER(80,POWER(COS(PI()*MOD(Calculator!$B$38/Calculator!$F$13,1)),2))+$C45)^2+(1500*ABS(SIN(2*PI()*MOD(Calculator!$B$38/Calculator!$F$13,1)))*IF(MOD(Calculator!$B$38/Calculator!$F$13,1)&lt;0.5,-1,1))^2)))/(1-SQRT(((50*POWER(80,POWER(COS(PI()*MOD(Calculator!$B$38/Calculator!$F$13,1)),2))-$C45)^2+(1500*ABS(SIN(2*PI()*MOD(Calculator!$B$38/Calculator!$F$13,1)))*IF(MOD(Calculator!$B$38/Calculator!$F$13,1)&lt;0.5,-1,1))^2)/((50*POWER(80,POWER(COS(PI()*MOD(Calculator!$B$38/Calculator!$F$13,1)),2))+$C45)^2+(1500*ABS(SIN(2*PI()*MOD(Calculator!$B$38/Calculator!$F$13,1)))*IF(MOD(Calculator!$B$38/Calculator!$F$13,1)&lt;0.5,-1,1))^2))),2))</f>
        <v>—</v>
      </c>
      <c r="FS45" s="253" t="str">
        <f aca="false">IF(OR(Calculator!$E$14&lt;&gt;"YES",Calculator!$B$38&lt;Calculator!$G$14),"—",ROUND((1+SQRT(((50*POWER(80,POWER(COS(PI()*MOD(Calculator!$B$38/Calculator!$F$14,1)),2))-$C45)^2+(1500*ABS(SIN(2*PI()*MOD(Calculator!$B$38/Calculator!$F$14,1)))*IF(MOD(Calculator!$B$38/Calculator!$F$14,1)&lt;0.5,-1,1))^2)/((50*POWER(80,POWER(COS(PI()*MOD(Calculator!$B$38/Calculator!$F$14,1)),2))+$C45)^2+(1500*ABS(SIN(2*PI()*MOD(Calculator!$B$38/Calculator!$F$14,1)))*IF(MOD(Calculator!$B$38/Calculator!$F$14,1)&lt;0.5,-1,1))^2)))/(1-SQRT(((50*POWER(80,POWER(COS(PI()*MOD(Calculator!$B$38/Calculator!$F$14,1)),2))-$C45)^2+(1500*ABS(SIN(2*PI()*MOD(Calculator!$B$38/Calculator!$F$14,1)))*IF(MOD(Calculator!$B$38/Calculator!$F$14,1)&lt;0.5,-1,1))^2)/((50*POWER(80,POWER(COS(PI()*MOD(Calculator!$B$38/Calculator!$F$14,1)),2))+$C45)^2+(1500*ABS(SIN(2*PI()*MOD(Calculator!$B$38/Calculator!$F$14,1)))*IF(MOD(Calculator!$B$38/Calculator!$F$14,1)&lt;0.5,-1,1))^2))),2))</f>
        <v>—</v>
      </c>
      <c r="FT45" s="253" t="n">
        <f aca="false">IF(OR(Calculator!$E$15&lt;&gt;"YES",Calculator!$B$38&lt;Calculator!$G$15),"—",ROUND((1+SQRT(((50*POWER(80,POWER(COS(PI()*MOD(Calculator!$B$38/Calculator!$F$15,1)),2))-$C45)^2+(1500*ABS(SIN(2*PI()*MOD(Calculator!$B$38/Calculator!$F$15,1)))*IF(MOD(Calculator!$B$38/Calculator!$F$15,1)&lt;0.5,-1,1))^2)/((50*POWER(80,POWER(COS(PI()*MOD(Calculator!$B$38/Calculator!$F$15,1)),2))+$C45)^2+(1500*ABS(SIN(2*PI()*MOD(Calculator!$B$38/Calculator!$F$15,1)))*IF(MOD(Calculator!$B$38/Calculator!$F$15,1)&lt;0.5,-1,1))^2)))/(1-SQRT(((50*POWER(80,POWER(COS(PI()*MOD(Calculator!$B$38/Calculator!$F$15,1)),2))-$C45)^2+(1500*ABS(SIN(2*PI()*MOD(Calculator!$B$38/Calculator!$F$15,1)))*IF(MOD(Calculator!$B$38/Calculator!$F$15,1)&lt;0.5,-1,1))^2)/((50*POWER(80,POWER(COS(PI()*MOD(Calculator!$B$38/Calculator!$F$15,1)),2))+$C45)^2+(1500*ABS(SIN(2*PI()*MOD(Calculator!$B$38/Calculator!$F$15,1)))*IF(MOD(Calculator!$B$38/Calculator!$F$15,1)&lt;0.5,-1,1))^2))),2))</f>
        <v>4.78</v>
      </c>
      <c r="FU45" s="253" t="str">
        <f aca="false">IF(OR(Calculator!$E$16&lt;&gt;"YES",Calculator!$B$38&lt;Calculator!$G$16),"—",ROUND((1+SQRT(((50*POWER(80,POWER(COS(PI()*MOD(Calculator!$B$38/Calculator!$F$16,1)),2))-$C45)^2+(1500*ABS(SIN(2*PI()*MOD(Calculator!$B$38/Calculator!$F$16,1)))*IF(MOD(Calculator!$B$38/Calculator!$F$16,1)&lt;0.5,-1,1))^2)/((50*POWER(80,POWER(COS(PI()*MOD(Calculator!$B$38/Calculator!$F$16,1)),2))+$C45)^2+(1500*ABS(SIN(2*PI()*MOD(Calculator!$B$38/Calculator!$F$16,1)))*IF(MOD(Calculator!$B$38/Calculator!$F$16,1)&lt;0.5,-1,1))^2)))/(1-SQRT(((50*POWER(80,POWER(COS(PI()*MOD(Calculator!$B$38/Calculator!$F$16,1)),2))-$C45)^2+(1500*ABS(SIN(2*PI()*MOD(Calculator!$B$38/Calculator!$F$16,1)))*IF(MOD(Calculator!$B$38/Calculator!$F$16,1)&lt;0.5,-1,1))^2)/((50*POWER(80,POWER(COS(PI()*MOD(Calculator!$B$38/Calculator!$F$16,1)),2))+$C45)^2+(1500*ABS(SIN(2*PI()*MOD(Calculator!$B$38/Calculator!$F$16,1)))*IF(MOD(Calculator!$B$38/Calculator!$F$16,1)&lt;0.5,-1,1))^2))),2))</f>
        <v>—</v>
      </c>
      <c r="FV45" s="253" t="n">
        <f aca="false">IF(OR(Calculator!$E$17&lt;&gt;"YES",Calculator!$B$38&lt;Calculator!$G$17),"—",ROUND((1+SQRT(((50*POWER(80,POWER(COS(PI()*MOD(Calculator!$B$38/Calculator!$F$17,1)),2))-$C45)^2+(1500*ABS(SIN(2*PI()*MOD(Calculator!$B$38/Calculator!$F$17,1)))*IF(MOD(Calculator!$B$38/Calculator!$F$17,1)&lt;0.5,-1,1))^2)/((50*POWER(80,POWER(COS(PI()*MOD(Calculator!$B$38/Calculator!$F$17,1)),2))+$C45)^2+(1500*ABS(SIN(2*PI()*MOD(Calculator!$B$38/Calculator!$F$17,1)))*IF(MOD(Calculator!$B$38/Calculator!$F$17,1)&lt;0.5,-1,1))^2)))/(1-SQRT(((50*POWER(80,POWER(COS(PI()*MOD(Calculator!$B$38/Calculator!$F$17,1)),2))-$C45)^2+(1500*ABS(SIN(2*PI()*MOD(Calculator!$B$38/Calculator!$F$17,1)))*IF(MOD(Calculator!$B$38/Calculator!$F$17,1)&lt;0.5,-1,1))^2)/((50*POWER(80,POWER(COS(PI()*MOD(Calculator!$B$38/Calculator!$F$17,1)),2))+$C45)^2+(1500*ABS(SIN(2*PI()*MOD(Calculator!$B$38/Calculator!$F$17,1)))*IF(MOD(Calculator!$B$38/Calculator!$F$17,1)&lt;0.5,-1,1))^2))),2))</f>
        <v>23.79</v>
      </c>
      <c r="FW45" s="253" t="str">
        <f aca="false">IF(OR(Calculator!$E$18&lt;&gt;"YES",Calculator!$B$38&lt;Calculator!$G$18),"—",ROUND((1+SQRT(((50*POWER(80,POWER(COS(PI()*MOD(Calculator!$B$38/Calculator!$F$18,1)),2))-$C45)^2+(1500*ABS(SIN(2*PI()*MOD(Calculator!$B$38/Calculator!$F$18,1)))*IF(MOD(Calculator!$B$38/Calculator!$F$18,1)&lt;0.5,-1,1))^2)/((50*POWER(80,POWER(COS(PI()*MOD(Calculator!$B$38/Calculator!$F$18,1)),2))+$C45)^2+(1500*ABS(SIN(2*PI()*MOD(Calculator!$B$38/Calculator!$F$18,1)))*IF(MOD(Calculator!$B$38/Calculator!$F$18,1)&lt;0.5,-1,1))^2)))/(1-SQRT(((50*POWER(80,POWER(COS(PI()*MOD(Calculator!$B$38/Calculator!$F$18,1)),2))-$C45)^2+(1500*ABS(SIN(2*PI()*MOD(Calculator!$B$38/Calculator!$F$18,1)))*IF(MOD(Calculator!$B$38/Calculator!$F$18,1)&lt;0.5,-1,1))^2)/((50*POWER(80,POWER(COS(PI()*MOD(Calculator!$B$38/Calculator!$F$18,1)),2))+$C45)^2+(1500*ABS(SIN(2*PI()*MOD(Calculator!$B$38/Calculator!$F$18,1)))*IF(MOD(Calculator!$B$38/Calculator!$F$18,1)&lt;0.5,-1,1))^2))),2))</f>
        <v>—</v>
      </c>
      <c r="FX45" s="253" t="str">
        <f aca="false">IF(OR(Calculator!$E$19&lt;&gt;"YES",Calculator!$B$38&lt;Calculator!$G$19),"—",ROUND((1+SQRT(((50*POWER(80,POWER(COS(PI()*MOD(Calculator!$B$38/Calculator!$F$19,1)),2))-$C45)^2+(1500*ABS(SIN(2*PI()*MOD(Calculator!$B$38/Calculator!$F$19,1)))*IF(MOD(Calculator!$B$38/Calculator!$F$19,1)&lt;0.5,-1,1))^2)/((50*POWER(80,POWER(COS(PI()*MOD(Calculator!$B$38/Calculator!$F$19,1)),2))+$C45)^2+(1500*ABS(SIN(2*PI()*MOD(Calculator!$B$38/Calculator!$F$19,1)))*IF(MOD(Calculator!$B$38/Calculator!$F$19,1)&lt;0.5,-1,1))^2)))/(1-SQRT(((50*POWER(80,POWER(COS(PI()*MOD(Calculator!$B$38/Calculator!$F$19,1)),2))-$C45)^2+(1500*ABS(SIN(2*PI()*MOD(Calculator!$B$38/Calculator!$F$19,1)))*IF(MOD(Calculator!$B$38/Calculator!$F$19,1)&lt;0.5,-1,1))^2)/((50*POWER(80,POWER(COS(PI()*MOD(Calculator!$B$38/Calculator!$F$19,1)),2))+$C45)^2+(1500*ABS(SIN(2*PI()*MOD(Calculator!$B$38/Calculator!$F$19,1)))*IF(MOD(Calculator!$B$38/Calculator!$F$19,1)&lt;0.5,-1,1))^2))),2))</f>
        <v>—</v>
      </c>
      <c r="FY45" s="253" t="str">
        <f aca="false">IF(OR(Calculator!$E$20&lt;&gt;"YES",Calculator!$B$38&lt;Calculator!$G$20),"—",ROUND((1+SQRT(((50*POWER(80,POWER(COS(PI()*MOD(Calculator!$B$38/Calculator!$F$20,1)),2))-$C45)^2+(1500*ABS(SIN(2*PI()*MOD(Calculator!$B$38/Calculator!$F$20,1)))*IF(MOD(Calculator!$B$38/Calculator!$F$20,1)&lt;0.5,-1,1))^2)/((50*POWER(80,POWER(COS(PI()*MOD(Calculator!$B$38/Calculator!$F$20,1)),2))+$C45)^2+(1500*ABS(SIN(2*PI()*MOD(Calculator!$B$38/Calculator!$F$20,1)))*IF(MOD(Calculator!$B$38/Calculator!$F$20,1)&lt;0.5,-1,1))^2)))/(1-SQRT(((50*POWER(80,POWER(COS(PI()*MOD(Calculator!$B$38/Calculator!$F$20,1)),2))-$C45)^2+(1500*ABS(SIN(2*PI()*MOD(Calculator!$B$38/Calculator!$F$20,1)))*IF(MOD(Calculator!$B$38/Calculator!$F$20,1)&lt;0.5,-1,1))^2)/((50*POWER(80,POWER(COS(PI()*MOD(Calculator!$B$38/Calculator!$F$20,1)),2))+$C45)^2+(1500*ABS(SIN(2*PI()*MOD(Calculator!$B$38/Calculator!$F$20,1)))*IF(MOD(Calculator!$B$38/Calculator!$F$20,1)&lt;0.5,-1,1))^2))),2))</f>
        <v>—</v>
      </c>
      <c r="FZ45" s="253" t="str">
        <f aca="false">IF(OR(Calculator!$E$21&lt;&gt;"YES",Calculator!$B$38&lt;Calculator!$G$21),"—",ROUND((1+SQRT(((50*POWER(80,POWER(COS(PI()*MOD(Calculator!$B$38/Calculator!$F$21,1)),2))-$C45)^2+(1500*ABS(SIN(2*PI()*MOD(Calculator!$B$38/Calculator!$F$21,1)))*IF(MOD(Calculator!$B$38/Calculator!$F$21,1)&lt;0.5,-1,1))^2)/((50*POWER(80,POWER(COS(PI()*MOD(Calculator!$B$38/Calculator!$F$21,1)),2))+$C45)^2+(1500*ABS(SIN(2*PI()*MOD(Calculator!$B$38/Calculator!$F$21,1)))*IF(MOD(Calculator!$B$38/Calculator!$F$21,1)&lt;0.5,-1,1))^2)))/(1-SQRT(((50*POWER(80,POWER(COS(PI()*MOD(Calculator!$B$38/Calculator!$F$21,1)),2))-$C45)^2+(1500*ABS(SIN(2*PI()*MOD(Calculator!$B$38/Calculator!$F$21,1)))*IF(MOD(Calculator!$B$38/Calculator!$F$21,1)&lt;0.5,-1,1))^2)/((50*POWER(80,POWER(COS(PI()*MOD(Calculator!$B$38/Calculator!$F$21,1)),2))+$C45)^2+(1500*ABS(SIN(2*PI()*MOD(Calculator!$B$38/Calculator!$F$21,1)))*IF(MOD(Calculator!$B$38/Calculator!$F$21,1)&lt;0.5,-1,1))^2))),2))</f>
        <v>—</v>
      </c>
      <c r="GA45" s="253" t="str">
        <f aca="false">IF(OR(Calculator!$E$22&lt;&gt;"YES",Calculator!$B$38&lt;Calculator!$G$22),"—",ROUND((1+SQRT(((50*POWER(80,POWER(COS(PI()*MOD(Calculator!$B$38/Calculator!$F$22,1)),2))-$C45)^2+(1500*ABS(SIN(2*PI()*MOD(Calculator!$B$38/Calculator!$F$22,1)))*IF(MOD(Calculator!$B$38/Calculator!$F$22,1)&lt;0.5,-1,1))^2)/((50*POWER(80,POWER(COS(PI()*MOD(Calculator!$B$38/Calculator!$F$22,1)),2))+$C45)^2+(1500*ABS(SIN(2*PI()*MOD(Calculator!$B$38/Calculator!$F$22,1)))*IF(MOD(Calculator!$B$38/Calculator!$F$22,1)&lt;0.5,-1,1))^2)))/(1-SQRT(((50*POWER(80,POWER(COS(PI()*MOD(Calculator!$B$38/Calculator!$F$22,1)),2))-$C45)^2+(1500*ABS(SIN(2*PI()*MOD(Calculator!$B$38/Calculator!$F$22,1)))*IF(MOD(Calculator!$B$38/Calculator!$F$22,1)&lt;0.5,-1,1))^2)/((50*POWER(80,POWER(COS(PI()*MOD(Calculator!$B$38/Calculator!$F$22,1)),2))+$C45)^2+(1500*ABS(SIN(2*PI()*MOD(Calculator!$B$38/Calculator!$F$22,1)))*IF(MOD(Calculator!$B$38/Calculator!$F$22,1)&lt;0.5,-1,1))^2))),2))</f>
        <v>—</v>
      </c>
      <c r="GB45" s="295" t="n">
        <f aca="false">IFERROR(ROUND((IF(ISNUMBER(FQ45),FQ45,0)+IF(ISNUMBER(FR45),FR45,0)+IF(ISNUMBER(FS45),FS45,0)+IF(ISNUMBER(FT45),FT45,0)+IF(ISNUMBER(FU45),FU45,0)+IF(ISNUMBER(FV45),FV45,0)+IF(ISNUMBER(FW45),FW45,0)+IF(ISNUMBER(FX45),FX45,0)+IF(ISNUMBER(FY45),FY45,0)+IF(ISNUMBER(FZ45),FZ45,0)+IF(ISNUMBER(GA45),GA45,0))/(IF(ISNUMBER(FQ45),1,0)+IF(ISNUMBER(FR45),1,0)+IF(ISNUMBER(FS45),1,0)+IF(ISNUMBER(FT45),1,0)+IF(ISNUMBER(FU45),1,0)+IF(ISNUMBER(FV45),1,0)+IF(ISNUMBER(FW45),1,0)+IF(ISNUMBER(FX45),1,0)+IF(ISNUMBER(FY45),1,0)+IF(ISNUMBER(FZ45),1,0)+IF(ISNUMBER(GA45),1,0)),4),"")</f>
        <v>14.285</v>
      </c>
      <c r="GD45" s="253" t="str">
        <f aca="false">IF(OR(Calculator!$E$12&lt;&gt;"YES",Calculator!$B$34&lt;Calculator!$G$12),"—",ROUND((1+SQRT(((50*POWER(80,POWER(COS(PI()*MOD(Calculator!$B$34/Calculator!$F$12,1)),2))+MIN(500,MAX(30,100*EXP(-0.3*'VSWR Calculator'!$C$24)*(1+3*ABS(MOD('VSWR Calculator'!$C$23/Calculator!$F$12/2,1)-0.5))))/'VSWR Calculator'!$C$25)-$C45)^2+(1500*ABS(SIN(2*PI()*MOD(Calculator!$B$34/Calculator!$F$12,1)))*IF(MOD(Calculator!$B$34/Calculator!$F$12,1)&lt;0.5,-1,1))^2)/SQRT(((50*POWER(80,POWER(COS(PI()*MOD(Calculator!$B$34/Calculator!$F$12,1)),2))+MIN(500,MAX(30,100*EXP(-0.3*'VSWR Calculator'!$C$24)*(1+3*ABS(MOD('VSWR Calculator'!$C$23/Calculator!$F$12/2,1)-0.5))))/'VSWR Calculator'!$C$25)+$C45)^2+(1500*ABS(SIN(2*PI()*MOD(Calculator!$B$34/Calculator!$F$12,1)))*IF(MOD(Calculator!$B$34/Calculator!$F$12,1)&lt;0.5,-1,1))^2))/(1-SQRT(((50*POWER(80,POWER(COS(PI()*MOD(Calculator!$B$34/Calculator!$F$12,1)),2))+MIN(500,MAX(30,100*EXP(-0.3*'VSWR Calculator'!$C$24)*(1+3*ABS(MOD('VSWR Calculator'!$C$23/Calculator!$F$12/2,1)-0.5))))/'VSWR Calculator'!$C$25)-$C45)^2+(1500*ABS(SIN(2*PI()*MOD(Calculator!$B$34/Calculator!$F$12,1)))*IF(MOD(Calculator!$B$34/Calculator!$F$12,1)&lt;0.5,-1,1))^2)/SQRT(((50*POWER(80,POWER(COS(PI()*MOD(Calculator!$B$34/Calculator!$F$12,1)),2))+MIN(500,MAX(30,100*EXP(-0.3*'VSWR Calculator'!$C$24)*(1+3*ABS(MOD('VSWR Calculator'!$C$23/Calculator!$F$12/2,1)-0.5))))/'VSWR Calculator'!$C$25)+$C45)^2+(1500*ABS(SIN(2*PI()*MOD(Calculator!$B$34/Calculator!$F$12,1)))*IF(MOD(Calculator!$B$34/Calculator!$F$12,1)&lt;0.5,-1,1))^2)),2))</f>
        <v>—</v>
      </c>
      <c r="GE45" s="253" t="str">
        <f aca="false">IF(OR(Calculator!$E$13&lt;&gt;"YES",Calculator!$B$34&lt;Calculator!$G$13),"—",ROUND((1+SQRT(((50*POWER(80,POWER(COS(PI()*MOD(Calculator!$B$34/Calculator!$F$13,1)),2))+MIN(500,MAX(30,100*EXP(-0.3*'VSWR Calculator'!$C$24)*(1+3*ABS(MOD('VSWR Calculator'!$C$23/Calculator!$F$13/2,1)-0.5))))/'VSWR Calculator'!$C$25)-$C45)^2+(1500*ABS(SIN(2*PI()*MOD(Calculator!$B$34/Calculator!$F$13,1)))*IF(MOD(Calculator!$B$34/Calculator!$F$13,1)&lt;0.5,-1,1))^2)/SQRT(((50*POWER(80,POWER(COS(PI()*MOD(Calculator!$B$34/Calculator!$F$13,1)),2))+MIN(500,MAX(30,100*EXP(-0.3*'VSWR Calculator'!$C$24)*(1+3*ABS(MOD('VSWR Calculator'!$C$23/Calculator!$F$13/2,1)-0.5))))/'VSWR Calculator'!$C$25)+$C45)^2+(1500*ABS(SIN(2*PI()*MOD(Calculator!$B$34/Calculator!$F$13,1)))*IF(MOD(Calculator!$B$34/Calculator!$F$13,1)&lt;0.5,-1,1))^2))/(1-SQRT(((50*POWER(80,POWER(COS(PI()*MOD(Calculator!$B$34/Calculator!$F$13,1)),2))+MIN(500,MAX(30,100*EXP(-0.3*'VSWR Calculator'!$C$24)*(1+3*ABS(MOD('VSWR Calculator'!$C$23/Calculator!$F$13/2,1)-0.5))))/'VSWR Calculator'!$C$25)-$C45)^2+(1500*ABS(SIN(2*PI()*MOD(Calculator!$B$34/Calculator!$F$13,1)))*IF(MOD(Calculator!$B$34/Calculator!$F$13,1)&lt;0.5,-1,1))^2)/SQRT(((50*POWER(80,POWER(COS(PI()*MOD(Calculator!$B$34/Calculator!$F$13,1)),2))+MIN(500,MAX(30,100*EXP(-0.3*'VSWR Calculator'!$C$24)*(1+3*ABS(MOD('VSWR Calculator'!$C$23/Calculator!$F$13/2,1)-0.5))))/'VSWR Calculator'!$C$25)+$C45)^2+(1500*ABS(SIN(2*PI()*MOD(Calculator!$B$34/Calculator!$F$13,1)))*IF(MOD(Calculator!$B$34/Calculator!$F$13,1)&lt;0.5,-1,1))^2)),2))</f>
        <v>—</v>
      </c>
      <c r="GF45" s="253" t="str">
        <f aca="false">IF(OR(Calculator!$E$14&lt;&gt;"YES",Calculator!$B$34&lt;Calculator!$G$14),"—",ROUND((1+SQRT(((50*POWER(80,POWER(COS(PI()*MOD(Calculator!$B$34/Calculator!$F$14,1)),2))+MIN(500,MAX(30,100*EXP(-0.3*'VSWR Calculator'!$C$24)*(1+3*ABS(MOD('VSWR Calculator'!$C$23/Calculator!$F$14/2,1)-0.5))))/'VSWR Calculator'!$C$25)-$C45)^2+(1500*ABS(SIN(2*PI()*MOD(Calculator!$B$34/Calculator!$F$14,1)))*IF(MOD(Calculator!$B$34/Calculator!$F$14,1)&lt;0.5,-1,1))^2)/SQRT(((50*POWER(80,POWER(COS(PI()*MOD(Calculator!$B$34/Calculator!$F$14,1)),2))+MIN(500,MAX(30,100*EXP(-0.3*'VSWR Calculator'!$C$24)*(1+3*ABS(MOD('VSWR Calculator'!$C$23/Calculator!$F$14/2,1)-0.5))))/'VSWR Calculator'!$C$25)+$C45)^2+(1500*ABS(SIN(2*PI()*MOD(Calculator!$B$34/Calculator!$F$14,1)))*IF(MOD(Calculator!$B$34/Calculator!$F$14,1)&lt;0.5,-1,1))^2))/(1-SQRT(((50*POWER(80,POWER(COS(PI()*MOD(Calculator!$B$34/Calculator!$F$14,1)),2))+MIN(500,MAX(30,100*EXP(-0.3*'VSWR Calculator'!$C$24)*(1+3*ABS(MOD('VSWR Calculator'!$C$23/Calculator!$F$14/2,1)-0.5))))/'VSWR Calculator'!$C$25)-$C45)^2+(1500*ABS(SIN(2*PI()*MOD(Calculator!$B$34/Calculator!$F$14,1)))*IF(MOD(Calculator!$B$34/Calculator!$F$14,1)&lt;0.5,-1,1))^2)/SQRT(((50*POWER(80,POWER(COS(PI()*MOD(Calculator!$B$34/Calculator!$F$14,1)),2))+MIN(500,MAX(30,100*EXP(-0.3*'VSWR Calculator'!$C$24)*(1+3*ABS(MOD('VSWR Calculator'!$C$23/Calculator!$F$14/2,1)-0.5))))/'VSWR Calculator'!$C$25)+$C45)^2+(1500*ABS(SIN(2*PI()*MOD(Calculator!$B$34/Calculator!$F$14,1)))*IF(MOD(Calculator!$B$34/Calculator!$F$14,1)&lt;0.5,-1,1))^2)),2))</f>
        <v>—</v>
      </c>
      <c r="GG45" s="253" t="n">
        <f aca="false">IF(OR(Calculator!$E$15&lt;&gt;"YES",Calculator!$B$34&lt;Calculator!$G$15),"—",ROUND((1+SQRT(((50*POWER(80,POWER(COS(PI()*MOD(Calculator!$B$34/Calculator!$F$15,1)),2))+MIN(500,MAX(30,100*EXP(-0.3*'VSWR Calculator'!$C$24)*(1+3*ABS(MOD('VSWR Calculator'!$C$23/Calculator!$F$15/2,1)-0.5))))/'VSWR Calculator'!$C$25)-$C45)^2+(1500*ABS(SIN(2*PI()*MOD(Calculator!$B$34/Calculator!$F$15,1)))*IF(MOD(Calculator!$B$34/Calculator!$F$15,1)&lt;0.5,-1,1))^2)/SQRT(((50*POWER(80,POWER(COS(PI()*MOD(Calculator!$B$34/Calculator!$F$15,1)),2))+MIN(500,MAX(30,100*EXP(-0.3*'VSWR Calculator'!$C$24)*(1+3*ABS(MOD('VSWR Calculator'!$C$23/Calculator!$F$15/2,1)-0.5))))/'VSWR Calculator'!$C$25)+$C45)^2+(1500*ABS(SIN(2*PI()*MOD(Calculator!$B$34/Calculator!$F$15,1)))*IF(MOD(Calculator!$B$34/Calculator!$F$15,1)&lt;0.5,-1,1))^2))/(1-SQRT(((50*POWER(80,POWER(COS(PI()*MOD(Calculator!$B$34/Calculator!$F$15,1)),2))+MIN(500,MAX(30,100*EXP(-0.3*'VSWR Calculator'!$C$24)*(1+3*ABS(MOD('VSWR Calculator'!$C$23/Calculator!$F$15/2,1)-0.5))))/'VSWR Calculator'!$C$25)-$C45)^2+(1500*ABS(SIN(2*PI()*MOD(Calculator!$B$34/Calculator!$F$15,1)))*IF(MOD(Calculator!$B$34/Calculator!$F$15,1)&lt;0.5,-1,1))^2)/SQRT(((50*POWER(80,POWER(COS(PI()*MOD(Calculator!$B$34/Calculator!$F$15,1)),2))+MIN(500,MAX(30,100*EXP(-0.3*'VSWR Calculator'!$C$24)*(1+3*ABS(MOD('VSWR Calculator'!$C$23/Calculator!$F$15/2,1)-0.5))))/'VSWR Calculator'!$C$25)+$C45)^2+(1500*ABS(SIN(2*PI()*MOD(Calculator!$B$34/Calculator!$F$15,1)))*IF(MOD(Calculator!$B$34/Calculator!$F$15,1)&lt;0.5,-1,1))^2)),2))</f>
        <v>19.93</v>
      </c>
      <c r="GH45" s="253" t="str">
        <f aca="false">IF(OR(Calculator!$E$16&lt;&gt;"YES",Calculator!$B$34&lt;Calculator!$G$16),"—",ROUND((1+SQRT(((50*POWER(80,POWER(COS(PI()*MOD(Calculator!$B$34/Calculator!$F$16,1)),2))+MIN(500,MAX(30,100*EXP(-0.3*'VSWR Calculator'!$C$24)*(1+3*ABS(MOD('VSWR Calculator'!$C$23/Calculator!$F$16/2,1)-0.5))))/'VSWR Calculator'!$C$25)-$C45)^2+(1500*ABS(SIN(2*PI()*MOD(Calculator!$B$34/Calculator!$F$16,1)))*IF(MOD(Calculator!$B$34/Calculator!$F$16,1)&lt;0.5,-1,1))^2)/SQRT(((50*POWER(80,POWER(COS(PI()*MOD(Calculator!$B$34/Calculator!$F$16,1)),2))+MIN(500,MAX(30,100*EXP(-0.3*'VSWR Calculator'!$C$24)*(1+3*ABS(MOD('VSWR Calculator'!$C$23/Calculator!$F$16/2,1)-0.5))))/'VSWR Calculator'!$C$25)+$C45)^2+(1500*ABS(SIN(2*PI()*MOD(Calculator!$B$34/Calculator!$F$16,1)))*IF(MOD(Calculator!$B$34/Calculator!$F$16,1)&lt;0.5,-1,1))^2))/(1-SQRT(((50*POWER(80,POWER(COS(PI()*MOD(Calculator!$B$34/Calculator!$F$16,1)),2))+MIN(500,MAX(30,100*EXP(-0.3*'VSWR Calculator'!$C$24)*(1+3*ABS(MOD('VSWR Calculator'!$C$23/Calculator!$F$16/2,1)-0.5))))/'VSWR Calculator'!$C$25)-$C45)^2+(1500*ABS(SIN(2*PI()*MOD(Calculator!$B$34/Calculator!$F$16,1)))*IF(MOD(Calculator!$B$34/Calculator!$F$16,1)&lt;0.5,-1,1))^2)/SQRT(((50*POWER(80,POWER(COS(PI()*MOD(Calculator!$B$34/Calculator!$F$16,1)),2))+MIN(500,MAX(30,100*EXP(-0.3*'VSWR Calculator'!$C$24)*(1+3*ABS(MOD('VSWR Calculator'!$C$23/Calculator!$F$16/2,1)-0.5))))/'VSWR Calculator'!$C$25)+$C45)^2+(1500*ABS(SIN(2*PI()*MOD(Calculator!$B$34/Calculator!$F$16,1)))*IF(MOD(Calculator!$B$34/Calculator!$F$16,1)&lt;0.5,-1,1))^2)),2))</f>
        <v>—</v>
      </c>
      <c r="GI45" s="253" t="n">
        <f aca="false">IF(OR(Calculator!$E$17&lt;&gt;"YES",Calculator!$B$34&lt;Calculator!$G$17),"—",ROUND((1+SQRT(((50*POWER(80,POWER(COS(PI()*MOD(Calculator!$B$34/Calculator!$F$17,1)),2))+MIN(500,MAX(30,100*EXP(-0.3*'VSWR Calculator'!$C$24)*(1+3*ABS(MOD('VSWR Calculator'!$C$23/Calculator!$F$17/2,1)-0.5))))/'VSWR Calculator'!$C$25)-$C45)^2+(1500*ABS(SIN(2*PI()*MOD(Calculator!$B$34/Calculator!$F$17,1)))*IF(MOD(Calculator!$B$34/Calculator!$F$17,1)&lt;0.5,-1,1))^2)/SQRT(((50*POWER(80,POWER(COS(PI()*MOD(Calculator!$B$34/Calculator!$F$17,1)),2))+MIN(500,MAX(30,100*EXP(-0.3*'VSWR Calculator'!$C$24)*(1+3*ABS(MOD('VSWR Calculator'!$C$23/Calculator!$F$17/2,1)-0.5))))/'VSWR Calculator'!$C$25)+$C45)^2+(1500*ABS(SIN(2*PI()*MOD(Calculator!$B$34/Calculator!$F$17,1)))*IF(MOD(Calculator!$B$34/Calculator!$F$17,1)&lt;0.5,-1,1))^2))/(1-SQRT(((50*POWER(80,POWER(COS(PI()*MOD(Calculator!$B$34/Calculator!$F$17,1)),2))+MIN(500,MAX(30,100*EXP(-0.3*'VSWR Calculator'!$C$24)*(1+3*ABS(MOD('VSWR Calculator'!$C$23/Calculator!$F$17/2,1)-0.5))))/'VSWR Calculator'!$C$25)-$C45)^2+(1500*ABS(SIN(2*PI()*MOD(Calculator!$B$34/Calculator!$F$17,1)))*IF(MOD(Calculator!$B$34/Calculator!$F$17,1)&lt;0.5,-1,1))^2)/SQRT(((50*POWER(80,POWER(COS(PI()*MOD(Calculator!$B$34/Calculator!$F$17,1)),2))+MIN(500,MAX(30,100*EXP(-0.3*'VSWR Calculator'!$C$24)*(1+3*ABS(MOD('VSWR Calculator'!$C$23/Calculator!$F$17/2,1)-0.5))))/'VSWR Calculator'!$C$25)+$C45)^2+(1500*ABS(SIN(2*PI()*MOD(Calculator!$B$34/Calculator!$F$17,1)))*IF(MOD(Calculator!$B$34/Calculator!$F$17,1)&lt;0.5,-1,1))^2)),2))</f>
        <v>17.32</v>
      </c>
      <c r="GJ45" s="253" t="str">
        <f aca="false">IF(OR(Calculator!$E$18&lt;&gt;"YES",Calculator!$B$34&lt;Calculator!$G$18),"—",ROUND((1+SQRT(((50*POWER(80,POWER(COS(PI()*MOD(Calculator!$B$34/Calculator!$F$18,1)),2))+MIN(500,MAX(30,100*EXP(-0.3*'VSWR Calculator'!$C$24)*(1+3*ABS(MOD('VSWR Calculator'!$C$23/Calculator!$F$18/2,1)-0.5))))/'VSWR Calculator'!$C$25)-$C45)^2+(1500*ABS(SIN(2*PI()*MOD(Calculator!$B$34/Calculator!$F$18,1)))*IF(MOD(Calculator!$B$34/Calculator!$F$18,1)&lt;0.5,-1,1))^2)/SQRT(((50*POWER(80,POWER(COS(PI()*MOD(Calculator!$B$34/Calculator!$F$18,1)),2))+MIN(500,MAX(30,100*EXP(-0.3*'VSWR Calculator'!$C$24)*(1+3*ABS(MOD('VSWR Calculator'!$C$23/Calculator!$F$18/2,1)-0.5))))/'VSWR Calculator'!$C$25)+$C45)^2+(1500*ABS(SIN(2*PI()*MOD(Calculator!$B$34/Calculator!$F$18,1)))*IF(MOD(Calculator!$B$34/Calculator!$F$18,1)&lt;0.5,-1,1))^2))/(1-SQRT(((50*POWER(80,POWER(COS(PI()*MOD(Calculator!$B$34/Calculator!$F$18,1)),2))+MIN(500,MAX(30,100*EXP(-0.3*'VSWR Calculator'!$C$24)*(1+3*ABS(MOD('VSWR Calculator'!$C$23/Calculator!$F$18/2,1)-0.5))))/'VSWR Calculator'!$C$25)-$C45)^2+(1500*ABS(SIN(2*PI()*MOD(Calculator!$B$34/Calculator!$F$18,1)))*IF(MOD(Calculator!$B$34/Calculator!$F$18,1)&lt;0.5,-1,1))^2)/SQRT(((50*POWER(80,POWER(COS(PI()*MOD(Calculator!$B$34/Calculator!$F$18,1)),2))+MIN(500,MAX(30,100*EXP(-0.3*'VSWR Calculator'!$C$24)*(1+3*ABS(MOD('VSWR Calculator'!$C$23/Calculator!$F$18/2,1)-0.5))))/'VSWR Calculator'!$C$25)+$C45)^2+(1500*ABS(SIN(2*PI()*MOD(Calculator!$B$34/Calculator!$F$18,1)))*IF(MOD(Calculator!$B$34/Calculator!$F$18,1)&lt;0.5,-1,1))^2)),2))</f>
        <v>—</v>
      </c>
      <c r="GK45" s="253" t="str">
        <f aca="false">IF(OR(Calculator!$E$19&lt;&gt;"YES",Calculator!$B$34&lt;Calculator!$G$19),"—",ROUND((1+SQRT(((50*POWER(80,POWER(COS(PI()*MOD(Calculator!$B$34/Calculator!$F$19,1)),2))+MIN(500,MAX(30,100*EXP(-0.3*'VSWR Calculator'!$C$24)*(1+3*ABS(MOD('VSWR Calculator'!$C$23/Calculator!$F$19/2,1)-0.5))))/'VSWR Calculator'!$C$25)-$C45)^2+(1500*ABS(SIN(2*PI()*MOD(Calculator!$B$34/Calculator!$F$19,1)))*IF(MOD(Calculator!$B$34/Calculator!$F$19,1)&lt;0.5,-1,1))^2)/SQRT(((50*POWER(80,POWER(COS(PI()*MOD(Calculator!$B$34/Calculator!$F$19,1)),2))+MIN(500,MAX(30,100*EXP(-0.3*'VSWR Calculator'!$C$24)*(1+3*ABS(MOD('VSWR Calculator'!$C$23/Calculator!$F$19/2,1)-0.5))))/'VSWR Calculator'!$C$25)+$C45)^2+(1500*ABS(SIN(2*PI()*MOD(Calculator!$B$34/Calculator!$F$19,1)))*IF(MOD(Calculator!$B$34/Calculator!$F$19,1)&lt;0.5,-1,1))^2))/(1-SQRT(((50*POWER(80,POWER(COS(PI()*MOD(Calculator!$B$34/Calculator!$F$19,1)),2))+MIN(500,MAX(30,100*EXP(-0.3*'VSWR Calculator'!$C$24)*(1+3*ABS(MOD('VSWR Calculator'!$C$23/Calculator!$F$19/2,1)-0.5))))/'VSWR Calculator'!$C$25)-$C45)^2+(1500*ABS(SIN(2*PI()*MOD(Calculator!$B$34/Calculator!$F$19,1)))*IF(MOD(Calculator!$B$34/Calculator!$F$19,1)&lt;0.5,-1,1))^2)/SQRT(((50*POWER(80,POWER(COS(PI()*MOD(Calculator!$B$34/Calculator!$F$19,1)),2))+MIN(500,MAX(30,100*EXP(-0.3*'VSWR Calculator'!$C$24)*(1+3*ABS(MOD('VSWR Calculator'!$C$23/Calculator!$F$19/2,1)-0.5))))/'VSWR Calculator'!$C$25)+$C45)^2+(1500*ABS(SIN(2*PI()*MOD(Calculator!$B$34/Calculator!$F$19,1)))*IF(MOD(Calculator!$B$34/Calculator!$F$19,1)&lt;0.5,-1,1))^2)),2))</f>
        <v>—</v>
      </c>
      <c r="GL45" s="253" t="str">
        <f aca="false">IF(OR(Calculator!$E$20&lt;&gt;"YES",Calculator!$B$34&lt;Calculator!$G$20),"—",ROUND((1+SQRT(((50*POWER(80,POWER(COS(PI()*MOD(Calculator!$B$34/Calculator!$F$20,1)),2))+MIN(500,MAX(30,100*EXP(-0.3*'VSWR Calculator'!$C$24)*(1+3*ABS(MOD('VSWR Calculator'!$C$23/Calculator!$F$20/2,1)-0.5))))/'VSWR Calculator'!$C$25)-$C45)^2+(1500*ABS(SIN(2*PI()*MOD(Calculator!$B$34/Calculator!$F$20,1)))*IF(MOD(Calculator!$B$34/Calculator!$F$20,1)&lt;0.5,-1,1))^2)/SQRT(((50*POWER(80,POWER(COS(PI()*MOD(Calculator!$B$34/Calculator!$F$20,1)),2))+MIN(500,MAX(30,100*EXP(-0.3*'VSWR Calculator'!$C$24)*(1+3*ABS(MOD('VSWR Calculator'!$C$23/Calculator!$F$20/2,1)-0.5))))/'VSWR Calculator'!$C$25)+$C45)^2+(1500*ABS(SIN(2*PI()*MOD(Calculator!$B$34/Calculator!$F$20,1)))*IF(MOD(Calculator!$B$34/Calculator!$F$20,1)&lt;0.5,-1,1))^2))/(1-SQRT(((50*POWER(80,POWER(COS(PI()*MOD(Calculator!$B$34/Calculator!$F$20,1)),2))+MIN(500,MAX(30,100*EXP(-0.3*'VSWR Calculator'!$C$24)*(1+3*ABS(MOD('VSWR Calculator'!$C$23/Calculator!$F$20/2,1)-0.5))))/'VSWR Calculator'!$C$25)-$C45)^2+(1500*ABS(SIN(2*PI()*MOD(Calculator!$B$34/Calculator!$F$20,1)))*IF(MOD(Calculator!$B$34/Calculator!$F$20,1)&lt;0.5,-1,1))^2)/SQRT(((50*POWER(80,POWER(COS(PI()*MOD(Calculator!$B$34/Calculator!$F$20,1)),2))+MIN(500,MAX(30,100*EXP(-0.3*'VSWR Calculator'!$C$24)*(1+3*ABS(MOD('VSWR Calculator'!$C$23/Calculator!$F$20/2,1)-0.5))))/'VSWR Calculator'!$C$25)+$C45)^2+(1500*ABS(SIN(2*PI()*MOD(Calculator!$B$34/Calculator!$F$20,1)))*IF(MOD(Calculator!$B$34/Calculator!$F$20,1)&lt;0.5,-1,1))^2)),2))</f>
        <v>—</v>
      </c>
      <c r="GM45" s="253" t="str">
        <f aca="false">IF(OR(Calculator!$E$21&lt;&gt;"YES",Calculator!$B$34&lt;Calculator!$G$21),"—",ROUND((1+SQRT(((50*POWER(80,POWER(COS(PI()*MOD(Calculator!$B$34/Calculator!$F$21,1)),2))+MIN(500,MAX(30,100*EXP(-0.3*'VSWR Calculator'!$C$24)*(1+3*ABS(MOD('VSWR Calculator'!$C$23/Calculator!$F$21/2,1)-0.5))))/'VSWR Calculator'!$C$25)-$C45)^2+(1500*ABS(SIN(2*PI()*MOD(Calculator!$B$34/Calculator!$F$21,1)))*IF(MOD(Calculator!$B$34/Calculator!$F$21,1)&lt;0.5,-1,1))^2)/SQRT(((50*POWER(80,POWER(COS(PI()*MOD(Calculator!$B$34/Calculator!$F$21,1)),2))+MIN(500,MAX(30,100*EXP(-0.3*'VSWR Calculator'!$C$24)*(1+3*ABS(MOD('VSWR Calculator'!$C$23/Calculator!$F$21/2,1)-0.5))))/'VSWR Calculator'!$C$25)+$C45)^2+(1500*ABS(SIN(2*PI()*MOD(Calculator!$B$34/Calculator!$F$21,1)))*IF(MOD(Calculator!$B$34/Calculator!$F$21,1)&lt;0.5,-1,1))^2))/(1-SQRT(((50*POWER(80,POWER(COS(PI()*MOD(Calculator!$B$34/Calculator!$F$21,1)),2))+MIN(500,MAX(30,100*EXP(-0.3*'VSWR Calculator'!$C$24)*(1+3*ABS(MOD('VSWR Calculator'!$C$23/Calculator!$F$21/2,1)-0.5))))/'VSWR Calculator'!$C$25)-$C45)^2+(1500*ABS(SIN(2*PI()*MOD(Calculator!$B$34/Calculator!$F$21,1)))*IF(MOD(Calculator!$B$34/Calculator!$F$21,1)&lt;0.5,-1,1))^2)/SQRT(((50*POWER(80,POWER(COS(PI()*MOD(Calculator!$B$34/Calculator!$F$21,1)),2))+MIN(500,MAX(30,100*EXP(-0.3*'VSWR Calculator'!$C$24)*(1+3*ABS(MOD('VSWR Calculator'!$C$23/Calculator!$F$21/2,1)-0.5))))/'VSWR Calculator'!$C$25)+$C45)^2+(1500*ABS(SIN(2*PI()*MOD(Calculator!$B$34/Calculator!$F$21,1)))*IF(MOD(Calculator!$B$34/Calculator!$F$21,1)&lt;0.5,-1,1))^2)),2))</f>
        <v>—</v>
      </c>
      <c r="GN45" s="253" t="str">
        <f aca="false">IF(OR(Calculator!$E$22&lt;&gt;"YES",Calculator!$B$34&lt;Calculator!$G$22),"—",ROUND((1+SQRT(((50*POWER(80,POWER(COS(PI()*MOD(Calculator!$B$34/Calculator!$F$22,1)),2))+MIN(500,MAX(30,100*EXP(-0.3*'VSWR Calculator'!$C$24)*(1+3*ABS(MOD('VSWR Calculator'!$C$23/Calculator!$F$22/2,1)-0.5))))/'VSWR Calculator'!$C$25)-$C45)^2+(1500*ABS(SIN(2*PI()*MOD(Calculator!$B$34/Calculator!$F$22,1)))*IF(MOD(Calculator!$B$34/Calculator!$F$22,1)&lt;0.5,-1,1))^2)/SQRT(((50*POWER(80,POWER(COS(PI()*MOD(Calculator!$B$34/Calculator!$F$22,1)),2))+MIN(500,MAX(30,100*EXP(-0.3*'VSWR Calculator'!$C$24)*(1+3*ABS(MOD('VSWR Calculator'!$C$23/Calculator!$F$22/2,1)-0.5))))/'VSWR Calculator'!$C$25)+$C45)^2+(1500*ABS(SIN(2*PI()*MOD(Calculator!$B$34/Calculator!$F$22,1)))*IF(MOD(Calculator!$B$34/Calculator!$F$22,1)&lt;0.5,-1,1))^2))/(1-SQRT(((50*POWER(80,POWER(COS(PI()*MOD(Calculator!$B$34/Calculator!$F$22,1)),2))+MIN(500,MAX(30,100*EXP(-0.3*'VSWR Calculator'!$C$24)*(1+3*ABS(MOD('VSWR Calculator'!$C$23/Calculator!$F$22/2,1)-0.5))))/'VSWR Calculator'!$C$25)-$C45)^2+(1500*ABS(SIN(2*PI()*MOD(Calculator!$B$34/Calculator!$F$22,1)))*IF(MOD(Calculator!$B$34/Calculator!$F$22,1)&lt;0.5,-1,1))^2)/SQRT(((50*POWER(80,POWER(COS(PI()*MOD(Calculator!$B$34/Calculator!$F$22,1)),2))+MIN(500,MAX(30,100*EXP(-0.3*'VSWR Calculator'!$C$24)*(1+3*ABS(MOD('VSWR Calculator'!$C$23/Calculator!$F$22/2,1)-0.5))))/'VSWR Calculator'!$C$25)+$C45)^2+(1500*ABS(SIN(2*PI()*MOD(Calculator!$B$34/Calculator!$F$22,1)))*IF(MOD(Calculator!$B$34/Calculator!$F$22,1)&lt;0.5,-1,1))^2)),2))</f>
        <v>—</v>
      </c>
      <c r="GO45" s="253" t="n">
        <f aca="false">IFERROR(ROUND((IF(ISNUMBER(GD45),GD45,0)+IF(ISNUMBER(GE45),GE45,0)+IF(ISNUMBER(GF45),GF45,0)+IF(ISNUMBER(GG45),GG45,0)+IF(ISNUMBER(GH45),GH45,0)+IF(ISNUMBER(GI45),GI45,0)+IF(ISNUMBER(GJ45),GJ45,0)+IF(ISNUMBER(GK45),GK45,0)+IF(ISNUMBER(GL45),GL45,0)+IF(ISNUMBER(GM45),GM45,0)+IF(ISNUMBER(GN45),GN45,0))/(IF(ISNUMBER(GD45),1,0)+IF(ISNUMBER(GE45),1,0)+IF(ISNUMBER(GF45),1,0)+IF(ISNUMBER(GG45),1,0)+IF(ISNUMBER(GH45),1,0)+IF(ISNUMBER(GI45),1,0)+IF(ISNUMBER(GJ45),1,0)+IF(ISNUMBER(GK45),1,0)+IF(ISNUMBER(GL45),1,0)+IF(ISNUMBER(GM45),1,0)+IF(ISNUMBER(GN45),1,0)),4),"")</f>
        <v>18.625</v>
      </c>
      <c r="GP45" s="253" t="str">
        <f aca="false">IF(OR(Calculator!$E$12&lt;&gt;"YES",Calculator!$B$35&lt;Calculator!$G$12),"—",ROUND((1+SQRT(((50*POWER(80,POWER(COS(PI()*MOD(Calculator!$B$35/Calculator!$F$12,1)),2))+MIN(500,MAX(30,100*EXP(-0.3*'VSWR Calculator'!$C$24)*(1+3*ABS(MOD('VSWR Calculator'!$C$23/Calculator!$F$12/2,1)-0.5))))/'VSWR Calculator'!$C$25)-$C45)^2+(1500*ABS(SIN(2*PI()*MOD(Calculator!$B$35/Calculator!$F$12,1)))*IF(MOD(Calculator!$B$35/Calculator!$F$12,1)&lt;0.5,-1,1))^2)/SQRT(((50*POWER(80,POWER(COS(PI()*MOD(Calculator!$B$35/Calculator!$F$12,1)),2))+MIN(500,MAX(30,100*EXP(-0.3*'VSWR Calculator'!$C$24)*(1+3*ABS(MOD('VSWR Calculator'!$C$23/Calculator!$F$12/2,1)-0.5))))/'VSWR Calculator'!$C$25)+$C45)^2+(1500*ABS(SIN(2*PI()*MOD(Calculator!$B$35/Calculator!$F$12,1)))*IF(MOD(Calculator!$B$35/Calculator!$F$12,1)&lt;0.5,-1,1))^2))/(1-SQRT(((50*POWER(80,POWER(COS(PI()*MOD(Calculator!$B$35/Calculator!$F$12,1)),2))+MIN(500,MAX(30,100*EXP(-0.3*'VSWR Calculator'!$C$24)*(1+3*ABS(MOD('VSWR Calculator'!$C$23/Calculator!$F$12/2,1)-0.5))))/'VSWR Calculator'!$C$25)-$C45)^2+(1500*ABS(SIN(2*PI()*MOD(Calculator!$B$35/Calculator!$F$12,1)))*IF(MOD(Calculator!$B$35/Calculator!$F$12,1)&lt;0.5,-1,1))^2)/SQRT(((50*POWER(80,POWER(COS(PI()*MOD(Calculator!$B$35/Calculator!$F$12,1)),2))+MIN(500,MAX(30,100*EXP(-0.3*'VSWR Calculator'!$C$24)*(1+3*ABS(MOD('VSWR Calculator'!$C$23/Calculator!$F$12/2,1)-0.5))))/'VSWR Calculator'!$C$25)+$C45)^2+(1500*ABS(SIN(2*PI()*MOD(Calculator!$B$35/Calculator!$F$12,1)))*IF(MOD(Calculator!$B$35/Calculator!$F$12,1)&lt;0.5,-1,1))^2)),2))</f>
        <v>—</v>
      </c>
      <c r="GQ45" s="253" t="str">
        <f aca="false">IF(OR(Calculator!$E$13&lt;&gt;"YES",Calculator!$B$35&lt;Calculator!$G$13),"—",ROUND((1+SQRT(((50*POWER(80,POWER(COS(PI()*MOD(Calculator!$B$35/Calculator!$F$13,1)),2))+MIN(500,MAX(30,100*EXP(-0.3*'VSWR Calculator'!$C$24)*(1+3*ABS(MOD('VSWR Calculator'!$C$23/Calculator!$F$13/2,1)-0.5))))/'VSWR Calculator'!$C$25)-$C45)^2+(1500*ABS(SIN(2*PI()*MOD(Calculator!$B$35/Calculator!$F$13,1)))*IF(MOD(Calculator!$B$35/Calculator!$F$13,1)&lt;0.5,-1,1))^2)/SQRT(((50*POWER(80,POWER(COS(PI()*MOD(Calculator!$B$35/Calculator!$F$13,1)),2))+MIN(500,MAX(30,100*EXP(-0.3*'VSWR Calculator'!$C$24)*(1+3*ABS(MOD('VSWR Calculator'!$C$23/Calculator!$F$13/2,1)-0.5))))/'VSWR Calculator'!$C$25)+$C45)^2+(1500*ABS(SIN(2*PI()*MOD(Calculator!$B$35/Calculator!$F$13,1)))*IF(MOD(Calculator!$B$35/Calculator!$F$13,1)&lt;0.5,-1,1))^2))/(1-SQRT(((50*POWER(80,POWER(COS(PI()*MOD(Calculator!$B$35/Calculator!$F$13,1)),2))+MIN(500,MAX(30,100*EXP(-0.3*'VSWR Calculator'!$C$24)*(1+3*ABS(MOD('VSWR Calculator'!$C$23/Calculator!$F$13/2,1)-0.5))))/'VSWR Calculator'!$C$25)-$C45)^2+(1500*ABS(SIN(2*PI()*MOD(Calculator!$B$35/Calculator!$F$13,1)))*IF(MOD(Calculator!$B$35/Calculator!$F$13,1)&lt;0.5,-1,1))^2)/SQRT(((50*POWER(80,POWER(COS(PI()*MOD(Calculator!$B$35/Calculator!$F$13,1)),2))+MIN(500,MAX(30,100*EXP(-0.3*'VSWR Calculator'!$C$24)*(1+3*ABS(MOD('VSWR Calculator'!$C$23/Calculator!$F$13/2,1)-0.5))))/'VSWR Calculator'!$C$25)+$C45)^2+(1500*ABS(SIN(2*PI()*MOD(Calculator!$B$35/Calculator!$F$13,1)))*IF(MOD(Calculator!$B$35/Calculator!$F$13,1)&lt;0.5,-1,1))^2)),2))</f>
        <v>—</v>
      </c>
      <c r="GR45" s="253" t="str">
        <f aca="false">IF(OR(Calculator!$E$14&lt;&gt;"YES",Calculator!$B$35&lt;Calculator!$G$14),"—",ROUND((1+SQRT(((50*POWER(80,POWER(COS(PI()*MOD(Calculator!$B$35/Calculator!$F$14,1)),2))+MIN(500,MAX(30,100*EXP(-0.3*'VSWR Calculator'!$C$24)*(1+3*ABS(MOD('VSWR Calculator'!$C$23/Calculator!$F$14/2,1)-0.5))))/'VSWR Calculator'!$C$25)-$C45)^2+(1500*ABS(SIN(2*PI()*MOD(Calculator!$B$35/Calculator!$F$14,1)))*IF(MOD(Calculator!$B$35/Calculator!$F$14,1)&lt;0.5,-1,1))^2)/SQRT(((50*POWER(80,POWER(COS(PI()*MOD(Calculator!$B$35/Calculator!$F$14,1)),2))+MIN(500,MAX(30,100*EXP(-0.3*'VSWR Calculator'!$C$24)*(1+3*ABS(MOD('VSWR Calculator'!$C$23/Calculator!$F$14/2,1)-0.5))))/'VSWR Calculator'!$C$25)+$C45)^2+(1500*ABS(SIN(2*PI()*MOD(Calculator!$B$35/Calculator!$F$14,1)))*IF(MOD(Calculator!$B$35/Calculator!$F$14,1)&lt;0.5,-1,1))^2))/(1-SQRT(((50*POWER(80,POWER(COS(PI()*MOD(Calculator!$B$35/Calculator!$F$14,1)),2))+MIN(500,MAX(30,100*EXP(-0.3*'VSWR Calculator'!$C$24)*(1+3*ABS(MOD('VSWR Calculator'!$C$23/Calculator!$F$14/2,1)-0.5))))/'VSWR Calculator'!$C$25)-$C45)^2+(1500*ABS(SIN(2*PI()*MOD(Calculator!$B$35/Calculator!$F$14,1)))*IF(MOD(Calculator!$B$35/Calculator!$F$14,1)&lt;0.5,-1,1))^2)/SQRT(((50*POWER(80,POWER(COS(PI()*MOD(Calculator!$B$35/Calculator!$F$14,1)),2))+MIN(500,MAX(30,100*EXP(-0.3*'VSWR Calculator'!$C$24)*(1+3*ABS(MOD('VSWR Calculator'!$C$23/Calculator!$F$14/2,1)-0.5))))/'VSWR Calculator'!$C$25)+$C45)^2+(1500*ABS(SIN(2*PI()*MOD(Calculator!$B$35/Calculator!$F$14,1)))*IF(MOD(Calculator!$B$35/Calculator!$F$14,1)&lt;0.5,-1,1))^2)),2))</f>
        <v>—</v>
      </c>
      <c r="GS45" s="253" t="n">
        <f aca="false">IF(OR(Calculator!$E$15&lt;&gt;"YES",Calculator!$B$35&lt;Calculator!$G$15),"—",ROUND((1+SQRT(((50*POWER(80,POWER(COS(PI()*MOD(Calculator!$B$35/Calculator!$F$15,1)),2))+MIN(500,MAX(30,100*EXP(-0.3*'VSWR Calculator'!$C$24)*(1+3*ABS(MOD('VSWR Calculator'!$C$23/Calculator!$F$15/2,1)-0.5))))/'VSWR Calculator'!$C$25)-$C45)^2+(1500*ABS(SIN(2*PI()*MOD(Calculator!$B$35/Calculator!$F$15,1)))*IF(MOD(Calculator!$B$35/Calculator!$F$15,1)&lt;0.5,-1,1))^2)/SQRT(((50*POWER(80,POWER(COS(PI()*MOD(Calculator!$B$35/Calculator!$F$15,1)),2))+MIN(500,MAX(30,100*EXP(-0.3*'VSWR Calculator'!$C$24)*(1+3*ABS(MOD('VSWR Calculator'!$C$23/Calculator!$F$15/2,1)-0.5))))/'VSWR Calculator'!$C$25)+$C45)^2+(1500*ABS(SIN(2*PI()*MOD(Calculator!$B$35/Calculator!$F$15,1)))*IF(MOD(Calculator!$B$35/Calculator!$F$15,1)&lt;0.5,-1,1))^2))/(1-SQRT(((50*POWER(80,POWER(COS(PI()*MOD(Calculator!$B$35/Calculator!$F$15,1)),2))+MIN(500,MAX(30,100*EXP(-0.3*'VSWR Calculator'!$C$24)*(1+3*ABS(MOD('VSWR Calculator'!$C$23/Calculator!$F$15/2,1)-0.5))))/'VSWR Calculator'!$C$25)-$C45)^2+(1500*ABS(SIN(2*PI()*MOD(Calculator!$B$35/Calculator!$F$15,1)))*IF(MOD(Calculator!$B$35/Calculator!$F$15,1)&lt;0.5,-1,1))^2)/SQRT(((50*POWER(80,POWER(COS(PI()*MOD(Calculator!$B$35/Calculator!$F$15,1)),2))+MIN(500,MAX(30,100*EXP(-0.3*'VSWR Calculator'!$C$24)*(1+3*ABS(MOD('VSWR Calculator'!$C$23/Calculator!$F$15/2,1)-0.5))))/'VSWR Calculator'!$C$25)+$C45)^2+(1500*ABS(SIN(2*PI()*MOD(Calculator!$B$35/Calculator!$F$15,1)))*IF(MOD(Calculator!$B$35/Calculator!$F$15,1)&lt;0.5,-1,1))^2)),2))</f>
        <v>4.85</v>
      </c>
      <c r="GT45" s="253" t="str">
        <f aca="false">IF(OR(Calculator!$E$16&lt;&gt;"YES",Calculator!$B$35&lt;Calculator!$G$16),"—",ROUND((1+SQRT(((50*POWER(80,POWER(COS(PI()*MOD(Calculator!$B$35/Calculator!$F$16,1)),2))+MIN(500,MAX(30,100*EXP(-0.3*'VSWR Calculator'!$C$24)*(1+3*ABS(MOD('VSWR Calculator'!$C$23/Calculator!$F$16/2,1)-0.5))))/'VSWR Calculator'!$C$25)-$C45)^2+(1500*ABS(SIN(2*PI()*MOD(Calculator!$B$35/Calculator!$F$16,1)))*IF(MOD(Calculator!$B$35/Calculator!$F$16,1)&lt;0.5,-1,1))^2)/SQRT(((50*POWER(80,POWER(COS(PI()*MOD(Calculator!$B$35/Calculator!$F$16,1)),2))+MIN(500,MAX(30,100*EXP(-0.3*'VSWR Calculator'!$C$24)*(1+3*ABS(MOD('VSWR Calculator'!$C$23/Calculator!$F$16/2,1)-0.5))))/'VSWR Calculator'!$C$25)+$C45)^2+(1500*ABS(SIN(2*PI()*MOD(Calculator!$B$35/Calculator!$F$16,1)))*IF(MOD(Calculator!$B$35/Calculator!$F$16,1)&lt;0.5,-1,1))^2))/(1-SQRT(((50*POWER(80,POWER(COS(PI()*MOD(Calculator!$B$35/Calculator!$F$16,1)),2))+MIN(500,MAX(30,100*EXP(-0.3*'VSWR Calculator'!$C$24)*(1+3*ABS(MOD('VSWR Calculator'!$C$23/Calculator!$F$16/2,1)-0.5))))/'VSWR Calculator'!$C$25)-$C45)^2+(1500*ABS(SIN(2*PI()*MOD(Calculator!$B$35/Calculator!$F$16,1)))*IF(MOD(Calculator!$B$35/Calculator!$F$16,1)&lt;0.5,-1,1))^2)/SQRT(((50*POWER(80,POWER(COS(PI()*MOD(Calculator!$B$35/Calculator!$F$16,1)),2))+MIN(500,MAX(30,100*EXP(-0.3*'VSWR Calculator'!$C$24)*(1+3*ABS(MOD('VSWR Calculator'!$C$23/Calculator!$F$16/2,1)-0.5))))/'VSWR Calculator'!$C$25)+$C45)^2+(1500*ABS(SIN(2*PI()*MOD(Calculator!$B$35/Calculator!$F$16,1)))*IF(MOD(Calculator!$B$35/Calculator!$F$16,1)&lt;0.5,-1,1))^2)),2))</f>
        <v>—</v>
      </c>
      <c r="GU45" s="253" t="n">
        <f aca="false">IF(OR(Calculator!$E$17&lt;&gt;"YES",Calculator!$B$35&lt;Calculator!$G$17),"—",ROUND((1+SQRT(((50*POWER(80,POWER(COS(PI()*MOD(Calculator!$B$35/Calculator!$F$17,1)),2))+MIN(500,MAX(30,100*EXP(-0.3*'VSWR Calculator'!$C$24)*(1+3*ABS(MOD('VSWR Calculator'!$C$23/Calculator!$F$17/2,1)-0.5))))/'VSWR Calculator'!$C$25)-$C45)^2+(1500*ABS(SIN(2*PI()*MOD(Calculator!$B$35/Calculator!$F$17,1)))*IF(MOD(Calculator!$B$35/Calculator!$F$17,1)&lt;0.5,-1,1))^2)/SQRT(((50*POWER(80,POWER(COS(PI()*MOD(Calculator!$B$35/Calculator!$F$17,1)),2))+MIN(500,MAX(30,100*EXP(-0.3*'VSWR Calculator'!$C$24)*(1+3*ABS(MOD('VSWR Calculator'!$C$23/Calculator!$F$17/2,1)-0.5))))/'VSWR Calculator'!$C$25)+$C45)^2+(1500*ABS(SIN(2*PI()*MOD(Calculator!$B$35/Calculator!$F$17,1)))*IF(MOD(Calculator!$B$35/Calculator!$F$17,1)&lt;0.5,-1,1))^2))/(1-SQRT(((50*POWER(80,POWER(COS(PI()*MOD(Calculator!$B$35/Calculator!$F$17,1)),2))+MIN(500,MAX(30,100*EXP(-0.3*'VSWR Calculator'!$C$24)*(1+3*ABS(MOD('VSWR Calculator'!$C$23/Calculator!$F$17/2,1)-0.5))))/'VSWR Calculator'!$C$25)-$C45)^2+(1500*ABS(SIN(2*PI()*MOD(Calculator!$B$35/Calculator!$F$17,1)))*IF(MOD(Calculator!$B$35/Calculator!$F$17,1)&lt;0.5,-1,1))^2)/SQRT(((50*POWER(80,POWER(COS(PI()*MOD(Calculator!$B$35/Calculator!$F$17,1)),2))+MIN(500,MAX(30,100*EXP(-0.3*'VSWR Calculator'!$C$24)*(1+3*ABS(MOD('VSWR Calculator'!$C$23/Calculator!$F$17/2,1)-0.5))))/'VSWR Calculator'!$C$25)+$C45)^2+(1500*ABS(SIN(2*PI()*MOD(Calculator!$B$35/Calculator!$F$17,1)))*IF(MOD(Calculator!$B$35/Calculator!$F$17,1)&lt;0.5,-1,1))^2)),2))</f>
        <v>20.79</v>
      </c>
      <c r="GV45" s="253" t="str">
        <f aca="false">IF(OR(Calculator!$E$18&lt;&gt;"YES",Calculator!$B$35&lt;Calculator!$G$18),"—",ROUND((1+SQRT(((50*POWER(80,POWER(COS(PI()*MOD(Calculator!$B$35/Calculator!$F$18,1)),2))+MIN(500,MAX(30,100*EXP(-0.3*'VSWR Calculator'!$C$24)*(1+3*ABS(MOD('VSWR Calculator'!$C$23/Calculator!$F$18/2,1)-0.5))))/'VSWR Calculator'!$C$25)-$C45)^2+(1500*ABS(SIN(2*PI()*MOD(Calculator!$B$35/Calculator!$F$18,1)))*IF(MOD(Calculator!$B$35/Calculator!$F$18,1)&lt;0.5,-1,1))^2)/SQRT(((50*POWER(80,POWER(COS(PI()*MOD(Calculator!$B$35/Calculator!$F$18,1)),2))+MIN(500,MAX(30,100*EXP(-0.3*'VSWR Calculator'!$C$24)*(1+3*ABS(MOD('VSWR Calculator'!$C$23/Calculator!$F$18/2,1)-0.5))))/'VSWR Calculator'!$C$25)+$C45)^2+(1500*ABS(SIN(2*PI()*MOD(Calculator!$B$35/Calculator!$F$18,1)))*IF(MOD(Calculator!$B$35/Calculator!$F$18,1)&lt;0.5,-1,1))^2))/(1-SQRT(((50*POWER(80,POWER(COS(PI()*MOD(Calculator!$B$35/Calculator!$F$18,1)),2))+MIN(500,MAX(30,100*EXP(-0.3*'VSWR Calculator'!$C$24)*(1+3*ABS(MOD('VSWR Calculator'!$C$23/Calculator!$F$18/2,1)-0.5))))/'VSWR Calculator'!$C$25)-$C45)^2+(1500*ABS(SIN(2*PI()*MOD(Calculator!$B$35/Calculator!$F$18,1)))*IF(MOD(Calculator!$B$35/Calculator!$F$18,1)&lt;0.5,-1,1))^2)/SQRT(((50*POWER(80,POWER(COS(PI()*MOD(Calculator!$B$35/Calculator!$F$18,1)),2))+MIN(500,MAX(30,100*EXP(-0.3*'VSWR Calculator'!$C$24)*(1+3*ABS(MOD('VSWR Calculator'!$C$23/Calculator!$F$18/2,1)-0.5))))/'VSWR Calculator'!$C$25)+$C45)^2+(1500*ABS(SIN(2*PI()*MOD(Calculator!$B$35/Calculator!$F$18,1)))*IF(MOD(Calculator!$B$35/Calculator!$F$18,1)&lt;0.5,-1,1))^2)),2))</f>
        <v>—</v>
      </c>
      <c r="GW45" s="253" t="str">
        <f aca="false">IF(OR(Calculator!$E$19&lt;&gt;"YES",Calculator!$B$35&lt;Calculator!$G$19),"—",ROUND((1+SQRT(((50*POWER(80,POWER(COS(PI()*MOD(Calculator!$B$35/Calculator!$F$19,1)),2))+MIN(500,MAX(30,100*EXP(-0.3*'VSWR Calculator'!$C$24)*(1+3*ABS(MOD('VSWR Calculator'!$C$23/Calculator!$F$19/2,1)-0.5))))/'VSWR Calculator'!$C$25)-$C45)^2+(1500*ABS(SIN(2*PI()*MOD(Calculator!$B$35/Calculator!$F$19,1)))*IF(MOD(Calculator!$B$35/Calculator!$F$19,1)&lt;0.5,-1,1))^2)/SQRT(((50*POWER(80,POWER(COS(PI()*MOD(Calculator!$B$35/Calculator!$F$19,1)),2))+MIN(500,MAX(30,100*EXP(-0.3*'VSWR Calculator'!$C$24)*(1+3*ABS(MOD('VSWR Calculator'!$C$23/Calculator!$F$19/2,1)-0.5))))/'VSWR Calculator'!$C$25)+$C45)^2+(1500*ABS(SIN(2*PI()*MOD(Calculator!$B$35/Calculator!$F$19,1)))*IF(MOD(Calculator!$B$35/Calculator!$F$19,1)&lt;0.5,-1,1))^2))/(1-SQRT(((50*POWER(80,POWER(COS(PI()*MOD(Calculator!$B$35/Calculator!$F$19,1)),2))+MIN(500,MAX(30,100*EXP(-0.3*'VSWR Calculator'!$C$24)*(1+3*ABS(MOD('VSWR Calculator'!$C$23/Calculator!$F$19/2,1)-0.5))))/'VSWR Calculator'!$C$25)-$C45)^2+(1500*ABS(SIN(2*PI()*MOD(Calculator!$B$35/Calculator!$F$19,1)))*IF(MOD(Calculator!$B$35/Calculator!$F$19,1)&lt;0.5,-1,1))^2)/SQRT(((50*POWER(80,POWER(COS(PI()*MOD(Calculator!$B$35/Calculator!$F$19,1)),2))+MIN(500,MAX(30,100*EXP(-0.3*'VSWR Calculator'!$C$24)*(1+3*ABS(MOD('VSWR Calculator'!$C$23/Calculator!$F$19/2,1)-0.5))))/'VSWR Calculator'!$C$25)+$C45)^2+(1500*ABS(SIN(2*PI()*MOD(Calculator!$B$35/Calculator!$F$19,1)))*IF(MOD(Calculator!$B$35/Calculator!$F$19,1)&lt;0.5,-1,1))^2)),2))</f>
        <v>—</v>
      </c>
      <c r="GX45" s="253" t="str">
        <f aca="false">IF(OR(Calculator!$E$20&lt;&gt;"YES",Calculator!$B$35&lt;Calculator!$G$20),"—",ROUND((1+SQRT(((50*POWER(80,POWER(COS(PI()*MOD(Calculator!$B$35/Calculator!$F$20,1)),2))+MIN(500,MAX(30,100*EXP(-0.3*'VSWR Calculator'!$C$24)*(1+3*ABS(MOD('VSWR Calculator'!$C$23/Calculator!$F$20/2,1)-0.5))))/'VSWR Calculator'!$C$25)-$C45)^2+(1500*ABS(SIN(2*PI()*MOD(Calculator!$B$35/Calculator!$F$20,1)))*IF(MOD(Calculator!$B$35/Calculator!$F$20,1)&lt;0.5,-1,1))^2)/SQRT(((50*POWER(80,POWER(COS(PI()*MOD(Calculator!$B$35/Calculator!$F$20,1)),2))+MIN(500,MAX(30,100*EXP(-0.3*'VSWR Calculator'!$C$24)*(1+3*ABS(MOD('VSWR Calculator'!$C$23/Calculator!$F$20/2,1)-0.5))))/'VSWR Calculator'!$C$25)+$C45)^2+(1500*ABS(SIN(2*PI()*MOD(Calculator!$B$35/Calculator!$F$20,1)))*IF(MOD(Calculator!$B$35/Calculator!$F$20,1)&lt;0.5,-1,1))^2))/(1-SQRT(((50*POWER(80,POWER(COS(PI()*MOD(Calculator!$B$35/Calculator!$F$20,1)),2))+MIN(500,MAX(30,100*EXP(-0.3*'VSWR Calculator'!$C$24)*(1+3*ABS(MOD('VSWR Calculator'!$C$23/Calculator!$F$20/2,1)-0.5))))/'VSWR Calculator'!$C$25)-$C45)^2+(1500*ABS(SIN(2*PI()*MOD(Calculator!$B$35/Calculator!$F$20,1)))*IF(MOD(Calculator!$B$35/Calculator!$F$20,1)&lt;0.5,-1,1))^2)/SQRT(((50*POWER(80,POWER(COS(PI()*MOD(Calculator!$B$35/Calculator!$F$20,1)),2))+MIN(500,MAX(30,100*EXP(-0.3*'VSWR Calculator'!$C$24)*(1+3*ABS(MOD('VSWR Calculator'!$C$23/Calculator!$F$20/2,1)-0.5))))/'VSWR Calculator'!$C$25)+$C45)^2+(1500*ABS(SIN(2*PI()*MOD(Calculator!$B$35/Calculator!$F$20,1)))*IF(MOD(Calculator!$B$35/Calculator!$F$20,1)&lt;0.5,-1,1))^2)),2))</f>
        <v>—</v>
      </c>
      <c r="GY45" s="253" t="str">
        <f aca="false">IF(OR(Calculator!$E$21&lt;&gt;"YES",Calculator!$B$35&lt;Calculator!$G$21),"—",ROUND((1+SQRT(((50*POWER(80,POWER(COS(PI()*MOD(Calculator!$B$35/Calculator!$F$21,1)),2))+MIN(500,MAX(30,100*EXP(-0.3*'VSWR Calculator'!$C$24)*(1+3*ABS(MOD('VSWR Calculator'!$C$23/Calculator!$F$21/2,1)-0.5))))/'VSWR Calculator'!$C$25)-$C45)^2+(1500*ABS(SIN(2*PI()*MOD(Calculator!$B$35/Calculator!$F$21,1)))*IF(MOD(Calculator!$B$35/Calculator!$F$21,1)&lt;0.5,-1,1))^2)/SQRT(((50*POWER(80,POWER(COS(PI()*MOD(Calculator!$B$35/Calculator!$F$21,1)),2))+MIN(500,MAX(30,100*EXP(-0.3*'VSWR Calculator'!$C$24)*(1+3*ABS(MOD('VSWR Calculator'!$C$23/Calculator!$F$21/2,1)-0.5))))/'VSWR Calculator'!$C$25)+$C45)^2+(1500*ABS(SIN(2*PI()*MOD(Calculator!$B$35/Calculator!$F$21,1)))*IF(MOD(Calculator!$B$35/Calculator!$F$21,1)&lt;0.5,-1,1))^2))/(1-SQRT(((50*POWER(80,POWER(COS(PI()*MOD(Calculator!$B$35/Calculator!$F$21,1)),2))+MIN(500,MAX(30,100*EXP(-0.3*'VSWR Calculator'!$C$24)*(1+3*ABS(MOD('VSWR Calculator'!$C$23/Calculator!$F$21/2,1)-0.5))))/'VSWR Calculator'!$C$25)-$C45)^2+(1500*ABS(SIN(2*PI()*MOD(Calculator!$B$35/Calculator!$F$21,1)))*IF(MOD(Calculator!$B$35/Calculator!$F$21,1)&lt;0.5,-1,1))^2)/SQRT(((50*POWER(80,POWER(COS(PI()*MOD(Calculator!$B$35/Calculator!$F$21,1)),2))+MIN(500,MAX(30,100*EXP(-0.3*'VSWR Calculator'!$C$24)*(1+3*ABS(MOD('VSWR Calculator'!$C$23/Calculator!$F$21/2,1)-0.5))))/'VSWR Calculator'!$C$25)+$C45)^2+(1500*ABS(SIN(2*PI()*MOD(Calculator!$B$35/Calculator!$F$21,1)))*IF(MOD(Calculator!$B$35/Calculator!$F$21,1)&lt;0.5,-1,1))^2)),2))</f>
        <v>—</v>
      </c>
      <c r="GZ45" s="253" t="str">
        <f aca="false">IF(OR(Calculator!$E$22&lt;&gt;"YES",Calculator!$B$35&lt;Calculator!$G$22),"—",ROUND((1+SQRT(((50*POWER(80,POWER(COS(PI()*MOD(Calculator!$B$35/Calculator!$F$22,1)),2))+MIN(500,MAX(30,100*EXP(-0.3*'VSWR Calculator'!$C$24)*(1+3*ABS(MOD('VSWR Calculator'!$C$23/Calculator!$F$22/2,1)-0.5))))/'VSWR Calculator'!$C$25)-$C45)^2+(1500*ABS(SIN(2*PI()*MOD(Calculator!$B$35/Calculator!$F$22,1)))*IF(MOD(Calculator!$B$35/Calculator!$F$22,1)&lt;0.5,-1,1))^2)/SQRT(((50*POWER(80,POWER(COS(PI()*MOD(Calculator!$B$35/Calculator!$F$22,1)),2))+MIN(500,MAX(30,100*EXP(-0.3*'VSWR Calculator'!$C$24)*(1+3*ABS(MOD('VSWR Calculator'!$C$23/Calculator!$F$22/2,1)-0.5))))/'VSWR Calculator'!$C$25)+$C45)^2+(1500*ABS(SIN(2*PI()*MOD(Calculator!$B$35/Calculator!$F$22,1)))*IF(MOD(Calculator!$B$35/Calculator!$F$22,1)&lt;0.5,-1,1))^2))/(1-SQRT(((50*POWER(80,POWER(COS(PI()*MOD(Calculator!$B$35/Calculator!$F$22,1)),2))+MIN(500,MAX(30,100*EXP(-0.3*'VSWR Calculator'!$C$24)*(1+3*ABS(MOD('VSWR Calculator'!$C$23/Calculator!$F$22/2,1)-0.5))))/'VSWR Calculator'!$C$25)-$C45)^2+(1500*ABS(SIN(2*PI()*MOD(Calculator!$B$35/Calculator!$F$22,1)))*IF(MOD(Calculator!$B$35/Calculator!$F$22,1)&lt;0.5,-1,1))^2)/SQRT(((50*POWER(80,POWER(COS(PI()*MOD(Calculator!$B$35/Calculator!$F$22,1)),2))+MIN(500,MAX(30,100*EXP(-0.3*'VSWR Calculator'!$C$24)*(1+3*ABS(MOD('VSWR Calculator'!$C$23/Calculator!$F$22/2,1)-0.5))))/'VSWR Calculator'!$C$25)+$C45)^2+(1500*ABS(SIN(2*PI()*MOD(Calculator!$B$35/Calculator!$F$22,1)))*IF(MOD(Calculator!$B$35/Calculator!$F$22,1)&lt;0.5,-1,1))^2)),2))</f>
        <v>—</v>
      </c>
      <c r="HA45" s="253" t="n">
        <f aca="false">IFERROR(ROUND((IF(ISNUMBER(GP45),GP45,0)+IF(ISNUMBER(GQ45),GQ45,0)+IF(ISNUMBER(GR45),GR45,0)+IF(ISNUMBER(GS45),GS45,0)+IF(ISNUMBER(GT45),GT45,0)+IF(ISNUMBER(GU45),GU45,0)+IF(ISNUMBER(GV45),GV45,0)+IF(ISNUMBER(GW45),GW45,0)+IF(ISNUMBER(GX45),GX45,0)+IF(ISNUMBER(GY45),GY45,0)+IF(ISNUMBER(GZ45),GZ45,0))/(IF(ISNUMBER(GP45),1,0)+IF(ISNUMBER(GQ45),1,0)+IF(ISNUMBER(GR45),1,0)+IF(ISNUMBER(GS45),1,0)+IF(ISNUMBER(GT45),1,0)+IF(ISNUMBER(GU45),1,0)+IF(ISNUMBER(GV45),1,0)+IF(ISNUMBER(GW45),1,0)+IF(ISNUMBER(GX45),1,0)+IF(ISNUMBER(GY45),1,0)+IF(ISNUMBER(GZ45),1,0)),4),"")</f>
        <v>12.82</v>
      </c>
      <c r="HB45" s="253" t="str">
        <f aca="false">IF(OR(Calculator!$E$12&lt;&gt;"YES",Calculator!$B$36&lt;Calculator!$G$12),"—",ROUND((1+SQRT(((50*POWER(80,POWER(COS(PI()*MOD(Calculator!$B$36/Calculator!$F$12,1)),2))+MIN(500,MAX(30,100*EXP(-0.3*'VSWR Calculator'!$C$24)*(1+3*ABS(MOD('VSWR Calculator'!$C$23/Calculator!$F$12/2,1)-0.5))))/'VSWR Calculator'!$C$25)-$C45)^2+(1500*ABS(SIN(2*PI()*MOD(Calculator!$B$36/Calculator!$F$12,1)))*IF(MOD(Calculator!$B$36/Calculator!$F$12,1)&lt;0.5,-1,1))^2)/SQRT(((50*POWER(80,POWER(COS(PI()*MOD(Calculator!$B$36/Calculator!$F$12,1)),2))+MIN(500,MAX(30,100*EXP(-0.3*'VSWR Calculator'!$C$24)*(1+3*ABS(MOD('VSWR Calculator'!$C$23/Calculator!$F$12/2,1)-0.5))))/'VSWR Calculator'!$C$25)+$C45)^2+(1500*ABS(SIN(2*PI()*MOD(Calculator!$B$36/Calculator!$F$12,1)))*IF(MOD(Calculator!$B$36/Calculator!$F$12,1)&lt;0.5,-1,1))^2))/(1-SQRT(((50*POWER(80,POWER(COS(PI()*MOD(Calculator!$B$36/Calculator!$F$12,1)),2))+MIN(500,MAX(30,100*EXP(-0.3*'VSWR Calculator'!$C$24)*(1+3*ABS(MOD('VSWR Calculator'!$C$23/Calculator!$F$12/2,1)-0.5))))/'VSWR Calculator'!$C$25)-$C45)^2+(1500*ABS(SIN(2*PI()*MOD(Calculator!$B$36/Calculator!$F$12,1)))*IF(MOD(Calculator!$B$36/Calculator!$F$12,1)&lt;0.5,-1,1))^2)/SQRT(((50*POWER(80,POWER(COS(PI()*MOD(Calculator!$B$36/Calculator!$F$12,1)),2))+MIN(500,MAX(30,100*EXP(-0.3*'VSWR Calculator'!$C$24)*(1+3*ABS(MOD('VSWR Calculator'!$C$23/Calculator!$F$12/2,1)-0.5))))/'VSWR Calculator'!$C$25)+$C45)^2+(1500*ABS(SIN(2*PI()*MOD(Calculator!$B$36/Calculator!$F$12,1)))*IF(MOD(Calculator!$B$36/Calculator!$F$12,1)&lt;0.5,-1,1))^2)),2))</f>
        <v>—</v>
      </c>
      <c r="HC45" s="253" t="str">
        <f aca="false">IF(OR(Calculator!$E$13&lt;&gt;"YES",Calculator!$B$36&lt;Calculator!$G$13),"—",ROUND((1+SQRT(((50*POWER(80,POWER(COS(PI()*MOD(Calculator!$B$36/Calculator!$F$13,1)),2))+MIN(500,MAX(30,100*EXP(-0.3*'VSWR Calculator'!$C$24)*(1+3*ABS(MOD('VSWR Calculator'!$C$23/Calculator!$F$13/2,1)-0.5))))/'VSWR Calculator'!$C$25)-$C45)^2+(1500*ABS(SIN(2*PI()*MOD(Calculator!$B$36/Calculator!$F$13,1)))*IF(MOD(Calculator!$B$36/Calculator!$F$13,1)&lt;0.5,-1,1))^2)/SQRT(((50*POWER(80,POWER(COS(PI()*MOD(Calculator!$B$36/Calculator!$F$13,1)),2))+MIN(500,MAX(30,100*EXP(-0.3*'VSWR Calculator'!$C$24)*(1+3*ABS(MOD('VSWR Calculator'!$C$23/Calculator!$F$13/2,1)-0.5))))/'VSWR Calculator'!$C$25)+$C45)^2+(1500*ABS(SIN(2*PI()*MOD(Calculator!$B$36/Calculator!$F$13,1)))*IF(MOD(Calculator!$B$36/Calculator!$F$13,1)&lt;0.5,-1,1))^2))/(1-SQRT(((50*POWER(80,POWER(COS(PI()*MOD(Calculator!$B$36/Calculator!$F$13,1)),2))+MIN(500,MAX(30,100*EXP(-0.3*'VSWR Calculator'!$C$24)*(1+3*ABS(MOD('VSWR Calculator'!$C$23/Calculator!$F$13/2,1)-0.5))))/'VSWR Calculator'!$C$25)-$C45)^2+(1500*ABS(SIN(2*PI()*MOD(Calculator!$B$36/Calculator!$F$13,1)))*IF(MOD(Calculator!$B$36/Calculator!$F$13,1)&lt;0.5,-1,1))^2)/SQRT(((50*POWER(80,POWER(COS(PI()*MOD(Calculator!$B$36/Calculator!$F$13,1)),2))+MIN(500,MAX(30,100*EXP(-0.3*'VSWR Calculator'!$C$24)*(1+3*ABS(MOD('VSWR Calculator'!$C$23/Calculator!$F$13/2,1)-0.5))))/'VSWR Calculator'!$C$25)+$C45)^2+(1500*ABS(SIN(2*PI()*MOD(Calculator!$B$36/Calculator!$F$13,1)))*IF(MOD(Calculator!$B$36/Calculator!$F$13,1)&lt;0.5,-1,1))^2)),2))</f>
        <v>—</v>
      </c>
      <c r="HD45" s="253" t="str">
        <f aca="false">IF(OR(Calculator!$E$14&lt;&gt;"YES",Calculator!$B$36&lt;Calculator!$G$14),"—",ROUND((1+SQRT(((50*POWER(80,POWER(COS(PI()*MOD(Calculator!$B$36/Calculator!$F$14,1)),2))+MIN(500,MAX(30,100*EXP(-0.3*'VSWR Calculator'!$C$24)*(1+3*ABS(MOD('VSWR Calculator'!$C$23/Calculator!$F$14/2,1)-0.5))))/'VSWR Calculator'!$C$25)-$C45)^2+(1500*ABS(SIN(2*PI()*MOD(Calculator!$B$36/Calculator!$F$14,1)))*IF(MOD(Calculator!$B$36/Calculator!$F$14,1)&lt;0.5,-1,1))^2)/SQRT(((50*POWER(80,POWER(COS(PI()*MOD(Calculator!$B$36/Calculator!$F$14,1)),2))+MIN(500,MAX(30,100*EXP(-0.3*'VSWR Calculator'!$C$24)*(1+3*ABS(MOD('VSWR Calculator'!$C$23/Calculator!$F$14/2,1)-0.5))))/'VSWR Calculator'!$C$25)+$C45)^2+(1500*ABS(SIN(2*PI()*MOD(Calculator!$B$36/Calculator!$F$14,1)))*IF(MOD(Calculator!$B$36/Calculator!$F$14,1)&lt;0.5,-1,1))^2))/(1-SQRT(((50*POWER(80,POWER(COS(PI()*MOD(Calculator!$B$36/Calculator!$F$14,1)),2))+MIN(500,MAX(30,100*EXP(-0.3*'VSWR Calculator'!$C$24)*(1+3*ABS(MOD('VSWR Calculator'!$C$23/Calculator!$F$14/2,1)-0.5))))/'VSWR Calculator'!$C$25)-$C45)^2+(1500*ABS(SIN(2*PI()*MOD(Calculator!$B$36/Calculator!$F$14,1)))*IF(MOD(Calculator!$B$36/Calculator!$F$14,1)&lt;0.5,-1,1))^2)/SQRT(((50*POWER(80,POWER(COS(PI()*MOD(Calculator!$B$36/Calculator!$F$14,1)),2))+MIN(500,MAX(30,100*EXP(-0.3*'VSWR Calculator'!$C$24)*(1+3*ABS(MOD('VSWR Calculator'!$C$23/Calculator!$F$14/2,1)-0.5))))/'VSWR Calculator'!$C$25)+$C45)^2+(1500*ABS(SIN(2*PI()*MOD(Calculator!$B$36/Calculator!$F$14,1)))*IF(MOD(Calculator!$B$36/Calculator!$F$14,1)&lt;0.5,-1,1))^2)),2))</f>
        <v>—</v>
      </c>
      <c r="HE45" s="253" t="n">
        <f aca="false">IF(OR(Calculator!$E$15&lt;&gt;"YES",Calculator!$B$36&lt;Calculator!$G$15),"—",ROUND((1+SQRT(((50*POWER(80,POWER(COS(PI()*MOD(Calculator!$B$36/Calculator!$F$15,1)),2))+MIN(500,MAX(30,100*EXP(-0.3*'VSWR Calculator'!$C$24)*(1+3*ABS(MOD('VSWR Calculator'!$C$23/Calculator!$F$15/2,1)-0.5))))/'VSWR Calculator'!$C$25)-$C45)^2+(1500*ABS(SIN(2*PI()*MOD(Calculator!$B$36/Calculator!$F$15,1)))*IF(MOD(Calculator!$B$36/Calculator!$F$15,1)&lt;0.5,-1,1))^2)/SQRT(((50*POWER(80,POWER(COS(PI()*MOD(Calculator!$B$36/Calculator!$F$15,1)),2))+MIN(500,MAX(30,100*EXP(-0.3*'VSWR Calculator'!$C$24)*(1+3*ABS(MOD('VSWR Calculator'!$C$23/Calculator!$F$15/2,1)-0.5))))/'VSWR Calculator'!$C$25)+$C45)^2+(1500*ABS(SIN(2*PI()*MOD(Calculator!$B$36/Calculator!$F$15,1)))*IF(MOD(Calculator!$B$36/Calculator!$F$15,1)&lt;0.5,-1,1))^2))/(1-SQRT(((50*POWER(80,POWER(COS(PI()*MOD(Calculator!$B$36/Calculator!$F$15,1)),2))+MIN(500,MAX(30,100*EXP(-0.3*'VSWR Calculator'!$C$24)*(1+3*ABS(MOD('VSWR Calculator'!$C$23/Calculator!$F$15/2,1)-0.5))))/'VSWR Calculator'!$C$25)-$C45)^2+(1500*ABS(SIN(2*PI()*MOD(Calculator!$B$36/Calculator!$F$15,1)))*IF(MOD(Calculator!$B$36/Calculator!$F$15,1)&lt;0.5,-1,1))^2)/SQRT(((50*POWER(80,POWER(COS(PI()*MOD(Calculator!$B$36/Calculator!$F$15,1)),2))+MIN(500,MAX(30,100*EXP(-0.3*'VSWR Calculator'!$C$24)*(1+3*ABS(MOD('VSWR Calculator'!$C$23/Calculator!$F$15/2,1)-0.5))))/'VSWR Calculator'!$C$25)+$C45)^2+(1500*ABS(SIN(2*PI()*MOD(Calculator!$B$36/Calculator!$F$15,1)))*IF(MOD(Calculator!$B$36/Calculator!$F$15,1)&lt;0.5,-1,1))^2)),2))</f>
        <v>18.7</v>
      </c>
      <c r="HF45" s="253" t="str">
        <f aca="false">IF(OR(Calculator!$E$16&lt;&gt;"YES",Calculator!$B$36&lt;Calculator!$G$16),"—",ROUND((1+SQRT(((50*POWER(80,POWER(COS(PI()*MOD(Calculator!$B$36/Calculator!$F$16,1)),2))+MIN(500,MAX(30,100*EXP(-0.3*'VSWR Calculator'!$C$24)*(1+3*ABS(MOD('VSWR Calculator'!$C$23/Calculator!$F$16/2,1)-0.5))))/'VSWR Calculator'!$C$25)-$C45)^2+(1500*ABS(SIN(2*PI()*MOD(Calculator!$B$36/Calculator!$F$16,1)))*IF(MOD(Calculator!$B$36/Calculator!$F$16,1)&lt;0.5,-1,1))^2)/SQRT(((50*POWER(80,POWER(COS(PI()*MOD(Calculator!$B$36/Calculator!$F$16,1)),2))+MIN(500,MAX(30,100*EXP(-0.3*'VSWR Calculator'!$C$24)*(1+3*ABS(MOD('VSWR Calculator'!$C$23/Calculator!$F$16/2,1)-0.5))))/'VSWR Calculator'!$C$25)+$C45)^2+(1500*ABS(SIN(2*PI()*MOD(Calculator!$B$36/Calculator!$F$16,1)))*IF(MOD(Calculator!$B$36/Calculator!$F$16,1)&lt;0.5,-1,1))^2))/(1-SQRT(((50*POWER(80,POWER(COS(PI()*MOD(Calculator!$B$36/Calculator!$F$16,1)),2))+MIN(500,MAX(30,100*EXP(-0.3*'VSWR Calculator'!$C$24)*(1+3*ABS(MOD('VSWR Calculator'!$C$23/Calculator!$F$16/2,1)-0.5))))/'VSWR Calculator'!$C$25)-$C45)^2+(1500*ABS(SIN(2*PI()*MOD(Calculator!$B$36/Calculator!$F$16,1)))*IF(MOD(Calculator!$B$36/Calculator!$F$16,1)&lt;0.5,-1,1))^2)/SQRT(((50*POWER(80,POWER(COS(PI()*MOD(Calculator!$B$36/Calculator!$F$16,1)),2))+MIN(500,MAX(30,100*EXP(-0.3*'VSWR Calculator'!$C$24)*(1+3*ABS(MOD('VSWR Calculator'!$C$23/Calculator!$F$16/2,1)-0.5))))/'VSWR Calculator'!$C$25)+$C45)^2+(1500*ABS(SIN(2*PI()*MOD(Calculator!$B$36/Calculator!$F$16,1)))*IF(MOD(Calculator!$B$36/Calculator!$F$16,1)&lt;0.5,-1,1))^2)),2))</f>
        <v>—</v>
      </c>
      <c r="HG45" s="253" t="n">
        <f aca="false">IF(OR(Calculator!$E$17&lt;&gt;"YES",Calculator!$B$36&lt;Calculator!$G$17),"—",ROUND((1+SQRT(((50*POWER(80,POWER(COS(PI()*MOD(Calculator!$B$36/Calculator!$F$17,1)),2))+MIN(500,MAX(30,100*EXP(-0.3*'VSWR Calculator'!$C$24)*(1+3*ABS(MOD('VSWR Calculator'!$C$23/Calculator!$F$17/2,1)-0.5))))/'VSWR Calculator'!$C$25)-$C45)^2+(1500*ABS(SIN(2*PI()*MOD(Calculator!$B$36/Calculator!$F$17,1)))*IF(MOD(Calculator!$B$36/Calculator!$F$17,1)&lt;0.5,-1,1))^2)/SQRT(((50*POWER(80,POWER(COS(PI()*MOD(Calculator!$B$36/Calculator!$F$17,1)),2))+MIN(500,MAX(30,100*EXP(-0.3*'VSWR Calculator'!$C$24)*(1+3*ABS(MOD('VSWR Calculator'!$C$23/Calculator!$F$17/2,1)-0.5))))/'VSWR Calculator'!$C$25)+$C45)^2+(1500*ABS(SIN(2*PI()*MOD(Calculator!$B$36/Calculator!$F$17,1)))*IF(MOD(Calculator!$B$36/Calculator!$F$17,1)&lt;0.5,-1,1))^2))/(1-SQRT(((50*POWER(80,POWER(COS(PI()*MOD(Calculator!$B$36/Calculator!$F$17,1)),2))+MIN(500,MAX(30,100*EXP(-0.3*'VSWR Calculator'!$C$24)*(1+3*ABS(MOD('VSWR Calculator'!$C$23/Calculator!$F$17/2,1)-0.5))))/'VSWR Calculator'!$C$25)-$C45)^2+(1500*ABS(SIN(2*PI()*MOD(Calculator!$B$36/Calculator!$F$17,1)))*IF(MOD(Calculator!$B$36/Calculator!$F$17,1)&lt;0.5,-1,1))^2)/SQRT(((50*POWER(80,POWER(COS(PI()*MOD(Calculator!$B$36/Calculator!$F$17,1)),2))+MIN(500,MAX(30,100*EXP(-0.3*'VSWR Calculator'!$C$24)*(1+3*ABS(MOD('VSWR Calculator'!$C$23/Calculator!$F$17/2,1)-0.5))))/'VSWR Calculator'!$C$25)+$C45)^2+(1500*ABS(SIN(2*PI()*MOD(Calculator!$B$36/Calculator!$F$17,1)))*IF(MOD(Calculator!$B$36/Calculator!$F$17,1)&lt;0.5,-1,1))^2)),2))</f>
        <v>21.01</v>
      </c>
      <c r="HH45" s="253" t="str">
        <f aca="false">IF(OR(Calculator!$E$18&lt;&gt;"YES",Calculator!$B$36&lt;Calculator!$G$18),"—",ROUND((1+SQRT(((50*POWER(80,POWER(COS(PI()*MOD(Calculator!$B$36/Calculator!$F$18,1)),2))+MIN(500,MAX(30,100*EXP(-0.3*'VSWR Calculator'!$C$24)*(1+3*ABS(MOD('VSWR Calculator'!$C$23/Calculator!$F$18/2,1)-0.5))))/'VSWR Calculator'!$C$25)-$C45)^2+(1500*ABS(SIN(2*PI()*MOD(Calculator!$B$36/Calculator!$F$18,1)))*IF(MOD(Calculator!$B$36/Calculator!$F$18,1)&lt;0.5,-1,1))^2)/SQRT(((50*POWER(80,POWER(COS(PI()*MOD(Calculator!$B$36/Calculator!$F$18,1)),2))+MIN(500,MAX(30,100*EXP(-0.3*'VSWR Calculator'!$C$24)*(1+3*ABS(MOD('VSWR Calculator'!$C$23/Calculator!$F$18/2,1)-0.5))))/'VSWR Calculator'!$C$25)+$C45)^2+(1500*ABS(SIN(2*PI()*MOD(Calculator!$B$36/Calculator!$F$18,1)))*IF(MOD(Calculator!$B$36/Calculator!$F$18,1)&lt;0.5,-1,1))^2))/(1-SQRT(((50*POWER(80,POWER(COS(PI()*MOD(Calculator!$B$36/Calculator!$F$18,1)),2))+MIN(500,MAX(30,100*EXP(-0.3*'VSWR Calculator'!$C$24)*(1+3*ABS(MOD('VSWR Calculator'!$C$23/Calculator!$F$18/2,1)-0.5))))/'VSWR Calculator'!$C$25)-$C45)^2+(1500*ABS(SIN(2*PI()*MOD(Calculator!$B$36/Calculator!$F$18,1)))*IF(MOD(Calculator!$B$36/Calculator!$F$18,1)&lt;0.5,-1,1))^2)/SQRT(((50*POWER(80,POWER(COS(PI()*MOD(Calculator!$B$36/Calculator!$F$18,1)),2))+MIN(500,MAX(30,100*EXP(-0.3*'VSWR Calculator'!$C$24)*(1+3*ABS(MOD('VSWR Calculator'!$C$23/Calculator!$F$18/2,1)-0.5))))/'VSWR Calculator'!$C$25)+$C45)^2+(1500*ABS(SIN(2*PI()*MOD(Calculator!$B$36/Calculator!$F$18,1)))*IF(MOD(Calculator!$B$36/Calculator!$F$18,1)&lt;0.5,-1,1))^2)),2))</f>
        <v>—</v>
      </c>
      <c r="HI45" s="253" t="str">
        <f aca="false">IF(OR(Calculator!$E$19&lt;&gt;"YES",Calculator!$B$36&lt;Calculator!$G$19),"—",ROUND((1+SQRT(((50*POWER(80,POWER(COS(PI()*MOD(Calculator!$B$36/Calculator!$F$19,1)),2))+MIN(500,MAX(30,100*EXP(-0.3*'VSWR Calculator'!$C$24)*(1+3*ABS(MOD('VSWR Calculator'!$C$23/Calculator!$F$19/2,1)-0.5))))/'VSWR Calculator'!$C$25)-$C45)^2+(1500*ABS(SIN(2*PI()*MOD(Calculator!$B$36/Calculator!$F$19,1)))*IF(MOD(Calculator!$B$36/Calculator!$F$19,1)&lt;0.5,-1,1))^2)/SQRT(((50*POWER(80,POWER(COS(PI()*MOD(Calculator!$B$36/Calculator!$F$19,1)),2))+MIN(500,MAX(30,100*EXP(-0.3*'VSWR Calculator'!$C$24)*(1+3*ABS(MOD('VSWR Calculator'!$C$23/Calculator!$F$19/2,1)-0.5))))/'VSWR Calculator'!$C$25)+$C45)^2+(1500*ABS(SIN(2*PI()*MOD(Calculator!$B$36/Calculator!$F$19,1)))*IF(MOD(Calculator!$B$36/Calculator!$F$19,1)&lt;0.5,-1,1))^2))/(1-SQRT(((50*POWER(80,POWER(COS(PI()*MOD(Calculator!$B$36/Calculator!$F$19,1)),2))+MIN(500,MAX(30,100*EXP(-0.3*'VSWR Calculator'!$C$24)*(1+3*ABS(MOD('VSWR Calculator'!$C$23/Calculator!$F$19/2,1)-0.5))))/'VSWR Calculator'!$C$25)-$C45)^2+(1500*ABS(SIN(2*PI()*MOD(Calculator!$B$36/Calculator!$F$19,1)))*IF(MOD(Calculator!$B$36/Calculator!$F$19,1)&lt;0.5,-1,1))^2)/SQRT(((50*POWER(80,POWER(COS(PI()*MOD(Calculator!$B$36/Calculator!$F$19,1)),2))+MIN(500,MAX(30,100*EXP(-0.3*'VSWR Calculator'!$C$24)*(1+3*ABS(MOD('VSWR Calculator'!$C$23/Calculator!$F$19/2,1)-0.5))))/'VSWR Calculator'!$C$25)+$C45)^2+(1500*ABS(SIN(2*PI()*MOD(Calculator!$B$36/Calculator!$F$19,1)))*IF(MOD(Calculator!$B$36/Calculator!$F$19,1)&lt;0.5,-1,1))^2)),2))</f>
        <v>—</v>
      </c>
      <c r="HJ45" s="253" t="str">
        <f aca="false">IF(OR(Calculator!$E$20&lt;&gt;"YES",Calculator!$B$36&lt;Calculator!$G$20),"—",ROUND((1+SQRT(((50*POWER(80,POWER(COS(PI()*MOD(Calculator!$B$36/Calculator!$F$20,1)),2))+MIN(500,MAX(30,100*EXP(-0.3*'VSWR Calculator'!$C$24)*(1+3*ABS(MOD('VSWR Calculator'!$C$23/Calculator!$F$20/2,1)-0.5))))/'VSWR Calculator'!$C$25)-$C45)^2+(1500*ABS(SIN(2*PI()*MOD(Calculator!$B$36/Calculator!$F$20,1)))*IF(MOD(Calculator!$B$36/Calculator!$F$20,1)&lt;0.5,-1,1))^2)/SQRT(((50*POWER(80,POWER(COS(PI()*MOD(Calculator!$B$36/Calculator!$F$20,1)),2))+MIN(500,MAX(30,100*EXP(-0.3*'VSWR Calculator'!$C$24)*(1+3*ABS(MOD('VSWR Calculator'!$C$23/Calculator!$F$20/2,1)-0.5))))/'VSWR Calculator'!$C$25)+$C45)^2+(1500*ABS(SIN(2*PI()*MOD(Calculator!$B$36/Calculator!$F$20,1)))*IF(MOD(Calculator!$B$36/Calculator!$F$20,1)&lt;0.5,-1,1))^2))/(1-SQRT(((50*POWER(80,POWER(COS(PI()*MOD(Calculator!$B$36/Calculator!$F$20,1)),2))+MIN(500,MAX(30,100*EXP(-0.3*'VSWR Calculator'!$C$24)*(1+3*ABS(MOD('VSWR Calculator'!$C$23/Calculator!$F$20/2,1)-0.5))))/'VSWR Calculator'!$C$25)-$C45)^2+(1500*ABS(SIN(2*PI()*MOD(Calculator!$B$36/Calculator!$F$20,1)))*IF(MOD(Calculator!$B$36/Calculator!$F$20,1)&lt;0.5,-1,1))^2)/SQRT(((50*POWER(80,POWER(COS(PI()*MOD(Calculator!$B$36/Calculator!$F$20,1)),2))+MIN(500,MAX(30,100*EXP(-0.3*'VSWR Calculator'!$C$24)*(1+3*ABS(MOD('VSWR Calculator'!$C$23/Calculator!$F$20/2,1)-0.5))))/'VSWR Calculator'!$C$25)+$C45)^2+(1500*ABS(SIN(2*PI()*MOD(Calculator!$B$36/Calculator!$F$20,1)))*IF(MOD(Calculator!$B$36/Calculator!$F$20,1)&lt;0.5,-1,1))^2)),2))</f>
        <v>—</v>
      </c>
      <c r="HK45" s="253" t="str">
        <f aca="false">IF(OR(Calculator!$E$21&lt;&gt;"YES",Calculator!$B$36&lt;Calculator!$G$21),"—",ROUND((1+SQRT(((50*POWER(80,POWER(COS(PI()*MOD(Calculator!$B$36/Calculator!$F$21,1)),2))+MIN(500,MAX(30,100*EXP(-0.3*'VSWR Calculator'!$C$24)*(1+3*ABS(MOD('VSWR Calculator'!$C$23/Calculator!$F$21/2,1)-0.5))))/'VSWR Calculator'!$C$25)-$C45)^2+(1500*ABS(SIN(2*PI()*MOD(Calculator!$B$36/Calculator!$F$21,1)))*IF(MOD(Calculator!$B$36/Calculator!$F$21,1)&lt;0.5,-1,1))^2)/SQRT(((50*POWER(80,POWER(COS(PI()*MOD(Calculator!$B$36/Calculator!$F$21,1)),2))+MIN(500,MAX(30,100*EXP(-0.3*'VSWR Calculator'!$C$24)*(1+3*ABS(MOD('VSWR Calculator'!$C$23/Calculator!$F$21/2,1)-0.5))))/'VSWR Calculator'!$C$25)+$C45)^2+(1500*ABS(SIN(2*PI()*MOD(Calculator!$B$36/Calculator!$F$21,1)))*IF(MOD(Calculator!$B$36/Calculator!$F$21,1)&lt;0.5,-1,1))^2))/(1-SQRT(((50*POWER(80,POWER(COS(PI()*MOD(Calculator!$B$36/Calculator!$F$21,1)),2))+MIN(500,MAX(30,100*EXP(-0.3*'VSWR Calculator'!$C$24)*(1+3*ABS(MOD('VSWR Calculator'!$C$23/Calculator!$F$21/2,1)-0.5))))/'VSWR Calculator'!$C$25)-$C45)^2+(1500*ABS(SIN(2*PI()*MOD(Calculator!$B$36/Calculator!$F$21,1)))*IF(MOD(Calculator!$B$36/Calculator!$F$21,1)&lt;0.5,-1,1))^2)/SQRT(((50*POWER(80,POWER(COS(PI()*MOD(Calculator!$B$36/Calculator!$F$21,1)),2))+MIN(500,MAX(30,100*EXP(-0.3*'VSWR Calculator'!$C$24)*(1+3*ABS(MOD('VSWR Calculator'!$C$23/Calculator!$F$21/2,1)-0.5))))/'VSWR Calculator'!$C$25)+$C45)^2+(1500*ABS(SIN(2*PI()*MOD(Calculator!$B$36/Calculator!$F$21,1)))*IF(MOD(Calculator!$B$36/Calculator!$F$21,1)&lt;0.5,-1,1))^2)),2))</f>
        <v>—</v>
      </c>
      <c r="HL45" s="253" t="str">
        <f aca="false">IF(OR(Calculator!$E$22&lt;&gt;"YES",Calculator!$B$36&lt;Calculator!$G$22),"—",ROUND((1+SQRT(((50*POWER(80,POWER(COS(PI()*MOD(Calculator!$B$36/Calculator!$F$22,1)),2))+MIN(500,MAX(30,100*EXP(-0.3*'VSWR Calculator'!$C$24)*(1+3*ABS(MOD('VSWR Calculator'!$C$23/Calculator!$F$22/2,1)-0.5))))/'VSWR Calculator'!$C$25)-$C45)^2+(1500*ABS(SIN(2*PI()*MOD(Calculator!$B$36/Calculator!$F$22,1)))*IF(MOD(Calculator!$B$36/Calculator!$F$22,1)&lt;0.5,-1,1))^2)/SQRT(((50*POWER(80,POWER(COS(PI()*MOD(Calculator!$B$36/Calculator!$F$22,1)),2))+MIN(500,MAX(30,100*EXP(-0.3*'VSWR Calculator'!$C$24)*(1+3*ABS(MOD('VSWR Calculator'!$C$23/Calculator!$F$22/2,1)-0.5))))/'VSWR Calculator'!$C$25)+$C45)^2+(1500*ABS(SIN(2*PI()*MOD(Calculator!$B$36/Calculator!$F$22,1)))*IF(MOD(Calculator!$B$36/Calculator!$F$22,1)&lt;0.5,-1,1))^2))/(1-SQRT(((50*POWER(80,POWER(COS(PI()*MOD(Calculator!$B$36/Calculator!$F$22,1)),2))+MIN(500,MAX(30,100*EXP(-0.3*'VSWR Calculator'!$C$24)*(1+3*ABS(MOD('VSWR Calculator'!$C$23/Calculator!$F$22/2,1)-0.5))))/'VSWR Calculator'!$C$25)-$C45)^2+(1500*ABS(SIN(2*PI()*MOD(Calculator!$B$36/Calculator!$F$22,1)))*IF(MOD(Calculator!$B$36/Calculator!$F$22,1)&lt;0.5,-1,1))^2)/SQRT(((50*POWER(80,POWER(COS(PI()*MOD(Calculator!$B$36/Calculator!$F$22,1)),2))+MIN(500,MAX(30,100*EXP(-0.3*'VSWR Calculator'!$C$24)*(1+3*ABS(MOD('VSWR Calculator'!$C$23/Calculator!$F$22/2,1)-0.5))))/'VSWR Calculator'!$C$25)+$C45)^2+(1500*ABS(SIN(2*PI()*MOD(Calculator!$B$36/Calculator!$F$22,1)))*IF(MOD(Calculator!$B$36/Calculator!$F$22,1)&lt;0.5,-1,1))^2)),2))</f>
        <v>—</v>
      </c>
      <c r="HM45" s="253" t="n">
        <f aca="false">IFERROR(ROUND((IF(ISNUMBER(HB45),HB45,0)+IF(ISNUMBER(HC45),HC45,0)+IF(ISNUMBER(HD45),HD45,0)+IF(ISNUMBER(HE45),HE45,0)+IF(ISNUMBER(HF45),HF45,0)+IF(ISNUMBER(HG45),HG45,0)+IF(ISNUMBER(HH45),HH45,0)+IF(ISNUMBER(HI45),HI45,0)+IF(ISNUMBER(HJ45),HJ45,0)+IF(ISNUMBER(HK45),HK45,0)+IF(ISNUMBER(HL45),HL45,0))/(IF(ISNUMBER(HB45),1,0)+IF(ISNUMBER(HC45),1,0)+IF(ISNUMBER(HD45),1,0)+IF(ISNUMBER(HE45),1,0)+IF(ISNUMBER(HF45),1,0)+IF(ISNUMBER(HG45),1,0)+IF(ISNUMBER(HH45),1,0)+IF(ISNUMBER(HI45),1,0)+IF(ISNUMBER(HJ45),1,0)+IF(ISNUMBER(HK45),1,0)+IF(ISNUMBER(HL45),1,0)),4),"")</f>
        <v>19.855</v>
      </c>
      <c r="HN45" s="253" t="str">
        <f aca="false">IF(OR(Calculator!$E$12&lt;&gt;"YES",Calculator!$B$37&lt;Calculator!$G$12),"—",ROUND((1+SQRT(((50*POWER(80,POWER(COS(PI()*MOD(Calculator!$B$37/Calculator!$F$12,1)),2))+MIN(500,MAX(30,100*EXP(-0.3*'VSWR Calculator'!$C$24)*(1+3*ABS(MOD('VSWR Calculator'!$C$23/Calculator!$F$12/2,1)-0.5))))/'VSWR Calculator'!$C$25)-$C45)^2+(1500*ABS(SIN(2*PI()*MOD(Calculator!$B$37/Calculator!$F$12,1)))*IF(MOD(Calculator!$B$37/Calculator!$F$12,1)&lt;0.5,-1,1))^2)/SQRT(((50*POWER(80,POWER(COS(PI()*MOD(Calculator!$B$37/Calculator!$F$12,1)),2))+MIN(500,MAX(30,100*EXP(-0.3*'VSWR Calculator'!$C$24)*(1+3*ABS(MOD('VSWR Calculator'!$C$23/Calculator!$F$12/2,1)-0.5))))/'VSWR Calculator'!$C$25)+$C45)^2+(1500*ABS(SIN(2*PI()*MOD(Calculator!$B$37/Calculator!$F$12,1)))*IF(MOD(Calculator!$B$37/Calculator!$F$12,1)&lt;0.5,-1,1))^2))/(1-SQRT(((50*POWER(80,POWER(COS(PI()*MOD(Calculator!$B$37/Calculator!$F$12,1)),2))+MIN(500,MAX(30,100*EXP(-0.3*'VSWR Calculator'!$C$24)*(1+3*ABS(MOD('VSWR Calculator'!$C$23/Calculator!$F$12/2,1)-0.5))))/'VSWR Calculator'!$C$25)-$C45)^2+(1500*ABS(SIN(2*PI()*MOD(Calculator!$B$37/Calculator!$F$12,1)))*IF(MOD(Calculator!$B$37/Calculator!$F$12,1)&lt;0.5,-1,1))^2)/SQRT(((50*POWER(80,POWER(COS(PI()*MOD(Calculator!$B$37/Calculator!$F$12,1)),2))+MIN(500,MAX(30,100*EXP(-0.3*'VSWR Calculator'!$C$24)*(1+3*ABS(MOD('VSWR Calculator'!$C$23/Calculator!$F$12/2,1)-0.5))))/'VSWR Calculator'!$C$25)+$C45)^2+(1500*ABS(SIN(2*PI()*MOD(Calculator!$B$37/Calculator!$F$12,1)))*IF(MOD(Calculator!$B$37/Calculator!$F$12,1)&lt;0.5,-1,1))^2)),2))</f>
        <v>—</v>
      </c>
      <c r="HO45" s="253" t="str">
        <f aca="false">IF(OR(Calculator!$E$13&lt;&gt;"YES",Calculator!$B$37&lt;Calculator!$G$13),"—",ROUND((1+SQRT(((50*POWER(80,POWER(COS(PI()*MOD(Calculator!$B$37/Calculator!$F$13,1)),2))+MIN(500,MAX(30,100*EXP(-0.3*'VSWR Calculator'!$C$24)*(1+3*ABS(MOD('VSWR Calculator'!$C$23/Calculator!$F$13/2,1)-0.5))))/'VSWR Calculator'!$C$25)-$C45)^2+(1500*ABS(SIN(2*PI()*MOD(Calculator!$B$37/Calculator!$F$13,1)))*IF(MOD(Calculator!$B$37/Calculator!$F$13,1)&lt;0.5,-1,1))^2)/SQRT(((50*POWER(80,POWER(COS(PI()*MOD(Calculator!$B$37/Calculator!$F$13,1)),2))+MIN(500,MAX(30,100*EXP(-0.3*'VSWR Calculator'!$C$24)*(1+3*ABS(MOD('VSWR Calculator'!$C$23/Calculator!$F$13/2,1)-0.5))))/'VSWR Calculator'!$C$25)+$C45)^2+(1500*ABS(SIN(2*PI()*MOD(Calculator!$B$37/Calculator!$F$13,1)))*IF(MOD(Calculator!$B$37/Calculator!$F$13,1)&lt;0.5,-1,1))^2))/(1-SQRT(((50*POWER(80,POWER(COS(PI()*MOD(Calculator!$B$37/Calculator!$F$13,1)),2))+MIN(500,MAX(30,100*EXP(-0.3*'VSWR Calculator'!$C$24)*(1+3*ABS(MOD('VSWR Calculator'!$C$23/Calculator!$F$13/2,1)-0.5))))/'VSWR Calculator'!$C$25)-$C45)^2+(1500*ABS(SIN(2*PI()*MOD(Calculator!$B$37/Calculator!$F$13,1)))*IF(MOD(Calculator!$B$37/Calculator!$F$13,1)&lt;0.5,-1,1))^2)/SQRT(((50*POWER(80,POWER(COS(PI()*MOD(Calculator!$B$37/Calculator!$F$13,1)),2))+MIN(500,MAX(30,100*EXP(-0.3*'VSWR Calculator'!$C$24)*(1+3*ABS(MOD('VSWR Calculator'!$C$23/Calculator!$F$13/2,1)-0.5))))/'VSWR Calculator'!$C$25)+$C45)^2+(1500*ABS(SIN(2*PI()*MOD(Calculator!$B$37/Calculator!$F$13,1)))*IF(MOD(Calculator!$B$37/Calculator!$F$13,1)&lt;0.5,-1,1))^2)),2))</f>
        <v>—</v>
      </c>
      <c r="HP45" s="253" t="str">
        <f aca="false">IF(OR(Calculator!$E$14&lt;&gt;"YES",Calculator!$B$37&lt;Calculator!$G$14),"—",ROUND((1+SQRT(((50*POWER(80,POWER(COS(PI()*MOD(Calculator!$B$37/Calculator!$F$14,1)),2))+MIN(500,MAX(30,100*EXP(-0.3*'VSWR Calculator'!$C$24)*(1+3*ABS(MOD('VSWR Calculator'!$C$23/Calculator!$F$14/2,1)-0.5))))/'VSWR Calculator'!$C$25)-$C45)^2+(1500*ABS(SIN(2*PI()*MOD(Calculator!$B$37/Calculator!$F$14,1)))*IF(MOD(Calculator!$B$37/Calculator!$F$14,1)&lt;0.5,-1,1))^2)/SQRT(((50*POWER(80,POWER(COS(PI()*MOD(Calculator!$B$37/Calculator!$F$14,1)),2))+MIN(500,MAX(30,100*EXP(-0.3*'VSWR Calculator'!$C$24)*(1+3*ABS(MOD('VSWR Calculator'!$C$23/Calculator!$F$14/2,1)-0.5))))/'VSWR Calculator'!$C$25)+$C45)^2+(1500*ABS(SIN(2*PI()*MOD(Calculator!$B$37/Calculator!$F$14,1)))*IF(MOD(Calculator!$B$37/Calculator!$F$14,1)&lt;0.5,-1,1))^2))/(1-SQRT(((50*POWER(80,POWER(COS(PI()*MOD(Calculator!$B$37/Calculator!$F$14,1)),2))+MIN(500,MAX(30,100*EXP(-0.3*'VSWR Calculator'!$C$24)*(1+3*ABS(MOD('VSWR Calculator'!$C$23/Calculator!$F$14/2,1)-0.5))))/'VSWR Calculator'!$C$25)-$C45)^2+(1500*ABS(SIN(2*PI()*MOD(Calculator!$B$37/Calculator!$F$14,1)))*IF(MOD(Calculator!$B$37/Calculator!$F$14,1)&lt;0.5,-1,1))^2)/SQRT(((50*POWER(80,POWER(COS(PI()*MOD(Calculator!$B$37/Calculator!$F$14,1)),2))+MIN(500,MAX(30,100*EXP(-0.3*'VSWR Calculator'!$C$24)*(1+3*ABS(MOD('VSWR Calculator'!$C$23/Calculator!$F$14/2,1)-0.5))))/'VSWR Calculator'!$C$25)+$C45)^2+(1500*ABS(SIN(2*PI()*MOD(Calculator!$B$37/Calculator!$F$14,1)))*IF(MOD(Calculator!$B$37/Calculator!$F$14,1)&lt;0.5,-1,1))^2)),2))</f>
        <v>—</v>
      </c>
      <c r="HQ45" s="253" t="n">
        <f aca="false">IF(OR(Calculator!$E$15&lt;&gt;"YES",Calculator!$B$37&lt;Calculator!$G$15),"—",ROUND((1+SQRT(((50*POWER(80,POWER(COS(PI()*MOD(Calculator!$B$37/Calculator!$F$15,1)),2))+MIN(500,MAX(30,100*EXP(-0.3*'VSWR Calculator'!$C$24)*(1+3*ABS(MOD('VSWR Calculator'!$C$23/Calculator!$F$15/2,1)-0.5))))/'VSWR Calculator'!$C$25)-$C45)^2+(1500*ABS(SIN(2*PI()*MOD(Calculator!$B$37/Calculator!$F$15,1)))*IF(MOD(Calculator!$B$37/Calculator!$F$15,1)&lt;0.5,-1,1))^2)/SQRT(((50*POWER(80,POWER(COS(PI()*MOD(Calculator!$B$37/Calculator!$F$15,1)),2))+MIN(500,MAX(30,100*EXP(-0.3*'VSWR Calculator'!$C$24)*(1+3*ABS(MOD('VSWR Calculator'!$C$23/Calculator!$F$15/2,1)-0.5))))/'VSWR Calculator'!$C$25)+$C45)^2+(1500*ABS(SIN(2*PI()*MOD(Calculator!$B$37/Calculator!$F$15,1)))*IF(MOD(Calculator!$B$37/Calculator!$F$15,1)&lt;0.5,-1,1))^2))/(1-SQRT(((50*POWER(80,POWER(COS(PI()*MOD(Calculator!$B$37/Calculator!$F$15,1)),2))+MIN(500,MAX(30,100*EXP(-0.3*'VSWR Calculator'!$C$24)*(1+3*ABS(MOD('VSWR Calculator'!$C$23/Calculator!$F$15/2,1)-0.5))))/'VSWR Calculator'!$C$25)-$C45)^2+(1500*ABS(SIN(2*PI()*MOD(Calculator!$B$37/Calculator!$F$15,1)))*IF(MOD(Calculator!$B$37/Calculator!$F$15,1)&lt;0.5,-1,1))^2)/SQRT(((50*POWER(80,POWER(COS(PI()*MOD(Calculator!$B$37/Calculator!$F$15,1)),2))+MIN(500,MAX(30,100*EXP(-0.3*'VSWR Calculator'!$C$24)*(1+3*ABS(MOD('VSWR Calculator'!$C$23/Calculator!$F$15/2,1)-0.5))))/'VSWR Calculator'!$C$25)+$C45)^2+(1500*ABS(SIN(2*PI()*MOD(Calculator!$B$37/Calculator!$F$15,1)))*IF(MOD(Calculator!$B$37/Calculator!$F$15,1)&lt;0.5,-1,1))^2)),2))</f>
        <v>4.88</v>
      </c>
      <c r="HR45" s="253" t="str">
        <f aca="false">IF(OR(Calculator!$E$16&lt;&gt;"YES",Calculator!$B$37&lt;Calculator!$G$16),"—",ROUND((1+SQRT(((50*POWER(80,POWER(COS(PI()*MOD(Calculator!$B$37/Calculator!$F$16,1)),2))+MIN(500,MAX(30,100*EXP(-0.3*'VSWR Calculator'!$C$24)*(1+3*ABS(MOD('VSWR Calculator'!$C$23/Calculator!$F$16/2,1)-0.5))))/'VSWR Calculator'!$C$25)-$C45)^2+(1500*ABS(SIN(2*PI()*MOD(Calculator!$B$37/Calculator!$F$16,1)))*IF(MOD(Calculator!$B$37/Calculator!$F$16,1)&lt;0.5,-1,1))^2)/SQRT(((50*POWER(80,POWER(COS(PI()*MOD(Calculator!$B$37/Calculator!$F$16,1)),2))+MIN(500,MAX(30,100*EXP(-0.3*'VSWR Calculator'!$C$24)*(1+3*ABS(MOD('VSWR Calculator'!$C$23/Calculator!$F$16/2,1)-0.5))))/'VSWR Calculator'!$C$25)+$C45)^2+(1500*ABS(SIN(2*PI()*MOD(Calculator!$B$37/Calculator!$F$16,1)))*IF(MOD(Calculator!$B$37/Calculator!$F$16,1)&lt;0.5,-1,1))^2))/(1-SQRT(((50*POWER(80,POWER(COS(PI()*MOD(Calculator!$B$37/Calculator!$F$16,1)),2))+MIN(500,MAX(30,100*EXP(-0.3*'VSWR Calculator'!$C$24)*(1+3*ABS(MOD('VSWR Calculator'!$C$23/Calculator!$F$16/2,1)-0.5))))/'VSWR Calculator'!$C$25)-$C45)^2+(1500*ABS(SIN(2*PI()*MOD(Calculator!$B$37/Calculator!$F$16,1)))*IF(MOD(Calculator!$B$37/Calculator!$F$16,1)&lt;0.5,-1,1))^2)/SQRT(((50*POWER(80,POWER(COS(PI()*MOD(Calculator!$B$37/Calculator!$F$16,1)),2))+MIN(500,MAX(30,100*EXP(-0.3*'VSWR Calculator'!$C$24)*(1+3*ABS(MOD('VSWR Calculator'!$C$23/Calculator!$F$16/2,1)-0.5))))/'VSWR Calculator'!$C$25)+$C45)^2+(1500*ABS(SIN(2*PI()*MOD(Calculator!$B$37/Calculator!$F$16,1)))*IF(MOD(Calculator!$B$37/Calculator!$F$16,1)&lt;0.5,-1,1))^2)),2))</f>
        <v>—</v>
      </c>
      <c r="HS45" s="253" t="n">
        <f aca="false">IF(OR(Calculator!$E$17&lt;&gt;"YES",Calculator!$B$37&lt;Calculator!$G$17),"—",ROUND((1+SQRT(((50*POWER(80,POWER(COS(PI()*MOD(Calculator!$B$37/Calculator!$F$17,1)),2))+MIN(500,MAX(30,100*EXP(-0.3*'VSWR Calculator'!$C$24)*(1+3*ABS(MOD('VSWR Calculator'!$C$23/Calculator!$F$17/2,1)-0.5))))/'VSWR Calculator'!$C$25)-$C45)^2+(1500*ABS(SIN(2*PI()*MOD(Calculator!$B$37/Calculator!$F$17,1)))*IF(MOD(Calculator!$B$37/Calculator!$F$17,1)&lt;0.5,-1,1))^2)/SQRT(((50*POWER(80,POWER(COS(PI()*MOD(Calculator!$B$37/Calculator!$F$17,1)),2))+MIN(500,MAX(30,100*EXP(-0.3*'VSWR Calculator'!$C$24)*(1+3*ABS(MOD('VSWR Calculator'!$C$23/Calculator!$F$17/2,1)-0.5))))/'VSWR Calculator'!$C$25)+$C45)^2+(1500*ABS(SIN(2*PI()*MOD(Calculator!$B$37/Calculator!$F$17,1)))*IF(MOD(Calculator!$B$37/Calculator!$F$17,1)&lt;0.5,-1,1))^2))/(1-SQRT(((50*POWER(80,POWER(COS(PI()*MOD(Calculator!$B$37/Calculator!$F$17,1)),2))+MIN(500,MAX(30,100*EXP(-0.3*'VSWR Calculator'!$C$24)*(1+3*ABS(MOD('VSWR Calculator'!$C$23/Calculator!$F$17/2,1)-0.5))))/'VSWR Calculator'!$C$25)-$C45)^2+(1500*ABS(SIN(2*PI()*MOD(Calculator!$B$37/Calculator!$F$17,1)))*IF(MOD(Calculator!$B$37/Calculator!$F$17,1)&lt;0.5,-1,1))^2)/SQRT(((50*POWER(80,POWER(COS(PI()*MOD(Calculator!$B$37/Calculator!$F$17,1)),2))+MIN(500,MAX(30,100*EXP(-0.3*'VSWR Calculator'!$C$24)*(1+3*ABS(MOD('VSWR Calculator'!$C$23/Calculator!$F$17/2,1)-0.5))))/'VSWR Calculator'!$C$25)+$C45)^2+(1500*ABS(SIN(2*PI()*MOD(Calculator!$B$37/Calculator!$F$17,1)))*IF(MOD(Calculator!$B$37/Calculator!$F$17,1)&lt;0.5,-1,1))^2)),2))</f>
        <v>17.9</v>
      </c>
      <c r="HT45" s="253" t="str">
        <f aca="false">IF(OR(Calculator!$E$18&lt;&gt;"YES",Calculator!$B$37&lt;Calculator!$G$18),"—",ROUND((1+SQRT(((50*POWER(80,POWER(COS(PI()*MOD(Calculator!$B$37/Calculator!$F$18,1)),2))+MIN(500,MAX(30,100*EXP(-0.3*'VSWR Calculator'!$C$24)*(1+3*ABS(MOD('VSWR Calculator'!$C$23/Calculator!$F$18/2,1)-0.5))))/'VSWR Calculator'!$C$25)-$C45)^2+(1500*ABS(SIN(2*PI()*MOD(Calculator!$B$37/Calculator!$F$18,1)))*IF(MOD(Calculator!$B$37/Calculator!$F$18,1)&lt;0.5,-1,1))^2)/SQRT(((50*POWER(80,POWER(COS(PI()*MOD(Calculator!$B$37/Calculator!$F$18,1)),2))+MIN(500,MAX(30,100*EXP(-0.3*'VSWR Calculator'!$C$24)*(1+3*ABS(MOD('VSWR Calculator'!$C$23/Calculator!$F$18/2,1)-0.5))))/'VSWR Calculator'!$C$25)+$C45)^2+(1500*ABS(SIN(2*PI()*MOD(Calculator!$B$37/Calculator!$F$18,1)))*IF(MOD(Calculator!$B$37/Calculator!$F$18,1)&lt;0.5,-1,1))^2))/(1-SQRT(((50*POWER(80,POWER(COS(PI()*MOD(Calculator!$B$37/Calculator!$F$18,1)),2))+MIN(500,MAX(30,100*EXP(-0.3*'VSWR Calculator'!$C$24)*(1+3*ABS(MOD('VSWR Calculator'!$C$23/Calculator!$F$18/2,1)-0.5))))/'VSWR Calculator'!$C$25)-$C45)^2+(1500*ABS(SIN(2*PI()*MOD(Calculator!$B$37/Calculator!$F$18,1)))*IF(MOD(Calculator!$B$37/Calculator!$F$18,1)&lt;0.5,-1,1))^2)/SQRT(((50*POWER(80,POWER(COS(PI()*MOD(Calculator!$B$37/Calculator!$F$18,1)),2))+MIN(500,MAX(30,100*EXP(-0.3*'VSWR Calculator'!$C$24)*(1+3*ABS(MOD('VSWR Calculator'!$C$23/Calculator!$F$18/2,1)-0.5))))/'VSWR Calculator'!$C$25)+$C45)^2+(1500*ABS(SIN(2*PI()*MOD(Calculator!$B$37/Calculator!$F$18,1)))*IF(MOD(Calculator!$B$37/Calculator!$F$18,1)&lt;0.5,-1,1))^2)),2))</f>
        <v>—</v>
      </c>
      <c r="HU45" s="253" t="str">
        <f aca="false">IF(OR(Calculator!$E$19&lt;&gt;"YES",Calculator!$B$37&lt;Calculator!$G$19),"—",ROUND((1+SQRT(((50*POWER(80,POWER(COS(PI()*MOD(Calculator!$B$37/Calculator!$F$19,1)),2))+MIN(500,MAX(30,100*EXP(-0.3*'VSWR Calculator'!$C$24)*(1+3*ABS(MOD('VSWR Calculator'!$C$23/Calculator!$F$19/2,1)-0.5))))/'VSWR Calculator'!$C$25)-$C45)^2+(1500*ABS(SIN(2*PI()*MOD(Calculator!$B$37/Calculator!$F$19,1)))*IF(MOD(Calculator!$B$37/Calculator!$F$19,1)&lt;0.5,-1,1))^2)/SQRT(((50*POWER(80,POWER(COS(PI()*MOD(Calculator!$B$37/Calculator!$F$19,1)),2))+MIN(500,MAX(30,100*EXP(-0.3*'VSWR Calculator'!$C$24)*(1+3*ABS(MOD('VSWR Calculator'!$C$23/Calculator!$F$19/2,1)-0.5))))/'VSWR Calculator'!$C$25)+$C45)^2+(1500*ABS(SIN(2*PI()*MOD(Calculator!$B$37/Calculator!$F$19,1)))*IF(MOD(Calculator!$B$37/Calculator!$F$19,1)&lt;0.5,-1,1))^2))/(1-SQRT(((50*POWER(80,POWER(COS(PI()*MOD(Calculator!$B$37/Calculator!$F$19,1)),2))+MIN(500,MAX(30,100*EXP(-0.3*'VSWR Calculator'!$C$24)*(1+3*ABS(MOD('VSWR Calculator'!$C$23/Calculator!$F$19/2,1)-0.5))))/'VSWR Calculator'!$C$25)-$C45)^2+(1500*ABS(SIN(2*PI()*MOD(Calculator!$B$37/Calculator!$F$19,1)))*IF(MOD(Calculator!$B$37/Calculator!$F$19,1)&lt;0.5,-1,1))^2)/SQRT(((50*POWER(80,POWER(COS(PI()*MOD(Calculator!$B$37/Calculator!$F$19,1)),2))+MIN(500,MAX(30,100*EXP(-0.3*'VSWR Calculator'!$C$24)*(1+3*ABS(MOD('VSWR Calculator'!$C$23/Calculator!$F$19/2,1)-0.5))))/'VSWR Calculator'!$C$25)+$C45)^2+(1500*ABS(SIN(2*PI()*MOD(Calculator!$B$37/Calculator!$F$19,1)))*IF(MOD(Calculator!$B$37/Calculator!$F$19,1)&lt;0.5,-1,1))^2)),2))</f>
        <v>—</v>
      </c>
      <c r="HV45" s="253" t="str">
        <f aca="false">IF(OR(Calculator!$E$20&lt;&gt;"YES",Calculator!$B$37&lt;Calculator!$G$20),"—",ROUND((1+SQRT(((50*POWER(80,POWER(COS(PI()*MOD(Calculator!$B$37/Calculator!$F$20,1)),2))+MIN(500,MAX(30,100*EXP(-0.3*'VSWR Calculator'!$C$24)*(1+3*ABS(MOD('VSWR Calculator'!$C$23/Calculator!$F$20/2,1)-0.5))))/'VSWR Calculator'!$C$25)-$C45)^2+(1500*ABS(SIN(2*PI()*MOD(Calculator!$B$37/Calculator!$F$20,1)))*IF(MOD(Calculator!$B$37/Calculator!$F$20,1)&lt;0.5,-1,1))^2)/SQRT(((50*POWER(80,POWER(COS(PI()*MOD(Calculator!$B$37/Calculator!$F$20,1)),2))+MIN(500,MAX(30,100*EXP(-0.3*'VSWR Calculator'!$C$24)*(1+3*ABS(MOD('VSWR Calculator'!$C$23/Calculator!$F$20/2,1)-0.5))))/'VSWR Calculator'!$C$25)+$C45)^2+(1500*ABS(SIN(2*PI()*MOD(Calculator!$B$37/Calculator!$F$20,1)))*IF(MOD(Calculator!$B$37/Calculator!$F$20,1)&lt;0.5,-1,1))^2))/(1-SQRT(((50*POWER(80,POWER(COS(PI()*MOD(Calculator!$B$37/Calculator!$F$20,1)),2))+MIN(500,MAX(30,100*EXP(-0.3*'VSWR Calculator'!$C$24)*(1+3*ABS(MOD('VSWR Calculator'!$C$23/Calculator!$F$20/2,1)-0.5))))/'VSWR Calculator'!$C$25)-$C45)^2+(1500*ABS(SIN(2*PI()*MOD(Calculator!$B$37/Calculator!$F$20,1)))*IF(MOD(Calculator!$B$37/Calculator!$F$20,1)&lt;0.5,-1,1))^2)/SQRT(((50*POWER(80,POWER(COS(PI()*MOD(Calculator!$B$37/Calculator!$F$20,1)),2))+MIN(500,MAX(30,100*EXP(-0.3*'VSWR Calculator'!$C$24)*(1+3*ABS(MOD('VSWR Calculator'!$C$23/Calculator!$F$20/2,1)-0.5))))/'VSWR Calculator'!$C$25)+$C45)^2+(1500*ABS(SIN(2*PI()*MOD(Calculator!$B$37/Calculator!$F$20,1)))*IF(MOD(Calculator!$B$37/Calculator!$F$20,1)&lt;0.5,-1,1))^2)),2))</f>
        <v>—</v>
      </c>
      <c r="HW45" s="253" t="str">
        <f aca="false">IF(OR(Calculator!$E$21&lt;&gt;"YES",Calculator!$B$37&lt;Calculator!$G$21),"—",ROUND((1+SQRT(((50*POWER(80,POWER(COS(PI()*MOD(Calculator!$B$37/Calculator!$F$21,1)),2))+MIN(500,MAX(30,100*EXP(-0.3*'VSWR Calculator'!$C$24)*(1+3*ABS(MOD('VSWR Calculator'!$C$23/Calculator!$F$21/2,1)-0.5))))/'VSWR Calculator'!$C$25)-$C45)^2+(1500*ABS(SIN(2*PI()*MOD(Calculator!$B$37/Calculator!$F$21,1)))*IF(MOD(Calculator!$B$37/Calculator!$F$21,1)&lt;0.5,-1,1))^2)/SQRT(((50*POWER(80,POWER(COS(PI()*MOD(Calculator!$B$37/Calculator!$F$21,1)),2))+MIN(500,MAX(30,100*EXP(-0.3*'VSWR Calculator'!$C$24)*(1+3*ABS(MOD('VSWR Calculator'!$C$23/Calculator!$F$21/2,1)-0.5))))/'VSWR Calculator'!$C$25)+$C45)^2+(1500*ABS(SIN(2*PI()*MOD(Calculator!$B$37/Calculator!$F$21,1)))*IF(MOD(Calculator!$B$37/Calculator!$F$21,1)&lt;0.5,-1,1))^2))/(1-SQRT(((50*POWER(80,POWER(COS(PI()*MOD(Calculator!$B$37/Calculator!$F$21,1)),2))+MIN(500,MAX(30,100*EXP(-0.3*'VSWR Calculator'!$C$24)*(1+3*ABS(MOD('VSWR Calculator'!$C$23/Calculator!$F$21/2,1)-0.5))))/'VSWR Calculator'!$C$25)-$C45)^2+(1500*ABS(SIN(2*PI()*MOD(Calculator!$B$37/Calculator!$F$21,1)))*IF(MOD(Calculator!$B$37/Calculator!$F$21,1)&lt;0.5,-1,1))^2)/SQRT(((50*POWER(80,POWER(COS(PI()*MOD(Calculator!$B$37/Calculator!$F$21,1)),2))+MIN(500,MAX(30,100*EXP(-0.3*'VSWR Calculator'!$C$24)*(1+3*ABS(MOD('VSWR Calculator'!$C$23/Calculator!$F$21/2,1)-0.5))))/'VSWR Calculator'!$C$25)+$C45)^2+(1500*ABS(SIN(2*PI()*MOD(Calculator!$B$37/Calculator!$F$21,1)))*IF(MOD(Calculator!$B$37/Calculator!$F$21,1)&lt;0.5,-1,1))^2)),2))</f>
        <v>—</v>
      </c>
      <c r="HX45" s="253" t="str">
        <f aca="false">IF(OR(Calculator!$E$22&lt;&gt;"YES",Calculator!$B$37&lt;Calculator!$G$22),"—",ROUND((1+SQRT(((50*POWER(80,POWER(COS(PI()*MOD(Calculator!$B$37/Calculator!$F$22,1)),2))+MIN(500,MAX(30,100*EXP(-0.3*'VSWR Calculator'!$C$24)*(1+3*ABS(MOD('VSWR Calculator'!$C$23/Calculator!$F$22/2,1)-0.5))))/'VSWR Calculator'!$C$25)-$C45)^2+(1500*ABS(SIN(2*PI()*MOD(Calculator!$B$37/Calculator!$F$22,1)))*IF(MOD(Calculator!$B$37/Calculator!$F$22,1)&lt;0.5,-1,1))^2)/SQRT(((50*POWER(80,POWER(COS(PI()*MOD(Calculator!$B$37/Calculator!$F$22,1)),2))+MIN(500,MAX(30,100*EXP(-0.3*'VSWR Calculator'!$C$24)*(1+3*ABS(MOD('VSWR Calculator'!$C$23/Calculator!$F$22/2,1)-0.5))))/'VSWR Calculator'!$C$25)+$C45)^2+(1500*ABS(SIN(2*PI()*MOD(Calculator!$B$37/Calculator!$F$22,1)))*IF(MOD(Calculator!$B$37/Calculator!$F$22,1)&lt;0.5,-1,1))^2))/(1-SQRT(((50*POWER(80,POWER(COS(PI()*MOD(Calculator!$B$37/Calculator!$F$22,1)),2))+MIN(500,MAX(30,100*EXP(-0.3*'VSWR Calculator'!$C$24)*(1+3*ABS(MOD('VSWR Calculator'!$C$23/Calculator!$F$22/2,1)-0.5))))/'VSWR Calculator'!$C$25)-$C45)^2+(1500*ABS(SIN(2*PI()*MOD(Calculator!$B$37/Calculator!$F$22,1)))*IF(MOD(Calculator!$B$37/Calculator!$F$22,1)&lt;0.5,-1,1))^2)/SQRT(((50*POWER(80,POWER(COS(PI()*MOD(Calculator!$B$37/Calculator!$F$22,1)),2))+MIN(500,MAX(30,100*EXP(-0.3*'VSWR Calculator'!$C$24)*(1+3*ABS(MOD('VSWR Calculator'!$C$23/Calculator!$F$22/2,1)-0.5))))/'VSWR Calculator'!$C$25)+$C45)^2+(1500*ABS(SIN(2*PI()*MOD(Calculator!$B$37/Calculator!$F$22,1)))*IF(MOD(Calculator!$B$37/Calculator!$F$22,1)&lt;0.5,-1,1))^2)),2))</f>
        <v>—</v>
      </c>
      <c r="HY45" s="253" t="n">
        <f aca="false">IFERROR(ROUND((IF(ISNUMBER(HN45),HN45,0)+IF(ISNUMBER(HO45),HO45,0)+IF(ISNUMBER(HP45),HP45,0)+IF(ISNUMBER(HQ45),HQ45,0)+IF(ISNUMBER(HR45),HR45,0)+IF(ISNUMBER(HS45),HS45,0)+IF(ISNUMBER(HT45),HT45,0)+IF(ISNUMBER(HU45),HU45,0)+IF(ISNUMBER(HV45),HV45,0)+IF(ISNUMBER(HW45),HW45,0)+IF(ISNUMBER(HX45),HX45,0))/(IF(ISNUMBER(HN45),1,0)+IF(ISNUMBER(HO45),1,0)+IF(ISNUMBER(HP45),1,0)+IF(ISNUMBER(HQ45),1,0)+IF(ISNUMBER(HR45),1,0)+IF(ISNUMBER(HS45),1,0)+IF(ISNUMBER(HT45),1,0)+IF(ISNUMBER(HU45),1,0)+IF(ISNUMBER(HV45),1,0)+IF(ISNUMBER(HW45),1,0)+IF(ISNUMBER(HX45),1,0)),4),"")</f>
        <v>11.39</v>
      </c>
      <c r="HZ45" s="253" t="str">
        <f aca="false">IF(OR(Calculator!$E$12&lt;&gt;"YES",Calculator!$B$38&lt;Calculator!$G$12),"—",ROUND((1+SQRT(((50*POWER(80,POWER(COS(PI()*MOD(Calculator!$B$38/Calculator!$F$12,1)),2))+MIN(500,MAX(30,100*EXP(-0.3*'VSWR Calculator'!$C$24)*(1+3*ABS(MOD('VSWR Calculator'!$C$23/Calculator!$F$12/2,1)-0.5))))/'VSWR Calculator'!$C$25)-$C45)^2+(1500*ABS(SIN(2*PI()*MOD(Calculator!$B$38/Calculator!$F$12,1)))*IF(MOD(Calculator!$B$38/Calculator!$F$12,1)&lt;0.5,-1,1))^2)/SQRT(((50*POWER(80,POWER(COS(PI()*MOD(Calculator!$B$38/Calculator!$F$12,1)),2))+MIN(500,MAX(30,100*EXP(-0.3*'VSWR Calculator'!$C$24)*(1+3*ABS(MOD('VSWR Calculator'!$C$23/Calculator!$F$12/2,1)-0.5))))/'VSWR Calculator'!$C$25)+$C45)^2+(1500*ABS(SIN(2*PI()*MOD(Calculator!$B$38/Calculator!$F$12,1)))*IF(MOD(Calculator!$B$38/Calculator!$F$12,1)&lt;0.5,-1,1))^2))/(1-SQRT(((50*POWER(80,POWER(COS(PI()*MOD(Calculator!$B$38/Calculator!$F$12,1)),2))+MIN(500,MAX(30,100*EXP(-0.3*'VSWR Calculator'!$C$24)*(1+3*ABS(MOD('VSWR Calculator'!$C$23/Calculator!$F$12/2,1)-0.5))))/'VSWR Calculator'!$C$25)-$C45)^2+(1500*ABS(SIN(2*PI()*MOD(Calculator!$B$38/Calculator!$F$12,1)))*IF(MOD(Calculator!$B$38/Calculator!$F$12,1)&lt;0.5,-1,1))^2)/SQRT(((50*POWER(80,POWER(COS(PI()*MOD(Calculator!$B$38/Calculator!$F$12,1)),2))+MIN(500,MAX(30,100*EXP(-0.3*'VSWR Calculator'!$C$24)*(1+3*ABS(MOD('VSWR Calculator'!$C$23/Calculator!$F$12/2,1)-0.5))))/'VSWR Calculator'!$C$25)+$C45)^2+(1500*ABS(SIN(2*PI()*MOD(Calculator!$B$38/Calculator!$F$12,1)))*IF(MOD(Calculator!$B$38/Calculator!$F$12,1)&lt;0.5,-1,1))^2)),2))</f>
        <v>—</v>
      </c>
      <c r="IA45" s="253" t="str">
        <f aca="false">IF(OR(Calculator!$E$13&lt;&gt;"YES",Calculator!$B$38&lt;Calculator!$G$13),"—",ROUND((1+SQRT(((50*POWER(80,POWER(COS(PI()*MOD(Calculator!$B$38/Calculator!$F$13,1)),2))+MIN(500,MAX(30,100*EXP(-0.3*'VSWR Calculator'!$C$24)*(1+3*ABS(MOD('VSWR Calculator'!$C$23/Calculator!$F$13/2,1)-0.5))))/'VSWR Calculator'!$C$25)-$C45)^2+(1500*ABS(SIN(2*PI()*MOD(Calculator!$B$38/Calculator!$F$13,1)))*IF(MOD(Calculator!$B$38/Calculator!$F$13,1)&lt;0.5,-1,1))^2)/SQRT(((50*POWER(80,POWER(COS(PI()*MOD(Calculator!$B$38/Calculator!$F$13,1)),2))+MIN(500,MAX(30,100*EXP(-0.3*'VSWR Calculator'!$C$24)*(1+3*ABS(MOD('VSWR Calculator'!$C$23/Calculator!$F$13/2,1)-0.5))))/'VSWR Calculator'!$C$25)+$C45)^2+(1500*ABS(SIN(2*PI()*MOD(Calculator!$B$38/Calculator!$F$13,1)))*IF(MOD(Calculator!$B$38/Calculator!$F$13,1)&lt;0.5,-1,1))^2))/(1-SQRT(((50*POWER(80,POWER(COS(PI()*MOD(Calculator!$B$38/Calculator!$F$13,1)),2))+MIN(500,MAX(30,100*EXP(-0.3*'VSWR Calculator'!$C$24)*(1+3*ABS(MOD('VSWR Calculator'!$C$23/Calculator!$F$13/2,1)-0.5))))/'VSWR Calculator'!$C$25)-$C45)^2+(1500*ABS(SIN(2*PI()*MOD(Calculator!$B$38/Calculator!$F$13,1)))*IF(MOD(Calculator!$B$38/Calculator!$F$13,1)&lt;0.5,-1,1))^2)/SQRT(((50*POWER(80,POWER(COS(PI()*MOD(Calculator!$B$38/Calculator!$F$13,1)),2))+MIN(500,MAX(30,100*EXP(-0.3*'VSWR Calculator'!$C$24)*(1+3*ABS(MOD('VSWR Calculator'!$C$23/Calculator!$F$13/2,1)-0.5))))/'VSWR Calculator'!$C$25)+$C45)^2+(1500*ABS(SIN(2*PI()*MOD(Calculator!$B$38/Calculator!$F$13,1)))*IF(MOD(Calculator!$B$38/Calculator!$F$13,1)&lt;0.5,-1,1))^2)),2))</f>
        <v>—</v>
      </c>
      <c r="IB45" s="253" t="str">
        <f aca="false">IF(OR(Calculator!$E$14&lt;&gt;"YES",Calculator!$B$38&lt;Calculator!$G$14),"—",ROUND((1+SQRT(((50*POWER(80,POWER(COS(PI()*MOD(Calculator!$B$38/Calculator!$F$14,1)),2))+MIN(500,MAX(30,100*EXP(-0.3*'VSWR Calculator'!$C$24)*(1+3*ABS(MOD('VSWR Calculator'!$C$23/Calculator!$F$14/2,1)-0.5))))/'VSWR Calculator'!$C$25)-$C45)^2+(1500*ABS(SIN(2*PI()*MOD(Calculator!$B$38/Calculator!$F$14,1)))*IF(MOD(Calculator!$B$38/Calculator!$F$14,1)&lt;0.5,-1,1))^2)/SQRT(((50*POWER(80,POWER(COS(PI()*MOD(Calculator!$B$38/Calculator!$F$14,1)),2))+MIN(500,MAX(30,100*EXP(-0.3*'VSWR Calculator'!$C$24)*(1+3*ABS(MOD('VSWR Calculator'!$C$23/Calculator!$F$14/2,1)-0.5))))/'VSWR Calculator'!$C$25)+$C45)^2+(1500*ABS(SIN(2*PI()*MOD(Calculator!$B$38/Calculator!$F$14,1)))*IF(MOD(Calculator!$B$38/Calculator!$F$14,1)&lt;0.5,-1,1))^2))/(1-SQRT(((50*POWER(80,POWER(COS(PI()*MOD(Calculator!$B$38/Calculator!$F$14,1)),2))+MIN(500,MAX(30,100*EXP(-0.3*'VSWR Calculator'!$C$24)*(1+3*ABS(MOD('VSWR Calculator'!$C$23/Calculator!$F$14/2,1)-0.5))))/'VSWR Calculator'!$C$25)-$C45)^2+(1500*ABS(SIN(2*PI()*MOD(Calculator!$B$38/Calculator!$F$14,1)))*IF(MOD(Calculator!$B$38/Calculator!$F$14,1)&lt;0.5,-1,1))^2)/SQRT(((50*POWER(80,POWER(COS(PI()*MOD(Calculator!$B$38/Calculator!$F$14,1)),2))+MIN(500,MAX(30,100*EXP(-0.3*'VSWR Calculator'!$C$24)*(1+3*ABS(MOD('VSWR Calculator'!$C$23/Calculator!$F$14/2,1)-0.5))))/'VSWR Calculator'!$C$25)+$C45)^2+(1500*ABS(SIN(2*PI()*MOD(Calculator!$B$38/Calculator!$F$14,1)))*IF(MOD(Calculator!$B$38/Calculator!$F$14,1)&lt;0.5,-1,1))^2)),2))</f>
        <v>—</v>
      </c>
      <c r="IC45" s="253" t="n">
        <f aca="false">IF(OR(Calculator!$E$15&lt;&gt;"YES",Calculator!$B$38&lt;Calculator!$G$15),"—",ROUND((1+SQRT(((50*POWER(80,POWER(COS(PI()*MOD(Calculator!$B$38/Calculator!$F$15,1)),2))+MIN(500,MAX(30,100*EXP(-0.3*'VSWR Calculator'!$C$24)*(1+3*ABS(MOD('VSWR Calculator'!$C$23/Calculator!$F$15/2,1)-0.5))))/'VSWR Calculator'!$C$25)-$C45)^2+(1500*ABS(SIN(2*PI()*MOD(Calculator!$B$38/Calculator!$F$15,1)))*IF(MOD(Calculator!$B$38/Calculator!$F$15,1)&lt;0.5,-1,1))^2)/SQRT(((50*POWER(80,POWER(COS(PI()*MOD(Calculator!$B$38/Calculator!$F$15,1)),2))+MIN(500,MAX(30,100*EXP(-0.3*'VSWR Calculator'!$C$24)*(1+3*ABS(MOD('VSWR Calculator'!$C$23/Calculator!$F$15/2,1)-0.5))))/'VSWR Calculator'!$C$25)+$C45)^2+(1500*ABS(SIN(2*PI()*MOD(Calculator!$B$38/Calculator!$F$15,1)))*IF(MOD(Calculator!$B$38/Calculator!$F$15,1)&lt;0.5,-1,1))^2))/(1-SQRT(((50*POWER(80,POWER(COS(PI()*MOD(Calculator!$B$38/Calculator!$F$15,1)),2))+MIN(500,MAX(30,100*EXP(-0.3*'VSWR Calculator'!$C$24)*(1+3*ABS(MOD('VSWR Calculator'!$C$23/Calculator!$F$15/2,1)-0.5))))/'VSWR Calculator'!$C$25)-$C45)^2+(1500*ABS(SIN(2*PI()*MOD(Calculator!$B$38/Calculator!$F$15,1)))*IF(MOD(Calculator!$B$38/Calculator!$F$15,1)&lt;0.5,-1,1))^2)/SQRT(((50*POWER(80,POWER(COS(PI()*MOD(Calculator!$B$38/Calculator!$F$15,1)),2))+MIN(500,MAX(30,100*EXP(-0.3*'VSWR Calculator'!$C$24)*(1+3*ABS(MOD('VSWR Calculator'!$C$23/Calculator!$F$15/2,1)-0.5))))/'VSWR Calculator'!$C$25)+$C45)^2+(1500*ABS(SIN(2*PI()*MOD(Calculator!$B$38/Calculator!$F$15,1)))*IF(MOD(Calculator!$B$38/Calculator!$F$15,1)&lt;0.5,-1,1))^2)),2))</f>
        <v>4.8</v>
      </c>
      <c r="ID45" s="253" t="str">
        <f aca="false">IF(OR(Calculator!$E$16&lt;&gt;"YES",Calculator!$B$38&lt;Calculator!$G$16),"—",ROUND((1+SQRT(((50*POWER(80,POWER(COS(PI()*MOD(Calculator!$B$38/Calculator!$F$16,1)),2))+MIN(500,MAX(30,100*EXP(-0.3*'VSWR Calculator'!$C$24)*(1+3*ABS(MOD('VSWR Calculator'!$C$23/Calculator!$F$16/2,1)-0.5))))/'VSWR Calculator'!$C$25)-$C45)^2+(1500*ABS(SIN(2*PI()*MOD(Calculator!$B$38/Calculator!$F$16,1)))*IF(MOD(Calculator!$B$38/Calculator!$F$16,1)&lt;0.5,-1,1))^2)/SQRT(((50*POWER(80,POWER(COS(PI()*MOD(Calculator!$B$38/Calculator!$F$16,1)),2))+MIN(500,MAX(30,100*EXP(-0.3*'VSWR Calculator'!$C$24)*(1+3*ABS(MOD('VSWR Calculator'!$C$23/Calculator!$F$16/2,1)-0.5))))/'VSWR Calculator'!$C$25)+$C45)^2+(1500*ABS(SIN(2*PI()*MOD(Calculator!$B$38/Calculator!$F$16,1)))*IF(MOD(Calculator!$B$38/Calculator!$F$16,1)&lt;0.5,-1,1))^2))/(1-SQRT(((50*POWER(80,POWER(COS(PI()*MOD(Calculator!$B$38/Calculator!$F$16,1)),2))+MIN(500,MAX(30,100*EXP(-0.3*'VSWR Calculator'!$C$24)*(1+3*ABS(MOD('VSWR Calculator'!$C$23/Calculator!$F$16/2,1)-0.5))))/'VSWR Calculator'!$C$25)-$C45)^2+(1500*ABS(SIN(2*PI()*MOD(Calculator!$B$38/Calculator!$F$16,1)))*IF(MOD(Calculator!$B$38/Calculator!$F$16,1)&lt;0.5,-1,1))^2)/SQRT(((50*POWER(80,POWER(COS(PI()*MOD(Calculator!$B$38/Calculator!$F$16,1)),2))+MIN(500,MAX(30,100*EXP(-0.3*'VSWR Calculator'!$C$24)*(1+3*ABS(MOD('VSWR Calculator'!$C$23/Calculator!$F$16/2,1)-0.5))))/'VSWR Calculator'!$C$25)+$C45)^2+(1500*ABS(SIN(2*PI()*MOD(Calculator!$B$38/Calculator!$F$16,1)))*IF(MOD(Calculator!$B$38/Calculator!$F$16,1)&lt;0.5,-1,1))^2)),2))</f>
        <v>—</v>
      </c>
      <c r="IE45" s="253" t="n">
        <f aca="false">IF(OR(Calculator!$E$17&lt;&gt;"YES",Calculator!$B$38&lt;Calculator!$G$17),"—",ROUND((1+SQRT(((50*POWER(80,POWER(COS(PI()*MOD(Calculator!$B$38/Calculator!$F$17,1)),2))+MIN(500,MAX(30,100*EXP(-0.3*'VSWR Calculator'!$C$24)*(1+3*ABS(MOD('VSWR Calculator'!$C$23/Calculator!$F$17/2,1)-0.5))))/'VSWR Calculator'!$C$25)-$C45)^2+(1500*ABS(SIN(2*PI()*MOD(Calculator!$B$38/Calculator!$F$17,1)))*IF(MOD(Calculator!$B$38/Calculator!$F$17,1)&lt;0.5,-1,1))^2)/SQRT(((50*POWER(80,POWER(COS(PI()*MOD(Calculator!$B$38/Calculator!$F$17,1)),2))+MIN(500,MAX(30,100*EXP(-0.3*'VSWR Calculator'!$C$24)*(1+3*ABS(MOD('VSWR Calculator'!$C$23/Calculator!$F$17/2,1)-0.5))))/'VSWR Calculator'!$C$25)+$C45)^2+(1500*ABS(SIN(2*PI()*MOD(Calculator!$B$38/Calculator!$F$17,1)))*IF(MOD(Calculator!$B$38/Calculator!$F$17,1)&lt;0.5,-1,1))^2))/(1-SQRT(((50*POWER(80,POWER(COS(PI()*MOD(Calculator!$B$38/Calculator!$F$17,1)),2))+MIN(500,MAX(30,100*EXP(-0.3*'VSWR Calculator'!$C$24)*(1+3*ABS(MOD('VSWR Calculator'!$C$23/Calculator!$F$17/2,1)-0.5))))/'VSWR Calculator'!$C$25)-$C45)^2+(1500*ABS(SIN(2*PI()*MOD(Calculator!$B$38/Calculator!$F$17,1)))*IF(MOD(Calculator!$B$38/Calculator!$F$17,1)&lt;0.5,-1,1))^2)/SQRT(((50*POWER(80,POWER(COS(PI()*MOD(Calculator!$B$38/Calculator!$F$17,1)),2))+MIN(500,MAX(30,100*EXP(-0.3*'VSWR Calculator'!$C$24)*(1+3*ABS(MOD('VSWR Calculator'!$C$23/Calculator!$F$17/2,1)-0.5))))/'VSWR Calculator'!$C$25)+$C45)^2+(1500*ABS(SIN(2*PI()*MOD(Calculator!$B$38/Calculator!$F$17,1)))*IF(MOD(Calculator!$B$38/Calculator!$F$17,1)&lt;0.5,-1,1))^2)),2))</f>
        <v>20.08</v>
      </c>
      <c r="IF45" s="253" t="str">
        <f aca="false">IF(OR(Calculator!$E$18&lt;&gt;"YES",Calculator!$B$38&lt;Calculator!$G$18),"—",ROUND((1+SQRT(((50*POWER(80,POWER(COS(PI()*MOD(Calculator!$B$38/Calculator!$F$18,1)),2))+MIN(500,MAX(30,100*EXP(-0.3*'VSWR Calculator'!$C$24)*(1+3*ABS(MOD('VSWR Calculator'!$C$23/Calculator!$F$18/2,1)-0.5))))/'VSWR Calculator'!$C$25)-$C45)^2+(1500*ABS(SIN(2*PI()*MOD(Calculator!$B$38/Calculator!$F$18,1)))*IF(MOD(Calculator!$B$38/Calculator!$F$18,1)&lt;0.5,-1,1))^2)/SQRT(((50*POWER(80,POWER(COS(PI()*MOD(Calculator!$B$38/Calculator!$F$18,1)),2))+MIN(500,MAX(30,100*EXP(-0.3*'VSWR Calculator'!$C$24)*(1+3*ABS(MOD('VSWR Calculator'!$C$23/Calculator!$F$18/2,1)-0.5))))/'VSWR Calculator'!$C$25)+$C45)^2+(1500*ABS(SIN(2*PI()*MOD(Calculator!$B$38/Calculator!$F$18,1)))*IF(MOD(Calculator!$B$38/Calculator!$F$18,1)&lt;0.5,-1,1))^2))/(1-SQRT(((50*POWER(80,POWER(COS(PI()*MOD(Calculator!$B$38/Calculator!$F$18,1)),2))+MIN(500,MAX(30,100*EXP(-0.3*'VSWR Calculator'!$C$24)*(1+3*ABS(MOD('VSWR Calculator'!$C$23/Calculator!$F$18/2,1)-0.5))))/'VSWR Calculator'!$C$25)-$C45)^2+(1500*ABS(SIN(2*PI()*MOD(Calculator!$B$38/Calculator!$F$18,1)))*IF(MOD(Calculator!$B$38/Calculator!$F$18,1)&lt;0.5,-1,1))^2)/SQRT(((50*POWER(80,POWER(COS(PI()*MOD(Calculator!$B$38/Calculator!$F$18,1)),2))+MIN(500,MAX(30,100*EXP(-0.3*'VSWR Calculator'!$C$24)*(1+3*ABS(MOD('VSWR Calculator'!$C$23/Calculator!$F$18/2,1)-0.5))))/'VSWR Calculator'!$C$25)+$C45)^2+(1500*ABS(SIN(2*PI()*MOD(Calculator!$B$38/Calculator!$F$18,1)))*IF(MOD(Calculator!$B$38/Calculator!$F$18,1)&lt;0.5,-1,1))^2)),2))</f>
        <v>—</v>
      </c>
      <c r="IG45" s="253" t="str">
        <f aca="false">IF(OR(Calculator!$E$19&lt;&gt;"YES",Calculator!$B$38&lt;Calculator!$G$19),"—",ROUND((1+SQRT(((50*POWER(80,POWER(COS(PI()*MOD(Calculator!$B$38/Calculator!$F$19,1)),2))+MIN(500,MAX(30,100*EXP(-0.3*'VSWR Calculator'!$C$24)*(1+3*ABS(MOD('VSWR Calculator'!$C$23/Calculator!$F$19/2,1)-0.5))))/'VSWR Calculator'!$C$25)-$C45)^2+(1500*ABS(SIN(2*PI()*MOD(Calculator!$B$38/Calculator!$F$19,1)))*IF(MOD(Calculator!$B$38/Calculator!$F$19,1)&lt;0.5,-1,1))^2)/SQRT(((50*POWER(80,POWER(COS(PI()*MOD(Calculator!$B$38/Calculator!$F$19,1)),2))+MIN(500,MAX(30,100*EXP(-0.3*'VSWR Calculator'!$C$24)*(1+3*ABS(MOD('VSWR Calculator'!$C$23/Calculator!$F$19/2,1)-0.5))))/'VSWR Calculator'!$C$25)+$C45)^2+(1500*ABS(SIN(2*PI()*MOD(Calculator!$B$38/Calculator!$F$19,1)))*IF(MOD(Calculator!$B$38/Calculator!$F$19,1)&lt;0.5,-1,1))^2))/(1-SQRT(((50*POWER(80,POWER(COS(PI()*MOD(Calculator!$B$38/Calculator!$F$19,1)),2))+MIN(500,MAX(30,100*EXP(-0.3*'VSWR Calculator'!$C$24)*(1+3*ABS(MOD('VSWR Calculator'!$C$23/Calculator!$F$19/2,1)-0.5))))/'VSWR Calculator'!$C$25)-$C45)^2+(1500*ABS(SIN(2*PI()*MOD(Calculator!$B$38/Calculator!$F$19,1)))*IF(MOD(Calculator!$B$38/Calculator!$F$19,1)&lt;0.5,-1,1))^2)/SQRT(((50*POWER(80,POWER(COS(PI()*MOD(Calculator!$B$38/Calculator!$F$19,1)),2))+MIN(500,MAX(30,100*EXP(-0.3*'VSWR Calculator'!$C$24)*(1+3*ABS(MOD('VSWR Calculator'!$C$23/Calculator!$F$19/2,1)-0.5))))/'VSWR Calculator'!$C$25)+$C45)^2+(1500*ABS(SIN(2*PI()*MOD(Calculator!$B$38/Calculator!$F$19,1)))*IF(MOD(Calculator!$B$38/Calculator!$F$19,1)&lt;0.5,-1,1))^2)),2))</f>
        <v>—</v>
      </c>
      <c r="IH45" s="253" t="str">
        <f aca="false">IF(OR(Calculator!$E$20&lt;&gt;"YES",Calculator!$B$38&lt;Calculator!$G$20),"—",ROUND((1+SQRT(((50*POWER(80,POWER(COS(PI()*MOD(Calculator!$B$38/Calculator!$F$20,1)),2))+MIN(500,MAX(30,100*EXP(-0.3*'VSWR Calculator'!$C$24)*(1+3*ABS(MOD('VSWR Calculator'!$C$23/Calculator!$F$20/2,1)-0.5))))/'VSWR Calculator'!$C$25)-$C45)^2+(1500*ABS(SIN(2*PI()*MOD(Calculator!$B$38/Calculator!$F$20,1)))*IF(MOD(Calculator!$B$38/Calculator!$F$20,1)&lt;0.5,-1,1))^2)/SQRT(((50*POWER(80,POWER(COS(PI()*MOD(Calculator!$B$38/Calculator!$F$20,1)),2))+MIN(500,MAX(30,100*EXP(-0.3*'VSWR Calculator'!$C$24)*(1+3*ABS(MOD('VSWR Calculator'!$C$23/Calculator!$F$20/2,1)-0.5))))/'VSWR Calculator'!$C$25)+$C45)^2+(1500*ABS(SIN(2*PI()*MOD(Calculator!$B$38/Calculator!$F$20,1)))*IF(MOD(Calculator!$B$38/Calculator!$F$20,1)&lt;0.5,-1,1))^2))/(1-SQRT(((50*POWER(80,POWER(COS(PI()*MOD(Calculator!$B$38/Calculator!$F$20,1)),2))+MIN(500,MAX(30,100*EXP(-0.3*'VSWR Calculator'!$C$24)*(1+3*ABS(MOD('VSWR Calculator'!$C$23/Calculator!$F$20/2,1)-0.5))))/'VSWR Calculator'!$C$25)-$C45)^2+(1500*ABS(SIN(2*PI()*MOD(Calculator!$B$38/Calculator!$F$20,1)))*IF(MOD(Calculator!$B$38/Calculator!$F$20,1)&lt;0.5,-1,1))^2)/SQRT(((50*POWER(80,POWER(COS(PI()*MOD(Calculator!$B$38/Calculator!$F$20,1)),2))+MIN(500,MAX(30,100*EXP(-0.3*'VSWR Calculator'!$C$24)*(1+3*ABS(MOD('VSWR Calculator'!$C$23/Calculator!$F$20/2,1)-0.5))))/'VSWR Calculator'!$C$25)+$C45)^2+(1500*ABS(SIN(2*PI()*MOD(Calculator!$B$38/Calculator!$F$20,1)))*IF(MOD(Calculator!$B$38/Calculator!$F$20,1)&lt;0.5,-1,1))^2)),2))</f>
        <v>—</v>
      </c>
      <c r="II45" s="253" t="str">
        <f aca="false">IF(OR(Calculator!$E$21&lt;&gt;"YES",Calculator!$B$38&lt;Calculator!$G$21),"—",ROUND((1+SQRT(((50*POWER(80,POWER(COS(PI()*MOD(Calculator!$B$38/Calculator!$F$21,1)),2))+MIN(500,MAX(30,100*EXP(-0.3*'VSWR Calculator'!$C$24)*(1+3*ABS(MOD('VSWR Calculator'!$C$23/Calculator!$F$21/2,1)-0.5))))/'VSWR Calculator'!$C$25)-$C45)^2+(1500*ABS(SIN(2*PI()*MOD(Calculator!$B$38/Calculator!$F$21,1)))*IF(MOD(Calculator!$B$38/Calculator!$F$21,1)&lt;0.5,-1,1))^2)/SQRT(((50*POWER(80,POWER(COS(PI()*MOD(Calculator!$B$38/Calculator!$F$21,1)),2))+MIN(500,MAX(30,100*EXP(-0.3*'VSWR Calculator'!$C$24)*(1+3*ABS(MOD('VSWR Calculator'!$C$23/Calculator!$F$21/2,1)-0.5))))/'VSWR Calculator'!$C$25)+$C45)^2+(1500*ABS(SIN(2*PI()*MOD(Calculator!$B$38/Calculator!$F$21,1)))*IF(MOD(Calculator!$B$38/Calculator!$F$21,1)&lt;0.5,-1,1))^2))/(1-SQRT(((50*POWER(80,POWER(COS(PI()*MOD(Calculator!$B$38/Calculator!$F$21,1)),2))+MIN(500,MAX(30,100*EXP(-0.3*'VSWR Calculator'!$C$24)*(1+3*ABS(MOD('VSWR Calculator'!$C$23/Calculator!$F$21/2,1)-0.5))))/'VSWR Calculator'!$C$25)-$C45)^2+(1500*ABS(SIN(2*PI()*MOD(Calculator!$B$38/Calculator!$F$21,1)))*IF(MOD(Calculator!$B$38/Calculator!$F$21,1)&lt;0.5,-1,1))^2)/SQRT(((50*POWER(80,POWER(COS(PI()*MOD(Calculator!$B$38/Calculator!$F$21,1)),2))+MIN(500,MAX(30,100*EXP(-0.3*'VSWR Calculator'!$C$24)*(1+3*ABS(MOD('VSWR Calculator'!$C$23/Calculator!$F$21/2,1)-0.5))))/'VSWR Calculator'!$C$25)+$C45)^2+(1500*ABS(SIN(2*PI()*MOD(Calculator!$B$38/Calculator!$F$21,1)))*IF(MOD(Calculator!$B$38/Calculator!$F$21,1)&lt;0.5,-1,1))^2)),2))</f>
        <v>—</v>
      </c>
      <c r="IJ45" s="253" t="str">
        <f aca="false">IF(OR(Calculator!$E$22&lt;&gt;"YES",Calculator!$B$38&lt;Calculator!$G$22),"—",ROUND((1+SQRT(((50*POWER(80,POWER(COS(PI()*MOD(Calculator!$B$38/Calculator!$F$22,1)),2))+MIN(500,MAX(30,100*EXP(-0.3*'VSWR Calculator'!$C$24)*(1+3*ABS(MOD('VSWR Calculator'!$C$23/Calculator!$F$22/2,1)-0.5))))/'VSWR Calculator'!$C$25)-$C45)^2+(1500*ABS(SIN(2*PI()*MOD(Calculator!$B$38/Calculator!$F$22,1)))*IF(MOD(Calculator!$B$38/Calculator!$F$22,1)&lt;0.5,-1,1))^2)/SQRT(((50*POWER(80,POWER(COS(PI()*MOD(Calculator!$B$38/Calculator!$F$22,1)),2))+MIN(500,MAX(30,100*EXP(-0.3*'VSWR Calculator'!$C$24)*(1+3*ABS(MOD('VSWR Calculator'!$C$23/Calculator!$F$22/2,1)-0.5))))/'VSWR Calculator'!$C$25)+$C45)^2+(1500*ABS(SIN(2*PI()*MOD(Calculator!$B$38/Calculator!$F$22,1)))*IF(MOD(Calculator!$B$38/Calculator!$F$22,1)&lt;0.5,-1,1))^2))/(1-SQRT(((50*POWER(80,POWER(COS(PI()*MOD(Calculator!$B$38/Calculator!$F$22,1)),2))+MIN(500,MAX(30,100*EXP(-0.3*'VSWR Calculator'!$C$24)*(1+3*ABS(MOD('VSWR Calculator'!$C$23/Calculator!$F$22/2,1)-0.5))))/'VSWR Calculator'!$C$25)-$C45)^2+(1500*ABS(SIN(2*PI()*MOD(Calculator!$B$38/Calculator!$F$22,1)))*IF(MOD(Calculator!$B$38/Calculator!$F$22,1)&lt;0.5,-1,1))^2)/SQRT(((50*POWER(80,POWER(COS(PI()*MOD(Calculator!$B$38/Calculator!$F$22,1)),2))+MIN(500,MAX(30,100*EXP(-0.3*'VSWR Calculator'!$C$24)*(1+3*ABS(MOD('VSWR Calculator'!$C$23/Calculator!$F$22/2,1)-0.5))))/'VSWR Calculator'!$C$25)+$C45)^2+(1500*ABS(SIN(2*PI()*MOD(Calculator!$B$38/Calculator!$F$22,1)))*IF(MOD(Calculator!$B$38/Calculator!$F$22,1)&lt;0.5,-1,1))^2)),2))</f>
        <v>—</v>
      </c>
      <c r="IK45" s="253" t="n">
        <f aca="false">IFERROR(ROUND((IF(ISNUMBER(HZ45),HZ45,0)+IF(ISNUMBER(IA45),IA45,0)+IF(ISNUMBER(IB45),IB45,0)+IF(ISNUMBER(IC45),IC45,0)+IF(ISNUMBER(ID45),ID45,0)+IF(ISNUMBER(IE45),IE45,0)+IF(ISNUMBER(IF45),IF45,0)+IF(ISNUMBER(IG45),IG45,0)+IF(ISNUMBER(IH45),IH45,0)+IF(ISNUMBER(II45),II45,0)+IF(ISNUMBER(IJ45),IJ45,0))/(IF(ISNUMBER(HZ45),1,0)+IF(ISNUMBER(IA45),1,0)+IF(ISNUMBER(IB45),1,0)+IF(ISNUMBER(IC45),1,0)+IF(ISNUMBER(ID45),1,0)+IF(ISNUMBER(IE45),1,0)+IF(ISNUMBER(IF45),1,0)+IF(ISNUMBER(IG45),1,0)+IF(ISNUMBER(IH45),1,0)+IF(ISNUMBER(II45),1,0)+IF(ISNUMBER(IJ45),1,0)),4),"")</f>
        <v>12.44</v>
      </c>
    </row>
    <row r="46" customFormat="false" ht="15" hidden="false" customHeight="true" outlineLevel="0" collapsed="false">
      <c r="A46" s="296" t="s">
        <v>487</v>
      </c>
      <c r="B46" s="296" t="s">
        <v>339</v>
      </c>
      <c r="C46" s="297" t="n">
        <v>600</v>
      </c>
      <c r="D46" s="298" t="str">
        <f aca="false">IF(OR(Calculator!$E$12&lt;&gt;"YES",Calculator!$B$29&lt;Calculator!$G$12),"—",ROUND((1+SQRT(((50*POWER(80,POWER(COS(PI()*MOD(Calculator!$B$29/Calculator!$F$12,1)),2))-$C46)^2+(1500*ABS(SIN(2*PI()*MOD(Calculator!$B$29/Calculator!$F$12,1)))*IF(MOD(Calculator!$B$29/Calculator!$F$12,1)&lt;0.5,-1,1))^2)/((50*POWER(80,POWER(COS(PI()*MOD(Calculator!$B$29/Calculator!$F$12,1)),2))+$C46)^2+(1500*ABS(SIN(2*PI()*MOD(Calculator!$B$29/Calculator!$F$12,1)))*IF(MOD(Calculator!$B$29/Calculator!$F$12,1)&lt;0.5,-1,1))^2)))/(1-SQRT(((50*POWER(80,POWER(COS(PI()*MOD(Calculator!$B$29/Calculator!$F$12,1)),2))-$C46)^2+(1500*ABS(SIN(2*PI()*MOD(Calculator!$B$29/Calculator!$F$12,1)))*IF(MOD(Calculator!$B$29/Calculator!$F$12,1)&lt;0.5,-1,1))^2)/((50*POWER(80,POWER(COS(PI()*MOD(Calculator!$B$29/Calculator!$F$12,1)),2))+$C46)^2+(1500*ABS(SIN(2*PI()*MOD(Calculator!$B$29/Calculator!$F$12,1)))*IF(MOD(Calculator!$B$29/Calculator!$F$12,1)&lt;0.5,-1,1))^2))),2))</f>
        <v>—</v>
      </c>
      <c r="E46" s="298" t="str">
        <f aca="false">IF(OR(Calculator!$E$13&lt;&gt;"YES",Calculator!$B$29&lt;Calculator!$G$13),"—",ROUND((1+SQRT(((50*POWER(80,POWER(COS(PI()*MOD(Calculator!$B$29/Calculator!$F$13,1)),2))-$C46)^2+(1500*ABS(SIN(2*PI()*MOD(Calculator!$B$29/Calculator!$F$13,1)))*IF(MOD(Calculator!$B$29/Calculator!$F$13,1)&lt;0.5,-1,1))^2)/((50*POWER(80,POWER(COS(PI()*MOD(Calculator!$B$29/Calculator!$F$13,1)),2))+$C46)^2+(1500*ABS(SIN(2*PI()*MOD(Calculator!$B$29/Calculator!$F$13,1)))*IF(MOD(Calculator!$B$29/Calculator!$F$13,1)&lt;0.5,-1,1))^2)))/(1-SQRT(((50*POWER(80,POWER(COS(PI()*MOD(Calculator!$B$29/Calculator!$F$13,1)),2))-$C46)^2+(1500*ABS(SIN(2*PI()*MOD(Calculator!$B$29/Calculator!$F$13,1)))*IF(MOD(Calculator!$B$29/Calculator!$F$13,1)&lt;0.5,-1,1))^2)/((50*POWER(80,POWER(COS(PI()*MOD(Calculator!$B$29/Calculator!$F$13,1)),2))+$C46)^2+(1500*ABS(SIN(2*PI()*MOD(Calculator!$B$29/Calculator!$F$13,1)))*IF(MOD(Calculator!$B$29/Calculator!$F$13,1)&lt;0.5,-1,1))^2))),2))</f>
        <v>—</v>
      </c>
      <c r="F46" s="298" t="str">
        <f aca="false">IF(OR(Calculator!$E$14&lt;&gt;"YES",Calculator!$B$29&lt;Calculator!$G$14),"—",ROUND((1+SQRT(((50*POWER(80,POWER(COS(PI()*MOD(Calculator!$B$29/Calculator!$F$14,1)),2))-$C46)^2+(1500*ABS(SIN(2*PI()*MOD(Calculator!$B$29/Calculator!$F$14,1)))*IF(MOD(Calculator!$B$29/Calculator!$F$14,1)&lt;0.5,-1,1))^2)/((50*POWER(80,POWER(COS(PI()*MOD(Calculator!$B$29/Calculator!$F$14,1)),2))+$C46)^2+(1500*ABS(SIN(2*PI()*MOD(Calculator!$B$29/Calculator!$F$14,1)))*IF(MOD(Calculator!$B$29/Calculator!$F$14,1)&lt;0.5,-1,1))^2)))/(1-SQRT(((50*POWER(80,POWER(COS(PI()*MOD(Calculator!$B$29/Calculator!$F$14,1)),2))-$C46)^2+(1500*ABS(SIN(2*PI()*MOD(Calculator!$B$29/Calculator!$F$14,1)))*IF(MOD(Calculator!$B$29/Calculator!$F$14,1)&lt;0.5,-1,1))^2)/((50*POWER(80,POWER(COS(PI()*MOD(Calculator!$B$29/Calculator!$F$14,1)),2))+$C46)^2+(1500*ABS(SIN(2*PI()*MOD(Calculator!$B$29/Calculator!$F$14,1)))*IF(MOD(Calculator!$B$29/Calculator!$F$14,1)&lt;0.5,-1,1))^2))),2))</f>
        <v>—</v>
      </c>
      <c r="G46" s="298" t="n">
        <f aca="false">IF(OR(Calculator!$E$15&lt;&gt;"YES",Calculator!$B$29&lt;Calculator!$G$15),"—",ROUND((1+SQRT(((50*POWER(80,POWER(COS(PI()*MOD(Calculator!$B$29/Calculator!$F$15,1)),2))-$C46)^2+(1500*ABS(SIN(2*PI()*MOD(Calculator!$B$29/Calculator!$F$15,1)))*IF(MOD(Calculator!$B$29/Calculator!$F$15,1)&lt;0.5,-1,1))^2)/((50*POWER(80,POWER(COS(PI()*MOD(Calculator!$B$29/Calculator!$F$15,1)),2))+$C46)^2+(1500*ABS(SIN(2*PI()*MOD(Calculator!$B$29/Calculator!$F$15,1)))*IF(MOD(Calculator!$B$29/Calculator!$F$15,1)&lt;0.5,-1,1))^2)))/(1-SQRT(((50*POWER(80,POWER(COS(PI()*MOD(Calculator!$B$29/Calculator!$F$15,1)),2))-$C46)^2+(1500*ABS(SIN(2*PI()*MOD(Calculator!$B$29/Calculator!$F$15,1)))*IF(MOD(Calculator!$B$29/Calculator!$F$15,1)&lt;0.5,-1,1))^2)/((50*POWER(80,POWER(COS(PI()*MOD(Calculator!$B$29/Calculator!$F$15,1)),2))+$C46)^2+(1500*ABS(SIN(2*PI()*MOD(Calculator!$B$29/Calculator!$F$15,1)))*IF(MOD(Calculator!$B$29/Calculator!$F$15,1)&lt;0.5,-1,1))^2))),2))</f>
        <v>22.94</v>
      </c>
      <c r="H46" s="298" t="str">
        <f aca="false">IF(OR(Calculator!$E$16&lt;&gt;"YES",Calculator!$B$29&lt;Calculator!$G$16),"—",ROUND((1+SQRT(((50*POWER(80,POWER(COS(PI()*MOD(Calculator!$B$29/Calculator!$F$16,1)),2))-$C46)^2+(1500*ABS(SIN(2*PI()*MOD(Calculator!$B$29/Calculator!$F$16,1)))*IF(MOD(Calculator!$B$29/Calculator!$F$16,1)&lt;0.5,-1,1))^2)/((50*POWER(80,POWER(COS(PI()*MOD(Calculator!$B$29/Calculator!$F$16,1)),2))+$C46)^2+(1500*ABS(SIN(2*PI()*MOD(Calculator!$B$29/Calculator!$F$16,1)))*IF(MOD(Calculator!$B$29/Calculator!$F$16,1)&lt;0.5,-1,1))^2)))/(1-SQRT(((50*POWER(80,POWER(COS(PI()*MOD(Calculator!$B$29/Calculator!$F$16,1)),2))-$C46)^2+(1500*ABS(SIN(2*PI()*MOD(Calculator!$B$29/Calculator!$F$16,1)))*IF(MOD(Calculator!$B$29/Calculator!$F$16,1)&lt;0.5,-1,1))^2)/((50*POWER(80,POWER(COS(PI()*MOD(Calculator!$B$29/Calculator!$F$16,1)),2))+$C46)^2+(1500*ABS(SIN(2*PI()*MOD(Calculator!$B$29/Calculator!$F$16,1)))*IF(MOD(Calculator!$B$29/Calculator!$F$16,1)&lt;0.5,-1,1))^2))),2))</f>
        <v>—</v>
      </c>
      <c r="I46" s="298" t="n">
        <f aca="false">IF(OR(Calculator!$E$17&lt;&gt;"YES",Calculator!$B$29&lt;Calculator!$G$17),"—",ROUND((1+SQRT(((50*POWER(80,POWER(COS(PI()*MOD(Calculator!$B$29/Calculator!$F$17,1)),2))-$C46)^2+(1500*ABS(SIN(2*PI()*MOD(Calculator!$B$29/Calculator!$F$17,1)))*IF(MOD(Calculator!$B$29/Calculator!$F$17,1)&lt;0.5,-1,1))^2)/((50*POWER(80,POWER(COS(PI()*MOD(Calculator!$B$29/Calculator!$F$17,1)),2))+$C46)^2+(1500*ABS(SIN(2*PI()*MOD(Calculator!$B$29/Calculator!$F$17,1)))*IF(MOD(Calculator!$B$29/Calculator!$F$17,1)&lt;0.5,-1,1))^2)))/(1-SQRT(((50*POWER(80,POWER(COS(PI()*MOD(Calculator!$B$29/Calculator!$F$17,1)),2))-$C46)^2+(1500*ABS(SIN(2*PI()*MOD(Calculator!$B$29/Calculator!$F$17,1)))*IF(MOD(Calculator!$B$29/Calculator!$F$17,1)&lt;0.5,-1,1))^2)/((50*POWER(80,POWER(COS(PI()*MOD(Calculator!$B$29/Calculator!$F$17,1)),2))+$C46)^2+(1500*ABS(SIN(2*PI()*MOD(Calculator!$B$29/Calculator!$F$17,1)))*IF(MOD(Calculator!$B$29/Calculator!$F$17,1)&lt;0.5,-1,1))^2))),2))</f>
        <v>21.56</v>
      </c>
      <c r="J46" s="298" t="str">
        <f aca="false">IF(OR(Calculator!$E$18&lt;&gt;"YES",Calculator!$B$29&lt;Calculator!$G$18),"—",ROUND((1+SQRT(((50*POWER(80,POWER(COS(PI()*MOD(Calculator!$B$29/Calculator!$F$18,1)),2))-$C46)^2+(1500*ABS(SIN(2*PI()*MOD(Calculator!$B$29/Calculator!$F$18,1)))*IF(MOD(Calculator!$B$29/Calculator!$F$18,1)&lt;0.5,-1,1))^2)/((50*POWER(80,POWER(COS(PI()*MOD(Calculator!$B$29/Calculator!$F$18,1)),2))+$C46)^2+(1500*ABS(SIN(2*PI()*MOD(Calculator!$B$29/Calculator!$F$18,1)))*IF(MOD(Calculator!$B$29/Calculator!$F$18,1)&lt;0.5,-1,1))^2)))/(1-SQRT(((50*POWER(80,POWER(COS(PI()*MOD(Calculator!$B$29/Calculator!$F$18,1)),2))-$C46)^2+(1500*ABS(SIN(2*PI()*MOD(Calculator!$B$29/Calculator!$F$18,1)))*IF(MOD(Calculator!$B$29/Calculator!$F$18,1)&lt;0.5,-1,1))^2)/((50*POWER(80,POWER(COS(PI()*MOD(Calculator!$B$29/Calculator!$F$18,1)),2))+$C46)^2+(1500*ABS(SIN(2*PI()*MOD(Calculator!$B$29/Calculator!$F$18,1)))*IF(MOD(Calculator!$B$29/Calculator!$F$18,1)&lt;0.5,-1,1))^2))),2))</f>
        <v>—</v>
      </c>
      <c r="K46" s="298" t="str">
        <f aca="false">IF(OR(Calculator!$E$19&lt;&gt;"YES",Calculator!$B$29&lt;Calculator!$G$19),"—",ROUND((1+SQRT(((50*POWER(80,POWER(COS(PI()*MOD(Calculator!$B$29/Calculator!$F$19,1)),2))-$C46)^2+(1500*ABS(SIN(2*PI()*MOD(Calculator!$B$29/Calculator!$F$19,1)))*IF(MOD(Calculator!$B$29/Calculator!$F$19,1)&lt;0.5,-1,1))^2)/((50*POWER(80,POWER(COS(PI()*MOD(Calculator!$B$29/Calculator!$F$19,1)),2))+$C46)^2+(1500*ABS(SIN(2*PI()*MOD(Calculator!$B$29/Calculator!$F$19,1)))*IF(MOD(Calculator!$B$29/Calculator!$F$19,1)&lt;0.5,-1,1))^2)))/(1-SQRT(((50*POWER(80,POWER(COS(PI()*MOD(Calculator!$B$29/Calculator!$F$19,1)),2))-$C46)^2+(1500*ABS(SIN(2*PI()*MOD(Calculator!$B$29/Calculator!$F$19,1)))*IF(MOD(Calculator!$B$29/Calculator!$F$19,1)&lt;0.5,-1,1))^2)/((50*POWER(80,POWER(COS(PI()*MOD(Calculator!$B$29/Calculator!$F$19,1)),2))+$C46)^2+(1500*ABS(SIN(2*PI()*MOD(Calculator!$B$29/Calculator!$F$19,1)))*IF(MOD(Calculator!$B$29/Calculator!$F$19,1)&lt;0.5,-1,1))^2))),2))</f>
        <v>—</v>
      </c>
      <c r="L46" s="298" t="str">
        <f aca="false">IF(OR(Calculator!$E$20&lt;&gt;"YES",Calculator!$B$29&lt;Calculator!$G$20),"—",ROUND((1+SQRT(((50*POWER(80,POWER(COS(PI()*MOD(Calculator!$B$29/Calculator!$F$20,1)),2))-$C46)^2+(1500*ABS(SIN(2*PI()*MOD(Calculator!$B$29/Calculator!$F$20,1)))*IF(MOD(Calculator!$B$29/Calculator!$F$20,1)&lt;0.5,-1,1))^2)/((50*POWER(80,POWER(COS(PI()*MOD(Calculator!$B$29/Calculator!$F$20,1)),2))+$C46)^2+(1500*ABS(SIN(2*PI()*MOD(Calculator!$B$29/Calculator!$F$20,1)))*IF(MOD(Calculator!$B$29/Calculator!$F$20,1)&lt;0.5,-1,1))^2)))/(1-SQRT(((50*POWER(80,POWER(COS(PI()*MOD(Calculator!$B$29/Calculator!$F$20,1)),2))-$C46)^2+(1500*ABS(SIN(2*PI()*MOD(Calculator!$B$29/Calculator!$F$20,1)))*IF(MOD(Calculator!$B$29/Calculator!$F$20,1)&lt;0.5,-1,1))^2)/((50*POWER(80,POWER(COS(PI()*MOD(Calculator!$B$29/Calculator!$F$20,1)),2))+$C46)^2+(1500*ABS(SIN(2*PI()*MOD(Calculator!$B$29/Calculator!$F$20,1)))*IF(MOD(Calculator!$B$29/Calculator!$F$20,1)&lt;0.5,-1,1))^2))),2))</f>
        <v>—</v>
      </c>
      <c r="M46" s="298" t="str">
        <f aca="false">IF(OR(Calculator!$E$21&lt;&gt;"YES",Calculator!$B$29&lt;Calculator!$G$21),"—",ROUND((1+SQRT(((50*POWER(80,POWER(COS(PI()*MOD(Calculator!$B$29/Calculator!$F$21,1)),2))-$C46)^2+(1500*ABS(SIN(2*PI()*MOD(Calculator!$B$29/Calculator!$F$21,1)))*IF(MOD(Calculator!$B$29/Calculator!$F$21,1)&lt;0.5,-1,1))^2)/((50*POWER(80,POWER(COS(PI()*MOD(Calculator!$B$29/Calculator!$F$21,1)),2))+$C46)^2+(1500*ABS(SIN(2*PI()*MOD(Calculator!$B$29/Calculator!$F$21,1)))*IF(MOD(Calculator!$B$29/Calculator!$F$21,1)&lt;0.5,-1,1))^2)))/(1-SQRT(((50*POWER(80,POWER(COS(PI()*MOD(Calculator!$B$29/Calculator!$F$21,1)),2))-$C46)^2+(1500*ABS(SIN(2*PI()*MOD(Calculator!$B$29/Calculator!$F$21,1)))*IF(MOD(Calculator!$B$29/Calculator!$F$21,1)&lt;0.5,-1,1))^2)/((50*POWER(80,POWER(COS(PI()*MOD(Calculator!$B$29/Calculator!$F$21,1)),2))+$C46)^2+(1500*ABS(SIN(2*PI()*MOD(Calculator!$B$29/Calculator!$F$21,1)))*IF(MOD(Calculator!$B$29/Calculator!$F$21,1)&lt;0.5,-1,1))^2))),2))</f>
        <v>—</v>
      </c>
      <c r="N46" s="298" t="str">
        <f aca="false">IF(OR(Calculator!$E$22&lt;&gt;"YES",Calculator!$B$29&lt;Calculator!$G$22),"—",ROUND((1+SQRT(((50*POWER(80,POWER(COS(PI()*MOD(Calculator!$B$29/Calculator!$F$22,1)),2))-$C46)^2+(1500*ABS(SIN(2*PI()*MOD(Calculator!$B$29/Calculator!$F$22,1)))*IF(MOD(Calculator!$B$29/Calculator!$F$22,1)&lt;0.5,-1,1))^2)/((50*POWER(80,POWER(COS(PI()*MOD(Calculator!$B$29/Calculator!$F$22,1)),2))+$C46)^2+(1500*ABS(SIN(2*PI()*MOD(Calculator!$B$29/Calculator!$F$22,1)))*IF(MOD(Calculator!$B$29/Calculator!$F$22,1)&lt;0.5,-1,1))^2)))/(1-SQRT(((50*POWER(80,POWER(COS(PI()*MOD(Calculator!$B$29/Calculator!$F$22,1)),2))-$C46)^2+(1500*ABS(SIN(2*PI()*MOD(Calculator!$B$29/Calculator!$F$22,1)))*IF(MOD(Calculator!$B$29/Calculator!$F$22,1)&lt;0.5,-1,1))^2)/((50*POWER(80,POWER(COS(PI()*MOD(Calculator!$B$29/Calculator!$F$22,1)),2))+$C46)^2+(1500*ABS(SIN(2*PI()*MOD(Calculator!$B$29/Calculator!$F$22,1)))*IF(MOD(Calculator!$B$29/Calculator!$F$22,1)&lt;0.5,-1,1))^2))),2))</f>
        <v>—</v>
      </c>
      <c r="O46" s="292" t="n">
        <f aca="false">IFERROR(ROUND((IF(ISNUMBER(D46),D46,0)+IF(ISNUMBER(E46),E46,0)+IF(ISNUMBER(F46),F46,0)+IF(ISNUMBER(G46),G46,0)+IF(ISNUMBER(H46),H46,0)+IF(ISNUMBER(I46),I46,0)+IF(ISNUMBER(J46),J46,0)+IF(ISNUMBER(K46),K46,0)+IF(ISNUMBER(L46),L46,0)+IF(ISNUMBER(M46),M46,0)+IF(ISNUMBER(N46),N46,0))/(IF(ISNUMBER(D46),1,0)+IF(ISNUMBER(E46),1,0)+IF(ISNUMBER(F46),1,0)+IF(ISNUMBER(G46),1,0)+IF(ISNUMBER(H46),1,0)+IF(ISNUMBER(I46),1,0)+IF(ISNUMBER(J46),1,0)+IF(ISNUMBER(K46),1,0)+IF(ISNUMBER(L46),1,0)+IF(ISNUMBER(M46),1,0)+IF(ISNUMBER(N46),1,0)),4),"")</f>
        <v>22.25</v>
      </c>
      <c r="P46" s="298" t="str">
        <f aca="false">IF(OR(Calculator!$E$12&lt;&gt;"YES",Calculator!$B$30&lt;Calculator!$G$12),"—",ROUND((1+SQRT(((50*POWER(80,POWER(COS(PI()*MOD(Calculator!$B$30/Calculator!$F$12,1)),2))-$C46)^2+(1500*ABS(SIN(2*PI()*MOD(Calculator!$B$30/Calculator!$F$12,1)))*IF(MOD(Calculator!$B$30/Calculator!$F$12,1)&lt;0.5,-1,1))^2)/((50*POWER(80,POWER(COS(PI()*MOD(Calculator!$B$30/Calculator!$F$12,1)),2))+$C46)^2+(1500*ABS(SIN(2*PI()*MOD(Calculator!$B$30/Calculator!$F$12,1)))*IF(MOD(Calculator!$B$30/Calculator!$F$12,1)&lt;0.5,-1,1))^2)))/(1-SQRT(((50*POWER(80,POWER(COS(PI()*MOD(Calculator!$B$30/Calculator!$F$12,1)),2))-$C46)^2+(1500*ABS(SIN(2*PI()*MOD(Calculator!$B$30/Calculator!$F$12,1)))*IF(MOD(Calculator!$B$30/Calculator!$F$12,1)&lt;0.5,-1,1))^2)/((50*POWER(80,POWER(COS(PI()*MOD(Calculator!$B$30/Calculator!$F$12,1)),2))+$C46)^2+(1500*ABS(SIN(2*PI()*MOD(Calculator!$B$30/Calculator!$F$12,1)))*IF(MOD(Calculator!$B$30/Calculator!$F$12,1)&lt;0.5,-1,1))^2))),2))</f>
        <v>—</v>
      </c>
      <c r="Q46" s="298" t="str">
        <f aca="false">IF(OR(Calculator!$E$13&lt;&gt;"YES",Calculator!$B$30&lt;Calculator!$G$13),"—",ROUND((1+SQRT(((50*POWER(80,POWER(COS(PI()*MOD(Calculator!$B$30/Calculator!$F$13,1)),2))-$C46)^2+(1500*ABS(SIN(2*PI()*MOD(Calculator!$B$30/Calculator!$F$13,1)))*IF(MOD(Calculator!$B$30/Calculator!$F$13,1)&lt;0.5,-1,1))^2)/((50*POWER(80,POWER(COS(PI()*MOD(Calculator!$B$30/Calculator!$F$13,1)),2))+$C46)^2+(1500*ABS(SIN(2*PI()*MOD(Calculator!$B$30/Calculator!$F$13,1)))*IF(MOD(Calculator!$B$30/Calculator!$F$13,1)&lt;0.5,-1,1))^2)))/(1-SQRT(((50*POWER(80,POWER(COS(PI()*MOD(Calculator!$B$30/Calculator!$F$13,1)),2))-$C46)^2+(1500*ABS(SIN(2*PI()*MOD(Calculator!$B$30/Calculator!$F$13,1)))*IF(MOD(Calculator!$B$30/Calculator!$F$13,1)&lt;0.5,-1,1))^2)/((50*POWER(80,POWER(COS(PI()*MOD(Calculator!$B$30/Calculator!$F$13,1)),2))+$C46)^2+(1500*ABS(SIN(2*PI()*MOD(Calculator!$B$30/Calculator!$F$13,1)))*IF(MOD(Calculator!$B$30/Calculator!$F$13,1)&lt;0.5,-1,1))^2))),2))</f>
        <v>—</v>
      </c>
      <c r="R46" s="298" t="str">
        <f aca="false">IF(OR(Calculator!$E$14&lt;&gt;"YES",Calculator!$B$30&lt;Calculator!$G$14),"—",ROUND((1+SQRT(((50*POWER(80,POWER(COS(PI()*MOD(Calculator!$B$30/Calculator!$F$14,1)),2))-$C46)^2+(1500*ABS(SIN(2*PI()*MOD(Calculator!$B$30/Calculator!$F$14,1)))*IF(MOD(Calculator!$B$30/Calculator!$F$14,1)&lt;0.5,-1,1))^2)/((50*POWER(80,POWER(COS(PI()*MOD(Calculator!$B$30/Calculator!$F$14,1)),2))+$C46)^2+(1500*ABS(SIN(2*PI()*MOD(Calculator!$B$30/Calculator!$F$14,1)))*IF(MOD(Calculator!$B$30/Calculator!$F$14,1)&lt;0.5,-1,1))^2)))/(1-SQRT(((50*POWER(80,POWER(COS(PI()*MOD(Calculator!$B$30/Calculator!$F$14,1)),2))-$C46)^2+(1500*ABS(SIN(2*PI()*MOD(Calculator!$B$30/Calculator!$F$14,1)))*IF(MOD(Calculator!$B$30/Calculator!$F$14,1)&lt;0.5,-1,1))^2)/((50*POWER(80,POWER(COS(PI()*MOD(Calculator!$B$30/Calculator!$F$14,1)),2))+$C46)^2+(1500*ABS(SIN(2*PI()*MOD(Calculator!$B$30/Calculator!$F$14,1)))*IF(MOD(Calculator!$B$30/Calculator!$F$14,1)&lt;0.5,-1,1))^2))),2))</f>
        <v>—</v>
      </c>
      <c r="S46" s="298" t="n">
        <f aca="false">IF(OR(Calculator!$E$15&lt;&gt;"YES",Calculator!$B$30&lt;Calculator!$G$15),"—",ROUND((1+SQRT(((50*POWER(80,POWER(COS(PI()*MOD(Calculator!$B$30/Calculator!$F$15,1)),2))-$C46)^2+(1500*ABS(SIN(2*PI()*MOD(Calculator!$B$30/Calculator!$F$15,1)))*IF(MOD(Calculator!$B$30/Calculator!$F$15,1)&lt;0.5,-1,1))^2)/((50*POWER(80,POWER(COS(PI()*MOD(Calculator!$B$30/Calculator!$F$15,1)),2))+$C46)^2+(1500*ABS(SIN(2*PI()*MOD(Calculator!$B$30/Calculator!$F$15,1)))*IF(MOD(Calculator!$B$30/Calculator!$F$15,1)&lt;0.5,-1,1))^2)))/(1-SQRT(((50*POWER(80,POWER(COS(PI()*MOD(Calculator!$B$30/Calculator!$F$15,1)),2))-$C46)^2+(1500*ABS(SIN(2*PI()*MOD(Calculator!$B$30/Calculator!$F$15,1)))*IF(MOD(Calculator!$B$30/Calculator!$F$15,1)&lt;0.5,-1,1))^2)/((50*POWER(80,POWER(COS(PI()*MOD(Calculator!$B$30/Calculator!$F$15,1)),2))+$C46)^2+(1500*ABS(SIN(2*PI()*MOD(Calculator!$B$30/Calculator!$F$15,1)))*IF(MOD(Calculator!$B$30/Calculator!$F$15,1)&lt;0.5,-1,1))^2))),2))</f>
        <v>22.24</v>
      </c>
      <c r="T46" s="298" t="str">
        <f aca="false">IF(OR(Calculator!$E$16&lt;&gt;"YES",Calculator!$B$30&lt;Calculator!$G$16),"—",ROUND((1+SQRT(((50*POWER(80,POWER(COS(PI()*MOD(Calculator!$B$30/Calculator!$F$16,1)),2))-$C46)^2+(1500*ABS(SIN(2*PI()*MOD(Calculator!$B$30/Calculator!$F$16,1)))*IF(MOD(Calculator!$B$30/Calculator!$F$16,1)&lt;0.5,-1,1))^2)/((50*POWER(80,POWER(COS(PI()*MOD(Calculator!$B$30/Calculator!$F$16,1)),2))+$C46)^2+(1500*ABS(SIN(2*PI()*MOD(Calculator!$B$30/Calculator!$F$16,1)))*IF(MOD(Calculator!$B$30/Calculator!$F$16,1)&lt;0.5,-1,1))^2)))/(1-SQRT(((50*POWER(80,POWER(COS(PI()*MOD(Calculator!$B$30/Calculator!$F$16,1)),2))-$C46)^2+(1500*ABS(SIN(2*PI()*MOD(Calculator!$B$30/Calculator!$F$16,1)))*IF(MOD(Calculator!$B$30/Calculator!$F$16,1)&lt;0.5,-1,1))^2)/((50*POWER(80,POWER(COS(PI()*MOD(Calculator!$B$30/Calculator!$F$16,1)),2))+$C46)^2+(1500*ABS(SIN(2*PI()*MOD(Calculator!$B$30/Calculator!$F$16,1)))*IF(MOD(Calculator!$B$30/Calculator!$F$16,1)&lt;0.5,-1,1))^2))),2))</f>
        <v>—</v>
      </c>
      <c r="U46" s="298" t="n">
        <f aca="false">IF(OR(Calculator!$E$17&lt;&gt;"YES",Calculator!$B$30&lt;Calculator!$G$17),"—",ROUND((1+SQRT(((50*POWER(80,POWER(COS(PI()*MOD(Calculator!$B$30/Calculator!$F$17,1)),2))-$C46)^2+(1500*ABS(SIN(2*PI()*MOD(Calculator!$B$30/Calculator!$F$17,1)))*IF(MOD(Calculator!$B$30/Calculator!$F$17,1)&lt;0.5,-1,1))^2)/((50*POWER(80,POWER(COS(PI()*MOD(Calculator!$B$30/Calculator!$F$17,1)),2))+$C46)^2+(1500*ABS(SIN(2*PI()*MOD(Calculator!$B$30/Calculator!$F$17,1)))*IF(MOD(Calculator!$B$30/Calculator!$F$17,1)&lt;0.5,-1,1))^2)))/(1-SQRT(((50*POWER(80,POWER(COS(PI()*MOD(Calculator!$B$30/Calculator!$F$17,1)),2))-$C46)^2+(1500*ABS(SIN(2*PI()*MOD(Calculator!$B$30/Calculator!$F$17,1)))*IF(MOD(Calculator!$B$30/Calculator!$F$17,1)&lt;0.5,-1,1))^2)/((50*POWER(80,POWER(COS(PI()*MOD(Calculator!$B$30/Calculator!$F$17,1)),2))+$C46)^2+(1500*ABS(SIN(2*PI()*MOD(Calculator!$B$30/Calculator!$F$17,1)))*IF(MOD(Calculator!$B$30/Calculator!$F$17,1)&lt;0.5,-1,1))^2))),2))</f>
        <v>22.98</v>
      </c>
      <c r="V46" s="298" t="str">
        <f aca="false">IF(OR(Calculator!$E$18&lt;&gt;"YES",Calculator!$B$30&lt;Calculator!$G$18),"—",ROUND((1+SQRT(((50*POWER(80,POWER(COS(PI()*MOD(Calculator!$B$30/Calculator!$F$18,1)),2))-$C46)^2+(1500*ABS(SIN(2*PI()*MOD(Calculator!$B$30/Calculator!$F$18,1)))*IF(MOD(Calculator!$B$30/Calculator!$F$18,1)&lt;0.5,-1,1))^2)/((50*POWER(80,POWER(COS(PI()*MOD(Calculator!$B$30/Calculator!$F$18,1)),2))+$C46)^2+(1500*ABS(SIN(2*PI()*MOD(Calculator!$B$30/Calculator!$F$18,1)))*IF(MOD(Calculator!$B$30/Calculator!$F$18,1)&lt;0.5,-1,1))^2)))/(1-SQRT(((50*POWER(80,POWER(COS(PI()*MOD(Calculator!$B$30/Calculator!$F$18,1)),2))-$C46)^2+(1500*ABS(SIN(2*PI()*MOD(Calculator!$B$30/Calculator!$F$18,1)))*IF(MOD(Calculator!$B$30/Calculator!$F$18,1)&lt;0.5,-1,1))^2)/((50*POWER(80,POWER(COS(PI()*MOD(Calculator!$B$30/Calculator!$F$18,1)),2))+$C46)^2+(1500*ABS(SIN(2*PI()*MOD(Calculator!$B$30/Calculator!$F$18,1)))*IF(MOD(Calculator!$B$30/Calculator!$F$18,1)&lt;0.5,-1,1))^2))),2))</f>
        <v>—</v>
      </c>
      <c r="W46" s="298" t="str">
        <f aca="false">IF(OR(Calculator!$E$19&lt;&gt;"YES",Calculator!$B$30&lt;Calculator!$G$19),"—",ROUND((1+SQRT(((50*POWER(80,POWER(COS(PI()*MOD(Calculator!$B$30/Calculator!$F$19,1)),2))-$C46)^2+(1500*ABS(SIN(2*PI()*MOD(Calculator!$B$30/Calculator!$F$19,1)))*IF(MOD(Calculator!$B$30/Calculator!$F$19,1)&lt;0.5,-1,1))^2)/((50*POWER(80,POWER(COS(PI()*MOD(Calculator!$B$30/Calculator!$F$19,1)),2))+$C46)^2+(1500*ABS(SIN(2*PI()*MOD(Calculator!$B$30/Calculator!$F$19,1)))*IF(MOD(Calculator!$B$30/Calculator!$F$19,1)&lt;0.5,-1,1))^2)))/(1-SQRT(((50*POWER(80,POWER(COS(PI()*MOD(Calculator!$B$30/Calculator!$F$19,1)),2))-$C46)^2+(1500*ABS(SIN(2*PI()*MOD(Calculator!$B$30/Calculator!$F$19,1)))*IF(MOD(Calculator!$B$30/Calculator!$F$19,1)&lt;0.5,-1,1))^2)/((50*POWER(80,POWER(COS(PI()*MOD(Calculator!$B$30/Calculator!$F$19,1)),2))+$C46)^2+(1500*ABS(SIN(2*PI()*MOD(Calculator!$B$30/Calculator!$F$19,1)))*IF(MOD(Calculator!$B$30/Calculator!$F$19,1)&lt;0.5,-1,1))^2))),2))</f>
        <v>—</v>
      </c>
      <c r="X46" s="298" t="str">
        <f aca="false">IF(OR(Calculator!$E$20&lt;&gt;"YES",Calculator!$B$30&lt;Calculator!$G$20),"—",ROUND((1+SQRT(((50*POWER(80,POWER(COS(PI()*MOD(Calculator!$B$30/Calculator!$F$20,1)),2))-$C46)^2+(1500*ABS(SIN(2*PI()*MOD(Calculator!$B$30/Calculator!$F$20,1)))*IF(MOD(Calculator!$B$30/Calculator!$F$20,1)&lt;0.5,-1,1))^2)/((50*POWER(80,POWER(COS(PI()*MOD(Calculator!$B$30/Calculator!$F$20,1)),2))+$C46)^2+(1500*ABS(SIN(2*PI()*MOD(Calculator!$B$30/Calculator!$F$20,1)))*IF(MOD(Calculator!$B$30/Calculator!$F$20,1)&lt;0.5,-1,1))^2)))/(1-SQRT(((50*POWER(80,POWER(COS(PI()*MOD(Calculator!$B$30/Calculator!$F$20,1)),2))-$C46)^2+(1500*ABS(SIN(2*PI()*MOD(Calculator!$B$30/Calculator!$F$20,1)))*IF(MOD(Calculator!$B$30/Calculator!$F$20,1)&lt;0.5,-1,1))^2)/((50*POWER(80,POWER(COS(PI()*MOD(Calculator!$B$30/Calculator!$F$20,1)),2))+$C46)^2+(1500*ABS(SIN(2*PI()*MOD(Calculator!$B$30/Calculator!$F$20,1)))*IF(MOD(Calculator!$B$30/Calculator!$F$20,1)&lt;0.5,-1,1))^2))),2))</f>
        <v>—</v>
      </c>
      <c r="Y46" s="298" t="str">
        <f aca="false">IF(OR(Calculator!$E$21&lt;&gt;"YES",Calculator!$B$30&lt;Calculator!$G$21),"—",ROUND((1+SQRT(((50*POWER(80,POWER(COS(PI()*MOD(Calculator!$B$30/Calculator!$F$21,1)),2))-$C46)^2+(1500*ABS(SIN(2*PI()*MOD(Calculator!$B$30/Calculator!$F$21,1)))*IF(MOD(Calculator!$B$30/Calculator!$F$21,1)&lt;0.5,-1,1))^2)/((50*POWER(80,POWER(COS(PI()*MOD(Calculator!$B$30/Calculator!$F$21,1)),2))+$C46)^2+(1500*ABS(SIN(2*PI()*MOD(Calculator!$B$30/Calculator!$F$21,1)))*IF(MOD(Calculator!$B$30/Calculator!$F$21,1)&lt;0.5,-1,1))^2)))/(1-SQRT(((50*POWER(80,POWER(COS(PI()*MOD(Calculator!$B$30/Calculator!$F$21,1)),2))-$C46)^2+(1500*ABS(SIN(2*PI()*MOD(Calculator!$B$30/Calculator!$F$21,1)))*IF(MOD(Calculator!$B$30/Calculator!$F$21,1)&lt;0.5,-1,1))^2)/((50*POWER(80,POWER(COS(PI()*MOD(Calculator!$B$30/Calculator!$F$21,1)),2))+$C46)^2+(1500*ABS(SIN(2*PI()*MOD(Calculator!$B$30/Calculator!$F$21,1)))*IF(MOD(Calculator!$B$30/Calculator!$F$21,1)&lt;0.5,-1,1))^2))),2))</f>
        <v>—</v>
      </c>
      <c r="Z46" s="298" t="str">
        <f aca="false">IF(OR(Calculator!$E$22&lt;&gt;"YES",Calculator!$B$30&lt;Calculator!$G$22),"—",ROUND((1+SQRT(((50*POWER(80,POWER(COS(PI()*MOD(Calculator!$B$30/Calculator!$F$22,1)),2))-$C46)^2+(1500*ABS(SIN(2*PI()*MOD(Calculator!$B$30/Calculator!$F$22,1)))*IF(MOD(Calculator!$B$30/Calculator!$F$22,1)&lt;0.5,-1,1))^2)/((50*POWER(80,POWER(COS(PI()*MOD(Calculator!$B$30/Calculator!$F$22,1)),2))+$C46)^2+(1500*ABS(SIN(2*PI()*MOD(Calculator!$B$30/Calculator!$F$22,1)))*IF(MOD(Calculator!$B$30/Calculator!$F$22,1)&lt;0.5,-1,1))^2)))/(1-SQRT(((50*POWER(80,POWER(COS(PI()*MOD(Calculator!$B$30/Calculator!$F$22,1)),2))-$C46)^2+(1500*ABS(SIN(2*PI()*MOD(Calculator!$B$30/Calculator!$F$22,1)))*IF(MOD(Calculator!$B$30/Calculator!$F$22,1)&lt;0.5,-1,1))^2)/((50*POWER(80,POWER(COS(PI()*MOD(Calculator!$B$30/Calculator!$F$22,1)),2))+$C46)^2+(1500*ABS(SIN(2*PI()*MOD(Calculator!$B$30/Calculator!$F$22,1)))*IF(MOD(Calculator!$B$30/Calculator!$F$22,1)&lt;0.5,-1,1))^2))),2))</f>
        <v>—</v>
      </c>
      <c r="AA46" s="292" t="n">
        <f aca="false">IFERROR(ROUND((IF(ISNUMBER(P46),P46,0)+IF(ISNUMBER(Q46),Q46,0)+IF(ISNUMBER(R46),R46,0)+IF(ISNUMBER(S46),S46,0)+IF(ISNUMBER(T46),T46,0)+IF(ISNUMBER(U46),U46,0)+IF(ISNUMBER(V46),V46,0)+IF(ISNUMBER(W46),W46,0)+IF(ISNUMBER(X46),X46,0)+IF(ISNUMBER(Y46),Y46,0)+IF(ISNUMBER(Z46),Z46,0))/(IF(ISNUMBER(P46),1,0)+IF(ISNUMBER(Q46),1,0)+IF(ISNUMBER(R46),1,0)+IF(ISNUMBER(S46),1,0)+IF(ISNUMBER(T46),1,0)+IF(ISNUMBER(U46),1,0)+IF(ISNUMBER(V46),1,0)+IF(ISNUMBER(W46),1,0)+IF(ISNUMBER(X46),1,0)+IF(ISNUMBER(Y46),1,0)+IF(ISNUMBER(Z46),1,0)),4),"")</f>
        <v>22.61</v>
      </c>
      <c r="AB46" s="298" t="str">
        <f aca="false">IF(OR(Calculator!$E$12&lt;&gt;"YES",Calculator!$B$31&lt;Calculator!$G$12),"—",ROUND((1+SQRT(((50*POWER(80,POWER(COS(PI()*MOD(Calculator!$B$31/Calculator!$F$12,1)),2))-$C46)^2+(1500*ABS(SIN(2*PI()*MOD(Calculator!$B$31/Calculator!$F$12,1)))*IF(MOD(Calculator!$B$31/Calculator!$F$12,1)&lt;0.5,-1,1))^2)/((50*POWER(80,POWER(COS(PI()*MOD(Calculator!$B$31/Calculator!$F$12,1)),2))+$C46)^2+(1500*ABS(SIN(2*PI()*MOD(Calculator!$B$31/Calculator!$F$12,1)))*IF(MOD(Calculator!$B$31/Calculator!$F$12,1)&lt;0.5,-1,1))^2)))/(1-SQRT(((50*POWER(80,POWER(COS(PI()*MOD(Calculator!$B$31/Calculator!$F$12,1)),2))-$C46)^2+(1500*ABS(SIN(2*PI()*MOD(Calculator!$B$31/Calculator!$F$12,1)))*IF(MOD(Calculator!$B$31/Calculator!$F$12,1)&lt;0.5,-1,1))^2)/((50*POWER(80,POWER(COS(PI()*MOD(Calculator!$B$31/Calculator!$F$12,1)),2))+$C46)^2+(1500*ABS(SIN(2*PI()*MOD(Calculator!$B$31/Calculator!$F$12,1)))*IF(MOD(Calculator!$B$31/Calculator!$F$12,1)&lt;0.5,-1,1))^2))),2))</f>
        <v>—</v>
      </c>
      <c r="AC46" s="298" t="str">
        <f aca="false">IF(OR(Calculator!$E$13&lt;&gt;"YES",Calculator!$B$31&lt;Calculator!$G$13),"—",ROUND((1+SQRT(((50*POWER(80,POWER(COS(PI()*MOD(Calculator!$B$31/Calculator!$F$13,1)),2))-$C46)^2+(1500*ABS(SIN(2*PI()*MOD(Calculator!$B$31/Calculator!$F$13,1)))*IF(MOD(Calculator!$B$31/Calculator!$F$13,1)&lt;0.5,-1,1))^2)/((50*POWER(80,POWER(COS(PI()*MOD(Calculator!$B$31/Calculator!$F$13,1)),2))+$C46)^2+(1500*ABS(SIN(2*PI()*MOD(Calculator!$B$31/Calculator!$F$13,1)))*IF(MOD(Calculator!$B$31/Calculator!$F$13,1)&lt;0.5,-1,1))^2)))/(1-SQRT(((50*POWER(80,POWER(COS(PI()*MOD(Calculator!$B$31/Calculator!$F$13,1)),2))-$C46)^2+(1500*ABS(SIN(2*PI()*MOD(Calculator!$B$31/Calculator!$F$13,1)))*IF(MOD(Calculator!$B$31/Calculator!$F$13,1)&lt;0.5,-1,1))^2)/((50*POWER(80,POWER(COS(PI()*MOD(Calculator!$B$31/Calculator!$F$13,1)),2))+$C46)^2+(1500*ABS(SIN(2*PI()*MOD(Calculator!$B$31/Calculator!$F$13,1)))*IF(MOD(Calculator!$B$31/Calculator!$F$13,1)&lt;0.5,-1,1))^2))),2))</f>
        <v>—</v>
      </c>
      <c r="AD46" s="298" t="str">
        <f aca="false">IF(OR(Calculator!$E$14&lt;&gt;"YES",Calculator!$B$31&lt;Calculator!$G$14),"—",ROUND((1+SQRT(((50*POWER(80,POWER(COS(PI()*MOD(Calculator!$B$31/Calculator!$F$14,1)),2))-$C46)^2+(1500*ABS(SIN(2*PI()*MOD(Calculator!$B$31/Calculator!$F$14,1)))*IF(MOD(Calculator!$B$31/Calculator!$F$14,1)&lt;0.5,-1,1))^2)/((50*POWER(80,POWER(COS(PI()*MOD(Calculator!$B$31/Calculator!$F$14,1)),2))+$C46)^2+(1500*ABS(SIN(2*PI()*MOD(Calculator!$B$31/Calculator!$F$14,1)))*IF(MOD(Calculator!$B$31/Calculator!$F$14,1)&lt;0.5,-1,1))^2)))/(1-SQRT(((50*POWER(80,POWER(COS(PI()*MOD(Calculator!$B$31/Calculator!$F$14,1)),2))-$C46)^2+(1500*ABS(SIN(2*PI()*MOD(Calculator!$B$31/Calculator!$F$14,1)))*IF(MOD(Calculator!$B$31/Calculator!$F$14,1)&lt;0.5,-1,1))^2)/((50*POWER(80,POWER(COS(PI()*MOD(Calculator!$B$31/Calculator!$F$14,1)),2))+$C46)^2+(1500*ABS(SIN(2*PI()*MOD(Calculator!$B$31/Calculator!$F$14,1)))*IF(MOD(Calculator!$B$31/Calculator!$F$14,1)&lt;0.5,-1,1))^2))),2))</f>
        <v>—</v>
      </c>
      <c r="AE46" s="298" t="n">
        <f aca="false">IF(OR(Calculator!$E$15&lt;&gt;"YES",Calculator!$B$31&lt;Calculator!$G$15),"—",ROUND((1+SQRT(((50*POWER(80,POWER(COS(PI()*MOD(Calculator!$B$31/Calculator!$F$15,1)),2))-$C46)^2+(1500*ABS(SIN(2*PI()*MOD(Calculator!$B$31/Calculator!$F$15,1)))*IF(MOD(Calculator!$B$31/Calculator!$F$15,1)&lt;0.5,-1,1))^2)/((50*POWER(80,POWER(COS(PI()*MOD(Calculator!$B$31/Calculator!$F$15,1)),2))+$C46)^2+(1500*ABS(SIN(2*PI()*MOD(Calculator!$B$31/Calculator!$F$15,1)))*IF(MOD(Calculator!$B$31/Calculator!$F$15,1)&lt;0.5,-1,1))^2)))/(1-SQRT(((50*POWER(80,POWER(COS(PI()*MOD(Calculator!$B$31/Calculator!$F$15,1)),2))-$C46)^2+(1500*ABS(SIN(2*PI()*MOD(Calculator!$B$31/Calculator!$F$15,1)))*IF(MOD(Calculator!$B$31/Calculator!$F$15,1)&lt;0.5,-1,1))^2)/((50*POWER(80,POWER(COS(PI()*MOD(Calculator!$B$31/Calculator!$F$15,1)),2))+$C46)^2+(1500*ABS(SIN(2*PI()*MOD(Calculator!$B$31/Calculator!$F$15,1)))*IF(MOD(Calculator!$B$31/Calculator!$F$15,1)&lt;0.5,-1,1))^2))),2))</f>
        <v>23.59</v>
      </c>
      <c r="AF46" s="298" t="str">
        <f aca="false">IF(OR(Calculator!$E$16&lt;&gt;"YES",Calculator!$B$31&lt;Calculator!$G$16),"—",ROUND((1+SQRT(((50*POWER(80,POWER(COS(PI()*MOD(Calculator!$B$31/Calculator!$F$16,1)),2))-$C46)^2+(1500*ABS(SIN(2*PI()*MOD(Calculator!$B$31/Calculator!$F$16,1)))*IF(MOD(Calculator!$B$31/Calculator!$F$16,1)&lt;0.5,-1,1))^2)/((50*POWER(80,POWER(COS(PI()*MOD(Calculator!$B$31/Calculator!$F$16,1)),2))+$C46)^2+(1500*ABS(SIN(2*PI()*MOD(Calculator!$B$31/Calculator!$F$16,1)))*IF(MOD(Calculator!$B$31/Calculator!$F$16,1)&lt;0.5,-1,1))^2)))/(1-SQRT(((50*POWER(80,POWER(COS(PI()*MOD(Calculator!$B$31/Calculator!$F$16,1)),2))-$C46)^2+(1500*ABS(SIN(2*PI()*MOD(Calculator!$B$31/Calculator!$F$16,1)))*IF(MOD(Calculator!$B$31/Calculator!$F$16,1)&lt;0.5,-1,1))^2)/((50*POWER(80,POWER(COS(PI()*MOD(Calculator!$B$31/Calculator!$F$16,1)),2))+$C46)^2+(1500*ABS(SIN(2*PI()*MOD(Calculator!$B$31/Calculator!$F$16,1)))*IF(MOD(Calculator!$B$31/Calculator!$F$16,1)&lt;0.5,-1,1))^2))),2))</f>
        <v>—</v>
      </c>
      <c r="AG46" s="298" t="n">
        <f aca="false">IF(OR(Calculator!$E$17&lt;&gt;"YES",Calculator!$B$31&lt;Calculator!$G$17),"—",ROUND((1+SQRT(((50*POWER(80,POWER(COS(PI()*MOD(Calculator!$B$31/Calculator!$F$17,1)),2))-$C46)^2+(1500*ABS(SIN(2*PI()*MOD(Calculator!$B$31/Calculator!$F$17,1)))*IF(MOD(Calculator!$B$31/Calculator!$F$17,1)&lt;0.5,-1,1))^2)/((50*POWER(80,POWER(COS(PI()*MOD(Calculator!$B$31/Calculator!$F$17,1)),2))+$C46)^2+(1500*ABS(SIN(2*PI()*MOD(Calculator!$B$31/Calculator!$F$17,1)))*IF(MOD(Calculator!$B$31/Calculator!$F$17,1)&lt;0.5,-1,1))^2)))/(1-SQRT(((50*POWER(80,POWER(COS(PI()*MOD(Calculator!$B$31/Calculator!$F$17,1)),2))-$C46)^2+(1500*ABS(SIN(2*PI()*MOD(Calculator!$B$31/Calculator!$F$17,1)))*IF(MOD(Calculator!$B$31/Calculator!$F$17,1)&lt;0.5,-1,1))^2)/((50*POWER(80,POWER(COS(PI()*MOD(Calculator!$B$31/Calculator!$F$17,1)),2))+$C46)^2+(1500*ABS(SIN(2*PI()*MOD(Calculator!$B$31/Calculator!$F$17,1)))*IF(MOD(Calculator!$B$31/Calculator!$F$17,1)&lt;0.5,-1,1))^2))),2))</f>
        <v>20.02</v>
      </c>
      <c r="AH46" s="298" t="str">
        <f aca="false">IF(OR(Calculator!$E$18&lt;&gt;"YES",Calculator!$B$31&lt;Calculator!$G$18),"—",ROUND((1+SQRT(((50*POWER(80,POWER(COS(PI()*MOD(Calculator!$B$31/Calculator!$F$18,1)),2))-$C46)^2+(1500*ABS(SIN(2*PI()*MOD(Calculator!$B$31/Calculator!$F$18,1)))*IF(MOD(Calculator!$B$31/Calculator!$F$18,1)&lt;0.5,-1,1))^2)/((50*POWER(80,POWER(COS(PI()*MOD(Calculator!$B$31/Calculator!$F$18,1)),2))+$C46)^2+(1500*ABS(SIN(2*PI()*MOD(Calculator!$B$31/Calculator!$F$18,1)))*IF(MOD(Calculator!$B$31/Calculator!$F$18,1)&lt;0.5,-1,1))^2)))/(1-SQRT(((50*POWER(80,POWER(COS(PI()*MOD(Calculator!$B$31/Calculator!$F$18,1)),2))-$C46)^2+(1500*ABS(SIN(2*PI()*MOD(Calculator!$B$31/Calculator!$F$18,1)))*IF(MOD(Calculator!$B$31/Calculator!$F$18,1)&lt;0.5,-1,1))^2)/((50*POWER(80,POWER(COS(PI()*MOD(Calculator!$B$31/Calculator!$F$18,1)),2))+$C46)^2+(1500*ABS(SIN(2*PI()*MOD(Calculator!$B$31/Calculator!$F$18,1)))*IF(MOD(Calculator!$B$31/Calculator!$F$18,1)&lt;0.5,-1,1))^2))),2))</f>
        <v>—</v>
      </c>
      <c r="AI46" s="298" t="str">
        <f aca="false">IF(OR(Calculator!$E$19&lt;&gt;"YES",Calculator!$B$31&lt;Calculator!$G$19),"—",ROUND((1+SQRT(((50*POWER(80,POWER(COS(PI()*MOD(Calculator!$B$31/Calculator!$F$19,1)),2))-$C46)^2+(1500*ABS(SIN(2*PI()*MOD(Calculator!$B$31/Calculator!$F$19,1)))*IF(MOD(Calculator!$B$31/Calculator!$F$19,1)&lt;0.5,-1,1))^2)/((50*POWER(80,POWER(COS(PI()*MOD(Calculator!$B$31/Calculator!$F$19,1)),2))+$C46)^2+(1500*ABS(SIN(2*PI()*MOD(Calculator!$B$31/Calculator!$F$19,1)))*IF(MOD(Calculator!$B$31/Calculator!$F$19,1)&lt;0.5,-1,1))^2)))/(1-SQRT(((50*POWER(80,POWER(COS(PI()*MOD(Calculator!$B$31/Calculator!$F$19,1)),2))-$C46)^2+(1500*ABS(SIN(2*PI()*MOD(Calculator!$B$31/Calculator!$F$19,1)))*IF(MOD(Calculator!$B$31/Calculator!$F$19,1)&lt;0.5,-1,1))^2)/((50*POWER(80,POWER(COS(PI()*MOD(Calculator!$B$31/Calculator!$F$19,1)),2))+$C46)^2+(1500*ABS(SIN(2*PI()*MOD(Calculator!$B$31/Calculator!$F$19,1)))*IF(MOD(Calculator!$B$31/Calculator!$F$19,1)&lt;0.5,-1,1))^2))),2))</f>
        <v>—</v>
      </c>
      <c r="AJ46" s="298" t="str">
        <f aca="false">IF(OR(Calculator!$E$20&lt;&gt;"YES",Calculator!$B$31&lt;Calculator!$G$20),"—",ROUND((1+SQRT(((50*POWER(80,POWER(COS(PI()*MOD(Calculator!$B$31/Calculator!$F$20,1)),2))-$C46)^2+(1500*ABS(SIN(2*PI()*MOD(Calculator!$B$31/Calculator!$F$20,1)))*IF(MOD(Calculator!$B$31/Calculator!$F$20,1)&lt;0.5,-1,1))^2)/((50*POWER(80,POWER(COS(PI()*MOD(Calculator!$B$31/Calculator!$F$20,1)),2))+$C46)^2+(1500*ABS(SIN(2*PI()*MOD(Calculator!$B$31/Calculator!$F$20,1)))*IF(MOD(Calculator!$B$31/Calculator!$F$20,1)&lt;0.5,-1,1))^2)))/(1-SQRT(((50*POWER(80,POWER(COS(PI()*MOD(Calculator!$B$31/Calculator!$F$20,1)),2))-$C46)^2+(1500*ABS(SIN(2*PI()*MOD(Calculator!$B$31/Calculator!$F$20,1)))*IF(MOD(Calculator!$B$31/Calculator!$F$20,1)&lt;0.5,-1,1))^2)/((50*POWER(80,POWER(COS(PI()*MOD(Calculator!$B$31/Calculator!$F$20,1)),2))+$C46)^2+(1500*ABS(SIN(2*PI()*MOD(Calculator!$B$31/Calculator!$F$20,1)))*IF(MOD(Calculator!$B$31/Calculator!$F$20,1)&lt;0.5,-1,1))^2))),2))</f>
        <v>—</v>
      </c>
      <c r="AK46" s="298" t="str">
        <f aca="false">IF(OR(Calculator!$E$21&lt;&gt;"YES",Calculator!$B$31&lt;Calculator!$G$21),"—",ROUND((1+SQRT(((50*POWER(80,POWER(COS(PI()*MOD(Calculator!$B$31/Calculator!$F$21,1)),2))-$C46)^2+(1500*ABS(SIN(2*PI()*MOD(Calculator!$B$31/Calculator!$F$21,1)))*IF(MOD(Calculator!$B$31/Calculator!$F$21,1)&lt;0.5,-1,1))^2)/((50*POWER(80,POWER(COS(PI()*MOD(Calculator!$B$31/Calculator!$F$21,1)),2))+$C46)^2+(1500*ABS(SIN(2*PI()*MOD(Calculator!$B$31/Calculator!$F$21,1)))*IF(MOD(Calculator!$B$31/Calculator!$F$21,1)&lt;0.5,-1,1))^2)))/(1-SQRT(((50*POWER(80,POWER(COS(PI()*MOD(Calculator!$B$31/Calculator!$F$21,1)),2))-$C46)^2+(1500*ABS(SIN(2*PI()*MOD(Calculator!$B$31/Calculator!$F$21,1)))*IF(MOD(Calculator!$B$31/Calculator!$F$21,1)&lt;0.5,-1,1))^2)/((50*POWER(80,POWER(COS(PI()*MOD(Calculator!$B$31/Calculator!$F$21,1)),2))+$C46)^2+(1500*ABS(SIN(2*PI()*MOD(Calculator!$B$31/Calculator!$F$21,1)))*IF(MOD(Calculator!$B$31/Calculator!$F$21,1)&lt;0.5,-1,1))^2))),2))</f>
        <v>—</v>
      </c>
      <c r="AL46" s="298" t="str">
        <f aca="false">IF(OR(Calculator!$E$22&lt;&gt;"YES",Calculator!$B$31&lt;Calculator!$G$22),"—",ROUND((1+SQRT(((50*POWER(80,POWER(COS(PI()*MOD(Calculator!$B$31/Calculator!$F$22,1)),2))-$C46)^2+(1500*ABS(SIN(2*PI()*MOD(Calculator!$B$31/Calculator!$F$22,1)))*IF(MOD(Calculator!$B$31/Calculator!$F$22,1)&lt;0.5,-1,1))^2)/((50*POWER(80,POWER(COS(PI()*MOD(Calculator!$B$31/Calculator!$F$22,1)),2))+$C46)^2+(1500*ABS(SIN(2*PI()*MOD(Calculator!$B$31/Calculator!$F$22,1)))*IF(MOD(Calculator!$B$31/Calculator!$F$22,1)&lt;0.5,-1,1))^2)))/(1-SQRT(((50*POWER(80,POWER(COS(PI()*MOD(Calculator!$B$31/Calculator!$F$22,1)),2))-$C46)^2+(1500*ABS(SIN(2*PI()*MOD(Calculator!$B$31/Calculator!$F$22,1)))*IF(MOD(Calculator!$B$31/Calculator!$F$22,1)&lt;0.5,-1,1))^2)/((50*POWER(80,POWER(COS(PI()*MOD(Calculator!$B$31/Calculator!$F$22,1)),2))+$C46)^2+(1500*ABS(SIN(2*PI()*MOD(Calculator!$B$31/Calculator!$F$22,1)))*IF(MOD(Calculator!$B$31/Calculator!$F$22,1)&lt;0.5,-1,1))^2))),2))</f>
        <v>—</v>
      </c>
      <c r="AM46" s="293" t="n">
        <f aca="false">IFERROR(ROUND((IF(ISNUMBER(AB46),AB46,0)+IF(ISNUMBER(AC46),AC46,0)+IF(ISNUMBER(AD46),AD46,0)+IF(ISNUMBER(AE46),AE46,0)+IF(ISNUMBER(AF46),AF46,0)+IF(ISNUMBER(AG46),AG46,0)+IF(ISNUMBER(AH46),AH46,0)+IF(ISNUMBER(AI46),AI46,0)+IF(ISNUMBER(AJ46),AJ46,0)+IF(ISNUMBER(AK46),AK46,0)+IF(ISNUMBER(AL46),AL46,0))/(IF(ISNUMBER(AB46),1,0)+IF(ISNUMBER(AC46),1,0)+IF(ISNUMBER(AD46),1,0)+IF(ISNUMBER(AE46),1,0)+IF(ISNUMBER(AF46),1,0)+IF(ISNUMBER(AG46),1,0)+IF(ISNUMBER(AH46),1,0)+IF(ISNUMBER(AI46),1,0)+IF(ISNUMBER(AJ46),1,0)+IF(ISNUMBER(AK46),1,0)+IF(ISNUMBER(AL46),1,0)),4),"")</f>
        <v>21.805</v>
      </c>
      <c r="AN46" s="299" t="str">
        <f aca="false">IF(OR(Calculator!$E$12&lt;&gt;"YES",Calculator!$B$32&lt;Calculator!$G$12),"—",ROUND((1+SQRT(((50*POWER(80,POWER(COS(PI()*MOD(Calculator!$B$32/Calculator!$F$12,1)),2))-$C46)^2+(1500*ABS(SIN(2*PI()*MOD(Calculator!$B$32/Calculator!$F$12,1)))*IF(MOD(Calculator!$B$32/Calculator!$F$12,1)&lt;0.5,-1,1))^2)/((50*POWER(80,POWER(COS(PI()*MOD(Calculator!$B$32/Calculator!$F$12,1)),2))+$C46)^2+(1500*ABS(SIN(2*PI()*MOD(Calculator!$B$32/Calculator!$F$12,1)))*IF(MOD(Calculator!$B$32/Calculator!$F$12,1)&lt;0.5,-1,1))^2)))/(1-SQRT(((50*POWER(80,POWER(COS(PI()*MOD(Calculator!$B$32/Calculator!$F$12,1)),2))-$C46)^2+(1500*ABS(SIN(2*PI()*MOD(Calculator!$B$32/Calculator!$F$12,1)))*IF(MOD(Calculator!$B$32/Calculator!$F$12,1)&lt;0.5,-1,1))^2)/((50*POWER(80,POWER(COS(PI()*MOD(Calculator!$B$32/Calculator!$F$12,1)),2))+$C46)^2+(1500*ABS(SIN(2*PI()*MOD(Calculator!$B$32/Calculator!$F$12,1)))*IF(MOD(Calculator!$B$32/Calculator!$F$12,1)&lt;0.5,-1,1))^2))),2))</f>
        <v>—</v>
      </c>
      <c r="AO46" s="299" t="str">
        <f aca="false">IF(OR(Calculator!$E$13&lt;&gt;"YES",Calculator!$B$32&lt;Calculator!$G$13),"—",ROUND((1+SQRT(((50*POWER(80,POWER(COS(PI()*MOD(Calculator!$B$32/Calculator!$F$13,1)),2))-$C46)^2+(1500*ABS(SIN(2*PI()*MOD(Calculator!$B$32/Calculator!$F$13,1)))*IF(MOD(Calculator!$B$32/Calculator!$F$13,1)&lt;0.5,-1,1))^2)/((50*POWER(80,POWER(COS(PI()*MOD(Calculator!$B$32/Calculator!$F$13,1)),2))+$C46)^2+(1500*ABS(SIN(2*PI()*MOD(Calculator!$B$32/Calculator!$F$13,1)))*IF(MOD(Calculator!$B$32/Calculator!$F$13,1)&lt;0.5,-1,1))^2)))/(1-SQRT(((50*POWER(80,POWER(COS(PI()*MOD(Calculator!$B$32/Calculator!$F$13,1)),2))-$C46)^2+(1500*ABS(SIN(2*PI()*MOD(Calculator!$B$32/Calculator!$F$13,1)))*IF(MOD(Calculator!$B$32/Calculator!$F$13,1)&lt;0.5,-1,1))^2)/((50*POWER(80,POWER(COS(PI()*MOD(Calculator!$B$32/Calculator!$F$13,1)),2))+$C46)^2+(1500*ABS(SIN(2*PI()*MOD(Calculator!$B$32/Calculator!$F$13,1)))*IF(MOD(Calculator!$B$32/Calculator!$F$13,1)&lt;0.5,-1,1))^2))),2))</f>
        <v>—</v>
      </c>
      <c r="AP46" s="299" t="str">
        <f aca="false">IF(OR(Calculator!$E$14&lt;&gt;"YES",Calculator!$B$32&lt;Calculator!$G$14),"—",ROUND((1+SQRT(((50*POWER(80,POWER(COS(PI()*MOD(Calculator!$B$32/Calculator!$F$14,1)),2))-$C46)^2+(1500*ABS(SIN(2*PI()*MOD(Calculator!$B$32/Calculator!$F$14,1)))*IF(MOD(Calculator!$B$32/Calculator!$F$14,1)&lt;0.5,-1,1))^2)/((50*POWER(80,POWER(COS(PI()*MOD(Calculator!$B$32/Calculator!$F$14,1)),2))+$C46)^2+(1500*ABS(SIN(2*PI()*MOD(Calculator!$B$32/Calculator!$F$14,1)))*IF(MOD(Calculator!$B$32/Calculator!$F$14,1)&lt;0.5,-1,1))^2)))/(1-SQRT(((50*POWER(80,POWER(COS(PI()*MOD(Calculator!$B$32/Calculator!$F$14,1)),2))-$C46)^2+(1500*ABS(SIN(2*PI()*MOD(Calculator!$B$32/Calculator!$F$14,1)))*IF(MOD(Calculator!$B$32/Calculator!$F$14,1)&lt;0.5,-1,1))^2)/((50*POWER(80,POWER(COS(PI()*MOD(Calculator!$B$32/Calculator!$F$14,1)),2))+$C46)^2+(1500*ABS(SIN(2*PI()*MOD(Calculator!$B$32/Calculator!$F$14,1)))*IF(MOD(Calculator!$B$32/Calculator!$F$14,1)&lt;0.5,-1,1))^2))),2))</f>
        <v>—</v>
      </c>
      <c r="AQ46" s="299" t="n">
        <f aca="false">IF(OR(Calculator!$E$15&lt;&gt;"YES",Calculator!$B$32&lt;Calculator!$G$15),"—",ROUND((1+SQRT(((50*POWER(80,POWER(COS(PI()*MOD(Calculator!$B$32/Calculator!$F$15,1)),2))-$C46)^2+(1500*ABS(SIN(2*PI()*MOD(Calculator!$B$32/Calculator!$F$15,1)))*IF(MOD(Calculator!$B$32/Calculator!$F$15,1)&lt;0.5,-1,1))^2)/((50*POWER(80,POWER(COS(PI()*MOD(Calculator!$B$32/Calculator!$F$15,1)),2))+$C46)^2+(1500*ABS(SIN(2*PI()*MOD(Calculator!$B$32/Calculator!$F$15,1)))*IF(MOD(Calculator!$B$32/Calculator!$F$15,1)&lt;0.5,-1,1))^2)))/(1-SQRT(((50*POWER(80,POWER(COS(PI()*MOD(Calculator!$B$32/Calculator!$F$15,1)),2))-$C46)^2+(1500*ABS(SIN(2*PI()*MOD(Calculator!$B$32/Calculator!$F$15,1)))*IF(MOD(Calculator!$B$32/Calculator!$F$15,1)&lt;0.5,-1,1))^2)/((50*POWER(80,POWER(COS(PI()*MOD(Calculator!$B$32/Calculator!$F$15,1)),2))+$C46)^2+(1500*ABS(SIN(2*PI()*MOD(Calculator!$B$32/Calculator!$F$15,1)))*IF(MOD(Calculator!$B$32/Calculator!$F$15,1)&lt;0.5,-1,1))^2))),2))</f>
        <v>4.61</v>
      </c>
      <c r="AR46" s="299" t="str">
        <f aca="false">IF(OR(Calculator!$E$16&lt;&gt;"YES",Calculator!$B$32&lt;Calculator!$G$16),"—",ROUND((1+SQRT(((50*POWER(80,POWER(COS(PI()*MOD(Calculator!$B$32/Calculator!$F$16,1)),2))-$C46)^2+(1500*ABS(SIN(2*PI()*MOD(Calculator!$B$32/Calculator!$F$16,1)))*IF(MOD(Calculator!$B$32/Calculator!$F$16,1)&lt;0.5,-1,1))^2)/((50*POWER(80,POWER(COS(PI()*MOD(Calculator!$B$32/Calculator!$F$16,1)),2))+$C46)^2+(1500*ABS(SIN(2*PI()*MOD(Calculator!$B$32/Calculator!$F$16,1)))*IF(MOD(Calculator!$B$32/Calculator!$F$16,1)&lt;0.5,-1,1))^2)))/(1-SQRT(((50*POWER(80,POWER(COS(PI()*MOD(Calculator!$B$32/Calculator!$F$16,1)),2))-$C46)^2+(1500*ABS(SIN(2*PI()*MOD(Calculator!$B$32/Calculator!$F$16,1)))*IF(MOD(Calculator!$B$32/Calculator!$F$16,1)&lt;0.5,-1,1))^2)/((50*POWER(80,POWER(COS(PI()*MOD(Calculator!$B$32/Calculator!$F$16,1)),2))+$C46)^2+(1500*ABS(SIN(2*PI()*MOD(Calculator!$B$32/Calculator!$F$16,1)))*IF(MOD(Calculator!$B$32/Calculator!$F$16,1)&lt;0.5,-1,1))^2))),2))</f>
        <v>—</v>
      </c>
      <c r="AS46" s="299" t="n">
        <f aca="false">IF(OR(Calculator!$E$17&lt;&gt;"YES",Calculator!$B$32&lt;Calculator!$G$17),"—",ROUND((1+SQRT(((50*POWER(80,POWER(COS(PI()*MOD(Calculator!$B$32/Calculator!$F$17,1)),2))-$C46)^2+(1500*ABS(SIN(2*PI()*MOD(Calculator!$B$32/Calculator!$F$17,1)))*IF(MOD(Calculator!$B$32/Calculator!$F$17,1)&lt;0.5,-1,1))^2)/((50*POWER(80,POWER(COS(PI()*MOD(Calculator!$B$32/Calculator!$F$17,1)),2))+$C46)^2+(1500*ABS(SIN(2*PI()*MOD(Calculator!$B$32/Calculator!$F$17,1)))*IF(MOD(Calculator!$B$32/Calculator!$F$17,1)&lt;0.5,-1,1))^2)))/(1-SQRT(((50*POWER(80,POWER(COS(PI()*MOD(Calculator!$B$32/Calculator!$F$17,1)),2))-$C46)^2+(1500*ABS(SIN(2*PI()*MOD(Calculator!$B$32/Calculator!$F$17,1)))*IF(MOD(Calculator!$B$32/Calculator!$F$17,1)&lt;0.5,-1,1))^2)/((50*POWER(80,POWER(COS(PI()*MOD(Calculator!$B$32/Calculator!$F$17,1)),2))+$C46)^2+(1500*ABS(SIN(2*PI()*MOD(Calculator!$B$32/Calculator!$F$17,1)))*IF(MOD(Calculator!$B$32/Calculator!$F$17,1)&lt;0.5,-1,1))^2))),2))</f>
        <v>20.76</v>
      </c>
      <c r="AT46" s="299" t="str">
        <f aca="false">IF(OR(Calculator!$E$18&lt;&gt;"YES",Calculator!$B$32&lt;Calculator!$G$18),"—",ROUND((1+SQRT(((50*POWER(80,POWER(COS(PI()*MOD(Calculator!$B$32/Calculator!$F$18,1)),2))-$C46)^2+(1500*ABS(SIN(2*PI()*MOD(Calculator!$B$32/Calculator!$F$18,1)))*IF(MOD(Calculator!$B$32/Calculator!$F$18,1)&lt;0.5,-1,1))^2)/((50*POWER(80,POWER(COS(PI()*MOD(Calculator!$B$32/Calculator!$F$18,1)),2))+$C46)^2+(1500*ABS(SIN(2*PI()*MOD(Calculator!$B$32/Calculator!$F$18,1)))*IF(MOD(Calculator!$B$32/Calculator!$F$18,1)&lt;0.5,-1,1))^2)))/(1-SQRT(((50*POWER(80,POWER(COS(PI()*MOD(Calculator!$B$32/Calculator!$F$18,1)),2))-$C46)^2+(1500*ABS(SIN(2*PI()*MOD(Calculator!$B$32/Calculator!$F$18,1)))*IF(MOD(Calculator!$B$32/Calculator!$F$18,1)&lt;0.5,-1,1))^2)/((50*POWER(80,POWER(COS(PI()*MOD(Calculator!$B$32/Calculator!$F$18,1)),2))+$C46)^2+(1500*ABS(SIN(2*PI()*MOD(Calculator!$B$32/Calculator!$F$18,1)))*IF(MOD(Calculator!$B$32/Calculator!$F$18,1)&lt;0.5,-1,1))^2))),2))</f>
        <v>—</v>
      </c>
      <c r="AU46" s="299" t="str">
        <f aca="false">IF(OR(Calculator!$E$19&lt;&gt;"YES",Calculator!$B$32&lt;Calculator!$G$19),"—",ROUND((1+SQRT(((50*POWER(80,POWER(COS(PI()*MOD(Calculator!$B$32/Calculator!$F$19,1)),2))-$C46)^2+(1500*ABS(SIN(2*PI()*MOD(Calculator!$B$32/Calculator!$F$19,1)))*IF(MOD(Calculator!$B$32/Calculator!$F$19,1)&lt;0.5,-1,1))^2)/((50*POWER(80,POWER(COS(PI()*MOD(Calculator!$B$32/Calculator!$F$19,1)),2))+$C46)^2+(1500*ABS(SIN(2*PI()*MOD(Calculator!$B$32/Calculator!$F$19,1)))*IF(MOD(Calculator!$B$32/Calculator!$F$19,1)&lt;0.5,-1,1))^2)))/(1-SQRT(((50*POWER(80,POWER(COS(PI()*MOD(Calculator!$B$32/Calculator!$F$19,1)),2))-$C46)^2+(1500*ABS(SIN(2*PI()*MOD(Calculator!$B$32/Calculator!$F$19,1)))*IF(MOD(Calculator!$B$32/Calculator!$F$19,1)&lt;0.5,-1,1))^2)/((50*POWER(80,POWER(COS(PI()*MOD(Calculator!$B$32/Calculator!$F$19,1)),2))+$C46)^2+(1500*ABS(SIN(2*PI()*MOD(Calculator!$B$32/Calculator!$F$19,1)))*IF(MOD(Calculator!$B$32/Calculator!$F$19,1)&lt;0.5,-1,1))^2))),2))</f>
        <v>—</v>
      </c>
      <c r="AV46" s="299" t="str">
        <f aca="false">IF(OR(Calculator!$E$20&lt;&gt;"YES",Calculator!$B$32&lt;Calculator!$G$20),"—",ROUND((1+SQRT(((50*POWER(80,POWER(COS(PI()*MOD(Calculator!$B$32/Calculator!$F$20,1)),2))-$C46)^2+(1500*ABS(SIN(2*PI()*MOD(Calculator!$B$32/Calculator!$F$20,1)))*IF(MOD(Calculator!$B$32/Calculator!$F$20,1)&lt;0.5,-1,1))^2)/((50*POWER(80,POWER(COS(PI()*MOD(Calculator!$B$32/Calculator!$F$20,1)),2))+$C46)^2+(1500*ABS(SIN(2*PI()*MOD(Calculator!$B$32/Calculator!$F$20,1)))*IF(MOD(Calculator!$B$32/Calculator!$F$20,1)&lt;0.5,-1,1))^2)))/(1-SQRT(((50*POWER(80,POWER(COS(PI()*MOD(Calculator!$B$32/Calculator!$F$20,1)),2))-$C46)^2+(1500*ABS(SIN(2*PI()*MOD(Calculator!$B$32/Calculator!$F$20,1)))*IF(MOD(Calculator!$B$32/Calculator!$F$20,1)&lt;0.5,-1,1))^2)/((50*POWER(80,POWER(COS(PI()*MOD(Calculator!$B$32/Calculator!$F$20,1)),2))+$C46)^2+(1500*ABS(SIN(2*PI()*MOD(Calculator!$B$32/Calculator!$F$20,1)))*IF(MOD(Calculator!$B$32/Calculator!$F$20,1)&lt;0.5,-1,1))^2))),2))</f>
        <v>—</v>
      </c>
      <c r="AW46" s="299" t="str">
        <f aca="false">IF(OR(Calculator!$E$21&lt;&gt;"YES",Calculator!$B$32&lt;Calculator!$G$21),"—",ROUND((1+SQRT(((50*POWER(80,POWER(COS(PI()*MOD(Calculator!$B$32/Calculator!$F$21,1)),2))-$C46)^2+(1500*ABS(SIN(2*PI()*MOD(Calculator!$B$32/Calculator!$F$21,1)))*IF(MOD(Calculator!$B$32/Calculator!$F$21,1)&lt;0.5,-1,1))^2)/((50*POWER(80,POWER(COS(PI()*MOD(Calculator!$B$32/Calculator!$F$21,1)),2))+$C46)^2+(1500*ABS(SIN(2*PI()*MOD(Calculator!$B$32/Calculator!$F$21,1)))*IF(MOD(Calculator!$B$32/Calculator!$F$21,1)&lt;0.5,-1,1))^2)))/(1-SQRT(((50*POWER(80,POWER(COS(PI()*MOD(Calculator!$B$32/Calculator!$F$21,1)),2))-$C46)^2+(1500*ABS(SIN(2*PI()*MOD(Calculator!$B$32/Calculator!$F$21,1)))*IF(MOD(Calculator!$B$32/Calculator!$F$21,1)&lt;0.5,-1,1))^2)/((50*POWER(80,POWER(COS(PI()*MOD(Calculator!$B$32/Calculator!$F$21,1)),2))+$C46)^2+(1500*ABS(SIN(2*PI()*MOD(Calculator!$B$32/Calculator!$F$21,1)))*IF(MOD(Calculator!$B$32/Calculator!$F$21,1)&lt;0.5,-1,1))^2))),2))</f>
        <v>—</v>
      </c>
      <c r="AX46" s="299" t="str">
        <f aca="false">IF(OR(Calculator!$E$22&lt;&gt;"YES",Calculator!$B$32&lt;Calculator!$G$22),"—",ROUND((1+SQRT(((50*POWER(80,POWER(COS(PI()*MOD(Calculator!$B$32/Calculator!$F$22,1)),2))-$C46)^2+(1500*ABS(SIN(2*PI()*MOD(Calculator!$B$32/Calculator!$F$22,1)))*IF(MOD(Calculator!$B$32/Calculator!$F$22,1)&lt;0.5,-1,1))^2)/((50*POWER(80,POWER(COS(PI()*MOD(Calculator!$B$32/Calculator!$F$22,1)),2))+$C46)^2+(1500*ABS(SIN(2*PI()*MOD(Calculator!$B$32/Calculator!$F$22,1)))*IF(MOD(Calculator!$B$32/Calculator!$F$22,1)&lt;0.5,-1,1))^2)))/(1-SQRT(((50*POWER(80,POWER(COS(PI()*MOD(Calculator!$B$32/Calculator!$F$22,1)),2))-$C46)^2+(1500*ABS(SIN(2*PI()*MOD(Calculator!$B$32/Calculator!$F$22,1)))*IF(MOD(Calculator!$B$32/Calculator!$F$22,1)&lt;0.5,-1,1))^2)/((50*POWER(80,POWER(COS(PI()*MOD(Calculator!$B$32/Calculator!$F$22,1)),2))+$C46)^2+(1500*ABS(SIN(2*PI()*MOD(Calculator!$B$32/Calculator!$F$22,1)))*IF(MOD(Calculator!$B$32/Calculator!$F$22,1)&lt;0.5,-1,1))^2))),2))</f>
        <v>—</v>
      </c>
      <c r="AY46" s="293" t="n">
        <f aca="false">IFERROR(ROUND((IF(ISNUMBER(AN46),AN46,0)+IF(ISNUMBER(AO46),AO46,0)+IF(ISNUMBER(AP46),AP46,0)+IF(ISNUMBER(AQ46),AQ46,0)+IF(ISNUMBER(AR46),AR46,0)+IF(ISNUMBER(AS46),AS46,0)+IF(ISNUMBER(AT46),AT46,0)+IF(ISNUMBER(AU46),AU46,0)+IF(ISNUMBER(AV46),AV46,0)+IF(ISNUMBER(AW46),AW46,0)+IF(ISNUMBER(AX46),AX46,0))/(IF(ISNUMBER(AN46),1,0)+IF(ISNUMBER(AO46),1,0)+IF(ISNUMBER(AP46),1,0)+IF(ISNUMBER(AQ46),1,0)+IF(ISNUMBER(AR46),1,0)+IF(ISNUMBER(AS46),1,0)+IF(ISNUMBER(AT46),1,0)+IF(ISNUMBER(AU46),1,0)+IF(ISNUMBER(AV46),1,0)+IF(ISNUMBER(AW46),1,0)+IF(ISNUMBER(AX46),1,0)),4),"")</f>
        <v>12.685</v>
      </c>
      <c r="AZ46" s="299" t="str">
        <f aca="false">IF(OR(Calculator!$E$12&lt;&gt;"YES",Calculator!$B$33&lt;Calculator!$G$12),"—",ROUND((1+SQRT(((50*POWER(80,POWER(COS(PI()*MOD(Calculator!$B$33/Calculator!$F$12,1)),2))-$C46)^2+(1500*ABS(SIN(2*PI()*MOD(Calculator!$B$33/Calculator!$F$12,1)))*IF(MOD(Calculator!$B$33/Calculator!$F$12,1)&lt;0.5,-1,1))^2)/((50*POWER(80,POWER(COS(PI()*MOD(Calculator!$B$33/Calculator!$F$12,1)),2))+$C46)^2+(1500*ABS(SIN(2*PI()*MOD(Calculator!$B$33/Calculator!$F$12,1)))*IF(MOD(Calculator!$B$33/Calculator!$F$12,1)&lt;0.5,-1,1))^2)))/(1-SQRT(((50*POWER(80,POWER(COS(PI()*MOD(Calculator!$B$33/Calculator!$F$12,1)),2))-$C46)^2+(1500*ABS(SIN(2*PI()*MOD(Calculator!$B$33/Calculator!$F$12,1)))*IF(MOD(Calculator!$B$33/Calculator!$F$12,1)&lt;0.5,-1,1))^2)/((50*POWER(80,POWER(COS(PI()*MOD(Calculator!$B$33/Calculator!$F$12,1)),2))+$C46)^2+(1500*ABS(SIN(2*PI()*MOD(Calculator!$B$33/Calculator!$F$12,1)))*IF(MOD(Calculator!$B$33/Calculator!$F$12,1)&lt;0.5,-1,1))^2))),2))</f>
        <v>—</v>
      </c>
      <c r="BA46" s="299" t="str">
        <f aca="false">IF(OR(Calculator!$E$13&lt;&gt;"YES",Calculator!$B$33&lt;Calculator!$G$13),"—",ROUND((1+SQRT(((50*POWER(80,POWER(COS(PI()*MOD(Calculator!$B$33/Calculator!$F$13,1)),2))-$C46)^2+(1500*ABS(SIN(2*PI()*MOD(Calculator!$B$33/Calculator!$F$13,1)))*IF(MOD(Calculator!$B$33/Calculator!$F$13,1)&lt;0.5,-1,1))^2)/((50*POWER(80,POWER(COS(PI()*MOD(Calculator!$B$33/Calculator!$F$13,1)),2))+$C46)^2+(1500*ABS(SIN(2*PI()*MOD(Calculator!$B$33/Calculator!$F$13,1)))*IF(MOD(Calculator!$B$33/Calculator!$F$13,1)&lt;0.5,-1,1))^2)))/(1-SQRT(((50*POWER(80,POWER(COS(PI()*MOD(Calculator!$B$33/Calculator!$F$13,1)),2))-$C46)^2+(1500*ABS(SIN(2*PI()*MOD(Calculator!$B$33/Calculator!$F$13,1)))*IF(MOD(Calculator!$B$33/Calculator!$F$13,1)&lt;0.5,-1,1))^2)/((50*POWER(80,POWER(COS(PI()*MOD(Calculator!$B$33/Calculator!$F$13,1)),2))+$C46)^2+(1500*ABS(SIN(2*PI()*MOD(Calculator!$B$33/Calculator!$F$13,1)))*IF(MOD(Calculator!$B$33/Calculator!$F$13,1)&lt;0.5,-1,1))^2))),2))</f>
        <v>—</v>
      </c>
      <c r="BB46" s="299" t="str">
        <f aca="false">IF(OR(Calculator!$E$14&lt;&gt;"YES",Calculator!$B$33&lt;Calculator!$G$14),"—",ROUND((1+SQRT(((50*POWER(80,POWER(COS(PI()*MOD(Calculator!$B$33/Calculator!$F$14,1)),2))-$C46)^2+(1500*ABS(SIN(2*PI()*MOD(Calculator!$B$33/Calculator!$F$14,1)))*IF(MOD(Calculator!$B$33/Calculator!$F$14,1)&lt;0.5,-1,1))^2)/((50*POWER(80,POWER(COS(PI()*MOD(Calculator!$B$33/Calculator!$F$14,1)),2))+$C46)^2+(1500*ABS(SIN(2*PI()*MOD(Calculator!$B$33/Calculator!$F$14,1)))*IF(MOD(Calculator!$B$33/Calculator!$F$14,1)&lt;0.5,-1,1))^2)))/(1-SQRT(((50*POWER(80,POWER(COS(PI()*MOD(Calculator!$B$33/Calculator!$F$14,1)),2))-$C46)^2+(1500*ABS(SIN(2*PI()*MOD(Calculator!$B$33/Calculator!$F$14,1)))*IF(MOD(Calculator!$B$33/Calculator!$F$14,1)&lt;0.5,-1,1))^2)/((50*POWER(80,POWER(COS(PI()*MOD(Calculator!$B$33/Calculator!$F$14,1)),2))+$C46)^2+(1500*ABS(SIN(2*PI()*MOD(Calculator!$B$33/Calculator!$F$14,1)))*IF(MOD(Calculator!$B$33/Calculator!$F$14,1)&lt;0.5,-1,1))^2))),2))</f>
        <v>—</v>
      </c>
      <c r="BC46" s="299" t="n">
        <f aca="false">IF(OR(Calculator!$E$15&lt;&gt;"YES",Calculator!$B$33&lt;Calculator!$G$15),"—",ROUND((1+SQRT(((50*POWER(80,POWER(COS(PI()*MOD(Calculator!$B$33/Calculator!$F$15,1)),2))-$C46)^2+(1500*ABS(SIN(2*PI()*MOD(Calculator!$B$33/Calculator!$F$15,1)))*IF(MOD(Calculator!$B$33/Calculator!$F$15,1)&lt;0.5,-1,1))^2)/((50*POWER(80,POWER(COS(PI()*MOD(Calculator!$B$33/Calculator!$F$15,1)),2))+$C46)^2+(1500*ABS(SIN(2*PI()*MOD(Calculator!$B$33/Calculator!$F$15,1)))*IF(MOD(Calculator!$B$33/Calculator!$F$15,1)&lt;0.5,-1,1))^2)))/(1-SQRT(((50*POWER(80,POWER(COS(PI()*MOD(Calculator!$B$33/Calculator!$F$15,1)),2))-$C46)^2+(1500*ABS(SIN(2*PI()*MOD(Calculator!$B$33/Calculator!$F$15,1)))*IF(MOD(Calculator!$B$33/Calculator!$F$15,1)&lt;0.5,-1,1))^2)/((50*POWER(80,POWER(COS(PI()*MOD(Calculator!$B$33/Calculator!$F$15,1)),2))+$C46)^2+(1500*ABS(SIN(2*PI()*MOD(Calculator!$B$33/Calculator!$F$15,1)))*IF(MOD(Calculator!$B$33/Calculator!$F$15,1)&lt;0.5,-1,1))^2))),2))</f>
        <v>4.74</v>
      </c>
      <c r="BD46" s="299" t="str">
        <f aca="false">IF(OR(Calculator!$E$16&lt;&gt;"YES",Calculator!$B$33&lt;Calculator!$G$16),"—",ROUND((1+SQRT(((50*POWER(80,POWER(COS(PI()*MOD(Calculator!$B$33/Calculator!$F$16,1)),2))-$C46)^2+(1500*ABS(SIN(2*PI()*MOD(Calculator!$B$33/Calculator!$F$16,1)))*IF(MOD(Calculator!$B$33/Calculator!$F$16,1)&lt;0.5,-1,1))^2)/((50*POWER(80,POWER(COS(PI()*MOD(Calculator!$B$33/Calculator!$F$16,1)),2))+$C46)^2+(1500*ABS(SIN(2*PI()*MOD(Calculator!$B$33/Calculator!$F$16,1)))*IF(MOD(Calculator!$B$33/Calculator!$F$16,1)&lt;0.5,-1,1))^2)))/(1-SQRT(((50*POWER(80,POWER(COS(PI()*MOD(Calculator!$B$33/Calculator!$F$16,1)),2))-$C46)^2+(1500*ABS(SIN(2*PI()*MOD(Calculator!$B$33/Calculator!$F$16,1)))*IF(MOD(Calculator!$B$33/Calculator!$F$16,1)&lt;0.5,-1,1))^2)/((50*POWER(80,POWER(COS(PI()*MOD(Calculator!$B$33/Calculator!$F$16,1)),2))+$C46)^2+(1500*ABS(SIN(2*PI()*MOD(Calculator!$B$33/Calculator!$F$16,1)))*IF(MOD(Calculator!$B$33/Calculator!$F$16,1)&lt;0.5,-1,1))^2))),2))</f>
        <v>—</v>
      </c>
      <c r="BE46" s="299" t="n">
        <f aca="false">IF(OR(Calculator!$E$17&lt;&gt;"YES",Calculator!$B$33&lt;Calculator!$G$17),"—",ROUND((1+SQRT(((50*POWER(80,POWER(COS(PI()*MOD(Calculator!$B$33/Calculator!$F$17,1)),2))-$C46)^2+(1500*ABS(SIN(2*PI()*MOD(Calculator!$B$33/Calculator!$F$17,1)))*IF(MOD(Calculator!$B$33/Calculator!$F$17,1)&lt;0.5,-1,1))^2)/((50*POWER(80,POWER(COS(PI()*MOD(Calculator!$B$33/Calculator!$F$17,1)),2))+$C46)^2+(1500*ABS(SIN(2*PI()*MOD(Calculator!$B$33/Calculator!$F$17,1)))*IF(MOD(Calculator!$B$33/Calculator!$F$17,1)&lt;0.5,-1,1))^2)))/(1-SQRT(((50*POWER(80,POWER(COS(PI()*MOD(Calculator!$B$33/Calculator!$F$17,1)),2))-$C46)^2+(1500*ABS(SIN(2*PI()*MOD(Calculator!$B$33/Calculator!$F$17,1)))*IF(MOD(Calculator!$B$33/Calculator!$F$17,1)&lt;0.5,-1,1))^2)/((50*POWER(80,POWER(COS(PI()*MOD(Calculator!$B$33/Calculator!$F$17,1)),2))+$C46)^2+(1500*ABS(SIN(2*PI()*MOD(Calculator!$B$33/Calculator!$F$17,1)))*IF(MOD(Calculator!$B$33/Calculator!$F$17,1)&lt;0.5,-1,1))^2))),2))</f>
        <v>22.25</v>
      </c>
      <c r="BF46" s="299" t="str">
        <f aca="false">IF(OR(Calculator!$E$18&lt;&gt;"YES",Calculator!$B$33&lt;Calculator!$G$18),"—",ROUND((1+SQRT(((50*POWER(80,POWER(COS(PI()*MOD(Calculator!$B$33/Calculator!$F$18,1)),2))-$C46)^2+(1500*ABS(SIN(2*PI()*MOD(Calculator!$B$33/Calculator!$F$18,1)))*IF(MOD(Calculator!$B$33/Calculator!$F$18,1)&lt;0.5,-1,1))^2)/((50*POWER(80,POWER(COS(PI()*MOD(Calculator!$B$33/Calculator!$F$18,1)),2))+$C46)^2+(1500*ABS(SIN(2*PI()*MOD(Calculator!$B$33/Calculator!$F$18,1)))*IF(MOD(Calculator!$B$33/Calculator!$F$18,1)&lt;0.5,-1,1))^2)))/(1-SQRT(((50*POWER(80,POWER(COS(PI()*MOD(Calculator!$B$33/Calculator!$F$18,1)),2))-$C46)^2+(1500*ABS(SIN(2*PI()*MOD(Calculator!$B$33/Calculator!$F$18,1)))*IF(MOD(Calculator!$B$33/Calculator!$F$18,1)&lt;0.5,-1,1))^2)/((50*POWER(80,POWER(COS(PI()*MOD(Calculator!$B$33/Calculator!$F$18,1)),2))+$C46)^2+(1500*ABS(SIN(2*PI()*MOD(Calculator!$B$33/Calculator!$F$18,1)))*IF(MOD(Calculator!$B$33/Calculator!$F$18,1)&lt;0.5,-1,1))^2))),2))</f>
        <v>—</v>
      </c>
      <c r="BG46" s="299" t="str">
        <f aca="false">IF(OR(Calculator!$E$19&lt;&gt;"YES",Calculator!$B$33&lt;Calculator!$G$19),"—",ROUND((1+SQRT(((50*POWER(80,POWER(COS(PI()*MOD(Calculator!$B$33/Calculator!$F$19,1)),2))-$C46)^2+(1500*ABS(SIN(2*PI()*MOD(Calculator!$B$33/Calculator!$F$19,1)))*IF(MOD(Calculator!$B$33/Calculator!$F$19,1)&lt;0.5,-1,1))^2)/((50*POWER(80,POWER(COS(PI()*MOD(Calculator!$B$33/Calculator!$F$19,1)),2))+$C46)^2+(1500*ABS(SIN(2*PI()*MOD(Calculator!$B$33/Calculator!$F$19,1)))*IF(MOD(Calculator!$B$33/Calculator!$F$19,1)&lt;0.5,-1,1))^2)))/(1-SQRT(((50*POWER(80,POWER(COS(PI()*MOD(Calculator!$B$33/Calculator!$F$19,1)),2))-$C46)^2+(1500*ABS(SIN(2*PI()*MOD(Calculator!$B$33/Calculator!$F$19,1)))*IF(MOD(Calculator!$B$33/Calculator!$F$19,1)&lt;0.5,-1,1))^2)/((50*POWER(80,POWER(COS(PI()*MOD(Calculator!$B$33/Calculator!$F$19,1)),2))+$C46)^2+(1500*ABS(SIN(2*PI()*MOD(Calculator!$B$33/Calculator!$F$19,1)))*IF(MOD(Calculator!$B$33/Calculator!$F$19,1)&lt;0.5,-1,1))^2))),2))</f>
        <v>—</v>
      </c>
      <c r="BH46" s="299" t="str">
        <f aca="false">IF(OR(Calculator!$E$20&lt;&gt;"YES",Calculator!$B$33&lt;Calculator!$G$20),"—",ROUND((1+SQRT(((50*POWER(80,POWER(COS(PI()*MOD(Calculator!$B$33/Calculator!$F$20,1)),2))-$C46)^2+(1500*ABS(SIN(2*PI()*MOD(Calculator!$B$33/Calculator!$F$20,1)))*IF(MOD(Calculator!$B$33/Calculator!$F$20,1)&lt;0.5,-1,1))^2)/((50*POWER(80,POWER(COS(PI()*MOD(Calculator!$B$33/Calculator!$F$20,1)),2))+$C46)^2+(1500*ABS(SIN(2*PI()*MOD(Calculator!$B$33/Calculator!$F$20,1)))*IF(MOD(Calculator!$B$33/Calculator!$F$20,1)&lt;0.5,-1,1))^2)))/(1-SQRT(((50*POWER(80,POWER(COS(PI()*MOD(Calculator!$B$33/Calculator!$F$20,1)),2))-$C46)^2+(1500*ABS(SIN(2*PI()*MOD(Calculator!$B$33/Calculator!$F$20,1)))*IF(MOD(Calculator!$B$33/Calculator!$F$20,1)&lt;0.5,-1,1))^2)/((50*POWER(80,POWER(COS(PI()*MOD(Calculator!$B$33/Calculator!$F$20,1)),2))+$C46)^2+(1500*ABS(SIN(2*PI()*MOD(Calculator!$B$33/Calculator!$F$20,1)))*IF(MOD(Calculator!$B$33/Calculator!$F$20,1)&lt;0.5,-1,1))^2))),2))</f>
        <v>—</v>
      </c>
      <c r="BI46" s="299" t="str">
        <f aca="false">IF(OR(Calculator!$E$21&lt;&gt;"YES",Calculator!$B$33&lt;Calculator!$G$21),"—",ROUND((1+SQRT(((50*POWER(80,POWER(COS(PI()*MOD(Calculator!$B$33/Calculator!$F$21,1)),2))-$C46)^2+(1500*ABS(SIN(2*PI()*MOD(Calculator!$B$33/Calculator!$F$21,1)))*IF(MOD(Calculator!$B$33/Calculator!$F$21,1)&lt;0.5,-1,1))^2)/((50*POWER(80,POWER(COS(PI()*MOD(Calculator!$B$33/Calculator!$F$21,1)),2))+$C46)^2+(1500*ABS(SIN(2*PI()*MOD(Calculator!$B$33/Calculator!$F$21,1)))*IF(MOD(Calculator!$B$33/Calculator!$F$21,1)&lt;0.5,-1,1))^2)))/(1-SQRT(((50*POWER(80,POWER(COS(PI()*MOD(Calculator!$B$33/Calculator!$F$21,1)),2))-$C46)^2+(1500*ABS(SIN(2*PI()*MOD(Calculator!$B$33/Calculator!$F$21,1)))*IF(MOD(Calculator!$B$33/Calculator!$F$21,1)&lt;0.5,-1,1))^2)/((50*POWER(80,POWER(COS(PI()*MOD(Calculator!$B$33/Calculator!$F$21,1)),2))+$C46)^2+(1500*ABS(SIN(2*PI()*MOD(Calculator!$B$33/Calculator!$F$21,1)))*IF(MOD(Calculator!$B$33/Calculator!$F$21,1)&lt;0.5,-1,1))^2))),2))</f>
        <v>—</v>
      </c>
      <c r="BJ46" s="299" t="str">
        <f aca="false">IF(OR(Calculator!$E$22&lt;&gt;"YES",Calculator!$B$33&lt;Calculator!$G$22),"—",ROUND((1+SQRT(((50*POWER(80,POWER(COS(PI()*MOD(Calculator!$B$33/Calculator!$F$22,1)),2))-$C46)^2+(1500*ABS(SIN(2*PI()*MOD(Calculator!$B$33/Calculator!$F$22,1)))*IF(MOD(Calculator!$B$33/Calculator!$F$22,1)&lt;0.5,-1,1))^2)/((50*POWER(80,POWER(COS(PI()*MOD(Calculator!$B$33/Calculator!$F$22,1)),2))+$C46)^2+(1500*ABS(SIN(2*PI()*MOD(Calculator!$B$33/Calculator!$F$22,1)))*IF(MOD(Calculator!$B$33/Calculator!$F$22,1)&lt;0.5,-1,1))^2)))/(1-SQRT(((50*POWER(80,POWER(COS(PI()*MOD(Calculator!$B$33/Calculator!$F$22,1)),2))-$C46)^2+(1500*ABS(SIN(2*PI()*MOD(Calculator!$B$33/Calculator!$F$22,1)))*IF(MOD(Calculator!$B$33/Calculator!$F$22,1)&lt;0.5,-1,1))^2)/((50*POWER(80,POWER(COS(PI()*MOD(Calculator!$B$33/Calculator!$F$22,1)),2))+$C46)^2+(1500*ABS(SIN(2*PI()*MOD(Calculator!$B$33/Calculator!$F$22,1)))*IF(MOD(Calculator!$B$33/Calculator!$F$22,1)&lt;0.5,-1,1))^2))),2))</f>
        <v>—</v>
      </c>
      <c r="BK46" s="293" t="n">
        <f aca="false">IFERROR(ROUND((IF(ISNUMBER(AZ46),AZ46,0)+IF(ISNUMBER(BA46),BA46,0)+IF(ISNUMBER(BB46),BB46,0)+IF(ISNUMBER(BC46),BC46,0)+IF(ISNUMBER(BD46),BD46,0)+IF(ISNUMBER(BE46),BE46,0)+IF(ISNUMBER(BF46),BF46,0)+IF(ISNUMBER(BG46),BG46,0)+IF(ISNUMBER(BH46),BH46,0)+IF(ISNUMBER(BI46),BI46,0)+IF(ISNUMBER(BJ46),BJ46,0))/(IF(ISNUMBER(AZ46),1,0)+IF(ISNUMBER(BA46),1,0)+IF(ISNUMBER(BB46),1,0)+IF(ISNUMBER(BC46),1,0)+IF(ISNUMBER(BD46),1,0)+IF(ISNUMBER(BE46),1,0)+IF(ISNUMBER(BF46),1,0)+IF(ISNUMBER(BG46),1,0)+IF(ISNUMBER(BH46),1,0)+IF(ISNUMBER(BI46),1,0)+IF(ISNUMBER(BJ46),1,0)),4),"")</f>
        <v>13.495</v>
      </c>
      <c r="BM46" s="253" t="str">
        <f aca="false">IF(OR(Calculator!$E$12&lt;&gt;"YES",Calculator!$B$29&lt;Calculator!$G$12),"—",ROUND((1+SQRT(((50*POWER(80,POWER(COS(PI()*MOD(Calculator!$B$29/Calculator!$F$12,1)),2))+MIN(500,MAX(30,100*EXP(-0.3*'VSWR Calculator'!$C$24)*(1+3*ABS(MOD('VSWR Calculator'!$C$23/Calculator!$F$12/2,1)-0.5))))/'VSWR Calculator'!$C$25)-$C46)^2+(1500*ABS(SIN(2*PI()*MOD(Calculator!$B$29/Calculator!$F$12,1)))*IF(MOD(Calculator!$B$29/Calculator!$F$12,1)&lt;0.5,-1,1))^2)/SQRT(((50*POWER(80,POWER(COS(PI()*MOD(Calculator!$B$29/Calculator!$F$12,1)),2))+MIN(500,MAX(30,100*EXP(-0.3*'VSWR Calculator'!$C$24)*(1+3*ABS(MOD('VSWR Calculator'!$C$23/Calculator!$F$12/2,1)-0.5))))/'VSWR Calculator'!$C$25)+$C46)^2+(1500*ABS(SIN(2*PI()*MOD(Calculator!$B$29/Calculator!$F$12,1)))*IF(MOD(Calculator!$B$29/Calculator!$F$12,1)&lt;0.5,-1,1))^2))/(1-SQRT(((50*POWER(80,POWER(COS(PI()*MOD(Calculator!$B$29/Calculator!$F$12,1)),2))+MIN(500,MAX(30,100*EXP(-0.3*'VSWR Calculator'!$C$24)*(1+3*ABS(MOD('VSWR Calculator'!$C$23/Calculator!$F$12/2,1)-0.5))))/'VSWR Calculator'!$C$25)-$C46)^2+(1500*ABS(SIN(2*PI()*MOD(Calculator!$B$29/Calculator!$F$12,1)))*IF(MOD(Calculator!$B$29/Calculator!$F$12,1)&lt;0.5,-1,1))^2)/SQRT(((50*POWER(80,POWER(COS(PI()*MOD(Calculator!$B$29/Calculator!$F$12,1)),2))+MIN(500,MAX(30,100*EXP(-0.3*'VSWR Calculator'!$C$24)*(1+3*ABS(MOD('VSWR Calculator'!$C$23/Calculator!$F$12/2,1)-0.5))))/'VSWR Calculator'!$C$25)+$C46)^2+(1500*ABS(SIN(2*PI()*MOD(Calculator!$B$29/Calculator!$F$12,1)))*IF(MOD(Calculator!$B$29/Calculator!$F$12,1)&lt;0.5,-1,1))^2)),2))</f>
        <v>—</v>
      </c>
      <c r="BN46" s="253" t="str">
        <f aca="false">IF(OR(Calculator!$E$13&lt;&gt;"YES",Calculator!$B$29&lt;Calculator!$G$13),"—",ROUND((1+SQRT(((50*POWER(80,POWER(COS(PI()*MOD(Calculator!$B$29/Calculator!$F$13,1)),2))+MIN(500,MAX(30,100*EXP(-0.3*'VSWR Calculator'!$C$24)*(1+3*ABS(MOD('VSWR Calculator'!$C$23/Calculator!$F$13/2,1)-0.5))))/'VSWR Calculator'!$C$25)-$C46)^2+(1500*ABS(SIN(2*PI()*MOD(Calculator!$B$29/Calculator!$F$13,1)))*IF(MOD(Calculator!$B$29/Calculator!$F$13,1)&lt;0.5,-1,1))^2)/SQRT(((50*POWER(80,POWER(COS(PI()*MOD(Calculator!$B$29/Calculator!$F$13,1)),2))+MIN(500,MAX(30,100*EXP(-0.3*'VSWR Calculator'!$C$24)*(1+3*ABS(MOD('VSWR Calculator'!$C$23/Calculator!$F$13/2,1)-0.5))))/'VSWR Calculator'!$C$25)+$C46)^2+(1500*ABS(SIN(2*PI()*MOD(Calculator!$B$29/Calculator!$F$13,1)))*IF(MOD(Calculator!$B$29/Calculator!$F$13,1)&lt;0.5,-1,1))^2))/(1-SQRT(((50*POWER(80,POWER(COS(PI()*MOD(Calculator!$B$29/Calculator!$F$13,1)),2))+MIN(500,MAX(30,100*EXP(-0.3*'VSWR Calculator'!$C$24)*(1+3*ABS(MOD('VSWR Calculator'!$C$23/Calculator!$F$13/2,1)-0.5))))/'VSWR Calculator'!$C$25)-$C46)^2+(1500*ABS(SIN(2*PI()*MOD(Calculator!$B$29/Calculator!$F$13,1)))*IF(MOD(Calculator!$B$29/Calculator!$F$13,1)&lt;0.5,-1,1))^2)/SQRT(((50*POWER(80,POWER(COS(PI()*MOD(Calculator!$B$29/Calculator!$F$13,1)),2))+MIN(500,MAX(30,100*EXP(-0.3*'VSWR Calculator'!$C$24)*(1+3*ABS(MOD('VSWR Calculator'!$C$23/Calculator!$F$13/2,1)-0.5))))/'VSWR Calculator'!$C$25)+$C46)^2+(1500*ABS(SIN(2*PI()*MOD(Calculator!$B$29/Calculator!$F$13,1)))*IF(MOD(Calculator!$B$29/Calculator!$F$13,1)&lt;0.5,-1,1))^2)),2))</f>
        <v>—</v>
      </c>
      <c r="BO46" s="253" t="str">
        <f aca="false">IF(OR(Calculator!$E$14&lt;&gt;"YES",Calculator!$B$29&lt;Calculator!$G$14),"—",ROUND((1+SQRT(((50*POWER(80,POWER(COS(PI()*MOD(Calculator!$B$29/Calculator!$F$14,1)),2))+MIN(500,MAX(30,100*EXP(-0.3*'VSWR Calculator'!$C$24)*(1+3*ABS(MOD('VSWR Calculator'!$C$23/Calculator!$F$14/2,1)-0.5))))/'VSWR Calculator'!$C$25)-$C46)^2+(1500*ABS(SIN(2*PI()*MOD(Calculator!$B$29/Calculator!$F$14,1)))*IF(MOD(Calculator!$B$29/Calculator!$F$14,1)&lt;0.5,-1,1))^2)/SQRT(((50*POWER(80,POWER(COS(PI()*MOD(Calculator!$B$29/Calculator!$F$14,1)),2))+MIN(500,MAX(30,100*EXP(-0.3*'VSWR Calculator'!$C$24)*(1+3*ABS(MOD('VSWR Calculator'!$C$23/Calculator!$F$14/2,1)-0.5))))/'VSWR Calculator'!$C$25)+$C46)^2+(1500*ABS(SIN(2*PI()*MOD(Calculator!$B$29/Calculator!$F$14,1)))*IF(MOD(Calculator!$B$29/Calculator!$F$14,1)&lt;0.5,-1,1))^2))/(1-SQRT(((50*POWER(80,POWER(COS(PI()*MOD(Calculator!$B$29/Calculator!$F$14,1)),2))+MIN(500,MAX(30,100*EXP(-0.3*'VSWR Calculator'!$C$24)*(1+3*ABS(MOD('VSWR Calculator'!$C$23/Calculator!$F$14/2,1)-0.5))))/'VSWR Calculator'!$C$25)-$C46)^2+(1500*ABS(SIN(2*PI()*MOD(Calculator!$B$29/Calculator!$F$14,1)))*IF(MOD(Calculator!$B$29/Calculator!$F$14,1)&lt;0.5,-1,1))^2)/SQRT(((50*POWER(80,POWER(COS(PI()*MOD(Calculator!$B$29/Calculator!$F$14,1)),2))+MIN(500,MAX(30,100*EXP(-0.3*'VSWR Calculator'!$C$24)*(1+3*ABS(MOD('VSWR Calculator'!$C$23/Calculator!$F$14/2,1)-0.5))))/'VSWR Calculator'!$C$25)+$C46)^2+(1500*ABS(SIN(2*PI()*MOD(Calculator!$B$29/Calculator!$F$14,1)))*IF(MOD(Calculator!$B$29/Calculator!$F$14,1)&lt;0.5,-1,1))^2)),2))</f>
        <v>—</v>
      </c>
      <c r="BP46" s="253" t="n">
        <f aca="false">IF(OR(Calculator!$E$15&lt;&gt;"YES",Calculator!$B$29&lt;Calculator!$G$15),"—",ROUND((1+SQRT(((50*POWER(80,POWER(COS(PI()*MOD(Calculator!$B$29/Calculator!$F$15,1)),2))+MIN(500,MAX(30,100*EXP(-0.3*'VSWR Calculator'!$C$24)*(1+3*ABS(MOD('VSWR Calculator'!$C$23/Calculator!$F$15/2,1)-0.5))))/'VSWR Calculator'!$C$25)-$C46)^2+(1500*ABS(SIN(2*PI()*MOD(Calculator!$B$29/Calculator!$F$15,1)))*IF(MOD(Calculator!$B$29/Calculator!$F$15,1)&lt;0.5,-1,1))^2)/SQRT(((50*POWER(80,POWER(COS(PI()*MOD(Calculator!$B$29/Calculator!$F$15,1)),2))+MIN(500,MAX(30,100*EXP(-0.3*'VSWR Calculator'!$C$24)*(1+3*ABS(MOD('VSWR Calculator'!$C$23/Calculator!$F$15/2,1)-0.5))))/'VSWR Calculator'!$C$25)+$C46)^2+(1500*ABS(SIN(2*PI()*MOD(Calculator!$B$29/Calculator!$F$15,1)))*IF(MOD(Calculator!$B$29/Calculator!$F$15,1)&lt;0.5,-1,1))^2))/(1-SQRT(((50*POWER(80,POWER(COS(PI()*MOD(Calculator!$B$29/Calculator!$F$15,1)),2))+MIN(500,MAX(30,100*EXP(-0.3*'VSWR Calculator'!$C$24)*(1+3*ABS(MOD('VSWR Calculator'!$C$23/Calculator!$F$15/2,1)-0.5))))/'VSWR Calculator'!$C$25)-$C46)^2+(1500*ABS(SIN(2*PI()*MOD(Calculator!$B$29/Calculator!$F$15,1)))*IF(MOD(Calculator!$B$29/Calculator!$F$15,1)&lt;0.5,-1,1))^2)/SQRT(((50*POWER(80,POWER(COS(PI()*MOD(Calculator!$B$29/Calculator!$F$15,1)),2))+MIN(500,MAX(30,100*EXP(-0.3*'VSWR Calculator'!$C$24)*(1+3*ABS(MOD('VSWR Calculator'!$C$23/Calculator!$F$15/2,1)-0.5))))/'VSWR Calculator'!$C$25)+$C46)^2+(1500*ABS(SIN(2*PI()*MOD(Calculator!$B$29/Calculator!$F$15,1)))*IF(MOD(Calculator!$B$29/Calculator!$F$15,1)&lt;0.5,-1,1))^2)),2))</f>
        <v>18.31</v>
      </c>
      <c r="BQ46" s="253" t="str">
        <f aca="false">IF(OR(Calculator!$E$16&lt;&gt;"YES",Calculator!$B$29&lt;Calculator!$G$16),"—",ROUND((1+SQRT(((50*POWER(80,POWER(COS(PI()*MOD(Calculator!$B$29/Calculator!$F$16,1)),2))+MIN(500,MAX(30,100*EXP(-0.3*'VSWR Calculator'!$C$24)*(1+3*ABS(MOD('VSWR Calculator'!$C$23/Calculator!$F$16/2,1)-0.5))))/'VSWR Calculator'!$C$25)-$C46)^2+(1500*ABS(SIN(2*PI()*MOD(Calculator!$B$29/Calculator!$F$16,1)))*IF(MOD(Calculator!$B$29/Calculator!$F$16,1)&lt;0.5,-1,1))^2)/SQRT(((50*POWER(80,POWER(COS(PI()*MOD(Calculator!$B$29/Calculator!$F$16,1)),2))+MIN(500,MAX(30,100*EXP(-0.3*'VSWR Calculator'!$C$24)*(1+3*ABS(MOD('VSWR Calculator'!$C$23/Calculator!$F$16/2,1)-0.5))))/'VSWR Calculator'!$C$25)+$C46)^2+(1500*ABS(SIN(2*PI()*MOD(Calculator!$B$29/Calculator!$F$16,1)))*IF(MOD(Calculator!$B$29/Calculator!$F$16,1)&lt;0.5,-1,1))^2))/(1-SQRT(((50*POWER(80,POWER(COS(PI()*MOD(Calculator!$B$29/Calculator!$F$16,1)),2))+MIN(500,MAX(30,100*EXP(-0.3*'VSWR Calculator'!$C$24)*(1+3*ABS(MOD('VSWR Calculator'!$C$23/Calculator!$F$16/2,1)-0.5))))/'VSWR Calculator'!$C$25)-$C46)^2+(1500*ABS(SIN(2*PI()*MOD(Calculator!$B$29/Calculator!$F$16,1)))*IF(MOD(Calculator!$B$29/Calculator!$F$16,1)&lt;0.5,-1,1))^2)/SQRT(((50*POWER(80,POWER(COS(PI()*MOD(Calculator!$B$29/Calculator!$F$16,1)),2))+MIN(500,MAX(30,100*EXP(-0.3*'VSWR Calculator'!$C$24)*(1+3*ABS(MOD('VSWR Calculator'!$C$23/Calculator!$F$16/2,1)-0.5))))/'VSWR Calculator'!$C$25)+$C46)^2+(1500*ABS(SIN(2*PI()*MOD(Calculator!$B$29/Calculator!$F$16,1)))*IF(MOD(Calculator!$B$29/Calculator!$F$16,1)&lt;0.5,-1,1))^2)),2))</f>
        <v>—</v>
      </c>
      <c r="BR46" s="253" t="n">
        <f aca="false">IF(OR(Calculator!$E$17&lt;&gt;"YES",Calculator!$B$29&lt;Calculator!$G$17),"—",ROUND((1+SQRT(((50*POWER(80,POWER(COS(PI()*MOD(Calculator!$B$29/Calculator!$F$17,1)),2))+MIN(500,MAX(30,100*EXP(-0.3*'VSWR Calculator'!$C$24)*(1+3*ABS(MOD('VSWR Calculator'!$C$23/Calculator!$F$17/2,1)-0.5))))/'VSWR Calculator'!$C$25)-$C46)^2+(1500*ABS(SIN(2*PI()*MOD(Calculator!$B$29/Calculator!$F$17,1)))*IF(MOD(Calculator!$B$29/Calculator!$F$17,1)&lt;0.5,-1,1))^2)/SQRT(((50*POWER(80,POWER(COS(PI()*MOD(Calculator!$B$29/Calculator!$F$17,1)),2))+MIN(500,MAX(30,100*EXP(-0.3*'VSWR Calculator'!$C$24)*(1+3*ABS(MOD('VSWR Calculator'!$C$23/Calculator!$F$17/2,1)-0.5))))/'VSWR Calculator'!$C$25)+$C46)^2+(1500*ABS(SIN(2*PI()*MOD(Calculator!$B$29/Calculator!$F$17,1)))*IF(MOD(Calculator!$B$29/Calculator!$F$17,1)&lt;0.5,-1,1))^2))/(1-SQRT(((50*POWER(80,POWER(COS(PI()*MOD(Calculator!$B$29/Calculator!$F$17,1)),2))+MIN(500,MAX(30,100*EXP(-0.3*'VSWR Calculator'!$C$24)*(1+3*ABS(MOD('VSWR Calculator'!$C$23/Calculator!$F$17/2,1)-0.5))))/'VSWR Calculator'!$C$25)-$C46)^2+(1500*ABS(SIN(2*PI()*MOD(Calculator!$B$29/Calculator!$F$17,1)))*IF(MOD(Calculator!$B$29/Calculator!$F$17,1)&lt;0.5,-1,1))^2)/SQRT(((50*POWER(80,POWER(COS(PI()*MOD(Calculator!$B$29/Calculator!$F$17,1)),2))+MIN(500,MAX(30,100*EXP(-0.3*'VSWR Calculator'!$C$24)*(1+3*ABS(MOD('VSWR Calculator'!$C$23/Calculator!$F$17/2,1)-0.5))))/'VSWR Calculator'!$C$25)+$C46)^2+(1500*ABS(SIN(2*PI()*MOD(Calculator!$B$29/Calculator!$F$17,1)))*IF(MOD(Calculator!$B$29/Calculator!$F$17,1)&lt;0.5,-1,1))^2)),2))</f>
        <v>18.4</v>
      </c>
      <c r="BS46" s="253" t="str">
        <f aca="false">IF(OR(Calculator!$E$18&lt;&gt;"YES",Calculator!$B$29&lt;Calculator!$G$18),"—",ROUND((1+SQRT(((50*POWER(80,POWER(COS(PI()*MOD(Calculator!$B$29/Calculator!$F$18,1)),2))+MIN(500,MAX(30,100*EXP(-0.3*'VSWR Calculator'!$C$24)*(1+3*ABS(MOD('VSWR Calculator'!$C$23/Calculator!$F$18/2,1)-0.5))))/'VSWR Calculator'!$C$25)-$C46)^2+(1500*ABS(SIN(2*PI()*MOD(Calculator!$B$29/Calculator!$F$18,1)))*IF(MOD(Calculator!$B$29/Calculator!$F$18,1)&lt;0.5,-1,1))^2)/SQRT(((50*POWER(80,POWER(COS(PI()*MOD(Calculator!$B$29/Calculator!$F$18,1)),2))+MIN(500,MAX(30,100*EXP(-0.3*'VSWR Calculator'!$C$24)*(1+3*ABS(MOD('VSWR Calculator'!$C$23/Calculator!$F$18/2,1)-0.5))))/'VSWR Calculator'!$C$25)+$C46)^2+(1500*ABS(SIN(2*PI()*MOD(Calculator!$B$29/Calculator!$F$18,1)))*IF(MOD(Calculator!$B$29/Calculator!$F$18,1)&lt;0.5,-1,1))^2))/(1-SQRT(((50*POWER(80,POWER(COS(PI()*MOD(Calculator!$B$29/Calculator!$F$18,1)),2))+MIN(500,MAX(30,100*EXP(-0.3*'VSWR Calculator'!$C$24)*(1+3*ABS(MOD('VSWR Calculator'!$C$23/Calculator!$F$18/2,1)-0.5))))/'VSWR Calculator'!$C$25)-$C46)^2+(1500*ABS(SIN(2*PI()*MOD(Calculator!$B$29/Calculator!$F$18,1)))*IF(MOD(Calculator!$B$29/Calculator!$F$18,1)&lt;0.5,-1,1))^2)/SQRT(((50*POWER(80,POWER(COS(PI()*MOD(Calculator!$B$29/Calculator!$F$18,1)),2))+MIN(500,MAX(30,100*EXP(-0.3*'VSWR Calculator'!$C$24)*(1+3*ABS(MOD('VSWR Calculator'!$C$23/Calculator!$F$18/2,1)-0.5))))/'VSWR Calculator'!$C$25)+$C46)^2+(1500*ABS(SIN(2*PI()*MOD(Calculator!$B$29/Calculator!$F$18,1)))*IF(MOD(Calculator!$B$29/Calculator!$F$18,1)&lt;0.5,-1,1))^2)),2))</f>
        <v>—</v>
      </c>
      <c r="BT46" s="253" t="str">
        <f aca="false">IF(OR(Calculator!$E$19&lt;&gt;"YES",Calculator!$B$29&lt;Calculator!$G$19),"—",ROUND((1+SQRT(((50*POWER(80,POWER(COS(PI()*MOD(Calculator!$B$29/Calculator!$F$19,1)),2))+MIN(500,MAX(30,100*EXP(-0.3*'VSWR Calculator'!$C$24)*(1+3*ABS(MOD('VSWR Calculator'!$C$23/Calculator!$F$19/2,1)-0.5))))/'VSWR Calculator'!$C$25)-$C46)^2+(1500*ABS(SIN(2*PI()*MOD(Calculator!$B$29/Calculator!$F$19,1)))*IF(MOD(Calculator!$B$29/Calculator!$F$19,1)&lt;0.5,-1,1))^2)/SQRT(((50*POWER(80,POWER(COS(PI()*MOD(Calculator!$B$29/Calculator!$F$19,1)),2))+MIN(500,MAX(30,100*EXP(-0.3*'VSWR Calculator'!$C$24)*(1+3*ABS(MOD('VSWR Calculator'!$C$23/Calculator!$F$19/2,1)-0.5))))/'VSWR Calculator'!$C$25)+$C46)^2+(1500*ABS(SIN(2*PI()*MOD(Calculator!$B$29/Calculator!$F$19,1)))*IF(MOD(Calculator!$B$29/Calculator!$F$19,1)&lt;0.5,-1,1))^2))/(1-SQRT(((50*POWER(80,POWER(COS(PI()*MOD(Calculator!$B$29/Calculator!$F$19,1)),2))+MIN(500,MAX(30,100*EXP(-0.3*'VSWR Calculator'!$C$24)*(1+3*ABS(MOD('VSWR Calculator'!$C$23/Calculator!$F$19/2,1)-0.5))))/'VSWR Calculator'!$C$25)-$C46)^2+(1500*ABS(SIN(2*PI()*MOD(Calculator!$B$29/Calculator!$F$19,1)))*IF(MOD(Calculator!$B$29/Calculator!$F$19,1)&lt;0.5,-1,1))^2)/SQRT(((50*POWER(80,POWER(COS(PI()*MOD(Calculator!$B$29/Calculator!$F$19,1)),2))+MIN(500,MAX(30,100*EXP(-0.3*'VSWR Calculator'!$C$24)*(1+3*ABS(MOD('VSWR Calculator'!$C$23/Calculator!$F$19/2,1)-0.5))))/'VSWR Calculator'!$C$25)+$C46)^2+(1500*ABS(SIN(2*PI()*MOD(Calculator!$B$29/Calculator!$F$19,1)))*IF(MOD(Calculator!$B$29/Calculator!$F$19,1)&lt;0.5,-1,1))^2)),2))</f>
        <v>—</v>
      </c>
      <c r="BU46" s="253" t="str">
        <f aca="false">IF(OR(Calculator!$E$20&lt;&gt;"YES",Calculator!$B$29&lt;Calculator!$G$20),"—",ROUND((1+SQRT(((50*POWER(80,POWER(COS(PI()*MOD(Calculator!$B$29/Calculator!$F$20,1)),2))+MIN(500,MAX(30,100*EXP(-0.3*'VSWR Calculator'!$C$24)*(1+3*ABS(MOD('VSWR Calculator'!$C$23/Calculator!$F$20/2,1)-0.5))))/'VSWR Calculator'!$C$25)-$C46)^2+(1500*ABS(SIN(2*PI()*MOD(Calculator!$B$29/Calculator!$F$20,1)))*IF(MOD(Calculator!$B$29/Calculator!$F$20,1)&lt;0.5,-1,1))^2)/SQRT(((50*POWER(80,POWER(COS(PI()*MOD(Calculator!$B$29/Calculator!$F$20,1)),2))+MIN(500,MAX(30,100*EXP(-0.3*'VSWR Calculator'!$C$24)*(1+3*ABS(MOD('VSWR Calculator'!$C$23/Calculator!$F$20/2,1)-0.5))))/'VSWR Calculator'!$C$25)+$C46)^2+(1500*ABS(SIN(2*PI()*MOD(Calculator!$B$29/Calculator!$F$20,1)))*IF(MOD(Calculator!$B$29/Calculator!$F$20,1)&lt;0.5,-1,1))^2))/(1-SQRT(((50*POWER(80,POWER(COS(PI()*MOD(Calculator!$B$29/Calculator!$F$20,1)),2))+MIN(500,MAX(30,100*EXP(-0.3*'VSWR Calculator'!$C$24)*(1+3*ABS(MOD('VSWR Calculator'!$C$23/Calculator!$F$20/2,1)-0.5))))/'VSWR Calculator'!$C$25)-$C46)^2+(1500*ABS(SIN(2*PI()*MOD(Calculator!$B$29/Calculator!$F$20,1)))*IF(MOD(Calculator!$B$29/Calculator!$F$20,1)&lt;0.5,-1,1))^2)/SQRT(((50*POWER(80,POWER(COS(PI()*MOD(Calculator!$B$29/Calculator!$F$20,1)),2))+MIN(500,MAX(30,100*EXP(-0.3*'VSWR Calculator'!$C$24)*(1+3*ABS(MOD('VSWR Calculator'!$C$23/Calculator!$F$20/2,1)-0.5))))/'VSWR Calculator'!$C$25)+$C46)^2+(1500*ABS(SIN(2*PI()*MOD(Calculator!$B$29/Calculator!$F$20,1)))*IF(MOD(Calculator!$B$29/Calculator!$F$20,1)&lt;0.5,-1,1))^2)),2))</f>
        <v>—</v>
      </c>
      <c r="BV46" s="253" t="str">
        <f aca="false">IF(OR(Calculator!$E$21&lt;&gt;"YES",Calculator!$B$29&lt;Calculator!$G$21),"—",ROUND((1+SQRT(((50*POWER(80,POWER(COS(PI()*MOD(Calculator!$B$29/Calculator!$F$21,1)),2))+MIN(500,MAX(30,100*EXP(-0.3*'VSWR Calculator'!$C$24)*(1+3*ABS(MOD('VSWR Calculator'!$C$23/Calculator!$F$21/2,1)-0.5))))/'VSWR Calculator'!$C$25)-$C46)^2+(1500*ABS(SIN(2*PI()*MOD(Calculator!$B$29/Calculator!$F$21,1)))*IF(MOD(Calculator!$B$29/Calculator!$F$21,1)&lt;0.5,-1,1))^2)/SQRT(((50*POWER(80,POWER(COS(PI()*MOD(Calculator!$B$29/Calculator!$F$21,1)),2))+MIN(500,MAX(30,100*EXP(-0.3*'VSWR Calculator'!$C$24)*(1+3*ABS(MOD('VSWR Calculator'!$C$23/Calculator!$F$21/2,1)-0.5))))/'VSWR Calculator'!$C$25)+$C46)^2+(1500*ABS(SIN(2*PI()*MOD(Calculator!$B$29/Calculator!$F$21,1)))*IF(MOD(Calculator!$B$29/Calculator!$F$21,1)&lt;0.5,-1,1))^2))/(1-SQRT(((50*POWER(80,POWER(COS(PI()*MOD(Calculator!$B$29/Calculator!$F$21,1)),2))+MIN(500,MAX(30,100*EXP(-0.3*'VSWR Calculator'!$C$24)*(1+3*ABS(MOD('VSWR Calculator'!$C$23/Calculator!$F$21/2,1)-0.5))))/'VSWR Calculator'!$C$25)-$C46)^2+(1500*ABS(SIN(2*PI()*MOD(Calculator!$B$29/Calculator!$F$21,1)))*IF(MOD(Calculator!$B$29/Calculator!$F$21,1)&lt;0.5,-1,1))^2)/SQRT(((50*POWER(80,POWER(COS(PI()*MOD(Calculator!$B$29/Calculator!$F$21,1)),2))+MIN(500,MAX(30,100*EXP(-0.3*'VSWR Calculator'!$C$24)*(1+3*ABS(MOD('VSWR Calculator'!$C$23/Calculator!$F$21/2,1)-0.5))))/'VSWR Calculator'!$C$25)+$C46)^2+(1500*ABS(SIN(2*PI()*MOD(Calculator!$B$29/Calculator!$F$21,1)))*IF(MOD(Calculator!$B$29/Calculator!$F$21,1)&lt;0.5,-1,1))^2)),2))</f>
        <v>—</v>
      </c>
      <c r="BW46" s="253" t="str">
        <f aca="false">IF(OR(Calculator!$E$22&lt;&gt;"YES",Calculator!$B$29&lt;Calculator!$G$22),"—",ROUND((1+SQRT(((50*POWER(80,POWER(COS(PI()*MOD(Calculator!$B$29/Calculator!$F$22,1)),2))+MIN(500,MAX(30,100*EXP(-0.3*'VSWR Calculator'!$C$24)*(1+3*ABS(MOD('VSWR Calculator'!$C$23/Calculator!$F$22/2,1)-0.5))))/'VSWR Calculator'!$C$25)-$C46)^2+(1500*ABS(SIN(2*PI()*MOD(Calculator!$B$29/Calculator!$F$22,1)))*IF(MOD(Calculator!$B$29/Calculator!$F$22,1)&lt;0.5,-1,1))^2)/SQRT(((50*POWER(80,POWER(COS(PI()*MOD(Calculator!$B$29/Calculator!$F$22,1)),2))+MIN(500,MAX(30,100*EXP(-0.3*'VSWR Calculator'!$C$24)*(1+3*ABS(MOD('VSWR Calculator'!$C$23/Calculator!$F$22/2,1)-0.5))))/'VSWR Calculator'!$C$25)+$C46)^2+(1500*ABS(SIN(2*PI()*MOD(Calculator!$B$29/Calculator!$F$22,1)))*IF(MOD(Calculator!$B$29/Calculator!$F$22,1)&lt;0.5,-1,1))^2))/(1-SQRT(((50*POWER(80,POWER(COS(PI()*MOD(Calculator!$B$29/Calculator!$F$22,1)),2))+MIN(500,MAX(30,100*EXP(-0.3*'VSWR Calculator'!$C$24)*(1+3*ABS(MOD('VSWR Calculator'!$C$23/Calculator!$F$22/2,1)-0.5))))/'VSWR Calculator'!$C$25)-$C46)^2+(1500*ABS(SIN(2*PI()*MOD(Calculator!$B$29/Calculator!$F$22,1)))*IF(MOD(Calculator!$B$29/Calculator!$F$22,1)&lt;0.5,-1,1))^2)/SQRT(((50*POWER(80,POWER(COS(PI()*MOD(Calculator!$B$29/Calculator!$F$22,1)),2))+MIN(500,MAX(30,100*EXP(-0.3*'VSWR Calculator'!$C$24)*(1+3*ABS(MOD('VSWR Calculator'!$C$23/Calculator!$F$22/2,1)-0.5))))/'VSWR Calculator'!$C$25)+$C46)^2+(1500*ABS(SIN(2*PI()*MOD(Calculator!$B$29/Calculator!$F$22,1)))*IF(MOD(Calculator!$B$29/Calculator!$F$22,1)&lt;0.5,-1,1))^2)),2))</f>
        <v>—</v>
      </c>
      <c r="BX46" s="253" t="n">
        <f aca="false">IFERROR(ROUND((IF(ISNUMBER(BM46),BM46,0)+IF(ISNUMBER(BN46),BN46,0)+IF(ISNUMBER(BO46),BO46,0)+IF(ISNUMBER(BP46),BP46,0)+IF(ISNUMBER(BQ46),BQ46,0)+IF(ISNUMBER(BR46),BR46,0)+IF(ISNUMBER(BS46),BS46,0)+IF(ISNUMBER(BT46),BT46,0)+IF(ISNUMBER(BU46),BU46,0)+IF(ISNUMBER(BV46),BV46,0)+IF(ISNUMBER(BW46),BW46,0))/(IF(ISNUMBER(BM46),1,0)+IF(ISNUMBER(BN46),1,0)+IF(ISNUMBER(BO46),1,0)+IF(ISNUMBER(BP46),1,0)+IF(ISNUMBER(BQ46),1,0)+IF(ISNUMBER(BR46),1,0)+IF(ISNUMBER(BS46),1,0)+IF(ISNUMBER(BT46),1,0)+IF(ISNUMBER(BU46),1,0)+IF(ISNUMBER(BV46),1,0)+IF(ISNUMBER(BW46),1,0)),4),"")</f>
        <v>18.355</v>
      </c>
      <c r="BY46" s="253" t="str">
        <f aca="false">IF(OR(Calculator!$E$12&lt;&gt;"YES",Calculator!$B$30&lt;Calculator!$G$12),"—",ROUND((1+SQRT(((50*POWER(80,POWER(COS(PI()*MOD(Calculator!$B$30/Calculator!$F$12,1)),2))+MIN(500,MAX(30,100*EXP(-0.3*'VSWR Calculator'!$C$24)*(1+3*ABS(MOD('VSWR Calculator'!$C$23/Calculator!$F$12/2,1)-0.5))))/'VSWR Calculator'!$C$25)-$C46)^2+(1500*ABS(SIN(2*PI()*MOD(Calculator!$B$30/Calculator!$F$12,1)))*IF(MOD(Calculator!$B$30/Calculator!$F$12,1)&lt;0.5,-1,1))^2)/SQRT(((50*POWER(80,POWER(COS(PI()*MOD(Calculator!$B$30/Calculator!$F$12,1)),2))+MIN(500,MAX(30,100*EXP(-0.3*'VSWR Calculator'!$C$24)*(1+3*ABS(MOD('VSWR Calculator'!$C$23/Calculator!$F$12/2,1)-0.5))))/'VSWR Calculator'!$C$25)+$C46)^2+(1500*ABS(SIN(2*PI()*MOD(Calculator!$B$30/Calculator!$F$12,1)))*IF(MOD(Calculator!$B$30/Calculator!$F$12,1)&lt;0.5,-1,1))^2))/(1-SQRT(((50*POWER(80,POWER(COS(PI()*MOD(Calculator!$B$30/Calculator!$F$12,1)),2))+MIN(500,MAX(30,100*EXP(-0.3*'VSWR Calculator'!$C$24)*(1+3*ABS(MOD('VSWR Calculator'!$C$23/Calculator!$F$12/2,1)-0.5))))/'VSWR Calculator'!$C$25)-$C46)^2+(1500*ABS(SIN(2*PI()*MOD(Calculator!$B$30/Calculator!$F$12,1)))*IF(MOD(Calculator!$B$30/Calculator!$F$12,1)&lt;0.5,-1,1))^2)/SQRT(((50*POWER(80,POWER(COS(PI()*MOD(Calculator!$B$30/Calculator!$F$12,1)),2))+MIN(500,MAX(30,100*EXP(-0.3*'VSWR Calculator'!$C$24)*(1+3*ABS(MOD('VSWR Calculator'!$C$23/Calculator!$F$12/2,1)-0.5))))/'VSWR Calculator'!$C$25)+$C46)^2+(1500*ABS(SIN(2*PI()*MOD(Calculator!$B$30/Calculator!$F$12,1)))*IF(MOD(Calculator!$B$30/Calculator!$F$12,1)&lt;0.5,-1,1))^2)),2))</f>
        <v>—</v>
      </c>
      <c r="BZ46" s="253" t="str">
        <f aca="false">IF(OR(Calculator!$E$13&lt;&gt;"YES",Calculator!$B$30&lt;Calculator!$G$13),"—",ROUND((1+SQRT(((50*POWER(80,POWER(COS(PI()*MOD(Calculator!$B$30/Calculator!$F$13,1)),2))+MIN(500,MAX(30,100*EXP(-0.3*'VSWR Calculator'!$C$24)*(1+3*ABS(MOD('VSWR Calculator'!$C$23/Calculator!$F$13/2,1)-0.5))))/'VSWR Calculator'!$C$25)-$C46)^2+(1500*ABS(SIN(2*PI()*MOD(Calculator!$B$30/Calculator!$F$13,1)))*IF(MOD(Calculator!$B$30/Calculator!$F$13,1)&lt;0.5,-1,1))^2)/SQRT(((50*POWER(80,POWER(COS(PI()*MOD(Calculator!$B$30/Calculator!$F$13,1)),2))+MIN(500,MAX(30,100*EXP(-0.3*'VSWR Calculator'!$C$24)*(1+3*ABS(MOD('VSWR Calculator'!$C$23/Calculator!$F$13/2,1)-0.5))))/'VSWR Calculator'!$C$25)+$C46)^2+(1500*ABS(SIN(2*PI()*MOD(Calculator!$B$30/Calculator!$F$13,1)))*IF(MOD(Calculator!$B$30/Calculator!$F$13,1)&lt;0.5,-1,1))^2))/(1-SQRT(((50*POWER(80,POWER(COS(PI()*MOD(Calculator!$B$30/Calculator!$F$13,1)),2))+MIN(500,MAX(30,100*EXP(-0.3*'VSWR Calculator'!$C$24)*(1+3*ABS(MOD('VSWR Calculator'!$C$23/Calculator!$F$13/2,1)-0.5))))/'VSWR Calculator'!$C$25)-$C46)^2+(1500*ABS(SIN(2*PI()*MOD(Calculator!$B$30/Calculator!$F$13,1)))*IF(MOD(Calculator!$B$30/Calculator!$F$13,1)&lt;0.5,-1,1))^2)/SQRT(((50*POWER(80,POWER(COS(PI()*MOD(Calculator!$B$30/Calculator!$F$13,1)),2))+MIN(500,MAX(30,100*EXP(-0.3*'VSWR Calculator'!$C$24)*(1+3*ABS(MOD('VSWR Calculator'!$C$23/Calculator!$F$13/2,1)-0.5))))/'VSWR Calculator'!$C$25)+$C46)^2+(1500*ABS(SIN(2*PI()*MOD(Calculator!$B$30/Calculator!$F$13,1)))*IF(MOD(Calculator!$B$30/Calculator!$F$13,1)&lt;0.5,-1,1))^2)),2))</f>
        <v>—</v>
      </c>
      <c r="CA46" s="253" t="str">
        <f aca="false">IF(OR(Calculator!$E$14&lt;&gt;"YES",Calculator!$B$30&lt;Calculator!$G$14),"—",ROUND((1+SQRT(((50*POWER(80,POWER(COS(PI()*MOD(Calculator!$B$30/Calculator!$F$14,1)),2))+MIN(500,MAX(30,100*EXP(-0.3*'VSWR Calculator'!$C$24)*(1+3*ABS(MOD('VSWR Calculator'!$C$23/Calculator!$F$14/2,1)-0.5))))/'VSWR Calculator'!$C$25)-$C46)^2+(1500*ABS(SIN(2*PI()*MOD(Calculator!$B$30/Calculator!$F$14,1)))*IF(MOD(Calculator!$B$30/Calculator!$F$14,1)&lt;0.5,-1,1))^2)/SQRT(((50*POWER(80,POWER(COS(PI()*MOD(Calculator!$B$30/Calculator!$F$14,1)),2))+MIN(500,MAX(30,100*EXP(-0.3*'VSWR Calculator'!$C$24)*(1+3*ABS(MOD('VSWR Calculator'!$C$23/Calculator!$F$14/2,1)-0.5))))/'VSWR Calculator'!$C$25)+$C46)^2+(1500*ABS(SIN(2*PI()*MOD(Calculator!$B$30/Calculator!$F$14,1)))*IF(MOD(Calculator!$B$30/Calculator!$F$14,1)&lt;0.5,-1,1))^2))/(1-SQRT(((50*POWER(80,POWER(COS(PI()*MOD(Calculator!$B$30/Calculator!$F$14,1)),2))+MIN(500,MAX(30,100*EXP(-0.3*'VSWR Calculator'!$C$24)*(1+3*ABS(MOD('VSWR Calculator'!$C$23/Calculator!$F$14/2,1)-0.5))))/'VSWR Calculator'!$C$25)-$C46)^2+(1500*ABS(SIN(2*PI()*MOD(Calculator!$B$30/Calculator!$F$14,1)))*IF(MOD(Calculator!$B$30/Calculator!$F$14,1)&lt;0.5,-1,1))^2)/SQRT(((50*POWER(80,POWER(COS(PI()*MOD(Calculator!$B$30/Calculator!$F$14,1)),2))+MIN(500,MAX(30,100*EXP(-0.3*'VSWR Calculator'!$C$24)*(1+3*ABS(MOD('VSWR Calculator'!$C$23/Calculator!$F$14/2,1)-0.5))))/'VSWR Calculator'!$C$25)+$C46)^2+(1500*ABS(SIN(2*PI()*MOD(Calculator!$B$30/Calculator!$F$14,1)))*IF(MOD(Calculator!$B$30/Calculator!$F$14,1)&lt;0.5,-1,1))^2)),2))</f>
        <v>—</v>
      </c>
      <c r="CB46" s="253" t="n">
        <f aca="false">IF(OR(Calculator!$E$15&lt;&gt;"YES",Calculator!$B$30&lt;Calculator!$G$15),"—",ROUND((1+SQRT(((50*POWER(80,POWER(COS(PI()*MOD(Calculator!$B$30/Calculator!$F$15,1)),2))+MIN(500,MAX(30,100*EXP(-0.3*'VSWR Calculator'!$C$24)*(1+3*ABS(MOD('VSWR Calculator'!$C$23/Calculator!$F$15/2,1)-0.5))))/'VSWR Calculator'!$C$25)-$C46)^2+(1500*ABS(SIN(2*PI()*MOD(Calculator!$B$30/Calculator!$F$15,1)))*IF(MOD(Calculator!$B$30/Calculator!$F$15,1)&lt;0.5,-1,1))^2)/SQRT(((50*POWER(80,POWER(COS(PI()*MOD(Calculator!$B$30/Calculator!$F$15,1)),2))+MIN(500,MAX(30,100*EXP(-0.3*'VSWR Calculator'!$C$24)*(1+3*ABS(MOD('VSWR Calculator'!$C$23/Calculator!$F$15/2,1)-0.5))))/'VSWR Calculator'!$C$25)+$C46)^2+(1500*ABS(SIN(2*PI()*MOD(Calculator!$B$30/Calculator!$F$15,1)))*IF(MOD(Calculator!$B$30/Calculator!$F$15,1)&lt;0.5,-1,1))^2))/(1-SQRT(((50*POWER(80,POWER(COS(PI()*MOD(Calculator!$B$30/Calculator!$F$15,1)),2))+MIN(500,MAX(30,100*EXP(-0.3*'VSWR Calculator'!$C$24)*(1+3*ABS(MOD('VSWR Calculator'!$C$23/Calculator!$F$15/2,1)-0.5))))/'VSWR Calculator'!$C$25)-$C46)^2+(1500*ABS(SIN(2*PI()*MOD(Calculator!$B$30/Calculator!$F$15,1)))*IF(MOD(Calculator!$B$30/Calculator!$F$15,1)&lt;0.5,-1,1))^2)/SQRT(((50*POWER(80,POWER(COS(PI()*MOD(Calculator!$B$30/Calculator!$F$15,1)),2))+MIN(500,MAX(30,100*EXP(-0.3*'VSWR Calculator'!$C$24)*(1+3*ABS(MOD('VSWR Calculator'!$C$23/Calculator!$F$15/2,1)-0.5))))/'VSWR Calculator'!$C$25)+$C46)^2+(1500*ABS(SIN(2*PI()*MOD(Calculator!$B$30/Calculator!$F$15,1)))*IF(MOD(Calculator!$B$30/Calculator!$F$15,1)&lt;0.5,-1,1))^2)),2))</f>
        <v>17.98</v>
      </c>
      <c r="CC46" s="253" t="str">
        <f aca="false">IF(OR(Calculator!$E$16&lt;&gt;"YES",Calculator!$B$30&lt;Calculator!$G$16),"—",ROUND((1+SQRT(((50*POWER(80,POWER(COS(PI()*MOD(Calculator!$B$30/Calculator!$F$16,1)),2))+MIN(500,MAX(30,100*EXP(-0.3*'VSWR Calculator'!$C$24)*(1+3*ABS(MOD('VSWR Calculator'!$C$23/Calculator!$F$16/2,1)-0.5))))/'VSWR Calculator'!$C$25)-$C46)^2+(1500*ABS(SIN(2*PI()*MOD(Calculator!$B$30/Calculator!$F$16,1)))*IF(MOD(Calculator!$B$30/Calculator!$F$16,1)&lt;0.5,-1,1))^2)/SQRT(((50*POWER(80,POWER(COS(PI()*MOD(Calculator!$B$30/Calculator!$F$16,1)),2))+MIN(500,MAX(30,100*EXP(-0.3*'VSWR Calculator'!$C$24)*(1+3*ABS(MOD('VSWR Calculator'!$C$23/Calculator!$F$16/2,1)-0.5))))/'VSWR Calculator'!$C$25)+$C46)^2+(1500*ABS(SIN(2*PI()*MOD(Calculator!$B$30/Calculator!$F$16,1)))*IF(MOD(Calculator!$B$30/Calculator!$F$16,1)&lt;0.5,-1,1))^2))/(1-SQRT(((50*POWER(80,POWER(COS(PI()*MOD(Calculator!$B$30/Calculator!$F$16,1)),2))+MIN(500,MAX(30,100*EXP(-0.3*'VSWR Calculator'!$C$24)*(1+3*ABS(MOD('VSWR Calculator'!$C$23/Calculator!$F$16/2,1)-0.5))))/'VSWR Calculator'!$C$25)-$C46)^2+(1500*ABS(SIN(2*PI()*MOD(Calculator!$B$30/Calculator!$F$16,1)))*IF(MOD(Calculator!$B$30/Calculator!$F$16,1)&lt;0.5,-1,1))^2)/SQRT(((50*POWER(80,POWER(COS(PI()*MOD(Calculator!$B$30/Calculator!$F$16,1)),2))+MIN(500,MAX(30,100*EXP(-0.3*'VSWR Calculator'!$C$24)*(1+3*ABS(MOD('VSWR Calculator'!$C$23/Calculator!$F$16/2,1)-0.5))))/'VSWR Calculator'!$C$25)+$C46)^2+(1500*ABS(SIN(2*PI()*MOD(Calculator!$B$30/Calculator!$F$16,1)))*IF(MOD(Calculator!$B$30/Calculator!$F$16,1)&lt;0.5,-1,1))^2)),2))</f>
        <v>—</v>
      </c>
      <c r="CD46" s="253" t="n">
        <f aca="false">IF(OR(Calculator!$E$17&lt;&gt;"YES",Calculator!$B$30&lt;Calculator!$G$17),"—",ROUND((1+SQRT(((50*POWER(80,POWER(COS(PI()*MOD(Calculator!$B$30/Calculator!$F$17,1)),2))+MIN(500,MAX(30,100*EXP(-0.3*'VSWR Calculator'!$C$24)*(1+3*ABS(MOD('VSWR Calculator'!$C$23/Calculator!$F$17/2,1)-0.5))))/'VSWR Calculator'!$C$25)-$C46)^2+(1500*ABS(SIN(2*PI()*MOD(Calculator!$B$30/Calculator!$F$17,1)))*IF(MOD(Calculator!$B$30/Calculator!$F$17,1)&lt;0.5,-1,1))^2)/SQRT(((50*POWER(80,POWER(COS(PI()*MOD(Calculator!$B$30/Calculator!$F$17,1)),2))+MIN(500,MAX(30,100*EXP(-0.3*'VSWR Calculator'!$C$24)*(1+3*ABS(MOD('VSWR Calculator'!$C$23/Calculator!$F$17/2,1)-0.5))))/'VSWR Calculator'!$C$25)+$C46)^2+(1500*ABS(SIN(2*PI()*MOD(Calculator!$B$30/Calculator!$F$17,1)))*IF(MOD(Calculator!$B$30/Calculator!$F$17,1)&lt;0.5,-1,1))^2))/(1-SQRT(((50*POWER(80,POWER(COS(PI()*MOD(Calculator!$B$30/Calculator!$F$17,1)),2))+MIN(500,MAX(30,100*EXP(-0.3*'VSWR Calculator'!$C$24)*(1+3*ABS(MOD('VSWR Calculator'!$C$23/Calculator!$F$17/2,1)-0.5))))/'VSWR Calculator'!$C$25)-$C46)^2+(1500*ABS(SIN(2*PI()*MOD(Calculator!$B$30/Calculator!$F$17,1)))*IF(MOD(Calculator!$B$30/Calculator!$F$17,1)&lt;0.5,-1,1))^2)/SQRT(((50*POWER(80,POWER(COS(PI()*MOD(Calculator!$B$30/Calculator!$F$17,1)),2))+MIN(500,MAX(30,100*EXP(-0.3*'VSWR Calculator'!$C$24)*(1+3*ABS(MOD('VSWR Calculator'!$C$23/Calculator!$F$17/2,1)-0.5))))/'VSWR Calculator'!$C$25)+$C46)^2+(1500*ABS(SIN(2*PI()*MOD(Calculator!$B$30/Calculator!$F$17,1)))*IF(MOD(Calculator!$B$30/Calculator!$F$17,1)&lt;0.5,-1,1))^2)),2))</f>
        <v>19.23</v>
      </c>
      <c r="CE46" s="253" t="str">
        <f aca="false">IF(OR(Calculator!$E$18&lt;&gt;"YES",Calculator!$B$30&lt;Calculator!$G$18),"—",ROUND((1+SQRT(((50*POWER(80,POWER(COS(PI()*MOD(Calculator!$B$30/Calculator!$F$18,1)),2))+MIN(500,MAX(30,100*EXP(-0.3*'VSWR Calculator'!$C$24)*(1+3*ABS(MOD('VSWR Calculator'!$C$23/Calculator!$F$18/2,1)-0.5))))/'VSWR Calculator'!$C$25)-$C46)^2+(1500*ABS(SIN(2*PI()*MOD(Calculator!$B$30/Calculator!$F$18,1)))*IF(MOD(Calculator!$B$30/Calculator!$F$18,1)&lt;0.5,-1,1))^2)/SQRT(((50*POWER(80,POWER(COS(PI()*MOD(Calculator!$B$30/Calculator!$F$18,1)),2))+MIN(500,MAX(30,100*EXP(-0.3*'VSWR Calculator'!$C$24)*(1+3*ABS(MOD('VSWR Calculator'!$C$23/Calculator!$F$18/2,1)-0.5))))/'VSWR Calculator'!$C$25)+$C46)^2+(1500*ABS(SIN(2*PI()*MOD(Calculator!$B$30/Calculator!$F$18,1)))*IF(MOD(Calculator!$B$30/Calculator!$F$18,1)&lt;0.5,-1,1))^2))/(1-SQRT(((50*POWER(80,POWER(COS(PI()*MOD(Calculator!$B$30/Calculator!$F$18,1)),2))+MIN(500,MAX(30,100*EXP(-0.3*'VSWR Calculator'!$C$24)*(1+3*ABS(MOD('VSWR Calculator'!$C$23/Calculator!$F$18/2,1)-0.5))))/'VSWR Calculator'!$C$25)-$C46)^2+(1500*ABS(SIN(2*PI()*MOD(Calculator!$B$30/Calculator!$F$18,1)))*IF(MOD(Calculator!$B$30/Calculator!$F$18,1)&lt;0.5,-1,1))^2)/SQRT(((50*POWER(80,POWER(COS(PI()*MOD(Calculator!$B$30/Calculator!$F$18,1)),2))+MIN(500,MAX(30,100*EXP(-0.3*'VSWR Calculator'!$C$24)*(1+3*ABS(MOD('VSWR Calculator'!$C$23/Calculator!$F$18/2,1)-0.5))))/'VSWR Calculator'!$C$25)+$C46)^2+(1500*ABS(SIN(2*PI()*MOD(Calculator!$B$30/Calculator!$F$18,1)))*IF(MOD(Calculator!$B$30/Calculator!$F$18,1)&lt;0.5,-1,1))^2)),2))</f>
        <v>—</v>
      </c>
      <c r="CF46" s="253" t="str">
        <f aca="false">IF(OR(Calculator!$E$19&lt;&gt;"YES",Calculator!$B$30&lt;Calculator!$G$19),"—",ROUND((1+SQRT(((50*POWER(80,POWER(COS(PI()*MOD(Calculator!$B$30/Calculator!$F$19,1)),2))+MIN(500,MAX(30,100*EXP(-0.3*'VSWR Calculator'!$C$24)*(1+3*ABS(MOD('VSWR Calculator'!$C$23/Calculator!$F$19/2,1)-0.5))))/'VSWR Calculator'!$C$25)-$C46)^2+(1500*ABS(SIN(2*PI()*MOD(Calculator!$B$30/Calculator!$F$19,1)))*IF(MOD(Calculator!$B$30/Calculator!$F$19,1)&lt;0.5,-1,1))^2)/SQRT(((50*POWER(80,POWER(COS(PI()*MOD(Calculator!$B$30/Calculator!$F$19,1)),2))+MIN(500,MAX(30,100*EXP(-0.3*'VSWR Calculator'!$C$24)*(1+3*ABS(MOD('VSWR Calculator'!$C$23/Calculator!$F$19/2,1)-0.5))))/'VSWR Calculator'!$C$25)+$C46)^2+(1500*ABS(SIN(2*PI()*MOD(Calculator!$B$30/Calculator!$F$19,1)))*IF(MOD(Calculator!$B$30/Calculator!$F$19,1)&lt;0.5,-1,1))^2))/(1-SQRT(((50*POWER(80,POWER(COS(PI()*MOD(Calculator!$B$30/Calculator!$F$19,1)),2))+MIN(500,MAX(30,100*EXP(-0.3*'VSWR Calculator'!$C$24)*(1+3*ABS(MOD('VSWR Calculator'!$C$23/Calculator!$F$19/2,1)-0.5))))/'VSWR Calculator'!$C$25)-$C46)^2+(1500*ABS(SIN(2*PI()*MOD(Calculator!$B$30/Calculator!$F$19,1)))*IF(MOD(Calculator!$B$30/Calculator!$F$19,1)&lt;0.5,-1,1))^2)/SQRT(((50*POWER(80,POWER(COS(PI()*MOD(Calculator!$B$30/Calculator!$F$19,1)),2))+MIN(500,MAX(30,100*EXP(-0.3*'VSWR Calculator'!$C$24)*(1+3*ABS(MOD('VSWR Calculator'!$C$23/Calculator!$F$19/2,1)-0.5))))/'VSWR Calculator'!$C$25)+$C46)^2+(1500*ABS(SIN(2*PI()*MOD(Calculator!$B$30/Calculator!$F$19,1)))*IF(MOD(Calculator!$B$30/Calculator!$F$19,1)&lt;0.5,-1,1))^2)),2))</f>
        <v>—</v>
      </c>
      <c r="CG46" s="253" t="str">
        <f aca="false">IF(OR(Calculator!$E$20&lt;&gt;"YES",Calculator!$B$30&lt;Calculator!$G$20),"—",ROUND((1+SQRT(((50*POWER(80,POWER(COS(PI()*MOD(Calculator!$B$30/Calculator!$F$20,1)),2))+MIN(500,MAX(30,100*EXP(-0.3*'VSWR Calculator'!$C$24)*(1+3*ABS(MOD('VSWR Calculator'!$C$23/Calculator!$F$20/2,1)-0.5))))/'VSWR Calculator'!$C$25)-$C46)^2+(1500*ABS(SIN(2*PI()*MOD(Calculator!$B$30/Calculator!$F$20,1)))*IF(MOD(Calculator!$B$30/Calculator!$F$20,1)&lt;0.5,-1,1))^2)/SQRT(((50*POWER(80,POWER(COS(PI()*MOD(Calculator!$B$30/Calculator!$F$20,1)),2))+MIN(500,MAX(30,100*EXP(-0.3*'VSWR Calculator'!$C$24)*(1+3*ABS(MOD('VSWR Calculator'!$C$23/Calculator!$F$20/2,1)-0.5))))/'VSWR Calculator'!$C$25)+$C46)^2+(1500*ABS(SIN(2*PI()*MOD(Calculator!$B$30/Calculator!$F$20,1)))*IF(MOD(Calculator!$B$30/Calculator!$F$20,1)&lt;0.5,-1,1))^2))/(1-SQRT(((50*POWER(80,POWER(COS(PI()*MOD(Calculator!$B$30/Calculator!$F$20,1)),2))+MIN(500,MAX(30,100*EXP(-0.3*'VSWR Calculator'!$C$24)*(1+3*ABS(MOD('VSWR Calculator'!$C$23/Calculator!$F$20/2,1)-0.5))))/'VSWR Calculator'!$C$25)-$C46)^2+(1500*ABS(SIN(2*PI()*MOD(Calculator!$B$30/Calculator!$F$20,1)))*IF(MOD(Calculator!$B$30/Calculator!$F$20,1)&lt;0.5,-1,1))^2)/SQRT(((50*POWER(80,POWER(COS(PI()*MOD(Calculator!$B$30/Calculator!$F$20,1)),2))+MIN(500,MAX(30,100*EXP(-0.3*'VSWR Calculator'!$C$24)*(1+3*ABS(MOD('VSWR Calculator'!$C$23/Calculator!$F$20/2,1)-0.5))))/'VSWR Calculator'!$C$25)+$C46)^2+(1500*ABS(SIN(2*PI()*MOD(Calculator!$B$30/Calculator!$F$20,1)))*IF(MOD(Calculator!$B$30/Calculator!$F$20,1)&lt;0.5,-1,1))^2)),2))</f>
        <v>—</v>
      </c>
      <c r="CH46" s="253" t="str">
        <f aca="false">IF(OR(Calculator!$E$21&lt;&gt;"YES",Calculator!$B$30&lt;Calculator!$G$21),"—",ROUND((1+SQRT(((50*POWER(80,POWER(COS(PI()*MOD(Calculator!$B$30/Calculator!$F$21,1)),2))+MIN(500,MAX(30,100*EXP(-0.3*'VSWR Calculator'!$C$24)*(1+3*ABS(MOD('VSWR Calculator'!$C$23/Calculator!$F$21/2,1)-0.5))))/'VSWR Calculator'!$C$25)-$C46)^2+(1500*ABS(SIN(2*PI()*MOD(Calculator!$B$30/Calculator!$F$21,1)))*IF(MOD(Calculator!$B$30/Calculator!$F$21,1)&lt;0.5,-1,1))^2)/SQRT(((50*POWER(80,POWER(COS(PI()*MOD(Calculator!$B$30/Calculator!$F$21,1)),2))+MIN(500,MAX(30,100*EXP(-0.3*'VSWR Calculator'!$C$24)*(1+3*ABS(MOD('VSWR Calculator'!$C$23/Calculator!$F$21/2,1)-0.5))))/'VSWR Calculator'!$C$25)+$C46)^2+(1500*ABS(SIN(2*PI()*MOD(Calculator!$B$30/Calculator!$F$21,1)))*IF(MOD(Calculator!$B$30/Calculator!$F$21,1)&lt;0.5,-1,1))^2))/(1-SQRT(((50*POWER(80,POWER(COS(PI()*MOD(Calculator!$B$30/Calculator!$F$21,1)),2))+MIN(500,MAX(30,100*EXP(-0.3*'VSWR Calculator'!$C$24)*(1+3*ABS(MOD('VSWR Calculator'!$C$23/Calculator!$F$21/2,1)-0.5))))/'VSWR Calculator'!$C$25)-$C46)^2+(1500*ABS(SIN(2*PI()*MOD(Calculator!$B$30/Calculator!$F$21,1)))*IF(MOD(Calculator!$B$30/Calculator!$F$21,1)&lt;0.5,-1,1))^2)/SQRT(((50*POWER(80,POWER(COS(PI()*MOD(Calculator!$B$30/Calculator!$F$21,1)),2))+MIN(500,MAX(30,100*EXP(-0.3*'VSWR Calculator'!$C$24)*(1+3*ABS(MOD('VSWR Calculator'!$C$23/Calculator!$F$21/2,1)-0.5))))/'VSWR Calculator'!$C$25)+$C46)^2+(1500*ABS(SIN(2*PI()*MOD(Calculator!$B$30/Calculator!$F$21,1)))*IF(MOD(Calculator!$B$30/Calculator!$F$21,1)&lt;0.5,-1,1))^2)),2))</f>
        <v>—</v>
      </c>
      <c r="CI46" s="253" t="str">
        <f aca="false">IF(OR(Calculator!$E$22&lt;&gt;"YES",Calculator!$B$30&lt;Calculator!$G$22),"—",ROUND((1+SQRT(((50*POWER(80,POWER(COS(PI()*MOD(Calculator!$B$30/Calculator!$F$22,1)),2))+MIN(500,MAX(30,100*EXP(-0.3*'VSWR Calculator'!$C$24)*(1+3*ABS(MOD('VSWR Calculator'!$C$23/Calculator!$F$22/2,1)-0.5))))/'VSWR Calculator'!$C$25)-$C46)^2+(1500*ABS(SIN(2*PI()*MOD(Calculator!$B$30/Calculator!$F$22,1)))*IF(MOD(Calculator!$B$30/Calculator!$F$22,1)&lt;0.5,-1,1))^2)/SQRT(((50*POWER(80,POWER(COS(PI()*MOD(Calculator!$B$30/Calculator!$F$22,1)),2))+MIN(500,MAX(30,100*EXP(-0.3*'VSWR Calculator'!$C$24)*(1+3*ABS(MOD('VSWR Calculator'!$C$23/Calculator!$F$22/2,1)-0.5))))/'VSWR Calculator'!$C$25)+$C46)^2+(1500*ABS(SIN(2*PI()*MOD(Calculator!$B$30/Calculator!$F$22,1)))*IF(MOD(Calculator!$B$30/Calculator!$F$22,1)&lt;0.5,-1,1))^2))/(1-SQRT(((50*POWER(80,POWER(COS(PI()*MOD(Calculator!$B$30/Calculator!$F$22,1)),2))+MIN(500,MAX(30,100*EXP(-0.3*'VSWR Calculator'!$C$24)*(1+3*ABS(MOD('VSWR Calculator'!$C$23/Calculator!$F$22/2,1)-0.5))))/'VSWR Calculator'!$C$25)-$C46)^2+(1500*ABS(SIN(2*PI()*MOD(Calculator!$B$30/Calculator!$F$22,1)))*IF(MOD(Calculator!$B$30/Calculator!$F$22,1)&lt;0.5,-1,1))^2)/SQRT(((50*POWER(80,POWER(COS(PI()*MOD(Calculator!$B$30/Calculator!$F$22,1)),2))+MIN(500,MAX(30,100*EXP(-0.3*'VSWR Calculator'!$C$24)*(1+3*ABS(MOD('VSWR Calculator'!$C$23/Calculator!$F$22/2,1)-0.5))))/'VSWR Calculator'!$C$25)+$C46)^2+(1500*ABS(SIN(2*PI()*MOD(Calculator!$B$30/Calculator!$F$22,1)))*IF(MOD(Calculator!$B$30/Calculator!$F$22,1)&lt;0.5,-1,1))^2)),2))</f>
        <v>—</v>
      </c>
      <c r="CJ46" s="253" t="n">
        <f aca="false">IFERROR(ROUND((IF(ISNUMBER(BY46),BY46,0)+IF(ISNUMBER(BZ46),BZ46,0)+IF(ISNUMBER(CA46),CA46,0)+IF(ISNUMBER(CB46),CB46,0)+IF(ISNUMBER(CC46),CC46,0)+IF(ISNUMBER(CD46),CD46,0)+IF(ISNUMBER(CE46),CE46,0)+IF(ISNUMBER(CF46),CF46,0)+IF(ISNUMBER(CG46),CG46,0)+IF(ISNUMBER(CH46),CH46,0)+IF(ISNUMBER(CI46),CI46,0))/(IF(ISNUMBER(BY46),1,0)+IF(ISNUMBER(BZ46),1,0)+IF(ISNUMBER(CA46),1,0)+IF(ISNUMBER(CB46),1,0)+IF(ISNUMBER(CC46),1,0)+IF(ISNUMBER(CD46),1,0)+IF(ISNUMBER(CE46),1,0)+IF(ISNUMBER(CF46),1,0)+IF(ISNUMBER(CG46),1,0)+IF(ISNUMBER(CH46),1,0)+IF(ISNUMBER(CI46),1,0)),4),"")</f>
        <v>18.605</v>
      </c>
      <c r="CK46" s="253" t="str">
        <f aca="false">IF(OR(Calculator!$E$12&lt;&gt;"YES",Calculator!$B$31&lt;Calculator!$G$12),"—",ROUND((1+SQRT(((50*POWER(80,POWER(COS(PI()*MOD(Calculator!$B$31/Calculator!$F$12,1)),2))+MIN(500,MAX(30,100*EXP(-0.3*'VSWR Calculator'!$C$24)*(1+3*ABS(MOD('VSWR Calculator'!$C$23/Calculator!$F$12/2,1)-0.5))))/'VSWR Calculator'!$C$25)-$C46)^2+(1500*ABS(SIN(2*PI()*MOD(Calculator!$B$31/Calculator!$F$12,1)))*IF(MOD(Calculator!$B$31/Calculator!$F$12,1)&lt;0.5,-1,1))^2)/SQRT(((50*POWER(80,POWER(COS(PI()*MOD(Calculator!$B$31/Calculator!$F$12,1)),2))+MIN(500,MAX(30,100*EXP(-0.3*'VSWR Calculator'!$C$24)*(1+3*ABS(MOD('VSWR Calculator'!$C$23/Calculator!$F$12/2,1)-0.5))))/'VSWR Calculator'!$C$25)+$C46)^2+(1500*ABS(SIN(2*PI()*MOD(Calculator!$B$31/Calculator!$F$12,1)))*IF(MOD(Calculator!$B$31/Calculator!$F$12,1)&lt;0.5,-1,1))^2))/(1-SQRT(((50*POWER(80,POWER(COS(PI()*MOD(Calculator!$B$31/Calculator!$F$12,1)),2))+MIN(500,MAX(30,100*EXP(-0.3*'VSWR Calculator'!$C$24)*(1+3*ABS(MOD('VSWR Calculator'!$C$23/Calculator!$F$12/2,1)-0.5))))/'VSWR Calculator'!$C$25)-$C46)^2+(1500*ABS(SIN(2*PI()*MOD(Calculator!$B$31/Calculator!$F$12,1)))*IF(MOD(Calculator!$B$31/Calculator!$F$12,1)&lt;0.5,-1,1))^2)/SQRT(((50*POWER(80,POWER(COS(PI()*MOD(Calculator!$B$31/Calculator!$F$12,1)),2))+MIN(500,MAX(30,100*EXP(-0.3*'VSWR Calculator'!$C$24)*(1+3*ABS(MOD('VSWR Calculator'!$C$23/Calculator!$F$12/2,1)-0.5))))/'VSWR Calculator'!$C$25)+$C46)^2+(1500*ABS(SIN(2*PI()*MOD(Calculator!$B$31/Calculator!$F$12,1)))*IF(MOD(Calculator!$B$31/Calculator!$F$12,1)&lt;0.5,-1,1))^2)),2))</f>
        <v>—</v>
      </c>
      <c r="CL46" s="253" t="str">
        <f aca="false">IF(OR(Calculator!$E$13&lt;&gt;"YES",Calculator!$B$31&lt;Calculator!$G$13),"—",ROUND((1+SQRT(((50*POWER(80,POWER(COS(PI()*MOD(Calculator!$B$31/Calculator!$F$13,1)),2))+MIN(500,MAX(30,100*EXP(-0.3*'VSWR Calculator'!$C$24)*(1+3*ABS(MOD('VSWR Calculator'!$C$23/Calculator!$F$13/2,1)-0.5))))/'VSWR Calculator'!$C$25)-$C46)^2+(1500*ABS(SIN(2*PI()*MOD(Calculator!$B$31/Calculator!$F$13,1)))*IF(MOD(Calculator!$B$31/Calculator!$F$13,1)&lt;0.5,-1,1))^2)/SQRT(((50*POWER(80,POWER(COS(PI()*MOD(Calculator!$B$31/Calculator!$F$13,1)),2))+MIN(500,MAX(30,100*EXP(-0.3*'VSWR Calculator'!$C$24)*(1+3*ABS(MOD('VSWR Calculator'!$C$23/Calculator!$F$13/2,1)-0.5))))/'VSWR Calculator'!$C$25)+$C46)^2+(1500*ABS(SIN(2*PI()*MOD(Calculator!$B$31/Calculator!$F$13,1)))*IF(MOD(Calculator!$B$31/Calculator!$F$13,1)&lt;0.5,-1,1))^2))/(1-SQRT(((50*POWER(80,POWER(COS(PI()*MOD(Calculator!$B$31/Calculator!$F$13,1)),2))+MIN(500,MAX(30,100*EXP(-0.3*'VSWR Calculator'!$C$24)*(1+3*ABS(MOD('VSWR Calculator'!$C$23/Calculator!$F$13/2,1)-0.5))))/'VSWR Calculator'!$C$25)-$C46)^2+(1500*ABS(SIN(2*PI()*MOD(Calculator!$B$31/Calculator!$F$13,1)))*IF(MOD(Calculator!$B$31/Calculator!$F$13,1)&lt;0.5,-1,1))^2)/SQRT(((50*POWER(80,POWER(COS(PI()*MOD(Calculator!$B$31/Calculator!$F$13,1)),2))+MIN(500,MAX(30,100*EXP(-0.3*'VSWR Calculator'!$C$24)*(1+3*ABS(MOD('VSWR Calculator'!$C$23/Calculator!$F$13/2,1)-0.5))))/'VSWR Calculator'!$C$25)+$C46)^2+(1500*ABS(SIN(2*PI()*MOD(Calculator!$B$31/Calculator!$F$13,1)))*IF(MOD(Calculator!$B$31/Calculator!$F$13,1)&lt;0.5,-1,1))^2)),2))</f>
        <v>—</v>
      </c>
      <c r="CM46" s="253" t="str">
        <f aca="false">IF(OR(Calculator!$E$14&lt;&gt;"YES",Calculator!$B$31&lt;Calculator!$G$14),"—",ROUND((1+SQRT(((50*POWER(80,POWER(COS(PI()*MOD(Calculator!$B$31/Calculator!$F$14,1)),2))+MIN(500,MAX(30,100*EXP(-0.3*'VSWR Calculator'!$C$24)*(1+3*ABS(MOD('VSWR Calculator'!$C$23/Calculator!$F$14/2,1)-0.5))))/'VSWR Calculator'!$C$25)-$C46)^2+(1500*ABS(SIN(2*PI()*MOD(Calculator!$B$31/Calculator!$F$14,1)))*IF(MOD(Calculator!$B$31/Calculator!$F$14,1)&lt;0.5,-1,1))^2)/SQRT(((50*POWER(80,POWER(COS(PI()*MOD(Calculator!$B$31/Calculator!$F$14,1)),2))+MIN(500,MAX(30,100*EXP(-0.3*'VSWR Calculator'!$C$24)*(1+3*ABS(MOD('VSWR Calculator'!$C$23/Calculator!$F$14/2,1)-0.5))))/'VSWR Calculator'!$C$25)+$C46)^2+(1500*ABS(SIN(2*PI()*MOD(Calculator!$B$31/Calculator!$F$14,1)))*IF(MOD(Calculator!$B$31/Calculator!$F$14,1)&lt;0.5,-1,1))^2))/(1-SQRT(((50*POWER(80,POWER(COS(PI()*MOD(Calculator!$B$31/Calculator!$F$14,1)),2))+MIN(500,MAX(30,100*EXP(-0.3*'VSWR Calculator'!$C$24)*(1+3*ABS(MOD('VSWR Calculator'!$C$23/Calculator!$F$14/2,1)-0.5))))/'VSWR Calculator'!$C$25)-$C46)^2+(1500*ABS(SIN(2*PI()*MOD(Calculator!$B$31/Calculator!$F$14,1)))*IF(MOD(Calculator!$B$31/Calculator!$F$14,1)&lt;0.5,-1,1))^2)/SQRT(((50*POWER(80,POWER(COS(PI()*MOD(Calculator!$B$31/Calculator!$F$14,1)),2))+MIN(500,MAX(30,100*EXP(-0.3*'VSWR Calculator'!$C$24)*(1+3*ABS(MOD('VSWR Calculator'!$C$23/Calculator!$F$14/2,1)-0.5))))/'VSWR Calculator'!$C$25)+$C46)^2+(1500*ABS(SIN(2*PI()*MOD(Calculator!$B$31/Calculator!$F$14,1)))*IF(MOD(Calculator!$B$31/Calculator!$F$14,1)&lt;0.5,-1,1))^2)),2))</f>
        <v>—</v>
      </c>
      <c r="CN46" s="253" t="n">
        <f aca="false">IF(OR(Calculator!$E$15&lt;&gt;"YES",Calculator!$B$31&lt;Calculator!$G$15),"—",ROUND((1+SQRT(((50*POWER(80,POWER(COS(PI()*MOD(Calculator!$B$31/Calculator!$F$15,1)),2))+MIN(500,MAX(30,100*EXP(-0.3*'VSWR Calculator'!$C$24)*(1+3*ABS(MOD('VSWR Calculator'!$C$23/Calculator!$F$15/2,1)-0.5))))/'VSWR Calculator'!$C$25)-$C46)^2+(1500*ABS(SIN(2*PI()*MOD(Calculator!$B$31/Calculator!$F$15,1)))*IF(MOD(Calculator!$B$31/Calculator!$F$15,1)&lt;0.5,-1,1))^2)/SQRT(((50*POWER(80,POWER(COS(PI()*MOD(Calculator!$B$31/Calculator!$F$15,1)),2))+MIN(500,MAX(30,100*EXP(-0.3*'VSWR Calculator'!$C$24)*(1+3*ABS(MOD('VSWR Calculator'!$C$23/Calculator!$F$15/2,1)-0.5))))/'VSWR Calculator'!$C$25)+$C46)^2+(1500*ABS(SIN(2*PI()*MOD(Calculator!$B$31/Calculator!$F$15,1)))*IF(MOD(Calculator!$B$31/Calculator!$F$15,1)&lt;0.5,-1,1))^2))/(1-SQRT(((50*POWER(80,POWER(COS(PI()*MOD(Calculator!$B$31/Calculator!$F$15,1)),2))+MIN(500,MAX(30,100*EXP(-0.3*'VSWR Calculator'!$C$24)*(1+3*ABS(MOD('VSWR Calculator'!$C$23/Calculator!$F$15/2,1)-0.5))))/'VSWR Calculator'!$C$25)-$C46)^2+(1500*ABS(SIN(2*PI()*MOD(Calculator!$B$31/Calculator!$F$15,1)))*IF(MOD(Calculator!$B$31/Calculator!$F$15,1)&lt;0.5,-1,1))^2)/SQRT(((50*POWER(80,POWER(COS(PI()*MOD(Calculator!$B$31/Calculator!$F$15,1)),2))+MIN(500,MAX(30,100*EXP(-0.3*'VSWR Calculator'!$C$24)*(1+3*ABS(MOD('VSWR Calculator'!$C$23/Calculator!$F$15/2,1)-0.5))))/'VSWR Calculator'!$C$25)+$C46)^2+(1500*ABS(SIN(2*PI()*MOD(Calculator!$B$31/Calculator!$F$15,1)))*IF(MOD(Calculator!$B$31/Calculator!$F$15,1)&lt;0.5,-1,1))^2)),2))</f>
        <v>18.6</v>
      </c>
      <c r="CO46" s="253" t="str">
        <f aca="false">IF(OR(Calculator!$E$16&lt;&gt;"YES",Calculator!$B$31&lt;Calculator!$G$16),"—",ROUND((1+SQRT(((50*POWER(80,POWER(COS(PI()*MOD(Calculator!$B$31/Calculator!$F$16,1)),2))+MIN(500,MAX(30,100*EXP(-0.3*'VSWR Calculator'!$C$24)*(1+3*ABS(MOD('VSWR Calculator'!$C$23/Calculator!$F$16/2,1)-0.5))))/'VSWR Calculator'!$C$25)-$C46)^2+(1500*ABS(SIN(2*PI()*MOD(Calculator!$B$31/Calculator!$F$16,1)))*IF(MOD(Calculator!$B$31/Calculator!$F$16,1)&lt;0.5,-1,1))^2)/SQRT(((50*POWER(80,POWER(COS(PI()*MOD(Calculator!$B$31/Calculator!$F$16,1)),2))+MIN(500,MAX(30,100*EXP(-0.3*'VSWR Calculator'!$C$24)*(1+3*ABS(MOD('VSWR Calculator'!$C$23/Calculator!$F$16/2,1)-0.5))))/'VSWR Calculator'!$C$25)+$C46)^2+(1500*ABS(SIN(2*PI()*MOD(Calculator!$B$31/Calculator!$F$16,1)))*IF(MOD(Calculator!$B$31/Calculator!$F$16,1)&lt;0.5,-1,1))^2))/(1-SQRT(((50*POWER(80,POWER(COS(PI()*MOD(Calculator!$B$31/Calculator!$F$16,1)),2))+MIN(500,MAX(30,100*EXP(-0.3*'VSWR Calculator'!$C$24)*(1+3*ABS(MOD('VSWR Calculator'!$C$23/Calculator!$F$16/2,1)-0.5))))/'VSWR Calculator'!$C$25)-$C46)^2+(1500*ABS(SIN(2*PI()*MOD(Calculator!$B$31/Calculator!$F$16,1)))*IF(MOD(Calculator!$B$31/Calculator!$F$16,1)&lt;0.5,-1,1))^2)/SQRT(((50*POWER(80,POWER(COS(PI()*MOD(Calculator!$B$31/Calculator!$F$16,1)),2))+MIN(500,MAX(30,100*EXP(-0.3*'VSWR Calculator'!$C$24)*(1+3*ABS(MOD('VSWR Calculator'!$C$23/Calculator!$F$16/2,1)-0.5))))/'VSWR Calculator'!$C$25)+$C46)^2+(1500*ABS(SIN(2*PI()*MOD(Calculator!$B$31/Calculator!$F$16,1)))*IF(MOD(Calculator!$B$31/Calculator!$F$16,1)&lt;0.5,-1,1))^2)),2))</f>
        <v>—</v>
      </c>
      <c r="CP46" s="253" t="n">
        <f aca="false">IF(OR(Calculator!$E$17&lt;&gt;"YES",Calculator!$B$31&lt;Calculator!$G$17),"—",ROUND((1+SQRT(((50*POWER(80,POWER(COS(PI()*MOD(Calculator!$B$31/Calculator!$F$17,1)),2))+MIN(500,MAX(30,100*EXP(-0.3*'VSWR Calculator'!$C$24)*(1+3*ABS(MOD('VSWR Calculator'!$C$23/Calculator!$F$17/2,1)-0.5))))/'VSWR Calculator'!$C$25)-$C46)^2+(1500*ABS(SIN(2*PI()*MOD(Calculator!$B$31/Calculator!$F$17,1)))*IF(MOD(Calculator!$B$31/Calculator!$F$17,1)&lt;0.5,-1,1))^2)/SQRT(((50*POWER(80,POWER(COS(PI()*MOD(Calculator!$B$31/Calculator!$F$17,1)),2))+MIN(500,MAX(30,100*EXP(-0.3*'VSWR Calculator'!$C$24)*(1+3*ABS(MOD('VSWR Calculator'!$C$23/Calculator!$F$17/2,1)-0.5))))/'VSWR Calculator'!$C$25)+$C46)^2+(1500*ABS(SIN(2*PI()*MOD(Calculator!$B$31/Calculator!$F$17,1)))*IF(MOD(Calculator!$B$31/Calculator!$F$17,1)&lt;0.5,-1,1))^2))/(1-SQRT(((50*POWER(80,POWER(COS(PI()*MOD(Calculator!$B$31/Calculator!$F$17,1)),2))+MIN(500,MAX(30,100*EXP(-0.3*'VSWR Calculator'!$C$24)*(1+3*ABS(MOD('VSWR Calculator'!$C$23/Calculator!$F$17/2,1)-0.5))))/'VSWR Calculator'!$C$25)-$C46)^2+(1500*ABS(SIN(2*PI()*MOD(Calculator!$B$31/Calculator!$F$17,1)))*IF(MOD(Calculator!$B$31/Calculator!$F$17,1)&lt;0.5,-1,1))^2)/SQRT(((50*POWER(80,POWER(COS(PI()*MOD(Calculator!$B$31/Calculator!$F$17,1)),2))+MIN(500,MAX(30,100*EXP(-0.3*'VSWR Calculator'!$C$24)*(1+3*ABS(MOD('VSWR Calculator'!$C$23/Calculator!$F$17/2,1)-0.5))))/'VSWR Calculator'!$C$25)+$C46)^2+(1500*ABS(SIN(2*PI()*MOD(Calculator!$B$31/Calculator!$F$17,1)))*IF(MOD(Calculator!$B$31/Calculator!$F$17,1)&lt;0.5,-1,1))^2)),2))</f>
        <v>17.39</v>
      </c>
      <c r="CQ46" s="253" t="str">
        <f aca="false">IF(OR(Calculator!$E$18&lt;&gt;"YES",Calculator!$B$31&lt;Calculator!$G$18),"—",ROUND((1+SQRT(((50*POWER(80,POWER(COS(PI()*MOD(Calculator!$B$31/Calculator!$F$18,1)),2))+MIN(500,MAX(30,100*EXP(-0.3*'VSWR Calculator'!$C$24)*(1+3*ABS(MOD('VSWR Calculator'!$C$23/Calculator!$F$18/2,1)-0.5))))/'VSWR Calculator'!$C$25)-$C46)^2+(1500*ABS(SIN(2*PI()*MOD(Calculator!$B$31/Calculator!$F$18,1)))*IF(MOD(Calculator!$B$31/Calculator!$F$18,1)&lt;0.5,-1,1))^2)/SQRT(((50*POWER(80,POWER(COS(PI()*MOD(Calculator!$B$31/Calculator!$F$18,1)),2))+MIN(500,MAX(30,100*EXP(-0.3*'VSWR Calculator'!$C$24)*(1+3*ABS(MOD('VSWR Calculator'!$C$23/Calculator!$F$18/2,1)-0.5))))/'VSWR Calculator'!$C$25)+$C46)^2+(1500*ABS(SIN(2*PI()*MOD(Calculator!$B$31/Calculator!$F$18,1)))*IF(MOD(Calculator!$B$31/Calculator!$F$18,1)&lt;0.5,-1,1))^2))/(1-SQRT(((50*POWER(80,POWER(COS(PI()*MOD(Calculator!$B$31/Calculator!$F$18,1)),2))+MIN(500,MAX(30,100*EXP(-0.3*'VSWR Calculator'!$C$24)*(1+3*ABS(MOD('VSWR Calculator'!$C$23/Calculator!$F$18/2,1)-0.5))))/'VSWR Calculator'!$C$25)-$C46)^2+(1500*ABS(SIN(2*PI()*MOD(Calculator!$B$31/Calculator!$F$18,1)))*IF(MOD(Calculator!$B$31/Calculator!$F$18,1)&lt;0.5,-1,1))^2)/SQRT(((50*POWER(80,POWER(COS(PI()*MOD(Calculator!$B$31/Calculator!$F$18,1)),2))+MIN(500,MAX(30,100*EXP(-0.3*'VSWR Calculator'!$C$24)*(1+3*ABS(MOD('VSWR Calculator'!$C$23/Calculator!$F$18/2,1)-0.5))))/'VSWR Calculator'!$C$25)+$C46)^2+(1500*ABS(SIN(2*PI()*MOD(Calculator!$B$31/Calculator!$F$18,1)))*IF(MOD(Calculator!$B$31/Calculator!$F$18,1)&lt;0.5,-1,1))^2)),2))</f>
        <v>—</v>
      </c>
      <c r="CR46" s="253" t="str">
        <f aca="false">IF(OR(Calculator!$E$19&lt;&gt;"YES",Calculator!$B$31&lt;Calculator!$G$19),"—",ROUND((1+SQRT(((50*POWER(80,POWER(COS(PI()*MOD(Calculator!$B$31/Calculator!$F$19,1)),2))+MIN(500,MAX(30,100*EXP(-0.3*'VSWR Calculator'!$C$24)*(1+3*ABS(MOD('VSWR Calculator'!$C$23/Calculator!$F$19/2,1)-0.5))))/'VSWR Calculator'!$C$25)-$C46)^2+(1500*ABS(SIN(2*PI()*MOD(Calculator!$B$31/Calculator!$F$19,1)))*IF(MOD(Calculator!$B$31/Calculator!$F$19,1)&lt;0.5,-1,1))^2)/SQRT(((50*POWER(80,POWER(COS(PI()*MOD(Calculator!$B$31/Calculator!$F$19,1)),2))+MIN(500,MAX(30,100*EXP(-0.3*'VSWR Calculator'!$C$24)*(1+3*ABS(MOD('VSWR Calculator'!$C$23/Calculator!$F$19/2,1)-0.5))))/'VSWR Calculator'!$C$25)+$C46)^2+(1500*ABS(SIN(2*PI()*MOD(Calculator!$B$31/Calculator!$F$19,1)))*IF(MOD(Calculator!$B$31/Calculator!$F$19,1)&lt;0.5,-1,1))^2))/(1-SQRT(((50*POWER(80,POWER(COS(PI()*MOD(Calculator!$B$31/Calculator!$F$19,1)),2))+MIN(500,MAX(30,100*EXP(-0.3*'VSWR Calculator'!$C$24)*(1+3*ABS(MOD('VSWR Calculator'!$C$23/Calculator!$F$19/2,1)-0.5))))/'VSWR Calculator'!$C$25)-$C46)^2+(1500*ABS(SIN(2*PI()*MOD(Calculator!$B$31/Calculator!$F$19,1)))*IF(MOD(Calculator!$B$31/Calculator!$F$19,1)&lt;0.5,-1,1))^2)/SQRT(((50*POWER(80,POWER(COS(PI()*MOD(Calculator!$B$31/Calculator!$F$19,1)),2))+MIN(500,MAX(30,100*EXP(-0.3*'VSWR Calculator'!$C$24)*(1+3*ABS(MOD('VSWR Calculator'!$C$23/Calculator!$F$19/2,1)-0.5))))/'VSWR Calculator'!$C$25)+$C46)^2+(1500*ABS(SIN(2*PI()*MOD(Calculator!$B$31/Calculator!$F$19,1)))*IF(MOD(Calculator!$B$31/Calculator!$F$19,1)&lt;0.5,-1,1))^2)),2))</f>
        <v>—</v>
      </c>
      <c r="CS46" s="253" t="str">
        <f aca="false">IF(OR(Calculator!$E$20&lt;&gt;"YES",Calculator!$B$31&lt;Calculator!$G$20),"—",ROUND((1+SQRT(((50*POWER(80,POWER(COS(PI()*MOD(Calculator!$B$31/Calculator!$F$20,1)),2))+MIN(500,MAX(30,100*EXP(-0.3*'VSWR Calculator'!$C$24)*(1+3*ABS(MOD('VSWR Calculator'!$C$23/Calculator!$F$20/2,1)-0.5))))/'VSWR Calculator'!$C$25)-$C46)^2+(1500*ABS(SIN(2*PI()*MOD(Calculator!$B$31/Calculator!$F$20,1)))*IF(MOD(Calculator!$B$31/Calculator!$F$20,1)&lt;0.5,-1,1))^2)/SQRT(((50*POWER(80,POWER(COS(PI()*MOD(Calculator!$B$31/Calculator!$F$20,1)),2))+MIN(500,MAX(30,100*EXP(-0.3*'VSWR Calculator'!$C$24)*(1+3*ABS(MOD('VSWR Calculator'!$C$23/Calculator!$F$20/2,1)-0.5))))/'VSWR Calculator'!$C$25)+$C46)^2+(1500*ABS(SIN(2*PI()*MOD(Calculator!$B$31/Calculator!$F$20,1)))*IF(MOD(Calculator!$B$31/Calculator!$F$20,1)&lt;0.5,-1,1))^2))/(1-SQRT(((50*POWER(80,POWER(COS(PI()*MOD(Calculator!$B$31/Calculator!$F$20,1)),2))+MIN(500,MAX(30,100*EXP(-0.3*'VSWR Calculator'!$C$24)*(1+3*ABS(MOD('VSWR Calculator'!$C$23/Calculator!$F$20/2,1)-0.5))))/'VSWR Calculator'!$C$25)-$C46)^2+(1500*ABS(SIN(2*PI()*MOD(Calculator!$B$31/Calculator!$F$20,1)))*IF(MOD(Calculator!$B$31/Calculator!$F$20,1)&lt;0.5,-1,1))^2)/SQRT(((50*POWER(80,POWER(COS(PI()*MOD(Calculator!$B$31/Calculator!$F$20,1)),2))+MIN(500,MAX(30,100*EXP(-0.3*'VSWR Calculator'!$C$24)*(1+3*ABS(MOD('VSWR Calculator'!$C$23/Calculator!$F$20/2,1)-0.5))))/'VSWR Calculator'!$C$25)+$C46)^2+(1500*ABS(SIN(2*PI()*MOD(Calculator!$B$31/Calculator!$F$20,1)))*IF(MOD(Calculator!$B$31/Calculator!$F$20,1)&lt;0.5,-1,1))^2)),2))</f>
        <v>—</v>
      </c>
      <c r="CT46" s="253" t="str">
        <f aca="false">IF(OR(Calculator!$E$21&lt;&gt;"YES",Calculator!$B$31&lt;Calculator!$G$21),"—",ROUND((1+SQRT(((50*POWER(80,POWER(COS(PI()*MOD(Calculator!$B$31/Calculator!$F$21,1)),2))+MIN(500,MAX(30,100*EXP(-0.3*'VSWR Calculator'!$C$24)*(1+3*ABS(MOD('VSWR Calculator'!$C$23/Calculator!$F$21/2,1)-0.5))))/'VSWR Calculator'!$C$25)-$C46)^2+(1500*ABS(SIN(2*PI()*MOD(Calculator!$B$31/Calculator!$F$21,1)))*IF(MOD(Calculator!$B$31/Calculator!$F$21,1)&lt;0.5,-1,1))^2)/SQRT(((50*POWER(80,POWER(COS(PI()*MOD(Calculator!$B$31/Calculator!$F$21,1)),2))+MIN(500,MAX(30,100*EXP(-0.3*'VSWR Calculator'!$C$24)*(1+3*ABS(MOD('VSWR Calculator'!$C$23/Calculator!$F$21/2,1)-0.5))))/'VSWR Calculator'!$C$25)+$C46)^2+(1500*ABS(SIN(2*PI()*MOD(Calculator!$B$31/Calculator!$F$21,1)))*IF(MOD(Calculator!$B$31/Calculator!$F$21,1)&lt;0.5,-1,1))^2))/(1-SQRT(((50*POWER(80,POWER(COS(PI()*MOD(Calculator!$B$31/Calculator!$F$21,1)),2))+MIN(500,MAX(30,100*EXP(-0.3*'VSWR Calculator'!$C$24)*(1+3*ABS(MOD('VSWR Calculator'!$C$23/Calculator!$F$21/2,1)-0.5))))/'VSWR Calculator'!$C$25)-$C46)^2+(1500*ABS(SIN(2*PI()*MOD(Calculator!$B$31/Calculator!$F$21,1)))*IF(MOD(Calculator!$B$31/Calculator!$F$21,1)&lt;0.5,-1,1))^2)/SQRT(((50*POWER(80,POWER(COS(PI()*MOD(Calculator!$B$31/Calculator!$F$21,1)),2))+MIN(500,MAX(30,100*EXP(-0.3*'VSWR Calculator'!$C$24)*(1+3*ABS(MOD('VSWR Calculator'!$C$23/Calculator!$F$21/2,1)-0.5))))/'VSWR Calculator'!$C$25)+$C46)^2+(1500*ABS(SIN(2*PI()*MOD(Calculator!$B$31/Calculator!$F$21,1)))*IF(MOD(Calculator!$B$31/Calculator!$F$21,1)&lt;0.5,-1,1))^2)),2))</f>
        <v>—</v>
      </c>
      <c r="CU46" s="253" t="str">
        <f aca="false">IF(OR(Calculator!$E$22&lt;&gt;"YES",Calculator!$B$31&lt;Calculator!$G$22),"—",ROUND((1+SQRT(((50*POWER(80,POWER(COS(PI()*MOD(Calculator!$B$31/Calculator!$F$22,1)),2))+MIN(500,MAX(30,100*EXP(-0.3*'VSWR Calculator'!$C$24)*(1+3*ABS(MOD('VSWR Calculator'!$C$23/Calculator!$F$22/2,1)-0.5))))/'VSWR Calculator'!$C$25)-$C46)^2+(1500*ABS(SIN(2*PI()*MOD(Calculator!$B$31/Calculator!$F$22,1)))*IF(MOD(Calculator!$B$31/Calculator!$F$22,1)&lt;0.5,-1,1))^2)/SQRT(((50*POWER(80,POWER(COS(PI()*MOD(Calculator!$B$31/Calculator!$F$22,1)),2))+MIN(500,MAX(30,100*EXP(-0.3*'VSWR Calculator'!$C$24)*(1+3*ABS(MOD('VSWR Calculator'!$C$23/Calculator!$F$22/2,1)-0.5))))/'VSWR Calculator'!$C$25)+$C46)^2+(1500*ABS(SIN(2*PI()*MOD(Calculator!$B$31/Calculator!$F$22,1)))*IF(MOD(Calculator!$B$31/Calculator!$F$22,1)&lt;0.5,-1,1))^2))/(1-SQRT(((50*POWER(80,POWER(COS(PI()*MOD(Calculator!$B$31/Calculator!$F$22,1)),2))+MIN(500,MAX(30,100*EXP(-0.3*'VSWR Calculator'!$C$24)*(1+3*ABS(MOD('VSWR Calculator'!$C$23/Calculator!$F$22/2,1)-0.5))))/'VSWR Calculator'!$C$25)-$C46)^2+(1500*ABS(SIN(2*PI()*MOD(Calculator!$B$31/Calculator!$F$22,1)))*IF(MOD(Calculator!$B$31/Calculator!$F$22,1)&lt;0.5,-1,1))^2)/SQRT(((50*POWER(80,POWER(COS(PI()*MOD(Calculator!$B$31/Calculator!$F$22,1)),2))+MIN(500,MAX(30,100*EXP(-0.3*'VSWR Calculator'!$C$24)*(1+3*ABS(MOD('VSWR Calculator'!$C$23/Calculator!$F$22/2,1)-0.5))))/'VSWR Calculator'!$C$25)+$C46)^2+(1500*ABS(SIN(2*PI()*MOD(Calculator!$B$31/Calculator!$F$22,1)))*IF(MOD(Calculator!$B$31/Calculator!$F$22,1)&lt;0.5,-1,1))^2)),2))</f>
        <v>—</v>
      </c>
      <c r="CV46" s="253" t="n">
        <f aca="false">IFERROR(ROUND((IF(ISNUMBER(CK46),CK46,0)+IF(ISNUMBER(CL46),CL46,0)+IF(ISNUMBER(CM46),CM46,0)+IF(ISNUMBER(CN46),CN46,0)+IF(ISNUMBER(CO46),CO46,0)+IF(ISNUMBER(CP46),CP46,0)+IF(ISNUMBER(CQ46),CQ46,0)+IF(ISNUMBER(CR46),CR46,0)+IF(ISNUMBER(CS46),CS46,0)+IF(ISNUMBER(CT46),CT46,0)+IF(ISNUMBER(CU46),CU46,0))/(IF(ISNUMBER(CK46),1,0)+IF(ISNUMBER(CL46),1,0)+IF(ISNUMBER(CM46),1,0)+IF(ISNUMBER(CN46),1,0)+IF(ISNUMBER(CO46),1,0)+IF(ISNUMBER(CP46),1,0)+IF(ISNUMBER(CQ46),1,0)+IF(ISNUMBER(CR46),1,0)+IF(ISNUMBER(CS46),1,0)+IF(ISNUMBER(CT46),1,0)+IF(ISNUMBER(CU46),1,0)),4),"")</f>
        <v>17.995</v>
      </c>
      <c r="CW46" s="253" t="str">
        <f aca="false">IF(OR(Calculator!$E$12&lt;&gt;"YES",Calculator!$B$32&lt;Calculator!$G$12),"—",ROUND((1+SQRT(((50*POWER(80,POWER(COS(PI()*MOD(Calculator!$B$32/Calculator!$F$12,1)),2))+MIN(500,MAX(30,100*EXP(-0.3*'VSWR Calculator'!$C$24)*(1+3*ABS(MOD('VSWR Calculator'!$C$23/Calculator!$F$12/2,1)-0.5))))/'VSWR Calculator'!$C$25)-$C46)^2+(1500*ABS(SIN(2*PI()*MOD(Calculator!$B$32/Calculator!$F$12,1)))*IF(MOD(Calculator!$B$32/Calculator!$F$12,1)&lt;0.5,-1,1))^2)/SQRT(((50*POWER(80,POWER(COS(PI()*MOD(Calculator!$B$32/Calculator!$F$12,1)),2))+MIN(500,MAX(30,100*EXP(-0.3*'VSWR Calculator'!$C$24)*(1+3*ABS(MOD('VSWR Calculator'!$C$23/Calculator!$F$12/2,1)-0.5))))/'VSWR Calculator'!$C$25)+$C46)^2+(1500*ABS(SIN(2*PI()*MOD(Calculator!$B$32/Calculator!$F$12,1)))*IF(MOD(Calculator!$B$32/Calculator!$F$12,1)&lt;0.5,-1,1))^2))/(1-SQRT(((50*POWER(80,POWER(COS(PI()*MOD(Calculator!$B$32/Calculator!$F$12,1)),2))+MIN(500,MAX(30,100*EXP(-0.3*'VSWR Calculator'!$C$24)*(1+3*ABS(MOD('VSWR Calculator'!$C$23/Calculator!$F$12/2,1)-0.5))))/'VSWR Calculator'!$C$25)-$C46)^2+(1500*ABS(SIN(2*PI()*MOD(Calculator!$B$32/Calculator!$F$12,1)))*IF(MOD(Calculator!$B$32/Calculator!$F$12,1)&lt;0.5,-1,1))^2)/SQRT(((50*POWER(80,POWER(COS(PI()*MOD(Calculator!$B$32/Calculator!$F$12,1)),2))+MIN(500,MAX(30,100*EXP(-0.3*'VSWR Calculator'!$C$24)*(1+3*ABS(MOD('VSWR Calculator'!$C$23/Calculator!$F$12/2,1)-0.5))))/'VSWR Calculator'!$C$25)+$C46)^2+(1500*ABS(SIN(2*PI()*MOD(Calculator!$B$32/Calculator!$F$12,1)))*IF(MOD(Calculator!$B$32/Calculator!$F$12,1)&lt;0.5,-1,1))^2)),2))</f>
        <v>—</v>
      </c>
      <c r="CX46" s="253" t="str">
        <f aca="false">IF(OR(Calculator!$E$13&lt;&gt;"YES",Calculator!$B$32&lt;Calculator!$G$13),"—",ROUND((1+SQRT(((50*POWER(80,POWER(COS(PI()*MOD(Calculator!$B$32/Calculator!$F$13,1)),2))+MIN(500,MAX(30,100*EXP(-0.3*'VSWR Calculator'!$C$24)*(1+3*ABS(MOD('VSWR Calculator'!$C$23/Calculator!$F$13/2,1)-0.5))))/'VSWR Calculator'!$C$25)-$C46)^2+(1500*ABS(SIN(2*PI()*MOD(Calculator!$B$32/Calculator!$F$13,1)))*IF(MOD(Calculator!$B$32/Calculator!$F$13,1)&lt;0.5,-1,1))^2)/SQRT(((50*POWER(80,POWER(COS(PI()*MOD(Calculator!$B$32/Calculator!$F$13,1)),2))+MIN(500,MAX(30,100*EXP(-0.3*'VSWR Calculator'!$C$24)*(1+3*ABS(MOD('VSWR Calculator'!$C$23/Calculator!$F$13/2,1)-0.5))))/'VSWR Calculator'!$C$25)+$C46)^2+(1500*ABS(SIN(2*PI()*MOD(Calculator!$B$32/Calculator!$F$13,1)))*IF(MOD(Calculator!$B$32/Calculator!$F$13,1)&lt;0.5,-1,1))^2))/(1-SQRT(((50*POWER(80,POWER(COS(PI()*MOD(Calculator!$B$32/Calculator!$F$13,1)),2))+MIN(500,MAX(30,100*EXP(-0.3*'VSWR Calculator'!$C$24)*(1+3*ABS(MOD('VSWR Calculator'!$C$23/Calculator!$F$13/2,1)-0.5))))/'VSWR Calculator'!$C$25)-$C46)^2+(1500*ABS(SIN(2*PI()*MOD(Calculator!$B$32/Calculator!$F$13,1)))*IF(MOD(Calculator!$B$32/Calculator!$F$13,1)&lt;0.5,-1,1))^2)/SQRT(((50*POWER(80,POWER(COS(PI()*MOD(Calculator!$B$32/Calculator!$F$13,1)),2))+MIN(500,MAX(30,100*EXP(-0.3*'VSWR Calculator'!$C$24)*(1+3*ABS(MOD('VSWR Calculator'!$C$23/Calculator!$F$13/2,1)-0.5))))/'VSWR Calculator'!$C$25)+$C46)^2+(1500*ABS(SIN(2*PI()*MOD(Calculator!$B$32/Calculator!$F$13,1)))*IF(MOD(Calculator!$B$32/Calculator!$F$13,1)&lt;0.5,-1,1))^2)),2))</f>
        <v>—</v>
      </c>
      <c r="CY46" s="253" t="str">
        <f aca="false">IF(OR(Calculator!$E$14&lt;&gt;"YES",Calculator!$B$32&lt;Calculator!$G$14),"—",ROUND((1+SQRT(((50*POWER(80,POWER(COS(PI()*MOD(Calculator!$B$32/Calculator!$F$14,1)),2))+MIN(500,MAX(30,100*EXP(-0.3*'VSWR Calculator'!$C$24)*(1+3*ABS(MOD('VSWR Calculator'!$C$23/Calculator!$F$14/2,1)-0.5))))/'VSWR Calculator'!$C$25)-$C46)^2+(1500*ABS(SIN(2*PI()*MOD(Calculator!$B$32/Calculator!$F$14,1)))*IF(MOD(Calculator!$B$32/Calculator!$F$14,1)&lt;0.5,-1,1))^2)/SQRT(((50*POWER(80,POWER(COS(PI()*MOD(Calculator!$B$32/Calculator!$F$14,1)),2))+MIN(500,MAX(30,100*EXP(-0.3*'VSWR Calculator'!$C$24)*(1+3*ABS(MOD('VSWR Calculator'!$C$23/Calculator!$F$14/2,1)-0.5))))/'VSWR Calculator'!$C$25)+$C46)^2+(1500*ABS(SIN(2*PI()*MOD(Calculator!$B$32/Calculator!$F$14,1)))*IF(MOD(Calculator!$B$32/Calculator!$F$14,1)&lt;0.5,-1,1))^2))/(1-SQRT(((50*POWER(80,POWER(COS(PI()*MOD(Calculator!$B$32/Calculator!$F$14,1)),2))+MIN(500,MAX(30,100*EXP(-0.3*'VSWR Calculator'!$C$24)*(1+3*ABS(MOD('VSWR Calculator'!$C$23/Calculator!$F$14/2,1)-0.5))))/'VSWR Calculator'!$C$25)-$C46)^2+(1500*ABS(SIN(2*PI()*MOD(Calculator!$B$32/Calculator!$F$14,1)))*IF(MOD(Calculator!$B$32/Calculator!$F$14,1)&lt;0.5,-1,1))^2)/SQRT(((50*POWER(80,POWER(COS(PI()*MOD(Calculator!$B$32/Calculator!$F$14,1)),2))+MIN(500,MAX(30,100*EXP(-0.3*'VSWR Calculator'!$C$24)*(1+3*ABS(MOD('VSWR Calculator'!$C$23/Calculator!$F$14/2,1)-0.5))))/'VSWR Calculator'!$C$25)+$C46)^2+(1500*ABS(SIN(2*PI()*MOD(Calculator!$B$32/Calculator!$F$14,1)))*IF(MOD(Calculator!$B$32/Calculator!$F$14,1)&lt;0.5,-1,1))^2)),2))</f>
        <v>—</v>
      </c>
      <c r="CZ46" s="253" t="n">
        <f aca="false">IF(OR(Calculator!$E$15&lt;&gt;"YES",Calculator!$B$32&lt;Calculator!$G$15),"—",ROUND((1+SQRT(((50*POWER(80,POWER(COS(PI()*MOD(Calculator!$B$32/Calculator!$F$15,1)),2))+MIN(500,MAX(30,100*EXP(-0.3*'VSWR Calculator'!$C$24)*(1+3*ABS(MOD('VSWR Calculator'!$C$23/Calculator!$F$15/2,1)-0.5))))/'VSWR Calculator'!$C$25)-$C46)^2+(1500*ABS(SIN(2*PI()*MOD(Calculator!$B$32/Calculator!$F$15,1)))*IF(MOD(Calculator!$B$32/Calculator!$F$15,1)&lt;0.5,-1,1))^2)/SQRT(((50*POWER(80,POWER(COS(PI()*MOD(Calculator!$B$32/Calculator!$F$15,1)),2))+MIN(500,MAX(30,100*EXP(-0.3*'VSWR Calculator'!$C$24)*(1+3*ABS(MOD('VSWR Calculator'!$C$23/Calculator!$F$15/2,1)-0.5))))/'VSWR Calculator'!$C$25)+$C46)^2+(1500*ABS(SIN(2*PI()*MOD(Calculator!$B$32/Calculator!$F$15,1)))*IF(MOD(Calculator!$B$32/Calculator!$F$15,1)&lt;0.5,-1,1))^2))/(1-SQRT(((50*POWER(80,POWER(COS(PI()*MOD(Calculator!$B$32/Calculator!$F$15,1)),2))+MIN(500,MAX(30,100*EXP(-0.3*'VSWR Calculator'!$C$24)*(1+3*ABS(MOD('VSWR Calculator'!$C$23/Calculator!$F$15/2,1)-0.5))))/'VSWR Calculator'!$C$25)-$C46)^2+(1500*ABS(SIN(2*PI()*MOD(Calculator!$B$32/Calculator!$F$15,1)))*IF(MOD(Calculator!$B$32/Calculator!$F$15,1)&lt;0.5,-1,1))^2)/SQRT(((50*POWER(80,POWER(COS(PI()*MOD(Calculator!$B$32/Calculator!$F$15,1)),2))+MIN(500,MAX(30,100*EXP(-0.3*'VSWR Calculator'!$C$24)*(1+3*ABS(MOD('VSWR Calculator'!$C$23/Calculator!$F$15/2,1)-0.5))))/'VSWR Calculator'!$C$25)+$C46)^2+(1500*ABS(SIN(2*PI()*MOD(Calculator!$B$32/Calculator!$F$15,1)))*IF(MOD(Calculator!$B$32/Calculator!$F$15,1)&lt;0.5,-1,1))^2)),2))</f>
        <v>4.6</v>
      </c>
      <c r="DA46" s="253" t="str">
        <f aca="false">IF(OR(Calculator!$E$16&lt;&gt;"YES",Calculator!$B$32&lt;Calculator!$G$16),"—",ROUND((1+SQRT(((50*POWER(80,POWER(COS(PI()*MOD(Calculator!$B$32/Calculator!$F$16,1)),2))+MIN(500,MAX(30,100*EXP(-0.3*'VSWR Calculator'!$C$24)*(1+3*ABS(MOD('VSWR Calculator'!$C$23/Calculator!$F$16/2,1)-0.5))))/'VSWR Calculator'!$C$25)-$C46)^2+(1500*ABS(SIN(2*PI()*MOD(Calculator!$B$32/Calculator!$F$16,1)))*IF(MOD(Calculator!$B$32/Calculator!$F$16,1)&lt;0.5,-1,1))^2)/SQRT(((50*POWER(80,POWER(COS(PI()*MOD(Calculator!$B$32/Calculator!$F$16,1)),2))+MIN(500,MAX(30,100*EXP(-0.3*'VSWR Calculator'!$C$24)*(1+3*ABS(MOD('VSWR Calculator'!$C$23/Calculator!$F$16/2,1)-0.5))))/'VSWR Calculator'!$C$25)+$C46)^2+(1500*ABS(SIN(2*PI()*MOD(Calculator!$B$32/Calculator!$F$16,1)))*IF(MOD(Calculator!$B$32/Calculator!$F$16,1)&lt;0.5,-1,1))^2))/(1-SQRT(((50*POWER(80,POWER(COS(PI()*MOD(Calculator!$B$32/Calculator!$F$16,1)),2))+MIN(500,MAX(30,100*EXP(-0.3*'VSWR Calculator'!$C$24)*(1+3*ABS(MOD('VSWR Calculator'!$C$23/Calculator!$F$16/2,1)-0.5))))/'VSWR Calculator'!$C$25)-$C46)^2+(1500*ABS(SIN(2*PI()*MOD(Calculator!$B$32/Calculator!$F$16,1)))*IF(MOD(Calculator!$B$32/Calculator!$F$16,1)&lt;0.5,-1,1))^2)/SQRT(((50*POWER(80,POWER(COS(PI()*MOD(Calculator!$B$32/Calculator!$F$16,1)),2))+MIN(500,MAX(30,100*EXP(-0.3*'VSWR Calculator'!$C$24)*(1+3*ABS(MOD('VSWR Calculator'!$C$23/Calculator!$F$16/2,1)-0.5))))/'VSWR Calculator'!$C$25)+$C46)^2+(1500*ABS(SIN(2*PI()*MOD(Calculator!$B$32/Calculator!$F$16,1)))*IF(MOD(Calculator!$B$32/Calculator!$F$16,1)&lt;0.5,-1,1))^2)),2))</f>
        <v>—</v>
      </c>
      <c r="DB46" s="253" t="n">
        <f aca="false">IF(OR(Calculator!$E$17&lt;&gt;"YES",Calculator!$B$32&lt;Calculator!$G$17),"—",ROUND((1+SQRT(((50*POWER(80,POWER(COS(PI()*MOD(Calculator!$B$32/Calculator!$F$17,1)),2))+MIN(500,MAX(30,100*EXP(-0.3*'VSWR Calculator'!$C$24)*(1+3*ABS(MOD('VSWR Calculator'!$C$23/Calculator!$F$17/2,1)-0.5))))/'VSWR Calculator'!$C$25)-$C46)^2+(1500*ABS(SIN(2*PI()*MOD(Calculator!$B$32/Calculator!$F$17,1)))*IF(MOD(Calculator!$B$32/Calculator!$F$17,1)&lt;0.5,-1,1))^2)/SQRT(((50*POWER(80,POWER(COS(PI()*MOD(Calculator!$B$32/Calculator!$F$17,1)),2))+MIN(500,MAX(30,100*EXP(-0.3*'VSWR Calculator'!$C$24)*(1+3*ABS(MOD('VSWR Calculator'!$C$23/Calculator!$F$17/2,1)-0.5))))/'VSWR Calculator'!$C$25)+$C46)^2+(1500*ABS(SIN(2*PI()*MOD(Calculator!$B$32/Calculator!$F$17,1)))*IF(MOD(Calculator!$B$32/Calculator!$F$17,1)&lt;0.5,-1,1))^2))/(1-SQRT(((50*POWER(80,POWER(COS(PI()*MOD(Calculator!$B$32/Calculator!$F$17,1)),2))+MIN(500,MAX(30,100*EXP(-0.3*'VSWR Calculator'!$C$24)*(1+3*ABS(MOD('VSWR Calculator'!$C$23/Calculator!$F$17/2,1)-0.5))))/'VSWR Calculator'!$C$25)-$C46)^2+(1500*ABS(SIN(2*PI()*MOD(Calculator!$B$32/Calculator!$F$17,1)))*IF(MOD(Calculator!$B$32/Calculator!$F$17,1)&lt;0.5,-1,1))^2)/SQRT(((50*POWER(80,POWER(COS(PI()*MOD(Calculator!$B$32/Calculator!$F$17,1)),2))+MIN(500,MAX(30,100*EXP(-0.3*'VSWR Calculator'!$C$24)*(1+3*ABS(MOD('VSWR Calculator'!$C$23/Calculator!$F$17/2,1)-0.5))))/'VSWR Calculator'!$C$25)+$C46)^2+(1500*ABS(SIN(2*PI()*MOD(Calculator!$B$32/Calculator!$F$17,1)))*IF(MOD(Calculator!$B$32/Calculator!$F$17,1)&lt;0.5,-1,1))^2)),2))</f>
        <v>17.88</v>
      </c>
      <c r="DC46" s="253" t="str">
        <f aca="false">IF(OR(Calculator!$E$18&lt;&gt;"YES",Calculator!$B$32&lt;Calculator!$G$18),"—",ROUND((1+SQRT(((50*POWER(80,POWER(COS(PI()*MOD(Calculator!$B$32/Calculator!$F$18,1)),2))+MIN(500,MAX(30,100*EXP(-0.3*'VSWR Calculator'!$C$24)*(1+3*ABS(MOD('VSWR Calculator'!$C$23/Calculator!$F$18/2,1)-0.5))))/'VSWR Calculator'!$C$25)-$C46)^2+(1500*ABS(SIN(2*PI()*MOD(Calculator!$B$32/Calculator!$F$18,1)))*IF(MOD(Calculator!$B$32/Calculator!$F$18,1)&lt;0.5,-1,1))^2)/SQRT(((50*POWER(80,POWER(COS(PI()*MOD(Calculator!$B$32/Calculator!$F$18,1)),2))+MIN(500,MAX(30,100*EXP(-0.3*'VSWR Calculator'!$C$24)*(1+3*ABS(MOD('VSWR Calculator'!$C$23/Calculator!$F$18/2,1)-0.5))))/'VSWR Calculator'!$C$25)+$C46)^2+(1500*ABS(SIN(2*PI()*MOD(Calculator!$B$32/Calculator!$F$18,1)))*IF(MOD(Calculator!$B$32/Calculator!$F$18,1)&lt;0.5,-1,1))^2))/(1-SQRT(((50*POWER(80,POWER(COS(PI()*MOD(Calculator!$B$32/Calculator!$F$18,1)),2))+MIN(500,MAX(30,100*EXP(-0.3*'VSWR Calculator'!$C$24)*(1+3*ABS(MOD('VSWR Calculator'!$C$23/Calculator!$F$18/2,1)-0.5))))/'VSWR Calculator'!$C$25)-$C46)^2+(1500*ABS(SIN(2*PI()*MOD(Calculator!$B$32/Calculator!$F$18,1)))*IF(MOD(Calculator!$B$32/Calculator!$F$18,1)&lt;0.5,-1,1))^2)/SQRT(((50*POWER(80,POWER(COS(PI()*MOD(Calculator!$B$32/Calculator!$F$18,1)),2))+MIN(500,MAX(30,100*EXP(-0.3*'VSWR Calculator'!$C$24)*(1+3*ABS(MOD('VSWR Calculator'!$C$23/Calculator!$F$18/2,1)-0.5))))/'VSWR Calculator'!$C$25)+$C46)^2+(1500*ABS(SIN(2*PI()*MOD(Calculator!$B$32/Calculator!$F$18,1)))*IF(MOD(Calculator!$B$32/Calculator!$F$18,1)&lt;0.5,-1,1))^2)),2))</f>
        <v>—</v>
      </c>
      <c r="DD46" s="253" t="str">
        <f aca="false">IF(OR(Calculator!$E$19&lt;&gt;"YES",Calculator!$B$32&lt;Calculator!$G$19),"—",ROUND((1+SQRT(((50*POWER(80,POWER(COS(PI()*MOD(Calculator!$B$32/Calculator!$F$19,1)),2))+MIN(500,MAX(30,100*EXP(-0.3*'VSWR Calculator'!$C$24)*(1+3*ABS(MOD('VSWR Calculator'!$C$23/Calculator!$F$19/2,1)-0.5))))/'VSWR Calculator'!$C$25)-$C46)^2+(1500*ABS(SIN(2*PI()*MOD(Calculator!$B$32/Calculator!$F$19,1)))*IF(MOD(Calculator!$B$32/Calculator!$F$19,1)&lt;0.5,-1,1))^2)/SQRT(((50*POWER(80,POWER(COS(PI()*MOD(Calculator!$B$32/Calculator!$F$19,1)),2))+MIN(500,MAX(30,100*EXP(-0.3*'VSWR Calculator'!$C$24)*(1+3*ABS(MOD('VSWR Calculator'!$C$23/Calculator!$F$19/2,1)-0.5))))/'VSWR Calculator'!$C$25)+$C46)^2+(1500*ABS(SIN(2*PI()*MOD(Calculator!$B$32/Calculator!$F$19,1)))*IF(MOD(Calculator!$B$32/Calculator!$F$19,1)&lt;0.5,-1,1))^2))/(1-SQRT(((50*POWER(80,POWER(COS(PI()*MOD(Calculator!$B$32/Calculator!$F$19,1)),2))+MIN(500,MAX(30,100*EXP(-0.3*'VSWR Calculator'!$C$24)*(1+3*ABS(MOD('VSWR Calculator'!$C$23/Calculator!$F$19/2,1)-0.5))))/'VSWR Calculator'!$C$25)-$C46)^2+(1500*ABS(SIN(2*PI()*MOD(Calculator!$B$32/Calculator!$F$19,1)))*IF(MOD(Calculator!$B$32/Calculator!$F$19,1)&lt;0.5,-1,1))^2)/SQRT(((50*POWER(80,POWER(COS(PI()*MOD(Calculator!$B$32/Calculator!$F$19,1)),2))+MIN(500,MAX(30,100*EXP(-0.3*'VSWR Calculator'!$C$24)*(1+3*ABS(MOD('VSWR Calculator'!$C$23/Calculator!$F$19/2,1)-0.5))))/'VSWR Calculator'!$C$25)+$C46)^2+(1500*ABS(SIN(2*PI()*MOD(Calculator!$B$32/Calculator!$F$19,1)))*IF(MOD(Calculator!$B$32/Calculator!$F$19,1)&lt;0.5,-1,1))^2)),2))</f>
        <v>—</v>
      </c>
      <c r="DE46" s="253" t="str">
        <f aca="false">IF(OR(Calculator!$E$20&lt;&gt;"YES",Calculator!$B$32&lt;Calculator!$G$20),"—",ROUND((1+SQRT(((50*POWER(80,POWER(COS(PI()*MOD(Calculator!$B$32/Calculator!$F$20,1)),2))+MIN(500,MAX(30,100*EXP(-0.3*'VSWR Calculator'!$C$24)*(1+3*ABS(MOD('VSWR Calculator'!$C$23/Calculator!$F$20/2,1)-0.5))))/'VSWR Calculator'!$C$25)-$C46)^2+(1500*ABS(SIN(2*PI()*MOD(Calculator!$B$32/Calculator!$F$20,1)))*IF(MOD(Calculator!$B$32/Calculator!$F$20,1)&lt;0.5,-1,1))^2)/SQRT(((50*POWER(80,POWER(COS(PI()*MOD(Calculator!$B$32/Calculator!$F$20,1)),2))+MIN(500,MAX(30,100*EXP(-0.3*'VSWR Calculator'!$C$24)*(1+3*ABS(MOD('VSWR Calculator'!$C$23/Calculator!$F$20/2,1)-0.5))))/'VSWR Calculator'!$C$25)+$C46)^2+(1500*ABS(SIN(2*PI()*MOD(Calculator!$B$32/Calculator!$F$20,1)))*IF(MOD(Calculator!$B$32/Calculator!$F$20,1)&lt;0.5,-1,1))^2))/(1-SQRT(((50*POWER(80,POWER(COS(PI()*MOD(Calculator!$B$32/Calculator!$F$20,1)),2))+MIN(500,MAX(30,100*EXP(-0.3*'VSWR Calculator'!$C$24)*(1+3*ABS(MOD('VSWR Calculator'!$C$23/Calculator!$F$20/2,1)-0.5))))/'VSWR Calculator'!$C$25)-$C46)^2+(1500*ABS(SIN(2*PI()*MOD(Calculator!$B$32/Calculator!$F$20,1)))*IF(MOD(Calculator!$B$32/Calculator!$F$20,1)&lt;0.5,-1,1))^2)/SQRT(((50*POWER(80,POWER(COS(PI()*MOD(Calculator!$B$32/Calculator!$F$20,1)),2))+MIN(500,MAX(30,100*EXP(-0.3*'VSWR Calculator'!$C$24)*(1+3*ABS(MOD('VSWR Calculator'!$C$23/Calculator!$F$20/2,1)-0.5))))/'VSWR Calculator'!$C$25)+$C46)^2+(1500*ABS(SIN(2*PI()*MOD(Calculator!$B$32/Calculator!$F$20,1)))*IF(MOD(Calculator!$B$32/Calculator!$F$20,1)&lt;0.5,-1,1))^2)),2))</f>
        <v>—</v>
      </c>
      <c r="DF46" s="253" t="str">
        <f aca="false">IF(OR(Calculator!$E$21&lt;&gt;"YES",Calculator!$B$32&lt;Calculator!$G$21),"—",ROUND((1+SQRT(((50*POWER(80,POWER(COS(PI()*MOD(Calculator!$B$32/Calculator!$F$21,1)),2))+MIN(500,MAX(30,100*EXP(-0.3*'VSWR Calculator'!$C$24)*(1+3*ABS(MOD('VSWR Calculator'!$C$23/Calculator!$F$21/2,1)-0.5))))/'VSWR Calculator'!$C$25)-$C46)^2+(1500*ABS(SIN(2*PI()*MOD(Calculator!$B$32/Calculator!$F$21,1)))*IF(MOD(Calculator!$B$32/Calculator!$F$21,1)&lt;0.5,-1,1))^2)/SQRT(((50*POWER(80,POWER(COS(PI()*MOD(Calculator!$B$32/Calculator!$F$21,1)),2))+MIN(500,MAX(30,100*EXP(-0.3*'VSWR Calculator'!$C$24)*(1+3*ABS(MOD('VSWR Calculator'!$C$23/Calculator!$F$21/2,1)-0.5))))/'VSWR Calculator'!$C$25)+$C46)^2+(1500*ABS(SIN(2*PI()*MOD(Calculator!$B$32/Calculator!$F$21,1)))*IF(MOD(Calculator!$B$32/Calculator!$F$21,1)&lt;0.5,-1,1))^2))/(1-SQRT(((50*POWER(80,POWER(COS(PI()*MOD(Calculator!$B$32/Calculator!$F$21,1)),2))+MIN(500,MAX(30,100*EXP(-0.3*'VSWR Calculator'!$C$24)*(1+3*ABS(MOD('VSWR Calculator'!$C$23/Calculator!$F$21/2,1)-0.5))))/'VSWR Calculator'!$C$25)-$C46)^2+(1500*ABS(SIN(2*PI()*MOD(Calculator!$B$32/Calculator!$F$21,1)))*IF(MOD(Calculator!$B$32/Calculator!$F$21,1)&lt;0.5,-1,1))^2)/SQRT(((50*POWER(80,POWER(COS(PI()*MOD(Calculator!$B$32/Calculator!$F$21,1)),2))+MIN(500,MAX(30,100*EXP(-0.3*'VSWR Calculator'!$C$24)*(1+3*ABS(MOD('VSWR Calculator'!$C$23/Calculator!$F$21/2,1)-0.5))))/'VSWR Calculator'!$C$25)+$C46)^2+(1500*ABS(SIN(2*PI()*MOD(Calculator!$B$32/Calculator!$F$21,1)))*IF(MOD(Calculator!$B$32/Calculator!$F$21,1)&lt;0.5,-1,1))^2)),2))</f>
        <v>—</v>
      </c>
      <c r="DG46" s="253" t="str">
        <f aca="false">IF(OR(Calculator!$E$22&lt;&gt;"YES",Calculator!$B$32&lt;Calculator!$G$22),"—",ROUND((1+SQRT(((50*POWER(80,POWER(COS(PI()*MOD(Calculator!$B$32/Calculator!$F$22,1)),2))+MIN(500,MAX(30,100*EXP(-0.3*'VSWR Calculator'!$C$24)*(1+3*ABS(MOD('VSWR Calculator'!$C$23/Calculator!$F$22/2,1)-0.5))))/'VSWR Calculator'!$C$25)-$C46)^2+(1500*ABS(SIN(2*PI()*MOD(Calculator!$B$32/Calculator!$F$22,1)))*IF(MOD(Calculator!$B$32/Calculator!$F$22,1)&lt;0.5,-1,1))^2)/SQRT(((50*POWER(80,POWER(COS(PI()*MOD(Calculator!$B$32/Calculator!$F$22,1)),2))+MIN(500,MAX(30,100*EXP(-0.3*'VSWR Calculator'!$C$24)*(1+3*ABS(MOD('VSWR Calculator'!$C$23/Calculator!$F$22/2,1)-0.5))))/'VSWR Calculator'!$C$25)+$C46)^2+(1500*ABS(SIN(2*PI()*MOD(Calculator!$B$32/Calculator!$F$22,1)))*IF(MOD(Calculator!$B$32/Calculator!$F$22,1)&lt;0.5,-1,1))^2))/(1-SQRT(((50*POWER(80,POWER(COS(PI()*MOD(Calculator!$B$32/Calculator!$F$22,1)),2))+MIN(500,MAX(30,100*EXP(-0.3*'VSWR Calculator'!$C$24)*(1+3*ABS(MOD('VSWR Calculator'!$C$23/Calculator!$F$22/2,1)-0.5))))/'VSWR Calculator'!$C$25)-$C46)^2+(1500*ABS(SIN(2*PI()*MOD(Calculator!$B$32/Calculator!$F$22,1)))*IF(MOD(Calculator!$B$32/Calculator!$F$22,1)&lt;0.5,-1,1))^2)/SQRT(((50*POWER(80,POWER(COS(PI()*MOD(Calculator!$B$32/Calculator!$F$22,1)),2))+MIN(500,MAX(30,100*EXP(-0.3*'VSWR Calculator'!$C$24)*(1+3*ABS(MOD('VSWR Calculator'!$C$23/Calculator!$F$22/2,1)-0.5))))/'VSWR Calculator'!$C$25)+$C46)^2+(1500*ABS(SIN(2*PI()*MOD(Calculator!$B$32/Calculator!$F$22,1)))*IF(MOD(Calculator!$B$32/Calculator!$F$22,1)&lt;0.5,-1,1))^2)),2))</f>
        <v>—</v>
      </c>
      <c r="DH46" s="253" t="n">
        <f aca="false">IFERROR(ROUND((IF(ISNUMBER(CW46),CW46,0)+IF(ISNUMBER(CX46),CX46,0)+IF(ISNUMBER(CY46),CY46,0)+IF(ISNUMBER(CZ46),CZ46,0)+IF(ISNUMBER(DA46),DA46,0)+IF(ISNUMBER(DB46),DB46,0)+IF(ISNUMBER(DC46),DC46,0)+IF(ISNUMBER(DD46),DD46,0)+IF(ISNUMBER(DE46),DE46,0)+IF(ISNUMBER(DF46),DF46,0)+IF(ISNUMBER(DG46),DG46,0))/(IF(ISNUMBER(CW46),1,0)+IF(ISNUMBER(CX46),1,0)+IF(ISNUMBER(CY46),1,0)+IF(ISNUMBER(CZ46),1,0)+IF(ISNUMBER(DA46),1,0)+IF(ISNUMBER(DB46),1,0)+IF(ISNUMBER(DC46),1,0)+IF(ISNUMBER(DD46),1,0)+IF(ISNUMBER(DE46),1,0)+IF(ISNUMBER(DF46),1,0)+IF(ISNUMBER(DG46),1,0)),4),"")</f>
        <v>11.24</v>
      </c>
      <c r="DI46" s="253" t="str">
        <f aca="false">IF(OR(Calculator!$E$12&lt;&gt;"YES",Calculator!$B$33&lt;Calculator!$G$12),"—",ROUND((1+SQRT(((50*POWER(80,POWER(COS(PI()*MOD(Calculator!$B$33/Calculator!$F$12,1)),2))+MIN(500,MAX(30,100*EXP(-0.3*'VSWR Calculator'!$C$24)*(1+3*ABS(MOD('VSWR Calculator'!$C$23/Calculator!$F$12/2,1)-0.5))))/'VSWR Calculator'!$C$25)-$C46)^2+(1500*ABS(SIN(2*PI()*MOD(Calculator!$B$33/Calculator!$F$12,1)))*IF(MOD(Calculator!$B$33/Calculator!$F$12,1)&lt;0.5,-1,1))^2)/SQRT(((50*POWER(80,POWER(COS(PI()*MOD(Calculator!$B$33/Calculator!$F$12,1)),2))+MIN(500,MAX(30,100*EXP(-0.3*'VSWR Calculator'!$C$24)*(1+3*ABS(MOD('VSWR Calculator'!$C$23/Calculator!$F$12/2,1)-0.5))))/'VSWR Calculator'!$C$25)+$C46)^2+(1500*ABS(SIN(2*PI()*MOD(Calculator!$B$33/Calculator!$F$12,1)))*IF(MOD(Calculator!$B$33/Calculator!$F$12,1)&lt;0.5,-1,1))^2))/(1-SQRT(((50*POWER(80,POWER(COS(PI()*MOD(Calculator!$B$33/Calculator!$F$12,1)),2))+MIN(500,MAX(30,100*EXP(-0.3*'VSWR Calculator'!$C$24)*(1+3*ABS(MOD('VSWR Calculator'!$C$23/Calculator!$F$12/2,1)-0.5))))/'VSWR Calculator'!$C$25)-$C46)^2+(1500*ABS(SIN(2*PI()*MOD(Calculator!$B$33/Calculator!$F$12,1)))*IF(MOD(Calculator!$B$33/Calculator!$F$12,1)&lt;0.5,-1,1))^2)/SQRT(((50*POWER(80,POWER(COS(PI()*MOD(Calculator!$B$33/Calculator!$F$12,1)),2))+MIN(500,MAX(30,100*EXP(-0.3*'VSWR Calculator'!$C$24)*(1+3*ABS(MOD('VSWR Calculator'!$C$23/Calculator!$F$12/2,1)-0.5))))/'VSWR Calculator'!$C$25)+$C46)^2+(1500*ABS(SIN(2*PI()*MOD(Calculator!$B$33/Calculator!$F$12,1)))*IF(MOD(Calculator!$B$33/Calculator!$F$12,1)&lt;0.5,-1,1))^2)),2))</f>
        <v>—</v>
      </c>
      <c r="DJ46" s="253" t="str">
        <f aca="false">IF(OR(Calculator!$E$13&lt;&gt;"YES",Calculator!$B$33&lt;Calculator!$G$13),"—",ROUND((1+SQRT(((50*POWER(80,POWER(COS(PI()*MOD(Calculator!$B$33/Calculator!$F$13,1)),2))+MIN(500,MAX(30,100*EXP(-0.3*'VSWR Calculator'!$C$24)*(1+3*ABS(MOD('VSWR Calculator'!$C$23/Calculator!$F$13/2,1)-0.5))))/'VSWR Calculator'!$C$25)-$C46)^2+(1500*ABS(SIN(2*PI()*MOD(Calculator!$B$33/Calculator!$F$13,1)))*IF(MOD(Calculator!$B$33/Calculator!$F$13,1)&lt;0.5,-1,1))^2)/SQRT(((50*POWER(80,POWER(COS(PI()*MOD(Calculator!$B$33/Calculator!$F$13,1)),2))+MIN(500,MAX(30,100*EXP(-0.3*'VSWR Calculator'!$C$24)*(1+3*ABS(MOD('VSWR Calculator'!$C$23/Calculator!$F$13/2,1)-0.5))))/'VSWR Calculator'!$C$25)+$C46)^2+(1500*ABS(SIN(2*PI()*MOD(Calculator!$B$33/Calculator!$F$13,1)))*IF(MOD(Calculator!$B$33/Calculator!$F$13,1)&lt;0.5,-1,1))^2))/(1-SQRT(((50*POWER(80,POWER(COS(PI()*MOD(Calculator!$B$33/Calculator!$F$13,1)),2))+MIN(500,MAX(30,100*EXP(-0.3*'VSWR Calculator'!$C$24)*(1+3*ABS(MOD('VSWR Calculator'!$C$23/Calculator!$F$13/2,1)-0.5))))/'VSWR Calculator'!$C$25)-$C46)^2+(1500*ABS(SIN(2*PI()*MOD(Calculator!$B$33/Calculator!$F$13,1)))*IF(MOD(Calculator!$B$33/Calculator!$F$13,1)&lt;0.5,-1,1))^2)/SQRT(((50*POWER(80,POWER(COS(PI()*MOD(Calculator!$B$33/Calculator!$F$13,1)),2))+MIN(500,MAX(30,100*EXP(-0.3*'VSWR Calculator'!$C$24)*(1+3*ABS(MOD('VSWR Calculator'!$C$23/Calculator!$F$13/2,1)-0.5))))/'VSWR Calculator'!$C$25)+$C46)^2+(1500*ABS(SIN(2*PI()*MOD(Calculator!$B$33/Calculator!$F$13,1)))*IF(MOD(Calculator!$B$33/Calculator!$F$13,1)&lt;0.5,-1,1))^2)),2))</f>
        <v>—</v>
      </c>
      <c r="DK46" s="253" t="str">
        <f aca="false">IF(OR(Calculator!$E$14&lt;&gt;"YES",Calculator!$B$33&lt;Calculator!$G$14),"—",ROUND((1+SQRT(((50*POWER(80,POWER(COS(PI()*MOD(Calculator!$B$33/Calculator!$F$14,1)),2))+MIN(500,MAX(30,100*EXP(-0.3*'VSWR Calculator'!$C$24)*(1+3*ABS(MOD('VSWR Calculator'!$C$23/Calculator!$F$14/2,1)-0.5))))/'VSWR Calculator'!$C$25)-$C46)^2+(1500*ABS(SIN(2*PI()*MOD(Calculator!$B$33/Calculator!$F$14,1)))*IF(MOD(Calculator!$B$33/Calculator!$F$14,1)&lt;0.5,-1,1))^2)/SQRT(((50*POWER(80,POWER(COS(PI()*MOD(Calculator!$B$33/Calculator!$F$14,1)),2))+MIN(500,MAX(30,100*EXP(-0.3*'VSWR Calculator'!$C$24)*(1+3*ABS(MOD('VSWR Calculator'!$C$23/Calculator!$F$14/2,1)-0.5))))/'VSWR Calculator'!$C$25)+$C46)^2+(1500*ABS(SIN(2*PI()*MOD(Calculator!$B$33/Calculator!$F$14,1)))*IF(MOD(Calculator!$B$33/Calculator!$F$14,1)&lt;0.5,-1,1))^2))/(1-SQRT(((50*POWER(80,POWER(COS(PI()*MOD(Calculator!$B$33/Calculator!$F$14,1)),2))+MIN(500,MAX(30,100*EXP(-0.3*'VSWR Calculator'!$C$24)*(1+3*ABS(MOD('VSWR Calculator'!$C$23/Calculator!$F$14/2,1)-0.5))))/'VSWR Calculator'!$C$25)-$C46)^2+(1500*ABS(SIN(2*PI()*MOD(Calculator!$B$33/Calculator!$F$14,1)))*IF(MOD(Calculator!$B$33/Calculator!$F$14,1)&lt;0.5,-1,1))^2)/SQRT(((50*POWER(80,POWER(COS(PI()*MOD(Calculator!$B$33/Calculator!$F$14,1)),2))+MIN(500,MAX(30,100*EXP(-0.3*'VSWR Calculator'!$C$24)*(1+3*ABS(MOD('VSWR Calculator'!$C$23/Calculator!$F$14/2,1)-0.5))))/'VSWR Calculator'!$C$25)+$C46)^2+(1500*ABS(SIN(2*PI()*MOD(Calculator!$B$33/Calculator!$F$14,1)))*IF(MOD(Calculator!$B$33/Calculator!$F$14,1)&lt;0.5,-1,1))^2)),2))</f>
        <v>—</v>
      </c>
      <c r="DL46" s="253" t="n">
        <f aca="false">IF(OR(Calculator!$E$15&lt;&gt;"YES",Calculator!$B$33&lt;Calculator!$G$15),"—",ROUND((1+SQRT(((50*POWER(80,POWER(COS(PI()*MOD(Calculator!$B$33/Calculator!$F$15,1)),2))+MIN(500,MAX(30,100*EXP(-0.3*'VSWR Calculator'!$C$24)*(1+3*ABS(MOD('VSWR Calculator'!$C$23/Calculator!$F$15/2,1)-0.5))))/'VSWR Calculator'!$C$25)-$C46)^2+(1500*ABS(SIN(2*PI()*MOD(Calculator!$B$33/Calculator!$F$15,1)))*IF(MOD(Calculator!$B$33/Calculator!$F$15,1)&lt;0.5,-1,1))^2)/SQRT(((50*POWER(80,POWER(COS(PI()*MOD(Calculator!$B$33/Calculator!$F$15,1)),2))+MIN(500,MAX(30,100*EXP(-0.3*'VSWR Calculator'!$C$24)*(1+3*ABS(MOD('VSWR Calculator'!$C$23/Calculator!$F$15/2,1)-0.5))))/'VSWR Calculator'!$C$25)+$C46)^2+(1500*ABS(SIN(2*PI()*MOD(Calculator!$B$33/Calculator!$F$15,1)))*IF(MOD(Calculator!$B$33/Calculator!$F$15,1)&lt;0.5,-1,1))^2))/(1-SQRT(((50*POWER(80,POWER(COS(PI()*MOD(Calculator!$B$33/Calculator!$F$15,1)),2))+MIN(500,MAX(30,100*EXP(-0.3*'VSWR Calculator'!$C$24)*(1+3*ABS(MOD('VSWR Calculator'!$C$23/Calculator!$F$15/2,1)-0.5))))/'VSWR Calculator'!$C$25)-$C46)^2+(1500*ABS(SIN(2*PI()*MOD(Calculator!$B$33/Calculator!$F$15,1)))*IF(MOD(Calculator!$B$33/Calculator!$F$15,1)&lt;0.5,-1,1))^2)/SQRT(((50*POWER(80,POWER(COS(PI()*MOD(Calculator!$B$33/Calculator!$F$15,1)),2))+MIN(500,MAX(30,100*EXP(-0.3*'VSWR Calculator'!$C$24)*(1+3*ABS(MOD('VSWR Calculator'!$C$23/Calculator!$F$15/2,1)-0.5))))/'VSWR Calculator'!$C$25)+$C46)^2+(1500*ABS(SIN(2*PI()*MOD(Calculator!$B$33/Calculator!$F$15,1)))*IF(MOD(Calculator!$B$33/Calculator!$F$15,1)&lt;0.5,-1,1))^2)),2))</f>
        <v>4.71</v>
      </c>
      <c r="DM46" s="253" t="str">
        <f aca="false">IF(OR(Calculator!$E$16&lt;&gt;"YES",Calculator!$B$33&lt;Calculator!$G$16),"—",ROUND((1+SQRT(((50*POWER(80,POWER(COS(PI()*MOD(Calculator!$B$33/Calculator!$F$16,1)),2))+MIN(500,MAX(30,100*EXP(-0.3*'VSWR Calculator'!$C$24)*(1+3*ABS(MOD('VSWR Calculator'!$C$23/Calculator!$F$16/2,1)-0.5))))/'VSWR Calculator'!$C$25)-$C46)^2+(1500*ABS(SIN(2*PI()*MOD(Calculator!$B$33/Calculator!$F$16,1)))*IF(MOD(Calculator!$B$33/Calculator!$F$16,1)&lt;0.5,-1,1))^2)/SQRT(((50*POWER(80,POWER(COS(PI()*MOD(Calculator!$B$33/Calculator!$F$16,1)),2))+MIN(500,MAX(30,100*EXP(-0.3*'VSWR Calculator'!$C$24)*(1+3*ABS(MOD('VSWR Calculator'!$C$23/Calculator!$F$16/2,1)-0.5))))/'VSWR Calculator'!$C$25)+$C46)^2+(1500*ABS(SIN(2*PI()*MOD(Calculator!$B$33/Calculator!$F$16,1)))*IF(MOD(Calculator!$B$33/Calculator!$F$16,1)&lt;0.5,-1,1))^2))/(1-SQRT(((50*POWER(80,POWER(COS(PI()*MOD(Calculator!$B$33/Calculator!$F$16,1)),2))+MIN(500,MAX(30,100*EXP(-0.3*'VSWR Calculator'!$C$24)*(1+3*ABS(MOD('VSWR Calculator'!$C$23/Calculator!$F$16/2,1)-0.5))))/'VSWR Calculator'!$C$25)-$C46)^2+(1500*ABS(SIN(2*PI()*MOD(Calculator!$B$33/Calculator!$F$16,1)))*IF(MOD(Calculator!$B$33/Calculator!$F$16,1)&lt;0.5,-1,1))^2)/SQRT(((50*POWER(80,POWER(COS(PI()*MOD(Calculator!$B$33/Calculator!$F$16,1)),2))+MIN(500,MAX(30,100*EXP(-0.3*'VSWR Calculator'!$C$24)*(1+3*ABS(MOD('VSWR Calculator'!$C$23/Calculator!$F$16/2,1)-0.5))))/'VSWR Calculator'!$C$25)+$C46)^2+(1500*ABS(SIN(2*PI()*MOD(Calculator!$B$33/Calculator!$F$16,1)))*IF(MOD(Calculator!$B$33/Calculator!$F$16,1)&lt;0.5,-1,1))^2)),2))</f>
        <v>—</v>
      </c>
      <c r="DN46" s="253" t="n">
        <f aca="false">IF(OR(Calculator!$E$17&lt;&gt;"YES",Calculator!$B$33&lt;Calculator!$G$17),"—",ROUND((1+SQRT(((50*POWER(80,POWER(COS(PI()*MOD(Calculator!$B$33/Calculator!$F$17,1)),2))+MIN(500,MAX(30,100*EXP(-0.3*'VSWR Calculator'!$C$24)*(1+3*ABS(MOD('VSWR Calculator'!$C$23/Calculator!$F$17/2,1)-0.5))))/'VSWR Calculator'!$C$25)-$C46)^2+(1500*ABS(SIN(2*PI()*MOD(Calculator!$B$33/Calculator!$F$17,1)))*IF(MOD(Calculator!$B$33/Calculator!$F$17,1)&lt;0.5,-1,1))^2)/SQRT(((50*POWER(80,POWER(COS(PI()*MOD(Calculator!$B$33/Calculator!$F$17,1)),2))+MIN(500,MAX(30,100*EXP(-0.3*'VSWR Calculator'!$C$24)*(1+3*ABS(MOD('VSWR Calculator'!$C$23/Calculator!$F$17/2,1)-0.5))))/'VSWR Calculator'!$C$25)+$C46)^2+(1500*ABS(SIN(2*PI()*MOD(Calculator!$B$33/Calculator!$F$17,1)))*IF(MOD(Calculator!$B$33/Calculator!$F$17,1)&lt;0.5,-1,1))^2))/(1-SQRT(((50*POWER(80,POWER(COS(PI()*MOD(Calculator!$B$33/Calculator!$F$17,1)),2))+MIN(500,MAX(30,100*EXP(-0.3*'VSWR Calculator'!$C$24)*(1+3*ABS(MOD('VSWR Calculator'!$C$23/Calculator!$F$17/2,1)-0.5))))/'VSWR Calculator'!$C$25)-$C46)^2+(1500*ABS(SIN(2*PI()*MOD(Calculator!$B$33/Calculator!$F$17,1)))*IF(MOD(Calculator!$B$33/Calculator!$F$17,1)&lt;0.5,-1,1))^2)/SQRT(((50*POWER(80,POWER(COS(PI()*MOD(Calculator!$B$33/Calculator!$F$17,1)),2))+MIN(500,MAX(30,100*EXP(-0.3*'VSWR Calculator'!$C$24)*(1+3*ABS(MOD('VSWR Calculator'!$C$23/Calculator!$F$17/2,1)-0.5))))/'VSWR Calculator'!$C$25)+$C46)^2+(1500*ABS(SIN(2*PI()*MOD(Calculator!$B$33/Calculator!$F$17,1)))*IF(MOD(Calculator!$B$33/Calculator!$F$17,1)&lt;0.5,-1,1))^2)),2))</f>
        <v>18.81</v>
      </c>
      <c r="DO46" s="253" t="str">
        <f aca="false">IF(OR(Calculator!$E$18&lt;&gt;"YES",Calculator!$B$33&lt;Calculator!$G$18),"—",ROUND((1+SQRT(((50*POWER(80,POWER(COS(PI()*MOD(Calculator!$B$33/Calculator!$F$18,1)),2))+MIN(500,MAX(30,100*EXP(-0.3*'VSWR Calculator'!$C$24)*(1+3*ABS(MOD('VSWR Calculator'!$C$23/Calculator!$F$18/2,1)-0.5))))/'VSWR Calculator'!$C$25)-$C46)^2+(1500*ABS(SIN(2*PI()*MOD(Calculator!$B$33/Calculator!$F$18,1)))*IF(MOD(Calculator!$B$33/Calculator!$F$18,1)&lt;0.5,-1,1))^2)/SQRT(((50*POWER(80,POWER(COS(PI()*MOD(Calculator!$B$33/Calculator!$F$18,1)),2))+MIN(500,MAX(30,100*EXP(-0.3*'VSWR Calculator'!$C$24)*(1+3*ABS(MOD('VSWR Calculator'!$C$23/Calculator!$F$18/2,1)-0.5))))/'VSWR Calculator'!$C$25)+$C46)^2+(1500*ABS(SIN(2*PI()*MOD(Calculator!$B$33/Calculator!$F$18,1)))*IF(MOD(Calculator!$B$33/Calculator!$F$18,1)&lt;0.5,-1,1))^2))/(1-SQRT(((50*POWER(80,POWER(COS(PI()*MOD(Calculator!$B$33/Calculator!$F$18,1)),2))+MIN(500,MAX(30,100*EXP(-0.3*'VSWR Calculator'!$C$24)*(1+3*ABS(MOD('VSWR Calculator'!$C$23/Calculator!$F$18/2,1)-0.5))))/'VSWR Calculator'!$C$25)-$C46)^2+(1500*ABS(SIN(2*PI()*MOD(Calculator!$B$33/Calculator!$F$18,1)))*IF(MOD(Calculator!$B$33/Calculator!$F$18,1)&lt;0.5,-1,1))^2)/SQRT(((50*POWER(80,POWER(COS(PI()*MOD(Calculator!$B$33/Calculator!$F$18,1)),2))+MIN(500,MAX(30,100*EXP(-0.3*'VSWR Calculator'!$C$24)*(1+3*ABS(MOD('VSWR Calculator'!$C$23/Calculator!$F$18/2,1)-0.5))))/'VSWR Calculator'!$C$25)+$C46)^2+(1500*ABS(SIN(2*PI()*MOD(Calculator!$B$33/Calculator!$F$18,1)))*IF(MOD(Calculator!$B$33/Calculator!$F$18,1)&lt;0.5,-1,1))^2)),2))</f>
        <v>—</v>
      </c>
      <c r="DP46" s="253" t="str">
        <f aca="false">IF(OR(Calculator!$E$19&lt;&gt;"YES",Calculator!$B$33&lt;Calculator!$G$19),"—",ROUND((1+SQRT(((50*POWER(80,POWER(COS(PI()*MOD(Calculator!$B$33/Calculator!$F$19,1)),2))+MIN(500,MAX(30,100*EXP(-0.3*'VSWR Calculator'!$C$24)*(1+3*ABS(MOD('VSWR Calculator'!$C$23/Calculator!$F$19/2,1)-0.5))))/'VSWR Calculator'!$C$25)-$C46)^2+(1500*ABS(SIN(2*PI()*MOD(Calculator!$B$33/Calculator!$F$19,1)))*IF(MOD(Calculator!$B$33/Calculator!$F$19,1)&lt;0.5,-1,1))^2)/SQRT(((50*POWER(80,POWER(COS(PI()*MOD(Calculator!$B$33/Calculator!$F$19,1)),2))+MIN(500,MAX(30,100*EXP(-0.3*'VSWR Calculator'!$C$24)*(1+3*ABS(MOD('VSWR Calculator'!$C$23/Calculator!$F$19/2,1)-0.5))))/'VSWR Calculator'!$C$25)+$C46)^2+(1500*ABS(SIN(2*PI()*MOD(Calculator!$B$33/Calculator!$F$19,1)))*IF(MOD(Calculator!$B$33/Calculator!$F$19,1)&lt;0.5,-1,1))^2))/(1-SQRT(((50*POWER(80,POWER(COS(PI()*MOD(Calculator!$B$33/Calculator!$F$19,1)),2))+MIN(500,MAX(30,100*EXP(-0.3*'VSWR Calculator'!$C$24)*(1+3*ABS(MOD('VSWR Calculator'!$C$23/Calculator!$F$19/2,1)-0.5))))/'VSWR Calculator'!$C$25)-$C46)^2+(1500*ABS(SIN(2*PI()*MOD(Calculator!$B$33/Calculator!$F$19,1)))*IF(MOD(Calculator!$B$33/Calculator!$F$19,1)&lt;0.5,-1,1))^2)/SQRT(((50*POWER(80,POWER(COS(PI()*MOD(Calculator!$B$33/Calculator!$F$19,1)),2))+MIN(500,MAX(30,100*EXP(-0.3*'VSWR Calculator'!$C$24)*(1+3*ABS(MOD('VSWR Calculator'!$C$23/Calculator!$F$19/2,1)-0.5))))/'VSWR Calculator'!$C$25)+$C46)^2+(1500*ABS(SIN(2*PI()*MOD(Calculator!$B$33/Calculator!$F$19,1)))*IF(MOD(Calculator!$B$33/Calculator!$F$19,1)&lt;0.5,-1,1))^2)),2))</f>
        <v>—</v>
      </c>
      <c r="DQ46" s="253" t="str">
        <f aca="false">IF(OR(Calculator!$E$20&lt;&gt;"YES",Calculator!$B$33&lt;Calculator!$G$20),"—",ROUND((1+SQRT(((50*POWER(80,POWER(COS(PI()*MOD(Calculator!$B$33/Calculator!$F$20,1)),2))+MIN(500,MAX(30,100*EXP(-0.3*'VSWR Calculator'!$C$24)*(1+3*ABS(MOD('VSWR Calculator'!$C$23/Calculator!$F$20/2,1)-0.5))))/'VSWR Calculator'!$C$25)-$C46)^2+(1500*ABS(SIN(2*PI()*MOD(Calculator!$B$33/Calculator!$F$20,1)))*IF(MOD(Calculator!$B$33/Calculator!$F$20,1)&lt;0.5,-1,1))^2)/SQRT(((50*POWER(80,POWER(COS(PI()*MOD(Calculator!$B$33/Calculator!$F$20,1)),2))+MIN(500,MAX(30,100*EXP(-0.3*'VSWR Calculator'!$C$24)*(1+3*ABS(MOD('VSWR Calculator'!$C$23/Calculator!$F$20/2,1)-0.5))))/'VSWR Calculator'!$C$25)+$C46)^2+(1500*ABS(SIN(2*PI()*MOD(Calculator!$B$33/Calculator!$F$20,1)))*IF(MOD(Calculator!$B$33/Calculator!$F$20,1)&lt;0.5,-1,1))^2))/(1-SQRT(((50*POWER(80,POWER(COS(PI()*MOD(Calculator!$B$33/Calculator!$F$20,1)),2))+MIN(500,MAX(30,100*EXP(-0.3*'VSWR Calculator'!$C$24)*(1+3*ABS(MOD('VSWR Calculator'!$C$23/Calculator!$F$20/2,1)-0.5))))/'VSWR Calculator'!$C$25)-$C46)^2+(1500*ABS(SIN(2*PI()*MOD(Calculator!$B$33/Calculator!$F$20,1)))*IF(MOD(Calculator!$B$33/Calculator!$F$20,1)&lt;0.5,-1,1))^2)/SQRT(((50*POWER(80,POWER(COS(PI()*MOD(Calculator!$B$33/Calculator!$F$20,1)),2))+MIN(500,MAX(30,100*EXP(-0.3*'VSWR Calculator'!$C$24)*(1+3*ABS(MOD('VSWR Calculator'!$C$23/Calculator!$F$20/2,1)-0.5))))/'VSWR Calculator'!$C$25)+$C46)^2+(1500*ABS(SIN(2*PI()*MOD(Calculator!$B$33/Calculator!$F$20,1)))*IF(MOD(Calculator!$B$33/Calculator!$F$20,1)&lt;0.5,-1,1))^2)),2))</f>
        <v>—</v>
      </c>
      <c r="DR46" s="253" t="str">
        <f aca="false">IF(OR(Calculator!$E$21&lt;&gt;"YES",Calculator!$B$33&lt;Calculator!$G$21),"—",ROUND((1+SQRT(((50*POWER(80,POWER(COS(PI()*MOD(Calculator!$B$33/Calculator!$F$21,1)),2))+MIN(500,MAX(30,100*EXP(-0.3*'VSWR Calculator'!$C$24)*(1+3*ABS(MOD('VSWR Calculator'!$C$23/Calculator!$F$21/2,1)-0.5))))/'VSWR Calculator'!$C$25)-$C46)^2+(1500*ABS(SIN(2*PI()*MOD(Calculator!$B$33/Calculator!$F$21,1)))*IF(MOD(Calculator!$B$33/Calculator!$F$21,1)&lt;0.5,-1,1))^2)/SQRT(((50*POWER(80,POWER(COS(PI()*MOD(Calculator!$B$33/Calculator!$F$21,1)),2))+MIN(500,MAX(30,100*EXP(-0.3*'VSWR Calculator'!$C$24)*(1+3*ABS(MOD('VSWR Calculator'!$C$23/Calculator!$F$21/2,1)-0.5))))/'VSWR Calculator'!$C$25)+$C46)^2+(1500*ABS(SIN(2*PI()*MOD(Calculator!$B$33/Calculator!$F$21,1)))*IF(MOD(Calculator!$B$33/Calculator!$F$21,1)&lt;0.5,-1,1))^2))/(1-SQRT(((50*POWER(80,POWER(COS(PI()*MOD(Calculator!$B$33/Calculator!$F$21,1)),2))+MIN(500,MAX(30,100*EXP(-0.3*'VSWR Calculator'!$C$24)*(1+3*ABS(MOD('VSWR Calculator'!$C$23/Calculator!$F$21/2,1)-0.5))))/'VSWR Calculator'!$C$25)-$C46)^2+(1500*ABS(SIN(2*PI()*MOD(Calculator!$B$33/Calculator!$F$21,1)))*IF(MOD(Calculator!$B$33/Calculator!$F$21,1)&lt;0.5,-1,1))^2)/SQRT(((50*POWER(80,POWER(COS(PI()*MOD(Calculator!$B$33/Calculator!$F$21,1)),2))+MIN(500,MAX(30,100*EXP(-0.3*'VSWR Calculator'!$C$24)*(1+3*ABS(MOD('VSWR Calculator'!$C$23/Calculator!$F$21/2,1)-0.5))))/'VSWR Calculator'!$C$25)+$C46)^2+(1500*ABS(SIN(2*PI()*MOD(Calculator!$B$33/Calculator!$F$21,1)))*IF(MOD(Calculator!$B$33/Calculator!$F$21,1)&lt;0.5,-1,1))^2)),2))</f>
        <v>—</v>
      </c>
      <c r="DS46" s="253" t="str">
        <f aca="false">IF(OR(Calculator!$E$22&lt;&gt;"YES",Calculator!$B$33&lt;Calculator!$G$22),"—",ROUND((1+SQRT(((50*POWER(80,POWER(COS(PI()*MOD(Calculator!$B$33/Calculator!$F$22,1)),2))+MIN(500,MAX(30,100*EXP(-0.3*'VSWR Calculator'!$C$24)*(1+3*ABS(MOD('VSWR Calculator'!$C$23/Calculator!$F$22/2,1)-0.5))))/'VSWR Calculator'!$C$25)-$C46)^2+(1500*ABS(SIN(2*PI()*MOD(Calculator!$B$33/Calculator!$F$22,1)))*IF(MOD(Calculator!$B$33/Calculator!$F$22,1)&lt;0.5,-1,1))^2)/SQRT(((50*POWER(80,POWER(COS(PI()*MOD(Calculator!$B$33/Calculator!$F$22,1)),2))+MIN(500,MAX(30,100*EXP(-0.3*'VSWR Calculator'!$C$24)*(1+3*ABS(MOD('VSWR Calculator'!$C$23/Calculator!$F$22/2,1)-0.5))))/'VSWR Calculator'!$C$25)+$C46)^2+(1500*ABS(SIN(2*PI()*MOD(Calculator!$B$33/Calculator!$F$22,1)))*IF(MOD(Calculator!$B$33/Calculator!$F$22,1)&lt;0.5,-1,1))^2))/(1-SQRT(((50*POWER(80,POWER(COS(PI()*MOD(Calculator!$B$33/Calculator!$F$22,1)),2))+MIN(500,MAX(30,100*EXP(-0.3*'VSWR Calculator'!$C$24)*(1+3*ABS(MOD('VSWR Calculator'!$C$23/Calculator!$F$22/2,1)-0.5))))/'VSWR Calculator'!$C$25)-$C46)^2+(1500*ABS(SIN(2*PI()*MOD(Calculator!$B$33/Calculator!$F$22,1)))*IF(MOD(Calculator!$B$33/Calculator!$F$22,1)&lt;0.5,-1,1))^2)/SQRT(((50*POWER(80,POWER(COS(PI()*MOD(Calculator!$B$33/Calculator!$F$22,1)),2))+MIN(500,MAX(30,100*EXP(-0.3*'VSWR Calculator'!$C$24)*(1+3*ABS(MOD('VSWR Calculator'!$C$23/Calculator!$F$22/2,1)-0.5))))/'VSWR Calculator'!$C$25)+$C46)^2+(1500*ABS(SIN(2*PI()*MOD(Calculator!$B$33/Calculator!$F$22,1)))*IF(MOD(Calculator!$B$33/Calculator!$F$22,1)&lt;0.5,-1,1))^2)),2))</f>
        <v>—</v>
      </c>
      <c r="DT46" s="253" t="n">
        <f aca="false">IFERROR(ROUND((IF(ISNUMBER(DI46),DI46,0)+IF(ISNUMBER(DJ46),DJ46,0)+IF(ISNUMBER(DK46),DK46,0)+IF(ISNUMBER(DL46),DL46,0)+IF(ISNUMBER(DM46),DM46,0)+IF(ISNUMBER(DN46),DN46,0)+IF(ISNUMBER(DO46),DO46,0)+IF(ISNUMBER(DP46),DP46,0)+IF(ISNUMBER(DQ46),DQ46,0)+IF(ISNUMBER(DR46),DR46,0)+IF(ISNUMBER(DS46),DS46,0))/(IF(ISNUMBER(DI46),1,0)+IF(ISNUMBER(DJ46),1,0)+IF(ISNUMBER(DK46),1,0)+IF(ISNUMBER(DL46),1,0)+IF(ISNUMBER(DM46),1,0)+IF(ISNUMBER(DN46),1,0)+IF(ISNUMBER(DO46),1,0)+IF(ISNUMBER(DP46),1,0)+IF(ISNUMBER(DQ46),1,0)+IF(ISNUMBER(DR46),1,0)+IF(ISNUMBER(DS46),1,0)),4),"")</f>
        <v>11.76</v>
      </c>
      <c r="DU46" s="300" t="str">
        <f aca="false">IF(OR(Calculator!$E$12&lt;&gt;"YES",Calculator!$B$34&lt;Calculator!$G$12),"—",ROUND((1+SQRT(((50*POWER(80,POWER(COS(PI()*MOD(Calculator!$B$34/Calculator!$F$12,1)),2))-$C46)^2+(1500*ABS(SIN(2*PI()*MOD(Calculator!$B$34/Calculator!$F$12,1)))*IF(MOD(Calculator!$B$34/Calculator!$F$12,1)&lt;0.5,-1,1))^2)/((50*POWER(80,POWER(COS(PI()*MOD(Calculator!$B$34/Calculator!$F$12,1)),2))+$C46)^2+(1500*ABS(SIN(2*PI()*MOD(Calculator!$B$34/Calculator!$F$12,1)))*IF(MOD(Calculator!$B$34/Calculator!$F$12,1)&lt;0.5,-1,1))^2)))/(1-SQRT(((50*POWER(80,POWER(COS(PI()*MOD(Calculator!$B$34/Calculator!$F$12,1)),2))-$C46)^2+(1500*ABS(SIN(2*PI()*MOD(Calculator!$B$34/Calculator!$F$12,1)))*IF(MOD(Calculator!$B$34/Calculator!$F$12,1)&lt;0.5,-1,1))^2)/((50*POWER(80,POWER(COS(PI()*MOD(Calculator!$B$34/Calculator!$F$12,1)),2))+$C46)^2+(1500*ABS(SIN(2*PI()*MOD(Calculator!$B$34/Calculator!$F$12,1)))*IF(MOD(Calculator!$B$34/Calculator!$F$12,1)&lt;0.5,-1,1))^2))),2))</f>
        <v>—</v>
      </c>
      <c r="DV46" s="300" t="str">
        <f aca="false">IF(OR(Calculator!$E$13&lt;&gt;"YES",Calculator!$B$34&lt;Calculator!$G$13),"—",ROUND((1+SQRT(((50*POWER(80,POWER(COS(PI()*MOD(Calculator!$B$34/Calculator!$F$13,1)),2))-$C46)^2+(1500*ABS(SIN(2*PI()*MOD(Calculator!$B$34/Calculator!$F$13,1)))*IF(MOD(Calculator!$B$34/Calculator!$F$13,1)&lt;0.5,-1,1))^2)/((50*POWER(80,POWER(COS(PI()*MOD(Calculator!$B$34/Calculator!$F$13,1)),2))+$C46)^2+(1500*ABS(SIN(2*PI()*MOD(Calculator!$B$34/Calculator!$F$13,1)))*IF(MOD(Calculator!$B$34/Calculator!$F$13,1)&lt;0.5,-1,1))^2)))/(1-SQRT(((50*POWER(80,POWER(COS(PI()*MOD(Calculator!$B$34/Calculator!$F$13,1)),2))-$C46)^2+(1500*ABS(SIN(2*PI()*MOD(Calculator!$B$34/Calculator!$F$13,1)))*IF(MOD(Calculator!$B$34/Calculator!$F$13,1)&lt;0.5,-1,1))^2)/((50*POWER(80,POWER(COS(PI()*MOD(Calculator!$B$34/Calculator!$F$13,1)),2))+$C46)^2+(1500*ABS(SIN(2*PI()*MOD(Calculator!$B$34/Calculator!$F$13,1)))*IF(MOD(Calculator!$B$34/Calculator!$F$13,1)&lt;0.5,-1,1))^2))),2))</f>
        <v>—</v>
      </c>
      <c r="DW46" s="300" t="str">
        <f aca="false">IF(OR(Calculator!$E$14&lt;&gt;"YES",Calculator!$B$34&lt;Calculator!$G$14),"—",ROUND((1+SQRT(((50*POWER(80,POWER(COS(PI()*MOD(Calculator!$B$34/Calculator!$F$14,1)),2))-$C46)^2+(1500*ABS(SIN(2*PI()*MOD(Calculator!$B$34/Calculator!$F$14,1)))*IF(MOD(Calculator!$B$34/Calculator!$F$14,1)&lt;0.5,-1,1))^2)/((50*POWER(80,POWER(COS(PI()*MOD(Calculator!$B$34/Calculator!$F$14,1)),2))+$C46)^2+(1500*ABS(SIN(2*PI()*MOD(Calculator!$B$34/Calculator!$F$14,1)))*IF(MOD(Calculator!$B$34/Calculator!$F$14,1)&lt;0.5,-1,1))^2)))/(1-SQRT(((50*POWER(80,POWER(COS(PI()*MOD(Calculator!$B$34/Calculator!$F$14,1)),2))-$C46)^2+(1500*ABS(SIN(2*PI()*MOD(Calculator!$B$34/Calculator!$F$14,1)))*IF(MOD(Calculator!$B$34/Calculator!$F$14,1)&lt;0.5,-1,1))^2)/((50*POWER(80,POWER(COS(PI()*MOD(Calculator!$B$34/Calculator!$F$14,1)),2))+$C46)^2+(1500*ABS(SIN(2*PI()*MOD(Calculator!$B$34/Calculator!$F$14,1)))*IF(MOD(Calculator!$B$34/Calculator!$F$14,1)&lt;0.5,-1,1))^2))),2))</f>
        <v>—</v>
      </c>
      <c r="DX46" s="300" t="n">
        <f aca="false">IF(OR(Calculator!$E$15&lt;&gt;"YES",Calculator!$B$34&lt;Calculator!$G$15),"—",ROUND((1+SQRT(((50*POWER(80,POWER(COS(PI()*MOD(Calculator!$B$34/Calculator!$F$15,1)),2))-$C46)^2+(1500*ABS(SIN(2*PI()*MOD(Calculator!$B$34/Calculator!$F$15,1)))*IF(MOD(Calculator!$B$34/Calculator!$F$15,1)&lt;0.5,-1,1))^2)/((50*POWER(80,POWER(COS(PI()*MOD(Calculator!$B$34/Calculator!$F$15,1)),2))+$C46)^2+(1500*ABS(SIN(2*PI()*MOD(Calculator!$B$34/Calculator!$F$15,1)))*IF(MOD(Calculator!$B$34/Calculator!$F$15,1)&lt;0.5,-1,1))^2)))/(1-SQRT(((50*POWER(80,POWER(COS(PI()*MOD(Calculator!$B$34/Calculator!$F$15,1)),2))-$C46)^2+(1500*ABS(SIN(2*PI()*MOD(Calculator!$B$34/Calculator!$F$15,1)))*IF(MOD(Calculator!$B$34/Calculator!$F$15,1)&lt;0.5,-1,1))^2)/((50*POWER(80,POWER(COS(PI()*MOD(Calculator!$B$34/Calculator!$F$15,1)),2))+$C46)^2+(1500*ABS(SIN(2*PI()*MOD(Calculator!$B$34/Calculator!$F$15,1)))*IF(MOD(Calculator!$B$34/Calculator!$F$15,1)&lt;0.5,-1,1))^2))),2))</f>
        <v>24.18</v>
      </c>
      <c r="DY46" s="300" t="str">
        <f aca="false">IF(OR(Calculator!$E$16&lt;&gt;"YES",Calculator!$B$34&lt;Calculator!$G$16),"—",ROUND((1+SQRT(((50*POWER(80,POWER(COS(PI()*MOD(Calculator!$B$34/Calculator!$F$16,1)),2))-$C46)^2+(1500*ABS(SIN(2*PI()*MOD(Calculator!$B$34/Calculator!$F$16,1)))*IF(MOD(Calculator!$B$34/Calculator!$F$16,1)&lt;0.5,-1,1))^2)/((50*POWER(80,POWER(COS(PI()*MOD(Calculator!$B$34/Calculator!$F$16,1)),2))+$C46)^2+(1500*ABS(SIN(2*PI()*MOD(Calculator!$B$34/Calculator!$F$16,1)))*IF(MOD(Calculator!$B$34/Calculator!$F$16,1)&lt;0.5,-1,1))^2)))/(1-SQRT(((50*POWER(80,POWER(COS(PI()*MOD(Calculator!$B$34/Calculator!$F$16,1)),2))-$C46)^2+(1500*ABS(SIN(2*PI()*MOD(Calculator!$B$34/Calculator!$F$16,1)))*IF(MOD(Calculator!$B$34/Calculator!$F$16,1)&lt;0.5,-1,1))^2)/((50*POWER(80,POWER(COS(PI()*MOD(Calculator!$B$34/Calculator!$F$16,1)),2))+$C46)^2+(1500*ABS(SIN(2*PI()*MOD(Calculator!$B$34/Calculator!$F$16,1)))*IF(MOD(Calculator!$B$34/Calculator!$F$16,1)&lt;0.5,-1,1))^2))),2))</f>
        <v>—</v>
      </c>
      <c r="DZ46" s="300" t="n">
        <f aca="false">IF(OR(Calculator!$E$17&lt;&gt;"YES",Calculator!$B$34&lt;Calculator!$G$17),"—",ROUND((1+SQRT(((50*POWER(80,POWER(COS(PI()*MOD(Calculator!$B$34/Calculator!$F$17,1)),2))-$C46)^2+(1500*ABS(SIN(2*PI()*MOD(Calculator!$B$34/Calculator!$F$17,1)))*IF(MOD(Calculator!$B$34/Calculator!$F$17,1)&lt;0.5,-1,1))^2)/((50*POWER(80,POWER(COS(PI()*MOD(Calculator!$B$34/Calculator!$F$17,1)),2))+$C46)^2+(1500*ABS(SIN(2*PI()*MOD(Calculator!$B$34/Calculator!$F$17,1)))*IF(MOD(Calculator!$B$34/Calculator!$F$17,1)&lt;0.5,-1,1))^2)))/(1-SQRT(((50*POWER(80,POWER(COS(PI()*MOD(Calculator!$B$34/Calculator!$F$17,1)),2))-$C46)^2+(1500*ABS(SIN(2*PI()*MOD(Calculator!$B$34/Calculator!$F$17,1)))*IF(MOD(Calculator!$B$34/Calculator!$F$17,1)&lt;0.5,-1,1))^2)/((50*POWER(80,POWER(COS(PI()*MOD(Calculator!$B$34/Calculator!$F$17,1)),2))+$C46)^2+(1500*ABS(SIN(2*PI()*MOD(Calculator!$B$34/Calculator!$F$17,1)))*IF(MOD(Calculator!$B$34/Calculator!$F$17,1)&lt;0.5,-1,1))^2))),2))</f>
        <v>18.4</v>
      </c>
      <c r="EA46" s="300" t="str">
        <f aca="false">IF(OR(Calculator!$E$18&lt;&gt;"YES",Calculator!$B$34&lt;Calculator!$G$18),"—",ROUND((1+SQRT(((50*POWER(80,POWER(COS(PI()*MOD(Calculator!$B$34/Calculator!$F$18,1)),2))-$C46)^2+(1500*ABS(SIN(2*PI()*MOD(Calculator!$B$34/Calculator!$F$18,1)))*IF(MOD(Calculator!$B$34/Calculator!$F$18,1)&lt;0.5,-1,1))^2)/((50*POWER(80,POWER(COS(PI()*MOD(Calculator!$B$34/Calculator!$F$18,1)),2))+$C46)^2+(1500*ABS(SIN(2*PI()*MOD(Calculator!$B$34/Calculator!$F$18,1)))*IF(MOD(Calculator!$B$34/Calculator!$F$18,1)&lt;0.5,-1,1))^2)))/(1-SQRT(((50*POWER(80,POWER(COS(PI()*MOD(Calculator!$B$34/Calculator!$F$18,1)),2))-$C46)^2+(1500*ABS(SIN(2*PI()*MOD(Calculator!$B$34/Calculator!$F$18,1)))*IF(MOD(Calculator!$B$34/Calculator!$F$18,1)&lt;0.5,-1,1))^2)/((50*POWER(80,POWER(COS(PI()*MOD(Calculator!$B$34/Calculator!$F$18,1)),2))+$C46)^2+(1500*ABS(SIN(2*PI()*MOD(Calculator!$B$34/Calculator!$F$18,1)))*IF(MOD(Calculator!$B$34/Calculator!$F$18,1)&lt;0.5,-1,1))^2))),2))</f>
        <v>—</v>
      </c>
      <c r="EB46" s="300" t="str">
        <f aca="false">IF(OR(Calculator!$E$19&lt;&gt;"YES",Calculator!$B$34&lt;Calculator!$G$19),"—",ROUND((1+SQRT(((50*POWER(80,POWER(COS(PI()*MOD(Calculator!$B$34/Calculator!$F$19,1)),2))-$C46)^2+(1500*ABS(SIN(2*PI()*MOD(Calculator!$B$34/Calculator!$F$19,1)))*IF(MOD(Calculator!$B$34/Calculator!$F$19,1)&lt;0.5,-1,1))^2)/((50*POWER(80,POWER(COS(PI()*MOD(Calculator!$B$34/Calculator!$F$19,1)),2))+$C46)^2+(1500*ABS(SIN(2*PI()*MOD(Calculator!$B$34/Calculator!$F$19,1)))*IF(MOD(Calculator!$B$34/Calculator!$F$19,1)&lt;0.5,-1,1))^2)))/(1-SQRT(((50*POWER(80,POWER(COS(PI()*MOD(Calculator!$B$34/Calculator!$F$19,1)),2))-$C46)^2+(1500*ABS(SIN(2*PI()*MOD(Calculator!$B$34/Calculator!$F$19,1)))*IF(MOD(Calculator!$B$34/Calculator!$F$19,1)&lt;0.5,-1,1))^2)/((50*POWER(80,POWER(COS(PI()*MOD(Calculator!$B$34/Calculator!$F$19,1)),2))+$C46)^2+(1500*ABS(SIN(2*PI()*MOD(Calculator!$B$34/Calculator!$F$19,1)))*IF(MOD(Calculator!$B$34/Calculator!$F$19,1)&lt;0.5,-1,1))^2))),2))</f>
        <v>—</v>
      </c>
      <c r="EC46" s="300" t="str">
        <f aca="false">IF(OR(Calculator!$E$20&lt;&gt;"YES",Calculator!$B$34&lt;Calculator!$G$20),"—",ROUND((1+SQRT(((50*POWER(80,POWER(COS(PI()*MOD(Calculator!$B$34/Calculator!$F$20,1)),2))-$C46)^2+(1500*ABS(SIN(2*PI()*MOD(Calculator!$B$34/Calculator!$F$20,1)))*IF(MOD(Calculator!$B$34/Calculator!$F$20,1)&lt;0.5,-1,1))^2)/((50*POWER(80,POWER(COS(PI()*MOD(Calculator!$B$34/Calculator!$F$20,1)),2))+$C46)^2+(1500*ABS(SIN(2*PI()*MOD(Calculator!$B$34/Calculator!$F$20,1)))*IF(MOD(Calculator!$B$34/Calculator!$F$20,1)&lt;0.5,-1,1))^2)))/(1-SQRT(((50*POWER(80,POWER(COS(PI()*MOD(Calculator!$B$34/Calculator!$F$20,1)),2))-$C46)^2+(1500*ABS(SIN(2*PI()*MOD(Calculator!$B$34/Calculator!$F$20,1)))*IF(MOD(Calculator!$B$34/Calculator!$F$20,1)&lt;0.5,-1,1))^2)/((50*POWER(80,POWER(COS(PI()*MOD(Calculator!$B$34/Calculator!$F$20,1)),2))+$C46)^2+(1500*ABS(SIN(2*PI()*MOD(Calculator!$B$34/Calculator!$F$20,1)))*IF(MOD(Calculator!$B$34/Calculator!$F$20,1)&lt;0.5,-1,1))^2))),2))</f>
        <v>—</v>
      </c>
      <c r="ED46" s="300" t="str">
        <f aca="false">IF(OR(Calculator!$E$21&lt;&gt;"YES",Calculator!$B$34&lt;Calculator!$G$21),"—",ROUND((1+SQRT(((50*POWER(80,POWER(COS(PI()*MOD(Calculator!$B$34/Calculator!$F$21,1)),2))-$C46)^2+(1500*ABS(SIN(2*PI()*MOD(Calculator!$B$34/Calculator!$F$21,1)))*IF(MOD(Calculator!$B$34/Calculator!$F$21,1)&lt;0.5,-1,1))^2)/((50*POWER(80,POWER(COS(PI()*MOD(Calculator!$B$34/Calculator!$F$21,1)),2))+$C46)^2+(1500*ABS(SIN(2*PI()*MOD(Calculator!$B$34/Calculator!$F$21,1)))*IF(MOD(Calculator!$B$34/Calculator!$F$21,1)&lt;0.5,-1,1))^2)))/(1-SQRT(((50*POWER(80,POWER(COS(PI()*MOD(Calculator!$B$34/Calculator!$F$21,1)),2))-$C46)^2+(1500*ABS(SIN(2*PI()*MOD(Calculator!$B$34/Calculator!$F$21,1)))*IF(MOD(Calculator!$B$34/Calculator!$F$21,1)&lt;0.5,-1,1))^2)/((50*POWER(80,POWER(COS(PI()*MOD(Calculator!$B$34/Calculator!$F$21,1)),2))+$C46)^2+(1500*ABS(SIN(2*PI()*MOD(Calculator!$B$34/Calculator!$F$21,1)))*IF(MOD(Calculator!$B$34/Calculator!$F$21,1)&lt;0.5,-1,1))^2))),2))</f>
        <v>—</v>
      </c>
      <c r="EE46" s="300" t="str">
        <f aca="false">IF(OR(Calculator!$E$22&lt;&gt;"YES",Calculator!$B$34&lt;Calculator!$G$22),"—",ROUND((1+SQRT(((50*POWER(80,POWER(COS(PI()*MOD(Calculator!$B$34/Calculator!$F$22,1)),2))-$C46)^2+(1500*ABS(SIN(2*PI()*MOD(Calculator!$B$34/Calculator!$F$22,1)))*IF(MOD(Calculator!$B$34/Calculator!$F$22,1)&lt;0.5,-1,1))^2)/((50*POWER(80,POWER(COS(PI()*MOD(Calculator!$B$34/Calculator!$F$22,1)),2))+$C46)^2+(1500*ABS(SIN(2*PI()*MOD(Calculator!$B$34/Calculator!$F$22,1)))*IF(MOD(Calculator!$B$34/Calculator!$F$22,1)&lt;0.5,-1,1))^2)))/(1-SQRT(((50*POWER(80,POWER(COS(PI()*MOD(Calculator!$B$34/Calculator!$F$22,1)),2))-$C46)^2+(1500*ABS(SIN(2*PI()*MOD(Calculator!$B$34/Calculator!$F$22,1)))*IF(MOD(Calculator!$B$34/Calculator!$F$22,1)&lt;0.5,-1,1))^2)/((50*POWER(80,POWER(COS(PI()*MOD(Calculator!$B$34/Calculator!$F$22,1)),2))+$C46)^2+(1500*ABS(SIN(2*PI()*MOD(Calculator!$B$34/Calculator!$F$22,1)))*IF(MOD(Calculator!$B$34/Calculator!$F$22,1)&lt;0.5,-1,1))^2))),2))</f>
        <v>—</v>
      </c>
      <c r="EF46" s="295" t="n">
        <f aca="false">IFERROR(ROUND((IF(ISNUMBER(DU46),DU46,0)+IF(ISNUMBER(DV46),DV46,0)+IF(ISNUMBER(DW46),DW46,0)+IF(ISNUMBER(DX46),DX46,0)+IF(ISNUMBER(DY46),DY46,0)+IF(ISNUMBER(DZ46),DZ46,0)+IF(ISNUMBER(EA46),EA46,0)+IF(ISNUMBER(EB46),EB46,0)+IF(ISNUMBER(EC46),EC46,0)+IF(ISNUMBER(ED46),ED46,0)+IF(ISNUMBER(EE46),EE46,0))/(IF(ISNUMBER(DU46),1,0)+IF(ISNUMBER(DV46),1,0)+IF(ISNUMBER(DW46),1,0)+IF(ISNUMBER(DX46),1,0)+IF(ISNUMBER(DY46),1,0)+IF(ISNUMBER(DZ46),1,0)+IF(ISNUMBER(EA46),1,0)+IF(ISNUMBER(EB46),1,0)+IF(ISNUMBER(EC46),1,0)+IF(ISNUMBER(ED46),1,0)+IF(ISNUMBER(EE46),1,0)),4),"")</f>
        <v>21.29</v>
      </c>
      <c r="EG46" s="300" t="str">
        <f aca="false">IF(OR(Calculator!$E$12&lt;&gt;"YES",Calculator!$B$35&lt;Calculator!$G$12),"—",ROUND((1+SQRT(((50*POWER(80,POWER(COS(PI()*MOD(Calculator!$B$35/Calculator!$F$12,1)),2))-$C46)^2+(1500*ABS(SIN(2*PI()*MOD(Calculator!$B$35/Calculator!$F$12,1)))*IF(MOD(Calculator!$B$35/Calculator!$F$12,1)&lt;0.5,-1,1))^2)/((50*POWER(80,POWER(COS(PI()*MOD(Calculator!$B$35/Calculator!$F$12,1)),2))+$C46)^2+(1500*ABS(SIN(2*PI()*MOD(Calculator!$B$35/Calculator!$F$12,1)))*IF(MOD(Calculator!$B$35/Calculator!$F$12,1)&lt;0.5,-1,1))^2)))/(1-SQRT(((50*POWER(80,POWER(COS(PI()*MOD(Calculator!$B$35/Calculator!$F$12,1)),2))-$C46)^2+(1500*ABS(SIN(2*PI()*MOD(Calculator!$B$35/Calculator!$F$12,1)))*IF(MOD(Calculator!$B$35/Calculator!$F$12,1)&lt;0.5,-1,1))^2)/((50*POWER(80,POWER(COS(PI()*MOD(Calculator!$B$35/Calculator!$F$12,1)),2))+$C46)^2+(1500*ABS(SIN(2*PI()*MOD(Calculator!$B$35/Calculator!$F$12,1)))*IF(MOD(Calculator!$B$35/Calculator!$F$12,1)&lt;0.5,-1,1))^2))),2))</f>
        <v>—</v>
      </c>
      <c r="EH46" s="300" t="str">
        <f aca="false">IF(OR(Calculator!$E$13&lt;&gt;"YES",Calculator!$B$35&lt;Calculator!$G$13),"—",ROUND((1+SQRT(((50*POWER(80,POWER(COS(PI()*MOD(Calculator!$B$35/Calculator!$F$13,1)),2))-$C46)^2+(1500*ABS(SIN(2*PI()*MOD(Calculator!$B$35/Calculator!$F$13,1)))*IF(MOD(Calculator!$B$35/Calculator!$F$13,1)&lt;0.5,-1,1))^2)/((50*POWER(80,POWER(COS(PI()*MOD(Calculator!$B$35/Calculator!$F$13,1)),2))+$C46)^2+(1500*ABS(SIN(2*PI()*MOD(Calculator!$B$35/Calculator!$F$13,1)))*IF(MOD(Calculator!$B$35/Calculator!$F$13,1)&lt;0.5,-1,1))^2)))/(1-SQRT(((50*POWER(80,POWER(COS(PI()*MOD(Calculator!$B$35/Calculator!$F$13,1)),2))-$C46)^2+(1500*ABS(SIN(2*PI()*MOD(Calculator!$B$35/Calculator!$F$13,1)))*IF(MOD(Calculator!$B$35/Calculator!$F$13,1)&lt;0.5,-1,1))^2)/((50*POWER(80,POWER(COS(PI()*MOD(Calculator!$B$35/Calculator!$F$13,1)),2))+$C46)^2+(1500*ABS(SIN(2*PI()*MOD(Calculator!$B$35/Calculator!$F$13,1)))*IF(MOD(Calculator!$B$35/Calculator!$F$13,1)&lt;0.5,-1,1))^2))),2))</f>
        <v>—</v>
      </c>
      <c r="EI46" s="300" t="str">
        <f aca="false">IF(OR(Calculator!$E$14&lt;&gt;"YES",Calculator!$B$35&lt;Calculator!$G$14),"—",ROUND((1+SQRT(((50*POWER(80,POWER(COS(PI()*MOD(Calculator!$B$35/Calculator!$F$14,1)),2))-$C46)^2+(1500*ABS(SIN(2*PI()*MOD(Calculator!$B$35/Calculator!$F$14,1)))*IF(MOD(Calculator!$B$35/Calculator!$F$14,1)&lt;0.5,-1,1))^2)/((50*POWER(80,POWER(COS(PI()*MOD(Calculator!$B$35/Calculator!$F$14,1)),2))+$C46)^2+(1500*ABS(SIN(2*PI()*MOD(Calculator!$B$35/Calculator!$F$14,1)))*IF(MOD(Calculator!$B$35/Calculator!$F$14,1)&lt;0.5,-1,1))^2)))/(1-SQRT(((50*POWER(80,POWER(COS(PI()*MOD(Calculator!$B$35/Calculator!$F$14,1)),2))-$C46)^2+(1500*ABS(SIN(2*PI()*MOD(Calculator!$B$35/Calculator!$F$14,1)))*IF(MOD(Calculator!$B$35/Calculator!$F$14,1)&lt;0.5,-1,1))^2)/((50*POWER(80,POWER(COS(PI()*MOD(Calculator!$B$35/Calculator!$F$14,1)),2))+$C46)^2+(1500*ABS(SIN(2*PI()*MOD(Calculator!$B$35/Calculator!$F$14,1)))*IF(MOD(Calculator!$B$35/Calculator!$F$14,1)&lt;0.5,-1,1))^2))),2))</f>
        <v>—</v>
      </c>
      <c r="EJ46" s="300" t="n">
        <f aca="false">IF(OR(Calculator!$E$15&lt;&gt;"YES",Calculator!$B$35&lt;Calculator!$G$15),"—",ROUND((1+SQRT(((50*POWER(80,POWER(COS(PI()*MOD(Calculator!$B$35/Calculator!$F$15,1)),2))-$C46)^2+(1500*ABS(SIN(2*PI()*MOD(Calculator!$B$35/Calculator!$F$15,1)))*IF(MOD(Calculator!$B$35/Calculator!$F$15,1)&lt;0.5,-1,1))^2)/((50*POWER(80,POWER(COS(PI()*MOD(Calculator!$B$35/Calculator!$F$15,1)),2))+$C46)^2+(1500*ABS(SIN(2*PI()*MOD(Calculator!$B$35/Calculator!$F$15,1)))*IF(MOD(Calculator!$B$35/Calculator!$F$15,1)&lt;0.5,-1,1))^2)))/(1-SQRT(((50*POWER(80,POWER(COS(PI()*MOD(Calculator!$B$35/Calculator!$F$15,1)),2))-$C46)^2+(1500*ABS(SIN(2*PI()*MOD(Calculator!$B$35/Calculator!$F$15,1)))*IF(MOD(Calculator!$B$35/Calculator!$F$15,1)&lt;0.5,-1,1))^2)/((50*POWER(80,POWER(COS(PI()*MOD(Calculator!$B$35/Calculator!$F$15,1)),2))+$C46)^2+(1500*ABS(SIN(2*PI()*MOD(Calculator!$B$35/Calculator!$F$15,1)))*IF(MOD(Calculator!$B$35/Calculator!$F$15,1)&lt;0.5,-1,1))^2))),2))</f>
        <v>4.48</v>
      </c>
      <c r="EK46" s="300" t="str">
        <f aca="false">IF(OR(Calculator!$E$16&lt;&gt;"YES",Calculator!$B$35&lt;Calculator!$G$16),"—",ROUND((1+SQRT(((50*POWER(80,POWER(COS(PI()*MOD(Calculator!$B$35/Calculator!$F$16,1)),2))-$C46)^2+(1500*ABS(SIN(2*PI()*MOD(Calculator!$B$35/Calculator!$F$16,1)))*IF(MOD(Calculator!$B$35/Calculator!$F$16,1)&lt;0.5,-1,1))^2)/((50*POWER(80,POWER(COS(PI()*MOD(Calculator!$B$35/Calculator!$F$16,1)),2))+$C46)^2+(1500*ABS(SIN(2*PI()*MOD(Calculator!$B$35/Calculator!$F$16,1)))*IF(MOD(Calculator!$B$35/Calculator!$F$16,1)&lt;0.5,-1,1))^2)))/(1-SQRT(((50*POWER(80,POWER(COS(PI()*MOD(Calculator!$B$35/Calculator!$F$16,1)),2))-$C46)^2+(1500*ABS(SIN(2*PI()*MOD(Calculator!$B$35/Calculator!$F$16,1)))*IF(MOD(Calculator!$B$35/Calculator!$F$16,1)&lt;0.5,-1,1))^2)/((50*POWER(80,POWER(COS(PI()*MOD(Calculator!$B$35/Calculator!$F$16,1)),2))+$C46)^2+(1500*ABS(SIN(2*PI()*MOD(Calculator!$B$35/Calculator!$F$16,1)))*IF(MOD(Calculator!$B$35/Calculator!$F$16,1)&lt;0.5,-1,1))^2))),2))</f>
        <v>—</v>
      </c>
      <c r="EL46" s="300" t="n">
        <f aca="false">IF(OR(Calculator!$E$17&lt;&gt;"YES",Calculator!$B$35&lt;Calculator!$G$17),"—",ROUND((1+SQRT(((50*POWER(80,POWER(COS(PI()*MOD(Calculator!$B$35/Calculator!$F$17,1)),2))-$C46)^2+(1500*ABS(SIN(2*PI()*MOD(Calculator!$B$35/Calculator!$F$17,1)))*IF(MOD(Calculator!$B$35/Calculator!$F$17,1)&lt;0.5,-1,1))^2)/((50*POWER(80,POWER(COS(PI()*MOD(Calculator!$B$35/Calculator!$F$17,1)),2))+$C46)^2+(1500*ABS(SIN(2*PI()*MOD(Calculator!$B$35/Calculator!$F$17,1)))*IF(MOD(Calculator!$B$35/Calculator!$F$17,1)&lt;0.5,-1,1))^2)))/(1-SQRT(((50*POWER(80,POWER(COS(PI()*MOD(Calculator!$B$35/Calculator!$F$17,1)),2))-$C46)^2+(1500*ABS(SIN(2*PI()*MOD(Calculator!$B$35/Calculator!$F$17,1)))*IF(MOD(Calculator!$B$35/Calculator!$F$17,1)&lt;0.5,-1,1))^2)/((50*POWER(80,POWER(COS(PI()*MOD(Calculator!$B$35/Calculator!$F$17,1)),2))+$C46)^2+(1500*ABS(SIN(2*PI()*MOD(Calculator!$B$35/Calculator!$F$17,1)))*IF(MOD(Calculator!$B$35/Calculator!$F$17,1)&lt;0.5,-1,1))^2))),2))</f>
        <v>23.72</v>
      </c>
      <c r="EM46" s="300" t="str">
        <f aca="false">IF(OR(Calculator!$E$18&lt;&gt;"YES",Calculator!$B$35&lt;Calculator!$G$18),"—",ROUND((1+SQRT(((50*POWER(80,POWER(COS(PI()*MOD(Calculator!$B$35/Calculator!$F$18,1)),2))-$C46)^2+(1500*ABS(SIN(2*PI()*MOD(Calculator!$B$35/Calculator!$F$18,1)))*IF(MOD(Calculator!$B$35/Calculator!$F$18,1)&lt;0.5,-1,1))^2)/((50*POWER(80,POWER(COS(PI()*MOD(Calculator!$B$35/Calculator!$F$18,1)),2))+$C46)^2+(1500*ABS(SIN(2*PI()*MOD(Calculator!$B$35/Calculator!$F$18,1)))*IF(MOD(Calculator!$B$35/Calculator!$F$18,1)&lt;0.5,-1,1))^2)))/(1-SQRT(((50*POWER(80,POWER(COS(PI()*MOD(Calculator!$B$35/Calculator!$F$18,1)),2))-$C46)^2+(1500*ABS(SIN(2*PI()*MOD(Calculator!$B$35/Calculator!$F$18,1)))*IF(MOD(Calculator!$B$35/Calculator!$F$18,1)&lt;0.5,-1,1))^2)/((50*POWER(80,POWER(COS(PI()*MOD(Calculator!$B$35/Calculator!$F$18,1)),2))+$C46)^2+(1500*ABS(SIN(2*PI()*MOD(Calculator!$B$35/Calculator!$F$18,1)))*IF(MOD(Calculator!$B$35/Calculator!$F$18,1)&lt;0.5,-1,1))^2))),2))</f>
        <v>—</v>
      </c>
      <c r="EN46" s="300" t="str">
        <f aca="false">IF(OR(Calculator!$E$19&lt;&gt;"YES",Calculator!$B$35&lt;Calculator!$G$19),"—",ROUND((1+SQRT(((50*POWER(80,POWER(COS(PI()*MOD(Calculator!$B$35/Calculator!$F$19,1)),2))-$C46)^2+(1500*ABS(SIN(2*PI()*MOD(Calculator!$B$35/Calculator!$F$19,1)))*IF(MOD(Calculator!$B$35/Calculator!$F$19,1)&lt;0.5,-1,1))^2)/((50*POWER(80,POWER(COS(PI()*MOD(Calculator!$B$35/Calculator!$F$19,1)),2))+$C46)^2+(1500*ABS(SIN(2*PI()*MOD(Calculator!$B$35/Calculator!$F$19,1)))*IF(MOD(Calculator!$B$35/Calculator!$F$19,1)&lt;0.5,-1,1))^2)))/(1-SQRT(((50*POWER(80,POWER(COS(PI()*MOD(Calculator!$B$35/Calculator!$F$19,1)),2))-$C46)^2+(1500*ABS(SIN(2*PI()*MOD(Calculator!$B$35/Calculator!$F$19,1)))*IF(MOD(Calculator!$B$35/Calculator!$F$19,1)&lt;0.5,-1,1))^2)/((50*POWER(80,POWER(COS(PI()*MOD(Calculator!$B$35/Calculator!$F$19,1)),2))+$C46)^2+(1500*ABS(SIN(2*PI()*MOD(Calculator!$B$35/Calculator!$F$19,1)))*IF(MOD(Calculator!$B$35/Calculator!$F$19,1)&lt;0.5,-1,1))^2))),2))</f>
        <v>—</v>
      </c>
      <c r="EO46" s="300" t="str">
        <f aca="false">IF(OR(Calculator!$E$20&lt;&gt;"YES",Calculator!$B$35&lt;Calculator!$G$20),"—",ROUND((1+SQRT(((50*POWER(80,POWER(COS(PI()*MOD(Calculator!$B$35/Calculator!$F$20,1)),2))-$C46)^2+(1500*ABS(SIN(2*PI()*MOD(Calculator!$B$35/Calculator!$F$20,1)))*IF(MOD(Calculator!$B$35/Calculator!$F$20,1)&lt;0.5,-1,1))^2)/((50*POWER(80,POWER(COS(PI()*MOD(Calculator!$B$35/Calculator!$F$20,1)),2))+$C46)^2+(1500*ABS(SIN(2*PI()*MOD(Calculator!$B$35/Calculator!$F$20,1)))*IF(MOD(Calculator!$B$35/Calculator!$F$20,1)&lt;0.5,-1,1))^2)))/(1-SQRT(((50*POWER(80,POWER(COS(PI()*MOD(Calculator!$B$35/Calculator!$F$20,1)),2))-$C46)^2+(1500*ABS(SIN(2*PI()*MOD(Calculator!$B$35/Calculator!$F$20,1)))*IF(MOD(Calculator!$B$35/Calculator!$F$20,1)&lt;0.5,-1,1))^2)/((50*POWER(80,POWER(COS(PI()*MOD(Calculator!$B$35/Calculator!$F$20,1)),2))+$C46)^2+(1500*ABS(SIN(2*PI()*MOD(Calculator!$B$35/Calculator!$F$20,1)))*IF(MOD(Calculator!$B$35/Calculator!$F$20,1)&lt;0.5,-1,1))^2))),2))</f>
        <v>—</v>
      </c>
      <c r="EP46" s="300" t="str">
        <f aca="false">IF(OR(Calculator!$E$21&lt;&gt;"YES",Calculator!$B$35&lt;Calculator!$G$21),"—",ROUND((1+SQRT(((50*POWER(80,POWER(COS(PI()*MOD(Calculator!$B$35/Calculator!$F$21,1)),2))-$C46)^2+(1500*ABS(SIN(2*PI()*MOD(Calculator!$B$35/Calculator!$F$21,1)))*IF(MOD(Calculator!$B$35/Calculator!$F$21,1)&lt;0.5,-1,1))^2)/((50*POWER(80,POWER(COS(PI()*MOD(Calculator!$B$35/Calculator!$F$21,1)),2))+$C46)^2+(1500*ABS(SIN(2*PI()*MOD(Calculator!$B$35/Calculator!$F$21,1)))*IF(MOD(Calculator!$B$35/Calculator!$F$21,1)&lt;0.5,-1,1))^2)))/(1-SQRT(((50*POWER(80,POWER(COS(PI()*MOD(Calculator!$B$35/Calculator!$F$21,1)),2))-$C46)^2+(1500*ABS(SIN(2*PI()*MOD(Calculator!$B$35/Calculator!$F$21,1)))*IF(MOD(Calculator!$B$35/Calculator!$F$21,1)&lt;0.5,-1,1))^2)/((50*POWER(80,POWER(COS(PI()*MOD(Calculator!$B$35/Calculator!$F$21,1)),2))+$C46)^2+(1500*ABS(SIN(2*PI()*MOD(Calculator!$B$35/Calculator!$F$21,1)))*IF(MOD(Calculator!$B$35/Calculator!$F$21,1)&lt;0.5,-1,1))^2))),2))</f>
        <v>—</v>
      </c>
      <c r="EQ46" s="300" t="str">
        <f aca="false">IF(OR(Calculator!$E$22&lt;&gt;"YES",Calculator!$B$35&lt;Calculator!$G$22),"—",ROUND((1+SQRT(((50*POWER(80,POWER(COS(PI()*MOD(Calculator!$B$35/Calculator!$F$22,1)),2))-$C46)^2+(1500*ABS(SIN(2*PI()*MOD(Calculator!$B$35/Calculator!$F$22,1)))*IF(MOD(Calculator!$B$35/Calculator!$F$22,1)&lt;0.5,-1,1))^2)/((50*POWER(80,POWER(COS(PI()*MOD(Calculator!$B$35/Calculator!$F$22,1)),2))+$C46)^2+(1500*ABS(SIN(2*PI()*MOD(Calculator!$B$35/Calculator!$F$22,1)))*IF(MOD(Calculator!$B$35/Calculator!$F$22,1)&lt;0.5,-1,1))^2)))/(1-SQRT(((50*POWER(80,POWER(COS(PI()*MOD(Calculator!$B$35/Calculator!$F$22,1)),2))-$C46)^2+(1500*ABS(SIN(2*PI()*MOD(Calculator!$B$35/Calculator!$F$22,1)))*IF(MOD(Calculator!$B$35/Calculator!$F$22,1)&lt;0.5,-1,1))^2)/((50*POWER(80,POWER(COS(PI()*MOD(Calculator!$B$35/Calculator!$F$22,1)),2))+$C46)^2+(1500*ABS(SIN(2*PI()*MOD(Calculator!$B$35/Calculator!$F$22,1)))*IF(MOD(Calculator!$B$35/Calculator!$F$22,1)&lt;0.5,-1,1))^2))),2))</f>
        <v>—</v>
      </c>
      <c r="ER46" s="295" t="n">
        <f aca="false">IFERROR(ROUND((IF(ISNUMBER(EG46),EG46,0)+IF(ISNUMBER(EH46),EH46,0)+IF(ISNUMBER(EI46),EI46,0)+IF(ISNUMBER(EJ46),EJ46,0)+IF(ISNUMBER(EK46),EK46,0)+IF(ISNUMBER(EL46),EL46,0)+IF(ISNUMBER(EM46),EM46,0)+IF(ISNUMBER(EN46),EN46,0)+IF(ISNUMBER(EO46),EO46,0)+IF(ISNUMBER(EP46),EP46,0)+IF(ISNUMBER(EQ46),EQ46,0))/(IF(ISNUMBER(EG46),1,0)+IF(ISNUMBER(EH46),1,0)+IF(ISNUMBER(EI46),1,0)+IF(ISNUMBER(EJ46),1,0)+IF(ISNUMBER(EK46),1,0)+IF(ISNUMBER(EL46),1,0)+IF(ISNUMBER(EM46),1,0)+IF(ISNUMBER(EN46),1,0)+IF(ISNUMBER(EO46),1,0)+IF(ISNUMBER(EP46),1,0)+IF(ISNUMBER(EQ46),1,0)),4),"")</f>
        <v>14.1</v>
      </c>
      <c r="ES46" s="300" t="str">
        <f aca="false">IF(OR(Calculator!$E$12&lt;&gt;"YES",Calculator!$B$36&lt;Calculator!$G$12),"—",ROUND((1+SQRT(((50*POWER(80,POWER(COS(PI()*MOD(Calculator!$B$36/Calculator!$F$12,1)),2))-$C46)^2+(1500*ABS(SIN(2*PI()*MOD(Calculator!$B$36/Calculator!$F$12,1)))*IF(MOD(Calculator!$B$36/Calculator!$F$12,1)&lt;0.5,-1,1))^2)/((50*POWER(80,POWER(COS(PI()*MOD(Calculator!$B$36/Calculator!$F$12,1)),2))+$C46)^2+(1500*ABS(SIN(2*PI()*MOD(Calculator!$B$36/Calculator!$F$12,1)))*IF(MOD(Calculator!$B$36/Calculator!$F$12,1)&lt;0.5,-1,1))^2)))/(1-SQRT(((50*POWER(80,POWER(COS(PI()*MOD(Calculator!$B$36/Calculator!$F$12,1)),2))-$C46)^2+(1500*ABS(SIN(2*PI()*MOD(Calculator!$B$36/Calculator!$F$12,1)))*IF(MOD(Calculator!$B$36/Calculator!$F$12,1)&lt;0.5,-1,1))^2)/((50*POWER(80,POWER(COS(PI()*MOD(Calculator!$B$36/Calculator!$F$12,1)),2))+$C46)^2+(1500*ABS(SIN(2*PI()*MOD(Calculator!$B$36/Calculator!$F$12,1)))*IF(MOD(Calculator!$B$36/Calculator!$F$12,1)&lt;0.5,-1,1))^2))),2))</f>
        <v>—</v>
      </c>
      <c r="ET46" s="300" t="str">
        <f aca="false">IF(OR(Calculator!$E$13&lt;&gt;"YES",Calculator!$B$36&lt;Calculator!$G$13),"—",ROUND((1+SQRT(((50*POWER(80,POWER(COS(PI()*MOD(Calculator!$B$36/Calculator!$F$13,1)),2))-$C46)^2+(1500*ABS(SIN(2*PI()*MOD(Calculator!$B$36/Calculator!$F$13,1)))*IF(MOD(Calculator!$B$36/Calculator!$F$13,1)&lt;0.5,-1,1))^2)/((50*POWER(80,POWER(COS(PI()*MOD(Calculator!$B$36/Calculator!$F$13,1)),2))+$C46)^2+(1500*ABS(SIN(2*PI()*MOD(Calculator!$B$36/Calculator!$F$13,1)))*IF(MOD(Calculator!$B$36/Calculator!$F$13,1)&lt;0.5,-1,1))^2)))/(1-SQRT(((50*POWER(80,POWER(COS(PI()*MOD(Calculator!$B$36/Calculator!$F$13,1)),2))-$C46)^2+(1500*ABS(SIN(2*PI()*MOD(Calculator!$B$36/Calculator!$F$13,1)))*IF(MOD(Calculator!$B$36/Calculator!$F$13,1)&lt;0.5,-1,1))^2)/((50*POWER(80,POWER(COS(PI()*MOD(Calculator!$B$36/Calculator!$F$13,1)),2))+$C46)^2+(1500*ABS(SIN(2*PI()*MOD(Calculator!$B$36/Calculator!$F$13,1)))*IF(MOD(Calculator!$B$36/Calculator!$F$13,1)&lt;0.5,-1,1))^2))),2))</f>
        <v>—</v>
      </c>
      <c r="EU46" s="300" t="str">
        <f aca="false">IF(OR(Calculator!$E$14&lt;&gt;"YES",Calculator!$B$36&lt;Calculator!$G$14),"—",ROUND((1+SQRT(((50*POWER(80,POWER(COS(PI()*MOD(Calculator!$B$36/Calculator!$F$14,1)),2))-$C46)^2+(1500*ABS(SIN(2*PI()*MOD(Calculator!$B$36/Calculator!$F$14,1)))*IF(MOD(Calculator!$B$36/Calculator!$F$14,1)&lt;0.5,-1,1))^2)/((50*POWER(80,POWER(COS(PI()*MOD(Calculator!$B$36/Calculator!$F$14,1)),2))+$C46)^2+(1500*ABS(SIN(2*PI()*MOD(Calculator!$B$36/Calculator!$F$14,1)))*IF(MOD(Calculator!$B$36/Calculator!$F$14,1)&lt;0.5,-1,1))^2)))/(1-SQRT(((50*POWER(80,POWER(COS(PI()*MOD(Calculator!$B$36/Calculator!$F$14,1)),2))-$C46)^2+(1500*ABS(SIN(2*PI()*MOD(Calculator!$B$36/Calculator!$F$14,1)))*IF(MOD(Calculator!$B$36/Calculator!$F$14,1)&lt;0.5,-1,1))^2)/((50*POWER(80,POWER(COS(PI()*MOD(Calculator!$B$36/Calculator!$F$14,1)),2))+$C46)^2+(1500*ABS(SIN(2*PI()*MOD(Calculator!$B$36/Calculator!$F$14,1)))*IF(MOD(Calculator!$B$36/Calculator!$F$14,1)&lt;0.5,-1,1))^2))),2))</f>
        <v>—</v>
      </c>
      <c r="EV46" s="300" t="n">
        <f aca="false">IF(OR(Calculator!$E$15&lt;&gt;"YES",Calculator!$B$36&lt;Calculator!$G$15),"—",ROUND((1+SQRT(((50*POWER(80,POWER(COS(PI()*MOD(Calculator!$B$36/Calculator!$F$15,1)),2))-$C46)^2+(1500*ABS(SIN(2*PI()*MOD(Calculator!$B$36/Calculator!$F$15,1)))*IF(MOD(Calculator!$B$36/Calculator!$F$15,1)&lt;0.5,-1,1))^2)/((50*POWER(80,POWER(COS(PI()*MOD(Calculator!$B$36/Calculator!$F$15,1)),2))+$C46)^2+(1500*ABS(SIN(2*PI()*MOD(Calculator!$B$36/Calculator!$F$15,1)))*IF(MOD(Calculator!$B$36/Calculator!$F$15,1)&lt;0.5,-1,1))^2)))/(1-SQRT(((50*POWER(80,POWER(COS(PI()*MOD(Calculator!$B$36/Calculator!$F$15,1)),2))-$C46)^2+(1500*ABS(SIN(2*PI()*MOD(Calculator!$B$36/Calculator!$F$15,1)))*IF(MOD(Calculator!$B$36/Calculator!$F$15,1)&lt;0.5,-1,1))^2)/((50*POWER(80,POWER(COS(PI()*MOD(Calculator!$B$36/Calculator!$F$15,1)),2))+$C46)^2+(1500*ABS(SIN(2*PI()*MOD(Calculator!$B$36/Calculator!$F$15,1)))*IF(MOD(Calculator!$B$36/Calculator!$F$15,1)&lt;0.5,-1,1))^2))),2))</f>
        <v>21.51</v>
      </c>
      <c r="EW46" s="300" t="str">
        <f aca="false">IF(OR(Calculator!$E$16&lt;&gt;"YES",Calculator!$B$36&lt;Calculator!$G$16),"—",ROUND((1+SQRT(((50*POWER(80,POWER(COS(PI()*MOD(Calculator!$B$36/Calculator!$F$16,1)),2))-$C46)^2+(1500*ABS(SIN(2*PI()*MOD(Calculator!$B$36/Calculator!$F$16,1)))*IF(MOD(Calculator!$B$36/Calculator!$F$16,1)&lt;0.5,-1,1))^2)/((50*POWER(80,POWER(COS(PI()*MOD(Calculator!$B$36/Calculator!$F$16,1)),2))+$C46)^2+(1500*ABS(SIN(2*PI()*MOD(Calculator!$B$36/Calculator!$F$16,1)))*IF(MOD(Calculator!$B$36/Calculator!$F$16,1)&lt;0.5,-1,1))^2)))/(1-SQRT(((50*POWER(80,POWER(COS(PI()*MOD(Calculator!$B$36/Calculator!$F$16,1)),2))-$C46)^2+(1500*ABS(SIN(2*PI()*MOD(Calculator!$B$36/Calculator!$F$16,1)))*IF(MOD(Calculator!$B$36/Calculator!$F$16,1)&lt;0.5,-1,1))^2)/((50*POWER(80,POWER(COS(PI()*MOD(Calculator!$B$36/Calculator!$F$16,1)),2))+$C46)^2+(1500*ABS(SIN(2*PI()*MOD(Calculator!$B$36/Calculator!$F$16,1)))*IF(MOD(Calculator!$B$36/Calculator!$F$16,1)&lt;0.5,-1,1))^2))),2))</f>
        <v>—</v>
      </c>
      <c r="EX46" s="300" t="n">
        <f aca="false">IF(OR(Calculator!$E$17&lt;&gt;"YES",Calculator!$B$36&lt;Calculator!$G$17),"—",ROUND((1+SQRT(((50*POWER(80,POWER(COS(PI()*MOD(Calculator!$B$36/Calculator!$F$17,1)),2))-$C46)^2+(1500*ABS(SIN(2*PI()*MOD(Calculator!$B$36/Calculator!$F$17,1)))*IF(MOD(Calculator!$B$36/Calculator!$F$17,1)&lt;0.5,-1,1))^2)/((50*POWER(80,POWER(COS(PI()*MOD(Calculator!$B$36/Calculator!$F$17,1)),2))+$C46)^2+(1500*ABS(SIN(2*PI()*MOD(Calculator!$B$36/Calculator!$F$17,1)))*IF(MOD(Calculator!$B$36/Calculator!$F$17,1)&lt;0.5,-1,1))^2)))/(1-SQRT(((50*POWER(80,POWER(COS(PI()*MOD(Calculator!$B$36/Calculator!$F$17,1)),2))-$C46)^2+(1500*ABS(SIN(2*PI()*MOD(Calculator!$B$36/Calculator!$F$17,1)))*IF(MOD(Calculator!$B$36/Calculator!$F$17,1)&lt;0.5,-1,1))^2)/((50*POWER(80,POWER(COS(PI()*MOD(Calculator!$B$36/Calculator!$F$17,1)),2))+$C46)^2+(1500*ABS(SIN(2*PI()*MOD(Calculator!$B$36/Calculator!$F$17,1)))*IF(MOD(Calculator!$B$36/Calculator!$F$17,1)&lt;0.5,-1,1))^2))),2))</f>
        <v>24.2</v>
      </c>
      <c r="EY46" s="300" t="str">
        <f aca="false">IF(OR(Calculator!$E$18&lt;&gt;"YES",Calculator!$B$36&lt;Calculator!$G$18),"—",ROUND((1+SQRT(((50*POWER(80,POWER(COS(PI()*MOD(Calculator!$B$36/Calculator!$F$18,1)),2))-$C46)^2+(1500*ABS(SIN(2*PI()*MOD(Calculator!$B$36/Calculator!$F$18,1)))*IF(MOD(Calculator!$B$36/Calculator!$F$18,1)&lt;0.5,-1,1))^2)/((50*POWER(80,POWER(COS(PI()*MOD(Calculator!$B$36/Calculator!$F$18,1)),2))+$C46)^2+(1500*ABS(SIN(2*PI()*MOD(Calculator!$B$36/Calculator!$F$18,1)))*IF(MOD(Calculator!$B$36/Calculator!$F$18,1)&lt;0.5,-1,1))^2)))/(1-SQRT(((50*POWER(80,POWER(COS(PI()*MOD(Calculator!$B$36/Calculator!$F$18,1)),2))-$C46)^2+(1500*ABS(SIN(2*PI()*MOD(Calculator!$B$36/Calculator!$F$18,1)))*IF(MOD(Calculator!$B$36/Calculator!$F$18,1)&lt;0.5,-1,1))^2)/((50*POWER(80,POWER(COS(PI()*MOD(Calculator!$B$36/Calculator!$F$18,1)),2))+$C46)^2+(1500*ABS(SIN(2*PI()*MOD(Calculator!$B$36/Calculator!$F$18,1)))*IF(MOD(Calculator!$B$36/Calculator!$F$18,1)&lt;0.5,-1,1))^2))),2))</f>
        <v>—</v>
      </c>
      <c r="EZ46" s="300" t="str">
        <f aca="false">IF(OR(Calculator!$E$19&lt;&gt;"YES",Calculator!$B$36&lt;Calculator!$G$19),"—",ROUND((1+SQRT(((50*POWER(80,POWER(COS(PI()*MOD(Calculator!$B$36/Calculator!$F$19,1)),2))-$C46)^2+(1500*ABS(SIN(2*PI()*MOD(Calculator!$B$36/Calculator!$F$19,1)))*IF(MOD(Calculator!$B$36/Calculator!$F$19,1)&lt;0.5,-1,1))^2)/((50*POWER(80,POWER(COS(PI()*MOD(Calculator!$B$36/Calculator!$F$19,1)),2))+$C46)^2+(1500*ABS(SIN(2*PI()*MOD(Calculator!$B$36/Calculator!$F$19,1)))*IF(MOD(Calculator!$B$36/Calculator!$F$19,1)&lt;0.5,-1,1))^2)))/(1-SQRT(((50*POWER(80,POWER(COS(PI()*MOD(Calculator!$B$36/Calculator!$F$19,1)),2))-$C46)^2+(1500*ABS(SIN(2*PI()*MOD(Calculator!$B$36/Calculator!$F$19,1)))*IF(MOD(Calculator!$B$36/Calculator!$F$19,1)&lt;0.5,-1,1))^2)/((50*POWER(80,POWER(COS(PI()*MOD(Calculator!$B$36/Calculator!$F$19,1)),2))+$C46)^2+(1500*ABS(SIN(2*PI()*MOD(Calculator!$B$36/Calculator!$F$19,1)))*IF(MOD(Calculator!$B$36/Calculator!$F$19,1)&lt;0.5,-1,1))^2))),2))</f>
        <v>—</v>
      </c>
      <c r="FA46" s="300" t="str">
        <f aca="false">IF(OR(Calculator!$E$20&lt;&gt;"YES",Calculator!$B$36&lt;Calculator!$G$20),"—",ROUND((1+SQRT(((50*POWER(80,POWER(COS(PI()*MOD(Calculator!$B$36/Calculator!$F$20,1)),2))-$C46)^2+(1500*ABS(SIN(2*PI()*MOD(Calculator!$B$36/Calculator!$F$20,1)))*IF(MOD(Calculator!$B$36/Calculator!$F$20,1)&lt;0.5,-1,1))^2)/((50*POWER(80,POWER(COS(PI()*MOD(Calculator!$B$36/Calculator!$F$20,1)),2))+$C46)^2+(1500*ABS(SIN(2*PI()*MOD(Calculator!$B$36/Calculator!$F$20,1)))*IF(MOD(Calculator!$B$36/Calculator!$F$20,1)&lt;0.5,-1,1))^2)))/(1-SQRT(((50*POWER(80,POWER(COS(PI()*MOD(Calculator!$B$36/Calculator!$F$20,1)),2))-$C46)^2+(1500*ABS(SIN(2*PI()*MOD(Calculator!$B$36/Calculator!$F$20,1)))*IF(MOD(Calculator!$B$36/Calculator!$F$20,1)&lt;0.5,-1,1))^2)/((50*POWER(80,POWER(COS(PI()*MOD(Calculator!$B$36/Calculator!$F$20,1)),2))+$C46)^2+(1500*ABS(SIN(2*PI()*MOD(Calculator!$B$36/Calculator!$F$20,1)))*IF(MOD(Calculator!$B$36/Calculator!$F$20,1)&lt;0.5,-1,1))^2))),2))</f>
        <v>—</v>
      </c>
      <c r="FB46" s="300" t="str">
        <f aca="false">IF(OR(Calculator!$E$21&lt;&gt;"YES",Calculator!$B$36&lt;Calculator!$G$21),"—",ROUND((1+SQRT(((50*POWER(80,POWER(COS(PI()*MOD(Calculator!$B$36/Calculator!$F$21,1)),2))-$C46)^2+(1500*ABS(SIN(2*PI()*MOD(Calculator!$B$36/Calculator!$F$21,1)))*IF(MOD(Calculator!$B$36/Calculator!$F$21,1)&lt;0.5,-1,1))^2)/((50*POWER(80,POWER(COS(PI()*MOD(Calculator!$B$36/Calculator!$F$21,1)),2))+$C46)^2+(1500*ABS(SIN(2*PI()*MOD(Calculator!$B$36/Calculator!$F$21,1)))*IF(MOD(Calculator!$B$36/Calculator!$F$21,1)&lt;0.5,-1,1))^2)))/(1-SQRT(((50*POWER(80,POWER(COS(PI()*MOD(Calculator!$B$36/Calculator!$F$21,1)),2))-$C46)^2+(1500*ABS(SIN(2*PI()*MOD(Calculator!$B$36/Calculator!$F$21,1)))*IF(MOD(Calculator!$B$36/Calculator!$F$21,1)&lt;0.5,-1,1))^2)/((50*POWER(80,POWER(COS(PI()*MOD(Calculator!$B$36/Calculator!$F$21,1)),2))+$C46)^2+(1500*ABS(SIN(2*PI()*MOD(Calculator!$B$36/Calculator!$F$21,1)))*IF(MOD(Calculator!$B$36/Calculator!$F$21,1)&lt;0.5,-1,1))^2))),2))</f>
        <v>—</v>
      </c>
      <c r="FC46" s="300" t="str">
        <f aca="false">IF(OR(Calculator!$E$22&lt;&gt;"YES",Calculator!$B$36&lt;Calculator!$G$22),"—",ROUND((1+SQRT(((50*POWER(80,POWER(COS(PI()*MOD(Calculator!$B$36/Calculator!$F$22,1)),2))-$C46)^2+(1500*ABS(SIN(2*PI()*MOD(Calculator!$B$36/Calculator!$F$22,1)))*IF(MOD(Calculator!$B$36/Calculator!$F$22,1)&lt;0.5,-1,1))^2)/((50*POWER(80,POWER(COS(PI()*MOD(Calculator!$B$36/Calculator!$F$22,1)),2))+$C46)^2+(1500*ABS(SIN(2*PI()*MOD(Calculator!$B$36/Calculator!$F$22,1)))*IF(MOD(Calculator!$B$36/Calculator!$F$22,1)&lt;0.5,-1,1))^2)))/(1-SQRT(((50*POWER(80,POWER(COS(PI()*MOD(Calculator!$B$36/Calculator!$F$22,1)),2))-$C46)^2+(1500*ABS(SIN(2*PI()*MOD(Calculator!$B$36/Calculator!$F$22,1)))*IF(MOD(Calculator!$B$36/Calculator!$F$22,1)&lt;0.5,-1,1))^2)/((50*POWER(80,POWER(COS(PI()*MOD(Calculator!$B$36/Calculator!$F$22,1)),2))+$C46)^2+(1500*ABS(SIN(2*PI()*MOD(Calculator!$B$36/Calculator!$F$22,1)))*IF(MOD(Calculator!$B$36/Calculator!$F$22,1)&lt;0.5,-1,1))^2))),2))</f>
        <v>—</v>
      </c>
      <c r="FD46" s="295" t="n">
        <f aca="false">IFERROR(ROUND((IF(ISNUMBER(ES46),ES46,0)+IF(ISNUMBER(ET46),ET46,0)+IF(ISNUMBER(EU46),EU46,0)+IF(ISNUMBER(EV46),EV46,0)+IF(ISNUMBER(EW46),EW46,0)+IF(ISNUMBER(EX46),EX46,0)+IF(ISNUMBER(EY46),EY46,0)+IF(ISNUMBER(EZ46),EZ46,0)+IF(ISNUMBER(FA46),FA46,0)+IF(ISNUMBER(FB46),FB46,0)+IF(ISNUMBER(FC46),FC46,0))/(IF(ISNUMBER(ES46),1,0)+IF(ISNUMBER(ET46),1,0)+IF(ISNUMBER(EU46),1,0)+IF(ISNUMBER(EV46),1,0)+IF(ISNUMBER(EW46),1,0)+IF(ISNUMBER(EX46),1,0)+IF(ISNUMBER(EY46),1,0)+IF(ISNUMBER(EZ46),1,0)+IF(ISNUMBER(FA46),1,0)+IF(ISNUMBER(FB46),1,0)+IF(ISNUMBER(FC46),1,0)),4),"")</f>
        <v>22.855</v>
      </c>
      <c r="FE46" s="300" t="str">
        <f aca="false">IF(OR(Calculator!$E$12&lt;&gt;"YES",Calculator!$B$37&lt;Calculator!$G$12),"—",ROUND((1+SQRT(((50*POWER(80,POWER(COS(PI()*MOD(Calculator!$B$37/Calculator!$F$12,1)),2))-$C46)^2+(1500*ABS(SIN(2*PI()*MOD(Calculator!$B$37/Calculator!$F$12,1)))*IF(MOD(Calculator!$B$37/Calculator!$F$12,1)&lt;0.5,-1,1))^2)/((50*POWER(80,POWER(COS(PI()*MOD(Calculator!$B$37/Calculator!$F$12,1)),2))+$C46)^2+(1500*ABS(SIN(2*PI()*MOD(Calculator!$B$37/Calculator!$F$12,1)))*IF(MOD(Calculator!$B$37/Calculator!$F$12,1)&lt;0.5,-1,1))^2)))/(1-SQRT(((50*POWER(80,POWER(COS(PI()*MOD(Calculator!$B$37/Calculator!$F$12,1)),2))-$C46)^2+(1500*ABS(SIN(2*PI()*MOD(Calculator!$B$37/Calculator!$F$12,1)))*IF(MOD(Calculator!$B$37/Calculator!$F$12,1)&lt;0.5,-1,1))^2)/((50*POWER(80,POWER(COS(PI()*MOD(Calculator!$B$37/Calculator!$F$12,1)),2))+$C46)^2+(1500*ABS(SIN(2*PI()*MOD(Calculator!$B$37/Calculator!$F$12,1)))*IF(MOD(Calculator!$B$37/Calculator!$F$12,1)&lt;0.5,-1,1))^2))),2))</f>
        <v>—</v>
      </c>
      <c r="FF46" s="300" t="str">
        <f aca="false">IF(OR(Calculator!$E$13&lt;&gt;"YES",Calculator!$B$37&lt;Calculator!$G$13),"—",ROUND((1+SQRT(((50*POWER(80,POWER(COS(PI()*MOD(Calculator!$B$37/Calculator!$F$13,1)),2))-$C46)^2+(1500*ABS(SIN(2*PI()*MOD(Calculator!$B$37/Calculator!$F$13,1)))*IF(MOD(Calculator!$B$37/Calculator!$F$13,1)&lt;0.5,-1,1))^2)/((50*POWER(80,POWER(COS(PI()*MOD(Calculator!$B$37/Calculator!$F$13,1)),2))+$C46)^2+(1500*ABS(SIN(2*PI()*MOD(Calculator!$B$37/Calculator!$F$13,1)))*IF(MOD(Calculator!$B$37/Calculator!$F$13,1)&lt;0.5,-1,1))^2)))/(1-SQRT(((50*POWER(80,POWER(COS(PI()*MOD(Calculator!$B$37/Calculator!$F$13,1)),2))-$C46)^2+(1500*ABS(SIN(2*PI()*MOD(Calculator!$B$37/Calculator!$F$13,1)))*IF(MOD(Calculator!$B$37/Calculator!$F$13,1)&lt;0.5,-1,1))^2)/((50*POWER(80,POWER(COS(PI()*MOD(Calculator!$B$37/Calculator!$F$13,1)),2))+$C46)^2+(1500*ABS(SIN(2*PI()*MOD(Calculator!$B$37/Calculator!$F$13,1)))*IF(MOD(Calculator!$B$37/Calculator!$F$13,1)&lt;0.5,-1,1))^2))),2))</f>
        <v>—</v>
      </c>
      <c r="FG46" s="300" t="str">
        <f aca="false">IF(OR(Calculator!$E$14&lt;&gt;"YES",Calculator!$B$37&lt;Calculator!$G$14),"—",ROUND((1+SQRT(((50*POWER(80,POWER(COS(PI()*MOD(Calculator!$B$37/Calculator!$F$14,1)),2))-$C46)^2+(1500*ABS(SIN(2*PI()*MOD(Calculator!$B$37/Calculator!$F$14,1)))*IF(MOD(Calculator!$B$37/Calculator!$F$14,1)&lt;0.5,-1,1))^2)/((50*POWER(80,POWER(COS(PI()*MOD(Calculator!$B$37/Calculator!$F$14,1)),2))+$C46)^2+(1500*ABS(SIN(2*PI()*MOD(Calculator!$B$37/Calculator!$F$14,1)))*IF(MOD(Calculator!$B$37/Calculator!$F$14,1)&lt;0.5,-1,1))^2)))/(1-SQRT(((50*POWER(80,POWER(COS(PI()*MOD(Calculator!$B$37/Calculator!$F$14,1)),2))-$C46)^2+(1500*ABS(SIN(2*PI()*MOD(Calculator!$B$37/Calculator!$F$14,1)))*IF(MOD(Calculator!$B$37/Calculator!$F$14,1)&lt;0.5,-1,1))^2)/((50*POWER(80,POWER(COS(PI()*MOD(Calculator!$B$37/Calculator!$F$14,1)),2))+$C46)^2+(1500*ABS(SIN(2*PI()*MOD(Calculator!$B$37/Calculator!$F$14,1)))*IF(MOD(Calculator!$B$37/Calculator!$F$14,1)&lt;0.5,-1,1))^2))),2))</f>
        <v>—</v>
      </c>
      <c r="FH46" s="300" t="n">
        <f aca="false">IF(OR(Calculator!$E$15&lt;&gt;"YES",Calculator!$B$37&lt;Calculator!$G$15),"—",ROUND((1+SQRT(((50*POWER(80,POWER(COS(PI()*MOD(Calculator!$B$37/Calculator!$F$15,1)),2))-$C46)^2+(1500*ABS(SIN(2*PI()*MOD(Calculator!$B$37/Calculator!$F$15,1)))*IF(MOD(Calculator!$B$37/Calculator!$F$15,1)&lt;0.5,-1,1))^2)/((50*POWER(80,POWER(COS(PI()*MOD(Calculator!$B$37/Calculator!$F$15,1)),2))+$C46)^2+(1500*ABS(SIN(2*PI()*MOD(Calculator!$B$37/Calculator!$F$15,1)))*IF(MOD(Calculator!$B$37/Calculator!$F$15,1)&lt;0.5,-1,1))^2)))/(1-SQRT(((50*POWER(80,POWER(COS(PI()*MOD(Calculator!$B$37/Calculator!$F$15,1)),2))-$C46)^2+(1500*ABS(SIN(2*PI()*MOD(Calculator!$B$37/Calculator!$F$15,1)))*IF(MOD(Calculator!$B$37/Calculator!$F$15,1)&lt;0.5,-1,1))^2)/((50*POWER(80,POWER(COS(PI()*MOD(Calculator!$B$37/Calculator!$F$15,1)),2))+$C46)^2+(1500*ABS(SIN(2*PI()*MOD(Calculator!$B$37/Calculator!$F$15,1)))*IF(MOD(Calculator!$B$37/Calculator!$F$15,1)&lt;0.5,-1,1))^2))),2))</f>
        <v>4.51</v>
      </c>
      <c r="FI46" s="300" t="str">
        <f aca="false">IF(OR(Calculator!$E$16&lt;&gt;"YES",Calculator!$B$37&lt;Calculator!$G$16),"—",ROUND((1+SQRT(((50*POWER(80,POWER(COS(PI()*MOD(Calculator!$B$37/Calculator!$F$16,1)),2))-$C46)^2+(1500*ABS(SIN(2*PI()*MOD(Calculator!$B$37/Calculator!$F$16,1)))*IF(MOD(Calculator!$B$37/Calculator!$F$16,1)&lt;0.5,-1,1))^2)/((50*POWER(80,POWER(COS(PI()*MOD(Calculator!$B$37/Calculator!$F$16,1)),2))+$C46)^2+(1500*ABS(SIN(2*PI()*MOD(Calculator!$B$37/Calculator!$F$16,1)))*IF(MOD(Calculator!$B$37/Calculator!$F$16,1)&lt;0.5,-1,1))^2)))/(1-SQRT(((50*POWER(80,POWER(COS(PI()*MOD(Calculator!$B$37/Calculator!$F$16,1)),2))-$C46)^2+(1500*ABS(SIN(2*PI()*MOD(Calculator!$B$37/Calculator!$F$16,1)))*IF(MOD(Calculator!$B$37/Calculator!$F$16,1)&lt;0.5,-1,1))^2)/((50*POWER(80,POWER(COS(PI()*MOD(Calculator!$B$37/Calculator!$F$16,1)),2))+$C46)^2+(1500*ABS(SIN(2*PI()*MOD(Calculator!$B$37/Calculator!$F$16,1)))*IF(MOD(Calculator!$B$37/Calculator!$F$16,1)&lt;0.5,-1,1))^2))),2))</f>
        <v>—</v>
      </c>
      <c r="FJ46" s="300" t="n">
        <f aca="false">IF(OR(Calculator!$E$17&lt;&gt;"YES",Calculator!$B$37&lt;Calculator!$G$17),"—",ROUND((1+SQRT(((50*POWER(80,POWER(COS(PI()*MOD(Calculator!$B$37/Calculator!$F$17,1)),2))-$C46)^2+(1500*ABS(SIN(2*PI()*MOD(Calculator!$B$37/Calculator!$F$17,1)))*IF(MOD(Calculator!$B$37/Calculator!$F$17,1)&lt;0.5,-1,1))^2)/((50*POWER(80,POWER(COS(PI()*MOD(Calculator!$B$37/Calculator!$F$17,1)),2))+$C46)^2+(1500*ABS(SIN(2*PI()*MOD(Calculator!$B$37/Calculator!$F$17,1)))*IF(MOD(Calculator!$B$37/Calculator!$F$17,1)&lt;0.5,-1,1))^2)))/(1-SQRT(((50*POWER(80,POWER(COS(PI()*MOD(Calculator!$B$37/Calculator!$F$17,1)),2))-$C46)^2+(1500*ABS(SIN(2*PI()*MOD(Calculator!$B$37/Calculator!$F$17,1)))*IF(MOD(Calculator!$B$37/Calculator!$F$17,1)&lt;0.5,-1,1))^2)/((50*POWER(80,POWER(COS(PI()*MOD(Calculator!$B$37/Calculator!$F$17,1)),2))+$C46)^2+(1500*ABS(SIN(2*PI()*MOD(Calculator!$B$37/Calculator!$F$17,1)))*IF(MOD(Calculator!$B$37/Calculator!$F$17,1)&lt;0.5,-1,1))^2))),2))</f>
        <v>19.17</v>
      </c>
      <c r="FK46" s="300" t="str">
        <f aca="false">IF(OR(Calculator!$E$18&lt;&gt;"YES",Calculator!$B$37&lt;Calculator!$G$18),"—",ROUND((1+SQRT(((50*POWER(80,POWER(COS(PI()*MOD(Calculator!$B$37/Calculator!$F$18,1)),2))-$C46)^2+(1500*ABS(SIN(2*PI()*MOD(Calculator!$B$37/Calculator!$F$18,1)))*IF(MOD(Calculator!$B$37/Calculator!$F$18,1)&lt;0.5,-1,1))^2)/((50*POWER(80,POWER(COS(PI()*MOD(Calculator!$B$37/Calculator!$F$18,1)),2))+$C46)^2+(1500*ABS(SIN(2*PI()*MOD(Calculator!$B$37/Calculator!$F$18,1)))*IF(MOD(Calculator!$B$37/Calculator!$F$18,1)&lt;0.5,-1,1))^2)))/(1-SQRT(((50*POWER(80,POWER(COS(PI()*MOD(Calculator!$B$37/Calculator!$F$18,1)),2))-$C46)^2+(1500*ABS(SIN(2*PI()*MOD(Calculator!$B$37/Calculator!$F$18,1)))*IF(MOD(Calculator!$B$37/Calculator!$F$18,1)&lt;0.5,-1,1))^2)/((50*POWER(80,POWER(COS(PI()*MOD(Calculator!$B$37/Calculator!$F$18,1)),2))+$C46)^2+(1500*ABS(SIN(2*PI()*MOD(Calculator!$B$37/Calculator!$F$18,1)))*IF(MOD(Calculator!$B$37/Calculator!$F$18,1)&lt;0.5,-1,1))^2))),2))</f>
        <v>—</v>
      </c>
      <c r="FL46" s="300" t="str">
        <f aca="false">IF(OR(Calculator!$E$19&lt;&gt;"YES",Calculator!$B$37&lt;Calculator!$G$19),"—",ROUND((1+SQRT(((50*POWER(80,POWER(COS(PI()*MOD(Calculator!$B$37/Calculator!$F$19,1)),2))-$C46)^2+(1500*ABS(SIN(2*PI()*MOD(Calculator!$B$37/Calculator!$F$19,1)))*IF(MOD(Calculator!$B$37/Calculator!$F$19,1)&lt;0.5,-1,1))^2)/((50*POWER(80,POWER(COS(PI()*MOD(Calculator!$B$37/Calculator!$F$19,1)),2))+$C46)^2+(1500*ABS(SIN(2*PI()*MOD(Calculator!$B$37/Calculator!$F$19,1)))*IF(MOD(Calculator!$B$37/Calculator!$F$19,1)&lt;0.5,-1,1))^2)))/(1-SQRT(((50*POWER(80,POWER(COS(PI()*MOD(Calculator!$B$37/Calculator!$F$19,1)),2))-$C46)^2+(1500*ABS(SIN(2*PI()*MOD(Calculator!$B$37/Calculator!$F$19,1)))*IF(MOD(Calculator!$B$37/Calculator!$F$19,1)&lt;0.5,-1,1))^2)/((50*POWER(80,POWER(COS(PI()*MOD(Calculator!$B$37/Calculator!$F$19,1)),2))+$C46)^2+(1500*ABS(SIN(2*PI()*MOD(Calculator!$B$37/Calculator!$F$19,1)))*IF(MOD(Calculator!$B$37/Calculator!$F$19,1)&lt;0.5,-1,1))^2))),2))</f>
        <v>—</v>
      </c>
      <c r="FM46" s="300" t="str">
        <f aca="false">IF(OR(Calculator!$E$20&lt;&gt;"YES",Calculator!$B$37&lt;Calculator!$G$20),"—",ROUND((1+SQRT(((50*POWER(80,POWER(COS(PI()*MOD(Calculator!$B$37/Calculator!$F$20,1)),2))-$C46)^2+(1500*ABS(SIN(2*PI()*MOD(Calculator!$B$37/Calculator!$F$20,1)))*IF(MOD(Calculator!$B$37/Calculator!$F$20,1)&lt;0.5,-1,1))^2)/((50*POWER(80,POWER(COS(PI()*MOD(Calculator!$B$37/Calculator!$F$20,1)),2))+$C46)^2+(1500*ABS(SIN(2*PI()*MOD(Calculator!$B$37/Calculator!$F$20,1)))*IF(MOD(Calculator!$B$37/Calculator!$F$20,1)&lt;0.5,-1,1))^2)))/(1-SQRT(((50*POWER(80,POWER(COS(PI()*MOD(Calculator!$B$37/Calculator!$F$20,1)),2))-$C46)^2+(1500*ABS(SIN(2*PI()*MOD(Calculator!$B$37/Calculator!$F$20,1)))*IF(MOD(Calculator!$B$37/Calculator!$F$20,1)&lt;0.5,-1,1))^2)/((50*POWER(80,POWER(COS(PI()*MOD(Calculator!$B$37/Calculator!$F$20,1)),2))+$C46)^2+(1500*ABS(SIN(2*PI()*MOD(Calculator!$B$37/Calculator!$F$20,1)))*IF(MOD(Calculator!$B$37/Calculator!$F$20,1)&lt;0.5,-1,1))^2))),2))</f>
        <v>—</v>
      </c>
      <c r="FN46" s="300" t="str">
        <f aca="false">IF(OR(Calculator!$E$21&lt;&gt;"YES",Calculator!$B$37&lt;Calculator!$G$21),"—",ROUND((1+SQRT(((50*POWER(80,POWER(COS(PI()*MOD(Calculator!$B$37/Calculator!$F$21,1)),2))-$C46)^2+(1500*ABS(SIN(2*PI()*MOD(Calculator!$B$37/Calculator!$F$21,1)))*IF(MOD(Calculator!$B$37/Calculator!$F$21,1)&lt;0.5,-1,1))^2)/((50*POWER(80,POWER(COS(PI()*MOD(Calculator!$B$37/Calculator!$F$21,1)),2))+$C46)^2+(1500*ABS(SIN(2*PI()*MOD(Calculator!$B$37/Calculator!$F$21,1)))*IF(MOD(Calculator!$B$37/Calculator!$F$21,1)&lt;0.5,-1,1))^2)))/(1-SQRT(((50*POWER(80,POWER(COS(PI()*MOD(Calculator!$B$37/Calculator!$F$21,1)),2))-$C46)^2+(1500*ABS(SIN(2*PI()*MOD(Calculator!$B$37/Calculator!$F$21,1)))*IF(MOD(Calculator!$B$37/Calculator!$F$21,1)&lt;0.5,-1,1))^2)/((50*POWER(80,POWER(COS(PI()*MOD(Calculator!$B$37/Calculator!$F$21,1)),2))+$C46)^2+(1500*ABS(SIN(2*PI()*MOD(Calculator!$B$37/Calculator!$F$21,1)))*IF(MOD(Calculator!$B$37/Calculator!$F$21,1)&lt;0.5,-1,1))^2))),2))</f>
        <v>—</v>
      </c>
      <c r="FO46" s="300" t="str">
        <f aca="false">IF(OR(Calculator!$E$22&lt;&gt;"YES",Calculator!$B$37&lt;Calculator!$G$22),"—",ROUND((1+SQRT(((50*POWER(80,POWER(COS(PI()*MOD(Calculator!$B$37/Calculator!$F$22,1)),2))-$C46)^2+(1500*ABS(SIN(2*PI()*MOD(Calculator!$B$37/Calculator!$F$22,1)))*IF(MOD(Calculator!$B$37/Calculator!$F$22,1)&lt;0.5,-1,1))^2)/((50*POWER(80,POWER(COS(PI()*MOD(Calculator!$B$37/Calculator!$F$22,1)),2))+$C46)^2+(1500*ABS(SIN(2*PI()*MOD(Calculator!$B$37/Calculator!$F$22,1)))*IF(MOD(Calculator!$B$37/Calculator!$F$22,1)&lt;0.5,-1,1))^2)))/(1-SQRT(((50*POWER(80,POWER(COS(PI()*MOD(Calculator!$B$37/Calculator!$F$22,1)),2))-$C46)^2+(1500*ABS(SIN(2*PI()*MOD(Calculator!$B$37/Calculator!$F$22,1)))*IF(MOD(Calculator!$B$37/Calculator!$F$22,1)&lt;0.5,-1,1))^2)/((50*POWER(80,POWER(COS(PI()*MOD(Calculator!$B$37/Calculator!$F$22,1)),2))+$C46)^2+(1500*ABS(SIN(2*PI()*MOD(Calculator!$B$37/Calculator!$F$22,1)))*IF(MOD(Calculator!$B$37/Calculator!$F$22,1)&lt;0.5,-1,1))^2))),2))</f>
        <v>—</v>
      </c>
      <c r="FP46" s="295" t="n">
        <f aca="false">IFERROR(ROUND((IF(ISNUMBER(FE46),FE46,0)+IF(ISNUMBER(FF46),FF46,0)+IF(ISNUMBER(FG46),FG46,0)+IF(ISNUMBER(FH46),FH46,0)+IF(ISNUMBER(FI46),FI46,0)+IF(ISNUMBER(FJ46),FJ46,0)+IF(ISNUMBER(FK46),FK46,0)+IF(ISNUMBER(FL46),FL46,0)+IF(ISNUMBER(FM46),FM46,0)+IF(ISNUMBER(FN46),FN46,0)+IF(ISNUMBER(FO46),FO46,0))/(IF(ISNUMBER(FE46),1,0)+IF(ISNUMBER(FF46),1,0)+IF(ISNUMBER(FG46),1,0)+IF(ISNUMBER(FH46),1,0)+IF(ISNUMBER(FI46),1,0)+IF(ISNUMBER(FJ46),1,0)+IF(ISNUMBER(FK46),1,0)+IF(ISNUMBER(FL46),1,0)+IF(ISNUMBER(FM46),1,0)+IF(ISNUMBER(FN46),1,0)+IF(ISNUMBER(FO46),1,0)),4),"")</f>
        <v>11.84</v>
      </c>
      <c r="FQ46" s="300" t="str">
        <f aca="false">IF(OR(Calculator!$E$12&lt;&gt;"YES",Calculator!$B$38&lt;Calculator!$G$12),"—",ROUND((1+SQRT(((50*POWER(80,POWER(COS(PI()*MOD(Calculator!$B$38/Calculator!$F$12,1)),2))-$C46)^2+(1500*ABS(SIN(2*PI()*MOD(Calculator!$B$38/Calculator!$F$12,1)))*IF(MOD(Calculator!$B$38/Calculator!$F$12,1)&lt;0.5,-1,1))^2)/((50*POWER(80,POWER(COS(PI()*MOD(Calculator!$B$38/Calculator!$F$12,1)),2))+$C46)^2+(1500*ABS(SIN(2*PI()*MOD(Calculator!$B$38/Calculator!$F$12,1)))*IF(MOD(Calculator!$B$38/Calculator!$F$12,1)&lt;0.5,-1,1))^2)))/(1-SQRT(((50*POWER(80,POWER(COS(PI()*MOD(Calculator!$B$38/Calculator!$F$12,1)),2))-$C46)^2+(1500*ABS(SIN(2*PI()*MOD(Calculator!$B$38/Calculator!$F$12,1)))*IF(MOD(Calculator!$B$38/Calculator!$F$12,1)&lt;0.5,-1,1))^2)/((50*POWER(80,POWER(COS(PI()*MOD(Calculator!$B$38/Calculator!$F$12,1)),2))+$C46)^2+(1500*ABS(SIN(2*PI()*MOD(Calculator!$B$38/Calculator!$F$12,1)))*IF(MOD(Calculator!$B$38/Calculator!$F$12,1)&lt;0.5,-1,1))^2))),2))</f>
        <v>—</v>
      </c>
      <c r="FR46" s="300" t="str">
        <f aca="false">IF(OR(Calculator!$E$13&lt;&gt;"YES",Calculator!$B$38&lt;Calculator!$G$13),"—",ROUND((1+SQRT(((50*POWER(80,POWER(COS(PI()*MOD(Calculator!$B$38/Calculator!$F$13,1)),2))-$C46)^2+(1500*ABS(SIN(2*PI()*MOD(Calculator!$B$38/Calculator!$F$13,1)))*IF(MOD(Calculator!$B$38/Calculator!$F$13,1)&lt;0.5,-1,1))^2)/((50*POWER(80,POWER(COS(PI()*MOD(Calculator!$B$38/Calculator!$F$13,1)),2))+$C46)^2+(1500*ABS(SIN(2*PI()*MOD(Calculator!$B$38/Calculator!$F$13,1)))*IF(MOD(Calculator!$B$38/Calculator!$F$13,1)&lt;0.5,-1,1))^2)))/(1-SQRT(((50*POWER(80,POWER(COS(PI()*MOD(Calculator!$B$38/Calculator!$F$13,1)),2))-$C46)^2+(1500*ABS(SIN(2*PI()*MOD(Calculator!$B$38/Calculator!$F$13,1)))*IF(MOD(Calculator!$B$38/Calculator!$F$13,1)&lt;0.5,-1,1))^2)/((50*POWER(80,POWER(COS(PI()*MOD(Calculator!$B$38/Calculator!$F$13,1)),2))+$C46)^2+(1500*ABS(SIN(2*PI()*MOD(Calculator!$B$38/Calculator!$F$13,1)))*IF(MOD(Calculator!$B$38/Calculator!$F$13,1)&lt;0.5,-1,1))^2))),2))</f>
        <v>—</v>
      </c>
      <c r="FS46" s="300" t="str">
        <f aca="false">IF(OR(Calculator!$E$14&lt;&gt;"YES",Calculator!$B$38&lt;Calculator!$G$14),"—",ROUND((1+SQRT(((50*POWER(80,POWER(COS(PI()*MOD(Calculator!$B$38/Calculator!$F$14,1)),2))-$C46)^2+(1500*ABS(SIN(2*PI()*MOD(Calculator!$B$38/Calculator!$F$14,1)))*IF(MOD(Calculator!$B$38/Calculator!$F$14,1)&lt;0.5,-1,1))^2)/((50*POWER(80,POWER(COS(PI()*MOD(Calculator!$B$38/Calculator!$F$14,1)),2))+$C46)^2+(1500*ABS(SIN(2*PI()*MOD(Calculator!$B$38/Calculator!$F$14,1)))*IF(MOD(Calculator!$B$38/Calculator!$F$14,1)&lt;0.5,-1,1))^2)))/(1-SQRT(((50*POWER(80,POWER(COS(PI()*MOD(Calculator!$B$38/Calculator!$F$14,1)),2))-$C46)^2+(1500*ABS(SIN(2*PI()*MOD(Calculator!$B$38/Calculator!$F$14,1)))*IF(MOD(Calculator!$B$38/Calculator!$F$14,1)&lt;0.5,-1,1))^2)/((50*POWER(80,POWER(COS(PI()*MOD(Calculator!$B$38/Calculator!$F$14,1)),2))+$C46)^2+(1500*ABS(SIN(2*PI()*MOD(Calculator!$B$38/Calculator!$F$14,1)))*IF(MOD(Calculator!$B$38/Calculator!$F$14,1)&lt;0.5,-1,1))^2))),2))</f>
        <v>—</v>
      </c>
      <c r="FT46" s="300" t="n">
        <f aca="false">IF(OR(Calculator!$E$15&lt;&gt;"YES",Calculator!$B$38&lt;Calculator!$G$15),"—",ROUND((1+SQRT(((50*POWER(80,POWER(COS(PI()*MOD(Calculator!$B$38/Calculator!$F$15,1)),2))-$C46)^2+(1500*ABS(SIN(2*PI()*MOD(Calculator!$B$38/Calculator!$F$15,1)))*IF(MOD(Calculator!$B$38/Calculator!$F$15,1)&lt;0.5,-1,1))^2)/((50*POWER(80,POWER(COS(PI()*MOD(Calculator!$B$38/Calculator!$F$15,1)),2))+$C46)^2+(1500*ABS(SIN(2*PI()*MOD(Calculator!$B$38/Calculator!$F$15,1)))*IF(MOD(Calculator!$B$38/Calculator!$F$15,1)&lt;0.5,-1,1))^2)))/(1-SQRT(((50*POWER(80,POWER(COS(PI()*MOD(Calculator!$B$38/Calculator!$F$15,1)),2))-$C46)^2+(1500*ABS(SIN(2*PI()*MOD(Calculator!$B$38/Calculator!$F$15,1)))*IF(MOD(Calculator!$B$38/Calculator!$F$15,1)&lt;0.5,-1,1))^2)/((50*POWER(80,POWER(COS(PI()*MOD(Calculator!$B$38/Calculator!$F$15,1)),2))+$C46)^2+(1500*ABS(SIN(2*PI()*MOD(Calculator!$B$38/Calculator!$F$15,1)))*IF(MOD(Calculator!$B$38/Calculator!$F$15,1)&lt;0.5,-1,1))^2))),2))</f>
        <v>4.41</v>
      </c>
      <c r="FU46" s="300" t="str">
        <f aca="false">IF(OR(Calculator!$E$16&lt;&gt;"YES",Calculator!$B$38&lt;Calculator!$G$16),"—",ROUND((1+SQRT(((50*POWER(80,POWER(COS(PI()*MOD(Calculator!$B$38/Calculator!$F$16,1)),2))-$C46)^2+(1500*ABS(SIN(2*PI()*MOD(Calculator!$B$38/Calculator!$F$16,1)))*IF(MOD(Calculator!$B$38/Calculator!$F$16,1)&lt;0.5,-1,1))^2)/((50*POWER(80,POWER(COS(PI()*MOD(Calculator!$B$38/Calculator!$F$16,1)),2))+$C46)^2+(1500*ABS(SIN(2*PI()*MOD(Calculator!$B$38/Calculator!$F$16,1)))*IF(MOD(Calculator!$B$38/Calculator!$F$16,1)&lt;0.5,-1,1))^2)))/(1-SQRT(((50*POWER(80,POWER(COS(PI()*MOD(Calculator!$B$38/Calculator!$F$16,1)),2))-$C46)^2+(1500*ABS(SIN(2*PI()*MOD(Calculator!$B$38/Calculator!$F$16,1)))*IF(MOD(Calculator!$B$38/Calculator!$F$16,1)&lt;0.5,-1,1))^2)/((50*POWER(80,POWER(COS(PI()*MOD(Calculator!$B$38/Calculator!$F$16,1)),2))+$C46)^2+(1500*ABS(SIN(2*PI()*MOD(Calculator!$B$38/Calculator!$F$16,1)))*IF(MOD(Calculator!$B$38/Calculator!$F$16,1)&lt;0.5,-1,1))^2))),2))</f>
        <v>—</v>
      </c>
      <c r="FV46" s="300" t="n">
        <f aca="false">IF(OR(Calculator!$E$17&lt;&gt;"YES",Calculator!$B$38&lt;Calculator!$G$17),"—",ROUND((1+SQRT(((50*POWER(80,POWER(COS(PI()*MOD(Calculator!$B$38/Calculator!$F$17,1)),2))-$C46)^2+(1500*ABS(SIN(2*PI()*MOD(Calculator!$B$38/Calculator!$F$17,1)))*IF(MOD(Calculator!$B$38/Calculator!$F$17,1)&lt;0.5,-1,1))^2)/((50*POWER(80,POWER(COS(PI()*MOD(Calculator!$B$38/Calculator!$F$17,1)),2))+$C46)^2+(1500*ABS(SIN(2*PI()*MOD(Calculator!$B$38/Calculator!$F$17,1)))*IF(MOD(Calculator!$B$38/Calculator!$F$17,1)&lt;0.5,-1,1))^2)))/(1-SQRT(((50*POWER(80,POWER(COS(PI()*MOD(Calculator!$B$38/Calculator!$F$17,1)),2))-$C46)^2+(1500*ABS(SIN(2*PI()*MOD(Calculator!$B$38/Calculator!$F$17,1)))*IF(MOD(Calculator!$B$38/Calculator!$F$17,1)&lt;0.5,-1,1))^2)/((50*POWER(80,POWER(COS(PI()*MOD(Calculator!$B$38/Calculator!$F$17,1)),2))+$C46)^2+(1500*ABS(SIN(2*PI()*MOD(Calculator!$B$38/Calculator!$F$17,1)))*IF(MOD(Calculator!$B$38/Calculator!$F$17,1)&lt;0.5,-1,1))^2))),2))</f>
        <v>22.41</v>
      </c>
      <c r="FW46" s="300" t="str">
        <f aca="false">IF(OR(Calculator!$E$18&lt;&gt;"YES",Calculator!$B$38&lt;Calculator!$G$18),"—",ROUND((1+SQRT(((50*POWER(80,POWER(COS(PI()*MOD(Calculator!$B$38/Calculator!$F$18,1)),2))-$C46)^2+(1500*ABS(SIN(2*PI()*MOD(Calculator!$B$38/Calculator!$F$18,1)))*IF(MOD(Calculator!$B$38/Calculator!$F$18,1)&lt;0.5,-1,1))^2)/((50*POWER(80,POWER(COS(PI()*MOD(Calculator!$B$38/Calculator!$F$18,1)),2))+$C46)^2+(1500*ABS(SIN(2*PI()*MOD(Calculator!$B$38/Calculator!$F$18,1)))*IF(MOD(Calculator!$B$38/Calculator!$F$18,1)&lt;0.5,-1,1))^2)))/(1-SQRT(((50*POWER(80,POWER(COS(PI()*MOD(Calculator!$B$38/Calculator!$F$18,1)),2))-$C46)^2+(1500*ABS(SIN(2*PI()*MOD(Calculator!$B$38/Calculator!$F$18,1)))*IF(MOD(Calculator!$B$38/Calculator!$F$18,1)&lt;0.5,-1,1))^2)/((50*POWER(80,POWER(COS(PI()*MOD(Calculator!$B$38/Calculator!$F$18,1)),2))+$C46)^2+(1500*ABS(SIN(2*PI()*MOD(Calculator!$B$38/Calculator!$F$18,1)))*IF(MOD(Calculator!$B$38/Calculator!$F$18,1)&lt;0.5,-1,1))^2))),2))</f>
        <v>—</v>
      </c>
      <c r="FX46" s="300" t="str">
        <f aca="false">IF(OR(Calculator!$E$19&lt;&gt;"YES",Calculator!$B$38&lt;Calculator!$G$19),"—",ROUND((1+SQRT(((50*POWER(80,POWER(COS(PI()*MOD(Calculator!$B$38/Calculator!$F$19,1)),2))-$C46)^2+(1500*ABS(SIN(2*PI()*MOD(Calculator!$B$38/Calculator!$F$19,1)))*IF(MOD(Calculator!$B$38/Calculator!$F$19,1)&lt;0.5,-1,1))^2)/((50*POWER(80,POWER(COS(PI()*MOD(Calculator!$B$38/Calculator!$F$19,1)),2))+$C46)^2+(1500*ABS(SIN(2*PI()*MOD(Calculator!$B$38/Calculator!$F$19,1)))*IF(MOD(Calculator!$B$38/Calculator!$F$19,1)&lt;0.5,-1,1))^2)))/(1-SQRT(((50*POWER(80,POWER(COS(PI()*MOD(Calculator!$B$38/Calculator!$F$19,1)),2))-$C46)^2+(1500*ABS(SIN(2*PI()*MOD(Calculator!$B$38/Calculator!$F$19,1)))*IF(MOD(Calculator!$B$38/Calculator!$F$19,1)&lt;0.5,-1,1))^2)/((50*POWER(80,POWER(COS(PI()*MOD(Calculator!$B$38/Calculator!$F$19,1)),2))+$C46)^2+(1500*ABS(SIN(2*PI()*MOD(Calculator!$B$38/Calculator!$F$19,1)))*IF(MOD(Calculator!$B$38/Calculator!$F$19,1)&lt;0.5,-1,1))^2))),2))</f>
        <v>—</v>
      </c>
      <c r="FY46" s="300" t="str">
        <f aca="false">IF(OR(Calculator!$E$20&lt;&gt;"YES",Calculator!$B$38&lt;Calculator!$G$20),"—",ROUND((1+SQRT(((50*POWER(80,POWER(COS(PI()*MOD(Calculator!$B$38/Calculator!$F$20,1)),2))-$C46)^2+(1500*ABS(SIN(2*PI()*MOD(Calculator!$B$38/Calculator!$F$20,1)))*IF(MOD(Calculator!$B$38/Calculator!$F$20,1)&lt;0.5,-1,1))^2)/((50*POWER(80,POWER(COS(PI()*MOD(Calculator!$B$38/Calculator!$F$20,1)),2))+$C46)^2+(1500*ABS(SIN(2*PI()*MOD(Calculator!$B$38/Calculator!$F$20,1)))*IF(MOD(Calculator!$B$38/Calculator!$F$20,1)&lt;0.5,-1,1))^2)))/(1-SQRT(((50*POWER(80,POWER(COS(PI()*MOD(Calculator!$B$38/Calculator!$F$20,1)),2))-$C46)^2+(1500*ABS(SIN(2*PI()*MOD(Calculator!$B$38/Calculator!$F$20,1)))*IF(MOD(Calculator!$B$38/Calculator!$F$20,1)&lt;0.5,-1,1))^2)/((50*POWER(80,POWER(COS(PI()*MOD(Calculator!$B$38/Calculator!$F$20,1)),2))+$C46)^2+(1500*ABS(SIN(2*PI()*MOD(Calculator!$B$38/Calculator!$F$20,1)))*IF(MOD(Calculator!$B$38/Calculator!$F$20,1)&lt;0.5,-1,1))^2))),2))</f>
        <v>—</v>
      </c>
      <c r="FZ46" s="300" t="str">
        <f aca="false">IF(OR(Calculator!$E$21&lt;&gt;"YES",Calculator!$B$38&lt;Calculator!$G$21),"—",ROUND((1+SQRT(((50*POWER(80,POWER(COS(PI()*MOD(Calculator!$B$38/Calculator!$F$21,1)),2))-$C46)^2+(1500*ABS(SIN(2*PI()*MOD(Calculator!$B$38/Calculator!$F$21,1)))*IF(MOD(Calculator!$B$38/Calculator!$F$21,1)&lt;0.5,-1,1))^2)/((50*POWER(80,POWER(COS(PI()*MOD(Calculator!$B$38/Calculator!$F$21,1)),2))+$C46)^2+(1500*ABS(SIN(2*PI()*MOD(Calculator!$B$38/Calculator!$F$21,1)))*IF(MOD(Calculator!$B$38/Calculator!$F$21,1)&lt;0.5,-1,1))^2)))/(1-SQRT(((50*POWER(80,POWER(COS(PI()*MOD(Calculator!$B$38/Calculator!$F$21,1)),2))-$C46)^2+(1500*ABS(SIN(2*PI()*MOD(Calculator!$B$38/Calculator!$F$21,1)))*IF(MOD(Calculator!$B$38/Calculator!$F$21,1)&lt;0.5,-1,1))^2)/((50*POWER(80,POWER(COS(PI()*MOD(Calculator!$B$38/Calculator!$F$21,1)),2))+$C46)^2+(1500*ABS(SIN(2*PI()*MOD(Calculator!$B$38/Calculator!$F$21,1)))*IF(MOD(Calculator!$B$38/Calculator!$F$21,1)&lt;0.5,-1,1))^2))),2))</f>
        <v>—</v>
      </c>
      <c r="GA46" s="300" t="str">
        <f aca="false">IF(OR(Calculator!$E$22&lt;&gt;"YES",Calculator!$B$38&lt;Calculator!$G$22),"—",ROUND((1+SQRT(((50*POWER(80,POWER(COS(PI()*MOD(Calculator!$B$38/Calculator!$F$22,1)),2))-$C46)^2+(1500*ABS(SIN(2*PI()*MOD(Calculator!$B$38/Calculator!$F$22,1)))*IF(MOD(Calculator!$B$38/Calculator!$F$22,1)&lt;0.5,-1,1))^2)/((50*POWER(80,POWER(COS(PI()*MOD(Calculator!$B$38/Calculator!$F$22,1)),2))+$C46)^2+(1500*ABS(SIN(2*PI()*MOD(Calculator!$B$38/Calculator!$F$22,1)))*IF(MOD(Calculator!$B$38/Calculator!$F$22,1)&lt;0.5,-1,1))^2)))/(1-SQRT(((50*POWER(80,POWER(COS(PI()*MOD(Calculator!$B$38/Calculator!$F$22,1)),2))-$C46)^2+(1500*ABS(SIN(2*PI()*MOD(Calculator!$B$38/Calculator!$F$22,1)))*IF(MOD(Calculator!$B$38/Calculator!$F$22,1)&lt;0.5,-1,1))^2)/((50*POWER(80,POWER(COS(PI()*MOD(Calculator!$B$38/Calculator!$F$22,1)),2))+$C46)^2+(1500*ABS(SIN(2*PI()*MOD(Calculator!$B$38/Calculator!$F$22,1)))*IF(MOD(Calculator!$B$38/Calculator!$F$22,1)&lt;0.5,-1,1))^2))),2))</f>
        <v>—</v>
      </c>
      <c r="GB46" s="295" t="n">
        <f aca="false">IFERROR(ROUND((IF(ISNUMBER(FQ46),FQ46,0)+IF(ISNUMBER(FR46),FR46,0)+IF(ISNUMBER(FS46),FS46,0)+IF(ISNUMBER(FT46),FT46,0)+IF(ISNUMBER(FU46),FU46,0)+IF(ISNUMBER(FV46),FV46,0)+IF(ISNUMBER(FW46),FW46,0)+IF(ISNUMBER(FX46),FX46,0)+IF(ISNUMBER(FY46),FY46,0)+IF(ISNUMBER(FZ46),FZ46,0)+IF(ISNUMBER(GA46),GA46,0))/(IF(ISNUMBER(FQ46),1,0)+IF(ISNUMBER(FR46),1,0)+IF(ISNUMBER(FS46),1,0)+IF(ISNUMBER(FT46),1,0)+IF(ISNUMBER(FU46),1,0)+IF(ISNUMBER(FV46),1,0)+IF(ISNUMBER(FW46),1,0)+IF(ISNUMBER(FX46),1,0)+IF(ISNUMBER(FY46),1,0)+IF(ISNUMBER(FZ46),1,0)+IF(ISNUMBER(GA46),1,0)),4),"")</f>
        <v>13.41</v>
      </c>
      <c r="GD46" s="253" t="str">
        <f aca="false">IF(OR(Calculator!$E$12&lt;&gt;"YES",Calculator!$B$34&lt;Calculator!$G$12),"—",ROUND((1+SQRT(((50*POWER(80,POWER(COS(PI()*MOD(Calculator!$B$34/Calculator!$F$12,1)),2))+MIN(500,MAX(30,100*EXP(-0.3*'VSWR Calculator'!$C$24)*(1+3*ABS(MOD('VSWR Calculator'!$C$23/Calculator!$F$12/2,1)-0.5))))/'VSWR Calculator'!$C$25)-$C46)^2+(1500*ABS(SIN(2*PI()*MOD(Calculator!$B$34/Calculator!$F$12,1)))*IF(MOD(Calculator!$B$34/Calculator!$F$12,1)&lt;0.5,-1,1))^2)/SQRT(((50*POWER(80,POWER(COS(PI()*MOD(Calculator!$B$34/Calculator!$F$12,1)),2))+MIN(500,MAX(30,100*EXP(-0.3*'VSWR Calculator'!$C$24)*(1+3*ABS(MOD('VSWR Calculator'!$C$23/Calculator!$F$12/2,1)-0.5))))/'VSWR Calculator'!$C$25)+$C46)^2+(1500*ABS(SIN(2*PI()*MOD(Calculator!$B$34/Calculator!$F$12,1)))*IF(MOD(Calculator!$B$34/Calculator!$F$12,1)&lt;0.5,-1,1))^2))/(1-SQRT(((50*POWER(80,POWER(COS(PI()*MOD(Calculator!$B$34/Calculator!$F$12,1)),2))+MIN(500,MAX(30,100*EXP(-0.3*'VSWR Calculator'!$C$24)*(1+3*ABS(MOD('VSWR Calculator'!$C$23/Calculator!$F$12/2,1)-0.5))))/'VSWR Calculator'!$C$25)-$C46)^2+(1500*ABS(SIN(2*PI()*MOD(Calculator!$B$34/Calculator!$F$12,1)))*IF(MOD(Calculator!$B$34/Calculator!$F$12,1)&lt;0.5,-1,1))^2)/SQRT(((50*POWER(80,POWER(COS(PI()*MOD(Calculator!$B$34/Calculator!$F$12,1)),2))+MIN(500,MAX(30,100*EXP(-0.3*'VSWR Calculator'!$C$24)*(1+3*ABS(MOD('VSWR Calculator'!$C$23/Calculator!$F$12/2,1)-0.5))))/'VSWR Calculator'!$C$25)+$C46)^2+(1500*ABS(SIN(2*PI()*MOD(Calculator!$B$34/Calculator!$F$12,1)))*IF(MOD(Calculator!$B$34/Calculator!$F$12,1)&lt;0.5,-1,1))^2)),2))</f>
        <v>—</v>
      </c>
      <c r="GE46" s="253" t="str">
        <f aca="false">IF(OR(Calculator!$E$13&lt;&gt;"YES",Calculator!$B$34&lt;Calculator!$G$13),"—",ROUND((1+SQRT(((50*POWER(80,POWER(COS(PI()*MOD(Calculator!$B$34/Calculator!$F$13,1)),2))+MIN(500,MAX(30,100*EXP(-0.3*'VSWR Calculator'!$C$24)*(1+3*ABS(MOD('VSWR Calculator'!$C$23/Calculator!$F$13/2,1)-0.5))))/'VSWR Calculator'!$C$25)-$C46)^2+(1500*ABS(SIN(2*PI()*MOD(Calculator!$B$34/Calculator!$F$13,1)))*IF(MOD(Calculator!$B$34/Calculator!$F$13,1)&lt;0.5,-1,1))^2)/SQRT(((50*POWER(80,POWER(COS(PI()*MOD(Calculator!$B$34/Calculator!$F$13,1)),2))+MIN(500,MAX(30,100*EXP(-0.3*'VSWR Calculator'!$C$24)*(1+3*ABS(MOD('VSWR Calculator'!$C$23/Calculator!$F$13/2,1)-0.5))))/'VSWR Calculator'!$C$25)+$C46)^2+(1500*ABS(SIN(2*PI()*MOD(Calculator!$B$34/Calculator!$F$13,1)))*IF(MOD(Calculator!$B$34/Calculator!$F$13,1)&lt;0.5,-1,1))^2))/(1-SQRT(((50*POWER(80,POWER(COS(PI()*MOD(Calculator!$B$34/Calculator!$F$13,1)),2))+MIN(500,MAX(30,100*EXP(-0.3*'VSWR Calculator'!$C$24)*(1+3*ABS(MOD('VSWR Calculator'!$C$23/Calculator!$F$13/2,1)-0.5))))/'VSWR Calculator'!$C$25)-$C46)^2+(1500*ABS(SIN(2*PI()*MOD(Calculator!$B$34/Calculator!$F$13,1)))*IF(MOD(Calculator!$B$34/Calculator!$F$13,1)&lt;0.5,-1,1))^2)/SQRT(((50*POWER(80,POWER(COS(PI()*MOD(Calculator!$B$34/Calculator!$F$13,1)),2))+MIN(500,MAX(30,100*EXP(-0.3*'VSWR Calculator'!$C$24)*(1+3*ABS(MOD('VSWR Calculator'!$C$23/Calculator!$F$13/2,1)-0.5))))/'VSWR Calculator'!$C$25)+$C46)^2+(1500*ABS(SIN(2*PI()*MOD(Calculator!$B$34/Calculator!$F$13,1)))*IF(MOD(Calculator!$B$34/Calculator!$F$13,1)&lt;0.5,-1,1))^2)),2))</f>
        <v>—</v>
      </c>
      <c r="GF46" s="253" t="str">
        <f aca="false">IF(OR(Calculator!$E$14&lt;&gt;"YES",Calculator!$B$34&lt;Calculator!$G$14),"—",ROUND((1+SQRT(((50*POWER(80,POWER(COS(PI()*MOD(Calculator!$B$34/Calculator!$F$14,1)),2))+MIN(500,MAX(30,100*EXP(-0.3*'VSWR Calculator'!$C$24)*(1+3*ABS(MOD('VSWR Calculator'!$C$23/Calculator!$F$14/2,1)-0.5))))/'VSWR Calculator'!$C$25)-$C46)^2+(1500*ABS(SIN(2*PI()*MOD(Calculator!$B$34/Calculator!$F$14,1)))*IF(MOD(Calculator!$B$34/Calculator!$F$14,1)&lt;0.5,-1,1))^2)/SQRT(((50*POWER(80,POWER(COS(PI()*MOD(Calculator!$B$34/Calculator!$F$14,1)),2))+MIN(500,MAX(30,100*EXP(-0.3*'VSWR Calculator'!$C$24)*(1+3*ABS(MOD('VSWR Calculator'!$C$23/Calculator!$F$14/2,1)-0.5))))/'VSWR Calculator'!$C$25)+$C46)^2+(1500*ABS(SIN(2*PI()*MOD(Calculator!$B$34/Calculator!$F$14,1)))*IF(MOD(Calculator!$B$34/Calculator!$F$14,1)&lt;0.5,-1,1))^2))/(1-SQRT(((50*POWER(80,POWER(COS(PI()*MOD(Calculator!$B$34/Calculator!$F$14,1)),2))+MIN(500,MAX(30,100*EXP(-0.3*'VSWR Calculator'!$C$24)*(1+3*ABS(MOD('VSWR Calculator'!$C$23/Calculator!$F$14/2,1)-0.5))))/'VSWR Calculator'!$C$25)-$C46)^2+(1500*ABS(SIN(2*PI()*MOD(Calculator!$B$34/Calculator!$F$14,1)))*IF(MOD(Calculator!$B$34/Calculator!$F$14,1)&lt;0.5,-1,1))^2)/SQRT(((50*POWER(80,POWER(COS(PI()*MOD(Calculator!$B$34/Calculator!$F$14,1)),2))+MIN(500,MAX(30,100*EXP(-0.3*'VSWR Calculator'!$C$24)*(1+3*ABS(MOD('VSWR Calculator'!$C$23/Calculator!$F$14/2,1)-0.5))))/'VSWR Calculator'!$C$25)+$C46)^2+(1500*ABS(SIN(2*PI()*MOD(Calculator!$B$34/Calculator!$F$14,1)))*IF(MOD(Calculator!$B$34/Calculator!$F$14,1)&lt;0.5,-1,1))^2)),2))</f>
        <v>—</v>
      </c>
      <c r="GG46" s="253" t="n">
        <f aca="false">IF(OR(Calculator!$E$15&lt;&gt;"YES",Calculator!$B$34&lt;Calculator!$G$15),"—",ROUND((1+SQRT(((50*POWER(80,POWER(COS(PI()*MOD(Calculator!$B$34/Calculator!$F$15,1)),2))+MIN(500,MAX(30,100*EXP(-0.3*'VSWR Calculator'!$C$24)*(1+3*ABS(MOD('VSWR Calculator'!$C$23/Calculator!$F$15/2,1)-0.5))))/'VSWR Calculator'!$C$25)-$C46)^2+(1500*ABS(SIN(2*PI()*MOD(Calculator!$B$34/Calculator!$F$15,1)))*IF(MOD(Calculator!$B$34/Calculator!$F$15,1)&lt;0.5,-1,1))^2)/SQRT(((50*POWER(80,POWER(COS(PI()*MOD(Calculator!$B$34/Calculator!$F$15,1)),2))+MIN(500,MAX(30,100*EXP(-0.3*'VSWR Calculator'!$C$24)*(1+3*ABS(MOD('VSWR Calculator'!$C$23/Calculator!$F$15/2,1)-0.5))))/'VSWR Calculator'!$C$25)+$C46)^2+(1500*ABS(SIN(2*PI()*MOD(Calculator!$B$34/Calculator!$F$15,1)))*IF(MOD(Calculator!$B$34/Calculator!$F$15,1)&lt;0.5,-1,1))^2))/(1-SQRT(((50*POWER(80,POWER(COS(PI()*MOD(Calculator!$B$34/Calculator!$F$15,1)),2))+MIN(500,MAX(30,100*EXP(-0.3*'VSWR Calculator'!$C$24)*(1+3*ABS(MOD('VSWR Calculator'!$C$23/Calculator!$F$15/2,1)-0.5))))/'VSWR Calculator'!$C$25)-$C46)^2+(1500*ABS(SIN(2*PI()*MOD(Calculator!$B$34/Calculator!$F$15,1)))*IF(MOD(Calculator!$B$34/Calculator!$F$15,1)&lt;0.5,-1,1))^2)/SQRT(((50*POWER(80,POWER(COS(PI()*MOD(Calculator!$B$34/Calculator!$F$15,1)),2))+MIN(500,MAX(30,100*EXP(-0.3*'VSWR Calculator'!$C$24)*(1+3*ABS(MOD('VSWR Calculator'!$C$23/Calculator!$F$15/2,1)-0.5))))/'VSWR Calculator'!$C$25)+$C46)^2+(1500*ABS(SIN(2*PI()*MOD(Calculator!$B$34/Calculator!$F$15,1)))*IF(MOD(Calculator!$B$34/Calculator!$F$15,1)&lt;0.5,-1,1))^2)),2))</f>
        <v>18.82</v>
      </c>
      <c r="GH46" s="253" t="str">
        <f aca="false">IF(OR(Calculator!$E$16&lt;&gt;"YES",Calculator!$B$34&lt;Calculator!$G$16),"—",ROUND((1+SQRT(((50*POWER(80,POWER(COS(PI()*MOD(Calculator!$B$34/Calculator!$F$16,1)),2))+MIN(500,MAX(30,100*EXP(-0.3*'VSWR Calculator'!$C$24)*(1+3*ABS(MOD('VSWR Calculator'!$C$23/Calculator!$F$16/2,1)-0.5))))/'VSWR Calculator'!$C$25)-$C46)^2+(1500*ABS(SIN(2*PI()*MOD(Calculator!$B$34/Calculator!$F$16,1)))*IF(MOD(Calculator!$B$34/Calculator!$F$16,1)&lt;0.5,-1,1))^2)/SQRT(((50*POWER(80,POWER(COS(PI()*MOD(Calculator!$B$34/Calculator!$F$16,1)),2))+MIN(500,MAX(30,100*EXP(-0.3*'VSWR Calculator'!$C$24)*(1+3*ABS(MOD('VSWR Calculator'!$C$23/Calculator!$F$16/2,1)-0.5))))/'VSWR Calculator'!$C$25)+$C46)^2+(1500*ABS(SIN(2*PI()*MOD(Calculator!$B$34/Calculator!$F$16,1)))*IF(MOD(Calculator!$B$34/Calculator!$F$16,1)&lt;0.5,-1,1))^2))/(1-SQRT(((50*POWER(80,POWER(COS(PI()*MOD(Calculator!$B$34/Calculator!$F$16,1)),2))+MIN(500,MAX(30,100*EXP(-0.3*'VSWR Calculator'!$C$24)*(1+3*ABS(MOD('VSWR Calculator'!$C$23/Calculator!$F$16/2,1)-0.5))))/'VSWR Calculator'!$C$25)-$C46)^2+(1500*ABS(SIN(2*PI()*MOD(Calculator!$B$34/Calculator!$F$16,1)))*IF(MOD(Calculator!$B$34/Calculator!$F$16,1)&lt;0.5,-1,1))^2)/SQRT(((50*POWER(80,POWER(COS(PI()*MOD(Calculator!$B$34/Calculator!$F$16,1)),2))+MIN(500,MAX(30,100*EXP(-0.3*'VSWR Calculator'!$C$24)*(1+3*ABS(MOD('VSWR Calculator'!$C$23/Calculator!$F$16/2,1)-0.5))))/'VSWR Calculator'!$C$25)+$C46)^2+(1500*ABS(SIN(2*PI()*MOD(Calculator!$B$34/Calculator!$F$16,1)))*IF(MOD(Calculator!$B$34/Calculator!$F$16,1)&lt;0.5,-1,1))^2)),2))</f>
        <v>—</v>
      </c>
      <c r="GI46" s="253" t="n">
        <f aca="false">IF(OR(Calculator!$E$17&lt;&gt;"YES",Calculator!$B$34&lt;Calculator!$G$17),"—",ROUND((1+SQRT(((50*POWER(80,POWER(COS(PI()*MOD(Calculator!$B$34/Calculator!$F$17,1)),2))+MIN(500,MAX(30,100*EXP(-0.3*'VSWR Calculator'!$C$24)*(1+3*ABS(MOD('VSWR Calculator'!$C$23/Calculator!$F$17/2,1)-0.5))))/'VSWR Calculator'!$C$25)-$C46)^2+(1500*ABS(SIN(2*PI()*MOD(Calculator!$B$34/Calculator!$F$17,1)))*IF(MOD(Calculator!$B$34/Calculator!$F$17,1)&lt;0.5,-1,1))^2)/SQRT(((50*POWER(80,POWER(COS(PI()*MOD(Calculator!$B$34/Calculator!$F$17,1)),2))+MIN(500,MAX(30,100*EXP(-0.3*'VSWR Calculator'!$C$24)*(1+3*ABS(MOD('VSWR Calculator'!$C$23/Calculator!$F$17/2,1)-0.5))))/'VSWR Calculator'!$C$25)+$C46)^2+(1500*ABS(SIN(2*PI()*MOD(Calculator!$B$34/Calculator!$F$17,1)))*IF(MOD(Calculator!$B$34/Calculator!$F$17,1)&lt;0.5,-1,1))^2))/(1-SQRT(((50*POWER(80,POWER(COS(PI()*MOD(Calculator!$B$34/Calculator!$F$17,1)),2))+MIN(500,MAX(30,100*EXP(-0.3*'VSWR Calculator'!$C$24)*(1+3*ABS(MOD('VSWR Calculator'!$C$23/Calculator!$F$17/2,1)-0.5))))/'VSWR Calculator'!$C$25)-$C46)^2+(1500*ABS(SIN(2*PI()*MOD(Calculator!$B$34/Calculator!$F$17,1)))*IF(MOD(Calculator!$B$34/Calculator!$F$17,1)&lt;0.5,-1,1))^2)/SQRT(((50*POWER(80,POWER(COS(PI()*MOD(Calculator!$B$34/Calculator!$F$17,1)),2))+MIN(500,MAX(30,100*EXP(-0.3*'VSWR Calculator'!$C$24)*(1+3*ABS(MOD('VSWR Calculator'!$C$23/Calculator!$F$17/2,1)-0.5))))/'VSWR Calculator'!$C$25)+$C46)^2+(1500*ABS(SIN(2*PI()*MOD(Calculator!$B$34/Calculator!$F$17,1)))*IF(MOD(Calculator!$B$34/Calculator!$F$17,1)&lt;0.5,-1,1))^2)),2))</f>
        <v>16.26</v>
      </c>
      <c r="GJ46" s="253" t="str">
        <f aca="false">IF(OR(Calculator!$E$18&lt;&gt;"YES",Calculator!$B$34&lt;Calculator!$G$18),"—",ROUND((1+SQRT(((50*POWER(80,POWER(COS(PI()*MOD(Calculator!$B$34/Calculator!$F$18,1)),2))+MIN(500,MAX(30,100*EXP(-0.3*'VSWR Calculator'!$C$24)*(1+3*ABS(MOD('VSWR Calculator'!$C$23/Calculator!$F$18/2,1)-0.5))))/'VSWR Calculator'!$C$25)-$C46)^2+(1500*ABS(SIN(2*PI()*MOD(Calculator!$B$34/Calculator!$F$18,1)))*IF(MOD(Calculator!$B$34/Calculator!$F$18,1)&lt;0.5,-1,1))^2)/SQRT(((50*POWER(80,POWER(COS(PI()*MOD(Calculator!$B$34/Calculator!$F$18,1)),2))+MIN(500,MAX(30,100*EXP(-0.3*'VSWR Calculator'!$C$24)*(1+3*ABS(MOD('VSWR Calculator'!$C$23/Calculator!$F$18/2,1)-0.5))))/'VSWR Calculator'!$C$25)+$C46)^2+(1500*ABS(SIN(2*PI()*MOD(Calculator!$B$34/Calculator!$F$18,1)))*IF(MOD(Calculator!$B$34/Calculator!$F$18,1)&lt;0.5,-1,1))^2))/(1-SQRT(((50*POWER(80,POWER(COS(PI()*MOD(Calculator!$B$34/Calculator!$F$18,1)),2))+MIN(500,MAX(30,100*EXP(-0.3*'VSWR Calculator'!$C$24)*(1+3*ABS(MOD('VSWR Calculator'!$C$23/Calculator!$F$18/2,1)-0.5))))/'VSWR Calculator'!$C$25)-$C46)^2+(1500*ABS(SIN(2*PI()*MOD(Calculator!$B$34/Calculator!$F$18,1)))*IF(MOD(Calculator!$B$34/Calculator!$F$18,1)&lt;0.5,-1,1))^2)/SQRT(((50*POWER(80,POWER(COS(PI()*MOD(Calculator!$B$34/Calculator!$F$18,1)),2))+MIN(500,MAX(30,100*EXP(-0.3*'VSWR Calculator'!$C$24)*(1+3*ABS(MOD('VSWR Calculator'!$C$23/Calculator!$F$18/2,1)-0.5))))/'VSWR Calculator'!$C$25)+$C46)^2+(1500*ABS(SIN(2*PI()*MOD(Calculator!$B$34/Calculator!$F$18,1)))*IF(MOD(Calculator!$B$34/Calculator!$F$18,1)&lt;0.5,-1,1))^2)),2))</f>
        <v>—</v>
      </c>
      <c r="GK46" s="253" t="str">
        <f aca="false">IF(OR(Calculator!$E$19&lt;&gt;"YES",Calculator!$B$34&lt;Calculator!$G$19),"—",ROUND((1+SQRT(((50*POWER(80,POWER(COS(PI()*MOD(Calculator!$B$34/Calculator!$F$19,1)),2))+MIN(500,MAX(30,100*EXP(-0.3*'VSWR Calculator'!$C$24)*(1+3*ABS(MOD('VSWR Calculator'!$C$23/Calculator!$F$19/2,1)-0.5))))/'VSWR Calculator'!$C$25)-$C46)^2+(1500*ABS(SIN(2*PI()*MOD(Calculator!$B$34/Calculator!$F$19,1)))*IF(MOD(Calculator!$B$34/Calculator!$F$19,1)&lt;0.5,-1,1))^2)/SQRT(((50*POWER(80,POWER(COS(PI()*MOD(Calculator!$B$34/Calculator!$F$19,1)),2))+MIN(500,MAX(30,100*EXP(-0.3*'VSWR Calculator'!$C$24)*(1+3*ABS(MOD('VSWR Calculator'!$C$23/Calculator!$F$19/2,1)-0.5))))/'VSWR Calculator'!$C$25)+$C46)^2+(1500*ABS(SIN(2*PI()*MOD(Calculator!$B$34/Calculator!$F$19,1)))*IF(MOD(Calculator!$B$34/Calculator!$F$19,1)&lt;0.5,-1,1))^2))/(1-SQRT(((50*POWER(80,POWER(COS(PI()*MOD(Calculator!$B$34/Calculator!$F$19,1)),2))+MIN(500,MAX(30,100*EXP(-0.3*'VSWR Calculator'!$C$24)*(1+3*ABS(MOD('VSWR Calculator'!$C$23/Calculator!$F$19/2,1)-0.5))))/'VSWR Calculator'!$C$25)-$C46)^2+(1500*ABS(SIN(2*PI()*MOD(Calculator!$B$34/Calculator!$F$19,1)))*IF(MOD(Calculator!$B$34/Calculator!$F$19,1)&lt;0.5,-1,1))^2)/SQRT(((50*POWER(80,POWER(COS(PI()*MOD(Calculator!$B$34/Calculator!$F$19,1)),2))+MIN(500,MAX(30,100*EXP(-0.3*'VSWR Calculator'!$C$24)*(1+3*ABS(MOD('VSWR Calculator'!$C$23/Calculator!$F$19/2,1)-0.5))))/'VSWR Calculator'!$C$25)+$C46)^2+(1500*ABS(SIN(2*PI()*MOD(Calculator!$B$34/Calculator!$F$19,1)))*IF(MOD(Calculator!$B$34/Calculator!$F$19,1)&lt;0.5,-1,1))^2)),2))</f>
        <v>—</v>
      </c>
      <c r="GL46" s="253" t="str">
        <f aca="false">IF(OR(Calculator!$E$20&lt;&gt;"YES",Calculator!$B$34&lt;Calculator!$G$20),"—",ROUND((1+SQRT(((50*POWER(80,POWER(COS(PI()*MOD(Calculator!$B$34/Calculator!$F$20,1)),2))+MIN(500,MAX(30,100*EXP(-0.3*'VSWR Calculator'!$C$24)*(1+3*ABS(MOD('VSWR Calculator'!$C$23/Calculator!$F$20/2,1)-0.5))))/'VSWR Calculator'!$C$25)-$C46)^2+(1500*ABS(SIN(2*PI()*MOD(Calculator!$B$34/Calculator!$F$20,1)))*IF(MOD(Calculator!$B$34/Calculator!$F$20,1)&lt;0.5,-1,1))^2)/SQRT(((50*POWER(80,POWER(COS(PI()*MOD(Calculator!$B$34/Calculator!$F$20,1)),2))+MIN(500,MAX(30,100*EXP(-0.3*'VSWR Calculator'!$C$24)*(1+3*ABS(MOD('VSWR Calculator'!$C$23/Calculator!$F$20/2,1)-0.5))))/'VSWR Calculator'!$C$25)+$C46)^2+(1500*ABS(SIN(2*PI()*MOD(Calculator!$B$34/Calculator!$F$20,1)))*IF(MOD(Calculator!$B$34/Calculator!$F$20,1)&lt;0.5,-1,1))^2))/(1-SQRT(((50*POWER(80,POWER(COS(PI()*MOD(Calculator!$B$34/Calculator!$F$20,1)),2))+MIN(500,MAX(30,100*EXP(-0.3*'VSWR Calculator'!$C$24)*(1+3*ABS(MOD('VSWR Calculator'!$C$23/Calculator!$F$20/2,1)-0.5))))/'VSWR Calculator'!$C$25)-$C46)^2+(1500*ABS(SIN(2*PI()*MOD(Calculator!$B$34/Calculator!$F$20,1)))*IF(MOD(Calculator!$B$34/Calculator!$F$20,1)&lt;0.5,-1,1))^2)/SQRT(((50*POWER(80,POWER(COS(PI()*MOD(Calculator!$B$34/Calculator!$F$20,1)),2))+MIN(500,MAX(30,100*EXP(-0.3*'VSWR Calculator'!$C$24)*(1+3*ABS(MOD('VSWR Calculator'!$C$23/Calculator!$F$20/2,1)-0.5))))/'VSWR Calculator'!$C$25)+$C46)^2+(1500*ABS(SIN(2*PI()*MOD(Calculator!$B$34/Calculator!$F$20,1)))*IF(MOD(Calculator!$B$34/Calculator!$F$20,1)&lt;0.5,-1,1))^2)),2))</f>
        <v>—</v>
      </c>
      <c r="GM46" s="253" t="str">
        <f aca="false">IF(OR(Calculator!$E$21&lt;&gt;"YES",Calculator!$B$34&lt;Calculator!$G$21),"—",ROUND((1+SQRT(((50*POWER(80,POWER(COS(PI()*MOD(Calculator!$B$34/Calculator!$F$21,1)),2))+MIN(500,MAX(30,100*EXP(-0.3*'VSWR Calculator'!$C$24)*(1+3*ABS(MOD('VSWR Calculator'!$C$23/Calculator!$F$21/2,1)-0.5))))/'VSWR Calculator'!$C$25)-$C46)^2+(1500*ABS(SIN(2*PI()*MOD(Calculator!$B$34/Calculator!$F$21,1)))*IF(MOD(Calculator!$B$34/Calculator!$F$21,1)&lt;0.5,-1,1))^2)/SQRT(((50*POWER(80,POWER(COS(PI()*MOD(Calculator!$B$34/Calculator!$F$21,1)),2))+MIN(500,MAX(30,100*EXP(-0.3*'VSWR Calculator'!$C$24)*(1+3*ABS(MOD('VSWR Calculator'!$C$23/Calculator!$F$21/2,1)-0.5))))/'VSWR Calculator'!$C$25)+$C46)^2+(1500*ABS(SIN(2*PI()*MOD(Calculator!$B$34/Calculator!$F$21,1)))*IF(MOD(Calculator!$B$34/Calculator!$F$21,1)&lt;0.5,-1,1))^2))/(1-SQRT(((50*POWER(80,POWER(COS(PI()*MOD(Calculator!$B$34/Calculator!$F$21,1)),2))+MIN(500,MAX(30,100*EXP(-0.3*'VSWR Calculator'!$C$24)*(1+3*ABS(MOD('VSWR Calculator'!$C$23/Calculator!$F$21/2,1)-0.5))))/'VSWR Calculator'!$C$25)-$C46)^2+(1500*ABS(SIN(2*PI()*MOD(Calculator!$B$34/Calculator!$F$21,1)))*IF(MOD(Calculator!$B$34/Calculator!$F$21,1)&lt;0.5,-1,1))^2)/SQRT(((50*POWER(80,POWER(COS(PI()*MOD(Calculator!$B$34/Calculator!$F$21,1)),2))+MIN(500,MAX(30,100*EXP(-0.3*'VSWR Calculator'!$C$24)*(1+3*ABS(MOD('VSWR Calculator'!$C$23/Calculator!$F$21/2,1)-0.5))))/'VSWR Calculator'!$C$25)+$C46)^2+(1500*ABS(SIN(2*PI()*MOD(Calculator!$B$34/Calculator!$F$21,1)))*IF(MOD(Calculator!$B$34/Calculator!$F$21,1)&lt;0.5,-1,1))^2)),2))</f>
        <v>—</v>
      </c>
      <c r="GN46" s="253" t="str">
        <f aca="false">IF(OR(Calculator!$E$22&lt;&gt;"YES",Calculator!$B$34&lt;Calculator!$G$22),"—",ROUND((1+SQRT(((50*POWER(80,POWER(COS(PI()*MOD(Calculator!$B$34/Calculator!$F$22,1)),2))+MIN(500,MAX(30,100*EXP(-0.3*'VSWR Calculator'!$C$24)*(1+3*ABS(MOD('VSWR Calculator'!$C$23/Calculator!$F$22/2,1)-0.5))))/'VSWR Calculator'!$C$25)-$C46)^2+(1500*ABS(SIN(2*PI()*MOD(Calculator!$B$34/Calculator!$F$22,1)))*IF(MOD(Calculator!$B$34/Calculator!$F$22,1)&lt;0.5,-1,1))^2)/SQRT(((50*POWER(80,POWER(COS(PI()*MOD(Calculator!$B$34/Calculator!$F$22,1)),2))+MIN(500,MAX(30,100*EXP(-0.3*'VSWR Calculator'!$C$24)*(1+3*ABS(MOD('VSWR Calculator'!$C$23/Calculator!$F$22/2,1)-0.5))))/'VSWR Calculator'!$C$25)+$C46)^2+(1500*ABS(SIN(2*PI()*MOD(Calculator!$B$34/Calculator!$F$22,1)))*IF(MOD(Calculator!$B$34/Calculator!$F$22,1)&lt;0.5,-1,1))^2))/(1-SQRT(((50*POWER(80,POWER(COS(PI()*MOD(Calculator!$B$34/Calculator!$F$22,1)),2))+MIN(500,MAX(30,100*EXP(-0.3*'VSWR Calculator'!$C$24)*(1+3*ABS(MOD('VSWR Calculator'!$C$23/Calculator!$F$22/2,1)-0.5))))/'VSWR Calculator'!$C$25)-$C46)^2+(1500*ABS(SIN(2*PI()*MOD(Calculator!$B$34/Calculator!$F$22,1)))*IF(MOD(Calculator!$B$34/Calculator!$F$22,1)&lt;0.5,-1,1))^2)/SQRT(((50*POWER(80,POWER(COS(PI()*MOD(Calculator!$B$34/Calculator!$F$22,1)),2))+MIN(500,MAX(30,100*EXP(-0.3*'VSWR Calculator'!$C$24)*(1+3*ABS(MOD('VSWR Calculator'!$C$23/Calculator!$F$22/2,1)-0.5))))/'VSWR Calculator'!$C$25)+$C46)^2+(1500*ABS(SIN(2*PI()*MOD(Calculator!$B$34/Calculator!$F$22,1)))*IF(MOD(Calculator!$B$34/Calculator!$F$22,1)&lt;0.5,-1,1))^2)),2))</f>
        <v>—</v>
      </c>
      <c r="GO46" s="253" t="n">
        <f aca="false">IFERROR(ROUND((IF(ISNUMBER(GD46),GD46,0)+IF(ISNUMBER(GE46),GE46,0)+IF(ISNUMBER(GF46),GF46,0)+IF(ISNUMBER(GG46),GG46,0)+IF(ISNUMBER(GH46),GH46,0)+IF(ISNUMBER(GI46),GI46,0)+IF(ISNUMBER(GJ46),GJ46,0)+IF(ISNUMBER(GK46),GK46,0)+IF(ISNUMBER(GL46),GL46,0)+IF(ISNUMBER(GM46),GM46,0)+IF(ISNUMBER(GN46),GN46,0))/(IF(ISNUMBER(GD46),1,0)+IF(ISNUMBER(GE46),1,0)+IF(ISNUMBER(GF46),1,0)+IF(ISNUMBER(GG46),1,0)+IF(ISNUMBER(GH46),1,0)+IF(ISNUMBER(GI46),1,0)+IF(ISNUMBER(GJ46),1,0)+IF(ISNUMBER(GK46),1,0)+IF(ISNUMBER(GL46),1,0)+IF(ISNUMBER(GM46),1,0)+IF(ISNUMBER(GN46),1,0)),4),"")</f>
        <v>17.54</v>
      </c>
      <c r="GP46" s="253" t="str">
        <f aca="false">IF(OR(Calculator!$E$12&lt;&gt;"YES",Calculator!$B$35&lt;Calculator!$G$12),"—",ROUND((1+SQRT(((50*POWER(80,POWER(COS(PI()*MOD(Calculator!$B$35/Calculator!$F$12,1)),2))+MIN(500,MAX(30,100*EXP(-0.3*'VSWR Calculator'!$C$24)*(1+3*ABS(MOD('VSWR Calculator'!$C$23/Calculator!$F$12/2,1)-0.5))))/'VSWR Calculator'!$C$25)-$C46)^2+(1500*ABS(SIN(2*PI()*MOD(Calculator!$B$35/Calculator!$F$12,1)))*IF(MOD(Calculator!$B$35/Calculator!$F$12,1)&lt;0.5,-1,1))^2)/SQRT(((50*POWER(80,POWER(COS(PI()*MOD(Calculator!$B$35/Calculator!$F$12,1)),2))+MIN(500,MAX(30,100*EXP(-0.3*'VSWR Calculator'!$C$24)*(1+3*ABS(MOD('VSWR Calculator'!$C$23/Calculator!$F$12/2,1)-0.5))))/'VSWR Calculator'!$C$25)+$C46)^2+(1500*ABS(SIN(2*PI()*MOD(Calculator!$B$35/Calculator!$F$12,1)))*IF(MOD(Calculator!$B$35/Calculator!$F$12,1)&lt;0.5,-1,1))^2))/(1-SQRT(((50*POWER(80,POWER(COS(PI()*MOD(Calculator!$B$35/Calculator!$F$12,1)),2))+MIN(500,MAX(30,100*EXP(-0.3*'VSWR Calculator'!$C$24)*(1+3*ABS(MOD('VSWR Calculator'!$C$23/Calculator!$F$12/2,1)-0.5))))/'VSWR Calculator'!$C$25)-$C46)^2+(1500*ABS(SIN(2*PI()*MOD(Calculator!$B$35/Calculator!$F$12,1)))*IF(MOD(Calculator!$B$35/Calculator!$F$12,1)&lt;0.5,-1,1))^2)/SQRT(((50*POWER(80,POWER(COS(PI()*MOD(Calculator!$B$35/Calculator!$F$12,1)),2))+MIN(500,MAX(30,100*EXP(-0.3*'VSWR Calculator'!$C$24)*(1+3*ABS(MOD('VSWR Calculator'!$C$23/Calculator!$F$12/2,1)-0.5))))/'VSWR Calculator'!$C$25)+$C46)^2+(1500*ABS(SIN(2*PI()*MOD(Calculator!$B$35/Calculator!$F$12,1)))*IF(MOD(Calculator!$B$35/Calculator!$F$12,1)&lt;0.5,-1,1))^2)),2))</f>
        <v>—</v>
      </c>
      <c r="GQ46" s="253" t="str">
        <f aca="false">IF(OR(Calculator!$E$13&lt;&gt;"YES",Calculator!$B$35&lt;Calculator!$G$13),"—",ROUND((1+SQRT(((50*POWER(80,POWER(COS(PI()*MOD(Calculator!$B$35/Calculator!$F$13,1)),2))+MIN(500,MAX(30,100*EXP(-0.3*'VSWR Calculator'!$C$24)*(1+3*ABS(MOD('VSWR Calculator'!$C$23/Calculator!$F$13/2,1)-0.5))))/'VSWR Calculator'!$C$25)-$C46)^2+(1500*ABS(SIN(2*PI()*MOD(Calculator!$B$35/Calculator!$F$13,1)))*IF(MOD(Calculator!$B$35/Calculator!$F$13,1)&lt;0.5,-1,1))^2)/SQRT(((50*POWER(80,POWER(COS(PI()*MOD(Calculator!$B$35/Calculator!$F$13,1)),2))+MIN(500,MAX(30,100*EXP(-0.3*'VSWR Calculator'!$C$24)*(1+3*ABS(MOD('VSWR Calculator'!$C$23/Calculator!$F$13/2,1)-0.5))))/'VSWR Calculator'!$C$25)+$C46)^2+(1500*ABS(SIN(2*PI()*MOD(Calculator!$B$35/Calculator!$F$13,1)))*IF(MOD(Calculator!$B$35/Calculator!$F$13,1)&lt;0.5,-1,1))^2))/(1-SQRT(((50*POWER(80,POWER(COS(PI()*MOD(Calculator!$B$35/Calculator!$F$13,1)),2))+MIN(500,MAX(30,100*EXP(-0.3*'VSWR Calculator'!$C$24)*(1+3*ABS(MOD('VSWR Calculator'!$C$23/Calculator!$F$13/2,1)-0.5))))/'VSWR Calculator'!$C$25)-$C46)^2+(1500*ABS(SIN(2*PI()*MOD(Calculator!$B$35/Calculator!$F$13,1)))*IF(MOD(Calculator!$B$35/Calculator!$F$13,1)&lt;0.5,-1,1))^2)/SQRT(((50*POWER(80,POWER(COS(PI()*MOD(Calculator!$B$35/Calculator!$F$13,1)),2))+MIN(500,MAX(30,100*EXP(-0.3*'VSWR Calculator'!$C$24)*(1+3*ABS(MOD('VSWR Calculator'!$C$23/Calculator!$F$13/2,1)-0.5))))/'VSWR Calculator'!$C$25)+$C46)^2+(1500*ABS(SIN(2*PI()*MOD(Calculator!$B$35/Calculator!$F$13,1)))*IF(MOD(Calculator!$B$35/Calculator!$F$13,1)&lt;0.5,-1,1))^2)),2))</f>
        <v>—</v>
      </c>
      <c r="GR46" s="253" t="str">
        <f aca="false">IF(OR(Calculator!$E$14&lt;&gt;"YES",Calculator!$B$35&lt;Calculator!$G$14),"—",ROUND((1+SQRT(((50*POWER(80,POWER(COS(PI()*MOD(Calculator!$B$35/Calculator!$F$14,1)),2))+MIN(500,MAX(30,100*EXP(-0.3*'VSWR Calculator'!$C$24)*(1+3*ABS(MOD('VSWR Calculator'!$C$23/Calculator!$F$14/2,1)-0.5))))/'VSWR Calculator'!$C$25)-$C46)^2+(1500*ABS(SIN(2*PI()*MOD(Calculator!$B$35/Calculator!$F$14,1)))*IF(MOD(Calculator!$B$35/Calculator!$F$14,1)&lt;0.5,-1,1))^2)/SQRT(((50*POWER(80,POWER(COS(PI()*MOD(Calculator!$B$35/Calculator!$F$14,1)),2))+MIN(500,MAX(30,100*EXP(-0.3*'VSWR Calculator'!$C$24)*(1+3*ABS(MOD('VSWR Calculator'!$C$23/Calculator!$F$14/2,1)-0.5))))/'VSWR Calculator'!$C$25)+$C46)^2+(1500*ABS(SIN(2*PI()*MOD(Calculator!$B$35/Calculator!$F$14,1)))*IF(MOD(Calculator!$B$35/Calculator!$F$14,1)&lt;0.5,-1,1))^2))/(1-SQRT(((50*POWER(80,POWER(COS(PI()*MOD(Calculator!$B$35/Calculator!$F$14,1)),2))+MIN(500,MAX(30,100*EXP(-0.3*'VSWR Calculator'!$C$24)*(1+3*ABS(MOD('VSWR Calculator'!$C$23/Calculator!$F$14/2,1)-0.5))))/'VSWR Calculator'!$C$25)-$C46)^2+(1500*ABS(SIN(2*PI()*MOD(Calculator!$B$35/Calculator!$F$14,1)))*IF(MOD(Calculator!$B$35/Calculator!$F$14,1)&lt;0.5,-1,1))^2)/SQRT(((50*POWER(80,POWER(COS(PI()*MOD(Calculator!$B$35/Calculator!$F$14,1)),2))+MIN(500,MAX(30,100*EXP(-0.3*'VSWR Calculator'!$C$24)*(1+3*ABS(MOD('VSWR Calculator'!$C$23/Calculator!$F$14/2,1)-0.5))))/'VSWR Calculator'!$C$25)+$C46)^2+(1500*ABS(SIN(2*PI()*MOD(Calculator!$B$35/Calculator!$F$14,1)))*IF(MOD(Calculator!$B$35/Calculator!$F$14,1)&lt;0.5,-1,1))^2)),2))</f>
        <v>—</v>
      </c>
      <c r="GS46" s="253" t="n">
        <f aca="false">IF(OR(Calculator!$E$15&lt;&gt;"YES",Calculator!$B$35&lt;Calculator!$G$15),"—",ROUND((1+SQRT(((50*POWER(80,POWER(COS(PI()*MOD(Calculator!$B$35/Calculator!$F$15,1)),2))+MIN(500,MAX(30,100*EXP(-0.3*'VSWR Calculator'!$C$24)*(1+3*ABS(MOD('VSWR Calculator'!$C$23/Calculator!$F$15/2,1)-0.5))))/'VSWR Calculator'!$C$25)-$C46)^2+(1500*ABS(SIN(2*PI()*MOD(Calculator!$B$35/Calculator!$F$15,1)))*IF(MOD(Calculator!$B$35/Calculator!$F$15,1)&lt;0.5,-1,1))^2)/SQRT(((50*POWER(80,POWER(COS(PI()*MOD(Calculator!$B$35/Calculator!$F$15,1)),2))+MIN(500,MAX(30,100*EXP(-0.3*'VSWR Calculator'!$C$24)*(1+3*ABS(MOD('VSWR Calculator'!$C$23/Calculator!$F$15/2,1)-0.5))))/'VSWR Calculator'!$C$25)+$C46)^2+(1500*ABS(SIN(2*PI()*MOD(Calculator!$B$35/Calculator!$F$15,1)))*IF(MOD(Calculator!$B$35/Calculator!$F$15,1)&lt;0.5,-1,1))^2))/(1-SQRT(((50*POWER(80,POWER(COS(PI()*MOD(Calculator!$B$35/Calculator!$F$15,1)),2))+MIN(500,MAX(30,100*EXP(-0.3*'VSWR Calculator'!$C$24)*(1+3*ABS(MOD('VSWR Calculator'!$C$23/Calculator!$F$15/2,1)-0.5))))/'VSWR Calculator'!$C$25)-$C46)^2+(1500*ABS(SIN(2*PI()*MOD(Calculator!$B$35/Calculator!$F$15,1)))*IF(MOD(Calculator!$B$35/Calculator!$F$15,1)&lt;0.5,-1,1))^2)/SQRT(((50*POWER(80,POWER(COS(PI()*MOD(Calculator!$B$35/Calculator!$F$15,1)),2))+MIN(500,MAX(30,100*EXP(-0.3*'VSWR Calculator'!$C$24)*(1+3*ABS(MOD('VSWR Calculator'!$C$23/Calculator!$F$15/2,1)-0.5))))/'VSWR Calculator'!$C$25)+$C46)^2+(1500*ABS(SIN(2*PI()*MOD(Calculator!$B$35/Calculator!$F$15,1)))*IF(MOD(Calculator!$B$35/Calculator!$F$15,1)&lt;0.5,-1,1))^2)),2))</f>
        <v>4.48</v>
      </c>
      <c r="GT46" s="253" t="str">
        <f aca="false">IF(OR(Calculator!$E$16&lt;&gt;"YES",Calculator!$B$35&lt;Calculator!$G$16),"—",ROUND((1+SQRT(((50*POWER(80,POWER(COS(PI()*MOD(Calculator!$B$35/Calculator!$F$16,1)),2))+MIN(500,MAX(30,100*EXP(-0.3*'VSWR Calculator'!$C$24)*(1+3*ABS(MOD('VSWR Calculator'!$C$23/Calculator!$F$16/2,1)-0.5))))/'VSWR Calculator'!$C$25)-$C46)^2+(1500*ABS(SIN(2*PI()*MOD(Calculator!$B$35/Calculator!$F$16,1)))*IF(MOD(Calculator!$B$35/Calculator!$F$16,1)&lt;0.5,-1,1))^2)/SQRT(((50*POWER(80,POWER(COS(PI()*MOD(Calculator!$B$35/Calculator!$F$16,1)),2))+MIN(500,MAX(30,100*EXP(-0.3*'VSWR Calculator'!$C$24)*(1+3*ABS(MOD('VSWR Calculator'!$C$23/Calculator!$F$16/2,1)-0.5))))/'VSWR Calculator'!$C$25)+$C46)^2+(1500*ABS(SIN(2*PI()*MOD(Calculator!$B$35/Calculator!$F$16,1)))*IF(MOD(Calculator!$B$35/Calculator!$F$16,1)&lt;0.5,-1,1))^2))/(1-SQRT(((50*POWER(80,POWER(COS(PI()*MOD(Calculator!$B$35/Calculator!$F$16,1)),2))+MIN(500,MAX(30,100*EXP(-0.3*'VSWR Calculator'!$C$24)*(1+3*ABS(MOD('VSWR Calculator'!$C$23/Calculator!$F$16/2,1)-0.5))))/'VSWR Calculator'!$C$25)-$C46)^2+(1500*ABS(SIN(2*PI()*MOD(Calculator!$B$35/Calculator!$F$16,1)))*IF(MOD(Calculator!$B$35/Calculator!$F$16,1)&lt;0.5,-1,1))^2)/SQRT(((50*POWER(80,POWER(COS(PI()*MOD(Calculator!$B$35/Calculator!$F$16,1)),2))+MIN(500,MAX(30,100*EXP(-0.3*'VSWR Calculator'!$C$24)*(1+3*ABS(MOD('VSWR Calculator'!$C$23/Calculator!$F$16/2,1)-0.5))))/'VSWR Calculator'!$C$25)+$C46)^2+(1500*ABS(SIN(2*PI()*MOD(Calculator!$B$35/Calculator!$F$16,1)))*IF(MOD(Calculator!$B$35/Calculator!$F$16,1)&lt;0.5,-1,1))^2)),2))</f>
        <v>—</v>
      </c>
      <c r="GU46" s="253" t="n">
        <f aca="false">IF(OR(Calculator!$E$17&lt;&gt;"YES",Calculator!$B$35&lt;Calculator!$G$17),"—",ROUND((1+SQRT(((50*POWER(80,POWER(COS(PI()*MOD(Calculator!$B$35/Calculator!$F$17,1)),2))+MIN(500,MAX(30,100*EXP(-0.3*'VSWR Calculator'!$C$24)*(1+3*ABS(MOD('VSWR Calculator'!$C$23/Calculator!$F$17/2,1)-0.5))))/'VSWR Calculator'!$C$25)-$C46)^2+(1500*ABS(SIN(2*PI()*MOD(Calculator!$B$35/Calculator!$F$17,1)))*IF(MOD(Calculator!$B$35/Calculator!$F$17,1)&lt;0.5,-1,1))^2)/SQRT(((50*POWER(80,POWER(COS(PI()*MOD(Calculator!$B$35/Calculator!$F$17,1)),2))+MIN(500,MAX(30,100*EXP(-0.3*'VSWR Calculator'!$C$24)*(1+3*ABS(MOD('VSWR Calculator'!$C$23/Calculator!$F$17/2,1)-0.5))))/'VSWR Calculator'!$C$25)+$C46)^2+(1500*ABS(SIN(2*PI()*MOD(Calculator!$B$35/Calculator!$F$17,1)))*IF(MOD(Calculator!$B$35/Calculator!$F$17,1)&lt;0.5,-1,1))^2))/(1-SQRT(((50*POWER(80,POWER(COS(PI()*MOD(Calculator!$B$35/Calculator!$F$17,1)),2))+MIN(500,MAX(30,100*EXP(-0.3*'VSWR Calculator'!$C$24)*(1+3*ABS(MOD('VSWR Calculator'!$C$23/Calculator!$F$17/2,1)-0.5))))/'VSWR Calculator'!$C$25)-$C46)^2+(1500*ABS(SIN(2*PI()*MOD(Calculator!$B$35/Calculator!$F$17,1)))*IF(MOD(Calculator!$B$35/Calculator!$F$17,1)&lt;0.5,-1,1))^2)/SQRT(((50*POWER(80,POWER(COS(PI()*MOD(Calculator!$B$35/Calculator!$F$17,1)),2))+MIN(500,MAX(30,100*EXP(-0.3*'VSWR Calculator'!$C$24)*(1+3*ABS(MOD('VSWR Calculator'!$C$23/Calculator!$F$17/2,1)-0.5))))/'VSWR Calculator'!$C$25)+$C46)^2+(1500*ABS(SIN(2*PI()*MOD(Calculator!$B$35/Calculator!$F$17,1)))*IF(MOD(Calculator!$B$35/Calculator!$F$17,1)&lt;0.5,-1,1))^2)),2))</f>
        <v>19.62</v>
      </c>
      <c r="GV46" s="253" t="str">
        <f aca="false">IF(OR(Calculator!$E$18&lt;&gt;"YES",Calculator!$B$35&lt;Calculator!$G$18),"—",ROUND((1+SQRT(((50*POWER(80,POWER(COS(PI()*MOD(Calculator!$B$35/Calculator!$F$18,1)),2))+MIN(500,MAX(30,100*EXP(-0.3*'VSWR Calculator'!$C$24)*(1+3*ABS(MOD('VSWR Calculator'!$C$23/Calculator!$F$18/2,1)-0.5))))/'VSWR Calculator'!$C$25)-$C46)^2+(1500*ABS(SIN(2*PI()*MOD(Calculator!$B$35/Calculator!$F$18,1)))*IF(MOD(Calculator!$B$35/Calculator!$F$18,1)&lt;0.5,-1,1))^2)/SQRT(((50*POWER(80,POWER(COS(PI()*MOD(Calculator!$B$35/Calculator!$F$18,1)),2))+MIN(500,MAX(30,100*EXP(-0.3*'VSWR Calculator'!$C$24)*(1+3*ABS(MOD('VSWR Calculator'!$C$23/Calculator!$F$18/2,1)-0.5))))/'VSWR Calculator'!$C$25)+$C46)^2+(1500*ABS(SIN(2*PI()*MOD(Calculator!$B$35/Calculator!$F$18,1)))*IF(MOD(Calculator!$B$35/Calculator!$F$18,1)&lt;0.5,-1,1))^2))/(1-SQRT(((50*POWER(80,POWER(COS(PI()*MOD(Calculator!$B$35/Calculator!$F$18,1)),2))+MIN(500,MAX(30,100*EXP(-0.3*'VSWR Calculator'!$C$24)*(1+3*ABS(MOD('VSWR Calculator'!$C$23/Calculator!$F$18/2,1)-0.5))))/'VSWR Calculator'!$C$25)-$C46)^2+(1500*ABS(SIN(2*PI()*MOD(Calculator!$B$35/Calculator!$F$18,1)))*IF(MOD(Calculator!$B$35/Calculator!$F$18,1)&lt;0.5,-1,1))^2)/SQRT(((50*POWER(80,POWER(COS(PI()*MOD(Calculator!$B$35/Calculator!$F$18,1)),2))+MIN(500,MAX(30,100*EXP(-0.3*'VSWR Calculator'!$C$24)*(1+3*ABS(MOD('VSWR Calculator'!$C$23/Calculator!$F$18/2,1)-0.5))))/'VSWR Calculator'!$C$25)+$C46)^2+(1500*ABS(SIN(2*PI()*MOD(Calculator!$B$35/Calculator!$F$18,1)))*IF(MOD(Calculator!$B$35/Calculator!$F$18,1)&lt;0.5,-1,1))^2)),2))</f>
        <v>—</v>
      </c>
      <c r="GW46" s="253" t="str">
        <f aca="false">IF(OR(Calculator!$E$19&lt;&gt;"YES",Calculator!$B$35&lt;Calculator!$G$19),"—",ROUND((1+SQRT(((50*POWER(80,POWER(COS(PI()*MOD(Calculator!$B$35/Calculator!$F$19,1)),2))+MIN(500,MAX(30,100*EXP(-0.3*'VSWR Calculator'!$C$24)*(1+3*ABS(MOD('VSWR Calculator'!$C$23/Calculator!$F$19/2,1)-0.5))))/'VSWR Calculator'!$C$25)-$C46)^2+(1500*ABS(SIN(2*PI()*MOD(Calculator!$B$35/Calculator!$F$19,1)))*IF(MOD(Calculator!$B$35/Calculator!$F$19,1)&lt;0.5,-1,1))^2)/SQRT(((50*POWER(80,POWER(COS(PI()*MOD(Calculator!$B$35/Calculator!$F$19,1)),2))+MIN(500,MAX(30,100*EXP(-0.3*'VSWR Calculator'!$C$24)*(1+3*ABS(MOD('VSWR Calculator'!$C$23/Calculator!$F$19/2,1)-0.5))))/'VSWR Calculator'!$C$25)+$C46)^2+(1500*ABS(SIN(2*PI()*MOD(Calculator!$B$35/Calculator!$F$19,1)))*IF(MOD(Calculator!$B$35/Calculator!$F$19,1)&lt;0.5,-1,1))^2))/(1-SQRT(((50*POWER(80,POWER(COS(PI()*MOD(Calculator!$B$35/Calculator!$F$19,1)),2))+MIN(500,MAX(30,100*EXP(-0.3*'VSWR Calculator'!$C$24)*(1+3*ABS(MOD('VSWR Calculator'!$C$23/Calculator!$F$19/2,1)-0.5))))/'VSWR Calculator'!$C$25)-$C46)^2+(1500*ABS(SIN(2*PI()*MOD(Calculator!$B$35/Calculator!$F$19,1)))*IF(MOD(Calculator!$B$35/Calculator!$F$19,1)&lt;0.5,-1,1))^2)/SQRT(((50*POWER(80,POWER(COS(PI()*MOD(Calculator!$B$35/Calculator!$F$19,1)),2))+MIN(500,MAX(30,100*EXP(-0.3*'VSWR Calculator'!$C$24)*(1+3*ABS(MOD('VSWR Calculator'!$C$23/Calculator!$F$19/2,1)-0.5))))/'VSWR Calculator'!$C$25)+$C46)^2+(1500*ABS(SIN(2*PI()*MOD(Calculator!$B$35/Calculator!$F$19,1)))*IF(MOD(Calculator!$B$35/Calculator!$F$19,1)&lt;0.5,-1,1))^2)),2))</f>
        <v>—</v>
      </c>
      <c r="GX46" s="253" t="str">
        <f aca="false">IF(OR(Calculator!$E$20&lt;&gt;"YES",Calculator!$B$35&lt;Calculator!$G$20),"—",ROUND((1+SQRT(((50*POWER(80,POWER(COS(PI()*MOD(Calculator!$B$35/Calculator!$F$20,1)),2))+MIN(500,MAX(30,100*EXP(-0.3*'VSWR Calculator'!$C$24)*(1+3*ABS(MOD('VSWR Calculator'!$C$23/Calculator!$F$20/2,1)-0.5))))/'VSWR Calculator'!$C$25)-$C46)^2+(1500*ABS(SIN(2*PI()*MOD(Calculator!$B$35/Calculator!$F$20,1)))*IF(MOD(Calculator!$B$35/Calculator!$F$20,1)&lt;0.5,-1,1))^2)/SQRT(((50*POWER(80,POWER(COS(PI()*MOD(Calculator!$B$35/Calculator!$F$20,1)),2))+MIN(500,MAX(30,100*EXP(-0.3*'VSWR Calculator'!$C$24)*(1+3*ABS(MOD('VSWR Calculator'!$C$23/Calculator!$F$20/2,1)-0.5))))/'VSWR Calculator'!$C$25)+$C46)^2+(1500*ABS(SIN(2*PI()*MOD(Calculator!$B$35/Calculator!$F$20,1)))*IF(MOD(Calculator!$B$35/Calculator!$F$20,1)&lt;0.5,-1,1))^2))/(1-SQRT(((50*POWER(80,POWER(COS(PI()*MOD(Calculator!$B$35/Calculator!$F$20,1)),2))+MIN(500,MAX(30,100*EXP(-0.3*'VSWR Calculator'!$C$24)*(1+3*ABS(MOD('VSWR Calculator'!$C$23/Calculator!$F$20/2,1)-0.5))))/'VSWR Calculator'!$C$25)-$C46)^2+(1500*ABS(SIN(2*PI()*MOD(Calculator!$B$35/Calculator!$F$20,1)))*IF(MOD(Calculator!$B$35/Calculator!$F$20,1)&lt;0.5,-1,1))^2)/SQRT(((50*POWER(80,POWER(COS(PI()*MOD(Calculator!$B$35/Calculator!$F$20,1)),2))+MIN(500,MAX(30,100*EXP(-0.3*'VSWR Calculator'!$C$24)*(1+3*ABS(MOD('VSWR Calculator'!$C$23/Calculator!$F$20/2,1)-0.5))))/'VSWR Calculator'!$C$25)+$C46)^2+(1500*ABS(SIN(2*PI()*MOD(Calculator!$B$35/Calculator!$F$20,1)))*IF(MOD(Calculator!$B$35/Calculator!$F$20,1)&lt;0.5,-1,1))^2)),2))</f>
        <v>—</v>
      </c>
      <c r="GY46" s="253" t="str">
        <f aca="false">IF(OR(Calculator!$E$21&lt;&gt;"YES",Calculator!$B$35&lt;Calculator!$G$21),"—",ROUND((1+SQRT(((50*POWER(80,POWER(COS(PI()*MOD(Calculator!$B$35/Calculator!$F$21,1)),2))+MIN(500,MAX(30,100*EXP(-0.3*'VSWR Calculator'!$C$24)*(1+3*ABS(MOD('VSWR Calculator'!$C$23/Calculator!$F$21/2,1)-0.5))))/'VSWR Calculator'!$C$25)-$C46)^2+(1500*ABS(SIN(2*PI()*MOD(Calculator!$B$35/Calculator!$F$21,1)))*IF(MOD(Calculator!$B$35/Calculator!$F$21,1)&lt;0.5,-1,1))^2)/SQRT(((50*POWER(80,POWER(COS(PI()*MOD(Calculator!$B$35/Calculator!$F$21,1)),2))+MIN(500,MAX(30,100*EXP(-0.3*'VSWR Calculator'!$C$24)*(1+3*ABS(MOD('VSWR Calculator'!$C$23/Calculator!$F$21/2,1)-0.5))))/'VSWR Calculator'!$C$25)+$C46)^2+(1500*ABS(SIN(2*PI()*MOD(Calculator!$B$35/Calculator!$F$21,1)))*IF(MOD(Calculator!$B$35/Calculator!$F$21,1)&lt;0.5,-1,1))^2))/(1-SQRT(((50*POWER(80,POWER(COS(PI()*MOD(Calculator!$B$35/Calculator!$F$21,1)),2))+MIN(500,MAX(30,100*EXP(-0.3*'VSWR Calculator'!$C$24)*(1+3*ABS(MOD('VSWR Calculator'!$C$23/Calculator!$F$21/2,1)-0.5))))/'VSWR Calculator'!$C$25)-$C46)^2+(1500*ABS(SIN(2*PI()*MOD(Calculator!$B$35/Calculator!$F$21,1)))*IF(MOD(Calculator!$B$35/Calculator!$F$21,1)&lt;0.5,-1,1))^2)/SQRT(((50*POWER(80,POWER(COS(PI()*MOD(Calculator!$B$35/Calculator!$F$21,1)),2))+MIN(500,MAX(30,100*EXP(-0.3*'VSWR Calculator'!$C$24)*(1+3*ABS(MOD('VSWR Calculator'!$C$23/Calculator!$F$21/2,1)-0.5))))/'VSWR Calculator'!$C$25)+$C46)^2+(1500*ABS(SIN(2*PI()*MOD(Calculator!$B$35/Calculator!$F$21,1)))*IF(MOD(Calculator!$B$35/Calculator!$F$21,1)&lt;0.5,-1,1))^2)),2))</f>
        <v>—</v>
      </c>
      <c r="GZ46" s="253" t="str">
        <f aca="false">IF(OR(Calculator!$E$22&lt;&gt;"YES",Calculator!$B$35&lt;Calculator!$G$22),"—",ROUND((1+SQRT(((50*POWER(80,POWER(COS(PI()*MOD(Calculator!$B$35/Calculator!$F$22,1)),2))+MIN(500,MAX(30,100*EXP(-0.3*'VSWR Calculator'!$C$24)*(1+3*ABS(MOD('VSWR Calculator'!$C$23/Calculator!$F$22/2,1)-0.5))))/'VSWR Calculator'!$C$25)-$C46)^2+(1500*ABS(SIN(2*PI()*MOD(Calculator!$B$35/Calculator!$F$22,1)))*IF(MOD(Calculator!$B$35/Calculator!$F$22,1)&lt;0.5,-1,1))^2)/SQRT(((50*POWER(80,POWER(COS(PI()*MOD(Calculator!$B$35/Calculator!$F$22,1)),2))+MIN(500,MAX(30,100*EXP(-0.3*'VSWR Calculator'!$C$24)*(1+3*ABS(MOD('VSWR Calculator'!$C$23/Calculator!$F$22/2,1)-0.5))))/'VSWR Calculator'!$C$25)+$C46)^2+(1500*ABS(SIN(2*PI()*MOD(Calculator!$B$35/Calculator!$F$22,1)))*IF(MOD(Calculator!$B$35/Calculator!$F$22,1)&lt;0.5,-1,1))^2))/(1-SQRT(((50*POWER(80,POWER(COS(PI()*MOD(Calculator!$B$35/Calculator!$F$22,1)),2))+MIN(500,MAX(30,100*EXP(-0.3*'VSWR Calculator'!$C$24)*(1+3*ABS(MOD('VSWR Calculator'!$C$23/Calculator!$F$22/2,1)-0.5))))/'VSWR Calculator'!$C$25)-$C46)^2+(1500*ABS(SIN(2*PI()*MOD(Calculator!$B$35/Calculator!$F$22,1)))*IF(MOD(Calculator!$B$35/Calculator!$F$22,1)&lt;0.5,-1,1))^2)/SQRT(((50*POWER(80,POWER(COS(PI()*MOD(Calculator!$B$35/Calculator!$F$22,1)),2))+MIN(500,MAX(30,100*EXP(-0.3*'VSWR Calculator'!$C$24)*(1+3*ABS(MOD('VSWR Calculator'!$C$23/Calculator!$F$22/2,1)-0.5))))/'VSWR Calculator'!$C$25)+$C46)^2+(1500*ABS(SIN(2*PI()*MOD(Calculator!$B$35/Calculator!$F$22,1)))*IF(MOD(Calculator!$B$35/Calculator!$F$22,1)&lt;0.5,-1,1))^2)),2))</f>
        <v>—</v>
      </c>
      <c r="HA46" s="253" t="n">
        <f aca="false">IFERROR(ROUND((IF(ISNUMBER(GP46),GP46,0)+IF(ISNUMBER(GQ46),GQ46,0)+IF(ISNUMBER(GR46),GR46,0)+IF(ISNUMBER(GS46),GS46,0)+IF(ISNUMBER(GT46),GT46,0)+IF(ISNUMBER(GU46),GU46,0)+IF(ISNUMBER(GV46),GV46,0)+IF(ISNUMBER(GW46),GW46,0)+IF(ISNUMBER(GX46),GX46,0)+IF(ISNUMBER(GY46),GY46,0)+IF(ISNUMBER(GZ46),GZ46,0))/(IF(ISNUMBER(GP46),1,0)+IF(ISNUMBER(GQ46),1,0)+IF(ISNUMBER(GR46),1,0)+IF(ISNUMBER(GS46),1,0)+IF(ISNUMBER(GT46),1,0)+IF(ISNUMBER(GU46),1,0)+IF(ISNUMBER(GV46),1,0)+IF(ISNUMBER(GW46),1,0)+IF(ISNUMBER(GX46),1,0)+IF(ISNUMBER(GY46),1,0)+IF(ISNUMBER(GZ46),1,0)),4),"")</f>
        <v>12.05</v>
      </c>
      <c r="HB46" s="253" t="str">
        <f aca="false">IF(OR(Calculator!$E$12&lt;&gt;"YES",Calculator!$B$36&lt;Calculator!$G$12),"—",ROUND((1+SQRT(((50*POWER(80,POWER(COS(PI()*MOD(Calculator!$B$36/Calculator!$F$12,1)),2))+MIN(500,MAX(30,100*EXP(-0.3*'VSWR Calculator'!$C$24)*(1+3*ABS(MOD('VSWR Calculator'!$C$23/Calculator!$F$12/2,1)-0.5))))/'VSWR Calculator'!$C$25)-$C46)^2+(1500*ABS(SIN(2*PI()*MOD(Calculator!$B$36/Calculator!$F$12,1)))*IF(MOD(Calculator!$B$36/Calculator!$F$12,1)&lt;0.5,-1,1))^2)/SQRT(((50*POWER(80,POWER(COS(PI()*MOD(Calculator!$B$36/Calculator!$F$12,1)),2))+MIN(500,MAX(30,100*EXP(-0.3*'VSWR Calculator'!$C$24)*(1+3*ABS(MOD('VSWR Calculator'!$C$23/Calculator!$F$12/2,1)-0.5))))/'VSWR Calculator'!$C$25)+$C46)^2+(1500*ABS(SIN(2*PI()*MOD(Calculator!$B$36/Calculator!$F$12,1)))*IF(MOD(Calculator!$B$36/Calculator!$F$12,1)&lt;0.5,-1,1))^2))/(1-SQRT(((50*POWER(80,POWER(COS(PI()*MOD(Calculator!$B$36/Calculator!$F$12,1)),2))+MIN(500,MAX(30,100*EXP(-0.3*'VSWR Calculator'!$C$24)*(1+3*ABS(MOD('VSWR Calculator'!$C$23/Calculator!$F$12/2,1)-0.5))))/'VSWR Calculator'!$C$25)-$C46)^2+(1500*ABS(SIN(2*PI()*MOD(Calculator!$B$36/Calculator!$F$12,1)))*IF(MOD(Calculator!$B$36/Calculator!$F$12,1)&lt;0.5,-1,1))^2)/SQRT(((50*POWER(80,POWER(COS(PI()*MOD(Calculator!$B$36/Calculator!$F$12,1)),2))+MIN(500,MAX(30,100*EXP(-0.3*'VSWR Calculator'!$C$24)*(1+3*ABS(MOD('VSWR Calculator'!$C$23/Calculator!$F$12/2,1)-0.5))))/'VSWR Calculator'!$C$25)+$C46)^2+(1500*ABS(SIN(2*PI()*MOD(Calculator!$B$36/Calculator!$F$12,1)))*IF(MOD(Calculator!$B$36/Calculator!$F$12,1)&lt;0.5,-1,1))^2)),2))</f>
        <v>—</v>
      </c>
      <c r="HC46" s="253" t="str">
        <f aca="false">IF(OR(Calculator!$E$13&lt;&gt;"YES",Calculator!$B$36&lt;Calculator!$G$13),"—",ROUND((1+SQRT(((50*POWER(80,POWER(COS(PI()*MOD(Calculator!$B$36/Calculator!$F$13,1)),2))+MIN(500,MAX(30,100*EXP(-0.3*'VSWR Calculator'!$C$24)*(1+3*ABS(MOD('VSWR Calculator'!$C$23/Calculator!$F$13/2,1)-0.5))))/'VSWR Calculator'!$C$25)-$C46)^2+(1500*ABS(SIN(2*PI()*MOD(Calculator!$B$36/Calculator!$F$13,1)))*IF(MOD(Calculator!$B$36/Calculator!$F$13,1)&lt;0.5,-1,1))^2)/SQRT(((50*POWER(80,POWER(COS(PI()*MOD(Calculator!$B$36/Calculator!$F$13,1)),2))+MIN(500,MAX(30,100*EXP(-0.3*'VSWR Calculator'!$C$24)*(1+3*ABS(MOD('VSWR Calculator'!$C$23/Calculator!$F$13/2,1)-0.5))))/'VSWR Calculator'!$C$25)+$C46)^2+(1500*ABS(SIN(2*PI()*MOD(Calculator!$B$36/Calculator!$F$13,1)))*IF(MOD(Calculator!$B$36/Calculator!$F$13,1)&lt;0.5,-1,1))^2))/(1-SQRT(((50*POWER(80,POWER(COS(PI()*MOD(Calculator!$B$36/Calculator!$F$13,1)),2))+MIN(500,MAX(30,100*EXP(-0.3*'VSWR Calculator'!$C$24)*(1+3*ABS(MOD('VSWR Calculator'!$C$23/Calculator!$F$13/2,1)-0.5))))/'VSWR Calculator'!$C$25)-$C46)^2+(1500*ABS(SIN(2*PI()*MOD(Calculator!$B$36/Calculator!$F$13,1)))*IF(MOD(Calculator!$B$36/Calculator!$F$13,1)&lt;0.5,-1,1))^2)/SQRT(((50*POWER(80,POWER(COS(PI()*MOD(Calculator!$B$36/Calculator!$F$13,1)),2))+MIN(500,MAX(30,100*EXP(-0.3*'VSWR Calculator'!$C$24)*(1+3*ABS(MOD('VSWR Calculator'!$C$23/Calculator!$F$13/2,1)-0.5))))/'VSWR Calculator'!$C$25)+$C46)^2+(1500*ABS(SIN(2*PI()*MOD(Calculator!$B$36/Calculator!$F$13,1)))*IF(MOD(Calculator!$B$36/Calculator!$F$13,1)&lt;0.5,-1,1))^2)),2))</f>
        <v>—</v>
      </c>
      <c r="HD46" s="253" t="str">
        <f aca="false">IF(OR(Calculator!$E$14&lt;&gt;"YES",Calculator!$B$36&lt;Calculator!$G$14),"—",ROUND((1+SQRT(((50*POWER(80,POWER(COS(PI()*MOD(Calculator!$B$36/Calculator!$F$14,1)),2))+MIN(500,MAX(30,100*EXP(-0.3*'VSWR Calculator'!$C$24)*(1+3*ABS(MOD('VSWR Calculator'!$C$23/Calculator!$F$14/2,1)-0.5))))/'VSWR Calculator'!$C$25)-$C46)^2+(1500*ABS(SIN(2*PI()*MOD(Calculator!$B$36/Calculator!$F$14,1)))*IF(MOD(Calculator!$B$36/Calculator!$F$14,1)&lt;0.5,-1,1))^2)/SQRT(((50*POWER(80,POWER(COS(PI()*MOD(Calculator!$B$36/Calculator!$F$14,1)),2))+MIN(500,MAX(30,100*EXP(-0.3*'VSWR Calculator'!$C$24)*(1+3*ABS(MOD('VSWR Calculator'!$C$23/Calculator!$F$14/2,1)-0.5))))/'VSWR Calculator'!$C$25)+$C46)^2+(1500*ABS(SIN(2*PI()*MOD(Calculator!$B$36/Calculator!$F$14,1)))*IF(MOD(Calculator!$B$36/Calculator!$F$14,1)&lt;0.5,-1,1))^2))/(1-SQRT(((50*POWER(80,POWER(COS(PI()*MOD(Calculator!$B$36/Calculator!$F$14,1)),2))+MIN(500,MAX(30,100*EXP(-0.3*'VSWR Calculator'!$C$24)*(1+3*ABS(MOD('VSWR Calculator'!$C$23/Calculator!$F$14/2,1)-0.5))))/'VSWR Calculator'!$C$25)-$C46)^2+(1500*ABS(SIN(2*PI()*MOD(Calculator!$B$36/Calculator!$F$14,1)))*IF(MOD(Calculator!$B$36/Calculator!$F$14,1)&lt;0.5,-1,1))^2)/SQRT(((50*POWER(80,POWER(COS(PI()*MOD(Calculator!$B$36/Calculator!$F$14,1)),2))+MIN(500,MAX(30,100*EXP(-0.3*'VSWR Calculator'!$C$24)*(1+3*ABS(MOD('VSWR Calculator'!$C$23/Calculator!$F$14/2,1)-0.5))))/'VSWR Calculator'!$C$25)+$C46)^2+(1500*ABS(SIN(2*PI()*MOD(Calculator!$B$36/Calculator!$F$14,1)))*IF(MOD(Calculator!$B$36/Calculator!$F$14,1)&lt;0.5,-1,1))^2)),2))</f>
        <v>—</v>
      </c>
      <c r="HE46" s="253" t="n">
        <f aca="false">IF(OR(Calculator!$E$15&lt;&gt;"YES",Calculator!$B$36&lt;Calculator!$G$15),"—",ROUND((1+SQRT(((50*POWER(80,POWER(COS(PI()*MOD(Calculator!$B$36/Calculator!$F$15,1)),2))+MIN(500,MAX(30,100*EXP(-0.3*'VSWR Calculator'!$C$24)*(1+3*ABS(MOD('VSWR Calculator'!$C$23/Calculator!$F$15/2,1)-0.5))))/'VSWR Calculator'!$C$25)-$C46)^2+(1500*ABS(SIN(2*PI()*MOD(Calculator!$B$36/Calculator!$F$15,1)))*IF(MOD(Calculator!$B$36/Calculator!$F$15,1)&lt;0.5,-1,1))^2)/SQRT(((50*POWER(80,POWER(COS(PI()*MOD(Calculator!$B$36/Calculator!$F$15,1)),2))+MIN(500,MAX(30,100*EXP(-0.3*'VSWR Calculator'!$C$24)*(1+3*ABS(MOD('VSWR Calculator'!$C$23/Calculator!$F$15/2,1)-0.5))))/'VSWR Calculator'!$C$25)+$C46)^2+(1500*ABS(SIN(2*PI()*MOD(Calculator!$B$36/Calculator!$F$15,1)))*IF(MOD(Calculator!$B$36/Calculator!$F$15,1)&lt;0.5,-1,1))^2))/(1-SQRT(((50*POWER(80,POWER(COS(PI()*MOD(Calculator!$B$36/Calculator!$F$15,1)),2))+MIN(500,MAX(30,100*EXP(-0.3*'VSWR Calculator'!$C$24)*(1+3*ABS(MOD('VSWR Calculator'!$C$23/Calculator!$F$15/2,1)-0.5))))/'VSWR Calculator'!$C$25)-$C46)^2+(1500*ABS(SIN(2*PI()*MOD(Calculator!$B$36/Calculator!$F$15,1)))*IF(MOD(Calculator!$B$36/Calculator!$F$15,1)&lt;0.5,-1,1))^2)/SQRT(((50*POWER(80,POWER(COS(PI()*MOD(Calculator!$B$36/Calculator!$F$15,1)),2))+MIN(500,MAX(30,100*EXP(-0.3*'VSWR Calculator'!$C$24)*(1+3*ABS(MOD('VSWR Calculator'!$C$23/Calculator!$F$15/2,1)-0.5))))/'VSWR Calculator'!$C$25)+$C46)^2+(1500*ABS(SIN(2*PI()*MOD(Calculator!$B$36/Calculator!$F$15,1)))*IF(MOD(Calculator!$B$36/Calculator!$F$15,1)&lt;0.5,-1,1))^2)),2))</f>
        <v>17.59</v>
      </c>
      <c r="HF46" s="253" t="str">
        <f aca="false">IF(OR(Calculator!$E$16&lt;&gt;"YES",Calculator!$B$36&lt;Calculator!$G$16),"—",ROUND((1+SQRT(((50*POWER(80,POWER(COS(PI()*MOD(Calculator!$B$36/Calculator!$F$16,1)),2))+MIN(500,MAX(30,100*EXP(-0.3*'VSWR Calculator'!$C$24)*(1+3*ABS(MOD('VSWR Calculator'!$C$23/Calculator!$F$16/2,1)-0.5))))/'VSWR Calculator'!$C$25)-$C46)^2+(1500*ABS(SIN(2*PI()*MOD(Calculator!$B$36/Calculator!$F$16,1)))*IF(MOD(Calculator!$B$36/Calculator!$F$16,1)&lt;0.5,-1,1))^2)/SQRT(((50*POWER(80,POWER(COS(PI()*MOD(Calculator!$B$36/Calculator!$F$16,1)),2))+MIN(500,MAX(30,100*EXP(-0.3*'VSWR Calculator'!$C$24)*(1+3*ABS(MOD('VSWR Calculator'!$C$23/Calculator!$F$16/2,1)-0.5))))/'VSWR Calculator'!$C$25)+$C46)^2+(1500*ABS(SIN(2*PI()*MOD(Calculator!$B$36/Calculator!$F$16,1)))*IF(MOD(Calculator!$B$36/Calculator!$F$16,1)&lt;0.5,-1,1))^2))/(1-SQRT(((50*POWER(80,POWER(COS(PI()*MOD(Calculator!$B$36/Calculator!$F$16,1)),2))+MIN(500,MAX(30,100*EXP(-0.3*'VSWR Calculator'!$C$24)*(1+3*ABS(MOD('VSWR Calculator'!$C$23/Calculator!$F$16/2,1)-0.5))))/'VSWR Calculator'!$C$25)-$C46)^2+(1500*ABS(SIN(2*PI()*MOD(Calculator!$B$36/Calculator!$F$16,1)))*IF(MOD(Calculator!$B$36/Calculator!$F$16,1)&lt;0.5,-1,1))^2)/SQRT(((50*POWER(80,POWER(COS(PI()*MOD(Calculator!$B$36/Calculator!$F$16,1)),2))+MIN(500,MAX(30,100*EXP(-0.3*'VSWR Calculator'!$C$24)*(1+3*ABS(MOD('VSWR Calculator'!$C$23/Calculator!$F$16/2,1)-0.5))))/'VSWR Calculator'!$C$25)+$C46)^2+(1500*ABS(SIN(2*PI()*MOD(Calculator!$B$36/Calculator!$F$16,1)))*IF(MOD(Calculator!$B$36/Calculator!$F$16,1)&lt;0.5,-1,1))^2)),2))</f>
        <v>—</v>
      </c>
      <c r="HG46" s="253" t="n">
        <f aca="false">IF(OR(Calculator!$E$17&lt;&gt;"YES",Calculator!$B$36&lt;Calculator!$G$17),"—",ROUND((1+SQRT(((50*POWER(80,POWER(COS(PI()*MOD(Calculator!$B$36/Calculator!$F$17,1)),2))+MIN(500,MAX(30,100*EXP(-0.3*'VSWR Calculator'!$C$24)*(1+3*ABS(MOD('VSWR Calculator'!$C$23/Calculator!$F$17/2,1)-0.5))))/'VSWR Calculator'!$C$25)-$C46)^2+(1500*ABS(SIN(2*PI()*MOD(Calculator!$B$36/Calculator!$F$17,1)))*IF(MOD(Calculator!$B$36/Calculator!$F$17,1)&lt;0.5,-1,1))^2)/SQRT(((50*POWER(80,POWER(COS(PI()*MOD(Calculator!$B$36/Calculator!$F$17,1)),2))+MIN(500,MAX(30,100*EXP(-0.3*'VSWR Calculator'!$C$24)*(1+3*ABS(MOD('VSWR Calculator'!$C$23/Calculator!$F$17/2,1)-0.5))))/'VSWR Calculator'!$C$25)+$C46)^2+(1500*ABS(SIN(2*PI()*MOD(Calculator!$B$36/Calculator!$F$17,1)))*IF(MOD(Calculator!$B$36/Calculator!$F$17,1)&lt;0.5,-1,1))^2))/(1-SQRT(((50*POWER(80,POWER(COS(PI()*MOD(Calculator!$B$36/Calculator!$F$17,1)),2))+MIN(500,MAX(30,100*EXP(-0.3*'VSWR Calculator'!$C$24)*(1+3*ABS(MOD('VSWR Calculator'!$C$23/Calculator!$F$17/2,1)-0.5))))/'VSWR Calculator'!$C$25)-$C46)^2+(1500*ABS(SIN(2*PI()*MOD(Calculator!$B$36/Calculator!$F$17,1)))*IF(MOD(Calculator!$B$36/Calculator!$F$17,1)&lt;0.5,-1,1))^2)/SQRT(((50*POWER(80,POWER(COS(PI()*MOD(Calculator!$B$36/Calculator!$F$17,1)),2))+MIN(500,MAX(30,100*EXP(-0.3*'VSWR Calculator'!$C$24)*(1+3*ABS(MOD('VSWR Calculator'!$C$23/Calculator!$F$17/2,1)-0.5))))/'VSWR Calculator'!$C$25)+$C46)^2+(1500*ABS(SIN(2*PI()*MOD(Calculator!$B$36/Calculator!$F$17,1)))*IF(MOD(Calculator!$B$36/Calculator!$F$17,1)&lt;0.5,-1,1))^2)),2))</f>
        <v>19.84</v>
      </c>
      <c r="HH46" s="253" t="str">
        <f aca="false">IF(OR(Calculator!$E$18&lt;&gt;"YES",Calculator!$B$36&lt;Calculator!$G$18),"—",ROUND((1+SQRT(((50*POWER(80,POWER(COS(PI()*MOD(Calculator!$B$36/Calculator!$F$18,1)),2))+MIN(500,MAX(30,100*EXP(-0.3*'VSWR Calculator'!$C$24)*(1+3*ABS(MOD('VSWR Calculator'!$C$23/Calculator!$F$18/2,1)-0.5))))/'VSWR Calculator'!$C$25)-$C46)^2+(1500*ABS(SIN(2*PI()*MOD(Calculator!$B$36/Calculator!$F$18,1)))*IF(MOD(Calculator!$B$36/Calculator!$F$18,1)&lt;0.5,-1,1))^2)/SQRT(((50*POWER(80,POWER(COS(PI()*MOD(Calculator!$B$36/Calculator!$F$18,1)),2))+MIN(500,MAX(30,100*EXP(-0.3*'VSWR Calculator'!$C$24)*(1+3*ABS(MOD('VSWR Calculator'!$C$23/Calculator!$F$18/2,1)-0.5))))/'VSWR Calculator'!$C$25)+$C46)^2+(1500*ABS(SIN(2*PI()*MOD(Calculator!$B$36/Calculator!$F$18,1)))*IF(MOD(Calculator!$B$36/Calculator!$F$18,1)&lt;0.5,-1,1))^2))/(1-SQRT(((50*POWER(80,POWER(COS(PI()*MOD(Calculator!$B$36/Calculator!$F$18,1)),2))+MIN(500,MAX(30,100*EXP(-0.3*'VSWR Calculator'!$C$24)*(1+3*ABS(MOD('VSWR Calculator'!$C$23/Calculator!$F$18/2,1)-0.5))))/'VSWR Calculator'!$C$25)-$C46)^2+(1500*ABS(SIN(2*PI()*MOD(Calculator!$B$36/Calculator!$F$18,1)))*IF(MOD(Calculator!$B$36/Calculator!$F$18,1)&lt;0.5,-1,1))^2)/SQRT(((50*POWER(80,POWER(COS(PI()*MOD(Calculator!$B$36/Calculator!$F$18,1)),2))+MIN(500,MAX(30,100*EXP(-0.3*'VSWR Calculator'!$C$24)*(1+3*ABS(MOD('VSWR Calculator'!$C$23/Calculator!$F$18/2,1)-0.5))))/'VSWR Calculator'!$C$25)+$C46)^2+(1500*ABS(SIN(2*PI()*MOD(Calculator!$B$36/Calculator!$F$18,1)))*IF(MOD(Calculator!$B$36/Calculator!$F$18,1)&lt;0.5,-1,1))^2)),2))</f>
        <v>—</v>
      </c>
      <c r="HI46" s="253" t="str">
        <f aca="false">IF(OR(Calculator!$E$19&lt;&gt;"YES",Calculator!$B$36&lt;Calculator!$G$19),"—",ROUND((1+SQRT(((50*POWER(80,POWER(COS(PI()*MOD(Calculator!$B$36/Calculator!$F$19,1)),2))+MIN(500,MAX(30,100*EXP(-0.3*'VSWR Calculator'!$C$24)*(1+3*ABS(MOD('VSWR Calculator'!$C$23/Calculator!$F$19/2,1)-0.5))))/'VSWR Calculator'!$C$25)-$C46)^2+(1500*ABS(SIN(2*PI()*MOD(Calculator!$B$36/Calculator!$F$19,1)))*IF(MOD(Calculator!$B$36/Calculator!$F$19,1)&lt;0.5,-1,1))^2)/SQRT(((50*POWER(80,POWER(COS(PI()*MOD(Calculator!$B$36/Calculator!$F$19,1)),2))+MIN(500,MAX(30,100*EXP(-0.3*'VSWR Calculator'!$C$24)*(1+3*ABS(MOD('VSWR Calculator'!$C$23/Calculator!$F$19/2,1)-0.5))))/'VSWR Calculator'!$C$25)+$C46)^2+(1500*ABS(SIN(2*PI()*MOD(Calculator!$B$36/Calculator!$F$19,1)))*IF(MOD(Calculator!$B$36/Calculator!$F$19,1)&lt;0.5,-1,1))^2))/(1-SQRT(((50*POWER(80,POWER(COS(PI()*MOD(Calculator!$B$36/Calculator!$F$19,1)),2))+MIN(500,MAX(30,100*EXP(-0.3*'VSWR Calculator'!$C$24)*(1+3*ABS(MOD('VSWR Calculator'!$C$23/Calculator!$F$19/2,1)-0.5))))/'VSWR Calculator'!$C$25)-$C46)^2+(1500*ABS(SIN(2*PI()*MOD(Calculator!$B$36/Calculator!$F$19,1)))*IF(MOD(Calculator!$B$36/Calculator!$F$19,1)&lt;0.5,-1,1))^2)/SQRT(((50*POWER(80,POWER(COS(PI()*MOD(Calculator!$B$36/Calculator!$F$19,1)),2))+MIN(500,MAX(30,100*EXP(-0.3*'VSWR Calculator'!$C$24)*(1+3*ABS(MOD('VSWR Calculator'!$C$23/Calculator!$F$19/2,1)-0.5))))/'VSWR Calculator'!$C$25)+$C46)^2+(1500*ABS(SIN(2*PI()*MOD(Calculator!$B$36/Calculator!$F$19,1)))*IF(MOD(Calculator!$B$36/Calculator!$F$19,1)&lt;0.5,-1,1))^2)),2))</f>
        <v>—</v>
      </c>
      <c r="HJ46" s="253" t="str">
        <f aca="false">IF(OR(Calculator!$E$20&lt;&gt;"YES",Calculator!$B$36&lt;Calculator!$G$20),"—",ROUND((1+SQRT(((50*POWER(80,POWER(COS(PI()*MOD(Calculator!$B$36/Calculator!$F$20,1)),2))+MIN(500,MAX(30,100*EXP(-0.3*'VSWR Calculator'!$C$24)*(1+3*ABS(MOD('VSWR Calculator'!$C$23/Calculator!$F$20/2,1)-0.5))))/'VSWR Calculator'!$C$25)-$C46)^2+(1500*ABS(SIN(2*PI()*MOD(Calculator!$B$36/Calculator!$F$20,1)))*IF(MOD(Calculator!$B$36/Calculator!$F$20,1)&lt;0.5,-1,1))^2)/SQRT(((50*POWER(80,POWER(COS(PI()*MOD(Calculator!$B$36/Calculator!$F$20,1)),2))+MIN(500,MAX(30,100*EXP(-0.3*'VSWR Calculator'!$C$24)*(1+3*ABS(MOD('VSWR Calculator'!$C$23/Calculator!$F$20/2,1)-0.5))))/'VSWR Calculator'!$C$25)+$C46)^2+(1500*ABS(SIN(2*PI()*MOD(Calculator!$B$36/Calculator!$F$20,1)))*IF(MOD(Calculator!$B$36/Calculator!$F$20,1)&lt;0.5,-1,1))^2))/(1-SQRT(((50*POWER(80,POWER(COS(PI()*MOD(Calculator!$B$36/Calculator!$F$20,1)),2))+MIN(500,MAX(30,100*EXP(-0.3*'VSWR Calculator'!$C$24)*(1+3*ABS(MOD('VSWR Calculator'!$C$23/Calculator!$F$20/2,1)-0.5))))/'VSWR Calculator'!$C$25)-$C46)^2+(1500*ABS(SIN(2*PI()*MOD(Calculator!$B$36/Calculator!$F$20,1)))*IF(MOD(Calculator!$B$36/Calculator!$F$20,1)&lt;0.5,-1,1))^2)/SQRT(((50*POWER(80,POWER(COS(PI()*MOD(Calculator!$B$36/Calculator!$F$20,1)),2))+MIN(500,MAX(30,100*EXP(-0.3*'VSWR Calculator'!$C$24)*(1+3*ABS(MOD('VSWR Calculator'!$C$23/Calculator!$F$20/2,1)-0.5))))/'VSWR Calculator'!$C$25)+$C46)^2+(1500*ABS(SIN(2*PI()*MOD(Calculator!$B$36/Calculator!$F$20,1)))*IF(MOD(Calculator!$B$36/Calculator!$F$20,1)&lt;0.5,-1,1))^2)),2))</f>
        <v>—</v>
      </c>
      <c r="HK46" s="253" t="str">
        <f aca="false">IF(OR(Calculator!$E$21&lt;&gt;"YES",Calculator!$B$36&lt;Calculator!$G$21),"—",ROUND((1+SQRT(((50*POWER(80,POWER(COS(PI()*MOD(Calculator!$B$36/Calculator!$F$21,1)),2))+MIN(500,MAX(30,100*EXP(-0.3*'VSWR Calculator'!$C$24)*(1+3*ABS(MOD('VSWR Calculator'!$C$23/Calculator!$F$21/2,1)-0.5))))/'VSWR Calculator'!$C$25)-$C46)^2+(1500*ABS(SIN(2*PI()*MOD(Calculator!$B$36/Calculator!$F$21,1)))*IF(MOD(Calculator!$B$36/Calculator!$F$21,1)&lt;0.5,-1,1))^2)/SQRT(((50*POWER(80,POWER(COS(PI()*MOD(Calculator!$B$36/Calculator!$F$21,1)),2))+MIN(500,MAX(30,100*EXP(-0.3*'VSWR Calculator'!$C$24)*(1+3*ABS(MOD('VSWR Calculator'!$C$23/Calculator!$F$21/2,1)-0.5))))/'VSWR Calculator'!$C$25)+$C46)^2+(1500*ABS(SIN(2*PI()*MOD(Calculator!$B$36/Calculator!$F$21,1)))*IF(MOD(Calculator!$B$36/Calculator!$F$21,1)&lt;0.5,-1,1))^2))/(1-SQRT(((50*POWER(80,POWER(COS(PI()*MOD(Calculator!$B$36/Calculator!$F$21,1)),2))+MIN(500,MAX(30,100*EXP(-0.3*'VSWR Calculator'!$C$24)*(1+3*ABS(MOD('VSWR Calculator'!$C$23/Calculator!$F$21/2,1)-0.5))))/'VSWR Calculator'!$C$25)-$C46)^2+(1500*ABS(SIN(2*PI()*MOD(Calculator!$B$36/Calculator!$F$21,1)))*IF(MOD(Calculator!$B$36/Calculator!$F$21,1)&lt;0.5,-1,1))^2)/SQRT(((50*POWER(80,POWER(COS(PI()*MOD(Calculator!$B$36/Calculator!$F$21,1)),2))+MIN(500,MAX(30,100*EXP(-0.3*'VSWR Calculator'!$C$24)*(1+3*ABS(MOD('VSWR Calculator'!$C$23/Calculator!$F$21/2,1)-0.5))))/'VSWR Calculator'!$C$25)+$C46)^2+(1500*ABS(SIN(2*PI()*MOD(Calculator!$B$36/Calculator!$F$21,1)))*IF(MOD(Calculator!$B$36/Calculator!$F$21,1)&lt;0.5,-1,1))^2)),2))</f>
        <v>—</v>
      </c>
      <c r="HL46" s="253" t="str">
        <f aca="false">IF(OR(Calculator!$E$22&lt;&gt;"YES",Calculator!$B$36&lt;Calculator!$G$22),"—",ROUND((1+SQRT(((50*POWER(80,POWER(COS(PI()*MOD(Calculator!$B$36/Calculator!$F$22,1)),2))+MIN(500,MAX(30,100*EXP(-0.3*'VSWR Calculator'!$C$24)*(1+3*ABS(MOD('VSWR Calculator'!$C$23/Calculator!$F$22/2,1)-0.5))))/'VSWR Calculator'!$C$25)-$C46)^2+(1500*ABS(SIN(2*PI()*MOD(Calculator!$B$36/Calculator!$F$22,1)))*IF(MOD(Calculator!$B$36/Calculator!$F$22,1)&lt;0.5,-1,1))^2)/SQRT(((50*POWER(80,POWER(COS(PI()*MOD(Calculator!$B$36/Calculator!$F$22,1)),2))+MIN(500,MAX(30,100*EXP(-0.3*'VSWR Calculator'!$C$24)*(1+3*ABS(MOD('VSWR Calculator'!$C$23/Calculator!$F$22/2,1)-0.5))))/'VSWR Calculator'!$C$25)+$C46)^2+(1500*ABS(SIN(2*PI()*MOD(Calculator!$B$36/Calculator!$F$22,1)))*IF(MOD(Calculator!$B$36/Calculator!$F$22,1)&lt;0.5,-1,1))^2))/(1-SQRT(((50*POWER(80,POWER(COS(PI()*MOD(Calculator!$B$36/Calculator!$F$22,1)),2))+MIN(500,MAX(30,100*EXP(-0.3*'VSWR Calculator'!$C$24)*(1+3*ABS(MOD('VSWR Calculator'!$C$23/Calculator!$F$22/2,1)-0.5))))/'VSWR Calculator'!$C$25)-$C46)^2+(1500*ABS(SIN(2*PI()*MOD(Calculator!$B$36/Calculator!$F$22,1)))*IF(MOD(Calculator!$B$36/Calculator!$F$22,1)&lt;0.5,-1,1))^2)/SQRT(((50*POWER(80,POWER(COS(PI()*MOD(Calculator!$B$36/Calculator!$F$22,1)),2))+MIN(500,MAX(30,100*EXP(-0.3*'VSWR Calculator'!$C$24)*(1+3*ABS(MOD('VSWR Calculator'!$C$23/Calculator!$F$22/2,1)-0.5))))/'VSWR Calculator'!$C$25)+$C46)^2+(1500*ABS(SIN(2*PI()*MOD(Calculator!$B$36/Calculator!$F$22,1)))*IF(MOD(Calculator!$B$36/Calculator!$F$22,1)&lt;0.5,-1,1))^2)),2))</f>
        <v>—</v>
      </c>
      <c r="HM46" s="253" t="n">
        <f aca="false">IFERROR(ROUND((IF(ISNUMBER(HB46),HB46,0)+IF(ISNUMBER(HC46),HC46,0)+IF(ISNUMBER(HD46),HD46,0)+IF(ISNUMBER(HE46),HE46,0)+IF(ISNUMBER(HF46),HF46,0)+IF(ISNUMBER(HG46),HG46,0)+IF(ISNUMBER(HH46),HH46,0)+IF(ISNUMBER(HI46),HI46,0)+IF(ISNUMBER(HJ46),HJ46,0)+IF(ISNUMBER(HK46),HK46,0)+IF(ISNUMBER(HL46),HL46,0))/(IF(ISNUMBER(HB46),1,0)+IF(ISNUMBER(HC46),1,0)+IF(ISNUMBER(HD46),1,0)+IF(ISNUMBER(HE46),1,0)+IF(ISNUMBER(HF46),1,0)+IF(ISNUMBER(HG46),1,0)+IF(ISNUMBER(HH46),1,0)+IF(ISNUMBER(HI46),1,0)+IF(ISNUMBER(HJ46),1,0)+IF(ISNUMBER(HK46),1,0)+IF(ISNUMBER(HL46),1,0)),4),"")</f>
        <v>18.715</v>
      </c>
      <c r="HN46" s="253" t="str">
        <f aca="false">IF(OR(Calculator!$E$12&lt;&gt;"YES",Calculator!$B$37&lt;Calculator!$G$12),"—",ROUND((1+SQRT(((50*POWER(80,POWER(COS(PI()*MOD(Calculator!$B$37/Calculator!$F$12,1)),2))+MIN(500,MAX(30,100*EXP(-0.3*'VSWR Calculator'!$C$24)*(1+3*ABS(MOD('VSWR Calculator'!$C$23/Calculator!$F$12/2,1)-0.5))))/'VSWR Calculator'!$C$25)-$C46)^2+(1500*ABS(SIN(2*PI()*MOD(Calculator!$B$37/Calculator!$F$12,1)))*IF(MOD(Calculator!$B$37/Calculator!$F$12,1)&lt;0.5,-1,1))^2)/SQRT(((50*POWER(80,POWER(COS(PI()*MOD(Calculator!$B$37/Calculator!$F$12,1)),2))+MIN(500,MAX(30,100*EXP(-0.3*'VSWR Calculator'!$C$24)*(1+3*ABS(MOD('VSWR Calculator'!$C$23/Calculator!$F$12/2,1)-0.5))))/'VSWR Calculator'!$C$25)+$C46)^2+(1500*ABS(SIN(2*PI()*MOD(Calculator!$B$37/Calculator!$F$12,1)))*IF(MOD(Calculator!$B$37/Calculator!$F$12,1)&lt;0.5,-1,1))^2))/(1-SQRT(((50*POWER(80,POWER(COS(PI()*MOD(Calculator!$B$37/Calculator!$F$12,1)),2))+MIN(500,MAX(30,100*EXP(-0.3*'VSWR Calculator'!$C$24)*(1+3*ABS(MOD('VSWR Calculator'!$C$23/Calculator!$F$12/2,1)-0.5))))/'VSWR Calculator'!$C$25)-$C46)^2+(1500*ABS(SIN(2*PI()*MOD(Calculator!$B$37/Calculator!$F$12,1)))*IF(MOD(Calculator!$B$37/Calculator!$F$12,1)&lt;0.5,-1,1))^2)/SQRT(((50*POWER(80,POWER(COS(PI()*MOD(Calculator!$B$37/Calculator!$F$12,1)),2))+MIN(500,MAX(30,100*EXP(-0.3*'VSWR Calculator'!$C$24)*(1+3*ABS(MOD('VSWR Calculator'!$C$23/Calculator!$F$12/2,1)-0.5))))/'VSWR Calculator'!$C$25)+$C46)^2+(1500*ABS(SIN(2*PI()*MOD(Calculator!$B$37/Calculator!$F$12,1)))*IF(MOD(Calculator!$B$37/Calculator!$F$12,1)&lt;0.5,-1,1))^2)),2))</f>
        <v>—</v>
      </c>
      <c r="HO46" s="253" t="str">
        <f aca="false">IF(OR(Calculator!$E$13&lt;&gt;"YES",Calculator!$B$37&lt;Calculator!$G$13),"—",ROUND((1+SQRT(((50*POWER(80,POWER(COS(PI()*MOD(Calculator!$B$37/Calculator!$F$13,1)),2))+MIN(500,MAX(30,100*EXP(-0.3*'VSWR Calculator'!$C$24)*(1+3*ABS(MOD('VSWR Calculator'!$C$23/Calculator!$F$13/2,1)-0.5))))/'VSWR Calculator'!$C$25)-$C46)^2+(1500*ABS(SIN(2*PI()*MOD(Calculator!$B$37/Calculator!$F$13,1)))*IF(MOD(Calculator!$B$37/Calculator!$F$13,1)&lt;0.5,-1,1))^2)/SQRT(((50*POWER(80,POWER(COS(PI()*MOD(Calculator!$B$37/Calculator!$F$13,1)),2))+MIN(500,MAX(30,100*EXP(-0.3*'VSWR Calculator'!$C$24)*(1+3*ABS(MOD('VSWR Calculator'!$C$23/Calculator!$F$13/2,1)-0.5))))/'VSWR Calculator'!$C$25)+$C46)^2+(1500*ABS(SIN(2*PI()*MOD(Calculator!$B$37/Calculator!$F$13,1)))*IF(MOD(Calculator!$B$37/Calculator!$F$13,1)&lt;0.5,-1,1))^2))/(1-SQRT(((50*POWER(80,POWER(COS(PI()*MOD(Calculator!$B$37/Calculator!$F$13,1)),2))+MIN(500,MAX(30,100*EXP(-0.3*'VSWR Calculator'!$C$24)*(1+3*ABS(MOD('VSWR Calculator'!$C$23/Calculator!$F$13/2,1)-0.5))))/'VSWR Calculator'!$C$25)-$C46)^2+(1500*ABS(SIN(2*PI()*MOD(Calculator!$B$37/Calculator!$F$13,1)))*IF(MOD(Calculator!$B$37/Calculator!$F$13,1)&lt;0.5,-1,1))^2)/SQRT(((50*POWER(80,POWER(COS(PI()*MOD(Calculator!$B$37/Calculator!$F$13,1)),2))+MIN(500,MAX(30,100*EXP(-0.3*'VSWR Calculator'!$C$24)*(1+3*ABS(MOD('VSWR Calculator'!$C$23/Calculator!$F$13/2,1)-0.5))))/'VSWR Calculator'!$C$25)+$C46)^2+(1500*ABS(SIN(2*PI()*MOD(Calculator!$B$37/Calculator!$F$13,1)))*IF(MOD(Calculator!$B$37/Calculator!$F$13,1)&lt;0.5,-1,1))^2)),2))</f>
        <v>—</v>
      </c>
      <c r="HP46" s="253" t="str">
        <f aca="false">IF(OR(Calculator!$E$14&lt;&gt;"YES",Calculator!$B$37&lt;Calculator!$G$14),"—",ROUND((1+SQRT(((50*POWER(80,POWER(COS(PI()*MOD(Calculator!$B$37/Calculator!$F$14,1)),2))+MIN(500,MAX(30,100*EXP(-0.3*'VSWR Calculator'!$C$24)*(1+3*ABS(MOD('VSWR Calculator'!$C$23/Calculator!$F$14/2,1)-0.5))))/'VSWR Calculator'!$C$25)-$C46)^2+(1500*ABS(SIN(2*PI()*MOD(Calculator!$B$37/Calculator!$F$14,1)))*IF(MOD(Calculator!$B$37/Calculator!$F$14,1)&lt;0.5,-1,1))^2)/SQRT(((50*POWER(80,POWER(COS(PI()*MOD(Calculator!$B$37/Calculator!$F$14,1)),2))+MIN(500,MAX(30,100*EXP(-0.3*'VSWR Calculator'!$C$24)*(1+3*ABS(MOD('VSWR Calculator'!$C$23/Calculator!$F$14/2,1)-0.5))))/'VSWR Calculator'!$C$25)+$C46)^2+(1500*ABS(SIN(2*PI()*MOD(Calculator!$B$37/Calculator!$F$14,1)))*IF(MOD(Calculator!$B$37/Calculator!$F$14,1)&lt;0.5,-1,1))^2))/(1-SQRT(((50*POWER(80,POWER(COS(PI()*MOD(Calculator!$B$37/Calculator!$F$14,1)),2))+MIN(500,MAX(30,100*EXP(-0.3*'VSWR Calculator'!$C$24)*(1+3*ABS(MOD('VSWR Calculator'!$C$23/Calculator!$F$14/2,1)-0.5))))/'VSWR Calculator'!$C$25)-$C46)^2+(1500*ABS(SIN(2*PI()*MOD(Calculator!$B$37/Calculator!$F$14,1)))*IF(MOD(Calculator!$B$37/Calculator!$F$14,1)&lt;0.5,-1,1))^2)/SQRT(((50*POWER(80,POWER(COS(PI()*MOD(Calculator!$B$37/Calculator!$F$14,1)),2))+MIN(500,MAX(30,100*EXP(-0.3*'VSWR Calculator'!$C$24)*(1+3*ABS(MOD('VSWR Calculator'!$C$23/Calculator!$F$14/2,1)-0.5))))/'VSWR Calculator'!$C$25)+$C46)^2+(1500*ABS(SIN(2*PI()*MOD(Calculator!$B$37/Calculator!$F$14,1)))*IF(MOD(Calculator!$B$37/Calculator!$F$14,1)&lt;0.5,-1,1))^2)),2))</f>
        <v>—</v>
      </c>
      <c r="HQ46" s="253" t="n">
        <f aca="false">IF(OR(Calculator!$E$15&lt;&gt;"YES",Calculator!$B$37&lt;Calculator!$G$15),"—",ROUND((1+SQRT(((50*POWER(80,POWER(COS(PI()*MOD(Calculator!$B$37/Calculator!$F$15,1)),2))+MIN(500,MAX(30,100*EXP(-0.3*'VSWR Calculator'!$C$24)*(1+3*ABS(MOD('VSWR Calculator'!$C$23/Calculator!$F$15/2,1)-0.5))))/'VSWR Calculator'!$C$25)-$C46)^2+(1500*ABS(SIN(2*PI()*MOD(Calculator!$B$37/Calculator!$F$15,1)))*IF(MOD(Calculator!$B$37/Calculator!$F$15,1)&lt;0.5,-1,1))^2)/SQRT(((50*POWER(80,POWER(COS(PI()*MOD(Calculator!$B$37/Calculator!$F$15,1)),2))+MIN(500,MAX(30,100*EXP(-0.3*'VSWR Calculator'!$C$24)*(1+3*ABS(MOD('VSWR Calculator'!$C$23/Calculator!$F$15/2,1)-0.5))))/'VSWR Calculator'!$C$25)+$C46)^2+(1500*ABS(SIN(2*PI()*MOD(Calculator!$B$37/Calculator!$F$15,1)))*IF(MOD(Calculator!$B$37/Calculator!$F$15,1)&lt;0.5,-1,1))^2))/(1-SQRT(((50*POWER(80,POWER(COS(PI()*MOD(Calculator!$B$37/Calculator!$F$15,1)),2))+MIN(500,MAX(30,100*EXP(-0.3*'VSWR Calculator'!$C$24)*(1+3*ABS(MOD('VSWR Calculator'!$C$23/Calculator!$F$15/2,1)-0.5))))/'VSWR Calculator'!$C$25)-$C46)^2+(1500*ABS(SIN(2*PI()*MOD(Calculator!$B$37/Calculator!$F$15,1)))*IF(MOD(Calculator!$B$37/Calculator!$F$15,1)&lt;0.5,-1,1))^2)/SQRT(((50*POWER(80,POWER(COS(PI()*MOD(Calculator!$B$37/Calculator!$F$15,1)),2))+MIN(500,MAX(30,100*EXP(-0.3*'VSWR Calculator'!$C$24)*(1+3*ABS(MOD('VSWR Calculator'!$C$23/Calculator!$F$15/2,1)-0.5))))/'VSWR Calculator'!$C$25)+$C46)^2+(1500*ABS(SIN(2*PI()*MOD(Calculator!$B$37/Calculator!$F$15,1)))*IF(MOD(Calculator!$B$37/Calculator!$F$15,1)&lt;0.5,-1,1))^2)),2))</f>
        <v>4.51</v>
      </c>
      <c r="HR46" s="253" t="str">
        <f aca="false">IF(OR(Calculator!$E$16&lt;&gt;"YES",Calculator!$B$37&lt;Calculator!$G$16),"—",ROUND((1+SQRT(((50*POWER(80,POWER(COS(PI()*MOD(Calculator!$B$37/Calculator!$F$16,1)),2))+MIN(500,MAX(30,100*EXP(-0.3*'VSWR Calculator'!$C$24)*(1+3*ABS(MOD('VSWR Calculator'!$C$23/Calculator!$F$16/2,1)-0.5))))/'VSWR Calculator'!$C$25)-$C46)^2+(1500*ABS(SIN(2*PI()*MOD(Calculator!$B$37/Calculator!$F$16,1)))*IF(MOD(Calculator!$B$37/Calculator!$F$16,1)&lt;0.5,-1,1))^2)/SQRT(((50*POWER(80,POWER(COS(PI()*MOD(Calculator!$B$37/Calculator!$F$16,1)),2))+MIN(500,MAX(30,100*EXP(-0.3*'VSWR Calculator'!$C$24)*(1+3*ABS(MOD('VSWR Calculator'!$C$23/Calculator!$F$16/2,1)-0.5))))/'VSWR Calculator'!$C$25)+$C46)^2+(1500*ABS(SIN(2*PI()*MOD(Calculator!$B$37/Calculator!$F$16,1)))*IF(MOD(Calculator!$B$37/Calculator!$F$16,1)&lt;0.5,-1,1))^2))/(1-SQRT(((50*POWER(80,POWER(COS(PI()*MOD(Calculator!$B$37/Calculator!$F$16,1)),2))+MIN(500,MAX(30,100*EXP(-0.3*'VSWR Calculator'!$C$24)*(1+3*ABS(MOD('VSWR Calculator'!$C$23/Calculator!$F$16/2,1)-0.5))))/'VSWR Calculator'!$C$25)-$C46)^2+(1500*ABS(SIN(2*PI()*MOD(Calculator!$B$37/Calculator!$F$16,1)))*IF(MOD(Calculator!$B$37/Calculator!$F$16,1)&lt;0.5,-1,1))^2)/SQRT(((50*POWER(80,POWER(COS(PI()*MOD(Calculator!$B$37/Calculator!$F$16,1)),2))+MIN(500,MAX(30,100*EXP(-0.3*'VSWR Calculator'!$C$24)*(1+3*ABS(MOD('VSWR Calculator'!$C$23/Calculator!$F$16/2,1)-0.5))))/'VSWR Calculator'!$C$25)+$C46)^2+(1500*ABS(SIN(2*PI()*MOD(Calculator!$B$37/Calculator!$F$16,1)))*IF(MOD(Calculator!$B$37/Calculator!$F$16,1)&lt;0.5,-1,1))^2)),2))</f>
        <v>—</v>
      </c>
      <c r="HS46" s="253" t="n">
        <f aca="false">IF(OR(Calculator!$E$17&lt;&gt;"YES",Calculator!$B$37&lt;Calculator!$G$17),"—",ROUND((1+SQRT(((50*POWER(80,POWER(COS(PI()*MOD(Calculator!$B$37/Calculator!$F$17,1)),2))+MIN(500,MAX(30,100*EXP(-0.3*'VSWR Calculator'!$C$24)*(1+3*ABS(MOD('VSWR Calculator'!$C$23/Calculator!$F$17/2,1)-0.5))))/'VSWR Calculator'!$C$25)-$C46)^2+(1500*ABS(SIN(2*PI()*MOD(Calculator!$B$37/Calculator!$F$17,1)))*IF(MOD(Calculator!$B$37/Calculator!$F$17,1)&lt;0.5,-1,1))^2)/SQRT(((50*POWER(80,POWER(COS(PI()*MOD(Calculator!$B$37/Calculator!$F$17,1)),2))+MIN(500,MAX(30,100*EXP(-0.3*'VSWR Calculator'!$C$24)*(1+3*ABS(MOD('VSWR Calculator'!$C$23/Calculator!$F$17/2,1)-0.5))))/'VSWR Calculator'!$C$25)+$C46)^2+(1500*ABS(SIN(2*PI()*MOD(Calculator!$B$37/Calculator!$F$17,1)))*IF(MOD(Calculator!$B$37/Calculator!$F$17,1)&lt;0.5,-1,1))^2))/(1-SQRT(((50*POWER(80,POWER(COS(PI()*MOD(Calculator!$B$37/Calculator!$F$17,1)),2))+MIN(500,MAX(30,100*EXP(-0.3*'VSWR Calculator'!$C$24)*(1+3*ABS(MOD('VSWR Calculator'!$C$23/Calculator!$F$17/2,1)-0.5))))/'VSWR Calculator'!$C$25)-$C46)^2+(1500*ABS(SIN(2*PI()*MOD(Calculator!$B$37/Calculator!$F$17,1)))*IF(MOD(Calculator!$B$37/Calculator!$F$17,1)&lt;0.5,-1,1))^2)/SQRT(((50*POWER(80,POWER(COS(PI()*MOD(Calculator!$B$37/Calculator!$F$17,1)),2))+MIN(500,MAX(30,100*EXP(-0.3*'VSWR Calculator'!$C$24)*(1+3*ABS(MOD('VSWR Calculator'!$C$23/Calculator!$F$17/2,1)-0.5))))/'VSWR Calculator'!$C$25)+$C46)^2+(1500*ABS(SIN(2*PI()*MOD(Calculator!$B$37/Calculator!$F$17,1)))*IF(MOD(Calculator!$B$37/Calculator!$F$17,1)&lt;0.5,-1,1))^2)),2))</f>
        <v>16.8</v>
      </c>
      <c r="HT46" s="253" t="str">
        <f aca="false">IF(OR(Calculator!$E$18&lt;&gt;"YES",Calculator!$B$37&lt;Calculator!$G$18),"—",ROUND((1+SQRT(((50*POWER(80,POWER(COS(PI()*MOD(Calculator!$B$37/Calculator!$F$18,1)),2))+MIN(500,MAX(30,100*EXP(-0.3*'VSWR Calculator'!$C$24)*(1+3*ABS(MOD('VSWR Calculator'!$C$23/Calculator!$F$18/2,1)-0.5))))/'VSWR Calculator'!$C$25)-$C46)^2+(1500*ABS(SIN(2*PI()*MOD(Calculator!$B$37/Calculator!$F$18,1)))*IF(MOD(Calculator!$B$37/Calculator!$F$18,1)&lt;0.5,-1,1))^2)/SQRT(((50*POWER(80,POWER(COS(PI()*MOD(Calculator!$B$37/Calculator!$F$18,1)),2))+MIN(500,MAX(30,100*EXP(-0.3*'VSWR Calculator'!$C$24)*(1+3*ABS(MOD('VSWR Calculator'!$C$23/Calculator!$F$18/2,1)-0.5))))/'VSWR Calculator'!$C$25)+$C46)^2+(1500*ABS(SIN(2*PI()*MOD(Calculator!$B$37/Calculator!$F$18,1)))*IF(MOD(Calculator!$B$37/Calculator!$F$18,1)&lt;0.5,-1,1))^2))/(1-SQRT(((50*POWER(80,POWER(COS(PI()*MOD(Calculator!$B$37/Calculator!$F$18,1)),2))+MIN(500,MAX(30,100*EXP(-0.3*'VSWR Calculator'!$C$24)*(1+3*ABS(MOD('VSWR Calculator'!$C$23/Calculator!$F$18/2,1)-0.5))))/'VSWR Calculator'!$C$25)-$C46)^2+(1500*ABS(SIN(2*PI()*MOD(Calculator!$B$37/Calculator!$F$18,1)))*IF(MOD(Calculator!$B$37/Calculator!$F$18,1)&lt;0.5,-1,1))^2)/SQRT(((50*POWER(80,POWER(COS(PI()*MOD(Calculator!$B$37/Calculator!$F$18,1)),2))+MIN(500,MAX(30,100*EXP(-0.3*'VSWR Calculator'!$C$24)*(1+3*ABS(MOD('VSWR Calculator'!$C$23/Calculator!$F$18/2,1)-0.5))))/'VSWR Calculator'!$C$25)+$C46)^2+(1500*ABS(SIN(2*PI()*MOD(Calculator!$B$37/Calculator!$F$18,1)))*IF(MOD(Calculator!$B$37/Calculator!$F$18,1)&lt;0.5,-1,1))^2)),2))</f>
        <v>—</v>
      </c>
      <c r="HU46" s="253" t="str">
        <f aca="false">IF(OR(Calculator!$E$19&lt;&gt;"YES",Calculator!$B$37&lt;Calculator!$G$19),"—",ROUND((1+SQRT(((50*POWER(80,POWER(COS(PI()*MOD(Calculator!$B$37/Calculator!$F$19,1)),2))+MIN(500,MAX(30,100*EXP(-0.3*'VSWR Calculator'!$C$24)*(1+3*ABS(MOD('VSWR Calculator'!$C$23/Calculator!$F$19/2,1)-0.5))))/'VSWR Calculator'!$C$25)-$C46)^2+(1500*ABS(SIN(2*PI()*MOD(Calculator!$B$37/Calculator!$F$19,1)))*IF(MOD(Calculator!$B$37/Calculator!$F$19,1)&lt;0.5,-1,1))^2)/SQRT(((50*POWER(80,POWER(COS(PI()*MOD(Calculator!$B$37/Calculator!$F$19,1)),2))+MIN(500,MAX(30,100*EXP(-0.3*'VSWR Calculator'!$C$24)*(1+3*ABS(MOD('VSWR Calculator'!$C$23/Calculator!$F$19/2,1)-0.5))))/'VSWR Calculator'!$C$25)+$C46)^2+(1500*ABS(SIN(2*PI()*MOD(Calculator!$B$37/Calculator!$F$19,1)))*IF(MOD(Calculator!$B$37/Calculator!$F$19,1)&lt;0.5,-1,1))^2))/(1-SQRT(((50*POWER(80,POWER(COS(PI()*MOD(Calculator!$B$37/Calculator!$F$19,1)),2))+MIN(500,MAX(30,100*EXP(-0.3*'VSWR Calculator'!$C$24)*(1+3*ABS(MOD('VSWR Calculator'!$C$23/Calculator!$F$19/2,1)-0.5))))/'VSWR Calculator'!$C$25)-$C46)^2+(1500*ABS(SIN(2*PI()*MOD(Calculator!$B$37/Calculator!$F$19,1)))*IF(MOD(Calculator!$B$37/Calculator!$F$19,1)&lt;0.5,-1,1))^2)/SQRT(((50*POWER(80,POWER(COS(PI()*MOD(Calculator!$B$37/Calculator!$F$19,1)),2))+MIN(500,MAX(30,100*EXP(-0.3*'VSWR Calculator'!$C$24)*(1+3*ABS(MOD('VSWR Calculator'!$C$23/Calculator!$F$19/2,1)-0.5))))/'VSWR Calculator'!$C$25)+$C46)^2+(1500*ABS(SIN(2*PI()*MOD(Calculator!$B$37/Calculator!$F$19,1)))*IF(MOD(Calculator!$B$37/Calculator!$F$19,1)&lt;0.5,-1,1))^2)),2))</f>
        <v>—</v>
      </c>
      <c r="HV46" s="253" t="str">
        <f aca="false">IF(OR(Calculator!$E$20&lt;&gt;"YES",Calculator!$B$37&lt;Calculator!$G$20),"—",ROUND((1+SQRT(((50*POWER(80,POWER(COS(PI()*MOD(Calculator!$B$37/Calculator!$F$20,1)),2))+MIN(500,MAX(30,100*EXP(-0.3*'VSWR Calculator'!$C$24)*(1+3*ABS(MOD('VSWR Calculator'!$C$23/Calculator!$F$20/2,1)-0.5))))/'VSWR Calculator'!$C$25)-$C46)^2+(1500*ABS(SIN(2*PI()*MOD(Calculator!$B$37/Calculator!$F$20,1)))*IF(MOD(Calculator!$B$37/Calculator!$F$20,1)&lt;0.5,-1,1))^2)/SQRT(((50*POWER(80,POWER(COS(PI()*MOD(Calculator!$B$37/Calculator!$F$20,1)),2))+MIN(500,MAX(30,100*EXP(-0.3*'VSWR Calculator'!$C$24)*(1+3*ABS(MOD('VSWR Calculator'!$C$23/Calculator!$F$20/2,1)-0.5))))/'VSWR Calculator'!$C$25)+$C46)^2+(1500*ABS(SIN(2*PI()*MOD(Calculator!$B$37/Calculator!$F$20,1)))*IF(MOD(Calculator!$B$37/Calculator!$F$20,1)&lt;0.5,-1,1))^2))/(1-SQRT(((50*POWER(80,POWER(COS(PI()*MOD(Calculator!$B$37/Calculator!$F$20,1)),2))+MIN(500,MAX(30,100*EXP(-0.3*'VSWR Calculator'!$C$24)*(1+3*ABS(MOD('VSWR Calculator'!$C$23/Calculator!$F$20/2,1)-0.5))))/'VSWR Calculator'!$C$25)-$C46)^2+(1500*ABS(SIN(2*PI()*MOD(Calculator!$B$37/Calculator!$F$20,1)))*IF(MOD(Calculator!$B$37/Calculator!$F$20,1)&lt;0.5,-1,1))^2)/SQRT(((50*POWER(80,POWER(COS(PI()*MOD(Calculator!$B$37/Calculator!$F$20,1)),2))+MIN(500,MAX(30,100*EXP(-0.3*'VSWR Calculator'!$C$24)*(1+3*ABS(MOD('VSWR Calculator'!$C$23/Calculator!$F$20/2,1)-0.5))))/'VSWR Calculator'!$C$25)+$C46)^2+(1500*ABS(SIN(2*PI()*MOD(Calculator!$B$37/Calculator!$F$20,1)))*IF(MOD(Calculator!$B$37/Calculator!$F$20,1)&lt;0.5,-1,1))^2)),2))</f>
        <v>—</v>
      </c>
      <c r="HW46" s="253" t="str">
        <f aca="false">IF(OR(Calculator!$E$21&lt;&gt;"YES",Calculator!$B$37&lt;Calculator!$G$21),"—",ROUND((1+SQRT(((50*POWER(80,POWER(COS(PI()*MOD(Calculator!$B$37/Calculator!$F$21,1)),2))+MIN(500,MAX(30,100*EXP(-0.3*'VSWR Calculator'!$C$24)*(1+3*ABS(MOD('VSWR Calculator'!$C$23/Calculator!$F$21/2,1)-0.5))))/'VSWR Calculator'!$C$25)-$C46)^2+(1500*ABS(SIN(2*PI()*MOD(Calculator!$B$37/Calculator!$F$21,1)))*IF(MOD(Calculator!$B$37/Calculator!$F$21,1)&lt;0.5,-1,1))^2)/SQRT(((50*POWER(80,POWER(COS(PI()*MOD(Calculator!$B$37/Calculator!$F$21,1)),2))+MIN(500,MAX(30,100*EXP(-0.3*'VSWR Calculator'!$C$24)*(1+3*ABS(MOD('VSWR Calculator'!$C$23/Calculator!$F$21/2,1)-0.5))))/'VSWR Calculator'!$C$25)+$C46)^2+(1500*ABS(SIN(2*PI()*MOD(Calculator!$B$37/Calculator!$F$21,1)))*IF(MOD(Calculator!$B$37/Calculator!$F$21,1)&lt;0.5,-1,1))^2))/(1-SQRT(((50*POWER(80,POWER(COS(PI()*MOD(Calculator!$B$37/Calculator!$F$21,1)),2))+MIN(500,MAX(30,100*EXP(-0.3*'VSWR Calculator'!$C$24)*(1+3*ABS(MOD('VSWR Calculator'!$C$23/Calculator!$F$21/2,1)-0.5))))/'VSWR Calculator'!$C$25)-$C46)^2+(1500*ABS(SIN(2*PI()*MOD(Calculator!$B$37/Calculator!$F$21,1)))*IF(MOD(Calculator!$B$37/Calculator!$F$21,1)&lt;0.5,-1,1))^2)/SQRT(((50*POWER(80,POWER(COS(PI()*MOD(Calculator!$B$37/Calculator!$F$21,1)),2))+MIN(500,MAX(30,100*EXP(-0.3*'VSWR Calculator'!$C$24)*(1+3*ABS(MOD('VSWR Calculator'!$C$23/Calculator!$F$21/2,1)-0.5))))/'VSWR Calculator'!$C$25)+$C46)^2+(1500*ABS(SIN(2*PI()*MOD(Calculator!$B$37/Calculator!$F$21,1)))*IF(MOD(Calculator!$B$37/Calculator!$F$21,1)&lt;0.5,-1,1))^2)),2))</f>
        <v>—</v>
      </c>
      <c r="HX46" s="253" t="str">
        <f aca="false">IF(OR(Calculator!$E$22&lt;&gt;"YES",Calculator!$B$37&lt;Calculator!$G$22),"—",ROUND((1+SQRT(((50*POWER(80,POWER(COS(PI()*MOD(Calculator!$B$37/Calculator!$F$22,1)),2))+MIN(500,MAX(30,100*EXP(-0.3*'VSWR Calculator'!$C$24)*(1+3*ABS(MOD('VSWR Calculator'!$C$23/Calculator!$F$22/2,1)-0.5))))/'VSWR Calculator'!$C$25)-$C46)^2+(1500*ABS(SIN(2*PI()*MOD(Calculator!$B$37/Calculator!$F$22,1)))*IF(MOD(Calculator!$B$37/Calculator!$F$22,1)&lt;0.5,-1,1))^2)/SQRT(((50*POWER(80,POWER(COS(PI()*MOD(Calculator!$B$37/Calculator!$F$22,1)),2))+MIN(500,MAX(30,100*EXP(-0.3*'VSWR Calculator'!$C$24)*(1+3*ABS(MOD('VSWR Calculator'!$C$23/Calculator!$F$22/2,1)-0.5))))/'VSWR Calculator'!$C$25)+$C46)^2+(1500*ABS(SIN(2*PI()*MOD(Calculator!$B$37/Calculator!$F$22,1)))*IF(MOD(Calculator!$B$37/Calculator!$F$22,1)&lt;0.5,-1,1))^2))/(1-SQRT(((50*POWER(80,POWER(COS(PI()*MOD(Calculator!$B$37/Calculator!$F$22,1)),2))+MIN(500,MAX(30,100*EXP(-0.3*'VSWR Calculator'!$C$24)*(1+3*ABS(MOD('VSWR Calculator'!$C$23/Calculator!$F$22/2,1)-0.5))))/'VSWR Calculator'!$C$25)-$C46)^2+(1500*ABS(SIN(2*PI()*MOD(Calculator!$B$37/Calculator!$F$22,1)))*IF(MOD(Calculator!$B$37/Calculator!$F$22,1)&lt;0.5,-1,1))^2)/SQRT(((50*POWER(80,POWER(COS(PI()*MOD(Calculator!$B$37/Calculator!$F$22,1)),2))+MIN(500,MAX(30,100*EXP(-0.3*'VSWR Calculator'!$C$24)*(1+3*ABS(MOD('VSWR Calculator'!$C$23/Calculator!$F$22/2,1)-0.5))))/'VSWR Calculator'!$C$25)+$C46)^2+(1500*ABS(SIN(2*PI()*MOD(Calculator!$B$37/Calculator!$F$22,1)))*IF(MOD(Calculator!$B$37/Calculator!$F$22,1)&lt;0.5,-1,1))^2)),2))</f>
        <v>—</v>
      </c>
      <c r="HY46" s="253" t="n">
        <f aca="false">IFERROR(ROUND((IF(ISNUMBER(HN46),HN46,0)+IF(ISNUMBER(HO46),HO46,0)+IF(ISNUMBER(HP46),HP46,0)+IF(ISNUMBER(HQ46),HQ46,0)+IF(ISNUMBER(HR46),HR46,0)+IF(ISNUMBER(HS46),HS46,0)+IF(ISNUMBER(HT46),HT46,0)+IF(ISNUMBER(HU46),HU46,0)+IF(ISNUMBER(HV46),HV46,0)+IF(ISNUMBER(HW46),HW46,0)+IF(ISNUMBER(HX46),HX46,0))/(IF(ISNUMBER(HN46),1,0)+IF(ISNUMBER(HO46),1,0)+IF(ISNUMBER(HP46),1,0)+IF(ISNUMBER(HQ46),1,0)+IF(ISNUMBER(HR46),1,0)+IF(ISNUMBER(HS46),1,0)+IF(ISNUMBER(HT46),1,0)+IF(ISNUMBER(HU46),1,0)+IF(ISNUMBER(HV46),1,0)+IF(ISNUMBER(HW46),1,0)+IF(ISNUMBER(HX46),1,0)),4),"")</f>
        <v>10.655</v>
      </c>
      <c r="HZ46" s="253" t="str">
        <f aca="false">IF(OR(Calculator!$E$12&lt;&gt;"YES",Calculator!$B$38&lt;Calculator!$G$12),"—",ROUND((1+SQRT(((50*POWER(80,POWER(COS(PI()*MOD(Calculator!$B$38/Calculator!$F$12,1)),2))+MIN(500,MAX(30,100*EXP(-0.3*'VSWR Calculator'!$C$24)*(1+3*ABS(MOD('VSWR Calculator'!$C$23/Calculator!$F$12/2,1)-0.5))))/'VSWR Calculator'!$C$25)-$C46)^2+(1500*ABS(SIN(2*PI()*MOD(Calculator!$B$38/Calculator!$F$12,1)))*IF(MOD(Calculator!$B$38/Calculator!$F$12,1)&lt;0.5,-1,1))^2)/SQRT(((50*POWER(80,POWER(COS(PI()*MOD(Calculator!$B$38/Calculator!$F$12,1)),2))+MIN(500,MAX(30,100*EXP(-0.3*'VSWR Calculator'!$C$24)*(1+3*ABS(MOD('VSWR Calculator'!$C$23/Calculator!$F$12/2,1)-0.5))))/'VSWR Calculator'!$C$25)+$C46)^2+(1500*ABS(SIN(2*PI()*MOD(Calculator!$B$38/Calculator!$F$12,1)))*IF(MOD(Calculator!$B$38/Calculator!$F$12,1)&lt;0.5,-1,1))^2))/(1-SQRT(((50*POWER(80,POWER(COS(PI()*MOD(Calculator!$B$38/Calculator!$F$12,1)),2))+MIN(500,MAX(30,100*EXP(-0.3*'VSWR Calculator'!$C$24)*(1+3*ABS(MOD('VSWR Calculator'!$C$23/Calculator!$F$12/2,1)-0.5))))/'VSWR Calculator'!$C$25)-$C46)^2+(1500*ABS(SIN(2*PI()*MOD(Calculator!$B$38/Calculator!$F$12,1)))*IF(MOD(Calculator!$B$38/Calculator!$F$12,1)&lt;0.5,-1,1))^2)/SQRT(((50*POWER(80,POWER(COS(PI()*MOD(Calculator!$B$38/Calculator!$F$12,1)),2))+MIN(500,MAX(30,100*EXP(-0.3*'VSWR Calculator'!$C$24)*(1+3*ABS(MOD('VSWR Calculator'!$C$23/Calculator!$F$12/2,1)-0.5))))/'VSWR Calculator'!$C$25)+$C46)^2+(1500*ABS(SIN(2*PI()*MOD(Calculator!$B$38/Calculator!$F$12,1)))*IF(MOD(Calculator!$B$38/Calculator!$F$12,1)&lt;0.5,-1,1))^2)),2))</f>
        <v>—</v>
      </c>
      <c r="IA46" s="253" t="str">
        <f aca="false">IF(OR(Calculator!$E$13&lt;&gt;"YES",Calculator!$B$38&lt;Calculator!$G$13),"—",ROUND((1+SQRT(((50*POWER(80,POWER(COS(PI()*MOD(Calculator!$B$38/Calculator!$F$13,1)),2))+MIN(500,MAX(30,100*EXP(-0.3*'VSWR Calculator'!$C$24)*(1+3*ABS(MOD('VSWR Calculator'!$C$23/Calculator!$F$13/2,1)-0.5))))/'VSWR Calculator'!$C$25)-$C46)^2+(1500*ABS(SIN(2*PI()*MOD(Calculator!$B$38/Calculator!$F$13,1)))*IF(MOD(Calculator!$B$38/Calculator!$F$13,1)&lt;0.5,-1,1))^2)/SQRT(((50*POWER(80,POWER(COS(PI()*MOD(Calculator!$B$38/Calculator!$F$13,1)),2))+MIN(500,MAX(30,100*EXP(-0.3*'VSWR Calculator'!$C$24)*(1+3*ABS(MOD('VSWR Calculator'!$C$23/Calculator!$F$13/2,1)-0.5))))/'VSWR Calculator'!$C$25)+$C46)^2+(1500*ABS(SIN(2*PI()*MOD(Calculator!$B$38/Calculator!$F$13,1)))*IF(MOD(Calculator!$B$38/Calculator!$F$13,1)&lt;0.5,-1,1))^2))/(1-SQRT(((50*POWER(80,POWER(COS(PI()*MOD(Calculator!$B$38/Calculator!$F$13,1)),2))+MIN(500,MAX(30,100*EXP(-0.3*'VSWR Calculator'!$C$24)*(1+3*ABS(MOD('VSWR Calculator'!$C$23/Calculator!$F$13/2,1)-0.5))))/'VSWR Calculator'!$C$25)-$C46)^2+(1500*ABS(SIN(2*PI()*MOD(Calculator!$B$38/Calculator!$F$13,1)))*IF(MOD(Calculator!$B$38/Calculator!$F$13,1)&lt;0.5,-1,1))^2)/SQRT(((50*POWER(80,POWER(COS(PI()*MOD(Calculator!$B$38/Calculator!$F$13,1)),2))+MIN(500,MAX(30,100*EXP(-0.3*'VSWR Calculator'!$C$24)*(1+3*ABS(MOD('VSWR Calculator'!$C$23/Calculator!$F$13/2,1)-0.5))))/'VSWR Calculator'!$C$25)+$C46)^2+(1500*ABS(SIN(2*PI()*MOD(Calculator!$B$38/Calculator!$F$13,1)))*IF(MOD(Calculator!$B$38/Calculator!$F$13,1)&lt;0.5,-1,1))^2)),2))</f>
        <v>—</v>
      </c>
      <c r="IB46" s="253" t="str">
        <f aca="false">IF(OR(Calculator!$E$14&lt;&gt;"YES",Calculator!$B$38&lt;Calculator!$G$14),"—",ROUND((1+SQRT(((50*POWER(80,POWER(COS(PI()*MOD(Calculator!$B$38/Calculator!$F$14,1)),2))+MIN(500,MAX(30,100*EXP(-0.3*'VSWR Calculator'!$C$24)*(1+3*ABS(MOD('VSWR Calculator'!$C$23/Calculator!$F$14/2,1)-0.5))))/'VSWR Calculator'!$C$25)-$C46)^2+(1500*ABS(SIN(2*PI()*MOD(Calculator!$B$38/Calculator!$F$14,1)))*IF(MOD(Calculator!$B$38/Calculator!$F$14,1)&lt;0.5,-1,1))^2)/SQRT(((50*POWER(80,POWER(COS(PI()*MOD(Calculator!$B$38/Calculator!$F$14,1)),2))+MIN(500,MAX(30,100*EXP(-0.3*'VSWR Calculator'!$C$24)*(1+3*ABS(MOD('VSWR Calculator'!$C$23/Calculator!$F$14/2,1)-0.5))))/'VSWR Calculator'!$C$25)+$C46)^2+(1500*ABS(SIN(2*PI()*MOD(Calculator!$B$38/Calculator!$F$14,1)))*IF(MOD(Calculator!$B$38/Calculator!$F$14,1)&lt;0.5,-1,1))^2))/(1-SQRT(((50*POWER(80,POWER(COS(PI()*MOD(Calculator!$B$38/Calculator!$F$14,1)),2))+MIN(500,MAX(30,100*EXP(-0.3*'VSWR Calculator'!$C$24)*(1+3*ABS(MOD('VSWR Calculator'!$C$23/Calculator!$F$14/2,1)-0.5))))/'VSWR Calculator'!$C$25)-$C46)^2+(1500*ABS(SIN(2*PI()*MOD(Calculator!$B$38/Calculator!$F$14,1)))*IF(MOD(Calculator!$B$38/Calculator!$F$14,1)&lt;0.5,-1,1))^2)/SQRT(((50*POWER(80,POWER(COS(PI()*MOD(Calculator!$B$38/Calculator!$F$14,1)),2))+MIN(500,MAX(30,100*EXP(-0.3*'VSWR Calculator'!$C$24)*(1+3*ABS(MOD('VSWR Calculator'!$C$23/Calculator!$F$14/2,1)-0.5))))/'VSWR Calculator'!$C$25)+$C46)^2+(1500*ABS(SIN(2*PI()*MOD(Calculator!$B$38/Calculator!$F$14,1)))*IF(MOD(Calculator!$B$38/Calculator!$F$14,1)&lt;0.5,-1,1))^2)),2))</f>
        <v>—</v>
      </c>
      <c r="IC46" s="253" t="n">
        <f aca="false">IF(OR(Calculator!$E$15&lt;&gt;"YES",Calculator!$B$38&lt;Calculator!$G$15),"—",ROUND((1+SQRT(((50*POWER(80,POWER(COS(PI()*MOD(Calculator!$B$38/Calculator!$F$15,1)),2))+MIN(500,MAX(30,100*EXP(-0.3*'VSWR Calculator'!$C$24)*(1+3*ABS(MOD('VSWR Calculator'!$C$23/Calculator!$F$15/2,1)-0.5))))/'VSWR Calculator'!$C$25)-$C46)^2+(1500*ABS(SIN(2*PI()*MOD(Calculator!$B$38/Calculator!$F$15,1)))*IF(MOD(Calculator!$B$38/Calculator!$F$15,1)&lt;0.5,-1,1))^2)/SQRT(((50*POWER(80,POWER(COS(PI()*MOD(Calculator!$B$38/Calculator!$F$15,1)),2))+MIN(500,MAX(30,100*EXP(-0.3*'VSWR Calculator'!$C$24)*(1+3*ABS(MOD('VSWR Calculator'!$C$23/Calculator!$F$15/2,1)-0.5))))/'VSWR Calculator'!$C$25)+$C46)^2+(1500*ABS(SIN(2*PI()*MOD(Calculator!$B$38/Calculator!$F$15,1)))*IF(MOD(Calculator!$B$38/Calculator!$F$15,1)&lt;0.5,-1,1))^2))/(1-SQRT(((50*POWER(80,POWER(COS(PI()*MOD(Calculator!$B$38/Calculator!$F$15,1)),2))+MIN(500,MAX(30,100*EXP(-0.3*'VSWR Calculator'!$C$24)*(1+3*ABS(MOD('VSWR Calculator'!$C$23/Calculator!$F$15/2,1)-0.5))))/'VSWR Calculator'!$C$25)-$C46)^2+(1500*ABS(SIN(2*PI()*MOD(Calculator!$B$38/Calculator!$F$15,1)))*IF(MOD(Calculator!$B$38/Calculator!$F$15,1)&lt;0.5,-1,1))^2)/SQRT(((50*POWER(80,POWER(COS(PI()*MOD(Calculator!$B$38/Calculator!$F$15,1)),2))+MIN(500,MAX(30,100*EXP(-0.3*'VSWR Calculator'!$C$24)*(1+3*ABS(MOD('VSWR Calculator'!$C$23/Calculator!$F$15/2,1)-0.5))))/'VSWR Calculator'!$C$25)+$C46)^2+(1500*ABS(SIN(2*PI()*MOD(Calculator!$B$38/Calculator!$F$15,1)))*IF(MOD(Calculator!$B$38/Calculator!$F$15,1)&lt;0.5,-1,1))^2)),2))</f>
        <v>4.42</v>
      </c>
      <c r="ID46" s="253" t="str">
        <f aca="false">IF(OR(Calculator!$E$16&lt;&gt;"YES",Calculator!$B$38&lt;Calculator!$G$16),"—",ROUND((1+SQRT(((50*POWER(80,POWER(COS(PI()*MOD(Calculator!$B$38/Calculator!$F$16,1)),2))+MIN(500,MAX(30,100*EXP(-0.3*'VSWR Calculator'!$C$24)*(1+3*ABS(MOD('VSWR Calculator'!$C$23/Calculator!$F$16/2,1)-0.5))))/'VSWR Calculator'!$C$25)-$C46)^2+(1500*ABS(SIN(2*PI()*MOD(Calculator!$B$38/Calculator!$F$16,1)))*IF(MOD(Calculator!$B$38/Calculator!$F$16,1)&lt;0.5,-1,1))^2)/SQRT(((50*POWER(80,POWER(COS(PI()*MOD(Calculator!$B$38/Calculator!$F$16,1)),2))+MIN(500,MAX(30,100*EXP(-0.3*'VSWR Calculator'!$C$24)*(1+3*ABS(MOD('VSWR Calculator'!$C$23/Calculator!$F$16/2,1)-0.5))))/'VSWR Calculator'!$C$25)+$C46)^2+(1500*ABS(SIN(2*PI()*MOD(Calculator!$B$38/Calculator!$F$16,1)))*IF(MOD(Calculator!$B$38/Calculator!$F$16,1)&lt;0.5,-1,1))^2))/(1-SQRT(((50*POWER(80,POWER(COS(PI()*MOD(Calculator!$B$38/Calculator!$F$16,1)),2))+MIN(500,MAX(30,100*EXP(-0.3*'VSWR Calculator'!$C$24)*(1+3*ABS(MOD('VSWR Calculator'!$C$23/Calculator!$F$16/2,1)-0.5))))/'VSWR Calculator'!$C$25)-$C46)^2+(1500*ABS(SIN(2*PI()*MOD(Calculator!$B$38/Calculator!$F$16,1)))*IF(MOD(Calculator!$B$38/Calculator!$F$16,1)&lt;0.5,-1,1))^2)/SQRT(((50*POWER(80,POWER(COS(PI()*MOD(Calculator!$B$38/Calculator!$F$16,1)),2))+MIN(500,MAX(30,100*EXP(-0.3*'VSWR Calculator'!$C$24)*(1+3*ABS(MOD('VSWR Calculator'!$C$23/Calculator!$F$16/2,1)-0.5))))/'VSWR Calculator'!$C$25)+$C46)^2+(1500*ABS(SIN(2*PI()*MOD(Calculator!$B$38/Calculator!$F$16,1)))*IF(MOD(Calculator!$B$38/Calculator!$F$16,1)&lt;0.5,-1,1))^2)),2))</f>
        <v>—</v>
      </c>
      <c r="IE46" s="253" t="n">
        <f aca="false">IF(OR(Calculator!$E$17&lt;&gt;"YES",Calculator!$B$38&lt;Calculator!$G$17),"—",ROUND((1+SQRT(((50*POWER(80,POWER(COS(PI()*MOD(Calculator!$B$38/Calculator!$F$17,1)),2))+MIN(500,MAX(30,100*EXP(-0.3*'VSWR Calculator'!$C$24)*(1+3*ABS(MOD('VSWR Calculator'!$C$23/Calculator!$F$17/2,1)-0.5))))/'VSWR Calculator'!$C$25)-$C46)^2+(1500*ABS(SIN(2*PI()*MOD(Calculator!$B$38/Calculator!$F$17,1)))*IF(MOD(Calculator!$B$38/Calculator!$F$17,1)&lt;0.5,-1,1))^2)/SQRT(((50*POWER(80,POWER(COS(PI()*MOD(Calculator!$B$38/Calculator!$F$17,1)),2))+MIN(500,MAX(30,100*EXP(-0.3*'VSWR Calculator'!$C$24)*(1+3*ABS(MOD('VSWR Calculator'!$C$23/Calculator!$F$17/2,1)-0.5))))/'VSWR Calculator'!$C$25)+$C46)^2+(1500*ABS(SIN(2*PI()*MOD(Calculator!$B$38/Calculator!$F$17,1)))*IF(MOD(Calculator!$B$38/Calculator!$F$17,1)&lt;0.5,-1,1))^2))/(1-SQRT(((50*POWER(80,POWER(COS(PI()*MOD(Calculator!$B$38/Calculator!$F$17,1)),2))+MIN(500,MAX(30,100*EXP(-0.3*'VSWR Calculator'!$C$24)*(1+3*ABS(MOD('VSWR Calculator'!$C$23/Calculator!$F$17/2,1)-0.5))))/'VSWR Calculator'!$C$25)-$C46)^2+(1500*ABS(SIN(2*PI()*MOD(Calculator!$B$38/Calculator!$F$17,1)))*IF(MOD(Calculator!$B$38/Calculator!$F$17,1)&lt;0.5,-1,1))^2)/SQRT(((50*POWER(80,POWER(COS(PI()*MOD(Calculator!$B$38/Calculator!$F$17,1)),2))+MIN(500,MAX(30,100*EXP(-0.3*'VSWR Calculator'!$C$24)*(1+3*ABS(MOD('VSWR Calculator'!$C$23/Calculator!$F$17/2,1)-0.5))))/'VSWR Calculator'!$C$25)+$C46)^2+(1500*ABS(SIN(2*PI()*MOD(Calculator!$B$38/Calculator!$F$17,1)))*IF(MOD(Calculator!$B$38/Calculator!$F$17,1)&lt;0.5,-1,1))^2)),2))</f>
        <v>18.91</v>
      </c>
      <c r="IF46" s="253" t="str">
        <f aca="false">IF(OR(Calculator!$E$18&lt;&gt;"YES",Calculator!$B$38&lt;Calculator!$G$18),"—",ROUND((1+SQRT(((50*POWER(80,POWER(COS(PI()*MOD(Calculator!$B$38/Calculator!$F$18,1)),2))+MIN(500,MAX(30,100*EXP(-0.3*'VSWR Calculator'!$C$24)*(1+3*ABS(MOD('VSWR Calculator'!$C$23/Calculator!$F$18/2,1)-0.5))))/'VSWR Calculator'!$C$25)-$C46)^2+(1500*ABS(SIN(2*PI()*MOD(Calculator!$B$38/Calculator!$F$18,1)))*IF(MOD(Calculator!$B$38/Calculator!$F$18,1)&lt;0.5,-1,1))^2)/SQRT(((50*POWER(80,POWER(COS(PI()*MOD(Calculator!$B$38/Calculator!$F$18,1)),2))+MIN(500,MAX(30,100*EXP(-0.3*'VSWR Calculator'!$C$24)*(1+3*ABS(MOD('VSWR Calculator'!$C$23/Calculator!$F$18/2,1)-0.5))))/'VSWR Calculator'!$C$25)+$C46)^2+(1500*ABS(SIN(2*PI()*MOD(Calculator!$B$38/Calculator!$F$18,1)))*IF(MOD(Calculator!$B$38/Calculator!$F$18,1)&lt;0.5,-1,1))^2))/(1-SQRT(((50*POWER(80,POWER(COS(PI()*MOD(Calculator!$B$38/Calculator!$F$18,1)),2))+MIN(500,MAX(30,100*EXP(-0.3*'VSWR Calculator'!$C$24)*(1+3*ABS(MOD('VSWR Calculator'!$C$23/Calculator!$F$18/2,1)-0.5))))/'VSWR Calculator'!$C$25)-$C46)^2+(1500*ABS(SIN(2*PI()*MOD(Calculator!$B$38/Calculator!$F$18,1)))*IF(MOD(Calculator!$B$38/Calculator!$F$18,1)&lt;0.5,-1,1))^2)/SQRT(((50*POWER(80,POWER(COS(PI()*MOD(Calculator!$B$38/Calculator!$F$18,1)),2))+MIN(500,MAX(30,100*EXP(-0.3*'VSWR Calculator'!$C$24)*(1+3*ABS(MOD('VSWR Calculator'!$C$23/Calculator!$F$18/2,1)-0.5))))/'VSWR Calculator'!$C$25)+$C46)^2+(1500*ABS(SIN(2*PI()*MOD(Calculator!$B$38/Calculator!$F$18,1)))*IF(MOD(Calculator!$B$38/Calculator!$F$18,1)&lt;0.5,-1,1))^2)),2))</f>
        <v>—</v>
      </c>
      <c r="IG46" s="253" t="str">
        <f aca="false">IF(OR(Calculator!$E$19&lt;&gt;"YES",Calculator!$B$38&lt;Calculator!$G$19),"—",ROUND((1+SQRT(((50*POWER(80,POWER(COS(PI()*MOD(Calculator!$B$38/Calculator!$F$19,1)),2))+MIN(500,MAX(30,100*EXP(-0.3*'VSWR Calculator'!$C$24)*(1+3*ABS(MOD('VSWR Calculator'!$C$23/Calculator!$F$19/2,1)-0.5))))/'VSWR Calculator'!$C$25)-$C46)^2+(1500*ABS(SIN(2*PI()*MOD(Calculator!$B$38/Calculator!$F$19,1)))*IF(MOD(Calculator!$B$38/Calculator!$F$19,1)&lt;0.5,-1,1))^2)/SQRT(((50*POWER(80,POWER(COS(PI()*MOD(Calculator!$B$38/Calculator!$F$19,1)),2))+MIN(500,MAX(30,100*EXP(-0.3*'VSWR Calculator'!$C$24)*(1+3*ABS(MOD('VSWR Calculator'!$C$23/Calculator!$F$19/2,1)-0.5))))/'VSWR Calculator'!$C$25)+$C46)^2+(1500*ABS(SIN(2*PI()*MOD(Calculator!$B$38/Calculator!$F$19,1)))*IF(MOD(Calculator!$B$38/Calculator!$F$19,1)&lt;0.5,-1,1))^2))/(1-SQRT(((50*POWER(80,POWER(COS(PI()*MOD(Calculator!$B$38/Calculator!$F$19,1)),2))+MIN(500,MAX(30,100*EXP(-0.3*'VSWR Calculator'!$C$24)*(1+3*ABS(MOD('VSWR Calculator'!$C$23/Calculator!$F$19/2,1)-0.5))))/'VSWR Calculator'!$C$25)-$C46)^2+(1500*ABS(SIN(2*PI()*MOD(Calculator!$B$38/Calculator!$F$19,1)))*IF(MOD(Calculator!$B$38/Calculator!$F$19,1)&lt;0.5,-1,1))^2)/SQRT(((50*POWER(80,POWER(COS(PI()*MOD(Calculator!$B$38/Calculator!$F$19,1)),2))+MIN(500,MAX(30,100*EXP(-0.3*'VSWR Calculator'!$C$24)*(1+3*ABS(MOD('VSWR Calculator'!$C$23/Calculator!$F$19/2,1)-0.5))))/'VSWR Calculator'!$C$25)+$C46)^2+(1500*ABS(SIN(2*PI()*MOD(Calculator!$B$38/Calculator!$F$19,1)))*IF(MOD(Calculator!$B$38/Calculator!$F$19,1)&lt;0.5,-1,1))^2)),2))</f>
        <v>—</v>
      </c>
      <c r="IH46" s="253" t="str">
        <f aca="false">IF(OR(Calculator!$E$20&lt;&gt;"YES",Calculator!$B$38&lt;Calculator!$G$20),"—",ROUND((1+SQRT(((50*POWER(80,POWER(COS(PI()*MOD(Calculator!$B$38/Calculator!$F$20,1)),2))+MIN(500,MAX(30,100*EXP(-0.3*'VSWR Calculator'!$C$24)*(1+3*ABS(MOD('VSWR Calculator'!$C$23/Calculator!$F$20/2,1)-0.5))))/'VSWR Calculator'!$C$25)-$C46)^2+(1500*ABS(SIN(2*PI()*MOD(Calculator!$B$38/Calculator!$F$20,1)))*IF(MOD(Calculator!$B$38/Calculator!$F$20,1)&lt;0.5,-1,1))^2)/SQRT(((50*POWER(80,POWER(COS(PI()*MOD(Calculator!$B$38/Calculator!$F$20,1)),2))+MIN(500,MAX(30,100*EXP(-0.3*'VSWR Calculator'!$C$24)*(1+3*ABS(MOD('VSWR Calculator'!$C$23/Calculator!$F$20/2,1)-0.5))))/'VSWR Calculator'!$C$25)+$C46)^2+(1500*ABS(SIN(2*PI()*MOD(Calculator!$B$38/Calculator!$F$20,1)))*IF(MOD(Calculator!$B$38/Calculator!$F$20,1)&lt;0.5,-1,1))^2))/(1-SQRT(((50*POWER(80,POWER(COS(PI()*MOD(Calculator!$B$38/Calculator!$F$20,1)),2))+MIN(500,MAX(30,100*EXP(-0.3*'VSWR Calculator'!$C$24)*(1+3*ABS(MOD('VSWR Calculator'!$C$23/Calculator!$F$20/2,1)-0.5))))/'VSWR Calculator'!$C$25)-$C46)^2+(1500*ABS(SIN(2*PI()*MOD(Calculator!$B$38/Calculator!$F$20,1)))*IF(MOD(Calculator!$B$38/Calculator!$F$20,1)&lt;0.5,-1,1))^2)/SQRT(((50*POWER(80,POWER(COS(PI()*MOD(Calculator!$B$38/Calculator!$F$20,1)),2))+MIN(500,MAX(30,100*EXP(-0.3*'VSWR Calculator'!$C$24)*(1+3*ABS(MOD('VSWR Calculator'!$C$23/Calculator!$F$20/2,1)-0.5))))/'VSWR Calculator'!$C$25)+$C46)^2+(1500*ABS(SIN(2*PI()*MOD(Calculator!$B$38/Calculator!$F$20,1)))*IF(MOD(Calculator!$B$38/Calculator!$F$20,1)&lt;0.5,-1,1))^2)),2))</f>
        <v>—</v>
      </c>
      <c r="II46" s="253" t="str">
        <f aca="false">IF(OR(Calculator!$E$21&lt;&gt;"YES",Calculator!$B$38&lt;Calculator!$G$21),"—",ROUND((1+SQRT(((50*POWER(80,POWER(COS(PI()*MOD(Calculator!$B$38/Calculator!$F$21,1)),2))+MIN(500,MAX(30,100*EXP(-0.3*'VSWR Calculator'!$C$24)*(1+3*ABS(MOD('VSWR Calculator'!$C$23/Calculator!$F$21/2,1)-0.5))))/'VSWR Calculator'!$C$25)-$C46)^2+(1500*ABS(SIN(2*PI()*MOD(Calculator!$B$38/Calculator!$F$21,1)))*IF(MOD(Calculator!$B$38/Calculator!$F$21,1)&lt;0.5,-1,1))^2)/SQRT(((50*POWER(80,POWER(COS(PI()*MOD(Calculator!$B$38/Calculator!$F$21,1)),2))+MIN(500,MAX(30,100*EXP(-0.3*'VSWR Calculator'!$C$24)*(1+3*ABS(MOD('VSWR Calculator'!$C$23/Calculator!$F$21/2,1)-0.5))))/'VSWR Calculator'!$C$25)+$C46)^2+(1500*ABS(SIN(2*PI()*MOD(Calculator!$B$38/Calculator!$F$21,1)))*IF(MOD(Calculator!$B$38/Calculator!$F$21,1)&lt;0.5,-1,1))^2))/(1-SQRT(((50*POWER(80,POWER(COS(PI()*MOD(Calculator!$B$38/Calculator!$F$21,1)),2))+MIN(500,MAX(30,100*EXP(-0.3*'VSWR Calculator'!$C$24)*(1+3*ABS(MOD('VSWR Calculator'!$C$23/Calculator!$F$21/2,1)-0.5))))/'VSWR Calculator'!$C$25)-$C46)^2+(1500*ABS(SIN(2*PI()*MOD(Calculator!$B$38/Calculator!$F$21,1)))*IF(MOD(Calculator!$B$38/Calculator!$F$21,1)&lt;0.5,-1,1))^2)/SQRT(((50*POWER(80,POWER(COS(PI()*MOD(Calculator!$B$38/Calculator!$F$21,1)),2))+MIN(500,MAX(30,100*EXP(-0.3*'VSWR Calculator'!$C$24)*(1+3*ABS(MOD('VSWR Calculator'!$C$23/Calculator!$F$21/2,1)-0.5))))/'VSWR Calculator'!$C$25)+$C46)^2+(1500*ABS(SIN(2*PI()*MOD(Calculator!$B$38/Calculator!$F$21,1)))*IF(MOD(Calculator!$B$38/Calculator!$F$21,1)&lt;0.5,-1,1))^2)),2))</f>
        <v>—</v>
      </c>
      <c r="IJ46" s="253" t="str">
        <f aca="false">IF(OR(Calculator!$E$22&lt;&gt;"YES",Calculator!$B$38&lt;Calculator!$G$22),"—",ROUND((1+SQRT(((50*POWER(80,POWER(COS(PI()*MOD(Calculator!$B$38/Calculator!$F$22,1)),2))+MIN(500,MAX(30,100*EXP(-0.3*'VSWR Calculator'!$C$24)*(1+3*ABS(MOD('VSWR Calculator'!$C$23/Calculator!$F$22/2,1)-0.5))))/'VSWR Calculator'!$C$25)-$C46)^2+(1500*ABS(SIN(2*PI()*MOD(Calculator!$B$38/Calculator!$F$22,1)))*IF(MOD(Calculator!$B$38/Calculator!$F$22,1)&lt;0.5,-1,1))^2)/SQRT(((50*POWER(80,POWER(COS(PI()*MOD(Calculator!$B$38/Calculator!$F$22,1)),2))+MIN(500,MAX(30,100*EXP(-0.3*'VSWR Calculator'!$C$24)*(1+3*ABS(MOD('VSWR Calculator'!$C$23/Calculator!$F$22/2,1)-0.5))))/'VSWR Calculator'!$C$25)+$C46)^2+(1500*ABS(SIN(2*PI()*MOD(Calculator!$B$38/Calculator!$F$22,1)))*IF(MOD(Calculator!$B$38/Calculator!$F$22,1)&lt;0.5,-1,1))^2))/(1-SQRT(((50*POWER(80,POWER(COS(PI()*MOD(Calculator!$B$38/Calculator!$F$22,1)),2))+MIN(500,MAX(30,100*EXP(-0.3*'VSWR Calculator'!$C$24)*(1+3*ABS(MOD('VSWR Calculator'!$C$23/Calculator!$F$22/2,1)-0.5))))/'VSWR Calculator'!$C$25)-$C46)^2+(1500*ABS(SIN(2*PI()*MOD(Calculator!$B$38/Calculator!$F$22,1)))*IF(MOD(Calculator!$B$38/Calculator!$F$22,1)&lt;0.5,-1,1))^2)/SQRT(((50*POWER(80,POWER(COS(PI()*MOD(Calculator!$B$38/Calculator!$F$22,1)),2))+MIN(500,MAX(30,100*EXP(-0.3*'VSWR Calculator'!$C$24)*(1+3*ABS(MOD('VSWR Calculator'!$C$23/Calculator!$F$22/2,1)-0.5))))/'VSWR Calculator'!$C$25)+$C46)^2+(1500*ABS(SIN(2*PI()*MOD(Calculator!$B$38/Calculator!$F$22,1)))*IF(MOD(Calculator!$B$38/Calculator!$F$22,1)&lt;0.5,-1,1))^2)),2))</f>
        <v>—</v>
      </c>
      <c r="IK46" s="253" t="n">
        <f aca="false">IFERROR(ROUND((IF(ISNUMBER(HZ46),HZ46,0)+IF(ISNUMBER(IA46),IA46,0)+IF(ISNUMBER(IB46),IB46,0)+IF(ISNUMBER(IC46),IC46,0)+IF(ISNUMBER(ID46),ID46,0)+IF(ISNUMBER(IE46),IE46,0)+IF(ISNUMBER(IF46),IF46,0)+IF(ISNUMBER(IG46),IG46,0)+IF(ISNUMBER(IH46),IH46,0)+IF(ISNUMBER(II46),II46,0)+IF(ISNUMBER(IJ46),IJ46,0))/(IF(ISNUMBER(HZ46),1,0)+IF(ISNUMBER(IA46),1,0)+IF(ISNUMBER(IB46),1,0)+IF(ISNUMBER(IC46),1,0)+IF(ISNUMBER(ID46),1,0)+IF(ISNUMBER(IE46),1,0)+IF(ISNUMBER(IF46),1,0)+IF(ISNUMBER(IG46),1,0)+IF(ISNUMBER(IH46),1,0)+IF(ISNUMBER(II46),1,0)+IF(ISNUMBER(IJ46),1,0)),4),"")</f>
        <v>11.665</v>
      </c>
    </row>
    <row r="47" customFormat="false" ht="15" hidden="false" customHeight="true" outlineLevel="0" collapsed="false">
      <c r="A47" s="261" t="s">
        <v>488</v>
      </c>
      <c r="B47" s="261" t="s">
        <v>339</v>
      </c>
      <c r="C47" s="265" t="n">
        <v>650</v>
      </c>
      <c r="D47" s="266" t="str">
        <f aca="false">IF(OR(Calculator!$E$12&lt;&gt;"YES",Calculator!$B$29&lt;Calculator!$G$12),"—",ROUND((1+SQRT(((50*POWER(80,POWER(COS(PI()*MOD(Calculator!$B$29/Calculator!$F$12,1)),2))-$C47)^2+(1500*ABS(SIN(2*PI()*MOD(Calculator!$B$29/Calculator!$F$12,1)))*IF(MOD(Calculator!$B$29/Calculator!$F$12,1)&lt;0.5,-1,1))^2)/((50*POWER(80,POWER(COS(PI()*MOD(Calculator!$B$29/Calculator!$F$12,1)),2))+$C47)^2+(1500*ABS(SIN(2*PI()*MOD(Calculator!$B$29/Calculator!$F$12,1)))*IF(MOD(Calculator!$B$29/Calculator!$F$12,1)&lt;0.5,-1,1))^2)))/(1-SQRT(((50*POWER(80,POWER(COS(PI()*MOD(Calculator!$B$29/Calculator!$F$12,1)),2))-$C47)^2+(1500*ABS(SIN(2*PI()*MOD(Calculator!$B$29/Calculator!$F$12,1)))*IF(MOD(Calculator!$B$29/Calculator!$F$12,1)&lt;0.5,-1,1))^2)/((50*POWER(80,POWER(COS(PI()*MOD(Calculator!$B$29/Calculator!$F$12,1)),2))+$C47)^2+(1500*ABS(SIN(2*PI()*MOD(Calculator!$B$29/Calculator!$F$12,1)))*IF(MOD(Calculator!$B$29/Calculator!$F$12,1)&lt;0.5,-1,1))^2))),2))</f>
        <v>—</v>
      </c>
      <c r="E47" s="266" t="str">
        <f aca="false">IF(OR(Calculator!$E$13&lt;&gt;"YES",Calculator!$B$29&lt;Calculator!$G$13),"—",ROUND((1+SQRT(((50*POWER(80,POWER(COS(PI()*MOD(Calculator!$B$29/Calculator!$F$13,1)),2))-$C47)^2+(1500*ABS(SIN(2*PI()*MOD(Calculator!$B$29/Calculator!$F$13,1)))*IF(MOD(Calculator!$B$29/Calculator!$F$13,1)&lt;0.5,-1,1))^2)/((50*POWER(80,POWER(COS(PI()*MOD(Calculator!$B$29/Calculator!$F$13,1)),2))+$C47)^2+(1500*ABS(SIN(2*PI()*MOD(Calculator!$B$29/Calculator!$F$13,1)))*IF(MOD(Calculator!$B$29/Calculator!$F$13,1)&lt;0.5,-1,1))^2)))/(1-SQRT(((50*POWER(80,POWER(COS(PI()*MOD(Calculator!$B$29/Calculator!$F$13,1)),2))-$C47)^2+(1500*ABS(SIN(2*PI()*MOD(Calculator!$B$29/Calculator!$F$13,1)))*IF(MOD(Calculator!$B$29/Calculator!$F$13,1)&lt;0.5,-1,1))^2)/((50*POWER(80,POWER(COS(PI()*MOD(Calculator!$B$29/Calculator!$F$13,1)),2))+$C47)^2+(1500*ABS(SIN(2*PI()*MOD(Calculator!$B$29/Calculator!$F$13,1)))*IF(MOD(Calculator!$B$29/Calculator!$F$13,1)&lt;0.5,-1,1))^2))),2))</f>
        <v>—</v>
      </c>
      <c r="F47" s="266" t="str">
        <f aca="false">IF(OR(Calculator!$E$14&lt;&gt;"YES",Calculator!$B$29&lt;Calculator!$G$14),"—",ROUND((1+SQRT(((50*POWER(80,POWER(COS(PI()*MOD(Calculator!$B$29/Calculator!$F$14,1)),2))-$C47)^2+(1500*ABS(SIN(2*PI()*MOD(Calculator!$B$29/Calculator!$F$14,1)))*IF(MOD(Calculator!$B$29/Calculator!$F$14,1)&lt;0.5,-1,1))^2)/((50*POWER(80,POWER(COS(PI()*MOD(Calculator!$B$29/Calculator!$F$14,1)),2))+$C47)^2+(1500*ABS(SIN(2*PI()*MOD(Calculator!$B$29/Calculator!$F$14,1)))*IF(MOD(Calculator!$B$29/Calculator!$F$14,1)&lt;0.5,-1,1))^2)))/(1-SQRT(((50*POWER(80,POWER(COS(PI()*MOD(Calculator!$B$29/Calculator!$F$14,1)),2))-$C47)^2+(1500*ABS(SIN(2*PI()*MOD(Calculator!$B$29/Calculator!$F$14,1)))*IF(MOD(Calculator!$B$29/Calculator!$F$14,1)&lt;0.5,-1,1))^2)/((50*POWER(80,POWER(COS(PI()*MOD(Calculator!$B$29/Calculator!$F$14,1)),2))+$C47)^2+(1500*ABS(SIN(2*PI()*MOD(Calculator!$B$29/Calculator!$F$14,1)))*IF(MOD(Calculator!$B$29/Calculator!$F$14,1)&lt;0.5,-1,1))^2))),2))</f>
        <v>—</v>
      </c>
      <c r="G47" s="266" t="n">
        <f aca="false">IF(OR(Calculator!$E$15&lt;&gt;"YES",Calculator!$B$29&lt;Calculator!$G$15),"—",ROUND((1+SQRT(((50*POWER(80,POWER(COS(PI()*MOD(Calculator!$B$29/Calculator!$F$15,1)),2))-$C47)^2+(1500*ABS(SIN(2*PI()*MOD(Calculator!$B$29/Calculator!$F$15,1)))*IF(MOD(Calculator!$B$29/Calculator!$F$15,1)&lt;0.5,-1,1))^2)/((50*POWER(80,POWER(COS(PI()*MOD(Calculator!$B$29/Calculator!$F$15,1)),2))+$C47)^2+(1500*ABS(SIN(2*PI()*MOD(Calculator!$B$29/Calculator!$F$15,1)))*IF(MOD(Calculator!$B$29/Calculator!$F$15,1)&lt;0.5,-1,1))^2)))/(1-SQRT(((50*POWER(80,POWER(COS(PI()*MOD(Calculator!$B$29/Calculator!$F$15,1)),2))-$C47)^2+(1500*ABS(SIN(2*PI()*MOD(Calculator!$B$29/Calculator!$F$15,1)))*IF(MOD(Calculator!$B$29/Calculator!$F$15,1)&lt;0.5,-1,1))^2)/((50*POWER(80,POWER(COS(PI()*MOD(Calculator!$B$29/Calculator!$F$15,1)),2))+$C47)^2+(1500*ABS(SIN(2*PI()*MOD(Calculator!$B$29/Calculator!$F$15,1)))*IF(MOD(Calculator!$B$29/Calculator!$F$15,1)&lt;0.5,-1,1))^2))),2))</f>
        <v>21.81</v>
      </c>
      <c r="H47" s="266" t="str">
        <f aca="false">IF(OR(Calculator!$E$16&lt;&gt;"YES",Calculator!$B$29&lt;Calculator!$G$16),"—",ROUND((1+SQRT(((50*POWER(80,POWER(COS(PI()*MOD(Calculator!$B$29/Calculator!$F$16,1)),2))-$C47)^2+(1500*ABS(SIN(2*PI()*MOD(Calculator!$B$29/Calculator!$F$16,1)))*IF(MOD(Calculator!$B$29/Calculator!$F$16,1)&lt;0.5,-1,1))^2)/((50*POWER(80,POWER(COS(PI()*MOD(Calculator!$B$29/Calculator!$F$16,1)),2))+$C47)^2+(1500*ABS(SIN(2*PI()*MOD(Calculator!$B$29/Calculator!$F$16,1)))*IF(MOD(Calculator!$B$29/Calculator!$F$16,1)&lt;0.5,-1,1))^2)))/(1-SQRT(((50*POWER(80,POWER(COS(PI()*MOD(Calculator!$B$29/Calculator!$F$16,1)),2))-$C47)^2+(1500*ABS(SIN(2*PI()*MOD(Calculator!$B$29/Calculator!$F$16,1)))*IF(MOD(Calculator!$B$29/Calculator!$F$16,1)&lt;0.5,-1,1))^2)/((50*POWER(80,POWER(COS(PI()*MOD(Calculator!$B$29/Calculator!$F$16,1)),2))+$C47)^2+(1500*ABS(SIN(2*PI()*MOD(Calculator!$B$29/Calculator!$F$16,1)))*IF(MOD(Calculator!$B$29/Calculator!$F$16,1)&lt;0.5,-1,1))^2))),2))</f>
        <v>—</v>
      </c>
      <c r="I47" s="266" t="n">
        <f aca="false">IF(OR(Calculator!$E$17&lt;&gt;"YES",Calculator!$B$29&lt;Calculator!$G$17),"—",ROUND((1+SQRT(((50*POWER(80,POWER(COS(PI()*MOD(Calculator!$B$29/Calculator!$F$17,1)),2))-$C47)^2+(1500*ABS(SIN(2*PI()*MOD(Calculator!$B$29/Calculator!$F$17,1)))*IF(MOD(Calculator!$B$29/Calculator!$F$17,1)&lt;0.5,-1,1))^2)/((50*POWER(80,POWER(COS(PI()*MOD(Calculator!$B$29/Calculator!$F$17,1)),2))+$C47)^2+(1500*ABS(SIN(2*PI()*MOD(Calculator!$B$29/Calculator!$F$17,1)))*IF(MOD(Calculator!$B$29/Calculator!$F$17,1)&lt;0.5,-1,1))^2)))/(1-SQRT(((50*POWER(80,POWER(COS(PI()*MOD(Calculator!$B$29/Calculator!$F$17,1)),2))-$C47)^2+(1500*ABS(SIN(2*PI()*MOD(Calculator!$B$29/Calculator!$F$17,1)))*IF(MOD(Calculator!$B$29/Calculator!$F$17,1)&lt;0.5,-1,1))^2)/((50*POWER(80,POWER(COS(PI()*MOD(Calculator!$B$29/Calculator!$F$17,1)),2))+$C47)^2+(1500*ABS(SIN(2*PI()*MOD(Calculator!$B$29/Calculator!$F$17,1)))*IF(MOD(Calculator!$B$29/Calculator!$F$17,1)&lt;0.5,-1,1))^2))),2))</f>
        <v>20.46</v>
      </c>
      <c r="J47" s="266" t="str">
        <f aca="false">IF(OR(Calculator!$E$18&lt;&gt;"YES",Calculator!$B$29&lt;Calculator!$G$18),"—",ROUND((1+SQRT(((50*POWER(80,POWER(COS(PI()*MOD(Calculator!$B$29/Calculator!$F$18,1)),2))-$C47)^2+(1500*ABS(SIN(2*PI()*MOD(Calculator!$B$29/Calculator!$F$18,1)))*IF(MOD(Calculator!$B$29/Calculator!$F$18,1)&lt;0.5,-1,1))^2)/((50*POWER(80,POWER(COS(PI()*MOD(Calculator!$B$29/Calculator!$F$18,1)),2))+$C47)^2+(1500*ABS(SIN(2*PI()*MOD(Calculator!$B$29/Calculator!$F$18,1)))*IF(MOD(Calculator!$B$29/Calculator!$F$18,1)&lt;0.5,-1,1))^2)))/(1-SQRT(((50*POWER(80,POWER(COS(PI()*MOD(Calculator!$B$29/Calculator!$F$18,1)),2))-$C47)^2+(1500*ABS(SIN(2*PI()*MOD(Calculator!$B$29/Calculator!$F$18,1)))*IF(MOD(Calculator!$B$29/Calculator!$F$18,1)&lt;0.5,-1,1))^2)/((50*POWER(80,POWER(COS(PI()*MOD(Calculator!$B$29/Calculator!$F$18,1)),2))+$C47)^2+(1500*ABS(SIN(2*PI()*MOD(Calculator!$B$29/Calculator!$F$18,1)))*IF(MOD(Calculator!$B$29/Calculator!$F$18,1)&lt;0.5,-1,1))^2))),2))</f>
        <v>—</v>
      </c>
      <c r="K47" s="266" t="str">
        <f aca="false">IF(OR(Calculator!$E$19&lt;&gt;"YES",Calculator!$B$29&lt;Calculator!$G$19),"—",ROUND((1+SQRT(((50*POWER(80,POWER(COS(PI()*MOD(Calculator!$B$29/Calculator!$F$19,1)),2))-$C47)^2+(1500*ABS(SIN(2*PI()*MOD(Calculator!$B$29/Calculator!$F$19,1)))*IF(MOD(Calculator!$B$29/Calculator!$F$19,1)&lt;0.5,-1,1))^2)/((50*POWER(80,POWER(COS(PI()*MOD(Calculator!$B$29/Calculator!$F$19,1)),2))+$C47)^2+(1500*ABS(SIN(2*PI()*MOD(Calculator!$B$29/Calculator!$F$19,1)))*IF(MOD(Calculator!$B$29/Calculator!$F$19,1)&lt;0.5,-1,1))^2)))/(1-SQRT(((50*POWER(80,POWER(COS(PI()*MOD(Calculator!$B$29/Calculator!$F$19,1)),2))-$C47)^2+(1500*ABS(SIN(2*PI()*MOD(Calculator!$B$29/Calculator!$F$19,1)))*IF(MOD(Calculator!$B$29/Calculator!$F$19,1)&lt;0.5,-1,1))^2)/((50*POWER(80,POWER(COS(PI()*MOD(Calculator!$B$29/Calculator!$F$19,1)),2))+$C47)^2+(1500*ABS(SIN(2*PI()*MOD(Calculator!$B$29/Calculator!$F$19,1)))*IF(MOD(Calculator!$B$29/Calculator!$F$19,1)&lt;0.5,-1,1))^2))),2))</f>
        <v>—</v>
      </c>
      <c r="L47" s="266" t="str">
        <f aca="false">IF(OR(Calculator!$E$20&lt;&gt;"YES",Calculator!$B$29&lt;Calculator!$G$20),"—",ROUND((1+SQRT(((50*POWER(80,POWER(COS(PI()*MOD(Calculator!$B$29/Calculator!$F$20,1)),2))-$C47)^2+(1500*ABS(SIN(2*PI()*MOD(Calculator!$B$29/Calculator!$F$20,1)))*IF(MOD(Calculator!$B$29/Calculator!$F$20,1)&lt;0.5,-1,1))^2)/((50*POWER(80,POWER(COS(PI()*MOD(Calculator!$B$29/Calculator!$F$20,1)),2))+$C47)^2+(1500*ABS(SIN(2*PI()*MOD(Calculator!$B$29/Calculator!$F$20,1)))*IF(MOD(Calculator!$B$29/Calculator!$F$20,1)&lt;0.5,-1,1))^2)))/(1-SQRT(((50*POWER(80,POWER(COS(PI()*MOD(Calculator!$B$29/Calculator!$F$20,1)),2))-$C47)^2+(1500*ABS(SIN(2*PI()*MOD(Calculator!$B$29/Calculator!$F$20,1)))*IF(MOD(Calculator!$B$29/Calculator!$F$20,1)&lt;0.5,-1,1))^2)/((50*POWER(80,POWER(COS(PI()*MOD(Calculator!$B$29/Calculator!$F$20,1)),2))+$C47)^2+(1500*ABS(SIN(2*PI()*MOD(Calculator!$B$29/Calculator!$F$20,1)))*IF(MOD(Calculator!$B$29/Calculator!$F$20,1)&lt;0.5,-1,1))^2))),2))</f>
        <v>—</v>
      </c>
      <c r="M47" s="266" t="str">
        <f aca="false">IF(OR(Calculator!$E$21&lt;&gt;"YES",Calculator!$B$29&lt;Calculator!$G$21),"—",ROUND((1+SQRT(((50*POWER(80,POWER(COS(PI()*MOD(Calculator!$B$29/Calculator!$F$21,1)),2))-$C47)^2+(1500*ABS(SIN(2*PI()*MOD(Calculator!$B$29/Calculator!$F$21,1)))*IF(MOD(Calculator!$B$29/Calculator!$F$21,1)&lt;0.5,-1,1))^2)/((50*POWER(80,POWER(COS(PI()*MOD(Calculator!$B$29/Calculator!$F$21,1)),2))+$C47)^2+(1500*ABS(SIN(2*PI()*MOD(Calculator!$B$29/Calculator!$F$21,1)))*IF(MOD(Calculator!$B$29/Calculator!$F$21,1)&lt;0.5,-1,1))^2)))/(1-SQRT(((50*POWER(80,POWER(COS(PI()*MOD(Calculator!$B$29/Calculator!$F$21,1)),2))-$C47)^2+(1500*ABS(SIN(2*PI()*MOD(Calculator!$B$29/Calculator!$F$21,1)))*IF(MOD(Calculator!$B$29/Calculator!$F$21,1)&lt;0.5,-1,1))^2)/((50*POWER(80,POWER(COS(PI()*MOD(Calculator!$B$29/Calculator!$F$21,1)),2))+$C47)^2+(1500*ABS(SIN(2*PI()*MOD(Calculator!$B$29/Calculator!$F$21,1)))*IF(MOD(Calculator!$B$29/Calculator!$F$21,1)&lt;0.5,-1,1))^2))),2))</f>
        <v>—</v>
      </c>
      <c r="N47" s="266" t="str">
        <f aca="false">IF(OR(Calculator!$E$22&lt;&gt;"YES",Calculator!$B$29&lt;Calculator!$G$22),"—",ROUND((1+SQRT(((50*POWER(80,POWER(COS(PI()*MOD(Calculator!$B$29/Calculator!$F$22,1)),2))-$C47)^2+(1500*ABS(SIN(2*PI()*MOD(Calculator!$B$29/Calculator!$F$22,1)))*IF(MOD(Calculator!$B$29/Calculator!$F$22,1)&lt;0.5,-1,1))^2)/((50*POWER(80,POWER(COS(PI()*MOD(Calculator!$B$29/Calculator!$F$22,1)),2))+$C47)^2+(1500*ABS(SIN(2*PI()*MOD(Calculator!$B$29/Calculator!$F$22,1)))*IF(MOD(Calculator!$B$29/Calculator!$F$22,1)&lt;0.5,-1,1))^2)))/(1-SQRT(((50*POWER(80,POWER(COS(PI()*MOD(Calculator!$B$29/Calculator!$F$22,1)),2))-$C47)^2+(1500*ABS(SIN(2*PI()*MOD(Calculator!$B$29/Calculator!$F$22,1)))*IF(MOD(Calculator!$B$29/Calculator!$F$22,1)&lt;0.5,-1,1))^2)/((50*POWER(80,POWER(COS(PI()*MOD(Calculator!$B$29/Calculator!$F$22,1)),2))+$C47)^2+(1500*ABS(SIN(2*PI()*MOD(Calculator!$B$29/Calculator!$F$22,1)))*IF(MOD(Calculator!$B$29/Calculator!$F$22,1)&lt;0.5,-1,1))^2))),2))</f>
        <v>—</v>
      </c>
      <c r="O47" s="292" t="n">
        <f aca="false">IFERROR(ROUND((IF(ISNUMBER(D47),D47,0)+IF(ISNUMBER(E47),E47,0)+IF(ISNUMBER(F47),F47,0)+IF(ISNUMBER(G47),G47,0)+IF(ISNUMBER(H47),H47,0)+IF(ISNUMBER(I47),I47,0)+IF(ISNUMBER(J47),J47,0)+IF(ISNUMBER(K47),K47,0)+IF(ISNUMBER(L47),L47,0)+IF(ISNUMBER(M47),M47,0)+IF(ISNUMBER(N47),N47,0))/(IF(ISNUMBER(D47),1,0)+IF(ISNUMBER(E47),1,0)+IF(ISNUMBER(F47),1,0)+IF(ISNUMBER(G47),1,0)+IF(ISNUMBER(H47),1,0)+IF(ISNUMBER(I47),1,0)+IF(ISNUMBER(J47),1,0)+IF(ISNUMBER(K47),1,0)+IF(ISNUMBER(L47),1,0)+IF(ISNUMBER(M47),1,0)+IF(ISNUMBER(N47),1,0)),4),"")</f>
        <v>21.135</v>
      </c>
      <c r="P47" s="266" t="str">
        <f aca="false">IF(OR(Calculator!$E$12&lt;&gt;"YES",Calculator!$B$30&lt;Calculator!$G$12),"—",ROUND((1+SQRT(((50*POWER(80,POWER(COS(PI()*MOD(Calculator!$B$30/Calculator!$F$12,1)),2))-$C47)^2+(1500*ABS(SIN(2*PI()*MOD(Calculator!$B$30/Calculator!$F$12,1)))*IF(MOD(Calculator!$B$30/Calculator!$F$12,1)&lt;0.5,-1,1))^2)/((50*POWER(80,POWER(COS(PI()*MOD(Calculator!$B$30/Calculator!$F$12,1)),2))+$C47)^2+(1500*ABS(SIN(2*PI()*MOD(Calculator!$B$30/Calculator!$F$12,1)))*IF(MOD(Calculator!$B$30/Calculator!$F$12,1)&lt;0.5,-1,1))^2)))/(1-SQRT(((50*POWER(80,POWER(COS(PI()*MOD(Calculator!$B$30/Calculator!$F$12,1)),2))-$C47)^2+(1500*ABS(SIN(2*PI()*MOD(Calculator!$B$30/Calculator!$F$12,1)))*IF(MOD(Calculator!$B$30/Calculator!$F$12,1)&lt;0.5,-1,1))^2)/((50*POWER(80,POWER(COS(PI()*MOD(Calculator!$B$30/Calculator!$F$12,1)),2))+$C47)^2+(1500*ABS(SIN(2*PI()*MOD(Calculator!$B$30/Calculator!$F$12,1)))*IF(MOD(Calculator!$B$30/Calculator!$F$12,1)&lt;0.5,-1,1))^2))),2))</f>
        <v>—</v>
      </c>
      <c r="Q47" s="266" t="str">
        <f aca="false">IF(OR(Calculator!$E$13&lt;&gt;"YES",Calculator!$B$30&lt;Calculator!$G$13),"—",ROUND((1+SQRT(((50*POWER(80,POWER(COS(PI()*MOD(Calculator!$B$30/Calculator!$F$13,1)),2))-$C47)^2+(1500*ABS(SIN(2*PI()*MOD(Calculator!$B$30/Calculator!$F$13,1)))*IF(MOD(Calculator!$B$30/Calculator!$F$13,1)&lt;0.5,-1,1))^2)/((50*POWER(80,POWER(COS(PI()*MOD(Calculator!$B$30/Calculator!$F$13,1)),2))+$C47)^2+(1500*ABS(SIN(2*PI()*MOD(Calculator!$B$30/Calculator!$F$13,1)))*IF(MOD(Calculator!$B$30/Calculator!$F$13,1)&lt;0.5,-1,1))^2)))/(1-SQRT(((50*POWER(80,POWER(COS(PI()*MOD(Calculator!$B$30/Calculator!$F$13,1)),2))-$C47)^2+(1500*ABS(SIN(2*PI()*MOD(Calculator!$B$30/Calculator!$F$13,1)))*IF(MOD(Calculator!$B$30/Calculator!$F$13,1)&lt;0.5,-1,1))^2)/((50*POWER(80,POWER(COS(PI()*MOD(Calculator!$B$30/Calculator!$F$13,1)),2))+$C47)^2+(1500*ABS(SIN(2*PI()*MOD(Calculator!$B$30/Calculator!$F$13,1)))*IF(MOD(Calculator!$B$30/Calculator!$F$13,1)&lt;0.5,-1,1))^2))),2))</f>
        <v>—</v>
      </c>
      <c r="R47" s="266" t="str">
        <f aca="false">IF(OR(Calculator!$E$14&lt;&gt;"YES",Calculator!$B$30&lt;Calculator!$G$14),"—",ROUND((1+SQRT(((50*POWER(80,POWER(COS(PI()*MOD(Calculator!$B$30/Calculator!$F$14,1)),2))-$C47)^2+(1500*ABS(SIN(2*PI()*MOD(Calculator!$B$30/Calculator!$F$14,1)))*IF(MOD(Calculator!$B$30/Calculator!$F$14,1)&lt;0.5,-1,1))^2)/((50*POWER(80,POWER(COS(PI()*MOD(Calculator!$B$30/Calculator!$F$14,1)),2))+$C47)^2+(1500*ABS(SIN(2*PI()*MOD(Calculator!$B$30/Calculator!$F$14,1)))*IF(MOD(Calculator!$B$30/Calculator!$F$14,1)&lt;0.5,-1,1))^2)))/(1-SQRT(((50*POWER(80,POWER(COS(PI()*MOD(Calculator!$B$30/Calculator!$F$14,1)),2))-$C47)^2+(1500*ABS(SIN(2*PI()*MOD(Calculator!$B$30/Calculator!$F$14,1)))*IF(MOD(Calculator!$B$30/Calculator!$F$14,1)&lt;0.5,-1,1))^2)/((50*POWER(80,POWER(COS(PI()*MOD(Calculator!$B$30/Calculator!$F$14,1)),2))+$C47)^2+(1500*ABS(SIN(2*PI()*MOD(Calculator!$B$30/Calculator!$F$14,1)))*IF(MOD(Calculator!$B$30/Calculator!$F$14,1)&lt;0.5,-1,1))^2))),2))</f>
        <v>—</v>
      </c>
      <c r="S47" s="266" t="n">
        <f aca="false">IF(OR(Calculator!$E$15&lt;&gt;"YES",Calculator!$B$30&lt;Calculator!$G$15),"—",ROUND((1+SQRT(((50*POWER(80,POWER(COS(PI()*MOD(Calculator!$B$30/Calculator!$F$15,1)),2))-$C47)^2+(1500*ABS(SIN(2*PI()*MOD(Calculator!$B$30/Calculator!$F$15,1)))*IF(MOD(Calculator!$B$30/Calculator!$F$15,1)&lt;0.5,-1,1))^2)/((50*POWER(80,POWER(COS(PI()*MOD(Calculator!$B$30/Calculator!$F$15,1)),2))+$C47)^2+(1500*ABS(SIN(2*PI()*MOD(Calculator!$B$30/Calculator!$F$15,1)))*IF(MOD(Calculator!$B$30/Calculator!$F$15,1)&lt;0.5,-1,1))^2)))/(1-SQRT(((50*POWER(80,POWER(COS(PI()*MOD(Calculator!$B$30/Calculator!$F$15,1)),2))-$C47)^2+(1500*ABS(SIN(2*PI()*MOD(Calculator!$B$30/Calculator!$F$15,1)))*IF(MOD(Calculator!$B$30/Calculator!$F$15,1)&lt;0.5,-1,1))^2)/((50*POWER(80,POWER(COS(PI()*MOD(Calculator!$B$30/Calculator!$F$15,1)),2))+$C47)^2+(1500*ABS(SIN(2*PI()*MOD(Calculator!$B$30/Calculator!$F$15,1)))*IF(MOD(Calculator!$B$30/Calculator!$F$15,1)&lt;0.5,-1,1))^2))),2))</f>
        <v>21.13</v>
      </c>
      <c r="T47" s="266" t="str">
        <f aca="false">IF(OR(Calculator!$E$16&lt;&gt;"YES",Calculator!$B$30&lt;Calculator!$G$16),"—",ROUND((1+SQRT(((50*POWER(80,POWER(COS(PI()*MOD(Calculator!$B$30/Calculator!$F$16,1)),2))-$C47)^2+(1500*ABS(SIN(2*PI()*MOD(Calculator!$B$30/Calculator!$F$16,1)))*IF(MOD(Calculator!$B$30/Calculator!$F$16,1)&lt;0.5,-1,1))^2)/((50*POWER(80,POWER(COS(PI()*MOD(Calculator!$B$30/Calculator!$F$16,1)),2))+$C47)^2+(1500*ABS(SIN(2*PI()*MOD(Calculator!$B$30/Calculator!$F$16,1)))*IF(MOD(Calculator!$B$30/Calculator!$F$16,1)&lt;0.5,-1,1))^2)))/(1-SQRT(((50*POWER(80,POWER(COS(PI()*MOD(Calculator!$B$30/Calculator!$F$16,1)),2))-$C47)^2+(1500*ABS(SIN(2*PI()*MOD(Calculator!$B$30/Calculator!$F$16,1)))*IF(MOD(Calculator!$B$30/Calculator!$F$16,1)&lt;0.5,-1,1))^2)/((50*POWER(80,POWER(COS(PI()*MOD(Calculator!$B$30/Calculator!$F$16,1)),2))+$C47)^2+(1500*ABS(SIN(2*PI()*MOD(Calculator!$B$30/Calculator!$F$16,1)))*IF(MOD(Calculator!$B$30/Calculator!$F$16,1)&lt;0.5,-1,1))^2))),2))</f>
        <v>—</v>
      </c>
      <c r="U47" s="266" t="n">
        <f aca="false">IF(OR(Calculator!$E$17&lt;&gt;"YES",Calculator!$B$30&lt;Calculator!$G$17),"—",ROUND((1+SQRT(((50*POWER(80,POWER(COS(PI()*MOD(Calculator!$B$30/Calculator!$F$17,1)),2))-$C47)^2+(1500*ABS(SIN(2*PI()*MOD(Calculator!$B$30/Calculator!$F$17,1)))*IF(MOD(Calculator!$B$30/Calculator!$F$17,1)&lt;0.5,-1,1))^2)/((50*POWER(80,POWER(COS(PI()*MOD(Calculator!$B$30/Calculator!$F$17,1)),2))+$C47)^2+(1500*ABS(SIN(2*PI()*MOD(Calculator!$B$30/Calculator!$F$17,1)))*IF(MOD(Calculator!$B$30/Calculator!$F$17,1)&lt;0.5,-1,1))^2)))/(1-SQRT(((50*POWER(80,POWER(COS(PI()*MOD(Calculator!$B$30/Calculator!$F$17,1)),2))-$C47)^2+(1500*ABS(SIN(2*PI()*MOD(Calculator!$B$30/Calculator!$F$17,1)))*IF(MOD(Calculator!$B$30/Calculator!$F$17,1)&lt;0.5,-1,1))^2)/((50*POWER(80,POWER(COS(PI()*MOD(Calculator!$B$30/Calculator!$F$17,1)),2))+$C47)^2+(1500*ABS(SIN(2*PI()*MOD(Calculator!$B$30/Calculator!$F$17,1)))*IF(MOD(Calculator!$B$30/Calculator!$F$17,1)&lt;0.5,-1,1))^2))),2))</f>
        <v>21.84</v>
      </c>
      <c r="V47" s="266" t="str">
        <f aca="false">IF(OR(Calculator!$E$18&lt;&gt;"YES",Calculator!$B$30&lt;Calculator!$G$18),"—",ROUND((1+SQRT(((50*POWER(80,POWER(COS(PI()*MOD(Calculator!$B$30/Calculator!$F$18,1)),2))-$C47)^2+(1500*ABS(SIN(2*PI()*MOD(Calculator!$B$30/Calculator!$F$18,1)))*IF(MOD(Calculator!$B$30/Calculator!$F$18,1)&lt;0.5,-1,1))^2)/((50*POWER(80,POWER(COS(PI()*MOD(Calculator!$B$30/Calculator!$F$18,1)),2))+$C47)^2+(1500*ABS(SIN(2*PI()*MOD(Calculator!$B$30/Calculator!$F$18,1)))*IF(MOD(Calculator!$B$30/Calculator!$F$18,1)&lt;0.5,-1,1))^2)))/(1-SQRT(((50*POWER(80,POWER(COS(PI()*MOD(Calculator!$B$30/Calculator!$F$18,1)),2))-$C47)^2+(1500*ABS(SIN(2*PI()*MOD(Calculator!$B$30/Calculator!$F$18,1)))*IF(MOD(Calculator!$B$30/Calculator!$F$18,1)&lt;0.5,-1,1))^2)/((50*POWER(80,POWER(COS(PI()*MOD(Calculator!$B$30/Calculator!$F$18,1)),2))+$C47)^2+(1500*ABS(SIN(2*PI()*MOD(Calculator!$B$30/Calculator!$F$18,1)))*IF(MOD(Calculator!$B$30/Calculator!$F$18,1)&lt;0.5,-1,1))^2))),2))</f>
        <v>—</v>
      </c>
      <c r="W47" s="266" t="str">
        <f aca="false">IF(OR(Calculator!$E$19&lt;&gt;"YES",Calculator!$B$30&lt;Calculator!$G$19),"—",ROUND((1+SQRT(((50*POWER(80,POWER(COS(PI()*MOD(Calculator!$B$30/Calculator!$F$19,1)),2))-$C47)^2+(1500*ABS(SIN(2*PI()*MOD(Calculator!$B$30/Calculator!$F$19,1)))*IF(MOD(Calculator!$B$30/Calculator!$F$19,1)&lt;0.5,-1,1))^2)/((50*POWER(80,POWER(COS(PI()*MOD(Calculator!$B$30/Calculator!$F$19,1)),2))+$C47)^2+(1500*ABS(SIN(2*PI()*MOD(Calculator!$B$30/Calculator!$F$19,1)))*IF(MOD(Calculator!$B$30/Calculator!$F$19,1)&lt;0.5,-1,1))^2)))/(1-SQRT(((50*POWER(80,POWER(COS(PI()*MOD(Calculator!$B$30/Calculator!$F$19,1)),2))-$C47)^2+(1500*ABS(SIN(2*PI()*MOD(Calculator!$B$30/Calculator!$F$19,1)))*IF(MOD(Calculator!$B$30/Calculator!$F$19,1)&lt;0.5,-1,1))^2)/((50*POWER(80,POWER(COS(PI()*MOD(Calculator!$B$30/Calculator!$F$19,1)),2))+$C47)^2+(1500*ABS(SIN(2*PI()*MOD(Calculator!$B$30/Calculator!$F$19,1)))*IF(MOD(Calculator!$B$30/Calculator!$F$19,1)&lt;0.5,-1,1))^2))),2))</f>
        <v>—</v>
      </c>
      <c r="X47" s="266" t="str">
        <f aca="false">IF(OR(Calculator!$E$20&lt;&gt;"YES",Calculator!$B$30&lt;Calculator!$G$20),"—",ROUND((1+SQRT(((50*POWER(80,POWER(COS(PI()*MOD(Calculator!$B$30/Calculator!$F$20,1)),2))-$C47)^2+(1500*ABS(SIN(2*PI()*MOD(Calculator!$B$30/Calculator!$F$20,1)))*IF(MOD(Calculator!$B$30/Calculator!$F$20,1)&lt;0.5,-1,1))^2)/((50*POWER(80,POWER(COS(PI()*MOD(Calculator!$B$30/Calculator!$F$20,1)),2))+$C47)^2+(1500*ABS(SIN(2*PI()*MOD(Calculator!$B$30/Calculator!$F$20,1)))*IF(MOD(Calculator!$B$30/Calculator!$F$20,1)&lt;0.5,-1,1))^2)))/(1-SQRT(((50*POWER(80,POWER(COS(PI()*MOD(Calculator!$B$30/Calculator!$F$20,1)),2))-$C47)^2+(1500*ABS(SIN(2*PI()*MOD(Calculator!$B$30/Calculator!$F$20,1)))*IF(MOD(Calculator!$B$30/Calculator!$F$20,1)&lt;0.5,-1,1))^2)/((50*POWER(80,POWER(COS(PI()*MOD(Calculator!$B$30/Calculator!$F$20,1)),2))+$C47)^2+(1500*ABS(SIN(2*PI()*MOD(Calculator!$B$30/Calculator!$F$20,1)))*IF(MOD(Calculator!$B$30/Calculator!$F$20,1)&lt;0.5,-1,1))^2))),2))</f>
        <v>—</v>
      </c>
      <c r="Y47" s="266" t="str">
        <f aca="false">IF(OR(Calculator!$E$21&lt;&gt;"YES",Calculator!$B$30&lt;Calculator!$G$21),"—",ROUND((1+SQRT(((50*POWER(80,POWER(COS(PI()*MOD(Calculator!$B$30/Calculator!$F$21,1)),2))-$C47)^2+(1500*ABS(SIN(2*PI()*MOD(Calculator!$B$30/Calculator!$F$21,1)))*IF(MOD(Calculator!$B$30/Calculator!$F$21,1)&lt;0.5,-1,1))^2)/((50*POWER(80,POWER(COS(PI()*MOD(Calculator!$B$30/Calculator!$F$21,1)),2))+$C47)^2+(1500*ABS(SIN(2*PI()*MOD(Calculator!$B$30/Calculator!$F$21,1)))*IF(MOD(Calculator!$B$30/Calculator!$F$21,1)&lt;0.5,-1,1))^2)))/(1-SQRT(((50*POWER(80,POWER(COS(PI()*MOD(Calculator!$B$30/Calculator!$F$21,1)),2))-$C47)^2+(1500*ABS(SIN(2*PI()*MOD(Calculator!$B$30/Calculator!$F$21,1)))*IF(MOD(Calculator!$B$30/Calculator!$F$21,1)&lt;0.5,-1,1))^2)/((50*POWER(80,POWER(COS(PI()*MOD(Calculator!$B$30/Calculator!$F$21,1)),2))+$C47)^2+(1500*ABS(SIN(2*PI()*MOD(Calculator!$B$30/Calculator!$F$21,1)))*IF(MOD(Calculator!$B$30/Calculator!$F$21,1)&lt;0.5,-1,1))^2))),2))</f>
        <v>—</v>
      </c>
      <c r="Z47" s="266" t="str">
        <f aca="false">IF(OR(Calculator!$E$22&lt;&gt;"YES",Calculator!$B$30&lt;Calculator!$G$22),"—",ROUND((1+SQRT(((50*POWER(80,POWER(COS(PI()*MOD(Calculator!$B$30/Calculator!$F$22,1)),2))-$C47)^2+(1500*ABS(SIN(2*PI()*MOD(Calculator!$B$30/Calculator!$F$22,1)))*IF(MOD(Calculator!$B$30/Calculator!$F$22,1)&lt;0.5,-1,1))^2)/((50*POWER(80,POWER(COS(PI()*MOD(Calculator!$B$30/Calculator!$F$22,1)),2))+$C47)^2+(1500*ABS(SIN(2*PI()*MOD(Calculator!$B$30/Calculator!$F$22,1)))*IF(MOD(Calculator!$B$30/Calculator!$F$22,1)&lt;0.5,-1,1))^2)))/(1-SQRT(((50*POWER(80,POWER(COS(PI()*MOD(Calculator!$B$30/Calculator!$F$22,1)),2))-$C47)^2+(1500*ABS(SIN(2*PI()*MOD(Calculator!$B$30/Calculator!$F$22,1)))*IF(MOD(Calculator!$B$30/Calculator!$F$22,1)&lt;0.5,-1,1))^2)/((50*POWER(80,POWER(COS(PI()*MOD(Calculator!$B$30/Calculator!$F$22,1)),2))+$C47)^2+(1500*ABS(SIN(2*PI()*MOD(Calculator!$B$30/Calculator!$F$22,1)))*IF(MOD(Calculator!$B$30/Calculator!$F$22,1)&lt;0.5,-1,1))^2))),2))</f>
        <v>—</v>
      </c>
      <c r="AA47" s="292" t="n">
        <f aca="false">IFERROR(ROUND((IF(ISNUMBER(P47),P47,0)+IF(ISNUMBER(Q47),Q47,0)+IF(ISNUMBER(R47),R47,0)+IF(ISNUMBER(S47),S47,0)+IF(ISNUMBER(T47),T47,0)+IF(ISNUMBER(U47),U47,0)+IF(ISNUMBER(V47),V47,0)+IF(ISNUMBER(W47),W47,0)+IF(ISNUMBER(X47),X47,0)+IF(ISNUMBER(Y47),Y47,0)+IF(ISNUMBER(Z47),Z47,0))/(IF(ISNUMBER(P47),1,0)+IF(ISNUMBER(Q47),1,0)+IF(ISNUMBER(R47),1,0)+IF(ISNUMBER(S47),1,0)+IF(ISNUMBER(T47),1,0)+IF(ISNUMBER(U47),1,0)+IF(ISNUMBER(V47),1,0)+IF(ISNUMBER(W47),1,0)+IF(ISNUMBER(X47),1,0)+IF(ISNUMBER(Y47),1,0)+IF(ISNUMBER(Z47),1,0)),4),"")</f>
        <v>21.485</v>
      </c>
      <c r="AB47" s="266" t="str">
        <f aca="false">IF(OR(Calculator!$E$12&lt;&gt;"YES",Calculator!$B$31&lt;Calculator!$G$12),"—",ROUND((1+SQRT(((50*POWER(80,POWER(COS(PI()*MOD(Calculator!$B$31/Calculator!$F$12,1)),2))-$C47)^2+(1500*ABS(SIN(2*PI()*MOD(Calculator!$B$31/Calculator!$F$12,1)))*IF(MOD(Calculator!$B$31/Calculator!$F$12,1)&lt;0.5,-1,1))^2)/((50*POWER(80,POWER(COS(PI()*MOD(Calculator!$B$31/Calculator!$F$12,1)),2))+$C47)^2+(1500*ABS(SIN(2*PI()*MOD(Calculator!$B$31/Calculator!$F$12,1)))*IF(MOD(Calculator!$B$31/Calculator!$F$12,1)&lt;0.5,-1,1))^2)))/(1-SQRT(((50*POWER(80,POWER(COS(PI()*MOD(Calculator!$B$31/Calculator!$F$12,1)),2))-$C47)^2+(1500*ABS(SIN(2*PI()*MOD(Calculator!$B$31/Calculator!$F$12,1)))*IF(MOD(Calculator!$B$31/Calculator!$F$12,1)&lt;0.5,-1,1))^2)/((50*POWER(80,POWER(COS(PI()*MOD(Calculator!$B$31/Calculator!$F$12,1)),2))+$C47)^2+(1500*ABS(SIN(2*PI()*MOD(Calculator!$B$31/Calculator!$F$12,1)))*IF(MOD(Calculator!$B$31/Calculator!$F$12,1)&lt;0.5,-1,1))^2))),2))</f>
        <v>—</v>
      </c>
      <c r="AC47" s="266" t="str">
        <f aca="false">IF(OR(Calculator!$E$13&lt;&gt;"YES",Calculator!$B$31&lt;Calculator!$G$13),"—",ROUND((1+SQRT(((50*POWER(80,POWER(COS(PI()*MOD(Calculator!$B$31/Calculator!$F$13,1)),2))-$C47)^2+(1500*ABS(SIN(2*PI()*MOD(Calculator!$B$31/Calculator!$F$13,1)))*IF(MOD(Calculator!$B$31/Calculator!$F$13,1)&lt;0.5,-1,1))^2)/((50*POWER(80,POWER(COS(PI()*MOD(Calculator!$B$31/Calculator!$F$13,1)),2))+$C47)^2+(1500*ABS(SIN(2*PI()*MOD(Calculator!$B$31/Calculator!$F$13,1)))*IF(MOD(Calculator!$B$31/Calculator!$F$13,1)&lt;0.5,-1,1))^2)))/(1-SQRT(((50*POWER(80,POWER(COS(PI()*MOD(Calculator!$B$31/Calculator!$F$13,1)),2))-$C47)^2+(1500*ABS(SIN(2*PI()*MOD(Calculator!$B$31/Calculator!$F$13,1)))*IF(MOD(Calculator!$B$31/Calculator!$F$13,1)&lt;0.5,-1,1))^2)/((50*POWER(80,POWER(COS(PI()*MOD(Calculator!$B$31/Calculator!$F$13,1)),2))+$C47)^2+(1500*ABS(SIN(2*PI()*MOD(Calculator!$B$31/Calculator!$F$13,1)))*IF(MOD(Calculator!$B$31/Calculator!$F$13,1)&lt;0.5,-1,1))^2))),2))</f>
        <v>—</v>
      </c>
      <c r="AD47" s="266" t="str">
        <f aca="false">IF(OR(Calculator!$E$14&lt;&gt;"YES",Calculator!$B$31&lt;Calculator!$G$14),"—",ROUND((1+SQRT(((50*POWER(80,POWER(COS(PI()*MOD(Calculator!$B$31/Calculator!$F$14,1)),2))-$C47)^2+(1500*ABS(SIN(2*PI()*MOD(Calculator!$B$31/Calculator!$F$14,1)))*IF(MOD(Calculator!$B$31/Calculator!$F$14,1)&lt;0.5,-1,1))^2)/((50*POWER(80,POWER(COS(PI()*MOD(Calculator!$B$31/Calculator!$F$14,1)),2))+$C47)^2+(1500*ABS(SIN(2*PI()*MOD(Calculator!$B$31/Calculator!$F$14,1)))*IF(MOD(Calculator!$B$31/Calculator!$F$14,1)&lt;0.5,-1,1))^2)))/(1-SQRT(((50*POWER(80,POWER(COS(PI()*MOD(Calculator!$B$31/Calculator!$F$14,1)),2))-$C47)^2+(1500*ABS(SIN(2*PI()*MOD(Calculator!$B$31/Calculator!$F$14,1)))*IF(MOD(Calculator!$B$31/Calculator!$F$14,1)&lt;0.5,-1,1))^2)/((50*POWER(80,POWER(COS(PI()*MOD(Calculator!$B$31/Calculator!$F$14,1)),2))+$C47)^2+(1500*ABS(SIN(2*PI()*MOD(Calculator!$B$31/Calculator!$F$14,1)))*IF(MOD(Calculator!$B$31/Calculator!$F$14,1)&lt;0.5,-1,1))^2))),2))</f>
        <v>—</v>
      </c>
      <c r="AE47" s="266" t="n">
        <f aca="false">IF(OR(Calculator!$E$15&lt;&gt;"YES",Calculator!$B$31&lt;Calculator!$G$15),"—",ROUND((1+SQRT(((50*POWER(80,POWER(COS(PI()*MOD(Calculator!$B$31/Calculator!$F$15,1)),2))-$C47)^2+(1500*ABS(SIN(2*PI()*MOD(Calculator!$B$31/Calculator!$F$15,1)))*IF(MOD(Calculator!$B$31/Calculator!$F$15,1)&lt;0.5,-1,1))^2)/((50*POWER(80,POWER(COS(PI()*MOD(Calculator!$B$31/Calculator!$F$15,1)),2))+$C47)^2+(1500*ABS(SIN(2*PI()*MOD(Calculator!$B$31/Calculator!$F$15,1)))*IF(MOD(Calculator!$B$31/Calculator!$F$15,1)&lt;0.5,-1,1))^2)))/(1-SQRT(((50*POWER(80,POWER(COS(PI()*MOD(Calculator!$B$31/Calculator!$F$15,1)),2))-$C47)^2+(1500*ABS(SIN(2*PI()*MOD(Calculator!$B$31/Calculator!$F$15,1)))*IF(MOD(Calculator!$B$31/Calculator!$F$15,1)&lt;0.5,-1,1))^2)/((50*POWER(80,POWER(COS(PI()*MOD(Calculator!$B$31/Calculator!$F$15,1)),2))+$C47)^2+(1500*ABS(SIN(2*PI()*MOD(Calculator!$B$31/Calculator!$F$15,1)))*IF(MOD(Calculator!$B$31/Calculator!$F$15,1)&lt;0.5,-1,1))^2))),2))</f>
        <v>22.44</v>
      </c>
      <c r="AF47" s="266" t="str">
        <f aca="false">IF(OR(Calculator!$E$16&lt;&gt;"YES",Calculator!$B$31&lt;Calculator!$G$16),"—",ROUND((1+SQRT(((50*POWER(80,POWER(COS(PI()*MOD(Calculator!$B$31/Calculator!$F$16,1)),2))-$C47)^2+(1500*ABS(SIN(2*PI()*MOD(Calculator!$B$31/Calculator!$F$16,1)))*IF(MOD(Calculator!$B$31/Calculator!$F$16,1)&lt;0.5,-1,1))^2)/((50*POWER(80,POWER(COS(PI()*MOD(Calculator!$B$31/Calculator!$F$16,1)),2))+$C47)^2+(1500*ABS(SIN(2*PI()*MOD(Calculator!$B$31/Calculator!$F$16,1)))*IF(MOD(Calculator!$B$31/Calculator!$F$16,1)&lt;0.5,-1,1))^2)))/(1-SQRT(((50*POWER(80,POWER(COS(PI()*MOD(Calculator!$B$31/Calculator!$F$16,1)),2))-$C47)^2+(1500*ABS(SIN(2*PI()*MOD(Calculator!$B$31/Calculator!$F$16,1)))*IF(MOD(Calculator!$B$31/Calculator!$F$16,1)&lt;0.5,-1,1))^2)/((50*POWER(80,POWER(COS(PI()*MOD(Calculator!$B$31/Calculator!$F$16,1)),2))+$C47)^2+(1500*ABS(SIN(2*PI()*MOD(Calculator!$B$31/Calculator!$F$16,1)))*IF(MOD(Calculator!$B$31/Calculator!$F$16,1)&lt;0.5,-1,1))^2))),2))</f>
        <v>—</v>
      </c>
      <c r="AG47" s="266" t="n">
        <f aca="false">IF(OR(Calculator!$E$17&lt;&gt;"YES",Calculator!$B$31&lt;Calculator!$G$17),"—",ROUND((1+SQRT(((50*POWER(80,POWER(COS(PI()*MOD(Calculator!$B$31/Calculator!$F$17,1)),2))-$C47)^2+(1500*ABS(SIN(2*PI()*MOD(Calculator!$B$31/Calculator!$F$17,1)))*IF(MOD(Calculator!$B$31/Calculator!$F$17,1)&lt;0.5,-1,1))^2)/((50*POWER(80,POWER(COS(PI()*MOD(Calculator!$B$31/Calculator!$F$17,1)),2))+$C47)^2+(1500*ABS(SIN(2*PI()*MOD(Calculator!$B$31/Calculator!$F$17,1)))*IF(MOD(Calculator!$B$31/Calculator!$F$17,1)&lt;0.5,-1,1))^2)))/(1-SQRT(((50*POWER(80,POWER(COS(PI()*MOD(Calculator!$B$31/Calculator!$F$17,1)),2))-$C47)^2+(1500*ABS(SIN(2*PI()*MOD(Calculator!$B$31/Calculator!$F$17,1)))*IF(MOD(Calculator!$B$31/Calculator!$F$17,1)&lt;0.5,-1,1))^2)/((50*POWER(80,POWER(COS(PI()*MOD(Calculator!$B$31/Calculator!$F$17,1)),2))+$C47)^2+(1500*ABS(SIN(2*PI()*MOD(Calculator!$B$31/Calculator!$F$17,1)))*IF(MOD(Calculator!$B$31/Calculator!$F$17,1)&lt;0.5,-1,1))^2))),2))</f>
        <v>18.97</v>
      </c>
      <c r="AH47" s="266" t="str">
        <f aca="false">IF(OR(Calculator!$E$18&lt;&gt;"YES",Calculator!$B$31&lt;Calculator!$G$18),"—",ROUND((1+SQRT(((50*POWER(80,POWER(COS(PI()*MOD(Calculator!$B$31/Calculator!$F$18,1)),2))-$C47)^2+(1500*ABS(SIN(2*PI()*MOD(Calculator!$B$31/Calculator!$F$18,1)))*IF(MOD(Calculator!$B$31/Calculator!$F$18,1)&lt;0.5,-1,1))^2)/((50*POWER(80,POWER(COS(PI()*MOD(Calculator!$B$31/Calculator!$F$18,1)),2))+$C47)^2+(1500*ABS(SIN(2*PI()*MOD(Calculator!$B$31/Calculator!$F$18,1)))*IF(MOD(Calculator!$B$31/Calculator!$F$18,1)&lt;0.5,-1,1))^2)))/(1-SQRT(((50*POWER(80,POWER(COS(PI()*MOD(Calculator!$B$31/Calculator!$F$18,1)),2))-$C47)^2+(1500*ABS(SIN(2*PI()*MOD(Calculator!$B$31/Calculator!$F$18,1)))*IF(MOD(Calculator!$B$31/Calculator!$F$18,1)&lt;0.5,-1,1))^2)/((50*POWER(80,POWER(COS(PI()*MOD(Calculator!$B$31/Calculator!$F$18,1)),2))+$C47)^2+(1500*ABS(SIN(2*PI()*MOD(Calculator!$B$31/Calculator!$F$18,1)))*IF(MOD(Calculator!$B$31/Calculator!$F$18,1)&lt;0.5,-1,1))^2))),2))</f>
        <v>—</v>
      </c>
      <c r="AI47" s="266" t="str">
        <f aca="false">IF(OR(Calculator!$E$19&lt;&gt;"YES",Calculator!$B$31&lt;Calculator!$G$19),"—",ROUND((1+SQRT(((50*POWER(80,POWER(COS(PI()*MOD(Calculator!$B$31/Calculator!$F$19,1)),2))-$C47)^2+(1500*ABS(SIN(2*PI()*MOD(Calculator!$B$31/Calculator!$F$19,1)))*IF(MOD(Calculator!$B$31/Calculator!$F$19,1)&lt;0.5,-1,1))^2)/((50*POWER(80,POWER(COS(PI()*MOD(Calculator!$B$31/Calculator!$F$19,1)),2))+$C47)^2+(1500*ABS(SIN(2*PI()*MOD(Calculator!$B$31/Calculator!$F$19,1)))*IF(MOD(Calculator!$B$31/Calculator!$F$19,1)&lt;0.5,-1,1))^2)))/(1-SQRT(((50*POWER(80,POWER(COS(PI()*MOD(Calculator!$B$31/Calculator!$F$19,1)),2))-$C47)^2+(1500*ABS(SIN(2*PI()*MOD(Calculator!$B$31/Calculator!$F$19,1)))*IF(MOD(Calculator!$B$31/Calculator!$F$19,1)&lt;0.5,-1,1))^2)/((50*POWER(80,POWER(COS(PI()*MOD(Calculator!$B$31/Calculator!$F$19,1)),2))+$C47)^2+(1500*ABS(SIN(2*PI()*MOD(Calculator!$B$31/Calculator!$F$19,1)))*IF(MOD(Calculator!$B$31/Calculator!$F$19,1)&lt;0.5,-1,1))^2))),2))</f>
        <v>—</v>
      </c>
      <c r="AJ47" s="266" t="str">
        <f aca="false">IF(OR(Calculator!$E$20&lt;&gt;"YES",Calculator!$B$31&lt;Calculator!$G$20),"—",ROUND((1+SQRT(((50*POWER(80,POWER(COS(PI()*MOD(Calculator!$B$31/Calculator!$F$20,1)),2))-$C47)^2+(1500*ABS(SIN(2*PI()*MOD(Calculator!$B$31/Calculator!$F$20,1)))*IF(MOD(Calculator!$B$31/Calculator!$F$20,1)&lt;0.5,-1,1))^2)/((50*POWER(80,POWER(COS(PI()*MOD(Calculator!$B$31/Calculator!$F$20,1)),2))+$C47)^2+(1500*ABS(SIN(2*PI()*MOD(Calculator!$B$31/Calculator!$F$20,1)))*IF(MOD(Calculator!$B$31/Calculator!$F$20,1)&lt;0.5,-1,1))^2)))/(1-SQRT(((50*POWER(80,POWER(COS(PI()*MOD(Calculator!$B$31/Calculator!$F$20,1)),2))-$C47)^2+(1500*ABS(SIN(2*PI()*MOD(Calculator!$B$31/Calculator!$F$20,1)))*IF(MOD(Calculator!$B$31/Calculator!$F$20,1)&lt;0.5,-1,1))^2)/((50*POWER(80,POWER(COS(PI()*MOD(Calculator!$B$31/Calculator!$F$20,1)),2))+$C47)^2+(1500*ABS(SIN(2*PI()*MOD(Calculator!$B$31/Calculator!$F$20,1)))*IF(MOD(Calculator!$B$31/Calculator!$F$20,1)&lt;0.5,-1,1))^2))),2))</f>
        <v>—</v>
      </c>
      <c r="AK47" s="266" t="str">
        <f aca="false">IF(OR(Calculator!$E$21&lt;&gt;"YES",Calculator!$B$31&lt;Calculator!$G$21),"—",ROUND((1+SQRT(((50*POWER(80,POWER(COS(PI()*MOD(Calculator!$B$31/Calculator!$F$21,1)),2))-$C47)^2+(1500*ABS(SIN(2*PI()*MOD(Calculator!$B$31/Calculator!$F$21,1)))*IF(MOD(Calculator!$B$31/Calculator!$F$21,1)&lt;0.5,-1,1))^2)/((50*POWER(80,POWER(COS(PI()*MOD(Calculator!$B$31/Calculator!$F$21,1)),2))+$C47)^2+(1500*ABS(SIN(2*PI()*MOD(Calculator!$B$31/Calculator!$F$21,1)))*IF(MOD(Calculator!$B$31/Calculator!$F$21,1)&lt;0.5,-1,1))^2)))/(1-SQRT(((50*POWER(80,POWER(COS(PI()*MOD(Calculator!$B$31/Calculator!$F$21,1)),2))-$C47)^2+(1500*ABS(SIN(2*PI()*MOD(Calculator!$B$31/Calculator!$F$21,1)))*IF(MOD(Calculator!$B$31/Calculator!$F$21,1)&lt;0.5,-1,1))^2)/((50*POWER(80,POWER(COS(PI()*MOD(Calculator!$B$31/Calculator!$F$21,1)),2))+$C47)^2+(1500*ABS(SIN(2*PI()*MOD(Calculator!$B$31/Calculator!$F$21,1)))*IF(MOD(Calculator!$B$31/Calculator!$F$21,1)&lt;0.5,-1,1))^2))),2))</f>
        <v>—</v>
      </c>
      <c r="AL47" s="266" t="str">
        <f aca="false">IF(OR(Calculator!$E$22&lt;&gt;"YES",Calculator!$B$31&lt;Calculator!$G$22),"—",ROUND((1+SQRT(((50*POWER(80,POWER(COS(PI()*MOD(Calculator!$B$31/Calculator!$F$22,1)),2))-$C47)^2+(1500*ABS(SIN(2*PI()*MOD(Calculator!$B$31/Calculator!$F$22,1)))*IF(MOD(Calculator!$B$31/Calculator!$F$22,1)&lt;0.5,-1,1))^2)/((50*POWER(80,POWER(COS(PI()*MOD(Calculator!$B$31/Calculator!$F$22,1)),2))+$C47)^2+(1500*ABS(SIN(2*PI()*MOD(Calculator!$B$31/Calculator!$F$22,1)))*IF(MOD(Calculator!$B$31/Calculator!$F$22,1)&lt;0.5,-1,1))^2)))/(1-SQRT(((50*POWER(80,POWER(COS(PI()*MOD(Calculator!$B$31/Calculator!$F$22,1)),2))-$C47)^2+(1500*ABS(SIN(2*PI()*MOD(Calculator!$B$31/Calculator!$F$22,1)))*IF(MOD(Calculator!$B$31/Calculator!$F$22,1)&lt;0.5,-1,1))^2)/((50*POWER(80,POWER(COS(PI()*MOD(Calculator!$B$31/Calculator!$F$22,1)),2))+$C47)^2+(1500*ABS(SIN(2*PI()*MOD(Calculator!$B$31/Calculator!$F$22,1)))*IF(MOD(Calculator!$B$31/Calculator!$F$22,1)&lt;0.5,-1,1))^2))),2))</f>
        <v>—</v>
      </c>
      <c r="AM47" s="293" t="n">
        <f aca="false">IFERROR(ROUND((IF(ISNUMBER(AB47),AB47,0)+IF(ISNUMBER(AC47),AC47,0)+IF(ISNUMBER(AD47),AD47,0)+IF(ISNUMBER(AE47),AE47,0)+IF(ISNUMBER(AF47),AF47,0)+IF(ISNUMBER(AG47),AG47,0)+IF(ISNUMBER(AH47),AH47,0)+IF(ISNUMBER(AI47),AI47,0)+IF(ISNUMBER(AJ47),AJ47,0)+IF(ISNUMBER(AK47),AK47,0)+IF(ISNUMBER(AL47),AL47,0))/(IF(ISNUMBER(AB47),1,0)+IF(ISNUMBER(AC47),1,0)+IF(ISNUMBER(AD47),1,0)+IF(ISNUMBER(AE47),1,0)+IF(ISNUMBER(AF47),1,0)+IF(ISNUMBER(AG47),1,0)+IF(ISNUMBER(AH47),1,0)+IF(ISNUMBER(AI47),1,0)+IF(ISNUMBER(AJ47),1,0)+IF(ISNUMBER(AK47),1,0)+IF(ISNUMBER(AL47),1,0)),4),"")</f>
        <v>20.705</v>
      </c>
      <c r="AN47" s="294" t="str">
        <f aca="false">IF(OR(Calculator!$E$12&lt;&gt;"YES",Calculator!$B$32&lt;Calculator!$G$12),"—",ROUND((1+SQRT(((50*POWER(80,POWER(COS(PI()*MOD(Calculator!$B$32/Calculator!$F$12,1)),2))-$C47)^2+(1500*ABS(SIN(2*PI()*MOD(Calculator!$B$32/Calculator!$F$12,1)))*IF(MOD(Calculator!$B$32/Calculator!$F$12,1)&lt;0.5,-1,1))^2)/((50*POWER(80,POWER(COS(PI()*MOD(Calculator!$B$32/Calculator!$F$12,1)),2))+$C47)^2+(1500*ABS(SIN(2*PI()*MOD(Calculator!$B$32/Calculator!$F$12,1)))*IF(MOD(Calculator!$B$32/Calculator!$F$12,1)&lt;0.5,-1,1))^2)))/(1-SQRT(((50*POWER(80,POWER(COS(PI()*MOD(Calculator!$B$32/Calculator!$F$12,1)),2))-$C47)^2+(1500*ABS(SIN(2*PI()*MOD(Calculator!$B$32/Calculator!$F$12,1)))*IF(MOD(Calculator!$B$32/Calculator!$F$12,1)&lt;0.5,-1,1))^2)/((50*POWER(80,POWER(COS(PI()*MOD(Calculator!$B$32/Calculator!$F$12,1)),2))+$C47)^2+(1500*ABS(SIN(2*PI()*MOD(Calculator!$B$32/Calculator!$F$12,1)))*IF(MOD(Calculator!$B$32/Calculator!$F$12,1)&lt;0.5,-1,1))^2))),2))</f>
        <v>—</v>
      </c>
      <c r="AO47" s="294" t="str">
        <f aca="false">IF(OR(Calculator!$E$13&lt;&gt;"YES",Calculator!$B$32&lt;Calculator!$G$13),"—",ROUND((1+SQRT(((50*POWER(80,POWER(COS(PI()*MOD(Calculator!$B$32/Calculator!$F$13,1)),2))-$C47)^2+(1500*ABS(SIN(2*PI()*MOD(Calculator!$B$32/Calculator!$F$13,1)))*IF(MOD(Calculator!$B$32/Calculator!$F$13,1)&lt;0.5,-1,1))^2)/((50*POWER(80,POWER(COS(PI()*MOD(Calculator!$B$32/Calculator!$F$13,1)),2))+$C47)^2+(1500*ABS(SIN(2*PI()*MOD(Calculator!$B$32/Calculator!$F$13,1)))*IF(MOD(Calculator!$B$32/Calculator!$F$13,1)&lt;0.5,-1,1))^2)))/(1-SQRT(((50*POWER(80,POWER(COS(PI()*MOD(Calculator!$B$32/Calculator!$F$13,1)),2))-$C47)^2+(1500*ABS(SIN(2*PI()*MOD(Calculator!$B$32/Calculator!$F$13,1)))*IF(MOD(Calculator!$B$32/Calculator!$F$13,1)&lt;0.5,-1,1))^2)/((50*POWER(80,POWER(COS(PI()*MOD(Calculator!$B$32/Calculator!$F$13,1)),2))+$C47)^2+(1500*ABS(SIN(2*PI()*MOD(Calculator!$B$32/Calculator!$F$13,1)))*IF(MOD(Calculator!$B$32/Calculator!$F$13,1)&lt;0.5,-1,1))^2))),2))</f>
        <v>—</v>
      </c>
      <c r="AP47" s="294" t="str">
        <f aca="false">IF(OR(Calculator!$E$14&lt;&gt;"YES",Calculator!$B$32&lt;Calculator!$G$14),"—",ROUND((1+SQRT(((50*POWER(80,POWER(COS(PI()*MOD(Calculator!$B$32/Calculator!$F$14,1)),2))-$C47)^2+(1500*ABS(SIN(2*PI()*MOD(Calculator!$B$32/Calculator!$F$14,1)))*IF(MOD(Calculator!$B$32/Calculator!$F$14,1)&lt;0.5,-1,1))^2)/((50*POWER(80,POWER(COS(PI()*MOD(Calculator!$B$32/Calculator!$F$14,1)),2))+$C47)^2+(1500*ABS(SIN(2*PI()*MOD(Calculator!$B$32/Calculator!$F$14,1)))*IF(MOD(Calculator!$B$32/Calculator!$F$14,1)&lt;0.5,-1,1))^2)))/(1-SQRT(((50*POWER(80,POWER(COS(PI()*MOD(Calculator!$B$32/Calculator!$F$14,1)),2))-$C47)^2+(1500*ABS(SIN(2*PI()*MOD(Calculator!$B$32/Calculator!$F$14,1)))*IF(MOD(Calculator!$B$32/Calculator!$F$14,1)&lt;0.5,-1,1))^2)/((50*POWER(80,POWER(COS(PI()*MOD(Calculator!$B$32/Calculator!$F$14,1)),2))+$C47)^2+(1500*ABS(SIN(2*PI()*MOD(Calculator!$B$32/Calculator!$F$14,1)))*IF(MOD(Calculator!$B$32/Calculator!$F$14,1)&lt;0.5,-1,1))^2))),2))</f>
        <v>—</v>
      </c>
      <c r="AQ47" s="294" t="n">
        <f aca="false">IF(OR(Calculator!$E$15&lt;&gt;"YES",Calculator!$B$32&lt;Calculator!$G$15),"—",ROUND((1+SQRT(((50*POWER(80,POWER(COS(PI()*MOD(Calculator!$B$32/Calculator!$F$15,1)),2))-$C47)^2+(1500*ABS(SIN(2*PI()*MOD(Calculator!$B$32/Calculator!$F$15,1)))*IF(MOD(Calculator!$B$32/Calculator!$F$15,1)&lt;0.5,-1,1))^2)/((50*POWER(80,POWER(COS(PI()*MOD(Calculator!$B$32/Calculator!$F$15,1)),2))+$C47)^2+(1500*ABS(SIN(2*PI()*MOD(Calculator!$B$32/Calculator!$F$15,1)))*IF(MOD(Calculator!$B$32/Calculator!$F$15,1)&lt;0.5,-1,1))^2)))/(1-SQRT(((50*POWER(80,POWER(COS(PI()*MOD(Calculator!$B$32/Calculator!$F$15,1)),2))-$C47)^2+(1500*ABS(SIN(2*PI()*MOD(Calculator!$B$32/Calculator!$F$15,1)))*IF(MOD(Calculator!$B$32/Calculator!$F$15,1)&lt;0.5,-1,1))^2)/((50*POWER(80,POWER(COS(PI()*MOD(Calculator!$B$32/Calculator!$F$15,1)),2))+$C47)^2+(1500*ABS(SIN(2*PI()*MOD(Calculator!$B$32/Calculator!$F$15,1)))*IF(MOD(Calculator!$B$32/Calculator!$F$15,1)&lt;0.5,-1,1))^2))),2))</f>
        <v>4.3</v>
      </c>
      <c r="AR47" s="294" t="str">
        <f aca="false">IF(OR(Calculator!$E$16&lt;&gt;"YES",Calculator!$B$32&lt;Calculator!$G$16),"—",ROUND((1+SQRT(((50*POWER(80,POWER(COS(PI()*MOD(Calculator!$B$32/Calculator!$F$16,1)),2))-$C47)^2+(1500*ABS(SIN(2*PI()*MOD(Calculator!$B$32/Calculator!$F$16,1)))*IF(MOD(Calculator!$B$32/Calculator!$F$16,1)&lt;0.5,-1,1))^2)/((50*POWER(80,POWER(COS(PI()*MOD(Calculator!$B$32/Calculator!$F$16,1)),2))+$C47)^2+(1500*ABS(SIN(2*PI()*MOD(Calculator!$B$32/Calculator!$F$16,1)))*IF(MOD(Calculator!$B$32/Calculator!$F$16,1)&lt;0.5,-1,1))^2)))/(1-SQRT(((50*POWER(80,POWER(COS(PI()*MOD(Calculator!$B$32/Calculator!$F$16,1)),2))-$C47)^2+(1500*ABS(SIN(2*PI()*MOD(Calculator!$B$32/Calculator!$F$16,1)))*IF(MOD(Calculator!$B$32/Calculator!$F$16,1)&lt;0.5,-1,1))^2)/((50*POWER(80,POWER(COS(PI()*MOD(Calculator!$B$32/Calculator!$F$16,1)),2))+$C47)^2+(1500*ABS(SIN(2*PI()*MOD(Calculator!$B$32/Calculator!$F$16,1)))*IF(MOD(Calculator!$B$32/Calculator!$F$16,1)&lt;0.5,-1,1))^2))),2))</f>
        <v>—</v>
      </c>
      <c r="AS47" s="294" t="n">
        <f aca="false">IF(OR(Calculator!$E$17&lt;&gt;"YES",Calculator!$B$32&lt;Calculator!$G$17),"—",ROUND((1+SQRT(((50*POWER(80,POWER(COS(PI()*MOD(Calculator!$B$32/Calculator!$F$17,1)),2))-$C47)^2+(1500*ABS(SIN(2*PI()*MOD(Calculator!$B$32/Calculator!$F$17,1)))*IF(MOD(Calculator!$B$32/Calculator!$F$17,1)&lt;0.5,-1,1))^2)/((50*POWER(80,POWER(COS(PI()*MOD(Calculator!$B$32/Calculator!$F$17,1)),2))+$C47)^2+(1500*ABS(SIN(2*PI()*MOD(Calculator!$B$32/Calculator!$F$17,1)))*IF(MOD(Calculator!$B$32/Calculator!$F$17,1)&lt;0.5,-1,1))^2)))/(1-SQRT(((50*POWER(80,POWER(COS(PI()*MOD(Calculator!$B$32/Calculator!$F$17,1)),2))-$C47)^2+(1500*ABS(SIN(2*PI()*MOD(Calculator!$B$32/Calculator!$F$17,1)))*IF(MOD(Calculator!$B$32/Calculator!$F$17,1)&lt;0.5,-1,1))^2)/((50*POWER(80,POWER(COS(PI()*MOD(Calculator!$B$32/Calculator!$F$17,1)),2))+$C47)^2+(1500*ABS(SIN(2*PI()*MOD(Calculator!$B$32/Calculator!$F$17,1)))*IF(MOD(Calculator!$B$32/Calculator!$F$17,1)&lt;0.5,-1,1))^2))),2))</f>
        <v>19.68</v>
      </c>
      <c r="AT47" s="294" t="str">
        <f aca="false">IF(OR(Calculator!$E$18&lt;&gt;"YES",Calculator!$B$32&lt;Calculator!$G$18),"—",ROUND((1+SQRT(((50*POWER(80,POWER(COS(PI()*MOD(Calculator!$B$32/Calculator!$F$18,1)),2))-$C47)^2+(1500*ABS(SIN(2*PI()*MOD(Calculator!$B$32/Calculator!$F$18,1)))*IF(MOD(Calculator!$B$32/Calculator!$F$18,1)&lt;0.5,-1,1))^2)/((50*POWER(80,POWER(COS(PI()*MOD(Calculator!$B$32/Calculator!$F$18,1)),2))+$C47)^2+(1500*ABS(SIN(2*PI()*MOD(Calculator!$B$32/Calculator!$F$18,1)))*IF(MOD(Calculator!$B$32/Calculator!$F$18,1)&lt;0.5,-1,1))^2)))/(1-SQRT(((50*POWER(80,POWER(COS(PI()*MOD(Calculator!$B$32/Calculator!$F$18,1)),2))-$C47)^2+(1500*ABS(SIN(2*PI()*MOD(Calculator!$B$32/Calculator!$F$18,1)))*IF(MOD(Calculator!$B$32/Calculator!$F$18,1)&lt;0.5,-1,1))^2)/((50*POWER(80,POWER(COS(PI()*MOD(Calculator!$B$32/Calculator!$F$18,1)),2))+$C47)^2+(1500*ABS(SIN(2*PI()*MOD(Calculator!$B$32/Calculator!$F$18,1)))*IF(MOD(Calculator!$B$32/Calculator!$F$18,1)&lt;0.5,-1,1))^2))),2))</f>
        <v>—</v>
      </c>
      <c r="AU47" s="294" t="str">
        <f aca="false">IF(OR(Calculator!$E$19&lt;&gt;"YES",Calculator!$B$32&lt;Calculator!$G$19),"—",ROUND((1+SQRT(((50*POWER(80,POWER(COS(PI()*MOD(Calculator!$B$32/Calculator!$F$19,1)),2))-$C47)^2+(1500*ABS(SIN(2*PI()*MOD(Calculator!$B$32/Calculator!$F$19,1)))*IF(MOD(Calculator!$B$32/Calculator!$F$19,1)&lt;0.5,-1,1))^2)/((50*POWER(80,POWER(COS(PI()*MOD(Calculator!$B$32/Calculator!$F$19,1)),2))+$C47)^2+(1500*ABS(SIN(2*PI()*MOD(Calculator!$B$32/Calculator!$F$19,1)))*IF(MOD(Calculator!$B$32/Calculator!$F$19,1)&lt;0.5,-1,1))^2)))/(1-SQRT(((50*POWER(80,POWER(COS(PI()*MOD(Calculator!$B$32/Calculator!$F$19,1)),2))-$C47)^2+(1500*ABS(SIN(2*PI()*MOD(Calculator!$B$32/Calculator!$F$19,1)))*IF(MOD(Calculator!$B$32/Calculator!$F$19,1)&lt;0.5,-1,1))^2)/((50*POWER(80,POWER(COS(PI()*MOD(Calculator!$B$32/Calculator!$F$19,1)),2))+$C47)^2+(1500*ABS(SIN(2*PI()*MOD(Calculator!$B$32/Calculator!$F$19,1)))*IF(MOD(Calculator!$B$32/Calculator!$F$19,1)&lt;0.5,-1,1))^2))),2))</f>
        <v>—</v>
      </c>
      <c r="AV47" s="294" t="str">
        <f aca="false">IF(OR(Calculator!$E$20&lt;&gt;"YES",Calculator!$B$32&lt;Calculator!$G$20),"—",ROUND((1+SQRT(((50*POWER(80,POWER(COS(PI()*MOD(Calculator!$B$32/Calculator!$F$20,1)),2))-$C47)^2+(1500*ABS(SIN(2*PI()*MOD(Calculator!$B$32/Calculator!$F$20,1)))*IF(MOD(Calculator!$B$32/Calculator!$F$20,1)&lt;0.5,-1,1))^2)/((50*POWER(80,POWER(COS(PI()*MOD(Calculator!$B$32/Calculator!$F$20,1)),2))+$C47)^2+(1500*ABS(SIN(2*PI()*MOD(Calculator!$B$32/Calculator!$F$20,1)))*IF(MOD(Calculator!$B$32/Calculator!$F$20,1)&lt;0.5,-1,1))^2)))/(1-SQRT(((50*POWER(80,POWER(COS(PI()*MOD(Calculator!$B$32/Calculator!$F$20,1)),2))-$C47)^2+(1500*ABS(SIN(2*PI()*MOD(Calculator!$B$32/Calculator!$F$20,1)))*IF(MOD(Calculator!$B$32/Calculator!$F$20,1)&lt;0.5,-1,1))^2)/((50*POWER(80,POWER(COS(PI()*MOD(Calculator!$B$32/Calculator!$F$20,1)),2))+$C47)^2+(1500*ABS(SIN(2*PI()*MOD(Calculator!$B$32/Calculator!$F$20,1)))*IF(MOD(Calculator!$B$32/Calculator!$F$20,1)&lt;0.5,-1,1))^2))),2))</f>
        <v>—</v>
      </c>
      <c r="AW47" s="294" t="str">
        <f aca="false">IF(OR(Calculator!$E$21&lt;&gt;"YES",Calculator!$B$32&lt;Calculator!$G$21),"—",ROUND((1+SQRT(((50*POWER(80,POWER(COS(PI()*MOD(Calculator!$B$32/Calculator!$F$21,1)),2))-$C47)^2+(1500*ABS(SIN(2*PI()*MOD(Calculator!$B$32/Calculator!$F$21,1)))*IF(MOD(Calculator!$B$32/Calculator!$F$21,1)&lt;0.5,-1,1))^2)/((50*POWER(80,POWER(COS(PI()*MOD(Calculator!$B$32/Calculator!$F$21,1)),2))+$C47)^2+(1500*ABS(SIN(2*PI()*MOD(Calculator!$B$32/Calculator!$F$21,1)))*IF(MOD(Calculator!$B$32/Calculator!$F$21,1)&lt;0.5,-1,1))^2)))/(1-SQRT(((50*POWER(80,POWER(COS(PI()*MOD(Calculator!$B$32/Calculator!$F$21,1)),2))-$C47)^2+(1500*ABS(SIN(2*PI()*MOD(Calculator!$B$32/Calculator!$F$21,1)))*IF(MOD(Calculator!$B$32/Calculator!$F$21,1)&lt;0.5,-1,1))^2)/((50*POWER(80,POWER(COS(PI()*MOD(Calculator!$B$32/Calculator!$F$21,1)),2))+$C47)^2+(1500*ABS(SIN(2*PI()*MOD(Calculator!$B$32/Calculator!$F$21,1)))*IF(MOD(Calculator!$B$32/Calculator!$F$21,1)&lt;0.5,-1,1))^2))),2))</f>
        <v>—</v>
      </c>
      <c r="AX47" s="294" t="str">
        <f aca="false">IF(OR(Calculator!$E$22&lt;&gt;"YES",Calculator!$B$32&lt;Calculator!$G$22),"—",ROUND((1+SQRT(((50*POWER(80,POWER(COS(PI()*MOD(Calculator!$B$32/Calculator!$F$22,1)),2))-$C47)^2+(1500*ABS(SIN(2*PI()*MOD(Calculator!$B$32/Calculator!$F$22,1)))*IF(MOD(Calculator!$B$32/Calculator!$F$22,1)&lt;0.5,-1,1))^2)/((50*POWER(80,POWER(COS(PI()*MOD(Calculator!$B$32/Calculator!$F$22,1)),2))+$C47)^2+(1500*ABS(SIN(2*PI()*MOD(Calculator!$B$32/Calculator!$F$22,1)))*IF(MOD(Calculator!$B$32/Calculator!$F$22,1)&lt;0.5,-1,1))^2)))/(1-SQRT(((50*POWER(80,POWER(COS(PI()*MOD(Calculator!$B$32/Calculator!$F$22,1)),2))-$C47)^2+(1500*ABS(SIN(2*PI()*MOD(Calculator!$B$32/Calculator!$F$22,1)))*IF(MOD(Calculator!$B$32/Calculator!$F$22,1)&lt;0.5,-1,1))^2)/((50*POWER(80,POWER(COS(PI()*MOD(Calculator!$B$32/Calculator!$F$22,1)),2))+$C47)^2+(1500*ABS(SIN(2*PI()*MOD(Calculator!$B$32/Calculator!$F$22,1)))*IF(MOD(Calculator!$B$32/Calculator!$F$22,1)&lt;0.5,-1,1))^2))),2))</f>
        <v>—</v>
      </c>
      <c r="AY47" s="293" t="n">
        <f aca="false">IFERROR(ROUND((IF(ISNUMBER(AN47),AN47,0)+IF(ISNUMBER(AO47),AO47,0)+IF(ISNUMBER(AP47),AP47,0)+IF(ISNUMBER(AQ47),AQ47,0)+IF(ISNUMBER(AR47),AR47,0)+IF(ISNUMBER(AS47),AS47,0)+IF(ISNUMBER(AT47),AT47,0)+IF(ISNUMBER(AU47),AU47,0)+IF(ISNUMBER(AV47),AV47,0)+IF(ISNUMBER(AW47),AW47,0)+IF(ISNUMBER(AX47),AX47,0))/(IF(ISNUMBER(AN47),1,0)+IF(ISNUMBER(AO47),1,0)+IF(ISNUMBER(AP47),1,0)+IF(ISNUMBER(AQ47),1,0)+IF(ISNUMBER(AR47),1,0)+IF(ISNUMBER(AS47),1,0)+IF(ISNUMBER(AT47),1,0)+IF(ISNUMBER(AU47),1,0)+IF(ISNUMBER(AV47),1,0)+IF(ISNUMBER(AW47),1,0)+IF(ISNUMBER(AX47),1,0)),4),"")</f>
        <v>11.99</v>
      </c>
      <c r="AZ47" s="294" t="str">
        <f aca="false">IF(OR(Calculator!$E$12&lt;&gt;"YES",Calculator!$B$33&lt;Calculator!$G$12),"—",ROUND((1+SQRT(((50*POWER(80,POWER(COS(PI()*MOD(Calculator!$B$33/Calculator!$F$12,1)),2))-$C47)^2+(1500*ABS(SIN(2*PI()*MOD(Calculator!$B$33/Calculator!$F$12,1)))*IF(MOD(Calculator!$B$33/Calculator!$F$12,1)&lt;0.5,-1,1))^2)/((50*POWER(80,POWER(COS(PI()*MOD(Calculator!$B$33/Calculator!$F$12,1)),2))+$C47)^2+(1500*ABS(SIN(2*PI()*MOD(Calculator!$B$33/Calculator!$F$12,1)))*IF(MOD(Calculator!$B$33/Calculator!$F$12,1)&lt;0.5,-1,1))^2)))/(1-SQRT(((50*POWER(80,POWER(COS(PI()*MOD(Calculator!$B$33/Calculator!$F$12,1)),2))-$C47)^2+(1500*ABS(SIN(2*PI()*MOD(Calculator!$B$33/Calculator!$F$12,1)))*IF(MOD(Calculator!$B$33/Calculator!$F$12,1)&lt;0.5,-1,1))^2)/((50*POWER(80,POWER(COS(PI()*MOD(Calculator!$B$33/Calculator!$F$12,1)),2))+$C47)^2+(1500*ABS(SIN(2*PI()*MOD(Calculator!$B$33/Calculator!$F$12,1)))*IF(MOD(Calculator!$B$33/Calculator!$F$12,1)&lt;0.5,-1,1))^2))),2))</f>
        <v>—</v>
      </c>
      <c r="BA47" s="294" t="str">
        <f aca="false">IF(OR(Calculator!$E$13&lt;&gt;"YES",Calculator!$B$33&lt;Calculator!$G$13),"—",ROUND((1+SQRT(((50*POWER(80,POWER(COS(PI()*MOD(Calculator!$B$33/Calculator!$F$13,1)),2))-$C47)^2+(1500*ABS(SIN(2*PI()*MOD(Calculator!$B$33/Calculator!$F$13,1)))*IF(MOD(Calculator!$B$33/Calculator!$F$13,1)&lt;0.5,-1,1))^2)/((50*POWER(80,POWER(COS(PI()*MOD(Calculator!$B$33/Calculator!$F$13,1)),2))+$C47)^2+(1500*ABS(SIN(2*PI()*MOD(Calculator!$B$33/Calculator!$F$13,1)))*IF(MOD(Calculator!$B$33/Calculator!$F$13,1)&lt;0.5,-1,1))^2)))/(1-SQRT(((50*POWER(80,POWER(COS(PI()*MOD(Calculator!$B$33/Calculator!$F$13,1)),2))-$C47)^2+(1500*ABS(SIN(2*PI()*MOD(Calculator!$B$33/Calculator!$F$13,1)))*IF(MOD(Calculator!$B$33/Calculator!$F$13,1)&lt;0.5,-1,1))^2)/((50*POWER(80,POWER(COS(PI()*MOD(Calculator!$B$33/Calculator!$F$13,1)),2))+$C47)^2+(1500*ABS(SIN(2*PI()*MOD(Calculator!$B$33/Calculator!$F$13,1)))*IF(MOD(Calculator!$B$33/Calculator!$F$13,1)&lt;0.5,-1,1))^2))),2))</f>
        <v>—</v>
      </c>
      <c r="BB47" s="294" t="str">
        <f aca="false">IF(OR(Calculator!$E$14&lt;&gt;"YES",Calculator!$B$33&lt;Calculator!$G$14),"—",ROUND((1+SQRT(((50*POWER(80,POWER(COS(PI()*MOD(Calculator!$B$33/Calculator!$F$14,1)),2))-$C47)^2+(1500*ABS(SIN(2*PI()*MOD(Calculator!$B$33/Calculator!$F$14,1)))*IF(MOD(Calculator!$B$33/Calculator!$F$14,1)&lt;0.5,-1,1))^2)/((50*POWER(80,POWER(COS(PI()*MOD(Calculator!$B$33/Calculator!$F$14,1)),2))+$C47)^2+(1500*ABS(SIN(2*PI()*MOD(Calculator!$B$33/Calculator!$F$14,1)))*IF(MOD(Calculator!$B$33/Calculator!$F$14,1)&lt;0.5,-1,1))^2)))/(1-SQRT(((50*POWER(80,POWER(COS(PI()*MOD(Calculator!$B$33/Calculator!$F$14,1)),2))-$C47)^2+(1500*ABS(SIN(2*PI()*MOD(Calculator!$B$33/Calculator!$F$14,1)))*IF(MOD(Calculator!$B$33/Calculator!$F$14,1)&lt;0.5,-1,1))^2)/((50*POWER(80,POWER(COS(PI()*MOD(Calculator!$B$33/Calculator!$F$14,1)),2))+$C47)^2+(1500*ABS(SIN(2*PI()*MOD(Calculator!$B$33/Calculator!$F$14,1)))*IF(MOD(Calculator!$B$33/Calculator!$F$14,1)&lt;0.5,-1,1))^2))),2))</f>
        <v>—</v>
      </c>
      <c r="BC47" s="294" t="n">
        <f aca="false">IF(OR(Calculator!$E$15&lt;&gt;"YES",Calculator!$B$33&lt;Calculator!$G$15),"—",ROUND((1+SQRT(((50*POWER(80,POWER(COS(PI()*MOD(Calculator!$B$33/Calculator!$F$15,1)),2))-$C47)^2+(1500*ABS(SIN(2*PI()*MOD(Calculator!$B$33/Calculator!$F$15,1)))*IF(MOD(Calculator!$B$33/Calculator!$F$15,1)&lt;0.5,-1,1))^2)/((50*POWER(80,POWER(COS(PI()*MOD(Calculator!$B$33/Calculator!$F$15,1)),2))+$C47)^2+(1500*ABS(SIN(2*PI()*MOD(Calculator!$B$33/Calculator!$F$15,1)))*IF(MOD(Calculator!$B$33/Calculator!$F$15,1)&lt;0.5,-1,1))^2)))/(1-SQRT(((50*POWER(80,POWER(COS(PI()*MOD(Calculator!$B$33/Calculator!$F$15,1)),2))-$C47)^2+(1500*ABS(SIN(2*PI()*MOD(Calculator!$B$33/Calculator!$F$15,1)))*IF(MOD(Calculator!$B$33/Calculator!$F$15,1)&lt;0.5,-1,1))^2)/((50*POWER(80,POWER(COS(PI()*MOD(Calculator!$B$33/Calculator!$F$15,1)),2))+$C47)^2+(1500*ABS(SIN(2*PI()*MOD(Calculator!$B$33/Calculator!$F$15,1)))*IF(MOD(Calculator!$B$33/Calculator!$F$15,1)&lt;0.5,-1,1))^2))),2))</f>
        <v>4.42</v>
      </c>
      <c r="BD47" s="294" t="str">
        <f aca="false">IF(OR(Calculator!$E$16&lt;&gt;"YES",Calculator!$B$33&lt;Calculator!$G$16),"—",ROUND((1+SQRT(((50*POWER(80,POWER(COS(PI()*MOD(Calculator!$B$33/Calculator!$F$16,1)),2))-$C47)^2+(1500*ABS(SIN(2*PI()*MOD(Calculator!$B$33/Calculator!$F$16,1)))*IF(MOD(Calculator!$B$33/Calculator!$F$16,1)&lt;0.5,-1,1))^2)/((50*POWER(80,POWER(COS(PI()*MOD(Calculator!$B$33/Calculator!$F$16,1)),2))+$C47)^2+(1500*ABS(SIN(2*PI()*MOD(Calculator!$B$33/Calculator!$F$16,1)))*IF(MOD(Calculator!$B$33/Calculator!$F$16,1)&lt;0.5,-1,1))^2)))/(1-SQRT(((50*POWER(80,POWER(COS(PI()*MOD(Calculator!$B$33/Calculator!$F$16,1)),2))-$C47)^2+(1500*ABS(SIN(2*PI()*MOD(Calculator!$B$33/Calculator!$F$16,1)))*IF(MOD(Calculator!$B$33/Calculator!$F$16,1)&lt;0.5,-1,1))^2)/((50*POWER(80,POWER(COS(PI()*MOD(Calculator!$B$33/Calculator!$F$16,1)),2))+$C47)^2+(1500*ABS(SIN(2*PI()*MOD(Calculator!$B$33/Calculator!$F$16,1)))*IF(MOD(Calculator!$B$33/Calculator!$F$16,1)&lt;0.5,-1,1))^2))),2))</f>
        <v>—</v>
      </c>
      <c r="BE47" s="294" t="n">
        <f aca="false">IF(OR(Calculator!$E$17&lt;&gt;"YES",Calculator!$B$33&lt;Calculator!$G$17),"—",ROUND((1+SQRT(((50*POWER(80,POWER(COS(PI()*MOD(Calculator!$B$33/Calculator!$F$17,1)),2))-$C47)^2+(1500*ABS(SIN(2*PI()*MOD(Calculator!$B$33/Calculator!$F$17,1)))*IF(MOD(Calculator!$B$33/Calculator!$F$17,1)&lt;0.5,-1,1))^2)/((50*POWER(80,POWER(COS(PI()*MOD(Calculator!$B$33/Calculator!$F$17,1)),2))+$C47)^2+(1500*ABS(SIN(2*PI()*MOD(Calculator!$B$33/Calculator!$F$17,1)))*IF(MOD(Calculator!$B$33/Calculator!$F$17,1)&lt;0.5,-1,1))^2)))/(1-SQRT(((50*POWER(80,POWER(COS(PI()*MOD(Calculator!$B$33/Calculator!$F$17,1)),2))-$C47)^2+(1500*ABS(SIN(2*PI()*MOD(Calculator!$B$33/Calculator!$F$17,1)))*IF(MOD(Calculator!$B$33/Calculator!$F$17,1)&lt;0.5,-1,1))^2)/((50*POWER(80,POWER(COS(PI()*MOD(Calculator!$B$33/Calculator!$F$17,1)),2))+$C47)^2+(1500*ABS(SIN(2*PI()*MOD(Calculator!$B$33/Calculator!$F$17,1)))*IF(MOD(Calculator!$B$33/Calculator!$F$17,1)&lt;0.5,-1,1))^2))),2))</f>
        <v>21.13</v>
      </c>
      <c r="BF47" s="294" t="str">
        <f aca="false">IF(OR(Calculator!$E$18&lt;&gt;"YES",Calculator!$B$33&lt;Calculator!$G$18),"—",ROUND((1+SQRT(((50*POWER(80,POWER(COS(PI()*MOD(Calculator!$B$33/Calculator!$F$18,1)),2))-$C47)^2+(1500*ABS(SIN(2*PI()*MOD(Calculator!$B$33/Calculator!$F$18,1)))*IF(MOD(Calculator!$B$33/Calculator!$F$18,1)&lt;0.5,-1,1))^2)/((50*POWER(80,POWER(COS(PI()*MOD(Calculator!$B$33/Calculator!$F$18,1)),2))+$C47)^2+(1500*ABS(SIN(2*PI()*MOD(Calculator!$B$33/Calculator!$F$18,1)))*IF(MOD(Calculator!$B$33/Calculator!$F$18,1)&lt;0.5,-1,1))^2)))/(1-SQRT(((50*POWER(80,POWER(COS(PI()*MOD(Calculator!$B$33/Calculator!$F$18,1)),2))-$C47)^2+(1500*ABS(SIN(2*PI()*MOD(Calculator!$B$33/Calculator!$F$18,1)))*IF(MOD(Calculator!$B$33/Calculator!$F$18,1)&lt;0.5,-1,1))^2)/((50*POWER(80,POWER(COS(PI()*MOD(Calculator!$B$33/Calculator!$F$18,1)),2))+$C47)^2+(1500*ABS(SIN(2*PI()*MOD(Calculator!$B$33/Calculator!$F$18,1)))*IF(MOD(Calculator!$B$33/Calculator!$F$18,1)&lt;0.5,-1,1))^2))),2))</f>
        <v>—</v>
      </c>
      <c r="BG47" s="294" t="str">
        <f aca="false">IF(OR(Calculator!$E$19&lt;&gt;"YES",Calculator!$B$33&lt;Calculator!$G$19),"—",ROUND((1+SQRT(((50*POWER(80,POWER(COS(PI()*MOD(Calculator!$B$33/Calculator!$F$19,1)),2))-$C47)^2+(1500*ABS(SIN(2*PI()*MOD(Calculator!$B$33/Calculator!$F$19,1)))*IF(MOD(Calculator!$B$33/Calculator!$F$19,1)&lt;0.5,-1,1))^2)/((50*POWER(80,POWER(COS(PI()*MOD(Calculator!$B$33/Calculator!$F$19,1)),2))+$C47)^2+(1500*ABS(SIN(2*PI()*MOD(Calculator!$B$33/Calculator!$F$19,1)))*IF(MOD(Calculator!$B$33/Calculator!$F$19,1)&lt;0.5,-1,1))^2)))/(1-SQRT(((50*POWER(80,POWER(COS(PI()*MOD(Calculator!$B$33/Calculator!$F$19,1)),2))-$C47)^2+(1500*ABS(SIN(2*PI()*MOD(Calculator!$B$33/Calculator!$F$19,1)))*IF(MOD(Calculator!$B$33/Calculator!$F$19,1)&lt;0.5,-1,1))^2)/((50*POWER(80,POWER(COS(PI()*MOD(Calculator!$B$33/Calculator!$F$19,1)),2))+$C47)^2+(1500*ABS(SIN(2*PI()*MOD(Calculator!$B$33/Calculator!$F$19,1)))*IF(MOD(Calculator!$B$33/Calculator!$F$19,1)&lt;0.5,-1,1))^2))),2))</f>
        <v>—</v>
      </c>
      <c r="BH47" s="294" t="str">
        <f aca="false">IF(OR(Calculator!$E$20&lt;&gt;"YES",Calculator!$B$33&lt;Calculator!$G$20),"—",ROUND((1+SQRT(((50*POWER(80,POWER(COS(PI()*MOD(Calculator!$B$33/Calculator!$F$20,1)),2))-$C47)^2+(1500*ABS(SIN(2*PI()*MOD(Calculator!$B$33/Calculator!$F$20,1)))*IF(MOD(Calculator!$B$33/Calculator!$F$20,1)&lt;0.5,-1,1))^2)/((50*POWER(80,POWER(COS(PI()*MOD(Calculator!$B$33/Calculator!$F$20,1)),2))+$C47)^2+(1500*ABS(SIN(2*PI()*MOD(Calculator!$B$33/Calculator!$F$20,1)))*IF(MOD(Calculator!$B$33/Calculator!$F$20,1)&lt;0.5,-1,1))^2)))/(1-SQRT(((50*POWER(80,POWER(COS(PI()*MOD(Calculator!$B$33/Calculator!$F$20,1)),2))-$C47)^2+(1500*ABS(SIN(2*PI()*MOD(Calculator!$B$33/Calculator!$F$20,1)))*IF(MOD(Calculator!$B$33/Calculator!$F$20,1)&lt;0.5,-1,1))^2)/((50*POWER(80,POWER(COS(PI()*MOD(Calculator!$B$33/Calculator!$F$20,1)),2))+$C47)^2+(1500*ABS(SIN(2*PI()*MOD(Calculator!$B$33/Calculator!$F$20,1)))*IF(MOD(Calculator!$B$33/Calculator!$F$20,1)&lt;0.5,-1,1))^2))),2))</f>
        <v>—</v>
      </c>
      <c r="BI47" s="294" t="str">
        <f aca="false">IF(OR(Calculator!$E$21&lt;&gt;"YES",Calculator!$B$33&lt;Calculator!$G$21),"—",ROUND((1+SQRT(((50*POWER(80,POWER(COS(PI()*MOD(Calculator!$B$33/Calculator!$F$21,1)),2))-$C47)^2+(1500*ABS(SIN(2*PI()*MOD(Calculator!$B$33/Calculator!$F$21,1)))*IF(MOD(Calculator!$B$33/Calculator!$F$21,1)&lt;0.5,-1,1))^2)/((50*POWER(80,POWER(COS(PI()*MOD(Calculator!$B$33/Calculator!$F$21,1)),2))+$C47)^2+(1500*ABS(SIN(2*PI()*MOD(Calculator!$B$33/Calculator!$F$21,1)))*IF(MOD(Calculator!$B$33/Calculator!$F$21,1)&lt;0.5,-1,1))^2)))/(1-SQRT(((50*POWER(80,POWER(COS(PI()*MOD(Calculator!$B$33/Calculator!$F$21,1)),2))-$C47)^2+(1500*ABS(SIN(2*PI()*MOD(Calculator!$B$33/Calculator!$F$21,1)))*IF(MOD(Calculator!$B$33/Calculator!$F$21,1)&lt;0.5,-1,1))^2)/((50*POWER(80,POWER(COS(PI()*MOD(Calculator!$B$33/Calculator!$F$21,1)),2))+$C47)^2+(1500*ABS(SIN(2*PI()*MOD(Calculator!$B$33/Calculator!$F$21,1)))*IF(MOD(Calculator!$B$33/Calculator!$F$21,1)&lt;0.5,-1,1))^2))),2))</f>
        <v>—</v>
      </c>
      <c r="BJ47" s="294" t="str">
        <f aca="false">IF(OR(Calculator!$E$22&lt;&gt;"YES",Calculator!$B$33&lt;Calculator!$G$22),"—",ROUND((1+SQRT(((50*POWER(80,POWER(COS(PI()*MOD(Calculator!$B$33/Calculator!$F$22,1)),2))-$C47)^2+(1500*ABS(SIN(2*PI()*MOD(Calculator!$B$33/Calculator!$F$22,1)))*IF(MOD(Calculator!$B$33/Calculator!$F$22,1)&lt;0.5,-1,1))^2)/((50*POWER(80,POWER(COS(PI()*MOD(Calculator!$B$33/Calculator!$F$22,1)),2))+$C47)^2+(1500*ABS(SIN(2*PI()*MOD(Calculator!$B$33/Calculator!$F$22,1)))*IF(MOD(Calculator!$B$33/Calculator!$F$22,1)&lt;0.5,-1,1))^2)))/(1-SQRT(((50*POWER(80,POWER(COS(PI()*MOD(Calculator!$B$33/Calculator!$F$22,1)),2))-$C47)^2+(1500*ABS(SIN(2*PI()*MOD(Calculator!$B$33/Calculator!$F$22,1)))*IF(MOD(Calculator!$B$33/Calculator!$F$22,1)&lt;0.5,-1,1))^2)/((50*POWER(80,POWER(COS(PI()*MOD(Calculator!$B$33/Calculator!$F$22,1)),2))+$C47)^2+(1500*ABS(SIN(2*PI()*MOD(Calculator!$B$33/Calculator!$F$22,1)))*IF(MOD(Calculator!$B$33/Calculator!$F$22,1)&lt;0.5,-1,1))^2))),2))</f>
        <v>—</v>
      </c>
      <c r="BK47" s="293" t="n">
        <f aca="false">IFERROR(ROUND((IF(ISNUMBER(AZ47),AZ47,0)+IF(ISNUMBER(BA47),BA47,0)+IF(ISNUMBER(BB47),BB47,0)+IF(ISNUMBER(BC47),BC47,0)+IF(ISNUMBER(BD47),BD47,0)+IF(ISNUMBER(BE47),BE47,0)+IF(ISNUMBER(BF47),BF47,0)+IF(ISNUMBER(BG47),BG47,0)+IF(ISNUMBER(BH47),BH47,0)+IF(ISNUMBER(BI47),BI47,0)+IF(ISNUMBER(BJ47),BJ47,0))/(IF(ISNUMBER(AZ47),1,0)+IF(ISNUMBER(BA47),1,0)+IF(ISNUMBER(BB47),1,0)+IF(ISNUMBER(BC47),1,0)+IF(ISNUMBER(BD47),1,0)+IF(ISNUMBER(BE47),1,0)+IF(ISNUMBER(BF47),1,0)+IF(ISNUMBER(BG47),1,0)+IF(ISNUMBER(BH47),1,0)+IF(ISNUMBER(BI47),1,0)+IF(ISNUMBER(BJ47),1,0)),4),"")</f>
        <v>12.775</v>
      </c>
      <c r="BM47" s="253" t="str">
        <f aca="false">IF(OR(Calculator!$E$12&lt;&gt;"YES",Calculator!$B$29&lt;Calculator!$G$12),"—",ROUND((1+SQRT(((50*POWER(80,POWER(COS(PI()*MOD(Calculator!$B$29/Calculator!$F$12,1)),2))+MIN(500,MAX(30,100*EXP(-0.3*'VSWR Calculator'!$C$24)*(1+3*ABS(MOD('VSWR Calculator'!$C$23/Calculator!$F$12/2,1)-0.5))))/'VSWR Calculator'!$C$25)-$C47)^2+(1500*ABS(SIN(2*PI()*MOD(Calculator!$B$29/Calculator!$F$12,1)))*IF(MOD(Calculator!$B$29/Calculator!$F$12,1)&lt;0.5,-1,1))^2)/SQRT(((50*POWER(80,POWER(COS(PI()*MOD(Calculator!$B$29/Calculator!$F$12,1)),2))+MIN(500,MAX(30,100*EXP(-0.3*'VSWR Calculator'!$C$24)*(1+3*ABS(MOD('VSWR Calculator'!$C$23/Calculator!$F$12/2,1)-0.5))))/'VSWR Calculator'!$C$25)+$C47)^2+(1500*ABS(SIN(2*PI()*MOD(Calculator!$B$29/Calculator!$F$12,1)))*IF(MOD(Calculator!$B$29/Calculator!$F$12,1)&lt;0.5,-1,1))^2))/(1-SQRT(((50*POWER(80,POWER(COS(PI()*MOD(Calculator!$B$29/Calculator!$F$12,1)),2))+MIN(500,MAX(30,100*EXP(-0.3*'VSWR Calculator'!$C$24)*(1+3*ABS(MOD('VSWR Calculator'!$C$23/Calculator!$F$12/2,1)-0.5))))/'VSWR Calculator'!$C$25)-$C47)^2+(1500*ABS(SIN(2*PI()*MOD(Calculator!$B$29/Calculator!$F$12,1)))*IF(MOD(Calculator!$B$29/Calculator!$F$12,1)&lt;0.5,-1,1))^2)/SQRT(((50*POWER(80,POWER(COS(PI()*MOD(Calculator!$B$29/Calculator!$F$12,1)),2))+MIN(500,MAX(30,100*EXP(-0.3*'VSWR Calculator'!$C$24)*(1+3*ABS(MOD('VSWR Calculator'!$C$23/Calculator!$F$12/2,1)-0.5))))/'VSWR Calculator'!$C$25)+$C47)^2+(1500*ABS(SIN(2*PI()*MOD(Calculator!$B$29/Calculator!$F$12,1)))*IF(MOD(Calculator!$B$29/Calculator!$F$12,1)&lt;0.5,-1,1))^2)),2))</f>
        <v>—</v>
      </c>
      <c r="BN47" s="253" t="str">
        <f aca="false">IF(OR(Calculator!$E$13&lt;&gt;"YES",Calculator!$B$29&lt;Calculator!$G$13),"—",ROUND((1+SQRT(((50*POWER(80,POWER(COS(PI()*MOD(Calculator!$B$29/Calculator!$F$13,1)),2))+MIN(500,MAX(30,100*EXP(-0.3*'VSWR Calculator'!$C$24)*(1+3*ABS(MOD('VSWR Calculator'!$C$23/Calculator!$F$13/2,1)-0.5))))/'VSWR Calculator'!$C$25)-$C47)^2+(1500*ABS(SIN(2*PI()*MOD(Calculator!$B$29/Calculator!$F$13,1)))*IF(MOD(Calculator!$B$29/Calculator!$F$13,1)&lt;0.5,-1,1))^2)/SQRT(((50*POWER(80,POWER(COS(PI()*MOD(Calculator!$B$29/Calculator!$F$13,1)),2))+MIN(500,MAX(30,100*EXP(-0.3*'VSWR Calculator'!$C$24)*(1+3*ABS(MOD('VSWR Calculator'!$C$23/Calculator!$F$13/2,1)-0.5))))/'VSWR Calculator'!$C$25)+$C47)^2+(1500*ABS(SIN(2*PI()*MOD(Calculator!$B$29/Calculator!$F$13,1)))*IF(MOD(Calculator!$B$29/Calculator!$F$13,1)&lt;0.5,-1,1))^2))/(1-SQRT(((50*POWER(80,POWER(COS(PI()*MOD(Calculator!$B$29/Calculator!$F$13,1)),2))+MIN(500,MAX(30,100*EXP(-0.3*'VSWR Calculator'!$C$24)*(1+3*ABS(MOD('VSWR Calculator'!$C$23/Calculator!$F$13/2,1)-0.5))))/'VSWR Calculator'!$C$25)-$C47)^2+(1500*ABS(SIN(2*PI()*MOD(Calculator!$B$29/Calculator!$F$13,1)))*IF(MOD(Calculator!$B$29/Calculator!$F$13,1)&lt;0.5,-1,1))^2)/SQRT(((50*POWER(80,POWER(COS(PI()*MOD(Calculator!$B$29/Calculator!$F$13,1)),2))+MIN(500,MAX(30,100*EXP(-0.3*'VSWR Calculator'!$C$24)*(1+3*ABS(MOD('VSWR Calculator'!$C$23/Calculator!$F$13/2,1)-0.5))))/'VSWR Calculator'!$C$25)+$C47)^2+(1500*ABS(SIN(2*PI()*MOD(Calculator!$B$29/Calculator!$F$13,1)))*IF(MOD(Calculator!$B$29/Calculator!$F$13,1)&lt;0.5,-1,1))^2)),2))</f>
        <v>—</v>
      </c>
      <c r="BO47" s="253" t="str">
        <f aca="false">IF(OR(Calculator!$E$14&lt;&gt;"YES",Calculator!$B$29&lt;Calculator!$G$14),"—",ROUND((1+SQRT(((50*POWER(80,POWER(COS(PI()*MOD(Calculator!$B$29/Calculator!$F$14,1)),2))+MIN(500,MAX(30,100*EXP(-0.3*'VSWR Calculator'!$C$24)*(1+3*ABS(MOD('VSWR Calculator'!$C$23/Calculator!$F$14/2,1)-0.5))))/'VSWR Calculator'!$C$25)-$C47)^2+(1500*ABS(SIN(2*PI()*MOD(Calculator!$B$29/Calculator!$F$14,1)))*IF(MOD(Calculator!$B$29/Calculator!$F$14,1)&lt;0.5,-1,1))^2)/SQRT(((50*POWER(80,POWER(COS(PI()*MOD(Calculator!$B$29/Calculator!$F$14,1)),2))+MIN(500,MAX(30,100*EXP(-0.3*'VSWR Calculator'!$C$24)*(1+3*ABS(MOD('VSWR Calculator'!$C$23/Calculator!$F$14/2,1)-0.5))))/'VSWR Calculator'!$C$25)+$C47)^2+(1500*ABS(SIN(2*PI()*MOD(Calculator!$B$29/Calculator!$F$14,1)))*IF(MOD(Calculator!$B$29/Calculator!$F$14,1)&lt;0.5,-1,1))^2))/(1-SQRT(((50*POWER(80,POWER(COS(PI()*MOD(Calculator!$B$29/Calculator!$F$14,1)),2))+MIN(500,MAX(30,100*EXP(-0.3*'VSWR Calculator'!$C$24)*(1+3*ABS(MOD('VSWR Calculator'!$C$23/Calculator!$F$14/2,1)-0.5))))/'VSWR Calculator'!$C$25)-$C47)^2+(1500*ABS(SIN(2*PI()*MOD(Calculator!$B$29/Calculator!$F$14,1)))*IF(MOD(Calculator!$B$29/Calculator!$F$14,1)&lt;0.5,-1,1))^2)/SQRT(((50*POWER(80,POWER(COS(PI()*MOD(Calculator!$B$29/Calculator!$F$14,1)),2))+MIN(500,MAX(30,100*EXP(-0.3*'VSWR Calculator'!$C$24)*(1+3*ABS(MOD('VSWR Calculator'!$C$23/Calculator!$F$14/2,1)-0.5))))/'VSWR Calculator'!$C$25)+$C47)^2+(1500*ABS(SIN(2*PI()*MOD(Calculator!$B$29/Calculator!$F$14,1)))*IF(MOD(Calculator!$B$29/Calculator!$F$14,1)&lt;0.5,-1,1))^2)),2))</f>
        <v>—</v>
      </c>
      <c r="BP47" s="253" t="n">
        <f aca="false">IF(OR(Calculator!$E$15&lt;&gt;"YES",Calculator!$B$29&lt;Calculator!$G$15),"—",ROUND((1+SQRT(((50*POWER(80,POWER(COS(PI()*MOD(Calculator!$B$29/Calculator!$F$15,1)),2))+MIN(500,MAX(30,100*EXP(-0.3*'VSWR Calculator'!$C$24)*(1+3*ABS(MOD('VSWR Calculator'!$C$23/Calculator!$F$15/2,1)-0.5))))/'VSWR Calculator'!$C$25)-$C47)^2+(1500*ABS(SIN(2*PI()*MOD(Calculator!$B$29/Calculator!$F$15,1)))*IF(MOD(Calculator!$B$29/Calculator!$F$15,1)&lt;0.5,-1,1))^2)/SQRT(((50*POWER(80,POWER(COS(PI()*MOD(Calculator!$B$29/Calculator!$F$15,1)),2))+MIN(500,MAX(30,100*EXP(-0.3*'VSWR Calculator'!$C$24)*(1+3*ABS(MOD('VSWR Calculator'!$C$23/Calculator!$F$15/2,1)-0.5))))/'VSWR Calculator'!$C$25)+$C47)^2+(1500*ABS(SIN(2*PI()*MOD(Calculator!$B$29/Calculator!$F$15,1)))*IF(MOD(Calculator!$B$29/Calculator!$F$15,1)&lt;0.5,-1,1))^2))/(1-SQRT(((50*POWER(80,POWER(COS(PI()*MOD(Calculator!$B$29/Calculator!$F$15,1)),2))+MIN(500,MAX(30,100*EXP(-0.3*'VSWR Calculator'!$C$24)*(1+3*ABS(MOD('VSWR Calculator'!$C$23/Calculator!$F$15/2,1)-0.5))))/'VSWR Calculator'!$C$25)-$C47)^2+(1500*ABS(SIN(2*PI()*MOD(Calculator!$B$29/Calculator!$F$15,1)))*IF(MOD(Calculator!$B$29/Calculator!$F$15,1)&lt;0.5,-1,1))^2)/SQRT(((50*POWER(80,POWER(COS(PI()*MOD(Calculator!$B$29/Calculator!$F$15,1)),2))+MIN(500,MAX(30,100*EXP(-0.3*'VSWR Calculator'!$C$24)*(1+3*ABS(MOD('VSWR Calculator'!$C$23/Calculator!$F$15/2,1)-0.5))))/'VSWR Calculator'!$C$25)+$C47)^2+(1500*ABS(SIN(2*PI()*MOD(Calculator!$B$29/Calculator!$F$15,1)))*IF(MOD(Calculator!$B$29/Calculator!$F$15,1)&lt;0.5,-1,1))^2)),2))</f>
        <v>17.41</v>
      </c>
      <c r="BQ47" s="253" t="str">
        <f aca="false">IF(OR(Calculator!$E$16&lt;&gt;"YES",Calculator!$B$29&lt;Calculator!$G$16),"—",ROUND((1+SQRT(((50*POWER(80,POWER(COS(PI()*MOD(Calculator!$B$29/Calculator!$F$16,1)),2))+MIN(500,MAX(30,100*EXP(-0.3*'VSWR Calculator'!$C$24)*(1+3*ABS(MOD('VSWR Calculator'!$C$23/Calculator!$F$16/2,1)-0.5))))/'VSWR Calculator'!$C$25)-$C47)^2+(1500*ABS(SIN(2*PI()*MOD(Calculator!$B$29/Calculator!$F$16,1)))*IF(MOD(Calculator!$B$29/Calculator!$F$16,1)&lt;0.5,-1,1))^2)/SQRT(((50*POWER(80,POWER(COS(PI()*MOD(Calculator!$B$29/Calculator!$F$16,1)),2))+MIN(500,MAX(30,100*EXP(-0.3*'VSWR Calculator'!$C$24)*(1+3*ABS(MOD('VSWR Calculator'!$C$23/Calculator!$F$16/2,1)-0.5))))/'VSWR Calculator'!$C$25)+$C47)^2+(1500*ABS(SIN(2*PI()*MOD(Calculator!$B$29/Calculator!$F$16,1)))*IF(MOD(Calculator!$B$29/Calculator!$F$16,1)&lt;0.5,-1,1))^2))/(1-SQRT(((50*POWER(80,POWER(COS(PI()*MOD(Calculator!$B$29/Calculator!$F$16,1)),2))+MIN(500,MAX(30,100*EXP(-0.3*'VSWR Calculator'!$C$24)*(1+3*ABS(MOD('VSWR Calculator'!$C$23/Calculator!$F$16/2,1)-0.5))))/'VSWR Calculator'!$C$25)-$C47)^2+(1500*ABS(SIN(2*PI()*MOD(Calculator!$B$29/Calculator!$F$16,1)))*IF(MOD(Calculator!$B$29/Calculator!$F$16,1)&lt;0.5,-1,1))^2)/SQRT(((50*POWER(80,POWER(COS(PI()*MOD(Calculator!$B$29/Calculator!$F$16,1)),2))+MIN(500,MAX(30,100*EXP(-0.3*'VSWR Calculator'!$C$24)*(1+3*ABS(MOD('VSWR Calculator'!$C$23/Calculator!$F$16/2,1)-0.5))))/'VSWR Calculator'!$C$25)+$C47)^2+(1500*ABS(SIN(2*PI()*MOD(Calculator!$B$29/Calculator!$F$16,1)))*IF(MOD(Calculator!$B$29/Calculator!$F$16,1)&lt;0.5,-1,1))^2)),2))</f>
        <v>—</v>
      </c>
      <c r="BR47" s="253" t="n">
        <f aca="false">IF(OR(Calculator!$E$17&lt;&gt;"YES",Calculator!$B$29&lt;Calculator!$G$17),"—",ROUND((1+SQRT(((50*POWER(80,POWER(COS(PI()*MOD(Calculator!$B$29/Calculator!$F$17,1)),2))+MIN(500,MAX(30,100*EXP(-0.3*'VSWR Calculator'!$C$24)*(1+3*ABS(MOD('VSWR Calculator'!$C$23/Calculator!$F$17/2,1)-0.5))))/'VSWR Calculator'!$C$25)-$C47)^2+(1500*ABS(SIN(2*PI()*MOD(Calculator!$B$29/Calculator!$F$17,1)))*IF(MOD(Calculator!$B$29/Calculator!$F$17,1)&lt;0.5,-1,1))^2)/SQRT(((50*POWER(80,POWER(COS(PI()*MOD(Calculator!$B$29/Calculator!$F$17,1)),2))+MIN(500,MAX(30,100*EXP(-0.3*'VSWR Calculator'!$C$24)*(1+3*ABS(MOD('VSWR Calculator'!$C$23/Calculator!$F$17/2,1)-0.5))))/'VSWR Calculator'!$C$25)+$C47)^2+(1500*ABS(SIN(2*PI()*MOD(Calculator!$B$29/Calculator!$F$17,1)))*IF(MOD(Calculator!$B$29/Calculator!$F$17,1)&lt;0.5,-1,1))^2))/(1-SQRT(((50*POWER(80,POWER(COS(PI()*MOD(Calculator!$B$29/Calculator!$F$17,1)),2))+MIN(500,MAX(30,100*EXP(-0.3*'VSWR Calculator'!$C$24)*(1+3*ABS(MOD('VSWR Calculator'!$C$23/Calculator!$F$17/2,1)-0.5))))/'VSWR Calculator'!$C$25)-$C47)^2+(1500*ABS(SIN(2*PI()*MOD(Calculator!$B$29/Calculator!$F$17,1)))*IF(MOD(Calculator!$B$29/Calculator!$F$17,1)&lt;0.5,-1,1))^2)/SQRT(((50*POWER(80,POWER(COS(PI()*MOD(Calculator!$B$29/Calculator!$F$17,1)),2))+MIN(500,MAX(30,100*EXP(-0.3*'VSWR Calculator'!$C$24)*(1+3*ABS(MOD('VSWR Calculator'!$C$23/Calculator!$F$17/2,1)-0.5))))/'VSWR Calculator'!$C$25)+$C47)^2+(1500*ABS(SIN(2*PI()*MOD(Calculator!$B$29/Calculator!$F$17,1)))*IF(MOD(Calculator!$B$29/Calculator!$F$17,1)&lt;0.5,-1,1))^2)),2))</f>
        <v>17.46</v>
      </c>
      <c r="BS47" s="253" t="str">
        <f aca="false">IF(OR(Calculator!$E$18&lt;&gt;"YES",Calculator!$B$29&lt;Calculator!$G$18),"—",ROUND((1+SQRT(((50*POWER(80,POWER(COS(PI()*MOD(Calculator!$B$29/Calculator!$F$18,1)),2))+MIN(500,MAX(30,100*EXP(-0.3*'VSWR Calculator'!$C$24)*(1+3*ABS(MOD('VSWR Calculator'!$C$23/Calculator!$F$18/2,1)-0.5))))/'VSWR Calculator'!$C$25)-$C47)^2+(1500*ABS(SIN(2*PI()*MOD(Calculator!$B$29/Calculator!$F$18,1)))*IF(MOD(Calculator!$B$29/Calculator!$F$18,1)&lt;0.5,-1,1))^2)/SQRT(((50*POWER(80,POWER(COS(PI()*MOD(Calculator!$B$29/Calculator!$F$18,1)),2))+MIN(500,MAX(30,100*EXP(-0.3*'VSWR Calculator'!$C$24)*(1+3*ABS(MOD('VSWR Calculator'!$C$23/Calculator!$F$18/2,1)-0.5))))/'VSWR Calculator'!$C$25)+$C47)^2+(1500*ABS(SIN(2*PI()*MOD(Calculator!$B$29/Calculator!$F$18,1)))*IF(MOD(Calculator!$B$29/Calculator!$F$18,1)&lt;0.5,-1,1))^2))/(1-SQRT(((50*POWER(80,POWER(COS(PI()*MOD(Calculator!$B$29/Calculator!$F$18,1)),2))+MIN(500,MAX(30,100*EXP(-0.3*'VSWR Calculator'!$C$24)*(1+3*ABS(MOD('VSWR Calculator'!$C$23/Calculator!$F$18/2,1)-0.5))))/'VSWR Calculator'!$C$25)-$C47)^2+(1500*ABS(SIN(2*PI()*MOD(Calculator!$B$29/Calculator!$F$18,1)))*IF(MOD(Calculator!$B$29/Calculator!$F$18,1)&lt;0.5,-1,1))^2)/SQRT(((50*POWER(80,POWER(COS(PI()*MOD(Calculator!$B$29/Calculator!$F$18,1)),2))+MIN(500,MAX(30,100*EXP(-0.3*'VSWR Calculator'!$C$24)*(1+3*ABS(MOD('VSWR Calculator'!$C$23/Calculator!$F$18/2,1)-0.5))))/'VSWR Calculator'!$C$25)+$C47)^2+(1500*ABS(SIN(2*PI()*MOD(Calculator!$B$29/Calculator!$F$18,1)))*IF(MOD(Calculator!$B$29/Calculator!$F$18,1)&lt;0.5,-1,1))^2)),2))</f>
        <v>—</v>
      </c>
      <c r="BT47" s="253" t="str">
        <f aca="false">IF(OR(Calculator!$E$19&lt;&gt;"YES",Calculator!$B$29&lt;Calculator!$G$19),"—",ROUND((1+SQRT(((50*POWER(80,POWER(COS(PI()*MOD(Calculator!$B$29/Calculator!$F$19,1)),2))+MIN(500,MAX(30,100*EXP(-0.3*'VSWR Calculator'!$C$24)*(1+3*ABS(MOD('VSWR Calculator'!$C$23/Calculator!$F$19/2,1)-0.5))))/'VSWR Calculator'!$C$25)-$C47)^2+(1500*ABS(SIN(2*PI()*MOD(Calculator!$B$29/Calculator!$F$19,1)))*IF(MOD(Calculator!$B$29/Calculator!$F$19,1)&lt;0.5,-1,1))^2)/SQRT(((50*POWER(80,POWER(COS(PI()*MOD(Calculator!$B$29/Calculator!$F$19,1)),2))+MIN(500,MAX(30,100*EXP(-0.3*'VSWR Calculator'!$C$24)*(1+3*ABS(MOD('VSWR Calculator'!$C$23/Calculator!$F$19/2,1)-0.5))))/'VSWR Calculator'!$C$25)+$C47)^2+(1500*ABS(SIN(2*PI()*MOD(Calculator!$B$29/Calculator!$F$19,1)))*IF(MOD(Calculator!$B$29/Calculator!$F$19,1)&lt;0.5,-1,1))^2))/(1-SQRT(((50*POWER(80,POWER(COS(PI()*MOD(Calculator!$B$29/Calculator!$F$19,1)),2))+MIN(500,MAX(30,100*EXP(-0.3*'VSWR Calculator'!$C$24)*(1+3*ABS(MOD('VSWR Calculator'!$C$23/Calculator!$F$19/2,1)-0.5))))/'VSWR Calculator'!$C$25)-$C47)^2+(1500*ABS(SIN(2*PI()*MOD(Calculator!$B$29/Calculator!$F$19,1)))*IF(MOD(Calculator!$B$29/Calculator!$F$19,1)&lt;0.5,-1,1))^2)/SQRT(((50*POWER(80,POWER(COS(PI()*MOD(Calculator!$B$29/Calculator!$F$19,1)),2))+MIN(500,MAX(30,100*EXP(-0.3*'VSWR Calculator'!$C$24)*(1+3*ABS(MOD('VSWR Calculator'!$C$23/Calculator!$F$19/2,1)-0.5))))/'VSWR Calculator'!$C$25)+$C47)^2+(1500*ABS(SIN(2*PI()*MOD(Calculator!$B$29/Calculator!$F$19,1)))*IF(MOD(Calculator!$B$29/Calculator!$F$19,1)&lt;0.5,-1,1))^2)),2))</f>
        <v>—</v>
      </c>
      <c r="BU47" s="253" t="str">
        <f aca="false">IF(OR(Calculator!$E$20&lt;&gt;"YES",Calculator!$B$29&lt;Calculator!$G$20),"—",ROUND((1+SQRT(((50*POWER(80,POWER(COS(PI()*MOD(Calculator!$B$29/Calculator!$F$20,1)),2))+MIN(500,MAX(30,100*EXP(-0.3*'VSWR Calculator'!$C$24)*(1+3*ABS(MOD('VSWR Calculator'!$C$23/Calculator!$F$20/2,1)-0.5))))/'VSWR Calculator'!$C$25)-$C47)^2+(1500*ABS(SIN(2*PI()*MOD(Calculator!$B$29/Calculator!$F$20,1)))*IF(MOD(Calculator!$B$29/Calculator!$F$20,1)&lt;0.5,-1,1))^2)/SQRT(((50*POWER(80,POWER(COS(PI()*MOD(Calculator!$B$29/Calculator!$F$20,1)),2))+MIN(500,MAX(30,100*EXP(-0.3*'VSWR Calculator'!$C$24)*(1+3*ABS(MOD('VSWR Calculator'!$C$23/Calculator!$F$20/2,1)-0.5))))/'VSWR Calculator'!$C$25)+$C47)^2+(1500*ABS(SIN(2*PI()*MOD(Calculator!$B$29/Calculator!$F$20,1)))*IF(MOD(Calculator!$B$29/Calculator!$F$20,1)&lt;0.5,-1,1))^2))/(1-SQRT(((50*POWER(80,POWER(COS(PI()*MOD(Calculator!$B$29/Calculator!$F$20,1)),2))+MIN(500,MAX(30,100*EXP(-0.3*'VSWR Calculator'!$C$24)*(1+3*ABS(MOD('VSWR Calculator'!$C$23/Calculator!$F$20/2,1)-0.5))))/'VSWR Calculator'!$C$25)-$C47)^2+(1500*ABS(SIN(2*PI()*MOD(Calculator!$B$29/Calculator!$F$20,1)))*IF(MOD(Calculator!$B$29/Calculator!$F$20,1)&lt;0.5,-1,1))^2)/SQRT(((50*POWER(80,POWER(COS(PI()*MOD(Calculator!$B$29/Calculator!$F$20,1)),2))+MIN(500,MAX(30,100*EXP(-0.3*'VSWR Calculator'!$C$24)*(1+3*ABS(MOD('VSWR Calculator'!$C$23/Calculator!$F$20/2,1)-0.5))))/'VSWR Calculator'!$C$25)+$C47)^2+(1500*ABS(SIN(2*PI()*MOD(Calculator!$B$29/Calculator!$F$20,1)))*IF(MOD(Calculator!$B$29/Calculator!$F$20,1)&lt;0.5,-1,1))^2)),2))</f>
        <v>—</v>
      </c>
      <c r="BV47" s="253" t="str">
        <f aca="false">IF(OR(Calculator!$E$21&lt;&gt;"YES",Calculator!$B$29&lt;Calculator!$G$21),"—",ROUND((1+SQRT(((50*POWER(80,POWER(COS(PI()*MOD(Calculator!$B$29/Calculator!$F$21,1)),2))+MIN(500,MAX(30,100*EXP(-0.3*'VSWR Calculator'!$C$24)*(1+3*ABS(MOD('VSWR Calculator'!$C$23/Calculator!$F$21/2,1)-0.5))))/'VSWR Calculator'!$C$25)-$C47)^2+(1500*ABS(SIN(2*PI()*MOD(Calculator!$B$29/Calculator!$F$21,1)))*IF(MOD(Calculator!$B$29/Calculator!$F$21,1)&lt;0.5,-1,1))^2)/SQRT(((50*POWER(80,POWER(COS(PI()*MOD(Calculator!$B$29/Calculator!$F$21,1)),2))+MIN(500,MAX(30,100*EXP(-0.3*'VSWR Calculator'!$C$24)*(1+3*ABS(MOD('VSWR Calculator'!$C$23/Calculator!$F$21/2,1)-0.5))))/'VSWR Calculator'!$C$25)+$C47)^2+(1500*ABS(SIN(2*PI()*MOD(Calculator!$B$29/Calculator!$F$21,1)))*IF(MOD(Calculator!$B$29/Calculator!$F$21,1)&lt;0.5,-1,1))^2))/(1-SQRT(((50*POWER(80,POWER(COS(PI()*MOD(Calculator!$B$29/Calculator!$F$21,1)),2))+MIN(500,MAX(30,100*EXP(-0.3*'VSWR Calculator'!$C$24)*(1+3*ABS(MOD('VSWR Calculator'!$C$23/Calculator!$F$21/2,1)-0.5))))/'VSWR Calculator'!$C$25)-$C47)^2+(1500*ABS(SIN(2*PI()*MOD(Calculator!$B$29/Calculator!$F$21,1)))*IF(MOD(Calculator!$B$29/Calculator!$F$21,1)&lt;0.5,-1,1))^2)/SQRT(((50*POWER(80,POWER(COS(PI()*MOD(Calculator!$B$29/Calculator!$F$21,1)),2))+MIN(500,MAX(30,100*EXP(-0.3*'VSWR Calculator'!$C$24)*(1+3*ABS(MOD('VSWR Calculator'!$C$23/Calculator!$F$21/2,1)-0.5))))/'VSWR Calculator'!$C$25)+$C47)^2+(1500*ABS(SIN(2*PI()*MOD(Calculator!$B$29/Calculator!$F$21,1)))*IF(MOD(Calculator!$B$29/Calculator!$F$21,1)&lt;0.5,-1,1))^2)),2))</f>
        <v>—</v>
      </c>
      <c r="BW47" s="253" t="str">
        <f aca="false">IF(OR(Calculator!$E$22&lt;&gt;"YES",Calculator!$B$29&lt;Calculator!$G$22),"—",ROUND((1+SQRT(((50*POWER(80,POWER(COS(PI()*MOD(Calculator!$B$29/Calculator!$F$22,1)),2))+MIN(500,MAX(30,100*EXP(-0.3*'VSWR Calculator'!$C$24)*(1+3*ABS(MOD('VSWR Calculator'!$C$23/Calculator!$F$22/2,1)-0.5))))/'VSWR Calculator'!$C$25)-$C47)^2+(1500*ABS(SIN(2*PI()*MOD(Calculator!$B$29/Calculator!$F$22,1)))*IF(MOD(Calculator!$B$29/Calculator!$F$22,1)&lt;0.5,-1,1))^2)/SQRT(((50*POWER(80,POWER(COS(PI()*MOD(Calculator!$B$29/Calculator!$F$22,1)),2))+MIN(500,MAX(30,100*EXP(-0.3*'VSWR Calculator'!$C$24)*(1+3*ABS(MOD('VSWR Calculator'!$C$23/Calculator!$F$22/2,1)-0.5))))/'VSWR Calculator'!$C$25)+$C47)^2+(1500*ABS(SIN(2*PI()*MOD(Calculator!$B$29/Calculator!$F$22,1)))*IF(MOD(Calculator!$B$29/Calculator!$F$22,1)&lt;0.5,-1,1))^2))/(1-SQRT(((50*POWER(80,POWER(COS(PI()*MOD(Calculator!$B$29/Calculator!$F$22,1)),2))+MIN(500,MAX(30,100*EXP(-0.3*'VSWR Calculator'!$C$24)*(1+3*ABS(MOD('VSWR Calculator'!$C$23/Calculator!$F$22/2,1)-0.5))))/'VSWR Calculator'!$C$25)-$C47)^2+(1500*ABS(SIN(2*PI()*MOD(Calculator!$B$29/Calculator!$F$22,1)))*IF(MOD(Calculator!$B$29/Calculator!$F$22,1)&lt;0.5,-1,1))^2)/SQRT(((50*POWER(80,POWER(COS(PI()*MOD(Calculator!$B$29/Calculator!$F$22,1)),2))+MIN(500,MAX(30,100*EXP(-0.3*'VSWR Calculator'!$C$24)*(1+3*ABS(MOD('VSWR Calculator'!$C$23/Calculator!$F$22/2,1)-0.5))))/'VSWR Calculator'!$C$25)+$C47)^2+(1500*ABS(SIN(2*PI()*MOD(Calculator!$B$29/Calculator!$F$22,1)))*IF(MOD(Calculator!$B$29/Calculator!$F$22,1)&lt;0.5,-1,1))^2)),2))</f>
        <v>—</v>
      </c>
      <c r="BX47" s="253" t="n">
        <f aca="false">IFERROR(ROUND((IF(ISNUMBER(BM47),BM47,0)+IF(ISNUMBER(BN47),BN47,0)+IF(ISNUMBER(BO47),BO47,0)+IF(ISNUMBER(BP47),BP47,0)+IF(ISNUMBER(BQ47),BQ47,0)+IF(ISNUMBER(BR47),BR47,0)+IF(ISNUMBER(BS47),BS47,0)+IF(ISNUMBER(BT47),BT47,0)+IF(ISNUMBER(BU47),BU47,0)+IF(ISNUMBER(BV47),BV47,0)+IF(ISNUMBER(BW47),BW47,0))/(IF(ISNUMBER(BM47),1,0)+IF(ISNUMBER(BN47),1,0)+IF(ISNUMBER(BO47),1,0)+IF(ISNUMBER(BP47),1,0)+IF(ISNUMBER(BQ47),1,0)+IF(ISNUMBER(BR47),1,0)+IF(ISNUMBER(BS47),1,0)+IF(ISNUMBER(BT47),1,0)+IF(ISNUMBER(BU47),1,0)+IF(ISNUMBER(BV47),1,0)+IF(ISNUMBER(BW47),1,0)),4),"")</f>
        <v>17.435</v>
      </c>
      <c r="BY47" s="253" t="str">
        <f aca="false">IF(OR(Calculator!$E$12&lt;&gt;"YES",Calculator!$B$30&lt;Calculator!$G$12),"—",ROUND((1+SQRT(((50*POWER(80,POWER(COS(PI()*MOD(Calculator!$B$30/Calculator!$F$12,1)),2))+MIN(500,MAX(30,100*EXP(-0.3*'VSWR Calculator'!$C$24)*(1+3*ABS(MOD('VSWR Calculator'!$C$23/Calculator!$F$12/2,1)-0.5))))/'VSWR Calculator'!$C$25)-$C47)^2+(1500*ABS(SIN(2*PI()*MOD(Calculator!$B$30/Calculator!$F$12,1)))*IF(MOD(Calculator!$B$30/Calculator!$F$12,1)&lt;0.5,-1,1))^2)/SQRT(((50*POWER(80,POWER(COS(PI()*MOD(Calculator!$B$30/Calculator!$F$12,1)),2))+MIN(500,MAX(30,100*EXP(-0.3*'VSWR Calculator'!$C$24)*(1+3*ABS(MOD('VSWR Calculator'!$C$23/Calculator!$F$12/2,1)-0.5))))/'VSWR Calculator'!$C$25)+$C47)^2+(1500*ABS(SIN(2*PI()*MOD(Calculator!$B$30/Calculator!$F$12,1)))*IF(MOD(Calculator!$B$30/Calculator!$F$12,1)&lt;0.5,-1,1))^2))/(1-SQRT(((50*POWER(80,POWER(COS(PI()*MOD(Calculator!$B$30/Calculator!$F$12,1)),2))+MIN(500,MAX(30,100*EXP(-0.3*'VSWR Calculator'!$C$24)*(1+3*ABS(MOD('VSWR Calculator'!$C$23/Calculator!$F$12/2,1)-0.5))))/'VSWR Calculator'!$C$25)-$C47)^2+(1500*ABS(SIN(2*PI()*MOD(Calculator!$B$30/Calculator!$F$12,1)))*IF(MOD(Calculator!$B$30/Calculator!$F$12,1)&lt;0.5,-1,1))^2)/SQRT(((50*POWER(80,POWER(COS(PI()*MOD(Calculator!$B$30/Calculator!$F$12,1)),2))+MIN(500,MAX(30,100*EXP(-0.3*'VSWR Calculator'!$C$24)*(1+3*ABS(MOD('VSWR Calculator'!$C$23/Calculator!$F$12/2,1)-0.5))))/'VSWR Calculator'!$C$25)+$C47)^2+(1500*ABS(SIN(2*PI()*MOD(Calculator!$B$30/Calculator!$F$12,1)))*IF(MOD(Calculator!$B$30/Calculator!$F$12,1)&lt;0.5,-1,1))^2)),2))</f>
        <v>—</v>
      </c>
      <c r="BZ47" s="253" t="str">
        <f aca="false">IF(OR(Calculator!$E$13&lt;&gt;"YES",Calculator!$B$30&lt;Calculator!$G$13),"—",ROUND((1+SQRT(((50*POWER(80,POWER(COS(PI()*MOD(Calculator!$B$30/Calculator!$F$13,1)),2))+MIN(500,MAX(30,100*EXP(-0.3*'VSWR Calculator'!$C$24)*(1+3*ABS(MOD('VSWR Calculator'!$C$23/Calculator!$F$13/2,1)-0.5))))/'VSWR Calculator'!$C$25)-$C47)^2+(1500*ABS(SIN(2*PI()*MOD(Calculator!$B$30/Calculator!$F$13,1)))*IF(MOD(Calculator!$B$30/Calculator!$F$13,1)&lt;0.5,-1,1))^2)/SQRT(((50*POWER(80,POWER(COS(PI()*MOD(Calculator!$B$30/Calculator!$F$13,1)),2))+MIN(500,MAX(30,100*EXP(-0.3*'VSWR Calculator'!$C$24)*(1+3*ABS(MOD('VSWR Calculator'!$C$23/Calculator!$F$13/2,1)-0.5))))/'VSWR Calculator'!$C$25)+$C47)^2+(1500*ABS(SIN(2*PI()*MOD(Calculator!$B$30/Calculator!$F$13,1)))*IF(MOD(Calculator!$B$30/Calculator!$F$13,1)&lt;0.5,-1,1))^2))/(1-SQRT(((50*POWER(80,POWER(COS(PI()*MOD(Calculator!$B$30/Calculator!$F$13,1)),2))+MIN(500,MAX(30,100*EXP(-0.3*'VSWR Calculator'!$C$24)*(1+3*ABS(MOD('VSWR Calculator'!$C$23/Calculator!$F$13/2,1)-0.5))))/'VSWR Calculator'!$C$25)-$C47)^2+(1500*ABS(SIN(2*PI()*MOD(Calculator!$B$30/Calculator!$F$13,1)))*IF(MOD(Calculator!$B$30/Calculator!$F$13,1)&lt;0.5,-1,1))^2)/SQRT(((50*POWER(80,POWER(COS(PI()*MOD(Calculator!$B$30/Calculator!$F$13,1)),2))+MIN(500,MAX(30,100*EXP(-0.3*'VSWR Calculator'!$C$24)*(1+3*ABS(MOD('VSWR Calculator'!$C$23/Calculator!$F$13/2,1)-0.5))))/'VSWR Calculator'!$C$25)+$C47)^2+(1500*ABS(SIN(2*PI()*MOD(Calculator!$B$30/Calculator!$F$13,1)))*IF(MOD(Calculator!$B$30/Calculator!$F$13,1)&lt;0.5,-1,1))^2)),2))</f>
        <v>—</v>
      </c>
      <c r="CA47" s="253" t="str">
        <f aca="false">IF(OR(Calculator!$E$14&lt;&gt;"YES",Calculator!$B$30&lt;Calculator!$G$14),"—",ROUND((1+SQRT(((50*POWER(80,POWER(COS(PI()*MOD(Calculator!$B$30/Calculator!$F$14,1)),2))+MIN(500,MAX(30,100*EXP(-0.3*'VSWR Calculator'!$C$24)*(1+3*ABS(MOD('VSWR Calculator'!$C$23/Calculator!$F$14/2,1)-0.5))))/'VSWR Calculator'!$C$25)-$C47)^2+(1500*ABS(SIN(2*PI()*MOD(Calculator!$B$30/Calculator!$F$14,1)))*IF(MOD(Calculator!$B$30/Calculator!$F$14,1)&lt;0.5,-1,1))^2)/SQRT(((50*POWER(80,POWER(COS(PI()*MOD(Calculator!$B$30/Calculator!$F$14,1)),2))+MIN(500,MAX(30,100*EXP(-0.3*'VSWR Calculator'!$C$24)*(1+3*ABS(MOD('VSWR Calculator'!$C$23/Calculator!$F$14/2,1)-0.5))))/'VSWR Calculator'!$C$25)+$C47)^2+(1500*ABS(SIN(2*PI()*MOD(Calculator!$B$30/Calculator!$F$14,1)))*IF(MOD(Calculator!$B$30/Calculator!$F$14,1)&lt;0.5,-1,1))^2))/(1-SQRT(((50*POWER(80,POWER(COS(PI()*MOD(Calculator!$B$30/Calculator!$F$14,1)),2))+MIN(500,MAX(30,100*EXP(-0.3*'VSWR Calculator'!$C$24)*(1+3*ABS(MOD('VSWR Calculator'!$C$23/Calculator!$F$14/2,1)-0.5))))/'VSWR Calculator'!$C$25)-$C47)^2+(1500*ABS(SIN(2*PI()*MOD(Calculator!$B$30/Calculator!$F$14,1)))*IF(MOD(Calculator!$B$30/Calculator!$F$14,1)&lt;0.5,-1,1))^2)/SQRT(((50*POWER(80,POWER(COS(PI()*MOD(Calculator!$B$30/Calculator!$F$14,1)),2))+MIN(500,MAX(30,100*EXP(-0.3*'VSWR Calculator'!$C$24)*(1+3*ABS(MOD('VSWR Calculator'!$C$23/Calculator!$F$14/2,1)-0.5))))/'VSWR Calculator'!$C$25)+$C47)^2+(1500*ABS(SIN(2*PI()*MOD(Calculator!$B$30/Calculator!$F$14,1)))*IF(MOD(Calculator!$B$30/Calculator!$F$14,1)&lt;0.5,-1,1))^2)),2))</f>
        <v>—</v>
      </c>
      <c r="CB47" s="253" t="n">
        <f aca="false">IF(OR(Calculator!$E$15&lt;&gt;"YES",Calculator!$B$30&lt;Calculator!$G$15),"—",ROUND((1+SQRT(((50*POWER(80,POWER(COS(PI()*MOD(Calculator!$B$30/Calculator!$F$15,1)),2))+MIN(500,MAX(30,100*EXP(-0.3*'VSWR Calculator'!$C$24)*(1+3*ABS(MOD('VSWR Calculator'!$C$23/Calculator!$F$15/2,1)-0.5))))/'VSWR Calculator'!$C$25)-$C47)^2+(1500*ABS(SIN(2*PI()*MOD(Calculator!$B$30/Calculator!$F$15,1)))*IF(MOD(Calculator!$B$30/Calculator!$F$15,1)&lt;0.5,-1,1))^2)/SQRT(((50*POWER(80,POWER(COS(PI()*MOD(Calculator!$B$30/Calculator!$F$15,1)),2))+MIN(500,MAX(30,100*EXP(-0.3*'VSWR Calculator'!$C$24)*(1+3*ABS(MOD('VSWR Calculator'!$C$23/Calculator!$F$15/2,1)-0.5))))/'VSWR Calculator'!$C$25)+$C47)^2+(1500*ABS(SIN(2*PI()*MOD(Calculator!$B$30/Calculator!$F$15,1)))*IF(MOD(Calculator!$B$30/Calculator!$F$15,1)&lt;0.5,-1,1))^2))/(1-SQRT(((50*POWER(80,POWER(COS(PI()*MOD(Calculator!$B$30/Calculator!$F$15,1)),2))+MIN(500,MAX(30,100*EXP(-0.3*'VSWR Calculator'!$C$24)*(1+3*ABS(MOD('VSWR Calculator'!$C$23/Calculator!$F$15/2,1)-0.5))))/'VSWR Calculator'!$C$25)-$C47)^2+(1500*ABS(SIN(2*PI()*MOD(Calculator!$B$30/Calculator!$F$15,1)))*IF(MOD(Calculator!$B$30/Calculator!$F$15,1)&lt;0.5,-1,1))^2)/SQRT(((50*POWER(80,POWER(COS(PI()*MOD(Calculator!$B$30/Calculator!$F$15,1)),2))+MIN(500,MAX(30,100*EXP(-0.3*'VSWR Calculator'!$C$24)*(1+3*ABS(MOD('VSWR Calculator'!$C$23/Calculator!$F$15/2,1)-0.5))))/'VSWR Calculator'!$C$25)+$C47)^2+(1500*ABS(SIN(2*PI()*MOD(Calculator!$B$30/Calculator!$F$15,1)))*IF(MOD(Calculator!$B$30/Calculator!$F$15,1)&lt;0.5,-1,1))^2)),2))</f>
        <v>17.07</v>
      </c>
      <c r="CC47" s="253" t="str">
        <f aca="false">IF(OR(Calculator!$E$16&lt;&gt;"YES",Calculator!$B$30&lt;Calculator!$G$16),"—",ROUND((1+SQRT(((50*POWER(80,POWER(COS(PI()*MOD(Calculator!$B$30/Calculator!$F$16,1)),2))+MIN(500,MAX(30,100*EXP(-0.3*'VSWR Calculator'!$C$24)*(1+3*ABS(MOD('VSWR Calculator'!$C$23/Calculator!$F$16/2,1)-0.5))))/'VSWR Calculator'!$C$25)-$C47)^2+(1500*ABS(SIN(2*PI()*MOD(Calculator!$B$30/Calculator!$F$16,1)))*IF(MOD(Calculator!$B$30/Calculator!$F$16,1)&lt;0.5,-1,1))^2)/SQRT(((50*POWER(80,POWER(COS(PI()*MOD(Calculator!$B$30/Calculator!$F$16,1)),2))+MIN(500,MAX(30,100*EXP(-0.3*'VSWR Calculator'!$C$24)*(1+3*ABS(MOD('VSWR Calculator'!$C$23/Calculator!$F$16/2,1)-0.5))))/'VSWR Calculator'!$C$25)+$C47)^2+(1500*ABS(SIN(2*PI()*MOD(Calculator!$B$30/Calculator!$F$16,1)))*IF(MOD(Calculator!$B$30/Calculator!$F$16,1)&lt;0.5,-1,1))^2))/(1-SQRT(((50*POWER(80,POWER(COS(PI()*MOD(Calculator!$B$30/Calculator!$F$16,1)),2))+MIN(500,MAX(30,100*EXP(-0.3*'VSWR Calculator'!$C$24)*(1+3*ABS(MOD('VSWR Calculator'!$C$23/Calculator!$F$16/2,1)-0.5))))/'VSWR Calculator'!$C$25)-$C47)^2+(1500*ABS(SIN(2*PI()*MOD(Calculator!$B$30/Calculator!$F$16,1)))*IF(MOD(Calculator!$B$30/Calculator!$F$16,1)&lt;0.5,-1,1))^2)/SQRT(((50*POWER(80,POWER(COS(PI()*MOD(Calculator!$B$30/Calculator!$F$16,1)),2))+MIN(500,MAX(30,100*EXP(-0.3*'VSWR Calculator'!$C$24)*(1+3*ABS(MOD('VSWR Calculator'!$C$23/Calculator!$F$16/2,1)-0.5))))/'VSWR Calculator'!$C$25)+$C47)^2+(1500*ABS(SIN(2*PI()*MOD(Calculator!$B$30/Calculator!$F$16,1)))*IF(MOD(Calculator!$B$30/Calculator!$F$16,1)&lt;0.5,-1,1))^2)),2))</f>
        <v>—</v>
      </c>
      <c r="CD47" s="253" t="n">
        <f aca="false">IF(OR(Calculator!$E$17&lt;&gt;"YES",Calculator!$B$30&lt;Calculator!$G$17),"—",ROUND((1+SQRT(((50*POWER(80,POWER(COS(PI()*MOD(Calculator!$B$30/Calculator!$F$17,1)),2))+MIN(500,MAX(30,100*EXP(-0.3*'VSWR Calculator'!$C$24)*(1+3*ABS(MOD('VSWR Calculator'!$C$23/Calculator!$F$17/2,1)-0.5))))/'VSWR Calculator'!$C$25)-$C47)^2+(1500*ABS(SIN(2*PI()*MOD(Calculator!$B$30/Calculator!$F$17,1)))*IF(MOD(Calculator!$B$30/Calculator!$F$17,1)&lt;0.5,-1,1))^2)/SQRT(((50*POWER(80,POWER(COS(PI()*MOD(Calculator!$B$30/Calculator!$F$17,1)),2))+MIN(500,MAX(30,100*EXP(-0.3*'VSWR Calculator'!$C$24)*(1+3*ABS(MOD('VSWR Calculator'!$C$23/Calculator!$F$17/2,1)-0.5))))/'VSWR Calculator'!$C$25)+$C47)^2+(1500*ABS(SIN(2*PI()*MOD(Calculator!$B$30/Calculator!$F$17,1)))*IF(MOD(Calculator!$B$30/Calculator!$F$17,1)&lt;0.5,-1,1))^2))/(1-SQRT(((50*POWER(80,POWER(COS(PI()*MOD(Calculator!$B$30/Calculator!$F$17,1)),2))+MIN(500,MAX(30,100*EXP(-0.3*'VSWR Calculator'!$C$24)*(1+3*ABS(MOD('VSWR Calculator'!$C$23/Calculator!$F$17/2,1)-0.5))))/'VSWR Calculator'!$C$25)-$C47)^2+(1500*ABS(SIN(2*PI()*MOD(Calculator!$B$30/Calculator!$F$17,1)))*IF(MOD(Calculator!$B$30/Calculator!$F$17,1)&lt;0.5,-1,1))^2)/SQRT(((50*POWER(80,POWER(COS(PI()*MOD(Calculator!$B$30/Calculator!$F$17,1)),2))+MIN(500,MAX(30,100*EXP(-0.3*'VSWR Calculator'!$C$24)*(1+3*ABS(MOD('VSWR Calculator'!$C$23/Calculator!$F$17/2,1)-0.5))))/'VSWR Calculator'!$C$25)+$C47)^2+(1500*ABS(SIN(2*PI()*MOD(Calculator!$B$30/Calculator!$F$17,1)))*IF(MOD(Calculator!$B$30/Calculator!$F$17,1)&lt;0.5,-1,1))^2)),2))</f>
        <v>18.27</v>
      </c>
      <c r="CE47" s="253" t="str">
        <f aca="false">IF(OR(Calculator!$E$18&lt;&gt;"YES",Calculator!$B$30&lt;Calculator!$G$18),"—",ROUND((1+SQRT(((50*POWER(80,POWER(COS(PI()*MOD(Calculator!$B$30/Calculator!$F$18,1)),2))+MIN(500,MAX(30,100*EXP(-0.3*'VSWR Calculator'!$C$24)*(1+3*ABS(MOD('VSWR Calculator'!$C$23/Calculator!$F$18/2,1)-0.5))))/'VSWR Calculator'!$C$25)-$C47)^2+(1500*ABS(SIN(2*PI()*MOD(Calculator!$B$30/Calculator!$F$18,1)))*IF(MOD(Calculator!$B$30/Calculator!$F$18,1)&lt;0.5,-1,1))^2)/SQRT(((50*POWER(80,POWER(COS(PI()*MOD(Calculator!$B$30/Calculator!$F$18,1)),2))+MIN(500,MAX(30,100*EXP(-0.3*'VSWR Calculator'!$C$24)*(1+3*ABS(MOD('VSWR Calculator'!$C$23/Calculator!$F$18/2,1)-0.5))))/'VSWR Calculator'!$C$25)+$C47)^2+(1500*ABS(SIN(2*PI()*MOD(Calculator!$B$30/Calculator!$F$18,1)))*IF(MOD(Calculator!$B$30/Calculator!$F$18,1)&lt;0.5,-1,1))^2))/(1-SQRT(((50*POWER(80,POWER(COS(PI()*MOD(Calculator!$B$30/Calculator!$F$18,1)),2))+MIN(500,MAX(30,100*EXP(-0.3*'VSWR Calculator'!$C$24)*(1+3*ABS(MOD('VSWR Calculator'!$C$23/Calculator!$F$18/2,1)-0.5))))/'VSWR Calculator'!$C$25)-$C47)^2+(1500*ABS(SIN(2*PI()*MOD(Calculator!$B$30/Calculator!$F$18,1)))*IF(MOD(Calculator!$B$30/Calculator!$F$18,1)&lt;0.5,-1,1))^2)/SQRT(((50*POWER(80,POWER(COS(PI()*MOD(Calculator!$B$30/Calculator!$F$18,1)),2))+MIN(500,MAX(30,100*EXP(-0.3*'VSWR Calculator'!$C$24)*(1+3*ABS(MOD('VSWR Calculator'!$C$23/Calculator!$F$18/2,1)-0.5))))/'VSWR Calculator'!$C$25)+$C47)^2+(1500*ABS(SIN(2*PI()*MOD(Calculator!$B$30/Calculator!$F$18,1)))*IF(MOD(Calculator!$B$30/Calculator!$F$18,1)&lt;0.5,-1,1))^2)),2))</f>
        <v>—</v>
      </c>
      <c r="CF47" s="253" t="str">
        <f aca="false">IF(OR(Calculator!$E$19&lt;&gt;"YES",Calculator!$B$30&lt;Calculator!$G$19),"—",ROUND((1+SQRT(((50*POWER(80,POWER(COS(PI()*MOD(Calculator!$B$30/Calculator!$F$19,1)),2))+MIN(500,MAX(30,100*EXP(-0.3*'VSWR Calculator'!$C$24)*(1+3*ABS(MOD('VSWR Calculator'!$C$23/Calculator!$F$19/2,1)-0.5))))/'VSWR Calculator'!$C$25)-$C47)^2+(1500*ABS(SIN(2*PI()*MOD(Calculator!$B$30/Calculator!$F$19,1)))*IF(MOD(Calculator!$B$30/Calculator!$F$19,1)&lt;0.5,-1,1))^2)/SQRT(((50*POWER(80,POWER(COS(PI()*MOD(Calculator!$B$30/Calculator!$F$19,1)),2))+MIN(500,MAX(30,100*EXP(-0.3*'VSWR Calculator'!$C$24)*(1+3*ABS(MOD('VSWR Calculator'!$C$23/Calculator!$F$19/2,1)-0.5))))/'VSWR Calculator'!$C$25)+$C47)^2+(1500*ABS(SIN(2*PI()*MOD(Calculator!$B$30/Calculator!$F$19,1)))*IF(MOD(Calculator!$B$30/Calculator!$F$19,1)&lt;0.5,-1,1))^2))/(1-SQRT(((50*POWER(80,POWER(COS(PI()*MOD(Calculator!$B$30/Calculator!$F$19,1)),2))+MIN(500,MAX(30,100*EXP(-0.3*'VSWR Calculator'!$C$24)*(1+3*ABS(MOD('VSWR Calculator'!$C$23/Calculator!$F$19/2,1)-0.5))))/'VSWR Calculator'!$C$25)-$C47)^2+(1500*ABS(SIN(2*PI()*MOD(Calculator!$B$30/Calculator!$F$19,1)))*IF(MOD(Calculator!$B$30/Calculator!$F$19,1)&lt;0.5,-1,1))^2)/SQRT(((50*POWER(80,POWER(COS(PI()*MOD(Calculator!$B$30/Calculator!$F$19,1)),2))+MIN(500,MAX(30,100*EXP(-0.3*'VSWR Calculator'!$C$24)*(1+3*ABS(MOD('VSWR Calculator'!$C$23/Calculator!$F$19/2,1)-0.5))))/'VSWR Calculator'!$C$25)+$C47)^2+(1500*ABS(SIN(2*PI()*MOD(Calculator!$B$30/Calculator!$F$19,1)))*IF(MOD(Calculator!$B$30/Calculator!$F$19,1)&lt;0.5,-1,1))^2)),2))</f>
        <v>—</v>
      </c>
      <c r="CG47" s="253" t="str">
        <f aca="false">IF(OR(Calculator!$E$20&lt;&gt;"YES",Calculator!$B$30&lt;Calculator!$G$20),"—",ROUND((1+SQRT(((50*POWER(80,POWER(COS(PI()*MOD(Calculator!$B$30/Calculator!$F$20,1)),2))+MIN(500,MAX(30,100*EXP(-0.3*'VSWR Calculator'!$C$24)*(1+3*ABS(MOD('VSWR Calculator'!$C$23/Calculator!$F$20/2,1)-0.5))))/'VSWR Calculator'!$C$25)-$C47)^2+(1500*ABS(SIN(2*PI()*MOD(Calculator!$B$30/Calculator!$F$20,1)))*IF(MOD(Calculator!$B$30/Calculator!$F$20,1)&lt;0.5,-1,1))^2)/SQRT(((50*POWER(80,POWER(COS(PI()*MOD(Calculator!$B$30/Calculator!$F$20,1)),2))+MIN(500,MAX(30,100*EXP(-0.3*'VSWR Calculator'!$C$24)*(1+3*ABS(MOD('VSWR Calculator'!$C$23/Calculator!$F$20/2,1)-0.5))))/'VSWR Calculator'!$C$25)+$C47)^2+(1500*ABS(SIN(2*PI()*MOD(Calculator!$B$30/Calculator!$F$20,1)))*IF(MOD(Calculator!$B$30/Calculator!$F$20,1)&lt;0.5,-1,1))^2))/(1-SQRT(((50*POWER(80,POWER(COS(PI()*MOD(Calculator!$B$30/Calculator!$F$20,1)),2))+MIN(500,MAX(30,100*EXP(-0.3*'VSWR Calculator'!$C$24)*(1+3*ABS(MOD('VSWR Calculator'!$C$23/Calculator!$F$20/2,1)-0.5))))/'VSWR Calculator'!$C$25)-$C47)^2+(1500*ABS(SIN(2*PI()*MOD(Calculator!$B$30/Calculator!$F$20,1)))*IF(MOD(Calculator!$B$30/Calculator!$F$20,1)&lt;0.5,-1,1))^2)/SQRT(((50*POWER(80,POWER(COS(PI()*MOD(Calculator!$B$30/Calculator!$F$20,1)),2))+MIN(500,MAX(30,100*EXP(-0.3*'VSWR Calculator'!$C$24)*(1+3*ABS(MOD('VSWR Calculator'!$C$23/Calculator!$F$20/2,1)-0.5))))/'VSWR Calculator'!$C$25)+$C47)^2+(1500*ABS(SIN(2*PI()*MOD(Calculator!$B$30/Calculator!$F$20,1)))*IF(MOD(Calculator!$B$30/Calculator!$F$20,1)&lt;0.5,-1,1))^2)),2))</f>
        <v>—</v>
      </c>
      <c r="CH47" s="253" t="str">
        <f aca="false">IF(OR(Calculator!$E$21&lt;&gt;"YES",Calculator!$B$30&lt;Calculator!$G$21),"—",ROUND((1+SQRT(((50*POWER(80,POWER(COS(PI()*MOD(Calculator!$B$30/Calculator!$F$21,1)),2))+MIN(500,MAX(30,100*EXP(-0.3*'VSWR Calculator'!$C$24)*(1+3*ABS(MOD('VSWR Calculator'!$C$23/Calculator!$F$21/2,1)-0.5))))/'VSWR Calculator'!$C$25)-$C47)^2+(1500*ABS(SIN(2*PI()*MOD(Calculator!$B$30/Calculator!$F$21,1)))*IF(MOD(Calculator!$B$30/Calculator!$F$21,1)&lt;0.5,-1,1))^2)/SQRT(((50*POWER(80,POWER(COS(PI()*MOD(Calculator!$B$30/Calculator!$F$21,1)),2))+MIN(500,MAX(30,100*EXP(-0.3*'VSWR Calculator'!$C$24)*(1+3*ABS(MOD('VSWR Calculator'!$C$23/Calculator!$F$21/2,1)-0.5))))/'VSWR Calculator'!$C$25)+$C47)^2+(1500*ABS(SIN(2*PI()*MOD(Calculator!$B$30/Calculator!$F$21,1)))*IF(MOD(Calculator!$B$30/Calculator!$F$21,1)&lt;0.5,-1,1))^2))/(1-SQRT(((50*POWER(80,POWER(COS(PI()*MOD(Calculator!$B$30/Calculator!$F$21,1)),2))+MIN(500,MAX(30,100*EXP(-0.3*'VSWR Calculator'!$C$24)*(1+3*ABS(MOD('VSWR Calculator'!$C$23/Calculator!$F$21/2,1)-0.5))))/'VSWR Calculator'!$C$25)-$C47)^2+(1500*ABS(SIN(2*PI()*MOD(Calculator!$B$30/Calculator!$F$21,1)))*IF(MOD(Calculator!$B$30/Calculator!$F$21,1)&lt;0.5,-1,1))^2)/SQRT(((50*POWER(80,POWER(COS(PI()*MOD(Calculator!$B$30/Calculator!$F$21,1)),2))+MIN(500,MAX(30,100*EXP(-0.3*'VSWR Calculator'!$C$24)*(1+3*ABS(MOD('VSWR Calculator'!$C$23/Calculator!$F$21/2,1)-0.5))))/'VSWR Calculator'!$C$25)+$C47)^2+(1500*ABS(SIN(2*PI()*MOD(Calculator!$B$30/Calculator!$F$21,1)))*IF(MOD(Calculator!$B$30/Calculator!$F$21,1)&lt;0.5,-1,1))^2)),2))</f>
        <v>—</v>
      </c>
      <c r="CI47" s="253" t="str">
        <f aca="false">IF(OR(Calculator!$E$22&lt;&gt;"YES",Calculator!$B$30&lt;Calculator!$G$22),"—",ROUND((1+SQRT(((50*POWER(80,POWER(COS(PI()*MOD(Calculator!$B$30/Calculator!$F$22,1)),2))+MIN(500,MAX(30,100*EXP(-0.3*'VSWR Calculator'!$C$24)*(1+3*ABS(MOD('VSWR Calculator'!$C$23/Calculator!$F$22/2,1)-0.5))))/'VSWR Calculator'!$C$25)-$C47)^2+(1500*ABS(SIN(2*PI()*MOD(Calculator!$B$30/Calculator!$F$22,1)))*IF(MOD(Calculator!$B$30/Calculator!$F$22,1)&lt;0.5,-1,1))^2)/SQRT(((50*POWER(80,POWER(COS(PI()*MOD(Calculator!$B$30/Calculator!$F$22,1)),2))+MIN(500,MAX(30,100*EXP(-0.3*'VSWR Calculator'!$C$24)*(1+3*ABS(MOD('VSWR Calculator'!$C$23/Calculator!$F$22/2,1)-0.5))))/'VSWR Calculator'!$C$25)+$C47)^2+(1500*ABS(SIN(2*PI()*MOD(Calculator!$B$30/Calculator!$F$22,1)))*IF(MOD(Calculator!$B$30/Calculator!$F$22,1)&lt;0.5,-1,1))^2))/(1-SQRT(((50*POWER(80,POWER(COS(PI()*MOD(Calculator!$B$30/Calculator!$F$22,1)),2))+MIN(500,MAX(30,100*EXP(-0.3*'VSWR Calculator'!$C$24)*(1+3*ABS(MOD('VSWR Calculator'!$C$23/Calculator!$F$22/2,1)-0.5))))/'VSWR Calculator'!$C$25)-$C47)^2+(1500*ABS(SIN(2*PI()*MOD(Calculator!$B$30/Calculator!$F$22,1)))*IF(MOD(Calculator!$B$30/Calculator!$F$22,1)&lt;0.5,-1,1))^2)/SQRT(((50*POWER(80,POWER(COS(PI()*MOD(Calculator!$B$30/Calculator!$F$22,1)),2))+MIN(500,MAX(30,100*EXP(-0.3*'VSWR Calculator'!$C$24)*(1+3*ABS(MOD('VSWR Calculator'!$C$23/Calculator!$F$22/2,1)-0.5))))/'VSWR Calculator'!$C$25)+$C47)^2+(1500*ABS(SIN(2*PI()*MOD(Calculator!$B$30/Calculator!$F$22,1)))*IF(MOD(Calculator!$B$30/Calculator!$F$22,1)&lt;0.5,-1,1))^2)),2))</f>
        <v>—</v>
      </c>
      <c r="CJ47" s="253" t="n">
        <f aca="false">IFERROR(ROUND((IF(ISNUMBER(BY47),BY47,0)+IF(ISNUMBER(BZ47),BZ47,0)+IF(ISNUMBER(CA47),CA47,0)+IF(ISNUMBER(CB47),CB47,0)+IF(ISNUMBER(CC47),CC47,0)+IF(ISNUMBER(CD47),CD47,0)+IF(ISNUMBER(CE47),CE47,0)+IF(ISNUMBER(CF47),CF47,0)+IF(ISNUMBER(CG47),CG47,0)+IF(ISNUMBER(CH47),CH47,0)+IF(ISNUMBER(CI47),CI47,0))/(IF(ISNUMBER(BY47),1,0)+IF(ISNUMBER(BZ47),1,0)+IF(ISNUMBER(CA47),1,0)+IF(ISNUMBER(CB47),1,0)+IF(ISNUMBER(CC47),1,0)+IF(ISNUMBER(CD47),1,0)+IF(ISNUMBER(CE47),1,0)+IF(ISNUMBER(CF47),1,0)+IF(ISNUMBER(CG47),1,0)+IF(ISNUMBER(CH47),1,0)+IF(ISNUMBER(CI47),1,0)),4),"")</f>
        <v>17.67</v>
      </c>
      <c r="CK47" s="253" t="str">
        <f aca="false">IF(OR(Calculator!$E$12&lt;&gt;"YES",Calculator!$B$31&lt;Calculator!$G$12),"—",ROUND((1+SQRT(((50*POWER(80,POWER(COS(PI()*MOD(Calculator!$B$31/Calculator!$F$12,1)),2))+MIN(500,MAX(30,100*EXP(-0.3*'VSWR Calculator'!$C$24)*(1+3*ABS(MOD('VSWR Calculator'!$C$23/Calculator!$F$12/2,1)-0.5))))/'VSWR Calculator'!$C$25)-$C47)^2+(1500*ABS(SIN(2*PI()*MOD(Calculator!$B$31/Calculator!$F$12,1)))*IF(MOD(Calculator!$B$31/Calculator!$F$12,1)&lt;0.5,-1,1))^2)/SQRT(((50*POWER(80,POWER(COS(PI()*MOD(Calculator!$B$31/Calculator!$F$12,1)),2))+MIN(500,MAX(30,100*EXP(-0.3*'VSWR Calculator'!$C$24)*(1+3*ABS(MOD('VSWR Calculator'!$C$23/Calculator!$F$12/2,1)-0.5))))/'VSWR Calculator'!$C$25)+$C47)^2+(1500*ABS(SIN(2*PI()*MOD(Calculator!$B$31/Calculator!$F$12,1)))*IF(MOD(Calculator!$B$31/Calculator!$F$12,1)&lt;0.5,-1,1))^2))/(1-SQRT(((50*POWER(80,POWER(COS(PI()*MOD(Calculator!$B$31/Calculator!$F$12,1)),2))+MIN(500,MAX(30,100*EXP(-0.3*'VSWR Calculator'!$C$24)*(1+3*ABS(MOD('VSWR Calculator'!$C$23/Calculator!$F$12/2,1)-0.5))))/'VSWR Calculator'!$C$25)-$C47)^2+(1500*ABS(SIN(2*PI()*MOD(Calculator!$B$31/Calculator!$F$12,1)))*IF(MOD(Calculator!$B$31/Calculator!$F$12,1)&lt;0.5,-1,1))^2)/SQRT(((50*POWER(80,POWER(COS(PI()*MOD(Calculator!$B$31/Calculator!$F$12,1)),2))+MIN(500,MAX(30,100*EXP(-0.3*'VSWR Calculator'!$C$24)*(1+3*ABS(MOD('VSWR Calculator'!$C$23/Calculator!$F$12/2,1)-0.5))))/'VSWR Calculator'!$C$25)+$C47)^2+(1500*ABS(SIN(2*PI()*MOD(Calculator!$B$31/Calculator!$F$12,1)))*IF(MOD(Calculator!$B$31/Calculator!$F$12,1)&lt;0.5,-1,1))^2)),2))</f>
        <v>—</v>
      </c>
      <c r="CL47" s="253" t="str">
        <f aca="false">IF(OR(Calculator!$E$13&lt;&gt;"YES",Calculator!$B$31&lt;Calculator!$G$13),"—",ROUND((1+SQRT(((50*POWER(80,POWER(COS(PI()*MOD(Calculator!$B$31/Calculator!$F$13,1)),2))+MIN(500,MAX(30,100*EXP(-0.3*'VSWR Calculator'!$C$24)*(1+3*ABS(MOD('VSWR Calculator'!$C$23/Calculator!$F$13/2,1)-0.5))))/'VSWR Calculator'!$C$25)-$C47)^2+(1500*ABS(SIN(2*PI()*MOD(Calculator!$B$31/Calculator!$F$13,1)))*IF(MOD(Calculator!$B$31/Calculator!$F$13,1)&lt;0.5,-1,1))^2)/SQRT(((50*POWER(80,POWER(COS(PI()*MOD(Calculator!$B$31/Calculator!$F$13,1)),2))+MIN(500,MAX(30,100*EXP(-0.3*'VSWR Calculator'!$C$24)*(1+3*ABS(MOD('VSWR Calculator'!$C$23/Calculator!$F$13/2,1)-0.5))))/'VSWR Calculator'!$C$25)+$C47)^2+(1500*ABS(SIN(2*PI()*MOD(Calculator!$B$31/Calculator!$F$13,1)))*IF(MOD(Calculator!$B$31/Calculator!$F$13,1)&lt;0.5,-1,1))^2))/(1-SQRT(((50*POWER(80,POWER(COS(PI()*MOD(Calculator!$B$31/Calculator!$F$13,1)),2))+MIN(500,MAX(30,100*EXP(-0.3*'VSWR Calculator'!$C$24)*(1+3*ABS(MOD('VSWR Calculator'!$C$23/Calculator!$F$13/2,1)-0.5))))/'VSWR Calculator'!$C$25)-$C47)^2+(1500*ABS(SIN(2*PI()*MOD(Calculator!$B$31/Calculator!$F$13,1)))*IF(MOD(Calculator!$B$31/Calculator!$F$13,1)&lt;0.5,-1,1))^2)/SQRT(((50*POWER(80,POWER(COS(PI()*MOD(Calculator!$B$31/Calculator!$F$13,1)),2))+MIN(500,MAX(30,100*EXP(-0.3*'VSWR Calculator'!$C$24)*(1+3*ABS(MOD('VSWR Calculator'!$C$23/Calculator!$F$13/2,1)-0.5))))/'VSWR Calculator'!$C$25)+$C47)^2+(1500*ABS(SIN(2*PI()*MOD(Calculator!$B$31/Calculator!$F$13,1)))*IF(MOD(Calculator!$B$31/Calculator!$F$13,1)&lt;0.5,-1,1))^2)),2))</f>
        <v>—</v>
      </c>
      <c r="CM47" s="253" t="str">
        <f aca="false">IF(OR(Calculator!$E$14&lt;&gt;"YES",Calculator!$B$31&lt;Calculator!$G$14),"—",ROUND((1+SQRT(((50*POWER(80,POWER(COS(PI()*MOD(Calculator!$B$31/Calculator!$F$14,1)),2))+MIN(500,MAX(30,100*EXP(-0.3*'VSWR Calculator'!$C$24)*(1+3*ABS(MOD('VSWR Calculator'!$C$23/Calculator!$F$14/2,1)-0.5))))/'VSWR Calculator'!$C$25)-$C47)^2+(1500*ABS(SIN(2*PI()*MOD(Calculator!$B$31/Calculator!$F$14,1)))*IF(MOD(Calculator!$B$31/Calculator!$F$14,1)&lt;0.5,-1,1))^2)/SQRT(((50*POWER(80,POWER(COS(PI()*MOD(Calculator!$B$31/Calculator!$F$14,1)),2))+MIN(500,MAX(30,100*EXP(-0.3*'VSWR Calculator'!$C$24)*(1+3*ABS(MOD('VSWR Calculator'!$C$23/Calculator!$F$14/2,1)-0.5))))/'VSWR Calculator'!$C$25)+$C47)^2+(1500*ABS(SIN(2*PI()*MOD(Calculator!$B$31/Calculator!$F$14,1)))*IF(MOD(Calculator!$B$31/Calculator!$F$14,1)&lt;0.5,-1,1))^2))/(1-SQRT(((50*POWER(80,POWER(COS(PI()*MOD(Calculator!$B$31/Calculator!$F$14,1)),2))+MIN(500,MAX(30,100*EXP(-0.3*'VSWR Calculator'!$C$24)*(1+3*ABS(MOD('VSWR Calculator'!$C$23/Calculator!$F$14/2,1)-0.5))))/'VSWR Calculator'!$C$25)-$C47)^2+(1500*ABS(SIN(2*PI()*MOD(Calculator!$B$31/Calculator!$F$14,1)))*IF(MOD(Calculator!$B$31/Calculator!$F$14,1)&lt;0.5,-1,1))^2)/SQRT(((50*POWER(80,POWER(COS(PI()*MOD(Calculator!$B$31/Calculator!$F$14,1)),2))+MIN(500,MAX(30,100*EXP(-0.3*'VSWR Calculator'!$C$24)*(1+3*ABS(MOD('VSWR Calculator'!$C$23/Calculator!$F$14/2,1)-0.5))))/'VSWR Calculator'!$C$25)+$C47)^2+(1500*ABS(SIN(2*PI()*MOD(Calculator!$B$31/Calculator!$F$14,1)))*IF(MOD(Calculator!$B$31/Calculator!$F$14,1)&lt;0.5,-1,1))^2)),2))</f>
        <v>—</v>
      </c>
      <c r="CN47" s="253" t="n">
        <f aca="false">IF(OR(Calculator!$E$15&lt;&gt;"YES",Calculator!$B$31&lt;Calculator!$G$15),"—",ROUND((1+SQRT(((50*POWER(80,POWER(COS(PI()*MOD(Calculator!$B$31/Calculator!$F$15,1)),2))+MIN(500,MAX(30,100*EXP(-0.3*'VSWR Calculator'!$C$24)*(1+3*ABS(MOD('VSWR Calculator'!$C$23/Calculator!$F$15/2,1)-0.5))))/'VSWR Calculator'!$C$25)-$C47)^2+(1500*ABS(SIN(2*PI()*MOD(Calculator!$B$31/Calculator!$F$15,1)))*IF(MOD(Calculator!$B$31/Calculator!$F$15,1)&lt;0.5,-1,1))^2)/SQRT(((50*POWER(80,POWER(COS(PI()*MOD(Calculator!$B$31/Calculator!$F$15,1)),2))+MIN(500,MAX(30,100*EXP(-0.3*'VSWR Calculator'!$C$24)*(1+3*ABS(MOD('VSWR Calculator'!$C$23/Calculator!$F$15/2,1)-0.5))))/'VSWR Calculator'!$C$25)+$C47)^2+(1500*ABS(SIN(2*PI()*MOD(Calculator!$B$31/Calculator!$F$15,1)))*IF(MOD(Calculator!$B$31/Calculator!$F$15,1)&lt;0.5,-1,1))^2))/(1-SQRT(((50*POWER(80,POWER(COS(PI()*MOD(Calculator!$B$31/Calculator!$F$15,1)),2))+MIN(500,MAX(30,100*EXP(-0.3*'VSWR Calculator'!$C$24)*(1+3*ABS(MOD('VSWR Calculator'!$C$23/Calculator!$F$15/2,1)-0.5))))/'VSWR Calculator'!$C$25)-$C47)^2+(1500*ABS(SIN(2*PI()*MOD(Calculator!$B$31/Calculator!$F$15,1)))*IF(MOD(Calculator!$B$31/Calculator!$F$15,1)&lt;0.5,-1,1))^2)/SQRT(((50*POWER(80,POWER(COS(PI()*MOD(Calculator!$B$31/Calculator!$F$15,1)),2))+MIN(500,MAX(30,100*EXP(-0.3*'VSWR Calculator'!$C$24)*(1+3*ABS(MOD('VSWR Calculator'!$C$23/Calculator!$F$15/2,1)-0.5))))/'VSWR Calculator'!$C$25)+$C47)^2+(1500*ABS(SIN(2*PI()*MOD(Calculator!$B$31/Calculator!$F$15,1)))*IF(MOD(Calculator!$B$31/Calculator!$F$15,1)&lt;0.5,-1,1))^2)),2))</f>
        <v>17.69</v>
      </c>
      <c r="CO47" s="253" t="str">
        <f aca="false">IF(OR(Calculator!$E$16&lt;&gt;"YES",Calculator!$B$31&lt;Calculator!$G$16),"—",ROUND((1+SQRT(((50*POWER(80,POWER(COS(PI()*MOD(Calculator!$B$31/Calculator!$F$16,1)),2))+MIN(500,MAX(30,100*EXP(-0.3*'VSWR Calculator'!$C$24)*(1+3*ABS(MOD('VSWR Calculator'!$C$23/Calculator!$F$16/2,1)-0.5))))/'VSWR Calculator'!$C$25)-$C47)^2+(1500*ABS(SIN(2*PI()*MOD(Calculator!$B$31/Calculator!$F$16,1)))*IF(MOD(Calculator!$B$31/Calculator!$F$16,1)&lt;0.5,-1,1))^2)/SQRT(((50*POWER(80,POWER(COS(PI()*MOD(Calculator!$B$31/Calculator!$F$16,1)),2))+MIN(500,MAX(30,100*EXP(-0.3*'VSWR Calculator'!$C$24)*(1+3*ABS(MOD('VSWR Calculator'!$C$23/Calculator!$F$16/2,1)-0.5))))/'VSWR Calculator'!$C$25)+$C47)^2+(1500*ABS(SIN(2*PI()*MOD(Calculator!$B$31/Calculator!$F$16,1)))*IF(MOD(Calculator!$B$31/Calculator!$F$16,1)&lt;0.5,-1,1))^2))/(1-SQRT(((50*POWER(80,POWER(COS(PI()*MOD(Calculator!$B$31/Calculator!$F$16,1)),2))+MIN(500,MAX(30,100*EXP(-0.3*'VSWR Calculator'!$C$24)*(1+3*ABS(MOD('VSWR Calculator'!$C$23/Calculator!$F$16/2,1)-0.5))))/'VSWR Calculator'!$C$25)-$C47)^2+(1500*ABS(SIN(2*PI()*MOD(Calculator!$B$31/Calculator!$F$16,1)))*IF(MOD(Calculator!$B$31/Calculator!$F$16,1)&lt;0.5,-1,1))^2)/SQRT(((50*POWER(80,POWER(COS(PI()*MOD(Calculator!$B$31/Calculator!$F$16,1)),2))+MIN(500,MAX(30,100*EXP(-0.3*'VSWR Calculator'!$C$24)*(1+3*ABS(MOD('VSWR Calculator'!$C$23/Calculator!$F$16/2,1)-0.5))))/'VSWR Calculator'!$C$25)+$C47)^2+(1500*ABS(SIN(2*PI()*MOD(Calculator!$B$31/Calculator!$F$16,1)))*IF(MOD(Calculator!$B$31/Calculator!$F$16,1)&lt;0.5,-1,1))^2)),2))</f>
        <v>—</v>
      </c>
      <c r="CP47" s="253" t="n">
        <f aca="false">IF(OR(Calculator!$E$17&lt;&gt;"YES",Calculator!$B$31&lt;Calculator!$G$17),"—",ROUND((1+SQRT(((50*POWER(80,POWER(COS(PI()*MOD(Calculator!$B$31/Calculator!$F$17,1)),2))+MIN(500,MAX(30,100*EXP(-0.3*'VSWR Calculator'!$C$24)*(1+3*ABS(MOD('VSWR Calculator'!$C$23/Calculator!$F$17/2,1)-0.5))))/'VSWR Calculator'!$C$25)-$C47)^2+(1500*ABS(SIN(2*PI()*MOD(Calculator!$B$31/Calculator!$F$17,1)))*IF(MOD(Calculator!$B$31/Calculator!$F$17,1)&lt;0.5,-1,1))^2)/SQRT(((50*POWER(80,POWER(COS(PI()*MOD(Calculator!$B$31/Calculator!$F$17,1)),2))+MIN(500,MAX(30,100*EXP(-0.3*'VSWR Calculator'!$C$24)*(1+3*ABS(MOD('VSWR Calculator'!$C$23/Calculator!$F$17/2,1)-0.5))))/'VSWR Calculator'!$C$25)+$C47)^2+(1500*ABS(SIN(2*PI()*MOD(Calculator!$B$31/Calculator!$F$17,1)))*IF(MOD(Calculator!$B$31/Calculator!$F$17,1)&lt;0.5,-1,1))^2))/(1-SQRT(((50*POWER(80,POWER(COS(PI()*MOD(Calculator!$B$31/Calculator!$F$17,1)),2))+MIN(500,MAX(30,100*EXP(-0.3*'VSWR Calculator'!$C$24)*(1+3*ABS(MOD('VSWR Calculator'!$C$23/Calculator!$F$17/2,1)-0.5))))/'VSWR Calculator'!$C$25)-$C47)^2+(1500*ABS(SIN(2*PI()*MOD(Calculator!$B$31/Calculator!$F$17,1)))*IF(MOD(Calculator!$B$31/Calculator!$F$17,1)&lt;0.5,-1,1))^2)/SQRT(((50*POWER(80,POWER(COS(PI()*MOD(Calculator!$B$31/Calculator!$F$17,1)),2))+MIN(500,MAX(30,100*EXP(-0.3*'VSWR Calculator'!$C$24)*(1+3*ABS(MOD('VSWR Calculator'!$C$23/Calculator!$F$17/2,1)-0.5))))/'VSWR Calculator'!$C$25)+$C47)^2+(1500*ABS(SIN(2*PI()*MOD(Calculator!$B$31/Calculator!$F$17,1)))*IF(MOD(Calculator!$B$31/Calculator!$F$17,1)&lt;0.5,-1,1))^2)),2))</f>
        <v>16.48</v>
      </c>
      <c r="CQ47" s="253" t="str">
        <f aca="false">IF(OR(Calculator!$E$18&lt;&gt;"YES",Calculator!$B$31&lt;Calculator!$G$18),"—",ROUND((1+SQRT(((50*POWER(80,POWER(COS(PI()*MOD(Calculator!$B$31/Calculator!$F$18,1)),2))+MIN(500,MAX(30,100*EXP(-0.3*'VSWR Calculator'!$C$24)*(1+3*ABS(MOD('VSWR Calculator'!$C$23/Calculator!$F$18/2,1)-0.5))))/'VSWR Calculator'!$C$25)-$C47)^2+(1500*ABS(SIN(2*PI()*MOD(Calculator!$B$31/Calculator!$F$18,1)))*IF(MOD(Calculator!$B$31/Calculator!$F$18,1)&lt;0.5,-1,1))^2)/SQRT(((50*POWER(80,POWER(COS(PI()*MOD(Calculator!$B$31/Calculator!$F$18,1)),2))+MIN(500,MAX(30,100*EXP(-0.3*'VSWR Calculator'!$C$24)*(1+3*ABS(MOD('VSWR Calculator'!$C$23/Calculator!$F$18/2,1)-0.5))))/'VSWR Calculator'!$C$25)+$C47)^2+(1500*ABS(SIN(2*PI()*MOD(Calculator!$B$31/Calculator!$F$18,1)))*IF(MOD(Calculator!$B$31/Calculator!$F$18,1)&lt;0.5,-1,1))^2))/(1-SQRT(((50*POWER(80,POWER(COS(PI()*MOD(Calculator!$B$31/Calculator!$F$18,1)),2))+MIN(500,MAX(30,100*EXP(-0.3*'VSWR Calculator'!$C$24)*(1+3*ABS(MOD('VSWR Calculator'!$C$23/Calculator!$F$18/2,1)-0.5))))/'VSWR Calculator'!$C$25)-$C47)^2+(1500*ABS(SIN(2*PI()*MOD(Calculator!$B$31/Calculator!$F$18,1)))*IF(MOD(Calculator!$B$31/Calculator!$F$18,1)&lt;0.5,-1,1))^2)/SQRT(((50*POWER(80,POWER(COS(PI()*MOD(Calculator!$B$31/Calculator!$F$18,1)),2))+MIN(500,MAX(30,100*EXP(-0.3*'VSWR Calculator'!$C$24)*(1+3*ABS(MOD('VSWR Calculator'!$C$23/Calculator!$F$18/2,1)-0.5))))/'VSWR Calculator'!$C$25)+$C47)^2+(1500*ABS(SIN(2*PI()*MOD(Calculator!$B$31/Calculator!$F$18,1)))*IF(MOD(Calculator!$B$31/Calculator!$F$18,1)&lt;0.5,-1,1))^2)),2))</f>
        <v>—</v>
      </c>
      <c r="CR47" s="253" t="str">
        <f aca="false">IF(OR(Calculator!$E$19&lt;&gt;"YES",Calculator!$B$31&lt;Calculator!$G$19),"—",ROUND((1+SQRT(((50*POWER(80,POWER(COS(PI()*MOD(Calculator!$B$31/Calculator!$F$19,1)),2))+MIN(500,MAX(30,100*EXP(-0.3*'VSWR Calculator'!$C$24)*(1+3*ABS(MOD('VSWR Calculator'!$C$23/Calculator!$F$19/2,1)-0.5))))/'VSWR Calculator'!$C$25)-$C47)^2+(1500*ABS(SIN(2*PI()*MOD(Calculator!$B$31/Calculator!$F$19,1)))*IF(MOD(Calculator!$B$31/Calculator!$F$19,1)&lt;0.5,-1,1))^2)/SQRT(((50*POWER(80,POWER(COS(PI()*MOD(Calculator!$B$31/Calculator!$F$19,1)),2))+MIN(500,MAX(30,100*EXP(-0.3*'VSWR Calculator'!$C$24)*(1+3*ABS(MOD('VSWR Calculator'!$C$23/Calculator!$F$19/2,1)-0.5))))/'VSWR Calculator'!$C$25)+$C47)^2+(1500*ABS(SIN(2*PI()*MOD(Calculator!$B$31/Calculator!$F$19,1)))*IF(MOD(Calculator!$B$31/Calculator!$F$19,1)&lt;0.5,-1,1))^2))/(1-SQRT(((50*POWER(80,POWER(COS(PI()*MOD(Calculator!$B$31/Calculator!$F$19,1)),2))+MIN(500,MAX(30,100*EXP(-0.3*'VSWR Calculator'!$C$24)*(1+3*ABS(MOD('VSWR Calculator'!$C$23/Calculator!$F$19/2,1)-0.5))))/'VSWR Calculator'!$C$25)-$C47)^2+(1500*ABS(SIN(2*PI()*MOD(Calculator!$B$31/Calculator!$F$19,1)))*IF(MOD(Calculator!$B$31/Calculator!$F$19,1)&lt;0.5,-1,1))^2)/SQRT(((50*POWER(80,POWER(COS(PI()*MOD(Calculator!$B$31/Calculator!$F$19,1)),2))+MIN(500,MAX(30,100*EXP(-0.3*'VSWR Calculator'!$C$24)*(1+3*ABS(MOD('VSWR Calculator'!$C$23/Calculator!$F$19/2,1)-0.5))))/'VSWR Calculator'!$C$25)+$C47)^2+(1500*ABS(SIN(2*PI()*MOD(Calculator!$B$31/Calculator!$F$19,1)))*IF(MOD(Calculator!$B$31/Calculator!$F$19,1)&lt;0.5,-1,1))^2)),2))</f>
        <v>—</v>
      </c>
      <c r="CS47" s="253" t="str">
        <f aca="false">IF(OR(Calculator!$E$20&lt;&gt;"YES",Calculator!$B$31&lt;Calculator!$G$20),"—",ROUND((1+SQRT(((50*POWER(80,POWER(COS(PI()*MOD(Calculator!$B$31/Calculator!$F$20,1)),2))+MIN(500,MAX(30,100*EXP(-0.3*'VSWR Calculator'!$C$24)*(1+3*ABS(MOD('VSWR Calculator'!$C$23/Calculator!$F$20/2,1)-0.5))))/'VSWR Calculator'!$C$25)-$C47)^2+(1500*ABS(SIN(2*PI()*MOD(Calculator!$B$31/Calculator!$F$20,1)))*IF(MOD(Calculator!$B$31/Calculator!$F$20,1)&lt;0.5,-1,1))^2)/SQRT(((50*POWER(80,POWER(COS(PI()*MOD(Calculator!$B$31/Calculator!$F$20,1)),2))+MIN(500,MAX(30,100*EXP(-0.3*'VSWR Calculator'!$C$24)*(1+3*ABS(MOD('VSWR Calculator'!$C$23/Calculator!$F$20/2,1)-0.5))))/'VSWR Calculator'!$C$25)+$C47)^2+(1500*ABS(SIN(2*PI()*MOD(Calculator!$B$31/Calculator!$F$20,1)))*IF(MOD(Calculator!$B$31/Calculator!$F$20,1)&lt;0.5,-1,1))^2))/(1-SQRT(((50*POWER(80,POWER(COS(PI()*MOD(Calculator!$B$31/Calculator!$F$20,1)),2))+MIN(500,MAX(30,100*EXP(-0.3*'VSWR Calculator'!$C$24)*(1+3*ABS(MOD('VSWR Calculator'!$C$23/Calculator!$F$20/2,1)-0.5))))/'VSWR Calculator'!$C$25)-$C47)^2+(1500*ABS(SIN(2*PI()*MOD(Calculator!$B$31/Calculator!$F$20,1)))*IF(MOD(Calculator!$B$31/Calculator!$F$20,1)&lt;0.5,-1,1))^2)/SQRT(((50*POWER(80,POWER(COS(PI()*MOD(Calculator!$B$31/Calculator!$F$20,1)),2))+MIN(500,MAX(30,100*EXP(-0.3*'VSWR Calculator'!$C$24)*(1+3*ABS(MOD('VSWR Calculator'!$C$23/Calculator!$F$20/2,1)-0.5))))/'VSWR Calculator'!$C$25)+$C47)^2+(1500*ABS(SIN(2*PI()*MOD(Calculator!$B$31/Calculator!$F$20,1)))*IF(MOD(Calculator!$B$31/Calculator!$F$20,1)&lt;0.5,-1,1))^2)),2))</f>
        <v>—</v>
      </c>
      <c r="CT47" s="253" t="str">
        <f aca="false">IF(OR(Calculator!$E$21&lt;&gt;"YES",Calculator!$B$31&lt;Calculator!$G$21),"—",ROUND((1+SQRT(((50*POWER(80,POWER(COS(PI()*MOD(Calculator!$B$31/Calculator!$F$21,1)),2))+MIN(500,MAX(30,100*EXP(-0.3*'VSWR Calculator'!$C$24)*(1+3*ABS(MOD('VSWR Calculator'!$C$23/Calculator!$F$21/2,1)-0.5))))/'VSWR Calculator'!$C$25)-$C47)^2+(1500*ABS(SIN(2*PI()*MOD(Calculator!$B$31/Calculator!$F$21,1)))*IF(MOD(Calculator!$B$31/Calculator!$F$21,1)&lt;0.5,-1,1))^2)/SQRT(((50*POWER(80,POWER(COS(PI()*MOD(Calculator!$B$31/Calculator!$F$21,1)),2))+MIN(500,MAX(30,100*EXP(-0.3*'VSWR Calculator'!$C$24)*(1+3*ABS(MOD('VSWR Calculator'!$C$23/Calculator!$F$21/2,1)-0.5))))/'VSWR Calculator'!$C$25)+$C47)^2+(1500*ABS(SIN(2*PI()*MOD(Calculator!$B$31/Calculator!$F$21,1)))*IF(MOD(Calculator!$B$31/Calculator!$F$21,1)&lt;0.5,-1,1))^2))/(1-SQRT(((50*POWER(80,POWER(COS(PI()*MOD(Calculator!$B$31/Calculator!$F$21,1)),2))+MIN(500,MAX(30,100*EXP(-0.3*'VSWR Calculator'!$C$24)*(1+3*ABS(MOD('VSWR Calculator'!$C$23/Calculator!$F$21/2,1)-0.5))))/'VSWR Calculator'!$C$25)-$C47)^2+(1500*ABS(SIN(2*PI()*MOD(Calculator!$B$31/Calculator!$F$21,1)))*IF(MOD(Calculator!$B$31/Calculator!$F$21,1)&lt;0.5,-1,1))^2)/SQRT(((50*POWER(80,POWER(COS(PI()*MOD(Calculator!$B$31/Calculator!$F$21,1)),2))+MIN(500,MAX(30,100*EXP(-0.3*'VSWR Calculator'!$C$24)*(1+3*ABS(MOD('VSWR Calculator'!$C$23/Calculator!$F$21/2,1)-0.5))))/'VSWR Calculator'!$C$25)+$C47)^2+(1500*ABS(SIN(2*PI()*MOD(Calculator!$B$31/Calculator!$F$21,1)))*IF(MOD(Calculator!$B$31/Calculator!$F$21,1)&lt;0.5,-1,1))^2)),2))</f>
        <v>—</v>
      </c>
      <c r="CU47" s="253" t="str">
        <f aca="false">IF(OR(Calculator!$E$22&lt;&gt;"YES",Calculator!$B$31&lt;Calculator!$G$22),"—",ROUND((1+SQRT(((50*POWER(80,POWER(COS(PI()*MOD(Calculator!$B$31/Calculator!$F$22,1)),2))+MIN(500,MAX(30,100*EXP(-0.3*'VSWR Calculator'!$C$24)*(1+3*ABS(MOD('VSWR Calculator'!$C$23/Calculator!$F$22/2,1)-0.5))))/'VSWR Calculator'!$C$25)-$C47)^2+(1500*ABS(SIN(2*PI()*MOD(Calculator!$B$31/Calculator!$F$22,1)))*IF(MOD(Calculator!$B$31/Calculator!$F$22,1)&lt;0.5,-1,1))^2)/SQRT(((50*POWER(80,POWER(COS(PI()*MOD(Calculator!$B$31/Calculator!$F$22,1)),2))+MIN(500,MAX(30,100*EXP(-0.3*'VSWR Calculator'!$C$24)*(1+3*ABS(MOD('VSWR Calculator'!$C$23/Calculator!$F$22/2,1)-0.5))))/'VSWR Calculator'!$C$25)+$C47)^2+(1500*ABS(SIN(2*PI()*MOD(Calculator!$B$31/Calculator!$F$22,1)))*IF(MOD(Calculator!$B$31/Calculator!$F$22,1)&lt;0.5,-1,1))^2))/(1-SQRT(((50*POWER(80,POWER(COS(PI()*MOD(Calculator!$B$31/Calculator!$F$22,1)),2))+MIN(500,MAX(30,100*EXP(-0.3*'VSWR Calculator'!$C$24)*(1+3*ABS(MOD('VSWR Calculator'!$C$23/Calculator!$F$22/2,1)-0.5))))/'VSWR Calculator'!$C$25)-$C47)^2+(1500*ABS(SIN(2*PI()*MOD(Calculator!$B$31/Calculator!$F$22,1)))*IF(MOD(Calculator!$B$31/Calculator!$F$22,1)&lt;0.5,-1,1))^2)/SQRT(((50*POWER(80,POWER(COS(PI()*MOD(Calculator!$B$31/Calculator!$F$22,1)),2))+MIN(500,MAX(30,100*EXP(-0.3*'VSWR Calculator'!$C$24)*(1+3*ABS(MOD('VSWR Calculator'!$C$23/Calculator!$F$22/2,1)-0.5))))/'VSWR Calculator'!$C$25)+$C47)^2+(1500*ABS(SIN(2*PI()*MOD(Calculator!$B$31/Calculator!$F$22,1)))*IF(MOD(Calculator!$B$31/Calculator!$F$22,1)&lt;0.5,-1,1))^2)),2))</f>
        <v>—</v>
      </c>
      <c r="CV47" s="253" t="n">
        <f aca="false">IFERROR(ROUND((IF(ISNUMBER(CK47),CK47,0)+IF(ISNUMBER(CL47),CL47,0)+IF(ISNUMBER(CM47),CM47,0)+IF(ISNUMBER(CN47),CN47,0)+IF(ISNUMBER(CO47),CO47,0)+IF(ISNUMBER(CP47),CP47,0)+IF(ISNUMBER(CQ47),CQ47,0)+IF(ISNUMBER(CR47),CR47,0)+IF(ISNUMBER(CS47),CS47,0)+IF(ISNUMBER(CT47),CT47,0)+IF(ISNUMBER(CU47),CU47,0))/(IF(ISNUMBER(CK47),1,0)+IF(ISNUMBER(CL47),1,0)+IF(ISNUMBER(CM47),1,0)+IF(ISNUMBER(CN47),1,0)+IF(ISNUMBER(CO47),1,0)+IF(ISNUMBER(CP47),1,0)+IF(ISNUMBER(CQ47),1,0)+IF(ISNUMBER(CR47),1,0)+IF(ISNUMBER(CS47),1,0)+IF(ISNUMBER(CT47),1,0)+IF(ISNUMBER(CU47),1,0)),4),"")</f>
        <v>17.085</v>
      </c>
      <c r="CW47" s="253" t="str">
        <f aca="false">IF(OR(Calculator!$E$12&lt;&gt;"YES",Calculator!$B$32&lt;Calculator!$G$12),"—",ROUND((1+SQRT(((50*POWER(80,POWER(COS(PI()*MOD(Calculator!$B$32/Calculator!$F$12,1)),2))+MIN(500,MAX(30,100*EXP(-0.3*'VSWR Calculator'!$C$24)*(1+3*ABS(MOD('VSWR Calculator'!$C$23/Calculator!$F$12/2,1)-0.5))))/'VSWR Calculator'!$C$25)-$C47)^2+(1500*ABS(SIN(2*PI()*MOD(Calculator!$B$32/Calculator!$F$12,1)))*IF(MOD(Calculator!$B$32/Calculator!$F$12,1)&lt;0.5,-1,1))^2)/SQRT(((50*POWER(80,POWER(COS(PI()*MOD(Calculator!$B$32/Calculator!$F$12,1)),2))+MIN(500,MAX(30,100*EXP(-0.3*'VSWR Calculator'!$C$24)*(1+3*ABS(MOD('VSWR Calculator'!$C$23/Calculator!$F$12/2,1)-0.5))))/'VSWR Calculator'!$C$25)+$C47)^2+(1500*ABS(SIN(2*PI()*MOD(Calculator!$B$32/Calculator!$F$12,1)))*IF(MOD(Calculator!$B$32/Calculator!$F$12,1)&lt;0.5,-1,1))^2))/(1-SQRT(((50*POWER(80,POWER(COS(PI()*MOD(Calculator!$B$32/Calculator!$F$12,1)),2))+MIN(500,MAX(30,100*EXP(-0.3*'VSWR Calculator'!$C$24)*(1+3*ABS(MOD('VSWR Calculator'!$C$23/Calculator!$F$12/2,1)-0.5))))/'VSWR Calculator'!$C$25)-$C47)^2+(1500*ABS(SIN(2*PI()*MOD(Calculator!$B$32/Calculator!$F$12,1)))*IF(MOD(Calculator!$B$32/Calculator!$F$12,1)&lt;0.5,-1,1))^2)/SQRT(((50*POWER(80,POWER(COS(PI()*MOD(Calculator!$B$32/Calculator!$F$12,1)),2))+MIN(500,MAX(30,100*EXP(-0.3*'VSWR Calculator'!$C$24)*(1+3*ABS(MOD('VSWR Calculator'!$C$23/Calculator!$F$12/2,1)-0.5))))/'VSWR Calculator'!$C$25)+$C47)^2+(1500*ABS(SIN(2*PI()*MOD(Calculator!$B$32/Calculator!$F$12,1)))*IF(MOD(Calculator!$B$32/Calculator!$F$12,1)&lt;0.5,-1,1))^2)),2))</f>
        <v>—</v>
      </c>
      <c r="CX47" s="253" t="str">
        <f aca="false">IF(OR(Calculator!$E$13&lt;&gt;"YES",Calculator!$B$32&lt;Calculator!$G$13),"—",ROUND((1+SQRT(((50*POWER(80,POWER(COS(PI()*MOD(Calculator!$B$32/Calculator!$F$13,1)),2))+MIN(500,MAX(30,100*EXP(-0.3*'VSWR Calculator'!$C$24)*(1+3*ABS(MOD('VSWR Calculator'!$C$23/Calculator!$F$13/2,1)-0.5))))/'VSWR Calculator'!$C$25)-$C47)^2+(1500*ABS(SIN(2*PI()*MOD(Calculator!$B$32/Calculator!$F$13,1)))*IF(MOD(Calculator!$B$32/Calculator!$F$13,1)&lt;0.5,-1,1))^2)/SQRT(((50*POWER(80,POWER(COS(PI()*MOD(Calculator!$B$32/Calculator!$F$13,1)),2))+MIN(500,MAX(30,100*EXP(-0.3*'VSWR Calculator'!$C$24)*(1+3*ABS(MOD('VSWR Calculator'!$C$23/Calculator!$F$13/2,1)-0.5))))/'VSWR Calculator'!$C$25)+$C47)^2+(1500*ABS(SIN(2*PI()*MOD(Calculator!$B$32/Calculator!$F$13,1)))*IF(MOD(Calculator!$B$32/Calculator!$F$13,1)&lt;0.5,-1,1))^2))/(1-SQRT(((50*POWER(80,POWER(COS(PI()*MOD(Calculator!$B$32/Calculator!$F$13,1)),2))+MIN(500,MAX(30,100*EXP(-0.3*'VSWR Calculator'!$C$24)*(1+3*ABS(MOD('VSWR Calculator'!$C$23/Calculator!$F$13/2,1)-0.5))))/'VSWR Calculator'!$C$25)-$C47)^2+(1500*ABS(SIN(2*PI()*MOD(Calculator!$B$32/Calculator!$F$13,1)))*IF(MOD(Calculator!$B$32/Calculator!$F$13,1)&lt;0.5,-1,1))^2)/SQRT(((50*POWER(80,POWER(COS(PI()*MOD(Calculator!$B$32/Calculator!$F$13,1)),2))+MIN(500,MAX(30,100*EXP(-0.3*'VSWR Calculator'!$C$24)*(1+3*ABS(MOD('VSWR Calculator'!$C$23/Calculator!$F$13/2,1)-0.5))))/'VSWR Calculator'!$C$25)+$C47)^2+(1500*ABS(SIN(2*PI()*MOD(Calculator!$B$32/Calculator!$F$13,1)))*IF(MOD(Calculator!$B$32/Calculator!$F$13,1)&lt;0.5,-1,1))^2)),2))</f>
        <v>—</v>
      </c>
      <c r="CY47" s="253" t="str">
        <f aca="false">IF(OR(Calculator!$E$14&lt;&gt;"YES",Calculator!$B$32&lt;Calculator!$G$14),"—",ROUND((1+SQRT(((50*POWER(80,POWER(COS(PI()*MOD(Calculator!$B$32/Calculator!$F$14,1)),2))+MIN(500,MAX(30,100*EXP(-0.3*'VSWR Calculator'!$C$24)*(1+3*ABS(MOD('VSWR Calculator'!$C$23/Calculator!$F$14/2,1)-0.5))))/'VSWR Calculator'!$C$25)-$C47)^2+(1500*ABS(SIN(2*PI()*MOD(Calculator!$B$32/Calculator!$F$14,1)))*IF(MOD(Calculator!$B$32/Calculator!$F$14,1)&lt;0.5,-1,1))^2)/SQRT(((50*POWER(80,POWER(COS(PI()*MOD(Calculator!$B$32/Calculator!$F$14,1)),2))+MIN(500,MAX(30,100*EXP(-0.3*'VSWR Calculator'!$C$24)*(1+3*ABS(MOD('VSWR Calculator'!$C$23/Calculator!$F$14/2,1)-0.5))))/'VSWR Calculator'!$C$25)+$C47)^2+(1500*ABS(SIN(2*PI()*MOD(Calculator!$B$32/Calculator!$F$14,1)))*IF(MOD(Calculator!$B$32/Calculator!$F$14,1)&lt;0.5,-1,1))^2))/(1-SQRT(((50*POWER(80,POWER(COS(PI()*MOD(Calculator!$B$32/Calculator!$F$14,1)),2))+MIN(500,MAX(30,100*EXP(-0.3*'VSWR Calculator'!$C$24)*(1+3*ABS(MOD('VSWR Calculator'!$C$23/Calculator!$F$14/2,1)-0.5))))/'VSWR Calculator'!$C$25)-$C47)^2+(1500*ABS(SIN(2*PI()*MOD(Calculator!$B$32/Calculator!$F$14,1)))*IF(MOD(Calculator!$B$32/Calculator!$F$14,1)&lt;0.5,-1,1))^2)/SQRT(((50*POWER(80,POWER(COS(PI()*MOD(Calculator!$B$32/Calculator!$F$14,1)),2))+MIN(500,MAX(30,100*EXP(-0.3*'VSWR Calculator'!$C$24)*(1+3*ABS(MOD('VSWR Calculator'!$C$23/Calculator!$F$14/2,1)-0.5))))/'VSWR Calculator'!$C$25)+$C47)^2+(1500*ABS(SIN(2*PI()*MOD(Calculator!$B$32/Calculator!$F$14,1)))*IF(MOD(Calculator!$B$32/Calculator!$F$14,1)&lt;0.5,-1,1))^2)),2))</f>
        <v>—</v>
      </c>
      <c r="CZ47" s="253" t="n">
        <f aca="false">IF(OR(Calculator!$E$15&lt;&gt;"YES",Calculator!$B$32&lt;Calculator!$G$15),"—",ROUND((1+SQRT(((50*POWER(80,POWER(COS(PI()*MOD(Calculator!$B$32/Calculator!$F$15,1)),2))+MIN(500,MAX(30,100*EXP(-0.3*'VSWR Calculator'!$C$24)*(1+3*ABS(MOD('VSWR Calculator'!$C$23/Calculator!$F$15/2,1)-0.5))))/'VSWR Calculator'!$C$25)-$C47)^2+(1500*ABS(SIN(2*PI()*MOD(Calculator!$B$32/Calculator!$F$15,1)))*IF(MOD(Calculator!$B$32/Calculator!$F$15,1)&lt;0.5,-1,1))^2)/SQRT(((50*POWER(80,POWER(COS(PI()*MOD(Calculator!$B$32/Calculator!$F$15,1)),2))+MIN(500,MAX(30,100*EXP(-0.3*'VSWR Calculator'!$C$24)*(1+3*ABS(MOD('VSWR Calculator'!$C$23/Calculator!$F$15/2,1)-0.5))))/'VSWR Calculator'!$C$25)+$C47)^2+(1500*ABS(SIN(2*PI()*MOD(Calculator!$B$32/Calculator!$F$15,1)))*IF(MOD(Calculator!$B$32/Calculator!$F$15,1)&lt;0.5,-1,1))^2))/(1-SQRT(((50*POWER(80,POWER(COS(PI()*MOD(Calculator!$B$32/Calculator!$F$15,1)),2))+MIN(500,MAX(30,100*EXP(-0.3*'VSWR Calculator'!$C$24)*(1+3*ABS(MOD('VSWR Calculator'!$C$23/Calculator!$F$15/2,1)-0.5))))/'VSWR Calculator'!$C$25)-$C47)^2+(1500*ABS(SIN(2*PI()*MOD(Calculator!$B$32/Calculator!$F$15,1)))*IF(MOD(Calculator!$B$32/Calculator!$F$15,1)&lt;0.5,-1,1))^2)/SQRT(((50*POWER(80,POWER(COS(PI()*MOD(Calculator!$B$32/Calculator!$F$15,1)),2))+MIN(500,MAX(30,100*EXP(-0.3*'VSWR Calculator'!$C$24)*(1+3*ABS(MOD('VSWR Calculator'!$C$23/Calculator!$F$15/2,1)-0.5))))/'VSWR Calculator'!$C$25)+$C47)^2+(1500*ABS(SIN(2*PI()*MOD(Calculator!$B$32/Calculator!$F$15,1)))*IF(MOD(Calculator!$B$32/Calculator!$F$15,1)&lt;0.5,-1,1))^2)),2))</f>
        <v>4.28</v>
      </c>
      <c r="DA47" s="253" t="str">
        <f aca="false">IF(OR(Calculator!$E$16&lt;&gt;"YES",Calculator!$B$32&lt;Calculator!$G$16),"—",ROUND((1+SQRT(((50*POWER(80,POWER(COS(PI()*MOD(Calculator!$B$32/Calculator!$F$16,1)),2))+MIN(500,MAX(30,100*EXP(-0.3*'VSWR Calculator'!$C$24)*(1+3*ABS(MOD('VSWR Calculator'!$C$23/Calculator!$F$16/2,1)-0.5))))/'VSWR Calculator'!$C$25)-$C47)^2+(1500*ABS(SIN(2*PI()*MOD(Calculator!$B$32/Calculator!$F$16,1)))*IF(MOD(Calculator!$B$32/Calculator!$F$16,1)&lt;0.5,-1,1))^2)/SQRT(((50*POWER(80,POWER(COS(PI()*MOD(Calculator!$B$32/Calculator!$F$16,1)),2))+MIN(500,MAX(30,100*EXP(-0.3*'VSWR Calculator'!$C$24)*(1+3*ABS(MOD('VSWR Calculator'!$C$23/Calculator!$F$16/2,1)-0.5))))/'VSWR Calculator'!$C$25)+$C47)^2+(1500*ABS(SIN(2*PI()*MOD(Calculator!$B$32/Calculator!$F$16,1)))*IF(MOD(Calculator!$B$32/Calculator!$F$16,1)&lt;0.5,-1,1))^2))/(1-SQRT(((50*POWER(80,POWER(COS(PI()*MOD(Calculator!$B$32/Calculator!$F$16,1)),2))+MIN(500,MAX(30,100*EXP(-0.3*'VSWR Calculator'!$C$24)*(1+3*ABS(MOD('VSWR Calculator'!$C$23/Calculator!$F$16/2,1)-0.5))))/'VSWR Calculator'!$C$25)-$C47)^2+(1500*ABS(SIN(2*PI()*MOD(Calculator!$B$32/Calculator!$F$16,1)))*IF(MOD(Calculator!$B$32/Calculator!$F$16,1)&lt;0.5,-1,1))^2)/SQRT(((50*POWER(80,POWER(COS(PI()*MOD(Calculator!$B$32/Calculator!$F$16,1)),2))+MIN(500,MAX(30,100*EXP(-0.3*'VSWR Calculator'!$C$24)*(1+3*ABS(MOD('VSWR Calculator'!$C$23/Calculator!$F$16/2,1)-0.5))))/'VSWR Calculator'!$C$25)+$C47)^2+(1500*ABS(SIN(2*PI()*MOD(Calculator!$B$32/Calculator!$F$16,1)))*IF(MOD(Calculator!$B$32/Calculator!$F$16,1)&lt;0.5,-1,1))^2)),2))</f>
        <v>—</v>
      </c>
      <c r="DB47" s="253" t="n">
        <f aca="false">IF(OR(Calculator!$E$17&lt;&gt;"YES",Calculator!$B$32&lt;Calculator!$G$17),"—",ROUND((1+SQRT(((50*POWER(80,POWER(COS(PI()*MOD(Calculator!$B$32/Calculator!$F$17,1)),2))+MIN(500,MAX(30,100*EXP(-0.3*'VSWR Calculator'!$C$24)*(1+3*ABS(MOD('VSWR Calculator'!$C$23/Calculator!$F$17/2,1)-0.5))))/'VSWR Calculator'!$C$25)-$C47)^2+(1500*ABS(SIN(2*PI()*MOD(Calculator!$B$32/Calculator!$F$17,1)))*IF(MOD(Calculator!$B$32/Calculator!$F$17,1)&lt;0.5,-1,1))^2)/SQRT(((50*POWER(80,POWER(COS(PI()*MOD(Calculator!$B$32/Calculator!$F$17,1)),2))+MIN(500,MAX(30,100*EXP(-0.3*'VSWR Calculator'!$C$24)*(1+3*ABS(MOD('VSWR Calculator'!$C$23/Calculator!$F$17/2,1)-0.5))))/'VSWR Calculator'!$C$25)+$C47)^2+(1500*ABS(SIN(2*PI()*MOD(Calculator!$B$32/Calculator!$F$17,1)))*IF(MOD(Calculator!$B$32/Calculator!$F$17,1)&lt;0.5,-1,1))^2))/(1-SQRT(((50*POWER(80,POWER(COS(PI()*MOD(Calculator!$B$32/Calculator!$F$17,1)),2))+MIN(500,MAX(30,100*EXP(-0.3*'VSWR Calculator'!$C$24)*(1+3*ABS(MOD('VSWR Calculator'!$C$23/Calculator!$F$17/2,1)-0.5))))/'VSWR Calculator'!$C$25)-$C47)^2+(1500*ABS(SIN(2*PI()*MOD(Calculator!$B$32/Calculator!$F$17,1)))*IF(MOD(Calculator!$B$32/Calculator!$F$17,1)&lt;0.5,-1,1))^2)/SQRT(((50*POWER(80,POWER(COS(PI()*MOD(Calculator!$B$32/Calculator!$F$17,1)),2))+MIN(500,MAX(30,100*EXP(-0.3*'VSWR Calculator'!$C$24)*(1+3*ABS(MOD('VSWR Calculator'!$C$23/Calculator!$F$17/2,1)-0.5))))/'VSWR Calculator'!$C$25)+$C47)^2+(1500*ABS(SIN(2*PI()*MOD(Calculator!$B$32/Calculator!$F$17,1)))*IF(MOD(Calculator!$B$32/Calculator!$F$17,1)&lt;0.5,-1,1))^2)),2))</f>
        <v>16.96</v>
      </c>
      <c r="DC47" s="253" t="str">
        <f aca="false">IF(OR(Calculator!$E$18&lt;&gt;"YES",Calculator!$B$32&lt;Calculator!$G$18),"—",ROUND((1+SQRT(((50*POWER(80,POWER(COS(PI()*MOD(Calculator!$B$32/Calculator!$F$18,1)),2))+MIN(500,MAX(30,100*EXP(-0.3*'VSWR Calculator'!$C$24)*(1+3*ABS(MOD('VSWR Calculator'!$C$23/Calculator!$F$18/2,1)-0.5))))/'VSWR Calculator'!$C$25)-$C47)^2+(1500*ABS(SIN(2*PI()*MOD(Calculator!$B$32/Calculator!$F$18,1)))*IF(MOD(Calculator!$B$32/Calculator!$F$18,1)&lt;0.5,-1,1))^2)/SQRT(((50*POWER(80,POWER(COS(PI()*MOD(Calculator!$B$32/Calculator!$F$18,1)),2))+MIN(500,MAX(30,100*EXP(-0.3*'VSWR Calculator'!$C$24)*(1+3*ABS(MOD('VSWR Calculator'!$C$23/Calculator!$F$18/2,1)-0.5))))/'VSWR Calculator'!$C$25)+$C47)^2+(1500*ABS(SIN(2*PI()*MOD(Calculator!$B$32/Calculator!$F$18,1)))*IF(MOD(Calculator!$B$32/Calculator!$F$18,1)&lt;0.5,-1,1))^2))/(1-SQRT(((50*POWER(80,POWER(COS(PI()*MOD(Calculator!$B$32/Calculator!$F$18,1)),2))+MIN(500,MAX(30,100*EXP(-0.3*'VSWR Calculator'!$C$24)*(1+3*ABS(MOD('VSWR Calculator'!$C$23/Calculator!$F$18/2,1)-0.5))))/'VSWR Calculator'!$C$25)-$C47)^2+(1500*ABS(SIN(2*PI()*MOD(Calculator!$B$32/Calculator!$F$18,1)))*IF(MOD(Calculator!$B$32/Calculator!$F$18,1)&lt;0.5,-1,1))^2)/SQRT(((50*POWER(80,POWER(COS(PI()*MOD(Calculator!$B$32/Calculator!$F$18,1)),2))+MIN(500,MAX(30,100*EXP(-0.3*'VSWR Calculator'!$C$24)*(1+3*ABS(MOD('VSWR Calculator'!$C$23/Calculator!$F$18/2,1)-0.5))))/'VSWR Calculator'!$C$25)+$C47)^2+(1500*ABS(SIN(2*PI()*MOD(Calculator!$B$32/Calculator!$F$18,1)))*IF(MOD(Calculator!$B$32/Calculator!$F$18,1)&lt;0.5,-1,1))^2)),2))</f>
        <v>—</v>
      </c>
      <c r="DD47" s="253" t="str">
        <f aca="false">IF(OR(Calculator!$E$19&lt;&gt;"YES",Calculator!$B$32&lt;Calculator!$G$19),"—",ROUND((1+SQRT(((50*POWER(80,POWER(COS(PI()*MOD(Calculator!$B$32/Calculator!$F$19,1)),2))+MIN(500,MAX(30,100*EXP(-0.3*'VSWR Calculator'!$C$24)*(1+3*ABS(MOD('VSWR Calculator'!$C$23/Calculator!$F$19/2,1)-0.5))))/'VSWR Calculator'!$C$25)-$C47)^2+(1500*ABS(SIN(2*PI()*MOD(Calculator!$B$32/Calculator!$F$19,1)))*IF(MOD(Calculator!$B$32/Calculator!$F$19,1)&lt;0.5,-1,1))^2)/SQRT(((50*POWER(80,POWER(COS(PI()*MOD(Calculator!$B$32/Calculator!$F$19,1)),2))+MIN(500,MAX(30,100*EXP(-0.3*'VSWR Calculator'!$C$24)*(1+3*ABS(MOD('VSWR Calculator'!$C$23/Calculator!$F$19/2,1)-0.5))))/'VSWR Calculator'!$C$25)+$C47)^2+(1500*ABS(SIN(2*PI()*MOD(Calculator!$B$32/Calculator!$F$19,1)))*IF(MOD(Calculator!$B$32/Calculator!$F$19,1)&lt;0.5,-1,1))^2))/(1-SQRT(((50*POWER(80,POWER(COS(PI()*MOD(Calculator!$B$32/Calculator!$F$19,1)),2))+MIN(500,MAX(30,100*EXP(-0.3*'VSWR Calculator'!$C$24)*(1+3*ABS(MOD('VSWR Calculator'!$C$23/Calculator!$F$19/2,1)-0.5))))/'VSWR Calculator'!$C$25)-$C47)^2+(1500*ABS(SIN(2*PI()*MOD(Calculator!$B$32/Calculator!$F$19,1)))*IF(MOD(Calculator!$B$32/Calculator!$F$19,1)&lt;0.5,-1,1))^2)/SQRT(((50*POWER(80,POWER(COS(PI()*MOD(Calculator!$B$32/Calculator!$F$19,1)),2))+MIN(500,MAX(30,100*EXP(-0.3*'VSWR Calculator'!$C$24)*(1+3*ABS(MOD('VSWR Calculator'!$C$23/Calculator!$F$19/2,1)-0.5))))/'VSWR Calculator'!$C$25)+$C47)^2+(1500*ABS(SIN(2*PI()*MOD(Calculator!$B$32/Calculator!$F$19,1)))*IF(MOD(Calculator!$B$32/Calculator!$F$19,1)&lt;0.5,-1,1))^2)),2))</f>
        <v>—</v>
      </c>
      <c r="DE47" s="253" t="str">
        <f aca="false">IF(OR(Calculator!$E$20&lt;&gt;"YES",Calculator!$B$32&lt;Calculator!$G$20),"—",ROUND((1+SQRT(((50*POWER(80,POWER(COS(PI()*MOD(Calculator!$B$32/Calculator!$F$20,1)),2))+MIN(500,MAX(30,100*EXP(-0.3*'VSWR Calculator'!$C$24)*(1+3*ABS(MOD('VSWR Calculator'!$C$23/Calculator!$F$20/2,1)-0.5))))/'VSWR Calculator'!$C$25)-$C47)^2+(1500*ABS(SIN(2*PI()*MOD(Calculator!$B$32/Calculator!$F$20,1)))*IF(MOD(Calculator!$B$32/Calculator!$F$20,1)&lt;0.5,-1,1))^2)/SQRT(((50*POWER(80,POWER(COS(PI()*MOD(Calculator!$B$32/Calculator!$F$20,1)),2))+MIN(500,MAX(30,100*EXP(-0.3*'VSWR Calculator'!$C$24)*(1+3*ABS(MOD('VSWR Calculator'!$C$23/Calculator!$F$20/2,1)-0.5))))/'VSWR Calculator'!$C$25)+$C47)^2+(1500*ABS(SIN(2*PI()*MOD(Calculator!$B$32/Calculator!$F$20,1)))*IF(MOD(Calculator!$B$32/Calculator!$F$20,1)&lt;0.5,-1,1))^2))/(1-SQRT(((50*POWER(80,POWER(COS(PI()*MOD(Calculator!$B$32/Calculator!$F$20,1)),2))+MIN(500,MAX(30,100*EXP(-0.3*'VSWR Calculator'!$C$24)*(1+3*ABS(MOD('VSWR Calculator'!$C$23/Calculator!$F$20/2,1)-0.5))))/'VSWR Calculator'!$C$25)-$C47)^2+(1500*ABS(SIN(2*PI()*MOD(Calculator!$B$32/Calculator!$F$20,1)))*IF(MOD(Calculator!$B$32/Calculator!$F$20,1)&lt;0.5,-1,1))^2)/SQRT(((50*POWER(80,POWER(COS(PI()*MOD(Calculator!$B$32/Calculator!$F$20,1)),2))+MIN(500,MAX(30,100*EXP(-0.3*'VSWR Calculator'!$C$24)*(1+3*ABS(MOD('VSWR Calculator'!$C$23/Calculator!$F$20/2,1)-0.5))))/'VSWR Calculator'!$C$25)+$C47)^2+(1500*ABS(SIN(2*PI()*MOD(Calculator!$B$32/Calculator!$F$20,1)))*IF(MOD(Calculator!$B$32/Calculator!$F$20,1)&lt;0.5,-1,1))^2)),2))</f>
        <v>—</v>
      </c>
      <c r="DF47" s="253" t="str">
        <f aca="false">IF(OR(Calculator!$E$21&lt;&gt;"YES",Calculator!$B$32&lt;Calculator!$G$21),"—",ROUND((1+SQRT(((50*POWER(80,POWER(COS(PI()*MOD(Calculator!$B$32/Calculator!$F$21,1)),2))+MIN(500,MAX(30,100*EXP(-0.3*'VSWR Calculator'!$C$24)*(1+3*ABS(MOD('VSWR Calculator'!$C$23/Calculator!$F$21/2,1)-0.5))))/'VSWR Calculator'!$C$25)-$C47)^2+(1500*ABS(SIN(2*PI()*MOD(Calculator!$B$32/Calculator!$F$21,1)))*IF(MOD(Calculator!$B$32/Calculator!$F$21,1)&lt;0.5,-1,1))^2)/SQRT(((50*POWER(80,POWER(COS(PI()*MOD(Calculator!$B$32/Calculator!$F$21,1)),2))+MIN(500,MAX(30,100*EXP(-0.3*'VSWR Calculator'!$C$24)*(1+3*ABS(MOD('VSWR Calculator'!$C$23/Calculator!$F$21/2,1)-0.5))))/'VSWR Calculator'!$C$25)+$C47)^2+(1500*ABS(SIN(2*PI()*MOD(Calculator!$B$32/Calculator!$F$21,1)))*IF(MOD(Calculator!$B$32/Calculator!$F$21,1)&lt;0.5,-1,1))^2))/(1-SQRT(((50*POWER(80,POWER(COS(PI()*MOD(Calculator!$B$32/Calculator!$F$21,1)),2))+MIN(500,MAX(30,100*EXP(-0.3*'VSWR Calculator'!$C$24)*(1+3*ABS(MOD('VSWR Calculator'!$C$23/Calculator!$F$21/2,1)-0.5))))/'VSWR Calculator'!$C$25)-$C47)^2+(1500*ABS(SIN(2*PI()*MOD(Calculator!$B$32/Calculator!$F$21,1)))*IF(MOD(Calculator!$B$32/Calculator!$F$21,1)&lt;0.5,-1,1))^2)/SQRT(((50*POWER(80,POWER(COS(PI()*MOD(Calculator!$B$32/Calculator!$F$21,1)),2))+MIN(500,MAX(30,100*EXP(-0.3*'VSWR Calculator'!$C$24)*(1+3*ABS(MOD('VSWR Calculator'!$C$23/Calculator!$F$21/2,1)-0.5))))/'VSWR Calculator'!$C$25)+$C47)^2+(1500*ABS(SIN(2*PI()*MOD(Calculator!$B$32/Calculator!$F$21,1)))*IF(MOD(Calculator!$B$32/Calculator!$F$21,1)&lt;0.5,-1,1))^2)),2))</f>
        <v>—</v>
      </c>
      <c r="DG47" s="253" t="str">
        <f aca="false">IF(OR(Calculator!$E$22&lt;&gt;"YES",Calculator!$B$32&lt;Calculator!$G$22),"—",ROUND((1+SQRT(((50*POWER(80,POWER(COS(PI()*MOD(Calculator!$B$32/Calculator!$F$22,1)),2))+MIN(500,MAX(30,100*EXP(-0.3*'VSWR Calculator'!$C$24)*(1+3*ABS(MOD('VSWR Calculator'!$C$23/Calculator!$F$22/2,1)-0.5))))/'VSWR Calculator'!$C$25)-$C47)^2+(1500*ABS(SIN(2*PI()*MOD(Calculator!$B$32/Calculator!$F$22,1)))*IF(MOD(Calculator!$B$32/Calculator!$F$22,1)&lt;0.5,-1,1))^2)/SQRT(((50*POWER(80,POWER(COS(PI()*MOD(Calculator!$B$32/Calculator!$F$22,1)),2))+MIN(500,MAX(30,100*EXP(-0.3*'VSWR Calculator'!$C$24)*(1+3*ABS(MOD('VSWR Calculator'!$C$23/Calculator!$F$22/2,1)-0.5))))/'VSWR Calculator'!$C$25)+$C47)^2+(1500*ABS(SIN(2*PI()*MOD(Calculator!$B$32/Calculator!$F$22,1)))*IF(MOD(Calculator!$B$32/Calculator!$F$22,1)&lt;0.5,-1,1))^2))/(1-SQRT(((50*POWER(80,POWER(COS(PI()*MOD(Calculator!$B$32/Calculator!$F$22,1)),2))+MIN(500,MAX(30,100*EXP(-0.3*'VSWR Calculator'!$C$24)*(1+3*ABS(MOD('VSWR Calculator'!$C$23/Calculator!$F$22/2,1)-0.5))))/'VSWR Calculator'!$C$25)-$C47)^2+(1500*ABS(SIN(2*PI()*MOD(Calculator!$B$32/Calculator!$F$22,1)))*IF(MOD(Calculator!$B$32/Calculator!$F$22,1)&lt;0.5,-1,1))^2)/SQRT(((50*POWER(80,POWER(COS(PI()*MOD(Calculator!$B$32/Calculator!$F$22,1)),2))+MIN(500,MAX(30,100*EXP(-0.3*'VSWR Calculator'!$C$24)*(1+3*ABS(MOD('VSWR Calculator'!$C$23/Calculator!$F$22/2,1)-0.5))))/'VSWR Calculator'!$C$25)+$C47)^2+(1500*ABS(SIN(2*PI()*MOD(Calculator!$B$32/Calculator!$F$22,1)))*IF(MOD(Calculator!$B$32/Calculator!$F$22,1)&lt;0.5,-1,1))^2)),2))</f>
        <v>—</v>
      </c>
      <c r="DH47" s="253" t="n">
        <f aca="false">IFERROR(ROUND((IF(ISNUMBER(CW47),CW47,0)+IF(ISNUMBER(CX47),CX47,0)+IF(ISNUMBER(CY47),CY47,0)+IF(ISNUMBER(CZ47),CZ47,0)+IF(ISNUMBER(DA47),DA47,0)+IF(ISNUMBER(DB47),DB47,0)+IF(ISNUMBER(DC47),DC47,0)+IF(ISNUMBER(DD47),DD47,0)+IF(ISNUMBER(DE47),DE47,0)+IF(ISNUMBER(DF47),DF47,0)+IF(ISNUMBER(DG47),DG47,0))/(IF(ISNUMBER(CW47),1,0)+IF(ISNUMBER(CX47),1,0)+IF(ISNUMBER(CY47),1,0)+IF(ISNUMBER(CZ47),1,0)+IF(ISNUMBER(DA47),1,0)+IF(ISNUMBER(DB47),1,0)+IF(ISNUMBER(DC47),1,0)+IF(ISNUMBER(DD47),1,0)+IF(ISNUMBER(DE47),1,0)+IF(ISNUMBER(DF47),1,0)+IF(ISNUMBER(DG47),1,0)),4),"")</f>
        <v>10.62</v>
      </c>
      <c r="DI47" s="253" t="str">
        <f aca="false">IF(OR(Calculator!$E$12&lt;&gt;"YES",Calculator!$B$33&lt;Calculator!$G$12),"—",ROUND((1+SQRT(((50*POWER(80,POWER(COS(PI()*MOD(Calculator!$B$33/Calculator!$F$12,1)),2))+MIN(500,MAX(30,100*EXP(-0.3*'VSWR Calculator'!$C$24)*(1+3*ABS(MOD('VSWR Calculator'!$C$23/Calculator!$F$12/2,1)-0.5))))/'VSWR Calculator'!$C$25)-$C47)^2+(1500*ABS(SIN(2*PI()*MOD(Calculator!$B$33/Calculator!$F$12,1)))*IF(MOD(Calculator!$B$33/Calculator!$F$12,1)&lt;0.5,-1,1))^2)/SQRT(((50*POWER(80,POWER(COS(PI()*MOD(Calculator!$B$33/Calculator!$F$12,1)),2))+MIN(500,MAX(30,100*EXP(-0.3*'VSWR Calculator'!$C$24)*(1+3*ABS(MOD('VSWR Calculator'!$C$23/Calculator!$F$12/2,1)-0.5))))/'VSWR Calculator'!$C$25)+$C47)^2+(1500*ABS(SIN(2*PI()*MOD(Calculator!$B$33/Calculator!$F$12,1)))*IF(MOD(Calculator!$B$33/Calculator!$F$12,1)&lt;0.5,-1,1))^2))/(1-SQRT(((50*POWER(80,POWER(COS(PI()*MOD(Calculator!$B$33/Calculator!$F$12,1)),2))+MIN(500,MAX(30,100*EXP(-0.3*'VSWR Calculator'!$C$24)*(1+3*ABS(MOD('VSWR Calculator'!$C$23/Calculator!$F$12/2,1)-0.5))))/'VSWR Calculator'!$C$25)-$C47)^2+(1500*ABS(SIN(2*PI()*MOD(Calculator!$B$33/Calculator!$F$12,1)))*IF(MOD(Calculator!$B$33/Calculator!$F$12,1)&lt;0.5,-1,1))^2)/SQRT(((50*POWER(80,POWER(COS(PI()*MOD(Calculator!$B$33/Calculator!$F$12,1)),2))+MIN(500,MAX(30,100*EXP(-0.3*'VSWR Calculator'!$C$24)*(1+3*ABS(MOD('VSWR Calculator'!$C$23/Calculator!$F$12/2,1)-0.5))))/'VSWR Calculator'!$C$25)+$C47)^2+(1500*ABS(SIN(2*PI()*MOD(Calculator!$B$33/Calculator!$F$12,1)))*IF(MOD(Calculator!$B$33/Calculator!$F$12,1)&lt;0.5,-1,1))^2)),2))</f>
        <v>—</v>
      </c>
      <c r="DJ47" s="253" t="str">
        <f aca="false">IF(OR(Calculator!$E$13&lt;&gt;"YES",Calculator!$B$33&lt;Calculator!$G$13),"—",ROUND((1+SQRT(((50*POWER(80,POWER(COS(PI()*MOD(Calculator!$B$33/Calculator!$F$13,1)),2))+MIN(500,MAX(30,100*EXP(-0.3*'VSWR Calculator'!$C$24)*(1+3*ABS(MOD('VSWR Calculator'!$C$23/Calculator!$F$13/2,1)-0.5))))/'VSWR Calculator'!$C$25)-$C47)^2+(1500*ABS(SIN(2*PI()*MOD(Calculator!$B$33/Calculator!$F$13,1)))*IF(MOD(Calculator!$B$33/Calculator!$F$13,1)&lt;0.5,-1,1))^2)/SQRT(((50*POWER(80,POWER(COS(PI()*MOD(Calculator!$B$33/Calculator!$F$13,1)),2))+MIN(500,MAX(30,100*EXP(-0.3*'VSWR Calculator'!$C$24)*(1+3*ABS(MOD('VSWR Calculator'!$C$23/Calculator!$F$13/2,1)-0.5))))/'VSWR Calculator'!$C$25)+$C47)^2+(1500*ABS(SIN(2*PI()*MOD(Calculator!$B$33/Calculator!$F$13,1)))*IF(MOD(Calculator!$B$33/Calculator!$F$13,1)&lt;0.5,-1,1))^2))/(1-SQRT(((50*POWER(80,POWER(COS(PI()*MOD(Calculator!$B$33/Calculator!$F$13,1)),2))+MIN(500,MAX(30,100*EXP(-0.3*'VSWR Calculator'!$C$24)*(1+3*ABS(MOD('VSWR Calculator'!$C$23/Calculator!$F$13/2,1)-0.5))))/'VSWR Calculator'!$C$25)-$C47)^2+(1500*ABS(SIN(2*PI()*MOD(Calculator!$B$33/Calculator!$F$13,1)))*IF(MOD(Calculator!$B$33/Calculator!$F$13,1)&lt;0.5,-1,1))^2)/SQRT(((50*POWER(80,POWER(COS(PI()*MOD(Calculator!$B$33/Calculator!$F$13,1)),2))+MIN(500,MAX(30,100*EXP(-0.3*'VSWR Calculator'!$C$24)*(1+3*ABS(MOD('VSWR Calculator'!$C$23/Calculator!$F$13/2,1)-0.5))))/'VSWR Calculator'!$C$25)+$C47)^2+(1500*ABS(SIN(2*PI()*MOD(Calculator!$B$33/Calculator!$F$13,1)))*IF(MOD(Calculator!$B$33/Calculator!$F$13,1)&lt;0.5,-1,1))^2)),2))</f>
        <v>—</v>
      </c>
      <c r="DK47" s="253" t="str">
        <f aca="false">IF(OR(Calculator!$E$14&lt;&gt;"YES",Calculator!$B$33&lt;Calculator!$G$14),"—",ROUND((1+SQRT(((50*POWER(80,POWER(COS(PI()*MOD(Calculator!$B$33/Calculator!$F$14,1)),2))+MIN(500,MAX(30,100*EXP(-0.3*'VSWR Calculator'!$C$24)*(1+3*ABS(MOD('VSWR Calculator'!$C$23/Calculator!$F$14/2,1)-0.5))))/'VSWR Calculator'!$C$25)-$C47)^2+(1500*ABS(SIN(2*PI()*MOD(Calculator!$B$33/Calculator!$F$14,1)))*IF(MOD(Calculator!$B$33/Calculator!$F$14,1)&lt;0.5,-1,1))^2)/SQRT(((50*POWER(80,POWER(COS(PI()*MOD(Calculator!$B$33/Calculator!$F$14,1)),2))+MIN(500,MAX(30,100*EXP(-0.3*'VSWR Calculator'!$C$24)*(1+3*ABS(MOD('VSWR Calculator'!$C$23/Calculator!$F$14/2,1)-0.5))))/'VSWR Calculator'!$C$25)+$C47)^2+(1500*ABS(SIN(2*PI()*MOD(Calculator!$B$33/Calculator!$F$14,1)))*IF(MOD(Calculator!$B$33/Calculator!$F$14,1)&lt;0.5,-1,1))^2))/(1-SQRT(((50*POWER(80,POWER(COS(PI()*MOD(Calculator!$B$33/Calculator!$F$14,1)),2))+MIN(500,MAX(30,100*EXP(-0.3*'VSWR Calculator'!$C$24)*(1+3*ABS(MOD('VSWR Calculator'!$C$23/Calculator!$F$14/2,1)-0.5))))/'VSWR Calculator'!$C$25)-$C47)^2+(1500*ABS(SIN(2*PI()*MOD(Calculator!$B$33/Calculator!$F$14,1)))*IF(MOD(Calculator!$B$33/Calculator!$F$14,1)&lt;0.5,-1,1))^2)/SQRT(((50*POWER(80,POWER(COS(PI()*MOD(Calculator!$B$33/Calculator!$F$14,1)),2))+MIN(500,MAX(30,100*EXP(-0.3*'VSWR Calculator'!$C$24)*(1+3*ABS(MOD('VSWR Calculator'!$C$23/Calculator!$F$14/2,1)-0.5))))/'VSWR Calculator'!$C$25)+$C47)^2+(1500*ABS(SIN(2*PI()*MOD(Calculator!$B$33/Calculator!$F$14,1)))*IF(MOD(Calculator!$B$33/Calculator!$F$14,1)&lt;0.5,-1,1))^2)),2))</f>
        <v>—</v>
      </c>
      <c r="DL47" s="253" t="n">
        <f aca="false">IF(OR(Calculator!$E$15&lt;&gt;"YES",Calculator!$B$33&lt;Calculator!$G$15),"—",ROUND((1+SQRT(((50*POWER(80,POWER(COS(PI()*MOD(Calculator!$B$33/Calculator!$F$15,1)),2))+MIN(500,MAX(30,100*EXP(-0.3*'VSWR Calculator'!$C$24)*(1+3*ABS(MOD('VSWR Calculator'!$C$23/Calculator!$F$15/2,1)-0.5))))/'VSWR Calculator'!$C$25)-$C47)^2+(1500*ABS(SIN(2*PI()*MOD(Calculator!$B$33/Calculator!$F$15,1)))*IF(MOD(Calculator!$B$33/Calculator!$F$15,1)&lt;0.5,-1,1))^2)/SQRT(((50*POWER(80,POWER(COS(PI()*MOD(Calculator!$B$33/Calculator!$F$15,1)),2))+MIN(500,MAX(30,100*EXP(-0.3*'VSWR Calculator'!$C$24)*(1+3*ABS(MOD('VSWR Calculator'!$C$23/Calculator!$F$15/2,1)-0.5))))/'VSWR Calculator'!$C$25)+$C47)^2+(1500*ABS(SIN(2*PI()*MOD(Calculator!$B$33/Calculator!$F$15,1)))*IF(MOD(Calculator!$B$33/Calculator!$F$15,1)&lt;0.5,-1,1))^2))/(1-SQRT(((50*POWER(80,POWER(COS(PI()*MOD(Calculator!$B$33/Calculator!$F$15,1)),2))+MIN(500,MAX(30,100*EXP(-0.3*'VSWR Calculator'!$C$24)*(1+3*ABS(MOD('VSWR Calculator'!$C$23/Calculator!$F$15/2,1)-0.5))))/'VSWR Calculator'!$C$25)-$C47)^2+(1500*ABS(SIN(2*PI()*MOD(Calculator!$B$33/Calculator!$F$15,1)))*IF(MOD(Calculator!$B$33/Calculator!$F$15,1)&lt;0.5,-1,1))^2)/SQRT(((50*POWER(80,POWER(COS(PI()*MOD(Calculator!$B$33/Calculator!$F$15,1)),2))+MIN(500,MAX(30,100*EXP(-0.3*'VSWR Calculator'!$C$24)*(1+3*ABS(MOD('VSWR Calculator'!$C$23/Calculator!$F$15/2,1)-0.5))))/'VSWR Calculator'!$C$25)+$C47)^2+(1500*ABS(SIN(2*PI()*MOD(Calculator!$B$33/Calculator!$F$15,1)))*IF(MOD(Calculator!$B$33/Calculator!$F$15,1)&lt;0.5,-1,1))^2)),2))</f>
        <v>4.39</v>
      </c>
      <c r="DM47" s="253" t="str">
        <f aca="false">IF(OR(Calculator!$E$16&lt;&gt;"YES",Calculator!$B$33&lt;Calculator!$G$16),"—",ROUND((1+SQRT(((50*POWER(80,POWER(COS(PI()*MOD(Calculator!$B$33/Calculator!$F$16,1)),2))+MIN(500,MAX(30,100*EXP(-0.3*'VSWR Calculator'!$C$24)*(1+3*ABS(MOD('VSWR Calculator'!$C$23/Calculator!$F$16/2,1)-0.5))))/'VSWR Calculator'!$C$25)-$C47)^2+(1500*ABS(SIN(2*PI()*MOD(Calculator!$B$33/Calculator!$F$16,1)))*IF(MOD(Calculator!$B$33/Calculator!$F$16,1)&lt;0.5,-1,1))^2)/SQRT(((50*POWER(80,POWER(COS(PI()*MOD(Calculator!$B$33/Calculator!$F$16,1)),2))+MIN(500,MAX(30,100*EXP(-0.3*'VSWR Calculator'!$C$24)*(1+3*ABS(MOD('VSWR Calculator'!$C$23/Calculator!$F$16/2,1)-0.5))))/'VSWR Calculator'!$C$25)+$C47)^2+(1500*ABS(SIN(2*PI()*MOD(Calculator!$B$33/Calculator!$F$16,1)))*IF(MOD(Calculator!$B$33/Calculator!$F$16,1)&lt;0.5,-1,1))^2))/(1-SQRT(((50*POWER(80,POWER(COS(PI()*MOD(Calculator!$B$33/Calculator!$F$16,1)),2))+MIN(500,MAX(30,100*EXP(-0.3*'VSWR Calculator'!$C$24)*(1+3*ABS(MOD('VSWR Calculator'!$C$23/Calculator!$F$16/2,1)-0.5))))/'VSWR Calculator'!$C$25)-$C47)^2+(1500*ABS(SIN(2*PI()*MOD(Calculator!$B$33/Calculator!$F$16,1)))*IF(MOD(Calculator!$B$33/Calculator!$F$16,1)&lt;0.5,-1,1))^2)/SQRT(((50*POWER(80,POWER(COS(PI()*MOD(Calculator!$B$33/Calculator!$F$16,1)),2))+MIN(500,MAX(30,100*EXP(-0.3*'VSWR Calculator'!$C$24)*(1+3*ABS(MOD('VSWR Calculator'!$C$23/Calculator!$F$16/2,1)-0.5))))/'VSWR Calculator'!$C$25)+$C47)^2+(1500*ABS(SIN(2*PI()*MOD(Calculator!$B$33/Calculator!$F$16,1)))*IF(MOD(Calculator!$B$33/Calculator!$F$16,1)&lt;0.5,-1,1))^2)),2))</f>
        <v>—</v>
      </c>
      <c r="DN47" s="253" t="n">
        <f aca="false">IF(OR(Calculator!$E$17&lt;&gt;"YES",Calculator!$B$33&lt;Calculator!$G$17),"—",ROUND((1+SQRT(((50*POWER(80,POWER(COS(PI()*MOD(Calculator!$B$33/Calculator!$F$17,1)),2))+MIN(500,MAX(30,100*EXP(-0.3*'VSWR Calculator'!$C$24)*(1+3*ABS(MOD('VSWR Calculator'!$C$23/Calculator!$F$17/2,1)-0.5))))/'VSWR Calculator'!$C$25)-$C47)^2+(1500*ABS(SIN(2*PI()*MOD(Calculator!$B$33/Calculator!$F$17,1)))*IF(MOD(Calculator!$B$33/Calculator!$F$17,1)&lt;0.5,-1,1))^2)/SQRT(((50*POWER(80,POWER(COS(PI()*MOD(Calculator!$B$33/Calculator!$F$17,1)),2))+MIN(500,MAX(30,100*EXP(-0.3*'VSWR Calculator'!$C$24)*(1+3*ABS(MOD('VSWR Calculator'!$C$23/Calculator!$F$17/2,1)-0.5))))/'VSWR Calculator'!$C$25)+$C47)^2+(1500*ABS(SIN(2*PI()*MOD(Calculator!$B$33/Calculator!$F$17,1)))*IF(MOD(Calculator!$B$33/Calculator!$F$17,1)&lt;0.5,-1,1))^2))/(1-SQRT(((50*POWER(80,POWER(COS(PI()*MOD(Calculator!$B$33/Calculator!$F$17,1)),2))+MIN(500,MAX(30,100*EXP(-0.3*'VSWR Calculator'!$C$24)*(1+3*ABS(MOD('VSWR Calculator'!$C$23/Calculator!$F$17/2,1)-0.5))))/'VSWR Calculator'!$C$25)-$C47)^2+(1500*ABS(SIN(2*PI()*MOD(Calculator!$B$33/Calculator!$F$17,1)))*IF(MOD(Calculator!$B$33/Calculator!$F$17,1)&lt;0.5,-1,1))^2)/SQRT(((50*POWER(80,POWER(COS(PI()*MOD(Calculator!$B$33/Calculator!$F$17,1)),2))+MIN(500,MAX(30,100*EXP(-0.3*'VSWR Calculator'!$C$24)*(1+3*ABS(MOD('VSWR Calculator'!$C$23/Calculator!$F$17/2,1)-0.5))))/'VSWR Calculator'!$C$25)+$C47)^2+(1500*ABS(SIN(2*PI()*MOD(Calculator!$B$33/Calculator!$F$17,1)))*IF(MOD(Calculator!$B$33/Calculator!$F$17,1)&lt;0.5,-1,1))^2)),2))</f>
        <v>17.86</v>
      </c>
      <c r="DO47" s="253" t="str">
        <f aca="false">IF(OR(Calculator!$E$18&lt;&gt;"YES",Calculator!$B$33&lt;Calculator!$G$18),"—",ROUND((1+SQRT(((50*POWER(80,POWER(COS(PI()*MOD(Calculator!$B$33/Calculator!$F$18,1)),2))+MIN(500,MAX(30,100*EXP(-0.3*'VSWR Calculator'!$C$24)*(1+3*ABS(MOD('VSWR Calculator'!$C$23/Calculator!$F$18/2,1)-0.5))))/'VSWR Calculator'!$C$25)-$C47)^2+(1500*ABS(SIN(2*PI()*MOD(Calculator!$B$33/Calculator!$F$18,1)))*IF(MOD(Calculator!$B$33/Calculator!$F$18,1)&lt;0.5,-1,1))^2)/SQRT(((50*POWER(80,POWER(COS(PI()*MOD(Calculator!$B$33/Calculator!$F$18,1)),2))+MIN(500,MAX(30,100*EXP(-0.3*'VSWR Calculator'!$C$24)*(1+3*ABS(MOD('VSWR Calculator'!$C$23/Calculator!$F$18/2,1)-0.5))))/'VSWR Calculator'!$C$25)+$C47)^2+(1500*ABS(SIN(2*PI()*MOD(Calculator!$B$33/Calculator!$F$18,1)))*IF(MOD(Calculator!$B$33/Calculator!$F$18,1)&lt;0.5,-1,1))^2))/(1-SQRT(((50*POWER(80,POWER(COS(PI()*MOD(Calculator!$B$33/Calculator!$F$18,1)),2))+MIN(500,MAX(30,100*EXP(-0.3*'VSWR Calculator'!$C$24)*(1+3*ABS(MOD('VSWR Calculator'!$C$23/Calculator!$F$18/2,1)-0.5))))/'VSWR Calculator'!$C$25)-$C47)^2+(1500*ABS(SIN(2*PI()*MOD(Calculator!$B$33/Calculator!$F$18,1)))*IF(MOD(Calculator!$B$33/Calculator!$F$18,1)&lt;0.5,-1,1))^2)/SQRT(((50*POWER(80,POWER(COS(PI()*MOD(Calculator!$B$33/Calculator!$F$18,1)),2))+MIN(500,MAX(30,100*EXP(-0.3*'VSWR Calculator'!$C$24)*(1+3*ABS(MOD('VSWR Calculator'!$C$23/Calculator!$F$18/2,1)-0.5))))/'VSWR Calculator'!$C$25)+$C47)^2+(1500*ABS(SIN(2*PI()*MOD(Calculator!$B$33/Calculator!$F$18,1)))*IF(MOD(Calculator!$B$33/Calculator!$F$18,1)&lt;0.5,-1,1))^2)),2))</f>
        <v>—</v>
      </c>
      <c r="DP47" s="253" t="str">
        <f aca="false">IF(OR(Calculator!$E$19&lt;&gt;"YES",Calculator!$B$33&lt;Calculator!$G$19),"—",ROUND((1+SQRT(((50*POWER(80,POWER(COS(PI()*MOD(Calculator!$B$33/Calculator!$F$19,1)),2))+MIN(500,MAX(30,100*EXP(-0.3*'VSWR Calculator'!$C$24)*(1+3*ABS(MOD('VSWR Calculator'!$C$23/Calculator!$F$19/2,1)-0.5))))/'VSWR Calculator'!$C$25)-$C47)^2+(1500*ABS(SIN(2*PI()*MOD(Calculator!$B$33/Calculator!$F$19,1)))*IF(MOD(Calculator!$B$33/Calculator!$F$19,1)&lt;0.5,-1,1))^2)/SQRT(((50*POWER(80,POWER(COS(PI()*MOD(Calculator!$B$33/Calculator!$F$19,1)),2))+MIN(500,MAX(30,100*EXP(-0.3*'VSWR Calculator'!$C$24)*(1+3*ABS(MOD('VSWR Calculator'!$C$23/Calculator!$F$19/2,1)-0.5))))/'VSWR Calculator'!$C$25)+$C47)^2+(1500*ABS(SIN(2*PI()*MOD(Calculator!$B$33/Calculator!$F$19,1)))*IF(MOD(Calculator!$B$33/Calculator!$F$19,1)&lt;0.5,-1,1))^2))/(1-SQRT(((50*POWER(80,POWER(COS(PI()*MOD(Calculator!$B$33/Calculator!$F$19,1)),2))+MIN(500,MAX(30,100*EXP(-0.3*'VSWR Calculator'!$C$24)*(1+3*ABS(MOD('VSWR Calculator'!$C$23/Calculator!$F$19/2,1)-0.5))))/'VSWR Calculator'!$C$25)-$C47)^2+(1500*ABS(SIN(2*PI()*MOD(Calculator!$B$33/Calculator!$F$19,1)))*IF(MOD(Calculator!$B$33/Calculator!$F$19,1)&lt;0.5,-1,1))^2)/SQRT(((50*POWER(80,POWER(COS(PI()*MOD(Calculator!$B$33/Calculator!$F$19,1)),2))+MIN(500,MAX(30,100*EXP(-0.3*'VSWR Calculator'!$C$24)*(1+3*ABS(MOD('VSWR Calculator'!$C$23/Calculator!$F$19/2,1)-0.5))))/'VSWR Calculator'!$C$25)+$C47)^2+(1500*ABS(SIN(2*PI()*MOD(Calculator!$B$33/Calculator!$F$19,1)))*IF(MOD(Calculator!$B$33/Calculator!$F$19,1)&lt;0.5,-1,1))^2)),2))</f>
        <v>—</v>
      </c>
      <c r="DQ47" s="253" t="str">
        <f aca="false">IF(OR(Calculator!$E$20&lt;&gt;"YES",Calculator!$B$33&lt;Calculator!$G$20),"—",ROUND((1+SQRT(((50*POWER(80,POWER(COS(PI()*MOD(Calculator!$B$33/Calculator!$F$20,1)),2))+MIN(500,MAX(30,100*EXP(-0.3*'VSWR Calculator'!$C$24)*(1+3*ABS(MOD('VSWR Calculator'!$C$23/Calculator!$F$20/2,1)-0.5))))/'VSWR Calculator'!$C$25)-$C47)^2+(1500*ABS(SIN(2*PI()*MOD(Calculator!$B$33/Calculator!$F$20,1)))*IF(MOD(Calculator!$B$33/Calculator!$F$20,1)&lt;0.5,-1,1))^2)/SQRT(((50*POWER(80,POWER(COS(PI()*MOD(Calculator!$B$33/Calculator!$F$20,1)),2))+MIN(500,MAX(30,100*EXP(-0.3*'VSWR Calculator'!$C$24)*(1+3*ABS(MOD('VSWR Calculator'!$C$23/Calculator!$F$20/2,1)-0.5))))/'VSWR Calculator'!$C$25)+$C47)^2+(1500*ABS(SIN(2*PI()*MOD(Calculator!$B$33/Calculator!$F$20,1)))*IF(MOD(Calculator!$B$33/Calculator!$F$20,1)&lt;0.5,-1,1))^2))/(1-SQRT(((50*POWER(80,POWER(COS(PI()*MOD(Calculator!$B$33/Calculator!$F$20,1)),2))+MIN(500,MAX(30,100*EXP(-0.3*'VSWR Calculator'!$C$24)*(1+3*ABS(MOD('VSWR Calculator'!$C$23/Calculator!$F$20/2,1)-0.5))))/'VSWR Calculator'!$C$25)-$C47)^2+(1500*ABS(SIN(2*PI()*MOD(Calculator!$B$33/Calculator!$F$20,1)))*IF(MOD(Calculator!$B$33/Calculator!$F$20,1)&lt;0.5,-1,1))^2)/SQRT(((50*POWER(80,POWER(COS(PI()*MOD(Calculator!$B$33/Calculator!$F$20,1)),2))+MIN(500,MAX(30,100*EXP(-0.3*'VSWR Calculator'!$C$24)*(1+3*ABS(MOD('VSWR Calculator'!$C$23/Calculator!$F$20/2,1)-0.5))))/'VSWR Calculator'!$C$25)+$C47)^2+(1500*ABS(SIN(2*PI()*MOD(Calculator!$B$33/Calculator!$F$20,1)))*IF(MOD(Calculator!$B$33/Calculator!$F$20,1)&lt;0.5,-1,1))^2)),2))</f>
        <v>—</v>
      </c>
      <c r="DR47" s="253" t="str">
        <f aca="false">IF(OR(Calculator!$E$21&lt;&gt;"YES",Calculator!$B$33&lt;Calculator!$G$21),"—",ROUND((1+SQRT(((50*POWER(80,POWER(COS(PI()*MOD(Calculator!$B$33/Calculator!$F$21,1)),2))+MIN(500,MAX(30,100*EXP(-0.3*'VSWR Calculator'!$C$24)*(1+3*ABS(MOD('VSWR Calculator'!$C$23/Calculator!$F$21/2,1)-0.5))))/'VSWR Calculator'!$C$25)-$C47)^2+(1500*ABS(SIN(2*PI()*MOD(Calculator!$B$33/Calculator!$F$21,1)))*IF(MOD(Calculator!$B$33/Calculator!$F$21,1)&lt;0.5,-1,1))^2)/SQRT(((50*POWER(80,POWER(COS(PI()*MOD(Calculator!$B$33/Calculator!$F$21,1)),2))+MIN(500,MAX(30,100*EXP(-0.3*'VSWR Calculator'!$C$24)*(1+3*ABS(MOD('VSWR Calculator'!$C$23/Calculator!$F$21/2,1)-0.5))))/'VSWR Calculator'!$C$25)+$C47)^2+(1500*ABS(SIN(2*PI()*MOD(Calculator!$B$33/Calculator!$F$21,1)))*IF(MOD(Calculator!$B$33/Calculator!$F$21,1)&lt;0.5,-1,1))^2))/(1-SQRT(((50*POWER(80,POWER(COS(PI()*MOD(Calculator!$B$33/Calculator!$F$21,1)),2))+MIN(500,MAX(30,100*EXP(-0.3*'VSWR Calculator'!$C$24)*(1+3*ABS(MOD('VSWR Calculator'!$C$23/Calculator!$F$21/2,1)-0.5))))/'VSWR Calculator'!$C$25)-$C47)^2+(1500*ABS(SIN(2*PI()*MOD(Calculator!$B$33/Calculator!$F$21,1)))*IF(MOD(Calculator!$B$33/Calculator!$F$21,1)&lt;0.5,-1,1))^2)/SQRT(((50*POWER(80,POWER(COS(PI()*MOD(Calculator!$B$33/Calculator!$F$21,1)),2))+MIN(500,MAX(30,100*EXP(-0.3*'VSWR Calculator'!$C$24)*(1+3*ABS(MOD('VSWR Calculator'!$C$23/Calculator!$F$21/2,1)-0.5))))/'VSWR Calculator'!$C$25)+$C47)^2+(1500*ABS(SIN(2*PI()*MOD(Calculator!$B$33/Calculator!$F$21,1)))*IF(MOD(Calculator!$B$33/Calculator!$F$21,1)&lt;0.5,-1,1))^2)),2))</f>
        <v>—</v>
      </c>
      <c r="DS47" s="253" t="str">
        <f aca="false">IF(OR(Calculator!$E$22&lt;&gt;"YES",Calculator!$B$33&lt;Calculator!$G$22),"—",ROUND((1+SQRT(((50*POWER(80,POWER(COS(PI()*MOD(Calculator!$B$33/Calculator!$F$22,1)),2))+MIN(500,MAX(30,100*EXP(-0.3*'VSWR Calculator'!$C$24)*(1+3*ABS(MOD('VSWR Calculator'!$C$23/Calculator!$F$22/2,1)-0.5))))/'VSWR Calculator'!$C$25)-$C47)^2+(1500*ABS(SIN(2*PI()*MOD(Calculator!$B$33/Calculator!$F$22,1)))*IF(MOD(Calculator!$B$33/Calculator!$F$22,1)&lt;0.5,-1,1))^2)/SQRT(((50*POWER(80,POWER(COS(PI()*MOD(Calculator!$B$33/Calculator!$F$22,1)),2))+MIN(500,MAX(30,100*EXP(-0.3*'VSWR Calculator'!$C$24)*(1+3*ABS(MOD('VSWR Calculator'!$C$23/Calculator!$F$22/2,1)-0.5))))/'VSWR Calculator'!$C$25)+$C47)^2+(1500*ABS(SIN(2*PI()*MOD(Calculator!$B$33/Calculator!$F$22,1)))*IF(MOD(Calculator!$B$33/Calculator!$F$22,1)&lt;0.5,-1,1))^2))/(1-SQRT(((50*POWER(80,POWER(COS(PI()*MOD(Calculator!$B$33/Calculator!$F$22,1)),2))+MIN(500,MAX(30,100*EXP(-0.3*'VSWR Calculator'!$C$24)*(1+3*ABS(MOD('VSWR Calculator'!$C$23/Calculator!$F$22/2,1)-0.5))))/'VSWR Calculator'!$C$25)-$C47)^2+(1500*ABS(SIN(2*PI()*MOD(Calculator!$B$33/Calculator!$F$22,1)))*IF(MOD(Calculator!$B$33/Calculator!$F$22,1)&lt;0.5,-1,1))^2)/SQRT(((50*POWER(80,POWER(COS(PI()*MOD(Calculator!$B$33/Calculator!$F$22,1)),2))+MIN(500,MAX(30,100*EXP(-0.3*'VSWR Calculator'!$C$24)*(1+3*ABS(MOD('VSWR Calculator'!$C$23/Calculator!$F$22/2,1)-0.5))))/'VSWR Calculator'!$C$25)+$C47)^2+(1500*ABS(SIN(2*PI()*MOD(Calculator!$B$33/Calculator!$F$22,1)))*IF(MOD(Calculator!$B$33/Calculator!$F$22,1)&lt;0.5,-1,1))^2)),2))</f>
        <v>—</v>
      </c>
      <c r="DT47" s="253" t="n">
        <f aca="false">IFERROR(ROUND((IF(ISNUMBER(DI47),DI47,0)+IF(ISNUMBER(DJ47),DJ47,0)+IF(ISNUMBER(DK47),DK47,0)+IF(ISNUMBER(DL47),DL47,0)+IF(ISNUMBER(DM47),DM47,0)+IF(ISNUMBER(DN47),DN47,0)+IF(ISNUMBER(DO47),DO47,0)+IF(ISNUMBER(DP47),DP47,0)+IF(ISNUMBER(DQ47),DQ47,0)+IF(ISNUMBER(DR47),DR47,0)+IF(ISNUMBER(DS47),DS47,0))/(IF(ISNUMBER(DI47),1,0)+IF(ISNUMBER(DJ47),1,0)+IF(ISNUMBER(DK47),1,0)+IF(ISNUMBER(DL47),1,0)+IF(ISNUMBER(DM47),1,0)+IF(ISNUMBER(DN47),1,0)+IF(ISNUMBER(DO47),1,0)+IF(ISNUMBER(DP47),1,0)+IF(ISNUMBER(DQ47),1,0)+IF(ISNUMBER(DR47),1,0)+IF(ISNUMBER(DS47),1,0)),4),"")</f>
        <v>11.125</v>
      </c>
      <c r="DU47" s="253" t="str">
        <f aca="false">IF(OR(Calculator!$E$12&lt;&gt;"YES",Calculator!$B$34&lt;Calculator!$G$12),"—",ROUND((1+SQRT(((50*POWER(80,POWER(COS(PI()*MOD(Calculator!$B$34/Calculator!$F$12,1)),2))-$C47)^2+(1500*ABS(SIN(2*PI()*MOD(Calculator!$B$34/Calculator!$F$12,1)))*IF(MOD(Calculator!$B$34/Calculator!$F$12,1)&lt;0.5,-1,1))^2)/((50*POWER(80,POWER(COS(PI()*MOD(Calculator!$B$34/Calculator!$F$12,1)),2))+$C47)^2+(1500*ABS(SIN(2*PI()*MOD(Calculator!$B$34/Calculator!$F$12,1)))*IF(MOD(Calculator!$B$34/Calculator!$F$12,1)&lt;0.5,-1,1))^2)))/(1-SQRT(((50*POWER(80,POWER(COS(PI()*MOD(Calculator!$B$34/Calculator!$F$12,1)),2))-$C47)^2+(1500*ABS(SIN(2*PI()*MOD(Calculator!$B$34/Calculator!$F$12,1)))*IF(MOD(Calculator!$B$34/Calculator!$F$12,1)&lt;0.5,-1,1))^2)/((50*POWER(80,POWER(COS(PI()*MOD(Calculator!$B$34/Calculator!$F$12,1)),2))+$C47)^2+(1500*ABS(SIN(2*PI()*MOD(Calculator!$B$34/Calculator!$F$12,1)))*IF(MOD(Calculator!$B$34/Calculator!$F$12,1)&lt;0.5,-1,1))^2))),2))</f>
        <v>—</v>
      </c>
      <c r="DV47" s="253" t="str">
        <f aca="false">IF(OR(Calculator!$E$13&lt;&gt;"YES",Calculator!$B$34&lt;Calculator!$G$13),"—",ROUND((1+SQRT(((50*POWER(80,POWER(COS(PI()*MOD(Calculator!$B$34/Calculator!$F$13,1)),2))-$C47)^2+(1500*ABS(SIN(2*PI()*MOD(Calculator!$B$34/Calculator!$F$13,1)))*IF(MOD(Calculator!$B$34/Calculator!$F$13,1)&lt;0.5,-1,1))^2)/((50*POWER(80,POWER(COS(PI()*MOD(Calculator!$B$34/Calculator!$F$13,1)),2))+$C47)^2+(1500*ABS(SIN(2*PI()*MOD(Calculator!$B$34/Calculator!$F$13,1)))*IF(MOD(Calculator!$B$34/Calculator!$F$13,1)&lt;0.5,-1,1))^2)))/(1-SQRT(((50*POWER(80,POWER(COS(PI()*MOD(Calculator!$B$34/Calculator!$F$13,1)),2))-$C47)^2+(1500*ABS(SIN(2*PI()*MOD(Calculator!$B$34/Calculator!$F$13,1)))*IF(MOD(Calculator!$B$34/Calculator!$F$13,1)&lt;0.5,-1,1))^2)/((50*POWER(80,POWER(COS(PI()*MOD(Calculator!$B$34/Calculator!$F$13,1)),2))+$C47)^2+(1500*ABS(SIN(2*PI()*MOD(Calculator!$B$34/Calculator!$F$13,1)))*IF(MOD(Calculator!$B$34/Calculator!$F$13,1)&lt;0.5,-1,1))^2))),2))</f>
        <v>—</v>
      </c>
      <c r="DW47" s="253" t="str">
        <f aca="false">IF(OR(Calculator!$E$14&lt;&gt;"YES",Calculator!$B$34&lt;Calculator!$G$14),"—",ROUND((1+SQRT(((50*POWER(80,POWER(COS(PI()*MOD(Calculator!$B$34/Calculator!$F$14,1)),2))-$C47)^2+(1500*ABS(SIN(2*PI()*MOD(Calculator!$B$34/Calculator!$F$14,1)))*IF(MOD(Calculator!$B$34/Calculator!$F$14,1)&lt;0.5,-1,1))^2)/((50*POWER(80,POWER(COS(PI()*MOD(Calculator!$B$34/Calculator!$F$14,1)),2))+$C47)^2+(1500*ABS(SIN(2*PI()*MOD(Calculator!$B$34/Calculator!$F$14,1)))*IF(MOD(Calculator!$B$34/Calculator!$F$14,1)&lt;0.5,-1,1))^2)))/(1-SQRT(((50*POWER(80,POWER(COS(PI()*MOD(Calculator!$B$34/Calculator!$F$14,1)),2))-$C47)^2+(1500*ABS(SIN(2*PI()*MOD(Calculator!$B$34/Calculator!$F$14,1)))*IF(MOD(Calculator!$B$34/Calculator!$F$14,1)&lt;0.5,-1,1))^2)/((50*POWER(80,POWER(COS(PI()*MOD(Calculator!$B$34/Calculator!$F$14,1)),2))+$C47)^2+(1500*ABS(SIN(2*PI()*MOD(Calculator!$B$34/Calculator!$F$14,1)))*IF(MOD(Calculator!$B$34/Calculator!$F$14,1)&lt;0.5,-1,1))^2))),2))</f>
        <v>—</v>
      </c>
      <c r="DX47" s="253" t="n">
        <f aca="false">IF(OR(Calculator!$E$15&lt;&gt;"YES",Calculator!$B$34&lt;Calculator!$G$15),"—",ROUND((1+SQRT(((50*POWER(80,POWER(COS(PI()*MOD(Calculator!$B$34/Calculator!$F$15,1)),2))-$C47)^2+(1500*ABS(SIN(2*PI()*MOD(Calculator!$B$34/Calculator!$F$15,1)))*IF(MOD(Calculator!$B$34/Calculator!$F$15,1)&lt;0.5,-1,1))^2)/((50*POWER(80,POWER(COS(PI()*MOD(Calculator!$B$34/Calculator!$F$15,1)),2))+$C47)^2+(1500*ABS(SIN(2*PI()*MOD(Calculator!$B$34/Calculator!$F$15,1)))*IF(MOD(Calculator!$B$34/Calculator!$F$15,1)&lt;0.5,-1,1))^2)))/(1-SQRT(((50*POWER(80,POWER(COS(PI()*MOD(Calculator!$B$34/Calculator!$F$15,1)),2))-$C47)^2+(1500*ABS(SIN(2*PI()*MOD(Calculator!$B$34/Calculator!$F$15,1)))*IF(MOD(Calculator!$B$34/Calculator!$F$15,1)&lt;0.5,-1,1))^2)/((50*POWER(80,POWER(COS(PI()*MOD(Calculator!$B$34/Calculator!$F$15,1)),2))+$C47)^2+(1500*ABS(SIN(2*PI()*MOD(Calculator!$B$34/Calculator!$F$15,1)))*IF(MOD(Calculator!$B$34/Calculator!$F$15,1)&lt;0.5,-1,1))^2))),2))</f>
        <v>23.03</v>
      </c>
      <c r="DY47" s="253" t="str">
        <f aca="false">IF(OR(Calculator!$E$16&lt;&gt;"YES",Calculator!$B$34&lt;Calculator!$G$16),"—",ROUND((1+SQRT(((50*POWER(80,POWER(COS(PI()*MOD(Calculator!$B$34/Calculator!$F$16,1)),2))-$C47)^2+(1500*ABS(SIN(2*PI()*MOD(Calculator!$B$34/Calculator!$F$16,1)))*IF(MOD(Calculator!$B$34/Calculator!$F$16,1)&lt;0.5,-1,1))^2)/((50*POWER(80,POWER(COS(PI()*MOD(Calculator!$B$34/Calculator!$F$16,1)),2))+$C47)^2+(1500*ABS(SIN(2*PI()*MOD(Calculator!$B$34/Calculator!$F$16,1)))*IF(MOD(Calculator!$B$34/Calculator!$F$16,1)&lt;0.5,-1,1))^2)))/(1-SQRT(((50*POWER(80,POWER(COS(PI()*MOD(Calculator!$B$34/Calculator!$F$16,1)),2))-$C47)^2+(1500*ABS(SIN(2*PI()*MOD(Calculator!$B$34/Calculator!$F$16,1)))*IF(MOD(Calculator!$B$34/Calculator!$F$16,1)&lt;0.5,-1,1))^2)/((50*POWER(80,POWER(COS(PI()*MOD(Calculator!$B$34/Calculator!$F$16,1)),2))+$C47)^2+(1500*ABS(SIN(2*PI()*MOD(Calculator!$B$34/Calculator!$F$16,1)))*IF(MOD(Calculator!$B$34/Calculator!$F$16,1)&lt;0.5,-1,1))^2))),2))</f>
        <v>—</v>
      </c>
      <c r="DZ47" s="253" t="n">
        <f aca="false">IF(OR(Calculator!$E$17&lt;&gt;"YES",Calculator!$B$34&lt;Calculator!$G$17),"—",ROUND((1+SQRT(((50*POWER(80,POWER(COS(PI()*MOD(Calculator!$B$34/Calculator!$F$17,1)),2))-$C47)^2+(1500*ABS(SIN(2*PI()*MOD(Calculator!$B$34/Calculator!$F$17,1)))*IF(MOD(Calculator!$B$34/Calculator!$F$17,1)&lt;0.5,-1,1))^2)/((50*POWER(80,POWER(COS(PI()*MOD(Calculator!$B$34/Calculator!$F$17,1)),2))+$C47)^2+(1500*ABS(SIN(2*PI()*MOD(Calculator!$B$34/Calculator!$F$17,1)))*IF(MOD(Calculator!$B$34/Calculator!$F$17,1)&lt;0.5,-1,1))^2)))/(1-SQRT(((50*POWER(80,POWER(COS(PI()*MOD(Calculator!$B$34/Calculator!$F$17,1)),2))-$C47)^2+(1500*ABS(SIN(2*PI()*MOD(Calculator!$B$34/Calculator!$F$17,1)))*IF(MOD(Calculator!$B$34/Calculator!$F$17,1)&lt;0.5,-1,1))^2)/((50*POWER(80,POWER(COS(PI()*MOD(Calculator!$B$34/Calculator!$F$17,1)),2))+$C47)^2+(1500*ABS(SIN(2*PI()*MOD(Calculator!$B$34/Calculator!$F$17,1)))*IF(MOD(Calculator!$B$34/Calculator!$F$17,1)&lt;0.5,-1,1))^2))),2))</f>
        <v>17.42</v>
      </c>
      <c r="EA47" s="253" t="str">
        <f aca="false">IF(OR(Calculator!$E$18&lt;&gt;"YES",Calculator!$B$34&lt;Calculator!$G$18),"—",ROUND((1+SQRT(((50*POWER(80,POWER(COS(PI()*MOD(Calculator!$B$34/Calculator!$F$18,1)),2))-$C47)^2+(1500*ABS(SIN(2*PI()*MOD(Calculator!$B$34/Calculator!$F$18,1)))*IF(MOD(Calculator!$B$34/Calculator!$F$18,1)&lt;0.5,-1,1))^2)/((50*POWER(80,POWER(COS(PI()*MOD(Calculator!$B$34/Calculator!$F$18,1)),2))+$C47)^2+(1500*ABS(SIN(2*PI()*MOD(Calculator!$B$34/Calculator!$F$18,1)))*IF(MOD(Calculator!$B$34/Calculator!$F$18,1)&lt;0.5,-1,1))^2)))/(1-SQRT(((50*POWER(80,POWER(COS(PI()*MOD(Calculator!$B$34/Calculator!$F$18,1)),2))-$C47)^2+(1500*ABS(SIN(2*PI()*MOD(Calculator!$B$34/Calculator!$F$18,1)))*IF(MOD(Calculator!$B$34/Calculator!$F$18,1)&lt;0.5,-1,1))^2)/((50*POWER(80,POWER(COS(PI()*MOD(Calculator!$B$34/Calculator!$F$18,1)),2))+$C47)^2+(1500*ABS(SIN(2*PI()*MOD(Calculator!$B$34/Calculator!$F$18,1)))*IF(MOD(Calculator!$B$34/Calculator!$F$18,1)&lt;0.5,-1,1))^2))),2))</f>
        <v>—</v>
      </c>
      <c r="EB47" s="253" t="str">
        <f aca="false">IF(OR(Calculator!$E$19&lt;&gt;"YES",Calculator!$B$34&lt;Calculator!$G$19),"—",ROUND((1+SQRT(((50*POWER(80,POWER(COS(PI()*MOD(Calculator!$B$34/Calculator!$F$19,1)),2))-$C47)^2+(1500*ABS(SIN(2*PI()*MOD(Calculator!$B$34/Calculator!$F$19,1)))*IF(MOD(Calculator!$B$34/Calculator!$F$19,1)&lt;0.5,-1,1))^2)/((50*POWER(80,POWER(COS(PI()*MOD(Calculator!$B$34/Calculator!$F$19,1)),2))+$C47)^2+(1500*ABS(SIN(2*PI()*MOD(Calculator!$B$34/Calculator!$F$19,1)))*IF(MOD(Calculator!$B$34/Calculator!$F$19,1)&lt;0.5,-1,1))^2)))/(1-SQRT(((50*POWER(80,POWER(COS(PI()*MOD(Calculator!$B$34/Calculator!$F$19,1)),2))-$C47)^2+(1500*ABS(SIN(2*PI()*MOD(Calculator!$B$34/Calculator!$F$19,1)))*IF(MOD(Calculator!$B$34/Calculator!$F$19,1)&lt;0.5,-1,1))^2)/((50*POWER(80,POWER(COS(PI()*MOD(Calculator!$B$34/Calculator!$F$19,1)),2))+$C47)^2+(1500*ABS(SIN(2*PI()*MOD(Calculator!$B$34/Calculator!$F$19,1)))*IF(MOD(Calculator!$B$34/Calculator!$F$19,1)&lt;0.5,-1,1))^2))),2))</f>
        <v>—</v>
      </c>
      <c r="EC47" s="253" t="str">
        <f aca="false">IF(OR(Calculator!$E$20&lt;&gt;"YES",Calculator!$B$34&lt;Calculator!$G$20),"—",ROUND((1+SQRT(((50*POWER(80,POWER(COS(PI()*MOD(Calculator!$B$34/Calculator!$F$20,1)),2))-$C47)^2+(1500*ABS(SIN(2*PI()*MOD(Calculator!$B$34/Calculator!$F$20,1)))*IF(MOD(Calculator!$B$34/Calculator!$F$20,1)&lt;0.5,-1,1))^2)/((50*POWER(80,POWER(COS(PI()*MOD(Calculator!$B$34/Calculator!$F$20,1)),2))+$C47)^2+(1500*ABS(SIN(2*PI()*MOD(Calculator!$B$34/Calculator!$F$20,1)))*IF(MOD(Calculator!$B$34/Calculator!$F$20,1)&lt;0.5,-1,1))^2)))/(1-SQRT(((50*POWER(80,POWER(COS(PI()*MOD(Calculator!$B$34/Calculator!$F$20,1)),2))-$C47)^2+(1500*ABS(SIN(2*PI()*MOD(Calculator!$B$34/Calculator!$F$20,1)))*IF(MOD(Calculator!$B$34/Calculator!$F$20,1)&lt;0.5,-1,1))^2)/((50*POWER(80,POWER(COS(PI()*MOD(Calculator!$B$34/Calculator!$F$20,1)),2))+$C47)^2+(1500*ABS(SIN(2*PI()*MOD(Calculator!$B$34/Calculator!$F$20,1)))*IF(MOD(Calculator!$B$34/Calculator!$F$20,1)&lt;0.5,-1,1))^2))),2))</f>
        <v>—</v>
      </c>
      <c r="ED47" s="253" t="str">
        <f aca="false">IF(OR(Calculator!$E$21&lt;&gt;"YES",Calculator!$B$34&lt;Calculator!$G$21),"—",ROUND((1+SQRT(((50*POWER(80,POWER(COS(PI()*MOD(Calculator!$B$34/Calculator!$F$21,1)),2))-$C47)^2+(1500*ABS(SIN(2*PI()*MOD(Calculator!$B$34/Calculator!$F$21,1)))*IF(MOD(Calculator!$B$34/Calculator!$F$21,1)&lt;0.5,-1,1))^2)/((50*POWER(80,POWER(COS(PI()*MOD(Calculator!$B$34/Calculator!$F$21,1)),2))+$C47)^2+(1500*ABS(SIN(2*PI()*MOD(Calculator!$B$34/Calculator!$F$21,1)))*IF(MOD(Calculator!$B$34/Calculator!$F$21,1)&lt;0.5,-1,1))^2)))/(1-SQRT(((50*POWER(80,POWER(COS(PI()*MOD(Calculator!$B$34/Calculator!$F$21,1)),2))-$C47)^2+(1500*ABS(SIN(2*PI()*MOD(Calculator!$B$34/Calculator!$F$21,1)))*IF(MOD(Calculator!$B$34/Calculator!$F$21,1)&lt;0.5,-1,1))^2)/((50*POWER(80,POWER(COS(PI()*MOD(Calculator!$B$34/Calculator!$F$21,1)),2))+$C47)^2+(1500*ABS(SIN(2*PI()*MOD(Calculator!$B$34/Calculator!$F$21,1)))*IF(MOD(Calculator!$B$34/Calculator!$F$21,1)&lt;0.5,-1,1))^2))),2))</f>
        <v>—</v>
      </c>
      <c r="EE47" s="253" t="str">
        <f aca="false">IF(OR(Calculator!$E$22&lt;&gt;"YES",Calculator!$B$34&lt;Calculator!$G$22),"—",ROUND((1+SQRT(((50*POWER(80,POWER(COS(PI()*MOD(Calculator!$B$34/Calculator!$F$22,1)),2))-$C47)^2+(1500*ABS(SIN(2*PI()*MOD(Calculator!$B$34/Calculator!$F$22,1)))*IF(MOD(Calculator!$B$34/Calculator!$F$22,1)&lt;0.5,-1,1))^2)/((50*POWER(80,POWER(COS(PI()*MOD(Calculator!$B$34/Calculator!$F$22,1)),2))+$C47)^2+(1500*ABS(SIN(2*PI()*MOD(Calculator!$B$34/Calculator!$F$22,1)))*IF(MOD(Calculator!$B$34/Calculator!$F$22,1)&lt;0.5,-1,1))^2)))/(1-SQRT(((50*POWER(80,POWER(COS(PI()*MOD(Calculator!$B$34/Calculator!$F$22,1)),2))-$C47)^2+(1500*ABS(SIN(2*PI()*MOD(Calculator!$B$34/Calculator!$F$22,1)))*IF(MOD(Calculator!$B$34/Calculator!$F$22,1)&lt;0.5,-1,1))^2)/((50*POWER(80,POWER(COS(PI()*MOD(Calculator!$B$34/Calculator!$F$22,1)),2))+$C47)^2+(1500*ABS(SIN(2*PI()*MOD(Calculator!$B$34/Calculator!$F$22,1)))*IF(MOD(Calculator!$B$34/Calculator!$F$22,1)&lt;0.5,-1,1))^2))),2))</f>
        <v>—</v>
      </c>
      <c r="EF47" s="295" t="n">
        <f aca="false">IFERROR(ROUND((IF(ISNUMBER(DU47),DU47,0)+IF(ISNUMBER(DV47),DV47,0)+IF(ISNUMBER(DW47),DW47,0)+IF(ISNUMBER(DX47),DX47,0)+IF(ISNUMBER(DY47),DY47,0)+IF(ISNUMBER(DZ47),DZ47,0)+IF(ISNUMBER(EA47),EA47,0)+IF(ISNUMBER(EB47),EB47,0)+IF(ISNUMBER(EC47),EC47,0)+IF(ISNUMBER(ED47),ED47,0)+IF(ISNUMBER(EE47),EE47,0))/(IF(ISNUMBER(DU47),1,0)+IF(ISNUMBER(DV47),1,0)+IF(ISNUMBER(DW47),1,0)+IF(ISNUMBER(DX47),1,0)+IF(ISNUMBER(DY47),1,0)+IF(ISNUMBER(DZ47),1,0)+IF(ISNUMBER(EA47),1,0)+IF(ISNUMBER(EB47),1,0)+IF(ISNUMBER(EC47),1,0)+IF(ISNUMBER(ED47),1,0)+IF(ISNUMBER(EE47),1,0)),4),"")</f>
        <v>20.225</v>
      </c>
      <c r="EG47" s="253" t="str">
        <f aca="false">IF(OR(Calculator!$E$12&lt;&gt;"YES",Calculator!$B$35&lt;Calculator!$G$12),"—",ROUND((1+SQRT(((50*POWER(80,POWER(COS(PI()*MOD(Calculator!$B$35/Calculator!$F$12,1)),2))-$C47)^2+(1500*ABS(SIN(2*PI()*MOD(Calculator!$B$35/Calculator!$F$12,1)))*IF(MOD(Calculator!$B$35/Calculator!$F$12,1)&lt;0.5,-1,1))^2)/((50*POWER(80,POWER(COS(PI()*MOD(Calculator!$B$35/Calculator!$F$12,1)),2))+$C47)^2+(1500*ABS(SIN(2*PI()*MOD(Calculator!$B$35/Calculator!$F$12,1)))*IF(MOD(Calculator!$B$35/Calculator!$F$12,1)&lt;0.5,-1,1))^2)))/(1-SQRT(((50*POWER(80,POWER(COS(PI()*MOD(Calculator!$B$35/Calculator!$F$12,1)),2))-$C47)^2+(1500*ABS(SIN(2*PI()*MOD(Calculator!$B$35/Calculator!$F$12,1)))*IF(MOD(Calculator!$B$35/Calculator!$F$12,1)&lt;0.5,-1,1))^2)/((50*POWER(80,POWER(COS(PI()*MOD(Calculator!$B$35/Calculator!$F$12,1)),2))+$C47)^2+(1500*ABS(SIN(2*PI()*MOD(Calculator!$B$35/Calculator!$F$12,1)))*IF(MOD(Calculator!$B$35/Calculator!$F$12,1)&lt;0.5,-1,1))^2))),2))</f>
        <v>—</v>
      </c>
      <c r="EH47" s="253" t="str">
        <f aca="false">IF(OR(Calculator!$E$13&lt;&gt;"YES",Calculator!$B$35&lt;Calculator!$G$13),"—",ROUND((1+SQRT(((50*POWER(80,POWER(COS(PI()*MOD(Calculator!$B$35/Calculator!$F$13,1)),2))-$C47)^2+(1500*ABS(SIN(2*PI()*MOD(Calculator!$B$35/Calculator!$F$13,1)))*IF(MOD(Calculator!$B$35/Calculator!$F$13,1)&lt;0.5,-1,1))^2)/((50*POWER(80,POWER(COS(PI()*MOD(Calculator!$B$35/Calculator!$F$13,1)),2))+$C47)^2+(1500*ABS(SIN(2*PI()*MOD(Calculator!$B$35/Calculator!$F$13,1)))*IF(MOD(Calculator!$B$35/Calculator!$F$13,1)&lt;0.5,-1,1))^2)))/(1-SQRT(((50*POWER(80,POWER(COS(PI()*MOD(Calculator!$B$35/Calculator!$F$13,1)),2))-$C47)^2+(1500*ABS(SIN(2*PI()*MOD(Calculator!$B$35/Calculator!$F$13,1)))*IF(MOD(Calculator!$B$35/Calculator!$F$13,1)&lt;0.5,-1,1))^2)/((50*POWER(80,POWER(COS(PI()*MOD(Calculator!$B$35/Calculator!$F$13,1)),2))+$C47)^2+(1500*ABS(SIN(2*PI()*MOD(Calculator!$B$35/Calculator!$F$13,1)))*IF(MOD(Calculator!$B$35/Calculator!$F$13,1)&lt;0.5,-1,1))^2))),2))</f>
        <v>—</v>
      </c>
      <c r="EI47" s="253" t="str">
        <f aca="false">IF(OR(Calculator!$E$14&lt;&gt;"YES",Calculator!$B$35&lt;Calculator!$G$14),"—",ROUND((1+SQRT(((50*POWER(80,POWER(COS(PI()*MOD(Calculator!$B$35/Calculator!$F$14,1)),2))-$C47)^2+(1500*ABS(SIN(2*PI()*MOD(Calculator!$B$35/Calculator!$F$14,1)))*IF(MOD(Calculator!$B$35/Calculator!$F$14,1)&lt;0.5,-1,1))^2)/((50*POWER(80,POWER(COS(PI()*MOD(Calculator!$B$35/Calculator!$F$14,1)),2))+$C47)^2+(1500*ABS(SIN(2*PI()*MOD(Calculator!$B$35/Calculator!$F$14,1)))*IF(MOD(Calculator!$B$35/Calculator!$F$14,1)&lt;0.5,-1,1))^2)))/(1-SQRT(((50*POWER(80,POWER(COS(PI()*MOD(Calculator!$B$35/Calculator!$F$14,1)),2))-$C47)^2+(1500*ABS(SIN(2*PI()*MOD(Calculator!$B$35/Calculator!$F$14,1)))*IF(MOD(Calculator!$B$35/Calculator!$F$14,1)&lt;0.5,-1,1))^2)/((50*POWER(80,POWER(COS(PI()*MOD(Calculator!$B$35/Calculator!$F$14,1)),2))+$C47)^2+(1500*ABS(SIN(2*PI()*MOD(Calculator!$B$35/Calculator!$F$14,1)))*IF(MOD(Calculator!$B$35/Calculator!$F$14,1)&lt;0.5,-1,1))^2))),2))</f>
        <v>—</v>
      </c>
      <c r="EJ47" s="253" t="n">
        <f aca="false">IF(OR(Calculator!$E$15&lt;&gt;"YES",Calculator!$B$35&lt;Calculator!$G$15),"—",ROUND((1+SQRT(((50*POWER(80,POWER(COS(PI()*MOD(Calculator!$B$35/Calculator!$F$15,1)),2))-$C47)^2+(1500*ABS(SIN(2*PI()*MOD(Calculator!$B$35/Calculator!$F$15,1)))*IF(MOD(Calculator!$B$35/Calculator!$F$15,1)&lt;0.5,-1,1))^2)/((50*POWER(80,POWER(COS(PI()*MOD(Calculator!$B$35/Calculator!$F$15,1)),2))+$C47)^2+(1500*ABS(SIN(2*PI()*MOD(Calculator!$B$35/Calculator!$F$15,1)))*IF(MOD(Calculator!$B$35/Calculator!$F$15,1)&lt;0.5,-1,1))^2)))/(1-SQRT(((50*POWER(80,POWER(COS(PI()*MOD(Calculator!$B$35/Calculator!$F$15,1)),2))-$C47)^2+(1500*ABS(SIN(2*PI()*MOD(Calculator!$B$35/Calculator!$F$15,1)))*IF(MOD(Calculator!$B$35/Calculator!$F$15,1)&lt;0.5,-1,1))^2)/((50*POWER(80,POWER(COS(PI()*MOD(Calculator!$B$35/Calculator!$F$15,1)),2))+$C47)^2+(1500*ABS(SIN(2*PI()*MOD(Calculator!$B$35/Calculator!$F$15,1)))*IF(MOD(Calculator!$B$35/Calculator!$F$15,1)&lt;0.5,-1,1))^2))),2))</f>
        <v>4.17</v>
      </c>
      <c r="EK47" s="253" t="str">
        <f aca="false">IF(OR(Calculator!$E$16&lt;&gt;"YES",Calculator!$B$35&lt;Calculator!$G$16),"—",ROUND((1+SQRT(((50*POWER(80,POWER(COS(PI()*MOD(Calculator!$B$35/Calculator!$F$16,1)),2))-$C47)^2+(1500*ABS(SIN(2*PI()*MOD(Calculator!$B$35/Calculator!$F$16,1)))*IF(MOD(Calculator!$B$35/Calculator!$F$16,1)&lt;0.5,-1,1))^2)/((50*POWER(80,POWER(COS(PI()*MOD(Calculator!$B$35/Calculator!$F$16,1)),2))+$C47)^2+(1500*ABS(SIN(2*PI()*MOD(Calculator!$B$35/Calculator!$F$16,1)))*IF(MOD(Calculator!$B$35/Calculator!$F$16,1)&lt;0.5,-1,1))^2)))/(1-SQRT(((50*POWER(80,POWER(COS(PI()*MOD(Calculator!$B$35/Calculator!$F$16,1)),2))-$C47)^2+(1500*ABS(SIN(2*PI()*MOD(Calculator!$B$35/Calculator!$F$16,1)))*IF(MOD(Calculator!$B$35/Calculator!$F$16,1)&lt;0.5,-1,1))^2)/((50*POWER(80,POWER(COS(PI()*MOD(Calculator!$B$35/Calculator!$F$16,1)),2))+$C47)^2+(1500*ABS(SIN(2*PI()*MOD(Calculator!$B$35/Calculator!$F$16,1)))*IF(MOD(Calculator!$B$35/Calculator!$F$16,1)&lt;0.5,-1,1))^2))),2))</f>
        <v>—</v>
      </c>
      <c r="EL47" s="253" t="n">
        <f aca="false">IF(OR(Calculator!$E$17&lt;&gt;"YES",Calculator!$B$35&lt;Calculator!$G$17),"—",ROUND((1+SQRT(((50*POWER(80,POWER(COS(PI()*MOD(Calculator!$B$35/Calculator!$F$17,1)),2))-$C47)^2+(1500*ABS(SIN(2*PI()*MOD(Calculator!$B$35/Calculator!$F$17,1)))*IF(MOD(Calculator!$B$35/Calculator!$F$17,1)&lt;0.5,-1,1))^2)/((50*POWER(80,POWER(COS(PI()*MOD(Calculator!$B$35/Calculator!$F$17,1)),2))+$C47)^2+(1500*ABS(SIN(2*PI()*MOD(Calculator!$B$35/Calculator!$F$17,1)))*IF(MOD(Calculator!$B$35/Calculator!$F$17,1)&lt;0.5,-1,1))^2)))/(1-SQRT(((50*POWER(80,POWER(COS(PI()*MOD(Calculator!$B$35/Calculator!$F$17,1)),2))-$C47)^2+(1500*ABS(SIN(2*PI()*MOD(Calculator!$B$35/Calculator!$F$17,1)))*IF(MOD(Calculator!$B$35/Calculator!$F$17,1)&lt;0.5,-1,1))^2)/((50*POWER(80,POWER(COS(PI()*MOD(Calculator!$B$35/Calculator!$F$17,1)),2))+$C47)^2+(1500*ABS(SIN(2*PI()*MOD(Calculator!$B$35/Calculator!$F$17,1)))*IF(MOD(Calculator!$B$35/Calculator!$F$17,1)&lt;0.5,-1,1))^2))),2))</f>
        <v>22.58</v>
      </c>
      <c r="EM47" s="253" t="str">
        <f aca="false">IF(OR(Calculator!$E$18&lt;&gt;"YES",Calculator!$B$35&lt;Calculator!$G$18),"—",ROUND((1+SQRT(((50*POWER(80,POWER(COS(PI()*MOD(Calculator!$B$35/Calculator!$F$18,1)),2))-$C47)^2+(1500*ABS(SIN(2*PI()*MOD(Calculator!$B$35/Calculator!$F$18,1)))*IF(MOD(Calculator!$B$35/Calculator!$F$18,1)&lt;0.5,-1,1))^2)/((50*POWER(80,POWER(COS(PI()*MOD(Calculator!$B$35/Calculator!$F$18,1)),2))+$C47)^2+(1500*ABS(SIN(2*PI()*MOD(Calculator!$B$35/Calculator!$F$18,1)))*IF(MOD(Calculator!$B$35/Calculator!$F$18,1)&lt;0.5,-1,1))^2)))/(1-SQRT(((50*POWER(80,POWER(COS(PI()*MOD(Calculator!$B$35/Calculator!$F$18,1)),2))-$C47)^2+(1500*ABS(SIN(2*PI()*MOD(Calculator!$B$35/Calculator!$F$18,1)))*IF(MOD(Calculator!$B$35/Calculator!$F$18,1)&lt;0.5,-1,1))^2)/((50*POWER(80,POWER(COS(PI()*MOD(Calculator!$B$35/Calculator!$F$18,1)),2))+$C47)^2+(1500*ABS(SIN(2*PI()*MOD(Calculator!$B$35/Calculator!$F$18,1)))*IF(MOD(Calculator!$B$35/Calculator!$F$18,1)&lt;0.5,-1,1))^2))),2))</f>
        <v>—</v>
      </c>
      <c r="EN47" s="253" t="str">
        <f aca="false">IF(OR(Calculator!$E$19&lt;&gt;"YES",Calculator!$B$35&lt;Calculator!$G$19),"—",ROUND((1+SQRT(((50*POWER(80,POWER(COS(PI()*MOD(Calculator!$B$35/Calculator!$F$19,1)),2))-$C47)^2+(1500*ABS(SIN(2*PI()*MOD(Calculator!$B$35/Calculator!$F$19,1)))*IF(MOD(Calculator!$B$35/Calculator!$F$19,1)&lt;0.5,-1,1))^2)/((50*POWER(80,POWER(COS(PI()*MOD(Calculator!$B$35/Calculator!$F$19,1)),2))+$C47)^2+(1500*ABS(SIN(2*PI()*MOD(Calculator!$B$35/Calculator!$F$19,1)))*IF(MOD(Calculator!$B$35/Calculator!$F$19,1)&lt;0.5,-1,1))^2)))/(1-SQRT(((50*POWER(80,POWER(COS(PI()*MOD(Calculator!$B$35/Calculator!$F$19,1)),2))-$C47)^2+(1500*ABS(SIN(2*PI()*MOD(Calculator!$B$35/Calculator!$F$19,1)))*IF(MOD(Calculator!$B$35/Calculator!$F$19,1)&lt;0.5,-1,1))^2)/((50*POWER(80,POWER(COS(PI()*MOD(Calculator!$B$35/Calculator!$F$19,1)),2))+$C47)^2+(1500*ABS(SIN(2*PI()*MOD(Calculator!$B$35/Calculator!$F$19,1)))*IF(MOD(Calculator!$B$35/Calculator!$F$19,1)&lt;0.5,-1,1))^2))),2))</f>
        <v>—</v>
      </c>
      <c r="EO47" s="253" t="str">
        <f aca="false">IF(OR(Calculator!$E$20&lt;&gt;"YES",Calculator!$B$35&lt;Calculator!$G$20),"—",ROUND((1+SQRT(((50*POWER(80,POWER(COS(PI()*MOD(Calculator!$B$35/Calculator!$F$20,1)),2))-$C47)^2+(1500*ABS(SIN(2*PI()*MOD(Calculator!$B$35/Calculator!$F$20,1)))*IF(MOD(Calculator!$B$35/Calculator!$F$20,1)&lt;0.5,-1,1))^2)/((50*POWER(80,POWER(COS(PI()*MOD(Calculator!$B$35/Calculator!$F$20,1)),2))+$C47)^2+(1500*ABS(SIN(2*PI()*MOD(Calculator!$B$35/Calculator!$F$20,1)))*IF(MOD(Calculator!$B$35/Calculator!$F$20,1)&lt;0.5,-1,1))^2)))/(1-SQRT(((50*POWER(80,POWER(COS(PI()*MOD(Calculator!$B$35/Calculator!$F$20,1)),2))-$C47)^2+(1500*ABS(SIN(2*PI()*MOD(Calculator!$B$35/Calculator!$F$20,1)))*IF(MOD(Calculator!$B$35/Calculator!$F$20,1)&lt;0.5,-1,1))^2)/((50*POWER(80,POWER(COS(PI()*MOD(Calculator!$B$35/Calculator!$F$20,1)),2))+$C47)^2+(1500*ABS(SIN(2*PI()*MOD(Calculator!$B$35/Calculator!$F$20,1)))*IF(MOD(Calculator!$B$35/Calculator!$F$20,1)&lt;0.5,-1,1))^2))),2))</f>
        <v>—</v>
      </c>
      <c r="EP47" s="253" t="str">
        <f aca="false">IF(OR(Calculator!$E$21&lt;&gt;"YES",Calculator!$B$35&lt;Calculator!$G$21),"—",ROUND((1+SQRT(((50*POWER(80,POWER(COS(PI()*MOD(Calculator!$B$35/Calculator!$F$21,1)),2))-$C47)^2+(1500*ABS(SIN(2*PI()*MOD(Calculator!$B$35/Calculator!$F$21,1)))*IF(MOD(Calculator!$B$35/Calculator!$F$21,1)&lt;0.5,-1,1))^2)/((50*POWER(80,POWER(COS(PI()*MOD(Calculator!$B$35/Calculator!$F$21,1)),2))+$C47)^2+(1500*ABS(SIN(2*PI()*MOD(Calculator!$B$35/Calculator!$F$21,1)))*IF(MOD(Calculator!$B$35/Calculator!$F$21,1)&lt;0.5,-1,1))^2)))/(1-SQRT(((50*POWER(80,POWER(COS(PI()*MOD(Calculator!$B$35/Calculator!$F$21,1)),2))-$C47)^2+(1500*ABS(SIN(2*PI()*MOD(Calculator!$B$35/Calculator!$F$21,1)))*IF(MOD(Calculator!$B$35/Calculator!$F$21,1)&lt;0.5,-1,1))^2)/((50*POWER(80,POWER(COS(PI()*MOD(Calculator!$B$35/Calculator!$F$21,1)),2))+$C47)^2+(1500*ABS(SIN(2*PI()*MOD(Calculator!$B$35/Calculator!$F$21,1)))*IF(MOD(Calculator!$B$35/Calculator!$F$21,1)&lt;0.5,-1,1))^2))),2))</f>
        <v>—</v>
      </c>
      <c r="EQ47" s="253" t="str">
        <f aca="false">IF(OR(Calculator!$E$22&lt;&gt;"YES",Calculator!$B$35&lt;Calculator!$G$22),"—",ROUND((1+SQRT(((50*POWER(80,POWER(COS(PI()*MOD(Calculator!$B$35/Calculator!$F$22,1)),2))-$C47)^2+(1500*ABS(SIN(2*PI()*MOD(Calculator!$B$35/Calculator!$F$22,1)))*IF(MOD(Calculator!$B$35/Calculator!$F$22,1)&lt;0.5,-1,1))^2)/((50*POWER(80,POWER(COS(PI()*MOD(Calculator!$B$35/Calculator!$F$22,1)),2))+$C47)^2+(1500*ABS(SIN(2*PI()*MOD(Calculator!$B$35/Calculator!$F$22,1)))*IF(MOD(Calculator!$B$35/Calculator!$F$22,1)&lt;0.5,-1,1))^2)))/(1-SQRT(((50*POWER(80,POWER(COS(PI()*MOD(Calculator!$B$35/Calculator!$F$22,1)),2))-$C47)^2+(1500*ABS(SIN(2*PI()*MOD(Calculator!$B$35/Calculator!$F$22,1)))*IF(MOD(Calculator!$B$35/Calculator!$F$22,1)&lt;0.5,-1,1))^2)/((50*POWER(80,POWER(COS(PI()*MOD(Calculator!$B$35/Calculator!$F$22,1)),2))+$C47)^2+(1500*ABS(SIN(2*PI()*MOD(Calculator!$B$35/Calculator!$F$22,1)))*IF(MOD(Calculator!$B$35/Calculator!$F$22,1)&lt;0.5,-1,1))^2))),2))</f>
        <v>—</v>
      </c>
      <c r="ER47" s="295" t="n">
        <f aca="false">IFERROR(ROUND((IF(ISNUMBER(EG47),EG47,0)+IF(ISNUMBER(EH47),EH47,0)+IF(ISNUMBER(EI47),EI47,0)+IF(ISNUMBER(EJ47),EJ47,0)+IF(ISNUMBER(EK47),EK47,0)+IF(ISNUMBER(EL47),EL47,0)+IF(ISNUMBER(EM47),EM47,0)+IF(ISNUMBER(EN47),EN47,0)+IF(ISNUMBER(EO47),EO47,0)+IF(ISNUMBER(EP47),EP47,0)+IF(ISNUMBER(EQ47),EQ47,0))/(IF(ISNUMBER(EG47),1,0)+IF(ISNUMBER(EH47),1,0)+IF(ISNUMBER(EI47),1,0)+IF(ISNUMBER(EJ47),1,0)+IF(ISNUMBER(EK47),1,0)+IF(ISNUMBER(EL47),1,0)+IF(ISNUMBER(EM47),1,0)+IF(ISNUMBER(EN47),1,0)+IF(ISNUMBER(EO47),1,0)+IF(ISNUMBER(EP47),1,0)+IF(ISNUMBER(EQ47),1,0)),4),"")</f>
        <v>13.375</v>
      </c>
      <c r="ES47" s="253" t="str">
        <f aca="false">IF(OR(Calculator!$E$12&lt;&gt;"YES",Calculator!$B$36&lt;Calculator!$G$12),"—",ROUND((1+SQRT(((50*POWER(80,POWER(COS(PI()*MOD(Calculator!$B$36/Calculator!$F$12,1)),2))-$C47)^2+(1500*ABS(SIN(2*PI()*MOD(Calculator!$B$36/Calculator!$F$12,1)))*IF(MOD(Calculator!$B$36/Calculator!$F$12,1)&lt;0.5,-1,1))^2)/((50*POWER(80,POWER(COS(PI()*MOD(Calculator!$B$36/Calculator!$F$12,1)),2))+$C47)^2+(1500*ABS(SIN(2*PI()*MOD(Calculator!$B$36/Calculator!$F$12,1)))*IF(MOD(Calculator!$B$36/Calculator!$F$12,1)&lt;0.5,-1,1))^2)))/(1-SQRT(((50*POWER(80,POWER(COS(PI()*MOD(Calculator!$B$36/Calculator!$F$12,1)),2))-$C47)^2+(1500*ABS(SIN(2*PI()*MOD(Calculator!$B$36/Calculator!$F$12,1)))*IF(MOD(Calculator!$B$36/Calculator!$F$12,1)&lt;0.5,-1,1))^2)/((50*POWER(80,POWER(COS(PI()*MOD(Calculator!$B$36/Calculator!$F$12,1)),2))+$C47)^2+(1500*ABS(SIN(2*PI()*MOD(Calculator!$B$36/Calculator!$F$12,1)))*IF(MOD(Calculator!$B$36/Calculator!$F$12,1)&lt;0.5,-1,1))^2))),2))</f>
        <v>—</v>
      </c>
      <c r="ET47" s="253" t="str">
        <f aca="false">IF(OR(Calculator!$E$13&lt;&gt;"YES",Calculator!$B$36&lt;Calculator!$G$13),"—",ROUND((1+SQRT(((50*POWER(80,POWER(COS(PI()*MOD(Calculator!$B$36/Calculator!$F$13,1)),2))-$C47)^2+(1500*ABS(SIN(2*PI()*MOD(Calculator!$B$36/Calculator!$F$13,1)))*IF(MOD(Calculator!$B$36/Calculator!$F$13,1)&lt;0.5,-1,1))^2)/((50*POWER(80,POWER(COS(PI()*MOD(Calculator!$B$36/Calculator!$F$13,1)),2))+$C47)^2+(1500*ABS(SIN(2*PI()*MOD(Calculator!$B$36/Calculator!$F$13,1)))*IF(MOD(Calculator!$B$36/Calculator!$F$13,1)&lt;0.5,-1,1))^2)))/(1-SQRT(((50*POWER(80,POWER(COS(PI()*MOD(Calculator!$B$36/Calculator!$F$13,1)),2))-$C47)^2+(1500*ABS(SIN(2*PI()*MOD(Calculator!$B$36/Calculator!$F$13,1)))*IF(MOD(Calculator!$B$36/Calculator!$F$13,1)&lt;0.5,-1,1))^2)/((50*POWER(80,POWER(COS(PI()*MOD(Calculator!$B$36/Calculator!$F$13,1)),2))+$C47)^2+(1500*ABS(SIN(2*PI()*MOD(Calculator!$B$36/Calculator!$F$13,1)))*IF(MOD(Calculator!$B$36/Calculator!$F$13,1)&lt;0.5,-1,1))^2))),2))</f>
        <v>—</v>
      </c>
      <c r="EU47" s="253" t="str">
        <f aca="false">IF(OR(Calculator!$E$14&lt;&gt;"YES",Calculator!$B$36&lt;Calculator!$G$14),"—",ROUND((1+SQRT(((50*POWER(80,POWER(COS(PI()*MOD(Calculator!$B$36/Calculator!$F$14,1)),2))-$C47)^2+(1500*ABS(SIN(2*PI()*MOD(Calculator!$B$36/Calculator!$F$14,1)))*IF(MOD(Calculator!$B$36/Calculator!$F$14,1)&lt;0.5,-1,1))^2)/((50*POWER(80,POWER(COS(PI()*MOD(Calculator!$B$36/Calculator!$F$14,1)),2))+$C47)^2+(1500*ABS(SIN(2*PI()*MOD(Calculator!$B$36/Calculator!$F$14,1)))*IF(MOD(Calculator!$B$36/Calculator!$F$14,1)&lt;0.5,-1,1))^2)))/(1-SQRT(((50*POWER(80,POWER(COS(PI()*MOD(Calculator!$B$36/Calculator!$F$14,1)),2))-$C47)^2+(1500*ABS(SIN(2*PI()*MOD(Calculator!$B$36/Calculator!$F$14,1)))*IF(MOD(Calculator!$B$36/Calculator!$F$14,1)&lt;0.5,-1,1))^2)/((50*POWER(80,POWER(COS(PI()*MOD(Calculator!$B$36/Calculator!$F$14,1)),2))+$C47)^2+(1500*ABS(SIN(2*PI()*MOD(Calculator!$B$36/Calculator!$F$14,1)))*IF(MOD(Calculator!$B$36/Calculator!$F$14,1)&lt;0.5,-1,1))^2))),2))</f>
        <v>—</v>
      </c>
      <c r="EV47" s="253" t="n">
        <f aca="false">IF(OR(Calculator!$E$15&lt;&gt;"YES",Calculator!$B$36&lt;Calculator!$G$15),"—",ROUND((1+SQRT(((50*POWER(80,POWER(COS(PI()*MOD(Calculator!$B$36/Calculator!$F$15,1)),2))-$C47)^2+(1500*ABS(SIN(2*PI()*MOD(Calculator!$B$36/Calculator!$F$15,1)))*IF(MOD(Calculator!$B$36/Calculator!$F$15,1)&lt;0.5,-1,1))^2)/((50*POWER(80,POWER(COS(PI()*MOD(Calculator!$B$36/Calculator!$F$15,1)),2))+$C47)^2+(1500*ABS(SIN(2*PI()*MOD(Calculator!$B$36/Calculator!$F$15,1)))*IF(MOD(Calculator!$B$36/Calculator!$F$15,1)&lt;0.5,-1,1))^2)))/(1-SQRT(((50*POWER(80,POWER(COS(PI()*MOD(Calculator!$B$36/Calculator!$F$15,1)),2))-$C47)^2+(1500*ABS(SIN(2*PI()*MOD(Calculator!$B$36/Calculator!$F$15,1)))*IF(MOD(Calculator!$B$36/Calculator!$F$15,1)&lt;0.5,-1,1))^2)/((50*POWER(80,POWER(COS(PI()*MOD(Calculator!$B$36/Calculator!$F$15,1)),2))+$C47)^2+(1500*ABS(SIN(2*PI()*MOD(Calculator!$B$36/Calculator!$F$15,1)))*IF(MOD(Calculator!$B$36/Calculator!$F$15,1)&lt;0.5,-1,1))^2))),2))</f>
        <v>20.41</v>
      </c>
      <c r="EW47" s="253" t="str">
        <f aca="false">IF(OR(Calculator!$E$16&lt;&gt;"YES",Calculator!$B$36&lt;Calculator!$G$16),"—",ROUND((1+SQRT(((50*POWER(80,POWER(COS(PI()*MOD(Calculator!$B$36/Calculator!$F$16,1)),2))-$C47)^2+(1500*ABS(SIN(2*PI()*MOD(Calculator!$B$36/Calculator!$F$16,1)))*IF(MOD(Calculator!$B$36/Calculator!$F$16,1)&lt;0.5,-1,1))^2)/((50*POWER(80,POWER(COS(PI()*MOD(Calculator!$B$36/Calculator!$F$16,1)),2))+$C47)^2+(1500*ABS(SIN(2*PI()*MOD(Calculator!$B$36/Calculator!$F$16,1)))*IF(MOD(Calculator!$B$36/Calculator!$F$16,1)&lt;0.5,-1,1))^2)))/(1-SQRT(((50*POWER(80,POWER(COS(PI()*MOD(Calculator!$B$36/Calculator!$F$16,1)),2))-$C47)^2+(1500*ABS(SIN(2*PI()*MOD(Calculator!$B$36/Calculator!$F$16,1)))*IF(MOD(Calculator!$B$36/Calculator!$F$16,1)&lt;0.5,-1,1))^2)/((50*POWER(80,POWER(COS(PI()*MOD(Calculator!$B$36/Calculator!$F$16,1)),2))+$C47)^2+(1500*ABS(SIN(2*PI()*MOD(Calculator!$B$36/Calculator!$F$16,1)))*IF(MOD(Calculator!$B$36/Calculator!$F$16,1)&lt;0.5,-1,1))^2))),2))</f>
        <v>—</v>
      </c>
      <c r="EX47" s="253" t="n">
        <f aca="false">IF(OR(Calculator!$E$17&lt;&gt;"YES",Calculator!$B$36&lt;Calculator!$G$17),"—",ROUND((1+SQRT(((50*POWER(80,POWER(COS(PI()*MOD(Calculator!$B$36/Calculator!$F$17,1)),2))-$C47)^2+(1500*ABS(SIN(2*PI()*MOD(Calculator!$B$36/Calculator!$F$17,1)))*IF(MOD(Calculator!$B$36/Calculator!$F$17,1)&lt;0.5,-1,1))^2)/((50*POWER(80,POWER(COS(PI()*MOD(Calculator!$B$36/Calculator!$F$17,1)),2))+$C47)^2+(1500*ABS(SIN(2*PI()*MOD(Calculator!$B$36/Calculator!$F$17,1)))*IF(MOD(Calculator!$B$36/Calculator!$F$17,1)&lt;0.5,-1,1))^2)))/(1-SQRT(((50*POWER(80,POWER(COS(PI()*MOD(Calculator!$B$36/Calculator!$F$17,1)),2))-$C47)^2+(1500*ABS(SIN(2*PI()*MOD(Calculator!$B$36/Calculator!$F$17,1)))*IF(MOD(Calculator!$B$36/Calculator!$F$17,1)&lt;0.5,-1,1))^2)/((50*POWER(80,POWER(COS(PI()*MOD(Calculator!$B$36/Calculator!$F$17,1)),2))+$C47)^2+(1500*ABS(SIN(2*PI()*MOD(Calculator!$B$36/Calculator!$F$17,1)))*IF(MOD(Calculator!$B$36/Calculator!$F$17,1)&lt;0.5,-1,1))^2))),2))</f>
        <v>23.05</v>
      </c>
      <c r="EY47" s="253" t="str">
        <f aca="false">IF(OR(Calculator!$E$18&lt;&gt;"YES",Calculator!$B$36&lt;Calculator!$G$18),"—",ROUND((1+SQRT(((50*POWER(80,POWER(COS(PI()*MOD(Calculator!$B$36/Calculator!$F$18,1)),2))-$C47)^2+(1500*ABS(SIN(2*PI()*MOD(Calculator!$B$36/Calculator!$F$18,1)))*IF(MOD(Calculator!$B$36/Calculator!$F$18,1)&lt;0.5,-1,1))^2)/((50*POWER(80,POWER(COS(PI()*MOD(Calculator!$B$36/Calculator!$F$18,1)),2))+$C47)^2+(1500*ABS(SIN(2*PI()*MOD(Calculator!$B$36/Calculator!$F$18,1)))*IF(MOD(Calculator!$B$36/Calculator!$F$18,1)&lt;0.5,-1,1))^2)))/(1-SQRT(((50*POWER(80,POWER(COS(PI()*MOD(Calculator!$B$36/Calculator!$F$18,1)),2))-$C47)^2+(1500*ABS(SIN(2*PI()*MOD(Calculator!$B$36/Calculator!$F$18,1)))*IF(MOD(Calculator!$B$36/Calculator!$F$18,1)&lt;0.5,-1,1))^2)/((50*POWER(80,POWER(COS(PI()*MOD(Calculator!$B$36/Calculator!$F$18,1)),2))+$C47)^2+(1500*ABS(SIN(2*PI()*MOD(Calculator!$B$36/Calculator!$F$18,1)))*IF(MOD(Calculator!$B$36/Calculator!$F$18,1)&lt;0.5,-1,1))^2))),2))</f>
        <v>—</v>
      </c>
      <c r="EZ47" s="253" t="str">
        <f aca="false">IF(OR(Calculator!$E$19&lt;&gt;"YES",Calculator!$B$36&lt;Calculator!$G$19),"—",ROUND((1+SQRT(((50*POWER(80,POWER(COS(PI()*MOD(Calculator!$B$36/Calculator!$F$19,1)),2))-$C47)^2+(1500*ABS(SIN(2*PI()*MOD(Calculator!$B$36/Calculator!$F$19,1)))*IF(MOD(Calculator!$B$36/Calculator!$F$19,1)&lt;0.5,-1,1))^2)/((50*POWER(80,POWER(COS(PI()*MOD(Calculator!$B$36/Calculator!$F$19,1)),2))+$C47)^2+(1500*ABS(SIN(2*PI()*MOD(Calculator!$B$36/Calculator!$F$19,1)))*IF(MOD(Calculator!$B$36/Calculator!$F$19,1)&lt;0.5,-1,1))^2)))/(1-SQRT(((50*POWER(80,POWER(COS(PI()*MOD(Calculator!$B$36/Calculator!$F$19,1)),2))-$C47)^2+(1500*ABS(SIN(2*PI()*MOD(Calculator!$B$36/Calculator!$F$19,1)))*IF(MOD(Calculator!$B$36/Calculator!$F$19,1)&lt;0.5,-1,1))^2)/((50*POWER(80,POWER(COS(PI()*MOD(Calculator!$B$36/Calculator!$F$19,1)),2))+$C47)^2+(1500*ABS(SIN(2*PI()*MOD(Calculator!$B$36/Calculator!$F$19,1)))*IF(MOD(Calculator!$B$36/Calculator!$F$19,1)&lt;0.5,-1,1))^2))),2))</f>
        <v>—</v>
      </c>
      <c r="FA47" s="253" t="str">
        <f aca="false">IF(OR(Calculator!$E$20&lt;&gt;"YES",Calculator!$B$36&lt;Calculator!$G$20),"—",ROUND((1+SQRT(((50*POWER(80,POWER(COS(PI()*MOD(Calculator!$B$36/Calculator!$F$20,1)),2))-$C47)^2+(1500*ABS(SIN(2*PI()*MOD(Calculator!$B$36/Calculator!$F$20,1)))*IF(MOD(Calculator!$B$36/Calculator!$F$20,1)&lt;0.5,-1,1))^2)/((50*POWER(80,POWER(COS(PI()*MOD(Calculator!$B$36/Calculator!$F$20,1)),2))+$C47)^2+(1500*ABS(SIN(2*PI()*MOD(Calculator!$B$36/Calculator!$F$20,1)))*IF(MOD(Calculator!$B$36/Calculator!$F$20,1)&lt;0.5,-1,1))^2)))/(1-SQRT(((50*POWER(80,POWER(COS(PI()*MOD(Calculator!$B$36/Calculator!$F$20,1)),2))-$C47)^2+(1500*ABS(SIN(2*PI()*MOD(Calculator!$B$36/Calculator!$F$20,1)))*IF(MOD(Calculator!$B$36/Calculator!$F$20,1)&lt;0.5,-1,1))^2)/((50*POWER(80,POWER(COS(PI()*MOD(Calculator!$B$36/Calculator!$F$20,1)),2))+$C47)^2+(1500*ABS(SIN(2*PI()*MOD(Calculator!$B$36/Calculator!$F$20,1)))*IF(MOD(Calculator!$B$36/Calculator!$F$20,1)&lt;0.5,-1,1))^2))),2))</f>
        <v>—</v>
      </c>
      <c r="FB47" s="253" t="str">
        <f aca="false">IF(OR(Calculator!$E$21&lt;&gt;"YES",Calculator!$B$36&lt;Calculator!$G$21),"—",ROUND((1+SQRT(((50*POWER(80,POWER(COS(PI()*MOD(Calculator!$B$36/Calculator!$F$21,1)),2))-$C47)^2+(1500*ABS(SIN(2*PI()*MOD(Calculator!$B$36/Calculator!$F$21,1)))*IF(MOD(Calculator!$B$36/Calculator!$F$21,1)&lt;0.5,-1,1))^2)/((50*POWER(80,POWER(COS(PI()*MOD(Calculator!$B$36/Calculator!$F$21,1)),2))+$C47)^2+(1500*ABS(SIN(2*PI()*MOD(Calculator!$B$36/Calculator!$F$21,1)))*IF(MOD(Calculator!$B$36/Calculator!$F$21,1)&lt;0.5,-1,1))^2)))/(1-SQRT(((50*POWER(80,POWER(COS(PI()*MOD(Calculator!$B$36/Calculator!$F$21,1)),2))-$C47)^2+(1500*ABS(SIN(2*PI()*MOD(Calculator!$B$36/Calculator!$F$21,1)))*IF(MOD(Calculator!$B$36/Calculator!$F$21,1)&lt;0.5,-1,1))^2)/((50*POWER(80,POWER(COS(PI()*MOD(Calculator!$B$36/Calculator!$F$21,1)),2))+$C47)^2+(1500*ABS(SIN(2*PI()*MOD(Calculator!$B$36/Calculator!$F$21,1)))*IF(MOD(Calculator!$B$36/Calculator!$F$21,1)&lt;0.5,-1,1))^2))),2))</f>
        <v>—</v>
      </c>
      <c r="FC47" s="253" t="str">
        <f aca="false">IF(OR(Calculator!$E$22&lt;&gt;"YES",Calculator!$B$36&lt;Calculator!$G$22),"—",ROUND((1+SQRT(((50*POWER(80,POWER(COS(PI()*MOD(Calculator!$B$36/Calculator!$F$22,1)),2))-$C47)^2+(1500*ABS(SIN(2*PI()*MOD(Calculator!$B$36/Calculator!$F$22,1)))*IF(MOD(Calculator!$B$36/Calculator!$F$22,1)&lt;0.5,-1,1))^2)/((50*POWER(80,POWER(COS(PI()*MOD(Calculator!$B$36/Calculator!$F$22,1)),2))+$C47)^2+(1500*ABS(SIN(2*PI()*MOD(Calculator!$B$36/Calculator!$F$22,1)))*IF(MOD(Calculator!$B$36/Calculator!$F$22,1)&lt;0.5,-1,1))^2)))/(1-SQRT(((50*POWER(80,POWER(COS(PI()*MOD(Calculator!$B$36/Calculator!$F$22,1)),2))-$C47)^2+(1500*ABS(SIN(2*PI()*MOD(Calculator!$B$36/Calculator!$F$22,1)))*IF(MOD(Calculator!$B$36/Calculator!$F$22,1)&lt;0.5,-1,1))^2)/((50*POWER(80,POWER(COS(PI()*MOD(Calculator!$B$36/Calculator!$F$22,1)),2))+$C47)^2+(1500*ABS(SIN(2*PI()*MOD(Calculator!$B$36/Calculator!$F$22,1)))*IF(MOD(Calculator!$B$36/Calculator!$F$22,1)&lt;0.5,-1,1))^2))),2))</f>
        <v>—</v>
      </c>
      <c r="FD47" s="295" t="n">
        <f aca="false">IFERROR(ROUND((IF(ISNUMBER(ES47),ES47,0)+IF(ISNUMBER(ET47),ET47,0)+IF(ISNUMBER(EU47),EU47,0)+IF(ISNUMBER(EV47),EV47,0)+IF(ISNUMBER(EW47),EW47,0)+IF(ISNUMBER(EX47),EX47,0)+IF(ISNUMBER(EY47),EY47,0)+IF(ISNUMBER(EZ47),EZ47,0)+IF(ISNUMBER(FA47),FA47,0)+IF(ISNUMBER(FB47),FB47,0)+IF(ISNUMBER(FC47),FC47,0))/(IF(ISNUMBER(ES47),1,0)+IF(ISNUMBER(ET47),1,0)+IF(ISNUMBER(EU47),1,0)+IF(ISNUMBER(EV47),1,0)+IF(ISNUMBER(EW47),1,0)+IF(ISNUMBER(EX47),1,0)+IF(ISNUMBER(EY47),1,0)+IF(ISNUMBER(EZ47),1,0)+IF(ISNUMBER(FA47),1,0)+IF(ISNUMBER(FB47),1,0)+IF(ISNUMBER(FC47),1,0)),4),"")</f>
        <v>21.73</v>
      </c>
      <c r="FE47" s="253" t="str">
        <f aca="false">IF(OR(Calculator!$E$12&lt;&gt;"YES",Calculator!$B$37&lt;Calculator!$G$12),"—",ROUND((1+SQRT(((50*POWER(80,POWER(COS(PI()*MOD(Calculator!$B$37/Calculator!$F$12,1)),2))-$C47)^2+(1500*ABS(SIN(2*PI()*MOD(Calculator!$B$37/Calculator!$F$12,1)))*IF(MOD(Calculator!$B$37/Calculator!$F$12,1)&lt;0.5,-1,1))^2)/((50*POWER(80,POWER(COS(PI()*MOD(Calculator!$B$37/Calculator!$F$12,1)),2))+$C47)^2+(1500*ABS(SIN(2*PI()*MOD(Calculator!$B$37/Calculator!$F$12,1)))*IF(MOD(Calculator!$B$37/Calculator!$F$12,1)&lt;0.5,-1,1))^2)))/(1-SQRT(((50*POWER(80,POWER(COS(PI()*MOD(Calculator!$B$37/Calculator!$F$12,1)),2))-$C47)^2+(1500*ABS(SIN(2*PI()*MOD(Calculator!$B$37/Calculator!$F$12,1)))*IF(MOD(Calculator!$B$37/Calculator!$F$12,1)&lt;0.5,-1,1))^2)/((50*POWER(80,POWER(COS(PI()*MOD(Calculator!$B$37/Calculator!$F$12,1)),2))+$C47)^2+(1500*ABS(SIN(2*PI()*MOD(Calculator!$B$37/Calculator!$F$12,1)))*IF(MOD(Calculator!$B$37/Calculator!$F$12,1)&lt;0.5,-1,1))^2))),2))</f>
        <v>—</v>
      </c>
      <c r="FF47" s="253" t="str">
        <f aca="false">IF(OR(Calculator!$E$13&lt;&gt;"YES",Calculator!$B$37&lt;Calculator!$G$13),"—",ROUND((1+SQRT(((50*POWER(80,POWER(COS(PI()*MOD(Calculator!$B$37/Calculator!$F$13,1)),2))-$C47)^2+(1500*ABS(SIN(2*PI()*MOD(Calculator!$B$37/Calculator!$F$13,1)))*IF(MOD(Calculator!$B$37/Calculator!$F$13,1)&lt;0.5,-1,1))^2)/((50*POWER(80,POWER(COS(PI()*MOD(Calculator!$B$37/Calculator!$F$13,1)),2))+$C47)^2+(1500*ABS(SIN(2*PI()*MOD(Calculator!$B$37/Calculator!$F$13,1)))*IF(MOD(Calculator!$B$37/Calculator!$F$13,1)&lt;0.5,-1,1))^2)))/(1-SQRT(((50*POWER(80,POWER(COS(PI()*MOD(Calculator!$B$37/Calculator!$F$13,1)),2))-$C47)^2+(1500*ABS(SIN(2*PI()*MOD(Calculator!$B$37/Calculator!$F$13,1)))*IF(MOD(Calculator!$B$37/Calculator!$F$13,1)&lt;0.5,-1,1))^2)/((50*POWER(80,POWER(COS(PI()*MOD(Calculator!$B$37/Calculator!$F$13,1)),2))+$C47)^2+(1500*ABS(SIN(2*PI()*MOD(Calculator!$B$37/Calculator!$F$13,1)))*IF(MOD(Calculator!$B$37/Calculator!$F$13,1)&lt;0.5,-1,1))^2))),2))</f>
        <v>—</v>
      </c>
      <c r="FG47" s="253" t="str">
        <f aca="false">IF(OR(Calculator!$E$14&lt;&gt;"YES",Calculator!$B$37&lt;Calculator!$G$14),"—",ROUND((1+SQRT(((50*POWER(80,POWER(COS(PI()*MOD(Calculator!$B$37/Calculator!$F$14,1)),2))-$C47)^2+(1500*ABS(SIN(2*PI()*MOD(Calculator!$B$37/Calculator!$F$14,1)))*IF(MOD(Calculator!$B$37/Calculator!$F$14,1)&lt;0.5,-1,1))^2)/((50*POWER(80,POWER(COS(PI()*MOD(Calculator!$B$37/Calculator!$F$14,1)),2))+$C47)^2+(1500*ABS(SIN(2*PI()*MOD(Calculator!$B$37/Calculator!$F$14,1)))*IF(MOD(Calculator!$B$37/Calculator!$F$14,1)&lt;0.5,-1,1))^2)))/(1-SQRT(((50*POWER(80,POWER(COS(PI()*MOD(Calculator!$B$37/Calculator!$F$14,1)),2))-$C47)^2+(1500*ABS(SIN(2*PI()*MOD(Calculator!$B$37/Calculator!$F$14,1)))*IF(MOD(Calculator!$B$37/Calculator!$F$14,1)&lt;0.5,-1,1))^2)/((50*POWER(80,POWER(COS(PI()*MOD(Calculator!$B$37/Calculator!$F$14,1)),2))+$C47)^2+(1500*ABS(SIN(2*PI()*MOD(Calculator!$B$37/Calculator!$F$14,1)))*IF(MOD(Calculator!$B$37/Calculator!$F$14,1)&lt;0.5,-1,1))^2))),2))</f>
        <v>—</v>
      </c>
      <c r="FH47" s="253" t="n">
        <f aca="false">IF(OR(Calculator!$E$15&lt;&gt;"YES",Calculator!$B$37&lt;Calculator!$G$15),"—",ROUND((1+SQRT(((50*POWER(80,POWER(COS(PI()*MOD(Calculator!$B$37/Calculator!$F$15,1)),2))-$C47)^2+(1500*ABS(SIN(2*PI()*MOD(Calculator!$B$37/Calculator!$F$15,1)))*IF(MOD(Calculator!$B$37/Calculator!$F$15,1)&lt;0.5,-1,1))^2)/((50*POWER(80,POWER(COS(PI()*MOD(Calculator!$B$37/Calculator!$F$15,1)),2))+$C47)^2+(1500*ABS(SIN(2*PI()*MOD(Calculator!$B$37/Calculator!$F$15,1)))*IF(MOD(Calculator!$B$37/Calculator!$F$15,1)&lt;0.5,-1,1))^2)))/(1-SQRT(((50*POWER(80,POWER(COS(PI()*MOD(Calculator!$B$37/Calculator!$F$15,1)),2))-$C47)^2+(1500*ABS(SIN(2*PI()*MOD(Calculator!$B$37/Calculator!$F$15,1)))*IF(MOD(Calculator!$B$37/Calculator!$F$15,1)&lt;0.5,-1,1))^2)/((50*POWER(80,POWER(COS(PI()*MOD(Calculator!$B$37/Calculator!$F$15,1)),2))+$C47)^2+(1500*ABS(SIN(2*PI()*MOD(Calculator!$B$37/Calculator!$F$15,1)))*IF(MOD(Calculator!$B$37/Calculator!$F$15,1)&lt;0.5,-1,1))^2))),2))</f>
        <v>4.2</v>
      </c>
      <c r="FI47" s="253" t="str">
        <f aca="false">IF(OR(Calculator!$E$16&lt;&gt;"YES",Calculator!$B$37&lt;Calculator!$G$16),"—",ROUND((1+SQRT(((50*POWER(80,POWER(COS(PI()*MOD(Calculator!$B$37/Calculator!$F$16,1)),2))-$C47)^2+(1500*ABS(SIN(2*PI()*MOD(Calculator!$B$37/Calculator!$F$16,1)))*IF(MOD(Calculator!$B$37/Calculator!$F$16,1)&lt;0.5,-1,1))^2)/((50*POWER(80,POWER(COS(PI()*MOD(Calculator!$B$37/Calculator!$F$16,1)),2))+$C47)^2+(1500*ABS(SIN(2*PI()*MOD(Calculator!$B$37/Calculator!$F$16,1)))*IF(MOD(Calculator!$B$37/Calculator!$F$16,1)&lt;0.5,-1,1))^2)))/(1-SQRT(((50*POWER(80,POWER(COS(PI()*MOD(Calculator!$B$37/Calculator!$F$16,1)),2))-$C47)^2+(1500*ABS(SIN(2*PI()*MOD(Calculator!$B$37/Calculator!$F$16,1)))*IF(MOD(Calculator!$B$37/Calculator!$F$16,1)&lt;0.5,-1,1))^2)/((50*POWER(80,POWER(COS(PI()*MOD(Calculator!$B$37/Calculator!$F$16,1)),2))+$C47)^2+(1500*ABS(SIN(2*PI()*MOD(Calculator!$B$37/Calculator!$F$16,1)))*IF(MOD(Calculator!$B$37/Calculator!$F$16,1)&lt;0.5,-1,1))^2))),2))</f>
        <v>—</v>
      </c>
      <c r="FJ47" s="253" t="n">
        <f aca="false">IF(OR(Calculator!$E$17&lt;&gt;"YES",Calculator!$B$37&lt;Calculator!$G$17),"—",ROUND((1+SQRT(((50*POWER(80,POWER(COS(PI()*MOD(Calculator!$B$37/Calculator!$F$17,1)),2))-$C47)^2+(1500*ABS(SIN(2*PI()*MOD(Calculator!$B$37/Calculator!$F$17,1)))*IF(MOD(Calculator!$B$37/Calculator!$F$17,1)&lt;0.5,-1,1))^2)/((50*POWER(80,POWER(COS(PI()*MOD(Calculator!$B$37/Calculator!$F$17,1)),2))+$C47)^2+(1500*ABS(SIN(2*PI()*MOD(Calculator!$B$37/Calculator!$F$17,1)))*IF(MOD(Calculator!$B$37/Calculator!$F$17,1)&lt;0.5,-1,1))^2)))/(1-SQRT(((50*POWER(80,POWER(COS(PI()*MOD(Calculator!$B$37/Calculator!$F$17,1)),2))-$C47)^2+(1500*ABS(SIN(2*PI()*MOD(Calculator!$B$37/Calculator!$F$17,1)))*IF(MOD(Calculator!$B$37/Calculator!$F$17,1)&lt;0.5,-1,1))^2)/((50*POWER(80,POWER(COS(PI()*MOD(Calculator!$B$37/Calculator!$F$17,1)),2))+$C47)^2+(1500*ABS(SIN(2*PI()*MOD(Calculator!$B$37/Calculator!$F$17,1)))*IF(MOD(Calculator!$B$37/Calculator!$F$17,1)&lt;0.5,-1,1))^2))),2))</f>
        <v>18.15</v>
      </c>
      <c r="FK47" s="253" t="str">
        <f aca="false">IF(OR(Calculator!$E$18&lt;&gt;"YES",Calculator!$B$37&lt;Calculator!$G$18),"—",ROUND((1+SQRT(((50*POWER(80,POWER(COS(PI()*MOD(Calculator!$B$37/Calculator!$F$18,1)),2))-$C47)^2+(1500*ABS(SIN(2*PI()*MOD(Calculator!$B$37/Calculator!$F$18,1)))*IF(MOD(Calculator!$B$37/Calculator!$F$18,1)&lt;0.5,-1,1))^2)/((50*POWER(80,POWER(COS(PI()*MOD(Calculator!$B$37/Calculator!$F$18,1)),2))+$C47)^2+(1500*ABS(SIN(2*PI()*MOD(Calculator!$B$37/Calculator!$F$18,1)))*IF(MOD(Calculator!$B$37/Calculator!$F$18,1)&lt;0.5,-1,1))^2)))/(1-SQRT(((50*POWER(80,POWER(COS(PI()*MOD(Calculator!$B$37/Calculator!$F$18,1)),2))-$C47)^2+(1500*ABS(SIN(2*PI()*MOD(Calculator!$B$37/Calculator!$F$18,1)))*IF(MOD(Calculator!$B$37/Calculator!$F$18,1)&lt;0.5,-1,1))^2)/((50*POWER(80,POWER(COS(PI()*MOD(Calculator!$B$37/Calculator!$F$18,1)),2))+$C47)^2+(1500*ABS(SIN(2*PI()*MOD(Calculator!$B$37/Calculator!$F$18,1)))*IF(MOD(Calculator!$B$37/Calculator!$F$18,1)&lt;0.5,-1,1))^2))),2))</f>
        <v>—</v>
      </c>
      <c r="FL47" s="253" t="str">
        <f aca="false">IF(OR(Calculator!$E$19&lt;&gt;"YES",Calculator!$B$37&lt;Calculator!$G$19),"—",ROUND((1+SQRT(((50*POWER(80,POWER(COS(PI()*MOD(Calculator!$B$37/Calculator!$F$19,1)),2))-$C47)^2+(1500*ABS(SIN(2*PI()*MOD(Calculator!$B$37/Calculator!$F$19,1)))*IF(MOD(Calculator!$B$37/Calculator!$F$19,1)&lt;0.5,-1,1))^2)/((50*POWER(80,POWER(COS(PI()*MOD(Calculator!$B$37/Calculator!$F$19,1)),2))+$C47)^2+(1500*ABS(SIN(2*PI()*MOD(Calculator!$B$37/Calculator!$F$19,1)))*IF(MOD(Calculator!$B$37/Calculator!$F$19,1)&lt;0.5,-1,1))^2)))/(1-SQRT(((50*POWER(80,POWER(COS(PI()*MOD(Calculator!$B$37/Calculator!$F$19,1)),2))-$C47)^2+(1500*ABS(SIN(2*PI()*MOD(Calculator!$B$37/Calculator!$F$19,1)))*IF(MOD(Calculator!$B$37/Calculator!$F$19,1)&lt;0.5,-1,1))^2)/((50*POWER(80,POWER(COS(PI()*MOD(Calculator!$B$37/Calculator!$F$19,1)),2))+$C47)^2+(1500*ABS(SIN(2*PI()*MOD(Calculator!$B$37/Calculator!$F$19,1)))*IF(MOD(Calculator!$B$37/Calculator!$F$19,1)&lt;0.5,-1,1))^2))),2))</f>
        <v>—</v>
      </c>
      <c r="FM47" s="253" t="str">
        <f aca="false">IF(OR(Calculator!$E$20&lt;&gt;"YES",Calculator!$B$37&lt;Calculator!$G$20),"—",ROUND((1+SQRT(((50*POWER(80,POWER(COS(PI()*MOD(Calculator!$B$37/Calculator!$F$20,1)),2))-$C47)^2+(1500*ABS(SIN(2*PI()*MOD(Calculator!$B$37/Calculator!$F$20,1)))*IF(MOD(Calculator!$B$37/Calculator!$F$20,1)&lt;0.5,-1,1))^2)/((50*POWER(80,POWER(COS(PI()*MOD(Calculator!$B$37/Calculator!$F$20,1)),2))+$C47)^2+(1500*ABS(SIN(2*PI()*MOD(Calculator!$B$37/Calculator!$F$20,1)))*IF(MOD(Calculator!$B$37/Calculator!$F$20,1)&lt;0.5,-1,1))^2)))/(1-SQRT(((50*POWER(80,POWER(COS(PI()*MOD(Calculator!$B$37/Calculator!$F$20,1)),2))-$C47)^2+(1500*ABS(SIN(2*PI()*MOD(Calculator!$B$37/Calculator!$F$20,1)))*IF(MOD(Calculator!$B$37/Calculator!$F$20,1)&lt;0.5,-1,1))^2)/((50*POWER(80,POWER(COS(PI()*MOD(Calculator!$B$37/Calculator!$F$20,1)),2))+$C47)^2+(1500*ABS(SIN(2*PI()*MOD(Calculator!$B$37/Calculator!$F$20,1)))*IF(MOD(Calculator!$B$37/Calculator!$F$20,1)&lt;0.5,-1,1))^2))),2))</f>
        <v>—</v>
      </c>
      <c r="FN47" s="253" t="str">
        <f aca="false">IF(OR(Calculator!$E$21&lt;&gt;"YES",Calculator!$B$37&lt;Calculator!$G$21),"—",ROUND((1+SQRT(((50*POWER(80,POWER(COS(PI()*MOD(Calculator!$B$37/Calculator!$F$21,1)),2))-$C47)^2+(1500*ABS(SIN(2*PI()*MOD(Calculator!$B$37/Calculator!$F$21,1)))*IF(MOD(Calculator!$B$37/Calculator!$F$21,1)&lt;0.5,-1,1))^2)/((50*POWER(80,POWER(COS(PI()*MOD(Calculator!$B$37/Calculator!$F$21,1)),2))+$C47)^2+(1500*ABS(SIN(2*PI()*MOD(Calculator!$B$37/Calculator!$F$21,1)))*IF(MOD(Calculator!$B$37/Calculator!$F$21,1)&lt;0.5,-1,1))^2)))/(1-SQRT(((50*POWER(80,POWER(COS(PI()*MOD(Calculator!$B$37/Calculator!$F$21,1)),2))-$C47)^2+(1500*ABS(SIN(2*PI()*MOD(Calculator!$B$37/Calculator!$F$21,1)))*IF(MOD(Calculator!$B$37/Calculator!$F$21,1)&lt;0.5,-1,1))^2)/((50*POWER(80,POWER(COS(PI()*MOD(Calculator!$B$37/Calculator!$F$21,1)),2))+$C47)^2+(1500*ABS(SIN(2*PI()*MOD(Calculator!$B$37/Calculator!$F$21,1)))*IF(MOD(Calculator!$B$37/Calculator!$F$21,1)&lt;0.5,-1,1))^2))),2))</f>
        <v>—</v>
      </c>
      <c r="FO47" s="253" t="str">
        <f aca="false">IF(OR(Calculator!$E$22&lt;&gt;"YES",Calculator!$B$37&lt;Calculator!$G$22),"—",ROUND((1+SQRT(((50*POWER(80,POWER(COS(PI()*MOD(Calculator!$B$37/Calculator!$F$22,1)),2))-$C47)^2+(1500*ABS(SIN(2*PI()*MOD(Calculator!$B$37/Calculator!$F$22,1)))*IF(MOD(Calculator!$B$37/Calculator!$F$22,1)&lt;0.5,-1,1))^2)/((50*POWER(80,POWER(COS(PI()*MOD(Calculator!$B$37/Calculator!$F$22,1)),2))+$C47)^2+(1500*ABS(SIN(2*PI()*MOD(Calculator!$B$37/Calculator!$F$22,1)))*IF(MOD(Calculator!$B$37/Calculator!$F$22,1)&lt;0.5,-1,1))^2)))/(1-SQRT(((50*POWER(80,POWER(COS(PI()*MOD(Calculator!$B$37/Calculator!$F$22,1)),2))-$C47)^2+(1500*ABS(SIN(2*PI()*MOD(Calculator!$B$37/Calculator!$F$22,1)))*IF(MOD(Calculator!$B$37/Calculator!$F$22,1)&lt;0.5,-1,1))^2)/((50*POWER(80,POWER(COS(PI()*MOD(Calculator!$B$37/Calculator!$F$22,1)),2))+$C47)^2+(1500*ABS(SIN(2*PI()*MOD(Calculator!$B$37/Calculator!$F$22,1)))*IF(MOD(Calculator!$B$37/Calculator!$F$22,1)&lt;0.5,-1,1))^2))),2))</f>
        <v>—</v>
      </c>
      <c r="FP47" s="295" t="n">
        <f aca="false">IFERROR(ROUND((IF(ISNUMBER(FE47),FE47,0)+IF(ISNUMBER(FF47),FF47,0)+IF(ISNUMBER(FG47),FG47,0)+IF(ISNUMBER(FH47),FH47,0)+IF(ISNUMBER(FI47),FI47,0)+IF(ISNUMBER(FJ47),FJ47,0)+IF(ISNUMBER(FK47),FK47,0)+IF(ISNUMBER(FL47),FL47,0)+IF(ISNUMBER(FM47),FM47,0)+IF(ISNUMBER(FN47),FN47,0)+IF(ISNUMBER(FO47),FO47,0))/(IF(ISNUMBER(FE47),1,0)+IF(ISNUMBER(FF47),1,0)+IF(ISNUMBER(FG47),1,0)+IF(ISNUMBER(FH47),1,0)+IF(ISNUMBER(FI47),1,0)+IF(ISNUMBER(FJ47),1,0)+IF(ISNUMBER(FK47),1,0)+IF(ISNUMBER(FL47),1,0)+IF(ISNUMBER(FM47),1,0)+IF(ISNUMBER(FN47),1,0)+IF(ISNUMBER(FO47),1,0)),4),"")</f>
        <v>11.175</v>
      </c>
      <c r="FQ47" s="253" t="str">
        <f aca="false">IF(OR(Calculator!$E$12&lt;&gt;"YES",Calculator!$B$38&lt;Calculator!$G$12),"—",ROUND((1+SQRT(((50*POWER(80,POWER(COS(PI()*MOD(Calculator!$B$38/Calculator!$F$12,1)),2))-$C47)^2+(1500*ABS(SIN(2*PI()*MOD(Calculator!$B$38/Calculator!$F$12,1)))*IF(MOD(Calculator!$B$38/Calculator!$F$12,1)&lt;0.5,-1,1))^2)/((50*POWER(80,POWER(COS(PI()*MOD(Calculator!$B$38/Calculator!$F$12,1)),2))+$C47)^2+(1500*ABS(SIN(2*PI()*MOD(Calculator!$B$38/Calculator!$F$12,1)))*IF(MOD(Calculator!$B$38/Calculator!$F$12,1)&lt;0.5,-1,1))^2)))/(1-SQRT(((50*POWER(80,POWER(COS(PI()*MOD(Calculator!$B$38/Calculator!$F$12,1)),2))-$C47)^2+(1500*ABS(SIN(2*PI()*MOD(Calculator!$B$38/Calculator!$F$12,1)))*IF(MOD(Calculator!$B$38/Calculator!$F$12,1)&lt;0.5,-1,1))^2)/((50*POWER(80,POWER(COS(PI()*MOD(Calculator!$B$38/Calculator!$F$12,1)),2))+$C47)^2+(1500*ABS(SIN(2*PI()*MOD(Calculator!$B$38/Calculator!$F$12,1)))*IF(MOD(Calculator!$B$38/Calculator!$F$12,1)&lt;0.5,-1,1))^2))),2))</f>
        <v>—</v>
      </c>
      <c r="FR47" s="253" t="str">
        <f aca="false">IF(OR(Calculator!$E$13&lt;&gt;"YES",Calculator!$B$38&lt;Calculator!$G$13),"—",ROUND((1+SQRT(((50*POWER(80,POWER(COS(PI()*MOD(Calculator!$B$38/Calculator!$F$13,1)),2))-$C47)^2+(1500*ABS(SIN(2*PI()*MOD(Calculator!$B$38/Calculator!$F$13,1)))*IF(MOD(Calculator!$B$38/Calculator!$F$13,1)&lt;0.5,-1,1))^2)/((50*POWER(80,POWER(COS(PI()*MOD(Calculator!$B$38/Calculator!$F$13,1)),2))+$C47)^2+(1500*ABS(SIN(2*PI()*MOD(Calculator!$B$38/Calculator!$F$13,1)))*IF(MOD(Calculator!$B$38/Calculator!$F$13,1)&lt;0.5,-1,1))^2)))/(1-SQRT(((50*POWER(80,POWER(COS(PI()*MOD(Calculator!$B$38/Calculator!$F$13,1)),2))-$C47)^2+(1500*ABS(SIN(2*PI()*MOD(Calculator!$B$38/Calculator!$F$13,1)))*IF(MOD(Calculator!$B$38/Calculator!$F$13,1)&lt;0.5,-1,1))^2)/((50*POWER(80,POWER(COS(PI()*MOD(Calculator!$B$38/Calculator!$F$13,1)),2))+$C47)^2+(1500*ABS(SIN(2*PI()*MOD(Calculator!$B$38/Calculator!$F$13,1)))*IF(MOD(Calculator!$B$38/Calculator!$F$13,1)&lt;0.5,-1,1))^2))),2))</f>
        <v>—</v>
      </c>
      <c r="FS47" s="253" t="str">
        <f aca="false">IF(OR(Calculator!$E$14&lt;&gt;"YES",Calculator!$B$38&lt;Calculator!$G$14),"—",ROUND((1+SQRT(((50*POWER(80,POWER(COS(PI()*MOD(Calculator!$B$38/Calculator!$F$14,1)),2))-$C47)^2+(1500*ABS(SIN(2*PI()*MOD(Calculator!$B$38/Calculator!$F$14,1)))*IF(MOD(Calculator!$B$38/Calculator!$F$14,1)&lt;0.5,-1,1))^2)/((50*POWER(80,POWER(COS(PI()*MOD(Calculator!$B$38/Calculator!$F$14,1)),2))+$C47)^2+(1500*ABS(SIN(2*PI()*MOD(Calculator!$B$38/Calculator!$F$14,1)))*IF(MOD(Calculator!$B$38/Calculator!$F$14,1)&lt;0.5,-1,1))^2)))/(1-SQRT(((50*POWER(80,POWER(COS(PI()*MOD(Calculator!$B$38/Calculator!$F$14,1)),2))-$C47)^2+(1500*ABS(SIN(2*PI()*MOD(Calculator!$B$38/Calculator!$F$14,1)))*IF(MOD(Calculator!$B$38/Calculator!$F$14,1)&lt;0.5,-1,1))^2)/((50*POWER(80,POWER(COS(PI()*MOD(Calculator!$B$38/Calculator!$F$14,1)),2))+$C47)^2+(1500*ABS(SIN(2*PI()*MOD(Calculator!$B$38/Calculator!$F$14,1)))*IF(MOD(Calculator!$B$38/Calculator!$F$14,1)&lt;0.5,-1,1))^2))),2))</f>
        <v>—</v>
      </c>
      <c r="FT47" s="253" t="n">
        <f aca="false">IF(OR(Calculator!$E$15&lt;&gt;"YES",Calculator!$B$38&lt;Calculator!$G$15),"—",ROUND((1+SQRT(((50*POWER(80,POWER(COS(PI()*MOD(Calculator!$B$38/Calculator!$F$15,1)),2))-$C47)^2+(1500*ABS(SIN(2*PI()*MOD(Calculator!$B$38/Calculator!$F$15,1)))*IF(MOD(Calculator!$B$38/Calculator!$F$15,1)&lt;0.5,-1,1))^2)/((50*POWER(80,POWER(COS(PI()*MOD(Calculator!$B$38/Calculator!$F$15,1)),2))+$C47)^2+(1500*ABS(SIN(2*PI()*MOD(Calculator!$B$38/Calculator!$F$15,1)))*IF(MOD(Calculator!$B$38/Calculator!$F$15,1)&lt;0.5,-1,1))^2)))/(1-SQRT(((50*POWER(80,POWER(COS(PI()*MOD(Calculator!$B$38/Calculator!$F$15,1)),2))-$C47)^2+(1500*ABS(SIN(2*PI()*MOD(Calculator!$B$38/Calculator!$F$15,1)))*IF(MOD(Calculator!$B$38/Calculator!$F$15,1)&lt;0.5,-1,1))^2)/((50*POWER(80,POWER(COS(PI()*MOD(Calculator!$B$38/Calculator!$F$15,1)),2))+$C47)^2+(1500*ABS(SIN(2*PI()*MOD(Calculator!$B$38/Calculator!$F$15,1)))*IF(MOD(Calculator!$B$38/Calculator!$F$15,1)&lt;0.5,-1,1))^2))),2))</f>
        <v>4.1</v>
      </c>
      <c r="FU47" s="253" t="str">
        <f aca="false">IF(OR(Calculator!$E$16&lt;&gt;"YES",Calculator!$B$38&lt;Calculator!$G$16),"—",ROUND((1+SQRT(((50*POWER(80,POWER(COS(PI()*MOD(Calculator!$B$38/Calculator!$F$16,1)),2))-$C47)^2+(1500*ABS(SIN(2*PI()*MOD(Calculator!$B$38/Calculator!$F$16,1)))*IF(MOD(Calculator!$B$38/Calculator!$F$16,1)&lt;0.5,-1,1))^2)/((50*POWER(80,POWER(COS(PI()*MOD(Calculator!$B$38/Calculator!$F$16,1)),2))+$C47)^2+(1500*ABS(SIN(2*PI()*MOD(Calculator!$B$38/Calculator!$F$16,1)))*IF(MOD(Calculator!$B$38/Calculator!$F$16,1)&lt;0.5,-1,1))^2)))/(1-SQRT(((50*POWER(80,POWER(COS(PI()*MOD(Calculator!$B$38/Calculator!$F$16,1)),2))-$C47)^2+(1500*ABS(SIN(2*PI()*MOD(Calculator!$B$38/Calculator!$F$16,1)))*IF(MOD(Calculator!$B$38/Calculator!$F$16,1)&lt;0.5,-1,1))^2)/((50*POWER(80,POWER(COS(PI()*MOD(Calculator!$B$38/Calculator!$F$16,1)),2))+$C47)^2+(1500*ABS(SIN(2*PI()*MOD(Calculator!$B$38/Calculator!$F$16,1)))*IF(MOD(Calculator!$B$38/Calculator!$F$16,1)&lt;0.5,-1,1))^2))),2))</f>
        <v>—</v>
      </c>
      <c r="FV47" s="253" t="n">
        <f aca="false">IF(OR(Calculator!$E$17&lt;&gt;"YES",Calculator!$B$38&lt;Calculator!$G$17),"—",ROUND((1+SQRT(((50*POWER(80,POWER(COS(PI()*MOD(Calculator!$B$38/Calculator!$F$17,1)),2))-$C47)^2+(1500*ABS(SIN(2*PI()*MOD(Calculator!$B$38/Calculator!$F$17,1)))*IF(MOD(Calculator!$B$38/Calculator!$F$17,1)&lt;0.5,-1,1))^2)/((50*POWER(80,POWER(COS(PI()*MOD(Calculator!$B$38/Calculator!$F$17,1)),2))+$C47)^2+(1500*ABS(SIN(2*PI()*MOD(Calculator!$B$38/Calculator!$F$17,1)))*IF(MOD(Calculator!$B$38/Calculator!$F$17,1)&lt;0.5,-1,1))^2)))/(1-SQRT(((50*POWER(80,POWER(COS(PI()*MOD(Calculator!$B$38/Calculator!$F$17,1)),2))-$C47)^2+(1500*ABS(SIN(2*PI()*MOD(Calculator!$B$38/Calculator!$F$17,1)))*IF(MOD(Calculator!$B$38/Calculator!$F$17,1)&lt;0.5,-1,1))^2)/((50*POWER(80,POWER(COS(PI()*MOD(Calculator!$B$38/Calculator!$F$17,1)),2))+$C47)^2+(1500*ABS(SIN(2*PI()*MOD(Calculator!$B$38/Calculator!$F$17,1)))*IF(MOD(Calculator!$B$38/Calculator!$F$17,1)&lt;0.5,-1,1))^2))),2))</f>
        <v>21.29</v>
      </c>
      <c r="FW47" s="253" t="str">
        <f aca="false">IF(OR(Calculator!$E$18&lt;&gt;"YES",Calculator!$B$38&lt;Calculator!$G$18),"—",ROUND((1+SQRT(((50*POWER(80,POWER(COS(PI()*MOD(Calculator!$B$38/Calculator!$F$18,1)),2))-$C47)^2+(1500*ABS(SIN(2*PI()*MOD(Calculator!$B$38/Calculator!$F$18,1)))*IF(MOD(Calculator!$B$38/Calculator!$F$18,1)&lt;0.5,-1,1))^2)/((50*POWER(80,POWER(COS(PI()*MOD(Calculator!$B$38/Calculator!$F$18,1)),2))+$C47)^2+(1500*ABS(SIN(2*PI()*MOD(Calculator!$B$38/Calculator!$F$18,1)))*IF(MOD(Calculator!$B$38/Calculator!$F$18,1)&lt;0.5,-1,1))^2)))/(1-SQRT(((50*POWER(80,POWER(COS(PI()*MOD(Calculator!$B$38/Calculator!$F$18,1)),2))-$C47)^2+(1500*ABS(SIN(2*PI()*MOD(Calculator!$B$38/Calculator!$F$18,1)))*IF(MOD(Calculator!$B$38/Calculator!$F$18,1)&lt;0.5,-1,1))^2)/((50*POWER(80,POWER(COS(PI()*MOD(Calculator!$B$38/Calculator!$F$18,1)),2))+$C47)^2+(1500*ABS(SIN(2*PI()*MOD(Calculator!$B$38/Calculator!$F$18,1)))*IF(MOD(Calculator!$B$38/Calculator!$F$18,1)&lt;0.5,-1,1))^2))),2))</f>
        <v>—</v>
      </c>
      <c r="FX47" s="253" t="str">
        <f aca="false">IF(OR(Calculator!$E$19&lt;&gt;"YES",Calculator!$B$38&lt;Calculator!$G$19),"—",ROUND((1+SQRT(((50*POWER(80,POWER(COS(PI()*MOD(Calculator!$B$38/Calculator!$F$19,1)),2))-$C47)^2+(1500*ABS(SIN(2*PI()*MOD(Calculator!$B$38/Calculator!$F$19,1)))*IF(MOD(Calculator!$B$38/Calculator!$F$19,1)&lt;0.5,-1,1))^2)/((50*POWER(80,POWER(COS(PI()*MOD(Calculator!$B$38/Calculator!$F$19,1)),2))+$C47)^2+(1500*ABS(SIN(2*PI()*MOD(Calculator!$B$38/Calculator!$F$19,1)))*IF(MOD(Calculator!$B$38/Calculator!$F$19,1)&lt;0.5,-1,1))^2)))/(1-SQRT(((50*POWER(80,POWER(COS(PI()*MOD(Calculator!$B$38/Calculator!$F$19,1)),2))-$C47)^2+(1500*ABS(SIN(2*PI()*MOD(Calculator!$B$38/Calculator!$F$19,1)))*IF(MOD(Calculator!$B$38/Calculator!$F$19,1)&lt;0.5,-1,1))^2)/((50*POWER(80,POWER(COS(PI()*MOD(Calculator!$B$38/Calculator!$F$19,1)),2))+$C47)^2+(1500*ABS(SIN(2*PI()*MOD(Calculator!$B$38/Calculator!$F$19,1)))*IF(MOD(Calculator!$B$38/Calculator!$F$19,1)&lt;0.5,-1,1))^2))),2))</f>
        <v>—</v>
      </c>
      <c r="FY47" s="253" t="str">
        <f aca="false">IF(OR(Calculator!$E$20&lt;&gt;"YES",Calculator!$B$38&lt;Calculator!$G$20),"—",ROUND((1+SQRT(((50*POWER(80,POWER(COS(PI()*MOD(Calculator!$B$38/Calculator!$F$20,1)),2))-$C47)^2+(1500*ABS(SIN(2*PI()*MOD(Calculator!$B$38/Calculator!$F$20,1)))*IF(MOD(Calculator!$B$38/Calculator!$F$20,1)&lt;0.5,-1,1))^2)/((50*POWER(80,POWER(COS(PI()*MOD(Calculator!$B$38/Calculator!$F$20,1)),2))+$C47)^2+(1500*ABS(SIN(2*PI()*MOD(Calculator!$B$38/Calculator!$F$20,1)))*IF(MOD(Calculator!$B$38/Calculator!$F$20,1)&lt;0.5,-1,1))^2)))/(1-SQRT(((50*POWER(80,POWER(COS(PI()*MOD(Calculator!$B$38/Calculator!$F$20,1)),2))-$C47)^2+(1500*ABS(SIN(2*PI()*MOD(Calculator!$B$38/Calculator!$F$20,1)))*IF(MOD(Calculator!$B$38/Calculator!$F$20,1)&lt;0.5,-1,1))^2)/((50*POWER(80,POWER(COS(PI()*MOD(Calculator!$B$38/Calculator!$F$20,1)),2))+$C47)^2+(1500*ABS(SIN(2*PI()*MOD(Calculator!$B$38/Calculator!$F$20,1)))*IF(MOD(Calculator!$B$38/Calculator!$F$20,1)&lt;0.5,-1,1))^2))),2))</f>
        <v>—</v>
      </c>
      <c r="FZ47" s="253" t="str">
        <f aca="false">IF(OR(Calculator!$E$21&lt;&gt;"YES",Calculator!$B$38&lt;Calculator!$G$21),"—",ROUND((1+SQRT(((50*POWER(80,POWER(COS(PI()*MOD(Calculator!$B$38/Calculator!$F$21,1)),2))-$C47)^2+(1500*ABS(SIN(2*PI()*MOD(Calculator!$B$38/Calculator!$F$21,1)))*IF(MOD(Calculator!$B$38/Calculator!$F$21,1)&lt;0.5,-1,1))^2)/((50*POWER(80,POWER(COS(PI()*MOD(Calculator!$B$38/Calculator!$F$21,1)),2))+$C47)^2+(1500*ABS(SIN(2*PI()*MOD(Calculator!$B$38/Calculator!$F$21,1)))*IF(MOD(Calculator!$B$38/Calculator!$F$21,1)&lt;0.5,-1,1))^2)))/(1-SQRT(((50*POWER(80,POWER(COS(PI()*MOD(Calculator!$B$38/Calculator!$F$21,1)),2))-$C47)^2+(1500*ABS(SIN(2*PI()*MOD(Calculator!$B$38/Calculator!$F$21,1)))*IF(MOD(Calculator!$B$38/Calculator!$F$21,1)&lt;0.5,-1,1))^2)/((50*POWER(80,POWER(COS(PI()*MOD(Calculator!$B$38/Calculator!$F$21,1)),2))+$C47)^2+(1500*ABS(SIN(2*PI()*MOD(Calculator!$B$38/Calculator!$F$21,1)))*IF(MOD(Calculator!$B$38/Calculator!$F$21,1)&lt;0.5,-1,1))^2))),2))</f>
        <v>—</v>
      </c>
      <c r="GA47" s="253" t="str">
        <f aca="false">IF(OR(Calculator!$E$22&lt;&gt;"YES",Calculator!$B$38&lt;Calculator!$G$22),"—",ROUND((1+SQRT(((50*POWER(80,POWER(COS(PI()*MOD(Calculator!$B$38/Calculator!$F$22,1)),2))-$C47)^2+(1500*ABS(SIN(2*PI()*MOD(Calculator!$B$38/Calculator!$F$22,1)))*IF(MOD(Calculator!$B$38/Calculator!$F$22,1)&lt;0.5,-1,1))^2)/((50*POWER(80,POWER(COS(PI()*MOD(Calculator!$B$38/Calculator!$F$22,1)),2))+$C47)^2+(1500*ABS(SIN(2*PI()*MOD(Calculator!$B$38/Calculator!$F$22,1)))*IF(MOD(Calculator!$B$38/Calculator!$F$22,1)&lt;0.5,-1,1))^2)))/(1-SQRT(((50*POWER(80,POWER(COS(PI()*MOD(Calculator!$B$38/Calculator!$F$22,1)),2))-$C47)^2+(1500*ABS(SIN(2*PI()*MOD(Calculator!$B$38/Calculator!$F$22,1)))*IF(MOD(Calculator!$B$38/Calculator!$F$22,1)&lt;0.5,-1,1))^2)/((50*POWER(80,POWER(COS(PI()*MOD(Calculator!$B$38/Calculator!$F$22,1)),2))+$C47)^2+(1500*ABS(SIN(2*PI()*MOD(Calculator!$B$38/Calculator!$F$22,1)))*IF(MOD(Calculator!$B$38/Calculator!$F$22,1)&lt;0.5,-1,1))^2))),2))</f>
        <v>—</v>
      </c>
      <c r="GB47" s="295" t="n">
        <f aca="false">IFERROR(ROUND((IF(ISNUMBER(FQ47),FQ47,0)+IF(ISNUMBER(FR47),FR47,0)+IF(ISNUMBER(FS47),FS47,0)+IF(ISNUMBER(FT47),FT47,0)+IF(ISNUMBER(FU47),FU47,0)+IF(ISNUMBER(FV47),FV47,0)+IF(ISNUMBER(FW47),FW47,0)+IF(ISNUMBER(FX47),FX47,0)+IF(ISNUMBER(FY47),FY47,0)+IF(ISNUMBER(FZ47),FZ47,0)+IF(ISNUMBER(GA47),GA47,0))/(IF(ISNUMBER(FQ47),1,0)+IF(ISNUMBER(FR47),1,0)+IF(ISNUMBER(FS47),1,0)+IF(ISNUMBER(FT47),1,0)+IF(ISNUMBER(FU47),1,0)+IF(ISNUMBER(FV47),1,0)+IF(ISNUMBER(FW47),1,0)+IF(ISNUMBER(FX47),1,0)+IF(ISNUMBER(FY47),1,0)+IF(ISNUMBER(FZ47),1,0)+IF(ISNUMBER(GA47),1,0)),4),"")</f>
        <v>12.695</v>
      </c>
      <c r="GD47" s="253" t="str">
        <f aca="false">IF(OR(Calculator!$E$12&lt;&gt;"YES",Calculator!$B$34&lt;Calculator!$G$12),"—",ROUND((1+SQRT(((50*POWER(80,POWER(COS(PI()*MOD(Calculator!$B$34/Calculator!$F$12,1)),2))+MIN(500,MAX(30,100*EXP(-0.3*'VSWR Calculator'!$C$24)*(1+3*ABS(MOD('VSWR Calculator'!$C$23/Calculator!$F$12/2,1)-0.5))))/'VSWR Calculator'!$C$25)-$C47)^2+(1500*ABS(SIN(2*PI()*MOD(Calculator!$B$34/Calculator!$F$12,1)))*IF(MOD(Calculator!$B$34/Calculator!$F$12,1)&lt;0.5,-1,1))^2)/SQRT(((50*POWER(80,POWER(COS(PI()*MOD(Calculator!$B$34/Calculator!$F$12,1)),2))+MIN(500,MAX(30,100*EXP(-0.3*'VSWR Calculator'!$C$24)*(1+3*ABS(MOD('VSWR Calculator'!$C$23/Calculator!$F$12/2,1)-0.5))))/'VSWR Calculator'!$C$25)+$C47)^2+(1500*ABS(SIN(2*PI()*MOD(Calculator!$B$34/Calculator!$F$12,1)))*IF(MOD(Calculator!$B$34/Calculator!$F$12,1)&lt;0.5,-1,1))^2))/(1-SQRT(((50*POWER(80,POWER(COS(PI()*MOD(Calculator!$B$34/Calculator!$F$12,1)),2))+MIN(500,MAX(30,100*EXP(-0.3*'VSWR Calculator'!$C$24)*(1+3*ABS(MOD('VSWR Calculator'!$C$23/Calculator!$F$12/2,1)-0.5))))/'VSWR Calculator'!$C$25)-$C47)^2+(1500*ABS(SIN(2*PI()*MOD(Calculator!$B$34/Calculator!$F$12,1)))*IF(MOD(Calculator!$B$34/Calculator!$F$12,1)&lt;0.5,-1,1))^2)/SQRT(((50*POWER(80,POWER(COS(PI()*MOD(Calculator!$B$34/Calculator!$F$12,1)),2))+MIN(500,MAX(30,100*EXP(-0.3*'VSWR Calculator'!$C$24)*(1+3*ABS(MOD('VSWR Calculator'!$C$23/Calculator!$F$12/2,1)-0.5))))/'VSWR Calculator'!$C$25)+$C47)^2+(1500*ABS(SIN(2*PI()*MOD(Calculator!$B$34/Calculator!$F$12,1)))*IF(MOD(Calculator!$B$34/Calculator!$F$12,1)&lt;0.5,-1,1))^2)),2))</f>
        <v>—</v>
      </c>
      <c r="GE47" s="253" t="str">
        <f aca="false">IF(OR(Calculator!$E$13&lt;&gt;"YES",Calculator!$B$34&lt;Calculator!$G$13),"—",ROUND((1+SQRT(((50*POWER(80,POWER(COS(PI()*MOD(Calculator!$B$34/Calculator!$F$13,1)),2))+MIN(500,MAX(30,100*EXP(-0.3*'VSWR Calculator'!$C$24)*(1+3*ABS(MOD('VSWR Calculator'!$C$23/Calculator!$F$13/2,1)-0.5))))/'VSWR Calculator'!$C$25)-$C47)^2+(1500*ABS(SIN(2*PI()*MOD(Calculator!$B$34/Calculator!$F$13,1)))*IF(MOD(Calculator!$B$34/Calculator!$F$13,1)&lt;0.5,-1,1))^2)/SQRT(((50*POWER(80,POWER(COS(PI()*MOD(Calculator!$B$34/Calculator!$F$13,1)),2))+MIN(500,MAX(30,100*EXP(-0.3*'VSWR Calculator'!$C$24)*(1+3*ABS(MOD('VSWR Calculator'!$C$23/Calculator!$F$13/2,1)-0.5))))/'VSWR Calculator'!$C$25)+$C47)^2+(1500*ABS(SIN(2*PI()*MOD(Calculator!$B$34/Calculator!$F$13,1)))*IF(MOD(Calculator!$B$34/Calculator!$F$13,1)&lt;0.5,-1,1))^2))/(1-SQRT(((50*POWER(80,POWER(COS(PI()*MOD(Calculator!$B$34/Calculator!$F$13,1)),2))+MIN(500,MAX(30,100*EXP(-0.3*'VSWR Calculator'!$C$24)*(1+3*ABS(MOD('VSWR Calculator'!$C$23/Calculator!$F$13/2,1)-0.5))))/'VSWR Calculator'!$C$25)-$C47)^2+(1500*ABS(SIN(2*PI()*MOD(Calculator!$B$34/Calculator!$F$13,1)))*IF(MOD(Calculator!$B$34/Calculator!$F$13,1)&lt;0.5,-1,1))^2)/SQRT(((50*POWER(80,POWER(COS(PI()*MOD(Calculator!$B$34/Calculator!$F$13,1)),2))+MIN(500,MAX(30,100*EXP(-0.3*'VSWR Calculator'!$C$24)*(1+3*ABS(MOD('VSWR Calculator'!$C$23/Calculator!$F$13/2,1)-0.5))))/'VSWR Calculator'!$C$25)+$C47)^2+(1500*ABS(SIN(2*PI()*MOD(Calculator!$B$34/Calculator!$F$13,1)))*IF(MOD(Calculator!$B$34/Calculator!$F$13,1)&lt;0.5,-1,1))^2)),2))</f>
        <v>—</v>
      </c>
      <c r="GF47" s="253" t="str">
        <f aca="false">IF(OR(Calculator!$E$14&lt;&gt;"YES",Calculator!$B$34&lt;Calculator!$G$14),"—",ROUND((1+SQRT(((50*POWER(80,POWER(COS(PI()*MOD(Calculator!$B$34/Calculator!$F$14,1)),2))+MIN(500,MAX(30,100*EXP(-0.3*'VSWR Calculator'!$C$24)*(1+3*ABS(MOD('VSWR Calculator'!$C$23/Calculator!$F$14/2,1)-0.5))))/'VSWR Calculator'!$C$25)-$C47)^2+(1500*ABS(SIN(2*PI()*MOD(Calculator!$B$34/Calculator!$F$14,1)))*IF(MOD(Calculator!$B$34/Calculator!$F$14,1)&lt;0.5,-1,1))^2)/SQRT(((50*POWER(80,POWER(COS(PI()*MOD(Calculator!$B$34/Calculator!$F$14,1)),2))+MIN(500,MAX(30,100*EXP(-0.3*'VSWR Calculator'!$C$24)*(1+3*ABS(MOD('VSWR Calculator'!$C$23/Calculator!$F$14/2,1)-0.5))))/'VSWR Calculator'!$C$25)+$C47)^2+(1500*ABS(SIN(2*PI()*MOD(Calculator!$B$34/Calculator!$F$14,1)))*IF(MOD(Calculator!$B$34/Calculator!$F$14,1)&lt;0.5,-1,1))^2))/(1-SQRT(((50*POWER(80,POWER(COS(PI()*MOD(Calculator!$B$34/Calculator!$F$14,1)),2))+MIN(500,MAX(30,100*EXP(-0.3*'VSWR Calculator'!$C$24)*(1+3*ABS(MOD('VSWR Calculator'!$C$23/Calculator!$F$14/2,1)-0.5))))/'VSWR Calculator'!$C$25)-$C47)^2+(1500*ABS(SIN(2*PI()*MOD(Calculator!$B$34/Calculator!$F$14,1)))*IF(MOD(Calculator!$B$34/Calculator!$F$14,1)&lt;0.5,-1,1))^2)/SQRT(((50*POWER(80,POWER(COS(PI()*MOD(Calculator!$B$34/Calculator!$F$14,1)),2))+MIN(500,MAX(30,100*EXP(-0.3*'VSWR Calculator'!$C$24)*(1+3*ABS(MOD('VSWR Calculator'!$C$23/Calculator!$F$14/2,1)-0.5))))/'VSWR Calculator'!$C$25)+$C47)^2+(1500*ABS(SIN(2*PI()*MOD(Calculator!$B$34/Calculator!$F$14,1)))*IF(MOD(Calculator!$B$34/Calculator!$F$14,1)&lt;0.5,-1,1))^2)),2))</f>
        <v>—</v>
      </c>
      <c r="GG47" s="253" t="n">
        <f aca="false">IF(OR(Calculator!$E$15&lt;&gt;"YES",Calculator!$B$34&lt;Calculator!$G$15),"—",ROUND((1+SQRT(((50*POWER(80,POWER(COS(PI()*MOD(Calculator!$B$34/Calculator!$F$15,1)),2))+MIN(500,MAX(30,100*EXP(-0.3*'VSWR Calculator'!$C$24)*(1+3*ABS(MOD('VSWR Calculator'!$C$23/Calculator!$F$15/2,1)-0.5))))/'VSWR Calculator'!$C$25)-$C47)^2+(1500*ABS(SIN(2*PI()*MOD(Calculator!$B$34/Calculator!$F$15,1)))*IF(MOD(Calculator!$B$34/Calculator!$F$15,1)&lt;0.5,-1,1))^2)/SQRT(((50*POWER(80,POWER(COS(PI()*MOD(Calculator!$B$34/Calculator!$F$15,1)),2))+MIN(500,MAX(30,100*EXP(-0.3*'VSWR Calculator'!$C$24)*(1+3*ABS(MOD('VSWR Calculator'!$C$23/Calculator!$F$15/2,1)-0.5))))/'VSWR Calculator'!$C$25)+$C47)^2+(1500*ABS(SIN(2*PI()*MOD(Calculator!$B$34/Calculator!$F$15,1)))*IF(MOD(Calculator!$B$34/Calculator!$F$15,1)&lt;0.5,-1,1))^2))/(1-SQRT(((50*POWER(80,POWER(COS(PI()*MOD(Calculator!$B$34/Calculator!$F$15,1)),2))+MIN(500,MAX(30,100*EXP(-0.3*'VSWR Calculator'!$C$24)*(1+3*ABS(MOD('VSWR Calculator'!$C$23/Calculator!$F$15/2,1)-0.5))))/'VSWR Calculator'!$C$25)-$C47)^2+(1500*ABS(SIN(2*PI()*MOD(Calculator!$B$34/Calculator!$F$15,1)))*IF(MOD(Calculator!$B$34/Calculator!$F$15,1)&lt;0.5,-1,1))^2)/SQRT(((50*POWER(80,POWER(COS(PI()*MOD(Calculator!$B$34/Calculator!$F$15,1)),2))+MIN(500,MAX(30,100*EXP(-0.3*'VSWR Calculator'!$C$24)*(1+3*ABS(MOD('VSWR Calculator'!$C$23/Calculator!$F$15/2,1)-0.5))))/'VSWR Calculator'!$C$25)+$C47)^2+(1500*ABS(SIN(2*PI()*MOD(Calculator!$B$34/Calculator!$F$15,1)))*IF(MOD(Calculator!$B$34/Calculator!$F$15,1)&lt;0.5,-1,1))^2)),2))</f>
        <v>17.92</v>
      </c>
      <c r="GH47" s="253" t="str">
        <f aca="false">IF(OR(Calculator!$E$16&lt;&gt;"YES",Calculator!$B$34&lt;Calculator!$G$16),"—",ROUND((1+SQRT(((50*POWER(80,POWER(COS(PI()*MOD(Calculator!$B$34/Calculator!$F$16,1)),2))+MIN(500,MAX(30,100*EXP(-0.3*'VSWR Calculator'!$C$24)*(1+3*ABS(MOD('VSWR Calculator'!$C$23/Calculator!$F$16/2,1)-0.5))))/'VSWR Calculator'!$C$25)-$C47)^2+(1500*ABS(SIN(2*PI()*MOD(Calculator!$B$34/Calculator!$F$16,1)))*IF(MOD(Calculator!$B$34/Calculator!$F$16,1)&lt;0.5,-1,1))^2)/SQRT(((50*POWER(80,POWER(COS(PI()*MOD(Calculator!$B$34/Calculator!$F$16,1)),2))+MIN(500,MAX(30,100*EXP(-0.3*'VSWR Calculator'!$C$24)*(1+3*ABS(MOD('VSWR Calculator'!$C$23/Calculator!$F$16/2,1)-0.5))))/'VSWR Calculator'!$C$25)+$C47)^2+(1500*ABS(SIN(2*PI()*MOD(Calculator!$B$34/Calculator!$F$16,1)))*IF(MOD(Calculator!$B$34/Calculator!$F$16,1)&lt;0.5,-1,1))^2))/(1-SQRT(((50*POWER(80,POWER(COS(PI()*MOD(Calculator!$B$34/Calculator!$F$16,1)),2))+MIN(500,MAX(30,100*EXP(-0.3*'VSWR Calculator'!$C$24)*(1+3*ABS(MOD('VSWR Calculator'!$C$23/Calculator!$F$16/2,1)-0.5))))/'VSWR Calculator'!$C$25)-$C47)^2+(1500*ABS(SIN(2*PI()*MOD(Calculator!$B$34/Calculator!$F$16,1)))*IF(MOD(Calculator!$B$34/Calculator!$F$16,1)&lt;0.5,-1,1))^2)/SQRT(((50*POWER(80,POWER(COS(PI()*MOD(Calculator!$B$34/Calculator!$F$16,1)),2))+MIN(500,MAX(30,100*EXP(-0.3*'VSWR Calculator'!$C$24)*(1+3*ABS(MOD('VSWR Calculator'!$C$23/Calculator!$F$16/2,1)-0.5))))/'VSWR Calculator'!$C$25)+$C47)^2+(1500*ABS(SIN(2*PI()*MOD(Calculator!$B$34/Calculator!$F$16,1)))*IF(MOD(Calculator!$B$34/Calculator!$F$16,1)&lt;0.5,-1,1))^2)),2))</f>
        <v>—</v>
      </c>
      <c r="GI47" s="253" t="n">
        <f aca="false">IF(OR(Calculator!$E$17&lt;&gt;"YES",Calculator!$B$34&lt;Calculator!$G$17),"—",ROUND((1+SQRT(((50*POWER(80,POWER(COS(PI()*MOD(Calculator!$B$34/Calculator!$F$17,1)),2))+MIN(500,MAX(30,100*EXP(-0.3*'VSWR Calculator'!$C$24)*(1+3*ABS(MOD('VSWR Calculator'!$C$23/Calculator!$F$17/2,1)-0.5))))/'VSWR Calculator'!$C$25)-$C47)^2+(1500*ABS(SIN(2*PI()*MOD(Calculator!$B$34/Calculator!$F$17,1)))*IF(MOD(Calculator!$B$34/Calculator!$F$17,1)&lt;0.5,-1,1))^2)/SQRT(((50*POWER(80,POWER(COS(PI()*MOD(Calculator!$B$34/Calculator!$F$17,1)),2))+MIN(500,MAX(30,100*EXP(-0.3*'VSWR Calculator'!$C$24)*(1+3*ABS(MOD('VSWR Calculator'!$C$23/Calculator!$F$17/2,1)-0.5))))/'VSWR Calculator'!$C$25)+$C47)^2+(1500*ABS(SIN(2*PI()*MOD(Calculator!$B$34/Calculator!$F$17,1)))*IF(MOD(Calculator!$B$34/Calculator!$F$17,1)&lt;0.5,-1,1))^2))/(1-SQRT(((50*POWER(80,POWER(COS(PI()*MOD(Calculator!$B$34/Calculator!$F$17,1)),2))+MIN(500,MAX(30,100*EXP(-0.3*'VSWR Calculator'!$C$24)*(1+3*ABS(MOD('VSWR Calculator'!$C$23/Calculator!$F$17/2,1)-0.5))))/'VSWR Calculator'!$C$25)-$C47)^2+(1500*ABS(SIN(2*PI()*MOD(Calculator!$B$34/Calculator!$F$17,1)))*IF(MOD(Calculator!$B$34/Calculator!$F$17,1)&lt;0.5,-1,1))^2)/SQRT(((50*POWER(80,POWER(COS(PI()*MOD(Calculator!$B$34/Calculator!$F$17,1)),2))+MIN(500,MAX(30,100*EXP(-0.3*'VSWR Calculator'!$C$24)*(1+3*ABS(MOD('VSWR Calculator'!$C$23/Calculator!$F$17/2,1)-0.5))))/'VSWR Calculator'!$C$25)+$C47)^2+(1500*ABS(SIN(2*PI()*MOD(Calculator!$B$34/Calculator!$F$17,1)))*IF(MOD(Calculator!$B$34/Calculator!$F$17,1)&lt;0.5,-1,1))^2)),2))</f>
        <v>15.39</v>
      </c>
      <c r="GJ47" s="253" t="str">
        <f aca="false">IF(OR(Calculator!$E$18&lt;&gt;"YES",Calculator!$B$34&lt;Calculator!$G$18),"—",ROUND((1+SQRT(((50*POWER(80,POWER(COS(PI()*MOD(Calculator!$B$34/Calculator!$F$18,1)),2))+MIN(500,MAX(30,100*EXP(-0.3*'VSWR Calculator'!$C$24)*(1+3*ABS(MOD('VSWR Calculator'!$C$23/Calculator!$F$18/2,1)-0.5))))/'VSWR Calculator'!$C$25)-$C47)^2+(1500*ABS(SIN(2*PI()*MOD(Calculator!$B$34/Calculator!$F$18,1)))*IF(MOD(Calculator!$B$34/Calculator!$F$18,1)&lt;0.5,-1,1))^2)/SQRT(((50*POWER(80,POWER(COS(PI()*MOD(Calculator!$B$34/Calculator!$F$18,1)),2))+MIN(500,MAX(30,100*EXP(-0.3*'VSWR Calculator'!$C$24)*(1+3*ABS(MOD('VSWR Calculator'!$C$23/Calculator!$F$18/2,1)-0.5))))/'VSWR Calculator'!$C$25)+$C47)^2+(1500*ABS(SIN(2*PI()*MOD(Calculator!$B$34/Calculator!$F$18,1)))*IF(MOD(Calculator!$B$34/Calculator!$F$18,1)&lt;0.5,-1,1))^2))/(1-SQRT(((50*POWER(80,POWER(COS(PI()*MOD(Calculator!$B$34/Calculator!$F$18,1)),2))+MIN(500,MAX(30,100*EXP(-0.3*'VSWR Calculator'!$C$24)*(1+3*ABS(MOD('VSWR Calculator'!$C$23/Calculator!$F$18/2,1)-0.5))))/'VSWR Calculator'!$C$25)-$C47)^2+(1500*ABS(SIN(2*PI()*MOD(Calculator!$B$34/Calculator!$F$18,1)))*IF(MOD(Calculator!$B$34/Calculator!$F$18,1)&lt;0.5,-1,1))^2)/SQRT(((50*POWER(80,POWER(COS(PI()*MOD(Calculator!$B$34/Calculator!$F$18,1)),2))+MIN(500,MAX(30,100*EXP(-0.3*'VSWR Calculator'!$C$24)*(1+3*ABS(MOD('VSWR Calculator'!$C$23/Calculator!$F$18/2,1)-0.5))))/'VSWR Calculator'!$C$25)+$C47)^2+(1500*ABS(SIN(2*PI()*MOD(Calculator!$B$34/Calculator!$F$18,1)))*IF(MOD(Calculator!$B$34/Calculator!$F$18,1)&lt;0.5,-1,1))^2)),2))</f>
        <v>—</v>
      </c>
      <c r="GK47" s="253" t="str">
        <f aca="false">IF(OR(Calculator!$E$19&lt;&gt;"YES",Calculator!$B$34&lt;Calculator!$G$19),"—",ROUND((1+SQRT(((50*POWER(80,POWER(COS(PI()*MOD(Calculator!$B$34/Calculator!$F$19,1)),2))+MIN(500,MAX(30,100*EXP(-0.3*'VSWR Calculator'!$C$24)*(1+3*ABS(MOD('VSWR Calculator'!$C$23/Calculator!$F$19/2,1)-0.5))))/'VSWR Calculator'!$C$25)-$C47)^2+(1500*ABS(SIN(2*PI()*MOD(Calculator!$B$34/Calculator!$F$19,1)))*IF(MOD(Calculator!$B$34/Calculator!$F$19,1)&lt;0.5,-1,1))^2)/SQRT(((50*POWER(80,POWER(COS(PI()*MOD(Calculator!$B$34/Calculator!$F$19,1)),2))+MIN(500,MAX(30,100*EXP(-0.3*'VSWR Calculator'!$C$24)*(1+3*ABS(MOD('VSWR Calculator'!$C$23/Calculator!$F$19/2,1)-0.5))))/'VSWR Calculator'!$C$25)+$C47)^2+(1500*ABS(SIN(2*PI()*MOD(Calculator!$B$34/Calculator!$F$19,1)))*IF(MOD(Calculator!$B$34/Calculator!$F$19,1)&lt;0.5,-1,1))^2))/(1-SQRT(((50*POWER(80,POWER(COS(PI()*MOD(Calculator!$B$34/Calculator!$F$19,1)),2))+MIN(500,MAX(30,100*EXP(-0.3*'VSWR Calculator'!$C$24)*(1+3*ABS(MOD('VSWR Calculator'!$C$23/Calculator!$F$19/2,1)-0.5))))/'VSWR Calculator'!$C$25)-$C47)^2+(1500*ABS(SIN(2*PI()*MOD(Calculator!$B$34/Calculator!$F$19,1)))*IF(MOD(Calculator!$B$34/Calculator!$F$19,1)&lt;0.5,-1,1))^2)/SQRT(((50*POWER(80,POWER(COS(PI()*MOD(Calculator!$B$34/Calculator!$F$19,1)),2))+MIN(500,MAX(30,100*EXP(-0.3*'VSWR Calculator'!$C$24)*(1+3*ABS(MOD('VSWR Calculator'!$C$23/Calculator!$F$19/2,1)-0.5))))/'VSWR Calculator'!$C$25)+$C47)^2+(1500*ABS(SIN(2*PI()*MOD(Calculator!$B$34/Calculator!$F$19,1)))*IF(MOD(Calculator!$B$34/Calculator!$F$19,1)&lt;0.5,-1,1))^2)),2))</f>
        <v>—</v>
      </c>
      <c r="GL47" s="253" t="str">
        <f aca="false">IF(OR(Calculator!$E$20&lt;&gt;"YES",Calculator!$B$34&lt;Calculator!$G$20),"—",ROUND((1+SQRT(((50*POWER(80,POWER(COS(PI()*MOD(Calculator!$B$34/Calculator!$F$20,1)),2))+MIN(500,MAX(30,100*EXP(-0.3*'VSWR Calculator'!$C$24)*(1+3*ABS(MOD('VSWR Calculator'!$C$23/Calculator!$F$20/2,1)-0.5))))/'VSWR Calculator'!$C$25)-$C47)^2+(1500*ABS(SIN(2*PI()*MOD(Calculator!$B$34/Calculator!$F$20,1)))*IF(MOD(Calculator!$B$34/Calculator!$F$20,1)&lt;0.5,-1,1))^2)/SQRT(((50*POWER(80,POWER(COS(PI()*MOD(Calculator!$B$34/Calculator!$F$20,1)),2))+MIN(500,MAX(30,100*EXP(-0.3*'VSWR Calculator'!$C$24)*(1+3*ABS(MOD('VSWR Calculator'!$C$23/Calculator!$F$20/2,1)-0.5))))/'VSWR Calculator'!$C$25)+$C47)^2+(1500*ABS(SIN(2*PI()*MOD(Calculator!$B$34/Calculator!$F$20,1)))*IF(MOD(Calculator!$B$34/Calculator!$F$20,1)&lt;0.5,-1,1))^2))/(1-SQRT(((50*POWER(80,POWER(COS(PI()*MOD(Calculator!$B$34/Calculator!$F$20,1)),2))+MIN(500,MAX(30,100*EXP(-0.3*'VSWR Calculator'!$C$24)*(1+3*ABS(MOD('VSWR Calculator'!$C$23/Calculator!$F$20/2,1)-0.5))))/'VSWR Calculator'!$C$25)-$C47)^2+(1500*ABS(SIN(2*PI()*MOD(Calculator!$B$34/Calculator!$F$20,1)))*IF(MOD(Calculator!$B$34/Calculator!$F$20,1)&lt;0.5,-1,1))^2)/SQRT(((50*POWER(80,POWER(COS(PI()*MOD(Calculator!$B$34/Calculator!$F$20,1)),2))+MIN(500,MAX(30,100*EXP(-0.3*'VSWR Calculator'!$C$24)*(1+3*ABS(MOD('VSWR Calculator'!$C$23/Calculator!$F$20/2,1)-0.5))))/'VSWR Calculator'!$C$25)+$C47)^2+(1500*ABS(SIN(2*PI()*MOD(Calculator!$B$34/Calculator!$F$20,1)))*IF(MOD(Calculator!$B$34/Calculator!$F$20,1)&lt;0.5,-1,1))^2)),2))</f>
        <v>—</v>
      </c>
      <c r="GM47" s="253" t="str">
        <f aca="false">IF(OR(Calculator!$E$21&lt;&gt;"YES",Calculator!$B$34&lt;Calculator!$G$21),"—",ROUND((1+SQRT(((50*POWER(80,POWER(COS(PI()*MOD(Calculator!$B$34/Calculator!$F$21,1)),2))+MIN(500,MAX(30,100*EXP(-0.3*'VSWR Calculator'!$C$24)*(1+3*ABS(MOD('VSWR Calculator'!$C$23/Calculator!$F$21/2,1)-0.5))))/'VSWR Calculator'!$C$25)-$C47)^2+(1500*ABS(SIN(2*PI()*MOD(Calculator!$B$34/Calculator!$F$21,1)))*IF(MOD(Calculator!$B$34/Calculator!$F$21,1)&lt;0.5,-1,1))^2)/SQRT(((50*POWER(80,POWER(COS(PI()*MOD(Calculator!$B$34/Calculator!$F$21,1)),2))+MIN(500,MAX(30,100*EXP(-0.3*'VSWR Calculator'!$C$24)*(1+3*ABS(MOD('VSWR Calculator'!$C$23/Calculator!$F$21/2,1)-0.5))))/'VSWR Calculator'!$C$25)+$C47)^2+(1500*ABS(SIN(2*PI()*MOD(Calculator!$B$34/Calculator!$F$21,1)))*IF(MOD(Calculator!$B$34/Calculator!$F$21,1)&lt;0.5,-1,1))^2))/(1-SQRT(((50*POWER(80,POWER(COS(PI()*MOD(Calculator!$B$34/Calculator!$F$21,1)),2))+MIN(500,MAX(30,100*EXP(-0.3*'VSWR Calculator'!$C$24)*(1+3*ABS(MOD('VSWR Calculator'!$C$23/Calculator!$F$21/2,1)-0.5))))/'VSWR Calculator'!$C$25)-$C47)^2+(1500*ABS(SIN(2*PI()*MOD(Calculator!$B$34/Calculator!$F$21,1)))*IF(MOD(Calculator!$B$34/Calculator!$F$21,1)&lt;0.5,-1,1))^2)/SQRT(((50*POWER(80,POWER(COS(PI()*MOD(Calculator!$B$34/Calculator!$F$21,1)),2))+MIN(500,MAX(30,100*EXP(-0.3*'VSWR Calculator'!$C$24)*(1+3*ABS(MOD('VSWR Calculator'!$C$23/Calculator!$F$21/2,1)-0.5))))/'VSWR Calculator'!$C$25)+$C47)^2+(1500*ABS(SIN(2*PI()*MOD(Calculator!$B$34/Calculator!$F$21,1)))*IF(MOD(Calculator!$B$34/Calculator!$F$21,1)&lt;0.5,-1,1))^2)),2))</f>
        <v>—</v>
      </c>
      <c r="GN47" s="253" t="str">
        <f aca="false">IF(OR(Calculator!$E$22&lt;&gt;"YES",Calculator!$B$34&lt;Calculator!$G$22),"—",ROUND((1+SQRT(((50*POWER(80,POWER(COS(PI()*MOD(Calculator!$B$34/Calculator!$F$22,1)),2))+MIN(500,MAX(30,100*EXP(-0.3*'VSWR Calculator'!$C$24)*(1+3*ABS(MOD('VSWR Calculator'!$C$23/Calculator!$F$22/2,1)-0.5))))/'VSWR Calculator'!$C$25)-$C47)^2+(1500*ABS(SIN(2*PI()*MOD(Calculator!$B$34/Calculator!$F$22,1)))*IF(MOD(Calculator!$B$34/Calculator!$F$22,1)&lt;0.5,-1,1))^2)/SQRT(((50*POWER(80,POWER(COS(PI()*MOD(Calculator!$B$34/Calculator!$F$22,1)),2))+MIN(500,MAX(30,100*EXP(-0.3*'VSWR Calculator'!$C$24)*(1+3*ABS(MOD('VSWR Calculator'!$C$23/Calculator!$F$22/2,1)-0.5))))/'VSWR Calculator'!$C$25)+$C47)^2+(1500*ABS(SIN(2*PI()*MOD(Calculator!$B$34/Calculator!$F$22,1)))*IF(MOD(Calculator!$B$34/Calculator!$F$22,1)&lt;0.5,-1,1))^2))/(1-SQRT(((50*POWER(80,POWER(COS(PI()*MOD(Calculator!$B$34/Calculator!$F$22,1)),2))+MIN(500,MAX(30,100*EXP(-0.3*'VSWR Calculator'!$C$24)*(1+3*ABS(MOD('VSWR Calculator'!$C$23/Calculator!$F$22/2,1)-0.5))))/'VSWR Calculator'!$C$25)-$C47)^2+(1500*ABS(SIN(2*PI()*MOD(Calculator!$B$34/Calculator!$F$22,1)))*IF(MOD(Calculator!$B$34/Calculator!$F$22,1)&lt;0.5,-1,1))^2)/SQRT(((50*POWER(80,POWER(COS(PI()*MOD(Calculator!$B$34/Calculator!$F$22,1)),2))+MIN(500,MAX(30,100*EXP(-0.3*'VSWR Calculator'!$C$24)*(1+3*ABS(MOD('VSWR Calculator'!$C$23/Calculator!$F$22/2,1)-0.5))))/'VSWR Calculator'!$C$25)+$C47)^2+(1500*ABS(SIN(2*PI()*MOD(Calculator!$B$34/Calculator!$F$22,1)))*IF(MOD(Calculator!$B$34/Calculator!$F$22,1)&lt;0.5,-1,1))^2)),2))</f>
        <v>—</v>
      </c>
      <c r="GO47" s="253" t="n">
        <f aca="false">IFERROR(ROUND((IF(ISNUMBER(GD47),GD47,0)+IF(ISNUMBER(GE47),GE47,0)+IF(ISNUMBER(GF47),GF47,0)+IF(ISNUMBER(GG47),GG47,0)+IF(ISNUMBER(GH47),GH47,0)+IF(ISNUMBER(GI47),GI47,0)+IF(ISNUMBER(GJ47),GJ47,0)+IF(ISNUMBER(GK47),GK47,0)+IF(ISNUMBER(GL47),GL47,0)+IF(ISNUMBER(GM47),GM47,0)+IF(ISNUMBER(GN47),GN47,0))/(IF(ISNUMBER(GD47),1,0)+IF(ISNUMBER(GE47),1,0)+IF(ISNUMBER(GF47),1,0)+IF(ISNUMBER(GG47),1,0)+IF(ISNUMBER(GH47),1,0)+IF(ISNUMBER(GI47),1,0)+IF(ISNUMBER(GJ47),1,0)+IF(ISNUMBER(GK47),1,0)+IF(ISNUMBER(GL47),1,0)+IF(ISNUMBER(GM47),1,0)+IF(ISNUMBER(GN47),1,0)),4),"")</f>
        <v>16.655</v>
      </c>
      <c r="GP47" s="253" t="str">
        <f aca="false">IF(OR(Calculator!$E$12&lt;&gt;"YES",Calculator!$B$35&lt;Calculator!$G$12),"—",ROUND((1+SQRT(((50*POWER(80,POWER(COS(PI()*MOD(Calculator!$B$35/Calculator!$F$12,1)),2))+MIN(500,MAX(30,100*EXP(-0.3*'VSWR Calculator'!$C$24)*(1+3*ABS(MOD('VSWR Calculator'!$C$23/Calculator!$F$12/2,1)-0.5))))/'VSWR Calculator'!$C$25)-$C47)^2+(1500*ABS(SIN(2*PI()*MOD(Calculator!$B$35/Calculator!$F$12,1)))*IF(MOD(Calculator!$B$35/Calculator!$F$12,1)&lt;0.5,-1,1))^2)/SQRT(((50*POWER(80,POWER(COS(PI()*MOD(Calculator!$B$35/Calculator!$F$12,1)),2))+MIN(500,MAX(30,100*EXP(-0.3*'VSWR Calculator'!$C$24)*(1+3*ABS(MOD('VSWR Calculator'!$C$23/Calculator!$F$12/2,1)-0.5))))/'VSWR Calculator'!$C$25)+$C47)^2+(1500*ABS(SIN(2*PI()*MOD(Calculator!$B$35/Calculator!$F$12,1)))*IF(MOD(Calculator!$B$35/Calculator!$F$12,1)&lt;0.5,-1,1))^2))/(1-SQRT(((50*POWER(80,POWER(COS(PI()*MOD(Calculator!$B$35/Calculator!$F$12,1)),2))+MIN(500,MAX(30,100*EXP(-0.3*'VSWR Calculator'!$C$24)*(1+3*ABS(MOD('VSWR Calculator'!$C$23/Calculator!$F$12/2,1)-0.5))))/'VSWR Calculator'!$C$25)-$C47)^2+(1500*ABS(SIN(2*PI()*MOD(Calculator!$B$35/Calculator!$F$12,1)))*IF(MOD(Calculator!$B$35/Calculator!$F$12,1)&lt;0.5,-1,1))^2)/SQRT(((50*POWER(80,POWER(COS(PI()*MOD(Calculator!$B$35/Calculator!$F$12,1)),2))+MIN(500,MAX(30,100*EXP(-0.3*'VSWR Calculator'!$C$24)*(1+3*ABS(MOD('VSWR Calculator'!$C$23/Calculator!$F$12/2,1)-0.5))))/'VSWR Calculator'!$C$25)+$C47)^2+(1500*ABS(SIN(2*PI()*MOD(Calculator!$B$35/Calculator!$F$12,1)))*IF(MOD(Calculator!$B$35/Calculator!$F$12,1)&lt;0.5,-1,1))^2)),2))</f>
        <v>—</v>
      </c>
      <c r="GQ47" s="253" t="str">
        <f aca="false">IF(OR(Calculator!$E$13&lt;&gt;"YES",Calculator!$B$35&lt;Calculator!$G$13),"—",ROUND((1+SQRT(((50*POWER(80,POWER(COS(PI()*MOD(Calculator!$B$35/Calculator!$F$13,1)),2))+MIN(500,MAX(30,100*EXP(-0.3*'VSWR Calculator'!$C$24)*(1+3*ABS(MOD('VSWR Calculator'!$C$23/Calculator!$F$13/2,1)-0.5))))/'VSWR Calculator'!$C$25)-$C47)^2+(1500*ABS(SIN(2*PI()*MOD(Calculator!$B$35/Calculator!$F$13,1)))*IF(MOD(Calculator!$B$35/Calculator!$F$13,1)&lt;0.5,-1,1))^2)/SQRT(((50*POWER(80,POWER(COS(PI()*MOD(Calculator!$B$35/Calculator!$F$13,1)),2))+MIN(500,MAX(30,100*EXP(-0.3*'VSWR Calculator'!$C$24)*(1+3*ABS(MOD('VSWR Calculator'!$C$23/Calculator!$F$13/2,1)-0.5))))/'VSWR Calculator'!$C$25)+$C47)^2+(1500*ABS(SIN(2*PI()*MOD(Calculator!$B$35/Calculator!$F$13,1)))*IF(MOD(Calculator!$B$35/Calculator!$F$13,1)&lt;0.5,-1,1))^2))/(1-SQRT(((50*POWER(80,POWER(COS(PI()*MOD(Calculator!$B$35/Calculator!$F$13,1)),2))+MIN(500,MAX(30,100*EXP(-0.3*'VSWR Calculator'!$C$24)*(1+3*ABS(MOD('VSWR Calculator'!$C$23/Calculator!$F$13/2,1)-0.5))))/'VSWR Calculator'!$C$25)-$C47)^2+(1500*ABS(SIN(2*PI()*MOD(Calculator!$B$35/Calculator!$F$13,1)))*IF(MOD(Calculator!$B$35/Calculator!$F$13,1)&lt;0.5,-1,1))^2)/SQRT(((50*POWER(80,POWER(COS(PI()*MOD(Calculator!$B$35/Calculator!$F$13,1)),2))+MIN(500,MAX(30,100*EXP(-0.3*'VSWR Calculator'!$C$24)*(1+3*ABS(MOD('VSWR Calculator'!$C$23/Calculator!$F$13/2,1)-0.5))))/'VSWR Calculator'!$C$25)+$C47)^2+(1500*ABS(SIN(2*PI()*MOD(Calculator!$B$35/Calculator!$F$13,1)))*IF(MOD(Calculator!$B$35/Calculator!$F$13,1)&lt;0.5,-1,1))^2)),2))</f>
        <v>—</v>
      </c>
      <c r="GR47" s="253" t="str">
        <f aca="false">IF(OR(Calculator!$E$14&lt;&gt;"YES",Calculator!$B$35&lt;Calculator!$G$14),"—",ROUND((1+SQRT(((50*POWER(80,POWER(COS(PI()*MOD(Calculator!$B$35/Calculator!$F$14,1)),2))+MIN(500,MAX(30,100*EXP(-0.3*'VSWR Calculator'!$C$24)*(1+3*ABS(MOD('VSWR Calculator'!$C$23/Calculator!$F$14/2,1)-0.5))))/'VSWR Calculator'!$C$25)-$C47)^2+(1500*ABS(SIN(2*PI()*MOD(Calculator!$B$35/Calculator!$F$14,1)))*IF(MOD(Calculator!$B$35/Calculator!$F$14,1)&lt;0.5,-1,1))^2)/SQRT(((50*POWER(80,POWER(COS(PI()*MOD(Calculator!$B$35/Calculator!$F$14,1)),2))+MIN(500,MAX(30,100*EXP(-0.3*'VSWR Calculator'!$C$24)*(1+3*ABS(MOD('VSWR Calculator'!$C$23/Calculator!$F$14/2,1)-0.5))))/'VSWR Calculator'!$C$25)+$C47)^2+(1500*ABS(SIN(2*PI()*MOD(Calculator!$B$35/Calculator!$F$14,1)))*IF(MOD(Calculator!$B$35/Calculator!$F$14,1)&lt;0.5,-1,1))^2))/(1-SQRT(((50*POWER(80,POWER(COS(PI()*MOD(Calculator!$B$35/Calculator!$F$14,1)),2))+MIN(500,MAX(30,100*EXP(-0.3*'VSWR Calculator'!$C$24)*(1+3*ABS(MOD('VSWR Calculator'!$C$23/Calculator!$F$14/2,1)-0.5))))/'VSWR Calculator'!$C$25)-$C47)^2+(1500*ABS(SIN(2*PI()*MOD(Calculator!$B$35/Calculator!$F$14,1)))*IF(MOD(Calculator!$B$35/Calculator!$F$14,1)&lt;0.5,-1,1))^2)/SQRT(((50*POWER(80,POWER(COS(PI()*MOD(Calculator!$B$35/Calculator!$F$14,1)),2))+MIN(500,MAX(30,100*EXP(-0.3*'VSWR Calculator'!$C$24)*(1+3*ABS(MOD('VSWR Calculator'!$C$23/Calculator!$F$14/2,1)-0.5))))/'VSWR Calculator'!$C$25)+$C47)^2+(1500*ABS(SIN(2*PI()*MOD(Calculator!$B$35/Calculator!$F$14,1)))*IF(MOD(Calculator!$B$35/Calculator!$F$14,1)&lt;0.5,-1,1))^2)),2))</f>
        <v>—</v>
      </c>
      <c r="GS47" s="253" t="n">
        <f aca="false">IF(OR(Calculator!$E$15&lt;&gt;"YES",Calculator!$B$35&lt;Calculator!$G$15),"—",ROUND((1+SQRT(((50*POWER(80,POWER(COS(PI()*MOD(Calculator!$B$35/Calculator!$F$15,1)),2))+MIN(500,MAX(30,100*EXP(-0.3*'VSWR Calculator'!$C$24)*(1+3*ABS(MOD('VSWR Calculator'!$C$23/Calculator!$F$15/2,1)-0.5))))/'VSWR Calculator'!$C$25)-$C47)^2+(1500*ABS(SIN(2*PI()*MOD(Calculator!$B$35/Calculator!$F$15,1)))*IF(MOD(Calculator!$B$35/Calculator!$F$15,1)&lt;0.5,-1,1))^2)/SQRT(((50*POWER(80,POWER(COS(PI()*MOD(Calculator!$B$35/Calculator!$F$15,1)),2))+MIN(500,MAX(30,100*EXP(-0.3*'VSWR Calculator'!$C$24)*(1+3*ABS(MOD('VSWR Calculator'!$C$23/Calculator!$F$15/2,1)-0.5))))/'VSWR Calculator'!$C$25)+$C47)^2+(1500*ABS(SIN(2*PI()*MOD(Calculator!$B$35/Calculator!$F$15,1)))*IF(MOD(Calculator!$B$35/Calculator!$F$15,1)&lt;0.5,-1,1))^2))/(1-SQRT(((50*POWER(80,POWER(COS(PI()*MOD(Calculator!$B$35/Calculator!$F$15,1)),2))+MIN(500,MAX(30,100*EXP(-0.3*'VSWR Calculator'!$C$24)*(1+3*ABS(MOD('VSWR Calculator'!$C$23/Calculator!$F$15/2,1)-0.5))))/'VSWR Calculator'!$C$25)-$C47)^2+(1500*ABS(SIN(2*PI()*MOD(Calculator!$B$35/Calculator!$F$15,1)))*IF(MOD(Calculator!$B$35/Calculator!$F$15,1)&lt;0.5,-1,1))^2)/SQRT(((50*POWER(80,POWER(COS(PI()*MOD(Calculator!$B$35/Calculator!$F$15,1)),2))+MIN(500,MAX(30,100*EXP(-0.3*'VSWR Calculator'!$C$24)*(1+3*ABS(MOD('VSWR Calculator'!$C$23/Calculator!$F$15/2,1)-0.5))))/'VSWR Calculator'!$C$25)+$C47)^2+(1500*ABS(SIN(2*PI()*MOD(Calculator!$B$35/Calculator!$F$15,1)))*IF(MOD(Calculator!$B$35/Calculator!$F$15,1)&lt;0.5,-1,1))^2)),2))</f>
        <v>4.17</v>
      </c>
      <c r="GT47" s="253" t="str">
        <f aca="false">IF(OR(Calculator!$E$16&lt;&gt;"YES",Calculator!$B$35&lt;Calculator!$G$16),"—",ROUND((1+SQRT(((50*POWER(80,POWER(COS(PI()*MOD(Calculator!$B$35/Calculator!$F$16,1)),2))+MIN(500,MAX(30,100*EXP(-0.3*'VSWR Calculator'!$C$24)*(1+3*ABS(MOD('VSWR Calculator'!$C$23/Calculator!$F$16/2,1)-0.5))))/'VSWR Calculator'!$C$25)-$C47)^2+(1500*ABS(SIN(2*PI()*MOD(Calculator!$B$35/Calculator!$F$16,1)))*IF(MOD(Calculator!$B$35/Calculator!$F$16,1)&lt;0.5,-1,1))^2)/SQRT(((50*POWER(80,POWER(COS(PI()*MOD(Calculator!$B$35/Calculator!$F$16,1)),2))+MIN(500,MAX(30,100*EXP(-0.3*'VSWR Calculator'!$C$24)*(1+3*ABS(MOD('VSWR Calculator'!$C$23/Calculator!$F$16/2,1)-0.5))))/'VSWR Calculator'!$C$25)+$C47)^2+(1500*ABS(SIN(2*PI()*MOD(Calculator!$B$35/Calculator!$F$16,1)))*IF(MOD(Calculator!$B$35/Calculator!$F$16,1)&lt;0.5,-1,1))^2))/(1-SQRT(((50*POWER(80,POWER(COS(PI()*MOD(Calculator!$B$35/Calculator!$F$16,1)),2))+MIN(500,MAX(30,100*EXP(-0.3*'VSWR Calculator'!$C$24)*(1+3*ABS(MOD('VSWR Calculator'!$C$23/Calculator!$F$16/2,1)-0.5))))/'VSWR Calculator'!$C$25)-$C47)^2+(1500*ABS(SIN(2*PI()*MOD(Calculator!$B$35/Calculator!$F$16,1)))*IF(MOD(Calculator!$B$35/Calculator!$F$16,1)&lt;0.5,-1,1))^2)/SQRT(((50*POWER(80,POWER(COS(PI()*MOD(Calculator!$B$35/Calculator!$F$16,1)),2))+MIN(500,MAX(30,100*EXP(-0.3*'VSWR Calculator'!$C$24)*(1+3*ABS(MOD('VSWR Calculator'!$C$23/Calculator!$F$16/2,1)-0.5))))/'VSWR Calculator'!$C$25)+$C47)^2+(1500*ABS(SIN(2*PI()*MOD(Calculator!$B$35/Calculator!$F$16,1)))*IF(MOD(Calculator!$B$35/Calculator!$F$16,1)&lt;0.5,-1,1))^2)),2))</f>
        <v>—</v>
      </c>
      <c r="GU47" s="253" t="n">
        <f aca="false">IF(OR(Calculator!$E$17&lt;&gt;"YES",Calculator!$B$35&lt;Calculator!$G$17),"—",ROUND((1+SQRT(((50*POWER(80,POWER(COS(PI()*MOD(Calculator!$B$35/Calculator!$F$17,1)),2))+MIN(500,MAX(30,100*EXP(-0.3*'VSWR Calculator'!$C$24)*(1+3*ABS(MOD('VSWR Calculator'!$C$23/Calculator!$F$17/2,1)-0.5))))/'VSWR Calculator'!$C$25)-$C47)^2+(1500*ABS(SIN(2*PI()*MOD(Calculator!$B$35/Calculator!$F$17,1)))*IF(MOD(Calculator!$B$35/Calculator!$F$17,1)&lt;0.5,-1,1))^2)/SQRT(((50*POWER(80,POWER(COS(PI()*MOD(Calculator!$B$35/Calculator!$F$17,1)),2))+MIN(500,MAX(30,100*EXP(-0.3*'VSWR Calculator'!$C$24)*(1+3*ABS(MOD('VSWR Calculator'!$C$23/Calculator!$F$17/2,1)-0.5))))/'VSWR Calculator'!$C$25)+$C47)^2+(1500*ABS(SIN(2*PI()*MOD(Calculator!$B$35/Calculator!$F$17,1)))*IF(MOD(Calculator!$B$35/Calculator!$F$17,1)&lt;0.5,-1,1))^2))/(1-SQRT(((50*POWER(80,POWER(COS(PI()*MOD(Calculator!$B$35/Calculator!$F$17,1)),2))+MIN(500,MAX(30,100*EXP(-0.3*'VSWR Calculator'!$C$24)*(1+3*ABS(MOD('VSWR Calculator'!$C$23/Calculator!$F$17/2,1)-0.5))))/'VSWR Calculator'!$C$25)-$C47)^2+(1500*ABS(SIN(2*PI()*MOD(Calculator!$B$35/Calculator!$F$17,1)))*IF(MOD(Calculator!$B$35/Calculator!$F$17,1)&lt;0.5,-1,1))^2)/SQRT(((50*POWER(80,POWER(COS(PI()*MOD(Calculator!$B$35/Calculator!$F$17,1)),2))+MIN(500,MAX(30,100*EXP(-0.3*'VSWR Calculator'!$C$24)*(1+3*ABS(MOD('VSWR Calculator'!$C$23/Calculator!$F$17/2,1)-0.5))))/'VSWR Calculator'!$C$25)+$C47)^2+(1500*ABS(SIN(2*PI()*MOD(Calculator!$B$35/Calculator!$F$17,1)))*IF(MOD(Calculator!$B$35/Calculator!$F$17,1)&lt;0.5,-1,1))^2)),2))</f>
        <v>18.66</v>
      </c>
      <c r="GV47" s="253" t="str">
        <f aca="false">IF(OR(Calculator!$E$18&lt;&gt;"YES",Calculator!$B$35&lt;Calculator!$G$18),"—",ROUND((1+SQRT(((50*POWER(80,POWER(COS(PI()*MOD(Calculator!$B$35/Calculator!$F$18,1)),2))+MIN(500,MAX(30,100*EXP(-0.3*'VSWR Calculator'!$C$24)*(1+3*ABS(MOD('VSWR Calculator'!$C$23/Calculator!$F$18/2,1)-0.5))))/'VSWR Calculator'!$C$25)-$C47)^2+(1500*ABS(SIN(2*PI()*MOD(Calculator!$B$35/Calculator!$F$18,1)))*IF(MOD(Calculator!$B$35/Calculator!$F$18,1)&lt;0.5,-1,1))^2)/SQRT(((50*POWER(80,POWER(COS(PI()*MOD(Calculator!$B$35/Calculator!$F$18,1)),2))+MIN(500,MAX(30,100*EXP(-0.3*'VSWR Calculator'!$C$24)*(1+3*ABS(MOD('VSWR Calculator'!$C$23/Calculator!$F$18/2,1)-0.5))))/'VSWR Calculator'!$C$25)+$C47)^2+(1500*ABS(SIN(2*PI()*MOD(Calculator!$B$35/Calculator!$F$18,1)))*IF(MOD(Calculator!$B$35/Calculator!$F$18,1)&lt;0.5,-1,1))^2))/(1-SQRT(((50*POWER(80,POWER(COS(PI()*MOD(Calculator!$B$35/Calculator!$F$18,1)),2))+MIN(500,MAX(30,100*EXP(-0.3*'VSWR Calculator'!$C$24)*(1+3*ABS(MOD('VSWR Calculator'!$C$23/Calculator!$F$18/2,1)-0.5))))/'VSWR Calculator'!$C$25)-$C47)^2+(1500*ABS(SIN(2*PI()*MOD(Calculator!$B$35/Calculator!$F$18,1)))*IF(MOD(Calculator!$B$35/Calculator!$F$18,1)&lt;0.5,-1,1))^2)/SQRT(((50*POWER(80,POWER(COS(PI()*MOD(Calculator!$B$35/Calculator!$F$18,1)),2))+MIN(500,MAX(30,100*EXP(-0.3*'VSWR Calculator'!$C$24)*(1+3*ABS(MOD('VSWR Calculator'!$C$23/Calculator!$F$18/2,1)-0.5))))/'VSWR Calculator'!$C$25)+$C47)^2+(1500*ABS(SIN(2*PI()*MOD(Calculator!$B$35/Calculator!$F$18,1)))*IF(MOD(Calculator!$B$35/Calculator!$F$18,1)&lt;0.5,-1,1))^2)),2))</f>
        <v>—</v>
      </c>
      <c r="GW47" s="253" t="str">
        <f aca="false">IF(OR(Calculator!$E$19&lt;&gt;"YES",Calculator!$B$35&lt;Calculator!$G$19),"—",ROUND((1+SQRT(((50*POWER(80,POWER(COS(PI()*MOD(Calculator!$B$35/Calculator!$F$19,1)),2))+MIN(500,MAX(30,100*EXP(-0.3*'VSWR Calculator'!$C$24)*(1+3*ABS(MOD('VSWR Calculator'!$C$23/Calculator!$F$19/2,1)-0.5))))/'VSWR Calculator'!$C$25)-$C47)^2+(1500*ABS(SIN(2*PI()*MOD(Calculator!$B$35/Calculator!$F$19,1)))*IF(MOD(Calculator!$B$35/Calculator!$F$19,1)&lt;0.5,-1,1))^2)/SQRT(((50*POWER(80,POWER(COS(PI()*MOD(Calculator!$B$35/Calculator!$F$19,1)),2))+MIN(500,MAX(30,100*EXP(-0.3*'VSWR Calculator'!$C$24)*(1+3*ABS(MOD('VSWR Calculator'!$C$23/Calculator!$F$19/2,1)-0.5))))/'VSWR Calculator'!$C$25)+$C47)^2+(1500*ABS(SIN(2*PI()*MOD(Calculator!$B$35/Calculator!$F$19,1)))*IF(MOD(Calculator!$B$35/Calculator!$F$19,1)&lt;0.5,-1,1))^2))/(1-SQRT(((50*POWER(80,POWER(COS(PI()*MOD(Calculator!$B$35/Calculator!$F$19,1)),2))+MIN(500,MAX(30,100*EXP(-0.3*'VSWR Calculator'!$C$24)*(1+3*ABS(MOD('VSWR Calculator'!$C$23/Calculator!$F$19/2,1)-0.5))))/'VSWR Calculator'!$C$25)-$C47)^2+(1500*ABS(SIN(2*PI()*MOD(Calculator!$B$35/Calculator!$F$19,1)))*IF(MOD(Calculator!$B$35/Calculator!$F$19,1)&lt;0.5,-1,1))^2)/SQRT(((50*POWER(80,POWER(COS(PI()*MOD(Calculator!$B$35/Calculator!$F$19,1)),2))+MIN(500,MAX(30,100*EXP(-0.3*'VSWR Calculator'!$C$24)*(1+3*ABS(MOD('VSWR Calculator'!$C$23/Calculator!$F$19/2,1)-0.5))))/'VSWR Calculator'!$C$25)+$C47)^2+(1500*ABS(SIN(2*PI()*MOD(Calculator!$B$35/Calculator!$F$19,1)))*IF(MOD(Calculator!$B$35/Calculator!$F$19,1)&lt;0.5,-1,1))^2)),2))</f>
        <v>—</v>
      </c>
      <c r="GX47" s="253" t="str">
        <f aca="false">IF(OR(Calculator!$E$20&lt;&gt;"YES",Calculator!$B$35&lt;Calculator!$G$20),"—",ROUND((1+SQRT(((50*POWER(80,POWER(COS(PI()*MOD(Calculator!$B$35/Calculator!$F$20,1)),2))+MIN(500,MAX(30,100*EXP(-0.3*'VSWR Calculator'!$C$24)*(1+3*ABS(MOD('VSWR Calculator'!$C$23/Calculator!$F$20/2,1)-0.5))))/'VSWR Calculator'!$C$25)-$C47)^2+(1500*ABS(SIN(2*PI()*MOD(Calculator!$B$35/Calculator!$F$20,1)))*IF(MOD(Calculator!$B$35/Calculator!$F$20,1)&lt;0.5,-1,1))^2)/SQRT(((50*POWER(80,POWER(COS(PI()*MOD(Calculator!$B$35/Calculator!$F$20,1)),2))+MIN(500,MAX(30,100*EXP(-0.3*'VSWR Calculator'!$C$24)*(1+3*ABS(MOD('VSWR Calculator'!$C$23/Calculator!$F$20/2,1)-0.5))))/'VSWR Calculator'!$C$25)+$C47)^2+(1500*ABS(SIN(2*PI()*MOD(Calculator!$B$35/Calculator!$F$20,1)))*IF(MOD(Calculator!$B$35/Calculator!$F$20,1)&lt;0.5,-1,1))^2))/(1-SQRT(((50*POWER(80,POWER(COS(PI()*MOD(Calculator!$B$35/Calculator!$F$20,1)),2))+MIN(500,MAX(30,100*EXP(-0.3*'VSWR Calculator'!$C$24)*(1+3*ABS(MOD('VSWR Calculator'!$C$23/Calculator!$F$20/2,1)-0.5))))/'VSWR Calculator'!$C$25)-$C47)^2+(1500*ABS(SIN(2*PI()*MOD(Calculator!$B$35/Calculator!$F$20,1)))*IF(MOD(Calculator!$B$35/Calculator!$F$20,1)&lt;0.5,-1,1))^2)/SQRT(((50*POWER(80,POWER(COS(PI()*MOD(Calculator!$B$35/Calculator!$F$20,1)),2))+MIN(500,MAX(30,100*EXP(-0.3*'VSWR Calculator'!$C$24)*(1+3*ABS(MOD('VSWR Calculator'!$C$23/Calculator!$F$20/2,1)-0.5))))/'VSWR Calculator'!$C$25)+$C47)^2+(1500*ABS(SIN(2*PI()*MOD(Calculator!$B$35/Calculator!$F$20,1)))*IF(MOD(Calculator!$B$35/Calculator!$F$20,1)&lt;0.5,-1,1))^2)),2))</f>
        <v>—</v>
      </c>
      <c r="GY47" s="253" t="str">
        <f aca="false">IF(OR(Calculator!$E$21&lt;&gt;"YES",Calculator!$B$35&lt;Calculator!$G$21),"—",ROUND((1+SQRT(((50*POWER(80,POWER(COS(PI()*MOD(Calculator!$B$35/Calculator!$F$21,1)),2))+MIN(500,MAX(30,100*EXP(-0.3*'VSWR Calculator'!$C$24)*(1+3*ABS(MOD('VSWR Calculator'!$C$23/Calculator!$F$21/2,1)-0.5))))/'VSWR Calculator'!$C$25)-$C47)^2+(1500*ABS(SIN(2*PI()*MOD(Calculator!$B$35/Calculator!$F$21,1)))*IF(MOD(Calculator!$B$35/Calculator!$F$21,1)&lt;0.5,-1,1))^2)/SQRT(((50*POWER(80,POWER(COS(PI()*MOD(Calculator!$B$35/Calculator!$F$21,1)),2))+MIN(500,MAX(30,100*EXP(-0.3*'VSWR Calculator'!$C$24)*(1+3*ABS(MOD('VSWR Calculator'!$C$23/Calculator!$F$21/2,1)-0.5))))/'VSWR Calculator'!$C$25)+$C47)^2+(1500*ABS(SIN(2*PI()*MOD(Calculator!$B$35/Calculator!$F$21,1)))*IF(MOD(Calculator!$B$35/Calculator!$F$21,1)&lt;0.5,-1,1))^2))/(1-SQRT(((50*POWER(80,POWER(COS(PI()*MOD(Calculator!$B$35/Calculator!$F$21,1)),2))+MIN(500,MAX(30,100*EXP(-0.3*'VSWR Calculator'!$C$24)*(1+3*ABS(MOD('VSWR Calculator'!$C$23/Calculator!$F$21/2,1)-0.5))))/'VSWR Calculator'!$C$25)-$C47)^2+(1500*ABS(SIN(2*PI()*MOD(Calculator!$B$35/Calculator!$F$21,1)))*IF(MOD(Calculator!$B$35/Calculator!$F$21,1)&lt;0.5,-1,1))^2)/SQRT(((50*POWER(80,POWER(COS(PI()*MOD(Calculator!$B$35/Calculator!$F$21,1)),2))+MIN(500,MAX(30,100*EXP(-0.3*'VSWR Calculator'!$C$24)*(1+3*ABS(MOD('VSWR Calculator'!$C$23/Calculator!$F$21/2,1)-0.5))))/'VSWR Calculator'!$C$25)+$C47)^2+(1500*ABS(SIN(2*PI()*MOD(Calculator!$B$35/Calculator!$F$21,1)))*IF(MOD(Calculator!$B$35/Calculator!$F$21,1)&lt;0.5,-1,1))^2)),2))</f>
        <v>—</v>
      </c>
      <c r="GZ47" s="253" t="str">
        <f aca="false">IF(OR(Calculator!$E$22&lt;&gt;"YES",Calculator!$B$35&lt;Calculator!$G$22),"—",ROUND((1+SQRT(((50*POWER(80,POWER(COS(PI()*MOD(Calculator!$B$35/Calculator!$F$22,1)),2))+MIN(500,MAX(30,100*EXP(-0.3*'VSWR Calculator'!$C$24)*(1+3*ABS(MOD('VSWR Calculator'!$C$23/Calculator!$F$22/2,1)-0.5))))/'VSWR Calculator'!$C$25)-$C47)^2+(1500*ABS(SIN(2*PI()*MOD(Calculator!$B$35/Calculator!$F$22,1)))*IF(MOD(Calculator!$B$35/Calculator!$F$22,1)&lt;0.5,-1,1))^2)/SQRT(((50*POWER(80,POWER(COS(PI()*MOD(Calculator!$B$35/Calculator!$F$22,1)),2))+MIN(500,MAX(30,100*EXP(-0.3*'VSWR Calculator'!$C$24)*(1+3*ABS(MOD('VSWR Calculator'!$C$23/Calculator!$F$22/2,1)-0.5))))/'VSWR Calculator'!$C$25)+$C47)^2+(1500*ABS(SIN(2*PI()*MOD(Calculator!$B$35/Calculator!$F$22,1)))*IF(MOD(Calculator!$B$35/Calculator!$F$22,1)&lt;0.5,-1,1))^2))/(1-SQRT(((50*POWER(80,POWER(COS(PI()*MOD(Calculator!$B$35/Calculator!$F$22,1)),2))+MIN(500,MAX(30,100*EXP(-0.3*'VSWR Calculator'!$C$24)*(1+3*ABS(MOD('VSWR Calculator'!$C$23/Calculator!$F$22/2,1)-0.5))))/'VSWR Calculator'!$C$25)-$C47)^2+(1500*ABS(SIN(2*PI()*MOD(Calculator!$B$35/Calculator!$F$22,1)))*IF(MOD(Calculator!$B$35/Calculator!$F$22,1)&lt;0.5,-1,1))^2)/SQRT(((50*POWER(80,POWER(COS(PI()*MOD(Calculator!$B$35/Calculator!$F$22,1)),2))+MIN(500,MAX(30,100*EXP(-0.3*'VSWR Calculator'!$C$24)*(1+3*ABS(MOD('VSWR Calculator'!$C$23/Calculator!$F$22/2,1)-0.5))))/'VSWR Calculator'!$C$25)+$C47)^2+(1500*ABS(SIN(2*PI()*MOD(Calculator!$B$35/Calculator!$F$22,1)))*IF(MOD(Calculator!$B$35/Calculator!$F$22,1)&lt;0.5,-1,1))^2)),2))</f>
        <v>—</v>
      </c>
      <c r="HA47" s="253" t="n">
        <f aca="false">IFERROR(ROUND((IF(ISNUMBER(GP47),GP47,0)+IF(ISNUMBER(GQ47),GQ47,0)+IF(ISNUMBER(GR47),GR47,0)+IF(ISNUMBER(GS47),GS47,0)+IF(ISNUMBER(GT47),GT47,0)+IF(ISNUMBER(GU47),GU47,0)+IF(ISNUMBER(GV47),GV47,0)+IF(ISNUMBER(GW47),GW47,0)+IF(ISNUMBER(GX47),GX47,0)+IF(ISNUMBER(GY47),GY47,0)+IF(ISNUMBER(GZ47),GZ47,0))/(IF(ISNUMBER(GP47),1,0)+IF(ISNUMBER(GQ47),1,0)+IF(ISNUMBER(GR47),1,0)+IF(ISNUMBER(GS47),1,0)+IF(ISNUMBER(GT47),1,0)+IF(ISNUMBER(GU47),1,0)+IF(ISNUMBER(GV47),1,0)+IF(ISNUMBER(GW47),1,0)+IF(ISNUMBER(GX47),1,0)+IF(ISNUMBER(GY47),1,0)+IF(ISNUMBER(GZ47),1,0)),4),"")</f>
        <v>11.415</v>
      </c>
      <c r="HB47" s="253" t="str">
        <f aca="false">IF(OR(Calculator!$E$12&lt;&gt;"YES",Calculator!$B$36&lt;Calculator!$G$12),"—",ROUND((1+SQRT(((50*POWER(80,POWER(COS(PI()*MOD(Calculator!$B$36/Calculator!$F$12,1)),2))+MIN(500,MAX(30,100*EXP(-0.3*'VSWR Calculator'!$C$24)*(1+3*ABS(MOD('VSWR Calculator'!$C$23/Calculator!$F$12/2,1)-0.5))))/'VSWR Calculator'!$C$25)-$C47)^2+(1500*ABS(SIN(2*PI()*MOD(Calculator!$B$36/Calculator!$F$12,1)))*IF(MOD(Calculator!$B$36/Calculator!$F$12,1)&lt;0.5,-1,1))^2)/SQRT(((50*POWER(80,POWER(COS(PI()*MOD(Calculator!$B$36/Calculator!$F$12,1)),2))+MIN(500,MAX(30,100*EXP(-0.3*'VSWR Calculator'!$C$24)*(1+3*ABS(MOD('VSWR Calculator'!$C$23/Calculator!$F$12/2,1)-0.5))))/'VSWR Calculator'!$C$25)+$C47)^2+(1500*ABS(SIN(2*PI()*MOD(Calculator!$B$36/Calculator!$F$12,1)))*IF(MOD(Calculator!$B$36/Calculator!$F$12,1)&lt;0.5,-1,1))^2))/(1-SQRT(((50*POWER(80,POWER(COS(PI()*MOD(Calculator!$B$36/Calculator!$F$12,1)),2))+MIN(500,MAX(30,100*EXP(-0.3*'VSWR Calculator'!$C$24)*(1+3*ABS(MOD('VSWR Calculator'!$C$23/Calculator!$F$12/2,1)-0.5))))/'VSWR Calculator'!$C$25)-$C47)^2+(1500*ABS(SIN(2*PI()*MOD(Calculator!$B$36/Calculator!$F$12,1)))*IF(MOD(Calculator!$B$36/Calculator!$F$12,1)&lt;0.5,-1,1))^2)/SQRT(((50*POWER(80,POWER(COS(PI()*MOD(Calculator!$B$36/Calculator!$F$12,1)),2))+MIN(500,MAX(30,100*EXP(-0.3*'VSWR Calculator'!$C$24)*(1+3*ABS(MOD('VSWR Calculator'!$C$23/Calculator!$F$12/2,1)-0.5))))/'VSWR Calculator'!$C$25)+$C47)^2+(1500*ABS(SIN(2*PI()*MOD(Calculator!$B$36/Calculator!$F$12,1)))*IF(MOD(Calculator!$B$36/Calculator!$F$12,1)&lt;0.5,-1,1))^2)),2))</f>
        <v>—</v>
      </c>
      <c r="HC47" s="253" t="str">
        <f aca="false">IF(OR(Calculator!$E$13&lt;&gt;"YES",Calculator!$B$36&lt;Calculator!$G$13),"—",ROUND((1+SQRT(((50*POWER(80,POWER(COS(PI()*MOD(Calculator!$B$36/Calculator!$F$13,1)),2))+MIN(500,MAX(30,100*EXP(-0.3*'VSWR Calculator'!$C$24)*(1+3*ABS(MOD('VSWR Calculator'!$C$23/Calculator!$F$13/2,1)-0.5))))/'VSWR Calculator'!$C$25)-$C47)^2+(1500*ABS(SIN(2*PI()*MOD(Calculator!$B$36/Calculator!$F$13,1)))*IF(MOD(Calculator!$B$36/Calculator!$F$13,1)&lt;0.5,-1,1))^2)/SQRT(((50*POWER(80,POWER(COS(PI()*MOD(Calculator!$B$36/Calculator!$F$13,1)),2))+MIN(500,MAX(30,100*EXP(-0.3*'VSWR Calculator'!$C$24)*(1+3*ABS(MOD('VSWR Calculator'!$C$23/Calculator!$F$13/2,1)-0.5))))/'VSWR Calculator'!$C$25)+$C47)^2+(1500*ABS(SIN(2*PI()*MOD(Calculator!$B$36/Calculator!$F$13,1)))*IF(MOD(Calculator!$B$36/Calculator!$F$13,1)&lt;0.5,-1,1))^2))/(1-SQRT(((50*POWER(80,POWER(COS(PI()*MOD(Calculator!$B$36/Calculator!$F$13,1)),2))+MIN(500,MAX(30,100*EXP(-0.3*'VSWR Calculator'!$C$24)*(1+3*ABS(MOD('VSWR Calculator'!$C$23/Calculator!$F$13/2,1)-0.5))))/'VSWR Calculator'!$C$25)-$C47)^2+(1500*ABS(SIN(2*PI()*MOD(Calculator!$B$36/Calculator!$F$13,1)))*IF(MOD(Calculator!$B$36/Calculator!$F$13,1)&lt;0.5,-1,1))^2)/SQRT(((50*POWER(80,POWER(COS(PI()*MOD(Calculator!$B$36/Calculator!$F$13,1)),2))+MIN(500,MAX(30,100*EXP(-0.3*'VSWR Calculator'!$C$24)*(1+3*ABS(MOD('VSWR Calculator'!$C$23/Calculator!$F$13/2,1)-0.5))))/'VSWR Calculator'!$C$25)+$C47)^2+(1500*ABS(SIN(2*PI()*MOD(Calculator!$B$36/Calculator!$F$13,1)))*IF(MOD(Calculator!$B$36/Calculator!$F$13,1)&lt;0.5,-1,1))^2)),2))</f>
        <v>—</v>
      </c>
      <c r="HD47" s="253" t="str">
        <f aca="false">IF(OR(Calculator!$E$14&lt;&gt;"YES",Calculator!$B$36&lt;Calculator!$G$14),"—",ROUND((1+SQRT(((50*POWER(80,POWER(COS(PI()*MOD(Calculator!$B$36/Calculator!$F$14,1)),2))+MIN(500,MAX(30,100*EXP(-0.3*'VSWR Calculator'!$C$24)*(1+3*ABS(MOD('VSWR Calculator'!$C$23/Calculator!$F$14/2,1)-0.5))))/'VSWR Calculator'!$C$25)-$C47)^2+(1500*ABS(SIN(2*PI()*MOD(Calculator!$B$36/Calculator!$F$14,1)))*IF(MOD(Calculator!$B$36/Calculator!$F$14,1)&lt;0.5,-1,1))^2)/SQRT(((50*POWER(80,POWER(COS(PI()*MOD(Calculator!$B$36/Calculator!$F$14,1)),2))+MIN(500,MAX(30,100*EXP(-0.3*'VSWR Calculator'!$C$24)*(1+3*ABS(MOD('VSWR Calculator'!$C$23/Calculator!$F$14/2,1)-0.5))))/'VSWR Calculator'!$C$25)+$C47)^2+(1500*ABS(SIN(2*PI()*MOD(Calculator!$B$36/Calculator!$F$14,1)))*IF(MOD(Calculator!$B$36/Calculator!$F$14,1)&lt;0.5,-1,1))^2))/(1-SQRT(((50*POWER(80,POWER(COS(PI()*MOD(Calculator!$B$36/Calculator!$F$14,1)),2))+MIN(500,MAX(30,100*EXP(-0.3*'VSWR Calculator'!$C$24)*(1+3*ABS(MOD('VSWR Calculator'!$C$23/Calculator!$F$14/2,1)-0.5))))/'VSWR Calculator'!$C$25)-$C47)^2+(1500*ABS(SIN(2*PI()*MOD(Calculator!$B$36/Calculator!$F$14,1)))*IF(MOD(Calculator!$B$36/Calculator!$F$14,1)&lt;0.5,-1,1))^2)/SQRT(((50*POWER(80,POWER(COS(PI()*MOD(Calculator!$B$36/Calculator!$F$14,1)),2))+MIN(500,MAX(30,100*EXP(-0.3*'VSWR Calculator'!$C$24)*(1+3*ABS(MOD('VSWR Calculator'!$C$23/Calculator!$F$14/2,1)-0.5))))/'VSWR Calculator'!$C$25)+$C47)^2+(1500*ABS(SIN(2*PI()*MOD(Calculator!$B$36/Calculator!$F$14,1)))*IF(MOD(Calculator!$B$36/Calculator!$F$14,1)&lt;0.5,-1,1))^2)),2))</f>
        <v>—</v>
      </c>
      <c r="HE47" s="253" t="n">
        <f aca="false">IF(OR(Calculator!$E$15&lt;&gt;"YES",Calculator!$B$36&lt;Calculator!$G$15),"—",ROUND((1+SQRT(((50*POWER(80,POWER(COS(PI()*MOD(Calculator!$B$36/Calculator!$F$15,1)),2))+MIN(500,MAX(30,100*EXP(-0.3*'VSWR Calculator'!$C$24)*(1+3*ABS(MOD('VSWR Calculator'!$C$23/Calculator!$F$15/2,1)-0.5))))/'VSWR Calculator'!$C$25)-$C47)^2+(1500*ABS(SIN(2*PI()*MOD(Calculator!$B$36/Calculator!$F$15,1)))*IF(MOD(Calculator!$B$36/Calculator!$F$15,1)&lt;0.5,-1,1))^2)/SQRT(((50*POWER(80,POWER(COS(PI()*MOD(Calculator!$B$36/Calculator!$F$15,1)),2))+MIN(500,MAX(30,100*EXP(-0.3*'VSWR Calculator'!$C$24)*(1+3*ABS(MOD('VSWR Calculator'!$C$23/Calculator!$F$15/2,1)-0.5))))/'VSWR Calculator'!$C$25)+$C47)^2+(1500*ABS(SIN(2*PI()*MOD(Calculator!$B$36/Calculator!$F$15,1)))*IF(MOD(Calculator!$B$36/Calculator!$F$15,1)&lt;0.5,-1,1))^2))/(1-SQRT(((50*POWER(80,POWER(COS(PI()*MOD(Calculator!$B$36/Calculator!$F$15,1)),2))+MIN(500,MAX(30,100*EXP(-0.3*'VSWR Calculator'!$C$24)*(1+3*ABS(MOD('VSWR Calculator'!$C$23/Calculator!$F$15/2,1)-0.5))))/'VSWR Calculator'!$C$25)-$C47)^2+(1500*ABS(SIN(2*PI()*MOD(Calculator!$B$36/Calculator!$F$15,1)))*IF(MOD(Calculator!$B$36/Calculator!$F$15,1)&lt;0.5,-1,1))^2)/SQRT(((50*POWER(80,POWER(COS(PI()*MOD(Calculator!$B$36/Calculator!$F$15,1)),2))+MIN(500,MAX(30,100*EXP(-0.3*'VSWR Calculator'!$C$24)*(1+3*ABS(MOD('VSWR Calculator'!$C$23/Calculator!$F$15/2,1)-0.5))))/'VSWR Calculator'!$C$25)+$C47)^2+(1500*ABS(SIN(2*PI()*MOD(Calculator!$B$36/Calculator!$F$15,1)))*IF(MOD(Calculator!$B$36/Calculator!$F$15,1)&lt;0.5,-1,1))^2)),2))</f>
        <v>16.69</v>
      </c>
      <c r="HF47" s="253" t="str">
        <f aca="false">IF(OR(Calculator!$E$16&lt;&gt;"YES",Calculator!$B$36&lt;Calculator!$G$16),"—",ROUND((1+SQRT(((50*POWER(80,POWER(COS(PI()*MOD(Calculator!$B$36/Calculator!$F$16,1)),2))+MIN(500,MAX(30,100*EXP(-0.3*'VSWR Calculator'!$C$24)*(1+3*ABS(MOD('VSWR Calculator'!$C$23/Calculator!$F$16/2,1)-0.5))))/'VSWR Calculator'!$C$25)-$C47)^2+(1500*ABS(SIN(2*PI()*MOD(Calculator!$B$36/Calculator!$F$16,1)))*IF(MOD(Calculator!$B$36/Calculator!$F$16,1)&lt;0.5,-1,1))^2)/SQRT(((50*POWER(80,POWER(COS(PI()*MOD(Calculator!$B$36/Calculator!$F$16,1)),2))+MIN(500,MAX(30,100*EXP(-0.3*'VSWR Calculator'!$C$24)*(1+3*ABS(MOD('VSWR Calculator'!$C$23/Calculator!$F$16/2,1)-0.5))))/'VSWR Calculator'!$C$25)+$C47)^2+(1500*ABS(SIN(2*PI()*MOD(Calculator!$B$36/Calculator!$F$16,1)))*IF(MOD(Calculator!$B$36/Calculator!$F$16,1)&lt;0.5,-1,1))^2))/(1-SQRT(((50*POWER(80,POWER(COS(PI()*MOD(Calculator!$B$36/Calculator!$F$16,1)),2))+MIN(500,MAX(30,100*EXP(-0.3*'VSWR Calculator'!$C$24)*(1+3*ABS(MOD('VSWR Calculator'!$C$23/Calculator!$F$16/2,1)-0.5))))/'VSWR Calculator'!$C$25)-$C47)^2+(1500*ABS(SIN(2*PI()*MOD(Calculator!$B$36/Calculator!$F$16,1)))*IF(MOD(Calculator!$B$36/Calculator!$F$16,1)&lt;0.5,-1,1))^2)/SQRT(((50*POWER(80,POWER(COS(PI()*MOD(Calculator!$B$36/Calculator!$F$16,1)),2))+MIN(500,MAX(30,100*EXP(-0.3*'VSWR Calculator'!$C$24)*(1+3*ABS(MOD('VSWR Calculator'!$C$23/Calculator!$F$16/2,1)-0.5))))/'VSWR Calculator'!$C$25)+$C47)^2+(1500*ABS(SIN(2*PI()*MOD(Calculator!$B$36/Calculator!$F$16,1)))*IF(MOD(Calculator!$B$36/Calculator!$F$16,1)&lt;0.5,-1,1))^2)),2))</f>
        <v>—</v>
      </c>
      <c r="HG47" s="253" t="n">
        <f aca="false">IF(OR(Calculator!$E$17&lt;&gt;"YES",Calculator!$B$36&lt;Calculator!$G$17),"—",ROUND((1+SQRT(((50*POWER(80,POWER(COS(PI()*MOD(Calculator!$B$36/Calculator!$F$17,1)),2))+MIN(500,MAX(30,100*EXP(-0.3*'VSWR Calculator'!$C$24)*(1+3*ABS(MOD('VSWR Calculator'!$C$23/Calculator!$F$17/2,1)-0.5))))/'VSWR Calculator'!$C$25)-$C47)^2+(1500*ABS(SIN(2*PI()*MOD(Calculator!$B$36/Calculator!$F$17,1)))*IF(MOD(Calculator!$B$36/Calculator!$F$17,1)&lt;0.5,-1,1))^2)/SQRT(((50*POWER(80,POWER(COS(PI()*MOD(Calculator!$B$36/Calculator!$F$17,1)),2))+MIN(500,MAX(30,100*EXP(-0.3*'VSWR Calculator'!$C$24)*(1+3*ABS(MOD('VSWR Calculator'!$C$23/Calculator!$F$17/2,1)-0.5))))/'VSWR Calculator'!$C$25)+$C47)^2+(1500*ABS(SIN(2*PI()*MOD(Calculator!$B$36/Calculator!$F$17,1)))*IF(MOD(Calculator!$B$36/Calculator!$F$17,1)&lt;0.5,-1,1))^2))/(1-SQRT(((50*POWER(80,POWER(COS(PI()*MOD(Calculator!$B$36/Calculator!$F$17,1)),2))+MIN(500,MAX(30,100*EXP(-0.3*'VSWR Calculator'!$C$24)*(1+3*ABS(MOD('VSWR Calculator'!$C$23/Calculator!$F$17/2,1)-0.5))))/'VSWR Calculator'!$C$25)-$C47)^2+(1500*ABS(SIN(2*PI()*MOD(Calculator!$B$36/Calculator!$F$17,1)))*IF(MOD(Calculator!$B$36/Calculator!$F$17,1)&lt;0.5,-1,1))^2)/SQRT(((50*POWER(80,POWER(COS(PI()*MOD(Calculator!$B$36/Calculator!$F$17,1)),2))+MIN(500,MAX(30,100*EXP(-0.3*'VSWR Calculator'!$C$24)*(1+3*ABS(MOD('VSWR Calculator'!$C$23/Calculator!$F$17/2,1)-0.5))))/'VSWR Calculator'!$C$25)+$C47)^2+(1500*ABS(SIN(2*PI()*MOD(Calculator!$B$36/Calculator!$F$17,1)))*IF(MOD(Calculator!$B$36/Calculator!$F$17,1)&lt;0.5,-1,1))^2)),2))</f>
        <v>18.89</v>
      </c>
      <c r="HH47" s="253" t="str">
        <f aca="false">IF(OR(Calculator!$E$18&lt;&gt;"YES",Calculator!$B$36&lt;Calculator!$G$18),"—",ROUND((1+SQRT(((50*POWER(80,POWER(COS(PI()*MOD(Calculator!$B$36/Calculator!$F$18,1)),2))+MIN(500,MAX(30,100*EXP(-0.3*'VSWR Calculator'!$C$24)*(1+3*ABS(MOD('VSWR Calculator'!$C$23/Calculator!$F$18/2,1)-0.5))))/'VSWR Calculator'!$C$25)-$C47)^2+(1500*ABS(SIN(2*PI()*MOD(Calculator!$B$36/Calculator!$F$18,1)))*IF(MOD(Calculator!$B$36/Calculator!$F$18,1)&lt;0.5,-1,1))^2)/SQRT(((50*POWER(80,POWER(COS(PI()*MOD(Calculator!$B$36/Calculator!$F$18,1)),2))+MIN(500,MAX(30,100*EXP(-0.3*'VSWR Calculator'!$C$24)*(1+3*ABS(MOD('VSWR Calculator'!$C$23/Calculator!$F$18/2,1)-0.5))))/'VSWR Calculator'!$C$25)+$C47)^2+(1500*ABS(SIN(2*PI()*MOD(Calculator!$B$36/Calculator!$F$18,1)))*IF(MOD(Calculator!$B$36/Calculator!$F$18,1)&lt;0.5,-1,1))^2))/(1-SQRT(((50*POWER(80,POWER(COS(PI()*MOD(Calculator!$B$36/Calculator!$F$18,1)),2))+MIN(500,MAX(30,100*EXP(-0.3*'VSWR Calculator'!$C$24)*(1+3*ABS(MOD('VSWR Calculator'!$C$23/Calculator!$F$18/2,1)-0.5))))/'VSWR Calculator'!$C$25)-$C47)^2+(1500*ABS(SIN(2*PI()*MOD(Calculator!$B$36/Calculator!$F$18,1)))*IF(MOD(Calculator!$B$36/Calculator!$F$18,1)&lt;0.5,-1,1))^2)/SQRT(((50*POWER(80,POWER(COS(PI()*MOD(Calculator!$B$36/Calculator!$F$18,1)),2))+MIN(500,MAX(30,100*EXP(-0.3*'VSWR Calculator'!$C$24)*(1+3*ABS(MOD('VSWR Calculator'!$C$23/Calculator!$F$18/2,1)-0.5))))/'VSWR Calculator'!$C$25)+$C47)^2+(1500*ABS(SIN(2*PI()*MOD(Calculator!$B$36/Calculator!$F$18,1)))*IF(MOD(Calculator!$B$36/Calculator!$F$18,1)&lt;0.5,-1,1))^2)),2))</f>
        <v>—</v>
      </c>
      <c r="HI47" s="253" t="str">
        <f aca="false">IF(OR(Calculator!$E$19&lt;&gt;"YES",Calculator!$B$36&lt;Calculator!$G$19),"—",ROUND((1+SQRT(((50*POWER(80,POWER(COS(PI()*MOD(Calculator!$B$36/Calculator!$F$19,1)),2))+MIN(500,MAX(30,100*EXP(-0.3*'VSWR Calculator'!$C$24)*(1+3*ABS(MOD('VSWR Calculator'!$C$23/Calculator!$F$19/2,1)-0.5))))/'VSWR Calculator'!$C$25)-$C47)^2+(1500*ABS(SIN(2*PI()*MOD(Calculator!$B$36/Calculator!$F$19,1)))*IF(MOD(Calculator!$B$36/Calculator!$F$19,1)&lt;0.5,-1,1))^2)/SQRT(((50*POWER(80,POWER(COS(PI()*MOD(Calculator!$B$36/Calculator!$F$19,1)),2))+MIN(500,MAX(30,100*EXP(-0.3*'VSWR Calculator'!$C$24)*(1+3*ABS(MOD('VSWR Calculator'!$C$23/Calculator!$F$19/2,1)-0.5))))/'VSWR Calculator'!$C$25)+$C47)^2+(1500*ABS(SIN(2*PI()*MOD(Calculator!$B$36/Calculator!$F$19,1)))*IF(MOD(Calculator!$B$36/Calculator!$F$19,1)&lt;0.5,-1,1))^2))/(1-SQRT(((50*POWER(80,POWER(COS(PI()*MOD(Calculator!$B$36/Calculator!$F$19,1)),2))+MIN(500,MAX(30,100*EXP(-0.3*'VSWR Calculator'!$C$24)*(1+3*ABS(MOD('VSWR Calculator'!$C$23/Calculator!$F$19/2,1)-0.5))))/'VSWR Calculator'!$C$25)-$C47)^2+(1500*ABS(SIN(2*PI()*MOD(Calculator!$B$36/Calculator!$F$19,1)))*IF(MOD(Calculator!$B$36/Calculator!$F$19,1)&lt;0.5,-1,1))^2)/SQRT(((50*POWER(80,POWER(COS(PI()*MOD(Calculator!$B$36/Calculator!$F$19,1)),2))+MIN(500,MAX(30,100*EXP(-0.3*'VSWR Calculator'!$C$24)*(1+3*ABS(MOD('VSWR Calculator'!$C$23/Calculator!$F$19/2,1)-0.5))))/'VSWR Calculator'!$C$25)+$C47)^2+(1500*ABS(SIN(2*PI()*MOD(Calculator!$B$36/Calculator!$F$19,1)))*IF(MOD(Calculator!$B$36/Calculator!$F$19,1)&lt;0.5,-1,1))^2)),2))</f>
        <v>—</v>
      </c>
      <c r="HJ47" s="253" t="str">
        <f aca="false">IF(OR(Calculator!$E$20&lt;&gt;"YES",Calculator!$B$36&lt;Calculator!$G$20),"—",ROUND((1+SQRT(((50*POWER(80,POWER(COS(PI()*MOD(Calculator!$B$36/Calculator!$F$20,1)),2))+MIN(500,MAX(30,100*EXP(-0.3*'VSWR Calculator'!$C$24)*(1+3*ABS(MOD('VSWR Calculator'!$C$23/Calculator!$F$20/2,1)-0.5))))/'VSWR Calculator'!$C$25)-$C47)^2+(1500*ABS(SIN(2*PI()*MOD(Calculator!$B$36/Calculator!$F$20,1)))*IF(MOD(Calculator!$B$36/Calculator!$F$20,1)&lt;0.5,-1,1))^2)/SQRT(((50*POWER(80,POWER(COS(PI()*MOD(Calculator!$B$36/Calculator!$F$20,1)),2))+MIN(500,MAX(30,100*EXP(-0.3*'VSWR Calculator'!$C$24)*(1+3*ABS(MOD('VSWR Calculator'!$C$23/Calculator!$F$20/2,1)-0.5))))/'VSWR Calculator'!$C$25)+$C47)^2+(1500*ABS(SIN(2*PI()*MOD(Calculator!$B$36/Calculator!$F$20,1)))*IF(MOD(Calculator!$B$36/Calculator!$F$20,1)&lt;0.5,-1,1))^2))/(1-SQRT(((50*POWER(80,POWER(COS(PI()*MOD(Calculator!$B$36/Calculator!$F$20,1)),2))+MIN(500,MAX(30,100*EXP(-0.3*'VSWR Calculator'!$C$24)*(1+3*ABS(MOD('VSWR Calculator'!$C$23/Calculator!$F$20/2,1)-0.5))))/'VSWR Calculator'!$C$25)-$C47)^2+(1500*ABS(SIN(2*PI()*MOD(Calculator!$B$36/Calculator!$F$20,1)))*IF(MOD(Calculator!$B$36/Calculator!$F$20,1)&lt;0.5,-1,1))^2)/SQRT(((50*POWER(80,POWER(COS(PI()*MOD(Calculator!$B$36/Calculator!$F$20,1)),2))+MIN(500,MAX(30,100*EXP(-0.3*'VSWR Calculator'!$C$24)*(1+3*ABS(MOD('VSWR Calculator'!$C$23/Calculator!$F$20/2,1)-0.5))))/'VSWR Calculator'!$C$25)+$C47)^2+(1500*ABS(SIN(2*PI()*MOD(Calculator!$B$36/Calculator!$F$20,1)))*IF(MOD(Calculator!$B$36/Calculator!$F$20,1)&lt;0.5,-1,1))^2)),2))</f>
        <v>—</v>
      </c>
      <c r="HK47" s="253" t="str">
        <f aca="false">IF(OR(Calculator!$E$21&lt;&gt;"YES",Calculator!$B$36&lt;Calculator!$G$21),"—",ROUND((1+SQRT(((50*POWER(80,POWER(COS(PI()*MOD(Calculator!$B$36/Calculator!$F$21,1)),2))+MIN(500,MAX(30,100*EXP(-0.3*'VSWR Calculator'!$C$24)*(1+3*ABS(MOD('VSWR Calculator'!$C$23/Calculator!$F$21/2,1)-0.5))))/'VSWR Calculator'!$C$25)-$C47)^2+(1500*ABS(SIN(2*PI()*MOD(Calculator!$B$36/Calculator!$F$21,1)))*IF(MOD(Calculator!$B$36/Calculator!$F$21,1)&lt;0.5,-1,1))^2)/SQRT(((50*POWER(80,POWER(COS(PI()*MOD(Calculator!$B$36/Calculator!$F$21,1)),2))+MIN(500,MAX(30,100*EXP(-0.3*'VSWR Calculator'!$C$24)*(1+3*ABS(MOD('VSWR Calculator'!$C$23/Calculator!$F$21/2,1)-0.5))))/'VSWR Calculator'!$C$25)+$C47)^2+(1500*ABS(SIN(2*PI()*MOD(Calculator!$B$36/Calculator!$F$21,1)))*IF(MOD(Calculator!$B$36/Calculator!$F$21,1)&lt;0.5,-1,1))^2))/(1-SQRT(((50*POWER(80,POWER(COS(PI()*MOD(Calculator!$B$36/Calculator!$F$21,1)),2))+MIN(500,MAX(30,100*EXP(-0.3*'VSWR Calculator'!$C$24)*(1+3*ABS(MOD('VSWR Calculator'!$C$23/Calculator!$F$21/2,1)-0.5))))/'VSWR Calculator'!$C$25)-$C47)^2+(1500*ABS(SIN(2*PI()*MOD(Calculator!$B$36/Calculator!$F$21,1)))*IF(MOD(Calculator!$B$36/Calculator!$F$21,1)&lt;0.5,-1,1))^2)/SQRT(((50*POWER(80,POWER(COS(PI()*MOD(Calculator!$B$36/Calculator!$F$21,1)),2))+MIN(500,MAX(30,100*EXP(-0.3*'VSWR Calculator'!$C$24)*(1+3*ABS(MOD('VSWR Calculator'!$C$23/Calculator!$F$21/2,1)-0.5))))/'VSWR Calculator'!$C$25)+$C47)^2+(1500*ABS(SIN(2*PI()*MOD(Calculator!$B$36/Calculator!$F$21,1)))*IF(MOD(Calculator!$B$36/Calculator!$F$21,1)&lt;0.5,-1,1))^2)),2))</f>
        <v>—</v>
      </c>
      <c r="HL47" s="253" t="str">
        <f aca="false">IF(OR(Calculator!$E$22&lt;&gt;"YES",Calculator!$B$36&lt;Calculator!$G$22),"—",ROUND((1+SQRT(((50*POWER(80,POWER(COS(PI()*MOD(Calculator!$B$36/Calculator!$F$22,1)),2))+MIN(500,MAX(30,100*EXP(-0.3*'VSWR Calculator'!$C$24)*(1+3*ABS(MOD('VSWR Calculator'!$C$23/Calculator!$F$22/2,1)-0.5))))/'VSWR Calculator'!$C$25)-$C47)^2+(1500*ABS(SIN(2*PI()*MOD(Calculator!$B$36/Calculator!$F$22,1)))*IF(MOD(Calculator!$B$36/Calculator!$F$22,1)&lt;0.5,-1,1))^2)/SQRT(((50*POWER(80,POWER(COS(PI()*MOD(Calculator!$B$36/Calculator!$F$22,1)),2))+MIN(500,MAX(30,100*EXP(-0.3*'VSWR Calculator'!$C$24)*(1+3*ABS(MOD('VSWR Calculator'!$C$23/Calculator!$F$22/2,1)-0.5))))/'VSWR Calculator'!$C$25)+$C47)^2+(1500*ABS(SIN(2*PI()*MOD(Calculator!$B$36/Calculator!$F$22,1)))*IF(MOD(Calculator!$B$36/Calculator!$F$22,1)&lt;0.5,-1,1))^2))/(1-SQRT(((50*POWER(80,POWER(COS(PI()*MOD(Calculator!$B$36/Calculator!$F$22,1)),2))+MIN(500,MAX(30,100*EXP(-0.3*'VSWR Calculator'!$C$24)*(1+3*ABS(MOD('VSWR Calculator'!$C$23/Calculator!$F$22/2,1)-0.5))))/'VSWR Calculator'!$C$25)-$C47)^2+(1500*ABS(SIN(2*PI()*MOD(Calculator!$B$36/Calculator!$F$22,1)))*IF(MOD(Calculator!$B$36/Calculator!$F$22,1)&lt;0.5,-1,1))^2)/SQRT(((50*POWER(80,POWER(COS(PI()*MOD(Calculator!$B$36/Calculator!$F$22,1)),2))+MIN(500,MAX(30,100*EXP(-0.3*'VSWR Calculator'!$C$24)*(1+3*ABS(MOD('VSWR Calculator'!$C$23/Calculator!$F$22/2,1)-0.5))))/'VSWR Calculator'!$C$25)+$C47)^2+(1500*ABS(SIN(2*PI()*MOD(Calculator!$B$36/Calculator!$F$22,1)))*IF(MOD(Calculator!$B$36/Calculator!$F$22,1)&lt;0.5,-1,1))^2)),2))</f>
        <v>—</v>
      </c>
      <c r="HM47" s="253" t="n">
        <f aca="false">IFERROR(ROUND((IF(ISNUMBER(HB47),HB47,0)+IF(ISNUMBER(HC47),HC47,0)+IF(ISNUMBER(HD47),HD47,0)+IF(ISNUMBER(HE47),HE47,0)+IF(ISNUMBER(HF47),HF47,0)+IF(ISNUMBER(HG47),HG47,0)+IF(ISNUMBER(HH47),HH47,0)+IF(ISNUMBER(HI47),HI47,0)+IF(ISNUMBER(HJ47),HJ47,0)+IF(ISNUMBER(HK47),HK47,0)+IF(ISNUMBER(HL47),HL47,0))/(IF(ISNUMBER(HB47),1,0)+IF(ISNUMBER(HC47),1,0)+IF(ISNUMBER(HD47),1,0)+IF(ISNUMBER(HE47),1,0)+IF(ISNUMBER(HF47),1,0)+IF(ISNUMBER(HG47),1,0)+IF(ISNUMBER(HH47),1,0)+IF(ISNUMBER(HI47),1,0)+IF(ISNUMBER(HJ47),1,0)+IF(ISNUMBER(HK47),1,0)+IF(ISNUMBER(HL47),1,0)),4),"")</f>
        <v>17.79</v>
      </c>
      <c r="HN47" s="253" t="str">
        <f aca="false">IF(OR(Calculator!$E$12&lt;&gt;"YES",Calculator!$B$37&lt;Calculator!$G$12),"—",ROUND((1+SQRT(((50*POWER(80,POWER(COS(PI()*MOD(Calculator!$B$37/Calculator!$F$12,1)),2))+MIN(500,MAX(30,100*EXP(-0.3*'VSWR Calculator'!$C$24)*(1+3*ABS(MOD('VSWR Calculator'!$C$23/Calculator!$F$12/2,1)-0.5))))/'VSWR Calculator'!$C$25)-$C47)^2+(1500*ABS(SIN(2*PI()*MOD(Calculator!$B$37/Calculator!$F$12,1)))*IF(MOD(Calculator!$B$37/Calculator!$F$12,1)&lt;0.5,-1,1))^2)/SQRT(((50*POWER(80,POWER(COS(PI()*MOD(Calculator!$B$37/Calculator!$F$12,1)),2))+MIN(500,MAX(30,100*EXP(-0.3*'VSWR Calculator'!$C$24)*(1+3*ABS(MOD('VSWR Calculator'!$C$23/Calculator!$F$12/2,1)-0.5))))/'VSWR Calculator'!$C$25)+$C47)^2+(1500*ABS(SIN(2*PI()*MOD(Calculator!$B$37/Calculator!$F$12,1)))*IF(MOD(Calculator!$B$37/Calculator!$F$12,1)&lt;0.5,-1,1))^2))/(1-SQRT(((50*POWER(80,POWER(COS(PI()*MOD(Calculator!$B$37/Calculator!$F$12,1)),2))+MIN(500,MAX(30,100*EXP(-0.3*'VSWR Calculator'!$C$24)*(1+3*ABS(MOD('VSWR Calculator'!$C$23/Calculator!$F$12/2,1)-0.5))))/'VSWR Calculator'!$C$25)-$C47)^2+(1500*ABS(SIN(2*PI()*MOD(Calculator!$B$37/Calculator!$F$12,1)))*IF(MOD(Calculator!$B$37/Calculator!$F$12,1)&lt;0.5,-1,1))^2)/SQRT(((50*POWER(80,POWER(COS(PI()*MOD(Calculator!$B$37/Calculator!$F$12,1)),2))+MIN(500,MAX(30,100*EXP(-0.3*'VSWR Calculator'!$C$24)*(1+3*ABS(MOD('VSWR Calculator'!$C$23/Calculator!$F$12/2,1)-0.5))))/'VSWR Calculator'!$C$25)+$C47)^2+(1500*ABS(SIN(2*PI()*MOD(Calculator!$B$37/Calculator!$F$12,1)))*IF(MOD(Calculator!$B$37/Calculator!$F$12,1)&lt;0.5,-1,1))^2)),2))</f>
        <v>—</v>
      </c>
      <c r="HO47" s="253" t="str">
        <f aca="false">IF(OR(Calculator!$E$13&lt;&gt;"YES",Calculator!$B$37&lt;Calculator!$G$13),"—",ROUND((1+SQRT(((50*POWER(80,POWER(COS(PI()*MOD(Calculator!$B$37/Calculator!$F$13,1)),2))+MIN(500,MAX(30,100*EXP(-0.3*'VSWR Calculator'!$C$24)*(1+3*ABS(MOD('VSWR Calculator'!$C$23/Calculator!$F$13/2,1)-0.5))))/'VSWR Calculator'!$C$25)-$C47)^2+(1500*ABS(SIN(2*PI()*MOD(Calculator!$B$37/Calculator!$F$13,1)))*IF(MOD(Calculator!$B$37/Calculator!$F$13,1)&lt;0.5,-1,1))^2)/SQRT(((50*POWER(80,POWER(COS(PI()*MOD(Calculator!$B$37/Calculator!$F$13,1)),2))+MIN(500,MAX(30,100*EXP(-0.3*'VSWR Calculator'!$C$24)*(1+3*ABS(MOD('VSWR Calculator'!$C$23/Calculator!$F$13/2,1)-0.5))))/'VSWR Calculator'!$C$25)+$C47)^2+(1500*ABS(SIN(2*PI()*MOD(Calculator!$B$37/Calculator!$F$13,1)))*IF(MOD(Calculator!$B$37/Calculator!$F$13,1)&lt;0.5,-1,1))^2))/(1-SQRT(((50*POWER(80,POWER(COS(PI()*MOD(Calculator!$B$37/Calculator!$F$13,1)),2))+MIN(500,MAX(30,100*EXP(-0.3*'VSWR Calculator'!$C$24)*(1+3*ABS(MOD('VSWR Calculator'!$C$23/Calculator!$F$13/2,1)-0.5))))/'VSWR Calculator'!$C$25)-$C47)^2+(1500*ABS(SIN(2*PI()*MOD(Calculator!$B$37/Calculator!$F$13,1)))*IF(MOD(Calculator!$B$37/Calculator!$F$13,1)&lt;0.5,-1,1))^2)/SQRT(((50*POWER(80,POWER(COS(PI()*MOD(Calculator!$B$37/Calculator!$F$13,1)),2))+MIN(500,MAX(30,100*EXP(-0.3*'VSWR Calculator'!$C$24)*(1+3*ABS(MOD('VSWR Calculator'!$C$23/Calculator!$F$13/2,1)-0.5))))/'VSWR Calculator'!$C$25)+$C47)^2+(1500*ABS(SIN(2*PI()*MOD(Calculator!$B$37/Calculator!$F$13,1)))*IF(MOD(Calculator!$B$37/Calculator!$F$13,1)&lt;0.5,-1,1))^2)),2))</f>
        <v>—</v>
      </c>
      <c r="HP47" s="253" t="str">
        <f aca="false">IF(OR(Calculator!$E$14&lt;&gt;"YES",Calculator!$B$37&lt;Calculator!$G$14),"—",ROUND((1+SQRT(((50*POWER(80,POWER(COS(PI()*MOD(Calculator!$B$37/Calculator!$F$14,1)),2))+MIN(500,MAX(30,100*EXP(-0.3*'VSWR Calculator'!$C$24)*(1+3*ABS(MOD('VSWR Calculator'!$C$23/Calculator!$F$14/2,1)-0.5))))/'VSWR Calculator'!$C$25)-$C47)^2+(1500*ABS(SIN(2*PI()*MOD(Calculator!$B$37/Calculator!$F$14,1)))*IF(MOD(Calculator!$B$37/Calculator!$F$14,1)&lt;0.5,-1,1))^2)/SQRT(((50*POWER(80,POWER(COS(PI()*MOD(Calculator!$B$37/Calculator!$F$14,1)),2))+MIN(500,MAX(30,100*EXP(-0.3*'VSWR Calculator'!$C$24)*(1+3*ABS(MOD('VSWR Calculator'!$C$23/Calculator!$F$14/2,1)-0.5))))/'VSWR Calculator'!$C$25)+$C47)^2+(1500*ABS(SIN(2*PI()*MOD(Calculator!$B$37/Calculator!$F$14,1)))*IF(MOD(Calculator!$B$37/Calculator!$F$14,1)&lt;0.5,-1,1))^2))/(1-SQRT(((50*POWER(80,POWER(COS(PI()*MOD(Calculator!$B$37/Calculator!$F$14,1)),2))+MIN(500,MAX(30,100*EXP(-0.3*'VSWR Calculator'!$C$24)*(1+3*ABS(MOD('VSWR Calculator'!$C$23/Calculator!$F$14/2,1)-0.5))))/'VSWR Calculator'!$C$25)-$C47)^2+(1500*ABS(SIN(2*PI()*MOD(Calculator!$B$37/Calculator!$F$14,1)))*IF(MOD(Calculator!$B$37/Calculator!$F$14,1)&lt;0.5,-1,1))^2)/SQRT(((50*POWER(80,POWER(COS(PI()*MOD(Calculator!$B$37/Calculator!$F$14,1)),2))+MIN(500,MAX(30,100*EXP(-0.3*'VSWR Calculator'!$C$24)*(1+3*ABS(MOD('VSWR Calculator'!$C$23/Calculator!$F$14/2,1)-0.5))))/'VSWR Calculator'!$C$25)+$C47)^2+(1500*ABS(SIN(2*PI()*MOD(Calculator!$B$37/Calculator!$F$14,1)))*IF(MOD(Calculator!$B$37/Calculator!$F$14,1)&lt;0.5,-1,1))^2)),2))</f>
        <v>—</v>
      </c>
      <c r="HQ47" s="253" t="n">
        <f aca="false">IF(OR(Calculator!$E$15&lt;&gt;"YES",Calculator!$B$37&lt;Calculator!$G$15),"—",ROUND((1+SQRT(((50*POWER(80,POWER(COS(PI()*MOD(Calculator!$B$37/Calculator!$F$15,1)),2))+MIN(500,MAX(30,100*EXP(-0.3*'VSWR Calculator'!$C$24)*(1+3*ABS(MOD('VSWR Calculator'!$C$23/Calculator!$F$15/2,1)-0.5))))/'VSWR Calculator'!$C$25)-$C47)^2+(1500*ABS(SIN(2*PI()*MOD(Calculator!$B$37/Calculator!$F$15,1)))*IF(MOD(Calculator!$B$37/Calculator!$F$15,1)&lt;0.5,-1,1))^2)/SQRT(((50*POWER(80,POWER(COS(PI()*MOD(Calculator!$B$37/Calculator!$F$15,1)),2))+MIN(500,MAX(30,100*EXP(-0.3*'VSWR Calculator'!$C$24)*(1+3*ABS(MOD('VSWR Calculator'!$C$23/Calculator!$F$15/2,1)-0.5))))/'VSWR Calculator'!$C$25)+$C47)^2+(1500*ABS(SIN(2*PI()*MOD(Calculator!$B$37/Calculator!$F$15,1)))*IF(MOD(Calculator!$B$37/Calculator!$F$15,1)&lt;0.5,-1,1))^2))/(1-SQRT(((50*POWER(80,POWER(COS(PI()*MOD(Calculator!$B$37/Calculator!$F$15,1)),2))+MIN(500,MAX(30,100*EXP(-0.3*'VSWR Calculator'!$C$24)*(1+3*ABS(MOD('VSWR Calculator'!$C$23/Calculator!$F$15/2,1)-0.5))))/'VSWR Calculator'!$C$25)-$C47)^2+(1500*ABS(SIN(2*PI()*MOD(Calculator!$B$37/Calculator!$F$15,1)))*IF(MOD(Calculator!$B$37/Calculator!$F$15,1)&lt;0.5,-1,1))^2)/SQRT(((50*POWER(80,POWER(COS(PI()*MOD(Calculator!$B$37/Calculator!$F$15,1)),2))+MIN(500,MAX(30,100*EXP(-0.3*'VSWR Calculator'!$C$24)*(1+3*ABS(MOD('VSWR Calculator'!$C$23/Calculator!$F$15/2,1)-0.5))))/'VSWR Calculator'!$C$25)+$C47)^2+(1500*ABS(SIN(2*PI()*MOD(Calculator!$B$37/Calculator!$F$15,1)))*IF(MOD(Calculator!$B$37/Calculator!$F$15,1)&lt;0.5,-1,1))^2)),2))</f>
        <v>4.2</v>
      </c>
      <c r="HR47" s="253" t="str">
        <f aca="false">IF(OR(Calculator!$E$16&lt;&gt;"YES",Calculator!$B$37&lt;Calculator!$G$16),"—",ROUND((1+SQRT(((50*POWER(80,POWER(COS(PI()*MOD(Calculator!$B$37/Calculator!$F$16,1)),2))+MIN(500,MAX(30,100*EXP(-0.3*'VSWR Calculator'!$C$24)*(1+3*ABS(MOD('VSWR Calculator'!$C$23/Calculator!$F$16/2,1)-0.5))))/'VSWR Calculator'!$C$25)-$C47)^2+(1500*ABS(SIN(2*PI()*MOD(Calculator!$B$37/Calculator!$F$16,1)))*IF(MOD(Calculator!$B$37/Calculator!$F$16,1)&lt;0.5,-1,1))^2)/SQRT(((50*POWER(80,POWER(COS(PI()*MOD(Calculator!$B$37/Calculator!$F$16,1)),2))+MIN(500,MAX(30,100*EXP(-0.3*'VSWR Calculator'!$C$24)*(1+3*ABS(MOD('VSWR Calculator'!$C$23/Calculator!$F$16/2,1)-0.5))))/'VSWR Calculator'!$C$25)+$C47)^2+(1500*ABS(SIN(2*PI()*MOD(Calculator!$B$37/Calculator!$F$16,1)))*IF(MOD(Calculator!$B$37/Calculator!$F$16,1)&lt;0.5,-1,1))^2))/(1-SQRT(((50*POWER(80,POWER(COS(PI()*MOD(Calculator!$B$37/Calculator!$F$16,1)),2))+MIN(500,MAX(30,100*EXP(-0.3*'VSWR Calculator'!$C$24)*(1+3*ABS(MOD('VSWR Calculator'!$C$23/Calculator!$F$16/2,1)-0.5))))/'VSWR Calculator'!$C$25)-$C47)^2+(1500*ABS(SIN(2*PI()*MOD(Calculator!$B$37/Calculator!$F$16,1)))*IF(MOD(Calculator!$B$37/Calculator!$F$16,1)&lt;0.5,-1,1))^2)/SQRT(((50*POWER(80,POWER(COS(PI()*MOD(Calculator!$B$37/Calculator!$F$16,1)),2))+MIN(500,MAX(30,100*EXP(-0.3*'VSWR Calculator'!$C$24)*(1+3*ABS(MOD('VSWR Calculator'!$C$23/Calculator!$F$16/2,1)-0.5))))/'VSWR Calculator'!$C$25)+$C47)^2+(1500*ABS(SIN(2*PI()*MOD(Calculator!$B$37/Calculator!$F$16,1)))*IF(MOD(Calculator!$B$37/Calculator!$F$16,1)&lt;0.5,-1,1))^2)),2))</f>
        <v>—</v>
      </c>
      <c r="HS47" s="253" t="n">
        <f aca="false">IF(OR(Calculator!$E$17&lt;&gt;"YES",Calculator!$B$37&lt;Calculator!$G$17),"—",ROUND((1+SQRT(((50*POWER(80,POWER(COS(PI()*MOD(Calculator!$B$37/Calculator!$F$17,1)),2))+MIN(500,MAX(30,100*EXP(-0.3*'VSWR Calculator'!$C$24)*(1+3*ABS(MOD('VSWR Calculator'!$C$23/Calculator!$F$17/2,1)-0.5))))/'VSWR Calculator'!$C$25)-$C47)^2+(1500*ABS(SIN(2*PI()*MOD(Calculator!$B$37/Calculator!$F$17,1)))*IF(MOD(Calculator!$B$37/Calculator!$F$17,1)&lt;0.5,-1,1))^2)/SQRT(((50*POWER(80,POWER(COS(PI()*MOD(Calculator!$B$37/Calculator!$F$17,1)),2))+MIN(500,MAX(30,100*EXP(-0.3*'VSWR Calculator'!$C$24)*(1+3*ABS(MOD('VSWR Calculator'!$C$23/Calculator!$F$17/2,1)-0.5))))/'VSWR Calculator'!$C$25)+$C47)^2+(1500*ABS(SIN(2*PI()*MOD(Calculator!$B$37/Calculator!$F$17,1)))*IF(MOD(Calculator!$B$37/Calculator!$F$17,1)&lt;0.5,-1,1))^2))/(1-SQRT(((50*POWER(80,POWER(COS(PI()*MOD(Calculator!$B$37/Calculator!$F$17,1)),2))+MIN(500,MAX(30,100*EXP(-0.3*'VSWR Calculator'!$C$24)*(1+3*ABS(MOD('VSWR Calculator'!$C$23/Calculator!$F$17/2,1)-0.5))))/'VSWR Calculator'!$C$25)-$C47)^2+(1500*ABS(SIN(2*PI()*MOD(Calculator!$B$37/Calculator!$F$17,1)))*IF(MOD(Calculator!$B$37/Calculator!$F$17,1)&lt;0.5,-1,1))^2)/SQRT(((50*POWER(80,POWER(COS(PI()*MOD(Calculator!$B$37/Calculator!$F$17,1)),2))+MIN(500,MAX(30,100*EXP(-0.3*'VSWR Calculator'!$C$24)*(1+3*ABS(MOD('VSWR Calculator'!$C$23/Calculator!$F$17/2,1)-0.5))))/'VSWR Calculator'!$C$25)+$C47)^2+(1500*ABS(SIN(2*PI()*MOD(Calculator!$B$37/Calculator!$F$17,1)))*IF(MOD(Calculator!$B$37/Calculator!$F$17,1)&lt;0.5,-1,1))^2)),2))</f>
        <v>15.91</v>
      </c>
      <c r="HT47" s="253" t="str">
        <f aca="false">IF(OR(Calculator!$E$18&lt;&gt;"YES",Calculator!$B$37&lt;Calculator!$G$18),"—",ROUND((1+SQRT(((50*POWER(80,POWER(COS(PI()*MOD(Calculator!$B$37/Calculator!$F$18,1)),2))+MIN(500,MAX(30,100*EXP(-0.3*'VSWR Calculator'!$C$24)*(1+3*ABS(MOD('VSWR Calculator'!$C$23/Calculator!$F$18/2,1)-0.5))))/'VSWR Calculator'!$C$25)-$C47)^2+(1500*ABS(SIN(2*PI()*MOD(Calculator!$B$37/Calculator!$F$18,1)))*IF(MOD(Calculator!$B$37/Calculator!$F$18,1)&lt;0.5,-1,1))^2)/SQRT(((50*POWER(80,POWER(COS(PI()*MOD(Calculator!$B$37/Calculator!$F$18,1)),2))+MIN(500,MAX(30,100*EXP(-0.3*'VSWR Calculator'!$C$24)*(1+3*ABS(MOD('VSWR Calculator'!$C$23/Calculator!$F$18/2,1)-0.5))))/'VSWR Calculator'!$C$25)+$C47)^2+(1500*ABS(SIN(2*PI()*MOD(Calculator!$B$37/Calculator!$F$18,1)))*IF(MOD(Calculator!$B$37/Calculator!$F$18,1)&lt;0.5,-1,1))^2))/(1-SQRT(((50*POWER(80,POWER(COS(PI()*MOD(Calculator!$B$37/Calculator!$F$18,1)),2))+MIN(500,MAX(30,100*EXP(-0.3*'VSWR Calculator'!$C$24)*(1+3*ABS(MOD('VSWR Calculator'!$C$23/Calculator!$F$18/2,1)-0.5))))/'VSWR Calculator'!$C$25)-$C47)^2+(1500*ABS(SIN(2*PI()*MOD(Calculator!$B$37/Calculator!$F$18,1)))*IF(MOD(Calculator!$B$37/Calculator!$F$18,1)&lt;0.5,-1,1))^2)/SQRT(((50*POWER(80,POWER(COS(PI()*MOD(Calculator!$B$37/Calculator!$F$18,1)),2))+MIN(500,MAX(30,100*EXP(-0.3*'VSWR Calculator'!$C$24)*(1+3*ABS(MOD('VSWR Calculator'!$C$23/Calculator!$F$18/2,1)-0.5))))/'VSWR Calculator'!$C$25)+$C47)^2+(1500*ABS(SIN(2*PI()*MOD(Calculator!$B$37/Calculator!$F$18,1)))*IF(MOD(Calculator!$B$37/Calculator!$F$18,1)&lt;0.5,-1,1))^2)),2))</f>
        <v>—</v>
      </c>
      <c r="HU47" s="253" t="str">
        <f aca="false">IF(OR(Calculator!$E$19&lt;&gt;"YES",Calculator!$B$37&lt;Calculator!$G$19),"—",ROUND((1+SQRT(((50*POWER(80,POWER(COS(PI()*MOD(Calculator!$B$37/Calculator!$F$19,1)),2))+MIN(500,MAX(30,100*EXP(-0.3*'VSWR Calculator'!$C$24)*(1+3*ABS(MOD('VSWR Calculator'!$C$23/Calculator!$F$19/2,1)-0.5))))/'VSWR Calculator'!$C$25)-$C47)^2+(1500*ABS(SIN(2*PI()*MOD(Calculator!$B$37/Calculator!$F$19,1)))*IF(MOD(Calculator!$B$37/Calculator!$F$19,1)&lt;0.5,-1,1))^2)/SQRT(((50*POWER(80,POWER(COS(PI()*MOD(Calculator!$B$37/Calculator!$F$19,1)),2))+MIN(500,MAX(30,100*EXP(-0.3*'VSWR Calculator'!$C$24)*(1+3*ABS(MOD('VSWR Calculator'!$C$23/Calculator!$F$19/2,1)-0.5))))/'VSWR Calculator'!$C$25)+$C47)^2+(1500*ABS(SIN(2*PI()*MOD(Calculator!$B$37/Calculator!$F$19,1)))*IF(MOD(Calculator!$B$37/Calculator!$F$19,1)&lt;0.5,-1,1))^2))/(1-SQRT(((50*POWER(80,POWER(COS(PI()*MOD(Calculator!$B$37/Calculator!$F$19,1)),2))+MIN(500,MAX(30,100*EXP(-0.3*'VSWR Calculator'!$C$24)*(1+3*ABS(MOD('VSWR Calculator'!$C$23/Calculator!$F$19/2,1)-0.5))))/'VSWR Calculator'!$C$25)-$C47)^2+(1500*ABS(SIN(2*PI()*MOD(Calculator!$B$37/Calculator!$F$19,1)))*IF(MOD(Calculator!$B$37/Calculator!$F$19,1)&lt;0.5,-1,1))^2)/SQRT(((50*POWER(80,POWER(COS(PI()*MOD(Calculator!$B$37/Calculator!$F$19,1)),2))+MIN(500,MAX(30,100*EXP(-0.3*'VSWR Calculator'!$C$24)*(1+3*ABS(MOD('VSWR Calculator'!$C$23/Calculator!$F$19/2,1)-0.5))))/'VSWR Calculator'!$C$25)+$C47)^2+(1500*ABS(SIN(2*PI()*MOD(Calculator!$B$37/Calculator!$F$19,1)))*IF(MOD(Calculator!$B$37/Calculator!$F$19,1)&lt;0.5,-1,1))^2)),2))</f>
        <v>—</v>
      </c>
      <c r="HV47" s="253" t="str">
        <f aca="false">IF(OR(Calculator!$E$20&lt;&gt;"YES",Calculator!$B$37&lt;Calculator!$G$20),"—",ROUND((1+SQRT(((50*POWER(80,POWER(COS(PI()*MOD(Calculator!$B$37/Calculator!$F$20,1)),2))+MIN(500,MAX(30,100*EXP(-0.3*'VSWR Calculator'!$C$24)*(1+3*ABS(MOD('VSWR Calculator'!$C$23/Calculator!$F$20/2,1)-0.5))))/'VSWR Calculator'!$C$25)-$C47)^2+(1500*ABS(SIN(2*PI()*MOD(Calculator!$B$37/Calculator!$F$20,1)))*IF(MOD(Calculator!$B$37/Calculator!$F$20,1)&lt;0.5,-1,1))^2)/SQRT(((50*POWER(80,POWER(COS(PI()*MOD(Calculator!$B$37/Calculator!$F$20,1)),2))+MIN(500,MAX(30,100*EXP(-0.3*'VSWR Calculator'!$C$24)*(1+3*ABS(MOD('VSWR Calculator'!$C$23/Calculator!$F$20/2,1)-0.5))))/'VSWR Calculator'!$C$25)+$C47)^2+(1500*ABS(SIN(2*PI()*MOD(Calculator!$B$37/Calculator!$F$20,1)))*IF(MOD(Calculator!$B$37/Calculator!$F$20,1)&lt;0.5,-1,1))^2))/(1-SQRT(((50*POWER(80,POWER(COS(PI()*MOD(Calculator!$B$37/Calculator!$F$20,1)),2))+MIN(500,MAX(30,100*EXP(-0.3*'VSWR Calculator'!$C$24)*(1+3*ABS(MOD('VSWR Calculator'!$C$23/Calculator!$F$20/2,1)-0.5))))/'VSWR Calculator'!$C$25)-$C47)^2+(1500*ABS(SIN(2*PI()*MOD(Calculator!$B$37/Calculator!$F$20,1)))*IF(MOD(Calculator!$B$37/Calculator!$F$20,1)&lt;0.5,-1,1))^2)/SQRT(((50*POWER(80,POWER(COS(PI()*MOD(Calculator!$B$37/Calculator!$F$20,1)),2))+MIN(500,MAX(30,100*EXP(-0.3*'VSWR Calculator'!$C$24)*(1+3*ABS(MOD('VSWR Calculator'!$C$23/Calculator!$F$20/2,1)-0.5))))/'VSWR Calculator'!$C$25)+$C47)^2+(1500*ABS(SIN(2*PI()*MOD(Calculator!$B$37/Calculator!$F$20,1)))*IF(MOD(Calculator!$B$37/Calculator!$F$20,1)&lt;0.5,-1,1))^2)),2))</f>
        <v>—</v>
      </c>
      <c r="HW47" s="253" t="str">
        <f aca="false">IF(OR(Calculator!$E$21&lt;&gt;"YES",Calculator!$B$37&lt;Calculator!$G$21),"—",ROUND((1+SQRT(((50*POWER(80,POWER(COS(PI()*MOD(Calculator!$B$37/Calculator!$F$21,1)),2))+MIN(500,MAX(30,100*EXP(-0.3*'VSWR Calculator'!$C$24)*(1+3*ABS(MOD('VSWR Calculator'!$C$23/Calculator!$F$21/2,1)-0.5))))/'VSWR Calculator'!$C$25)-$C47)^2+(1500*ABS(SIN(2*PI()*MOD(Calculator!$B$37/Calculator!$F$21,1)))*IF(MOD(Calculator!$B$37/Calculator!$F$21,1)&lt;0.5,-1,1))^2)/SQRT(((50*POWER(80,POWER(COS(PI()*MOD(Calculator!$B$37/Calculator!$F$21,1)),2))+MIN(500,MAX(30,100*EXP(-0.3*'VSWR Calculator'!$C$24)*(1+3*ABS(MOD('VSWR Calculator'!$C$23/Calculator!$F$21/2,1)-0.5))))/'VSWR Calculator'!$C$25)+$C47)^2+(1500*ABS(SIN(2*PI()*MOD(Calculator!$B$37/Calculator!$F$21,1)))*IF(MOD(Calculator!$B$37/Calculator!$F$21,1)&lt;0.5,-1,1))^2))/(1-SQRT(((50*POWER(80,POWER(COS(PI()*MOD(Calculator!$B$37/Calculator!$F$21,1)),2))+MIN(500,MAX(30,100*EXP(-0.3*'VSWR Calculator'!$C$24)*(1+3*ABS(MOD('VSWR Calculator'!$C$23/Calculator!$F$21/2,1)-0.5))))/'VSWR Calculator'!$C$25)-$C47)^2+(1500*ABS(SIN(2*PI()*MOD(Calculator!$B$37/Calculator!$F$21,1)))*IF(MOD(Calculator!$B$37/Calculator!$F$21,1)&lt;0.5,-1,1))^2)/SQRT(((50*POWER(80,POWER(COS(PI()*MOD(Calculator!$B$37/Calculator!$F$21,1)),2))+MIN(500,MAX(30,100*EXP(-0.3*'VSWR Calculator'!$C$24)*(1+3*ABS(MOD('VSWR Calculator'!$C$23/Calculator!$F$21/2,1)-0.5))))/'VSWR Calculator'!$C$25)+$C47)^2+(1500*ABS(SIN(2*PI()*MOD(Calculator!$B$37/Calculator!$F$21,1)))*IF(MOD(Calculator!$B$37/Calculator!$F$21,1)&lt;0.5,-1,1))^2)),2))</f>
        <v>—</v>
      </c>
      <c r="HX47" s="253" t="str">
        <f aca="false">IF(OR(Calculator!$E$22&lt;&gt;"YES",Calculator!$B$37&lt;Calculator!$G$22),"—",ROUND((1+SQRT(((50*POWER(80,POWER(COS(PI()*MOD(Calculator!$B$37/Calculator!$F$22,1)),2))+MIN(500,MAX(30,100*EXP(-0.3*'VSWR Calculator'!$C$24)*(1+3*ABS(MOD('VSWR Calculator'!$C$23/Calculator!$F$22/2,1)-0.5))))/'VSWR Calculator'!$C$25)-$C47)^2+(1500*ABS(SIN(2*PI()*MOD(Calculator!$B$37/Calculator!$F$22,1)))*IF(MOD(Calculator!$B$37/Calculator!$F$22,1)&lt;0.5,-1,1))^2)/SQRT(((50*POWER(80,POWER(COS(PI()*MOD(Calculator!$B$37/Calculator!$F$22,1)),2))+MIN(500,MAX(30,100*EXP(-0.3*'VSWR Calculator'!$C$24)*(1+3*ABS(MOD('VSWR Calculator'!$C$23/Calculator!$F$22/2,1)-0.5))))/'VSWR Calculator'!$C$25)+$C47)^2+(1500*ABS(SIN(2*PI()*MOD(Calculator!$B$37/Calculator!$F$22,1)))*IF(MOD(Calculator!$B$37/Calculator!$F$22,1)&lt;0.5,-1,1))^2))/(1-SQRT(((50*POWER(80,POWER(COS(PI()*MOD(Calculator!$B$37/Calculator!$F$22,1)),2))+MIN(500,MAX(30,100*EXP(-0.3*'VSWR Calculator'!$C$24)*(1+3*ABS(MOD('VSWR Calculator'!$C$23/Calculator!$F$22/2,1)-0.5))))/'VSWR Calculator'!$C$25)-$C47)^2+(1500*ABS(SIN(2*PI()*MOD(Calculator!$B$37/Calculator!$F$22,1)))*IF(MOD(Calculator!$B$37/Calculator!$F$22,1)&lt;0.5,-1,1))^2)/SQRT(((50*POWER(80,POWER(COS(PI()*MOD(Calculator!$B$37/Calculator!$F$22,1)),2))+MIN(500,MAX(30,100*EXP(-0.3*'VSWR Calculator'!$C$24)*(1+3*ABS(MOD('VSWR Calculator'!$C$23/Calculator!$F$22/2,1)-0.5))))/'VSWR Calculator'!$C$25)+$C47)^2+(1500*ABS(SIN(2*PI()*MOD(Calculator!$B$37/Calculator!$F$22,1)))*IF(MOD(Calculator!$B$37/Calculator!$F$22,1)&lt;0.5,-1,1))^2)),2))</f>
        <v>—</v>
      </c>
      <c r="HY47" s="253" t="n">
        <f aca="false">IFERROR(ROUND((IF(ISNUMBER(HN47),HN47,0)+IF(ISNUMBER(HO47),HO47,0)+IF(ISNUMBER(HP47),HP47,0)+IF(ISNUMBER(HQ47),HQ47,0)+IF(ISNUMBER(HR47),HR47,0)+IF(ISNUMBER(HS47),HS47,0)+IF(ISNUMBER(HT47),HT47,0)+IF(ISNUMBER(HU47),HU47,0)+IF(ISNUMBER(HV47),HV47,0)+IF(ISNUMBER(HW47),HW47,0)+IF(ISNUMBER(HX47),HX47,0))/(IF(ISNUMBER(HN47),1,0)+IF(ISNUMBER(HO47),1,0)+IF(ISNUMBER(HP47),1,0)+IF(ISNUMBER(HQ47),1,0)+IF(ISNUMBER(HR47),1,0)+IF(ISNUMBER(HS47),1,0)+IF(ISNUMBER(HT47),1,0)+IF(ISNUMBER(HU47),1,0)+IF(ISNUMBER(HV47),1,0)+IF(ISNUMBER(HW47),1,0)+IF(ISNUMBER(HX47),1,0)),4),"")</f>
        <v>10.055</v>
      </c>
      <c r="HZ47" s="253" t="str">
        <f aca="false">IF(OR(Calculator!$E$12&lt;&gt;"YES",Calculator!$B$38&lt;Calculator!$G$12),"—",ROUND((1+SQRT(((50*POWER(80,POWER(COS(PI()*MOD(Calculator!$B$38/Calculator!$F$12,1)),2))+MIN(500,MAX(30,100*EXP(-0.3*'VSWR Calculator'!$C$24)*(1+3*ABS(MOD('VSWR Calculator'!$C$23/Calculator!$F$12/2,1)-0.5))))/'VSWR Calculator'!$C$25)-$C47)^2+(1500*ABS(SIN(2*PI()*MOD(Calculator!$B$38/Calculator!$F$12,1)))*IF(MOD(Calculator!$B$38/Calculator!$F$12,1)&lt;0.5,-1,1))^2)/SQRT(((50*POWER(80,POWER(COS(PI()*MOD(Calculator!$B$38/Calculator!$F$12,1)),2))+MIN(500,MAX(30,100*EXP(-0.3*'VSWR Calculator'!$C$24)*(1+3*ABS(MOD('VSWR Calculator'!$C$23/Calculator!$F$12/2,1)-0.5))))/'VSWR Calculator'!$C$25)+$C47)^2+(1500*ABS(SIN(2*PI()*MOD(Calculator!$B$38/Calculator!$F$12,1)))*IF(MOD(Calculator!$B$38/Calculator!$F$12,1)&lt;0.5,-1,1))^2))/(1-SQRT(((50*POWER(80,POWER(COS(PI()*MOD(Calculator!$B$38/Calculator!$F$12,1)),2))+MIN(500,MAX(30,100*EXP(-0.3*'VSWR Calculator'!$C$24)*(1+3*ABS(MOD('VSWR Calculator'!$C$23/Calculator!$F$12/2,1)-0.5))))/'VSWR Calculator'!$C$25)-$C47)^2+(1500*ABS(SIN(2*PI()*MOD(Calculator!$B$38/Calculator!$F$12,1)))*IF(MOD(Calculator!$B$38/Calculator!$F$12,1)&lt;0.5,-1,1))^2)/SQRT(((50*POWER(80,POWER(COS(PI()*MOD(Calculator!$B$38/Calculator!$F$12,1)),2))+MIN(500,MAX(30,100*EXP(-0.3*'VSWR Calculator'!$C$24)*(1+3*ABS(MOD('VSWR Calculator'!$C$23/Calculator!$F$12/2,1)-0.5))))/'VSWR Calculator'!$C$25)+$C47)^2+(1500*ABS(SIN(2*PI()*MOD(Calculator!$B$38/Calculator!$F$12,1)))*IF(MOD(Calculator!$B$38/Calculator!$F$12,1)&lt;0.5,-1,1))^2)),2))</f>
        <v>—</v>
      </c>
      <c r="IA47" s="253" t="str">
        <f aca="false">IF(OR(Calculator!$E$13&lt;&gt;"YES",Calculator!$B$38&lt;Calculator!$G$13),"—",ROUND((1+SQRT(((50*POWER(80,POWER(COS(PI()*MOD(Calculator!$B$38/Calculator!$F$13,1)),2))+MIN(500,MAX(30,100*EXP(-0.3*'VSWR Calculator'!$C$24)*(1+3*ABS(MOD('VSWR Calculator'!$C$23/Calculator!$F$13/2,1)-0.5))))/'VSWR Calculator'!$C$25)-$C47)^2+(1500*ABS(SIN(2*PI()*MOD(Calculator!$B$38/Calculator!$F$13,1)))*IF(MOD(Calculator!$B$38/Calculator!$F$13,1)&lt;0.5,-1,1))^2)/SQRT(((50*POWER(80,POWER(COS(PI()*MOD(Calculator!$B$38/Calculator!$F$13,1)),2))+MIN(500,MAX(30,100*EXP(-0.3*'VSWR Calculator'!$C$24)*(1+3*ABS(MOD('VSWR Calculator'!$C$23/Calculator!$F$13/2,1)-0.5))))/'VSWR Calculator'!$C$25)+$C47)^2+(1500*ABS(SIN(2*PI()*MOD(Calculator!$B$38/Calculator!$F$13,1)))*IF(MOD(Calculator!$B$38/Calculator!$F$13,1)&lt;0.5,-1,1))^2))/(1-SQRT(((50*POWER(80,POWER(COS(PI()*MOD(Calculator!$B$38/Calculator!$F$13,1)),2))+MIN(500,MAX(30,100*EXP(-0.3*'VSWR Calculator'!$C$24)*(1+3*ABS(MOD('VSWR Calculator'!$C$23/Calculator!$F$13/2,1)-0.5))))/'VSWR Calculator'!$C$25)-$C47)^2+(1500*ABS(SIN(2*PI()*MOD(Calculator!$B$38/Calculator!$F$13,1)))*IF(MOD(Calculator!$B$38/Calculator!$F$13,1)&lt;0.5,-1,1))^2)/SQRT(((50*POWER(80,POWER(COS(PI()*MOD(Calculator!$B$38/Calculator!$F$13,1)),2))+MIN(500,MAX(30,100*EXP(-0.3*'VSWR Calculator'!$C$24)*(1+3*ABS(MOD('VSWR Calculator'!$C$23/Calculator!$F$13/2,1)-0.5))))/'VSWR Calculator'!$C$25)+$C47)^2+(1500*ABS(SIN(2*PI()*MOD(Calculator!$B$38/Calculator!$F$13,1)))*IF(MOD(Calculator!$B$38/Calculator!$F$13,1)&lt;0.5,-1,1))^2)),2))</f>
        <v>—</v>
      </c>
      <c r="IB47" s="253" t="str">
        <f aca="false">IF(OR(Calculator!$E$14&lt;&gt;"YES",Calculator!$B$38&lt;Calculator!$G$14),"—",ROUND((1+SQRT(((50*POWER(80,POWER(COS(PI()*MOD(Calculator!$B$38/Calculator!$F$14,1)),2))+MIN(500,MAX(30,100*EXP(-0.3*'VSWR Calculator'!$C$24)*(1+3*ABS(MOD('VSWR Calculator'!$C$23/Calculator!$F$14/2,1)-0.5))))/'VSWR Calculator'!$C$25)-$C47)^2+(1500*ABS(SIN(2*PI()*MOD(Calculator!$B$38/Calculator!$F$14,1)))*IF(MOD(Calculator!$B$38/Calculator!$F$14,1)&lt;0.5,-1,1))^2)/SQRT(((50*POWER(80,POWER(COS(PI()*MOD(Calculator!$B$38/Calculator!$F$14,1)),2))+MIN(500,MAX(30,100*EXP(-0.3*'VSWR Calculator'!$C$24)*(1+3*ABS(MOD('VSWR Calculator'!$C$23/Calculator!$F$14/2,1)-0.5))))/'VSWR Calculator'!$C$25)+$C47)^2+(1500*ABS(SIN(2*PI()*MOD(Calculator!$B$38/Calculator!$F$14,1)))*IF(MOD(Calculator!$B$38/Calculator!$F$14,1)&lt;0.5,-1,1))^2))/(1-SQRT(((50*POWER(80,POWER(COS(PI()*MOD(Calculator!$B$38/Calculator!$F$14,1)),2))+MIN(500,MAX(30,100*EXP(-0.3*'VSWR Calculator'!$C$24)*(1+3*ABS(MOD('VSWR Calculator'!$C$23/Calculator!$F$14/2,1)-0.5))))/'VSWR Calculator'!$C$25)-$C47)^2+(1500*ABS(SIN(2*PI()*MOD(Calculator!$B$38/Calculator!$F$14,1)))*IF(MOD(Calculator!$B$38/Calculator!$F$14,1)&lt;0.5,-1,1))^2)/SQRT(((50*POWER(80,POWER(COS(PI()*MOD(Calculator!$B$38/Calculator!$F$14,1)),2))+MIN(500,MAX(30,100*EXP(-0.3*'VSWR Calculator'!$C$24)*(1+3*ABS(MOD('VSWR Calculator'!$C$23/Calculator!$F$14/2,1)-0.5))))/'VSWR Calculator'!$C$25)+$C47)^2+(1500*ABS(SIN(2*PI()*MOD(Calculator!$B$38/Calculator!$F$14,1)))*IF(MOD(Calculator!$B$38/Calculator!$F$14,1)&lt;0.5,-1,1))^2)),2))</f>
        <v>—</v>
      </c>
      <c r="IC47" s="253" t="n">
        <f aca="false">IF(OR(Calculator!$E$15&lt;&gt;"YES",Calculator!$B$38&lt;Calculator!$G$15),"—",ROUND((1+SQRT(((50*POWER(80,POWER(COS(PI()*MOD(Calculator!$B$38/Calculator!$F$15,1)),2))+MIN(500,MAX(30,100*EXP(-0.3*'VSWR Calculator'!$C$24)*(1+3*ABS(MOD('VSWR Calculator'!$C$23/Calculator!$F$15/2,1)-0.5))))/'VSWR Calculator'!$C$25)-$C47)^2+(1500*ABS(SIN(2*PI()*MOD(Calculator!$B$38/Calculator!$F$15,1)))*IF(MOD(Calculator!$B$38/Calculator!$F$15,1)&lt;0.5,-1,1))^2)/SQRT(((50*POWER(80,POWER(COS(PI()*MOD(Calculator!$B$38/Calculator!$F$15,1)),2))+MIN(500,MAX(30,100*EXP(-0.3*'VSWR Calculator'!$C$24)*(1+3*ABS(MOD('VSWR Calculator'!$C$23/Calculator!$F$15/2,1)-0.5))))/'VSWR Calculator'!$C$25)+$C47)^2+(1500*ABS(SIN(2*PI()*MOD(Calculator!$B$38/Calculator!$F$15,1)))*IF(MOD(Calculator!$B$38/Calculator!$F$15,1)&lt;0.5,-1,1))^2))/(1-SQRT(((50*POWER(80,POWER(COS(PI()*MOD(Calculator!$B$38/Calculator!$F$15,1)),2))+MIN(500,MAX(30,100*EXP(-0.3*'VSWR Calculator'!$C$24)*(1+3*ABS(MOD('VSWR Calculator'!$C$23/Calculator!$F$15/2,1)-0.5))))/'VSWR Calculator'!$C$25)-$C47)^2+(1500*ABS(SIN(2*PI()*MOD(Calculator!$B$38/Calculator!$F$15,1)))*IF(MOD(Calculator!$B$38/Calculator!$F$15,1)&lt;0.5,-1,1))^2)/SQRT(((50*POWER(80,POWER(COS(PI()*MOD(Calculator!$B$38/Calculator!$F$15,1)),2))+MIN(500,MAX(30,100*EXP(-0.3*'VSWR Calculator'!$C$24)*(1+3*ABS(MOD('VSWR Calculator'!$C$23/Calculator!$F$15/2,1)-0.5))))/'VSWR Calculator'!$C$25)+$C47)^2+(1500*ABS(SIN(2*PI()*MOD(Calculator!$B$38/Calculator!$F$15,1)))*IF(MOD(Calculator!$B$38/Calculator!$F$15,1)&lt;0.5,-1,1))^2)),2))</f>
        <v>4.11</v>
      </c>
      <c r="ID47" s="253" t="str">
        <f aca="false">IF(OR(Calculator!$E$16&lt;&gt;"YES",Calculator!$B$38&lt;Calculator!$G$16),"—",ROUND((1+SQRT(((50*POWER(80,POWER(COS(PI()*MOD(Calculator!$B$38/Calculator!$F$16,1)),2))+MIN(500,MAX(30,100*EXP(-0.3*'VSWR Calculator'!$C$24)*(1+3*ABS(MOD('VSWR Calculator'!$C$23/Calculator!$F$16/2,1)-0.5))))/'VSWR Calculator'!$C$25)-$C47)^2+(1500*ABS(SIN(2*PI()*MOD(Calculator!$B$38/Calculator!$F$16,1)))*IF(MOD(Calculator!$B$38/Calculator!$F$16,1)&lt;0.5,-1,1))^2)/SQRT(((50*POWER(80,POWER(COS(PI()*MOD(Calculator!$B$38/Calculator!$F$16,1)),2))+MIN(500,MAX(30,100*EXP(-0.3*'VSWR Calculator'!$C$24)*(1+3*ABS(MOD('VSWR Calculator'!$C$23/Calculator!$F$16/2,1)-0.5))))/'VSWR Calculator'!$C$25)+$C47)^2+(1500*ABS(SIN(2*PI()*MOD(Calculator!$B$38/Calculator!$F$16,1)))*IF(MOD(Calculator!$B$38/Calculator!$F$16,1)&lt;0.5,-1,1))^2))/(1-SQRT(((50*POWER(80,POWER(COS(PI()*MOD(Calculator!$B$38/Calculator!$F$16,1)),2))+MIN(500,MAX(30,100*EXP(-0.3*'VSWR Calculator'!$C$24)*(1+3*ABS(MOD('VSWR Calculator'!$C$23/Calculator!$F$16/2,1)-0.5))))/'VSWR Calculator'!$C$25)-$C47)^2+(1500*ABS(SIN(2*PI()*MOD(Calculator!$B$38/Calculator!$F$16,1)))*IF(MOD(Calculator!$B$38/Calculator!$F$16,1)&lt;0.5,-1,1))^2)/SQRT(((50*POWER(80,POWER(COS(PI()*MOD(Calculator!$B$38/Calculator!$F$16,1)),2))+MIN(500,MAX(30,100*EXP(-0.3*'VSWR Calculator'!$C$24)*(1+3*ABS(MOD('VSWR Calculator'!$C$23/Calculator!$F$16/2,1)-0.5))))/'VSWR Calculator'!$C$25)+$C47)^2+(1500*ABS(SIN(2*PI()*MOD(Calculator!$B$38/Calculator!$F$16,1)))*IF(MOD(Calculator!$B$38/Calculator!$F$16,1)&lt;0.5,-1,1))^2)),2))</f>
        <v>—</v>
      </c>
      <c r="IE47" s="253" t="n">
        <f aca="false">IF(OR(Calculator!$E$17&lt;&gt;"YES",Calculator!$B$38&lt;Calculator!$G$17),"—",ROUND((1+SQRT(((50*POWER(80,POWER(COS(PI()*MOD(Calculator!$B$38/Calculator!$F$17,1)),2))+MIN(500,MAX(30,100*EXP(-0.3*'VSWR Calculator'!$C$24)*(1+3*ABS(MOD('VSWR Calculator'!$C$23/Calculator!$F$17/2,1)-0.5))))/'VSWR Calculator'!$C$25)-$C47)^2+(1500*ABS(SIN(2*PI()*MOD(Calculator!$B$38/Calculator!$F$17,1)))*IF(MOD(Calculator!$B$38/Calculator!$F$17,1)&lt;0.5,-1,1))^2)/SQRT(((50*POWER(80,POWER(COS(PI()*MOD(Calculator!$B$38/Calculator!$F$17,1)),2))+MIN(500,MAX(30,100*EXP(-0.3*'VSWR Calculator'!$C$24)*(1+3*ABS(MOD('VSWR Calculator'!$C$23/Calculator!$F$17/2,1)-0.5))))/'VSWR Calculator'!$C$25)+$C47)^2+(1500*ABS(SIN(2*PI()*MOD(Calculator!$B$38/Calculator!$F$17,1)))*IF(MOD(Calculator!$B$38/Calculator!$F$17,1)&lt;0.5,-1,1))^2))/(1-SQRT(((50*POWER(80,POWER(COS(PI()*MOD(Calculator!$B$38/Calculator!$F$17,1)),2))+MIN(500,MAX(30,100*EXP(-0.3*'VSWR Calculator'!$C$24)*(1+3*ABS(MOD('VSWR Calculator'!$C$23/Calculator!$F$17/2,1)-0.5))))/'VSWR Calculator'!$C$25)-$C47)^2+(1500*ABS(SIN(2*PI()*MOD(Calculator!$B$38/Calculator!$F$17,1)))*IF(MOD(Calculator!$B$38/Calculator!$F$17,1)&lt;0.5,-1,1))^2)/SQRT(((50*POWER(80,POWER(COS(PI()*MOD(Calculator!$B$38/Calculator!$F$17,1)),2))+MIN(500,MAX(30,100*EXP(-0.3*'VSWR Calculator'!$C$24)*(1+3*ABS(MOD('VSWR Calculator'!$C$23/Calculator!$F$17/2,1)-0.5))))/'VSWR Calculator'!$C$25)+$C47)^2+(1500*ABS(SIN(2*PI()*MOD(Calculator!$B$38/Calculator!$F$17,1)))*IF(MOD(Calculator!$B$38/Calculator!$F$17,1)&lt;0.5,-1,1))^2)),2))</f>
        <v>17.96</v>
      </c>
      <c r="IF47" s="253" t="str">
        <f aca="false">IF(OR(Calculator!$E$18&lt;&gt;"YES",Calculator!$B$38&lt;Calculator!$G$18),"—",ROUND((1+SQRT(((50*POWER(80,POWER(COS(PI()*MOD(Calculator!$B$38/Calculator!$F$18,1)),2))+MIN(500,MAX(30,100*EXP(-0.3*'VSWR Calculator'!$C$24)*(1+3*ABS(MOD('VSWR Calculator'!$C$23/Calculator!$F$18/2,1)-0.5))))/'VSWR Calculator'!$C$25)-$C47)^2+(1500*ABS(SIN(2*PI()*MOD(Calculator!$B$38/Calculator!$F$18,1)))*IF(MOD(Calculator!$B$38/Calculator!$F$18,1)&lt;0.5,-1,1))^2)/SQRT(((50*POWER(80,POWER(COS(PI()*MOD(Calculator!$B$38/Calculator!$F$18,1)),2))+MIN(500,MAX(30,100*EXP(-0.3*'VSWR Calculator'!$C$24)*(1+3*ABS(MOD('VSWR Calculator'!$C$23/Calculator!$F$18/2,1)-0.5))))/'VSWR Calculator'!$C$25)+$C47)^2+(1500*ABS(SIN(2*PI()*MOD(Calculator!$B$38/Calculator!$F$18,1)))*IF(MOD(Calculator!$B$38/Calculator!$F$18,1)&lt;0.5,-1,1))^2))/(1-SQRT(((50*POWER(80,POWER(COS(PI()*MOD(Calculator!$B$38/Calculator!$F$18,1)),2))+MIN(500,MAX(30,100*EXP(-0.3*'VSWR Calculator'!$C$24)*(1+3*ABS(MOD('VSWR Calculator'!$C$23/Calculator!$F$18/2,1)-0.5))))/'VSWR Calculator'!$C$25)-$C47)^2+(1500*ABS(SIN(2*PI()*MOD(Calculator!$B$38/Calculator!$F$18,1)))*IF(MOD(Calculator!$B$38/Calculator!$F$18,1)&lt;0.5,-1,1))^2)/SQRT(((50*POWER(80,POWER(COS(PI()*MOD(Calculator!$B$38/Calculator!$F$18,1)),2))+MIN(500,MAX(30,100*EXP(-0.3*'VSWR Calculator'!$C$24)*(1+3*ABS(MOD('VSWR Calculator'!$C$23/Calculator!$F$18/2,1)-0.5))))/'VSWR Calculator'!$C$25)+$C47)^2+(1500*ABS(SIN(2*PI()*MOD(Calculator!$B$38/Calculator!$F$18,1)))*IF(MOD(Calculator!$B$38/Calculator!$F$18,1)&lt;0.5,-1,1))^2)),2))</f>
        <v>—</v>
      </c>
      <c r="IG47" s="253" t="str">
        <f aca="false">IF(OR(Calculator!$E$19&lt;&gt;"YES",Calculator!$B$38&lt;Calculator!$G$19),"—",ROUND((1+SQRT(((50*POWER(80,POWER(COS(PI()*MOD(Calculator!$B$38/Calculator!$F$19,1)),2))+MIN(500,MAX(30,100*EXP(-0.3*'VSWR Calculator'!$C$24)*(1+3*ABS(MOD('VSWR Calculator'!$C$23/Calculator!$F$19/2,1)-0.5))))/'VSWR Calculator'!$C$25)-$C47)^2+(1500*ABS(SIN(2*PI()*MOD(Calculator!$B$38/Calculator!$F$19,1)))*IF(MOD(Calculator!$B$38/Calculator!$F$19,1)&lt;0.5,-1,1))^2)/SQRT(((50*POWER(80,POWER(COS(PI()*MOD(Calculator!$B$38/Calculator!$F$19,1)),2))+MIN(500,MAX(30,100*EXP(-0.3*'VSWR Calculator'!$C$24)*(1+3*ABS(MOD('VSWR Calculator'!$C$23/Calculator!$F$19/2,1)-0.5))))/'VSWR Calculator'!$C$25)+$C47)^2+(1500*ABS(SIN(2*PI()*MOD(Calculator!$B$38/Calculator!$F$19,1)))*IF(MOD(Calculator!$B$38/Calculator!$F$19,1)&lt;0.5,-1,1))^2))/(1-SQRT(((50*POWER(80,POWER(COS(PI()*MOD(Calculator!$B$38/Calculator!$F$19,1)),2))+MIN(500,MAX(30,100*EXP(-0.3*'VSWR Calculator'!$C$24)*(1+3*ABS(MOD('VSWR Calculator'!$C$23/Calculator!$F$19/2,1)-0.5))))/'VSWR Calculator'!$C$25)-$C47)^2+(1500*ABS(SIN(2*PI()*MOD(Calculator!$B$38/Calculator!$F$19,1)))*IF(MOD(Calculator!$B$38/Calculator!$F$19,1)&lt;0.5,-1,1))^2)/SQRT(((50*POWER(80,POWER(COS(PI()*MOD(Calculator!$B$38/Calculator!$F$19,1)),2))+MIN(500,MAX(30,100*EXP(-0.3*'VSWR Calculator'!$C$24)*(1+3*ABS(MOD('VSWR Calculator'!$C$23/Calculator!$F$19/2,1)-0.5))))/'VSWR Calculator'!$C$25)+$C47)^2+(1500*ABS(SIN(2*PI()*MOD(Calculator!$B$38/Calculator!$F$19,1)))*IF(MOD(Calculator!$B$38/Calculator!$F$19,1)&lt;0.5,-1,1))^2)),2))</f>
        <v>—</v>
      </c>
      <c r="IH47" s="253" t="str">
        <f aca="false">IF(OR(Calculator!$E$20&lt;&gt;"YES",Calculator!$B$38&lt;Calculator!$G$20),"—",ROUND((1+SQRT(((50*POWER(80,POWER(COS(PI()*MOD(Calculator!$B$38/Calculator!$F$20,1)),2))+MIN(500,MAX(30,100*EXP(-0.3*'VSWR Calculator'!$C$24)*(1+3*ABS(MOD('VSWR Calculator'!$C$23/Calculator!$F$20/2,1)-0.5))))/'VSWR Calculator'!$C$25)-$C47)^2+(1500*ABS(SIN(2*PI()*MOD(Calculator!$B$38/Calculator!$F$20,1)))*IF(MOD(Calculator!$B$38/Calculator!$F$20,1)&lt;0.5,-1,1))^2)/SQRT(((50*POWER(80,POWER(COS(PI()*MOD(Calculator!$B$38/Calculator!$F$20,1)),2))+MIN(500,MAX(30,100*EXP(-0.3*'VSWR Calculator'!$C$24)*(1+3*ABS(MOD('VSWR Calculator'!$C$23/Calculator!$F$20/2,1)-0.5))))/'VSWR Calculator'!$C$25)+$C47)^2+(1500*ABS(SIN(2*PI()*MOD(Calculator!$B$38/Calculator!$F$20,1)))*IF(MOD(Calculator!$B$38/Calculator!$F$20,1)&lt;0.5,-1,1))^2))/(1-SQRT(((50*POWER(80,POWER(COS(PI()*MOD(Calculator!$B$38/Calculator!$F$20,1)),2))+MIN(500,MAX(30,100*EXP(-0.3*'VSWR Calculator'!$C$24)*(1+3*ABS(MOD('VSWR Calculator'!$C$23/Calculator!$F$20/2,1)-0.5))))/'VSWR Calculator'!$C$25)-$C47)^2+(1500*ABS(SIN(2*PI()*MOD(Calculator!$B$38/Calculator!$F$20,1)))*IF(MOD(Calculator!$B$38/Calculator!$F$20,1)&lt;0.5,-1,1))^2)/SQRT(((50*POWER(80,POWER(COS(PI()*MOD(Calculator!$B$38/Calculator!$F$20,1)),2))+MIN(500,MAX(30,100*EXP(-0.3*'VSWR Calculator'!$C$24)*(1+3*ABS(MOD('VSWR Calculator'!$C$23/Calculator!$F$20/2,1)-0.5))))/'VSWR Calculator'!$C$25)+$C47)^2+(1500*ABS(SIN(2*PI()*MOD(Calculator!$B$38/Calculator!$F$20,1)))*IF(MOD(Calculator!$B$38/Calculator!$F$20,1)&lt;0.5,-1,1))^2)),2))</f>
        <v>—</v>
      </c>
      <c r="II47" s="253" t="str">
        <f aca="false">IF(OR(Calculator!$E$21&lt;&gt;"YES",Calculator!$B$38&lt;Calculator!$G$21),"—",ROUND((1+SQRT(((50*POWER(80,POWER(COS(PI()*MOD(Calculator!$B$38/Calculator!$F$21,1)),2))+MIN(500,MAX(30,100*EXP(-0.3*'VSWR Calculator'!$C$24)*(1+3*ABS(MOD('VSWR Calculator'!$C$23/Calculator!$F$21/2,1)-0.5))))/'VSWR Calculator'!$C$25)-$C47)^2+(1500*ABS(SIN(2*PI()*MOD(Calculator!$B$38/Calculator!$F$21,1)))*IF(MOD(Calculator!$B$38/Calculator!$F$21,1)&lt;0.5,-1,1))^2)/SQRT(((50*POWER(80,POWER(COS(PI()*MOD(Calculator!$B$38/Calculator!$F$21,1)),2))+MIN(500,MAX(30,100*EXP(-0.3*'VSWR Calculator'!$C$24)*(1+3*ABS(MOD('VSWR Calculator'!$C$23/Calculator!$F$21/2,1)-0.5))))/'VSWR Calculator'!$C$25)+$C47)^2+(1500*ABS(SIN(2*PI()*MOD(Calculator!$B$38/Calculator!$F$21,1)))*IF(MOD(Calculator!$B$38/Calculator!$F$21,1)&lt;0.5,-1,1))^2))/(1-SQRT(((50*POWER(80,POWER(COS(PI()*MOD(Calculator!$B$38/Calculator!$F$21,1)),2))+MIN(500,MAX(30,100*EXP(-0.3*'VSWR Calculator'!$C$24)*(1+3*ABS(MOD('VSWR Calculator'!$C$23/Calculator!$F$21/2,1)-0.5))))/'VSWR Calculator'!$C$25)-$C47)^2+(1500*ABS(SIN(2*PI()*MOD(Calculator!$B$38/Calculator!$F$21,1)))*IF(MOD(Calculator!$B$38/Calculator!$F$21,1)&lt;0.5,-1,1))^2)/SQRT(((50*POWER(80,POWER(COS(PI()*MOD(Calculator!$B$38/Calculator!$F$21,1)),2))+MIN(500,MAX(30,100*EXP(-0.3*'VSWR Calculator'!$C$24)*(1+3*ABS(MOD('VSWR Calculator'!$C$23/Calculator!$F$21/2,1)-0.5))))/'VSWR Calculator'!$C$25)+$C47)^2+(1500*ABS(SIN(2*PI()*MOD(Calculator!$B$38/Calculator!$F$21,1)))*IF(MOD(Calculator!$B$38/Calculator!$F$21,1)&lt;0.5,-1,1))^2)),2))</f>
        <v>—</v>
      </c>
      <c r="IJ47" s="253" t="str">
        <f aca="false">IF(OR(Calculator!$E$22&lt;&gt;"YES",Calculator!$B$38&lt;Calculator!$G$22),"—",ROUND((1+SQRT(((50*POWER(80,POWER(COS(PI()*MOD(Calculator!$B$38/Calculator!$F$22,1)),2))+MIN(500,MAX(30,100*EXP(-0.3*'VSWR Calculator'!$C$24)*(1+3*ABS(MOD('VSWR Calculator'!$C$23/Calculator!$F$22/2,1)-0.5))))/'VSWR Calculator'!$C$25)-$C47)^2+(1500*ABS(SIN(2*PI()*MOD(Calculator!$B$38/Calculator!$F$22,1)))*IF(MOD(Calculator!$B$38/Calculator!$F$22,1)&lt;0.5,-1,1))^2)/SQRT(((50*POWER(80,POWER(COS(PI()*MOD(Calculator!$B$38/Calculator!$F$22,1)),2))+MIN(500,MAX(30,100*EXP(-0.3*'VSWR Calculator'!$C$24)*(1+3*ABS(MOD('VSWR Calculator'!$C$23/Calculator!$F$22/2,1)-0.5))))/'VSWR Calculator'!$C$25)+$C47)^2+(1500*ABS(SIN(2*PI()*MOD(Calculator!$B$38/Calculator!$F$22,1)))*IF(MOD(Calculator!$B$38/Calculator!$F$22,1)&lt;0.5,-1,1))^2))/(1-SQRT(((50*POWER(80,POWER(COS(PI()*MOD(Calculator!$B$38/Calculator!$F$22,1)),2))+MIN(500,MAX(30,100*EXP(-0.3*'VSWR Calculator'!$C$24)*(1+3*ABS(MOD('VSWR Calculator'!$C$23/Calculator!$F$22/2,1)-0.5))))/'VSWR Calculator'!$C$25)-$C47)^2+(1500*ABS(SIN(2*PI()*MOD(Calculator!$B$38/Calculator!$F$22,1)))*IF(MOD(Calculator!$B$38/Calculator!$F$22,1)&lt;0.5,-1,1))^2)/SQRT(((50*POWER(80,POWER(COS(PI()*MOD(Calculator!$B$38/Calculator!$F$22,1)),2))+MIN(500,MAX(30,100*EXP(-0.3*'VSWR Calculator'!$C$24)*(1+3*ABS(MOD('VSWR Calculator'!$C$23/Calculator!$F$22/2,1)-0.5))))/'VSWR Calculator'!$C$25)+$C47)^2+(1500*ABS(SIN(2*PI()*MOD(Calculator!$B$38/Calculator!$F$22,1)))*IF(MOD(Calculator!$B$38/Calculator!$F$22,1)&lt;0.5,-1,1))^2)),2))</f>
        <v>—</v>
      </c>
      <c r="IK47" s="253" t="n">
        <f aca="false">IFERROR(ROUND((IF(ISNUMBER(HZ47),HZ47,0)+IF(ISNUMBER(IA47),IA47,0)+IF(ISNUMBER(IB47),IB47,0)+IF(ISNUMBER(IC47),IC47,0)+IF(ISNUMBER(ID47),ID47,0)+IF(ISNUMBER(IE47),IE47,0)+IF(ISNUMBER(IF47),IF47,0)+IF(ISNUMBER(IG47),IG47,0)+IF(ISNUMBER(IH47),IH47,0)+IF(ISNUMBER(II47),II47,0)+IF(ISNUMBER(IJ47),IJ47,0))/(IF(ISNUMBER(HZ47),1,0)+IF(ISNUMBER(IA47),1,0)+IF(ISNUMBER(IB47),1,0)+IF(ISNUMBER(IC47),1,0)+IF(ISNUMBER(ID47),1,0)+IF(ISNUMBER(IE47),1,0)+IF(ISNUMBER(IF47),1,0)+IF(ISNUMBER(IG47),1,0)+IF(ISNUMBER(IH47),1,0)+IF(ISNUMBER(II47),1,0)+IF(ISNUMBER(IJ47),1,0)),4),"")</f>
        <v>11.035</v>
      </c>
    </row>
    <row r="48" customFormat="false" ht="15" hidden="false" customHeight="true" outlineLevel="0" collapsed="false">
      <c r="A48" s="296" t="s">
        <v>489</v>
      </c>
      <c r="B48" s="296" t="s">
        <v>339</v>
      </c>
      <c r="C48" s="297" t="n">
        <v>700</v>
      </c>
      <c r="D48" s="298" t="str">
        <f aca="false">IF(OR(Calculator!$E$12&lt;&gt;"YES",Calculator!$B$29&lt;Calculator!$G$12),"—",ROUND((1+SQRT(((50*POWER(80,POWER(COS(PI()*MOD(Calculator!$B$29/Calculator!$F$12,1)),2))-$C48)^2+(1500*ABS(SIN(2*PI()*MOD(Calculator!$B$29/Calculator!$F$12,1)))*IF(MOD(Calculator!$B$29/Calculator!$F$12,1)&lt;0.5,-1,1))^2)/((50*POWER(80,POWER(COS(PI()*MOD(Calculator!$B$29/Calculator!$F$12,1)),2))+$C48)^2+(1500*ABS(SIN(2*PI()*MOD(Calculator!$B$29/Calculator!$F$12,1)))*IF(MOD(Calculator!$B$29/Calculator!$F$12,1)&lt;0.5,-1,1))^2)))/(1-SQRT(((50*POWER(80,POWER(COS(PI()*MOD(Calculator!$B$29/Calculator!$F$12,1)),2))-$C48)^2+(1500*ABS(SIN(2*PI()*MOD(Calculator!$B$29/Calculator!$F$12,1)))*IF(MOD(Calculator!$B$29/Calculator!$F$12,1)&lt;0.5,-1,1))^2)/((50*POWER(80,POWER(COS(PI()*MOD(Calculator!$B$29/Calculator!$F$12,1)),2))+$C48)^2+(1500*ABS(SIN(2*PI()*MOD(Calculator!$B$29/Calculator!$F$12,1)))*IF(MOD(Calculator!$B$29/Calculator!$F$12,1)&lt;0.5,-1,1))^2))),2))</f>
        <v>—</v>
      </c>
      <c r="E48" s="298" t="str">
        <f aca="false">IF(OR(Calculator!$E$13&lt;&gt;"YES",Calculator!$B$29&lt;Calculator!$G$13),"—",ROUND((1+SQRT(((50*POWER(80,POWER(COS(PI()*MOD(Calculator!$B$29/Calculator!$F$13,1)),2))-$C48)^2+(1500*ABS(SIN(2*PI()*MOD(Calculator!$B$29/Calculator!$F$13,1)))*IF(MOD(Calculator!$B$29/Calculator!$F$13,1)&lt;0.5,-1,1))^2)/((50*POWER(80,POWER(COS(PI()*MOD(Calculator!$B$29/Calculator!$F$13,1)),2))+$C48)^2+(1500*ABS(SIN(2*PI()*MOD(Calculator!$B$29/Calculator!$F$13,1)))*IF(MOD(Calculator!$B$29/Calculator!$F$13,1)&lt;0.5,-1,1))^2)))/(1-SQRT(((50*POWER(80,POWER(COS(PI()*MOD(Calculator!$B$29/Calculator!$F$13,1)),2))-$C48)^2+(1500*ABS(SIN(2*PI()*MOD(Calculator!$B$29/Calculator!$F$13,1)))*IF(MOD(Calculator!$B$29/Calculator!$F$13,1)&lt;0.5,-1,1))^2)/((50*POWER(80,POWER(COS(PI()*MOD(Calculator!$B$29/Calculator!$F$13,1)),2))+$C48)^2+(1500*ABS(SIN(2*PI()*MOD(Calculator!$B$29/Calculator!$F$13,1)))*IF(MOD(Calculator!$B$29/Calculator!$F$13,1)&lt;0.5,-1,1))^2))),2))</f>
        <v>—</v>
      </c>
      <c r="F48" s="298" t="str">
        <f aca="false">IF(OR(Calculator!$E$14&lt;&gt;"YES",Calculator!$B$29&lt;Calculator!$G$14),"—",ROUND((1+SQRT(((50*POWER(80,POWER(COS(PI()*MOD(Calculator!$B$29/Calculator!$F$14,1)),2))-$C48)^2+(1500*ABS(SIN(2*PI()*MOD(Calculator!$B$29/Calculator!$F$14,1)))*IF(MOD(Calculator!$B$29/Calculator!$F$14,1)&lt;0.5,-1,1))^2)/((50*POWER(80,POWER(COS(PI()*MOD(Calculator!$B$29/Calculator!$F$14,1)),2))+$C48)^2+(1500*ABS(SIN(2*PI()*MOD(Calculator!$B$29/Calculator!$F$14,1)))*IF(MOD(Calculator!$B$29/Calculator!$F$14,1)&lt;0.5,-1,1))^2)))/(1-SQRT(((50*POWER(80,POWER(COS(PI()*MOD(Calculator!$B$29/Calculator!$F$14,1)),2))-$C48)^2+(1500*ABS(SIN(2*PI()*MOD(Calculator!$B$29/Calculator!$F$14,1)))*IF(MOD(Calculator!$B$29/Calculator!$F$14,1)&lt;0.5,-1,1))^2)/((50*POWER(80,POWER(COS(PI()*MOD(Calculator!$B$29/Calculator!$F$14,1)),2))+$C48)^2+(1500*ABS(SIN(2*PI()*MOD(Calculator!$B$29/Calculator!$F$14,1)))*IF(MOD(Calculator!$B$29/Calculator!$F$14,1)&lt;0.5,-1,1))^2))),2))</f>
        <v>—</v>
      </c>
      <c r="G48" s="298" t="n">
        <f aca="false">IF(OR(Calculator!$E$15&lt;&gt;"YES",Calculator!$B$29&lt;Calculator!$G$15),"—",ROUND((1+SQRT(((50*POWER(80,POWER(COS(PI()*MOD(Calculator!$B$29/Calculator!$F$15,1)),2))-$C48)^2+(1500*ABS(SIN(2*PI()*MOD(Calculator!$B$29/Calculator!$F$15,1)))*IF(MOD(Calculator!$B$29/Calculator!$F$15,1)&lt;0.5,-1,1))^2)/((50*POWER(80,POWER(COS(PI()*MOD(Calculator!$B$29/Calculator!$F$15,1)),2))+$C48)^2+(1500*ABS(SIN(2*PI()*MOD(Calculator!$B$29/Calculator!$F$15,1)))*IF(MOD(Calculator!$B$29/Calculator!$F$15,1)&lt;0.5,-1,1))^2)))/(1-SQRT(((50*POWER(80,POWER(COS(PI()*MOD(Calculator!$B$29/Calculator!$F$15,1)),2))-$C48)^2+(1500*ABS(SIN(2*PI()*MOD(Calculator!$B$29/Calculator!$F$15,1)))*IF(MOD(Calculator!$B$29/Calculator!$F$15,1)&lt;0.5,-1,1))^2)/((50*POWER(80,POWER(COS(PI()*MOD(Calculator!$B$29/Calculator!$F$15,1)),2))+$C48)^2+(1500*ABS(SIN(2*PI()*MOD(Calculator!$B$29/Calculator!$F$15,1)))*IF(MOD(Calculator!$B$29/Calculator!$F$15,1)&lt;0.5,-1,1))^2))),2))</f>
        <v>20.88</v>
      </c>
      <c r="H48" s="298" t="str">
        <f aca="false">IF(OR(Calculator!$E$16&lt;&gt;"YES",Calculator!$B$29&lt;Calculator!$G$16),"—",ROUND((1+SQRT(((50*POWER(80,POWER(COS(PI()*MOD(Calculator!$B$29/Calculator!$F$16,1)),2))-$C48)^2+(1500*ABS(SIN(2*PI()*MOD(Calculator!$B$29/Calculator!$F$16,1)))*IF(MOD(Calculator!$B$29/Calculator!$F$16,1)&lt;0.5,-1,1))^2)/((50*POWER(80,POWER(COS(PI()*MOD(Calculator!$B$29/Calculator!$F$16,1)),2))+$C48)^2+(1500*ABS(SIN(2*PI()*MOD(Calculator!$B$29/Calculator!$F$16,1)))*IF(MOD(Calculator!$B$29/Calculator!$F$16,1)&lt;0.5,-1,1))^2)))/(1-SQRT(((50*POWER(80,POWER(COS(PI()*MOD(Calculator!$B$29/Calculator!$F$16,1)),2))-$C48)^2+(1500*ABS(SIN(2*PI()*MOD(Calculator!$B$29/Calculator!$F$16,1)))*IF(MOD(Calculator!$B$29/Calculator!$F$16,1)&lt;0.5,-1,1))^2)/((50*POWER(80,POWER(COS(PI()*MOD(Calculator!$B$29/Calculator!$F$16,1)),2))+$C48)^2+(1500*ABS(SIN(2*PI()*MOD(Calculator!$B$29/Calculator!$F$16,1)))*IF(MOD(Calculator!$B$29/Calculator!$F$16,1)&lt;0.5,-1,1))^2))),2))</f>
        <v>—</v>
      </c>
      <c r="I48" s="298" t="n">
        <f aca="false">IF(OR(Calculator!$E$17&lt;&gt;"YES",Calculator!$B$29&lt;Calculator!$G$17),"—",ROUND((1+SQRT(((50*POWER(80,POWER(COS(PI()*MOD(Calculator!$B$29/Calculator!$F$17,1)),2))-$C48)^2+(1500*ABS(SIN(2*PI()*MOD(Calculator!$B$29/Calculator!$F$17,1)))*IF(MOD(Calculator!$B$29/Calculator!$F$17,1)&lt;0.5,-1,1))^2)/((50*POWER(80,POWER(COS(PI()*MOD(Calculator!$B$29/Calculator!$F$17,1)),2))+$C48)^2+(1500*ABS(SIN(2*PI()*MOD(Calculator!$B$29/Calculator!$F$17,1)))*IF(MOD(Calculator!$B$29/Calculator!$F$17,1)&lt;0.5,-1,1))^2)))/(1-SQRT(((50*POWER(80,POWER(COS(PI()*MOD(Calculator!$B$29/Calculator!$F$17,1)),2))-$C48)^2+(1500*ABS(SIN(2*PI()*MOD(Calculator!$B$29/Calculator!$F$17,1)))*IF(MOD(Calculator!$B$29/Calculator!$F$17,1)&lt;0.5,-1,1))^2)/((50*POWER(80,POWER(COS(PI()*MOD(Calculator!$B$29/Calculator!$F$17,1)),2))+$C48)^2+(1500*ABS(SIN(2*PI()*MOD(Calculator!$B$29/Calculator!$F$17,1)))*IF(MOD(Calculator!$B$29/Calculator!$F$17,1)&lt;0.5,-1,1))^2))),2))</f>
        <v>19.56</v>
      </c>
      <c r="J48" s="298" t="str">
        <f aca="false">IF(OR(Calculator!$E$18&lt;&gt;"YES",Calculator!$B$29&lt;Calculator!$G$18),"—",ROUND((1+SQRT(((50*POWER(80,POWER(COS(PI()*MOD(Calculator!$B$29/Calculator!$F$18,1)),2))-$C48)^2+(1500*ABS(SIN(2*PI()*MOD(Calculator!$B$29/Calculator!$F$18,1)))*IF(MOD(Calculator!$B$29/Calculator!$F$18,1)&lt;0.5,-1,1))^2)/((50*POWER(80,POWER(COS(PI()*MOD(Calculator!$B$29/Calculator!$F$18,1)),2))+$C48)^2+(1500*ABS(SIN(2*PI()*MOD(Calculator!$B$29/Calculator!$F$18,1)))*IF(MOD(Calculator!$B$29/Calculator!$F$18,1)&lt;0.5,-1,1))^2)))/(1-SQRT(((50*POWER(80,POWER(COS(PI()*MOD(Calculator!$B$29/Calculator!$F$18,1)),2))-$C48)^2+(1500*ABS(SIN(2*PI()*MOD(Calculator!$B$29/Calculator!$F$18,1)))*IF(MOD(Calculator!$B$29/Calculator!$F$18,1)&lt;0.5,-1,1))^2)/((50*POWER(80,POWER(COS(PI()*MOD(Calculator!$B$29/Calculator!$F$18,1)),2))+$C48)^2+(1500*ABS(SIN(2*PI()*MOD(Calculator!$B$29/Calculator!$F$18,1)))*IF(MOD(Calculator!$B$29/Calculator!$F$18,1)&lt;0.5,-1,1))^2))),2))</f>
        <v>—</v>
      </c>
      <c r="K48" s="298" t="str">
        <f aca="false">IF(OR(Calculator!$E$19&lt;&gt;"YES",Calculator!$B$29&lt;Calculator!$G$19),"—",ROUND((1+SQRT(((50*POWER(80,POWER(COS(PI()*MOD(Calculator!$B$29/Calculator!$F$19,1)),2))-$C48)^2+(1500*ABS(SIN(2*PI()*MOD(Calculator!$B$29/Calculator!$F$19,1)))*IF(MOD(Calculator!$B$29/Calculator!$F$19,1)&lt;0.5,-1,1))^2)/((50*POWER(80,POWER(COS(PI()*MOD(Calculator!$B$29/Calculator!$F$19,1)),2))+$C48)^2+(1500*ABS(SIN(2*PI()*MOD(Calculator!$B$29/Calculator!$F$19,1)))*IF(MOD(Calculator!$B$29/Calculator!$F$19,1)&lt;0.5,-1,1))^2)))/(1-SQRT(((50*POWER(80,POWER(COS(PI()*MOD(Calculator!$B$29/Calculator!$F$19,1)),2))-$C48)^2+(1500*ABS(SIN(2*PI()*MOD(Calculator!$B$29/Calculator!$F$19,1)))*IF(MOD(Calculator!$B$29/Calculator!$F$19,1)&lt;0.5,-1,1))^2)/((50*POWER(80,POWER(COS(PI()*MOD(Calculator!$B$29/Calculator!$F$19,1)),2))+$C48)^2+(1500*ABS(SIN(2*PI()*MOD(Calculator!$B$29/Calculator!$F$19,1)))*IF(MOD(Calculator!$B$29/Calculator!$F$19,1)&lt;0.5,-1,1))^2))),2))</f>
        <v>—</v>
      </c>
      <c r="L48" s="298" t="str">
        <f aca="false">IF(OR(Calculator!$E$20&lt;&gt;"YES",Calculator!$B$29&lt;Calculator!$G$20),"—",ROUND((1+SQRT(((50*POWER(80,POWER(COS(PI()*MOD(Calculator!$B$29/Calculator!$F$20,1)),2))-$C48)^2+(1500*ABS(SIN(2*PI()*MOD(Calculator!$B$29/Calculator!$F$20,1)))*IF(MOD(Calculator!$B$29/Calculator!$F$20,1)&lt;0.5,-1,1))^2)/((50*POWER(80,POWER(COS(PI()*MOD(Calculator!$B$29/Calculator!$F$20,1)),2))+$C48)^2+(1500*ABS(SIN(2*PI()*MOD(Calculator!$B$29/Calculator!$F$20,1)))*IF(MOD(Calculator!$B$29/Calculator!$F$20,1)&lt;0.5,-1,1))^2)))/(1-SQRT(((50*POWER(80,POWER(COS(PI()*MOD(Calculator!$B$29/Calculator!$F$20,1)),2))-$C48)^2+(1500*ABS(SIN(2*PI()*MOD(Calculator!$B$29/Calculator!$F$20,1)))*IF(MOD(Calculator!$B$29/Calculator!$F$20,1)&lt;0.5,-1,1))^2)/((50*POWER(80,POWER(COS(PI()*MOD(Calculator!$B$29/Calculator!$F$20,1)),2))+$C48)^2+(1500*ABS(SIN(2*PI()*MOD(Calculator!$B$29/Calculator!$F$20,1)))*IF(MOD(Calculator!$B$29/Calculator!$F$20,1)&lt;0.5,-1,1))^2))),2))</f>
        <v>—</v>
      </c>
      <c r="M48" s="298" t="str">
        <f aca="false">IF(OR(Calculator!$E$21&lt;&gt;"YES",Calculator!$B$29&lt;Calculator!$G$21),"—",ROUND((1+SQRT(((50*POWER(80,POWER(COS(PI()*MOD(Calculator!$B$29/Calculator!$F$21,1)),2))-$C48)^2+(1500*ABS(SIN(2*PI()*MOD(Calculator!$B$29/Calculator!$F$21,1)))*IF(MOD(Calculator!$B$29/Calculator!$F$21,1)&lt;0.5,-1,1))^2)/((50*POWER(80,POWER(COS(PI()*MOD(Calculator!$B$29/Calculator!$F$21,1)),2))+$C48)^2+(1500*ABS(SIN(2*PI()*MOD(Calculator!$B$29/Calculator!$F$21,1)))*IF(MOD(Calculator!$B$29/Calculator!$F$21,1)&lt;0.5,-1,1))^2)))/(1-SQRT(((50*POWER(80,POWER(COS(PI()*MOD(Calculator!$B$29/Calculator!$F$21,1)),2))-$C48)^2+(1500*ABS(SIN(2*PI()*MOD(Calculator!$B$29/Calculator!$F$21,1)))*IF(MOD(Calculator!$B$29/Calculator!$F$21,1)&lt;0.5,-1,1))^2)/((50*POWER(80,POWER(COS(PI()*MOD(Calculator!$B$29/Calculator!$F$21,1)),2))+$C48)^2+(1500*ABS(SIN(2*PI()*MOD(Calculator!$B$29/Calculator!$F$21,1)))*IF(MOD(Calculator!$B$29/Calculator!$F$21,1)&lt;0.5,-1,1))^2))),2))</f>
        <v>—</v>
      </c>
      <c r="N48" s="298" t="str">
        <f aca="false">IF(OR(Calculator!$E$22&lt;&gt;"YES",Calculator!$B$29&lt;Calculator!$G$22),"—",ROUND((1+SQRT(((50*POWER(80,POWER(COS(PI()*MOD(Calculator!$B$29/Calculator!$F$22,1)),2))-$C48)^2+(1500*ABS(SIN(2*PI()*MOD(Calculator!$B$29/Calculator!$F$22,1)))*IF(MOD(Calculator!$B$29/Calculator!$F$22,1)&lt;0.5,-1,1))^2)/((50*POWER(80,POWER(COS(PI()*MOD(Calculator!$B$29/Calculator!$F$22,1)),2))+$C48)^2+(1500*ABS(SIN(2*PI()*MOD(Calculator!$B$29/Calculator!$F$22,1)))*IF(MOD(Calculator!$B$29/Calculator!$F$22,1)&lt;0.5,-1,1))^2)))/(1-SQRT(((50*POWER(80,POWER(COS(PI()*MOD(Calculator!$B$29/Calculator!$F$22,1)),2))-$C48)^2+(1500*ABS(SIN(2*PI()*MOD(Calculator!$B$29/Calculator!$F$22,1)))*IF(MOD(Calculator!$B$29/Calculator!$F$22,1)&lt;0.5,-1,1))^2)/((50*POWER(80,POWER(COS(PI()*MOD(Calculator!$B$29/Calculator!$F$22,1)),2))+$C48)^2+(1500*ABS(SIN(2*PI()*MOD(Calculator!$B$29/Calculator!$F$22,1)))*IF(MOD(Calculator!$B$29/Calculator!$F$22,1)&lt;0.5,-1,1))^2))),2))</f>
        <v>—</v>
      </c>
      <c r="O48" s="292" t="n">
        <f aca="false">IFERROR(ROUND((IF(ISNUMBER(D48),D48,0)+IF(ISNUMBER(E48),E48,0)+IF(ISNUMBER(F48),F48,0)+IF(ISNUMBER(G48),G48,0)+IF(ISNUMBER(H48),H48,0)+IF(ISNUMBER(I48),I48,0)+IF(ISNUMBER(J48),J48,0)+IF(ISNUMBER(K48),K48,0)+IF(ISNUMBER(L48),L48,0)+IF(ISNUMBER(M48),M48,0)+IF(ISNUMBER(N48),N48,0))/(IF(ISNUMBER(D48),1,0)+IF(ISNUMBER(E48),1,0)+IF(ISNUMBER(F48),1,0)+IF(ISNUMBER(G48),1,0)+IF(ISNUMBER(H48),1,0)+IF(ISNUMBER(I48),1,0)+IF(ISNUMBER(J48),1,0)+IF(ISNUMBER(K48),1,0)+IF(ISNUMBER(L48),1,0)+IF(ISNUMBER(M48),1,0)+IF(ISNUMBER(N48),1,0)),4),"")</f>
        <v>20.22</v>
      </c>
      <c r="P48" s="298" t="str">
        <f aca="false">IF(OR(Calculator!$E$12&lt;&gt;"YES",Calculator!$B$30&lt;Calculator!$G$12),"—",ROUND((1+SQRT(((50*POWER(80,POWER(COS(PI()*MOD(Calculator!$B$30/Calculator!$F$12,1)),2))-$C48)^2+(1500*ABS(SIN(2*PI()*MOD(Calculator!$B$30/Calculator!$F$12,1)))*IF(MOD(Calculator!$B$30/Calculator!$F$12,1)&lt;0.5,-1,1))^2)/((50*POWER(80,POWER(COS(PI()*MOD(Calculator!$B$30/Calculator!$F$12,1)),2))+$C48)^2+(1500*ABS(SIN(2*PI()*MOD(Calculator!$B$30/Calculator!$F$12,1)))*IF(MOD(Calculator!$B$30/Calculator!$F$12,1)&lt;0.5,-1,1))^2)))/(1-SQRT(((50*POWER(80,POWER(COS(PI()*MOD(Calculator!$B$30/Calculator!$F$12,1)),2))-$C48)^2+(1500*ABS(SIN(2*PI()*MOD(Calculator!$B$30/Calculator!$F$12,1)))*IF(MOD(Calculator!$B$30/Calculator!$F$12,1)&lt;0.5,-1,1))^2)/((50*POWER(80,POWER(COS(PI()*MOD(Calculator!$B$30/Calculator!$F$12,1)),2))+$C48)^2+(1500*ABS(SIN(2*PI()*MOD(Calculator!$B$30/Calculator!$F$12,1)))*IF(MOD(Calculator!$B$30/Calculator!$F$12,1)&lt;0.5,-1,1))^2))),2))</f>
        <v>—</v>
      </c>
      <c r="Q48" s="298" t="str">
        <f aca="false">IF(OR(Calculator!$E$13&lt;&gt;"YES",Calculator!$B$30&lt;Calculator!$G$13),"—",ROUND((1+SQRT(((50*POWER(80,POWER(COS(PI()*MOD(Calculator!$B$30/Calculator!$F$13,1)),2))-$C48)^2+(1500*ABS(SIN(2*PI()*MOD(Calculator!$B$30/Calculator!$F$13,1)))*IF(MOD(Calculator!$B$30/Calculator!$F$13,1)&lt;0.5,-1,1))^2)/((50*POWER(80,POWER(COS(PI()*MOD(Calculator!$B$30/Calculator!$F$13,1)),2))+$C48)^2+(1500*ABS(SIN(2*PI()*MOD(Calculator!$B$30/Calculator!$F$13,1)))*IF(MOD(Calculator!$B$30/Calculator!$F$13,1)&lt;0.5,-1,1))^2)))/(1-SQRT(((50*POWER(80,POWER(COS(PI()*MOD(Calculator!$B$30/Calculator!$F$13,1)),2))-$C48)^2+(1500*ABS(SIN(2*PI()*MOD(Calculator!$B$30/Calculator!$F$13,1)))*IF(MOD(Calculator!$B$30/Calculator!$F$13,1)&lt;0.5,-1,1))^2)/((50*POWER(80,POWER(COS(PI()*MOD(Calculator!$B$30/Calculator!$F$13,1)),2))+$C48)^2+(1500*ABS(SIN(2*PI()*MOD(Calculator!$B$30/Calculator!$F$13,1)))*IF(MOD(Calculator!$B$30/Calculator!$F$13,1)&lt;0.5,-1,1))^2))),2))</f>
        <v>—</v>
      </c>
      <c r="R48" s="298" t="str">
        <f aca="false">IF(OR(Calculator!$E$14&lt;&gt;"YES",Calculator!$B$30&lt;Calculator!$G$14),"—",ROUND((1+SQRT(((50*POWER(80,POWER(COS(PI()*MOD(Calculator!$B$30/Calculator!$F$14,1)),2))-$C48)^2+(1500*ABS(SIN(2*PI()*MOD(Calculator!$B$30/Calculator!$F$14,1)))*IF(MOD(Calculator!$B$30/Calculator!$F$14,1)&lt;0.5,-1,1))^2)/((50*POWER(80,POWER(COS(PI()*MOD(Calculator!$B$30/Calculator!$F$14,1)),2))+$C48)^2+(1500*ABS(SIN(2*PI()*MOD(Calculator!$B$30/Calculator!$F$14,1)))*IF(MOD(Calculator!$B$30/Calculator!$F$14,1)&lt;0.5,-1,1))^2)))/(1-SQRT(((50*POWER(80,POWER(COS(PI()*MOD(Calculator!$B$30/Calculator!$F$14,1)),2))-$C48)^2+(1500*ABS(SIN(2*PI()*MOD(Calculator!$B$30/Calculator!$F$14,1)))*IF(MOD(Calculator!$B$30/Calculator!$F$14,1)&lt;0.5,-1,1))^2)/((50*POWER(80,POWER(COS(PI()*MOD(Calculator!$B$30/Calculator!$F$14,1)),2))+$C48)^2+(1500*ABS(SIN(2*PI()*MOD(Calculator!$B$30/Calculator!$F$14,1)))*IF(MOD(Calculator!$B$30/Calculator!$F$14,1)&lt;0.5,-1,1))^2))),2))</f>
        <v>—</v>
      </c>
      <c r="S48" s="298" t="n">
        <f aca="false">IF(OR(Calculator!$E$15&lt;&gt;"YES",Calculator!$B$30&lt;Calculator!$G$15),"—",ROUND((1+SQRT(((50*POWER(80,POWER(COS(PI()*MOD(Calculator!$B$30/Calculator!$F$15,1)),2))-$C48)^2+(1500*ABS(SIN(2*PI()*MOD(Calculator!$B$30/Calculator!$F$15,1)))*IF(MOD(Calculator!$B$30/Calculator!$F$15,1)&lt;0.5,-1,1))^2)/((50*POWER(80,POWER(COS(PI()*MOD(Calculator!$B$30/Calculator!$F$15,1)),2))+$C48)^2+(1500*ABS(SIN(2*PI()*MOD(Calculator!$B$30/Calculator!$F$15,1)))*IF(MOD(Calculator!$B$30/Calculator!$F$15,1)&lt;0.5,-1,1))^2)))/(1-SQRT(((50*POWER(80,POWER(COS(PI()*MOD(Calculator!$B$30/Calculator!$F$15,1)),2))-$C48)^2+(1500*ABS(SIN(2*PI()*MOD(Calculator!$B$30/Calculator!$F$15,1)))*IF(MOD(Calculator!$B$30/Calculator!$F$15,1)&lt;0.5,-1,1))^2)/((50*POWER(80,POWER(COS(PI()*MOD(Calculator!$B$30/Calculator!$F$15,1)),2))+$C48)^2+(1500*ABS(SIN(2*PI()*MOD(Calculator!$B$30/Calculator!$F$15,1)))*IF(MOD(Calculator!$B$30/Calculator!$F$15,1)&lt;0.5,-1,1))^2))),2))</f>
        <v>20.21</v>
      </c>
      <c r="T48" s="298" t="str">
        <f aca="false">IF(OR(Calculator!$E$16&lt;&gt;"YES",Calculator!$B$30&lt;Calculator!$G$16),"—",ROUND((1+SQRT(((50*POWER(80,POWER(COS(PI()*MOD(Calculator!$B$30/Calculator!$F$16,1)),2))-$C48)^2+(1500*ABS(SIN(2*PI()*MOD(Calculator!$B$30/Calculator!$F$16,1)))*IF(MOD(Calculator!$B$30/Calculator!$F$16,1)&lt;0.5,-1,1))^2)/((50*POWER(80,POWER(COS(PI()*MOD(Calculator!$B$30/Calculator!$F$16,1)),2))+$C48)^2+(1500*ABS(SIN(2*PI()*MOD(Calculator!$B$30/Calculator!$F$16,1)))*IF(MOD(Calculator!$B$30/Calculator!$F$16,1)&lt;0.5,-1,1))^2)))/(1-SQRT(((50*POWER(80,POWER(COS(PI()*MOD(Calculator!$B$30/Calculator!$F$16,1)),2))-$C48)^2+(1500*ABS(SIN(2*PI()*MOD(Calculator!$B$30/Calculator!$F$16,1)))*IF(MOD(Calculator!$B$30/Calculator!$F$16,1)&lt;0.5,-1,1))^2)/((50*POWER(80,POWER(COS(PI()*MOD(Calculator!$B$30/Calculator!$F$16,1)),2))+$C48)^2+(1500*ABS(SIN(2*PI()*MOD(Calculator!$B$30/Calculator!$F$16,1)))*IF(MOD(Calculator!$B$30/Calculator!$F$16,1)&lt;0.5,-1,1))^2))),2))</f>
        <v>—</v>
      </c>
      <c r="U48" s="298" t="n">
        <f aca="false">IF(OR(Calculator!$E$17&lt;&gt;"YES",Calculator!$B$30&lt;Calculator!$G$17),"—",ROUND((1+SQRT(((50*POWER(80,POWER(COS(PI()*MOD(Calculator!$B$30/Calculator!$F$17,1)),2))-$C48)^2+(1500*ABS(SIN(2*PI()*MOD(Calculator!$B$30/Calculator!$F$17,1)))*IF(MOD(Calculator!$B$30/Calculator!$F$17,1)&lt;0.5,-1,1))^2)/((50*POWER(80,POWER(COS(PI()*MOD(Calculator!$B$30/Calculator!$F$17,1)),2))+$C48)^2+(1500*ABS(SIN(2*PI()*MOD(Calculator!$B$30/Calculator!$F$17,1)))*IF(MOD(Calculator!$B$30/Calculator!$F$17,1)&lt;0.5,-1,1))^2)))/(1-SQRT(((50*POWER(80,POWER(COS(PI()*MOD(Calculator!$B$30/Calculator!$F$17,1)),2))-$C48)^2+(1500*ABS(SIN(2*PI()*MOD(Calculator!$B$30/Calculator!$F$17,1)))*IF(MOD(Calculator!$B$30/Calculator!$F$17,1)&lt;0.5,-1,1))^2)/((50*POWER(80,POWER(COS(PI()*MOD(Calculator!$B$30/Calculator!$F$17,1)),2))+$C48)^2+(1500*ABS(SIN(2*PI()*MOD(Calculator!$B$30/Calculator!$F$17,1)))*IF(MOD(Calculator!$B$30/Calculator!$F$17,1)&lt;0.5,-1,1))^2))),2))</f>
        <v>20.92</v>
      </c>
      <c r="V48" s="298" t="str">
        <f aca="false">IF(OR(Calculator!$E$18&lt;&gt;"YES",Calculator!$B$30&lt;Calculator!$G$18),"—",ROUND((1+SQRT(((50*POWER(80,POWER(COS(PI()*MOD(Calculator!$B$30/Calculator!$F$18,1)),2))-$C48)^2+(1500*ABS(SIN(2*PI()*MOD(Calculator!$B$30/Calculator!$F$18,1)))*IF(MOD(Calculator!$B$30/Calculator!$F$18,1)&lt;0.5,-1,1))^2)/((50*POWER(80,POWER(COS(PI()*MOD(Calculator!$B$30/Calculator!$F$18,1)),2))+$C48)^2+(1500*ABS(SIN(2*PI()*MOD(Calculator!$B$30/Calculator!$F$18,1)))*IF(MOD(Calculator!$B$30/Calculator!$F$18,1)&lt;0.5,-1,1))^2)))/(1-SQRT(((50*POWER(80,POWER(COS(PI()*MOD(Calculator!$B$30/Calculator!$F$18,1)),2))-$C48)^2+(1500*ABS(SIN(2*PI()*MOD(Calculator!$B$30/Calculator!$F$18,1)))*IF(MOD(Calculator!$B$30/Calculator!$F$18,1)&lt;0.5,-1,1))^2)/((50*POWER(80,POWER(COS(PI()*MOD(Calculator!$B$30/Calculator!$F$18,1)),2))+$C48)^2+(1500*ABS(SIN(2*PI()*MOD(Calculator!$B$30/Calculator!$F$18,1)))*IF(MOD(Calculator!$B$30/Calculator!$F$18,1)&lt;0.5,-1,1))^2))),2))</f>
        <v>—</v>
      </c>
      <c r="W48" s="298" t="str">
        <f aca="false">IF(OR(Calculator!$E$19&lt;&gt;"YES",Calculator!$B$30&lt;Calculator!$G$19),"—",ROUND((1+SQRT(((50*POWER(80,POWER(COS(PI()*MOD(Calculator!$B$30/Calculator!$F$19,1)),2))-$C48)^2+(1500*ABS(SIN(2*PI()*MOD(Calculator!$B$30/Calculator!$F$19,1)))*IF(MOD(Calculator!$B$30/Calculator!$F$19,1)&lt;0.5,-1,1))^2)/((50*POWER(80,POWER(COS(PI()*MOD(Calculator!$B$30/Calculator!$F$19,1)),2))+$C48)^2+(1500*ABS(SIN(2*PI()*MOD(Calculator!$B$30/Calculator!$F$19,1)))*IF(MOD(Calculator!$B$30/Calculator!$F$19,1)&lt;0.5,-1,1))^2)))/(1-SQRT(((50*POWER(80,POWER(COS(PI()*MOD(Calculator!$B$30/Calculator!$F$19,1)),2))-$C48)^2+(1500*ABS(SIN(2*PI()*MOD(Calculator!$B$30/Calculator!$F$19,1)))*IF(MOD(Calculator!$B$30/Calculator!$F$19,1)&lt;0.5,-1,1))^2)/((50*POWER(80,POWER(COS(PI()*MOD(Calculator!$B$30/Calculator!$F$19,1)),2))+$C48)^2+(1500*ABS(SIN(2*PI()*MOD(Calculator!$B$30/Calculator!$F$19,1)))*IF(MOD(Calculator!$B$30/Calculator!$F$19,1)&lt;0.5,-1,1))^2))),2))</f>
        <v>—</v>
      </c>
      <c r="X48" s="298" t="str">
        <f aca="false">IF(OR(Calculator!$E$20&lt;&gt;"YES",Calculator!$B$30&lt;Calculator!$G$20),"—",ROUND((1+SQRT(((50*POWER(80,POWER(COS(PI()*MOD(Calculator!$B$30/Calculator!$F$20,1)),2))-$C48)^2+(1500*ABS(SIN(2*PI()*MOD(Calculator!$B$30/Calculator!$F$20,1)))*IF(MOD(Calculator!$B$30/Calculator!$F$20,1)&lt;0.5,-1,1))^2)/((50*POWER(80,POWER(COS(PI()*MOD(Calculator!$B$30/Calculator!$F$20,1)),2))+$C48)^2+(1500*ABS(SIN(2*PI()*MOD(Calculator!$B$30/Calculator!$F$20,1)))*IF(MOD(Calculator!$B$30/Calculator!$F$20,1)&lt;0.5,-1,1))^2)))/(1-SQRT(((50*POWER(80,POWER(COS(PI()*MOD(Calculator!$B$30/Calculator!$F$20,1)),2))-$C48)^2+(1500*ABS(SIN(2*PI()*MOD(Calculator!$B$30/Calculator!$F$20,1)))*IF(MOD(Calculator!$B$30/Calculator!$F$20,1)&lt;0.5,-1,1))^2)/((50*POWER(80,POWER(COS(PI()*MOD(Calculator!$B$30/Calculator!$F$20,1)),2))+$C48)^2+(1500*ABS(SIN(2*PI()*MOD(Calculator!$B$30/Calculator!$F$20,1)))*IF(MOD(Calculator!$B$30/Calculator!$F$20,1)&lt;0.5,-1,1))^2))),2))</f>
        <v>—</v>
      </c>
      <c r="Y48" s="298" t="str">
        <f aca="false">IF(OR(Calculator!$E$21&lt;&gt;"YES",Calculator!$B$30&lt;Calculator!$G$21),"—",ROUND((1+SQRT(((50*POWER(80,POWER(COS(PI()*MOD(Calculator!$B$30/Calculator!$F$21,1)),2))-$C48)^2+(1500*ABS(SIN(2*PI()*MOD(Calculator!$B$30/Calculator!$F$21,1)))*IF(MOD(Calculator!$B$30/Calculator!$F$21,1)&lt;0.5,-1,1))^2)/((50*POWER(80,POWER(COS(PI()*MOD(Calculator!$B$30/Calculator!$F$21,1)),2))+$C48)^2+(1500*ABS(SIN(2*PI()*MOD(Calculator!$B$30/Calculator!$F$21,1)))*IF(MOD(Calculator!$B$30/Calculator!$F$21,1)&lt;0.5,-1,1))^2)))/(1-SQRT(((50*POWER(80,POWER(COS(PI()*MOD(Calculator!$B$30/Calculator!$F$21,1)),2))-$C48)^2+(1500*ABS(SIN(2*PI()*MOD(Calculator!$B$30/Calculator!$F$21,1)))*IF(MOD(Calculator!$B$30/Calculator!$F$21,1)&lt;0.5,-1,1))^2)/((50*POWER(80,POWER(COS(PI()*MOD(Calculator!$B$30/Calculator!$F$21,1)),2))+$C48)^2+(1500*ABS(SIN(2*PI()*MOD(Calculator!$B$30/Calculator!$F$21,1)))*IF(MOD(Calculator!$B$30/Calculator!$F$21,1)&lt;0.5,-1,1))^2))),2))</f>
        <v>—</v>
      </c>
      <c r="Z48" s="298" t="str">
        <f aca="false">IF(OR(Calculator!$E$22&lt;&gt;"YES",Calculator!$B$30&lt;Calculator!$G$22),"—",ROUND((1+SQRT(((50*POWER(80,POWER(COS(PI()*MOD(Calculator!$B$30/Calculator!$F$22,1)),2))-$C48)^2+(1500*ABS(SIN(2*PI()*MOD(Calculator!$B$30/Calculator!$F$22,1)))*IF(MOD(Calculator!$B$30/Calculator!$F$22,1)&lt;0.5,-1,1))^2)/((50*POWER(80,POWER(COS(PI()*MOD(Calculator!$B$30/Calculator!$F$22,1)),2))+$C48)^2+(1500*ABS(SIN(2*PI()*MOD(Calculator!$B$30/Calculator!$F$22,1)))*IF(MOD(Calculator!$B$30/Calculator!$F$22,1)&lt;0.5,-1,1))^2)))/(1-SQRT(((50*POWER(80,POWER(COS(PI()*MOD(Calculator!$B$30/Calculator!$F$22,1)),2))-$C48)^2+(1500*ABS(SIN(2*PI()*MOD(Calculator!$B$30/Calculator!$F$22,1)))*IF(MOD(Calculator!$B$30/Calculator!$F$22,1)&lt;0.5,-1,1))^2)/((50*POWER(80,POWER(COS(PI()*MOD(Calculator!$B$30/Calculator!$F$22,1)),2))+$C48)^2+(1500*ABS(SIN(2*PI()*MOD(Calculator!$B$30/Calculator!$F$22,1)))*IF(MOD(Calculator!$B$30/Calculator!$F$22,1)&lt;0.5,-1,1))^2))),2))</f>
        <v>—</v>
      </c>
      <c r="AA48" s="292" t="n">
        <f aca="false">IFERROR(ROUND((IF(ISNUMBER(P48),P48,0)+IF(ISNUMBER(Q48),Q48,0)+IF(ISNUMBER(R48),R48,0)+IF(ISNUMBER(S48),S48,0)+IF(ISNUMBER(T48),T48,0)+IF(ISNUMBER(U48),U48,0)+IF(ISNUMBER(V48),V48,0)+IF(ISNUMBER(W48),W48,0)+IF(ISNUMBER(X48),X48,0)+IF(ISNUMBER(Y48),Y48,0)+IF(ISNUMBER(Z48),Z48,0))/(IF(ISNUMBER(P48),1,0)+IF(ISNUMBER(Q48),1,0)+IF(ISNUMBER(R48),1,0)+IF(ISNUMBER(S48),1,0)+IF(ISNUMBER(T48),1,0)+IF(ISNUMBER(U48),1,0)+IF(ISNUMBER(V48),1,0)+IF(ISNUMBER(W48),1,0)+IF(ISNUMBER(X48),1,0)+IF(ISNUMBER(Y48),1,0)+IF(ISNUMBER(Z48),1,0)),4),"")</f>
        <v>20.565</v>
      </c>
      <c r="AB48" s="298" t="str">
        <f aca="false">IF(OR(Calculator!$E$12&lt;&gt;"YES",Calculator!$B$31&lt;Calculator!$G$12),"—",ROUND((1+SQRT(((50*POWER(80,POWER(COS(PI()*MOD(Calculator!$B$31/Calculator!$F$12,1)),2))-$C48)^2+(1500*ABS(SIN(2*PI()*MOD(Calculator!$B$31/Calculator!$F$12,1)))*IF(MOD(Calculator!$B$31/Calculator!$F$12,1)&lt;0.5,-1,1))^2)/((50*POWER(80,POWER(COS(PI()*MOD(Calculator!$B$31/Calculator!$F$12,1)),2))+$C48)^2+(1500*ABS(SIN(2*PI()*MOD(Calculator!$B$31/Calculator!$F$12,1)))*IF(MOD(Calculator!$B$31/Calculator!$F$12,1)&lt;0.5,-1,1))^2)))/(1-SQRT(((50*POWER(80,POWER(COS(PI()*MOD(Calculator!$B$31/Calculator!$F$12,1)),2))-$C48)^2+(1500*ABS(SIN(2*PI()*MOD(Calculator!$B$31/Calculator!$F$12,1)))*IF(MOD(Calculator!$B$31/Calculator!$F$12,1)&lt;0.5,-1,1))^2)/((50*POWER(80,POWER(COS(PI()*MOD(Calculator!$B$31/Calculator!$F$12,1)),2))+$C48)^2+(1500*ABS(SIN(2*PI()*MOD(Calculator!$B$31/Calculator!$F$12,1)))*IF(MOD(Calculator!$B$31/Calculator!$F$12,1)&lt;0.5,-1,1))^2))),2))</f>
        <v>—</v>
      </c>
      <c r="AC48" s="298" t="str">
        <f aca="false">IF(OR(Calculator!$E$13&lt;&gt;"YES",Calculator!$B$31&lt;Calculator!$G$13),"—",ROUND((1+SQRT(((50*POWER(80,POWER(COS(PI()*MOD(Calculator!$B$31/Calculator!$F$13,1)),2))-$C48)^2+(1500*ABS(SIN(2*PI()*MOD(Calculator!$B$31/Calculator!$F$13,1)))*IF(MOD(Calculator!$B$31/Calculator!$F$13,1)&lt;0.5,-1,1))^2)/((50*POWER(80,POWER(COS(PI()*MOD(Calculator!$B$31/Calculator!$F$13,1)),2))+$C48)^2+(1500*ABS(SIN(2*PI()*MOD(Calculator!$B$31/Calculator!$F$13,1)))*IF(MOD(Calculator!$B$31/Calculator!$F$13,1)&lt;0.5,-1,1))^2)))/(1-SQRT(((50*POWER(80,POWER(COS(PI()*MOD(Calculator!$B$31/Calculator!$F$13,1)),2))-$C48)^2+(1500*ABS(SIN(2*PI()*MOD(Calculator!$B$31/Calculator!$F$13,1)))*IF(MOD(Calculator!$B$31/Calculator!$F$13,1)&lt;0.5,-1,1))^2)/((50*POWER(80,POWER(COS(PI()*MOD(Calculator!$B$31/Calculator!$F$13,1)),2))+$C48)^2+(1500*ABS(SIN(2*PI()*MOD(Calculator!$B$31/Calculator!$F$13,1)))*IF(MOD(Calculator!$B$31/Calculator!$F$13,1)&lt;0.5,-1,1))^2))),2))</f>
        <v>—</v>
      </c>
      <c r="AD48" s="298" t="str">
        <f aca="false">IF(OR(Calculator!$E$14&lt;&gt;"YES",Calculator!$B$31&lt;Calculator!$G$14),"—",ROUND((1+SQRT(((50*POWER(80,POWER(COS(PI()*MOD(Calculator!$B$31/Calculator!$F$14,1)),2))-$C48)^2+(1500*ABS(SIN(2*PI()*MOD(Calculator!$B$31/Calculator!$F$14,1)))*IF(MOD(Calculator!$B$31/Calculator!$F$14,1)&lt;0.5,-1,1))^2)/((50*POWER(80,POWER(COS(PI()*MOD(Calculator!$B$31/Calculator!$F$14,1)),2))+$C48)^2+(1500*ABS(SIN(2*PI()*MOD(Calculator!$B$31/Calculator!$F$14,1)))*IF(MOD(Calculator!$B$31/Calculator!$F$14,1)&lt;0.5,-1,1))^2)))/(1-SQRT(((50*POWER(80,POWER(COS(PI()*MOD(Calculator!$B$31/Calculator!$F$14,1)),2))-$C48)^2+(1500*ABS(SIN(2*PI()*MOD(Calculator!$B$31/Calculator!$F$14,1)))*IF(MOD(Calculator!$B$31/Calculator!$F$14,1)&lt;0.5,-1,1))^2)/((50*POWER(80,POWER(COS(PI()*MOD(Calculator!$B$31/Calculator!$F$14,1)),2))+$C48)^2+(1500*ABS(SIN(2*PI()*MOD(Calculator!$B$31/Calculator!$F$14,1)))*IF(MOD(Calculator!$B$31/Calculator!$F$14,1)&lt;0.5,-1,1))^2))),2))</f>
        <v>—</v>
      </c>
      <c r="AE48" s="298" t="n">
        <f aca="false">IF(OR(Calculator!$E$15&lt;&gt;"YES",Calculator!$B$31&lt;Calculator!$G$15),"—",ROUND((1+SQRT(((50*POWER(80,POWER(COS(PI()*MOD(Calculator!$B$31/Calculator!$F$15,1)),2))-$C48)^2+(1500*ABS(SIN(2*PI()*MOD(Calculator!$B$31/Calculator!$F$15,1)))*IF(MOD(Calculator!$B$31/Calculator!$F$15,1)&lt;0.5,-1,1))^2)/((50*POWER(80,POWER(COS(PI()*MOD(Calculator!$B$31/Calculator!$F$15,1)),2))+$C48)^2+(1500*ABS(SIN(2*PI()*MOD(Calculator!$B$31/Calculator!$F$15,1)))*IF(MOD(Calculator!$B$31/Calculator!$F$15,1)&lt;0.5,-1,1))^2)))/(1-SQRT(((50*POWER(80,POWER(COS(PI()*MOD(Calculator!$B$31/Calculator!$F$15,1)),2))-$C48)^2+(1500*ABS(SIN(2*PI()*MOD(Calculator!$B$31/Calculator!$F$15,1)))*IF(MOD(Calculator!$B$31/Calculator!$F$15,1)&lt;0.5,-1,1))^2)/((50*POWER(80,POWER(COS(PI()*MOD(Calculator!$B$31/Calculator!$F$15,1)),2))+$C48)^2+(1500*ABS(SIN(2*PI()*MOD(Calculator!$B$31/Calculator!$F$15,1)))*IF(MOD(Calculator!$B$31/Calculator!$F$15,1)&lt;0.5,-1,1))^2))),2))</f>
        <v>21.51</v>
      </c>
      <c r="AF48" s="298" t="str">
        <f aca="false">IF(OR(Calculator!$E$16&lt;&gt;"YES",Calculator!$B$31&lt;Calculator!$G$16),"—",ROUND((1+SQRT(((50*POWER(80,POWER(COS(PI()*MOD(Calculator!$B$31/Calculator!$F$16,1)),2))-$C48)^2+(1500*ABS(SIN(2*PI()*MOD(Calculator!$B$31/Calculator!$F$16,1)))*IF(MOD(Calculator!$B$31/Calculator!$F$16,1)&lt;0.5,-1,1))^2)/((50*POWER(80,POWER(COS(PI()*MOD(Calculator!$B$31/Calculator!$F$16,1)),2))+$C48)^2+(1500*ABS(SIN(2*PI()*MOD(Calculator!$B$31/Calculator!$F$16,1)))*IF(MOD(Calculator!$B$31/Calculator!$F$16,1)&lt;0.5,-1,1))^2)))/(1-SQRT(((50*POWER(80,POWER(COS(PI()*MOD(Calculator!$B$31/Calculator!$F$16,1)),2))-$C48)^2+(1500*ABS(SIN(2*PI()*MOD(Calculator!$B$31/Calculator!$F$16,1)))*IF(MOD(Calculator!$B$31/Calculator!$F$16,1)&lt;0.5,-1,1))^2)/((50*POWER(80,POWER(COS(PI()*MOD(Calculator!$B$31/Calculator!$F$16,1)),2))+$C48)^2+(1500*ABS(SIN(2*PI()*MOD(Calculator!$B$31/Calculator!$F$16,1)))*IF(MOD(Calculator!$B$31/Calculator!$F$16,1)&lt;0.5,-1,1))^2))),2))</f>
        <v>—</v>
      </c>
      <c r="AG48" s="298" t="n">
        <f aca="false">IF(OR(Calculator!$E$17&lt;&gt;"YES",Calculator!$B$31&lt;Calculator!$G$17),"—",ROUND((1+SQRT(((50*POWER(80,POWER(COS(PI()*MOD(Calculator!$B$31/Calculator!$F$17,1)),2))-$C48)^2+(1500*ABS(SIN(2*PI()*MOD(Calculator!$B$31/Calculator!$F$17,1)))*IF(MOD(Calculator!$B$31/Calculator!$F$17,1)&lt;0.5,-1,1))^2)/((50*POWER(80,POWER(COS(PI()*MOD(Calculator!$B$31/Calculator!$F$17,1)),2))+$C48)^2+(1500*ABS(SIN(2*PI()*MOD(Calculator!$B$31/Calculator!$F$17,1)))*IF(MOD(Calculator!$B$31/Calculator!$F$17,1)&lt;0.5,-1,1))^2)))/(1-SQRT(((50*POWER(80,POWER(COS(PI()*MOD(Calculator!$B$31/Calculator!$F$17,1)),2))-$C48)^2+(1500*ABS(SIN(2*PI()*MOD(Calculator!$B$31/Calculator!$F$17,1)))*IF(MOD(Calculator!$B$31/Calculator!$F$17,1)&lt;0.5,-1,1))^2)/((50*POWER(80,POWER(COS(PI()*MOD(Calculator!$B$31/Calculator!$F$17,1)),2))+$C48)^2+(1500*ABS(SIN(2*PI()*MOD(Calculator!$B$31/Calculator!$F$17,1)))*IF(MOD(Calculator!$B$31/Calculator!$F$17,1)&lt;0.5,-1,1))^2))),2))</f>
        <v>18.11</v>
      </c>
      <c r="AH48" s="298" t="str">
        <f aca="false">IF(OR(Calculator!$E$18&lt;&gt;"YES",Calculator!$B$31&lt;Calculator!$G$18),"—",ROUND((1+SQRT(((50*POWER(80,POWER(COS(PI()*MOD(Calculator!$B$31/Calculator!$F$18,1)),2))-$C48)^2+(1500*ABS(SIN(2*PI()*MOD(Calculator!$B$31/Calculator!$F$18,1)))*IF(MOD(Calculator!$B$31/Calculator!$F$18,1)&lt;0.5,-1,1))^2)/((50*POWER(80,POWER(COS(PI()*MOD(Calculator!$B$31/Calculator!$F$18,1)),2))+$C48)^2+(1500*ABS(SIN(2*PI()*MOD(Calculator!$B$31/Calculator!$F$18,1)))*IF(MOD(Calculator!$B$31/Calculator!$F$18,1)&lt;0.5,-1,1))^2)))/(1-SQRT(((50*POWER(80,POWER(COS(PI()*MOD(Calculator!$B$31/Calculator!$F$18,1)),2))-$C48)^2+(1500*ABS(SIN(2*PI()*MOD(Calculator!$B$31/Calculator!$F$18,1)))*IF(MOD(Calculator!$B$31/Calculator!$F$18,1)&lt;0.5,-1,1))^2)/((50*POWER(80,POWER(COS(PI()*MOD(Calculator!$B$31/Calculator!$F$18,1)),2))+$C48)^2+(1500*ABS(SIN(2*PI()*MOD(Calculator!$B$31/Calculator!$F$18,1)))*IF(MOD(Calculator!$B$31/Calculator!$F$18,1)&lt;0.5,-1,1))^2))),2))</f>
        <v>—</v>
      </c>
      <c r="AI48" s="298" t="str">
        <f aca="false">IF(OR(Calculator!$E$19&lt;&gt;"YES",Calculator!$B$31&lt;Calculator!$G$19),"—",ROUND((1+SQRT(((50*POWER(80,POWER(COS(PI()*MOD(Calculator!$B$31/Calculator!$F$19,1)),2))-$C48)^2+(1500*ABS(SIN(2*PI()*MOD(Calculator!$B$31/Calculator!$F$19,1)))*IF(MOD(Calculator!$B$31/Calculator!$F$19,1)&lt;0.5,-1,1))^2)/((50*POWER(80,POWER(COS(PI()*MOD(Calculator!$B$31/Calculator!$F$19,1)),2))+$C48)^2+(1500*ABS(SIN(2*PI()*MOD(Calculator!$B$31/Calculator!$F$19,1)))*IF(MOD(Calculator!$B$31/Calculator!$F$19,1)&lt;0.5,-1,1))^2)))/(1-SQRT(((50*POWER(80,POWER(COS(PI()*MOD(Calculator!$B$31/Calculator!$F$19,1)),2))-$C48)^2+(1500*ABS(SIN(2*PI()*MOD(Calculator!$B$31/Calculator!$F$19,1)))*IF(MOD(Calculator!$B$31/Calculator!$F$19,1)&lt;0.5,-1,1))^2)/((50*POWER(80,POWER(COS(PI()*MOD(Calculator!$B$31/Calculator!$F$19,1)),2))+$C48)^2+(1500*ABS(SIN(2*PI()*MOD(Calculator!$B$31/Calculator!$F$19,1)))*IF(MOD(Calculator!$B$31/Calculator!$F$19,1)&lt;0.5,-1,1))^2))),2))</f>
        <v>—</v>
      </c>
      <c r="AJ48" s="298" t="str">
        <f aca="false">IF(OR(Calculator!$E$20&lt;&gt;"YES",Calculator!$B$31&lt;Calculator!$G$20),"—",ROUND((1+SQRT(((50*POWER(80,POWER(COS(PI()*MOD(Calculator!$B$31/Calculator!$F$20,1)),2))-$C48)^2+(1500*ABS(SIN(2*PI()*MOD(Calculator!$B$31/Calculator!$F$20,1)))*IF(MOD(Calculator!$B$31/Calculator!$F$20,1)&lt;0.5,-1,1))^2)/((50*POWER(80,POWER(COS(PI()*MOD(Calculator!$B$31/Calculator!$F$20,1)),2))+$C48)^2+(1500*ABS(SIN(2*PI()*MOD(Calculator!$B$31/Calculator!$F$20,1)))*IF(MOD(Calculator!$B$31/Calculator!$F$20,1)&lt;0.5,-1,1))^2)))/(1-SQRT(((50*POWER(80,POWER(COS(PI()*MOD(Calculator!$B$31/Calculator!$F$20,1)),2))-$C48)^2+(1500*ABS(SIN(2*PI()*MOD(Calculator!$B$31/Calculator!$F$20,1)))*IF(MOD(Calculator!$B$31/Calculator!$F$20,1)&lt;0.5,-1,1))^2)/((50*POWER(80,POWER(COS(PI()*MOD(Calculator!$B$31/Calculator!$F$20,1)),2))+$C48)^2+(1500*ABS(SIN(2*PI()*MOD(Calculator!$B$31/Calculator!$F$20,1)))*IF(MOD(Calculator!$B$31/Calculator!$F$20,1)&lt;0.5,-1,1))^2))),2))</f>
        <v>—</v>
      </c>
      <c r="AK48" s="298" t="str">
        <f aca="false">IF(OR(Calculator!$E$21&lt;&gt;"YES",Calculator!$B$31&lt;Calculator!$G$21),"—",ROUND((1+SQRT(((50*POWER(80,POWER(COS(PI()*MOD(Calculator!$B$31/Calculator!$F$21,1)),2))-$C48)^2+(1500*ABS(SIN(2*PI()*MOD(Calculator!$B$31/Calculator!$F$21,1)))*IF(MOD(Calculator!$B$31/Calculator!$F$21,1)&lt;0.5,-1,1))^2)/((50*POWER(80,POWER(COS(PI()*MOD(Calculator!$B$31/Calculator!$F$21,1)),2))+$C48)^2+(1500*ABS(SIN(2*PI()*MOD(Calculator!$B$31/Calculator!$F$21,1)))*IF(MOD(Calculator!$B$31/Calculator!$F$21,1)&lt;0.5,-1,1))^2)))/(1-SQRT(((50*POWER(80,POWER(COS(PI()*MOD(Calculator!$B$31/Calculator!$F$21,1)),2))-$C48)^2+(1500*ABS(SIN(2*PI()*MOD(Calculator!$B$31/Calculator!$F$21,1)))*IF(MOD(Calculator!$B$31/Calculator!$F$21,1)&lt;0.5,-1,1))^2)/((50*POWER(80,POWER(COS(PI()*MOD(Calculator!$B$31/Calculator!$F$21,1)),2))+$C48)^2+(1500*ABS(SIN(2*PI()*MOD(Calculator!$B$31/Calculator!$F$21,1)))*IF(MOD(Calculator!$B$31/Calculator!$F$21,1)&lt;0.5,-1,1))^2))),2))</f>
        <v>—</v>
      </c>
      <c r="AL48" s="298" t="str">
        <f aca="false">IF(OR(Calculator!$E$22&lt;&gt;"YES",Calculator!$B$31&lt;Calculator!$G$22),"—",ROUND((1+SQRT(((50*POWER(80,POWER(COS(PI()*MOD(Calculator!$B$31/Calculator!$F$22,1)),2))-$C48)^2+(1500*ABS(SIN(2*PI()*MOD(Calculator!$B$31/Calculator!$F$22,1)))*IF(MOD(Calculator!$B$31/Calculator!$F$22,1)&lt;0.5,-1,1))^2)/((50*POWER(80,POWER(COS(PI()*MOD(Calculator!$B$31/Calculator!$F$22,1)),2))+$C48)^2+(1500*ABS(SIN(2*PI()*MOD(Calculator!$B$31/Calculator!$F$22,1)))*IF(MOD(Calculator!$B$31/Calculator!$F$22,1)&lt;0.5,-1,1))^2)))/(1-SQRT(((50*POWER(80,POWER(COS(PI()*MOD(Calculator!$B$31/Calculator!$F$22,1)),2))-$C48)^2+(1500*ABS(SIN(2*PI()*MOD(Calculator!$B$31/Calculator!$F$22,1)))*IF(MOD(Calculator!$B$31/Calculator!$F$22,1)&lt;0.5,-1,1))^2)/((50*POWER(80,POWER(COS(PI()*MOD(Calculator!$B$31/Calculator!$F$22,1)),2))+$C48)^2+(1500*ABS(SIN(2*PI()*MOD(Calculator!$B$31/Calculator!$F$22,1)))*IF(MOD(Calculator!$B$31/Calculator!$F$22,1)&lt;0.5,-1,1))^2))),2))</f>
        <v>—</v>
      </c>
      <c r="AM48" s="293" t="n">
        <f aca="false">IFERROR(ROUND((IF(ISNUMBER(AB48),AB48,0)+IF(ISNUMBER(AC48),AC48,0)+IF(ISNUMBER(AD48),AD48,0)+IF(ISNUMBER(AE48),AE48,0)+IF(ISNUMBER(AF48),AF48,0)+IF(ISNUMBER(AG48),AG48,0)+IF(ISNUMBER(AH48),AH48,0)+IF(ISNUMBER(AI48),AI48,0)+IF(ISNUMBER(AJ48),AJ48,0)+IF(ISNUMBER(AK48),AK48,0)+IF(ISNUMBER(AL48),AL48,0))/(IF(ISNUMBER(AB48),1,0)+IF(ISNUMBER(AC48),1,0)+IF(ISNUMBER(AD48),1,0)+IF(ISNUMBER(AE48),1,0)+IF(ISNUMBER(AF48),1,0)+IF(ISNUMBER(AG48),1,0)+IF(ISNUMBER(AH48),1,0)+IF(ISNUMBER(AI48),1,0)+IF(ISNUMBER(AJ48),1,0)+IF(ISNUMBER(AK48),1,0)+IF(ISNUMBER(AL48),1,0)),4),"")</f>
        <v>19.81</v>
      </c>
      <c r="AN48" s="299" t="str">
        <f aca="false">IF(OR(Calculator!$E$12&lt;&gt;"YES",Calculator!$B$32&lt;Calculator!$G$12),"—",ROUND((1+SQRT(((50*POWER(80,POWER(COS(PI()*MOD(Calculator!$B$32/Calculator!$F$12,1)),2))-$C48)^2+(1500*ABS(SIN(2*PI()*MOD(Calculator!$B$32/Calculator!$F$12,1)))*IF(MOD(Calculator!$B$32/Calculator!$F$12,1)&lt;0.5,-1,1))^2)/((50*POWER(80,POWER(COS(PI()*MOD(Calculator!$B$32/Calculator!$F$12,1)),2))+$C48)^2+(1500*ABS(SIN(2*PI()*MOD(Calculator!$B$32/Calculator!$F$12,1)))*IF(MOD(Calculator!$B$32/Calculator!$F$12,1)&lt;0.5,-1,1))^2)))/(1-SQRT(((50*POWER(80,POWER(COS(PI()*MOD(Calculator!$B$32/Calculator!$F$12,1)),2))-$C48)^2+(1500*ABS(SIN(2*PI()*MOD(Calculator!$B$32/Calculator!$F$12,1)))*IF(MOD(Calculator!$B$32/Calculator!$F$12,1)&lt;0.5,-1,1))^2)/((50*POWER(80,POWER(COS(PI()*MOD(Calculator!$B$32/Calculator!$F$12,1)),2))+$C48)^2+(1500*ABS(SIN(2*PI()*MOD(Calculator!$B$32/Calculator!$F$12,1)))*IF(MOD(Calculator!$B$32/Calculator!$F$12,1)&lt;0.5,-1,1))^2))),2))</f>
        <v>—</v>
      </c>
      <c r="AO48" s="299" t="str">
        <f aca="false">IF(OR(Calculator!$E$13&lt;&gt;"YES",Calculator!$B$32&lt;Calculator!$G$13),"—",ROUND((1+SQRT(((50*POWER(80,POWER(COS(PI()*MOD(Calculator!$B$32/Calculator!$F$13,1)),2))-$C48)^2+(1500*ABS(SIN(2*PI()*MOD(Calculator!$B$32/Calculator!$F$13,1)))*IF(MOD(Calculator!$B$32/Calculator!$F$13,1)&lt;0.5,-1,1))^2)/((50*POWER(80,POWER(COS(PI()*MOD(Calculator!$B$32/Calculator!$F$13,1)),2))+$C48)^2+(1500*ABS(SIN(2*PI()*MOD(Calculator!$B$32/Calculator!$F$13,1)))*IF(MOD(Calculator!$B$32/Calculator!$F$13,1)&lt;0.5,-1,1))^2)))/(1-SQRT(((50*POWER(80,POWER(COS(PI()*MOD(Calculator!$B$32/Calculator!$F$13,1)),2))-$C48)^2+(1500*ABS(SIN(2*PI()*MOD(Calculator!$B$32/Calculator!$F$13,1)))*IF(MOD(Calculator!$B$32/Calculator!$F$13,1)&lt;0.5,-1,1))^2)/((50*POWER(80,POWER(COS(PI()*MOD(Calculator!$B$32/Calculator!$F$13,1)),2))+$C48)^2+(1500*ABS(SIN(2*PI()*MOD(Calculator!$B$32/Calculator!$F$13,1)))*IF(MOD(Calculator!$B$32/Calculator!$F$13,1)&lt;0.5,-1,1))^2))),2))</f>
        <v>—</v>
      </c>
      <c r="AP48" s="299" t="str">
        <f aca="false">IF(OR(Calculator!$E$14&lt;&gt;"YES",Calculator!$B$32&lt;Calculator!$G$14),"—",ROUND((1+SQRT(((50*POWER(80,POWER(COS(PI()*MOD(Calculator!$B$32/Calculator!$F$14,1)),2))-$C48)^2+(1500*ABS(SIN(2*PI()*MOD(Calculator!$B$32/Calculator!$F$14,1)))*IF(MOD(Calculator!$B$32/Calculator!$F$14,1)&lt;0.5,-1,1))^2)/((50*POWER(80,POWER(COS(PI()*MOD(Calculator!$B$32/Calculator!$F$14,1)),2))+$C48)^2+(1500*ABS(SIN(2*PI()*MOD(Calculator!$B$32/Calculator!$F$14,1)))*IF(MOD(Calculator!$B$32/Calculator!$F$14,1)&lt;0.5,-1,1))^2)))/(1-SQRT(((50*POWER(80,POWER(COS(PI()*MOD(Calculator!$B$32/Calculator!$F$14,1)),2))-$C48)^2+(1500*ABS(SIN(2*PI()*MOD(Calculator!$B$32/Calculator!$F$14,1)))*IF(MOD(Calculator!$B$32/Calculator!$F$14,1)&lt;0.5,-1,1))^2)/((50*POWER(80,POWER(COS(PI()*MOD(Calculator!$B$32/Calculator!$F$14,1)),2))+$C48)^2+(1500*ABS(SIN(2*PI()*MOD(Calculator!$B$32/Calculator!$F$14,1)))*IF(MOD(Calculator!$B$32/Calculator!$F$14,1)&lt;0.5,-1,1))^2))),2))</f>
        <v>—</v>
      </c>
      <c r="AQ48" s="299" t="n">
        <f aca="false">IF(OR(Calculator!$E$15&lt;&gt;"YES",Calculator!$B$32&lt;Calculator!$G$15),"—",ROUND((1+SQRT(((50*POWER(80,POWER(COS(PI()*MOD(Calculator!$B$32/Calculator!$F$15,1)),2))-$C48)^2+(1500*ABS(SIN(2*PI()*MOD(Calculator!$B$32/Calculator!$F$15,1)))*IF(MOD(Calculator!$B$32/Calculator!$F$15,1)&lt;0.5,-1,1))^2)/((50*POWER(80,POWER(COS(PI()*MOD(Calculator!$B$32/Calculator!$F$15,1)),2))+$C48)^2+(1500*ABS(SIN(2*PI()*MOD(Calculator!$B$32/Calculator!$F$15,1)))*IF(MOD(Calculator!$B$32/Calculator!$F$15,1)&lt;0.5,-1,1))^2)))/(1-SQRT(((50*POWER(80,POWER(COS(PI()*MOD(Calculator!$B$32/Calculator!$F$15,1)),2))-$C48)^2+(1500*ABS(SIN(2*PI()*MOD(Calculator!$B$32/Calculator!$F$15,1)))*IF(MOD(Calculator!$B$32/Calculator!$F$15,1)&lt;0.5,-1,1))^2)/((50*POWER(80,POWER(COS(PI()*MOD(Calculator!$B$32/Calculator!$F$15,1)),2))+$C48)^2+(1500*ABS(SIN(2*PI()*MOD(Calculator!$B$32/Calculator!$F$15,1)))*IF(MOD(Calculator!$B$32/Calculator!$F$15,1)&lt;0.5,-1,1))^2))),2))</f>
        <v>4.03</v>
      </c>
      <c r="AR48" s="299" t="str">
        <f aca="false">IF(OR(Calculator!$E$16&lt;&gt;"YES",Calculator!$B$32&lt;Calculator!$G$16),"—",ROUND((1+SQRT(((50*POWER(80,POWER(COS(PI()*MOD(Calculator!$B$32/Calculator!$F$16,1)),2))-$C48)^2+(1500*ABS(SIN(2*PI()*MOD(Calculator!$B$32/Calculator!$F$16,1)))*IF(MOD(Calculator!$B$32/Calculator!$F$16,1)&lt;0.5,-1,1))^2)/((50*POWER(80,POWER(COS(PI()*MOD(Calculator!$B$32/Calculator!$F$16,1)),2))+$C48)^2+(1500*ABS(SIN(2*PI()*MOD(Calculator!$B$32/Calculator!$F$16,1)))*IF(MOD(Calculator!$B$32/Calculator!$F$16,1)&lt;0.5,-1,1))^2)))/(1-SQRT(((50*POWER(80,POWER(COS(PI()*MOD(Calculator!$B$32/Calculator!$F$16,1)),2))-$C48)^2+(1500*ABS(SIN(2*PI()*MOD(Calculator!$B$32/Calculator!$F$16,1)))*IF(MOD(Calculator!$B$32/Calculator!$F$16,1)&lt;0.5,-1,1))^2)/((50*POWER(80,POWER(COS(PI()*MOD(Calculator!$B$32/Calculator!$F$16,1)),2))+$C48)^2+(1500*ABS(SIN(2*PI()*MOD(Calculator!$B$32/Calculator!$F$16,1)))*IF(MOD(Calculator!$B$32/Calculator!$F$16,1)&lt;0.5,-1,1))^2))),2))</f>
        <v>—</v>
      </c>
      <c r="AS48" s="299" t="n">
        <f aca="false">IF(OR(Calculator!$E$17&lt;&gt;"YES",Calculator!$B$32&lt;Calculator!$G$17),"—",ROUND((1+SQRT(((50*POWER(80,POWER(COS(PI()*MOD(Calculator!$B$32/Calculator!$F$17,1)),2))-$C48)^2+(1500*ABS(SIN(2*PI()*MOD(Calculator!$B$32/Calculator!$F$17,1)))*IF(MOD(Calculator!$B$32/Calculator!$F$17,1)&lt;0.5,-1,1))^2)/((50*POWER(80,POWER(COS(PI()*MOD(Calculator!$B$32/Calculator!$F$17,1)),2))+$C48)^2+(1500*ABS(SIN(2*PI()*MOD(Calculator!$B$32/Calculator!$F$17,1)))*IF(MOD(Calculator!$B$32/Calculator!$F$17,1)&lt;0.5,-1,1))^2)))/(1-SQRT(((50*POWER(80,POWER(COS(PI()*MOD(Calculator!$B$32/Calculator!$F$17,1)),2))-$C48)^2+(1500*ABS(SIN(2*PI()*MOD(Calculator!$B$32/Calculator!$F$17,1)))*IF(MOD(Calculator!$B$32/Calculator!$F$17,1)&lt;0.5,-1,1))^2)/((50*POWER(80,POWER(COS(PI()*MOD(Calculator!$B$32/Calculator!$F$17,1)),2))+$C48)^2+(1500*ABS(SIN(2*PI()*MOD(Calculator!$B$32/Calculator!$F$17,1)))*IF(MOD(Calculator!$B$32/Calculator!$F$17,1)&lt;0.5,-1,1))^2))),2))</f>
        <v>18.81</v>
      </c>
      <c r="AT48" s="299" t="str">
        <f aca="false">IF(OR(Calculator!$E$18&lt;&gt;"YES",Calculator!$B$32&lt;Calculator!$G$18),"—",ROUND((1+SQRT(((50*POWER(80,POWER(COS(PI()*MOD(Calculator!$B$32/Calculator!$F$18,1)),2))-$C48)^2+(1500*ABS(SIN(2*PI()*MOD(Calculator!$B$32/Calculator!$F$18,1)))*IF(MOD(Calculator!$B$32/Calculator!$F$18,1)&lt;0.5,-1,1))^2)/((50*POWER(80,POWER(COS(PI()*MOD(Calculator!$B$32/Calculator!$F$18,1)),2))+$C48)^2+(1500*ABS(SIN(2*PI()*MOD(Calculator!$B$32/Calculator!$F$18,1)))*IF(MOD(Calculator!$B$32/Calculator!$F$18,1)&lt;0.5,-1,1))^2)))/(1-SQRT(((50*POWER(80,POWER(COS(PI()*MOD(Calculator!$B$32/Calculator!$F$18,1)),2))-$C48)^2+(1500*ABS(SIN(2*PI()*MOD(Calculator!$B$32/Calculator!$F$18,1)))*IF(MOD(Calculator!$B$32/Calculator!$F$18,1)&lt;0.5,-1,1))^2)/((50*POWER(80,POWER(COS(PI()*MOD(Calculator!$B$32/Calculator!$F$18,1)),2))+$C48)^2+(1500*ABS(SIN(2*PI()*MOD(Calculator!$B$32/Calculator!$F$18,1)))*IF(MOD(Calculator!$B$32/Calculator!$F$18,1)&lt;0.5,-1,1))^2))),2))</f>
        <v>—</v>
      </c>
      <c r="AU48" s="299" t="str">
        <f aca="false">IF(OR(Calculator!$E$19&lt;&gt;"YES",Calculator!$B$32&lt;Calculator!$G$19),"—",ROUND((1+SQRT(((50*POWER(80,POWER(COS(PI()*MOD(Calculator!$B$32/Calculator!$F$19,1)),2))-$C48)^2+(1500*ABS(SIN(2*PI()*MOD(Calculator!$B$32/Calculator!$F$19,1)))*IF(MOD(Calculator!$B$32/Calculator!$F$19,1)&lt;0.5,-1,1))^2)/((50*POWER(80,POWER(COS(PI()*MOD(Calculator!$B$32/Calculator!$F$19,1)),2))+$C48)^2+(1500*ABS(SIN(2*PI()*MOD(Calculator!$B$32/Calculator!$F$19,1)))*IF(MOD(Calculator!$B$32/Calculator!$F$19,1)&lt;0.5,-1,1))^2)))/(1-SQRT(((50*POWER(80,POWER(COS(PI()*MOD(Calculator!$B$32/Calculator!$F$19,1)),2))-$C48)^2+(1500*ABS(SIN(2*PI()*MOD(Calculator!$B$32/Calculator!$F$19,1)))*IF(MOD(Calculator!$B$32/Calculator!$F$19,1)&lt;0.5,-1,1))^2)/((50*POWER(80,POWER(COS(PI()*MOD(Calculator!$B$32/Calculator!$F$19,1)),2))+$C48)^2+(1500*ABS(SIN(2*PI()*MOD(Calculator!$B$32/Calculator!$F$19,1)))*IF(MOD(Calculator!$B$32/Calculator!$F$19,1)&lt;0.5,-1,1))^2))),2))</f>
        <v>—</v>
      </c>
      <c r="AV48" s="299" t="str">
        <f aca="false">IF(OR(Calculator!$E$20&lt;&gt;"YES",Calculator!$B$32&lt;Calculator!$G$20),"—",ROUND((1+SQRT(((50*POWER(80,POWER(COS(PI()*MOD(Calculator!$B$32/Calculator!$F$20,1)),2))-$C48)^2+(1500*ABS(SIN(2*PI()*MOD(Calculator!$B$32/Calculator!$F$20,1)))*IF(MOD(Calculator!$B$32/Calculator!$F$20,1)&lt;0.5,-1,1))^2)/((50*POWER(80,POWER(COS(PI()*MOD(Calculator!$B$32/Calculator!$F$20,1)),2))+$C48)^2+(1500*ABS(SIN(2*PI()*MOD(Calculator!$B$32/Calculator!$F$20,1)))*IF(MOD(Calculator!$B$32/Calculator!$F$20,1)&lt;0.5,-1,1))^2)))/(1-SQRT(((50*POWER(80,POWER(COS(PI()*MOD(Calculator!$B$32/Calculator!$F$20,1)),2))-$C48)^2+(1500*ABS(SIN(2*PI()*MOD(Calculator!$B$32/Calculator!$F$20,1)))*IF(MOD(Calculator!$B$32/Calculator!$F$20,1)&lt;0.5,-1,1))^2)/((50*POWER(80,POWER(COS(PI()*MOD(Calculator!$B$32/Calculator!$F$20,1)),2))+$C48)^2+(1500*ABS(SIN(2*PI()*MOD(Calculator!$B$32/Calculator!$F$20,1)))*IF(MOD(Calculator!$B$32/Calculator!$F$20,1)&lt;0.5,-1,1))^2))),2))</f>
        <v>—</v>
      </c>
      <c r="AW48" s="299" t="str">
        <f aca="false">IF(OR(Calculator!$E$21&lt;&gt;"YES",Calculator!$B$32&lt;Calculator!$G$21),"—",ROUND((1+SQRT(((50*POWER(80,POWER(COS(PI()*MOD(Calculator!$B$32/Calculator!$F$21,1)),2))-$C48)^2+(1500*ABS(SIN(2*PI()*MOD(Calculator!$B$32/Calculator!$F$21,1)))*IF(MOD(Calculator!$B$32/Calculator!$F$21,1)&lt;0.5,-1,1))^2)/((50*POWER(80,POWER(COS(PI()*MOD(Calculator!$B$32/Calculator!$F$21,1)),2))+$C48)^2+(1500*ABS(SIN(2*PI()*MOD(Calculator!$B$32/Calculator!$F$21,1)))*IF(MOD(Calculator!$B$32/Calculator!$F$21,1)&lt;0.5,-1,1))^2)))/(1-SQRT(((50*POWER(80,POWER(COS(PI()*MOD(Calculator!$B$32/Calculator!$F$21,1)),2))-$C48)^2+(1500*ABS(SIN(2*PI()*MOD(Calculator!$B$32/Calculator!$F$21,1)))*IF(MOD(Calculator!$B$32/Calculator!$F$21,1)&lt;0.5,-1,1))^2)/((50*POWER(80,POWER(COS(PI()*MOD(Calculator!$B$32/Calculator!$F$21,1)),2))+$C48)^2+(1500*ABS(SIN(2*PI()*MOD(Calculator!$B$32/Calculator!$F$21,1)))*IF(MOD(Calculator!$B$32/Calculator!$F$21,1)&lt;0.5,-1,1))^2))),2))</f>
        <v>—</v>
      </c>
      <c r="AX48" s="299" t="str">
        <f aca="false">IF(OR(Calculator!$E$22&lt;&gt;"YES",Calculator!$B$32&lt;Calculator!$G$22),"—",ROUND((1+SQRT(((50*POWER(80,POWER(COS(PI()*MOD(Calculator!$B$32/Calculator!$F$22,1)),2))-$C48)^2+(1500*ABS(SIN(2*PI()*MOD(Calculator!$B$32/Calculator!$F$22,1)))*IF(MOD(Calculator!$B$32/Calculator!$F$22,1)&lt;0.5,-1,1))^2)/((50*POWER(80,POWER(COS(PI()*MOD(Calculator!$B$32/Calculator!$F$22,1)),2))+$C48)^2+(1500*ABS(SIN(2*PI()*MOD(Calculator!$B$32/Calculator!$F$22,1)))*IF(MOD(Calculator!$B$32/Calculator!$F$22,1)&lt;0.5,-1,1))^2)))/(1-SQRT(((50*POWER(80,POWER(COS(PI()*MOD(Calculator!$B$32/Calculator!$F$22,1)),2))-$C48)^2+(1500*ABS(SIN(2*PI()*MOD(Calculator!$B$32/Calculator!$F$22,1)))*IF(MOD(Calculator!$B$32/Calculator!$F$22,1)&lt;0.5,-1,1))^2)/((50*POWER(80,POWER(COS(PI()*MOD(Calculator!$B$32/Calculator!$F$22,1)),2))+$C48)^2+(1500*ABS(SIN(2*PI()*MOD(Calculator!$B$32/Calculator!$F$22,1)))*IF(MOD(Calculator!$B$32/Calculator!$F$22,1)&lt;0.5,-1,1))^2))),2))</f>
        <v>—</v>
      </c>
      <c r="AY48" s="293" t="n">
        <f aca="false">IFERROR(ROUND((IF(ISNUMBER(AN48),AN48,0)+IF(ISNUMBER(AO48),AO48,0)+IF(ISNUMBER(AP48),AP48,0)+IF(ISNUMBER(AQ48),AQ48,0)+IF(ISNUMBER(AR48),AR48,0)+IF(ISNUMBER(AS48),AS48,0)+IF(ISNUMBER(AT48),AT48,0)+IF(ISNUMBER(AU48),AU48,0)+IF(ISNUMBER(AV48),AV48,0)+IF(ISNUMBER(AW48),AW48,0)+IF(ISNUMBER(AX48),AX48,0))/(IF(ISNUMBER(AN48),1,0)+IF(ISNUMBER(AO48),1,0)+IF(ISNUMBER(AP48),1,0)+IF(ISNUMBER(AQ48),1,0)+IF(ISNUMBER(AR48),1,0)+IF(ISNUMBER(AS48),1,0)+IF(ISNUMBER(AT48),1,0)+IF(ISNUMBER(AU48),1,0)+IF(ISNUMBER(AV48),1,0)+IF(ISNUMBER(AW48),1,0)+IF(ISNUMBER(AX48),1,0)),4),"")</f>
        <v>11.42</v>
      </c>
      <c r="AZ48" s="299" t="str">
        <f aca="false">IF(OR(Calculator!$E$12&lt;&gt;"YES",Calculator!$B$33&lt;Calculator!$G$12),"—",ROUND((1+SQRT(((50*POWER(80,POWER(COS(PI()*MOD(Calculator!$B$33/Calculator!$F$12,1)),2))-$C48)^2+(1500*ABS(SIN(2*PI()*MOD(Calculator!$B$33/Calculator!$F$12,1)))*IF(MOD(Calculator!$B$33/Calculator!$F$12,1)&lt;0.5,-1,1))^2)/((50*POWER(80,POWER(COS(PI()*MOD(Calculator!$B$33/Calculator!$F$12,1)),2))+$C48)^2+(1500*ABS(SIN(2*PI()*MOD(Calculator!$B$33/Calculator!$F$12,1)))*IF(MOD(Calculator!$B$33/Calculator!$F$12,1)&lt;0.5,-1,1))^2)))/(1-SQRT(((50*POWER(80,POWER(COS(PI()*MOD(Calculator!$B$33/Calculator!$F$12,1)),2))-$C48)^2+(1500*ABS(SIN(2*PI()*MOD(Calculator!$B$33/Calculator!$F$12,1)))*IF(MOD(Calculator!$B$33/Calculator!$F$12,1)&lt;0.5,-1,1))^2)/((50*POWER(80,POWER(COS(PI()*MOD(Calculator!$B$33/Calculator!$F$12,1)),2))+$C48)^2+(1500*ABS(SIN(2*PI()*MOD(Calculator!$B$33/Calculator!$F$12,1)))*IF(MOD(Calculator!$B$33/Calculator!$F$12,1)&lt;0.5,-1,1))^2))),2))</f>
        <v>—</v>
      </c>
      <c r="BA48" s="299" t="str">
        <f aca="false">IF(OR(Calculator!$E$13&lt;&gt;"YES",Calculator!$B$33&lt;Calculator!$G$13),"—",ROUND((1+SQRT(((50*POWER(80,POWER(COS(PI()*MOD(Calculator!$B$33/Calculator!$F$13,1)),2))-$C48)^2+(1500*ABS(SIN(2*PI()*MOD(Calculator!$B$33/Calculator!$F$13,1)))*IF(MOD(Calculator!$B$33/Calculator!$F$13,1)&lt;0.5,-1,1))^2)/((50*POWER(80,POWER(COS(PI()*MOD(Calculator!$B$33/Calculator!$F$13,1)),2))+$C48)^2+(1500*ABS(SIN(2*PI()*MOD(Calculator!$B$33/Calculator!$F$13,1)))*IF(MOD(Calculator!$B$33/Calculator!$F$13,1)&lt;0.5,-1,1))^2)))/(1-SQRT(((50*POWER(80,POWER(COS(PI()*MOD(Calculator!$B$33/Calculator!$F$13,1)),2))-$C48)^2+(1500*ABS(SIN(2*PI()*MOD(Calculator!$B$33/Calculator!$F$13,1)))*IF(MOD(Calculator!$B$33/Calculator!$F$13,1)&lt;0.5,-1,1))^2)/((50*POWER(80,POWER(COS(PI()*MOD(Calculator!$B$33/Calculator!$F$13,1)),2))+$C48)^2+(1500*ABS(SIN(2*PI()*MOD(Calculator!$B$33/Calculator!$F$13,1)))*IF(MOD(Calculator!$B$33/Calculator!$F$13,1)&lt;0.5,-1,1))^2))),2))</f>
        <v>—</v>
      </c>
      <c r="BB48" s="299" t="str">
        <f aca="false">IF(OR(Calculator!$E$14&lt;&gt;"YES",Calculator!$B$33&lt;Calculator!$G$14),"—",ROUND((1+SQRT(((50*POWER(80,POWER(COS(PI()*MOD(Calculator!$B$33/Calculator!$F$14,1)),2))-$C48)^2+(1500*ABS(SIN(2*PI()*MOD(Calculator!$B$33/Calculator!$F$14,1)))*IF(MOD(Calculator!$B$33/Calculator!$F$14,1)&lt;0.5,-1,1))^2)/((50*POWER(80,POWER(COS(PI()*MOD(Calculator!$B$33/Calculator!$F$14,1)),2))+$C48)^2+(1500*ABS(SIN(2*PI()*MOD(Calculator!$B$33/Calculator!$F$14,1)))*IF(MOD(Calculator!$B$33/Calculator!$F$14,1)&lt;0.5,-1,1))^2)))/(1-SQRT(((50*POWER(80,POWER(COS(PI()*MOD(Calculator!$B$33/Calculator!$F$14,1)),2))-$C48)^2+(1500*ABS(SIN(2*PI()*MOD(Calculator!$B$33/Calculator!$F$14,1)))*IF(MOD(Calculator!$B$33/Calculator!$F$14,1)&lt;0.5,-1,1))^2)/((50*POWER(80,POWER(COS(PI()*MOD(Calculator!$B$33/Calculator!$F$14,1)),2))+$C48)^2+(1500*ABS(SIN(2*PI()*MOD(Calculator!$B$33/Calculator!$F$14,1)))*IF(MOD(Calculator!$B$33/Calculator!$F$14,1)&lt;0.5,-1,1))^2))),2))</f>
        <v>—</v>
      </c>
      <c r="BC48" s="299" t="n">
        <f aca="false">IF(OR(Calculator!$E$15&lt;&gt;"YES",Calculator!$B$33&lt;Calculator!$G$15),"—",ROUND((1+SQRT(((50*POWER(80,POWER(COS(PI()*MOD(Calculator!$B$33/Calculator!$F$15,1)),2))-$C48)^2+(1500*ABS(SIN(2*PI()*MOD(Calculator!$B$33/Calculator!$F$15,1)))*IF(MOD(Calculator!$B$33/Calculator!$F$15,1)&lt;0.5,-1,1))^2)/((50*POWER(80,POWER(COS(PI()*MOD(Calculator!$B$33/Calculator!$F$15,1)),2))+$C48)^2+(1500*ABS(SIN(2*PI()*MOD(Calculator!$B$33/Calculator!$F$15,1)))*IF(MOD(Calculator!$B$33/Calculator!$F$15,1)&lt;0.5,-1,1))^2)))/(1-SQRT(((50*POWER(80,POWER(COS(PI()*MOD(Calculator!$B$33/Calculator!$F$15,1)),2))-$C48)^2+(1500*ABS(SIN(2*PI()*MOD(Calculator!$B$33/Calculator!$F$15,1)))*IF(MOD(Calculator!$B$33/Calculator!$F$15,1)&lt;0.5,-1,1))^2)/((50*POWER(80,POWER(COS(PI()*MOD(Calculator!$B$33/Calculator!$F$15,1)),2))+$C48)^2+(1500*ABS(SIN(2*PI()*MOD(Calculator!$B$33/Calculator!$F$15,1)))*IF(MOD(Calculator!$B$33/Calculator!$F$15,1)&lt;0.5,-1,1))^2))),2))</f>
        <v>4.15</v>
      </c>
      <c r="BD48" s="299" t="str">
        <f aca="false">IF(OR(Calculator!$E$16&lt;&gt;"YES",Calculator!$B$33&lt;Calculator!$G$16),"—",ROUND((1+SQRT(((50*POWER(80,POWER(COS(PI()*MOD(Calculator!$B$33/Calculator!$F$16,1)),2))-$C48)^2+(1500*ABS(SIN(2*PI()*MOD(Calculator!$B$33/Calculator!$F$16,1)))*IF(MOD(Calculator!$B$33/Calculator!$F$16,1)&lt;0.5,-1,1))^2)/((50*POWER(80,POWER(COS(PI()*MOD(Calculator!$B$33/Calculator!$F$16,1)),2))+$C48)^2+(1500*ABS(SIN(2*PI()*MOD(Calculator!$B$33/Calculator!$F$16,1)))*IF(MOD(Calculator!$B$33/Calculator!$F$16,1)&lt;0.5,-1,1))^2)))/(1-SQRT(((50*POWER(80,POWER(COS(PI()*MOD(Calculator!$B$33/Calculator!$F$16,1)),2))-$C48)^2+(1500*ABS(SIN(2*PI()*MOD(Calculator!$B$33/Calculator!$F$16,1)))*IF(MOD(Calculator!$B$33/Calculator!$F$16,1)&lt;0.5,-1,1))^2)/((50*POWER(80,POWER(COS(PI()*MOD(Calculator!$B$33/Calculator!$F$16,1)),2))+$C48)^2+(1500*ABS(SIN(2*PI()*MOD(Calculator!$B$33/Calculator!$F$16,1)))*IF(MOD(Calculator!$B$33/Calculator!$F$16,1)&lt;0.5,-1,1))^2))),2))</f>
        <v>—</v>
      </c>
      <c r="BE48" s="299" t="n">
        <f aca="false">IF(OR(Calculator!$E$17&lt;&gt;"YES",Calculator!$B$33&lt;Calculator!$G$17),"—",ROUND((1+SQRT(((50*POWER(80,POWER(COS(PI()*MOD(Calculator!$B$33/Calculator!$F$17,1)),2))-$C48)^2+(1500*ABS(SIN(2*PI()*MOD(Calculator!$B$33/Calculator!$F$17,1)))*IF(MOD(Calculator!$B$33/Calculator!$F$17,1)&lt;0.5,-1,1))^2)/((50*POWER(80,POWER(COS(PI()*MOD(Calculator!$B$33/Calculator!$F$17,1)),2))+$C48)^2+(1500*ABS(SIN(2*PI()*MOD(Calculator!$B$33/Calculator!$F$17,1)))*IF(MOD(Calculator!$B$33/Calculator!$F$17,1)&lt;0.5,-1,1))^2)))/(1-SQRT(((50*POWER(80,POWER(COS(PI()*MOD(Calculator!$B$33/Calculator!$F$17,1)),2))-$C48)^2+(1500*ABS(SIN(2*PI()*MOD(Calculator!$B$33/Calculator!$F$17,1)))*IF(MOD(Calculator!$B$33/Calculator!$F$17,1)&lt;0.5,-1,1))^2)/((50*POWER(80,POWER(COS(PI()*MOD(Calculator!$B$33/Calculator!$F$17,1)),2))+$C48)^2+(1500*ABS(SIN(2*PI()*MOD(Calculator!$B$33/Calculator!$F$17,1)))*IF(MOD(Calculator!$B$33/Calculator!$F$17,1)&lt;0.5,-1,1))^2))),2))</f>
        <v>20.22</v>
      </c>
      <c r="BF48" s="299" t="str">
        <f aca="false">IF(OR(Calculator!$E$18&lt;&gt;"YES",Calculator!$B$33&lt;Calculator!$G$18),"—",ROUND((1+SQRT(((50*POWER(80,POWER(COS(PI()*MOD(Calculator!$B$33/Calculator!$F$18,1)),2))-$C48)^2+(1500*ABS(SIN(2*PI()*MOD(Calculator!$B$33/Calculator!$F$18,1)))*IF(MOD(Calculator!$B$33/Calculator!$F$18,1)&lt;0.5,-1,1))^2)/((50*POWER(80,POWER(COS(PI()*MOD(Calculator!$B$33/Calculator!$F$18,1)),2))+$C48)^2+(1500*ABS(SIN(2*PI()*MOD(Calculator!$B$33/Calculator!$F$18,1)))*IF(MOD(Calculator!$B$33/Calculator!$F$18,1)&lt;0.5,-1,1))^2)))/(1-SQRT(((50*POWER(80,POWER(COS(PI()*MOD(Calculator!$B$33/Calculator!$F$18,1)),2))-$C48)^2+(1500*ABS(SIN(2*PI()*MOD(Calculator!$B$33/Calculator!$F$18,1)))*IF(MOD(Calculator!$B$33/Calculator!$F$18,1)&lt;0.5,-1,1))^2)/((50*POWER(80,POWER(COS(PI()*MOD(Calculator!$B$33/Calculator!$F$18,1)),2))+$C48)^2+(1500*ABS(SIN(2*PI()*MOD(Calculator!$B$33/Calculator!$F$18,1)))*IF(MOD(Calculator!$B$33/Calculator!$F$18,1)&lt;0.5,-1,1))^2))),2))</f>
        <v>—</v>
      </c>
      <c r="BG48" s="299" t="str">
        <f aca="false">IF(OR(Calculator!$E$19&lt;&gt;"YES",Calculator!$B$33&lt;Calculator!$G$19),"—",ROUND((1+SQRT(((50*POWER(80,POWER(COS(PI()*MOD(Calculator!$B$33/Calculator!$F$19,1)),2))-$C48)^2+(1500*ABS(SIN(2*PI()*MOD(Calculator!$B$33/Calculator!$F$19,1)))*IF(MOD(Calculator!$B$33/Calculator!$F$19,1)&lt;0.5,-1,1))^2)/((50*POWER(80,POWER(COS(PI()*MOD(Calculator!$B$33/Calculator!$F$19,1)),2))+$C48)^2+(1500*ABS(SIN(2*PI()*MOD(Calculator!$B$33/Calculator!$F$19,1)))*IF(MOD(Calculator!$B$33/Calculator!$F$19,1)&lt;0.5,-1,1))^2)))/(1-SQRT(((50*POWER(80,POWER(COS(PI()*MOD(Calculator!$B$33/Calculator!$F$19,1)),2))-$C48)^2+(1500*ABS(SIN(2*PI()*MOD(Calculator!$B$33/Calculator!$F$19,1)))*IF(MOD(Calculator!$B$33/Calculator!$F$19,1)&lt;0.5,-1,1))^2)/((50*POWER(80,POWER(COS(PI()*MOD(Calculator!$B$33/Calculator!$F$19,1)),2))+$C48)^2+(1500*ABS(SIN(2*PI()*MOD(Calculator!$B$33/Calculator!$F$19,1)))*IF(MOD(Calculator!$B$33/Calculator!$F$19,1)&lt;0.5,-1,1))^2))),2))</f>
        <v>—</v>
      </c>
      <c r="BH48" s="299" t="str">
        <f aca="false">IF(OR(Calculator!$E$20&lt;&gt;"YES",Calculator!$B$33&lt;Calculator!$G$20),"—",ROUND((1+SQRT(((50*POWER(80,POWER(COS(PI()*MOD(Calculator!$B$33/Calculator!$F$20,1)),2))-$C48)^2+(1500*ABS(SIN(2*PI()*MOD(Calculator!$B$33/Calculator!$F$20,1)))*IF(MOD(Calculator!$B$33/Calculator!$F$20,1)&lt;0.5,-1,1))^2)/((50*POWER(80,POWER(COS(PI()*MOD(Calculator!$B$33/Calculator!$F$20,1)),2))+$C48)^2+(1500*ABS(SIN(2*PI()*MOD(Calculator!$B$33/Calculator!$F$20,1)))*IF(MOD(Calculator!$B$33/Calculator!$F$20,1)&lt;0.5,-1,1))^2)))/(1-SQRT(((50*POWER(80,POWER(COS(PI()*MOD(Calculator!$B$33/Calculator!$F$20,1)),2))-$C48)^2+(1500*ABS(SIN(2*PI()*MOD(Calculator!$B$33/Calculator!$F$20,1)))*IF(MOD(Calculator!$B$33/Calculator!$F$20,1)&lt;0.5,-1,1))^2)/((50*POWER(80,POWER(COS(PI()*MOD(Calculator!$B$33/Calculator!$F$20,1)),2))+$C48)^2+(1500*ABS(SIN(2*PI()*MOD(Calculator!$B$33/Calculator!$F$20,1)))*IF(MOD(Calculator!$B$33/Calculator!$F$20,1)&lt;0.5,-1,1))^2))),2))</f>
        <v>—</v>
      </c>
      <c r="BI48" s="299" t="str">
        <f aca="false">IF(OR(Calculator!$E$21&lt;&gt;"YES",Calculator!$B$33&lt;Calculator!$G$21),"—",ROUND((1+SQRT(((50*POWER(80,POWER(COS(PI()*MOD(Calculator!$B$33/Calculator!$F$21,1)),2))-$C48)^2+(1500*ABS(SIN(2*PI()*MOD(Calculator!$B$33/Calculator!$F$21,1)))*IF(MOD(Calculator!$B$33/Calculator!$F$21,1)&lt;0.5,-1,1))^2)/((50*POWER(80,POWER(COS(PI()*MOD(Calculator!$B$33/Calculator!$F$21,1)),2))+$C48)^2+(1500*ABS(SIN(2*PI()*MOD(Calculator!$B$33/Calculator!$F$21,1)))*IF(MOD(Calculator!$B$33/Calculator!$F$21,1)&lt;0.5,-1,1))^2)))/(1-SQRT(((50*POWER(80,POWER(COS(PI()*MOD(Calculator!$B$33/Calculator!$F$21,1)),2))-$C48)^2+(1500*ABS(SIN(2*PI()*MOD(Calculator!$B$33/Calculator!$F$21,1)))*IF(MOD(Calculator!$B$33/Calculator!$F$21,1)&lt;0.5,-1,1))^2)/((50*POWER(80,POWER(COS(PI()*MOD(Calculator!$B$33/Calculator!$F$21,1)),2))+$C48)^2+(1500*ABS(SIN(2*PI()*MOD(Calculator!$B$33/Calculator!$F$21,1)))*IF(MOD(Calculator!$B$33/Calculator!$F$21,1)&lt;0.5,-1,1))^2))),2))</f>
        <v>—</v>
      </c>
      <c r="BJ48" s="299" t="str">
        <f aca="false">IF(OR(Calculator!$E$22&lt;&gt;"YES",Calculator!$B$33&lt;Calculator!$G$22),"—",ROUND((1+SQRT(((50*POWER(80,POWER(COS(PI()*MOD(Calculator!$B$33/Calculator!$F$22,1)),2))-$C48)^2+(1500*ABS(SIN(2*PI()*MOD(Calculator!$B$33/Calculator!$F$22,1)))*IF(MOD(Calculator!$B$33/Calculator!$F$22,1)&lt;0.5,-1,1))^2)/((50*POWER(80,POWER(COS(PI()*MOD(Calculator!$B$33/Calculator!$F$22,1)),2))+$C48)^2+(1500*ABS(SIN(2*PI()*MOD(Calculator!$B$33/Calculator!$F$22,1)))*IF(MOD(Calculator!$B$33/Calculator!$F$22,1)&lt;0.5,-1,1))^2)))/(1-SQRT(((50*POWER(80,POWER(COS(PI()*MOD(Calculator!$B$33/Calculator!$F$22,1)),2))-$C48)^2+(1500*ABS(SIN(2*PI()*MOD(Calculator!$B$33/Calculator!$F$22,1)))*IF(MOD(Calculator!$B$33/Calculator!$F$22,1)&lt;0.5,-1,1))^2)/((50*POWER(80,POWER(COS(PI()*MOD(Calculator!$B$33/Calculator!$F$22,1)),2))+$C48)^2+(1500*ABS(SIN(2*PI()*MOD(Calculator!$B$33/Calculator!$F$22,1)))*IF(MOD(Calculator!$B$33/Calculator!$F$22,1)&lt;0.5,-1,1))^2))),2))</f>
        <v>—</v>
      </c>
      <c r="BK48" s="293" t="n">
        <f aca="false">IFERROR(ROUND((IF(ISNUMBER(AZ48),AZ48,0)+IF(ISNUMBER(BA48),BA48,0)+IF(ISNUMBER(BB48),BB48,0)+IF(ISNUMBER(BC48),BC48,0)+IF(ISNUMBER(BD48),BD48,0)+IF(ISNUMBER(BE48),BE48,0)+IF(ISNUMBER(BF48),BF48,0)+IF(ISNUMBER(BG48),BG48,0)+IF(ISNUMBER(BH48),BH48,0)+IF(ISNUMBER(BI48),BI48,0)+IF(ISNUMBER(BJ48),BJ48,0))/(IF(ISNUMBER(AZ48),1,0)+IF(ISNUMBER(BA48),1,0)+IF(ISNUMBER(BB48),1,0)+IF(ISNUMBER(BC48),1,0)+IF(ISNUMBER(BD48),1,0)+IF(ISNUMBER(BE48),1,0)+IF(ISNUMBER(BF48),1,0)+IF(ISNUMBER(BG48),1,0)+IF(ISNUMBER(BH48),1,0)+IF(ISNUMBER(BI48),1,0)+IF(ISNUMBER(BJ48),1,0)),4),"")</f>
        <v>12.185</v>
      </c>
      <c r="BM48" s="253" t="str">
        <f aca="false">IF(OR(Calculator!$E$12&lt;&gt;"YES",Calculator!$B$29&lt;Calculator!$G$12),"—",ROUND((1+SQRT(((50*POWER(80,POWER(COS(PI()*MOD(Calculator!$B$29/Calculator!$F$12,1)),2))+MIN(500,MAX(30,100*EXP(-0.3*'VSWR Calculator'!$C$24)*(1+3*ABS(MOD('VSWR Calculator'!$C$23/Calculator!$F$12/2,1)-0.5))))/'VSWR Calculator'!$C$25)-$C48)^2+(1500*ABS(SIN(2*PI()*MOD(Calculator!$B$29/Calculator!$F$12,1)))*IF(MOD(Calculator!$B$29/Calculator!$F$12,1)&lt;0.5,-1,1))^2)/SQRT(((50*POWER(80,POWER(COS(PI()*MOD(Calculator!$B$29/Calculator!$F$12,1)),2))+MIN(500,MAX(30,100*EXP(-0.3*'VSWR Calculator'!$C$24)*(1+3*ABS(MOD('VSWR Calculator'!$C$23/Calculator!$F$12/2,1)-0.5))))/'VSWR Calculator'!$C$25)+$C48)^2+(1500*ABS(SIN(2*PI()*MOD(Calculator!$B$29/Calculator!$F$12,1)))*IF(MOD(Calculator!$B$29/Calculator!$F$12,1)&lt;0.5,-1,1))^2))/(1-SQRT(((50*POWER(80,POWER(COS(PI()*MOD(Calculator!$B$29/Calculator!$F$12,1)),2))+MIN(500,MAX(30,100*EXP(-0.3*'VSWR Calculator'!$C$24)*(1+3*ABS(MOD('VSWR Calculator'!$C$23/Calculator!$F$12/2,1)-0.5))))/'VSWR Calculator'!$C$25)-$C48)^2+(1500*ABS(SIN(2*PI()*MOD(Calculator!$B$29/Calculator!$F$12,1)))*IF(MOD(Calculator!$B$29/Calculator!$F$12,1)&lt;0.5,-1,1))^2)/SQRT(((50*POWER(80,POWER(COS(PI()*MOD(Calculator!$B$29/Calculator!$F$12,1)),2))+MIN(500,MAX(30,100*EXP(-0.3*'VSWR Calculator'!$C$24)*(1+3*ABS(MOD('VSWR Calculator'!$C$23/Calculator!$F$12/2,1)-0.5))))/'VSWR Calculator'!$C$25)+$C48)^2+(1500*ABS(SIN(2*PI()*MOD(Calculator!$B$29/Calculator!$F$12,1)))*IF(MOD(Calculator!$B$29/Calculator!$F$12,1)&lt;0.5,-1,1))^2)),2))</f>
        <v>—</v>
      </c>
      <c r="BN48" s="253" t="str">
        <f aca="false">IF(OR(Calculator!$E$13&lt;&gt;"YES",Calculator!$B$29&lt;Calculator!$G$13),"—",ROUND((1+SQRT(((50*POWER(80,POWER(COS(PI()*MOD(Calculator!$B$29/Calculator!$F$13,1)),2))+MIN(500,MAX(30,100*EXP(-0.3*'VSWR Calculator'!$C$24)*(1+3*ABS(MOD('VSWR Calculator'!$C$23/Calculator!$F$13/2,1)-0.5))))/'VSWR Calculator'!$C$25)-$C48)^2+(1500*ABS(SIN(2*PI()*MOD(Calculator!$B$29/Calculator!$F$13,1)))*IF(MOD(Calculator!$B$29/Calculator!$F$13,1)&lt;0.5,-1,1))^2)/SQRT(((50*POWER(80,POWER(COS(PI()*MOD(Calculator!$B$29/Calculator!$F$13,1)),2))+MIN(500,MAX(30,100*EXP(-0.3*'VSWR Calculator'!$C$24)*(1+3*ABS(MOD('VSWR Calculator'!$C$23/Calculator!$F$13/2,1)-0.5))))/'VSWR Calculator'!$C$25)+$C48)^2+(1500*ABS(SIN(2*PI()*MOD(Calculator!$B$29/Calculator!$F$13,1)))*IF(MOD(Calculator!$B$29/Calculator!$F$13,1)&lt;0.5,-1,1))^2))/(1-SQRT(((50*POWER(80,POWER(COS(PI()*MOD(Calculator!$B$29/Calculator!$F$13,1)),2))+MIN(500,MAX(30,100*EXP(-0.3*'VSWR Calculator'!$C$24)*(1+3*ABS(MOD('VSWR Calculator'!$C$23/Calculator!$F$13/2,1)-0.5))))/'VSWR Calculator'!$C$25)-$C48)^2+(1500*ABS(SIN(2*PI()*MOD(Calculator!$B$29/Calculator!$F$13,1)))*IF(MOD(Calculator!$B$29/Calculator!$F$13,1)&lt;0.5,-1,1))^2)/SQRT(((50*POWER(80,POWER(COS(PI()*MOD(Calculator!$B$29/Calculator!$F$13,1)),2))+MIN(500,MAX(30,100*EXP(-0.3*'VSWR Calculator'!$C$24)*(1+3*ABS(MOD('VSWR Calculator'!$C$23/Calculator!$F$13/2,1)-0.5))))/'VSWR Calculator'!$C$25)+$C48)^2+(1500*ABS(SIN(2*PI()*MOD(Calculator!$B$29/Calculator!$F$13,1)))*IF(MOD(Calculator!$B$29/Calculator!$F$13,1)&lt;0.5,-1,1))^2)),2))</f>
        <v>—</v>
      </c>
      <c r="BO48" s="253" t="str">
        <f aca="false">IF(OR(Calculator!$E$14&lt;&gt;"YES",Calculator!$B$29&lt;Calculator!$G$14),"—",ROUND((1+SQRT(((50*POWER(80,POWER(COS(PI()*MOD(Calculator!$B$29/Calculator!$F$14,1)),2))+MIN(500,MAX(30,100*EXP(-0.3*'VSWR Calculator'!$C$24)*(1+3*ABS(MOD('VSWR Calculator'!$C$23/Calculator!$F$14/2,1)-0.5))))/'VSWR Calculator'!$C$25)-$C48)^2+(1500*ABS(SIN(2*PI()*MOD(Calculator!$B$29/Calculator!$F$14,1)))*IF(MOD(Calculator!$B$29/Calculator!$F$14,1)&lt;0.5,-1,1))^2)/SQRT(((50*POWER(80,POWER(COS(PI()*MOD(Calculator!$B$29/Calculator!$F$14,1)),2))+MIN(500,MAX(30,100*EXP(-0.3*'VSWR Calculator'!$C$24)*(1+3*ABS(MOD('VSWR Calculator'!$C$23/Calculator!$F$14/2,1)-0.5))))/'VSWR Calculator'!$C$25)+$C48)^2+(1500*ABS(SIN(2*PI()*MOD(Calculator!$B$29/Calculator!$F$14,1)))*IF(MOD(Calculator!$B$29/Calculator!$F$14,1)&lt;0.5,-1,1))^2))/(1-SQRT(((50*POWER(80,POWER(COS(PI()*MOD(Calculator!$B$29/Calculator!$F$14,1)),2))+MIN(500,MAX(30,100*EXP(-0.3*'VSWR Calculator'!$C$24)*(1+3*ABS(MOD('VSWR Calculator'!$C$23/Calculator!$F$14/2,1)-0.5))))/'VSWR Calculator'!$C$25)-$C48)^2+(1500*ABS(SIN(2*PI()*MOD(Calculator!$B$29/Calculator!$F$14,1)))*IF(MOD(Calculator!$B$29/Calculator!$F$14,1)&lt;0.5,-1,1))^2)/SQRT(((50*POWER(80,POWER(COS(PI()*MOD(Calculator!$B$29/Calculator!$F$14,1)),2))+MIN(500,MAX(30,100*EXP(-0.3*'VSWR Calculator'!$C$24)*(1+3*ABS(MOD('VSWR Calculator'!$C$23/Calculator!$F$14/2,1)-0.5))))/'VSWR Calculator'!$C$25)+$C48)^2+(1500*ABS(SIN(2*PI()*MOD(Calculator!$B$29/Calculator!$F$14,1)))*IF(MOD(Calculator!$B$29/Calculator!$F$14,1)&lt;0.5,-1,1))^2)),2))</f>
        <v>—</v>
      </c>
      <c r="BP48" s="253" t="n">
        <f aca="false">IF(OR(Calculator!$E$15&lt;&gt;"YES",Calculator!$B$29&lt;Calculator!$G$15),"—",ROUND((1+SQRT(((50*POWER(80,POWER(COS(PI()*MOD(Calculator!$B$29/Calculator!$F$15,1)),2))+MIN(500,MAX(30,100*EXP(-0.3*'VSWR Calculator'!$C$24)*(1+3*ABS(MOD('VSWR Calculator'!$C$23/Calculator!$F$15/2,1)-0.5))))/'VSWR Calculator'!$C$25)-$C48)^2+(1500*ABS(SIN(2*PI()*MOD(Calculator!$B$29/Calculator!$F$15,1)))*IF(MOD(Calculator!$B$29/Calculator!$F$15,1)&lt;0.5,-1,1))^2)/SQRT(((50*POWER(80,POWER(COS(PI()*MOD(Calculator!$B$29/Calculator!$F$15,1)),2))+MIN(500,MAX(30,100*EXP(-0.3*'VSWR Calculator'!$C$24)*(1+3*ABS(MOD('VSWR Calculator'!$C$23/Calculator!$F$15/2,1)-0.5))))/'VSWR Calculator'!$C$25)+$C48)^2+(1500*ABS(SIN(2*PI()*MOD(Calculator!$B$29/Calculator!$F$15,1)))*IF(MOD(Calculator!$B$29/Calculator!$F$15,1)&lt;0.5,-1,1))^2))/(1-SQRT(((50*POWER(80,POWER(COS(PI()*MOD(Calculator!$B$29/Calculator!$F$15,1)),2))+MIN(500,MAX(30,100*EXP(-0.3*'VSWR Calculator'!$C$24)*(1+3*ABS(MOD('VSWR Calculator'!$C$23/Calculator!$F$15/2,1)-0.5))))/'VSWR Calculator'!$C$25)-$C48)^2+(1500*ABS(SIN(2*PI()*MOD(Calculator!$B$29/Calculator!$F$15,1)))*IF(MOD(Calculator!$B$29/Calculator!$F$15,1)&lt;0.5,-1,1))^2)/SQRT(((50*POWER(80,POWER(COS(PI()*MOD(Calculator!$B$29/Calculator!$F$15,1)),2))+MIN(500,MAX(30,100*EXP(-0.3*'VSWR Calculator'!$C$24)*(1+3*ABS(MOD('VSWR Calculator'!$C$23/Calculator!$F$15/2,1)-0.5))))/'VSWR Calculator'!$C$25)+$C48)^2+(1500*ABS(SIN(2*PI()*MOD(Calculator!$B$29/Calculator!$F$15,1)))*IF(MOD(Calculator!$B$29/Calculator!$F$15,1)&lt;0.5,-1,1))^2)),2))</f>
        <v>16.66</v>
      </c>
      <c r="BQ48" s="253" t="str">
        <f aca="false">IF(OR(Calculator!$E$16&lt;&gt;"YES",Calculator!$B$29&lt;Calculator!$G$16),"—",ROUND((1+SQRT(((50*POWER(80,POWER(COS(PI()*MOD(Calculator!$B$29/Calculator!$F$16,1)),2))+MIN(500,MAX(30,100*EXP(-0.3*'VSWR Calculator'!$C$24)*(1+3*ABS(MOD('VSWR Calculator'!$C$23/Calculator!$F$16/2,1)-0.5))))/'VSWR Calculator'!$C$25)-$C48)^2+(1500*ABS(SIN(2*PI()*MOD(Calculator!$B$29/Calculator!$F$16,1)))*IF(MOD(Calculator!$B$29/Calculator!$F$16,1)&lt;0.5,-1,1))^2)/SQRT(((50*POWER(80,POWER(COS(PI()*MOD(Calculator!$B$29/Calculator!$F$16,1)),2))+MIN(500,MAX(30,100*EXP(-0.3*'VSWR Calculator'!$C$24)*(1+3*ABS(MOD('VSWR Calculator'!$C$23/Calculator!$F$16/2,1)-0.5))))/'VSWR Calculator'!$C$25)+$C48)^2+(1500*ABS(SIN(2*PI()*MOD(Calculator!$B$29/Calculator!$F$16,1)))*IF(MOD(Calculator!$B$29/Calculator!$F$16,1)&lt;0.5,-1,1))^2))/(1-SQRT(((50*POWER(80,POWER(COS(PI()*MOD(Calculator!$B$29/Calculator!$F$16,1)),2))+MIN(500,MAX(30,100*EXP(-0.3*'VSWR Calculator'!$C$24)*(1+3*ABS(MOD('VSWR Calculator'!$C$23/Calculator!$F$16/2,1)-0.5))))/'VSWR Calculator'!$C$25)-$C48)^2+(1500*ABS(SIN(2*PI()*MOD(Calculator!$B$29/Calculator!$F$16,1)))*IF(MOD(Calculator!$B$29/Calculator!$F$16,1)&lt;0.5,-1,1))^2)/SQRT(((50*POWER(80,POWER(COS(PI()*MOD(Calculator!$B$29/Calculator!$F$16,1)),2))+MIN(500,MAX(30,100*EXP(-0.3*'VSWR Calculator'!$C$24)*(1+3*ABS(MOD('VSWR Calculator'!$C$23/Calculator!$F$16/2,1)-0.5))))/'VSWR Calculator'!$C$25)+$C48)^2+(1500*ABS(SIN(2*PI()*MOD(Calculator!$B$29/Calculator!$F$16,1)))*IF(MOD(Calculator!$B$29/Calculator!$F$16,1)&lt;0.5,-1,1))^2)),2))</f>
        <v>—</v>
      </c>
      <c r="BR48" s="253" t="n">
        <f aca="false">IF(OR(Calculator!$E$17&lt;&gt;"YES",Calculator!$B$29&lt;Calculator!$G$17),"—",ROUND((1+SQRT(((50*POWER(80,POWER(COS(PI()*MOD(Calculator!$B$29/Calculator!$F$17,1)),2))+MIN(500,MAX(30,100*EXP(-0.3*'VSWR Calculator'!$C$24)*(1+3*ABS(MOD('VSWR Calculator'!$C$23/Calculator!$F$17/2,1)-0.5))))/'VSWR Calculator'!$C$25)-$C48)^2+(1500*ABS(SIN(2*PI()*MOD(Calculator!$B$29/Calculator!$F$17,1)))*IF(MOD(Calculator!$B$29/Calculator!$F$17,1)&lt;0.5,-1,1))^2)/SQRT(((50*POWER(80,POWER(COS(PI()*MOD(Calculator!$B$29/Calculator!$F$17,1)),2))+MIN(500,MAX(30,100*EXP(-0.3*'VSWR Calculator'!$C$24)*(1+3*ABS(MOD('VSWR Calculator'!$C$23/Calculator!$F$17/2,1)-0.5))))/'VSWR Calculator'!$C$25)+$C48)^2+(1500*ABS(SIN(2*PI()*MOD(Calculator!$B$29/Calculator!$F$17,1)))*IF(MOD(Calculator!$B$29/Calculator!$F$17,1)&lt;0.5,-1,1))^2))/(1-SQRT(((50*POWER(80,POWER(COS(PI()*MOD(Calculator!$B$29/Calculator!$F$17,1)),2))+MIN(500,MAX(30,100*EXP(-0.3*'VSWR Calculator'!$C$24)*(1+3*ABS(MOD('VSWR Calculator'!$C$23/Calculator!$F$17/2,1)-0.5))))/'VSWR Calculator'!$C$25)-$C48)^2+(1500*ABS(SIN(2*PI()*MOD(Calculator!$B$29/Calculator!$F$17,1)))*IF(MOD(Calculator!$B$29/Calculator!$F$17,1)&lt;0.5,-1,1))^2)/SQRT(((50*POWER(80,POWER(COS(PI()*MOD(Calculator!$B$29/Calculator!$F$17,1)),2))+MIN(500,MAX(30,100*EXP(-0.3*'VSWR Calculator'!$C$24)*(1+3*ABS(MOD('VSWR Calculator'!$C$23/Calculator!$F$17/2,1)-0.5))))/'VSWR Calculator'!$C$25)+$C48)^2+(1500*ABS(SIN(2*PI()*MOD(Calculator!$B$29/Calculator!$F$17,1)))*IF(MOD(Calculator!$B$29/Calculator!$F$17,1)&lt;0.5,-1,1))^2)),2))</f>
        <v>16.69</v>
      </c>
      <c r="BS48" s="253" t="str">
        <f aca="false">IF(OR(Calculator!$E$18&lt;&gt;"YES",Calculator!$B$29&lt;Calculator!$G$18),"—",ROUND((1+SQRT(((50*POWER(80,POWER(COS(PI()*MOD(Calculator!$B$29/Calculator!$F$18,1)),2))+MIN(500,MAX(30,100*EXP(-0.3*'VSWR Calculator'!$C$24)*(1+3*ABS(MOD('VSWR Calculator'!$C$23/Calculator!$F$18/2,1)-0.5))))/'VSWR Calculator'!$C$25)-$C48)^2+(1500*ABS(SIN(2*PI()*MOD(Calculator!$B$29/Calculator!$F$18,1)))*IF(MOD(Calculator!$B$29/Calculator!$F$18,1)&lt;0.5,-1,1))^2)/SQRT(((50*POWER(80,POWER(COS(PI()*MOD(Calculator!$B$29/Calculator!$F$18,1)),2))+MIN(500,MAX(30,100*EXP(-0.3*'VSWR Calculator'!$C$24)*(1+3*ABS(MOD('VSWR Calculator'!$C$23/Calculator!$F$18/2,1)-0.5))))/'VSWR Calculator'!$C$25)+$C48)^2+(1500*ABS(SIN(2*PI()*MOD(Calculator!$B$29/Calculator!$F$18,1)))*IF(MOD(Calculator!$B$29/Calculator!$F$18,1)&lt;0.5,-1,1))^2))/(1-SQRT(((50*POWER(80,POWER(COS(PI()*MOD(Calculator!$B$29/Calculator!$F$18,1)),2))+MIN(500,MAX(30,100*EXP(-0.3*'VSWR Calculator'!$C$24)*(1+3*ABS(MOD('VSWR Calculator'!$C$23/Calculator!$F$18/2,1)-0.5))))/'VSWR Calculator'!$C$25)-$C48)^2+(1500*ABS(SIN(2*PI()*MOD(Calculator!$B$29/Calculator!$F$18,1)))*IF(MOD(Calculator!$B$29/Calculator!$F$18,1)&lt;0.5,-1,1))^2)/SQRT(((50*POWER(80,POWER(COS(PI()*MOD(Calculator!$B$29/Calculator!$F$18,1)),2))+MIN(500,MAX(30,100*EXP(-0.3*'VSWR Calculator'!$C$24)*(1+3*ABS(MOD('VSWR Calculator'!$C$23/Calculator!$F$18/2,1)-0.5))))/'VSWR Calculator'!$C$25)+$C48)^2+(1500*ABS(SIN(2*PI()*MOD(Calculator!$B$29/Calculator!$F$18,1)))*IF(MOD(Calculator!$B$29/Calculator!$F$18,1)&lt;0.5,-1,1))^2)),2))</f>
        <v>—</v>
      </c>
      <c r="BT48" s="253" t="str">
        <f aca="false">IF(OR(Calculator!$E$19&lt;&gt;"YES",Calculator!$B$29&lt;Calculator!$G$19),"—",ROUND((1+SQRT(((50*POWER(80,POWER(COS(PI()*MOD(Calculator!$B$29/Calculator!$F$19,1)),2))+MIN(500,MAX(30,100*EXP(-0.3*'VSWR Calculator'!$C$24)*(1+3*ABS(MOD('VSWR Calculator'!$C$23/Calculator!$F$19/2,1)-0.5))))/'VSWR Calculator'!$C$25)-$C48)^2+(1500*ABS(SIN(2*PI()*MOD(Calculator!$B$29/Calculator!$F$19,1)))*IF(MOD(Calculator!$B$29/Calculator!$F$19,1)&lt;0.5,-1,1))^2)/SQRT(((50*POWER(80,POWER(COS(PI()*MOD(Calculator!$B$29/Calculator!$F$19,1)),2))+MIN(500,MAX(30,100*EXP(-0.3*'VSWR Calculator'!$C$24)*(1+3*ABS(MOD('VSWR Calculator'!$C$23/Calculator!$F$19/2,1)-0.5))))/'VSWR Calculator'!$C$25)+$C48)^2+(1500*ABS(SIN(2*PI()*MOD(Calculator!$B$29/Calculator!$F$19,1)))*IF(MOD(Calculator!$B$29/Calculator!$F$19,1)&lt;0.5,-1,1))^2))/(1-SQRT(((50*POWER(80,POWER(COS(PI()*MOD(Calculator!$B$29/Calculator!$F$19,1)),2))+MIN(500,MAX(30,100*EXP(-0.3*'VSWR Calculator'!$C$24)*(1+3*ABS(MOD('VSWR Calculator'!$C$23/Calculator!$F$19/2,1)-0.5))))/'VSWR Calculator'!$C$25)-$C48)^2+(1500*ABS(SIN(2*PI()*MOD(Calculator!$B$29/Calculator!$F$19,1)))*IF(MOD(Calculator!$B$29/Calculator!$F$19,1)&lt;0.5,-1,1))^2)/SQRT(((50*POWER(80,POWER(COS(PI()*MOD(Calculator!$B$29/Calculator!$F$19,1)),2))+MIN(500,MAX(30,100*EXP(-0.3*'VSWR Calculator'!$C$24)*(1+3*ABS(MOD('VSWR Calculator'!$C$23/Calculator!$F$19/2,1)-0.5))))/'VSWR Calculator'!$C$25)+$C48)^2+(1500*ABS(SIN(2*PI()*MOD(Calculator!$B$29/Calculator!$F$19,1)))*IF(MOD(Calculator!$B$29/Calculator!$F$19,1)&lt;0.5,-1,1))^2)),2))</f>
        <v>—</v>
      </c>
      <c r="BU48" s="253" t="str">
        <f aca="false">IF(OR(Calculator!$E$20&lt;&gt;"YES",Calculator!$B$29&lt;Calculator!$G$20),"—",ROUND((1+SQRT(((50*POWER(80,POWER(COS(PI()*MOD(Calculator!$B$29/Calculator!$F$20,1)),2))+MIN(500,MAX(30,100*EXP(-0.3*'VSWR Calculator'!$C$24)*(1+3*ABS(MOD('VSWR Calculator'!$C$23/Calculator!$F$20/2,1)-0.5))))/'VSWR Calculator'!$C$25)-$C48)^2+(1500*ABS(SIN(2*PI()*MOD(Calculator!$B$29/Calculator!$F$20,1)))*IF(MOD(Calculator!$B$29/Calculator!$F$20,1)&lt;0.5,-1,1))^2)/SQRT(((50*POWER(80,POWER(COS(PI()*MOD(Calculator!$B$29/Calculator!$F$20,1)),2))+MIN(500,MAX(30,100*EXP(-0.3*'VSWR Calculator'!$C$24)*(1+3*ABS(MOD('VSWR Calculator'!$C$23/Calculator!$F$20/2,1)-0.5))))/'VSWR Calculator'!$C$25)+$C48)^2+(1500*ABS(SIN(2*PI()*MOD(Calculator!$B$29/Calculator!$F$20,1)))*IF(MOD(Calculator!$B$29/Calculator!$F$20,1)&lt;0.5,-1,1))^2))/(1-SQRT(((50*POWER(80,POWER(COS(PI()*MOD(Calculator!$B$29/Calculator!$F$20,1)),2))+MIN(500,MAX(30,100*EXP(-0.3*'VSWR Calculator'!$C$24)*(1+3*ABS(MOD('VSWR Calculator'!$C$23/Calculator!$F$20/2,1)-0.5))))/'VSWR Calculator'!$C$25)-$C48)^2+(1500*ABS(SIN(2*PI()*MOD(Calculator!$B$29/Calculator!$F$20,1)))*IF(MOD(Calculator!$B$29/Calculator!$F$20,1)&lt;0.5,-1,1))^2)/SQRT(((50*POWER(80,POWER(COS(PI()*MOD(Calculator!$B$29/Calculator!$F$20,1)),2))+MIN(500,MAX(30,100*EXP(-0.3*'VSWR Calculator'!$C$24)*(1+3*ABS(MOD('VSWR Calculator'!$C$23/Calculator!$F$20/2,1)-0.5))))/'VSWR Calculator'!$C$25)+$C48)^2+(1500*ABS(SIN(2*PI()*MOD(Calculator!$B$29/Calculator!$F$20,1)))*IF(MOD(Calculator!$B$29/Calculator!$F$20,1)&lt;0.5,-1,1))^2)),2))</f>
        <v>—</v>
      </c>
      <c r="BV48" s="253" t="str">
        <f aca="false">IF(OR(Calculator!$E$21&lt;&gt;"YES",Calculator!$B$29&lt;Calculator!$G$21),"—",ROUND((1+SQRT(((50*POWER(80,POWER(COS(PI()*MOD(Calculator!$B$29/Calculator!$F$21,1)),2))+MIN(500,MAX(30,100*EXP(-0.3*'VSWR Calculator'!$C$24)*(1+3*ABS(MOD('VSWR Calculator'!$C$23/Calculator!$F$21/2,1)-0.5))))/'VSWR Calculator'!$C$25)-$C48)^2+(1500*ABS(SIN(2*PI()*MOD(Calculator!$B$29/Calculator!$F$21,1)))*IF(MOD(Calculator!$B$29/Calculator!$F$21,1)&lt;0.5,-1,1))^2)/SQRT(((50*POWER(80,POWER(COS(PI()*MOD(Calculator!$B$29/Calculator!$F$21,1)),2))+MIN(500,MAX(30,100*EXP(-0.3*'VSWR Calculator'!$C$24)*(1+3*ABS(MOD('VSWR Calculator'!$C$23/Calculator!$F$21/2,1)-0.5))))/'VSWR Calculator'!$C$25)+$C48)^2+(1500*ABS(SIN(2*PI()*MOD(Calculator!$B$29/Calculator!$F$21,1)))*IF(MOD(Calculator!$B$29/Calculator!$F$21,1)&lt;0.5,-1,1))^2))/(1-SQRT(((50*POWER(80,POWER(COS(PI()*MOD(Calculator!$B$29/Calculator!$F$21,1)),2))+MIN(500,MAX(30,100*EXP(-0.3*'VSWR Calculator'!$C$24)*(1+3*ABS(MOD('VSWR Calculator'!$C$23/Calculator!$F$21/2,1)-0.5))))/'VSWR Calculator'!$C$25)-$C48)^2+(1500*ABS(SIN(2*PI()*MOD(Calculator!$B$29/Calculator!$F$21,1)))*IF(MOD(Calculator!$B$29/Calculator!$F$21,1)&lt;0.5,-1,1))^2)/SQRT(((50*POWER(80,POWER(COS(PI()*MOD(Calculator!$B$29/Calculator!$F$21,1)),2))+MIN(500,MAX(30,100*EXP(-0.3*'VSWR Calculator'!$C$24)*(1+3*ABS(MOD('VSWR Calculator'!$C$23/Calculator!$F$21/2,1)-0.5))))/'VSWR Calculator'!$C$25)+$C48)^2+(1500*ABS(SIN(2*PI()*MOD(Calculator!$B$29/Calculator!$F$21,1)))*IF(MOD(Calculator!$B$29/Calculator!$F$21,1)&lt;0.5,-1,1))^2)),2))</f>
        <v>—</v>
      </c>
      <c r="BW48" s="253" t="str">
        <f aca="false">IF(OR(Calculator!$E$22&lt;&gt;"YES",Calculator!$B$29&lt;Calculator!$G$22),"—",ROUND((1+SQRT(((50*POWER(80,POWER(COS(PI()*MOD(Calculator!$B$29/Calculator!$F$22,1)),2))+MIN(500,MAX(30,100*EXP(-0.3*'VSWR Calculator'!$C$24)*(1+3*ABS(MOD('VSWR Calculator'!$C$23/Calculator!$F$22/2,1)-0.5))))/'VSWR Calculator'!$C$25)-$C48)^2+(1500*ABS(SIN(2*PI()*MOD(Calculator!$B$29/Calculator!$F$22,1)))*IF(MOD(Calculator!$B$29/Calculator!$F$22,1)&lt;0.5,-1,1))^2)/SQRT(((50*POWER(80,POWER(COS(PI()*MOD(Calculator!$B$29/Calculator!$F$22,1)),2))+MIN(500,MAX(30,100*EXP(-0.3*'VSWR Calculator'!$C$24)*(1+3*ABS(MOD('VSWR Calculator'!$C$23/Calculator!$F$22/2,1)-0.5))))/'VSWR Calculator'!$C$25)+$C48)^2+(1500*ABS(SIN(2*PI()*MOD(Calculator!$B$29/Calculator!$F$22,1)))*IF(MOD(Calculator!$B$29/Calculator!$F$22,1)&lt;0.5,-1,1))^2))/(1-SQRT(((50*POWER(80,POWER(COS(PI()*MOD(Calculator!$B$29/Calculator!$F$22,1)),2))+MIN(500,MAX(30,100*EXP(-0.3*'VSWR Calculator'!$C$24)*(1+3*ABS(MOD('VSWR Calculator'!$C$23/Calculator!$F$22/2,1)-0.5))))/'VSWR Calculator'!$C$25)-$C48)^2+(1500*ABS(SIN(2*PI()*MOD(Calculator!$B$29/Calculator!$F$22,1)))*IF(MOD(Calculator!$B$29/Calculator!$F$22,1)&lt;0.5,-1,1))^2)/SQRT(((50*POWER(80,POWER(COS(PI()*MOD(Calculator!$B$29/Calculator!$F$22,1)),2))+MIN(500,MAX(30,100*EXP(-0.3*'VSWR Calculator'!$C$24)*(1+3*ABS(MOD('VSWR Calculator'!$C$23/Calculator!$F$22/2,1)-0.5))))/'VSWR Calculator'!$C$25)+$C48)^2+(1500*ABS(SIN(2*PI()*MOD(Calculator!$B$29/Calculator!$F$22,1)))*IF(MOD(Calculator!$B$29/Calculator!$F$22,1)&lt;0.5,-1,1))^2)),2))</f>
        <v>—</v>
      </c>
      <c r="BX48" s="253" t="n">
        <f aca="false">IFERROR(ROUND((IF(ISNUMBER(BM48),BM48,0)+IF(ISNUMBER(BN48),BN48,0)+IF(ISNUMBER(BO48),BO48,0)+IF(ISNUMBER(BP48),BP48,0)+IF(ISNUMBER(BQ48),BQ48,0)+IF(ISNUMBER(BR48),BR48,0)+IF(ISNUMBER(BS48),BS48,0)+IF(ISNUMBER(BT48),BT48,0)+IF(ISNUMBER(BU48),BU48,0)+IF(ISNUMBER(BV48),BV48,0)+IF(ISNUMBER(BW48),BW48,0))/(IF(ISNUMBER(BM48),1,0)+IF(ISNUMBER(BN48),1,0)+IF(ISNUMBER(BO48),1,0)+IF(ISNUMBER(BP48),1,0)+IF(ISNUMBER(BQ48),1,0)+IF(ISNUMBER(BR48),1,0)+IF(ISNUMBER(BS48),1,0)+IF(ISNUMBER(BT48),1,0)+IF(ISNUMBER(BU48),1,0)+IF(ISNUMBER(BV48),1,0)+IF(ISNUMBER(BW48),1,0)),4),"")</f>
        <v>16.675</v>
      </c>
      <c r="BY48" s="253" t="str">
        <f aca="false">IF(OR(Calculator!$E$12&lt;&gt;"YES",Calculator!$B$30&lt;Calculator!$G$12),"—",ROUND((1+SQRT(((50*POWER(80,POWER(COS(PI()*MOD(Calculator!$B$30/Calculator!$F$12,1)),2))+MIN(500,MAX(30,100*EXP(-0.3*'VSWR Calculator'!$C$24)*(1+3*ABS(MOD('VSWR Calculator'!$C$23/Calculator!$F$12/2,1)-0.5))))/'VSWR Calculator'!$C$25)-$C48)^2+(1500*ABS(SIN(2*PI()*MOD(Calculator!$B$30/Calculator!$F$12,1)))*IF(MOD(Calculator!$B$30/Calculator!$F$12,1)&lt;0.5,-1,1))^2)/SQRT(((50*POWER(80,POWER(COS(PI()*MOD(Calculator!$B$30/Calculator!$F$12,1)),2))+MIN(500,MAX(30,100*EXP(-0.3*'VSWR Calculator'!$C$24)*(1+3*ABS(MOD('VSWR Calculator'!$C$23/Calculator!$F$12/2,1)-0.5))))/'VSWR Calculator'!$C$25)+$C48)^2+(1500*ABS(SIN(2*PI()*MOD(Calculator!$B$30/Calculator!$F$12,1)))*IF(MOD(Calculator!$B$30/Calculator!$F$12,1)&lt;0.5,-1,1))^2))/(1-SQRT(((50*POWER(80,POWER(COS(PI()*MOD(Calculator!$B$30/Calculator!$F$12,1)),2))+MIN(500,MAX(30,100*EXP(-0.3*'VSWR Calculator'!$C$24)*(1+3*ABS(MOD('VSWR Calculator'!$C$23/Calculator!$F$12/2,1)-0.5))))/'VSWR Calculator'!$C$25)-$C48)^2+(1500*ABS(SIN(2*PI()*MOD(Calculator!$B$30/Calculator!$F$12,1)))*IF(MOD(Calculator!$B$30/Calculator!$F$12,1)&lt;0.5,-1,1))^2)/SQRT(((50*POWER(80,POWER(COS(PI()*MOD(Calculator!$B$30/Calculator!$F$12,1)),2))+MIN(500,MAX(30,100*EXP(-0.3*'VSWR Calculator'!$C$24)*(1+3*ABS(MOD('VSWR Calculator'!$C$23/Calculator!$F$12/2,1)-0.5))))/'VSWR Calculator'!$C$25)+$C48)^2+(1500*ABS(SIN(2*PI()*MOD(Calculator!$B$30/Calculator!$F$12,1)))*IF(MOD(Calculator!$B$30/Calculator!$F$12,1)&lt;0.5,-1,1))^2)),2))</f>
        <v>—</v>
      </c>
      <c r="BZ48" s="253" t="str">
        <f aca="false">IF(OR(Calculator!$E$13&lt;&gt;"YES",Calculator!$B$30&lt;Calculator!$G$13),"—",ROUND((1+SQRT(((50*POWER(80,POWER(COS(PI()*MOD(Calculator!$B$30/Calculator!$F$13,1)),2))+MIN(500,MAX(30,100*EXP(-0.3*'VSWR Calculator'!$C$24)*(1+3*ABS(MOD('VSWR Calculator'!$C$23/Calculator!$F$13/2,1)-0.5))))/'VSWR Calculator'!$C$25)-$C48)^2+(1500*ABS(SIN(2*PI()*MOD(Calculator!$B$30/Calculator!$F$13,1)))*IF(MOD(Calculator!$B$30/Calculator!$F$13,1)&lt;0.5,-1,1))^2)/SQRT(((50*POWER(80,POWER(COS(PI()*MOD(Calculator!$B$30/Calculator!$F$13,1)),2))+MIN(500,MAX(30,100*EXP(-0.3*'VSWR Calculator'!$C$24)*(1+3*ABS(MOD('VSWR Calculator'!$C$23/Calculator!$F$13/2,1)-0.5))))/'VSWR Calculator'!$C$25)+$C48)^2+(1500*ABS(SIN(2*PI()*MOD(Calculator!$B$30/Calculator!$F$13,1)))*IF(MOD(Calculator!$B$30/Calculator!$F$13,1)&lt;0.5,-1,1))^2))/(1-SQRT(((50*POWER(80,POWER(COS(PI()*MOD(Calculator!$B$30/Calculator!$F$13,1)),2))+MIN(500,MAX(30,100*EXP(-0.3*'VSWR Calculator'!$C$24)*(1+3*ABS(MOD('VSWR Calculator'!$C$23/Calculator!$F$13/2,1)-0.5))))/'VSWR Calculator'!$C$25)-$C48)^2+(1500*ABS(SIN(2*PI()*MOD(Calculator!$B$30/Calculator!$F$13,1)))*IF(MOD(Calculator!$B$30/Calculator!$F$13,1)&lt;0.5,-1,1))^2)/SQRT(((50*POWER(80,POWER(COS(PI()*MOD(Calculator!$B$30/Calculator!$F$13,1)),2))+MIN(500,MAX(30,100*EXP(-0.3*'VSWR Calculator'!$C$24)*(1+3*ABS(MOD('VSWR Calculator'!$C$23/Calculator!$F$13/2,1)-0.5))))/'VSWR Calculator'!$C$25)+$C48)^2+(1500*ABS(SIN(2*PI()*MOD(Calculator!$B$30/Calculator!$F$13,1)))*IF(MOD(Calculator!$B$30/Calculator!$F$13,1)&lt;0.5,-1,1))^2)),2))</f>
        <v>—</v>
      </c>
      <c r="CA48" s="253" t="str">
        <f aca="false">IF(OR(Calculator!$E$14&lt;&gt;"YES",Calculator!$B$30&lt;Calculator!$G$14),"—",ROUND((1+SQRT(((50*POWER(80,POWER(COS(PI()*MOD(Calculator!$B$30/Calculator!$F$14,1)),2))+MIN(500,MAX(30,100*EXP(-0.3*'VSWR Calculator'!$C$24)*(1+3*ABS(MOD('VSWR Calculator'!$C$23/Calculator!$F$14/2,1)-0.5))))/'VSWR Calculator'!$C$25)-$C48)^2+(1500*ABS(SIN(2*PI()*MOD(Calculator!$B$30/Calculator!$F$14,1)))*IF(MOD(Calculator!$B$30/Calculator!$F$14,1)&lt;0.5,-1,1))^2)/SQRT(((50*POWER(80,POWER(COS(PI()*MOD(Calculator!$B$30/Calculator!$F$14,1)),2))+MIN(500,MAX(30,100*EXP(-0.3*'VSWR Calculator'!$C$24)*(1+3*ABS(MOD('VSWR Calculator'!$C$23/Calculator!$F$14/2,1)-0.5))))/'VSWR Calculator'!$C$25)+$C48)^2+(1500*ABS(SIN(2*PI()*MOD(Calculator!$B$30/Calculator!$F$14,1)))*IF(MOD(Calculator!$B$30/Calculator!$F$14,1)&lt;0.5,-1,1))^2))/(1-SQRT(((50*POWER(80,POWER(COS(PI()*MOD(Calculator!$B$30/Calculator!$F$14,1)),2))+MIN(500,MAX(30,100*EXP(-0.3*'VSWR Calculator'!$C$24)*(1+3*ABS(MOD('VSWR Calculator'!$C$23/Calculator!$F$14/2,1)-0.5))))/'VSWR Calculator'!$C$25)-$C48)^2+(1500*ABS(SIN(2*PI()*MOD(Calculator!$B$30/Calculator!$F$14,1)))*IF(MOD(Calculator!$B$30/Calculator!$F$14,1)&lt;0.5,-1,1))^2)/SQRT(((50*POWER(80,POWER(COS(PI()*MOD(Calculator!$B$30/Calculator!$F$14,1)),2))+MIN(500,MAX(30,100*EXP(-0.3*'VSWR Calculator'!$C$24)*(1+3*ABS(MOD('VSWR Calculator'!$C$23/Calculator!$F$14/2,1)-0.5))))/'VSWR Calculator'!$C$25)+$C48)^2+(1500*ABS(SIN(2*PI()*MOD(Calculator!$B$30/Calculator!$F$14,1)))*IF(MOD(Calculator!$B$30/Calculator!$F$14,1)&lt;0.5,-1,1))^2)),2))</f>
        <v>—</v>
      </c>
      <c r="CB48" s="253" t="n">
        <f aca="false">IF(OR(Calculator!$E$15&lt;&gt;"YES",Calculator!$B$30&lt;Calculator!$G$15),"—",ROUND((1+SQRT(((50*POWER(80,POWER(COS(PI()*MOD(Calculator!$B$30/Calculator!$F$15,1)),2))+MIN(500,MAX(30,100*EXP(-0.3*'VSWR Calculator'!$C$24)*(1+3*ABS(MOD('VSWR Calculator'!$C$23/Calculator!$F$15/2,1)-0.5))))/'VSWR Calculator'!$C$25)-$C48)^2+(1500*ABS(SIN(2*PI()*MOD(Calculator!$B$30/Calculator!$F$15,1)))*IF(MOD(Calculator!$B$30/Calculator!$F$15,1)&lt;0.5,-1,1))^2)/SQRT(((50*POWER(80,POWER(COS(PI()*MOD(Calculator!$B$30/Calculator!$F$15,1)),2))+MIN(500,MAX(30,100*EXP(-0.3*'VSWR Calculator'!$C$24)*(1+3*ABS(MOD('VSWR Calculator'!$C$23/Calculator!$F$15/2,1)-0.5))))/'VSWR Calculator'!$C$25)+$C48)^2+(1500*ABS(SIN(2*PI()*MOD(Calculator!$B$30/Calculator!$F$15,1)))*IF(MOD(Calculator!$B$30/Calculator!$F$15,1)&lt;0.5,-1,1))^2))/(1-SQRT(((50*POWER(80,POWER(COS(PI()*MOD(Calculator!$B$30/Calculator!$F$15,1)),2))+MIN(500,MAX(30,100*EXP(-0.3*'VSWR Calculator'!$C$24)*(1+3*ABS(MOD('VSWR Calculator'!$C$23/Calculator!$F$15/2,1)-0.5))))/'VSWR Calculator'!$C$25)-$C48)^2+(1500*ABS(SIN(2*PI()*MOD(Calculator!$B$30/Calculator!$F$15,1)))*IF(MOD(Calculator!$B$30/Calculator!$F$15,1)&lt;0.5,-1,1))^2)/SQRT(((50*POWER(80,POWER(COS(PI()*MOD(Calculator!$B$30/Calculator!$F$15,1)),2))+MIN(500,MAX(30,100*EXP(-0.3*'VSWR Calculator'!$C$24)*(1+3*ABS(MOD('VSWR Calculator'!$C$23/Calculator!$F$15/2,1)-0.5))))/'VSWR Calculator'!$C$25)+$C48)^2+(1500*ABS(SIN(2*PI()*MOD(Calculator!$B$30/Calculator!$F$15,1)))*IF(MOD(Calculator!$B$30/Calculator!$F$15,1)&lt;0.5,-1,1))^2)),2))</f>
        <v>16.33</v>
      </c>
      <c r="CC48" s="253" t="str">
        <f aca="false">IF(OR(Calculator!$E$16&lt;&gt;"YES",Calculator!$B$30&lt;Calculator!$G$16),"—",ROUND((1+SQRT(((50*POWER(80,POWER(COS(PI()*MOD(Calculator!$B$30/Calculator!$F$16,1)),2))+MIN(500,MAX(30,100*EXP(-0.3*'VSWR Calculator'!$C$24)*(1+3*ABS(MOD('VSWR Calculator'!$C$23/Calculator!$F$16/2,1)-0.5))))/'VSWR Calculator'!$C$25)-$C48)^2+(1500*ABS(SIN(2*PI()*MOD(Calculator!$B$30/Calculator!$F$16,1)))*IF(MOD(Calculator!$B$30/Calculator!$F$16,1)&lt;0.5,-1,1))^2)/SQRT(((50*POWER(80,POWER(COS(PI()*MOD(Calculator!$B$30/Calculator!$F$16,1)),2))+MIN(500,MAX(30,100*EXP(-0.3*'VSWR Calculator'!$C$24)*(1+3*ABS(MOD('VSWR Calculator'!$C$23/Calculator!$F$16/2,1)-0.5))))/'VSWR Calculator'!$C$25)+$C48)^2+(1500*ABS(SIN(2*PI()*MOD(Calculator!$B$30/Calculator!$F$16,1)))*IF(MOD(Calculator!$B$30/Calculator!$F$16,1)&lt;0.5,-1,1))^2))/(1-SQRT(((50*POWER(80,POWER(COS(PI()*MOD(Calculator!$B$30/Calculator!$F$16,1)),2))+MIN(500,MAX(30,100*EXP(-0.3*'VSWR Calculator'!$C$24)*(1+3*ABS(MOD('VSWR Calculator'!$C$23/Calculator!$F$16/2,1)-0.5))))/'VSWR Calculator'!$C$25)-$C48)^2+(1500*ABS(SIN(2*PI()*MOD(Calculator!$B$30/Calculator!$F$16,1)))*IF(MOD(Calculator!$B$30/Calculator!$F$16,1)&lt;0.5,-1,1))^2)/SQRT(((50*POWER(80,POWER(COS(PI()*MOD(Calculator!$B$30/Calculator!$F$16,1)),2))+MIN(500,MAX(30,100*EXP(-0.3*'VSWR Calculator'!$C$24)*(1+3*ABS(MOD('VSWR Calculator'!$C$23/Calculator!$F$16/2,1)-0.5))))/'VSWR Calculator'!$C$25)+$C48)^2+(1500*ABS(SIN(2*PI()*MOD(Calculator!$B$30/Calculator!$F$16,1)))*IF(MOD(Calculator!$B$30/Calculator!$F$16,1)&lt;0.5,-1,1))^2)),2))</f>
        <v>—</v>
      </c>
      <c r="CD48" s="253" t="n">
        <f aca="false">IF(OR(Calculator!$E$17&lt;&gt;"YES",Calculator!$B$30&lt;Calculator!$G$17),"—",ROUND((1+SQRT(((50*POWER(80,POWER(COS(PI()*MOD(Calculator!$B$30/Calculator!$F$17,1)),2))+MIN(500,MAX(30,100*EXP(-0.3*'VSWR Calculator'!$C$24)*(1+3*ABS(MOD('VSWR Calculator'!$C$23/Calculator!$F$17/2,1)-0.5))))/'VSWR Calculator'!$C$25)-$C48)^2+(1500*ABS(SIN(2*PI()*MOD(Calculator!$B$30/Calculator!$F$17,1)))*IF(MOD(Calculator!$B$30/Calculator!$F$17,1)&lt;0.5,-1,1))^2)/SQRT(((50*POWER(80,POWER(COS(PI()*MOD(Calculator!$B$30/Calculator!$F$17,1)),2))+MIN(500,MAX(30,100*EXP(-0.3*'VSWR Calculator'!$C$24)*(1+3*ABS(MOD('VSWR Calculator'!$C$23/Calculator!$F$17/2,1)-0.5))))/'VSWR Calculator'!$C$25)+$C48)^2+(1500*ABS(SIN(2*PI()*MOD(Calculator!$B$30/Calculator!$F$17,1)))*IF(MOD(Calculator!$B$30/Calculator!$F$17,1)&lt;0.5,-1,1))^2))/(1-SQRT(((50*POWER(80,POWER(COS(PI()*MOD(Calculator!$B$30/Calculator!$F$17,1)),2))+MIN(500,MAX(30,100*EXP(-0.3*'VSWR Calculator'!$C$24)*(1+3*ABS(MOD('VSWR Calculator'!$C$23/Calculator!$F$17/2,1)-0.5))))/'VSWR Calculator'!$C$25)-$C48)^2+(1500*ABS(SIN(2*PI()*MOD(Calculator!$B$30/Calculator!$F$17,1)))*IF(MOD(Calculator!$B$30/Calculator!$F$17,1)&lt;0.5,-1,1))^2)/SQRT(((50*POWER(80,POWER(COS(PI()*MOD(Calculator!$B$30/Calculator!$F$17,1)),2))+MIN(500,MAX(30,100*EXP(-0.3*'VSWR Calculator'!$C$24)*(1+3*ABS(MOD('VSWR Calculator'!$C$23/Calculator!$F$17/2,1)-0.5))))/'VSWR Calculator'!$C$25)+$C48)^2+(1500*ABS(SIN(2*PI()*MOD(Calculator!$B$30/Calculator!$F$17,1)))*IF(MOD(Calculator!$B$30/Calculator!$F$17,1)&lt;0.5,-1,1))^2)),2))</f>
        <v>17.5</v>
      </c>
      <c r="CE48" s="253" t="str">
        <f aca="false">IF(OR(Calculator!$E$18&lt;&gt;"YES",Calculator!$B$30&lt;Calculator!$G$18),"—",ROUND((1+SQRT(((50*POWER(80,POWER(COS(PI()*MOD(Calculator!$B$30/Calculator!$F$18,1)),2))+MIN(500,MAX(30,100*EXP(-0.3*'VSWR Calculator'!$C$24)*(1+3*ABS(MOD('VSWR Calculator'!$C$23/Calculator!$F$18/2,1)-0.5))))/'VSWR Calculator'!$C$25)-$C48)^2+(1500*ABS(SIN(2*PI()*MOD(Calculator!$B$30/Calculator!$F$18,1)))*IF(MOD(Calculator!$B$30/Calculator!$F$18,1)&lt;0.5,-1,1))^2)/SQRT(((50*POWER(80,POWER(COS(PI()*MOD(Calculator!$B$30/Calculator!$F$18,1)),2))+MIN(500,MAX(30,100*EXP(-0.3*'VSWR Calculator'!$C$24)*(1+3*ABS(MOD('VSWR Calculator'!$C$23/Calculator!$F$18/2,1)-0.5))))/'VSWR Calculator'!$C$25)+$C48)^2+(1500*ABS(SIN(2*PI()*MOD(Calculator!$B$30/Calculator!$F$18,1)))*IF(MOD(Calculator!$B$30/Calculator!$F$18,1)&lt;0.5,-1,1))^2))/(1-SQRT(((50*POWER(80,POWER(COS(PI()*MOD(Calculator!$B$30/Calculator!$F$18,1)),2))+MIN(500,MAX(30,100*EXP(-0.3*'VSWR Calculator'!$C$24)*(1+3*ABS(MOD('VSWR Calculator'!$C$23/Calculator!$F$18/2,1)-0.5))))/'VSWR Calculator'!$C$25)-$C48)^2+(1500*ABS(SIN(2*PI()*MOD(Calculator!$B$30/Calculator!$F$18,1)))*IF(MOD(Calculator!$B$30/Calculator!$F$18,1)&lt;0.5,-1,1))^2)/SQRT(((50*POWER(80,POWER(COS(PI()*MOD(Calculator!$B$30/Calculator!$F$18,1)),2))+MIN(500,MAX(30,100*EXP(-0.3*'VSWR Calculator'!$C$24)*(1+3*ABS(MOD('VSWR Calculator'!$C$23/Calculator!$F$18/2,1)-0.5))))/'VSWR Calculator'!$C$25)+$C48)^2+(1500*ABS(SIN(2*PI()*MOD(Calculator!$B$30/Calculator!$F$18,1)))*IF(MOD(Calculator!$B$30/Calculator!$F$18,1)&lt;0.5,-1,1))^2)),2))</f>
        <v>—</v>
      </c>
      <c r="CF48" s="253" t="str">
        <f aca="false">IF(OR(Calculator!$E$19&lt;&gt;"YES",Calculator!$B$30&lt;Calculator!$G$19),"—",ROUND((1+SQRT(((50*POWER(80,POWER(COS(PI()*MOD(Calculator!$B$30/Calculator!$F$19,1)),2))+MIN(500,MAX(30,100*EXP(-0.3*'VSWR Calculator'!$C$24)*(1+3*ABS(MOD('VSWR Calculator'!$C$23/Calculator!$F$19/2,1)-0.5))))/'VSWR Calculator'!$C$25)-$C48)^2+(1500*ABS(SIN(2*PI()*MOD(Calculator!$B$30/Calculator!$F$19,1)))*IF(MOD(Calculator!$B$30/Calculator!$F$19,1)&lt;0.5,-1,1))^2)/SQRT(((50*POWER(80,POWER(COS(PI()*MOD(Calculator!$B$30/Calculator!$F$19,1)),2))+MIN(500,MAX(30,100*EXP(-0.3*'VSWR Calculator'!$C$24)*(1+3*ABS(MOD('VSWR Calculator'!$C$23/Calculator!$F$19/2,1)-0.5))))/'VSWR Calculator'!$C$25)+$C48)^2+(1500*ABS(SIN(2*PI()*MOD(Calculator!$B$30/Calculator!$F$19,1)))*IF(MOD(Calculator!$B$30/Calculator!$F$19,1)&lt;0.5,-1,1))^2))/(1-SQRT(((50*POWER(80,POWER(COS(PI()*MOD(Calculator!$B$30/Calculator!$F$19,1)),2))+MIN(500,MAX(30,100*EXP(-0.3*'VSWR Calculator'!$C$24)*(1+3*ABS(MOD('VSWR Calculator'!$C$23/Calculator!$F$19/2,1)-0.5))))/'VSWR Calculator'!$C$25)-$C48)^2+(1500*ABS(SIN(2*PI()*MOD(Calculator!$B$30/Calculator!$F$19,1)))*IF(MOD(Calculator!$B$30/Calculator!$F$19,1)&lt;0.5,-1,1))^2)/SQRT(((50*POWER(80,POWER(COS(PI()*MOD(Calculator!$B$30/Calculator!$F$19,1)),2))+MIN(500,MAX(30,100*EXP(-0.3*'VSWR Calculator'!$C$24)*(1+3*ABS(MOD('VSWR Calculator'!$C$23/Calculator!$F$19/2,1)-0.5))))/'VSWR Calculator'!$C$25)+$C48)^2+(1500*ABS(SIN(2*PI()*MOD(Calculator!$B$30/Calculator!$F$19,1)))*IF(MOD(Calculator!$B$30/Calculator!$F$19,1)&lt;0.5,-1,1))^2)),2))</f>
        <v>—</v>
      </c>
      <c r="CG48" s="253" t="str">
        <f aca="false">IF(OR(Calculator!$E$20&lt;&gt;"YES",Calculator!$B$30&lt;Calculator!$G$20),"—",ROUND((1+SQRT(((50*POWER(80,POWER(COS(PI()*MOD(Calculator!$B$30/Calculator!$F$20,1)),2))+MIN(500,MAX(30,100*EXP(-0.3*'VSWR Calculator'!$C$24)*(1+3*ABS(MOD('VSWR Calculator'!$C$23/Calculator!$F$20/2,1)-0.5))))/'VSWR Calculator'!$C$25)-$C48)^2+(1500*ABS(SIN(2*PI()*MOD(Calculator!$B$30/Calculator!$F$20,1)))*IF(MOD(Calculator!$B$30/Calculator!$F$20,1)&lt;0.5,-1,1))^2)/SQRT(((50*POWER(80,POWER(COS(PI()*MOD(Calculator!$B$30/Calculator!$F$20,1)),2))+MIN(500,MAX(30,100*EXP(-0.3*'VSWR Calculator'!$C$24)*(1+3*ABS(MOD('VSWR Calculator'!$C$23/Calculator!$F$20/2,1)-0.5))))/'VSWR Calculator'!$C$25)+$C48)^2+(1500*ABS(SIN(2*PI()*MOD(Calculator!$B$30/Calculator!$F$20,1)))*IF(MOD(Calculator!$B$30/Calculator!$F$20,1)&lt;0.5,-1,1))^2))/(1-SQRT(((50*POWER(80,POWER(COS(PI()*MOD(Calculator!$B$30/Calculator!$F$20,1)),2))+MIN(500,MAX(30,100*EXP(-0.3*'VSWR Calculator'!$C$24)*(1+3*ABS(MOD('VSWR Calculator'!$C$23/Calculator!$F$20/2,1)-0.5))))/'VSWR Calculator'!$C$25)-$C48)^2+(1500*ABS(SIN(2*PI()*MOD(Calculator!$B$30/Calculator!$F$20,1)))*IF(MOD(Calculator!$B$30/Calculator!$F$20,1)&lt;0.5,-1,1))^2)/SQRT(((50*POWER(80,POWER(COS(PI()*MOD(Calculator!$B$30/Calculator!$F$20,1)),2))+MIN(500,MAX(30,100*EXP(-0.3*'VSWR Calculator'!$C$24)*(1+3*ABS(MOD('VSWR Calculator'!$C$23/Calculator!$F$20/2,1)-0.5))))/'VSWR Calculator'!$C$25)+$C48)^2+(1500*ABS(SIN(2*PI()*MOD(Calculator!$B$30/Calculator!$F$20,1)))*IF(MOD(Calculator!$B$30/Calculator!$F$20,1)&lt;0.5,-1,1))^2)),2))</f>
        <v>—</v>
      </c>
      <c r="CH48" s="253" t="str">
        <f aca="false">IF(OR(Calculator!$E$21&lt;&gt;"YES",Calculator!$B$30&lt;Calculator!$G$21),"—",ROUND((1+SQRT(((50*POWER(80,POWER(COS(PI()*MOD(Calculator!$B$30/Calculator!$F$21,1)),2))+MIN(500,MAX(30,100*EXP(-0.3*'VSWR Calculator'!$C$24)*(1+3*ABS(MOD('VSWR Calculator'!$C$23/Calculator!$F$21/2,1)-0.5))))/'VSWR Calculator'!$C$25)-$C48)^2+(1500*ABS(SIN(2*PI()*MOD(Calculator!$B$30/Calculator!$F$21,1)))*IF(MOD(Calculator!$B$30/Calculator!$F$21,1)&lt;0.5,-1,1))^2)/SQRT(((50*POWER(80,POWER(COS(PI()*MOD(Calculator!$B$30/Calculator!$F$21,1)),2))+MIN(500,MAX(30,100*EXP(-0.3*'VSWR Calculator'!$C$24)*(1+3*ABS(MOD('VSWR Calculator'!$C$23/Calculator!$F$21/2,1)-0.5))))/'VSWR Calculator'!$C$25)+$C48)^2+(1500*ABS(SIN(2*PI()*MOD(Calculator!$B$30/Calculator!$F$21,1)))*IF(MOD(Calculator!$B$30/Calculator!$F$21,1)&lt;0.5,-1,1))^2))/(1-SQRT(((50*POWER(80,POWER(COS(PI()*MOD(Calculator!$B$30/Calculator!$F$21,1)),2))+MIN(500,MAX(30,100*EXP(-0.3*'VSWR Calculator'!$C$24)*(1+3*ABS(MOD('VSWR Calculator'!$C$23/Calculator!$F$21/2,1)-0.5))))/'VSWR Calculator'!$C$25)-$C48)^2+(1500*ABS(SIN(2*PI()*MOD(Calculator!$B$30/Calculator!$F$21,1)))*IF(MOD(Calculator!$B$30/Calculator!$F$21,1)&lt;0.5,-1,1))^2)/SQRT(((50*POWER(80,POWER(COS(PI()*MOD(Calculator!$B$30/Calculator!$F$21,1)),2))+MIN(500,MAX(30,100*EXP(-0.3*'VSWR Calculator'!$C$24)*(1+3*ABS(MOD('VSWR Calculator'!$C$23/Calculator!$F$21/2,1)-0.5))))/'VSWR Calculator'!$C$25)+$C48)^2+(1500*ABS(SIN(2*PI()*MOD(Calculator!$B$30/Calculator!$F$21,1)))*IF(MOD(Calculator!$B$30/Calculator!$F$21,1)&lt;0.5,-1,1))^2)),2))</f>
        <v>—</v>
      </c>
      <c r="CI48" s="253" t="str">
        <f aca="false">IF(OR(Calculator!$E$22&lt;&gt;"YES",Calculator!$B$30&lt;Calculator!$G$22),"—",ROUND((1+SQRT(((50*POWER(80,POWER(COS(PI()*MOD(Calculator!$B$30/Calculator!$F$22,1)),2))+MIN(500,MAX(30,100*EXP(-0.3*'VSWR Calculator'!$C$24)*(1+3*ABS(MOD('VSWR Calculator'!$C$23/Calculator!$F$22/2,1)-0.5))))/'VSWR Calculator'!$C$25)-$C48)^2+(1500*ABS(SIN(2*PI()*MOD(Calculator!$B$30/Calculator!$F$22,1)))*IF(MOD(Calculator!$B$30/Calculator!$F$22,1)&lt;0.5,-1,1))^2)/SQRT(((50*POWER(80,POWER(COS(PI()*MOD(Calculator!$B$30/Calculator!$F$22,1)),2))+MIN(500,MAX(30,100*EXP(-0.3*'VSWR Calculator'!$C$24)*(1+3*ABS(MOD('VSWR Calculator'!$C$23/Calculator!$F$22/2,1)-0.5))))/'VSWR Calculator'!$C$25)+$C48)^2+(1500*ABS(SIN(2*PI()*MOD(Calculator!$B$30/Calculator!$F$22,1)))*IF(MOD(Calculator!$B$30/Calculator!$F$22,1)&lt;0.5,-1,1))^2))/(1-SQRT(((50*POWER(80,POWER(COS(PI()*MOD(Calculator!$B$30/Calculator!$F$22,1)),2))+MIN(500,MAX(30,100*EXP(-0.3*'VSWR Calculator'!$C$24)*(1+3*ABS(MOD('VSWR Calculator'!$C$23/Calculator!$F$22/2,1)-0.5))))/'VSWR Calculator'!$C$25)-$C48)^2+(1500*ABS(SIN(2*PI()*MOD(Calculator!$B$30/Calculator!$F$22,1)))*IF(MOD(Calculator!$B$30/Calculator!$F$22,1)&lt;0.5,-1,1))^2)/SQRT(((50*POWER(80,POWER(COS(PI()*MOD(Calculator!$B$30/Calculator!$F$22,1)),2))+MIN(500,MAX(30,100*EXP(-0.3*'VSWR Calculator'!$C$24)*(1+3*ABS(MOD('VSWR Calculator'!$C$23/Calculator!$F$22/2,1)-0.5))))/'VSWR Calculator'!$C$25)+$C48)^2+(1500*ABS(SIN(2*PI()*MOD(Calculator!$B$30/Calculator!$F$22,1)))*IF(MOD(Calculator!$B$30/Calculator!$F$22,1)&lt;0.5,-1,1))^2)),2))</f>
        <v>—</v>
      </c>
      <c r="CJ48" s="253" t="n">
        <f aca="false">IFERROR(ROUND((IF(ISNUMBER(BY48),BY48,0)+IF(ISNUMBER(BZ48),BZ48,0)+IF(ISNUMBER(CA48),CA48,0)+IF(ISNUMBER(CB48),CB48,0)+IF(ISNUMBER(CC48),CC48,0)+IF(ISNUMBER(CD48),CD48,0)+IF(ISNUMBER(CE48),CE48,0)+IF(ISNUMBER(CF48),CF48,0)+IF(ISNUMBER(CG48),CG48,0)+IF(ISNUMBER(CH48),CH48,0)+IF(ISNUMBER(CI48),CI48,0))/(IF(ISNUMBER(BY48),1,0)+IF(ISNUMBER(BZ48),1,0)+IF(ISNUMBER(CA48),1,0)+IF(ISNUMBER(CB48),1,0)+IF(ISNUMBER(CC48),1,0)+IF(ISNUMBER(CD48),1,0)+IF(ISNUMBER(CE48),1,0)+IF(ISNUMBER(CF48),1,0)+IF(ISNUMBER(CG48),1,0)+IF(ISNUMBER(CH48),1,0)+IF(ISNUMBER(CI48),1,0)),4),"")</f>
        <v>16.915</v>
      </c>
      <c r="CK48" s="253" t="str">
        <f aca="false">IF(OR(Calculator!$E$12&lt;&gt;"YES",Calculator!$B$31&lt;Calculator!$G$12),"—",ROUND((1+SQRT(((50*POWER(80,POWER(COS(PI()*MOD(Calculator!$B$31/Calculator!$F$12,1)),2))+MIN(500,MAX(30,100*EXP(-0.3*'VSWR Calculator'!$C$24)*(1+3*ABS(MOD('VSWR Calculator'!$C$23/Calculator!$F$12/2,1)-0.5))))/'VSWR Calculator'!$C$25)-$C48)^2+(1500*ABS(SIN(2*PI()*MOD(Calculator!$B$31/Calculator!$F$12,1)))*IF(MOD(Calculator!$B$31/Calculator!$F$12,1)&lt;0.5,-1,1))^2)/SQRT(((50*POWER(80,POWER(COS(PI()*MOD(Calculator!$B$31/Calculator!$F$12,1)),2))+MIN(500,MAX(30,100*EXP(-0.3*'VSWR Calculator'!$C$24)*(1+3*ABS(MOD('VSWR Calculator'!$C$23/Calculator!$F$12/2,1)-0.5))))/'VSWR Calculator'!$C$25)+$C48)^2+(1500*ABS(SIN(2*PI()*MOD(Calculator!$B$31/Calculator!$F$12,1)))*IF(MOD(Calculator!$B$31/Calculator!$F$12,1)&lt;0.5,-1,1))^2))/(1-SQRT(((50*POWER(80,POWER(COS(PI()*MOD(Calculator!$B$31/Calculator!$F$12,1)),2))+MIN(500,MAX(30,100*EXP(-0.3*'VSWR Calculator'!$C$24)*(1+3*ABS(MOD('VSWR Calculator'!$C$23/Calculator!$F$12/2,1)-0.5))))/'VSWR Calculator'!$C$25)-$C48)^2+(1500*ABS(SIN(2*PI()*MOD(Calculator!$B$31/Calculator!$F$12,1)))*IF(MOD(Calculator!$B$31/Calculator!$F$12,1)&lt;0.5,-1,1))^2)/SQRT(((50*POWER(80,POWER(COS(PI()*MOD(Calculator!$B$31/Calculator!$F$12,1)),2))+MIN(500,MAX(30,100*EXP(-0.3*'VSWR Calculator'!$C$24)*(1+3*ABS(MOD('VSWR Calculator'!$C$23/Calculator!$F$12/2,1)-0.5))))/'VSWR Calculator'!$C$25)+$C48)^2+(1500*ABS(SIN(2*PI()*MOD(Calculator!$B$31/Calculator!$F$12,1)))*IF(MOD(Calculator!$B$31/Calculator!$F$12,1)&lt;0.5,-1,1))^2)),2))</f>
        <v>—</v>
      </c>
      <c r="CL48" s="253" t="str">
        <f aca="false">IF(OR(Calculator!$E$13&lt;&gt;"YES",Calculator!$B$31&lt;Calculator!$G$13),"—",ROUND((1+SQRT(((50*POWER(80,POWER(COS(PI()*MOD(Calculator!$B$31/Calculator!$F$13,1)),2))+MIN(500,MAX(30,100*EXP(-0.3*'VSWR Calculator'!$C$24)*(1+3*ABS(MOD('VSWR Calculator'!$C$23/Calculator!$F$13/2,1)-0.5))))/'VSWR Calculator'!$C$25)-$C48)^2+(1500*ABS(SIN(2*PI()*MOD(Calculator!$B$31/Calculator!$F$13,1)))*IF(MOD(Calculator!$B$31/Calculator!$F$13,1)&lt;0.5,-1,1))^2)/SQRT(((50*POWER(80,POWER(COS(PI()*MOD(Calculator!$B$31/Calculator!$F$13,1)),2))+MIN(500,MAX(30,100*EXP(-0.3*'VSWR Calculator'!$C$24)*(1+3*ABS(MOD('VSWR Calculator'!$C$23/Calculator!$F$13/2,1)-0.5))))/'VSWR Calculator'!$C$25)+$C48)^2+(1500*ABS(SIN(2*PI()*MOD(Calculator!$B$31/Calculator!$F$13,1)))*IF(MOD(Calculator!$B$31/Calculator!$F$13,1)&lt;0.5,-1,1))^2))/(1-SQRT(((50*POWER(80,POWER(COS(PI()*MOD(Calculator!$B$31/Calculator!$F$13,1)),2))+MIN(500,MAX(30,100*EXP(-0.3*'VSWR Calculator'!$C$24)*(1+3*ABS(MOD('VSWR Calculator'!$C$23/Calculator!$F$13/2,1)-0.5))))/'VSWR Calculator'!$C$25)-$C48)^2+(1500*ABS(SIN(2*PI()*MOD(Calculator!$B$31/Calculator!$F$13,1)))*IF(MOD(Calculator!$B$31/Calculator!$F$13,1)&lt;0.5,-1,1))^2)/SQRT(((50*POWER(80,POWER(COS(PI()*MOD(Calculator!$B$31/Calculator!$F$13,1)),2))+MIN(500,MAX(30,100*EXP(-0.3*'VSWR Calculator'!$C$24)*(1+3*ABS(MOD('VSWR Calculator'!$C$23/Calculator!$F$13/2,1)-0.5))))/'VSWR Calculator'!$C$25)+$C48)^2+(1500*ABS(SIN(2*PI()*MOD(Calculator!$B$31/Calculator!$F$13,1)))*IF(MOD(Calculator!$B$31/Calculator!$F$13,1)&lt;0.5,-1,1))^2)),2))</f>
        <v>—</v>
      </c>
      <c r="CM48" s="253" t="str">
        <f aca="false">IF(OR(Calculator!$E$14&lt;&gt;"YES",Calculator!$B$31&lt;Calculator!$G$14),"—",ROUND((1+SQRT(((50*POWER(80,POWER(COS(PI()*MOD(Calculator!$B$31/Calculator!$F$14,1)),2))+MIN(500,MAX(30,100*EXP(-0.3*'VSWR Calculator'!$C$24)*(1+3*ABS(MOD('VSWR Calculator'!$C$23/Calculator!$F$14/2,1)-0.5))))/'VSWR Calculator'!$C$25)-$C48)^2+(1500*ABS(SIN(2*PI()*MOD(Calculator!$B$31/Calculator!$F$14,1)))*IF(MOD(Calculator!$B$31/Calculator!$F$14,1)&lt;0.5,-1,1))^2)/SQRT(((50*POWER(80,POWER(COS(PI()*MOD(Calculator!$B$31/Calculator!$F$14,1)),2))+MIN(500,MAX(30,100*EXP(-0.3*'VSWR Calculator'!$C$24)*(1+3*ABS(MOD('VSWR Calculator'!$C$23/Calculator!$F$14/2,1)-0.5))))/'VSWR Calculator'!$C$25)+$C48)^2+(1500*ABS(SIN(2*PI()*MOD(Calculator!$B$31/Calculator!$F$14,1)))*IF(MOD(Calculator!$B$31/Calculator!$F$14,1)&lt;0.5,-1,1))^2))/(1-SQRT(((50*POWER(80,POWER(COS(PI()*MOD(Calculator!$B$31/Calculator!$F$14,1)),2))+MIN(500,MAX(30,100*EXP(-0.3*'VSWR Calculator'!$C$24)*(1+3*ABS(MOD('VSWR Calculator'!$C$23/Calculator!$F$14/2,1)-0.5))))/'VSWR Calculator'!$C$25)-$C48)^2+(1500*ABS(SIN(2*PI()*MOD(Calculator!$B$31/Calculator!$F$14,1)))*IF(MOD(Calculator!$B$31/Calculator!$F$14,1)&lt;0.5,-1,1))^2)/SQRT(((50*POWER(80,POWER(COS(PI()*MOD(Calculator!$B$31/Calculator!$F$14,1)),2))+MIN(500,MAX(30,100*EXP(-0.3*'VSWR Calculator'!$C$24)*(1+3*ABS(MOD('VSWR Calculator'!$C$23/Calculator!$F$14/2,1)-0.5))))/'VSWR Calculator'!$C$25)+$C48)^2+(1500*ABS(SIN(2*PI()*MOD(Calculator!$B$31/Calculator!$F$14,1)))*IF(MOD(Calculator!$B$31/Calculator!$F$14,1)&lt;0.5,-1,1))^2)),2))</f>
        <v>—</v>
      </c>
      <c r="CN48" s="253" t="n">
        <f aca="false">IF(OR(Calculator!$E$15&lt;&gt;"YES",Calculator!$B$31&lt;Calculator!$G$15),"—",ROUND((1+SQRT(((50*POWER(80,POWER(COS(PI()*MOD(Calculator!$B$31/Calculator!$F$15,1)),2))+MIN(500,MAX(30,100*EXP(-0.3*'VSWR Calculator'!$C$24)*(1+3*ABS(MOD('VSWR Calculator'!$C$23/Calculator!$F$15/2,1)-0.5))))/'VSWR Calculator'!$C$25)-$C48)^2+(1500*ABS(SIN(2*PI()*MOD(Calculator!$B$31/Calculator!$F$15,1)))*IF(MOD(Calculator!$B$31/Calculator!$F$15,1)&lt;0.5,-1,1))^2)/SQRT(((50*POWER(80,POWER(COS(PI()*MOD(Calculator!$B$31/Calculator!$F$15,1)),2))+MIN(500,MAX(30,100*EXP(-0.3*'VSWR Calculator'!$C$24)*(1+3*ABS(MOD('VSWR Calculator'!$C$23/Calculator!$F$15/2,1)-0.5))))/'VSWR Calculator'!$C$25)+$C48)^2+(1500*ABS(SIN(2*PI()*MOD(Calculator!$B$31/Calculator!$F$15,1)))*IF(MOD(Calculator!$B$31/Calculator!$F$15,1)&lt;0.5,-1,1))^2))/(1-SQRT(((50*POWER(80,POWER(COS(PI()*MOD(Calculator!$B$31/Calculator!$F$15,1)),2))+MIN(500,MAX(30,100*EXP(-0.3*'VSWR Calculator'!$C$24)*(1+3*ABS(MOD('VSWR Calculator'!$C$23/Calculator!$F$15/2,1)-0.5))))/'VSWR Calculator'!$C$25)-$C48)^2+(1500*ABS(SIN(2*PI()*MOD(Calculator!$B$31/Calculator!$F$15,1)))*IF(MOD(Calculator!$B$31/Calculator!$F$15,1)&lt;0.5,-1,1))^2)/SQRT(((50*POWER(80,POWER(COS(PI()*MOD(Calculator!$B$31/Calculator!$F$15,1)),2))+MIN(500,MAX(30,100*EXP(-0.3*'VSWR Calculator'!$C$24)*(1+3*ABS(MOD('VSWR Calculator'!$C$23/Calculator!$F$15/2,1)-0.5))))/'VSWR Calculator'!$C$25)+$C48)^2+(1500*ABS(SIN(2*PI()*MOD(Calculator!$B$31/Calculator!$F$15,1)))*IF(MOD(Calculator!$B$31/Calculator!$F$15,1)&lt;0.5,-1,1))^2)),2))</f>
        <v>16.95</v>
      </c>
      <c r="CO48" s="253" t="str">
        <f aca="false">IF(OR(Calculator!$E$16&lt;&gt;"YES",Calculator!$B$31&lt;Calculator!$G$16),"—",ROUND((1+SQRT(((50*POWER(80,POWER(COS(PI()*MOD(Calculator!$B$31/Calculator!$F$16,1)),2))+MIN(500,MAX(30,100*EXP(-0.3*'VSWR Calculator'!$C$24)*(1+3*ABS(MOD('VSWR Calculator'!$C$23/Calculator!$F$16/2,1)-0.5))))/'VSWR Calculator'!$C$25)-$C48)^2+(1500*ABS(SIN(2*PI()*MOD(Calculator!$B$31/Calculator!$F$16,1)))*IF(MOD(Calculator!$B$31/Calculator!$F$16,1)&lt;0.5,-1,1))^2)/SQRT(((50*POWER(80,POWER(COS(PI()*MOD(Calculator!$B$31/Calculator!$F$16,1)),2))+MIN(500,MAX(30,100*EXP(-0.3*'VSWR Calculator'!$C$24)*(1+3*ABS(MOD('VSWR Calculator'!$C$23/Calculator!$F$16/2,1)-0.5))))/'VSWR Calculator'!$C$25)+$C48)^2+(1500*ABS(SIN(2*PI()*MOD(Calculator!$B$31/Calculator!$F$16,1)))*IF(MOD(Calculator!$B$31/Calculator!$F$16,1)&lt;0.5,-1,1))^2))/(1-SQRT(((50*POWER(80,POWER(COS(PI()*MOD(Calculator!$B$31/Calculator!$F$16,1)),2))+MIN(500,MAX(30,100*EXP(-0.3*'VSWR Calculator'!$C$24)*(1+3*ABS(MOD('VSWR Calculator'!$C$23/Calculator!$F$16/2,1)-0.5))))/'VSWR Calculator'!$C$25)-$C48)^2+(1500*ABS(SIN(2*PI()*MOD(Calculator!$B$31/Calculator!$F$16,1)))*IF(MOD(Calculator!$B$31/Calculator!$F$16,1)&lt;0.5,-1,1))^2)/SQRT(((50*POWER(80,POWER(COS(PI()*MOD(Calculator!$B$31/Calculator!$F$16,1)),2))+MIN(500,MAX(30,100*EXP(-0.3*'VSWR Calculator'!$C$24)*(1+3*ABS(MOD('VSWR Calculator'!$C$23/Calculator!$F$16/2,1)-0.5))))/'VSWR Calculator'!$C$25)+$C48)^2+(1500*ABS(SIN(2*PI()*MOD(Calculator!$B$31/Calculator!$F$16,1)))*IF(MOD(Calculator!$B$31/Calculator!$F$16,1)&lt;0.5,-1,1))^2)),2))</f>
        <v>—</v>
      </c>
      <c r="CP48" s="253" t="n">
        <f aca="false">IF(OR(Calculator!$E$17&lt;&gt;"YES",Calculator!$B$31&lt;Calculator!$G$17),"—",ROUND((1+SQRT(((50*POWER(80,POWER(COS(PI()*MOD(Calculator!$B$31/Calculator!$F$17,1)),2))+MIN(500,MAX(30,100*EXP(-0.3*'VSWR Calculator'!$C$24)*(1+3*ABS(MOD('VSWR Calculator'!$C$23/Calculator!$F$17/2,1)-0.5))))/'VSWR Calculator'!$C$25)-$C48)^2+(1500*ABS(SIN(2*PI()*MOD(Calculator!$B$31/Calculator!$F$17,1)))*IF(MOD(Calculator!$B$31/Calculator!$F$17,1)&lt;0.5,-1,1))^2)/SQRT(((50*POWER(80,POWER(COS(PI()*MOD(Calculator!$B$31/Calculator!$F$17,1)),2))+MIN(500,MAX(30,100*EXP(-0.3*'VSWR Calculator'!$C$24)*(1+3*ABS(MOD('VSWR Calculator'!$C$23/Calculator!$F$17/2,1)-0.5))))/'VSWR Calculator'!$C$25)+$C48)^2+(1500*ABS(SIN(2*PI()*MOD(Calculator!$B$31/Calculator!$F$17,1)))*IF(MOD(Calculator!$B$31/Calculator!$F$17,1)&lt;0.5,-1,1))^2))/(1-SQRT(((50*POWER(80,POWER(COS(PI()*MOD(Calculator!$B$31/Calculator!$F$17,1)),2))+MIN(500,MAX(30,100*EXP(-0.3*'VSWR Calculator'!$C$24)*(1+3*ABS(MOD('VSWR Calculator'!$C$23/Calculator!$F$17/2,1)-0.5))))/'VSWR Calculator'!$C$25)-$C48)^2+(1500*ABS(SIN(2*PI()*MOD(Calculator!$B$31/Calculator!$F$17,1)))*IF(MOD(Calculator!$B$31/Calculator!$F$17,1)&lt;0.5,-1,1))^2)/SQRT(((50*POWER(80,POWER(COS(PI()*MOD(Calculator!$B$31/Calculator!$F$17,1)),2))+MIN(500,MAX(30,100*EXP(-0.3*'VSWR Calculator'!$C$24)*(1+3*ABS(MOD('VSWR Calculator'!$C$23/Calculator!$F$17/2,1)-0.5))))/'VSWR Calculator'!$C$25)+$C48)^2+(1500*ABS(SIN(2*PI()*MOD(Calculator!$B$31/Calculator!$F$17,1)))*IF(MOD(Calculator!$B$31/Calculator!$F$17,1)&lt;0.5,-1,1))^2)),2))</f>
        <v>15.73</v>
      </c>
      <c r="CQ48" s="253" t="str">
        <f aca="false">IF(OR(Calculator!$E$18&lt;&gt;"YES",Calculator!$B$31&lt;Calculator!$G$18),"—",ROUND((1+SQRT(((50*POWER(80,POWER(COS(PI()*MOD(Calculator!$B$31/Calculator!$F$18,1)),2))+MIN(500,MAX(30,100*EXP(-0.3*'VSWR Calculator'!$C$24)*(1+3*ABS(MOD('VSWR Calculator'!$C$23/Calculator!$F$18/2,1)-0.5))))/'VSWR Calculator'!$C$25)-$C48)^2+(1500*ABS(SIN(2*PI()*MOD(Calculator!$B$31/Calculator!$F$18,1)))*IF(MOD(Calculator!$B$31/Calculator!$F$18,1)&lt;0.5,-1,1))^2)/SQRT(((50*POWER(80,POWER(COS(PI()*MOD(Calculator!$B$31/Calculator!$F$18,1)),2))+MIN(500,MAX(30,100*EXP(-0.3*'VSWR Calculator'!$C$24)*(1+3*ABS(MOD('VSWR Calculator'!$C$23/Calculator!$F$18/2,1)-0.5))))/'VSWR Calculator'!$C$25)+$C48)^2+(1500*ABS(SIN(2*PI()*MOD(Calculator!$B$31/Calculator!$F$18,1)))*IF(MOD(Calculator!$B$31/Calculator!$F$18,1)&lt;0.5,-1,1))^2))/(1-SQRT(((50*POWER(80,POWER(COS(PI()*MOD(Calculator!$B$31/Calculator!$F$18,1)),2))+MIN(500,MAX(30,100*EXP(-0.3*'VSWR Calculator'!$C$24)*(1+3*ABS(MOD('VSWR Calculator'!$C$23/Calculator!$F$18/2,1)-0.5))))/'VSWR Calculator'!$C$25)-$C48)^2+(1500*ABS(SIN(2*PI()*MOD(Calculator!$B$31/Calculator!$F$18,1)))*IF(MOD(Calculator!$B$31/Calculator!$F$18,1)&lt;0.5,-1,1))^2)/SQRT(((50*POWER(80,POWER(COS(PI()*MOD(Calculator!$B$31/Calculator!$F$18,1)),2))+MIN(500,MAX(30,100*EXP(-0.3*'VSWR Calculator'!$C$24)*(1+3*ABS(MOD('VSWR Calculator'!$C$23/Calculator!$F$18/2,1)-0.5))))/'VSWR Calculator'!$C$25)+$C48)^2+(1500*ABS(SIN(2*PI()*MOD(Calculator!$B$31/Calculator!$F$18,1)))*IF(MOD(Calculator!$B$31/Calculator!$F$18,1)&lt;0.5,-1,1))^2)),2))</f>
        <v>—</v>
      </c>
      <c r="CR48" s="253" t="str">
        <f aca="false">IF(OR(Calculator!$E$19&lt;&gt;"YES",Calculator!$B$31&lt;Calculator!$G$19),"—",ROUND((1+SQRT(((50*POWER(80,POWER(COS(PI()*MOD(Calculator!$B$31/Calculator!$F$19,1)),2))+MIN(500,MAX(30,100*EXP(-0.3*'VSWR Calculator'!$C$24)*(1+3*ABS(MOD('VSWR Calculator'!$C$23/Calculator!$F$19/2,1)-0.5))))/'VSWR Calculator'!$C$25)-$C48)^2+(1500*ABS(SIN(2*PI()*MOD(Calculator!$B$31/Calculator!$F$19,1)))*IF(MOD(Calculator!$B$31/Calculator!$F$19,1)&lt;0.5,-1,1))^2)/SQRT(((50*POWER(80,POWER(COS(PI()*MOD(Calculator!$B$31/Calculator!$F$19,1)),2))+MIN(500,MAX(30,100*EXP(-0.3*'VSWR Calculator'!$C$24)*(1+3*ABS(MOD('VSWR Calculator'!$C$23/Calculator!$F$19/2,1)-0.5))))/'VSWR Calculator'!$C$25)+$C48)^2+(1500*ABS(SIN(2*PI()*MOD(Calculator!$B$31/Calculator!$F$19,1)))*IF(MOD(Calculator!$B$31/Calculator!$F$19,1)&lt;0.5,-1,1))^2))/(1-SQRT(((50*POWER(80,POWER(COS(PI()*MOD(Calculator!$B$31/Calculator!$F$19,1)),2))+MIN(500,MAX(30,100*EXP(-0.3*'VSWR Calculator'!$C$24)*(1+3*ABS(MOD('VSWR Calculator'!$C$23/Calculator!$F$19/2,1)-0.5))))/'VSWR Calculator'!$C$25)-$C48)^2+(1500*ABS(SIN(2*PI()*MOD(Calculator!$B$31/Calculator!$F$19,1)))*IF(MOD(Calculator!$B$31/Calculator!$F$19,1)&lt;0.5,-1,1))^2)/SQRT(((50*POWER(80,POWER(COS(PI()*MOD(Calculator!$B$31/Calculator!$F$19,1)),2))+MIN(500,MAX(30,100*EXP(-0.3*'VSWR Calculator'!$C$24)*(1+3*ABS(MOD('VSWR Calculator'!$C$23/Calculator!$F$19/2,1)-0.5))))/'VSWR Calculator'!$C$25)+$C48)^2+(1500*ABS(SIN(2*PI()*MOD(Calculator!$B$31/Calculator!$F$19,1)))*IF(MOD(Calculator!$B$31/Calculator!$F$19,1)&lt;0.5,-1,1))^2)),2))</f>
        <v>—</v>
      </c>
      <c r="CS48" s="253" t="str">
        <f aca="false">IF(OR(Calculator!$E$20&lt;&gt;"YES",Calculator!$B$31&lt;Calculator!$G$20),"—",ROUND((1+SQRT(((50*POWER(80,POWER(COS(PI()*MOD(Calculator!$B$31/Calculator!$F$20,1)),2))+MIN(500,MAX(30,100*EXP(-0.3*'VSWR Calculator'!$C$24)*(1+3*ABS(MOD('VSWR Calculator'!$C$23/Calculator!$F$20/2,1)-0.5))))/'VSWR Calculator'!$C$25)-$C48)^2+(1500*ABS(SIN(2*PI()*MOD(Calculator!$B$31/Calculator!$F$20,1)))*IF(MOD(Calculator!$B$31/Calculator!$F$20,1)&lt;0.5,-1,1))^2)/SQRT(((50*POWER(80,POWER(COS(PI()*MOD(Calculator!$B$31/Calculator!$F$20,1)),2))+MIN(500,MAX(30,100*EXP(-0.3*'VSWR Calculator'!$C$24)*(1+3*ABS(MOD('VSWR Calculator'!$C$23/Calculator!$F$20/2,1)-0.5))))/'VSWR Calculator'!$C$25)+$C48)^2+(1500*ABS(SIN(2*PI()*MOD(Calculator!$B$31/Calculator!$F$20,1)))*IF(MOD(Calculator!$B$31/Calculator!$F$20,1)&lt;0.5,-1,1))^2))/(1-SQRT(((50*POWER(80,POWER(COS(PI()*MOD(Calculator!$B$31/Calculator!$F$20,1)),2))+MIN(500,MAX(30,100*EXP(-0.3*'VSWR Calculator'!$C$24)*(1+3*ABS(MOD('VSWR Calculator'!$C$23/Calculator!$F$20/2,1)-0.5))))/'VSWR Calculator'!$C$25)-$C48)^2+(1500*ABS(SIN(2*PI()*MOD(Calculator!$B$31/Calculator!$F$20,1)))*IF(MOD(Calculator!$B$31/Calculator!$F$20,1)&lt;0.5,-1,1))^2)/SQRT(((50*POWER(80,POWER(COS(PI()*MOD(Calculator!$B$31/Calculator!$F$20,1)),2))+MIN(500,MAX(30,100*EXP(-0.3*'VSWR Calculator'!$C$24)*(1+3*ABS(MOD('VSWR Calculator'!$C$23/Calculator!$F$20/2,1)-0.5))))/'VSWR Calculator'!$C$25)+$C48)^2+(1500*ABS(SIN(2*PI()*MOD(Calculator!$B$31/Calculator!$F$20,1)))*IF(MOD(Calculator!$B$31/Calculator!$F$20,1)&lt;0.5,-1,1))^2)),2))</f>
        <v>—</v>
      </c>
      <c r="CT48" s="253" t="str">
        <f aca="false">IF(OR(Calculator!$E$21&lt;&gt;"YES",Calculator!$B$31&lt;Calculator!$G$21),"—",ROUND((1+SQRT(((50*POWER(80,POWER(COS(PI()*MOD(Calculator!$B$31/Calculator!$F$21,1)),2))+MIN(500,MAX(30,100*EXP(-0.3*'VSWR Calculator'!$C$24)*(1+3*ABS(MOD('VSWR Calculator'!$C$23/Calculator!$F$21/2,1)-0.5))))/'VSWR Calculator'!$C$25)-$C48)^2+(1500*ABS(SIN(2*PI()*MOD(Calculator!$B$31/Calculator!$F$21,1)))*IF(MOD(Calculator!$B$31/Calculator!$F$21,1)&lt;0.5,-1,1))^2)/SQRT(((50*POWER(80,POWER(COS(PI()*MOD(Calculator!$B$31/Calculator!$F$21,1)),2))+MIN(500,MAX(30,100*EXP(-0.3*'VSWR Calculator'!$C$24)*(1+3*ABS(MOD('VSWR Calculator'!$C$23/Calculator!$F$21/2,1)-0.5))))/'VSWR Calculator'!$C$25)+$C48)^2+(1500*ABS(SIN(2*PI()*MOD(Calculator!$B$31/Calculator!$F$21,1)))*IF(MOD(Calculator!$B$31/Calculator!$F$21,1)&lt;0.5,-1,1))^2))/(1-SQRT(((50*POWER(80,POWER(COS(PI()*MOD(Calculator!$B$31/Calculator!$F$21,1)),2))+MIN(500,MAX(30,100*EXP(-0.3*'VSWR Calculator'!$C$24)*(1+3*ABS(MOD('VSWR Calculator'!$C$23/Calculator!$F$21/2,1)-0.5))))/'VSWR Calculator'!$C$25)-$C48)^2+(1500*ABS(SIN(2*PI()*MOD(Calculator!$B$31/Calculator!$F$21,1)))*IF(MOD(Calculator!$B$31/Calculator!$F$21,1)&lt;0.5,-1,1))^2)/SQRT(((50*POWER(80,POWER(COS(PI()*MOD(Calculator!$B$31/Calculator!$F$21,1)),2))+MIN(500,MAX(30,100*EXP(-0.3*'VSWR Calculator'!$C$24)*(1+3*ABS(MOD('VSWR Calculator'!$C$23/Calculator!$F$21/2,1)-0.5))))/'VSWR Calculator'!$C$25)+$C48)^2+(1500*ABS(SIN(2*PI()*MOD(Calculator!$B$31/Calculator!$F$21,1)))*IF(MOD(Calculator!$B$31/Calculator!$F$21,1)&lt;0.5,-1,1))^2)),2))</f>
        <v>—</v>
      </c>
      <c r="CU48" s="253" t="str">
        <f aca="false">IF(OR(Calculator!$E$22&lt;&gt;"YES",Calculator!$B$31&lt;Calculator!$G$22),"—",ROUND((1+SQRT(((50*POWER(80,POWER(COS(PI()*MOD(Calculator!$B$31/Calculator!$F$22,1)),2))+MIN(500,MAX(30,100*EXP(-0.3*'VSWR Calculator'!$C$24)*(1+3*ABS(MOD('VSWR Calculator'!$C$23/Calculator!$F$22/2,1)-0.5))))/'VSWR Calculator'!$C$25)-$C48)^2+(1500*ABS(SIN(2*PI()*MOD(Calculator!$B$31/Calculator!$F$22,1)))*IF(MOD(Calculator!$B$31/Calculator!$F$22,1)&lt;0.5,-1,1))^2)/SQRT(((50*POWER(80,POWER(COS(PI()*MOD(Calculator!$B$31/Calculator!$F$22,1)),2))+MIN(500,MAX(30,100*EXP(-0.3*'VSWR Calculator'!$C$24)*(1+3*ABS(MOD('VSWR Calculator'!$C$23/Calculator!$F$22/2,1)-0.5))))/'VSWR Calculator'!$C$25)+$C48)^2+(1500*ABS(SIN(2*PI()*MOD(Calculator!$B$31/Calculator!$F$22,1)))*IF(MOD(Calculator!$B$31/Calculator!$F$22,1)&lt;0.5,-1,1))^2))/(1-SQRT(((50*POWER(80,POWER(COS(PI()*MOD(Calculator!$B$31/Calculator!$F$22,1)),2))+MIN(500,MAX(30,100*EXP(-0.3*'VSWR Calculator'!$C$24)*(1+3*ABS(MOD('VSWR Calculator'!$C$23/Calculator!$F$22/2,1)-0.5))))/'VSWR Calculator'!$C$25)-$C48)^2+(1500*ABS(SIN(2*PI()*MOD(Calculator!$B$31/Calculator!$F$22,1)))*IF(MOD(Calculator!$B$31/Calculator!$F$22,1)&lt;0.5,-1,1))^2)/SQRT(((50*POWER(80,POWER(COS(PI()*MOD(Calculator!$B$31/Calculator!$F$22,1)),2))+MIN(500,MAX(30,100*EXP(-0.3*'VSWR Calculator'!$C$24)*(1+3*ABS(MOD('VSWR Calculator'!$C$23/Calculator!$F$22/2,1)-0.5))))/'VSWR Calculator'!$C$25)+$C48)^2+(1500*ABS(SIN(2*PI()*MOD(Calculator!$B$31/Calculator!$F$22,1)))*IF(MOD(Calculator!$B$31/Calculator!$F$22,1)&lt;0.5,-1,1))^2)),2))</f>
        <v>—</v>
      </c>
      <c r="CV48" s="253" t="n">
        <f aca="false">IFERROR(ROUND((IF(ISNUMBER(CK48),CK48,0)+IF(ISNUMBER(CL48),CL48,0)+IF(ISNUMBER(CM48),CM48,0)+IF(ISNUMBER(CN48),CN48,0)+IF(ISNUMBER(CO48),CO48,0)+IF(ISNUMBER(CP48),CP48,0)+IF(ISNUMBER(CQ48),CQ48,0)+IF(ISNUMBER(CR48),CR48,0)+IF(ISNUMBER(CS48),CS48,0)+IF(ISNUMBER(CT48),CT48,0)+IF(ISNUMBER(CU48),CU48,0))/(IF(ISNUMBER(CK48),1,0)+IF(ISNUMBER(CL48),1,0)+IF(ISNUMBER(CM48),1,0)+IF(ISNUMBER(CN48),1,0)+IF(ISNUMBER(CO48),1,0)+IF(ISNUMBER(CP48),1,0)+IF(ISNUMBER(CQ48),1,0)+IF(ISNUMBER(CR48),1,0)+IF(ISNUMBER(CS48),1,0)+IF(ISNUMBER(CT48),1,0)+IF(ISNUMBER(CU48),1,0)),4),"")</f>
        <v>16.34</v>
      </c>
      <c r="CW48" s="253" t="str">
        <f aca="false">IF(OR(Calculator!$E$12&lt;&gt;"YES",Calculator!$B$32&lt;Calculator!$G$12),"—",ROUND((1+SQRT(((50*POWER(80,POWER(COS(PI()*MOD(Calculator!$B$32/Calculator!$F$12,1)),2))+MIN(500,MAX(30,100*EXP(-0.3*'VSWR Calculator'!$C$24)*(1+3*ABS(MOD('VSWR Calculator'!$C$23/Calculator!$F$12/2,1)-0.5))))/'VSWR Calculator'!$C$25)-$C48)^2+(1500*ABS(SIN(2*PI()*MOD(Calculator!$B$32/Calculator!$F$12,1)))*IF(MOD(Calculator!$B$32/Calculator!$F$12,1)&lt;0.5,-1,1))^2)/SQRT(((50*POWER(80,POWER(COS(PI()*MOD(Calculator!$B$32/Calculator!$F$12,1)),2))+MIN(500,MAX(30,100*EXP(-0.3*'VSWR Calculator'!$C$24)*(1+3*ABS(MOD('VSWR Calculator'!$C$23/Calculator!$F$12/2,1)-0.5))))/'VSWR Calculator'!$C$25)+$C48)^2+(1500*ABS(SIN(2*PI()*MOD(Calculator!$B$32/Calculator!$F$12,1)))*IF(MOD(Calculator!$B$32/Calculator!$F$12,1)&lt;0.5,-1,1))^2))/(1-SQRT(((50*POWER(80,POWER(COS(PI()*MOD(Calculator!$B$32/Calculator!$F$12,1)),2))+MIN(500,MAX(30,100*EXP(-0.3*'VSWR Calculator'!$C$24)*(1+3*ABS(MOD('VSWR Calculator'!$C$23/Calculator!$F$12/2,1)-0.5))))/'VSWR Calculator'!$C$25)-$C48)^2+(1500*ABS(SIN(2*PI()*MOD(Calculator!$B$32/Calculator!$F$12,1)))*IF(MOD(Calculator!$B$32/Calculator!$F$12,1)&lt;0.5,-1,1))^2)/SQRT(((50*POWER(80,POWER(COS(PI()*MOD(Calculator!$B$32/Calculator!$F$12,1)),2))+MIN(500,MAX(30,100*EXP(-0.3*'VSWR Calculator'!$C$24)*(1+3*ABS(MOD('VSWR Calculator'!$C$23/Calculator!$F$12/2,1)-0.5))))/'VSWR Calculator'!$C$25)+$C48)^2+(1500*ABS(SIN(2*PI()*MOD(Calculator!$B$32/Calculator!$F$12,1)))*IF(MOD(Calculator!$B$32/Calculator!$F$12,1)&lt;0.5,-1,1))^2)),2))</f>
        <v>—</v>
      </c>
      <c r="CX48" s="253" t="str">
        <f aca="false">IF(OR(Calculator!$E$13&lt;&gt;"YES",Calculator!$B$32&lt;Calculator!$G$13),"—",ROUND((1+SQRT(((50*POWER(80,POWER(COS(PI()*MOD(Calculator!$B$32/Calculator!$F$13,1)),2))+MIN(500,MAX(30,100*EXP(-0.3*'VSWR Calculator'!$C$24)*(1+3*ABS(MOD('VSWR Calculator'!$C$23/Calculator!$F$13/2,1)-0.5))))/'VSWR Calculator'!$C$25)-$C48)^2+(1500*ABS(SIN(2*PI()*MOD(Calculator!$B$32/Calculator!$F$13,1)))*IF(MOD(Calculator!$B$32/Calculator!$F$13,1)&lt;0.5,-1,1))^2)/SQRT(((50*POWER(80,POWER(COS(PI()*MOD(Calculator!$B$32/Calculator!$F$13,1)),2))+MIN(500,MAX(30,100*EXP(-0.3*'VSWR Calculator'!$C$24)*(1+3*ABS(MOD('VSWR Calculator'!$C$23/Calculator!$F$13/2,1)-0.5))))/'VSWR Calculator'!$C$25)+$C48)^2+(1500*ABS(SIN(2*PI()*MOD(Calculator!$B$32/Calculator!$F$13,1)))*IF(MOD(Calculator!$B$32/Calculator!$F$13,1)&lt;0.5,-1,1))^2))/(1-SQRT(((50*POWER(80,POWER(COS(PI()*MOD(Calculator!$B$32/Calculator!$F$13,1)),2))+MIN(500,MAX(30,100*EXP(-0.3*'VSWR Calculator'!$C$24)*(1+3*ABS(MOD('VSWR Calculator'!$C$23/Calculator!$F$13/2,1)-0.5))))/'VSWR Calculator'!$C$25)-$C48)^2+(1500*ABS(SIN(2*PI()*MOD(Calculator!$B$32/Calculator!$F$13,1)))*IF(MOD(Calculator!$B$32/Calculator!$F$13,1)&lt;0.5,-1,1))^2)/SQRT(((50*POWER(80,POWER(COS(PI()*MOD(Calculator!$B$32/Calculator!$F$13,1)),2))+MIN(500,MAX(30,100*EXP(-0.3*'VSWR Calculator'!$C$24)*(1+3*ABS(MOD('VSWR Calculator'!$C$23/Calculator!$F$13/2,1)-0.5))))/'VSWR Calculator'!$C$25)+$C48)^2+(1500*ABS(SIN(2*PI()*MOD(Calculator!$B$32/Calculator!$F$13,1)))*IF(MOD(Calculator!$B$32/Calculator!$F$13,1)&lt;0.5,-1,1))^2)),2))</f>
        <v>—</v>
      </c>
      <c r="CY48" s="253" t="str">
        <f aca="false">IF(OR(Calculator!$E$14&lt;&gt;"YES",Calculator!$B$32&lt;Calculator!$G$14),"—",ROUND((1+SQRT(((50*POWER(80,POWER(COS(PI()*MOD(Calculator!$B$32/Calculator!$F$14,1)),2))+MIN(500,MAX(30,100*EXP(-0.3*'VSWR Calculator'!$C$24)*(1+3*ABS(MOD('VSWR Calculator'!$C$23/Calculator!$F$14/2,1)-0.5))))/'VSWR Calculator'!$C$25)-$C48)^2+(1500*ABS(SIN(2*PI()*MOD(Calculator!$B$32/Calculator!$F$14,1)))*IF(MOD(Calculator!$B$32/Calculator!$F$14,1)&lt;0.5,-1,1))^2)/SQRT(((50*POWER(80,POWER(COS(PI()*MOD(Calculator!$B$32/Calculator!$F$14,1)),2))+MIN(500,MAX(30,100*EXP(-0.3*'VSWR Calculator'!$C$24)*(1+3*ABS(MOD('VSWR Calculator'!$C$23/Calculator!$F$14/2,1)-0.5))))/'VSWR Calculator'!$C$25)+$C48)^2+(1500*ABS(SIN(2*PI()*MOD(Calculator!$B$32/Calculator!$F$14,1)))*IF(MOD(Calculator!$B$32/Calculator!$F$14,1)&lt;0.5,-1,1))^2))/(1-SQRT(((50*POWER(80,POWER(COS(PI()*MOD(Calculator!$B$32/Calculator!$F$14,1)),2))+MIN(500,MAX(30,100*EXP(-0.3*'VSWR Calculator'!$C$24)*(1+3*ABS(MOD('VSWR Calculator'!$C$23/Calculator!$F$14/2,1)-0.5))))/'VSWR Calculator'!$C$25)-$C48)^2+(1500*ABS(SIN(2*PI()*MOD(Calculator!$B$32/Calculator!$F$14,1)))*IF(MOD(Calculator!$B$32/Calculator!$F$14,1)&lt;0.5,-1,1))^2)/SQRT(((50*POWER(80,POWER(COS(PI()*MOD(Calculator!$B$32/Calculator!$F$14,1)),2))+MIN(500,MAX(30,100*EXP(-0.3*'VSWR Calculator'!$C$24)*(1+3*ABS(MOD('VSWR Calculator'!$C$23/Calculator!$F$14/2,1)-0.5))))/'VSWR Calculator'!$C$25)+$C48)^2+(1500*ABS(SIN(2*PI()*MOD(Calculator!$B$32/Calculator!$F$14,1)))*IF(MOD(Calculator!$B$32/Calculator!$F$14,1)&lt;0.5,-1,1))^2)),2))</f>
        <v>—</v>
      </c>
      <c r="CZ48" s="253" t="n">
        <f aca="false">IF(OR(Calculator!$E$15&lt;&gt;"YES",Calculator!$B$32&lt;Calculator!$G$15),"—",ROUND((1+SQRT(((50*POWER(80,POWER(COS(PI()*MOD(Calculator!$B$32/Calculator!$F$15,1)),2))+MIN(500,MAX(30,100*EXP(-0.3*'VSWR Calculator'!$C$24)*(1+3*ABS(MOD('VSWR Calculator'!$C$23/Calculator!$F$15/2,1)-0.5))))/'VSWR Calculator'!$C$25)-$C48)^2+(1500*ABS(SIN(2*PI()*MOD(Calculator!$B$32/Calculator!$F$15,1)))*IF(MOD(Calculator!$B$32/Calculator!$F$15,1)&lt;0.5,-1,1))^2)/SQRT(((50*POWER(80,POWER(COS(PI()*MOD(Calculator!$B$32/Calculator!$F$15,1)),2))+MIN(500,MAX(30,100*EXP(-0.3*'VSWR Calculator'!$C$24)*(1+3*ABS(MOD('VSWR Calculator'!$C$23/Calculator!$F$15/2,1)-0.5))))/'VSWR Calculator'!$C$25)+$C48)^2+(1500*ABS(SIN(2*PI()*MOD(Calculator!$B$32/Calculator!$F$15,1)))*IF(MOD(Calculator!$B$32/Calculator!$F$15,1)&lt;0.5,-1,1))^2))/(1-SQRT(((50*POWER(80,POWER(COS(PI()*MOD(Calculator!$B$32/Calculator!$F$15,1)),2))+MIN(500,MAX(30,100*EXP(-0.3*'VSWR Calculator'!$C$24)*(1+3*ABS(MOD('VSWR Calculator'!$C$23/Calculator!$F$15/2,1)-0.5))))/'VSWR Calculator'!$C$25)-$C48)^2+(1500*ABS(SIN(2*PI()*MOD(Calculator!$B$32/Calculator!$F$15,1)))*IF(MOD(Calculator!$B$32/Calculator!$F$15,1)&lt;0.5,-1,1))^2)/SQRT(((50*POWER(80,POWER(COS(PI()*MOD(Calculator!$B$32/Calculator!$F$15,1)),2))+MIN(500,MAX(30,100*EXP(-0.3*'VSWR Calculator'!$C$24)*(1+3*ABS(MOD('VSWR Calculator'!$C$23/Calculator!$F$15/2,1)-0.5))))/'VSWR Calculator'!$C$25)+$C48)^2+(1500*ABS(SIN(2*PI()*MOD(Calculator!$B$32/Calculator!$F$15,1)))*IF(MOD(Calculator!$B$32/Calculator!$F$15,1)&lt;0.5,-1,1))^2)),2))</f>
        <v>4.02</v>
      </c>
      <c r="DA48" s="253" t="str">
        <f aca="false">IF(OR(Calculator!$E$16&lt;&gt;"YES",Calculator!$B$32&lt;Calculator!$G$16),"—",ROUND((1+SQRT(((50*POWER(80,POWER(COS(PI()*MOD(Calculator!$B$32/Calculator!$F$16,1)),2))+MIN(500,MAX(30,100*EXP(-0.3*'VSWR Calculator'!$C$24)*(1+3*ABS(MOD('VSWR Calculator'!$C$23/Calculator!$F$16/2,1)-0.5))))/'VSWR Calculator'!$C$25)-$C48)^2+(1500*ABS(SIN(2*PI()*MOD(Calculator!$B$32/Calculator!$F$16,1)))*IF(MOD(Calculator!$B$32/Calculator!$F$16,1)&lt;0.5,-1,1))^2)/SQRT(((50*POWER(80,POWER(COS(PI()*MOD(Calculator!$B$32/Calculator!$F$16,1)),2))+MIN(500,MAX(30,100*EXP(-0.3*'VSWR Calculator'!$C$24)*(1+3*ABS(MOD('VSWR Calculator'!$C$23/Calculator!$F$16/2,1)-0.5))))/'VSWR Calculator'!$C$25)+$C48)^2+(1500*ABS(SIN(2*PI()*MOD(Calculator!$B$32/Calculator!$F$16,1)))*IF(MOD(Calculator!$B$32/Calculator!$F$16,1)&lt;0.5,-1,1))^2))/(1-SQRT(((50*POWER(80,POWER(COS(PI()*MOD(Calculator!$B$32/Calculator!$F$16,1)),2))+MIN(500,MAX(30,100*EXP(-0.3*'VSWR Calculator'!$C$24)*(1+3*ABS(MOD('VSWR Calculator'!$C$23/Calculator!$F$16/2,1)-0.5))))/'VSWR Calculator'!$C$25)-$C48)^2+(1500*ABS(SIN(2*PI()*MOD(Calculator!$B$32/Calculator!$F$16,1)))*IF(MOD(Calculator!$B$32/Calculator!$F$16,1)&lt;0.5,-1,1))^2)/SQRT(((50*POWER(80,POWER(COS(PI()*MOD(Calculator!$B$32/Calculator!$F$16,1)),2))+MIN(500,MAX(30,100*EXP(-0.3*'VSWR Calculator'!$C$24)*(1+3*ABS(MOD('VSWR Calculator'!$C$23/Calculator!$F$16/2,1)-0.5))))/'VSWR Calculator'!$C$25)+$C48)^2+(1500*ABS(SIN(2*PI()*MOD(Calculator!$B$32/Calculator!$F$16,1)))*IF(MOD(Calculator!$B$32/Calculator!$F$16,1)&lt;0.5,-1,1))^2)),2))</f>
        <v>—</v>
      </c>
      <c r="DB48" s="253" t="n">
        <f aca="false">IF(OR(Calculator!$E$17&lt;&gt;"YES",Calculator!$B$32&lt;Calculator!$G$17),"—",ROUND((1+SQRT(((50*POWER(80,POWER(COS(PI()*MOD(Calculator!$B$32/Calculator!$F$17,1)),2))+MIN(500,MAX(30,100*EXP(-0.3*'VSWR Calculator'!$C$24)*(1+3*ABS(MOD('VSWR Calculator'!$C$23/Calculator!$F$17/2,1)-0.5))))/'VSWR Calculator'!$C$25)-$C48)^2+(1500*ABS(SIN(2*PI()*MOD(Calculator!$B$32/Calculator!$F$17,1)))*IF(MOD(Calculator!$B$32/Calculator!$F$17,1)&lt;0.5,-1,1))^2)/SQRT(((50*POWER(80,POWER(COS(PI()*MOD(Calculator!$B$32/Calculator!$F$17,1)),2))+MIN(500,MAX(30,100*EXP(-0.3*'VSWR Calculator'!$C$24)*(1+3*ABS(MOD('VSWR Calculator'!$C$23/Calculator!$F$17/2,1)-0.5))))/'VSWR Calculator'!$C$25)+$C48)^2+(1500*ABS(SIN(2*PI()*MOD(Calculator!$B$32/Calculator!$F$17,1)))*IF(MOD(Calculator!$B$32/Calculator!$F$17,1)&lt;0.5,-1,1))^2))/(1-SQRT(((50*POWER(80,POWER(COS(PI()*MOD(Calculator!$B$32/Calculator!$F$17,1)),2))+MIN(500,MAX(30,100*EXP(-0.3*'VSWR Calculator'!$C$24)*(1+3*ABS(MOD('VSWR Calculator'!$C$23/Calculator!$F$17/2,1)-0.5))))/'VSWR Calculator'!$C$25)-$C48)^2+(1500*ABS(SIN(2*PI()*MOD(Calculator!$B$32/Calculator!$F$17,1)))*IF(MOD(Calculator!$B$32/Calculator!$F$17,1)&lt;0.5,-1,1))^2)/SQRT(((50*POWER(80,POWER(COS(PI()*MOD(Calculator!$B$32/Calculator!$F$17,1)),2))+MIN(500,MAX(30,100*EXP(-0.3*'VSWR Calculator'!$C$24)*(1+3*ABS(MOD('VSWR Calculator'!$C$23/Calculator!$F$17/2,1)-0.5))))/'VSWR Calculator'!$C$25)+$C48)^2+(1500*ABS(SIN(2*PI()*MOD(Calculator!$B$32/Calculator!$F$17,1)))*IF(MOD(Calculator!$B$32/Calculator!$F$17,1)&lt;0.5,-1,1))^2)),2))</f>
        <v>16.19</v>
      </c>
      <c r="DC48" s="253" t="str">
        <f aca="false">IF(OR(Calculator!$E$18&lt;&gt;"YES",Calculator!$B$32&lt;Calculator!$G$18),"—",ROUND((1+SQRT(((50*POWER(80,POWER(COS(PI()*MOD(Calculator!$B$32/Calculator!$F$18,1)),2))+MIN(500,MAX(30,100*EXP(-0.3*'VSWR Calculator'!$C$24)*(1+3*ABS(MOD('VSWR Calculator'!$C$23/Calculator!$F$18/2,1)-0.5))))/'VSWR Calculator'!$C$25)-$C48)^2+(1500*ABS(SIN(2*PI()*MOD(Calculator!$B$32/Calculator!$F$18,1)))*IF(MOD(Calculator!$B$32/Calculator!$F$18,1)&lt;0.5,-1,1))^2)/SQRT(((50*POWER(80,POWER(COS(PI()*MOD(Calculator!$B$32/Calculator!$F$18,1)),2))+MIN(500,MAX(30,100*EXP(-0.3*'VSWR Calculator'!$C$24)*(1+3*ABS(MOD('VSWR Calculator'!$C$23/Calculator!$F$18/2,1)-0.5))))/'VSWR Calculator'!$C$25)+$C48)^2+(1500*ABS(SIN(2*PI()*MOD(Calculator!$B$32/Calculator!$F$18,1)))*IF(MOD(Calculator!$B$32/Calculator!$F$18,1)&lt;0.5,-1,1))^2))/(1-SQRT(((50*POWER(80,POWER(COS(PI()*MOD(Calculator!$B$32/Calculator!$F$18,1)),2))+MIN(500,MAX(30,100*EXP(-0.3*'VSWR Calculator'!$C$24)*(1+3*ABS(MOD('VSWR Calculator'!$C$23/Calculator!$F$18/2,1)-0.5))))/'VSWR Calculator'!$C$25)-$C48)^2+(1500*ABS(SIN(2*PI()*MOD(Calculator!$B$32/Calculator!$F$18,1)))*IF(MOD(Calculator!$B$32/Calculator!$F$18,1)&lt;0.5,-1,1))^2)/SQRT(((50*POWER(80,POWER(COS(PI()*MOD(Calculator!$B$32/Calculator!$F$18,1)),2))+MIN(500,MAX(30,100*EXP(-0.3*'VSWR Calculator'!$C$24)*(1+3*ABS(MOD('VSWR Calculator'!$C$23/Calculator!$F$18/2,1)-0.5))))/'VSWR Calculator'!$C$25)+$C48)^2+(1500*ABS(SIN(2*PI()*MOD(Calculator!$B$32/Calculator!$F$18,1)))*IF(MOD(Calculator!$B$32/Calculator!$F$18,1)&lt;0.5,-1,1))^2)),2))</f>
        <v>—</v>
      </c>
      <c r="DD48" s="253" t="str">
        <f aca="false">IF(OR(Calculator!$E$19&lt;&gt;"YES",Calculator!$B$32&lt;Calculator!$G$19),"—",ROUND((1+SQRT(((50*POWER(80,POWER(COS(PI()*MOD(Calculator!$B$32/Calculator!$F$19,1)),2))+MIN(500,MAX(30,100*EXP(-0.3*'VSWR Calculator'!$C$24)*(1+3*ABS(MOD('VSWR Calculator'!$C$23/Calculator!$F$19/2,1)-0.5))))/'VSWR Calculator'!$C$25)-$C48)^2+(1500*ABS(SIN(2*PI()*MOD(Calculator!$B$32/Calculator!$F$19,1)))*IF(MOD(Calculator!$B$32/Calculator!$F$19,1)&lt;0.5,-1,1))^2)/SQRT(((50*POWER(80,POWER(COS(PI()*MOD(Calculator!$B$32/Calculator!$F$19,1)),2))+MIN(500,MAX(30,100*EXP(-0.3*'VSWR Calculator'!$C$24)*(1+3*ABS(MOD('VSWR Calculator'!$C$23/Calculator!$F$19/2,1)-0.5))))/'VSWR Calculator'!$C$25)+$C48)^2+(1500*ABS(SIN(2*PI()*MOD(Calculator!$B$32/Calculator!$F$19,1)))*IF(MOD(Calculator!$B$32/Calculator!$F$19,1)&lt;0.5,-1,1))^2))/(1-SQRT(((50*POWER(80,POWER(COS(PI()*MOD(Calculator!$B$32/Calculator!$F$19,1)),2))+MIN(500,MAX(30,100*EXP(-0.3*'VSWR Calculator'!$C$24)*(1+3*ABS(MOD('VSWR Calculator'!$C$23/Calculator!$F$19/2,1)-0.5))))/'VSWR Calculator'!$C$25)-$C48)^2+(1500*ABS(SIN(2*PI()*MOD(Calculator!$B$32/Calculator!$F$19,1)))*IF(MOD(Calculator!$B$32/Calculator!$F$19,1)&lt;0.5,-1,1))^2)/SQRT(((50*POWER(80,POWER(COS(PI()*MOD(Calculator!$B$32/Calculator!$F$19,1)),2))+MIN(500,MAX(30,100*EXP(-0.3*'VSWR Calculator'!$C$24)*(1+3*ABS(MOD('VSWR Calculator'!$C$23/Calculator!$F$19/2,1)-0.5))))/'VSWR Calculator'!$C$25)+$C48)^2+(1500*ABS(SIN(2*PI()*MOD(Calculator!$B$32/Calculator!$F$19,1)))*IF(MOD(Calculator!$B$32/Calculator!$F$19,1)&lt;0.5,-1,1))^2)),2))</f>
        <v>—</v>
      </c>
      <c r="DE48" s="253" t="str">
        <f aca="false">IF(OR(Calculator!$E$20&lt;&gt;"YES",Calculator!$B$32&lt;Calculator!$G$20),"—",ROUND((1+SQRT(((50*POWER(80,POWER(COS(PI()*MOD(Calculator!$B$32/Calculator!$F$20,1)),2))+MIN(500,MAX(30,100*EXP(-0.3*'VSWR Calculator'!$C$24)*(1+3*ABS(MOD('VSWR Calculator'!$C$23/Calculator!$F$20/2,1)-0.5))))/'VSWR Calculator'!$C$25)-$C48)^2+(1500*ABS(SIN(2*PI()*MOD(Calculator!$B$32/Calculator!$F$20,1)))*IF(MOD(Calculator!$B$32/Calculator!$F$20,1)&lt;0.5,-1,1))^2)/SQRT(((50*POWER(80,POWER(COS(PI()*MOD(Calculator!$B$32/Calculator!$F$20,1)),2))+MIN(500,MAX(30,100*EXP(-0.3*'VSWR Calculator'!$C$24)*(1+3*ABS(MOD('VSWR Calculator'!$C$23/Calculator!$F$20/2,1)-0.5))))/'VSWR Calculator'!$C$25)+$C48)^2+(1500*ABS(SIN(2*PI()*MOD(Calculator!$B$32/Calculator!$F$20,1)))*IF(MOD(Calculator!$B$32/Calculator!$F$20,1)&lt;0.5,-1,1))^2))/(1-SQRT(((50*POWER(80,POWER(COS(PI()*MOD(Calculator!$B$32/Calculator!$F$20,1)),2))+MIN(500,MAX(30,100*EXP(-0.3*'VSWR Calculator'!$C$24)*(1+3*ABS(MOD('VSWR Calculator'!$C$23/Calculator!$F$20/2,1)-0.5))))/'VSWR Calculator'!$C$25)-$C48)^2+(1500*ABS(SIN(2*PI()*MOD(Calculator!$B$32/Calculator!$F$20,1)))*IF(MOD(Calculator!$B$32/Calculator!$F$20,1)&lt;0.5,-1,1))^2)/SQRT(((50*POWER(80,POWER(COS(PI()*MOD(Calculator!$B$32/Calculator!$F$20,1)),2))+MIN(500,MAX(30,100*EXP(-0.3*'VSWR Calculator'!$C$24)*(1+3*ABS(MOD('VSWR Calculator'!$C$23/Calculator!$F$20/2,1)-0.5))))/'VSWR Calculator'!$C$25)+$C48)^2+(1500*ABS(SIN(2*PI()*MOD(Calculator!$B$32/Calculator!$F$20,1)))*IF(MOD(Calculator!$B$32/Calculator!$F$20,1)&lt;0.5,-1,1))^2)),2))</f>
        <v>—</v>
      </c>
      <c r="DF48" s="253" t="str">
        <f aca="false">IF(OR(Calculator!$E$21&lt;&gt;"YES",Calculator!$B$32&lt;Calculator!$G$21),"—",ROUND((1+SQRT(((50*POWER(80,POWER(COS(PI()*MOD(Calculator!$B$32/Calculator!$F$21,1)),2))+MIN(500,MAX(30,100*EXP(-0.3*'VSWR Calculator'!$C$24)*(1+3*ABS(MOD('VSWR Calculator'!$C$23/Calculator!$F$21/2,1)-0.5))))/'VSWR Calculator'!$C$25)-$C48)^2+(1500*ABS(SIN(2*PI()*MOD(Calculator!$B$32/Calculator!$F$21,1)))*IF(MOD(Calculator!$B$32/Calculator!$F$21,1)&lt;0.5,-1,1))^2)/SQRT(((50*POWER(80,POWER(COS(PI()*MOD(Calculator!$B$32/Calculator!$F$21,1)),2))+MIN(500,MAX(30,100*EXP(-0.3*'VSWR Calculator'!$C$24)*(1+3*ABS(MOD('VSWR Calculator'!$C$23/Calculator!$F$21/2,1)-0.5))))/'VSWR Calculator'!$C$25)+$C48)^2+(1500*ABS(SIN(2*PI()*MOD(Calculator!$B$32/Calculator!$F$21,1)))*IF(MOD(Calculator!$B$32/Calculator!$F$21,1)&lt;0.5,-1,1))^2))/(1-SQRT(((50*POWER(80,POWER(COS(PI()*MOD(Calculator!$B$32/Calculator!$F$21,1)),2))+MIN(500,MAX(30,100*EXP(-0.3*'VSWR Calculator'!$C$24)*(1+3*ABS(MOD('VSWR Calculator'!$C$23/Calculator!$F$21/2,1)-0.5))))/'VSWR Calculator'!$C$25)-$C48)^2+(1500*ABS(SIN(2*PI()*MOD(Calculator!$B$32/Calculator!$F$21,1)))*IF(MOD(Calculator!$B$32/Calculator!$F$21,1)&lt;0.5,-1,1))^2)/SQRT(((50*POWER(80,POWER(COS(PI()*MOD(Calculator!$B$32/Calculator!$F$21,1)),2))+MIN(500,MAX(30,100*EXP(-0.3*'VSWR Calculator'!$C$24)*(1+3*ABS(MOD('VSWR Calculator'!$C$23/Calculator!$F$21/2,1)-0.5))))/'VSWR Calculator'!$C$25)+$C48)^2+(1500*ABS(SIN(2*PI()*MOD(Calculator!$B$32/Calculator!$F$21,1)))*IF(MOD(Calculator!$B$32/Calculator!$F$21,1)&lt;0.5,-1,1))^2)),2))</f>
        <v>—</v>
      </c>
      <c r="DG48" s="253" t="str">
        <f aca="false">IF(OR(Calculator!$E$22&lt;&gt;"YES",Calculator!$B$32&lt;Calculator!$G$22),"—",ROUND((1+SQRT(((50*POWER(80,POWER(COS(PI()*MOD(Calculator!$B$32/Calculator!$F$22,1)),2))+MIN(500,MAX(30,100*EXP(-0.3*'VSWR Calculator'!$C$24)*(1+3*ABS(MOD('VSWR Calculator'!$C$23/Calculator!$F$22/2,1)-0.5))))/'VSWR Calculator'!$C$25)-$C48)^2+(1500*ABS(SIN(2*PI()*MOD(Calculator!$B$32/Calculator!$F$22,1)))*IF(MOD(Calculator!$B$32/Calculator!$F$22,1)&lt;0.5,-1,1))^2)/SQRT(((50*POWER(80,POWER(COS(PI()*MOD(Calculator!$B$32/Calculator!$F$22,1)),2))+MIN(500,MAX(30,100*EXP(-0.3*'VSWR Calculator'!$C$24)*(1+3*ABS(MOD('VSWR Calculator'!$C$23/Calculator!$F$22/2,1)-0.5))))/'VSWR Calculator'!$C$25)+$C48)^2+(1500*ABS(SIN(2*PI()*MOD(Calculator!$B$32/Calculator!$F$22,1)))*IF(MOD(Calculator!$B$32/Calculator!$F$22,1)&lt;0.5,-1,1))^2))/(1-SQRT(((50*POWER(80,POWER(COS(PI()*MOD(Calculator!$B$32/Calculator!$F$22,1)),2))+MIN(500,MAX(30,100*EXP(-0.3*'VSWR Calculator'!$C$24)*(1+3*ABS(MOD('VSWR Calculator'!$C$23/Calculator!$F$22/2,1)-0.5))))/'VSWR Calculator'!$C$25)-$C48)^2+(1500*ABS(SIN(2*PI()*MOD(Calculator!$B$32/Calculator!$F$22,1)))*IF(MOD(Calculator!$B$32/Calculator!$F$22,1)&lt;0.5,-1,1))^2)/SQRT(((50*POWER(80,POWER(COS(PI()*MOD(Calculator!$B$32/Calculator!$F$22,1)),2))+MIN(500,MAX(30,100*EXP(-0.3*'VSWR Calculator'!$C$24)*(1+3*ABS(MOD('VSWR Calculator'!$C$23/Calculator!$F$22/2,1)-0.5))))/'VSWR Calculator'!$C$25)+$C48)^2+(1500*ABS(SIN(2*PI()*MOD(Calculator!$B$32/Calculator!$F$22,1)))*IF(MOD(Calculator!$B$32/Calculator!$F$22,1)&lt;0.5,-1,1))^2)),2))</f>
        <v>—</v>
      </c>
      <c r="DH48" s="253" t="n">
        <f aca="false">IFERROR(ROUND((IF(ISNUMBER(CW48),CW48,0)+IF(ISNUMBER(CX48),CX48,0)+IF(ISNUMBER(CY48),CY48,0)+IF(ISNUMBER(CZ48),CZ48,0)+IF(ISNUMBER(DA48),DA48,0)+IF(ISNUMBER(DB48),DB48,0)+IF(ISNUMBER(DC48),DC48,0)+IF(ISNUMBER(DD48),DD48,0)+IF(ISNUMBER(DE48),DE48,0)+IF(ISNUMBER(DF48),DF48,0)+IF(ISNUMBER(DG48),DG48,0))/(IF(ISNUMBER(CW48),1,0)+IF(ISNUMBER(CX48),1,0)+IF(ISNUMBER(CY48),1,0)+IF(ISNUMBER(CZ48),1,0)+IF(ISNUMBER(DA48),1,0)+IF(ISNUMBER(DB48),1,0)+IF(ISNUMBER(DC48),1,0)+IF(ISNUMBER(DD48),1,0)+IF(ISNUMBER(DE48),1,0)+IF(ISNUMBER(DF48),1,0)+IF(ISNUMBER(DG48),1,0)),4),"")</f>
        <v>10.105</v>
      </c>
      <c r="DI48" s="253" t="str">
        <f aca="false">IF(OR(Calculator!$E$12&lt;&gt;"YES",Calculator!$B$33&lt;Calculator!$G$12),"—",ROUND((1+SQRT(((50*POWER(80,POWER(COS(PI()*MOD(Calculator!$B$33/Calculator!$F$12,1)),2))+MIN(500,MAX(30,100*EXP(-0.3*'VSWR Calculator'!$C$24)*(1+3*ABS(MOD('VSWR Calculator'!$C$23/Calculator!$F$12/2,1)-0.5))))/'VSWR Calculator'!$C$25)-$C48)^2+(1500*ABS(SIN(2*PI()*MOD(Calculator!$B$33/Calculator!$F$12,1)))*IF(MOD(Calculator!$B$33/Calculator!$F$12,1)&lt;0.5,-1,1))^2)/SQRT(((50*POWER(80,POWER(COS(PI()*MOD(Calculator!$B$33/Calculator!$F$12,1)),2))+MIN(500,MAX(30,100*EXP(-0.3*'VSWR Calculator'!$C$24)*(1+3*ABS(MOD('VSWR Calculator'!$C$23/Calculator!$F$12/2,1)-0.5))))/'VSWR Calculator'!$C$25)+$C48)^2+(1500*ABS(SIN(2*PI()*MOD(Calculator!$B$33/Calculator!$F$12,1)))*IF(MOD(Calculator!$B$33/Calculator!$F$12,1)&lt;0.5,-1,1))^2))/(1-SQRT(((50*POWER(80,POWER(COS(PI()*MOD(Calculator!$B$33/Calculator!$F$12,1)),2))+MIN(500,MAX(30,100*EXP(-0.3*'VSWR Calculator'!$C$24)*(1+3*ABS(MOD('VSWR Calculator'!$C$23/Calculator!$F$12/2,1)-0.5))))/'VSWR Calculator'!$C$25)-$C48)^2+(1500*ABS(SIN(2*PI()*MOD(Calculator!$B$33/Calculator!$F$12,1)))*IF(MOD(Calculator!$B$33/Calculator!$F$12,1)&lt;0.5,-1,1))^2)/SQRT(((50*POWER(80,POWER(COS(PI()*MOD(Calculator!$B$33/Calculator!$F$12,1)),2))+MIN(500,MAX(30,100*EXP(-0.3*'VSWR Calculator'!$C$24)*(1+3*ABS(MOD('VSWR Calculator'!$C$23/Calculator!$F$12/2,1)-0.5))))/'VSWR Calculator'!$C$25)+$C48)^2+(1500*ABS(SIN(2*PI()*MOD(Calculator!$B$33/Calculator!$F$12,1)))*IF(MOD(Calculator!$B$33/Calculator!$F$12,1)&lt;0.5,-1,1))^2)),2))</f>
        <v>—</v>
      </c>
      <c r="DJ48" s="253" t="str">
        <f aca="false">IF(OR(Calculator!$E$13&lt;&gt;"YES",Calculator!$B$33&lt;Calculator!$G$13),"—",ROUND((1+SQRT(((50*POWER(80,POWER(COS(PI()*MOD(Calculator!$B$33/Calculator!$F$13,1)),2))+MIN(500,MAX(30,100*EXP(-0.3*'VSWR Calculator'!$C$24)*(1+3*ABS(MOD('VSWR Calculator'!$C$23/Calculator!$F$13/2,1)-0.5))))/'VSWR Calculator'!$C$25)-$C48)^2+(1500*ABS(SIN(2*PI()*MOD(Calculator!$B$33/Calculator!$F$13,1)))*IF(MOD(Calculator!$B$33/Calculator!$F$13,1)&lt;0.5,-1,1))^2)/SQRT(((50*POWER(80,POWER(COS(PI()*MOD(Calculator!$B$33/Calculator!$F$13,1)),2))+MIN(500,MAX(30,100*EXP(-0.3*'VSWR Calculator'!$C$24)*(1+3*ABS(MOD('VSWR Calculator'!$C$23/Calculator!$F$13/2,1)-0.5))))/'VSWR Calculator'!$C$25)+$C48)^2+(1500*ABS(SIN(2*PI()*MOD(Calculator!$B$33/Calculator!$F$13,1)))*IF(MOD(Calculator!$B$33/Calculator!$F$13,1)&lt;0.5,-1,1))^2))/(1-SQRT(((50*POWER(80,POWER(COS(PI()*MOD(Calculator!$B$33/Calculator!$F$13,1)),2))+MIN(500,MAX(30,100*EXP(-0.3*'VSWR Calculator'!$C$24)*(1+3*ABS(MOD('VSWR Calculator'!$C$23/Calculator!$F$13/2,1)-0.5))))/'VSWR Calculator'!$C$25)-$C48)^2+(1500*ABS(SIN(2*PI()*MOD(Calculator!$B$33/Calculator!$F$13,1)))*IF(MOD(Calculator!$B$33/Calculator!$F$13,1)&lt;0.5,-1,1))^2)/SQRT(((50*POWER(80,POWER(COS(PI()*MOD(Calculator!$B$33/Calculator!$F$13,1)),2))+MIN(500,MAX(30,100*EXP(-0.3*'VSWR Calculator'!$C$24)*(1+3*ABS(MOD('VSWR Calculator'!$C$23/Calculator!$F$13/2,1)-0.5))))/'VSWR Calculator'!$C$25)+$C48)^2+(1500*ABS(SIN(2*PI()*MOD(Calculator!$B$33/Calculator!$F$13,1)))*IF(MOD(Calculator!$B$33/Calculator!$F$13,1)&lt;0.5,-1,1))^2)),2))</f>
        <v>—</v>
      </c>
      <c r="DK48" s="253" t="str">
        <f aca="false">IF(OR(Calculator!$E$14&lt;&gt;"YES",Calculator!$B$33&lt;Calculator!$G$14),"—",ROUND((1+SQRT(((50*POWER(80,POWER(COS(PI()*MOD(Calculator!$B$33/Calculator!$F$14,1)),2))+MIN(500,MAX(30,100*EXP(-0.3*'VSWR Calculator'!$C$24)*(1+3*ABS(MOD('VSWR Calculator'!$C$23/Calculator!$F$14/2,1)-0.5))))/'VSWR Calculator'!$C$25)-$C48)^2+(1500*ABS(SIN(2*PI()*MOD(Calculator!$B$33/Calculator!$F$14,1)))*IF(MOD(Calculator!$B$33/Calculator!$F$14,1)&lt;0.5,-1,1))^2)/SQRT(((50*POWER(80,POWER(COS(PI()*MOD(Calculator!$B$33/Calculator!$F$14,1)),2))+MIN(500,MAX(30,100*EXP(-0.3*'VSWR Calculator'!$C$24)*(1+3*ABS(MOD('VSWR Calculator'!$C$23/Calculator!$F$14/2,1)-0.5))))/'VSWR Calculator'!$C$25)+$C48)^2+(1500*ABS(SIN(2*PI()*MOD(Calculator!$B$33/Calculator!$F$14,1)))*IF(MOD(Calculator!$B$33/Calculator!$F$14,1)&lt;0.5,-1,1))^2))/(1-SQRT(((50*POWER(80,POWER(COS(PI()*MOD(Calculator!$B$33/Calculator!$F$14,1)),2))+MIN(500,MAX(30,100*EXP(-0.3*'VSWR Calculator'!$C$24)*(1+3*ABS(MOD('VSWR Calculator'!$C$23/Calculator!$F$14/2,1)-0.5))))/'VSWR Calculator'!$C$25)-$C48)^2+(1500*ABS(SIN(2*PI()*MOD(Calculator!$B$33/Calculator!$F$14,1)))*IF(MOD(Calculator!$B$33/Calculator!$F$14,1)&lt;0.5,-1,1))^2)/SQRT(((50*POWER(80,POWER(COS(PI()*MOD(Calculator!$B$33/Calculator!$F$14,1)),2))+MIN(500,MAX(30,100*EXP(-0.3*'VSWR Calculator'!$C$24)*(1+3*ABS(MOD('VSWR Calculator'!$C$23/Calculator!$F$14/2,1)-0.5))))/'VSWR Calculator'!$C$25)+$C48)^2+(1500*ABS(SIN(2*PI()*MOD(Calculator!$B$33/Calculator!$F$14,1)))*IF(MOD(Calculator!$B$33/Calculator!$F$14,1)&lt;0.5,-1,1))^2)),2))</f>
        <v>—</v>
      </c>
      <c r="DL48" s="253" t="n">
        <f aca="false">IF(OR(Calculator!$E$15&lt;&gt;"YES",Calculator!$B$33&lt;Calculator!$G$15),"—",ROUND((1+SQRT(((50*POWER(80,POWER(COS(PI()*MOD(Calculator!$B$33/Calculator!$F$15,1)),2))+MIN(500,MAX(30,100*EXP(-0.3*'VSWR Calculator'!$C$24)*(1+3*ABS(MOD('VSWR Calculator'!$C$23/Calculator!$F$15/2,1)-0.5))))/'VSWR Calculator'!$C$25)-$C48)^2+(1500*ABS(SIN(2*PI()*MOD(Calculator!$B$33/Calculator!$F$15,1)))*IF(MOD(Calculator!$B$33/Calculator!$F$15,1)&lt;0.5,-1,1))^2)/SQRT(((50*POWER(80,POWER(COS(PI()*MOD(Calculator!$B$33/Calculator!$F$15,1)),2))+MIN(500,MAX(30,100*EXP(-0.3*'VSWR Calculator'!$C$24)*(1+3*ABS(MOD('VSWR Calculator'!$C$23/Calculator!$F$15/2,1)-0.5))))/'VSWR Calculator'!$C$25)+$C48)^2+(1500*ABS(SIN(2*PI()*MOD(Calculator!$B$33/Calculator!$F$15,1)))*IF(MOD(Calculator!$B$33/Calculator!$F$15,1)&lt;0.5,-1,1))^2))/(1-SQRT(((50*POWER(80,POWER(COS(PI()*MOD(Calculator!$B$33/Calculator!$F$15,1)),2))+MIN(500,MAX(30,100*EXP(-0.3*'VSWR Calculator'!$C$24)*(1+3*ABS(MOD('VSWR Calculator'!$C$23/Calculator!$F$15/2,1)-0.5))))/'VSWR Calculator'!$C$25)-$C48)^2+(1500*ABS(SIN(2*PI()*MOD(Calculator!$B$33/Calculator!$F$15,1)))*IF(MOD(Calculator!$B$33/Calculator!$F$15,1)&lt;0.5,-1,1))^2)/SQRT(((50*POWER(80,POWER(COS(PI()*MOD(Calculator!$B$33/Calculator!$F$15,1)),2))+MIN(500,MAX(30,100*EXP(-0.3*'VSWR Calculator'!$C$24)*(1+3*ABS(MOD('VSWR Calculator'!$C$23/Calculator!$F$15/2,1)-0.5))))/'VSWR Calculator'!$C$25)+$C48)^2+(1500*ABS(SIN(2*PI()*MOD(Calculator!$B$33/Calculator!$F$15,1)))*IF(MOD(Calculator!$B$33/Calculator!$F$15,1)&lt;0.5,-1,1))^2)),2))</f>
        <v>4.13</v>
      </c>
      <c r="DM48" s="253" t="str">
        <f aca="false">IF(OR(Calculator!$E$16&lt;&gt;"YES",Calculator!$B$33&lt;Calculator!$G$16),"—",ROUND((1+SQRT(((50*POWER(80,POWER(COS(PI()*MOD(Calculator!$B$33/Calculator!$F$16,1)),2))+MIN(500,MAX(30,100*EXP(-0.3*'VSWR Calculator'!$C$24)*(1+3*ABS(MOD('VSWR Calculator'!$C$23/Calculator!$F$16/2,1)-0.5))))/'VSWR Calculator'!$C$25)-$C48)^2+(1500*ABS(SIN(2*PI()*MOD(Calculator!$B$33/Calculator!$F$16,1)))*IF(MOD(Calculator!$B$33/Calculator!$F$16,1)&lt;0.5,-1,1))^2)/SQRT(((50*POWER(80,POWER(COS(PI()*MOD(Calculator!$B$33/Calculator!$F$16,1)),2))+MIN(500,MAX(30,100*EXP(-0.3*'VSWR Calculator'!$C$24)*(1+3*ABS(MOD('VSWR Calculator'!$C$23/Calculator!$F$16/2,1)-0.5))))/'VSWR Calculator'!$C$25)+$C48)^2+(1500*ABS(SIN(2*PI()*MOD(Calculator!$B$33/Calculator!$F$16,1)))*IF(MOD(Calculator!$B$33/Calculator!$F$16,1)&lt;0.5,-1,1))^2))/(1-SQRT(((50*POWER(80,POWER(COS(PI()*MOD(Calculator!$B$33/Calculator!$F$16,1)),2))+MIN(500,MAX(30,100*EXP(-0.3*'VSWR Calculator'!$C$24)*(1+3*ABS(MOD('VSWR Calculator'!$C$23/Calculator!$F$16/2,1)-0.5))))/'VSWR Calculator'!$C$25)-$C48)^2+(1500*ABS(SIN(2*PI()*MOD(Calculator!$B$33/Calculator!$F$16,1)))*IF(MOD(Calculator!$B$33/Calculator!$F$16,1)&lt;0.5,-1,1))^2)/SQRT(((50*POWER(80,POWER(COS(PI()*MOD(Calculator!$B$33/Calculator!$F$16,1)),2))+MIN(500,MAX(30,100*EXP(-0.3*'VSWR Calculator'!$C$24)*(1+3*ABS(MOD('VSWR Calculator'!$C$23/Calculator!$F$16/2,1)-0.5))))/'VSWR Calculator'!$C$25)+$C48)^2+(1500*ABS(SIN(2*PI()*MOD(Calculator!$B$33/Calculator!$F$16,1)))*IF(MOD(Calculator!$B$33/Calculator!$F$16,1)&lt;0.5,-1,1))^2)),2))</f>
        <v>—</v>
      </c>
      <c r="DN48" s="253" t="n">
        <f aca="false">IF(OR(Calculator!$E$17&lt;&gt;"YES",Calculator!$B$33&lt;Calculator!$G$17),"—",ROUND((1+SQRT(((50*POWER(80,POWER(COS(PI()*MOD(Calculator!$B$33/Calculator!$F$17,1)),2))+MIN(500,MAX(30,100*EXP(-0.3*'VSWR Calculator'!$C$24)*(1+3*ABS(MOD('VSWR Calculator'!$C$23/Calculator!$F$17/2,1)-0.5))))/'VSWR Calculator'!$C$25)-$C48)^2+(1500*ABS(SIN(2*PI()*MOD(Calculator!$B$33/Calculator!$F$17,1)))*IF(MOD(Calculator!$B$33/Calculator!$F$17,1)&lt;0.5,-1,1))^2)/SQRT(((50*POWER(80,POWER(COS(PI()*MOD(Calculator!$B$33/Calculator!$F$17,1)),2))+MIN(500,MAX(30,100*EXP(-0.3*'VSWR Calculator'!$C$24)*(1+3*ABS(MOD('VSWR Calculator'!$C$23/Calculator!$F$17/2,1)-0.5))))/'VSWR Calculator'!$C$25)+$C48)^2+(1500*ABS(SIN(2*PI()*MOD(Calculator!$B$33/Calculator!$F$17,1)))*IF(MOD(Calculator!$B$33/Calculator!$F$17,1)&lt;0.5,-1,1))^2))/(1-SQRT(((50*POWER(80,POWER(COS(PI()*MOD(Calculator!$B$33/Calculator!$F$17,1)),2))+MIN(500,MAX(30,100*EXP(-0.3*'VSWR Calculator'!$C$24)*(1+3*ABS(MOD('VSWR Calculator'!$C$23/Calculator!$F$17/2,1)-0.5))))/'VSWR Calculator'!$C$25)-$C48)^2+(1500*ABS(SIN(2*PI()*MOD(Calculator!$B$33/Calculator!$F$17,1)))*IF(MOD(Calculator!$B$33/Calculator!$F$17,1)&lt;0.5,-1,1))^2)/SQRT(((50*POWER(80,POWER(COS(PI()*MOD(Calculator!$B$33/Calculator!$F$17,1)),2))+MIN(500,MAX(30,100*EXP(-0.3*'VSWR Calculator'!$C$24)*(1+3*ABS(MOD('VSWR Calculator'!$C$23/Calculator!$F$17/2,1)-0.5))))/'VSWR Calculator'!$C$25)+$C48)^2+(1500*ABS(SIN(2*PI()*MOD(Calculator!$B$33/Calculator!$F$17,1)))*IF(MOD(Calculator!$B$33/Calculator!$F$17,1)&lt;0.5,-1,1))^2)),2))</f>
        <v>17.09</v>
      </c>
      <c r="DO48" s="253" t="str">
        <f aca="false">IF(OR(Calculator!$E$18&lt;&gt;"YES",Calculator!$B$33&lt;Calculator!$G$18),"—",ROUND((1+SQRT(((50*POWER(80,POWER(COS(PI()*MOD(Calculator!$B$33/Calculator!$F$18,1)),2))+MIN(500,MAX(30,100*EXP(-0.3*'VSWR Calculator'!$C$24)*(1+3*ABS(MOD('VSWR Calculator'!$C$23/Calculator!$F$18/2,1)-0.5))))/'VSWR Calculator'!$C$25)-$C48)^2+(1500*ABS(SIN(2*PI()*MOD(Calculator!$B$33/Calculator!$F$18,1)))*IF(MOD(Calculator!$B$33/Calculator!$F$18,1)&lt;0.5,-1,1))^2)/SQRT(((50*POWER(80,POWER(COS(PI()*MOD(Calculator!$B$33/Calculator!$F$18,1)),2))+MIN(500,MAX(30,100*EXP(-0.3*'VSWR Calculator'!$C$24)*(1+3*ABS(MOD('VSWR Calculator'!$C$23/Calculator!$F$18/2,1)-0.5))))/'VSWR Calculator'!$C$25)+$C48)^2+(1500*ABS(SIN(2*PI()*MOD(Calculator!$B$33/Calculator!$F$18,1)))*IF(MOD(Calculator!$B$33/Calculator!$F$18,1)&lt;0.5,-1,1))^2))/(1-SQRT(((50*POWER(80,POWER(COS(PI()*MOD(Calculator!$B$33/Calculator!$F$18,1)),2))+MIN(500,MAX(30,100*EXP(-0.3*'VSWR Calculator'!$C$24)*(1+3*ABS(MOD('VSWR Calculator'!$C$23/Calculator!$F$18/2,1)-0.5))))/'VSWR Calculator'!$C$25)-$C48)^2+(1500*ABS(SIN(2*PI()*MOD(Calculator!$B$33/Calculator!$F$18,1)))*IF(MOD(Calculator!$B$33/Calculator!$F$18,1)&lt;0.5,-1,1))^2)/SQRT(((50*POWER(80,POWER(COS(PI()*MOD(Calculator!$B$33/Calculator!$F$18,1)),2))+MIN(500,MAX(30,100*EXP(-0.3*'VSWR Calculator'!$C$24)*(1+3*ABS(MOD('VSWR Calculator'!$C$23/Calculator!$F$18/2,1)-0.5))))/'VSWR Calculator'!$C$25)+$C48)^2+(1500*ABS(SIN(2*PI()*MOD(Calculator!$B$33/Calculator!$F$18,1)))*IF(MOD(Calculator!$B$33/Calculator!$F$18,1)&lt;0.5,-1,1))^2)),2))</f>
        <v>—</v>
      </c>
      <c r="DP48" s="253" t="str">
        <f aca="false">IF(OR(Calculator!$E$19&lt;&gt;"YES",Calculator!$B$33&lt;Calculator!$G$19),"—",ROUND((1+SQRT(((50*POWER(80,POWER(COS(PI()*MOD(Calculator!$B$33/Calculator!$F$19,1)),2))+MIN(500,MAX(30,100*EXP(-0.3*'VSWR Calculator'!$C$24)*(1+3*ABS(MOD('VSWR Calculator'!$C$23/Calculator!$F$19/2,1)-0.5))))/'VSWR Calculator'!$C$25)-$C48)^2+(1500*ABS(SIN(2*PI()*MOD(Calculator!$B$33/Calculator!$F$19,1)))*IF(MOD(Calculator!$B$33/Calculator!$F$19,1)&lt;0.5,-1,1))^2)/SQRT(((50*POWER(80,POWER(COS(PI()*MOD(Calculator!$B$33/Calculator!$F$19,1)),2))+MIN(500,MAX(30,100*EXP(-0.3*'VSWR Calculator'!$C$24)*(1+3*ABS(MOD('VSWR Calculator'!$C$23/Calculator!$F$19/2,1)-0.5))))/'VSWR Calculator'!$C$25)+$C48)^2+(1500*ABS(SIN(2*PI()*MOD(Calculator!$B$33/Calculator!$F$19,1)))*IF(MOD(Calculator!$B$33/Calculator!$F$19,1)&lt;0.5,-1,1))^2))/(1-SQRT(((50*POWER(80,POWER(COS(PI()*MOD(Calculator!$B$33/Calculator!$F$19,1)),2))+MIN(500,MAX(30,100*EXP(-0.3*'VSWR Calculator'!$C$24)*(1+3*ABS(MOD('VSWR Calculator'!$C$23/Calculator!$F$19/2,1)-0.5))))/'VSWR Calculator'!$C$25)-$C48)^2+(1500*ABS(SIN(2*PI()*MOD(Calculator!$B$33/Calculator!$F$19,1)))*IF(MOD(Calculator!$B$33/Calculator!$F$19,1)&lt;0.5,-1,1))^2)/SQRT(((50*POWER(80,POWER(COS(PI()*MOD(Calculator!$B$33/Calculator!$F$19,1)),2))+MIN(500,MAX(30,100*EXP(-0.3*'VSWR Calculator'!$C$24)*(1+3*ABS(MOD('VSWR Calculator'!$C$23/Calculator!$F$19/2,1)-0.5))))/'VSWR Calculator'!$C$25)+$C48)^2+(1500*ABS(SIN(2*PI()*MOD(Calculator!$B$33/Calculator!$F$19,1)))*IF(MOD(Calculator!$B$33/Calculator!$F$19,1)&lt;0.5,-1,1))^2)),2))</f>
        <v>—</v>
      </c>
      <c r="DQ48" s="253" t="str">
        <f aca="false">IF(OR(Calculator!$E$20&lt;&gt;"YES",Calculator!$B$33&lt;Calculator!$G$20),"—",ROUND((1+SQRT(((50*POWER(80,POWER(COS(PI()*MOD(Calculator!$B$33/Calculator!$F$20,1)),2))+MIN(500,MAX(30,100*EXP(-0.3*'VSWR Calculator'!$C$24)*(1+3*ABS(MOD('VSWR Calculator'!$C$23/Calculator!$F$20/2,1)-0.5))))/'VSWR Calculator'!$C$25)-$C48)^2+(1500*ABS(SIN(2*PI()*MOD(Calculator!$B$33/Calculator!$F$20,1)))*IF(MOD(Calculator!$B$33/Calculator!$F$20,1)&lt;0.5,-1,1))^2)/SQRT(((50*POWER(80,POWER(COS(PI()*MOD(Calculator!$B$33/Calculator!$F$20,1)),2))+MIN(500,MAX(30,100*EXP(-0.3*'VSWR Calculator'!$C$24)*(1+3*ABS(MOD('VSWR Calculator'!$C$23/Calculator!$F$20/2,1)-0.5))))/'VSWR Calculator'!$C$25)+$C48)^2+(1500*ABS(SIN(2*PI()*MOD(Calculator!$B$33/Calculator!$F$20,1)))*IF(MOD(Calculator!$B$33/Calculator!$F$20,1)&lt;0.5,-1,1))^2))/(1-SQRT(((50*POWER(80,POWER(COS(PI()*MOD(Calculator!$B$33/Calculator!$F$20,1)),2))+MIN(500,MAX(30,100*EXP(-0.3*'VSWR Calculator'!$C$24)*(1+3*ABS(MOD('VSWR Calculator'!$C$23/Calculator!$F$20/2,1)-0.5))))/'VSWR Calculator'!$C$25)-$C48)^2+(1500*ABS(SIN(2*PI()*MOD(Calculator!$B$33/Calculator!$F$20,1)))*IF(MOD(Calculator!$B$33/Calculator!$F$20,1)&lt;0.5,-1,1))^2)/SQRT(((50*POWER(80,POWER(COS(PI()*MOD(Calculator!$B$33/Calculator!$F$20,1)),2))+MIN(500,MAX(30,100*EXP(-0.3*'VSWR Calculator'!$C$24)*(1+3*ABS(MOD('VSWR Calculator'!$C$23/Calculator!$F$20/2,1)-0.5))))/'VSWR Calculator'!$C$25)+$C48)^2+(1500*ABS(SIN(2*PI()*MOD(Calculator!$B$33/Calculator!$F$20,1)))*IF(MOD(Calculator!$B$33/Calculator!$F$20,1)&lt;0.5,-1,1))^2)),2))</f>
        <v>—</v>
      </c>
      <c r="DR48" s="253" t="str">
        <f aca="false">IF(OR(Calculator!$E$21&lt;&gt;"YES",Calculator!$B$33&lt;Calculator!$G$21),"—",ROUND((1+SQRT(((50*POWER(80,POWER(COS(PI()*MOD(Calculator!$B$33/Calculator!$F$21,1)),2))+MIN(500,MAX(30,100*EXP(-0.3*'VSWR Calculator'!$C$24)*(1+3*ABS(MOD('VSWR Calculator'!$C$23/Calculator!$F$21/2,1)-0.5))))/'VSWR Calculator'!$C$25)-$C48)^2+(1500*ABS(SIN(2*PI()*MOD(Calculator!$B$33/Calculator!$F$21,1)))*IF(MOD(Calculator!$B$33/Calculator!$F$21,1)&lt;0.5,-1,1))^2)/SQRT(((50*POWER(80,POWER(COS(PI()*MOD(Calculator!$B$33/Calculator!$F$21,1)),2))+MIN(500,MAX(30,100*EXP(-0.3*'VSWR Calculator'!$C$24)*(1+3*ABS(MOD('VSWR Calculator'!$C$23/Calculator!$F$21/2,1)-0.5))))/'VSWR Calculator'!$C$25)+$C48)^2+(1500*ABS(SIN(2*PI()*MOD(Calculator!$B$33/Calculator!$F$21,1)))*IF(MOD(Calculator!$B$33/Calculator!$F$21,1)&lt;0.5,-1,1))^2))/(1-SQRT(((50*POWER(80,POWER(COS(PI()*MOD(Calculator!$B$33/Calculator!$F$21,1)),2))+MIN(500,MAX(30,100*EXP(-0.3*'VSWR Calculator'!$C$24)*(1+3*ABS(MOD('VSWR Calculator'!$C$23/Calculator!$F$21/2,1)-0.5))))/'VSWR Calculator'!$C$25)-$C48)^2+(1500*ABS(SIN(2*PI()*MOD(Calculator!$B$33/Calculator!$F$21,1)))*IF(MOD(Calculator!$B$33/Calculator!$F$21,1)&lt;0.5,-1,1))^2)/SQRT(((50*POWER(80,POWER(COS(PI()*MOD(Calculator!$B$33/Calculator!$F$21,1)),2))+MIN(500,MAX(30,100*EXP(-0.3*'VSWR Calculator'!$C$24)*(1+3*ABS(MOD('VSWR Calculator'!$C$23/Calculator!$F$21/2,1)-0.5))))/'VSWR Calculator'!$C$25)+$C48)^2+(1500*ABS(SIN(2*PI()*MOD(Calculator!$B$33/Calculator!$F$21,1)))*IF(MOD(Calculator!$B$33/Calculator!$F$21,1)&lt;0.5,-1,1))^2)),2))</f>
        <v>—</v>
      </c>
      <c r="DS48" s="253" t="str">
        <f aca="false">IF(OR(Calculator!$E$22&lt;&gt;"YES",Calculator!$B$33&lt;Calculator!$G$22),"—",ROUND((1+SQRT(((50*POWER(80,POWER(COS(PI()*MOD(Calculator!$B$33/Calculator!$F$22,1)),2))+MIN(500,MAX(30,100*EXP(-0.3*'VSWR Calculator'!$C$24)*(1+3*ABS(MOD('VSWR Calculator'!$C$23/Calculator!$F$22/2,1)-0.5))))/'VSWR Calculator'!$C$25)-$C48)^2+(1500*ABS(SIN(2*PI()*MOD(Calculator!$B$33/Calculator!$F$22,1)))*IF(MOD(Calculator!$B$33/Calculator!$F$22,1)&lt;0.5,-1,1))^2)/SQRT(((50*POWER(80,POWER(COS(PI()*MOD(Calculator!$B$33/Calculator!$F$22,1)),2))+MIN(500,MAX(30,100*EXP(-0.3*'VSWR Calculator'!$C$24)*(1+3*ABS(MOD('VSWR Calculator'!$C$23/Calculator!$F$22/2,1)-0.5))))/'VSWR Calculator'!$C$25)+$C48)^2+(1500*ABS(SIN(2*PI()*MOD(Calculator!$B$33/Calculator!$F$22,1)))*IF(MOD(Calculator!$B$33/Calculator!$F$22,1)&lt;0.5,-1,1))^2))/(1-SQRT(((50*POWER(80,POWER(COS(PI()*MOD(Calculator!$B$33/Calculator!$F$22,1)),2))+MIN(500,MAX(30,100*EXP(-0.3*'VSWR Calculator'!$C$24)*(1+3*ABS(MOD('VSWR Calculator'!$C$23/Calculator!$F$22/2,1)-0.5))))/'VSWR Calculator'!$C$25)-$C48)^2+(1500*ABS(SIN(2*PI()*MOD(Calculator!$B$33/Calculator!$F$22,1)))*IF(MOD(Calculator!$B$33/Calculator!$F$22,1)&lt;0.5,-1,1))^2)/SQRT(((50*POWER(80,POWER(COS(PI()*MOD(Calculator!$B$33/Calculator!$F$22,1)),2))+MIN(500,MAX(30,100*EXP(-0.3*'VSWR Calculator'!$C$24)*(1+3*ABS(MOD('VSWR Calculator'!$C$23/Calculator!$F$22/2,1)-0.5))))/'VSWR Calculator'!$C$25)+$C48)^2+(1500*ABS(SIN(2*PI()*MOD(Calculator!$B$33/Calculator!$F$22,1)))*IF(MOD(Calculator!$B$33/Calculator!$F$22,1)&lt;0.5,-1,1))^2)),2))</f>
        <v>—</v>
      </c>
      <c r="DT48" s="253" t="n">
        <f aca="false">IFERROR(ROUND((IF(ISNUMBER(DI48),DI48,0)+IF(ISNUMBER(DJ48),DJ48,0)+IF(ISNUMBER(DK48),DK48,0)+IF(ISNUMBER(DL48),DL48,0)+IF(ISNUMBER(DM48),DM48,0)+IF(ISNUMBER(DN48),DN48,0)+IF(ISNUMBER(DO48),DO48,0)+IF(ISNUMBER(DP48),DP48,0)+IF(ISNUMBER(DQ48),DQ48,0)+IF(ISNUMBER(DR48),DR48,0)+IF(ISNUMBER(DS48),DS48,0))/(IF(ISNUMBER(DI48),1,0)+IF(ISNUMBER(DJ48),1,0)+IF(ISNUMBER(DK48),1,0)+IF(ISNUMBER(DL48),1,0)+IF(ISNUMBER(DM48),1,0)+IF(ISNUMBER(DN48),1,0)+IF(ISNUMBER(DO48),1,0)+IF(ISNUMBER(DP48),1,0)+IF(ISNUMBER(DQ48),1,0)+IF(ISNUMBER(DR48),1,0)+IF(ISNUMBER(DS48),1,0)),4),"")</f>
        <v>10.61</v>
      </c>
      <c r="DU48" s="300" t="str">
        <f aca="false">IF(OR(Calculator!$E$12&lt;&gt;"YES",Calculator!$B$34&lt;Calculator!$G$12),"—",ROUND((1+SQRT(((50*POWER(80,POWER(COS(PI()*MOD(Calculator!$B$34/Calculator!$F$12,1)),2))-$C48)^2+(1500*ABS(SIN(2*PI()*MOD(Calculator!$B$34/Calculator!$F$12,1)))*IF(MOD(Calculator!$B$34/Calculator!$F$12,1)&lt;0.5,-1,1))^2)/((50*POWER(80,POWER(COS(PI()*MOD(Calculator!$B$34/Calculator!$F$12,1)),2))+$C48)^2+(1500*ABS(SIN(2*PI()*MOD(Calculator!$B$34/Calculator!$F$12,1)))*IF(MOD(Calculator!$B$34/Calculator!$F$12,1)&lt;0.5,-1,1))^2)))/(1-SQRT(((50*POWER(80,POWER(COS(PI()*MOD(Calculator!$B$34/Calculator!$F$12,1)),2))-$C48)^2+(1500*ABS(SIN(2*PI()*MOD(Calculator!$B$34/Calculator!$F$12,1)))*IF(MOD(Calculator!$B$34/Calculator!$F$12,1)&lt;0.5,-1,1))^2)/((50*POWER(80,POWER(COS(PI()*MOD(Calculator!$B$34/Calculator!$F$12,1)),2))+$C48)^2+(1500*ABS(SIN(2*PI()*MOD(Calculator!$B$34/Calculator!$F$12,1)))*IF(MOD(Calculator!$B$34/Calculator!$F$12,1)&lt;0.5,-1,1))^2))),2))</f>
        <v>—</v>
      </c>
      <c r="DV48" s="300" t="str">
        <f aca="false">IF(OR(Calculator!$E$13&lt;&gt;"YES",Calculator!$B$34&lt;Calculator!$G$13),"—",ROUND((1+SQRT(((50*POWER(80,POWER(COS(PI()*MOD(Calculator!$B$34/Calculator!$F$13,1)),2))-$C48)^2+(1500*ABS(SIN(2*PI()*MOD(Calculator!$B$34/Calculator!$F$13,1)))*IF(MOD(Calculator!$B$34/Calculator!$F$13,1)&lt;0.5,-1,1))^2)/((50*POWER(80,POWER(COS(PI()*MOD(Calculator!$B$34/Calculator!$F$13,1)),2))+$C48)^2+(1500*ABS(SIN(2*PI()*MOD(Calculator!$B$34/Calculator!$F$13,1)))*IF(MOD(Calculator!$B$34/Calculator!$F$13,1)&lt;0.5,-1,1))^2)))/(1-SQRT(((50*POWER(80,POWER(COS(PI()*MOD(Calculator!$B$34/Calculator!$F$13,1)),2))-$C48)^2+(1500*ABS(SIN(2*PI()*MOD(Calculator!$B$34/Calculator!$F$13,1)))*IF(MOD(Calculator!$B$34/Calculator!$F$13,1)&lt;0.5,-1,1))^2)/((50*POWER(80,POWER(COS(PI()*MOD(Calculator!$B$34/Calculator!$F$13,1)),2))+$C48)^2+(1500*ABS(SIN(2*PI()*MOD(Calculator!$B$34/Calculator!$F$13,1)))*IF(MOD(Calculator!$B$34/Calculator!$F$13,1)&lt;0.5,-1,1))^2))),2))</f>
        <v>—</v>
      </c>
      <c r="DW48" s="300" t="str">
        <f aca="false">IF(OR(Calculator!$E$14&lt;&gt;"YES",Calculator!$B$34&lt;Calculator!$G$14),"—",ROUND((1+SQRT(((50*POWER(80,POWER(COS(PI()*MOD(Calculator!$B$34/Calculator!$F$14,1)),2))-$C48)^2+(1500*ABS(SIN(2*PI()*MOD(Calculator!$B$34/Calculator!$F$14,1)))*IF(MOD(Calculator!$B$34/Calculator!$F$14,1)&lt;0.5,-1,1))^2)/((50*POWER(80,POWER(COS(PI()*MOD(Calculator!$B$34/Calculator!$F$14,1)),2))+$C48)^2+(1500*ABS(SIN(2*PI()*MOD(Calculator!$B$34/Calculator!$F$14,1)))*IF(MOD(Calculator!$B$34/Calculator!$F$14,1)&lt;0.5,-1,1))^2)))/(1-SQRT(((50*POWER(80,POWER(COS(PI()*MOD(Calculator!$B$34/Calculator!$F$14,1)),2))-$C48)^2+(1500*ABS(SIN(2*PI()*MOD(Calculator!$B$34/Calculator!$F$14,1)))*IF(MOD(Calculator!$B$34/Calculator!$F$14,1)&lt;0.5,-1,1))^2)/((50*POWER(80,POWER(COS(PI()*MOD(Calculator!$B$34/Calculator!$F$14,1)),2))+$C48)^2+(1500*ABS(SIN(2*PI()*MOD(Calculator!$B$34/Calculator!$F$14,1)))*IF(MOD(Calculator!$B$34/Calculator!$F$14,1)&lt;0.5,-1,1))^2))),2))</f>
        <v>—</v>
      </c>
      <c r="DX48" s="300" t="n">
        <f aca="false">IF(OR(Calculator!$E$15&lt;&gt;"YES",Calculator!$B$34&lt;Calculator!$G$15),"—",ROUND((1+SQRT(((50*POWER(80,POWER(COS(PI()*MOD(Calculator!$B$34/Calculator!$F$15,1)),2))-$C48)^2+(1500*ABS(SIN(2*PI()*MOD(Calculator!$B$34/Calculator!$F$15,1)))*IF(MOD(Calculator!$B$34/Calculator!$F$15,1)&lt;0.5,-1,1))^2)/((50*POWER(80,POWER(COS(PI()*MOD(Calculator!$B$34/Calculator!$F$15,1)),2))+$C48)^2+(1500*ABS(SIN(2*PI()*MOD(Calculator!$B$34/Calculator!$F$15,1)))*IF(MOD(Calculator!$B$34/Calculator!$F$15,1)&lt;0.5,-1,1))^2)))/(1-SQRT(((50*POWER(80,POWER(COS(PI()*MOD(Calculator!$B$34/Calculator!$F$15,1)),2))-$C48)^2+(1500*ABS(SIN(2*PI()*MOD(Calculator!$B$34/Calculator!$F$15,1)))*IF(MOD(Calculator!$B$34/Calculator!$F$15,1)&lt;0.5,-1,1))^2)/((50*POWER(80,POWER(COS(PI()*MOD(Calculator!$B$34/Calculator!$F$15,1)),2))+$C48)^2+(1500*ABS(SIN(2*PI()*MOD(Calculator!$B$34/Calculator!$F$15,1)))*IF(MOD(Calculator!$B$34/Calculator!$F$15,1)&lt;0.5,-1,1))^2))),2))</f>
        <v>22.1</v>
      </c>
      <c r="DY48" s="300" t="str">
        <f aca="false">IF(OR(Calculator!$E$16&lt;&gt;"YES",Calculator!$B$34&lt;Calculator!$G$16),"—",ROUND((1+SQRT(((50*POWER(80,POWER(COS(PI()*MOD(Calculator!$B$34/Calculator!$F$16,1)),2))-$C48)^2+(1500*ABS(SIN(2*PI()*MOD(Calculator!$B$34/Calculator!$F$16,1)))*IF(MOD(Calculator!$B$34/Calculator!$F$16,1)&lt;0.5,-1,1))^2)/((50*POWER(80,POWER(COS(PI()*MOD(Calculator!$B$34/Calculator!$F$16,1)),2))+$C48)^2+(1500*ABS(SIN(2*PI()*MOD(Calculator!$B$34/Calculator!$F$16,1)))*IF(MOD(Calculator!$B$34/Calculator!$F$16,1)&lt;0.5,-1,1))^2)))/(1-SQRT(((50*POWER(80,POWER(COS(PI()*MOD(Calculator!$B$34/Calculator!$F$16,1)),2))-$C48)^2+(1500*ABS(SIN(2*PI()*MOD(Calculator!$B$34/Calculator!$F$16,1)))*IF(MOD(Calculator!$B$34/Calculator!$F$16,1)&lt;0.5,-1,1))^2)/((50*POWER(80,POWER(COS(PI()*MOD(Calculator!$B$34/Calculator!$F$16,1)),2))+$C48)^2+(1500*ABS(SIN(2*PI()*MOD(Calculator!$B$34/Calculator!$F$16,1)))*IF(MOD(Calculator!$B$34/Calculator!$F$16,1)&lt;0.5,-1,1))^2))),2))</f>
        <v>—</v>
      </c>
      <c r="DZ48" s="300" t="n">
        <f aca="false">IF(OR(Calculator!$E$17&lt;&gt;"YES",Calculator!$B$34&lt;Calculator!$G$17),"—",ROUND((1+SQRT(((50*POWER(80,POWER(COS(PI()*MOD(Calculator!$B$34/Calculator!$F$17,1)),2))-$C48)^2+(1500*ABS(SIN(2*PI()*MOD(Calculator!$B$34/Calculator!$F$17,1)))*IF(MOD(Calculator!$B$34/Calculator!$F$17,1)&lt;0.5,-1,1))^2)/((50*POWER(80,POWER(COS(PI()*MOD(Calculator!$B$34/Calculator!$F$17,1)),2))+$C48)^2+(1500*ABS(SIN(2*PI()*MOD(Calculator!$B$34/Calculator!$F$17,1)))*IF(MOD(Calculator!$B$34/Calculator!$F$17,1)&lt;0.5,-1,1))^2)))/(1-SQRT(((50*POWER(80,POWER(COS(PI()*MOD(Calculator!$B$34/Calculator!$F$17,1)),2))-$C48)^2+(1500*ABS(SIN(2*PI()*MOD(Calculator!$B$34/Calculator!$F$17,1)))*IF(MOD(Calculator!$B$34/Calculator!$F$17,1)&lt;0.5,-1,1))^2)/((50*POWER(80,POWER(COS(PI()*MOD(Calculator!$B$34/Calculator!$F$17,1)),2))+$C48)^2+(1500*ABS(SIN(2*PI()*MOD(Calculator!$B$34/Calculator!$F$17,1)))*IF(MOD(Calculator!$B$34/Calculator!$F$17,1)&lt;0.5,-1,1))^2))),2))</f>
        <v>16.61</v>
      </c>
      <c r="EA48" s="300" t="str">
        <f aca="false">IF(OR(Calculator!$E$18&lt;&gt;"YES",Calculator!$B$34&lt;Calculator!$G$18),"—",ROUND((1+SQRT(((50*POWER(80,POWER(COS(PI()*MOD(Calculator!$B$34/Calculator!$F$18,1)),2))-$C48)^2+(1500*ABS(SIN(2*PI()*MOD(Calculator!$B$34/Calculator!$F$18,1)))*IF(MOD(Calculator!$B$34/Calculator!$F$18,1)&lt;0.5,-1,1))^2)/((50*POWER(80,POWER(COS(PI()*MOD(Calculator!$B$34/Calculator!$F$18,1)),2))+$C48)^2+(1500*ABS(SIN(2*PI()*MOD(Calculator!$B$34/Calculator!$F$18,1)))*IF(MOD(Calculator!$B$34/Calculator!$F$18,1)&lt;0.5,-1,1))^2)))/(1-SQRT(((50*POWER(80,POWER(COS(PI()*MOD(Calculator!$B$34/Calculator!$F$18,1)),2))-$C48)^2+(1500*ABS(SIN(2*PI()*MOD(Calculator!$B$34/Calculator!$F$18,1)))*IF(MOD(Calculator!$B$34/Calculator!$F$18,1)&lt;0.5,-1,1))^2)/((50*POWER(80,POWER(COS(PI()*MOD(Calculator!$B$34/Calculator!$F$18,1)),2))+$C48)^2+(1500*ABS(SIN(2*PI()*MOD(Calculator!$B$34/Calculator!$F$18,1)))*IF(MOD(Calculator!$B$34/Calculator!$F$18,1)&lt;0.5,-1,1))^2))),2))</f>
        <v>—</v>
      </c>
      <c r="EB48" s="300" t="str">
        <f aca="false">IF(OR(Calculator!$E$19&lt;&gt;"YES",Calculator!$B$34&lt;Calculator!$G$19),"—",ROUND((1+SQRT(((50*POWER(80,POWER(COS(PI()*MOD(Calculator!$B$34/Calculator!$F$19,1)),2))-$C48)^2+(1500*ABS(SIN(2*PI()*MOD(Calculator!$B$34/Calculator!$F$19,1)))*IF(MOD(Calculator!$B$34/Calculator!$F$19,1)&lt;0.5,-1,1))^2)/((50*POWER(80,POWER(COS(PI()*MOD(Calculator!$B$34/Calculator!$F$19,1)),2))+$C48)^2+(1500*ABS(SIN(2*PI()*MOD(Calculator!$B$34/Calculator!$F$19,1)))*IF(MOD(Calculator!$B$34/Calculator!$F$19,1)&lt;0.5,-1,1))^2)))/(1-SQRT(((50*POWER(80,POWER(COS(PI()*MOD(Calculator!$B$34/Calculator!$F$19,1)),2))-$C48)^2+(1500*ABS(SIN(2*PI()*MOD(Calculator!$B$34/Calculator!$F$19,1)))*IF(MOD(Calculator!$B$34/Calculator!$F$19,1)&lt;0.5,-1,1))^2)/((50*POWER(80,POWER(COS(PI()*MOD(Calculator!$B$34/Calculator!$F$19,1)),2))+$C48)^2+(1500*ABS(SIN(2*PI()*MOD(Calculator!$B$34/Calculator!$F$19,1)))*IF(MOD(Calculator!$B$34/Calculator!$F$19,1)&lt;0.5,-1,1))^2))),2))</f>
        <v>—</v>
      </c>
      <c r="EC48" s="300" t="str">
        <f aca="false">IF(OR(Calculator!$E$20&lt;&gt;"YES",Calculator!$B$34&lt;Calculator!$G$20),"—",ROUND((1+SQRT(((50*POWER(80,POWER(COS(PI()*MOD(Calculator!$B$34/Calculator!$F$20,1)),2))-$C48)^2+(1500*ABS(SIN(2*PI()*MOD(Calculator!$B$34/Calculator!$F$20,1)))*IF(MOD(Calculator!$B$34/Calculator!$F$20,1)&lt;0.5,-1,1))^2)/((50*POWER(80,POWER(COS(PI()*MOD(Calculator!$B$34/Calculator!$F$20,1)),2))+$C48)^2+(1500*ABS(SIN(2*PI()*MOD(Calculator!$B$34/Calculator!$F$20,1)))*IF(MOD(Calculator!$B$34/Calculator!$F$20,1)&lt;0.5,-1,1))^2)))/(1-SQRT(((50*POWER(80,POWER(COS(PI()*MOD(Calculator!$B$34/Calculator!$F$20,1)),2))-$C48)^2+(1500*ABS(SIN(2*PI()*MOD(Calculator!$B$34/Calculator!$F$20,1)))*IF(MOD(Calculator!$B$34/Calculator!$F$20,1)&lt;0.5,-1,1))^2)/((50*POWER(80,POWER(COS(PI()*MOD(Calculator!$B$34/Calculator!$F$20,1)),2))+$C48)^2+(1500*ABS(SIN(2*PI()*MOD(Calculator!$B$34/Calculator!$F$20,1)))*IF(MOD(Calculator!$B$34/Calculator!$F$20,1)&lt;0.5,-1,1))^2))),2))</f>
        <v>—</v>
      </c>
      <c r="ED48" s="300" t="str">
        <f aca="false">IF(OR(Calculator!$E$21&lt;&gt;"YES",Calculator!$B$34&lt;Calculator!$G$21),"—",ROUND((1+SQRT(((50*POWER(80,POWER(COS(PI()*MOD(Calculator!$B$34/Calculator!$F$21,1)),2))-$C48)^2+(1500*ABS(SIN(2*PI()*MOD(Calculator!$B$34/Calculator!$F$21,1)))*IF(MOD(Calculator!$B$34/Calculator!$F$21,1)&lt;0.5,-1,1))^2)/((50*POWER(80,POWER(COS(PI()*MOD(Calculator!$B$34/Calculator!$F$21,1)),2))+$C48)^2+(1500*ABS(SIN(2*PI()*MOD(Calculator!$B$34/Calculator!$F$21,1)))*IF(MOD(Calculator!$B$34/Calculator!$F$21,1)&lt;0.5,-1,1))^2)))/(1-SQRT(((50*POWER(80,POWER(COS(PI()*MOD(Calculator!$B$34/Calculator!$F$21,1)),2))-$C48)^2+(1500*ABS(SIN(2*PI()*MOD(Calculator!$B$34/Calculator!$F$21,1)))*IF(MOD(Calculator!$B$34/Calculator!$F$21,1)&lt;0.5,-1,1))^2)/((50*POWER(80,POWER(COS(PI()*MOD(Calculator!$B$34/Calculator!$F$21,1)),2))+$C48)^2+(1500*ABS(SIN(2*PI()*MOD(Calculator!$B$34/Calculator!$F$21,1)))*IF(MOD(Calculator!$B$34/Calculator!$F$21,1)&lt;0.5,-1,1))^2))),2))</f>
        <v>—</v>
      </c>
      <c r="EE48" s="300" t="str">
        <f aca="false">IF(OR(Calculator!$E$22&lt;&gt;"YES",Calculator!$B$34&lt;Calculator!$G$22),"—",ROUND((1+SQRT(((50*POWER(80,POWER(COS(PI()*MOD(Calculator!$B$34/Calculator!$F$22,1)),2))-$C48)^2+(1500*ABS(SIN(2*PI()*MOD(Calculator!$B$34/Calculator!$F$22,1)))*IF(MOD(Calculator!$B$34/Calculator!$F$22,1)&lt;0.5,-1,1))^2)/((50*POWER(80,POWER(COS(PI()*MOD(Calculator!$B$34/Calculator!$F$22,1)),2))+$C48)^2+(1500*ABS(SIN(2*PI()*MOD(Calculator!$B$34/Calculator!$F$22,1)))*IF(MOD(Calculator!$B$34/Calculator!$F$22,1)&lt;0.5,-1,1))^2)))/(1-SQRT(((50*POWER(80,POWER(COS(PI()*MOD(Calculator!$B$34/Calculator!$F$22,1)),2))-$C48)^2+(1500*ABS(SIN(2*PI()*MOD(Calculator!$B$34/Calculator!$F$22,1)))*IF(MOD(Calculator!$B$34/Calculator!$F$22,1)&lt;0.5,-1,1))^2)/((50*POWER(80,POWER(COS(PI()*MOD(Calculator!$B$34/Calculator!$F$22,1)),2))+$C48)^2+(1500*ABS(SIN(2*PI()*MOD(Calculator!$B$34/Calculator!$F$22,1)))*IF(MOD(Calculator!$B$34/Calculator!$F$22,1)&lt;0.5,-1,1))^2))),2))</f>
        <v>—</v>
      </c>
      <c r="EF48" s="295" t="n">
        <f aca="false">IFERROR(ROUND((IF(ISNUMBER(DU48),DU48,0)+IF(ISNUMBER(DV48),DV48,0)+IF(ISNUMBER(DW48),DW48,0)+IF(ISNUMBER(DX48),DX48,0)+IF(ISNUMBER(DY48),DY48,0)+IF(ISNUMBER(DZ48),DZ48,0)+IF(ISNUMBER(EA48),EA48,0)+IF(ISNUMBER(EB48),EB48,0)+IF(ISNUMBER(EC48),EC48,0)+IF(ISNUMBER(ED48),ED48,0)+IF(ISNUMBER(EE48),EE48,0))/(IF(ISNUMBER(DU48),1,0)+IF(ISNUMBER(DV48),1,0)+IF(ISNUMBER(DW48),1,0)+IF(ISNUMBER(DX48),1,0)+IF(ISNUMBER(DY48),1,0)+IF(ISNUMBER(DZ48),1,0)+IF(ISNUMBER(EA48),1,0)+IF(ISNUMBER(EB48),1,0)+IF(ISNUMBER(EC48),1,0)+IF(ISNUMBER(ED48),1,0)+IF(ISNUMBER(EE48),1,0)),4),"")</f>
        <v>19.355</v>
      </c>
      <c r="EG48" s="300" t="str">
        <f aca="false">IF(OR(Calculator!$E$12&lt;&gt;"YES",Calculator!$B$35&lt;Calculator!$G$12),"—",ROUND((1+SQRT(((50*POWER(80,POWER(COS(PI()*MOD(Calculator!$B$35/Calculator!$F$12,1)),2))-$C48)^2+(1500*ABS(SIN(2*PI()*MOD(Calculator!$B$35/Calculator!$F$12,1)))*IF(MOD(Calculator!$B$35/Calculator!$F$12,1)&lt;0.5,-1,1))^2)/((50*POWER(80,POWER(COS(PI()*MOD(Calculator!$B$35/Calculator!$F$12,1)),2))+$C48)^2+(1500*ABS(SIN(2*PI()*MOD(Calculator!$B$35/Calculator!$F$12,1)))*IF(MOD(Calculator!$B$35/Calculator!$F$12,1)&lt;0.5,-1,1))^2)))/(1-SQRT(((50*POWER(80,POWER(COS(PI()*MOD(Calculator!$B$35/Calculator!$F$12,1)),2))-$C48)^2+(1500*ABS(SIN(2*PI()*MOD(Calculator!$B$35/Calculator!$F$12,1)))*IF(MOD(Calculator!$B$35/Calculator!$F$12,1)&lt;0.5,-1,1))^2)/((50*POWER(80,POWER(COS(PI()*MOD(Calculator!$B$35/Calculator!$F$12,1)),2))+$C48)^2+(1500*ABS(SIN(2*PI()*MOD(Calculator!$B$35/Calculator!$F$12,1)))*IF(MOD(Calculator!$B$35/Calculator!$F$12,1)&lt;0.5,-1,1))^2))),2))</f>
        <v>—</v>
      </c>
      <c r="EH48" s="300" t="str">
        <f aca="false">IF(OR(Calculator!$E$13&lt;&gt;"YES",Calculator!$B$35&lt;Calculator!$G$13),"—",ROUND((1+SQRT(((50*POWER(80,POWER(COS(PI()*MOD(Calculator!$B$35/Calculator!$F$13,1)),2))-$C48)^2+(1500*ABS(SIN(2*PI()*MOD(Calculator!$B$35/Calculator!$F$13,1)))*IF(MOD(Calculator!$B$35/Calculator!$F$13,1)&lt;0.5,-1,1))^2)/((50*POWER(80,POWER(COS(PI()*MOD(Calculator!$B$35/Calculator!$F$13,1)),2))+$C48)^2+(1500*ABS(SIN(2*PI()*MOD(Calculator!$B$35/Calculator!$F$13,1)))*IF(MOD(Calculator!$B$35/Calculator!$F$13,1)&lt;0.5,-1,1))^2)))/(1-SQRT(((50*POWER(80,POWER(COS(PI()*MOD(Calculator!$B$35/Calculator!$F$13,1)),2))-$C48)^2+(1500*ABS(SIN(2*PI()*MOD(Calculator!$B$35/Calculator!$F$13,1)))*IF(MOD(Calculator!$B$35/Calculator!$F$13,1)&lt;0.5,-1,1))^2)/((50*POWER(80,POWER(COS(PI()*MOD(Calculator!$B$35/Calculator!$F$13,1)),2))+$C48)^2+(1500*ABS(SIN(2*PI()*MOD(Calculator!$B$35/Calculator!$F$13,1)))*IF(MOD(Calculator!$B$35/Calculator!$F$13,1)&lt;0.5,-1,1))^2))),2))</f>
        <v>—</v>
      </c>
      <c r="EI48" s="300" t="str">
        <f aca="false">IF(OR(Calculator!$E$14&lt;&gt;"YES",Calculator!$B$35&lt;Calculator!$G$14),"—",ROUND((1+SQRT(((50*POWER(80,POWER(COS(PI()*MOD(Calculator!$B$35/Calculator!$F$14,1)),2))-$C48)^2+(1500*ABS(SIN(2*PI()*MOD(Calculator!$B$35/Calculator!$F$14,1)))*IF(MOD(Calculator!$B$35/Calculator!$F$14,1)&lt;0.5,-1,1))^2)/((50*POWER(80,POWER(COS(PI()*MOD(Calculator!$B$35/Calculator!$F$14,1)),2))+$C48)^2+(1500*ABS(SIN(2*PI()*MOD(Calculator!$B$35/Calculator!$F$14,1)))*IF(MOD(Calculator!$B$35/Calculator!$F$14,1)&lt;0.5,-1,1))^2)))/(1-SQRT(((50*POWER(80,POWER(COS(PI()*MOD(Calculator!$B$35/Calculator!$F$14,1)),2))-$C48)^2+(1500*ABS(SIN(2*PI()*MOD(Calculator!$B$35/Calculator!$F$14,1)))*IF(MOD(Calculator!$B$35/Calculator!$F$14,1)&lt;0.5,-1,1))^2)/((50*POWER(80,POWER(COS(PI()*MOD(Calculator!$B$35/Calculator!$F$14,1)),2))+$C48)^2+(1500*ABS(SIN(2*PI()*MOD(Calculator!$B$35/Calculator!$F$14,1)))*IF(MOD(Calculator!$B$35/Calculator!$F$14,1)&lt;0.5,-1,1))^2))),2))</f>
        <v>—</v>
      </c>
      <c r="EJ48" s="300" t="n">
        <f aca="false">IF(OR(Calculator!$E$15&lt;&gt;"YES",Calculator!$B$35&lt;Calculator!$G$15),"—",ROUND((1+SQRT(((50*POWER(80,POWER(COS(PI()*MOD(Calculator!$B$35/Calculator!$F$15,1)),2))-$C48)^2+(1500*ABS(SIN(2*PI()*MOD(Calculator!$B$35/Calculator!$F$15,1)))*IF(MOD(Calculator!$B$35/Calculator!$F$15,1)&lt;0.5,-1,1))^2)/((50*POWER(80,POWER(COS(PI()*MOD(Calculator!$B$35/Calculator!$F$15,1)),2))+$C48)^2+(1500*ABS(SIN(2*PI()*MOD(Calculator!$B$35/Calculator!$F$15,1)))*IF(MOD(Calculator!$B$35/Calculator!$F$15,1)&lt;0.5,-1,1))^2)))/(1-SQRT(((50*POWER(80,POWER(COS(PI()*MOD(Calculator!$B$35/Calculator!$F$15,1)),2))-$C48)^2+(1500*ABS(SIN(2*PI()*MOD(Calculator!$B$35/Calculator!$F$15,1)))*IF(MOD(Calculator!$B$35/Calculator!$F$15,1)&lt;0.5,-1,1))^2)/((50*POWER(80,POWER(COS(PI()*MOD(Calculator!$B$35/Calculator!$F$15,1)),2))+$C48)^2+(1500*ABS(SIN(2*PI()*MOD(Calculator!$B$35/Calculator!$F$15,1)))*IF(MOD(Calculator!$B$35/Calculator!$F$15,1)&lt;0.5,-1,1))^2))),2))</f>
        <v>3.91</v>
      </c>
      <c r="EK48" s="300" t="str">
        <f aca="false">IF(OR(Calculator!$E$16&lt;&gt;"YES",Calculator!$B$35&lt;Calculator!$G$16),"—",ROUND((1+SQRT(((50*POWER(80,POWER(COS(PI()*MOD(Calculator!$B$35/Calculator!$F$16,1)),2))-$C48)^2+(1500*ABS(SIN(2*PI()*MOD(Calculator!$B$35/Calculator!$F$16,1)))*IF(MOD(Calculator!$B$35/Calculator!$F$16,1)&lt;0.5,-1,1))^2)/((50*POWER(80,POWER(COS(PI()*MOD(Calculator!$B$35/Calculator!$F$16,1)),2))+$C48)^2+(1500*ABS(SIN(2*PI()*MOD(Calculator!$B$35/Calculator!$F$16,1)))*IF(MOD(Calculator!$B$35/Calculator!$F$16,1)&lt;0.5,-1,1))^2)))/(1-SQRT(((50*POWER(80,POWER(COS(PI()*MOD(Calculator!$B$35/Calculator!$F$16,1)),2))-$C48)^2+(1500*ABS(SIN(2*PI()*MOD(Calculator!$B$35/Calculator!$F$16,1)))*IF(MOD(Calculator!$B$35/Calculator!$F$16,1)&lt;0.5,-1,1))^2)/((50*POWER(80,POWER(COS(PI()*MOD(Calculator!$B$35/Calculator!$F$16,1)),2))+$C48)^2+(1500*ABS(SIN(2*PI()*MOD(Calculator!$B$35/Calculator!$F$16,1)))*IF(MOD(Calculator!$B$35/Calculator!$F$16,1)&lt;0.5,-1,1))^2))),2))</f>
        <v>—</v>
      </c>
      <c r="EL48" s="300" t="n">
        <f aca="false">IF(OR(Calculator!$E$17&lt;&gt;"YES",Calculator!$B$35&lt;Calculator!$G$17),"—",ROUND((1+SQRT(((50*POWER(80,POWER(COS(PI()*MOD(Calculator!$B$35/Calculator!$F$17,1)),2))-$C48)^2+(1500*ABS(SIN(2*PI()*MOD(Calculator!$B$35/Calculator!$F$17,1)))*IF(MOD(Calculator!$B$35/Calculator!$F$17,1)&lt;0.5,-1,1))^2)/((50*POWER(80,POWER(COS(PI()*MOD(Calculator!$B$35/Calculator!$F$17,1)),2))+$C48)^2+(1500*ABS(SIN(2*PI()*MOD(Calculator!$B$35/Calculator!$F$17,1)))*IF(MOD(Calculator!$B$35/Calculator!$F$17,1)&lt;0.5,-1,1))^2)))/(1-SQRT(((50*POWER(80,POWER(COS(PI()*MOD(Calculator!$B$35/Calculator!$F$17,1)),2))-$C48)^2+(1500*ABS(SIN(2*PI()*MOD(Calculator!$B$35/Calculator!$F$17,1)))*IF(MOD(Calculator!$B$35/Calculator!$F$17,1)&lt;0.5,-1,1))^2)/((50*POWER(80,POWER(COS(PI()*MOD(Calculator!$B$35/Calculator!$F$17,1)),2))+$C48)^2+(1500*ABS(SIN(2*PI()*MOD(Calculator!$B$35/Calculator!$F$17,1)))*IF(MOD(Calculator!$B$35/Calculator!$F$17,1)&lt;0.5,-1,1))^2))),2))</f>
        <v>21.65</v>
      </c>
      <c r="EM48" s="300" t="str">
        <f aca="false">IF(OR(Calculator!$E$18&lt;&gt;"YES",Calculator!$B$35&lt;Calculator!$G$18),"—",ROUND((1+SQRT(((50*POWER(80,POWER(COS(PI()*MOD(Calculator!$B$35/Calculator!$F$18,1)),2))-$C48)^2+(1500*ABS(SIN(2*PI()*MOD(Calculator!$B$35/Calculator!$F$18,1)))*IF(MOD(Calculator!$B$35/Calculator!$F$18,1)&lt;0.5,-1,1))^2)/((50*POWER(80,POWER(COS(PI()*MOD(Calculator!$B$35/Calculator!$F$18,1)),2))+$C48)^2+(1500*ABS(SIN(2*PI()*MOD(Calculator!$B$35/Calculator!$F$18,1)))*IF(MOD(Calculator!$B$35/Calculator!$F$18,1)&lt;0.5,-1,1))^2)))/(1-SQRT(((50*POWER(80,POWER(COS(PI()*MOD(Calculator!$B$35/Calculator!$F$18,1)),2))-$C48)^2+(1500*ABS(SIN(2*PI()*MOD(Calculator!$B$35/Calculator!$F$18,1)))*IF(MOD(Calculator!$B$35/Calculator!$F$18,1)&lt;0.5,-1,1))^2)/((50*POWER(80,POWER(COS(PI()*MOD(Calculator!$B$35/Calculator!$F$18,1)),2))+$C48)^2+(1500*ABS(SIN(2*PI()*MOD(Calculator!$B$35/Calculator!$F$18,1)))*IF(MOD(Calculator!$B$35/Calculator!$F$18,1)&lt;0.5,-1,1))^2))),2))</f>
        <v>—</v>
      </c>
      <c r="EN48" s="300" t="str">
        <f aca="false">IF(OR(Calculator!$E$19&lt;&gt;"YES",Calculator!$B$35&lt;Calculator!$G$19),"—",ROUND((1+SQRT(((50*POWER(80,POWER(COS(PI()*MOD(Calculator!$B$35/Calculator!$F$19,1)),2))-$C48)^2+(1500*ABS(SIN(2*PI()*MOD(Calculator!$B$35/Calculator!$F$19,1)))*IF(MOD(Calculator!$B$35/Calculator!$F$19,1)&lt;0.5,-1,1))^2)/((50*POWER(80,POWER(COS(PI()*MOD(Calculator!$B$35/Calculator!$F$19,1)),2))+$C48)^2+(1500*ABS(SIN(2*PI()*MOD(Calculator!$B$35/Calculator!$F$19,1)))*IF(MOD(Calculator!$B$35/Calculator!$F$19,1)&lt;0.5,-1,1))^2)))/(1-SQRT(((50*POWER(80,POWER(COS(PI()*MOD(Calculator!$B$35/Calculator!$F$19,1)),2))-$C48)^2+(1500*ABS(SIN(2*PI()*MOD(Calculator!$B$35/Calculator!$F$19,1)))*IF(MOD(Calculator!$B$35/Calculator!$F$19,1)&lt;0.5,-1,1))^2)/((50*POWER(80,POWER(COS(PI()*MOD(Calculator!$B$35/Calculator!$F$19,1)),2))+$C48)^2+(1500*ABS(SIN(2*PI()*MOD(Calculator!$B$35/Calculator!$F$19,1)))*IF(MOD(Calculator!$B$35/Calculator!$F$19,1)&lt;0.5,-1,1))^2))),2))</f>
        <v>—</v>
      </c>
      <c r="EO48" s="300" t="str">
        <f aca="false">IF(OR(Calculator!$E$20&lt;&gt;"YES",Calculator!$B$35&lt;Calculator!$G$20),"—",ROUND((1+SQRT(((50*POWER(80,POWER(COS(PI()*MOD(Calculator!$B$35/Calculator!$F$20,1)),2))-$C48)^2+(1500*ABS(SIN(2*PI()*MOD(Calculator!$B$35/Calculator!$F$20,1)))*IF(MOD(Calculator!$B$35/Calculator!$F$20,1)&lt;0.5,-1,1))^2)/((50*POWER(80,POWER(COS(PI()*MOD(Calculator!$B$35/Calculator!$F$20,1)),2))+$C48)^2+(1500*ABS(SIN(2*PI()*MOD(Calculator!$B$35/Calculator!$F$20,1)))*IF(MOD(Calculator!$B$35/Calculator!$F$20,1)&lt;0.5,-1,1))^2)))/(1-SQRT(((50*POWER(80,POWER(COS(PI()*MOD(Calculator!$B$35/Calculator!$F$20,1)),2))-$C48)^2+(1500*ABS(SIN(2*PI()*MOD(Calculator!$B$35/Calculator!$F$20,1)))*IF(MOD(Calculator!$B$35/Calculator!$F$20,1)&lt;0.5,-1,1))^2)/((50*POWER(80,POWER(COS(PI()*MOD(Calculator!$B$35/Calculator!$F$20,1)),2))+$C48)^2+(1500*ABS(SIN(2*PI()*MOD(Calculator!$B$35/Calculator!$F$20,1)))*IF(MOD(Calculator!$B$35/Calculator!$F$20,1)&lt;0.5,-1,1))^2))),2))</f>
        <v>—</v>
      </c>
      <c r="EP48" s="300" t="str">
        <f aca="false">IF(OR(Calculator!$E$21&lt;&gt;"YES",Calculator!$B$35&lt;Calculator!$G$21),"—",ROUND((1+SQRT(((50*POWER(80,POWER(COS(PI()*MOD(Calculator!$B$35/Calculator!$F$21,1)),2))-$C48)^2+(1500*ABS(SIN(2*PI()*MOD(Calculator!$B$35/Calculator!$F$21,1)))*IF(MOD(Calculator!$B$35/Calculator!$F$21,1)&lt;0.5,-1,1))^2)/((50*POWER(80,POWER(COS(PI()*MOD(Calculator!$B$35/Calculator!$F$21,1)),2))+$C48)^2+(1500*ABS(SIN(2*PI()*MOD(Calculator!$B$35/Calculator!$F$21,1)))*IF(MOD(Calculator!$B$35/Calculator!$F$21,1)&lt;0.5,-1,1))^2)))/(1-SQRT(((50*POWER(80,POWER(COS(PI()*MOD(Calculator!$B$35/Calculator!$F$21,1)),2))-$C48)^2+(1500*ABS(SIN(2*PI()*MOD(Calculator!$B$35/Calculator!$F$21,1)))*IF(MOD(Calculator!$B$35/Calculator!$F$21,1)&lt;0.5,-1,1))^2)/((50*POWER(80,POWER(COS(PI()*MOD(Calculator!$B$35/Calculator!$F$21,1)),2))+$C48)^2+(1500*ABS(SIN(2*PI()*MOD(Calculator!$B$35/Calculator!$F$21,1)))*IF(MOD(Calculator!$B$35/Calculator!$F$21,1)&lt;0.5,-1,1))^2))),2))</f>
        <v>—</v>
      </c>
      <c r="EQ48" s="300" t="str">
        <f aca="false">IF(OR(Calculator!$E$22&lt;&gt;"YES",Calculator!$B$35&lt;Calculator!$G$22),"—",ROUND((1+SQRT(((50*POWER(80,POWER(COS(PI()*MOD(Calculator!$B$35/Calculator!$F$22,1)),2))-$C48)^2+(1500*ABS(SIN(2*PI()*MOD(Calculator!$B$35/Calculator!$F$22,1)))*IF(MOD(Calculator!$B$35/Calculator!$F$22,1)&lt;0.5,-1,1))^2)/((50*POWER(80,POWER(COS(PI()*MOD(Calculator!$B$35/Calculator!$F$22,1)),2))+$C48)^2+(1500*ABS(SIN(2*PI()*MOD(Calculator!$B$35/Calculator!$F$22,1)))*IF(MOD(Calculator!$B$35/Calculator!$F$22,1)&lt;0.5,-1,1))^2)))/(1-SQRT(((50*POWER(80,POWER(COS(PI()*MOD(Calculator!$B$35/Calculator!$F$22,1)),2))-$C48)^2+(1500*ABS(SIN(2*PI()*MOD(Calculator!$B$35/Calculator!$F$22,1)))*IF(MOD(Calculator!$B$35/Calculator!$F$22,1)&lt;0.5,-1,1))^2)/((50*POWER(80,POWER(COS(PI()*MOD(Calculator!$B$35/Calculator!$F$22,1)),2))+$C48)^2+(1500*ABS(SIN(2*PI()*MOD(Calculator!$B$35/Calculator!$F$22,1)))*IF(MOD(Calculator!$B$35/Calculator!$F$22,1)&lt;0.5,-1,1))^2))),2))</f>
        <v>—</v>
      </c>
      <c r="ER48" s="295" t="n">
        <f aca="false">IFERROR(ROUND((IF(ISNUMBER(EG48),EG48,0)+IF(ISNUMBER(EH48),EH48,0)+IF(ISNUMBER(EI48),EI48,0)+IF(ISNUMBER(EJ48),EJ48,0)+IF(ISNUMBER(EK48),EK48,0)+IF(ISNUMBER(EL48),EL48,0)+IF(ISNUMBER(EM48),EM48,0)+IF(ISNUMBER(EN48),EN48,0)+IF(ISNUMBER(EO48),EO48,0)+IF(ISNUMBER(EP48),EP48,0)+IF(ISNUMBER(EQ48),EQ48,0))/(IF(ISNUMBER(EG48),1,0)+IF(ISNUMBER(EH48),1,0)+IF(ISNUMBER(EI48),1,0)+IF(ISNUMBER(EJ48),1,0)+IF(ISNUMBER(EK48),1,0)+IF(ISNUMBER(EL48),1,0)+IF(ISNUMBER(EM48),1,0)+IF(ISNUMBER(EN48),1,0)+IF(ISNUMBER(EO48),1,0)+IF(ISNUMBER(EP48),1,0)+IF(ISNUMBER(EQ48),1,0)),4),"")</f>
        <v>12.78</v>
      </c>
      <c r="ES48" s="300" t="str">
        <f aca="false">IF(OR(Calculator!$E$12&lt;&gt;"YES",Calculator!$B$36&lt;Calculator!$G$12),"—",ROUND((1+SQRT(((50*POWER(80,POWER(COS(PI()*MOD(Calculator!$B$36/Calculator!$F$12,1)),2))-$C48)^2+(1500*ABS(SIN(2*PI()*MOD(Calculator!$B$36/Calculator!$F$12,1)))*IF(MOD(Calculator!$B$36/Calculator!$F$12,1)&lt;0.5,-1,1))^2)/((50*POWER(80,POWER(COS(PI()*MOD(Calculator!$B$36/Calculator!$F$12,1)),2))+$C48)^2+(1500*ABS(SIN(2*PI()*MOD(Calculator!$B$36/Calculator!$F$12,1)))*IF(MOD(Calculator!$B$36/Calculator!$F$12,1)&lt;0.5,-1,1))^2)))/(1-SQRT(((50*POWER(80,POWER(COS(PI()*MOD(Calculator!$B$36/Calculator!$F$12,1)),2))-$C48)^2+(1500*ABS(SIN(2*PI()*MOD(Calculator!$B$36/Calculator!$F$12,1)))*IF(MOD(Calculator!$B$36/Calculator!$F$12,1)&lt;0.5,-1,1))^2)/((50*POWER(80,POWER(COS(PI()*MOD(Calculator!$B$36/Calculator!$F$12,1)),2))+$C48)^2+(1500*ABS(SIN(2*PI()*MOD(Calculator!$B$36/Calculator!$F$12,1)))*IF(MOD(Calculator!$B$36/Calculator!$F$12,1)&lt;0.5,-1,1))^2))),2))</f>
        <v>—</v>
      </c>
      <c r="ET48" s="300" t="str">
        <f aca="false">IF(OR(Calculator!$E$13&lt;&gt;"YES",Calculator!$B$36&lt;Calculator!$G$13),"—",ROUND((1+SQRT(((50*POWER(80,POWER(COS(PI()*MOD(Calculator!$B$36/Calculator!$F$13,1)),2))-$C48)^2+(1500*ABS(SIN(2*PI()*MOD(Calculator!$B$36/Calculator!$F$13,1)))*IF(MOD(Calculator!$B$36/Calculator!$F$13,1)&lt;0.5,-1,1))^2)/((50*POWER(80,POWER(COS(PI()*MOD(Calculator!$B$36/Calculator!$F$13,1)),2))+$C48)^2+(1500*ABS(SIN(2*PI()*MOD(Calculator!$B$36/Calculator!$F$13,1)))*IF(MOD(Calculator!$B$36/Calculator!$F$13,1)&lt;0.5,-1,1))^2)))/(1-SQRT(((50*POWER(80,POWER(COS(PI()*MOD(Calculator!$B$36/Calculator!$F$13,1)),2))-$C48)^2+(1500*ABS(SIN(2*PI()*MOD(Calculator!$B$36/Calculator!$F$13,1)))*IF(MOD(Calculator!$B$36/Calculator!$F$13,1)&lt;0.5,-1,1))^2)/((50*POWER(80,POWER(COS(PI()*MOD(Calculator!$B$36/Calculator!$F$13,1)),2))+$C48)^2+(1500*ABS(SIN(2*PI()*MOD(Calculator!$B$36/Calculator!$F$13,1)))*IF(MOD(Calculator!$B$36/Calculator!$F$13,1)&lt;0.5,-1,1))^2))),2))</f>
        <v>—</v>
      </c>
      <c r="EU48" s="300" t="str">
        <f aca="false">IF(OR(Calculator!$E$14&lt;&gt;"YES",Calculator!$B$36&lt;Calculator!$G$14),"—",ROUND((1+SQRT(((50*POWER(80,POWER(COS(PI()*MOD(Calculator!$B$36/Calculator!$F$14,1)),2))-$C48)^2+(1500*ABS(SIN(2*PI()*MOD(Calculator!$B$36/Calculator!$F$14,1)))*IF(MOD(Calculator!$B$36/Calculator!$F$14,1)&lt;0.5,-1,1))^2)/((50*POWER(80,POWER(COS(PI()*MOD(Calculator!$B$36/Calculator!$F$14,1)),2))+$C48)^2+(1500*ABS(SIN(2*PI()*MOD(Calculator!$B$36/Calculator!$F$14,1)))*IF(MOD(Calculator!$B$36/Calculator!$F$14,1)&lt;0.5,-1,1))^2)))/(1-SQRT(((50*POWER(80,POWER(COS(PI()*MOD(Calculator!$B$36/Calculator!$F$14,1)),2))-$C48)^2+(1500*ABS(SIN(2*PI()*MOD(Calculator!$B$36/Calculator!$F$14,1)))*IF(MOD(Calculator!$B$36/Calculator!$F$14,1)&lt;0.5,-1,1))^2)/((50*POWER(80,POWER(COS(PI()*MOD(Calculator!$B$36/Calculator!$F$14,1)),2))+$C48)^2+(1500*ABS(SIN(2*PI()*MOD(Calculator!$B$36/Calculator!$F$14,1)))*IF(MOD(Calculator!$B$36/Calculator!$F$14,1)&lt;0.5,-1,1))^2))),2))</f>
        <v>—</v>
      </c>
      <c r="EV48" s="300" t="n">
        <f aca="false">IF(OR(Calculator!$E$15&lt;&gt;"YES",Calculator!$B$36&lt;Calculator!$G$15),"—",ROUND((1+SQRT(((50*POWER(80,POWER(COS(PI()*MOD(Calculator!$B$36/Calculator!$F$15,1)),2))-$C48)^2+(1500*ABS(SIN(2*PI()*MOD(Calculator!$B$36/Calculator!$F$15,1)))*IF(MOD(Calculator!$B$36/Calculator!$F$15,1)&lt;0.5,-1,1))^2)/((50*POWER(80,POWER(COS(PI()*MOD(Calculator!$B$36/Calculator!$F$15,1)),2))+$C48)^2+(1500*ABS(SIN(2*PI()*MOD(Calculator!$B$36/Calculator!$F$15,1)))*IF(MOD(Calculator!$B$36/Calculator!$F$15,1)&lt;0.5,-1,1))^2)))/(1-SQRT(((50*POWER(80,POWER(COS(PI()*MOD(Calculator!$B$36/Calculator!$F$15,1)),2))-$C48)^2+(1500*ABS(SIN(2*PI()*MOD(Calculator!$B$36/Calculator!$F$15,1)))*IF(MOD(Calculator!$B$36/Calculator!$F$15,1)&lt;0.5,-1,1))^2)/((50*POWER(80,POWER(COS(PI()*MOD(Calculator!$B$36/Calculator!$F$15,1)),2))+$C48)^2+(1500*ABS(SIN(2*PI()*MOD(Calculator!$B$36/Calculator!$F$15,1)))*IF(MOD(Calculator!$B$36/Calculator!$F$15,1)&lt;0.5,-1,1))^2))),2))</f>
        <v>19.51</v>
      </c>
      <c r="EW48" s="300" t="str">
        <f aca="false">IF(OR(Calculator!$E$16&lt;&gt;"YES",Calculator!$B$36&lt;Calculator!$G$16),"—",ROUND((1+SQRT(((50*POWER(80,POWER(COS(PI()*MOD(Calculator!$B$36/Calculator!$F$16,1)),2))-$C48)^2+(1500*ABS(SIN(2*PI()*MOD(Calculator!$B$36/Calculator!$F$16,1)))*IF(MOD(Calculator!$B$36/Calculator!$F$16,1)&lt;0.5,-1,1))^2)/((50*POWER(80,POWER(COS(PI()*MOD(Calculator!$B$36/Calculator!$F$16,1)),2))+$C48)^2+(1500*ABS(SIN(2*PI()*MOD(Calculator!$B$36/Calculator!$F$16,1)))*IF(MOD(Calculator!$B$36/Calculator!$F$16,1)&lt;0.5,-1,1))^2)))/(1-SQRT(((50*POWER(80,POWER(COS(PI()*MOD(Calculator!$B$36/Calculator!$F$16,1)),2))-$C48)^2+(1500*ABS(SIN(2*PI()*MOD(Calculator!$B$36/Calculator!$F$16,1)))*IF(MOD(Calculator!$B$36/Calculator!$F$16,1)&lt;0.5,-1,1))^2)/((50*POWER(80,POWER(COS(PI()*MOD(Calculator!$B$36/Calculator!$F$16,1)),2))+$C48)^2+(1500*ABS(SIN(2*PI()*MOD(Calculator!$B$36/Calculator!$F$16,1)))*IF(MOD(Calculator!$B$36/Calculator!$F$16,1)&lt;0.5,-1,1))^2))),2))</f>
        <v>—</v>
      </c>
      <c r="EX48" s="300" t="n">
        <f aca="false">IF(OR(Calculator!$E$17&lt;&gt;"YES",Calculator!$B$36&lt;Calculator!$G$17),"—",ROUND((1+SQRT(((50*POWER(80,POWER(COS(PI()*MOD(Calculator!$B$36/Calculator!$F$17,1)),2))-$C48)^2+(1500*ABS(SIN(2*PI()*MOD(Calculator!$B$36/Calculator!$F$17,1)))*IF(MOD(Calculator!$B$36/Calculator!$F$17,1)&lt;0.5,-1,1))^2)/((50*POWER(80,POWER(COS(PI()*MOD(Calculator!$B$36/Calculator!$F$17,1)),2))+$C48)^2+(1500*ABS(SIN(2*PI()*MOD(Calculator!$B$36/Calculator!$F$17,1)))*IF(MOD(Calculator!$B$36/Calculator!$F$17,1)&lt;0.5,-1,1))^2)))/(1-SQRT(((50*POWER(80,POWER(COS(PI()*MOD(Calculator!$B$36/Calculator!$F$17,1)),2))-$C48)^2+(1500*ABS(SIN(2*PI()*MOD(Calculator!$B$36/Calculator!$F$17,1)))*IF(MOD(Calculator!$B$36/Calculator!$F$17,1)&lt;0.5,-1,1))^2)/((50*POWER(80,POWER(COS(PI()*MOD(Calculator!$B$36/Calculator!$F$17,1)),2))+$C48)^2+(1500*ABS(SIN(2*PI()*MOD(Calculator!$B$36/Calculator!$F$17,1)))*IF(MOD(Calculator!$B$36/Calculator!$F$17,1)&lt;0.5,-1,1))^2))),2))</f>
        <v>22.12</v>
      </c>
      <c r="EY48" s="300" t="str">
        <f aca="false">IF(OR(Calculator!$E$18&lt;&gt;"YES",Calculator!$B$36&lt;Calculator!$G$18),"—",ROUND((1+SQRT(((50*POWER(80,POWER(COS(PI()*MOD(Calculator!$B$36/Calculator!$F$18,1)),2))-$C48)^2+(1500*ABS(SIN(2*PI()*MOD(Calculator!$B$36/Calculator!$F$18,1)))*IF(MOD(Calculator!$B$36/Calculator!$F$18,1)&lt;0.5,-1,1))^2)/((50*POWER(80,POWER(COS(PI()*MOD(Calculator!$B$36/Calculator!$F$18,1)),2))+$C48)^2+(1500*ABS(SIN(2*PI()*MOD(Calculator!$B$36/Calculator!$F$18,1)))*IF(MOD(Calculator!$B$36/Calculator!$F$18,1)&lt;0.5,-1,1))^2)))/(1-SQRT(((50*POWER(80,POWER(COS(PI()*MOD(Calculator!$B$36/Calculator!$F$18,1)),2))-$C48)^2+(1500*ABS(SIN(2*PI()*MOD(Calculator!$B$36/Calculator!$F$18,1)))*IF(MOD(Calculator!$B$36/Calculator!$F$18,1)&lt;0.5,-1,1))^2)/((50*POWER(80,POWER(COS(PI()*MOD(Calculator!$B$36/Calculator!$F$18,1)),2))+$C48)^2+(1500*ABS(SIN(2*PI()*MOD(Calculator!$B$36/Calculator!$F$18,1)))*IF(MOD(Calculator!$B$36/Calculator!$F$18,1)&lt;0.5,-1,1))^2))),2))</f>
        <v>—</v>
      </c>
      <c r="EZ48" s="300" t="str">
        <f aca="false">IF(OR(Calculator!$E$19&lt;&gt;"YES",Calculator!$B$36&lt;Calculator!$G$19),"—",ROUND((1+SQRT(((50*POWER(80,POWER(COS(PI()*MOD(Calculator!$B$36/Calculator!$F$19,1)),2))-$C48)^2+(1500*ABS(SIN(2*PI()*MOD(Calculator!$B$36/Calculator!$F$19,1)))*IF(MOD(Calculator!$B$36/Calculator!$F$19,1)&lt;0.5,-1,1))^2)/((50*POWER(80,POWER(COS(PI()*MOD(Calculator!$B$36/Calculator!$F$19,1)),2))+$C48)^2+(1500*ABS(SIN(2*PI()*MOD(Calculator!$B$36/Calculator!$F$19,1)))*IF(MOD(Calculator!$B$36/Calculator!$F$19,1)&lt;0.5,-1,1))^2)))/(1-SQRT(((50*POWER(80,POWER(COS(PI()*MOD(Calculator!$B$36/Calculator!$F$19,1)),2))-$C48)^2+(1500*ABS(SIN(2*PI()*MOD(Calculator!$B$36/Calculator!$F$19,1)))*IF(MOD(Calculator!$B$36/Calculator!$F$19,1)&lt;0.5,-1,1))^2)/((50*POWER(80,POWER(COS(PI()*MOD(Calculator!$B$36/Calculator!$F$19,1)),2))+$C48)^2+(1500*ABS(SIN(2*PI()*MOD(Calculator!$B$36/Calculator!$F$19,1)))*IF(MOD(Calculator!$B$36/Calculator!$F$19,1)&lt;0.5,-1,1))^2))),2))</f>
        <v>—</v>
      </c>
      <c r="FA48" s="300" t="str">
        <f aca="false">IF(OR(Calculator!$E$20&lt;&gt;"YES",Calculator!$B$36&lt;Calculator!$G$20),"—",ROUND((1+SQRT(((50*POWER(80,POWER(COS(PI()*MOD(Calculator!$B$36/Calculator!$F$20,1)),2))-$C48)^2+(1500*ABS(SIN(2*PI()*MOD(Calculator!$B$36/Calculator!$F$20,1)))*IF(MOD(Calculator!$B$36/Calculator!$F$20,1)&lt;0.5,-1,1))^2)/((50*POWER(80,POWER(COS(PI()*MOD(Calculator!$B$36/Calculator!$F$20,1)),2))+$C48)^2+(1500*ABS(SIN(2*PI()*MOD(Calculator!$B$36/Calculator!$F$20,1)))*IF(MOD(Calculator!$B$36/Calculator!$F$20,1)&lt;0.5,-1,1))^2)))/(1-SQRT(((50*POWER(80,POWER(COS(PI()*MOD(Calculator!$B$36/Calculator!$F$20,1)),2))-$C48)^2+(1500*ABS(SIN(2*PI()*MOD(Calculator!$B$36/Calculator!$F$20,1)))*IF(MOD(Calculator!$B$36/Calculator!$F$20,1)&lt;0.5,-1,1))^2)/((50*POWER(80,POWER(COS(PI()*MOD(Calculator!$B$36/Calculator!$F$20,1)),2))+$C48)^2+(1500*ABS(SIN(2*PI()*MOD(Calculator!$B$36/Calculator!$F$20,1)))*IF(MOD(Calculator!$B$36/Calculator!$F$20,1)&lt;0.5,-1,1))^2))),2))</f>
        <v>—</v>
      </c>
      <c r="FB48" s="300" t="str">
        <f aca="false">IF(OR(Calculator!$E$21&lt;&gt;"YES",Calculator!$B$36&lt;Calculator!$G$21),"—",ROUND((1+SQRT(((50*POWER(80,POWER(COS(PI()*MOD(Calculator!$B$36/Calculator!$F$21,1)),2))-$C48)^2+(1500*ABS(SIN(2*PI()*MOD(Calculator!$B$36/Calculator!$F$21,1)))*IF(MOD(Calculator!$B$36/Calculator!$F$21,1)&lt;0.5,-1,1))^2)/((50*POWER(80,POWER(COS(PI()*MOD(Calculator!$B$36/Calculator!$F$21,1)),2))+$C48)^2+(1500*ABS(SIN(2*PI()*MOD(Calculator!$B$36/Calculator!$F$21,1)))*IF(MOD(Calculator!$B$36/Calculator!$F$21,1)&lt;0.5,-1,1))^2)))/(1-SQRT(((50*POWER(80,POWER(COS(PI()*MOD(Calculator!$B$36/Calculator!$F$21,1)),2))-$C48)^2+(1500*ABS(SIN(2*PI()*MOD(Calculator!$B$36/Calculator!$F$21,1)))*IF(MOD(Calculator!$B$36/Calculator!$F$21,1)&lt;0.5,-1,1))^2)/((50*POWER(80,POWER(COS(PI()*MOD(Calculator!$B$36/Calculator!$F$21,1)),2))+$C48)^2+(1500*ABS(SIN(2*PI()*MOD(Calculator!$B$36/Calculator!$F$21,1)))*IF(MOD(Calculator!$B$36/Calculator!$F$21,1)&lt;0.5,-1,1))^2))),2))</f>
        <v>—</v>
      </c>
      <c r="FC48" s="300" t="str">
        <f aca="false">IF(OR(Calculator!$E$22&lt;&gt;"YES",Calculator!$B$36&lt;Calculator!$G$22),"—",ROUND((1+SQRT(((50*POWER(80,POWER(COS(PI()*MOD(Calculator!$B$36/Calculator!$F$22,1)),2))-$C48)^2+(1500*ABS(SIN(2*PI()*MOD(Calculator!$B$36/Calculator!$F$22,1)))*IF(MOD(Calculator!$B$36/Calculator!$F$22,1)&lt;0.5,-1,1))^2)/((50*POWER(80,POWER(COS(PI()*MOD(Calculator!$B$36/Calculator!$F$22,1)),2))+$C48)^2+(1500*ABS(SIN(2*PI()*MOD(Calculator!$B$36/Calculator!$F$22,1)))*IF(MOD(Calculator!$B$36/Calculator!$F$22,1)&lt;0.5,-1,1))^2)))/(1-SQRT(((50*POWER(80,POWER(COS(PI()*MOD(Calculator!$B$36/Calculator!$F$22,1)),2))-$C48)^2+(1500*ABS(SIN(2*PI()*MOD(Calculator!$B$36/Calculator!$F$22,1)))*IF(MOD(Calculator!$B$36/Calculator!$F$22,1)&lt;0.5,-1,1))^2)/((50*POWER(80,POWER(COS(PI()*MOD(Calculator!$B$36/Calculator!$F$22,1)),2))+$C48)^2+(1500*ABS(SIN(2*PI()*MOD(Calculator!$B$36/Calculator!$F$22,1)))*IF(MOD(Calculator!$B$36/Calculator!$F$22,1)&lt;0.5,-1,1))^2))),2))</f>
        <v>—</v>
      </c>
      <c r="FD48" s="295" t="n">
        <f aca="false">IFERROR(ROUND((IF(ISNUMBER(ES48),ES48,0)+IF(ISNUMBER(ET48),ET48,0)+IF(ISNUMBER(EU48),EU48,0)+IF(ISNUMBER(EV48),EV48,0)+IF(ISNUMBER(EW48),EW48,0)+IF(ISNUMBER(EX48),EX48,0)+IF(ISNUMBER(EY48),EY48,0)+IF(ISNUMBER(EZ48),EZ48,0)+IF(ISNUMBER(FA48),FA48,0)+IF(ISNUMBER(FB48),FB48,0)+IF(ISNUMBER(FC48),FC48,0))/(IF(ISNUMBER(ES48),1,0)+IF(ISNUMBER(ET48),1,0)+IF(ISNUMBER(EU48),1,0)+IF(ISNUMBER(EV48),1,0)+IF(ISNUMBER(EW48),1,0)+IF(ISNUMBER(EX48),1,0)+IF(ISNUMBER(EY48),1,0)+IF(ISNUMBER(EZ48),1,0)+IF(ISNUMBER(FA48),1,0)+IF(ISNUMBER(FB48),1,0)+IF(ISNUMBER(FC48),1,0)),4),"")</f>
        <v>20.815</v>
      </c>
      <c r="FE48" s="300" t="str">
        <f aca="false">IF(OR(Calculator!$E$12&lt;&gt;"YES",Calculator!$B$37&lt;Calculator!$G$12),"—",ROUND((1+SQRT(((50*POWER(80,POWER(COS(PI()*MOD(Calculator!$B$37/Calculator!$F$12,1)),2))-$C48)^2+(1500*ABS(SIN(2*PI()*MOD(Calculator!$B$37/Calculator!$F$12,1)))*IF(MOD(Calculator!$B$37/Calculator!$F$12,1)&lt;0.5,-1,1))^2)/((50*POWER(80,POWER(COS(PI()*MOD(Calculator!$B$37/Calculator!$F$12,1)),2))+$C48)^2+(1500*ABS(SIN(2*PI()*MOD(Calculator!$B$37/Calculator!$F$12,1)))*IF(MOD(Calculator!$B$37/Calculator!$F$12,1)&lt;0.5,-1,1))^2)))/(1-SQRT(((50*POWER(80,POWER(COS(PI()*MOD(Calculator!$B$37/Calculator!$F$12,1)),2))-$C48)^2+(1500*ABS(SIN(2*PI()*MOD(Calculator!$B$37/Calculator!$F$12,1)))*IF(MOD(Calculator!$B$37/Calculator!$F$12,1)&lt;0.5,-1,1))^2)/((50*POWER(80,POWER(COS(PI()*MOD(Calculator!$B$37/Calculator!$F$12,1)),2))+$C48)^2+(1500*ABS(SIN(2*PI()*MOD(Calculator!$B$37/Calculator!$F$12,1)))*IF(MOD(Calculator!$B$37/Calculator!$F$12,1)&lt;0.5,-1,1))^2))),2))</f>
        <v>—</v>
      </c>
      <c r="FF48" s="300" t="str">
        <f aca="false">IF(OR(Calculator!$E$13&lt;&gt;"YES",Calculator!$B$37&lt;Calculator!$G$13),"—",ROUND((1+SQRT(((50*POWER(80,POWER(COS(PI()*MOD(Calculator!$B$37/Calculator!$F$13,1)),2))-$C48)^2+(1500*ABS(SIN(2*PI()*MOD(Calculator!$B$37/Calculator!$F$13,1)))*IF(MOD(Calculator!$B$37/Calculator!$F$13,1)&lt;0.5,-1,1))^2)/((50*POWER(80,POWER(COS(PI()*MOD(Calculator!$B$37/Calculator!$F$13,1)),2))+$C48)^2+(1500*ABS(SIN(2*PI()*MOD(Calculator!$B$37/Calculator!$F$13,1)))*IF(MOD(Calculator!$B$37/Calculator!$F$13,1)&lt;0.5,-1,1))^2)))/(1-SQRT(((50*POWER(80,POWER(COS(PI()*MOD(Calculator!$B$37/Calculator!$F$13,1)),2))-$C48)^2+(1500*ABS(SIN(2*PI()*MOD(Calculator!$B$37/Calculator!$F$13,1)))*IF(MOD(Calculator!$B$37/Calculator!$F$13,1)&lt;0.5,-1,1))^2)/((50*POWER(80,POWER(COS(PI()*MOD(Calculator!$B$37/Calculator!$F$13,1)),2))+$C48)^2+(1500*ABS(SIN(2*PI()*MOD(Calculator!$B$37/Calculator!$F$13,1)))*IF(MOD(Calculator!$B$37/Calculator!$F$13,1)&lt;0.5,-1,1))^2))),2))</f>
        <v>—</v>
      </c>
      <c r="FG48" s="300" t="str">
        <f aca="false">IF(OR(Calculator!$E$14&lt;&gt;"YES",Calculator!$B$37&lt;Calculator!$G$14),"—",ROUND((1+SQRT(((50*POWER(80,POWER(COS(PI()*MOD(Calculator!$B$37/Calculator!$F$14,1)),2))-$C48)^2+(1500*ABS(SIN(2*PI()*MOD(Calculator!$B$37/Calculator!$F$14,1)))*IF(MOD(Calculator!$B$37/Calculator!$F$14,1)&lt;0.5,-1,1))^2)/((50*POWER(80,POWER(COS(PI()*MOD(Calculator!$B$37/Calculator!$F$14,1)),2))+$C48)^2+(1500*ABS(SIN(2*PI()*MOD(Calculator!$B$37/Calculator!$F$14,1)))*IF(MOD(Calculator!$B$37/Calculator!$F$14,1)&lt;0.5,-1,1))^2)))/(1-SQRT(((50*POWER(80,POWER(COS(PI()*MOD(Calculator!$B$37/Calculator!$F$14,1)),2))-$C48)^2+(1500*ABS(SIN(2*PI()*MOD(Calculator!$B$37/Calculator!$F$14,1)))*IF(MOD(Calculator!$B$37/Calculator!$F$14,1)&lt;0.5,-1,1))^2)/((50*POWER(80,POWER(COS(PI()*MOD(Calculator!$B$37/Calculator!$F$14,1)),2))+$C48)^2+(1500*ABS(SIN(2*PI()*MOD(Calculator!$B$37/Calculator!$F$14,1)))*IF(MOD(Calculator!$B$37/Calculator!$F$14,1)&lt;0.5,-1,1))^2))),2))</f>
        <v>—</v>
      </c>
      <c r="FH48" s="300" t="n">
        <f aca="false">IF(OR(Calculator!$E$15&lt;&gt;"YES",Calculator!$B$37&lt;Calculator!$G$15),"—",ROUND((1+SQRT(((50*POWER(80,POWER(COS(PI()*MOD(Calculator!$B$37/Calculator!$F$15,1)),2))-$C48)^2+(1500*ABS(SIN(2*PI()*MOD(Calculator!$B$37/Calculator!$F$15,1)))*IF(MOD(Calculator!$B$37/Calculator!$F$15,1)&lt;0.5,-1,1))^2)/((50*POWER(80,POWER(COS(PI()*MOD(Calculator!$B$37/Calculator!$F$15,1)),2))+$C48)^2+(1500*ABS(SIN(2*PI()*MOD(Calculator!$B$37/Calculator!$F$15,1)))*IF(MOD(Calculator!$B$37/Calculator!$F$15,1)&lt;0.5,-1,1))^2)))/(1-SQRT(((50*POWER(80,POWER(COS(PI()*MOD(Calculator!$B$37/Calculator!$F$15,1)),2))-$C48)^2+(1500*ABS(SIN(2*PI()*MOD(Calculator!$B$37/Calculator!$F$15,1)))*IF(MOD(Calculator!$B$37/Calculator!$F$15,1)&lt;0.5,-1,1))^2)/((50*POWER(80,POWER(COS(PI()*MOD(Calculator!$B$37/Calculator!$F$15,1)),2))+$C48)^2+(1500*ABS(SIN(2*PI()*MOD(Calculator!$B$37/Calculator!$F$15,1)))*IF(MOD(Calculator!$B$37/Calculator!$F$15,1)&lt;0.5,-1,1))^2))),2))</f>
        <v>3.94</v>
      </c>
      <c r="FI48" s="300" t="str">
        <f aca="false">IF(OR(Calculator!$E$16&lt;&gt;"YES",Calculator!$B$37&lt;Calculator!$G$16),"—",ROUND((1+SQRT(((50*POWER(80,POWER(COS(PI()*MOD(Calculator!$B$37/Calculator!$F$16,1)),2))-$C48)^2+(1500*ABS(SIN(2*PI()*MOD(Calculator!$B$37/Calculator!$F$16,1)))*IF(MOD(Calculator!$B$37/Calculator!$F$16,1)&lt;0.5,-1,1))^2)/((50*POWER(80,POWER(COS(PI()*MOD(Calculator!$B$37/Calculator!$F$16,1)),2))+$C48)^2+(1500*ABS(SIN(2*PI()*MOD(Calculator!$B$37/Calculator!$F$16,1)))*IF(MOD(Calculator!$B$37/Calculator!$F$16,1)&lt;0.5,-1,1))^2)))/(1-SQRT(((50*POWER(80,POWER(COS(PI()*MOD(Calculator!$B$37/Calculator!$F$16,1)),2))-$C48)^2+(1500*ABS(SIN(2*PI()*MOD(Calculator!$B$37/Calculator!$F$16,1)))*IF(MOD(Calculator!$B$37/Calculator!$F$16,1)&lt;0.5,-1,1))^2)/((50*POWER(80,POWER(COS(PI()*MOD(Calculator!$B$37/Calculator!$F$16,1)),2))+$C48)^2+(1500*ABS(SIN(2*PI()*MOD(Calculator!$B$37/Calculator!$F$16,1)))*IF(MOD(Calculator!$B$37/Calculator!$F$16,1)&lt;0.5,-1,1))^2))),2))</f>
        <v>—</v>
      </c>
      <c r="FJ48" s="300" t="n">
        <f aca="false">IF(OR(Calculator!$E$17&lt;&gt;"YES",Calculator!$B$37&lt;Calculator!$G$17),"—",ROUND((1+SQRT(((50*POWER(80,POWER(COS(PI()*MOD(Calculator!$B$37/Calculator!$F$17,1)),2))-$C48)^2+(1500*ABS(SIN(2*PI()*MOD(Calculator!$B$37/Calculator!$F$17,1)))*IF(MOD(Calculator!$B$37/Calculator!$F$17,1)&lt;0.5,-1,1))^2)/((50*POWER(80,POWER(COS(PI()*MOD(Calculator!$B$37/Calculator!$F$17,1)),2))+$C48)^2+(1500*ABS(SIN(2*PI()*MOD(Calculator!$B$37/Calculator!$F$17,1)))*IF(MOD(Calculator!$B$37/Calculator!$F$17,1)&lt;0.5,-1,1))^2)))/(1-SQRT(((50*POWER(80,POWER(COS(PI()*MOD(Calculator!$B$37/Calculator!$F$17,1)),2))-$C48)^2+(1500*ABS(SIN(2*PI()*MOD(Calculator!$B$37/Calculator!$F$17,1)))*IF(MOD(Calculator!$B$37/Calculator!$F$17,1)&lt;0.5,-1,1))^2)/((50*POWER(80,POWER(COS(PI()*MOD(Calculator!$B$37/Calculator!$F$17,1)),2))+$C48)^2+(1500*ABS(SIN(2*PI()*MOD(Calculator!$B$37/Calculator!$F$17,1)))*IF(MOD(Calculator!$B$37/Calculator!$F$17,1)&lt;0.5,-1,1))^2))),2))</f>
        <v>17.32</v>
      </c>
      <c r="FK48" s="300" t="str">
        <f aca="false">IF(OR(Calculator!$E$18&lt;&gt;"YES",Calculator!$B$37&lt;Calculator!$G$18),"—",ROUND((1+SQRT(((50*POWER(80,POWER(COS(PI()*MOD(Calculator!$B$37/Calculator!$F$18,1)),2))-$C48)^2+(1500*ABS(SIN(2*PI()*MOD(Calculator!$B$37/Calculator!$F$18,1)))*IF(MOD(Calculator!$B$37/Calculator!$F$18,1)&lt;0.5,-1,1))^2)/((50*POWER(80,POWER(COS(PI()*MOD(Calculator!$B$37/Calculator!$F$18,1)),2))+$C48)^2+(1500*ABS(SIN(2*PI()*MOD(Calculator!$B$37/Calculator!$F$18,1)))*IF(MOD(Calculator!$B$37/Calculator!$F$18,1)&lt;0.5,-1,1))^2)))/(1-SQRT(((50*POWER(80,POWER(COS(PI()*MOD(Calculator!$B$37/Calculator!$F$18,1)),2))-$C48)^2+(1500*ABS(SIN(2*PI()*MOD(Calculator!$B$37/Calculator!$F$18,1)))*IF(MOD(Calculator!$B$37/Calculator!$F$18,1)&lt;0.5,-1,1))^2)/((50*POWER(80,POWER(COS(PI()*MOD(Calculator!$B$37/Calculator!$F$18,1)),2))+$C48)^2+(1500*ABS(SIN(2*PI()*MOD(Calculator!$B$37/Calculator!$F$18,1)))*IF(MOD(Calculator!$B$37/Calculator!$F$18,1)&lt;0.5,-1,1))^2))),2))</f>
        <v>—</v>
      </c>
      <c r="FL48" s="300" t="str">
        <f aca="false">IF(OR(Calculator!$E$19&lt;&gt;"YES",Calculator!$B$37&lt;Calculator!$G$19),"—",ROUND((1+SQRT(((50*POWER(80,POWER(COS(PI()*MOD(Calculator!$B$37/Calculator!$F$19,1)),2))-$C48)^2+(1500*ABS(SIN(2*PI()*MOD(Calculator!$B$37/Calculator!$F$19,1)))*IF(MOD(Calculator!$B$37/Calculator!$F$19,1)&lt;0.5,-1,1))^2)/((50*POWER(80,POWER(COS(PI()*MOD(Calculator!$B$37/Calculator!$F$19,1)),2))+$C48)^2+(1500*ABS(SIN(2*PI()*MOD(Calculator!$B$37/Calculator!$F$19,1)))*IF(MOD(Calculator!$B$37/Calculator!$F$19,1)&lt;0.5,-1,1))^2)))/(1-SQRT(((50*POWER(80,POWER(COS(PI()*MOD(Calculator!$B$37/Calculator!$F$19,1)),2))-$C48)^2+(1500*ABS(SIN(2*PI()*MOD(Calculator!$B$37/Calculator!$F$19,1)))*IF(MOD(Calculator!$B$37/Calculator!$F$19,1)&lt;0.5,-1,1))^2)/((50*POWER(80,POWER(COS(PI()*MOD(Calculator!$B$37/Calculator!$F$19,1)),2))+$C48)^2+(1500*ABS(SIN(2*PI()*MOD(Calculator!$B$37/Calculator!$F$19,1)))*IF(MOD(Calculator!$B$37/Calculator!$F$19,1)&lt;0.5,-1,1))^2))),2))</f>
        <v>—</v>
      </c>
      <c r="FM48" s="300" t="str">
        <f aca="false">IF(OR(Calculator!$E$20&lt;&gt;"YES",Calculator!$B$37&lt;Calculator!$G$20),"—",ROUND((1+SQRT(((50*POWER(80,POWER(COS(PI()*MOD(Calculator!$B$37/Calculator!$F$20,1)),2))-$C48)^2+(1500*ABS(SIN(2*PI()*MOD(Calculator!$B$37/Calculator!$F$20,1)))*IF(MOD(Calculator!$B$37/Calculator!$F$20,1)&lt;0.5,-1,1))^2)/((50*POWER(80,POWER(COS(PI()*MOD(Calculator!$B$37/Calculator!$F$20,1)),2))+$C48)^2+(1500*ABS(SIN(2*PI()*MOD(Calculator!$B$37/Calculator!$F$20,1)))*IF(MOD(Calculator!$B$37/Calculator!$F$20,1)&lt;0.5,-1,1))^2)))/(1-SQRT(((50*POWER(80,POWER(COS(PI()*MOD(Calculator!$B$37/Calculator!$F$20,1)),2))-$C48)^2+(1500*ABS(SIN(2*PI()*MOD(Calculator!$B$37/Calculator!$F$20,1)))*IF(MOD(Calculator!$B$37/Calculator!$F$20,1)&lt;0.5,-1,1))^2)/((50*POWER(80,POWER(COS(PI()*MOD(Calculator!$B$37/Calculator!$F$20,1)),2))+$C48)^2+(1500*ABS(SIN(2*PI()*MOD(Calculator!$B$37/Calculator!$F$20,1)))*IF(MOD(Calculator!$B$37/Calculator!$F$20,1)&lt;0.5,-1,1))^2))),2))</f>
        <v>—</v>
      </c>
      <c r="FN48" s="300" t="str">
        <f aca="false">IF(OR(Calculator!$E$21&lt;&gt;"YES",Calculator!$B$37&lt;Calculator!$G$21),"—",ROUND((1+SQRT(((50*POWER(80,POWER(COS(PI()*MOD(Calculator!$B$37/Calculator!$F$21,1)),2))-$C48)^2+(1500*ABS(SIN(2*PI()*MOD(Calculator!$B$37/Calculator!$F$21,1)))*IF(MOD(Calculator!$B$37/Calculator!$F$21,1)&lt;0.5,-1,1))^2)/((50*POWER(80,POWER(COS(PI()*MOD(Calculator!$B$37/Calculator!$F$21,1)),2))+$C48)^2+(1500*ABS(SIN(2*PI()*MOD(Calculator!$B$37/Calculator!$F$21,1)))*IF(MOD(Calculator!$B$37/Calculator!$F$21,1)&lt;0.5,-1,1))^2)))/(1-SQRT(((50*POWER(80,POWER(COS(PI()*MOD(Calculator!$B$37/Calculator!$F$21,1)),2))-$C48)^2+(1500*ABS(SIN(2*PI()*MOD(Calculator!$B$37/Calculator!$F$21,1)))*IF(MOD(Calculator!$B$37/Calculator!$F$21,1)&lt;0.5,-1,1))^2)/((50*POWER(80,POWER(COS(PI()*MOD(Calculator!$B$37/Calculator!$F$21,1)),2))+$C48)^2+(1500*ABS(SIN(2*PI()*MOD(Calculator!$B$37/Calculator!$F$21,1)))*IF(MOD(Calculator!$B$37/Calculator!$F$21,1)&lt;0.5,-1,1))^2))),2))</f>
        <v>—</v>
      </c>
      <c r="FO48" s="300" t="str">
        <f aca="false">IF(OR(Calculator!$E$22&lt;&gt;"YES",Calculator!$B$37&lt;Calculator!$G$22),"—",ROUND((1+SQRT(((50*POWER(80,POWER(COS(PI()*MOD(Calculator!$B$37/Calculator!$F$22,1)),2))-$C48)^2+(1500*ABS(SIN(2*PI()*MOD(Calculator!$B$37/Calculator!$F$22,1)))*IF(MOD(Calculator!$B$37/Calculator!$F$22,1)&lt;0.5,-1,1))^2)/((50*POWER(80,POWER(COS(PI()*MOD(Calculator!$B$37/Calculator!$F$22,1)),2))+$C48)^2+(1500*ABS(SIN(2*PI()*MOD(Calculator!$B$37/Calculator!$F$22,1)))*IF(MOD(Calculator!$B$37/Calculator!$F$22,1)&lt;0.5,-1,1))^2)))/(1-SQRT(((50*POWER(80,POWER(COS(PI()*MOD(Calculator!$B$37/Calculator!$F$22,1)),2))-$C48)^2+(1500*ABS(SIN(2*PI()*MOD(Calculator!$B$37/Calculator!$F$22,1)))*IF(MOD(Calculator!$B$37/Calculator!$F$22,1)&lt;0.5,-1,1))^2)/((50*POWER(80,POWER(COS(PI()*MOD(Calculator!$B$37/Calculator!$F$22,1)),2))+$C48)^2+(1500*ABS(SIN(2*PI()*MOD(Calculator!$B$37/Calculator!$F$22,1)))*IF(MOD(Calculator!$B$37/Calculator!$F$22,1)&lt;0.5,-1,1))^2))),2))</f>
        <v>—</v>
      </c>
      <c r="FP48" s="295" t="n">
        <f aca="false">IFERROR(ROUND((IF(ISNUMBER(FE48),FE48,0)+IF(ISNUMBER(FF48),FF48,0)+IF(ISNUMBER(FG48),FG48,0)+IF(ISNUMBER(FH48),FH48,0)+IF(ISNUMBER(FI48),FI48,0)+IF(ISNUMBER(FJ48),FJ48,0)+IF(ISNUMBER(FK48),FK48,0)+IF(ISNUMBER(FL48),FL48,0)+IF(ISNUMBER(FM48),FM48,0)+IF(ISNUMBER(FN48),FN48,0)+IF(ISNUMBER(FO48),FO48,0))/(IF(ISNUMBER(FE48),1,0)+IF(ISNUMBER(FF48),1,0)+IF(ISNUMBER(FG48),1,0)+IF(ISNUMBER(FH48),1,0)+IF(ISNUMBER(FI48),1,0)+IF(ISNUMBER(FJ48),1,0)+IF(ISNUMBER(FK48),1,0)+IF(ISNUMBER(FL48),1,0)+IF(ISNUMBER(FM48),1,0)+IF(ISNUMBER(FN48),1,0)+IF(ISNUMBER(FO48),1,0)),4),"")</f>
        <v>10.63</v>
      </c>
      <c r="FQ48" s="300" t="str">
        <f aca="false">IF(OR(Calculator!$E$12&lt;&gt;"YES",Calculator!$B$38&lt;Calculator!$G$12),"—",ROUND((1+SQRT(((50*POWER(80,POWER(COS(PI()*MOD(Calculator!$B$38/Calculator!$F$12,1)),2))-$C48)^2+(1500*ABS(SIN(2*PI()*MOD(Calculator!$B$38/Calculator!$F$12,1)))*IF(MOD(Calculator!$B$38/Calculator!$F$12,1)&lt;0.5,-1,1))^2)/((50*POWER(80,POWER(COS(PI()*MOD(Calculator!$B$38/Calculator!$F$12,1)),2))+$C48)^2+(1500*ABS(SIN(2*PI()*MOD(Calculator!$B$38/Calculator!$F$12,1)))*IF(MOD(Calculator!$B$38/Calculator!$F$12,1)&lt;0.5,-1,1))^2)))/(1-SQRT(((50*POWER(80,POWER(COS(PI()*MOD(Calculator!$B$38/Calculator!$F$12,1)),2))-$C48)^2+(1500*ABS(SIN(2*PI()*MOD(Calculator!$B$38/Calculator!$F$12,1)))*IF(MOD(Calculator!$B$38/Calculator!$F$12,1)&lt;0.5,-1,1))^2)/((50*POWER(80,POWER(COS(PI()*MOD(Calculator!$B$38/Calculator!$F$12,1)),2))+$C48)^2+(1500*ABS(SIN(2*PI()*MOD(Calculator!$B$38/Calculator!$F$12,1)))*IF(MOD(Calculator!$B$38/Calculator!$F$12,1)&lt;0.5,-1,1))^2))),2))</f>
        <v>—</v>
      </c>
      <c r="FR48" s="300" t="str">
        <f aca="false">IF(OR(Calculator!$E$13&lt;&gt;"YES",Calculator!$B$38&lt;Calculator!$G$13),"—",ROUND((1+SQRT(((50*POWER(80,POWER(COS(PI()*MOD(Calculator!$B$38/Calculator!$F$13,1)),2))-$C48)^2+(1500*ABS(SIN(2*PI()*MOD(Calculator!$B$38/Calculator!$F$13,1)))*IF(MOD(Calculator!$B$38/Calculator!$F$13,1)&lt;0.5,-1,1))^2)/((50*POWER(80,POWER(COS(PI()*MOD(Calculator!$B$38/Calculator!$F$13,1)),2))+$C48)^2+(1500*ABS(SIN(2*PI()*MOD(Calculator!$B$38/Calculator!$F$13,1)))*IF(MOD(Calculator!$B$38/Calculator!$F$13,1)&lt;0.5,-1,1))^2)))/(1-SQRT(((50*POWER(80,POWER(COS(PI()*MOD(Calculator!$B$38/Calculator!$F$13,1)),2))-$C48)^2+(1500*ABS(SIN(2*PI()*MOD(Calculator!$B$38/Calculator!$F$13,1)))*IF(MOD(Calculator!$B$38/Calculator!$F$13,1)&lt;0.5,-1,1))^2)/((50*POWER(80,POWER(COS(PI()*MOD(Calculator!$B$38/Calculator!$F$13,1)),2))+$C48)^2+(1500*ABS(SIN(2*PI()*MOD(Calculator!$B$38/Calculator!$F$13,1)))*IF(MOD(Calculator!$B$38/Calculator!$F$13,1)&lt;0.5,-1,1))^2))),2))</f>
        <v>—</v>
      </c>
      <c r="FS48" s="300" t="str">
        <f aca="false">IF(OR(Calculator!$E$14&lt;&gt;"YES",Calculator!$B$38&lt;Calculator!$G$14),"—",ROUND((1+SQRT(((50*POWER(80,POWER(COS(PI()*MOD(Calculator!$B$38/Calculator!$F$14,1)),2))-$C48)^2+(1500*ABS(SIN(2*PI()*MOD(Calculator!$B$38/Calculator!$F$14,1)))*IF(MOD(Calculator!$B$38/Calculator!$F$14,1)&lt;0.5,-1,1))^2)/((50*POWER(80,POWER(COS(PI()*MOD(Calculator!$B$38/Calculator!$F$14,1)),2))+$C48)^2+(1500*ABS(SIN(2*PI()*MOD(Calculator!$B$38/Calculator!$F$14,1)))*IF(MOD(Calculator!$B$38/Calculator!$F$14,1)&lt;0.5,-1,1))^2)))/(1-SQRT(((50*POWER(80,POWER(COS(PI()*MOD(Calculator!$B$38/Calculator!$F$14,1)),2))-$C48)^2+(1500*ABS(SIN(2*PI()*MOD(Calculator!$B$38/Calculator!$F$14,1)))*IF(MOD(Calculator!$B$38/Calculator!$F$14,1)&lt;0.5,-1,1))^2)/((50*POWER(80,POWER(COS(PI()*MOD(Calculator!$B$38/Calculator!$F$14,1)),2))+$C48)^2+(1500*ABS(SIN(2*PI()*MOD(Calculator!$B$38/Calculator!$F$14,1)))*IF(MOD(Calculator!$B$38/Calculator!$F$14,1)&lt;0.5,-1,1))^2))),2))</f>
        <v>—</v>
      </c>
      <c r="FT48" s="300" t="n">
        <f aca="false">IF(OR(Calculator!$E$15&lt;&gt;"YES",Calculator!$B$38&lt;Calculator!$G$15),"—",ROUND((1+SQRT(((50*POWER(80,POWER(COS(PI()*MOD(Calculator!$B$38/Calculator!$F$15,1)),2))-$C48)^2+(1500*ABS(SIN(2*PI()*MOD(Calculator!$B$38/Calculator!$F$15,1)))*IF(MOD(Calculator!$B$38/Calculator!$F$15,1)&lt;0.5,-1,1))^2)/((50*POWER(80,POWER(COS(PI()*MOD(Calculator!$B$38/Calculator!$F$15,1)),2))+$C48)^2+(1500*ABS(SIN(2*PI()*MOD(Calculator!$B$38/Calculator!$F$15,1)))*IF(MOD(Calculator!$B$38/Calculator!$F$15,1)&lt;0.5,-1,1))^2)))/(1-SQRT(((50*POWER(80,POWER(COS(PI()*MOD(Calculator!$B$38/Calculator!$F$15,1)),2))-$C48)^2+(1500*ABS(SIN(2*PI()*MOD(Calculator!$B$38/Calculator!$F$15,1)))*IF(MOD(Calculator!$B$38/Calculator!$F$15,1)&lt;0.5,-1,1))^2)/((50*POWER(80,POWER(COS(PI()*MOD(Calculator!$B$38/Calculator!$F$15,1)),2))+$C48)^2+(1500*ABS(SIN(2*PI()*MOD(Calculator!$B$38/Calculator!$F$15,1)))*IF(MOD(Calculator!$B$38/Calculator!$F$15,1)&lt;0.5,-1,1))^2))),2))</f>
        <v>3.84</v>
      </c>
      <c r="FU48" s="300" t="str">
        <f aca="false">IF(OR(Calculator!$E$16&lt;&gt;"YES",Calculator!$B$38&lt;Calculator!$G$16),"—",ROUND((1+SQRT(((50*POWER(80,POWER(COS(PI()*MOD(Calculator!$B$38/Calculator!$F$16,1)),2))-$C48)^2+(1500*ABS(SIN(2*PI()*MOD(Calculator!$B$38/Calculator!$F$16,1)))*IF(MOD(Calculator!$B$38/Calculator!$F$16,1)&lt;0.5,-1,1))^2)/((50*POWER(80,POWER(COS(PI()*MOD(Calculator!$B$38/Calculator!$F$16,1)),2))+$C48)^2+(1500*ABS(SIN(2*PI()*MOD(Calculator!$B$38/Calculator!$F$16,1)))*IF(MOD(Calculator!$B$38/Calculator!$F$16,1)&lt;0.5,-1,1))^2)))/(1-SQRT(((50*POWER(80,POWER(COS(PI()*MOD(Calculator!$B$38/Calculator!$F$16,1)),2))-$C48)^2+(1500*ABS(SIN(2*PI()*MOD(Calculator!$B$38/Calculator!$F$16,1)))*IF(MOD(Calculator!$B$38/Calculator!$F$16,1)&lt;0.5,-1,1))^2)/((50*POWER(80,POWER(COS(PI()*MOD(Calculator!$B$38/Calculator!$F$16,1)),2))+$C48)^2+(1500*ABS(SIN(2*PI()*MOD(Calculator!$B$38/Calculator!$F$16,1)))*IF(MOD(Calculator!$B$38/Calculator!$F$16,1)&lt;0.5,-1,1))^2))),2))</f>
        <v>—</v>
      </c>
      <c r="FV48" s="300" t="n">
        <f aca="false">IF(OR(Calculator!$E$17&lt;&gt;"YES",Calculator!$B$38&lt;Calculator!$G$17),"—",ROUND((1+SQRT(((50*POWER(80,POWER(COS(PI()*MOD(Calculator!$B$38/Calculator!$F$17,1)),2))-$C48)^2+(1500*ABS(SIN(2*PI()*MOD(Calculator!$B$38/Calculator!$F$17,1)))*IF(MOD(Calculator!$B$38/Calculator!$F$17,1)&lt;0.5,-1,1))^2)/((50*POWER(80,POWER(COS(PI()*MOD(Calculator!$B$38/Calculator!$F$17,1)),2))+$C48)^2+(1500*ABS(SIN(2*PI()*MOD(Calculator!$B$38/Calculator!$F$17,1)))*IF(MOD(Calculator!$B$38/Calculator!$F$17,1)&lt;0.5,-1,1))^2)))/(1-SQRT(((50*POWER(80,POWER(COS(PI()*MOD(Calculator!$B$38/Calculator!$F$17,1)),2))-$C48)^2+(1500*ABS(SIN(2*PI()*MOD(Calculator!$B$38/Calculator!$F$17,1)))*IF(MOD(Calculator!$B$38/Calculator!$F$17,1)&lt;0.5,-1,1))^2)/((50*POWER(80,POWER(COS(PI()*MOD(Calculator!$B$38/Calculator!$F$17,1)),2))+$C48)^2+(1500*ABS(SIN(2*PI()*MOD(Calculator!$B$38/Calculator!$F$17,1)))*IF(MOD(Calculator!$B$38/Calculator!$F$17,1)&lt;0.5,-1,1))^2))),2))</f>
        <v>20.38</v>
      </c>
      <c r="FW48" s="300" t="str">
        <f aca="false">IF(OR(Calculator!$E$18&lt;&gt;"YES",Calculator!$B$38&lt;Calculator!$G$18),"—",ROUND((1+SQRT(((50*POWER(80,POWER(COS(PI()*MOD(Calculator!$B$38/Calculator!$F$18,1)),2))-$C48)^2+(1500*ABS(SIN(2*PI()*MOD(Calculator!$B$38/Calculator!$F$18,1)))*IF(MOD(Calculator!$B$38/Calculator!$F$18,1)&lt;0.5,-1,1))^2)/((50*POWER(80,POWER(COS(PI()*MOD(Calculator!$B$38/Calculator!$F$18,1)),2))+$C48)^2+(1500*ABS(SIN(2*PI()*MOD(Calculator!$B$38/Calculator!$F$18,1)))*IF(MOD(Calculator!$B$38/Calculator!$F$18,1)&lt;0.5,-1,1))^2)))/(1-SQRT(((50*POWER(80,POWER(COS(PI()*MOD(Calculator!$B$38/Calculator!$F$18,1)),2))-$C48)^2+(1500*ABS(SIN(2*PI()*MOD(Calculator!$B$38/Calculator!$F$18,1)))*IF(MOD(Calculator!$B$38/Calculator!$F$18,1)&lt;0.5,-1,1))^2)/((50*POWER(80,POWER(COS(PI()*MOD(Calculator!$B$38/Calculator!$F$18,1)),2))+$C48)^2+(1500*ABS(SIN(2*PI()*MOD(Calculator!$B$38/Calculator!$F$18,1)))*IF(MOD(Calculator!$B$38/Calculator!$F$18,1)&lt;0.5,-1,1))^2))),2))</f>
        <v>—</v>
      </c>
      <c r="FX48" s="300" t="str">
        <f aca="false">IF(OR(Calculator!$E$19&lt;&gt;"YES",Calculator!$B$38&lt;Calculator!$G$19),"—",ROUND((1+SQRT(((50*POWER(80,POWER(COS(PI()*MOD(Calculator!$B$38/Calculator!$F$19,1)),2))-$C48)^2+(1500*ABS(SIN(2*PI()*MOD(Calculator!$B$38/Calculator!$F$19,1)))*IF(MOD(Calculator!$B$38/Calculator!$F$19,1)&lt;0.5,-1,1))^2)/((50*POWER(80,POWER(COS(PI()*MOD(Calculator!$B$38/Calculator!$F$19,1)),2))+$C48)^2+(1500*ABS(SIN(2*PI()*MOD(Calculator!$B$38/Calculator!$F$19,1)))*IF(MOD(Calculator!$B$38/Calculator!$F$19,1)&lt;0.5,-1,1))^2)))/(1-SQRT(((50*POWER(80,POWER(COS(PI()*MOD(Calculator!$B$38/Calculator!$F$19,1)),2))-$C48)^2+(1500*ABS(SIN(2*PI()*MOD(Calculator!$B$38/Calculator!$F$19,1)))*IF(MOD(Calculator!$B$38/Calculator!$F$19,1)&lt;0.5,-1,1))^2)/((50*POWER(80,POWER(COS(PI()*MOD(Calculator!$B$38/Calculator!$F$19,1)),2))+$C48)^2+(1500*ABS(SIN(2*PI()*MOD(Calculator!$B$38/Calculator!$F$19,1)))*IF(MOD(Calculator!$B$38/Calculator!$F$19,1)&lt;0.5,-1,1))^2))),2))</f>
        <v>—</v>
      </c>
      <c r="FY48" s="300" t="str">
        <f aca="false">IF(OR(Calculator!$E$20&lt;&gt;"YES",Calculator!$B$38&lt;Calculator!$G$20),"—",ROUND((1+SQRT(((50*POWER(80,POWER(COS(PI()*MOD(Calculator!$B$38/Calculator!$F$20,1)),2))-$C48)^2+(1500*ABS(SIN(2*PI()*MOD(Calculator!$B$38/Calculator!$F$20,1)))*IF(MOD(Calculator!$B$38/Calculator!$F$20,1)&lt;0.5,-1,1))^2)/((50*POWER(80,POWER(COS(PI()*MOD(Calculator!$B$38/Calculator!$F$20,1)),2))+$C48)^2+(1500*ABS(SIN(2*PI()*MOD(Calculator!$B$38/Calculator!$F$20,1)))*IF(MOD(Calculator!$B$38/Calculator!$F$20,1)&lt;0.5,-1,1))^2)))/(1-SQRT(((50*POWER(80,POWER(COS(PI()*MOD(Calculator!$B$38/Calculator!$F$20,1)),2))-$C48)^2+(1500*ABS(SIN(2*PI()*MOD(Calculator!$B$38/Calculator!$F$20,1)))*IF(MOD(Calculator!$B$38/Calculator!$F$20,1)&lt;0.5,-1,1))^2)/((50*POWER(80,POWER(COS(PI()*MOD(Calculator!$B$38/Calculator!$F$20,1)),2))+$C48)^2+(1500*ABS(SIN(2*PI()*MOD(Calculator!$B$38/Calculator!$F$20,1)))*IF(MOD(Calculator!$B$38/Calculator!$F$20,1)&lt;0.5,-1,1))^2))),2))</f>
        <v>—</v>
      </c>
      <c r="FZ48" s="300" t="str">
        <f aca="false">IF(OR(Calculator!$E$21&lt;&gt;"YES",Calculator!$B$38&lt;Calculator!$G$21),"—",ROUND((1+SQRT(((50*POWER(80,POWER(COS(PI()*MOD(Calculator!$B$38/Calculator!$F$21,1)),2))-$C48)^2+(1500*ABS(SIN(2*PI()*MOD(Calculator!$B$38/Calculator!$F$21,1)))*IF(MOD(Calculator!$B$38/Calculator!$F$21,1)&lt;0.5,-1,1))^2)/((50*POWER(80,POWER(COS(PI()*MOD(Calculator!$B$38/Calculator!$F$21,1)),2))+$C48)^2+(1500*ABS(SIN(2*PI()*MOD(Calculator!$B$38/Calculator!$F$21,1)))*IF(MOD(Calculator!$B$38/Calculator!$F$21,1)&lt;0.5,-1,1))^2)))/(1-SQRT(((50*POWER(80,POWER(COS(PI()*MOD(Calculator!$B$38/Calculator!$F$21,1)),2))-$C48)^2+(1500*ABS(SIN(2*PI()*MOD(Calculator!$B$38/Calculator!$F$21,1)))*IF(MOD(Calculator!$B$38/Calculator!$F$21,1)&lt;0.5,-1,1))^2)/((50*POWER(80,POWER(COS(PI()*MOD(Calculator!$B$38/Calculator!$F$21,1)),2))+$C48)^2+(1500*ABS(SIN(2*PI()*MOD(Calculator!$B$38/Calculator!$F$21,1)))*IF(MOD(Calculator!$B$38/Calculator!$F$21,1)&lt;0.5,-1,1))^2))),2))</f>
        <v>—</v>
      </c>
      <c r="GA48" s="300" t="str">
        <f aca="false">IF(OR(Calculator!$E$22&lt;&gt;"YES",Calculator!$B$38&lt;Calculator!$G$22),"—",ROUND((1+SQRT(((50*POWER(80,POWER(COS(PI()*MOD(Calculator!$B$38/Calculator!$F$22,1)),2))-$C48)^2+(1500*ABS(SIN(2*PI()*MOD(Calculator!$B$38/Calculator!$F$22,1)))*IF(MOD(Calculator!$B$38/Calculator!$F$22,1)&lt;0.5,-1,1))^2)/((50*POWER(80,POWER(COS(PI()*MOD(Calculator!$B$38/Calculator!$F$22,1)),2))+$C48)^2+(1500*ABS(SIN(2*PI()*MOD(Calculator!$B$38/Calculator!$F$22,1)))*IF(MOD(Calculator!$B$38/Calculator!$F$22,1)&lt;0.5,-1,1))^2)))/(1-SQRT(((50*POWER(80,POWER(COS(PI()*MOD(Calculator!$B$38/Calculator!$F$22,1)),2))-$C48)^2+(1500*ABS(SIN(2*PI()*MOD(Calculator!$B$38/Calculator!$F$22,1)))*IF(MOD(Calculator!$B$38/Calculator!$F$22,1)&lt;0.5,-1,1))^2)/((50*POWER(80,POWER(COS(PI()*MOD(Calculator!$B$38/Calculator!$F$22,1)),2))+$C48)^2+(1500*ABS(SIN(2*PI()*MOD(Calculator!$B$38/Calculator!$F$22,1)))*IF(MOD(Calculator!$B$38/Calculator!$F$22,1)&lt;0.5,-1,1))^2))),2))</f>
        <v>—</v>
      </c>
      <c r="GB48" s="295" t="n">
        <f aca="false">IFERROR(ROUND((IF(ISNUMBER(FQ48),FQ48,0)+IF(ISNUMBER(FR48),FR48,0)+IF(ISNUMBER(FS48),FS48,0)+IF(ISNUMBER(FT48),FT48,0)+IF(ISNUMBER(FU48),FU48,0)+IF(ISNUMBER(FV48),FV48,0)+IF(ISNUMBER(FW48),FW48,0)+IF(ISNUMBER(FX48),FX48,0)+IF(ISNUMBER(FY48),FY48,0)+IF(ISNUMBER(FZ48),FZ48,0)+IF(ISNUMBER(GA48),GA48,0))/(IF(ISNUMBER(FQ48),1,0)+IF(ISNUMBER(FR48),1,0)+IF(ISNUMBER(FS48),1,0)+IF(ISNUMBER(FT48),1,0)+IF(ISNUMBER(FU48),1,0)+IF(ISNUMBER(FV48),1,0)+IF(ISNUMBER(FW48),1,0)+IF(ISNUMBER(FX48),1,0)+IF(ISNUMBER(FY48),1,0)+IF(ISNUMBER(FZ48),1,0)+IF(ISNUMBER(GA48),1,0)),4),"")</f>
        <v>12.11</v>
      </c>
      <c r="GD48" s="253" t="str">
        <f aca="false">IF(OR(Calculator!$E$12&lt;&gt;"YES",Calculator!$B$34&lt;Calculator!$G$12),"—",ROUND((1+SQRT(((50*POWER(80,POWER(COS(PI()*MOD(Calculator!$B$34/Calculator!$F$12,1)),2))+MIN(500,MAX(30,100*EXP(-0.3*'VSWR Calculator'!$C$24)*(1+3*ABS(MOD('VSWR Calculator'!$C$23/Calculator!$F$12/2,1)-0.5))))/'VSWR Calculator'!$C$25)-$C48)^2+(1500*ABS(SIN(2*PI()*MOD(Calculator!$B$34/Calculator!$F$12,1)))*IF(MOD(Calculator!$B$34/Calculator!$F$12,1)&lt;0.5,-1,1))^2)/SQRT(((50*POWER(80,POWER(COS(PI()*MOD(Calculator!$B$34/Calculator!$F$12,1)),2))+MIN(500,MAX(30,100*EXP(-0.3*'VSWR Calculator'!$C$24)*(1+3*ABS(MOD('VSWR Calculator'!$C$23/Calculator!$F$12/2,1)-0.5))))/'VSWR Calculator'!$C$25)+$C48)^2+(1500*ABS(SIN(2*PI()*MOD(Calculator!$B$34/Calculator!$F$12,1)))*IF(MOD(Calculator!$B$34/Calculator!$F$12,1)&lt;0.5,-1,1))^2))/(1-SQRT(((50*POWER(80,POWER(COS(PI()*MOD(Calculator!$B$34/Calculator!$F$12,1)),2))+MIN(500,MAX(30,100*EXP(-0.3*'VSWR Calculator'!$C$24)*(1+3*ABS(MOD('VSWR Calculator'!$C$23/Calculator!$F$12/2,1)-0.5))))/'VSWR Calculator'!$C$25)-$C48)^2+(1500*ABS(SIN(2*PI()*MOD(Calculator!$B$34/Calculator!$F$12,1)))*IF(MOD(Calculator!$B$34/Calculator!$F$12,1)&lt;0.5,-1,1))^2)/SQRT(((50*POWER(80,POWER(COS(PI()*MOD(Calculator!$B$34/Calculator!$F$12,1)),2))+MIN(500,MAX(30,100*EXP(-0.3*'VSWR Calculator'!$C$24)*(1+3*ABS(MOD('VSWR Calculator'!$C$23/Calculator!$F$12/2,1)-0.5))))/'VSWR Calculator'!$C$25)+$C48)^2+(1500*ABS(SIN(2*PI()*MOD(Calculator!$B$34/Calculator!$F$12,1)))*IF(MOD(Calculator!$B$34/Calculator!$F$12,1)&lt;0.5,-1,1))^2)),2))</f>
        <v>—</v>
      </c>
      <c r="GE48" s="253" t="str">
        <f aca="false">IF(OR(Calculator!$E$13&lt;&gt;"YES",Calculator!$B$34&lt;Calculator!$G$13),"—",ROUND((1+SQRT(((50*POWER(80,POWER(COS(PI()*MOD(Calculator!$B$34/Calculator!$F$13,1)),2))+MIN(500,MAX(30,100*EXP(-0.3*'VSWR Calculator'!$C$24)*(1+3*ABS(MOD('VSWR Calculator'!$C$23/Calculator!$F$13/2,1)-0.5))))/'VSWR Calculator'!$C$25)-$C48)^2+(1500*ABS(SIN(2*PI()*MOD(Calculator!$B$34/Calculator!$F$13,1)))*IF(MOD(Calculator!$B$34/Calculator!$F$13,1)&lt;0.5,-1,1))^2)/SQRT(((50*POWER(80,POWER(COS(PI()*MOD(Calculator!$B$34/Calculator!$F$13,1)),2))+MIN(500,MAX(30,100*EXP(-0.3*'VSWR Calculator'!$C$24)*(1+3*ABS(MOD('VSWR Calculator'!$C$23/Calculator!$F$13/2,1)-0.5))))/'VSWR Calculator'!$C$25)+$C48)^2+(1500*ABS(SIN(2*PI()*MOD(Calculator!$B$34/Calculator!$F$13,1)))*IF(MOD(Calculator!$B$34/Calculator!$F$13,1)&lt;0.5,-1,1))^2))/(1-SQRT(((50*POWER(80,POWER(COS(PI()*MOD(Calculator!$B$34/Calculator!$F$13,1)),2))+MIN(500,MAX(30,100*EXP(-0.3*'VSWR Calculator'!$C$24)*(1+3*ABS(MOD('VSWR Calculator'!$C$23/Calculator!$F$13/2,1)-0.5))))/'VSWR Calculator'!$C$25)-$C48)^2+(1500*ABS(SIN(2*PI()*MOD(Calculator!$B$34/Calculator!$F$13,1)))*IF(MOD(Calculator!$B$34/Calculator!$F$13,1)&lt;0.5,-1,1))^2)/SQRT(((50*POWER(80,POWER(COS(PI()*MOD(Calculator!$B$34/Calculator!$F$13,1)),2))+MIN(500,MAX(30,100*EXP(-0.3*'VSWR Calculator'!$C$24)*(1+3*ABS(MOD('VSWR Calculator'!$C$23/Calculator!$F$13/2,1)-0.5))))/'VSWR Calculator'!$C$25)+$C48)^2+(1500*ABS(SIN(2*PI()*MOD(Calculator!$B$34/Calculator!$F$13,1)))*IF(MOD(Calculator!$B$34/Calculator!$F$13,1)&lt;0.5,-1,1))^2)),2))</f>
        <v>—</v>
      </c>
      <c r="GF48" s="253" t="str">
        <f aca="false">IF(OR(Calculator!$E$14&lt;&gt;"YES",Calculator!$B$34&lt;Calculator!$G$14),"—",ROUND((1+SQRT(((50*POWER(80,POWER(COS(PI()*MOD(Calculator!$B$34/Calculator!$F$14,1)),2))+MIN(500,MAX(30,100*EXP(-0.3*'VSWR Calculator'!$C$24)*(1+3*ABS(MOD('VSWR Calculator'!$C$23/Calculator!$F$14/2,1)-0.5))))/'VSWR Calculator'!$C$25)-$C48)^2+(1500*ABS(SIN(2*PI()*MOD(Calculator!$B$34/Calculator!$F$14,1)))*IF(MOD(Calculator!$B$34/Calculator!$F$14,1)&lt;0.5,-1,1))^2)/SQRT(((50*POWER(80,POWER(COS(PI()*MOD(Calculator!$B$34/Calculator!$F$14,1)),2))+MIN(500,MAX(30,100*EXP(-0.3*'VSWR Calculator'!$C$24)*(1+3*ABS(MOD('VSWR Calculator'!$C$23/Calculator!$F$14/2,1)-0.5))))/'VSWR Calculator'!$C$25)+$C48)^2+(1500*ABS(SIN(2*PI()*MOD(Calculator!$B$34/Calculator!$F$14,1)))*IF(MOD(Calculator!$B$34/Calculator!$F$14,1)&lt;0.5,-1,1))^2))/(1-SQRT(((50*POWER(80,POWER(COS(PI()*MOD(Calculator!$B$34/Calculator!$F$14,1)),2))+MIN(500,MAX(30,100*EXP(-0.3*'VSWR Calculator'!$C$24)*(1+3*ABS(MOD('VSWR Calculator'!$C$23/Calculator!$F$14/2,1)-0.5))))/'VSWR Calculator'!$C$25)-$C48)^2+(1500*ABS(SIN(2*PI()*MOD(Calculator!$B$34/Calculator!$F$14,1)))*IF(MOD(Calculator!$B$34/Calculator!$F$14,1)&lt;0.5,-1,1))^2)/SQRT(((50*POWER(80,POWER(COS(PI()*MOD(Calculator!$B$34/Calculator!$F$14,1)),2))+MIN(500,MAX(30,100*EXP(-0.3*'VSWR Calculator'!$C$24)*(1+3*ABS(MOD('VSWR Calculator'!$C$23/Calculator!$F$14/2,1)-0.5))))/'VSWR Calculator'!$C$25)+$C48)^2+(1500*ABS(SIN(2*PI()*MOD(Calculator!$B$34/Calculator!$F$14,1)))*IF(MOD(Calculator!$B$34/Calculator!$F$14,1)&lt;0.5,-1,1))^2)),2))</f>
        <v>—</v>
      </c>
      <c r="GG48" s="253" t="n">
        <f aca="false">IF(OR(Calculator!$E$15&lt;&gt;"YES",Calculator!$B$34&lt;Calculator!$G$15),"—",ROUND((1+SQRT(((50*POWER(80,POWER(COS(PI()*MOD(Calculator!$B$34/Calculator!$F$15,1)),2))+MIN(500,MAX(30,100*EXP(-0.3*'VSWR Calculator'!$C$24)*(1+3*ABS(MOD('VSWR Calculator'!$C$23/Calculator!$F$15/2,1)-0.5))))/'VSWR Calculator'!$C$25)-$C48)^2+(1500*ABS(SIN(2*PI()*MOD(Calculator!$B$34/Calculator!$F$15,1)))*IF(MOD(Calculator!$B$34/Calculator!$F$15,1)&lt;0.5,-1,1))^2)/SQRT(((50*POWER(80,POWER(COS(PI()*MOD(Calculator!$B$34/Calculator!$F$15,1)),2))+MIN(500,MAX(30,100*EXP(-0.3*'VSWR Calculator'!$C$24)*(1+3*ABS(MOD('VSWR Calculator'!$C$23/Calculator!$F$15/2,1)-0.5))))/'VSWR Calculator'!$C$25)+$C48)^2+(1500*ABS(SIN(2*PI()*MOD(Calculator!$B$34/Calculator!$F$15,1)))*IF(MOD(Calculator!$B$34/Calculator!$F$15,1)&lt;0.5,-1,1))^2))/(1-SQRT(((50*POWER(80,POWER(COS(PI()*MOD(Calculator!$B$34/Calculator!$F$15,1)),2))+MIN(500,MAX(30,100*EXP(-0.3*'VSWR Calculator'!$C$24)*(1+3*ABS(MOD('VSWR Calculator'!$C$23/Calculator!$F$15/2,1)-0.5))))/'VSWR Calculator'!$C$25)-$C48)^2+(1500*ABS(SIN(2*PI()*MOD(Calculator!$B$34/Calculator!$F$15,1)))*IF(MOD(Calculator!$B$34/Calculator!$F$15,1)&lt;0.5,-1,1))^2)/SQRT(((50*POWER(80,POWER(COS(PI()*MOD(Calculator!$B$34/Calculator!$F$15,1)),2))+MIN(500,MAX(30,100*EXP(-0.3*'VSWR Calculator'!$C$24)*(1+3*ABS(MOD('VSWR Calculator'!$C$23/Calculator!$F$15/2,1)-0.5))))/'VSWR Calculator'!$C$25)+$C48)^2+(1500*ABS(SIN(2*PI()*MOD(Calculator!$B$34/Calculator!$F$15,1)))*IF(MOD(Calculator!$B$34/Calculator!$F$15,1)&lt;0.5,-1,1))^2)),2))</f>
        <v>17.19</v>
      </c>
      <c r="GH48" s="253" t="str">
        <f aca="false">IF(OR(Calculator!$E$16&lt;&gt;"YES",Calculator!$B$34&lt;Calculator!$G$16),"—",ROUND((1+SQRT(((50*POWER(80,POWER(COS(PI()*MOD(Calculator!$B$34/Calculator!$F$16,1)),2))+MIN(500,MAX(30,100*EXP(-0.3*'VSWR Calculator'!$C$24)*(1+3*ABS(MOD('VSWR Calculator'!$C$23/Calculator!$F$16/2,1)-0.5))))/'VSWR Calculator'!$C$25)-$C48)^2+(1500*ABS(SIN(2*PI()*MOD(Calculator!$B$34/Calculator!$F$16,1)))*IF(MOD(Calculator!$B$34/Calculator!$F$16,1)&lt;0.5,-1,1))^2)/SQRT(((50*POWER(80,POWER(COS(PI()*MOD(Calculator!$B$34/Calculator!$F$16,1)),2))+MIN(500,MAX(30,100*EXP(-0.3*'VSWR Calculator'!$C$24)*(1+3*ABS(MOD('VSWR Calculator'!$C$23/Calculator!$F$16/2,1)-0.5))))/'VSWR Calculator'!$C$25)+$C48)^2+(1500*ABS(SIN(2*PI()*MOD(Calculator!$B$34/Calculator!$F$16,1)))*IF(MOD(Calculator!$B$34/Calculator!$F$16,1)&lt;0.5,-1,1))^2))/(1-SQRT(((50*POWER(80,POWER(COS(PI()*MOD(Calculator!$B$34/Calculator!$F$16,1)),2))+MIN(500,MAX(30,100*EXP(-0.3*'VSWR Calculator'!$C$24)*(1+3*ABS(MOD('VSWR Calculator'!$C$23/Calculator!$F$16/2,1)-0.5))))/'VSWR Calculator'!$C$25)-$C48)^2+(1500*ABS(SIN(2*PI()*MOD(Calculator!$B$34/Calculator!$F$16,1)))*IF(MOD(Calculator!$B$34/Calculator!$F$16,1)&lt;0.5,-1,1))^2)/SQRT(((50*POWER(80,POWER(COS(PI()*MOD(Calculator!$B$34/Calculator!$F$16,1)),2))+MIN(500,MAX(30,100*EXP(-0.3*'VSWR Calculator'!$C$24)*(1+3*ABS(MOD('VSWR Calculator'!$C$23/Calculator!$F$16/2,1)-0.5))))/'VSWR Calculator'!$C$25)+$C48)^2+(1500*ABS(SIN(2*PI()*MOD(Calculator!$B$34/Calculator!$F$16,1)))*IF(MOD(Calculator!$B$34/Calculator!$F$16,1)&lt;0.5,-1,1))^2)),2))</f>
        <v>—</v>
      </c>
      <c r="GI48" s="253" t="n">
        <f aca="false">IF(OR(Calculator!$E$17&lt;&gt;"YES",Calculator!$B$34&lt;Calculator!$G$17),"—",ROUND((1+SQRT(((50*POWER(80,POWER(COS(PI()*MOD(Calculator!$B$34/Calculator!$F$17,1)),2))+MIN(500,MAX(30,100*EXP(-0.3*'VSWR Calculator'!$C$24)*(1+3*ABS(MOD('VSWR Calculator'!$C$23/Calculator!$F$17/2,1)-0.5))))/'VSWR Calculator'!$C$25)-$C48)^2+(1500*ABS(SIN(2*PI()*MOD(Calculator!$B$34/Calculator!$F$17,1)))*IF(MOD(Calculator!$B$34/Calculator!$F$17,1)&lt;0.5,-1,1))^2)/SQRT(((50*POWER(80,POWER(COS(PI()*MOD(Calculator!$B$34/Calculator!$F$17,1)),2))+MIN(500,MAX(30,100*EXP(-0.3*'VSWR Calculator'!$C$24)*(1+3*ABS(MOD('VSWR Calculator'!$C$23/Calculator!$F$17/2,1)-0.5))))/'VSWR Calculator'!$C$25)+$C48)^2+(1500*ABS(SIN(2*PI()*MOD(Calculator!$B$34/Calculator!$F$17,1)))*IF(MOD(Calculator!$B$34/Calculator!$F$17,1)&lt;0.5,-1,1))^2))/(1-SQRT(((50*POWER(80,POWER(COS(PI()*MOD(Calculator!$B$34/Calculator!$F$17,1)),2))+MIN(500,MAX(30,100*EXP(-0.3*'VSWR Calculator'!$C$24)*(1+3*ABS(MOD('VSWR Calculator'!$C$23/Calculator!$F$17/2,1)-0.5))))/'VSWR Calculator'!$C$25)-$C48)^2+(1500*ABS(SIN(2*PI()*MOD(Calculator!$B$34/Calculator!$F$17,1)))*IF(MOD(Calculator!$B$34/Calculator!$F$17,1)&lt;0.5,-1,1))^2)/SQRT(((50*POWER(80,POWER(COS(PI()*MOD(Calculator!$B$34/Calculator!$F$17,1)),2))+MIN(500,MAX(30,100*EXP(-0.3*'VSWR Calculator'!$C$24)*(1+3*ABS(MOD('VSWR Calculator'!$C$23/Calculator!$F$17/2,1)-0.5))))/'VSWR Calculator'!$C$25)+$C48)^2+(1500*ABS(SIN(2*PI()*MOD(Calculator!$B$34/Calculator!$F$17,1)))*IF(MOD(Calculator!$B$34/Calculator!$F$17,1)&lt;0.5,-1,1))^2)),2))</f>
        <v>14.67</v>
      </c>
      <c r="GJ48" s="253" t="str">
        <f aca="false">IF(OR(Calculator!$E$18&lt;&gt;"YES",Calculator!$B$34&lt;Calculator!$G$18),"—",ROUND((1+SQRT(((50*POWER(80,POWER(COS(PI()*MOD(Calculator!$B$34/Calculator!$F$18,1)),2))+MIN(500,MAX(30,100*EXP(-0.3*'VSWR Calculator'!$C$24)*(1+3*ABS(MOD('VSWR Calculator'!$C$23/Calculator!$F$18/2,1)-0.5))))/'VSWR Calculator'!$C$25)-$C48)^2+(1500*ABS(SIN(2*PI()*MOD(Calculator!$B$34/Calculator!$F$18,1)))*IF(MOD(Calculator!$B$34/Calculator!$F$18,1)&lt;0.5,-1,1))^2)/SQRT(((50*POWER(80,POWER(COS(PI()*MOD(Calculator!$B$34/Calculator!$F$18,1)),2))+MIN(500,MAX(30,100*EXP(-0.3*'VSWR Calculator'!$C$24)*(1+3*ABS(MOD('VSWR Calculator'!$C$23/Calculator!$F$18/2,1)-0.5))))/'VSWR Calculator'!$C$25)+$C48)^2+(1500*ABS(SIN(2*PI()*MOD(Calculator!$B$34/Calculator!$F$18,1)))*IF(MOD(Calculator!$B$34/Calculator!$F$18,1)&lt;0.5,-1,1))^2))/(1-SQRT(((50*POWER(80,POWER(COS(PI()*MOD(Calculator!$B$34/Calculator!$F$18,1)),2))+MIN(500,MAX(30,100*EXP(-0.3*'VSWR Calculator'!$C$24)*(1+3*ABS(MOD('VSWR Calculator'!$C$23/Calculator!$F$18/2,1)-0.5))))/'VSWR Calculator'!$C$25)-$C48)^2+(1500*ABS(SIN(2*PI()*MOD(Calculator!$B$34/Calculator!$F$18,1)))*IF(MOD(Calculator!$B$34/Calculator!$F$18,1)&lt;0.5,-1,1))^2)/SQRT(((50*POWER(80,POWER(COS(PI()*MOD(Calculator!$B$34/Calculator!$F$18,1)),2))+MIN(500,MAX(30,100*EXP(-0.3*'VSWR Calculator'!$C$24)*(1+3*ABS(MOD('VSWR Calculator'!$C$23/Calculator!$F$18/2,1)-0.5))))/'VSWR Calculator'!$C$25)+$C48)^2+(1500*ABS(SIN(2*PI()*MOD(Calculator!$B$34/Calculator!$F$18,1)))*IF(MOD(Calculator!$B$34/Calculator!$F$18,1)&lt;0.5,-1,1))^2)),2))</f>
        <v>—</v>
      </c>
      <c r="GK48" s="253" t="str">
        <f aca="false">IF(OR(Calculator!$E$19&lt;&gt;"YES",Calculator!$B$34&lt;Calculator!$G$19),"—",ROUND((1+SQRT(((50*POWER(80,POWER(COS(PI()*MOD(Calculator!$B$34/Calculator!$F$19,1)),2))+MIN(500,MAX(30,100*EXP(-0.3*'VSWR Calculator'!$C$24)*(1+3*ABS(MOD('VSWR Calculator'!$C$23/Calculator!$F$19/2,1)-0.5))))/'VSWR Calculator'!$C$25)-$C48)^2+(1500*ABS(SIN(2*PI()*MOD(Calculator!$B$34/Calculator!$F$19,1)))*IF(MOD(Calculator!$B$34/Calculator!$F$19,1)&lt;0.5,-1,1))^2)/SQRT(((50*POWER(80,POWER(COS(PI()*MOD(Calculator!$B$34/Calculator!$F$19,1)),2))+MIN(500,MAX(30,100*EXP(-0.3*'VSWR Calculator'!$C$24)*(1+3*ABS(MOD('VSWR Calculator'!$C$23/Calculator!$F$19/2,1)-0.5))))/'VSWR Calculator'!$C$25)+$C48)^2+(1500*ABS(SIN(2*PI()*MOD(Calculator!$B$34/Calculator!$F$19,1)))*IF(MOD(Calculator!$B$34/Calculator!$F$19,1)&lt;0.5,-1,1))^2))/(1-SQRT(((50*POWER(80,POWER(COS(PI()*MOD(Calculator!$B$34/Calculator!$F$19,1)),2))+MIN(500,MAX(30,100*EXP(-0.3*'VSWR Calculator'!$C$24)*(1+3*ABS(MOD('VSWR Calculator'!$C$23/Calculator!$F$19/2,1)-0.5))))/'VSWR Calculator'!$C$25)-$C48)^2+(1500*ABS(SIN(2*PI()*MOD(Calculator!$B$34/Calculator!$F$19,1)))*IF(MOD(Calculator!$B$34/Calculator!$F$19,1)&lt;0.5,-1,1))^2)/SQRT(((50*POWER(80,POWER(COS(PI()*MOD(Calculator!$B$34/Calculator!$F$19,1)),2))+MIN(500,MAX(30,100*EXP(-0.3*'VSWR Calculator'!$C$24)*(1+3*ABS(MOD('VSWR Calculator'!$C$23/Calculator!$F$19/2,1)-0.5))))/'VSWR Calculator'!$C$25)+$C48)^2+(1500*ABS(SIN(2*PI()*MOD(Calculator!$B$34/Calculator!$F$19,1)))*IF(MOD(Calculator!$B$34/Calculator!$F$19,1)&lt;0.5,-1,1))^2)),2))</f>
        <v>—</v>
      </c>
      <c r="GL48" s="253" t="str">
        <f aca="false">IF(OR(Calculator!$E$20&lt;&gt;"YES",Calculator!$B$34&lt;Calculator!$G$20),"—",ROUND((1+SQRT(((50*POWER(80,POWER(COS(PI()*MOD(Calculator!$B$34/Calculator!$F$20,1)),2))+MIN(500,MAX(30,100*EXP(-0.3*'VSWR Calculator'!$C$24)*(1+3*ABS(MOD('VSWR Calculator'!$C$23/Calculator!$F$20/2,1)-0.5))))/'VSWR Calculator'!$C$25)-$C48)^2+(1500*ABS(SIN(2*PI()*MOD(Calculator!$B$34/Calculator!$F$20,1)))*IF(MOD(Calculator!$B$34/Calculator!$F$20,1)&lt;0.5,-1,1))^2)/SQRT(((50*POWER(80,POWER(COS(PI()*MOD(Calculator!$B$34/Calculator!$F$20,1)),2))+MIN(500,MAX(30,100*EXP(-0.3*'VSWR Calculator'!$C$24)*(1+3*ABS(MOD('VSWR Calculator'!$C$23/Calculator!$F$20/2,1)-0.5))))/'VSWR Calculator'!$C$25)+$C48)^2+(1500*ABS(SIN(2*PI()*MOD(Calculator!$B$34/Calculator!$F$20,1)))*IF(MOD(Calculator!$B$34/Calculator!$F$20,1)&lt;0.5,-1,1))^2))/(1-SQRT(((50*POWER(80,POWER(COS(PI()*MOD(Calculator!$B$34/Calculator!$F$20,1)),2))+MIN(500,MAX(30,100*EXP(-0.3*'VSWR Calculator'!$C$24)*(1+3*ABS(MOD('VSWR Calculator'!$C$23/Calculator!$F$20/2,1)-0.5))))/'VSWR Calculator'!$C$25)-$C48)^2+(1500*ABS(SIN(2*PI()*MOD(Calculator!$B$34/Calculator!$F$20,1)))*IF(MOD(Calculator!$B$34/Calculator!$F$20,1)&lt;0.5,-1,1))^2)/SQRT(((50*POWER(80,POWER(COS(PI()*MOD(Calculator!$B$34/Calculator!$F$20,1)),2))+MIN(500,MAX(30,100*EXP(-0.3*'VSWR Calculator'!$C$24)*(1+3*ABS(MOD('VSWR Calculator'!$C$23/Calculator!$F$20/2,1)-0.5))))/'VSWR Calculator'!$C$25)+$C48)^2+(1500*ABS(SIN(2*PI()*MOD(Calculator!$B$34/Calculator!$F$20,1)))*IF(MOD(Calculator!$B$34/Calculator!$F$20,1)&lt;0.5,-1,1))^2)),2))</f>
        <v>—</v>
      </c>
      <c r="GM48" s="253" t="str">
        <f aca="false">IF(OR(Calculator!$E$21&lt;&gt;"YES",Calculator!$B$34&lt;Calculator!$G$21),"—",ROUND((1+SQRT(((50*POWER(80,POWER(COS(PI()*MOD(Calculator!$B$34/Calculator!$F$21,1)),2))+MIN(500,MAX(30,100*EXP(-0.3*'VSWR Calculator'!$C$24)*(1+3*ABS(MOD('VSWR Calculator'!$C$23/Calculator!$F$21/2,1)-0.5))))/'VSWR Calculator'!$C$25)-$C48)^2+(1500*ABS(SIN(2*PI()*MOD(Calculator!$B$34/Calculator!$F$21,1)))*IF(MOD(Calculator!$B$34/Calculator!$F$21,1)&lt;0.5,-1,1))^2)/SQRT(((50*POWER(80,POWER(COS(PI()*MOD(Calculator!$B$34/Calculator!$F$21,1)),2))+MIN(500,MAX(30,100*EXP(-0.3*'VSWR Calculator'!$C$24)*(1+3*ABS(MOD('VSWR Calculator'!$C$23/Calculator!$F$21/2,1)-0.5))))/'VSWR Calculator'!$C$25)+$C48)^2+(1500*ABS(SIN(2*PI()*MOD(Calculator!$B$34/Calculator!$F$21,1)))*IF(MOD(Calculator!$B$34/Calculator!$F$21,1)&lt;0.5,-1,1))^2))/(1-SQRT(((50*POWER(80,POWER(COS(PI()*MOD(Calculator!$B$34/Calculator!$F$21,1)),2))+MIN(500,MAX(30,100*EXP(-0.3*'VSWR Calculator'!$C$24)*(1+3*ABS(MOD('VSWR Calculator'!$C$23/Calculator!$F$21/2,1)-0.5))))/'VSWR Calculator'!$C$25)-$C48)^2+(1500*ABS(SIN(2*PI()*MOD(Calculator!$B$34/Calculator!$F$21,1)))*IF(MOD(Calculator!$B$34/Calculator!$F$21,1)&lt;0.5,-1,1))^2)/SQRT(((50*POWER(80,POWER(COS(PI()*MOD(Calculator!$B$34/Calculator!$F$21,1)),2))+MIN(500,MAX(30,100*EXP(-0.3*'VSWR Calculator'!$C$24)*(1+3*ABS(MOD('VSWR Calculator'!$C$23/Calculator!$F$21/2,1)-0.5))))/'VSWR Calculator'!$C$25)+$C48)^2+(1500*ABS(SIN(2*PI()*MOD(Calculator!$B$34/Calculator!$F$21,1)))*IF(MOD(Calculator!$B$34/Calculator!$F$21,1)&lt;0.5,-1,1))^2)),2))</f>
        <v>—</v>
      </c>
      <c r="GN48" s="253" t="str">
        <f aca="false">IF(OR(Calculator!$E$22&lt;&gt;"YES",Calculator!$B$34&lt;Calculator!$G$22),"—",ROUND((1+SQRT(((50*POWER(80,POWER(COS(PI()*MOD(Calculator!$B$34/Calculator!$F$22,1)),2))+MIN(500,MAX(30,100*EXP(-0.3*'VSWR Calculator'!$C$24)*(1+3*ABS(MOD('VSWR Calculator'!$C$23/Calculator!$F$22/2,1)-0.5))))/'VSWR Calculator'!$C$25)-$C48)^2+(1500*ABS(SIN(2*PI()*MOD(Calculator!$B$34/Calculator!$F$22,1)))*IF(MOD(Calculator!$B$34/Calculator!$F$22,1)&lt;0.5,-1,1))^2)/SQRT(((50*POWER(80,POWER(COS(PI()*MOD(Calculator!$B$34/Calculator!$F$22,1)),2))+MIN(500,MAX(30,100*EXP(-0.3*'VSWR Calculator'!$C$24)*(1+3*ABS(MOD('VSWR Calculator'!$C$23/Calculator!$F$22/2,1)-0.5))))/'VSWR Calculator'!$C$25)+$C48)^2+(1500*ABS(SIN(2*PI()*MOD(Calculator!$B$34/Calculator!$F$22,1)))*IF(MOD(Calculator!$B$34/Calculator!$F$22,1)&lt;0.5,-1,1))^2))/(1-SQRT(((50*POWER(80,POWER(COS(PI()*MOD(Calculator!$B$34/Calculator!$F$22,1)),2))+MIN(500,MAX(30,100*EXP(-0.3*'VSWR Calculator'!$C$24)*(1+3*ABS(MOD('VSWR Calculator'!$C$23/Calculator!$F$22/2,1)-0.5))))/'VSWR Calculator'!$C$25)-$C48)^2+(1500*ABS(SIN(2*PI()*MOD(Calculator!$B$34/Calculator!$F$22,1)))*IF(MOD(Calculator!$B$34/Calculator!$F$22,1)&lt;0.5,-1,1))^2)/SQRT(((50*POWER(80,POWER(COS(PI()*MOD(Calculator!$B$34/Calculator!$F$22,1)),2))+MIN(500,MAX(30,100*EXP(-0.3*'VSWR Calculator'!$C$24)*(1+3*ABS(MOD('VSWR Calculator'!$C$23/Calculator!$F$22/2,1)-0.5))))/'VSWR Calculator'!$C$25)+$C48)^2+(1500*ABS(SIN(2*PI()*MOD(Calculator!$B$34/Calculator!$F$22,1)))*IF(MOD(Calculator!$B$34/Calculator!$F$22,1)&lt;0.5,-1,1))^2)),2))</f>
        <v>—</v>
      </c>
      <c r="GO48" s="253" t="n">
        <f aca="false">IFERROR(ROUND((IF(ISNUMBER(GD48),GD48,0)+IF(ISNUMBER(GE48),GE48,0)+IF(ISNUMBER(GF48),GF48,0)+IF(ISNUMBER(GG48),GG48,0)+IF(ISNUMBER(GH48),GH48,0)+IF(ISNUMBER(GI48),GI48,0)+IF(ISNUMBER(GJ48),GJ48,0)+IF(ISNUMBER(GK48),GK48,0)+IF(ISNUMBER(GL48),GL48,0)+IF(ISNUMBER(GM48),GM48,0)+IF(ISNUMBER(GN48),GN48,0))/(IF(ISNUMBER(GD48),1,0)+IF(ISNUMBER(GE48),1,0)+IF(ISNUMBER(GF48),1,0)+IF(ISNUMBER(GG48),1,0)+IF(ISNUMBER(GH48),1,0)+IF(ISNUMBER(GI48),1,0)+IF(ISNUMBER(GJ48),1,0)+IF(ISNUMBER(GK48),1,0)+IF(ISNUMBER(GL48),1,0)+IF(ISNUMBER(GM48),1,0)+IF(ISNUMBER(GN48),1,0)),4),"")</f>
        <v>15.93</v>
      </c>
      <c r="GP48" s="253" t="str">
        <f aca="false">IF(OR(Calculator!$E$12&lt;&gt;"YES",Calculator!$B$35&lt;Calculator!$G$12),"—",ROUND((1+SQRT(((50*POWER(80,POWER(COS(PI()*MOD(Calculator!$B$35/Calculator!$F$12,1)),2))+MIN(500,MAX(30,100*EXP(-0.3*'VSWR Calculator'!$C$24)*(1+3*ABS(MOD('VSWR Calculator'!$C$23/Calculator!$F$12/2,1)-0.5))))/'VSWR Calculator'!$C$25)-$C48)^2+(1500*ABS(SIN(2*PI()*MOD(Calculator!$B$35/Calculator!$F$12,1)))*IF(MOD(Calculator!$B$35/Calculator!$F$12,1)&lt;0.5,-1,1))^2)/SQRT(((50*POWER(80,POWER(COS(PI()*MOD(Calculator!$B$35/Calculator!$F$12,1)),2))+MIN(500,MAX(30,100*EXP(-0.3*'VSWR Calculator'!$C$24)*(1+3*ABS(MOD('VSWR Calculator'!$C$23/Calculator!$F$12/2,1)-0.5))))/'VSWR Calculator'!$C$25)+$C48)^2+(1500*ABS(SIN(2*PI()*MOD(Calculator!$B$35/Calculator!$F$12,1)))*IF(MOD(Calculator!$B$35/Calculator!$F$12,1)&lt;0.5,-1,1))^2))/(1-SQRT(((50*POWER(80,POWER(COS(PI()*MOD(Calculator!$B$35/Calculator!$F$12,1)),2))+MIN(500,MAX(30,100*EXP(-0.3*'VSWR Calculator'!$C$24)*(1+3*ABS(MOD('VSWR Calculator'!$C$23/Calculator!$F$12/2,1)-0.5))))/'VSWR Calculator'!$C$25)-$C48)^2+(1500*ABS(SIN(2*PI()*MOD(Calculator!$B$35/Calculator!$F$12,1)))*IF(MOD(Calculator!$B$35/Calculator!$F$12,1)&lt;0.5,-1,1))^2)/SQRT(((50*POWER(80,POWER(COS(PI()*MOD(Calculator!$B$35/Calculator!$F$12,1)),2))+MIN(500,MAX(30,100*EXP(-0.3*'VSWR Calculator'!$C$24)*(1+3*ABS(MOD('VSWR Calculator'!$C$23/Calculator!$F$12/2,1)-0.5))))/'VSWR Calculator'!$C$25)+$C48)^2+(1500*ABS(SIN(2*PI()*MOD(Calculator!$B$35/Calculator!$F$12,1)))*IF(MOD(Calculator!$B$35/Calculator!$F$12,1)&lt;0.5,-1,1))^2)),2))</f>
        <v>—</v>
      </c>
      <c r="GQ48" s="253" t="str">
        <f aca="false">IF(OR(Calculator!$E$13&lt;&gt;"YES",Calculator!$B$35&lt;Calculator!$G$13),"—",ROUND((1+SQRT(((50*POWER(80,POWER(COS(PI()*MOD(Calculator!$B$35/Calculator!$F$13,1)),2))+MIN(500,MAX(30,100*EXP(-0.3*'VSWR Calculator'!$C$24)*(1+3*ABS(MOD('VSWR Calculator'!$C$23/Calculator!$F$13/2,1)-0.5))))/'VSWR Calculator'!$C$25)-$C48)^2+(1500*ABS(SIN(2*PI()*MOD(Calculator!$B$35/Calculator!$F$13,1)))*IF(MOD(Calculator!$B$35/Calculator!$F$13,1)&lt;0.5,-1,1))^2)/SQRT(((50*POWER(80,POWER(COS(PI()*MOD(Calculator!$B$35/Calculator!$F$13,1)),2))+MIN(500,MAX(30,100*EXP(-0.3*'VSWR Calculator'!$C$24)*(1+3*ABS(MOD('VSWR Calculator'!$C$23/Calculator!$F$13/2,1)-0.5))))/'VSWR Calculator'!$C$25)+$C48)^2+(1500*ABS(SIN(2*PI()*MOD(Calculator!$B$35/Calculator!$F$13,1)))*IF(MOD(Calculator!$B$35/Calculator!$F$13,1)&lt;0.5,-1,1))^2))/(1-SQRT(((50*POWER(80,POWER(COS(PI()*MOD(Calculator!$B$35/Calculator!$F$13,1)),2))+MIN(500,MAX(30,100*EXP(-0.3*'VSWR Calculator'!$C$24)*(1+3*ABS(MOD('VSWR Calculator'!$C$23/Calculator!$F$13/2,1)-0.5))))/'VSWR Calculator'!$C$25)-$C48)^2+(1500*ABS(SIN(2*PI()*MOD(Calculator!$B$35/Calculator!$F$13,1)))*IF(MOD(Calculator!$B$35/Calculator!$F$13,1)&lt;0.5,-1,1))^2)/SQRT(((50*POWER(80,POWER(COS(PI()*MOD(Calculator!$B$35/Calculator!$F$13,1)),2))+MIN(500,MAX(30,100*EXP(-0.3*'VSWR Calculator'!$C$24)*(1+3*ABS(MOD('VSWR Calculator'!$C$23/Calculator!$F$13/2,1)-0.5))))/'VSWR Calculator'!$C$25)+$C48)^2+(1500*ABS(SIN(2*PI()*MOD(Calculator!$B$35/Calculator!$F$13,1)))*IF(MOD(Calculator!$B$35/Calculator!$F$13,1)&lt;0.5,-1,1))^2)),2))</f>
        <v>—</v>
      </c>
      <c r="GR48" s="253" t="str">
        <f aca="false">IF(OR(Calculator!$E$14&lt;&gt;"YES",Calculator!$B$35&lt;Calculator!$G$14),"—",ROUND((1+SQRT(((50*POWER(80,POWER(COS(PI()*MOD(Calculator!$B$35/Calculator!$F$14,1)),2))+MIN(500,MAX(30,100*EXP(-0.3*'VSWR Calculator'!$C$24)*(1+3*ABS(MOD('VSWR Calculator'!$C$23/Calculator!$F$14/2,1)-0.5))))/'VSWR Calculator'!$C$25)-$C48)^2+(1500*ABS(SIN(2*PI()*MOD(Calculator!$B$35/Calculator!$F$14,1)))*IF(MOD(Calculator!$B$35/Calculator!$F$14,1)&lt;0.5,-1,1))^2)/SQRT(((50*POWER(80,POWER(COS(PI()*MOD(Calculator!$B$35/Calculator!$F$14,1)),2))+MIN(500,MAX(30,100*EXP(-0.3*'VSWR Calculator'!$C$24)*(1+3*ABS(MOD('VSWR Calculator'!$C$23/Calculator!$F$14/2,1)-0.5))))/'VSWR Calculator'!$C$25)+$C48)^2+(1500*ABS(SIN(2*PI()*MOD(Calculator!$B$35/Calculator!$F$14,1)))*IF(MOD(Calculator!$B$35/Calculator!$F$14,1)&lt;0.5,-1,1))^2))/(1-SQRT(((50*POWER(80,POWER(COS(PI()*MOD(Calculator!$B$35/Calculator!$F$14,1)),2))+MIN(500,MAX(30,100*EXP(-0.3*'VSWR Calculator'!$C$24)*(1+3*ABS(MOD('VSWR Calculator'!$C$23/Calculator!$F$14/2,1)-0.5))))/'VSWR Calculator'!$C$25)-$C48)^2+(1500*ABS(SIN(2*PI()*MOD(Calculator!$B$35/Calculator!$F$14,1)))*IF(MOD(Calculator!$B$35/Calculator!$F$14,1)&lt;0.5,-1,1))^2)/SQRT(((50*POWER(80,POWER(COS(PI()*MOD(Calculator!$B$35/Calculator!$F$14,1)),2))+MIN(500,MAX(30,100*EXP(-0.3*'VSWR Calculator'!$C$24)*(1+3*ABS(MOD('VSWR Calculator'!$C$23/Calculator!$F$14/2,1)-0.5))))/'VSWR Calculator'!$C$25)+$C48)^2+(1500*ABS(SIN(2*PI()*MOD(Calculator!$B$35/Calculator!$F$14,1)))*IF(MOD(Calculator!$B$35/Calculator!$F$14,1)&lt;0.5,-1,1))^2)),2))</f>
        <v>—</v>
      </c>
      <c r="GS48" s="253" t="n">
        <f aca="false">IF(OR(Calculator!$E$15&lt;&gt;"YES",Calculator!$B$35&lt;Calculator!$G$15),"—",ROUND((1+SQRT(((50*POWER(80,POWER(COS(PI()*MOD(Calculator!$B$35/Calculator!$F$15,1)),2))+MIN(500,MAX(30,100*EXP(-0.3*'VSWR Calculator'!$C$24)*(1+3*ABS(MOD('VSWR Calculator'!$C$23/Calculator!$F$15/2,1)-0.5))))/'VSWR Calculator'!$C$25)-$C48)^2+(1500*ABS(SIN(2*PI()*MOD(Calculator!$B$35/Calculator!$F$15,1)))*IF(MOD(Calculator!$B$35/Calculator!$F$15,1)&lt;0.5,-1,1))^2)/SQRT(((50*POWER(80,POWER(COS(PI()*MOD(Calculator!$B$35/Calculator!$F$15,1)),2))+MIN(500,MAX(30,100*EXP(-0.3*'VSWR Calculator'!$C$24)*(1+3*ABS(MOD('VSWR Calculator'!$C$23/Calculator!$F$15/2,1)-0.5))))/'VSWR Calculator'!$C$25)+$C48)^2+(1500*ABS(SIN(2*PI()*MOD(Calculator!$B$35/Calculator!$F$15,1)))*IF(MOD(Calculator!$B$35/Calculator!$F$15,1)&lt;0.5,-1,1))^2))/(1-SQRT(((50*POWER(80,POWER(COS(PI()*MOD(Calculator!$B$35/Calculator!$F$15,1)),2))+MIN(500,MAX(30,100*EXP(-0.3*'VSWR Calculator'!$C$24)*(1+3*ABS(MOD('VSWR Calculator'!$C$23/Calculator!$F$15/2,1)-0.5))))/'VSWR Calculator'!$C$25)-$C48)^2+(1500*ABS(SIN(2*PI()*MOD(Calculator!$B$35/Calculator!$F$15,1)))*IF(MOD(Calculator!$B$35/Calculator!$F$15,1)&lt;0.5,-1,1))^2)/SQRT(((50*POWER(80,POWER(COS(PI()*MOD(Calculator!$B$35/Calculator!$F$15,1)),2))+MIN(500,MAX(30,100*EXP(-0.3*'VSWR Calculator'!$C$24)*(1+3*ABS(MOD('VSWR Calculator'!$C$23/Calculator!$F$15/2,1)-0.5))))/'VSWR Calculator'!$C$25)+$C48)^2+(1500*ABS(SIN(2*PI()*MOD(Calculator!$B$35/Calculator!$F$15,1)))*IF(MOD(Calculator!$B$35/Calculator!$F$15,1)&lt;0.5,-1,1))^2)),2))</f>
        <v>3.9</v>
      </c>
      <c r="GT48" s="253" t="str">
        <f aca="false">IF(OR(Calculator!$E$16&lt;&gt;"YES",Calculator!$B$35&lt;Calculator!$G$16),"—",ROUND((1+SQRT(((50*POWER(80,POWER(COS(PI()*MOD(Calculator!$B$35/Calculator!$F$16,1)),2))+MIN(500,MAX(30,100*EXP(-0.3*'VSWR Calculator'!$C$24)*(1+3*ABS(MOD('VSWR Calculator'!$C$23/Calculator!$F$16/2,1)-0.5))))/'VSWR Calculator'!$C$25)-$C48)^2+(1500*ABS(SIN(2*PI()*MOD(Calculator!$B$35/Calculator!$F$16,1)))*IF(MOD(Calculator!$B$35/Calculator!$F$16,1)&lt;0.5,-1,1))^2)/SQRT(((50*POWER(80,POWER(COS(PI()*MOD(Calculator!$B$35/Calculator!$F$16,1)),2))+MIN(500,MAX(30,100*EXP(-0.3*'VSWR Calculator'!$C$24)*(1+3*ABS(MOD('VSWR Calculator'!$C$23/Calculator!$F$16/2,1)-0.5))))/'VSWR Calculator'!$C$25)+$C48)^2+(1500*ABS(SIN(2*PI()*MOD(Calculator!$B$35/Calculator!$F$16,1)))*IF(MOD(Calculator!$B$35/Calculator!$F$16,1)&lt;0.5,-1,1))^2))/(1-SQRT(((50*POWER(80,POWER(COS(PI()*MOD(Calculator!$B$35/Calculator!$F$16,1)),2))+MIN(500,MAX(30,100*EXP(-0.3*'VSWR Calculator'!$C$24)*(1+3*ABS(MOD('VSWR Calculator'!$C$23/Calculator!$F$16/2,1)-0.5))))/'VSWR Calculator'!$C$25)-$C48)^2+(1500*ABS(SIN(2*PI()*MOD(Calculator!$B$35/Calculator!$F$16,1)))*IF(MOD(Calculator!$B$35/Calculator!$F$16,1)&lt;0.5,-1,1))^2)/SQRT(((50*POWER(80,POWER(COS(PI()*MOD(Calculator!$B$35/Calculator!$F$16,1)),2))+MIN(500,MAX(30,100*EXP(-0.3*'VSWR Calculator'!$C$24)*(1+3*ABS(MOD('VSWR Calculator'!$C$23/Calculator!$F$16/2,1)-0.5))))/'VSWR Calculator'!$C$25)+$C48)^2+(1500*ABS(SIN(2*PI()*MOD(Calculator!$B$35/Calculator!$F$16,1)))*IF(MOD(Calculator!$B$35/Calculator!$F$16,1)&lt;0.5,-1,1))^2)),2))</f>
        <v>—</v>
      </c>
      <c r="GU48" s="253" t="n">
        <f aca="false">IF(OR(Calculator!$E$17&lt;&gt;"YES",Calculator!$B$35&lt;Calculator!$G$17),"—",ROUND((1+SQRT(((50*POWER(80,POWER(COS(PI()*MOD(Calculator!$B$35/Calculator!$F$17,1)),2))+MIN(500,MAX(30,100*EXP(-0.3*'VSWR Calculator'!$C$24)*(1+3*ABS(MOD('VSWR Calculator'!$C$23/Calculator!$F$17/2,1)-0.5))))/'VSWR Calculator'!$C$25)-$C48)^2+(1500*ABS(SIN(2*PI()*MOD(Calculator!$B$35/Calculator!$F$17,1)))*IF(MOD(Calculator!$B$35/Calculator!$F$17,1)&lt;0.5,-1,1))^2)/SQRT(((50*POWER(80,POWER(COS(PI()*MOD(Calculator!$B$35/Calculator!$F$17,1)),2))+MIN(500,MAX(30,100*EXP(-0.3*'VSWR Calculator'!$C$24)*(1+3*ABS(MOD('VSWR Calculator'!$C$23/Calculator!$F$17/2,1)-0.5))))/'VSWR Calculator'!$C$25)+$C48)^2+(1500*ABS(SIN(2*PI()*MOD(Calculator!$B$35/Calculator!$F$17,1)))*IF(MOD(Calculator!$B$35/Calculator!$F$17,1)&lt;0.5,-1,1))^2))/(1-SQRT(((50*POWER(80,POWER(COS(PI()*MOD(Calculator!$B$35/Calculator!$F$17,1)),2))+MIN(500,MAX(30,100*EXP(-0.3*'VSWR Calculator'!$C$24)*(1+3*ABS(MOD('VSWR Calculator'!$C$23/Calculator!$F$17/2,1)-0.5))))/'VSWR Calculator'!$C$25)-$C48)^2+(1500*ABS(SIN(2*PI()*MOD(Calculator!$B$35/Calculator!$F$17,1)))*IF(MOD(Calculator!$B$35/Calculator!$F$17,1)&lt;0.5,-1,1))^2)/SQRT(((50*POWER(80,POWER(COS(PI()*MOD(Calculator!$B$35/Calculator!$F$17,1)),2))+MIN(500,MAX(30,100*EXP(-0.3*'VSWR Calculator'!$C$24)*(1+3*ABS(MOD('VSWR Calculator'!$C$23/Calculator!$F$17/2,1)-0.5))))/'VSWR Calculator'!$C$25)+$C48)^2+(1500*ABS(SIN(2*PI()*MOD(Calculator!$B$35/Calculator!$F$17,1)))*IF(MOD(Calculator!$B$35/Calculator!$F$17,1)&lt;0.5,-1,1))^2)),2))</f>
        <v>17.89</v>
      </c>
      <c r="GV48" s="253" t="str">
        <f aca="false">IF(OR(Calculator!$E$18&lt;&gt;"YES",Calculator!$B$35&lt;Calculator!$G$18),"—",ROUND((1+SQRT(((50*POWER(80,POWER(COS(PI()*MOD(Calculator!$B$35/Calculator!$F$18,1)),2))+MIN(500,MAX(30,100*EXP(-0.3*'VSWR Calculator'!$C$24)*(1+3*ABS(MOD('VSWR Calculator'!$C$23/Calculator!$F$18/2,1)-0.5))))/'VSWR Calculator'!$C$25)-$C48)^2+(1500*ABS(SIN(2*PI()*MOD(Calculator!$B$35/Calculator!$F$18,1)))*IF(MOD(Calculator!$B$35/Calculator!$F$18,1)&lt;0.5,-1,1))^2)/SQRT(((50*POWER(80,POWER(COS(PI()*MOD(Calculator!$B$35/Calculator!$F$18,1)),2))+MIN(500,MAX(30,100*EXP(-0.3*'VSWR Calculator'!$C$24)*(1+3*ABS(MOD('VSWR Calculator'!$C$23/Calculator!$F$18/2,1)-0.5))))/'VSWR Calculator'!$C$25)+$C48)^2+(1500*ABS(SIN(2*PI()*MOD(Calculator!$B$35/Calculator!$F$18,1)))*IF(MOD(Calculator!$B$35/Calculator!$F$18,1)&lt;0.5,-1,1))^2))/(1-SQRT(((50*POWER(80,POWER(COS(PI()*MOD(Calculator!$B$35/Calculator!$F$18,1)),2))+MIN(500,MAX(30,100*EXP(-0.3*'VSWR Calculator'!$C$24)*(1+3*ABS(MOD('VSWR Calculator'!$C$23/Calculator!$F$18/2,1)-0.5))))/'VSWR Calculator'!$C$25)-$C48)^2+(1500*ABS(SIN(2*PI()*MOD(Calculator!$B$35/Calculator!$F$18,1)))*IF(MOD(Calculator!$B$35/Calculator!$F$18,1)&lt;0.5,-1,1))^2)/SQRT(((50*POWER(80,POWER(COS(PI()*MOD(Calculator!$B$35/Calculator!$F$18,1)),2))+MIN(500,MAX(30,100*EXP(-0.3*'VSWR Calculator'!$C$24)*(1+3*ABS(MOD('VSWR Calculator'!$C$23/Calculator!$F$18/2,1)-0.5))))/'VSWR Calculator'!$C$25)+$C48)^2+(1500*ABS(SIN(2*PI()*MOD(Calculator!$B$35/Calculator!$F$18,1)))*IF(MOD(Calculator!$B$35/Calculator!$F$18,1)&lt;0.5,-1,1))^2)),2))</f>
        <v>—</v>
      </c>
      <c r="GW48" s="253" t="str">
        <f aca="false">IF(OR(Calculator!$E$19&lt;&gt;"YES",Calculator!$B$35&lt;Calculator!$G$19),"—",ROUND((1+SQRT(((50*POWER(80,POWER(COS(PI()*MOD(Calculator!$B$35/Calculator!$F$19,1)),2))+MIN(500,MAX(30,100*EXP(-0.3*'VSWR Calculator'!$C$24)*(1+3*ABS(MOD('VSWR Calculator'!$C$23/Calculator!$F$19/2,1)-0.5))))/'VSWR Calculator'!$C$25)-$C48)^2+(1500*ABS(SIN(2*PI()*MOD(Calculator!$B$35/Calculator!$F$19,1)))*IF(MOD(Calculator!$B$35/Calculator!$F$19,1)&lt;0.5,-1,1))^2)/SQRT(((50*POWER(80,POWER(COS(PI()*MOD(Calculator!$B$35/Calculator!$F$19,1)),2))+MIN(500,MAX(30,100*EXP(-0.3*'VSWR Calculator'!$C$24)*(1+3*ABS(MOD('VSWR Calculator'!$C$23/Calculator!$F$19/2,1)-0.5))))/'VSWR Calculator'!$C$25)+$C48)^2+(1500*ABS(SIN(2*PI()*MOD(Calculator!$B$35/Calculator!$F$19,1)))*IF(MOD(Calculator!$B$35/Calculator!$F$19,1)&lt;0.5,-1,1))^2))/(1-SQRT(((50*POWER(80,POWER(COS(PI()*MOD(Calculator!$B$35/Calculator!$F$19,1)),2))+MIN(500,MAX(30,100*EXP(-0.3*'VSWR Calculator'!$C$24)*(1+3*ABS(MOD('VSWR Calculator'!$C$23/Calculator!$F$19/2,1)-0.5))))/'VSWR Calculator'!$C$25)-$C48)^2+(1500*ABS(SIN(2*PI()*MOD(Calculator!$B$35/Calculator!$F$19,1)))*IF(MOD(Calculator!$B$35/Calculator!$F$19,1)&lt;0.5,-1,1))^2)/SQRT(((50*POWER(80,POWER(COS(PI()*MOD(Calculator!$B$35/Calculator!$F$19,1)),2))+MIN(500,MAX(30,100*EXP(-0.3*'VSWR Calculator'!$C$24)*(1+3*ABS(MOD('VSWR Calculator'!$C$23/Calculator!$F$19/2,1)-0.5))))/'VSWR Calculator'!$C$25)+$C48)^2+(1500*ABS(SIN(2*PI()*MOD(Calculator!$B$35/Calculator!$F$19,1)))*IF(MOD(Calculator!$B$35/Calculator!$F$19,1)&lt;0.5,-1,1))^2)),2))</f>
        <v>—</v>
      </c>
      <c r="GX48" s="253" t="str">
        <f aca="false">IF(OR(Calculator!$E$20&lt;&gt;"YES",Calculator!$B$35&lt;Calculator!$G$20),"—",ROUND((1+SQRT(((50*POWER(80,POWER(COS(PI()*MOD(Calculator!$B$35/Calculator!$F$20,1)),2))+MIN(500,MAX(30,100*EXP(-0.3*'VSWR Calculator'!$C$24)*(1+3*ABS(MOD('VSWR Calculator'!$C$23/Calculator!$F$20/2,1)-0.5))))/'VSWR Calculator'!$C$25)-$C48)^2+(1500*ABS(SIN(2*PI()*MOD(Calculator!$B$35/Calculator!$F$20,1)))*IF(MOD(Calculator!$B$35/Calculator!$F$20,1)&lt;0.5,-1,1))^2)/SQRT(((50*POWER(80,POWER(COS(PI()*MOD(Calculator!$B$35/Calculator!$F$20,1)),2))+MIN(500,MAX(30,100*EXP(-0.3*'VSWR Calculator'!$C$24)*(1+3*ABS(MOD('VSWR Calculator'!$C$23/Calculator!$F$20/2,1)-0.5))))/'VSWR Calculator'!$C$25)+$C48)^2+(1500*ABS(SIN(2*PI()*MOD(Calculator!$B$35/Calculator!$F$20,1)))*IF(MOD(Calculator!$B$35/Calculator!$F$20,1)&lt;0.5,-1,1))^2))/(1-SQRT(((50*POWER(80,POWER(COS(PI()*MOD(Calculator!$B$35/Calculator!$F$20,1)),2))+MIN(500,MAX(30,100*EXP(-0.3*'VSWR Calculator'!$C$24)*(1+3*ABS(MOD('VSWR Calculator'!$C$23/Calculator!$F$20/2,1)-0.5))))/'VSWR Calculator'!$C$25)-$C48)^2+(1500*ABS(SIN(2*PI()*MOD(Calculator!$B$35/Calculator!$F$20,1)))*IF(MOD(Calculator!$B$35/Calculator!$F$20,1)&lt;0.5,-1,1))^2)/SQRT(((50*POWER(80,POWER(COS(PI()*MOD(Calculator!$B$35/Calculator!$F$20,1)),2))+MIN(500,MAX(30,100*EXP(-0.3*'VSWR Calculator'!$C$24)*(1+3*ABS(MOD('VSWR Calculator'!$C$23/Calculator!$F$20/2,1)-0.5))))/'VSWR Calculator'!$C$25)+$C48)^2+(1500*ABS(SIN(2*PI()*MOD(Calculator!$B$35/Calculator!$F$20,1)))*IF(MOD(Calculator!$B$35/Calculator!$F$20,1)&lt;0.5,-1,1))^2)),2))</f>
        <v>—</v>
      </c>
      <c r="GY48" s="253" t="str">
        <f aca="false">IF(OR(Calculator!$E$21&lt;&gt;"YES",Calculator!$B$35&lt;Calculator!$G$21),"—",ROUND((1+SQRT(((50*POWER(80,POWER(COS(PI()*MOD(Calculator!$B$35/Calculator!$F$21,1)),2))+MIN(500,MAX(30,100*EXP(-0.3*'VSWR Calculator'!$C$24)*(1+3*ABS(MOD('VSWR Calculator'!$C$23/Calculator!$F$21/2,1)-0.5))))/'VSWR Calculator'!$C$25)-$C48)^2+(1500*ABS(SIN(2*PI()*MOD(Calculator!$B$35/Calculator!$F$21,1)))*IF(MOD(Calculator!$B$35/Calculator!$F$21,1)&lt;0.5,-1,1))^2)/SQRT(((50*POWER(80,POWER(COS(PI()*MOD(Calculator!$B$35/Calculator!$F$21,1)),2))+MIN(500,MAX(30,100*EXP(-0.3*'VSWR Calculator'!$C$24)*(1+3*ABS(MOD('VSWR Calculator'!$C$23/Calculator!$F$21/2,1)-0.5))))/'VSWR Calculator'!$C$25)+$C48)^2+(1500*ABS(SIN(2*PI()*MOD(Calculator!$B$35/Calculator!$F$21,1)))*IF(MOD(Calculator!$B$35/Calculator!$F$21,1)&lt;0.5,-1,1))^2))/(1-SQRT(((50*POWER(80,POWER(COS(PI()*MOD(Calculator!$B$35/Calculator!$F$21,1)),2))+MIN(500,MAX(30,100*EXP(-0.3*'VSWR Calculator'!$C$24)*(1+3*ABS(MOD('VSWR Calculator'!$C$23/Calculator!$F$21/2,1)-0.5))))/'VSWR Calculator'!$C$25)-$C48)^2+(1500*ABS(SIN(2*PI()*MOD(Calculator!$B$35/Calculator!$F$21,1)))*IF(MOD(Calculator!$B$35/Calculator!$F$21,1)&lt;0.5,-1,1))^2)/SQRT(((50*POWER(80,POWER(COS(PI()*MOD(Calculator!$B$35/Calculator!$F$21,1)),2))+MIN(500,MAX(30,100*EXP(-0.3*'VSWR Calculator'!$C$24)*(1+3*ABS(MOD('VSWR Calculator'!$C$23/Calculator!$F$21/2,1)-0.5))))/'VSWR Calculator'!$C$25)+$C48)^2+(1500*ABS(SIN(2*PI()*MOD(Calculator!$B$35/Calculator!$F$21,1)))*IF(MOD(Calculator!$B$35/Calculator!$F$21,1)&lt;0.5,-1,1))^2)),2))</f>
        <v>—</v>
      </c>
      <c r="GZ48" s="253" t="str">
        <f aca="false">IF(OR(Calculator!$E$22&lt;&gt;"YES",Calculator!$B$35&lt;Calculator!$G$22),"—",ROUND((1+SQRT(((50*POWER(80,POWER(COS(PI()*MOD(Calculator!$B$35/Calculator!$F$22,1)),2))+MIN(500,MAX(30,100*EXP(-0.3*'VSWR Calculator'!$C$24)*(1+3*ABS(MOD('VSWR Calculator'!$C$23/Calculator!$F$22/2,1)-0.5))))/'VSWR Calculator'!$C$25)-$C48)^2+(1500*ABS(SIN(2*PI()*MOD(Calculator!$B$35/Calculator!$F$22,1)))*IF(MOD(Calculator!$B$35/Calculator!$F$22,1)&lt;0.5,-1,1))^2)/SQRT(((50*POWER(80,POWER(COS(PI()*MOD(Calculator!$B$35/Calculator!$F$22,1)),2))+MIN(500,MAX(30,100*EXP(-0.3*'VSWR Calculator'!$C$24)*(1+3*ABS(MOD('VSWR Calculator'!$C$23/Calculator!$F$22/2,1)-0.5))))/'VSWR Calculator'!$C$25)+$C48)^2+(1500*ABS(SIN(2*PI()*MOD(Calculator!$B$35/Calculator!$F$22,1)))*IF(MOD(Calculator!$B$35/Calculator!$F$22,1)&lt;0.5,-1,1))^2))/(1-SQRT(((50*POWER(80,POWER(COS(PI()*MOD(Calculator!$B$35/Calculator!$F$22,1)),2))+MIN(500,MAX(30,100*EXP(-0.3*'VSWR Calculator'!$C$24)*(1+3*ABS(MOD('VSWR Calculator'!$C$23/Calculator!$F$22/2,1)-0.5))))/'VSWR Calculator'!$C$25)-$C48)^2+(1500*ABS(SIN(2*PI()*MOD(Calculator!$B$35/Calculator!$F$22,1)))*IF(MOD(Calculator!$B$35/Calculator!$F$22,1)&lt;0.5,-1,1))^2)/SQRT(((50*POWER(80,POWER(COS(PI()*MOD(Calculator!$B$35/Calculator!$F$22,1)),2))+MIN(500,MAX(30,100*EXP(-0.3*'VSWR Calculator'!$C$24)*(1+3*ABS(MOD('VSWR Calculator'!$C$23/Calculator!$F$22/2,1)-0.5))))/'VSWR Calculator'!$C$25)+$C48)^2+(1500*ABS(SIN(2*PI()*MOD(Calculator!$B$35/Calculator!$F$22,1)))*IF(MOD(Calculator!$B$35/Calculator!$F$22,1)&lt;0.5,-1,1))^2)),2))</f>
        <v>—</v>
      </c>
      <c r="HA48" s="253" t="n">
        <f aca="false">IFERROR(ROUND((IF(ISNUMBER(GP48),GP48,0)+IF(ISNUMBER(GQ48),GQ48,0)+IF(ISNUMBER(GR48),GR48,0)+IF(ISNUMBER(GS48),GS48,0)+IF(ISNUMBER(GT48),GT48,0)+IF(ISNUMBER(GU48),GU48,0)+IF(ISNUMBER(GV48),GV48,0)+IF(ISNUMBER(GW48),GW48,0)+IF(ISNUMBER(GX48),GX48,0)+IF(ISNUMBER(GY48),GY48,0)+IF(ISNUMBER(GZ48),GZ48,0))/(IF(ISNUMBER(GP48),1,0)+IF(ISNUMBER(GQ48),1,0)+IF(ISNUMBER(GR48),1,0)+IF(ISNUMBER(GS48),1,0)+IF(ISNUMBER(GT48),1,0)+IF(ISNUMBER(GU48),1,0)+IF(ISNUMBER(GV48),1,0)+IF(ISNUMBER(GW48),1,0)+IF(ISNUMBER(GX48),1,0)+IF(ISNUMBER(GY48),1,0)+IF(ISNUMBER(GZ48),1,0)),4),"")</f>
        <v>10.895</v>
      </c>
      <c r="HB48" s="253" t="str">
        <f aca="false">IF(OR(Calculator!$E$12&lt;&gt;"YES",Calculator!$B$36&lt;Calculator!$G$12),"—",ROUND((1+SQRT(((50*POWER(80,POWER(COS(PI()*MOD(Calculator!$B$36/Calculator!$F$12,1)),2))+MIN(500,MAX(30,100*EXP(-0.3*'VSWR Calculator'!$C$24)*(1+3*ABS(MOD('VSWR Calculator'!$C$23/Calculator!$F$12/2,1)-0.5))))/'VSWR Calculator'!$C$25)-$C48)^2+(1500*ABS(SIN(2*PI()*MOD(Calculator!$B$36/Calculator!$F$12,1)))*IF(MOD(Calculator!$B$36/Calculator!$F$12,1)&lt;0.5,-1,1))^2)/SQRT(((50*POWER(80,POWER(COS(PI()*MOD(Calculator!$B$36/Calculator!$F$12,1)),2))+MIN(500,MAX(30,100*EXP(-0.3*'VSWR Calculator'!$C$24)*(1+3*ABS(MOD('VSWR Calculator'!$C$23/Calculator!$F$12/2,1)-0.5))))/'VSWR Calculator'!$C$25)+$C48)^2+(1500*ABS(SIN(2*PI()*MOD(Calculator!$B$36/Calculator!$F$12,1)))*IF(MOD(Calculator!$B$36/Calculator!$F$12,1)&lt;0.5,-1,1))^2))/(1-SQRT(((50*POWER(80,POWER(COS(PI()*MOD(Calculator!$B$36/Calculator!$F$12,1)),2))+MIN(500,MAX(30,100*EXP(-0.3*'VSWR Calculator'!$C$24)*(1+3*ABS(MOD('VSWR Calculator'!$C$23/Calculator!$F$12/2,1)-0.5))))/'VSWR Calculator'!$C$25)-$C48)^2+(1500*ABS(SIN(2*PI()*MOD(Calculator!$B$36/Calculator!$F$12,1)))*IF(MOD(Calculator!$B$36/Calculator!$F$12,1)&lt;0.5,-1,1))^2)/SQRT(((50*POWER(80,POWER(COS(PI()*MOD(Calculator!$B$36/Calculator!$F$12,1)),2))+MIN(500,MAX(30,100*EXP(-0.3*'VSWR Calculator'!$C$24)*(1+3*ABS(MOD('VSWR Calculator'!$C$23/Calculator!$F$12/2,1)-0.5))))/'VSWR Calculator'!$C$25)+$C48)^2+(1500*ABS(SIN(2*PI()*MOD(Calculator!$B$36/Calculator!$F$12,1)))*IF(MOD(Calculator!$B$36/Calculator!$F$12,1)&lt;0.5,-1,1))^2)),2))</f>
        <v>—</v>
      </c>
      <c r="HC48" s="253" t="str">
        <f aca="false">IF(OR(Calculator!$E$13&lt;&gt;"YES",Calculator!$B$36&lt;Calculator!$G$13),"—",ROUND((1+SQRT(((50*POWER(80,POWER(COS(PI()*MOD(Calculator!$B$36/Calculator!$F$13,1)),2))+MIN(500,MAX(30,100*EXP(-0.3*'VSWR Calculator'!$C$24)*(1+3*ABS(MOD('VSWR Calculator'!$C$23/Calculator!$F$13/2,1)-0.5))))/'VSWR Calculator'!$C$25)-$C48)^2+(1500*ABS(SIN(2*PI()*MOD(Calculator!$B$36/Calculator!$F$13,1)))*IF(MOD(Calculator!$B$36/Calculator!$F$13,1)&lt;0.5,-1,1))^2)/SQRT(((50*POWER(80,POWER(COS(PI()*MOD(Calculator!$B$36/Calculator!$F$13,1)),2))+MIN(500,MAX(30,100*EXP(-0.3*'VSWR Calculator'!$C$24)*(1+3*ABS(MOD('VSWR Calculator'!$C$23/Calculator!$F$13/2,1)-0.5))))/'VSWR Calculator'!$C$25)+$C48)^2+(1500*ABS(SIN(2*PI()*MOD(Calculator!$B$36/Calculator!$F$13,1)))*IF(MOD(Calculator!$B$36/Calculator!$F$13,1)&lt;0.5,-1,1))^2))/(1-SQRT(((50*POWER(80,POWER(COS(PI()*MOD(Calculator!$B$36/Calculator!$F$13,1)),2))+MIN(500,MAX(30,100*EXP(-0.3*'VSWR Calculator'!$C$24)*(1+3*ABS(MOD('VSWR Calculator'!$C$23/Calculator!$F$13/2,1)-0.5))))/'VSWR Calculator'!$C$25)-$C48)^2+(1500*ABS(SIN(2*PI()*MOD(Calculator!$B$36/Calculator!$F$13,1)))*IF(MOD(Calculator!$B$36/Calculator!$F$13,1)&lt;0.5,-1,1))^2)/SQRT(((50*POWER(80,POWER(COS(PI()*MOD(Calculator!$B$36/Calculator!$F$13,1)),2))+MIN(500,MAX(30,100*EXP(-0.3*'VSWR Calculator'!$C$24)*(1+3*ABS(MOD('VSWR Calculator'!$C$23/Calculator!$F$13/2,1)-0.5))))/'VSWR Calculator'!$C$25)+$C48)^2+(1500*ABS(SIN(2*PI()*MOD(Calculator!$B$36/Calculator!$F$13,1)))*IF(MOD(Calculator!$B$36/Calculator!$F$13,1)&lt;0.5,-1,1))^2)),2))</f>
        <v>—</v>
      </c>
      <c r="HD48" s="253" t="str">
        <f aca="false">IF(OR(Calculator!$E$14&lt;&gt;"YES",Calculator!$B$36&lt;Calculator!$G$14),"—",ROUND((1+SQRT(((50*POWER(80,POWER(COS(PI()*MOD(Calculator!$B$36/Calculator!$F$14,1)),2))+MIN(500,MAX(30,100*EXP(-0.3*'VSWR Calculator'!$C$24)*(1+3*ABS(MOD('VSWR Calculator'!$C$23/Calculator!$F$14/2,1)-0.5))))/'VSWR Calculator'!$C$25)-$C48)^2+(1500*ABS(SIN(2*PI()*MOD(Calculator!$B$36/Calculator!$F$14,1)))*IF(MOD(Calculator!$B$36/Calculator!$F$14,1)&lt;0.5,-1,1))^2)/SQRT(((50*POWER(80,POWER(COS(PI()*MOD(Calculator!$B$36/Calculator!$F$14,1)),2))+MIN(500,MAX(30,100*EXP(-0.3*'VSWR Calculator'!$C$24)*(1+3*ABS(MOD('VSWR Calculator'!$C$23/Calculator!$F$14/2,1)-0.5))))/'VSWR Calculator'!$C$25)+$C48)^2+(1500*ABS(SIN(2*PI()*MOD(Calculator!$B$36/Calculator!$F$14,1)))*IF(MOD(Calculator!$B$36/Calculator!$F$14,1)&lt;0.5,-1,1))^2))/(1-SQRT(((50*POWER(80,POWER(COS(PI()*MOD(Calculator!$B$36/Calculator!$F$14,1)),2))+MIN(500,MAX(30,100*EXP(-0.3*'VSWR Calculator'!$C$24)*(1+3*ABS(MOD('VSWR Calculator'!$C$23/Calculator!$F$14/2,1)-0.5))))/'VSWR Calculator'!$C$25)-$C48)^2+(1500*ABS(SIN(2*PI()*MOD(Calculator!$B$36/Calculator!$F$14,1)))*IF(MOD(Calculator!$B$36/Calculator!$F$14,1)&lt;0.5,-1,1))^2)/SQRT(((50*POWER(80,POWER(COS(PI()*MOD(Calculator!$B$36/Calculator!$F$14,1)),2))+MIN(500,MAX(30,100*EXP(-0.3*'VSWR Calculator'!$C$24)*(1+3*ABS(MOD('VSWR Calculator'!$C$23/Calculator!$F$14/2,1)-0.5))))/'VSWR Calculator'!$C$25)+$C48)^2+(1500*ABS(SIN(2*PI()*MOD(Calculator!$B$36/Calculator!$F$14,1)))*IF(MOD(Calculator!$B$36/Calculator!$F$14,1)&lt;0.5,-1,1))^2)),2))</f>
        <v>—</v>
      </c>
      <c r="HE48" s="253" t="n">
        <f aca="false">IF(OR(Calculator!$E$15&lt;&gt;"YES",Calculator!$B$36&lt;Calculator!$G$15),"—",ROUND((1+SQRT(((50*POWER(80,POWER(COS(PI()*MOD(Calculator!$B$36/Calculator!$F$15,1)),2))+MIN(500,MAX(30,100*EXP(-0.3*'VSWR Calculator'!$C$24)*(1+3*ABS(MOD('VSWR Calculator'!$C$23/Calculator!$F$15/2,1)-0.5))))/'VSWR Calculator'!$C$25)-$C48)^2+(1500*ABS(SIN(2*PI()*MOD(Calculator!$B$36/Calculator!$F$15,1)))*IF(MOD(Calculator!$B$36/Calculator!$F$15,1)&lt;0.5,-1,1))^2)/SQRT(((50*POWER(80,POWER(COS(PI()*MOD(Calculator!$B$36/Calculator!$F$15,1)),2))+MIN(500,MAX(30,100*EXP(-0.3*'VSWR Calculator'!$C$24)*(1+3*ABS(MOD('VSWR Calculator'!$C$23/Calculator!$F$15/2,1)-0.5))))/'VSWR Calculator'!$C$25)+$C48)^2+(1500*ABS(SIN(2*PI()*MOD(Calculator!$B$36/Calculator!$F$15,1)))*IF(MOD(Calculator!$B$36/Calculator!$F$15,1)&lt;0.5,-1,1))^2))/(1-SQRT(((50*POWER(80,POWER(COS(PI()*MOD(Calculator!$B$36/Calculator!$F$15,1)),2))+MIN(500,MAX(30,100*EXP(-0.3*'VSWR Calculator'!$C$24)*(1+3*ABS(MOD('VSWR Calculator'!$C$23/Calculator!$F$15/2,1)-0.5))))/'VSWR Calculator'!$C$25)-$C48)^2+(1500*ABS(SIN(2*PI()*MOD(Calculator!$B$36/Calculator!$F$15,1)))*IF(MOD(Calculator!$B$36/Calculator!$F$15,1)&lt;0.5,-1,1))^2)/SQRT(((50*POWER(80,POWER(COS(PI()*MOD(Calculator!$B$36/Calculator!$F$15,1)),2))+MIN(500,MAX(30,100*EXP(-0.3*'VSWR Calculator'!$C$24)*(1+3*ABS(MOD('VSWR Calculator'!$C$23/Calculator!$F$15/2,1)-0.5))))/'VSWR Calculator'!$C$25)+$C48)^2+(1500*ABS(SIN(2*PI()*MOD(Calculator!$B$36/Calculator!$F$15,1)))*IF(MOD(Calculator!$B$36/Calculator!$F$15,1)&lt;0.5,-1,1))^2)),2))</f>
        <v>15.95</v>
      </c>
      <c r="HF48" s="253" t="str">
        <f aca="false">IF(OR(Calculator!$E$16&lt;&gt;"YES",Calculator!$B$36&lt;Calculator!$G$16),"—",ROUND((1+SQRT(((50*POWER(80,POWER(COS(PI()*MOD(Calculator!$B$36/Calculator!$F$16,1)),2))+MIN(500,MAX(30,100*EXP(-0.3*'VSWR Calculator'!$C$24)*(1+3*ABS(MOD('VSWR Calculator'!$C$23/Calculator!$F$16/2,1)-0.5))))/'VSWR Calculator'!$C$25)-$C48)^2+(1500*ABS(SIN(2*PI()*MOD(Calculator!$B$36/Calculator!$F$16,1)))*IF(MOD(Calculator!$B$36/Calculator!$F$16,1)&lt;0.5,-1,1))^2)/SQRT(((50*POWER(80,POWER(COS(PI()*MOD(Calculator!$B$36/Calculator!$F$16,1)),2))+MIN(500,MAX(30,100*EXP(-0.3*'VSWR Calculator'!$C$24)*(1+3*ABS(MOD('VSWR Calculator'!$C$23/Calculator!$F$16/2,1)-0.5))))/'VSWR Calculator'!$C$25)+$C48)^2+(1500*ABS(SIN(2*PI()*MOD(Calculator!$B$36/Calculator!$F$16,1)))*IF(MOD(Calculator!$B$36/Calculator!$F$16,1)&lt;0.5,-1,1))^2))/(1-SQRT(((50*POWER(80,POWER(COS(PI()*MOD(Calculator!$B$36/Calculator!$F$16,1)),2))+MIN(500,MAX(30,100*EXP(-0.3*'VSWR Calculator'!$C$24)*(1+3*ABS(MOD('VSWR Calculator'!$C$23/Calculator!$F$16/2,1)-0.5))))/'VSWR Calculator'!$C$25)-$C48)^2+(1500*ABS(SIN(2*PI()*MOD(Calculator!$B$36/Calculator!$F$16,1)))*IF(MOD(Calculator!$B$36/Calculator!$F$16,1)&lt;0.5,-1,1))^2)/SQRT(((50*POWER(80,POWER(COS(PI()*MOD(Calculator!$B$36/Calculator!$F$16,1)),2))+MIN(500,MAX(30,100*EXP(-0.3*'VSWR Calculator'!$C$24)*(1+3*ABS(MOD('VSWR Calculator'!$C$23/Calculator!$F$16/2,1)-0.5))))/'VSWR Calculator'!$C$25)+$C48)^2+(1500*ABS(SIN(2*PI()*MOD(Calculator!$B$36/Calculator!$F$16,1)))*IF(MOD(Calculator!$B$36/Calculator!$F$16,1)&lt;0.5,-1,1))^2)),2))</f>
        <v>—</v>
      </c>
      <c r="HG48" s="253" t="n">
        <f aca="false">IF(OR(Calculator!$E$17&lt;&gt;"YES",Calculator!$B$36&lt;Calculator!$G$17),"—",ROUND((1+SQRT(((50*POWER(80,POWER(COS(PI()*MOD(Calculator!$B$36/Calculator!$F$17,1)),2))+MIN(500,MAX(30,100*EXP(-0.3*'VSWR Calculator'!$C$24)*(1+3*ABS(MOD('VSWR Calculator'!$C$23/Calculator!$F$17/2,1)-0.5))))/'VSWR Calculator'!$C$25)-$C48)^2+(1500*ABS(SIN(2*PI()*MOD(Calculator!$B$36/Calculator!$F$17,1)))*IF(MOD(Calculator!$B$36/Calculator!$F$17,1)&lt;0.5,-1,1))^2)/SQRT(((50*POWER(80,POWER(COS(PI()*MOD(Calculator!$B$36/Calculator!$F$17,1)),2))+MIN(500,MAX(30,100*EXP(-0.3*'VSWR Calculator'!$C$24)*(1+3*ABS(MOD('VSWR Calculator'!$C$23/Calculator!$F$17/2,1)-0.5))))/'VSWR Calculator'!$C$25)+$C48)^2+(1500*ABS(SIN(2*PI()*MOD(Calculator!$B$36/Calculator!$F$17,1)))*IF(MOD(Calculator!$B$36/Calculator!$F$17,1)&lt;0.5,-1,1))^2))/(1-SQRT(((50*POWER(80,POWER(COS(PI()*MOD(Calculator!$B$36/Calculator!$F$17,1)),2))+MIN(500,MAX(30,100*EXP(-0.3*'VSWR Calculator'!$C$24)*(1+3*ABS(MOD('VSWR Calculator'!$C$23/Calculator!$F$17/2,1)-0.5))))/'VSWR Calculator'!$C$25)-$C48)^2+(1500*ABS(SIN(2*PI()*MOD(Calculator!$B$36/Calculator!$F$17,1)))*IF(MOD(Calculator!$B$36/Calculator!$F$17,1)&lt;0.5,-1,1))^2)/SQRT(((50*POWER(80,POWER(COS(PI()*MOD(Calculator!$B$36/Calculator!$F$17,1)),2))+MIN(500,MAX(30,100*EXP(-0.3*'VSWR Calculator'!$C$24)*(1+3*ABS(MOD('VSWR Calculator'!$C$23/Calculator!$F$17/2,1)-0.5))))/'VSWR Calculator'!$C$25)+$C48)^2+(1500*ABS(SIN(2*PI()*MOD(Calculator!$B$36/Calculator!$F$17,1)))*IF(MOD(Calculator!$B$36/Calculator!$F$17,1)&lt;0.5,-1,1))^2)),2))</f>
        <v>18.13</v>
      </c>
      <c r="HH48" s="253" t="str">
        <f aca="false">IF(OR(Calculator!$E$18&lt;&gt;"YES",Calculator!$B$36&lt;Calculator!$G$18),"—",ROUND((1+SQRT(((50*POWER(80,POWER(COS(PI()*MOD(Calculator!$B$36/Calculator!$F$18,1)),2))+MIN(500,MAX(30,100*EXP(-0.3*'VSWR Calculator'!$C$24)*(1+3*ABS(MOD('VSWR Calculator'!$C$23/Calculator!$F$18/2,1)-0.5))))/'VSWR Calculator'!$C$25)-$C48)^2+(1500*ABS(SIN(2*PI()*MOD(Calculator!$B$36/Calculator!$F$18,1)))*IF(MOD(Calculator!$B$36/Calculator!$F$18,1)&lt;0.5,-1,1))^2)/SQRT(((50*POWER(80,POWER(COS(PI()*MOD(Calculator!$B$36/Calculator!$F$18,1)),2))+MIN(500,MAX(30,100*EXP(-0.3*'VSWR Calculator'!$C$24)*(1+3*ABS(MOD('VSWR Calculator'!$C$23/Calculator!$F$18/2,1)-0.5))))/'VSWR Calculator'!$C$25)+$C48)^2+(1500*ABS(SIN(2*PI()*MOD(Calculator!$B$36/Calculator!$F$18,1)))*IF(MOD(Calculator!$B$36/Calculator!$F$18,1)&lt;0.5,-1,1))^2))/(1-SQRT(((50*POWER(80,POWER(COS(PI()*MOD(Calculator!$B$36/Calculator!$F$18,1)),2))+MIN(500,MAX(30,100*EXP(-0.3*'VSWR Calculator'!$C$24)*(1+3*ABS(MOD('VSWR Calculator'!$C$23/Calculator!$F$18/2,1)-0.5))))/'VSWR Calculator'!$C$25)-$C48)^2+(1500*ABS(SIN(2*PI()*MOD(Calculator!$B$36/Calculator!$F$18,1)))*IF(MOD(Calculator!$B$36/Calculator!$F$18,1)&lt;0.5,-1,1))^2)/SQRT(((50*POWER(80,POWER(COS(PI()*MOD(Calculator!$B$36/Calculator!$F$18,1)),2))+MIN(500,MAX(30,100*EXP(-0.3*'VSWR Calculator'!$C$24)*(1+3*ABS(MOD('VSWR Calculator'!$C$23/Calculator!$F$18/2,1)-0.5))))/'VSWR Calculator'!$C$25)+$C48)^2+(1500*ABS(SIN(2*PI()*MOD(Calculator!$B$36/Calculator!$F$18,1)))*IF(MOD(Calculator!$B$36/Calculator!$F$18,1)&lt;0.5,-1,1))^2)),2))</f>
        <v>—</v>
      </c>
      <c r="HI48" s="253" t="str">
        <f aca="false">IF(OR(Calculator!$E$19&lt;&gt;"YES",Calculator!$B$36&lt;Calculator!$G$19),"—",ROUND((1+SQRT(((50*POWER(80,POWER(COS(PI()*MOD(Calculator!$B$36/Calculator!$F$19,1)),2))+MIN(500,MAX(30,100*EXP(-0.3*'VSWR Calculator'!$C$24)*(1+3*ABS(MOD('VSWR Calculator'!$C$23/Calculator!$F$19/2,1)-0.5))))/'VSWR Calculator'!$C$25)-$C48)^2+(1500*ABS(SIN(2*PI()*MOD(Calculator!$B$36/Calculator!$F$19,1)))*IF(MOD(Calculator!$B$36/Calculator!$F$19,1)&lt;0.5,-1,1))^2)/SQRT(((50*POWER(80,POWER(COS(PI()*MOD(Calculator!$B$36/Calculator!$F$19,1)),2))+MIN(500,MAX(30,100*EXP(-0.3*'VSWR Calculator'!$C$24)*(1+3*ABS(MOD('VSWR Calculator'!$C$23/Calculator!$F$19/2,1)-0.5))))/'VSWR Calculator'!$C$25)+$C48)^2+(1500*ABS(SIN(2*PI()*MOD(Calculator!$B$36/Calculator!$F$19,1)))*IF(MOD(Calculator!$B$36/Calculator!$F$19,1)&lt;0.5,-1,1))^2))/(1-SQRT(((50*POWER(80,POWER(COS(PI()*MOD(Calculator!$B$36/Calculator!$F$19,1)),2))+MIN(500,MAX(30,100*EXP(-0.3*'VSWR Calculator'!$C$24)*(1+3*ABS(MOD('VSWR Calculator'!$C$23/Calculator!$F$19/2,1)-0.5))))/'VSWR Calculator'!$C$25)-$C48)^2+(1500*ABS(SIN(2*PI()*MOD(Calculator!$B$36/Calculator!$F$19,1)))*IF(MOD(Calculator!$B$36/Calculator!$F$19,1)&lt;0.5,-1,1))^2)/SQRT(((50*POWER(80,POWER(COS(PI()*MOD(Calculator!$B$36/Calculator!$F$19,1)),2))+MIN(500,MAX(30,100*EXP(-0.3*'VSWR Calculator'!$C$24)*(1+3*ABS(MOD('VSWR Calculator'!$C$23/Calculator!$F$19/2,1)-0.5))))/'VSWR Calculator'!$C$25)+$C48)^2+(1500*ABS(SIN(2*PI()*MOD(Calculator!$B$36/Calculator!$F$19,1)))*IF(MOD(Calculator!$B$36/Calculator!$F$19,1)&lt;0.5,-1,1))^2)),2))</f>
        <v>—</v>
      </c>
      <c r="HJ48" s="253" t="str">
        <f aca="false">IF(OR(Calculator!$E$20&lt;&gt;"YES",Calculator!$B$36&lt;Calculator!$G$20),"—",ROUND((1+SQRT(((50*POWER(80,POWER(COS(PI()*MOD(Calculator!$B$36/Calculator!$F$20,1)),2))+MIN(500,MAX(30,100*EXP(-0.3*'VSWR Calculator'!$C$24)*(1+3*ABS(MOD('VSWR Calculator'!$C$23/Calculator!$F$20/2,1)-0.5))))/'VSWR Calculator'!$C$25)-$C48)^2+(1500*ABS(SIN(2*PI()*MOD(Calculator!$B$36/Calculator!$F$20,1)))*IF(MOD(Calculator!$B$36/Calculator!$F$20,1)&lt;0.5,-1,1))^2)/SQRT(((50*POWER(80,POWER(COS(PI()*MOD(Calculator!$B$36/Calculator!$F$20,1)),2))+MIN(500,MAX(30,100*EXP(-0.3*'VSWR Calculator'!$C$24)*(1+3*ABS(MOD('VSWR Calculator'!$C$23/Calculator!$F$20/2,1)-0.5))))/'VSWR Calculator'!$C$25)+$C48)^2+(1500*ABS(SIN(2*PI()*MOD(Calculator!$B$36/Calculator!$F$20,1)))*IF(MOD(Calculator!$B$36/Calculator!$F$20,1)&lt;0.5,-1,1))^2))/(1-SQRT(((50*POWER(80,POWER(COS(PI()*MOD(Calculator!$B$36/Calculator!$F$20,1)),2))+MIN(500,MAX(30,100*EXP(-0.3*'VSWR Calculator'!$C$24)*(1+3*ABS(MOD('VSWR Calculator'!$C$23/Calculator!$F$20/2,1)-0.5))))/'VSWR Calculator'!$C$25)-$C48)^2+(1500*ABS(SIN(2*PI()*MOD(Calculator!$B$36/Calculator!$F$20,1)))*IF(MOD(Calculator!$B$36/Calculator!$F$20,1)&lt;0.5,-1,1))^2)/SQRT(((50*POWER(80,POWER(COS(PI()*MOD(Calculator!$B$36/Calculator!$F$20,1)),2))+MIN(500,MAX(30,100*EXP(-0.3*'VSWR Calculator'!$C$24)*(1+3*ABS(MOD('VSWR Calculator'!$C$23/Calculator!$F$20/2,1)-0.5))))/'VSWR Calculator'!$C$25)+$C48)^2+(1500*ABS(SIN(2*PI()*MOD(Calculator!$B$36/Calculator!$F$20,1)))*IF(MOD(Calculator!$B$36/Calculator!$F$20,1)&lt;0.5,-1,1))^2)),2))</f>
        <v>—</v>
      </c>
      <c r="HK48" s="253" t="str">
        <f aca="false">IF(OR(Calculator!$E$21&lt;&gt;"YES",Calculator!$B$36&lt;Calculator!$G$21),"—",ROUND((1+SQRT(((50*POWER(80,POWER(COS(PI()*MOD(Calculator!$B$36/Calculator!$F$21,1)),2))+MIN(500,MAX(30,100*EXP(-0.3*'VSWR Calculator'!$C$24)*(1+3*ABS(MOD('VSWR Calculator'!$C$23/Calculator!$F$21/2,1)-0.5))))/'VSWR Calculator'!$C$25)-$C48)^2+(1500*ABS(SIN(2*PI()*MOD(Calculator!$B$36/Calculator!$F$21,1)))*IF(MOD(Calculator!$B$36/Calculator!$F$21,1)&lt;0.5,-1,1))^2)/SQRT(((50*POWER(80,POWER(COS(PI()*MOD(Calculator!$B$36/Calculator!$F$21,1)),2))+MIN(500,MAX(30,100*EXP(-0.3*'VSWR Calculator'!$C$24)*(1+3*ABS(MOD('VSWR Calculator'!$C$23/Calculator!$F$21/2,1)-0.5))))/'VSWR Calculator'!$C$25)+$C48)^2+(1500*ABS(SIN(2*PI()*MOD(Calculator!$B$36/Calculator!$F$21,1)))*IF(MOD(Calculator!$B$36/Calculator!$F$21,1)&lt;0.5,-1,1))^2))/(1-SQRT(((50*POWER(80,POWER(COS(PI()*MOD(Calculator!$B$36/Calculator!$F$21,1)),2))+MIN(500,MAX(30,100*EXP(-0.3*'VSWR Calculator'!$C$24)*(1+3*ABS(MOD('VSWR Calculator'!$C$23/Calculator!$F$21/2,1)-0.5))))/'VSWR Calculator'!$C$25)-$C48)^2+(1500*ABS(SIN(2*PI()*MOD(Calculator!$B$36/Calculator!$F$21,1)))*IF(MOD(Calculator!$B$36/Calculator!$F$21,1)&lt;0.5,-1,1))^2)/SQRT(((50*POWER(80,POWER(COS(PI()*MOD(Calculator!$B$36/Calculator!$F$21,1)),2))+MIN(500,MAX(30,100*EXP(-0.3*'VSWR Calculator'!$C$24)*(1+3*ABS(MOD('VSWR Calculator'!$C$23/Calculator!$F$21/2,1)-0.5))))/'VSWR Calculator'!$C$25)+$C48)^2+(1500*ABS(SIN(2*PI()*MOD(Calculator!$B$36/Calculator!$F$21,1)))*IF(MOD(Calculator!$B$36/Calculator!$F$21,1)&lt;0.5,-1,1))^2)),2))</f>
        <v>—</v>
      </c>
      <c r="HL48" s="253" t="str">
        <f aca="false">IF(OR(Calculator!$E$22&lt;&gt;"YES",Calculator!$B$36&lt;Calculator!$G$22),"—",ROUND((1+SQRT(((50*POWER(80,POWER(COS(PI()*MOD(Calculator!$B$36/Calculator!$F$22,1)),2))+MIN(500,MAX(30,100*EXP(-0.3*'VSWR Calculator'!$C$24)*(1+3*ABS(MOD('VSWR Calculator'!$C$23/Calculator!$F$22/2,1)-0.5))))/'VSWR Calculator'!$C$25)-$C48)^2+(1500*ABS(SIN(2*PI()*MOD(Calculator!$B$36/Calculator!$F$22,1)))*IF(MOD(Calculator!$B$36/Calculator!$F$22,1)&lt;0.5,-1,1))^2)/SQRT(((50*POWER(80,POWER(COS(PI()*MOD(Calculator!$B$36/Calculator!$F$22,1)),2))+MIN(500,MAX(30,100*EXP(-0.3*'VSWR Calculator'!$C$24)*(1+3*ABS(MOD('VSWR Calculator'!$C$23/Calculator!$F$22/2,1)-0.5))))/'VSWR Calculator'!$C$25)+$C48)^2+(1500*ABS(SIN(2*PI()*MOD(Calculator!$B$36/Calculator!$F$22,1)))*IF(MOD(Calculator!$B$36/Calculator!$F$22,1)&lt;0.5,-1,1))^2))/(1-SQRT(((50*POWER(80,POWER(COS(PI()*MOD(Calculator!$B$36/Calculator!$F$22,1)),2))+MIN(500,MAX(30,100*EXP(-0.3*'VSWR Calculator'!$C$24)*(1+3*ABS(MOD('VSWR Calculator'!$C$23/Calculator!$F$22/2,1)-0.5))))/'VSWR Calculator'!$C$25)-$C48)^2+(1500*ABS(SIN(2*PI()*MOD(Calculator!$B$36/Calculator!$F$22,1)))*IF(MOD(Calculator!$B$36/Calculator!$F$22,1)&lt;0.5,-1,1))^2)/SQRT(((50*POWER(80,POWER(COS(PI()*MOD(Calculator!$B$36/Calculator!$F$22,1)),2))+MIN(500,MAX(30,100*EXP(-0.3*'VSWR Calculator'!$C$24)*(1+3*ABS(MOD('VSWR Calculator'!$C$23/Calculator!$F$22/2,1)-0.5))))/'VSWR Calculator'!$C$25)+$C48)^2+(1500*ABS(SIN(2*PI()*MOD(Calculator!$B$36/Calculator!$F$22,1)))*IF(MOD(Calculator!$B$36/Calculator!$F$22,1)&lt;0.5,-1,1))^2)),2))</f>
        <v>—</v>
      </c>
      <c r="HM48" s="253" t="n">
        <f aca="false">IFERROR(ROUND((IF(ISNUMBER(HB48),HB48,0)+IF(ISNUMBER(HC48),HC48,0)+IF(ISNUMBER(HD48),HD48,0)+IF(ISNUMBER(HE48),HE48,0)+IF(ISNUMBER(HF48),HF48,0)+IF(ISNUMBER(HG48),HG48,0)+IF(ISNUMBER(HH48),HH48,0)+IF(ISNUMBER(HI48),HI48,0)+IF(ISNUMBER(HJ48),HJ48,0)+IF(ISNUMBER(HK48),HK48,0)+IF(ISNUMBER(HL48),HL48,0))/(IF(ISNUMBER(HB48),1,0)+IF(ISNUMBER(HC48),1,0)+IF(ISNUMBER(HD48),1,0)+IF(ISNUMBER(HE48),1,0)+IF(ISNUMBER(HF48),1,0)+IF(ISNUMBER(HG48),1,0)+IF(ISNUMBER(HH48),1,0)+IF(ISNUMBER(HI48),1,0)+IF(ISNUMBER(HJ48),1,0)+IF(ISNUMBER(HK48),1,0)+IF(ISNUMBER(HL48),1,0)),4),"")</f>
        <v>17.04</v>
      </c>
      <c r="HN48" s="253" t="str">
        <f aca="false">IF(OR(Calculator!$E$12&lt;&gt;"YES",Calculator!$B$37&lt;Calculator!$G$12),"—",ROUND((1+SQRT(((50*POWER(80,POWER(COS(PI()*MOD(Calculator!$B$37/Calculator!$F$12,1)),2))+MIN(500,MAX(30,100*EXP(-0.3*'VSWR Calculator'!$C$24)*(1+3*ABS(MOD('VSWR Calculator'!$C$23/Calculator!$F$12/2,1)-0.5))))/'VSWR Calculator'!$C$25)-$C48)^2+(1500*ABS(SIN(2*PI()*MOD(Calculator!$B$37/Calculator!$F$12,1)))*IF(MOD(Calculator!$B$37/Calculator!$F$12,1)&lt;0.5,-1,1))^2)/SQRT(((50*POWER(80,POWER(COS(PI()*MOD(Calculator!$B$37/Calculator!$F$12,1)),2))+MIN(500,MAX(30,100*EXP(-0.3*'VSWR Calculator'!$C$24)*(1+3*ABS(MOD('VSWR Calculator'!$C$23/Calculator!$F$12/2,1)-0.5))))/'VSWR Calculator'!$C$25)+$C48)^2+(1500*ABS(SIN(2*PI()*MOD(Calculator!$B$37/Calculator!$F$12,1)))*IF(MOD(Calculator!$B$37/Calculator!$F$12,1)&lt;0.5,-1,1))^2))/(1-SQRT(((50*POWER(80,POWER(COS(PI()*MOD(Calculator!$B$37/Calculator!$F$12,1)),2))+MIN(500,MAX(30,100*EXP(-0.3*'VSWR Calculator'!$C$24)*(1+3*ABS(MOD('VSWR Calculator'!$C$23/Calculator!$F$12/2,1)-0.5))))/'VSWR Calculator'!$C$25)-$C48)^2+(1500*ABS(SIN(2*PI()*MOD(Calculator!$B$37/Calculator!$F$12,1)))*IF(MOD(Calculator!$B$37/Calculator!$F$12,1)&lt;0.5,-1,1))^2)/SQRT(((50*POWER(80,POWER(COS(PI()*MOD(Calculator!$B$37/Calculator!$F$12,1)),2))+MIN(500,MAX(30,100*EXP(-0.3*'VSWR Calculator'!$C$24)*(1+3*ABS(MOD('VSWR Calculator'!$C$23/Calculator!$F$12/2,1)-0.5))))/'VSWR Calculator'!$C$25)+$C48)^2+(1500*ABS(SIN(2*PI()*MOD(Calculator!$B$37/Calculator!$F$12,1)))*IF(MOD(Calculator!$B$37/Calculator!$F$12,1)&lt;0.5,-1,1))^2)),2))</f>
        <v>—</v>
      </c>
      <c r="HO48" s="253" t="str">
        <f aca="false">IF(OR(Calculator!$E$13&lt;&gt;"YES",Calculator!$B$37&lt;Calculator!$G$13),"—",ROUND((1+SQRT(((50*POWER(80,POWER(COS(PI()*MOD(Calculator!$B$37/Calculator!$F$13,1)),2))+MIN(500,MAX(30,100*EXP(-0.3*'VSWR Calculator'!$C$24)*(1+3*ABS(MOD('VSWR Calculator'!$C$23/Calculator!$F$13/2,1)-0.5))))/'VSWR Calculator'!$C$25)-$C48)^2+(1500*ABS(SIN(2*PI()*MOD(Calculator!$B$37/Calculator!$F$13,1)))*IF(MOD(Calculator!$B$37/Calculator!$F$13,1)&lt;0.5,-1,1))^2)/SQRT(((50*POWER(80,POWER(COS(PI()*MOD(Calculator!$B$37/Calculator!$F$13,1)),2))+MIN(500,MAX(30,100*EXP(-0.3*'VSWR Calculator'!$C$24)*(1+3*ABS(MOD('VSWR Calculator'!$C$23/Calculator!$F$13/2,1)-0.5))))/'VSWR Calculator'!$C$25)+$C48)^2+(1500*ABS(SIN(2*PI()*MOD(Calculator!$B$37/Calculator!$F$13,1)))*IF(MOD(Calculator!$B$37/Calculator!$F$13,1)&lt;0.5,-1,1))^2))/(1-SQRT(((50*POWER(80,POWER(COS(PI()*MOD(Calculator!$B$37/Calculator!$F$13,1)),2))+MIN(500,MAX(30,100*EXP(-0.3*'VSWR Calculator'!$C$24)*(1+3*ABS(MOD('VSWR Calculator'!$C$23/Calculator!$F$13/2,1)-0.5))))/'VSWR Calculator'!$C$25)-$C48)^2+(1500*ABS(SIN(2*PI()*MOD(Calculator!$B$37/Calculator!$F$13,1)))*IF(MOD(Calculator!$B$37/Calculator!$F$13,1)&lt;0.5,-1,1))^2)/SQRT(((50*POWER(80,POWER(COS(PI()*MOD(Calculator!$B$37/Calculator!$F$13,1)),2))+MIN(500,MAX(30,100*EXP(-0.3*'VSWR Calculator'!$C$24)*(1+3*ABS(MOD('VSWR Calculator'!$C$23/Calculator!$F$13/2,1)-0.5))))/'VSWR Calculator'!$C$25)+$C48)^2+(1500*ABS(SIN(2*PI()*MOD(Calculator!$B$37/Calculator!$F$13,1)))*IF(MOD(Calculator!$B$37/Calculator!$F$13,1)&lt;0.5,-1,1))^2)),2))</f>
        <v>—</v>
      </c>
      <c r="HP48" s="253" t="str">
        <f aca="false">IF(OR(Calculator!$E$14&lt;&gt;"YES",Calculator!$B$37&lt;Calculator!$G$14),"—",ROUND((1+SQRT(((50*POWER(80,POWER(COS(PI()*MOD(Calculator!$B$37/Calculator!$F$14,1)),2))+MIN(500,MAX(30,100*EXP(-0.3*'VSWR Calculator'!$C$24)*(1+3*ABS(MOD('VSWR Calculator'!$C$23/Calculator!$F$14/2,1)-0.5))))/'VSWR Calculator'!$C$25)-$C48)^2+(1500*ABS(SIN(2*PI()*MOD(Calculator!$B$37/Calculator!$F$14,1)))*IF(MOD(Calculator!$B$37/Calculator!$F$14,1)&lt;0.5,-1,1))^2)/SQRT(((50*POWER(80,POWER(COS(PI()*MOD(Calculator!$B$37/Calculator!$F$14,1)),2))+MIN(500,MAX(30,100*EXP(-0.3*'VSWR Calculator'!$C$24)*(1+3*ABS(MOD('VSWR Calculator'!$C$23/Calculator!$F$14/2,1)-0.5))))/'VSWR Calculator'!$C$25)+$C48)^2+(1500*ABS(SIN(2*PI()*MOD(Calculator!$B$37/Calculator!$F$14,1)))*IF(MOD(Calculator!$B$37/Calculator!$F$14,1)&lt;0.5,-1,1))^2))/(1-SQRT(((50*POWER(80,POWER(COS(PI()*MOD(Calculator!$B$37/Calculator!$F$14,1)),2))+MIN(500,MAX(30,100*EXP(-0.3*'VSWR Calculator'!$C$24)*(1+3*ABS(MOD('VSWR Calculator'!$C$23/Calculator!$F$14/2,1)-0.5))))/'VSWR Calculator'!$C$25)-$C48)^2+(1500*ABS(SIN(2*PI()*MOD(Calculator!$B$37/Calculator!$F$14,1)))*IF(MOD(Calculator!$B$37/Calculator!$F$14,1)&lt;0.5,-1,1))^2)/SQRT(((50*POWER(80,POWER(COS(PI()*MOD(Calculator!$B$37/Calculator!$F$14,1)),2))+MIN(500,MAX(30,100*EXP(-0.3*'VSWR Calculator'!$C$24)*(1+3*ABS(MOD('VSWR Calculator'!$C$23/Calculator!$F$14/2,1)-0.5))))/'VSWR Calculator'!$C$25)+$C48)^2+(1500*ABS(SIN(2*PI()*MOD(Calculator!$B$37/Calculator!$F$14,1)))*IF(MOD(Calculator!$B$37/Calculator!$F$14,1)&lt;0.5,-1,1))^2)),2))</f>
        <v>—</v>
      </c>
      <c r="HQ48" s="253" t="n">
        <f aca="false">IF(OR(Calculator!$E$15&lt;&gt;"YES",Calculator!$B$37&lt;Calculator!$G$15),"—",ROUND((1+SQRT(((50*POWER(80,POWER(COS(PI()*MOD(Calculator!$B$37/Calculator!$F$15,1)),2))+MIN(500,MAX(30,100*EXP(-0.3*'VSWR Calculator'!$C$24)*(1+3*ABS(MOD('VSWR Calculator'!$C$23/Calculator!$F$15/2,1)-0.5))))/'VSWR Calculator'!$C$25)-$C48)^2+(1500*ABS(SIN(2*PI()*MOD(Calculator!$B$37/Calculator!$F$15,1)))*IF(MOD(Calculator!$B$37/Calculator!$F$15,1)&lt;0.5,-1,1))^2)/SQRT(((50*POWER(80,POWER(COS(PI()*MOD(Calculator!$B$37/Calculator!$F$15,1)),2))+MIN(500,MAX(30,100*EXP(-0.3*'VSWR Calculator'!$C$24)*(1+3*ABS(MOD('VSWR Calculator'!$C$23/Calculator!$F$15/2,1)-0.5))))/'VSWR Calculator'!$C$25)+$C48)^2+(1500*ABS(SIN(2*PI()*MOD(Calculator!$B$37/Calculator!$F$15,1)))*IF(MOD(Calculator!$B$37/Calculator!$F$15,1)&lt;0.5,-1,1))^2))/(1-SQRT(((50*POWER(80,POWER(COS(PI()*MOD(Calculator!$B$37/Calculator!$F$15,1)),2))+MIN(500,MAX(30,100*EXP(-0.3*'VSWR Calculator'!$C$24)*(1+3*ABS(MOD('VSWR Calculator'!$C$23/Calculator!$F$15/2,1)-0.5))))/'VSWR Calculator'!$C$25)-$C48)^2+(1500*ABS(SIN(2*PI()*MOD(Calculator!$B$37/Calculator!$F$15,1)))*IF(MOD(Calculator!$B$37/Calculator!$F$15,1)&lt;0.5,-1,1))^2)/SQRT(((50*POWER(80,POWER(COS(PI()*MOD(Calculator!$B$37/Calculator!$F$15,1)),2))+MIN(500,MAX(30,100*EXP(-0.3*'VSWR Calculator'!$C$24)*(1+3*ABS(MOD('VSWR Calculator'!$C$23/Calculator!$F$15/2,1)-0.5))))/'VSWR Calculator'!$C$25)+$C48)^2+(1500*ABS(SIN(2*PI()*MOD(Calculator!$B$37/Calculator!$F$15,1)))*IF(MOD(Calculator!$B$37/Calculator!$F$15,1)&lt;0.5,-1,1))^2)),2))</f>
        <v>3.93</v>
      </c>
      <c r="HR48" s="253" t="str">
        <f aca="false">IF(OR(Calculator!$E$16&lt;&gt;"YES",Calculator!$B$37&lt;Calculator!$G$16),"—",ROUND((1+SQRT(((50*POWER(80,POWER(COS(PI()*MOD(Calculator!$B$37/Calculator!$F$16,1)),2))+MIN(500,MAX(30,100*EXP(-0.3*'VSWR Calculator'!$C$24)*(1+3*ABS(MOD('VSWR Calculator'!$C$23/Calculator!$F$16/2,1)-0.5))))/'VSWR Calculator'!$C$25)-$C48)^2+(1500*ABS(SIN(2*PI()*MOD(Calculator!$B$37/Calculator!$F$16,1)))*IF(MOD(Calculator!$B$37/Calculator!$F$16,1)&lt;0.5,-1,1))^2)/SQRT(((50*POWER(80,POWER(COS(PI()*MOD(Calculator!$B$37/Calculator!$F$16,1)),2))+MIN(500,MAX(30,100*EXP(-0.3*'VSWR Calculator'!$C$24)*(1+3*ABS(MOD('VSWR Calculator'!$C$23/Calculator!$F$16/2,1)-0.5))))/'VSWR Calculator'!$C$25)+$C48)^2+(1500*ABS(SIN(2*PI()*MOD(Calculator!$B$37/Calculator!$F$16,1)))*IF(MOD(Calculator!$B$37/Calculator!$F$16,1)&lt;0.5,-1,1))^2))/(1-SQRT(((50*POWER(80,POWER(COS(PI()*MOD(Calculator!$B$37/Calculator!$F$16,1)),2))+MIN(500,MAX(30,100*EXP(-0.3*'VSWR Calculator'!$C$24)*(1+3*ABS(MOD('VSWR Calculator'!$C$23/Calculator!$F$16/2,1)-0.5))))/'VSWR Calculator'!$C$25)-$C48)^2+(1500*ABS(SIN(2*PI()*MOD(Calculator!$B$37/Calculator!$F$16,1)))*IF(MOD(Calculator!$B$37/Calculator!$F$16,1)&lt;0.5,-1,1))^2)/SQRT(((50*POWER(80,POWER(COS(PI()*MOD(Calculator!$B$37/Calculator!$F$16,1)),2))+MIN(500,MAX(30,100*EXP(-0.3*'VSWR Calculator'!$C$24)*(1+3*ABS(MOD('VSWR Calculator'!$C$23/Calculator!$F$16/2,1)-0.5))))/'VSWR Calculator'!$C$25)+$C48)^2+(1500*ABS(SIN(2*PI()*MOD(Calculator!$B$37/Calculator!$F$16,1)))*IF(MOD(Calculator!$B$37/Calculator!$F$16,1)&lt;0.5,-1,1))^2)),2))</f>
        <v>—</v>
      </c>
      <c r="HS48" s="253" t="n">
        <f aca="false">IF(OR(Calculator!$E$17&lt;&gt;"YES",Calculator!$B$37&lt;Calculator!$G$17),"—",ROUND((1+SQRT(((50*POWER(80,POWER(COS(PI()*MOD(Calculator!$B$37/Calculator!$F$17,1)),2))+MIN(500,MAX(30,100*EXP(-0.3*'VSWR Calculator'!$C$24)*(1+3*ABS(MOD('VSWR Calculator'!$C$23/Calculator!$F$17/2,1)-0.5))))/'VSWR Calculator'!$C$25)-$C48)^2+(1500*ABS(SIN(2*PI()*MOD(Calculator!$B$37/Calculator!$F$17,1)))*IF(MOD(Calculator!$B$37/Calculator!$F$17,1)&lt;0.5,-1,1))^2)/SQRT(((50*POWER(80,POWER(COS(PI()*MOD(Calculator!$B$37/Calculator!$F$17,1)),2))+MIN(500,MAX(30,100*EXP(-0.3*'VSWR Calculator'!$C$24)*(1+3*ABS(MOD('VSWR Calculator'!$C$23/Calculator!$F$17/2,1)-0.5))))/'VSWR Calculator'!$C$25)+$C48)^2+(1500*ABS(SIN(2*PI()*MOD(Calculator!$B$37/Calculator!$F$17,1)))*IF(MOD(Calculator!$B$37/Calculator!$F$17,1)&lt;0.5,-1,1))^2))/(1-SQRT(((50*POWER(80,POWER(COS(PI()*MOD(Calculator!$B$37/Calculator!$F$17,1)),2))+MIN(500,MAX(30,100*EXP(-0.3*'VSWR Calculator'!$C$24)*(1+3*ABS(MOD('VSWR Calculator'!$C$23/Calculator!$F$17/2,1)-0.5))))/'VSWR Calculator'!$C$25)-$C48)^2+(1500*ABS(SIN(2*PI()*MOD(Calculator!$B$37/Calculator!$F$17,1)))*IF(MOD(Calculator!$B$37/Calculator!$F$17,1)&lt;0.5,-1,1))^2)/SQRT(((50*POWER(80,POWER(COS(PI()*MOD(Calculator!$B$37/Calculator!$F$17,1)),2))+MIN(500,MAX(30,100*EXP(-0.3*'VSWR Calculator'!$C$24)*(1+3*ABS(MOD('VSWR Calculator'!$C$23/Calculator!$F$17/2,1)-0.5))))/'VSWR Calculator'!$C$25)+$C48)^2+(1500*ABS(SIN(2*PI()*MOD(Calculator!$B$37/Calculator!$F$17,1)))*IF(MOD(Calculator!$B$37/Calculator!$F$17,1)&lt;0.5,-1,1))^2)),2))</f>
        <v>15.18</v>
      </c>
      <c r="HT48" s="253" t="str">
        <f aca="false">IF(OR(Calculator!$E$18&lt;&gt;"YES",Calculator!$B$37&lt;Calculator!$G$18),"—",ROUND((1+SQRT(((50*POWER(80,POWER(COS(PI()*MOD(Calculator!$B$37/Calculator!$F$18,1)),2))+MIN(500,MAX(30,100*EXP(-0.3*'VSWR Calculator'!$C$24)*(1+3*ABS(MOD('VSWR Calculator'!$C$23/Calculator!$F$18/2,1)-0.5))))/'VSWR Calculator'!$C$25)-$C48)^2+(1500*ABS(SIN(2*PI()*MOD(Calculator!$B$37/Calculator!$F$18,1)))*IF(MOD(Calculator!$B$37/Calculator!$F$18,1)&lt;0.5,-1,1))^2)/SQRT(((50*POWER(80,POWER(COS(PI()*MOD(Calculator!$B$37/Calculator!$F$18,1)),2))+MIN(500,MAX(30,100*EXP(-0.3*'VSWR Calculator'!$C$24)*(1+3*ABS(MOD('VSWR Calculator'!$C$23/Calculator!$F$18/2,1)-0.5))))/'VSWR Calculator'!$C$25)+$C48)^2+(1500*ABS(SIN(2*PI()*MOD(Calculator!$B$37/Calculator!$F$18,1)))*IF(MOD(Calculator!$B$37/Calculator!$F$18,1)&lt;0.5,-1,1))^2))/(1-SQRT(((50*POWER(80,POWER(COS(PI()*MOD(Calculator!$B$37/Calculator!$F$18,1)),2))+MIN(500,MAX(30,100*EXP(-0.3*'VSWR Calculator'!$C$24)*(1+3*ABS(MOD('VSWR Calculator'!$C$23/Calculator!$F$18/2,1)-0.5))))/'VSWR Calculator'!$C$25)-$C48)^2+(1500*ABS(SIN(2*PI()*MOD(Calculator!$B$37/Calculator!$F$18,1)))*IF(MOD(Calculator!$B$37/Calculator!$F$18,1)&lt;0.5,-1,1))^2)/SQRT(((50*POWER(80,POWER(COS(PI()*MOD(Calculator!$B$37/Calculator!$F$18,1)),2))+MIN(500,MAX(30,100*EXP(-0.3*'VSWR Calculator'!$C$24)*(1+3*ABS(MOD('VSWR Calculator'!$C$23/Calculator!$F$18/2,1)-0.5))))/'VSWR Calculator'!$C$25)+$C48)^2+(1500*ABS(SIN(2*PI()*MOD(Calculator!$B$37/Calculator!$F$18,1)))*IF(MOD(Calculator!$B$37/Calculator!$F$18,1)&lt;0.5,-1,1))^2)),2))</f>
        <v>—</v>
      </c>
      <c r="HU48" s="253" t="str">
        <f aca="false">IF(OR(Calculator!$E$19&lt;&gt;"YES",Calculator!$B$37&lt;Calculator!$G$19),"—",ROUND((1+SQRT(((50*POWER(80,POWER(COS(PI()*MOD(Calculator!$B$37/Calculator!$F$19,1)),2))+MIN(500,MAX(30,100*EXP(-0.3*'VSWR Calculator'!$C$24)*(1+3*ABS(MOD('VSWR Calculator'!$C$23/Calculator!$F$19/2,1)-0.5))))/'VSWR Calculator'!$C$25)-$C48)^2+(1500*ABS(SIN(2*PI()*MOD(Calculator!$B$37/Calculator!$F$19,1)))*IF(MOD(Calculator!$B$37/Calculator!$F$19,1)&lt;0.5,-1,1))^2)/SQRT(((50*POWER(80,POWER(COS(PI()*MOD(Calculator!$B$37/Calculator!$F$19,1)),2))+MIN(500,MAX(30,100*EXP(-0.3*'VSWR Calculator'!$C$24)*(1+3*ABS(MOD('VSWR Calculator'!$C$23/Calculator!$F$19/2,1)-0.5))))/'VSWR Calculator'!$C$25)+$C48)^2+(1500*ABS(SIN(2*PI()*MOD(Calculator!$B$37/Calculator!$F$19,1)))*IF(MOD(Calculator!$B$37/Calculator!$F$19,1)&lt;0.5,-1,1))^2))/(1-SQRT(((50*POWER(80,POWER(COS(PI()*MOD(Calculator!$B$37/Calculator!$F$19,1)),2))+MIN(500,MAX(30,100*EXP(-0.3*'VSWR Calculator'!$C$24)*(1+3*ABS(MOD('VSWR Calculator'!$C$23/Calculator!$F$19/2,1)-0.5))))/'VSWR Calculator'!$C$25)-$C48)^2+(1500*ABS(SIN(2*PI()*MOD(Calculator!$B$37/Calculator!$F$19,1)))*IF(MOD(Calculator!$B$37/Calculator!$F$19,1)&lt;0.5,-1,1))^2)/SQRT(((50*POWER(80,POWER(COS(PI()*MOD(Calculator!$B$37/Calculator!$F$19,1)),2))+MIN(500,MAX(30,100*EXP(-0.3*'VSWR Calculator'!$C$24)*(1+3*ABS(MOD('VSWR Calculator'!$C$23/Calculator!$F$19/2,1)-0.5))))/'VSWR Calculator'!$C$25)+$C48)^2+(1500*ABS(SIN(2*PI()*MOD(Calculator!$B$37/Calculator!$F$19,1)))*IF(MOD(Calculator!$B$37/Calculator!$F$19,1)&lt;0.5,-1,1))^2)),2))</f>
        <v>—</v>
      </c>
      <c r="HV48" s="253" t="str">
        <f aca="false">IF(OR(Calculator!$E$20&lt;&gt;"YES",Calculator!$B$37&lt;Calculator!$G$20),"—",ROUND((1+SQRT(((50*POWER(80,POWER(COS(PI()*MOD(Calculator!$B$37/Calculator!$F$20,1)),2))+MIN(500,MAX(30,100*EXP(-0.3*'VSWR Calculator'!$C$24)*(1+3*ABS(MOD('VSWR Calculator'!$C$23/Calculator!$F$20/2,1)-0.5))))/'VSWR Calculator'!$C$25)-$C48)^2+(1500*ABS(SIN(2*PI()*MOD(Calculator!$B$37/Calculator!$F$20,1)))*IF(MOD(Calculator!$B$37/Calculator!$F$20,1)&lt;0.5,-1,1))^2)/SQRT(((50*POWER(80,POWER(COS(PI()*MOD(Calculator!$B$37/Calculator!$F$20,1)),2))+MIN(500,MAX(30,100*EXP(-0.3*'VSWR Calculator'!$C$24)*(1+3*ABS(MOD('VSWR Calculator'!$C$23/Calculator!$F$20/2,1)-0.5))))/'VSWR Calculator'!$C$25)+$C48)^2+(1500*ABS(SIN(2*PI()*MOD(Calculator!$B$37/Calculator!$F$20,1)))*IF(MOD(Calculator!$B$37/Calculator!$F$20,1)&lt;0.5,-1,1))^2))/(1-SQRT(((50*POWER(80,POWER(COS(PI()*MOD(Calculator!$B$37/Calculator!$F$20,1)),2))+MIN(500,MAX(30,100*EXP(-0.3*'VSWR Calculator'!$C$24)*(1+3*ABS(MOD('VSWR Calculator'!$C$23/Calculator!$F$20/2,1)-0.5))))/'VSWR Calculator'!$C$25)-$C48)^2+(1500*ABS(SIN(2*PI()*MOD(Calculator!$B$37/Calculator!$F$20,1)))*IF(MOD(Calculator!$B$37/Calculator!$F$20,1)&lt;0.5,-1,1))^2)/SQRT(((50*POWER(80,POWER(COS(PI()*MOD(Calculator!$B$37/Calculator!$F$20,1)),2))+MIN(500,MAX(30,100*EXP(-0.3*'VSWR Calculator'!$C$24)*(1+3*ABS(MOD('VSWR Calculator'!$C$23/Calculator!$F$20/2,1)-0.5))))/'VSWR Calculator'!$C$25)+$C48)^2+(1500*ABS(SIN(2*PI()*MOD(Calculator!$B$37/Calculator!$F$20,1)))*IF(MOD(Calculator!$B$37/Calculator!$F$20,1)&lt;0.5,-1,1))^2)),2))</f>
        <v>—</v>
      </c>
      <c r="HW48" s="253" t="str">
        <f aca="false">IF(OR(Calculator!$E$21&lt;&gt;"YES",Calculator!$B$37&lt;Calculator!$G$21),"—",ROUND((1+SQRT(((50*POWER(80,POWER(COS(PI()*MOD(Calculator!$B$37/Calculator!$F$21,1)),2))+MIN(500,MAX(30,100*EXP(-0.3*'VSWR Calculator'!$C$24)*(1+3*ABS(MOD('VSWR Calculator'!$C$23/Calculator!$F$21/2,1)-0.5))))/'VSWR Calculator'!$C$25)-$C48)^2+(1500*ABS(SIN(2*PI()*MOD(Calculator!$B$37/Calculator!$F$21,1)))*IF(MOD(Calculator!$B$37/Calculator!$F$21,1)&lt;0.5,-1,1))^2)/SQRT(((50*POWER(80,POWER(COS(PI()*MOD(Calculator!$B$37/Calculator!$F$21,1)),2))+MIN(500,MAX(30,100*EXP(-0.3*'VSWR Calculator'!$C$24)*(1+3*ABS(MOD('VSWR Calculator'!$C$23/Calculator!$F$21/2,1)-0.5))))/'VSWR Calculator'!$C$25)+$C48)^2+(1500*ABS(SIN(2*PI()*MOD(Calculator!$B$37/Calculator!$F$21,1)))*IF(MOD(Calculator!$B$37/Calculator!$F$21,1)&lt;0.5,-1,1))^2))/(1-SQRT(((50*POWER(80,POWER(COS(PI()*MOD(Calculator!$B$37/Calculator!$F$21,1)),2))+MIN(500,MAX(30,100*EXP(-0.3*'VSWR Calculator'!$C$24)*(1+3*ABS(MOD('VSWR Calculator'!$C$23/Calculator!$F$21/2,1)-0.5))))/'VSWR Calculator'!$C$25)-$C48)^2+(1500*ABS(SIN(2*PI()*MOD(Calculator!$B$37/Calculator!$F$21,1)))*IF(MOD(Calculator!$B$37/Calculator!$F$21,1)&lt;0.5,-1,1))^2)/SQRT(((50*POWER(80,POWER(COS(PI()*MOD(Calculator!$B$37/Calculator!$F$21,1)),2))+MIN(500,MAX(30,100*EXP(-0.3*'VSWR Calculator'!$C$24)*(1+3*ABS(MOD('VSWR Calculator'!$C$23/Calculator!$F$21/2,1)-0.5))))/'VSWR Calculator'!$C$25)+$C48)^2+(1500*ABS(SIN(2*PI()*MOD(Calculator!$B$37/Calculator!$F$21,1)))*IF(MOD(Calculator!$B$37/Calculator!$F$21,1)&lt;0.5,-1,1))^2)),2))</f>
        <v>—</v>
      </c>
      <c r="HX48" s="253" t="str">
        <f aca="false">IF(OR(Calculator!$E$22&lt;&gt;"YES",Calculator!$B$37&lt;Calculator!$G$22),"—",ROUND((1+SQRT(((50*POWER(80,POWER(COS(PI()*MOD(Calculator!$B$37/Calculator!$F$22,1)),2))+MIN(500,MAX(30,100*EXP(-0.3*'VSWR Calculator'!$C$24)*(1+3*ABS(MOD('VSWR Calculator'!$C$23/Calculator!$F$22/2,1)-0.5))))/'VSWR Calculator'!$C$25)-$C48)^2+(1500*ABS(SIN(2*PI()*MOD(Calculator!$B$37/Calculator!$F$22,1)))*IF(MOD(Calculator!$B$37/Calculator!$F$22,1)&lt;0.5,-1,1))^2)/SQRT(((50*POWER(80,POWER(COS(PI()*MOD(Calculator!$B$37/Calculator!$F$22,1)),2))+MIN(500,MAX(30,100*EXP(-0.3*'VSWR Calculator'!$C$24)*(1+3*ABS(MOD('VSWR Calculator'!$C$23/Calculator!$F$22/2,1)-0.5))))/'VSWR Calculator'!$C$25)+$C48)^2+(1500*ABS(SIN(2*PI()*MOD(Calculator!$B$37/Calculator!$F$22,1)))*IF(MOD(Calculator!$B$37/Calculator!$F$22,1)&lt;0.5,-1,1))^2))/(1-SQRT(((50*POWER(80,POWER(COS(PI()*MOD(Calculator!$B$37/Calculator!$F$22,1)),2))+MIN(500,MAX(30,100*EXP(-0.3*'VSWR Calculator'!$C$24)*(1+3*ABS(MOD('VSWR Calculator'!$C$23/Calculator!$F$22/2,1)-0.5))))/'VSWR Calculator'!$C$25)-$C48)^2+(1500*ABS(SIN(2*PI()*MOD(Calculator!$B$37/Calculator!$F$22,1)))*IF(MOD(Calculator!$B$37/Calculator!$F$22,1)&lt;0.5,-1,1))^2)/SQRT(((50*POWER(80,POWER(COS(PI()*MOD(Calculator!$B$37/Calculator!$F$22,1)),2))+MIN(500,MAX(30,100*EXP(-0.3*'VSWR Calculator'!$C$24)*(1+3*ABS(MOD('VSWR Calculator'!$C$23/Calculator!$F$22/2,1)-0.5))))/'VSWR Calculator'!$C$25)+$C48)^2+(1500*ABS(SIN(2*PI()*MOD(Calculator!$B$37/Calculator!$F$22,1)))*IF(MOD(Calculator!$B$37/Calculator!$F$22,1)&lt;0.5,-1,1))^2)),2))</f>
        <v>—</v>
      </c>
      <c r="HY48" s="253" t="n">
        <f aca="false">IFERROR(ROUND((IF(ISNUMBER(HN48),HN48,0)+IF(ISNUMBER(HO48),HO48,0)+IF(ISNUMBER(HP48),HP48,0)+IF(ISNUMBER(HQ48),HQ48,0)+IF(ISNUMBER(HR48),HR48,0)+IF(ISNUMBER(HS48),HS48,0)+IF(ISNUMBER(HT48),HT48,0)+IF(ISNUMBER(HU48),HU48,0)+IF(ISNUMBER(HV48),HV48,0)+IF(ISNUMBER(HW48),HW48,0)+IF(ISNUMBER(HX48),HX48,0))/(IF(ISNUMBER(HN48),1,0)+IF(ISNUMBER(HO48),1,0)+IF(ISNUMBER(HP48),1,0)+IF(ISNUMBER(HQ48),1,0)+IF(ISNUMBER(HR48),1,0)+IF(ISNUMBER(HS48),1,0)+IF(ISNUMBER(HT48),1,0)+IF(ISNUMBER(HU48),1,0)+IF(ISNUMBER(HV48),1,0)+IF(ISNUMBER(HW48),1,0)+IF(ISNUMBER(HX48),1,0)),4),"")</f>
        <v>9.555</v>
      </c>
      <c r="HZ48" s="253" t="str">
        <f aca="false">IF(OR(Calculator!$E$12&lt;&gt;"YES",Calculator!$B$38&lt;Calculator!$G$12),"—",ROUND((1+SQRT(((50*POWER(80,POWER(COS(PI()*MOD(Calculator!$B$38/Calculator!$F$12,1)),2))+MIN(500,MAX(30,100*EXP(-0.3*'VSWR Calculator'!$C$24)*(1+3*ABS(MOD('VSWR Calculator'!$C$23/Calculator!$F$12/2,1)-0.5))))/'VSWR Calculator'!$C$25)-$C48)^2+(1500*ABS(SIN(2*PI()*MOD(Calculator!$B$38/Calculator!$F$12,1)))*IF(MOD(Calculator!$B$38/Calculator!$F$12,1)&lt;0.5,-1,1))^2)/SQRT(((50*POWER(80,POWER(COS(PI()*MOD(Calculator!$B$38/Calculator!$F$12,1)),2))+MIN(500,MAX(30,100*EXP(-0.3*'VSWR Calculator'!$C$24)*(1+3*ABS(MOD('VSWR Calculator'!$C$23/Calculator!$F$12/2,1)-0.5))))/'VSWR Calculator'!$C$25)+$C48)^2+(1500*ABS(SIN(2*PI()*MOD(Calculator!$B$38/Calculator!$F$12,1)))*IF(MOD(Calculator!$B$38/Calculator!$F$12,1)&lt;0.5,-1,1))^2))/(1-SQRT(((50*POWER(80,POWER(COS(PI()*MOD(Calculator!$B$38/Calculator!$F$12,1)),2))+MIN(500,MAX(30,100*EXP(-0.3*'VSWR Calculator'!$C$24)*(1+3*ABS(MOD('VSWR Calculator'!$C$23/Calculator!$F$12/2,1)-0.5))))/'VSWR Calculator'!$C$25)-$C48)^2+(1500*ABS(SIN(2*PI()*MOD(Calculator!$B$38/Calculator!$F$12,1)))*IF(MOD(Calculator!$B$38/Calculator!$F$12,1)&lt;0.5,-1,1))^2)/SQRT(((50*POWER(80,POWER(COS(PI()*MOD(Calculator!$B$38/Calculator!$F$12,1)),2))+MIN(500,MAX(30,100*EXP(-0.3*'VSWR Calculator'!$C$24)*(1+3*ABS(MOD('VSWR Calculator'!$C$23/Calculator!$F$12/2,1)-0.5))))/'VSWR Calculator'!$C$25)+$C48)^2+(1500*ABS(SIN(2*PI()*MOD(Calculator!$B$38/Calculator!$F$12,1)))*IF(MOD(Calculator!$B$38/Calculator!$F$12,1)&lt;0.5,-1,1))^2)),2))</f>
        <v>—</v>
      </c>
      <c r="IA48" s="253" t="str">
        <f aca="false">IF(OR(Calculator!$E$13&lt;&gt;"YES",Calculator!$B$38&lt;Calculator!$G$13),"—",ROUND((1+SQRT(((50*POWER(80,POWER(COS(PI()*MOD(Calculator!$B$38/Calculator!$F$13,1)),2))+MIN(500,MAX(30,100*EXP(-0.3*'VSWR Calculator'!$C$24)*(1+3*ABS(MOD('VSWR Calculator'!$C$23/Calculator!$F$13/2,1)-0.5))))/'VSWR Calculator'!$C$25)-$C48)^2+(1500*ABS(SIN(2*PI()*MOD(Calculator!$B$38/Calculator!$F$13,1)))*IF(MOD(Calculator!$B$38/Calculator!$F$13,1)&lt;0.5,-1,1))^2)/SQRT(((50*POWER(80,POWER(COS(PI()*MOD(Calculator!$B$38/Calculator!$F$13,1)),2))+MIN(500,MAX(30,100*EXP(-0.3*'VSWR Calculator'!$C$24)*(1+3*ABS(MOD('VSWR Calculator'!$C$23/Calculator!$F$13/2,1)-0.5))))/'VSWR Calculator'!$C$25)+$C48)^2+(1500*ABS(SIN(2*PI()*MOD(Calculator!$B$38/Calculator!$F$13,1)))*IF(MOD(Calculator!$B$38/Calculator!$F$13,1)&lt;0.5,-1,1))^2))/(1-SQRT(((50*POWER(80,POWER(COS(PI()*MOD(Calculator!$B$38/Calculator!$F$13,1)),2))+MIN(500,MAX(30,100*EXP(-0.3*'VSWR Calculator'!$C$24)*(1+3*ABS(MOD('VSWR Calculator'!$C$23/Calculator!$F$13/2,1)-0.5))))/'VSWR Calculator'!$C$25)-$C48)^2+(1500*ABS(SIN(2*PI()*MOD(Calculator!$B$38/Calculator!$F$13,1)))*IF(MOD(Calculator!$B$38/Calculator!$F$13,1)&lt;0.5,-1,1))^2)/SQRT(((50*POWER(80,POWER(COS(PI()*MOD(Calculator!$B$38/Calculator!$F$13,1)),2))+MIN(500,MAX(30,100*EXP(-0.3*'VSWR Calculator'!$C$24)*(1+3*ABS(MOD('VSWR Calculator'!$C$23/Calculator!$F$13/2,1)-0.5))))/'VSWR Calculator'!$C$25)+$C48)^2+(1500*ABS(SIN(2*PI()*MOD(Calculator!$B$38/Calculator!$F$13,1)))*IF(MOD(Calculator!$B$38/Calculator!$F$13,1)&lt;0.5,-1,1))^2)),2))</f>
        <v>—</v>
      </c>
      <c r="IB48" s="253" t="str">
        <f aca="false">IF(OR(Calculator!$E$14&lt;&gt;"YES",Calculator!$B$38&lt;Calculator!$G$14),"—",ROUND((1+SQRT(((50*POWER(80,POWER(COS(PI()*MOD(Calculator!$B$38/Calculator!$F$14,1)),2))+MIN(500,MAX(30,100*EXP(-0.3*'VSWR Calculator'!$C$24)*(1+3*ABS(MOD('VSWR Calculator'!$C$23/Calculator!$F$14/2,1)-0.5))))/'VSWR Calculator'!$C$25)-$C48)^2+(1500*ABS(SIN(2*PI()*MOD(Calculator!$B$38/Calculator!$F$14,1)))*IF(MOD(Calculator!$B$38/Calculator!$F$14,1)&lt;0.5,-1,1))^2)/SQRT(((50*POWER(80,POWER(COS(PI()*MOD(Calculator!$B$38/Calculator!$F$14,1)),2))+MIN(500,MAX(30,100*EXP(-0.3*'VSWR Calculator'!$C$24)*(1+3*ABS(MOD('VSWR Calculator'!$C$23/Calculator!$F$14/2,1)-0.5))))/'VSWR Calculator'!$C$25)+$C48)^2+(1500*ABS(SIN(2*PI()*MOD(Calculator!$B$38/Calculator!$F$14,1)))*IF(MOD(Calculator!$B$38/Calculator!$F$14,1)&lt;0.5,-1,1))^2))/(1-SQRT(((50*POWER(80,POWER(COS(PI()*MOD(Calculator!$B$38/Calculator!$F$14,1)),2))+MIN(500,MAX(30,100*EXP(-0.3*'VSWR Calculator'!$C$24)*(1+3*ABS(MOD('VSWR Calculator'!$C$23/Calculator!$F$14/2,1)-0.5))))/'VSWR Calculator'!$C$25)-$C48)^2+(1500*ABS(SIN(2*PI()*MOD(Calculator!$B$38/Calculator!$F$14,1)))*IF(MOD(Calculator!$B$38/Calculator!$F$14,1)&lt;0.5,-1,1))^2)/SQRT(((50*POWER(80,POWER(COS(PI()*MOD(Calculator!$B$38/Calculator!$F$14,1)),2))+MIN(500,MAX(30,100*EXP(-0.3*'VSWR Calculator'!$C$24)*(1+3*ABS(MOD('VSWR Calculator'!$C$23/Calculator!$F$14/2,1)-0.5))))/'VSWR Calculator'!$C$25)+$C48)^2+(1500*ABS(SIN(2*PI()*MOD(Calculator!$B$38/Calculator!$F$14,1)))*IF(MOD(Calculator!$B$38/Calculator!$F$14,1)&lt;0.5,-1,1))^2)),2))</f>
        <v>—</v>
      </c>
      <c r="IC48" s="253" t="n">
        <f aca="false">IF(OR(Calculator!$E$15&lt;&gt;"YES",Calculator!$B$38&lt;Calculator!$G$15),"—",ROUND((1+SQRT(((50*POWER(80,POWER(COS(PI()*MOD(Calculator!$B$38/Calculator!$F$15,1)),2))+MIN(500,MAX(30,100*EXP(-0.3*'VSWR Calculator'!$C$24)*(1+3*ABS(MOD('VSWR Calculator'!$C$23/Calculator!$F$15/2,1)-0.5))))/'VSWR Calculator'!$C$25)-$C48)^2+(1500*ABS(SIN(2*PI()*MOD(Calculator!$B$38/Calculator!$F$15,1)))*IF(MOD(Calculator!$B$38/Calculator!$F$15,1)&lt;0.5,-1,1))^2)/SQRT(((50*POWER(80,POWER(COS(PI()*MOD(Calculator!$B$38/Calculator!$F$15,1)),2))+MIN(500,MAX(30,100*EXP(-0.3*'VSWR Calculator'!$C$24)*(1+3*ABS(MOD('VSWR Calculator'!$C$23/Calculator!$F$15/2,1)-0.5))))/'VSWR Calculator'!$C$25)+$C48)^2+(1500*ABS(SIN(2*PI()*MOD(Calculator!$B$38/Calculator!$F$15,1)))*IF(MOD(Calculator!$B$38/Calculator!$F$15,1)&lt;0.5,-1,1))^2))/(1-SQRT(((50*POWER(80,POWER(COS(PI()*MOD(Calculator!$B$38/Calculator!$F$15,1)),2))+MIN(500,MAX(30,100*EXP(-0.3*'VSWR Calculator'!$C$24)*(1+3*ABS(MOD('VSWR Calculator'!$C$23/Calculator!$F$15/2,1)-0.5))))/'VSWR Calculator'!$C$25)-$C48)^2+(1500*ABS(SIN(2*PI()*MOD(Calculator!$B$38/Calculator!$F$15,1)))*IF(MOD(Calculator!$B$38/Calculator!$F$15,1)&lt;0.5,-1,1))^2)/SQRT(((50*POWER(80,POWER(COS(PI()*MOD(Calculator!$B$38/Calculator!$F$15,1)),2))+MIN(500,MAX(30,100*EXP(-0.3*'VSWR Calculator'!$C$24)*(1+3*ABS(MOD('VSWR Calculator'!$C$23/Calculator!$F$15/2,1)-0.5))))/'VSWR Calculator'!$C$25)+$C48)^2+(1500*ABS(SIN(2*PI()*MOD(Calculator!$B$38/Calculator!$F$15,1)))*IF(MOD(Calculator!$B$38/Calculator!$F$15,1)&lt;0.5,-1,1))^2)),2))</f>
        <v>3.85</v>
      </c>
      <c r="ID48" s="253" t="str">
        <f aca="false">IF(OR(Calculator!$E$16&lt;&gt;"YES",Calculator!$B$38&lt;Calculator!$G$16),"—",ROUND((1+SQRT(((50*POWER(80,POWER(COS(PI()*MOD(Calculator!$B$38/Calculator!$F$16,1)),2))+MIN(500,MAX(30,100*EXP(-0.3*'VSWR Calculator'!$C$24)*(1+3*ABS(MOD('VSWR Calculator'!$C$23/Calculator!$F$16/2,1)-0.5))))/'VSWR Calculator'!$C$25)-$C48)^2+(1500*ABS(SIN(2*PI()*MOD(Calculator!$B$38/Calculator!$F$16,1)))*IF(MOD(Calculator!$B$38/Calculator!$F$16,1)&lt;0.5,-1,1))^2)/SQRT(((50*POWER(80,POWER(COS(PI()*MOD(Calculator!$B$38/Calculator!$F$16,1)),2))+MIN(500,MAX(30,100*EXP(-0.3*'VSWR Calculator'!$C$24)*(1+3*ABS(MOD('VSWR Calculator'!$C$23/Calculator!$F$16/2,1)-0.5))))/'VSWR Calculator'!$C$25)+$C48)^2+(1500*ABS(SIN(2*PI()*MOD(Calculator!$B$38/Calculator!$F$16,1)))*IF(MOD(Calculator!$B$38/Calculator!$F$16,1)&lt;0.5,-1,1))^2))/(1-SQRT(((50*POWER(80,POWER(COS(PI()*MOD(Calculator!$B$38/Calculator!$F$16,1)),2))+MIN(500,MAX(30,100*EXP(-0.3*'VSWR Calculator'!$C$24)*(1+3*ABS(MOD('VSWR Calculator'!$C$23/Calculator!$F$16/2,1)-0.5))))/'VSWR Calculator'!$C$25)-$C48)^2+(1500*ABS(SIN(2*PI()*MOD(Calculator!$B$38/Calculator!$F$16,1)))*IF(MOD(Calculator!$B$38/Calculator!$F$16,1)&lt;0.5,-1,1))^2)/SQRT(((50*POWER(80,POWER(COS(PI()*MOD(Calculator!$B$38/Calculator!$F$16,1)),2))+MIN(500,MAX(30,100*EXP(-0.3*'VSWR Calculator'!$C$24)*(1+3*ABS(MOD('VSWR Calculator'!$C$23/Calculator!$F$16/2,1)-0.5))))/'VSWR Calculator'!$C$25)+$C48)^2+(1500*ABS(SIN(2*PI()*MOD(Calculator!$B$38/Calculator!$F$16,1)))*IF(MOD(Calculator!$B$38/Calculator!$F$16,1)&lt;0.5,-1,1))^2)),2))</f>
        <v>—</v>
      </c>
      <c r="IE48" s="253" t="n">
        <f aca="false">IF(OR(Calculator!$E$17&lt;&gt;"YES",Calculator!$B$38&lt;Calculator!$G$17),"—",ROUND((1+SQRT(((50*POWER(80,POWER(COS(PI()*MOD(Calculator!$B$38/Calculator!$F$17,1)),2))+MIN(500,MAX(30,100*EXP(-0.3*'VSWR Calculator'!$C$24)*(1+3*ABS(MOD('VSWR Calculator'!$C$23/Calculator!$F$17/2,1)-0.5))))/'VSWR Calculator'!$C$25)-$C48)^2+(1500*ABS(SIN(2*PI()*MOD(Calculator!$B$38/Calculator!$F$17,1)))*IF(MOD(Calculator!$B$38/Calculator!$F$17,1)&lt;0.5,-1,1))^2)/SQRT(((50*POWER(80,POWER(COS(PI()*MOD(Calculator!$B$38/Calculator!$F$17,1)),2))+MIN(500,MAX(30,100*EXP(-0.3*'VSWR Calculator'!$C$24)*(1+3*ABS(MOD('VSWR Calculator'!$C$23/Calculator!$F$17/2,1)-0.5))))/'VSWR Calculator'!$C$25)+$C48)^2+(1500*ABS(SIN(2*PI()*MOD(Calculator!$B$38/Calculator!$F$17,1)))*IF(MOD(Calculator!$B$38/Calculator!$F$17,1)&lt;0.5,-1,1))^2))/(1-SQRT(((50*POWER(80,POWER(COS(PI()*MOD(Calculator!$B$38/Calculator!$F$17,1)),2))+MIN(500,MAX(30,100*EXP(-0.3*'VSWR Calculator'!$C$24)*(1+3*ABS(MOD('VSWR Calculator'!$C$23/Calculator!$F$17/2,1)-0.5))))/'VSWR Calculator'!$C$25)-$C48)^2+(1500*ABS(SIN(2*PI()*MOD(Calculator!$B$38/Calculator!$F$17,1)))*IF(MOD(Calculator!$B$38/Calculator!$F$17,1)&lt;0.5,-1,1))^2)/SQRT(((50*POWER(80,POWER(COS(PI()*MOD(Calculator!$B$38/Calculator!$F$17,1)),2))+MIN(500,MAX(30,100*EXP(-0.3*'VSWR Calculator'!$C$24)*(1+3*ABS(MOD('VSWR Calculator'!$C$23/Calculator!$F$17/2,1)-0.5))))/'VSWR Calculator'!$C$25)+$C48)^2+(1500*ABS(SIN(2*PI()*MOD(Calculator!$B$38/Calculator!$F$17,1)))*IF(MOD(Calculator!$B$38/Calculator!$F$17,1)&lt;0.5,-1,1))^2)),2))</f>
        <v>17.18</v>
      </c>
      <c r="IF48" s="253" t="str">
        <f aca="false">IF(OR(Calculator!$E$18&lt;&gt;"YES",Calculator!$B$38&lt;Calculator!$G$18),"—",ROUND((1+SQRT(((50*POWER(80,POWER(COS(PI()*MOD(Calculator!$B$38/Calculator!$F$18,1)),2))+MIN(500,MAX(30,100*EXP(-0.3*'VSWR Calculator'!$C$24)*(1+3*ABS(MOD('VSWR Calculator'!$C$23/Calculator!$F$18/2,1)-0.5))))/'VSWR Calculator'!$C$25)-$C48)^2+(1500*ABS(SIN(2*PI()*MOD(Calculator!$B$38/Calculator!$F$18,1)))*IF(MOD(Calculator!$B$38/Calculator!$F$18,1)&lt;0.5,-1,1))^2)/SQRT(((50*POWER(80,POWER(COS(PI()*MOD(Calculator!$B$38/Calculator!$F$18,1)),2))+MIN(500,MAX(30,100*EXP(-0.3*'VSWR Calculator'!$C$24)*(1+3*ABS(MOD('VSWR Calculator'!$C$23/Calculator!$F$18/2,1)-0.5))))/'VSWR Calculator'!$C$25)+$C48)^2+(1500*ABS(SIN(2*PI()*MOD(Calculator!$B$38/Calculator!$F$18,1)))*IF(MOD(Calculator!$B$38/Calculator!$F$18,1)&lt;0.5,-1,1))^2))/(1-SQRT(((50*POWER(80,POWER(COS(PI()*MOD(Calculator!$B$38/Calculator!$F$18,1)),2))+MIN(500,MAX(30,100*EXP(-0.3*'VSWR Calculator'!$C$24)*(1+3*ABS(MOD('VSWR Calculator'!$C$23/Calculator!$F$18/2,1)-0.5))))/'VSWR Calculator'!$C$25)-$C48)^2+(1500*ABS(SIN(2*PI()*MOD(Calculator!$B$38/Calculator!$F$18,1)))*IF(MOD(Calculator!$B$38/Calculator!$F$18,1)&lt;0.5,-1,1))^2)/SQRT(((50*POWER(80,POWER(COS(PI()*MOD(Calculator!$B$38/Calculator!$F$18,1)),2))+MIN(500,MAX(30,100*EXP(-0.3*'VSWR Calculator'!$C$24)*(1+3*ABS(MOD('VSWR Calculator'!$C$23/Calculator!$F$18/2,1)-0.5))))/'VSWR Calculator'!$C$25)+$C48)^2+(1500*ABS(SIN(2*PI()*MOD(Calculator!$B$38/Calculator!$F$18,1)))*IF(MOD(Calculator!$B$38/Calculator!$F$18,1)&lt;0.5,-1,1))^2)),2))</f>
        <v>—</v>
      </c>
      <c r="IG48" s="253" t="str">
        <f aca="false">IF(OR(Calculator!$E$19&lt;&gt;"YES",Calculator!$B$38&lt;Calculator!$G$19),"—",ROUND((1+SQRT(((50*POWER(80,POWER(COS(PI()*MOD(Calculator!$B$38/Calculator!$F$19,1)),2))+MIN(500,MAX(30,100*EXP(-0.3*'VSWR Calculator'!$C$24)*(1+3*ABS(MOD('VSWR Calculator'!$C$23/Calculator!$F$19/2,1)-0.5))))/'VSWR Calculator'!$C$25)-$C48)^2+(1500*ABS(SIN(2*PI()*MOD(Calculator!$B$38/Calculator!$F$19,1)))*IF(MOD(Calculator!$B$38/Calculator!$F$19,1)&lt;0.5,-1,1))^2)/SQRT(((50*POWER(80,POWER(COS(PI()*MOD(Calculator!$B$38/Calculator!$F$19,1)),2))+MIN(500,MAX(30,100*EXP(-0.3*'VSWR Calculator'!$C$24)*(1+3*ABS(MOD('VSWR Calculator'!$C$23/Calculator!$F$19/2,1)-0.5))))/'VSWR Calculator'!$C$25)+$C48)^2+(1500*ABS(SIN(2*PI()*MOD(Calculator!$B$38/Calculator!$F$19,1)))*IF(MOD(Calculator!$B$38/Calculator!$F$19,1)&lt;0.5,-1,1))^2))/(1-SQRT(((50*POWER(80,POWER(COS(PI()*MOD(Calculator!$B$38/Calculator!$F$19,1)),2))+MIN(500,MAX(30,100*EXP(-0.3*'VSWR Calculator'!$C$24)*(1+3*ABS(MOD('VSWR Calculator'!$C$23/Calculator!$F$19/2,1)-0.5))))/'VSWR Calculator'!$C$25)-$C48)^2+(1500*ABS(SIN(2*PI()*MOD(Calculator!$B$38/Calculator!$F$19,1)))*IF(MOD(Calculator!$B$38/Calculator!$F$19,1)&lt;0.5,-1,1))^2)/SQRT(((50*POWER(80,POWER(COS(PI()*MOD(Calculator!$B$38/Calculator!$F$19,1)),2))+MIN(500,MAX(30,100*EXP(-0.3*'VSWR Calculator'!$C$24)*(1+3*ABS(MOD('VSWR Calculator'!$C$23/Calculator!$F$19/2,1)-0.5))))/'VSWR Calculator'!$C$25)+$C48)^2+(1500*ABS(SIN(2*PI()*MOD(Calculator!$B$38/Calculator!$F$19,1)))*IF(MOD(Calculator!$B$38/Calculator!$F$19,1)&lt;0.5,-1,1))^2)),2))</f>
        <v>—</v>
      </c>
      <c r="IH48" s="253" t="str">
        <f aca="false">IF(OR(Calculator!$E$20&lt;&gt;"YES",Calculator!$B$38&lt;Calculator!$G$20),"—",ROUND((1+SQRT(((50*POWER(80,POWER(COS(PI()*MOD(Calculator!$B$38/Calculator!$F$20,1)),2))+MIN(500,MAX(30,100*EXP(-0.3*'VSWR Calculator'!$C$24)*(1+3*ABS(MOD('VSWR Calculator'!$C$23/Calculator!$F$20/2,1)-0.5))))/'VSWR Calculator'!$C$25)-$C48)^2+(1500*ABS(SIN(2*PI()*MOD(Calculator!$B$38/Calculator!$F$20,1)))*IF(MOD(Calculator!$B$38/Calculator!$F$20,1)&lt;0.5,-1,1))^2)/SQRT(((50*POWER(80,POWER(COS(PI()*MOD(Calculator!$B$38/Calculator!$F$20,1)),2))+MIN(500,MAX(30,100*EXP(-0.3*'VSWR Calculator'!$C$24)*(1+3*ABS(MOD('VSWR Calculator'!$C$23/Calculator!$F$20/2,1)-0.5))))/'VSWR Calculator'!$C$25)+$C48)^2+(1500*ABS(SIN(2*PI()*MOD(Calculator!$B$38/Calculator!$F$20,1)))*IF(MOD(Calculator!$B$38/Calculator!$F$20,1)&lt;0.5,-1,1))^2))/(1-SQRT(((50*POWER(80,POWER(COS(PI()*MOD(Calculator!$B$38/Calculator!$F$20,1)),2))+MIN(500,MAX(30,100*EXP(-0.3*'VSWR Calculator'!$C$24)*(1+3*ABS(MOD('VSWR Calculator'!$C$23/Calculator!$F$20/2,1)-0.5))))/'VSWR Calculator'!$C$25)-$C48)^2+(1500*ABS(SIN(2*PI()*MOD(Calculator!$B$38/Calculator!$F$20,1)))*IF(MOD(Calculator!$B$38/Calculator!$F$20,1)&lt;0.5,-1,1))^2)/SQRT(((50*POWER(80,POWER(COS(PI()*MOD(Calculator!$B$38/Calculator!$F$20,1)),2))+MIN(500,MAX(30,100*EXP(-0.3*'VSWR Calculator'!$C$24)*(1+3*ABS(MOD('VSWR Calculator'!$C$23/Calculator!$F$20/2,1)-0.5))))/'VSWR Calculator'!$C$25)+$C48)^2+(1500*ABS(SIN(2*PI()*MOD(Calculator!$B$38/Calculator!$F$20,1)))*IF(MOD(Calculator!$B$38/Calculator!$F$20,1)&lt;0.5,-1,1))^2)),2))</f>
        <v>—</v>
      </c>
      <c r="II48" s="253" t="str">
        <f aca="false">IF(OR(Calculator!$E$21&lt;&gt;"YES",Calculator!$B$38&lt;Calculator!$G$21),"—",ROUND((1+SQRT(((50*POWER(80,POWER(COS(PI()*MOD(Calculator!$B$38/Calculator!$F$21,1)),2))+MIN(500,MAX(30,100*EXP(-0.3*'VSWR Calculator'!$C$24)*(1+3*ABS(MOD('VSWR Calculator'!$C$23/Calculator!$F$21/2,1)-0.5))))/'VSWR Calculator'!$C$25)-$C48)^2+(1500*ABS(SIN(2*PI()*MOD(Calculator!$B$38/Calculator!$F$21,1)))*IF(MOD(Calculator!$B$38/Calculator!$F$21,1)&lt;0.5,-1,1))^2)/SQRT(((50*POWER(80,POWER(COS(PI()*MOD(Calculator!$B$38/Calculator!$F$21,1)),2))+MIN(500,MAX(30,100*EXP(-0.3*'VSWR Calculator'!$C$24)*(1+3*ABS(MOD('VSWR Calculator'!$C$23/Calculator!$F$21/2,1)-0.5))))/'VSWR Calculator'!$C$25)+$C48)^2+(1500*ABS(SIN(2*PI()*MOD(Calculator!$B$38/Calculator!$F$21,1)))*IF(MOD(Calculator!$B$38/Calculator!$F$21,1)&lt;0.5,-1,1))^2))/(1-SQRT(((50*POWER(80,POWER(COS(PI()*MOD(Calculator!$B$38/Calculator!$F$21,1)),2))+MIN(500,MAX(30,100*EXP(-0.3*'VSWR Calculator'!$C$24)*(1+3*ABS(MOD('VSWR Calculator'!$C$23/Calculator!$F$21/2,1)-0.5))))/'VSWR Calculator'!$C$25)-$C48)^2+(1500*ABS(SIN(2*PI()*MOD(Calculator!$B$38/Calculator!$F$21,1)))*IF(MOD(Calculator!$B$38/Calculator!$F$21,1)&lt;0.5,-1,1))^2)/SQRT(((50*POWER(80,POWER(COS(PI()*MOD(Calculator!$B$38/Calculator!$F$21,1)),2))+MIN(500,MAX(30,100*EXP(-0.3*'VSWR Calculator'!$C$24)*(1+3*ABS(MOD('VSWR Calculator'!$C$23/Calculator!$F$21/2,1)-0.5))))/'VSWR Calculator'!$C$25)+$C48)^2+(1500*ABS(SIN(2*PI()*MOD(Calculator!$B$38/Calculator!$F$21,1)))*IF(MOD(Calculator!$B$38/Calculator!$F$21,1)&lt;0.5,-1,1))^2)),2))</f>
        <v>—</v>
      </c>
      <c r="IJ48" s="253" t="str">
        <f aca="false">IF(OR(Calculator!$E$22&lt;&gt;"YES",Calculator!$B$38&lt;Calculator!$G$22),"—",ROUND((1+SQRT(((50*POWER(80,POWER(COS(PI()*MOD(Calculator!$B$38/Calculator!$F$22,1)),2))+MIN(500,MAX(30,100*EXP(-0.3*'VSWR Calculator'!$C$24)*(1+3*ABS(MOD('VSWR Calculator'!$C$23/Calculator!$F$22/2,1)-0.5))))/'VSWR Calculator'!$C$25)-$C48)^2+(1500*ABS(SIN(2*PI()*MOD(Calculator!$B$38/Calculator!$F$22,1)))*IF(MOD(Calculator!$B$38/Calculator!$F$22,1)&lt;0.5,-1,1))^2)/SQRT(((50*POWER(80,POWER(COS(PI()*MOD(Calculator!$B$38/Calculator!$F$22,1)),2))+MIN(500,MAX(30,100*EXP(-0.3*'VSWR Calculator'!$C$24)*(1+3*ABS(MOD('VSWR Calculator'!$C$23/Calculator!$F$22/2,1)-0.5))))/'VSWR Calculator'!$C$25)+$C48)^2+(1500*ABS(SIN(2*PI()*MOD(Calculator!$B$38/Calculator!$F$22,1)))*IF(MOD(Calculator!$B$38/Calculator!$F$22,1)&lt;0.5,-1,1))^2))/(1-SQRT(((50*POWER(80,POWER(COS(PI()*MOD(Calculator!$B$38/Calculator!$F$22,1)),2))+MIN(500,MAX(30,100*EXP(-0.3*'VSWR Calculator'!$C$24)*(1+3*ABS(MOD('VSWR Calculator'!$C$23/Calculator!$F$22/2,1)-0.5))))/'VSWR Calculator'!$C$25)-$C48)^2+(1500*ABS(SIN(2*PI()*MOD(Calculator!$B$38/Calculator!$F$22,1)))*IF(MOD(Calculator!$B$38/Calculator!$F$22,1)&lt;0.5,-1,1))^2)/SQRT(((50*POWER(80,POWER(COS(PI()*MOD(Calculator!$B$38/Calculator!$F$22,1)),2))+MIN(500,MAX(30,100*EXP(-0.3*'VSWR Calculator'!$C$24)*(1+3*ABS(MOD('VSWR Calculator'!$C$23/Calculator!$F$22/2,1)-0.5))))/'VSWR Calculator'!$C$25)+$C48)^2+(1500*ABS(SIN(2*PI()*MOD(Calculator!$B$38/Calculator!$F$22,1)))*IF(MOD(Calculator!$B$38/Calculator!$F$22,1)&lt;0.5,-1,1))^2)),2))</f>
        <v>—</v>
      </c>
      <c r="IK48" s="253" t="n">
        <f aca="false">IFERROR(ROUND((IF(ISNUMBER(HZ48),HZ48,0)+IF(ISNUMBER(IA48),IA48,0)+IF(ISNUMBER(IB48),IB48,0)+IF(ISNUMBER(IC48),IC48,0)+IF(ISNUMBER(ID48),ID48,0)+IF(ISNUMBER(IE48),IE48,0)+IF(ISNUMBER(IF48),IF48,0)+IF(ISNUMBER(IG48),IG48,0)+IF(ISNUMBER(IH48),IH48,0)+IF(ISNUMBER(II48),II48,0)+IF(ISNUMBER(IJ48),IJ48,0))/(IF(ISNUMBER(HZ48),1,0)+IF(ISNUMBER(IA48),1,0)+IF(ISNUMBER(IB48),1,0)+IF(ISNUMBER(IC48),1,0)+IF(ISNUMBER(ID48),1,0)+IF(ISNUMBER(IE48),1,0)+IF(ISNUMBER(IF48),1,0)+IF(ISNUMBER(IG48),1,0)+IF(ISNUMBER(IH48),1,0)+IF(ISNUMBER(II48),1,0)+IF(ISNUMBER(IJ48),1,0)),4),"")</f>
        <v>10.515</v>
      </c>
    </row>
    <row r="49" customFormat="false" ht="15" hidden="false" customHeight="true" outlineLevel="0" collapsed="false">
      <c r="A49" s="261" t="s">
        <v>490</v>
      </c>
      <c r="B49" s="261" t="s">
        <v>339</v>
      </c>
      <c r="C49" s="265" t="n">
        <v>750</v>
      </c>
      <c r="D49" s="266" t="str">
        <f aca="false">IF(OR(Calculator!$E$12&lt;&gt;"YES",Calculator!$B$29&lt;Calculator!$G$12),"—",ROUND((1+SQRT(((50*POWER(80,POWER(COS(PI()*MOD(Calculator!$B$29/Calculator!$F$12,1)),2))-$C49)^2+(1500*ABS(SIN(2*PI()*MOD(Calculator!$B$29/Calculator!$F$12,1)))*IF(MOD(Calculator!$B$29/Calculator!$F$12,1)&lt;0.5,-1,1))^2)/((50*POWER(80,POWER(COS(PI()*MOD(Calculator!$B$29/Calculator!$F$12,1)),2))+$C49)^2+(1500*ABS(SIN(2*PI()*MOD(Calculator!$B$29/Calculator!$F$12,1)))*IF(MOD(Calculator!$B$29/Calculator!$F$12,1)&lt;0.5,-1,1))^2)))/(1-SQRT(((50*POWER(80,POWER(COS(PI()*MOD(Calculator!$B$29/Calculator!$F$12,1)),2))-$C49)^2+(1500*ABS(SIN(2*PI()*MOD(Calculator!$B$29/Calculator!$F$12,1)))*IF(MOD(Calculator!$B$29/Calculator!$F$12,1)&lt;0.5,-1,1))^2)/((50*POWER(80,POWER(COS(PI()*MOD(Calculator!$B$29/Calculator!$F$12,1)),2))+$C49)^2+(1500*ABS(SIN(2*PI()*MOD(Calculator!$B$29/Calculator!$F$12,1)))*IF(MOD(Calculator!$B$29/Calculator!$F$12,1)&lt;0.5,-1,1))^2))),2))</f>
        <v>—</v>
      </c>
      <c r="E49" s="266" t="str">
        <f aca="false">IF(OR(Calculator!$E$13&lt;&gt;"YES",Calculator!$B$29&lt;Calculator!$G$13),"—",ROUND((1+SQRT(((50*POWER(80,POWER(COS(PI()*MOD(Calculator!$B$29/Calculator!$F$13,1)),2))-$C49)^2+(1500*ABS(SIN(2*PI()*MOD(Calculator!$B$29/Calculator!$F$13,1)))*IF(MOD(Calculator!$B$29/Calculator!$F$13,1)&lt;0.5,-1,1))^2)/((50*POWER(80,POWER(COS(PI()*MOD(Calculator!$B$29/Calculator!$F$13,1)),2))+$C49)^2+(1500*ABS(SIN(2*PI()*MOD(Calculator!$B$29/Calculator!$F$13,1)))*IF(MOD(Calculator!$B$29/Calculator!$F$13,1)&lt;0.5,-1,1))^2)))/(1-SQRT(((50*POWER(80,POWER(COS(PI()*MOD(Calculator!$B$29/Calculator!$F$13,1)),2))-$C49)^2+(1500*ABS(SIN(2*PI()*MOD(Calculator!$B$29/Calculator!$F$13,1)))*IF(MOD(Calculator!$B$29/Calculator!$F$13,1)&lt;0.5,-1,1))^2)/((50*POWER(80,POWER(COS(PI()*MOD(Calculator!$B$29/Calculator!$F$13,1)),2))+$C49)^2+(1500*ABS(SIN(2*PI()*MOD(Calculator!$B$29/Calculator!$F$13,1)))*IF(MOD(Calculator!$B$29/Calculator!$F$13,1)&lt;0.5,-1,1))^2))),2))</f>
        <v>—</v>
      </c>
      <c r="F49" s="266" t="str">
        <f aca="false">IF(OR(Calculator!$E$14&lt;&gt;"YES",Calculator!$B$29&lt;Calculator!$G$14),"—",ROUND((1+SQRT(((50*POWER(80,POWER(COS(PI()*MOD(Calculator!$B$29/Calculator!$F$14,1)),2))-$C49)^2+(1500*ABS(SIN(2*PI()*MOD(Calculator!$B$29/Calculator!$F$14,1)))*IF(MOD(Calculator!$B$29/Calculator!$F$14,1)&lt;0.5,-1,1))^2)/((50*POWER(80,POWER(COS(PI()*MOD(Calculator!$B$29/Calculator!$F$14,1)),2))+$C49)^2+(1500*ABS(SIN(2*PI()*MOD(Calculator!$B$29/Calculator!$F$14,1)))*IF(MOD(Calculator!$B$29/Calculator!$F$14,1)&lt;0.5,-1,1))^2)))/(1-SQRT(((50*POWER(80,POWER(COS(PI()*MOD(Calculator!$B$29/Calculator!$F$14,1)),2))-$C49)^2+(1500*ABS(SIN(2*PI()*MOD(Calculator!$B$29/Calculator!$F$14,1)))*IF(MOD(Calculator!$B$29/Calculator!$F$14,1)&lt;0.5,-1,1))^2)/((50*POWER(80,POWER(COS(PI()*MOD(Calculator!$B$29/Calculator!$F$14,1)),2))+$C49)^2+(1500*ABS(SIN(2*PI()*MOD(Calculator!$B$29/Calculator!$F$14,1)))*IF(MOD(Calculator!$B$29/Calculator!$F$14,1)&lt;0.5,-1,1))^2))),2))</f>
        <v>—</v>
      </c>
      <c r="G49" s="266" t="n">
        <f aca="false">IF(OR(Calculator!$E$15&lt;&gt;"YES",Calculator!$B$29&lt;Calculator!$G$15),"—",ROUND((1+SQRT(((50*POWER(80,POWER(COS(PI()*MOD(Calculator!$B$29/Calculator!$F$15,1)),2))-$C49)^2+(1500*ABS(SIN(2*PI()*MOD(Calculator!$B$29/Calculator!$F$15,1)))*IF(MOD(Calculator!$B$29/Calculator!$F$15,1)&lt;0.5,-1,1))^2)/((50*POWER(80,POWER(COS(PI()*MOD(Calculator!$B$29/Calculator!$F$15,1)),2))+$C49)^2+(1500*ABS(SIN(2*PI()*MOD(Calculator!$B$29/Calculator!$F$15,1)))*IF(MOD(Calculator!$B$29/Calculator!$F$15,1)&lt;0.5,-1,1))^2)))/(1-SQRT(((50*POWER(80,POWER(COS(PI()*MOD(Calculator!$B$29/Calculator!$F$15,1)),2))-$C49)^2+(1500*ABS(SIN(2*PI()*MOD(Calculator!$B$29/Calculator!$F$15,1)))*IF(MOD(Calculator!$B$29/Calculator!$F$15,1)&lt;0.5,-1,1))^2)/((50*POWER(80,POWER(COS(PI()*MOD(Calculator!$B$29/Calculator!$F$15,1)),2))+$C49)^2+(1500*ABS(SIN(2*PI()*MOD(Calculator!$B$29/Calculator!$F$15,1)))*IF(MOD(Calculator!$B$29/Calculator!$F$15,1)&lt;0.5,-1,1))^2))),2))</f>
        <v>20.13</v>
      </c>
      <c r="H49" s="266" t="str">
        <f aca="false">IF(OR(Calculator!$E$16&lt;&gt;"YES",Calculator!$B$29&lt;Calculator!$G$16),"—",ROUND((1+SQRT(((50*POWER(80,POWER(COS(PI()*MOD(Calculator!$B$29/Calculator!$F$16,1)),2))-$C49)^2+(1500*ABS(SIN(2*PI()*MOD(Calculator!$B$29/Calculator!$F$16,1)))*IF(MOD(Calculator!$B$29/Calculator!$F$16,1)&lt;0.5,-1,1))^2)/((50*POWER(80,POWER(COS(PI()*MOD(Calculator!$B$29/Calculator!$F$16,1)),2))+$C49)^2+(1500*ABS(SIN(2*PI()*MOD(Calculator!$B$29/Calculator!$F$16,1)))*IF(MOD(Calculator!$B$29/Calculator!$F$16,1)&lt;0.5,-1,1))^2)))/(1-SQRT(((50*POWER(80,POWER(COS(PI()*MOD(Calculator!$B$29/Calculator!$F$16,1)),2))-$C49)^2+(1500*ABS(SIN(2*PI()*MOD(Calculator!$B$29/Calculator!$F$16,1)))*IF(MOD(Calculator!$B$29/Calculator!$F$16,1)&lt;0.5,-1,1))^2)/((50*POWER(80,POWER(COS(PI()*MOD(Calculator!$B$29/Calculator!$F$16,1)),2))+$C49)^2+(1500*ABS(SIN(2*PI()*MOD(Calculator!$B$29/Calculator!$F$16,1)))*IF(MOD(Calculator!$B$29/Calculator!$F$16,1)&lt;0.5,-1,1))^2))),2))</f>
        <v>—</v>
      </c>
      <c r="I49" s="266" t="n">
        <f aca="false">IF(OR(Calculator!$E$17&lt;&gt;"YES",Calculator!$B$29&lt;Calculator!$G$17),"—",ROUND((1+SQRT(((50*POWER(80,POWER(COS(PI()*MOD(Calculator!$B$29/Calculator!$F$17,1)),2))-$C49)^2+(1500*ABS(SIN(2*PI()*MOD(Calculator!$B$29/Calculator!$F$17,1)))*IF(MOD(Calculator!$B$29/Calculator!$F$17,1)&lt;0.5,-1,1))^2)/((50*POWER(80,POWER(COS(PI()*MOD(Calculator!$B$29/Calculator!$F$17,1)),2))+$C49)^2+(1500*ABS(SIN(2*PI()*MOD(Calculator!$B$29/Calculator!$F$17,1)))*IF(MOD(Calculator!$B$29/Calculator!$F$17,1)&lt;0.5,-1,1))^2)))/(1-SQRT(((50*POWER(80,POWER(COS(PI()*MOD(Calculator!$B$29/Calculator!$F$17,1)),2))-$C49)^2+(1500*ABS(SIN(2*PI()*MOD(Calculator!$B$29/Calculator!$F$17,1)))*IF(MOD(Calculator!$B$29/Calculator!$F$17,1)&lt;0.5,-1,1))^2)/((50*POWER(80,POWER(COS(PI()*MOD(Calculator!$B$29/Calculator!$F$17,1)),2))+$C49)^2+(1500*ABS(SIN(2*PI()*MOD(Calculator!$B$29/Calculator!$F$17,1)))*IF(MOD(Calculator!$B$29/Calculator!$F$17,1)&lt;0.5,-1,1))^2))),2))</f>
        <v>18.83</v>
      </c>
      <c r="J49" s="266" t="str">
        <f aca="false">IF(OR(Calculator!$E$18&lt;&gt;"YES",Calculator!$B$29&lt;Calculator!$G$18),"—",ROUND((1+SQRT(((50*POWER(80,POWER(COS(PI()*MOD(Calculator!$B$29/Calculator!$F$18,1)),2))-$C49)^2+(1500*ABS(SIN(2*PI()*MOD(Calculator!$B$29/Calculator!$F$18,1)))*IF(MOD(Calculator!$B$29/Calculator!$F$18,1)&lt;0.5,-1,1))^2)/((50*POWER(80,POWER(COS(PI()*MOD(Calculator!$B$29/Calculator!$F$18,1)),2))+$C49)^2+(1500*ABS(SIN(2*PI()*MOD(Calculator!$B$29/Calculator!$F$18,1)))*IF(MOD(Calculator!$B$29/Calculator!$F$18,1)&lt;0.5,-1,1))^2)))/(1-SQRT(((50*POWER(80,POWER(COS(PI()*MOD(Calculator!$B$29/Calculator!$F$18,1)),2))-$C49)^2+(1500*ABS(SIN(2*PI()*MOD(Calculator!$B$29/Calculator!$F$18,1)))*IF(MOD(Calculator!$B$29/Calculator!$F$18,1)&lt;0.5,-1,1))^2)/((50*POWER(80,POWER(COS(PI()*MOD(Calculator!$B$29/Calculator!$F$18,1)),2))+$C49)^2+(1500*ABS(SIN(2*PI()*MOD(Calculator!$B$29/Calculator!$F$18,1)))*IF(MOD(Calculator!$B$29/Calculator!$F$18,1)&lt;0.5,-1,1))^2))),2))</f>
        <v>—</v>
      </c>
      <c r="K49" s="266" t="str">
        <f aca="false">IF(OR(Calculator!$E$19&lt;&gt;"YES",Calculator!$B$29&lt;Calculator!$G$19),"—",ROUND((1+SQRT(((50*POWER(80,POWER(COS(PI()*MOD(Calculator!$B$29/Calculator!$F$19,1)),2))-$C49)^2+(1500*ABS(SIN(2*PI()*MOD(Calculator!$B$29/Calculator!$F$19,1)))*IF(MOD(Calculator!$B$29/Calculator!$F$19,1)&lt;0.5,-1,1))^2)/((50*POWER(80,POWER(COS(PI()*MOD(Calculator!$B$29/Calculator!$F$19,1)),2))+$C49)^2+(1500*ABS(SIN(2*PI()*MOD(Calculator!$B$29/Calculator!$F$19,1)))*IF(MOD(Calculator!$B$29/Calculator!$F$19,1)&lt;0.5,-1,1))^2)))/(1-SQRT(((50*POWER(80,POWER(COS(PI()*MOD(Calculator!$B$29/Calculator!$F$19,1)),2))-$C49)^2+(1500*ABS(SIN(2*PI()*MOD(Calculator!$B$29/Calculator!$F$19,1)))*IF(MOD(Calculator!$B$29/Calculator!$F$19,1)&lt;0.5,-1,1))^2)/((50*POWER(80,POWER(COS(PI()*MOD(Calculator!$B$29/Calculator!$F$19,1)),2))+$C49)^2+(1500*ABS(SIN(2*PI()*MOD(Calculator!$B$29/Calculator!$F$19,1)))*IF(MOD(Calculator!$B$29/Calculator!$F$19,1)&lt;0.5,-1,1))^2))),2))</f>
        <v>—</v>
      </c>
      <c r="L49" s="266" t="str">
        <f aca="false">IF(OR(Calculator!$E$20&lt;&gt;"YES",Calculator!$B$29&lt;Calculator!$G$20),"—",ROUND((1+SQRT(((50*POWER(80,POWER(COS(PI()*MOD(Calculator!$B$29/Calculator!$F$20,1)),2))-$C49)^2+(1500*ABS(SIN(2*PI()*MOD(Calculator!$B$29/Calculator!$F$20,1)))*IF(MOD(Calculator!$B$29/Calculator!$F$20,1)&lt;0.5,-1,1))^2)/((50*POWER(80,POWER(COS(PI()*MOD(Calculator!$B$29/Calculator!$F$20,1)),2))+$C49)^2+(1500*ABS(SIN(2*PI()*MOD(Calculator!$B$29/Calculator!$F$20,1)))*IF(MOD(Calculator!$B$29/Calculator!$F$20,1)&lt;0.5,-1,1))^2)))/(1-SQRT(((50*POWER(80,POWER(COS(PI()*MOD(Calculator!$B$29/Calculator!$F$20,1)),2))-$C49)^2+(1500*ABS(SIN(2*PI()*MOD(Calculator!$B$29/Calculator!$F$20,1)))*IF(MOD(Calculator!$B$29/Calculator!$F$20,1)&lt;0.5,-1,1))^2)/((50*POWER(80,POWER(COS(PI()*MOD(Calculator!$B$29/Calculator!$F$20,1)),2))+$C49)^2+(1500*ABS(SIN(2*PI()*MOD(Calculator!$B$29/Calculator!$F$20,1)))*IF(MOD(Calculator!$B$29/Calculator!$F$20,1)&lt;0.5,-1,1))^2))),2))</f>
        <v>—</v>
      </c>
      <c r="M49" s="266" t="str">
        <f aca="false">IF(OR(Calculator!$E$21&lt;&gt;"YES",Calculator!$B$29&lt;Calculator!$G$21),"—",ROUND((1+SQRT(((50*POWER(80,POWER(COS(PI()*MOD(Calculator!$B$29/Calculator!$F$21,1)),2))-$C49)^2+(1500*ABS(SIN(2*PI()*MOD(Calculator!$B$29/Calculator!$F$21,1)))*IF(MOD(Calculator!$B$29/Calculator!$F$21,1)&lt;0.5,-1,1))^2)/((50*POWER(80,POWER(COS(PI()*MOD(Calculator!$B$29/Calculator!$F$21,1)),2))+$C49)^2+(1500*ABS(SIN(2*PI()*MOD(Calculator!$B$29/Calculator!$F$21,1)))*IF(MOD(Calculator!$B$29/Calculator!$F$21,1)&lt;0.5,-1,1))^2)))/(1-SQRT(((50*POWER(80,POWER(COS(PI()*MOD(Calculator!$B$29/Calculator!$F$21,1)),2))-$C49)^2+(1500*ABS(SIN(2*PI()*MOD(Calculator!$B$29/Calculator!$F$21,1)))*IF(MOD(Calculator!$B$29/Calculator!$F$21,1)&lt;0.5,-1,1))^2)/((50*POWER(80,POWER(COS(PI()*MOD(Calculator!$B$29/Calculator!$F$21,1)),2))+$C49)^2+(1500*ABS(SIN(2*PI()*MOD(Calculator!$B$29/Calculator!$F$21,1)))*IF(MOD(Calculator!$B$29/Calculator!$F$21,1)&lt;0.5,-1,1))^2))),2))</f>
        <v>—</v>
      </c>
      <c r="N49" s="266" t="str">
        <f aca="false">IF(OR(Calculator!$E$22&lt;&gt;"YES",Calculator!$B$29&lt;Calculator!$G$22),"—",ROUND((1+SQRT(((50*POWER(80,POWER(COS(PI()*MOD(Calculator!$B$29/Calculator!$F$22,1)),2))-$C49)^2+(1500*ABS(SIN(2*PI()*MOD(Calculator!$B$29/Calculator!$F$22,1)))*IF(MOD(Calculator!$B$29/Calculator!$F$22,1)&lt;0.5,-1,1))^2)/((50*POWER(80,POWER(COS(PI()*MOD(Calculator!$B$29/Calculator!$F$22,1)),2))+$C49)^2+(1500*ABS(SIN(2*PI()*MOD(Calculator!$B$29/Calculator!$F$22,1)))*IF(MOD(Calculator!$B$29/Calculator!$F$22,1)&lt;0.5,-1,1))^2)))/(1-SQRT(((50*POWER(80,POWER(COS(PI()*MOD(Calculator!$B$29/Calculator!$F$22,1)),2))-$C49)^2+(1500*ABS(SIN(2*PI()*MOD(Calculator!$B$29/Calculator!$F$22,1)))*IF(MOD(Calculator!$B$29/Calculator!$F$22,1)&lt;0.5,-1,1))^2)/((50*POWER(80,POWER(COS(PI()*MOD(Calculator!$B$29/Calculator!$F$22,1)),2))+$C49)^2+(1500*ABS(SIN(2*PI()*MOD(Calculator!$B$29/Calculator!$F$22,1)))*IF(MOD(Calculator!$B$29/Calculator!$F$22,1)&lt;0.5,-1,1))^2))),2))</f>
        <v>—</v>
      </c>
      <c r="O49" s="292" t="n">
        <f aca="false">IFERROR(ROUND((IF(ISNUMBER(D49),D49,0)+IF(ISNUMBER(E49),E49,0)+IF(ISNUMBER(F49),F49,0)+IF(ISNUMBER(G49),G49,0)+IF(ISNUMBER(H49),H49,0)+IF(ISNUMBER(I49),I49,0)+IF(ISNUMBER(J49),J49,0)+IF(ISNUMBER(K49),K49,0)+IF(ISNUMBER(L49),L49,0)+IF(ISNUMBER(M49),M49,0)+IF(ISNUMBER(N49),N49,0))/(IF(ISNUMBER(D49),1,0)+IF(ISNUMBER(E49),1,0)+IF(ISNUMBER(F49),1,0)+IF(ISNUMBER(G49),1,0)+IF(ISNUMBER(H49),1,0)+IF(ISNUMBER(I49),1,0)+IF(ISNUMBER(J49),1,0)+IF(ISNUMBER(K49),1,0)+IF(ISNUMBER(L49),1,0)+IF(ISNUMBER(M49),1,0)+IF(ISNUMBER(N49),1,0)),4),"")</f>
        <v>19.48</v>
      </c>
      <c r="P49" s="266" t="str">
        <f aca="false">IF(OR(Calculator!$E$12&lt;&gt;"YES",Calculator!$B$30&lt;Calculator!$G$12),"—",ROUND((1+SQRT(((50*POWER(80,POWER(COS(PI()*MOD(Calculator!$B$30/Calculator!$F$12,1)),2))-$C49)^2+(1500*ABS(SIN(2*PI()*MOD(Calculator!$B$30/Calculator!$F$12,1)))*IF(MOD(Calculator!$B$30/Calculator!$F$12,1)&lt;0.5,-1,1))^2)/((50*POWER(80,POWER(COS(PI()*MOD(Calculator!$B$30/Calculator!$F$12,1)),2))+$C49)^2+(1500*ABS(SIN(2*PI()*MOD(Calculator!$B$30/Calculator!$F$12,1)))*IF(MOD(Calculator!$B$30/Calculator!$F$12,1)&lt;0.5,-1,1))^2)))/(1-SQRT(((50*POWER(80,POWER(COS(PI()*MOD(Calculator!$B$30/Calculator!$F$12,1)),2))-$C49)^2+(1500*ABS(SIN(2*PI()*MOD(Calculator!$B$30/Calculator!$F$12,1)))*IF(MOD(Calculator!$B$30/Calculator!$F$12,1)&lt;0.5,-1,1))^2)/((50*POWER(80,POWER(COS(PI()*MOD(Calculator!$B$30/Calculator!$F$12,1)),2))+$C49)^2+(1500*ABS(SIN(2*PI()*MOD(Calculator!$B$30/Calculator!$F$12,1)))*IF(MOD(Calculator!$B$30/Calculator!$F$12,1)&lt;0.5,-1,1))^2))),2))</f>
        <v>—</v>
      </c>
      <c r="Q49" s="266" t="str">
        <f aca="false">IF(OR(Calculator!$E$13&lt;&gt;"YES",Calculator!$B$30&lt;Calculator!$G$13),"—",ROUND((1+SQRT(((50*POWER(80,POWER(COS(PI()*MOD(Calculator!$B$30/Calculator!$F$13,1)),2))-$C49)^2+(1500*ABS(SIN(2*PI()*MOD(Calculator!$B$30/Calculator!$F$13,1)))*IF(MOD(Calculator!$B$30/Calculator!$F$13,1)&lt;0.5,-1,1))^2)/((50*POWER(80,POWER(COS(PI()*MOD(Calculator!$B$30/Calculator!$F$13,1)),2))+$C49)^2+(1500*ABS(SIN(2*PI()*MOD(Calculator!$B$30/Calculator!$F$13,1)))*IF(MOD(Calculator!$B$30/Calculator!$F$13,1)&lt;0.5,-1,1))^2)))/(1-SQRT(((50*POWER(80,POWER(COS(PI()*MOD(Calculator!$B$30/Calculator!$F$13,1)),2))-$C49)^2+(1500*ABS(SIN(2*PI()*MOD(Calculator!$B$30/Calculator!$F$13,1)))*IF(MOD(Calculator!$B$30/Calculator!$F$13,1)&lt;0.5,-1,1))^2)/((50*POWER(80,POWER(COS(PI()*MOD(Calculator!$B$30/Calculator!$F$13,1)),2))+$C49)^2+(1500*ABS(SIN(2*PI()*MOD(Calculator!$B$30/Calculator!$F$13,1)))*IF(MOD(Calculator!$B$30/Calculator!$F$13,1)&lt;0.5,-1,1))^2))),2))</f>
        <v>—</v>
      </c>
      <c r="R49" s="266" t="str">
        <f aca="false">IF(OR(Calculator!$E$14&lt;&gt;"YES",Calculator!$B$30&lt;Calculator!$G$14),"—",ROUND((1+SQRT(((50*POWER(80,POWER(COS(PI()*MOD(Calculator!$B$30/Calculator!$F$14,1)),2))-$C49)^2+(1500*ABS(SIN(2*PI()*MOD(Calculator!$B$30/Calculator!$F$14,1)))*IF(MOD(Calculator!$B$30/Calculator!$F$14,1)&lt;0.5,-1,1))^2)/((50*POWER(80,POWER(COS(PI()*MOD(Calculator!$B$30/Calculator!$F$14,1)),2))+$C49)^2+(1500*ABS(SIN(2*PI()*MOD(Calculator!$B$30/Calculator!$F$14,1)))*IF(MOD(Calculator!$B$30/Calculator!$F$14,1)&lt;0.5,-1,1))^2)))/(1-SQRT(((50*POWER(80,POWER(COS(PI()*MOD(Calculator!$B$30/Calculator!$F$14,1)),2))-$C49)^2+(1500*ABS(SIN(2*PI()*MOD(Calculator!$B$30/Calculator!$F$14,1)))*IF(MOD(Calculator!$B$30/Calculator!$F$14,1)&lt;0.5,-1,1))^2)/((50*POWER(80,POWER(COS(PI()*MOD(Calculator!$B$30/Calculator!$F$14,1)),2))+$C49)^2+(1500*ABS(SIN(2*PI()*MOD(Calculator!$B$30/Calculator!$F$14,1)))*IF(MOD(Calculator!$B$30/Calculator!$F$14,1)&lt;0.5,-1,1))^2))),2))</f>
        <v>—</v>
      </c>
      <c r="S49" s="266" t="n">
        <f aca="false">IF(OR(Calculator!$E$15&lt;&gt;"YES",Calculator!$B$30&lt;Calculator!$G$15),"—",ROUND((1+SQRT(((50*POWER(80,POWER(COS(PI()*MOD(Calculator!$B$30/Calculator!$F$15,1)),2))-$C49)^2+(1500*ABS(SIN(2*PI()*MOD(Calculator!$B$30/Calculator!$F$15,1)))*IF(MOD(Calculator!$B$30/Calculator!$F$15,1)&lt;0.5,-1,1))^2)/((50*POWER(80,POWER(COS(PI()*MOD(Calculator!$B$30/Calculator!$F$15,1)),2))+$C49)^2+(1500*ABS(SIN(2*PI()*MOD(Calculator!$B$30/Calculator!$F$15,1)))*IF(MOD(Calculator!$B$30/Calculator!$F$15,1)&lt;0.5,-1,1))^2)))/(1-SQRT(((50*POWER(80,POWER(COS(PI()*MOD(Calculator!$B$30/Calculator!$F$15,1)),2))-$C49)^2+(1500*ABS(SIN(2*PI()*MOD(Calculator!$B$30/Calculator!$F$15,1)))*IF(MOD(Calculator!$B$30/Calculator!$F$15,1)&lt;0.5,-1,1))^2)/((50*POWER(80,POWER(COS(PI()*MOD(Calculator!$B$30/Calculator!$F$15,1)),2))+$C49)^2+(1500*ABS(SIN(2*PI()*MOD(Calculator!$B$30/Calculator!$F$15,1)))*IF(MOD(Calculator!$B$30/Calculator!$F$15,1)&lt;0.5,-1,1))^2))),2))</f>
        <v>19.46</v>
      </c>
      <c r="T49" s="266" t="str">
        <f aca="false">IF(OR(Calculator!$E$16&lt;&gt;"YES",Calculator!$B$30&lt;Calculator!$G$16),"—",ROUND((1+SQRT(((50*POWER(80,POWER(COS(PI()*MOD(Calculator!$B$30/Calculator!$F$16,1)),2))-$C49)^2+(1500*ABS(SIN(2*PI()*MOD(Calculator!$B$30/Calculator!$F$16,1)))*IF(MOD(Calculator!$B$30/Calculator!$F$16,1)&lt;0.5,-1,1))^2)/((50*POWER(80,POWER(COS(PI()*MOD(Calculator!$B$30/Calculator!$F$16,1)),2))+$C49)^2+(1500*ABS(SIN(2*PI()*MOD(Calculator!$B$30/Calculator!$F$16,1)))*IF(MOD(Calculator!$B$30/Calculator!$F$16,1)&lt;0.5,-1,1))^2)))/(1-SQRT(((50*POWER(80,POWER(COS(PI()*MOD(Calculator!$B$30/Calculator!$F$16,1)),2))-$C49)^2+(1500*ABS(SIN(2*PI()*MOD(Calculator!$B$30/Calculator!$F$16,1)))*IF(MOD(Calculator!$B$30/Calculator!$F$16,1)&lt;0.5,-1,1))^2)/((50*POWER(80,POWER(COS(PI()*MOD(Calculator!$B$30/Calculator!$F$16,1)),2))+$C49)^2+(1500*ABS(SIN(2*PI()*MOD(Calculator!$B$30/Calculator!$F$16,1)))*IF(MOD(Calculator!$B$30/Calculator!$F$16,1)&lt;0.5,-1,1))^2))),2))</f>
        <v>—</v>
      </c>
      <c r="U49" s="266" t="n">
        <f aca="false">IF(OR(Calculator!$E$17&lt;&gt;"YES",Calculator!$B$30&lt;Calculator!$G$17),"—",ROUND((1+SQRT(((50*POWER(80,POWER(COS(PI()*MOD(Calculator!$B$30/Calculator!$F$17,1)),2))-$C49)^2+(1500*ABS(SIN(2*PI()*MOD(Calculator!$B$30/Calculator!$F$17,1)))*IF(MOD(Calculator!$B$30/Calculator!$F$17,1)&lt;0.5,-1,1))^2)/((50*POWER(80,POWER(COS(PI()*MOD(Calculator!$B$30/Calculator!$F$17,1)),2))+$C49)^2+(1500*ABS(SIN(2*PI()*MOD(Calculator!$B$30/Calculator!$F$17,1)))*IF(MOD(Calculator!$B$30/Calculator!$F$17,1)&lt;0.5,-1,1))^2)))/(1-SQRT(((50*POWER(80,POWER(COS(PI()*MOD(Calculator!$B$30/Calculator!$F$17,1)),2))-$C49)^2+(1500*ABS(SIN(2*PI()*MOD(Calculator!$B$30/Calculator!$F$17,1)))*IF(MOD(Calculator!$B$30/Calculator!$F$17,1)&lt;0.5,-1,1))^2)/((50*POWER(80,POWER(COS(PI()*MOD(Calculator!$B$30/Calculator!$F$17,1)),2))+$C49)^2+(1500*ABS(SIN(2*PI()*MOD(Calculator!$B$30/Calculator!$F$17,1)))*IF(MOD(Calculator!$B$30/Calculator!$F$17,1)&lt;0.5,-1,1))^2))),2))</f>
        <v>20.16</v>
      </c>
      <c r="V49" s="266" t="str">
        <f aca="false">IF(OR(Calculator!$E$18&lt;&gt;"YES",Calculator!$B$30&lt;Calculator!$G$18),"—",ROUND((1+SQRT(((50*POWER(80,POWER(COS(PI()*MOD(Calculator!$B$30/Calculator!$F$18,1)),2))-$C49)^2+(1500*ABS(SIN(2*PI()*MOD(Calculator!$B$30/Calculator!$F$18,1)))*IF(MOD(Calculator!$B$30/Calculator!$F$18,1)&lt;0.5,-1,1))^2)/((50*POWER(80,POWER(COS(PI()*MOD(Calculator!$B$30/Calculator!$F$18,1)),2))+$C49)^2+(1500*ABS(SIN(2*PI()*MOD(Calculator!$B$30/Calculator!$F$18,1)))*IF(MOD(Calculator!$B$30/Calculator!$F$18,1)&lt;0.5,-1,1))^2)))/(1-SQRT(((50*POWER(80,POWER(COS(PI()*MOD(Calculator!$B$30/Calculator!$F$18,1)),2))-$C49)^2+(1500*ABS(SIN(2*PI()*MOD(Calculator!$B$30/Calculator!$F$18,1)))*IF(MOD(Calculator!$B$30/Calculator!$F$18,1)&lt;0.5,-1,1))^2)/((50*POWER(80,POWER(COS(PI()*MOD(Calculator!$B$30/Calculator!$F$18,1)),2))+$C49)^2+(1500*ABS(SIN(2*PI()*MOD(Calculator!$B$30/Calculator!$F$18,1)))*IF(MOD(Calculator!$B$30/Calculator!$F$18,1)&lt;0.5,-1,1))^2))),2))</f>
        <v>—</v>
      </c>
      <c r="W49" s="266" t="str">
        <f aca="false">IF(OR(Calculator!$E$19&lt;&gt;"YES",Calculator!$B$30&lt;Calculator!$G$19),"—",ROUND((1+SQRT(((50*POWER(80,POWER(COS(PI()*MOD(Calculator!$B$30/Calculator!$F$19,1)),2))-$C49)^2+(1500*ABS(SIN(2*PI()*MOD(Calculator!$B$30/Calculator!$F$19,1)))*IF(MOD(Calculator!$B$30/Calculator!$F$19,1)&lt;0.5,-1,1))^2)/((50*POWER(80,POWER(COS(PI()*MOD(Calculator!$B$30/Calculator!$F$19,1)),2))+$C49)^2+(1500*ABS(SIN(2*PI()*MOD(Calculator!$B$30/Calculator!$F$19,1)))*IF(MOD(Calculator!$B$30/Calculator!$F$19,1)&lt;0.5,-1,1))^2)))/(1-SQRT(((50*POWER(80,POWER(COS(PI()*MOD(Calculator!$B$30/Calculator!$F$19,1)),2))-$C49)^2+(1500*ABS(SIN(2*PI()*MOD(Calculator!$B$30/Calculator!$F$19,1)))*IF(MOD(Calculator!$B$30/Calculator!$F$19,1)&lt;0.5,-1,1))^2)/((50*POWER(80,POWER(COS(PI()*MOD(Calculator!$B$30/Calculator!$F$19,1)),2))+$C49)^2+(1500*ABS(SIN(2*PI()*MOD(Calculator!$B$30/Calculator!$F$19,1)))*IF(MOD(Calculator!$B$30/Calculator!$F$19,1)&lt;0.5,-1,1))^2))),2))</f>
        <v>—</v>
      </c>
      <c r="X49" s="266" t="str">
        <f aca="false">IF(OR(Calculator!$E$20&lt;&gt;"YES",Calculator!$B$30&lt;Calculator!$G$20),"—",ROUND((1+SQRT(((50*POWER(80,POWER(COS(PI()*MOD(Calculator!$B$30/Calculator!$F$20,1)),2))-$C49)^2+(1500*ABS(SIN(2*PI()*MOD(Calculator!$B$30/Calculator!$F$20,1)))*IF(MOD(Calculator!$B$30/Calculator!$F$20,1)&lt;0.5,-1,1))^2)/((50*POWER(80,POWER(COS(PI()*MOD(Calculator!$B$30/Calculator!$F$20,1)),2))+$C49)^2+(1500*ABS(SIN(2*PI()*MOD(Calculator!$B$30/Calculator!$F$20,1)))*IF(MOD(Calculator!$B$30/Calculator!$F$20,1)&lt;0.5,-1,1))^2)))/(1-SQRT(((50*POWER(80,POWER(COS(PI()*MOD(Calculator!$B$30/Calculator!$F$20,1)),2))-$C49)^2+(1500*ABS(SIN(2*PI()*MOD(Calculator!$B$30/Calculator!$F$20,1)))*IF(MOD(Calculator!$B$30/Calculator!$F$20,1)&lt;0.5,-1,1))^2)/((50*POWER(80,POWER(COS(PI()*MOD(Calculator!$B$30/Calculator!$F$20,1)),2))+$C49)^2+(1500*ABS(SIN(2*PI()*MOD(Calculator!$B$30/Calculator!$F$20,1)))*IF(MOD(Calculator!$B$30/Calculator!$F$20,1)&lt;0.5,-1,1))^2))),2))</f>
        <v>—</v>
      </c>
      <c r="Y49" s="266" t="str">
        <f aca="false">IF(OR(Calculator!$E$21&lt;&gt;"YES",Calculator!$B$30&lt;Calculator!$G$21),"—",ROUND((1+SQRT(((50*POWER(80,POWER(COS(PI()*MOD(Calculator!$B$30/Calculator!$F$21,1)),2))-$C49)^2+(1500*ABS(SIN(2*PI()*MOD(Calculator!$B$30/Calculator!$F$21,1)))*IF(MOD(Calculator!$B$30/Calculator!$F$21,1)&lt;0.5,-1,1))^2)/((50*POWER(80,POWER(COS(PI()*MOD(Calculator!$B$30/Calculator!$F$21,1)),2))+$C49)^2+(1500*ABS(SIN(2*PI()*MOD(Calculator!$B$30/Calculator!$F$21,1)))*IF(MOD(Calculator!$B$30/Calculator!$F$21,1)&lt;0.5,-1,1))^2)))/(1-SQRT(((50*POWER(80,POWER(COS(PI()*MOD(Calculator!$B$30/Calculator!$F$21,1)),2))-$C49)^2+(1500*ABS(SIN(2*PI()*MOD(Calculator!$B$30/Calculator!$F$21,1)))*IF(MOD(Calculator!$B$30/Calculator!$F$21,1)&lt;0.5,-1,1))^2)/((50*POWER(80,POWER(COS(PI()*MOD(Calculator!$B$30/Calculator!$F$21,1)),2))+$C49)^2+(1500*ABS(SIN(2*PI()*MOD(Calculator!$B$30/Calculator!$F$21,1)))*IF(MOD(Calculator!$B$30/Calculator!$F$21,1)&lt;0.5,-1,1))^2))),2))</f>
        <v>—</v>
      </c>
      <c r="Z49" s="266" t="str">
        <f aca="false">IF(OR(Calculator!$E$22&lt;&gt;"YES",Calculator!$B$30&lt;Calculator!$G$22),"—",ROUND((1+SQRT(((50*POWER(80,POWER(COS(PI()*MOD(Calculator!$B$30/Calculator!$F$22,1)),2))-$C49)^2+(1500*ABS(SIN(2*PI()*MOD(Calculator!$B$30/Calculator!$F$22,1)))*IF(MOD(Calculator!$B$30/Calculator!$F$22,1)&lt;0.5,-1,1))^2)/((50*POWER(80,POWER(COS(PI()*MOD(Calculator!$B$30/Calculator!$F$22,1)),2))+$C49)^2+(1500*ABS(SIN(2*PI()*MOD(Calculator!$B$30/Calculator!$F$22,1)))*IF(MOD(Calculator!$B$30/Calculator!$F$22,1)&lt;0.5,-1,1))^2)))/(1-SQRT(((50*POWER(80,POWER(COS(PI()*MOD(Calculator!$B$30/Calculator!$F$22,1)),2))-$C49)^2+(1500*ABS(SIN(2*PI()*MOD(Calculator!$B$30/Calculator!$F$22,1)))*IF(MOD(Calculator!$B$30/Calculator!$F$22,1)&lt;0.5,-1,1))^2)/((50*POWER(80,POWER(COS(PI()*MOD(Calculator!$B$30/Calculator!$F$22,1)),2))+$C49)^2+(1500*ABS(SIN(2*PI()*MOD(Calculator!$B$30/Calculator!$F$22,1)))*IF(MOD(Calculator!$B$30/Calculator!$F$22,1)&lt;0.5,-1,1))^2))),2))</f>
        <v>—</v>
      </c>
      <c r="AA49" s="292" t="n">
        <f aca="false">IFERROR(ROUND((IF(ISNUMBER(P49),P49,0)+IF(ISNUMBER(Q49),Q49,0)+IF(ISNUMBER(R49),R49,0)+IF(ISNUMBER(S49),S49,0)+IF(ISNUMBER(T49),T49,0)+IF(ISNUMBER(U49),U49,0)+IF(ISNUMBER(V49),V49,0)+IF(ISNUMBER(W49),W49,0)+IF(ISNUMBER(X49),X49,0)+IF(ISNUMBER(Y49),Y49,0)+IF(ISNUMBER(Z49),Z49,0))/(IF(ISNUMBER(P49),1,0)+IF(ISNUMBER(Q49),1,0)+IF(ISNUMBER(R49),1,0)+IF(ISNUMBER(S49),1,0)+IF(ISNUMBER(T49),1,0)+IF(ISNUMBER(U49),1,0)+IF(ISNUMBER(V49),1,0)+IF(ISNUMBER(W49),1,0)+IF(ISNUMBER(X49),1,0)+IF(ISNUMBER(Y49),1,0)+IF(ISNUMBER(Z49),1,0)),4),"")</f>
        <v>19.81</v>
      </c>
      <c r="AB49" s="266" t="str">
        <f aca="false">IF(OR(Calculator!$E$12&lt;&gt;"YES",Calculator!$B$31&lt;Calculator!$G$12),"—",ROUND((1+SQRT(((50*POWER(80,POWER(COS(PI()*MOD(Calculator!$B$31/Calculator!$F$12,1)),2))-$C49)^2+(1500*ABS(SIN(2*PI()*MOD(Calculator!$B$31/Calculator!$F$12,1)))*IF(MOD(Calculator!$B$31/Calculator!$F$12,1)&lt;0.5,-1,1))^2)/((50*POWER(80,POWER(COS(PI()*MOD(Calculator!$B$31/Calculator!$F$12,1)),2))+$C49)^2+(1500*ABS(SIN(2*PI()*MOD(Calculator!$B$31/Calculator!$F$12,1)))*IF(MOD(Calculator!$B$31/Calculator!$F$12,1)&lt;0.5,-1,1))^2)))/(1-SQRT(((50*POWER(80,POWER(COS(PI()*MOD(Calculator!$B$31/Calculator!$F$12,1)),2))-$C49)^2+(1500*ABS(SIN(2*PI()*MOD(Calculator!$B$31/Calculator!$F$12,1)))*IF(MOD(Calculator!$B$31/Calculator!$F$12,1)&lt;0.5,-1,1))^2)/((50*POWER(80,POWER(COS(PI()*MOD(Calculator!$B$31/Calculator!$F$12,1)),2))+$C49)^2+(1500*ABS(SIN(2*PI()*MOD(Calculator!$B$31/Calculator!$F$12,1)))*IF(MOD(Calculator!$B$31/Calculator!$F$12,1)&lt;0.5,-1,1))^2))),2))</f>
        <v>—</v>
      </c>
      <c r="AC49" s="266" t="str">
        <f aca="false">IF(OR(Calculator!$E$13&lt;&gt;"YES",Calculator!$B$31&lt;Calculator!$G$13),"—",ROUND((1+SQRT(((50*POWER(80,POWER(COS(PI()*MOD(Calculator!$B$31/Calculator!$F$13,1)),2))-$C49)^2+(1500*ABS(SIN(2*PI()*MOD(Calculator!$B$31/Calculator!$F$13,1)))*IF(MOD(Calculator!$B$31/Calculator!$F$13,1)&lt;0.5,-1,1))^2)/((50*POWER(80,POWER(COS(PI()*MOD(Calculator!$B$31/Calculator!$F$13,1)),2))+$C49)^2+(1500*ABS(SIN(2*PI()*MOD(Calculator!$B$31/Calculator!$F$13,1)))*IF(MOD(Calculator!$B$31/Calculator!$F$13,1)&lt;0.5,-1,1))^2)))/(1-SQRT(((50*POWER(80,POWER(COS(PI()*MOD(Calculator!$B$31/Calculator!$F$13,1)),2))-$C49)^2+(1500*ABS(SIN(2*PI()*MOD(Calculator!$B$31/Calculator!$F$13,1)))*IF(MOD(Calculator!$B$31/Calculator!$F$13,1)&lt;0.5,-1,1))^2)/((50*POWER(80,POWER(COS(PI()*MOD(Calculator!$B$31/Calculator!$F$13,1)),2))+$C49)^2+(1500*ABS(SIN(2*PI()*MOD(Calculator!$B$31/Calculator!$F$13,1)))*IF(MOD(Calculator!$B$31/Calculator!$F$13,1)&lt;0.5,-1,1))^2))),2))</f>
        <v>—</v>
      </c>
      <c r="AD49" s="266" t="str">
        <f aca="false">IF(OR(Calculator!$E$14&lt;&gt;"YES",Calculator!$B$31&lt;Calculator!$G$14),"—",ROUND((1+SQRT(((50*POWER(80,POWER(COS(PI()*MOD(Calculator!$B$31/Calculator!$F$14,1)),2))-$C49)^2+(1500*ABS(SIN(2*PI()*MOD(Calculator!$B$31/Calculator!$F$14,1)))*IF(MOD(Calculator!$B$31/Calculator!$F$14,1)&lt;0.5,-1,1))^2)/((50*POWER(80,POWER(COS(PI()*MOD(Calculator!$B$31/Calculator!$F$14,1)),2))+$C49)^2+(1500*ABS(SIN(2*PI()*MOD(Calculator!$B$31/Calculator!$F$14,1)))*IF(MOD(Calculator!$B$31/Calculator!$F$14,1)&lt;0.5,-1,1))^2)))/(1-SQRT(((50*POWER(80,POWER(COS(PI()*MOD(Calculator!$B$31/Calculator!$F$14,1)),2))-$C49)^2+(1500*ABS(SIN(2*PI()*MOD(Calculator!$B$31/Calculator!$F$14,1)))*IF(MOD(Calculator!$B$31/Calculator!$F$14,1)&lt;0.5,-1,1))^2)/((50*POWER(80,POWER(COS(PI()*MOD(Calculator!$B$31/Calculator!$F$14,1)),2))+$C49)^2+(1500*ABS(SIN(2*PI()*MOD(Calculator!$B$31/Calculator!$F$14,1)))*IF(MOD(Calculator!$B$31/Calculator!$F$14,1)&lt;0.5,-1,1))^2))),2))</f>
        <v>—</v>
      </c>
      <c r="AE49" s="266" t="n">
        <f aca="false">IF(OR(Calculator!$E$15&lt;&gt;"YES",Calculator!$B$31&lt;Calculator!$G$15),"—",ROUND((1+SQRT(((50*POWER(80,POWER(COS(PI()*MOD(Calculator!$B$31/Calculator!$F$15,1)),2))-$C49)^2+(1500*ABS(SIN(2*PI()*MOD(Calculator!$B$31/Calculator!$F$15,1)))*IF(MOD(Calculator!$B$31/Calculator!$F$15,1)&lt;0.5,-1,1))^2)/((50*POWER(80,POWER(COS(PI()*MOD(Calculator!$B$31/Calculator!$F$15,1)),2))+$C49)^2+(1500*ABS(SIN(2*PI()*MOD(Calculator!$B$31/Calculator!$F$15,1)))*IF(MOD(Calculator!$B$31/Calculator!$F$15,1)&lt;0.5,-1,1))^2)))/(1-SQRT(((50*POWER(80,POWER(COS(PI()*MOD(Calculator!$B$31/Calculator!$F$15,1)),2))-$C49)^2+(1500*ABS(SIN(2*PI()*MOD(Calculator!$B$31/Calculator!$F$15,1)))*IF(MOD(Calculator!$B$31/Calculator!$F$15,1)&lt;0.5,-1,1))^2)/((50*POWER(80,POWER(COS(PI()*MOD(Calculator!$B$31/Calculator!$F$15,1)),2))+$C49)^2+(1500*ABS(SIN(2*PI()*MOD(Calculator!$B$31/Calculator!$F$15,1)))*IF(MOD(Calculator!$B$31/Calculator!$F$15,1)&lt;0.5,-1,1))^2))),2))</f>
        <v>20.76</v>
      </c>
      <c r="AF49" s="266" t="str">
        <f aca="false">IF(OR(Calculator!$E$16&lt;&gt;"YES",Calculator!$B$31&lt;Calculator!$G$16),"—",ROUND((1+SQRT(((50*POWER(80,POWER(COS(PI()*MOD(Calculator!$B$31/Calculator!$F$16,1)),2))-$C49)^2+(1500*ABS(SIN(2*PI()*MOD(Calculator!$B$31/Calculator!$F$16,1)))*IF(MOD(Calculator!$B$31/Calculator!$F$16,1)&lt;0.5,-1,1))^2)/((50*POWER(80,POWER(COS(PI()*MOD(Calculator!$B$31/Calculator!$F$16,1)),2))+$C49)^2+(1500*ABS(SIN(2*PI()*MOD(Calculator!$B$31/Calculator!$F$16,1)))*IF(MOD(Calculator!$B$31/Calculator!$F$16,1)&lt;0.5,-1,1))^2)))/(1-SQRT(((50*POWER(80,POWER(COS(PI()*MOD(Calculator!$B$31/Calculator!$F$16,1)),2))-$C49)^2+(1500*ABS(SIN(2*PI()*MOD(Calculator!$B$31/Calculator!$F$16,1)))*IF(MOD(Calculator!$B$31/Calculator!$F$16,1)&lt;0.5,-1,1))^2)/((50*POWER(80,POWER(COS(PI()*MOD(Calculator!$B$31/Calculator!$F$16,1)),2))+$C49)^2+(1500*ABS(SIN(2*PI()*MOD(Calculator!$B$31/Calculator!$F$16,1)))*IF(MOD(Calculator!$B$31/Calculator!$F$16,1)&lt;0.5,-1,1))^2))),2))</f>
        <v>—</v>
      </c>
      <c r="AG49" s="266" t="n">
        <f aca="false">IF(OR(Calculator!$E$17&lt;&gt;"YES",Calculator!$B$31&lt;Calculator!$G$17),"—",ROUND((1+SQRT(((50*POWER(80,POWER(COS(PI()*MOD(Calculator!$B$31/Calculator!$F$17,1)),2))-$C49)^2+(1500*ABS(SIN(2*PI()*MOD(Calculator!$B$31/Calculator!$F$17,1)))*IF(MOD(Calculator!$B$31/Calculator!$F$17,1)&lt;0.5,-1,1))^2)/((50*POWER(80,POWER(COS(PI()*MOD(Calculator!$B$31/Calculator!$F$17,1)),2))+$C49)^2+(1500*ABS(SIN(2*PI()*MOD(Calculator!$B$31/Calculator!$F$17,1)))*IF(MOD(Calculator!$B$31/Calculator!$F$17,1)&lt;0.5,-1,1))^2)))/(1-SQRT(((50*POWER(80,POWER(COS(PI()*MOD(Calculator!$B$31/Calculator!$F$17,1)),2))-$C49)^2+(1500*ABS(SIN(2*PI()*MOD(Calculator!$B$31/Calculator!$F$17,1)))*IF(MOD(Calculator!$B$31/Calculator!$F$17,1)&lt;0.5,-1,1))^2)/((50*POWER(80,POWER(COS(PI()*MOD(Calculator!$B$31/Calculator!$F$17,1)),2))+$C49)^2+(1500*ABS(SIN(2*PI()*MOD(Calculator!$B$31/Calculator!$F$17,1)))*IF(MOD(Calculator!$B$31/Calculator!$F$17,1)&lt;0.5,-1,1))^2))),2))</f>
        <v>17.4</v>
      </c>
      <c r="AH49" s="266" t="str">
        <f aca="false">IF(OR(Calculator!$E$18&lt;&gt;"YES",Calculator!$B$31&lt;Calculator!$G$18),"—",ROUND((1+SQRT(((50*POWER(80,POWER(COS(PI()*MOD(Calculator!$B$31/Calculator!$F$18,1)),2))-$C49)^2+(1500*ABS(SIN(2*PI()*MOD(Calculator!$B$31/Calculator!$F$18,1)))*IF(MOD(Calculator!$B$31/Calculator!$F$18,1)&lt;0.5,-1,1))^2)/((50*POWER(80,POWER(COS(PI()*MOD(Calculator!$B$31/Calculator!$F$18,1)),2))+$C49)^2+(1500*ABS(SIN(2*PI()*MOD(Calculator!$B$31/Calculator!$F$18,1)))*IF(MOD(Calculator!$B$31/Calculator!$F$18,1)&lt;0.5,-1,1))^2)))/(1-SQRT(((50*POWER(80,POWER(COS(PI()*MOD(Calculator!$B$31/Calculator!$F$18,1)),2))-$C49)^2+(1500*ABS(SIN(2*PI()*MOD(Calculator!$B$31/Calculator!$F$18,1)))*IF(MOD(Calculator!$B$31/Calculator!$F$18,1)&lt;0.5,-1,1))^2)/((50*POWER(80,POWER(COS(PI()*MOD(Calculator!$B$31/Calculator!$F$18,1)),2))+$C49)^2+(1500*ABS(SIN(2*PI()*MOD(Calculator!$B$31/Calculator!$F$18,1)))*IF(MOD(Calculator!$B$31/Calculator!$F$18,1)&lt;0.5,-1,1))^2))),2))</f>
        <v>—</v>
      </c>
      <c r="AI49" s="266" t="str">
        <f aca="false">IF(OR(Calculator!$E$19&lt;&gt;"YES",Calculator!$B$31&lt;Calculator!$G$19),"—",ROUND((1+SQRT(((50*POWER(80,POWER(COS(PI()*MOD(Calculator!$B$31/Calculator!$F$19,1)),2))-$C49)^2+(1500*ABS(SIN(2*PI()*MOD(Calculator!$B$31/Calculator!$F$19,1)))*IF(MOD(Calculator!$B$31/Calculator!$F$19,1)&lt;0.5,-1,1))^2)/((50*POWER(80,POWER(COS(PI()*MOD(Calculator!$B$31/Calculator!$F$19,1)),2))+$C49)^2+(1500*ABS(SIN(2*PI()*MOD(Calculator!$B$31/Calculator!$F$19,1)))*IF(MOD(Calculator!$B$31/Calculator!$F$19,1)&lt;0.5,-1,1))^2)))/(1-SQRT(((50*POWER(80,POWER(COS(PI()*MOD(Calculator!$B$31/Calculator!$F$19,1)),2))-$C49)^2+(1500*ABS(SIN(2*PI()*MOD(Calculator!$B$31/Calculator!$F$19,1)))*IF(MOD(Calculator!$B$31/Calculator!$F$19,1)&lt;0.5,-1,1))^2)/((50*POWER(80,POWER(COS(PI()*MOD(Calculator!$B$31/Calculator!$F$19,1)),2))+$C49)^2+(1500*ABS(SIN(2*PI()*MOD(Calculator!$B$31/Calculator!$F$19,1)))*IF(MOD(Calculator!$B$31/Calculator!$F$19,1)&lt;0.5,-1,1))^2))),2))</f>
        <v>—</v>
      </c>
      <c r="AJ49" s="266" t="str">
        <f aca="false">IF(OR(Calculator!$E$20&lt;&gt;"YES",Calculator!$B$31&lt;Calculator!$G$20),"—",ROUND((1+SQRT(((50*POWER(80,POWER(COS(PI()*MOD(Calculator!$B$31/Calculator!$F$20,1)),2))-$C49)^2+(1500*ABS(SIN(2*PI()*MOD(Calculator!$B$31/Calculator!$F$20,1)))*IF(MOD(Calculator!$B$31/Calculator!$F$20,1)&lt;0.5,-1,1))^2)/((50*POWER(80,POWER(COS(PI()*MOD(Calculator!$B$31/Calculator!$F$20,1)),2))+$C49)^2+(1500*ABS(SIN(2*PI()*MOD(Calculator!$B$31/Calculator!$F$20,1)))*IF(MOD(Calculator!$B$31/Calculator!$F$20,1)&lt;0.5,-1,1))^2)))/(1-SQRT(((50*POWER(80,POWER(COS(PI()*MOD(Calculator!$B$31/Calculator!$F$20,1)),2))-$C49)^2+(1500*ABS(SIN(2*PI()*MOD(Calculator!$B$31/Calculator!$F$20,1)))*IF(MOD(Calculator!$B$31/Calculator!$F$20,1)&lt;0.5,-1,1))^2)/((50*POWER(80,POWER(COS(PI()*MOD(Calculator!$B$31/Calculator!$F$20,1)),2))+$C49)^2+(1500*ABS(SIN(2*PI()*MOD(Calculator!$B$31/Calculator!$F$20,1)))*IF(MOD(Calculator!$B$31/Calculator!$F$20,1)&lt;0.5,-1,1))^2))),2))</f>
        <v>—</v>
      </c>
      <c r="AK49" s="266" t="str">
        <f aca="false">IF(OR(Calculator!$E$21&lt;&gt;"YES",Calculator!$B$31&lt;Calculator!$G$21),"—",ROUND((1+SQRT(((50*POWER(80,POWER(COS(PI()*MOD(Calculator!$B$31/Calculator!$F$21,1)),2))-$C49)^2+(1500*ABS(SIN(2*PI()*MOD(Calculator!$B$31/Calculator!$F$21,1)))*IF(MOD(Calculator!$B$31/Calculator!$F$21,1)&lt;0.5,-1,1))^2)/((50*POWER(80,POWER(COS(PI()*MOD(Calculator!$B$31/Calculator!$F$21,1)),2))+$C49)^2+(1500*ABS(SIN(2*PI()*MOD(Calculator!$B$31/Calculator!$F$21,1)))*IF(MOD(Calculator!$B$31/Calculator!$F$21,1)&lt;0.5,-1,1))^2)))/(1-SQRT(((50*POWER(80,POWER(COS(PI()*MOD(Calculator!$B$31/Calculator!$F$21,1)),2))-$C49)^2+(1500*ABS(SIN(2*PI()*MOD(Calculator!$B$31/Calculator!$F$21,1)))*IF(MOD(Calculator!$B$31/Calculator!$F$21,1)&lt;0.5,-1,1))^2)/((50*POWER(80,POWER(COS(PI()*MOD(Calculator!$B$31/Calculator!$F$21,1)),2))+$C49)^2+(1500*ABS(SIN(2*PI()*MOD(Calculator!$B$31/Calculator!$F$21,1)))*IF(MOD(Calculator!$B$31/Calculator!$F$21,1)&lt;0.5,-1,1))^2))),2))</f>
        <v>—</v>
      </c>
      <c r="AL49" s="266" t="str">
        <f aca="false">IF(OR(Calculator!$E$22&lt;&gt;"YES",Calculator!$B$31&lt;Calculator!$G$22),"—",ROUND((1+SQRT(((50*POWER(80,POWER(COS(PI()*MOD(Calculator!$B$31/Calculator!$F$22,1)),2))-$C49)^2+(1500*ABS(SIN(2*PI()*MOD(Calculator!$B$31/Calculator!$F$22,1)))*IF(MOD(Calculator!$B$31/Calculator!$F$22,1)&lt;0.5,-1,1))^2)/((50*POWER(80,POWER(COS(PI()*MOD(Calculator!$B$31/Calculator!$F$22,1)),2))+$C49)^2+(1500*ABS(SIN(2*PI()*MOD(Calculator!$B$31/Calculator!$F$22,1)))*IF(MOD(Calculator!$B$31/Calculator!$F$22,1)&lt;0.5,-1,1))^2)))/(1-SQRT(((50*POWER(80,POWER(COS(PI()*MOD(Calculator!$B$31/Calculator!$F$22,1)),2))-$C49)^2+(1500*ABS(SIN(2*PI()*MOD(Calculator!$B$31/Calculator!$F$22,1)))*IF(MOD(Calculator!$B$31/Calculator!$F$22,1)&lt;0.5,-1,1))^2)/((50*POWER(80,POWER(COS(PI()*MOD(Calculator!$B$31/Calculator!$F$22,1)),2))+$C49)^2+(1500*ABS(SIN(2*PI()*MOD(Calculator!$B$31/Calculator!$F$22,1)))*IF(MOD(Calculator!$B$31/Calculator!$F$22,1)&lt;0.5,-1,1))^2))),2))</f>
        <v>—</v>
      </c>
      <c r="AM49" s="293" t="n">
        <f aca="false">IFERROR(ROUND((IF(ISNUMBER(AB49),AB49,0)+IF(ISNUMBER(AC49),AC49,0)+IF(ISNUMBER(AD49),AD49,0)+IF(ISNUMBER(AE49),AE49,0)+IF(ISNUMBER(AF49),AF49,0)+IF(ISNUMBER(AG49),AG49,0)+IF(ISNUMBER(AH49),AH49,0)+IF(ISNUMBER(AI49),AI49,0)+IF(ISNUMBER(AJ49),AJ49,0)+IF(ISNUMBER(AK49),AK49,0)+IF(ISNUMBER(AL49),AL49,0))/(IF(ISNUMBER(AB49),1,0)+IF(ISNUMBER(AC49),1,0)+IF(ISNUMBER(AD49),1,0)+IF(ISNUMBER(AE49),1,0)+IF(ISNUMBER(AF49),1,0)+IF(ISNUMBER(AG49),1,0)+IF(ISNUMBER(AH49),1,0)+IF(ISNUMBER(AI49),1,0)+IF(ISNUMBER(AJ49),1,0)+IF(ISNUMBER(AK49),1,0)+IF(ISNUMBER(AL49),1,0)),4),"")</f>
        <v>19.08</v>
      </c>
      <c r="AN49" s="294" t="str">
        <f aca="false">IF(OR(Calculator!$E$12&lt;&gt;"YES",Calculator!$B$32&lt;Calculator!$G$12),"—",ROUND((1+SQRT(((50*POWER(80,POWER(COS(PI()*MOD(Calculator!$B$32/Calculator!$F$12,1)),2))-$C49)^2+(1500*ABS(SIN(2*PI()*MOD(Calculator!$B$32/Calculator!$F$12,1)))*IF(MOD(Calculator!$B$32/Calculator!$F$12,1)&lt;0.5,-1,1))^2)/((50*POWER(80,POWER(COS(PI()*MOD(Calculator!$B$32/Calculator!$F$12,1)),2))+$C49)^2+(1500*ABS(SIN(2*PI()*MOD(Calculator!$B$32/Calculator!$F$12,1)))*IF(MOD(Calculator!$B$32/Calculator!$F$12,1)&lt;0.5,-1,1))^2)))/(1-SQRT(((50*POWER(80,POWER(COS(PI()*MOD(Calculator!$B$32/Calculator!$F$12,1)),2))-$C49)^2+(1500*ABS(SIN(2*PI()*MOD(Calculator!$B$32/Calculator!$F$12,1)))*IF(MOD(Calculator!$B$32/Calculator!$F$12,1)&lt;0.5,-1,1))^2)/((50*POWER(80,POWER(COS(PI()*MOD(Calculator!$B$32/Calculator!$F$12,1)),2))+$C49)^2+(1500*ABS(SIN(2*PI()*MOD(Calculator!$B$32/Calculator!$F$12,1)))*IF(MOD(Calculator!$B$32/Calculator!$F$12,1)&lt;0.5,-1,1))^2))),2))</f>
        <v>—</v>
      </c>
      <c r="AO49" s="294" t="str">
        <f aca="false">IF(OR(Calculator!$E$13&lt;&gt;"YES",Calculator!$B$32&lt;Calculator!$G$13),"—",ROUND((1+SQRT(((50*POWER(80,POWER(COS(PI()*MOD(Calculator!$B$32/Calculator!$F$13,1)),2))-$C49)^2+(1500*ABS(SIN(2*PI()*MOD(Calculator!$B$32/Calculator!$F$13,1)))*IF(MOD(Calculator!$B$32/Calculator!$F$13,1)&lt;0.5,-1,1))^2)/((50*POWER(80,POWER(COS(PI()*MOD(Calculator!$B$32/Calculator!$F$13,1)),2))+$C49)^2+(1500*ABS(SIN(2*PI()*MOD(Calculator!$B$32/Calculator!$F$13,1)))*IF(MOD(Calculator!$B$32/Calculator!$F$13,1)&lt;0.5,-1,1))^2)))/(1-SQRT(((50*POWER(80,POWER(COS(PI()*MOD(Calculator!$B$32/Calculator!$F$13,1)),2))-$C49)^2+(1500*ABS(SIN(2*PI()*MOD(Calculator!$B$32/Calculator!$F$13,1)))*IF(MOD(Calculator!$B$32/Calculator!$F$13,1)&lt;0.5,-1,1))^2)/((50*POWER(80,POWER(COS(PI()*MOD(Calculator!$B$32/Calculator!$F$13,1)),2))+$C49)^2+(1500*ABS(SIN(2*PI()*MOD(Calculator!$B$32/Calculator!$F$13,1)))*IF(MOD(Calculator!$B$32/Calculator!$F$13,1)&lt;0.5,-1,1))^2))),2))</f>
        <v>—</v>
      </c>
      <c r="AP49" s="294" t="str">
        <f aca="false">IF(OR(Calculator!$E$14&lt;&gt;"YES",Calculator!$B$32&lt;Calculator!$G$14),"—",ROUND((1+SQRT(((50*POWER(80,POWER(COS(PI()*MOD(Calculator!$B$32/Calculator!$F$14,1)),2))-$C49)^2+(1500*ABS(SIN(2*PI()*MOD(Calculator!$B$32/Calculator!$F$14,1)))*IF(MOD(Calculator!$B$32/Calculator!$F$14,1)&lt;0.5,-1,1))^2)/((50*POWER(80,POWER(COS(PI()*MOD(Calculator!$B$32/Calculator!$F$14,1)),2))+$C49)^2+(1500*ABS(SIN(2*PI()*MOD(Calculator!$B$32/Calculator!$F$14,1)))*IF(MOD(Calculator!$B$32/Calculator!$F$14,1)&lt;0.5,-1,1))^2)))/(1-SQRT(((50*POWER(80,POWER(COS(PI()*MOD(Calculator!$B$32/Calculator!$F$14,1)),2))-$C49)^2+(1500*ABS(SIN(2*PI()*MOD(Calculator!$B$32/Calculator!$F$14,1)))*IF(MOD(Calculator!$B$32/Calculator!$F$14,1)&lt;0.5,-1,1))^2)/((50*POWER(80,POWER(COS(PI()*MOD(Calculator!$B$32/Calculator!$F$14,1)),2))+$C49)^2+(1500*ABS(SIN(2*PI()*MOD(Calculator!$B$32/Calculator!$F$14,1)))*IF(MOD(Calculator!$B$32/Calculator!$F$14,1)&lt;0.5,-1,1))^2))),2))</f>
        <v>—</v>
      </c>
      <c r="AQ49" s="294" t="n">
        <f aca="false">IF(OR(Calculator!$E$15&lt;&gt;"YES",Calculator!$B$32&lt;Calculator!$G$15),"—",ROUND((1+SQRT(((50*POWER(80,POWER(COS(PI()*MOD(Calculator!$B$32/Calculator!$F$15,1)),2))-$C49)^2+(1500*ABS(SIN(2*PI()*MOD(Calculator!$B$32/Calculator!$F$15,1)))*IF(MOD(Calculator!$B$32/Calculator!$F$15,1)&lt;0.5,-1,1))^2)/((50*POWER(80,POWER(COS(PI()*MOD(Calculator!$B$32/Calculator!$F$15,1)),2))+$C49)^2+(1500*ABS(SIN(2*PI()*MOD(Calculator!$B$32/Calculator!$F$15,1)))*IF(MOD(Calculator!$B$32/Calculator!$F$15,1)&lt;0.5,-1,1))^2)))/(1-SQRT(((50*POWER(80,POWER(COS(PI()*MOD(Calculator!$B$32/Calculator!$F$15,1)),2))-$C49)^2+(1500*ABS(SIN(2*PI()*MOD(Calculator!$B$32/Calculator!$F$15,1)))*IF(MOD(Calculator!$B$32/Calculator!$F$15,1)&lt;0.5,-1,1))^2)/((50*POWER(80,POWER(COS(PI()*MOD(Calculator!$B$32/Calculator!$F$15,1)),2))+$C49)^2+(1500*ABS(SIN(2*PI()*MOD(Calculator!$B$32/Calculator!$F$15,1)))*IF(MOD(Calculator!$B$32/Calculator!$F$15,1)&lt;0.5,-1,1))^2))),2))</f>
        <v>3.81</v>
      </c>
      <c r="AR49" s="294" t="str">
        <f aca="false">IF(OR(Calculator!$E$16&lt;&gt;"YES",Calculator!$B$32&lt;Calculator!$G$16),"—",ROUND((1+SQRT(((50*POWER(80,POWER(COS(PI()*MOD(Calculator!$B$32/Calculator!$F$16,1)),2))-$C49)^2+(1500*ABS(SIN(2*PI()*MOD(Calculator!$B$32/Calculator!$F$16,1)))*IF(MOD(Calculator!$B$32/Calculator!$F$16,1)&lt;0.5,-1,1))^2)/((50*POWER(80,POWER(COS(PI()*MOD(Calculator!$B$32/Calculator!$F$16,1)),2))+$C49)^2+(1500*ABS(SIN(2*PI()*MOD(Calculator!$B$32/Calculator!$F$16,1)))*IF(MOD(Calculator!$B$32/Calculator!$F$16,1)&lt;0.5,-1,1))^2)))/(1-SQRT(((50*POWER(80,POWER(COS(PI()*MOD(Calculator!$B$32/Calculator!$F$16,1)),2))-$C49)^2+(1500*ABS(SIN(2*PI()*MOD(Calculator!$B$32/Calculator!$F$16,1)))*IF(MOD(Calculator!$B$32/Calculator!$F$16,1)&lt;0.5,-1,1))^2)/((50*POWER(80,POWER(COS(PI()*MOD(Calculator!$B$32/Calculator!$F$16,1)),2))+$C49)^2+(1500*ABS(SIN(2*PI()*MOD(Calculator!$B$32/Calculator!$F$16,1)))*IF(MOD(Calculator!$B$32/Calculator!$F$16,1)&lt;0.5,-1,1))^2))),2))</f>
        <v>—</v>
      </c>
      <c r="AS49" s="294" t="n">
        <f aca="false">IF(OR(Calculator!$E$17&lt;&gt;"YES",Calculator!$B$32&lt;Calculator!$G$17),"—",ROUND((1+SQRT(((50*POWER(80,POWER(COS(PI()*MOD(Calculator!$B$32/Calculator!$F$17,1)),2))-$C49)^2+(1500*ABS(SIN(2*PI()*MOD(Calculator!$B$32/Calculator!$F$17,1)))*IF(MOD(Calculator!$B$32/Calculator!$F$17,1)&lt;0.5,-1,1))^2)/((50*POWER(80,POWER(COS(PI()*MOD(Calculator!$B$32/Calculator!$F$17,1)),2))+$C49)^2+(1500*ABS(SIN(2*PI()*MOD(Calculator!$B$32/Calculator!$F$17,1)))*IF(MOD(Calculator!$B$32/Calculator!$F$17,1)&lt;0.5,-1,1))^2)))/(1-SQRT(((50*POWER(80,POWER(COS(PI()*MOD(Calculator!$B$32/Calculator!$F$17,1)),2))-$C49)^2+(1500*ABS(SIN(2*PI()*MOD(Calculator!$B$32/Calculator!$F$17,1)))*IF(MOD(Calculator!$B$32/Calculator!$F$17,1)&lt;0.5,-1,1))^2)/((50*POWER(80,POWER(COS(PI()*MOD(Calculator!$B$32/Calculator!$F$17,1)),2))+$C49)^2+(1500*ABS(SIN(2*PI()*MOD(Calculator!$B$32/Calculator!$F$17,1)))*IF(MOD(Calculator!$B$32/Calculator!$F$17,1)&lt;0.5,-1,1))^2))),2))</f>
        <v>18.08</v>
      </c>
      <c r="AT49" s="294" t="str">
        <f aca="false">IF(OR(Calculator!$E$18&lt;&gt;"YES",Calculator!$B$32&lt;Calculator!$G$18),"—",ROUND((1+SQRT(((50*POWER(80,POWER(COS(PI()*MOD(Calculator!$B$32/Calculator!$F$18,1)),2))-$C49)^2+(1500*ABS(SIN(2*PI()*MOD(Calculator!$B$32/Calculator!$F$18,1)))*IF(MOD(Calculator!$B$32/Calculator!$F$18,1)&lt;0.5,-1,1))^2)/((50*POWER(80,POWER(COS(PI()*MOD(Calculator!$B$32/Calculator!$F$18,1)),2))+$C49)^2+(1500*ABS(SIN(2*PI()*MOD(Calculator!$B$32/Calculator!$F$18,1)))*IF(MOD(Calculator!$B$32/Calculator!$F$18,1)&lt;0.5,-1,1))^2)))/(1-SQRT(((50*POWER(80,POWER(COS(PI()*MOD(Calculator!$B$32/Calculator!$F$18,1)),2))-$C49)^2+(1500*ABS(SIN(2*PI()*MOD(Calculator!$B$32/Calculator!$F$18,1)))*IF(MOD(Calculator!$B$32/Calculator!$F$18,1)&lt;0.5,-1,1))^2)/((50*POWER(80,POWER(COS(PI()*MOD(Calculator!$B$32/Calculator!$F$18,1)),2))+$C49)^2+(1500*ABS(SIN(2*PI()*MOD(Calculator!$B$32/Calculator!$F$18,1)))*IF(MOD(Calculator!$B$32/Calculator!$F$18,1)&lt;0.5,-1,1))^2))),2))</f>
        <v>—</v>
      </c>
      <c r="AU49" s="294" t="str">
        <f aca="false">IF(OR(Calculator!$E$19&lt;&gt;"YES",Calculator!$B$32&lt;Calculator!$G$19),"—",ROUND((1+SQRT(((50*POWER(80,POWER(COS(PI()*MOD(Calculator!$B$32/Calculator!$F$19,1)),2))-$C49)^2+(1500*ABS(SIN(2*PI()*MOD(Calculator!$B$32/Calculator!$F$19,1)))*IF(MOD(Calculator!$B$32/Calculator!$F$19,1)&lt;0.5,-1,1))^2)/((50*POWER(80,POWER(COS(PI()*MOD(Calculator!$B$32/Calculator!$F$19,1)),2))+$C49)^2+(1500*ABS(SIN(2*PI()*MOD(Calculator!$B$32/Calculator!$F$19,1)))*IF(MOD(Calculator!$B$32/Calculator!$F$19,1)&lt;0.5,-1,1))^2)))/(1-SQRT(((50*POWER(80,POWER(COS(PI()*MOD(Calculator!$B$32/Calculator!$F$19,1)),2))-$C49)^2+(1500*ABS(SIN(2*PI()*MOD(Calculator!$B$32/Calculator!$F$19,1)))*IF(MOD(Calculator!$B$32/Calculator!$F$19,1)&lt;0.5,-1,1))^2)/((50*POWER(80,POWER(COS(PI()*MOD(Calculator!$B$32/Calculator!$F$19,1)),2))+$C49)^2+(1500*ABS(SIN(2*PI()*MOD(Calculator!$B$32/Calculator!$F$19,1)))*IF(MOD(Calculator!$B$32/Calculator!$F$19,1)&lt;0.5,-1,1))^2))),2))</f>
        <v>—</v>
      </c>
      <c r="AV49" s="294" t="str">
        <f aca="false">IF(OR(Calculator!$E$20&lt;&gt;"YES",Calculator!$B$32&lt;Calculator!$G$20),"—",ROUND((1+SQRT(((50*POWER(80,POWER(COS(PI()*MOD(Calculator!$B$32/Calculator!$F$20,1)),2))-$C49)^2+(1500*ABS(SIN(2*PI()*MOD(Calculator!$B$32/Calculator!$F$20,1)))*IF(MOD(Calculator!$B$32/Calculator!$F$20,1)&lt;0.5,-1,1))^2)/((50*POWER(80,POWER(COS(PI()*MOD(Calculator!$B$32/Calculator!$F$20,1)),2))+$C49)^2+(1500*ABS(SIN(2*PI()*MOD(Calculator!$B$32/Calculator!$F$20,1)))*IF(MOD(Calculator!$B$32/Calculator!$F$20,1)&lt;0.5,-1,1))^2)))/(1-SQRT(((50*POWER(80,POWER(COS(PI()*MOD(Calculator!$B$32/Calculator!$F$20,1)),2))-$C49)^2+(1500*ABS(SIN(2*PI()*MOD(Calculator!$B$32/Calculator!$F$20,1)))*IF(MOD(Calculator!$B$32/Calculator!$F$20,1)&lt;0.5,-1,1))^2)/((50*POWER(80,POWER(COS(PI()*MOD(Calculator!$B$32/Calculator!$F$20,1)),2))+$C49)^2+(1500*ABS(SIN(2*PI()*MOD(Calculator!$B$32/Calculator!$F$20,1)))*IF(MOD(Calculator!$B$32/Calculator!$F$20,1)&lt;0.5,-1,1))^2))),2))</f>
        <v>—</v>
      </c>
      <c r="AW49" s="294" t="str">
        <f aca="false">IF(OR(Calculator!$E$21&lt;&gt;"YES",Calculator!$B$32&lt;Calculator!$G$21),"—",ROUND((1+SQRT(((50*POWER(80,POWER(COS(PI()*MOD(Calculator!$B$32/Calculator!$F$21,1)),2))-$C49)^2+(1500*ABS(SIN(2*PI()*MOD(Calculator!$B$32/Calculator!$F$21,1)))*IF(MOD(Calculator!$B$32/Calculator!$F$21,1)&lt;0.5,-1,1))^2)/((50*POWER(80,POWER(COS(PI()*MOD(Calculator!$B$32/Calculator!$F$21,1)),2))+$C49)^2+(1500*ABS(SIN(2*PI()*MOD(Calculator!$B$32/Calculator!$F$21,1)))*IF(MOD(Calculator!$B$32/Calculator!$F$21,1)&lt;0.5,-1,1))^2)))/(1-SQRT(((50*POWER(80,POWER(COS(PI()*MOD(Calculator!$B$32/Calculator!$F$21,1)),2))-$C49)^2+(1500*ABS(SIN(2*PI()*MOD(Calculator!$B$32/Calculator!$F$21,1)))*IF(MOD(Calculator!$B$32/Calculator!$F$21,1)&lt;0.5,-1,1))^2)/((50*POWER(80,POWER(COS(PI()*MOD(Calculator!$B$32/Calculator!$F$21,1)),2))+$C49)^2+(1500*ABS(SIN(2*PI()*MOD(Calculator!$B$32/Calculator!$F$21,1)))*IF(MOD(Calculator!$B$32/Calculator!$F$21,1)&lt;0.5,-1,1))^2))),2))</f>
        <v>—</v>
      </c>
      <c r="AX49" s="294" t="str">
        <f aca="false">IF(OR(Calculator!$E$22&lt;&gt;"YES",Calculator!$B$32&lt;Calculator!$G$22),"—",ROUND((1+SQRT(((50*POWER(80,POWER(COS(PI()*MOD(Calculator!$B$32/Calculator!$F$22,1)),2))-$C49)^2+(1500*ABS(SIN(2*PI()*MOD(Calculator!$B$32/Calculator!$F$22,1)))*IF(MOD(Calculator!$B$32/Calculator!$F$22,1)&lt;0.5,-1,1))^2)/((50*POWER(80,POWER(COS(PI()*MOD(Calculator!$B$32/Calculator!$F$22,1)),2))+$C49)^2+(1500*ABS(SIN(2*PI()*MOD(Calculator!$B$32/Calculator!$F$22,1)))*IF(MOD(Calculator!$B$32/Calculator!$F$22,1)&lt;0.5,-1,1))^2)))/(1-SQRT(((50*POWER(80,POWER(COS(PI()*MOD(Calculator!$B$32/Calculator!$F$22,1)),2))-$C49)^2+(1500*ABS(SIN(2*PI()*MOD(Calculator!$B$32/Calculator!$F$22,1)))*IF(MOD(Calculator!$B$32/Calculator!$F$22,1)&lt;0.5,-1,1))^2)/((50*POWER(80,POWER(COS(PI()*MOD(Calculator!$B$32/Calculator!$F$22,1)),2))+$C49)^2+(1500*ABS(SIN(2*PI()*MOD(Calculator!$B$32/Calculator!$F$22,1)))*IF(MOD(Calculator!$B$32/Calculator!$F$22,1)&lt;0.5,-1,1))^2))),2))</f>
        <v>—</v>
      </c>
      <c r="AY49" s="293" t="n">
        <f aca="false">IFERROR(ROUND((IF(ISNUMBER(AN49),AN49,0)+IF(ISNUMBER(AO49),AO49,0)+IF(ISNUMBER(AP49),AP49,0)+IF(ISNUMBER(AQ49),AQ49,0)+IF(ISNUMBER(AR49),AR49,0)+IF(ISNUMBER(AS49),AS49,0)+IF(ISNUMBER(AT49),AT49,0)+IF(ISNUMBER(AU49),AU49,0)+IF(ISNUMBER(AV49),AV49,0)+IF(ISNUMBER(AW49),AW49,0)+IF(ISNUMBER(AX49),AX49,0))/(IF(ISNUMBER(AN49),1,0)+IF(ISNUMBER(AO49),1,0)+IF(ISNUMBER(AP49),1,0)+IF(ISNUMBER(AQ49),1,0)+IF(ISNUMBER(AR49),1,0)+IF(ISNUMBER(AS49),1,0)+IF(ISNUMBER(AT49),1,0)+IF(ISNUMBER(AU49),1,0)+IF(ISNUMBER(AV49),1,0)+IF(ISNUMBER(AW49),1,0)+IF(ISNUMBER(AX49),1,0)),4),"")</f>
        <v>10.945</v>
      </c>
      <c r="AZ49" s="294" t="str">
        <f aca="false">IF(OR(Calculator!$E$12&lt;&gt;"YES",Calculator!$B$33&lt;Calculator!$G$12),"—",ROUND((1+SQRT(((50*POWER(80,POWER(COS(PI()*MOD(Calculator!$B$33/Calculator!$F$12,1)),2))-$C49)^2+(1500*ABS(SIN(2*PI()*MOD(Calculator!$B$33/Calculator!$F$12,1)))*IF(MOD(Calculator!$B$33/Calculator!$F$12,1)&lt;0.5,-1,1))^2)/((50*POWER(80,POWER(COS(PI()*MOD(Calculator!$B$33/Calculator!$F$12,1)),2))+$C49)^2+(1500*ABS(SIN(2*PI()*MOD(Calculator!$B$33/Calculator!$F$12,1)))*IF(MOD(Calculator!$B$33/Calculator!$F$12,1)&lt;0.5,-1,1))^2)))/(1-SQRT(((50*POWER(80,POWER(COS(PI()*MOD(Calculator!$B$33/Calculator!$F$12,1)),2))-$C49)^2+(1500*ABS(SIN(2*PI()*MOD(Calculator!$B$33/Calculator!$F$12,1)))*IF(MOD(Calculator!$B$33/Calculator!$F$12,1)&lt;0.5,-1,1))^2)/((50*POWER(80,POWER(COS(PI()*MOD(Calculator!$B$33/Calculator!$F$12,1)),2))+$C49)^2+(1500*ABS(SIN(2*PI()*MOD(Calculator!$B$33/Calculator!$F$12,1)))*IF(MOD(Calculator!$B$33/Calculator!$F$12,1)&lt;0.5,-1,1))^2))),2))</f>
        <v>—</v>
      </c>
      <c r="BA49" s="294" t="str">
        <f aca="false">IF(OR(Calculator!$E$13&lt;&gt;"YES",Calculator!$B$33&lt;Calculator!$G$13),"—",ROUND((1+SQRT(((50*POWER(80,POWER(COS(PI()*MOD(Calculator!$B$33/Calculator!$F$13,1)),2))-$C49)^2+(1500*ABS(SIN(2*PI()*MOD(Calculator!$B$33/Calculator!$F$13,1)))*IF(MOD(Calculator!$B$33/Calculator!$F$13,1)&lt;0.5,-1,1))^2)/((50*POWER(80,POWER(COS(PI()*MOD(Calculator!$B$33/Calculator!$F$13,1)),2))+$C49)^2+(1500*ABS(SIN(2*PI()*MOD(Calculator!$B$33/Calculator!$F$13,1)))*IF(MOD(Calculator!$B$33/Calculator!$F$13,1)&lt;0.5,-1,1))^2)))/(1-SQRT(((50*POWER(80,POWER(COS(PI()*MOD(Calculator!$B$33/Calculator!$F$13,1)),2))-$C49)^2+(1500*ABS(SIN(2*PI()*MOD(Calculator!$B$33/Calculator!$F$13,1)))*IF(MOD(Calculator!$B$33/Calculator!$F$13,1)&lt;0.5,-1,1))^2)/((50*POWER(80,POWER(COS(PI()*MOD(Calculator!$B$33/Calculator!$F$13,1)),2))+$C49)^2+(1500*ABS(SIN(2*PI()*MOD(Calculator!$B$33/Calculator!$F$13,1)))*IF(MOD(Calculator!$B$33/Calculator!$F$13,1)&lt;0.5,-1,1))^2))),2))</f>
        <v>—</v>
      </c>
      <c r="BB49" s="294" t="str">
        <f aca="false">IF(OR(Calculator!$E$14&lt;&gt;"YES",Calculator!$B$33&lt;Calculator!$G$14),"—",ROUND((1+SQRT(((50*POWER(80,POWER(COS(PI()*MOD(Calculator!$B$33/Calculator!$F$14,1)),2))-$C49)^2+(1500*ABS(SIN(2*PI()*MOD(Calculator!$B$33/Calculator!$F$14,1)))*IF(MOD(Calculator!$B$33/Calculator!$F$14,1)&lt;0.5,-1,1))^2)/((50*POWER(80,POWER(COS(PI()*MOD(Calculator!$B$33/Calculator!$F$14,1)),2))+$C49)^2+(1500*ABS(SIN(2*PI()*MOD(Calculator!$B$33/Calculator!$F$14,1)))*IF(MOD(Calculator!$B$33/Calculator!$F$14,1)&lt;0.5,-1,1))^2)))/(1-SQRT(((50*POWER(80,POWER(COS(PI()*MOD(Calculator!$B$33/Calculator!$F$14,1)),2))-$C49)^2+(1500*ABS(SIN(2*PI()*MOD(Calculator!$B$33/Calculator!$F$14,1)))*IF(MOD(Calculator!$B$33/Calculator!$F$14,1)&lt;0.5,-1,1))^2)/((50*POWER(80,POWER(COS(PI()*MOD(Calculator!$B$33/Calculator!$F$14,1)),2))+$C49)^2+(1500*ABS(SIN(2*PI()*MOD(Calculator!$B$33/Calculator!$F$14,1)))*IF(MOD(Calculator!$B$33/Calculator!$F$14,1)&lt;0.5,-1,1))^2))),2))</f>
        <v>—</v>
      </c>
      <c r="BC49" s="294" t="n">
        <f aca="false">IF(OR(Calculator!$E$15&lt;&gt;"YES",Calculator!$B$33&lt;Calculator!$G$15),"—",ROUND((1+SQRT(((50*POWER(80,POWER(COS(PI()*MOD(Calculator!$B$33/Calculator!$F$15,1)),2))-$C49)^2+(1500*ABS(SIN(2*PI()*MOD(Calculator!$B$33/Calculator!$F$15,1)))*IF(MOD(Calculator!$B$33/Calculator!$F$15,1)&lt;0.5,-1,1))^2)/((50*POWER(80,POWER(COS(PI()*MOD(Calculator!$B$33/Calculator!$F$15,1)),2))+$C49)^2+(1500*ABS(SIN(2*PI()*MOD(Calculator!$B$33/Calculator!$F$15,1)))*IF(MOD(Calculator!$B$33/Calculator!$F$15,1)&lt;0.5,-1,1))^2)))/(1-SQRT(((50*POWER(80,POWER(COS(PI()*MOD(Calculator!$B$33/Calculator!$F$15,1)),2))-$C49)^2+(1500*ABS(SIN(2*PI()*MOD(Calculator!$B$33/Calculator!$F$15,1)))*IF(MOD(Calculator!$B$33/Calculator!$F$15,1)&lt;0.5,-1,1))^2)/((50*POWER(80,POWER(COS(PI()*MOD(Calculator!$B$33/Calculator!$F$15,1)),2))+$C49)^2+(1500*ABS(SIN(2*PI()*MOD(Calculator!$B$33/Calculator!$F$15,1)))*IF(MOD(Calculator!$B$33/Calculator!$F$15,1)&lt;0.5,-1,1))^2))),2))</f>
        <v>3.93</v>
      </c>
      <c r="BD49" s="294" t="str">
        <f aca="false">IF(OR(Calculator!$E$16&lt;&gt;"YES",Calculator!$B$33&lt;Calculator!$G$16),"—",ROUND((1+SQRT(((50*POWER(80,POWER(COS(PI()*MOD(Calculator!$B$33/Calculator!$F$16,1)),2))-$C49)^2+(1500*ABS(SIN(2*PI()*MOD(Calculator!$B$33/Calculator!$F$16,1)))*IF(MOD(Calculator!$B$33/Calculator!$F$16,1)&lt;0.5,-1,1))^2)/((50*POWER(80,POWER(COS(PI()*MOD(Calculator!$B$33/Calculator!$F$16,1)),2))+$C49)^2+(1500*ABS(SIN(2*PI()*MOD(Calculator!$B$33/Calculator!$F$16,1)))*IF(MOD(Calculator!$B$33/Calculator!$F$16,1)&lt;0.5,-1,1))^2)))/(1-SQRT(((50*POWER(80,POWER(COS(PI()*MOD(Calculator!$B$33/Calculator!$F$16,1)),2))-$C49)^2+(1500*ABS(SIN(2*PI()*MOD(Calculator!$B$33/Calculator!$F$16,1)))*IF(MOD(Calculator!$B$33/Calculator!$F$16,1)&lt;0.5,-1,1))^2)/((50*POWER(80,POWER(COS(PI()*MOD(Calculator!$B$33/Calculator!$F$16,1)),2))+$C49)^2+(1500*ABS(SIN(2*PI()*MOD(Calculator!$B$33/Calculator!$F$16,1)))*IF(MOD(Calculator!$B$33/Calculator!$F$16,1)&lt;0.5,-1,1))^2))),2))</f>
        <v>—</v>
      </c>
      <c r="BE49" s="294" t="n">
        <f aca="false">IF(OR(Calculator!$E$17&lt;&gt;"YES",Calculator!$B$33&lt;Calculator!$G$17),"—",ROUND((1+SQRT(((50*POWER(80,POWER(COS(PI()*MOD(Calculator!$B$33/Calculator!$F$17,1)),2))-$C49)^2+(1500*ABS(SIN(2*PI()*MOD(Calculator!$B$33/Calculator!$F$17,1)))*IF(MOD(Calculator!$B$33/Calculator!$F$17,1)&lt;0.5,-1,1))^2)/((50*POWER(80,POWER(COS(PI()*MOD(Calculator!$B$33/Calculator!$F$17,1)),2))+$C49)^2+(1500*ABS(SIN(2*PI()*MOD(Calculator!$B$33/Calculator!$F$17,1)))*IF(MOD(Calculator!$B$33/Calculator!$F$17,1)&lt;0.5,-1,1))^2)))/(1-SQRT(((50*POWER(80,POWER(COS(PI()*MOD(Calculator!$B$33/Calculator!$F$17,1)),2))-$C49)^2+(1500*ABS(SIN(2*PI()*MOD(Calculator!$B$33/Calculator!$F$17,1)))*IF(MOD(Calculator!$B$33/Calculator!$F$17,1)&lt;0.5,-1,1))^2)/((50*POWER(80,POWER(COS(PI()*MOD(Calculator!$B$33/Calculator!$F$17,1)),2))+$C49)^2+(1500*ABS(SIN(2*PI()*MOD(Calculator!$B$33/Calculator!$F$17,1)))*IF(MOD(Calculator!$B$33/Calculator!$F$17,1)&lt;0.5,-1,1))^2))),2))</f>
        <v>19.47</v>
      </c>
      <c r="BF49" s="294" t="str">
        <f aca="false">IF(OR(Calculator!$E$18&lt;&gt;"YES",Calculator!$B$33&lt;Calculator!$G$18),"—",ROUND((1+SQRT(((50*POWER(80,POWER(COS(PI()*MOD(Calculator!$B$33/Calculator!$F$18,1)),2))-$C49)^2+(1500*ABS(SIN(2*PI()*MOD(Calculator!$B$33/Calculator!$F$18,1)))*IF(MOD(Calculator!$B$33/Calculator!$F$18,1)&lt;0.5,-1,1))^2)/((50*POWER(80,POWER(COS(PI()*MOD(Calculator!$B$33/Calculator!$F$18,1)),2))+$C49)^2+(1500*ABS(SIN(2*PI()*MOD(Calculator!$B$33/Calculator!$F$18,1)))*IF(MOD(Calculator!$B$33/Calculator!$F$18,1)&lt;0.5,-1,1))^2)))/(1-SQRT(((50*POWER(80,POWER(COS(PI()*MOD(Calculator!$B$33/Calculator!$F$18,1)),2))-$C49)^2+(1500*ABS(SIN(2*PI()*MOD(Calculator!$B$33/Calculator!$F$18,1)))*IF(MOD(Calculator!$B$33/Calculator!$F$18,1)&lt;0.5,-1,1))^2)/((50*POWER(80,POWER(COS(PI()*MOD(Calculator!$B$33/Calculator!$F$18,1)),2))+$C49)^2+(1500*ABS(SIN(2*PI()*MOD(Calculator!$B$33/Calculator!$F$18,1)))*IF(MOD(Calculator!$B$33/Calculator!$F$18,1)&lt;0.5,-1,1))^2))),2))</f>
        <v>—</v>
      </c>
      <c r="BG49" s="294" t="str">
        <f aca="false">IF(OR(Calculator!$E$19&lt;&gt;"YES",Calculator!$B$33&lt;Calculator!$G$19),"—",ROUND((1+SQRT(((50*POWER(80,POWER(COS(PI()*MOD(Calculator!$B$33/Calculator!$F$19,1)),2))-$C49)^2+(1500*ABS(SIN(2*PI()*MOD(Calculator!$B$33/Calculator!$F$19,1)))*IF(MOD(Calculator!$B$33/Calculator!$F$19,1)&lt;0.5,-1,1))^2)/((50*POWER(80,POWER(COS(PI()*MOD(Calculator!$B$33/Calculator!$F$19,1)),2))+$C49)^2+(1500*ABS(SIN(2*PI()*MOD(Calculator!$B$33/Calculator!$F$19,1)))*IF(MOD(Calculator!$B$33/Calculator!$F$19,1)&lt;0.5,-1,1))^2)))/(1-SQRT(((50*POWER(80,POWER(COS(PI()*MOD(Calculator!$B$33/Calculator!$F$19,1)),2))-$C49)^2+(1500*ABS(SIN(2*PI()*MOD(Calculator!$B$33/Calculator!$F$19,1)))*IF(MOD(Calculator!$B$33/Calculator!$F$19,1)&lt;0.5,-1,1))^2)/((50*POWER(80,POWER(COS(PI()*MOD(Calculator!$B$33/Calculator!$F$19,1)),2))+$C49)^2+(1500*ABS(SIN(2*PI()*MOD(Calculator!$B$33/Calculator!$F$19,1)))*IF(MOD(Calculator!$B$33/Calculator!$F$19,1)&lt;0.5,-1,1))^2))),2))</f>
        <v>—</v>
      </c>
      <c r="BH49" s="294" t="str">
        <f aca="false">IF(OR(Calculator!$E$20&lt;&gt;"YES",Calculator!$B$33&lt;Calculator!$G$20),"—",ROUND((1+SQRT(((50*POWER(80,POWER(COS(PI()*MOD(Calculator!$B$33/Calculator!$F$20,1)),2))-$C49)^2+(1500*ABS(SIN(2*PI()*MOD(Calculator!$B$33/Calculator!$F$20,1)))*IF(MOD(Calculator!$B$33/Calculator!$F$20,1)&lt;0.5,-1,1))^2)/((50*POWER(80,POWER(COS(PI()*MOD(Calculator!$B$33/Calculator!$F$20,1)),2))+$C49)^2+(1500*ABS(SIN(2*PI()*MOD(Calculator!$B$33/Calculator!$F$20,1)))*IF(MOD(Calculator!$B$33/Calculator!$F$20,1)&lt;0.5,-1,1))^2)))/(1-SQRT(((50*POWER(80,POWER(COS(PI()*MOD(Calculator!$B$33/Calculator!$F$20,1)),2))-$C49)^2+(1500*ABS(SIN(2*PI()*MOD(Calculator!$B$33/Calculator!$F$20,1)))*IF(MOD(Calculator!$B$33/Calculator!$F$20,1)&lt;0.5,-1,1))^2)/((50*POWER(80,POWER(COS(PI()*MOD(Calculator!$B$33/Calculator!$F$20,1)),2))+$C49)^2+(1500*ABS(SIN(2*PI()*MOD(Calculator!$B$33/Calculator!$F$20,1)))*IF(MOD(Calculator!$B$33/Calculator!$F$20,1)&lt;0.5,-1,1))^2))),2))</f>
        <v>—</v>
      </c>
      <c r="BI49" s="294" t="str">
        <f aca="false">IF(OR(Calculator!$E$21&lt;&gt;"YES",Calculator!$B$33&lt;Calculator!$G$21),"—",ROUND((1+SQRT(((50*POWER(80,POWER(COS(PI()*MOD(Calculator!$B$33/Calculator!$F$21,1)),2))-$C49)^2+(1500*ABS(SIN(2*PI()*MOD(Calculator!$B$33/Calculator!$F$21,1)))*IF(MOD(Calculator!$B$33/Calculator!$F$21,1)&lt;0.5,-1,1))^2)/((50*POWER(80,POWER(COS(PI()*MOD(Calculator!$B$33/Calculator!$F$21,1)),2))+$C49)^2+(1500*ABS(SIN(2*PI()*MOD(Calculator!$B$33/Calculator!$F$21,1)))*IF(MOD(Calculator!$B$33/Calculator!$F$21,1)&lt;0.5,-1,1))^2)))/(1-SQRT(((50*POWER(80,POWER(COS(PI()*MOD(Calculator!$B$33/Calculator!$F$21,1)),2))-$C49)^2+(1500*ABS(SIN(2*PI()*MOD(Calculator!$B$33/Calculator!$F$21,1)))*IF(MOD(Calculator!$B$33/Calculator!$F$21,1)&lt;0.5,-1,1))^2)/((50*POWER(80,POWER(COS(PI()*MOD(Calculator!$B$33/Calculator!$F$21,1)),2))+$C49)^2+(1500*ABS(SIN(2*PI()*MOD(Calculator!$B$33/Calculator!$F$21,1)))*IF(MOD(Calculator!$B$33/Calculator!$F$21,1)&lt;0.5,-1,1))^2))),2))</f>
        <v>—</v>
      </c>
      <c r="BJ49" s="294" t="str">
        <f aca="false">IF(OR(Calculator!$E$22&lt;&gt;"YES",Calculator!$B$33&lt;Calculator!$G$22),"—",ROUND((1+SQRT(((50*POWER(80,POWER(COS(PI()*MOD(Calculator!$B$33/Calculator!$F$22,1)),2))-$C49)^2+(1500*ABS(SIN(2*PI()*MOD(Calculator!$B$33/Calculator!$F$22,1)))*IF(MOD(Calculator!$B$33/Calculator!$F$22,1)&lt;0.5,-1,1))^2)/((50*POWER(80,POWER(COS(PI()*MOD(Calculator!$B$33/Calculator!$F$22,1)),2))+$C49)^2+(1500*ABS(SIN(2*PI()*MOD(Calculator!$B$33/Calculator!$F$22,1)))*IF(MOD(Calculator!$B$33/Calculator!$F$22,1)&lt;0.5,-1,1))^2)))/(1-SQRT(((50*POWER(80,POWER(COS(PI()*MOD(Calculator!$B$33/Calculator!$F$22,1)),2))-$C49)^2+(1500*ABS(SIN(2*PI()*MOD(Calculator!$B$33/Calculator!$F$22,1)))*IF(MOD(Calculator!$B$33/Calculator!$F$22,1)&lt;0.5,-1,1))^2)/((50*POWER(80,POWER(COS(PI()*MOD(Calculator!$B$33/Calculator!$F$22,1)),2))+$C49)^2+(1500*ABS(SIN(2*PI()*MOD(Calculator!$B$33/Calculator!$F$22,1)))*IF(MOD(Calculator!$B$33/Calculator!$F$22,1)&lt;0.5,-1,1))^2))),2))</f>
        <v>—</v>
      </c>
      <c r="BK49" s="293" t="n">
        <f aca="false">IFERROR(ROUND((IF(ISNUMBER(AZ49),AZ49,0)+IF(ISNUMBER(BA49),BA49,0)+IF(ISNUMBER(BB49),BB49,0)+IF(ISNUMBER(BC49),BC49,0)+IF(ISNUMBER(BD49),BD49,0)+IF(ISNUMBER(BE49),BE49,0)+IF(ISNUMBER(BF49),BF49,0)+IF(ISNUMBER(BG49),BG49,0)+IF(ISNUMBER(BH49),BH49,0)+IF(ISNUMBER(BI49),BI49,0)+IF(ISNUMBER(BJ49),BJ49,0))/(IF(ISNUMBER(AZ49),1,0)+IF(ISNUMBER(BA49),1,0)+IF(ISNUMBER(BB49),1,0)+IF(ISNUMBER(BC49),1,0)+IF(ISNUMBER(BD49),1,0)+IF(ISNUMBER(BE49),1,0)+IF(ISNUMBER(BF49),1,0)+IF(ISNUMBER(BG49),1,0)+IF(ISNUMBER(BH49),1,0)+IF(ISNUMBER(BI49),1,0)+IF(ISNUMBER(BJ49),1,0)),4),"")</f>
        <v>11.7</v>
      </c>
      <c r="BM49" s="253" t="str">
        <f aca="false">IF(OR(Calculator!$E$12&lt;&gt;"YES",Calculator!$B$29&lt;Calculator!$G$12),"—",ROUND((1+SQRT(((50*POWER(80,POWER(COS(PI()*MOD(Calculator!$B$29/Calculator!$F$12,1)),2))+MIN(500,MAX(30,100*EXP(-0.3*'VSWR Calculator'!$C$24)*(1+3*ABS(MOD('VSWR Calculator'!$C$23/Calculator!$F$12/2,1)-0.5))))/'VSWR Calculator'!$C$25)-$C49)^2+(1500*ABS(SIN(2*PI()*MOD(Calculator!$B$29/Calculator!$F$12,1)))*IF(MOD(Calculator!$B$29/Calculator!$F$12,1)&lt;0.5,-1,1))^2)/SQRT(((50*POWER(80,POWER(COS(PI()*MOD(Calculator!$B$29/Calculator!$F$12,1)),2))+MIN(500,MAX(30,100*EXP(-0.3*'VSWR Calculator'!$C$24)*(1+3*ABS(MOD('VSWR Calculator'!$C$23/Calculator!$F$12/2,1)-0.5))))/'VSWR Calculator'!$C$25)+$C49)^2+(1500*ABS(SIN(2*PI()*MOD(Calculator!$B$29/Calculator!$F$12,1)))*IF(MOD(Calculator!$B$29/Calculator!$F$12,1)&lt;0.5,-1,1))^2))/(1-SQRT(((50*POWER(80,POWER(COS(PI()*MOD(Calculator!$B$29/Calculator!$F$12,1)),2))+MIN(500,MAX(30,100*EXP(-0.3*'VSWR Calculator'!$C$24)*(1+3*ABS(MOD('VSWR Calculator'!$C$23/Calculator!$F$12/2,1)-0.5))))/'VSWR Calculator'!$C$25)-$C49)^2+(1500*ABS(SIN(2*PI()*MOD(Calculator!$B$29/Calculator!$F$12,1)))*IF(MOD(Calculator!$B$29/Calculator!$F$12,1)&lt;0.5,-1,1))^2)/SQRT(((50*POWER(80,POWER(COS(PI()*MOD(Calculator!$B$29/Calculator!$F$12,1)),2))+MIN(500,MAX(30,100*EXP(-0.3*'VSWR Calculator'!$C$24)*(1+3*ABS(MOD('VSWR Calculator'!$C$23/Calculator!$F$12/2,1)-0.5))))/'VSWR Calculator'!$C$25)+$C49)^2+(1500*ABS(SIN(2*PI()*MOD(Calculator!$B$29/Calculator!$F$12,1)))*IF(MOD(Calculator!$B$29/Calculator!$F$12,1)&lt;0.5,-1,1))^2)),2))</f>
        <v>—</v>
      </c>
      <c r="BN49" s="253" t="str">
        <f aca="false">IF(OR(Calculator!$E$13&lt;&gt;"YES",Calculator!$B$29&lt;Calculator!$G$13),"—",ROUND((1+SQRT(((50*POWER(80,POWER(COS(PI()*MOD(Calculator!$B$29/Calculator!$F$13,1)),2))+MIN(500,MAX(30,100*EXP(-0.3*'VSWR Calculator'!$C$24)*(1+3*ABS(MOD('VSWR Calculator'!$C$23/Calculator!$F$13/2,1)-0.5))))/'VSWR Calculator'!$C$25)-$C49)^2+(1500*ABS(SIN(2*PI()*MOD(Calculator!$B$29/Calculator!$F$13,1)))*IF(MOD(Calculator!$B$29/Calculator!$F$13,1)&lt;0.5,-1,1))^2)/SQRT(((50*POWER(80,POWER(COS(PI()*MOD(Calculator!$B$29/Calculator!$F$13,1)),2))+MIN(500,MAX(30,100*EXP(-0.3*'VSWR Calculator'!$C$24)*(1+3*ABS(MOD('VSWR Calculator'!$C$23/Calculator!$F$13/2,1)-0.5))))/'VSWR Calculator'!$C$25)+$C49)^2+(1500*ABS(SIN(2*PI()*MOD(Calculator!$B$29/Calculator!$F$13,1)))*IF(MOD(Calculator!$B$29/Calculator!$F$13,1)&lt;0.5,-1,1))^2))/(1-SQRT(((50*POWER(80,POWER(COS(PI()*MOD(Calculator!$B$29/Calculator!$F$13,1)),2))+MIN(500,MAX(30,100*EXP(-0.3*'VSWR Calculator'!$C$24)*(1+3*ABS(MOD('VSWR Calculator'!$C$23/Calculator!$F$13/2,1)-0.5))))/'VSWR Calculator'!$C$25)-$C49)^2+(1500*ABS(SIN(2*PI()*MOD(Calculator!$B$29/Calculator!$F$13,1)))*IF(MOD(Calculator!$B$29/Calculator!$F$13,1)&lt;0.5,-1,1))^2)/SQRT(((50*POWER(80,POWER(COS(PI()*MOD(Calculator!$B$29/Calculator!$F$13,1)),2))+MIN(500,MAX(30,100*EXP(-0.3*'VSWR Calculator'!$C$24)*(1+3*ABS(MOD('VSWR Calculator'!$C$23/Calculator!$F$13/2,1)-0.5))))/'VSWR Calculator'!$C$25)+$C49)^2+(1500*ABS(SIN(2*PI()*MOD(Calculator!$B$29/Calculator!$F$13,1)))*IF(MOD(Calculator!$B$29/Calculator!$F$13,1)&lt;0.5,-1,1))^2)),2))</f>
        <v>—</v>
      </c>
      <c r="BO49" s="253" t="str">
        <f aca="false">IF(OR(Calculator!$E$14&lt;&gt;"YES",Calculator!$B$29&lt;Calculator!$G$14),"—",ROUND((1+SQRT(((50*POWER(80,POWER(COS(PI()*MOD(Calculator!$B$29/Calculator!$F$14,1)),2))+MIN(500,MAX(30,100*EXP(-0.3*'VSWR Calculator'!$C$24)*(1+3*ABS(MOD('VSWR Calculator'!$C$23/Calculator!$F$14/2,1)-0.5))))/'VSWR Calculator'!$C$25)-$C49)^2+(1500*ABS(SIN(2*PI()*MOD(Calculator!$B$29/Calculator!$F$14,1)))*IF(MOD(Calculator!$B$29/Calculator!$F$14,1)&lt;0.5,-1,1))^2)/SQRT(((50*POWER(80,POWER(COS(PI()*MOD(Calculator!$B$29/Calculator!$F$14,1)),2))+MIN(500,MAX(30,100*EXP(-0.3*'VSWR Calculator'!$C$24)*(1+3*ABS(MOD('VSWR Calculator'!$C$23/Calculator!$F$14/2,1)-0.5))))/'VSWR Calculator'!$C$25)+$C49)^2+(1500*ABS(SIN(2*PI()*MOD(Calculator!$B$29/Calculator!$F$14,1)))*IF(MOD(Calculator!$B$29/Calculator!$F$14,1)&lt;0.5,-1,1))^2))/(1-SQRT(((50*POWER(80,POWER(COS(PI()*MOD(Calculator!$B$29/Calculator!$F$14,1)),2))+MIN(500,MAX(30,100*EXP(-0.3*'VSWR Calculator'!$C$24)*(1+3*ABS(MOD('VSWR Calculator'!$C$23/Calculator!$F$14/2,1)-0.5))))/'VSWR Calculator'!$C$25)-$C49)^2+(1500*ABS(SIN(2*PI()*MOD(Calculator!$B$29/Calculator!$F$14,1)))*IF(MOD(Calculator!$B$29/Calculator!$F$14,1)&lt;0.5,-1,1))^2)/SQRT(((50*POWER(80,POWER(COS(PI()*MOD(Calculator!$B$29/Calculator!$F$14,1)),2))+MIN(500,MAX(30,100*EXP(-0.3*'VSWR Calculator'!$C$24)*(1+3*ABS(MOD('VSWR Calculator'!$C$23/Calculator!$F$14/2,1)-0.5))))/'VSWR Calculator'!$C$25)+$C49)^2+(1500*ABS(SIN(2*PI()*MOD(Calculator!$B$29/Calculator!$F$14,1)))*IF(MOD(Calculator!$B$29/Calculator!$F$14,1)&lt;0.5,-1,1))^2)),2))</f>
        <v>—</v>
      </c>
      <c r="BP49" s="253" t="n">
        <f aca="false">IF(OR(Calculator!$E$15&lt;&gt;"YES",Calculator!$B$29&lt;Calculator!$G$15),"—",ROUND((1+SQRT(((50*POWER(80,POWER(COS(PI()*MOD(Calculator!$B$29/Calculator!$F$15,1)),2))+MIN(500,MAX(30,100*EXP(-0.3*'VSWR Calculator'!$C$24)*(1+3*ABS(MOD('VSWR Calculator'!$C$23/Calculator!$F$15/2,1)-0.5))))/'VSWR Calculator'!$C$25)-$C49)^2+(1500*ABS(SIN(2*PI()*MOD(Calculator!$B$29/Calculator!$F$15,1)))*IF(MOD(Calculator!$B$29/Calculator!$F$15,1)&lt;0.5,-1,1))^2)/SQRT(((50*POWER(80,POWER(COS(PI()*MOD(Calculator!$B$29/Calculator!$F$15,1)),2))+MIN(500,MAX(30,100*EXP(-0.3*'VSWR Calculator'!$C$24)*(1+3*ABS(MOD('VSWR Calculator'!$C$23/Calculator!$F$15/2,1)-0.5))))/'VSWR Calculator'!$C$25)+$C49)^2+(1500*ABS(SIN(2*PI()*MOD(Calculator!$B$29/Calculator!$F$15,1)))*IF(MOD(Calculator!$B$29/Calculator!$F$15,1)&lt;0.5,-1,1))^2))/(1-SQRT(((50*POWER(80,POWER(COS(PI()*MOD(Calculator!$B$29/Calculator!$F$15,1)),2))+MIN(500,MAX(30,100*EXP(-0.3*'VSWR Calculator'!$C$24)*(1+3*ABS(MOD('VSWR Calculator'!$C$23/Calculator!$F$15/2,1)-0.5))))/'VSWR Calculator'!$C$25)-$C49)^2+(1500*ABS(SIN(2*PI()*MOD(Calculator!$B$29/Calculator!$F$15,1)))*IF(MOD(Calculator!$B$29/Calculator!$F$15,1)&lt;0.5,-1,1))^2)/SQRT(((50*POWER(80,POWER(COS(PI()*MOD(Calculator!$B$29/Calculator!$F$15,1)),2))+MIN(500,MAX(30,100*EXP(-0.3*'VSWR Calculator'!$C$24)*(1+3*ABS(MOD('VSWR Calculator'!$C$23/Calculator!$F$15/2,1)-0.5))))/'VSWR Calculator'!$C$25)+$C49)^2+(1500*ABS(SIN(2*PI()*MOD(Calculator!$B$29/Calculator!$F$15,1)))*IF(MOD(Calculator!$B$29/Calculator!$F$15,1)&lt;0.5,-1,1))^2)),2))</f>
        <v>16.06</v>
      </c>
      <c r="BQ49" s="253" t="str">
        <f aca="false">IF(OR(Calculator!$E$16&lt;&gt;"YES",Calculator!$B$29&lt;Calculator!$G$16),"—",ROUND((1+SQRT(((50*POWER(80,POWER(COS(PI()*MOD(Calculator!$B$29/Calculator!$F$16,1)),2))+MIN(500,MAX(30,100*EXP(-0.3*'VSWR Calculator'!$C$24)*(1+3*ABS(MOD('VSWR Calculator'!$C$23/Calculator!$F$16/2,1)-0.5))))/'VSWR Calculator'!$C$25)-$C49)^2+(1500*ABS(SIN(2*PI()*MOD(Calculator!$B$29/Calculator!$F$16,1)))*IF(MOD(Calculator!$B$29/Calculator!$F$16,1)&lt;0.5,-1,1))^2)/SQRT(((50*POWER(80,POWER(COS(PI()*MOD(Calculator!$B$29/Calculator!$F$16,1)),2))+MIN(500,MAX(30,100*EXP(-0.3*'VSWR Calculator'!$C$24)*(1+3*ABS(MOD('VSWR Calculator'!$C$23/Calculator!$F$16/2,1)-0.5))))/'VSWR Calculator'!$C$25)+$C49)^2+(1500*ABS(SIN(2*PI()*MOD(Calculator!$B$29/Calculator!$F$16,1)))*IF(MOD(Calculator!$B$29/Calculator!$F$16,1)&lt;0.5,-1,1))^2))/(1-SQRT(((50*POWER(80,POWER(COS(PI()*MOD(Calculator!$B$29/Calculator!$F$16,1)),2))+MIN(500,MAX(30,100*EXP(-0.3*'VSWR Calculator'!$C$24)*(1+3*ABS(MOD('VSWR Calculator'!$C$23/Calculator!$F$16/2,1)-0.5))))/'VSWR Calculator'!$C$25)-$C49)^2+(1500*ABS(SIN(2*PI()*MOD(Calculator!$B$29/Calculator!$F$16,1)))*IF(MOD(Calculator!$B$29/Calculator!$F$16,1)&lt;0.5,-1,1))^2)/SQRT(((50*POWER(80,POWER(COS(PI()*MOD(Calculator!$B$29/Calculator!$F$16,1)),2))+MIN(500,MAX(30,100*EXP(-0.3*'VSWR Calculator'!$C$24)*(1+3*ABS(MOD('VSWR Calculator'!$C$23/Calculator!$F$16/2,1)-0.5))))/'VSWR Calculator'!$C$25)+$C49)^2+(1500*ABS(SIN(2*PI()*MOD(Calculator!$B$29/Calculator!$F$16,1)))*IF(MOD(Calculator!$B$29/Calculator!$F$16,1)&lt;0.5,-1,1))^2)),2))</f>
        <v>—</v>
      </c>
      <c r="BR49" s="253" t="n">
        <f aca="false">IF(OR(Calculator!$E$17&lt;&gt;"YES",Calculator!$B$29&lt;Calculator!$G$17),"—",ROUND((1+SQRT(((50*POWER(80,POWER(COS(PI()*MOD(Calculator!$B$29/Calculator!$F$17,1)),2))+MIN(500,MAX(30,100*EXP(-0.3*'VSWR Calculator'!$C$24)*(1+3*ABS(MOD('VSWR Calculator'!$C$23/Calculator!$F$17/2,1)-0.5))))/'VSWR Calculator'!$C$25)-$C49)^2+(1500*ABS(SIN(2*PI()*MOD(Calculator!$B$29/Calculator!$F$17,1)))*IF(MOD(Calculator!$B$29/Calculator!$F$17,1)&lt;0.5,-1,1))^2)/SQRT(((50*POWER(80,POWER(COS(PI()*MOD(Calculator!$B$29/Calculator!$F$17,1)),2))+MIN(500,MAX(30,100*EXP(-0.3*'VSWR Calculator'!$C$24)*(1+3*ABS(MOD('VSWR Calculator'!$C$23/Calculator!$F$17/2,1)-0.5))))/'VSWR Calculator'!$C$25)+$C49)^2+(1500*ABS(SIN(2*PI()*MOD(Calculator!$B$29/Calculator!$F$17,1)))*IF(MOD(Calculator!$B$29/Calculator!$F$17,1)&lt;0.5,-1,1))^2))/(1-SQRT(((50*POWER(80,POWER(COS(PI()*MOD(Calculator!$B$29/Calculator!$F$17,1)),2))+MIN(500,MAX(30,100*EXP(-0.3*'VSWR Calculator'!$C$24)*(1+3*ABS(MOD('VSWR Calculator'!$C$23/Calculator!$F$17/2,1)-0.5))))/'VSWR Calculator'!$C$25)-$C49)^2+(1500*ABS(SIN(2*PI()*MOD(Calculator!$B$29/Calculator!$F$17,1)))*IF(MOD(Calculator!$B$29/Calculator!$F$17,1)&lt;0.5,-1,1))^2)/SQRT(((50*POWER(80,POWER(COS(PI()*MOD(Calculator!$B$29/Calculator!$F$17,1)),2))+MIN(500,MAX(30,100*EXP(-0.3*'VSWR Calculator'!$C$24)*(1+3*ABS(MOD('VSWR Calculator'!$C$23/Calculator!$F$17/2,1)-0.5))))/'VSWR Calculator'!$C$25)+$C49)^2+(1500*ABS(SIN(2*PI()*MOD(Calculator!$B$29/Calculator!$F$17,1)))*IF(MOD(Calculator!$B$29/Calculator!$F$17,1)&lt;0.5,-1,1))^2)),2))</f>
        <v>16.05</v>
      </c>
      <c r="BS49" s="253" t="str">
        <f aca="false">IF(OR(Calculator!$E$18&lt;&gt;"YES",Calculator!$B$29&lt;Calculator!$G$18),"—",ROUND((1+SQRT(((50*POWER(80,POWER(COS(PI()*MOD(Calculator!$B$29/Calculator!$F$18,1)),2))+MIN(500,MAX(30,100*EXP(-0.3*'VSWR Calculator'!$C$24)*(1+3*ABS(MOD('VSWR Calculator'!$C$23/Calculator!$F$18/2,1)-0.5))))/'VSWR Calculator'!$C$25)-$C49)^2+(1500*ABS(SIN(2*PI()*MOD(Calculator!$B$29/Calculator!$F$18,1)))*IF(MOD(Calculator!$B$29/Calculator!$F$18,1)&lt;0.5,-1,1))^2)/SQRT(((50*POWER(80,POWER(COS(PI()*MOD(Calculator!$B$29/Calculator!$F$18,1)),2))+MIN(500,MAX(30,100*EXP(-0.3*'VSWR Calculator'!$C$24)*(1+3*ABS(MOD('VSWR Calculator'!$C$23/Calculator!$F$18/2,1)-0.5))))/'VSWR Calculator'!$C$25)+$C49)^2+(1500*ABS(SIN(2*PI()*MOD(Calculator!$B$29/Calculator!$F$18,1)))*IF(MOD(Calculator!$B$29/Calculator!$F$18,1)&lt;0.5,-1,1))^2))/(1-SQRT(((50*POWER(80,POWER(COS(PI()*MOD(Calculator!$B$29/Calculator!$F$18,1)),2))+MIN(500,MAX(30,100*EXP(-0.3*'VSWR Calculator'!$C$24)*(1+3*ABS(MOD('VSWR Calculator'!$C$23/Calculator!$F$18/2,1)-0.5))))/'VSWR Calculator'!$C$25)-$C49)^2+(1500*ABS(SIN(2*PI()*MOD(Calculator!$B$29/Calculator!$F$18,1)))*IF(MOD(Calculator!$B$29/Calculator!$F$18,1)&lt;0.5,-1,1))^2)/SQRT(((50*POWER(80,POWER(COS(PI()*MOD(Calculator!$B$29/Calculator!$F$18,1)),2))+MIN(500,MAX(30,100*EXP(-0.3*'VSWR Calculator'!$C$24)*(1+3*ABS(MOD('VSWR Calculator'!$C$23/Calculator!$F$18/2,1)-0.5))))/'VSWR Calculator'!$C$25)+$C49)^2+(1500*ABS(SIN(2*PI()*MOD(Calculator!$B$29/Calculator!$F$18,1)))*IF(MOD(Calculator!$B$29/Calculator!$F$18,1)&lt;0.5,-1,1))^2)),2))</f>
        <v>—</v>
      </c>
      <c r="BT49" s="253" t="str">
        <f aca="false">IF(OR(Calculator!$E$19&lt;&gt;"YES",Calculator!$B$29&lt;Calculator!$G$19),"—",ROUND((1+SQRT(((50*POWER(80,POWER(COS(PI()*MOD(Calculator!$B$29/Calculator!$F$19,1)),2))+MIN(500,MAX(30,100*EXP(-0.3*'VSWR Calculator'!$C$24)*(1+3*ABS(MOD('VSWR Calculator'!$C$23/Calculator!$F$19/2,1)-0.5))))/'VSWR Calculator'!$C$25)-$C49)^2+(1500*ABS(SIN(2*PI()*MOD(Calculator!$B$29/Calculator!$F$19,1)))*IF(MOD(Calculator!$B$29/Calculator!$F$19,1)&lt;0.5,-1,1))^2)/SQRT(((50*POWER(80,POWER(COS(PI()*MOD(Calculator!$B$29/Calculator!$F$19,1)),2))+MIN(500,MAX(30,100*EXP(-0.3*'VSWR Calculator'!$C$24)*(1+3*ABS(MOD('VSWR Calculator'!$C$23/Calculator!$F$19/2,1)-0.5))))/'VSWR Calculator'!$C$25)+$C49)^2+(1500*ABS(SIN(2*PI()*MOD(Calculator!$B$29/Calculator!$F$19,1)))*IF(MOD(Calculator!$B$29/Calculator!$F$19,1)&lt;0.5,-1,1))^2))/(1-SQRT(((50*POWER(80,POWER(COS(PI()*MOD(Calculator!$B$29/Calculator!$F$19,1)),2))+MIN(500,MAX(30,100*EXP(-0.3*'VSWR Calculator'!$C$24)*(1+3*ABS(MOD('VSWR Calculator'!$C$23/Calculator!$F$19/2,1)-0.5))))/'VSWR Calculator'!$C$25)-$C49)^2+(1500*ABS(SIN(2*PI()*MOD(Calculator!$B$29/Calculator!$F$19,1)))*IF(MOD(Calculator!$B$29/Calculator!$F$19,1)&lt;0.5,-1,1))^2)/SQRT(((50*POWER(80,POWER(COS(PI()*MOD(Calculator!$B$29/Calculator!$F$19,1)),2))+MIN(500,MAX(30,100*EXP(-0.3*'VSWR Calculator'!$C$24)*(1+3*ABS(MOD('VSWR Calculator'!$C$23/Calculator!$F$19/2,1)-0.5))))/'VSWR Calculator'!$C$25)+$C49)^2+(1500*ABS(SIN(2*PI()*MOD(Calculator!$B$29/Calculator!$F$19,1)))*IF(MOD(Calculator!$B$29/Calculator!$F$19,1)&lt;0.5,-1,1))^2)),2))</f>
        <v>—</v>
      </c>
      <c r="BU49" s="253" t="str">
        <f aca="false">IF(OR(Calculator!$E$20&lt;&gt;"YES",Calculator!$B$29&lt;Calculator!$G$20),"—",ROUND((1+SQRT(((50*POWER(80,POWER(COS(PI()*MOD(Calculator!$B$29/Calculator!$F$20,1)),2))+MIN(500,MAX(30,100*EXP(-0.3*'VSWR Calculator'!$C$24)*(1+3*ABS(MOD('VSWR Calculator'!$C$23/Calculator!$F$20/2,1)-0.5))))/'VSWR Calculator'!$C$25)-$C49)^2+(1500*ABS(SIN(2*PI()*MOD(Calculator!$B$29/Calculator!$F$20,1)))*IF(MOD(Calculator!$B$29/Calculator!$F$20,1)&lt;0.5,-1,1))^2)/SQRT(((50*POWER(80,POWER(COS(PI()*MOD(Calculator!$B$29/Calculator!$F$20,1)),2))+MIN(500,MAX(30,100*EXP(-0.3*'VSWR Calculator'!$C$24)*(1+3*ABS(MOD('VSWR Calculator'!$C$23/Calculator!$F$20/2,1)-0.5))))/'VSWR Calculator'!$C$25)+$C49)^2+(1500*ABS(SIN(2*PI()*MOD(Calculator!$B$29/Calculator!$F$20,1)))*IF(MOD(Calculator!$B$29/Calculator!$F$20,1)&lt;0.5,-1,1))^2))/(1-SQRT(((50*POWER(80,POWER(COS(PI()*MOD(Calculator!$B$29/Calculator!$F$20,1)),2))+MIN(500,MAX(30,100*EXP(-0.3*'VSWR Calculator'!$C$24)*(1+3*ABS(MOD('VSWR Calculator'!$C$23/Calculator!$F$20/2,1)-0.5))))/'VSWR Calculator'!$C$25)-$C49)^2+(1500*ABS(SIN(2*PI()*MOD(Calculator!$B$29/Calculator!$F$20,1)))*IF(MOD(Calculator!$B$29/Calculator!$F$20,1)&lt;0.5,-1,1))^2)/SQRT(((50*POWER(80,POWER(COS(PI()*MOD(Calculator!$B$29/Calculator!$F$20,1)),2))+MIN(500,MAX(30,100*EXP(-0.3*'VSWR Calculator'!$C$24)*(1+3*ABS(MOD('VSWR Calculator'!$C$23/Calculator!$F$20/2,1)-0.5))))/'VSWR Calculator'!$C$25)+$C49)^2+(1500*ABS(SIN(2*PI()*MOD(Calculator!$B$29/Calculator!$F$20,1)))*IF(MOD(Calculator!$B$29/Calculator!$F$20,1)&lt;0.5,-1,1))^2)),2))</f>
        <v>—</v>
      </c>
      <c r="BV49" s="253" t="str">
        <f aca="false">IF(OR(Calculator!$E$21&lt;&gt;"YES",Calculator!$B$29&lt;Calculator!$G$21),"—",ROUND((1+SQRT(((50*POWER(80,POWER(COS(PI()*MOD(Calculator!$B$29/Calculator!$F$21,1)),2))+MIN(500,MAX(30,100*EXP(-0.3*'VSWR Calculator'!$C$24)*(1+3*ABS(MOD('VSWR Calculator'!$C$23/Calculator!$F$21/2,1)-0.5))))/'VSWR Calculator'!$C$25)-$C49)^2+(1500*ABS(SIN(2*PI()*MOD(Calculator!$B$29/Calculator!$F$21,1)))*IF(MOD(Calculator!$B$29/Calculator!$F$21,1)&lt;0.5,-1,1))^2)/SQRT(((50*POWER(80,POWER(COS(PI()*MOD(Calculator!$B$29/Calculator!$F$21,1)),2))+MIN(500,MAX(30,100*EXP(-0.3*'VSWR Calculator'!$C$24)*(1+3*ABS(MOD('VSWR Calculator'!$C$23/Calculator!$F$21/2,1)-0.5))))/'VSWR Calculator'!$C$25)+$C49)^2+(1500*ABS(SIN(2*PI()*MOD(Calculator!$B$29/Calculator!$F$21,1)))*IF(MOD(Calculator!$B$29/Calculator!$F$21,1)&lt;0.5,-1,1))^2))/(1-SQRT(((50*POWER(80,POWER(COS(PI()*MOD(Calculator!$B$29/Calculator!$F$21,1)),2))+MIN(500,MAX(30,100*EXP(-0.3*'VSWR Calculator'!$C$24)*(1+3*ABS(MOD('VSWR Calculator'!$C$23/Calculator!$F$21/2,1)-0.5))))/'VSWR Calculator'!$C$25)-$C49)^2+(1500*ABS(SIN(2*PI()*MOD(Calculator!$B$29/Calculator!$F$21,1)))*IF(MOD(Calculator!$B$29/Calculator!$F$21,1)&lt;0.5,-1,1))^2)/SQRT(((50*POWER(80,POWER(COS(PI()*MOD(Calculator!$B$29/Calculator!$F$21,1)),2))+MIN(500,MAX(30,100*EXP(-0.3*'VSWR Calculator'!$C$24)*(1+3*ABS(MOD('VSWR Calculator'!$C$23/Calculator!$F$21/2,1)-0.5))))/'VSWR Calculator'!$C$25)+$C49)^2+(1500*ABS(SIN(2*PI()*MOD(Calculator!$B$29/Calculator!$F$21,1)))*IF(MOD(Calculator!$B$29/Calculator!$F$21,1)&lt;0.5,-1,1))^2)),2))</f>
        <v>—</v>
      </c>
      <c r="BW49" s="253" t="str">
        <f aca="false">IF(OR(Calculator!$E$22&lt;&gt;"YES",Calculator!$B$29&lt;Calculator!$G$22),"—",ROUND((1+SQRT(((50*POWER(80,POWER(COS(PI()*MOD(Calculator!$B$29/Calculator!$F$22,1)),2))+MIN(500,MAX(30,100*EXP(-0.3*'VSWR Calculator'!$C$24)*(1+3*ABS(MOD('VSWR Calculator'!$C$23/Calculator!$F$22/2,1)-0.5))))/'VSWR Calculator'!$C$25)-$C49)^2+(1500*ABS(SIN(2*PI()*MOD(Calculator!$B$29/Calculator!$F$22,1)))*IF(MOD(Calculator!$B$29/Calculator!$F$22,1)&lt;0.5,-1,1))^2)/SQRT(((50*POWER(80,POWER(COS(PI()*MOD(Calculator!$B$29/Calculator!$F$22,1)),2))+MIN(500,MAX(30,100*EXP(-0.3*'VSWR Calculator'!$C$24)*(1+3*ABS(MOD('VSWR Calculator'!$C$23/Calculator!$F$22/2,1)-0.5))))/'VSWR Calculator'!$C$25)+$C49)^2+(1500*ABS(SIN(2*PI()*MOD(Calculator!$B$29/Calculator!$F$22,1)))*IF(MOD(Calculator!$B$29/Calculator!$F$22,1)&lt;0.5,-1,1))^2))/(1-SQRT(((50*POWER(80,POWER(COS(PI()*MOD(Calculator!$B$29/Calculator!$F$22,1)),2))+MIN(500,MAX(30,100*EXP(-0.3*'VSWR Calculator'!$C$24)*(1+3*ABS(MOD('VSWR Calculator'!$C$23/Calculator!$F$22/2,1)-0.5))))/'VSWR Calculator'!$C$25)-$C49)^2+(1500*ABS(SIN(2*PI()*MOD(Calculator!$B$29/Calculator!$F$22,1)))*IF(MOD(Calculator!$B$29/Calculator!$F$22,1)&lt;0.5,-1,1))^2)/SQRT(((50*POWER(80,POWER(COS(PI()*MOD(Calculator!$B$29/Calculator!$F$22,1)),2))+MIN(500,MAX(30,100*EXP(-0.3*'VSWR Calculator'!$C$24)*(1+3*ABS(MOD('VSWR Calculator'!$C$23/Calculator!$F$22/2,1)-0.5))))/'VSWR Calculator'!$C$25)+$C49)^2+(1500*ABS(SIN(2*PI()*MOD(Calculator!$B$29/Calculator!$F$22,1)))*IF(MOD(Calculator!$B$29/Calculator!$F$22,1)&lt;0.5,-1,1))^2)),2))</f>
        <v>—</v>
      </c>
      <c r="BX49" s="253" t="n">
        <f aca="false">IFERROR(ROUND((IF(ISNUMBER(BM49),BM49,0)+IF(ISNUMBER(BN49),BN49,0)+IF(ISNUMBER(BO49),BO49,0)+IF(ISNUMBER(BP49),BP49,0)+IF(ISNUMBER(BQ49),BQ49,0)+IF(ISNUMBER(BR49),BR49,0)+IF(ISNUMBER(BS49),BS49,0)+IF(ISNUMBER(BT49),BT49,0)+IF(ISNUMBER(BU49),BU49,0)+IF(ISNUMBER(BV49),BV49,0)+IF(ISNUMBER(BW49),BW49,0))/(IF(ISNUMBER(BM49),1,0)+IF(ISNUMBER(BN49),1,0)+IF(ISNUMBER(BO49),1,0)+IF(ISNUMBER(BP49),1,0)+IF(ISNUMBER(BQ49),1,0)+IF(ISNUMBER(BR49),1,0)+IF(ISNUMBER(BS49),1,0)+IF(ISNUMBER(BT49),1,0)+IF(ISNUMBER(BU49),1,0)+IF(ISNUMBER(BV49),1,0)+IF(ISNUMBER(BW49),1,0)),4),"")</f>
        <v>16.055</v>
      </c>
      <c r="BY49" s="253" t="str">
        <f aca="false">IF(OR(Calculator!$E$12&lt;&gt;"YES",Calculator!$B$30&lt;Calculator!$G$12),"—",ROUND((1+SQRT(((50*POWER(80,POWER(COS(PI()*MOD(Calculator!$B$30/Calculator!$F$12,1)),2))+MIN(500,MAX(30,100*EXP(-0.3*'VSWR Calculator'!$C$24)*(1+3*ABS(MOD('VSWR Calculator'!$C$23/Calculator!$F$12/2,1)-0.5))))/'VSWR Calculator'!$C$25)-$C49)^2+(1500*ABS(SIN(2*PI()*MOD(Calculator!$B$30/Calculator!$F$12,1)))*IF(MOD(Calculator!$B$30/Calculator!$F$12,1)&lt;0.5,-1,1))^2)/SQRT(((50*POWER(80,POWER(COS(PI()*MOD(Calculator!$B$30/Calculator!$F$12,1)),2))+MIN(500,MAX(30,100*EXP(-0.3*'VSWR Calculator'!$C$24)*(1+3*ABS(MOD('VSWR Calculator'!$C$23/Calculator!$F$12/2,1)-0.5))))/'VSWR Calculator'!$C$25)+$C49)^2+(1500*ABS(SIN(2*PI()*MOD(Calculator!$B$30/Calculator!$F$12,1)))*IF(MOD(Calculator!$B$30/Calculator!$F$12,1)&lt;0.5,-1,1))^2))/(1-SQRT(((50*POWER(80,POWER(COS(PI()*MOD(Calculator!$B$30/Calculator!$F$12,1)),2))+MIN(500,MAX(30,100*EXP(-0.3*'VSWR Calculator'!$C$24)*(1+3*ABS(MOD('VSWR Calculator'!$C$23/Calculator!$F$12/2,1)-0.5))))/'VSWR Calculator'!$C$25)-$C49)^2+(1500*ABS(SIN(2*PI()*MOD(Calculator!$B$30/Calculator!$F$12,1)))*IF(MOD(Calculator!$B$30/Calculator!$F$12,1)&lt;0.5,-1,1))^2)/SQRT(((50*POWER(80,POWER(COS(PI()*MOD(Calculator!$B$30/Calculator!$F$12,1)),2))+MIN(500,MAX(30,100*EXP(-0.3*'VSWR Calculator'!$C$24)*(1+3*ABS(MOD('VSWR Calculator'!$C$23/Calculator!$F$12/2,1)-0.5))))/'VSWR Calculator'!$C$25)+$C49)^2+(1500*ABS(SIN(2*PI()*MOD(Calculator!$B$30/Calculator!$F$12,1)))*IF(MOD(Calculator!$B$30/Calculator!$F$12,1)&lt;0.5,-1,1))^2)),2))</f>
        <v>—</v>
      </c>
      <c r="BZ49" s="253" t="str">
        <f aca="false">IF(OR(Calculator!$E$13&lt;&gt;"YES",Calculator!$B$30&lt;Calculator!$G$13),"—",ROUND((1+SQRT(((50*POWER(80,POWER(COS(PI()*MOD(Calculator!$B$30/Calculator!$F$13,1)),2))+MIN(500,MAX(30,100*EXP(-0.3*'VSWR Calculator'!$C$24)*(1+3*ABS(MOD('VSWR Calculator'!$C$23/Calculator!$F$13/2,1)-0.5))))/'VSWR Calculator'!$C$25)-$C49)^2+(1500*ABS(SIN(2*PI()*MOD(Calculator!$B$30/Calculator!$F$13,1)))*IF(MOD(Calculator!$B$30/Calculator!$F$13,1)&lt;0.5,-1,1))^2)/SQRT(((50*POWER(80,POWER(COS(PI()*MOD(Calculator!$B$30/Calculator!$F$13,1)),2))+MIN(500,MAX(30,100*EXP(-0.3*'VSWR Calculator'!$C$24)*(1+3*ABS(MOD('VSWR Calculator'!$C$23/Calculator!$F$13/2,1)-0.5))))/'VSWR Calculator'!$C$25)+$C49)^2+(1500*ABS(SIN(2*PI()*MOD(Calculator!$B$30/Calculator!$F$13,1)))*IF(MOD(Calculator!$B$30/Calculator!$F$13,1)&lt;0.5,-1,1))^2))/(1-SQRT(((50*POWER(80,POWER(COS(PI()*MOD(Calculator!$B$30/Calculator!$F$13,1)),2))+MIN(500,MAX(30,100*EXP(-0.3*'VSWR Calculator'!$C$24)*(1+3*ABS(MOD('VSWR Calculator'!$C$23/Calculator!$F$13/2,1)-0.5))))/'VSWR Calculator'!$C$25)-$C49)^2+(1500*ABS(SIN(2*PI()*MOD(Calculator!$B$30/Calculator!$F$13,1)))*IF(MOD(Calculator!$B$30/Calculator!$F$13,1)&lt;0.5,-1,1))^2)/SQRT(((50*POWER(80,POWER(COS(PI()*MOD(Calculator!$B$30/Calculator!$F$13,1)),2))+MIN(500,MAX(30,100*EXP(-0.3*'VSWR Calculator'!$C$24)*(1+3*ABS(MOD('VSWR Calculator'!$C$23/Calculator!$F$13/2,1)-0.5))))/'VSWR Calculator'!$C$25)+$C49)^2+(1500*ABS(SIN(2*PI()*MOD(Calculator!$B$30/Calculator!$F$13,1)))*IF(MOD(Calculator!$B$30/Calculator!$F$13,1)&lt;0.5,-1,1))^2)),2))</f>
        <v>—</v>
      </c>
      <c r="CA49" s="253" t="str">
        <f aca="false">IF(OR(Calculator!$E$14&lt;&gt;"YES",Calculator!$B$30&lt;Calculator!$G$14),"—",ROUND((1+SQRT(((50*POWER(80,POWER(COS(PI()*MOD(Calculator!$B$30/Calculator!$F$14,1)),2))+MIN(500,MAX(30,100*EXP(-0.3*'VSWR Calculator'!$C$24)*(1+3*ABS(MOD('VSWR Calculator'!$C$23/Calculator!$F$14/2,1)-0.5))))/'VSWR Calculator'!$C$25)-$C49)^2+(1500*ABS(SIN(2*PI()*MOD(Calculator!$B$30/Calculator!$F$14,1)))*IF(MOD(Calculator!$B$30/Calculator!$F$14,1)&lt;0.5,-1,1))^2)/SQRT(((50*POWER(80,POWER(COS(PI()*MOD(Calculator!$B$30/Calculator!$F$14,1)),2))+MIN(500,MAX(30,100*EXP(-0.3*'VSWR Calculator'!$C$24)*(1+3*ABS(MOD('VSWR Calculator'!$C$23/Calculator!$F$14/2,1)-0.5))))/'VSWR Calculator'!$C$25)+$C49)^2+(1500*ABS(SIN(2*PI()*MOD(Calculator!$B$30/Calculator!$F$14,1)))*IF(MOD(Calculator!$B$30/Calculator!$F$14,1)&lt;0.5,-1,1))^2))/(1-SQRT(((50*POWER(80,POWER(COS(PI()*MOD(Calculator!$B$30/Calculator!$F$14,1)),2))+MIN(500,MAX(30,100*EXP(-0.3*'VSWR Calculator'!$C$24)*(1+3*ABS(MOD('VSWR Calculator'!$C$23/Calculator!$F$14/2,1)-0.5))))/'VSWR Calculator'!$C$25)-$C49)^2+(1500*ABS(SIN(2*PI()*MOD(Calculator!$B$30/Calculator!$F$14,1)))*IF(MOD(Calculator!$B$30/Calculator!$F$14,1)&lt;0.5,-1,1))^2)/SQRT(((50*POWER(80,POWER(COS(PI()*MOD(Calculator!$B$30/Calculator!$F$14,1)),2))+MIN(500,MAX(30,100*EXP(-0.3*'VSWR Calculator'!$C$24)*(1+3*ABS(MOD('VSWR Calculator'!$C$23/Calculator!$F$14/2,1)-0.5))))/'VSWR Calculator'!$C$25)+$C49)^2+(1500*ABS(SIN(2*PI()*MOD(Calculator!$B$30/Calculator!$F$14,1)))*IF(MOD(Calculator!$B$30/Calculator!$F$14,1)&lt;0.5,-1,1))^2)),2))</f>
        <v>—</v>
      </c>
      <c r="CB49" s="253" t="n">
        <f aca="false">IF(OR(Calculator!$E$15&lt;&gt;"YES",Calculator!$B$30&lt;Calculator!$G$15),"—",ROUND((1+SQRT(((50*POWER(80,POWER(COS(PI()*MOD(Calculator!$B$30/Calculator!$F$15,1)),2))+MIN(500,MAX(30,100*EXP(-0.3*'VSWR Calculator'!$C$24)*(1+3*ABS(MOD('VSWR Calculator'!$C$23/Calculator!$F$15/2,1)-0.5))))/'VSWR Calculator'!$C$25)-$C49)^2+(1500*ABS(SIN(2*PI()*MOD(Calculator!$B$30/Calculator!$F$15,1)))*IF(MOD(Calculator!$B$30/Calculator!$F$15,1)&lt;0.5,-1,1))^2)/SQRT(((50*POWER(80,POWER(COS(PI()*MOD(Calculator!$B$30/Calculator!$F$15,1)),2))+MIN(500,MAX(30,100*EXP(-0.3*'VSWR Calculator'!$C$24)*(1+3*ABS(MOD('VSWR Calculator'!$C$23/Calculator!$F$15/2,1)-0.5))))/'VSWR Calculator'!$C$25)+$C49)^2+(1500*ABS(SIN(2*PI()*MOD(Calculator!$B$30/Calculator!$F$15,1)))*IF(MOD(Calculator!$B$30/Calculator!$F$15,1)&lt;0.5,-1,1))^2))/(1-SQRT(((50*POWER(80,POWER(COS(PI()*MOD(Calculator!$B$30/Calculator!$F$15,1)),2))+MIN(500,MAX(30,100*EXP(-0.3*'VSWR Calculator'!$C$24)*(1+3*ABS(MOD('VSWR Calculator'!$C$23/Calculator!$F$15/2,1)-0.5))))/'VSWR Calculator'!$C$25)-$C49)^2+(1500*ABS(SIN(2*PI()*MOD(Calculator!$B$30/Calculator!$F$15,1)))*IF(MOD(Calculator!$B$30/Calculator!$F$15,1)&lt;0.5,-1,1))^2)/SQRT(((50*POWER(80,POWER(COS(PI()*MOD(Calculator!$B$30/Calculator!$F$15,1)),2))+MIN(500,MAX(30,100*EXP(-0.3*'VSWR Calculator'!$C$24)*(1+3*ABS(MOD('VSWR Calculator'!$C$23/Calculator!$F$15/2,1)-0.5))))/'VSWR Calculator'!$C$25)+$C49)^2+(1500*ABS(SIN(2*PI()*MOD(Calculator!$B$30/Calculator!$F$15,1)))*IF(MOD(Calculator!$B$30/Calculator!$F$15,1)&lt;0.5,-1,1))^2)),2))</f>
        <v>15.72</v>
      </c>
      <c r="CC49" s="253" t="str">
        <f aca="false">IF(OR(Calculator!$E$16&lt;&gt;"YES",Calculator!$B$30&lt;Calculator!$G$16),"—",ROUND((1+SQRT(((50*POWER(80,POWER(COS(PI()*MOD(Calculator!$B$30/Calculator!$F$16,1)),2))+MIN(500,MAX(30,100*EXP(-0.3*'VSWR Calculator'!$C$24)*(1+3*ABS(MOD('VSWR Calculator'!$C$23/Calculator!$F$16/2,1)-0.5))))/'VSWR Calculator'!$C$25)-$C49)^2+(1500*ABS(SIN(2*PI()*MOD(Calculator!$B$30/Calculator!$F$16,1)))*IF(MOD(Calculator!$B$30/Calculator!$F$16,1)&lt;0.5,-1,1))^2)/SQRT(((50*POWER(80,POWER(COS(PI()*MOD(Calculator!$B$30/Calculator!$F$16,1)),2))+MIN(500,MAX(30,100*EXP(-0.3*'VSWR Calculator'!$C$24)*(1+3*ABS(MOD('VSWR Calculator'!$C$23/Calculator!$F$16/2,1)-0.5))))/'VSWR Calculator'!$C$25)+$C49)^2+(1500*ABS(SIN(2*PI()*MOD(Calculator!$B$30/Calculator!$F$16,1)))*IF(MOD(Calculator!$B$30/Calculator!$F$16,1)&lt;0.5,-1,1))^2))/(1-SQRT(((50*POWER(80,POWER(COS(PI()*MOD(Calculator!$B$30/Calculator!$F$16,1)),2))+MIN(500,MAX(30,100*EXP(-0.3*'VSWR Calculator'!$C$24)*(1+3*ABS(MOD('VSWR Calculator'!$C$23/Calculator!$F$16/2,1)-0.5))))/'VSWR Calculator'!$C$25)-$C49)^2+(1500*ABS(SIN(2*PI()*MOD(Calculator!$B$30/Calculator!$F$16,1)))*IF(MOD(Calculator!$B$30/Calculator!$F$16,1)&lt;0.5,-1,1))^2)/SQRT(((50*POWER(80,POWER(COS(PI()*MOD(Calculator!$B$30/Calculator!$F$16,1)),2))+MIN(500,MAX(30,100*EXP(-0.3*'VSWR Calculator'!$C$24)*(1+3*ABS(MOD('VSWR Calculator'!$C$23/Calculator!$F$16/2,1)-0.5))))/'VSWR Calculator'!$C$25)+$C49)^2+(1500*ABS(SIN(2*PI()*MOD(Calculator!$B$30/Calculator!$F$16,1)))*IF(MOD(Calculator!$B$30/Calculator!$F$16,1)&lt;0.5,-1,1))^2)),2))</f>
        <v>—</v>
      </c>
      <c r="CD49" s="253" t="n">
        <f aca="false">IF(OR(Calculator!$E$17&lt;&gt;"YES",Calculator!$B$30&lt;Calculator!$G$17),"—",ROUND((1+SQRT(((50*POWER(80,POWER(COS(PI()*MOD(Calculator!$B$30/Calculator!$F$17,1)),2))+MIN(500,MAX(30,100*EXP(-0.3*'VSWR Calculator'!$C$24)*(1+3*ABS(MOD('VSWR Calculator'!$C$23/Calculator!$F$17/2,1)-0.5))))/'VSWR Calculator'!$C$25)-$C49)^2+(1500*ABS(SIN(2*PI()*MOD(Calculator!$B$30/Calculator!$F$17,1)))*IF(MOD(Calculator!$B$30/Calculator!$F$17,1)&lt;0.5,-1,1))^2)/SQRT(((50*POWER(80,POWER(COS(PI()*MOD(Calculator!$B$30/Calculator!$F$17,1)),2))+MIN(500,MAX(30,100*EXP(-0.3*'VSWR Calculator'!$C$24)*(1+3*ABS(MOD('VSWR Calculator'!$C$23/Calculator!$F$17/2,1)-0.5))))/'VSWR Calculator'!$C$25)+$C49)^2+(1500*ABS(SIN(2*PI()*MOD(Calculator!$B$30/Calculator!$F$17,1)))*IF(MOD(Calculator!$B$30/Calculator!$F$17,1)&lt;0.5,-1,1))^2))/(1-SQRT(((50*POWER(80,POWER(COS(PI()*MOD(Calculator!$B$30/Calculator!$F$17,1)),2))+MIN(500,MAX(30,100*EXP(-0.3*'VSWR Calculator'!$C$24)*(1+3*ABS(MOD('VSWR Calculator'!$C$23/Calculator!$F$17/2,1)-0.5))))/'VSWR Calculator'!$C$25)-$C49)^2+(1500*ABS(SIN(2*PI()*MOD(Calculator!$B$30/Calculator!$F$17,1)))*IF(MOD(Calculator!$B$30/Calculator!$F$17,1)&lt;0.5,-1,1))^2)/SQRT(((50*POWER(80,POWER(COS(PI()*MOD(Calculator!$B$30/Calculator!$F$17,1)),2))+MIN(500,MAX(30,100*EXP(-0.3*'VSWR Calculator'!$C$24)*(1+3*ABS(MOD('VSWR Calculator'!$C$23/Calculator!$F$17/2,1)-0.5))))/'VSWR Calculator'!$C$25)+$C49)^2+(1500*ABS(SIN(2*PI()*MOD(Calculator!$B$30/Calculator!$F$17,1)))*IF(MOD(Calculator!$B$30/Calculator!$F$17,1)&lt;0.5,-1,1))^2)),2))</f>
        <v>16.86</v>
      </c>
      <c r="CE49" s="253" t="str">
        <f aca="false">IF(OR(Calculator!$E$18&lt;&gt;"YES",Calculator!$B$30&lt;Calculator!$G$18),"—",ROUND((1+SQRT(((50*POWER(80,POWER(COS(PI()*MOD(Calculator!$B$30/Calculator!$F$18,1)),2))+MIN(500,MAX(30,100*EXP(-0.3*'VSWR Calculator'!$C$24)*(1+3*ABS(MOD('VSWR Calculator'!$C$23/Calculator!$F$18/2,1)-0.5))))/'VSWR Calculator'!$C$25)-$C49)^2+(1500*ABS(SIN(2*PI()*MOD(Calculator!$B$30/Calculator!$F$18,1)))*IF(MOD(Calculator!$B$30/Calculator!$F$18,1)&lt;0.5,-1,1))^2)/SQRT(((50*POWER(80,POWER(COS(PI()*MOD(Calculator!$B$30/Calculator!$F$18,1)),2))+MIN(500,MAX(30,100*EXP(-0.3*'VSWR Calculator'!$C$24)*(1+3*ABS(MOD('VSWR Calculator'!$C$23/Calculator!$F$18/2,1)-0.5))))/'VSWR Calculator'!$C$25)+$C49)^2+(1500*ABS(SIN(2*PI()*MOD(Calculator!$B$30/Calculator!$F$18,1)))*IF(MOD(Calculator!$B$30/Calculator!$F$18,1)&lt;0.5,-1,1))^2))/(1-SQRT(((50*POWER(80,POWER(COS(PI()*MOD(Calculator!$B$30/Calculator!$F$18,1)),2))+MIN(500,MAX(30,100*EXP(-0.3*'VSWR Calculator'!$C$24)*(1+3*ABS(MOD('VSWR Calculator'!$C$23/Calculator!$F$18/2,1)-0.5))))/'VSWR Calculator'!$C$25)-$C49)^2+(1500*ABS(SIN(2*PI()*MOD(Calculator!$B$30/Calculator!$F$18,1)))*IF(MOD(Calculator!$B$30/Calculator!$F$18,1)&lt;0.5,-1,1))^2)/SQRT(((50*POWER(80,POWER(COS(PI()*MOD(Calculator!$B$30/Calculator!$F$18,1)),2))+MIN(500,MAX(30,100*EXP(-0.3*'VSWR Calculator'!$C$24)*(1+3*ABS(MOD('VSWR Calculator'!$C$23/Calculator!$F$18/2,1)-0.5))))/'VSWR Calculator'!$C$25)+$C49)^2+(1500*ABS(SIN(2*PI()*MOD(Calculator!$B$30/Calculator!$F$18,1)))*IF(MOD(Calculator!$B$30/Calculator!$F$18,1)&lt;0.5,-1,1))^2)),2))</f>
        <v>—</v>
      </c>
      <c r="CF49" s="253" t="str">
        <f aca="false">IF(OR(Calculator!$E$19&lt;&gt;"YES",Calculator!$B$30&lt;Calculator!$G$19),"—",ROUND((1+SQRT(((50*POWER(80,POWER(COS(PI()*MOD(Calculator!$B$30/Calculator!$F$19,1)),2))+MIN(500,MAX(30,100*EXP(-0.3*'VSWR Calculator'!$C$24)*(1+3*ABS(MOD('VSWR Calculator'!$C$23/Calculator!$F$19/2,1)-0.5))))/'VSWR Calculator'!$C$25)-$C49)^2+(1500*ABS(SIN(2*PI()*MOD(Calculator!$B$30/Calculator!$F$19,1)))*IF(MOD(Calculator!$B$30/Calculator!$F$19,1)&lt;0.5,-1,1))^2)/SQRT(((50*POWER(80,POWER(COS(PI()*MOD(Calculator!$B$30/Calculator!$F$19,1)),2))+MIN(500,MAX(30,100*EXP(-0.3*'VSWR Calculator'!$C$24)*(1+3*ABS(MOD('VSWR Calculator'!$C$23/Calculator!$F$19/2,1)-0.5))))/'VSWR Calculator'!$C$25)+$C49)^2+(1500*ABS(SIN(2*PI()*MOD(Calculator!$B$30/Calculator!$F$19,1)))*IF(MOD(Calculator!$B$30/Calculator!$F$19,1)&lt;0.5,-1,1))^2))/(1-SQRT(((50*POWER(80,POWER(COS(PI()*MOD(Calculator!$B$30/Calculator!$F$19,1)),2))+MIN(500,MAX(30,100*EXP(-0.3*'VSWR Calculator'!$C$24)*(1+3*ABS(MOD('VSWR Calculator'!$C$23/Calculator!$F$19/2,1)-0.5))))/'VSWR Calculator'!$C$25)-$C49)^2+(1500*ABS(SIN(2*PI()*MOD(Calculator!$B$30/Calculator!$F$19,1)))*IF(MOD(Calculator!$B$30/Calculator!$F$19,1)&lt;0.5,-1,1))^2)/SQRT(((50*POWER(80,POWER(COS(PI()*MOD(Calculator!$B$30/Calculator!$F$19,1)),2))+MIN(500,MAX(30,100*EXP(-0.3*'VSWR Calculator'!$C$24)*(1+3*ABS(MOD('VSWR Calculator'!$C$23/Calculator!$F$19/2,1)-0.5))))/'VSWR Calculator'!$C$25)+$C49)^2+(1500*ABS(SIN(2*PI()*MOD(Calculator!$B$30/Calculator!$F$19,1)))*IF(MOD(Calculator!$B$30/Calculator!$F$19,1)&lt;0.5,-1,1))^2)),2))</f>
        <v>—</v>
      </c>
      <c r="CG49" s="253" t="str">
        <f aca="false">IF(OR(Calculator!$E$20&lt;&gt;"YES",Calculator!$B$30&lt;Calculator!$G$20),"—",ROUND((1+SQRT(((50*POWER(80,POWER(COS(PI()*MOD(Calculator!$B$30/Calculator!$F$20,1)),2))+MIN(500,MAX(30,100*EXP(-0.3*'VSWR Calculator'!$C$24)*(1+3*ABS(MOD('VSWR Calculator'!$C$23/Calculator!$F$20/2,1)-0.5))))/'VSWR Calculator'!$C$25)-$C49)^2+(1500*ABS(SIN(2*PI()*MOD(Calculator!$B$30/Calculator!$F$20,1)))*IF(MOD(Calculator!$B$30/Calculator!$F$20,1)&lt;0.5,-1,1))^2)/SQRT(((50*POWER(80,POWER(COS(PI()*MOD(Calculator!$B$30/Calculator!$F$20,1)),2))+MIN(500,MAX(30,100*EXP(-0.3*'VSWR Calculator'!$C$24)*(1+3*ABS(MOD('VSWR Calculator'!$C$23/Calculator!$F$20/2,1)-0.5))))/'VSWR Calculator'!$C$25)+$C49)^2+(1500*ABS(SIN(2*PI()*MOD(Calculator!$B$30/Calculator!$F$20,1)))*IF(MOD(Calculator!$B$30/Calculator!$F$20,1)&lt;0.5,-1,1))^2))/(1-SQRT(((50*POWER(80,POWER(COS(PI()*MOD(Calculator!$B$30/Calculator!$F$20,1)),2))+MIN(500,MAX(30,100*EXP(-0.3*'VSWR Calculator'!$C$24)*(1+3*ABS(MOD('VSWR Calculator'!$C$23/Calculator!$F$20/2,1)-0.5))))/'VSWR Calculator'!$C$25)-$C49)^2+(1500*ABS(SIN(2*PI()*MOD(Calculator!$B$30/Calculator!$F$20,1)))*IF(MOD(Calculator!$B$30/Calculator!$F$20,1)&lt;0.5,-1,1))^2)/SQRT(((50*POWER(80,POWER(COS(PI()*MOD(Calculator!$B$30/Calculator!$F$20,1)),2))+MIN(500,MAX(30,100*EXP(-0.3*'VSWR Calculator'!$C$24)*(1+3*ABS(MOD('VSWR Calculator'!$C$23/Calculator!$F$20/2,1)-0.5))))/'VSWR Calculator'!$C$25)+$C49)^2+(1500*ABS(SIN(2*PI()*MOD(Calculator!$B$30/Calculator!$F$20,1)))*IF(MOD(Calculator!$B$30/Calculator!$F$20,1)&lt;0.5,-1,1))^2)),2))</f>
        <v>—</v>
      </c>
      <c r="CH49" s="253" t="str">
        <f aca="false">IF(OR(Calculator!$E$21&lt;&gt;"YES",Calculator!$B$30&lt;Calculator!$G$21),"—",ROUND((1+SQRT(((50*POWER(80,POWER(COS(PI()*MOD(Calculator!$B$30/Calculator!$F$21,1)),2))+MIN(500,MAX(30,100*EXP(-0.3*'VSWR Calculator'!$C$24)*(1+3*ABS(MOD('VSWR Calculator'!$C$23/Calculator!$F$21/2,1)-0.5))))/'VSWR Calculator'!$C$25)-$C49)^2+(1500*ABS(SIN(2*PI()*MOD(Calculator!$B$30/Calculator!$F$21,1)))*IF(MOD(Calculator!$B$30/Calculator!$F$21,1)&lt;0.5,-1,1))^2)/SQRT(((50*POWER(80,POWER(COS(PI()*MOD(Calculator!$B$30/Calculator!$F$21,1)),2))+MIN(500,MAX(30,100*EXP(-0.3*'VSWR Calculator'!$C$24)*(1+3*ABS(MOD('VSWR Calculator'!$C$23/Calculator!$F$21/2,1)-0.5))))/'VSWR Calculator'!$C$25)+$C49)^2+(1500*ABS(SIN(2*PI()*MOD(Calculator!$B$30/Calculator!$F$21,1)))*IF(MOD(Calculator!$B$30/Calculator!$F$21,1)&lt;0.5,-1,1))^2))/(1-SQRT(((50*POWER(80,POWER(COS(PI()*MOD(Calculator!$B$30/Calculator!$F$21,1)),2))+MIN(500,MAX(30,100*EXP(-0.3*'VSWR Calculator'!$C$24)*(1+3*ABS(MOD('VSWR Calculator'!$C$23/Calculator!$F$21/2,1)-0.5))))/'VSWR Calculator'!$C$25)-$C49)^2+(1500*ABS(SIN(2*PI()*MOD(Calculator!$B$30/Calculator!$F$21,1)))*IF(MOD(Calculator!$B$30/Calculator!$F$21,1)&lt;0.5,-1,1))^2)/SQRT(((50*POWER(80,POWER(COS(PI()*MOD(Calculator!$B$30/Calculator!$F$21,1)),2))+MIN(500,MAX(30,100*EXP(-0.3*'VSWR Calculator'!$C$24)*(1+3*ABS(MOD('VSWR Calculator'!$C$23/Calculator!$F$21/2,1)-0.5))))/'VSWR Calculator'!$C$25)+$C49)^2+(1500*ABS(SIN(2*PI()*MOD(Calculator!$B$30/Calculator!$F$21,1)))*IF(MOD(Calculator!$B$30/Calculator!$F$21,1)&lt;0.5,-1,1))^2)),2))</f>
        <v>—</v>
      </c>
      <c r="CI49" s="253" t="str">
        <f aca="false">IF(OR(Calculator!$E$22&lt;&gt;"YES",Calculator!$B$30&lt;Calculator!$G$22),"—",ROUND((1+SQRT(((50*POWER(80,POWER(COS(PI()*MOD(Calculator!$B$30/Calculator!$F$22,1)),2))+MIN(500,MAX(30,100*EXP(-0.3*'VSWR Calculator'!$C$24)*(1+3*ABS(MOD('VSWR Calculator'!$C$23/Calculator!$F$22/2,1)-0.5))))/'VSWR Calculator'!$C$25)-$C49)^2+(1500*ABS(SIN(2*PI()*MOD(Calculator!$B$30/Calculator!$F$22,1)))*IF(MOD(Calculator!$B$30/Calculator!$F$22,1)&lt;0.5,-1,1))^2)/SQRT(((50*POWER(80,POWER(COS(PI()*MOD(Calculator!$B$30/Calculator!$F$22,1)),2))+MIN(500,MAX(30,100*EXP(-0.3*'VSWR Calculator'!$C$24)*(1+3*ABS(MOD('VSWR Calculator'!$C$23/Calculator!$F$22/2,1)-0.5))))/'VSWR Calculator'!$C$25)+$C49)^2+(1500*ABS(SIN(2*PI()*MOD(Calculator!$B$30/Calculator!$F$22,1)))*IF(MOD(Calculator!$B$30/Calculator!$F$22,1)&lt;0.5,-1,1))^2))/(1-SQRT(((50*POWER(80,POWER(COS(PI()*MOD(Calculator!$B$30/Calculator!$F$22,1)),2))+MIN(500,MAX(30,100*EXP(-0.3*'VSWR Calculator'!$C$24)*(1+3*ABS(MOD('VSWR Calculator'!$C$23/Calculator!$F$22/2,1)-0.5))))/'VSWR Calculator'!$C$25)-$C49)^2+(1500*ABS(SIN(2*PI()*MOD(Calculator!$B$30/Calculator!$F$22,1)))*IF(MOD(Calculator!$B$30/Calculator!$F$22,1)&lt;0.5,-1,1))^2)/SQRT(((50*POWER(80,POWER(COS(PI()*MOD(Calculator!$B$30/Calculator!$F$22,1)),2))+MIN(500,MAX(30,100*EXP(-0.3*'VSWR Calculator'!$C$24)*(1+3*ABS(MOD('VSWR Calculator'!$C$23/Calculator!$F$22/2,1)-0.5))))/'VSWR Calculator'!$C$25)+$C49)^2+(1500*ABS(SIN(2*PI()*MOD(Calculator!$B$30/Calculator!$F$22,1)))*IF(MOD(Calculator!$B$30/Calculator!$F$22,1)&lt;0.5,-1,1))^2)),2))</f>
        <v>—</v>
      </c>
      <c r="CJ49" s="253" t="n">
        <f aca="false">IFERROR(ROUND((IF(ISNUMBER(BY49),BY49,0)+IF(ISNUMBER(BZ49),BZ49,0)+IF(ISNUMBER(CA49),CA49,0)+IF(ISNUMBER(CB49),CB49,0)+IF(ISNUMBER(CC49),CC49,0)+IF(ISNUMBER(CD49),CD49,0)+IF(ISNUMBER(CE49),CE49,0)+IF(ISNUMBER(CF49),CF49,0)+IF(ISNUMBER(CG49),CG49,0)+IF(ISNUMBER(CH49),CH49,0)+IF(ISNUMBER(CI49),CI49,0))/(IF(ISNUMBER(BY49),1,0)+IF(ISNUMBER(BZ49),1,0)+IF(ISNUMBER(CA49),1,0)+IF(ISNUMBER(CB49),1,0)+IF(ISNUMBER(CC49),1,0)+IF(ISNUMBER(CD49),1,0)+IF(ISNUMBER(CE49),1,0)+IF(ISNUMBER(CF49),1,0)+IF(ISNUMBER(CG49),1,0)+IF(ISNUMBER(CH49),1,0)+IF(ISNUMBER(CI49),1,0)),4),"")</f>
        <v>16.29</v>
      </c>
      <c r="CK49" s="253" t="str">
        <f aca="false">IF(OR(Calculator!$E$12&lt;&gt;"YES",Calculator!$B$31&lt;Calculator!$G$12),"—",ROUND((1+SQRT(((50*POWER(80,POWER(COS(PI()*MOD(Calculator!$B$31/Calculator!$F$12,1)),2))+MIN(500,MAX(30,100*EXP(-0.3*'VSWR Calculator'!$C$24)*(1+3*ABS(MOD('VSWR Calculator'!$C$23/Calculator!$F$12/2,1)-0.5))))/'VSWR Calculator'!$C$25)-$C49)^2+(1500*ABS(SIN(2*PI()*MOD(Calculator!$B$31/Calculator!$F$12,1)))*IF(MOD(Calculator!$B$31/Calculator!$F$12,1)&lt;0.5,-1,1))^2)/SQRT(((50*POWER(80,POWER(COS(PI()*MOD(Calculator!$B$31/Calculator!$F$12,1)),2))+MIN(500,MAX(30,100*EXP(-0.3*'VSWR Calculator'!$C$24)*(1+3*ABS(MOD('VSWR Calculator'!$C$23/Calculator!$F$12/2,1)-0.5))))/'VSWR Calculator'!$C$25)+$C49)^2+(1500*ABS(SIN(2*PI()*MOD(Calculator!$B$31/Calculator!$F$12,1)))*IF(MOD(Calculator!$B$31/Calculator!$F$12,1)&lt;0.5,-1,1))^2))/(1-SQRT(((50*POWER(80,POWER(COS(PI()*MOD(Calculator!$B$31/Calculator!$F$12,1)),2))+MIN(500,MAX(30,100*EXP(-0.3*'VSWR Calculator'!$C$24)*(1+3*ABS(MOD('VSWR Calculator'!$C$23/Calculator!$F$12/2,1)-0.5))))/'VSWR Calculator'!$C$25)-$C49)^2+(1500*ABS(SIN(2*PI()*MOD(Calculator!$B$31/Calculator!$F$12,1)))*IF(MOD(Calculator!$B$31/Calculator!$F$12,1)&lt;0.5,-1,1))^2)/SQRT(((50*POWER(80,POWER(COS(PI()*MOD(Calculator!$B$31/Calculator!$F$12,1)),2))+MIN(500,MAX(30,100*EXP(-0.3*'VSWR Calculator'!$C$24)*(1+3*ABS(MOD('VSWR Calculator'!$C$23/Calculator!$F$12/2,1)-0.5))))/'VSWR Calculator'!$C$25)+$C49)^2+(1500*ABS(SIN(2*PI()*MOD(Calculator!$B$31/Calculator!$F$12,1)))*IF(MOD(Calculator!$B$31/Calculator!$F$12,1)&lt;0.5,-1,1))^2)),2))</f>
        <v>—</v>
      </c>
      <c r="CL49" s="253" t="str">
        <f aca="false">IF(OR(Calculator!$E$13&lt;&gt;"YES",Calculator!$B$31&lt;Calculator!$G$13),"—",ROUND((1+SQRT(((50*POWER(80,POWER(COS(PI()*MOD(Calculator!$B$31/Calculator!$F$13,1)),2))+MIN(500,MAX(30,100*EXP(-0.3*'VSWR Calculator'!$C$24)*(1+3*ABS(MOD('VSWR Calculator'!$C$23/Calculator!$F$13/2,1)-0.5))))/'VSWR Calculator'!$C$25)-$C49)^2+(1500*ABS(SIN(2*PI()*MOD(Calculator!$B$31/Calculator!$F$13,1)))*IF(MOD(Calculator!$B$31/Calculator!$F$13,1)&lt;0.5,-1,1))^2)/SQRT(((50*POWER(80,POWER(COS(PI()*MOD(Calculator!$B$31/Calculator!$F$13,1)),2))+MIN(500,MAX(30,100*EXP(-0.3*'VSWR Calculator'!$C$24)*(1+3*ABS(MOD('VSWR Calculator'!$C$23/Calculator!$F$13/2,1)-0.5))))/'VSWR Calculator'!$C$25)+$C49)^2+(1500*ABS(SIN(2*PI()*MOD(Calculator!$B$31/Calculator!$F$13,1)))*IF(MOD(Calculator!$B$31/Calculator!$F$13,1)&lt;0.5,-1,1))^2))/(1-SQRT(((50*POWER(80,POWER(COS(PI()*MOD(Calculator!$B$31/Calculator!$F$13,1)),2))+MIN(500,MAX(30,100*EXP(-0.3*'VSWR Calculator'!$C$24)*(1+3*ABS(MOD('VSWR Calculator'!$C$23/Calculator!$F$13/2,1)-0.5))))/'VSWR Calculator'!$C$25)-$C49)^2+(1500*ABS(SIN(2*PI()*MOD(Calculator!$B$31/Calculator!$F$13,1)))*IF(MOD(Calculator!$B$31/Calculator!$F$13,1)&lt;0.5,-1,1))^2)/SQRT(((50*POWER(80,POWER(COS(PI()*MOD(Calculator!$B$31/Calculator!$F$13,1)),2))+MIN(500,MAX(30,100*EXP(-0.3*'VSWR Calculator'!$C$24)*(1+3*ABS(MOD('VSWR Calculator'!$C$23/Calculator!$F$13/2,1)-0.5))))/'VSWR Calculator'!$C$25)+$C49)^2+(1500*ABS(SIN(2*PI()*MOD(Calculator!$B$31/Calculator!$F$13,1)))*IF(MOD(Calculator!$B$31/Calculator!$F$13,1)&lt;0.5,-1,1))^2)),2))</f>
        <v>—</v>
      </c>
      <c r="CM49" s="253" t="str">
        <f aca="false">IF(OR(Calculator!$E$14&lt;&gt;"YES",Calculator!$B$31&lt;Calculator!$G$14),"—",ROUND((1+SQRT(((50*POWER(80,POWER(COS(PI()*MOD(Calculator!$B$31/Calculator!$F$14,1)),2))+MIN(500,MAX(30,100*EXP(-0.3*'VSWR Calculator'!$C$24)*(1+3*ABS(MOD('VSWR Calculator'!$C$23/Calculator!$F$14/2,1)-0.5))))/'VSWR Calculator'!$C$25)-$C49)^2+(1500*ABS(SIN(2*PI()*MOD(Calculator!$B$31/Calculator!$F$14,1)))*IF(MOD(Calculator!$B$31/Calculator!$F$14,1)&lt;0.5,-1,1))^2)/SQRT(((50*POWER(80,POWER(COS(PI()*MOD(Calculator!$B$31/Calculator!$F$14,1)),2))+MIN(500,MAX(30,100*EXP(-0.3*'VSWR Calculator'!$C$24)*(1+3*ABS(MOD('VSWR Calculator'!$C$23/Calculator!$F$14/2,1)-0.5))))/'VSWR Calculator'!$C$25)+$C49)^2+(1500*ABS(SIN(2*PI()*MOD(Calculator!$B$31/Calculator!$F$14,1)))*IF(MOD(Calculator!$B$31/Calculator!$F$14,1)&lt;0.5,-1,1))^2))/(1-SQRT(((50*POWER(80,POWER(COS(PI()*MOD(Calculator!$B$31/Calculator!$F$14,1)),2))+MIN(500,MAX(30,100*EXP(-0.3*'VSWR Calculator'!$C$24)*(1+3*ABS(MOD('VSWR Calculator'!$C$23/Calculator!$F$14/2,1)-0.5))))/'VSWR Calculator'!$C$25)-$C49)^2+(1500*ABS(SIN(2*PI()*MOD(Calculator!$B$31/Calculator!$F$14,1)))*IF(MOD(Calculator!$B$31/Calculator!$F$14,1)&lt;0.5,-1,1))^2)/SQRT(((50*POWER(80,POWER(COS(PI()*MOD(Calculator!$B$31/Calculator!$F$14,1)),2))+MIN(500,MAX(30,100*EXP(-0.3*'VSWR Calculator'!$C$24)*(1+3*ABS(MOD('VSWR Calculator'!$C$23/Calculator!$F$14/2,1)-0.5))))/'VSWR Calculator'!$C$25)+$C49)^2+(1500*ABS(SIN(2*PI()*MOD(Calculator!$B$31/Calculator!$F$14,1)))*IF(MOD(Calculator!$B$31/Calculator!$F$14,1)&lt;0.5,-1,1))^2)),2))</f>
        <v>—</v>
      </c>
      <c r="CN49" s="253" t="n">
        <f aca="false">IF(OR(Calculator!$E$15&lt;&gt;"YES",Calculator!$B$31&lt;Calculator!$G$15),"—",ROUND((1+SQRT(((50*POWER(80,POWER(COS(PI()*MOD(Calculator!$B$31/Calculator!$F$15,1)),2))+MIN(500,MAX(30,100*EXP(-0.3*'VSWR Calculator'!$C$24)*(1+3*ABS(MOD('VSWR Calculator'!$C$23/Calculator!$F$15/2,1)-0.5))))/'VSWR Calculator'!$C$25)-$C49)^2+(1500*ABS(SIN(2*PI()*MOD(Calculator!$B$31/Calculator!$F$15,1)))*IF(MOD(Calculator!$B$31/Calculator!$F$15,1)&lt;0.5,-1,1))^2)/SQRT(((50*POWER(80,POWER(COS(PI()*MOD(Calculator!$B$31/Calculator!$F$15,1)),2))+MIN(500,MAX(30,100*EXP(-0.3*'VSWR Calculator'!$C$24)*(1+3*ABS(MOD('VSWR Calculator'!$C$23/Calculator!$F$15/2,1)-0.5))))/'VSWR Calculator'!$C$25)+$C49)^2+(1500*ABS(SIN(2*PI()*MOD(Calculator!$B$31/Calculator!$F$15,1)))*IF(MOD(Calculator!$B$31/Calculator!$F$15,1)&lt;0.5,-1,1))^2))/(1-SQRT(((50*POWER(80,POWER(COS(PI()*MOD(Calculator!$B$31/Calculator!$F$15,1)),2))+MIN(500,MAX(30,100*EXP(-0.3*'VSWR Calculator'!$C$24)*(1+3*ABS(MOD('VSWR Calculator'!$C$23/Calculator!$F$15/2,1)-0.5))))/'VSWR Calculator'!$C$25)-$C49)^2+(1500*ABS(SIN(2*PI()*MOD(Calculator!$B$31/Calculator!$F$15,1)))*IF(MOD(Calculator!$B$31/Calculator!$F$15,1)&lt;0.5,-1,1))^2)/SQRT(((50*POWER(80,POWER(COS(PI()*MOD(Calculator!$B$31/Calculator!$F$15,1)),2))+MIN(500,MAX(30,100*EXP(-0.3*'VSWR Calculator'!$C$24)*(1+3*ABS(MOD('VSWR Calculator'!$C$23/Calculator!$F$15/2,1)-0.5))))/'VSWR Calculator'!$C$25)+$C49)^2+(1500*ABS(SIN(2*PI()*MOD(Calculator!$B$31/Calculator!$F$15,1)))*IF(MOD(Calculator!$B$31/Calculator!$F$15,1)&lt;0.5,-1,1))^2)),2))</f>
        <v>16.35</v>
      </c>
      <c r="CO49" s="253" t="str">
        <f aca="false">IF(OR(Calculator!$E$16&lt;&gt;"YES",Calculator!$B$31&lt;Calculator!$G$16),"—",ROUND((1+SQRT(((50*POWER(80,POWER(COS(PI()*MOD(Calculator!$B$31/Calculator!$F$16,1)),2))+MIN(500,MAX(30,100*EXP(-0.3*'VSWR Calculator'!$C$24)*(1+3*ABS(MOD('VSWR Calculator'!$C$23/Calculator!$F$16/2,1)-0.5))))/'VSWR Calculator'!$C$25)-$C49)^2+(1500*ABS(SIN(2*PI()*MOD(Calculator!$B$31/Calculator!$F$16,1)))*IF(MOD(Calculator!$B$31/Calculator!$F$16,1)&lt;0.5,-1,1))^2)/SQRT(((50*POWER(80,POWER(COS(PI()*MOD(Calculator!$B$31/Calculator!$F$16,1)),2))+MIN(500,MAX(30,100*EXP(-0.3*'VSWR Calculator'!$C$24)*(1+3*ABS(MOD('VSWR Calculator'!$C$23/Calculator!$F$16/2,1)-0.5))))/'VSWR Calculator'!$C$25)+$C49)^2+(1500*ABS(SIN(2*PI()*MOD(Calculator!$B$31/Calculator!$F$16,1)))*IF(MOD(Calculator!$B$31/Calculator!$F$16,1)&lt;0.5,-1,1))^2))/(1-SQRT(((50*POWER(80,POWER(COS(PI()*MOD(Calculator!$B$31/Calculator!$F$16,1)),2))+MIN(500,MAX(30,100*EXP(-0.3*'VSWR Calculator'!$C$24)*(1+3*ABS(MOD('VSWR Calculator'!$C$23/Calculator!$F$16/2,1)-0.5))))/'VSWR Calculator'!$C$25)-$C49)^2+(1500*ABS(SIN(2*PI()*MOD(Calculator!$B$31/Calculator!$F$16,1)))*IF(MOD(Calculator!$B$31/Calculator!$F$16,1)&lt;0.5,-1,1))^2)/SQRT(((50*POWER(80,POWER(COS(PI()*MOD(Calculator!$B$31/Calculator!$F$16,1)),2))+MIN(500,MAX(30,100*EXP(-0.3*'VSWR Calculator'!$C$24)*(1+3*ABS(MOD('VSWR Calculator'!$C$23/Calculator!$F$16/2,1)-0.5))))/'VSWR Calculator'!$C$25)+$C49)^2+(1500*ABS(SIN(2*PI()*MOD(Calculator!$B$31/Calculator!$F$16,1)))*IF(MOD(Calculator!$B$31/Calculator!$F$16,1)&lt;0.5,-1,1))^2)),2))</f>
        <v>—</v>
      </c>
      <c r="CP49" s="253" t="n">
        <f aca="false">IF(OR(Calculator!$E$17&lt;&gt;"YES",Calculator!$B$31&lt;Calculator!$G$17),"—",ROUND((1+SQRT(((50*POWER(80,POWER(COS(PI()*MOD(Calculator!$B$31/Calculator!$F$17,1)),2))+MIN(500,MAX(30,100*EXP(-0.3*'VSWR Calculator'!$C$24)*(1+3*ABS(MOD('VSWR Calculator'!$C$23/Calculator!$F$17/2,1)-0.5))))/'VSWR Calculator'!$C$25)-$C49)^2+(1500*ABS(SIN(2*PI()*MOD(Calculator!$B$31/Calculator!$F$17,1)))*IF(MOD(Calculator!$B$31/Calculator!$F$17,1)&lt;0.5,-1,1))^2)/SQRT(((50*POWER(80,POWER(COS(PI()*MOD(Calculator!$B$31/Calculator!$F$17,1)),2))+MIN(500,MAX(30,100*EXP(-0.3*'VSWR Calculator'!$C$24)*(1+3*ABS(MOD('VSWR Calculator'!$C$23/Calculator!$F$17/2,1)-0.5))))/'VSWR Calculator'!$C$25)+$C49)^2+(1500*ABS(SIN(2*PI()*MOD(Calculator!$B$31/Calculator!$F$17,1)))*IF(MOD(Calculator!$B$31/Calculator!$F$17,1)&lt;0.5,-1,1))^2))/(1-SQRT(((50*POWER(80,POWER(COS(PI()*MOD(Calculator!$B$31/Calculator!$F$17,1)),2))+MIN(500,MAX(30,100*EXP(-0.3*'VSWR Calculator'!$C$24)*(1+3*ABS(MOD('VSWR Calculator'!$C$23/Calculator!$F$17/2,1)-0.5))))/'VSWR Calculator'!$C$25)-$C49)^2+(1500*ABS(SIN(2*PI()*MOD(Calculator!$B$31/Calculator!$F$17,1)))*IF(MOD(Calculator!$B$31/Calculator!$F$17,1)&lt;0.5,-1,1))^2)/SQRT(((50*POWER(80,POWER(COS(PI()*MOD(Calculator!$B$31/Calculator!$F$17,1)),2))+MIN(500,MAX(30,100*EXP(-0.3*'VSWR Calculator'!$C$24)*(1+3*ABS(MOD('VSWR Calculator'!$C$23/Calculator!$F$17/2,1)-0.5))))/'VSWR Calculator'!$C$25)+$C49)^2+(1500*ABS(SIN(2*PI()*MOD(Calculator!$B$31/Calculator!$F$17,1)))*IF(MOD(Calculator!$B$31/Calculator!$F$17,1)&lt;0.5,-1,1))^2)),2))</f>
        <v>15.11</v>
      </c>
      <c r="CQ49" s="253" t="str">
        <f aca="false">IF(OR(Calculator!$E$18&lt;&gt;"YES",Calculator!$B$31&lt;Calculator!$G$18),"—",ROUND((1+SQRT(((50*POWER(80,POWER(COS(PI()*MOD(Calculator!$B$31/Calculator!$F$18,1)),2))+MIN(500,MAX(30,100*EXP(-0.3*'VSWR Calculator'!$C$24)*(1+3*ABS(MOD('VSWR Calculator'!$C$23/Calculator!$F$18/2,1)-0.5))))/'VSWR Calculator'!$C$25)-$C49)^2+(1500*ABS(SIN(2*PI()*MOD(Calculator!$B$31/Calculator!$F$18,1)))*IF(MOD(Calculator!$B$31/Calculator!$F$18,1)&lt;0.5,-1,1))^2)/SQRT(((50*POWER(80,POWER(COS(PI()*MOD(Calculator!$B$31/Calculator!$F$18,1)),2))+MIN(500,MAX(30,100*EXP(-0.3*'VSWR Calculator'!$C$24)*(1+3*ABS(MOD('VSWR Calculator'!$C$23/Calculator!$F$18/2,1)-0.5))))/'VSWR Calculator'!$C$25)+$C49)^2+(1500*ABS(SIN(2*PI()*MOD(Calculator!$B$31/Calculator!$F$18,1)))*IF(MOD(Calculator!$B$31/Calculator!$F$18,1)&lt;0.5,-1,1))^2))/(1-SQRT(((50*POWER(80,POWER(COS(PI()*MOD(Calculator!$B$31/Calculator!$F$18,1)),2))+MIN(500,MAX(30,100*EXP(-0.3*'VSWR Calculator'!$C$24)*(1+3*ABS(MOD('VSWR Calculator'!$C$23/Calculator!$F$18/2,1)-0.5))))/'VSWR Calculator'!$C$25)-$C49)^2+(1500*ABS(SIN(2*PI()*MOD(Calculator!$B$31/Calculator!$F$18,1)))*IF(MOD(Calculator!$B$31/Calculator!$F$18,1)&lt;0.5,-1,1))^2)/SQRT(((50*POWER(80,POWER(COS(PI()*MOD(Calculator!$B$31/Calculator!$F$18,1)),2))+MIN(500,MAX(30,100*EXP(-0.3*'VSWR Calculator'!$C$24)*(1+3*ABS(MOD('VSWR Calculator'!$C$23/Calculator!$F$18/2,1)-0.5))))/'VSWR Calculator'!$C$25)+$C49)^2+(1500*ABS(SIN(2*PI()*MOD(Calculator!$B$31/Calculator!$F$18,1)))*IF(MOD(Calculator!$B$31/Calculator!$F$18,1)&lt;0.5,-1,1))^2)),2))</f>
        <v>—</v>
      </c>
      <c r="CR49" s="253" t="str">
        <f aca="false">IF(OR(Calculator!$E$19&lt;&gt;"YES",Calculator!$B$31&lt;Calculator!$G$19),"—",ROUND((1+SQRT(((50*POWER(80,POWER(COS(PI()*MOD(Calculator!$B$31/Calculator!$F$19,1)),2))+MIN(500,MAX(30,100*EXP(-0.3*'VSWR Calculator'!$C$24)*(1+3*ABS(MOD('VSWR Calculator'!$C$23/Calculator!$F$19/2,1)-0.5))))/'VSWR Calculator'!$C$25)-$C49)^2+(1500*ABS(SIN(2*PI()*MOD(Calculator!$B$31/Calculator!$F$19,1)))*IF(MOD(Calculator!$B$31/Calculator!$F$19,1)&lt;0.5,-1,1))^2)/SQRT(((50*POWER(80,POWER(COS(PI()*MOD(Calculator!$B$31/Calculator!$F$19,1)),2))+MIN(500,MAX(30,100*EXP(-0.3*'VSWR Calculator'!$C$24)*(1+3*ABS(MOD('VSWR Calculator'!$C$23/Calculator!$F$19/2,1)-0.5))))/'VSWR Calculator'!$C$25)+$C49)^2+(1500*ABS(SIN(2*PI()*MOD(Calculator!$B$31/Calculator!$F$19,1)))*IF(MOD(Calculator!$B$31/Calculator!$F$19,1)&lt;0.5,-1,1))^2))/(1-SQRT(((50*POWER(80,POWER(COS(PI()*MOD(Calculator!$B$31/Calculator!$F$19,1)),2))+MIN(500,MAX(30,100*EXP(-0.3*'VSWR Calculator'!$C$24)*(1+3*ABS(MOD('VSWR Calculator'!$C$23/Calculator!$F$19/2,1)-0.5))))/'VSWR Calculator'!$C$25)-$C49)^2+(1500*ABS(SIN(2*PI()*MOD(Calculator!$B$31/Calculator!$F$19,1)))*IF(MOD(Calculator!$B$31/Calculator!$F$19,1)&lt;0.5,-1,1))^2)/SQRT(((50*POWER(80,POWER(COS(PI()*MOD(Calculator!$B$31/Calculator!$F$19,1)),2))+MIN(500,MAX(30,100*EXP(-0.3*'VSWR Calculator'!$C$24)*(1+3*ABS(MOD('VSWR Calculator'!$C$23/Calculator!$F$19/2,1)-0.5))))/'VSWR Calculator'!$C$25)+$C49)^2+(1500*ABS(SIN(2*PI()*MOD(Calculator!$B$31/Calculator!$F$19,1)))*IF(MOD(Calculator!$B$31/Calculator!$F$19,1)&lt;0.5,-1,1))^2)),2))</f>
        <v>—</v>
      </c>
      <c r="CS49" s="253" t="str">
        <f aca="false">IF(OR(Calculator!$E$20&lt;&gt;"YES",Calculator!$B$31&lt;Calculator!$G$20),"—",ROUND((1+SQRT(((50*POWER(80,POWER(COS(PI()*MOD(Calculator!$B$31/Calculator!$F$20,1)),2))+MIN(500,MAX(30,100*EXP(-0.3*'VSWR Calculator'!$C$24)*(1+3*ABS(MOD('VSWR Calculator'!$C$23/Calculator!$F$20/2,1)-0.5))))/'VSWR Calculator'!$C$25)-$C49)^2+(1500*ABS(SIN(2*PI()*MOD(Calculator!$B$31/Calculator!$F$20,1)))*IF(MOD(Calculator!$B$31/Calculator!$F$20,1)&lt;0.5,-1,1))^2)/SQRT(((50*POWER(80,POWER(COS(PI()*MOD(Calculator!$B$31/Calculator!$F$20,1)),2))+MIN(500,MAX(30,100*EXP(-0.3*'VSWR Calculator'!$C$24)*(1+3*ABS(MOD('VSWR Calculator'!$C$23/Calculator!$F$20/2,1)-0.5))))/'VSWR Calculator'!$C$25)+$C49)^2+(1500*ABS(SIN(2*PI()*MOD(Calculator!$B$31/Calculator!$F$20,1)))*IF(MOD(Calculator!$B$31/Calculator!$F$20,1)&lt;0.5,-1,1))^2))/(1-SQRT(((50*POWER(80,POWER(COS(PI()*MOD(Calculator!$B$31/Calculator!$F$20,1)),2))+MIN(500,MAX(30,100*EXP(-0.3*'VSWR Calculator'!$C$24)*(1+3*ABS(MOD('VSWR Calculator'!$C$23/Calculator!$F$20/2,1)-0.5))))/'VSWR Calculator'!$C$25)-$C49)^2+(1500*ABS(SIN(2*PI()*MOD(Calculator!$B$31/Calculator!$F$20,1)))*IF(MOD(Calculator!$B$31/Calculator!$F$20,1)&lt;0.5,-1,1))^2)/SQRT(((50*POWER(80,POWER(COS(PI()*MOD(Calculator!$B$31/Calculator!$F$20,1)),2))+MIN(500,MAX(30,100*EXP(-0.3*'VSWR Calculator'!$C$24)*(1+3*ABS(MOD('VSWR Calculator'!$C$23/Calculator!$F$20/2,1)-0.5))))/'VSWR Calculator'!$C$25)+$C49)^2+(1500*ABS(SIN(2*PI()*MOD(Calculator!$B$31/Calculator!$F$20,1)))*IF(MOD(Calculator!$B$31/Calculator!$F$20,1)&lt;0.5,-1,1))^2)),2))</f>
        <v>—</v>
      </c>
      <c r="CT49" s="253" t="str">
        <f aca="false">IF(OR(Calculator!$E$21&lt;&gt;"YES",Calculator!$B$31&lt;Calculator!$G$21),"—",ROUND((1+SQRT(((50*POWER(80,POWER(COS(PI()*MOD(Calculator!$B$31/Calculator!$F$21,1)),2))+MIN(500,MAX(30,100*EXP(-0.3*'VSWR Calculator'!$C$24)*(1+3*ABS(MOD('VSWR Calculator'!$C$23/Calculator!$F$21/2,1)-0.5))))/'VSWR Calculator'!$C$25)-$C49)^2+(1500*ABS(SIN(2*PI()*MOD(Calculator!$B$31/Calculator!$F$21,1)))*IF(MOD(Calculator!$B$31/Calculator!$F$21,1)&lt;0.5,-1,1))^2)/SQRT(((50*POWER(80,POWER(COS(PI()*MOD(Calculator!$B$31/Calculator!$F$21,1)),2))+MIN(500,MAX(30,100*EXP(-0.3*'VSWR Calculator'!$C$24)*(1+3*ABS(MOD('VSWR Calculator'!$C$23/Calculator!$F$21/2,1)-0.5))))/'VSWR Calculator'!$C$25)+$C49)^2+(1500*ABS(SIN(2*PI()*MOD(Calculator!$B$31/Calculator!$F$21,1)))*IF(MOD(Calculator!$B$31/Calculator!$F$21,1)&lt;0.5,-1,1))^2))/(1-SQRT(((50*POWER(80,POWER(COS(PI()*MOD(Calculator!$B$31/Calculator!$F$21,1)),2))+MIN(500,MAX(30,100*EXP(-0.3*'VSWR Calculator'!$C$24)*(1+3*ABS(MOD('VSWR Calculator'!$C$23/Calculator!$F$21/2,1)-0.5))))/'VSWR Calculator'!$C$25)-$C49)^2+(1500*ABS(SIN(2*PI()*MOD(Calculator!$B$31/Calculator!$F$21,1)))*IF(MOD(Calculator!$B$31/Calculator!$F$21,1)&lt;0.5,-1,1))^2)/SQRT(((50*POWER(80,POWER(COS(PI()*MOD(Calculator!$B$31/Calculator!$F$21,1)),2))+MIN(500,MAX(30,100*EXP(-0.3*'VSWR Calculator'!$C$24)*(1+3*ABS(MOD('VSWR Calculator'!$C$23/Calculator!$F$21/2,1)-0.5))))/'VSWR Calculator'!$C$25)+$C49)^2+(1500*ABS(SIN(2*PI()*MOD(Calculator!$B$31/Calculator!$F$21,1)))*IF(MOD(Calculator!$B$31/Calculator!$F$21,1)&lt;0.5,-1,1))^2)),2))</f>
        <v>—</v>
      </c>
      <c r="CU49" s="253" t="str">
        <f aca="false">IF(OR(Calculator!$E$22&lt;&gt;"YES",Calculator!$B$31&lt;Calculator!$G$22),"—",ROUND((1+SQRT(((50*POWER(80,POWER(COS(PI()*MOD(Calculator!$B$31/Calculator!$F$22,1)),2))+MIN(500,MAX(30,100*EXP(-0.3*'VSWR Calculator'!$C$24)*(1+3*ABS(MOD('VSWR Calculator'!$C$23/Calculator!$F$22/2,1)-0.5))))/'VSWR Calculator'!$C$25)-$C49)^2+(1500*ABS(SIN(2*PI()*MOD(Calculator!$B$31/Calculator!$F$22,1)))*IF(MOD(Calculator!$B$31/Calculator!$F$22,1)&lt;0.5,-1,1))^2)/SQRT(((50*POWER(80,POWER(COS(PI()*MOD(Calculator!$B$31/Calculator!$F$22,1)),2))+MIN(500,MAX(30,100*EXP(-0.3*'VSWR Calculator'!$C$24)*(1+3*ABS(MOD('VSWR Calculator'!$C$23/Calculator!$F$22/2,1)-0.5))))/'VSWR Calculator'!$C$25)+$C49)^2+(1500*ABS(SIN(2*PI()*MOD(Calculator!$B$31/Calculator!$F$22,1)))*IF(MOD(Calculator!$B$31/Calculator!$F$22,1)&lt;0.5,-1,1))^2))/(1-SQRT(((50*POWER(80,POWER(COS(PI()*MOD(Calculator!$B$31/Calculator!$F$22,1)),2))+MIN(500,MAX(30,100*EXP(-0.3*'VSWR Calculator'!$C$24)*(1+3*ABS(MOD('VSWR Calculator'!$C$23/Calculator!$F$22/2,1)-0.5))))/'VSWR Calculator'!$C$25)-$C49)^2+(1500*ABS(SIN(2*PI()*MOD(Calculator!$B$31/Calculator!$F$22,1)))*IF(MOD(Calculator!$B$31/Calculator!$F$22,1)&lt;0.5,-1,1))^2)/SQRT(((50*POWER(80,POWER(COS(PI()*MOD(Calculator!$B$31/Calculator!$F$22,1)),2))+MIN(500,MAX(30,100*EXP(-0.3*'VSWR Calculator'!$C$24)*(1+3*ABS(MOD('VSWR Calculator'!$C$23/Calculator!$F$22/2,1)-0.5))))/'VSWR Calculator'!$C$25)+$C49)^2+(1500*ABS(SIN(2*PI()*MOD(Calculator!$B$31/Calculator!$F$22,1)))*IF(MOD(Calculator!$B$31/Calculator!$F$22,1)&lt;0.5,-1,1))^2)),2))</f>
        <v>—</v>
      </c>
      <c r="CV49" s="253" t="n">
        <f aca="false">IFERROR(ROUND((IF(ISNUMBER(CK49),CK49,0)+IF(ISNUMBER(CL49),CL49,0)+IF(ISNUMBER(CM49),CM49,0)+IF(ISNUMBER(CN49),CN49,0)+IF(ISNUMBER(CO49),CO49,0)+IF(ISNUMBER(CP49),CP49,0)+IF(ISNUMBER(CQ49),CQ49,0)+IF(ISNUMBER(CR49),CR49,0)+IF(ISNUMBER(CS49),CS49,0)+IF(ISNUMBER(CT49),CT49,0)+IF(ISNUMBER(CU49),CU49,0))/(IF(ISNUMBER(CK49),1,0)+IF(ISNUMBER(CL49),1,0)+IF(ISNUMBER(CM49),1,0)+IF(ISNUMBER(CN49),1,0)+IF(ISNUMBER(CO49),1,0)+IF(ISNUMBER(CP49),1,0)+IF(ISNUMBER(CQ49),1,0)+IF(ISNUMBER(CR49),1,0)+IF(ISNUMBER(CS49),1,0)+IF(ISNUMBER(CT49),1,0)+IF(ISNUMBER(CU49),1,0)),4),"")</f>
        <v>15.73</v>
      </c>
      <c r="CW49" s="253" t="str">
        <f aca="false">IF(OR(Calculator!$E$12&lt;&gt;"YES",Calculator!$B$32&lt;Calculator!$G$12),"—",ROUND((1+SQRT(((50*POWER(80,POWER(COS(PI()*MOD(Calculator!$B$32/Calculator!$F$12,1)),2))+MIN(500,MAX(30,100*EXP(-0.3*'VSWR Calculator'!$C$24)*(1+3*ABS(MOD('VSWR Calculator'!$C$23/Calculator!$F$12/2,1)-0.5))))/'VSWR Calculator'!$C$25)-$C49)^2+(1500*ABS(SIN(2*PI()*MOD(Calculator!$B$32/Calculator!$F$12,1)))*IF(MOD(Calculator!$B$32/Calculator!$F$12,1)&lt;0.5,-1,1))^2)/SQRT(((50*POWER(80,POWER(COS(PI()*MOD(Calculator!$B$32/Calculator!$F$12,1)),2))+MIN(500,MAX(30,100*EXP(-0.3*'VSWR Calculator'!$C$24)*(1+3*ABS(MOD('VSWR Calculator'!$C$23/Calculator!$F$12/2,1)-0.5))))/'VSWR Calculator'!$C$25)+$C49)^2+(1500*ABS(SIN(2*PI()*MOD(Calculator!$B$32/Calculator!$F$12,1)))*IF(MOD(Calculator!$B$32/Calculator!$F$12,1)&lt;0.5,-1,1))^2))/(1-SQRT(((50*POWER(80,POWER(COS(PI()*MOD(Calculator!$B$32/Calculator!$F$12,1)),2))+MIN(500,MAX(30,100*EXP(-0.3*'VSWR Calculator'!$C$24)*(1+3*ABS(MOD('VSWR Calculator'!$C$23/Calculator!$F$12/2,1)-0.5))))/'VSWR Calculator'!$C$25)-$C49)^2+(1500*ABS(SIN(2*PI()*MOD(Calculator!$B$32/Calculator!$F$12,1)))*IF(MOD(Calculator!$B$32/Calculator!$F$12,1)&lt;0.5,-1,1))^2)/SQRT(((50*POWER(80,POWER(COS(PI()*MOD(Calculator!$B$32/Calculator!$F$12,1)),2))+MIN(500,MAX(30,100*EXP(-0.3*'VSWR Calculator'!$C$24)*(1+3*ABS(MOD('VSWR Calculator'!$C$23/Calculator!$F$12/2,1)-0.5))))/'VSWR Calculator'!$C$25)+$C49)^2+(1500*ABS(SIN(2*PI()*MOD(Calculator!$B$32/Calculator!$F$12,1)))*IF(MOD(Calculator!$B$32/Calculator!$F$12,1)&lt;0.5,-1,1))^2)),2))</f>
        <v>—</v>
      </c>
      <c r="CX49" s="253" t="str">
        <f aca="false">IF(OR(Calculator!$E$13&lt;&gt;"YES",Calculator!$B$32&lt;Calculator!$G$13),"—",ROUND((1+SQRT(((50*POWER(80,POWER(COS(PI()*MOD(Calculator!$B$32/Calculator!$F$13,1)),2))+MIN(500,MAX(30,100*EXP(-0.3*'VSWR Calculator'!$C$24)*(1+3*ABS(MOD('VSWR Calculator'!$C$23/Calculator!$F$13/2,1)-0.5))))/'VSWR Calculator'!$C$25)-$C49)^2+(1500*ABS(SIN(2*PI()*MOD(Calculator!$B$32/Calculator!$F$13,1)))*IF(MOD(Calculator!$B$32/Calculator!$F$13,1)&lt;0.5,-1,1))^2)/SQRT(((50*POWER(80,POWER(COS(PI()*MOD(Calculator!$B$32/Calculator!$F$13,1)),2))+MIN(500,MAX(30,100*EXP(-0.3*'VSWR Calculator'!$C$24)*(1+3*ABS(MOD('VSWR Calculator'!$C$23/Calculator!$F$13/2,1)-0.5))))/'VSWR Calculator'!$C$25)+$C49)^2+(1500*ABS(SIN(2*PI()*MOD(Calculator!$B$32/Calculator!$F$13,1)))*IF(MOD(Calculator!$B$32/Calculator!$F$13,1)&lt;0.5,-1,1))^2))/(1-SQRT(((50*POWER(80,POWER(COS(PI()*MOD(Calculator!$B$32/Calculator!$F$13,1)),2))+MIN(500,MAX(30,100*EXP(-0.3*'VSWR Calculator'!$C$24)*(1+3*ABS(MOD('VSWR Calculator'!$C$23/Calculator!$F$13/2,1)-0.5))))/'VSWR Calculator'!$C$25)-$C49)^2+(1500*ABS(SIN(2*PI()*MOD(Calculator!$B$32/Calculator!$F$13,1)))*IF(MOD(Calculator!$B$32/Calculator!$F$13,1)&lt;0.5,-1,1))^2)/SQRT(((50*POWER(80,POWER(COS(PI()*MOD(Calculator!$B$32/Calculator!$F$13,1)),2))+MIN(500,MAX(30,100*EXP(-0.3*'VSWR Calculator'!$C$24)*(1+3*ABS(MOD('VSWR Calculator'!$C$23/Calculator!$F$13/2,1)-0.5))))/'VSWR Calculator'!$C$25)+$C49)^2+(1500*ABS(SIN(2*PI()*MOD(Calculator!$B$32/Calculator!$F$13,1)))*IF(MOD(Calculator!$B$32/Calculator!$F$13,1)&lt;0.5,-1,1))^2)),2))</f>
        <v>—</v>
      </c>
      <c r="CY49" s="253" t="str">
        <f aca="false">IF(OR(Calculator!$E$14&lt;&gt;"YES",Calculator!$B$32&lt;Calculator!$G$14),"—",ROUND((1+SQRT(((50*POWER(80,POWER(COS(PI()*MOD(Calculator!$B$32/Calculator!$F$14,1)),2))+MIN(500,MAX(30,100*EXP(-0.3*'VSWR Calculator'!$C$24)*(1+3*ABS(MOD('VSWR Calculator'!$C$23/Calculator!$F$14/2,1)-0.5))))/'VSWR Calculator'!$C$25)-$C49)^2+(1500*ABS(SIN(2*PI()*MOD(Calculator!$B$32/Calculator!$F$14,1)))*IF(MOD(Calculator!$B$32/Calculator!$F$14,1)&lt;0.5,-1,1))^2)/SQRT(((50*POWER(80,POWER(COS(PI()*MOD(Calculator!$B$32/Calculator!$F$14,1)),2))+MIN(500,MAX(30,100*EXP(-0.3*'VSWR Calculator'!$C$24)*(1+3*ABS(MOD('VSWR Calculator'!$C$23/Calculator!$F$14/2,1)-0.5))))/'VSWR Calculator'!$C$25)+$C49)^2+(1500*ABS(SIN(2*PI()*MOD(Calculator!$B$32/Calculator!$F$14,1)))*IF(MOD(Calculator!$B$32/Calculator!$F$14,1)&lt;0.5,-1,1))^2))/(1-SQRT(((50*POWER(80,POWER(COS(PI()*MOD(Calculator!$B$32/Calculator!$F$14,1)),2))+MIN(500,MAX(30,100*EXP(-0.3*'VSWR Calculator'!$C$24)*(1+3*ABS(MOD('VSWR Calculator'!$C$23/Calculator!$F$14/2,1)-0.5))))/'VSWR Calculator'!$C$25)-$C49)^2+(1500*ABS(SIN(2*PI()*MOD(Calculator!$B$32/Calculator!$F$14,1)))*IF(MOD(Calculator!$B$32/Calculator!$F$14,1)&lt;0.5,-1,1))^2)/SQRT(((50*POWER(80,POWER(COS(PI()*MOD(Calculator!$B$32/Calculator!$F$14,1)),2))+MIN(500,MAX(30,100*EXP(-0.3*'VSWR Calculator'!$C$24)*(1+3*ABS(MOD('VSWR Calculator'!$C$23/Calculator!$F$14/2,1)-0.5))))/'VSWR Calculator'!$C$25)+$C49)^2+(1500*ABS(SIN(2*PI()*MOD(Calculator!$B$32/Calculator!$F$14,1)))*IF(MOD(Calculator!$B$32/Calculator!$F$14,1)&lt;0.5,-1,1))^2)),2))</f>
        <v>—</v>
      </c>
      <c r="CZ49" s="253" t="n">
        <f aca="false">IF(OR(Calculator!$E$15&lt;&gt;"YES",Calculator!$B$32&lt;Calculator!$G$15),"—",ROUND((1+SQRT(((50*POWER(80,POWER(COS(PI()*MOD(Calculator!$B$32/Calculator!$F$15,1)),2))+MIN(500,MAX(30,100*EXP(-0.3*'VSWR Calculator'!$C$24)*(1+3*ABS(MOD('VSWR Calculator'!$C$23/Calculator!$F$15/2,1)-0.5))))/'VSWR Calculator'!$C$25)-$C49)^2+(1500*ABS(SIN(2*PI()*MOD(Calculator!$B$32/Calculator!$F$15,1)))*IF(MOD(Calculator!$B$32/Calculator!$F$15,1)&lt;0.5,-1,1))^2)/SQRT(((50*POWER(80,POWER(COS(PI()*MOD(Calculator!$B$32/Calculator!$F$15,1)),2))+MIN(500,MAX(30,100*EXP(-0.3*'VSWR Calculator'!$C$24)*(1+3*ABS(MOD('VSWR Calculator'!$C$23/Calculator!$F$15/2,1)-0.5))))/'VSWR Calculator'!$C$25)+$C49)^2+(1500*ABS(SIN(2*PI()*MOD(Calculator!$B$32/Calculator!$F$15,1)))*IF(MOD(Calculator!$B$32/Calculator!$F$15,1)&lt;0.5,-1,1))^2))/(1-SQRT(((50*POWER(80,POWER(COS(PI()*MOD(Calculator!$B$32/Calculator!$F$15,1)),2))+MIN(500,MAX(30,100*EXP(-0.3*'VSWR Calculator'!$C$24)*(1+3*ABS(MOD('VSWR Calculator'!$C$23/Calculator!$F$15/2,1)-0.5))))/'VSWR Calculator'!$C$25)-$C49)^2+(1500*ABS(SIN(2*PI()*MOD(Calculator!$B$32/Calculator!$F$15,1)))*IF(MOD(Calculator!$B$32/Calculator!$F$15,1)&lt;0.5,-1,1))^2)/SQRT(((50*POWER(80,POWER(COS(PI()*MOD(Calculator!$B$32/Calculator!$F$15,1)),2))+MIN(500,MAX(30,100*EXP(-0.3*'VSWR Calculator'!$C$24)*(1+3*ABS(MOD('VSWR Calculator'!$C$23/Calculator!$F$15/2,1)-0.5))))/'VSWR Calculator'!$C$25)+$C49)^2+(1500*ABS(SIN(2*PI()*MOD(Calculator!$B$32/Calculator!$F$15,1)))*IF(MOD(Calculator!$B$32/Calculator!$F$15,1)&lt;0.5,-1,1))^2)),2))</f>
        <v>3.79</v>
      </c>
      <c r="DA49" s="253" t="str">
        <f aca="false">IF(OR(Calculator!$E$16&lt;&gt;"YES",Calculator!$B$32&lt;Calculator!$G$16),"—",ROUND((1+SQRT(((50*POWER(80,POWER(COS(PI()*MOD(Calculator!$B$32/Calculator!$F$16,1)),2))+MIN(500,MAX(30,100*EXP(-0.3*'VSWR Calculator'!$C$24)*(1+3*ABS(MOD('VSWR Calculator'!$C$23/Calculator!$F$16/2,1)-0.5))))/'VSWR Calculator'!$C$25)-$C49)^2+(1500*ABS(SIN(2*PI()*MOD(Calculator!$B$32/Calculator!$F$16,1)))*IF(MOD(Calculator!$B$32/Calculator!$F$16,1)&lt;0.5,-1,1))^2)/SQRT(((50*POWER(80,POWER(COS(PI()*MOD(Calculator!$B$32/Calculator!$F$16,1)),2))+MIN(500,MAX(30,100*EXP(-0.3*'VSWR Calculator'!$C$24)*(1+3*ABS(MOD('VSWR Calculator'!$C$23/Calculator!$F$16/2,1)-0.5))))/'VSWR Calculator'!$C$25)+$C49)^2+(1500*ABS(SIN(2*PI()*MOD(Calculator!$B$32/Calculator!$F$16,1)))*IF(MOD(Calculator!$B$32/Calculator!$F$16,1)&lt;0.5,-1,1))^2))/(1-SQRT(((50*POWER(80,POWER(COS(PI()*MOD(Calculator!$B$32/Calculator!$F$16,1)),2))+MIN(500,MAX(30,100*EXP(-0.3*'VSWR Calculator'!$C$24)*(1+3*ABS(MOD('VSWR Calculator'!$C$23/Calculator!$F$16/2,1)-0.5))))/'VSWR Calculator'!$C$25)-$C49)^2+(1500*ABS(SIN(2*PI()*MOD(Calculator!$B$32/Calculator!$F$16,1)))*IF(MOD(Calculator!$B$32/Calculator!$F$16,1)&lt;0.5,-1,1))^2)/SQRT(((50*POWER(80,POWER(COS(PI()*MOD(Calculator!$B$32/Calculator!$F$16,1)),2))+MIN(500,MAX(30,100*EXP(-0.3*'VSWR Calculator'!$C$24)*(1+3*ABS(MOD('VSWR Calculator'!$C$23/Calculator!$F$16/2,1)-0.5))))/'VSWR Calculator'!$C$25)+$C49)^2+(1500*ABS(SIN(2*PI()*MOD(Calculator!$B$32/Calculator!$F$16,1)))*IF(MOD(Calculator!$B$32/Calculator!$F$16,1)&lt;0.5,-1,1))^2)),2))</f>
        <v>—</v>
      </c>
      <c r="DB49" s="253" t="n">
        <f aca="false">IF(OR(Calculator!$E$17&lt;&gt;"YES",Calculator!$B$32&lt;Calculator!$G$17),"—",ROUND((1+SQRT(((50*POWER(80,POWER(COS(PI()*MOD(Calculator!$B$32/Calculator!$F$17,1)),2))+MIN(500,MAX(30,100*EXP(-0.3*'VSWR Calculator'!$C$24)*(1+3*ABS(MOD('VSWR Calculator'!$C$23/Calculator!$F$17/2,1)-0.5))))/'VSWR Calculator'!$C$25)-$C49)^2+(1500*ABS(SIN(2*PI()*MOD(Calculator!$B$32/Calculator!$F$17,1)))*IF(MOD(Calculator!$B$32/Calculator!$F$17,1)&lt;0.5,-1,1))^2)/SQRT(((50*POWER(80,POWER(COS(PI()*MOD(Calculator!$B$32/Calculator!$F$17,1)),2))+MIN(500,MAX(30,100*EXP(-0.3*'VSWR Calculator'!$C$24)*(1+3*ABS(MOD('VSWR Calculator'!$C$23/Calculator!$F$17/2,1)-0.5))))/'VSWR Calculator'!$C$25)+$C49)^2+(1500*ABS(SIN(2*PI()*MOD(Calculator!$B$32/Calculator!$F$17,1)))*IF(MOD(Calculator!$B$32/Calculator!$F$17,1)&lt;0.5,-1,1))^2))/(1-SQRT(((50*POWER(80,POWER(COS(PI()*MOD(Calculator!$B$32/Calculator!$F$17,1)),2))+MIN(500,MAX(30,100*EXP(-0.3*'VSWR Calculator'!$C$24)*(1+3*ABS(MOD('VSWR Calculator'!$C$23/Calculator!$F$17/2,1)-0.5))))/'VSWR Calculator'!$C$25)-$C49)^2+(1500*ABS(SIN(2*PI()*MOD(Calculator!$B$32/Calculator!$F$17,1)))*IF(MOD(Calculator!$B$32/Calculator!$F$17,1)&lt;0.5,-1,1))^2)/SQRT(((50*POWER(80,POWER(COS(PI()*MOD(Calculator!$B$32/Calculator!$F$17,1)),2))+MIN(500,MAX(30,100*EXP(-0.3*'VSWR Calculator'!$C$24)*(1+3*ABS(MOD('VSWR Calculator'!$C$23/Calculator!$F$17/2,1)-0.5))))/'VSWR Calculator'!$C$25)+$C49)^2+(1500*ABS(SIN(2*PI()*MOD(Calculator!$B$32/Calculator!$F$17,1)))*IF(MOD(Calculator!$B$32/Calculator!$F$17,1)&lt;0.5,-1,1))^2)),2))</f>
        <v>15.57</v>
      </c>
      <c r="DC49" s="253" t="str">
        <f aca="false">IF(OR(Calculator!$E$18&lt;&gt;"YES",Calculator!$B$32&lt;Calculator!$G$18),"—",ROUND((1+SQRT(((50*POWER(80,POWER(COS(PI()*MOD(Calculator!$B$32/Calculator!$F$18,1)),2))+MIN(500,MAX(30,100*EXP(-0.3*'VSWR Calculator'!$C$24)*(1+3*ABS(MOD('VSWR Calculator'!$C$23/Calculator!$F$18/2,1)-0.5))))/'VSWR Calculator'!$C$25)-$C49)^2+(1500*ABS(SIN(2*PI()*MOD(Calculator!$B$32/Calculator!$F$18,1)))*IF(MOD(Calculator!$B$32/Calculator!$F$18,1)&lt;0.5,-1,1))^2)/SQRT(((50*POWER(80,POWER(COS(PI()*MOD(Calculator!$B$32/Calculator!$F$18,1)),2))+MIN(500,MAX(30,100*EXP(-0.3*'VSWR Calculator'!$C$24)*(1+3*ABS(MOD('VSWR Calculator'!$C$23/Calculator!$F$18/2,1)-0.5))))/'VSWR Calculator'!$C$25)+$C49)^2+(1500*ABS(SIN(2*PI()*MOD(Calculator!$B$32/Calculator!$F$18,1)))*IF(MOD(Calculator!$B$32/Calculator!$F$18,1)&lt;0.5,-1,1))^2))/(1-SQRT(((50*POWER(80,POWER(COS(PI()*MOD(Calculator!$B$32/Calculator!$F$18,1)),2))+MIN(500,MAX(30,100*EXP(-0.3*'VSWR Calculator'!$C$24)*(1+3*ABS(MOD('VSWR Calculator'!$C$23/Calculator!$F$18/2,1)-0.5))))/'VSWR Calculator'!$C$25)-$C49)^2+(1500*ABS(SIN(2*PI()*MOD(Calculator!$B$32/Calculator!$F$18,1)))*IF(MOD(Calculator!$B$32/Calculator!$F$18,1)&lt;0.5,-1,1))^2)/SQRT(((50*POWER(80,POWER(COS(PI()*MOD(Calculator!$B$32/Calculator!$F$18,1)),2))+MIN(500,MAX(30,100*EXP(-0.3*'VSWR Calculator'!$C$24)*(1+3*ABS(MOD('VSWR Calculator'!$C$23/Calculator!$F$18/2,1)-0.5))))/'VSWR Calculator'!$C$25)+$C49)^2+(1500*ABS(SIN(2*PI()*MOD(Calculator!$B$32/Calculator!$F$18,1)))*IF(MOD(Calculator!$B$32/Calculator!$F$18,1)&lt;0.5,-1,1))^2)),2))</f>
        <v>—</v>
      </c>
      <c r="DD49" s="253" t="str">
        <f aca="false">IF(OR(Calculator!$E$19&lt;&gt;"YES",Calculator!$B$32&lt;Calculator!$G$19),"—",ROUND((1+SQRT(((50*POWER(80,POWER(COS(PI()*MOD(Calculator!$B$32/Calculator!$F$19,1)),2))+MIN(500,MAX(30,100*EXP(-0.3*'VSWR Calculator'!$C$24)*(1+3*ABS(MOD('VSWR Calculator'!$C$23/Calculator!$F$19/2,1)-0.5))))/'VSWR Calculator'!$C$25)-$C49)^2+(1500*ABS(SIN(2*PI()*MOD(Calculator!$B$32/Calculator!$F$19,1)))*IF(MOD(Calculator!$B$32/Calculator!$F$19,1)&lt;0.5,-1,1))^2)/SQRT(((50*POWER(80,POWER(COS(PI()*MOD(Calculator!$B$32/Calculator!$F$19,1)),2))+MIN(500,MAX(30,100*EXP(-0.3*'VSWR Calculator'!$C$24)*(1+3*ABS(MOD('VSWR Calculator'!$C$23/Calculator!$F$19/2,1)-0.5))))/'VSWR Calculator'!$C$25)+$C49)^2+(1500*ABS(SIN(2*PI()*MOD(Calculator!$B$32/Calculator!$F$19,1)))*IF(MOD(Calculator!$B$32/Calculator!$F$19,1)&lt;0.5,-1,1))^2))/(1-SQRT(((50*POWER(80,POWER(COS(PI()*MOD(Calculator!$B$32/Calculator!$F$19,1)),2))+MIN(500,MAX(30,100*EXP(-0.3*'VSWR Calculator'!$C$24)*(1+3*ABS(MOD('VSWR Calculator'!$C$23/Calculator!$F$19/2,1)-0.5))))/'VSWR Calculator'!$C$25)-$C49)^2+(1500*ABS(SIN(2*PI()*MOD(Calculator!$B$32/Calculator!$F$19,1)))*IF(MOD(Calculator!$B$32/Calculator!$F$19,1)&lt;0.5,-1,1))^2)/SQRT(((50*POWER(80,POWER(COS(PI()*MOD(Calculator!$B$32/Calculator!$F$19,1)),2))+MIN(500,MAX(30,100*EXP(-0.3*'VSWR Calculator'!$C$24)*(1+3*ABS(MOD('VSWR Calculator'!$C$23/Calculator!$F$19/2,1)-0.5))))/'VSWR Calculator'!$C$25)+$C49)^2+(1500*ABS(SIN(2*PI()*MOD(Calculator!$B$32/Calculator!$F$19,1)))*IF(MOD(Calculator!$B$32/Calculator!$F$19,1)&lt;0.5,-1,1))^2)),2))</f>
        <v>—</v>
      </c>
      <c r="DE49" s="253" t="str">
        <f aca="false">IF(OR(Calculator!$E$20&lt;&gt;"YES",Calculator!$B$32&lt;Calculator!$G$20),"—",ROUND((1+SQRT(((50*POWER(80,POWER(COS(PI()*MOD(Calculator!$B$32/Calculator!$F$20,1)),2))+MIN(500,MAX(30,100*EXP(-0.3*'VSWR Calculator'!$C$24)*(1+3*ABS(MOD('VSWR Calculator'!$C$23/Calculator!$F$20/2,1)-0.5))))/'VSWR Calculator'!$C$25)-$C49)^2+(1500*ABS(SIN(2*PI()*MOD(Calculator!$B$32/Calculator!$F$20,1)))*IF(MOD(Calculator!$B$32/Calculator!$F$20,1)&lt;0.5,-1,1))^2)/SQRT(((50*POWER(80,POWER(COS(PI()*MOD(Calculator!$B$32/Calculator!$F$20,1)),2))+MIN(500,MAX(30,100*EXP(-0.3*'VSWR Calculator'!$C$24)*(1+3*ABS(MOD('VSWR Calculator'!$C$23/Calculator!$F$20/2,1)-0.5))))/'VSWR Calculator'!$C$25)+$C49)^2+(1500*ABS(SIN(2*PI()*MOD(Calculator!$B$32/Calculator!$F$20,1)))*IF(MOD(Calculator!$B$32/Calculator!$F$20,1)&lt;0.5,-1,1))^2))/(1-SQRT(((50*POWER(80,POWER(COS(PI()*MOD(Calculator!$B$32/Calculator!$F$20,1)),2))+MIN(500,MAX(30,100*EXP(-0.3*'VSWR Calculator'!$C$24)*(1+3*ABS(MOD('VSWR Calculator'!$C$23/Calculator!$F$20/2,1)-0.5))))/'VSWR Calculator'!$C$25)-$C49)^2+(1500*ABS(SIN(2*PI()*MOD(Calculator!$B$32/Calculator!$F$20,1)))*IF(MOD(Calculator!$B$32/Calculator!$F$20,1)&lt;0.5,-1,1))^2)/SQRT(((50*POWER(80,POWER(COS(PI()*MOD(Calculator!$B$32/Calculator!$F$20,1)),2))+MIN(500,MAX(30,100*EXP(-0.3*'VSWR Calculator'!$C$24)*(1+3*ABS(MOD('VSWR Calculator'!$C$23/Calculator!$F$20/2,1)-0.5))))/'VSWR Calculator'!$C$25)+$C49)^2+(1500*ABS(SIN(2*PI()*MOD(Calculator!$B$32/Calculator!$F$20,1)))*IF(MOD(Calculator!$B$32/Calculator!$F$20,1)&lt;0.5,-1,1))^2)),2))</f>
        <v>—</v>
      </c>
      <c r="DF49" s="253" t="str">
        <f aca="false">IF(OR(Calculator!$E$21&lt;&gt;"YES",Calculator!$B$32&lt;Calculator!$G$21),"—",ROUND((1+SQRT(((50*POWER(80,POWER(COS(PI()*MOD(Calculator!$B$32/Calculator!$F$21,1)),2))+MIN(500,MAX(30,100*EXP(-0.3*'VSWR Calculator'!$C$24)*(1+3*ABS(MOD('VSWR Calculator'!$C$23/Calculator!$F$21/2,1)-0.5))))/'VSWR Calculator'!$C$25)-$C49)^2+(1500*ABS(SIN(2*PI()*MOD(Calculator!$B$32/Calculator!$F$21,1)))*IF(MOD(Calculator!$B$32/Calculator!$F$21,1)&lt;0.5,-1,1))^2)/SQRT(((50*POWER(80,POWER(COS(PI()*MOD(Calculator!$B$32/Calculator!$F$21,1)),2))+MIN(500,MAX(30,100*EXP(-0.3*'VSWR Calculator'!$C$24)*(1+3*ABS(MOD('VSWR Calculator'!$C$23/Calculator!$F$21/2,1)-0.5))))/'VSWR Calculator'!$C$25)+$C49)^2+(1500*ABS(SIN(2*PI()*MOD(Calculator!$B$32/Calculator!$F$21,1)))*IF(MOD(Calculator!$B$32/Calculator!$F$21,1)&lt;0.5,-1,1))^2))/(1-SQRT(((50*POWER(80,POWER(COS(PI()*MOD(Calculator!$B$32/Calculator!$F$21,1)),2))+MIN(500,MAX(30,100*EXP(-0.3*'VSWR Calculator'!$C$24)*(1+3*ABS(MOD('VSWR Calculator'!$C$23/Calculator!$F$21/2,1)-0.5))))/'VSWR Calculator'!$C$25)-$C49)^2+(1500*ABS(SIN(2*PI()*MOD(Calculator!$B$32/Calculator!$F$21,1)))*IF(MOD(Calculator!$B$32/Calculator!$F$21,1)&lt;0.5,-1,1))^2)/SQRT(((50*POWER(80,POWER(COS(PI()*MOD(Calculator!$B$32/Calculator!$F$21,1)),2))+MIN(500,MAX(30,100*EXP(-0.3*'VSWR Calculator'!$C$24)*(1+3*ABS(MOD('VSWR Calculator'!$C$23/Calculator!$F$21/2,1)-0.5))))/'VSWR Calculator'!$C$25)+$C49)^2+(1500*ABS(SIN(2*PI()*MOD(Calculator!$B$32/Calculator!$F$21,1)))*IF(MOD(Calculator!$B$32/Calculator!$F$21,1)&lt;0.5,-1,1))^2)),2))</f>
        <v>—</v>
      </c>
      <c r="DG49" s="253" t="str">
        <f aca="false">IF(OR(Calculator!$E$22&lt;&gt;"YES",Calculator!$B$32&lt;Calculator!$G$22),"—",ROUND((1+SQRT(((50*POWER(80,POWER(COS(PI()*MOD(Calculator!$B$32/Calculator!$F$22,1)),2))+MIN(500,MAX(30,100*EXP(-0.3*'VSWR Calculator'!$C$24)*(1+3*ABS(MOD('VSWR Calculator'!$C$23/Calculator!$F$22/2,1)-0.5))))/'VSWR Calculator'!$C$25)-$C49)^2+(1500*ABS(SIN(2*PI()*MOD(Calculator!$B$32/Calculator!$F$22,1)))*IF(MOD(Calculator!$B$32/Calculator!$F$22,1)&lt;0.5,-1,1))^2)/SQRT(((50*POWER(80,POWER(COS(PI()*MOD(Calculator!$B$32/Calculator!$F$22,1)),2))+MIN(500,MAX(30,100*EXP(-0.3*'VSWR Calculator'!$C$24)*(1+3*ABS(MOD('VSWR Calculator'!$C$23/Calculator!$F$22/2,1)-0.5))))/'VSWR Calculator'!$C$25)+$C49)^2+(1500*ABS(SIN(2*PI()*MOD(Calculator!$B$32/Calculator!$F$22,1)))*IF(MOD(Calculator!$B$32/Calculator!$F$22,1)&lt;0.5,-1,1))^2))/(1-SQRT(((50*POWER(80,POWER(COS(PI()*MOD(Calculator!$B$32/Calculator!$F$22,1)),2))+MIN(500,MAX(30,100*EXP(-0.3*'VSWR Calculator'!$C$24)*(1+3*ABS(MOD('VSWR Calculator'!$C$23/Calculator!$F$22/2,1)-0.5))))/'VSWR Calculator'!$C$25)-$C49)^2+(1500*ABS(SIN(2*PI()*MOD(Calculator!$B$32/Calculator!$F$22,1)))*IF(MOD(Calculator!$B$32/Calculator!$F$22,1)&lt;0.5,-1,1))^2)/SQRT(((50*POWER(80,POWER(COS(PI()*MOD(Calculator!$B$32/Calculator!$F$22,1)),2))+MIN(500,MAX(30,100*EXP(-0.3*'VSWR Calculator'!$C$24)*(1+3*ABS(MOD('VSWR Calculator'!$C$23/Calculator!$F$22/2,1)-0.5))))/'VSWR Calculator'!$C$25)+$C49)^2+(1500*ABS(SIN(2*PI()*MOD(Calculator!$B$32/Calculator!$F$22,1)))*IF(MOD(Calculator!$B$32/Calculator!$F$22,1)&lt;0.5,-1,1))^2)),2))</f>
        <v>—</v>
      </c>
      <c r="DH49" s="253" t="n">
        <f aca="false">IFERROR(ROUND((IF(ISNUMBER(CW49),CW49,0)+IF(ISNUMBER(CX49),CX49,0)+IF(ISNUMBER(CY49),CY49,0)+IF(ISNUMBER(CZ49),CZ49,0)+IF(ISNUMBER(DA49),DA49,0)+IF(ISNUMBER(DB49),DB49,0)+IF(ISNUMBER(DC49),DC49,0)+IF(ISNUMBER(DD49),DD49,0)+IF(ISNUMBER(DE49),DE49,0)+IF(ISNUMBER(DF49),DF49,0)+IF(ISNUMBER(DG49),DG49,0))/(IF(ISNUMBER(CW49),1,0)+IF(ISNUMBER(CX49),1,0)+IF(ISNUMBER(CY49),1,0)+IF(ISNUMBER(CZ49),1,0)+IF(ISNUMBER(DA49),1,0)+IF(ISNUMBER(DB49),1,0)+IF(ISNUMBER(DC49),1,0)+IF(ISNUMBER(DD49),1,0)+IF(ISNUMBER(DE49),1,0)+IF(ISNUMBER(DF49),1,0)+IF(ISNUMBER(DG49),1,0)),4),"")</f>
        <v>9.68</v>
      </c>
      <c r="DI49" s="253" t="str">
        <f aca="false">IF(OR(Calculator!$E$12&lt;&gt;"YES",Calculator!$B$33&lt;Calculator!$G$12),"—",ROUND((1+SQRT(((50*POWER(80,POWER(COS(PI()*MOD(Calculator!$B$33/Calculator!$F$12,1)),2))+MIN(500,MAX(30,100*EXP(-0.3*'VSWR Calculator'!$C$24)*(1+3*ABS(MOD('VSWR Calculator'!$C$23/Calculator!$F$12/2,1)-0.5))))/'VSWR Calculator'!$C$25)-$C49)^2+(1500*ABS(SIN(2*PI()*MOD(Calculator!$B$33/Calculator!$F$12,1)))*IF(MOD(Calculator!$B$33/Calculator!$F$12,1)&lt;0.5,-1,1))^2)/SQRT(((50*POWER(80,POWER(COS(PI()*MOD(Calculator!$B$33/Calculator!$F$12,1)),2))+MIN(500,MAX(30,100*EXP(-0.3*'VSWR Calculator'!$C$24)*(1+3*ABS(MOD('VSWR Calculator'!$C$23/Calculator!$F$12/2,1)-0.5))))/'VSWR Calculator'!$C$25)+$C49)^2+(1500*ABS(SIN(2*PI()*MOD(Calculator!$B$33/Calculator!$F$12,1)))*IF(MOD(Calculator!$B$33/Calculator!$F$12,1)&lt;0.5,-1,1))^2))/(1-SQRT(((50*POWER(80,POWER(COS(PI()*MOD(Calculator!$B$33/Calculator!$F$12,1)),2))+MIN(500,MAX(30,100*EXP(-0.3*'VSWR Calculator'!$C$24)*(1+3*ABS(MOD('VSWR Calculator'!$C$23/Calculator!$F$12/2,1)-0.5))))/'VSWR Calculator'!$C$25)-$C49)^2+(1500*ABS(SIN(2*PI()*MOD(Calculator!$B$33/Calculator!$F$12,1)))*IF(MOD(Calculator!$B$33/Calculator!$F$12,1)&lt;0.5,-1,1))^2)/SQRT(((50*POWER(80,POWER(COS(PI()*MOD(Calculator!$B$33/Calculator!$F$12,1)),2))+MIN(500,MAX(30,100*EXP(-0.3*'VSWR Calculator'!$C$24)*(1+3*ABS(MOD('VSWR Calculator'!$C$23/Calculator!$F$12/2,1)-0.5))))/'VSWR Calculator'!$C$25)+$C49)^2+(1500*ABS(SIN(2*PI()*MOD(Calculator!$B$33/Calculator!$F$12,1)))*IF(MOD(Calculator!$B$33/Calculator!$F$12,1)&lt;0.5,-1,1))^2)),2))</f>
        <v>—</v>
      </c>
      <c r="DJ49" s="253" t="str">
        <f aca="false">IF(OR(Calculator!$E$13&lt;&gt;"YES",Calculator!$B$33&lt;Calculator!$G$13),"—",ROUND((1+SQRT(((50*POWER(80,POWER(COS(PI()*MOD(Calculator!$B$33/Calculator!$F$13,1)),2))+MIN(500,MAX(30,100*EXP(-0.3*'VSWR Calculator'!$C$24)*(1+3*ABS(MOD('VSWR Calculator'!$C$23/Calculator!$F$13/2,1)-0.5))))/'VSWR Calculator'!$C$25)-$C49)^2+(1500*ABS(SIN(2*PI()*MOD(Calculator!$B$33/Calculator!$F$13,1)))*IF(MOD(Calculator!$B$33/Calculator!$F$13,1)&lt;0.5,-1,1))^2)/SQRT(((50*POWER(80,POWER(COS(PI()*MOD(Calculator!$B$33/Calculator!$F$13,1)),2))+MIN(500,MAX(30,100*EXP(-0.3*'VSWR Calculator'!$C$24)*(1+3*ABS(MOD('VSWR Calculator'!$C$23/Calculator!$F$13/2,1)-0.5))))/'VSWR Calculator'!$C$25)+$C49)^2+(1500*ABS(SIN(2*PI()*MOD(Calculator!$B$33/Calculator!$F$13,1)))*IF(MOD(Calculator!$B$33/Calculator!$F$13,1)&lt;0.5,-1,1))^2))/(1-SQRT(((50*POWER(80,POWER(COS(PI()*MOD(Calculator!$B$33/Calculator!$F$13,1)),2))+MIN(500,MAX(30,100*EXP(-0.3*'VSWR Calculator'!$C$24)*(1+3*ABS(MOD('VSWR Calculator'!$C$23/Calculator!$F$13/2,1)-0.5))))/'VSWR Calculator'!$C$25)-$C49)^2+(1500*ABS(SIN(2*PI()*MOD(Calculator!$B$33/Calculator!$F$13,1)))*IF(MOD(Calculator!$B$33/Calculator!$F$13,1)&lt;0.5,-1,1))^2)/SQRT(((50*POWER(80,POWER(COS(PI()*MOD(Calculator!$B$33/Calculator!$F$13,1)),2))+MIN(500,MAX(30,100*EXP(-0.3*'VSWR Calculator'!$C$24)*(1+3*ABS(MOD('VSWR Calculator'!$C$23/Calculator!$F$13/2,1)-0.5))))/'VSWR Calculator'!$C$25)+$C49)^2+(1500*ABS(SIN(2*PI()*MOD(Calculator!$B$33/Calculator!$F$13,1)))*IF(MOD(Calculator!$B$33/Calculator!$F$13,1)&lt;0.5,-1,1))^2)),2))</f>
        <v>—</v>
      </c>
      <c r="DK49" s="253" t="str">
        <f aca="false">IF(OR(Calculator!$E$14&lt;&gt;"YES",Calculator!$B$33&lt;Calculator!$G$14),"—",ROUND((1+SQRT(((50*POWER(80,POWER(COS(PI()*MOD(Calculator!$B$33/Calculator!$F$14,1)),2))+MIN(500,MAX(30,100*EXP(-0.3*'VSWR Calculator'!$C$24)*(1+3*ABS(MOD('VSWR Calculator'!$C$23/Calculator!$F$14/2,1)-0.5))))/'VSWR Calculator'!$C$25)-$C49)^2+(1500*ABS(SIN(2*PI()*MOD(Calculator!$B$33/Calculator!$F$14,1)))*IF(MOD(Calculator!$B$33/Calculator!$F$14,1)&lt;0.5,-1,1))^2)/SQRT(((50*POWER(80,POWER(COS(PI()*MOD(Calculator!$B$33/Calculator!$F$14,1)),2))+MIN(500,MAX(30,100*EXP(-0.3*'VSWR Calculator'!$C$24)*(1+3*ABS(MOD('VSWR Calculator'!$C$23/Calculator!$F$14/2,1)-0.5))))/'VSWR Calculator'!$C$25)+$C49)^2+(1500*ABS(SIN(2*PI()*MOD(Calculator!$B$33/Calculator!$F$14,1)))*IF(MOD(Calculator!$B$33/Calculator!$F$14,1)&lt;0.5,-1,1))^2))/(1-SQRT(((50*POWER(80,POWER(COS(PI()*MOD(Calculator!$B$33/Calculator!$F$14,1)),2))+MIN(500,MAX(30,100*EXP(-0.3*'VSWR Calculator'!$C$24)*(1+3*ABS(MOD('VSWR Calculator'!$C$23/Calculator!$F$14/2,1)-0.5))))/'VSWR Calculator'!$C$25)-$C49)^2+(1500*ABS(SIN(2*PI()*MOD(Calculator!$B$33/Calculator!$F$14,1)))*IF(MOD(Calculator!$B$33/Calculator!$F$14,1)&lt;0.5,-1,1))^2)/SQRT(((50*POWER(80,POWER(COS(PI()*MOD(Calculator!$B$33/Calculator!$F$14,1)),2))+MIN(500,MAX(30,100*EXP(-0.3*'VSWR Calculator'!$C$24)*(1+3*ABS(MOD('VSWR Calculator'!$C$23/Calculator!$F$14/2,1)-0.5))))/'VSWR Calculator'!$C$25)+$C49)^2+(1500*ABS(SIN(2*PI()*MOD(Calculator!$B$33/Calculator!$F$14,1)))*IF(MOD(Calculator!$B$33/Calculator!$F$14,1)&lt;0.5,-1,1))^2)),2))</f>
        <v>—</v>
      </c>
      <c r="DL49" s="253" t="n">
        <f aca="false">IF(OR(Calculator!$E$15&lt;&gt;"YES",Calculator!$B$33&lt;Calculator!$G$15),"—",ROUND((1+SQRT(((50*POWER(80,POWER(COS(PI()*MOD(Calculator!$B$33/Calculator!$F$15,1)),2))+MIN(500,MAX(30,100*EXP(-0.3*'VSWR Calculator'!$C$24)*(1+3*ABS(MOD('VSWR Calculator'!$C$23/Calculator!$F$15/2,1)-0.5))))/'VSWR Calculator'!$C$25)-$C49)^2+(1500*ABS(SIN(2*PI()*MOD(Calculator!$B$33/Calculator!$F$15,1)))*IF(MOD(Calculator!$B$33/Calculator!$F$15,1)&lt;0.5,-1,1))^2)/SQRT(((50*POWER(80,POWER(COS(PI()*MOD(Calculator!$B$33/Calculator!$F$15,1)),2))+MIN(500,MAX(30,100*EXP(-0.3*'VSWR Calculator'!$C$24)*(1+3*ABS(MOD('VSWR Calculator'!$C$23/Calculator!$F$15/2,1)-0.5))))/'VSWR Calculator'!$C$25)+$C49)^2+(1500*ABS(SIN(2*PI()*MOD(Calculator!$B$33/Calculator!$F$15,1)))*IF(MOD(Calculator!$B$33/Calculator!$F$15,1)&lt;0.5,-1,1))^2))/(1-SQRT(((50*POWER(80,POWER(COS(PI()*MOD(Calculator!$B$33/Calculator!$F$15,1)),2))+MIN(500,MAX(30,100*EXP(-0.3*'VSWR Calculator'!$C$24)*(1+3*ABS(MOD('VSWR Calculator'!$C$23/Calculator!$F$15/2,1)-0.5))))/'VSWR Calculator'!$C$25)-$C49)^2+(1500*ABS(SIN(2*PI()*MOD(Calculator!$B$33/Calculator!$F$15,1)))*IF(MOD(Calculator!$B$33/Calculator!$F$15,1)&lt;0.5,-1,1))^2)/SQRT(((50*POWER(80,POWER(COS(PI()*MOD(Calculator!$B$33/Calculator!$F$15,1)),2))+MIN(500,MAX(30,100*EXP(-0.3*'VSWR Calculator'!$C$24)*(1+3*ABS(MOD('VSWR Calculator'!$C$23/Calculator!$F$15/2,1)-0.5))))/'VSWR Calculator'!$C$25)+$C49)^2+(1500*ABS(SIN(2*PI()*MOD(Calculator!$B$33/Calculator!$F$15,1)))*IF(MOD(Calculator!$B$33/Calculator!$F$15,1)&lt;0.5,-1,1))^2)),2))</f>
        <v>3.9</v>
      </c>
      <c r="DM49" s="253" t="str">
        <f aca="false">IF(OR(Calculator!$E$16&lt;&gt;"YES",Calculator!$B$33&lt;Calculator!$G$16),"—",ROUND((1+SQRT(((50*POWER(80,POWER(COS(PI()*MOD(Calculator!$B$33/Calculator!$F$16,1)),2))+MIN(500,MAX(30,100*EXP(-0.3*'VSWR Calculator'!$C$24)*(1+3*ABS(MOD('VSWR Calculator'!$C$23/Calculator!$F$16/2,1)-0.5))))/'VSWR Calculator'!$C$25)-$C49)^2+(1500*ABS(SIN(2*PI()*MOD(Calculator!$B$33/Calculator!$F$16,1)))*IF(MOD(Calculator!$B$33/Calculator!$F$16,1)&lt;0.5,-1,1))^2)/SQRT(((50*POWER(80,POWER(COS(PI()*MOD(Calculator!$B$33/Calculator!$F$16,1)),2))+MIN(500,MAX(30,100*EXP(-0.3*'VSWR Calculator'!$C$24)*(1+3*ABS(MOD('VSWR Calculator'!$C$23/Calculator!$F$16/2,1)-0.5))))/'VSWR Calculator'!$C$25)+$C49)^2+(1500*ABS(SIN(2*PI()*MOD(Calculator!$B$33/Calculator!$F$16,1)))*IF(MOD(Calculator!$B$33/Calculator!$F$16,1)&lt;0.5,-1,1))^2))/(1-SQRT(((50*POWER(80,POWER(COS(PI()*MOD(Calculator!$B$33/Calculator!$F$16,1)),2))+MIN(500,MAX(30,100*EXP(-0.3*'VSWR Calculator'!$C$24)*(1+3*ABS(MOD('VSWR Calculator'!$C$23/Calculator!$F$16/2,1)-0.5))))/'VSWR Calculator'!$C$25)-$C49)^2+(1500*ABS(SIN(2*PI()*MOD(Calculator!$B$33/Calculator!$F$16,1)))*IF(MOD(Calculator!$B$33/Calculator!$F$16,1)&lt;0.5,-1,1))^2)/SQRT(((50*POWER(80,POWER(COS(PI()*MOD(Calculator!$B$33/Calculator!$F$16,1)),2))+MIN(500,MAX(30,100*EXP(-0.3*'VSWR Calculator'!$C$24)*(1+3*ABS(MOD('VSWR Calculator'!$C$23/Calculator!$F$16/2,1)-0.5))))/'VSWR Calculator'!$C$25)+$C49)^2+(1500*ABS(SIN(2*PI()*MOD(Calculator!$B$33/Calculator!$F$16,1)))*IF(MOD(Calculator!$B$33/Calculator!$F$16,1)&lt;0.5,-1,1))^2)),2))</f>
        <v>—</v>
      </c>
      <c r="DN49" s="253" t="n">
        <f aca="false">IF(OR(Calculator!$E$17&lt;&gt;"YES",Calculator!$B$33&lt;Calculator!$G$17),"—",ROUND((1+SQRT(((50*POWER(80,POWER(COS(PI()*MOD(Calculator!$B$33/Calculator!$F$17,1)),2))+MIN(500,MAX(30,100*EXP(-0.3*'VSWR Calculator'!$C$24)*(1+3*ABS(MOD('VSWR Calculator'!$C$23/Calculator!$F$17/2,1)-0.5))))/'VSWR Calculator'!$C$25)-$C49)^2+(1500*ABS(SIN(2*PI()*MOD(Calculator!$B$33/Calculator!$F$17,1)))*IF(MOD(Calculator!$B$33/Calculator!$F$17,1)&lt;0.5,-1,1))^2)/SQRT(((50*POWER(80,POWER(COS(PI()*MOD(Calculator!$B$33/Calculator!$F$17,1)),2))+MIN(500,MAX(30,100*EXP(-0.3*'VSWR Calculator'!$C$24)*(1+3*ABS(MOD('VSWR Calculator'!$C$23/Calculator!$F$17/2,1)-0.5))))/'VSWR Calculator'!$C$25)+$C49)^2+(1500*ABS(SIN(2*PI()*MOD(Calculator!$B$33/Calculator!$F$17,1)))*IF(MOD(Calculator!$B$33/Calculator!$F$17,1)&lt;0.5,-1,1))^2))/(1-SQRT(((50*POWER(80,POWER(COS(PI()*MOD(Calculator!$B$33/Calculator!$F$17,1)),2))+MIN(500,MAX(30,100*EXP(-0.3*'VSWR Calculator'!$C$24)*(1+3*ABS(MOD('VSWR Calculator'!$C$23/Calculator!$F$17/2,1)-0.5))))/'VSWR Calculator'!$C$25)-$C49)^2+(1500*ABS(SIN(2*PI()*MOD(Calculator!$B$33/Calculator!$F$17,1)))*IF(MOD(Calculator!$B$33/Calculator!$F$17,1)&lt;0.5,-1,1))^2)/SQRT(((50*POWER(80,POWER(COS(PI()*MOD(Calculator!$B$33/Calculator!$F$17,1)),2))+MIN(500,MAX(30,100*EXP(-0.3*'VSWR Calculator'!$C$24)*(1+3*ABS(MOD('VSWR Calculator'!$C$23/Calculator!$F$17/2,1)-0.5))))/'VSWR Calculator'!$C$25)+$C49)^2+(1500*ABS(SIN(2*PI()*MOD(Calculator!$B$33/Calculator!$F$17,1)))*IF(MOD(Calculator!$B$33/Calculator!$F$17,1)&lt;0.5,-1,1))^2)),2))</f>
        <v>16.45</v>
      </c>
      <c r="DO49" s="253" t="str">
        <f aca="false">IF(OR(Calculator!$E$18&lt;&gt;"YES",Calculator!$B$33&lt;Calculator!$G$18),"—",ROUND((1+SQRT(((50*POWER(80,POWER(COS(PI()*MOD(Calculator!$B$33/Calculator!$F$18,1)),2))+MIN(500,MAX(30,100*EXP(-0.3*'VSWR Calculator'!$C$24)*(1+3*ABS(MOD('VSWR Calculator'!$C$23/Calculator!$F$18/2,1)-0.5))))/'VSWR Calculator'!$C$25)-$C49)^2+(1500*ABS(SIN(2*PI()*MOD(Calculator!$B$33/Calculator!$F$18,1)))*IF(MOD(Calculator!$B$33/Calculator!$F$18,1)&lt;0.5,-1,1))^2)/SQRT(((50*POWER(80,POWER(COS(PI()*MOD(Calculator!$B$33/Calculator!$F$18,1)),2))+MIN(500,MAX(30,100*EXP(-0.3*'VSWR Calculator'!$C$24)*(1+3*ABS(MOD('VSWR Calculator'!$C$23/Calculator!$F$18/2,1)-0.5))))/'VSWR Calculator'!$C$25)+$C49)^2+(1500*ABS(SIN(2*PI()*MOD(Calculator!$B$33/Calculator!$F$18,1)))*IF(MOD(Calculator!$B$33/Calculator!$F$18,1)&lt;0.5,-1,1))^2))/(1-SQRT(((50*POWER(80,POWER(COS(PI()*MOD(Calculator!$B$33/Calculator!$F$18,1)),2))+MIN(500,MAX(30,100*EXP(-0.3*'VSWR Calculator'!$C$24)*(1+3*ABS(MOD('VSWR Calculator'!$C$23/Calculator!$F$18/2,1)-0.5))))/'VSWR Calculator'!$C$25)-$C49)^2+(1500*ABS(SIN(2*PI()*MOD(Calculator!$B$33/Calculator!$F$18,1)))*IF(MOD(Calculator!$B$33/Calculator!$F$18,1)&lt;0.5,-1,1))^2)/SQRT(((50*POWER(80,POWER(COS(PI()*MOD(Calculator!$B$33/Calculator!$F$18,1)),2))+MIN(500,MAX(30,100*EXP(-0.3*'VSWR Calculator'!$C$24)*(1+3*ABS(MOD('VSWR Calculator'!$C$23/Calculator!$F$18/2,1)-0.5))))/'VSWR Calculator'!$C$25)+$C49)^2+(1500*ABS(SIN(2*PI()*MOD(Calculator!$B$33/Calculator!$F$18,1)))*IF(MOD(Calculator!$B$33/Calculator!$F$18,1)&lt;0.5,-1,1))^2)),2))</f>
        <v>—</v>
      </c>
      <c r="DP49" s="253" t="str">
        <f aca="false">IF(OR(Calculator!$E$19&lt;&gt;"YES",Calculator!$B$33&lt;Calculator!$G$19),"—",ROUND((1+SQRT(((50*POWER(80,POWER(COS(PI()*MOD(Calculator!$B$33/Calculator!$F$19,1)),2))+MIN(500,MAX(30,100*EXP(-0.3*'VSWR Calculator'!$C$24)*(1+3*ABS(MOD('VSWR Calculator'!$C$23/Calculator!$F$19/2,1)-0.5))))/'VSWR Calculator'!$C$25)-$C49)^2+(1500*ABS(SIN(2*PI()*MOD(Calculator!$B$33/Calculator!$F$19,1)))*IF(MOD(Calculator!$B$33/Calculator!$F$19,1)&lt;0.5,-1,1))^2)/SQRT(((50*POWER(80,POWER(COS(PI()*MOD(Calculator!$B$33/Calculator!$F$19,1)),2))+MIN(500,MAX(30,100*EXP(-0.3*'VSWR Calculator'!$C$24)*(1+3*ABS(MOD('VSWR Calculator'!$C$23/Calculator!$F$19/2,1)-0.5))))/'VSWR Calculator'!$C$25)+$C49)^2+(1500*ABS(SIN(2*PI()*MOD(Calculator!$B$33/Calculator!$F$19,1)))*IF(MOD(Calculator!$B$33/Calculator!$F$19,1)&lt;0.5,-1,1))^2))/(1-SQRT(((50*POWER(80,POWER(COS(PI()*MOD(Calculator!$B$33/Calculator!$F$19,1)),2))+MIN(500,MAX(30,100*EXP(-0.3*'VSWR Calculator'!$C$24)*(1+3*ABS(MOD('VSWR Calculator'!$C$23/Calculator!$F$19/2,1)-0.5))))/'VSWR Calculator'!$C$25)-$C49)^2+(1500*ABS(SIN(2*PI()*MOD(Calculator!$B$33/Calculator!$F$19,1)))*IF(MOD(Calculator!$B$33/Calculator!$F$19,1)&lt;0.5,-1,1))^2)/SQRT(((50*POWER(80,POWER(COS(PI()*MOD(Calculator!$B$33/Calculator!$F$19,1)),2))+MIN(500,MAX(30,100*EXP(-0.3*'VSWR Calculator'!$C$24)*(1+3*ABS(MOD('VSWR Calculator'!$C$23/Calculator!$F$19/2,1)-0.5))))/'VSWR Calculator'!$C$25)+$C49)^2+(1500*ABS(SIN(2*PI()*MOD(Calculator!$B$33/Calculator!$F$19,1)))*IF(MOD(Calculator!$B$33/Calculator!$F$19,1)&lt;0.5,-1,1))^2)),2))</f>
        <v>—</v>
      </c>
      <c r="DQ49" s="253" t="str">
        <f aca="false">IF(OR(Calculator!$E$20&lt;&gt;"YES",Calculator!$B$33&lt;Calculator!$G$20),"—",ROUND((1+SQRT(((50*POWER(80,POWER(COS(PI()*MOD(Calculator!$B$33/Calculator!$F$20,1)),2))+MIN(500,MAX(30,100*EXP(-0.3*'VSWR Calculator'!$C$24)*(1+3*ABS(MOD('VSWR Calculator'!$C$23/Calculator!$F$20/2,1)-0.5))))/'VSWR Calculator'!$C$25)-$C49)^2+(1500*ABS(SIN(2*PI()*MOD(Calculator!$B$33/Calculator!$F$20,1)))*IF(MOD(Calculator!$B$33/Calculator!$F$20,1)&lt;0.5,-1,1))^2)/SQRT(((50*POWER(80,POWER(COS(PI()*MOD(Calculator!$B$33/Calculator!$F$20,1)),2))+MIN(500,MAX(30,100*EXP(-0.3*'VSWR Calculator'!$C$24)*(1+3*ABS(MOD('VSWR Calculator'!$C$23/Calculator!$F$20/2,1)-0.5))))/'VSWR Calculator'!$C$25)+$C49)^2+(1500*ABS(SIN(2*PI()*MOD(Calculator!$B$33/Calculator!$F$20,1)))*IF(MOD(Calculator!$B$33/Calculator!$F$20,1)&lt;0.5,-1,1))^2))/(1-SQRT(((50*POWER(80,POWER(COS(PI()*MOD(Calculator!$B$33/Calculator!$F$20,1)),2))+MIN(500,MAX(30,100*EXP(-0.3*'VSWR Calculator'!$C$24)*(1+3*ABS(MOD('VSWR Calculator'!$C$23/Calculator!$F$20/2,1)-0.5))))/'VSWR Calculator'!$C$25)-$C49)^2+(1500*ABS(SIN(2*PI()*MOD(Calculator!$B$33/Calculator!$F$20,1)))*IF(MOD(Calculator!$B$33/Calculator!$F$20,1)&lt;0.5,-1,1))^2)/SQRT(((50*POWER(80,POWER(COS(PI()*MOD(Calculator!$B$33/Calculator!$F$20,1)),2))+MIN(500,MAX(30,100*EXP(-0.3*'VSWR Calculator'!$C$24)*(1+3*ABS(MOD('VSWR Calculator'!$C$23/Calculator!$F$20/2,1)-0.5))))/'VSWR Calculator'!$C$25)+$C49)^2+(1500*ABS(SIN(2*PI()*MOD(Calculator!$B$33/Calculator!$F$20,1)))*IF(MOD(Calculator!$B$33/Calculator!$F$20,1)&lt;0.5,-1,1))^2)),2))</f>
        <v>—</v>
      </c>
      <c r="DR49" s="253" t="str">
        <f aca="false">IF(OR(Calculator!$E$21&lt;&gt;"YES",Calculator!$B$33&lt;Calculator!$G$21),"—",ROUND((1+SQRT(((50*POWER(80,POWER(COS(PI()*MOD(Calculator!$B$33/Calculator!$F$21,1)),2))+MIN(500,MAX(30,100*EXP(-0.3*'VSWR Calculator'!$C$24)*(1+3*ABS(MOD('VSWR Calculator'!$C$23/Calculator!$F$21/2,1)-0.5))))/'VSWR Calculator'!$C$25)-$C49)^2+(1500*ABS(SIN(2*PI()*MOD(Calculator!$B$33/Calculator!$F$21,1)))*IF(MOD(Calculator!$B$33/Calculator!$F$21,1)&lt;0.5,-1,1))^2)/SQRT(((50*POWER(80,POWER(COS(PI()*MOD(Calculator!$B$33/Calculator!$F$21,1)),2))+MIN(500,MAX(30,100*EXP(-0.3*'VSWR Calculator'!$C$24)*(1+3*ABS(MOD('VSWR Calculator'!$C$23/Calculator!$F$21/2,1)-0.5))))/'VSWR Calculator'!$C$25)+$C49)^2+(1500*ABS(SIN(2*PI()*MOD(Calculator!$B$33/Calculator!$F$21,1)))*IF(MOD(Calculator!$B$33/Calculator!$F$21,1)&lt;0.5,-1,1))^2))/(1-SQRT(((50*POWER(80,POWER(COS(PI()*MOD(Calculator!$B$33/Calculator!$F$21,1)),2))+MIN(500,MAX(30,100*EXP(-0.3*'VSWR Calculator'!$C$24)*(1+3*ABS(MOD('VSWR Calculator'!$C$23/Calculator!$F$21/2,1)-0.5))))/'VSWR Calculator'!$C$25)-$C49)^2+(1500*ABS(SIN(2*PI()*MOD(Calculator!$B$33/Calculator!$F$21,1)))*IF(MOD(Calculator!$B$33/Calculator!$F$21,1)&lt;0.5,-1,1))^2)/SQRT(((50*POWER(80,POWER(COS(PI()*MOD(Calculator!$B$33/Calculator!$F$21,1)),2))+MIN(500,MAX(30,100*EXP(-0.3*'VSWR Calculator'!$C$24)*(1+3*ABS(MOD('VSWR Calculator'!$C$23/Calculator!$F$21/2,1)-0.5))))/'VSWR Calculator'!$C$25)+$C49)^2+(1500*ABS(SIN(2*PI()*MOD(Calculator!$B$33/Calculator!$F$21,1)))*IF(MOD(Calculator!$B$33/Calculator!$F$21,1)&lt;0.5,-1,1))^2)),2))</f>
        <v>—</v>
      </c>
      <c r="DS49" s="253" t="str">
        <f aca="false">IF(OR(Calculator!$E$22&lt;&gt;"YES",Calculator!$B$33&lt;Calculator!$G$22),"—",ROUND((1+SQRT(((50*POWER(80,POWER(COS(PI()*MOD(Calculator!$B$33/Calculator!$F$22,1)),2))+MIN(500,MAX(30,100*EXP(-0.3*'VSWR Calculator'!$C$24)*(1+3*ABS(MOD('VSWR Calculator'!$C$23/Calculator!$F$22/2,1)-0.5))))/'VSWR Calculator'!$C$25)-$C49)^2+(1500*ABS(SIN(2*PI()*MOD(Calculator!$B$33/Calculator!$F$22,1)))*IF(MOD(Calculator!$B$33/Calculator!$F$22,1)&lt;0.5,-1,1))^2)/SQRT(((50*POWER(80,POWER(COS(PI()*MOD(Calculator!$B$33/Calculator!$F$22,1)),2))+MIN(500,MAX(30,100*EXP(-0.3*'VSWR Calculator'!$C$24)*(1+3*ABS(MOD('VSWR Calculator'!$C$23/Calculator!$F$22/2,1)-0.5))))/'VSWR Calculator'!$C$25)+$C49)^2+(1500*ABS(SIN(2*PI()*MOD(Calculator!$B$33/Calculator!$F$22,1)))*IF(MOD(Calculator!$B$33/Calculator!$F$22,1)&lt;0.5,-1,1))^2))/(1-SQRT(((50*POWER(80,POWER(COS(PI()*MOD(Calculator!$B$33/Calculator!$F$22,1)),2))+MIN(500,MAX(30,100*EXP(-0.3*'VSWR Calculator'!$C$24)*(1+3*ABS(MOD('VSWR Calculator'!$C$23/Calculator!$F$22/2,1)-0.5))))/'VSWR Calculator'!$C$25)-$C49)^2+(1500*ABS(SIN(2*PI()*MOD(Calculator!$B$33/Calculator!$F$22,1)))*IF(MOD(Calculator!$B$33/Calculator!$F$22,1)&lt;0.5,-1,1))^2)/SQRT(((50*POWER(80,POWER(COS(PI()*MOD(Calculator!$B$33/Calculator!$F$22,1)),2))+MIN(500,MAX(30,100*EXP(-0.3*'VSWR Calculator'!$C$24)*(1+3*ABS(MOD('VSWR Calculator'!$C$23/Calculator!$F$22/2,1)-0.5))))/'VSWR Calculator'!$C$25)+$C49)^2+(1500*ABS(SIN(2*PI()*MOD(Calculator!$B$33/Calculator!$F$22,1)))*IF(MOD(Calculator!$B$33/Calculator!$F$22,1)&lt;0.5,-1,1))^2)),2))</f>
        <v>—</v>
      </c>
      <c r="DT49" s="253" t="n">
        <f aca="false">IFERROR(ROUND((IF(ISNUMBER(DI49),DI49,0)+IF(ISNUMBER(DJ49),DJ49,0)+IF(ISNUMBER(DK49),DK49,0)+IF(ISNUMBER(DL49),DL49,0)+IF(ISNUMBER(DM49),DM49,0)+IF(ISNUMBER(DN49),DN49,0)+IF(ISNUMBER(DO49),DO49,0)+IF(ISNUMBER(DP49),DP49,0)+IF(ISNUMBER(DQ49),DQ49,0)+IF(ISNUMBER(DR49),DR49,0)+IF(ISNUMBER(DS49),DS49,0))/(IF(ISNUMBER(DI49),1,0)+IF(ISNUMBER(DJ49),1,0)+IF(ISNUMBER(DK49),1,0)+IF(ISNUMBER(DL49),1,0)+IF(ISNUMBER(DM49),1,0)+IF(ISNUMBER(DN49),1,0)+IF(ISNUMBER(DO49),1,0)+IF(ISNUMBER(DP49),1,0)+IF(ISNUMBER(DQ49),1,0)+IF(ISNUMBER(DR49),1,0)+IF(ISNUMBER(DS49),1,0)),4),"")</f>
        <v>10.175</v>
      </c>
      <c r="DU49" s="253" t="str">
        <f aca="false">IF(OR(Calculator!$E$12&lt;&gt;"YES",Calculator!$B$34&lt;Calculator!$G$12),"—",ROUND((1+SQRT(((50*POWER(80,POWER(COS(PI()*MOD(Calculator!$B$34/Calculator!$F$12,1)),2))-$C49)^2+(1500*ABS(SIN(2*PI()*MOD(Calculator!$B$34/Calculator!$F$12,1)))*IF(MOD(Calculator!$B$34/Calculator!$F$12,1)&lt;0.5,-1,1))^2)/((50*POWER(80,POWER(COS(PI()*MOD(Calculator!$B$34/Calculator!$F$12,1)),2))+$C49)^2+(1500*ABS(SIN(2*PI()*MOD(Calculator!$B$34/Calculator!$F$12,1)))*IF(MOD(Calculator!$B$34/Calculator!$F$12,1)&lt;0.5,-1,1))^2)))/(1-SQRT(((50*POWER(80,POWER(COS(PI()*MOD(Calculator!$B$34/Calculator!$F$12,1)),2))-$C49)^2+(1500*ABS(SIN(2*PI()*MOD(Calculator!$B$34/Calculator!$F$12,1)))*IF(MOD(Calculator!$B$34/Calculator!$F$12,1)&lt;0.5,-1,1))^2)/((50*POWER(80,POWER(COS(PI()*MOD(Calculator!$B$34/Calculator!$F$12,1)),2))+$C49)^2+(1500*ABS(SIN(2*PI()*MOD(Calculator!$B$34/Calculator!$F$12,1)))*IF(MOD(Calculator!$B$34/Calculator!$F$12,1)&lt;0.5,-1,1))^2))),2))</f>
        <v>—</v>
      </c>
      <c r="DV49" s="253" t="str">
        <f aca="false">IF(OR(Calculator!$E$13&lt;&gt;"YES",Calculator!$B$34&lt;Calculator!$G$13),"—",ROUND((1+SQRT(((50*POWER(80,POWER(COS(PI()*MOD(Calculator!$B$34/Calculator!$F$13,1)),2))-$C49)^2+(1500*ABS(SIN(2*PI()*MOD(Calculator!$B$34/Calculator!$F$13,1)))*IF(MOD(Calculator!$B$34/Calculator!$F$13,1)&lt;0.5,-1,1))^2)/((50*POWER(80,POWER(COS(PI()*MOD(Calculator!$B$34/Calculator!$F$13,1)),2))+$C49)^2+(1500*ABS(SIN(2*PI()*MOD(Calculator!$B$34/Calculator!$F$13,1)))*IF(MOD(Calculator!$B$34/Calculator!$F$13,1)&lt;0.5,-1,1))^2)))/(1-SQRT(((50*POWER(80,POWER(COS(PI()*MOD(Calculator!$B$34/Calculator!$F$13,1)),2))-$C49)^2+(1500*ABS(SIN(2*PI()*MOD(Calculator!$B$34/Calculator!$F$13,1)))*IF(MOD(Calculator!$B$34/Calculator!$F$13,1)&lt;0.5,-1,1))^2)/((50*POWER(80,POWER(COS(PI()*MOD(Calculator!$B$34/Calculator!$F$13,1)),2))+$C49)^2+(1500*ABS(SIN(2*PI()*MOD(Calculator!$B$34/Calculator!$F$13,1)))*IF(MOD(Calculator!$B$34/Calculator!$F$13,1)&lt;0.5,-1,1))^2))),2))</f>
        <v>—</v>
      </c>
      <c r="DW49" s="253" t="str">
        <f aca="false">IF(OR(Calculator!$E$14&lt;&gt;"YES",Calculator!$B$34&lt;Calculator!$G$14),"—",ROUND((1+SQRT(((50*POWER(80,POWER(COS(PI()*MOD(Calculator!$B$34/Calculator!$F$14,1)),2))-$C49)^2+(1500*ABS(SIN(2*PI()*MOD(Calculator!$B$34/Calculator!$F$14,1)))*IF(MOD(Calculator!$B$34/Calculator!$F$14,1)&lt;0.5,-1,1))^2)/((50*POWER(80,POWER(COS(PI()*MOD(Calculator!$B$34/Calculator!$F$14,1)),2))+$C49)^2+(1500*ABS(SIN(2*PI()*MOD(Calculator!$B$34/Calculator!$F$14,1)))*IF(MOD(Calculator!$B$34/Calculator!$F$14,1)&lt;0.5,-1,1))^2)))/(1-SQRT(((50*POWER(80,POWER(COS(PI()*MOD(Calculator!$B$34/Calculator!$F$14,1)),2))-$C49)^2+(1500*ABS(SIN(2*PI()*MOD(Calculator!$B$34/Calculator!$F$14,1)))*IF(MOD(Calculator!$B$34/Calculator!$F$14,1)&lt;0.5,-1,1))^2)/((50*POWER(80,POWER(COS(PI()*MOD(Calculator!$B$34/Calculator!$F$14,1)),2))+$C49)^2+(1500*ABS(SIN(2*PI()*MOD(Calculator!$B$34/Calculator!$F$14,1)))*IF(MOD(Calculator!$B$34/Calculator!$F$14,1)&lt;0.5,-1,1))^2))),2))</f>
        <v>—</v>
      </c>
      <c r="DX49" s="253" t="n">
        <f aca="false">IF(OR(Calculator!$E$15&lt;&gt;"YES",Calculator!$B$34&lt;Calculator!$G$15),"—",ROUND((1+SQRT(((50*POWER(80,POWER(COS(PI()*MOD(Calculator!$B$34/Calculator!$F$15,1)),2))-$C49)^2+(1500*ABS(SIN(2*PI()*MOD(Calculator!$B$34/Calculator!$F$15,1)))*IF(MOD(Calculator!$B$34/Calculator!$F$15,1)&lt;0.5,-1,1))^2)/((50*POWER(80,POWER(COS(PI()*MOD(Calculator!$B$34/Calculator!$F$15,1)),2))+$C49)^2+(1500*ABS(SIN(2*PI()*MOD(Calculator!$B$34/Calculator!$F$15,1)))*IF(MOD(Calculator!$B$34/Calculator!$F$15,1)&lt;0.5,-1,1))^2)))/(1-SQRT(((50*POWER(80,POWER(COS(PI()*MOD(Calculator!$B$34/Calculator!$F$15,1)),2))-$C49)^2+(1500*ABS(SIN(2*PI()*MOD(Calculator!$B$34/Calculator!$F$15,1)))*IF(MOD(Calculator!$B$34/Calculator!$F$15,1)&lt;0.5,-1,1))^2)/((50*POWER(80,POWER(COS(PI()*MOD(Calculator!$B$34/Calculator!$F$15,1)),2))+$C49)^2+(1500*ABS(SIN(2*PI()*MOD(Calculator!$B$34/Calculator!$F$15,1)))*IF(MOD(Calculator!$B$34/Calculator!$F$15,1)&lt;0.5,-1,1))^2))),2))</f>
        <v>21.34</v>
      </c>
      <c r="DY49" s="253" t="str">
        <f aca="false">IF(OR(Calculator!$E$16&lt;&gt;"YES",Calculator!$B$34&lt;Calculator!$G$16),"—",ROUND((1+SQRT(((50*POWER(80,POWER(COS(PI()*MOD(Calculator!$B$34/Calculator!$F$16,1)),2))-$C49)^2+(1500*ABS(SIN(2*PI()*MOD(Calculator!$B$34/Calculator!$F$16,1)))*IF(MOD(Calculator!$B$34/Calculator!$F$16,1)&lt;0.5,-1,1))^2)/((50*POWER(80,POWER(COS(PI()*MOD(Calculator!$B$34/Calculator!$F$16,1)),2))+$C49)^2+(1500*ABS(SIN(2*PI()*MOD(Calculator!$B$34/Calculator!$F$16,1)))*IF(MOD(Calculator!$B$34/Calculator!$F$16,1)&lt;0.5,-1,1))^2)))/(1-SQRT(((50*POWER(80,POWER(COS(PI()*MOD(Calculator!$B$34/Calculator!$F$16,1)),2))-$C49)^2+(1500*ABS(SIN(2*PI()*MOD(Calculator!$B$34/Calculator!$F$16,1)))*IF(MOD(Calculator!$B$34/Calculator!$F$16,1)&lt;0.5,-1,1))^2)/((50*POWER(80,POWER(COS(PI()*MOD(Calculator!$B$34/Calculator!$F$16,1)),2))+$C49)^2+(1500*ABS(SIN(2*PI()*MOD(Calculator!$B$34/Calculator!$F$16,1)))*IF(MOD(Calculator!$B$34/Calculator!$F$16,1)&lt;0.5,-1,1))^2))),2))</f>
        <v>—</v>
      </c>
      <c r="DZ49" s="253" t="n">
        <f aca="false">IF(OR(Calculator!$E$17&lt;&gt;"YES",Calculator!$B$34&lt;Calculator!$G$17),"—",ROUND((1+SQRT(((50*POWER(80,POWER(COS(PI()*MOD(Calculator!$B$34/Calculator!$F$17,1)),2))-$C49)^2+(1500*ABS(SIN(2*PI()*MOD(Calculator!$B$34/Calculator!$F$17,1)))*IF(MOD(Calculator!$B$34/Calculator!$F$17,1)&lt;0.5,-1,1))^2)/((50*POWER(80,POWER(COS(PI()*MOD(Calculator!$B$34/Calculator!$F$17,1)),2))+$C49)^2+(1500*ABS(SIN(2*PI()*MOD(Calculator!$B$34/Calculator!$F$17,1)))*IF(MOD(Calculator!$B$34/Calculator!$F$17,1)&lt;0.5,-1,1))^2)))/(1-SQRT(((50*POWER(80,POWER(COS(PI()*MOD(Calculator!$B$34/Calculator!$F$17,1)),2))-$C49)^2+(1500*ABS(SIN(2*PI()*MOD(Calculator!$B$34/Calculator!$F$17,1)))*IF(MOD(Calculator!$B$34/Calculator!$F$17,1)&lt;0.5,-1,1))^2)/((50*POWER(80,POWER(COS(PI()*MOD(Calculator!$B$34/Calculator!$F$17,1)),2))+$C49)^2+(1500*ABS(SIN(2*PI()*MOD(Calculator!$B$34/Calculator!$F$17,1)))*IF(MOD(Calculator!$B$34/Calculator!$F$17,1)&lt;0.5,-1,1))^2))),2))</f>
        <v>15.94</v>
      </c>
      <c r="EA49" s="253" t="str">
        <f aca="false">IF(OR(Calculator!$E$18&lt;&gt;"YES",Calculator!$B$34&lt;Calculator!$G$18),"—",ROUND((1+SQRT(((50*POWER(80,POWER(COS(PI()*MOD(Calculator!$B$34/Calculator!$F$18,1)),2))-$C49)^2+(1500*ABS(SIN(2*PI()*MOD(Calculator!$B$34/Calculator!$F$18,1)))*IF(MOD(Calculator!$B$34/Calculator!$F$18,1)&lt;0.5,-1,1))^2)/((50*POWER(80,POWER(COS(PI()*MOD(Calculator!$B$34/Calculator!$F$18,1)),2))+$C49)^2+(1500*ABS(SIN(2*PI()*MOD(Calculator!$B$34/Calculator!$F$18,1)))*IF(MOD(Calculator!$B$34/Calculator!$F$18,1)&lt;0.5,-1,1))^2)))/(1-SQRT(((50*POWER(80,POWER(COS(PI()*MOD(Calculator!$B$34/Calculator!$F$18,1)),2))-$C49)^2+(1500*ABS(SIN(2*PI()*MOD(Calculator!$B$34/Calculator!$F$18,1)))*IF(MOD(Calculator!$B$34/Calculator!$F$18,1)&lt;0.5,-1,1))^2)/((50*POWER(80,POWER(COS(PI()*MOD(Calculator!$B$34/Calculator!$F$18,1)),2))+$C49)^2+(1500*ABS(SIN(2*PI()*MOD(Calculator!$B$34/Calculator!$F$18,1)))*IF(MOD(Calculator!$B$34/Calculator!$F$18,1)&lt;0.5,-1,1))^2))),2))</f>
        <v>—</v>
      </c>
      <c r="EB49" s="253" t="str">
        <f aca="false">IF(OR(Calculator!$E$19&lt;&gt;"YES",Calculator!$B$34&lt;Calculator!$G$19),"—",ROUND((1+SQRT(((50*POWER(80,POWER(COS(PI()*MOD(Calculator!$B$34/Calculator!$F$19,1)),2))-$C49)^2+(1500*ABS(SIN(2*PI()*MOD(Calculator!$B$34/Calculator!$F$19,1)))*IF(MOD(Calculator!$B$34/Calculator!$F$19,1)&lt;0.5,-1,1))^2)/((50*POWER(80,POWER(COS(PI()*MOD(Calculator!$B$34/Calculator!$F$19,1)),2))+$C49)^2+(1500*ABS(SIN(2*PI()*MOD(Calculator!$B$34/Calculator!$F$19,1)))*IF(MOD(Calculator!$B$34/Calculator!$F$19,1)&lt;0.5,-1,1))^2)))/(1-SQRT(((50*POWER(80,POWER(COS(PI()*MOD(Calculator!$B$34/Calculator!$F$19,1)),2))-$C49)^2+(1500*ABS(SIN(2*PI()*MOD(Calculator!$B$34/Calculator!$F$19,1)))*IF(MOD(Calculator!$B$34/Calculator!$F$19,1)&lt;0.5,-1,1))^2)/((50*POWER(80,POWER(COS(PI()*MOD(Calculator!$B$34/Calculator!$F$19,1)),2))+$C49)^2+(1500*ABS(SIN(2*PI()*MOD(Calculator!$B$34/Calculator!$F$19,1)))*IF(MOD(Calculator!$B$34/Calculator!$F$19,1)&lt;0.5,-1,1))^2))),2))</f>
        <v>—</v>
      </c>
      <c r="EC49" s="253" t="str">
        <f aca="false">IF(OR(Calculator!$E$20&lt;&gt;"YES",Calculator!$B$34&lt;Calculator!$G$20),"—",ROUND((1+SQRT(((50*POWER(80,POWER(COS(PI()*MOD(Calculator!$B$34/Calculator!$F$20,1)),2))-$C49)^2+(1500*ABS(SIN(2*PI()*MOD(Calculator!$B$34/Calculator!$F$20,1)))*IF(MOD(Calculator!$B$34/Calculator!$F$20,1)&lt;0.5,-1,1))^2)/((50*POWER(80,POWER(COS(PI()*MOD(Calculator!$B$34/Calculator!$F$20,1)),2))+$C49)^2+(1500*ABS(SIN(2*PI()*MOD(Calculator!$B$34/Calculator!$F$20,1)))*IF(MOD(Calculator!$B$34/Calculator!$F$20,1)&lt;0.5,-1,1))^2)))/(1-SQRT(((50*POWER(80,POWER(COS(PI()*MOD(Calculator!$B$34/Calculator!$F$20,1)),2))-$C49)^2+(1500*ABS(SIN(2*PI()*MOD(Calculator!$B$34/Calculator!$F$20,1)))*IF(MOD(Calculator!$B$34/Calculator!$F$20,1)&lt;0.5,-1,1))^2)/((50*POWER(80,POWER(COS(PI()*MOD(Calculator!$B$34/Calculator!$F$20,1)),2))+$C49)^2+(1500*ABS(SIN(2*PI()*MOD(Calculator!$B$34/Calculator!$F$20,1)))*IF(MOD(Calculator!$B$34/Calculator!$F$20,1)&lt;0.5,-1,1))^2))),2))</f>
        <v>—</v>
      </c>
      <c r="ED49" s="253" t="str">
        <f aca="false">IF(OR(Calculator!$E$21&lt;&gt;"YES",Calculator!$B$34&lt;Calculator!$G$21),"—",ROUND((1+SQRT(((50*POWER(80,POWER(COS(PI()*MOD(Calculator!$B$34/Calculator!$F$21,1)),2))-$C49)^2+(1500*ABS(SIN(2*PI()*MOD(Calculator!$B$34/Calculator!$F$21,1)))*IF(MOD(Calculator!$B$34/Calculator!$F$21,1)&lt;0.5,-1,1))^2)/((50*POWER(80,POWER(COS(PI()*MOD(Calculator!$B$34/Calculator!$F$21,1)),2))+$C49)^2+(1500*ABS(SIN(2*PI()*MOD(Calculator!$B$34/Calculator!$F$21,1)))*IF(MOD(Calculator!$B$34/Calculator!$F$21,1)&lt;0.5,-1,1))^2)))/(1-SQRT(((50*POWER(80,POWER(COS(PI()*MOD(Calculator!$B$34/Calculator!$F$21,1)),2))-$C49)^2+(1500*ABS(SIN(2*PI()*MOD(Calculator!$B$34/Calculator!$F$21,1)))*IF(MOD(Calculator!$B$34/Calculator!$F$21,1)&lt;0.5,-1,1))^2)/((50*POWER(80,POWER(COS(PI()*MOD(Calculator!$B$34/Calculator!$F$21,1)),2))+$C49)^2+(1500*ABS(SIN(2*PI()*MOD(Calculator!$B$34/Calculator!$F$21,1)))*IF(MOD(Calculator!$B$34/Calculator!$F$21,1)&lt;0.5,-1,1))^2))),2))</f>
        <v>—</v>
      </c>
      <c r="EE49" s="253" t="str">
        <f aca="false">IF(OR(Calculator!$E$22&lt;&gt;"YES",Calculator!$B$34&lt;Calculator!$G$22),"—",ROUND((1+SQRT(((50*POWER(80,POWER(COS(PI()*MOD(Calculator!$B$34/Calculator!$F$22,1)),2))-$C49)^2+(1500*ABS(SIN(2*PI()*MOD(Calculator!$B$34/Calculator!$F$22,1)))*IF(MOD(Calculator!$B$34/Calculator!$F$22,1)&lt;0.5,-1,1))^2)/((50*POWER(80,POWER(COS(PI()*MOD(Calculator!$B$34/Calculator!$F$22,1)),2))+$C49)^2+(1500*ABS(SIN(2*PI()*MOD(Calculator!$B$34/Calculator!$F$22,1)))*IF(MOD(Calculator!$B$34/Calculator!$F$22,1)&lt;0.5,-1,1))^2)))/(1-SQRT(((50*POWER(80,POWER(COS(PI()*MOD(Calculator!$B$34/Calculator!$F$22,1)),2))-$C49)^2+(1500*ABS(SIN(2*PI()*MOD(Calculator!$B$34/Calculator!$F$22,1)))*IF(MOD(Calculator!$B$34/Calculator!$F$22,1)&lt;0.5,-1,1))^2)/((50*POWER(80,POWER(COS(PI()*MOD(Calculator!$B$34/Calculator!$F$22,1)),2))+$C49)^2+(1500*ABS(SIN(2*PI()*MOD(Calculator!$B$34/Calculator!$F$22,1)))*IF(MOD(Calculator!$B$34/Calculator!$F$22,1)&lt;0.5,-1,1))^2))),2))</f>
        <v>—</v>
      </c>
      <c r="EF49" s="295" t="n">
        <f aca="false">IFERROR(ROUND((IF(ISNUMBER(DU49),DU49,0)+IF(ISNUMBER(DV49),DV49,0)+IF(ISNUMBER(DW49),DW49,0)+IF(ISNUMBER(DX49),DX49,0)+IF(ISNUMBER(DY49),DY49,0)+IF(ISNUMBER(DZ49),DZ49,0)+IF(ISNUMBER(EA49),EA49,0)+IF(ISNUMBER(EB49),EB49,0)+IF(ISNUMBER(EC49),EC49,0)+IF(ISNUMBER(ED49),ED49,0)+IF(ISNUMBER(EE49),EE49,0))/(IF(ISNUMBER(DU49),1,0)+IF(ISNUMBER(DV49),1,0)+IF(ISNUMBER(DW49),1,0)+IF(ISNUMBER(DX49),1,0)+IF(ISNUMBER(DY49),1,0)+IF(ISNUMBER(DZ49),1,0)+IF(ISNUMBER(EA49),1,0)+IF(ISNUMBER(EB49),1,0)+IF(ISNUMBER(EC49),1,0)+IF(ISNUMBER(ED49),1,0)+IF(ISNUMBER(EE49),1,0)),4),"")</f>
        <v>18.64</v>
      </c>
      <c r="EG49" s="253" t="str">
        <f aca="false">IF(OR(Calculator!$E$12&lt;&gt;"YES",Calculator!$B$35&lt;Calculator!$G$12),"—",ROUND((1+SQRT(((50*POWER(80,POWER(COS(PI()*MOD(Calculator!$B$35/Calculator!$F$12,1)),2))-$C49)^2+(1500*ABS(SIN(2*PI()*MOD(Calculator!$B$35/Calculator!$F$12,1)))*IF(MOD(Calculator!$B$35/Calculator!$F$12,1)&lt;0.5,-1,1))^2)/((50*POWER(80,POWER(COS(PI()*MOD(Calculator!$B$35/Calculator!$F$12,1)),2))+$C49)^2+(1500*ABS(SIN(2*PI()*MOD(Calculator!$B$35/Calculator!$F$12,1)))*IF(MOD(Calculator!$B$35/Calculator!$F$12,1)&lt;0.5,-1,1))^2)))/(1-SQRT(((50*POWER(80,POWER(COS(PI()*MOD(Calculator!$B$35/Calculator!$F$12,1)),2))-$C49)^2+(1500*ABS(SIN(2*PI()*MOD(Calculator!$B$35/Calculator!$F$12,1)))*IF(MOD(Calculator!$B$35/Calculator!$F$12,1)&lt;0.5,-1,1))^2)/((50*POWER(80,POWER(COS(PI()*MOD(Calculator!$B$35/Calculator!$F$12,1)),2))+$C49)^2+(1500*ABS(SIN(2*PI()*MOD(Calculator!$B$35/Calculator!$F$12,1)))*IF(MOD(Calculator!$B$35/Calculator!$F$12,1)&lt;0.5,-1,1))^2))),2))</f>
        <v>—</v>
      </c>
      <c r="EH49" s="253" t="str">
        <f aca="false">IF(OR(Calculator!$E$13&lt;&gt;"YES",Calculator!$B$35&lt;Calculator!$G$13),"—",ROUND((1+SQRT(((50*POWER(80,POWER(COS(PI()*MOD(Calculator!$B$35/Calculator!$F$13,1)),2))-$C49)^2+(1500*ABS(SIN(2*PI()*MOD(Calculator!$B$35/Calculator!$F$13,1)))*IF(MOD(Calculator!$B$35/Calculator!$F$13,1)&lt;0.5,-1,1))^2)/((50*POWER(80,POWER(COS(PI()*MOD(Calculator!$B$35/Calculator!$F$13,1)),2))+$C49)^2+(1500*ABS(SIN(2*PI()*MOD(Calculator!$B$35/Calculator!$F$13,1)))*IF(MOD(Calculator!$B$35/Calculator!$F$13,1)&lt;0.5,-1,1))^2)))/(1-SQRT(((50*POWER(80,POWER(COS(PI()*MOD(Calculator!$B$35/Calculator!$F$13,1)),2))-$C49)^2+(1500*ABS(SIN(2*PI()*MOD(Calculator!$B$35/Calculator!$F$13,1)))*IF(MOD(Calculator!$B$35/Calculator!$F$13,1)&lt;0.5,-1,1))^2)/((50*POWER(80,POWER(COS(PI()*MOD(Calculator!$B$35/Calculator!$F$13,1)),2))+$C49)^2+(1500*ABS(SIN(2*PI()*MOD(Calculator!$B$35/Calculator!$F$13,1)))*IF(MOD(Calculator!$B$35/Calculator!$F$13,1)&lt;0.5,-1,1))^2))),2))</f>
        <v>—</v>
      </c>
      <c r="EI49" s="253" t="str">
        <f aca="false">IF(OR(Calculator!$E$14&lt;&gt;"YES",Calculator!$B$35&lt;Calculator!$G$14),"—",ROUND((1+SQRT(((50*POWER(80,POWER(COS(PI()*MOD(Calculator!$B$35/Calculator!$F$14,1)),2))-$C49)^2+(1500*ABS(SIN(2*PI()*MOD(Calculator!$B$35/Calculator!$F$14,1)))*IF(MOD(Calculator!$B$35/Calculator!$F$14,1)&lt;0.5,-1,1))^2)/((50*POWER(80,POWER(COS(PI()*MOD(Calculator!$B$35/Calculator!$F$14,1)),2))+$C49)^2+(1500*ABS(SIN(2*PI()*MOD(Calculator!$B$35/Calculator!$F$14,1)))*IF(MOD(Calculator!$B$35/Calculator!$F$14,1)&lt;0.5,-1,1))^2)))/(1-SQRT(((50*POWER(80,POWER(COS(PI()*MOD(Calculator!$B$35/Calculator!$F$14,1)),2))-$C49)^2+(1500*ABS(SIN(2*PI()*MOD(Calculator!$B$35/Calculator!$F$14,1)))*IF(MOD(Calculator!$B$35/Calculator!$F$14,1)&lt;0.5,-1,1))^2)/((50*POWER(80,POWER(COS(PI()*MOD(Calculator!$B$35/Calculator!$F$14,1)),2))+$C49)^2+(1500*ABS(SIN(2*PI()*MOD(Calculator!$B$35/Calculator!$F$14,1)))*IF(MOD(Calculator!$B$35/Calculator!$F$14,1)&lt;0.5,-1,1))^2))),2))</f>
        <v>—</v>
      </c>
      <c r="EJ49" s="253" t="n">
        <f aca="false">IF(OR(Calculator!$E$15&lt;&gt;"YES",Calculator!$B$35&lt;Calculator!$G$15),"—",ROUND((1+SQRT(((50*POWER(80,POWER(COS(PI()*MOD(Calculator!$B$35/Calculator!$F$15,1)),2))-$C49)^2+(1500*ABS(SIN(2*PI()*MOD(Calculator!$B$35/Calculator!$F$15,1)))*IF(MOD(Calculator!$B$35/Calculator!$F$15,1)&lt;0.5,-1,1))^2)/((50*POWER(80,POWER(COS(PI()*MOD(Calculator!$B$35/Calculator!$F$15,1)),2))+$C49)^2+(1500*ABS(SIN(2*PI()*MOD(Calculator!$B$35/Calculator!$F$15,1)))*IF(MOD(Calculator!$B$35/Calculator!$F$15,1)&lt;0.5,-1,1))^2)))/(1-SQRT(((50*POWER(80,POWER(COS(PI()*MOD(Calculator!$B$35/Calculator!$F$15,1)),2))-$C49)^2+(1500*ABS(SIN(2*PI()*MOD(Calculator!$B$35/Calculator!$F$15,1)))*IF(MOD(Calculator!$B$35/Calculator!$F$15,1)&lt;0.5,-1,1))^2)/((50*POWER(80,POWER(COS(PI()*MOD(Calculator!$B$35/Calculator!$F$15,1)),2))+$C49)^2+(1500*ABS(SIN(2*PI()*MOD(Calculator!$B$35/Calculator!$F$15,1)))*IF(MOD(Calculator!$B$35/Calculator!$F$15,1)&lt;0.5,-1,1))^2))),2))</f>
        <v>3.68</v>
      </c>
      <c r="EK49" s="253" t="str">
        <f aca="false">IF(OR(Calculator!$E$16&lt;&gt;"YES",Calculator!$B$35&lt;Calculator!$G$16),"—",ROUND((1+SQRT(((50*POWER(80,POWER(COS(PI()*MOD(Calculator!$B$35/Calculator!$F$16,1)),2))-$C49)^2+(1500*ABS(SIN(2*PI()*MOD(Calculator!$B$35/Calculator!$F$16,1)))*IF(MOD(Calculator!$B$35/Calculator!$F$16,1)&lt;0.5,-1,1))^2)/((50*POWER(80,POWER(COS(PI()*MOD(Calculator!$B$35/Calculator!$F$16,1)),2))+$C49)^2+(1500*ABS(SIN(2*PI()*MOD(Calculator!$B$35/Calculator!$F$16,1)))*IF(MOD(Calculator!$B$35/Calculator!$F$16,1)&lt;0.5,-1,1))^2)))/(1-SQRT(((50*POWER(80,POWER(COS(PI()*MOD(Calculator!$B$35/Calculator!$F$16,1)),2))-$C49)^2+(1500*ABS(SIN(2*PI()*MOD(Calculator!$B$35/Calculator!$F$16,1)))*IF(MOD(Calculator!$B$35/Calculator!$F$16,1)&lt;0.5,-1,1))^2)/((50*POWER(80,POWER(COS(PI()*MOD(Calculator!$B$35/Calculator!$F$16,1)),2))+$C49)^2+(1500*ABS(SIN(2*PI()*MOD(Calculator!$B$35/Calculator!$F$16,1)))*IF(MOD(Calculator!$B$35/Calculator!$F$16,1)&lt;0.5,-1,1))^2))),2))</f>
        <v>—</v>
      </c>
      <c r="EL49" s="253" t="n">
        <f aca="false">IF(OR(Calculator!$E$17&lt;&gt;"YES",Calculator!$B$35&lt;Calculator!$G$17),"—",ROUND((1+SQRT(((50*POWER(80,POWER(COS(PI()*MOD(Calculator!$B$35/Calculator!$F$17,1)),2))-$C49)^2+(1500*ABS(SIN(2*PI()*MOD(Calculator!$B$35/Calculator!$F$17,1)))*IF(MOD(Calculator!$B$35/Calculator!$F$17,1)&lt;0.5,-1,1))^2)/((50*POWER(80,POWER(COS(PI()*MOD(Calculator!$B$35/Calculator!$F$17,1)),2))+$C49)^2+(1500*ABS(SIN(2*PI()*MOD(Calculator!$B$35/Calculator!$F$17,1)))*IF(MOD(Calculator!$B$35/Calculator!$F$17,1)&lt;0.5,-1,1))^2)))/(1-SQRT(((50*POWER(80,POWER(COS(PI()*MOD(Calculator!$B$35/Calculator!$F$17,1)),2))-$C49)^2+(1500*ABS(SIN(2*PI()*MOD(Calculator!$B$35/Calculator!$F$17,1)))*IF(MOD(Calculator!$B$35/Calculator!$F$17,1)&lt;0.5,-1,1))^2)/((50*POWER(80,POWER(COS(PI()*MOD(Calculator!$B$35/Calculator!$F$17,1)),2))+$C49)^2+(1500*ABS(SIN(2*PI()*MOD(Calculator!$B$35/Calculator!$F$17,1)))*IF(MOD(Calculator!$B$35/Calculator!$F$17,1)&lt;0.5,-1,1))^2))),2))</f>
        <v>20.89</v>
      </c>
      <c r="EM49" s="253" t="str">
        <f aca="false">IF(OR(Calculator!$E$18&lt;&gt;"YES",Calculator!$B$35&lt;Calculator!$G$18),"—",ROUND((1+SQRT(((50*POWER(80,POWER(COS(PI()*MOD(Calculator!$B$35/Calculator!$F$18,1)),2))-$C49)^2+(1500*ABS(SIN(2*PI()*MOD(Calculator!$B$35/Calculator!$F$18,1)))*IF(MOD(Calculator!$B$35/Calculator!$F$18,1)&lt;0.5,-1,1))^2)/((50*POWER(80,POWER(COS(PI()*MOD(Calculator!$B$35/Calculator!$F$18,1)),2))+$C49)^2+(1500*ABS(SIN(2*PI()*MOD(Calculator!$B$35/Calculator!$F$18,1)))*IF(MOD(Calculator!$B$35/Calculator!$F$18,1)&lt;0.5,-1,1))^2)))/(1-SQRT(((50*POWER(80,POWER(COS(PI()*MOD(Calculator!$B$35/Calculator!$F$18,1)),2))-$C49)^2+(1500*ABS(SIN(2*PI()*MOD(Calculator!$B$35/Calculator!$F$18,1)))*IF(MOD(Calculator!$B$35/Calculator!$F$18,1)&lt;0.5,-1,1))^2)/((50*POWER(80,POWER(COS(PI()*MOD(Calculator!$B$35/Calculator!$F$18,1)),2))+$C49)^2+(1500*ABS(SIN(2*PI()*MOD(Calculator!$B$35/Calculator!$F$18,1)))*IF(MOD(Calculator!$B$35/Calculator!$F$18,1)&lt;0.5,-1,1))^2))),2))</f>
        <v>—</v>
      </c>
      <c r="EN49" s="253" t="str">
        <f aca="false">IF(OR(Calculator!$E$19&lt;&gt;"YES",Calculator!$B$35&lt;Calculator!$G$19),"—",ROUND((1+SQRT(((50*POWER(80,POWER(COS(PI()*MOD(Calculator!$B$35/Calculator!$F$19,1)),2))-$C49)^2+(1500*ABS(SIN(2*PI()*MOD(Calculator!$B$35/Calculator!$F$19,1)))*IF(MOD(Calculator!$B$35/Calculator!$F$19,1)&lt;0.5,-1,1))^2)/((50*POWER(80,POWER(COS(PI()*MOD(Calculator!$B$35/Calculator!$F$19,1)),2))+$C49)^2+(1500*ABS(SIN(2*PI()*MOD(Calculator!$B$35/Calculator!$F$19,1)))*IF(MOD(Calculator!$B$35/Calculator!$F$19,1)&lt;0.5,-1,1))^2)))/(1-SQRT(((50*POWER(80,POWER(COS(PI()*MOD(Calculator!$B$35/Calculator!$F$19,1)),2))-$C49)^2+(1500*ABS(SIN(2*PI()*MOD(Calculator!$B$35/Calculator!$F$19,1)))*IF(MOD(Calculator!$B$35/Calculator!$F$19,1)&lt;0.5,-1,1))^2)/((50*POWER(80,POWER(COS(PI()*MOD(Calculator!$B$35/Calculator!$F$19,1)),2))+$C49)^2+(1500*ABS(SIN(2*PI()*MOD(Calculator!$B$35/Calculator!$F$19,1)))*IF(MOD(Calculator!$B$35/Calculator!$F$19,1)&lt;0.5,-1,1))^2))),2))</f>
        <v>—</v>
      </c>
      <c r="EO49" s="253" t="str">
        <f aca="false">IF(OR(Calculator!$E$20&lt;&gt;"YES",Calculator!$B$35&lt;Calculator!$G$20),"—",ROUND((1+SQRT(((50*POWER(80,POWER(COS(PI()*MOD(Calculator!$B$35/Calculator!$F$20,1)),2))-$C49)^2+(1500*ABS(SIN(2*PI()*MOD(Calculator!$B$35/Calculator!$F$20,1)))*IF(MOD(Calculator!$B$35/Calculator!$F$20,1)&lt;0.5,-1,1))^2)/((50*POWER(80,POWER(COS(PI()*MOD(Calculator!$B$35/Calculator!$F$20,1)),2))+$C49)^2+(1500*ABS(SIN(2*PI()*MOD(Calculator!$B$35/Calculator!$F$20,1)))*IF(MOD(Calculator!$B$35/Calculator!$F$20,1)&lt;0.5,-1,1))^2)))/(1-SQRT(((50*POWER(80,POWER(COS(PI()*MOD(Calculator!$B$35/Calculator!$F$20,1)),2))-$C49)^2+(1500*ABS(SIN(2*PI()*MOD(Calculator!$B$35/Calculator!$F$20,1)))*IF(MOD(Calculator!$B$35/Calculator!$F$20,1)&lt;0.5,-1,1))^2)/((50*POWER(80,POWER(COS(PI()*MOD(Calculator!$B$35/Calculator!$F$20,1)),2))+$C49)^2+(1500*ABS(SIN(2*PI()*MOD(Calculator!$B$35/Calculator!$F$20,1)))*IF(MOD(Calculator!$B$35/Calculator!$F$20,1)&lt;0.5,-1,1))^2))),2))</f>
        <v>—</v>
      </c>
      <c r="EP49" s="253" t="str">
        <f aca="false">IF(OR(Calculator!$E$21&lt;&gt;"YES",Calculator!$B$35&lt;Calculator!$G$21),"—",ROUND((1+SQRT(((50*POWER(80,POWER(COS(PI()*MOD(Calculator!$B$35/Calculator!$F$21,1)),2))-$C49)^2+(1500*ABS(SIN(2*PI()*MOD(Calculator!$B$35/Calculator!$F$21,1)))*IF(MOD(Calculator!$B$35/Calculator!$F$21,1)&lt;0.5,-1,1))^2)/((50*POWER(80,POWER(COS(PI()*MOD(Calculator!$B$35/Calculator!$F$21,1)),2))+$C49)^2+(1500*ABS(SIN(2*PI()*MOD(Calculator!$B$35/Calculator!$F$21,1)))*IF(MOD(Calculator!$B$35/Calculator!$F$21,1)&lt;0.5,-1,1))^2)))/(1-SQRT(((50*POWER(80,POWER(COS(PI()*MOD(Calculator!$B$35/Calculator!$F$21,1)),2))-$C49)^2+(1500*ABS(SIN(2*PI()*MOD(Calculator!$B$35/Calculator!$F$21,1)))*IF(MOD(Calculator!$B$35/Calculator!$F$21,1)&lt;0.5,-1,1))^2)/((50*POWER(80,POWER(COS(PI()*MOD(Calculator!$B$35/Calculator!$F$21,1)),2))+$C49)^2+(1500*ABS(SIN(2*PI()*MOD(Calculator!$B$35/Calculator!$F$21,1)))*IF(MOD(Calculator!$B$35/Calculator!$F$21,1)&lt;0.5,-1,1))^2))),2))</f>
        <v>—</v>
      </c>
      <c r="EQ49" s="253" t="str">
        <f aca="false">IF(OR(Calculator!$E$22&lt;&gt;"YES",Calculator!$B$35&lt;Calculator!$G$22),"—",ROUND((1+SQRT(((50*POWER(80,POWER(COS(PI()*MOD(Calculator!$B$35/Calculator!$F$22,1)),2))-$C49)^2+(1500*ABS(SIN(2*PI()*MOD(Calculator!$B$35/Calculator!$F$22,1)))*IF(MOD(Calculator!$B$35/Calculator!$F$22,1)&lt;0.5,-1,1))^2)/((50*POWER(80,POWER(COS(PI()*MOD(Calculator!$B$35/Calculator!$F$22,1)),2))+$C49)^2+(1500*ABS(SIN(2*PI()*MOD(Calculator!$B$35/Calculator!$F$22,1)))*IF(MOD(Calculator!$B$35/Calculator!$F$22,1)&lt;0.5,-1,1))^2)))/(1-SQRT(((50*POWER(80,POWER(COS(PI()*MOD(Calculator!$B$35/Calculator!$F$22,1)),2))-$C49)^2+(1500*ABS(SIN(2*PI()*MOD(Calculator!$B$35/Calculator!$F$22,1)))*IF(MOD(Calculator!$B$35/Calculator!$F$22,1)&lt;0.5,-1,1))^2)/((50*POWER(80,POWER(COS(PI()*MOD(Calculator!$B$35/Calculator!$F$22,1)),2))+$C49)^2+(1500*ABS(SIN(2*PI()*MOD(Calculator!$B$35/Calculator!$F$22,1)))*IF(MOD(Calculator!$B$35/Calculator!$F$22,1)&lt;0.5,-1,1))^2))),2))</f>
        <v>—</v>
      </c>
      <c r="ER49" s="295" t="n">
        <f aca="false">IFERROR(ROUND((IF(ISNUMBER(EG49),EG49,0)+IF(ISNUMBER(EH49),EH49,0)+IF(ISNUMBER(EI49),EI49,0)+IF(ISNUMBER(EJ49),EJ49,0)+IF(ISNUMBER(EK49),EK49,0)+IF(ISNUMBER(EL49),EL49,0)+IF(ISNUMBER(EM49),EM49,0)+IF(ISNUMBER(EN49),EN49,0)+IF(ISNUMBER(EO49),EO49,0)+IF(ISNUMBER(EP49),EP49,0)+IF(ISNUMBER(EQ49),EQ49,0))/(IF(ISNUMBER(EG49),1,0)+IF(ISNUMBER(EH49),1,0)+IF(ISNUMBER(EI49),1,0)+IF(ISNUMBER(EJ49),1,0)+IF(ISNUMBER(EK49),1,0)+IF(ISNUMBER(EL49),1,0)+IF(ISNUMBER(EM49),1,0)+IF(ISNUMBER(EN49),1,0)+IF(ISNUMBER(EO49),1,0)+IF(ISNUMBER(EP49),1,0)+IF(ISNUMBER(EQ49),1,0)),4),"")</f>
        <v>12.285</v>
      </c>
      <c r="ES49" s="253" t="str">
        <f aca="false">IF(OR(Calculator!$E$12&lt;&gt;"YES",Calculator!$B$36&lt;Calculator!$G$12),"—",ROUND((1+SQRT(((50*POWER(80,POWER(COS(PI()*MOD(Calculator!$B$36/Calculator!$F$12,1)),2))-$C49)^2+(1500*ABS(SIN(2*PI()*MOD(Calculator!$B$36/Calculator!$F$12,1)))*IF(MOD(Calculator!$B$36/Calculator!$F$12,1)&lt;0.5,-1,1))^2)/((50*POWER(80,POWER(COS(PI()*MOD(Calculator!$B$36/Calculator!$F$12,1)),2))+$C49)^2+(1500*ABS(SIN(2*PI()*MOD(Calculator!$B$36/Calculator!$F$12,1)))*IF(MOD(Calculator!$B$36/Calculator!$F$12,1)&lt;0.5,-1,1))^2)))/(1-SQRT(((50*POWER(80,POWER(COS(PI()*MOD(Calculator!$B$36/Calculator!$F$12,1)),2))-$C49)^2+(1500*ABS(SIN(2*PI()*MOD(Calculator!$B$36/Calculator!$F$12,1)))*IF(MOD(Calculator!$B$36/Calculator!$F$12,1)&lt;0.5,-1,1))^2)/((50*POWER(80,POWER(COS(PI()*MOD(Calculator!$B$36/Calculator!$F$12,1)),2))+$C49)^2+(1500*ABS(SIN(2*PI()*MOD(Calculator!$B$36/Calculator!$F$12,1)))*IF(MOD(Calculator!$B$36/Calculator!$F$12,1)&lt;0.5,-1,1))^2))),2))</f>
        <v>—</v>
      </c>
      <c r="ET49" s="253" t="str">
        <f aca="false">IF(OR(Calculator!$E$13&lt;&gt;"YES",Calculator!$B$36&lt;Calculator!$G$13),"—",ROUND((1+SQRT(((50*POWER(80,POWER(COS(PI()*MOD(Calculator!$B$36/Calculator!$F$13,1)),2))-$C49)^2+(1500*ABS(SIN(2*PI()*MOD(Calculator!$B$36/Calculator!$F$13,1)))*IF(MOD(Calculator!$B$36/Calculator!$F$13,1)&lt;0.5,-1,1))^2)/((50*POWER(80,POWER(COS(PI()*MOD(Calculator!$B$36/Calculator!$F$13,1)),2))+$C49)^2+(1500*ABS(SIN(2*PI()*MOD(Calculator!$B$36/Calculator!$F$13,1)))*IF(MOD(Calculator!$B$36/Calculator!$F$13,1)&lt;0.5,-1,1))^2)))/(1-SQRT(((50*POWER(80,POWER(COS(PI()*MOD(Calculator!$B$36/Calculator!$F$13,1)),2))-$C49)^2+(1500*ABS(SIN(2*PI()*MOD(Calculator!$B$36/Calculator!$F$13,1)))*IF(MOD(Calculator!$B$36/Calculator!$F$13,1)&lt;0.5,-1,1))^2)/((50*POWER(80,POWER(COS(PI()*MOD(Calculator!$B$36/Calculator!$F$13,1)),2))+$C49)^2+(1500*ABS(SIN(2*PI()*MOD(Calculator!$B$36/Calculator!$F$13,1)))*IF(MOD(Calculator!$B$36/Calculator!$F$13,1)&lt;0.5,-1,1))^2))),2))</f>
        <v>—</v>
      </c>
      <c r="EU49" s="253" t="str">
        <f aca="false">IF(OR(Calculator!$E$14&lt;&gt;"YES",Calculator!$B$36&lt;Calculator!$G$14),"—",ROUND((1+SQRT(((50*POWER(80,POWER(COS(PI()*MOD(Calculator!$B$36/Calculator!$F$14,1)),2))-$C49)^2+(1500*ABS(SIN(2*PI()*MOD(Calculator!$B$36/Calculator!$F$14,1)))*IF(MOD(Calculator!$B$36/Calculator!$F$14,1)&lt;0.5,-1,1))^2)/((50*POWER(80,POWER(COS(PI()*MOD(Calculator!$B$36/Calculator!$F$14,1)),2))+$C49)^2+(1500*ABS(SIN(2*PI()*MOD(Calculator!$B$36/Calculator!$F$14,1)))*IF(MOD(Calculator!$B$36/Calculator!$F$14,1)&lt;0.5,-1,1))^2)))/(1-SQRT(((50*POWER(80,POWER(COS(PI()*MOD(Calculator!$B$36/Calculator!$F$14,1)),2))-$C49)^2+(1500*ABS(SIN(2*PI()*MOD(Calculator!$B$36/Calculator!$F$14,1)))*IF(MOD(Calculator!$B$36/Calculator!$F$14,1)&lt;0.5,-1,1))^2)/((50*POWER(80,POWER(COS(PI()*MOD(Calculator!$B$36/Calculator!$F$14,1)),2))+$C49)^2+(1500*ABS(SIN(2*PI()*MOD(Calculator!$B$36/Calculator!$F$14,1)))*IF(MOD(Calculator!$B$36/Calculator!$F$14,1)&lt;0.5,-1,1))^2))),2))</f>
        <v>—</v>
      </c>
      <c r="EV49" s="253" t="n">
        <f aca="false">IF(OR(Calculator!$E$15&lt;&gt;"YES",Calculator!$B$36&lt;Calculator!$G$15),"—",ROUND((1+SQRT(((50*POWER(80,POWER(COS(PI()*MOD(Calculator!$B$36/Calculator!$F$15,1)),2))-$C49)^2+(1500*ABS(SIN(2*PI()*MOD(Calculator!$B$36/Calculator!$F$15,1)))*IF(MOD(Calculator!$B$36/Calculator!$F$15,1)&lt;0.5,-1,1))^2)/((50*POWER(80,POWER(COS(PI()*MOD(Calculator!$B$36/Calculator!$F$15,1)),2))+$C49)^2+(1500*ABS(SIN(2*PI()*MOD(Calculator!$B$36/Calculator!$F$15,1)))*IF(MOD(Calculator!$B$36/Calculator!$F$15,1)&lt;0.5,-1,1))^2)))/(1-SQRT(((50*POWER(80,POWER(COS(PI()*MOD(Calculator!$B$36/Calculator!$F$15,1)),2))-$C49)^2+(1500*ABS(SIN(2*PI()*MOD(Calculator!$B$36/Calculator!$F$15,1)))*IF(MOD(Calculator!$B$36/Calculator!$F$15,1)&lt;0.5,-1,1))^2)/((50*POWER(80,POWER(COS(PI()*MOD(Calculator!$B$36/Calculator!$F$15,1)),2))+$C49)^2+(1500*ABS(SIN(2*PI()*MOD(Calculator!$B$36/Calculator!$F$15,1)))*IF(MOD(Calculator!$B$36/Calculator!$F$15,1)&lt;0.5,-1,1))^2))),2))</f>
        <v>18.77</v>
      </c>
      <c r="EW49" s="253" t="str">
        <f aca="false">IF(OR(Calculator!$E$16&lt;&gt;"YES",Calculator!$B$36&lt;Calculator!$G$16),"—",ROUND((1+SQRT(((50*POWER(80,POWER(COS(PI()*MOD(Calculator!$B$36/Calculator!$F$16,1)),2))-$C49)^2+(1500*ABS(SIN(2*PI()*MOD(Calculator!$B$36/Calculator!$F$16,1)))*IF(MOD(Calculator!$B$36/Calculator!$F$16,1)&lt;0.5,-1,1))^2)/((50*POWER(80,POWER(COS(PI()*MOD(Calculator!$B$36/Calculator!$F$16,1)),2))+$C49)^2+(1500*ABS(SIN(2*PI()*MOD(Calculator!$B$36/Calculator!$F$16,1)))*IF(MOD(Calculator!$B$36/Calculator!$F$16,1)&lt;0.5,-1,1))^2)))/(1-SQRT(((50*POWER(80,POWER(COS(PI()*MOD(Calculator!$B$36/Calculator!$F$16,1)),2))-$C49)^2+(1500*ABS(SIN(2*PI()*MOD(Calculator!$B$36/Calculator!$F$16,1)))*IF(MOD(Calculator!$B$36/Calculator!$F$16,1)&lt;0.5,-1,1))^2)/((50*POWER(80,POWER(COS(PI()*MOD(Calculator!$B$36/Calculator!$F$16,1)),2))+$C49)^2+(1500*ABS(SIN(2*PI()*MOD(Calculator!$B$36/Calculator!$F$16,1)))*IF(MOD(Calculator!$B$36/Calculator!$F$16,1)&lt;0.5,-1,1))^2))),2))</f>
        <v>—</v>
      </c>
      <c r="EX49" s="253" t="n">
        <f aca="false">IF(OR(Calculator!$E$17&lt;&gt;"YES",Calculator!$B$36&lt;Calculator!$G$17),"—",ROUND((1+SQRT(((50*POWER(80,POWER(COS(PI()*MOD(Calculator!$B$36/Calculator!$F$17,1)),2))-$C49)^2+(1500*ABS(SIN(2*PI()*MOD(Calculator!$B$36/Calculator!$F$17,1)))*IF(MOD(Calculator!$B$36/Calculator!$F$17,1)&lt;0.5,-1,1))^2)/((50*POWER(80,POWER(COS(PI()*MOD(Calculator!$B$36/Calculator!$F$17,1)),2))+$C49)^2+(1500*ABS(SIN(2*PI()*MOD(Calculator!$B$36/Calculator!$F$17,1)))*IF(MOD(Calculator!$B$36/Calculator!$F$17,1)&lt;0.5,-1,1))^2)))/(1-SQRT(((50*POWER(80,POWER(COS(PI()*MOD(Calculator!$B$36/Calculator!$F$17,1)),2))-$C49)^2+(1500*ABS(SIN(2*PI()*MOD(Calculator!$B$36/Calculator!$F$17,1)))*IF(MOD(Calculator!$B$36/Calculator!$F$17,1)&lt;0.5,-1,1))^2)/((50*POWER(80,POWER(COS(PI()*MOD(Calculator!$B$36/Calculator!$F$17,1)),2))+$C49)^2+(1500*ABS(SIN(2*PI()*MOD(Calculator!$B$36/Calculator!$F$17,1)))*IF(MOD(Calculator!$B$36/Calculator!$F$17,1)&lt;0.5,-1,1))^2))),2))</f>
        <v>21.37</v>
      </c>
      <c r="EY49" s="253" t="str">
        <f aca="false">IF(OR(Calculator!$E$18&lt;&gt;"YES",Calculator!$B$36&lt;Calculator!$G$18),"—",ROUND((1+SQRT(((50*POWER(80,POWER(COS(PI()*MOD(Calculator!$B$36/Calculator!$F$18,1)),2))-$C49)^2+(1500*ABS(SIN(2*PI()*MOD(Calculator!$B$36/Calculator!$F$18,1)))*IF(MOD(Calculator!$B$36/Calculator!$F$18,1)&lt;0.5,-1,1))^2)/((50*POWER(80,POWER(COS(PI()*MOD(Calculator!$B$36/Calculator!$F$18,1)),2))+$C49)^2+(1500*ABS(SIN(2*PI()*MOD(Calculator!$B$36/Calculator!$F$18,1)))*IF(MOD(Calculator!$B$36/Calculator!$F$18,1)&lt;0.5,-1,1))^2)))/(1-SQRT(((50*POWER(80,POWER(COS(PI()*MOD(Calculator!$B$36/Calculator!$F$18,1)),2))-$C49)^2+(1500*ABS(SIN(2*PI()*MOD(Calculator!$B$36/Calculator!$F$18,1)))*IF(MOD(Calculator!$B$36/Calculator!$F$18,1)&lt;0.5,-1,1))^2)/((50*POWER(80,POWER(COS(PI()*MOD(Calculator!$B$36/Calculator!$F$18,1)),2))+$C49)^2+(1500*ABS(SIN(2*PI()*MOD(Calculator!$B$36/Calculator!$F$18,1)))*IF(MOD(Calculator!$B$36/Calculator!$F$18,1)&lt;0.5,-1,1))^2))),2))</f>
        <v>—</v>
      </c>
      <c r="EZ49" s="253" t="str">
        <f aca="false">IF(OR(Calculator!$E$19&lt;&gt;"YES",Calculator!$B$36&lt;Calculator!$G$19),"—",ROUND((1+SQRT(((50*POWER(80,POWER(COS(PI()*MOD(Calculator!$B$36/Calculator!$F$19,1)),2))-$C49)^2+(1500*ABS(SIN(2*PI()*MOD(Calculator!$B$36/Calculator!$F$19,1)))*IF(MOD(Calculator!$B$36/Calculator!$F$19,1)&lt;0.5,-1,1))^2)/((50*POWER(80,POWER(COS(PI()*MOD(Calculator!$B$36/Calculator!$F$19,1)),2))+$C49)^2+(1500*ABS(SIN(2*PI()*MOD(Calculator!$B$36/Calculator!$F$19,1)))*IF(MOD(Calculator!$B$36/Calculator!$F$19,1)&lt;0.5,-1,1))^2)))/(1-SQRT(((50*POWER(80,POWER(COS(PI()*MOD(Calculator!$B$36/Calculator!$F$19,1)),2))-$C49)^2+(1500*ABS(SIN(2*PI()*MOD(Calculator!$B$36/Calculator!$F$19,1)))*IF(MOD(Calculator!$B$36/Calculator!$F$19,1)&lt;0.5,-1,1))^2)/((50*POWER(80,POWER(COS(PI()*MOD(Calculator!$B$36/Calculator!$F$19,1)),2))+$C49)^2+(1500*ABS(SIN(2*PI()*MOD(Calculator!$B$36/Calculator!$F$19,1)))*IF(MOD(Calculator!$B$36/Calculator!$F$19,1)&lt;0.5,-1,1))^2))),2))</f>
        <v>—</v>
      </c>
      <c r="FA49" s="253" t="str">
        <f aca="false">IF(OR(Calculator!$E$20&lt;&gt;"YES",Calculator!$B$36&lt;Calculator!$G$20),"—",ROUND((1+SQRT(((50*POWER(80,POWER(COS(PI()*MOD(Calculator!$B$36/Calculator!$F$20,1)),2))-$C49)^2+(1500*ABS(SIN(2*PI()*MOD(Calculator!$B$36/Calculator!$F$20,1)))*IF(MOD(Calculator!$B$36/Calculator!$F$20,1)&lt;0.5,-1,1))^2)/((50*POWER(80,POWER(COS(PI()*MOD(Calculator!$B$36/Calculator!$F$20,1)),2))+$C49)^2+(1500*ABS(SIN(2*PI()*MOD(Calculator!$B$36/Calculator!$F$20,1)))*IF(MOD(Calculator!$B$36/Calculator!$F$20,1)&lt;0.5,-1,1))^2)))/(1-SQRT(((50*POWER(80,POWER(COS(PI()*MOD(Calculator!$B$36/Calculator!$F$20,1)),2))-$C49)^2+(1500*ABS(SIN(2*PI()*MOD(Calculator!$B$36/Calculator!$F$20,1)))*IF(MOD(Calculator!$B$36/Calculator!$F$20,1)&lt;0.5,-1,1))^2)/((50*POWER(80,POWER(COS(PI()*MOD(Calculator!$B$36/Calculator!$F$20,1)),2))+$C49)^2+(1500*ABS(SIN(2*PI()*MOD(Calculator!$B$36/Calculator!$F$20,1)))*IF(MOD(Calculator!$B$36/Calculator!$F$20,1)&lt;0.5,-1,1))^2))),2))</f>
        <v>—</v>
      </c>
      <c r="FB49" s="253" t="str">
        <f aca="false">IF(OR(Calculator!$E$21&lt;&gt;"YES",Calculator!$B$36&lt;Calculator!$G$21),"—",ROUND((1+SQRT(((50*POWER(80,POWER(COS(PI()*MOD(Calculator!$B$36/Calculator!$F$21,1)),2))-$C49)^2+(1500*ABS(SIN(2*PI()*MOD(Calculator!$B$36/Calculator!$F$21,1)))*IF(MOD(Calculator!$B$36/Calculator!$F$21,1)&lt;0.5,-1,1))^2)/((50*POWER(80,POWER(COS(PI()*MOD(Calculator!$B$36/Calculator!$F$21,1)),2))+$C49)^2+(1500*ABS(SIN(2*PI()*MOD(Calculator!$B$36/Calculator!$F$21,1)))*IF(MOD(Calculator!$B$36/Calculator!$F$21,1)&lt;0.5,-1,1))^2)))/(1-SQRT(((50*POWER(80,POWER(COS(PI()*MOD(Calculator!$B$36/Calculator!$F$21,1)),2))-$C49)^2+(1500*ABS(SIN(2*PI()*MOD(Calculator!$B$36/Calculator!$F$21,1)))*IF(MOD(Calculator!$B$36/Calculator!$F$21,1)&lt;0.5,-1,1))^2)/((50*POWER(80,POWER(COS(PI()*MOD(Calculator!$B$36/Calculator!$F$21,1)),2))+$C49)^2+(1500*ABS(SIN(2*PI()*MOD(Calculator!$B$36/Calculator!$F$21,1)))*IF(MOD(Calculator!$B$36/Calculator!$F$21,1)&lt;0.5,-1,1))^2))),2))</f>
        <v>—</v>
      </c>
      <c r="FC49" s="253" t="str">
        <f aca="false">IF(OR(Calculator!$E$22&lt;&gt;"YES",Calculator!$B$36&lt;Calculator!$G$22),"—",ROUND((1+SQRT(((50*POWER(80,POWER(COS(PI()*MOD(Calculator!$B$36/Calculator!$F$22,1)),2))-$C49)^2+(1500*ABS(SIN(2*PI()*MOD(Calculator!$B$36/Calculator!$F$22,1)))*IF(MOD(Calculator!$B$36/Calculator!$F$22,1)&lt;0.5,-1,1))^2)/((50*POWER(80,POWER(COS(PI()*MOD(Calculator!$B$36/Calculator!$F$22,1)),2))+$C49)^2+(1500*ABS(SIN(2*PI()*MOD(Calculator!$B$36/Calculator!$F$22,1)))*IF(MOD(Calculator!$B$36/Calculator!$F$22,1)&lt;0.5,-1,1))^2)))/(1-SQRT(((50*POWER(80,POWER(COS(PI()*MOD(Calculator!$B$36/Calculator!$F$22,1)),2))-$C49)^2+(1500*ABS(SIN(2*PI()*MOD(Calculator!$B$36/Calculator!$F$22,1)))*IF(MOD(Calculator!$B$36/Calculator!$F$22,1)&lt;0.5,-1,1))^2)/((50*POWER(80,POWER(COS(PI()*MOD(Calculator!$B$36/Calculator!$F$22,1)),2))+$C49)^2+(1500*ABS(SIN(2*PI()*MOD(Calculator!$B$36/Calculator!$F$22,1)))*IF(MOD(Calculator!$B$36/Calculator!$F$22,1)&lt;0.5,-1,1))^2))),2))</f>
        <v>—</v>
      </c>
      <c r="FD49" s="295" t="n">
        <f aca="false">IFERROR(ROUND((IF(ISNUMBER(ES49),ES49,0)+IF(ISNUMBER(ET49),ET49,0)+IF(ISNUMBER(EU49),EU49,0)+IF(ISNUMBER(EV49),EV49,0)+IF(ISNUMBER(EW49),EW49,0)+IF(ISNUMBER(EX49),EX49,0)+IF(ISNUMBER(EY49),EY49,0)+IF(ISNUMBER(EZ49),EZ49,0)+IF(ISNUMBER(FA49),FA49,0)+IF(ISNUMBER(FB49),FB49,0)+IF(ISNUMBER(FC49),FC49,0))/(IF(ISNUMBER(ES49),1,0)+IF(ISNUMBER(ET49),1,0)+IF(ISNUMBER(EU49),1,0)+IF(ISNUMBER(EV49),1,0)+IF(ISNUMBER(EW49),1,0)+IF(ISNUMBER(EX49),1,0)+IF(ISNUMBER(EY49),1,0)+IF(ISNUMBER(EZ49),1,0)+IF(ISNUMBER(FA49),1,0)+IF(ISNUMBER(FB49),1,0)+IF(ISNUMBER(FC49),1,0)),4),"")</f>
        <v>20.07</v>
      </c>
      <c r="FE49" s="253" t="str">
        <f aca="false">IF(OR(Calculator!$E$12&lt;&gt;"YES",Calculator!$B$37&lt;Calculator!$G$12),"—",ROUND((1+SQRT(((50*POWER(80,POWER(COS(PI()*MOD(Calculator!$B$37/Calculator!$F$12,1)),2))-$C49)^2+(1500*ABS(SIN(2*PI()*MOD(Calculator!$B$37/Calculator!$F$12,1)))*IF(MOD(Calculator!$B$37/Calculator!$F$12,1)&lt;0.5,-1,1))^2)/((50*POWER(80,POWER(COS(PI()*MOD(Calculator!$B$37/Calculator!$F$12,1)),2))+$C49)^2+(1500*ABS(SIN(2*PI()*MOD(Calculator!$B$37/Calculator!$F$12,1)))*IF(MOD(Calculator!$B$37/Calculator!$F$12,1)&lt;0.5,-1,1))^2)))/(1-SQRT(((50*POWER(80,POWER(COS(PI()*MOD(Calculator!$B$37/Calculator!$F$12,1)),2))-$C49)^2+(1500*ABS(SIN(2*PI()*MOD(Calculator!$B$37/Calculator!$F$12,1)))*IF(MOD(Calculator!$B$37/Calculator!$F$12,1)&lt;0.5,-1,1))^2)/((50*POWER(80,POWER(COS(PI()*MOD(Calculator!$B$37/Calculator!$F$12,1)),2))+$C49)^2+(1500*ABS(SIN(2*PI()*MOD(Calculator!$B$37/Calculator!$F$12,1)))*IF(MOD(Calculator!$B$37/Calculator!$F$12,1)&lt;0.5,-1,1))^2))),2))</f>
        <v>—</v>
      </c>
      <c r="FF49" s="253" t="str">
        <f aca="false">IF(OR(Calculator!$E$13&lt;&gt;"YES",Calculator!$B$37&lt;Calculator!$G$13),"—",ROUND((1+SQRT(((50*POWER(80,POWER(COS(PI()*MOD(Calculator!$B$37/Calculator!$F$13,1)),2))-$C49)^2+(1500*ABS(SIN(2*PI()*MOD(Calculator!$B$37/Calculator!$F$13,1)))*IF(MOD(Calculator!$B$37/Calculator!$F$13,1)&lt;0.5,-1,1))^2)/((50*POWER(80,POWER(COS(PI()*MOD(Calculator!$B$37/Calculator!$F$13,1)),2))+$C49)^2+(1500*ABS(SIN(2*PI()*MOD(Calculator!$B$37/Calculator!$F$13,1)))*IF(MOD(Calculator!$B$37/Calculator!$F$13,1)&lt;0.5,-1,1))^2)))/(1-SQRT(((50*POWER(80,POWER(COS(PI()*MOD(Calculator!$B$37/Calculator!$F$13,1)),2))-$C49)^2+(1500*ABS(SIN(2*PI()*MOD(Calculator!$B$37/Calculator!$F$13,1)))*IF(MOD(Calculator!$B$37/Calculator!$F$13,1)&lt;0.5,-1,1))^2)/((50*POWER(80,POWER(COS(PI()*MOD(Calculator!$B$37/Calculator!$F$13,1)),2))+$C49)^2+(1500*ABS(SIN(2*PI()*MOD(Calculator!$B$37/Calculator!$F$13,1)))*IF(MOD(Calculator!$B$37/Calculator!$F$13,1)&lt;0.5,-1,1))^2))),2))</f>
        <v>—</v>
      </c>
      <c r="FG49" s="253" t="str">
        <f aca="false">IF(OR(Calculator!$E$14&lt;&gt;"YES",Calculator!$B$37&lt;Calculator!$G$14),"—",ROUND((1+SQRT(((50*POWER(80,POWER(COS(PI()*MOD(Calculator!$B$37/Calculator!$F$14,1)),2))-$C49)^2+(1500*ABS(SIN(2*PI()*MOD(Calculator!$B$37/Calculator!$F$14,1)))*IF(MOD(Calculator!$B$37/Calculator!$F$14,1)&lt;0.5,-1,1))^2)/((50*POWER(80,POWER(COS(PI()*MOD(Calculator!$B$37/Calculator!$F$14,1)),2))+$C49)^2+(1500*ABS(SIN(2*PI()*MOD(Calculator!$B$37/Calculator!$F$14,1)))*IF(MOD(Calculator!$B$37/Calculator!$F$14,1)&lt;0.5,-1,1))^2)))/(1-SQRT(((50*POWER(80,POWER(COS(PI()*MOD(Calculator!$B$37/Calculator!$F$14,1)),2))-$C49)^2+(1500*ABS(SIN(2*PI()*MOD(Calculator!$B$37/Calculator!$F$14,1)))*IF(MOD(Calculator!$B$37/Calculator!$F$14,1)&lt;0.5,-1,1))^2)/((50*POWER(80,POWER(COS(PI()*MOD(Calculator!$B$37/Calculator!$F$14,1)),2))+$C49)^2+(1500*ABS(SIN(2*PI()*MOD(Calculator!$B$37/Calculator!$F$14,1)))*IF(MOD(Calculator!$B$37/Calculator!$F$14,1)&lt;0.5,-1,1))^2))),2))</f>
        <v>—</v>
      </c>
      <c r="FH49" s="253" t="n">
        <f aca="false">IF(OR(Calculator!$E$15&lt;&gt;"YES",Calculator!$B$37&lt;Calculator!$G$15),"—",ROUND((1+SQRT(((50*POWER(80,POWER(COS(PI()*MOD(Calculator!$B$37/Calculator!$F$15,1)),2))-$C49)^2+(1500*ABS(SIN(2*PI()*MOD(Calculator!$B$37/Calculator!$F$15,1)))*IF(MOD(Calculator!$B$37/Calculator!$F$15,1)&lt;0.5,-1,1))^2)/((50*POWER(80,POWER(COS(PI()*MOD(Calculator!$B$37/Calculator!$F$15,1)),2))+$C49)^2+(1500*ABS(SIN(2*PI()*MOD(Calculator!$B$37/Calculator!$F$15,1)))*IF(MOD(Calculator!$B$37/Calculator!$F$15,1)&lt;0.5,-1,1))^2)))/(1-SQRT(((50*POWER(80,POWER(COS(PI()*MOD(Calculator!$B$37/Calculator!$F$15,1)),2))-$C49)^2+(1500*ABS(SIN(2*PI()*MOD(Calculator!$B$37/Calculator!$F$15,1)))*IF(MOD(Calculator!$B$37/Calculator!$F$15,1)&lt;0.5,-1,1))^2)/((50*POWER(80,POWER(COS(PI()*MOD(Calculator!$B$37/Calculator!$F$15,1)),2))+$C49)^2+(1500*ABS(SIN(2*PI()*MOD(Calculator!$B$37/Calculator!$F$15,1)))*IF(MOD(Calculator!$B$37/Calculator!$F$15,1)&lt;0.5,-1,1))^2))),2))</f>
        <v>3.71</v>
      </c>
      <c r="FI49" s="253" t="str">
        <f aca="false">IF(OR(Calculator!$E$16&lt;&gt;"YES",Calculator!$B$37&lt;Calculator!$G$16),"—",ROUND((1+SQRT(((50*POWER(80,POWER(COS(PI()*MOD(Calculator!$B$37/Calculator!$F$16,1)),2))-$C49)^2+(1500*ABS(SIN(2*PI()*MOD(Calculator!$B$37/Calculator!$F$16,1)))*IF(MOD(Calculator!$B$37/Calculator!$F$16,1)&lt;0.5,-1,1))^2)/((50*POWER(80,POWER(COS(PI()*MOD(Calculator!$B$37/Calculator!$F$16,1)),2))+$C49)^2+(1500*ABS(SIN(2*PI()*MOD(Calculator!$B$37/Calculator!$F$16,1)))*IF(MOD(Calculator!$B$37/Calculator!$F$16,1)&lt;0.5,-1,1))^2)))/(1-SQRT(((50*POWER(80,POWER(COS(PI()*MOD(Calculator!$B$37/Calculator!$F$16,1)),2))-$C49)^2+(1500*ABS(SIN(2*PI()*MOD(Calculator!$B$37/Calculator!$F$16,1)))*IF(MOD(Calculator!$B$37/Calculator!$F$16,1)&lt;0.5,-1,1))^2)/((50*POWER(80,POWER(COS(PI()*MOD(Calculator!$B$37/Calculator!$F$16,1)),2))+$C49)^2+(1500*ABS(SIN(2*PI()*MOD(Calculator!$B$37/Calculator!$F$16,1)))*IF(MOD(Calculator!$B$37/Calculator!$F$16,1)&lt;0.5,-1,1))^2))),2))</f>
        <v>—</v>
      </c>
      <c r="FJ49" s="253" t="n">
        <f aca="false">IF(OR(Calculator!$E$17&lt;&gt;"YES",Calculator!$B$37&lt;Calculator!$G$17),"—",ROUND((1+SQRT(((50*POWER(80,POWER(COS(PI()*MOD(Calculator!$B$37/Calculator!$F$17,1)),2))-$C49)^2+(1500*ABS(SIN(2*PI()*MOD(Calculator!$B$37/Calculator!$F$17,1)))*IF(MOD(Calculator!$B$37/Calculator!$F$17,1)&lt;0.5,-1,1))^2)/((50*POWER(80,POWER(COS(PI()*MOD(Calculator!$B$37/Calculator!$F$17,1)),2))+$C49)^2+(1500*ABS(SIN(2*PI()*MOD(Calculator!$B$37/Calculator!$F$17,1)))*IF(MOD(Calculator!$B$37/Calculator!$F$17,1)&lt;0.5,-1,1))^2)))/(1-SQRT(((50*POWER(80,POWER(COS(PI()*MOD(Calculator!$B$37/Calculator!$F$17,1)),2))-$C49)^2+(1500*ABS(SIN(2*PI()*MOD(Calculator!$B$37/Calculator!$F$17,1)))*IF(MOD(Calculator!$B$37/Calculator!$F$17,1)&lt;0.5,-1,1))^2)/((50*POWER(80,POWER(COS(PI()*MOD(Calculator!$B$37/Calculator!$F$17,1)),2))+$C49)^2+(1500*ABS(SIN(2*PI()*MOD(Calculator!$B$37/Calculator!$F$17,1)))*IF(MOD(Calculator!$B$37/Calculator!$F$17,1)&lt;0.5,-1,1))^2))),2))</f>
        <v>16.63</v>
      </c>
      <c r="FK49" s="253" t="str">
        <f aca="false">IF(OR(Calculator!$E$18&lt;&gt;"YES",Calculator!$B$37&lt;Calculator!$G$18),"—",ROUND((1+SQRT(((50*POWER(80,POWER(COS(PI()*MOD(Calculator!$B$37/Calculator!$F$18,1)),2))-$C49)^2+(1500*ABS(SIN(2*PI()*MOD(Calculator!$B$37/Calculator!$F$18,1)))*IF(MOD(Calculator!$B$37/Calculator!$F$18,1)&lt;0.5,-1,1))^2)/((50*POWER(80,POWER(COS(PI()*MOD(Calculator!$B$37/Calculator!$F$18,1)),2))+$C49)^2+(1500*ABS(SIN(2*PI()*MOD(Calculator!$B$37/Calculator!$F$18,1)))*IF(MOD(Calculator!$B$37/Calculator!$F$18,1)&lt;0.5,-1,1))^2)))/(1-SQRT(((50*POWER(80,POWER(COS(PI()*MOD(Calculator!$B$37/Calculator!$F$18,1)),2))-$C49)^2+(1500*ABS(SIN(2*PI()*MOD(Calculator!$B$37/Calculator!$F$18,1)))*IF(MOD(Calculator!$B$37/Calculator!$F$18,1)&lt;0.5,-1,1))^2)/((50*POWER(80,POWER(COS(PI()*MOD(Calculator!$B$37/Calculator!$F$18,1)),2))+$C49)^2+(1500*ABS(SIN(2*PI()*MOD(Calculator!$B$37/Calculator!$F$18,1)))*IF(MOD(Calculator!$B$37/Calculator!$F$18,1)&lt;0.5,-1,1))^2))),2))</f>
        <v>—</v>
      </c>
      <c r="FL49" s="253" t="str">
        <f aca="false">IF(OR(Calculator!$E$19&lt;&gt;"YES",Calculator!$B$37&lt;Calculator!$G$19),"—",ROUND((1+SQRT(((50*POWER(80,POWER(COS(PI()*MOD(Calculator!$B$37/Calculator!$F$19,1)),2))-$C49)^2+(1500*ABS(SIN(2*PI()*MOD(Calculator!$B$37/Calculator!$F$19,1)))*IF(MOD(Calculator!$B$37/Calculator!$F$19,1)&lt;0.5,-1,1))^2)/((50*POWER(80,POWER(COS(PI()*MOD(Calculator!$B$37/Calculator!$F$19,1)),2))+$C49)^2+(1500*ABS(SIN(2*PI()*MOD(Calculator!$B$37/Calculator!$F$19,1)))*IF(MOD(Calculator!$B$37/Calculator!$F$19,1)&lt;0.5,-1,1))^2)))/(1-SQRT(((50*POWER(80,POWER(COS(PI()*MOD(Calculator!$B$37/Calculator!$F$19,1)),2))-$C49)^2+(1500*ABS(SIN(2*PI()*MOD(Calculator!$B$37/Calculator!$F$19,1)))*IF(MOD(Calculator!$B$37/Calculator!$F$19,1)&lt;0.5,-1,1))^2)/((50*POWER(80,POWER(COS(PI()*MOD(Calculator!$B$37/Calculator!$F$19,1)),2))+$C49)^2+(1500*ABS(SIN(2*PI()*MOD(Calculator!$B$37/Calculator!$F$19,1)))*IF(MOD(Calculator!$B$37/Calculator!$F$19,1)&lt;0.5,-1,1))^2))),2))</f>
        <v>—</v>
      </c>
      <c r="FM49" s="253" t="str">
        <f aca="false">IF(OR(Calculator!$E$20&lt;&gt;"YES",Calculator!$B$37&lt;Calculator!$G$20),"—",ROUND((1+SQRT(((50*POWER(80,POWER(COS(PI()*MOD(Calculator!$B$37/Calculator!$F$20,1)),2))-$C49)^2+(1500*ABS(SIN(2*PI()*MOD(Calculator!$B$37/Calculator!$F$20,1)))*IF(MOD(Calculator!$B$37/Calculator!$F$20,1)&lt;0.5,-1,1))^2)/((50*POWER(80,POWER(COS(PI()*MOD(Calculator!$B$37/Calculator!$F$20,1)),2))+$C49)^2+(1500*ABS(SIN(2*PI()*MOD(Calculator!$B$37/Calculator!$F$20,1)))*IF(MOD(Calculator!$B$37/Calculator!$F$20,1)&lt;0.5,-1,1))^2)))/(1-SQRT(((50*POWER(80,POWER(COS(PI()*MOD(Calculator!$B$37/Calculator!$F$20,1)),2))-$C49)^2+(1500*ABS(SIN(2*PI()*MOD(Calculator!$B$37/Calculator!$F$20,1)))*IF(MOD(Calculator!$B$37/Calculator!$F$20,1)&lt;0.5,-1,1))^2)/((50*POWER(80,POWER(COS(PI()*MOD(Calculator!$B$37/Calculator!$F$20,1)),2))+$C49)^2+(1500*ABS(SIN(2*PI()*MOD(Calculator!$B$37/Calculator!$F$20,1)))*IF(MOD(Calculator!$B$37/Calculator!$F$20,1)&lt;0.5,-1,1))^2))),2))</f>
        <v>—</v>
      </c>
      <c r="FN49" s="253" t="str">
        <f aca="false">IF(OR(Calculator!$E$21&lt;&gt;"YES",Calculator!$B$37&lt;Calculator!$G$21),"—",ROUND((1+SQRT(((50*POWER(80,POWER(COS(PI()*MOD(Calculator!$B$37/Calculator!$F$21,1)),2))-$C49)^2+(1500*ABS(SIN(2*PI()*MOD(Calculator!$B$37/Calculator!$F$21,1)))*IF(MOD(Calculator!$B$37/Calculator!$F$21,1)&lt;0.5,-1,1))^2)/((50*POWER(80,POWER(COS(PI()*MOD(Calculator!$B$37/Calculator!$F$21,1)),2))+$C49)^2+(1500*ABS(SIN(2*PI()*MOD(Calculator!$B$37/Calculator!$F$21,1)))*IF(MOD(Calculator!$B$37/Calculator!$F$21,1)&lt;0.5,-1,1))^2)))/(1-SQRT(((50*POWER(80,POWER(COS(PI()*MOD(Calculator!$B$37/Calculator!$F$21,1)),2))-$C49)^2+(1500*ABS(SIN(2*PI()*MOD(Calculator!$B$37/Calculator!$F$21,1)))*IF(MOD(Calculator!$B$37/Calculator!$F$21,1)&lt;0.5,-1,1))^2)/((50*POWER(80,POWER(COS(PI()*MOD(Calculator!$B$37/Calculator!$F$21,1)),2))+$C49)^2+(1500*ABS(SIN(2*PI()*MOD(Calculator!$B$37/Calculator!$F$21,1)))*IF(MOD(Calculator!$B$37/Calculator!$F$21,1)&lt;0.5,-1,1))^2))),2))</f>
        <v>—</v>
      </c>
      <c r="FO49" s="253" t="str">
        <f aca="false">IF(OR(Calculator!$E$22&lt;&gt;"YES",Calculator!$B$37&lt;Calculator!$G$22),"—",ROUND((1+SQRT(((50*POWER(80,POWER(COS(PI()*MOD(Calculator!$B$37/Calculator!$F$22,1)),2))-$C49)^2+(1500*ABS(SIN(2*PI()*MOD(Calculator!$B$37/Calculator!$F$22,1)))*IF(MOD(Calculator!$B$37/Calculator!$F$22,1)&lt;0.5,-1,1))^2)/((50*POWER(80,POWER(COS(PI()*MOD(Calculator!$B$37/Calculator!$F$22,1)),2))+$C49)^2+(1500*ABS(SIN(2*PI()*MOD(Calculator!$B$37/Calculator!$F$22,1)))*IF(MOD(Calculator!$B$37/Calculator!$F$22,1)&lt;0.5,-1,1))^2)))/(1-SQRT(((50*POWER(80,POWER(COS(PI()*MOD(Calculator!$B$37/Calculator!$F$22,1)),2))-$C49)^2+(1500*ABS(SIN(2*PI()*MOD(Calculator!$B$37/Calculator!$F$22,1)))*IF(MOD(Calculator!$B$37/Calculator!$F$22,1)&lt;0.5,-1,1))^2)/((50*POWER(80,POWER(COS(PI()*MOD(Calculator!$B$37/Calculator!$F$22,1)),2))+$C49)^2+(1500*ABS(SIN(2*PI()*MOD(Calculator!$B$37/Calculator!$F$22,1)))*IF(MOD(Calculator!$B$37/Calculator!$F$22,1)&lt;0.5,-1,1))^2))),2))</f>
        <v>—</v>
      </c>
      <c r="FP49" s="295" t="n">
        <f aca="false">IFERROR(ROUND((IF(ISNUMBER(FE49),FE49,0)+IF(ISNUMBER(FF49),FF49,0)+IF(ISNUMBER(FG49),FG49,0)+IF(ISNUMBER(FH49),FH49,0)+IF(ISNUMBER(FI49),FI49,0)+IF(ISNUMBER(FJ49),FJ49,0)+IF(ISNUMBER(FK49),FK49,0)+IF(ISNUMBER(FL49),FL49,0)+IF(ISNUMBER(FM49),FM49,0)+IF(ISNUMBER(FN49),FN49,0)+IF(ISNUMBER(FO49),FO49,0))/(IF(ISNUMBER(FE49),1,0)+IF(ISNUMBER(FF49),1,0)+IF(ISNUMBER(FG49),1,0)+IF(ISNUMBER(FH49),1,0)+IF(ISNUMBER(FI49),1,0)+IF(ISNUMBER(FJ49),1,0)+IF(ISNUMBER(FK49),1,0)+IF(ISNUMBER(FL49),1,0)+IF(ISNUMBER(FM49),1,0)+IF(ISNUMBER(FN49),1,0)+IF(ISNUMBER(FO49),1,0)),4),"")</f>
        <v>10.17</v>
      </c>
      <c r="FQ49" s="253" t="str">
        <f aca="false">IF(OR(Calculator!$E$12&lt;&gt;"YES",Calculator!$B$38&lt;Calculator!$G$12),"—",ROUND((1+SQRT(((50*POWER(80,POWER(COS(PI()*MOD(Calculator!$B$38/Calculator!$F$12,1)),2))-$C49)^2+(1500*ABS(SIN(2*PI()*MOD(Calculator!$B$38/Calculator!$F$12,1)))*IF(MOD(Calculator!$B$38/Calculator!$F$12,1)&lt;0.5,-1,1))^2)/((50*POWER(80,POWER(COS(PI()*MOD(Calculator!$B$38/Calculator!$F$12,1)),2))+$C49)^2+(1500*ABS(SIN(2*PI()*MOD(Calculator!$B$38/Calculator!$F$12,1)))*IF(MOD(Calculator!$B$38/Calculator!$F$12,1)&lt;0.5,-1,1))^2)))/(1-SQRT(((50*POWER(80,POWER(COS(PI()*MOD(Calculator!$B$38/Calculator!$F$12,1)),2))-$C49)^2+(1500*ABS(SIN(2*PI()*MOD(Calculator!$B$38/Calculator!$F$12,1)))*IF(MOD(Calculator!$B$38/Calculator!$F$12,1)&lt;0.5,-1,1))^2)/((50*POWER(80,POWER(COS(PI()*MOD(Calculator!$B$38/Calculator!$F$12,1)),2))+$C49)^2+(1500*ABS(SIN(2*PI()*MOD(Calculator!$B$38/Calculator!$F$12,1)))*IF(MOD(Calculator!$B$38/Calculator!$F$12,1)&lt;0.5,-1,1))^2))),2))</f>
        <v>—</v>
      </c>
      <c r="FR49" s="253" t="str">
        <f aca="false">IF(OR(Calculator!$E$13&lt;&gt;"YES",Calculator!$B$38&lt;Calculator!$G$13),"—",ROUND((1+SQRT(((50*POWER(80,POWER(COS(PI()*MOD(Calculator!$B$38/Calculator!$F$13,1)),2))-$C49)^2+(1500*ABS(SIN(2*PI()*MOD(Calculator!$B$38/Calculator!$F$13,1)))*IF(MOD(Calculator!$B$38/Calculator!$F$13,1)&lt;0.5,-1,1))^2)/((50*POWER(80,POWER(COS(PI()*MOD(Calculator!$B$38/Calculator!$F$13,1)),2))+$C49)^2+(1500*ABS(SIN(2*PI()*MOD(Calculator!$B$38/Calculator!$F$13,1)))*IF(MOD(Calculator!$B$38/Calculator!$F$13,1)&lt;0.5,-1,1))^2)))/(1-SQRT(((50*POWER(80,POWER(COS(PI()*MOD(Calculator!$B$38/Calculator!$F$13,1)),2))-$C49)^2+(1500*ABS(SIN(2*PI()*MOD(Calculator!$B$38/Calculator!$F$13,1)))*IF(MOD(Calculator!$B$38/Calculator!$F$13,1)&lt;0.5,-1,1))^2)/((50*POWER(80,POWER(COS(PI()*MOD(Calculator!$B$38/Calculator!$F$13,1)),2))+$C49)^2+(1500*ABS(SIN(2*PI()*MOD(Calculator!$B$38/Calculator!$F$13,1)))*IF(MOD(Calculator!$B$38/Calculator!$F$13,1)&lt;0.5,-1,1))^2))),2))</f>
        <v>—</v>
      </c>
      <c r="FS49" s="253" t="str">
        <f aca="false">IF(OR(Calculator!$E$14&lt;&gt;"YES",Calculator!$B$38&lt;Calculator!$G$14),"—",ROUND((1+SQRT(((50*POWER(80,POWER(COS(PI()*MOD(Calculator!$B$38/Calculator!$F$14,1)),2))-$C49)^2+(1500*ABS(SIN(2*PI()*MOD(Calculator!$B$38/Calculator!$F$14,1)))*IF(MOD(Calculator!$B$38/Calculator!$F$14,1)&lt;0.5,-1,1))^2)/((50*POWER(80,POWER(COS(PI()*MOD(Calculator!$B$38/Calculator!$F$14,1)),2))+$C49)^2+(1500*ABS(SIN(2*PI()*MOD(Calculator!$B$38/Calculator!$F$14,1)))*IF(MOD(Calculator!$B$38/Calculator!$F$14,1)&lt;0.5,-1,1))^2)))/(1-SQRT(((50*POWER(80,POWER(COS(PI()*MOD(Calculator!$B$38/Calculator!$F$14,1)),2))-$C49)^2+(1500*ABS(SIN(2*PI()*MOD(Calculator!$B$38/Calculator!$F$14,1)))*IF(MOD(Calculator!$B$38/Calculator!$F$14,1)&lt;0.5,-1,1))^2)/((50*POWER(80,POWER(COS(PI()*MOD(Calculator!$B$38/Calculator!$F$14,1)),2))+$C49)^2+(1500*ABS(SIN(2*PI()*MOD(Calculator!$B$38/Calculator!$F$14,1)))*IF(MOD(Calculator!$B$38/Calculator!$F$14,1)&lt;0.5,-1,1))^2))),2))</f>
        <v>—</v>
      </c>
      <c r="FT49" s="253" t="n">
        <f aca="false">IF(OR(Calculator!$E$15&lt;&gt;"YES",Calculator!$B$38&lt;Calculator!$G$15),"—",ROUND((1+SQRT(((50*POWER(80,POWER(COS(PI()*MOD(Calculator!$B$38/Calculator!$F$15,1)),2))-$C49)^2+(1500*ABS(SIN(2*PI()*MOD(Calculator!$B$38/Calculator!$F$15,1)))*IF(MOD(Calculator!$B$38/Calculator!$F$15,1)&lt;0.5,-1,1))^2)/((50*POWER(80,POWER(COS(PI()*MOD(Calculator!$B$38/Calculator!$F$15,1)),2))+$C49)^2+(1500*ABS(SIN(2*PI()*MOD(Calculator!$B$38/Calculator!$F$15,1)))*IF(MOD(Calculator!$B$38/Calculator!$F$15,1)&lt;0.5,-1,1))^2)))/(1-SQRT(((50*POWER(80,POWER(COS(PI()*MOD(Calculator!$B$38/Calculator!$F$15,1)),2))-$C49)^2+(1500*ABS(SIN(2*PI()*MOD(Calculator!$B$38/Calculator!$F$15,1)))*IF(MOD(Calculator!$B$38/Calculator!$F$15,1)&lt;0.5,-1,1))^2)/((50*POWER(80,POWER(COS(PI()*MOD(Calculator!$B$38/Calculator!$F$15,1)),2))+$C49)^2+(1500*ABS(SIN(2*PI()*MOD(Calculator!$B$38/Calculator!$F$15,1)))*IF(MOD(Calculator!$B$38/Calculator!$F$15,1)&lt;0.5,-1,1))^2))),2))</f>
        <v>3.62</v>
      </c>
      <c r="FU49" s="253" t="str">
        <f aca="false">IF(OR(Calculator!$E$16&lt;&gt;"YES",Calculator!$B$38&lt;Calculator!$G$16),"—",ROUND((1+SQRT(((50*POWER(80,POWER(COS(PI()*MOD(Calculator!$B$38/Calculator!$F$16,1)),2))-$C49)^2+(1500*ABS(SIN(2*PI()*MOD(Calculator!$B$38/Calculator!$F$16,1)))*IF(MOD(Calculator!$B$38/Calculator!$F$16,1)&lt;0.5,-1,1))^2)/((50*POWER(80,POWER(COS(PI()*MOD(Calculator!$B$38/Calculator!$F$16,1)),2))+$C49)^2+(1500*ABS(SIN(2*PI()*MOD(Calculator!$B$38/Calculator!$F$16,1)))*IF(MOD(Calculator!$B$38/Calculator!$F$16,1)&lt;0.5,-1,1))^2)))/(1-SQRT(((50*POWER(80,POWER(COS(PI()*MOD(Calculator!$B$38/Calculator!$F$16,1)),2))-$C49)^2+(1500*ABS(SIN(2*PI()*MOD(Calculator!$B$38/Calculator!$F$16,1)))*IF(MOD(Calculator!$B$38/Calculator!$F$16,1)&lt;0.5,-1,1))^2)/((50*POWER(80,POWER(COS(PI()*MOD(Calculator!$B$38/Calculator!$F$16,1)),2))+$C49)^2+(1500*ABS(SIN(2*PI()*MOD(Calculator!$B$38/Calculator!$F$16,1)))*IF(MOD(Calculator!$B$38/Calculator!$F$16,1)&lt;0.5,-1,1))^2))),2))</f>
        <v>—</v>
      </c>
      <c r="FV49" s="253" t="n">
        <f aca="false">IF(OR(Calculator!$E$17&lt;&gt;"YES",Calculator!$B$38&lt;Calculator!$G$17),"—",ROUND((1+SQRT(((50*POWER(80,POWER(COS(PI()*MOD(Calculator!$B$38/Calculator!$F$17,1)),2))-$C49)^2+(1500*ABS(SIN(2*PI()*MOD(Calculator!$B$38/Calculator!$F$17,1)))*IF(MOD(Calculator!$B$38/Calculator!$F$17,1)&lt;0.5,-1,1))^2)/((50*POWER(80,POWER(COS(PI()*MOD(Calculator!$B$38/Calculator!$F$17,1)),2))+$C49)^2+(1500*ABS(SIN(2*PI()*MOD(Calculator!$B$38/Calculator!$F$17,1)))*IF(MOD(Calculator!$B$38/Calculator!$F$17,1)&lt;0.5,-1,1))^2)))/(1-SQRT(((50*POWER(80,POWER(COS(PI()*MOD(Calculator!$B$38/Calculator!$F$17,1)),2))-$C49)^2+(1500*ABS(SIN(2*PI()*MOD(Calculator!$B$38/Calculator!$F$17,1)))*IF(MOD(Calculator!$B$38/Calculator!$F$17,1)&lt;0.5,-1,1))^2)/((50*POWER(80,POWER(COS(PI()*MOD(Calculator!$B$38/Calculator!$F$17,1)),2))+$C49)^2+(1500*ABS(SIN(2*PI()*MOD(Calculator!$B$38/Calculator!$F$17,1)))*IF(MOD(Calculator!$B$38/Calculator!$F$17,1)&lt;0.5,-1,1))^2))),2))</f>
        <v>19.62</v>
      </c>
      <c r="FW49" s="253" t="str">
        <f aca="false">IF(OR(Calculator!$E$18&lt;&gt;"YES",Calculator!$B$38&lt;Calculator!$G$18),"—",ROUND((1+SQRT(((50*POWER(80,POWER(COS(PI()*MOD(Calculator!$B$38/Calculator!$F$18,1)),2))-$C49)^2+(1500*ABS(SIN(2*PI()*MOD(Calculator!$B$38/Calculator!$F$18,1)))*IF(MOD(Calculator!$B$38/Calculator!$F$18,1)&lt;0.5,-1,1))^2)/((50*POWER(80,POWER(COS(PI()*MOD(Calculator!$B$38/Calculator!$F$18,1)),2))+$C49)^2+(1500*ABS(SIN(2*PI()*MOD(Calculator!$B$38/Calculator!$F$18,1)))*IF(MOD(Calculator!$B$38/Calculator!$F$18,1)&lt;0.5,-1,1))^2)))/(1-SQRT(((50*POWER(80,POWER(COS(PI()*MOD(Calculator!$B$38/Calculator!$F$18,1)),2))-$C49)^2+(1500*ABS(SIN(2*PI()*MOD(Calculator!$B$38/Calculator!$F$18,1)))*IF(MOD(Calculator!$B$38/Calculator!$F$18,1)&lt;0.5,-1,1))^2)/((50*POWER(80,POWER(COS(PI()*MOD(Calculator!$B$38/Calculator!$F$18,1)),2))+$C49)^2+(1500*ABS(SIN(2*PI()*MOD(Calculator!$B$38/Calculator!$F$18,1)))*IF(MOD(Calculator!$B$38/Calculator!$F$18,1)&lt;0.5,-1,1))^2))),2))</f>
        <v>—</v>
      </c>
      <c r="FX49" s="253" t="str">
        <f aca="false">IF(OR(Calculator!$E$19&lt;&gt;"YES",Calculator!$B$38&lt;Calculator!$G$19),"—",ROUND((1+SQRT(((50*POWER(80,POWER(COS(PI()*MOD(Calculator!$B$38/Calculator!$F$19,1)),2))-$C49)^2+(1500*ABS(SIN(2*PI()*MOD(Calculator!$B$38/Calculator!$F$19,1)))*IF(MOD(Calculator!$B$38/Calculator!$F$19,1)&lt;0.5,-1,1))^2)/((50*POWER(80,POWER(COS(PI()*MOD(Calculator!$B$38/Calculator!$F$19,1)),2))+$C49)^2+(1500*ABS(SIN(2*PI()*MOD(Calculator!$B$38/Calculator!$F$19,1)))*IF(MOD(Calculator!$B$38/Calculator!$F$19,1)&lt;0.5,-1,1))^2)))/(1-SQRT(((50*POWER(80,POWER(COS(PI()*MOD(Calculator!$B$38/Calculator!$F$19,1)),2))-$C49)^2+(1500*ABS(SIN(2*PI()*MOD(Calculator!$B$38/Calculator!$F$19,1)))*IF(MOD(Calculator!$B$38/Calculator!$F$19,1)&lt;0.5,-1,1))^2)/((50*POWER(80,POWER(COS(PI()*MOD(Calculator!$B$38/Calculator!$F$19,1)),2))+$C49)^2+(1500*ABS(SIN(2*PI()*MOD(Calculator!$B$38/Calculator!$F$19,1)))*IF(MOD(Calculator!$B$38/Calculator!$F$19,1)&lt;0.5,-1,1))^2))),2))</f>
        <v>—</v>
      </c>
      <c r="FY49" s="253" t="str">
        <f aca="false">IF(OR(Calculator!$E$20&lt;&gt;"YES",Calculator!$B$38&lt;Calculator!$G$20),"—",ROUND((1+SQRT(((50*POWER(80,POWER(COS(PI()*MOD(Calculator!$B$38/Calculator!$F$20,1)),2))-$C49)^2+(1500*ABS(SIN(2*PI()*MOD(Calculator!$B$38/Calculator!$F$20,1)))*IF(MOD(Calculator!$B$38/Calculator!$F$20,1)&lt;0.5,-1,1))^2)/((50*POWER(80,POWER(COS(PI()*MOD(Calculator!$B$38/Calculator!$F$20,1)),2))+$C49)^2+(1500*ABS(SIN(2*PI()*MOD(Calculator!$B$38/Calculator!$F$20,1)))*IF(MOD(Calculator!$B$38/Calculator!$F$20,1)&lt;0.5,-1,1))^2)))/(1-SQRT(((50*POWER(80,POWER(COS(PI()*MOD(Calculator!$B$38/Calculator!$F$20,1)),2))-$C49)^2+(1500*ABS(SIN(2*PI()*MOD(Calculator!$B$38/Calculator!$F$20,1)))*IF(MOD(Calculator!$B$38/Calculator!$F$20,1)&lt;0.5,-1,1))^2)/((50*POWER(80,POWER(COS(PI()*MOD(Calculator!$B$38/Calculator!$F$20,1)),2))+$C49)^2+(1500*ABS(SIN(2*PI()*MOD(Calculator!$B$38/Calculator!$F$20,1)))*IF(MOD(Calculator!$B$38/Calculator!$F$20,1)&lt;0.5,-1,1))^2))),2))</f>
        <v>—</v>
      </c>
      <c r="FZ49" s="253" t="str">
        <f aca="false">IF(OR(Calculator!$E$21&lt;&gt;"YES",Calculator!$B$38&lt;Calculator!$G$21),"—",ROUND((1+SQRT(((50*POWER(80,POWER(COS(PI()*MOD(Calculator!$B$38/Calculator!$F$21,1)),2))-$C49)^2+(1500*ABS(SIN(2*PI()*MOD(Calculator!$B$38/Calculator!$F$21,1)))*IF(MOD(Calculator!$B$38/Calculator!$F$21,1)&lt;0.5,-1,1))^2)/((50*POWER(80,POWER(COS(PI()*MOD(Calculator!$B$38/Calculator!$F$21,1)),2))+$C49)^2+(1500*ABS(SIN(2*PI()*MOD(Calculator!$B$38/Calculator!$F$21,1)))*IF(MOD(Calculator!$B$38/Calculator!$F$21,1)&lt;0.5,-1,1))^2)))/(1-SQRT(((50*POWER(80,POWER(COS(PI()*MOD(Calculator!$B$38/Calculator!$F$21,1)),2))-$C49)^2+(1500*ABS(SIN(2*PI()*MOD(Calculator!$B$38/Calculator!$F$21,1)))*IF(MOD(Calculator!$B$38/Calculator!$F$21,1)&lt;0.5,-1,1))^2)/((50*POWER(80,POWER(COS(PI()*MOD(Calculator!$B$38/Calculator!$F$21,1)),2))+$C49)^2+(1500*ABS(SIN(2*PI()*MOD(Calculator!$B$38/Calculator!$F$21,1)))*IF(MOD(Calculator!$B$38/Calculator!$F$21,1)&lt;0.5,-1,1))^2))),2))</f>
        <v>—</v>
      </c>
      <c r="GA49" s="253" t="str">
        <f aca="false">IF(OR(Calculator!$E$22&lt;&gt;"YES",Calculator!$B$38&lt;Calculator!$G$22),"—",ROUND((1+SQRT(((50*POWER(80,POWER(COS(PI()*MOD(Calculator!$B$38/Calculator!$F$22,1)),2))-$C49)^2+(1500*ABS(SIN(2*PI()*MOD(Calculator!$B$38/Calculator!$F$22,1)))*IF(MOD(Calculator!$B$38/Calculator!$F$22,1)&lt;0.5,-1,1))^2)/((50*POWER(80,POWER(COS(PI()*MOD(Calculator!$B$38/Calculator!$F$22,1)),2))+$C49)^2+(1500*ABS(SIN(2*PI()*MOD(Calculator!$B$38/Calculator!$F$22,1)))*IF(MOD(Calculator!$B$38/Calculator!$F$22,1)&lt;0.5,-1,1))^2)))/(1-SQRT(((50*POWER(80,POWER(COS(PI()*MOD(Calculator!$B$38/Calculator!$F$22,1)),2))-$C49)^2+(1500*ABS(SIN(2*PI()*MOD(Calculator!$B$38/Calculator!$F$22,1)))*IF(MOD(Calculator!$B$38/Calculator!$F$22,1)&lt;0.5,-1,1))^2)/((50*POWER(80,POWER(COS(PI()*MOD(Calculator!$B$38/Calculator!$F$22,1)),2))+$C49)^2+(1500*ABS(SIN(2*PI()*MOD(Calculator!$B$38/Calculator!$F$22,1)))*IF(MOD(Calculator!$B$38/Calculator!$F$22,1)&lt;0.5,-1,1))^2))),2))</f>
        <v>—</v>
      </c>
      <c r="GB49" s="295" t="n">
        <f aca="false">IFERROR(ROUND((IF(ISNUMBER(FQ49),FQ49,0)+IF(ISNUMBER(FR49),FR49,0)+IF(ISNUMBER(FS49),FS49,0)+IF(ISNUMBER(FT49),FT49,0)+IF(ISNUMBER(FU49),FU49,0)+IF(ISNUMBER(FV49),FV49,0)+IF(ISNUMBER(FW49),FW49,0)+IF(ISNUMBER(FX49),FX49,0)+IF(ISNUMBER(FY49),FY49,0)+IF(ISNUMBER(FZ49),FZ49,0)+IF(ISNUMBER(GA49),GA49,0))/(IF(ISNUMBER(FQ49),1,0)+IF(ISNUMBER(FR49),1,0)+IF(ISNUMBER(FS49),1,0)+IF(ISNUMBER(FT49),1,0)+IF(ISNUMBER(FU49),1,0)+IF(ISNUMBER(FV49),1,0)+IF(ISNUMBER(FW49),1,0)+IF(ISNUMBER(FX49),1,0)+IF(ISNUMBER(FY49),1,0)+IF(ISNUMBER(FZ49),1,0)+IF(ISNUMBER(GA49),1,0)),4),"")</f>
        <v>11.62</v>
      </c>
      <c r="GD49" s="253" t="str">
        <f aca="false">IF(OR(Calculator!$E$12&lt;&gt;"YES",Calculator!$B$34&lt;Calculator!$G$12),"—",ROUND((1+SQRT(((50*POWER(80,POWER(COS(PI()*MOD(Calculator!$B$34/Calculator!$F$12,1)),2))+MIN(500,MAX(30,100*EXP(-0.3*'VSWR Calculator'!$C$24)*(1+3*ABS(MOD('VSWR Calculator'!$C$23/Calculator!$F$12/2,1)-0.5))))/'VSWR Calculator'!$C$25)-$C49)^2+(1500*ABS(SIN(2*PI()*MOD(Calculator!$B$34/Calculator!$F$12,1)))*IF(MOD(Calculator!$B$34/Calculator!$F$12,1)&lt;0.5,-1,1))^2)/SQRT(((50*POWER(80,POWER(COS(PI()*MOD(Calculator!$B$34/Calculator!$F$12,1)),2))+MIN(500,MAX(30,100*EXP(-0.3*'VSWR Calculator'!$C$24)*(1+3*ABS(MOD('VSWR Calculator'!$C$23/Calculator!$F$12/2,1)-0.5))))/'VSWR Calculator'!$C$25)+$C49)^2+(1500*ABS(SIN(2*PI()*MOD(Calculator!$B$34/Calculator!$F$12,1)))*IF(MOD(Calculator!$B$34/Calculator!$F$12,1)&lt;0.5,-1,1))^2))/(1-SQRT(((50*POWER(80,POWER(COS(PI()*MOD(Calculator!$B$34/Calculator!$F$12,1)),2))+MIN(500,MAX(30,100*EXP(-0.3*'VSWR Calculator'!$C$24)*(1+3*ABS(MOD('VSWR Calculator'!$C$23/Calculator!$F$12/2,1)-0.5))))/'VSWR Calculator'!$C$25)-$C49)^2+(1500*ABS(SIN(2*PI()*MOD(Calculator!$B$34/Calculator!$F$12,1)))*IF(MOD(Calculator!$B$34/Calculator!$F$12,1)&lt;0.5,-1,1))^2)/SQRT(((50*POWER(80,POWER(COS(PI()*MOD(Calculator!$B$34/Calculator!$F$12,1)),2))+MIN(500,MAX(30,100*EXP(-0.3*'VSWR Calculator'!$C$24)*(1+3*ABS(MOD('VSWR Calculator'!$C$23/Calculator!$F$12/2,1)-0.5))))/'VSWR Calculator'!$C$25)+$C49)^2+(1500*ABS(SIN(2*PI()*MOD(Calculator!$B$34/Calculator!$F$12,1)))*IF(MOD(Calculator!$B$34/Calculator!$F$12,1)&lt;0.5,-1,1))^2)),2))</f>
        <v>—</v>
      </c>
      <c r="GE49" s="253" t="str">
        <f aca="false">IF(OR(Calculator!$E$13&lt;&gt;"YES",Calculator!$B$34&lt;Calculator!$G$13),"—",ROUND((1+SQRT(((50*POWER(80,POWER(COS(PI()*MOD(Calculator!$B$34/Calculator!$F$13,1)),2))+MIN(500,MAX(30,100*EXP(-0.3*'VSWR Calculator'!$C$24)*(1+3*ABS(MOD('VSWR Calculator'!$C$23/Calculator!$F$13/2,1)-0.5))))/'VSWR Calculator'!$C$25)-$C49)^2+(1500*ABS(SIN(2*PI()*MOD(Calculator!$B$34/Calculator!$F$13,1)))*IF(MOD(Calculator!$B$34/Calculator!$F$13,1)&lt;0.5,-1,1))^2)/SQRT(((50*POWER(80,POWER(COS(PI()*MOD(Calculator!$B$34/Calculator!$F$13,1)),2))+MIN(500,MAX(30,100*EXP(-0.3*'VSWR Calculator'!$C$24)*(1+3*ABS(MOD('VSWR Calculator'!$C$23/Calculator!$F$13/2,1)-0.5))))/'VSWR Calculator'!$C$25)+$C49)^2+(1500*ABS(SIN(2*PI()*MOD(Calculator!$B$34/Calculator!$F$13,1)))*IF(MOD(Calculator!$B$34/Calculator!$F$13,1)&lt;0.5,-1,1))^2))/(1-SQRT(((50*POWER(80,POWER(COS(PI()*MOD(Calculator!$B$34/Calculator!$F$13,1)),2))+MIN(500,MAX(30,100*EXP(-0.3*'VSWR Calculator'!$C$24)*(1+3*ABS(MOD('VSWR Calculator'!$C$23/Calculator!$F$13/2,1)-0.5))))/'VSWR Calculator'!$C$25)-$C49)^2+(1500*ABS(SIN(2*PI()*MOD(Calculator!$B$34/Calculator!$F$13,1)))*IF(MOD(Calculator!$B$34/Calculator!$F$13,1)&lt;0.5,-1,1))^2)/SQRT(((50*POWER(80,POWER(COS(PI()*MOD(Calculator!$B$34/Calculator!$F$13,1)),2))+MIN(500,MAX(30,100*EXP(-0.3*'VSWR Calculator'!$C$24)*(1+3*ABS(MOD('VSWR Calculator'!$C$23/Calculator!$F$13/2,1)-0.5))))/'VSWR Calculator'!$C$25)+$C49)^2+(1500*ABS(SIN(2*PI()*MOD(Calculator!$B$34/Calculator!$F$13,1)))*IF(MOD(Calculator!$B$34/Calculator!$F$13,1)&lt;0.5,-1,1))^2)),2))</f>
        <v>—</v>
      </c>
      <c r="GF49" s="253" t="str">
        <f aca="false">IF(OR(Calculator!$E$14&lt;&gt;"YES",Calculator!$B$34&lt;Calculator!$G$14),"—",ROUND((1+SQRT(((50*POWER(80,POWER(COS(PI()*MOD(Calculator!$B$34/Calculator!$F$14,1)),2))+MIN(500,MAX(30,100*EXP(-0.3*'VSWR Calculator'!$C$24)*(1+3*ABS(MOD('VSWR Calculator'!$C$23/Calculator!$F$14/2,1)-0.5))))/'VSWR Calculator'!$C$25)-$C49)^2+(1500*ABS(SIN(2*PI()*MOD(Calculator!$B$34/Calculator!$F$14,1)))*IF(MOD(Calculator!$B$34/Calculator!$F$14,1)&lt;0.5,-1,1))^2)/SQRT(((50*POWER(80,POWER(COS(PI()*MOD(Calculator!$B$34/Calculator!$F$14,1)),2))+MIN(500,MAX(30,100*EXP(-0.3*'VSWR Calculator'!$C$24)*(1+3*ABS(MOD('VSWR Calculator'!$C$23/Calculator!$F$14/2,1)-0.5))))/'VSWR Calculator'!$C$25)+$C49)^2+(1500*ABS(SIN(2*PI()*MOD(Calculator!$B$34/Calculator!$F$14,1)))*IF(MOD(Calculator!$B$34/Calculator!$F$14,1)&lt;0.5,-1,1))^2))/(1-SQRT(((50*POWER(80,POWER(COS(PI()*MOD(Calculator!$B$34/Calculator!$F$14,1)),2))+MIN(500,MAX(30,100*EXP(-0.3*'VSWR Calculator'!$C$24)*(1+3*ABS(MOD('VSWR Calculator'!$C$23/Calculator!$F$14/2,1)-0.5))))/'VSWR Calculator'!$C$25)-$C49)^2+(1500*ABS(SIN(2*PI()*MOD(Calculator!$B$34/Calculator!$F$14,1)))*IF(MOD(Calculator!$B$34/Calculator!$F$14,1)&lt;0.5,-1,1))^2)/SQRT(((50*POWER(80,POWER(COS(PI()*MOD(Calculator!$B$34/Calculator!$F$14,1)),2))+MIN(500,MAX(30,100*EXP(-0.3*'VSWR Calculator'!$C$24)*(1+3*ABS(MOD('VSWR Calculator'!$C$23/Calculator!$F$14/2,1)-0.5))))/'VSWR Calculator'!$C$25)+$C49)^2+(1500*ABS(SIN(2*PI()*MOD(Calculator!$B$34/Calculator!$F$14,1)))*IF(MOD(Calculator!$B$34/Calculator!$F$14,1)&lt;0.5,-1,1))^2)),2))</f>
        <v>—</v>
      </c>
      <c r="GG49" s="253" t="n">
        <f aca="false">IF(OR(Calculator!$E$15&lt;&gt;"YES",Calculator!$B$34&lt;Calculator!$G$15),"—",ROUND((1+SQRT(((50*POWER(80,POWER(COS(PI()*MOD(Calculator!$B$34/Calculator!$F$15,1)),2))+MIN(500,MAX(30,100*EXP(-0.3*'VSWR Calculator'!$C$24)*(1+3*ABS(MOD('VSWR Calculator'!$C$23/Calculator!$F$15/2,1)-0.5))))/'VSWR Calculator'!$C$25)-$C49)^2+(1500*ABS(SIN(2*PI()*MOD(Calculator!$B$34/Calculator!$F$15,1)))*IF(MOD(Calculator!$B$34/Calculator!$F$15,1)&lt;0.5,-1,1))^2)/SQRT(((50*POWER(80,POWER(COS(PI()*MOD(Calculator!$B$34/Calculator!$F$15,1)),2))+MIN(500,MAX(30,100*EXP(-0.3*'VSWR Calculator'!$C$24)*(1+3*ABS(MOD('VSWR Calculator'!$C$23/Calculator!$F$15/2,1)-0.5))))/'VSWR Calculator'!$C$25)+$C49)^2+(1500*ABS(SIN(2*PI()*MOD(Calculator!$B$34/Calculator!$F$15,1)))*IF(MOD(Calculator!$B$34/Calculator!$F$15,1)&lt;0.5,-1,1))^2))/(1-SQRT(((50*POWER(80,POWER(COS(PI()*MOD(Calculator!$B$34/Calculator!$F$15,1)),2))+MIN(500,MAX(30,100*EXP(-0.3*'VSWR Calculator'!$C$24)*(1+3*ABS(MOD('VSWR Calculator'!$C$23/Calculator!$F$15/2,1)-0.5))))/'VSWR Calculator'!$C$25)-$C49)^2+(1500*ABS(SIN(2*PI()*MOD(Calculator!$B$34/Calculator!$F$15,1)))*IF(MOD(Calculator!$B$34/Calculator!$F$15,1)&lt;0.5,-1,1))^2)/SQRT(((50*POWER(80,POWER(COS(PI()*MOD(Calculator!$B$34/Calculator!$F$15,1)),2))+MIN(500,MAX(30,100*EXP(-0.3*'VSWR Calculator'!$C$24)*(1+3*ABS(MOD('VSWR Calculator'!$C$23/Calculator!$F$15/2,1)-0.5))))/'VSWR Calculator'!$C$25)+$C49)^2+(1500*ABS(SIN(2*PI()*MOD(Calculator!$B$34/Calculator!$F$15,1)))*IF(MOD(Calculator!$B$34/Calculator!$F$15,1)&lt;0.5,-1,1))^2)),2))</f>
        <v>16.6</v>
      </c>
      <c r="GH49" s="253" t="str">
        <f aca="false">IF(OR(Calculator!$E$16&lt;&gt;"YES",Calculator!$B$34&lt;Calculator!$G$16),"—",ROUND((1+SQRT(((50*POWER(80,POWER(COS(PI()*MOD(Calculator!$B$34/Calculator!$F$16,1)),2))+MIN(500,MAX(30,100*EXP(-0.3*'VSWR Calculator'!$C$24)*(1+3*ABS(MOD('VSWR Calculator'!$C$23/Calculator!$F$16/2,1)-0.5))))/'VSWR Calculator'!$C$25)-$C49)^2+(1500*ABS(SIN(2*PI()*MOD(Calculator!$B$34/Calculator!$F$16,1)))*IF(MOD(Calculator!$B$34/Calculator!$F$16,1)&lt;0.5,-1,1))^2)/SQRT(((50*POWER(80,POWER(COS(PI()*MOD(Calculator!$B$34/Calculator!$F$16,1)),2))+MIN(500,MAX(30,100*EXP(-0.3*'VSWR Calculator'!$C$24)*(1+3*ABS(MOD('VSWR Calculator'!$C$23/Calculator!$F$16/2,1)-0.5))))/'VSWR Calculator'!$C$25)+$C49)^2+(1500*ABS(SIN(2*PI()*MOD(Calculator!$B$34/Calculator!$F$16,1)))*IF(MOD(Calculator!$B$34/Calculator!$F$16,1)&lt;0.5,-1,1))^2))/(1-SQRT(((50*POWER(80,POWER(COS(PI()*MOD(Calculator!$B$34/Calculator!$F$16,1)),2))+MIN(500,MAX(30,100*EXP(-0.3*'VSWR Calculator'!$C$24)*(1+3*ABS(MOD('VSWR Calculator'!$C$23/Calculator!$F$16/2,1)-0.5))))/'VSWR Calculator'!$C$25)-$C49)^2+(1500*ABS(SIN(2*PI()*MOD(Calculator!$B$34/Calculator!$F$16,1)))*IF(MOD(Calculator!$B$34/Calculator!$F$16,1)&lt;0.5,-1,1))^2)/SQRT(((50*POWER(80,POWER(COS(PI()*MOD(Calculator!$B$34/Calculator!$F$16,1)),2))+MIN(500,MAX(30,100*EXP(-0.3*'VSWR Calculator'!$C$24)*(1+3*ABS(MOD('VSWR Calculator'!$C$23/Calculator!$F$16/2,1)-0.5))))/'VSWR Calculator'!$C$25)+$C49)^2+(1500*ABS(SIN(2*PI()*MOD(Calculator!$B$34/Calculator!$F$16,1)))*IF(MOD(Calculator!$B$34/Calculator!$F$16,1)&lt;0.5,-1,1))^2)),2))</f>
        <v>—</v>
      </c>
      <c r="GI49" s="253" t="n">
        <f aca="false">IF(OR(Calculator!$E$17&lt;&gt;"YES",Calculator!$B$34&lt;Calculator!$G$17),"—",ROUND((1+SQRT(((50*POWER(80,POWER(COS(PI()*MOD(Calculator!$B$34/Calculator!$F$17,1)),2))+MIN(500,MAX(30,100*EXP(-0.3*'VSWR Calculator'!$C$24)*(1+3*ABS(MOD('VSWR Calculator'!$C$23/Calculator!$F$17/2,1)-0.5))))/'VSWR Calculator'!$C$25)-$C49)^2+(1500*ABS(SIN(2*PI()*MOD(Calculator!$B$34/Calculator!$F$17,1)))*IF(MOD(Calculator!$B$34/Calculator!$F$17,1)&lt;0.5,-1,1))^2)/SQRT(((50*POWER(80,POWER(COS(PI()*MOD(Calculator!$B$34/Calculator!$F$17,1)),2))+MIN(500,MAX(30,100*EXP(-0.3*'VSWR Calculator'!$C$24)*(1+3*ABS(MOD('VSWR Calculator'!$C$23/Calculator!$F$17/2,1)-0.5))))/'VSWR Calculator'!$C$25)+$C49)^2+(1500*ABS(SIN(2*PI()*MOD(Calculator!$B$34/Calculator!$F$17,1)))*IF(MOD(Calculator!$B$34/Calculator!$F$17,1)&lt;0.5,-1,1))^2))/(1-SQRT(((50*POWER(80,POWER(COS(PI()*MOD(Calculator!$B$34/Calculator!$F$17,1)),2))+MIN(500,MAX(30,100*EXP(-0.3*'VSWR Calculator'!$C$24)*(1+3*ABS(MOD('VSWR Calculator'!$C$23/Calculator!$F$17/2,1)-0.5))))/'VSWR Calculator'!$C$25)-$C49)^2+(1500*ABS(SIN(2*PI()*MOD(Calculator!$B$34/Calculator!$F$17,1)))*IF(MOD(Calculator!$B$34/Calculator!$F$17,1)&lt;0.5,-1,1))^2)/SQRT(((50*POWER(80,POWER(COS(PI()*MOD(Calculator!$B$34/Calculator!$F$17,1)),2))+MIN(500,MAX(30,100*EXP(-0.3*'VSWR Calculator'!$C$24)*(1+3*ABS(MOD('VSWR Calculator'!$C$23/Calculator!$F$17/2,1)-0.5))))/'VSWR Calculator'!$C$25)+$C49)^2+(1500*ABS(SIN(2*PI()*MOD(Calculator!$B$34/Calculator!$F$17,1)))*IF(MOD(Calculator!$B$34/Calculator!$F$17,1)&lt;0.5,-1,1))^2)),2))</f>
        <v>14.07</v>
      </c>
      <c r="GJ49" s="253" t="str">
        <f aca="false">IF(OR(Calculator!$E$18&lt;&gt;"YES",Calculator!$B$34&lt;Calculator!$G$18),"—",ROUND((1+SQRT(((50*POWER(80,POWER(COS(PI()*MOD(Calculator!$B$34/Calculator!$F$18,1)),2))+MIN(500,MAX(30,100*EXP(-0.3*'VSWR Calculator'!$C$24)*(1+3*ABS(MOD('VSWR Calculator'!$C$23/Calculator!$F$18/2,1)-0.5))))/'VSWR Calculator'!$C$25)-$C49)^2+(1500*ABS(SIN(2*PI()*MOD(Calculator!$B$34/Calculator!$F$18,1)))*IF(MOD(Calculator!$B$34/Calculator!$F$18,1)&lt;0.5,-1,1))^2)/SQRT(((50*POWER(80,POWER(COS(PI()*MOD(Calculator!$B$34/Calculator!$F$18,1)),2))+MIN(500,MAX(30,100*EXP(-0.3*'VSWR Calculator'!$C$24)*(1+3*ABS(MOD('VSWR Calculator'!$C$23/Calculator!$F$18/2,1)-0.5))))/'VSWR Calculator'!$C$25)+$C49)^2+(1500*ABS(SIN(2*PI()*MOD(Calculator!$B$34/Calculator!$F$18,1)))*IF(MOD(Calculator!$B$34/Calculator!$F$18,1)&lt;0.5,-1,1))^2))/(1-SQRT(((50*POWER(80,POWER(COS(PI()*MOD(Calculator!$B$34/Calculator!$F$18,1)),2))+MIN(500,MAX(30,100*EXP(-0.3*'VSWR Calculator'!$C$24)*(1+3*ABS(MOD('VSWR Calculator'!$C$23/Calculator!$F$18/2,1)-0.5))))/'VSWR Calculator'!$C$25)-$C49)^2+(1500*ABS(SIN(2*PI()*MOD(Calculator!$B$34/Calculator!$F$18,1)))*IF(MOD(Calculator!$B$34/Calculator!$F$18,1)&lt;0.5,-1,1))^2)/SQRT(((50*POWER(80,POWER(COS(PI()*MOD(Calculator!$B$34/Calculator!$F$18,1)),2))+MIN(500,MAX(30,100*EXP(-0.3*'VSWR Calculator'!$C$24)*(1+3*ABS(MOD('VSWR Calculator'!$C$23/Calculator!$F$18/2,1)-0.5))))/'VSWR Calculator'!$C$25)+$C49)^2+(1500*ABS(SIN(2*PI()*MOD(Calculator!$B$34/Calculator!$F$18,1)))*IF(MOD(Calculator!$B$34/Calculator!$F$18,1)&lt;0.5,-1,1))^2)),2))</f>
        <v>—</v>
      </c>
      <c r="GK49" s="253" t="str">
        <f aca="false">IF(OR(Calculator!$E$19&lt;&gt;"YES",Calculator!$B$34&lt;Calculator!$G$19),"—",ROUND((1+SQRT(((50*POWER(80,POWER(COS(PI()*MOD(Calculator!$B$34/Calculator!$F$19,1)),2))+MIN(500,MAX(30,100*EXP(-0.3*'VSWR Calculator'!$C$24)*(1+3*ABS(MOD('VSWR Calculator'!$C$23/Calculator!$F$19/2,1)-0.5))))/'VSWR Calculator'!$C$25)-$C49)^2+(1500*ABS(SIN(2*PI()*MOD(Calculator!$B$34/Calculator!$F$19,1)))*IF(MOD(Calculator!$B$34/Calculator!$F$19,1)&lt;0.5,-1,1))^2)/SQRT(((50*POWER(80,POWER(COS(PI()*MOD(Calculator!$B$34/Calculator!$F$19,1)),2))+MIN(500,MAX(30,100*EXP(-0.3*'VSWR Calculator'!$C$24)*(1+3*ABS(MOD('VSWR Calculator'!$C$23/Calculator!$F$19/2,1)-0.5))))/'VSWR Calculator'!$C$25)+$C49)^2+(1500*ABS(SIN(2*PI()*MOD(Calculator!$B$34/Calculator!$F$19,1)))*IF(MOD(Calculator!$B$34/Calculator!$F$19,1)&lt;0.5,-1,1))^2))/(1-SQRT(((50*POWER(80,POWER(COS(PI()*MOD(Calculator!$B$34/Calculator!$F$19,1)),2))+MIN(500,MAX(30,100*EXP(-0.3*'VSWR Calculator'!$C$24)*(1+3*ABS(MOD('VSWR Calculator'!$C$23/Calculator!$F$19/2,1)-0.5))))/'VSWR Calculator'!$C$25)-$C49)^2+(1500*ABS(SIN(2*PI()*MOD(Calculator!$B$34/Calculator!$F$19,1)))*IF(MOD(Calculator!$B$34/Calculator!$F$19,1)&lt;0.5,-1,1))^2)/SQRT(((50*POWER(80,POWER(COS(PI()*MOD(Calculator!$B$34/Calculator!$F$19,1)),2))+MIN(500,MAX(30,100*EXP(-0.3*'VSWR Calculator'!$C$24)*(1+3*ABS(MOD('VSWR Calculator'!$C$23/Calculator!$F$19/2,1)-0.5))))/'VSWR Calculator'!$C$25)+$C49)^2+(1500*ABS(SIN(2*PI()*MOD(Calculator!$B$34/Calculator!$F$19,1)))*IF(MOD(Calculator!$B$34/Calculator!$F$19,1)&lt;0.5,-1,1))^2)),2))</f>
        <v>—</v>
      </c>
      <c r="GL49" s="253" t="str">
        <f aca="false">IF(OR(Calculator!$E$20&lt;&gt;"YES",Calculator!$B$34&lt;Calculator!$G$20),"—",ROUND((1+SQRT(((50*POWER(80,POWER(COS(PI()*MOD(Calculator!$B$34/Calculator!$F$20,1)),2))+MIN(500,MAX(30,100*EXP(-0.3*'VSWR Calculator'!$C$24)*(1+3*ABS(MOD('VSWR Calculator'!$C$23/Calculator!$F$20/2,1)-0.5))))/'VSWR Calculator'!$C$25)-$C49)^2+(1500*ABS(SIN(2*PI()*MOD(Calculator!$B$34/Calculator!$F$20,1)))*IF(MOD(Calculator!$B$34/Calculator!$F$20,1)&lt;0.5,-1,1))^2)/SQRT(((50*POWER(80,POWER(COS(PI()*MOD(Calculator!$B$34/Calculator!$F$20,1)),2))+MIN(500,MAX(30,100*EXP(-0.3*'VSWR Calculator'!$C$24)*(1+3*ABS(MOD('VSWR Calculator'!$C$23/Calculator!$F$20/2,1)-0.5))))/'VSWR Calculator'!$C$25)+$C49)^2+(1500*ABS(SIN(2*PI()*MOD(Calculator!$B$34/Calculator!$F$20,1)))*IF(MOD(Calculator!$B$34/Calculator!$F$20,1)&lt;0.5,-1,1))^2))/(1-SQRT(((50*POWER(80,POWER(COS(PI()*MOD(Calculator!$B$34/Calculator!$F$20,1)),2))+MIN(500,MAX(30,100*EXP(-0.3*'VSWR Calculator'!$C$24)*(1+3*ABS(MOD('VSWR Calculator'!$C$23/Calculator!$F$20/2,1)-0.5))))/'VSWR Calculator'!$C$25)-$C49)^2+(1500*ABS(SIN(2*PI()*MOD(Calculator!$B$34/Calculator!$F$20,1)))*IF(MOD(Calculator!$B$34/Calculator!$F$20,1)&lt;0.5,-1,1))^2)/SQRT(((50*POWER(80,POWER(COS(PI()*MOD(Calculator!$B$34/Calculator!$F$20,1)),2))+MIN(500,MAX(30,100*EXP(-0.3*'VSWR Calculator'!$C$24)*(1+3*ABS(MOD('VSWR Calculator'!$C$23/Calculator!$F$20/2,1)-0.5))))/'VSWR Calculator'!$C$25)+$C49)^2+(1500*ABS(SIN(2*PI()*MOD(Calculator!$B$34/Calculator!$F$20,1)))*IF(MOD(Calculator!$B$34/Calculator!$F$20,1)&lt;0.5,-1,1))^2)),2))</f>
        <v>—</v>
      </c>
      <c r="GM49" s="253" t="str">
        <f aca="false">IF(OR(Calculator!$E$21&lt;&gt;"YES",Calculator!$B$34&lt;Calculator!$G$21),"—",ROUND((1+SQRT(((50*POWER(80,POWER(COS(PI()*MOD(Calculator!$B$34/Calculator!$F$21,1)),2))+MIN(500,MAX(30,100*EXP(-0.3*'VSWR Calculator'!$C$24)*(1+3*ABS(MOD('VSWR Calculator'!$C$23/Calculator!$F$21/2,1)-0.5))))/'VSWR Calculator'!$C$25)-$C49)^2+(1500*ABS(SIN(2*PI()*MOD(Calculator!$B$34/Calculator!$F$21,1)))*IF(MOD(Calculator!$B$34/Calculator!$F$21,1)&lt;0.5,-1,1))^2)/SQRT(((50*POWER(80,POWER(COS(PI()*MOD(Calculator!$B$34/Calculator!$F$21,1)),2))+MIN(500,MAX(30,100*EXP(-0.3*'VSWR Calculator'!$C$24)*(1+3*ABS(MOD('VSWR Calculator'!$C$23/Calculator!$F$21/2,1)-0.5))))/'VSWR Calculator'!$C$25)+$C49)^2+(1500*ABS(SIN(2*PI()*MOD(Calculator!$B$34/Calculator!$F$21,1)))*IF(MOD(Calculator!$B$34/Calculator!$F$21,1)&lt;0.5,-1,1))^2))/(1-SQRT(((50*POWER(80,POWER(COS(PI()*MOD(Calculator!$B$34/Calculator!$F$21,1)),2))+MIN(500,MAX(30,100*EXP(-0.3*'VSWR Calculator'!$C$24)*(1+3*ABS(MOD('VSWR Calculator'!$C$23/Calculator!$F$21/2,1)-0.5))))/'VSWR Calculator'!$C$25)-$C49)^2+(1500*ABS(SIN(2*PI()*MOD(Calculator!$B$34/Calculator!$F$21,1)))*IF(MOD(Calculator!$B$34/Calculator!$F$21,1)&lt;0.5,-1,1))^2)/SQRT(((50*POWER(80,POWER(COS(PI()*MOD(Calculator!$B$34/Calculator!$F$21,1)),2))+MIN(500,MAX(30,100*EXP(-0.3*'VSWR Calculator'!$C$24)*(1+3*ABS(MOD('VSWR Calculator'!$C$23/Calculator!$F$21/2,1)-0.5))))/'VSWR Calculator'!$C$25)+$C49)^2+(1500*ABS(SIN(2*PI()*MOD(Calculator!$B$34/Calculator!$F$21,1)))*IF(MOD(Calculator!$B$34/Calculator!$F$21,1)&lt;0.5,-1,1))^2)),2))</f>
        <v>—</v>
      </c>
      <c r="GN49" s="253" t="str">
        <f aca="false">IF(OR(Calculator!$E$22&lt;&gt;"YES",Calculator!$B$34&lt;Calculator!$G$22),"—",ROUND((1+SQRT(((50*POWER(80,POWER(COS(PI()*MOD(Calculator!$B$34/Calculator!$F$22,1)),2))+MIN(500,MAX(30,100*EXP(-0.3*'VSWR Calculator'!$C$24)*(1+3*ABS(MOD('VSWR Calculator'!$C$23/Calculator!$F$22/2,1)-0.5))))/'VSWR Calculator'!$C$25)-$C49)^2+(1500*ABS(SIN(2*PI()*MOD(Calculator!$B$34/Calculator!$F$22,1)))*IF(MOD(Calculator!$B$34/Calculator!$F$22,1)&lt;0.5,-1,1))^2)/SQRT(((50*POWER(80,POWER(COS(PI()*MOD(Calculator!$B$34/Calculator!$F$22,1)),2))+MIN(500,MAX(30,100*EXP(-0.3*'VSWR Calculator'!$C$24)*(1+3*ABS(MOD('VSWR Calculator'!$C$23/Calculator!$F$22/2,1)-0.5))))/'VSWR Calculator'!$C$25)+$C49)^2+(1500*ABS(SIN(2*PI()*MOD(Calculator!$B$34/Calculator!$F$22,1)))*IF(MOD(Calculator!$B$34/Calculator!$F$22,1)&lt;0.5,-1,1))^2))/(1-SQRT(((50*POWER(80,POWER(COS(PI()*MOD(Calculator!$B$34/Calculator!$F$22,1)),2))+MIN(500,MAX(30,100*EXP(-0.3*'VSWR Calculator'!$C$24)*(1+3*ABS(MOD('VSWR Calculator'!$C$23/Calculator!$F$22/2,1)-0.5))))/'VSWR Calculator'!$C$25)-$C49)^2+(1500*ABS(SIN(2*PI()*MOD(Calculator!$B$34/Calculator!$F$22,1)))*IF(MOD(Calculator!$B$34/Calculator!$F$22,1)&lt;0.5,-1,1))^2)/SQRT(((50*POWER(80,POWER(COS(PI()*MOD(Calculator!$B$34/Calculator!$F$22,1)),2))+MIN(500,MAX(30,100*EXP(-0.3*'VSWR Calculator'!$C$24)*(1+3*ABS(MOD('VSWR Calculator'!$C$23/Calculator!$F$22/2,1)-0.5))))/'VSWR Calculator'!$C$25)+$C49)^2+(1500*ABS(SIN(2*PI()*MOD(Calculator!$B$34/Calculator!$F$22,1)))*IF(MOD(Calculator!$B$34/Calculator!$F$22,1)&lt;0.5,-1,1))^2)),2))</f>
        <v>—</v>
      </c>
      <c r="GO49" s="253" t="n">
        <f aca="false">IFERROR(ROUND((IF(ISNUMBER(GD49),GD49,0)+IF(ISNUMBER(GE49),GE49,0)+IF(ISNUMBER(GF49),GF49,0)+IF(ISNUMBER(GG49),GG49,0)+IF(ISNUMBER(GH49),GH49,0)+IF(ISNUMBER(GI49),GI49,0)+IF(ISNUMBER(GJ49),GJ49,0)+IF(ISNUMBER(GK49),GK49,0)+IF(ISNUMBER(GL49),GL49,0)+IF(ISNUMBER(GM49),GM49,0)+IF(ISNUMBER(GN49),GN49,0))/(IF(ISNUMBER(GD49),1,0)+IF(ISNUMBER(GE49),1,0)+IF(ISNUMBER(GF49),1,0)+IF(ISNUMBER(GG49),1,0)+IF(ISNUMBER(GH49),1,0)+IF(ISNUMBER(GI49),1,0)+IF(ISNUMBER(GJ49),1,0)+IF(ISNUMBER(GK49),1,0)+IF(ISNUMBER(GL49),1,0)+IF(ISNUMBER(GM49),1,0)+IF(ISNUMBER(GN49),1,0)),4),"")</f>
        <v>15.335</v>
      </c>
      <c r="GP49" s="253" t="str">
        <f aca="false">IF(OR(Calculator!$E$12&lt;&gt;"YES",Calculator!$B$35&lt;Calculator!$G$12),"—",ROUND((1+SQRT(((50*POWER(80,POWER(COS(PI()*MOD(Calculator!$B$35/Calculator!$F$12,1)),2))+MIN(500,MAX(30,100*EXP(-0.3*'VSWR Calculator'!$C$24)*(1+3*ABS(MOD('VSWR Calculator'!$C$23/Calculator!$F$12/2,1)-0.5))))/'VSWR Calculator'!$C$25)-$C49)^2+(1500*ABS(SIN(2*PI()*MOD(Calculator!$B$35/Calculator!$F$12,1)))*IF(MOD(Calculator!$B$35/Calculator!$F$12,1)&lt;0.5,-1,1))^2)/SQRT(((50*POWER(80,POWER(COS(PI()*MOD(Calculator!$B$35/Calculator!$F$12,1)),2))+MIN(500,MAX(30,100*EXP(-0.3*'VSWR Calculator'!$C$24)*(1+3*ABS(MOD('VSWR Calculator'!$C$23/Calculator!$F$12/2,1)-0.5))))/'VSWR Calculator'!$C$25)+$C49)^2+(1500*ABS(SIN(2*PI()*MOD(Calculator!$B$35/Calculator!$F$12,1)))*IF(MOD(Calculator!$B$35/Calculator!$F$12,1)&lt;0.5,-1,1))^2))/(1-SQRT(((50*POWER(80,POWER(COS(PI()*MOD(Calculator!$B$35/Calculator!$F$12,1)),2))+MIN(500,MAX(30,100*EXP(-0.3*'VSWR Calculator'!$C$24)*(1+3*ABS(MOD('VSWR Calculator'!$C$23/Calculator!$F$12/2,1)-0.5))))/'VSWR Calculator'!$C$25)-$C49)^2+(1500*ABS(SIN(2*PI()*MOD(Calculator!$B$35/Calculator!$F$12,1)))*IF(MOD(Calculator!$B$35/Calculator!$F$12,1)&lt;0.5,-1,1))^2)/SQRT(((50*POWER(80,POWER(COS(PI()*MOD(Calculator!$B$35/Calculator!$F$12,1)),2))+MIN(500,MAX(30,100*EXP(-0.3*'VSWR Calculator'!$C$24)*(1+3*ABS(MOD('VSWR Calculator'!$C$23/Calculator!$F$12/2,1)-0.5))))/'VSWR Calculator'!$C$25)+$C49)^2+(1500*ABS(SIN(2*PI()*MOD(Calculator!$B$35/Calculator!$F$12,1)))*IF(MOD(Calculator!$B$35/Calculator!$F$12,1)&lt;0.5,-1,1))^2)),2))</f>
        <v>—</v>
      </c>
      <c r="GQ49" s="253" t="str">
        <f aca="false">IF(OR(Calculator!$E$13&lt;&gt;"YES",Calculator!$B$35&lt;Calculator!$G$13),"—",ROUND((1+SQRT(((50*POWER(80,POWER(COS(PI()*MOD(Calculator!$B$35/Calculator!$F$13,1)),2))+MIN(500,MAX(30,100*EXP(-0.3*'VSWR Calculator'!$C$24)*(1+3*ABS(MOD('VSWR Calculator'!$C$23/Calculator!$F$13/2,1)-0.5))))/'VSWR Calculator'!$C$25)-$C49)^2+(1500*ABS(SIN(2*PI()*MOD(Calculator!$B$35/Calculator!$F$13,1)))*IF(MOD(Calculator!$B$35/Calculator!$F$13,1)&lt;0.5,-1,1))^2)/SQRT(((50*POWER(80,POWER(COS(PI()*MOD(Calculator!$B$35/Calculator!$F$13,1)),2))+MIN(500,MAX(30,100*EXP(-0.3*'VSWR Calculator'!$C$24)*(1+3*ABS(MOD('VSWR Calculator'!$C$23/Calculator!$F$13/2,1)-0.5))))/'VSWR Calculator'!$C$25)+$C49)^2+(1500*ABS(SIN(2*PI()*MOD(Calculator!$B$35/Calculator!$F$13,1)))*IF(MOD(Calculator!$B$35/Calculator!$F$13,1)&lt;0.5,-1,1))^2))/(1-SQRT(((50*POWER(80,POWER(COS(PI()*MOD(Calculator!$B$35/Calculator!$F$13,1)),2))+MIN(500,MAX(30,100*EXP(-0.3*'VSWR Calculator'!$C$24)*(1+3*ABS(MOD('VSWR Calculator'!$C$23/Calculator!$F$13/2,1)-0.5))))/'VSWR Calculator'!$C$25)-$C49)^2+(1500*ABS(SIN(2*PI()*MOD(Calculator!$B$35/Calculator!$F$13,1)))*IF(MOD(Calculator!$B$35/Calculator!$F$13,1)&lt;0.5,-1,1))^2)/SQRT(((50*POWER(80,POWER(COS(PI()*MOD(Calculator!$B$35/Calculator!$F$13,1)),2))+MIN(500,MAX(30,100*EXP(-0.3*'VSWR Calculator'!$C$24)*(1+3*ABS(MOD('VSWR Calculator'!$C$23/Calculator!$F$13/2,1)-0.5))))/'VSWR Calculator'!$C$25)+$C49)^2+(1500*ABS(SIN(2*PI()*MOD(Calculator!$B$35/Calculator!$F$13,1)))*IF(MOD(Calculator!$B$35/Calculator!$F$13,1)&lt;0.5,-1,1))^2)),2))</f>
        <v>—</v>
      </c>
      <c r="GR49" s="253" t="str">
        <f aca="false">IF(OR(Calculator!$E$14&lt;&gt;"YES",Calculator!$B$35&lt;Calculator!$G$14),"—",ROUND((1+SQRT(((50*POWER(80,POWER(COS(PI()*MOD(Calculator!$B$35/Calculator!$F$14,1)),2))+MIN(500,MAX(30,100*EXP(-0.3*'VSWR Calculator'!$C$24)*(1+3*ABS(MOD('VSWR Calculator'!$C$23/Calculator!$F$14/2,1)-0.5))))/'VSWR Calculator'!$C$25)-$C49)^2+(1500*ABS(SIN(2*PI()*MOD(Calculator!$B$35/Calculator!$F$14,1)))*IF(MOD(Calculator!$B$35/Calculator!$F$14,1)&lt;0.5,-1,1))^2)/SQRT(((50*POWER(80,POWER(COS(PI()*MOD(Calculator!$B$35/Calculator!$F$14,1)),2))+MIN(500,MAX(30,100*EXP(-0.3*'VSWR Calculator'!$C$24)*(1+3*ABS(MOD('VSWR Calculator'!$C$23/Calculator!$F$14/2,1)-0.5))))/'VSWR Calculator'!$C$25)+$C49)^2+(1500*ABS(SIN(2*PI()*MOD(Calculator!$B$35/Calculator!$F$14,1)))*IF(MOD(Calculator!$B$35/Calculator!$F$14,1)&lt;0.5,-1,1))^2))/(1-SQRT(((50*POWER(80,POWER(COS(PI()*MOD(Calculator!$B$35/Calculator!$F$14,1)),2))+MIN(500,MAX(30,100*EXP(-0.3*'VSWR Calculator'!$C$24)*(1+3*ABS(MOD('VSWR Calculator'!$C$23/Calculator!$F$14/2,1)-0.5))))/'VSWR Calculator'!$C$25)-$C49)^2+(1500*ABS(SIN(2*PI()*MOD(Calculator!$B$35/Calculator!$F$14,1)))*IF(MOD(Calculator!$B$35/Calculator!$F$14,1)&lt;0.5,-1,1))^2)/SQRT(((50*POWER(80,POWER(COS(PI()*MOD(Calculator!$B$35/Calculator!$F$14,1)),2))+MIN(500,MAX(30,100*EXP(-0.3*'VSWR Calculator'!$C$24)*(1+3*ABS(MOD('VSWR Calculator'!$C$23/Calculator!$F$14/2,1)-0.5))))/'VSWR Calculator'!$C$25)+$C49)^2+(1500*ABS(SIN(2*PI()*MOD(Calculator!$B$35/Calculator!$F$14,1)))*IF(MOD(Calculator!$B$35/Calculator!$F$14,1)&lt;0.5,-1,1))^2)),2))</f>
        <v>—</v>
      </c>
      <c r="GS49" s="253" t="n">
        <f aca="false">IF(OR(Calculator!$E$15&lt;&gt;"YES",Calculator!$B$35&lt;Calculator!$G$15),"—",ROUND((1+SQRT(((50*POWER(80,POWER(COS(PI()*MOD(Calculator!$B$35/Calculator!$F$15,1)),2))+MIN(500,MAX(30,100*EXP(-0.3*'VSWR Calculator'!$C$24)*(1+3*ABS(MOD('VSWR Calculator'!$C$23/Calculator!$F$15/2,1)-0.5))))/'VSWR Calculator'!$C$25)-$C49)^2+(1500*ABS(SIN(2*PI()*MOD(Calculator!$B$35/Calculator!$F$15,1)))*IF(MOD(Calculator!$B$35/Calculator!$F$15,1)&lt;0.5,-1,1))^2)/SQRT(((50*POWER(80,POWER(COS(PI()*MOD(Calculator!$B$35/Calculator!$F$15,1)),2))+MIN(500,MAX(30,100*EXP(-0.3*'VSWR Calculator'!$C$24)*(1+3*ABS(MOD('VSWR Calculator'!$C$23/Calculator!$F$15/2,1)-0.5))))/'VSWR Calculator'!$C$25)+$C49)^2+(1500*ABS(SIN(2*PI()*MOD(Calculator!$B$35/Calculator!$F$15,1)))*IF(MOD(Calculator!$B$35/Calculator!$F$15,1)&lt;0.5,-1,1))^2))/(1-SQRT(((50*POWER(80,POWER(COS(PI()*MOD(Calculator!$B$35/Calculator!$F$15,1)),2))+MIN(500,MAX(30,100*EXP(-0.3*'VSWR Calculator'!$C$24)*(1+3*ABS(MOD('VSWR Calculator'!$C$23/Calculator!$F$15/2,1)-0.5))))/'VSWR Calculator'!$C$25)-$C49)^2+(1500*ABS(SIN(2*PI()*MOD(Calculator!$B$35/Calculator!$F$15,1)))*IF(MOD(Calculator!$B$35/Calculator!$F$15,1)&lt;0.5,-1,1))^2)/SQRT(((50*POWER(80,POWER(COS(PI()*MOD(Calculator!$B$35/Calculator!$F$15,1)),2))+MIN(500,MAX(30,100*EXP(-0.3*'VSWR Calculator'!$C$24)*(1+3*ABS(MOD('VSWR Calculator'!$C$23/Calculator!$F$15/2,1)-0.5))))/'VSWR Calculator'!$C$25)+$C49)^2+(1500*ABS(SIN(2*PI()*MOD(Calculator!$B$35/Calculator!$F$15,1)))*IF(MOD(Calculator!$B$35/Calculator!$F$15,1)&lt;0.5,-1,1))^2)),2))</f>
        <v>3.68</v>
      </c>
      <c r="GT49" s="253" t="str">
        <f aca="false">IF(OR(Calculator!$E$16&lt;&gt;"YES",Calculator!$B$35&lt;Calculator!$G$16),"—",ROUND((1+SQRT(((50*POWER(80,POWER(COS(PI()*MOD(Calculator!$B$35/Calculator!$F$16,1)),2))+MIN(500,MAX(30,100*EXP(-0.3*'VSWR Calculator'!$C$24)*(1+3*ABS(MOD('VSWR Calculator'!$C$23/Calculator!$F$16/2,1)-0.5))))/'VSWR Calculator'!$C$25)-$C49)^2+(1500*ABS(SIN(2*PI()*MOD(Calculator!$B$35/Calculator!$F$16,1)))*IF(MOD(Calculator!$B$35/Calculator!$F$16,1)&lt;0.5,-1,1))^2)/SQRT(((50*POWER(80,POWER(COS(PI()*MOD(Calculator!$B$35/Calculator!$F$16,1)),2))+MIN(500,MAX(30,100*EXP(-0.3*'VSWR Calculator'!$C$24)*(1+3*ABS(MOD('VSWR Calculator'!$C$23/Calculator!$F$16/2,1)-0.5))))/'VSWR Calculator'!$C$25)+$C49)^2+(1500*ABS(SIN(2*PI()*MOD(Calculator!$B$35/Calculator!$F$16,1)))*IF(MOD(Calculator!$B$35/Calculator!$F$16,1)&lt;0.5,-1,1))^2))/(1-SQRT(((50*POWER(80,POWER(COS(PI()*MOD(Calculator!$B$35/Calculator!$F$16,1)),2))+MIN(500,MAX(30,100*EXP(-0.3*'VSWR Calculator'!$C$24)*(1+3*ABS(MOD('VSWR Calculator'!$C$23/Calculator!$F$16/2,1)-0.5))))/'VSWR Calculator'!$C$25)-$C49)^2+(1500*ABS(SIN(2*PI()*MOD(Calculator!$B$35/Calculator!$F$16,1)))*IF(MOD(Calculator!$B$35/Calculator!$F$16,1)&lt;0.5,-1,1))^2)/SQRT(((50*POWER(80,POWER(COS(PI()*MOD(Calculator!$B$35/Calculator!$F$16,1)),2))+MIN(500,MAX(30,100*EXP(-0.3*'VSWR Calculator'!$C$24)*(1+3*ABS(MOD('VSWR Calculator'!$C$23/Calculator!$F$16/2,1)-0.5))))/'VSWR Calculator'!$C$25)+$C49)^2+(1500*ABS(SIN(2*PI()*MOD(Calculator!$B$35/Calculator!$F$16,1)))*IF(MOD(Calculator!$B$35/Calculator!$F$16,1)&lt;0.5,-1,1))^2)),2))</f>
        <v>—</v>
      </c>
      <c r="GU49" s="253" t="n">
        <f aca="false">IF(OR(Calculator!$E$17&lt;&gt;"YES",Calculator!$B$35&lt;Calculator!$G$17),"—",ROUND((1+SQRT(((50*POWER(80,POWER(COS(PI()*MOD(Calculator!$B$35/Calculator!$F$17,1)),2))+MIN(500,MAX(30,100*EXP(-0.3*'VSWR Calculator'!$C$24)*(1+3*ABS(MOD('VSWR Calculator'!$C$23/Calculator!$F$17/2,1)-0.5))))/'VSWR Calculator'!$C$25)-$C49)^2+(1500*ABS(SIN(2*PI()*MOD(Calculator!$B$35/Calculator!$F$17,1)))*IF(MOD(Calculator!$B$35/Calculator!$F$17,1)&lt;0.5,-1,1))^2)/SQRT(((50*POWER(80,POWER(COS(PI()*MOD(Calculator!$B$35/Calculator!$F$17,1)),2))+MIN(500,MAX(30,100*EXP(-0.3*'VSWR Calculator'!$C$24)*(1+3*ABS(MOD('VSWR Calculator'!$C$23/Calculator!$F$17/2,1)-0.5))))/'VSWR Calculator'!$C$25)+$C49)^2+(1500*ABS(SIN(2*PI()*MOD(Calculator!$B$35/Calculator!$F$17,1)))*IF(MOD(Calculator!$B$35/Calculator!$F$17,1)&lt;0.5,-1,1))^2))/(1-SQRT(((50*POWER(80,POWER(COS(PI()*MOD(Calculator!$B$35/Calculator!$F$17,1)),2))+MIN(500,MAX(30,100*EXP(-0.3*'VSWR Calculator'!$C$24)*(1+3*ABS(MOD('VSWR Calculator'!$C$23/Calculator!$F$17/2,1)-0.5))))/'VSWR Calculator'!$C$25)-$C49)^2+(1500*ABS(SIN(2*PI()*MOD(Calculator!$B$35/Calculator!$F$17,1)))*IF(MOD(Calculator!$B$35/Calculator!$F$17,1)&lt;0.5,-1,1))^2)/SQRT(((50*POWER(80,POWER(COS(PI()*MOD(Calculator!$B$35/Calculator!$F$17,1)),2))+MIN(500,MAX(30,100*EXP(-0.3*'VSWR Calculator'!$C$24)*(1+3*ABS(MOD('VSWR Calculator'!$C$23/Calculator!$F$17/2,1)-0.5))))/'VSWR Calculator'!$C$25)+$C49)^2+(1500*ABS(SIN(2*PI()*MOD(Calculator!$B$35/Calculator!$F$17,1)))*IF(MOD(Calculator!$B$35/Calculator!$F$17,1)&lt;0.5,-1,1))^2)),2))</f>
        <v>17.26</v>
      </c>
      <c r="GV49" s="253" t="str">
        <f aca="false">IF(OR(Calculator!$E$18&lt;&gt;"YES",Calculator!$B$35&lt;Calculator!$G$18),"—",ROUND((1+SQRT(((50*POWER(80,POWER(COS(PI()*MOD(Calculator!$B$35/Calculator!$F$18,1)),2))+MIN(500,MAX(30,100*EXP(-0.3*'VSWR Calculator'!$C$24)*(1+3*ABS(MOD('VSWR Calculator'!$C$23/Calculator!$F$18/2,1)-0.5))))/'VSWR Calculator'!$C$25)-$C49)^2+(1500*ABS(SIN(2*PI()*MOD(Calculator!$B$35/Calculator!$F$18,1)))*IF(MOD(Calculator!$B$35/Calculator!$F$18,1)&lt;0.5,-1,1))^2)/SQRT(((50*POWER(80,POWER(COS(PI()*MOD(Calculator!$B$35/Calculator!$F$18,1)),2))+MIN(500,MAX(30,100*EXP(-0.3*'VSWR Calculator'!$C$24)*(1+3*ABS(MOD('VSWR Calculator'!$C$23/Calculator!$F$18/2,1)-0.5))))/'VSWR Calculator'!$C$25)+$C49)^2+(1500*ABS(SIN(2*PI()*MOD(Calculator!$B$35/Calculator!$F$18,1)))*IF(MOD(Calculator!$B$35/Calculator!$F$18,1)&lt;0.5,-1,1))^2))/(1-SQRT(((50*POWER(80,POWER(COS(PI()*MOD(Calculator!$B$35/Calculator!$F$18,1)),2))+MIN(500,MAX(30,100*EXP(-0.3*'VSWR Calculator'!$C$24)*(1+3*ABS(MOD('VSWR Calculator'!$C$23/Calculator!$F$18/2,1)-0.5))))/'VSWR Calculator'!$C$25)-$C49)^2+(1500*ABS(SIN(2*PI()*MOD(Calculator!$B$35/Calculator!$F$18,1)))*IF(MOD(Calculator!$B$35/Calculator!$F$18,1)&lt;0.5,-1,1))^2)/SQRT(((50*POWER(80,POWER(COS(PI()*MOD(Calculator!$B$35/Calculator!$F$18,1)),2))+MIN(500,MAX(30,100*EXP(-0.3*'VSWR Calculator'!$C$24)*(1+3*ABS(MOD('VSWR Calculator'!$C$23/Calculator!$F$18/2,1)-0.5))))/'VSWR Calculator'!$C$25)+$C49)^2+(1500*ABS(SIN(2*PI()*MOD(Calculator!$B$35/Calculator!$F$18,1)))*IF(MOD(Calculator!$B$35/Calculator!$F$18,1)&lt;0.5,-1,1))^2)),2))</f>
        <v>—</v>
      </c>
      <c r="GW49" s="253" t="str">
        <f aca="false">IF(OR(Calculator!$E$19&lt;&gt;"YES",Calculator!$B$35&lt;Calculator!$G$19),"—",ROUND((1+SQRT(((50*POWER(80,POWER(COS(PI()*MOD(Calculator!$B$35/Calculator!$F$19,1)),2))+MIN(500,MAX(30,100*EXP(-0.3*'VSWR Calculator'!$C$24)*(1+3*ABS(MOD('VSWR Calculator'!$C$23/Calculator!$F$19/2,1)-0.5))))/'VSWR Calculator'!$C$25)-$C49)^2+(1500*ABS(SIN(2*PI()*MOD(Calculator!$B$35/Calculator!$F$19,1)))*IF(MOD(Calculator!$B$35/Calculator!$F$19,1)&lt;0.5,-1,1))^2)/SQRT(((50*POWER(80,POWER(COS(PI()*MOD(Calculator!$B$35/Calculator!$F$19,1)),2))+MIN(500,MAX(30,100*EXP(-0.3*'VSWR Calculator'!$C$24)*(1+3*ABS(MOD('VSWR Calculator'!$C$23/Calculator!$F$19/2,1)-0.5))))/'VSWR Calculator'!$C$25)+$C49)^2+(1500*ABS(SIN(2*PI()*MOD(Calculator!$B$35/Calculator!$F$19,1)))*IF(MOD(Calculator!$B$35/Calculator!$F$19,1)&lt;0.5,-1,1))^2))/(1-SQRT(((50*POWER(80,POWER(COS(PI()*MOD(Calculator!$B$35/Calculator!$F$19,1)),2))+MIN(500,MAX(30,100*EXP(-0.3*'VSWR Calculator'!$C$24)*(1+3*ABS(MOD('VSWR Calculator'!$C$23/Calculator!$F$19/2,1)-0.5))))/'VSWR Calculator'!$C$25)-$C49)^2+(1500*ABS(SIN(2*PI()*MOD(Calculator!$B$35/Calculator!$F$19,1)))*IF(MOD(Calculator!$B$35/Calculator!$F$19,1)&lt;0.5,-1,1))^2)/SQRT(((50*POWER(80,POWER(COS(PI()*MOD(Calculator!$B$35/Calculator!$F$19,1)),2))+MIN(500,MAX(30,100*EXP(-0.3*'VSWR Calculator'!$C$24)*(1+3*ABS(MOD('VSWR Calculator'!$C$23/Calculator!$F$19/2,1)-0.5))))/'VSWR Calculator'!$C$25)+$C49)^2+(1500*ABS(SIN(2*PI()*MOD(Calculator!$B$35/Calculator!$F$19,1)))*IF(MOD(Calculator!$B$35/Calculator!$F$19,1)&lt;0.5,-1,1))^2)),2))</f>
        <v>—</v>
      </c>
      <c r="GX49" s="253" t="str">
        <f aca="false">IF(OR(Calculator!$E$20&lt;&gt;"YES",Calculator!$B$35&lt;Calculator!$G$20),"—",ROUND((1+SQRT(((50*POWER(80,POWER(COS(PI()*MOD(Calculator!$B$35/Calculator!$F$20,1)),2))+MIN(500,MAX(30,100*EXP(-0.3*'VSWR Calculator'!$C$24)*(1+3*ABS(MOD('VSWR Calculator'!$C$23/Calculator!$F$20/2,1)-0.5))))/'VSWR Calculator'!$C$25)-$C49)^2+(1500*ABS(SIN(2*PI()*MOD(Calculator!$B$35/Calculator!$F$20,1)))*IF(MOD(Calculator!$B$35/Calculator!$F$20,1)&lt;0.5,-1,1))^2)/SQRT(((50*POWER(80,POWER(COS(PI()*MOD(Calculator!$B$35/Calculator!$F$20,1)),2))+MIN(500,MAX(30,100*EXP(-0.3*'VSWR Calculator'!$C$24)*(1+3*ABS(MOD('VSWR Calculator'!$C$23/Calculator!$F$20/2,1)-0.5))))/'VSWR Calculator'!$C$25)+$C49)^2+(1500*ABS(SIN(2*PI()*MOD(Calculator!$B$35/Calculator!$F$20,1)))*IF(MOD(Calculator!$B$35/Calculator!$F$20,1)&lt;0.5,-1,1))^2))/(1-SQRT(((50*POWER(80,POWER(COS(PI()*MOD(Calculator!$B$35/Calculator!$F$20,1)),2))+MIN(500,MAX(30,100*EXP(-0.3*'VSWR Calculator'!$C$24)*(1+3*ABS(MOD('VSWR Calculator'!$C$23/Calculator!$F$20/2,1)-0.5))))/'VSWR Calculator'!$C$25)-$C49)^2+(1500*ABS(SIN(2*PI()*MOD(Calculator!$B$35/Calculator!$F$20,1)))*IF(MOD(Calculator!$B$35/Calculator!$F$20,1)&lt;0.5,-1,1))^2)/SQRT(((50*POWER(80,POWER(COS(PI()*MOD(Calculator!$B$35/Calculator!$F$20,1)),2))+MIN(500,MAX(30,100*EXP(-0.3*'VSWR Calculator'!$C$24)*(1+3*ABS(MOD('VSWR Calculator'!$C$23/Calculator!$F$20/2,1)-0.5))))/'VSWR Calculator'!$C$25)+$C49)^2+(1500*ABS(SIN(2*PI()*MOD(Calculator!$B$35/Calculator!$F$20,1)))*IF(MOD(Calculator!$B$35/Calculator!$F$20,1)&lt;0.5,-1,1))^2)),2))</f>
        <v>—</v>
      </c>
      <c r="GY49" s="253" t="str">
        <f aca="false">IF(OR(Calculator!$E$21&lt;&gt;"YES",Calculator!$B$35&lt;Calculator!$G$21),"—",ROUND((1+SQRT(((50*POWER(80,POWER(COS(PI()*MOD(Calculator!$B$35/Calculator!$F$21,1)),2))+MIN(500,MAX(30,100*EXP(-0.3*'VSWR Calculator'!$C$24)*(1+3*ABS(MOD('VSWR Calculator'!$C$23/Calculator!$F$21/2,1)-0.5))))/'VSWR Calculator'!$C$25)-$C49)^2+(1500*ABS(SIN(2*PI()*MOD(Calculator!$B$35/Calculator!$F$21,1)))*IF(MOD(Calculator!$B$35/Calculator!$F$21,1)&lt;0.5,-1,1))^2)/SQRT(((50*POWER(80,POWER(COS(PI()*MOD(Calculator!$B$35/Calculator!$F$21,1)),2))+MIN(500,MAX(30,100*EXP(-0.3*'VSWR Calculator'!$C$24)*(1+3*ABS(MOD('VSWR Calculator'!$C$23/Calculator!$F$21/2,1)-0.5))))/'VSWR Calculator'!$C$25)+$C49)^2+(1500*ABS(SIN(2*PI()*MOD(Calculator!$B$35/Calculator!$F$21,1)))*IF(MOD(Calculator!$B$35/Calculator!$F$21,1)&lt;0.5,-1,1))^2))/(1-SQRT(((50*POWER(80,POWER(COS(PI()*MOD(Calculator!$B$35/Calculator!$F$21,1)),2))+MIN(500,MAX(30,100*EXP(-0.3*'VSWR Calculator'!$C$24)*(1+3*ABS(MOD('VSWR Calculator'!$C$23/Calculator!$F$21/2,1)-0.5))))/'VSWR Calculator'!$C$25)-$C49)^2+(1500*ABS(SIN(2*PI()*MOD(Calculator!$B$35/Calculator!$F$21,1)))*IF(MOD(Calculator!$B$35/Calculator!$F$21,1)&lt;0.5,-1,1))^2)/SQRT(((50*POWER(80,POWER(COS(PI()*MOD(Calculator!$B$35/Calculator!$F$21,1)),2))+MIN(500,MAX(30,100*EXP(-0.3*'VSWR Calculator'!$C$24)*(1+3*ABS(MOD('VSWR Calculator'!$C$23/Calculator!$F$21/2,1)-0.5))))/'VSWR Calculator'!$C$25)+$C49)^2+(1500*ABS(SIN(2*PI()*MOD(Calculator!$B$35/Calculator!$F$21,1)))*IF(MOD(Calculator!$B$35/Calculator!$F$21,1)&lt;0.5,-1,1))^2)),2))</f>
        <v>—</v>
      </c>
      <c r="GZ49" s="253" t="str">
        <f aca="false">IF(OR(Calculator!$E$22&lt;&gt;"YES",Calculator!$B$35&lt;Calculator!$G$22),"—",ROUND((1+SQRT(((50*POWER(80,POWER(COS(PI()*MOD(Calculator!$B$35/Calculator!$F$22,1)),2))+MIN(500,MAX(30,100*EXP(-0.3*'VSWR Calculator'!$C$24)*(1+3*ABS(MOD('VSWR Calculator'!$C$23/Calculator!$F$22/2,1)-0.5))))/'VSWR Calculator'!$C$25)-$C49)^2+(1500*ABS(SIN(2*PI()*MOD(Calculator!$B$35/Calculator!$F$22,1)))*IF(MOD(Calculator!$B$35/Calculator!$F$22,1)&lt;0.5,-1,1))^2)/SQRT(((50*POWER(80,POWER(COS(PI()*MOD(Calculator!$B$35/Calculator!$F$22,1)),2))+MIN(500,MAX(30,100*EXP(-0.3*'VSWR Calculator'!$C$24)*(1+3*ABS(MOD('VSWR Calculator'!$C$23/Calculator!$F$22/2,1)-0.5))))/'VSWR Calculator'!$C$25)+$C49)^2+(1500*ABS(SIN(2*PI()*MOD(Calculator!$B$35/Calculator!$F$22,1)))*IF(MOD(Calculator!$B$35/Calculator!$F$22,1)&lt;0.5,-1,1))^2))/(1-SQRT(((50*POWER(80,POWER(COS(PI()*MOD(Calculator!$B$35/Calculator!$F$22,1)),2))+MIN(500,MAX(30,100*EXP(-0.3*'VSWR Calculator'!$C$24)*(1+3*ABS(MOD('VSWR Calculator'!$C$23/Calculator!$F$22/2,1)-0.5))))/'VSWR Calculator'!$C$25)-$C49)^2+(1500*ABS(SIN(2*PI()*MOD(Calculator!$B$35/Calculator!$F$22,1)))*IF(MOD(Calculator!$B$35/Calculator!$F$22,1)&lt;0.5,-1,1))^2)/SQRT(((50*POWER(80,POWER(COS(PI()*MOD(Calculator!$B$35/Calculator!$F$22,1)),2))+MIN(500,MAX(30,100*EXP(-0.3*'VSWR Calculator'!$C$24)*(1+3*ABS(MOD('VSWR Calculator'!$C$23/Calculator!$F$22/2,1)-0.5))))/'VSWR Calculator'!$C$25)+$C49)^2+(1500*ABS(SIN(2*PI()*MOD(Calculator!$B$35/Calculator!$F$22,1)))*IF(MOD(Calculator!$B$35/Calculator!$F$22,1)&lt;0.5,-1,1))^2)),2))</f>
        <v>—</v>
      </c>
      <c r="HA49" s="253" t="n">
        <f aca="false">IFERROR(ROUND((IF(ISNUMBER(GP49),GP49,0)+IF(ISNUMBER(GQ49),GQ49,0)+IF(ISNUMBER(GR49),GR49,0)+IF(ISNUMBER(GS49),GS49,0)+IF(ISNUMBER(GT49),GT49,0)+IF(ISNUMBER(GU49),GU49,0)+IF(ISNUMBER(GV49),GV49,0)+IF(ISNUMBER(GW49),GW49,0)+IF(ISNUMBER(GX49),GX49,0)+IF(ISNUMBER(GY49),GY49,0)+IF(ISNUMBER(GZ49),GZ49,0))/(IF(ISNUMBER(GP49),1,0)+IF(ISNUMBER(GQ49),1,0)+IF(ISNUMBER(GR49),1,0)+IF(ISNUMBER(GS49),1,0)+IF(ISNUMBER(GT49),1,0)+IF(ISNUMBER(GU49),1,0)+IF(ISNUMBER(GV49),1,0)+IF(ISNUMBER(GW49),1,0)+IF(ISNUMBER(GX49),1,0)+IF(ISNUMBER(GY49),1,0)+IF(ISNUMBER(GZ49),1,0)),4),"")</f>
        <v>10.47</v>
      </c>
      <c r="HB49" s="253" t="str">
        <f aca="false">IF(OR(Calculator!$E$12&lt;&gt;"YES",Calculator!$B$36&lt;Calculator!$G$12),"—",ROUND((1+SQRT(((50*POWER(80,POWER(COS(PI()*MOD(Calculator!$B$36/Calculator!$F$12,1)),2))+MIN(500,MAX(30,100*EXP(-0.3*'VSWR Calculator'!$C$24)*(1+3*ABS(MOD('VSWR Calculator'!$C$23/Calculator!$F$12/2,1)-0.5))))/'VSWR Calculator'!$C$25)-$C49)^2+(1500*ABS(SIN(2*PI()*MOD(Calculator!$B$36/Calculator!$F$12,1)))*IF(MOD(Calculator!$B$36/Calculator!$F$12,1)&lt;0.5,-1,1))^2)/SQRT(((50*POWER(80,POWER(COS(PI()*MOD(Calculator!$B$36/Calculator!$F$12,1)),2))+MIN(500,MAX(30,100*EXP(-0.3*'VSWR Calculator'!$C$24)*(1+3*ABS(MOD('VSWR Calculator'!$C$23/Calculator!$F$12/2,1)-0.5))))/'VSWR Calculator'!$C$25)+$C49)^2+(1500*ABS(SIN(2*PI()*MOD(Calculator!$B$36/Calculator!$F$12,1)))*IF(MOD(Calculator!$B$36/Calculator!$F$12,1)&lt;0.5,-1,1))^2))/(1-SQRT(((50*POWER(80,POWER(COS(PI()*MOD(Calculator!$B$36/Calculator!$F$12,1)),2))+MIN(500,MAX(30,100*EXP(-0.3*'VSWR Calculator'!$C$24)*(1+3*ABS(MOD('VSWR Calculator'!$C$23/Calculator!$F$12/2,1)-0.5))))/'VSWR Calculator'!$C$25)-$C49)^2+(1500*ABS(SIN(2*PI()*MOD(Calculator!$B$36/Calculator!$F$12,1)))*IF(MOD(Calculator!$B$36/Calculator!$F$12,1)&lt;0.5,-1,1))^2)/SQRT(((50*POWER(80,POWER(COS(PI()*MOD(Calculator!$B$36/Calculator!$F$12,1)),2))+MIN(500,MAX(30,100*EXP(-0.3*'VSWR Calculator'!$C$24)*(1+3*ABS(MOD('VSWR Calculator'!$C$23/Calculator!$F$12/2,1)-0.5))))/'VSWR Calculator'!$C$25)+$C49)^2+(1500*ABS(SIN(2*PI()*MOD(Calculator!$B$36/Calculator!$F$12,1)))*IF(MOD(Calculator!$B$36/Calculator!$F$12,1)&lt;0.5,-1,1))^2)),2))</f>
        <v>—</v>
      </c>
      <c r="HC49" s="253" t="str">
        <f aca="false">IF(OR(Calculator!$E$13&lt;&gt;"YES",Calculator!$B$36&lt;Calculator!$G$13),"—",ROUND((1+SQRT(((50*POWER(80,POWER(COS(PI()*MOD(Calculator!$B$36/Calculator!$F$13,1)),2))+MIN(500,MAX(30,100*EXP(-0.3*'VSWR Calculator'!$C$24)*(1+3*ABS(MOD('VSWR Calculator'!$C$23/Calculator!$F$13/2,1)-0.5))))/'VSWR Calculator'!$C$25)-$C49)^2+(1500*ABS(SIN(2*PI()*MOD(Calculator!$B$36/Calculator!$F$13,1)))*IF(MOD(Calculator!$B$36/Calculator!$F$13,1)&lt;0.5,-1,1))^2)/SQRT(((50*POWER(80,POWER(COS(PI()*MOD(Calculator!$B$36/Calculator!$F$13,1)),2))+MIN(500,MAX(30,100*EXP(-0.3*'VSWR Calculator'!$C$24)*(1+3*ABS(MOD('VSWR Calculator'!$C$23/Calculator!$F$13/2,1)-0.5))))/'VSWR Calculator'!$C$25)+$C49)^2+(1500*ABS(SIN(2*PI()*MOD(Calculator!$B$36/Calculator!$F$13,1)))*IF(MOD(Calculator!$B$36/Calculator!$F$13,1)&lt;0.5,-1,1))^2))/(1-SQRT(((50*POWER(80,POWER(COS(PI()*MOD(Calculator!$B$36/Calculator!$F$13,1)),2))+MIN(500,MAX(30,100*EXP(-0.3*'VSWR Calculator'!$C$24)*(1+3*ABS(MOD('VSWR Calculator'!$C$23/Calculator!$F$13/2,1)-0.5))))/'VSWR Calculator'!$C$25)-$C49)^2+(1500*ABS(SIN(2*PI()*MOD(Calculator!$B$36/Calculator!$F$13,1)))*IF(MOD(Calculator!$B$36/Calculator!$F$13,1)&lt;0.5,-1,1))^2)/SQRT(((50*POWER(80,POWER(COS(PI()*MOD(Calculator!$B$36/Calculator!$F$13,1)),2))+MIN(500,MAX(30,100*EXP(-0.3*'VSWR Calculator'!$C$24)*(1+3*ABS(MOD('VSWR Calculator'!$C$23/Calculator!$F$13/2,1)-0.5))))/'VSWR Calculator'!$C$25)+$C49)^2+(1500*ABS(SIN(2*PI()*MOD(Calculator!$B$36/Calculator!$F$13,1)))*IF(MOD(Calculator!$B$36/Calculator!$F$13,1)&lt;0.5,-1,1))^2)),2))</f>
        <v>—</v>
      </c>
      <c r="HD49" s="253" t="str">
        <f aca="false">IF(OR(Calculator!$E$14&lt;&gt;"YES",Calculator!$B$36&lt;Calculator!$G$14),"—",ROUND((1+SQRT(((50*POWER(80,POWER(COS(PI()*MOD(Calculator!$B$36/Calculator!$F$14,1)),2))+MIN(500,MAX(30,100*EXP(-0.3*'VSWR Calculator'!$C$24)*(1+3*ABS(MOD('VSWR Calculator'!$C$23/Calculator!$F$14/2,1)-0.5))))/'VSWR Calculator'!$C$25)-$C49)^2+(1500*ABS(SIN(2*PI()*MOD(Calculator!$B$36/Calculator!$F$14,1)))*IF(MOD(Calculator!$B$36/Calculator!$F$14,1)&lt;0.5,-1,1))^2)/SQRT(((50*POWER(80,POWER(COS(PI()*MOD(Calculator!$B$36/Calculator!$F$14,1)),2))+MIN(500,MAX(30,100*EXP(-0.3*'VSWR Calculator'!$C$24)*(1+3*ABS(MOD('VSWR Calculator'!$C$23/Calculator!$F$14/2,1)-0.5))))/'VSWR Calculator'!$C$25)+$C49)^2+(1500*ABS(SIN(2*PI()*MOD(Calculator!$B$36/Calculator!$F$14,1)))*IF(MOD(Calculator!$B$36/Calculator!$F$14,1)&lt;0.5,-1,1))^2))/(1-SQRT(((50*POWER(80,POWER(COS(PI()*MOD(Calculator!$B$36/Calculator!$F$14,1)),2))+MIN(500,MAX(30,100*EXP(-0.3*'VSWR Calculator'!$C$24)*(1+3*ABS(MOD('VSWR Calculator'!$C$23/Calculator!$F$14/2,1)-0.5))))/'VSWR Calculator'!$C$25)-$C49)^2+(1500*ABS(SIN(2*PI()*MOD(Calculator!$B$36/Calculator!$F$14,1)))*IF(MOD(Calculator!$B$36/Calculator!$F$14,1)&lt;0.5,-1,1))^2)/SQRT(((50*POWER(80,POWER(COS(PI()*MOD(Calculator!$B$36/Calculator!$F$14,1)),2))+MIN(500,MAX(30,100*EXP(-0.3*'VSWR Calculator'!$C$24)*(1+3*ABS(MOD('VSWR Calculator'!$C$23/Calculator!$F$14/2,1)-0.5))))/'VSWR Calculator'!$C$25)+$C49)^2+(1500*ABS(SIN(2*PI()*MOD(Calculator!$B$36/Calculator!$F$14,1)))*IF(MOD(Calculator!$B$36/Calculator!$F$14,1)&lt;0.5,-1,1))^2)),2))</f>
        <v>—</v>
      </c>
      <c r="HE49" s="253" t="n">
        <f aca="false">IF(OR(Calculator!$E$15&lt;&gt;"YES",Calculator!$B$36&lt;Calculator!$G$15),"—",ROUND((1+SQRT(((50*POWER(80,POWER(COS(PI()*MOD(Calculator!$B$36/Calculator!$F$15,1)),2))+MIN(500,MAX(30,100*EXP(-0.3*'VSWR Calculator'!$C$24)*(1+3*ABS(MOD('VSWR Calculator'!$C$23/Calculator!$F$15/2,1)-0.5))))/'VSWR Calculator'!$C$25)-$C49)^2+(1500*ABS(SIN(2*PI()*MOD(Calculator!$B$36/Calculator!$F$15,1)))*IF(MOD(Calculator!$B$36/Calculator!$F$15,1)&lt;0.5,-1,1))^2)/SQRT(((50*POWER(80,POWER(COS(PI()*MOD(Calculator!$B$36/Calculator!$F$15,1)),2))+MIN(500,MAX(30,100*EXP(-0.3*'VSWR Calculator'!$C$24)*(1+3*ABS(MOD('VSWR Calculator'!$C$23/Calculator!$F$15/2,1)-0.5))))/'VSWR Calculator'!$C$25)+$C49)^2+(1500*ABS(SIN(2*PI()*MOD(Calculator!$B$36/Calculator!$F$15,1)))*IF(MOD(Calculator!$B$36/Calculator!$F$15,1)&lt;0.5,-1,1))^2))/(1-SQRT(((50*POWER(80,POWER(COS(PI()*MOD(Calculator!$B$36/Calculator!$F$15,1)),2))+MIN(500,MAX(30,100*EXP(-0.3*'VSWR Calculator'!$C$24)*(1+3*ABS(MOD('VSWR Calculator'!$C$23/Calculator!$F$15/2,1)-0.5))))/'VSWR Calculator'!$C$25)-$C49)^2+(1500*ABS(SIN(2*PI()*MOD(Calculator!$B$36/Calculator!$F$15,1)))*IF(MOD(Calculator!$B$36/Calculator!$F$15,1)&lt;0.5,-1,1))^2)/SQRT(((50*POWER(80,POWER(COS(PI()*MOD(Calculator!$B$36/Calculator!$F$15,1)),2))+MIN(500,MAX(30,100*EXP(-0.3*'VSWR Calculator'!$C$24)*(1+3*ABS(MOD('VSWR Calculator'!$C$23/Calculator!$F$15/2,1)-0.5))))/'VSWR Calculator'!$C$25)+$C49)^2+(1500*ABS(SIN(2*PI()*MOD(Calculator!$B$36/Calculator!$F$15,1)))*IF(MOD(Calculator!$B$36/Calculator!$F$15,1)&lt;0.5,-1,1))^2)),2))</f>
        <v>15.34</v>
      </c>
      <c r="HF49" s="253" t="str">
        <f aca="false">IF(OR(Calculator!$E$16&lt;&gt;"YES",Calculator!$B$36&lt;Calculator!$G$16),"—",ROUND((1+SQRT(((50*POWER(80,POWER(COS(PI()*MOD(Calculator!$B$36/Calculator!$F$16,1)),2))+MIN(500,MAX(30,100*EXP(-0.3*'VSWR Calculator'!$C$24)*(1+3*ABS(MOD('VSWR Calculator'!$C$23/Calculator!$F$16/2,1)-0.5))))/'VSWR Calculator'!$C$25)-$C49)^2+(1500*ABS(SIN(2*PI()*MOD(Calculator!$B$36/Calculator!$F$16,1)))*IF(MOD(Calculator!$B$36/Calculator!$F$16,1)&lt;0.5,-1,1))^2)/SQRT(((50*POWER(80,POWER(COS(PI()*MOD(Calculator!$B$36/Calculator!$F$16,1)),2))+MIN(500,MAX(30,100*EXP(-0.3*'VSWR Calculator'!$C$24)*(1+3*ABS(MOD('VSWR Calculator'!$C$23/Calculator!$F$16/2,1)-0.5))))/'VSWR Calculator'!$C$25)+$C49)^2+(1500*ABS(SIN(2*PI()*MOD(Calculator!$B$36/Calculator!$F$16,1)))*IF(MOD(Calculator!$B$36/Calculator!$F$16,1)&lt;0.5,-1,1))^2))/(1-SQRT(((50*POWER(80,POWER(COS(PI()*MOD(Calculator!$B$36/Calculator!$F$16,1)),2))+MIN(500,MAX(30,100*EXP(-0.3*'VSWR Calculator'!$C$24)*(1+3*ABS(MOD('VSWR Calculator'!$C$23/Calculator!$F$16/2,1)-0.5))))/'VSWR Calculator'!$C$25)-$C49)^2+(1500*ABS(SIN(2*PI()*MOD(Calculator!$B$36/Calculator!$F$16,1)))*IF(MOD(Calculator!$B$36/Calculator!$F$16,1)&lt;0.5,-1,1))^2)/SQRT(((50*POWER(80,POWER(COS(PI()*MOD(Calculator!$B$36/Calculator!$F$16,1)),2))+MIN(500,MAX(30,100*EXP(-0.3*'VSWR Calculator'!$C$24)*(1+3*ABS(MOD('VSWR Calculator'!$C$23/Calculator!$F$16/2,1)-0.5))))/'VSWR Calculator'!$C$25)+$C49)^2+(1500*ABS(SIN(2*PI()*MOD(Calculator!$B$36/Calculator!$F$16,1)))*IF(MOD(Calculator!$B$36/Calculator!$F$16,1)&lt;0.5,-1,1))^2)),2))</f>
        <v>—</v>
      </c>
      <c r="HG49" s="253" t="n">
        <f aca="false">IF(OR(Calculator!$E$17&lt;&gt;"YES",Calculator!$B$36&lt;Calculator!$G$17),"—",ROUND((1+SQRT(((50*POWER(80,POWER(COS(PI()*MOD(Calculator!$B$36/Calculator!$F$17,1)),2))+MIN(500,MAX(30,100*EXP(-0.3*'VSWR Calculator'!$C$24)*(1+3*ABS(MOD('VSWR Calculator'!$C$23/Calculator!$F$17/2,1)-0.5))))/'VSWR Calculator'!$C$25)-$C49)^2+(1500*ABS(SIN(2*PI()*MOD(Calculator!$B$36/Calculator!$F$17,1)))*IF(MOD(Calculator!$B$36/Calculator!$F$17,1)&lt;0.5,-1,1))^2)/SQRT(((50*POWER(80,POWER(COS(PI()*MOD(Calculator!$B$36/Calculator!$F$17,1)),2))+MIN(500,MAX(30,100*EXP(-0.3*'VSWR Calculator'!$C$24)*(1+3*ABS(MOD('VSWR Calculator'!$C$23/Calculator!$F$17/2,1)-0.5))))/'VSWR Calculator'!$C$25)+$C49)^2+(1500*ABS(SIN(2*PI()*MOD(Calculator!$B$36/Calculator!$F$17,1)))*IF(MOD(Calculator!$B$36/Calculator!$F$17,1)&lt;0.5,-1,1))^2))/(1-SQRT(((50*POWER(80,POWER(COS(PI()*MOD(Calculator!$B$36/Calculator!$F$17,1)),2))+MIN(500,MAX(30,100*EXP(-0.3*'VSWR Calculator'!$C$24)*(1+3*ABS(MOD('VSWR Calculator'!$C$23/Calculator!$F$17/2,1)-0.5))))/'VSWR Calculator'!$C$25)-$C49)^2+(1500*ABS(SIN(2*PI()*MOD(Calculator!$B$36/Calculator!$F$17,1)))*IF(MOD(Calculator!$B$36/Calculator!$F$17,1)&lt;0.5,-1,1))^2)/SQRT(((50*POWER(80,POWER(COS(PI()*MOD(Calculator!$B$36/Calculator!$F$17,1)),2))+MIN(500,MAX(30,100*EXP(-0.3*'VSWR Calculator'!$C$24)*(1+3*ABS(MOD('VSWR Calculator'!$C$23/Calculator!$F$17/2,1)-0.5))))/'VSWR Calculator'!$C$25)+$C49)^2+(1500*ABS(SIN(2*PI()*MOD(Calculator!$B$36/Calculator!$F$17,1)))*IF(MOD(Calculator!$B$36/Calculator!$F$17,1)&lt;0.5,-1,1))^2)),2))</f>
        <v>17.5</v>
      </c>
      <c r="HH49" s="253" t="str">
        <f aca="false">IF(OR(Calculator!$E$18&lt;&gt;"YES",Calculator!$B$36&lt;Calculator!$G$18),"—",ROUND((1+SQRT(((50*POWER(80,POWER(COS(PI()*MOD(Calculator!$B$36/Calculator!$F$18,1)),2))+MIN(500,MAX(30,100*EXP(-0.3*'VSWR Calculator'!$C$24)*(1+3*ABS(MOD('VSWR Calculator'!$C$23/Calculator!$F$18/2,1)-0.5))))/'VSWR Calculator'!$C$25)-$C49)^2+(1500*ABS(SIN(2*PI()*MOD(Calculator!$B$36/Calculator!$F$18,1)))*IF(MOD(Calculator!$B$36/Calculator!$F$18,1)&lt;0.5,-1,1))^2)/SQRT(((50*POWER(80,POWER(COS(PI()*MOD(Calculator!$B$36/Calculator!$F$18,1)),2))+MIN(500,MAX(30,100*EXP(-0.3*'VSWR Calculator'!$C$24)*(1+3*ABS(MOD('VSWR Calculator'!$C$23/Calculator!$F$18/2,1)-0.5))))/'VSWR Calculator'!$C$25)+$C49)^2+(1500*ABS(SIN(2*PI()*MOD(Calculator!$B$36/Calculator!$F$18,1)))*IF(MOD(Calculator!$B$36/Calculator!$F$18,1)&lt;0.5,-1,1))^2))/(1-SQRT(((50*POWER(80,POWER(COS(PI()*MOD(Calculator!$B$36/Calculator!$F$18,1)),2))+MIN(500,MAX(30,100*EXP(-0.3*'VSWR Calculator'!$C$24)*(1+3*ABS(MOD('VSWR Calculator'!$C$23/Calculator!$F$18/2,1)-0.5))))/'VSWR Calculator'!$C$25)-$C49)^2+(1500*ABS(SIN(2*PI()*MOD(Calculator!$B$36/Calculator!$F$18,1)))*IF(MOD(Calculator!$B$36/Calculator!$F$18,1)&lt;0.5,-1,1))^2)/SQRT(((50*POWER(80,POWER(COS(PI()*MOD(Calculator!$B$36/Calculator!$F$18,1)),2))+MIN(500,MAX(30,100*EXP(-0.3*'VSWR Calculator'!$C$24)*(1+3*ABS(MOD('VSWR Calculator'!$C$23/Calculator!$F$18/2,1)-0.5))))/'VSWR Calculator'!$C$25)+$C49)^2+(1500*ABS(SIN(2*PI()*MOD(Calculator!$B$36/Calculator!$F$18,1)))*IF(MOD(Calculator!$B$36/Calculator!$F$18,1)&lt;0.5,-1,1))^2)),2))</f>
        <v>—</v>
      </c>
      <c r="HI49" s="253" t="str">
        <f aca="false">IF(OR(Calculator!$E$19&lt;&gt;"YES",Calculator!$B$36&lt;Calculator!$G$19),"—",ROUND((1+SQRT(((50*POWER(80,POWER(COS(PI()*MOD(Calculator!$B$36/Calculator!$F$19,1)),2))+MIN(500,MAX(30,100*EXP(-0.3*'VSWR Calculator'!$C$24)*(1+3*ABS(MOD('VSWR Calculator'!$C$23/Calculator!$F$19/2,1)-0.5))))/'VSWR Calculator'!$C$25)-$C49)^2+(1500*ABS(SIN(2*PI()*MOD(Calculator!$B$36/Calculator!$F$19,1)))*IF(MOD(Calculator!$B$36/Calculator!$F$19,1)&lt;0.5,-1,1))^2)/SQRT(((50*POWER(80,POWER(COS(PI()*MOD(Calculator!$B$36/Calculator!$F$19,1)),2))+MIN(500,MAX(30,100*EXP(-0.3*'VSWR Calculator'!$C$24)*(1+3*ABS(MOD('VSWR Calculator'!$C$23/Calculator!$F$19/2,1)-0.5))))/'VSWR Calculator'!$C$25)+$C49)^2+(1500*ABS(SIN(2*PI()*MOD(Calculator!$B$36/Calculator!$F$19,1)))*IF(MOD(Calculator!$B$36/Calculator!$F$19,1)&lt;0.5,-1,1))^2))/(1-SQRT(((50*POWER(80,POWER(COS(PI()*MOD(Calculator!$B$36/Calculator!$F$19,1)),2))+MIN(500,MAX(30,100*EXP(-0.3*'VSWR Calculator'!$C$24)*(1+3*ABS(MOD('VSWR Calculator'!$C$23/Calculator!$F$19/2,1)-0.5))))/'VSWR Calculator'!$C$25)-$C49)^2+(1500*ABS(SIN(2*PI()*MOD(Calculator!$B$36/Calculator!$F$19,1)))*IF(MOD(Calculator!$B$36/Calculator!$F$19,1)&lt;0.5,-1,1))^2)/SQRT(((50*POWER(80,POWER(COS(PI()*MOD(Calculator!$B$36/Calculator!$F$19,1)),2))+MIN(500,MAX(30,100*EXP(-0.3*'VSWR Calculator'!$C$24)*(1+3*ABS(MOD('VSWR Calculator'!$C$23/Calculator!$F$19/2,1)-0.5))))/'VSWR Calculator'!$C$25)+$C49)^2+(1500*ABS(SIN(2*PI()*MOD(Calculator!$B$36/Calculator!$F$19,1)))*IF(MOD(Calculator!$B$36/Calculator!$F$19,1)&lt;0.5,-1,1))^2)),2))</f>
        <v>—</v>
      </c>
      <c r="HJ49" s="253" t="str">
        <f aca="false">IF(OR(Calculator!$E$20&lt;&gt;"YES",Calculator!$B$36&lt;Calculator!$G$20),"—",ROUND((1+SQRT(((50*POWER(80,POWER(COS(PI()*MOD(Calculator!$B$36/Calculator!$F$20,1)),2))+MIN(500,MAX(30,100*EXP(-0.3*'VSWR Calculator'!$C$24)*(1+3*ABS(MOD('VSWR Calculator'!$C$23/Calculator!$F$20/2,1)-0.5))))/'VSWR Calculator'!$C$25)-$C49)^2+(1500*ABS(SIN(2*PI()*MOD(Calculator!$B$36/Calculator!$F$20,1)))*IF(MOD(Calculator!$B$36/Calculator!$F$20,1)&lt;0.5,-1,1))^2)/SQRT(((50*POWER(80,POWER(COS(PI()*MOD(Calculator!$B$36/Calculator!$F$20,1)),2))+MIN(500,MAX(30,100*EXP(-0.3*'VSWR Calculator'!$C$24)*(1+3*ABS(MOD('VSWR Calculator'!$C$23/Calculator!$F$20/2,1)-0.5))))/'VSWR Calculator'!$C$25)+$C49)^2+(1500*ABS(SIN(2*PI()*MOD(Calculator!$B$36/Calculator!$F$20,1)))*IF(MOD(Calculator!$B$36/Calculator!$F$20,1)&lt;0.5,-1,1))^2))/(1-SQRT(((50*POWER(80,POWER(COS(PI()*MOD(Calculator!$B$36/Calculator!$F$20,1)),2))+MIN(500,MAX(30,100*EXP(-0.3*'VSWR Calculator'!$C$24)*(1+3*ABS(MOD('VSWR Calculator'!$C$23/Calculator!$F$20/2,1)-0.5))))/'VSWR Calculator'!$C$25)-$C49)^2+(1500*ABS(SIN(2*PI()*MOD(Calculator!$B$36/Calculator!$F$20,1)))*IF(MOD(Calculator!$B$36/Calculator!$F$20,1)&lt;0.5,-1,1))^2)/SQRT(((50*POWER(80,POWER(COS(PI()*MOD(Calculator!$B$36/Calculator!$F$20,1)),2))+MIN(500,MAX(30,100*EXP(-0.3*'VSWR Calculator'!$C$24)*(1+3*ABS(MOD('VSWR Calculator'!$C$23/Calculator!$F$20/2,1)-0.5))))/'VSWR Calculator'!$C$25)+$C49)^2+(1500*ABS(SIN(2*PI()*MOD(Calculator!$B$36/Calculator!$F$20,1)))*IF(MOD(Calculator!$B$36/Calculator!$F$20,1)&lt;0.5,-1,1))^2)),2))</f>
        <v>—</v>
      </c>
      <c r="HK49" s="253" t="str">
        <f aca="false">IF(OR(Calculator!$E$21&lt;&gt;"YES",Calculator!$B$36&lt;Calculator!$G$21),"—",ROUND((1+SQRT(((50*POWER(80,POWER(COS(PI()*MOD(Calculator!$B$36/Calculator!$F$21,1)),2))+MIN(500,MAX(30,100*EXP(-0.3*'VSWR Calculator'!$C$24)*(1+3*ABS(MOD('VSWR Calculator'!$C$23/Calculator!$F$21/2,1)-0.5))))/'VSWR Calculator'!$C$25)-$C49)^2+(1500*ABS(SIN(2*PI()*MOD(Calculator!$B$36/Calculator!$F$21,1)))*IF(MOD(Calculator!$B$36/Calculator!$F$21,1)&lt;0.5,-1,1))^2)/SQRT(((50*POWER(80,POWER(COS(PI()*MOD(Calculator!$B$36/Calculator!$F$21,1)),2))+MIN(500,MAX(30,100*EXP(-0.3*'VSWR Calculator'!$C$24)*(1+3*ABS(MOD('VSWR Calculator'!$C$23/Calculator!$F$21/2,1)-0.5))))/'VSWR Calculator'!$C$25)+$C49)^2+(1500*ABS(SIN(2*PI()*MOD(Calculator!$B$36/Calculator!$F$21,1)))*IF(MOD(Calculator!$B$36/Calculator!$F$21,1)&lt;0.5,-1,1))^2))/(1-SQRT(((50*POWER(80,POWER(COS(PI()*MOD(Calculator!$B$36/Calculator!$F$21,1)),2))+MIN(500,MAX(30,100*EXP(-0.3*'VSWR Calculator'!$C$24)*(1+3*ABS(MOD('VSWR Calculator'!$C$23/Calculator!$F$21/2,1)-0.5))))/'VSWR Calculator'!$C$25)-$C49)^2+(1500*ABS(SIN(2*PI()*MOD(Calculator!$B$36/Calculator!$F$21,1)))*IF(MOD(Calculator!$B$36/Calculator!$F$21,1)&lt;0.5,-1,1))^2)/SQRT(((50*POWER(80,POWER(COS(PI()*MOD(Calculator!$B$36/Calculator!$F$21,1)),2))+MIN(500,MAX(30,100*EXP(-0.3*'VSWR Calculator'!$C$24)*(1+3*ABS(MOD('VSWR Calculator'!$C$23/Calculator!$F$21/2,1)-0.5))))/'VSWR Calculator'!$C$25)+$C49)^2+(1500*ABS(SIN(2*PI()*MOD(Calculator!$B$36/Calculator!$F$21,1)))*IF(MOD(Calculator!$B$36/Calculator!$F$21,1)&lt;0.5,-1,1))^2)),2))</f>
        <v>—</v>
      </c>
      <c r="HL49" s="253" t="str">
        <f aca="false">IF(OR(Calculator!$E$22&lt;&gt;"YES",Calculator!$B$36&lt;Calculator!$G$22),"—",ROUND((1+SQRT(((50*POWER(80,POWER(COS(PI()*MOD(Calculator!$B$36/Calculator!$F$22,1)),2))+MIN(500,MAX(30,100*EXP(-0.3*'VSWR Calculator'!$C$24)*(1+3*ABS(MOD('VSWR Calculator'!$C$23/Calculator!$F$22/2,1)-0.5))))/'VSWR Calculator'!$C$25)-$C49)^2+(1500*ABS(SIN(2*PI()*MOD(Calculator!$B$36/Calculator!$F$22,1)))*IF(MOD(Calculator!$B$36/Calculator!$F$22,1)&lt;0.5,-1,1))^2)/SQRT(((50*POWER(80,POWER(COS(PI()*MOD(Calculator!$B$36/Calculator!$F$22,1)),2))+MIN(500,MAX(30,100*EXP(-0.3*'VSWR Calculator'!$C$24)*(1+3*ABS(MOD('VSWR Calculator'!$C$23/Calculator!$F$22/2,1)-0.5))))/'VSWR Calculator'!$C$25)+$C49)^2+(1500*ABS(SIN(2*PI()*MOD(Calculator!$B$36/Calculator!$F$22,1)))*IF(MOD(Calculator!$B$36/Calculator!$F$22,1)&lt;0.5,-1,1))^2))/(1-SQRT(((50*POWER(80,POWER(COS(PI()*MOD(Calculator!$B$36/Calculator!$F$22,1)),2))+MIN(500,MAX(30,100*EXP(-0.3*'VSWR Calculator'!$C$24)*(1+3*ABS(MOD('VSWR Calculator'!$C$23/Calculator!$F$22/2,1)-0.5))))/'VSWR Calculator'!$C$25)-$C49)^2+(1500*ABS(SIN(2*PI()*MOD(Calculator!$B$36/Calculator!$F$22,1)))*IF(MOD(Calculator!$B$36/Calculator!$F$22,1)&lt;0.5,-1,1))^2)/SQRT(((50*POWER(80,POWER(COS(PI()*MOD(Calculator!$B$36/Calculator!$F$22,1)),2))+MIN(500,MAX(30,100*EXP(-0.3*'VSWR Calculator'!$C$24)*(1+3*ABS(MOD('VSWR Calculator'!$C$23/Calculator!$F$22/2,1)-0.5))))/'VSWR Calculator'!$C$25)+$C49)^2+(1500*ABS(SIN(2*PI()*MOD(Calculator!$B$36/Calculator!$F$22,1)))*IF(MOD(Calculator!$B$36/Calculator!$F$22,1)&lt;0.5,-1,1))^2)),2))</f>
        <v>—</v>
      </c>
      <c r="HM49" s="253" t="n">
        <f aca="false">IFERROR(ROUND((IF(ISNUMBER(HB49),HB49,0)+IF(ISNUMBER(HC49),HC49,0)+IF(ISNUMBER(HD49),HD49,0)+IF(ISNUMBER(HE49),HE49,0)+IF(ISNUMBER(HF49),HF49,0)+IF(ISNUMBER(HG49),HG49,0)+IF(ISNUMBER(HH49),HH49,0)+IF(ISNUMBER(HI49),HI49,0)+IF(ISNUMBER(HJ49),HJ49,0)+IF(ISNUMBER(HK49),HK49,0)+IF(ISNUMBER(HL49),HL49,0))/(IF(ISNUMBER(HB49),1,0)+IF(ISNUMBER(HC49),1,0)+IF(ISNUMBER(HD49),1,0)+IF(ISNUMBER(HE49),1,0)+IF(ISNUMBER(HF49),1,0)+IF(ISNUMBER(HG49),1,0)+IF(ISNUMBER(HH49),1,0)+IF(ISNUMBER(HI49),1,0)+IF(ISNUMBER(HJ49),1,0)+IF(ISNUMBER(HK49),1,0)+IF(ISNUMBER(HL49),1,0)),4),"")</f>
        <v>16.42</v>
      </c>
      <c r="HN49" s="253" t="str">
        <f aca="false">IF(OR(Calculator!$E$12&lt;&gt;"YES",Calculator!$B$37&lt;Calculator!$G$12),"—",ROUND((1+SQRT(((50*POWER(80,POWER(COS(PI()*MOD(Calculator!$B$37/Calculator!$F$12,1)),2))+MIN(500,MAX(30,100*EXP(-0.3*'VSWR Calculator'!$C$24)*(1+3*ABS(MOD('VSWR Calculator'!$C$23/Calculator!$F$12/2,1)-0.5))))/'VSWR Calculator'!$C$25)-$C49)^2+(1500*ABS(SIN(2*PI()*MOD(Calculator!$B$37/Calculator!$F$12,1)))*IF(MOD(Calculator!$B$37/Calculator!$F$12,1)&lt;0.5,-1,1))^2)/SQRT(((50*POWER(80,POWER(COS(PI()*MOD(Calculator!$B$37/Calculator!$F$12,1)),2))+MIN(500,MAX(30,100*EXP(-0.3*'VSWR Calculator'!$C$24)*(1+3*ABS(MOD('VSWR Calculator'!$C$23/Calculator!$F$12/2,1)-0.5))))/'VSWR Calculator'!$C$25)+$C49)^2+(1500*ABS(SIN(2*PI()*MOD(Calculator!$B$37/Calculator!$F$12,1)))*IF(MOD(Calculator!$B$37/Calculator!$F$12,1)&lt;0.5,-1,1))^2))/(1-SQRT(((50*POWER(80,POWER(COS(PI()*MOD(Calculator!$B$37/Calculator!$F$12,1)),2))+MIN(500,MAX(30,100*EXP(-0.3*'VSWR Calculator'!$C$24)*(1+3*ABS(MOD('VSWR Calculator'!$C$23/Calculator!$F$12/2,1)-0.5))))/'VSWR Calculator'!$C$25)-$C49)^2+(1500*ABS(SIN(2*PI()*MOD(Calculator!$B$37/Calculator!$F$12,1)))*IF(MOD(Calculator!$B$37/Calculator!$F$12,1)&lt;0.5,-1,1))^2)/SQRT(((50*POWER(80,POWER(COS(PI()*MOD(Calculator!$B$37/Calculator!$F$12,1)),2))+MIN(500,MAX(30,100*EXP(-0.3*'VSWR Calculator'!$C$24)*(1+3*ABS(MOD('VSWR Calculator'!$C$23/Calculator!$F$12/2,1)-0.5))))/'VSWR Calculator'!$C$25)+$C49)^2+(1500*ABS(SIN(2*PI()*MOD(Calculator!$B$37/Calculator!$F$12,1)))*IF(MOD(Calculator!$B$37/Calculator!$F$12,1)&lt;0.5,-1,1))^2)),2))</f>
        <v>—</v>
      </c>
      <c r="HO49" s="253" t="str">
        <f aca="false">IF(OR(Calculator!$E$13&lt;&gt;"YES",Calculator!$B$37&lt;Calculator!$G$13),"—",ROUND((1+SQRT(((50*POWER(80,POWER(COS(PI()*MOD(Calculator!$B$37/Calculator!$F$13,1)),2))+MIN(500,MAX(30,100*EXP(-0.3*'VSWR Calculator'!$C$24)*(1+3*ABS(MOD('VSWR Calculator'!$C$23/Calculator!$F$13/2,1)-0.5))))/'VSWR Calculator'!$C$25)-$C49)^2+(1500*ABS(SIN(2*PI()*MOD(Calculator!$B$37/Calculator!$F$13,1)))*IF(MOD(Calculator!$B$37/Calculator!$F$13,1)&lt;0.5,-1,1))^2)/SQRT(((50*POWER(80,POWER(COS(PI()*MOD(Calculator!$B$37/Calculator!$F$13,1)),2))+MIN(500,MAX(30,100*EXP(-0.3*'VSWR Calculator'!$C$24)*(1+3*ABS(MOD('VSWR Calculator'!$C$23/Calculator!$F$13/2,1)-0.5))))/'VSWR Calculator'!$C$25)+$C49)^2+(1500*ABS(SIN(2*PI()*MOD(Calculator!$B$37/Calculator!$F$13,1)))*IF(MOD(Calculator!$B$37/Calculator!$F$13,1)&lt;0.5,-1,1))^2))/(1-SQRT(((50*POWER(80,POWER(COS(PI()*MOD(Calculator!$B$37/Calculator!$F$13,1)),2))+MIN(500,MAX(30,100*EXP(-0.3*'VSWR Calculator'!$C$24)*(1+3*ABS(MOD('VSWR Calculator'!$C$23/Calculator!$F$13/2,1)-0.5))))/'VSWR Calculator'!$C$25)-$C49)^2+(1500*ABS(SIN(2*PI()*MOD(Calculator!$B$37/Calculator!$F$13,1)))*IF(MOD(Calculator!$B$37/Calculator!$F$13,1)&lt;0.5,-1,1))^2)/SQRT(((50*POWER(80,POWER(COS(PI()*MOD(Calculator!$B$37/Calculator!$F$13,1)),2))+MIN(500,MAX(30,100*EXP(-0.3*'VSWR Calculator'!$C$24)*(1+3*ABS(MOD('VSWR Calculator'!$C$23/Calculator!$F$13/2,1)-0.5))))/'VSWR Calculator'!$C$25)+$C49)^2+(1500*ABS(SIN(2*PI()*MOD(Calculator!$B$37/Calculator!$F$13,1)))*IF(MOD(Calculator!$B$37/Calculator!$F$13,1)&lt;0.5,-1,1))^2)),2))</f>
        <v>—</v>
      </c>
      <c r="HP49" s="253" t="str">
        <f aca="false">IF(OR(Calculator!$E$14&lt;&gt;"YES",Calculator!$B$37&lt;Calculator!$G$14),"—",ROUND((1+SQRT(((50*POWER(80,POWER(COS(PI()*MOD(Calculator!$B$37/Calculator!$F$14,1)),2))+MIN(500,MAX(30,100*EXP(-0.3*'VSWR Calculator'!$C$24)*(1+3*ABS(MOD('VSWR Calculator'!$C$23/Calculator!$F$14/2,1)-0.5))))/'VSWR Calculator'!$C$25)-$C49)^2+(1500*ABS(SIN(2*PI()*MOD(Calculator!$B$37/Calculator!$F$14,1)))*IF(MOD(Calculator!$B$37/Calculator!$F$14,1)&lt;0.5,-1,1))^2)/SQRT(((50*POWER(80,POWER(COS(PI()*MOD(Calculator!$B$37/Calculator!$F$14,1)),2))+MIN(500,MAX(30,100*EXP(-0.3*'VSWR Calculator'!$C$24)*(1+3*ABS(MOD('VSWR Calculator'!$C$23/Calculator!$F$14/2,1)-0.5))))/'VSWR Calculator'!$C$25)+$C49)^2+(1500*ABS(SIN(2*PI()*MOD(Calculator!$B$37/Calculator!$F$14,1)))*IF(MOD(Calculator!$B$37/Calculator!$F$14,1)&lt;0.5,-1,1))^2))/(1-SQRT(((50*POWER(80,POWER(COS(PI()*MOD(Calculator!$B$37/Calculator!$F$14,1)),2))+MIN(500,MAX(30,100*EXP(-0.3*'VSWR Calculator'!$C$24)*(1+3*ABS(MOD('VSWR Calculator'!$C$23/Calculator!$F$14/2,1)-0.5))))/'VSWR Calculator'!$C$25)-$C49)^2+(1500*ABS(SIN(2*PI()*MOD(Calculator!$B$37/Calculator!$F$14,1)))*IF(MOD(Calculator!$B$37/Calculator!$F$14,1)&lt;0.5,-1,1))^2)/SQRT(((50*POWER(80,POWER(COS(PI()*MOD(Calculator!$B$37/Calculator!$F$14,1)),2))+MIN(500,MAX(30,100*EXP(-0.3*'VSWR Calculator'!$C$24)*(1+3*ABS(MOD('VSWR Calculator'!$C$23/Calculator!$F$14/2,1)-0.5))))/'VSWR Calculator'!$C$25)+$C49)^2+(1500*ABS(SIN(2*PI()*MOD(Calculator!$B$37/Calculator!$F$14,1)))*IF(MOD(Calculator!$B$37/Calculator!$F$14,1)&lt;0.5,-1,1))^2)),2))</f>
        <v>—</v>
      </c>
      <c r="HQ49" s="253" t="n">
        <f aca="false">IF(OR(Calculator!$E$15&lt;&gt;"YES",Calculator!$B$37&lt;Calculator!$G$15),"—",ROUND((1+SQRT(((50*POWER(80,POWER(COS(PI()*MOD(Calculator!$B$37/Calculator!$F$15,1)),2))+MIN(500,MAX(30,100*EXP(-0.3*'VSWR Calculator'!$C$24)*(1+3*ABS(MOD('VSWR Calculator'!$C$23/Calculator!$F$15/2,1)-0.5))))/'VSWR Calculator'!$C$25)-$C49)^2+(1500*ABS(SIN(2*PI()*MOD(Calculator!$B$37/Calculator!$F$15,1)))*IF(MOD(Calculator!$B$37/Calculator!$F$15,1)&lt;0.5,-1,1))^2)/SQRT(((50*POWER(80,POWER(COS(PI()*MOD(Calculator!$B$37/Calculator!$F$15,1)),2))+MIN(500,MAX(30,100*EXP(-0.3*'VSWR Calculator'!$C$24)*(1+3*ABS(MOD('VSWR Calculator'!$C$23/Calculator!$F$15/2,1)-0.5))))/'VSWR Calculator'!$C$25)+$C49)^2+(1500*ABS(SIN(2*PI()*MOD(Calculator!$B$37/Calculator!$F$15,1)))*IF(MOD(Calculator!$B$37/Calculator!$F$15,1)&lt;0.5,-1,1))^2))/(1-SQRT(((50*POWER(80,POWER(COS(PI()*MOD(Calculator!$B$37/Calculator!$F$15,1)),2))+MIN(500,MAX(30,100*EXP(-0.3*'VSWR Calculator'!$C$24)*(1+3*ABS(MOD('VSWR Calculator'!$C$23/Calculator!$F$15/2,1)-0.5))))/'VSWR Calculator'!$C$25)-$C49)^2+(1500*ABS(SIN(2*PI()*MOD(Calculator!$B$37/Calculator!$F$15,1)))*IF(MOD(Calculator!$B$37/Calculator!$F$15,1)&lt;0.5,-1,1))^2)/SQRT(((50*POWER(80,POWER(COS(PI()*MOD(Calculator!$B$37/Calculator!$F$15,1)),2))+MIN(500,MAX(30,100*EXP(-0.3*'VSWR Calculator'!$C$24)*(1+3*ABS(MOD('VSWR Calculator'!$C$23/Calculator!$F$15/2,1)-0.5))))/'VSWR Calculator'!$C$25)+$C49)^2+(1500*ABS(SIN(2*PI()*MOD(Calculator!$B$37/Calculator!$F$15,1)))*IF(MOD(Calculator!$B$37/Calculator!$F$15,1)&lt;0.5,-1,1))^2)),2))</f>
        <v>3.71</v>
      </c>
      <c r="HR49" s="253" t="str">
        <f aca="false">IF(OR(Calculator!$E$16&lt;&gt;"YES",Calculator!$B$37&lt;Calculator!$G$16),"—",ROUND((1+SQRT(((50*POWER(80,POWER(COS(PI()*MOD(Calculator!$B$37/Calculator!$F$16,1)),2))+MIN(500,MAX(30,100*EXP(-0.3*'VSWR Calculator'!$C$24)*(1+3*ABS(MOD('VSWR Calculator'!$C$23/Calculator!$F$16/2,1)-0.5))))/'VSWR Calculator'!$C$25)-$C49)^2+(1500*ABS(SIN(2*PI()*MOD(Calculator!$B$37/Calculator!$F$16,1)))*IF(MOD(Calculator!$B$37/Calculator!$F$16,1)&lt;0.5,-1,1))^2)/SQRT(((50*POWER(80,POWER(COS(PI()*MOD(Calculator!$B$37/Calculator!$F$16,1)),2))+MIN(500,MAX(30,100*EXP(-0.3*'VSWR Calculator'!$C$24)*(1+3*ABS(MOD('VSWR Calculator'!$C$23/Calculator!$F$16/2,1)-0.5))))/'VSWR Calculator'!$C$25)+$C49)^2+(1500*ABS(SIN(2*PI()*MOD(Calculator!$B$37/Calculator!$F$16,1)))*IF(MOD(Calculator!$B$37/Calculator!$F$16,1)&lt;0.5,-1,1))^2))/(1-SQRT(((50*POWER(80,POWER(COS(PI()*MOD(Calculator!$B$37/Calculator!$F$16,1)),2))+MIN(500,MAX(30,100*EXP(-0.3*'VSWR Calculator'!$C$24)*(1+3*ABS(MOD('VSWR Calculator'!$C$23/Calculator!$F$16/2,1)-0.5))))/'VSWR Calculator'!$C$25)-$C49)^2+(1500*ABS(SIN(2*PI()*MOD(Calculator!$B$37/Calculator!$F$16,1)))*IF(MOD(Calculator!$B$37/Calculator!$F$16,1)&lt;0.5,-1,1))^2)/SQRT(((50*POWER(80,POWER(COS(PI()*MOD(Calculator!$B$37/Calculator!$F$16,1)),2))+MIN(500,MAX(30,100*EXP(-0.3*'VSWR Calculator'!$C$24)*(1+3*ABS(MOD('VSWR Calculator'!$C$23/Calculator!$F$16/2,1)-0.5))))/'VSWR Calculator'!$C$25)+$C49)^2+(1500*ABS(SIN(2*PI()*MOD(Calculator!$B$37/Calculator!$F$16,1)))*IF(MOD(Calculator!$B$37/Calculator!$F$16,1)&lt;0.5,-1,1))^2)),2))</f>
        <v>—</v>
      </c>
      <c r="HS49" s="253" t="n">
        <f aca="false">IF(OR(Calculator!$E$17&lt;&gt;"YES",Calculator!$B$37&lt;Calculator!$G$17),"—",ROUND((1+SQRT(((50*POWER(80,POWER(COS(PI()*MOD(Calculator!$B$37/Calculator!$F$17,1)),2))+MIN(500,MAX(30,100*EXP(-0.3*'VSWR Calculator'!$C$24)*(1+3*ABS(MOD('VSWR Calculator'!$C$23/Calculator!$F$17/2,1)-0.5))))/'VSWR Calculator'!$C$25)-$C49)^2+(1500*ABS(SIN(2*PI()*MOD(Calculator!$B$37/Calculator!$F$17,1)))*IF(MOD(Calculator!$B$37/Calculator!$F$17,1)&lt;0.5,-1,1))^2)/SQRT(((50*POWER(80,POWER(COS(PI()*MOD(Calculator!$B$37/Calculator!$F$17,1)),2))+MIN(500,MAX(30,100*EXP(-0.3*'VSWR Calculator'!$C$24)*(1+3*ABS(MOD('VSWR Calculator'!$C$23/Calculator!$F$17/2,1)-0.5))))/'VSWR Calculator'!$C$25)+$C49)^2+(1500*ABS(SIN(2*PI()*MOD(Calculator!$B$37/Calculator!$F$17,1)))*IF(MOD(Calculator!$B$37/Calculator!$F$17,1)&lt;0.5,-1,1))^2))/(1-SQRT(((50*POWER(80,POWER(COS(PI()*MOD(Calculator!$B$37/Calculator!$F$17,1)),2))+MIN(500,MAX(30,100*EXP(-0.3*'VSWR Calculator'!$C$24)*(1+3*ABS(MOD('VSWR Calculator'!$C$23/Calculator!$F$17/2,1)-0.5))))/'VSWR Calculator'!$C$25)-$C49)^2+(1500*ABS(SIN(2*PI()*MOD(Calculator!$B$37/Calculator!$F$17,1)))*IF(MOD(Calculator!$B$37/Calculator!$F$17,1)&lt;0.5,-1,1))^2)/SQRT(((50*POWER(80,POWER(COS(PI()*MOD(Calculator!$B$37/Calculator!$F$17,1)),2))+MIN(500,MAX(30,100*EXP(-0.3*'VSWR Calculator'!$C$24)*(1+3*ABS(MOD('VSWR Calculator'!$C$23/Calculator!$F$17/2,1)-0.5))))/'VSWR Calculator'!$C$25)+$C49)^2+(1500*ABS(SIN(2*PI()*MOD(Calculator!$B$37/Calculator!$F$17,1)))*IF(MOD(Calculator!$B$37/Calculator!$F$17,1)&lt;0.5,-1,1))^2)),2))</f>
        <v>14.57</v>
      </c>
      <c r="HT49" s="253" t="str">
        <f aca="false">IF(OR(Calculator!$E$18&lt;&gt;"YES",Calculator!$B$37&lt;Calculator!$G$18),"—",ROUND((1+SQRT(((50*POWER(80,POWER(COS(PI()*MOD(Calculator!$B$37/Calculator!$F$18,1)),2))+MIN(500,MAX(30,100*EXP(-0.3*'VSWR Calculator'!$C$24)*(1+3*ABS(MOD('VSWR Calculator'!$C$23/Calculator!$F$18/2,1)-0.5))))/'VSWR Calculator'!$C$25)-$C49)^2+(1500*ABS(SIN(2*PI()*MOD(Calculator!$B$37/Calculator!$F$18,1)))*IF(MOD(Calculator!$B$37/Calculator!$F$18,1)&lt;0.5,-1,1))^2)/SQRT(((50*POWER(80,POWER(COS(PI()*MOD(Calculator!$B$37/Calculator!$F$18,1)),2))+MIN(500,MAX(30,100*EXP(-0.3*'VSWR Calculator'!$C$24)*(1+3*ABS(MOD('VSWR Calculator'!$C$23/Calculator!$F$18/2,1)-0.5))))/'VSWR Calculator'!$C$25)+$C49)^2+(1500*ABS(SIN(2*PI()*MOD(Calculator!$B$37/Calculator!$F$18,1)))*IF(MOD(Calculator!$B$37/Calculator!$F$18,1)&lt;0.5,-1,1))^2))/(1-SQRT(((50*POWER(80,POWER(COS(PI()*MOD(Calculator!$B$37/Calculator!$F$18,1)),2))+MIN(500,MAX(30,100*EXP(-0.3*'VSWR Calculator'!$C$24)*(1+3*ABS(MOD('VSWR Calculator'!$C$23/Calculator!$F$18/2,1)-0.5))))/'VSWR Calculator'!$C$25)-$C49)^2+(1500*ABS(SIN(2*PI()*MOD(Calculator!$B$37/Calculator!$F$18,1)))*IF(MOD(Calculator!$B$37/Calculator!$F$18,1)&lt;0.5,-1,1))^2)/SQRT(((50*POWER(80,POWER(COS(PI()*MOD(Calculator!$B$37/Calculator!$F$18,1)),2))+MIN(500,MAX(30,100*EXP(-0.3*'VSWR Calculator'!$C$24)*(1+3*ABS(MOD('VSWR Calculator'!$C$23/Calculator!$F$18/2,1)-0.5))))/'VSWR Calculator'!$C$25)+$C49)^2+(1500*ABS(SIN(2*PI()*MOD(Calculator!$B$37/Calculator!$F$18,1)))*IF(MOD(Calculator!$B$37/Calculator!$F$18,1)&lt;0.5,-1,1))^2)),2))</f>
        <v>—</v>
      </c>
      <c r="HU49" s="253" t="str">
        <f aca="false">IF(OR(Calculator!$E$19&lt;&gt;"YES",Calculator!$B$37&lt;Calculator!$G$19),"—",ROUND((1+SQRT(((50*POWER(80,POWER(COS(PI()*MOD(Calculator!$B$37/Calculator!$F$19,1)),2))+MIN(500,MAX(30,100*EXP(-0.3*'VSWR Calculator'!$C$24)*(1+3*ABS(MOD('VSWR Calculator'!$C$23/Calculator!$F$19/2,1)-0.5))))/'VSWR Calculator'!$C$25)-$C49)^2+(1500*ABS(SIN(2*PI()*MOD(Calculator!$B$37/Calculator!$F$19,1)))*IF(MOD(Calculator!$B$37/Calculator!$F$19,1)&lt;0.5,-1,1))^2)/SQRT(((50*POWER(80,POWER(COS(PI()*MOD(Calculator!$B$37/Calculator!$F$19,1)),2))+MIN(500,MAX(30,100*EXP(-0.3*'VSWR Calculator'!$C$24)*(1+3*ABS(MOD('VSWR Calculator'!$C$23/Calculator!$F$19/2,1)-0.5))))/'VSWR Calculator'!$C$25)+$C49)^2+(1500*ABS(SIN(2*PI()*MOD(Calculator!$B$37/Calculator!$F$19,1)))*IF(MOD(Calculator!$B$37/Calculator!$F$19,1)&lt;0.5,-1,1))^2))/(1-SQRT(((50*POWER(80,POWER(COS(PI()*MOD(Calculator!$B$37/Calculator!$F$19,1)),2))+MIN(500,MAX(30,100*EXP(-0.3*'VSWR Calculator'!$C$24)*(1+3*ABS(MOD('VSWR Calculator'!$C$23/Calculator!$F$19/2,1)-0.5))))/'VSWR Calculator'!$C$25)-$C49)^2+(1500*ABS(SIN(2*PI()*MOD(Calculator!$B$37/Calculator!$F$19,1)))*IF(MOD(Calculator!$B$37/Calculator!$F$19,1)&lt;0.5,-1,1))^2)/SQRT(((50*POWER(80,POWER(COS(PI()*MOD(Calculator!$B$37/Calculator!$F$19,1)),2))+MIN(500,MAX(30,100*EXP(-0.3*'VSWR Calculator'!$C$24)*(1+3*ABS(MOD('VSWR Calculator'!$C$23/Calculator!$F$19/2,1)-0.5))))/'VSWR Calculator'!$C$25)+$C49)^2+(1500*ABS(SIN(2*PI()*MOD(Calculator!$B$37/Calculator!$F$19,1)))*IF(MOD(Calculator!$B$37/Calculator!$F$19,1)&lt;0.5,-1,1))^2)),2))</f>
        <v>—</v>
      </c>
      <c r="HV49" s="253" t="str">
        <f aca="false">IF(OR(Calculator!$E$20&lt;&gt;"YES",Calculator!$B$37&lt;Calculator!$G$20),"—",ROUND((1+SQRT(((50*POWER(80,POWER(COS(PI()*MOD(Calculator!$B$37/Calculator!$F$20,1)),2))+MIN(500,MAX(30,100*EXP(-0.3*'VSWR Calculator'!$C$24)*(1+3*ABS(MOD('VSWR Calculator'!$C$23/Calculator!$F$20/2,1)-0.5))))/'VSWR Calculator'!$C$25)-$C49)^2+(1500*ABS(SIN(2*PI()*MOD(Calculator!$B$37/Calculator!$F$20,1)))*IF(MOD(Calculator!$B$37/Calculator!$F$20,1)&lt;0.5,-1,1))^2)/SQRT(((50*POWER(80,POWER(COS(PI()*MOD(Calculator!$B$37/Calculator!$F$20,1)),2))+MIN(500,MAX(30,100*EXP(-0.3*'VSWR Calculator'!$C$24)*(1+3*ABS(MOD('VSWR Calculator'!$C$23/Calculator!$F$20/2,1)-0.5))))/'VSWR Calculator'!$C$25)+$C49)^2+(1500*ABS(SIN(2*PI()*MOD(Calculator!$B$37/Calculator!$F$20,1)))*IF(MOD(Calculator!$B$37/Calculator!$F$20,1)&lt;0.5,-1,1))^2))/(1-SQRT(((50*POWER(80,POWER(COS(PI()*MOD(Calculator!$B$37/Calculator!$F$20,1)),2))+MIN(500,MAX(30,100*EXP(-0.3*'VSWR Calculator'!$C$24)*(1+3*ABS(MOD('VSWR Calculator'!$C$23/Calculator!$F$20/2,1)-0.5))))/'VSWR Calculator'!$C$25)-$C49)^2+(1500*ABS(SIN(2*PI()*MOD(Calculator!$B$37/Calculator!$F$20,1)))*IF(MOD(Calculator!$B$37/Calculator!$F$20,1)&lt;0.5,-1,1))^2)/SQRT(((50*POWER(80,POWER(COS(PI()*MOD(Calculator!$B$37/Calculator!$F$20,1)),2))+MIN(500,MAX(30,100*EXP(-0.3*'VSWR Calculator'!$C$24)*(1+3*ABS(MOD('VSWR Calculator'!$C$23/Calculator!$F$20/2,1)-0.5))))/'VSWR Calculator'!$C$25)+$C49)^2+(1500*ABS(SIN(2*PI()*MOD(Calculator!$B$37/Calculator!$F$20,1)))*IF(MOD(Calculator!$B$37/Calculator!$F$20,1)&lt;0.5,-1,1))^2)),2))</f>
        <v>—</v>
      </c>
      <c r="HW49" s="253" t="str">
        <f aca="false">IF(OR(Calculator!$E$21&lt;&gt;"YES",Calculator!$B$37&lt;Calculator!$G$21),"—",ROUND((1+SQRT(((50*POWER(80,POWER(COS(PI()*MOD(Calculator!$B$37/Calculator!$F$21,1)),2))+MIN(500,MAX(30,100*EXP(-0.3*'VSWR Calculator'!$C$24)*(1+3*ABS(MOD('VSWR Calculator'!$C$23/Calculator!$F$21/2,1)-0.5))))/'VSWR Calculator'!$C$25)-$C49)^2+(1500*ABS(SIN(2*PI()*MOD(Calculator!$B$37/Calculator!$F$21,1)))*IF(MOD(Calculator!$B$37/Calculator!$F$21,1)&lt;0.5,-1,1))^2)/SQRT(((50*POWER(80,POWER(COS(PI()*MOD(Calculator!$B$37/Calculator!$F$21,1)),2))+MIN(500,MAX(30,100*EXP(-0.3*'VSWR Calculator'!$C$24)*(1+3*ABS(MOD('VSWR Calculator'!$C$23/Calculator!$F$21/2,1)-0.5))))/'VSWR Calculator'!$C$25)+$C49)^2+(1500*ABS(SIN(2*PI()*MOD(Calculator!$B$37/Calculator!$F$21,1)))*IF(MOD(Calculator!$B$37/Calculator!$F$21,1)&lt;0.5,-1,1))^2))/(1-SQRT(((50*POWER(80,POWER(COS(PI()*MOD(Calculator!$B$37/Calculator!$F$21,1)),2))+MIN(500,MAX(30,100*EXP(-0.3*'VSWR Calculator'!$C$24)*(1+3*ABS(MOD('VSWR Calculator'!$C$23/Calculator!$F$21/2,1)-0.5))))/'VSWR Calculator'!$C$25)-$C49)^2+(1500*ABS(SIN(2*PI()*MOD(Calculator!$B$37/Calculator!$F$21,1)))*IF(MOD(Calculator!$B$37/Calculator!$F$21,1)&lt;0.5,-1,1))^2)/SQRT(((50*POWER(80,POWER(COS(PI()*MOD(Calculator!$B$37/Calculator!$F$21,1)),2))+MIN(500,MAX(30,100*EXP(-0.3*'VSWR Calculator'!$C$24)*(1+3*ABS(MOD('VSWR Calculator'!$C$23/Calculator!$F$21/2,1)-0.5))))/'VSWR Calculator'!$C$25)+$C49)^2+(1500*ABS(SIN(2*PI()*MOD(Calculator!$B$37/Calculator!$F$21,1)))*IF(MOD(Calculator!$B$37/Calculator!$F$21,1)&lt;0.5,-1,1))^2)),2))</f>
        <v>—</v>
      </c>
      <c r="HX49" s="253" t="str">
        <f aca="false">IF(OR(Calculator!$E$22&lt;&gt;"YES",Calculator!$B$37&lt;Calculator!$G$22),"—",ROUND((1+SQRT(((50*POWER(80,POWER(COS(PI()*MOD(Calculator!$B$37/Calculator!$F$22,1)),2))+MIN(500,MAX(30,100*EXP(-0.3*'VSWR Calculator'!$C$24)*(1+3*ABS(MOD('VSWR Calculator'!$C$23/Calculator!$F$22/2,1)-0.5))))/'VSWR Calculator'!$C$25)-$C49)^2+(1500*ABS(SIN(2*PI()*MOD(Calculator!$B$37/Calculator!$F$22,1)))*IF(MOD(Calculator!$B$37/Calculator!$F$22,1)&lt;0.5,-1,1))^2)/SQRT(((50*POWER(80,POWER(COS(PI()*MOD(Calculator!$B$37/Calculator!$F$22,1)),2))+MIN(500,MAX(30,100*EXP(-0.3*'VSWR Calculator'!$C$24)*(1+3*ABS(MOD('VSWR Calculator'!$C$23/Calculator!$F$22/2,1)-0.5))))/'VSWR Calculator'!$C$25)+$C49)^2+(1500*ABS(SIN(2*PI()*MOD(Calculator!$B$37/Calculator!$F$22,1)))*IF(MOD(Calculator!$B$37/Calculator!$F$22,1)&lt;0.5,-1,1))^2))/(1-SQRT(((50*POWER(80,POWER(COS(PI()*MOD(Calculator!$B$37/Calculator!$F$22,1)),2))+MIN(500,MAX(30,100*EXP(-0.3*'VSWR Calculator'!$C$24)*(1+3*ABS(MOD('VSWR Calculator'!$C$23/Calculator!$F$22/2,1)-0.5))))/'VSWR Calculator'!$C$25)-$C49)^2+(1500*ABS(SIN(2*PI()*MOD(Calculator!$B$37/Calculator!$F$22,1)))*IF(MOD(Calculator!$B$37/Calculator!$F$22,1)&lt;0.5,-1,1))^2)/SQRT(((50*POWER(80,POWER(COS(PI()*MOD(Calculator!$B$37/Calculator!$F$22,1)),2))+MIN(500,MAX(30,100*EXP(-0.3*'VSWR Calculator'!$C$24)*(1+3*ABS(MOD('VSWR Calculator'!$C$23/Calculator!$F$22/2,1)-0.5))))/'VSWR Calculator'!$C$25)+$C49)^2+(1500*ABS(SIN(2*PI()*MOD(Calculator!$B$37/Calculator!$F$22,1)))*IF(MOD(Calculator!$B$37/Calculator!$F$22,1)&lt;0.5,-1,1))^2)),2))</f>
        <v>—</v>
      </c>
      <c r="HY49" s="253" t="n">
        <f aca="false">IFERROR(ROUND((IF(ISNUMBER(HN49),HN49,0)+IF(ISNUMBER(HO49),HO49,0)+IF(ISNUMBER(HP49),HP49,0)+IF(ISNUMBER(HQ49),HQ49,0)+IF(ISNUMBER(HR49),HR49,0)+IF(ISNUMBER(HS49),HS49,0)+IF(ISNUMBER(HT49),HT49,0)+IF(ISNUMBER(HU49),HU49,0)+IF(ISNUMBER(HV49),HV49,0)+IF(ISNUMBER(HW49),HW49,0)+IF(ISNUMBER(HX49),HX49,0))/(IF(ISNUMBER(HN49),1,0)+IF(ISNUMBER(HO49),1,0)+IF(ISNUMBER(HP49),1,0)+IF(ISNUMBER(HQ49),1,0)+IF(ISNUMBER(HR49),1,0)+IF(ISNUMBER(HS49),1,0)+IF(ISNUMBER(HT49),1,0)+IF(ISNUMBER(HU49),1,0)+IF(ISNUMBER(HV49),1,0)+IF(ISNUMBER(HW49),1,0)+IF(ISNUMBER(HX49),1,0)),4),"")</f>
        <v>9.14</v>
      </c>
      <c r="HZ49" s="253" t="str">
        <f aca="false">IF(OR(Calculator!$E$12&lt;&gt;"YES",Calculator!$B$38&lt;Calculator!$G$12),"—",ROUND((1+SQRT(((50*POWER(80,POWER(COS(PI()*MOD(Calculator!$B$38/Calculator!$F$12,1)),2))+MIN(500,MAX(30,100*EXP(-0.3*'VSWR Calculator'!$C$24)*(1+3*ABS(MOD('VSWR Calculator'!$C$23/Calculator!$F$12/2,1)-0.5))))/'VSWR Calculator'!$C$25)-$C49)^2+(1500*ABS(SIN(2*PI()*MOD(Calculator!$B$38/Calculator!$F$12,1)))*IF(MOD(Calculator!$B$38/Calculator!$F$12,1)&lt;0.5,-1,1))^2)/SQRT(((50*POWER(80,POWER(COS(PI()*MOD(Calculator!$B$38/Calculator!$F$12,1)),2))+MIN(500,MAX(30,100*EXP(-0.3*'VSWR Calculator'!$C$24)*(1+3*ABS(MOD('VSWR Calculator'!$C$23/Calculator!$F$12/2,1)-0.5))))/'VSWR Calculator'!$C$25)+$C49)^2+(1500*ABS(SIN(2*PI()*MOD(Calculator!$B$38/Calculator!$F$12,1)))*IF(MOD(Calculator!$B$38/Calculator!$F$12,1)&lt;0.5,-1,1))^2))/(1-SQRT(((50*POWER(80,POWER(COS(PI()*MOD(Calculator!$B$38/Calculator!$F$12,1)),2))+MIN(500,MAX(30,100*EXP(-0.3*'VSWR Calculator'!$C$24)*(1+3*ABS(MOD('VSWR Calculator'!$C$23/Calculator!$F$12/2,1)-0.5))))/'VSWR Calculator'!$C$25)-$C49)^2+(1500*ABS(SIN(2*PI()*MOD(Calculator!$B$38/Calculator!$F$12,1)))*IF(MOD(Calculator!$B$38/Calculator!$F$12,1)&lt;0.5,-1,1))^2)/SQRT(((50*POWER(80,POWER(COS(PI()*MOD(Calculator!$B$38/Calculator!$F$12,1)),2))+MIN(500,MAX(30,100*EXP(-0.3*'VSWR Calculator'!$C$24)*(1+3*ABS(MOD('VSWR Calculator'!$C$23/Calculator!$F$12/2,1)-0.5))))/'VSWR Calculator'!$C$25)+$C49)^2+(1500*ABS(SIN(2*PI()*MOD(Calculator!$B$38/Calculator!$F$12,1)))*IF(MOD(Calculator!$B$38/Calculator!$F$12,1)&lt;0.5,-1,1))^2)),2))</f>
        <v>—</v>
      </c>
      <c r="IA49" s="253" t="str">
        <f aca="false">IF(OR(Calculator!$E$13&lt;&gt;"YES",Calculator!$B$38&lt;Calculator!$G$13),"—",ROUND((1+SQRT(((50*POWER(80,POWER(COS(PI()*MOD(Calculator!$B$38/Calculator!$F$13,1)),2))+MIN(500,MAX(30,100*EXP(-0.3*'VSWR Calculator'!$C$24)*(1+3*ABS(MOD('VSWR Calculator'!$C$23/Calculator!$F$13/2,1)-0.5))))/'VSWR Calculator'!$C$25)-$C49)^2+(1500*ABS(SIN(2*PI()*MOD(Calculator!$B$38/Calculator!$F$13,1)))*IF(MOD(Calculator!$B$38/Calculator!$F$13,1)&lt;0.5,-1,1))^2)/SQRT(((50*POWER(80,POWER(COS(PI()*MOD(Calculator!$B$38/Calculator!$F$13,1)),2))+MIN(500,MAX(30,100*EXP(-0.3*'VSWR Calculator'!$C$24)*(1+3*ABS(MOD('VSWR Calculator'!$C$23/Calculator!$F$13/2,1)-0.5))))/'VSWR Calculator'!$C$25)+$C49)^2+(1500*ABS(SIN(2*PI()*MOD(Calculator!$B$38/Calculator!$F$13,1)))*IF(MOD(Calculator!$B$38/Calculator!$F$13,1)&lt;0.5,-1,1))^2))/(1-SQRT(((50*POWER(80,POWER(COS(PI()*MOD(Calculator!$B$38/Calculator!$F$13,1)),2))+MIN(500,MAX(30,100*EXP(-0.3*'VSWR Calculator'!$C$24)*(1+3*ABS(MOD('VSWR Calculator'!$C$23/Calculator!$F$13/2,1)-0.5))))/'VSWR Calculator'!$C$25)-$C49)^2+(1500*ABS(SIN(2*PI()*MOD(Calculator!$B$38/Calculator!$F$13,1)))*IF(MOD(Calculator!$B$38/Calculator!$F$13,1)&lt;0.5,-1,1))^2)/SQRT(((50*POWER(80,POWER(COS(PI()*MOD(Calculator!$B$38/Calculator!$F$13,1)),2))+MIN(500,MAX(30,100*EXP(-0.3*'VSWR Calculator'!$C$24)*(1+3*ABS(MOD('VSWR Calculator'!$C$23/Calculator!$F$13/2,1)-0.5))))/'VSWR Calculator'!$C$25)+$C49)^2+(1500*ABS(SIN(2*PI()*MOD(Calculator!$B$38/Calculator!$F$13,1)))*IF(MOD(Calculator!$B$38/Calculator!$F$13,1)&lt;0.5,-1,1))^2)),2))</f>
        <v>—</v>
      </c>
      <c r="IB49" s="253" t="str">
        <f aca="false">IF(OR(Calculator!$E$14&lt;&gt;"YES",Calculator!$B$38&lt;Calculator!$G$14),"—",ROUND((1+SQRT(((50*POWER(80,POWER(COS(PI()*MOD(Calculator!$B$38/Calculator!$F$14,1)),2))+MIN(500,MAX(30,100*EXP(-0.3*'VSWR Calculator'!$C$24)*(1+3*ABS(MOD('VSWR Calculator'!$C$23/Calculator!$F$14/2,1)-0.5))))/'VSWR Calculator'!$C$25)-$C49)^2+(1500*ABS(SIN(2*PI()*MOD(Calculator!$B$38/Calculator!$F$14,1)))*IF(MOD(Calculator!$B$38/Calculator!$F$14,1)&lt;0.5,-1,1))^2)/SQRT(((50*POWER(80,POWER(COS(PI()*MOD(Calculator!$B$38/Calculator!$F$14,1)),2))+MIN(500,MAX(30,100*EXP(-0.3*'VSWR Calculator'!$C$24)*(1+3*ABS(MOD('VSWR Calculator'!$C$23/Calculator!$F$14/2,1)-0.5))))/'VSWR Calculator'!$C$25)+$C49)^2+(1500*ABS(SIN(2*PI()*MOD(Calculator!$B$38/Calculator!$F$14,1)))*IF(MOD(Calculator!$B$38/Calculator!$F$14,1)&lt;0.5,-1,1))^2))/(1-SQRT(((50*POWER(80,POWER(COS(PI()*MOD(Calculator!$B$38/Calculator!$F$14,1)),2))+MIN(500,MAX(30,100*EXP(-0.3*'VSWR Calculator'!$C$24)*(1+3*ABS(MOD('VSWR Calculator'!$C$23/Calculator!$F$14/2,1)-0.5))))/'VSWR Calculator'!$C$25)-$C49)^2+(1500*ABS(SIN(2*PI()*MOD(Calculator!$B$38/Calculator!$F$14,1)))*IF(MOD(Calculator!$B$38/Calculator!$F$14,1)&lt;0.5,-1,1))^2)/SQRT(((50*POWER(80,POWER(COS(PI()*MOD(Calculator!$B$38/Calculator!$F$14,1)),2))+MIN(500,MAX(30,100*EXP(-0.3*'VSWR Calculator'!$C$24)*(1+3*ABS(MOD('VSWR Calculator'!$C$23/Calculator!$F$14/2,1)-0.5))))/'VSWR Calculator'!$C$25)+$C49)^2+(1500*ABS(SIN(2*PI()*MOD(Calculator!$B$38/Calculator!$F$14,1)))*IF(MOD(Calculator!$B$38/Calculator!$F$14,1)&lt;0.5,-1,1))^2)),2))</f>
        <v>—</v>
      </c>
      <c r="IC49" s="253" t="n">
        <f aca="false">IF(OR(Calculator!$E$15&lt;&gt;"YES",Calculator!$B$38&lt;Calculator!$G$15),"—",ROUND((1+SQRT(((50*POWER(80,POWER(COS(PI()*MOD(Calculator!$B$38/Calculator!$F$15,1)),2))+MIN(500,MAX(30,100*EXP(-0.3*'VSWR Calculator'!$C$24)*(1+3*ABS(MOD('VSWR Calculator'!$C$23/Calculator!$F$15/2,1)-0.5))))/'VSWR Calculator'!$C$25)-$C49)^2+(1500*ABS(SIN(2*PI()*MOD(Calculator!$B$38/Calculator!$F$15,1)))*IF(MOD(Calculator!$B$38/Calculator!$F$15,1)&lt;0.5,-1,1))^2)/SQRT(((50*POWER(80,POWER(COS(PI()*MOD(Calculator!$B$38/Calculator!$F$15,1)),2))+MIN(500,MAX(30,100*EXP(-0.3*'VSWR Calculator'!$C$24)*(1+3*ABS(MOD('VSWR Calculator'!$C$23/Calculator!$F$15/2,1)-0.5))))/'VSWR Calculator'!$C$25)+$C49)^2+(1500*ABS(SIN(2*PI()*MOD(Calculator!$B$38/Calculator!$F$15,1)))*IF(MOD(Calculator!$B$38/Calculator!$F$15,1)&lt;0.5,-1,1))^2))/(1-SQRT(((50*POWER(80,POWER(COS(PI()*MOD(Calculator!$B$38/Calculator!$F$15,1)),2))+MIN(500,MAX(30,100*EXP(-0.3*'VSWR Calculator'!$C$24)*(1+3*ABS(MOD('VSWR Calculator'!$C$23/Calculator!$F$15/2,1)-0.5))))/'VSWR Calculator'!$C$25)-$C49)^2+(1500*ABS(SIN(2*PI()*MOD(Calculator!$B$38/Calculator!$F$15,1)))*IF(MOD(Calculator!$B$38/Calculator!$F$15,1)&lt;0.5,-1,1))^2)/SQRT(((50*POWER(80,POWER(COS(PI()*MOD(Calculator!$B$38/Calculator!$F$15,1)),2))+MIN(500,MAX(30,100*EXP(-0.3*'VSWR Calculator'!$C$24)*(1+3*ABS(MOD('VSWR Calculator'!$C$23/Calculator!$F$15/2,1)-0.5))))/'VSWR Calculator'!$C$25)+$C49)^2+(1500*ABS(SIN(2*PI()*MOD(Calculator!$B$38/Calculator!$F$15,1)))*IF(MOD(Calculator!$B$38/Calculator!$F$15,1)&lt;0.5,-1,1))^2)),2))</f>
        <v>3.62</v>
      </c>
      <c r="ID49" s="253" t="str">
        <f aca="false">IF(OR(Calculator!$E$16&lt;&gt;"YES",Calculator!$B$38&lt;Calculator!$G$16),"—",ROUND((1+SQRT(((50*POWER(80,POWER(COS(PI()*MOD(Calculator!$B$38/Calculator!$F$16,1)),2))+MIN(500,MAX(30,100*EXP(-0.3*'VSWR Calculator'!$C$24)*(1+3*ABS(MOD('VSWR Calculator'!$C$23/Calculator!$F$16/2,1)-0.5))))/'VSWR Calculator'!$C$25)-$C49)^2+(1500*ABS(SIN(2*PI()*MOD(Calculator!$B$38/Calculator!$F$16,1)))*IF(MOD(Calculator!$B$38/Calculator!$F$16,1)&lt;0.5,-1,1))^2)/SQRT(((50*POWER(80,POWER(COS(PI()*MOD(Calculator!$B$38/Calculator!$F$16,1)),2))+MIN(500,MAX(30,100*EXP(-0.3*'VSWR Calculator'!$C$24)*(1+3*ABS(MOD('VSWR Calculator'!$C$23/Calculator!$F$16/2,1)-0.5))))/'VSWR Calculator'!$C$25)+$C49)^2+(1500*ABS(SIN(2*PI()*MOD(Calculator!$B$38/Calculator!$F$16,1)))*IF(MOD(Calculator!$B$38/Calculator!$F$16,1)&lt;0.5,-1,1))^2))/(1-SQRT(((50*POWER(80,POWER(COS(PI()*MOD(Calculator!$B$38/Calculator!$F$16,1)),2))+MIN(500,MAX(30,100*EXP(-0.3*'VSWR Calculator'!$C$24)*(1+3*ABS(MOD('VSWR Calculator'!$C$23/Calculator!$F$16/2,1)-0.5))))/'VSWR Calculator'!$C$25)-$C49)^2+(1500*ABS(SIN(2*PI()*MOD(Calculator!$B$38/Calculator!$F$16,1)))*IF(MOD(Calculator!$B$38/Calculator!$F$16,1)&lt;0.5,-1,1))^2)/SQRT(((50*POWER(80,POWER(COS(PI()*MOD(Calculator!$B$38/Calculator!$F$16,1)),2))+MIN(500,MAX(30,100*EXP(-0.3*'VSWR Calculator'!$C$24)*(1+3*ABS(MOD('VSWR Calculator'!$C$23/Calculator!$F$16/2,1)-0.5))))/'VSWR Calculator'!$C$25)+$C49)^2+(1500*ABS(SIN(2*PI()*MOD(Calculator!$B$38/Calculator!$F$16,1)))*IF(MOD(Calculator!$B$38/Calculator!$F$16,1)&lt;0.5,-1,1))^2)),2))</f>
        <v>—</v>
      </c>
      <c r="IE49" s="253" t="n">
        <f aca="false">IF(OR(Calculator!$E$17&lt;&gt;"YES",Calculator!$B$38&lt;Calculator!$G$17),"—",ROUND((1+SQRT(((50*POWER(80,POWER(COS(PI()*MOD(Calculator!$B$38/Calculator!$F$17,1)),2))+MIN(500,MAX(30,100*EXP(-0.3*'VSWR Calculator'!$C$24)*(1+3*ABS(MOD('VSWR Calculator'!$C$23/Calculator!$F$17/2,1)-0.5))))/'VSWR Calculator'!$C$25)-$C49)^2+(1500*ABS(SIN(2*PI()*MOD(Calculator!$B$38/Calculator!$F$17,1)))*IF(MOD(Calculator!$B$38/Calculator!$F$17,1)&lt;0.5,-1,1))^2)/SQRT(((50*POWER(80,POWER(COS(PI()*MOD(Calculator!$B$38/Calculator!$F$17,1)),2))+MIN(500,MAX(30,100*EXP(-0.3*'VSWR Calculator'!$C$24)*(1+3*ABS(MOD('VSWR Calculator'!$C$23/Calculator!$F$17/2,1)-0.5))))/'VSWR Calculator'!$C$25)+$C49)^2+(1500*ABS(SIN(2*PI()*MOD(Calculator!$B$38/Calculator!$F$17,1)))*IF(MOD(Calculator!$B$38/Calculator!$F$17,1)&lt;0.5,-1,1))^2))/(1-SQRT(((50*POWER(80,POWER(COS(PI()*MOD(Calculator!$B$38/Calculator!$F$17,1)),2))+MIN(500,MAX(30,100*EXP(-0.3*'VSWR Calculator'!$C$24)*(1+3*ABS(MOD('VSWR Calculator'!$C$23/Calculator!$F$17/2,1)-0.5))))/'VSWR Calculator'!$C$25)-$C49)^2+(1500*ABS(SIN(2*PI()*MOD(Calculator!$B$38/Calculator!$F$17,1)))*IF(MOD(Calculator!$B$38/Calculator!$F$17,1)&lt;0.5,-1,1))^2)/SQRT(((50*POWER(80,POWER(COS(PI()*MOD(Calculator!$B$38/Calculator!$F$17,1)),2))+MIN(500,MAX(30,100*EXP(-0.3*'VSWR Calculator'!$C$24)*(1+3*ABS(MOD('VSWR Calculator'!$C$23/Calculator!$F$17/2,1)-0.5))))/'VSWR Calculator'!$C$25)+$C49)^2+(1500*ABS(SIN(2*PI()*MOD(Calculator!$B$38/Calculator!$F$17,1)))*IF(MOD(Calculator!$B$38/Calculator!$F$17,1)&lt;0.5,-1,1))^2)),2))</f>
        <v>16.55</v>
      </c>
      <c r="IF49" s="253" t="str">
        <f aca="false">IF(OR(Calculator!$E$18&lt;&gt;"YES",Calculator!$B$38&lt;Calculator!$G$18),"—",ROUND((1+SQRT(((50*POWER(80,POWER(COS(PI()*MOD(Calculator!$B$38/Calculator!$F$18,1)),2))+MIN(500,MAX(30,100*EXP(-0.3*'VSWR Calculator'!$C$24)*(1+3*ABS(MOD('VSWR Calculator'!$C$23/Calculator!$F$18/2,1)-0.5))))/'VSWR Calculator'!$C$25)-$C49)^2+(1500*ABS(SIN(2*PI()*MOD(Calculator!$B$38/Calculator!$F$18,1)))*IF(MOD(Calculator!$B$38/Calculator!$F$18,1)&lt;0.5,-1,1))^2)/SQRT(((50*POWER(80,POWER(COS(PI()*MOD(Calculator!$B$38/Calculator!$F$18,1)),2))+MIN(500,MAX(30,100*EXP(-0.3*'VSWR Calculator'!$C$24)*(1+3*ABS(MOD('VSWR Calculator'!$C$23/Calculator!$F$18/2,1)-0.5))))/'VSWR Calculator'!$C$25)+$C49)^2+(1500*ABS(SIN(2*PI()*MOD(Calculator!$B$38/Calculator!$F$18,1)))*IF(MOD(Calculator!$B$38/Calculator!$F$18,1)&lt;0.5,-1,1))^2))/(1-SQRT(((50*POWER(80,POWER(COS(PI()*MOD(Calculator!$B$38/Calculator!$F$18,1)),2))+MIN(500,MAX(30,100*EXP(-0.3*'VSWR Calculator'!$C$24)*(1+3*ABS(MOD('VSWR Calculator'!$C$23/Calculator!$F$18/2,1)-0.5))))/'VSWR Calculator'!$C$25)-$C49)^2+(1500*ABS(SIN(2*PI()*MOD(Calculator!$B$38/Calculator!$F$18,1)))*IF(MOD(Calculator!$B$38/Calculator!$F$18,1)&lt;0.5,-1,1))^2)/SQRT(((50*POWER(80,POWER(COS(PI()*MOD(Calculator!$B$38/Calculator!$F$18,1)),2))+MIN(500,MAX(30,100*EXP(-0.3*'VSWR Calculator'!$C$24)*(1+3*ABS(MOD('VSWR Calculator'!$C$23/Calculator!$F$18/2,1)-0.5))))/'VSWR Calculator'!$C$25)+$C49)^2+(1500*ABS(SIN(2*PI()*MOD(Calculator!$B$38/Calculator!$F$18,1)))*IF(MOD(Calculator!$B$38/Calculator!$F$18,1)&lt;0.5,-1,1))^2)),2))</f>
        <v>—</v>
      </c>
      <c r="IG49" s="253" t="str">
        <f aca="false">IF(OR(Calculator!$E$19&lt;&gt;"YES",Calculator!$B$38&lt;Calculator!$G$19),"—",ROUND((1+SQRT(((50*POWER(80,POWER(COS(PI()*MOD(Calculator!$B$38/Calculator!$F$19,1)),2))+MIN(500,MAX(30,100*EXP(-0.3*'VSWR Calculator'!$C$24)*(1+3*ABS(MOD('VSWR Calculator'!$C$23/Calculator!$F$19/2,1)-0.5))))/'VSWR Calculator'!$C$25)-$C49)^2+(1500*ABS(SIN(2*PI()*MOD(Calculator!$B$38/Calculator!$F$19,1)))*IF(MOD(Calculator!$B$38/Calculator!$F$19,1)&lt;0.5,-1,1))^2)/SQRT(((50*POWER(80,POWER(COS(PI()*MOD(Calculator!$B$38/Calculator!$F$19,1)),2))+MIN(500,MAX(30,100*EXP(-0.3*'VSWR Calculator'!$C$24)*(1+3*ABS(MOD('VSWR Calculator'!$C$23/Calculator!$F$19/2,1)-0.5))))/'VSWR Calculator'!$C$25)+$C49)^2+(1500*ABS(SIN(2*PI()*MOD(Calculator!$B$38/Calculator!$F$19,1)))*IF(MOD(Calculator!$B$38/Calculator!$F$19,1)&lt;0.5,-1,1))^2))/(1-SQRT(((50*POWER(80,POWER(COS(PI()*MOD(Calculator!$B$38/Calculator!$F$19,1)),2))+MIN(500,MAX(30,100*EXP(-0.3*'VSWR Calculator'!$C$24)*(1+3*ABS(MOD('VSWR Calculator'!$C$23/Calculator!$F$19/2,1)-0.5))))/'VSWR Calculator'!$C$25)-$C49)^2+(1500*ABS(SIN(2*PI()*MOD(Calculator!$B$38/Calculator!$F$19,1)))*IF(MOD(Calculator!$B$38/Calculator!$F$19,1)&lt;0.5,-1,1))^2)/SQRT(((50*POWER(80,POWER(COS(PI()*MOD(Calculator!$B$38/Calculator!$F$19,1)),2))+MIN(500,MAX(30,100*EXP(-0.3*'VSWR Calculator'!$C$24)*(1+3*ABS(MOD('VSWR Calculator'!$C$23/Calculator!$F$19/2,1)-0.5))))/'VSWR Calculator'!$C$25)+$C49)^2+(1500*ABS(SIN(2*PI()*MOD(Calculator!$B$38/Calculator!$F$19,1)))*IF(MOD(Calculator!$B$38/Calculator!$F$19,1)&lt;0.5,-1,1))^2)),2))</f>
        <v>—</v>
      </c>
      <c r="IH49" s="253" t="str">
        <f aca="false">IF(OR(Calculator!$E$20&lt;&gt;"YES",Calculator!$B$38&lt;Calculator!$G$20),"—",ROUND((1+SQRT(((50*POWER(80,POWER(COS(PI()*MOD(Calculator!$B$38/Calculator!$F$20,1)),2))+MIN(500,MAX(30,100*EXP(-0.3*'VSWR Calculator'!$C$24)*(1+3*ABS(MOD('VSWR Calculator'!$C$23/Calculator!$F$20/2,1)-0.5))))/'VSWR Calculator'!$C$25)-$C49)^2+(1500*ABS(SIN(2*PI()*MOD(Calculator!$B$38/Calculator!$F$20,1)))*IF(MOD(Calculator!$B$38/Calculator!$F$20,1)&lt;0.5,-1,1))^2)/SQRT(((50*POWER(80,POWER(COS(PI()*MOD(Calculator!$B$38/Calculator!$F$20,1)),2))+MIN(500,MAX(30,100*EXP(-0.3*'VSWR Calculator'!$C$24)*(1+3*ABS(MOD('VSWR Calculator'!$C$23/Calculator!$F$20/2,1)-0.5))))/'VSWR Calculator'!$C$25)+$C49)^2+(1500*ABS(SIN(2*PI()*MOD(Calculator!$B$38/Calculator!$F$20,1)))*IF(MOD(Calculator!$B$38/Calculator!$F$20,1)&lt;0.5,-1,1))^2))/(1-SQRT(((50*POWER(80,POWER(COS(PI()*MOD(Calculator!$B$38/Calculator!$F$20,1)),2))+MIN(500,MAX(30,100*EXP(-0.3*'VSWR Calculator'!$C$24)*(1+3*ABS(MOD('VSWR Calculator'!$C$23/Calculator!$F$20/2,1)-0.5))))/'VSWR Calculator'!$C$25)-$C49)^2+(1500*ABS(SIN(2*PI()*MOD(Calculator!$B$38/Calculator!$F$20,1)))*IF(MOD(Calculator!$B$38/Calculator!$F$20,1)&lt;0.5,-1,1))^2)/SQRT(((50*POWER(80,POWER(COS(PI()*MOD(Calculator!$B$38/Calculator!$F$20,1)),2))+MIN(500,MAX(30,100*EXP(-0.3*'VSWR Calculator'!$C$24)*(1+3*ABS(MOD('VSWR Calculator'!$C$23/Calculator!$F$20/2,1)-0.5))))/'VSWR Calculator'!$C$25)+$C49)^2+(1500*ABS(SIN(2*PI()*MOD(Calculator!$B$38/Calculator!$F$20,1)))*IF(MOD(Calculator!$B$38/Calculator!$F$20,1)&lt;0.5,-1,1))^2)),2))</f>
        <v>—</v>
      </c>
      <c r="II49" s="253" t="str">
        <f aca="false">IF(OR(Calculator!$E$21&lt;&gt;"YES",Calculator!$B$38&lt;Calculator!$G$21),"—",ROUND((1+SQRT(((50*POWER(80,POWER(COS(PI()*MOD(Calculator!$B$38/Calculator!$F$21,1)),2))+MIN(500,MAX(30,100*EXP(-0.3*'VSWR Calculator'!$C$24)*(1+3*ABS(MOD('VSWR Calculator'!$C$23/Calculator!$F$21/2,1)-0.5))))/'VSWR Calculator'!$C$25)-$C49)^2+(1500*ABS(SIN(2*PI()*MOD(Calculator!$B$38/Calculator!$F$21,1)))*IF(MOD(Calculator!$B$38/Calculator!$F$21,1)&lt;0.5,-1,1))^2)/SQRT(((50*POWER(80,POWER(COS(PI()*MOD(Calculator!$B$38/Calculator!$F$21,1)),2))+MIN(500,MAX(30,100*EXP(-0.3*'VSWR Calculator'!$C$24)*(1+3*ABS(MOD('VSWR Calculator'!$C$23/Calculator!$F$21/2,1)-0.5))))/'VSWR Calculator'!$C$25)+$C49)^2+(1500*ABS(SIN(2*PI()*MOD(Calculator!$B$38/Calculator!$F$21,1)))*IF(MOD(Calculator!$B$38/Calculator!$F$21,1)&lt;0.5,-1,1))^2))/(1-SQRT(((50*POWER(80,POWER(COS(PI()*MOD(Calculator!$B$38/Calculator!$F$21,1)),2))+MIN(500,MAX(30,100*EXP(-0.3*'VSWR Calculator'!$C$24)*(1+3*ABS(MOD('VSWR Calculator'!$C$23/Calculator!$F$21/2,1)-0.5))))/'VSWR Calculator'!$C$25)-$C49)^2+(1500*ABS(SIN(2*PI()*MOD(Calculator!$B$38/Calculator!$F$21,1)))*IF(MOD(Calculator!$B$38/Calculator!$F$21,1)&lt;0.5,-1,1))^2)/SQRT(((50*POWER(80,POWER(COS(PI()*MOD(Calculator!$B$38/Calculator!$F$21,1)),2))+MIN(500,MAX(30,100*EXP(-0.3*'VSWR Calculator'!$C$24)*(1+3*ABS(MOD('VSWR Calculator'!$C$23/Calculator!$F$21/2,1)-0.5))))/'VSWR Calculator'!$C$25)+$C49)^2+(1500*ABS(SIN(2*PI()*MOD(Calculator!$B$38/Calculator!$F$21,1)))*IF(MOD(Calculator!$B$38/Calculator!$F$21,1)&lt;0.5,-1,1))^2)),2))</f>
        <v>—</v>
      </c>
      <c r="IJ49" s="253" t="str">
        <f aca="false">IF(OR(Calculator!$E$22&lt;&gt;"YES",Calculator!$B$38&lt;Calculator!$G$22),"—",ROUND((1+SQRT(((50*POWER(80,POWER(COS(PI()*MOD(Calculator!$B$38/Calculator!$F$22,1)),2))+MIN(500,MAX(30,100*EXP(-0.3*'VSWR Calculator'!$C$24)*(1+3*ABS(MOD('VSWR Calculator'!$C$23/Calculator!$F$22/2,1)-0.5))))/'VSWR Calculator'!$C$25)-$C49)^2+(1500*ABS(SIN(2*PI()*MOD(Calculator!$B$38/Calculator!$F$22,1)))*IF(MOD(Calculator!$B$38/Calculator!$F$22,1)&lt;0.5,-1,1))^2)/SQRT(((50*POWER(80,POWER(COS(PI()*MOD(Calculator!$B$38/Calculator!$F$22,1)),2))+MIN(500,MAX(30,100*EXP(-0.3*'VSWR Calculator'!$C$24)*(1+3*ABS(MOD('VSWR Calculator'!$C$23/Calculator!$F$22/2,1)-0.5))))/'VSWR Calculator'!$C$25)+$C49)^2+(1500*ABS(SIN(2*PI()*MOD(Calculator!$B$38/Calculator!$F$22,1)))*IF(MOD(Calculator!$B$38/Calculator!$F$22,1)&lt;0.5,-1,1))^2))/(1-SQRT(((50*POWER(80,POWER(COS(PI()*MOD(Calculator!$B$38/Calculator!$F$22,1)),2))+MIN(500,MAX(30,100*EXP(-0.3*'VSWR Calculator'!$C$24)*(1+3*ABS(MOD('VSWR Calculator'!$C$23/Calculator!$F$22/2,1)-0.5))))/'VSWR Calculator'!$C$25)-$C49)^2+(1500*ABS(SIN(2*PI()*MOD(Calculator!$B$38/Calculator!$F$22,1)))*IF(MOD(Calculator!$B$38/Calculator!$F$22,1)&lt;0.5,-1,1))^2)/SQRT(((50*POWER(80,POWER(COS(PI()*MOD(Calculator!$B$38/Calculator!$F$22,1)),2))+MIN(500,MAX(30,100*EXP(-0.3*'VSWR Calculator'!$C$24)*(1+3*ABS(MOD('VSWR Calculator'!$C$23/Calculator!$F$22/2,1)-0.5))))/'VSWR Calculator'!$C$25)+$C49)^2+(1500*ABS(SIN(2*PI()*MOD(Calculator!$B$38/Calculator!$F$22,1)))*IF(MOD(Calculator!$B$38/Calculator!$F$22,1)&lt;0.5,-1,1))^2)),2))</f>
        <v>—</v>
      </c>
      <c r="IK49" s="253" t="n">
        <f aca="false">IFERROR(ROUND((IF(ISNUMBER(HZ49),HZ49,0)+IF(ISNUMBER(IA49),IA49,0)+IF(ISNUMBER(IB49),IB49,0)+IF(ISNUMBER(IC49),IC49,0)+IF(ISNUMBER(ID49),ID49,0)+IF(ISNUMBER(IE49),IE49,0)+IF(ISNUMBER(IF49),IF49,0)+IF(ISNUMBER(IG49),IG49,0)+IF(ISNUMBER(IH49),IH49,0)+IF(ISNUMBER(II49),II49,0)+IF(ISNUMBER(IJ49),IJ49,0))/(IF(ISNUMBER(HZ49),1,0)+IF(ISNUMBER(IA49),1,0)+IF(ISNUMBER(IB49),1,0)+IF(ISNUMBER(IC49),1,0)+IF(ISNUMBER(ID49),1,0)+IF(ISNUMBER(IE49),1,0)+IF(ISNUMBER(IF49),1,0)+IF(ISNUMBER(IG49),1,0)+IF(ISNUMBER(IH49),1,0)+IF(ISNUMBER(II49),1,0)+IF(ISNUMBER(IJ49),1,0)),4),"")</f>
        <v>10.085</v>
      </c>
    </row>
    <row r="50" customFormat="false" ht="15" hidden="false" customHeight="true" outlineLevel="0" collapsed="false">
      <c r="A50" s="283" t="s">
        <v>491</v>
      </c>
      <c r="B50" s="284" t="s">
        <v>492</v>
      </c>
      <c r="C50" s="285" t="n">
        <v>800</v>
      </c>
      <c r="D50" s="286" t="str">
        <f aca="false">IF(OR(Calculator!$E$12&lt;&gt;"YES",Calculator!$B$29&lt;Calculator!$G$12),"—",ROUND((1+SQRT(((50*POWER(80,POWER(COS(PI()*MOD(Calculator!$B$29/Calculator!$F$12,1)),2))-$C50)^2+(1500*ABS(SIN(2*PI()*MOD(Calculator!$B$29/Calculator!$F$12,1)))*IF(MOD(Calculator!$B$29/Calculator!$F$12,1)&lt;0.5,-1,1))^2)/((50*POWER(80,POWER(COS(PI()*MOD(Calculator!$B$29/Calculator!$F$12,1)),2))+$C50)^2+(1500*ABS(SIN(2*PI()*MOD(Calculator!$B$29/Calculator!$F$12,1)))*IF(MOD(Calculator!$B$29/Calculator!$F$12,1)&lt;0.5,-1,1))^2)))/(1-SQRT(((50*POWER(80,POWER(COS(PI()*MOD(Calculator!$B$29/Calculator!$F$12,1)),2))-$C50)^2+(1500*ABS(SIN(2*PI()*MOD(Calculator!$B$29/Calculator!$F$12,1)))*IF(MOD(Calculator!$B$29/Calculator!$F$12,1)&lt;0.5,-1,1))^2)/((50*POWER(80,POWER(COS(PI()*MOD(Calculator!$B$29/Calculator!$F$12,1)),2))+$C50)^2+(1500*ABS(SIN(2*PI()*MOD(Calculator!$B$29/Calculator!$F$12,1)))*IF(MOD(Calculator!$B$29/Calculator!$F$12,1)&lt;0.5,-1,1))^2))),2))</f>
        <v>—</v>
      </c>
      <c r="E50" s="286" t="str">
        <f aca="false">IF(OR(Calculator!$E$13&lt;&gt;"YES",Calculator!$B$29&lt;Calculator!$G$13),"—",ROUND((1+SQRT(((50*POWER(80,POWER(COS(PI()*MOD(Calculator!$B$29/Calculator!$F$13,1)),2))-$C50)^2+(1500*ABS(SIN(2*PI()*MOD(Calculator!$B$29/Calculator!$F$13,1)))*IF(MOD(Calculator!$B$29/Calculator!$F$13,1)&lt;0.5,-1,1))^2)/((50*POWER(80,POWER(COS(PI()*MOD(Calculator!$B$29/Calculator!$F$13,1)),2))+$C50)^2+(1500*ABS(SIN(2*PI()*MOD(Calculator!$B$29/Calculator!$F$13,1)))*IF(MOD(Calculator!$B$29/Calculator!$F$13,1)&lt;0.5,-1,1))^2)))/(1-SQRT(((50*POWER(80,POWER(COS(PI()*MOD(Calculator!$B$29/Calculator!$F$13,1)),2))-$C50)^2+(1500*ABS(SIN(2*PI()*MOD(Calculator!$B$29/Calculator!$F$13,1)))*IF(MOD(Calculator!$B$29/Calculator!$F$13,1)&lt;0.5,-1,1))^2)/((50*POWER(80,POWER(COS(PI()*MOD(Calculator!$B$29/Calculator!$F$13,1)),2))+$C50)^2+(1500*ABS(SIN(2*PI()*MOD(Calculator!$B$29/Calculator!$F$13,1)))*IF(MOD(Calculator!$B$29/Calculator!$F$13,1)&lt;0.5,-1,1))^2))),2))</f>
        <v>—</v>
      </c>
      <c r="F50" s="286" t="str">
        <f aca="false">IF(OR(Calculator!$E$14&lt;&gt;"YES",Calculator!$B$29&lt;Calculator!$G$14),"—",ROUND((1+SQRT(((50*POWER(80,POWER(COS(PI()*MOD(Calculator!$B$29/Calculator!$F$14,1)),2))-$C50)^2+(1500*ABS(SIN(2*PI()*MOD(Calculator!$B$29/Calculator!$F$14,1)))*IF(MOD(Calculator!$B$29/Calculator!$F$14,1)&lt;0.5,-1,1))^2)/((50*POWER(80,POWER(COS(PI()*MOD(Calculator!$B$29/Calculator!$F$14,1)),2))+$C50)^2+(1500*ABS(SIN(2*PI()*MOD(Calculator!$B$29/Calculator!$F$14,1)))*IF(MOD(Calculator!$B$29/Calculator!$F$14,1)&lt;0.5,-1,1))^2)))/(1-SQRT(((50*POWER(80,POWER(COS(PI()*MOD(Calculator!$B$29/Calculator!$F$14,1)),2))-$C50)^2+(1500*ABS(SIN(2*PI()*MOD(Calculator!$B$29/Calculator!$F$14,1)))*IF(MOD(Calculator!$B$29/Calculator!$F$14,1)&lt;0.5,-1,1))^2)/((50*POWER(80,POWER(COS(PI()*MOD(Calculator!$B$29/Calculator!$F$14,1)),2))+$C50)^2+(1500*ABS(SIN(2*PI()*MOD(Calculator!$B$29/Calculator!$F$14,1)))*IF(MOD(Calculator!$B$29/Calculator!$F$14,1)&lt;0.5,-1,1))^2))),2))</f>
        <v>—</v>
      </c>
      <c r="G50" s="286" t="n">
        <f aca="false">IF(OR(Calculator!$E$15&lt;&gt;"YES",Calculator!$B$29&lt;Calculator!$G$15),"—",ROUND((1+SQRT(((50*POWER(80,POWER(COS(PI()*MOD(Calculator!$B$29/Calculator!$F$15,1)),2))-$C50)^2+(1500*ABS(SIN(2*PI()*MOD(Calculator!$B$29/Calculator!$F$15,1)))*IF(MOD(Calculator!$B$29/Calculator!$F$15,1)&lt;0.5,-1,1))^2)/((50*POWER(80,POWER(COS(PI()*MOD(Calculator!$B$29/Calculator!$F$15,1)),2))+$C50)^2+(1500*ABS(SIN(2*PI()*MOD(Calculator!$B$29/Calculator!$F$15,1)))*IF(MOD(Calculator!$B$29/Calculator!$F$15,1)&lt;0.5,-1,1))^2)))/(1-SQRT(((50*POWER(80,POWER(COS(PI()*MOD(Calculator!$B$29/Calculator!$F$15,1)),2))-$C50)^2+(1500*ABS(SIN(2*PI()*MOD(Calculator!$B$29/Calculator!$F$15,1)))*IF(MOD(Calculator!$B$29/Calculator!$F$15,1)&lt;0.5,-1,1))^2)/((50*POWER(80,POWER(COS(PI()*MOD(Calculator!$B$29/Calculator!$F$15,1)),2))+$C50)^2+(1500*ABS(SIN(2*PI()*MOD(Calculator!$B$29/Calculator!$F$15,1)))*IF(MOD(Calculator!$B$29/Calculator!$F$15,1)&lt;0.5,-1,1))^2))),2))</f>
        <v>19.51</v>
      </c>
      <c r="H50" s="286" t="str">
        <f aca="false">IF(OR(Calculator!$E$16&lt;&gt;"YES",Calculator!$B$29&lt;Calculator!$G$16),"—",ROUND((1+SQRT(((50*POWER(80,POWER(COS(PI()*MOD(Calculator!$B$29/Calculator!$F$16,1)),2))-$C50)^2+(1500*ABS(SIN(2*PI()*MOD(Calculator!$B$29/Calculator!$F$16,1)))*IF(MOD(Calculator!$B$29/Calculator!$F$16,1)&lt;0.5,-1,1))^2)/((50*POWER(80,POWER(COS(PI()*MOD(Calculator!$B$29/Calculator!$F$16,1)),2))+$C50)^2+(1500*ABS(SIN(2*PI()*MOD(Calculator!$B$29/Calculator!$F$16,1)))*IF(MOD(Calculator!$B$29/Calculator!$F$16,1)&lt;0.5,-1,1))^2)))/(1-SQRT(((50*POWER(80,POWER(COS(PI()*MOD(Calculator!$B$29/Calculator!$F$16,1)),2))-$C50)^2+(1500*ABS(SIN(2*PI()*MOD(Calculator!$B$29/Calculator!$F$16,1)))*IF(MOD(Calculator!$B$29/Calculator!$F$16,1)&lt;0.5,-1,1))^2)/((50*POWER(80,POWER(COS(PI()*MOD(Calculator!$B$29/Calculator!$F$16,1)),2))+$C50)^2+(1500*ABS(SIN(2*PI()*MOD(Calculator!$B$29/Calculator!$F$16,1)))*IF(MOD(Calculator!$B$29/Calculator!$F$16,1)&lt;0.5,-1,1))^2))),2))</f>
        <v>—</v>
      </c>
      <c r="I50" s="286" t="n">
        <f aca="false">IF(OR(Calculator!$E$17&lt;&gt;"YES",Calculator!$B$29&lt;Calculator!$G$17),"—",ROUND((1+SQRT(((50*POWER(80,POWER(COS(PI()*MOD(Calculator!$B$29/Calculator!$F$17,1)),2))-$C50)^2+(1500*ABS(SIN(2*PI()*MOD(Calculator!$B$29/Calculator!$F$17,1)))*IF(MOD(Calculator!$B$29/Calculator!$F$17,1)&lt;0.5,-1,1))^2)/((50*POWER(80,POWER(COS(PI()*MOD(Calculator!$B$29/Calculator!$F$17,1)),2))+$C50)^2+(1500*ABS(SIN(2*PI()*MOD(Calculator!$B$29/Calculator!$F$17,1)))*IF(MOD(Calculator!$B$29/Calculator!$F$17,1)&lt;0.5,-1,1))^2)))/(1-SQRT(((50*POWER(80,POWER(COS(PI()*MOD(Calculator!$B$29/Calculator!$F$17,1)),2))-$C50)^2+(1500*ABS(SIN(2*PI()*MOD(Calculator!$B$29/Calculator!$F$17,1)))*IF(MOD(Calculator!$B$29/Calculator!$F$17,1)&lt;0.5,-1,1))^2)/((50*POWER(80,POWER(COS(PI()*MOD(Calculator!$B$29/Calculator!$F$17,1)),2))+$C50)^2+(1500*ABS(SIN(2*PI()*MOD(Calculator!$B$29/Calculator!$F$17,1)))*IF(MOD(Calculator!$B$29/Calculator!$F$17,1)&lt;0.5,-1,1))^2))),2))</f>
        <v>18.22</v>
      </c>
      <c r="J50" s="286" t="str">
        <f aca="false">IF(OR(Calculator!$E$18&lt;&gt;"YES",Calculator!$B$29&lt;Calculator!$G$18),"—",ROUND((1+SQRT(((50*POWER(80,POWER(COS(PI()*MOD(Calculator!$B$29/Calculator!$F$18,1)),2))-$C50)^2+(1500*ABS(SIN(2*PI()*MOD(Calculator!$B$29/Calculator!$F$18,1)))*IF(MOD(Calculator!$B$29/Calculator!$F$18,1)&lt;0.5,-1,1))^2)/((50*POWER(80,POWER(COS(PI()*MOD(Calculator!$B$29/Calculator!$F$18,1)),2))+$C50)^2+(1500*ABS(SIN(2*PI()*MOD(Calculator!$B$29/Calculator!$F$18,1)))*IF(MOD(Calculator!$B$29/Calculator!$F$18,1)&lt;0.5,-1,1))^2)))/(1-SQRT(((50*POWER(80,POWER(COS(PI()*MOD(Calculator!$B$29/Calculator!$F$18,1)),2))-$C50)^2+(1500*ABS(SIN(2*PI()*MOD(Calculator!$B$29/Calculator!$F$18,1)))*IF(MOD(Calculator!$B$29/Calculator!$F$18,1)&lt;0.5,-1,1))^2)/((50*POWER(80,POWER(COS(PI()*MOD(Calculator!$B$29/Calculator!$F$18,1)),2))+$C50)^2+(1500*ABS(SIN(2*PI()*MOD(Calculator!$B$29/Calculator!$F$18,1)))*IF(MOD(Calculator!$B$29/Calculator!$F$18,1)&lt;0.5,-1,1))^2))),2))</f>
        <v>—</v>
      </c>
      <c r="K50" s="286" t="str">
        <f aca="false">IF(OR(Calculator!$E$19&lt;&gt;"YES",Calculator!$B$29&lt;Calculator!$G$19),"—",ROUND((1+SQRT(((50*POWER(80,POWER(COS(PI()*MOD(Calculator!$B$29/Calculator!$F$19,1)),2))-$C50)^2+(1500*ABS(SIN(2*PI()*MOD(Calculator!$B$29/Calculator!$F$19,1)))*IF(MOD(Calculator!$B$29/Calculator!$F$19,1)&lt;0.5,-1,1))^2)/((50*POWER(80,POWER(COS(PI()*MOD(Calculator!$B$29/Calculator!$F$19,1)),2))+$C50)^2+(1500*ABS(SIN(2*PI()*MOD(Calculator!$B$29/Calculator!$F$19,1)))*IF(MOD(Calculator!$B$29/Calculator!$F$19,1)&lt;0.5,-1,1))^2)))/(1-SQRT(((50*POWER(80,POWER(COS(PI()*MOD(Calculator!$B$29/Calculator!$F$19,1)),2))-$C50)^2+(1500*ABS(SIN(2*PI()*MOD(Calculator!$B$29/Calculator!$F$19,1)))*IF(MOD(Calculator!$B$29/Calculator!$F$19,1)&lt;0.5,-1,1))^2)/((50*POWER(80,POWER(COS(PI()*MOD(Calculator!$B$29/Calculator!$F$19,1)),2))+$C50)^2+(1500*ABS(SIN(2*PI()*MOD(Calculator!$B$29/Calculator!$F$19,1)))*IF(MOD(Calculator!$B$29/Calculator!$F$19,1)&lt;0.5,-1,1))^2))),2))</f>
        <v>—</v>
      </c>
      <c r="L50" s="286" t="str">
        <f aca="false">IF(OR(Calculator!$E$20&lt;&gt;"YES",Calculator!$B$29&lt;Calculator!$G$20),"—",ROUND((1+SQRT(((50*POWER(80,POWER(COS(PI()*MOD(Calculator!$B$29/Calculator!$F$20,1)),2))-$C50)^2+(1500*ABS(SIN(2*PI()*MOD(Calculator!$B$29/Calculator!$F$20,1)))*IF(MOD(Calculator!$B$29/Calculator!$F$20,1)&lt;0.5,-1,1))^2)/((50*POWER(80,POWER(COS(PI()*MOD(Calculator!$B$29/Calculator!$F$20,1)),2))+$C50)^2+(1500*ABS(SIN(2*PI()*MOD(Calculator!$B$29/Calculator!$F$20,1)))*IF(MOD(Calculator!$B$29/Calculator!$F$20,1)&lt;0.5,-1,1))^2)))/(1-SQRT(((50*POWER(80,POWER(COS(PI()*MOD(Calculator!$B$29/Calculator!$F$20,1)),2))-$C50)^2+(1500*ABS(SIN(2*PI()*MOD(Calculator!$B$29/Calculator!$F$20,1)))*IF(MOD(Calculator!$B$29/Calculator!$F$20,1)&lt;0.5,-1,1))^2)/((50*POWER(80,POWER(COS(PI()*MOD(Calculator!$B$29/Calculator!$F$20,1)),2))+$C50)^2+(1500*ABS(SIN(2*PI()*MOD(Calculator!$B$29/Calculator!$F$20,1)))*IF(MOD(Calculator!$B$29/Calculator!$F$20,1)&lt;0.5,-1,1))^2))),2))</f>
        <v>—</v>
      </c>
      <c r="M50" s="286" t="str">
        <f aca="false">IF(OR(Calculator!$E$21&lt;&gt;"YES",Calculator!$B$29&lt;Calculator!$G$21),"—",ROUND((1+SQRT(((50*POWER(80,POWER(COS(PI()*MOD(Calculator!$B$29/Calculator!$F$21,1)),2))-$C50)^2+(1500*ABS(SIN(2*PI()*MOD(Calculator!$B$29/Calculator!$F$21,1)))*IF(MOD(Calculator!$B$29/Calculator!$F$21,1)&lt;0.5,-1,1))^2)/((50*POWER(80,POWER(COS(PI()*MOD(Calculator!$B$29/Calculator!$F$21,1)),2))+$C50)^2+(1500*ABS(SIN(2*PI()*MOD(Calculator!$B$29/Calculator!$F$21,1)))*IF(MOD(Calculator!$B$29/Calculator!$F$21,1)&lt;0.5,-1,1))^2)))/(1-SQRT(((50*POWER(80,POWER(COS(PI()*MOD(Calculator!$B$29/Calculator!$F$21,1)),2))-$C50)^2+(1500*ABS(SIN(2*PI()*MOD(Calculator!$B$29/Calculator!$F$21,1)))*IF(MOD(Calculator!$B$29/Calculator!$F$21,1)&lt;0.5,-1,1))^2)/((50*POWER(80,POWER(COS(PI()*MOD(Calculator!$B$29/Calculator!$F$21,1)),2))+$C50)^2+(1500*ABS(SIN(2*PI()*MOD(Calculator!$B$29/Calculator!$F$21,1)))*IF(MOD(Calculator!$B$29/Calculator!$F$21,1)&lt;0.5,-1,1))^2))),2))</f>
        <v>—</v>
      </c>
      <c r="N50" s="286" t="str">
        <f aca="false">IF(OR(Calculator!$E$22&lt;&gt;"YES",Calculator!$B$29&lt;Calculator!$G$22),"—",ROUND((1+SQRT(((50*POWER(80,POWER(COS(PI()*MOD(Calculator!$B$29/Calculator!$F$22,1)),2))-$C50)^2+(1500*ABS(SIN(2*PI()*MOD(Calculator!$B$29/Calculator!$F$22,1)))*IF(MOD(Calculator!$B$29/Calculator!$F$22,1)&lt;0.5,-1,1))^2)/((50*POWER(80,POWER(COS(PI()*MOD(Calculator!$B$29/Calculator!$F$22,1)),2))+$C50)^2+(1500*ABS(SIN(2*PI()*MOD(Calculator!$B$29/Calculator!$F$22,1)))*IF(MOD(Calculator!$B$29/Calculator!$F$22,1)&lt;0.5,-1,1))^2)))/(1-SQRT(((50*POWER(80,POWER(COS(PI()*MOD(Calculator!$B$29/Calculator!$F$22,1)),2))-$C50)^2+(1500*ABS(SIN(2*PI()*MOD(Calculator!$B$29/Calculator!$F$22,1)))*IF(MOD(Calculator!$B$29/Calculator!$F$22,1)&lt;0.5,-1,1))^2)/((50*POWER(80,POWER(COS(PI()*MOD(Calculator!$B$29/Calculator!$F$22,1)),2))+$C50)^2+(1500*ABS(SIN(2*PI()*MOD(Calculator!$B$29/Calculator!$F$22,1)))*IF(MOD(Calculator!$B$29/Calculator!$F$22,1)&lt;0.5,-1,1))^2))),2))</f>
        <v>—</v>
      </c>
      <c r="O50" s="287" t="n">
        <f aca="false">IFERROR(ROUND((IF(ISNUMBER(D50),D50,0)+IF(ISNUMBER(E50),E50,0)+IF(ISNUMBER(F50),F50,0)+IF(ISNUMBER(G50),G50,0)+IF(ISNUMBER(H50),H50,0)+IF(ISNUMBER(I50),I50,0)+IF(ISNUMBER(J50),J50,0)+IF(ISNUMBER(K50),K50,0)+IF(ISNUMBER(L50),L50,0)+IF(ISNUMBER(M50),M50,0)+IF(ISNUMBER(N50),N50,0))/(IF(ISNUMBER(D50),1,0)+IF(ISNUMBER(E50),1,0)+IF(ISNUMBER(F50),1,0)+IF(ISNUMBER(G50),1,0)+IF(ISNUMBER(H50),1,0)+IF(ISNUMBER(I50),1,0)+IF(ISNUMBER(J50),1,0)+IF(ISNUMBER(K50),1,0)+IF(ISNUMBER(L50),1,0)+IF(ISNUMBER(M50),1,0)+IF(ISNUMBER(N50),1,0)),4),"")</f>
        <v>18.865</v>
      </c>
      <c r="P50" s="286" t="str">
        <f aca="false">IF(OR(Calculator!$E$12&lt;&gt;"YES",Calculator!$B$30&lt;Calculator!$G$12),"—",ROUND((1+SQRT(((50*POWER(80,POWER(COS(PI()*MOD(Calculator!$B$30/Calculator!$F$12,1)),2))-$C50)^2+(1500*ABS(SIN(2*PI()*MOD(Calculator!$B$30/Calculator!$F$12,1)))*IF(MOD(Calculator!$B$30/Calculator!$F$12,1)&lt;0.5,-1,1))^2)/((50*POWER(80,POWER(COS(PI()*MOD(Calculator!$B$30/Calculator!$F$12,1)),2))+$C50)^2+(1500*ABS(SIN(2*PI()*MOD(Calculator!$B$30/Calculator!$F$12,1)))*IF(MOD(Calculator!$B$30/Calculator!$F$12,1)&lt;0.5,-1,1))^2)))/(1-SQRT(((50*POWER(80,POWER(COS(PI()*MOD(Calculator!$B$30/Calculator!$F$12,1)),2))-$C50)^2+(1500*ABS(SIN(2*PI()*MOD(Calculator!$B$30/Calculator!$F$12,1)))*IF(MOD(Calculator!$B$30/Calculator!$F$12,1)&lt;0.5,-1,1))^2)/((50*POWER(80,POWER(COS(PI()*MOD(Calculator!$B$30/Calculator!$F$12,1)),2))+$C50)^2+(1500*ABS(SIN(2*PI()*MOD(Calculator!$B$30/Calculator!$F$12,1)))*IF(MOD(Calculator!$B$30/Calculator!$F$12,1)&lt;0.5,-1,1))^2))),2))</f>
        <v>—</v>
      </c>
      <c r="Q50" s="286" t="str">
        <f aca="false">IF(OR(Calculator!$E$13&lt;&gt;"YES",Calculator!$B$30&lt;Calculator!$G$13),"—",ROUND((1+SQRT(((50*POWER(80,POWER(COS(PI()*MOD(Calculator!$B$30/Calculator!$F$13,1)),2))-$C50)^2+(1500*ABS(SIN(2*PI()*MOD(Calculator!$B$30/Calculator!$F$13,1)))*IF(MOD(Calculator!$B$30/Calculator!$F$13,1)&lt;0.5,-1,1))^2)/((50*POWER(80,POWER(COS(PI()*MOD(Calculator!$B$30/Calculator!$F$13,1)),2))+$C50)^2+(1500*ABS(SIN(2*PI()*MOD(Calculator!$B$30/Calculator!$F$13,1)))*IF(MOD(Calculator!$B$30/Calculator!$F$13,1)&lt;0.5,-1,1))^2)))/(1-SQRT(((50*POWER(80,POWER(COS(PI()*MOD(Calculator!$B$30/Calculator!$F$13,1)),2))-$C50)^2+(1500*ABS(SIN(2*PI()*MOD(Calculator!$B$30/Calculator!$F$13,1)))*IF(MOD(Calculator!$B$30/Calculator!$F$13,1)&lt;0.5,-1,1))^2)/((50*POWER(80,POWER(COS(PI()*MOD(Calculator!$B$30/Calculator!$F$13,1)),2))+$C50)^2+(1500*ABS(SIN(2*PI()*MOD(Calculator!$B$30/Calculator!$F$13,1)))*IF(MOD(Calculator!$B$30/Calculator!$F$13,1)&lt;0.5,-1,1))^2))),2))</f>
        <v>—</v>
      </c>
      <c r="R50" s="286" t="str">
        <f aca="false">IF(OR(Calculator!$E$14&lt;&gt;"YES",Calculator!$B$30&lt;Calculator!$G$14),"—",ROUND((1+SQRT(((50*POWER(80,POWER(COS(PI()*MOD(Calculator!$B$30/Calculator!$F$14,1)),2))-$C50)^2+(1500*ABS(SIN(2*PI()*MOD(Calculator!$B$30/Calculator!$F$14,1)))*IF(MOD(Calculator!$B$30/Calculator!$F$14,1)&lt;0.5,-1,1))^2)/((50*POWER(80,POWER(COS(PI()*MOD(Calculator!$B$30/Calculator!$F$14,1)),2))+$C50)^2+(1500*ABS(SIN(2*PI()*MOD(Calculator!$B$30/Calculator!$F$14,1)))*IF(MOD(Calculator!$B$30/Calculator!$F$14,1)&lt;0.5,-1,1))^2)))/(1-SQRT(((50*POWER(80,POWER(COS(PI()*MOD(Calculator!$B$30/Calculator!$F$14,1)),2))-$C50)^2+(1500*ABS(SIN(2*PI()*MOD(Calculator!$B$30/Calculator!$F$14,1)))*IF(MOD(Calculator!$B$30/Calculator!$F$14,1)&lt;0.5,-1,1))^2)/((50*POWER(80,POWER(COS(PI()*MOD(Calculator!$B$30/Calculator!$F$14,1)),2))+$C50)^2+(1500*ABS(SIN(2*PI()*MOD(Calculator!$B$30/Calculator!$F$14,1)))*IF(MOD(Calculator!$B$30/Calculator!$F$14,1)&lt;0.5,-1,1))^2))),2))</f>
        <v>—</v>
      </c>
      <c r="S50" s="286" t="n">
        <f aca="false">IF(OR(Calculator!$E$15&lt;&gt;"YES",Calculator!$B$30&lt;Calculator!$G$15),"—",ROUND((1+SQRT(((50*POWER(80,POWER(COS(PI()*MOD(Calculator!$B$30/Calculator!$F$15,1)),2))-$C50)^2+(1500*ABS(SIN(2*PI()*MOD(Calculator!$B$30/Calculator!$F$15,1)))*IF(MOD(Calculator!$B$30/Calculator!$F$15,1)&lt;0.5,-1,1))^2)/((50*POWER(80,POWER(COS(PI()*MOD(Calculator!$B$30/Calculator!$F$15,1)),2))+$C50)^2+(1500*ABS(SIN(2*PI()*MOD(Calculator!$B$30/Calculator!$F$15,1)))*IF(MOD(Calculator!$B$30/Calculator!$F$15,1)&lt;0.5,-1,1))^2)))/(1-SQRT(((50*POWER(80,POWER(COS(PI()*MOD(Calculator!$B$30/Calculator!$F$15,1)),2))-$C50)^2+(1500*ABS(SIN(2*PI()*MOD(Calculator!$B$30/Calculator!$F$15,1)))*IF(MOD(Calculator!$B$30/Calculator!$F$15,1)&lt;0.5,-1,1))^2)/((50*POWER(80,POWER(COS(PI()*MOD(Calculator!$B$30/Calculator!$F$15,1)),2))+$C50)^2+(1500*ABS(SIN(2*PI()*MOD(Calculator!$B$30/Calculator!$F$15,1)))*IF(MOD(Calculator!$B$30/Calculator!$F$15,1)&lt;0.5,-1,1))^2))),2))</f>
        <v>18.85</v>
      </c>
      <c r="T50" s="286" t="str">
        <f aca="false">IF(OR(Calculator!$E$16&lt;&gt;"YES",Calculator!$B$30&lt;Calculator!$G$16),"—",ROUND((1+SQRT(((50*POWER(80,POWER(COS(PI()*MOD(Calculator!$B$30/Calculator!$F$16,1)),2))-$C50)^2+(1500*ABS(SIN(2*PI()*MOD(Calculator!$B$30/Calculator!$F$16,1)))*IF(MOD(Calculator!$B$30/Calculator!$F$16,1)&lt;0.5,-1,1))^2)/((50*POWER(80,POWER(COS(PI()*MOD(Calculator!$B$30/Calculator!$F$16,1)),2))+$C50)^2+(1500*ABS(SIN(2*PI()*MOD(Calculator!$B$30/Calculator!$F$16,1)))*IF(MOD(Calculator!$B$30/Calculator!$F$16,1)&lt;0.5,-1,1))^2)))/(1-SQRT(((50*POWER(80,POWER(COS(PI()*MOD(Calculator!$B$30/Calculator!$F$16,1)),2))-$C50)^2+(1500*ABS(SIN(2*PI()*MOD(Calculator!$B$30/Calculator!$F$16,1)))*IF(MOD(Calculator!$B$30/Calculator!$F$16,1)&lt;0.5,-1,1))^2)/((50*POWER(80,POWER(COS(PI()*MOD(Calculator!$B$30/Calculator!$F$16,1)),2))+$C50)^2+(1500*ABS(SIN(2*PI()*MOD(Calculator!$B$30/Calculator!$F$16,1)))*IF(MOD(Calculator!$B$30/Calculator!$F$16,1)&lt;0.5,-1,1))^2))),2))</f>
        <v>—</v>
      </c>
      <c r="U50" s="286" t="n">
        <f aca="false">IF(OR(Calculator!$E$17&lt;&gt;"YES",Calculator!$B$30&lt;Calculator!$G$17),"—",ROUND((1+SQRT(((50*POWER(80,POWER(COS(PI()*MOD(Calculator!$B$30/Calculator!$F$17,1)),2))-$C50)^2+(1500*ABS(SIN(2*PI()*MOD(Calculator!$B$30/Calculator!$F$17,1)))*IF(MOD(Calculator!$B$30/Calculator!$F$17,1)&lt;0.5,-1,1))^2)/((50*POWER(80,POWER(COS(PI()*MOD(Calculator!$B$30/Calculator!$F$17,1)),2))+$C50)^2+(1500*ABS(SIN(2*PI()*MOD(Calculator!$B$30/Calculator!$F$17,1)))*IF(MOD(Calculator!$B$30/Calculator!$F$17,1)&lt;0.5,-1,1))^2)))/(1-SQRT(((50*POWER(80,POWER(COS(PI()*MOD(Calculator!$B$30/Calculator!$F$17,1)),2))-$C50)^2+(1500*ABS(SIN(2*PI()*MOD(Calculator!$B$30/Calculator!$F$17,1)))*IF(MOD(Calculator!$B$30/Calculator!$F$17,1)&lt;0.5,-1,1))^2)/((50*POWER(80,POWER(COS(PI()*MOD(Calculator!$B$30/Calculator!$F$17,1)),2))+$C50)^2+(1500*ABS(SIN(2*PI()*MOD(Calculator!$B$30/Calculator!$F$17,1)))*IF(MOD(Calculator!$B$30/Calculator!$F$17,1)&lt;0.5,-1,1))^2))),2))</f>
        <v>19.54</v>
      </c>
      <c r="V50" s="286" t="str">
        <f aca="false">IF(OR(Calculator!$E$18&lt;&gt;"YES",Calculator!$B$30&lt;Calculator!$G$18),"—",ROUND((1+SQRT(((50*POWER(80,POWER(COS(PI()*MOD(Calculator!$B$30/Calculator!$F$18,1)),2))-$C50)^2+(1500*ABS(SIN(2*PI()*MOD(Calculator!$B$30/Calculator!$F$18,1)))*IF(MOD(Calculator!$B$30/Calculator!$F$18,1)&lt;0.5,-1,1))^2)/((50*POWER(80,POWER(COS(PI()*MOD(Calculator!$B$30/Calculator!$F$18,1)),2))+$C50)^2+(1500*ABS(SIN(2*PI()*MOD(Calculator!$B$30/Calculator!$F$18,1)))*IF(MOD(Calculator!$B$30/Calculator!$F$18,1)&lt;0.5,-1,1))^2)))/(1-SQRT(((50*POWER(80,POWER(COS(PI()*MOD(Calculator!$B$30/Calculator!$F$18,1)),2))-$C50)^2+(1500*ABS(SIN(2*PI()*MOD(Calculator!$B$30/Calculator!$F$18,1)))*IF(MOD(Calculator!$B$30/Calculator!$F$18,1)&lt;0.5,-1,1))^2)/((50*POWER(80,POWER(COS(PI()*MOD(Calculator!$B$30/Calculator!$F$18,1)),2))+$C50)^2+(1500*ABS(SIN(2*PI()*MOD(Calculator!$B$30/Calculator!$F$18,1)))*IF(MOD(Calculator!$B$30/Calculator!$F$18,1)&lt;0.5,-1,1))^2))),2))</f>
        <v>—</v>
      </c>
      <c r="W50" s="286" t="str">
        <f aca="false">IF(OR(Calculator!$E$19&lt;&gt;"YES",Calculator!$B$30&lt;Calculator!$G$19),"—",ROUND((1+SQRT(((50*POWER(80,POWER(COS(PI()*MOD(Calculator!$B$30/Calculator!$F$19,1)),2))-$C50)^2+(1500*ABS(SIN(2*PI()*MOD(Calculator!$B$30/Calculator!$F$19,1)))*IF(MOD(Calculator!$B$30/Calculator!$F$19,1)&lt;0.5,-1,1))^2)/((50*POWER(80,POWER(COS(PI()*MOD(Calculator!$B$30/Calculator!$F$19,1)),2))+$C50)^2+(1500*ABS(SIN(2*PI()*MOD(Calculator!$B$30/Calculator!$F$19,1)))*IF(MOD(Calculator!$B$30/Calculator!$F$19,1)&lt;0.5,-1,1))^2)))/(1-SQRT(((50*POWER(80,POWER(COS(PI()*MOD(Calculator!$B$30/Calculator!$F$19,1)),2))-$C50)^2+(1500*ABS(SIN(2*PI()*MOD(Calculator!$B$30/Calculator!$F$19,1)))*IF(MOD(Calculator!$B$30/Calculator!$F$19,1)&lt;0.5,-1,1))^2)/((50*POWER(80,POWER(COS(PI()*MOD(Calculator!$B$30/Calculator!$F$19,1)),2))+$C50)^2+(1500*ABS(SIN(2*PI()*MOD(Calculator!$B$30/Calculator!$F$19,1)))*IF(MOD(Calculator!$B$30/Calculator!$F$19,1)&lt;0.5,-1,1))^2))),2))</f>
        <v>—</v>
      </c>
      <c r="X50" s="286" t="str">
        <f aca="false">IF(OR(Calculator!$E$20&lt;&gt;"YES",Calculator!$B$30&lt;Calculator!$G$20),"—",ROUND((1+SQRT(((50*POWER(80,POWER(COS(PI()*MOD(Calculator!$B$30/Calculator!$F$20,1)),2))-$C50)^2+(1500*ABS(SIN(2*PI()*MOD(Calculator!$B$30/Calculator!$F$20,1)))*IF(MOD(Calculator!$B$30/Calculator!$F$20,1)&lt;0.5,-1,1))^2)/((50*POWER(80,POWER(COS(PI()*MOD(Calculator!$B$30/Calculator!$F$20,1)),2))+$C50)^2+(1500*ABS(SIN(2*PI()*MOD(Calculator!$B$30/Calculator!$F$20,1)))*IF(MOD(Calculator!$B$30/Calculator!$F$20,1)&lt;0.5,-1,1))^2)))/(1-SQRT(((50*POWER(80,POWER(COS(PI()*MOD(Calculator!$B$30/Calculator!$F$20,1)),2))-$C50)^2+(1500*ABS(SIN(2*PI()*MOD(Calculator!$B$30/Calculator!$F$20,1)))*IF(MOD(Calculator!$B$30/Calculator!$F$20,1)&lt;0.5,-1,1))^2)/((50*POWER(80,POWER(COS(PI()*MOD(Calculator!$B$30/Calculator!$F$20,1)),2))+$C50)^2+(1500*ABS(SIN(2*PI()*MOD(Calculator!$B$30/Calculator!$F$20,1)))*IF(MOD(Calculator!$B$30/Calculator!$F$20,1)&lt;0.5,-1,1))^2))),2))</f>
        <v>—</v>
      </c>
      <c r="Y50" s="286" t="str">
        <f aca="false">IF(OR(Calculator!$E$21&lt;&gt;"YES",Calculator!$B$30&lt;Calculator!$G$21),"—",ROUND((1+SQRT(((50*POWER(80,POWER(COS(PI()*MOD(Calculator!$B$30/Calculator!$F$21,1)),2))-$C50)^2+(1500*ABS(SIN(2*PI()*MOD(Calculator!$B$30/Calculator!$F$21,1)))*IF(MOD(Calculator!$B$30/Calculator!$F$21,1)&lt;0.5,-1,1))^2)/((50*POWER(80,POWER(COS(PI()*MOD(Calculator!$B$30/Calculator!$F$21,1)),2))+$C50)^2+(1500*ABS(SIN(2*PI()*MOD(Calculator!$B$30/Calculator!$F$21,1)))*IF(MOD(Calculator!$B$30/Calculator!$F$21,1)&lt;0.5,-1,1))^2)))/(1-SQRT(((50*POWER(80,POWER(COS(PI()*MOD(Calculator!$B$30/Calculator!$F$21,1)),2))-$C50)^2+(1500*ABS(SIN(2*PI()*MOD(Calculator!$B$30/Calculator!$F$21,1)))*IF(MOD(Calculator!$B$30/Calculator!$F$21,1)&lt;0.5,-1,1))^2)/((50*POWER(80,POWER(COS(PI()*MOD(Calculator!$B$30/Calculator!$F$21,1)),2))+$C50)^2+(1500*ABS(SIN(2*PI()*MOD(Calculator!$B$30/Calculator!$F$21,1)))*IF(MOD(Calculator!$B$30/Calculator!$F$21,1)&lt;0.5,-1,1))^2))),2))</f>
        <v>—</v>
      </c>
      <c r="Z50" s="286" t="str">
        <f aca="false">IF(OR(Calculator!$E$22&lt;&gt;"YES",Calculator!$B$30&lt;Calculator!$G$22),"—",ROUND((1+SQRT(((50*POWER(80,POWER(COS(PI()*MOD(Calculator!$B$30/Calculator!$F$22,1)),2))-$C50)^2+(1500*ABS(SIN(2*PI()*MOD(Calculator!$B$30/Calculator!$F$22,1)))*IF(MOD(Calculator!$B$30/Calculator!$F$22,1)&lt;0.5,-1,1))^2)/((50*POWER(80,POWER(COS(PI()*MOD(Calculator!$B$30/Calculator!$F$22,1)),2))+$C50)^2+(1500*ABS(SIN(2*PI()*MOD(Calculator!$B$30/Calculator!$F$22,1)))*IF(MOD(Calculator!$B$30/Calculator!$F$22,1)&lt;0.5,-1,1))^2)))/(1-SQRT(((50*POWER(80,POWER(COS(PI()*MOD(Calculator!$B$30/Calculator!$F$22,1)),2))-$C50)^2+(1500*ABS(SIN(2*PI()*MOD(Calculator!$B$30/Calculator!$F$22,1)))*IF(MOD(Calculator!$B$30/Calculator!$F$22,1)&lt;0.5,-1,1))^2)/((50*POWER(80,POWER(COS(PI()*MOD(Calculator!$B$30/Calculator!$F$22,1)),2))+$C50)^2+(1500*ABS(SIN(2*PI()*MOD(Calculator!$B$30/Calculator!$F$22,1)))*IF(MOD(Calculator!$B$30/Calculator!$F$22,1)&lt;0.5,-1,1))^2))),2))</f>
        <v>—</v>
      </c>
      <c r="AA50" s="287" t="n">
        <f aca="false">IFERROR(ROUND((IF(ISNUMBER(P50),P50,0)+IF(ISNUMBER(Q50),Q50,0)+IF(ISNUMBER(R50),R50,0)+IF(ISNUMBER(S50),S50,0)+IF(ISNUMBER(T50),T50,0)+IF(ISNUMBER(U50),U50,0)+IF(ISNUMBER(V50),V50,0)+IF(ISNUMBER(W50),W50,0)+IF(ISNUMBER(X50),X50,0)+IF(ISNUMBER(Y50),Y50,0)+IF(ISNUMBER(Z50),Z50,0))/(IF(ISNUMBER(P50),1,0)+IF(ISNUMBER(Q50),1,0)+IF(ISNUMBER(R50),1,0)+IF(ISNUMBER(S50),1,0)+IF(ISNUMBER(T50),1,0)+IF(ISNUMBER(U50),1,0)+IF(ISNUMBER(V50),1,0)+IF(ISNUMBER(W50),1,0)+IF(ISNUMBER(X50),1,0)+IF(ISNUMBER(Y50),1,0)+IF(ISNUMBER(Z50),1,0)),4),"")</f>
        <v>19.195</v>
      </c>
      <c r="AB50" s="286" t="str">
        <f aca="false">IF(OR(Calculator!$E$12&lt;&gt;"YES",Calculator!$B$31&lt;Calculator!$G$12),"—",ROUND((1+SQRT(((50*POWER(80,POWER(COS(PI()*MOD(Calculator!$B$31/Calculator!$F$12,1)),2))-$C50)^2+(1500*ABS(SIN(2*PI()*MOD(Calculator!$B$31/Calculator!$F$12,1)))*IF(MOD(Calculator!$B$31/Calculator!$F$12,1)&lt;0.5,-1,1))^2)/((50*POWER(80,POWER(COS(PI()*MOD(Calculator!$B$31/Calculator!$F$12,1)),2))+$C50)^2+(1500*ABS(SIN(2*PI()*MOD(Calculator!$B$31/Calculator!$F$12,1)))*IF(MOD(Calculator!$B$31/Calculator!$F$12,1)&lt;0.5,-1,1))^2)))/(1-SQRT(((50*POWER(80,POWER(COS(PI()*MOD(Calculator!$B$31/Calculator!$F$12,1)),2))-$C50)^2+(1500*ABS(SIN(2*PI()*MOD(Calculator!$B$31/Calculator!$F$12,1)))*IF(MOD(Calculator!$B$31/Calculator!$F$12,1)&lt;0.5,-1,1))^2)/((50*POWER(80,POWER(COS(PI()*MOD(Calculator!$B$31/Calculator!$F$12,1)),2))+$C50)^2+(1500*ABS(SIN(2*PI()*MOD(Calculator!$B$31/Calculator!$F$12,1)))*IF(MOD(Calculator!$B$31/Calculator!$F$12,1)&lt;0.5,-1,1))^2))),2))</f>
        <v>—</v>
      </c>
      <c r="AC50" s="286" t="str">
        <f aca="false">IF(OR(Calculator!$E$13&lt;&gt;"YES",Calculator!$B$31&lt;Calculator!$G$13),"—",ROUND((1+SQRT(((50*POWER(80,POWER(COS(PI()*MOD(Calculator!$B$31/Calculator!$F$13,1)),2))-$C50)^2+(1500*ABS(SIN(2*PI()*MOD(Calculator!$B$31/Calculator!$F$13,1)))*IF(MOD(Calculator!$B$31/Calculator!$F$13,1)&lt;0.5,-1,1))^2)/((50*POWER(80,POWER(COS(PI()*MOD(Calculator!$B$31/Calculator!$F$13,1)),2))+$C50)^2+(1500*ABS(SIN(2*PI()*MOD(Calculator!$B$31/Calculator!$F$13,1)))*IF(MOD(Calculator!$B$31/Calculator!$F$13,1)&lt;0.5,-1,1))^2)))/(1-SQRT(((50*POWER(80,POWER(COS(PI()*MOD(Calculator!$B$31/Calculator!$F$13,1)),2))-$C50)^2+(1500*ABS(SIN(2*PI()*MOD(Calculator!$B$31/Calculator!$F$13,1)))*IF(MOD(Calculator!$B$31/Calculator!$F$13,1)&lt;0.5,-1,1))^2)/((50*POWER(80,POWER(COS(PI()*MOD(Calculator!$B$31/Calculator!$F$13,1)),2))+$C50)^2+(1500*ABS(SIN(2*PI()*MOD(Calculator!$B$31/Calculator!$F$13,1)))*IF(MOD(Calculator!$B$31/Calculator!$F$13,1)&lt;0.5,-1,1))^2))),2))</f>
        <v>—</v>
      </c>
      <c r="AD50" s="286" t="str">
        <f aca="false">IF(OR(Calculator!$E$14&lt;&gt;"YES",Calculator!$B$31&lt;Calculator!$G$14),"—",ROUND((1+SQRT(((50*POWER(80,POWER(COS(PI()*MOD(Calculator!$B$31/Calculator!$F$14,1)),2))-$C50)^2+(1500*ABS(SIN(2*PI()*MOD(Calculator!$B$31/Calculator!$F$14,1)))*IF(MOD(Calculator!$B$31/Calculator!$F$14,1)&lt;0.5,-1,1))^2)/((50*POWER(80,POWER(COS(PI()*MOD(Calculator!$B$31/Calculator!$F$14,1)),2))+$C50)^2+(1500*ABS(SIN(2*PI()*MOD(Calculator!$B$31/Calculator!$F$14,1)))*IF(MOD(Calculator!$B$31/Calculator!$F$14,1)&lt;0.5,-1,1))^2)))/(1-SQRT(((50*POWER(80,POWER(COS(PI()*MOD(Calculator!$B$31/Calculator!$F$14,1)),2))-$C50)^2+(1500*ABS(SIN(2*PI()*MOD(Calculator!$B$31/Calculator!$F$14,1)))*IF(MOD(Calculator!$B$31/Calculator!$F$14,1)&lt;0.5,-1,1))^2)/((50*POWER(80,POWER(COS(PI()*MOD(Calculator!$B$31/Calculator!$F$14,1)),2))+$C50)^2+(1500*ABS(SIN(2*PI()*MOD(Calculator!$B$31/Calculator!$F$14,1)))*IF(MOD(Calculator!$B$31/Calculator!$F$14,1)&lt;0.5,-1,1))^2))),2))</f>
        <v>—</v>
      </c>
      <c r="AE50" s="286" t="n">
        <f aca="false">IF(OR(Calculator!$E$15&lt;&gt;"YES",Calculator!$B$31&lt;Calculator!$G$15),"—",ROUND((1+SQRT(((50*POWER(80,POWER(COS(PI()*MOD(Calculator!$B$31/Calculator!$F$15,1)),2))-$C50)^2+(1500*ABS(SIN(2*PI()*MOD(Calculator!$B$31/Calculator!$F$15,1)))*IF(MOD(Calculator!$B$31/Calculator!$F$15,1)&lt;0.5,-1,1))^2)/((50*POWER(80,POWER(COS(PI()*MOD(Calculator!$B$31/Calculator!$F$15,1)),2))+$C50)^2+(1500*ABS(SIN(2*PI()*MOD(Calculator!$B$31/Calculator!$F$15,1)))*IF(MOD(Calculator!$B$31/Calculator!$F$15,1)&lt;0.5,-1,1))^2)))/(1-SQRT(((50*POWER(80,POWER(COS(PI()*MOD(Calculator!$B$31/Calculator!$F$15,1)),2))-$C50)^2+(1500*ABS(SIN(2*PI()*MOD(Calculator!$B$31/Calculator!$F$15,1)))*IF(MOD(Calculator!$B$31/Calculator!$F$15,1)&lt;0.5,-1,1))^2)/((50*POWER(80,POWER(COS(PI()*MOD(Calculator!$B$31/Calculator!$F$15,1)),2))+$C50)^2+(1500*ABS(SIN(2*PI()*MOD(Calculator!$B$31/Calculator!$F$15,1)))*IF(MOD(Calculator!$B$31/Calculator!$F$15,1)&lt;0.5,-1,1))^2))),2))</f>
        <v>20.14</v>
      </c>
      <c r="AF50" s="286" t="str">
        <f aca="false">IF(OR(Calculator!$E$16&lt;&gt;"YES",Calculator!$B$31&lt;Calculator!$G$16),"—",ROUND((1+SQRT(((50*POWER(80,POWER(COS(PI()*MOD(Calculator!$B$31/Calculator!$F$16,1)),2))-$C50)^2+(1500*ABS(SIN(2*PI()*MOD(Calculator!$B$31/Calculator!$F$16,1)))*IF(MOD(Calculator!$B$31/Calculator!$F$16,1)&lt;0.5,-1,1))^2)/((50*POWER(80,POWER(COS(PI()*MOD(Calculator!$B$31/Calculator!$F$16,1)),2))+$C50)^2+(1500*ABS(SIN(2*PI()*MOD(Calculator!$B$31/Calculator!$F$16,1)))*IF(MOD(Calculator!$B$31/Calculator!$F$16,1)&lt;0.5,-1,1))^2)))/(1-SQRT(((50*POWER(80,POWER(COS(PI()*MOD(Calculator!$B$31/Calculator!$F$16,1)),2))-$C50)^2+(1500*ABS(SIN(2*PI()*MOD(Calculator!$B$31/Calculator!$F$16,1)))*IF(MOD(Calculator!$B$31/Calculator!$F$16,1)&lt;0.5,-1,1))^2)/((50*POWER(80,POWER(COS(PI()*MOD(Calculator!$B$31/Calculator!$F$16,1)),2))+$C50)^2+(1500*ABS(SIN(2*PI()*MOD(Calculator!$B$31/Calculator!$F$16,1)))*IF(MOD(Calculator!$B$31/Calculator!$F$16,1)&lt;0.5,-1,1))^2))),2))</f>
        <v>—</v>
      </c>
      <c r="AG50" s="286" t="n">
        <f aca="false">IF(OR(Calculator!$E$17&lt;&gt;"YES",Calculator!$B$31&lt;Calculator!$G$17),"—",ROUND((1+SQRT(((50*POWER(80,POWER(COS(PI()*MOD(Calculator!$B$31/Calculator!$F$17,1)),2))-$C50)^2+(1500*ABS(SIN(2*PI()*MOD(Calculator!$B$31/Calculator!$F$17,1)))*IF(MOD(Calculator!$B$31/Calculator!$F$17,1)&lt;0.5,-1,1))^2)/((50*POWER(80,POWER(COS(PI()*MOD(Calculator!$B$31/Calculator!$F$17,1)),2))+$C50)^2+(1500*ABS(SIN(2*PI()*MOD(Calculator!$B$31/Calculator!$F$17,1)))*IF(MOD(Calculator!$B$31/Calculator!$F$17,1)&lt;0.5,-1,1))^2)))/(1-SQRT(((50*POWER(80,POWER(COS(PI()*MOD(Calculator!$B$31/Calculator!$F$17,1)),2))-$C50)^2+(1500*ABS(SIN(2*PI()*MOD(Calculator!$B$31/Calculator!$F$17,1)))*IF(MOD(Calculator!$B$31/Calculator!$F$17,1)&lt;0.5,-1,1))^2)/((50*POWER(80,POWER(COS(PI()*MOD(Calculator!$B$31/Calculator!$F$17,1)),2))+$C50)^2+(1500*ABS(SIN(2*PI()*MOD(Calculator!$B$31/Calculator!$F$17,1)))*IF(MOD(Calculator!$B$31/Calculator!$F$17,1)&lt;0.5,-1,1))^2))),2))</f>
        <v>16.81</v>
      </c>
      <c r="AH50" s="286" t="str">
        <f aca="false">IF(OR(Calculator!$E$18&lt;&gt;"YES",Calculator!$B$31&lt;Calculator!$G$18),"—",ROUND((1+SQRT(((50*POWER(80,POWER(COS(PI()*MOD(Calculator!$B$31/Calculator!$F$18,1)),2))-$C50)^2+(1500*ABS(SIN(2*PI()*MOD(Calculator!$B$31/Calculator!$F$18,1)))*IF(MOD(Calculator!$B$31/Calculator!$F$18,1)&lt;0.5,-1,1))^2)/((50*POWER(80,POWER(COS(PI()*MOD(Calculator!$B$31/Calculator!$F$18,1)),2))+$C50)^2+(1500*ABS(SIN(2*PI()*MOD(Calculator!$B$31/Calculator!$F$18,1)))*IF(MOD(Calculator!$B$31/Calculator!$F$18,1)&lt;0.5,-1,1))^2)))/(1-SQRT(((50*POWER(80,POWER(COS(PI()*MOD(Calculator!$B$31/Calculator!$F$18,1)),2))-$C50)^2+(1500*ABS(SIN(2*PI()*MOD(Calculator!$B$31/Calculator!$F$18,1)))*IF(MOD(Calculator!$B$31/Calculator!$F$18,1)&lt;0.5,-1,1))^2)/((50*POWER(80,POWER(COS(PI()*MOD(Calculator!$B$31/Calculator!$F$18,1)),2))+$C50)^2+(1500*ABS(SIN(2*PI()*MOD(Calculator!$B$31/Calculator!$F$18,1)))*IF(MOD(Calculator!$B$31/Calculator!$F$18,1)&lt;0.5,-1,1))^2))),2))</f>
        <v>—</v>
      </c>
      <c r="AI50" s="286" t="str">
        <f aca="false">IF(OR(Calculator!$E$19&lt;&gt;"YES",Calculator!$B$31&lt;Calculator!$G$19),"—",ROUND((1+SQRT(((50*POWER(80,POWER(COS(PI()*MOD(Calculator!$B$31/Calculator!$F$19,1)),2))-$C50)^2+(1500*ABS(SIN(2*PI()*MOD(Calculator!$B$31/Calculator!$F$19,1)))*IF(MOD(Calculator!$B$31/Calculator!$F$19,1)&lt;0.5,-1,1))^2)/((50*POWER(80,POWER(COS(PI()*MOD(Calculator!$B$31/Calculator!$F$19,1)),2))+$C50)^2+(1500*ABS(SIN(2*PI()*MOD(Calculator!$B$31/Calculator!$F$19,1)))*IF(MOD(Calculator!$B$31/Calculator!$F$19,1)&lt;0.5,-1,1))^2)))/(1-SQRT(((50*POWER(80,POWER(COS(PI()*MOD(Calculator!$B$31/Calculator!$F$19,1)),2))-$C50)^2+(1500*ABS(SIN(2*PI()*MOD(Calculator!$B$31/Calculator!$F$19,1)))*IF(MOD(Calculator!$B$31/Calculator!$F$19,1)&lt;0.5,-1,1))^2)/((50*POWER(80,POWER(COS(PI()*MOD(Calculator!$B$31/Calculator!$F$19,1)),2))+$C50)^2+(1500*ABS(SIN(2*PI()*MOD(Calculator!$B$31/Calculator!$F$19,1)))*IF(MOD(Calculator!$B$31/Calculator!$F$19,1)&lt;0.5,-1,1))^2))),2))</f>
        <v>—</v>
      </c>
      <c r="AJ50" s="286" t="str">
        <f aca="false">IF(OR(Calculator!$E$20&lt;&gt;"YES",Calculator!$B$31&lt;Calculator!$G$20),"—",ROUND((1+SQRT(((50*POWER(80,POWER(COS(PI()*MOD(Calculator!$B$31/Calculator!$F$20,1)),2))-$C50)^2+(1500*ABS(SIN(2*PI()*MOD(Calculator!$B$31/Calculator!$F$20,1)))*IF(MOD(Calculator!$B$31/Calculator!$F$20,1)&lt;0.5,-1,1))^2)/((50*POWER(80,POWER(COS(PI()*MOD(Calculator!$B$31/Calculator!$F$20,1)),2))+$C50)^2+(1500*ABS(SIN(2*PI()*MOD(Calculator!$B$31/Calculator!$F$20,1)))*IF(MOD(Calculator!$B$31/Calculator!$F$20,1)&lt;0.5,-1,1))^2)))/(1-SQRT(((50*POWER(80,POWER(COS(PI()*MOD(Calculator!$B$31/Calculator!$F$20,1)),2))-$C50)^2+(1500*ABS(SIN(2*PI()*MOD(Calculator!$B$31/Calculator!$F$20,1)))*IF(MOD(Calculator!$B$31/Calculator!$F$20,1)&lt;0.5,-1,1))^2)/((50*POWER(80,POWER(COS(PI()*MOD(Calculator!$B$31/Calculator!$F$20,1)),2))+$C50)^2+(1500*ABS(SIN(2*PI()*MOD(Calculator!$B$31/Calculator!$F$20,1)))*IF(MOD(Calculator!$B$31/Calculator!$F$20,1)&lt;0.5,-1,1))^2))),2))</f>
        <v>—</v>
      </c>
      <c r="AK50" s="286" t="str">
        <f aca="false">IF(OR(Calculator!$E$21&lt;&gt;"YES",Calculator!$B$31&lt;Calculator!$G$21),"—",ROUND((1+SQRT(((50*POWER(80,POWER(COS(PI()*MOD(Calculator!$B$31/Calculator!$F$21,1)),2))-$C50)^2+(1500*ABS(SIN(2*PI()*MOD(Calculator!$B$31/Calculator!$F$21,1)))*IF(MOD(Calculator!$B$31/Calculator!$F$21,1)&lt;0.5,-1,1))^2)/((50*POWER(80,POWER(COS(PI()*MOD(Calculator!$B$31/Calculator!$F$21,1)),2))+$C50)^2+(1500*ABS(SIN(2*PI()*MOD(Calculator!$B$31/Calculator!$F$21,1)))*IF(MOD(Calculator!$B$31/Calculator!$F$21,1)&lt;0.5,-1,1))^2)))/(1-SQRT(((50*POWER(80,POWER(COS(PI()*MOD(Calculator!$B$31/Calculator!$F$21,1)),2))-$C50)^2+(1500*ABS(SIN(2*PI()*MOD(Calculator!$B$31/Calculator!$F$21,1)))*IF(MOD(Calculator!$B$31/Calculator!$F$21,1)&lt;0.5,-1,1))^2)/((50*POWER(80,POWER(COS(PI()*MOD(Calculator!$B$31/Calculator!$F$21,1)),2))+$C50)^2+(1500*ABS(SIN(2*PI()*MOD(Calculator!$B$31/Calculator!$F$21,1)))*IF(MOD(Calculator!$B$31/Calculator!$F$21,1)&lt;0.5,-1,1))^2))),2))</f>
        <v>—</v>
      </c>
      <c r="AL50" s="286" t="str">
        <f aca="false">IF(OR(Calculator!$E$22&lt;&gt;"YES",Calculator!$B$31&lt;Calculator!$G$22),"—",ROUND((1+SQRT(((50*POWER(80,POWER(COS(PI()*MOD(Calculator!$B$31/Calculator!$F$22,1)),2))-$C50)^2+(1500*ABS(SIN(2*PI()*MOD(Calculator!$B$31/Calculator!$F$22,1)))*IF(MOD(Calculator!$B$31/Calculator!$F$22,1)&lt;0.5,-1,1))^2)/((50*POWER(80,POWER(COS(PI()*MOD(Calculator!$B$31/Calculator!$F$22,1)),2))+$C50)^2+(1500*ABS(SIN(2*PI()*MOD(Calculator!$B$31/Calculator!$F$22,1)))*IF(MOD(Calculator!$B$31/Calculator!$F$22,1)&lt;0.5,-1,1))^2)))/(1-SQRT(((50*POWER(80,POWER(COS(PI()*MOD(Calculator!$B$31/Calculator!$F$22,1)),2))-$C50)^2+(1500*ABS(SIN(2*PI()*MOD(Calculator!$B$31/Calculator!$F$22,1)))*IF(MOD(Calculator!$B$31/Calculator!$F$22,1)&lt;0.5,-1,1))^2)/((50*POWER(80,POWER(COS(PI()*MOD(Calculator!$B$31/Calculator!$F$22,1)),2))+$C50)^2+(1500*ABS(SIN(2*PI()*MOD(Calculator!$B$31/Calculator!$F$22,1)))*IF(MOD(Calculator!$B$31/Calculator!$F$22,1)&lt;0.5,-1,1))^2))),2))</f>
        <v>—</v>
      </c>
      <c r="AM50" s="288" t="n">
        <f aca="false">IFERROR(ROUND((IF(ISNUMBER(AB50),AB50,0)+IF(ISNUMBER(AC50),AC50,0)+IF(ISNUMBER(AD50),AD50,0)+IF(ISNUMBER(AE50),AE50,0)+IF(ISNUMBER(AF50),AF50,0)+IF(ISNUMBER(AG50),AG50,0)+IF(ISNUMBER(AH50),AH50,0)+IF(ISNUMBER(AI50),AI50,0)+IF(ISNUMBER(AJ50),AJ50,0)+IF(ISNUMBER(AK50),AK50,0)+IF(ISNUMBER(AL50),AL50,0))/(IF(ISNUMBER(AB50),1,0)+IF(ISNUMBER(AC50),1,0)+IF(ISNUMBER(AD50),1,0)+IF(ISNUMBER(AE50),1,0)+IF(ISNUMBER(AF50),1,0)+IF(ISNUMBER(AG50),1,0)+IF(ISNUMBER(AH50),1,0)+IF(ISNUMBER(AI50),1,0)+IF(ISNUMBER(AJ50),1,0)+IF(ISNUMBER(AK50),1,0)+IF(ISNUMBER(AL50),1,0)),4),"")</f>
        <v>18.475</v>
      </c>
      <c r="AN50" s="289" t="str">
        <f aca="false">IF(OR(Calculator!$E$12&lt;&gt;"YES",Calculator!$B$32&lt;Calculator!$G$12),"—",ROUND((1+SQRT(((50*POWER(80,POWER(COS(PI()*MOD(Calculator!$B$32/Calculator!$F$12,1)),2))-$C50)^2+(1500*ABS(SIN(2*PI()*MOD(Calculator!$B$32/Calculator!$F$12,1)))*IF(MOD(Calculator!$B$32/Calculator!$F$12,1)&lt;0.5,-1,1))^2)/((50*POWER(80,POWER(COS(PI()*MOD(Calculator!$B$32/Calculator!$F$12,1)),2))+$C50)^2+(1500*ABS(SIN(2*PI()*MOD(Calculator!$B$32/Calculator!$F$12,1)))*IF(MOD(Calculator!$B$32/Calculator!$F$12,1)&lt;0.5,-1,1))^2)))/(1-SQRT(((50*POWER(80,POWER(COS(PI()*MOD(Calculator!$B$32/Calculator!$F$12,1)),2))-$C50)^2+(1500*ABS(SIN(2*PI()*MOD(Calculator!$B$32/Calculator!$F$12,1)))*IF(MOD(Calculator!$B$32/Calculator!$F$12,1)&lt;0.5,-1,1))^2)/((50*POWER(80,POWER(COS(PI()*MOD(Calculator!$B$32/Calculator!$F$12,1)),2))+$C50)^2+(1500*ABS(SIN(2*PI()*MOD(Calculator!$B$32/Calculator!$F$12,1)))*IF(MOD(Calculator!$B$32/Calculator!$F$12,1)&lt;0.5,-1,1))^2))),2))</f>
        <v>—</v>
      </c>
      <c r="AO50" s="289" t="str">
        <f aca="false">IF(OR(Calculator!$E$13&lt;&gt;"YES",Calculator!$B$32&lt;Calculator!$G$13),"—",ROUND((1+SQRT(((50*POWER(80,POWER(COS(PI()*MOD(Calculator!$B$32/Calculator!$F$13,1)),2))-$C50)^2+(1500*ABS(SIN(2*PI()*MOD(Calculator!$B$32/Calculator!$F$13,1)))*IF(MOD(Calculator!$B$32/Calculator!$F$13,1)&lt;0.5,-1,1))^2)/((50*POWER(80,POWER(COS(PI()*MOD(Calculator!$B$32/Calculator!$F$13,1)),2))+$C50)^2+(1500*ABS(SIN(2*PI()*MOD(Calculator!$B$32/Calculator!$F$13,1)))*IF(MOD(Calculator!$B$32/Calculator!$F$13,1)&lt;0.5,-1,1))^2)))/(1-SQRT(((50*POWER(80,POWER(COS(PI()*MOD(Calculator!$B$32/Calculator!$F$13,1)),2))-$C50)^2+(1500*ABS(SIN(2*PI()*MOD(Calculator!$B$32/Calculator!$F$13,1)))*IF(MOD(Calculator!$B$32/Calculator!$F$13,1)&lt;0.5,-1,1))^2)/((50*POWER(80,POWER(COS(PI()*MOD(Calculator!$B$32/Calculator!$F$13,1)),2))+$C50)^2+(1500*ABS(SIN(2*PI()*MOD(Calculator!$B$32/Calculator!$F$13,1)))*IF(MOD(Calculator!$B$32/Calculator!$F$13,1)&lt;0.5,-1,1))^2))),2))</f>
        <v>—</v>
      </c>
      <c r="AP50" s="289" t="str">
        <f aca="false">IF(OR(Calculator!$E$14&lt;&gt;"YES",Calculator!$B$32&lt;Calculator!$G$14),"—",ROUND((1+SQRT(((50*POWER(80,POWER(COS(PI()*MOD(Calculator!$B$32/Calculator!$F$14,1)),2))-$C50)^2+(1500*ABS(SIN(2*PI()*MOD(Calculator!$B$32/Calculator!$F$14,1)))*IF(MOD(Calculator!$B$32/Calculator!$F$14,1)&lt;0.5,-1,1))^2)/((50*POWER(80,POWER(COS(PI()*MOD(Calculator!$B$32/Calculator!$F$14,1)),2))+$C50)^2+(1500*ABS(SIN(2*PI()*MOD(Calculator!$B$32/Calculator!$F$14,1)))*IF(MOD(Calculator!$B$32/Calculator!$F$14,1)&lt;0.5,-1,1))^2)))/(1-SQRT(((50*POWER(80,POWER(COS(PI()*MOD(Calculator!$B$32/Calculator!$F$14,1)),2))-$C50)^2+(1500*ABS(SIN(2*PI()*MOD(Calculator!$B$32/Calculator!$F$14,1)))*IF(MOD(Calculator!$B$32/Calculator!$F$14,1)&lt;0.5,-1,1))^2)/((50*POWER(80,POWER(COS(PI()*MOD(Calculator!$B$32/Calculator!$F$14,1)),2))+$C50)^2+(1500*ABS(SIN(2*PI()*MOD(Calculator!$B$32/Calculator!$F$14,1)))*IF(MOD(Calculator!$B$32/Calculator!$F$14,1)&lt;0.5,-1,1))^2))),2))</f>
        <v>—</v>
      </c>
      <c r="AQ50" s="289" t="n">
        <f aca="false">IF(OR(Calculator!$E$15&lt;&gt;"YES",Calculator!$B$32&lt;Calculator!$G$15),"—",ROUND((1+SQRT(((50*POWER(80,POWER(COS(PI()*MOD(Calculator!$B$32/Calculator!$F$15,1)),2))-$C50)^2+(1500*ABS(SIN(2*PI()*MOD(Calculator!$B$32/Calculator!$F$15,1)))*IF(MOD(Calculator!$B$32/Calculator!$F$15,1)&lt;0.5,-1,1))^2)/((50*POWER(80,POWER(COS(PI()*MOD(Calculator!$B$32/Calculator!$F$15,1)),2))+$C50)^2+(1500*ABS(SIN(2*PI()*MOD(Calculator!$B$32/Calculator!$F$15,1)))*IF(MOD(Calculator!$B$32/Calculator!$F$15,1)&lt;0.5,-1,1))^2)))/(1-SQRT(((50*POWER(80,POWER(COS(PI()*MOD(Calculator!$B$32/Calculator!$F$15,1)),2))-$C50)^2+(1500*ABS(SIN(2*PI()*MOD(Calculator!$B$32/Calculator!$F$15,1)))*IF(MOD(Calculator!$B$32/Calculator!$F$15,1)&lt;0.5,-1,1))^2)/((50*POWER(80,POWER(COS(PI()*MOD(Calculator!$B$32/Calculator!$F$15,1)),2))+$C50)^2+(1500*ABS(SIN(2*PI()*MOD(Calculator!$B$32/Calculator!$F$15,1)))*IF(MOD(Calculator!$B$32/Calculator!$F$15,1)&lt;0.5,-1,1))^2))),2))</f>
        <v>3.61</v>
      </c>
      <c r="AR50" s="289" t="str">
        <f aca="false">IF(OR(Calculator!$E$16&lt;&gt;"YES",Calculator!$B$32&lt;Calculator!$G$16),"—",ROUND((1+SQRT(((50*POWER(80,POWER(COS(PI()*MOD(Calculator!$B$32/Calculator!$F$16,1)),2))-$C50)^2+(1500*ABS(SIN(2*PI()*MOD(Calculator!$B$32/Calculator!$F$16,1)))*IF(MOD(Calculator!$B$32/Calculator!$F$16,1)&lt;0.5,-1,1))^2)/((50*POWER(80,POWER(COS(PI()*MOD(Calculator!$B$32/Calculator!$F$16,1)),2))+$C50)^2+(1500*ABS(SIN(2*PI()*MOD(Calculator!$B$32/Calculator!$F$16,1)))*IF(MOD(Calculator!$B$32/Calculator!$F$16,1)&lt;0.5,-1,1))^2)))/(1-SQRT(((50*POWER(80,POWER(COS(PI()*MOD(Calculator!$B$32/Calculator!$F$16,1)),2))-$C50)^2+(1500*ABS(SIN(2*PI()*MOD(Calculator!$B$32/Calculator!$F$16,1)))*IF(MOD(Calculator!$B$32/Calculator!$F$16,1)&lt;0.5,-1,1))^2)/((50*POWER(80,POWER(COS(PI()*MOD(Calculator!$B$32/Calculator!$F$16,1)),2))+$C50)^2+(1500*ABS(SIN(2*PI()*MOD(Calculator!$B$32/Calculator!$F$16,1)))*IF(MOD(Calculator!$B$32/Calculator!$F$16,1)&lt;0.5,-1,1))^2))),2))</f>
        <v>—</v>
      </c>
      <c r="AS50" s="289" t="n">
        <f aca="false">IF(OR(Calculator!$E$17&lt;&gt;"YES",Calculator!$B$32&lt;Calculator!$G$17),"—",ROUND((1+SQRT(((50*POWER(80,POWER(COS(PI()*MOD(Calculator!$B$32/Calculator!$F$17,1)),2))-$C50)^2+(1500*ABS(SIN(2*PI()*MOD(Calculator!$B$32/Calculator!$F$17,1)))*IF(MOD(Calculator!$B$32/Calculator!$F$17,1)&lt;0.5,-1,1))^2)/((50*POWER(80,POWER(COS(PI()*MOD(Calculator!$B$32/Calculator!$F$17,1)),2))+$C50)^2+(1500*ABS(SIN(2*PI()*MOD(Calculator!$B$32/Calculator!$F$17,1)))*IF(MOD(Calculator!$B$32/Calculator!$F$17,1)&lt;0.5,-1,1))^2)))/(1-SQRT(((50*POWER(80,POWER(COS(PI()*MOD(Calculator!$B$32/Calculator!$F$17,1)),2))-$C50)^2+(1500*ABS(SIN(2*PI()*MOD(Calculator!$B$32/Calculator!$F$17,1)))*IF(MOD(Calculator!$B$32/Calculator!$F$17,1)&lt;0.5,-1,1))^2)/((50*POWER(80,POWER(COS(PI()*MOD(Calculator!$B$32/Calculator!$F$17,1)),2))+$C50)^2+(1500*ABS(SIN(2*PI()*MOD(Calculator!$B$32/Calculator!$F$17,1)))*IF(MOD(Calculator!$B$32/Calculator!$F$17,1)&lt;0.5,-1,1))^2))),2))</f>
        <v>17.48</v>
      </c>
      <c r="AT50" s="289" t="str">
        <f aca="false">IF(OR(Calculator!$E$18&lt;&gt;"YES",Calculator!$B$32&lt;Calculator!$G$18),"—",ROUND((1+SQRT(((50*POWER(80,POWER(COS(PI()*MOD(Calculator!$B$32/Calculator!$F$18,1)),2))-$C50)^2+(1500*ABS(SIN(2*PI()*MOD(Calculator!$B$32/Calculator!$F$18,1)))*IF(MOD(Calculator!$B$32/Calculator!$F$18,1)&lt;0.5,-1,1))^2)/((50*POWER(80,POWER(COS(PI()*MOD(Calculator!$B$32/Calculator!$F$18,1)),2))+$C50)^2+(1500*ABS(SIN(2*PI()*MOD(Calculator!$B$32/Calculator!$F$18,1)))*IF(MOD(Calculator!$B$32/Calculator!$F$18,1)&lt;0.5,-1,1))^2)))/(1-SQRT(((50*POWER(80,POWER(COS(PI()*MOD(Calculator!$B$32/Calculator!$F$18,1)),2))-$C50)^2+(1500*ABS(SIN(2*PI()*MOD(Calculator!$B$32/Calculator!$F$18,1)))*IF(MOD(Calculator!$B$32/Calculator!$F$18,1)&lt;0.5,-1,1))^2)/((50*POWER(80,POWER(COS(PI()*MOD(Calculator!$B$32/Calculator!$F$18,1)),2))+$C50)^2+(1500*ABS(SIN(2*PI()*MOD(Calculator!$B$32/Calculator!$F$18,1)))*IF(MOD(Calculator!$B$32/Calculator!$F$18,1)&lt;0.5,-1,1))^2))),2))</f>
        <v>—</v>
      </c>
      <c r="AU50" s="289" t="str">
        <f aca="false">IF(OR(Calculator!$E$19&lt;&gt;"YES",Calculator!$B$32&lt;Calculator!$G$19),"—",ROUND((1+SQRT(((50*POWER(80,POWER(COS(PI()*MOD(Calculator!$B$32/Calculator!$F$19,1)),2))-$C50)^2+(1500*ABS(SIN(2*PI()*MOD(Calculator!$B$32/Calculator!$F$19,1)))*IF(MOD(Calculator!$B$32/Calculator!$F$19,1)&lt;0.5,-1,1))^2)/((50*POWER(80,POWER(COS(PI()*MOD(Calculator!$B$32/Calculator!$F$19,1)),2))+$C50)^2+(1500*ABS(SIN(2*PI()*MOD(Calculator!$B$32/Calculator!$F$19,1)))*IF(MOD(Calculator!$B$32/Calculator!$F$19,1)&lt;0.5,-1,1))^2)))/(1-SQRT(((50*POWER(80,POWER(COS(PI()*MOD(Calculator!$B$32/Calculator!$F$19,1)),2))-$C50)^2+(1500*ABS(SIN(2*PI()*MOD(Calculator!$B$32/Calculator!$F$19,1)))*IF(MOD(Calculator!$B$32/Calculator!$F$19,1)&lt;0.5,-1,1))^2)/((50*POWER(80,POWER(COS(PI()*MOD(Calculator!$B$32/Calculator!$F$19,1)),2))+$C50)^2+(1500*ABS(SIN(2*PI()*MOD(Calculator!$B$32/Calculator!$F$19,1)))*IF(MOD(Calculator!$B$32/Calculator!$F$19,1)&lt;0.5,-1,1))^2))),2))</f>
        <v>—</v>
      </c>
      <c r="AV50" s="289" t="str">
        <f aca="false">IF(OR(Calculator!$E$20&lt;&gt;"YES",Calculator!$B$32&lt;Calculator!$G$20),"—",ROUND((1+SQRT(((50*POWER(80,POWER(COS(PI()*MOD(Calculator!$B$32/Calculator!$F$20,1)),2))-$C50)^2+(1500*ABS(SIN(2*PI()*MOD(Calculator!$B$32/Calculator!$F$20,1)))*IF(MOD(Calculator!$B$32/Calculator!$F$20,1)&lt;0.5,-1,1))^2)/((50*POWER(80,POWER(COS(PI()*MOD(Calculator!$B$32/Calculator!$F$20,1)),2))+$C50)^2+(1500*ABS(SIN(2*PI()*MOD(Calculator!$B$32/Calculator!$F$20,1)))*IF(MOD(Calculator!$B$32/Calculator!$F$20,1)&lt;0.5,-1,1))^2)))/(1-SQRT(((50*POWER(80,POWER(COS(PI()*MOD(Calculator!$B$32/Calculator!$F$20,1)),2))-$C50)^2+(1500*ABS(SIN(2*PI()*MOD(Calculator!$B$32/Calculator!$F$20,1)))*IF(MOD(Calculator!$B$32/Calculator!$F$20,1)&lt;0.5,-1,1))^2)/((50*POWER(80,POWER(COS(PI()*MOD(Calculator!$B$32/Calculator!$F$20,1)),2))+$C50)^2+(1500*ABS(SIN(2*PI()*MOD(Calculator!$B$32/Calculator!$F$20,1)))*IF(MOD(Calculator!$B$32/Calculator!$F$20,1)&lt;0.5,-1,1))^2))),2))</f>
        <v>—</v>
      </c>
      <c r="AW50" s="289" t="str">
        <f aca="false">IF(OR(Calculator!$E$21&lt;&gt;"YES",Calculator!$B$32&lt;Calculator!$G$21),"—",ROUND((1+SQRT(((50*POWER(80,POWER(COS(PI()*MOD(Calculator!$B$32/Calculator!$F$21,1)),2))-$C50)^2+(1500*ABS(SIN(2*PI()*MOD(Calculator!$B$32/Calculator!$F$21,1)))*IF(MOD(Calculator!$B$32/Calculator!$F$21,1)&lt;0.5,-1,1))^2)/((50*POWER(80,POWER(COS(PI()*MOD(Calculator!$B$32/Calculator!$F$21,1)),2))+$C50)^2+(1500*ABS(SIN(2*PI()*MOD(Calculator!$B$32/Calculator!$F$21,1)))*IF(MOD(Calculator!$B$32/Calculator!$F$21,1)&lt;0.5,-1,1))^2)))/(1-SQRT(((50*POWER(80,POWER(COS(PI()*MOD(Calculator!$B$32/Calculator!$F$21,1)),2))-$C50)^2+(1500*ABS(SIN(2*PI()*MOD(Calculator!$B$32/Calculator!$F$21,1)))*IF(MOD(Calculator!$B$32/Calculator!$F$21,1)&lt;0.5,-1,1))^2)/((50*POWER(80,POWER(COS(PI()*MOD(Calculator!$B$32/Calculator!$F$21,1)),2))+$C50)^2+(1500*ABS(SIN(2*PI()*MOD(Calculator!$B$32/Calculator!$F$21,1)))*IF(MOD(Calculator!$B$32/Calculator!$F$21,1)&lt;0.5,-1,1))^2))),2))</f>
        <v>—</v>
      </c>
      <c r="AX50" s="289" t="str">
        <f aca="false">IF(OR(Calculator!$E$22&lt;&gt;"YES",Calculator!$B$32&lt;Calculator!$G$22),"—",ROUND((1+SQRT(((50*POWER(80,POWER(COS(PI()*MOD(Calculator!$B$32/Calculator!$F$22,1)),2))-$C50)^2+(1500*ABS(SIN(2*PI()*MOD(Calculator!$B$32/Calculator!$F$22,1)))*IF(MOD(Calculator!$B$32/Calculator!$F$22,1)&lt;0.5,-1,1))^2)/((50*POWER(80,POWER(COS(PI()*MOD(Calculator!$B$32/Calculator!$F$22,1)),2))+$C50)^2+(1500*ABS(SIN(2*PI()*MOD(Calculator!$B$32/Calculator!$F$22,1)))*IF(MOD(Calculator!$B$32/Calculator!$F$22,1)&lt;0.5,-1,1))^2)))/(1-SQRT(((50*POWER(80,POWER(COS(PI()*MOD(Calculator!$B$32/Calculator!$F$22,1)),2))-$C50)^2+(1500*ABS(SIN(2*PI()*MOD(Calculator!$B$32/Calculator!$F$22,1)))*IF(MOD(Calculator!$B$32/Calculator!$F$22,1)&lt;0.5,-1,1))^2)/((50*POWER(80,POWER(COS(PI()*MOD(Calculator!$B$32/Calculator!$F$22,1)),2))+$C50)^2+(1500*ABS(SIN(2*PI()*MOD(Calculator!$B$32/Calculator!$F$22,1)))*IF(MOD(Calculator!$B$32/Calculator!$F$22,1)&lt;0.5,-1,1))^2))),2))</f>
        <v>—</v>
      </c>
      <c r="AY50" s="288" t="n">
        <f aca="false">IFERROR(ROUND((IF(ISNUMBER(AN50),AN50,0)+IF(ISNUMBER(AO50),AO50,0)+IF(ISNUMBER(AP50),AP50,0)+IF(ISNUMBER(AQ50),AQ50,0)+IF(ISNUMBER(AR50),AR50,0)+IF(ISNUMBER(AS50),AS50,0)+IF(ISNUMBER(AT50),AT50,0)+IF(ISNUMBER(AU50),AU50,0)+IF(ISNUMBER(AV50),AV50,0)+IF(ISNUMBER(AW50),AW50,0)+IF(ISNUMBER(AX50),AX50,0))/(IF(ISNUMBER(AN50),1,0)+IF(ISNUMBER(AO50),1,0)+IF(ISNUMBER(AP50),1,0)+IF(ISNUMBER(AQ50),1,0)+IF(ISNUMBER(AR50),1,0)+IF(ISNUMBER(AS50),1,0)+IF(ISNUMBER(AT50),1,0)+IF(ISNUMBER(AU50),1,0)+IF(ISNUMBER(AV50),1,0)+IF(ISNUMBER(AW50),1,0)+IF(ISNUMBER(AX50),1,0)),4),"")</f>
        <v>10.545</v>
      </c>
      <c r="AZ50" s="289" t="str">
        <f aca="false">IF(OR(Calculator!$E$12&lt;&gt;"YES",Calculator!$B$33&lt;Calculator!$G$12),"—",ROUND((1+SQRT(((50*POWER(80,POWER(COS(PI()*MOD(Calculator!$B$33/Calculator!$F$12,1)),2))-$C50)^2+(1500*ABS(SIN(2*PI()*MOD(Calculator!$B$33/Calculator!$F$12,1)))*IF(MOD(Calculator!$B$33/Calculator!$F$12,1)&lt;0.5,-1,1))^2)/((50*POWER(80,POWER(COS(PI()*MOD(Calculator!$B$33/Calculator!$F$12,1)),2))+$C50)^2+(1500*ABS(SIN(2*PI()*MOD(Calculator!$B$33/Calculator!$F$12,1)))*IF(MOD(Calculator!$B$33/Calculator!$F$12,1)&lt;0.5,-1,1))^2)))/(1-SQRT(((50*POWER(80,POWER(COS(PI()*MOD(Calculator!$B$33/Calculator!$F$12,1)),2))-$C50)^2+(1500*ABS(SIN(2*PI()*MOD(Calculator!$B$33/Calculator!$F$12,1)))*IF(MOD(Calculator!$B$33/Calculator!$F$12,1)&lt;0.5,-1,1))^2)/((50*POWER(80,POWER(COS(PI()*MOD(Calculator!$B$33/Calculator!$F$12,1)),2))+$C50)^2+(1500*ABS(SIN(2*PI()*MOD(Calculator!$B$33/Calculator!$F$12,1)))*IF(MOD(Calculator!$B$33/Calculator!$F$12,1)&lt;0.5,-1,1))^2))),2))</f>
        <v>—</v>
      </c>
      <c r="BA50" s="289" t="str">
        <f aca="false">IF(OR(Calculator!$E$13&lt;&gt;"YES",Calculator!$B$33&lt;Calculator!$G$13),"—",ROUND((1+SQRT(((50*POWER(80,POWER(COS(PI()*MOD(Calculator!$B$33/Calculator!$F$13,1)),2))-$C50)^2+(1500*ABS(SIN(2*PI()*MOD(Calculator!$B$33/Calculator!$F$13,1)))*IF(MOD(Calculator!$B$33/Calculator!$F$13,1)&lt;0.5,-1,1))^2)/((50*POWER(80,POWER(COS(PI()*MOD(Calculator!$B$33/Calculator!$F$13,1)),2))+$C50)^2+(1500*ABS(SIN(2*PI()*MOD(Calculator!$B$33/Calculator!$F$13,1)))*IF(MOD(Calculator!$B$33/Calculator!$F$13,1)&lt;0.5,-1,1))^2)))/(1-SQRT(((50*POWER(80,POWER(COS(PI()*MOD(Calculator!$B$33/Calculator!$F$13,1)),2))-$C50)^2+(1500*ABS(SIN(2*PI()*MOD(Calculator!$B$33/Calculator!$F$13,1)))*IF(MOD(Calculator!$B$33/Calculator!$F$13,1)&lt;0.5,-1,1))^2)/((50*POWER(80,POWER(COS(PI()*MOD(Calculator!$B$33/Calculator!$F$13,1)),2))+$C50)^2+(1500*ABS(SIN(2*PI()*MOD(Calculator!$B$33/Calculator!$F$13,1)))*IF(MOD(Calculator!$B$33/Calculator!$F$13,1)&lt;0.5,-1,1))^2))),2))</f>
        <v>—</v>
      </c>
      <c r="BB50" s="289" t="str">
        <f aca="false">IF(OR(Calculator!$E$14&lt;&gt;"YES",Calculator!$B$33&lt;Calculator!$G$14),"—",ROUND((1+SQRT(((50*POWER(80,POWER(COS(PI()*MOD(Calculator!$B$33/Calculator!$F$14,1)),2))-$C50)^2+(1500*ABS(SIN(2*PI()*MOD(Calculator!$B$33/Calculator!$F$14,1)))*IF(MOD(Calculator!$B$33/Calculator!$F$14,1)&lt;0.5,-1,1))^2)/((50*POWER(80,POWER(COS(PI()*MOD(Calculator!$B$33/Calculator!$F$14,1)),2))+$C50)^2+(1500*ABS(SIN(2*PI()*MOD(Calculator!$B$33/Calculator!$F$14,1)))*IF(MOD(Calculator!$B$33/Calculator!$F$14,1)&lt;0.5,-1,1))^2)))/(1-SQRT(((50*POWER(80,POWER(COS(PI()*MOD(Calculator!$B$33/Calculator!$F$14,1)),2))-$C50)^2+(1500*ABS(SIN(2*PI()*MOD(Calculator!$B$33/Calculator!$F$14,1)))*IF(MOD(Calculator!$B$33/Calculator!$F$14,1)&lt;0.5,-1,1))^2)/((50*POWER(80,POWER(COS(PI()*MOD(Calculator!$B$33/Calculator!$F$14,1)),2))+$C50)^2+(1500*ABS(SIN(2*PI()*MOD(Calculator!$B$33/Calculator!$F$14,1)))*IF(MOD(Calculator!$B$33/Calculator!$F$14,1)&lt;0.5,-1,1))^2))),2))</f>
        <v>—</v>
      </c>
      <c r="BC50" s="289" t="n">
        <f aca="false">IF(OR(Calculator!$E$15&lt;&gt;"YES",Calculator!$B$33&lt;Calculator!$G$15),"—",ROUND((1+SQRT(((50*POWER(80,POWER(COS(PI()*MOD(Calculator!$B$33/Calculator!$F$15,1)),2))-$C50)^2+(1500*ABS(SIN(2*PI()*MOD(Calculator!$B$33/Calculator!$F$15,1)))*IF(MOD(Calculator!$B$33/Calculator!$F$15,1)&lt;0.5,-1,1))^2)/((50*POWER(80,POWER(COS(PI()*MOD(Calculator!$B$33/Calculator!$F$15,1)),2))+$C50)^2+(1500*ABS(SIN(2*PI()*MOD(Calculator!$B$33/Calculator!$F$15,1)))*IF(MOD(Calculator!$B$33/Calculator!$F$15,1)&lt;0.5,-1,1))^2)))/(1-SQRT(((50*POWER(80,POWER(COS(PI()*MOD(Calculator!$B$33/Calculator!$F$15,1)),2))-$C50)^2+(1500*ABS(SIN(2*PI()*MOD(Calculator!$B$33/Calculator!$F$15,1)))*IF(MOD(Calculator!$B$33/Calculator!$F$15,1)&lt;0.5,-1,1))^2)/((50*POWER(80,POWER(COS(PI()*MOD(Calculator!$B$33/Calculator!$F$15,1)),2))+$C50)^2+(1500*ABS(SIN(2*PI()*MOD(Calculator!$B$33/Calculator!$F$15,1)))*IF(MOD(Calculator!$B$33/Calculator!$F$15,1)&lt;0.5,-1,1))^2))),2))</f>
        <v>3.73</v>
      </c>
      <c r="BD50" s="289" t="str">
        <f aca="false">IF(OR(Calculator!$E$16&lt;&gt;"YES",Calculator!$B$33&lt;Calculator!$G$16),"—",ROUND((1+SQRT(((50*POWER(80,POWER(COS(PI()*MOD(Calculator!$B$33/Calculator!$F$16,1)),2))-$C50)^2+(1500*ABS(SIN(2*PI()*MOD(Calculator!$B$33/Calculator!$F$16,1)))*IF(MOD(Calculator!$B$33/Calculator!$F$16,1)&lt;0.5,-1,1))^2)/((50*POWER(80,POWER(COS(PI()*MOD(Calculator!$B$33/Calculator!$F$16,1)),2))+$C50)^2+(1500*ABS(SIN(2*PI()*MOD(Calculator!$B$33/Calculator!$F$16,1)))*IF(MOD(Calculator!$B$33/Calculator!$F$16,1)&lt;0.5,-1,1))^2)))/(1-SQRT(((50*POWER(80,POWER(COS(PI()*MOD(Calculator!$B$33/Calculator!$F$16,1)),2))-$C50)^2+(1500*ABS(SIN(2*PI()*MOD(Calculator!$B$33/Calculator!$F$16,1)))*IF(MOD(Calculator!$B$33/Calculator!$F$16,1)&lt;0.5,-1,1))^2)/((50*POWER(80,POWER(COS(PI()*MOD(Calculator!$B$33/Calculator!$F$16,1)),2))+$C50)^2+(1500*ABS(SIN(2*PI()*MOD(Calculator!$B$33/Calculator!$F$16,1)))*IF(MOD(Calculator!$B$33/Calculator!$F$16,1)&lt;0.5,-1,1))^2))),2))</f>
        <v>—</v>
      </c>
      <c r="BE50" s="289" t="n">
        <f aca="false">IF(OR(Calculator!$E$17&lt;&gt;"YES",Calculator!$B$33&lt;Calculator!$G$17),"—",ROUND((1+SQRT(((50*POWER(80,POWER(COS(PI()*MOD(Calculator!$B$33/Calculator!$F$17,1)),2))-$C50)^2+(1500*ABS(SIN(2*PI()*MOD(Calculator!$B$33/Calculator!$F$17,1)))*IF(MOD(Calculator!$B$33/Calculator!$F$17,1)&lt;0.5,-1,1))^2)/((50*POWER(80,POWER(COS(PI()*MOD(Calculator!$B$33/Calculator!$F$17,1)),2))+$C50)^2+(1500*ABS(SIN(2*PI()*MOD(Calculator!$B$33/Calculator!$F$17,1)))*IF(MOD(Calculator!$B$33/Calculator!$F$17,1)&lt;0.5,-1,1))^2)))/(1-SQRT(((50*POWER(80,POWER(COS(PI()*MOD(Calculator!$B$33/Calculator!$F$17,1)),2))-$C50)^2+(1500*ABS(SIN(2*PI()*MOD(Calculator!$B$33/Calculator!$F$17,1)))*IF(MOD(Calculator!$B$33/Calculator!$F$17,1)&lt;0.5,-1,1))^2)/((50*POWER(80,POWER(COS(PI()*MOD(Calculator!$B$33/Calculator!$F$17,1)),2))+$C50)^2+(1500*ABS(SIN(2*PI()*MOD(Calculator!$B$33/Calculator!$F$17,1)))*IF(MOD(Calculator!$B$33/Calculator!$F$17,1)&lt;0.5,-1,1))^2))),2))</f>
        <v>18.85</v>
      </c>
      <c r="BF50" s="289" t="str">
        <f aca="false">IF(OR(Calculator!$E$18&lt;&gt;"YES",Calculator!$B$33&lt;Calculator!$G$18),"—",ROUND((1+SQRT(((50*POWER(80,POWER(COS(PI()*MOD(Calculator!$B$33/Calculator!$F$18,1)),2))-$C50)^2+(1500*ABS(SIN(2*PI()*MOD(Calculator!$B$33/Calculator!$F$18,1)))*IF(MOD(Calculator!$B$33/Calculator!$F$18,1)&lt;0.5,-1,1))^2)/((50*POWER(80,POWER(COS(PI()*MOD(Calculator!$B$33/Calculator!$F$18,1)),2))+$C50)^2+(1500*ABS(SIN(2*PI()*MOD(Calculator!$B$33/Calculator!$F$18,1)))*IF(MOD(Calculator!$B$33/Calculator!$F$18,1)&lt;0.5,-1,1))^2)))/(1-SQRT(((50*POWER(80,POWER(COS(PI()*MOD(Calculator!$B$33/Calculator!$F$18,1)),2))-$C50)^2+(1500*ABS(SIN(2*PI()*MOD(Calculator!$B$33/Calculator!$F$18,1)))*IF(MOD(Calculator!$B$33/Calculator!$F$18,1)&lt;0.5,-1,1))^2)/((50*POWER(80,POWER(COS(PI()*MOD(Calculator!$B$33/Calculator!$F$18,1)),2))+$C50)^2+(1500*ABS(SIN(2*PI()*MOD(Calculator!$B$33/Calculator!$F$18,1)))*IF(MOD(Calculator!$B$33/Calculator!$F$18,1)&lt;0.5,-1,1))^2))),2))</f>
        <v>—</v>
      </c>
      <c r="BG50" s="289" t="str">
        <f aca="false">IF(OR(Calculator!$E$19&lt;&gt;"YES",Calculator!$B$33&lt;Calculator!$G$19),"—",ROUND((1+SQRT(((50*POWER(80,POWER(COS(PI()*MOD(Calculator!$B$33/Calculator!$F$19,1)),2))-$C50)^2+(1500*ABS(SIN(2*PI()*MOD(Calculator!$B$33/Calculator!$F$19,1)))*IF(MOD(Calculator!$B$33/Calculator!$F$19,1)&lt;0.5,-1,1))^2)/((50*POWER(80,POWER(COS(PI()*MOD(Calculator!$B$33/Calculator!$F$19,1)),2))+$C50)^2+(1500*ABS(SIN(2*PI()*MOD(Calculator!$B$33/Calculator!$F$19,1)))*IF(MOD(Calculator!$B$33/Calculator!$F$19,1)&lt;0.5,-1,1))^2)))/(1-SQRT(((50*POWER(80,POWER(COS(PI()*MOD(Calculator!$B$33/Calculator!$F$19,1)),2))-$C50)^2+(1500*ABS(SIN(2*PI()*MOD(Calculator!$B$33/Calculator!$F$19,1)))*IF(MOD(Calculator!$B$33/Calculator!$F$19,1)&lt;0.5,-1,1))^2)/((50*POWER(80,POWER(COS(PI()*MOD(Calculator!$B$33/Calculator!$F$19,1)),2))+$C50)^2+(1500*ABS(SIN(2*PI()*MOD(Calculator!$B$33/Calculator!$F$19,1)))*IF(MOD(Calculator!$B$33/Calculator!$F$19,1)&lt;0.5,-1,1))^2))),2))</f>
        <v>—</v>
      </c>
      <c r="BH50" s="289" t="str">
        <f aca="false">IF(OR(Calculator!$E$20&lt;&gt;"YES",Calculator!$B$33&lt;Calculator!$G$20),"—",ROUND((1+SQRT(((50*POWER(80,POWER(COS(PI()*MOD(Calculator!$B$33/Calculator!$F$20,1)),2))-$C50)^2+(1500*ABS(SIN(2*PI()*MOD(Calculator!$B$33/Calculator!$F$20,1)))*IF(MOD(Calculator!$B$33/Calculator!$F$20,1)&lt;0.5,-1,1))^2)/((50*POWER(80,POWER(COS(PI()*MOD(Calculator!$B$33/Calculator!$F$20,1)),2))+$C50)^2+(1500*ABS(SIN(2*PI()*MOD(Calculator!$B$33/Calculator!$F$20,1)))*IF(MOD(Calculator!$B$33/Calculator!$F$20,1)&lt;0.5,-1,1))^2)))/(1-SQRT(((50*POWER(80,POWER(COS(PI()*MOD(Calculator!$B$33/Calculator!$F$20,1)),2))-$C50)^2+(1500*ABS(SIN(2*PI()*MOD(Calculator!$B$33/Calculator!$F$20,1)))*IF(MOD(Calculator!$B$33/Calculator!$F$20,1)&lt;0.5,-1,1))^2)/((50*POWER(80,POWER(COS(PI()*MOD(Calculator!$B$33/Calculator!$F$20,1)),2))+$C50)^2+(1500*ABS(SIN(2*PI()*MOD(Calculator!$B$33/Calculator!$F$20,1)))*IF(MOD(Calculator!$B$33/Calculator!$F$20,1)&lt;0.5,-1,1))^2))),2))</f>
        <v>—</v>
      </c>
      <c r="BI50" s="289" t="str">
        <f aca="false">IF(OR(Calculator!$E$21&lt;&gt;"YES",Calculator!$B$33&lt;Calculator!$G$21),"—",ROUND((1+SQRT(((50*POWER(80,POWER(COS(PI()*MOD(Calculator!$B$33/Calculator!$F$21,1)),2))-$C50)^2+(1500*ABS(SIN(2*PI()*MOD(Calculator!$B$33/Calculator!$F$21,1)))*IF(MOD(Calculator!$B$33/Calculator!$F$21,1)&lt;0.5,-1,1))^2)/((50*POWER(80,POWER(COS(PI()*MOD(Calculator!$B$33/Calculator!$F$21,1)),2))+$C50)^2+(1500*ABS(SIN(2*PI()*MOD(Calculator!$B$33/Calculator!$F$21,1)))*IF(MOD(Calculator!$B$33/Calculator!$F$21,1)&lt;0.5,-1,1))^2)))/(1-SQRT(((50*POWER(80,POWER(COS(PI()*MOD(Calculator!$B$33/Calculator!$F$21,1)),2))-$C50)^2+(1500*ABS(SIN(2*PI()*MOD(Calculator!$B$33/Calculator!$F$21,1)))*IF(MOD(Calculator!$B$33/Calculator!$F$21,1)&lt;0.5,-1,1))^2)/((50*POWER(80,POWER(COS(PI()*MOD(Calculator!$B$33/Calculator!$F$21,1)),2))+$C50)^2+(1500*ABS(SIN(2*PI()*MOD(Calculator!$B$33/Calculator!$F$21,1)))*IF(MOD(Calculator!$B$33/Calculator!$F$21,1)&lt;0.5,-1,1))^2))),2))</f>
        <v>—</v>
      </c>
      <c r="BJ50" s="289" t="str">
        <f aca="false">IF(OR(Calculator!$E$22&lt;&gt;"YES",Calculator!$B$33&lt;Calculator!$G$22),"—",ROUND((1+SQRT(((50*POWER(80,POWER(COS(PI()*MOD(Calculator!$B$33/Calculator!$F$22,1)),2))-$C50)^2+(1500*ABS(SIN(2*PI()*MOD(Calculator!$B$33/Calculator!$F$22,1)))*IF(MOD(Calculator!$B$33/Calculator!$F$22,1)&lt;0.5,-1,1))^2)/((50*POWER(80,POWER(COS(PI()*MOD(Calculator!$B$33/Calculator!$F$22,1)),2))+$C50)^2+(1500*ABS(SIN(2*PI()*MOD(Calculator!$B$33/Calculator!$F$22,1)))*IF(MOD(Calculator!$B$33/Calculator!$F$22,1)&lt;0.5,-1,1))^2)))/(1-SQRT(((50*POWER(80,POWER(COS(PI()*MOD(Calculator!$B$33/Calculator!$F$22,1)),2))-$C50)^2+(1500*ABS(SIN(2*PI()*MOD(Calculator!$B$33/Calculator!$F$22,1)))*IF(MOD(Calculator!$B$33/Calculator!$F$22,1)&lt;0.5,-1,1))^2)/((50*POWER(80,POWER(COS(PI()*MOD(Calculator!$B$33/Calculator!$F$22,1)),2))+$C50)^2+(1500*ABS(SIN(2*PI()*MOD(Calculator!$B$33/Calculator!$F$22,1)))*IF(MOD(Calculator!$B$33/Calculator!$F$22,1)&lt;0.5,-1,1))^2))),2))</f>
        <v>—</v>
      </c>
      <c r="BK50" s="288" t="n">
        <f aca="false">IFERROR(ROUND((IF(ISNUMBER(AZ50),AZ50,0)+IF(ISNUMBER(BA50),BA50,0)+IF(ISNUMBER(BB50),BB50,0)+IF(ISNUMBER(BC50),BC50,0)+IF(ISNUMBER(BD50),BD50,0)+IF(ISNUMBER(BE50),BE50,0)+IF(ISNUMBER(BF50),BF50,0)+IF(ISNUMBER(BG50),BG50,0)+IF(ISNUMBER(BH50),BH50,0)+IF(ISNUMBER(BI50),BI50,0)+IF(ISNUMBER(BJ50),BJ50,0))/(IF(ISNUMBER(AZ50),1,0)+IF(ISNUMBER(BA50),1,0)+IF(ISNUMBER(BB50),1,0)+IF(ISNUMBER(BC50),1,0)+IF(ISNUMBER(BD50),1,0)+IF(ISNUMBER(BE50),1,0)+IF(ISNUMBER(BF50),1,0)+IF(ISNUMBER(BG50),1,0)+IF(ISNUMBER(BH50),1,0)+IF(ISNUMBER(BI50),1,0)+IF(ISNUMBER(BJ50),1,0)),4),"")</f>
        <v>11.29</v>
      </c>
      <c r="BM50" s="253" t="str">
        <f aca="false">IF(OR(Calculator!$E$12&lt;&gt;"YES",Calculator!$B$29&lt;Calculator!$G$12),"—",ROUND((1+SQRT(((50*POWER(80,POWER(COS(PI()*MOD(Calculator!$B$29/Calculator!$F$12,1)),2))+MIN(500,MAX(30,100*EXP(-0.3*'VSWR Calculator'!$C$24)*(1+3*ABS(MOD('VSWR Calculator'!$C$23/Calculator!$F$12/2,1)-0.5))))/'VSWR Calculator'!$C$25)-$C50)^2+(1500*ABS(SIN(2*PI()*MOD(Calculator!$B$29/Calculator!$F$12,1)))*IF(MOD(Calculator!$B$29/Calculator!$F$12,1)&lt;0.5,-1,1))^2)/SQRT(((50*POWER(80,POWER(COS(PI()*MOD(Calculator!$B$29/Calculator!$F$12,1)),2))+MIN(500,MAX(30,100*EXP(-0.3*'VSWR Calculator'!$C$24)*(1+3*ABS(MOD('VSWR Calculator'!$C$23/Calculator!$F$12/2,1)-0.5))))/'VSWR Calculator'!$C$25)+$C50)^2+(1500*ABS(SIN(2*PI()*MOD(Calculator!$B$29/Calculator!$F$12,1)))*IF(MOD(Calculator!$B$29/Calculator!$F$12,1)&lt;0.5,-1,1))^2))/(1-SQRT(((50*POWER(80,POWER(COS(PI()*MOD(Calculator!$B$29/Calculator!$F$12,1)),2))+MIN(500,MAX(30,100*EXP(-0.3*'VSWR Calculator'!$C$24)*(1+3*ABS(MOD('VSWR Calculator'!$C$23/Calculator!$F$12/2,1)-0.5))))/'VSWR Calculator'!$C$25)-$C50)^2+(1500*ABS(SIN(2*PI()*MOD(Calculator!$B$29/Calculator!$F$12,1)))*IF(MOD(Calculator!$B$29/Calculator!$F$12,1)&lt;0.5,-1,1))^2)/SQRT(((50*POWER(80,POWER(COS(PI()*MOD(Calculator!$B$29/Calculator!$F$12,1)),2))+MIN(500,MAX(30,100*EXP(-0.3*'VSWR Calculator'!$C$24)*(1+3*ABS(MOD('VSWR Calculator'!$C$23/Calculator!$F$12/2,1)-0.5))))/'VSWR Calculator'!$C$25)+$C50)^2+(1500*ABS(SIN(2*PI()*MOD(Calculator!$B$29/Calculator!$F$12,1)))*IF(MOD(Calculator!$B$29/Calculator!$F$12,1)&lt;0.5,-1,1))^2)),2))</f>
        <v>—</v>
      </c>
      <c r="BN50" s="253" t="str">
        <f aca="false">IF(OR(Calculator!$E$13&lt;&gt;"YES",Calculator!$B$29&lt;Calculator!$G$13),"—",ROUND((1+SQRT(((50*POWER(80,POWER(COS(PI()*MOD(Calculator!$B$29/Calculator!$F$13,1)),2))+MIN(500,MAX(30,100*EXP(-0.3*'VSWR Calculator'!$C$24)*(1+3*ABS(MOD('VSWR Calculator'!$C$23/Calculator!$F$13/2,1)-0.5))))/'VSWR Calculator'!$C$25)-$C50)^2+(1500*ABS(SIN(2*PI()*MOD(Calculator!$B$29/Calculator!$F$13,1)))*IF(MOD(Calculator!$B$29/Calculator!$F$13,1)&lt;0.5,-1,1))^2)/SQRT(((50*POWER(80,POWER(COS(PI()*MOD(Calculator!$B$29/Calculator!$F$13,1)),2))+MIN(500,MAX(30,100*EXP(-0.3*'VSWR Calculator'!$C$24)*(1+3*ABS(MOD('VSWR Calculator'!$C$23/Calculator!$F$13/2,1)-0.5))))/'VSWR Calculator'!$C$25)+$C50)^2+(1500*ABS(SIN(2*PI()*MOD(Calculator!$B$29/Calculator!$F$13,1)))*IF(MOD(Calculator!$B$29/Calculator!$F$13,1)&lt;0.5,-1,1))^2))/(1-SQRT(((50*POWER(80,POWER(COS(PI()*MOD(Calculator!$B$29/Calculator!$F$13,1)),2))+MIN(500,MAX(30,100*EXP(-0.3*'VSWR Calculator'!$C$24)*(1+3*ABS(MOD('VSWR Calculator'!$C$23/Calculator!$F$13/2,1)-0.5))))/'VSWR Calculator'!$C$25)-$C50)^2+(1500*ABS(SIN(2*PI()*MOD(Calculator!$B$29/Calculator!$F$13,1)))*IF(MOD(Calculator!$B$29/Calculator!$F$13,1)&lt;0.5,-1,1))^2)/SQRT(((50*POWER(80,POWER(COS(PI()*MOD(Calculator!$B$29/Calculator!$F$13,1)),2))+MIN(500,MAX(30,100*EXP(-0.3*'VSWR Calculator'!$C$24)*(1+3*ABS(MOD('VSWR Calculator'!$C$23/Calculator!$F$13/2,1)-0.5))))/'VSWR Calculator'!$C$25)+$C50)^2+(1500*ABS(SIN(2*PI()*MOD(Calculator!$B$29/Calculator!$F$13,1)))*IF(MOD(Calculator!$B$29/Calculator!$F$13,1)&lt;0.5,-1,1))^2)),2))</f>
        <v>—</v>
      </c>
      <c r="BO50" s="253" t="str">
        <f aca="false">IF(OR(Calculator!$E$14&lt;&gt;"YES",Calculator!$B$29&lt;Calculator!$G$14),"—",ROUND((1+SQRT(((50*POWER(80,POWER(COS(PI()*MOD(Calculator!$B$29/Calculator!$F$14,1)),2))+MIN(500,MAX(30,100*EXP(-0.3*'VSWR Calculator'!$C$24)*(1+3*ABS(MOD('VSWR Calculator'!$C$23/Calculator!$F$14/2,1)-0.5))))/'VSWR Calculator'!$C$25)-$C50)^2+(1500*ABS(SIN(2*PI()*MOD(Calculator!$B$29/Calculator!$F$14,1)))*IF(MOD(Calculator!$B$29/Calculator!$F$14,1)&lt;0.5,-1,1))^2)/SQRT(((50*POWER(80,POWER(COS(PI()*MOD(Calculator!$B$29/Calculator!$F$14,1)),2))+MIN(500,MAX(30,100*EXP(-0.3*'VSWR Calculator'!$C$24)*(1+3*ABS(MOD('VSWR Calculator'!$C$23/Calculator!$F$14/2,1)-0.5))))/'VSWR Calculator'!$C$25)+$C50)^2+(1500*ABS(SIN(2*PI()*MOD(Calculator!$B$29/Calculator!$F$14,1)))*IF(MOD(Calculator!$B$29/Calculator!$F$14,1)&lt;0.5,-1,1))^2))/(1-SQRT(((50*POWER(80,POWER(COS(PI()*MOD(Calculator!$B$29/Calculator!$F$14,1)),2))+MIN(500,MAX(30,100*EXP(-0.3*'VSWR Calculator'!$C$24)*(1+3*ABS(MOD('VSWR Calculator'!$C$23/Calculator!$F$14/2,1)-0.5))))/'VSWR Calculator'!$C$25)-$C50)^2+(1500*ABS(SIN(2*PI()*MOD(Calculator!$B$29/Calculator!$F$14,1)))*IF(MOD(Calculator!$B$29/Calculator!$F$14,1)&lt;0.5,-1,1))^2)/SQRT(((50*POWER(80,POWER(COS(PI()*MOD(Calculator!$B$29/Calculator!$F$14,1)),2))+MIN(500,MAX(30,100*EXP(-0.3*'VSWR Calculator'!$C$24)*(1+3*ABS(MOD('VSWR Calculator'!$C$23/Calculator!$F$14/2,1)-0.5))))/'VSWR Calculator'!$C$25)+$C50)^2+(1500*ABS(SIN(2*PI()*MOD(Calculator!$B$29/Calculator!$F$14,1)))*IF(MOD(Calculator!$B$29/Calculator!$F$14,1)&lt;0.5,-1,1))^2)),2))</f>
        <v>—</v>
      </c>
      <c r="BP50" s="253" t="n">
        <f aca="false">IF(OR(Calculator!$E$15&lt;&gt;"YES",Calculator!$B$29&lt;Calculator!$G$15),"—",ROUND((1+SQRT(((50*POWER(80,POWER(COS(PI()*MOD(Calculator!$B$29/Calculator!$F$15,1)),2))+MIN(500,MAX(30,100*EXP(-0.3*'VSWR Calculator'!$C$24)*(1+3*ABS(MOD('VSWR Calculator'!$C$23/Calculator!$F$15/2,1)-0.5))))/'VSWR Calculator'!$C$25)-$C50)^2+(1500*ABS(SIN(2*PI()*MOD(Calculator!$B$29/Calculator!$F$15,1)))*IF(MOD(Calculator!$B$29/Calculator!$F$15,1)&lt;0.5,-1,1))^2)/SQRT(((50*POWER(80,POWER(COS(PI()*MOD(Calculator!$B$29/Calculator!$F$15,1)),2))+MIN(500,MAX(30,100*EXP(-0.3*'VSWR Calculator'!$C$24)*(1+3*ABS(MOD('VSWR Calculator'!$C$23/Calculator!$F$15/2,1)-0.5))))/'VSWR Calculator'!$C$25)+$C50)^2+(1500*ABS(SIN(2*PI()*MOD(Calculator!$B$29/Calculator!$F$15,1)))*IF(MOD(Calculator!$B$29/Calculator!$F$15,1)&lt;0.5,-1,1))^2))/(1-SQRT(((50*POWER(80,POWER(COS(PI()*MOD(Calculator!$B$29/Calculator!$F$15,1)),2))+MIN(500,MAX(30,100*EXP(-0.3*'VSWR Calculator'!$C$24)*(1+3*ABS(MOD('VSWR Calculator'!$C$23/Calculator!$F$15/2,1)-0.5))))/'VSWR Calculator'!$C$25)-$C50)^2+(1500*ABS(SIN(2*PI()*MOD(Calculator!$B$29/Calculator!$F$15,1)))*IF(MOD(Calculator!$B$29/Calculator!$F$15,1)&lt;0.5,-1,1))^2)/SQRT(((50*POWER(80,POWER(COS(PI()*MOD(Calculator!$B$29/Calculator!$F$15,1)),2))+MIN(500,MAX(30,100*EXP(-0.3*'VSWR Calculator'!$C$24)*(1+3*ABS(MOD('VSWR Calculator'!$C$23/Calculator!$F$15/2,1)-0.5))))/'VSWR Calculator'!$C$25)+$C50)^2+(1500*ABS(SIN(2*PI()*MOD(Calculator!$B$29/Calculator!$F$15,1)))*IF(MOD(Calculator!$B$29/Calculator!$F$15,1)&lt;0.5,-1,1))^2)),2))</f>
        <v>15.56</v>
      </c>
      <c r="BQ50" s="253" t="str">
        <f aca="false">IF(OR(Calculator!$E$16&lt;&gt;"YES",Calculator!$B$29&lt;Calculator!$G$16),"—",ROUND((1+SQRT(((50*POWER(80,POWER(COS(PI()*MOD(Calculator!$B$29/Calculator!$F$16,1)),2))+MIN(500,MAX(30,100*EXP(-0.3*'VSWR Calculator'!$C$24)*(1+3*ABS(MOD('VSWR Calculator'!$C$23/Calculator!$F$16/2,1)-0.5))))/'VSWR Calculator'!$C$25)-$C50)^2+(1500*ABS(SIN(2*PI()*MOD(Calculator!$B$29/Calculator!$F$16,1)))*IF(MOD(Calculator!$B$29/Calculator!$F$16,1)&lt;0.5,-1,1))^2)/SQRT(((50*POWER(80,POWER(COS(PI()*MOD(Calculator!$B$29/Calculator!$F$16,1)),2))+MIN(500,MAX(30,100*EXP(-0.3*'VSWR Calculator'!$C$24)*(1+3*ABS(MOD('VSWR Calculator'!$C$23/Calculator!$F$16/2,1)-0.5))))/'VSWR Calculator'!$C$25)+$C50)^2+(1500*ABS(SIN(2*PI()*MOD(Calculator!$B$29/Calculator!$F$16,1)))*IF(MOD(Calculator!$B$29/Calculator!$F$16,1)&lt;0.5,-1,1))^2))/(1-SQRT(((50*POWER(80,POWER(COS(PI()*MOD(Calculator!$B$29/Calculator!$F$16,1)),2))+MIN(500,MAX(30,100*EXP(-0.3*'VSWR Calculator'!$C$24)*(1+3*ABS(MOD('VSWR Calculator'!$C$23/Calculator!$F$16/2,1)-0.5))))/'VSWR Calculator'!$C$25)-$C50)^2+(1500*ABS(SIN(2*PI()*MOD(Calculator!$B$29/Calculator!$F$16,1)))*IF(MOD(Calculator!$B$29/Calculator!$F$16,1)&lt;0.5,-1,1))^2)/SQRT(((50*POWER(80,POWER(COS(PI()*MOD(Calculator!$B$29/Calculator!$F$16,1)),2))+MIN(500,MAX(30,100*EXP(-0.3*'VSWR Calculator'!$C$24)*(1+3*ABS(MOD('VSWR Calculator'!$C$23/Calculator!$F$16/2,1)-0.5))))/'VSWR Calculator'!$C$25)+$C50)^2+(1500*ABS(SIN(2*PI()*MOD(Calculator!$B$29/Calculator!$F$16,1)))*IF(MOD(Calculator!$B$29/Calculator!$F$16,1)&lt;0.5,-1,1))^2)),2))</f>
        <v>—</v>
      </c>
      <c r="BR50" s="253" t="n">
        <f aca="false">IF(OR(Calculator!$E$17&lt;&gt;"YES",Calculator!$B$29&lt;Calculator!$G$17),"—",ROUND((1+SQRT(((50*POWER(80,POWER(COS(PI()*MOD(Calculator!$B$29/Calculator!$F$17,1)),2))+MIN(500,MAX(30,100*EXP(-0.3*'VSWR Calculator'!$C$24)*(1+3*ABS(MOD('VSWR Calculator'!$C$23/Calculator!$F$17/2,1)-0.5))))/'VSWR Calculator'!$C$25)-$C50)^2+(1500*ABS(SIN(2*PI()*MOD(Calculator!$B$29/Calculator!$F$17,1)))*IF(MOD(Calculator!$B$29/Calculator!$F$17,1)&lt;0.5,-1,1))^2)/SQRT(((50*POWER(80,POWER(COS(PI()*MOD(Calculator!$B$29/Calculator!$F$17,1)),2))+MIN(500,MAX(30,100*EXP(-0.3*'VSWR Calculator'!$C$24)*(1+3*ABS(MOD('VSWR Calculator'!$C$23/Calculator!$F$17/2,1)-0.5))))/'VSWR Calculator'!$C$25)+$C50)^2+(1500*ABS(SIN(2*PI()*MOD(Calculator!$B$29/Calculator!$F$17,1)))*IF(MOD(Calculator!$B$29/Calculator!$F$17,1)&lt;0.5,-1,1))^2))/(1-SQRT(((50*POWER(80,POWER(COS(PI()*MOD(Calculator!$B$29/Calculator!$F$17,1)),2))+MIN(500,MAX(30,100*EXP(-0.3*'VSWR Calculator'!$C$24)*(1+3*ABS(MOD('VSWR Calculator'!$C$23/Calculator!$F$17/2,1)-0.5))))/'VSWR Calculator'!$C$25)-$C50)^2+(1500*ABS(SIN(2*PI()*MOD(Calculator!$B$29/Calculator!$F$17,1)))*IF(MOD(Calculator!$B$29/Calculator!$F$17,1)&lt;0.5,-1,1))^2)/SQRT(((50*POWER(80,POWER(COS(PI()*MOD(Calculator!$B$29/Calculator!$F$17,1)),2))+MIN(500,MAX(30,100*EXP(-0.3*'VSWR Calculator'!$C$24)*(1+3*ABS(MOD('VSWR Calculator'!$C$23/Calculator!$F$17/2,1)-0.5))))/'VSWR Calculator'!$C$25)+$C50)^2+(1500*ABS(SIN(2*PI()*MOD(Calculator!$B$29/Calculator!$F$17,1)))*IF(MOD(Calculator!$B$29/Calculator!$F$17,1)&lt;0.5,-1,1))^2)),2))</f>
        <v>15.53</v>
      </c>
      <c r="BS50" s="253" t="str">
        <f aca="false">IF(OR(Calculator!$E$18&lt;&gt;"YES",Calculator!$B$29&lt;Calculator!$G$18),"—",ROUND((1+SQRT(((50*POWER(80,POWER(COS(PI()*MOD(Calculator!$B$29/Calculator!$F$18,1)),2))+MIN(500,MAX(30,100*EXP(-0.3*'VSWR Calculator'!$C$24)*(1+3*ABS(MOD('VSWR Calculator'!$C$23/Calculator!$F$18/2,1)-0.5))))/'VSWR Calculator'!$C$25)-$C50)^2+(1500*ABS(SIN(2*PI()*MOD(Calculator!$B$29/Calculator!$F$18,1)))*IF(MOD(Calculator!$B$29/Calculator!$F$18,1)&lt;0.5,-1,1))^2)/SQRT(((50*POWER(80,POWER(COS(PI()*MOD(Calculator!$B$29/Calculator!$F$18,1)),2))+MIN(500,MAX(30,100*EXP(-0.3*'VSWR Calculator'!$C$24)*(1+3*ABS(MOD('VSWR Calculator'!$C$23/Calculator!$F$18/2,1)-0.5))))/'VSWR Calculator'!$C$25)+$C50)^2+(1500*ABS(SIN(2*PI()*MOD(Calculator!$B$29/Calculator!$F$18,1)))*IF(MOD(Calculator!$B$29/Calculator!$F$18,1)&lt;0.5,-1,1))^2))/(1-SQRT(((50*POWER(80,POWER(COS(PI()*MOD(Calculator!$B$29/Calculator!$F$18,1)),2))+MIN(500,MAX(30,100*EXP(-0.3*'VSWR Calculator'!$C$24)*(1+3*ABS(MOD('VSWR Calculator'!$C$23/Calculator!$F$18/2,1)-0.5))))/'VSWR Calculator'!$C$25)-$C50)^2+(1500*ABS(SIN(2*PI()*MOD(Calculator!$B$29/Calculator!$F$18,1)))*IF(MOD(Calculator!$B$29/Calculator!$F$18,1)&lt;0.5,-1,1))^2)/SQRT(((50*POWER(80,POWER(COS(PI()*MOD(Calculator!$B$29/Calculator!$F$18,1)),2))+MIN(500,MAX(30,100*EXP(-0.3*'VSWR Calculator'!$C$24)*(1+3*ABS(MOD('VSWR Calculator'!$C$23/Calculator!$F$18/2,1)-0.5))))/'VSWR Calculator'!$C$25)+$C50)^2+(1500*ABS(SIN(2*PI()*MOD(Calculator!$B$29/Calculator!$F$18,1)))*IF(MOD(Calculator!$B$29/Calculator!$F$18,1)&lt;0.5,-1,1))^2)),2))</f>
        <v>—</v>
      </c>
      <c r="BT50" s="253" t="str">
        <f aca="false">IF(OR(Calculator!$E$19&lt;&gt;"YES",Calculator!$B$29&lt;Calculator!$G$19),"—",ROUND((1+SQRT(((50*POWER(80,POWER(COS(PI()*MOD(Calculator!$B$29/Calculator!$F$19,1)),2))+MIN(500,MAX(30,100*EXP(-0.3*'VSWR Calculator'!$C$24)*(1+3*ABS(MOD('VSWR Calculator'!$C$23/Calculator!$F$19/2,1)-0.5))))/'VSWR Calculator'!$C$25)-$C50)^2+(1500*ABS(SIN(2*PI()*MOD(Calculator!$B$29/Calculator!$F$19,1)))*IF(MOD(Calculator!$B$29/Calculator!$F$19,1)&lt;0.5,-1,1))^2)/SQRT(((50*POWER(80,POWER(COS(PI()*MOD(Calculator!$B$29/Calculator!$F$19,1)),2))+MIN(500,MAX(30,100*EXP(-0.3*'VSWR Calculator'!$C$24)*(1+3*ABS(MOD('VSWR Calculator'!$C$23/Calculator!$F$19/2,1)-0.5))))/'VSWR Calculator'!$C$25)+$C50)^2+(1500*ABS(SIN(2*PI()*MOD(Calculator!$B$29/Calculator!$F$19,1)))*IF(MOD(Calculator!$B$29/Calculator!$F$19,1)&lt;0.5,-1,1))^2))/(1-SQRT(((50*POWER(80,POWER(COS(PI()*MOD(Calculator!$B$29/Calculator!$F$19,1)),2))+MIN(500,MAX(30,100*EXP(-0.3*'VSWR Calculator'!$C$24)*(1+3*ABS(MOD('VSWR Calculator'!$C$23/Calculator!$F$19/2,1)-0.5))))/'VSWR Calculator'!$C$25)-$C50)^2+(1500*ABS(SIN(2*PI()*MOD(Calculator!$B$29/Calculator!$F$19,1)))*IF(MOD(Calculator!$B$29/Calculator!$F$19,1)&lt;0.5,-1,1))^2)/SQRT(((50*POWER(80,POWER(COS(PI()*MOD(Calculator!$B$29/Calculator!$F$19,1)),2))+MIN(500,MAX(30,100*EXP(-0.3*'VSWR Calculator'!$C$24)*(1+3*ABS(MOD('VSWR Calculator'!$C$23/Calculator!$F$19/2,1)-0.5))))/'VSWR Calculator'!$C$25)+$C50)^2+(1500*ABS(SIN(2*PI()*MOD(Calculator!$B$29/Calculator!$F$19,1)))*IF(MOD(Calculator!$B$29/Calculator!$F$19,1)&lt;0.5,-1,1))^2)),2))</f>
        <v>—</v>
      </c>
      <c r="BU50" s="253" t="str">
        <f aca="false">IF(OR(Calculator!$E$20&lt;&gt;"YES",Calculator!$B$29&lt;Calculator!$G$20),"—",ROUND((1+SQRT(((50*POWER(80,POWER(COS(PI()*MOD(Calculator!$B$29/Calculator!$F$20,1)),2))+MIN(500,MAX(30,100*EXP(-0.3*'VSWR Calculator'!$C$24)*(1+3*ABS(MOD('VSWR Calculator'!$C$23/Calculator!$F$20/2,1)-0.5))))/'VSWR Calculator'!$C$25)-$C50)^2+(1500*ABS(SIN(2*PI()*MOD(Calculator!$B$29/Calculator!$F$20,1)))*IF(MOD(Calculator!$B$29/Calculator!$F$20,1)&lt;0.5,-1,1))^2)/SQRT(((50*POWER(80,POWER(COS(PI()*MOD(Calculator!$B$29/Calculator!$F$20,1)),2))+MIN(500,MAX(30,100*EXP(-0.3*'VSWR Calculator'!$C$24)*(1+3*ABS(MOD('VSWR Calculator'!$C$23/Calculator!$F$20/2,1)-0.5))))/'VSWR Calculator'!$C$25)+$C50)^2+(1500*ABS(SIN(2*PI()*MOD(Calculator!$B$29/Calculator!$F$20,1)))*IF(MOD(Calculator!$B$29/Calculator!$F$20,1)&lt;0.5,-1,1))^2))/(1-SQRT(((50*POWER(80,POWER(COS(PI()*MOD(Calculator!$B$29/Calculator!$F$20,1)),2))+MIN(500,MAX(30,100*EXP(-0.3*'VSWR Calculator'!$C$24)*(1+3*ABS(MOD('VSWR Calculator'!$C$23/Calculator!$F$20/2,1)-0.5))))/'VSWR Calculator'!$C$25)-$C50)^2+(1500*ABS(SIN(2*PI()*MOD(Calculator!$B$29/Calculator!$F$20,1)))*IF(MOD(Calculator!$B$29/Calculator!$F$20,1)&lt;0.5,-1,1))^2)/SQRT(((50*POWER(80,POWER(COS(PI()*MOD(Calculator!$B$29/Calculator!$F$20,1)),2))+MIN(500,MAX(30,100*EXP(-0.3*'VSWR Calculator'!$C$24)*(1+3*ABS(MOD('VSWR Calculator'!$C$23/Calculator!$F$20/2,1)-0.5))))/'VSWR Calculator'!$C$25)+$C50)^2+(1500*ABS(SIN(2*PI()*MOD(Calculator!$B$29/Calculator!$F$20,1)))*IF(MOD(Calculator!$B$29/Calculator!$F$20,1)&lt;0.5,-1,1))^2)),2))</f>
        <v>—</v>
      </c>
      <c r="BV50" s="253" t="str">
        <f aca="false">IF(OR(Calculator!$E$21&lt;&gt;"YES",Calculator!$B$29&lt;Calculator!$G$21),"—",ROUND((1+SQRT(((50*POWER(80,POWER(COS(PI()*MOD(Calculator!$B$29/Calculator!$F$21,1)),2))+MIN(500,MAX(30,100*EXP(-0.3*'VSWR Calculator'!$C$24)*(1+3*ABS(MOD('VSWR Calculator'!$C$23/Calculator!$F$21/2,1)-0.5))))/'VSWR Calculator'!$C$25)-$C50)^2+(1500*ABS(SIN(2*PI()*MOD(Calculator!$B$29/Calculator!$F$21,1)))*IF(MOD(Calculator!$B$29/Calculator!$F$21,1)&lt;0.5,-1,1))^2)/SQRT(((50*POWER(80,POWER(COS(PI()*MOD(Calculator!$B$29/Calculator!$F$21,1)),2))+MIN(500,MAX(30,100*EXP(-0.3*'VSWR Calculator'!$C$24)*(1+3*ABS(MOD('VSWR Calculator'!$C$23/Calculator!$F$21/2,1)-0.5))))/'VSWR Calculator'!$C$25)+$C50)^2+(1500*ABS(SIN(2*PI()*MOD(Calculator!$B$29/Calculator!$F$21,1)))*IF(MOD(Calculator!$B$29/Calculator!$F$21,1)&lt;0.5,-1,1))^2))/(1-SQRT(((50*POWER(80,POWER(COS(PI()*MOD(Calculator!$B$29/Calculator!$F$21,1)),2))+MIN(500,MAX(30,100*EXP(-0.3*'VSWR Calculator'!$C$24)*(1+3*ABS(MOD('VSWR Calculator'!$C$23/Calculator!$F$21/2,1)-0.5))))/'VSWR Calculator'!$C$25)-$C50)^2+(1500*ABS(SIN(2*PI()*MOD(Calculator!$B$29/Calculator!$F$21,1)))*IF(MOD(Calculator!$B$29/Calculator!$F$21,1)&lt;0.5,-1,1))^2)/SQRT(((50*POWER(80,POWER(COS(PI()*MOD(Calculator!$B$29/Calculator!$F$21,1)),2))+MIN(500,MAX(30,100*EXP(-0.3*'VSWR Calculator'!$C$24)*(1+3*ABS(MOD('VSWR Calculator'!$C$23/Calculator!$F$21/2,1)-0.5))))/'VSWR Calculator'!$C$25)+$C50)^2+(1500*ABS(SIN(2*PI()*MOD(Calculator!$B$29/Calculator!$F$21,1)))*IF(MOD(Calculator!$B$29/Calculator!$F$21,1)&lt;0.5,-1,1))^2)),2))</f>
        <v>—</v>
      </c>
      <c r="BW50" s="253" t="str">
        <f aca="false">IF(OR(Calculator!$E$22&lt;&gt;"YES",Calculator!$B$29&lt;Calculator!$G$22),"—",ROUND((1+SQRT(((50*POWER(80,POWER(COS(PI()*MOD(Calculator!$B$29/Calculator!$F$22,1)),2))+MIN(500,MAX(30,100*EXP(-0.3*'VSWR Calculator'!$C$24)*(1+3*ABS(MOD('VSWR Calculator'!$C$23/Calculator!$F$22/2,1)-0.5))))/'VSWR Calculator'!$C$25)-$C50)^2+(1500*ABS(SIN(2*PI()*MOD(Calculator!$B$29/Calculator!$F$22,1)))*IF(MOD(Calculator!$B$29/Calculator!$F$22,1)&lt;0.5,-1,1))^2)/SQRT(((50*POWER(80,POWER(COS(PI()*MOD(Calculator!$B$29/Calculator!$F$22,1)),2))+MIN(500,MAX(30,100*EXP(-0.3*'VSWR Calculator'!$C$24)*(1+3*ABS(MOD('VSWR Calculator'!$C$23/Calculator!$F$22/2,1)-0.5))))/'VSWR Calculator'!$C$25)+$C50)^2+(1500*ABS(SIN(2*PI()*MOD(Calculator!$B$29/Calculator!$F$22,1)))*IF(MOD(Calculator!$B$29/Calculator!$F$22,1)&lt;0.5,-1,1))^2))/(1-SQRT(((50*POWER(80,POWER(COS(PI()*MOD(Calculator!$B$29/Calculator!$F$22,1)),2))+MIN(500,MAX(30,100*EXP(-0.3*'VSWR Calculator'!$C$24)*(1+3*ABS(MOD('VSWR Calculator'!$C$23/Calculator!$F$22/2,1)-0.5))))/'VSWR Calculator'!$C$25)-$C50)^2+(1500*ABS(SIN(2*PI()*MOD(Calculator!$B$29/Calculator!$F$22,1)))*IF(MOD(Calculator!$B$29/Calculator!$F$22,1)&lt;0.5,-1,1))^2)/SQRT(((50*POWER(80,POWER(COS(PI()*MOD(Calculator!$B$29/Calculator!$F$22,1)),2))+MIN(500,MAX(30,100*EXP(-0.3*'VSWR Calculator'!$C$24)*(1+3*ABS(MOD('VSWR Calculator'!$C$23/Calculator!$F$22/2,1)-0.5))))/'VSWR Calculator'!$C$25)+$C50)^2+(1500*ABS(SIN(2*PI()*MOD(Calculator!$B$29/Calculator!$F$22,1)))*IF(MOD(Calculator!$B$29/Calculator!$F$22,1)&lt;0.5,-1,1))^2)),2))</f>
        <v>—</v>
      </c>
      <c r="BX50" s="253" t="n">
        <f aca="false">IFERROR(ROUND((IF(ISNUMBER(BM50),BM50,0)+IF(ISNUMBER(BN50),BN50,0)+IF(ISNUMBER(BO50),BO50,0)+IF(ISNUMBER(BP50),BP50,0)+IF(ISNUMBER(BQ50),BQ50,0)+IF(ISNUMBER(BR50),BR50,0)+IF(ISNUMBER(BS50),BS50,0)+IF(ISNUMBER(BT50),BT50,0)+IF(ISNUMBER(BU50),BU50,0)+IF(ISNUMBER(BV50),BV50,0)+IF(ISNUMBER(BW50),BW50,0))/(IF(ISNUMBER(BM50),1,0)+IF(ISNUMBER(BN50),1,0)+IF(ISNUMBER(BO50),1,0)+IF(ISNUMBER(BP50),1,0)+IF(ISNUMBER(BQ50),1,0)+IF(ISNUMBER(BR50),1,0)+IF(ISNUMBER(BS50),1,0)+IF(ISNUMBER(BT50),1,0)+IF(ISNUMBER(BU50),1,0)+IF(ISNUMBER(BV50),1,0)+IF(ISNUMBER(BW50),1,0)),4),"")</f>
        <v>15.545</v>
      </c>
      <c r="BY50" s="253" t="str">
        <f aca="false">IF(OR(Calculator!$E$12&lt;&gt;"YES",Calculator!$B$30&lt;Calculator!$G$12),"—",ROUND((1+SQRT(((50*POWER(80,POWER(COS(PI()*MOD(Calculator!$B$30/Calculator!$F$12,1)),2))+MIN(500,MAX(30,100*EXP(-0.3*'VSWR Calculator'!$C$24)*(1+3*ABS(MOD('VSWR Calculator'!$C$23/Calculator!$F$12/2,1)-0.5))))/'VSWR Calculator'!$C$25)-$C50)^2+(1500*ABS(SIN(2*PI()*MOD(Calculator!$B$30/Calculator!$F$12,1)))*IF(MOD(Calculator!$B$30/Calculator!$F$12,1)&lt;0.5,-1,1))^2)/SQRT(((50*POWER(80,POWER(COS(PI()*MOD(Calculator!$B$30/Calculator!$F$12,1)),2))+MIN(500,MAX(30,100*EXP(-0.3*'VSWR Calculator'!$C$24)*(1+3*ABS(MOD('VSWR Calculator'!$C$23/Calculator!$F$12/2,1)-0.5))))/'VSWR Calculator'!$C$25)+$C50)^2+(1500*ABS(SIN(2*PI()*MOD(Calculator!$B$30/Calculator!$F$12,1)))*IF(MOD(Calculator!$B$30/Calculator!$F$12,1)&lt;0.5,-1,1))^2))/(1-SQRT(((50*POWER(80,POWER(COS(PI()*MOD(Calculator!$B$30/Calculator!$F$12,1)),2))+MIN(500,MAX(30,100*EXP(-0.3*'VSWR Calculator'!$C$24)*(1+3*ABS(MOD('VSWR Calculator'!$C$23/Calculator!$F$12/2,1)-0.5))))/'VSWR Calculator'!$C$25)-$C50)^2+(1500*ABS(SIN(2*PI()*MOD(Calculator!$B$30/Calculator!$F$12,1)))*IF(MOD(Calculator!$B$30/Calculator!$F$12,1)&lt;0.5,-1,1))^2)/SQRT(((50*POWER(80,POWER(COS(PI()*MOD(Calculator!$B$30/Calculator!$F$12,1)),2))+MIN(500,MAX(30,100*EXP(-0.3*'VSWR Calculator'!$C$24)*(1+3*ABS(MOD('VSWR Calculator'!$C$23/Calculator!$F$12/2,1)-0.5))))/'VSWR Calculator'!$C$25)+$C50)^2+(1500*ABS(SIN(2*PI()*MOD(Calculator!$B$30/Calculator!$F$12,1)))*IF(MOD(Calculator!$B$30/Calculator!$F$12,1)&lt;0.5,-1,1))^2)),2))</f>
        <v>—</v>
      </c>
      <c r="BZ50" s="253" t="str">
        <f aca="false">IF(OR(Calculator!$E$13&lt;&gt;"YES",Calculator!$B$30&lt;Calculator!$G$13),"—",ROUND((1+SQRT(((50*POWER(80,POWER(COS(PI()*MOD(Calculator!$B$30/Calculator!$F$13,1)),2))+MIN(500,MAX(30,100*EXP(-0.3*'VSWR Calculator'!$C$24)*(1+3*ABS(MOD('VSWR Calculator'!$C$23/Calculator!$F$13/2,1)-0.5))))/'VSWR Calculator'!$C$25)-$C50)^2+(1500*ABS(SIN(2*PI()*MOD(Calculator!$B$30/Calculator!$F$13,1)))*IF(MOD(Calculator!$B$30/Calculator!$F$13,1)&lt;0.5,-1,1))^2)/SQRT(((50*POWER(80,POWER(COS(PI()*MOD(Calculator!$B$30/Calculator!$F$13,1)),2))+MIN(500,MAX(30,100*EXP(-0.3*'VSWR Calculator'!$C$24)*(1+3*ABS(MOD('VSWR Calculator'!$C$23/Calculator!$F$13/2,1)-0.5))))/'VSWR Calculator'!$C$25)+$C50)^2+(1500*ABS(SIN(2*PI()*MOD(Calculator!$B$30/Calculator!$F$13,1)))*IF(MOD(Calculator!$B$30/Calculator!$F$13,1)&lt;0.5,-1,1))^2))/(1-SQRT(((50*POWER(80,POWER(COS(PI()*MOD(Calculator!$B$30/Calculator!$F$13,1)),2))+MIN(500,MAX(30,100*EXP(-0.3*'VSWR Calculator'!$C$24)*(1+3*ABS(MOD('VSWR Calculator'!$C$23/Calculator!$F$13/2,1)-0.5))))/'VSWR Calculator'!$C$25)-$C50)^2+(1500*ABS(SIN(2*PI()*MOD(Calculator!$B$30/Calculator!$F$13,1)))*IF(MOD(Calculator!$B$30/Calculator!$F$13,1)&lt;0.5,-1,1))^2)/SQRT(((50*POWER(80,POWER(COS(PI()*MOD(Calculator!$B$30/Calculator!$F$13,1)),2))+MIN(500,MAX(30,100*EXP(-0.3*'VSWR Calculator'!$C$24)*(1+3*ABS(MOD('VSWR Calculator'!$C$23/Calculator!$F$13/2,1)-0.5))))/'VSWR Calculator'!$C$25)+$C50)^2+(1500*ABS(SIN(2*PI()*MOD(Calculator!$B$30/Calculator!$F$13,1)))*IF(MOD(Calculator!$B$30/Calculator!$F$13,1)&lt;0.5,-1,1))^2)),2))</f>
        <v>—</v>
      </c>
      <c r="CA50" s="253" t="str">
        <f aca="false">IF(OR(Calculator!$E$14&lt;&gt;"YES",Calculator!$B$30&lt;Calculator!$G$14),"—",ROUND((1+SQRT(((50*POWER(80,POWER(COS(PI()*MOD(Calculator!$B$30/Calculator!$F$14,1)),2))+MIN(500,MAX(30,100*EXP(-0.3*'VSWR Calculator'!$C$24)*(1+3*ABS(MOD('VSWR Calculator'!$C$23/Calculator!$F$14/2,1)-0.5))))/'VSWR Calculator'!$C$25)-$C50)^2+(1500*ABS(SIN(2*PI()*MOD(Calculator!$B$30/Calculator!$F$14,1)))*IF(MOD(Calculator!$B$30/Calculator!$F$14,1)&lt;0.5,-1,1))^2)/SQRT(((50*POWER(80,POWER(COS(PI()*MOD(Calculator!$B$30/Calculator!$F$14,1)),2))+MIN(500,MAX(30,100*EXP(-0.3*'VSWR Calculator'!$C$24)*(1+3*ABS(MOD('VSWR Calculator'!$C$23/Calculator!$F$14/2,1)-0.5))))/'VSWR Calculator'!$C$25)+$C50)^2+(1500*ABS(SIN(2*PI()*MOD(Calculator!$B$30/Calculator!$F$14,1)))*IF(MOD(Calculator!$B$30/Calculator!$F$14,1)&lt;0.5,-1,1))^2))/(1-SQRT(((50*POWER(80,POWER(COS(PI()*MOD(Calculator!$B$30/Calculator!$F$14,1)),2))+MIN(500,MAX(30,100*EXP(-0.3*'VSWR Calculator'!$C$24)*(1+3*ABS(MOD('VSWR Calculator'!$C$23/Calculator!$F$14/2,1)-0.5))))/'VSWR Calculator'!$C$25)-$C50)^2+(1500*ABS(SIN(2*PI()*MOD(Calculator!$B$30/Calculator!$F$14,1)))*IF(MOD(Calculator!$B$30/Calculator!$F$14,1)&lt;0.5,-1,1))^2)/SQRT(((50*POWER(80,POWER(COS(PI()*MOD(Calculator!$B$30/Calculator!$F$14,1)),2))+MIN(500,MAX(30,100*EXP(-0.3*'VSWR Calculator'!$C$24)*(1+3*ABS(MOD('VSWR Calculator'!$C$23/Calculator!$F$14/2,1)-0.5))))/'VSWR Calculator'!$C$25)+$C50)^2+(1500*ABS(SIN(2*PI()*MOD(Calculator!$B$30/Calculator!$F$14,1)))*IF(MOD(Calculator!$B$30/Calculator!$F$14,1)&lt;0.5,-1,1))^2)),2))</f>
        <v>—</v>
      </c>
      <c r="CB50" s="253" t="n">
        <f aca="false">IF(OR(Calculator!$E$15&lt;&gt;"YES",Calculator!$B$30&lt;Calculator!$G$15),"—",ROUND((1+SQRT(((50*POWER(80,POWER(COS(PI()*MOD(Calculator!$B$30/Calculator!$F$15,1)),2))+MIN(500,MAX(30,100*EXP(-0.3*'VSWR Calculator'!$C$24)*(1+3*ABS(MOD('VSWR Calculator'!$C$23/Calculator!$F$15/2,1)-0.5))))/'VSWR Calculator'!$C$25)-$C50)^2+(1500*ABS(SIN(2*PI()*MOD(Calculator!$B$30/Calculator!$F$15,1)))*IF(MOD(Calculator!$B$30/Calculator!$F$15,1)&lt;0.5,-1,1))^2)/SQRT(((50*POWER(80,POWER(COS(PI()*MOD(Calculator!$B$30/Calculator!$F$15,1)),2))+MIN(500,MAX(30,100*EXP(-0.3*'VSWR Calculator'!$C$24)*(1+3*ABS(MOD('VSWR Calculator'!$C$23/Calculator!$F$15/2,1)-0.5))))/'VSWR Calculator'!$C$25)+$C50)^2+(1500*ABS(SIN(2*PI()*MOD(Calculator!$B$30/Calculator!$F$15,1)))*IF(MOD(Calculator!$B$30/Calculator!$F$15,1)&lt;0.5,-1,1))^2))/(1-SQRT(((50*POWER(80,POWER(COS(PI()*MOD(Calculator!$B$30/Calculator!$F$15,1)),2))+MIN(500,MAX(30,100*EXP(-0.3*'VSWR Calculator'!$C$24)*(1+3*ABS(MOD('VSWR Calculator'!$C$23/Calculator!$F$15/2,1)-0.5))))/'VSWR Calculator'!$C$25)-$C50)^2+(1500*ABS(SIN(2*PI()*MOD(Calculator!$B$30/Calculator!$F$15,1)))*IF(MOD(Calculator!$B$30/Calculator!$F$15,1)&lt;0.5,-1,1))^2)/SQRT(((50*POWER(80,POWER(COS(PI()*MOD(Calculator!$B$30/Calculator!$F$15,1)),2))+MIN(500,MAX(30,100*EXP(-0.3*'VSWR Calculator'!$C$24)*(1+3*ABS(MOD('VSWR Calculator'!$C$23/Calculator!$F$15/2,1)-0.5))))/'VSWR Calculator'!$C$25)+$C50)^2+(1500*ABS(SIN(2*PI()*MOD(Calculator!$B$30/Calculator!$F$15,1)))*IF(MOD(Calculator!$B$30/Calculator!$F$15,1)&lt;0.5,-1,1))^2)),2))</f>
        <v>15.22</v>
      </c>
      <c r="CC50" s="253" t="str">
        <f aca="false">IF(OR(Calculator!$E$16&lt;&gt;"YES",Calculator!$B$30&lt;Calculator!$G$16),"—",ROUND((1+SQRT(((50*POWER(80,POWER(COS(PI()*MOD(Calculator!$B$30/Calculator!$F$16,1)),2))+MIN(500,MAX(30,100*EXP(-0.3*'VSWR Calculator'!$C$24)*(1+3*ABS(MOD('VSWR Calculator'!$C$23/Calculator!$F$16/2,1)-0.5))))/'VSWR Calculator'!$C$25)-$C50)^2+(1500*ABS(SIN(2*PI()*MOD(Calculator!$B$30/Calculator!$F$16,1)))*IF(MOD(Calculator!$B$30/Calculator!$F$16,1)&lt;0.5,-1,1))^2)/SQRT(((50*POWER(80,POWER(COS(PI()*MOD(Calculator!$B$30/Calculator!$F$16,1)),2))+MIN(500,MAX(30,100*EXP(-0.3*'VSWR Calculator'!$C$24)*(1+3*ABS(MOD('VSWR Calculator'!$C$23/Calculator!$F$16/2,1)-0.5))))/'VSWR Calculator'!$C$25)+$C50)^2+(1500*ABS(SIN(2*PI()*MOD(Calculator!$B$30/Calculator!$F$16,1)))*IF(MOD(Calculator!$B$30/Calculator!$F$16,1)&lt;0.5,-1,1))^2))/(1-SQRT(((50*POWER(80,POWER(COS(PI()*MOD(Calculator!$B$30/Calculator!$F$16,1)),2))+MIN(500,MAX(30,100*EXP(-0.3*'VSWR Calculator'!$C$24)*(1+3*ABS(MOD('VSWR Calculator'!$C$23/Calculator!$F$16/2,1)-0.5))))/'VSWR Calculator'!$C$25)-$C50)^2+(1500*ABS(SIN(2*PI()*MOD(Calculator!$B$30/Calculator!$F$16,1)))*IF(MOD(Calculator!$B$30/Calculator!$F$16,1)&lt;0.5,-1,1))^2)/SQRT(((50*POWER(80,POWER(COS(PI()*MOD(Calculator!$B$30/Calculator!$F$16,1)),2))+MIN(500,MAX(30,100*EXP(-0.3*'VSWR Calculator'!$C$24)*(1+3*ABS(MOD('VSWR Calculator'!$C$23/Calculator!$F$16/2,1)-0.5))))/'VSWR Calculator'!$C$25)+$C50)^2+(1500*ABS(SIN(2*PI()*MOD(Calculator!$B$30/Calculator!$F$16,1)))*IF(MOD(Calculator!$B$30/Calculator!$F$16,1)&lt;0.5,-1,1))^2)),2))</f>
        <v>—</v>
      </c>
      <c r="CD50" s="253" t="n">
        <f aca="false">IF(OR(Calculator!$E$17&lt;&gt;"YES",Calculator!$B$30&lt;Calculator!$G$17),"—",ROUND((1+SQRT(((50*POWER(80,POWER(COS(PI()*MOD(Calculator!$B$30/Calculator!$F$17,1)),2))+MIN(500,MAX(30,100*EXP(-0.3*'VSWR Calculator'!$C$24)*(1+3*ABS(MOD('VSWR Calculator'!$C$23/Calculator!$F$17/2,1)-0.5))))/'VSWR Calculator'!$C$25)-$C50)^2+(1500*ABS(SIN(2*PI()*MOD(Calculator!$B$30/Calculator!$F$17,1)))*IF(MOD(Calculator!$B$30/Calculator!$F$17,1)&lt;0.5,-1,1))^2)/SQRT(((50*POWER(80,POWER(COS(PI()*MOD(Calculator!$B$30/Calculator!$F$17,1)),2))+MIN(500,MAX(30,100*EXP(-0.3*'VSWR Calculator'!$C$24)*(1+3*ABS(MOD('VSWR Calculator'!$C$23/Calculator!$F$17/2,1)-0.5))))/'VSWR Calculator'!$C$25)+$C50)^2+(1500*ABS(SIN(2*PI()*MOD(Calculator!$B$30/Calculator!$F$17,1)))*IF(MOD(Calculator!$B$30/Calculator!$F$17,1)&lt;0.5,-1,1))^2))/(1-SQRT(((50*POWER(80,POWER(COS(PI()*MOD(Calculator!$B$30/Calculator!$F$17,1)),2))+MIN(500,MAX(30,100*EXP(-0.3*'VSWR Calculator'!$C$24)*(1+3*ABS(MOD('VSWR Calculator'!$C$23/Calculator!$F$17/2,1)-0.5))))/'VSWR Calculator'!$C$25)-$C50)^2+(1500*ABS(SIN(2*PI()*MOD(Calculator!$B$30/Calculator!$F$17,1)))*IF(MOD(Calculator!$B$30/Calculator!$F$17,1)&lt;0.5,-1,1))^2)/SQRT(((50*POWER(80,POWER(COS(PI()*MOD(Calculator!$B$30/Calculator!$F$17,1)),2))+MIN(500,MAX(30,100*EXP(-0.3*'VSWR Calculator'!$C$24)*(1+3*ABS(MOD('VSWR Calculator'!$C$23/Calculator!$F$17/2,1)-0.5))))/'VSWR Calculator'!$C$25)+$C50)^2+(1500*ABS(SIN(2*PI()*MOD(Calculator!$B$30/Calculator!$F$17,1)))*IF(MOD(Calculator!$B$30/Calculator!$F$17,1)&lt;0.5,-1,1))^2)),2))</f>
        <v>16.34</v>
      </c>
      <c r="CE50" s="253" t="str">
        <f aca="false">IF(OR(Calculator!$E$18&lt;&gt;"YES",Calculator!$B$30&lt;Calculator!$G$18),"—",ROUND((1+SQRT(((50*POWER(80,POWER(COS(PI()*MOD(Calculator!$B$30/Calculator!$F$18,1)),2))+MIN(500,MAX(30,100*EXP(-0.3*'VSWR Calculator'!$C$24)*(1+3*ABS(MOD('VSWR Calculator'!$C$23/Calculator!$F$18/2,1)-0.5))))/'VSWR Calculator'!$C$25)-$C50)^2+(1500*ABS(SIN(2*PI()*MOD(Calculator!$B$30/Calculator!$F$18,1)))*IF(MOD(Calculator!$B$30/Calculator!$F$18,1)&lt;0.5,-1,1))^2)/SQRT(((50*POWER(80,POWER(COS(PI()*MOD(Calculator!$B$30/Calculator!$F$18,1)),2))+MIN(500,MAX(30,100*EXP(-0.3*'VSWR Calculator'!$C$24)*(1+3*ABS(MOD('VSWR Calculator'!$C$23/Calculator!$F$18/2,1)-0.5))))/'VSWR Calculator'!$C$25)+$C50)^2+(1500*ABS(SIN(2*PI()*MOD(Calculator!$B$30/Calculator!$F$18,1)))*IF(MOD(Calculator!$B$30/Calculator!$F$18,1)&lt;0.5,-1,1))^2))/(1-SQRT(((50*POWER(80,POWER(COS(PI()*MOD(Calculator!$B$30/Calculator!$F$18,1)),2))+MIN(500,MAX(30,100*EXP(-0.3*'VSWR Calculator'!$C$24)*(1+3*ABS(MOD('VSWR Calculator'!$C$23/Calculator!$F$18/2,1)-0.5))))/'VSWR Calculator'!$C$25)-$C50)^2+(1500*ABS(SIN(2*PI()*MOD(Calculator!$B$30/Calculator!$F$18,1)))*IF(MOD(Calculator!$B$30/Calculator!$F$18,1)&lt;0.5,-1,1))^2)/SQRT(((50*POWER(80,POWER(COS(PI()*MOD(Calculator!$B$30/Calculator!$F$18,1)),2))+MIN(500,MAX(30,100*EXP(-0.3*'VSWR Calculator'!$C$24)*(1+3*ABS(MOD('VSWR Calculator'!$C$23/Calculator!$F$18/2,1)-0.5))))/'VSWR Calculator'!$C$25)+$C50)^2+(1500*ABS(SIN(2*PI()*MOD(Calculator!$B$30/Calculator!$F$18,1)))*IF(MOD(Calculator!$B$30/Calculator!$F$18,1)&lt;0.5,-1,1))^2)),2))</f>
        <v>—</v>
      </c>
      <c r="CF50" s="253" t="str">
        <f aca="false">IF(OR(Calculator!$E$19&lt;&gt;"YES",Calculator!$B$30&lt;Calculator!$G$19),"—",ROUND((1+SQRT(((50*POWER(80,POWER(COS(PI()*MOD(Calculator!$B$30/Calculator!$F$19,1)),2))+MIN(500,MAX(30,100*EXP(-0.3*'VSWR Calculator'!$C$24)*(1+3*ABS(MOD('VSWR Calculator'!$C$23/Calculator!$F$19/2,1)-0.5))))/'VSWR Calculator'!$C$25)-$C50)^2+(1500*ABS(SIN(2*PI()*MOD(Calculator!$B$30/Calculator!$F$19,1)))*IF(MOD(Calculator!$B$30/Calculator!$F$19,1)&lt;0.5,-1,1))^2)/SQRT(((50*POWER(80,POWER(COS(PI()*MOD(Calculator!$B$30/Calculator!$F$19,1)),2))+MIN(500,MAX(30,100*EXP(-0.3*'VSWR Calculator'!$C$24)*(1+3*ABS(MOD('VSWR Calculator'!$C$23/Calculator!$F$19/2,1)-0.5))))/'VSWR Calculator'!$C$25)+$C50)^2+(1500*ABS(SIN(2*PI()*MOD(Calculator!$B$30/Calculator!$F$19,1)))*IF(MOD(Calculator!$B$30/Calculator!$F$19,1)&lt;0.5,-1,1))^2))/(1-SQRT(((50*POWER(80,POWER(COS(PI()*MOD(Calculator!$B$30/Calculator!$F$19,1)),2))+MIN(500,MAX(30,100*EXP(-0.3*'VSWR Calculator'!$C$24)*(1+3*ABS(MOD('VSWR Calculator'!$C$23/Calculator!$F$19/2,1)-0.5))))/'VSWR Calculator'!$C$25)-$C50)^2+(1500*ABS(SIN(2*PI()*MOD(Calculator!$B$30/Calculator!$F$19,1)))*IF(MOD(Calculator!$B$30/Calculator!$F$19,1)&lt;0.5,-1,1))^2)/SQRT(((50*POWER(80,POWER(COS(PI()*MOD(Calculator!$B$30/Calculator!$F$19,1)),2))+MIN(500,MAX(30,100*EXP(-0.3*'VSWR Calculator'!$C$24)*(1+3*ABS(MOD('VSWR Calculator'!$C$23/Calculator!$F$19/2,1)-0.5))))/'VSWR Calculator'!$C$25)+$C50)^2+(1500*ABS(SIN(2*PI()*MOD(Calculator!$B$30/Calculator!$F$19,1)))*IF(MOD(Calculator!$B$30/Calculator!$F$19,1)&lt;0.5,-1,1))^2)),2))</f>
        <v>—</v>
      </c>
      <c r="CG50" s="253" t="str">
        <f aca="false">IF(OR(Calculator!$E$20&lt;&gt;"YES",Calculator!$B$30&lt;Calculator!$G$20),"—",ROUND((1+SQRT(((50*POWER(80,POWER(COS(PI()*MOD(Calculator!$B$30/Calculator!$F$20,1)),2))+MIN(500,MAX(30,100*EXP(-0.3*'VSWR Calculator'!$C$24)*(1+3*ABS(MOD('VSWR Calculator'!$C$23/Calculator!$F$20/2,1)-0.5))))/'VSWR Calculator'!$C$25)-$C50)^2+(1500*ABS(SIN(2*PI()*MOD(Calculator!$B$30/Calculator!$F$20,1)))*IF(MOD(Calculator!$B$30/Calculator!$F$20,1)&lt;0.5,-1,1))^2)/SQRT(((50*POWER(80,POWER(COS(PI()*MOD(Calculator!$B$30/Calculator!$F$20,1)),2))+MIN(500,MAX(30,100*EXP(-0.3*'VSWR Calculator'!$C$24)*(1+3*ABS(MOD('VSWR Calculator'!$C$23/Calculator!$F$20/2,1)-0.5))))/'VSWR Calculator'!$C$25)+$C50)^2+(1500*ABS(SIN(2*PI()*MOD(Calculator!$B$30/Calculator!$F$20,1)))*IF(MOD(Calculator!$B$30/Calculator!$F$20,1)&lt;0.5,-1,1))^2))/(1-SQRT(((50*POWER(80,POWER(COS(PI()*MOD(Calculator!$B$30/Calculator!$F$20,1)),2))+MIN(500,MAX(30,100*EXP(-0.3*'VSWR Calculator'!$C$24)*(1+3*ABS(MOD('VSWR Calculator'!$C$23/Calculator!$F$20/2,1)-0.5))))/'VSWR Calculator'!$C$25)-$C50)^2+(1500*ABS(SIN(2*PI()*MOD(Calculator!$B$30/Calculator!$F$20,1)))*IF(MOD(Calculator!$B$30/Calculator!$F$20,1)&lt;0.5,-1,1))^2)/SQRT(((50*POWER(80,POWER(COS(PI()*MOD(Calculator!$B$30/Calculator!$F$20,1)),2))+MIN(500,MAX(30,100*EXP(-0.3*'VSWR Calculator'!$C$24)*(1+3*ABS(MOD('VSWR Calculator'!$C$23/Calculator!$F$20/2,1)-0.5))))/'VSWR Calculator'!$C$25)+$C50)^2+(1500*ABS(SIN(2*PI()*MOD(Calculator!$B$30/Calculator!$F$20,1)))*IF(MOD(Calculator!$B$30/Calculator!$F$20,1)&lt;0.5,-1,1))^2)),2))</f>
        <v>—</v>
      </c>
      <c r="CH50" s="253" t="str">
        <f aca="false">IF(OR(Calculator!$E$21&lt;&gt;"YES",Calculator!$B$30&lt;Calculator!$G$21),"—",ROUND((1+SQRT(((50*POWER(80,POWER(COS(PI()*MOD(Calculator!$B$30/Calculator!$F$21,1)),2))+MIN(500,MAX(30,100*EXP(-0.3*'VSWR Calculator'!$C$24)*(1+3*ABS(MOD('VSWR Calculator'!$C$23/Calculator!$F$21/2,1)-0.5))))/'VSWR Calculator'!$C$25)-$C50)^2+(1500*ABS(SIN(2*PI()*MOD(Calculator!$B$30/Calculator!$F$21,1)))*IF(MOD(Calculator!$B$30/Calculator!$F$21,1)&lt;0.5,-1,1))^2)/SQRT(((50*POWER(80,POWER(COS(PI()*MOD(Calculator!$B$30/Calculator!$F$21,1)),2))+MIN(500,MAX(30,100*EXP(-0.3*'VSWR Calculator'!$C$24)*(1+3*ABS(MOD('VSWR Calculator'!$C$23/Calculator!$F$21/2,1)-0.5))))/'VSWR Calculator'!$C$25)+$C50)^2+(1500*ABS(SIN(2*PI()*MOD(Calculator!$B$30/Calculator!$F$21,1)))*IF(MOD(Calculator!$B$30/Calculator!$F$21,1)&lt;0.5,-1,1))^2))/(1-SQRT(((50*POWER(80,POWER(COS(PI()*MOD(Calculator!$B$30/Calculator!$F$21,1)),2))+MIN(500,MAX(30,100*EXP(-0.3*'VSWR Calculator'!$C$24)*(1+3*ABS(MOD('VSWR Calculator'!$C$23/Calculator!$F$21/2,1)-0.5))))/'VSWR Calculator'!$C$25)-$C50)^2+(1500*ABS(SIN(2*PI()*MOD(Calculator!$B$30/Calculator!$F$21,1)))*IF(MOD(Calculator!$B$30/Calculator!$F$21,1)&lt;0.5,-1,1))^2)/SQRT(((50*POWER(80,POWER(COS(PI()*MOD(Calculator!$B$30/Calculator!$F$21,1)),2))+MIN(500,MAX(30,100*EXP(-0.3*'VSWR Calculator'!$C$24)*(1+3*ABS(MOD('VSWR Calculator'!$C$23/Calculator!$F$21/2,1)-0.5))))/'VSWR Calculator'!$C$25)+$C50)^2+(1500*ABS(SIN(2*PI()*MOD(Calculator!$B$30/Calculator!$F$21,1)))*IF(MOD(Calculator!$B$30/Calculator!$F$21,1)&lt;0.5,-1,1))^2)),2))</f>
        <v>—</v>
      </c>
      <c r="CI50" s="253" t="str">
        <f aca="false">IF(OR(Calculator!$E$22&lt;&gt;"YES",Calculator!$B$30&lt;Calculator!$G$22),"—",ROUND((1+SQRT(((50*POWER(80,POWER(COS(PI()*MOD(Calculator!$B$30/Calculator!$F$22,1)),2))+MIN(500,MAX(30,100*EXP(-0.3*'VSWR Calculator'!$C$24)*(1+3*ABS(MOD('VSWR Calculator'!$C$23/Calculator!$F$22/2,1)-0.5))))/'VSWR Calculator'!$C$25)-$C50)^2+(1500*ABS(SIN(2*PI()*MOD(Calculator!$B$30/Calculator!$F$22,1)))*IF(MOD(Calculator!$B$30/Calculator!$F$22,1)&lt;0.5,-1,1))^2)/SQRT(((50*POWER(80,POWER(COS(PI()*MOD(Calculator!$B$30/Calculator!$F$22,1)),2))+MIN(500,MAX(30,100*EXP(-0.3*'VSWR Calculator'!$C$24)*(1+3*ABS(MOD('VSWR Calculator'!$C$23/Calculator!$F$22/2,1)-0.5))))/'VSWR Calculator'!$C$25)+$C50)^2+(1500*ABS(SIN(2*PI()*MOD(Calculator!$B$30/Calculator!$F$22,1)))*IF(MOD(Calculator!$B$30/Calculator!$F$22,1)&lt;0.5,-1,1))^2))/(1-SQRT(((50*POWER(80,POWER(COS(PI()*MOD(Calculator!$B$30/Calculator!$F$22,1)),2))+MIN(500,MAX(30,100*EXP(-0.3*'VSWR Calculator'!$C$24)*(1+3*ABS(MOD('VSWR Calculator'!$C$23/Calculator!$F$22/2,1)-0.5))))/'VSWR Calculator'!$C$25)-$C50)^2+(1500*ABS(SIN(2*PI()*MOD(Calculator!$B$30/Calculator!$F$22,1)))*IF(MOD(Calculator!$B$30/Calculator!$F$22,1)&lt;0.5,-1,1))^2)/SQRT(((50*POWER(80,POWER(COS(PI()*MOD(Calculator!$B$30/Calculator!$F$22,1)),2))+MIN(500,MAX(30,100*EXP(-0.3*'VSWR Calculator'!$C$24)*(1+3*ABS(MOD('VSWR Calculator'!$C$23/Calculator!$F$22/2,1)-0.5))))/'VSWR Calculator'!$C$25)+$C50)^2+(1500*ABS(SIN(2*PI()*MOD(Calculator!$B$30/Calculator!$F$22,1)))*IF(MOD(Calculator!$B$30/Calculator!$F$22,1)&lt;0.5,-1,1))^2)),2))</f>
        <v>—</v>
      </c>
      <c r="CJ50" s="253" t="n">
        <f aca="false">IFERROR(ROUND((IF(ISNUMBER(BY50),BY50,0)+IF(ISNUMBER(BZ50),BZ50,0)+IF(ISNUMBER(CA50),CA50,0)+IF(ISNUMBER(CB50),CB50,0)+IF(ISNUMBER(CC50),CC50,0)+IF(ISNUMBER(CD50),CD50,0)+IF(ISNUMBER(CE50),CE50,0)+IF(ISNUMBER(CF50),CF50,0)+IF(ISNUMBER(CG50),CG50,0)+IF(ISNUMBER(CH50),CH50,0)+IF(ISNUMBER(CI50),CI50,0))/(IF(ISNUMBER(BY50),1,0)+IF(ISNUMBER(BZ50),1,0)+IF(ISNUMBER(CA50),1,0)+IF(ISNUMBER(CB50),1,0)+IF(ISNUMBER(CC50),1,0)+IF(ISNUMBER(CD50),1,0)+IF(ISNUMBER(CE50),1,0)+IF(ISNUMBER(CF50),1,0)+IF(ISNUMBER(CG50),1,0)+IF(ISNUMBER(CH50),1,0)+IF(ISNUMBER(CI50),1,0)),4),"")</f>
        <v>15.78</v>
      </c>
      <c r="CK50" s="253" t="str">
        <f aca="false">IF(OR(Calculator!$E$12&lt;&gt;"YES",Calculator!$B$31&lt;Calculator!$G$12),"—",ROUND((1+SQRT(((50*POWER(80,POWER(COS(PI()*MOD(Calculator!$B$31/Calculator!$F$12,1)),2))+MIN(500,MAX(30,100*EXP(-0.3*'VSWR Calculator'!$C$24)*(1+3*ABS(MOD('VSWR Calculator'!$C$23/Calculator!$F$12/2,1)-0.5))))/'VSWR Calculator'!$C$25)-$C50)^2+(1500*ABS(SIN(2*PI()*MOD(Calculator!$B$31/Calculator!$F$12,1)))*IF(MOD(Calculator!$B$31/Calculator!$F$12,1)&lt;0.5,-1,1))^2)/SQRT(((50*POWER(80,POWER(COS(PI()*MOD(Calculator!$B$31/Calculator!$F$12,1)),2))+MIN(500,MAX(30,100*EXP(-0.3*'VSWR Calculator'!$C$24)*(1+3*ABS(MOD('VSWR Calculator'!$C$23/Calculator!$F$12/2,1)-0.5))))/'VSWR Calculator'!$C$25)+$C50)^2+(1500*ABS(SIN(2*PI()*MOD(Calculator!$B$31/Calculator!$F$12,1)))*IF(MOD(Calculator!$B$31/Calculator!$F$12,1)&lt;0.5,-1,1))^2))/(1-SQRT(((50*POWER(80,POWER(COS(PI()*MOD(Calculator!$B$31/Calculator!$F$12,1)),2))+MIN(500,MAX(30,100*EXP(-0.3*'VSWR Calculator'!$C$24)*(1+3*ABS(MOD('VSWR Calculator'!$C$23/Calculator!$F$12/2,1)-0.5))))/'VSWR Calculator'!$C$25)-$C50)^2+(1500*ABS(SIN(2*PI()*MOD(Calculator!$B$31/Calculator!$F$12,1)))*IF(MOD(Calculator!$B$31/Calculator!$F$12,1)&lt;0.5,-1,1))^2)/SQRT(((50*POWER(80,POWER(COS(PI()*MOD(Calculator!$B$31/Calculator!$F$12,1)),2))+MIN(500,MAX(30,100*EXP(-0.3*'VSWR Calculator'!$C$24)*(1+3*ABS(MOD('VSWR Calculator'!$C$23/Calculator!$F$12/2,1)-0.5))))/'VSWR Calculator'!$C$25)+$C50)^2+(1500*ABS(SIN(2*PI()*MOD(Calculator!$B$31/Calculator!$F$12,1)))*IF(MOD(Calculator!$B$31/Calculator!$F$12,1)&lt;0.5,-1,1))^2)),2))</f>
        <v>—</v>
      </c>
      <c r="CL50" s="253" t="str">
        <f aca="false">IF(OR(Calculator!$E$13&lt;&gt;"YES",Calculator!$B$31&lt;Calculator!$G$13),"—",ROUND((1+SQRT(((50*POWER(80,POWER(COS(PI()*MOD(Calculator!$B$31/Calculator!$F$13,1)),2))+MIN(500,MAX(30,100*EXP(-0.3*'VSWR Calculator'!$C$24)*(1+3*ABS(MOD('VSWR Calculator'!$C$23/Calculator!$F$13/2,1)-0.5))))/'VSWR Calculator'!$C$25)-$C50)^2+(1500*ABS(SIN(2*PI()*MOD(Calculator!$B$31/Calculator!$F$13,1)))*IF(MOD(Calculator!$B$31/Calculator!$F$13,1)&lt;0.5,-1,1))^2)/SQRT(((50*POWER(80,POWER(COS(PI()*MOD(Calculator!$B$31/Calculator!$F$13,1)),2))+MIN(500,MAX(30,100*EXP(-0.3*'VSWR Calculator'!$C$24)*(1+3*ABS(MOD('VSWR Calculator'!$C$23/Calculator!$F$13/2,1)-0.5))))/'VSWR Calculator'!$C$25)+$C50)^2+(1500*ABS(SIN(2*PI()*MOD(Calculator!$B$31/Calculator!$F$13,1)))*IF(MOD(Calculator!$B$31/Calculator!$F$13,1)&lt;0.5,-1,1))^2))/(1-SQRT(((50*POWER(80,POWER(COS(PI()*MOD(Calculator!$B$31/Calculator!$F$13,1)),2))+MIN(500,MAX(30,100*EXP(-0.3*'VSWR Calculator'!$C$24)*(1+3*ABS(MOD('VSWR Calculator'!$C$23/Calculator!$F$13/2,1)-0.5))))/'VSWR Calculator'!$C$25)-$C50)^2+(1500*ABS(SIN(2*PI()*MOD(Calculator!$B$31/Calculator!$F$13,1)))*IF(MOD(Calculator!$B$31/Calculator!$F$13,1)&lt;0.5,-1,1))^2)/SQRT(((50*POWER(80,POWER(COS(PI()*MOD(Calculator!$B$31/Calculator!$F$13,1)),2))+MIN(500,MAX(30,100*EXP(-0.3*'VSWR Calculator'!$C$24)*(1+3*ABS(MOD('VSWR Calculator'!$C$23/Calculator!$F$13/2,1)-0.5))))/'VSWR Calculator'!$C$25)+$C50)^2+(1500*ABS(SIN(2*PI()*MOD(Calculator!$B$31/Calculator!$F$13,1)))*IF(MOD(Calculator!$B$31/Calculator!$F$13,1)&lt;0.5,-1,1))^2)),2))</f>
        <v>—</v>
      </c>
      <c r="CM50" s="253" t="str">
        <f aca="false">IF(OR(Calculator!$E$14&lt;&gt;"YES",Calculator!$B$31&lt;Calculator!$G$14),"—",ROUND((1+SQRT(((50*POWER(80,POWER(COS(PI()*MOD(Calculator!$B$31/Calculator!$F$14,1)),2))+MIN(500,MAX(30,100*EXP(-0.3*'VSWR Calculator'!$C$24)*(1+3*ABS(MOD('VSWR Calculator'!$C$23/Calculator!$F$14/2,1)-0.5))))/'VSWR Calculator'!$C$25)-$C50)^2+(1500*ABS(SIN(2*PI()*MOD(Calculator!$B$31/Calculator!$F$14,1)))*IF(MOD(Calculator!$B$31/Calculator!$F$14,1)&lt;0.5,-1,1))^2)/SQRT(((50*POWER(80,POWER(COS(PI()*MOD(Calculator!$B$31/Calculator!$F$14,1)),2))+MIN(500,MAX(30,100*EXP(-0.3*'VSWR Calculator'!$C$24)*(1+3*ABS(MOD('VSWR Calculator'!$C$23/Calculator!$F$14/2,1)-0.5))))/'VSWR Calculator'!$C$25)+$C50)^2+(1500*ABS(SIN(2*PI()*MOD(Calculator!$B$31/Calculator!$F$14,1)))*IF(MOD(Calculator!$B$31/Calculator!$F$14,1)&lt;0.5,-1,1))^2))/(1-SQRT(((50*POWER(80,POWER(COS(PI()*MOD(Calculator!$B$31/Calculator!$F$14,1)),2))+MIN(500,MAX(30,100*EXP(-0.3*'VSWR Calculator'!$C$24)*(1+3*ABS(MOD('VSWR Calculator'!$C$23/Calculator!$F$14/2,1)-0.5))))/'VSWR Calculator'!$C$25)-$C50)^2+(1500*ABS(SIN(2*PI()*MOD(Calculator!$B$31/Calculator!$F$14,1)))*IF(MOD(Calculator!$B$31/Calculator!$F$14,1)&lt;0.5,-1,1))^2)/SQRT(((50*POWER(80,POWER(COS(PI()*MOD(Calculator!$B$31/Calculator!$F$14,1)),2))+MIN(500,MAX(30,100*EXP(-0.3*'VSWR Calculator'!$C$24)*(1+3*ABS(MOD('VSWR Calculator'!$C$23/Calculator!$F$14/2,1)-0.5))))/'VSWR Calculator'!$C$25)+$C50)^2+(1500*ABS(SIN(2*PI()*MOD(Calculator!$B$31/Calculator!$F$14,1)))*IF(MOD(Calculator!$B$31/Calculator!$F$14,1)&lt;0.5,-1,1))^2)),2))</f>
        <v>—</v>
      </c>
      <c r="CN50" s="253" t="n">
        <f aca="false">IF(OR(Calculator!$E$15&lt;&gt;"YES",Calculator!$B$31&lt;Calculator!$G$15),"—",ROUND((1+SQRT(((50*POWER(80,POWER(COS(PI()*MOD(Calculator!$B$31/Calculator!$F$15,1)),2))+MIN(500,MAX(30,100*EXP(-0.3*'VSWR Calculator'!$C$24)*(1+3*ABS(MOD('VSWR Calculator'!$C$23/Calculator!$F$15/2,1)-0.5))))/'VSWR Calculator'!$C$25)-$C50)^2+(1500*ABS(SIN(2*PI()*MOD(Calculator!$B$31/Calculator!$F$15,1)))*IF(MOD(Calculator!$B$31/Calculator!$F$15,1)&lt;0.5,-1,1))^2)/SQRT(((50*POWER(80,POWER(COS(PI()*MOD(Calculator!$B$31/Calculator!$F$15,1)),2))+MIN(500,MAX(30,100*EXP(-0.3*'VSWR Calculator'!$C$24)*(1+3*ABS(MOD('VSWR Calculator'!$C$23/Calculator!$F$15/2,1)-0.5))))/'VSWR Calculator'!$C$25)+$C50)^2+(1500*ABS(SIN(2*PI()*MOD(Calculator!$B$31/Calculator!$F$15,1)))*IF(MOD(Calculator!$B$31/Calculator!$F$15,1)&lt;0.5,-1,1))^2))/(1-SQRT(((50*POWER(80,POWER(COS(PI()*MOD(Calculator!$B$31/Calculator!$F$15,1)),2))+MIN(500,MAX(30,100*EXP(-0.3*'VSWR Calculator'!$C$24)*(1+3*ABS(MOD('VSWR Calculator'!$C$23/Calculator!$F$15/2,1)-0.5))))/'VSWR Calculator'!$C$25)-$C50)^2+(1500*ABS(SIN(2*PI()*MOD(Calculator!$B$31/Calculator!$F$15,1)))*IF(MOD(Calculator!$B$31/Calculator!$F$15,1)&lt;0.5,-1,1))^2)/SQRT(((50*POWER(80,POWER(COS(PI()*MOD(Calculator!$B$31/Calculator!$F$15,1)),2))+MIN(500,MAX(30,100*EXP(-0.3*'VSWR Calculator'!$C$24)*(1+3*ABS(MOD('VSWR Calculator'!$C$23/Calculator!$F$15/2,1)-0.5))))/'VSWR Calculator'!$C$25)+$C50)^2+(1500*ABS(SIN(2*PI()*MOD(Calculator!$B$31/Calculator!$F$15,1)))*IF(MOD(Calculator!$B$31/Calculator!$F$15,1)&lt;0.5,-1,1))^2)),2))</f>
        <v>15.86</v>
      </c>
      <c r="CO50" s="253" t="str">
        <f aca="false">IF(OR(Calculator!$E$16&lt;&gt;"YES",Calculator!$B$31&lt;Calculator!$G$16),"—",ROUND((1+SQRT(((50*POWER(80,POWER(COS(PI()*MOD(Calculator!$B$31/Calculator!$F$16,1)),2))+MIN(500,MAX(30,100*EXP(-0.3*'VSWR Calculator'!$C$24)*(1+3*ABS(MOD('VSWR Calculator'!$C$23/Calculator!$F$16/2,1)-0.5))))/'VSWR Calculator'!$C$25)-$C50)^2+(1500*ABS(SIN(2*PI()*MOD(Calculator!$B$31/Calculator!$F$16,1)))*IF(MOD(Calculator!$B$31/Calculator!$F$16,1)&lt;0.5,-1,1))^2)/SQRT(((50*POWER(80,POWER(COS(PI()*MOD(Calculator!$B$31/Calculator!$F$16,1)),2))+MIN(500,MAX(30,100*EXP(-0.3*'VSWR Calculator'!$C$24)*(1+3*ABS(MOD('VSWR Calculator'!$C$23/Calculator!$F$16/2,1)-0.5))))/'VSWR Calculator'!$C$25)+$C50)^2+(1500*ABS(SIN(2*PI()*MOD(Calculator!$B$31/Calculator!$F$16,1)))*IF(MOD(Calculator!$B$31/Calculator!$F$16,1)&lt;0.5,-1,1))^2))/(1-SQRT(((50*POWER(80,POWER(COS(PI()*MOD(Calculator!$B$31/Calculator!$F$16,1)),2))+MIN(500,MAX(30,100*EXP(-0.3*'VSWR Calculator'!$C$24)*(1+3*ABS(MOD('VSWR Calculator'!$C$23/Calculator!$F$16/2,1)-0.5))))/'VSWR Calculator'!$C$25)-$C50)^2+(1500*ABS(SIN(2*PI()*MOD(Calculator!$B$31/Calculator!$F$16,1)))*IF(MOD(Calculator!$B$31/Calculator!$F$16,1)&lt;0.5,-1,1))^2)/SQRT(((50*POWER(80,POWER(COS(PI()*MOD(Calculator!$B$31/Calculator!$F$16,1)),2))+MIN(500,MAX(30,100*EXP(-0.3*'VSWR Calculator'!$C$24)*(1+3*ABS(MOD('VSWR Calculator'!$C$23/Calculator!$F$16/2,1)-0.5))))/'VSWR Calculator'!$C$25)+$C50)^2+(1500*ABS(SIN(2*PI()*MOD(Calculator!$B$31/Calculator!$F$16,1)))*IF(MOD(Calculator!$B$31/Calculator!$F$16,1)&lt;0.5,-1,1))^2)),2))</f>
        <v>—</v>
      </c>
      <c r="CP50" s="253" t="n">
        <f aca="false">IF(OR(Calculator!$E$17&lt;&gt;"YES",Calculator!$B$31&lt;Calculator!$G$17),"—",ROUND((1+SQRT(((50*POWER(80,POWER(COS(PI()*MOD(Calculator!$B$31/Calculator!$F$17,1)),2))+MIN(500,MAX(30,100*EXP(-0.3*'VSWR Calculator'!$C$24)*(1+3*ABS(MOD('VSWR Calculator'!$C$23/Calculator!$F$17/2,1)-0.5))))/'VSWR Calculator'!$C$25)-$C50)^2+(1500*ABS(SIN(2*PI()*MOD(Calculator!$B$31/Calculator!$F$17,1)))*IF(MOD(Calculator!$B$31/Calculator!$F$17,1)&lt;0.5,-1,1))^2)/SQRT(((50*POWER(80,POWER(COS(PI()*MOD(Calculator!$B$31/Calculator!$F$17,1)),2))+MIN(500,MAX(30,100*EXP(-0.3*'VSWR Calculator'!$C$24)*(1+3*ABS(MOD('VSWR Calculator'!$C$23/Calculator!$F$17/2,1)-0.5))))/'VSWR Calculator'!$C$25)+$C50)^2+(1500*ABS(SIN(2*PI()*MOD(Calculator!$B$31/Calculator!$F$17,1)))*IF(MOD(Calculator!$B$31/Calculator!$F$17,1)&lt;0.5,-1,1))^2))/(1-SQRT(((50*POWER(80,POWER(COS(PI()*MOD(Calculator!$B$31/Calculator!$F$17,1)),2))+MIN(500,MAX(30,100*EXP(-0.3*'VSWR Calculator'!$C$24)*(1+3*ABS(MOD('VSWR Calculator'!$C$23/Calculator!$F$17/2,1)-0.5))))/'VSWR Calculator'!$C$25)-$C50)^2+(1500*ABS(SIN(2*PI()*MOD(Calculator!$B$31/Calculator!$F$17,1)))*IF(MOD(Calculator!$B$31/Calculator!$F$17,1)&lt;0.5,-1,1))^2)/SQRT(((50*POWER(80,POWER(COS(PI()*MOD(Calculator!$B$31/Calculator!$F$17,1)),2))+MIN(500,MAX(30,100*EXP(-0.3*'VSWR Calculator'!$C$24)*(1+3*ABS(MOD('VSWR Calculator'!$C$23/Calculator!$F$17/2,1)-0.5))))/'VSWR Calculator'!$C$25)+$C50)^2+(1500*ABS(SIN(2*PI()*MOD(Calculator!$B$31/Calculator!$F$17,1)))*IF(MOD(Calculator!$B$31/Calculator!$F$17,1)&lt;0.5,-1,1))^2)),2))</f>
        <v>14.59</v>
      </c>
      <c r="CQ50" s="253" t="str">
        <f aca="false">IF(OR(Calculator!$E$18&lt;&gt;"YES",Calculator!$B$31&lt;Calculator!$G$18),"—",ROUND((1+SQRT(((50*POWER(80,POWER(COS(PI()*MOD(Calculator!$B$31/Calculator!$F$18,1)),2))+MIN(500,MAX(30,100*EXP(-0.3*'VSWR Calculator'!$C$24)*(1+3*ABS(MOD('VSWR Calculator'!$C$23/Calculator!$F$18/2,1)-0.5))))/'VSWR Calculator'!$C$25)-$C50)^2+(1500*ABS(SIN(2*PI()*MOD(Calculator!$B$31/Calculator!$F$18,1)))*IF(MOD(Calculator!$B$31/Calculator!$F$18,1)&lt;0.5,-1,1))^2)/SQRT(((50*POWER(80,POWER(COS(PI()*MOD(Calculator!$B$31/Calculator!$F$18,1)),2))+MIN(500,MAX(30,100*EXP(-0.3*'VSWR Calculator'!$C$24)*(1+3*ABS(MOD('VSWR Calculator'!$C$23/Calculator!$F$18/2,1)-0.5))))/'VSWR Calculator'!$C$25)+$C50)^2+(1500*ABS(SIN(2*PI()*MOD(Calculator!$B$31/Calculator!$F$18,1)))*IF(MOD(Calculator!$B$31/Calculator!$F$18,1)&lt;0.5,-1,1))^2))/(1-SQRT(((50*POWER(80,POWER(COS(PI()*MOD(Calculator!$B$31/Calculator!$F$18,1)),2))+MIN(500,MAX(30,100*EXP(-0.3*'VSWR Calculator'!$C$24)*(1+3*ABS(MOD('VSWR Calculator'!$C$23/Calculator!$F$18/2,1)-0.5))))/'VSWR Calculator'!$C$25)-$C50)^2+(1500*ABS(SIN(2*PI()*MOD(Calculator!$B$31/Calculator!$F$18,1)))*IF(MOD(Calculator!$B$31/Calculator!$F$18,1)&lt;0.5,-1,1))^2)/SQRT(((50*POWER(80,POWER(COS(PI()*MOD(Calculator!$B$31/Calculator!$F$18,1)),2))+MIN(500,MAX(30,100*EXP(-0.3*'VSWR Calculator'!$C$24)*(1+3*ABS(MOD('VSWR Calculator'!$C$23/Calculator!$F$18/2,1)-0.5))))/'VSWR Calculator'!$C$25)+$C50)^2+(1500*ABS(SIN(2*PI()*MOD(Calculator!$B$31/Calculator!$F$18,1)))*IF(MOD(Calculator!$B$31/Calculator!$F$18,1)&lt;0.5,-1,1))^2)),2))</f>
        <v>—</v>
      </c>
      <c r="CR50" s="253" t="str">
        <f aca="false">IF(OR(Calculator!$E$19&lt;&gt;"YES",Calculator!$B$31&lt;Calculator!$G$19),"—",ROUND((1+SQRT(((50*POWER(80,POWER(COS(PI()*MOD(Calculator!$B$31/Calculator!$F$19,1)),2))+MIN(500,MAX(30,100*EXP(-0.3*'VSWR Calculator'!$C$24)*(1+3*ABS(MOD('VSWR Calculator'!$C$23/Calculator!$F$19/2,1)-0.5))))/'VSWR Calculator'!$C$25)-$C50)^2+(1500*ABS(SIN(2*PI()*MOD(Calculator!$B$31/Calculator!$F$19,1)))*IF(MOD(Calculator!$B$31/Calculator!$F$19,1)&lt;0.5,-1,1))^2)/SQRT(((50*POWER(80,POWER(COS(PI()*MOD(Calculator!$B$31/Calculator!$F$19,1)),2))+MIN(500,MAX(30,100*EXP(-0.3*'VSWR Calculator'!$C$24)*(1+3*ABS(MOD('VSWR Calculator'!$C$23/Calculator!$F$19/2,1)-0.5))))/'VSWR Calculator'!$C$25)+$C50)^2+(1500*ABS(SIN(2*PI()*MOD(Calculator!$B$31/Calculator!$F$19,1)))*IF(MOD(Calculator!$B$31/Calculator!$F$19,1)&lt;0.5,-1,1))^2))/(1-SQRT(((50*POWER(80,POWER(COS(PI()*MOD(Calculator!$B$31/Calculator!$F$19,1)),2))+MIN(500,MAX(30,100*EXP(-0.3*'VSWR Calculator'!$C$24)*(1+3*ABS(MOD('VSWR Calculator'!$C$23/Calculator!$F$19/2,1)-0.5))))/'VSWR Calculator'!$C$25)-$C50)^2+(1500*ABS(SIN(2*PI()*MOD(Calculator!$B$31/Calculator!$F$19,1)))*IF(MOD(Calculator!$B$31/Calculator!$F$19,1)&lt;0.5,-1,1))^2)/SQRT(((50*POWER(80,POWER(COS(PI()*MOD(Calculator!$B$31/Calculator!$F$19,1)),2))+MIN(500,MAX(30,100*EXP(-0.3*'VSWR Calculator'!$C$24)*(1+3*ABS(MOD('VSWR Calculator'!$C$23/Calculator!$F$19/2,1)-0.5))))/'VSWR Calculator'!$C$25)+$C50)^2+(1500*ABS(SIN(2*PI()*MOD(Calculator!$B$31/Calculator!$F$19,1)))*IF(MOD(Calculator!$B$31/Calculator!$F$19,1)&lt;0.5,-1,1))^2)),2))</f>
        <v>—</v>
      </c>
      <c r="CS50" s="253" t="str">
        <f aca="false">IF(OR(Calculator!$E$20&lt;&gt;"YES",Calculator!$B$31&lt;Calculator!$G$20),"—",ROUND((1+SQRT(((50*POWER(80,POWER(COS(PI()*MOD(Calculator!$B$31/Calculator!$F$20,1)),2))+MIN(500,MAX(30,100*EXP(-0.3*'VSWR Calculator'!$C$24)*(1+3*ABS(MOD('VSWR Calculator'!$C$23/Calculator!$F$20/2,1)-0.5))))/'VSWR Calculator'!$C$25)-$C50)^2+(1500*ABS(SIN(2*PI()*MOD(Calculator!$B$31/Calculator!$F$20,1)))*IF(MOD(Calculator!$B$31/Calculator!$F$20,1)&lt;0.5,-1,1))^2)/SQRT(((50*POWER(80,POWER(COS(PI()*MOD(Calculator!$B$31/Calculator!$F$20,1)),2))+MIN(500,MAX(30,100*EXP(-0.3*'VSWR Calculator'!$C$24)*(1+3*ABS(MOD('VSWR Calculator'!$C$23/Calculator!$F$20/2,1)-0.5))))/'VSWR Calculator'!$C$25)+$C50)^2+(1500*ABS(SIN(2*PI()*MOD(Calculator!$B$31/Calculator!$F$20,1)))*IF(MOD(Calculator!$B$31/Calculator!$F$20,1)&lt;0.5,-1,1))^2))/(1-SQRT(((50*POWER(80,POWER(COS(PI()*MOD(Calculator!$B$31/Calculator!$F$20,1)),2))+MIN(500,MAX(30,100*EXP(-0.3*'VSWR Calculator'!$C$24)*(1+3*ABS(MOD('VSWR Calculator'!$C$23/Calculator!$F$20/2,1)-0.5))))/'VSWR Calculator'!$C$25)-$C50)^2+(1500*ABS(SIN(2*PI()*MOD(Calculator!$B$31/Calculator!$F$20,1)))*IF(MOD(Calculator!$B$31/Calculator!$F$20,1)&lt;0.5,-1,1))^2)/SQRT(((50*POWER(80,POWER(COS(PI()*MOD(Calculator!$B$31/Calculator!$F$20,1)),2))+MIN(500,MAX(30,100*EXP(-0.3*'VSWR Calculator'!$C$24)*(1+3*ABS(MOD('VSWR Calculator'!$C$23/Calculator!$F$20/2,1)-0.5))))/'VSWR Calculator'!$C$25)+$C50)^2+(1500*ABS(SIN(2*PI()*MOD(Calculator!$B$31/Calculator!$F$20,1)))*IF(MOD(Calculator!$B$31/Calculator!$F$20,1)&lt;0.5,-1,1))^2)),2))</f>
        <v>—</v>
      </c>
      <c r="CT50" s="253" t="str">
        <f aca="false">IF(OR(Calculator!$E$21&lt;&gt;"YES",Calculator!$B$31&lt;Calculator!$G$21),"—",ROUND((1+SQRT(((50*POWER(80,POWER(COS(PI()*MOD(Calculator!$B$31/Calculator!$F$21,1)),2))+MIN(500,MAX(30,100*EXP(-0.3*'VSWR Calculator'!$C$24)*(1+3*ABS(MOD('VSWR Calculator'!$C$23/Calculator!$F$21/2,1)-0.5))))/'VSWR Calculator'!$C$25)-$C50)^2+(1500*ABS(SIN(2*PI()*MOD(Calculator!$B$31/Calculator!$F$21,1)))*IF(MOD(Calculator!$B$31/Calculator!$F$21,1)&lt;0.5,-1,1))^2)/SQRT(((50*POWER(80,POWER(COS(PI()*MOD(Calculator!$B$31/Calculator!$F$21,1)),2))+MIN(500,MAX(30,100*EXP(-0.3*'VSWR Calculator'!$C$24)*(1+3*ABS(MOD('VSWR Calculator'!$C$23/Calculator!$F$21/2,1)-0.5))))/'VSWR Calculator'!$C$25)+$C50)^2+(1500*ABS(SIN(2*PI()*MOD(Calculator!$B$31/Calculator!$F$21,1)))*IF(MOD(Calculator!$B$31/Calculator!$F$21,1)&lt;0.5,-1,1))^2))/(1-SQRT(((50*POWER(80,POWER(COS(PI()*MOD(Calculator!$B$31/Calculator!$F$21,1)),2))+MIN(500,MAX(30,100*EXP(-0.3*'VSWR Calculator'!$C$24)*(1+3*ABS(MOD('VSWR Calculator'!$C$23/Calculator!$F$21/2,1)-0.5))))/'VSWR Calculator'!$C$25)-$C50)^2+(1500*ABS(SIN(2*PI()*MOD(Calculator!$B$31/Calculator!$F$21,1)))*IF(MOD(Calculator!$B$31/Calculator!$F$21,1)&lt;0.5,-1,1))^2)/SQRT(((50*POWER(80,POWER(COS(PI()*MOD(Calculator!$B$31/Calculator!$F$21,1)),2))+MIN(500,MAX(30,100*EXP(-0.3*'VSWR Calculator'!$C$24)*(1+3*ABS(MOD('VSWR Calculator'!$C$23/Calculator!$F$21/2,1)-0.5))))/'VSWR Calculator'!$C$25)+$C50)^2+(1500*ABS(SIN(2*PI()*MOD(Calculator!$B$31/Calculator!$F$21,1)))*IF(MOD(Calculator!$B$31/Calculator!$F$21,1)&lt;0.5,-1,1))^2)),2))</f>
        <v>—</v>
      </c>
      <c r="CU50" s="253" t="str">
        <f aca="false">IF(OR(Calculator!$E$22&lt;&gt;"YES",Calculator!$B$31&lt;Calculator!$G$22),"—",ROUND((1+SQRT(((50*POWER(80,POWER(COS(PI()*MOD(Calculator!$B$31/Calculator!$F$22,1)),2))+MIN(500,MAX(30,100*EXP(-0.3*'VSWR Calculator'!$C$24)*(1+3*ABS(MOD('VSWR Calculator'!$C$23/Calculator!$F$22/2,1)-0.5))))/'VSWR Calculator'!$C$25)-$C50)^2+(1500*ABS(SIN(2*PI()*MOD(Calculator!$B$31/Calculator!$F$22,1)))*IF(MOD(Calculator!$B$31/Calculator!$F$22,1)&lt;0.5,-1,1))^2)/SQRT(((50*POWER(80,POWER(COS(PI()*MOD(Calculator!$B$31/Calculator!$F$22,1)),2))+MIN(500,MAX(30,100*EXP(-0.3*'VSWR Calculator'!$C$24)*(1+3*ABS(MOD('VSWR Calculator'!$C$23/Calculator!$F$22/2,1)-0.5))))/'VSWR Calculator'!$C$25)+$C50)^2+(1500*ABS(SIN(2*PI()*MOD(Calculator!$B$31/Calculator!$F$22,1)))*IF(MOD(Calculator!$B$31/Calculator!$F$22,1)&lt;0.5,-1,1))^2))/(1-SQRT(((50*POWER(80,POWER(COS(PI()*MOD(Calculator!$B$31/Calculator!$F$22,1)),2))+MIN(500,MAX(30,100*EXP(-0.3*'VSWR Calculator'!$C$24)*(1+3*ABS(MOD('VSWR Calculator'!$C$23/Calculator!$F$22/2,1)-0.5))))/'VSWR Calculator'!$C$25)-$C50)^2+(1500*ABS(SIN(2*PI()*MOD(Calculator!$B$31/Calculator!$F$22,1)))*IF(MOD(Calculator!$B$31/Calculator!$F$22,1)&lt;0.5,-1,1))^2)/SQRT(((50*POWER(80,POWER(COS(PI()*MOD(Calculator!$B$31/Calculator!$F$22,1)),2))+MIN(500,MAX(30,100*EXP(-0.3*'VSWR Calculator'!$C$24)*(1+3*ABS(MOD('VSWR Calculator'!$C$23/Calculator!$F$22/2,1)-0.5))))/'VSWR Calculator'!$C$25)+$C50)^2+(1500*ABS(SIN(2*PI()*MOD(Calculator!$B$31/Calculator!$F$22,1)))*IF(MOD(Calculator!$B$31/Calculator!$F$22,1)&lt;0.5,-1,1))^2)),2))</f>
        <v>—</v>
      </c>
      <c r="CV50" s="253" t="n">
        <f aca="false">IFERROR(ROUND((IF(ISNUMBER(CK50),CK50,0)+IF(ISNUMBER(CL50),CL50,0)+IF(ISNUMBER(CM50),CM50,0)+IF(ISNUMBER(CN50),CN50,0)+IF(ISNUMBER(CO50),CO50,0)+IF(ISNUMBER(CP50),CP50,0)+IF(ISNUMBER(CQ50),CQ50,0)+IF(ISNUMBER(CR50),CR50,0)+IF(ISNUMBER(CS50),CS50,0)+IF(ISNUMBER(CT50),CT50,0)+IF(ISNUMBER(CU50),CU50,0))/(IF(ISNUMBER(CK50),1,0)+IF(ISNUMBER(CL50),1,0)+IF(ISNUMBER(CM50),1,0)+IF(ISNUMBER(CN50),1,0)+IF(ISNUMBER(CO50),1,0)+IF(ISNUMBER(CP50),1,0)+IF(ISNUMBER(CQ50),1,0)+IF(ISNUMBER(CR50),1,0)+IF(ISNUMBER(CS50),1,0)+IF(ISNUMBER(CT50),1,0)+IF(ISNUMBER(CU50),1,0)),4),"")</f>
        <v>15.225</v>
      </c>
      <c r="CW50" s="253" t="str">
        <f aca="false">IF(OR(Calculator!$E$12&lt;&gt;"YES",Calculator!$B$32&lt;Calculator!$G$12),"—",ROUND((1+SQRT(((50*POWER(80,POWER(COS(PI()*MOD(Calculator!$B$32/Calculator!$F$12,1)),2))+MIN(500,MAX(30,100*EXP(-0.3*'VSWR Calculator'!$C$24)*(1+3*ABS(MOD('VSWR Calculator'!$C$23/Calculator!$F$12/2,1)-0.5))))/'VSWR Calculator'!$C$25)-$C50)^2+(1500*ABS(SIN(2*PI()*MOD(Calculator!$B$32/Calculator!$F$12,1)))*IF(MOD(Calculator!$B$32/Calculator!$F$12,1)&lt;0.5,-1,1))^2)/SQRT(((50*POWER(80,POWER(COS(PI()*MOD(Calculator!$B$32/Calculator!$F$12,1)),2))+MIN(500,MAX(30,100*EXP(-0.3*'VSWR Calculator'!$C$24)*(1+3*ABS(MOD('VSWR Calculator'!$C$23/Calculator!$F$12/2,1)-0.5))))/'VSWR Calculator'!$C$25)+$C50)^2+(1500*ABS(SIN(2*PI()*MOD(Calculator!$B$32/Calculator!$F$12,1)))*IF(MOD(Calculator!$B$32/Calculator!$F$12,1)&lt;0.5,-1,1))^2))/(1-SQRT(((50*POWER(80,POWER(COS(PI()*MOD(Calculator!$B$32/Calculator!$F$12,1)),2))+MIN(500,MAX(30,100*EXP(-0.3*'VSWR Calculator'!$C$24)*(1+3*ABS(MOD('VSWR Calculator'!$C$23/Calculator!$F$12/2,1)-0.5))))/'VSWR Calculator'!$C$25)-$C50)^2+(1500*ABS(SIN(2*PI()*MOD(Calculator!$B$32/Calculator!$F$12,1)))*IF(MOD(Calculator!$B$32/Calculator!$F$12,1)&lt;0.5,-1,1))^2)/SQRT(((50*POWER(80,POWER(COS(PI()*MOD(Calculator!$B$32/Calculator!$F$12,1)),2))+MIN(500,MAX(30,100*EXP(-0.3*'VSWR Calculator'!$C$24)*(1+3*ABS(MOD('VSWR Calculator'!$C$23/Calculator!$F$12/2,1)-0.5))))/'VSWR Calculator'!$C$25)+$C50)^2+(1500*ABS(SIN(2*PI()*MOD(Calculator!$B$32/Calculator!$F$12,1)))*IF(MOD(Calculator!$B$32/Calculator!$F$12,1)&lt;0.5,-1,1))^2)),2))</f>
        <v>—</v>
      </c>
      <c r="CX50" s="253" t="str">
        <f aca="false">IF(OR(Calculator!$E$13&lt;&gt;"YES",Calculator!$B$32&lt;Calculator!$G$13),"—",ROUND((1+SQRT(((50*POWER(80,POWER(COS(PI()*MOD(Calculator!$B$32/Calculator!$F$13,1)),2))+MIN(500,MAX(30,100*EXP(-0.3*'VSWR Calculator'!$C$24)*(1+3*ABS(MOD('VSWR Calculator'!$C$23/Calculator!$F$13/2,1)-0.5))))/'VSWR Calculator'!$C$25)-$C50)^2+(1500*ABS(SIN(2*PI()*MOD(Calculator!$B$32/Calculator!$F$13,1)))*IF(MOD(Calculator!$B$32/Calculator!$F$13,1)&lt;0.5,-1,1))^2)/SQRT(((50*POWER(80,POWER(COS(PI()*MOD(Calculator!$B$32/Calculator!$F$13,1)),2))+MIN(500,MAX(30,100*EXP(-0.3*'VSWR Calculator'!$C$24)*(1+3*ABS(MOD('VSWR Calculator'!$C$23/Calculator!$F$13/2,1)-0.5))))/'VSWR Calculator'!$C$25)+$C50)^2+(1500*ABS(SIN(2*PI()*MOD(Calculator!$B$32/Calculator!$F$13,1)))*IF(MOD(Calculator!$B$32/Calculator!$F$13,1)&lt;0.5,-1,1))^2))/(1-SQRT(((50*POWER(80,POWER(COS(PI()*MOD(Calculator!$B$32/Calculator!$F$13,1)),2))+MIN(500,MAX(30,100*EXP(-0.3*'VSWR Calculator'!$C$24)*(1+3*ABS(MOD('VSWR Calculator'!$C$23/Calculator!$F$13/2,1)-0.5))))/'VSWR Calculator'!$C$25)-$C50)^2+(1500*ABS(SIN(2*PI()*MOD(Calculator!$B$32/Calculator!$F$13,1)))*IF(MOD(Calculator!$B$32/Calculator!$F$13,1)&lt;0.5,-1,1))^2)/SQRT(((50*POWER(80,POWER(COS(PI()*MOD(Calculator!$B$32/Calculator!$F$13,1)),2))+MIN(500,MAX(30,100*EXP(-0.3*'VSWR Calculator'!$C$24)*(1+3*ABS(MOD('VSWR Calculator'!$C$23/Calculator!$F$13/2,1)-0.5))))/'VSWR Calculator'!$C$25)+$C50)^2+(1500*ABS(SIN(2*PI()*MOD(Calculator!$B$32/Calculator!$F$13,1)))*IF(MOD(Calculator!$B$32/Calculator!$F$13,1)&lt;0.5,-1,1))^2)),2))</f>
        <v>—</v>
      </c>
      <c r="CY50" s="253" t="str">
        <f aca="false">IF(OR(Calculator!$E$14&lt;&gt;"YES",Calculator!$B$32&lt;Calculator!$G$14),"—",ROUND((1+SQRT(((50*POWER(80,POWER(COS(PI()*MOD(Calculator!$B$32/Calculator!$F$14,1)),2))+MIN(500,MAX(30,100*EXP(-0.3*'VSWR Calculator'!$C$24)*(1+3*ABS(MOD('VSWR Calculator'!$C$23/Calculator!$F$14/2,1)-0.5))))/'VSWR Calculator'!$C$25)-$C50)^2+(1500*ABS(SIN(2*PI()*MOD(Calculator!$B$32/Calculator!$F$14,1)))*IF(MOD(Calculator!$B$32/Calculator!$F$14,1)&lt;0.5,-1,1))^2)/SQRT(((50*POWER(80,POWER(COS(PI()*MOD(Calculator!$B$32/Calculator!$F$14,1)),2))+MIN(500,MAX(30,100*EXP(-0.3*'VSWR Calculator'!$C$24)*(1+3*ABS(MOD('VSWR Calculator'!$C$23/Calculator!$F$14/2,1)-0.5))))/'VSWR Calculator'!$C$25)+$C50)^2+(1500*ABS(SIN(2*PI()*MOD(Calculator!$B$32/Calculator!$F$14,1)))*IF(MOD(Calculator!$B$32/Calculator!$F$14,1)&lt;0.5,-1,1))^2))/(1-SQRT(((50*POWER(80,POWER(COS(PI()*MOD(Calculator!$B$32/Calculator!$F$14,1)),2))+MIN(500,MAX(30,100*EXP(-0.3*'VSWR Calculator'!$C$24)*(1+3*ABS(MOD('VSWR Calculator'!$C$23/Calculator!$F$14/2,1)-0.5))))/'VSWR Calculator'!$C$25)-$C50)^2+(1500*ABS(SIN(2*PI()*MOD(Calculator!$B$32/Calculator!$F$14,1)))*IF(MOD(Calculator!$B$32/Calculator!$F$14,1)&lt;0.5,-1,1))^2)/SQRT(((50*POWER(80,POWER(COS(PI()*MOD(Calculator!$B$32/Calculator!$F$14,1)),2))+MIN(500,MAX(30,100*EXP(-0.3*'VSWR Calculator'!$C$24)*(1+3*ABS(MOD('VSWR Calculator'!$C$23/Calculator!$F$14/2,1)-0.5))))/'VSWR Calculator'!$C$25)+$C50)^2+(1500*ABS(SIN(2*PI()*MOD(Calculator!$B$32/Calculator!$F$14,1)))*IF(MOD(Calculator!$B$32/Calculator!$F$14,1)&lt;0.5,-1,1))^2)),2))</f>
        <v>—</v>
      </c>
      <c r="CZ50" s="253" t="n">
        <f aca="false">IF(OR(Calculator!$E$15&lt;&gt;"YES",Calculator!$B$32&lt;Calculator!$G$15),"—",ROUND((1+SQRT(((50*POWER(80,POWER(COS(PI()*MOD(Calculator!$B$32/Calculator!$F$15,1)),2))+MIN(500,MAX(30,100*EXP(-0.3*'VSWR Calculator'!$C$24)*(1+3*ABS(MOD('VSWR Calculator'!$C$23/Calculator!$F$15/2,1)-0.5))))/'VSWR Calculator'!$C$25)-$C50)^2+(1500*ABS(SIN(2*PI()*MOD(Calculator!$B$32/Calculator!$F$15,1)))*IF(MOD(Calculator!$B$32/Calculator!$F$15,1)&lt;0.5,-1,1))^2)/SQRT(((50*POWER(80,POWER(COS(PI()*MOD(Calculator!$B$32/Calculator!$F$15,1)),2))+MIN(500,MAX(30,100*EXP(-0.3*'VSWR Calculator'!$C$24)*(1+3*ABS(MOD('VSWR Calculator'!$C$23/Calculator!$F$15/2,1)-0.5))))/'VSWR Calculator'!$C$25)+$C50)^2+(1500*ABS(SIN(2*PI()*MOD(Calculator!$B$32/Calculator!$F$15,1)))*IF(MOD(Calculator!$B$32/Calculator!$F$15,1)&lt;0.5,-1,1))^2))/(1-SQRT(((50*POWER(80,POWER(COS(PI()*MOD(Calculator!$B$32/Calculator!$F$15,1)),2))+MIN(500,MAX(30,100*EXP(-0.3*'VSWR Calculator'!$C$24)*(1+3*ABS(MOD('VSWR Calculator'!$C$23/Calculator!$F$15/2,1)-0.5))))/'VSWR Calculator'!$C$25)-$C50)^2+(1500*ABS(SIN(2*PI()*MOD(Calculator!$B$32/Calculator!$F$15,1)))*IF(MOD(Calculator!$B$32/Calculator!$F$15,1)&lt;0.5,-1,1))^2)/SQRT(((50*POWER(80,POWER(COS(PI()*MOD(Calculator!$B$32/Calculator!$F$15,1)),2))+MIN(500,MAX(30,100*EXP(-0.3*'VSWR Calculator'!$C$24)*(1+3*ABS(MOD('VSWR Calculator'!$C$23/Calculator!$F$15/2,1)-0.5))))/'VSWR Calculator'!$C$25)+$C50)^2+(1500*ABS(SIN(2*PI()*MOD(Calculator!$B$32/Calculator!$F$15,1)))*IF(MOD(Calculator!$B$32/Calculator!$F$15,1)&lt;0.5,-1,1))^2)),2))</f>
        <v>3.6</v>
      </c>
      <c r="DA50" s="253" t="str">
        <f aca="false">IF(OR(Calculator!$E$16&lt;&gt;"YES",Calculator!$B$32&lt;Calculator!$G$16),"—",ROUND((1+SQRT(((50*POWER(80,POWER(COS(PI()*MOD(Calculator!$B$32/Calculator!$F$16,1)),2))+MIN(500,MAX(30,100*EXP(-0.3*'VSWR Calculator'!$C$24)*(1+3*ABS(MOD('VSWR Calculator'!$C$23/Calculator!$F$16/2,1)-0.5))))/'VSWR Calculator'!$C$25)-$C50)^2+(1500*ABS(SIN(2*PI()*MOD(Calculator!$B$32/Calculator!$F$16,1)))*IF(MOD(Calculator!$B$32/Calculator!$F$16,1)&lt;0.5,-1,1))^2)/SQRT(((50*POWER(80,POWER(COS(PI()*MOD(Calculator!$B$32/Calculator!$F$16,1)),2))+MIN(500,MAX(30,100*EXP(-0.3*'VSWR Calculator'!$C$24)*(1+3*ABS(MOD('VSWR Calculator'!$C$23/Calculator!$F$16/2,1)-0.5))))/'VSWR Calculator'!$C$25)+$C50)^2+(1500*ABS(SIN(2*PI()*MOD(Calculator!$B$32/Calculator!$F$16,1)))*IF(MOD(Calculator!$B$32/Calculator!$F$16,1)&lt;0.5,-1,1))^2))/(1-SQRT(((50*POWER(80,POWER(COS(PI()*MOD(Calculator!$B$32/Calculator!$F$16,1)),2))+MIN(500,MAX(30,100*EXP(-0.3*'VSWR Calculator'!$C$24)*(1+3*ABS(MOD('VSWR Calculator'!$C$23/Calculator!$F$16/2,1)-0.5))))/'VSWR Calculator'!$C$25)-$C50)^2+(1500*ABS(SIN(2*PI()*MOD(Calculator!$B$32/Calculator!$F$16,1)))*IF(MOD(Calculator!$B$32/Calculator!$F$16,1)&lt;0.5,-1,1))^2)/SQRT(((50*POWER(80,POWER(COS(PI()*MOD(Calculator!$B$32/Calculator!$F$16,1)),2))+MIN(500,MAX(30,100*EXP(-0.3*'VSWR Calculator'!$C$24)*(1+3*ABS(MOD('VSWR Calculator'!$C$23/Calculator!$F$16/2,1)-0.5))))/'VSWR Calculator'!$C$25)+$C50)^2+(1500*ABS(SIN(2*PI()*MOD(Calculator!$B$32/Calculator!$F$16,1)))*IF(MOD(Calculator!$B$32/Calculator!$F$16,1)&lt;0.5,-1,1))^2)),2))</f>
        <v>—</v>
      </c>
      <c r="DB50" s="253" t="n">
        <f aca="false">IF(OR(Calculator!$E$17&lt;&gt;"YES",Calculator!$B$32&lt;Calculator!$G$17),"—",ROUND((1+SQRT(((50*POWER(80,POWER(COS(PI()*MOD(Calculator!$B$32/Calculator!$F$17,1)),2))+MIN(500,MAX(30,100*EXP(-0.3*'VSWR Calculator'!$C$24)*(1+3*ABS(MOD('VSWR Calculator'!$C$23/Calculator!$F$17/2,1)-0.5))))/'VSWR Calculator'!$C$25)-$C50)^2+(1500*ABS(SIN(2*PI()*MOD(Calculator!$B$32/Calculator!$F$17,1)))*IF(MOD(Calculator!$B$32/Calculator!$F$17,1)&lt;0.5,-1,1))^2)/SQRT(((50*POWER(80,POWER(COS(PI()*MOD(Calculator!$B$32/Calculator!$F$17,1)),2))+MIN(500,MAX(30,100*EXP(-0.3*'VSWR Calculator'!$C$24)*(1+3*ABS(MOD('VSWR Calculator'!$C$23/Calculator!$F$17/2,1)-0.5))))/'VSWR Calculator'!$C$25)+$C50)^2+(1500*ABS(SIN(2*PI()*MOD(Calculator!$B$32/Calculator!$F$17,1)))*IF(MOD(Calculator!$B$32/Calculator!$F$17,1)&lt;0.5,-1,1))^2))/(1-SQRT(((50*POWER(80,POWER(COS(PI()*MOD(Calculator!$B$32/Calculator!$F$17,1)),2))+MIN(500,MAX(30,100*EXP(-0.3*'VSWR Calculator'!$C$24)*(1+3*ABS(MOD('VSWR Calculator'!$C$23/Calculator!$F$17/2,1)-0.5))))/'VSWR Calculator'!$C$25)-$C50)^2+(1500*ABS(SIN(2*PI()*MOD(Calculator!$B$32/Calculator!$F$17,1)))*IF(MOD(Calculator!$B$32/Calculator!$F$17,1)&lt;0.5,-1,1))^2)/SQRT(((50*POWER(80,POWER(COS(PI()*MOD(Calculator!$B$32/Calculator!$F$17,1)),2))+MIN(500,MAX(30,100*EXP(-0.3*'VSWR Calculator'!$C$24)*(1+3*ABS(MOD('VSWR Calculator'!$C$23/Calculator!$F$17/2,1)-0.5))))/'VSWR Calculator'!$C$25)+$C50)^2+(1500*ABS(SIN(2*PI()*MOD(Calculator!$B$32/Calculator!$F$17,1)))*IF(MOD(Calculator!$B$32/Calculator!$F$17,1)&lt;0.5,-1,1))^2)),2))</f>
        <v>15.05</v>
      </c>
      <c r="DC50" s="253" t="str">
        <f aca="false">IF(OR(Calculator!$E$18&lt;&gt;"YES",Calculator!$B$32&lt;Calculator!$G$18),"—",ROUND((1+SQRT(((50*POWER(80,POWER(COS(PI()*MOD(Calculator!$B$32/Calculator!$F$18,1)),2))+MIN(500,MAX(30,100*EXP(-0.3*'VSWR Calculator'!$C$24)*(1+3*ABS(MOD('VSWR Calculator'!$C$23/Calculator!$F$18/2,1)-0.5))))/'VSWR Calculator'!$C$25)-$C50)^2+(1500*ABS(SIN(2*PI()*MOD(Calculator!$B$32/Calculator!$F$18,1)))*IF(MOD(Calculator!$B$32/Calculator!$F$18,1)&lt;0.5,-1,1))^2)/SQRT(((50*POWER(80,POWER(COS(PI()*MOD(Calculator!$B$32/Calculator!$F$18,1)),2))+MIN(500,MAX(30,100*EXP(-0.3*'VSWR Calculator'!$C$24)*(1+3*ABS(MOD('VSWR Calculator'!$C$23/Calculator!$F$18/2,1)-0.5))))/'VSWR Calculator'!$C$25)+$C50)^2+(1500*ABS(SIN(2*PI()*MOD(Calculator!$B$32/Calculator!$F$18,1)))*IF(MOD(Calculator!$B$32/Calculator!$F$18,1)&lt;0.5,-1,1))^2))/(1-SQRT(((50*POWER(80,POWER(COS(PI()*MOD(Calculator!$B$32/Calculator!$F$18,1)),2))+MIN(500,MAX(30,100*EXP(-0.3*'VSWR Calculator'!$C$24)*(1+3*ABS(MOD('VSWR Calculator'!$C$23/Calculator!$F$18/2,1)-0.5))))/'VSWR Calculator'!$C$25)-$C50)^2+(1500*ABS(SIN(2*PI()*MOD(Calculator!$B$32/Calculator!$F$18,1)))*IF(MOD(Calculator!$B$32/Calculator!$F$18,1)&lt;0.5,-1,1))^2)/SQRT(((50*POWER(80,POWER(COS(PI()*MOD(Calculator!$B$32/Calculator!$F$18,1)),2))+MIN(500,MAX(30,100*EXP(-0.3*'VSWR Calculator'!$C$24)*(1+3*ABS(MOD('VSWR Calculator'!$C$23/Calculator!$F$18/2,1)-0.5))))/'VSWR Calculator'!$C$25)+$C50)^2+(1500*ABS(SIN(2*PI()*MOD(Calculator!$B$32/Calculator!$F$18,1)))*IF(MOD(Calculator!$B$32/Calculator!$F$18,1)&lt;0.5,-1,1))^2)),2))</f>
        <v>—</v>
      </c>
      <c r="DD50" s="253" t="str">
        <f aca="false">IF(OR(Calculator!$E$19&lt;&gt;"YES",Calculator!$B$32&lt;Calculator!$G$19),"—",ROUND((1+SQRT(((50*POWER(80,POWER(COS(PI()*MOD(Calculator!$B$32/Calculator!$F$19,1)),2))+MIN(500,MAX(30,100*EXP(-0.3*'VSWR Calculator'!$C$24)*(1+3*ABS(MOD('VSWR Calculator'!$C$23/Calculator!$F$19/2,1)-0.5))))/'VSWR Calculator'!$C$25)-$C50)^2+(1500*ABS(SIN(2*PI()*MOD(Calculator!$B$32/Calculator!$F$19,1)))*IF(MOD(Calculator!$B$32/Calculator!$F$19,1)&lt;0.5,-1,1))^2)/SQRT(((50*POWER(80,POWER(COS(PI()*MOD(Calculator!$B$32/Calculator!$F$19,1)),2))+MIN(500,MAX(30,100*EXP(-0.3*'VSWR Calculator'!$C$24)*(1+3*ABS(MOD('VSWR Calculator'!$C$23/Calculator!$F$19/2,1)-0.5))))/'VSWR Calculator'!$C$25)+$C50)^2+(1500*ABS(SIN(2*PI()*MOD(Calculator!$B$32/Calculator!$F$19,1)))*IF(MOD(Calculator!$B$32/Calculator!$F$19,1)&lt;0.5,-1,1))^2))/(1-SQRT(((50*POWER(80,POWER(COS(PI()*MOD(Calculator!$B$32/Calculator!$F$19,1)),2))+MIN(500,MAX(30,100*EXP(-0.3*'VSWR Calculator'!$C$24)*(1+3*ABS(MOD('VSWR Calculator'!$C$23/Calculator!$F$19/2,1)-0.5))))/'VSWR Calculator'!$C$25)-$C50)^2+(1500*ABS(SIN(2*PI()*MOD(Calculator!$B$32/Calculator!$F$19,1)))*IF(MOD(Calculator!$B$32/Calculator!$F$19,1)&lt;0.5,-1,1))^2)/SQRT(((50*POWER(80,POWER(COS(PI()*MOD(Calculator!$B$32/Calculator!$F$19,1)),2))+MIN(500,MAX(30,100*EXP(-0.3*'VSWR Calculator'!$C$24)*(1+3*ABS(MOD('VSWR Calculator'!$C$23/Calculator!$F$19/2,1)-0.5))))/'VSWR Calculator'!$C$25)+$C50)^2+(1500*ABS(SIN(2*PI()*MOD(Calculator!$B$32/Calculator!$F$19,1)))*IF(MOD(Calculator!$B$32/Calculator!$F$19,1)&lt;0.5,-1,1))^2)),2))</f>
        <v>—</v>
      </c>
      <c r="DE50" s="253" t="str">
        <f aca="false">IF(OR(Calculator!$E$20&lt;&gt;"YES",Calculator!$B$32&lt;Calculator!$G$20),"—",ROUND((1+SQRT(((50*POWER(80,POWER(COS(PI()*MOD(Calculator!$B$32/Calculator!$F$20,1)),2))+MIN(500,MAX(30,100*EXP(-0.3*'VSWR Calculator'!$C$24)*(1+3*ABS(MOD('VSWR Calculator'!$C$23/Calculator!$F$20/2,1)-0.5))))/'VSWR Calculator'!$C$25)-$C50)^2+(1500*ABS(SIN(2*PI()*MOD(Calculator!$B$32/Calculator!$F$20,1)))*IF(MOD(Calculator!$B$32/Calculator!$F$20,1)&lt;0.5,-1,1))^2)/SQRT(((50*POWER(80,POWER(COS(PI()*MOD(Calculator!$B$32/Calculator!$F$20,1)),2))+MIN(500,MAX(30,100*EXP(-0.3*'VSWR Calculator'!$C$24)*(1+3*ABS(MOD('VSWR Calculator'!$C$23/Calculator!$F$20/2,1)-0.5))))/'VSWR Calculator'!$C$25)+$C50)^2+(1500*ABS(SIN(2*PI()*MOD(Calculator!$B$32/Calculator!$F$20,1)))*IF(MOD(Calculator!$B$32/Calculator!$F$20,1)&lt;0.5,-1,1))^2))/(1-SQRT(((50*POWER(80,POWER(COS(PI()*MOD(Calculator!$B$32/Calculator!$F$20,1)),2))+MIN(500,MAX(30,100*EXP(-0.3*'VSWR Calculator'!$C$24)*(1+3*ABS(MOD('VSWR Calculator'!$C$23/Calculator!$F$20/2,1)-0.5))))/'VSWR Calculator'!$C$25)-$C50)^2+(1500*ABS(SIN(2*PI()*MOD(Calculator!$B$32/Calculator!$F$20,1)))*IF(MOD(Calculator!$B$32/Calculator!$F$20,1)&lt;0.5,-1,1))^2)/SQRT(((50*POWER(80,POWER(COS(PI()*MOD(Calculator!$B$32/Calculator!$F$20,1)),2))+MIN(500,MAX(30,100*EXP(-0.3*'VSWR Calculator'!$C$24)*(1+3*ABS(MOD('VSWR Calculator'!$C$23/Calculator!$F$20/2,1)-0.5))))/'VSWR Calculator'!$C$25)+$C50)^2+(1500*ABS(SIN(2*PI()*MOD(Calculator!$B$32/Calculator!$F$20,1)))*IF(MOD(Calculator!$B$32/Calculator!$F$20,1)&lt;0.5,-1,1))^2)),2))</f>
        <v>—</v>
      </c>
      <c r="DF50" s="253" t="str">
        <f aca="false">IF(OR(Calculator!$E$21&lt;&gt;"YES",Calculator!$B$32&lt;Calculator!$G$21),"—",ROUND((1+SQRT(((50*POWER(80,POWER(COS(PI()*MOD(Calculator!$B$32/Calculator!$F$21,1)),2))+MIN(500,MAX(30,100*EXP(-0.3*'VSWR Calculator'!$C$24)*(1+3*ABS(MOD('VSWR Calculator'!$C$23/Calculator!$F$21/2,1)-0.5))))/'VSWR Calculator'!$C$25)-$C50)^2+(1500*ABS(SIN(2*PI()*MOD(Calculator!$B$32/Calculator!$F$21,1)))*IF(MOD(Calculator!$B$32/Calculator!$F$21,1)&lt;0.5,-1,1))^2)/SQRT(((50*POWER(80,POWER(COS(PI()*MOD(Calculator!$B$32/Calculator!$F$21,1)),2))+MIN(500,MAX(30,100*EXP(-0.3*'VSWR Calculator'!$C$24)*(1+3*ABS(MOD('VSWR Calculator'!$C$23/Calculator!$F$21/2,1)-0.5))))/'VSWR Calculator'!$C$25)+$C50)^2+(1500*ABS(SIN(2*PI()*MOD(Calculator!$B$32/Calculator!$F$21,1)))*IF(MOD(Calculator!$B$32/Calculator!$F$21,1)&lt;0.5,-1,1))^2))/(1-SQRT(((50*POWER(80,POWER(COS(PI()*MOD(Calculator!$B$32/Calculator!$F$21,1)),2))+MIN(500,MAX(30,100*EXP(-0.3*'VSWR Calculator'!$C$24)*(1+3*ABS(MOD('VSWR Calculator'!$C$23/Calculator!$F$21/2,1)-0.5))))/'VSWR Calculator'!$C$25)-$C50)^2+(1500*ABS(SIN(2*PI()*MOD(Calculator!$B$32/Calculator!$F$21,1)))*IF(MOD(Calculator!$B$32/Calculator!$F$21,1)&lt;0.5,-1,1))^2)/SQRT(((50*POWER(80,POWER(COS(PI()*MOD(Calculator!$B$32/Calculator!$F$21,1)),2))+MIN(500,MAX(30,100*EXP(-0.3*'VSWR Calculator'!$C$24)*(1+3*ABS(MOD('VSWR Calculator'!$C$23/Calculator!$F$21/2,1)-0.5))))/'VSWR Calculator'!$C$25)+$C50)^2+(1500*ABS(SIN(2*PI()*MOD(Calculator!$B$32/Calculator!$F$21,1)))*IF(MOD(Calculator!$B$32/Calculator!$F$21,1)&lt;0.5,-1,1))^2)),2))</f>
        <v>—</v>
      </c>
      <c r="DG50" s="253" t="str">
        <f aca="false">IF(OR(Calculator!$E$22&lt;&gt;"YES",Calculator!$B$32&lt;Calculator!$G$22),"—",ROUND((1+SQRT(((50*POWER(80,POWER(COS(PI()*MOD(Calculator!$B$32/Calculator!$F$22,1)),2))+MIN(500,MAX(30,100*EXP(-0.3*'VSWR Calculator'!$C$24)*(1+3*ABS(MOD('VSWR Calculator'!$C$23/Calculator!$F$22/2,1)-0.5))))/'VSWR Calculator'!$C$25)-$C50)^2+(1500*ABS(SIN(2*PI()*MOD(Calculator!$B$32/Calculator!$F$22,1)))*IF(MOD(Calculator!$B$32/Calculator!$F$22,1)&lt;0.5,-1,1))^2)/SQRT(((50*POWER(80,POWER(COS(PI()*MOD(Calculator!$B$32/Calculator!$F$22,1)),2))+MIN(500,MAX(30,100*EXP(-0.3*'VSWR Calculator'!$C$24)*(1+3*ABS(MOD('VSWR Calculator'!$C$23/Calculator!$F$22/2,1)-0.5))))/'VSWR Calculator'!$C$25)+$C50)^2+(1500*ABS(SIN(2*PI()*MOD(Calculator!$B$32/Calculator!$F$22,1)))*IF(MOD(Calculator!$B$32/Calculator!$F$22,1)&lt;0.5,-1,1))^2))/(1-SQRT(((50*POWER(80,POWER(COS(PI()*MOD(Calculator!$B$32/Calculator!$F$22,1)),2))+MIN(500,MAX(30,100*EXP(-0.3*'VSWR Calculator'!$C$24)*(1+3*ABS(MOD('VSWR Calculator'!$C$23/Calculator!$F$22/2,1)-0.5))))/'VSWR Calculator'!$C$25)-$C50)^2+(1500*ABS(SIN(2*PI()*MOD(Calculator!$B$32/Calculator!$F$22,1)))*IF(MOD(Calculator!$B$32/Calculator!$F$22,1)&lt;0.5,-1,1))^2)/SQRT(((50*POWER(80,POWER(COS(PI()*MOD(Calculator!$B$32/Calculator!$F$22,1)),2))+MIN(500,MAX(30,100*EXP(-0.3*'VSWR Calculator'!$C$24)*(1+3*ABS(MOD('VSWR Calculator'!$C$23/Calculator!$F$22/2,1)-0.5))))/'VSWR Calculator'!$C$25)+$C50)^2+(1500*ABS(SIN(2*PI()*MOD(Calculator!$B$32/Calculator!$F$22,1)))*IF(MOD(Calculator!$B$32/Calculator!$F$22,1)&lt;0.5,-1,1))^2)),2))</f>
        <v>—</v>
      </c>
      <c r="DH50" s="253" t="n">
        <f aca="false">IFERROR(ROUND((IF(ISNUMBER(CW50),CW50,0)+IF(ISNUMBER(CX50),CX50,0)+IF(ISNUMBER(CY50),CY50,0)+IF(ISNUMBER(CZ50),CZ50,0)+IF(ISNUMBER(DA50),DA50,0)+IF(ISNUMBER(DB50),DB50,0)+IF(ISNUMBER(DC50),DC50,0)+IF(ISNUMBER(DD50),DD50,0)+IF(ISNUMBER(DE50),DE50,0)+IF(ISNUMBER(DF50),DF50,0)+IF(ISNUMBER(DG50),DG50,0))/(IF(ISNUMBER(CW50),1,0)+IF(ISNUMBER(CX50),1,0)+IF(ISNUMBER(CY50),1,0)+IF(ISNUMBER(CZ50),1,0)+IF(ISNUMBER(DA50),1,0)+IF(ISNUMBER(DB50),1,0)+IF(ISNUMBER(DC50),1,0)+IF(ISNUMBER(DD50),1,0)+IF(ISNUMBER(DE50),1,0)+IF(ISNUMBER(DF50),1,0)+IF(ISNUMBER(DG50),1,0)),4),"")</f>
        <v>9.325</v>
      </c>
      <c r="DI50" s="253" t="str">
        <f aca="false">IF(OR(Calculator!$E$12&lt;&gt;"YES",Calculator!$B$33&lt;Calculator!$G$12),"—",ROUND((1+SQRT(((50*POWER(80,POWER(COS(PI()*MOD(Calculator!$B$33/Calculator!$F$12,1)),2))+MIN(500,MAX(30,100*EXP(-0.3*'VSWR Calculator'!$C$24)*(1+3*ABS(MOD('VSWR Calculator'!$C$23/Calculator!$F$12/2,1)-0.5))))/'VSWR Calculator'!$C$25)-$C50)^2+(1500*ABS(SIN(2*PI()*MOD(Calculator!$B$33/Calculator!$F$12,1)))*IF(MOD(Calculator!$B$33/Calculator!$F$12,1)&lt;0.5,-1,1))^2)/SQRT(((50*POWER(80,POWER(COS(PI()*MOD(Calculator!$B$33/Calculator!$F$12,1)),2))+MIN(500,MAX(30,100*EXP(-0.3*'VSWR Calculator'!$C$24)*(1+3*ABS(MOD('VSWR Calculator'!$C$23/Calculator!$F$12/2,1)-0.5))))/'VSWR Calculator'!$C$25)+$C50)^2+(1500*ABS(SIN(2*PI()*MOD(Calculator!$B$33/Calculator!$F$12,1)))*IF(MOD(Calculator!$B$33/Calculator!$F$12,1)&lt;0.5,-1,1))^2))/(1-SQRT(((50*POWER(80,POWER(COS(PI()*MOD(Calculator!$B$33/Calculator!$F$12,1)),2))+MIN(500,MAX(30,100*EXP(-0.3*'VSWR Calculator'!$C$24)*(1+3*ABS(MOD('VSWR Calculator'!$C$23/Calculator!$F$12/2,1)-0.5))))/'VSWR Calculator'!$C$25)-$C50)^2+(1500*ABS(SIN(2*PI()*MOD(Calculator!$B$33/Calculator!$F$12,1)))*IF(MOD(Calculator!$B$33/Calculator!$F$12,1)&lt;0.5,-1,1))^2)/SQRT(((50*POWER(80,POWER(COS(PI()*MOD(Calculator!$B$33/Calculator!$F$12,1)),2))+MIN(500,MAX(30,100*EXP(-0.3*'VSWR Calculator'!$C$24)*(1+3*ABS(MOD('VSWR Calculator'!$C$23/Calculator!$F$12/2,1)-0.5))))/'VSWR Calculator'!$C$25)+$C50)^2+(1500*ABS(SIN(2*PI()*MOD(Calculator!$B$33/Calculator!$F$12,1)))*IF(MOD(Calculator!$B$33/Calculator!$F$12,1)&lt;0.5,-1,1))^2)),2))</f>
        <v>—</v>
      </c>
      <c r="DJ50" s="253" t="str">
        <f aca="false">IF(OR(Calculator!$E$13&lt;&gt;"YES",Calculator!$B$33&lt;Calculator!$G$13),"—",ROUND((1+SQRT(((50*POWER(80,POWER(COS(PI()*MOD(Calculator!$B$33/Calculator!$F$13,1)),2))+MIN(500,MAX(30,100*EXP(-0.3*'VSWR Calculator'!$C$24)*(1+3*ABS(MOD('VSWR Calculator'!$C$23/Calculator!$F$13/2,1)-0.5))))/'VSWR Calculator'!$C$25)-$C50)^2+(1500*ABS(SIN(2*PI()*MOD(Calculator!$B$33/Calculator!$F$13,1)))*IF(MOD(Calculator!$B$33/Calculator!$F$13,1)&lt;0.5,-1,1))^2)/SQRT(((50*POWER(80,POWER(COS(PI()*MOD(Calculator!$B$33/Calculator!$F$13,1)),2))+MIN(500,MAX(30,100*EXP(-0.3*'VSWR Calculator'!$C$24)*(1+3*ABS(MOD('VSWR Calculator'!$C$23/Calculator!$F$13/2,1)-0.5))))/'VSWR Calculator'!$C$25)+$C50)^2+(1500*ABS(SIN(2*PI()*MOD(Calculator!$B$33/Calculator!$F$13,1)))*IF(MOD(Calculator!$B$33/Calculator!$F$13,1)&lt;0.5,-1,1))^2))/(1-SQRT(((50*POWER(80,POWER(COS(PI()*MOD(Calculator!$B$33/Calculator!$F$13,1)),2))+MIN(500,MAX(30,100*EXP(-0.3*'VSWR Calculator'!$C$24)*(1+3*ABS(MOD('VSWR Calculator'!$C$23/Calculator!$F$13/2,1)-0.5))))/'VSWR Calculator'!$C$25)-$C50)^2+(1500*ABS(SIN(2*PI()*MOD(Calculator!$B$33/Calculator!$F$13,1)))*IF(MOD(Calculator!$B$33/Calculator!$F$13,1)&lt;0.5,-1,1))^2)/SQRT(((50*POWER(80,POWER(COS(PI()*MOD(Calculator!$B$33/Calculator!$F$13,1)),2))+MIN(500,MAX(30,100*EXP(-0.3*'VSWR Calculator'!$C$24)*(1+3*ABS(MOD('VSWR Calculator'!$C$23/Calculator!$F$13/2,1)-0.5))))/'VSWR Calculator'!$C$25)+$C50)^2+(1500*ABS(SIN(2*PI()*MOD(Calculator!$B$33/Calculator!$F$13,1)))*IF(MOD(Calculator!$B$33/Calculator!$F$13,1)&lt;0.5,-1,1))^2)),2))</f>
        <v>—</v>
      </c>
      <c r="DK50" s="253" t="str">
        <f aca="false">IF(OR(Calculator!$E$14&lt;&gt;"YES",Calculator!$B$33&lt;Calculator!$G$14),"—",ROUND((1+SQRT(((50*POWER(80,POWER(COS(PI()*MOD(Calculator!$B$33/Calculator!$F$14,1)),2))+MIN(500,MAX(30,100*EXP(-0.3*'VSWR Calculator'!$C$24)*(1+3*ABS(MOD('VSWR Calculator'!$C$23/Calculator!$F$14/2,1)-0.5))))/'VSWR Calculator'!$C$25)-$C50)^2+(1500*ABS(SIN(2*PI()*MOD(Calculator!$B$33/Calculator!$F$14,1)))*IF(MOD(Calculator!$B$33/Calculator!$F$14,1)&lt;0.5,-1,1))^2)/SQRT(((50*POWER(80,POWER(COS(PI()*MOD(Calculator!$B$33/Calculator!$F$14,1)),2))+MIN(500,MAX(30,100*EXP(-0.3*'VSWR Calculator'!$C$24)*(1+3*ABS(MOD('VSWR Calculator'!$C$23/Calculator!$F$14/2,1)-0.5))))/'VSWR Calculator'!$C$25)+$C50)^2+(1500*ABS(SIN(2*PI()*MOD(Calculator!$B$33/Calculator!$F$14,1)))*IF(MOD(Calculator!$B$33/Calculator!$F$14,1)&lt;0.5,-1,1))^2))/(1-SQRT(((50*POWER(80,POWER(COS(PI()*MOD(Calculator!$B$33/Calculator!$F$14,1)),2))+MIN(500,MAX(30,100*EXP(-0.3*'VSWR Calculator'!$C$24)*(1+3*ABS(MOD('VSWR Calculator'!$C$23/Calculator!$F$14/2,1)-0.5))))/'VSWR Calculator'!$C$25)-$C50)^2+(1500*ABS(SIN(2*PI()*MOD(Calculator!$B$33/Calculator!$F$14,1)))*IF(MOD(Calculator!$B$33/Calculator!$F$14,1)&lt;0.5,-1,1))^2)/SQRT(((50*POWER(80,POWER(COS(PI()*MOD(Calculator!$B$33/Calculator!$F$14,1)),2))+MIN(500,MAX(30,100*EXP(-0.3*'VSWR Calculator'!$C$24)*(1+3*ABS(MOD('VSWR Calculator'!$C$23/Calculator!$F$14/2,1)-0.5))))/'VSWR Calculator'!$C$25)+$C50)^2+(1500*ABS(SIN(2*PI()*MOD(Calculator!$B$33/Calculator!$F$14,1)))*IF(MOD(Calculator!$B$33/Calculator!$F$14,1)&lt;0.5,-1,1))^2)),2))</f>
        <v>—</v>
      </c>
      <c r="DL50" s="253" t="n">
        <f aca="false">IF(OR(Calculator!$E$15&lt;&gt;"YES",Calculator!$B$33&lt;Calculator!$G$15),"—",ROUND((1+SQRT(((50*POWER(80,POWER(COS(PI()*MOD(Calculator!$B$33/Calculator!$F$15,1)),2))+MIN(500,MAX(30,100*EXP(-0.3*'VSWR Calculator'!$C$24)*(1+3*ABS(MOD('VSWR Calculator'!$C$23/Calculator!$F$15/2,1)-0.5))))/'VSWR Calculator'!$C$25)-$C50)^2+(1500*ABS(SIN(2*PI()*MOD(Calculator!$B$33/Calculator!$F$15,1)))*IF(MOD(Calculator!$B$33/Calculator!$F$15,1)&lt;0.5,-1,1))^2)/SQRT(((50*POWER(80,POWER(COS(PI()*MOD(Calculator!$B$33/Calculator!$F$15,1)),2))+MIN(500,MAX(30,100*EXP(-0.3*'VSWR Calculator'!$C$24)*(1+3*ABS(MOD('VSWR Calculator'!$C$23/Calculator!$F$15/2,1)-0.5))))/'VSWR Calculator'!$C$25)+$C50)^2+(1500*ABS(SIN(2*PI()*MOD(Calculator!$B$33/Calculator!$F$15,1)))*IF(MOD(Calculator!$B$33/Calculator!$F$15,1)&lt;0.5,-1,1))^2))/(1-SQRT(((50*POWER(80,POWER(COS(PI()*MOD(Calculator!$B$33/Calculator!$F$15,1)),2))+MIN(500,MAX(30,100*EXP(-0.3*'VSWR Calculator'!$C$24)*(1+3*ABS(MOD('VSWR Calculator'!$C$23/Calculator!$F$15/2,1)-0.5))))/'VSWR Calculator'!$C$25)-$C50)^2+(1500*ABS(SIN(2*PI()*MOD(Calculator!$B$33/Calculator!$F$15,1)))*IF(MOD(Calculator!$B$33/Calculator!$F$15,1)&lt;0.5,-1,1))^2)/SQRT(((50*POWER(80,POWER(COS(PI()*MOD(Calculator!$B$33/Calculator!$F$15,1)),2))+MIN(500,MAX(30,100*EXP(-0.3*'VSWR Calculator'!$C$24)*(1+3*ABS(MOD('VSWR Calculator'!$C$23/Calculator!$F$15/2,1)-0.5))))/'VSWR Calculator'!$C$25)+$C50)^2+(1500*ABS(SIN(2*PI()*MOD(Calculator!$B$33/Calculator!$F$15,1)))*IF(MOD(Calculator!$B$33/Calculator!$F$15,1)&lt;0.5,-1,1))^2)),2))</f>
        <v>3.7</v>
      </c>
      <c r="DM50" s="253" t="str">
        <f aca="false">IF(OR(Calculator!$E$16&lt;&gt;"YES",Calculator!$B$33&lt;Calculator!$G$16),"—",ROUND((1+SQRT(((50*POWER(80,POWER(COS(PI()*MOD(Calculator!$B$33/Calculator!$F$16,1)),2))+MIN(500,MAX(30,100*EXP(-0.3*'VSWR Calculator'!$C$24)*(1+3*ABS(MOD('VSWR Calculator'!$C$23/Calculator!$F$16/2,1)-0.5))))/'VSWR Calculator'!$C$25)-$C50)^2+(1500*ABS(SIN(2*PI()*MOD(Calculator!$B$33/Calculator!$F$16,1)))*IF(MOD(Calculator!$B$33/Calculator!$F$16,1)&lt;0.5,-1,1))^2)/SQRT(((50*POWER(80,POWER(COS(PI()*MOD(Calculator!$B$33/Calculator!$F$16,1)),2))+MIN(500,MAX(30,100*EXP(-0.3*'VSWR Calculator'!$C$24)*(1+3*ABS(MOD('VSWR Calculator'!$C$23/Calculator!$F$16/2,1)-0.5))))/'VSWR Calculator'!$C$25)+$C50)^2+(1500*ABS(SIN(2*PI()*MOD(Calculator!$B$33/Calculator!$F$16,1)))*IF(MOD(Calculator!$B$33/Calculator!$F$16,1)&lt;0.5,-1,1))^2))/(1-SQRT(((50*POWER(80,POWER(COS(PI()*MOD(Calculator!$B$33/Calculator!$F$16,1)),2))+MIN(500,MAX(30,100*EXP(-0.3*'VSWR Calculator'!$C$24)*(1+3*ABS(MOD('VSWR Calculator'!$C$23/Calculator!$F$16/2,1)-0.5))))/'VSWR Calculator'!$C$25)-$C50)^2+(1500*ABS(SIN(2*PI()*MOD(Calculator!$B$33/Calculator!$F$16,1)))*IF(MOD(Calculator!$B$33/Calculator!$F$16,1)&lt;0.5,-1,1))^2)/SQRT(((50*POWER(80,POWER(COS(PI()*MOD(Calculator!$B$33/Calculator!$F$16,1)),2))+MIN(500,MAX(30,100*EXP(-0.3*'VSWR Calculator'!$C$24)*(1+3*ABS(MOD('VSWR Calculator'!$C$23/Calculator!$F$16/2,1)-0.5))))/'VSWR Calculator'!$C$25)+$C50)^2+(1500*ABS(SIN(2*PI()*MOD(Calculator!$B$33/Calculator!$F$16,1)))*IF(MOD(Calculator!$B$33/Calculator!$F$16,1)&lt;0.5,-1,1))^2)),2))</f>
        <v>—</v>
      </c>
      <c r="DN50" s="253" t="n">
        <f aca="false">IF(OR(Calculator!$E$17&lt;&gt;"YES",Calculator!$B$33&lt;Calculator!$G$17),"—",ROUND((1+SQRT(((50*POWER(80,POWER(COS(PI()*MOD(Calculator!$B$33/Calculator!$F$17,1)),2))+MIN(500,MAX(30,100*EXP(-0.3*'VSWR Calculator'!$C$24)*(1+3*ABS(MOD('VSWR Calculator'!$C$23/Calculator!$F$17/2,1)-0.5))))/'VSWR Calculator'!$C$25)-$C50)^2+(1500*ABS(SIN(2*PI()*MOD(Calculator!$B$33/Calculator!$F$17,1)))*IF(MOD(Calculator!$B$33/Calculator!$F$17,1)&lt;0.5,-1,1))^2)/SQRT(((50*POWER(80,POWER(COS(PI()*MOD(Calculator!$B$33/Calculator!$F$17,1)),2))+MIN(500,MAX(30,100*EXP(-0.3*'VSWR Calculator'!$C$24)*(1+3*ABS(MOD('VSWR Calculator'!$C$23/Calculator!$F$17/2,1)-0.5))))/'VSWR Calculator'!$C$25)+$C50)^2+(1500*ABS(SIN(2*PI()*MOD(Calculator!$B$33/Calculator!$F$17,1)))*IF(MOD(Calculator!$B$33/Calculator!$F$17,1)&lt;0.5,-1,1))^2))/(1-SQRT(((50*POWER(80,POWER(COS(PI()*MOD(Calculator!$B$33/Calculator!$F$17,1)),2))+MIN(500,MAX(30,100*EXP(-0.3*'VSWR Calculator'!$C$24)*(1+3*ABS(MOD('VSWR Calculator'!$C$23/Calculator!$F$17/2,1)-0.5))))/'VSWR Calculator'!$C$25)-$C50)^2+(1500*ABS(SIN(2*PI()*MOD(Calculator!$B$33/Calculator!$F$17,1)))*IF(MOD(Calculator!$B$33/Calculator!$F$17,1)&lt;0.5,-1,1))^2)/SQRT(((50*POWER(80,POWER(COS(PI()*MOD(Calculator!$B$33/Calculator!$F$17,1)),2))+MIN(500,MAX(30,100*EXP(-0.3*'VSWR Calculator'!$C$24)*(1+3*ABS(MOD('VSWR Calculator'!$C$23/Calculator!$F$17/2,1)-0.5))))/'VSWR Calculator'!$C$25)+$C50)^2+(1500*ABS(SIN(2*PI()*MOD(Calculator!$B$33/Calculator!$F$17,1)))*IF(MOD(Calculator!$B$33/Calculator!$F$17,1)&lt;0.5,-1,1))^2)),2))</f>
        <v>15.93</v>
      </c>
      <c r="DO50" s="253" t="str">
        <f aca="false">IF(OR(Calculator!$E$18&lt;&gt;"YES",Calculator!$B$33&lt;Calculator!$G$18),"—",ROUND((1+SQRT(((50*POWER(80,POWER(COS(PI()*MOD(Calculator!$B$33/Calculator!$F$18,1)),2))+MIN(500,MAX(30,100*EXP(-0.3*'VSWR Calculator'!$C$24)*(1+3*ABS(MOD('VSWR Calculator'!$C$23/Calculator!$F$18/2,1)-0.5))))/'VSWR Calculator'!$C$25)-$C50)^2+(1500*ABS(SIN(2*PI()*MOD(Calculator!$B$33/Calculator!$F$18,1)))*IF(MOD(Calculator!$B$33/Calculator!$F$18,1)&lt;0.5,-1,1))^2)/SQRT(((50*POWER(80,POWER(COS(PI()*MOD(Calculator!$B$33/Calculator!$F$18,1)),2))+MIN(500,MAX(30,100*EXP(-0.3*'VSWR Calculator'!$C$24)*(1+3*ABS(MOD('VSWR Calculator'!$C$23/Calculator!$F$18/2,1)-0.5))))/'VSWR Calculator'!$C$25)+$C50)^2+(1500*ABS(SIN(2*PI()*MOD(Calculator!$B$33/Calculator!$F$18,1)))*IF(MOD(Calculator!$B$33/Calculator!$F$18,1)&lt;0.5,-1,1))^2))/(1-SQRT(((50*POWER(80,POWER(COS(PI()*MOD(Calculator!$B$33/Calculator!$F$18,1)),2))+MIN(500,MAX(30,100*EXP(-0.3*'VSWR Calculator'!$C$24)*(1+3*ABS(MOD('VSWR Calculator'!$C$23/Calculator!$F$18/2,1)-0.5))))/'VSWR Calculator'!$C$25)-$C50)^2+(1500*ABS(SIN(2*PI()*MOD(Calculator!$B$33/Calculator!$F$18,1)))*IF(MOD(Calculator!$B$33/Calculator!$F$18,1)&lt;0.5,-1,1))^2)/SQRT(((50*POWER(80,POWER(COS(PI()*MOD(Calculator!$B$33/Calculator!$F$18,1)),2))+MIN(500,MAX(30,100*EXP(-0.3*'VSWR Calculator'!$C$24)*(1+3*ABS(MOD('VSWR Calculator'!$C$23/Calculator!$F$18/2,1)-0.5))))/'VSWR Calculator'!$C$25)+$C50)^2+(1500*ABS(SIN(2*PI()*MOD(Calculator!$B$33/Calculator!$F$18,1)))*IF(MOD(Calculator!$B$33/Calculator!$F$18,1)&lt;0.5,-1,1))^2)),2))</f>
        <v>—</v>
      </c>
      <c r="DP50" s="253" t="str">
        <f aca="false">IF(OR(Calculator!$E$19&lt;&gt;"YES",Calculator!$B$33&lt;Calculator!$G$19),"—",ROUND((1+SQRT(((50*POWER(80,POWER(COS(PI()*MOD(Calculator!$B$33/Calculator!$F$19,1)),2))+MIN(500,MAX(30,100*EXP(-0.3*'VSWR Calculator'!$C$24)*(1+3*ABS(MOD('VSWR Calculator'!$C$23/Calculator!$F$19/2,1)-0.5))))/'VSWR Calculator'!$C$25)-$C50)^2+(1500*ABS(SIN(2*PI()*MOD(Calculator!$B$33/Calculator!$F$19,1)))*IF(MOD(Calculator!$B$33/Calculator!$F$19,1)&lt;0.5,-1,1))^2)/SQRT(((50*POWER(80,POWER(COS(PI()*MOD(Calculator!$B$33/Calculator!$F$19,1)),2))+MIN(500,MAX(30,100*EXP(-0.3*'VSWR Calculator'!$C$24)*(1+3*ABS(MOD('VSWR Calculator'!$C$23/Calculator!$F$19/2,1)-0.5))))/'VSWR Calculator'!$C$25)+$C50)^2+(1500*ABS(SIN(2*PI()*MOD(Calculator!$B$33/Calculator!$F$19,1)))*IF(MOD(Calculator!$B$33/Calculator!$F$19,1)&lt;0.5,-1,1))^2))/(1-SQRT(((50*POWER(80,POWER(COS(PI()*MOD(Calculator!$B$33/Calculator!$F$19,1)),2))+MIN(500,MAX(30,100*EXP(-0.3*'VSWR Calculator'!$C$24)*(1+3*ABS(MOD('VSWR Calculator'!$C$23/Calculator!$F$19/2,1)-0.5))))/'VSWR Calculator'!$C$25)-$C50)^2+(1500*ABS(SIN(2*PI()*MOD(Calculator!$B$33/Calculator!$F$19,1)))*IF(MOD(Calculator!$B$33/Calculator!$F$19,1)&lt;0.5,-1,1))^2)/SQRT(((50*POWER(80,POWER(COS(PI()*MOD(Calculator!$B$33/Calculator!$F$19,1)),2))+MIN(500,MAX(30,100*EXP(-0.3*'VSWR Calculator'!$C$24)*(1+3*ABS(MOD('VSWR Calculator'!$C$23/Calculator!$F$19/2,1)-0.5))))/'VSWR Calculator'!$C$25)+$C50)^2+(1500*ABS(SIN(2*PI()*MOD(Calculator!$B$33/Calculator!$F$19,1)))*IF(MOD(Calculator!$B$33/Calculator!$F$19,1)&lt;0.5,-1,1))^2)),2))</f>
        <v>—</v>
      </c>
      <c r="DQ50" s="253" t="str">
        <f aca="false">IF(OR(Calculator!$E$20&lt;&gt;"YES",Calculator!$B$33&lt;Calculator!$G$20),"—",ROUND((1+SQRT(((50*POWER(80,POWER(COS(PI()*MOD(Calculator!$B$33/Calculator!$F$20,1)),2))+MIN(500,MAX(30,100*EXP(-0.3*'VSWR Calculator'!$C$24)*(1+3*ABS(MOD('VSWR Calculator'!$C$23/Calculator!$F$20/2,1)-0.5))))/'VSWR Calculator'!$C$25)-$C50)^2+(1500*ABS(SIN(2*PI()*MOD(Calculator!$B$33/Calculator!$F$20,1)))*IF(MOD(Calculator!$B$33/Calculator!$F$20,1)&lt;0.5,-1,1))^2)/SQRT(((50*POWER(80,POWER(COS(PI()*MOD(Calculator!$B$33/Calculator!$F$20,1)),2))+MIN(500,MAX(30,100*EXP(-0.3*'VSWR Calculator'!$C$24)*(1+3*ABS(MOD('VSWR Calculator'!$C$23/Calculator!$F$20/2,1)-0.5))))/'VSWR Calculator'!$C$25)+$C50)^2+(1500*ABS(SIN(2*PI()*MOD(Calculator!$B$33/Calculator!$F$20,1)))*IF(MOD(Calculator!$B$33/Calculator!$F$20,1)&lt;0.5,-1,1))^2))/(1-SQRT(((50*POWER(80,POWER(COS(PI()*MOD(Calculator!$B$33/Calculator!$F$20,1)),2))+MIN(500,MAX(30,100*EXP(-0.3*'VSWR Calculator'!$C$24)*(1+3*ABS(MOD('VSWR Calculator'!$C$23/Calculator!$F$20/2,1)-0.5))))/'VSWR Calculator'!$C$25)-$C50)^2+(1500*ABS(SIN(2*PI()*MOD(Calculator!$B$33/Calculator!$F$20,1)))*IF(MOD(Calculator!$B$33/Calculator!$F$20,1)&lt;0.5,-1,1))^2)/SQRT(((50*POWER(80,POWER(COS(PI()*MOD(Calculator!$B$33/Calculator!$F$20,1)),2))+MIN(500,MAX(30,100*EXP(-0.3*'VSWR Calculator'!$C$24)*(1+3*ABS(MOD('VSWR Calculator'!$C$23/Calculator!$F$20/2,1)-0.5))))/'VSWR Calculator'!$C$25)+$C50)^2+(1500*ABS(SIN(2*PI()*MOD(Calculator!$B$33/Calculator!$F$20,1)))*IF(MOD(Calculator!$B$33/Calculator!$F$20,1)&lt;0.5,-1,1))^2)),2))</f>
        <v>—</v>
      </c>
      <c r="DR50" s="253" t="str">
        <f aca="false">IF(OR(Calculator!$E$21&lt;&gt;"YES",Calculator!$B$33&lt;Calculator!$G$21),"—",ROUND((1+SQRT(((50*POWER(80,POWER(COS(PI()*MOD(Calculator!$B$33/Calculator!$F$21,1)),2))+MIN(500,MAX(30,100*EXP(-0.3*'VSWR Calculator'!$C$24)*(1+3*ABS(MOD('VSWR Calculator'!$C$23/Calculator!$F$21/2,1)-0.5))))/'VSWR Calculator'!$C$25)-$C50)^2+(1500*ABS(SIN(2*PI()*MOD(Calculator!$B$33/Calculator!$F$21,1)))*IF(MOD(Calculator!$B$33/Calculator!$F$21,1)&lt;0.5,-1,1))^2)/SQRT(((50*POWER(80,POWER(COS(PI()*MOD(Calculator!$B$33/Calculator!$F$21,1)),2))+MIN(500,MAX(30,100*EXP(-0.3*'VSWR Calculator'!$C$24)*(1+3*ABS(MOD('VSWR Calculator'!$C$23/Calculator!$F$21/2,1)-0.5))))/'VSWR Calculator'!$C$25)+$C50)^2+(1500*ABS(SIN(2*PI()*MOD(Calculator!$B$33/Calculator!$F$21,1)))*IF(MOD(Calculator!$B$33/Calculator!$F$21,1)&lt;0.5,-1,1))^2))/(1-SQRT(((50*POWER(80,POWER(COS(PI()*MOD(Calculator!$B$33/Calculator!$F$21,1)),2))+MIN(500,MAX(30,100*EXP(-0.3*'VSWR Calculator'!$C$24)*(1+3*ABS(MOD('VSWR Calculator'!$C$23/Calculator!$F$21/2,1)-0.5))))/'VSWR Calculator'!$C$25)-$C50)^2+(1500*ABS(SIN(2*PI()*MOD(Calculator!$B$33/Calculator!$F$21,1)))*IF(MOD(Calculator!$B$33/Calculator!$F$21,1)&lt;0.5,-1,1))^2)/SQRT(((50*POWER(80,POWER(COS(PI()*MOD(Calculator!$B$33/Calculator!$F$21,1)),2))+MIN(500,MAX(30,100*EXP(-0.3*'VSWR Calculator'!$C$24)*(1+3*ABS(MOD('VSWR Calculator'!$C$23/Calculator!$F$21/2,1)-0.5))))/'VSWR Calculator'!$C$25)+$C50)^2+(1500*ABS(SIN(2*PI()*MOD(Calculator!$B$33/Calculator!$F$21,1)))*IF(MOD(Calculator!$B$33/Calculator!$F$21,1)&lt;0.5,-1,1))^2)),2))</f>
        <v>—</v>
      </c>
      <c r="DS50" s="253" t="str">
        <f aca="false">IF(OR(Calculator!$E$22&lt;&gt;"YES",Calculator!$B$33&lt;Calculator!$G$22),"—",ROUND((1+SQRT(((50*POWER(80,POWER(COS(PI()*MOD(Calculator!$B$33/Calculator!$F$22,1)),2))+MIN(500,MAX(30,100*EXP(-0.3*'VSWR Calculator'!$C$24)*(1+3*ABS(MOD('VSWR Calculator'!$C$23/Calculator!$F$22/2,1)-0.5))))/'VSWR Calculator'!$C$25)-$C50)^2+(1500*ABS(SIN(2*PI()*MOD(Calculator!$B$33/Calculator!$F$22,1)))*IF(MOD(Calculator!$B$33/Calculator!$F$22,1)&lt;0.5,-1,1))^2)/SQRT(((50*POWER(80,POWER(COS(PI()*MOD(Calculator!$B$33/Calculator!$F$22,1)),2))+MIN(500,MAX(30,100*EXP(-0.3*'VSWR Calculator'!$C$24)*(1+3*ABS(MOD('VSWR Calculator'!$C$23/Calculator!$F$22/2,1)-0.5))))/'VSWR Calculator'!$C$25)+$C50)^2+(1500*ABS(SIN(2*PI()*MOD(Calculator!$B$33/Calculator!$F$22,1)))*IF(MOD(Calculator!$B$33/Calculator!$F$22,1)&lt;0.5,-1,1))^2))/(1-SQRT(((50*POWER(80,POWER(COS(PI()*MOD(Calculator!$B$33/Calculator!$F$22,1)),2))+MIN(500,MAX(30,100*EXP(-0.3*'VSWR Calculator'!$C$24)*(1+3*ABS(MOD('VSWR Calculator'!$C$23/Calculator!$F$22/2,1)-0.5))))/'VSWR Calculator'!$C$25)-$C50)^2+(1500*ABS(SIN(2*PI()*MOD(Calculator!$B$33/Calculator!$F$22,1)))*IF(MOD(Calculator!$B$33/Calculator!$F$22,1)&lt;0.5,-1,1))^2)/SQRT(((50*POWER(80,POWER(COS(PI()*MOD(Calculator!$B$33/Calculator!$F$22,1)),2))+MIN(500,MAX(30,100*EXP(-0.3*'VSWR Calculator'!$C$24)*(1+3*ABS(MOD('VSWR Calculator'!$C$23/Calculator!$F$22/2,1)-0.5))))/'VSWR Calculator'!$C$25)+$C50)^2+(1500*ABS(SIN(2*PI()*MOD(Calculator!$B$33/Calculator!$F$22,1)))*IF(MOD(Calculator!$B$33/Calculator!$F$22,1)&lt;0.5,-1,1))^2)),2))</f>
        <v>—</v>
      </c>
      <c r="DT50" s="253" t="n">
        <f aca="false">IFERROR(ROUND((IF(ISNUMBER(DI50),DI50,0)+IF(ISNUMBER(DJ50),DJ50,0)+IF(ISNUMBER(DK50),DK50,0)+IF(ISNUMBER(DL50),DL50,0)+IF(ISNUMBER(DM50),DM50,0)+IF(ISNUMBER(DN50),DN50,0)+IF(ISNUMBER(DO50),DO50,0)+IF(ISNUMBER(DP50),DP50,0)+IF(ISNUMBER(DQ50),DQ50,0)+IF(ISNUMBER(DR50),DR50,0)+IF(ISNUMBER(DS50),DS50,0))/(IF(ISNUMBER(DI50),1,0)+IF(ISNUMBER(DJ50),1,0)+IF(ISNUMBER(DK50),1,0)+IF(ISNUMBER(DL50),1,0)+IF(ISNUMBER(DM50),1,0)+IF(ISNUMBER(DN50),1,0)+IF(ISNUMBER(DO50),1,0)+IF(ISNUMBER(DP50),1,0)+IF(ISNUMBER(DQ50),1,0)+IF(ISNUMBER(DR50),1,0)+IF(ISNUMBER(DS50),1,0)),4),"")</f>
        <v>9.815</v>
      </c>
      <c r="DU50" s="290" t="str">
        <f aca="false">IF(OR(Calculator!$E$12&lt;&gt;"YES",Calculator!$B$34&lt;Calculator!$G$12),"—",ROUND((1+SQRT(((50*POWER(80,POWER(COS(PI()*MOD(Calculator!$B$34/Calculator!$F$12,1)),2))-$C50)^2+(1500*ABS(SIN(2*PI()*MOD(Calculator!$B$34/Calculator!$F$12,1)))*IF(MOD(Calculator!$B$34/Calculator!$F$12,1)&lt;0.5,-1,1))^2)/((50*POWER(80,POWER(COS(PI()*MOD(Calculator!$B$34/Calculator!$F$12,1)),2))+$C50)^2+(1500*ABS(SIN(2*PI()*MOD(Calculator!$B$34/Calculator!$F$12,1)))*IF(MOD(Calculator!$B$34/Calculator!$F$12,1)&lt;0.5,-1,1))^2)))/(1-SQRT(((50*POWER(80,POWER(COS(PI()*MOD(Calculator!$B$34/Calculator!$F$12,1)),2))-$C50)^2+(1500*ABS(SIN(2*PI()*MOD(Calculator!$B$34/Calculator!$F$12,1)))*IF(MOD(Calculator!$B$34/Calculator!$F$12,1)&lt;0.5,-1,1))^2)/((50*POWER(80,POWER(COS(PI()*MOD(Calculator!$B$34/Calculator!$F$12,1)),2))+$C50)^2+(1500*ABS(SIN(2*PI()*MOD(Calculator!$B$34/Calculator!$F$12,1)))*IF(MOD(Calculator!$B$34/Calculator!$F$12,1)&lt;0.5,-1,1))^2))),2))</f>
        <v>—</v>
      </c>
      <c r="DV50" s="290" t="str">
        <f aca="false">IF(OR(Calculator!$E$13&lt;&gt;"YES",Calculator!$B$34&lt;Calculator!$G$13),"—",ROUND((1+SQRT(((50*POWER(80,POWER(COS(PI()*MOD(Calculator!$B$34/Calculator!$F$13,1)),2))-$C50)^2+(1500*ABS(SIN(2*PI()*MOD(Calculator!$B$34/Calculator!$F$13,1)))*IF(MOD(Calculator!$B$34/Calculator!$F$13,1)&lt;0.5,-1,1))^2)/((50*POWER(80,POWER(COS(PI()*MOD(Calculator!$B$34/Calculator!$F$13,1)),2))+$C50)^2+(1500*ABS(SIN(2*PI()*MOD(Calculator!$B$34/Calculator!$F$13,1)))*IF(MOD(Calculator!$B$34/Calculator!$F$13,1)&lt;0.5,-1,1))^2)))/(1-SQRT(((50*POWER(80,POWER(COS(PI()*MOD(Calculator!$B$34/Calculator!$F$13,1)),2))-$C50)^2+(1500*ABS(SIN(2*PI()*MOD(Calculator!$B$34/Calculator!$F$13,1)))*IF(MOD(Calculator!$B$34/Calculator!$F$13,1)&lt;0.5,-1,1))^2)/((50*POWER(80,POWER(COS(PI()*MOD(Calculator!$B$34/Calculator!$F$13,1)),2))+$C50)^2+(1500*ABS(SIN(2*PI()*MOD(Calculator!$B$34/Calculator!$F$13,1)))*IF(MOD(Calculator!$B$34/Calculator!$F$13,1)&lt;0.5,-1,1))^2))),2))</f>
        <v>—</v>
      </c>
      <c r="DW50" s="290" t="str">
        <f aca="false">IF(OR(Calculator!$E$14&lt;&gt;"YES",Calculator!$B$34&lt;Calculator!$G$14),"—",ROUND((1+SQRT(((50*POWER(80,POWER(COS(PI()*MOD(Calculator!$B$34/Calculator!$F$14,1)),2))-$C50)^2+(1500*ABS(SIN(2*PI()*MOD(Calculator!$B$34/Calculator!$F$14,1)))*IF(MOD(Calculator!$B$34/Calculator!$F$14,1)&lt;0.5,-1,1))^2)/((50*POWER(80,POWER(COS(PI()*MOD(Calculator!$B$34/Calculator!$F$14,1)),2))+$C50)^2+(1500*ABS(SIN(2*PI()*MOD(Calculator!$B$34/Calculator!$F$14,1)))*IF(MOD(Calculator!$B$34/Calculator!$F$14,1)&lt;0.5,-1,1))^2)))/(1-SQRT(((50*POWER(80,POWER(COS(PI()*MOD(Calculator!$B$34/Calculator!$F$14,1)),2))-$C50)^2+(1500*ABS(SIN(2*PI()*MOD(Calculator!$B$34/Calculator!$F$14,1)))*IF(MOD(Calculator!$B$34/Calculator!$F$14,1)&lt;0.5,-1,1))^2)/((50*POWER(80,POWER(COS(PI()*MOD(Calculator!$B$34/Calculator!$F$14,1)),2))+$C50)^2+(1500*ABS(SIN(2*PI()*MOD(Calculator!$B$34/Calculator!$F$14,1)))*IF(MOD(Calculator!$B$34/Calculator!$F$14,1)&lt;0.5,-1,1))^2))),2))</f>
        <v>—</v>
      </c>
      <c r="DX50" s="290" t="n">
        <f aca="false">IF(OR(Calculator!$E$15&lt;&gt;"YES",Calculator!$B$34&lt;Calculator!$G$15),"—",ROUND((1+SQRT(((50*POWER(80,POWER(COS(PI()*MOD(Calculator!$B$34/Calculator!$F$15,1)),2))-$C50)^2+(1500*ABS(SIN(2*PI()*MOD(Calculator!$B$34/Calculator!$F$15,1)))*IF(MOD(Calculator!$B$34/Calculator!$F$15,1)&lt;0.5,-1,1))^2)/((50*POWER(80,POWER(COS(PI()*MOD(Calculator!$B$34/Calculator!$F$15,1)),2))+$C50)^2+(1500*ABS(SIN(2*PI()*MOD(Calculator!$B$34/Calculator!$F$15,1)))*IF(MOD(Calculator!$B$34/Calculator!$F$15,1)&lt;0.5,-1,1))^2)))/(1-SQRT(((50*POWER(80,POWER(COS(PI()*MOD(Calculator!$B$34/Calculator!$F$15,1)),2))-$C50)^2+(1500*ABS(SIN(2*PI()*MOD(Calculator!$B$34/Calculator!$F$15,1)))*IF(MOD(Calculator!$B$34/Calculator!$F$15,1)&lt;0.5,-1,1))^2)/((50*POWER(80,POWER(COS(PI()*MOD(Calculator!$B$34/Calculator!$F$15,1)),2))+$C50)^2+(1500*ABS(SIN(2*PI()*MOD(Calculator!$B$34/Calculator!$F$15,1)))*IF(MOD(Calculator!$B$34/Calculator!$F$15,1)&lt;0.5,-1,1))^2))),2))</f>
        <v>20.73</v>
      </c>
      <c r="DY50" s="290" t="str">
        <f aca="false">IF(OR(Calculator!$E$16&lt;&gt;"YES",Calculator!$B$34&lt;Calculator!$G$16),"—",ROUND((1+SQRT(((50*POWER(80,POWER(COS(PI()*MOD(Calculator!$B$34/Calculator!$F$16,1)),2))-$C50)^2+(1500*ABS(SIN(2*PI()*MOD(Calculator!$B$34/Calculator!$F$16,1)))*IF(MOD(Calculator!$B$34/Calculator!$F$16,1)&lt;0.5,-1,1))^2)/((50*POWER(80,POWER(COS(PI()*MOD(Calculator!$B$34/Calculator!$F$16,1)),2))+$C50)^2+(1500*ABS(SIN(2*PI()*MOD(Calculator!$B$34/Calculator!$F$16,1)))*IF(MOD(Calculator!$B$34/Calculator!$F$16,1)&lt;0.5,-1,1))^2)))/(1-SQRT(((50*POWER(80,POWER(COS(PI()*MOD(Calculator!$B$34/Calculator!$F$16,1)),2))-$C50)^2+(1500*ABS(SIN(2*PI()*MOD(Calculator!$B$34/Calculator!$F$16,1)))*IF(MOD(Calculator!$B$34/Calculator!$F$16,1)&lt;0.5,-1,1))^2)/((50*POWER(80,POWER(COS(PI()*MOD(Calculator!$B$34/Calculator!$F$16,1)),2))+$C50)^2+(1500*ABS(SIN(2*PI()*MOD(Calculator!$B$34/Calculator!$F$16,1)))*IF(MOD(Calculator!$B$34/Calculator!$F$16,1)&lt;0.5,-1,1))^2))),2))</f>
        <v>—</v>
      </c>
      <c r="DZ50" s="290" t="n">
        <f aca="false">IF(OR(Calculator!$E$17&lt;&gt;"YES",Calculator!$B$34&lt;Calculator!$G$17),"—",ROUND((1+SQRT(((50*POWER(80,POWER(COS(PI()*MOD(Calculator!$B$34/Calculator!$F$17,1)),2))-$C50)^2+(1500*ABS(SIN(2*PI()*MOD(Calculator!$B$34/Calculator!$F$17,1)))*IF(MOD(Calculator!$B$34/Calculator!$F$17,1)&lt;0.5,-1,1))^2)/((50*POWER(80,POWER(COS(PI()*MOD(Calculator!$B$34/Calculator!$F$17,1)),2))+$C50)^2+(1500*ABS(SIN(2*PI()*MOD(Calculator!$B$34/Calculator!$F$17,1)))*IF(MOD(Calculator!$B$34/Calculator!$F$17,1)&lt;0.5,-1,1))^2)))/(1-SQRT(((50*POWER(80,POWER(COS(PI()*MOD(Calculator!$B$34/Calculator!$F$17,1)),2))-$C50)^2+(1500*ABS(SIN(2*PI()*MOD(Calculator!$B$34/Calculator!$F$17,1)))*IF(MOD(Calculator!$B$34/Calculator!$F$17,1)&lt;0.5,-1,1))^2)/((50*POWER(80,POWER(COS(PI()*MOD(Calculator!$B$34/Calculator!$F$17,1)),2))+$C50)^2+(1500*ABS(SIN(2*PI()*MOD(Calculator!$B$34/Calculator!$F$17,1)))*IF(MOD(Calculator!$B$34/Calculator!$F$17,1)&lt;0.5,-1,1))^2))),2))</f>
        <v>15.38</v>
      </c>
      <c r="EA50" s="290" t="str">
        <f aca="false">IF(OR(Calculator!$E$18&lt;&gt;"YES",Calculator!$B$34&lt;Calculator!$G$18),"—",ROUND((1+SQRT(((50*POWER(80,POWER(COS(PI()*MOD(Calculator!$B$34/Calculator!$F$18,1)),2))-$C50)^2+(1500*ABS(SIN(2*PI()*MOD(Calculator!$B$34/Calculator!$F$18,1)))*IF(MOD(Calculator!$B$34/Calculator!$F$18,1)&lt;0.5,-1,1))^2)/((50*POWER(80,POWER(COS(PI()*MOD(Calculator!$B$34/Calculator!$F$18,1)),2))+$C50)^2+(1500*ABS(SIN(2*PI()*MOD(Calculator!$B$34/Calculator!$F$18,1)))*IF(MOD(Calculator!$B$34/Calculator!$F$18,1)&lt;0.5,-1,1))^2)))/(1-SQRT(((50*POWER(80,POWER(COS(PI()*MOD(Calculator!$B$34/Calculator!$F$18,1)),2))-$C50)^2+(1500*ABS(SIN(2*PI()*MOD(Calculator!$B$34/Calculator!$F$18,1)))*IF(MOD(Calculator!$B$34/Calculator!$F$18,1)&lt;0.5,-1,1))^2)/((50*POWER(80,POWER(COS(PI()*MOD(Calculator!$B$34/Calculator!$F$18,1)),2))+$C50)^2+(1500*ABS(SIN(2*PI()*MOD(Calculator!$B$34/Calculator!$F$18,1)))*IF(MOD(Calculator!$B$34/Calculator!$F$18,1)&lt;0.5,-1,1))^2))),2))</f>
        <v>—</v>
      </c>
      <c r="EB50" s="290" t="str">
        <f aca="false">IF(OR(Calculator!$E$19&lt;&gt;"YES",Calculator!$B$34&lt;Calculator!$G$19),"—",ROUND((1+SQRT(((50*POWER(80,POWER(COS(PI()*MOD(Calculator!$B$34/Calculator!$F$19,1)),2))-$C50)^2+(1500*ABS(SIN(2*PI()*MOD(Calculator!$B$34/Calculator!$F$19,1)))*IF(MOD(Calculator!$B$34/Calculator!$F$19,1)&lt;0.5,-1,1))^2)/((50*POWER(80,POWER(COS(PI()*MOD(Calculator!$B$34/Calculator!$F$19,1)),2))+$C50)^2+(1500*ABS(SIN(2*PI()*MOD(Calculator!$B$34/Calculator!$F$19,1)))*IF(MOD(Calculator!$B$34/Calculator!$F$19,1)&lt;0.5,-1,1))^2)))/(1-SQRT(((50*POWER(80,POWER(COS(PI()*MOD(Calculator!$B$34/Calculator!$F$19,1)),2))-$C50)^2+(1500*ABS(SIN(2*PI()*MOD(Calculator!$B$34/Calculator!$F$19,1)))*IF(MOD(Calculator!$B$34/Calculator!$F$19,1)&lt;0.5,-1,1))^2)/((50*POWER(80,POWER(COS(PI()*MOD(Calculator!$B$34/Calculator!$F$19,1)),2))+$C50)^2+(1500*ABS(SIN(2*PI()*MOD(Calculator!$B$34/Calculator!$F$19,1)))*IF(MOD(Calculator!$B$34/Calculator!$F$19,1)&lt;0.5,-1,1))^2))),2))</f>
        <v>—</v>
      </c>
      <c r="EC50" s="290" t="str">
        <f aca="false">IF(OR(Calculator!$E$20&lt;&gt;"YES",Calculator!$B$34&lt;Calculator!$G$20),"—",ROUND((1+SQRT(((50*POWER(80,POWER(COS(PI()*MOD(Calculator!$B$34/Calculator!$F$20,1)),2))-$C50)^2+(1500*ABS(SIN(2*PI()*MOD(Calculator!$B$34/Calculator!$F$20,1)))*IF(MOD(Calculator!$B$34/Calculator!$F$20,1)&lt;0.5,-1,1))^2)/((50*POWER(80,POWER(COS(PI()*MOD(Calculator!$B$34/Calculator!$F$20,1)),2))+$C50)^2+(1500*ABS(SIN(2*PI()*MOD(Calculator!$B$34/Calculator!$F$20,1)))*IF(MOD(Calculator!$B$34/Calculator!$F$20,1)&lt;0.5,-1,1))^2)))/(1-SQRT(((50*POWER(80,POWER(COS(PI()*MOD(Calculator!$B$34/Calculator!$F$20,1)),2))-$C50)^2+(1500*ABS(SIN(2*PI()*MOD(Calculator!$B$34/Calculator!$F$20,1)))*IF(MOD(Calculator!$B$34/Calculator!$F$20,1)&lt;0.5,-1,1))^2)/((50*POWER(80,POWER(COS(PI()*MOD(Calculator!$B$34/Calculator!$F$20,1)),2))+$C50)^2+(1500*ABS(SIN(2*PI()*MOD(Calculator!$B$34/Calculator!$F$20,1)))*IF(MOD(Calculator!$B$34/Calculator!$F$20,1)&lt;0.5,-1,1))^2))),2))</f>
        <v>—</v>
      </c>
      <c r="ED50" s="290" t="str">
        <f aca="false">IF(OR(Calculator!$E$21&lt;&gt;"YES",Calculator!$B$34&lt;Calculator!$G$21),"—",ROUND((1+SQRT(((50*POWER(80,POWER(COS(PI()*MOD(Calculator!$B$34/Calculator!$F$21,1)),2))-$C50)^2+(1500*ABS(SIN(2*PI()*MOD(Calculator!$B$34/Calculator!$F$21,1)))*IF(MOD(Calculator!$B$34/Calculator!$F$21,1)&lt;0.5,-1,1))^2)/((50*POWER(80,POWER(COS(PI()*MOD(Calculator!$B$34/Calculator!$F$21,1)),2))+$C50)^2+(1500*ABS(SIN(2*PI()*MOD(Calculator!$B$34/Calculator!$F$21,1)))*IF(MOD(Calculator!$B$34/Calculator!$F$21,1)&lt;0.5,-1,1))^2)))/(1-SQRT(((50*POWER(80,POWER(COS(PI()*MOD(Calculator!$B$34/Calculator!$F$21,1)),2))-$C50)^2+(1500*ABS(SIN(2*PI()*MOD(Calculator!$B$34/Calculator!$F$21,1)))*IF(MOD(Calculator!$B$34/Calculator!$F$21,1)&lt;0.5,-1,1))^2)/((50*POWER(80,POWER(COS(PI()*MOD(Calculator!$B$34/Calculator!$F$21,1)),2))+$C50)^2+(1500*ABS(SIN(2*PI()*MOD(Calculator!$B$34/Calculator!$F$21,1)))*IF(MOD(Calculator!$B$34/Calculator!$F$21,1)&lt;0.5,-1,1))^2))),2))</f>
        <v>—</v>
      </c>
      <c r="EE50" s="290" t="str">
        <f aca="false">IF(OR(Calculator!$E$22&lt;&gt;"YES",Calculator!$B$34&lt;Calculator!$G$22),"—",ROUND((1+SQRT(((50*POWER(80,POWER(COS(PI()*MOD(Calculator!$B$34/Calculator!$F$22,1)),2))-$C50)^2+(1500*ABS(SIN(2*PI()*MOD(Calculator!$B$34/Calculator!$F$22,1)))*IF(MOD(Calculator!$B$34/Calculator!$F$22,1)&lt;0.5,-1,1))^2)/((50*POWER(80,POWER(COS(PI()*MOD(Calculator!$B$34/Calculator!$F$22,1)),2))+$C50)^2+(1500*ABS(SIN(2*PI()*MOD(Calculator!$B$34/Calculator!$F$22,1)))*IF(MOD(Calculator!$B$34/Calculator!$F$22,1)&lt;0.5,-1,1))^2)))/(1-SQRT(((50*POWER(80,POWER(COS(PI()*MOD(Calculator!$B$34/Calculator!$F$22,1)),2))-$C50)^2+(1500*ABS(SIN(2*PI()*MOD(Calculator!$B$34/Calculator!$F$22,1)))*IF(MOD(Calculator!$B$34/Calculator!$F$22,1)&lt;0.5,-1,1))^2)/((50*POWER(80,POWER(COS(PI()*MOD(Calculator!$B$34/Calculator!$F$22,1)),2))+$C50)^2+(1500*ABS(SIN(2*PI()*MOD(Calculator!$B$34/Calculator!$F$22,1)))*IF(MOD(Calculator!$B$34/Calculator!$F$22,1)&lt;0.5,-1,1))^2))),2))</f>
        <v>—</v>
      </c>
      <c r="EF50" s="291" t="n">
        <f aca="false">IFERROR(ROUND((IF(ISNUMBER(DU50),DU50,0)+IF(ISNUMBER(DV50),DV50,0)+IF(ISNUMBER(DW50),DW50,0)+IF(ISNUMBER(DX50),DX50,0)+IF(ISNUMBER(DY50),DY50,0)+IF(ISNUMBER(DZ50),DZ50,0)+IF(ISNUMBER(EA50),EA50,0)+IF(ISNUMBER(EB50),EB50,0)+IF(ISNUMBER(EC50),EC50,0)+IF(ISNUMBER(ED50),ED50,0)+IF(ISNUMBER(EE50),EE50,0))/(IF(ISNUMBER(DU50),1,0)+IF(ISNUMBER(DV50),1,0)+IF(ISNUMBER(DW50),1,0)+IF(ISNUMBER(DX50),1,0)+IF(ISNUMBER(DY50),1,0)+IF(ISNUMBER(DZ50),1,0)+IF(ISNUMBER(EA50),1,0)+IF(ISNUMBER(EB50),1,0)+IF(ISNUMBER(EC50),1,0)+IF(ISNUMBER(ED50),1,0)+IF(ISNUMBER(EE50),1,0)),4),"")</f>
        <v>18.055</v>
      </c>
      <c r="EG50" s="290" t="str">
        <f aca="false">IF(OR(Calculator!$E$12&lt;&gt;"YES",Calculator!$B$35&lt;Calculator!$G$12),"—",ROUND((1+SQRT(((50*POWER(80,POWER(COS(PI()*MOD(Calculator!$B$35/Calculator!$F$12,1)),2))-$C50)^2+(1500*ABS(SIN(2*PI()*MOD(Calculator!$B$35/Calculator!$F$12,1)))*IF(MOD(Calculator!$B$35/Calculator!$F$12,1)&lt;0.5,-1,1))^2)/((50*POWER(80,POWER(COS(PI()*MOD(Calculator!$B$35/Calculator!$F$12,1)),2))+$C50)^2+(1500*ABS(SIN(2*PI()*MOD(Calculator!$B$35/Calculator!$F$12,1)))*IF(MOD(Calculator!$B$35/Calculator!$F$12,1)&lt;0.5,-1,1))^2)))/(1-SQRT(((50*POWER(80,POWER(COS(PI()*MOD(Calculator!$B$35/Calculator!$F$12,1)),2))-$C50)^2+(1500*ABS(SIN(2*PI()*MOD(Calculator!$B$35/Calculator!$F$12,1)))*IF(MOD(Calculator!$B$35/Calculator!$F$12,1)&lt;0.5,-1,1))^2)/((50*POWER(80,POWER(COS(PI()*MOD(Calculator!$B$35/Calculator!$F$12,1)),2))+$C50)^2+(1500*ABS(SIN(2*PI()*MOD(Calculator!$B$35/Calculator!$F$12,1)))*IF(MOD(Calculator!$B$35/Calculator!$F$12,1)&lt;0.5,-1,1))^2))),2))</f>
        <v>—</v>
      </c>
      <c r="EH50" s="290" t="str">
        <f aca="false">IF(OR(Calculator!$E$13&lt;&gt;"YES",Calculator!$B$35&lt;Calculator!$G$13),"—",ROUND((1+SQRT(((50*POWER(80,POWER(COS(PI()*MOD(Calculator!$B$35/Calculator!$F$13,1)),2))-$C50)^2+(1500*ABS(SIN(2*PI()*MOD(Calculator!$B$35/Calculator!$F$13,1)))*IF(MOD(Calculator!$B$35/Calculator!$F$13,1)&lt;0.5,-1,1))^2)/((50*POWER(80,POWER(COS(PI()*MOD(Calculator!$B$35/Calculator!$F$13,1)),2))+$C50)^2+(1500*ABS(SIN(2*PI()*MOD(Calculator!$B$35/Calculator!$F$13,1)))*IF(MOD(Calculator!$B$35/Calculator!$F$13,1)&lt;0.5,-1,1))^2)))/(1-SQRT(((50*POWER(80,POWER(COS(PI()*MOD(Calculator!$B$35/Calculator!$F$13,1)),2))-$C50)^2+(1500*ABS(SIN(2*PI()*MOD(Calculator!$B$35/Calculator!$F$13,1)))*IF(MOD(Calculator!$B$35/Calculator!$F$13,1)&lt;0.5,-1,1))^2)/((50*POWER(80,POWER(COS(PI()*MOD(Calculator!$B$35/Calculator!$F$13,1)),2))+$C50)^2+(1500*ABS(SIN(2*PI()*MOD(Calculator!$B$35/Calculator!$F$13,1)))*IF(MOD(Calculator!$B$35/Calculator!$F$13,1)&lt;0.5,-1,1))^2))),2))</f>
        <v>—</v>
      </c>
      <c r="EI50" s="290" t="str">
        <f aca="false">IF(OR(Calculator!$E$14&lt;&gt;"YES",Calculator!$B$35&lt;Calculator!$G$14),"—",ROUND((1+SQRT(((50*POWER(80,POWER(COS(PI()*MOD(Calculator!$B$35/Calculator!$F$14,1)),2))-$C50)^2+(1500*ABS(SIN(2*PI()*MOD(Calculator!$B$35/Calculator!$F$14,1)))*IF(MOD(Calculator!$B$35/Calculator!$F$14,1)&lt;0.5,-1,1))^2)/((50*POWER(80,POWER(COS(PI()*MOD(Calculator!$B$35/Calculator!$F$14,1)),2))+$C50)^2+(1500*ABS(SIN(2*PI()*MOD(Calculator!$B$35/Calculator!$F$14,1)))*IF(MOD(Calculator!$B$35/Calculator!$F$14,1)&lt;0.5,-1,1))^2)))/(1-SQRT(((50*POWER(80,POWER(COS(PI()*MOD(Calculator!$B$35/Calculator!$F$14,1)),2))-$C50)^2+(1500*ABS(SIN(2*PI()*MOD(Calculator!$B$35/Calculator!$F$14,1)))*IF(MOD(Calculator!$B$35/Calculator!$F$14,1)&lt;0.5,-1,1))^2)/((50*POWER(80,POWER(COS(PI()*MOD(Calculator!$B$35/Calculator!$F$14,1)),2))+$C50)^2+(1500*ABS(SIN(2*PI()*MOD(Calculator!$B$35/Calculator!$F$14,1)))*IF(MOD(Calculator!$B$35/Calculator!$F$14,1)&lt;0.5,-1,1))^2))),2))</f>
        <v>—</v>
      </c>
      <c r="EJ50" s="290" t="n">
        <f aca="false">IF(OR(Calculator!$E$15&lt;&gt;"YES",Calculator!$B$35&lt;Calculator!$G$15),"—",ROUND((1+SQRT(((50*POWER(80,POWER(COS(PI()*MOD(Calculator!$B$35/Calculator!$F$15,1)),2))-$C50)^2+(1500*ABS(SIN(2*PI()*MOD(Calculator!$B$35/Calculator!$F$15,1)))*IF(MOD(Calculator!$B$35/Calculator!$F$15,1)&lt;0.5,-1,1))^2)/((50*POWER(80,POWER(COS(PI()*MOD(Calculator!$B$35/Calculator!$F$15,1)),2))+$C50)^2+(1500*ABS(SIN(2*PI()*MOD(Calculator!$B$35/Calculator!$F$15,1)))*IF(MOD(Calculator!$B$35/Calculator!$F$15,1)&lt;0.5,-1,1))^2)))/(1-SQRT(((50*POWER(80,POWER(COS(PI()*MOD(Calculator!$B$35/Calculator!$F$15,1)),2))-$C50)^2+(1500*ABS(SIN(2*PI()*MOD(Calculator!$B$35/Calculator!$F$15,1)))*IF(MOD(Calculator!$B$35/Calculator!$F$15,1)&lt;0.5,-1,1))^2)/((50*POWER(80,POWER(COS(PI()*MOD(Calculator!$B$35/Calculator!$F$15,1)),2))+$C50)^2+(1500*ABS(SIN(2*PI()*MOD(Calculator!$B$35/Calculator!$F$15,1)))*IF(MOD(Calculator!$B$35/Calculator!$F$15,1)&lt;0.5,-1,1))^2))),2))</f>
        <v>3.49</v>
      </c>
      <c r="EK50" s="290" t="str">
        <f aca="false">IF(OR(Calculator!$E$16&lt;&gt;"YES",Calculator!$B$35&lt;Calculator!$G$16),"—",ROUND((1+SQRT(((50*POWER(80,POWER(COS(PI()*MOD(Calculator!$B$35/Calculator!$F$16,1)),2))-$C50)^2+(1500*ABS(SIN(2*PI()*MOD(Calculator!$B$35/Calculator!$F$16,1)))*IF(MOD(Calculator!$B$35/Calculator!$F$16,1)&lt;0.5,-1,1))^2)/((50*POWER(80,POWER(COS(PI()*MOD(Calculator!$B$35/Calculator!$F$16,1)),2))+$C50)^2+(1500*ABS(SIN(2*PI()*MOD(Calculator!$B$35/Calculator!$F$16,1)))*IF(MOD(Calculator!$B$35/Calculator!$F$16,1)&lt;0.5,-1,1))^2)))/(1-SQRT(((50*POWER(80,POWER(COS(PI()*MOD(Calculator!$B$35/Calculator!$F$16,1)),2))-$C50)^2+(1500*ABS(SIN(2*PI()*MOD(Calculator!$B$35/Calculator!$F$16,1)))*IF(MOD(Calculator!$B$35/Calculator!$F$16,1)&lt;0.5,-1,1))^2)/((50*POWER(80,POWER(COS(PI()*MOD(Calculator!$B$35/Calculator!$F$16,1)),2))+$C50)^2+(1500*ABS(SIN(2*PI()*MOD(Calculator!$B$35/Calculator!$F$16,1)))*IF(MOD(Calculator!$B$35/Calculator!$F$16,1)&lt;0.5,-1,1))^2))),2))</f>
        <v>—</v>
      </c>
      <c r="EL50" s="290" t="n">
        <f aca="false">IF(OR(Calculator!$E$17&lt;&gt;"YES",Calculator!$B$35&lt;Calculator!$G$17),"—",ROUND((1+SQRT(((50*POWER(80,POWER(COS(PI()*MOD(Calculator!$B$35/Calculator!$F$17,1)),2))-$C50)^2+(1500*ABS(SIN(2*PI()*MOD(Calculator!$B$35/Calculator!$F$17,1)))*IF(MOD(Calculator!$B$35/Calculator!$F$17,1)&lt;0.5,-1,1))^2)/((50*POWER(80,POWER(COS(PI()*MOD(Calculator!$B$35/Calculator!$F$17,1)),2))+$C50)^2+(1500*ABS(SIN(2*PI()*MOD(Calculator!$B$35/Calculator!$F$17,1)))*IF(MOD(Calculator!$B$35/Calculator!$F$17,1)&lt;0.5,-1,1))^2)))/(1-SQRT(((50*POWER(80,POWER(COS(PI()*MOD(Calculator!$B$35/Calculator!$F$17,1)),2))-$C50)^2+(1500*ABS(SIN(2*PI()*MOD(Calculator!$B$35/Calculator!$F$17,1)))*IF(MOD(Calculator!$B$35/Calculator!$F$17,1)&lt;0.5,-1,1))^2)/((50*POWER(80,POWER(COS(PI()*MOD(Calculator!$B$35/Calculator!$F$17,1)),2))+$C50)^2+(1500*ABS(SIN(2*PI()*MOD(Calculator!$B$35/Calculator!$F$17,1)))*IF(MOD(Calculator!$B$35/Calculator!$F$17,1)&lt;0.5,-1,1))^2))),2))</f>
        <v>20.27</v>
      </c>
      <c r="EM50" s="290" t="str">
        <f aca="false">IF(OR(Calculator!$E$18&lt;&gt;"YES",Calculator!$B$35&lt;Calculator!$G$18),"—",ROUND((1+SQRT(((50*POWER(80,POWER(COS(PI()*MOD(Calculator!$B$35/Calculator!$F$18,1)),2))-$C50)^2+(1500*ABS(SIN(2*PI()*MOD(Calculator!$B$35/Calculator!$F$18,1)))*IF(MOD(Calculator!$B$35/Calculator!$F$18,1)&lt;0.5,-1,1))^2)/((50*POWER(80,POWER(COS(PI()*MOD(Calculator!$B$35/Calculator!$F$18,1)),2))+$C50)^2+(1500*ABS(SIN(2*PI()*MOD(Calculator!$B$35/Calculator!$F$18,1)))*IF(MOD(Calculator!$B$35/Calculator!$F$18,1)&lt;0.5,-1,1))^2)))/(1-SQRT(((50*POWER(80,POWER(COS(PI()*MOD(Calculator!$B$35/Calculator!$F$18,1)),2))-$C50)^2+(1500*ABS(SIN(2*PI()*MOD(Calculator!$B$35/Calculator!$F$18,1)))*IF(MOD(Calculator!$B$35/Calculator!$F$18,1)&lt;0.5,-1,1))^2)/((50*POWER(80,POWER(COS(PI()*MOD(Calculator!$B$35/Calculator!$F$18,1)),2))+$C50)^2+(1500*ABS(SIN(2*PI()*MOD(Calculator!$B$35/Calculator!$F$18,1)))*IF(MOD(Calculator!$B$35/Calculator!$F$18,1)&lt;0.5,-1,1))^2))),2))</f>
        <v>—</v>
      </c>
      <c r="EN50" s="290" t="str">
        <f aca="false">IF(OR(Calculator!$E$19&lt;&gt;"YES",Calculator!$B$35&lt;Calculator!$G$19),"—",ROUND((1+SQRT(((50*POWER(80,POWER(COS(PI()*MOD(Calculator!$B$35/Calculator!$F$19,1)),2))-$C50)^2+(1500*ABS(SIN(2*PI()*MOD(Calculator!$B$35/Calculator!$F$19,1)))*IF(MOD(Calculator!$B$35/Calculator!$F$19,1)&lt;0.5,-1,1))^2)/((50*POWER(80,POWER(COS(PI()*MOD(Calculator!$B$35/Calculator!$F$19,1)),2))+$C50)^2+(1500*ABS(SIN(2*PI()*MOD(Calculator!$B$35/Calculator!$F$19,1)))*IF(MOD(Calculator!$B$35/Calculator!$F$19,1)&lt;0.5,-1,1))^2)))/(1-SQRT(((50*POWER(80,POWER(COS(PI()*MOD(Calculator!$B$35/Calculator!$F$19,1)),2))-$C50)^2+(1500*ABS(SIN(2*PI()*MOD(Calculator!$B$35/Calculator!$F$19,1)))*IF(MOD(Calculator!$B$35/Calculator!$F$19,1)&lt;0.5,-1,1))^2)/((50*POWER(80,POWER(COS(PI()*MOD(Calculator!$B$35/Calculator!$F$19,1)),2))+$C50)^2+(1500*ABS(SIN(2*PI()*MOD(Calculator!$B$35/Calculator!$F$19,1)))*IF(MOD(Calculator!$B$35/Calculator!$F$19,1)&lt;0.5,-1,1))^2))),2))</f>
        <v>—</v>
      </c>
      <c r="EO50" s="290" t="str">
        <f aca="false">IF(OR(Calculator!$E$20&lt;&gt;"YES",Calculator!$B$35&lt;Calculator!$G$20),"—",ROUND((1+SQRT(((50*POWER(80,POWER(COS(PI()*MOD(Calculator!$B$35/Calculator!$F$20,1)),2))-$C50)^2+(1500*ABS(SIN(2*PI()*MOD(Calculator!$B$35/Calculator!$F$20,1)))*IF(MOD(Calculator!$B$35/Calculator!$F$20,1)&lt;0.5,-1,1))^2)/((50*POWER(80,POWER(COS(PI()*MOD(Calculator!$B$35/Calculator!$F$20,1)),2))+$C50)^2+(1500*ABS(SIN(2*PI()*MOD(Calculator!$B$35/Calculator!$F$20,1)))*IF(MOD(Calculator!$B$35/Calculator!$F$20,1)&lt;0.5,-1,1))^2)))/(1-SQRT(((50*POWER(80,POWER(COS(PI()*MOD(Calculator!$B$35/Calculator!$F$20,1)),2))-$C50)^2+(1500*ABS(SIN(2*PI()*MOD(Calculator!$B$35/Calculator!$F$20,1)))*IF(MOD(Calculator!$B$35/Calculator!$F$20,1)&lt;0.5,-1,1))^2)/((50*POWER(80,POWER(COS(PI()*MOD(Calculator!$B$35/Calculator!$F$20,1)),2))+$C50)^2+(1500*ABS(SIN(2*PI()*MOD(Calculator!$B$35/Calculator!$F$20,1)))*IF(MOD(Calculator!$B$35/Calculator!$F$20,1)&lt;0.5,-1,1))^2))),2))</f>
        <v>—</v>
      </c>
      <c r="EP50" s="290" t="str">
        <f aca="false">IF(OR(Calculator!$E$21&lt;&gt;"YES",Calculator!$B$35&lt;Calculator!$G$21),"—",ROUND((1+SQRT(((50*POWER(80,POWER(COS(PI()*MOD(Calculator!$B$35/Calculator!$F$21,1)),2))-$C50)^2+(1500*ABS(SIN(2*PI()*MOD(Calculator!$B$35/Calculator!$F$21,1)))*IF(MOD(Calculator!$B$35/Calculator!$F$21,1)&lt;0.5,-1,1))^2)/((50*POWER(80,POWER(COS(PI()*MOD(Calculator!$B$35/Calculator!$F$21,1)),2))+$C50)^2+(1500*ABS(SIN(2*PI()*MOD(Calculator!$B$35/Calculator!$F$21,1)))*IF(MOD(Calculator!$B$35/Calculator!$F$21,1)&lt;0.5,-1,1))^2)))/(1-SQRT(((50*POWER(80,POWER(COS(PI()*MOD(Calculator!$B$35/Calculator!$F$21,1)),2))-$C50)^2+(1500*ABS(SIN(2*PI()*MOD(Calculator!$B$35/Calculator!$F$21,1)))*IF(MOD(Calculator!$B$35/Calculator!$F$21,1)&lt;0.5,-1,1))^2)/((50*POWER(80,POWER(COS(PI()*MOD(Calculator!$B$35/Calculator!$F$21,1)),2))+$C50)^2+(1500*ABS(SIN(2*PI()*MOD(Calculator!$B$35/Calculator!$F$21,1)))*IF(MOD(Calculator!$B$35/Calculator!$F$21,1)&lt;0.5,-1,1))^2))),2))</f>
        <v>—</v>
      </c>
      <c r="EQ50" s="290" t="str">
        <f aca="false">IF(OR(Calculator!$E$22&lt;&gt;"YES",Calculator!$B$35&lt;Calculator!$G$22),"—",ROUND((1+SQRT(((50*POWER(80,POWER(COS(PI()*MOD(Calculator!$B$35/Calculator!$F$22,1)),2))-$C50)^2+(1500*ABS(SIN(2*PI()*MOD(Calculator!$B$35/Calculator!$F$22,1)))*IF(MOD(Calculator!$B$35/Calculator!$F$22,1)&lt;0.5,-1,1))^2)/((50*POWER(80,POWER(COS(PI()*MOD(Calculator!$B$35/Calculator!$F$22,1)),2))+$C50)^2+(1500*ABS(SIN(2*PI()*MOD(Calculator!$B$35/Calculator!$F$22,1)))*IF(MOD(Calculator!$B$35/Calculator!$F$22,1)&lt;0.5,-1,1))^2)))/(1-SQRT(((50*POWER(80,POWER(COS(PI()*MOD(Calculator!$B$35/Calculator!$F$22,1)),2))-$C50)^2+(1500*ABS(SIN(2*PI()*MOD(Calculator!$B$35/Calculator!$F$22,1)))*IF(MOD(Calculator!$B$35/Calculator!$F$22,1)&lt;0.5,-1,1))^2)/((50*POWER(80,POWER(COS(PI()*MOD(Calculator!$B$35/Calculator!$F$22,1)),2))+$C50)^2+(1500*ABS(SIN(2*PI()*MOD(Calculator!$B$35/Calculator!$F$22,1)))*IF(MOD(Calculator!$B$35/Calculator!$F$22,1)&lt;0.5,-1,1))^2))),2))</f>
        <v>—</v>
      </c>
      <c r="ER50" s="291" t="n">
        <f aca="false">IFERROR(ROUND((IF(ISNUMBER(EG50),EG50,0)+IF(ISNUMBER(EH50),EH50,0)+IF(ISNUMBER(EI50),EI50,0)+IF(ISNUMBER(EJ50),EJ50,0)+IF(ISNUMBER(EK50),EK50,0)+IF(ISNUMBER(EL50),EL50,0)+IF(ISNUMBER(EM50),EM50,0)+IF(ISNUMBER(EN50),EN50,0)+IF(ISNUMBER(EO50),EO50,0)+IF(ISNUMBER(EP50),EP50,0)+IF(ISNUMBER(EQ50),EQ50,0))/(IF(ISNUMBER(EG50),1,0)+IF(ISNUMBER(EH50),1,0)+IF(ISNUMBER(EI50),1,0)+IF(ISNUMBER(EJ50),1,0)+IF(ISNUMBER(EK50),1,0)+IF(ISNUMBER(EL50),1,0)+IF(ISNUMBER(EM50),1,0)+IF(ISNUMBER(EN50),1,0)+IF(ISNUMBER(EO50),1,0)+IF(ISNUMBER(EP50),1,0)+IF(ISNUMBER(EQ50),1,0)),4),"")</f>
        <v>11.88</v>
      </c>
      <c r="ES50" s="290" t="str">
        <f aca="false">IF(OR(Calculator!$E$12&lt;&gt;"YES",Calculator!$B$36&lt;Calculator!$G$12),"—",ROUND((1+SQRT(((50*POWER(80,POWER(COS(PI()*MOD(Calculator!$B$36/Calculator!$F$12,1)),2))-$C50)^2+(1500*ABS(SIN(2*PI()*MOD(Calculator!$B$36/Calculator!$F$12,1)))*IF(MOD(Calculator!$B$36/Calculator!$F$12,1)&lt;0.5,-1,1))^2)/((50*POWER(80,POWER(COS(PI()*MOD(Calculator!$B$36/Calculator!$F$12,1)),2))+$C50)^2+(1500*ABS(SIN(2*PI()*MOD(Calculator!$B$36/Calculator!$F$12,1)))*IF(MOD(Calculator!$B$36/Calculator!$F$12,1)&lt;0.5,-1,1))^2)))/(1-SQRT(((50*POWER(80,POWER(COS(PI()*MOD(Calculator!$B$36/Calculator!$F$12,1)),2))-$C50)^2+(1500*ABS(SIN(2*PI()*MOD(Calculator!$B$36/Calculator!$F$12,1)))*IF(MOD(Calculator!$B$36/Calculator!$F$12,1)&lt;0.5,-1,1))^2)/((50*POWER(80,POWER(COS(PI()*MOD(Calculator!$B$36/Calculator!$F$12,1)),2))+$C50)^2+(1500*ABS(SIN(2*PI()*MOD(Calculator!$B$36/Calculator!$F$12,1)))*IF(MOD(Calculator!$B$36/Calculator!$F$12,1)&lt;0.5,-1,1))^2))),2))</f>
        <v>—</v>
      </c>
      <c r="ET50" s="290" t="str">
        <f aca="false">IF(OR(Calculator!$E$13&lt;&gt;"YES",Calculator!$B$36&lt;Calculator!$G$13),"—",ROUND((1+SQRT(((50*POWER(80,POWER(COS(PI()*MOD(Calculator!$B$36/Calculator!$F$13,1)),2))-$C50)^2+(1500*ABS(SIN(2*PI()*MOD(Calculator!$B$36/Calculator!$F$13,1)))*IF(MOD(Calculator!$B$36/Calculator!$F$13,1)&lt;0.5,-1,1))^2)/((50*POWER(80,POWER(COS(PI()*MOD(Calculator!$B$36/Calculator!$F$13,1)),2))+$C50)^2+(1500*ABS(SIN(2*PI()*MOD(Calculator!$B$36/Calculator!$F$13,1)))*IF(MOD(Calculator!$B$36/Calculator!$F$13,1)&lt;0.5,-1,1))^2)))/(1-SQRT(((50*POWER(80,POWER(COS(PI()*MOD(Calculator!$B$36/Calculator!$F$13,1)),2))-$C50)^2+(1500*ABS(SIN(2*PI()*MOD(Calculator!$B$36/Calculator!$F$13,1)))*IF(MOD(Calculator!$B$36/Calculator!$F$13,1)&lt;0.5,-1,1))^2)/((50*POWER(80,POWER(COS(PI()*MOD(Calculator!$B$36/Calculator!$F$13,1)),2))+$C50)^2+(1500*ABS(SIN(2*PI()*MOD(Calculator!$B$36/Calculator!$F$13,1)))*IF(MOD(Calculator!$B$36/Calculator!$F$13,1)&lt;0.5,-1,1))^2))),2))</f>
        <v>—</v>
      </c>
      <c r="EU50" s="290" t="str">
        <f aca="false">IF(OR(Calculator!$E$14&lt;&gt;"YES",Calculator!$B$36&lt;Calculator!$G$14),"—",ROUND((1+SQRT(((50*POWER(80,POWER(COS(PI()*MOD(Calculator!$B$36/Calculator!$F$14,1)),2))-$C50)^2+(1500*ABS(SIN(2*PI()*MOD(Calculator!$B$36/Calculator!$F$14,1)))*IF(MOD(Calculator!$B$36/Calculator!$F$14,1)&lt;0.5,-1,1))^2)/((50*POWER(80,POWER(COS(PI()*MOD(Calculator!$B$36/Calculator!$F$14,1)),2))+$C50)^2+(1500*ABS(SIN(2*PI()*MOD(Calculator!$B$36/Calculator!$F$14,1)))*IF(MOD(Calculator!$B$36/Calculator!$F$14,1)&lt;0.5,-1,1))^2)))/(1-SQRT(((50*POWER(80,POWER(COS(PI()*MOD(Calculator!$B$36/Calculator!$F$14,1)),2))-$C50)^2+(1500*ABS(SIN(2*PI()*MOD(Calculator!$B$36/Calculator!$F$14,1)))*IF(MOD(Calculator!$B$36/Calculator!$F$14,1)&lt;0.5,-1,1))^2)/((50*POWER(80,POWER(COS(PI()*MOD(Calculator!$B$36/Calculator!$F$14,1)),2))+$C50)^2+(1500*ABS(SIN(2*PI()*MOD(Calculator!$B$36/Calculator!$F$14,1)))*IF(MOD(Calculator!$B$36/Calculator!$F$14,1)&lt;0.5,-1,1))^2))),2))</f>
        <v>—</v>
      </c>
      <c r="EV50" s="290" t="n">
        <f aca="false">IF(OR(Calculator!$E$15&lt;&gt;"YES",Calculator!$B$36&lt;Calculator!$G$15),"—",ROUND((1+SQRT(((50*POWER(80,POWER(COS(PI()*MOD(Calculator!$B$36/Calculator!$F$15,1)),2))-$C50)^2+(1500*ABS(SIN(2*PI()*MOD(Calculator!$B$36/Calculator!$F$15,1)))*IF(MOD(Calculator!$B$36/Calculator!$F$15,1)&lt;0.5,-1,1))^2)/((50*POWER(80,POWER(COS(PI()*MOD(Calculator!$B$36/Calculator!$F$15,1)),2))+$C50)^2+(1500*ABS(SIN(2*PI()*MOD(Calculator!$B$36/Calculator!$F$15,1)))*IF(MOD(Calculator!$B$36/Calculator!$F$15,1)&lt;0.5,-1,1))^2)))/(1-SQRT(((50*POWER(80,POWER(COS(PI()*MOD(Calculator!$B$36/Calculator!$F$15,1)),2))-$C50)^2+(1500*ABS(SIN(2*PI()*MOD(Calculator!$B$36/Calculator!$F$15,1)))*IF(MOD(Calculator!$B$36/Calculator!$F$15,1)&lt;0.5,-1,1))^2)/((50*POWER(80,POWER(COS(PI()*MOD(Calculator!$B$36/Calculator!$F$15,1)),2))+$C50)^2+(1500*ABS(SIN(2*PI()*MOD(Calculator!$B$36/Calculator!$F$15,1)))*IF(MOD(Calculator!$B$36/Calculator!$F$15,1)&lt;0.5,-1,1))^2))),2))</f>
        <v>18.16</v>
      </c>
      <c r="EW50" s="290" t="str">
        <f aca="false">IF(OR(Calculator!$E$16&lt;&gt;"YES",Calculator!$B$36&lt;Calculator!$G$16),"—",ROUND((1+SQRT(((50*POWER(80,POWER(COS(PI()*MOD(Calculator!$B$36/Calculator!$F$16,1)),2))-$C50)^2+(1500*ABS(SIN(2*PI()*MOD(Calculator!$B$36/Calculator!$F$16,1)))*IF(MOD(Calculator!$B$36/Calculator!$F$16,1)&lt;0.5,-1,1))^2)/((50*POWER(80,POWER(COS(PI()*MOD(Calculator!$B$36/Calculator!$F$16,1)),2))+$C50)^2+(1500*ABS(SIN(2*PI()*MOD(Calculator!$B$36/Calculator!$F$16,1)))*IF(MOD(Calculator!$B$36/Calculator!$F$16,1)&lt;0.5,-1,1))^2)))/(1-SQRT(((50*POWER(80,POWER(COS(PI()*MOD(Calculator!$B$36/Calculator!$F$16,1)),2))-$C50)^2+(1500*ABS(SIN(2*PI()*MOD(Calculator!$B$36/Calculator!$F$16,1)))*IF(MOD(Calculator!$B$36/Calculator!$F$16,1)&lt;0.5,-1,1))^2)/((50*POWER(80,POWER(COS(PI()*MOD(Calculator!$B$36/Calculator!$F$16,1)),2))+$C50)^2+(1500*ABS(SIN(2*PI()*MOD(Calculator!$B$36/Calculator!$F$16,1)))*IF(MOD(Calculator!$B$36/Calculator!$F$16,1)&lt;0.5,-1,1))^2))),2))</f>
        <v>—</v>
      </c>
      <c r="EX50" s="290" t="n">
        <f aca="false">IF(OR(Calculator!$E$17&lt;&gt;"YES",Calculator!$B$36&lt;Calculator!$G$17),"—",ROUND((1+SQRT(((50*POWER(80,POWER(COS(PI()*MOD(Calculator!$B$36/Calculator!$F$17,1)),2))-$C50)^2+(1500*ABS(SIN(2*PI()*MOD(Calculator!$B$36/Calculator!$F$17,1)))*IF(MOD(Calculator!$B$36/Calculator!$F$17,1)&lt;0.5,-1,1))^2)/((50*POWER(80,POWER(COS(PI()*MOD(Calculator!$B$36/Calculator!$F$17,1)),2))+$C50)^2+(1500*ABS(SIN(2*PI()*MOD(Calculator!$B$36/Calculator!$F$17,1)))*IF(MOD(Calculator!$B$36/Calculator!$F$17,1)&lt;0.5,-1,1))^2)))/(1-SQRT(((50*POWER(80,POWER(COS(PI()*MOD(Calculator!$B$36/Calculator!$F$17,1)),2))-$C50)^2+(1500*ABS(SIN(2*PI()*MOD(Calculator!$B$36/Calculator!$F$17,1)))*IF(MOD(Calculator!$B$36/Calculator!$F$17,1)&lt;0.5,-1,1))^2)/((50*POWER(80,POWER(COS(PI()*MOD(Calculator!$B$36/Calculator!$F$17,1)),2))+$C50)^2+(1500*ABS(SIN(2*PI()*MOD(Calculator!$B$36/Calculator!$F$17,1)))*IF(MOD(Calculator!$B$36/Calculator!$F$17,1)&lt;0.5,-1,1))^2))),2))</f>
        <v>20.75</v>
      </c>
      <c r="EY50" s="290" t="str">
        <f aca="false">IF(OR(Calculator!$E$18&lt;&gt;"YES",Calculator!$B$36&lt;Calculator!$G$18),"—",ROUND((1+SQRT(((50*POWER(80,POWER(COS(PI()*MOD(Calculator!$B$36/Calculator!$F$18,1)),2))-$C50)^2+(1500*ABS(SIN(2*PI()*MOD(Calculator!$B$36/Calculator!$F$18,1)))*IF(MOD(Calculator!$B$36/Calculator!$F$18,1)&lt;0.5,-1,1))^2)/((50*POWER(80,POWER(COS(PI()*MOD(Calculator!$B$36/Calculator!$F$18,1)),2))+$C50)^2+(1500*ABS(SIN(2*PI()*MOD(Calculator!$B$36/Calculator!$F$18,1)))*IF(MOD(Calculator!$B$36/Calculator!$F$18,1)&lt;0.5,-1,1))^2)))/(1-SQRT(((50*POWER(80,POWER(COS(PI()*MOD(Calculator!$B$36/Calculator!$F$18,1)),2))-$C50)^2+(1500*ABS(SIN(2*PI()*MOD(Calculator!$B$36/Calculator!$F$18,1)))*IF(MOD(Calculator!$B$36/Calculator!$F$18,1)&lt;0.5,-1,1))^2)/((50*POWER(80,POWER(COS(PI()*MOD(Calculator!$B$36/Calculator!$F$18,1)),2))+$C50)^2+(1500*ABS(SIN(2*PI()*MOD(Calculator!$B$36/Calculator!$F$18,1)))*IF(MOD(Calculator!$B$36/Calculator!$F$18,1)&lt;0.5,-1,1))^2))),2))</f>
        <v>—</v>
      </c>
      <c r="EZ50" s="290" t="str">
        <f aca="false">IF(OR(Calculator!$E$19&lt;&gt;"YES",Calculator!$B$36&lt;Calculator!$G$19),"—",ROUND((1+SQRT(((50*POWER(80,POWER(COS(PI()*MOD(Calculator!$B$36/Calculator!$F$19,1)),2))-$C50)^2+(1500*ABS(SIN(2*PI()*MOD(Calculator!$B$36/Calculator!$F$19,1)))*IF(MOD(Calculator!$B$36/Calculator!$F$19,1)&lt;0.5,-1,1))^2)/((50*POWER(80,POWER(COS(PI()*MOD(Calculator!$B$36/Calculator!$F$19,1)),2))+$C50)^2+(1500*ABS(SIN(2*PI()*MOD(Calculator!$B$36/Calculator!$F$19,1)))*IF(MOD(Calculator!$B$36/Calculator!$F$19,1)&lt;0.5,-1,1))^2)))/(1-SQRT(((50*POWER(80,POWER(COS(PI()*MOD(Calculator!$B$36/Calculator!$F$19,1)),2))-$C50)^2+(1500*ABS(SIN(2*PI()*MOD(Calculator!$B$36/Calculator!$F$19,1)))*IF(MOD(Calculator!$B$36/Calculator!$F$19,1)&lt;0.5,-1,1))^2)/((50*POWER(80,POWER(COS(PI()*MOD(Calculator!$B$36/Calculator!$F$19,1)),2))+$C50)^2+(1500*ABS(SIN(2*PI()*MOD(Calculator!$B$36/Calculator!$F$19,1)))*IF(MOD(Calculator!$B$36/Calculator!$F$19,1)&lt;0.5,-1,1))^2))),2))</f>
        <v>—</v>
      </c>
      <c r="FA50" s="290" t="str">
        <f aca="false">IF(OR(Calculator!$E$20&lt;&gt;"YES",Calculator!$B$36&lt;Calculator!$G$20),"—",ROUND((1+SQRT(((50*POWER(80,POWER(COS(PI()*MOD(Calculator!$B$36/Calculator!$F$20,1)),2))-$C50)^2+(1500*ABS(SIN(2*PI()*MOD(Calculator!$B$36/Calculator!$F$20,1)))*IF(MOD(Calculator!$B$36/Calculator!$F$20,1)&lt;0.5,-1,1))^2)/((50*POWER(80,POWER(COS(PI()*MOD(Calculator!$B$36/Calculator!$F$20,1)),2))+$C50)^2+(1500*ABS(SIN(2*PI()*MOD(Calculator!$B$36/Calculator!$F$20,1)))*IF(MOD(Calculator!$B$36/Calculator!$F$20,1)&lt;0.5,-1,1))^2)))/(1-SQRT(((50*POWER(80,POWER(COS(PI()*MOD(Calculator!$B$36/Calculator!$F$20,1)),2))-$C50)^2+(1500*ABS(SIN(2*PI()*MOD(Calculator!$B$36/Calculator!$F$20,1)))*IF(MOD(Calculator!$B$36/Calculator!$F$20,1)&lt;0.5,-1,1))^2)/((50*POWER(80,POWER(COS(PI()*MOD(Calculator!$B$36/Calculator!$F$20,1)),2))+$C50)^2+(1500*ABS(SIN(2*PI()*MOD(Calculator!$B$36/Calculator!$F$20,1)))*IF(MOD(Calculator!$B$36/Calculator!$F$20,1)&lt;0.5,-1,1))^2))),2))</f>
        <v>—</v>
      </c>
      <c r="FB50" s="290" t="str">
        <f aca="false">IF(OR(Calculator!$E$21&lt;&gt;"YES",Calculator!$B$36&lt;Calculator!$G$21),"—",ROUND((1+SQRT(((50*POWER(80,POWER(COS(PI()*MOD(Calculator!$B$36/Calculator!$F$21,1)),2))-$C50)^2+(1500*ABS(SIN(2*PI()*MOD(Calculator!$B$36/Calculator!$F$21,1)))*IF(MOD(Calculator!$B$36/Calculator!$F$21,1)&lt;0.5,-1,1))^2)/((50*POWER(80,POWER(COS(PI()*MOD(Calculator!$B$36/Calculator!$F$21,1)),2))+$C50)^2+(1500*ABS(SIN(2*PI()*MOD(Calculator!$B$36/Calculator!$F$21,1)))*IF(MOD(Calculator!$B$36/Calculator!$F$21,1)&lt;0.5,-1,1))^2)))/(1-SQRT(((50*POWER(80,POWER(COS(PI()*MOD(Calculator!$B$36/Calculator!$F$21,1)),2))-$C50)^2+(1500*ABS(SIN(2*PI()*MOD(Calculator!$B$36/Calculator!$F$21,1)))*IF(MOD(Calculator!$B$36/Calculator!$F$21,1)&lt;0.5,-1,1))^2)/((50*POWER(80,POWER(COS(PI()*MOD(Calculator!$B$36/Calculator!$F$21,1)),2))+$C50)^2+(1500*ABS(SIN(2*PI()*MOD(Calculator!$B$36/Calculator!$F$21,1)))*IF(MOD(Calculator!$B$36/Calculator!$F$21,1)&lt;0.5,-1,1))^2))),2))</f>
        <v>—</v>
      </c>
      <c r="FC50" s="290" t="str">
        <f aca="false">IF(OR(Calculator!$E$22&lt;&gt;"YES",Calculator!$B$36&lt;Calculator!$G$22),"—",ROUND((1+SQRT(((50*POWER(80,POWER(COS(PI()*MOD(Calculator!$B$36/Calculator!$F$22,1)),2))-$C50)^2+(1500*ABS(SIN(2*PI()*MOD(Calculator!$B$36/Calculator!$F$22,1)))*IF(MOD(Calculator!$B$36/Calculator!$F$22,1)&lt;0.5,-1,1))^2)/((50*POWER(80,POWER(COS(PI()*MOD(Calculator!$B$36/Calculator!$F$22,1)),2))+$C50)^2+(1500*ABS(SIN(2*PI()*MOD(Calculator!$B$36/Calculator!$F$22,1)))*IF(MOD(Calculator!$B$36/Calculator!$F$22,1)&lt;0.5,-1,1))^2)))/(1-SQRT(((50*POWER(80,POWER(COS(PI()*MOD(Calculator!$B$36/Calculator!$F$22,1)),2))-$C50)^2+(1500*ABS(SIN(2*PI()*MOD(Calculator!$B$36/Calculator!$F$22,1)))*IF(MOD(Calculator!$B$36/Calculator!$F$22,1)&lt;0.5,-1,1))^2)/((50*POWER(80,POWER(COS(PI()*MOD(Calculator!$B$36/Calculator!$F$22,1)),2))+$C50)^2+(1500*ABS(SIN(2*PI()*MOD(Calculator!$B$36/Calculator!$F$22,1)))*IF(MOD(Calculator!$B$36/Calculator!$F$22,1)&lt;0.5,-1,1))^2))),2))</f>
        <v>—</v>
      </c>
      <c r="FD50" s="291" t="n">
        <f aca="false">IFERROR(ROUND((IF(ISNUMBER(ES50),ES50,0)+IF(ISNUMBER(ET50),ET50,0)+IF(ISNUMBER(EU50),EU50,0)+IF(ISNUMBER(EV50),EV50,0)+IF(ISNUMBER(EW50),EW50,0)+IF(ISNUMBER(EX50),EX50,0)+IF(ISNUMBER(EY50),EY50,0)+IF(ISNUMBER(EZ50),EZ50,0)+IF(ISNUMBER(FA50),FA50,0)+IF(ISNUMBER(FB50),FB50,0)+IF(ISNUMBER(FC50),FC50,0))/(IF(ISNUMBER(ES50),1,0)+IF(ISNUMBER(ET50),1,0)+IF(ISNUMBER(EU50),1,0)+IF(ISNUMBER(EV50),1,0)+IF(ISNUMBER(EW50),1,0)+IF(ISNUMBER(EX50),1,0)+IF(ISNUMBER(EY50),1,0)+IF(ISNUMBER(EZ50),1,0)+IF(ISNUMBER(FA50),1,0)+IF(ISNUMBER(FB50),1,0)+IF(ISNUMBER(FC50),1,0)),4),"")</f>
        <v>19.455</v>
      </c>
      <c r="FE50" s="290" t="str">
        <f aca="false">IF(OR(Calculator!$E$12&lt;&gt;"YES",Calculator!$B$37&lt;Calculator!$G$12),"—",ROUND((1+SQRT(((50*POWER(80,POWER(COS(PI()*MOD(Calculator!$B$37/Calculator!$F$12,1)),2))-$C50)^2+(1500*ABS(SIN(2*PI()*MOD(Calculator!$B$37/Calculator!$F$12,1)))*IF(MOD(Calculator!$B$37/Calculator!$F$12,1)&lt;0.5,-1,1))^2)/((50*POWER(80,POWER(COS(PI()*MOD(Calculator!$B$37/Calculator!$F$12,1)),2))+$C50)^2+(1500*ABS(SIN(2*PI()*MOD(Calculator!$B$37/Calculator!$F$12,1)))*IF(MOD(Calculator!$B$37/Calculator!$F$12,1)&lt;0.5,-1,1))^2)))/(1-SQRT(((50*POWER(80,POWER(COS(PI()*MOD(Calculator!$B$37/Calculator!$F$12,1)),2))-$C50)^2+(1500*ABS(SIN(2*PI()*MOD(Calculator!$B$37/Calculator!$F$12,1)))*IF(MOD(Calculator!$B$37/Calculator!$F$12,1)&lt;0.5,-1,1))^2)/((50*POWER(80,POWER(COS(PI()*MOD(Calculator!$B$37/Calculator!$F$12,1)),2))+$C50)^2+(1500*ABS(SIN(2*PI()*MOD(Calculator!$B$37/Calculator!$F$12,1)))*IF(MOD(Calculator!$B$37/Calculator!$F$12,1)&lt;0.5,-1,1))^2))),2))</f>
        <v>—</v>
      </c>
      <c r="FF50" s="290" t="str">
        <f aca="false">IF(OR(Calculator!$E$13&lt;&gt;"YES",Calculator!$B$37&lt;Calculator!$G$13),"—",ROUND((1+SQRT(((50*POWER(80,POWER(COS(PI()*MOD(Calculator!$B$37/Calculator!$F$13,1)),2))-$C50)^2+(1500*ABS(SIN(2*PI()*MOD(Calculator!$B$37/Calculator!$F$13,1)))*IF(MOD(Calculator!$B$37/Calculator!$F$13,1)&lt;0.5,-1,1))^2)/((50*POWER(80,POWER(COS(PI()*MOD(Calculator!$B$37/Calculator!$F$13,1)),2))+$C50)^2+(1500*ABS(SIN(2*PI()*MOD(Calculator!$B$37/Calculator!$F$13,1)))*IF(MOD(Calculator!$B$37/Calculator!$F$13,1)&lt;0.5,-1,1))^2)))/(1-SQRT(((50*POWER(80,POWER(COS(PI()*MOD(Calculator!$B$37/Calculator!$F$13,1)),2))-$C50)^2+(1500*ABS(SIN(2*PI()*MOD(Calculator!$B$37/Calculator!$F$13,1)))*IF(MOD(Calculator!$B$37/Calculator!$F$13,1)&lt;0.5,-1,1))^2)/((50*POWER(80,POWER(COS(PI()*MOD(Calculator!$B$37/Calculator!$F$13,1)),2))+$C50)^2+(1500*ABS(SIN(2*PI()*MOD(Calculator!$B$37/Calculator!$F$13,1)))*IF(MOD(Calculator!$B$37/Calculator!$F$13,1)&lt;0.5,-1,1))^2))),2))</f>
        <v>—</v>
      </c>
      <c r="FG50" s="290" t="str">
        <f aca="false">IF(OR(Calculator!$E$14&lt;&gt;"YES",Calculator!$B$37&lt;Calculator!$G$14),"—",ROUND((1+SQRT(((50*POWER(80,POWER(COS(PI()*MOD(Calculator!$B$37/Calculator!$F$14,1)),2))-$C50)^2+(1500*ABS(SIN(2*PI()*MOD(Calculator!$B$37/Calculator!$F$14,1)))*IF(MOD(Calculator!$B$37/Calculator!$F$14,1)&lt;0.5,-1,1))^2)/((50*POWER(80,POWER(COS(PI()*MOD(Calculator!$B$37/Calculator!$F$14,1)),2))+$C50)^2+(1500*ABS(SIN(2*PI()*MOD(Calculator!$B$37/Calculator!$F$14,1)))*IF(MOD(Calculator!$B$37/Calculator!$F$14,1)&lt;0.5,-1,1))^2)))/(1-SQRT(((50*POWER(80,POWER(COS(PI()*MOD(Calculator!$B$37/Calculator!$F$14,1)),2))-$C50)^2+(1500*ABS(SIN(2*PI()*MOD(Calculator!$B$37/Calculator!$F$14,1)))*IF(MOD(Calculator!$B$37/Calculator!$F$14,1)&lt;0.5,-1,1))^2)/((50*POWER(80,POWER(COS(PI()*MOD(Calculator!$B$37/Calculator!$F$14,1)),2))+$C50)^2+(1500*ABS(SIN(2*PI()*MOD(Calculator!$B$37/Calculator!$F$14,1)))*IF(MOD(Calculator!$B$37/Calculator!$F$14,1)&lt;0.5,-1,1))^2))),2))</f>
        <v>—</v>
      </c>
      <c r="FH50" s="290" t="n">
        <f aca="false">IF(OR(Calculator!$E$15&lt;&gt;"YES",Calculator!$B$37&lt;Calculator!$G$15),"—",ROUND((1+SQRT(((50*POWER(80,POWER(COS(PI()*MOD(Calculator!$B$37/Calculator!$F$15,1)),2))-$C50)^2+(1500*ABS(SIN(2*PI()*MOD(Calculator!$B$37/Calculator!$F$15,1)))*IF(MOD(Calculator!$B$37/Calculator!$F$15,1)&lt;0.5,-1,1))^2)/((50*POWER(80,POWER(COS(PI()*MOD(Calculator!$B$37/Calculator!$F$15,1)),2))+$C50)^2+(1500*ABS(SIN(2*PI()*MOD(Calculator!$B$37/Calculator!$F$15,1)))*IF(MOD(Calculator!$B$37/Calculator!$F$15,1)&lt;0.5,-1,1))^2)))/(1-SQRT(((50*POWER(80,POWER(COS(PI()*MOD(Calculator!$B$37/Calculator!$F$15,1)),2))-$C50)^2+(1500*ABS(SIN(2*PI()*MOD(Calculator!$B$37/Calculator!$F$15,1)))*IF(MOD(Calculator!$B$37/Calculator!$F$15,1)&lt;0.5,-1,1))^2)/((50*POWER(80,POWER(COS(PI()*MOD(Calculator!$B$37/Calculator!$F$15,1)),2))+$C50)^2+(1500*ABS(SIN(2*PI()*MOD(Calculator!$B$37/Calculator!$F$15,1)))*IF(MOD(Calculator!$B$37/Calculator!$F$15,1)&lt;0.5,-1,1))^2))),2))</f>
        <v>3.52</v>
      </c>
      <c r="FI50" s="290" t="str">
        <f aca="false">IF(OR(Calculator!$E$16&lt;&gt;"YES",Calculator!$B$37&lt;Calculator!$G$16),"—",ROUND((1+SQRT(((50*POWER(80,POWER(COS(PI()*MOD(Calculator!$B$37/Calculator!$F$16,1)),2))-$C50)^2+(1500*ABS(SIN(2*PI()*MOD(Calculator!$B$37/Calculator!$F$16,1)))*IF(MOD(Calculator!$B$37/Calculator!$F$16,1)&lt;0.5,-1,1))^2)/((50*POWER(80,POWER(COS(PI()*MOD(Calculator!$B$37/Calculator!$F$16,1)),2))+$C50)^2+(1500*ABS(SIN(2*PI()*MOD(Calculator!$B$37/Calculator!$F$16,1)))*IF(MOD(Calculator!$B$37/Calculator!$F$16,1)&lt;0.5,-1,1))^2)))/(1-SQRT(((50*POWER(80,POWER(COS(PI()*MOD(Calculator!$B$37/Calculator!$F$16,1)),2))-$C50)^2+(1500*ABS(SIN(2*PI()*MOD(Calculator!$B$37/Calculator!$F$16,1)))*IF(MOD(Calculator!$B$37/Calculator!$F$16,1)&lt;0.5,-1,1))^2)/((50*POWER(80,POWER(COS(PI()*MOD(Calculator!$B$37/Calculator!$F$16,1)),2))+$C50)^2+(1500*ABS(SIN(2*PI()*MOD(Calculator!$B$37/Calculator!$F$16,1)))*IF(MOD(Calculator!$B$37/Calculator!$F$16,1)&lt;0.5,-1,1))^2))),2))</f>
        <v>—</v>
      </c>
      <c r="FJ50" s="290" t="n">
        <f aca="false">IF(OR(Calculator!$E$17&lt;&gt;"YES",Calculator!$B$37&lt;Calculator!$G$17),"—",ROUND((1+SQRT(((50*POWER(80,POWER(COS(PI()*MOD(Calculator!$B$37/Calculator!$F$17,1)),2))-$C50)^2+(1500*ABS(SIN(2*PI()*MOD(Calculator!$B$37/Calculator!$F$17,1)))*IF(MOD(Calculator!$B$37/Calculator!$F$17,1)&lt;0.5,-1,1))^2)/((50*POWER(80,POWER(COS(PI()*MOD(Calculator!$B$37/Calculator!$F$17,1)),2))+$C50)^2+(1500*ABS(SIN(2*PI()*MOD(Calculator!$B$37/Calculator!$F$17,1)))*IF(MOD(Calculator!$B$37/Calculator!$F$17,1)&lt;0.5,-1,1))^2)))/(1-SQRT(((50*POWER(80,POWER(COS(PI()*MOD(Calculator!$B$37/Calculator!$F$17,1)),2))-$C50)^2+(1500*ABS(SIN(2*PI()*MOD(Calculator!$B$37/Calculator!$F$17,1)))*IF(MOD(Calculator!$B$37/Calculator!$F$17,1)&lt;0.5,-1,1))^2)/((50*POWER(80,POWER(COS(PI()*MOD(Calculator!$B$37/Calculator!$F$17,1)),2))+$C50)^2+(1500*ABS(SIN(2*PI()*MOD(Calculator!$B$37/Calculator!$F$17,1)))*IF(MOD(Calculator!$B$37/Calculator!$F$17,1)&lt;0.5,-1,1))^2))),2))</f>
        <v>16.06</v>
      </c>
      <c r="FK50" s="290" t="str">
        <f aca="false">IF(OR(Calculator!$E$18&lt;&gt;"YES",Calculator!$B$37&lt;Calculator!$G$18),"—",ROUND((1+SQRT(((50*POWER(80,POWER(COS(PI()*MOD(Calculator!$B$37/Calculator!$F$18,1)),2))-$C50)^2+(1500*ABS(SIN(2*PI()*MOD(Calculator!$B$37/Calculator!$F$18,1)))*IF(MOD(Calculator!$B$37/Calculator!$F$18,1)&lt;0.5,-1,1))^2)/((50*POWER(80,POWER(COS(PI()*MOD(Calculator!$B$37/Calculator!$F$18,1)),2))+$C50)^2+(1500*ABS(SIN(2*PI()*MOD(Calculator!$B$37/Calculator!$F$18,1)))*IF(MOD(Calculator!$B$37/Calculator!$F$18,1)&lt;0.5,-1,1))^2)))/(1-SQRT(((50*POWER(80,POWER(COS(PI()*MOD(Calculator!$B$37/Calculator!$F$18,1)),2))-$C50)^2+(1500*ABS(SIN(2*PI()*MOD(Calculator!$B$37/Calculator!$F$18,1)))*IF(MOD(Calculator!$B$37/Calculator!$F$18,1)&lt;0.5,-1,1))^2)/((50*POWER(80,POWER(COS(PI()*MOD(Calculator!$B$37/Calculator!$F$18,1)),2))+$C50)^2+(1500*ABS(SIN(2*PI()*MOD(Calculator!$B$37/Calculator!$F$18,1)))*IF(MOD(Calculator!$B$37/Calculator!$F$18,1)&lt;0.5,-1,1))^2))),2))</f>
        <v>—</v>
      </c>
      <c r="FL50" s="290" t="str">
        <f aca="false">IF(OR(Calculator!$E$19&lt;&gt;"YES",Calculator!$B$37&lt;Calculator!$G$19),"—",ROUND((1+SQRT(((50*POWER(80,POWER(COS(PI()*MOD(Calculator!$B$37/Calculator!$F$19,1)),2))-$C50)^2+(1500*ABS(SIN(2*PI()*MOD(Calculator!$B$37/Calculator!$F$19,1)))*IF(MOD(Calculator!$B$37/Calculator!$F$19,1)&lt;0.5,-1,1))^2)/((50*POWER(80,POWER(COS(PI()*MOD(Calculator!$B$37/Calculator!$F$19,1)),2))+$C50)^2+(1500*ABS(SIN(2*PI()*MOD(Calculator!$B$37/Calculator!$F$19,1)))*IF(MOD(Calculator!$B$37/Calculator!$F$19,1)&lt;0.5,-1,1))^2)))/(1-SQRT(((50*POWER(80,POWER(COS(PI()*MOD(Calculator!$B$37/Calculator!$F$19,1)),2))-$C50)^2+(1500*ABS(SIN(2*PI()*MOD(Calculator!$B$37/Calculator!$F$19,1)))*IF(MOD(Calculator!$B$37/Calculator!$F$19,1)&lt;0.5,-1,1))^2)/((50*POWER(80,POWER(COS(PI()*MOD(Calculator!$B$37/Calculator!$F$19,1)),2))+$C50)^2+(1500*ABS(SIN(2*PI()*MOD(Calculator!$B$37/Calculator!$F$19,1)))*IF(MOD(Calculator!$B$37/Calculator!$F$19,1)&lt;0.5,-1,1))^2))),2))</f>
        <v>—</v>
      </c>
      <c r="FM50" s="290" t="str">
        <f aca="false">IF(OR(Calculator!$E$20&lt;&gt;"YES",Calculator!$B$37&lt;Calculator!$G$20),"—",ROUND((1+SQRT(((50*POWER(80,POWER(COS(PI()*MOD(Calculator!$B$37/Calculator!$F$20,1)),2))-$C50)^2+(1500*ABS(SIN(2*PI()*MOD(Calculator!$B$37/Calculator!$F$20,1)))*IF(MOD(Calculator!$B$37/Calculator!$F$20,1)&lt;0.5,-1,1))^2)/((50*POWER(80,POWER(COS(PI()*MOD(Calculator!$B$37/Calculator!$F$20,1)),2))+$C50)^2+(1500*ABS(SIN(2*PI()*MOD(Calculator!$B$37/Calculator!$F$20,1)))*IF(MOD(Calculator!$B$37/Calculator!$F$20,1)&lt;0.5,-1,1))^2)))/(1-SQRT(((50*POWER(80,POWER(COS(PI()*MOD(Calculator!$B$37/Calculator!$F$20,1)),2))-$C50)^2+(1500*ABS(SIN(2*PI()*MOD(Calculator!$B$37/Calculator!$F$20,1)))*IF(MOD(Calculator!$B$37/Calculator!$F$20,1)&lt;0.5,-1,1))^2)/((50*POWER(80,POWER(COS(PI()*MOD(Calculator!$B$37/Calculator!$F$20,1)),2))+$C50)^2+(1500*ABS(SIN(2*PI()*MOD(Calculator!$B$37/Calculator!$F$20,1)))*IF(MOD(Calculator!$B$37/Calculator!$F$20,1)&lt;0.5,-1,1))^2))),2))</f>
        <v>—</v>
      </c>
      <c r="FN50" s="290" t="str">
        <f aca="false">IF(OR(Calculator!$E$21&lt;&gt;"YES",Calculator!$B$37&lt;Calculator!$G$21),"—",ROUND((1+SQRT(((50*POWER(80,POWER(COS(PI()*MOD(Calculator!$B$37/Calculator!$F$21,1)),2))-$C50)^2+(1500*ABS(SIN(2*PI()*MOD(Calculator!$B$37/Calculator!$F$21,1)))*IF(MOD(Calculator!$B$37/Calculator!$F$21,1)&lt;0.5,-1,1))^2)/((50*POWER(80,POWER(COS(PI()*MOD(Calculator!$B$37/Calculator!$F$21,1)),2))+$C50)^2+(1500*ABS(SIN(2*PI()*MOD(Calculator!$B$37/Calculator!$F$21,1)))*IF(MOD(Calculator!$B$37/Calculator!$F$21,1)&lt;0.5,-1,1))^2)))/(1-SQRT(((50*POWER(80,POWER(COS(PI()*MOD(Calculator!$B$37/Calculator!$F$21,1)),2))-$C50)^2+(1500*ABS(SIN(2*PI()*MOD(Calculator!$B$37/Calculator!$F$21,1)))*IF(MOD(Calculator!$B$37/Calculator!$F$21,1)&lt;0.5,-1,1))^2)/((50*POWER(80,POWER(COS(PI()*MOD(Calculator!$B$37/Calculator!$F$21,1)),2))+$C50)^2+(1500*ABS(SIN(2*PI()*MOD(Calculator!$B$37/Calculator!$F$21,1)))*IF(MOD(Calculator!$B$37/Calculator!$F$21,1)&lt;0.5,-1,1))^2))),2))</f>
        <v>—</v>
      </c>
      <c r="FO50" s="290" t="str">
        <f aca="false">IF(OR(Calculator!$E$22&lt;&gt;"YES",Calculator!$B$37&lt;Calculator!$G$22),"—",ROUND((1+SQRT(((50*POWER(80,POWER(COS(PI()*MOD(Calculator!$B$37/Calculator!$F$22,1)),2))-$C50)^2+(1500*ABS(SIN(2*PI()*MOD(Calculator!$B$37/Calculator!$F$22,1)))*IF(MOD(Calculator!$B$37/Calculator!$F$22,1)&lt;0.5,-1,1))^2)/((50*POWER(80,POWER(COS(PI()*MOD(Calculator!$B$37/Calculator!$F$22,1)),2))+$C50)^2+(1500*ABS(SIN(2*PI()*MOD(Calculator!$B$37/Calculator!$F$22,1)))*IF(MOD(Calculator!$B$37/Calculator!$F$22,1)&lt;0.5,-1,1))^2)))/(1-SQRT(((50*POWER(80,POWER(COS(PI()*MOD(Calculator!$B$37/Calculator!$F$22,1)),2))-$C50)^2+(1500*ABS(SIN(2*PI()*MOD(Calculator!$B$37/Calculator!$F$22,1)))*IF(MOD(Calculator!$B$37/Calculator!$F$22,1)&lt;0.5,-1,1))^2)/((50*POWER(80,POWER(COS(PI()*MOD(Calculator!$B$37/Calculator!$F$22,1)),2))+$C50)^2+(1500*ABS(SIN(2*PI()*MOD(Calculator!$B$37/Calculator!$F$22,1)))*IF(MOD(Calculator!$B$37/Calculator!$F$22,1)&lt;0.5,-1,1))^2))),2))</f>
        <v>—</v>
      </c>
      <c r="FP50" s="291" t="n">
        <f aca="false">IFERROR(ROUND((IF(ISNUMBER(FE50),FE50,0)+IF(ISNUMBER(FF50),FF50,0)+IF(ISNUMBER(FG50),FG50,0)+IF(ISNUMBER(FH50),FH50,0)+IF(ISNUMBER(FI50),FI50,0)+IF(ISNUMBER(FJ50),FJ50,0)+IF(ISNUMBER(FK50),FK50,0)+IF(ISNUMBER(FL50),FL50,0)+IF(ISNUMBER(FM50),FM50,0)+IF(ISNUMBER(FN50),FN50,0)+IF(ISNUMBER(FO50),FO50,0))/(IF(ISNUMBER(FE50),1,0)+IF(ISNUMBER(FF50),1,0)+IF(ISNUMBER(FG50),1,0)+IF(ISNUMBER(FH50),1,0)+IF(ISNUMBER(FI50),1,0)+IF(ISNUMBER(FJ50),1,0)+IF(ISNUMBER(FK50),1,0)+IF(ISNUMBER(FL50),1,0)+IF(ISNUMBER(FM50),1,0)+IF(ISNUMBER(FN50),1,0)+IF(ISNUMBER(FO50),1,0)),4),"")</f>
        <v>9.79</v>
      </c>
      <c r="FQ50" s="290" t="str">
        <f aca="false">IF(OR(Calculator!$E$12&lt;&gt;"YES",Calculator!$B$38&lt;Calculator!$G$12),"—",ROUND((1+SQRT(((50*POWER(80,POWER(COS(PI()*MOD(Calculator!$B$38/Calculator!$F$12,1)),2))-$C50)^2+(1500*ABS(SIN(2*PI()*MOD(Calculator!$B$38/Calculator!$F$12,1)))*IF(MOD(Calculator!$B$38/Calculator!$F$12,1)&lt;0.5,-1,1))^2)/((50*POWER(80,POWER(COS(PI()*MOD(Calculator!$B$38/Calculator!$F$12,1)),2))+$C50)^2+(1500*ABS(SIN(2*PI()*MOD(Calculator!$B$38/Calculator!$F$12,1)))*IF(MOD(Calculator!$B$38/Calculator!$F$12,1)&lt;0.5,-1,1))^2)))/(1-SQRT(((50*POWER(80,POWER(COS(PI()*MOD(Calculator!$B$38/Calculator!$F$12,1)),2))-$C50)^2+(1500*ABS(SIN(2*PI()*MOD(Calculator!$B$38/Calculator!$F$12,1)))*IF(MOD(Calculator!$B$38/Calculator!$F$12,1)&lt;0.5,-1,1))^2)/((50*POWER(80,POWER(COS(PI()*MOD(Calculator!$B$38/Calculator!$F$12,1)),2))+$C50)^2+(1500*ABS(SIN(2*PI()*MOD(Calculator!$B$38/Calculator!$F$12,1)))*IF(MOD(Calculator!$B$38/Calculator!$F$12,1)&lt;0.5,-1,1))^2))),2))</f>
        <v>—</v>
      </c>
      <c r="FR50" s="290" t="str">
        <f aca="false">IF(OR(Calculator!$E$13&lt;&gt;"YES",Calculator!$B$38&lt;Calculator!$G$13),"—",ROUND((1+SQRT(((50*POWER(80,POWER(COS(PI()*MOD(Calculator!$B$38/Calculator!$F$13,1)),2))-$C50)^2+(1500*ABS(SIN(2*PI()*MOD(Calculator!$B$38/Calculator!$F$13,1)))*IF(MOD(Calculator!$B$38/Calculator!$F$13,1)&lt;0.5,-1,1))^2)/((50*POWER(80,POWER(COS(PI()*MOD(Calculator!$B$38/Calculator!$F$13,1)),2))+$C50)^2+(1500*ABS(SIN(2*PI()*MOD(Calculator!$B$38/Calculator!$F$13,1)))*IF(MOD(Calculator!$B$38/Calculator!$F$13,1)&lt;0.5,-1,1))^2)))/(1-SQRT(((50*POWER(80,POWER(COS(PI()*MOD(Calculator!$B$38/Calculator!$F$13,1)),2))-$C50)^2+(1500*ABS(SIN(2*PI()*MOD(Calculator!$B$38/Calculator!$F$13,1)))*IF(MOD(Calculator!$B$38/Calculator!$F$13,1)&lt;0.5,-1,1))^2)/((50*POWER(80,POWER(COS(PI()*MOD(Calculator!$B$38/Calculator!$F$13,1)),2))+$C50)^2+(1500*ABS(SIN(2*PI()*MOD(Calculator!$B$38/Calculator!$F$13,1)))*IF(MOD(Calculator!$B$38/Calculator!$F$13,1)&lt;0.5,-1,1))^2))),2))</f>
        <v>—</v>
      </c>
      <c r="FS50" s="290" t="str">
        <f aca="false">IF(OR(Calculator!$E$14&lt;&gt;"YES",Calculator!$B$38&lt;Calculator!$G$14),"—",ROUND((1+SQRT(((50*POWER(80,POWER(COS(PI()*MOD(Calculator!$B$38/Calculator!$F$14,1)),2))-$C50)^2+(1500*ABS(SIN(2*PI()*MOD(Calculator!$B$38/Calculator!$F$14,1)))*IF(MOD(Calculator!$B$38/Calculator!$F$14,1)&lt;0.5,-1,1))^2)/((50*POWER(80,POWER(COS(PI()*MOD(Calculator!$B$38/Calculator!$F$14,1)),2))+$C50)^2+(1500*ABS(SIN(2*PI()*MOD(Calculator!$B$38/Calculator!$F$14,1)))*IF(MOD(Calculator!$B$38/Calculator!$F$14,1)&lt;0.5,-1,1))^2)))/(1-SQRT(((50*POWER(80,POWER(COS(PI()*MOD(Calculator!$B$38/Calculator!$F$14,1)),2))-$C50)^2+(1500*ABS(SIN(2*PI()*MOD(Calculator!$B$38/Calculator!$F$14,1)))*IF(MOD(Calculator!$B$38/Calculator!$F$14,1)&lt;0.5,-1,1))^2)/((50*POWER(80,POWER(COS(PI()*MOD(Calculator!$B$38/Calculator!$F$14,1)),2))+$C50)^2+(1500*ABS(SIN(2*PI()*MOD(Calculator!$B$38/Calculator!$F$14,1)))*IF(MOD(Calculator!$B$38/Calculator!$F$14,1)&lt;0.5,-1,1))^2))),2))</f>
        <v>—</v>
      </c>
      <c r="FT50" s="290" t="n">
        <f aca="false">IF(OR(Calculator!$E$15&lt;&gt;"YES",Calculator!$B$38&lt;Calculator!$G$15),"—",ROUND((1+SQRT(((50*POWER(80,POWER(COS(PI()*MOD(Calculator!$B$38/Calculator!$F$15,1)),2))-$C50)^2+(1500*ABS(SIN(2*PI()*MOD(Calculator!$B$38/Calculator!$F$15,1)))*IF(MOD(Calculator!$B$38/Calculator!$F$15,1)&lt;0.5,-1,1))^2)/((50*POWER(80,POWER(COS(PI()*MOD(Calculator!$B$38/Calculator!$F$15,1)),2))+$C50)^2+(1500*ABS(SIN(2*PI()*MOD(Calculator!$B$38/Calculator!$F$15,1)))*IF(MOD(Calculator!$B$38/Calculator!$F$15,1)&lt;0.5,-1,1))^2)))/(1-SQRT(((50*POWER(80,POWER(COS(PI()*MOD(Calculator!$B$38/Calculator!$F$15,1)),2))-$C50)^2+(1500*ABS(SIN(2*PI()*MOD(Calculator!$B$38/Calculator!$F$15,1)))*IF(MOD(Calculator!$B$38/Calculator!$F$15,1)&lt;0.5,-1,1))^2)/((50*POWER(80,POWER(COS(PI()*MOD(Calculator!$B$38/Calculator!$F$15,1)),2))+$C50)^2+(1500*ABS(SIN(2*PI()*MOD(Calculator!$B$38/Calculator!$F$15,1)))*IF(MOD(Calculator!$B$38/Calculator!$F$15,1)&lt;0.5,-1,1))^2))),2))</f>
        <v>3.42</v>
      </c>
      <c r="FU50" s="290" t="str">
        <f aca="false">IF(OR(Calculator!$E$16&lt;&gt;"YES",Calculator!$B$38&lt;Calculator!$G$16),"—",ROUND((1+SQRT(((50*POWER(80,POWER(COS(PI()*MOD(Calculator!$B$38/Calculator!$F$16,1)),2))-$C50)^2+(1500*ABS(SIN(2*PI()*MOD(Calculator!$B$38/Calculator!$F$16,1)))*IF(MOD(Calculator!$B$38/Calculator!$F$16,1)&lt;0.5,-1,1))^2)/((50*POWER(80,POWER(COS(PI()*MOD(Calculator!$B$38/Calculator!$F$16,1)),2))+$C50)^2+(1500*ABS(SIN(2*PI()*MOD(Calculator!$B$38/Calculator!$F$16,1)))*IF(MOD(Calculator!$B$38/Calculator!$F$16,1)&lt;0.5,-1,1))^2)))/(1-SQRT(((50*POWER(80,POWER(COS(PI()*MOD(Calculator!$B$38/Calculator!$F$16,1)),2))-$C50)^2+(1500*ABS(SIN(2*PI()*MOD(Calculator!$B$38/Calculator!$F$16,1)))*IF(MOD(Calculator!$B$38/Calculator!$F$16,1)&lt;0.5,-1,1))^2)/((50*POWER(80,POWER(COS(PI()*MOD(Calculator!$B$38/Calculator!$F$16,1)),2))+$C50)^2+(1500*ABS(SIN(2*PI()*MOD(Calculator!$B$38/Calculator!$F$16,1)))*IF(MOD(Calculator!$B$38/Calculator!$F$16,1)&lt;0.5,-1,1))^2))),2))</f>
        <v>—</v>
      </c>
      <c r="FV50" s="290" t="n">
        <f aca="false">IF(OR(Calculator!$E$17&lt;&gt;"YES",Calculator!$B$38&lt;Calculator!$G$17),"—",ROUND((1+SQRT(((50*POWER(80,POWER(COS(PI()*MOD(Calculator!$B$38/Calculator!$F$17,1)),2))-$C50)^2+(1500*ABS(SIN(2*PI()*MOD(Calculator!$B$38/Calculator!$F$17,1)))*IF(MOD(Calculator!$B$38/Calculator!$F$17,1)&lt;0.5,-1,1))^2)/((50*POWER(80,POWER(COS(PI()*MOD(Calculator!$B$38/Calculator!$F$17,1)),2))+$C50)^2+(1500*ABS(SIN(2*PI()*MOD(Calculator!$B$38/Calculator!$F$17,1)))*IF(MOD(Calculator!$B$38/Calculator!$F$17,1)&lt;0.5,-1,1))^2)))/(1-SQRT(((50*POWER(80,POWER(COS(PI()*MOD(Calculator!$B$38/Calculator!$F$17,1)),2))-$C50)^2+(1500*ABS(SIN(2*PI()*MOD(Calculator!$B$38/Calculator!$F$17,1)))*IF(MOD(Calculator!$B$38/Calculator!$F$17,1)&lt;0.5,-1,1))^2)/((50*POWER(80,POWER(COS(PI()*MOD(Calculator!$B$38/Calculator!$F$17,1)),2))+$C50)^2+(1500*ABS(SIN(2*PI()*MOD(Calculator!$B$38/Calculator!$F$17,1)))*IF(MOD(Calculator!$B$38/Calculator!$F$17,1)&lt;0.5,-1,1))^2))),2))</f>
        <v>19.01</v>
      </c>
      <c r="FW50" s="290" t="str">
        <f aca="false">IF(OR(Calculator!$E$18&lt;&gt;"YES",Calculator!$B$38&lt;Calculator!$G$18),"—",ROUND((1+SQRT(((50*POWER(80,POWER(COS(PI()*MOD(Calculator!$B$38/Calculator!$F$18,1)),2))-$C50)^2+(1500*ABS(SIN(2*PI()*MOD(Calculator!$B$38/Calculator!$F$18,1)))*IF(MOD(Calculator!$B$38/Calculator!$F$18,1)&lt;0.5,-1,1))^2)/((50*POWER(80,POWER(COS(PI()*MOD(Calculator!$B$38/Calculator!$F$18,1)),2))+$C50)^2+(1500*ABS(SIN(2*PI()*MOD(Calculator!$B$38/Calculator!$F$18,1)))*IF(MOD(Calculator!$B$38/Calculator!$F$18,1)&lt;0.5,-1,1))^2)))/(1-SQRT(((50*POWER(80,POWER(COS(PI()*MOD(Calculator!$B$38/Calculator!$F$18,1)),2))-$C50)^2+(1500*ABS(SIN(2*PI()*MOD(Calculator!$B$38/Calculator!$F$18,1)))*IF(MOD(Calculator!$B$38/Calculator!$F$18,1)&lt;0.5,-1,1))^2)/((50*POWER(80,POWER(COS(PI()*MOD(Calculator!$B$38/Calculator!$F$18,1)),2))+$C50)^2+(1500*ABS(SIN(2*PI()*MOD(Calculator!$B$38/Calculator!$F$18,1)))*IF(MOD(Calculator!$B$38/Calculator!$F$18,1)&lt;0.5,-1,1))^2))),2))</f>
        <v>—</v>
      </c>
      <c r="FX50" s="290" t="str">
        <f aca="false">IF(OR(Calculator!$E$19&lt;&gt;"YES",Calculator!$B$38&lt;Calculator!$G$19),"—",ROUND((1+SQRT(((50*POWER(80,POWER(COS(PI()*MOD(Calculator!$B$38/Calculator!$F$19,1)),2))-$C50)^2+(1500*ABS(SIN(2*PI()*MOD(Calculator!$B$38/Calculator!$F$19,1)))*IF(MOD(Calculator!$B$38/Calculator!$F$19,1)&lt;0.5,-1,1))^2)/((50*POWER(80,POWER(COS(PI()*MOD(Calculator!$B$38/Calculator!$F$19,1)),2))+$C50)^2+(1500*ABS(SIN(2*PI()*MOD(Calculator!$B$38/Calculator!$F$19,1)))*IF(MOD(Calculator!$B$38/Calculator!$F$19,1)&lt;0.5,-1,1))^2)))/(1-SQRT(((50*POWER(80,POWER(COS(PI()*MOD(Calculator!$B$38/Calculator!$F$19,1)),2))-$C50)^2+(1500*ABS(SIN(2*PI()*MOD(Calculator!$B$38/Calculator!$F$19,1)))*IF(MOD(Calculator!$B$38/Calculator!$F$19,1)&lt;0.5,-1,1))^2)/((50*POWER(80,POWER(COS(PI()*MOD(Calculator!$B$38/Calculator!$F$19,1)),2))+$C50)^2+(1500*ABS(SIN(2*PI()*MOD(Calculator!$B$38/Calculator!$F$19,1)))*IF(MOD(Calculator!$B$38/Calculator!$F$19,1)&lt;0.5,-1,1))^2))),2))</f>
        <v>—</v>
      </c>
      <c r="FY50" s="290" t="str">
        <f aca="false">IF(OR(Calculator!$E$20&lt;&gt;"YES",Calculator!$B$38&lt;Calculator!$G$20),"—",ROUND((1+SQRT(((50*POWER(80,POWER(COS(PI()*MOD(Calculator!$B$38/Calculator!$F$20,1)),2))-$C50)^2+(1500*ABS(SIN(2*PI()*MOD(Calculator!$B$38/Calculator!$F$20,1)))*IF(MOD(Calculator!$B$38/Calculator!$F$20,1)&lt;0.5,-1,1))^2)/((50*POWER(80,POWER(COS(PI()*MOD(Calculator!$B$38/Calculator!$F$20,1)),2))+$C50)^2+(1500*ABS(SIN(2*PI()*MOD(Calculator!$B$38/Calculator!$F$20,1)))*IF(MOD(Calculator!$B$38/Calculator!$F$20,1)&lt;0.5,-1,1))^2)))/(1-SQRT(((50*POWER(80,POWER(COS(PI()*MOD(Calculator!$B$38/Calculator!$F$20,1)),2))-$C50)^2+(1500*ABS(SIN(2*PI()*MOD(Calculator!$B$38/Calculator!$F$20,1)))*IF(MOD(Calculator!$B$38/Calculator!$F$20,1)&lt;0.5,-1,1))^2)/((50*POWER(80,POWER(COS(PI()*MOD(Calculator!$B$38/Calculator!$F$20,1)),2))+$C50)^2+(1500*ABS(SIN(2*PI()*MOD(Calculator!$B$38/Calculator!$F$20,1)))*IF(MOD(Calculator!$B$38/Calculator!$F$20,1)&lt;0.5,-1,1))^2))),2))</f>
        <v>—</v>
      </c>
      <c r="FZ50" s="290" t="str">
        <f aca="false">IF(OR(Calculator!$E$21&lt;&gt;"YES",Calculator!$B$38&lt;Calculator!$G$21),"—",ROUND((1+SQRT(((50*POWER(80,POWER(COS(PI()*MOD(Calculator!$B$38/Calculator!$F$21,1)),2))-$C50)^2+(1500*ABS(SIN(2*PI()*MOD(Calculator!$B$38/Calculator!$F$21,1)))*IF(MOD(Calculator!$B$38/Calculator!$F$21,1)&lt;0.5,-1,1))^2)/((50*POWER(80,POWER(COS(PI()*MOD(Calculator!$B$38/Calculator!$F$21,1)),2))+$C50)^2+(1500*ABS(SIN(2*PI()*MOD(Calculator!$B$38/Calculator!$F$21,1)))*IF(MOD(Calculator!$B$38/Calculator!$F$21,1)&lt;0.5,-1,1))^2)))/(1-SQRT(((50*POWER(80,POWER(COS(PI()*MOD(Calculator!$B$38/Calculator!$F$21,1)),2))-$C50)^2+(1500*ABS(SIN(2*PI()*MOD(Calculator!$B$38/Calculator!$F$21,1)))*IF(MOD(Calculator!$B$38/Calculator!$F$21,1)&lt;0.5,-1,1))^2)/((50*POWER(80,POWER(COS(PI()*MOD(Calculator!$B$38/Calculator!$F$21,1)),2))+$C50)^2+(1500*ABS(SIN(2*PI()*MOD(Calculator!$B$38/Calculator!$F$21,1)))*IF(MOD(Calculator!$B$38/Calculator!$F$21,1)&lt;0.5,-1,1))^2))),2))</f>
        <v>—</v>
      </c>
      <c r="GA50" s="290" t="str">
        <f aca="false">IF(OR(Calculator!$E$22&lt;&gt;"YES",Calculator!$B$38&lt;Calculator!$G$22),"—",ROUND((1+SQRT(((50*POWER(80,POWER(COS(PI()*MOD(Calculator!$B$38/Calculator!$F$22,1)),2))-$C50)^2+(1500*ABS(SIN(2*PI()*MOD(Calculator!$B$38/Calculator!$F$22,1)))*IF(MOD(Calculator!$B$38/Calculator!$F$22,1)&lt;0.5,-1,1))^2)/((50*POWER(80,POWER(COS(PI()*MOD(Calculator!$B$38/Calculator!$F$22,1)),2))+$C50)^2+(1500*ABS(SIN(2*PI()*MOD(Calculator!$B$38/Calculator!$F$22,1)))*IF(MOD(Calculator!$B$38/Calculator!$F$22,1)&lt;0.5,-1,1))^2)))/(1-SQRT(((50*POWER(80,POWER(COS(PI()*MOD(Calculator!$B$38/Calculator!$F$22,1)),2))-$C50)^2+(1500*ABS(SIN(2*PI()*MOD(Calculator!$B$38/Calculator!$F$22,1)))*IF(MOD(Calculator!$B$38/Calculator!$F$22,1)&lt;0.5,-1,1))^2)/((50*POWER(80,POWER(COS(PI()*MOD(Calculator!$B$38/Calculator!$F$22,1)),2))+$C50)^2+(1500*ABS(SIN(2*PI()*MOD(Calculator!$B$38/Calculator!$F$22,1)))*IF(MOD(Calculator!$B$38/Calculator!$F$22,1)&lt;0.5,-1,1))^2))),2))</f>
        <v>—</v>
      </c>
      <c r="GB50" s="291" t="n">
        <f aca="false">IFERROR(ROUND((IF(ISNUMBER(FQ50),FQ50,0)+IF(ISNUMBER(FR50),FR50,0)+IF(ISNUMBER(FS50),FS50,0)+IF(ISNUMBER(FT50),FT50,0)+IF(ISNUMBER(FU50),FU50,0)+IF(ISNUMBER(FV50),FV50,0)+IF(ISNUMBER(FW50),FW50,0)+IF(ISNUMBER(FX50),FX50,0)+IF(ISNUMBER(FY50),FY50,0)+IF(ISNUMBER(FZ50),FZ50,0)+IF(ISNUMBER(GA50),GA50,0))/(IF(ISNUMBER(FQ50),1,0)+IF(ISNUMBER(FR50),1,0)+IF(ISNUMBER(FS50),1,0)+IF(ISNUMBER(FT50),1,0)+IF(ISNUMBER(FU50),1,0)+IF(ISNUMBER(FV50),1,0)+IF(ISNUMBER(FW50),1,0)+IF(ISNUMBER(FX50),1,0)+IF(ISNUMBER(FY50),1,0)+IF(ISNUMBER(FZ50),1,0)+IF(ISNUMBER(GA50),1,0)),4),"")</f>
        <v>11.215</v>
      </c>
      <c r="GD50" s="253" t="str">
        <f aca="false">IF(OR(Calculator!$E$12&lt;&gt;"YES",Calculator!$B$34&lt;Calculator!$G$12),"—",ROUND((1+SQRT(((50*POWER(80,POWER(COS(PI()*MOD(Calculator!$B$34/Calculator!$F$12,1)),2))+MIN(500,MAX(30,100*EXP(-0.3*'VSWR Calculator'!$C$24)*(1+3*ABS(MOD('VSWR Calculator'!$C$23/Calculator!$F$12/2,1)-0.5))))/'VSWR Calculator'!$C$25)-$C50)^2+(1500*ABS(SIN(2*PI()*MOD(Calculator!$B$34/Calculator!$F$12,1)))*IF(MOD(Calculator!$B$34/Calculator!$F$12,1)&lt;0.5,-1,1))^2)/SQRT(((50*POWER(80,POWER(COS(PI()*MOD(Calculator!$B$34/Calculator!$F$12,1)),2))+MIN(500,MAX(30,100*EXP(-0.3*'VSWR Calculator'!$C$24)*(1+3*ABS(MOD('VSWR Calculator'!$C$23/Calculator!$F$12/2,1)-0.5))))/'VSWR Calculator'!$C$25)+$C50)^2+(1500*ABS(SIN(2*PI()*MOD(Calculator!$B$34/Calculator!$F$12,1)))*IF(MOD(Calculator!$B$34/Calculator!$F$12,1)&lt;0.5,-1,1))^2))/(1-SQRT(((50*POWER(80,POWER(COS(PI()*MOD(Calculator!$B$34/Calculator!$F$12,1)),2))+MIN(500,MAX(30,100*EXP(-0.3*'VSWR Calculator'!$C$24)*(1+3*ABS(MOD('VSWR Calculator'!$C$23/Calculator!$F$12/2,1)-0.5))))/'VSWR Calculator'!$C$25)-$C50)^2+(1500*ABS(SIN(2*PI()*MOD(Calculator!$B$34/Calculator!$F$12,1)))*IF(MOD(Calculator!$B$34/Calculator!$F$12,1)&lt;0.5,-1,1))^2)/SQRT(((50*POWER(80,POWER(COS(PI()*MOD(Calculator!$B$34/Calculator!$F$12,1)),2))+MIN(500,MAX(30,100*EXP(-0.3*'VSWR Calculator'!$C$24)*(1+3*ABS(MOD('VSWR Calculator'!$C$23/Calculator!$F$12/2,1)-0.5))))/'VSWR Calculator'!$C$25)+$C50)^2+(1500*ABS(SIN(2*PI()*MOD(Calculator!$B$34/Calculator!$F$12,1)))*IF(MOD(Calculator!$B$34/Calculator!$F$12,1)&lt;0.5,-1,1))^2)),2))</f>
        <v>—</v>
      </c>
      <c r="GE50" s="253" t="str">
        <f aca="false">IF(OR(Calculator!$E$13&lt;&gt;"YES",Calculator!$B$34&lt;Calculator!$G$13),"—",ROUND((1+SQRT(((50*POWER(80,POWER(COS(PI()*MOD(Calculator!$B$34/Calculator!$F$13,1)),2))+MIN(500,MAX(30,100*EXP(-0.3*'VSWR Calculator'!$C$24)*(1+3*ABS(MOD('VSWR Calculator'!$C$23/Calculator!$F$13/2,1)-0.5))))/'VSWR Calculator'!$C$25)-$C50)^2+(1500*ABS(SIN(2*PI()*MOD(Calculator!$B$34/Calculator!$F$13,1)))*IF(MOD(Calculator!$B$34/Calculator!$F$13,1)&lt;0.5,-1,1))^2)/SQRT(((50*POWER(80,POWER(COS(PI()*MOD(Calculator!$B$34/Calculator!$F$13,1)),2))+MIN(500,MAX(30,100*EXP(-0.3*'VSWR Calculator'!$C$24)*(1+3*ABS(MOD('VSWR Calculator'!$C$23/Calculator!$F$13/2,1)-0.5))))/'VSWR Calculator'!$C$25)+$C50)^2+(1500*ABS(SIN(2*PI()*MOD(Calculator!$B$34/Calculator!$F$13,1)))*IF(MOD(Calculator!$B$34/Calculator!$F$13,1)&lt;0.5,-1,1))^2))/(1-SQRT(((50*POWER(80,POWER(COS(PI()*MOD(Calculator!$B$34/Calculator!$F$13,1)),2))+MIN(500,MAX(30,100*EXP(-0.3*'VSWR Calculator'!$C$24)*(1+3*ABS(MOD('VSWR Calculator'!$C$23/Calculator!$F$13/2,1)-0.5))))/'VSWR Calculator'!$C$25)-$C50)^2+(1500*ABS(SIN(2*PI()*MOD(Calculator!$B$34/Calculator!$F$13,1)))*IF(MOD(Calculator!$B$34/Calculator!$F$13,1)&lt;0.5,-1,1))^2)/SQRT(((50*POWER(80,POWER(COS(PI()*MOD(Calculator!$B$34/Calculator!$F$13,1)),2))+MIN(500,MAX(30,100*EXP(-0.3*'VSWR Calculator'!$C$24)*(1+3*ABS(MOD('VSWR Calculator'!$C$23/Calculator!$F$13/2,1)-0.5))))/'VSWR Calculator'!$C$25)+$C50)^2+(1500*ABS(SIN(2*PI()*MOD(Calculator!$B$34/Calculator!$F$13,1)))*IF(MOD(Calculator!$B$34/Calculator!$F$13,1)&lt;0.5,-1,1))^2)),2))</f>
        <v>—</v>
      </c>
      <c r="GF50" s="253" t="str">
        <f aca="false">IF(OR(Calculator!$E$14&lt;&gt;"YES",Calculator!$B$34&lt;Calculator!$G$14),"—",ROUND((1+SQRT(((50*POWER(80,POWER(COS(PI()*MOD(Calculator!$B$34/Calculator!$F$14,1)),2))+MIN(500,MAX(30,100*EXP(-0.3*'VSWR Calculator'!$C$24)*(1+3*ABS(MOD('VSWR Calculator'!$C$23/Calculator!$F$14/2,1)-0.5))))/'VSWR Calculator'!$C$25)-$C50)^2+(1500*ABS(SIN(2*PI()*MOD(Calculator!$B$34/Calculator!$F$14,1)))*IF(MOD(Calculator!$B$34/Calculator!$F$14,1)&lt;0.5,-1,1))^2)/SQRT(((50*POWER(80,POWER(COS(PI()*MOD(Calculator!$B$34/Calculator!$F$14,1)),2))+MIN(500,MAX(30,100*EXP(-0.3*'VSWR Calculator'!$C$24)*(1+3*ABS(MOD('VSWR Calculator'!$C$23/Calculator!$F$14/2,1)-0.5))))/'VSWR Calculator'!$C$25)+$C50)^2+(1500*ABS(SIN(2*PI()*MOD(Calculator!$B$34/Calculator!$F$14,1)))*IF(MOD(Calculator!$B$34/Calculator!$F$14,1)&lt;0.5,-1,1))^2))/(1-SQRT(((50*POWER(80,POWER(COS(PI()*MOD(Calculator!$B$34/Calculator!$F$14,1)),2))+MIN(500,MAX(30,100*EXP(-0.3*'VSWR Calculator'!$C$24)*(1+3*ABS(MOD('VSWR Calculator'!$C$23/Calculator!$F$14/2,1)-0.5))))/'VSWR Calculator'!$C$25)-$C50)^2+(1500*ABS(SIN(2*PI()*MOD(Calculator!$B$34/Calculator!$F$14,1)))*IF(MOD(Calculator!$B$34/Calculator!$F$14,1)&lt;0.5,-1,1))^2)/SQRT(((50*POWER(80,POWER(COS(PI()*MOD(Calculator!$B$34/Calculator!$F$14,1)),2))+MIN(500,MAX(30,100*EXP(-0.3*'VSWR Calculator'!$C$24)*(1+3*ABS(MOD('VSWR Calculator'!$C$23/Calculator!$F$14/2,1)-0.5))))/'VSWR Calculator'!$C$25)+$C50)^2+(1500*ABS(SIN(2*PI()*MOD(Calculator!$B$34/Calculator!$F$14,1)))*IF(MOD(Calculator!$B$34/Calculator!$F$14,1)&lt;0.5,-1,1))^2)),2))</f>
        <v>—</v>
      </c>
      <c r="GG50" s="253" t="n">
        <f aca="false">IF(OR(Calculator!$E$15&lt;&gt;"YES",Calculator!$B$34&lt;Calculator!$G$15),"—",ROUND((1+SQRT(((50*POWER(80,POWER(COS(PI()*MOD(Calculator!$B$34/Calculator!$F$15,1)),2))+MIN(500,MAX(30,100*EXP(-0.3*'VSWR Calculator'!$C$24)*(1+3*ABS(MOD('VSWR Calculator'!$C$23/Calculator!$F$15/2,1)-0.5))))/'VSWR Calculator'!$C$25)-$C50)^2+(1500*ABS(SIN(2*PI()*MOD(Calculator!$B$34/Calculator!$F$15,1)))*IF(MOD(Calculator!$B$34/Calculator!$F$15,1)&lt;0.5,-1,1))^2)/SQRT(((50*POWER(80,POWER(COS(PI()*MOD(Calculator!$B$34/Calculator!$F$15,1)),2))+MIN(500,MAX(30,100*EXP(-0.3*'VSWR Calculator'!$C$24)*(1+3*ABS(MOD('VSWR Calculator'!$C$23/Calculator!$F$15/2,1)-0.5))))/'VSWR Calculator'!$C$25)+$C50)^2+(1500*ABS(SIN(2*PI()*MOD(Calculator!$B$34/Calculator!$F$15,1)))*IF(MOD(Calculator!$B$34/Calculator!$F$15,1)&lt;0.5,-1,1))^2))/(1-SQRT(((50*POWER(80,POWER(COS(PI()*MOD(Calculator!$B$34/Calculator!$F$15,1)),2))+MIN(500,MAX(30,100*EXP(-0.3*'VSWR Calculator'!$C$24)*(1+3*ABS(MOD('VSWR Calculator'!$C$23/Calculator!$F$15/2,1)-0.5))))/'VSWR Calculator'!$C$25)-$C50)^2+(1500*ABS(SIN(2*PI()*MOD(Calculator!$B$34/Calculator!$F$15,1)))*IF(MOD(Calculator!$B$34/Calculator!$F$15,1)&lt;0.5,-1,1))^2)/SQRT(((50*POWER(80,POWER(COS(PI()*MOD(Calculator!$B$34/Calculator!$F$15,1)),2))+MIN(500,MAX(30,100*EXP(-0.3*'VSWR Calculator'!$C$24)*(1+3*ABS(MOD('VSWR Calculator'!$C$23/Calculator!$F$15/2,1)-0.5))))/'VSWR Calculator'!$C$25)+$C50)^2+(1500*ABS(SIN(2*PI()*MOD(Calculator!$B$34/Calculator!$F$15,1)))*IF(MOD(Calculator!$B$34/Calculator!$F$15,1)&lt;0.5,-1,1))^2)),2))</f>
        <v>16.11</v>
      </c>
      <c r="GH50" s="253" t="str">
        <f aca="false">IF(OR(Calculator!$E$16&lt;&gt;"YES",Calculator!$B$34&lt;Calculator!$G$16),"—",ROUND((1+SQRT(((50*POWER(80,POWER(COS(PI()*MOD(Calculator!$B$34/Calculator!$F$16,1)),2))+MIN(500,MAX(30,100*EXP(-0.3*'VSWR Calculator'!$C$24)*(1+3*ABS(MOD('VSWR Calculator'!$C$23/Calculator!$F$16/2,1)-0.5))))/'VSWR Calculator'!$C$25)-$C50)^2+(1500*ABS(SIN(2*PI()*MOD(Calculator!$B$34/Calculator!$F$16,1)))*IF(MOD(Calculator!$B$34/Calculator!$F$16,1)&lt;0.5,-1,1))^2)/SQRT(((50*POWER(80,POWER(COS(PI()*MOD(Calculator!$B$34/Calculator!$F$16,1)),2))+MIN(500,MAX(30,100*EXP(-0.3*'VSWR Calculator'!$C$24)*(1+3*ABS(MOD('VSWR Calculator'!$C$23/Calculator!$F$16/2,1)-0.5))))/'VSWR Calculator'!$C$25)+$C50)^2+(1500*ABS(SIN(2*PI()*MOD(Calculator!$B$34/Calculator!$F$16,1)))*IF(MOD(Calculator!$B$34/Calculator!$F$16,1)&lt;0.5,-1,1))^2))/(1-SQRT(((50*POWER(80,POWER(COS(PI()*MOD(Calculator!$B$34/Calculator!$F$16,1)),2))+MIN(500,MAX(30,100*EXP(-0.3*'VSWR Calculator'!$C$24)*(1+3*ABS(MOD('VSWR Calculator'!$C$23/Calculator!$F$16/2,1)-0.5))))/'VSWR Calculator'!$C$25)-$C50)^2+(1500*ABS(SIN(2*PI()*MOD(Calculator!$B$34/Calculator!$F$16,1)))*IF(MOD(Calculator!$B$34/Calculator!$F$16,1)&lt;0.5,-1,1))^2)/SQRT(((50*POWER(80,POWER(COS(PI()*MOD(Calculator!$B$34/Calculator!$F$16,1)),2))+MIN(500,MAX(30,100*EXP(-0.3*'VSWR Calculator'!$C$24)*(1+3*ABS(MOD('VSWR Calculator'!$C$23/Calculator!$F$16/2,1)-0.5))))/'VSWR Calculator'!$C$25)+$C50)^2+(1500*ABS(SIN(2*PI()*MOD(Calculator!$B$34/Calculator!$F$16,1)))*IF(MOD(Calculator!$B$34/Calculator!$F$16,1)&lt;0.5,-1,1))^2)),2))</f>
        <v>—</v>
      </c>
      <c r="GI50" s="253" t="n">
        <f aca="false">IF(OR(Calculator!$E$17&lt;&gt;"YES",Calculator!$B$34&lt;Calculator!$G$17),"—",ROUND((1+SQRT(((50*POWER(80,POWER(COS(PI()*MOD(Calculator!$B$34/Calculator!$F$17,1)),2))+MIN(500,MAX(30,100*EXP(-0.3*'VSWR Calculator'!$C$24)*(1+3*ABS(MOD('VSWR Calculator'!$C$23/Calculator!$F$17/2,1)-0.5))))/'VSWR Calculator'!$C$25)-$C50)^2+(1500*ABS(SIN(2*PI()*MOD(Calculator!$B$34/Calculator!$F$17,1)))*IF(MOD(Calculator!$B$34/Calculator!$F$17,1)&lt;0.5,-1,1))^2)/SQRT(((50*POWER(80,POWER(COS(PI()*MOD(Calculator!$B$34/Calculator!$F$17,1)),2))+MIN(500,MAX(30,100*EXP(-0.3*'VSWR Calculator'!$C$24)*(1+3*ABS(MOD('VSWR Calculator'!$C$23/Calculator!$F$17/2,1)-0.5))))/'VSWR Calculator'!$C$25)+$C50)^2+(1500*ABS(SIN(2*PI()*MOD(Calculator!$B$34/Calculator!$F$17,1)))*IF(MOD(Calculator!$B$34/Calculator!$F$17,1)&lt;0.5,-1,1))^2))/(1-SQRT(((50*POWER(80,POWER(COS(PI()*MOD(Calculator!$B$34/Calculator!$F$17,1)),2))+MIN(500,MAX(30,100*EXP(-0.3*'VSWR Calculator'!$C$24)*(1+3*ABS(MOD('VSWR Calculator'!$C$23/Calculator!$F$17/2,1)-0.5))))/'VSWR Calculator'!$C$25)-$C50)^2+(1500*ABS(SIN(2*PI()*MOD(Calculator!$B$34/Calculator!$F$17,1)))*IF(MOD(Calculator!$B$34/Calculator!$F$17,1)&lt;0.5,-1,1))^2)/SQRT(((50*POWER(80,POWER(COS(PI()*MOD(Calculator!$B$34/Calculator!$F$17,1)),2))+MIN(500,MAX(30,100*EXP(-0.3*'VSWR Calculator'!$C$24)*(1+3*ABS(MOD('VSWR Calculator'!$C$23/Calculator!$F$17/2,1)-0.5))))/'VSWR Calculator'!$C$25)+$C50)^2+(1500*ABS(SIN(2*PI()*MOD(Calculator!$B$34/Calculator!$F$17,1)))*IF(MOD(Calculator!$B$34/Calculator!$F$17,1)&lt;0.5,-1,1))^2)),2))</f>
        <v>13.58</v>
      </c>
      <c r="GJ50" s="253" t="str">
        <f aca="false">IF(OR(Calculator!$E$18&lt;&gt;"YES",Calculator!$B$34&lt;Calculator!$G$18),"—",ROUND((1+SQRT(((50*POWER(80,POWER(COS(PI()*MOD(Calculator!$B$34/Calculator!$F$18,1)),2))+MIN(500,MAX(30,100*EXP(-0.3*'VSWR Calculator'!$C$24)*(1+3*ABS(MOD('VSWR Calculator'!$C$23/Calculator!$F$18/2,1)-0.5))))/'VSWR Calculator'!$C$25)-$C50)^2+(1500*ABS(SIN(2*PI()*MOD(Calculator!$B$34/Calculator!$F$18,1)))*IF(MOD(Calculator!$B$34/Calculator!$F$18,1)&lt;0.5,-1,1))^2)/SQRT(((50*POWER(80,POWER(COS(PI()*MOD(Calculator!$B$34/Calculator!$F$18,1)),2))+MIN(500,MAX(30,100*EXP(-0.3*'VSWR Calculator'!$C$24)*(1+3*ABS(MOD('VSWR Calculator'!$C$23/Calculator!$F$18/2,1)-0.5))))/'VSWR Calculator'!$C$25)+$C50)^2+(1500*ABS(SIN(2*PI()*MOD(Calculator!$B$34/Calculator!$F$18,1)))*IF(MOD(Calculator!$B$34/Calculator!$F$18,1)&lt;0.5,-1,1))^2))/(1-SQRT(((50*POWER(80,POWER(COS(PI()*MOD(Calculator!$B$34/Calculator!$F$18,1)),2))+MIN(500,MAX(30,100*EXP(-0.3*'VSWR Calculator'!$C$24)*(1+3*ABS(MOD('VSWR Calculator'!$C$23/Calculator!$F$18/2,1)-0.5))))/'VSWR Calculator'!$C$25)-$C50)^2+(1500*ABS(SIN(2*PI()*MOD(Calculator!$B$34/Calculator!$F$18,1)))*IF(MOD(Calculator!$B$34/Calculator!$F$18,1)&lt;0.5,-1,1))^2)/SQRT(((50*POWER(80,POWER(COS(PI()*MOD(Calculator!$B$34/Calculator!$F$18,1)),2))+MIN(500,MAX(30,100*EXP(-0.3*'VSWR Calculator'!$C$24)*(1+3*ABS(MOD('VSWR Calculator'!$C$23/Calculator!$F$18/2,1)-0.5))))/'VSWR Calculator'!$C$25)+$C50)^2+(1500*ABS(SIN(2*PI()*MOD(Calculator!$B$34/Calculator!$F$18,1)))*IF(MOD(Calculator!$B$34/Calculator!$F$18,1)&lt;0.5,-1,1))^2)),2))</f>
        <v>—</v>
      </c>
      <c r="GK50" s="253" t="str">
        <f aca="false">IF(OR(Calculator!$E$19&lt;&gt;"YES",Calculator!$B$34&lt;Calculator!$G$19),"—",ROUND((1+SQRT(((50*POWER(80,POWER(COS(PI()*MOD(Calculator!$B$34/Calculator!$F$19,1)),2))+MIN(500,MAX(30,100*EXP(-0.3*'VSWR Calculator'!$C$24)*(1+3*ABS(MOD('VSWR Calculator'!$C$23/Calculator!$F$19/2,1)-0.5))))/'VSWR Calculator'!$C$25)-$C50)^2+(1500*ABS(SIN(2*PI()*MOD(Calculator!$B$34/Calculator!$F$19,1)))*IF(MOD(Calculator!$B$34/Calculator!$F$19,1)&lt;0.5,-1,1))^2)/SQRT(((50*POWER(80,POWER(COS(PI()*MOD(Calculator!$B$34/Calculator!$F$19,1)),2))+MIN(500,MAX(30,100*EXP(-0.3*'VSWR Calculator'!$C$24)*(1+3*ABS(MOD('VSWR Calculator'!$C$23/Calculator!$F$19/2,1)-0.5))))/'VSWR Calculator'!$C$25)+$C50)^2+(1500*ABS(SIN(2*PI()*MOD(Calculator!$B$34/Calculator!$F$19,1)))*IF(MOD(Calculator!$B$34/Calculator!$F$19,1)&lt;0.5,-1,1))^2))/(1-SQRT(((50*POWER(80,POWER(COS(PI()*MOD(Calculator!$B$34/Calculator!$F$19,1)),2))+MIN(500,MAX(30,100*EXP(-0.3*'VSWR Calculator'!$C$24)*(1+3*ABS(MOD('VSWR Calculator'!$C$23/Calculator!$F$19/2,1)-0.5))))/'VSWR Calculator'!$C$25)-$C50)^2+(1500*ABS(SIN(2*PI()*MOD(Calculator!$B$34/Calculator!$F$19,1)))*IF(MOD(Calculator!$B$34/Calculator!$F$19,1)&lt;0.5,-1,1))^2)/SQRT(((50*POWER(80,POWER(COS(PI()*MOD(Calculator!$B$34/Calculator!$F$19,1)),2))+MIN(500,MAX(30,100*EXP(-0.3*'VSWR Calculator'!$C$24)*(1+3*ABS(MOD('VSWR Calculator'!$C$23/Calculator!$F$19/2,1)-0.5))))/'VSWR Calculator'!$C$25)+$C50)^2+(1500*ABS(SIN(2*PI()*MOD(Calculator!$B$34/Calculator!$F$19,1)))*IF(MOD(Calculator!$B$34/Calculator!$F$19,1)&lt;0.5,-1,1))^2)),2))</f>
        <v>—</v>
      </c>
      <c r="GL50" s="253" t="str">
        <f aca="false">IF(OR(Calculator!$E$20&lt;&gt;"YES",Calculator!$B$34&lt;Calculator!$G$20),"—",ROUND((1+SQRT(((50*POWER(80,POWER(COS(PI()*MOD(Calculator!$B$34/Calculator!$F$20,1)),2))+MIN(500,MAX(30,100*EXP(-0.3*'VSWR Calculator'!$C$24)*(1+3*ABS(MOD('VSWR Calculator'!$C$23/Calculator!$F$20/2,1)-0.5))))/'VSWR Calculator'!$C$25)-$C50)^2+(1500*ABS(SIN(2*PI()*MOD(Calculator!$B$34/Calculator!$F$20,1)))*IF(MOD(Calculator!$B$34/Calculator!$F$20,1)&lt;0.5,-1,1))^2)/SQRT(((50*POWER(80,POWER(COS(PI()*MOD(Calculator!$B$34/Calculator!$F$20,1)),2))+MIN(500,MAX(30,100*EXP(-0.3*'VSWR Calculator'!$C$24)*(1+3*ABS(MOD('VSWR Calculator'!$C$23/Calculator!$F$20/2,1)-0.5))))/'VSWR Calculator'!$C$25)+$C50)^2+(1500*ABS(SIN(2*PI()*MOD(Calculator!$B$34/Calculator!$F$20,1)))*IF(MOD(Calculator!$B$34/Calculator!$F$20,1)&lt;0.5,-1,1))^2))/(1-SQRT(((50*POWER(80,POWER(COS(PI()*MOD(Calculator!$B$34/Calculator!$F$20,1)),2))+MIN(500,MAX(30,100*EXP(-0.3*'VSWR Calculator'!$C$24)*(1+3*ABS(MOD('VSWR Calculator'!$C$23/Calculator!$F$20/2,1)-0.5))))/'VSWR Calculator'!$C$25)-$C50)^2+(1500*ABS(SIN(2*PI()*MOD(Calculator!$B$34/Calculator!$F$20,1)))*IF(MOD(Calculator!$B$34/Calculator!$F$20,1)&lt;0.5,-1,1))^2)/SQRT(((50*POWER(80,POWER(COS(PI()*MOD(Calculator!$B$34/Calculator!$F$20,1)),2))+MIN(500,MAX(30,100*EXP(-0.3*'VSWR Calculator'!$C$24)*(1+3*ABS(MOD('VSWR Calculator'!$C$23/Calculator!$F$20/2,1)-0.5))))/'VSWR Calculator'!$C$25)+$C50)^2+(1500*ABS(SIN(2*PI()*MOD(Calculator!$B$34/Calculator!$F$20,1)))*IF(MOD(Calculator!$B$34/Calculator!$F$20,1)&lt;0.5,-1,1))^2)),2))</f>
        <v>—</v>
      </c>
      <c r="GM50" s="253" t="str">
        <f aca="false">IF(OR(Calculator!$E$21&lt;&gt;"YES",Calculator!$B$34&lt;Calculator!$G$21),"—",ROUND((1+SQRT(((50*POWER(80,POWER(COS(PI()*MOD(Calculator!$B$34/Calculator!$F$21,1)),2))+MIN(500,MAX(30,100*EXP(-0.3*'VSWR Calculator'!$C$24)*(1+3*ABS(MOD('VSWR Calculator'!$C$23/Calculator!$F$21/2,1)-0.5))))/'VSWR Calculator'!$C$25)-$C50)^2+(1500*ABS(SIN(2*PI()*MOD(Calculator!$B$34/Calculator!$F$21,1)))*IF(MOD(Calculator!$B$34/Calculator!$F$21,1)&lt;0.5,-1,1))^2)/SQRT(((50*POWER(80,POWER(COS(PI()*MOD(Calculator!$B$34/Calculator!$F$21,1)),2))+MIN(500,MAX(30,100*EXP(-0.3*'VSWR Calculator'!$C$24)*(1+3*ABS(MOD('VSWR Calculator'!$C$23/Calculator!$F$21/2,1)-0.5))))/'VSWR Calculator'!$C$25)+$C50)^2+(1500*ABS(SIN(2*PI()*MOD(Calculator!$B$34/Calculator!$F$21,1)))*IF(MOD(Calculator!$B$34/Calculator!$F$21,1)&lt;0.5,-1,1))^2))/(1-SQRT(((50*POWER(80,POWER(COS(PI()*MOD(Calculator!$B$34/Calculator!$F$21,1)),2))+MIN(500,MAX(30,100*EXP(-0.3*'VSWR Calculator'!$C$24)*(1+3*ABS(MOD('VSWR Calculator'!$C$23/Calculator!$F$21/2,1)-0.5))))/'VSWR Calculator'!$C$25)-$C50)^2+(1500*ABS(SIN(2*PI()*MOD(Calculator!$B$34/Calculator!$F$21,1)))*IF(MOD(Calculator!$B$34/Calculator!$F$21,1)&lt;0.5,-1,1))^2)/SQRT(((50*POWER(80,POWER(COS(PI()*MOD(Calculator!$B$34/Calculator!$F$21,1)),2))+MIN(500,MAX(30,100*EXP(-0.3*'VSWR Calculator'!$C$24)*(1+3*ABS(MOD('VSWR Calculator'!$C$23/Calculator!$F$21/2,1)-0.5))))/'VSWR Calculator'!$C$25)+$C50)^2+(1500*ABS(SIN(2*PI()*MOD(Calculator!$B$34/Calculator!$F$21,1)))*IF(MOD(Calculator!$B$34/Calculator!$F$21,1)&lt;0.5,-1,1))^2)),2))</f>
        <v>—</v>
      </c>
      <c r="GN50" s="253" t="str">
        <f aca="false">IF(OR(Calculator!$E$22&lt;&gt;"YES",Calculator!$B$34&lt;Calculator!$G$22),"—",ROUND((1+SQRT(((50*POWER(80,POWER(COS(PI()*MOD(Calculator!$B$34/Calculator!$F$22,1)),2))+MIN(500,MAX(30,100*EXP(-0.3*'VSWR Calculator'!$C$24)*(1+3*ABS(MOD('VSWR Calculator'!$C$23/Calculator!$F$22/2,1)-0.5))))/'VSWR Calculator'!$C$25)-$C50)^2+(1500*ABS(SIN(2*PI()*MOD(Calculator!$B$34/Calculator!$F$22,1)))*IF(MOD(Calculator!$B$34/Calculator!$F$22,1)&lt;0.5,-1,1))^2)/SQRT(((50*POWER(80,POWER(COS(PI()*MOD(Calculator!$B$34/Calculator!$F$22,1)),2))+MIN(500,MAX(30,100*EXP(-0.3*'VSWR Calculator'!$C$24)*(1+3*ABS(MOD('VSWR Calculator'!$C$23/Calculator!$F$22/2,1)-0.5))))/'VSWR Calculator'!$C$25)+$C50)^2+(1500*ABS(SIN(2*PI()*MOD(Calculator!$B$34/Calculator!$F$22,1)))*IF(MOD(Calculator!$B$34/Calculator!$F$22,1)&lt;0.5,-1,1))^2))/(1-SQRT(((50*POWER(80,POWER(COS(PI()*MOD(Calculator!$B$34/Calculator!$F$22,1)),2))+MIN(500,MAX(30,100*EXP(-0.3*'VSWR Calculator'!$C$24)*(1+3*ABS(MOD('VSWR Calculator'!$C$23/Calculator!$F$22/2,1)-0.5))))/'VSWR Calculator'!$C$25)-$C50)^2+(1500*ABS(SIN(2*PI()*MOD(Calculator!$B$34/Calculator!$F$22,1)))*IF(MOD(Calculator!$B$34/Calculator!$F$22,1)&lt;0.5,-1,1))^2)/SQRT(((50*POWER(80,POWER(COS(PI()*MOD(Calculator!$B$34/Calculator!$F$22,1)),2))+MIN(500,MAX(30,100*EXP(-0.3*'VSWR Calculator'!$C$24)*(1+3*ABS(MOD('VSWR Calculator'!$C$23/Calculator!$F$22/2,1)-0.5))))/'VSWR Calculator'!$C$25)+$C50)^2+(1500*ABS(SIN(2*PI()*MOD(Calculator!$B$34/Calculator!$F$22,1)))*IF(MOD(Calculator!$B$34/Calculator!$F$22,1)&lt;0.5,-1,1))^2)),2))</f>
        <v>—</v>
      </c>
      <c r="GO50" s="253" t="n">
        <f aca="false">IFERROR(ROUND((IF(ISNUMBER(GD50),GD50,0)+IF(ISNUMBER(GE50),GE50,0)+IF(ISNUMBER(GF50),GF50,0)+IF(ISNUMBER(GG50),GG50,0)+IF(ISNUMBER(GH50),GH50,0)+IF(ISNUMBER(GI50),GI50,0)+IF(ISNUMBER(GJ50),GJ50,0)+IF(ISNUMBER(GK50),GK50,0)+IF(ISNUMBER(GL50),GL50,0)+IF(ISNUMBER(GM50),GM50,0)+IF(ISNUMBER(GN50),GN50,0))/(IF(ISNUMBER(GD50),1,0)+IF(ISNUMBER(GE50),1,0)+IF(ISNUMBER(GF50),1,0)+IF(ISNUMBER(GG50),1,0)+IF(ISNUMBER(GH50),1,0)+IF(ISNUMBER(GI50),1,0)+IF(ISNUMBER(GJ50),1,0)+IF(ISNUMBER(GK50),1,0)+IF(ISNUMBER(GL50),1,0)+IF(ISNUMBER(GM50),1,0)+IF(ISNUMBER(GN50),1,0)),4),"")</f>
        <v>14.845</v>
      </c>
      <c r="GP50" s="253" t="str">
        <f aca="false">IF(OR(Calculator!$E$12&lt;&gt;"YES",Calculator!$B$35&lt;Calculator!$G$12),"—",ROUND((1+SQRT(((50*POWER(80,POWER(COS(PI()*MOD(Calculator!$B$35/Calculator!$F$12,1)),2))+MIN(500,MAX(30,100*EXP(-0.3*'VSWR Calculator'!$C$24)*(1+3*ABS(MOD('VSWR Calculator'!$C$23/Calculator!$F$12/2,1)-0.5))))/'VSWR Calculator'!$C$25)-$C50)^2+(1500*ABS(SIN(2*PI()*MOD(Calculator!$B$35/Calculator!$F$12,1)))*IF(MOD(Calculator!$B$35/Calculator!$F$12,1)&lt;0.5,-1,1))^2)/SQRT(((50*POWER(80,POWER(COS(PI()*MOD(Calculator!$B$35/Calculator!$F$12,1)),2))+MIN(500,MAX(30,100*EXP(-0.3*'VSWR Calculator'!$C$24)*(1+3*ABS(MOD('VSWR Calculator'!$C$23/Calculator!$F$12/2,1)-0.5))))/'VSWR Calculator'!$C$25)+$C50)^2+(1500*ABS(SIN(2*PI()*MOD(Calculator!$B$35/Calculator!$F$12,1)))*IF(MOD(Calculator!$B$35/Calculator!$F$12,1)&lt;0.5,-1,1))^2))/(1-SQRT(((50*POWER(80,POWER(COS(PI()*MOD(Calculator!$B$35/Calculator!$F$12,1)),2))+MIN(500,MAX(30,100*EXP(-0.3*'VSWR Calculator'!$C$24)*(1+3*ABS(MOD('VSWR Calculator'!$C$23/Calculator!$F$12/2,1)-0.5))))/'VSWR Calculator'!$C$25)-$C50)^2+(1500*ABS(SIN(2*PI()*MOD(Calculator!$B$35/Calculator!$F$12,1)))*IF(MOD(Calculator!$B$35/Calculator!$F$12,1)&lt;0.5,-1,1))^2)/SQRT(((50*POWER(80,POWER(COS(PI()*MOD(Calculator!$B$35/Calculator!$F$12,1)),2))+MIN(500,MAX(30,100*EXP(-0.3*'VSWR Calculator'!$C$24)*(1+3*ABS(MOD('VSWR Calculator'!$C$23/Calculator!$F$12/2,1)-0.5))))/'VSWR Calculator'!$C$25)+$C50)^2+(1500*ABS(SIN(2*PI()*MOD(Calculator!$B$35/Calculator!$F$12,1)))*IF(MOD(Calculator!$B$35/Calculator!$F$12,1)&lt;0.5,-1,1))^2)),2))</f>
        <v>—</v>
      </c>
      <c r="GQ50" s="253" t="str">
        <f aca="false">IF(OR(Calculator!$E$13&lt;&gt;"YES",Calculator!$B$35&lt;Calculator!$G$13),"—",ROUND((1+SQRT(((50*POWER(80,POWER(COS(PI()*MOD(Calculator!$B$35/Calculator!$F$13,1)),2))+MIN(500,MAX(30,100*EXP(-0.3*'VSWR Calculator'!$C$24)*(1+3*ABS(MOD('VSWR Calculator'!$C$23/Calculator!$F$13/2,1)-0.5))))/'VSWR Calculator'!$C$25)-$C50)^2+(1500*ABS(SIN(2*PI()*MOD(Calculator!$B$35/Calculator!$F$13,1)))*IF(MOD(Calculator!$B$35/Calculator!$F$13,1)&lt;0.5,-1,1))^2)/SQRT(((50*POWER(80,POWER(COS(PI()*MOD(Calculator!$B$35/Calculator!$F$13,1)),2))+MIN(500,MAX(30,100*EXP(-0.3*'VSWR Calculator'!$C$24)*(1+3*ABS(MOD('VSWR Calculator'!$C$23/Calculator!$F$13/2,1)-0.5))))/'VSWR Calculator'!$C$25)+$C50)^2+(1500*ABS(SIN(2*PI()*MOD(Calculator!$B$35/Calculator!$F$13,1)))*IF(MOD(Calculator!$B$35/Calculator!$F$13,1)&lt;0.5,-1,1))^2))/(1-SQRT(((50*POWER(80,POWER(COS(PI()*MOD(Calculator!$B$35/Calculator!$F$13,1)),2))+MIN(500,MAX(30,100*EXP(-0.3*'VSWR Calculator'!$C$24)*(1+3*ABS(MOD('VSWR Calculator'!$C$23/Calculator!$F$13/2,1)-0.5))))/'VSWR Calculator'!$C$25)-$C50)^2+(1500*ABS(SIN(2*PI()*MOD(Calculator!$B$35/Calculator!$F$13,1)))*IF(MOD(Calculator!$B$35/Calculator!$F$13,1)&lt;0.5,-1,1))^2)/SQRT(((50*POWER(80,POWER(COS(PI()*MOD(Calculator!$B$35/Calculator!$F$13,1)),2))+MIN(500,MAX(30,100*EXP(-0.3*'VSWR Calculator'!$C$24)*(1+3*ABS(MOD('VSWR Calculator'!$C$23/Calculator!$F$13/2,1)-0.5))))/'VSWR Calculator'!$C$25)+$C50)^2+(1500*ABS(SIN(2*PI()*MOD(Calculator!$B$35/Calculator!$F$13,1)))*IF(MOD(Calculator!$B$35/Calculator!$F$13,1)&lt;0.5,-1,1))^2)),2))</f>
        <v>—</v>
      </c>
      <c r="GR50" s="253" t="str">
        <f aca="false">IF(OR(Calculator!$E$14&lt;&gt;"YES",Calculator!$B$35&lt;Calculator!$G$14),"—",ROUND((1+SQRT(((50*POWER(80,POWER(COS(PI()*MOD(Calculator!$B$35/Calculator!$F$14,1)),2))+MIN(500,MAX(30,100*EXP(-0.3*'VSWR Calculator'!$C$24)*(1+3*ABS(MOD('VSWR Calculator'!$C$23/Calculator!$F$14/2,1)-0.5))))/'VSWR Calculator'!$C$25)-$C50)^2+(1500*ABS(SIN(2*PI()*MOD(Calculator!$B$35/Calculator!$F$14,1)))*IF(MOD(Calculator!$B$35/Calculator!$F$14,1)&lt;0.5,-1,1))^2)/SQRT(((50*POWER(80,POWER(COS(PI()*MOD(Calculator!$B$35/Calculator!$F$14,1)),2))+MIN(500,MAX(30,100*EXP(-0.3*'VSWR Calculator'!$C$24)*(1+3*ABS(MOD('VSWR Calculator'!$C$23/Calculator!$F$14/2,1)-0.5))))/'VSWR Calculator'!$C$25)+$C50)^2+(1500*ABS(SIN(2*PI()*MOD(Calculator!$B$35/Calculator!$F$14,1)))*IF(MOD(Calculator!$B$35/Calculator!$F$14,1)&lt;0.5,-1,1))^2))/(1-SQRT(((50*POWER(80,POWER(COS(PI()*MOD(Calculator!$B$35/Calculator!$F$14,1)),2))+MIN(500,MAX(30,100*EXP(-0.3*'VSWR Calculator'!$C$24)*(1+3*ABS(MOD('VSWR Calculator'!$C$23/Calculator!$F$14/2,1)-0.5))))/'VSWR Calculator'!$C$25)-$C50)^2+(1500*ABS(SIN(2*PI()*MOD(Calculator!$B$35/Calculator!$F$14,1)))*IF(MOD(Calculator!$B$35/Calculator!$F$14,1)&lt;0.5,-1,1))^2)/SQRT(((50*POWER(80,POWER(COS(PI()*MOD(Calculator!$B$35/Calculator!$F$14,1)),2))+MIN(500,MAX(30,100*EXP(-0.3*'VSWR Calculator'!$C$24)*(1+3*ABS(MOD('VSWR Calculator'!$C$23/Calculator!$F$14/2,1)-0.5))))/'VSWR Calculator'!$C$25)+$C50)^2+(1500*ABS(SIN(2*PI()*MOD(Calculator!$B$35/Calculator!$F$14,1)))*IF(MOD(Calculator!$B$35/Calculator!$F$14,1)&lt;0.5,-1,1))^2)),2))</f>
        <v>—</v>
      </c>
      <c r="GS50" s="253" t="n">
        <f aca="false">IF(OR(Calculator!$E$15&lt;&gt;"YES",Calculator!$B$35&lt;Calculator!$G$15),"—",ROUND((1+SQRT(((50*POWER(80,POWER(COS(PI()*MOD(Calculator!$B$35/Calculator!$F$15,1)),2))+MIN(500,MAX(30,100*EXP(-0.3*'VSWR Calculator'!$C$24)*(1+3*ABS(MOD('VSWR Calculator'!$C$23/Calculator!$F$15/2,1)-0.5))))/'VSWR Calculator'!$C$25)-$C50)^2+(1500*ABS(SIN(2*PI()*MOD(Calculator!$B$35/Calculator!$F$15,1)))*IF(MOD(Calculator!$B$35/Calculator!$F$15,1)&lt;0.5,-1,1))^2)/SQRT(((50*POWER(80,POWER(COS(PI()*MOD(Calculator!$B$35/Calculator!$F$15,1)),2))+MIN(500,MAX(30,100*EXP(-0.3*'VSWR Calculator'!$C$24)*(1+3*ABS(MOD('VSWR Calculator'!$C$23/Calculator!$F$15/2,1)-0.5))))/'VSWR Calculator'!$C$25)+$C50)^2+(1500*ABS(SIN(2*PI()*MOD(Calculator!$B$35/Calculator!$F$15,1)))*IF(MOD(Calculator!$B$35/Calculator!$F$15,1)&lt;0.5,-1,1))^2))/(1-SQRT(((50*POWER(80,POWER(COS(PI()*MOD(Calculator!$B$35/Calculator!$F$15,1)),2))+MIN(500,MAX(30,100*EXP(-0.3*'VSWR Calculator'!$C$24)*(1+3*ABS(MOD('VSWR Calculator'!$C$23/Calculator!$F$15/2,1)-0.5))))/'VSWR Calculator'!$C$25)-$C50)^2+(1500*ABS(SIN(2*PI()*MOD(Calculator!$B$35/Calculator!$F$15,1)))*IF(MOD(Calculator!$B$35/Calculator!$F$15,1)&lt;0.5,-1,1))^2)/SQRT(((50*POWER(80,POWER(COS(PI()*MOD(Calculator!$B$35/Calculator!$F$15,1)),2))+MIN(500,MAX(30,100*EXP(-0.3*'VSWR Calculator'!$C$24)*(1+3*ABS(MOD('VSWR Calculator'!$C$23/Calculator!$F$15/2,1)-0.5))))/'VSWR Calculator'!$C$25)+$C50)^2+(1500*ABS(SIN(2*PI()*MOD(Calculator!$B$35/Calculator!$F$15,1)))*IF(MOD(Calculator!$B$35/Calculator!$F$15,1)&lt;0.5,-1,1))^2)),2))</f>
        <v>3.48</v>
      </c>
      <c r="GT50" s="253" t="str">
        <f aca="false">IF(OR(Calculator!$E$16&lt;&gt;"YES",Calculator!$B$35&lt;Calculator!$G$16),"—",ROUND((1+SQRT(((50*POWER(80,POWER(COS(PI()*MOD(Calculator!$B$35/Calculator!$F$16,1)),2))+MIN(500,MAX(30,100*EXP(-0.3*'VSWR Calculator'!$C$24)*(1+3*ABS(MOD('VSWR Calculator'!$C$23/Calculator!$F$16/2,1)-0.5))))/'VSWR Calculator'!$C$25)-$C50)^2+(1500*ABS(SIN(2*PI()*MOD(Calculator!$B$35/Calculator!$F$16,1)))*IF(MOD(Calculator!$B$35/Calculator!$F$16,1)&lt;0.5,-1,1))^2)/SQRT(((50*POWER(80,POWER(COS(PI()*MOD(Calculator!$B$35/Calculator!$F$16,1)),2))+MIN(500,MAX(30,100*EXP(-0.3*'VSWR Calculator'!$C$24)*(1+3*ABS(MOD('VSWR Calculator'!$C$23/Calculator!$F$16/2,1)-0.5))))/'VSWR Calculator'!$C$25)+$C50)^2+(1500*ABS(SIN(2*PI()*MOD(Calculator!$B$35/Calculator!$F$16,1)))*IF(MOD(Calculator!$B$35/Calculator!$F$16,1)&lt;0.5,-1,1))^2))/(1-SQRT(((50*POWER(80,POWER(COS(PI()*MOD(Calculator!$B$35/Calculator!$F$16,1)),2))+MIN(500,MAX(30,100*EXP(-0.3*'VSWR Calculator'!$C$24)*(1+3*ABS(MOD('VSWR Calculator'!$C$23/Calculator!$F$16/2,1)-0.5))))/'VSWR Calculator'!$C$25)-$C50)^2+(1500*ABS(SIN(2*PI()*MOD(Calculator!$B$35/Calculator!$F$16,1)))*IF(MOD(Calculator!$B$35/Calculator!$F$16,1)&lt;0.5,-1,1))^2)/SQRT(((50*POWER(80,POWER(COS(PI()*MOD(Calculator!$B$35/Calculator!$F$16,1)),2))+MIN(500,MAX(30,100*EXP(-0.3*'VSWR Calculator'!$C$24)*(1+3*ABS(MOD('VSWR Calculator'!$C$23/Calculator!$F$16/2,1)-0.5))))/'VSWR Calculator'!$C$25)+$C50)^2+(1500*ABS(SIN(2*PI()*MOD(Calculator!$B$35/Calculator!$F$16,1)))*IF(MOD(Calculator!$B$35/Calculator!$F$16,1)&lt;0.5,-1,1))^2)),2))</f>
        <v>—</v>
      </c>
      <c r="GU50" s="253" t="n">
        <f aca="false">IF(OR(Calculator!$E$17&lt;&gt;"YES",Calculator!$B$35&lt;Calculator!$G$17),"—",ROUND((1+SQRT(((50*POWER(80,POWER(COS(PI()*MOD(Calculator!$B$35/Calculator!$F$17,1)),2))+MIN(500,MAX(30,100*EXP(-0.3*'VSWR Calculator'!$C$24)*(1+3*ABS(MOD('VSWR Calculator'!$C$23/Calculator!$F$17/2,1)-0.5))))/'VSWR Calculator'!$C$25)-$C50)^2+(1500*ABS(SIN(2*PI()*MOD(Calculator!$B$35/Calculator!$F$17,1)))*IF(MOD(Calculator!$B$35/Calculator!$F$17,1)&lt;0.5,-1,1))^2)/SQRT(((50*POWER(80,POWER(COS(PI()*MOD(Calculator!$B$35/Calculator!$F$17,1)),2))+MIN(500,MAX(30,100*EXP(-0.3*'VSWR Calculator'!$C$24)*(1+3*ABS(MOD('VSWR Calculator'!$C$23/Calculator!$F$17/2,1)-0.5))))/'VSWR Calculator'!$C$25)+$C50)^2+(1500*ABS(SIN(2*PI()*MOD(Calculator!$B$35/Calculator!$F$17,1)))*IF(MOD(Calculator!$B$35/Calculator!$F$17,1)&lt;0.5,-1,1))^2))/(1-SQRT(((50*POWER(80,POWER(COS(PI()*MOD(Calculator!$B$35/Calculator!$F$17,1)),2))+MIN(500,MAX(30,100*EXP(-0.3*'VSWR Calculator'!$C$24)*(1+3*ABS(MOD('VSWR Calculator'!$C$23/Calculator!$F$17/2,1)-0.5))))/'VSWR Calculator'!$C$25)-$C50)^2+(1500*ABS(SIN(2*PI()*MOD(Calculator!$B$35/Calculator!$F$17,1)))*IF(MOD(Calculator!$B$35/Calculator!$F$17,1)&lt;0.5,-1,1))^2)/SQRT(((50*POWER(80,POWER(COS(PI()*MOD(Calculator!$B$35/Calculator!$F$17,1)),2))+MIN(500,MAX(30,100*EXP(-0.3*'VSWR Calculator'!$C$24)*(1+3*ABS(MOD('VSWR Calculator'!$C$23/Calculator!$F$17/2,1)-0.5))))/'VSWR Calculator'!$C$25)+$C50)^2+(1500*ABS(SIN(2*PI()*MOD(Calculator!$B$35/Calculator!$F$17,1)))*IF(MOD(Calculator!$B$35/Calculator!$F$17,1)&lt;0.5,-1,1))^2)),2))</f>
        <v>16.75</v>
      </c>
      <c r="GV50" s="253" t="str">
        <f aca="false">IF(OR(Calculator!$E$18&lt;&gt;"YES",Calculator!$B$35&lt;Calculator!$G$18),"—",ROUND((1+SQRT(((50*POWER(80,POWER(COS(PI()*MOD(Calculator!$B$35/Calculator!$F$18,1)),2))+MIN(500,MAX(30,100*EXP(-0.3*'VSWR Calculator'!$C$24)*(1+3*ABS(MOD('VSWR Calculator'!$C$23/Calculator!$F$18/2,1)-0.5))))/'VSWR Calculator'!$C$25)-$C50)^2+(1500*ABS(SIN(2*PI()*MOD(Calculator!$B$35/Calculator!$F$18,1)))*IF(MOD(Calculator!$B$35/Calculator!$F$18,1)&lt;0.5,-1,1))^2)/SQRT(((50*POWER(80,POWER(COS(PI()*MOD(Calculator!$B$35/Calculator!$F$18,1)),2))+MIN(500,MAX(30,100*EXP(-0.3*'VSWR Calculator'!$C$24)*(1+3*ABS(MOD('VSWR Calculator'!$C$23/Calculator!$F$18/2,1)-0.5))))/'VSWR Calculator'!$C$25)+$C50)^2+(1500*ABS(SIN(2*PI()*MOD(Calculator!$B$35/Calculator!$F$18,1)))*IF(MOD(Calculator!$B$35/Calculator!$F$18,1)&lt;0.5,-1,1))^2))/(1-SQRT(((50*POWER(80,POWER(COS(PI()*MOD(Calculator!$B$35/Calculator!$F$18,1)),2))+MIN(500,MAX(30,100*EXP(-0.3*'VSWR Calculator'!$C$24)*(1+3*ABS(MOD('VSWR Calculator'!$C$23/Calculator!$F$18/2,1)-0.5))))/'VSWR Calculator'!$C$25)-$C50)^2+(1500*ABS(SIN(2*PI()*MOD(Calculator!$B$35/Calculator!$F$18,1)))*IF(MOD(Calculator!$B$35/Calculator!$F$18,1)&lt;0.5,-1,1))^2)/SQRT(((50*POWER(80,POWER(COS(PI()*MOD(Calculator!$B$35/Calculator!$F$18,1)),2))+MIN(500,MAX(30,100*EXP(-0.3*'VSWR Calculator'!$C$24)*(1+3*ABS(MOD('VSWR Calculator'!$C$23/Calculator!$F$18/2,1)-0.5))))/'VSWR Calculator'!$C$25)+$C50)^2+(1500*ABS(SIN(2*PI()*MOD(Calculator!$B$35/Calculator!$F$18,1)))*IF(MOD(Calculator!$B$35/Calculator!$F$18,1)&lt;0.5,-1,1))^2)),2))</f>
        <v>—</v>
      </c>
      <c r="GW50" s="253" t="str">
        <f aca="false">IF(OR(Calculator!$E$19&lt;&gt;"YES",Calculator!$B$35&lt;Calculator!$G$19),"—",ROUND((1+SQRT(((50*POWER(80,POWER(COS(PI()*MOD(Calculator!$B$35/Calculator!$F$19,1)),2))+MIN(500,MAX(30,100*EXP(-0.3*'VSWR Calculator'!$C$24)*(1+3*ABS(MOD('VSWR Calculator'!$C$23/Calculator!$F$19/2,1)-0.5))))/'VSWR Calculator'!$C$25)-$C50)^2+(1500*ABS(SIN(2*PI()*MOD(Calculator!$B$35/Calculator!$F$19,1)))*IF(MOD(Calculator!$B$35/Calculator!$F$19,1)&lt;0.5,-1,1))^2)/SQRT(((50*POWER(80,POWER(COS(PI()*MOD(Calculator!$B$35/Calculator!$F$19,1)),2))+MIN(500,MAX(30,100*EXP(-0.3*'VSWR Calculator'!$C$24)*(1+3*ABS(MOD('VSWR Calculator'!$C$23/Calculator!$F$19/2,1)-0.5))))/'VSWR Calculator'!$C$25)+$C50)^2+(1500*ABS(SIN(2*PI()*MOD(Calculator!$B$35/Calculator!$F$19,1)))*IF(MOD(Calculator!$B$35/Calculator!$F$19,1)&lt;0.5,-1,1))^2))/(1-SQRT(((50*POWER(80,POWER(COS(PI()*MOD(Calculator!$B$35/Calculator!$F$19,1)),2))+MIN(500,MAX(30,100*EXP(-0.3*'VSWR Calculator'!$C$24)*(1+3*ABS(MOD('VSWR Calculator'!$C$23/Calculator!$F$19/2,1)-0.5))))/'VSWR Calculator'!$C$25)-$C50)^2+(1500*ABS(SIN(2*PI()*MOD(Calculator!$B$35/Calculator!$F$19,1)))*IF(MOD(Calculator!$B$35/Calculator!$F$19,1)&lt;0.5,-1,1))^2)/SQRT(((50*POWER(80,POWER(COS(PI()*MOD(Calculator!$B$35/Calculator!$F$19,1)),2))+MIN(500,MAX(30,100*EXP(-0.3*'VSWR Calculator'!$C$24)*(1+3*ABS(MOD('VSWR Calculator'!$C$23/Calculator!$F$19/2,1)-0.5))))/'VSWR Calculator'!$C$25)+$C50)^2+(1500*ABS(SIN(2*PI()*MOD(Calculator!$B$35/Calculator!$F$19,1)))*IF(MOD(Calculator!$B$35/Calculator!$F$19,1)&lt;0.5,-1,1))^2)),2))</f>
        <v>—</v>
      </c>
      <c r="GX50" s="253" t="str">
        <f aca="false">IF(OR(Calculator!$E$20&lt;&gt;"YES",Calculator!$B$35&lt;Calculator!$G$20),"—",ROUND((1+SQRT(((50*POWER(80,POWER(COS(PI()*MOD(Calculator!$B$35/Calculator!$F$20,1)),2))+MIN(500,MAX(30,100*EXP(-0.3*'VSWR Calculator'!$C$24)*(1+3*ABS(MOD('VSWR Calculator'!$C$23/Calculator!$F$20/2,1)-0.5))))/'VSWR Calculator'!$C$25)-$C50)^2+(1500*ABS(SIN(2*PI()*MOD(Calculator!$B$35/Calculator!$F$20,1)))*IF(MOD(Calculator!$B$35/Calculator!$F$20,1)&lt;0.5,-1,1))^2)/SQRT(((50*POWER(80,POWER(COS(PI()*MOD(Calculator!$B$35/Calculator!$F$20,1)),2))+MIN(500,MAX(30,100*EXP(-0.3*'VSWR Calculator'!$C$24)*(1+3*ABS(MOD('VSWR Calculator'!$C$23/Calculator!$F$20/2,1)-0.5))))/'VSWR Calculator'!$C$25)+$C50)^2+(1500*ABS(SIN(2*PI()*MOD(Calculator!$B$35/Calculator!$F$20,1)))*IF(MOD(Calculator!$B$35/Calculator!$F$20,1)&lt;0.5,-1,1))^2))/(1-SQRT(((50*POWER(80,POWER(COS(PI()*MOD(Calculator!$B$35/Calculator!$F$20,1)),2))+MIN(500,MAX(30,100*EXP(-0.3*'VSWR Calculator'!$C$24)*(1+3*ABS(MOD('VSWR Calculator'!$C$23/Calculator!$F$20/2,1)-0.5))))/'VSWR Calculator'!$C$25)-$C50)^2+(1500*ABS(SIN(2*PI()*MOD(Calculator!$B$35/Calculator!$F$20,1)))*IF(MOD(Calculator!$B$35/Calculator!$F$20,1)&lt;0.5,-1,1))^2)/SQRT(((50*POWER(80,POWER(COS(PI()*MOD(Calculator!$B$35/Calculator!$F$20,1)),2))+MIN(500,MAX(30,100*EXP(-0.3*'VSWR Calculator'!$C$24)*(1+3*ABS(MOD('VSWR Calculator'!$C$23/Calculator!$F$20/2,1)-0.5))))/'VSWR Calculator'!$C$25)+$C50)^2+(1500*ABS(SIN(2*PI()*MOD(Calculator!$B$35/Calculator!$F$20,1)))*IF(MOD(Calculator!$B$35/Calculator!$F$20,1)&lt;0.5,-1,1))^2)),2))</f>
        <v>—</v>
      </c>
      <c r="GY50" s="253" t="str">
        <f aca="false">IF(OR(Calculator!$E$21&lt;&gt;"YES",Calculator!$B$35&lt;Calculator!$G$21),"—",ROUND((1+SQRT(((50*POWER(80,POWER(COS(PI()*MOD(Calculator!$B$35/Calculator!$F$21,1)),2))+MIN(500,MAX(30,100*EXP(-0.3*'VSWR Calculator'!$C$24)*(1+3*ABS(MOD('VSWR Calculator'!$C$23/Calculator!$F$21/2,1)-0.5))))/'VSWR Calculator'!$C$25)-$C50)^2+(1500*ABS(SIN(2*PI()*MOD(Calculator!$B$35/Calculator!$F$21,1)))*IF(MOD(Calculator!$B$35/Calculator!$F$21,1)&lt;0.5,-1,1))^2)/SQRT(((50*POWER(80,POWER(COS(PI()*MOD(Calculator!$B$35/Calculator!$F$21,1)),2))+MIN(500,MAX(30,100*EXP(-0.3*'VSWR Calculator'!$C$24)*(1+3*ABS(MOD('VSWR Calculator'!$C$23/Calculator!$F$21/2,1)-0.5))))/'VSWR Calculator'!$C$25)+$C50)^2+(1500*ABS(SIN(2*PI()*MOD(Calculator!$B$35/Calculator!$F$21,1)))*IF(MOD(Calculator!$B$35/Calculator!$F$21,1)&lt;0.5,-1,1))^2))/(1-SQRT(((50*POWER(80,POWER(COS(PI()*MOD(Calculator!$B$35/Calculator!$F$21,1)),2))+MIN(500,MAX(30,100*EXP(-0.3*'VSWR Calculator'!$C$24)*(1+3*ABS(MOD('VSWR Calculator'!$C$23/Calculator!$F$21/2,1)-0.5))))/'VSWR Calculator'!$C$25)-$C50)^2+(1500*ABS(SIN(2*PI()*MOD(Calculator!$B$35/Calculator!$F$21,1)))*IF(MOD(Calculator!$B$35/Calculator!$F$21,1)&lt;0.5,-1,1))^2)/SQRT(((50*POWER(80,POWER(COS(PI()*MOD(Calculator!$B$35/Calculator!$F$21,1)),2))+MIN(500,MAX(30,100*EXP(-0.3*'VSWR Calculator'!$C$24)*(1+3*ABS(MOD('VSWR Calculator'!$C$23/Calculator!$F$21/2,1)-0.5))))/'VSWR Calculator'!$C$25)+$C50)^2+(1500*ABS(SIN(2*PI()*MOD(Calculator!$B$35/Calculator!$F$21,1)))*IF(MOD(Calculator!$B$35/Calculator!$F$21,1)&lt;0.5,-1,1))^2)),2))</f>
        <v>—</v>
      </c>
      <c r="GZ50" s="253" t="str">
        <f aca="false">IF(OR(Calculator!$E$22&lt;&gt;"YES",Calculator!$B$35&lt;Calculator!$G$22),"—",ROUND((1+SQRT(((50*POWER(80,POWER(COS(PI()*MOD(Calculator!$B$35/Calculator!$F$22,1)),2))+MIN(500,MAX(30,100*EXP(-0.3*'VSWR Calculator'!$C$24)*(1+3*ABS(MOD('VSWR Calculator'!$C$23/Calculator!$F$22/2,1)-0.5))))/'VSWR Calculator'!$C$25)-$C50)^2+(1500*ABS(SIN(2*PI()*MOD(Calculator!$B$35/Calculator!$F$22,1)))*IF(MOD(Calculator!$B$35/Calculator!$F$22,1)&lt;0.5,-1,1))^2)/SQRT(((50*POWER(80,POWER(COS(PI()*MOD(Calculator!$B$35/Calculator!$F$22,1)),2))+MIN(500,MAX(30,100*EXP(-0.3*'VSWR Calculator'!$C$24)*(1+3*ABS(MOD('VSWR Calculator'!$C$23/Calculator!$F$22/2,1)-0.5))))/'VSWR Calculator'!$C$25)+$C50)^2+(1500*ABS(SIN(2*PI()*MOD(Calculator!$B$35/Calculator!$F$22,1)))*IF(MOD(Calculator!$B$35/Calculator!$F$22,1)&lt;0.5,-1,1))^2))/(1-SQRT(((50*POWER(80,POWER(COS(PI()*MOD(Calculator!$B$35/Calculator!$F$22,1)),2))+MIN(500,MAX(30,100*EXP(-0.3*'VSWR Calculator'!$C$24)*(1+3*ABS(MOD('VSWR Calculator'!$C$23/Calculator!$F$22/2,1)-0.5))))/'VSWR Calculator'!$C$25)-$C50)^2+(1500*ABS(SIN(2*PI()*MOD(Calculator!$B$35/Calculator!$F$22,1)))*IF(MOD(Calculator!$B$35/Calculator!$F$22,1)&lt;0.5,-1,1))^2)/SQRT(((50*POWER(80,POWER(COS(PI()*MOD(Calculator!$B$35/Calculator!$F$22,1)),2))+MIN(500,MAX(30,100*EXP(-0.3*'VSWR Calculator'!$C$24)*(1+3*ABS(MOD('VSWR Calculator'!$C$23/Calculator!$F$22/2,1)-0.5))))/'VSWR Calculator'!$C$25)+$C50)^2+(1500*ABS(SIN(2*PI()*MOD(Calculator!$B$35/Calculator!$F$22,1)))*IF(MOD(Calculator!$B$35/Calculator!$F$22,1)&lt;0.5,-1,1))^2)),2))</f>
        <v>—</v>
      </c>
      <c r="HA50" s="253" t="n">
        <f aca="false">IFERROR(ROUND((IF(ISNUMBER(GP50),GP50,0)+IF(ISNUMBER(GQ50),GQ50,0)+IF(ISNUMBER(GR50),GR50,0)+IF(ISNUMBER(GS50),GS50,0)+IF(ISNUMBER(GT50),GT50,0)+IF(ISNUMBER(GU50),GU50,0)+IF(ISNUMBER(GV50),GV50,0)+IF(ISNUMBER(GW50),GW50,0)+IF(ISNUMBER(GX50),GX50,0)+IF(ISNUMBER(GY50),GY50,0)+IF(ISNUMBER(GZ50),GZ50,0))/(IF(ISNUMBER(GP50),1,0)+IF(ISNUMBER(GQ50),1,0)+IF(ISNUMBER(GR50),1,0)+IF(ISNUMBER(GS50),1,0)+IF(ISNUMBER(GT50),1,0)+IF(ISNUMBER(GU50),1,0)+IF(ISNUMBER(GV50),1,0)+IF(ISNUMBER(GW50),1,0)+IF(ISNUMBER(GX50),1,0)+IF(ISNUMBER(GY50),1,0)+IF(ISNUMBER(GZ50),1,0)),4),"")</f>
        <v>10.115</v>
      </c>
      <c r="HB50" s="253" t="str">
        <f aca="false">IF(OR(Calculator!$E$12&lt;&gt;"YES",Calculator!$B$36&lt;Calculator!$G$12),"—",ROUND((1+SQRT(((50*POWER(80,POWER(COS(PI()*MOD(Calculator!$B$36/Calculator!$F$12,1)),2))+MIN(500,MAX(30,100*EXP(-0.3*'VSWR Calculator'!$C$24)*(1+3*ABS(MOD('VSWR Calculator'!$C$23/Calculator!$F$12/2,1)-0.5))))/'VSWR Calculator'!$C$25)-$C50)^2+(1500*ABS(SIN(2*PI()*MOD(Calculator!$B$36/Calculator!$F$12,1)))*IF(MOD(Calculator!$B$36/Calculator!$F$12,1)&lt;0.5,-1,1))^2)/SQRT(((50*POWER(80,POWER(COS(PI()*MOD(Calculator!$B$36/Calculator!$F$12,1)),2))+MIN(500,MAX(30,100*EXP(-0.3*'VSWR Calculator'!$C$24)*(1+3*ABS(MOD('VSWR Calculator'!$C$23/Calculator!$F$12/2,1)-0.5))))/'VSWR Calculator'!$C$25)+$C50)^2+(1500*ABS(SIN(2*PI()*MOD(Calculator!$B$36/Calculator!$F$12,1)))*IF(MOD(Calculator!$B$36/Calculator!$F$12,1)&lt;0.5,-1,1))^2))/(1-SQRT(((50*POWER(80,POWER(COS(PI()*MOD(Calculator!$B$36/Calculator!$F$12,1)),2))+MIN(500,MAX(30,100*EXP(-0.3*'VSWR Calculator'!$C$24)*(1+3*ABS(MOD('VSWR Calculator'!$C$23/Calculator!$F$12/2,1)-0.5))))/'VSWR Calculator'!$C$25)-$C50)^2+(1500*ABS(SIN(2*PI()*MOD(Calculator!$B$36/Calculator!$F$12,1)))*IF(MOD(Calculator!$B$36/Calculator!$F$12,1)&lt;0.5,-1,1))^2)/SQRT(((50*POWER(80,POWER(COS(PI()*MOD(Calculator!$B$36/Calculator!$F$12,1)),2))+MIN(500,MAX(30,100*EXP(-0.3*'VSWR Calculator'!$C$24)*(1+3*ABS(MOD('VSWR Calculator'!$C$23/Calculator!$F$12/2,1)-0.5))))/'VSWR Calculator'!$C$25)+$C50)^2+(1500*ABS(SIN(2*PI()*MOD(Calculator!$B$36/Calculator!$F$12,1)))*IF(MOD(Calculator!$B$36/Calculator!$F$12,1)&lt;0.5,-1,1))^2)),2))</f>
        <v>—</v>
      </c>
      <c r="HC50" s="253" t="str">
        <f aca="false">IF(OR(Calculator!$E$13&lt;&gt;"YES",Calculator!$B$36&lt;Calculator!$G$13),"—",ROUND((1+SQRT(((50*POWER(80,POWER(COS(PI()*MOD(Calculator!$B$36/Calculator!$F$13,1)),2))+MIN(500,MAX(30,100*EXP(-0.3*'VSWR Calculator'!$C$24)*(1+3*ABS(MOD('VSWR Calculator'!$C$23/Calculator!$F$13/2,1)-0.5))))/'VSWR Calculator'!$C$25)-$C50)^2+(1500*ABS(SIN(2*PI()*MOD(Calculator!$B$36/Calculator!$F$13,1)))*IF(MOD(Calculator!$B$36/Calculator!$F$13,1)&lt;0.5,-1,1))^2)/SQRT(((50*POWER(80,POWER(COS(PI()*MOD(Calculator!$B$36/Calculator!$F$13,1)),2))+MIN(500,MAX(30,100*EXP(-0.3*'VSWR Calculator'!$C$24)*(1+3*ABS(MOD('VSWR Calculator'!$C$23/Calculator!$F$13/2,1)-0.5))))/'VSWR Calculator'!$C$25)+$C50)^2+(1500*ABS(SIN(2*PI()*MOD(Calculator!$B$36/Calculator!$F$13,1)))*IF(MOD(Calculator!$B$36/Calculator!$F$13,1)&lt;0.5,-1,1))^2))/(1-SQRT(((50*POWER(80,POWER(COS(PI()*MOD(Calculator!$B$36/Calculator!$F$13,1)),2))+MIN(500,MAX(30,100*EXP(-0.3*'VSWR Calculator'!$C$24)*(1+3*ABS(MOD('VSWR Calculator'!$C$23/Calculator!$F$13/2,1)-0.5))))/'VSWR Calculator'!$C$25)-$C50)^2+(1500*ABS(SIN(2*PI()*MOD(Calculator!$B$36/Calculator!$F$13,1)))*IF(MOD(Calculator!$B$36/Calculator!$F$13,1)&lt;0.5,-1,1))^2)/SQRT(((50*POWER(80,POWER(COS(PI()*MOD(Calculator!$B$36/Calculator!$F$13,1)),2))+MIN(500,MAX(30,100*EXP(-0.3*'VSWR Calculator'!$C$24)*(1+3*ABS(MOD('VSWR Calculator'!$C$23/Calculator!$F$13/2,1)-0.5))))/'VSWR Calculator'!$C$25)+$C50)^2+(1500*ABS(SIN(2*PI()*MOD(Calculator!$B$36/Calculator!$F$13,1)))*IF(MOD(Calculator!$B$36/Calculator!$F$13,1)&lt;0.5,-1,1))^2)),2))</f>
        <v>—</v>
      </c>
      <c r="HD50" s="253" t="str">
        <f aca="false">IF(OR(Calculator!$E$14&lt;&gt;"YES",Calculator!$B$36&lt;Calculator!$G$14),"—",ROUND((1+SQRT(((50*POWER(80,POWER(COS(PI()*MOD(Calculator!$B$36/Calculator!$F$14,1)),2))+MIN(500,MAX(30,100*EXP(-0.3*'VSWR Calculator'!$C$24)*(1+3*ABS(MOD('VSWR Calculator'!$C$23/Calculator!$F$14/2,1)-0.5))))/'VSWR Calculator'!$C$25)-$C50)^2+(1500*ABS(SIN(2*PI()*MOD(Calculator!$B$36/Calculator!$F$14,1)))*IF(MOD(Calculator!$B$36/Calculator!$F$14,1)&lt;0.5,-1,1))^2)/SQRT(((50*POWER(80,POWER(COS(PI()*MOD(Calculator!$B$36/Calculator!$F$14,1)),2))+MIN(500,MAX(30,100*EXP(-0.3*'VSWR Calculator'!$C$24)*(1+3*ABS(MOD('VSWR Calculator'!$C$23/Calculator!$F$14/2,1)-0.5))))/'VSWR Calculator'!$C$25)+$C50)^2+(1500*ABS(SIN(2*PI()*MOD(Calculator!$B$36/Calculator!$F$14,1)))*IF(MOD(Calculator!$B$36/Calculator!$F$14,1)&lt;0.5,-1,1))^2))/(1-SQRT(((50*POWER(80,POWER(COS(PI()*MOD(Calculator!$B$36/Calculator!$F$14,1)),2))+MIN(500,MAX(30,100*EXP(-0.3*'VSWR Calculator'!$C$24)*(1+3*ABS(MOD('VSWR Calculator'!$C$23/Calculator!$F$14/2,1)-0.5))))/'VSWR Calculator'!$C$25)-$C50)^2+(1500*ABS(SIN(2*PI()*MOD(Calculator!$B$36/Calculator!$F$14,1)))*IF(MOD(Calculator!$B$36/Calculator!$F$14,1)&lt;0.5,-1,1))^2)/SQRT(((50*POWER(80,POWER(COS(PI()*MOD(Calculator!$B$36/Calculator!$F$14,1)),2))+MIN(500,MAX(30,100*EXP(-0.3*'VSWR Calculator'!$C$24)*(1+3*ABS(MOD('VSWR Calculator'!$C$23/Calculator!$F$14/2,1)-0.5))))/'VSWR Calculator'!$C$25)+$C50)^2+(1500*ABS(SIN(2*PI()*MOD(Calculator!$B$36/Calculator!$F$14,1)))*IF(MOD(Calculator!$B$36/Calculator!$F$14,1)&lt;0.5,-1,1))^2)),2))</f>
        <v>—</v>
      </c>
      <c r="HE50" s="253" t="n">
        <f aca="false">IF(OR(Calculator!$E$15&lt;&gt;"YES",Calculator!$B$36&lt;Calculator!$G$15),"—",ROUND((1+SQRT(((50*POWER(80,POWER(COS(PI()*MOD(Calculator!$B$36/Calculator!$F$15,1)),2))+MIN(500,MAX(30,100*EXP(-0.3*'VSWR Calculator'!$C$24)*(1+3*ABS(MOD('VSWR Calculator'!$C$23/Calculator!$F$15/2,1)-0.5))))/'VSWR Calculator'!$C$25)-$C50)^2+(1500*ABS(SIN(2*PI()*MOD(Calculator!$B$36/Calculator!$F$15,1)))*IF(MOD(Calculator!$B$36/Calculator!$F$15,1)&lt;0.5,-1,1))^2)/SQRT(((50*POWER(80,POWER(COS(PI()*MOD(Calculator!$B$36/Calculator!$F$15,1)),2))+MIN(500,MAX(30,100*EXP(-0.3*'VSWR Calculator'!$C$24)*(1+3*ABS(MOD('VSWR Calculator'!$C$23/Calculator!$F$15/2,1)-0.5))))/'VSWR Calculator'!$C$25)+$C50)^2+(1500*ABS(SIN(2*PI()*MOD(Calculator!$B$36/Calculator!$F$15,1)))*IF(MOD(Calculator!$B$36/Calculator!$F$15,1)&lt;0.5,-1,1))^2))/(1-SQRT(((50*POWER(80,POWER(COS(PI()*MOD(Calculator!$B$36/Calculator!$F$15,1)),2))+MIN(500,MAX(30,100*EXP(-0.3*'VSWR Calculator'!$C$24)*(1+3*ABS(MOD('VSWR Calculator'!$C$23/Calculator!$F$15/2,1)-0.5))))/'VSWR Calculator'!$C$25)-$C50)^2+(1500*ABS(SIN(2*PI()*MOD(Calculator!$B$36/Calculator!$F$15,1)))*IF(MOD(Calculator!$B$36/Calculator!$F$15,1)&lt;0.5,-1,1))^2)/SQRT(((50*POWER(80,POWER(COS(PI()*MOD(Calculator!$B$36/Calculator!$F$15,1)),2))+MIN(500,MAX(30,100*EXP(-0.3*'VSWR Calculator'!$C$24)*(1+3*ABS(MOD('VSWR Calculator'!$C$23/Calculator!$F$15/2,1)-0.5))))/'VSWR Calculator'!$C$25)+$C50)^2+(1500*ABS(SIN(2*PI()*MOD(Calculator!$B$36/Calculator!$F$15,1)))*IF(MOD(Calculator!$B$36/Calculator!$F$15,1)&lt;0.5,-1,1))^2)),2))</f>
        <v>14.84</v>
      </c>
      <c r="HF50" s="253" t="str">
        <f aca="false">IF(OR(Calculator!$E$16&lt;&gt;"YES",Calculator!$B$36&lt;Calculator!$G$16),"—",ROUND((1+SQRT(((50*POWER(80,POWER(COS(PI()*MOD(Calculator!$B$36/Calculator!$F$16,1)),2))+MIN(500,MAX(30,100*EXP(-0.3*'VSWR Calculator'!$C$24)*(1+3*ABS(MOD('VSWR Calculator'!$C$23/Calculator!$F$16/2,1)-0.5))))/'VSWR Calculator'!$C$25)-$C50)^2+(1500*ABS(SIN(2*PI()*MOD(Calculator!$B$36/Calculator!$F$16,1)))*IF(MOD(Calculator!$B$36/Calculator!$F$16,1)&lt;0.5,-1,1))^2)/SQRT(((50*POWER(80,POWER(COS(PI()*MOD(Calculator!$B$36/Calculator!$F$16,1)),2))+MIN(500,MAX(30,100*EXP(-0.3*'VSWR Calculator'!$C$24)*(1+3*ABS(MOD('VSWR Calculator'!$C$23/Calculator!$F$16/2,1)-0.5))))/'VSWR Calculator'!$C$25)+$C50)^2+(1500*ABS(SIN(2*PI()*MOD(Calculator!$B$36/Calculator!$F$16,1)))*IF(MOD(Calculator!$B$36/Calculator!$F$16,1)&lt;0.5,-1,1))^2))/(1-SQRT(((50*POWER(80,POWER(COS(PI()*MOD(Calculator!$B$36/Calculator!$F$16,1)),2))+MIN(500,MAX(30,100*EXP(-0.3*'VSWR Calculator'!$C$24)*(1+3*ABS(MOD('VSWR Calculator'!$C$23/Calculator!$F$16/2,1)-0.5))))/'VSWR Calculator'!$C$25)-$C50)^2+(1500*ABS(SIN(2*PI()*MOD(Calculator!$B$36/Calculator!$F$16,1)))*IF(MOD(Calculator!$B$36/Calculator!$F$16,1)&lt;0.5,-1,1))^2)/SQRT(((50*POWER(80,POWER(COS(PI()*MOD(Calculator!$B$36/Calculator!$F$16,1)),2))+MIN(500,MAX(30,100*EXP(-0.3*'VSWR Calculator'!$C$24)*(1+3*ABS(MOD('VSWR Calculator'!$C$23/Calculator!$F$16/2,1)-0.5))))/'VSWR Calculator'!$C$25)+$C50)^2+(1500*ABS(SIN(2*PI()*MOD(Calculator!$B$36/Calculator!$F$16,1)))*IF(MOD(Calculator!$B$36/Calculator!$F$16,1)&lt;0.5,-1,1))^2)),2))</f>
        <v>—</v>
      </c>
      <c r="HG50" s="253" t="n">
        <f aca="false">IF(OR(Calculator!$E$17&lt;&gt;"YES",Calculator!$B$36&lt;Calculator!$G$17),"—",ROUND((1+SQRT(((50*POWER(80,POWER(COS(PI()*MOD(Calculator!$B$36/Calculator!$F$17,1)),2))+MIN(500,MAX(30,100*EXP(-0.3*'VSWR Calculator'!$C$24)*(1+3*ABS(MOD('VSWR Calculator'!$C$23/Calculator!$F$17/2,1)-0.5))))/'VSWR Calculator'!$C$25)-$C50)^2+(1500*ABS(SIN(2*PI()*MOD(Calculator!$B$36/Calculator!$F$17,1)))*IF(MOD(Calculator!$B$36/Calculator!$F$17,1)&lt;0.5,-1,1))^2)/SQRT(((50*POWER(80,POWER(COS(PI()*MOD(Calculator!$B$36/Calculator!$F$17,1)),2))+MIN(500,MAX(30,100*EXP(-0.3*'VSWR Calculator'!$C$24)*(1+3*ABS(MOD('VSWR Calculator'!$C$23/Calculator!$F$17/2,1)-0.5))))/'VSWR Calculator'!$C$25)+$C50)^2+(1500*ABS(SIN(2*PI()*MOD(Calculator!$B$36/Calculator!$F$17,1)))*IF(MOD(Calculator!$B$36/Calculator!$F$17,1)&lt;0.5,-1,1))^2))/(1-SQRT(((50*POWER(80,POWER(COS(PI()*MOD(Calculator!$B$36/Calculator!$F$17,1)),2))+MIN(500,MAX(30,100*EXP(-0.3*'VSWR Calculator'!$C$24)*(1+3*ABS(MOD('VSWR Calculator'!$C$23/Calculator!$F$17/2,1)-0.5))))/'VSWR Calculator'!$C$25)-$C50)^2+(1500*ABS(SIN(2*PI()*MOD(Calculator!$B$36/Calculator!$F$17,1)))*IF(MOD(Calculator!$B$36/Calculator!$F$17,1)&lt;0.5,-1,1))^2)/SQRT(((50*POWER(80,POWER(COS(PI()*MOD(Calculator!$B$36/Calculator!$F$17,1)),2))+MIN(500,MAX(30,100*EXP(-0.3*'VSWR Calculator'!$C$24)*(1+3*ABS(MOD('VSWR Calculator'!$C$23/Calculator!$F$17/2,1)-0.5))))/'VSWR Calculator'!$C$25)+$C50)^2+(1500*ABS(SIN(2*PI()*MOD(Calculator!$B$36/Calculator!$F$17,1)))*IF(MOD(Calculator!$B$36/Calculator!$F$17,1)&lt;0.5,-1,1))^2)),2))</f>
        <v>17</v>
      </c>
      <c r="HH50" s="253" t="str">
        <f aca="false">IF(OR(Calculator!$E$18&lt;&gt;"YES",Calculator!$B$36&lt;Calculator!$G$18),"—",ROUND((1+SQRT(((50*POWER(80,POWER(COS(PI()*MOD(Calculator!$B$36/Calculator!$F$18,1)),2))+MIN(500,MAX(30,100*EXP(-0.3*'VSWR Calculator'!$C$24)*(1+3*ABS(MOD('VSWR Calculator'!$C$23/Calculator!$F$18/2,1)-0.5))))/'VSWR Calculator'!$C$25)-$C50)^2+(1500*ABS(SIN(2*PI()*MOD(Calculator!$B$36/Calculator!$F$18,1)))*IF(MOD(Calculator!$B$36/Calculator!$F$18,1)&lt;0.5,-1,1))^2)/SQRT(((50*POWER(80,POWER(COS(PI()*MOD(Calculator!$B$36/Calculator!$F$18,1)),2))+MIN(500,MAX(30,100*EXP(-0.3*'VSWR Calculator'!$C$24)*(1+3*ABS(MOD('VSWR Calculator'!$C$23/Calculator!$F$18/2,1)-0.5))))/'VSWR Calculator'!$C$25)+$C50)^2+(1500*ABS(SIN(2*PI()*MOD(Calculator!$B$36/Calculator!$F$18,1)))*IF(MOD(Calculator!$B$36/Calculator!$F$18,1)&lt;0.5,-1,1))^2))/(1-SQRT(((50*POWER(80,POWER(COS(PI()*MOD(Calculator!$B$36/Calculator!$F$18,1)),2))+MIN(500,MAX(30,100*EXP(-0.3*'VSWR Calculator'!$C$24)*(1+3*ABS(MOD('VSWR Calculator'!$C$23/Calculator!$F$18/2,1)-0.5))))/'VSWR Calculator'!$C$25)-$C50)^2+(1500*ABS(SIN(2*PI()*MOD(Calculator!$B$36/Calculator!$F$18,1)))*IF(MOD(Calculator!$B$36/Calculator!$F$18,1)&lt;0.5,-1,1))^2)/SQRT(((50*POWER(80,POWER(COS(PI()*MOD(Calculator!$B$36/Calculator!$F$18,1)),2))+MIN(500,MAX(30,100*EXP(-0.3*'VSWR Calculator'!$C$24)*(1+3*ABS(MOD('VSWR Calculator'!$C$23/Calculator!$F$18/2,1)-0.5))))/'VSWR Calculator'!$C$25)+$C50)^2+(1500*ABS(SIN(2*PI()*MOD(Calculator!$B$36/Calculator!$F$18,1)))*IF(MOD(Calculator!$B$36/Calculator!$F$18,1)&lt;0.5,-1,1))^2)),2))</f>
        <v>—</v>
      </c>
      <c r="HI50" s="253" t="str">
        <f aca="false">IF(OR(Calculator!$E$19&lt;&gt;"YES",Calculator!$B$36&lt;Calculator!$G$19),"—",ROUND((1+SQRT(((50*POWER(80,POWER(COS(PI()*MOD(Calculator!$B$36/Calculator!$F$19,1)),2))+MIN(500,MAX(30,100*EXP(-0.3*'VSWR Calculator'!$C$24)*(1+3*ABS(MOD('VSWR Calculator'!$C$23/Calculator!$F$19/2,1)-0.5))))/'VSWR Calculator'!$C$25)-$C50)^2+(1500*ABS(SIN(2*PI()*MOD(Calculator!$B$36/Calculator!$F$19,1)))*IF(MOD(Calculator!$B$36/Calculator!$F$19,1)&lt;0.5,-1,1))^2)/SQRT(((50*POWER(80,POWER(COS(PI()*MOD(Calculator!$B$36/Calculator!$F$19,1)),2))+MIN(500,MAX(30,100*EXP(-0.3*'VSWR Calculator'!$C$24)*(1+3*ABS(MOD('VSWR Calculator'!$C$23/Calculator!$F$19/2,1)-0.5))))/'VSWR Calculator'!$C$25)+$C50)^2+(1500*ABS(SIN(2*PI()*MOD(Calculator!$B$36/Calculator!$F$19,1)))*IF(MOD(Calculator!$B$36/Calculator!$F$19,1)&lt;0.5,-1,1))^2))/(1-SQRT(((50*POWER(80,POWER(COS(PI()*MOD(Calculator!$B$36/Calculator!$F$19,1)),2))+MIN(500,MAX(30,100*EXP(-0.3*'VSWR Calculator'!$C$24)*(1+3*ABS(MOD('VSWR Calculator'!$C$23/Calculator!$F$19/2,1)-0.5))))/'VSWR Calculator'!$C$25)-$C50)^2+(1500*ABS(SIN(2*PI()*MOD(Calculator!$B$36/Calculator!$F$19,1)))*IF(MOD(Calculator!$B$36/Calculator!$F$19,1)&lt;0.5,-1,1))^2)/SQRT(((50*POWER(80,POWER(COS(PI()*MOD(Calculator!$B$36/Calculator!$F$19,1)),2))+MIN(500,MAX(30,100*EXP(-0.3*'VSWR Calculator'!$C$24)*(1+3*ABS(MOD('VSWR Calculator'!$C$23/Calculator!$F$19/2,1)-0.5))))/'VSWR Calculator'!$C$25)+$C50)^2+(1500*ABS(SIN(2*PI()*MOD(Calculator!$B$36/Calculator!$F$19,1)))*IF(MOD(Calculator!$B$36/Calculator!$F$19,1)&lt;0.5,-1,1))^2)),2))</f>
        <v>—</v>
      </c>
      <c r="HJ50" s="253" t="str">
        <f aca="false">IF(OR(Calculator!$E$20&lt;&gt;"YES",Calculator!$B$36&lt;Calculator!$G$20),"—",ROUND((1+SQRT(((50*POWER(80,POWER(COS(PI()*MOD(Calculator!$B$36/Calculator!$F$20,1)),2))+MIN(500,MAX(30,100*EXP(-0.3*'VSWR Calculator'!$C$24)*(1+3*ABS(MOD('VSWR Calculator'!$C$23/Calculator!$F$20/2,1)-0.5))))/'VSWR Calculator'!$C$25)-$C50)^2+(1500*ABS(SIN(2*PI()*MOD(Calculator!$B$36/Calculator!$F$20,1)))*IF(MOD(Calculator!$B$36/Calculator!$F$20,1)&lt;0.5,-1,1))^2)/SQRT(((50*POWER(80,POWER(COS(PI()*MOD(Calculator!$B$36/Calculator!$F$20,1)),2))+MIN(500,MAX(30,100*EXP(-0.3*'VSWR Calculator'!$C$24)*(1+3*ABS(MOD('VSWR Calculator'!$C$23/Calculator!$F$20/2,1)-0.5))))/'VSWR Calculator'!$C$25)+$C50)^2+(1500*ABS(SIN(2*PI()*MOD(Calculator!$B$36/Calculator!$F$20,1)))*IF(MOD(Calculator!$B$36/Calculator!$F$20,1)&lt;0.5,-1,1))^2))/(1-SQRT(((50*POWER(80,POWER(COS(PI()*MOD(Calculator!$B$36/Calculator!$F$20,1)),2))+MIN(500,MAX(30,100*EXP(-0.3*'VSWR Calculator'!$C$24)*(1+3*ABS(MOD('VSWR Calculator'!$C$23/Calculator!$F$20/2,1)-0.5))))/'VSWR Calculator'!$C$25)-$C50)^2+(1500*ABS(SIN(2*PI()*MOD(Calculator!$B$36/Calculator!$F$20,1)))*IF(MOD(Calculator!$B$36/Calculator!$F$20,1)&lt;0.5,-1,1))^2)/SQRT(((50*POWER(80,POWER(COS(PI()*MOD(Calculator!$B$36/Calculator!$F$20,1)),2))+MIN(500,MAX(30,100*EXP(-0.3*'VSWR Calculator'!$C$24)*(1+3*ABS(MOD('VSWR Calculator'!$C$23/Calculator!$F$20/2,1)-0.5))))/'VSWR Calculator'!$C$25)+$C50)^2+(1500*ABS(SIN(2*PI()*MOD(Calculator!$B$36/Calculator!$F$20,1)))*IF(MOD(Calculator!$B$36/Calculator!$F$20,1)&lt;0.5,-1,1))^2)),2))</f>
        <v>—</v>
      </c>
      <c r="HK50" s="253" t="str">
        <f aca="false">IF(OR(Calculator!$E$21&lt;&gt;"YES",Calculator!$B$36&lt;Calculator!$G$21),"—",ROUND((1+SQRT(((50*POWER(80,POWER(COS(PI()*MOD(Calculator!$B$36/Calculator!$F$21,1)),2))+MIN(500,MAX(30,100*EXP(-0.3*'VSWR Calculator'!$C$24)*(1+3*ABS(MOD('VSWR Calculator'!$C$23/Calculator!$F$21/2,1)-0.5))))/'VSWR Calculator'!$C$25)-$C50)^2+(1500*ABS(SIN(2*PI()*MOD(Calculator!$B$36/Calculator!$F$21,1)))*IF(MOD(Calculator!$B$36/Calculator!$F$21,1)&lt;0.5,-1,1))^2)/SQRT(((50*POWER(80,POWER(COS(PI()*MOD(Calculator!$B$36/Calculator!$F$21,1)),2))+MIN(500,MAX(30,100*EXP(-0.3*'VSWR Calculator'!$C$24)*(1+3*ABS(MOD('VSWR Calculator'!$C$23/Calculator!$F$21/2,1)-0.5))))/'VSWR Calculator'!$C$25)+$C50)^2+(1500*ABS(SIN(2*PI()*MOD(Calculator!$B$36/Calculator!$F$21,1)))*IF(MOD(Calculator!$B$36/Calculator!$F$21,1)&lt;0.5,-1,1))^2))/(1-SQRT(((50*POWER(80,POWER(COS(PI()*MOD(Calculator!$B$36/Calculator!$F$21,1)),2))+MIN(500,MAX(30,100*EXP(-0.3*'VSWR Calculator'!$C$24)*(1+3*ABS(MOD('VSWR Calculator'!$C$23/Calculator!$F$21/2,1)-0.5))))/'VSWR Calculator'!$C$25)-$C50)^2+(1500*ABS(SIN(2*PI()*MOD(Calculator!$B$36/Calculator!$F$21,1)))*IF(MOD(Calculator!$B$36/Calculator!$F$21,1)&lt;0.5,-1,1))^2)/SQRT(((50*POWER(80,POWER(COS(PI()*MOD(Calculator!$B$36/Calculator!$F$21,1)),2))+MIN(500,MAX(30,100*EXP(-0.3*'VSWR Calculator'!$C$24)*(1+3*ABS(MOD('VSWR Calculator'!$C$23/Calculator!$F$21/2,1)-0.5))))/'VSWR Calculator'!$C$25)+$C50)^2+(1500*ABS(SIN(2*PI()*MOD(Calculator!$B$36/Calculator!$F$21,1)))*IF(MOD(Calculator!$B$36/Calculator!$F$21,1)&lt;0.5,-1,1))^2)),2))</f>
        <v>—</v>
      </c>
      <c r="HL50" s="253" t="str">
        <f aca="false">IF(OR(Calculator!$E$22&lt;&gt;"YES",Calculator!$B$36&lt;Calculator!$G$22),"—",ROUND((1+SQRT(((50*POWER(80,POWER(COS(PI()*MOD(Calculator!$B$36/Calculator!$F$22,1)),2))+MIN(500,MAX(30,100*EXP(-0.3*'VSWR Calculator'!$C$24)*(1+3*ABS(MOD('VSWR Calculator'!$C$23/Calculator!$F$22/2,1)-0.5))))/'VSWR Calculator'!$C$25)-$C50)^2+(1500*ABS(SIN(2*PI()*MOD(Calculator!$B$36/Calculator!$F$22,1)))*IF(MOD(Calculator!$B$36/Calculator!$F$22,1)&lt;0.5,-1,1))^2)/SQRT(((50*POWER(80,POWER(COS(PI()*MOD(Calculator!$B$36/Calculator!$F$22,1)),2))+MIN(500,MAX(30,100*EXP(-0.3*'VSWR Calculator'!$C$24)*(1+3*ABS(MOD('VSWR Calculator'!$C$23/Calculator!$F$22/2,1)-0.5))))/'VSWR Calculator'!$C$25)+$C50)^2+(1500*ABS(SIN(2*PI()*MOD(Calculator!$B$36/Calculator!$F$22,1)))*IF(MOD(Calculator!$B$36/Calculator!$F$22,1)&lt;0.5,-1,1))^2))/(1-SQRT(((50*POWER(80,POWER(COS(PI()*MOD(Calculator!$B$36/Calculator!$F$22,1)),2))+MIN(500,MAX(30,100*EXP(-0.3*'VSWR Calculator'!$C$24)*(1+3*ABS(MOD('VSWR Calculator'!$C$23/Calculator!$F$22/2,1)-0.5))))/'VSWR Calculator'!$C$25)-$C50)^2+(1500*ABS(SIN(2*PI()*MOD(Calculator!$B$36/Calculator!$F$22,1)))*IF(MOD(Calculator!$B$36/Calculator!$F$22,1)&lt;0.5,-1,1))^2)/SQRT(((50*POWER(80,POWER(COS(PI()*MOD(Calculator!$B$36/Calculator!$F$22,1)),2))+MIN(500,MAX(30,100*EXP(-0.3*'VSWR Calculator'!$C$24)*(1+3*ABS(MOD('VSWR Calculator'!$C$23/Calculator!$F$22/2,1)-0.5))))/'VSWR Calculator'!$C$25)+$C50)^2+(1500*ABS(SIN(2*PI()*MOD(Calculator!$B$36/Calculator!$F$22,1)))*IF(MOD(Calculator!$B$36/Calculator!$F$22,1)&lt;0.5,-1,1))^2)),2))</f>
        <v>—</v>
      </c>
      <c r="HM50" s="253" t="n">
        <f aca="false">IFERROR(ROUND((IF(ISNUMBER(HB50),HB50,0)+IF(ISNUMBER(HC50),HC50,0)+IF(ISNUMBER(HD50),HD50,0)+IF(ISNUMBER(HE50),HE50,0)+IF(ISNUMBER(HF50),HF50,0)+IF(ISNUMBER(HG50),HG50,0)+IF(ISNUMBER(HH50),HH50,0)+IF(ISNUMBER(HI50),HI50,0)+IF(ISNUMBER(HJ50),HJ50,0)+IF(ISNUMBER(HK50),HK50,0)+IF(ISNUMBER(HL50),HL50,0))/(IF(ISNUMBER(HB50),1,0)+IF(ISNUMBER(HC50),1,0)+IF(ISNUMBER(HD50),1,0)+IF(ISNUMBER(HE50),1,0)+IF(ISNUMBER(HF50),1,0)+IF(ISNUMBER(HG50),1,0)+IF(ISNUMBER(HH50),1,0)+IF(ISNUMBER(HI50),1,0)+IF(ISNUMBER(HJ50),1,0)+IF(ISNUMBER(HK50),1,0)+IF(ISNUMBER(HL50),1,0)),4),"")</f>
        <v>15.92</v>
      </c>
      <c r="HN50" s="253" t="str">
        <f aca="false">IF(OR(Calculator!$E$12&lt;&gt;"YES",Calculator!$B$37&lt;Calculator!$G$12),"—",ROUND((1+SQRT(((50*POWER(80,POWER(COS(PI()*MOD(Calculator!$B$37/Calculator!$F$12,1)),2))+MIN(500,MAX(30,100*EXP(-0.3*'VSWR Calculator'!$C$24)*(1+3*ABS(MOD('VSWR Calculator'!$C$23/Calculator!$F$12/2,1)-0.5))))/'VSWR Calculator'!$C$25)-$C50)^2+(1500*ABS(SIN(2*PI()*MOD(Calculator!$B$37/Calculator!$F$12,1)))*IF(MOD(Calculator!$B$37/Calculator!$F$12,1)&lt;0.5,-1,1))^2)/SQRT(((50*POWER(80,POWER(COS(PI()*MOD(Calculator!$B$37/Calculator!$F$12,1)),2))+MIN(500,MAX(30,100*EXP(-0.3*'VSWR Calculator'!$C$24)*(1+3*ABS(MOD('VSWR Calculator'!$C$23/Calculator!$F$12/2,1)-0.5))))/'VSWR Calculator'!$C$25)+$C50)^2+(1500*ABS(SIN(2*PI()*MOD(Calculator!$B$37/Calculator!$F$12,1)))*IF(MOD(Calculator!$B$37/Calculator!$F$12,1)&lt;0.5,-1,1))^2))/(1-SQRT(((50*POWER(80,POWER(COS(PI()*MOD(Calculator!$B$37/Calculator!$F$12,1)),2))+MIN(500,MAX(30,100*EXP(-0.3*'VSWR Calculator'!$C$24)*(1+3*ABS(MOD('VSWR Calculator'!$C$23/Calculator!$F$12/2,1)-0.5))))/'VSWR Calculator'!$C$25)-$C50)^2+(1500*ABS(SIN(2*PI()*MOD(Calculator!$B$37/Calculator!$F$12,1)))*IF(MOD(Calculator!$B$37/Calculator!$F$12,1)&lt;0.5,-1,1))^2)/SQRT(((50*POWER(80,POWER(COS(PI()*MOD(Calculator!$B$37/Calculator!$F$12,1)),2))+MIN(500,MAX(30,100*EXP(-0.3*'VSWR Calculator'!$C$24)*(1+3*ABS(MOD('VSWR Calculator'!$C$23/Calculator!$F$12/2,1)-0.5))))/'VSWR Calculator'!$C$25)+$C50)^2+(1500*ABS(SIN(2*PI()*MOD(Calculator!$B$37/Calculator!$F$12,1)))*IF(MOD(Calculator!$B$37/Calculator!$F$12,1)&lt;0.5,-1,1))^2)),2))</f>
        <v>—</v>
      </c>
      <c r="HO50" s="253" t="str">
        <f aca="false">IF(OR(Calculator!$E$13&lt;&gt;"YES",Calculator!$B$37&lt;Calculator!$G$13),"—",ROUND((1+SQRT(((50*POWER(80,POWER(COS(PI()*MOD(Calculator!$B$37/Calculator!$F$13,1)),2))+MIN(500,MAX(30,100*EXP(-0.3*'VSWR Calculator'!$C$24)*(1+3*ABS(MOD('VSWR Calculator'!$C$23/Calculator!$F$13/2,1)-0.5))))/'VSWR Calculator'!$C$25)-$C50)^2+(1500*ABS(SIN(2*PI()*MOD(Calculator!$B$37/Calculator!$F$13,1)))*IF(MOD(Calculator!$B$37/Calculator!$F$13,1)&lt;0.5,-1,1))^2)/SQRT(((50*POWER(80,POWER(COS(PI()*MOD(Calculator!$B$37/Calculator!$F$13,1)),2))+MIN(500,MAX(30,100*EXP(-0.3*'VSWR Calculator'!$C$24)*(1+3*ABS(MOD('VSWR Calculator'!$C$23/Calculator!$F$13/2,1)-0.5))))/'VSWR Calculator'!$C$25)+$C50)^2+(1500*ABS(SIN(2*PI()*MOD(Calculator!$B$37/Calculator!$F$13,1)))*IF(MOD(Calculator!$B$37/Calculator!$F$13,1)&lt;0.5,-1,1))^2))/(1-SQRT(((50*POWER(80,POWER(COS(PI()*MOD(Calculator!$B$37/Calculator!$F$13,1)),2))+MIN(500,MAX(30,100*EXP(-0.3*'VSWR Calculator'!$C$24)*(1+3*ABS(MOD('VSWR Calculator'!$C$23/Calculator!$F$13/2,1)-0.5))))/'VSWR Calculator'!$C$25)-$C50)^2+(1500*ABS(SIN(2*PI()*MOD(Calculator!$B$37/Calculator!$F$13,1)))*IF(MOD(Calculator!$B$37/Calculator!$F$13,1)&lt;0.5,-1,1))^2)/SQRT(((50*POWER(80,POWER(COS(PI()*MOD(Calculator!$B$37/Calculator!$F$13,1)),2))+MIN(500,MAX(30,100*EXP(-0.3*'VSWR Calculator'!$C$24)*(1+3*ABS(MOD('VSWR Calculator'!$C$23/Calculator!$F$13/2,1)-0.5))))/'VSWR Calculator'!$C$25)+$C50)^2+(1500*ABS(SIN(2*PI()*MOD(Calculator!$B$37/Calculator!$F$13,1)))*IF(MOD(Calculator!$B$37/Calculator!$F$13,1)&lt;0.5,-1,1))^2)),2))</f>
        <v>—</v>
      </c>
      <c r="HP50" s="253" t="str">
        <f aca="false">IF(OR(Calculator!$E$14&lt;&gt;"YES",Calculator!$B$37&lt;Calculator!$G$14),"—",ROUND((1+SQRT(((50*POWER(80,POWER(COS(PI()*MOD(Calculator!$B$37/Calculator!$F$14,1)),2))+MIN(500,MAX(30,100*EXP(-0.3*'VSWR Calculator'!$C$24)*(1+3*ABS(MOD('VSWR Calculator'!$C$23/Calculator!$F$14/2,1)-0.5))))/'VSWR Calculator'!$C$25)-$C50)^2+(1500*ABS(SIN(2*PI()*MOD(Calculator!$B$37/Calculator!$F$14,1)))*IF(MOD(Calculator!$B$37/Calculator!$F$14,1)&lt;0.5,-1,1))^2)/SQRT(((50*POWER(80,POWER(COS(PI()*MOD(Calculator!$B$37/Calculator!$F$14,1)),2))+MIN(500,MAX(30,100*EXP(-0.3*'VSWR Calculator'!$C$24)*(1+3*ABS(MOD('VSWR Calculator'!$C$23/Calculator!$F$14/2,1)-0.5))))/'VSWR Calculator'!$C$25)+$C50)^2+(1500*ABS(SIN(2*PI()*MOD(Calculator!$B$37/Calculator!$F$14,1)))*IF(MOD(Calculator!$B$37/Calculator!$F$14,1)&lt;0.5,-1,1))^2))/(1-SQRT(((50*POWER(80,POWER(COS(PI()*MOD(Calculator!$B$37/Calculator!$F$14,1)),2))+MIN(500,MAX(30,100*EXP(-0.3*'VSWR Calculator'!$C$24)*(1+3*ABS(MOD('VSWR Calculator'!$C$23/Calculator!$F$14/2,1)-0.5))))/'VSWR Calculator'!$C$25)-$C50)^2+(1500*ABS(SIN(2*PI()*MOD(Calculator!$B$37/Calculator!$F$14,1)))*IF(MOD(Calculator!$B$37/Calculator!$F$14,1)&lt;0.5,-1,1))^2)/SQRT(((50*POWER(80,POWER(COS(PI()*MOD(Calculator!$B$37/Calculator!$F$14,1)),2))+MIN(500,MAX(30,100*EXP(-0.3*'VSWR Calculator'!$C$24)*(1+3*ABS(MOD('VSWR Calculator'!$C$23/Calculator!$F$14/2,1)-0.5))))/'VSWR Calculator'!$C$25)+$C50)^2+(1500*ABS(SIN(2*PI()*MOD(Calculator!$B$37/Calculator!$F$14,1)))*IF(MOD(Calculator!$B$37/Calculator!$F$14,1)&lt;0.5,-1,1))^2)),2))</f>
        <v>—</v>
      </c>
      <c r="HQ50" s="253" t="n">
        <f aca="false">IF(OR(Calculator!$E$15&lt;&gt;"YES",Calculator!$B$37&lt;Calculator!$G$15),"—",ROUND((1+SQRT(((50*POWER(80,POWER(COS(PI()*MOD(Calculator!$B$37/Calculator!$F$15,1)),2))+MIN(500,MAX(30,100*EXP(-0.3*'VSWR Calculator'!$C$24)*(1+3*ABS(MOD('VSWR Calculator'!$C$23/Calculator!$F$15/2,1)-0.5))))/'VSWR Calculator'!$C$25)-$C50)^2+(1500*ABS(SIN(2*PI()*MOD(Calculator!$B$37/Calculator!$F$15,1)))*IF(MOD(Calculator!$B$37/Calculator!$F$15,1)&lt;0.5,-1,1))^2)/SQRT(((50*POWER(80,POWER(COS(PI()*MOD(Calculator!$B$37/Calculator!$F$15,1)),2))+MIN(500,MAX(30,100*EXP(-0.3*'VSWR Calculator'!$C$24)*(1+3*ABS(MOD('VSWR Calculator'!$C$23/Calculator!$F$15/2,1)-0.5))))/'VSWR Calculator'!$C$25)+$C50)^2+(1500*ABS(SIN(2*PI()*MOD(Calculator!$B$37/Calculator!$F$15,1)))*IF(MOD(Calculator!$B$37/Calculator!$F$15,1)&lt;0.5,-1,1))^2))/(1-SQRT(((50*POWER(80,POWER(COS(PI()*MOD(Calculator!$B$37/Calculator!$F$15,1)),2))+MIN(500,MAX(30,100*EXP(-0.3*'VSWR Calculator'!$C$24)*(1+3*ABS(MOD('VSWR Calculator'!$C$23/Calculator!$F$15/2,1)-0.5))))/'VSWR Calculator'!$C$25)-$C50)^2+(1500*ABS(SIN(2*PI()*MOD(Calculator!$B$37/Calculator!$F$15,1)))*IF(MOD(Calculator!$B$37/Calculator!$F$15,1)&lt;0.5,-1,1))^2)/SQRT(((50*POWER(80,POWER(COS(PI()*MOD(Calculator!$B$37/Calculator!$F$15,1)),2))+MIN(500,MAX(30,100*EXP(-0.3*'VSWR Calculator'!$C$24)*(1+3*ABS(MOD('VSWR Calculator'!$C$23/Calculator!$F$15/2,1)-0.5))))/'VSWR Calculator'!$C$25)+$C50)^2+(1500*ABS(SIN(2*PI()*MOD(Calculator!$B$37/Calculator!$F$15,1)))*IF(MOD(Calculator!$B$37/Calculator!$F$15,1)&lt;0.5,-1,1))^2)),2))</f>
        <v>3.51</v>
      </c>
      <c r="HR50" s="253" t="str">
        <f aca="false">IF(OR(Calculator!$E$16&lt;&gt;"YES",Calculator!$B$37&lt;Calculator!$G$16),"—",ROUND((1+SQRT(((50*POWER(80,POWER(COS(PI()*MOD(Calculator!$B$37/Calculator!$F$16,1)),2))+MIN(500,MAX(30,100*EXP(-0.3*'VSWR Calculator'!$C$24)*(1+3*ABS(MOD('VSWR Calculator'!$C$23/Calculator!$F$16/2,1)-0.5))))/'VSWR Calculator'!$C$25)-$C50)^2+(1500*ABS(SIN(2*PI()*MOD(Calculator!$B$37/Calculator!$F$16,1)))*IF(MOD(Calculator!$B$37/Calculator!$F$16,1)&lt;0.5,-1,1))^2)/SQRT(((50*POWER(80,POWER(COS(PI()*MOD(Calculator!$B$37/Calculator!$F$16,1)),2))+MIN(500,MAX(30,100*EXP(-0.3*'VSWR Calculator'!$C$24)*(1+3*ABS(MOD('VSWR Calculator'!$C$23/Calculator!$F$16/2,1)-0.5))))/'VSWR Calculator'!$C$25)+$C50)^2+(1500*ABS(SIN(2*PI()*MOD(Calculator!$B$37/Calculator!$F$16,1)))*IF(MOD(Calculator!$B$37/Calculator!$F$16,1)&lt;0.5,-1,1))^2))/(1-SQRT(((50*POWER(80,POWER(COS(PI()*MOD(Calculator!$B$37/Calculator!$F$16,1)),2))+MIN(500,MAX(30,100*EXP(-0.3*'VSWR Calculator'!$C$24)*(1+3*ABS(MOD('VSWR Calculator'!$C$23/Calculator!$F$16/2,1)-0.5))))/'VSWR Calculator'!$C$25)-$C50)^2+(1500*ABS(SIN(2*PI()*MOD(Calculator!$B$37/Calculator!$F$16,1)))*IF(MOD(Calculator!$B$37/Calculator!$F$16,1)&lt;0.5,-1,1))^2)/SQRT(((50*POWER(80,POWER(COS(PI()*MOD(Calculator!$B$37/Calculator!$F$16,1)),2))+MIN(500,MAX(30,100*EXP(-0.3*'VSWR Calculator'!$C$24)*(1+3*ABS(MOD('VSWR Calculator'!$C$23/Calculator!$F$16/2,1)-0.5))))/'VSWR Calculator'!$C$25)+$C50)^2+(1500*ABS(SIN(2*PI()*MOD(Calculator!$B$37/Calculator!$F$16,1)))*IF(MOD(Calculator!$B$37/Calculator!$F$16,1)&lt;0.5,-1,1))^2)),2))</f>
        <v>—</v>
      </c>
      <c r="HS50" s="253" t="n">
        <f aca="false">IF(OR(Calculator!$E$17&lt;&gt;"YES",Calculator!$B$37&lt;Calculator!$G$17),"—",ROUND((1+SQRT(((50*POWER(80,POWER(COS(PI()*MOD(Calculator!$B$37/Calculator!$F$17,1)),2))+MIN(500,MAX(30,100*EXP(-0.3*'VSWR Calculator'!$C$24)*(1+3*ABS(MOD('VSWR Calculator'!$C$23/Calculator!$F$17/2,1)-0.5))))/'VSWR Calculator'!$C$25)-$C50)^2+(1500*ABS(SIN(2*PI()*MOD(Calculator!$B$37/Calculator!$F$17,1)))*IF(MOD(Calculator!$B$37/Calculator!$F$17,1)&lt;0.5,-1,1))^2)/SQRT(((50*POWER(80,POWER(COS(PI()*MOD(Calculator!$B$37/Calculator!$F$17,1)),2))+MIN(500,MAX(30,100*EXP(-0.3*'VSWR Calculator'!$C$24)*(1+3*ABS(MOD('VSWR Calculator'!$C$23/Calculator!$F$17/2,1)-0.5))))/'VSWR Calculator'!$C$25)+$C50)^2+(1500*ABS(SIN(2*PI()*MOD(Calculator!$B$37/Calculator!$F$17,1)))*IF(MOD(Calculator!$B$37/Calculator!$F$17,1)&lt;0.5,-1,1))^2))/(1-SQRT(((50*POWER(80,POWER(COS(PI()*MOD(Calculator!$B$37/Calculator!$F$17,1)),2))+MIN(500,MAX(30,100*EXP(-0.3*'VSWR Calculator'!$C$24)*(1+3*ABS(MOD('VSWR Calculator'!$C$23/Calculator!$F$17/2,1)-0.5))))/'VSWR Calculator'!$C$25)-$C50)^2+(1500*ABS(SIN(2*PI()*MOD(Calculator!$B$37/Calculator!$F$17,1)))*IF(MOD(Calculator!$B$37/Calculator!$F$17,1)&lt;0.5,-1,1))^2)/SQRT(((50*POWER(80,POWER(COS(PI()*MOD(Calculator!$B$37/Calculator!$F$17,1)),2))+MIN(500,MAX(30,100*EXP(-0.3*'VSWR Calculator'!$C$24)*(1+3*ABS(MOD('VSWR Calculator'!$C$23/Calculator!$F$17/2,1)-0.5))))/'VSWR Calculator'!$C$25)+$C50)^2+(1500*ABS(SIN(2*PI()*MOD(Calculator!$B$37/Calculator!$F$17,1)))*IF(MOD(Calculator!$B$37/Calculator!$F$17,1)&lt;0.5,-1,1))^2)),2))</f>
        <v>14.06</v>
      </c>
      <c r="HT50" s="253" t="str">
        <f aca="false">IF(OR(Calculator!$E$18&lt;&gt;"YES",Calculator!$B$37&lt;Calculator!$G$18),"—",ROUND((1+SQRT(((50*POWER(80,POWER(COS(PI()*MOD(Calculator!$B$37/Calculator!$F$18,1)),2))+MIN(500,MAX(30,100*EXP(-0.3*'VSWR Calculator'!$C$24)*(1+3*ABS(MOD('VSWR Calculator'!$C$23/Calculator!$F$18/2,1)-0.5))))/'VSWR Calculator'!$C$25)-$C50)^2+(1500*ABS(SIN(2*PI()*MOD(Calculator!$B$37/Calculator!$F$18,1)))*IF(MOD(Calculator!$B$37/Calculator!$F$18,1)&lt;0.5,-1,1))^2)/SQRT(((50*POWER(80,POWER(COS(PI()*MOD(Calculator!$B$37/Calculator!$F$18,1)),2))+MIN(500,MAX(30,100*EXP(-0.3*'VSWR Calculator'!$C$24)*(1+3*ABS(MOD('VSWR Calculator'!$C$23/Calculator!$F$18/2,1)-0.5))))/'VSWR Calculator'!$C$25)+$C50)^2+(1500*ABS(SIN(2*PI()*MOD(Calculator!$B$37/Calculator!$F$18,1)))*IF(MOD(Calculator!$B$37/Calculator!$F$18,1)&lt;0.5,-1,1))^2))/(1-SQRT(((50*POWER(80,POWER(COS(PI()*MOD(Calculator!$B$37/Calculator!$F$18,1)),2))+MIN(500,MAX(30,100*EXP(-0.3*'VSWR Calculator'!$C$24)*(1+3*ABS(MOD('VSWR Calculator'!$C$23/Calculator!$F$18/2,1)-0.5))))/'VSWR Calculator'!$C$25)-$C50)^2+(1500*ABS(SIN(2*PI()*MOD(Calculator!$B$37/Calculator!$F$18,1)))*IF(MOD(Calculator!$B$37/Calculator!$F$18,1)&lt;0.5,-1,1))^2)/SQRT(((50*POWER(80,POWER(COS(PI()*MOD(Calculator!$B$37/Calculator!$F$18,1)),2))+MIN(500,MAX(30,100*EXP(-0.3*'VSWR Calculator'!$C$24)*(1+3*ABS(MOD('VSWR Calculator'!$C$23/Calculator!$F$18/2,1)-0.5))))/'VSWR Calculator'!$C$25)+$C50)^2+(1500*ABS(SIN(2*PI()*MOD(Calculator!$B$37/Calculator!$F$18,1)))*IF(MOD(Calculator!$B$37/Calculator!$F$18,1)&lt;0.5,-1,1))^2)),2))</f>
        <v>—</v>
      </c>
      <c r="HU50" s="253" t="str">
        <f aca="false">IF(OR(Calculator!$E$19&lt;&gt;"YES",Calculator!$B$37&lt;Calculator!$G$19),"—",ROUND((1+SQRT(((50*POWER(80,POWER(COS(PI()*MOD(Calculator!$B$37/Calculator!$F$19,1)),2))+MIN(500,MAX(30,100*EXP(-0.3*'VSWR Calculator'!$C$24)*(1+3*ABS(MOD('VSWR Calculator'!$C$23/Calculator!$F$19/2,1)-0.5))))/'VSWR Calculator'!$C$25)-$C50)^2+(1500*ABS(SIN(2*PI()*MOD(Calculator!$B$37/Calculator!$F$19,1)))*IF(MOD(Calculator!$B$37/Calculator!$F$19,1)&lt;0.5,-1,1))^2)/SQRT(((50*POWER(80,POWER(COS(PI()*MOD(Calculator!$B$37/Calculator!$F$19,1)),2))+MIN(500,MAX(30,100*EXP(-0.3*'VSWR Calculator'!$C$24)*(1+3*ABS(MOD('VSWR Calculator'!$C$23/Calculator!$F$19/2,1)-0.5))))/'VSWR Calculator'!$C$25)+$C50)^2+(1500*ABS(SIN(2*PI()*MOD(Calculator!$B$37/Calculator!$F$19,1)))*IF(MOD(Calculator!$B$37/Calculator!$F$19,1)&lt;0.5,-1,1))^2))/(1-SQRT(((50*POWER(80,POWER(COS(PI()*MOD(Calculator!$B$37/Calculator!$F$19,1)),2))+MIN(500,MAX(30,100*EXP(-0.3*'VSWR Calculator'!$C$24)*(1+3*ABS(MOD('VSWR Calculator'!$C$23/Calculator!$F$19/2,1)-0.5))))/'VSWR Calculator'!$C$25)-$C50)^2+(1500*ABS(SIN(2*PI()*MOD(Calculator!$B$37/Calculator!$F$19,1)))*IF(MOD(Calculator!$B$37/Calculator!$F$19,1)&lt;0.5,-1,1))^2)/SQRT(((50*POWER(80,POWER(COS(PI()*MOD(Calculator!$B$37/Calculator!$F$19,1)),2))+MIN(500,MAX(30,100*EXP(-0.3*'VSWR Calculator'!$C$24)*(1+3*ABS(MOD('VSWR Calculator'!$C$23/Calculator!$F$19/2,1)-0.5))))/'VSWR Calculator'!$C$25)+$C50)^2+(1500*ABS(SIN(2*PI()*MOD(Calculator!$B$37/Calculator!$F$19,1)))*IF(MOD(Calculator!$B$37/Calculator!$F$19,1)&lt;0.5,-1,1))^2)),2))</f>
        <v>—</v>
      </c>
      <c r="HV50" s="253" t="str">
        <f aca="false">IF(OR(Calculator!$E$20&lt;&gt;"YES",Calculator!$B$37&lt;Calculator!$G$20),"—",ROUND((1+SQRT(((50*POWER(80,POWER(COS(PI()*MOD(Calculator!$B$37/Calculator!$F$20,1)),2))+MIN(500,MAX(30,100*EXP(-0.3*'VSWR Calculator'!$C$24)*(1+3*ABS(MOD('VSWR Calculator'!$C$23/Calculator!$F$20/2,1)-0.5))))/'VSWR Calculator'!$C$25)-$C50)^2+(1500*ABS(SIN(2*PI()*MOD(Calculator!$B$37/Calculator!$F$20,1)))*IF(MOD(Calculator!$B$37/Calculator!$F$20,1)&lt;0.5,-1,1))^2)/SQRT(((50*POWER(80,POWER(COS(PI()*MOD(Calculator!$B$37/Calculator!$F$20,1)),2))+MIN(500,MAX(30,100*EXP(-0.3*'VSWR Calculator'!$C$24)*(1+3*ABS(MOD('VSWR Calculator'!$C$23/Calculator!$F$20/2,1)-0.5))))/'VSWR Calculator'!$C$25)+$C50)^2+(1500*ABS(SIN(2*PI()*MOD(Calculator!$B$37/Calculator!$F$20,1)))*IF(MOD(Calculator!$B$37/Calculator!$F$20,1)&lt;0.5,-1,1))^2))/(1-SQRT(((50*POWER(80,POWER(COS(PI()*MOD(Calculator!$B$37/Calculator!$F$20,1)),2))+MIN(500,MAX(30,100*EXP(-0.3*'VSWR Calculator'!$C$24)*(1+3*ABS(MOD('VSWR Calculator'!$C$23/Calculator!$F$20/2,1)-0.5))))/'VSWR Calculator'!$C$25)-$C50)^2+(1500*ABS(SIN(2*PI()*MOD(Calculator!$B$37/Calculator!$F$20,1)))*IF(MOD(Calculator!$B$37/Calculator!$F$20,1)&lt;0.5,-1,1))^2)/SQRT(((50*POWER(80,POWER(COS(PI()*MOD(Calculator!$B$37/Calculator!$F$20,1)),2))+MIN(500,MAX(30,100*EXP(-0.3*'VSWR Calculator'!$C$24)*(1+3*ABS(MOD('VSWR Calculator'!$C$23/Calculator!$F$20/2,1)-0.5))))/'VSWR Calculator'!$C$25)+$C50)^2+(1500*ABS(SIN(2*PI()*MOD(Calculator!$B$37/Calculator!$F$20,1)))*IF(MOD(Calculator!$B$37/Calculator!$F$20,1)&lt;0.5,-1,1))^2)),2))</f>
        <v>—</v>
      </c>
      <c r="HW50" s="253" t="str">
        <f aca="false">IF(OR(Calculator!$E$21&lt;&gt;"YES",Calculator!$B$37&lt;Calculator!$G$21),"—",ROUND((1+SQRT(((50*POWER(80,POWER(COS(PI()*MOD(Calculator!$B$37/Calculator!$F$21,1)),2))+MIN(500,MAX(30,100*EXP(-0.3*'VSWR Calculator'!$C$24)*(1+3*ABS(MOD('VSWR Calculator'!$C$23/Calculator!$F$21/2,1)-0.5))))/'VSWR Calculator'!$C$25)-$C50)^2+(1500*ABS(SIN(2*PI()*MOD(Calculator!$B$37/Calculator!$F$21,1)))*IF(MOD(Calculator!$B$37/Calculator!$F$21,1)&lt;0.5,-1,1))^2)/SQRT(((50*POWER(80,POWER(COS(PI()*MOD(Calculator!$B$37/Calculator!$F$21,1)),2))+MIN(500,MAX(30,100*EXP(-0.3*'VSWR Calculator'!$C$24)*(1+3*ABS(MOD('VSWR Calculator'!$C$23/Calculator!$F$21/2,1)-0.5))))/'VSWR Calculator'!$C$25)+$C50)^2+(1500*ABS(SIN(2*PI()*MOD(Calculator!$B$37/Calculator!$F$21,1)))*IF(MOD(Calculator!$B$37/Calculator!$F$21,1)&lt;0.5,-1,1))^2))/(1-SQRT(((50*POWER(80,POWER(COS(PI()*MOD(Calculator!$B$37/Calculator!$F$21,1)),2))+MIN(500,MAX(30,100*EXP(-0.3*'VSWR Calculator'!$C$24)*(1+3*ABS(MOD('VSWR Calculator'!$C$23/Calculator!$F$21/2,1)-0.5))))/'VSWR Calculator'!$C$25)-$C50)^2+(1500*ABS(SIN(2*PI()*MOD(Calculator!$B$37/Calculator!$F$21,1)))*IF(MOD(Calculator!$B$37/Calculator!$F$21,1)&lt;0.5,-1,1))^2)/SQRT(((50*POWER(80,POWER(COS(PI()*MOD(Calculator!$B$37/Calculator!$F$21,1)),2))+MIN(500,MAX(30,100*EXP(-0.3*'VSWR Calculator'!$C$24)*(1+3*ABS(MOD('VSWR Calculator'!$C$23/Calculator!$F$21/2,1)-0.5))))/'VSWR Calculator'!$C$25)+$C50)^2+(1500*ABS(SIN(2*PI()*MOD(Calculator!$B$37/Calculator!$F$21,1)))*IF(MOD(Calculator!$B$37/Calculator!$F$21,1)&lt;0.5,-1,1))^2)),2))</f>
        <v>—</v>
      </c>
      <c r="HX50" s="253" t="str">
        <f aca="false">IF(OR(Calculator!$E$22&lt;&gt;"YES",Calculator!$B$37&lt;Calculator!$G$22),"—",ROUND((1+SQRT(((50*POWER(80,POWER(COS(PI()*MOD(Calculator!$B$37/Calculator!$F$22,1)),2))+MIN(500,MAX(30,100*EXP(-0.3*'VSWR Calculator'!$C$24)*(1+3*ABS(MOD('VSWR Calculator'!$C$23/Calculator!$F$22/2,1)-0.5))))/'VSWR Calculator'!$C$25)-$C50)^2+(1500*ABS(SIN(2*PI()*MOD(Calculator!$B$37/Calculator!$F$22,1)))*IF(MOD(Calculator!$B$37/Calculator!$F$22,1)&lt;0.5,-1,1))^2)/SQRT(((50*POWER(80,POWER(COS(PI()*MOD(Calculator!$B$37/Calculator!$F$22,1)),2))+MIN(500,MAX(30,100*EXP(-0.3*'VSWR Calculator'!$C$24)*(1+3*ABS(MOD('VSWR Calculator'!$C$23/Calculator!$F$22/2,1)-0.5))))/'VSWR Calculator'!$C$25)+$C50)^2+(1500*ABS(SIN(2*PI()*MOD(Calculator!$B$37/Calculator!$F$22,1)))*IF(MOD(Calculator!$B$37/Calculator!$F$22,1)&lt;0.5,-1,1))^2))/(1-SQRT(((50*POWER(80,POWER(COS(PI()*MOD(Calculator!$B$37/Calculator!$F$22,1)),2))+MIN(500,MAX(30,100*EXP(-0.3*'VSWR Calculator'!$C$24)*(1+3*ABS(MOD('VSWR Calculator'!$C$23/Calculator!$F$22/2,1)-0.5))))/'VSWR Calculator'!$C$25)-$C50)^2+(1500*ABS(SIN(2*PI()*MOD(Calculator!$B$37/Calculator!$F$22,1)))*IF(MOD(Calculator!$B$37/Calculator!$F$22,1)&lt;0.5,-1,1))^2)/SQRT(((50*POWER(80,POWER(COS(PI()*MOD(Calculator!$B$37/Calculator!$F$22,1)),2))+MIN(500,MAX(30,100*EXP(-0.3*'VSWR Calculator'!$C$24)*(1+3*ABS(MOD('VSWR Calculator'!$C$23/Calculator!$F$22/2,1)-0.5))))/'VSWR Calculator'!$C$25)+$C50)^2+(1500*ABS(SIN(2*PI()*MOD(Calculator!$B$37/Calculator!$F$22,1)))*IF(MOD(Calculator!$B$37/Calculator!$F$22,1)&lt;0.5,-1,1))^2)),2))</f>
        <v>—</v>
      </c>
      <c r="HY50" s="253" t="n">
        <f aca="false">IFERROR(ROUND((IF(ISNUMBER(HN50),HN50,0)+IF(ISNUMBER(HO50),HO50,0)+IF(ISNUMBER(HP50),HP50,0)+IF(ISNUMBER(HQ50),HQ50,0)+IF(ISNUMBER(HR50),HR50,0)+IF(ISNUMBER(HS50),HS50,0)+IF(ISNUMBER(HT50),HT50,0)+IF(ISNUMBER(HU50),HU50,0)+IF(ISNUMBER(HV50),HV50,0)+IF(ISNUMBER(HW50),HW50,0)+IF(ISNUMBER(HX50),HX50,0))/(IF(ISNUMBER(HN50),1,0)+IF(ISNUMBER(HO50),1,0)+IF(ISNUMBER(HP50),1,0)+IF(ISNUMBER(HQ50),1,0)+IF(ISNUMBER(HR50),1,0)+IF(ISNUMBER(HS50),1,0)+IF(ISNUMBER(HT50),1,0)+IF(ISNUMBER(HU50),1,0)+IF(ISNUMBER(HV50),1,0)+IF(ISNUMBER(HW50),1,0)+IF(ISNUMBER(HX50),1,0)),4),"")</f>
        <v>8.785</v>
      </c>
      <c r="HZ50" s="253" t="str">
        <f aca="false">IF(OR(Calculator!$E$12&lt;&gt;"YES",Calculator!$B$38&lt;Calculator!$G$12),"—",ROUND((1+SQRT(((50*POWER(80,POWER(COS(PI()*MOD(Calculator!$B$38/Calculator!$F$12,1)),2))+MIN(500,MAX(30,100*EXP(-0.3*'VSWR Calculator'!$C$24)*(1+3*ABS(MOD('VSWR Calculator'!$C$23/Calculator!$F$12/2,1)-0.5))))/'VSWR Calculator'!$C$25)-$C50)^2+(1500*ABS(SIN(2*PI()*MOD(Calculator!$B$38/Calculator!$F$12,1)))*IF(MOD(Calculator!$B$38/Calculator!$F$12,1)&lt;0.5,-1,1))^2)/SQRT(((50*POWER(80,POWER(COS(PI()*MOD(Calculator!$B$38/Calculator!$F$12,1)),2))+MIN(500,MAX(30,100*EXP(-0.3*'VSWR Calculator'!$C$24)*(1+3*ABS(MOD('VSWR Calculator'!$C$23/Calculator!$F$12/2,1)-0.5))))/'VSWR Calculator'!$C$25)+$C50)^2+(1500*ABS(SIN(2*PI()*MOD(Calculator!$B$38/Calculator!$F$12,1)))*IF(MOD(Calculator!$B$38/Calculator!$F$12,1)&lt;0.5,-1,1))^2))/(1-SQRT(((50*POWER(80,POWER(COS(PI()*MOD(Calculator!$B$38/Calculator!$F$12,1)),2))+MIN(500,MAX(30,100*EXP(-0.3*'VSWR Calculator'!$C$24)*(1+3*ABS(MOD('VSWR Calculator'!$C$23/Calculator!$F$12/2,1)-0.5))))/'VSWR Calculator'!$C$25)-$C50)^2+(1500*ABS(SIN(2*PI()*MOD(Calculator!$B$38/Calculator!$F$12,1)))*IF(MOD(Calculator!$B$38/Calculator!$F$12,1)&lt;0.5,-1,1))^2)/SQRT(((50*POWER(80,POWER(COS(PI()*MOD(Calculator!$B$38/Calculator!$F$12,1)),2))+MIN(500,MAX(30,100*EXP(-0.3*'VSWR Calculator'!$C$24)*(1+3*ABS(MOD('VSWR Calculator'!$C$23/Calculator!$F$12/2,1)-0.5))))/'VSWR Calculator'!$C$25)+$C50)^2+(1500*ABS(SIN(2*PI()*MOD(Calculator!$B$38/Calculator!$F$12,1)))*IF(MOD(Calculator!$B$38/Calculator!$F$12,1)&lt;0.5,-1,1))^2)),2))</f>
        <v>—</v>
      </c>
      <c r="IA50" s="253" t="str">
        <f aca="false">IF(OR(Calculator!$E$13&lt;&gt;"YES",Calculator!$B$38&lt;Calculator!$G$13),"—",ROUND((1+SQRT(((50*POWER(80,POWER(COS(PI()*MOD(Calculator!$B$38/Calculator!$F$13,1)),2))+MIN(500,MAX(30,100*EXP(-0.3*'VSWR Calculator'!$C$24)*(1+3*ABS(MOD('VSWR Calculator'!$C$23/Calculator!$F$13/2,1)-0.5))))/'VSWR Calculator'!$C$25)-$C50)^2+(1500*ABS(SIN(2*PI()*MOD(Calculator!$B$38/Calculator!$F$13,1)))*IF(MOD(Calculator!$B$38/Calculator!$F$13,1)&lt;0.5,-1,1))^2)/SQRT(((50*POWER(80,POWER(COS(PI()*MOD(Calculator!$B$38/Calculator!$F$13,1)),2))+MIN(500,MAX(30,100*EXP(-0.3*'VSWR Calculator'!$C$24)*(1+3*ABS(MOD('VSWR Calculator'!$C$23/Calculator!$F$13/2,1)-0.5))))/'VSWR Calculator'!$C$25)+$C50)^2+(1500*ABS(SIN(2*PI()*MOD(Calculator!$B$38/Calculator!$F$13,1)))*IF(MOD(Calculator!$B$38/Calculator!$F$13,1)&lt;0.5,-1,1))^2))/(1-SQRT(((50*POWER(80,POWER(COS(PI()*MOD(Calculator!$B$38/Calculator!$F$13,1)),2))+MIN(500,MAX(30,100*EXP(-0.3*'VSWR Calculator'!$C$24)*(1+3*ABS(MOD('VSWR Calculator'!$C$23/Calculator!$F$13/2,1)-0.5))))/'VSWR Calculator'!$C$25)-$C50)^2+(1500*ABS(SIN(2*PI()*MOD(Calculator!$B$38/Calculator!$F$13,1)))*IF(MOD(Calculator!$B$38/Calculator!$F$13,1)&lt;0.5,-1,1))^2)/SQRT(((50*POWER(80,POWER(COS(PI()*MOD(Calculator!$B$38/Calculator!$F$13,1)),2))+MIN(500,MAX(30,100*EXP(-0.3*'VSWR Calculator'!$C$24)*(1+3*ABS(MOD('VSWR Calculator'!$C$23/Calculator!$F$13/2,1)-0.5))))/'VSWR Calculator'!$C$25)+$C50)^2+(1500*ABS(SIN(2*PI()*MOD(Calculator!$B$38/Calculator!$F$13,1)))*IF(MOD(Calculator!$B$38/Calculator!$F$13,1)&lt;0.5,-1,1))^2)),2))</f>
        <v>—</v>
      </c>
      <c r="IB50" s="253" t="str">
        <f aca="false">IF(OR(Calculator!$E$14&lt;&gt;"YES",Calculator!$B$38&lt;Calculator!$G$14),"—",ROUND((1+SQRT(((50*POWER(80,POWER(COS(PI()*MOD(Calculator!$B$38/Calculator!$F$14,1)),2))+MIN(500,MAX(30,100*EXP(-0.3*'VSWR Calculator'!$C$24)*(1+3*ABS(MOD('VSWR Calculator'!$C$23/Calculator!$F$14/2,1)-0.5))))/'VSWR Calculator'!$C$25)-$C50)^2+(1500*ABS(SIN(2*PI()*MOD(Calculator!$B$38/Calculator!$F$14,1)))*IF(MOD(Calculator!$B$38/Calculator!$F$14,1)&lt;0.5,-1,1))^2)/SQRT(((50*POWER(80,POWER(COS(PI()*MOD(Calculator!$B$38/Calculator!$F$14,1)),2))+MIN(500,MAX(30,100*EXP(-0.3*'VSWR Calculator'!$C$24)*(1+3*ABS(MOD('VSWR Calculator'!$C$23/Calculator!$F$14/2,1)-0.5))))/'VSWR Calculator'!$C$25)+$C50)^2+(1500*ABS(SIN(2*PI()*MOD(Calculator!$B$38/Calculator!$F$14,1)))*IF(MOD(Calculator!$B$38/Calculator!$F$14,1)&lt;0.5,-1,1))^2))/(1-SQRT(((50*POWER(80,POWER(COS(PI()*MOD(Calculator!$B$38/Calculator!$F$14,1)),2))+MIN(500,MAX(30,100*EXP(-0.3*'VSWR Calculator'!$C$24)*(1+3*ABS(MOD('VSWR Calculator'!$C$23/Calculator!$F$14/2,1)-0.5))))/'VSWR Calculator'!$C$25)-$C50)^2+(1500*ABS(SIN(2*PI()*MOD(Calculator!$B$38/Calculator!$F$14,1)))*IF(MOD(Calculator!$B$38/Calculator!$F$14,1)&lt;0.5,-1,1))^2)/SQRT(((50*POWER(80,POWER(COS(PI()*MOD(Calculator!$B$38/Calculator!$F$14,1)),2))+MIN(500,MAX(30,100*EXP(-0.3*'VSWR Calculator'!$C$24)*(1+3*ABS(MOD('VSWR Calculator'!$C$23/Calculator!$F$14/2,1)-0.5))))/'VSWR Calculator'!$C$25)+$C50)^2+(1500*ABS(SIN(2*PI()*MOD(Calculator!$B$38/Calculator!$F$14,1)))*IF(MOD(Calculator!$B$38/Calculator!$F$14,1)&lt;0.5,-1,1))^2)),2))</f>
        <v>—</v>
      </c>
      <c r="IC50" s="253" t="n">
        <f aca="false">IF(OR(Calculator!$E$15&lt;&gt;"YES",Calculator!$B$38&lt;Calculator!$G$15),"—",ROUND((1+SQRT(((50*POWER(80,POWER(COS(PI()*MOD(Calculator!$B$38/Calculator!$F$15,1)),2))+MIN(500,MAX(30,100*EXP(-0.3*'VSWR Calculator'!$C$24)*(1+3*ABS(MOD('VSWR Calculator'!$C$23/Calculator!$F$15/2,1)-0.5))))/'VSWR Calculator'!$C$25)-$C50)^2+(1500*ABS(SIN(2*PI()*MOD(Calculator!$B$38/Calculator!$F$15,1)))*IF(MOD(Calculator!$B$38/Calculator!$F$15,1)&lt;0.5,-1,1))^2)/SQRT(((50*POWER(80,POWER(COS(PI()*MOD(Calculator!$B$38/Calculator!$F$15,1)),2))+MIN(500,MAX(30,100*EXP(-0.3*'VSWR Calculator'!$C$24)*(1+3*ABS(MOD('VSWR Calculator'!$C$23/Calculator!$F$15/2,1)-0.5))))/'VSWR Calculator'!$C$25)+$C50)^2+(1500*ABS(SIN(2*PI()*MOD(Calculator!$B$38/Calculator!$F$15,1)))*IF(MOD(Calculator!$B$38/Calculator!$F$15,1)&lt;0.5,-1,1))^2))/(1-SQRT(((50*POWER(80,POWER(COS(PI()*MOD(Calculator!$B$38/Calculator!$F$15,1)),2))+MIN(500,MAX(30,100*EXP(-0.3*'VSWR Calculator'!$C$24)*(1+3*ABS(MOD('VSWR Calculator'!$C$23/Calculator!$F$15/2,1)-0.5))))/'VSWR Calculator'!$C$25)-$C50)^2+(1500*ABS(SIN(2*PI()*MOD(Calculator!$B$38/Calculator!$F$15,1)))*IF(MOD(Calculator!$B$38/Calculator!$F$15,1)&lt;0.5,-1,1))^2)/SQRT(((50*POWER(80,POWER(COS(PI()*MOD(Calculator!$B$38/Calculator!$F$15,1)),2))+MIN(500,MAX(30,100*EXP(-0.3*'VSWR Calculator'!$C$24)*(1+3*ABS(MOD('VSWR Calculator'!$C$23/Calculator!$F$15/2,1)-0.5))))/'VSWR Calculator'!$C$25)+$C50)^2+(1500*ABS(SIN(2*PI()*MOD(Calculator!$B$38/Calculator!$F$15,1)))*IF(MOD(Calculator!$B$38/Calculator!$F$15,1)&lt;0.5,-1,1))^2)),2))</f>
        <v>3.42</v>
      </c>
      <c r="ID50" s="253" t="str">
        <f aca="false">IF(OR(Calculator!$E$16&lt;&gt;"YES",Calculator!$B$38&lt;Calculator!$G$16),"—",ROUND((1+SQRT(((50*POWER(80,POWER(COS(PI()*MOD(Calculator!$B$38/Calculator!$F$16,1)),2))+MIN(500,MAX(30,100*EXP(-0.3*'VSWR Calculator'!$C$24)*(1+3*ABS(MOD('VSWR Calculator'!$C$23/Calculator!$F$16/2,1)-0.5))))/'VSWR Calculator'!$C$25)-$C50)^2+(1500*ABS(SIN(2*PI()*MOD(Calculator!$B$38/Calculator!$F$16,1)))*IF(MOD(Calculator!$B$38/Calculator!$F$16,1)&lt;0.5,-1,1))^2)/SQRT(((50*POWER(80,POWER(COS(PI()*MOD(Calculator!$B$38/Calculator!$F$16,1)),2))+MIN(500,MAX(30,100*EXP(-0.3*'VSWR Calculator'!$C$24)*(1+3*ABS(MOD('VSWR Calculator'!$C$23/Calculator!$F$16/2,1)-0.5))))/'VSWR Calculator'!$C$25)+$C50)^2+(1500*ABS(SIN(2*PI()*MOD(Calculator!$B$38/Calculator!$F$16,1)))*IF(MOD(Calculator!$B$38/Calculator!$F$16,1)&lt;0.5,-1,1))^2))/(1-SQRT(((50*POWER(80,POWER(COS(PI()*MOD(Calculator!$B$38/Calculator!$F$16,1)),2))+MIN(500,MAX(30,100*EXP(-0.3*'VSWR Calculator'!$C$24)*(1+3*ABS(MOD('VSWR Calculator'!$C$23/Calculator!$F$16/2,1)-0.5))))/'VSWR Calculator'!$C$25)-$C50)^2+(1500*ABS(SIN(2*PI()*MOD(Calculator!$B$38/Calculator!$F$16,1)))*IF(MOD(Calculator!$B$38/Calculator!$F$16,1)&lt;0.5,-1,1))^2)/SQRT(((50*POWER(80,POWER(COS(PI()*MOD(Calculator!$B$38/Calculator!$F$16,1)),2))+MIN(500,MAX(30,100*EXP(-0.3*'VSWR Calculator'!$C$24)*(1+3*ABS(MOD('VSWR Calculator'!$C$23/Calculator!$F$16/2,1)-0.5))))/'VSWR Calculator'!$C$25)+$C50)^2+(1500*ABS(SIN(2*PI()*MOD(Calculator!$B$38/Calculator!$F$16,1)))*IF(MOD(Calculator!$B$38/Calculator!$F$16,1)&lt;0.5,-1,1))^2)),2))</f>
        <v>—</v>
      </c>
      <c r="IE50" s="253" t="n">
        <f aca="false">IF(OR(Calculator!$E$17&lt;&gt;"YES",Calculator!$B$38&lt;Calculator!$G$17),"—",ROUND((1+SQRT(((50*POWER(80,POWER(COS(PI()*MOD(Calculator!$B$38/Calculator!$F$17,1)),2))+MIN(500,MAX(30,100*EXP(-0.3*'VSWR Calculator'!$C$24)*(1+3*ABS(MOD('VSWR Calculator'!$C$23/Calculator!$F$17/2,1)-0.5))))/'VSWR Calculator'!$C$25)-$C50)^2+(1500*ABS(SIN(2*PI()*MOD(Calculator!$B$38/Calculator!$F$17,1)))*IF(MOD(Calculator!$B$38/Calculator!$F$17,1)&lt;0.5,-1,1))^2)/SQRT(((50*POWER(80,POWER(COS(PI()*MOD(Calculator!$B$38/Calculator!$F$17,1)),2))+MIN(500,MAX(30,100*EXP(-0.3*'VSWR Calculator'!$C$24)*(1+3*ABS(MOD('VSWR Calculator'!$C$23/Calculator!$F$17/2,1)-0.5))))/'VSWR Calculator'!$C$25)+$C50)^2+(1500*ABS(SIN(2*PI()*MOD(Calculator!$B$38/Calculator!$F$17,1)))*IF(MOD(Calculator!$B$38/Calculator!$F$17,1)&lt;0.5,-1,1))^2))/(1-SQRT(((50*POWER(80,POWER(COS(PI()*MOD(Calculator!$B$38/Calculator!$F$17,1)),2))+MIN(500,MAX(30,100*EXP(-0.3*'VSWR Calculator'!$C$24)*(1+3*ABS(MOD('VSWR Calculator'!$C$23/Calculator!$F$17/2,1)-0.5))))/'VSWR Calculator'!$C$25)-$C50)^2+(1500*ABS(SIN(2*PI()*MOD(Calculator!$B$38/Calculator!$F$17,1)))*IF(MOD(Calculator!$B$38/Calculator!$F$17,1)&lt;0.5,-1,1))^2)/SQRT(((50*POWER(80,POWER(COS(PI()*MOD(Calculator!$B$38/Calculator!$F$17,1)),2))+MIN(500,MAX(30,100*EXP(-0.3*'VSWR Calculator'!$C$24)*(1+3*ABS(MOD('VSWR Calculator'!$C$23/Calculator!$F$17/2,1)-0.5))))/'VSWR Calculator'!$C$25)+$C50)^2+(1500*ABS(SIN(2*PI()*MOD(Calculator!$B$38/Calculator!$F$17,1)))*IF(MOD(Calculator!$B$38/Calculator!$F$17,1)&lt;0.5,-1,1))^2)),2))</f>
        <v>16.02</v>
      </c>
      <c r="IF50" s="253" t="str">
        <f aca="false">IF(OR(Calculator!$E$18&lt;&gt;"YES",Calculator!$B$38&lt;Calculator!$G$18),"—",ROUND((1+SQRT(((50*POWER(80,POWER(COS(PI()*MOD(Calculator!$B$38/Calculator!$F$18,1)),2))+MIN(500,MAX(30,100*EXP(-0.3*'VSWR Calculator'!$C$24)*(1+3*ABS(MOD('VSWR Calculator'!$C$23/Calculator!$F$18/2,1)-0.5))))/'VSWR Calculator'!$C$25)-$C50)^2+(1500*ABS(SIN(2*PI()*MOD(Calculator!$B$38/Calculator!$F$18,1)))*IF(MOD(Calculator!$B$38/Calculator!$F$18,1)&lt;0.5,-1,1))^2)/SQRT(((50*POWER(80,POWER(COS(PI()*MOD(Calculator!$B$38/Calculator!$F$18,1)),2))+MIN(500,MAX(30,100*EXP(-0.3*'VSWR Calculator'!$C$24)*(1+3*ABS(MOD('VSWR Calculator'!$C$23/Calculator!$F$18/2,1)-0.5))))/'VSWR Calculator'!$C$25)+$C50)^2+(1500*ABS(SIN(2*PI()*MOD(Calculator!$B$38/Calculator!$F$18,1)))*IF(MOD(Calculator!$B$38/Calculator!$F$18,1)&lt;0.5,-1,1))^2))/(1-SQRT(((50*POWER(80,POWER(COS(PI()*MOD(Calculator!$B$38/Calculator!$F$18,1)),2))+MIN(500,MAX(30,100*EXP(-0.3*'VSWR Calculator'!$C$24)*(1+3*ABS(MOD('VSWR Calculator'!$C$23/Calculator!$F$18/2,1)-0.5))))/'VSWR Calculator'!$C$25)-$C50)^2+(1500*ABS(SIN(2*PI()*MOD(Calculator!$B$38/Calculator!$F$18,1)))*IF(MOD(Calculator!$B$38/Calculator!$F$18,1)&lt;0.5,-1,1))^2)/SQRT(((50*POWER(80,POWER(COS(PI()*MOD(Calculator!$B$38/Calculator!$F$18,1)),2))+MIN(500,MAX(30,100*EXP(-0.3*'VSWR Calculator'!$C$24)*(1+3*ABS(MOD('VSWR Calculator'!$C$23/Calculator!$F$18/2,1)-0.5))))/'VSWR Calculator'!$C$25)+$C50)^2+(1500*ABS(SIN(2*PI()*MOD(Calculator!$B$38/Calculator!$F$18,1)))*IF(MOD(Calculator!$B$38/Calculator!$F$18,1)&lt;0.5,-1,1))^2)),2))</f>
        <v>—</v>
      </c>
      <c r="IG50" s="253" t="str">
        <f aca="false">IF(OR(Calculator!$E$19&lt;&gt;"YES",Calculator!$B$38&lt;Calculator!$G$19),"—",ROUND((1+SQRT(((50*POWER(80,POWER(COS(PI()*MOD(Calculator!$B$38/Calculator!$F$19,1)),2))+MIN(500,MAX(30,100*EXP(-0.3*'VSWR Calculator'!$C$24)*(1+3*ABS(MOD('VSWR Calculator'!$C$23/Calculator!$F$19/2,1)-0.5))))/'VSWR Calculator'!$C$25)-$C50)^2+(1500*ABS(SIN(2*PI()*MOD(Calculator!$B$38/Calculator!$F$19,1)))*IF(MOD(Calculator!$B$38/Calculator!$F$19,1)&lt;0.5,-1,1))^2)/SQRT(((50*POWER(80,POWER(COS(PI()*MOD(Calculator!$B$38/Calculator!$F$19,1)),2))+MIN(500,MAX(30,100*EXP(-0.3*'VSWR Calculator'!$C$24)*(1+3*ABS(MOD('VSWR Calculator'!$C$23/Calculator!$F$19/2,1)-0.5))))/'VSWR Calculator'!$C$25)+$C50)^2+(1500*ABS(SIN(2*PI()*MOD(Calculator!$B$38/Calculator!$F$19,1)))*IF(MOD(Calculator!$B$38/Calculator!$F$19,1)&lt;0.5,-1,1))^2))/(1-SQRT(((50*POWER(80,POWER(COS(PI()*MOD(Calculator!$B$38/Calculator!$F$19,1)),2))+MIN(500,MAX(30,100*EXP(-0.3*'VSWR Calculator'!$C$24)*(1+3*ABS(MOD('VSWR Calculator'!$C$23/Calculator!$F$19/2,1)-0.5))))/'VSWR Calculator'!$C$25)-$C50)^2+(1500*ABS(SIN(2*PI()*MOD(Calculator!$B$38/Calculator!$F$19,1)))*IF(MOD(Calculator!$B$38/Calculator!$F$19,1)&lt;0.5,-1,1))^2)/SQRT(((50*POWER(80,POWER(COS(PI()*MOD(Calculator!$B$38/Calculator!$F$19,1)),2))+MIN(500,MAX(30,100*EXP(-0.3*'VSWR Calculator'!$C$24)*(1+3*ABS(MOD('VSWR Calculator'!$C$23/Calculator!$F$19/2,1)-0.5))))/'VSWR Calculator'!$C$25)+$C50)^2+(1500*ABS(SIN(2*PI()*MOD(Calculator!$B$38/Calculator!$F$19,1)))*IF(MOD(Calculator!$B$38/Calculator!$F$19,1)&lt;0.5,-1,1))^2)),2))</f>
        <v>—</v>
      </c>
      <c r="IH50" s="253" t="str">
        <f aca="false">IF(OR(Calculator!$E$20&lt;&gt;"YES",Calculator!$B$38&lt;Calculator!$G$20),"—",ROUND((1+SQRT(((50*POWER(80,POWER(COS(PI()*MOD(Calculator!$B$38/Calculator!$F$20,1)),2))+MIN(500,MAX(30,100*EXP(-0.3*'VSWR Calculator'!$C$24)*(1+3*ABS(MOD('VSWR Calculator'!$C$23/Calculator!$F$20/2,1)-0.5))))/'VSWR Calculator'!$C$25)-$C50)^2+(1500*ABS(SIN(2*PI()*MOD(Calculator!$B$38/Calculator!$F$20,1)))*IF(MOD(Calculator!$B$38/Calculator!$F$20,1)&lt;0.5,-1,1))^2)/SQRT(((50*POWER(80,POWER(COS(PI()*MOD(Calculator!$B$38/Calculator!$F$20,1)),2))+MIN(500,MAX(30,100*EXP(-0.3*'VSWR Calculator'!$C$24)*(1+3*ABS(MOD('VSWR Calculator'!$C$23/Calculator!$F$20/2,1)-0.5))))/'VSWR Calculator'!$C$25)+$C50)^2+(1500*ABS(SIN(2*PI()*MOD(Calculator!$B$38/Calculator!$F$20,1)))*IF(MOD(Calculator!$B$38/Calculator!$F$20,1)&lt;0.5,-1,1))^2))/(1-SQRT(((50*POWER(80,POWER(COS(PI()*MOD(Calculator!$B$38/Calculator!$F$20,1)),2))+MIN(500,MAX(30,100*EXP(-0.3*'VSWR Calculator'!$C$24)*(1+3*ABS(MOD('VSWR Calculator'!$C$23/Calculator!$F$20/2,1)-0.5))))/'VSWR Calculator'!$C$25)-$C50)^2+(1500*ABS(SIN(2*PI()*MOD(Calculator!$B$38/Calculator!$F$20,1)))*IF(MOD(Calculator!$B$38/Calculator!$F$20,1)&lt;0.5,-1,1))^2)/SQRT(((50*POWER(80,POWER(COS(PI()*MOD(Calculator!$B$38/Calculator!$F$20,1)),2))+MIN(500,MAX(30,100*EXP(-0.3*'VSWR Calculator'!$C$24)*(1+3*ABS(MOD('VSWR Calculator'!$C$23/Calculator!$F$20/2,1)-0.5))))/'VSWR Calculator'!$C$25)+$C50)^2+(1500*ABS(SIN(2*PI()*MOD(Calculator!$B$38/Calculator!$F$20,1)))*IF(MOD(Calculator!$B$38/Calculator!$F$20,1)&lt;0.5,-1,1))^2)),2))</f>
        <v>—</v>
      </c>
      <c r="II50" s="253" t="str">
        <f aca="false">IF(OR(Calculator!$E$21&lt;&gt;"YES",Calculator!$B$38&lt;Calculator!$G$21),"—",ROUND((1+SQRT(((50*POWER(80,POWER(COS(PI()*MOD(Calculator!$B$38/Calculator!$F$21,1)),2))+MIN(500,MAX(30,100*EXP(-0.3*'VSWR Calculator'!$C$24)*(1+3*ABS(MOD('VSWR Calculator'!$C$23/Calculator!$F$21/2,1)-0.5))))/'VSWR Calculator'!$C$25)-$C50)^2+(1500*ABS(SIN(2*PI()*MOD(Calculator!$B$38/Calculator!$F$21,1)))*IF(MOD(Calculator!$B$38/Calculator!$F$21,1)&lt;0.5,-1,1))^2)/SQRT(((50*POWER(80,POWER(COS(PI()*MOD(Calculator!$B$38/Calculator!$F$21,1)),2))+MIN(500,MAX(30,100*EXP(-0.3*'VSWR Calculator'!$C$24)*(1+3*ABS(MOD('VSWR Calculator'!$C$23/Calculator!$F$21/2,1)-0.5))))/'VSWR Calculator'!$C$25)+$C50)^2+(1500*ABS(SIN(2*PI()*MOD(Calculator!$B$38/Calculator!$F$21,1)))*IF(MOD(Calculator!$B$38/Calculator!$F$21,1)&lt;0.5,-1,1))^2))/(1-SQRT(((50*POWER(80,POWER(COS(PI()*MOD(Calculator!$B$38/Calculator!$F$21,1)),2))+MIN(500,MAX(30,100*EXP(-0.3*'VSWR Calculator'!$C$24)*(1+3*ABS(MOD('VSWR Calculator'!$C$23/Calculator!$F$21/2,1)-0.5))))/'VSWR Calculator'!$C$25)-$C50)^2+(1500*ABS(SIN(2*PI()*MOD(Calculator!$B$38/Calculator!$F$21,1)))*IF(MOD(Calculator!$B$38/Calculator!$F$21,1)&lt;0.5,-1,1))^2)/SQRT(((50*POWER(80,POWER(COS(PI()*MOD(Calculator!$B$38/Calculator!$F$21,1)),2))+MIN(500,MAX(30,100*EXP(-0.3*'VSWR Calculator'!$C$24)*(1+3*ABS(MOD('VSWR Calculator'!$C$23/Calculator!$F$21/2,1)-0.5))))/'VSWR Calculator'!$C$25)+$C50)^2+(1500*ABS(SIN(2*PI()*MOD(Calculator!$B$38/Calculator!$F$21,1)))*IF(MOD(Calculator!$B$38/Calculator!$F$21,1)&lt;0.5,-1,1))^2)),2))</f>
        <v>—</v>
      </c>
      <c r="IJ50" s="253" t="str">
        <f aca="false">IF(OR(Calculator!$E$22&lt;&gt;"YES",Calculator!$B$38&lt;Calculator!$G$22),"—",ROUND((1+SQRT(((50*POWER(80,POWER(COS(PI()*MOD(Calculator!$B$38/Calculator!$F$22,1)),2))+MIN(500,MAX(30,100*EXP(-0.3*'VSWR Calculator'!$C$24)*(1+3*ABS(MOD('VSWR Calculator'!$C$23/Calculator!$F$22/2,1)-0.5))))/'VSWR Calculator'!$C$25)-$C50)^2+(1500*ABS(SIN(2*PI()*MOD(Calculator!$B$38/Calculator!$F$22,1)))*IF(MOD(Calculator!$B$38/Calculator!$F$22,1)&lt;0.5,-1,1))^2)/SQRT(((50*POWER(80,POWER(COS(PI()*MOD(Calculator!$B$38/Calculator!$F$22,1)),2))+MIN(500,MAX(30,100*EXP(-0.3*'VSWR Calculator'!$C$24)*(1+3*ABS(MOD('VSWR Calculator'!$C$23/Calculator!$F$22/2,1)-0.5))))/'VSWR Calculator'!$C$25)+$C50)^2+(1500*ABS(SIN(2*PI()*MOD(Calculator!$B$38/Calculator!$F$22,1)))*IF(MOD(Calculator!$B$38/Calculator!$F$22,1)&lt;0.5,-1,1))^2))/(1-SQRT(((50*POWER(80,POWER(COS(PI()*MOD(Calculator!$B$38/Calculator!$F$22,1)),2))+MIN(500,MAX(30,100*EXP(-0.3*'VSWR Calculator'!$C$24)*(1+3*ABS(MOD('VSWR Calculator'!$C$23/Calculator!$F$22/2,1)-0.5))))/'VSWR Calculator'!$C$25)-$C50)^2+(1500*ABS(SIN(2*PI()*MOD(Calculator!$B$38/Calculator!$F$22,1)))*IF(MOD(Calculator!$B$38/Calculator!$F$22,1)&lt;0.5,-1,1))^2)/SQRT(((50*POWER(80,POWER(COS(PI()*MOD(Calculator!$B$38/Calculator!$F$22,1)),2))+MIN(500,MAX(30,100*EXP(-0.3*'VSWR Calculator'!$C$24)*(1+3*ABS(MOD('VSWR Calculator'!$C$23/Calculator!$F$22/2,1)-0.5))))/'VSWR Calculator'!$C$25)+$C50)^2+(1500*ABS(SIN(2*PI()*MOD(Calculator!$B$38/Calculator!$F$22,1)))*IF(MOD(Calculator!$B$38/Calculator!$F$22,1)&lt;0.5,-1,1))^2)),2))</f>
        <v>—</v>
      </c>
      <c r="IK50" s="253" t="n">
        <f aca="false">IFERROR(ROUND((IF(ISNUMBER(HZ50),HZ50,0)+IF(ISNUMBER(IA50),IA50,0)+IF(ISNUMBER(IB50),IB50,0)+IF(ISNUMBER(IC50),IC50,0)+IF(ISNUMBER(ID50),ID50,0)+IF(ISNUMBER(IE50),IE50,0)+IF(ISNUMBER(IF50),IF50,0)+IF(ISNUMBER(IG50),IG50,0)+IF(ISNUMBER(IH50),IH50,0)+IF(ISNUMBER(II50),II50,0)+IF(ISNUMBER(IJ50),IJ50,0))/(IF(ISNUMBER(HZ50),1,0)+IF(ISNUMBER(IA50),1,0)+IF(ISNUMBER(IB50),1,0)+IF(ISNUMBER(IC50),1,0)+IF(ISNUMBER(ID50),1,0)+IF(ISNUMBER(IE50),1,0)+IF(ISNUMBER(IF50),1,0)+IF(ISNUMBER(IG50),1,0)+IF(ISNUMBER(IH50),1,0)+IF(ISNUMBER(II50),1,0)+IF(ISNUMBER(IJ50),1,0)),4),"")</f>
        <v>9.72</v>
      </c>
    </row>
    <row r="51" customFormat="false" ht="15" hidden="false" customHeight="true" outlineLevel="0" collapsed="false">
      <c r="A51" s="261" t="s">
        <v>493</v>
      </c>
      <c r="B51" s="261" t="s">
        <v>339</v>
      </c>
      <c r="C51" s="265" t="n">
        <v>850</v>
      </c>
      <c r="D51" s="266" t="str">
        <f aca="false">IF(OR(Calculator!$E$12&lt;&gt;"YES",Calculator!$B$29&lt;Calculator!$G$12),"—",ROUND((1+SQRT(((50*POWER(80,POWER(COS(PI()*MOD(Calculator!$B$29/Calculator!$F$12,1)),2))-$C51)^2+(1500*ABS(SIN(2*PI()*MOD(Calculator!$B$29/Calculator!$F$12,1)))*IF(MOD(Calculator!$B$29/Calculator!$F$12,1)&lt;0.5,-1,1))^2)/((50*POWER(80,POWER(COS(PI()*MOD(Calculator!$B$29/Calculator!$F$12,1)),2))+$C51)^2+(1500*ABS(SIN(2*PI()*MOD(Calculator!$B$29/Calculator!$F$12,1)))*IF(MOD(Calculator!$B$29/Calculator!$F$12,1)&lt;0.5,-1,1))^2)))/(1-SQRT(((50*POWER(80,POWER(COS(PI()*MOD(Calculator!$B$29/Calculator!$F$12,1)),2))-$C51)^2+(1500*ABS(SIN(2*PI()*MOD(Calculator!$B$29/Calculator!$F$12,1)))*IF(MOD(Calculator!$B$29/Calculator!$F$12,1)&lt;0.5,-1,1))^2)/((50*POWER(80,POWER(COS(PI()*MOD(Calculator!$B$29/Calculator!$F$12,1)),2))+$C51)^2+(1500*ABS(SIN(2*PI()*MOD(Calculator!$B$29/Calculator!$F$12,1)))*IF(MOD(Calculator!$B$29/Calculator!$F$12,1)&lt;0.5,-1,1))^2))),2))</f>
        <v>—</v>
      </c>
      <c r="E51" s="266" t="str">
        <f aca="false">IF(OR(Calculator!$E$13&lt;&gt;"YES",Calculator!$B$29&lt;Calculator!$G$13),"—",ROUND((1+SQRT(((50*POWER(80,POWER(COS(PI()*MOD(Calculator!$B$29/Calculator!$F$13,1)),2))-$C51)^2+(1500*ABS(SIN(2*PI()*MOD(Calculator!$B$29/Calculator!$F$13,1)))*IF(MOD(Calculator!$B$29/Calculator!$F$13,1)&lt;0.5,-1,1))^2)/((50*POWER(80,POWER(COS(PI()*MOD(Calculator!$B$29/Calculator!$F$13,1)),2))+$C51)^2+(1500*ABS(SIN(2*PI()*MOD(Calculator!$B$29/Calculator!$F$13,1)))*IF(MOD(Calculator!$B$29/Calculator!$F$13,1)&lt;0.5,-1,1))^2)))/(1-SQRT(((50*POWER(80,POWER(COS(PI()*MOD(Calculator!$B$29/Calculator!$F$13,1)),2))-$C51)^2+(1500*ABS(SIN(2*PI()*MOD(Calculator!$B$29/Calculator!$F$13,1)))*IF(MOD(Calculator!$B$29/Calculator!$F$13,1)&lt;0.5,-1,1))^2)/((50*POWER(80,POWER(COS(PI()*MOD(Calculator!$B$29/Calculator!$F$13,1)),2))+$C51)^2+(1500*ABS(SIN(2*PI()*MOD(Calculator!$B$29/Calculator!$F$13,1)))*IF(MOD(Calculator!$B$29/Calculator!$F$13,1)&lt;0.5,-1,1))^2))),2))</f>
        <v>—</v>
      </c>
      <c r="F51" s="266" t="str">
        <f aca="false">IF(OR(Calculator!$E$14&lt;&gt;"YES",Calculator!$B$29&lt;Calculator!$G$14),"—",ROUND((1+SQRT(((50*POWER(80,POWER(COS(PI()*MOD(Calculator!$B$29/Calculator!$F$14,1)),2))-$C51)^2+(1500*ABS(SIN(2*PI()*MOD(Calculator!$B$29/Calculator!$F$14,1)))*IF(MOD(Calculator!$B$29/Calculator!$F$14,1)&lt;0.5,-1,1))^2)/((50*POWER(80,POWER(COS(PI()*MOD(Calculator!$B$29/Calculator!$F$14,1)),2))+$C51)^2+(1500*ABS(SIN(2*PI()*MOD(Calculator!$B$29/Calculator!$F$14,1)))*IF(MOD(Calculator!$B$29/Calculator!$F$14,1)&lt;0.5,-1,1))^2)))/(1-SQRT(((50*POWER(80,POWER(COS(PI()*MOD(Calculator!$B$29/Calculator!$F$14,1)),2))-$C51)^2+(1500*ABS(SIN(2*PI()*MOD(Calculator!$B$29/Calculator!$F$14,1)))*IF(MOD(Calculator!$B$29/Calculator!$F$14,1)&lt;0.5,-1,1))^2)/((50*POWER(80,POWER(COS(PI()*MOD(Calculator!$B$29/Calculator!$F$14,1)),2))+$C51)^2+(1500*ABS(SIN(2*PI()*MOD(Calculator!$B$29/Calculator!$F$14,1)))*IF(MOD(Calculator!$B$29/Calculator!$F$14,1)&lt;0.5,-1,1))^2))),2))</f>
        <v>—</v>
      </c>
      <c r="G51" s="266" t="n">
        <f aca="false">IF(OR(Calculator!$E$15&lt;&gt;"YES",Calculator!$B$29&lt;Calculator!$G$15),"—",ROUND((1+SQRT(((50*POWER(80,POWER(COS(PI()*MOD(Calculator!$B$29/Calculator!$F$15,1)),2))-$C51)^2+(1500*ABS(SIN(2*PI()*MOD(Calculator!$B$29/Calculator!$F$15,1)))*IF(MOD(Calculator!$B$29/Calculator!$F$15,1)&lt;0.5,-1,1))^2)/((50*POWER(80,POWER(COS(PI()*MOD(Calculator!$B$29/Calculator!$F$15,1)),2))+$C51)^2+(1500*ABS(SIN(2*PI()*MOD(Calculator!$B$29/Calculator!$F$15,1)))*IF(MOD(Calculator!$B$29/Calculator!$F$15,1)&lt;0.5,-1,1))^2)))/(1-SQRT(((50*POWER(80,POWER(COS(PI()*MOD(Calculator!$B$29/Calculator!$F$15,1)),2))-$C51)^2+(1500*ABS(SIN(2*PI()*MOD(Calculator!$B$29/Calculator!$F$15,1)))*IF(MOD(Calculator!$B$29/Calculator!$F$15,1)&lt;0.5,-1,1))^2)/((50*POWER(80,POWER(COS(PI()*MOD(Calculator!$B$29/Calculator!$F$15,1)),2))+$C51)^2+(1500*ABS(SIN(2*PI()*MOD(Calculator!$B$29/Calculator!$F$15,1)))*IF(MOD(Calculator!$B$29/Calculator!$F$15,1)&lt;0.5,-1,1))^2))),2))</f>
        <v>19</v>
      </c>
      <c r="H51" s="266" t="str">
        <f aca="false">IF(OR(Calculator!$E$16&lt;&gt;"YES",Calculator!$B$29&lt;Calculator!$G$16),"—",ROUND((1+SQRT(((50*POWER(80,POWER(COS(PI()*MOD(Calculator!$B$29/Calculator!$F$16,1)),2))-$C51)^2+(1500*ABS(SIN(2*PI()*MOD(Calculator!$B$29/Calculator!$F$16,1)))*IF(MOD(Calculator!$B$29/Calculator!$F$16,1)&lt;0.5,-1,1))^2)/((50*POWER(80,POWER(COS(PI()*MOD(Calculator!$B$29/Calculator!$F$16,1)),2))+$C51)^2+(1500*ABS(SIN(2*PI()*MOD(Calculator!$B$29/Calculator!$F$16,1)))*IF(MOD(Calculator!$B$29/Calculator!$F$16,1)&lt;0.5,-1,1))^2)))/(1-SQRT(((50*POWER(80,POWER(COS(PI()*MOD(Calculator!$B$29/Calculator!$F$16,1)),2))-$C51)^2+(1500*ABS(SIN(2*PI()*MOD(Calculator!$B$29/Calculator!$F$16,1)))*IF(MOD(Calculator!$B$29/Calculator!$F$16,1)&lt;0.5,-1,1))^2)/((50*POWER(80,POWER(COS(PI()*MOD(Calculator!$B$29/Calculator!$F$16,1)),2))+$C51)^2+(1500*ABS(SIN(2*PI()*MOD(Calculator!$B$29/Calculator!$F$16,1)))*IF(MOD(Calculator!$B$29/Calculator!$F$16,1)&lt;0.5,-1,1))^2))),2))</f>
        <v>—</v>
      </c>
      <c r="I51" s="266" t="n">
        <f aca="false">IF(OR(Calculator!$E$17&lt;&gt;"YES",Calculator!$B$29&lt;Calculator!$G$17),"—",ROUND((1+SQRT(((50*POWER(80,POWER(COS(PI()*MOD(Calculator!$B$29/Calculator!$F$17,1)),2))-$C51)^2+(1500*ABS(SIN(2*PI()*MOD(Calculator!$B$29/Calculator!$F$17,1)))*IF(MOD(Calculator!$B$29/Calculator!$F$17,1)&lt;0.5,-1,1))^2)/((50*POWER(80,POWER(COS(PI()*MOD(Calculator!$B$29/Calculator!$F$17,1)),2))+$C51)^2+(1500*ABS(SIN(2*PI()*MOD(Calculator!$B$29/Calculator!$F$17,1)))*IF(MOD(Calculator!$B$29/Calculator!$F$17,1)&lt;0.5,-1,1))^2)))/(1-SQRT(((50*POWER(80,POWER(COS(PI()*MOD(Calculator!$B$29/Calculator!$F$17,1)),2))-$C51)^2+(1500*ABS(SIN(2*PI()*MOD(Calculator!$B$29/Calculator!$F$17,1)))*IF(MOD(Calculator!$B$29/Calculator!$F$17,1)&lt;0.5,-1,1))^2)/((50*POWER(80,POWER(COS(PI()*MOD(Calculator!$B$29/Calculator!$F$17,1)),2))+$C51)^2+(1500*ABS(SIN(2*PI()*MOD(Calculator!$B$29/Calculator!$F$17,1)))*IF(MOD(Calculator!$B$29/Calculator!$F$17,1)&lt;0.5,-1,1))^2))),2))</f>
        <v>17.71</v>
      </c>
      <c r="J51" s="266" t="str">
        <f aca="false">IF(OR(Calculator!$E$18&lt;&gt;"YES",Calculator!$B$29&lt;Calculator!$G$18),"—",ROUND((1+SQRT(((50*POWER(80,POWER(COS(PI()*MOD(Calculator!$B$29/Calculator!$F$18,1)),2))-$C51)^2+(1500*ABS(SIN(2*PI()*MOD(Calculator!$B$29/Calculator!$F$18,1)))*IF(MOD(Calculator!$B$29/Calculator!$F$18,1)&lt;0.5,-1,1))^2)/((50*POWER(80,POWER(COS(PI()*MOD(Calculator!$B$29/Calculator!$F$18,1)),2))+$C51)^2+(1500*ABS(SIN(2*PI()*MOD(Calculator!$B$29/Calculator!$F$18,1)))*IF(MOD(Calculator!$B$29/Calculator!$F$18,1)&lt;0.5,-1,1))^2)))/(1-SQRT(((50*POWER(80,POWER(COS(PI()*MOD(Calculator!$B$29/Calculator!$F$18,1)),2))-$C51)^2+(1500*ABS(SIN(2*PI()*MOD(Calculator!$B$29/Calculator!$F$18,1)))*IF(MOD(Calculator!$B$29/Calculator!$F$18,1)&lt;0.5,-1,1))^2)/((50*POWER(80,POWER(COS(PI()*MOD(Calculator!$B$29/Calculator!$F$18,1)),2))+$C51)^2+(1500*ABS(SIN(2*PI()*MOD(Calculator!$B$29/Calculator!$F$18,1)))*IF(MOD(Calculator!$B$29/Calculator!$F$18,1)&lt;0.5,-1,1))^2))),2))</f>
        <v>—</v>
      </c>
      <c r="K51" s="266" t="str">
        <f aca="false">IF(OR(Calculator!$E$19&lt;&gt;"YES",Calculator!$B$29&lt;Calculator!$G$19),"—",ROUND((1+SQRT(((50*POWER(80,POWER(COS(PI()*MOD(Calculator!$B$29/Calculator!$F$19,1)),2))-$C51)^2+(1500*ABS(SIN(2*PI()*MOD(Calculator!$B$29/Calculator!$F$19,1)))*IF(MOD(Calculator!$B$29/Calculator!$F$19,1)&lt;0.5,-1,1))^2)/((50*POWER(80,POWER(COS(PI()*MOD(Calculator!$B$29/Calculator!$F$19,1)),2))+$C51)^2+(1500*ABS(SIN(2*PI()*MOD(Calculator!$B$29/Calculator!$F$19,1)))*IF(MOD(Calculator!$B$29/Calculator!$F$19,1)&lt;0.5,-1,1))^2)))/(1-SQRT(((50*POWER(80,POWER(COS(PI()*MOD(Calculator!$B$29/Calculator!$F$19,1)),2))-$C51)^2+(1500*ABS(SIN(2*PI()*MOD(Calculator!$B$29/Calculator!$F$19,1)))*IF(MOD(Calculator!$B$29/Calculator!$F$19,1)&lt;0.5,-1,1))^2)/((50*POWER(80,POWER(COS(PI()*MOD(Calculator!$B$29/Calculator!$F$19,1)),2))+$C51)^2+(1500*ABS(SIN(2*PI()*MOD(Calculator!$B$29/Calculator!$F$19,1)))*IF(MOD(Calculator!$B$29/Calculator!$F$19,1)&lt;0.5,-1,1))^2))),2))</f>
        <v>—</v>
      </c>
      <c r="L51" s="266" t="str">
        <f aca="false">IF(OR(Calculator!$E$20&lt;&gt;"YES",Calculator!$B$29&lt;Calculator!$G$20),"—",ROUND((1+SQRT(((50*POWER(80,POWER(COS(PI()*MOD(Calculator!$B$29/Calculator!$F$20,1)),2))-$C51)^2+(1500*ABS(SIN(2*PI()*MOD(Calculator!$B$29/Calculator!$F$20,1)))*IF(MOD(Calculator!$B$29/Calculator!$F$20,1)&lt;0.5,-1,1))^2)/((50*POWER(80,POWER(COS(PI()*MOD(Calculator!$B$29/Calculator!$F$20,1)),2))+$C51)^2+(1500*ABS(SIN(2*PI()*MOD(Calculator!$B$29/Calculator!$F$20,1)))*IF(MOD(Calculator!$B$29/Calculator!$F$20,1)&lt;0.5,-1,1))^2)))/(1-SQRT(((50*POWER(80,POWER(COS(PI()*MOD(Calculator!$B$29/Calculator!$F$20,1)),2))-$C51)^2+(1500*ABS(SIN(2*PI()*MOD(Calculator!$B$29/Calculator!$F$20,1)))*IF(MOD(Calculator!$B$29/Calculator!$F$20,1)&lt;0.5,-1,1))^2)/((50*POWER(80,POWER(COS(PI()*MOD(Calculator!$B$29/Calculator!$F$20,1)),2))+$C51)^2+(1500*ABS(SIN(2*PI()*MOD(Calculator!$B$29/Calculator!$F$20,1)))*IF(MOD(Calculator!$B$29/Calculator!$F$20,1)&lt;0.5,-1,1))^2))),2))</f>
        <v>—</v>
      </c>
      <c r="M51" s="266" t="str">
        <f aca="false">IF(OR(Calculator!$E$21&lt;&gt;"YES",Calculator!$B$29&lt;Calculator!$G$21),"—",ROUND((1+SQRT(((50*POWER(80,POWER(COS(PI()*MOD(Calculator!$B$29/Calculator!$F$21,1)),2))-$C51)^2+(1500*ABS(SIN(2*PI()*MOD(Calculator!$B$29/Calculator!$F$21,1)))*IF(MOD(Calculator!$B$29/Calculator!$F$21,1)&lt;0.5,-1,1))^2)/((50*POWER(80,POWER(COS(PI()*MOD(Calculator!$B$29/Calculator!$F$21,1)),2))+$C51)^2+(1500*ABS(SIN(2*PI()*MOD(Calculator!$B$29/Calculator!$F$21,1)))*IF(MOD(Calculator!$B$29/Calculator!$F$21,1)&lt;0.5,-1,1))^2)))/(1-SQRT(((50*POWER(80,POWER(COS(PI()*MOD(Calculator!$B$29/Calculator!$F$21,1)),2))-$C51)^2+(1500*ABS(SIN(2*PI()*MOD(Calculator!$B$29/Calculator!$F$21,1)))*IF(MOD(Calculator!$B$29/Calculator!$F$21,1)&lt;0.5,-1,1))^2)/((50*POWER(80,POWER(COS(PI()*MOD(Calculator!$B$29/Calculator!$F$21,1)),2))+$C51)^2+(1500*ABS(SIN(2*PI()*MOD(Calculator!$B$29/Calculator!$F$21,1)))*IF(MOD(Calculator!$B$29/Calculator!$F$21,1)&lt;0.5,-1,1))^2))),2))</f>
        <v>—</v>
      </c>
      <c r="N51" s="266" t="str">
        <f aca="false">IF(OR(Calculator!$E$22&lt;&gt;"YES",Calculator!$B$29&lt;Calculator!$G$22),"—",ROUND((1+SQRT(((50*POWER(80,POWER(COS(PI()*MOD(Calculator!$B$29/Calculator!$F$22,1)),2))-$C51)^2+(1500*ABS(SIN(2*PI()*MOD(Calculator!$B$29/Calculator!$F$22,1)))*IF(MOD(Calculator!$B$29/Calculator!$F$22,1)&lt;0.5,-1,1))^2)/((50*POWER(80,POWER(COS(PI()*MOD(Calculator!$B$29/Calculator!$F$22,1)),2))+$C51)^2+(1500*ABS(SIN(2*PI()*MOD(Calculator!$B$29/Calculator!$F$22,1)))*IF(MOD(Calculator!$B$29/Calculator!$F$22,1)&lt;0.5,-1,1))^2)))/(1-SQRT(((50*POWER(80,POWER(COS(PI()*MOD(Calculator!$B$29/Calculator!$F$22,1)),2))-$C51)^2+(1500*ABS(SIN(2*PI()*MOD(Calculator!$B$29/Calculator!$F$22,1)))*IF(MOD(Calculator!$B$29/Calculator!$F$22,1)&lt;0.5,-1,1))^2)/((50*POWER(80,POWER(COS(PI()*MOD(Calculator!$B$29/Calculator!$F$22,1)),2))+$C51)^2+(1500*ABS(SIN(2*PI()*MOD(Calculator!$B$29/Calculator!$F$22,1)))*IF(MOD(Calculator!$B$29/Calculator!$F$22,1)&lt;0.5,-1,1))^2))),2))</f>
        <v>—</v>
      </c>
      <c r="O51" s="292" t="n">
        <f aca="false">IFERROR(ROUND((IF(ISNUMBER(D51),D51,0)+IF(ISNUMBER(E51),E51,0)+IF(ISNUMBER(F51),F51,0)+IF(ISNUMBER(G51),G51,0)+IF(ISNUMBER(H51),H51,0)+IF(ISNUMBER(I51),I51,0)+IF(ISNUMBER(J51),J51,0)+IF(ISNUMBER(K51),K51,0)+IF(ISNUMBER(L51),L51,0)+IF(ISNUMBER(M51),M51,0)+IF(ISNUMBER(N51),N51,0))/(IF(ISNUMBER(D51),1,0)+IF(ISNUMBER(E51),1,0)+IF(ISNUMBER(F51),1,0)+IF(ISNUMBER(G51),1,0)+IF(ISNUMBER(H51),1,0)+IF(ISNUMBER(I51),1,0)+IF(ISNUMBER(J51),1,0)+IF(ISNUMBER(K51),1,0)+IF(ISNUMBER(L51),1,0)+IF(ISNUMBER(M51),1,0)+IF(ISNUMBER(N51),1,0)),4),"")</f>
        <v>18.355</v>
      </c>
      <c r="P51" s="266" t="str">
        <f aca="false">IF(OR(Calculator!$E$12&lt;&gt;"YES",Calculator!$B$30&lt;Calculator!$G$12),"—",ROUND((1+SQRT(((50*POWER(80,POWER(COS(PI()*MOD(Calculator!$B$30/Calculator!$F$12,1)),2))-$C51)^2+(1500*ABS(SIN(2*PI()*MOD(Calculator!$B$30/Calculator!$F$12,1)))*IF(MOD(Calculator!$B$30/Calculator!$F$12,1)&lt;0.5,-1,1))^2)/((50*POWER(80,POWER(COS(PI()*MOD(Calculator!$B$30/Calculator!$F$12,1)),2))+$C51)^2+(1500*ABS(SIN(2*PI()*MOD(Calculator!$B$30/Calculator!$F$12,1)))*IF(MOD(Calculator!$B$30/Calculator!$F$12,1)&lt;0.5,-1,1))^2)))/(1-SQRT(((50*POWER(80,POWER(COS(PI()*MOD(Calculator!$B$30/Calculator!$F$12,1)),2))-$C51)^2+(1500*ABS(SIN(2*PI()*MOD(Calculator!$B$30/Calculator!$F$12,1)))*IF(MOD(Calculator!$B$30/Calculator!$F$12,1)&lt;0.5,-1,1))^2)/((50*POWER(80,POWER(COS(PI()*MOD(Calculator!$B$30/Calculator!$F$12,1)),2))+$C51)^2+(1500*ABS(SIN(2*PI()*MOD(Calculator!$B$30/Calculator!$F$12,1)))*IF(MOD(Calculator!$B$30/Calculator!$F$12,1)&lt;0.5,-1,1))^2))),2))</f>
        <v>—</v>
      </c>
      <c r="Q51" s="266" t="str">
        <f aca="false">IF(OR(Calculator!$E$13&lt;&gt;"YES",Calculator!$B$30&lt;Calculator!$G$13),"—",ROUND((1+SQRT(((50*POWER(80,POWER(COS(PI()*MOD(Calculator!$B$30/Calculator!$F$13,1)),2))-$C51)^2+(1500*ABS(SIN(2*PI()*MOD(Calculator!$B$30/Calculator!$F$13,1)))*IF(MOD(Calculator!$B$30/Calculator!$F$13,1)&lt;0.5,-1,1))^2)/((50*POWER(80,POWER(COS(PI()*MOD(Calculator!$B$30/Calculator!$F$13,1)),2))+$C51)^2+(1500*ABS(SIN(2*PI()*MOD(Calculator!$B$30/Calculator!$F$13,1)))*IF(MOD(Calculator!$B$30/Calculator!$F$13,1)&lt;0.5,-1,1))^2)))/(1-SQRT(((50*POWER(80,POWER(COS(PI()*MOD(Calculator!$B$30/Calculator!$F$13,1)),2))-$C51)^2+(1500*ABS(SIN(2*PI()*MOD(Calculator!$B$30/Calculator!$F$13,1)))*IF(MOD(Calculator!$B$30/Calculator!$F$13,1)&lt;0.5,-1,1))^2)/((50*POWER(80,POWER(COS(PI()*MOD(Calculator!$B$30/Calculator!$F$13,1)),2))+$C51)^2+(1500*ABS(SIN(2*PI()*MOD(Calculator!$B$30/Calculator!$F$13,1)))*IF(MOD(Calculator!$B$30/Calculator!$F$13,1)&lt;0.5,-1,1))^2))),2))</f>
        <v>—</v>
      </c>
      <c r="R51" s="266" t="str">
        <f aca="false">IF(OR(Calculator!$E$14&lt;&gt;"YES",Calculator!$B$30&lt;Calculator!$G$14),"—",ROUND((1+SQRT(((50*POWER(80,POWER(COS(PI()*MOD(Calculator!$B$30/Calculator!$F$14,1)),2))-$C51)^2+(1500*ABS(SIN(2*PI()*MOD(Calculator!$B$30/Calculator!$F$14,1)))*IF(MOD(Calculator!$B$30/Calculator!$F$14,1)&lt;0.5,-1,1))^2)/((50*POWER(80,POWER(COS(PI()*MOD(Calculator!$B$30/Calculator!$F$14,1)),2))+$C51)^2+(1500*ABS(SIN(2*PI()*MOD(Calculator!$B$30/Calculator!$F$14,1)))*IF(MOD(Calculator!$B$30/Calculator!$F$14,1)&lt;0.5,-1,1))^2)))/(1-SQRT(((50*POWER(80,POWER(COS(PI()*MOD(Calculator!$B$30/Calculator!$F$14,1)),2))-$C51)^2+(1500*ABS(SIN(2*PI()*MOD(Calculator!$B$30/Calculator!$F$14,1)))*IF(MOD(Calculator!$B$30/Calculator!$F$14,1)&lt;0.5,-1,1))^2)/((50*POWER(80,POWER(COS(PI()*MOD(Calculator!$B$30/Calculator!$F$14,1)),2))+$C51)^2+(1500*ABS(SIN(2*PI()*MOD(Calculator!$B$30/Calculator!$F$14,1)))*IF(MOD(Calculator!$B$30/Calculator!$F$14,1)&lt;0.5,-1,1))^2))),2))</f>
        <v>—</v>
      </c>
      <c r="S51" s="266" t="n">
        <f aca="false">IF(OR(Calculator!$E$15&lt;&gt;"YES",Calculator!$B$30&lt;Calculator!$G$15),"—",ROUND((1+SQRT(((50*POWER(80,POWER(COS(PI()*MOD(Calculator!$B$30/Calculator!$F$15,1)),2))-$C51)^2+(1500*ABS(SIN(2*PI()*MOD(Calculator!$B$30/Calculator!$F$15,1)))*IF(MOD(Calculator!$B$30/Calculator!$F$15,1)&lt;0.5,-1,1))^2)/((50*POWER(80,POWER(COS(PI()*MOD(Calculator!$B$30/Calculator!$F$15,1)),2))+$C51)^2+(1500*ABS(SIN(2*PI()*MOD(Calculator!$B$30/Calculator!$F$15,1)))*IF(MOD(Calculator!$B$30/Calculator!$F$15,1)&lt;0.5,-1,1))^2)))/(1-SQRT(((50*POWER(80,POWER(COS(PI()*MOD(Calculator!$B$30/Calculator!$F$15,1)),2))-$C51)^2+(1500*ABS(SIN(2*PI()*MOD(Calculator!$B$30/Calculator!$F$15,1)))*IF(MOD(Calculator!$B$30/Calculator!$F$15,1)&lt;0.5,-1,1))^2)/((50*POWER(80,POWER(COS(PI()*MOD(Calculator!$B$30/Calculator!$F$15,1)),2))+$C51)^2+(1500*ABS(SIN(2*PI()*MOD(Calculator!$B$30/Calculator!$F$15,1)))*IF(MOD(Calculator!$B$30/Calculator!$F$15,1)&lt;0.5,-1,1))^2))),2))</f>
        <v>18.34</v>
      </c>
      <c r="T51" s="266" t="str">
        <f aca="false">IF(OR(Calculator!$E$16&lt;&gt;"YES",Calculator!$B$30&lt;Calculator!$G$16),"—",ROUND((1+SQRT(((50*POWER(80,POWER(COS(PI()*MOD(Calculator!$B$30/Calculator!$F$16,1)),2))-$C51)^2+(1500*ABS(SIN(2*PI()*MOD(Calculator!$B$30/Calculator!$F$16,1)))*IF(MOD(Calculator!$B$30/Calculator!$F$16,1)&lt;0.5,-1,1))^2)/((50*POWER(80,POWER(COS(PI()*MOD(Calculator!$B$30/Calculator!$F$16,1)),2))+$C51)^2+(1500*ABS(SIN(2*PI()*MOD(Calculator!$B$30/Calculator!$F$16,1)))*IF(MOD(Calculator!$B$30/Calculator!$F$16,1)&lt;0.5,-1,1))^2)))/(1-SQRT(((50*POWER(80,POWER(COS(PI()*MOD(Calculator!$B$30/Calculator!$F$16,1)),2))-$C51)^2+(1500*ABS(SIN(2*PI()*MOD(Calculator!$B$30/Calculator!$F$16,1)))*IF(MOD(Calculator!$B$30/Calculator!$F$16,1)&lt;0.5,-1,1))^2)/((50*POWER(80,POWER(COS(PI()*MOD(Calculator!$B$30/Calculator!$F$16,1)),2))+$C51)^2+(1500*ABS(SIN(2*PI()*MOD(Calculator!$B$30/Calculator!$F$16,1)))*IF(MOD(Calculator!$B$30/Calculator!$F$16,1)&lt;0.5,-1,1))^2))),2))</f>
        <v>—</v>
      </c>
      <c r="U51" s="266" t="n">
        <f aca="false">IF(OR(Calculator!$E$17&lt;&gt;"YES",Calculator!$B$30&lt;Calculator!$G$17),"—",ROUND((1+SQRT(((50*POWER(80,POWER(COS(PI()*MOD(Calculator!$B$30/Calculator!$F$17,1)),2))-$C51)^2+(1500*ABS(SIN(2*PI()*MOD(Calculator!$B$30/Calculator!$F$17,1)))*IF(MOD(Calculator!$B$30/Calculator!$F$17,1)&lt;0.5,-1,1))^2)/((50*POWER(80,POWER(COS(PI()*MOD(Calculator!$B$30/Calculator!$F$17,1)),2))+$C51)^2+(1500*ABS(SIN(2*PI()*MOD(Calculator!$B$30/Calculator!$F$17,1)))*IF(MOD(Calculator!$B$30/Calculator!$F$17,1)&lt;0.5,-1,1))^2)))/(1-SQRT(((50*POWER(80,POWER(COS(PI()*MOD(Calculator!$B$30/Calculator!$F$17,1)),2))-$C51)^2+(1500*ABS(SIN(2*PI()*MOD(Calculator!$B$30/Calculator!$F$17,1)))*IF(MOD(Calculator!$B$30/Calculator!$F$17,1)&lt;0.5,-1,1))^2)/((50*POWER(80,POWER(COS(PI()*MOD(Calculator!$B$30/Calculator!$F$17,1)),2))+$C51)^2+(1500*ABS(SIN(2*PI()*MOD(Calculator!$B$30/Calculator!$F$17,1)))*IF(MOD(Calculator!$B$30/Calculator!$F$17,1)&lt;0.5,-1,1))^2))),2))</f>
        <v>19.03</v>
      </c>
      <c r="V51" s="266" t="str">
        <f aca="false">IF(OR(Calculator!$E$18&lt;&gt;"YES",Calculator!$B$30&lt;Calculator!$G$18),"—",ROUND((1+SQRT(((50*POWER(80,POWER(COS(PI()*MOD(Calculator!$B$30/Calculator!$F$18,1)),2))-$C51)^2+(1500*ABS(SIN(2*PI()*MOD(Calculator!$B$30/Calculator!$F$18,1)))*IF(MOD(Calculator!$B$30/Calculator!$F$18,1)&lt;0.5,-1,1))^2)/((50*POWER(80,POWER(COS(PI()*MOD(Calculator!$B$30/Calculator!$F$18,1)),2))+$C51)^2+(1500*ABS(SIN(2*PI()*MOD(Calculator!$B$30/Calculator!$F$18,1)))*IF(MOD(Calculator!$B$30/Calculator!$F$18,1)&lt;0.5,-1,1))^2)))/(1-SQRT(((50*POWER(80,POWER(COS(PI()*MOD(Calculator!$B$30/Calculator!$F$18,1)),2))-$C51)^2+(1500*ABS(SIN(2*PI()*MOD(Calculator!$B$30/Calculator!$F$18,1)))*IF(MOD(Calculator!$B$30/Calculator!$F$18,1)&lt;0.5,-1,1))^2)/((50*POWER(80,POWER(COS(PI()*MOD(Calculator!$B$30/Calculator!$F$18,1)),2))+$C51)^2+(1500*ABS(SIN(2*PI()*MOD(Calculator!$B$30/Calculator!$F$18,1)))*IF(MOD(Calculator!$B$30/Calculator!$F$18,1)&lt;0.5,-1,1))^2))),2))</f>
        <v>—</v>
      </c>
      <c r="W51" s="266" t="str">
        <f aca="false">IF(OR(Calculator!$E$19&lt;&gt;"YES",Calculator!$B$30&lt;Calculator!$G$19),"—",ROUND((1+SQRT(((50*POWER(80,POWER(COS(PI()*MOD(Calculator!$B$30/Calculator!$F$19,1)),2))-$C51)^2+(1500*ABS(SIN(2*PI()*MOD(Calculator!$B$30/Calculator!$F$19,1)))*IF(MOD(Calculator!$B$30/Calculator!$F$19,1)&lt;0.5,-1,1))^2)/((50*POWER(80,POWER(COS(PI()*MOD(Calculator!$B$30/Calculator!$F$19,1)),2))+$C51)^2+(1500*ABS(SIN(2*PI()*MOD(Calculator!$B$30/Calculator!$F$19,1)))*IF(MOD(Calculator!$B$30/Calculator!$F$19,1)&lt;0.5,-1,1))^2)))/(1-SQRT(((50*POWER(80,POWER(COS(PI()*MOD(Calculator!$B$30/Calculator!$F$19,1)),2))-$C51)^2+(1500*ABS(SIN(2*PI()*MOD(Calculator!$B$30/Calculator!$F$19,1)))*IF(MOD(Calculator!$B$30/Calculator!$F$19,1)&lt;0.5,-1,1))^2)/((50*POWER(80,POWER(COS(PI()*MOD(Calculator!$B$30/Calculator!$F$19,1)),2))+$C51)^2+(1500*ABS(SIN(2*PI()*MOD(Calculator!$B$30/Calculator!$F$19,1)))*IF(MOD(Calculator!$B$30/Calculator!$F$19,1)&lt;0.5,-1,1))^2))),2))</f>
        <v>—</v>
      </c>
      <c r="X51" s="266" t="str">
        <f aca="false">IF(OR(Calculator!$E$20&lt;&gt;"YES",Calculator!$B$30&lt;Calculator!$G$20),"—",ROUND((1+SQRT(((50*POWER(80,POWER(COS(PI()*MOD(Calculator!$B$30/Calculator!$F$20,1)),2))-$C51)^2+(1500*ABS(SIN(2*PI()*MOD(Calculator!$B$30/Calculator!$F$20,1)))*IF(MOD(Calculator!$B$30/Calculator!$F$20,1)&lt;0.5,-1,1))^2)/((50*POWER(80,POWER(COS(PI()*MOD(Calculator!$B$30/Calculator!$F$20,1)),2))+$C51)^2+(1500*ABS(SIN(2*PI()*MOD(Calculator!$B$30/Calculator!$F$20,1)))*IF(MOD(Calculator!$B$30/Calculator!$F$20,1)&lt;0.5,-1,1))^2)))/(1-SQRT(((50*POWER(80,POWER(COS(PI()*MOD(Calculator!$B$30/Calculator!$F$20,1)),2))-$C51)^2+(1500*ABS(SIN(2*PI()*MOD(Calculator!$B$30/Calculator!$F$20,1)))*IF(MOD(Calculator!$B$30/Calculator!$F$20,1)&lt;0.5,-1,1))^2)/((50*POWER(80,POWER(COS(PI()*MOD(Calculator!$B$30/Calculator!$F$20,1)),2))+$C51)^2+(1500*ABS(SIN(2*PI()*MOD(Calculator!$B$30/Calculator!$F$20,1)))*IF(MOD(Calculator!$B$30/Calculator!$F$20,1)&lt;0.5,-1,1))^2))),2))</f>
        <v>—</v>
      </c>
      <c r="Y51" s="266" t="str">
        <f aca="false">IF(OR(Calculator!$E$21&lt;&gt;"YES",Calculator!$B$30&lt;Calculator!$G$21),"—",ROUND((1+SQRT(((50*POWER(80,POWER(COS(PI()*MOD(Calculator!$B$30/Calculator!$F$21,1)),2))-$C51)^2+(1500*ABS(SIN(2*PI()*MOD(Calculator!$B$30/Calculator!$F$21,1)))*IF(MOD(Calculator!$B$30/Calculator!$F$21,1)&lt;0.5,-1,1))^2)/((50*POWER(80,POWER(COS(PI()*MOD(Calculator!$B$30/Calculator!$F$21,1)),2))+$C51)^2+(1500*ABS(SIN(2*PI()*MOD(Calculator!$B$30/Calculator!$F$21,1)))*IF(MOD(Calculator!$B$30/Calculator!$F$21,1)&lt;0.5,-1,1))^2)))/(1-SQRT(((50*POWER(80,POWER(COS(PI()*MOD(Calculator!$B$30/Calculator!$F$21,1)),2))-$C51)^2+(1500*ABS(SIN(2*PI()*MOD(Calculator!$B$30/Calculator!$F$21,1)))*IF(MOD(Calculator!$B$30/Calculator!$F$21,1)&lt;0.5,-1,1))^2)/((50*POWER(80,POWER(COS(PI()*MOD(Calculator!$B$30/Calculator!$F$21,1)),2))+$C51)^2+(1500*ABS(SIN(2*PI()*MOD(Calculator!$B$30/Calculator!$F$21,1)))*IF(MOD(Calculator!$B$30/Calculator!$F$21,1)&lt;0.5,-1,1))^2))),2))</f>
        <v>—</v>
      </c>
      <c r="Z51" s="266" t="str">
        <f aca="false">IF(OR(Calculator!$E$22&lt;&gt;"YES",Calculator!$B$30&lt;Calculator!$G$22),"—",ROUND((1+SQRT(((50*POWER(80,POWER(COS(PI()*MOD(Calculator!$B$30/Calculator!$F$22,1)),2))-$C51)^2+(1500*ABS(SIN(2*PI()*MOD(Calculator!$B$30/Calculator!$F$22,1)))*IF(MOD(Calculator!$B$30/Calculator!$F$22,1)&lt;0.5,-1,1))^2)/((50*POWER(80,POWER(COS(PI()*MOD(Calculator!$B$30/Calculator!$F$22,1)),2))+$C51)^2+(1500*ABS(SIN(2*PI()*MOD(Calculator!$B$30/Calculator!$F$22,1)))*IF(MOD(Calculator!$B$30/Calculator!$F$22,1)&lt;0.5,-1,1))^2)))/(1-SQRT(((50*POWER(80,POWER(COS(PI()*MOD(Calculator!$B$30/Calculator!$F$22,1)),2))-$C51)^2+(1500*ABS(SIN(2*PI()*MOD(Calculator!$B$30/Calculator!$F$22,1)))*IF(MOD(Calculator!$B$30/Calculator!$F$22,1)&lt;0.5,-1,1))^2)/((50*POWER(80,POWER(COS(PI()*MOD(Calculator!$B$30/Calculator!$F$22,1)),2))+$C51)^2+(1500*ABS(SIN(2*PI()*MOD(Calculator!$B$30/Calculator!$F$22,1)))*IF(MOD(Calculator!$B$30/Calculator!$F$22,1)&lt;0.5,-1,1))^2))),2))</f>
        <v>—</v>
      </c>
      <c r="AA51" s="292" t="n">
        <f aca="false">IFERROR(ROUND((IF(ISNUMBER(P51),P51,0)+IF(ISNUMBER(Q51),Q51,0)+IF(ISNUMBER(R51),R51,0)+IF(ISNUMBER(S51),S51,0)+IF(ISNUMBER(T51),T51,0)+IF(ISNUMBER(U51),U51,0)+IF(ISNUMBER(V51),V51,0)+IF(ISNUMBER(W51),W51,0)+IF(ISNUMBER(X51),X51,0)+IF(ISNUMBER(Y51),Y51,0)+IF(ISNUMBER(Z51),Z51,0))/(IF(ISNUMBER(P51),1,0)+IF(ISNUMBER(Q51),1,0)+IF(ISNUMBER(R51),1,0)+IF(ISNUMBER(S51),1,0)+IF(ISNUMBER(T51),1,0)+IF(ISNUMBER(U51),1,0)+IF(ISNUMBER(V51),1,0)+IF(ISNUMBER(W51),1,0)+IF(ISNUMBER(X51),1,0)+IF(ISNUMBER(Y51),1,0)+IF(ISNUMBER(Z51),1,0)),4),"")</f>
        <v>18.685</v>
      </c>
      <c r="AB51" s="266" t="str">
        <f aca="false">IF(OR(Calculator!$E$12&lt;&gt;"YES",Calculator!$B$31&lt;Calculator!$G$12),"—",ROUND((1+SQRT(((50*POWER(80,POWER(COS(PI()*MOD(Calculator!$B$31/Calculator!$F$12,1)),2))-$C51)^2+(1500*ABS(SIN(2*PI()*MOD(Calculator!$B$31/Calculator!$F$12,1)))*IF(MOD(Calculator!$B$31/Calculator!$F$12,1)&lt;0.5,-1,1))^2)/((50*POWER(80,POWER(COS(PI()*MOD(Calculator!$B$31/Calculator!$F$12,1)),2))+$C51)^2+(1500*ABS(SIN(2*PI()*MOD(Calculator!$B$31/Calculator!$F$12,1)))*IF(MOD(Calculator!$B$31/Calculator!$F$12,1)&lt;0.5,-1,1))^2)))/(1-SQRT(((50*POWER(80,POWER(COS(PI()*MOD(Calculator!$B$31/Calculator!$F$12,1)),2))-$C51)^2+(1500*ABS(SIN(2*PI()*MOD(Calculator!$B$31/Calculator!$F$12,1)))*IF(MOD(Calculator!$B$31/Calculator!$F$12,1)&lt;0.5,-1,1))^2)/((50*POWER(80,POWER(COS(PI()*MOD(Calculator!$B$31/Calculator!$F$12,1)),2))+$C51)^2+(1500*ABS(SIN(2*PI()*MOD(Calculator!$B$31/Calculator!$F$12,1)))*IF(MOD(Calculator!$B$31/Calculator!$F$12,1)&lt;0.5,-1,1))^2))),2))</f>
        <v>—</v>
      </c>
      <c r="AC51" s="266" t="str">
        <f aca="false">IF(OR(Calculator!$E$13&lt;&gt;"YES",Calculator!$B$31&lt;Calculator!$G$13),"—",ROUND((1+SQRT(((50*POWER(80,POWER(COS(PI()*MOD(Calculator!$B$31/Calculator!$F$13,1)),2))-$C51)^2+(1500*ABS(SIN(2*PI()*MOD(Calculator!$B$31/Calculator!$F$13,1)))*IF(MOD(Calculator!$B$31/Calculator!$F$13,1)&lt;0.5,-1,1))^2)/((50*POWER(80,POWER(COS(PI()*MOD(Calculator!$B$31/Calculator!$F$13,1)),2))+$C51)^2+(1500*ABS(SIN(2*PI()*MOD(Calculator!$B$31/Calculator!$F$13,1)))*IF(MOD(Calculator!$B$31/Calculator!$F$13,1)&lt;0.5,-1,1))^2)))/(1-SQRT(((50*POWER(80,POWER(COS(PI()*MOD(Calculator!$B$31/Calculator!$F$13,1)),2))-$C51)^2+(1500*ABS(SIN(2*PI()*MOD(Calculator!$B$31/Calculator!$F$13,1)))*IF(MOD(Calculator!$B$31/Calculator!$F$13,1)&lt;0.5,-1,1))^2)/((50*POWER(80,POWER(COS(PI()*MOD(Calculator!$B$31/Calculator!$F$13,1)),2))+$C51)^2+(1500*ABS(SIN(2*PI()*MOD(Calculator!$B$31/Calculator!$F$13,1)))*IF(MOD(Calculator!$B$31/Calculator!$F$13,1)&lt;0.5,-1,1))^2))),2))</f>
        <v>—</v>
      </c>
      <c r="AD51" s="266" t="str">
        <f aca="false">IF(OR(Calculator!$E$14&lt;&gt;"YES",Calculator!$B$31&lt;Calculator!$G$14),"—",ROUND((1+SQRT(((50*POWER(80,POWER(COS(PI()*MOD(Calculator!$B$31/Calculator!$F$14,1)),2))-$C51)^2+(1500*ABS(SIN(2*PI()*MOD(Calculator!$B$31/Calculator!$F$14,1)))*IF(MOD(Calculator!$B$31/Calculator!$F$14,1)&lt;0.5,-1,1))^2)/((50*POWER(80,POWER(COS(PI()*MOD(Calculator!$B$31/Calculator!$F$14,1)),2))+$C51)^2+(1500*ABS(SIN(2*PI()*MOD(Calculator!$B$31/Calculator!$F$14,1)))*IF(MOD(Calculator!$B$31/Calculator!$F$14,1)&lt;0.5,-1,1))^2)))/(1-SQRT(((50*POWER(80,POWER(COS(PI()*MOD(Calculator!$B$31/Calculator!$F$14,1)),2))-$C51)^2+(1500*ABS(SIN(2*PI()*MOD(Calculator!$B$31/Calculator!$F$14,1)))*IF(MOD(Calculator!$B$31/Calculator!$F$14,1)&lt;0.5,-1,1))^2)/((50*POWER(80,POWER(COS(PI()*MOD(Calculator!$B$31/Calculator!$F$14,1)),2))+$C51)^2+(1500*ABS(SIN(2*PI()*MOD(Calculator!$B$31/Calculator!$F$14,1)))*IF(MOD(Calculator!$B$31/Calculator!$F$14,1)&lt;0.5,-1,1))^2))),2))</f>
        <v>—</v>
      </c>
      <c r="AE51" s="266" t="n">
        <f aca="false">IF(OR(Calculator!$E$15&lt;&gt;"YES",Calculator!$B$31&lt;Calculator!$G$15),"—",ROUND((1+SQRT(((50*POWER(80,POWER(COS(PI()*MOD(Calculator!$B$31/Calculator!$F$15,1)),2))-$C51)^2+(1500*ABS(SIN(2*PI()*MOD(Calculator!$B$31/Calculator!$F$15,1)))*IF(MOD(Calculator!$B$31/Calculator!$F$15,1)&lt;0.5,-1,1))^2)/((50*POWER(80,POWER(COS(PI()*MOD(Calculator!$B$31/Calculator!$F$15,1)),2))+$C51)^2+(1500*ABS(SIN(2*PI()*MOD(Calculator!$B$31/Calculator!$F$15,1)))*IF(MOD(Calculator!$B$31/Calculator!$F$15,1)&lt;0.5,-1,1))^2)))/(1-SQRT(((50*POWER(80,POWER(COS(PI()*MOD(Calculator!$B$31/Calculator!$F$15,1)),2))-$C51)^2+(1500*ABS(SIN(2*PI()*MOD(Calculator!$B$31/Calculator!$F$15,1)))*IF(MOD(Calculator!$B$31/Calculator!$F$15,1)&lt;0.5,-1,1))^2)/((50*POWER(80,POWER(COS(PI()*MOD(Calculator!$B$31/Calculator!$F$15,1)),2))+$C51)^2+(1500*ABS(SIN(2*PI()*MOD(Calculator!$B$31/Calculator!$F$15,1)))*IF(MOD(Calculator!$B$31/Calculator!$F$15,1)&lt;0.5,-1,1))^2))),2))</f>
        <v>19.63</v>
      </c>
      <c r="AF51" s="266" t="str">
        <f aca="false">IF(OR(Calculator!$E$16&lt;&gt;"YES",Calculator!$B$31&lt;Calculator!$G$16),"—",ROUND((1+SQRT(((50*POWER(80,POWER(COS(PI()*MOD(Calculator!$B$31/Calculator!$F$16,1)),2))-$C51)^2+(1500*ABS(SIN(2*PI()*MOD(Calculator!$B$31/Calculator!$F$16,1)))*IF(MOD(Calculator!$B$31/Calculator!$F$16,1)&lt;0.5,-1,1))^2)/((50*POWER(80,POWER(COS(PI()*MOD(Calculator!$B$31/Calculator!$F$16,1)),2))+$C51)^2+(1500*ABS(SIN(2*PI()*MOD(Calculator!$B$31/Calculator!$F$16,1)))*IF(MOD(Calculator!$B$31/Calculator!$F$16,1)&lt;0.5,-1,1))^2)))/(1-SQRT(((50*POWER(80,POWER(COS(PI()*MOD(Calculator!$B$31/Calculator!$F$16,1)),2))-$C51)^2+(1500*ABS(SIN(2*PI()*MOD(Calculator!$B$31/Calculator!$F$16,1)))*IF(MOD(Calculator!$B$31/Calculator!$F$16,1)&lt;0.5,-1,1))^2)/((50*POWER(80,POWER(COS(PI()*MOD(Calculator!$B$31/Calculator!$F$16,1)),2))+$C51)^2+(1500*ABS(SIN(2*PI()*MOD(Calculator!$B$31/Calculator!$F$16,1)))*IF(MOD(Calculator!$B$31/Calculator!$F$16,1)&lt;0.5,-1,1))^2))),2))</f>
        <v>—</v>
      </c>
      <c r="AG51" s="266" t="n">
        <f aca="false">IF(OR(Calculator!$E$17&lt;&gt;"YES",Calculator!$B$31&lt;Calculator!$G$17),"—",ROUND((1+SQRT(((50*POWER(80,POWER(COS(PI()*MOD(Calculator!$B$31/Calculator!$F$17,1)),2))-$C51)^2+(1500*ABS(SIN(2*PI()*MOD(Calculator!$B$31/Calculator!$F$17,1)))*IF(MOD(Calculator!$B$31/Calculator!$F$17,1)&lt;0.5,-1,1))^2)/((50*POWER(80,POWER(COS(PI()*MOD(Calculator!$B$31/Calculator!$F$17,1)),2))+$C51)^2+(1500*ABS(SIN(2*PI()*MOD(Calculator!$B$31/Calculator!$F$17,1)))*IF(MOD(Calculator!$B$31/Calculator!$F$17,1)&lt;0.5,-1,1))^2)))/(1-SQRT(((50*POWER(80,POWER(COS(PI()*MOD(Calculator!$B$31/Calculator!$F$17,1)),2))-$C51)^2+(1500*ABS(SIN(2*PI()*MOD(Calculator!$B$31/Calculator!$F$17,1)))*IF(MOD(Calculator!$B$31/Calculator!$F$17,1)&lt;0.5,-1,1))^2)/((50*POWER(80,POWER(COS(PI()*MOD(Calculator!$B$31/Calculator!$F$17,1)),2))+$C51)^2+(1500*ABS(SIN(2*PI()*MOD(Calculator!$B$31/Calculator!$F$17,1)))*IF(MOD(Calculator!$B$31/Calculator!$F$17,1)&lt;0.5,-1,1))^2))),2))</f>
        <v>16.32</v>
      </c>
      <c r="AH51" s="266" t="str">
        <f aca="false">IF(OR(Calculator!$E$18&lt;&gt;"YES",Calculator!$B$31&lt;Calculator!$G$18),"—",ROUND((1+SQRT(((50*POWER(80,POWER(COS(PI()*MOD(Calculator!$B$31/Calculator!$F$18,1)),2))-$C51)^2+(1500*ABS(SIN(2*PI()*MOD(Calculator!$B$31/Calculator!$F$18,1)))*IF(MOD(Calculator!$B$31/Calculator!$F$18,1)&lt;0.5,-1,1))^2)/((50*POWER(80,POWER(COS(PI()*MOD(Calculator!$B$31/Calculator!$F$18,1)),2))+$C51)^2+(1500*ABS(SIN(2*PI()*MOD(Calculator!$B$31/Calculator!$F$18,1)))*IF(MOD(Calculator!$B$31/Calculator!$F$18,1)&lt;0.5,-1,1))^2)))/(1-SQRT(((50*POWER(80,POWER(COS(PI()*MOD(Calculator!$B$31/Calculator!$F$18,1)),2))-$C51)^2+(1500*ABS(SIN(2*PI()*MOD(Calculator!$B$31/Calculator!$F$18,1)))*IF(MOD(Calculator!$B$31/Calculator!$F$18,1)&lt;0.5,-1,1))^2)/((50*POWER(80,POWER(COS(PI()*MOD(Calculator!$B$31/Calculator!$F$18,1)),2))+$C51)^2+(1500*ABS(SIN(2*PI()*MOD(Calculator!$B$31/Calculator!$F$18,1)))*IF(MOD(Calculator!$B$31/Calculator!$F$18,1)&lt;0.5,-1,1))^2))),2))</f>
        <v>—</v>
      </c>
      <c r="AI51" s="266" t="str">
        <f aca="false">IF(OR(Calculator!$E$19&lt;&gt;"YES",Calculator!$B$31&lt;Calculator!$G$19),"—",ROUND((1+SQRT(((50*POWER(80,POWER(COS(PI()*MOD(Calculator!$B$31/Calculator!$F$19,1)),2))-$C51)^2+(1500*ABS(SIN(2*PI()*MOD(Calculator!$B$31/Calculator!$F$19,1)))*IF(MOD(Calculator!$B$31/Calculator!$F$19,1)&lt;0.5,-1,1))^2)/((50*POWER(80,POWER(COS(PI()*MOD(Calculator!$B$31/Calculator!$F$19,1)),2))+$C51)^2+(1500*ABS(SIN(2*PI()*MOD(Calculator!$B$31/Calculator!$F$19,1)))*IF(MOD(Calculator!$B$31/Calculator!$F$19,1)&lt;0.5,-1,1))^2)))/(1-SQRT(((50*POWER(80,POWER(COS(PI()*MOD(Calculator!$B$31/Calculator!$F$19,1)),2))-$C51)^2+(1500*ABS(SIN(2*PI()*MOD(Calculator!$B$31/Calculator!$F$19,1)))*IF(MOD(Calculator!$B$31/Calculator!$F$19,1)&lt;0.5,-1,1))^2)/((50*POWER(80,POWER(COS(PI()*MOD(Calculator!$B$31/Calculator!$F$19,1)),2))+$C51)^2+(1500*ABS(SIN(2*PI()*MOD(Calculator!$B$31/Calculator!$F$19,1)))*IF(MOD(Calculator!$B$31/Calculator!$F$19,1)&lt;0.5,-1,1))^2))),2))</f>
        <v>—</v>
      </c>
      <c r="AJ51" s="266" t="str">
        <f aca="false">IF(OR(Calculator!$E$20&lt;&gt;"YES",Calculator!$B$31&lt;Calculator!$G$20),"—",ROUND((1+SQRT(((50*POWER(80,POWER(COS(PI()*MOD(Calculator!$B$31/Calculator!$F$20,1)),2))-$C51)^2+(1500*ABS(SIN(2*PI()*MOD(Calculator!$B$31/Calculator!$F$20,1)))*IF(MOD(Calculator!$B$31/Calculator!$F$20,1)&lt;0.5,-1,1))^2)/((50*POWER(80,POWER(COS(PI()*MOD(Calculator!$B$31/Calculator!$F$20,1)),2))+$C51)^2+(1500*ABS(SIN(2*PI()*MOD(Calculator!$B$31/Calculator!$F$20,1)))*IF(MOD(Calculator!$B$31/Calculator!$F$20,1)&lt;0.5,-1,1))^2)))/(1-SQRT(((50*POWER(80,POWER(COS(PI()*MOD(Calculator!$B$31/Calculator!$F$20,1)),2))-$C51)^2+(1500*ABS(SIN(2*PI()*MOD(Calculator!$B$31/Calculator!$F$20,1)))*IF(MOD(Calculator!$B$31/Calculator!$F$20,1)&lt;0.5,-1,1))^2)/((50*POWER(80,POWER(COS(PI()*MOD(Calculator!$B$31/Calculator!$F$20,1)),2))+$C51)^2+(1500*ABS(SIN(2*PI()*MOD(Calculator!$B$31/Calculator!$F$20,1)))*IF(MOD(Calculator!$B$31/Calculator!$F$20,1)&lt;0.5,-1,1))^2))),2))</f>
        <v>—</v>
      </c>
      <c r="AK51" s="266" t="str">
        <f aca="false">IF(OR(Calculator!$E$21&lt;&gt;"YES",Calculator!$B$31&lt;Calculator!$G$21),"—",ROUND((1+SQRT(((50*POWER(80,POWER(COS(PI()*MOD(Calculator!$B$31/Calculator!$F$21,1)),2))-$C51)^2+(1500*ABS(SIN(2*PI()*MOD(Calculator!$B$31/Calculator!$F$21,1)))*IF(MOD(Calculator!$B$31/Calculator!$F$21,1)&lt;0.5,-1,1))^2)/((50*POWER(80,POWER(COS(PI()*MOD(Calculator!$B$31/Calculator!$F$21,1)),2))+$C51)^2+(1500*ABS(SIN(2*PI()*MOD(Calculator!$B$31/Calculator!$F$21,1)))*IF(MOD(Calculator!$B$31/Calculator!$F$21,1)&lt;0.5,-1,1))^2)))/(1-SQRT(((50*POWER(80,POWER(COS(PI()*MOD(Calculator!$B$31/Calculator!$F$21,1)),2))-$C51)^2+(1500*ABS(SIN(2*PI()*MOD(Calculator!$B$31/Calculator!$F$21,1)))*IF(MOD(Calculator!$B$31/Calculator!$F$21,1)&lt;0.5,-1,1))^2)/((50*POWER(80,POWER(COS(PI()*MOD(Calculator!$B$31/Calculator!$F$21,1)),2))+$C51)^2+(1500*ABS(SIN(2*PI()*MOD(Calculator!$B$31/Calculator!$F$21,1)))*IF(MOD(Calculator!$B$31/Calculator!$F$21,1)&lt;0.5,-1,1))^2))),2))</f>
        <v>—</v>
      </c>
      <c r="AL51" s="266" t="str">
        <f aca="false">IF(OR(Calculator!$E$22&lt;&gt;"YES",Calculator!$B$31&lt;Calculator!$G$22),"—",ROUND((1+SQRT(((50*POWER(80,POWER(COS(PI()*MOD(Calculator!$B$31/Calculator!$F$22,1)),2))-$C51)^2+(1500*ABS(SIN(2*PI()*MOD(Calculator!$B$31/Calculator!$F$22,1)))*IF(MOD(Calculator!$B$31/Calculator!$F$22,1)&lt;0.5,-1,1))^2)/((50*POWER(80,POWER(COS(PI()*MOD(Calculator!$B$31/Calculator!$F$22,1)),2))+$C51)^2+(1500*ABS(SIN(2*PI()*MOD(Calculator!$B$31/Calculator!$F$22,1)))*IF(MOD(Calculator!$B$31/Calculator!$F$22,1)&lt;0.5,-1,1))^2)))/(1-SQRT(((50*POWER(80,POWER(COS(PI()*MOD(Calculator!$B$31/Calculator!$F$22,1)),2))-$C51)^2+(1500*ABS(SIN(2*PI()*MOD(Calculator!$B$31/Calculator!$F$22,1)))*IF(MOD(Calculator!$B$31/Calculator!$F$22,1)&lt;0.5,-1,1))^2)/((50*POWER(80,POWER(COS(PI()*MOD(Calculator!$B$31/Calculator!$F$22,1)),2))+$C51)^2+(1500*ABS(SIN(2*PI()*MOD(Calculator!$B$31/Calculator!$F$22,1)))*IF(MOD(Calculator!$B$31/Calculator!$F$22,1)&lt;0.5,-1,1))^2))),2))</f>
        <v>—</v>
      </c>
      <c r="AM51" s="293" t="n">
        <f aca="false">IFERROR(ROUND((IF(ISNUMBER(AB51),AB51,0)+IF(ISNUMBER(AC51),AC51,0)+IF(ISNUMBER(AD51),AD51,0)+IF(ISNUMBER(AE51),AE51,0)+IF(ISNUMBER(AF51),AF51,0)+IF(ISNUMBER(AG51),AG51,0)+IF(ISNUMBER(AH51),AH51,0)+IF(ISNUMBER(AI51),AI51,0)+IF(ISNUMBER(AJ51),AJ51,0)+IF(ISNUMBER(AK51),AK51,0)+IF(ISNUMBER(AL51),AL51,0))/(IF(ISNUMBER(AB51),1,0)+IF(ISNUMBER(AC51),1,0)+IF(ISNUMBER(AD51),1,0)+IF(ISNUMBER(AE51),1,0)+IF(ISNUMBER(AF51),1,0)+IF(ISNUMBER(AG51),1,0)+IF(ISNUMBER(AH51),1,0)+IF(ISNUMBER(AI51),1,0)+IF(ISNUMBER(AJ51),1,0)+IF(ISNUMBER(AK51),1,0)+IF(ISNUMBER(AL51),1,0)),4),"")</f>
        <v>17.975</v>
      </c>
      <c r="AN51" s="294" t="str">
        <f aca="false">IF(OR(Calculator!$E$12&lt;&gt;"YES",Calculator!$B$32&lt;Calculator!$G$12),"—",ROUND((1+SQRT(((50*POWER(80,POWER(COS(PI()*MOD(Calculator!$B$32/Calculator!$F$12,1)),2))-$C51)^2+(1500*ABS(SIN(2*PI()*MOD(Calculator!$B$32/Calculator!$F$12,1)))*IF(MOD(Calculator!$B$32/Calculator!$F$12,1)&lt;0.5,-1,1))^2)/((50*POWER(80,POWER(COS(PI()*MOD(Calculator!$B$32/Calculator!$F$12,1)),2))+$C51)^2+(1500*ABS(SIN(2*PI()*MOD(Calculator!$B$32/Calculator!$F$12,1)))*IF(MOD(Calculator!$B$32/Calculator!$F$12,1)&lt;0.5,-1,1))^2)))/(1-SQRT(((50*POWER(80,POWER(COS(PI()*MOD(Calculator!$B$32/Calculator!$F$12,1)),2))-$C51)^2+(1500*ABS(SIN(2*PI()*MOD(Calculator!$B$32/Calculator!$F$12,1)))*IF(MOD(Calculator!$B$32/Calculator!$F$12,1)&lt;0.5,-1,1))^2)/((50*POWER(80,POWER(COS(PI()*MOD(Calculator!$B$32/Calculator!$F$12,1)),2))+$C51)^2+(1500*ABS(SIN(2*PI()*MOD(Calculator!$B$32/Calculator!$F$12,1)))*IF(MOD(Calculator!$B$32/Calculator!$F$12,1)&lt;0.5,-1,1))^2))),2))</f>
        <v>—</v>
      </c>
      <c r="AO51" s="294" t="str">
        <f aca="false">IF(OR(Calculator!$E$13&lt;&gt;"YES",Calculator!$B$32&lt;Calculator!$G$13),"—",ROUND((1+SQRT(((50*POWER(80,POWER(COS(PI()*MOD(Calculator!$B$32/Calculator!$F$13,1)),2))-$C51)^2+(1500*ABS(SIN(2*PI()*MOD(Calculator!$B$32/Calculator!$F$13,1)))*IF(MOD(Calculator!$B$32/Calculator!$F$13,1)&lt;0.5,-1,1))^2)/((50*POWER(80,POWER(COS(PI()*MOD(Calculator!$B$32/Calculator!$F$13,1)),2))+$C51)^2+(1500*ABS(SIN(2*PI()*MOD(Calculator!$B$32/Calculator!$F$13,1)))*IF(MOD(Calculator!$B$32/Calculator!$F$13,1)&lt;0.5,-1,1))^2)))/(1-SQRT(((50*POWER(80,POWER(COS(PI()*MOD(Calculator!$B$32/Calculator!$F$13,1)),2))-$C51)^2+(1500*ABS(SIN(2*PI()*MOD(Calculator!$B$32/Calculator!$F$13,1)))*IF(MOD(Calculator!$B$32/Calculator!$F$13,1)&lt;0.5,-1,1))^2)/((50*POWER(80,POWER(COS(PI()*MOD(Calculator!$B$32/Calculator!$F$13,1)),2))+$C51)^2+(1500*ABS(SIN(2*PI()*MOD(Calculator!$B$32/Calculator!$F$13,1)))*IF(MOD(Calculator!$B$32/Calculator!$F$13,1)&lt;0.5,-1,1))^2))),2))</f>
        <v>—</v>
      </c>
      <c r="AP51" s="294" t="str">
        <f aca="false">IF(OR(Calculator!$E$14&lt;&gt;"YES",Calculator!$B$32&lt;Calculator!$G$14),"—",ROUND((1+SQRT(((50*POWER(80,POWER(COS(PI()*MOD(Calculator!$B$32/Calculator!$F$14,1)),2))-$C51)^2+(1500*ABS(SIN(2*PI()*MOD(Calculator!$B$32/Calculator!$F$14,1)))*IF(MOD(Calculator!$B$32/Calculator!$F$14,1)&lt;0.5,-1,1))^2)/((50*POWER(80,POWER(COS(PI()*MOD(Calculator!$B$32/Calculator!$F$14,1)),2))+$C51)^2+(1500*ABS(SIN(2*PI()*MOD(Calculator!$B$32/Calculator!$F$14,1)))*IF(MOD(Calculator!$B$32/Calculator!$F$14,1)&lt;0.5,-1,1))^2)))/(1-SQRT(((50*POWER(80,POWER(COS(PI()*MOD(Calculator!$B$32/Calculator!$F$14,1)),2))-$C51)^2+(1500*ABS(SIN(2*PI()*MOD(Calculator!$B$32/Calculator!$F$14,1)))*IF(MOD(Calculator!$B$32/Calculator!$F$14,1)&lt;0.5,-1,1))^2)/((50*POWER(80,POWER(COS(PI()*MOD(Calculator!$B$32/Calculator!$F$14,1)),2))+$C51)^2+(1500*ABS(SIN(2*PI()*MOD(Calculator!$B$32/Calculator!$F$14,1)))*IF(MOD(Calculator!$B$32/Calculator!$F$14,1)&lt;0.5,-1,1))^2))),2))</f>
        <v>—</v>
      </c>
      <c r="AQ51" s="294" t="n">
        <f aca="false">IF(OR(Calculator!$E$15&lt;&gt;"YES",Calculator!$B$32&lt;Calculator!$G$15),"—",ROUND((1+SQRT(((50*POWER(80,POWER(COS(PI()*MOD(Calculator!$B$32/Calculator!$F$15,1)),2))-$C51)^2+(1500*ABS(SIN(2*PI()*MOD(Calculator!$B$32/Calculator!$F$15,1)))*IF(MOD(Calculator!$B$32/Calculator!$F$15,1)&lt;0.5,-1,1))^2)/((50*POWER(80,POWER(COS(PI()*MOD(Calculator!$B$32/Calculator!$F$15,1)),2))+$C51)^2+(1500*ABS(SIN(2*PI()*MOD(Calculator!$B$32/Calculator!$F$15,1)))*IF(MOD(Calculator!$B$32/Calculator!$F$15,1)&lt;0.5,-1,1))^2)))/(1-SQRT(((50*POWER(80,POWER(COS(PI()*MOD(Calculator!$B$32/Calculator!$F$15,1)),2))-$C51)^2+(1500*ABS(SIN(2*PI()*MOD(Calculator!$B$32/Calculator!$F$15,1)))*IF(MOD(Calculator!$B$32/Calculator!$F$15,1)&lt;0.5,-1,1))^2)/((50*POWER(80,POWER(COS(PI()*MOD(Calculator!$B$32/Calculator!$F$15,1)),2))+$C51)^2+(1500*ABS(SIN(2*PI()*MOD(Calculator!$B$32/Calculator!$F$15,1)))*IF(MOD(Calculator!$B$32/Calculator!$F$15,1)&lt;0.5,-1,1))^2))),2))</f>
        <v>3.45</v>
      </c>
      <c r="AR51" s="294" t="str">
        <f aca="false">IF(OR(Calculator!$E$16&lt;&gt;"YES",Calculator!$B$32&lt;Calculator!$G$16),"—",ROUND((1+SQRT(((50*POWER(80,POWER(COS(PI()*MOD(Calculator!$B$32/Calculator!$F$16,1)),2))-$C51)^2+(1500*ABS(SIN(2*PI()*MOD(Calculator!$B$32/Calculator!$F$16,1)))*IF(MOD(Calculator!$B$32/Calculator!$F$16,1)&lt;0.5,-1,1))^2)/((50*POWER(80,POWER(COS(PI()*MOD(Calculator!$B$32/Calculator!$F$16,1)),2))+$C51)^2+(1500*ABS(SIN(2*PI()*MOD(Calculator!$B$32/Calculator!$F$16,1)))*IF(MOD(Calculator!$B$32/Calculator!$F$16,1)&lt;0.5,-1,1))^2)))/(1-SQRT(((50*POWER(80,POWER(COS(PI()*MOD(Calculator!$B$32/Calculator!$F$16,1)),2))-$C51)^2+(1500*ABS(SIN(2*PI()*MOD(Calculator!$B$32/Calculator!$F$16,1)))*IF(MOD(Calculator!$B$32/Calculator!$F$16,1)&lt;0.5,-1,1))^2)/((50*POWER(80,POWER(COS(PI()*MOD(Calculator!$B$32/Calculator!$F$16,1)),2))+$C51)^2+(1500*ABS(SIN(2*PI()*MOD(Calculator!$B$32/Calculator!$F$16,1)))*IF(MOD(Calculator!$B$32/Calculator!$F$16,1)&lt;0.5,-1,1))^2))),2))</f>
        <v>—</v>
      </c>
      <c r="AS51" s="294" t="n">
        <f aca="false">IF(OR(Calculator!$E$17&lt;&gt;"YES",Calculator!$B$32&lt;Calculator!$G$17),"—",ROUND((1+SQRT(((50*POWER(80,POWER(COS(PI()*MOD(Calculator!$B$32/Calculator!$F$17,1)),2))-$C51)^2+(1500*ABS(SIN(2*PI()*MOD(Calculator!$B$32/Calculator!$F$17,1)))*IF(MOD(Calculator!$B$32/Calculator!$F$17,1)&lt;0.5,-1,1))^2)/((50*POWER(80,POWER(COS(PI()*MOD(Calculator!$B$32/Calculator!$F$17,1)),2))+$C51)^2+(1500*ABS(SIN(2*PI()*MOD(Calculator!$B$32/Calculator!$F$17,1)))*IF(MOD(Calculator!$B$32/Calculator!$F$17,1)&lt;0.5,-1,1))^2)))/(1-SQRT(((50*POWER(80,POWER(COS(PI()*MOD(Calculator!$B$32/Calculator!$F$17,1)),2))-$C51)^2+(1500*ABS(SIN(2*PI()*MOD(Calculator!$B$32/Calculator!$F$17,1)))*IF(MOD(Calculator!$B$32/Calculator!$F$17,1)&lt;0.5,-1,1))^2)/((50*POWER(80,POWER(COS(PI()*MOD(Calculator!$B$32/Calculator!$F$17,1)),2))+$C51)^2+(1500*ABS(SIN(2*PI()*MOD(Calculator!$B$32/Calculator!$F$17,1)))*IF(MOD(Calculator!$B$32/Calculator!$F$17,1)&lt;0.5,-1,1))^2))),2))</f>
        <v>16.98</v>
      </c>
      <c r="AT51" s="294" t="str">
        <f aca="false">IF(OR(Calculator!$E$18&lt;&gt;"YES",Calculator!$B$32&lt;Calculator!$G$18),"—",ROUND((1+SQRT(((50*POWER(80,POWER(COS(PI()*MOD(Calculator!$B$32/Calculator!$F$18,1)),2))-$C51)^2+(1500*ABS(SIN(2*PI()*MOD(Calculator!$B$32/Calculator!$F$18,1)))*IF(MOD(Calculator!$B$32/Calculator!$F$18,1)&lt;0.5,-1,1))^2)/((50*POWER(80,POWER(COS(PI()*MOD(Calculator!$B$32/Calculator!$F$18,1)),2))+$C51)^2+(1500*ABS(SIN(2*PI()*MOD(Calculator!$B$32/Calculator!$F$18,1)))*IF(MOD(Calculator!$B$32/Calculator!$F$18,1)&lt;0.5,-1,1))^2)))/(1-SQRT(((50*POWER(80,POWER(COS(PI()*MOD(Calculator!$B$32/Calculator!$F$18,1)),2))-$C51)^2+(1500*ABS(SIN(2*PI()*MOD(Calculator!$B$32/Calculator!$F$18,1)))*IF(MOD(Calculator!$B$32/Calculator!$F$18,1)&lt;0.5,-1,1))^2)/((50*POWER(80,POWER(COS(PI()*MOD(Calculator!$B$32/Calculator!$F$18,1)),2))+$C51)^2+(1500*ABS(SIN(2*PI()*MOD(Calculator!$B$32/Calculator!$F$18,1)))*IF(MOD(Calculator!$B$32/Calculator!$F$18,1)&lt;0.5,-1,1))^2))),2))</f>
        <v>—</v>
      </c>
      <c r="AU51" s="294" t="str">
        <f aca="false">IF(OR(Calculator!$E$19&lt;&gt;"YES",Calculator!$B$32&lt;Calculator!$G$19),"—",ROUND((1+SQRT(((50*POWER(80,POWER(COS(PI()*MOD(Calculator!$B$32/Calculator!$F$19,1)),2))-$C51)^2+(1500*ABS(SIN(2*PI()*MOD(Calculator!$B$32/Calculator!$F$19,1)))*IF(MOD(Calculator!$B$32/Calculator!$F$19,1)&lt;0.5,-1,1))^2)/((50*POWER(80,POWER(COS(PI()*MOD(Calculator!$B$32/Calculator!$F$19,1)),2))+$C51)^2+(1500*ABS(SIN(2*PI()*MOD(Calculator!$B$32/Calculator!$F$19,1)))*IF(MOD(Calculator!$B$32/Calculator!$F$19,1)&lt;0.5,-1,1))^2)))/(1-SQRT(((50*POWER(80,POWER(COS(PI()*MOD(Calculator!$B$32/Calculator!$F$19,1)),2))-$C51)^2+(1500*ABS(SIN(2*PI()*MOD(Calculator!$B$32/Calculator!$F$19,1)))*IF(MOD(Calculator!$B$32/Calculator!$F$19,1)&lt;0.5,-1,1))^2)/((50*POWER(80,POWER(COS(PI()*MOD(Calculator!$B$32/Calculator!$F$19,1)),2))+$C51)^2+(1500*ABS(SIN(2*PI()*MOD(Calculator!$B$32/Calculator!$F$19,1)))*IF(MOD(Calculator!$B$32/Calculator!$F$19,1)&lt;0.5,-1,1))^2))),2))</f>
        <v>—</v>
      </c>
      <c r="AV51" s="294" t="str">
        <f aca="false">IF(OR(Calculator!$E$20&lt;&gt;"YES",Calculator!$B$32&lt;Calculator!$G$20),"—",ROUND((1+SQRT(((50*POWER(80,POWER(COS(PI()*MOD(Calculator!$B$32/Calculator!$F$20,1)),2))-$C51)^2+(1500*ABS(SIN(2*PI()*MOD(Calculator!$B$32/Calculator!$F$20,1)))*IF(MOD(Calculator!$B$32/Calculator!$F$20,1)&lt;0.5,-1,1))^2)/((50*POWER(80,POWER(COS(PI()*MOD(Calculator!$B$32/Calculator!$F$20,1)),2))+$C51)^2+(1500*ABS(SIN(2*PI()*MOD(Calculator!$B$32/Calculator!$F$20,1)))*IF(MOD(Calculator!$B$32/Calculator!$F$20,1)&lt;0.5,-1,1))^2)))/(1-SQRT(((50*POWER(80,POWER(COS(PI()*MOD(Calculator!$B$32/Calculator!$F$20,1)),2))-$C51)^2+(1500*ABS(SIN(2*PI()*MOD(Calculator!$B$32/Calculator!$F$20,1)))*IF(MOD(Calculator!$B$32/Calculator!$F$20,1)&lt;0.5,-1,1))^2)/((50*POWER(80,POWER(COS(PI()*MOD(Calculator!$B$32/Calculator!$F$20,1)),2))+$C51)^2+(1500*ABS(SIN(2*PI()*MOD(Calculator!$B$32/Calculator!$F$20,1)))*IF(MOD(Calculator!$B$32/Calculator!$F$20,1)&lt;0.5,-1,1))^2))),2))</f>
        <v>—</v>
      </c>
      <c r="AW51" s="294" t="str">
        <f aca="false">IF(OR(Calculator!$E$21&lt;&gt;"YES",Calculator!$B$32&lt;Calculator!$G$21),"—",ROUND((1+SQRT(((50*POWER(80,POWER(COS(PI()*MOD(Calculator!$B$32/Calculator!$F$21,1)),2))-$C51)^2+(1500*ABS(SIN(2*PI()*MOD(Calculator!$B$32/Calculator!$F$21,1)))*IF(MOD(Calculator!$B$32/Calculator!$F$21,1)&lt;0.5,-1,1))^2)/((50*POWER(80,POWER(COS(PI()*MOD(Calculator!$B$32/Calculator!$F$21,1)),2))+$C51)^2+(1500*ABS(SIN(2*PI()*MOD(Calculator!$B$32/Calculator!$F$21,1)))*IF(MOD(Calculator!$B$32/Calculator!$F$21,1)&lt;0.5,-1,1))^2)))/(1-SQRT(((50*POWER(80,POWER(COS(PI()*MOD(Calculator!$B$32/Calculator!$F$21,1)),2))-$C51)^2+(1500*ABS(SIN(2*PI()*MOD(Calculator!$B$32/Calculator!$F$21,1)))*IF(MOD(Calculator!$B$32/Calculator!$F$21,1)&lt;0.5,-1,1))^2)/((50*POWER(80,POWER(COS(PI()*MOD(Calculator!$B$32/Calculator!$F$21,1)),2))+$C51)^2+(1500*ABS(SIN(2*PI()*MOD(Calculator!$B$32/Calculator!$F$21,1)))*IF(MOD(Calculator!$B$32/Calculator!$F$21,1)&lt;0.5,-1,1))^2))),2))</f>
        <v>—</v>
      </c>
      <c r="AX51" s="294" t="str">
        <f aca="false">IF(OR(Calculator!$E$22&lt;&gt;"YES",Calculator!$B$32&lt;Calculator!$G$22),"—",ROUND((1+SQRT(((50*POWER(80,POWER(COS(PI()*MOD(Calculator!$B$32/Calculator!$F$22,1)),2))-$C51)^2+(1500*ABS(SIN(2*PI()*MOD(Calculator!$B$32/Calculator!$F$22,1)))*IF(MOD(Calculator!$B$32/Calculator!$F$22,1)&lt;0.5,-1,1))^2)/((50*POWER(80,POWER(COS(PI()*MOD(Calculator!$B$32/Calculator!$F$22,1)),2))+$C51)^2+(1500*ABS(SIN(2*PI()*MOD(Calculator!$B$32/Calculator!$F$22,1)))*IF(MOD(Calculator!$B$32/Calculator!$F$22,1)&lt;0.5,-1,1))^2)))/(1-SQRT(((50*POWER(80,POWER(COS(PI()*MOD(Calculator!$B$32/Calculator!$F$22,1)),2))-$C51)^2+(1500*ABS(SIN(2*PI()*MOD(Calculator!$B$32/Calculator!$F$22,1)))*IF(MOD(Calculator!$B$32/Calculator!$F$22,1)&lt;0.5,-1,1))^2)/((50*POWER(80,POWER(COS(PI()*MOD(Calculator!$B$32/Calculator!$F$22,1)),2))+$C51)^2+(1500*ABS(SIN(2*PI()*MOD(Calculator!$B$32/Calculator!$F$22,1)))*IF(MOD(Calculator!$B$32/Calculator!$F$22,1)&lt;0.5,-1,1))^2))),2))</f>
        <v>—</v>
      </c>
      <c r="AY51" s="293" t="n">
        <f aca="false">IFERROR(ROUND((IF(ISNUMBER(AN51),AN51,0)+IF(ISNUMBER(AO51),AO51,0)+IF(ISNUMBER(AP51),AP51,0)+IF(ISNUMBER(AQ51),AQ51,0)+IF(ISNUMBER(AR51),AR51,0)+IF(ISNUMBER(AS51),AS51,0)+IF(ISNUMBER(AT51),AT51,0)+IF(ISNUMBER(AU51),AU51,0)+IF(ISNUMBER(AV51),AV51,0)+IF(ISNUMBER(AW51),AW51,0)+IF(ISNUMBER(AX51),AX51,0))/(IF(ISNUMBER(AN51),1,0)+IF(ISNUMBER(AO51),1,0)+IF(ISNUMBER(AP51),1,0)+IF(ISNUMBER(AQ51),1,0)+IF(ISNUMBER(AR51),1,0)+IF(ISNUMBER(AS51),1,0)+IF(ISNUMBER(AT51),1,0)+IF(ISNUMBER(AU51),1,0)+IF(ISNUMBER(AV51),1,0)+IF(ISNUMBER(AW51),1,0)+IF(ISNUMBER(AX51),1,0)),4),"")</f>
        <v>10.215</v>
      </c>
      <c r="AZ51" s="294" t="str">
        <f aca="false">IF(OR(Calculator!$E$12&lt;&gt;"YES",Calculator!$B$33&lt;Calculator!$G$12),"—",ROUND((1+SQRT(((50*POWER(80,POWER(COS(PI()*MOD(Calculator!$B$33/Calculator!$F$12,1)),2))-$C51)^2+(1500*ABS(SIN(2*PI()*MOD(Calculator!$B$33/Calculator!$F$12,1)))*IF(MOD(Calculator!$B$33/Calculator!$F$12,1)&lt;0.5,-1,1))^2)/((50*POWER(80,POWER(COS(PI()*MOD(Calculator!$B$33/Calculator!$F$12,1)),2))+$C51)^2+(1500*ABS(SIN(2*PI()*MOD(Calculator!$B$33/Calculator!$F$12,1)))*IF(MOD(Calculator!$B$33/Calculator!$F$12,1)&lt;0.5,-1,1))^2)))/(1-SQRT(((50*POWER(80,POWER(COS(PI()*MOD(Calculator!$B$33/Calculator!$F$12,1)),2))-$C51)^2+(1500*ABS(SIN(2*PI()*MOD(Calculator!$B$33/Calculator!$F$12,1)))*IF(MOD(Calculator!$B$33/Calculator!$F$12,1)&lt;0.5,-1,1))^2)/((50*POWER(80,POWER(COS(PI()*MOD(Calculator!$B$33/Calculator!$F$12,1)),2))+$C51)^2+(1500*ABS(SIN(2*PI()*MOD(Calculator!$B$33/Calculator!$F$12,1)))*IF(MOD(Calculator!$B$33/Calculator!$F$12,1)&lt;0.5,-1,1))^2))),2))</f>
        <v>—</v>
      </c>
      <c r="BA51" s="294" t="str">
        <f aca="false">IF(OR(Calculator!$E$13&lt;&gt;"YES",Calculator!$B$33&lt;Calculator!$G$13),"—",ROUND((1+SQRT(((50*POWER(80,POWER(COS(PI()*MOD(Calculator!$B$33/Calculator!$F$13,1)),2))-$C51)^2+(1500*ABS(SIN(2*PI()*MOD(Calculator!$B$33/Calculator!$F$13,1)))*IF(MOD(Calculator!$B$33/Calculator!$F$13,1)&lt;0.5,-1,1))^2)/((50*POWER(80,POWER(COS(PI()*MOD(Calculator!$B$33/Calculator!$F$13,1)),2))+$C51)^2+(1500*ABS(SIN(2*PI()*MOD(Calculator!$B$33/Calculator!$F$13,1)))*IF(MOD(Calculator!$B$33/Calculator!$F$13,1)&lt;0.5,-1,1))^2)))/(1-SQRT(((50*POWER(80,POWER(COS(PI()*MOD(Calculator!$B$33/Calculator!$F$13,1)),2))-$C51)^2+(1500*ABS(SIN(2*PI()*MOD(Calculator!$B$33/Calculator!$F$13,1)))*IF(MOD(Calculator!$B$33/Calculator!$F$13,1)&lt;0.5,-1,1))^2)/((50*POWER(80,POWER(COS(PI()*MOD(Calculator!$B$33/Calculator!$F$13,1)),2))+$C51)^2+(1500*ABS(SIN(2*PI()*MOD(Calculator!$B$33/Calculator!$F$13,1)))*IF(MOD(Calculator!$B$33/Calculator!$F$13,1)&lt;0.5,-1,1))^2))),2))</f>
        <v>—</v>
      </c>
      <c r="BB51" s="294" t="str">
        <f aca="false">IF(OR(Calculator!$E$14&lt;&gt;"YES",Calculator!$B$33&lt;Calculator!$G$14),"—",ROUND((1+SQRT(((50*POWER(80,POWER(COS(PI()*MOD(Calculator!$B$33/Calculator!$F$14,1)),2))-$C51)^2+(1500*ABS(SIN(2*PI()*MOD(Calculator!$B$33/Calculator!$F$14,1)))*IF(MOD(Calculator!$B$33/Calculator!$F$14,1)&lt;0.5,-1,1))^2)/((50*POWER(80,POWER(COS(PI()*MOD(Calculator!$B$33/Calculator!$F$14,1)),2))+$C51)^2+(1500*ABS(SIN(2*PI()*MOD(Calculator!$B$33/Calculator!$F$14,1)))*IF(MOD(Calculator!$B$33/Calculator!$F$14,1)&lt;0.5,-1,1))^2)))/(1-SQRT(((50*POWER(80,POWER(COS(PI()*MOD(Calculator!$B$33/Calculator!$F$14,1)),2))-$C51)^2+(1500*ABS(SIN(2*PI()*MOD(Calculator!$B$33/Calculator!$F$14,1)))*IF(MOD(Calculator!$B$33/Calculator!$F$14,1)&lt;0.5,-1,1))^2)/((50*POWER(80,POWER(COS(PI()*MOD(Calculator!$B$33/Calculator!$F$14,1)),2))+$C51)^2+(1500*ABS(SIN(2*PI()*MOD(Calculator!$B$33/Calculator!$F$14,1)))*IF(MOD(Calculator!$B$33/Calculator!$F$14,1)&lt;0.5,-1,1))^2))),2))</f>
        <v>—</v>
      </c>
      <c r="BC51" s="294" t="n">
        <f aca="false">IF(OR(Calculator!$E$15&lt;&gt;"YES",Calculator!$B$33&lt;Calculator!$G$15),"—",ROUND((1+SQRT(((50*POWER(80,POWER(COS(PI()*MOD(Calculator!$B$33/Calculator!$F$15,1)),2))-$C51)^2+(1500*ABS(SIN(2*PI()*MOD(Calculator!$B$33/Calculator!$F$15,1)))*IF(MOD(Calculator!$B$33/Calculator!$F$15,1)&lt;0.5,-1,1))^2)/((50*POWER(80,POWER(COS(PI()*MOD(Calculator!$B$33/Calculator!$F$15,1)),2))+$C51)^2+(1500*ABS(SIN(2*PI()*MOD(Calculator!$B$33/Calculator!$F$15,1)))*IF(MOD(Calculator!$B$33/Calculator!$F$15,1)&lt;0.5,-1,1))^2)))/(1-SQRT(((50*POWER(80,POWER(COS(PI()*MOD(Calculator!$B$33/Calculator!$F$15,1)),2))-$C51)^2+(1500*ABS(SIN(2*PI()*MOD(Calculator!$B$33/Calculator!$F$15,1)))*IF(MOD(Calculator!$B$33/Calculator!$F$15,1)&lt;0.5,-1,1))^2)/((50*POWER(80,POWER(COS(PI()*MOD(Calculator!$B$33/Calculator!$F$15,1)),2))+$C51)^2+(1500*ABS(SIN(2*PI()*MOD(Calculator!$B$33/Calculator!$F$15,1)))*IF(MOD(Calculator!$B$33/Calculator!$F$15,1)&lt;0.5,-1,1))^2))),2))</f>
        <v>3.56</v>
      </c>
      <c r="BD51" s="294" t="str">
        <f aca="false">IF(OR(Calculator!$E$16&lt;&gt;"YES",Calculator!$B$33&lt;Calculator!$G$16),"—",ROUND((1+SQRT(((50*POWER(80,POWER(COS(PI()*MOD(Calculator!$B$33/Calculator!$F$16,1)),2))-$C51)^2+(1500*ABS(SIN(2*PI()*MOD(Calculator!$B$33/Calculator!$F$16,1)))*IF(MOD(Calculator!$B$33/Calculator!$F$16,1)&lt;0.5,-1,1))^2)/((50*POWER(80,POWER(COS(PI()*MOD(Calculator!$B$33/Calculator!$F$16,1)),2))+$C51)^2+(1500*ABS(SIN(2*PI()*MOD(Calculator!$B$33/Calculator!$F$16,1)))*IF(MOD(Calculator!$B$33/Calculator!$F$16,1)&lt;0.5,-1,1))^2)))/(1-SQRT(((50*POWER(80,POWER(COS(PI()*MOD(Calculator!$B$33/Calculator!$F$16,1)),2))-$C51)^2+(1500*ABS(SIN(2*PI()*MOD(Calculator!$B$33/Calculator!$F$16,1)))*IF(MOD(Calculator!$B$33/Calculator!$F$16,1)&lt;0.5,-1,1))^2)/((50*POWER(80,POWER(COS(PI()*MOD(Calculator!$B$33/Calculator!$F$16,1)),2))+$C51)^2+(1500*ABS(SIN(2*PI()*MOD(Calculator!$B$33/Calculator!$F$16,1)))*IF(MOD(Calculator!$B$33/Calculator!$F$16,1)&lt;0.5,-1,1))^2))),2))</f>
        <v>—</v>
      </c>
      <c r="BE51" s="294" t="n">
        <f aca="false">IF(OR(Calculator!$E$17&lt;&gt;"YES",Calculator!$B$33&lt;Calculator!$G$17),"—",ROUND((1+SQRT(((50*POWER(80,POWER(COS(PI()*MOD(Calculator!$B$33/Calculator!$F$17,1)),2))-$C51)^2+(1500*ABS(SIN(2*PI()*MOD(Calculator!$B$33/Calculator!$F$17,1)))*IF(MOD(Calculator!$B$33/Calculator!$F$17,1)&lt;0.5,-1,1))^2)/((50*POWER(80,POWER(COS(PI()*MOD(Calculator!$B$33/Calculator!$F$17,1)),2))+$C51)^2+(1500*ABS(SIN(2*PI()*MOD(Calculator!$B$33/Calculator!$F$17,1)))*IF(MOD(Calculator!$B$33/Calculator!$F$17,1)&lt;0.5,-1,1))^2)))/(1-SQRT(((50*POWER(80,POWER(COS(PI()*MOD(Calculator!$B$33/Calculator!$F$17,1)),2))-$C51)^2+(1500*ABS(SIN(2*PI()*MOD(Calculator!$B$33/Calculator!$F$17,1)))*IF(MOD(Calculator!$B$33/Calculator!$F$17,1)&lt;0.5,-1,1))^2)/((50*POWER(80,POWER(COS(PI()*MOD(Calculator!$B$33/Calculator!$F$17,1)),2))+$C51)^2+(1500*ABS(SIN(2*PI()*MOD(Calculator!$B$33/Calculator!$F$17,1)))*IF(MOD(Calculator!$B$33/Calculator!$F$17,1)&lt;0.5,-1,1))^2))),2))</f>
        <v>18.35</v>
      </c>
      <c r="BF51" s="294" t="str">
        <f aca="false">IF(OR(Calculator!$E$18&lt;&gt;"YES",Calculator!$B$33&lt;Calculator!$G$18),"—",ROUND((1+SQRT(((50*POWER(80,POWER(COS(PI()*MOD(Calculator!$B$33/Calculator!$F$18,1)),2))-$C51)^2+(1500*ABS(SIN(2*PI()*MOD(Calculator!$B$33/Calculator!$F$18,1)))*IF(MOD(Calculator!$B$33/Calculator!$F$18,1)&lt;0.5,-1,1))^2)/((50*POWER(80,POWER(COS(PI()*MOD(Calculator!$B$33/Calculator!$F$18,1)),2))+$C51)^2+(1500*ABS(SIN(2*PI()*MOD(Calculator!$B$33/Calculator!$F$18,1)))*IF(MOD(Calculator!$B$33/Calculator!$F$18,1)&lt;0.5,-1,1))^2)))/(1-SQRT(((50*POWER(80,POWER(COS(PI()*MOD(Calculator!$B$33/Calculator!$F$18,1)),2))-$C51)^2+(1500*ABS(SIN(2*PI()*MOD(Calculator!$B$33/Calculator!$F$18,1)))*IF(MOD(Calculator!$B$33/Calculator!$F$18,1)&lt;0.5,-1,1))^2)/((50*POWER(80,POWER(COS(PI()*MOD(Calculator!$B$33/Calculator!$F$18,1)),2))+$C51)^2+(1500*ABS(SIN(2*PI()*MOD(Calculator!$B$33/Calculator!$F$18,1)))*IF(MOD(Calculator!$B$33/Calculator!$F$18,1)&lt;0.5,-1,1))^2))),2))</f>
        <v>—</v>
      </c>
      <c r="BG51" s="294" t="str">
        <f aca="false">IF(OR(Calculator!$E$19&lt;&gt;"YES",Calculator!$B$33&lt;Calculator!$G$19),"—",ROUND((1+SQRT(((50*POWER(80,POWER(COS(PI()*MOD(Calculator!$B$33/Calculator!$F$19,1)),2))-$C51)^2+(1500*ABS(SIN(2*PI()*MOD(Calculator!$B$33/Calculator!$F$19,1)))*IF(MOD(Calculator!$B$33/Calculator!$F$19,1)&lt;0.5,-1,1))^2)/((50*POWER(80,POWER(COS(PI()*MOD(Calculator!$B$33/Calculator!$F$19,1)),2))+$C51)^2+(1500*ABS(SIN(2*PI()*MOD(Calculator!$B$33/Calculator!$F$19,1)))*IF(MOD(Calculator!$B$33/Calculator!$F$19,1)&lt;0.5,-1,1))^2)))/(1-SQRT(((50*POWER(80,POWER(COS(PI()*MOD(Calculator!$B$33/Calculator!$F$19,1)),2))-$C51)^2+(1500*ABS(SIN(2*PI()*MOD(Calculator!$B$33/Calculator!$F$19,1)))*IF(MOD(Calculator!$B$33/Calculator!$F$19,1)&lt;0.5,-1,1))^2)/((50*POWER(80,POWER(COS(PI()*MOD(Calculator!$B$33/Calculator!$F$19,1)),2))+$C51)^2+(1500*ABS(SIN(2*PI()*MOD(Calculator!$B$33/Calculator!$F$19,1)))*IF(MOD(Calculator!$B$33/Calculator!$F$19,1)&lt;0.5,-1,1))^2))),2))</f>
        <v>—</v>
      </c>
      <c r="BH51" s="294" t="str">
        <f aca="false">IF(OR(Calculator!$E$20&lt;&gt;"YES",Calculator!$B$33&lt;Calculator!$G$20),"—",ROUND((1+SQRT(((50*POWER(80,POWER(COS(PI()*MOD(Calculator!$B$33/Calculator!$F$20,1)),2))-$C51)^2+(1500*ABS(SIN(2*PI()*MOD(Calculator!$B$33/Calculator!$F$20,1)))*IF(MOD(Calculator!$B$33/Calculator!$F$20,1)&lt;0.5,-1,1))^2)/((50*POWER(80,POWER(COS(PI()*MOD(Calculator!$B$33/Calculator!$F$20,1)),2))+$C51)^2+(1500*ABS(SIN(2*PI()*MOD(Calculator!$B$33/Calculator!$F$20,1)))*IF(MOD(Calculator!$B$33/Calculator!$F$20,1)&lt;0.5,-1,1))^2)))/(1-SQRT(((50*POWER(80,POWER(COS(PI()*MOD(Calculator!$B$33/Calculator!$F$20,1)),2))-$C51)^2+(1500*ABS(SIN(2*PI()*MOD(Calculator!$B$33/Calculator!$F$20,1)))*IF(MOD(Calculator!$B$33/Calculator!$F$20,1)&lt;0.5,-1,1))^2)/((50*POWER(80,POWER(COS(PI()*MOD(Calculator!$B$33/Calculator!$F$20,1)),2))+$C51)^2+(1500*ABS(SIN(2*PI()*MOD(Calculator!$B$33/Calculator!$F$20,1)))*IF(MOD(Calculator!$B$33/Calculator!$F$20,1)&lt;0.5,-1,1))^2))),2))</f>
        <v>—</v>
      </c>
      <c r="BI51" s="294" t="str">
        <f aca="false">IF(OR(Calculator!$E$21&lt;&gt;"YES",Calculator!$B$33&lt;Calculator!$G$21),"—",ROUND((1+SQRT(((50*POWER(80,POWER(COS(PI()*MOD(Calculator!$B$33/Calculator!$F$21,1)),2))-$C51)^2+(1500*ABS(SIN(2*PI()*MOD(Calculator!$B$33/Calculator!$F$21,1)))*IF(MOD(Calculator!$B$33/Calculator!$F$21,1)&lt;0.5,-1,1))^2)/((50*POWER(80,POWER(COS(PI()*MOD(Calculator!$B$33/Calculator!$F$21,1)),2))+$C51)^2+(1500*ABS(SIN(2*PI()*MOD(Calculator!$B$33/Calculator!$F$21,1)))*IF(MOD(Calculator!$B$33/Calculator!$F$21,1)&lt;0.5,-1,1))^2)))/(1-SQRT(((50*POWER(80,POWER(COS(PI()*MOD(Calculator!$B$33/Calculator!$F$21,1)),2))-$C51)^2+(1500*ABS(SIN(2*PI()*MOD(Calculator!$B$33/Calculator!$F$21,1)))*IF(MOD(Calculator!$B$33/Calculator!$F$21,1)&lt;0.5,-1,1))^2)/((50*POWER(80,POWER(COS(PI()*MOD(Calculator!$B$33/Calculator!$F$21,1)),2))+$C51)^2+(1500*ABS(SIN(2*PI()*MOD(Calculator!$B$33/Calculator!$F$21,1)))*IF(MOD(Calculator!$B$33/Calculator!$F$21,1)&lt;0.5,-1,1))^2))),2))</f>
        <v>—</v>
      </c>
      <c r="BJ51" s="294" t="str">
        <f aca="false">IF(OR(Calculator!$E$22&lt;&gt;"YES",Calculator!$B$33&lt;Calculator!$G$22),"—",ROUND((1+SQRT(((50*POWER(80,POWER(COS(PI()*MOD(Calculator!$B$33/Calculator!$F$22,1)),2))-$C51)^2+(1500*ABS(SIN(2*PI()*MOD(Calculator!$B$33/Calculator!$F$22,1)))*IF(MOD(Calculator!$B$33/Calculator!$F$22,1)&lt;0.5,-1,1))^2)/((50*POWER(80,POWER(COS(PI()*MOD(Calculator!$B$33/Calculator!$F$22,1)),2))+$C51)^2+(1500*ABS(SIN(2*PI()*MOD(Calculator!$B$33/Calculator!$F$22,1)))*IF(MOD(Calculator!$B$33/Calculator!$F$22,1)&lt;0.5,-1,1))^2)))/(1-SQRT(((50*POWER(80,POWER(COS(PI()*MOD(Calculator!$B$33/Calculator!$F$22,1)),2))-$C51)^2+(1500*ABS(SIN(2*PI()*MOD(Calculator!$B$33/Calculator!$F$22,1)))*IF(MOD(Calculator!$B$33/Calculator!$F$22,1)&lt;0.5,-1,1))^2)/((50*POWER(80,POWER(COS(PI()*MOD(Calculator!$B$33/Calculator!$F$22,1)),2))+$C51)^2+(1500*ABS(SIN(2*PI()*MOD(Calculator!$B$33/Calculator!$F$22,1)))*IF(MOD(Calculator!$B$33/Calculator!$F$22,1)&lt;0.5,-1,1))^2))),2))</f>
        <v>—</v>
      </c>
      <c r="BK51" s="293" t="n">
        <f aca="false">IFERROR(ROUND((IF(ISNUMBER(AZ51),AZ51,0)+IF(ISNUMBER(BA51),BA51,0)+IF(ISNUMBER(BB51),BB51,0)+IF(ISNUMBER(BC51),BC51,0)+IF(ISNUMBER(BD51),BD51,0)+IF(ISNUMBER(BE51),BE51,0)+IF(ISNUMBER(BF51),BF51,0)+IF(ISNUMBER(BG51),BG51,0)+IF(ISNUMBER(BH51),BH51,0)+IF(ISNUMBER(BI51),BI51,0)+IF(ISNUMBER(BJ51),BJ51,0))/(IF(ISNUMBER(AZ51),1,0)+IF(ISNUMBER(BA51),1,0)+IF(ISNUMBER(BB51),1,0)+IF(ISNUMBER(BC51),1,0)+IF(ISNUMBER(BD51),1,0)+IF(ISNUMBER(BE51),1,0)+IF(ISNUMBER(BF51),1,0)+IF(ISNUMBER(BG51),1,0)+IF(ISNUMBER(BH51),1,0)+IF(ISNUMBER(BI51),1,0)+IF(ISNUMBER(BJ51),1,0)),4),"")</f>
        <v>10.955</v>
      </c>
      <c r="BM51" s="253" t="str">
        <f aca="false">IF(OR(Calculator!$E$12&lt;&gt;"YES",Calculator!$B$29&lt;Calculator!$G$12),"—",ROUND((1+SQRT(((50*POWER(80,POWER(COS(PI()*MOD(Calculator!$B$29/Calculator!$F$12,1)),2))+MIN(500,MAX(30,100*EXP(-0.3*'VSWR Calculator'!$C$24)*(1+3*ABS(MOD('VSWR Calculator'!$C$23/Calculator!$F$12/2,1)-0.5))))/'VSWR Calculator'!$C$25)-$C51)^2+(1500*ABS(SIN(2*PI()*MOD(Calculator!$B$29/Calculator!$F$12,1)))*IF(MOD(Calculator!$B$29/Calculator!$F$12,1)&lt;0.5,-1,1))^2)/SQRT(((50*POWER(80,POWER(COS(PI()*MOD(Calculator!$B$29/Calculator!$F$12,1)),2))+MIN(500,MAX(30,100*EXP(-0.3*'VSWR Calculator'!$C$24)*(1+3*ABS(MOD('VSWR Calculator'!$C$23/Calculator!$F$12/2,1)-0.5))))/'VSWR Calculator'!$C$25)+$C51)^2+(1500*ABS(SIN(2*PI()*MOD(Calculator!$B$29/Calculator!$F$12,1)))*IF(MOD(Calculator!$B$29/Calculator!$F$12,1)&lt;0.5,-1,1))^2))/(1-SQRT(((50*POWER(80,POWER(COS(PI()*MOD(Calculator!$B$29/Calculator!$F$12,1)),2))+MIN(500,MAX(30,100*EXP(-0.3*'VSWR Calculator'!$C$24)*(1+3*ABS(MOD('VSWR Calculator'!$C$23/Calculator!$F$12/2,1)-0.5))))/'VSWR Calculator'!$C$25)-$C51)^2+(1500*ABS(SIN(2*PI()*MOD(Calculator!$B$29/Calculator!$F$12,1)))*IF(MOD(Calculator!$B$29/Calculator!$F$12,1)&lt;0.5,-1,1))^2)/SQRT(((50*POWER(80,POWER(COS(PI()*MOD(Calculator!$B$29/Calculator!$F$12,1)),2))+MIN(500,MAX(30,100*EXP(-0.3*'VSWR Calculator'!$C$24)*(1+3*ABS(MOD('VSWR Calculator'!$C$23/Calculator!$F$12/2,1)-0.5))))/'VSWR Calculator'!$C$25)+$C51)^2+(1500*ABS(SIN(2*PI()*MOD(Calculator!$B$29/Calculator!$F$12,1)))*IF(MOD(Calculator!$B$29/Calculator!$F$12,1)&lt;0.5,-1,1))^2)),2))</f>
        <v>—</v>
      </c>
      <c r="BN51" s="253" t="str">
        <f aca="false">IF(OR(Calculator!$E$13&lt;&gt;"YES",Calculator!$B$29&lt;Calculator!$G$13),"—",ROUND((1+SQRT(((50*POWER(80,POWER(COS(PI()*MOD(Calculator!$B$29/Calculator!$F$13,1)),2))+MIN(500,MAX(30,100*EXP(-0.3*'VSWR Calculator'!$C$24)*(1+3*ABS(MOD('VSWR Calculator'!$C$23/Calculator!$F$13/2,1)-0.5))))/'VSWR Calculator'!$C$25)-$C51)^2+(1500*ABS(SIN(2*PI()*MOD(Calculator!$B$29/Calculator!$F$13,1)))*IF(MOD(Calculator!$B$29/Calculator!$F$13,1)&lt;0.5,-1,1))^2)/SQRT(((50*POWER(80,POWER(COS(PI()*MOD(Calculator!$B$29/Calculator!$F$13,1)),2))+MIN(500,MAX(30,100*EXP(-0.3*'VSWR Calculator'!$C$24)*(1+3*ABS(MOD('VSWR Calculator'!$C$23/Calculator!$F$13/2,1)-0.5))))/'VSWR Calculator'!$C$25)+$C51)^2+(1500*ABS(SIN(2*PI()*MOD(Calculator!$B$29/Calculator!$F$13,1)))*IF(MOD(Calculator!$B$29/Calculator!$F$13,1)&lt;0.5,-1,1))^2))/(1-SQRT(((50*POWER(80,POWER(COS(PI()*MOD(Calculator!$B$29/Calculator!$F$13,1)),2))+MIN(500,MAX(30,100*EXP(-0.3*'VSWR Calculator'!$C$24)*(1+3*ABS(MOD('VSWR Calculator'!$C$23/Calculator!$F$13/2,1)-0.5))))/'VSWR Calculator'!$C$25)-$C51)^2+(1500*ABS(SIN(2*PI()*MOD(Calculator!$B$29/Calculator!$F$13,1)))*IF(MOD(Calculator!$B$29/Calculator!$F$13,1)&lt;0.5,-1,1))^2)/SQRT(((50*POWER(80,POWER(COS(PI()*MOD(Calculator!$B$29/Calculator!$F$13,1)),2))+MIN(500,MAX(30,100*EXP(-0.3*'VSWR Calculator'!$C$24)*(1+3*ABS(MOD('VSWR Calculator'!$C$23/Calculator!$F$13/2,1)-0.5))))/'VSWR Calculator'!$C$25)+$C51)^2+(1500*ABS(SIN(2*PI()*MOD(Calculator!$B$29/Calculator!$F$13,1)))*IF(MOD(Calculator!$B$29/Calculator!$F$13,1)&lt;0.5,-1,1))^2)),2))</f>
        <v>—</v>
      </c>
      <c r="BO51" s="253" t="str">
        <f aca="false">IF(OR(Calculator!$E$14&lt;&gt;"YES",Calculator!$B$29&lt;Calculator!$G$14),"—",ROUND((1+SQRT(((50*POWER(80,POWER(COS(PI()*MOD(Calculator!$B$29/Calculator!$F$14,1)),2))+MIN(500,MAX(30,100*EXP(-0.3*'VSWR Calculator'!$C$24)*(1+3*ABS(MOD('VSWR Calculator'!$C$23/Calculator!$F$14/2,1)-0.5))))/'VSWR Calculator'!$C$25)-$C51)^2+(1500*ABS(SIN(2*PI()*MOD(Calculator!$B$29/Calculator!$F$14,1)))*IF(MOD(Calculator!$B$29/Calculator!$F$14,1)&lt;0.5,-1,1))^2)/SQRT(((50*POWER(80,POWER(COS(PI()*MOD(Calculator!$B$29/Calculator!$F$14,1)),2))+MIN(500,MAX(30,100*EXP(-0.3*'VSWR Calculator'!$C$24)*(1+3*ABS(MOD('VSWR Calculator'!$C$23/Calculator!$F$14/2,1)-0.5))))/'VSWR Calculator'!$C$25)+$C51)^2+(1500*ABS(SIN(2*PI()*MOD(Calculator!$B$29/Calculator!$F$14,1)))*IF(MOD(Calculator!$B$29/Calculator!$F$14,1)&lt;0.5,-1,1))^2))/(1-SQRT(((50*POWER(80,POWER(COS(PI()*MOD(Calculator!$B$29/Calculator!$F$14,1)),2))+MIN(500,MAX(30,100*EXP(-0.3*'VSWR Calculator'!$C$24)*(1+3*ABS(MOD('VSWR Calculator'!$C$23/Calculator!$F$14/2,1)-0.5))))/'VSWR Calculator'!$C$25)-$C51)^2+(1500*ABS(SIN(2*PI()*MOD(Calculator!$B$29/Calculator!$F$14,1)))*IF(MOD(Calculator!$B$29/Calculator!$F$14,1)&lt;0.5,-1,1))^2)/SQRT(((50*POWER(80,POWER(COS(PI()*MOD(Calculator!$B$29/Calculator!$F$14,1)),2))+MIN(500,MAX(30,100*EXP(-0.3*'VSWR Calculator'!$C$24)*(1+3*ABS(MOD('VSWR Calculator'!$C$23/Calculator!$F$14/2,1)-0.5))))/'VSWR Calculator'!$C$25)+$C51)^2+(1500*ABS(SIN(2*PI()*MOD(Calculator!$B$29/Calculator!$F$14,1)))*IF(MOD(Calculator!$B$29/Calculator!$F$14,1)&lt;0.5,-1,1))^2)),2))</f>
        <v>—</v>
      </c>
      <c r="BP51" s="253" t="n">
        <f aca="false">IF(OR(Calculator!$E$15&lt;&gt;"YES",Calculator!$B$29&lt;Calculator!$G$15),"—",ROUND((1+SQRT(((50*POWER(80,POWER(COS(PI()*MOD(Calculator!$B$29/Calculator!$F$15,1)),2))+MIN(500,MAX(30,100*EXP(-0.3*'VSWR Calculator'!$C$24)*(1+3*ABS(MOD('VSWR Calculator'!$C$23/Calculator!$F$15/2,1)-0.5))))/'VSWR Calculator'!$C$25)-$C51)^2+(1500*ABS(SIN(2*PI()*MOD(Calculator!$B$29/Calculator!$F$15,1)))*IF(MOD(Calculator!$B$29/Calculator!$F$15,1)&lt;0.5,-1,1))^2)/SQRT(((50*POWER(80,POWER(COS(PI()*MOD(Calculator!$B$29/Calculator!$F$15,1)),2))+MIN(500,MAX(30,100*EXP(-0.3*'VSWR Calculator'!$C$24)*(1+3*ABS(MOD('VSWR Calculator'!$C$23/Calculator!$F$15/2,1)-0.5))))/'VSWR Calculator'!$C$25)+$C51)^2+(1500*ABS(SIN(2*PI()*MOD(Calculator!$B$29/Calculator!$F$15,1)))*IF(MOD(Calculator!$B$29/Calculator!$F$15,1)&lt;0.5,-1,1))^2))/(1-SQRT(((50*POWER(80,POWER(COS(PI()*MOD(Calculator!$B$29/Calculator!$F$15,1)),2))+MIN(500,MAX(30,100*EXP(-0.3*'VSWR Calculator'!$C$24)*(1+3*ABS(MOD('VSWR Calculator'!$C$23/Calculator!$F$15/2,1)-0.5))))/'VSWR Calculator'!$C$25)-$C51)^2+(1500*ABS(SIN(2*PI()*MOD(Calculator!$B$29/Calculator!$F$15,1)))*IF(MOD(Calculator!$B$29/Calculator!$F$15,1)&lt;0.5,-1,1))^2)/SQRT(((50*POWER(80,POWER(COS(PI()*MOD(Calculator!$B$29/Calculator!$F$15,1)),2))+MIN(500,MAX(30,100*EXP(-0.3*'VSWR Calculator'!$C$24)*(1+3*ABS(MOD('VSWR Calculator'!$C$23/Calculator!$F$15/2,1)-0.5))))/'VSWR Calculator'!$C$25)+$C51)^2+(1500*ABS(SIN(2*PI()*MOD(Calculator!$B$29/Calculator!$F$15,1)))*IF(MOD(Calculator!$B$29/Calculator!$F$15,1)&lt;0.5,-1,1))^2)),2))</f>
        <v>15.15</v>
      </c>
      <c r="BQ51" s="253" t="str">
        <f aca="false">IF(OR(Calculator!$E$16&lt;&gt;"YES",Calculator!$B$29&lt;Calculator!$G$16),"—",ROUND((1+SQRT(((50*POWER(80,POWER(COS(PI()*MOD(Calculator!$B$29/Calculator!$F$16,1)),2))+MIN(500,MAX(30,100*EXP(-0.3*'VSWR Calculator'!$C$24)*(1+3*ABS(MOD('VSWR Calculator'!$C$23/Calculator!$F$16/2,1)-0.5))))/'VSWR Calculator'!$C$25)-$C51)^2+(1500*ABS(SIN(2*PI()*MOD(Calculator!$B$29/Calculator!$F$16,1)))*IF(MOD(Calculator!$B$29/Calculator!$F$16,1)&lt;0.5,-1,1))^2)/SQRT(((50*POWER(80,POWER(COS(PI()*MOD(Calculator!$B$29/Calculator!$F$16,1)),2))+MIN(500,MAX(30,100*EXP(-0.3*'VSWR Calculator'!$C$24)*(1+3*ABS(MOD('VSWR Calculator'!$C$23/Calculator!$F$16/2,1)-0.5))))/'VSWR Calculator'!$C$25)+$C51)^2+(1500*ABS(SIN(2*PI()*MOD(Calculator!$B$29/Calculator!$F$16,1)))*IF(MOD(Calculator!$B$29/Calculator!$F$16,1)&lt;0.5,-1,1))^2))/(1-SQRT(((50*POWER(80,POWER(COS(PI()*MOD(Calculator!$B$29/Calculator!$F$16,1)),2))+MIN(500,MAX(30,100*EXP(-0.3*'VSWR Calculator'!$C$24)*(1+3*ABS(MOD('VSWR Calculator'!$C$23/Calculator!$F$16/2,1)-0.5))))/'VSWR Calculator'!$C$25)-$C51)^2+(1500*ABS(SIN(2*PI()*MOD(Calculator!$B$29/Calculator!$F$16,1)))*IF(MOD(Calculator!$B$29/Calculator!$F$16,1)&lt;0.5,-1,1))^2)/SQRT(((50*POWER(80,POWER(COS(PI()*MOD(Calculator!$B$29/Calculator!$F$16,1)),2))+MIN(500,MAX(30,100*EXP(-0.3*'VSWR Calculator'!$C$24)*(1+3*ABS(MOD('VSWR Calculator'!$C$23/Calculator!$F$16/2,1)-0.5))))/'VSWR Calculator'!$C$25)+$C51)^2+(1500*ABS(SIN(2*PI()*MOD(Calculator!$B$29/Calculator!$F$16,1)))*IF(MOD(Calculator!$B$29/Calculator!$F$16,1)&lt;0.5,-1,1))^2)),2))</f>
        <v>—</v>
      </c>
      <c r="BR51" s="253" t="n">
        <f aca="false">IF(OR(Calculator!$E$17&lt;&gt;"YES",Calculator!$B$29&lt;Calculator!$G$17),"—",ROUND((1+SQRT(((50*POWER(80,POWER(COS(PI()*MOD(Calculator!$B$29/Calculator!$F$17,1)),2))+MIN(500,MAX(30,100*EXP(-0.3*'VSWR Calculator'!$C$24)*(1+3*ABS(MOD('VSWR Calculator'!$C$23/Calculator!$F$17/2,1)-0.5))))/'VSWR Calculator'!$C$25)-$C51)^2+(1500*ABS(SIN(2*PI()*MOD(Calculator!$B$29/Calculator!$F$17,1)))*IF(MOD(Calculator!$B$29/Calculator!$F$17,1)&lt;0.5,-1,1))^2)/SQRT(((50*POWER(80,POWER(COS(PI()*MOD(Calculator!$B$29/Calculator!$F$17,1)),2))+MIN(500,MAX(30,100*EXP(-0.3*'VSWR Calculator'!$C$24)*(1+3*ABS(MOD('VSWR Calculator'!$C$23/Calculator!$F$17/2,1)-0.5))))/'VSWR Calculator'!$C$25)+$C51)^2+(1500*ABS(SIN(2*PI()*MOD(Calculator!$B$29/Calculator!$F$17,1)))*IF(MOD(Calculator!$B$29/Calculator!$F$17,1)&lt;0.5,-1,1))^2))/(1-SQRT(((50*POWER(80,POWER(COS(PI()*MOD(Calculator!$B$29/Calculator!$F$17,1)),2))+MIN(500,MAX(30,100*EXP(-0.3*'VSWR Calculator'!$C$24)*(1+3*ABS(MOD('VSWR Calculator'!$C$23/Calculator!$F$17/2,1)-0.5))))/'VSWR Calculator'!$C$25)-$C51)^2+(1500*ABS(SIN(2*PI()*MOD(Calculator!$B$29/Calculator!$F$17,1)))*IF(MOD(Calculator!$B$29/Calculator!$F$17,1)&lt;0.5,-1,1))^2)/SQRT(((50*POWER(80,POWER(COS(PI()*MOD(Calculator!$B$29/Calculator!$F$17,1)),2))+MIN(500,MAX(30,100*EXP(-0.3*'VSWR Calculator'!$C$24)*(1+3*ABS(MOD('VSWR Calculator'!$C$23/Calculator!$F$17/2,1)-0.5))))/'VSWR Calculator'!$C$25)+$C51)^2+(1500*ABS(SIN(2*PI()*MOD(Calculator!$B$29/Calculator!$F$17,1)))*IF(MOD(Calculator!$B$29/Calculator!$F$17,1)&lt;0.5,-1,1))^2)),2))</f>
        <v>15.1</v>
      </c>
      <c r="BS51" s="253" t="str">
        <f aca="false">IF(OR(Calculator!$E$18&lt;&gt;"YES",Calculator!$B$29&lt;Calculator!$G$18),"—",ROUND((1+SQRT(((50*POWER(80,POWER(COS(PI()*MOD(Calculator!$B$29/Calculator!$F$18,1)),2))+MIN(500,MAX(30,100*EXP(-0.3*'VSWR Calculator'!$C$24)*(1+3*ABS(MOD('VSWR Calculator'!$C$23/Calculator!$F$18/2,1)-0.5))))/'VSWR Calculator'!$C$25)-$C51)^2+(1500*ABS(SIN(2*PI()*MOD(Calculator!$B$29/Calculator!$F$18,1)))*IF(MOD(Calculator!$B$29/Calculator!$F$18,1)&lt;0.5,-1,1))^2)/SQRT(((50*POWER(80,POWER(COS(PI()*MOD(Calculator!$B$29/Calculator!$F$18,1)),2))+MIN(500,MAX(30,100*EXP(-0.3*'VSWR Calculator'!$C$24)*(1+3*ABS(MOD('VSWR Calculator'!$C$23/Calculator!$F$18/2,1)-0.5))))/'VSWR Calculator'!$C$25)+$C51)^2+(1500*ABS(SIN(2*PI()*MOD(Calculator!$B$29/Calculator!$F$18,1)))*IF(MOD(Calculator!$B$29/Calculator!$F$18,1)&lt;0.5,-1,1))^2))/(1-SQRT(((50*POWER(80,POWER(COS(PI()*MOD(Calculator!$B$29/Calculator!$F$18,1)),2))+MIN(500,MAX(30,100*EXP(-0.3*'VSWR Calculator'!$C$24)*(1+3*ABS(MOD('VSWR Calculator'!$C$23/Calculator!$F$18/2,1)-0.5))))/'VSWR Calculator'!$C$25)-$C51)^2+(1500*ABS(SIN(2*PI()*MOD(Calculator!$B$29/Calculator!$F$18,1)))*IF(MOD(Calculator!$B$29/Calculator!$F$18,1)&lt;0.5,-1,1))^2)/SQRT(((50*POWER(80,POWER(COS(PI()*MOD(Calculator!$B$29/Calculator!$F$18,1)),2))+MIN(500,MAX(30,100*EXP(-0.3*'VSWR Calculator'!$C$24)*(1+3*ABS(MOD('VSWR Calculator'!$C$23/Calculator!$F$18/2,1)-0.5))))/'VSWR Calculator'!$C$25)+$C51)^2+(1500*ABS(SIN(2*PI()*MOD(Calculator!$B$29/Calculator!$F$18,1)))*IF(MOD(Calculator!$B$29/Calculator!$F$18,1)&lt;0.5,-1,1))^2)),2))</f>
        <v>—</v>
      </c>
      <c r="BT51" s="253" t="str">
        <f aca="false">IF(OR(Calculator!$E$19&lt;&gt;"YES",Calculator!$B$29&lt;Calculator!$G$19),"—",ROUND((1+SQRT(((50*POWER(80,POWER(COS(PI()*MOD(Calculator!$B$29/Calculator!$F$19,1)),2))+MIN(500,MAX(30,100*EXP(-0.3*'VSWR Calculator'!$C$24)*(1+3*ABS(MOD('VSWR Calculator'!$C$23/Calculator!$F$19/2,1)-0.5))))/'VSWR Calculator'!$C$25)-$C51)^2+(1500*ABS(SIN(2*PI()*MOD(Calculator!$B$29/Calculator!$F$19,1)))*IF(MOD(Calculator!$B$29/Calculator!$F$19,1)&lt;0.5,-1,1))^2)/SQRT(((50*POWER(80,POWER(COS(PI()*MOD(Calculator!$B$29/Calculator!$F$19,1)),2))+MIN(500,MAX(30,100*EXP(-0.3*'VSWR Calculator'!$C$24)*(1+3*ABS(MOD('VSWR Calculator'!$C$23/Calculator!$F$19/2,1)-0.5))))/'VSWR Calculator'!$C$25)+$C51)^2+(1500*ABS(SIN(2*PI()*MOD(Calculator!$B$29/Calculator!$F$19,1)))*IF(MOD(Calculator!$B$29/Calculator!$F$19,1)&lt;0.5,-1,1))^2))/(1-SQRT(((50*POWER(80,POWER(COS(PI()*MOD(Calculator!$B$29/Calculator!$F$19,1)),2))+MIN(500,MAX(30,100*EXP(-0.3*'VSWR Calculator'!$C$24)*(1+3*ABS(MOD('VSWR Calculator'!$C$23/Calculator!$F$19/2,1)-0.5))))/'VSWR Calculator'!$C$25)-$C51)^2+(1500*ABS(SIN(2*PI()*MOD(Calculator!$B$29/Calculator!$F$19,1)))*IF(MOD(Calculator!$B$29/Calculator!$F$19,1)&lt;0.5,-1,1))^2)/SQRT(((50*POWER(80,POWER(COS(PI()*MOD(Calculator!$B$29/Calculator!$F$19,1)),2))+MIN(500,MAX(30,100*EXP(-0.3*'VSWR Calculator'!$C$24)*(1+3*ABS(MOD('VSWR Calculator'!$C$23/Calculator!$F$19/2,1)-0.5))))/'VSWR Calculator'!$C$25)+$C51)^2+(1500*ABS(SIN(2*PI()*MOD(Calculator!$B$29/Calculator!$F$19,1)))*IF(MOD(Calculator!$B$29/Calculator!$F$19,1)&lt;0.5,-1,1))^2)),2))</f>
        <v>—</v>
      </c>
      <c r="BU51" s="253" t="str">
        <f aca="false">IF(OR(Calculator!$E$20&lt;&gt;"YES",Calculator!$B$29&lt;Calculator!$G$20),"—",ROUND((1+SQRT(((50*POWER(80,POWER(COS(PI()*MOD(Calculator!$B$29/Calculator!$F$20,1)),2))+MIN(500,MAX(30,100*EXP(-0.3*'VSWR Calculator'!$C$24)*(1+3*ABS(MOD('VSWR Calculator'!$C$23/Calculator!$F$20/2,1)-0.5))))/'VSWR Calculator'!$C$25)-$C51)^2+(1500*ABS(SIN(2*PI()*MOD(Calculator!$B$29/Calculator!$F$20,1)))*IF(MOD(Calculator!$B$29/Calculator!$F$20,1)&lt;0.5,-1,1))^2)/SQRT(((50*POWER(80,POWER(COS(PI()*MOD(Calculator!$B$29/Calculator!$F$20,1)),2))+MIN(500,MAX(30,100*EXP(-0.3*'VSWR Calculator'!$C$24)*(1+3*ABS(MOD('VSWR Calculator'!$C$23/Calculator!$F$20/2,1)-0.5))))/'VSWR Calculator'!$C$25)+$C51)^2+(1500*ABS(SIN(2*PI()*MOD(Calculator!$B$29/Calculator!$F$20,1)))*IF(MOD(Calculator!$B$29/Calculator!$F$20,1)&lt;0.5,-1,1))^2))/(1-SQRT(((50*POWER(80,POWER(COS(PI()*MOD(Calculator!$B$29/Calculator!$F$20,1)),2))+MIN(500,MAX(30,100*EXP(-0.3*'VSWR Calculator'!$C$24)*(1+3*ABS(MOD('VSWR Calculator'!$C$23/Calculator!$F$20/2,1)-0.5))))/'VSWR Calculator'!$C$25)-$C51)^2+(1500*ABS(SIN(2*PI()*MOD(Calculator!$B$29/Calculator!$F$20,1)))*IF(MOD(Calculator!$B$29/Calculator!$F$20,1)&lt;0.5,-1,1))^2)/SQRT(((50*POWER(80,POWER(COS(PI()*MOD(Calculator!$B$29/Calculator!$F$20,1)),2))+MIN(500,MAX(30,100*EXP(-0.3*'VSWR Calculator'!$C$24)*(1+3*ABS(MOD('VSWR Calculator'!$C$23/Calculator!$F$20/2,1)-0.5))))/'VSWR Calculator'!$C$25)+$C51)^2+(1500*ABS(SIN(2*PI()*MOD(Calculator!$B$29/Calculator!$F$20,1)))*IF(MOD(Calculator!$B$29/Calculator!$F$20,1)&lt;0.5,-1,1))^2)),2))</f>
        <v>—</v>
      </c>
      <c r="BV51" s="253" t="str">
        <f aca="false">IF(OR(Calculator!$E$21&lt;&gt;"YES",Calculator!$B$29&lt;Calculator!$G$21),"—",ROUND((1+SQRT(((50*POWER(80,POWER(COS(PI()*MOD(Calculator!$B$29/Calculator!$F$21,1)),2))+MIN(500,MAX(30,100*EXP(-0.3*'VSWR Calculator'!$C$24)*(1+3*ABS(MOD('VSWR Calculator'!$C$23/Calculator!$F$21/2,1)-0.5))))/'VSWR Calculator'!$C$25)-$C51)^2+(1500*ABS(SIN(2*PI()*MOD(Calculator!$B$29/Calculator!$F$21,1)))*IF(MOD(Calculator!$B$29/Calculator!$F$21,1)&lt;0.5,-1,1))^2)/SQRT(((50*POWER(80,POWER(COS(PI()*MOD(Calculator!$B$29/Calculator!$F$21,1)),2))+MIN(500,MAX(30,100*EXP(-0.3*'VSWR Calculator'!$C$24)*(1+3*ABS(MOD('VSWR Calculator'!$C$23/Calculator!$F$21/2,1)-0.5))))/'VSWR Calculator'!$C$25)+$C51)^2+(1500*ABS(SIN(2*PI()*MOD(Calculator!$B$29/Calculator!$F$21,1)))*IF(MOD(Calculator!$B$29/Calculator!$F$21,1)&lt;0.5,-1,1))^2))/(1-SQRT(((50*POWER(80,POWER(COS(PI()*MOD(Calculator!$B$29/Calculator!$F$21,1)),2))+MIN(500,MAX(30,100*EXP(-0.3*'VSWR Calculator'!$C$24)*(1+3*ABS(MOD('VSWR Calculator'!$C$23/Calculator!$F$21/2,1)-0.5))))/'VSWR Calculator'!$C$25)-$C51)^2+(1500*ABS(SIN(2*PI()*MOD(Calculator!$B$29/Calculator!$F$21,1)))*IF(MOD(Calculator!$B$29/Calculator!$F$21,1)&lt;0.5,-1,1))^2)/SQRT(((50*POWER(80,POWER(COS(PI()*MOD(Calculator!$B$29/Calculator!$F$21,1)),2))+MIN(500,MAX(30,100*EXP(-0.3*'VSWR Calculator'!$C$24)*(1+3*ABS(MOD('VSWR Calculator'!$C$23/Calculator!$F$21/2,1)-0.5))))/'VSWR Calculator'!$C$25)+$C51)^2+(1500*ABS(SIN(2*PI()*MOD(Calculator!$B$29/Calculator!$F$21,1)))*IF(MOD(Calculator!$B$29/Calculator!$F$21,1)&lt;0.5,-1,1))^2)),2))</f>
        <v>—</v>
      </c>
      <c r="BW51" s="253" t="str">
        <f aca="false">IF(OR(Calculator!$E$22&lt;&gt;"YES",Calculator!$B$29&lt;Calculator!$G$22),"—",ROUND((1+SQRT(((50*POWER(80,POWER(COS(PI()*MOD(Calculator!$B$29/Calculator!$F$22,1)),2))+MIN(500,MAX(30,100*EXP(-0.3*'VSWR Calculator'!$C$24)*(1+3*ABS(MOD('VSWR Calculator'!$C$23/Calculator!$F$22/2,1)-0.5))))/'VSWR Calculator'!$C$25)-$C51)^2+(1500*ABS(SIN(2*PI()*MOD(Calculator!$B$29/Calculator!$F$22,1)))*IF(MOD(Calculator!$B$29/Calculator!$F$22,1)&lt;0.5,-1,1))^2)/SQRT(((50*POWER(80,POWER(COS(PI()*MOD(Calculator!$B$29/Calculator!$F$22,1)),2))+MIN(500,MAX(30,100*EXP(-0.3*'VSWR Calculator'!$C$24)*(1+3*ABS(MOD('VSWR Calculator'!$C$23/Calculator!$F$22/2,1)-0.5))))/'VSWR Calculator'!$C$25)+$C51)^2+(1500*ABS(SIN(2*PI()*MOD(Calculator!$B$29/Calculator!$F$22,1)))*IF(MOD(Calculator!$B$29/Calculator!$F$22,1)&lt;0.5,-1,1))^2))/(1-SQRT(((50*POWER(80,POWER(COS(PI()*MOD(Calculator!$B$29/Calculator!$F$22,1)),2))+MIN(500,MAX(30,100*EXP(-0.3*'VSWR Calculator'!$C$24)*(1+3*ABS(MOD('VSWR Calculator'!$C$23/Calculator!$F$22/2,1)-0.5))))/'VSWR Calculator'!$C$25)-$C51)^2+(1500*ABS(SIN(2*PI()*MOD(Calculator!$B$29/Calculator!$F$22,1)))*IF(MOD(Calculator!$B$29/Calculator!$F$22,1)&lt;0.5,-1,1))^2)/SQRT(((50*POWER(80,POWER(COS(PI()*MOD(Calculator!$B$29/Calculator!$F$22,1)),2))+MIN(500,MAX(30,100*EXP(-0.3*'VSWR Calculator'!$C$24)*(1+3*ABS(MOD('VSWR Calculator'!$C$23/Calculator!$F$22/2,1)-0.5))))/'VSWR Calculator'!$C$25)+$C51)^2+(1500*ABS(SIN(2*PI()*MOD(Calculator!$B$29/Calculator!$F$22,1)))*IF(MOD(Calculator!$B$29/Calculator!$F$22,1)&lt;0.5,-1,1))^2)),2))</f>
        <v>—</v>
      </c>
      <c r="BX51" s="253" t="n">
        <f aca="false">IFERROR(ROUND((IF(ISNUMBER(BM51),BM51,0)+IF(ISNUMBER(BN51),BN51,0)+IF(ISNUMBER(BO51),BO51,0)+IF(ISNUMBER(BP51),BP51,0)+IF(ISNUMBER(BQ51),BQ51,0)+IF(ISNUMBER(BR51),BR51,0)+IF(ISNUMBER(BS51),BS51,0)+IF(ISNUMBER(BT51),BT51,0)+IF(ISNUMBER(BU51),BU51,0)+IF(ISNUMBER(BV51),BV51,0)+IF(ISNUMBER(BW51),BW51,0))/(IF(ISNUMBER(BM51),1,0)+IF(ISNUMBER(BN51),1,0)+IF(ISNUMBER(BO51),1,0)+IF(ISNUMBER(BP51),1,0)+IF(ISNUMBER(BQ51),1,0)+IF(ISNUMBER(BR51),1,0)+IF(ISNUMBER(BS51),1,0)+IF(ISNUMBER(BT51),1,0)+IF(ISNUMBER(BU51),1,0)+IF(ISNUMBER(BV51),1,0)+IF(ISNUMBER(BW51),1,0)),4),"")</f>
        <v>15.125</v>
      </c>
      <c r="BY51" s="253" t="str">
        <f aca="false">IF(OR(Calculator!$E$12&lt;&gt;"YES",Calculator!$B$30&lt;Calculator!$G$12),"—",ROUND((1+SQRT(((50*POWER(80,POWER(COS(PI()*MOD(Calculator!$B$30/Calculator!$F$12,1)),2))+MIN(500,MAX(30,100*EXP(-0.3*'VSWR Calculator'!$C$24)*(1+3*ABS(MOD('VSWR Calculator'!$C$23/Calculator!$F$12/2,1)-0.5))))/'VSWR Calculator'!$C$25)-$C51)^2+(1500*ABS(SIN(2*PI()*MOD(Calculator!$B$30/Calculator!$F$12,1)))*IF(MOD(Calculator!$B$30/Calculator!$F$12,1)&lt;0.5,-1,1))^2)/SQRT(((50*POWER(80,POWER(COS(PI()*MOD(Calculator!$B$30/Calculator!$F$12,1)),2))+MIN(500,MAX(30,100*EXP(-0.3*'VSWR Calculator'!$C$24)*(1+3*ABS(MOD('VSWR Calculator'!$C$23/Calculator!$F$12/2,1)-0.5))))/'VSWR Calculator'!$C$25)+$C51)^2+(1500*ABS(SIN(2*PI()*MOD(Calculator!$B$30/Calculator!$F$12,1)))*IF(MOD(Calculator!$B$30/Calculator!$F$12,1)&lt;0.5,-1,1))^2))/(1-SQRT(((50*POWER(80,POWER(COS(PI()*MOD(Calculator!$B$30/Calculator!$F$12,1)),2))+MIN(500,MAX(30,100*EXP(-0.3*'VSWR Calculator'!$C$24)*(1+3*ABS(MOD('VSWR Calculator'!$C$23/Calculator!$F$12/2,1)-0.5))))/'VSWR Calculator'!$C$25)-$C51)^2+(1500*ABS(SIN(2*PI()*MOD(Calculator!$B$30/Calculator!$F$12,1)))*IF(MOD(Calculator!$B$30/Calculator!$F$12,1)&lt;0.5,-1,1))^2)/SQRT(((50*POWER(80,POWER(COS(PI()*MOD(Calculator!$B$30/Calculator!$F$12,1)),2))+MIN(500,MAX(30,100*EXP(-0.3*'VSWR Calculator'!$C$24)*(1+3*ABS(MOD('VSWR Calculator'!$C$23/Calculator!$F$12/2,1)-0.5))))/'VSWR Calculator'!$C$25)+$C51)^2+(1500*ABS(SIN(2*PI()*MOD(Calculator!$B$30/Calculator!$F$12,1)))*IF(MOD(Calculator!$B$30/Calculator!$F$12,1)&lt;0.5,-1,1))^2)),2))</f>
        <v>—</v>
      </c>
      <c r="BZ51" s="253" t="str">
        <f aca="false">IF(OR(Calculator!$E$13&lt;&gt;"YES",Calculator!$B$30&lt;Calculator!$G$13),"—",ROUND((1+SQRT(((50*POWER(80,POWER(COS(PI()*MOD(Calculator!$B$30/Calculator!$F$13,1)),2))+MIN(500,MAX(30,100*EXP(-0.3*'VSWR Calculator'!$C$24)*(1+3*ABS(MOD('VSWR Calculator'!$C$23/Calculator!$F$13/2,1)-0.5))))/'VSWR Calculator'!$C$25)-$C51)^2+(1500*ABS(SIN(2*PI()*MOD(Calculator!$B$30/Calculator!$F$13,1)))*IF(MOD(Calculator!$B$30/Calculator!$F$13,1)&lt;0.5,-1,1))^2)/SQRT(((50*POWER(80,POWER(COS(PI()*MOD(Calculator!$B$30/Calculator!$F$13,1)),2))+MIN(500,MAX(30,100*EXP(-0.3*'VSWR Calculator'!$C$24)*(1+3*ABS(MOD('VSWR Calculator'!$C$23/Calculator!$F$13/2,1)-0.5))))/'VSWR Calculator'!$C$25)+$C51)^2+(1500*ABS(SIN(2*PI()*MOD(Calculator!$B$30/Calculator!$F$13,1)))*IF(MOD(Calculator!$B$30/Calculator!$F$13,1)&lt;0.5,-1,1))^2))/(1-SQRT(((50*POWER(80,POWER(COS(PI()*MOD(Calculator!$B$30/Calculator!$F$13,1)),2))+MIN(500,MAX(30,100*EXP(-0.3*'VSWR Calculator'!$C$24)*(1+3*ABS(MOD('VSWR Calculator'!$C$23/Calculator!$F$13/2,1)-0.5))))/'VSWR Calculator'!$C$25)-$C51)^2+(1500*ABS(SIN(2*PI()*MOD(Calculator!$B$30/Calculator!$F$13,1)))*IF(MOD(Calculator!$B$30/Calculator!$F$13,1)&lt;0.5,-1,1))^2)/SQRT(((50*POWER(80,POWER(COS(PI()*MOD(Calculator!$B$30/Calculator!$F$13,1)),2))+MIN(500,MAX(30,100*EXP(-0.3*'VSWR Calculator'!$C$24)*(1+3*ABS(MOD('VSWR Calculator'!$C$23/Calculator!$F$13/2,1)-0.5))))/'VSWR Calculator'!$C$25)+$C51)^2+(1500*ABS(SIN(2*PI()*MOD(Calculator!$B$30/Calculator!$F$13,1)))*IF(MOD(Calculator!$B$30/Calculator!$F$13,1)&lt;0.5,-1,1))^2)),2))</f>
        <v>—</v>
      </c>
      <c r="CA51" s="253" t="str">
        <f aca="false">IF(OR(Calculator!$E$14&lt;&gt;"YES",Calculator!$B$30&lt;Calculator!$G$14),"—",ROUND((1+SQRT(((50*POWER(80,POWER(COS(PI()*MOD(Calculator!$B$30/Calculator!$F$14,1)),2))+MIN(500,MAX(30,100*EXP(-0.3*'VSWR Calculator'!$C$24)*(1+3*ABS(MOD('VSWR Calculator'!$C$23/Calculator!$F$14/2,1)-0.5))))/'VSWR Calculator'!$C$25)-$C51)^2+(1500*ABS(SIN(2*PI()*MOD(Calculator!$B$30/Calculator!$F$14,1)))*IF(MOD(Calculator!$B$30/Calculator!$F$14,1)&lt;0.5,-1,1))^2)/SQRT(((50*POWER(80,POWER(COS(PI()*MOD(Calculator!$B$30/Calculator!$F$14,1)),2))+MIN(500,MAX(30,100*EXP(-0.3*'VSWR Calculator'!$C$24)*(1+3*ABS(MOD('VSWR Calculator'!$C$23/Calculator!$F$14/2,1)-0.5))))/'VSWR Calculator'!$C$25)+$C51)^2+(1500*ABS(SIN(2*PI()*MOD(Calculator!$B$30/Calculator!$F$14,1)))*IF(MOD(Calculator!$B$30/Calculator!$F$14,1)&lt;0.5,-1,1))^2))/(1-SQRT(((50*POWER(80,POWER(COS(PI()*MOD(Calculator!$B$30/Calculator!$F$14,1)),2))+MIN(500,MAX(30,100*EXP(-0.3*'VSWR Calculator'!$C$24)*(1+3*ABS(MOD('VSWR Calculator'!$C$23/Calculator!$F$14/2,1)-0.5))))/'VSWR Calculator'!$C$25)-$C51)^2+(1500*ABS(SIN(2*PI()*MOD(Calculator!$B$30/Calculator!$F$14,1)))*IF(MOD(Calculator!$B$30/Calculator!$F$14,1)&lt;0.5,-1,1))^2)/SQRT(((50*POWER(80,POWER(COS(PI()*MOD(Calculator!$B$30/Calculator!$F$14,1)),2))+MIN(500,MAX(30,100*EXP(-0.3*'VSWR Calculator'!$C$24)*(1+3*ABS(MOD('VSWR Calculator'!$C$23/Calculator!$F$14/2,1)-0.5))))/'VSWR Calculator'!$C$25)+$C51)^2+(1500*ABS(SIN(2*PI()*MOD(Calculator!$B$30/Calculator!$F$14,1)))*IF(MOD(Calculator!$B$30/Calculator!$F$14,1)&lt;0.5,-1,1))^2)),2))</f>
        <v>—</v>
      </c>
      <c r="CB51" s="253" t="n">
        <f aca="false">IF(OR(Calculator!$E$15&lt;&gt;"YES",Calculator!$B$30&lt;Calculator!$G$15),"—",ROUND((1+SQRT(((50*POWER(80,POWER(COS(PI()*MOD(Calculator!$B$30/Calculator!$F$15,1)),2))+MIN(500,MAX(30,100*EXP(-0.3*'VSWR Calculator'!$C$24)*(1+3*ABS(MOD('VSWR Calculator'!$C$23/Calculator!$F$15/2,1)-0.5))))/'VSWR Calculator'!$C$25)-$C51)^2+(1500*ABS(SIN(2*PI()*MOD(Calculator!$B$30/Calculator!$F$15,1)))*IF(MOD(Calculator!$B$30/Calculator!$F$15,1)&lt;0.5,-1,1))^2)/SQRT(((50*POWER(80,POWER(COS(PI()*MOD(Calculator!$B$30/Calculator!$F$15,1)),2))+MIN(500,MAX(30,100*EXP(-0.3*'VSWR Calculator'!$C$24)*(1+3*ABS(MOD('VSWR Calculator'!$C$23/Calculator!$F$15/2,1)-0.5))))/'VSWR Calculator'!$C$25)+$C51)^2+(1500*ABS(SIN(2*PI()*MOD(Calculator!$B$30/Calculator!$F$15,1)))*IF(MOD(Calculator!$B$30/Calculator!$F$15,1)&lt;0.5,-1,1))^2))/(1-SQRT(((50*POWER(80,POWER(COS(PI()*MOD(Calculator!$B$30/Calculator!$F$15,1)),2))+MIN(500,MAX(30,100*EXP(-0.3*'VSWR Calculator'!$C$24)*(1+3*ABS(MOD('VSWR Calculator'!$C$23/Calculator!$F$15/2,1)-0.5))))/'VSWR Calculator'!$C$25)-$C51)^2+(1500*ABS(SIN(2*PI()*MOD(Calculator!$B$30/Calculator!$F$15,1)))*IF(MOD(Calculator!$B$30/Calculator!$F$15,1)&lt;0.5,-1,1))^2)/SQRT(((50*POWER(80,POWER(COS(PI()*MOD(Calculator!$B$30/Calculator!$F$15,1)),2))+MIN(500,MAX(30,100*EXP(-0.3*'VSWR Calculator'!$C$24)*(1+3*ABS(MOD('VSWR Calculator'!$C$23/Calculator!$F$15/2,1)-0.5))))/'VSWR Calculator'!$C$25)+$C51)^2+(1500*ABS(SIN(2*PI()*MOD(Calculator!$B$30/Calculator!$F$15,1)))*IF(MOD(Calculator!$B$30/Calculator!$F$15,1)&lt;0.5,-1,1))^2)),2))</f>
        <v>14.8</v>
      </c>
      <c r="CC51" s="253" t="str">
        <f aca="false">IF(OR(Calculator!$E$16&lt;&gt;"YES",Calculator!$B$30&lt;Calculator!$G$16),"—",ROUND((1+SQRT(((50*POWER(80,POWER(COS(PI()*MOD(Calculator!$B$30/Calculator!$F$16,1)),2))+MIN(500,MAX(30,100*EXP(-0.3*'VSWR Calculator'!$C$24)*(1+3*ABS(MOD('VSWR Calculator'!$C$23/Calculator!$F$16/2,1)-0.5))))/'VSWR Calculator'!$C$25)-$C51)^2+(1500*ABS(SIN(2*PI()*MOD(Calculator!$B$30/Calculator!$F$16,1)))*IF(MOD(Calculator!$B$30/Calculator!$F$16,1)&lt;0.5,-1,1))^2)/SQRT(((50*POWER(80,POWER(COS(PI()*MOD(Calculator!$B$30/Calculator!$F$16,1)),2))+MIN(500,MAX(30,100*EXP(-0.3*'VSWR Calculator'!$C$24)*(1+3*ABS(MOD('VSWR Calculator'!$C$23/Calculator!$F$16/2,1)-0.5))))/'VSWR Calculator'!$C$25)+$C51)^2+(1500*ABS(SIN(2*PI()*MOD(Calculator!$B$30/Calculator!$F$16,1)))*IF(MOD(Calculator!$B$30/Calculator!$F$16,1)&lt;0.5,-1,1))^2))/(1-SQRT(((50*POWER(80,POWER(COS(PI()*MOD(Calculator!$B$30/Calculator!$F$16,1)),2))+MIN(500,MAX(30,100*EXP(-0.3*'VSWR Calculator'!$C$24)*(1+3*ABS(MOD('VSWR Calculator'!$C$23/Calculator!$F$16/2,1)-0.5))))/'VSWR Calculator'!$C$25)-$C51)^2+(1500*ABS(SIN(2*PI()*MOD(Calculator!$B$30/Calculator!$F$16,1)))*IF(MOD(Calculator!$B$30/Calculator!$F$16,1)&lt;0.5,-1,1))^2)/SQRT(((50*POWER(80,POWER(COS(PI()*MOD(Calculator!$B$30/Calculator!$F$16,1)),2))+MIN(500,MAX(30,100*EXP(-0.3*'VSWR Calculator'!$C$24)*(1+3*ABS(MOD('VSWR Calculator'!$C$23/Calculator!$F$16/2,1)-0.5))))/'VSWR Calculator'!$C$25)+$C51)^2+(1500*ABS(SIN(2*PI()*MOD(Calculator!$B$30/Calculator!$F$16,1)))*IF(MOD(Calculator!$B$30/Calculator!$F$16,1)&lt;0.5,-1,1))^2)),2))</f>
        <v>—</v>
      </c>
      <c r="CD51" s="253" t="n">
        <f aca="false">IF(OR(Calculator!$E$17&lt;&gt;"YES",Calculator!$B$30&lt;Calculator!$G$17),"—",ROUND((1+SQRT(((50*POWER(80,POWER(COS(PI()*MOD(Calculator!$B$30/Calculator!$F$17,1)),2))+MIN(500,MAX(30,100*EXP(-0.3*'VSWR Calculator'!$C$24)*(1+3*ABS(MOD('VSWR Calculator'!$C$23/Calculator!$F$17/2,1)-0.5))))/'VSWR Calculator'!$C$25)-$C51)^2+(1500*ABS(SIN(2*PI()*MOD(Calculator!$B$30/Calculator!$F$17,1)))*IF(MOD(Calculator!$B$30/Calculator!$F$17,1)&lt;0.5,-1,1))^2)/SQRT(((50*POWER(80,POWER(COS(PI()*MOD(Calculator!$B$30/Calculator!$F$17,1)),2))+MIN(500,MAX(30,100*EXP(-0.3*'VSWR Calculator'!$C$24)*(1+3*ABS(MOD('VSWR Calculator'!$C$23/Calculator!$F$17/2,1)-0.5))))/'VSWR Calculator'!$C$25)+$C51)^2+(1500*ABS(SIN(2*PI()*MOD(Calculator!$B$30/Calculator!$F$17,1)))*IF(MOD(Calculator!$B$30/Calculator!$F$17,1)&lt;0.5,-1,1))^2))/(1-SQRT(((50*POWER(80,POWER(COS(PI()*MOD(Calculator!$B$30/Calculator!$F$17,1)),2))+MIN(500,MAX(30,100*EXP(-0.3*'VSWR Calculator'!$C$24)*(1+3*ABS(MOD('VSWR Calculator'!$C$23/Calculator!$F$17/2,1)-0.5))))/'VSWR Calculator'!$C$25)-$C51)^2+(1500*ABS(SIN(2*PI()*MOD(Calculator!$B$30/Calculator!$F$17,1)))*IF(MOD(Calculator!$B$30/Calculator!$F$17,1)&lt;0.5,-1,1))^2)/SQRT(((50*POWER(80,POWER(COS(PI()*MOD(Calculator!$B$30/Calculator!$F$17,1)),2))+MIN(500,MAX(30,100*EXP(-0.3*'VSWR Calculator'!$C$24)*(1+3*ABS(MOD('VSWR Calculator'!$C$23/Calculator!$F$17/2,1)-0.5))))/'VSWR Calculator'!$C$25)+$C51)^2+(1500*ABS(SIN(2*PI()*MOD(Calculator!$B$30/Calculator!$F$17,1)))*IF(MOD(Calculator!$B$30/Calculator!$F$17,1)&lt;0.5,-1,1))^2)),2))</f>
        <v>15.91</v>
      </c>
      <c r="CE51" s="253" t="str">
        <f aca="false">IF(OR(Calculator!$E$18&lt;&gt;"YES",Calculator!$B$30&lt;Calculator!$G$18),"—",ROUND((1+SQRT(((50*POWER(80,POWER(COS(PI()*MOD(Calculator!$B$30/Calculator!$F$18,1)),2))+MIN(500,MAX(30,100*EXP(-0.3*'VSWR Calculator'!$C$24)*(1+3*ABS(MOD('VSWR Calculator'!$C$23/Calculator!$F$18/2,1)-0.5))))/'VSWR Calculator'!$C$25)-$C51)^2+(1500*ABS(SIN(2*PI()*MOD(Calculator!$B$30/Calculator!$F$18,1)))*IF(MOD(Calculator!$B$30/Calculator!$F$18,1)&lt;0.5,-1,1))^2)/SQRT(((50*POWER(80,POWER(COS(PI()*MOD(Calculator!$B$30/Calculator!$F$18,1)),2))+MIN(500,MAX(30,100*EXP(-0.3*'VSWR Calculator'!$C$24)*(1+3*ABS(MOD('VSWR Calculator'!$C$23/Calculator!$F$18/2,1)-0.5))))/'VSWR Calculator'!$C$25)+$C51)^2+(1500*ABS(SIN(2*PI()*MOD(Calculator!$B$30/Calculator!$F$18,1)))*IF(MOD(Calculator!$B$30/Calculator!$F$18,1)&lt;0.5,-1,1))^2))/(1-SQRT(((50*POWER(80,POWER(COS(PI()*MOD(Calculator!$B$30/Calculator!$F$18,1)),2))+MIN(500,MAX(30,100*EXP(-0.3*'VSWR Calculator'!$C$24)*(1+3*ABS(MOD('VSWR Calculator'!$C$23/Calculator!$F$18/2,1)-0.5))))/'VSWR Calculator'!$C$25)-$C51)^2+(1500*ABS(SIN(2*PI()*MOD(Calculator!$B$30/Calculator!$F$18,1)))*IF(MOD(Calculator!$B$30/Calculator!$F$18,1)&lt;0.5,-1,1))^2)/SQRT(((50*POWER(80,POWER(COS(PI()*MOD(Calculator!$B$30/Calculator!$F$18,1)),2))+MIN(500,MAX(30,100*EXP(-0.3*'VSWR Calculator'!$C$24)*(1+3*ABS(MOD('VSWR Calculator'!$C$23/Calculator!$F$18/2,1)-0.5))))/'VSWR Calculator'!$C$25)+$C51)^2+(1500*ABS(SIN(2*PI()*MOD(Calculator!$B$30/Calculator!$F$18,1)))*IF(MOD(Calculator!$B$30/Calculator!$F$18,1)&lt;0.5,-1,1))^2)),2))</f>
        <v>—</v>
      </c>
      <c r="CF51" s="253" t="str">
        <f aca="false">IF(OR(Calculator!$E$19&lt;&gt;"YES",Calculator!$B$30&lt;Calculator!$G$19),"—",ROUND((1+SQRT(((50*POWER(80,POWER(COS(PI()*MOD(Calculator!$B$30/Calculator!$F$19,1)),2))+MIN(500,MAX(30,100*EXP(-0.3*'VSWR Calculator'!$C$24)*(1+3*ABS(MOD('VSWR Calculator'!$C$23/Calculator!$F$19/2,1)-0.5))))/'VSWR Calculator'!$C$25)-$C51)^2+(1500*ABS(SIN(2*PI()*MOD(Calculator!$B$30/Calculator!$F$19,1)))*IF(MOD(Calculator!$B$30/Calculator!$F$19,1)&lt;0.5,-1,1))^2)/SQRT(((50*POWER(80,POWER(COS(PI()*MOD(Calculator!$B$30/Calculator!$F$19,1)),2))+MIN(500,MAX(30,100*EXP(-0.3*'VSWR Calculator'!$C$24)*(1+3*ABS(MOD('VSWR Calculator'!$C$23/Calculator!$F$19/2,1)-0.5))))/'VSWR Calculator'!$C$25)+$C51)^2+(1500*ABS(SIN(2*PI()*MOD(Calculator!$B$30/Calculator!$F$19,1)))*IF(MOD(Calculator!$B$30/Calculator!$F$19,1)&lt;0.5,-1,1))^2))/(1-SQRT(((50*POWER(80,POWER(COS(PI()*MOD(Calculator!$B$30/Calculator!$F$19,1)),2))+MIN(500,MAX(30,100*EXP(-0.3*'VSWR Calculator'!$C$24)*(1+3*ABS(MOD('VSWR Calculator'!$C$23/Calculator!$F$19/2,1)-0.5))))/'VSWR Calculator'!$C$25)-$C51)^2+(1500*ABS(SIN(2*PI()*MOD(Calculator!$B$30/Calculator!$F$19,1)))*IF(MOD(Calculator!$B$30/Calculator!$F$19,1)&lt;0.5,-1,1))^2)/SQRT(((50*POWER(80,POWER(COS(PI()*MOD(Calculator!$B$30/Calculator!$F$19,1)),2))+MIN(500,MAX(30,100*EXP(-0.3*'VSWR Calculator'!$C$24)*(1+3*ABS(MOD('VSWR Calculator'!$C$23/Calculator!$F$19/2,1)-0.5))))/'VSWR Calculator'!$C$25)+$C51)^2+(1500*ABS(SIN(2*PI()*MOD(Calculator!$B$30/Calculator!$F$19,1)))*IF(MOD(Calculator!$B$30/Calculator!$F$19,1)&lt;0.5,-1,1))^2)),2))</f>
        <v>—</v>
      </c>
      <c r="CG51" s="253" t="str">
        <f aca="false">IF(OR(Calculator!$E$20&lt;&gt;"YES",Calculator!$B$30&lt;Calculator!$G$20),"—",ROUND((1+SQRT(((50*POWER(80,POWER(COS(PI()*MOD(Calculator!$B$30/Calculator!$F$20,1)),2))+MIN(500,MAX(30,100*EXP(-0.3*'VSWR Calculator'!$C$24)*(1+3*ABS(MOD('VSWR Calculator'!$C$23/Calculator!$F$20/2,1)-0.5))))/'VSWR Calculator'!$C$25)-$C51)^2+(1500*ABS(SIN(2*PI()*MOD(Calculator!$B$30/Calculator!$F$20,1)))*IF(MOD(Calculator!$B$30/Calculator!$F$20,1)&lt;0.5,-1,1))^2)/SQRT(((50*POWER(80,POWER(COS(PI()*MOD(Calculator!$B$30/Calculator!$F$20,1)),2))+MIN(500,MAX(30,100*EXP(-0.3*'VSWR Calculator'!$C$24)*(1+3*ABS(MOD('VSWR Calculator'!$C$23/Calculator!$F$20/2,1)-0.5))))/'VSWR Calculator'!$C$25)+$C51)^2+(1500*ABS(SIN(2*PI()*MOD(Calculator!$B$30/Calculator!$F$20,1)))*IF(MOD(Calculator!$B$30/Calculator!$F$20,1)&lt;0.5,-1,1))^2))/(1-SQRT(((50*POWER(80,POWER(COS(PI()*MOD(Calculator!$B$30/Calculator!$F$20,1)),2))+MIN(500,MAX(30,100*EXP(-0.3*'VSWR Calculator'!$C$24)*(1+3*ABS(MOD('VSWR Calculator'!$C$23/Calculator!$F$20/2,1)-0.5))))/'VSWR Calculator'!$C$25)-$C51)^2+(1500*ABS(SIN(2*PI()*MOD(Calculator!$B$30/Calculator!$F$20,1)))*IF(MOD(Calculator!$B$30/Calculator!$F$20,1)&lt;0.5,-1,1))^2)/SQRT(((50*POWER(80,POWER(COS(PI()*MOD(Calculator!$B$30/Calculator!$F$20,1)),2))+MIN(500,MAX(30,100*EXP(-0.3*'VSWR Calculator'!$C$24)*(1+3*ABS(MOD('VSWR Calculator'!$C$23/Calculator!$F$20/2,1)-0.5))))/'VSWR Calculator'!$C$25)+$C51)^2+(1500*ABS(SIN(2*PI()*MOD(Calculator!$B$30/Calculator!$F$20,1)))*IF(MOD(Calculator!$B$30/Calculator!$F$20,1)&lt;0.5,-1,1))^2)),2))</f>
        <v>—</v>
      </c>
      <c r="CH51" s="253" t="str">
        <f aca="false">IF(OR(Calculator!$E$21&lt;&gt;"YES",Calculator!$B$30&lt;Calculator!$G$21),"—",ROUND((1+SQRT(((50*POWER(80,POWER(COS(PI()*MOD(Calculator!$B$30/Calculator!$F$21,1)),2))+MIN(500,MAX(30,100*EXP(-0.3*'VSWR Calculator'!$C$24)*(1+3*ABS(MOD('VSWR Calculator'!$C$23/Calculator!$F$21/2,1)-0.5))))/'VSWR Calculator'!$C$25)-$C51)^2+(1500*ABS(SIN(2*PI()*MOD(Calculator!$B$30/Calculator!$F$21,1)))*IF(MOD(Calculator!$B$30/Calculator!$F$21,1)&lt;0.5,-1,1))^2)/SQRT(((50*POWER(80,POWER(COS(PI()*MOD(Calculator!$B$30/Calculator!$F$21,1)),2))+MIN(500,MAX(30,100*EXP(-0.3*'VSWR Calculator'!$C$24)*(1+3*ABS(MOD('VSWR Calculator'!$C$23/Calculator!$F$21/2,1)-0.5))))/'VSWR Calculator'!$C$25)+$C51)^2+(1500*ABS(SIN(2*PI()*MOD(Calculator!$B$30/Calculator!$F$21,1)))*IF(MOD(Calculator!$B$30/Calculator!$F$21,1)&lt;0.5,-1,1))^2))/(1-SQRT(((50*POWER(80,POWER(COS(PI()*MOD(Calculator!$B$30/Calculator!$F$21,1)),2))+MIN(500,MAX(30,100*EXP(-0.3*'VSWR Calculator'!$C$24)*(1+3*ABS(MOD('VSWR Calculator'!$C$23/Calculator!$F$21/2,1)-0.5))))/'VSWR Calculator'!$C$25)-$C51)^2+(1500*ABS(SIN(2*PI()*MOD(Calculator!$B$30/Calculator!$F$21,1)))*IF(MOD(Calculator!$B$30/Calculator!$F$21,1)&lt;0.5,-1,1))^2)/SQRT(((50*POWER(80,POWER(COS(PI()*MOD(Calculator!$B$30/Calculator!$F$21,1)),2))+MIN(500,MAX(30,100*EXP(-0.3*'VSWR Calculator'!$C$24)*(1+3*ABS(MOD('VSWR Calculator'!$C$23/Calculator!$F$21/2,1)-0.5))))/'VSWR Calculator'!$C$25)+$C51)^2+(1500*ABS(SIN(2*PI()*MOD(Calculator!$B$30/Calculator!$F$21,1)))*IF(MOD(Calculator!$B$30/Calculator!$F$21,1)&lt;0.5,-1,1))^2)),2))</f>
        <v>—</v>
      </c>
      <c r="CI51" s="253" t="str">
        <f aca="false">IF(OR(Calculator!$E$22&lt;&gt;"YES",Calculator!$B$30&lt;Calculator!$G$22),"—",ROUND((1+SQRT(((50*POWER(80,POWER(COS(PI()*MOD(Calculator!$B$30/Calculator!$F$22,1)),2))+MIN(500,MAX(30,100*EXP(-0.3*'VSWR Calculator'!$C$24)*(1+3*ABS(MOD('VSWR Calculator'!$C$23/Calculator!$F$22/2,1)-0.5))))/'VSWR Calculator'!$C$25)-$C51)^2+(1500*ABS(SIN(2*PI()*MOD(Calculator!$B$30/Calculator!$F$22,1)))*IF(MOD(Calculator!$B$30/Calculator!$F$22,1)&lt;0.5,-1,1))^2)/SQRT(((50*POWER(80,POWER(COS(PI()*MOD(Calculator!$B$30/Calculator!$F$22,1)),2))+MIN(500,MAX(30,100*EXP(-0.3*'VSWR Calculator'!$C$24)*(1+3*ABS(MOD('VSWR Calculator'!$C$23/Calculator!$F$22/2,1)-0.5))))/'VSWR Calculator'!$C$25)+$C51)^2+(1500*ABS(SIN(2*PI()*MOD(Calculator!$B$30/Calculator!$F$22,1)))*IF(MOD(Calculator!$B$30/Calculator!$F$22,1)&lt;0.5,-1,1))^2))/(1-SQRT(((50*POWER(80,POWER(COS(PI()*MOD(Calculator!$B$30/Calculator!$F$22,1)),2))+MIN(500,MAX(30,100*EXP(-0.3*'VSWR Calculator'!$C$24)*(1+3*ABS(MOD('VSWR Calculator'!$C$23/Calculator!$F$22/2,1)-0.5))))/'VSWR Calculator'!$C$25)-$C51)^2+(1500*ABS(SIN(2*PI()*MOD(Calculator!$B$30/Calculator!$F$22,1)))*IF(MOD(Calculator!$B$30/Calculator!$F$22,1)&lt;0.5,-1,1))^2)/SQRT(((50*POWER(80,POWER(COS(PI()*MOD(Calculator!$B$30/Calculator!$F$22,1)),2))+MIN(500,MAX(30,100*EXP(-0.3*'VSWR Calculator'!$C$24)*(1+3*ABS(MOD('VSWR Calculator'!$C$23/Calculator!$F$22/2,1)-0.5))))/'VSWR Calculator'!$C$25)+$C51)^2+(1500*ABS(SIN(2*PI()*MOD(Calculator!$B$30/Calculator!$F$22,1)))*IF(MOD(Calculator!$B$30/Calculator!$F$22,1)&lt;0.5,-1,1))^2)),2))</f>
        <v>—</v>
      </c>
      <c r="CJ51" s="253" t="n">
        <f aca="false">IFERROR(ROUND((IF(ISNUMBER(BY51),BY51,0)+IF(ISNUMBER(BZ51),BZ51,0)+IF(ISNUMBER(CA51),CA51,0)+IF(ISNUMBER(CB51),CB51,0)+IF(ISNUMBER(CC51),CC51,0)+IF(ISNUMBER(CD51),CD51,0)+IF(ISNUMBER(CE51),CE51,0)+IF(ISNUMBER(CF51),CF51,0)+IF(ISNUMBER(CG51),CG51,0)+IF(ISNUMBER(CH51),CH51,0)+IF(ISNUMBER(CI51),CI51,0))/(IF(ISNUMBER(BY51),1,0)+IF(ISNUMBER(BZ51),1,0)+IF(ISNUMBER(CA51),1,0)+IF(ISNUMBER(CB51),1,0)+IF(ISNUMBER(CC51),1,0)+IF(ISNUMBER(CD51),1,0)+IF(ISNUMBER(CE51),1,0)+IF(ISNUMBER(CF51),1,0)+IF(ISNUMBER(CG51),1,0)+IF(ISNUMBER(CH51),1,0)+IF(ISNUMBER(CI51),1,0)),4),"")</f>
        <v>15.355</v>
      </c>
      <c r="CK51" s="253" t="str">
        <f aca="false">IF(OR(Calculator!$E$12&lt;&gt;"YES",Calculator!$B$31&lt;Calculator!$G$12),"—",ROUND((1+SQRT(((50*POWER(80,POWER(COS(PI()*MOD(Calculator!$B$31/Calculator!$F$12,1)),2))+MIN(500,MAX(30,100*EXP(-0.3*'VSWR Calculator'!$C$24)*(1+3*ABS(MOD('VSWR Calculator'!$C$23/Calculator!$F$12/2,1)-0.5))))/'VSWR Calculator'!$C$25)-$C51)^2+(1500*ABS(SIN(2*PI()*MOD(Calculator!$B$31/Calculator!$F$12,1)))*IF(MOD(Calculator!$B$31/Calculator!$F$12,1)&lt;0.5,-1,1))^2)/SQRT(((50*POWER(80,POWER(COS(PI()*MOD(Calculator!$B$31/Calculator!$F$12,1)),2))+MIN(500,MAX(30,100*EXP(-0.3*'VSWR Calculator'!$C$24)*(1+3*ABS(MOD('VSWR Calculator'!$C$23/Calculator!$F$12/2,1)-0.5))))/'VSWR Calculator'!$C$25)+$C51)^2+(1500*ABS(SIN(2*PI()*MOD(Calculator!$B$31/Calculator!$F$12,1)))*IF(MOD(Calculator!$B$31/Calculator!$F$12,1)&lt;0.5,-1,1))^2))/(1-SQRT(((50*POWER(80,POWER(COS(PI()*MOD(Calculator!$B$31/Calculator!$F$12,1)),2))+MIN(500,MAX(30,100*EXP(-0.3*'VSWR Calculator'!$C$24)*(1+3*ABS(MOD('VSWR Calculator'!$C$23/Calculator!$F$12/2,1)-0.5))))/'VSWR Calculator'!$C$25)-$C51)^2+(1500*ABS(SIN(2*PI()*MOD(Calculator!$B$31/Calculator!$F$12,1)))*IF(MOD(Calculator!$B$31/Calculator!$F$12,1)&lt;0.5,-1,1))^2)/SQRT(((50*POWER(80,POWER(COS(PI()*MOD(Calculator!$B$31/Calculator!$F$12,1)),2))+MIN(500,MAX(30,100*EXP(-0.3*'VSWR Calculator'!$C$24)*(1+3*ABS(MOD('VSWR Calculator'!$C$23/Calculator!$F$12/2,1)-0.5))))/'VSWR Calculator'!$C$25)+$C51)^2+(1500*ABS(SIN(2*PI()*MOD(Calculator!$B$31/Calculator!$F$12,1)))*IF(MOD(Calculator!$B$31/Calculator!$F$12,1)&lt;0.5,-1,1))^2)),2))</f>
        <v>—</v>
      </c>
      <c r="CL51" s="253" t="str">
        <f aca="false">IF(OR(Calculator!$E$13&lt;&gt;"YES",Calculator!$B$31&lt;Calculator!$G$13),"—",ROUND((1+SQRT(((50*POWER(80,POWER(COS(PI()*MOD(Calculator!$B$31/Calculator!$F$13,1)),2))+MIN(500,MAX(30,100*EXP(-0.3*'VSWR Calculator'!$C$24)*(1+3*ABS(MOD('VSWR Calculator'!$C$23/Calculator!$F$13/2,1)-0.5))))/'VSWR Calculator'!$C$25)-$C51)^2+(1500*ABS(SIN(2*PI()*MOD(Calculator!$B$31/Calculator!$F$13,1)))*IF(MOD(Calculator!$B$31/Calculator!$F$13,1)&lt;0.5,-1,1))^2)/SQRT(((50*POWER(80,POWER(COS(PI()*MOD(Calculator!$B$31/Calculator!$F$13,1)),2))+MIN(500,MAX(30,100*EXP(-0.3*'VSWR Calculator'!$C$24)*(1+3*ABS(MOD('VSWR Calculator'!$C$23/Calculator!$F$13/2,1)-0.5))))/'VSWR Calculator'!$C$25)+$C51)^2+(1500*ABS(SIN(2*PI()*MOD(Calculator!$B$31/Calculator!$F$13,1)))*IF(MOD(Calculator!$B$31/Calculator!$F$13,1)&lt;0.5,-1,1))^2))/(1-SQRT(((50*POWER(80,POWER(COS(PI()*MOD(Calculator!$B$31/Calculator!$F$13,1)),2))+MIN(500,MAX(30,100*EXP(-0.3*'VSWR Calculator'!$C$24)*(1+3*ABS(MOD('VSWR Calculator'!$C$23/Calculator!$F$13/2,1)-0.5))))/'VSWR Calculator'!$C$25)-$C51)^2+(1500*ABS(SIN(2*PI()*MOD(Calculator!$B$31/Calculator!$F$13,1)))*IF(MOD(Calculator!$B$31/Calculator!$F$13,1)&lt;0.5,-1,1))^2)/SQRT(((50*POWER(80,POWER(COS(PI()*MOD(Calculator!$B$31/Calculator!$F$13,1)),2))+MIN(500,MAX(30,100*EXP(-0.3*'VSWR Calculator'!$C$24)*(1+3*ABS(MOD('VSWR Calculator'!$C$23/Calculator!$F$13/2,1)-0.5))))/'VSWR Calculator'!$C$25)+$C51)^2+(1500*ABS(SIN(2*PI()*MOD(Calculator!$B$31/Calculator!$F$13,1)))*IF(MOD(Calculator!$B$31/Calculator!$F$13,1)&lt;0.5,-1,1))^2)),2))</f>
        <v>—</v>
      </c>
      <c r="CM51" s="253" t="str">
        <f aca="false">IF(OR(Calculator!$E$14&lt;&gt;"YES",Calculator!$B$31&lt;Calculator!$G$14),"—",ROUND((1+SQRT(((50*POWER(80,POWER(COS(PI()*MOD(Calculator!$B$31/Calculator!$F$14,1)),2))+MIN(500,MAX(30,100*EXP(-0.3*'VSWR Calculator'!$C$24)*(1+3*ABS(MOD('VSWR Calculator'!$C$23/Calculator!$F$14/2,1)-0.5))))/'VSWR Calculator'!$C$25)-$C51)^2+(1500*ABS(SIN(2*PI()*MOD(Calculator!$B$31/Calculator!$F$14,1)))*IF(MOD(Calculator!$B$31/Calculator!$F$14,1)&lt;0.5,-1,1))^2)/SQRT(((50*POWER(80,POWER(COS(PI()*MOD(Calculator!$B$31/Calculator!$F$14,1)),2))+MIN(500,MAX(30,100*EXP(-0.3*'VSWR Calculator'!$C$24)*(1+3*ABS(MOD('VSWR Calculator'!$C$23/Calculator!$F$14/2,1)-0.5))))/'VSWR Calculator'!$C$25)+$C51)^2+(1500*ABS(SIN(2*PI()*MOD(Calculator!$B$31/Calculator!$F$14,1)))*IF(MOD(Calculator!$B$31/Calculator!$F$14,1)&lt;0.5,-1,1))^2))/(1-SQRT(((50*POWER(80,POWER(COS(PI()*MOD(Calculator!$B$31/Calculator!$F$14,1)),2))+MIN(500,MAX(30,100*EXP(-0.3*'VSWR Calculator'!$C$24)*(1+3*ABS(MOD('VSWR Calculator'!$C$23/Calculator!$F$14/2,1)-0.5))))/'VSWR Calculator'!$C$25)-$C51)^2+(1500*ABS(SIN(2*PI()*MOD(Calculator!$B$31/Calculator!$F$14,1)))*IF(MOD(Calculator!$B$31/Calculator!$F$14,1)&lt;0.5,-1,1))^2)/SQRT(((50*POWER(80,POWER(COS(PI()*MOD(Calculator!$B$31/Calculator!$F$14,1)),2))+MIN(500,MAX(30,100*EXP(-0.3*'VSWR Calculator'!$C$24)*(1+3*ABS(MOD('VSWR Calculator'!$C$23/Calculator!$F$14/2,1)-0.5))))/'VSWR Calculator'!$C$25)+$C51)^2+(1500*ABS(SIN(2*PI()*MOD(Calculator!$B$31/Calculator!$F$14,1)))*IF(MOD(Calculator!$B$31/Calculator!$F$14,1)&lt;0.5,-1,1))^2)),2))</f>
        <v>—</v>
      </c>
      <c r="CN51" s="253" t="n">
        <f aca="false">IF(OR(Calculator!$E$15&lt;&gt;"YES",Calculator!$B$31&lt;Calculator!$G$15),"—",ROUND((1+SQRT(((50*POWER(80,POWER(COS(PI()*MOD(Calculator!$B$31/Calculator!$F$15,1)),2))+MIN(500,MAX(30,100*EXP(-0.3*'VSWR Calculator'!$C$24)*(1+3*ABS(MOD('VSWR Calculator'!$C$23/Calculator!$F$15/2,1)-0.5))))/'VSWR Calculator'!$C$25)-$C51)^2+(1500*ABS(SIN(2*PI()*MOD(Calculator!$B$31/Calculator!$F$15,1)))*IF(MOD(Calculator!$B$31/Calculator!$F$15,1)&lt;0.5,-1,1))^2)/SQRT(((50*POWER(80,POWER(COS(PI()*MOD(Calculator!$B$31/Calculator!$F$15,1)),2))+MIN(500,MAX(30,100*EXP(-0.3*'VSWR Calculator'!$C$24)*(1+3*ABS(MOD('VSWR Calculator'!$C$23/Calculator!$F$15/2,1)-0.5))))/'VSWR Calculator'!$C$25)+$C51)^2+(1500*ABS(SIN(2*PI()*MOD(Calculator!$B$31/Calculator!$F$15,1)))*IF(MOD(Calculator!$B$31/Calculator!$F$15,1)&lt;0.5,-1,1))^2))/(1-SQRT(((50*POWER(80,POWER(COS(PI()*MOD(Calculator!$B$31/Calculator!$F$15,1)),2))+MIN(500,MAX(30,100*EXP(-0.3*'VSWR Calculator'!$C$24)*(1+3*ABS(MOD('VSWR Calculator'!$C$23/Calculator!$F$15/2,1)-0.5))))/'VSWR Calculator'!$C$25)-$C51)^2+(1500*ABS(SIN(2*PI()*MOD(Calculator!$B$31/Calculator!$F$15,1)))*IF(MOD(Calculator!$B$31/Calculator!$F$15,1)&lt;0.5,-1,1))^2)/SQRT(((50*POWER(80,POWER(COS(PI()*MOD(Calculator!$B$31/Calculator!$F$15,1)),2))+MIN(500,MAX(30,100*EXP(-0.3*'VSWR Calculator'!$C$24)*(1+3*ABS(MOD('VSWR Calculator'!$C$23/Calculator!$F$15/2,1)-0.5))))/'VSWR Calculator'!$C$25)+$C51)^2+(1500*ABS(SIN(2*PI()*MOD(Calculator!$B$31/Calculator!$F$15,1)))*IF(MOD(Calculator!$B$31/Calculator!$F$15,1)&lt;0.5,-1,1))^2)),2))</f>
        <v>15.45</v>
      </c>
      <c r="CO51" s="253" t="str">
        <f aca="false">IF(OR(Calculator!$E$16&lt;&gt;"YES",Calculator!$B$31&lt;Calculator!$G$16),"—",ROUND((1+SQRT(((50*POWER(80,POWER(COS(PI()*MOD(Calculator!$B$31/Calculator!$F$16,1)),2))+MIN(500,MAX(30,100*EXP(-0.3*'VSWR Calculator'!$C$24)*(1+3*ABS(MOD('VSWR Calculator'!$C$23/Calculator!$F$16/2,1)-0.5))))/'VSWR Calculator'!$C$25)-$C51)^2+(1500*ABS(SIN(2*PI()*MOD(Calculator!$B$31/Calculator!$F$16,1)))*IF(MOD(Calculator!$B$31/Calculator!$F$16,1)&lt;0.5,-1,1))^2)/SQRT(((50*POWER(80,POWER(COS(PI()*MOD(Calculator!$B$31/Calculator!$F$16,1)),2))+MIN(500,MAX(30,100*EXP(-0.3*'VSWR Calculator'!$C$24)*(1+3*ABS(MOD('VSWR Calculator'!$C$23/Calculator!$F$16/2,1)-0.5))))/'VSWR Calculator'!$C$25)+$C51)^2+(1500*ABS(SIN(2*PI()*MOD(Calculator!$B$31/Calculator!$F$16,1)))*IF(MOD(Calculator!$B$31/Calculator!$F$16,1)&lt;0.5,-1,1))^2))/(1-SQRT(((50*POWER(80,POWER(COS(PI()*MOD(Calculator!$B$31/Calculator!$F$16,1)),2))+MIN(500,MAX(30,100*EXP(-0.3*'VSWR Calculator'!$C$24)*(1+3*ABS(MOD('VSWR Calculator'!$C$23/Calculator!$F$16/2,1)-0.5))))/'VSWR Calculator'!$C$25)-$C51)^2+(1500*ABS(SIN(2*PI()*MOD(Calculator!$B$31/Calculator!$F$16,1)))*IF(MOD(Calculator!$B$31/Calculator!$F$16,1)&lt;0.5,-1,1))^2)/SQRT(((50*POWER(80,POWER(COS(PI()*MOD(Calculator!$B$31/Calculator!$F$16,1)),2))+MIN(500,MAX(30,100*EXP(-0.3*'VSWR Calculator'!$C$24)*(1+3*ABS(MOD('VSWR Calculator'!$C$23/Calculator!$F$16/2,1)-0.5))))/'VSWR Calculator'!$C$25)+$C51)^2+(1500*ABS(SIN(2*PI()*MOD(Calculator!$B$31/Calculator!$F$16,1)))*IF(MOD(Calculator!$B$31/Calculator!$F$16,1)&lt;0.5,-1,1))^2)),2))</f>
        <v>—</v>
      </c>
      <c r="CP51" s="253" t="n">
        <f aca="false">IF(OR(Calculator!$E$17&lt;&gt;"YES",Calculator!$B$31&lt;Calculator!$G$17),"—",ROUND((1+SQRT(((50*POWER(80,POWER(COS(PI()*MOD(Calculator!$B$31/Calculator!$F$17,1)),2))+MIN(500,MAX(30,100*EXP(-0.3*'VSWR Calculator'!$C$24)*(1+3*ABS(MOD('VSWR Calculator'!$C$23/Calculator!$F$17/2,1)-0.5))))/'VSWR Calculator'!$C$25)-$C51)^2+(1500*ABS(SIN(2*PI()*MOD(Calculator!$B$31/Calculator!$F$17,1)))*IF(MOD(Calculator!$B$31/Calculator!$F$17,1)&lt;0.5,-1,1))^2)/SQRT(((50*POWER(80,POWER(COS(PI()*MOD(Calculator!$B$31/Calculator!$F$17,1)),2))+MIN(500,MAX(30,100*EXP(-0.3*'VSWR Calculator'!$C$24)*(1+3*ABS(MOD('VSWR Calculator'!$C$23/Calculator!$F$17/2,1)-0.5))))/'VSWR Calculator'!$C$25)+$C51)^2+(1500*ABS(SIN(2*PI()*MOD(Calculator!$B$31/Calculator!$F$17,1)))*IF(MOD(Calculator!$B$31/Calculator!$F$17,1)&lt;0.5,-1,1))^2))/(1-SQRT(((50*POWER(80,POWER(COS(PI()*MOD(Calculator!$B$31/Calculator!$F$17,1)),2))+MIN(500,MAX(30,100*EXP(-0.3*'VSWR Calculator'!$C$24)*(1+3*ABS(MOD('VSWR Calculator'!$C$23/Calculator!$F$17/2,1)-0.5))))/'VSWR Calculator'!$C$25)-$C51)^2+(1500*ABS(SIN(2*PI()*MOD(Calculator!$B$31/Calculator!$F$17,1)))*IF(MOD(Calculator!$B$31/Calculator!$F$17,1)&lt;0.5,-1,1))^2)/SQRT(((50*POWER(80,POWER(COS(PI()*MOD(Calculator!$B$31/Calculator!$F$17,1)),2))+MIN(500,MAX(30,100*EXP(-0.3*'VSWR Calculator'!$C$24)*(1+3*ABS(MOD('VSWR Calculator'!$C$23/Calculator!$F$17/2,1)-0.5))))/'VSWR Calculator'!$C$25)+$C51)^2+(1500*ABS(SIN(2*PI()*MOD(Calculator!$B$31/Calculator!$F$17,1)))*IF(MOD(Calculator!$B$31/Calculator!$F$17,1)&lt;0.5,-1,1))^2)),2))</f>
        <v>14.17</v>
      </c>
      <c r="CQ51" s="253" t="str">
        <f aca="false">IF(OR(Calculator!$E$18&lt;&gt;"YES",Calculator!$B$31&lt;Calculator!$G$18),"—",ROUND((1+SQRT(((50*POWER(80,POWER(COS(PI()*MOD(Calculator!$B$31/Calculator!$F$18,1)),2))+MIN(500,MAX(30,100*EXP(-0.3*'VSWR Calculator'!$C$24)*(1+3*ABS(MOD('VSWR Calculator'!$C$23/Calculator!$F$18/2,1)-0.5))))/'VSWR Calculator'!$C$25)-$C51)^2+(1500*ABS(SIN(2*PI()*MOD(Calculator!$B$31/Calculator!$F$18,1)))*IF(MOD(Calculator!$B$31/Calculator!$F$18,1)&lt;0.5,-1,1))^2)/SQRT(((50*POWER(80,POWER(COS(PI()*MOD(Calculator!$B$31/Calculator!$F$18,1)),2))+MIN(500,MAX(30,100*EXP(-0.3*'VSWR Calculator'!$C$24)*(1+3*ABS(MOD('VSWR Calculator'!$C$23/Calculator!$F$18/2,1)-0.5))))/'VSWR Calculator'!$C$25)+$C51)^2+(1500*ABS(SIN(2*PI()*MOD(Calculator!$B$31/Calculator!$F$18,1)))*IF(MOD(Calculator!$B$31/Calculator!$F$18,1)&lt;0.5,-1,1))^2))/(1-SQRT(((50*POWER(80,POWER(COS(PI()*MOD(Calculator!$B$31/Calculator!$F$18,1)),2))+MIN(500,MAX(30,100*EXP(-0.3*'VSWR Calculator'!$C$24)*(1+3*ABS(MOD('VSWR Calculator'!$C$23/Calculator!$F$18/2,1)-0.5))))/'VSWR Calculator'!$C$25)-$C51)^2+(1500*ABS(SIN(2*PI()*MOD(Calculator!$B$31/Calculator!$F$18,1)))*IF(MOD(Calculator!$B$31/Calculator!$F$18,1)&lt;0.5,-1,1))^2)/SQRT(((50*POWER(80,POWER(COS(PI()*MOD(Calculator!$B$31/Calculator!$F$18,1)),2))+MIN(500,MAX(30,100*EXP(-0.3*'VSWR Calculator'!$C$24)*(1+3*ABS(MOD('VSWR Calculator'!$C$23/Calculator!$F$18/2,1)-0.5))))/'VSWR Calculator'!$C$25)+$C51)^2+(1500*ABS(SIN(2*PI()*MOD(Calculator!$B$31/Calculator!$F$18,1)))*IF(MOD(Calculator!$B$31/Calculator!$F$18,1)&lt;0.5,-1,1))^2)),2))</f>
        <v>—</v>
      </c>
      <c r="CR51" s="253" t="str">
        <f aca="false">IF(OR(Calculator!$E$19&lt;&gt;"YES",Calculator!$B$31&lt;Calculator!$G$19),"—",ROUND((1+SQRT(((50*POWER(80,POWER(COS(PI()*MOD(Calculator!$B$31/Calculator!$F$19,1)),2))+MIN(500,MAX(30,100*EXP(-0.3*'VSWR Calculator'!$C$24)*(1+3*ABS(MOD('VSWR Calculator'!$C$23/Calculator!$F$19/2,1)-0.5))))/'VSWR Calculator'!$C$25)-$C51)^2+(1500*ABS(SIN(2*PI()*MOD(Calculator!$B$31/Calculator!$F$19,1)))*IF(MOD(Calculator!$B$31/Calculator!$F$19,1)&lt;0.5,-1,1))^2)/SQRT(((50*POWER(80,POWER(COS(PI()*MOD(Calculator!$B$31/Calculator!$F$19,1)),2))+MIN(500,MAX(30,100*EXP(-0.3*'VSWR Calculator'!$C$24)*(1+3*ABS(MOD('VSWR Calculator'!$C$23/Calculator!$F$19/2,1)-0.5))))/'VSWR Calculator'!$C$25)+$C51)^2+(1500*ABS(SIN(2*PI()*MOD(Calculator!$B$31/Calculator!$F$19,1)))*IF(MOD(Calculator!$B$31/Calculator!$F$19,1)&lt;0.5,-1,1))^2))/(1-SQRT(((50*POWER(80,POWER(COS(PI()*MOD(Calculator!$B$31/Calculator!$F$19,1)),2))+MIN(500,MAX(30,100*EXP(-0.3*'VSWR Calculator'!$C$24)*(1+3*ABS(MOD('VSWR Calculator'!$C$23/Calculator!$F$19/2,1)-0.5))))/'VSWR Calculator'!$C$25)-$C51)^2+(1500*ABS(SIN(2*PI()*MOD(Calculator!$B$31/Calculator!$F$19,1)))*IF(MOD(Calculator!$B$31/Calculator!$F$19,1)&lt;0.5,-1,1))^2)/SQRT(((50*POWER(80,POWER(COS(PI()*MOD(Calculator!$B$31/Calculator!$F$19,1)),2))+MIN(500,MAX(30,100*EXP(-0.3*'VSWR Calculator'!$C$24)*(1+3*ABS(MOD('VSWR Calculator'!$C$23/Calculator!$F$19/2,1)-0.5))))/'VSWR Calculator'!$C$25)+$C51)^2+(1500*ABS(SIN(2*PI()*MOD(Calculator!$B$31/Calculator!$F$19,1)))*IF(MOD(Calculator!$B$31/Calculator!$F$19,1)&lt;0.5,-1,1))^2)),2))</f>
        <v>—</v>
      </c>
      <c r="CS51" s="253" t="str">
        <f aca="false">IF(OR(Calculator!$E$20&lt;&gt;"YES",Calculator!$B$31&lt;Calculator!$G$20),"—",ROUND((1+SQRT(((50*POWER(80,POWER(COS(PI()*MOD(Calculator!$B$31/Calculator!$F$20,1)),2))+MIN(500,MAX(30,100*EXP(-0.3*'VSWR Calculator'!$C$24)*(1+3*ABS(MOD('VSWR Calculator'!$C$23/Calculator!$F$20/2,1)-0.5))))/'VSWR Calculator'!$C$25)-$C51)^2+(1500*ABS(SIN(2*PI()*MOD(Calculator!$B$31/Calculator!$F$20,1)))*IF(MOD(Calculator!$B$31/Calculator!$F$20,1)&lt;0.5,-1,1))^2)/SQRT(((50*POWER(80,POWER(COS(PI()*MOD(Calculator!$B$31/Calculator!$F$20,1)),2))+MIN(500,MAX(30,100*EXP(-0.3*'VSWR Calculator'!$C$24)*(1+3*ABS(MOD('VSWR Calculator'!$C$23/Calculator!$F$20/2,1)-0.5))))/'VSWR Calculator'!$C$25)+$C51)^2+(1500*ABS(SIN(2*PI()*MOD(Calculator!$B$31/Calculator!$F$20,1)))*IF(MOD(Calculator!$B$31/Calculator!$F$20,1)&lt;0.5,-1,1))^2))/(1-SQRT(((50*POWER(80,POWER(COS(PI()*MOD(Calculator!$B$31/Calculator!$F$20,1)),2))+MIN(500,MAX(30,100*EXP(-0.3*'VSWR Calculator'!$C$24)*(1+3*ABS(MOD('VSWR Calculator'!$C$23/Calculator!$F$20/2,1)-0.5))))/'VSWR Calculator'!$C$25)-$C51)^2+(1500*ABS(SIN(2*PI()*MOD(Calculator!$B$31/Calculator!$F$20,1)))*IF(MOD(Calculator!$B$31/Calculator!$F$20,1)&lt;0.5,-1,1))^2)/SQRT(((50*POWER(80,POWER(COS(PI()*MOD(Calculator!$B$31/Calculator!$F$20,1)),2))+MIN(500,MAX(30,100*EXP(-0.3*'VSWR Calculator'!$C$24)*(1+3*ABS(MOD('VSWR Calculator'!$C$23/Calculator!$F$20/2,1)-0.5))))/'VSWR Calculator'!$C$25)+$C51)^2+(1500*ABS(SIN(2*PI()*MOD(Calculator!$B$31/Calculator!$F$20,1)))*IF(MOD(Calculator!$B$31/Calculator!$F$20,1)&lt;0.5,-1,1))^2)),2))</f>
        <v>—</v>
      </c>
      <c r="CT51" s="253" t="str">
        <f aca="false">IF(OR(Calculator!$E$21&lt;&gt;"YES",Calculator!$B$31&lt;Calculator!$G$21),"—",ROUND((1+SQRT(((50*POWER(80,POWER(COS(PI()*MOD(Calculator!$B$31/Calculator!$F$21,1)),2))+MIN(500,MAX(30,100*EXP(-0.3*'VSWR Calculator'!$C$24)*(1+3*ABS(MOD('VSWR Calculator'!$C$23/Calculator!$F$21/2,1)-0.5))))/'VSWR Calculator'!$C$25)-$C51)^2+(1500*ABS(SIN(2*PI()*MOD(Calculator!$B$31/Calculator!$F$21,1)))*IF(MOD(Calculator!$B$31/Calculator!$F$21,1)&lt;0.5,-1,1))^2)/SQRT(((50*POWER(80,POWER(COS(PI()*MOD(Calculator!$B$31/Calculator!$F$21,1)),2))+MIN(500,MAX(30,100*EXP(-0.3*'VSWR Calculator'!$C$24)*(1+3*ABS(MOD('VSWR Calculator'!$C$23/Calculator!$F$21/2,1)-0.5))))/'VSWR Calculator'!$C$25)+$C51)^2+(1500*ABS(SIN(2*PI()*MOD(Calculator!$B$31/Calculator!$F$21,1)))*IF(MOD(Calculator!$B$31/Calculator!$F$21,1)&lt;0.5,-1,1))^2))/(1-SQRT(((50*POWER(80,POWER(COS(PI()*MOD(Calculator!$B$31/Calculator!$F$21,1)),2))+MIN(500,MAX(30,100*EXP(-0.3*'VSWR Calculator'!$C$24)*(1+3*ABS(MOD('VSWR Calculator'!$C$23/Calculator!$F$21/2,1)-0.5))))/'VSWR Calculator'!$C$25)-$C51)^2+(1500*ABS(SIN(2*PI()*MOD(Calculator!$B$31/Calculator!$F$21,1)))*IF(MOD(Calculator!$B$31/Calculator!$F$21,1)&lt;0.5,-1,1))^2)/SQRT(((50*POWER(80,POWER(COS(PI()*MOD(Calculator!$B$31/Calculator!$F$21,1)),2))+MIN(500,MAX(30,100*EXP(-0.3*'VSWR Calculator'!$C$24)*(1+3*ABS(MOD('VSWR Calculator'!$C$23/Calculator!$F$21/2,1)-0.5))))/'VSWR Calculator'!$C$25)+$C51)^2+(1500*ABS(SIN(2*PI()*MOD(Calculator!$B$31/Calculator!$F$21,1)))*IF(MOD(Calculator!$B$31/Calculator!$F$21,1)&lt;0.5,-1,1))^2)),2))</f>
        <v>—</v>
      </c>
      <c r="CU51" s="253" t="str">
        <f aca="false">IF(OR(Calculator!$E$22&lt;&gt;"YES",Calculator!$B$31&lt;Calculator!$G$22),"—",ROUND((1+SQRT(((50*POWER(80,POWER(COS(PI()*MOD(Calculator!$B$31/Calculator!$F$22,1)),2))+MIN(500,MAX(30,100*EXP(-0.3*'VSWR Calculator'!$C$24)*(1+3*ABS(MOD('VSWR Calculator'!$C$23/Calculator!$F$22/2,1)-0.5))))/'VSWR Calculator'!$C$25)-$C51)^2+(1500*ABS(SIN(2*PI()*MOD(Calculator!$B$31/Calculator!$F$22,1)))*IF(MOD(Calculator!$B$31/Calculator!$F$22,1)&lt;0.5,-1,1))^2)/SQRT(((50*POWER(80,POWER(COS(PI()*MOD(Calculator!$B$31/Calculator!$F$22,1)),2))+MIN(500,MAX(30,100*EXP(-0.3*'VSWR Calculator'!$C$24)*(1+3*ABS(MOD('VSWR Calculator'!$C$23/Calculator!$F$22/2,1)-0.5))))/'VSWR Calculator'!$C$25)+$C51)^2+(1500*ABS(SIN(2*PI()*MOD(Calculator!$B$31/Calculator!$F$22,1)))*IF(MOD(Calculator!$B$31/Calculator!$F$22,1)&lt;0.5,-1,1))^2))/(1-SQRT(((50*POWER(80,POWER(COS(PI()*MOD(Calculator!$B$31/Calculator!$F$22,1)),2))+MIN(500,MAX(30,100*EXP(-0.3*'VSWR Calculator'!$C$24)*(1+3*ABS(MOD('VSWR Calculator'!$C$23/Calculator!$F$22/2,1)-0.5))))/'VSWR Calculator'!$C$25)-$C51)^2+(1500*ABS(SIN(2*PI()*MOD(Calculator!$B$31/Calculator!$F$22,1)))*IF(MOD(Calculator!$B$31/Calculator!$F$22,1)&lt;0.5,-1,1))^2)/SQRT(((50*POWER(80,POWER(COS(PI()*MOD(Calculator!$B$31/Calculator!$F$22,1)),2))+MIN(500,MAX(30,100*EXP(-0.3*'VSWR Calculator'!$C$24)*(1+3*ABS(MOD('VSWR Calculator'!$C$23/Calculator!$F$22/2,1)-0.5))))/'VSWR Calculator'!$C$25)+$C51)^2+(1500*ABS(SIN(2*PI()*MOD(Calculator!$B$31/Calculator!$F$22,1)))*IF(MOD(Calculator!$B$31/Calculator!$F$22,1)&lt;0.5,-1,1))^2)),2))</f>
        <v>—</v>
      </c>
      <c r="CV51" s="253" t="n">
        <f aca="false">IFERROR(ROUND((IF(ISNUMBER(CK51),CK51,0)+IF(ISNUMBER(CL51),CL51,0)+IF(ISNUMBER(CM51),CM51,0)+IF(ISNUMBER(CN51),CN51,0)+IF(ISNUMBER(CO51),CO51,0)+IF(ISNUMBER(CP51),CP51,0)+IF(ISNUMBER(CQ51),CQ51,0)+IF(ISNUMBER(CR51),CR51,0)+IF(ISNUMBER(CS51),CS51,0)+IF(ISNUMBER(CT51),CT51,0)+IF(ISNUMBER(CU51),CU51,0))/(IF(ISNUMBER(CK51),1,0)+IF(ISNUMBER(CL51),1,0)+IF(ISNUMBER(CM51),1,0)+IF(ISNUMBER(CN51),1,0)+IF(ISNUMBER(CO51),1,0)+IF(ISNUMBER(CP51),1,0)+IF(ISNUMBER(CQ51),1,0)+IF(ISNUMBER(CR51),1,0)+IF(ISNUMBER(CS51),1,0)+IF(ISNUMBER(CT51),1,0)+IF(ISNUMBER(CU51),1,0)),4),"")</f>
        <v>14.81</v>
      </c>
      <c r="CW51" s="253" t="str">
        <f aca="false">IF(OR(Calculator!$E$12&lt;&gt;"YES",Calculator!$B$32&lt;Calculator!$G$12),"—",ROUND((1+SQRT(((50*POWER(80,POWER(COS(PI()*MOD(Calculator!$B$32/Calculator!$F$12,1)),2))+MIN(500,MAX(30,100*EXP(-0.3*'VSWR Calculator'!$C$24)*(1+3*ABS(MOD('VSWR Calculator'!$C$23/Calculator!$F$12/2,1)-0.5))))/'VSWR Calculator'!$C$25)-$C51)^2+(1500*ABS(SIN(2*PI()*MOD(Calculator!$B$32/Calculator!$F$12,1)))*IF(MOD(Calculator!$B$32/Calculator!$F$12,1)&lt;0.5,-1,1))^2)/SQRT(((50*POWER(80,POWER(COS(PI()*MOD(Calculator!$B$32/Calculator!$F$12,1)),2))+MIN(500,MAX(30,100*EXP(-0.3*'VSWR Calculator'!$C$24)*(1+3*ABS(MOD('VSWR Calculator'!$C$23/Calculator!$F$12/2,1)-0.5))))/'VSWR Calculator'!$C$25)+$C51)^2+(1500*ABS(SIN(2*PI()*MOD(Calculator!$B$32/Calculator!$F$12,1)))*IF(MOD(Calculator!$B$32/Calculator!$F$12,1)&lt;0.5,-1,1))^2))/(1-SQRT(((50*POWER(80,POWER(COS(PI()*MOD(Calculator!$B$32/Calculator!$F$12,1)),2))+MIN(500,MAX(30,100*EXP(-0.3*'VSWR Calculator'!$C$24)*(1+3*ABS(MOD('VSWR Calculator'!$C$23/Calculator!$F$12/2,1)-0.5))))/'VSWR Calculator'!$C$25)-$C51)^2+(1500*ABS(SIN(2*PI()*MOD(Calculator!$B$32/Calculator!$F$12,1)))*IF(MOD(Calculator!$B$32/Calculator!$F$12,1)&lt;0.5,-1,1))^2)/SQRT(((50*POWER(80,POWER(COS(PI()*MOD(Calculator!$B$32/Calculator!$F$12,1)),2))+MIN(500,MAX(30,100*EXP(-0.3*'VSWR Calculator'!$C$24)*(1+3*ABS(MOD('VSWR Calculator'!$C$23/Calculator!$F$12/2,1)-0.5))))/'VSWR Calculator'!$C$25)+$C51)^2+(1500*ABS(SIN(2*PI()*MOD(Calculator!$B$32/Calculator!$F$12,1)))*IF(MOD(Calculator!$B$32/Calculator!$F$12,1)&lt;0.5,-1,1))^2)),2))</f>
        <v>—</v>
      </c>
      <c r="CX51" s="253" t="str">
        <f aca="false">IF(OR(Calculator!$E$13&lt;&gt;"YES",Calculator!$B$32&lt;Calculator!$G$13),"—",ROUND((1+SQRT(((50*POWER(80,POWER(COS(PI()*MOD(Calculator!$B$32/Calculator!$F$13,1)),2))+MIN(500,MAX(30,100*EXP(-0.3*'VSWR Calculator'!$C$24)*(1+3*ABS(MOD('VSWR Calculator'!$C$23/Calculator!$F$13/2,1)-0.5))))/'VSWR Calculator'!$C$25)-$C51)^2+(1500*ABS(SIN(2*PI()*MOD(Calculator!$B$32/Calculator!$F$13,1)))*IF(MOD(Calculator!$B$32/Calculator!$F$13,1)&lt;0.5,-1,1))^2)/SQRT(((50*POWER(80,POWER(COS(PI()*MOD(Calculator!$B$32/Calculator!$F$13,1)),2))+MIN(500,MAX(30,100*EXP(-0.3*'VSWR Calculator'!$C$24)*(1+3*ABS(MOD('VSWR Calculator'!$C$23/Calculator!$F$13/2,1)-0.5))))/'VSWR Calculator'!$C$25)+$C51)^2+(1500*ABS(SIN(2*PI()*MOD(Calculator!$B$32/Calculator!$F$13,1)))*IF(MOD(Calculator!$B$32/Calculator!$F$13,1)&lt;0.5,-1,1))^2))/(1-SQRT(((50*POWER(80,POWER(COS(PI()*MOD(Calculator!$B$32/Calculator!$F$13,1)),2))+MIN(500,MAX(30,100*EXP(-0.3*'VSWR Calculator'!$C$24)*(1+3*ABS(MOD('VSWR Calculator'!$C$23/Calculator!$F$13/2,1)-0.5))))/'VSWR Calculator'!$C$25)-$C51)^2+(1500*ABS(SIN(2*PI()*MOD(Calculator!$B$32/Calculator!$F$13,1)))*IF(MOD(Calculator!$B$32/Calculator!$F$13,1)&lt;0.5,-1,1))^2)/SQRT(((50*POWER(80,POWER(COS(PI()*MOD(Calculator!$B$32/Calculator!$F$13,1)),2))+MIN(500,MAX(30,100*EXP(-0.3*'VSWR Calculator'!$C$24)*(1+3*ABS(MOD('VSWR Calculator'!$C$23/Calculator!$F$13/2,1)-0.5))))/'VSWR Calculator'!$C$25)+$C51)^2+(1500*ABS(SIN(2*PI()*MOD(Calculator!$B$32/Calculator!$F$13,1)))*IF(MOD(Calculator!$B$32/Calculator!$F$13,1)&lt;0.5,-1,1))^2)),2))</f>
        <v>—</v>
      </c>
      <c r="CY51" s="253" t="str">
        <f aca="false">IF(OR(Calculator!$E$14&lt;&gt;"YES",Calculator!$B$32&lt;Calculator!$G$14),"—",ROUND((1+SQRT(((50*POWER(80,POWER(COS(PI()*MOD(Calculator!$B$32/Calculator!$F$14,1)),2))+MIN(500,MAX(30,100*EXP(-0.3*'VSWR Calculator'!$C$24)*(1+3*ABS(MOD('VSWR Calculator'!$C$23/Calculator!$F$14/2,1)-0.5))))/'VSWR Calculator'!$C$25)-$C51)^2+(1500*ABS(SIN(2*PI()*MOD(Calculator!$B$32/Calculator!$F$14,1)))*IF(MOD(Calculator!$B$32/Calculator!$F$14,1)&lt;0.5,-1,1))^2)/SQRT(((50*POWER(80,POWER(COS(PI()*MOD(Calculator!$B$32/Calculator!$F$14,1)),2))+MIN(500,MAX(30,100*EXP(-0.3*'VSWR Calculator'!$C$24)*(1+3*ABS(MOD('VSWR Calculator'!$C$23/Calculator!$F$14/2,1)-0.5))))/'VSWR Calculator'!$C$25)+$C51)^2+(1500*ABS(SIN(2*PI()*MOD(Calculator!$B$32/Calculator!$F$14,1)))*IF(MOD(Calculator!$B$32/Calculator!$F$14,1)&lt;0.5,-1,1))^2))/(1-SQRT(((50*POWER(80,POWER(COS(PI()*MOD(Calculator!$B$32/Calculator!$F$14,1)),2))+MIN(500,MAX(30,100*EXP(-0.3*'VSWR Calculator'!$C$24)*(1+3*ABS(MOD('VSWR Calculator'!$C$23/Calculator!$F$14/2,1)-0.5))))/'VSWR Calculator'!$C$25)-$C51)^2+(1500*ABS(SIN(2*PI()*MOD(Calculator!$B$32/Calculator!$F$14,1)))*IF(MOD(Calculator!$B$32/Calculator!$F$14,1)&lt;0.5,-1,1))^2)/SQRT(((50*POWER(80,POWER(COS(PI()*MOD(Calculator!$B$32/Calculator!$F$14,1)),2))+MIN(500,MAX(30,100*EXP(-0.3*'VSWR Calculator'!$C$24)*(1+3*ABS(MOD('VSWR Calculator'!$C$23/Calculator!$F$14/2,1)-0.5))))/'VSWR Calculator'!$C$25)+$C51)^2+(1500*ABS(SIN(2*PI()*MOD(Calculator!$B$32/Calculator!$F$14,1)))*IF(MOD(Calculator!$B$32/Calculator!$F$14,1)&lt;0.5,-1,1))^2)),2))</f>
        <v>—</v>
      </c>
      <c r="CZ51" s="253" t="n">
        <f aca="false">IF(OR(Calculator!$E$15&lt;&gt;"YES",Calculator!$B$32&lt;Calculator!$G$15),"—",ROUND((1+SQRT(((50*POWER(80,POWER(COS(PI()*MOD(Calculator!$B$32/Calculator!$F$15,1)),2))+MIN(500,MAX(30,100*EXP(-0.3*'VSWR Calculator'!$C$24)*(1+3*ABS(MOD('VSWR Calculator'!$C$23/Calculator!$F$15/2,1)-0.5))))/'VSWR Calculator'!$C$25)-$C51)^2+(1500*ABS(SIN(2*PI()*MOD(Calculator!$B$32/Calculator!$F$15,1)))*IF(MOD(Calculator!$B$32/Calculator!$F$15,1)&lt;0.5,-1,1))^2)/SQRT(((50*POWER(80,POWER(COS(PI()*MOD(Calculator!$B$32/Calculator!$F$15,1)),2))+MIN(500,MAX(30,100*EXP(-0.3*'VSWR Calculator'!$C$24)*(1+3*ABS(MOD('VSWR Calculator'!$C$23/Calculator!$F$15/2,1)-0.5))))/'VSWR Calculator'!$C$25)+$C51)^2+(1500*ABS(SIN(2*PI()*MOD(Calculator!$B$32/Calculator!$F$15,1)))*IF(MOD(Calculator!$B$32/Calculator!$F$15,1)&lt;0.5,-1,1))^2))/(1-SQRT(((50*POWER(80,POWER(COS(PI()*MOD(Calculator!$B$32/Calculator!$F$15,1)),2))+MIN(500,MAX(30,100*EXP(-0.3*'VSWR Calculator'!$C$24)*(1+3*ABS(MOD('VSWR Calculator'!$C$23/Calculator!$F$15/2,1)-0.5))))/'VSWR Calculator'!$C$25)-$C51)^2+(1500*ABS(SIN(2*PI()*MOD(Calculator!$B$32/Calculator!$F$15,1)))*IF(MOD(Calculator!$B$32/Calculator!$F$15,1)&lt;0.5,-1,1))^2)/SQRT(((50*POWER(80,POWER(COS(PI()*MOD(Calculator!$B$32/Calculator!$F$15,1)),2))+MIN(500,MAX(30,100*EXP(-0.3*'VSWR Calculator'!$C$24)*(1+3*ABS(MOD('VSWR Calculator'!$C$23/Calculator!$F$15/2,1)-0.5))))/'VSWR Calculator'!$C$25)+$C51)^2+(1500*ABS(SIN(2*PI()*MOD(Calculator!$B$32/Calculator!$F$15,1)))*IF(MOD(Calculator!$B$32/Calculator!$F$15,1)&lt;0.5,-1,1))^2)),2))</f>
        <v>3.43</v>
      </c>
      <c r="DA51" s="253" t="str">
        <f aca="false">IF(OR(Calculator!$E$16&lt;&gt;"YES",Calculator!$B$32&lt;Calculator!$G$16),"—",ROUND((1+SQRT(((50*POWER(80,POWER(COS(PI()*MOD(Calculator!$B$32/Calculator!$F$16,1)),2))+MIN(500,MAX(30,100*EXP(-0.3*'VSWR Calculator'!$C$24)*(1+3*ABS(MOD('VSWR Calculator'!$C$23/Calculator!$F$16/2,1)-0.5))))/'VSWR Calculator'!$C$25)-$C51)^2+(1500*ABS(SIN(2*PI()*MOD(Calculator!$B$32/Calculator!$F$16,1)))*IF(MOD(Calculator!$B$32/Calculator!$F$16,1)&lt;0.5,-1,1))^2)/SQRT(((50*POWER(80,POWER(COS(PI()*MOD(Calculator!$B$32/Calculator!$F$16,1)),2))+MIN(500,MAX(30,100*EXP(-0.3*'VSWR Calculator'!$C$24)*(1+3*ABS(MOD('VSWR Calculator'!$C$23/Calculator!$F$16/2,1)-0.5))))/'VSWR Calculator'!$C$25)+$C51)^2+(1500*ABS(SIN(2*PI()*MOD(Calculator!$B$32/Calculator!$F$16,1)))*IF(MOD(Calculator!$B$32/Calculator!$F$16,1)&lt;0.5,-1,1))^2))/(1-SQRT(((50*POWER(80,POWER(COS(PI()*MOD(Calculator!$B$32/Calculator!$F$16,1)),2))+MIN(500,MAX(30,100*EXP(-0.3*'VSWR Calculator'!$C$24)*(1+3*ABS(MOD('VSWR Calculator'!$C$23/Calculator!$F$16/2,1)-0.5))))/'VSWR Calculator'!$C$25)-$C51)^2+(1500*ABS(SIN(2*PI()*MOD(Calculator!$B$32/Calculator!$F$16,1)))*IF(MOD(Calculator!$B$32/Calculator!$F$16,1)&lt;0.5,-1,1))^2)/SQRT(((50*POWER(80,POWER(COS(PI()*MOD(Calculator!$B$32/Calculator!$F$16,1)),2))+MIN(500,MAX(30,100*EXP(-0.3*'VSWR Calculator'!$C$24)*(1+3*ABS(MOD('VSWR Calculator'!$C$23/Calculator!$F$16/2,1)-0.5))))/'VSWR Calculator'!$C$25)+$C51)^2+(1500*ABS(SIN(2*PI()*MOD(Calculator!$B$32/Calculator!$F$16,1)))*IF(MOD(Calculator!$B$32/Calculator!$F$16,1)&lt;0.5,-1,1))^2)),2))</f>
        <v>—</v>
      </c>
      <c r="DB51" s="253" t="n">
        <f aca="false">IF(OR(Calculator!$E$17&lt;&gt;"YES",Calculator!$B$32&lt;Calculator!$G$17),"—",ROUND((1+SQRT(((50*POWER(80,POWER(COS(PI()*MOD(Calculator!$B$32/Calculator!$F$17,1)),2))+MIN(500,MAX(30,100*EXP(-0.3*'VSWR Calculator'!$C$24)*(1+3*ABS(MOD('VSWR Calculator'!$C$23/Calculator!$F$17/2,1)-0.5))))/'VSWR Calculator'!$C$25)-$C51)^2+(1500*ABS(SIN(2*PI()*MOD(Calculator!$B$32/Calculator!$F$17,1)))*IF(MOD(Calculator!$B$32/Calculator!$F$17,1)&lt;0.5,-1,1))^2)/SQRT(((50*POWER(80,POWER(COS(PI()*MOD(Calculator!$B$32/Calculator!$F$17,1)),2))+MIN(500,MAX(30,100*EXP(-0.3*'VSWR Calculator'!$C$24)*(1+3*ABS(MOD('VSWR Calculator'!$C$23/Calculator!$F$17/2,1)-0.5))))/'VSWR Calculator'!$C$25)+$C51)^2+(1500*ABS(SIN(2*PI()*MOD(Calculator!$B$32/Calculator!$F$17,1)))*IF(MOD(Calculator!$B$32/Calculator!$F$17,1)&lt;0.5,-1,1))^2))/(1-SQRT(((50*POWER(80,POWER(COS(PI()*MOD(Calculator!$B$32/Calculator!$F$17,1)),2))+MIN(500,MAX(30,100*EXP(-0.3*'VSWR Calculator'!$C$24)*(1+3*ABS(MOD('VSWR Calculator'!$C$23/Calculator!$F$17/2,1)-0.5))))/'VSWR Calculator'!$C$25)-$C51)^2+(1500*ABS(SIN(2*PI()*MOD(Calculator!$B$32/Calculator!$F$17,1)))*IF(MOD(Calculator!$B$32/Calculator!$F$17,1)&lt;0.5,-1,1))^2)/SQRT(((50*POWER(80,POWER(COS(PI()*MOD(Calculator!$B$32/Calculator!$F$17,1)),2))+MIN(500,MAX(30,100*EXP(-0.3*'VSWR Calculator'!$C$24)*(1+3*ABS(MOD('VSWR Calculator'!$C$23/Calculator!$F$17/2,1)-0.5))))/'VSWR Calculator'!$C$25)+$C51)^2+(1500*ABS(SIN(2*PI()*MOD(Calculator!$B$32/Calculator!$F$17,1)))*IF(MOD(Calculator!$B$32/Calculator!$F$17,1)&lt;0.5,-1,1))^2)),2))</f>
        <v>14.62</v>
      </c>
      <c r="DC51" s="253" t="str">
        <f aca="false">IF(OR(Calculator!$E$18&lt;&gt;"YES",Calculator!$B$32&lt;Calculator!$G$18),"—",ROUND((1+SQRT(((50*POWER(80,POWER(COS(PI()*MOD(Calculator!$B$32/Calculator!$F$18,1)),2))+MIN(500,MAX(30,100*EXP(-0.3*'VSWR Calculator'!$C$24)*(1+3*ABS(MOD('VSWR Calculator'!$C$23/Calculator!$F$18/2,1)-0.5))))/'VSWR Calculator'!$C$25)-$C51)^2+(1500*ABS(SIN(2*PI()*MOD(Calculator!$B$32/Calculator!$F$18,1)))*IF(MOD(Calculator!$B$32/Calculator!$F$18,1)&lt;0.5,-1,1))^2)/SQRT(((50*POWER(80,POWER(COS(PI()*MOD(Calculator!$B$32/Calculator!$F$18,1)),2))+MIN(500,MAX(30,100*EXP(-0.3*'VSWR Calculator'!$C$24)*(1+3*ABS(MOD('VSWR Calculator'!$C$23/Calculator!$F$18/2,1)-0.5))))/'VSWR Calculator'!$C$25)+$C51)^2+(1500*ABS(SIN(2*PI()*MOD(Calculator!$B$32/Calculator!$F$18,1)))*IF(MOD(Calculator!$B$32/Calculator!$F$18,1)&lt;0.5,-1,1))^2))/(1-SQRT(((50*POWER(80,POWER(COS(PI()*MOD(Calculator!$B$32/Calculator!$F$18,1)),2))+MIN(500,MAX(30,100*EXP(-0.3*'VSWR Calculator'!$C$24)*(1+3*ABS(MOD('VSWR Calculator'!$C$23/Calculator!$F$18/2,1)-0.5))))/'VSWR Calculator'!$C$25)-$C51)^2+(1500*ABS(SIN(2*PI()*MOD(Calculator!$B$32/Calculator!$F$18,1)))*IF(MOD(Calculator!$B$32/Calculator!$F$18,1)&lt;0.5,-1,1))^2)/SQRT(((50*POWER(80,POWER(COS(PI()*MOD(Calculator!$B$32/Calculator!$F$18,1)),2))+MIN(500,MAX(30,100*EXP(-0.3*'VSWR Calculator'!$C$24)*(1+3*ABS(MOD('VSWR Calculator'!$C$23/Calculator!$F$18/2,1)-0.5))))/'VSWR Calculator'!$C$25)+$C51)^2+(1500*ABS(SIN(2*PI()*MOD(Calculator!$B$32/Calculator!$F$18,1)))*IF(MOD(Calculator!$B$32/Calculator!$F$18,1)&lt;0.5,-1,1))^2)),2))</f>
        <v>—</v>
      </c>
      <c r="DD51" s="253" t="str">
        <f aca="false">IF(OR(Calculator!$E$19&lt;&gt;"YES",Calculator!$B$32&lt;Calculator!$G$19),"—",ROUND((1+SQRT(((50*POWER(80,POWER(COS(PI()*MOD(Calculator!$B$32/Calculator!$F$19,1)),2))+MIN(500,MAX(30,100*EXP(-0.3*'VSWR Calculator'!$C$24)*(1+3*ABS(MOD('VSWR Calculator'!$C$23/Calculator!$F$19/2,1)-0.5))))/'VSWR Calculator'!$C$25)-$C51)^2+(1500*ABS(SIN(2*PI()*MOD(Calculator!$B$32/Calculator!$F$19,1)))*IF(MOD(Calculator!$B$32/Calculator!$F$19,1)&lt;0.5,-1,1))^2)/SQRT(((50*POWER(80,POWER(COS(PI()*MOD(Calculator!$B$32/Calculator!$F$19,1)),2))+MIN(500,MAX(30,100*EXP(-0.3*'VSWR Calculator'!$C$24)*(1+3*ABS(MOD('VSWR Calculator'!$C$23/Calculator!$F$19/2,1)-0.5))))/'VSWR Calculator'!$C$25)+$C51)^2+(1500*ABS(SIN(2*PI()*MOD(Calculator!$B$32/Calculator!$F$19,1)))*IF(MOD(Calculator!$B$32/Calculator!$F$19,1)&lt;0.5,-1,1))^2))/(1-SQRT(((50*POWER(80,POWER(COS(PI()*MOD(Calculator!$B$32/Calculator!$F$19,1)),2))+MIN(500,MAX(30,100*EXP(-0.3*'VSWR Calculator'!$C$24)*(1+3*ABS(MOD('VSWR Calculator'!$C$23/Calculator!$F$19/2,1)-0.5))))/'VSWR Calculator'!$C$25)-$C51)^2+(1500*ABS(SIN(2*PI()*MOD(Calculator!$B$32/Calculator!$F$19,1)))*IF(MOD(Calculator!$B$32/Calculator!$F$19,1)&lt;0.5,-1,1))^2)/SQRT(((50*POWER(80,POWER(COS(PI()*MOD(Calculator!$B$32/Calculator!$F$19,1)),2))+MIN(500,MAX(30,100*EXP(-0.3*'VSWR Calculator'!$C$24)*(1+3*ABS(MOD('VSWR Calculator'!$C$23/Calculator!$F$19/2,1)-0.5))))/'VSWR Calculator'!$C$25)+$C51)^2+(1500*ABS(SIN(2*PI()*MOD(Calculator!$B$32/Calculator!$F$19,1)))*IF(MOD(Calculator!$B$32/Calculator!$F$19,1)&lt;0.5,-1,1))^2)),2))</f>
        <v>—</v>
      </c>
      <c r="DE51" s="253" t="str">
        <f aca="false">IF(OR(Calculator!$E$20&lt;&gt;"YES",Calculator!$B$32&lt;Calculator!$G$20),"—",ROUND((1+SQRT(((50*POWER(80,POWER(COS(PI()*MOD(Calculator!$B$32/Calculator!$F$20,1)),2))+MIN(500,MAX(30,100*EXP(-0.3*'VSWR Calculator'!$C$24)*(1+3*ABS(MOD('VSWR Calculator'!$C$23/Calculator!$F$20/2,1)-0.5))))/'VSWR Calculator'!$C$25)-$C51)^2+(1500*ABS(SIN(2*PI()*MOD(Calculator!$B$32/Calculator!$F$20,1)))*IF(MOD(Calculator!$B$32/Calculator!$F$20,1)&lt;0.5,-1,1))^2)/SQRT(((50*POWER(80,POWER(COS(PI()*MOD(Calculator!$B$32/Calculator!$F$20,1)),2))+MIN(500,MAX(30,100*EXP(-0.3*'VSWR Calculator'!$C$24)*(1+3*ABS(MOD('VSWR Calculator'!$C$23/Calculator!$F$20/2,1)-0.5))))/'VSWR Calculator'!$C$25)+$C51)^2+(1500*ABS(SIN(2*PI()*MOD(Calculator!$B$32/Calculator!$F$20,1)))*IF(MOD(Calculator!$B$32/Calculator!$F$20,1)&lt;0.5,-1,1))^2))/(1-SQRT(((50*POWER(80,POWER(COS(PI()*MOD(Calculator!$B$32/Calculator!$F$20,1)),2))+MIN(500,MAX(30,100*EXP(-0.3*'VSWR Calculator'!$C$24)*(1+3*ABS(MOD('VSWR Calculator'!$C$23/Calculator!$F$20/2,1)-0.5))))/'VSWR Calculator'!$C$25)-$C51)^2+(1500*ABS(SIN(2*PI()*MOD(Calculator!$B$32/Calculator!$F$20,1)))*IF(MOD(Calculator!$B$32/Calculator!$F$20,1)&lt;0.5,-1,1))^2)/SQRT(((50*POWER(80,POWER(COS(PI()*MOD(Calculator!$B$32/Calculator!$F$20,1)),2))+MIN(500,MAX(30,100*EXP(-0.3*'VSWR Calculator'!$C$24)*(1+3*ABS(MOD('VSWR Calculator'!$C$23/Calculator!$F$20/2,1)-0.5))))/'VSWR Calculator'!$C$25)+$C51)^2+(1500*ABS(SIN(2*PI()*MOD(Calculator!$B$32/Calculator!$F$20,1)))*IF(MOD(Calculator!$B$32/Calculator!$F$20,1)&lt;0.5,-1,1))^2)),2))</f>
        <v>—</v>
      </c>
      <c r="DF51" s="253" t="str">
        <f aca="false">IF(OR(Calculator!$E$21&lt;&gt;"YES",Calculator!$B$32&lt;Calculator!$G$21),"—",ROUND((1+SQRT(((50*POWER(80,POWER(COS(PI()*MOD(Calculator!$B$32/Calculator!$F$21,1)),2))+MIN(500,MAX(30,100*EXP(-0.3*'VSWR Calculator'!$C$24)*(1+3*ABS(MOD('VSWR Calculator'!$C$23/Calculator!$F$21/2,1)-0.5))))/'VSWR Calculator'!$C$25)-$C51)^2+(1500*ABS(SIN(2*PI()*MOD(Calculator!$B$32/Calculator!$F$21,1)))*IF(MOD(Calculator!$B$32/Calculator!$F$21,1)&lt;0.5,-1,1))^2)/SQRT(((50*POWER(80,POWER(COS(PI()*MOD(Calculator!$B$32/Calculator!$F$21,1)),2))+MIN(500,MAX(30,100*EXP(-0.3*'VSWR Calculator'!$C$24)*(1+3*ABS(MOD('VSWR Calculator'!$C$23/Calculator!$F$21/2,1)-0.5))))/'VSWR Calculator'!$C$25)+$C51)^2+(1500*ABS(SIN(2*PI()*MOD(Calculator!$B$32/Calculator!$F$21,1)))*IF(MOD(Calculator!$B$32/Calculator!$F$21,1)&lt;0.5,-1,1))^2))/(1-SQRT(((50*POWER(80,POWER(COS(PI()*MOD(Calculator!$B$32/Calculator!$F$21,1)),2))+MIN(500,MAX(30,100*EXP(-0.3*'VSWR Calculator'!$C$24)*(1+3*ABS(MOD('VSWR Calculator'!$C$23/Calculator!$F$21/2,1)-0.5))))/'VSWR Calculator'!$C$25)-$C51)^2+(1500*ABS(SIN(2*PI()*MOD(Calculator!$B$32/Calculator!$F$21,1)))*IF(MOD(Calculator!$B$32/Calculator!$F$21,1)&lt;0.5,-1,1))^2)/SQRT(((50*POWER(80,POWER(COS(PI()*MOD(Calculator!$B$32/Calculator!$F$21,1)),2))+MIN(500,MAX(30,100*EXP(-0.3*'VSWR Calculator'!$C$24)*(1+3*ABS(MOD('VSWR Calculator'!$C$23/Calculator!$F$21/2,1)-0.5))))/'VSWR Calculator'!$C$25)+$C51)^2+(1500*ABS(SIN(2*PI()*MOD(Calculator!$B$32/Calculator!$F$21,1)))*IF(MOD(Calculator!$B$32/Calculator!$F$21,1)&lt;0.5,-1,1))^2)),2))</f>
        <v>—</v>
      </c>
      <c r="DG51" s="253" t="str">
        <f aca="false">IF(OR(Calculator!$E$22&lt;&gt;"YES",Calculator!$B$32&lt;Calculator!$G$22),"—",ROUND((1+SQRT(((50*POWER(80,POWER(COS(PI()*MOD(Calculator!$B$32/Calculator!$F$22,1)),2))+MIN(500,MAX(30,100*EXP(-0.3*'VSWR Calculator'!$C$24)*(1+3*ABS(MOD('VSWR Calculator'!$C$23/Calculator!$F$22/2,1)-0.5))))/'VSWR Calculator'!$C$25)-$C51)^2+(1500*ABS(SIN(2*PI()*MOD(Calculator!$B$32/Calculator!$F$22,1)))*IF(MOD(Calculator!$B$32/Calculator!$F$22,1)&lt;0.5,-1,1))^2)/SQRT(((50*POWER(80,POWER(COS(PI()*MOD(Calculator!$B$32/Calculator!$F$22,1)),2))+MIN(500,MAX(30,100*EXP(-0.3*'VSWR Calculator'!$C$24)*(1+3*ABS(MOD('VSWR Calculator'!$C$23/Calculator!$F$22/2,1)-0.5))))/'VSWR Calculator'!$C$25)+$C51)^2+(1500*ABS(SIN(2*PI()*MOD(Calculator!$B$32/Calculator!$F$22,1)))*IF(MOD(Calculator!$B$32/Calculator!$F$22,1)&lt;0.5,-1,1))^2))/(1-SQRT(((50*POWER(80,POWER(COS(PI()*MOD(Calculator!$B$32/Calculator!$F$22,1)),2))+MIN(500,MAX(30,100*EXP(-0.3*'VSWR Calculator'!$C$24)*(1+3*ABS(MOD('VSWR Calculator'!$C$23/Calculator!$F$22/2,1)-0.5))))/'VSWR Calculator'!$C$25)-$C51)^2+(1500*ABS(SIN(2*PI()*MOD(Calculator!$B$32/Calculator!$F$22,1)))*IF(MOD(Calculator!$B$32/Calculator!$F$22,1)&lt;0.5,-1,1))^2)/SQRT(((50*POWER(80,POWER(COS(PI()*MOD(Calculator!$B$32/Calculator!$F$22,1)),2))+MIN(500,MAX(30,100*EXP(-0.3*'VSWR Calculator'!$C$24)*(1+3*ABS(MOD('VSWR Calculator'!$C$23/Calculator!$F$22/2,1)-0.5))))/'VSWR Calculator'!$C$25)+$C51)^2+(1500*ABS(SIN(2*PI()*MOD(Calculator!$B$32/Calculator!$F$22,1)))*IF(MOD(Calculator!$B$32/Calculator!$F$22,1)&lt;0.5,-1,1))^2)),2))</f>
        <v>—</v>
      </c>
      <c r="DH51" s="253" t="n">
        <f aca="false">IFERROR(ROUND((IF(ISNUMBER(CW51),CW51,0)+IF(ISNUMBER(CX51),CX51,0)+IF(ISNUMBER(CY51),CY51,0)+IF(ISNUMBER(CZ51),CZ51,0)+IF(ISNUMBER(DA51),DA51,0)+IF(ISNUMBER(DB51),DB51,0)+IF(ISNUMBER(DC51),DC51,0)+IF(ISNUMBER(DD51),DD51,0)+IF(ISNUMBER(DE51),DE51,0)+IF(ISNUMBER(DF51),DF51,0)+IF(ISNUMBER(DG51),DG51,0))/(IF(ISNUMBER(CW51),1,0)+IF(ISNUMBER(CX51),1,0)+IF(ISNUMBER(CY51),1,0)+IF(ISNUMBER(CZ51),1,0)+IF(ISNUMBER(DA51),1,0)+IF(ISNUMBER(DB51),1,0)+IF(ISNUMBER(DC51),1,0)+IF(ISNUMBER(DD51),1,0)+IF(ISNUMBER(DE51),1,0)+IF(ISNUMBER(DF51),1,0)+IF(ISNUMBER(DG51),1,0)),4),"")</f>
        <v>9.025</v>
      </c>
      <c r="DI51" s="253" t="str">
        <f aca="false">IF(OR(Calculator!$E$12&lt;&gt;"YES",Calculator!$B$33&lt;Calculator!$G$12),"—",ROUND((1+SQRT(((50*POWER(80,POWER(COS(PI()*MOD(Calculator!$B$33/Calculator!$F$12,1)),2))+MIN(500,MAX(30,100*EXP(-0.3*'VSWR Calculator'!$C$24)*(1+3*ABS(MOD('VSWR Calculator'!$C$23/Calculator!$F$12/2,1)-0.5))))/'VSWR Calculator'!$C$25)-$C51)^2+(1500*ABS(SIN(2*PI()*MOD(Calculator!$B$33/Calculator!$F$12,1)))*IF(MOD(Calculator!$B$33/Calculator!$F$12,1)&lt;0.5,-1,1))^2)/SQRT(((50*POWER(80,POWER(COS(PI()*MOD(Calculator!$B$33/Calculator!$F$12,1)),2))+MIN(500,MAX(30,100*EXP(-0.3*'VSWR Calculator'!$C$24)*(1+3*ABS(MOD('VSWR Calculator'!$C$23/Calculator!$F$12/2,1)-0.5))))/'VSWR Calculator'!$C$25)+$C51)^2+(1500*ABS(SIN(2*PI()*MOD(Calculator!$B$33/Calculator!$F$12,1)))*IF(MOD(Calculator!$B$33/Calculator!$F$12,1)&lt;0.5,-1,1))^2))/(1-SQRT(((50*POWER(80,POWER(COS(PI()*MOD(Calculator!$B$33/Calculator!$F$12,1)),2))+MIN(500,MAX(30,100*EXP(-0.3*'VSWR Calculator'!$C$24)*(1+3*ABS(MOD('VSWR Calculator'!$C$23/Calculator!$F$12/2,1)-0.5))))/'VSWR Calculator'!$C$25)-$C51)^2+(1500*ABS(SIN(2*PI()*MOD(Calculator!$B$33/Calculator!$F$12,1)))*IF(MOD(Calculator!$B$33/Calculator!$F$12,1)&lt;0.5,-1,1))^2)/SQRT(((50*POWER(80,POWER(COS(PI()*MOD(Calculator!$B$33/Calculator!$F$12,1)),2))+MIN(500,MAX(30,100*EXP(-0.3*'VSWR Calculator'!$C$24)*(1+3*ABS(MOD('VSWR Calculator'!$C$23/Calculator!$F$12/2,1)-0.5))))/'VSWR Calculator'!$C$25)+$C51)^2+(1500*ABS(SIN(2*PI()*MOD(Calculator!$B$33/Calculator!$F$12,1)))*IF(MOD(Calculator!$B$33/Calculator!$F$12,1)&lt;0.5,-1,1))^2)),2))</f>
        <v>—</v>
      </c>
      <c r="DJ51" s="253" t="str">
        <f aca="false">IF(OR(Calculator!$E$13&lt;&gt;"YES",Calculator!$B$33&lt;Calculator!$G$13),"—",ROUND((1+SQRT(((50*POWER(80,POWER(COS(PI()*MOD(Calculator!$B$33/Calculator!$F$13,1)),2))+MIN(500,MAX(30,100*EXP(-0.3*'VSWR Calculator'!$C$24)*(1+3*ABS(MOD('VSWR Calculator'!$C$23/Calculator!$F$13/2,1)-0.5))))/'VSWR Calculator'!$C$25)-$C51)^2+(1500*ABS(SIN(2*PI()*MOD(Calculator!$B$33/Calculator!$F$13,1)))*IF(MOD(Calculator!$B$33/Calculator!$F$13,1)&lt;0.5,-1,1))^2)/SQRT(((50*POWER(80,POWER(COS(PI()*MOD(Calculator!$B$33/Calculator!$F$13,1)),2))+MIN(500,MAX(30,100*EXP(-0.3*'VSWR Calculator'!$C$24)*(1+3*ABS(MOD('VSWR Calculator'!$C$23/Calculator!$F$13/2,1)-0.5))))/'VSWR Calculator'!$C$25)+$C51)^2+(1500*ABS(SIN(2*PI()*MOD(Calculator!$B$33/Calculator!$F$13,1)))*IF(MOD(Calculator!$B$33/Calculator!$F$13,1)&lt;0.5,-1,1))^2))/(1-SQRT(((50*POWER(80,POWER(COS(PI()*MOD(Calculator!$B$33/Calculator!$F$13,1)),2))+MIN(500,MAX(30,100*EXP(-0.3*'VSWR Calculator'!$C$24)*(1+3*ABS(MOD('VSWR Calculator'!$C$23/Calculator!$F$13/2,1)-0.5))))/'VSWR Calculator'!$C$25)-$C51)^2+(1500*ABS(SIN(2*PI()*MOD(Calculator!$B$33/Calculator!$F$13,1)))*IF(MOD(Calculator!$B$33/Calculator!$F$13,1)&lt;0.5,-1,1))^2)/SQRT(((50*POWER(80,POWER(COS(PI()*MOD(Calculator!$B$33/Calculator!$F$13,1)),2))+MIN(500,MAX(30,100*EXP(-0.3*'VSWR Calculator'!$C$24)*(1+3*ABS(MOD('VSWR Calculator'!$C$23/Calculator!$F$13/2,1)-0.5))))/'VSWR Calculator'!$C$25)+$C51)^2+(1500*ABS(SIN(2*PI()*MOD(Calculator!$B$33/Calculator!$F$13,1)))*IF(MOD(Calculator!$B$33/Calculator!$F$13,1)&lt;0.5,-1,1))^2)),2))</f>
        <v>—</v>
      </c>
      <c r="DK51" s="253" t="str">
        <f aca="false">IF(OR(Calculator!$E$14&lt;&gt;"YES",Calculator!$B$33&lt;Calculator!$G$14),"—",ROUND((1+SQRT(((50*POWER(80,POWER(COS(PI()*MOD(Calculator!$B$33/Calculator!$F$14,1)),2))+MIN(500,MAX(30,100*EXP(-0.3*'VSWR Calculator'!$C$24)*(1+3*ABS(MOD('VSWR Calculator'!$C$23/Calculator!$F$14/2,1)-0.5))))/'VSWR Calculator'!$C$25)-$C51)^2+(1500*ABS(SIN(2*PI()*MOD(Calculator!$B$33/Calculator!$F$14,1)))*IF(MOD(Calculator!$B$33/Calculator!$F$14,1)&lt;0.5,-1,1))^2)/SQRT(((50*POWER(80,POWER(COS(PI()*MOD(Calculator!$B$33/Calculator!$F$14,1)),2))+MIN(500,MAX(30,100*EXP(-0.3*'VSWR Calculator'!$C$24)*(1+3*ABS(MOD('VSWR Calculator'!$C$23/Calculator!$F$14/2,1)-0.5))))/'VSWR Calculator'!$C$25)+$C51)^2+(1500*ABS(SIN(2*PI()*MOD(Calculator!$B$33/Calculator!$F$14,1)))*IF(MOD(Calculator!$B$33/Calculator!$F$14,1)&lt;0.5,-1,1))^2))/(1-SQRT(((50*POWER(80,POWER(COS(PI()*MOD(Calculator!$B$33/Calculator!$F$14,1)),2))+MIN(500,MAX(30,100*EXP(-0.3*'VSWR Calculator'!$C$24)*(1+3*ABS(MOD('VSWR Calculator'!$C$23/Calculator!$F$14/2,1)-0.5))))/'VSWR Calculator'!$C$25)-$C51)^2+(1500*ABS(SIN(2*PI()*MOD(Calculator!$B$33/Calculator!$F$14,1)))*IF(MOD(Calculator!$B$33/Calculator!$F$14,1)&lt;0.5,-1,1))^2)/SQRT(((50*POWER(80,POWER(COS(PI()*MOD(Calculator!$B$33/Calculator!$F$14,1)),2))+MIN(500,MAX(30,100*EXP(-0.3*'VSWR Calculator'!$C$24)*(1+3*ABS(MOD('VSWR Calculator'!$C$23/Calculator!$F$14/2,1)-0.5))))/'VSWR Calculator'!$C$25)+$C51)^2+(1500*ABS(SIN(2*PI()*MOD(Calculator!$B$33/Calculator!$F$14,1)))*IF(MOD(Calculator!$B$33/Calculator!$F$14,1)&lt;0.5,-1,1))^2)),2))</f>
        <v>—</v>
      </c>
      <c r="DL51" s="253" t="n">
        <f aca="false">IF(OR(Calculator!$E$15&lt;&gt;"YES",Calculator!$B$33&lt;Calculator!$G$15),"—",ROUND((1+SQRT(((50*POWER(80,POWER(COS(PI()*MOD(Calculator!$B$33/Calculator!$F$15,1)),2))+MIN(500,MAX(30,100*EXP(-0.3*'VSWR Calculator'!$C$24)*(1+3*ABS(MOD('VSWR Calculator'!$C$23/Calculator!$F$15/2,1)-0.5))))/'VSWR Calculator'!$C$25)-$C51)^2+(1500*ABS(SIN(2*PI()*MOD(Calculator!$B$33/Calculator!$F$15,1)))*IF(MOD(Calculator!$B$33/Calculator!$F$15,1)&lt;0.5,-1,1))^2)/SQRT(((50*POWER(80,POWER(COS(PI()*MOD(Calculator!$B$33/Calculator!$F$15,1)),2))+MIN(500,MAX(30,100*EXP(-0.3*'VSWR Calculator'!$C$24)*(1+3*ABS(MOD('VSWR Calculator'!$C$23/Calculator!$F$15/2,1)-0.5))))/'VSWR Calculator'!$C$25)+$C51)^2+(1500*ABS(SIN(2*PI()*MOD(Calculator!$B$33/Calculator!$F$15,1)))*IF(MOD(Calculator!$B$33/Calculator!$F$15,1)&lt;0.5,-1,1))^2))/(1-SQRT(((50*POWER(80,POWER(COS(PI()*MOD(Calculator!$B$33/Calculator!$F$15,1)),2))+MIN(500,MAX(30,100*EXP(-0.3*'VSWR Calculator'!$C$24)*(1+3*ABS(MOD('VSWR Calculator'!$C$23/Calculator!$F$15/2,1)-0.5))))/'VSWR Calculator'!$C$25)-$C51)^2+(1500*ABS(SIN(2*PI()*MOD(Calculator!$B$33/Calculator!$F$15,1)))*IF(MOD(Calculator!$B$33/Calculator!$F$15,1)&lt;0.5,-1,1))^2)/SQRT(((50*POWER(80,POWER(COS(PI()*MOD(Calculator!$B$33/Calculator!$F$15,1)),2))+MIN(500,MAX(30,100*EXP(-0.3*'VSWR Calculator'!$C$24)*(1+3*ABS(MOD('VSWR Calculator'!$C$23/Calculator!$F$15/2,1)-0.5))))/'VSWR Calculator'!$C$25)+$C51)^2+(1500*ABS(SIN(2*PI()*MOD(Calculator!$B$33/Calculator!$F$15,1)))*IF(MOD(Calculator!$B$33/Calculator!$F$15,1)&lt;0.5,-1,1))^2)),2))</f>
        <v>3.53</v>
      </c>
      <c r="DM51" s="253" t="str">
        <f aca="false">IF(OR(Calculator!$E$16&lt;&gt;"YES",Calculator!$B$33&lt;Calculator!$G$16),"—",ROUND((1+SQRT(((50*POWER(80,POWER(COS(PI()*MOD(Calculator!$B$33/Calculator!$F$16,1)),2))+MIN(500,MAX(30,100*EXP(-0.3*'VSWR Calculator'!$C$24)*(1+3*ABS(MOD('VSWR Calculator'!$C$23/Calculator!$F$16/2,1)-0.5))))/'VSWR Calculator'!$C$25)-$C51)^2+(1500*ABS(SIN(2*PI()*MOD(Calculator!$B$33/Calculator!$F$16,1)))*IF(MOD(Calculator!$B$33/Calculator!$F$16,1)&lt;0.5,-1,1))^2)/SQRT(((50*POWER(80,POWER(COS(PI()*MOD(Calculator!$B$33/Calculator!$F$16,1)),2))+MIN(500,MAX(30,100*EXP(-0.3*'VSWR Calculator'!$C$24)*(1+3*ABS(MOD('VSWR Calculator'!$C$23/Calculator!$F$16/2,1)-0.5))))/'VSWR Calculator'!$C$25)+$C51)^2+(1500*ABS(SIN(2*PI()*MOD(Calculator!$B$33/Calculator!$F$16,1)))*IF(MOD(Calculator!$B$33/Calculator!$F$16,1)&lt;0.5,-1,1))^2))/(1-SQRT(((50*POWER(80,POWER(COS(PI()*MOD(Calculator!$B$33/Calculator!$F$16,1)),2))+MIN(500,MAX(30,100*EXP(-0.3*'VSWR Calculator'!$C$24)*(1+3*ABS(MOD('VSWR Calculator'!$C$23/Calculator!$F$16/2,1)-0.5))))/'VSWR Calculator'!$C$25)-$C51)^2+(1500*ABS(SIN(2*PI()*MOD(Calculator!$B$33/Calculator!$F$16,1)))*IF(MOD(Calculator!$B$33/Calculator!$F$16,1)&lt;0.5,-1,1))^2)/SQRT(((50*POWER(80,POWER(COS(PI()*MOD(Calculator!$B$33/Calculator!$F$16,1)),2))+MIN(500,MAX(30,100*EXP(-0.3*'VSWR Calculator'!$C$24)*(1+3*ABS(MOD('VSWR Calculator'!$C$23/Calculator!$F$16/2,1)-0.5))))/'VSWR Calculator'!$C$25)+$C51)^2+(1500*ABS(SIN(2*PI()*MOD(Calculator!$B$33/Calculator!$F$16,1)))*IF(MOD(Calculator!$B$33/Calculator!$F$16,1)&lt;0.5,-1,1))^2)),2))</f>
        <v>—</v>
      </c>
      <c r="DN51" s="253" t="n">
        <f aca="false">IF(OR(Calculator!$E$17&lt;&gt;"YES",Calculator!$B$33&lt;Calculator!$G$17),"—",ROUND((1+SQRT(((50*POWER(80,POWER(COS(PI()*MOD(Calculator!$B$33/Calculator!$F$17,1)),2))+MIN(500,MAX(30,100*EXP(-0.3*'VSWR Calculator'!$C$24)*(1+3*ABS(MOD('VSWR Calculator'!$C$23/Calculator!$F$17/2,1)-0.5))))/'VSWR Calculator'!$C$25)-$C51)^2+(1500*ABS(SIN(2*PI()*MOD(Calculator!$B$33/Calculator!$F$17,1)))*IF(MOD(Calculator!$B$33/Calculator!$F$17,1)&lt;0.5,-1,1))^2)/SQRT(((50*POWER(80,POWER(COS(PI()*MOD(Calculator!$B$33/Calculator!$F$17,1)),2))+MIN(500,MAX(30,100*EXP(-0.3*'VSWR Calculator'!$C$24)*(1+3*ABS(MOD('VSWR Calculator'!$C$23/Calculator!$F$17/2,1)-0.5))))/'VSWR Calculator'!$C$25)+$C51)^2+(1500*ABS(SIN(2*PI()*MOD(Calculator!$B$33/Calculator!$F$17,1)))*IF(MOD(Calculator!$B$33/Calculator!$F$17,1)&lt;0.5,-1,1))^2))/(1-SQRT(((50*POWER(80,POWER(COS(PI()*MOD(Calculator!$B$33/Calculator!$F$17,1)),2))+MIN(500,MAX(30,100*EXP(-0.3*'VSWR Calculator'!$C$24)*(1+3*ABS(MOD('VSWR Calculator'!$C$23/Calculator!$F$17/2,1)-0.5))))/'VSWR Calculator'!$C$25)-$C51)^2+(1500*ABS(SIN(2*PI()*MOD(Calculator!$B$33/Calculator!$F$17,1)))*IF(MOD(Calculator!$B$33/Calculator!$F$17,1)&lt;0.5,-1,1))^2)/SQRT(((50*POWER(80,POWER(COS(PI()*MOD(Calculator!$B$33/Calculator!$F$17,1)),2))+MIN(500,MAX(30,100*EXP(-0.3*'VSWR Calculator'!$C$24)*(1+3*ABS(MOD('VSWR Calculator'!$C$23/Calculator!$F$17/2,1)-0.5))))/'VSWR Calculator'!$C$25)+$C51)^2+(1500*ABS(SIN(2*PI()*MOD(Calculator!$B$33/Calculator!$F$17,1)))*IF(MOD(Calculator!$B$33/Calculator!$F$17,1)&lt;0.5,-1,1))^2)),2))</f>
        <v>15.5</v>
      </c>
      <c r="DO51" s="253" t="str">
        <f aca="false">IF(OR(Calculator!$E$18&lt;&gt;"YES",Calculator!$B$33&lt;Calculator!$G$18),"—",ROUND((1+SQRT(((50*POWER(80,POWER(COS(PI()*MOD(Calculator!$B$33/Calculator!$F$18,1)),2))+MIN(500,MAX(30,100*EXP(-0.3*'VSWR Calculator'!$C$24)*(1+3*ABS(MOD('VSWR Calculator'!$C$23/Calculator!$F$18/2,1)-0.5))))/'VSWR Calculator'!$C$25)-$C51)^2+(1500*ABS(SIN(2*PI()*MOD(Calculator!$B$33/Calculator!$F$18,1)))*IF(MOD(Calculator!$B$33/Calculator!$F$18,1)&lt;0.5,-1,1))^2)/SQRT(((50*POWER(80,POWER(COS(PI()*MOD(Calculator!$B$33/Calculator!$F$18,1)),2))+MIN(500,MAX(30,100*EXP(-0.3*'VSWR Calculator'!$C$24)*(1+3*ABS(MOD('VSWR Calculator'!$C$23/Calculator!$F$18/2,1)-0.5))))/'VSWR Calculator'!$C$25)+$C51)^2+(1500*ABS(SIN(2*PI()*MOD(Calculator!$B$33/Calculator!$F$18,1)))*IF(MOD(Calculator!$B$33/Calculator!$F$18,1)&lt;0.5,-1,1))^2))/(1-SQRT(((50*POWER(80,POWER(COS(PI()*MOD(Calculator!$B$33/Calculator!$F$18,1)),2))+MIN(500,MAX(30,100*EXP(-0.3*'VSWR Calculator'!$C$24)*(1+3*ABS(MOD('VSWR Calculator'!$C$23/Calculator!$F$18/2,1)-0.5))))/'VSWR Calculator'!$C$25)-$C51)^2+(1500*ABS(SIN(2*PI()*MOD(Calculator!$B$33/Calculator!$F$18,1)))*IF(MOD(Calculator!$B$33/Calculator!$F$18,1)&lt;0.5,-1,1))^2)/SQRT(((50*POWER(80,POWER(COS(PI()*MOD(Calculator!$B$33/Calculator!$F$18,1)),2))+MIN(500,MAX(30,100*EXP(-0.3*'VSWR Calculator'!$C$24)*(1+3*ABS(MOD('VSWR Calculator'!$C$23/Calculator!$F$18/2,1)-0.5))))/'VSWR Calculator'!$C$25)+$C51)^2+(1500*ABS(SIN(2*PI()*MOD(Calculator!$B$33/Calculator!$F$18,1)))*IF(MOD(Calculator!$B$33/Calculator!$F$18,1)&lt;0.5,-1,1))^2)),2))</f>
        <v>—</v>
      </c>
      <c r="DP51" s="253" t="str">
        <f aca="false">IF(OR(Calculator!$E$19&lt;&gt;"YES",Calculator!$B$33&lt;Calculator!$G$19),"—",ROUND((1+SQRT(((50*POWER(80,POWER(COS(PI()*MOD(Calculator!$B$33/Calculator!$F$19,1)),2))+MIN(500,MAX(30,100*EXP(-0.3*'VSWR Calculator'!$C$24)*(1+3*ABS(MOD('VSWR Calculator'!$C$23/Calculator!$F$19/2,1)-0.5))))/'VSWR Calculator'!$C$25)-$C51)^2+(1500*ABS(SIN(2*PI()*MOD(Calculator!$B$33/Calculator!$F$19,1)))*IF(MOD(Calculator!$B$33/Calculator!$F$19,1)&lt;0.5,-1,1))^2)/SQRT(((50*POWER(80,POWER(COS(PI()*MOD(Calculator!$B$33/Calculator!$F$19,1)),2))+MIN(500,MAX(30,100*EXP(-0.3*'VSWR Calculator'!$C$24)*(1+3*ABS(MOD('VSWR Calculator'!$C$23/Calculator!$F$19/2,1)-0.5))))/'VSWR Calculator'!$C$25)+$C51)^2+(1500*ABS(SIN(2*PI()*MOD(Calculator!$B$33/Calculator!$F$19,1)))*IF(MOD(Calculator!$B$33/Calculator!$F$19,1)&lt;0.5,-1,1))^2))/(1-SQRT(((50*POWER(80,POWER(COS(PI()*MOD(Calculator!$B$33/Calculator!$F$19,1)),2))+MIN(500,MAX(30,100*EXP(-0.3*'VSWR Calculator'!$C$24)*(1+3*ABS(MOD('VSWR Calculator'!$C$23/Calculator!$F$19/2,1)-0.5))))/'VSWR Calculator'!$C$25)-$C51)^2+(1500*ABS(SIN(2*PI()*MOD(Calculator!$B$33/Calculator!$F$19,1)))*IF(MOD(Calculator!$B$33/Calculator!$F$19,1)&lt;0.5,-1,1))^2)/SQRT(((50*POWER(80,POWER(COS(PI()*MOD(Calculator!$B$33/Calculator!$F$19,1)),2))+MIN(500,MAX(30,100*EXP(-0.3*'VSWR Calculator'!$C$24)*(1+3*ABS(MOD('VSWR Calculator'!$C$23/Calculator!$F$19/2,1)-0.5))))/'VSWR Calculator'!$C$25)+$C51)^2+(1500*ABS(SIN(2*PI()*MOD(Calculator!$B$33/Calculator!$F$19,1)))*IF(MOD(Calculator!$B$33/Calculator!$F$19,1)&lt;0.5,-1,1))^2)),2))</f>
        <v>—</v>
      </c>
      <c r="DQ51" s="253" t="str">
        <f aca="false">IF(OR(Calculator!$E$20&lt;&gt;"YES",Calculator!$B$33&lt;Calculator!$G$20),"—",ROUND((1+SQRT(((50*POWER(80,POWER(COS(PI()*MOD(Calculator!$B$33/Calculator!$F$20,1)),2))+MIN(500,MAX(30,100*EXP(-0.3*'VSWR Calculator'!$C$24)*(1+3*ABS(MOD('VSWR Calculator'!$C$23/Calculator!$F$20/2,1)-0.5))))/'VSWR Calculator'!$C$25)-$C51)^2+(1500*ABS(SIN(2*PI()*MOD(Calculator!$B$33/Calculator!$F$20,1)))*IF(MOD(Calculator!$B$33/Calculator!$F$20,1)&lt;0.5,-1,1))^2)/SQRT(((50*POWER(80,POWER(COS(PI()*MOD(Calculator!$B$33/Calculator!$F$20,1)),2))+MIN(500,MAX(30,100*EXP(-0.3*'VSWR Calculator'!$C$24)*(1+3*ABS(MOD('VSWR Calculator'!$C$23/Calculator!$F$20/2,1)-0.5))))/'VSWR Calculator'!$C$25)+$C51)^2+(1500*ABS(SIN(2*PI()*MOD(Calculator!$B$33/Calculator!$F$20,1)))*IF(MOD(Calculator!$B$33/Calculator!$F$20,1)&lt;0.5,-1,1))^2))/(1-SQRT(((50*POWER(80,POWER(COS(PI()*MOD(Calculator!$B$33/Calculator!$F$20,1)),2))+MIN(500,MAX(30,100*EXP(-0.3*'VSWR Calculator'!$C$24)*(1+3*ABS(MOD('VSWR Calculator'!$C$23/Calculator!$F$20/2,1)-0.5))))/'VSWR Calculator'!$C$25)-$C51)^2+(1500*ABS(SIN(2*PI()*MOD(Calculator!$B$33/Calculator!$F$20,1)))*IF(MOD(Calculator!$B$33/Calculator!$F$20,1)&lt;0.5,-1,1))^2)/SQRT(((50*POWER(80,POWER(COS(PI()*MOD(Calculator!$B$33/Calculator!$F$20,1)),2))+MIN(500,MAX(30,100*EXP(-0.3*'VSWR Calculator'!$C$24)*(1+3*ABS(MOD('VSWR Calculator'!$C$23/Calculator!$F$20/2,1)-0.5))))/'VSWR Calculator'!$C$25)+$C51)^2+(1500*ABS(SIN(2*PI()*MOD(Calculator!$B$33/Calculator!$F$20,1)))*IF(MOD(Calculator!$B$33/Calculator!$F$20,1)&lt;0.5,-1,1))^2)),2))</f>
        <v>—</v>
      </c>
      <c r="DR51" s="253" t="str">
        <f aca="false">IF(OR(Calculator!$E$21&lt;&gt;"YES",Calculator!$B$33&lt;Calculator!$G$21),"—",ROUND((1+SQRT(((50*POWER(80,POWER(COS(PI()*MOD(Calculator!$B$33/Calculator!$F$21,1)),2))+MIN(500,MAX(30,100*EXP(-0.3*'VSWR Calculator'!$C$24)*(1+3*ABS(MOD('VSWR Calculator'!$C$23/Calculator!$F$21/2,1)-0.5))))/'VSWR Calculator'!$C$25)-$C51)^2+(1500*ABS(SIN(2*PI()*MOD(Calculator!$B$33/Calculator!$F$21,1)))*IF(MOD(Calculator!$B$33/Calculator!$F$21,1)&lt;0.5,-1,1))^2)/SQRT(((50*POWER(80,POWER(COS(PI()*MOD(Calculator!$B$33/Calculator!$F$21,1)),2))+MIN(500,MAX(30,100*EXP(-0.3*'VSWR Calculator'!$C$24)*(1+3*ABS(MOD('VSWR Calculator'!$C$23/Calculator!$F$21/2,1)-0.5))))/'VSWR Calculator'!$C$25)+$C51)^2+(1500*ABS(SIN(2*PI()*MOD(Calculator!$B$33/Calculator!$F$21,1)))*IF(MOD(Calculator!$B$33/Calculator!$F$21,1)&lt;0.5,-1,1))^2))/(1-SQRT(((50*POWER(80,POWER(COS(PI()*MOD(Calculator!$B$33/Calculator!$F$21,1)),2))+MIN(500,MAX(30,100*EXP(-0.3*'VSWR Calculator'!$C$24)*(1+3*ABS(MOD('VSWR Calculator'!$C$23/Calculator!$F$21/2,1)-0.5))))/'VSWR Calculator'!$C$25)-$C51)^2+(1500*ABS(SIN(2*PI()*MOD(Calculator!$B$33/Calculator!$F$21,1)))*IF(MOD(Calculator!$B$33/Calculator!$F$21,1)&lt;0.5,-1,1))^2)/SQRT(((50*POWER(80,POWER(COS(PI()*MOD(Calculator!$B$33/Calculator!$F$21,1)),2))+MIN(500,MAX(30,100*EXP(-0.3*'VSWR Calculator'!$C$24)*(1+3*ABS(MOD('VSWR Calculator'!$C$23/Calculator!$F$21/2,1)-0.5))))/'VSWR Calculator'!$C$25)+$C51)^2+(1500*ABS(SIN(2*PI()*MOD(Calculator!$B$33/Calculator!$F$21,1)))*IF(MOD(Calculator!$B$33/Calculator!$F$21,1)&lt;0.5,-1,1))^2)),2))</f>
        <v>—</v>
      </c>
      <c r="DS51" s="253" t="str">
        <f aca="false">IF(OR(Calculator!$E$22&lt;&gt;"YES",Calculator!$B$33&lt;Calculator!$G$22),"—",ROUND((1+SQRT(((50*POWER(80,POWER(COS(PI()*MOD(Calculator!$B$33/Calculator!$F$22,1)),2))+MIN(500,MAX(30,100*EXP(-0.3*'VSWR Calculator'!$C$24)*(1+3*ABS(MOD('VSWR Calculator'!$C$23/Calculator!$F$22/2,1)-0.5))))/'VSWR Calculator'!$C$25)-$C51)^2+(1500*ABS(SIN(2*PI()*MOD(Calculator!$B$33/Calculator!$F$22,1)))*IF(MOD(Calculator!$B$33/Calculator!$F$22,1)&lt;0.5,-1,1))^2)/SQRT(((50*POWER(80,POWER(COS(PI()*MOD(Calculator!$B$33/Calculator!$F$22,1)),2))+MIN(500,MAX(30,100*EXP(-0.3*'VSWR Calculator'!$C$24)*(1+3*ABS(MOD('VSWR Calculator'!$C$23/Calculator!$F$22/2,1)-0.5))))/'VSWR Calculator'!$C$25)+$C51)^2+(1500*ABS(SIN(2*PI()*MOD(Calculator!$B$33/Calculator!$F$22,1)))*IF(MOD(Calculator!$B$33/Calculator!$F$22,1)&lt;0.5,-1,1))^2))/(1-SQRT(((50*POWER(80,POWER(COS(PI()*MOD(Calculator!$B$33/Calculator!$F$22,1)),2))+MIN(500,MAX(30,100*EXP(-0.3*'VSWR Calculator'!$C$24)*(1+3*ABS(MOD('VSWR Calculator'!$C$23/Calculator!$F$22/2,1)-0.5))))/'VSWR Calculator'!$C$25)-$C51)^2+(1500*ABS(SIN(2*PI()*MOD(Calculator!$B$33/Calculator!$F$22,1)))*IF(MOD(Calculator!$B$33/Calculator!$F$22,1)&lt;0.5,-1,1))^2)/SQRT(((50*POWER(80,POWER(COS(PI()*MOD(Calculator!$B$33/Calculator!$F$22,1)),2))+MIN(500,MAX(30,100*EXP(-0.3*'VSWR Calculator'!$C$24)*(1+3*ABS(MOD('VSWR Calculator'!$C$23/Calculator!$F$22/2,1)-0.5))))/'VSWR Calculator'!$C$25)+$C51)^2+(1500*ABS(SIN(2*PI()*MOD(Calculator!$B$33/Calculator!$F$22,1)))*IF(MOD(Calculator!$B$33/Calculator!$F$22,1)&lt;0.5,-1,1))^2)),2))</f>
        <v>—</v>
      </c>
      <c r="DT51" s="253" t="n">
        <f aca="false">IFERROR(ROUND((IF(ISNUMBER(DI51),DI51,0)+IF(ISNUMBER(DJ51),DJ51,0)+IF(ISNUMBER(DK51),DK51,0)+IF(ISNUMBER(DL51),DL51,0)+IF(ISNUMBER(DM51),DM51,0)+IF(ISNUMBER(DN51),DN51,0)+IF(ISNUMBER(DO51),DO51,0)+IF(ISNUMBER(DP51),DP51,0)+IF(ISNUMBER(DQ51),DQ51,0)+IF(ISNUMBER(DR51),DR51,0)+IF(ISNUMBER(DS51),DS51,0))/(IF(ISNUMBER(DI51),1,0)+IF(ISNUMBER(DJ51),1,0)+IF(ISNUMBER(DK51),1,0)+IF(ISNUMBER(DL51),1,0)+IF(ISNUMBER(DM51),1,0)+IF(ISNUMBER(DN51),1,0)+IF(ISNUMBER(DO51),1,0)+IF(ISNUMBER(DP51),1,0)+IF(ISNUMBER(DQ51),1,0)+IF(ISNUMBER(DR51),1,0)+IF(ISNUMBER(DS51),1,0)),4),"")</f>
        <v>9.515</v>
      </c>
      <c r="DU51" s="253" t="str">
        <f aca="false">IF(OR(Calculator!$E$12&lt;&gt;"YES",Calculator!$B$34&lt;Calculator!$G$12),"—",ROUND((1+SQRT(((50*POWER(80,POWER(COS(PI()*MOD(Calculator!$B$34/Calculator!$F$12,1)),2))-$C51)^2+(1500*ABS(SIN(2*PI()*MOD(Calculator!$B$34/Calculator!$F$12,1)))*IF(MOD(Calculator!$B$34/Calculator!$F$12,1)&lt;0.5,-1,1))^2)/((50*POWER(80,POWER(COS(PI()*MOD(Calculator!$B$34/Calculator!$F$12,1)),2))+$C51)^2+(1500*ABS(SIN(2*PI()*MOD(Calculator!$B$34/Calculator!$F$12,1)))*IF(MOD(Calculator!$B$34/Calculator!$F$12,1)&lt;0.5,-1,1))^2)))/(1-SQRT(((50*POWER(80,POWER(COS(PI()*MOD(Calculator!$B$34/Calculator!$F$12,1)),2))-$C51)^2+(1500*ABS(SIN(2*PI()*MOD(Calculator!$B$34/Calculator!$F$12,1)))*IF(MOD(Calculator!$B$34/Calculator!$F$12,1)&lt;0.5,-1,1))^2)/((50*POWER(80,POWER(COS(PI()*MOD(Calculator!$B$34/Calculator!$F$12,1)),2))+$C51)^2+(1500*ABS(SIN(2*PI()*MOD(Calculator!$B$34/Calculator!$F$12,1)))*IF(MOD(Calculator!$B$34/Calculator!$F$12,1)&lt;0.5,-1,1))^2))),2))</f>
        <v>—</v>
      </c>
      <c r="DV51" s="253" t="str">
        <f aca="false">IF(OR(Calculator!$E$13&lt;&gt;"YES",Calculator!$B$34&lt;Calculator!$G$13),"—",ROUND((1+SQRT(((50*POWER(80,POWER(COS(PI()*MOD(Calculator!$B$34/Calculator!$F$13,1)),2))-$C51)^2+(1500*ABS(SIN(2*PI()*MOD(Calculator!$B$34/Calculator!$F$13,1)))*IF(MOD(Calculator!$B$34/Calculator!$F$13,1)&lt;0.5,-1,1))^2)/((50*POWER(80,POWER(COS(PI()*MOD(Calculator!$B$34/Calculator!$F$13,1)),2))+$C51)^2+(1500*ABS(SIN(2*PI()*MOD(Calculator!$B$34/Calculator!$F$13,1)))*IF(MOD(Calculator!$B$34/Calculator!$F$13,1)&lt;0.5,-1,1))^2)))/(1-SQRT(((50*POWER(80,POWER(COS(PI()*MOD(Calculator!$B$34/Calculator!$F$13,1)),2))-$C51)^2+(1500*ABS(SIN(2*PI()*MOD(Calculator!$B$34/Calculator!$F$13,1)))*IF(MOD(Calculator!$B$34/Calculator!$F$13,1)&lt;0.5,-1,1))^2)/((50*POWER(80,POWER(COS(PI()*MOD(Calculator!$B$34/Calculator!$F$13,1)),2))+$C51)^2+(1500*ABS(SIN(2*PI()*MOD(Calculator!$B$34/Calculator!$F$13,1)))*IF(MOD(Calculator!$B$34/Calculator!$F$13,1)&lt;0.5,-1,1))^2))),2))</f>
        <v>—</v>
      </c>
      <c r="DW51" s="253" t="str">
        <f aca="false">IF(OR(Calculator!$E$14&lt;&gt;"YES",Calculator!$B$34&lt;Calculator!$G$14),"—",ROUND((1+SQRT(((50*POWER(80,POWER(COS(PI()*MOD(Calculator!$B$34/Calculator!$F$14,1)),2))-$C51)^2+(1500*ABS(SIN(2*PI()*MOD(Calculator!$B$34/Calculator!$F$14,1)))*IF(MOD(Calculator!$B$34/Calculator!$F$14,1)&lt;0.5,-1,1))^2)/((50*POWER(80,POWER(COS(PI()*MOD(Calculator!$B$34/Calculator!$F$14,1)),2))+$C51)^2+(1500*ABS(SIN(2*PI()*MOD(Calculator!$B$34/Calculator!$F$14,1)))*IF(MOD(Calculator!$B$34/Calculator!$F$14,1)&lt;0.5,-1,1))^2)))/(1-SQRT(((50*POWER(80,POWER(COS(PI()*MOD(Calculator!$B$34/Calculator!$F$14,1)),2))-$C51)^2+(1500*ABS(SIN(2*PI()*MOD(Calculator!$B$34/Calculator!$F$14,1)))*IF(MOD(Calculator!$B$34/Calculator!$F$14,1)&lt;0.5,-1,1))^2)/((50*POWER(80,POWER(COS(PI()*MOD(Calculator!$B$34/Calculator!$F$14,1)),2))+$C51)^2+(1500*ABS(SIN(2*PI()*MOD(Calculator!$B$34/Calculator!$F$14,1)))*IF(MOD(Calculator!$B$34/Calculator!$F$14,1)&lt;0.5,-1,1))^2))),2))</f>
        <v>—</v>
      </c>
      <c r="DX51" s="253" t="n">
        <f aca="false">IF(OR(Calculator!$E$15&lt;&gt;"YES",Calculator!$B$34&lt;Calculator!$G$15),"—",ROUND((1+SQRT(((50*POWER(80,POWER(COS(PI()*MOD(Calculator!$B$34/Calculator!$F$15,1)),2))-$C51)^2+(1500*ABS(SIN(2*PI()*MOD(Calculator!$B$34/Calculator!$F$15,1)))*IF(MOD(Calculator!$B$34/Calculator!$F$15,1)&lt;0.5,-1,1))^2)/((50*POWER(80,POWER(COS(PI()*MOD(Calculator!$B$34/Calculator!$F$15,1)),2))+$C51)^2+(1500*ABS(SIN(2*PI()*MOD(Calculator!$B$34/Calculator!$F$15,1)))*IF(MOD(Calculator!$B$34/Calculator!$F$15,1)&lt;0.5,-1,1))^2)))/(1-SQRT(((50*POWER(80,POWER(COS(PI()*MOD(Calculator!$B$34/Calculator!$F$15,1)),2))-$C51)^2+(1500*ABS(SIN(2*PI()*MOD(Calculator!$B$34/Calculator!$F$15,1)))*IF(MOD(Calculator!$B$34/Calculator!$F$15,1)&lt;0.5,-1,1))^2)/((50*POWER(80,POWER(COS(PI()*MOD(Calculator!$B$34/Calculator!$F$15,1)),2))+$C51)^2+(1500*ABS(SIN(2*PI()*MOD(Calculator!$B$34/Calculator!$F$15,1)))*IF(MOD(Calculator!$B$34/Calculator!$F$15,1)&lt;0.5,-1,1))^2))),2))</f>
        <v>20.23</v>
      </c>
      <c r="DY51" s="253" t="str">
        <f aca="false">IF(OR(Calculator!$E$16&lt;&gt;"YES",Calculator!$B$34&lt;Calculator!$G$16),"—",ROUND((1+SQRT(((50*POWER(80,POWER(COS(PI()*MOD(Calculator!$B$34/Calculator!$F$16,1)),2))-$C51)^2+(1500*ABS(SIN(2*PI()*MOD(Calculator!$B$34/Calculator!$F$16,1)))*IF(MOD(Calculator!$B$34/Calculator!$F$16,1)&lt;0.5,-1,1))^2)/((50*POWER(80,POWER(COS(PI()*MOD(Calculator!$B$34/Calculator!$F$16,1)),2))+$C51)^2+(1500*ABS(SIN(2*PI()*MOD(Calculator!$B$34/Calculator!$F$16,1)))*IF(MOD(Calculator!$B$34/Calculator!$F$16,1)&lt;0.5,-1,1))^2)))/(1-SQRT(((50*POWER(80,POWER(COS(PI()*MOD(Calculator!$B$34/Calculator!$F$16,1)),2))-$C51)^2+(1500*ABS(SIN(2*PI()*MOD(Calculator!$B$34/Calculator!$F$16,1)))*IF(MOD(Calculator!$B$34/Calculator!$F$16,1)&lt;0.5,-1,1))^2)/((50*POWER(80,POWER(COS(PI()*MOD(Calculator!$B$34/Calculator!$F$16,1)),2))+$C51)^2+(1500*ABS(SIN(2*PI()*MOD(Calculator!$B$34/Calculator!$F$16,1)))*IF(MOD(Calculator!$B$34/Calculator!$F$16,1)&lt;0.5,-1,1))^2))),2))</f>
        <v>—</v>
      </c>
      <c r="DZ51" s="253" t="n">
        <f aca="false">IF(OR(Calculator!$E$17&lt;&gt;"YES",Calculator!$B$34&lt;Calculator!$G$17),"—",ROUND((1+SQRT(((50*POWER(80,POWER(COS(PI()*MOD(Calculator!$B$34/Calculator!$F$17,1)),2))-$C51)^2+(1500*ABS(SIN(2*PI()*MOD(Calculator!$B$34/Calculator!$F$17,1)))*IF(MOD(Calculator!$B$34/Calculator!$F$17,1)&lt;0.5,-1,1))^2)/((50*POWER(80,POWER(COS(PI()*MOD(Calculator!$B$34/Calculator!$F$17,1)),2))+$C51)^2+(1500*ABS(SIN(2*PI()*MOD(Calculator!$B$34/Calculator!$F$17,1)))*IF(MOD(Calculator!$B$34/Calculator!$F$17,1)&lt;0.5,-1,1))^2)))/(1-SQRT(((50*POWER(80,POWER(COS(PI()*MOD(Calculator!$B$34/Calculator!$F$17,1)),2))-$C51)^2+(1500*ABS(SIN(2*PI()*MOD(Calculator!$B$34/Calculator!$F$17,1)))*IF(MOD(Calculator!$B$34/Calculator!$F$17,1)&lt;0.5,-1,1))^2)/((50*POWER(80,POWER(COS(PI()*MOD(Calculator!$B$34/Calculator!$F$17,1)),2))+$C51)^2+(1500*ABS(SIN(2*PI()*MOD(Calculator!$B$34/Calculator!$F$17,1)))*IF(MOD(Calculator!$B$34/Calculator!$F$17,1)&lt;0.5,-1,1))^2))),2))</f>
        <v>14.91</v>
      </c>
      <c r="EA51" s="253" t="str">
        <f aca="false">IF(OR(Calculator!$E$18&lt;&gt;"YES",Calculator!$B$34&lt;Calculator!$G$18),"—",ROUND((1+SQRT(((50*POWER(80,POWER(COS(PI()*MOD(Calculator!$B$34/Calculator!$F$18,1)),2))-$C51)^2+(1500*ABS(SIN(2*PI()*MOD(Calculator!$B$34/Calculator!$F$18,1)))*IF(MOD(Calculator!$B$34/Calculator!$F$18,1)&lt;0.5,-1,1))^2)/((50*POWER(80,POWER(COS(PI()*MOD(Calculator!$B$34/Calculator!$F$18,1)),2))+$C51)^2+(1500*ABS(SIN(2*PI()*MOD(Calculator!$B$34/Calculator!$F$18,1)))*IF(MOD(Calculator!$B$34/Calculator!$F$18,1)&lt;0.5,-1,1))^2)))/(1-SQRT(((50*POWER(80,POWER(COS(PI()*MOD(Calculator!$B$34/Calculator!$F$18,1)),2))-$C51)^2+(1500*ABS(SIN(2*PI()*MOD(Calculator!$B$34/Calculator!$F$18,1)))*IF(MOD(Calculator!$B$34/Calculator!$F$18,1)&lt;0.5,-1,1))^2)/((50*POWER(80,POWER(COS(PI()*MOD(Calculator!$B$34/Calculator!$F$18,1)),2))+$C51)^2+(1500*ABS(SIN(2*PI()*MOD(Calculator!$B$34/Calculator!$F$18,1)))*IF(MOD(Calculator!$B$34/Calculator!$F$18,1)&lt;0.5,-1,1))^2))),2))</f>
        <v>—</v>
      </c>
      <c r="EB51" s="253" t="str">
        <f aca="false">IF(OR(Calculator!$E$19&lt;&gt;"YES",Calculator!$B$34&lt;Calculator!$G$19),"—",ROUND((1+SQRT(((50*POWER(80,POWER(COS(PI()*MOD(Calculator!$B$34/Calculator!$F$19,1)),2))-$C51)^2+(1500*ABS(SIN(2*PI()*MOD(Calculator!$B$34/Calculator!$F$19,1)))*IF(MOD(Calculator!$B$34/Calculator!$F$19,1)&lt;0.5,-1,1))^2)/((50*POWER(80,POWER(COS(PI()*MOD(Calculator!$B$34/Calculator!$F$19,1)),2))+$C51)^2+(1500*ABS(SIN(2*PI()*MOD(Calculator!$B$34/Calculator!$F$19,1)))*IF(MOD(Calculator!$B$34/Calculator!$F$19,1)&lt;0.5,-1,1))^2)))/(1-SQRT(((50*POWER(80,POWER(COS(PI()*MOD(Calculator!$B$34/Calculator!$F$19,1)),2))-$C51)^2+(1500*ABS(SIN(2*PI()*MOD(Calculator!$B$34/Calculator!$F$19,1)))*IF(MOD(Calculator!$B$34/Calculator!$F$19,1)&lt;0.5,-1,1))^2)/((50*POWER(80,POWER(COS(PI()*MOD(Calculator!$B$34/Calculator!$F$19,1)),2))+$C51)^2+(1500*ABS(SIN(2*PI()*MOD(Calculator!$B$34/Calculator!$F$19,1)))*IF(MOD(Calculator!$B$34/Calculator!$F$19,1)&lt;0.5,-1,1))^2))),2))</f>
        <v>—</v>
      </c>
      <c r="EC51" s="253" t="str">
        <f aca="false">IF(OR(Calculator!$E$20&lt;&gt;"YES",Calculator!$B$34&lt;Calculator!$G$20),"—",ROUND((1+SQRT(((50*POWER(80,POWER(COS(PI()*MOD(Calculator!$B$34/Calculator!$F$20,1)),2))-$C51)^2+(1500*ABS(SIN(2*PI()*MOD(Calculator!$B$34/Calculator!$F$20,1)))*IF(MOD(Calculator!$B$34/Calculator!$F$20,1)&lt;0.5,-1,1))^2)/((50*POWER(80,POWER(COS(PI()*MOD(Calculator!$B$34/Calculator!$F$20,1)),2))+$C51)^2+(1500*ABS(SIN(2*PI()*MOD(Calculator!$B$34/Calculator!$F$20,1)))*IF(MOD(Calculator!$B$34/Calculator!$F$20,1)&lt;0.5,-1,1))^2)))/(1-SQRT(((50*POWER(80,POWER(COS(PI()*MOD(Calculator!$B$34/Calculator!$F$20,1)),2))-$C51)^2+(1500*ABS(SIN(2*PI()*MOD(Calculator!$B$34/Calculator!$F$20,1)))*IF(MOD(Calculator!$B$34/Calculator!$F$20,1)&lt;0.5,-1,1))^2)/((50*POWER(80,POWER(COS(PI()*MOD(Calculator!$B$34/Calculator!$F$20,1)),2))+$C51)^2+(1500*ABS(SIN(2*PI()*MOD(Calculator!$B$34/Calculator!$F$20,1)))*IF(MOD(Calculator!$B$34/Calculator!$F$20,1)&lt;0.5,-1,1))^2))),2))</f>
        <v>—</v>
      </c>
      <c r="ED51" s="253" t="str">
        <f aca="false">IF(OR(Calculator!$E$21&lt;&gt;"YES",Calculator!$B$34&lt;Calculator!$G$21),"—",ROUND((1+SQRT(((50*POWER(80,POWER(COS(PI()*MOD(Calculator!$B$34/Calculator!$F$21,1)),2))-$C51)^2+(1500*ABS(SIN(2*PI()*MOD(Calculator!$B$34/Calculator!$F$21,1)))*IF(MOD(Calculator!$B$34/Calculator!$F$21,1)&lt;0.5,-1,1))^2)/((50*POWER(80,POWER(COS(PI()*MOD(Calculator!$B$34/Calculator!$F$21,1)),2))+$C51)^2+(1500*ABS(SIN(2*PI()*MOD(Calculator!$B$34/Calculator!$F$21,1)))*IF(MOD(Calculator!$B$34/Calculator!$F$21,1)&lt;0.5,-1,1))^2)))/(1-SQRT(((50*POWER(80,POWER(COS(PI()*MOD(Calculator!$B$34/Calculator!$F$21,1)),2))-$C51)^2+(1500*ABS(SIN(2*PI()*MOD(Calculator!$B$34/Calculator!$F$21,1)))*IF(MOD(Calculator!$B$34/Calculator!$F$21,1)&lt;0.5,-1,1))^2)/((50*POWER(80,POWER(COS(PI()*MOD(Calculator!$B$34/Calculator!$F$21,1)),2))+$C51)^2+(1500*ABS(SIN(2*PI()*MOD(Calculator!$B$34/Calculator!$F$21,1)))*IF(MOD(Calculator!$B$34/Calculator!$F$21,1)&lt;0.5,-1,1))^2))),2))</f>
        <v>—</v>
      </c>
      <c r="EE51" s="253" t="str">
        <f aca="false">IF(OR(Calculator!$E$22&lt;&gt;"YES",Calculator!$B$34&lt;Calculator!$G$22),"—",ROUND((1+SQRT(((50*POWER(80,POWER(COS(PI()*MOD(Calculator!$B$34/Calculator!$F$22,1)),2))-$C51)^2+(1500*ABS(SIN(2*PI()*MOD(Calculator!$B$34/Calculator!$F$22,1)))*IF(MOD(Calculator!$B$34/Calculator!$F$22,1)&lt;0.5,-1,1))^2)/((50*POWER(80,POWER(COS(PI()*MOD(Calculator!$B$34/Calculator!$F$22,1)),2))+$C51)^2+(1500*ABS(SIN(2*PI()*MOD(Calculator!$B$34/Calculator!$F$22,1)))*IF(MOD(Calculator!$B$34/Calculator!$F$22,1)&lt;0.5,-1,1))^2)))/(1-SQRT(((50*POWER(80,POWER(COS(PI()*MOD(Calculator!$B$34/Calculator!$F$22,1)),2))-$C51)^2+(1500*ABS(SIN(2*PI()*MOD(Calculator!$B$34/Calculator!$F$22,1)))*IF(MOD(Calculator!$B$34/Calculator!$F$22,1)&lt;0.5,-1,1))^2)/((50*POWER(80,POWER(COS(PI()*MOD(Calculator!$B$34/Calculator!$F$22,1)),2))+$C51)^2+(1500*ABS(SIN(2*PI()*MOD(Calculator!$B$34/Calculator!$F$22,1)))*IF(MOD(Calculator!$B$34/Calculator!$F$22,1)&lt;0.5,-1,1))^2))),2))</f>
        <v>—</v>
      </c>
      <c r="EF51" s="295" t="n">
        <f aca="false">IFERROR(ROUND((IF(ISNUMBER(DU51),DU51,0)+IF(ISNUMBER(DV51),DV51,0)+IF(ISNUMBER(DW51),DW51,0)+IF(ISNUMBER(DX51),DX51,0)+IF(ISNUMBER(DY51),DY51,0)+IF(ISNUMBER(DZ51),DZ51,0)+IF(ISNUMBER(EA51),EA51,0)+IF(ISNUMBER(EB51),EB51,0)+IF(ISNUMBER(EC51),EC51,0)+IF(ISNUMBER(ED51),ED51,0)+IF(ISNUMBER(EE51),EE51,0))/(IF(ISNUMBER(DU51),1,0)+IF(ISNUMBER(DV51),1,0)+IF(ISNUMBER(DW51),1,0)+IF(ISNUMBER(DX51),1,0)+IF(ISNUMBER(DY51),1,0)+IF(ISNUMBER(DZ51),1,0)+IF(ISNUMBER(EA51),1,0)+IF(ISNUMBER(EB51),1,0)+IF(ISNUMBER(EC51),1,0)+IF(ISNUMBER(ED51),1,0)+IF(ISNUMBER(EE51),1,0)),4),"")</f>
        <v>17.57</v>
      </c>
      <c r="EG51" s="253" t="str">
        <f aca="false">IF(OR(Calculator!$E$12&lt;&gt;"YES",Calculator!$B$35&lt;Calculator!$G$12),"—",ROUND((1+SQRT(((50*POWER(80,POWER(COS(PI()*MOD(Calculator!$B$35/Calculator!$F$12,1)),2))-$C51)^2+(1500*ABS(SIN(2*PI()*MOD(Calculator!$B$35/Calculator!$F$12,1)))*IF(MOD(Calculator!$B$35/Calculator!$F$12,1)&lt;0.5,-1,1))^2)/((50*POWER(80,POWER(COS(PI()*MOD(Calculator!$B$35/Calculator!$F$12,1)),2))+$C51)^2+(1500*ABS(SIN(2*PI()*MOD(Calculator!$B$35/Calculator!$F$12,1)))*IF(MOD(Calculator!$B$35/Calculator!$F$12,1)&lt;0.5,-1,1))^2)))/(1-SQRT(((50*POWER(80,POWER(COS(PI()*MOD(Calculator!$B$35/Calculator!$F$12,1)),2))-$C51)^2+(1500*ABS(SIN(2*PI()*MOD(Calculator!$B$35/Calculator!$F$12,1)))*IF(MOD(Calculator!$B$35/Calculator!$F$12,1)&lt;0.5,-1,1))^2)/((50*POWER(80,POWER(COS(PI()*MOD(Calculator!$B$35/Calculator!$F$12,1)),2))+$C51)^2+(1500*ABS(SIN(2*PI()*MOD(Calculator!$B$35/Calculator!$F$12,1)))*IF(MOD(Calculator!$B$35/Calculator!$F$12,1)&lt;0.5,-1,1))^2))),2))</f>
        <v>—</v>
      </c>
      <c r="EH51" s="253" t="str">
        <f aca="false">IF(OR(Calculator!$E$13&lt;&gt;"YES",Calculator!$B$35&lt;Calculator!$G$13),"—",ROUND((1+SQRT(((50*POWER(80,POWER(COS(PI()*MOD(Calculator!$B$35/Calculator!$F$13,1)),2))-$C51)^2+(1500*ABS(SIN(2*PI()*MOD(Calculator!$B$35/Calculator!$F$13,1)))*IF(MOD(Calculator!$B$35/Calculator!$F$13,1)&lt;0.5,-1,1))^2)/((50*POWER(80,POWER(COS(PI()*MOD(Calculator!$B$35/Calculator!$F$13,1)),2))+$C51)^2+(1500*ABS(SIN(2*PI()*MOD(Calculator!$B$35/Calculator!$F$13,1)))*IF(MOD(Calculator!$B$35/Calculator!$F$13,1)&lt;0.5,-1,1))^2)))/(1-SQRT(((50*POWER(80,POWER(COS(PI()*MOD(Calculator!$B$35/Calculator!$F$13,1)),2))-$C51)^2+(1500*ABS(SIN(2*PI()*MOD(Calculator!$B$35/Calculator!$F$13,1)))*IF(MOD(Calculator!$B$35/Calculator!$F$13,1)&lt;0.5,-1,1))^2)/((50*POWER(80,POWER(COS(PI()*MOD(Calculator!$B$35/Calculator!$F$13,1)),2))+$C51)^2+(1500*ABS(SIN(2*PI()*MOD(Calculator!$B$35/Calculator!$F$13,1)))*IF(MOD(Calculator!$B$35/Calculator!$F$13,1)&lt;0.5,-1,1))^2))),2))</f>
        <v>—</v>
      </c>
      <c r="EI51" s="253" t="str">
        <f aca="false">IF(OR(Calculator!$E$14&lt;&gt;"YES",Calculator!$B$35&lt;Calculator!$G$14),"—",ROUND((1+SQRT(((50*POWER(80,POWER(COS(PI()*MOD(Calculator!$B$35/Calculator!$F$14,1)),2))-$C51)^2+(1500*ABS(SIN(2*PI()*MOD(Calculator!$B$35/Calculator!$F$14,1)))*IF(MOD(Calculator!$B$35/Calculator!$F$14,1)&lt;0.5,-1,1))^2)/((50*POWER(80,POWER(COS(PI()*MOD(Calculator!$B$35/Calculator!$F$14,1)),2))+$C51)^2+(1500*ABS(SIN(2*PI()*MOD(Calculator!$B$35/Calculator!$F$14,1)))*IF(MOD(Calculator!$B$35/Calculator!$F$14,1)&lt;0.5,-1,1))^2)))/(1-SQRT(((50*POWER(80,POWER(COS(PI()*MOD(Calculator!$B$35/Calculator!$F$14,1)),2))-$C51)^2+(1500*ABS(SIN(2*PI()*MOD(Calculator!$B$35/Calculator!$F$14,1)))*IF(MOD(Calculator!$B$35/Calculator!$F$14,1)&lt;0.5,-1,1))^2)/((50*POWER(80,POWER(COS(PI()*MOD(Calculator!$B$35/Calculator!$F$14,1)),2))+$C51)^2+(1500*ABS(SIN(2*PI()*MOD(Calculator!$B$35/Calculator!$F$14,1)))*IF(MOD(Calculator!$B$35/Calculator!$F$14,1)&lt;0.5,-1,1))^2))),2))</f>
        <v>—</v>
      </c>
      <c r="EJ51" s="253" t="n">
        <f aca="false">IF(OR(Calculator!$E$15&lt;&gt;"YES",Calculator!$B$35&lt;Calculator!$G$15),"—",ROUND((1+SQRT(((50*POWER(80,POWER(COS(PI()*MOD(Calculator!$B$35/Calculator!$F$15,1)),2))-$C51)^2+(1500*ABS(SIN(2*PI()*MOD(Calculator!$B$35/Calculator!$F$15,1)))*IF(MOD(Calculator!$B$35/Calculator!$F$15,1)&lt;0.5,-1,1))^2)/((50*POWER(80,POWER(COS(PI()*MOD(Calculator!$B$35/Calculator!$F$15,1)),2))+$C51)^2+(1500*ABS(SIN(2*PI()*MOD(Calculator!$B$35/Calculator!$F$15,1)))*IF(MOD(Calculator!$B$35/Calculator!$F$15,1)&lt;0.5,-1,1))^2)))/(1-SQRT(((50*POWER(80,POWER(COS(PI()*MOD(Calculator!$B$35/Calculator!$F$15,1)),2))-$C51)^2+(1500*ABS(SIN(2*PI()*MOD(Calculator!$B$35/Calculator!$F$15,1)))*IF(MOD(Calculator!$B$35/Calculator!$F$15,1)&lt;0.5,-1,1))^2)/((50*POWER(80,POWER(COS(PI()*MOD(Calculator!$B$35/Calculator!$F$15,1)),2))+$C51)^2+(1500*ABS(SIN(2*PI()*MOD(Calculator!$B$35/Calculator!$F$15,1)))*IF(MOD(Calculator!$B$35/Calculator!$F$15,1)&lt;0.5,-1,1))^2))),2))</f>
        <v>3.32</v>
      </c>
      <c r="EK51" s="253" t="str">
        <f aca="false">IF(OR(Calculator!$E$16&lt;&gt;"YES",Calculator!$B$35&lt;Calculator!$G$16),"—",ROUND((1+SQRT(((50*POWER(80,POWER(COS(PI()*MOD(Calculator!$B$35/Calculator!$F$16,1)),2))-$C51)^2+(1500*ABS(SIN(2*PI()*MOD(Calculator!$B$35/Calculator!$F$16,1)))*IF(MOD(Calculator!$B$35/Calculator!$F$16,1)&lt;0.5,-1,1))^2)/((50*POWER(80,POWER(COS(PI()*MOD(Calculator!$B$35/Calculator!$F$16,1)),2))+$C51)^2+(1500*ABS(SIN(2*PI()*MOD(Calculator!$B$35/Calculator!$F$16,1)))*IF(MOD(Calculator!$B$35/Calculator!$F$16,1)&lt;0.5,-1,1))^2)))/(1-SQRT(((50*POWER(80,POWER(COS(PI()*MOD(Calculator!$B$35/Calculator!$F$16,1)),2))-$C51)^2+(1500*ABS(SIN(2*PI()*MOD(Calculator!$B$35/Calculator!$F$16,1)))*IF(MOD(Calculator!$B$35/Calculator!$F$16,1)&lt;0.5,-1,1))^2)/((50*POWER(80,POWER(COS(PI()*MOD(Calculator!$B$35/Calculator!$F$16,1)),2))+$C51)^2+(1500*ABS(SIN(2*PI()*MOD(Calculator!$B$35/Calculator!$F$16,1)))*IF(MOD(Calculator!$B$35/Calculator!$F$16,1)&lt;0.5,-1,1))^2))),2))</f>
        <v>—</v>
      </c>
      <c r="EL51" s="253" t="n">
        <f aca="false">IF(OR(Calculator!$E$17&lt;&gt;"YES",Calculator!$B$35&lt;Calculator!$G$17),"—",ROUND((1+SQRT(((50*POWER(80,POWER(COS(PI()*MOD(Calculator!$B$35/Calculator!$F$17,1)),2))-$C51)^2+(1500*ABS(SIN(2*PI()*MOD(Calculator!$B$35/Calculator!$F$17,1)))*IF(MOD(Calculator!$B$35/Calculator!$F$17,1)&lt;0.5,-1,1))^2)/((50*POWER(80,POWER(COS(PI()*MOD(Calculator!$B$35/Calculator!$F$17,1)),2))+$C51)^2+(1500*ABS(SIN(2*PI()*MOD(Calculator!$B$35/Calculator!$F$17,1)))*IF(MOD(Calculator!$B$35/Calculator!$F$17,1)&lt;0.5,-1,1))^2)))/(1-SQRT(((50*POWER(80,POWER(COS(PI()*MOD(Calculator!$B$35/Calculator!$F$17,1)),2))-$C51)^2+(1500*ABS(SIN(2*PI()*MOD(Calculator!$B$35/Calculator!$F$17,1)))*IF(MOD(Calculator!$B$35/Calculator!$F$17,1)&lt;0.5,-1,1))^2)/((50*POWER(80,POWER(COS(PI()*MOD(Calculator!$B$35/Calculator!$F$17,1)),2))+$C51)^2+(1500*ABS(SIN(2*PI()*MOD(Calculator!$B$35/Calculator!$F$17,1)))*IF(MOD(Calculator!$B$35/Calculator!$F$17,1)&lt;0.5,-1,1))^2))),2))</f>
        <v>19.77</v>
      </c>
      <c r="EM51" s="253" t="str">
        <f aca="false">IF(OR(Calculator!$E$18&lt;&gt;"YES",Calculator!$B$35&lt;Calculator!$G$18),"—",ROUND((1+SQRT(((50*POWER(80,POWER(COS(PI()*MOD(Calculator!$B$35/Calculator!$F$18,1)),2))-$C51)^2+(1500*ABS(SIN(2*PI()*MOD(Calculator!$B$35/Calculator!$F$18,1)))*IF(MOD(Calculator!$B$35/Calculator!$F$18,1)&lt;0.5,-1,1))^2)/((50*POWER(80,POWER(COS(PI()*MOD(Calculator!$B$35/Calculator!$F$18,1)),2))+$C51)^2+(1500*ABS(SIN(2*PI()*MOD(Calculator!$B$35/Calculator!$F$18,1)))*IF(MOD(Calculator!$B$35/Calculator!$F$18,1)&lt;0.5,-1,1))^2)))/(1-SQRT(((50*POWER(80,POWER(COS(PI()*MOD(Calculator!$B$35/Calculator!$F$18,1)),2))-$C51)^2+(1500*ABS(SIN(2*PI()*MOD(Calculator!$B$35/Calculator!$F$18,1)))*IF(MOD(Calculator!$B$35/Calculator!$F$18,1)&lt;0.5,-1,1))^2)/((50*POWER(80,POWER(COS(PI()*MOD(Calculator!$B$35/Calculator!$F$18,1)),2))+$C51)^2+(1500*ABS(SIN(2*PI()*MOD(Calculator!$B$35/Calculator!$F$18,1)))*IF(MOD(Calculator!$B$35/Calculator!$F$18,1)&lt;0.5,-1,1))^2))),2))</f>
        <v>—</v>
      </c>
      <c r="EN51" s="253" t="str">
        <f aca="false">IF(OR(Calculator!$E$19&lt;&gt;"YES",Calculator!$B$35&lt;Calculator!$G$19),"—",ROUND((1+SQRT(((50*POWER(80,POWER(COS(PI()*MOD(Calculator!$B$35/Calculator!$F$19,1)),2))-$C51)^2+(1500*ABS(SIN(2*PI()*MOD(Calculator!$B$35/Calculator!$F$19,1)))*IF(MOD(Calculator!$B$35/Calculator!$F$19,1)&lt;0.5,-1,1))^2)/((50*POWER(80,POWER(COS(PI()*MOD(Calculator!$B$35/Calculator!$F$19,1)),2))+$C51)^2+(1500*ABS(SIN(2*PI()*MOD(Calculator!$B$35/Calculator!$F$19,1)))*IF(MOD(Calculator!$B$35/Calculator!$F$19,1)&lt;0.5,-1,1))^2)))/(1-SQRT(((50*POWER(80,POWER(COS(PI()*MOD(Calculator!$B$35/Calculator!$F$19,1)),2))-$C51)^2+(1500*ABS(SIN(2*PI()*MOD(Calculator!$B$35/Calculator!$F$19,1)))*IF(MOD(Calculator!$B$35/Calculator!$F$19,1)&lt;0.5,-1,1))^2)/((50*POWER(80,POWER(COS(PI()*MOD(Calculator!$B$35/Calculator!$F$19,1)),2))+$C51)^2+(1500*ABS(SIN(2*PI()*MOD(Calculator!$B$35/Calculator!$F$19,1)))*IF(MOD(Calculator!$B$35/Calculator!$F$19,1)&lt;0.5,-1,1))^2))),2))</f>
        <v>—</v>
      </c>
      <c r="EO51" s="253" t="str">
        <f aca="false">IF(OR(Calculator!$E$20&lt;&gt;"YES",Calculator!$B$35&lt;Calculator!$G$20),"—",ROUND((1+SQRT(((50*POWER(80,POWER(COS(PI()*MOD(Calculator!$B$35/Calculator!$F$20,1)),2))-$C51)^2+(1500*ABS(SIN(2*PI()*MOD(Calculator!$B$35/Calculator!$F$20,1)))*IF(MOD(Calculator!$B$35/Calculator!$F$20,1)&lt;0.5,-1,1))^2)/((50*POWER(80,POWER(COS(PI()*MOD(Calculator!$B$35/Calculator!$F$20,1)),2))+$C51)^2+(1500*ABS(SIN(2*PI()*MOD(Calculator!$B$35/Calculator!$F$20,1)))*IF(MOD(Calculator!$B$35/Calculator!$F$20,1)&lt;0.5,-1,1))^2)))/(1-SQRT(((50*POWER(80,POWER(COS(PI()*MOD(Calculator!$B$35/Calculator!$F$20,1)),2))-$C51)^2+(1500*ABS(SIN(2*PI()*MOD(Calculator!$B$35/Calculator!$F$20,1)))*IF(MOD(Calculator!$B$35/Calculator!$F$20,1)&lt;0.5,-1,1))^2)/((50*POWER(80,POWER(COS(PI()*MOD(Calculator!$B$35/Calculator!$F$20,1)),2))+$C51)^2+(1500*ABS(SIN(2*PI()*MOD(Calculator!$B$35/Calculator!$F$20,1)))*IF(MOD(Calculator!$B$35/Calculator!$F$20,1)&lt;0.5,-1,1))^2))),2))</f>
        <v>—</v>
      </c>
      <c r="EP51" s="253" t="str">
        <f aca="false">IF(OR(Calculator!$E$21&lt;&gt;"YES",Calculator!$B$35&lt;Calculator!$G$21),"—",ROUND((1+SQRT(((50*POWER(80,POWER(COS(PI()*MOD(Calculator!$B$35/Calculator!$F$21,1)),2))-$C51)^2+(1500*ABS(SIN(2*PI()*MOD(Calculator!$B$35/Calculator!$F$21,1)))*IF(MOD(Calculator!$B$35/Calculator!$F$21,1)&lt;0.5,-1,1))^2)/((50*POWER(80,POWER(COS(PI()*MOD(Calculator!$B$35/Calculator!$F$21,1)),2))+$C51)^2+(1500*ABS(SIN(2*PI()*MOD(Calculator!$B$35/Calculator!$F$21,1)))*IF(MOD(Calculator!$B$35/Calculator!$F$21,1)&lt;0.5,-1,1))^2)))/(1-SQRT(((50*POWER(80,POWER(COS(PI()*MOD(Calculator!$B$35/Calculator!$F$21,1)),2))-$C51)^2+(1500*ABS(SIN(2*PI()*MOD(Calculator!$B$35/Calculator!$F$21,1)))*IF(MOD(Calculator!$B$35/Calculator!$F$21,1)&lt;0.5,-1,1))^2)/((50*POWER(80,POWER(COS(PI()*MOD(Calculator!$B$35/Calculator!$F$21,1)),2))+$C51)^2+(1500*ABS(SIN(2*PI()*MOD(Calculator!$B$35/Calculator!$F$21,1)))*IF(MOD(Calculator!$B$35/Calculator!$F$21,1)&lt;0.5,-1,1))^2))),2))</f>
        <v>—</v>
      </c>
      <c r="EQ51" s="253" t="str">
        <f aca="false">IF(OR(Calculator!$E$22&lt;&gt;"YES",Calculator!$B$35&lt;Calculator!$G$22),"—",ROUND((1+SQRT(((50*POWER(80,POWER(COS(PI()*MOD(Calculator!$B$35/Calculator!$F$22,1)),2))-$C51)^2+(1500*ABS(SIN(2*PI()*MOD(Calculator!$B$35/Calculator!$F$22,1)))*IF(MOD(Calculator!$B$35/Calculator!$F$22,1)&lt;0.5,-1,1))^2)/((50*POWER(80,POWER(COS(PI()*MOD(Calculator!$B$35/Calculator!$F$22,1)),2))+$C51)^2+(1500*ABS(SIN(2*PI()*MOD(Calculator!$B$35/Calculator!$F$22,1)))*IF(MOD(Calculator!$B$35/Calculator!$F$22,1)&lt;0.5,-1,1))^2)))/(1-SQRT(((50*POWER(80,POWER(COS(PI()*MOD(Calculator!$B$35/Calculator!$F$22,1)),2))-$C51)^2+(1500*ABS(SIN(2*PI()*MOD(Calculator!$B$35/Calculator!$F$22,1)))*IF(MOD(Calculator!$B$35/Calculator!$F$22,1)&lt;0.5,-1,1))^2)/((50*POWER(80,POWER(COS(PI()*MOD(Calculator!$B$35/Calculator!$F$22,1)),2))+$C51)^2+(1500*ABS(SIN(2*PI()*MOD(Calculator!$B$35/Calculator!$F$22,1)))*IF(MOD(Calculator!$B$35/Calculator!$F$22,1)&lt;0.5,-1,1))^2))),2))</f>
        <v>—</v>
      </c>
      <c r="ER51" s="295" t="n">
        <f aca="false">IFERROR(ROUND((IF(ISNUMBER(EG51),EG51,0)+IF(ISNUMBER(EH51),EH51,0)+IF(ISNUMBER(EI51),EI51,0)+IF(ISNUMBER(EJ51),EJ51,0)+IF(ISNUMBER(EK51),EK51,0)+IF(ISNUMBER(EL51),EL51,0)+IF(ISNUMBER(EM51),EM51,0)+IF(ISNUMBER(EN51),EN51,0)+IF(ISNUMBER(EO51),EO51,0)+IF(ISNUMBER(EP51),EP51,0)+IF(ISNUMBER(EQ51),EQ51,0))/(IF(ISNUMBER(EG51),1,0)+IF(ISNUMBER(EH51),1,0)+IF(ISNUMBER(EI51),1,0)+IF(ISNUMBER(EJ51),1,0)+IF(ISNUMBER(EK51),1,0)+IF(ISNUMBER(EL51),1,0)+IF(ISNUMBER(EM51),1,0)+IF(ISNUMBER(EN51),1,0)+IF(ISNUMBER(EO51),1,0)+IF(ISNUMBER(EP51),1,0)+IF(ISNUMBER(EQ51),1,0)),4),"")</f>
        <v>11.545</v>
      </c>
      <c r="ES51" s="253" t="str">
        <f aca="false">IF(OR(Calculator!$E$12&lt;&gt;"YES",Calculator!$B$36&lt;Calculator!$G$12),"—",ROUND((1+SQRT(((50*POWER(80,POWER(COS(PI()*MOD(Calculator!$B$36/Calculator!$F$12,1)),2))-$C51)^2+(1500*ABS(SIN(2*PI()*MOD(Calculator!$B$36/Calculator!$F$12,1)))*IF(MOD(Calculator!$B$36/Calculator!$F$12,1)&lt;0.5,-1,1))^2)/((50*POWER(80,POWER(COS(PI()*MOD(Calculator!$B$36/Calculator!$F$12,1)),2))+$C51)^2+(1500*ABS(SIN(2*PI()*MOD(Calculator!$B$36/Calculator!$F$12,1)))*IF(MOD(Calculator!$B$36/Calculator!$F$12,1)&lt;0.5,-1,1))^2)))/(1-SQRT(((50*POWER(80,POWER(COS(PI()*MOD(Calculator!$B$36/Calculator!$F$12,1)),2))-$C51)^2+(1500*ABS(SIN(2*PI()*MOD(Calculator!$B$36/Calculator!$F$12,1)))*IF(MOD(Calculator!$B$36/Calculator!$F$12,1)&lt;0.5,-1,1))^2)/((50*POWER(80,POWER(COS(PI()*MOD(Calculator!$B$36/Calculator!$F$12,1)),2))+$C51)^2+(1500*ABS(SIN(2*PI()*MOD(Calculator!$B$36/Calculator!$F$12,1)))*IF(MOD(Calculator!$B$36/Calculator!$F$12,1)&lt;0.5,-1,1))^2))),2))</f>
        <v>—</v>
      </c>
      <c r="ET51" s="253" t="str">
        <f aca="false">IF(OR(Calculator!$E$13&lt;&gt;"YES",Calculator!$B$36&lt;Calculator!$G$13),"—",ROUND((1+SQRT(((50*POWER(80,POWER(COS(PI()*MOD(Calculator!$B$36/Calculator!$F$13,1)),2))-$C51)^2+(1500*ABS(SIN(2*PI()*MOD(Calculator!$B$36/Calculator!$F$13,1)))*IF(MOD(Calculator!$B$36/Calculator!$F$13,1)&lt;0.5,-1,1))^2)/((50*POWER(80,POWER(COS(PI()*MOD(Calculator!$B$36/Calculator!$F$13,1)),2))+$C51)^2+(1500*ABS(SIN(2*PI()*MOD(Calculator!$B$36/Calculator!$F$13,1)))*IF(MOD(Calculator!$B$36/Calculator!$F$13,1)&lt;0.5,-1,1))^2)))/(1-SQRT(((50*POWER(80,POWER(COS(PI()*MOD(Calculator!$B$36/Calculator!$F$13,1)),2))-$C51)^2+(1500*ABS(SIN(2*PI()*MOD(Calculator!$B$36/Calculator!$F$13,1)))*IF(MOD(Calculator!$B$36/Calculator!$F$13,1)&lt;0.5,-1,1))^2)/((50*POWER(80,POWER(COS(PI()*MOD(Calculator!$B$36/Calculator!$F$13,1)),2))+$C51)^2+(1500*ABS(SIN(2*PI()*MOD(Calculator!$B$36/Calculator!$F$13,1)))*IF(MOD(Calculator!$B$36/Calculator!$F$13,1)&lt;0.5,-1,1))^2))),2))</f>
        <v>—</v>
      </c>
      <c r="EU51" s="253" t="str">
        <f aca="false">IF(OR(Calculator!$E$14&lt;&gt;"YES",Calculator!$B$36&lt;Calculator!$G$14),"—",ROUND((1+SQRT(((50*POWER(80,POWER(COS(PI()*MOD(Calculator!$B$36/Calculator!$F$14,1)),2))-$C51)^2+(1500*ABS(SIN(2*PI()*MOD(Calculator!$B$36/Calculator!$F$14,1)))*IF(MOD(Calculator!$B$36/Calculator!$F$14,1)&lt;0.5,-1,1))^2)/((50*POWER(80,POWER(COS(PI()*MOD(Calculator!$B$36/Calculator!$F$14,1)),2))+$C51)^2+(1500*ABS(SIN(2*PI()*MOD(Calculator!$B$36/Calculator!$F$14,1)))*IF(MOD(Calculator!$B$36/Calculator!$F$14,1)&lt;0.5,-1,1))^2)))/(1-SQRT(((50*POWER(80,POWER(COS(PI()*MOD(Calculator!$B$36/Calculator!$F$14,1)),2))-$C51)^2+(1500*ABS(SIN(2*PI()*MOD(Calculator!$B$36/Calculator!$F$14,1)))*IF(MOD(Calculator!$B$36/Calculator!$F$14,1)&lt;0.5,-1,1))^2)/((50*POWER(80,POWER(COS(PI()*MOD(Calculator!$B$36/Calculator!$F$14,1)),2))+$C51)^2+(1500*ABS(SIN(2*PI()*MOD(Calculator!$B$36/Calculator!$F$14,1)))*IF(MOD(Calculator!$B$36/Calculator!$F$14,1)&lt;0.5,-1,1))^2))),2))</f>
        <v>—</v>
      </c>
      <c r="EV51" s="253" t="n">
        <f aca="false">IF(OR(Calculator!$E$15&lt;&gt;"YES",Calculator!$B$36&lt;Calculator!$G$15),"—",ROUND((1+SQRT(((50*POWER(80,POWER(COS(PI()*MOD(Calculator!$B$36/Calculator!$F$15,1)),2))-$C51)^2+(1500*ABS(SIN(2*PI()*MOD(Calculator!$B$36/Calculator!$F$15,1)))*IF(MOD(Calculator!$B$36/Calculator!$F$15,1)&lt;0.5,-1,1))^2)/((50*POWER(80,POWER(COS(PI()*MOD(Calculator!$B$36/Calculator!$F$15,1)),2))+$C51)^2+(1500*ABS(SIN(2*PI()*MOD(Calculator!$B$36/Calculator!$F$15,1)))*IF(MOD(Calculator!$B$36/Calculator!$F$15,1)&lt;0.5,-1,1))^2)))/(1-SQRT(((50*POWER(80,POWER(COS(PI()*MOD(Calculator!$B$36/Calculator!$F$15,1)),2))-$C51)^2+(1500*ABS(SIN(2*PI()*MOD(Calculator!$B$36/Calculator!$F$15,1)))*IF(MOD(Calculator!$B$36/Calculator!$F$15,1)&lt;0.5,-1,1))^2)/((50*POWER(80,POWER(COS(PI()*MOD(Calculator!$B$36/Calculator!$F$15,1)),2))+$C51)^2+(1500*ABS(SIN(2*PI()*MOD(Calculator!$B$36/Calculator!$F$15,1)))*IF(MOD(Calculator!$B$36/Calculator!$F$15,1)&lt;0.5,-1,1))^2))),2))</f>
        <v>17.66</v>
      </c>
      <c r="EW51" s="253" t="str">
        <f aca="false">IF(OR(Calculator!$E$16&lt;&gt;"YES",Calculator!$B$36&lt;Calculator!$G$16),"—",ROUND((1+SQRT(((50*POWER(80,POWER(COS(PI()*MOD(Calculator!$B$36/Calculator!$F$16,1)),2))-$C51)^2+(1500*ABS(SIN(2*PI()*MOD(Calculator!$B$36/Calculator!$F$16,1)))*IF(MOD(Calculator!$B$36/Calculator!$F$16,1)&lt;0.5,-1,1))^2)/((50*POWER(80,POWER(COS(PI()*MOD(Calculator!$B$36/Calculator!$F$16,1)),2))+$C51)^2+(1500*ABS(SIN(2*PI()*MOD(Calculator!$B$36/Calculator!$F$16,1)))*IF(MOD(Calculator!$B$36/Calculator!$F$16,1)&lt;0.5,-1,1))^2)))/(1-SQRT(((50*POWER(80,POWER(COS(PI()*MOD(Calculator!$B$36/Calculator!$F$16,1)),2))-$C51)^2+(1500*ABS(SIN(2*PI()*MOD(Calculator!$B$36/Calculator!$F$16,1)))*IF(MOD(Calculator!$B$36/Calculator!$F$16,1)&lt;0.5,-1,1))^2)/((50*POWER(80,POWER(COS(PI()*MOD(Calculator!$B$36/Calculator!$F$16,1)),2))+$C51)^2+(1500*ABS(SIN(2*PI()*MOD(Calculator!$B$36/Calculator!$F$16,1)))*IF(MOD(Calculator!$B$36/Calculator!$F$16,1)&lt;0.5,-1,1))^2))),2))</f>
        <v>—</v>
      </c>
      <c r="EX51" s="253" t="n">
        <f aca="false">IF(OR(Calculator!$E$17&lt;&gt;"YES",Calculator!$B$36&lt;Calculator!$G$17),"—",ROUND((1+SQRT(((50*POWER(80,POWER(COS(PI()*MOD(Calculator!$B$36/Calculator!$F$17,1)),2))-$C51)^2+(1500*ABS(SIN(2*PI()*MOD(Calculator!$B$36/Calculator!$F$17,1)))*IF(MOD(Calculator!$B$36/Calculator!$F$17,1)&lt;0.5,-1,1))^2)/((50*POWER(80,POWER(COS(PI()*MOD(Calculator!$B$36/Calculator!$F$17,1)),2))+$C51)^2+(1500*ABS(SIN(2*PI()*MOD(Calculator!$B$36/Calculator!$F$17,1)))*IF(MOD(Calculator!$B$36/Calculator!$F$17,1)&lt;0.5,-1,1))^2)))/(1-SQRT(((50*POWER(80,POWER(COS(PI()*MOD(Calculator!$B$36/Calculator!$F$17,1)),2))-$C51)^2+(1500*ABS(SIN(2*PI()*MOD(Calculator!$B$36/Calculator!$F$17,1)))*IF(MOD(Calculator!$B$36/Calculator!$F$17,1)&lt;0.5,-1,1))^2)/((50*POWER(80,POWER(COS(PI()*MOD(Calculator!$B$36/Calculator!$F$17,1)),2))+$C51)^2+(1500*ABS(SIN(2*PI()*MOD(Calculator!$B$36/Calculator!$F$17,1)))*IF(MOD(Calculator!$B$36/Calculator!$F$17,1)&lt;0.5,-1,1))^2))),2))</f>
        <v>20.25</v>
      </c>
      <c r="EY51" s="253" t="str">
        <f aca="false">IF(OR(Calculator!$E$18&lt;&gt;"YES",Calculator!$B$36&lt;Calculator!$G$18),"—",ROUND((1+SQRT(((50*POWER(80,POWER(COS(PI()*MOD(Calculator!$B$36/Calculator!$F$18,1)),2))-$C51)^2+(1500*ABS(SIN(2*PI()*MOD(Calculator!$B$36/Calculator!$F$18,1)))*IF(MOD(Calculator!$B$36/Calculator!$F$18,1)&lt;0.5,-1,1))^2)/((50*POWER(80,POWER(COS(PI()*MOD(Calculator!$B$36/Calculator!$F$18,1)),2))+$C51)^2+(1500*ABS(SIN(2*PI()*MOD(Calculator!$B$36/Calculator!$F$18,1)))*IF(MOD(Calculator!$B$36/Calculator!$F$18,1)&lt;0.5,-1,1))^2)))/(1-SQRT(((50*POWER(80,POWER(COS(PI()*MOD(Calculator!$B$36/Calculator!$F$18,1)),2))-$C51)^2+(1500*ABS(SIN(2*PI()*MOD(Calculator!$B$36/Calculator!$F$18,1)))*IF(MOD(Calculator!$B$36/Calculator!$F$18,1)&lt;0.5,-1,1))^2)/((50*POWER(80,POWER(COS(PI()*MOD(Calculator!$B$36/Calculator!$F$18,1)),2))+$C51)^2+(1500*ABS(SIN(2*PI()*MOD(Calculator!$B$36/Calculator!$F$18,1)))*IF(MOD(Calculator!$B$36/Calculator!$F$18,1)&lt;0.5,-1,1))^2))),2))</f>
        <v>—</v>
      </c>
      <c r="EZ51" s="253" t="str">
        <f aca="false">IF(OR(Calculator!$E$19&lt;&gt;"YES",Calculator!$B$36&lt;Calculator!$G$19),"—",ROUND((1+SQRT(((50*POWER(80,POWER(COS(PI()*MOD(Calculator!$B$36/Calculator!$F$19,1)),2))-$C51)^2+(1500*ABS(SIN(2*PI()*MOD(Calculator!$B$36/Calculator!$F$19,1)))*IF(MOD(Calculator!$B$36/Calculator!$F$19,1)&lt;0.5,-1,1))^2)/((50*POWER(80,POWER(COS(PI()*MOD(Calculator!$B$36/Calculator!$F$19,1)),2))+$C51)^2+(1500*ABS(SIN(2*PI()*MOD(Calculator!$B$36/Calculator!$F$19,1)))*IF(MOD(Calculator!$B$36/Calculator!$F$19,1)&lt;0.5,-1,1))^2)))/(1-SQRT(((50*POWER(80,POWER(COS(PI()*MOD(Calculator!$B$36/Calculator!$F$19,1)),2))-$C51)^2+(1500*ABS(SIN(2*PI()*MOD(Calculator!$B$36/Calculator!$F$19,1)))*IF(MOD(Calculator!$B$36/Calculator!$F$19,1)&lt;0.5,-1,1))^2)/((50*POWER(80,POWER(COS(PI()*MOD(Calculator!$B$36/Calculator!$F$19,1)),2))+$C51)^2+(1500*ABS(SIN(2*PI()*MOD(Calculator!$B$36/Calculator!$F$19,1)))*IF(MOD(Calculator!$B$36/Calculator!$F$19,1)&lt;0.5,-1,1))^2))),2))</f>
        <v>—</v>
      </c>
      <c r="FA51" s="253" t="str">
        <f aca="false">IF(OR(Calculator!$E$20&lt;&gt;"YES",Calculator!$B$36&lt;Calculator!$G$20),"—",ROUND((1+SQRT(((50*POWER(80,POWER(COS(PI()*MOD(Calculator!$B$36/Calculator!$F$20,1)),2))-$C51)^2+(1500*ABS(SIN(2*PI()*MOD(Calculator!$B$36/Calculator!$F$20,1)))*IF(MOD(Calculator!$B$36/Calculator!$F$20,1)&lt;0.5,-1,1))^2)/((50*POWER(80,POWER(COS(PI()*MOD(Calculator!$B$36/Calculator!$F$20,1)),2))+$C51)^2+(1500*ABS(SIN(2*PI()*MOD(Calculator!$B$36/Calculator!$F$20,1)))*IF(MOD(Calculator!$B$36/Calculator!$F$20,1)&lt;0.5,-1,1))^2)))/(1-SQRT(((50*POWER(80,POWER(COS(PI()*MOD(Calculator!$B$36/Calculator!$F$20,1)),2))-$C51)^2+(1500*ABS(SIN(2*PI()*MOD(Calculator!$B$36/Calculator!$F$20,1)))*IF(MOD(Calculator!$B$36/Calculator!$F$20,1)&lt;0.5,-1,1))^2)/((50*POWER(80,POWER(COS(PI()*MOD(Calculator!$B$36/Calculator!$F$20,1)),2))+$C51)^2+(1500*ABS(SIN(2*PI()*MOD(Calculator!$B$36/Calculator!$F$20,1)))*IF(MOD(Calculator!$B$36/Calculator!$F$20,1)&lt;0.5,-1,1))^2))),2))</f>
        <v>—</v>
      </c>
      <c r="FB51" s="253" t="str">
        <f aca="false">IF(OR(Calculator!$E$21&lt;&gt;"YES",Calculator!$B$36&lt;Calculator!$G$21),"—",ROUND((1+SQRT(((50*POWER(80,POWER(COS(PI()*MOD(Calculator!$B$36/Calculator!$F$21,1)),2))-$C51)^2+(1500*ABS(SIN(2*PI()*MOD(Calculator!$B$36/Calculator!$F$21,1)))*IF(MOD(Calculator!$B$36/Calculator!$F$21,1)&lt;0.5,-1,1))^2)/((50*POWER(80,POWER(COS(PI()*MOD(Calculator!$B$36/Calculator!$F$21,1)),2))+$C51)^2+(1500*ABS(SIN(2*PI()*MOD(Calculator!$B$36/Calculator!$F$21,1)))*IF(MOD(Calculator!$B$36/Calculator!$F$21,1)&lt;0.5,-1,1))^2)))/(1-SQRT(((50*POWER(80,POWER(COS(PI()*MOD(Calculator!$B$36/Calculator!$F$21,1)),2))-$C51)^2+(1500*ABS(SIN(2*PI()*MOD(Calculator!$B$36/Calculator!$F$21,1)))*IF(MOD(Calculator!$B$36/Calculator!$F$21,1)&lt;0.5,-1,1))^2)/((50*POWER(80,POWER(COS(PI()*MOD(Calculator!$B$36/Calculator!$F$21,1)),2))+$C51)^2+(1500*ABS(SIN(2*PI()*MOD(Calculator!$B$36/Calculator!$F$21,1)))*IF(MOD(Calculator!$B$36/Calculator!$F$21,1)&lt;0.5,-1,1))^2))),2))</f>
        <v>—</v>
      </c>
      <c r="FC51" s="253" t="str">
        <f aca="false">IF(OR(Calculator!$E$22&lt;&gt;"YES",Calculator!$B$36&lt;Calculator!$G$22),"—",ROUND((1+SQRT(((50*POWER(80,POWER(COS(PI()*MOD(Calculator!$B$36/Calculator!$F$22,1)),2))-$C51)^2+(1500*ABS(SIN(2*PI()*MOD(Calculator!$B$36/Calculator!$F$22,1)))*IF(MOD(Calculator!$B$36/Calculator!$F$22,1)&lt;0.5,-1,1))^2)/((50*POWER(80,POWER(COS(PI()*MOD(Calculator!$B$36/Calculator!$F$22,1)),2))+$C51)^2+(1500*ABS(SIN(2*PI()*MOD(Calculator!$B$36/Calculator!$F$22,1)))*IF(MOD(Calculator!$B$36/Calculator!$F$22,1)&lt;0.5,-1,1))^2)))/(1-SQRT(((50*POWER(80,POWER(COS(PI()*MOD(Calculator!$B$36/Calculator!$F$22,1)),2))-$C51)^2+(1500*ABS(SIN(2*PI()*MOD(Calculator!$B$36/Calculator!$F$22,1)))*IF(MOD(Calculator!$B$36/Calculator!$F$22,1)&lt;0.5,-1,1))^2)/((50*POWER(80,POWER(COS(PI()*MOD(Calculator!$B$36/Calculator!$F$22,1)),2))+$C51)^2+(1500*ABS(SIN(2*PI()*MOD(Calculator!$B$36/Calculator!$F$22,1)))*IF(MOD(Calculator!$B$36/Calculator!$F$22,1)&lt;0.5,-1,1))^2))),2))</f>
        <v>—</v>
      </c>
      <c r="FD51" s="295" t="n">
        <f aca="false">IFERROR(ROUND((IF(ISNUMBER(ES51),ES51,0)+IF(ISNUMBER(ET51),ET51,0)+IF(ISNUMBER(EU51),EU51,0)+IF(ISNUMBER(EV51),EV51,0)+IF(ISNUMBER(EW51),EW51,0)+IF(ISNUMBER(EX51),EX51,0)+IF(ISNUMBER(EY51),EY51,0)+IF(ISNUMBER(EZ51),EZ51,0)+IF(ISNUMBER(FA51),FA51,0)+IF(ISNUMBER(FB51),FB51,0)+IF(ISNUMBER(FC51),FC51,0))/(IF(ISNUMBER(ES51),1,0)+IF(ISNUMBER(ET51),1,0)+IF(ISNUMBER(EU51),1,0)+IF(ISNUMBER(EV51),1,0)+IF(ISNUMBER(EW51),1,0)+IF(ISNUMBER(EX51),1,0)+IF(ISNUMBER(EY51),1,0)+IF(ISNUMBER(EZ51),1,0)+IF(ISNUMBER(FA51),1,0)+IF(ISNUMBER(FB51),1,0)+IF(ISNUMBER(FC51),1,0)),4),"")</f>
        <v>18.955</v>
      </c>
      <c r="FE51" s="253" t="str">
        <f aca="false">IF(OR(Calculator!$E$12&lt;&gt;"YES",Calculator!$B$37&lt;Calculator!$G$12),"—",ROUND((1+SQRT(((50*POWER(80,POWER(COS(PI()*MOD(Calculator!$B$37/Calculator!$F$12,1)),2))-$C51)^2+(1500*ABS(SIN(2*PI()*MOD(Calculator!$B$37/Calculator!$F$12,1)))*IF(MOD(Calculator!$B$37/Calculator!$F$12,1)&lt;0.5,-1,1))^2)/((50*POWER(80,POWER(COS(PI()*MOD(Calculator!$B$37/Calculator!$F$12,1)),2))+$C51)^2+(1500*ABS(SIN(2*PI()*MOD(Calculator!$B$37/Calculator!$F$12,1)))*IF(MOD(Calculator!$B$37/Calculator!$F$12,1)&lt;0.5,-1,1))^2)))/(1-SQRT(((50*POWER(80,POWER(COS(PI()*MOD(Calculator!$B$37/Calculator!$F$12,1)),2))-$C51)^2+(1500*ABS(SIN(2*PI()*MOD(Calculator!$B$37/Calculator!$F$12,1)))*IF(MOD(Calculator!$B$37/Calculator!$F$12,1)&lt;0.5,-1,1))^2)/((50*POWER(80,POWER(COS(PI()*MOD(Calculator!$B$37/Calculator!$F$12,1)),2))+$C51)^2+(1500*ABS(SIN(2*PI()*MOD(Calculator!$B$37/Calculator!$F$12,1)))*IF(MOD(Calculator!$B$37/Calculator!$F$12,1)&lt;0.5,-1,1))^2))),2))</f>
        <v>—</v>
      </c>
      <c r="FF51" s="253" t="str">
        <f aca="false">IF(OR(Calculator!$E$13&lt;&gt;"YES",Calculator!$B$37&lt;Calculator!$G$13),"—",ROUND((1+SQRT(((50*POWER(80,POWER(COS(PI()*MOD(Calculator!$B$37/Calculator!$F$13,1)),2))-$C51)^2+(1500*ABS(SIN(2*PI()*MOD(Calculator!$B$37/Calculator!$F$13,1)))*IF(MOD(Calculator!$B$37/Calculator!$F$13,1)&lt;0.5,-1,1))^2)/((50*POWER(80,POWER(COS(PI()*MOD(Calculator!$B$37/Calculator!$F$13,1)),2))+$C51)^2+(1500*ABS(SIN(2*PI()*MOD(Calculator!$B$37/Calculator!$F$13,1)))*IF(MOD(Calculator!$B$37/Calculator!$F$13,1)&lt;0.5,-1,1))^2)))/(1-SQRT(((50*POWER(80,POWER(COS(PI()*MOD(Calculator!$B$37/Calculator!$F$13,1)),2))-$C51)^2+(1500*ABS(SIN(2*PI()*MOD(Calculator!$B$37/Calculator!$F$13,1)))*IF(MOD(Calculator!$B$37/Calculator!$F$13,1)&lt;0.5,-1,1))^2)/((50*POWER(80,POWER(COS(PI()*MOD(Calculator!$B$37/Calculator!$F$13,1)),2))+$C51)^2+(1500*ABS(SIN(2*PI()*MOD(Calculator!$B$37/Calculator!$F$13,1)))*IF(MOD(Calculator!$B$37/Calculator!$F$13,1)&lt;0.5,-1,1))^2))),2))</f>
        <v>—</v>
      </c>
      <c r="FG51" s="253" t="str">
        <f aca="false">IF(OR(Calculator!$E$14&lt;&gt;"YES",Calculator!$B$37&lt;Calculator!$G$14),"—",ROUND((1+SQRT(((50*POWER(80,POWER(COS(PI()*MOD(Calculator!$B$37/Calculator!$F$14,1)),2))-$C51)^2+(1500*ABS(SIN(2*PI()*MOD(Calculator!$B$37/Calculator!$F$14,1)))*IF(MOD(Calculator!$B$37/Calculator!$F$14,1)&lt;0.5,-1,1))^2)/((50*POWER(80,POWER(COS(PI()*MOD(Calculator!$B$37/Calculator!$F$14,1)),2))+$C51)^2+(1500*ABS(SIN(2*PI()*MOD(Calculator!$B$37/Calculator!$F$14,1)))*IF(MOD(Calculator!$B$37/Calculator!$F$14,1)&lt;0.5,-1,1))^2)))/(1-SQRT(((50*POWER(80,POWER(COS(PI()*MOD(Calculator!$B$37/Calculator!$F$14,1)),2))-$C51)^2+(1500*ABS(SIN(2*PI()*MOD(Calculator!$B$37/Calculator!$F$14,1)))*IF(MOD(Calculator!$B$37/Calculator!$F$14,1)&lt;0.5,-1,1))^2)/((50*POWER(80,POWER(COS(PI()*MOD(Calculator!$B$37/Calculator!$F$14,1)),2))+$C51)^2+(1500*ABS(SIN(2*PI()*MOD(Calculator!$B$37/Calculator!$F$14,1)))*IF(MOD(Calculator!$B$37/Calculator!$F$14,1)&lt;0.5,-1,1))^2))),2))</f>
        <v>—</v>
      </c>
      <c r="FH51" s="253" t="n">
        <f aca="false">IF(OR(Calculator!$E$15&lt;&gt;"YES",Calculator!$B$37&lt;Calculator!$G$15),"—",ROUND((1+SQRT(((50*POWER(80,POWER(COS(PI()*MOD(Calculator!$B$37/Calculator!$F$15,1)),2))-$C51)^2+(1500*ABS(SIN(2*PI()*MOD(Calculator!$B$37/Calculator!$F$15,1)))*IF(MOD(Calculator!$B$37/Calculator!$F$15,1)&lt;0.5,-1,1))^2)/((50*POWER(80,POWER(COS(PI()*MOD(Calculator!$B$37/Calculator!$F$15,1)),2))+$C51)^2+(1500*ABS(SIN(2*PI()*MOD(Calculator!$B$37/Calculator!$F$15,1)))*IF(MOD(Calculator!$B$37/Calculator!$F$15,1)&lt;0.5,-1,1))^2)))/(1-SQRT(((50*POWER(80,POWER(COS(PI()*MOD(Calculator!$B$37/Calculator!$F$15,1)),2))-$C51)^2+(1500*ABS(SIN(2*PI()*MOD(Calculator!$B$37/Calculator!$F$15,1)))*IF(MOD(Calculator!$B$37/Calculator!$F$15,1)&lt;0.5,-1,1))^2)/((50*POWER(80,POWER(COS(PI()*MOD(Calculator!$B$37/Calculator!$F$15,1)),2))+$C51)^2+(1500*ABS(SIN(2*PI()*MOD(Calculator!$B$37/Calculator!$F$15,1)))*IF(MOD(Calculator!$B$37/Calculator!$F$15,1)&lt;0.5,-1,1))^2))),2))</f>
        <v>3.35</v>
      </c>
      <c r="FI51" s="253" t="str">
        <f aca="false">IF(OR(Calculator!$E$16&lt;&gt;"YES",Calculator!$B$37&lt;Calculator!$G$16),"—",ROUND((1+SQRT(((50*POWER(80,POWER(COS(PI()*MOD(Calculator!$B$37/Calculator!$F$16,1)),2))-$C51)^2+(1500*ABS(SIN(2*PI()*MOD(Calculator!$B$37/Calculator!$F$16,1)))*IF(MOD(Calculator!$B$37/Calculator!$F$16,1)&lt;0.5,-1,1))^2)/((50*POWER(80,POWER(COS(PI()*MOD(Calculator!$B$37/Calculator!$F$16,1)),2))+$C51)^2+(1500*ABS(SIN(2*PI()*MOD(Calculator!$B$37/Calculator!$F$16,1)))*IF(MOD(Calculator!$B$37/Calculator!$F$16,1)&lt;0.5,-1,1))^2)))/(1-SQRT(((50*POWER(80,POWER(COS(PI()*MOD(Calculator!$B$37/Calculator!$F$16,1)),2))-$C51)^2+(1500*ABS(SIN(2*PI()*MOD(Calculator!$B$37/Calculator!$F$16,1)))*IF(MOD(Calculator!$B$37/Calculator!$F$16,1)&lt;0.5,-1,1))^2)/((50*POWER(80,POWER(COS(PI()*MOD(Calculator!$B$37/Calculator!$F$16,1)),2))+$C51)^2+(1500*ABS(SIN(2*PI()*MOD(Calculator!$B$37/Calculator!$F$16,1)))*IF(MOD(Calculator!$B$37/Calculator!$F$16,1)&lt;0.5,-1,1))^2))),2))</f>
        <v>—</v>
      </c>
      <c r="FJ51" s="253" t="n">
        <f aca="false">IF(OR(Calculator!$E$17&lt;&gt;"YES",Calculator!$B$37&lt;Calculator!$G$17),"—",ROUND((1+SQRT(((50*POWER(80,POWER(COS(PI()*MOD(Calculator!$B$37/Calculator!$F$17,1)),2))-$C51)^2+(1500*ABS(SIN(2*PI()*MOD(Calculator!$B$37/Calculator!$F$17,1)))*IF(MOD(Calculator!$B$37/Calculator!$F$17,1)&lt;0.5,-1,1))^2)/((50*POWER(80,POWER(COS(PI()*MOD(Calculator!$B$37/Calculator!$F$17,1)),2))+$C51)^2+(1500*ABS(SIN(2*PI()*MOD(Calculator!$B$37/Calculator!$F$17,1)))*IF(MOD(Calculator!$B$37/Calculator!$F$17,1)&lt;0.5,-1,1))^2)))/(1-SQRT(((50*POWER(80,POWER(COS(PI()*MOD(Calculator!$B$37/Calculator!$F$17,1)),2))-$C51)^2+(1500*ABS(SIN(2*PI()*MOD(Calculator!$B$37/Calculator!$F$17,1)))*IF(MOD(Calculator!$B$37/Calculator!$F$17,1)&lt;0.5,-1,1))^2)/((50*POWER(80,POWER(COS(PI()*MOD(Calculator!$B$37/Calculator!$F$17,1)),2))+$C51)^2+(1500*ABS(SIN(2*PI()*MOD(Calculator!$B$37/Calculator!$F$17,1)))*IF(MOD(Calculator!$B$37/Calculator!$F$17,1)&lt;0.5,-1,1))^2))),2))</f>
        <v>15.58</v>
      </c>
      <c r="FK51" s="253" t="str">
        <f aca="false">IF(OR(Calculator!$E$18&lt;&gt;"YES",Calculator!$B$37&lt;Calculator!$G$18),"—",ROUND((1+SQRT(((50*POWER(80,POWER(COS(PI()*MOD(Calculator!$B$37/Calculator!$F$18,1)),2))-$C51)^2+(1500*ABS(SIN(2*PI()*MOD(Calculator!$B$37/Calculator!$F$18,1)))*IF(MOD(Calculator!$B$37/Calculator!$F$18,1)&lt;0.5,-1,1))^2)/((50*POWER(80,POWER(COS(PI()*MOD(Calculator!$B$37/Calculator!$F$18,1)),2))+$C51)^2+(1500*ABS(SIN(2*PI()*MOD(Calculator!$B$37/Calculator!$F$18,1)))*IF(MOD(Calculator!$B$37/Calculator!$F$18,1)&lt;0.5,-1,1))^2)))/(1-SQRT(((50*POWER(80,POWER(COS(PI()*MOD(Calculator!$B$37/Calculator!$F$18,1)),2))-$C51)^2+(1500*ABS(SIN(2*PI()*MOD(Calculator!$B$37/Calculator!$F$18,1)))*IF(MOD(Calculator!$B$37/Calculator!$F$18,1)&lt;0.5,-1,1))^2)/((50*POWER(80,POWER(COS(PI()*MOD(Calculator!$B$37/Calculator!$F$18,1)),2))+$C51)^2+(1500*ABS(SIN(2*PI()*MOD(Calculator!$B$37/Calculator!$F$18,1)))*IF(MOD(Calculator!$B$37/Calculator!$F$18,1)&lt;0.5,-1,1))^2))),2))</f>
        <v>—</v>
      </c>
      <c r="FL51" s="253" t="str">
        <f aca="false">IF(OR(Calculator!$E$19&lt;&gt;"YES",Calculator!$B$37&lt;Calculator!$G$19),"—",ROUND((1+SQRT(((50*POWER(80,POWER(COS(PI()*MOD(Calculator!$B$37/Calculator!$F$19,1)),2))-$C51)^2+(1500*ABS(SIN(2*PI()*MOD(Calculator!$B$37/Calculator!$F$19,1)))*IF(MOD(Calculator!$B$37/Calculator!$F$19,1)&lt;0.5,-1,1))^2)/((50*POWER(80,POWER(COS(PI()*MOD(Calculator!$B$37/Calculator!$F$19,1)),2))+$C51)^2+(1500*ABS(SIN(2*PI()*MOD(Calculator!$B$37/Calculator!$F$19,1)))*IF(MOD(Calculator!$B$37/Calculator!$F$19,1)&lt;0.5,-1,1))^2)))/(1-SQRT(((50*POWER(80,POWER(COS(PI()*MOD(Calculator!$B$37/Calculator!$F$19,1)),2))-$C51)^2+(1500*ABS(SIN(2*PI()*MOD(Calculator!$B$37/Calculator!$F$19,1)))*IF(MOD(Calculator!$B$37/Calculator!$F$19,1)&lt;0.5,-1,1))^2)/((50*POWER(80,POWER(COS(PI()*MOD(Calculator!$B$37/Calculator!$F$19,1)),2))+$C51)^2+(1500*ABS(SIN(2*PI()*MOD(Calculator!$B$37/Calculator!$F$19,1)))*IF(MOD(Calculator!$B$37/Calculator!$F$19,1)&lt;0.5,-1,1))^2))),2))</f>
        <v>—</v>
      </c>
      <c r="FM51" s="253" t="str">
        <f aca="false">IF(OR(Calculator!$E$20&lt;&gt;"YES",Calculator!$B$37&lt;Calculator!$G$20),"—",ROUND((1+SQRT(((50*POWER(80,POWER(COS(PI()*MOD(Calculator!$B$37/Calculator!$F$20,1)),2))-$C51)^2+(1500*ABS(SIN(2*PI()*MOD(Calculator!$B$37/Calculator!$F$20,1)))*IF(MOD(Calculator!$B$37/Calculator!$F$20,1)&lt;0.5,-1,1))^2)/((50*POWER(80,POWER(COS(PI()*MOD(Calculator!$B$37/Calculator!$F$20,1)),2))+$C51)^2+(1500*ABS(SIN(2*PI()*MOD(Calculator!$B$37/Calculator!$F$20,1)))*IF(MOD(Calculator!$B$37/Calculator!$F$20,1)&lt;0.5,-1,1))^2)))/(1-SQRT(((50*POWER(80,POWER(COS(PI()*MOD(Calculator!$B$37/Calculator!$F$20,1)),2))-$C51)^2+(1500*ABS(SIN(2*PI()*MOD(Calculator!$B$37/Calculator!$F$20,1)))*IF(MOD(Calculator!$B$37/Calculator!$F$20,1)&lt;0.5,-1,1))^2)/((50*POWER(80,POWER(COS(PI()*MOD(Calculator!$B$37/Calculator!$F$20,1)),2))+$C51)^2+(1500*ABS(SIN(2*PI()*MOD(Calculator!$B$37/Calculator!$F$20,1)))*IF(MOD(Calculator!$B$37/Calculator!$F$20,1)&lt;0.5,-1,1))^2))),2))</f>
        <v>—</v>
      </c>
      <c r="FN51" s="253" t="str">
        <f aca="false">IF(OR(Calculator!$E$21&lt;&gt;"YES",Calculator!$B$37&lt;Calculator!$G$21),"—",ROUND((1+SQRT(((50*POWER(80,POWER(COS(PI()*MOD(Calculator!$B$37/Calculator!$F$21,1)),2))-$C51)^2+(1500*ABS(SIN(2*PI()*MOD(Calculator!$B$37/Calculator!$F$21,1)))*IF(MOD(Calculator!$B$37/Calculator!$F$21,1)&lt;0.5,-1,1))^2)/((50*POWER(80,POWER(COS(PI()*MOD(Calculator!$B$37/Calculator!$F$21,1)),2))+$C51)^2+(1500*ABS(SIN(2*PI()*MOD(Calculator!$B$37/Calculator!$F$21,1)))*IF(MOD(Calculator!$B$37/Calculator!$F$21,1)&lt;0.5,-1,1))^2)))/(1-SQRT(((50*POWER(80,POWER(COS(PI()*MOD(Calculator!$B$37/Calculator!$F$21,1)),2))-$C51)^2+(1500*ABS(SIN(2*PI()*MOD(Calculator!$B$37/Calculator!$F$21,1)))*IF(MOD(Calculator!$B$37/Calculator!$F$21,1)&lt;0.5,-1,1))^2)/((50*POWER(80,POWER(COS(PI()*MOD(Calculator!$B$37/Calculator!$F$21,1)),2))+$C51)^2+(1500*ABS(SIN(2*PI()*MOD(Calculator!$B$37/Calculator!$F$21,1)))*IF(MOD(Calculator!$B$37/Calculator!$F$21,1)&lt;0.5,-1,1))^2))),2))</f>
        <v>—</v>
      </c>
      <c r="FO51" s="253" t="str">
        <f aca="false">IF(OR(Calculator!$E$22&lt;&gt;"YES",Calculator!$B$37&lt;Calculator!$G$22),"—",ROUND((1+SQRT(((50*POWER(80,POWER(COS(PI()*MOD(Calculator!$B$37/Calculator!$F$22,1)),2))-$C51)^2+(1500*ABS(SIN(2*PI()*MOD(Calculator!$B$37/Calculator!$F$22,1)))*IF(MOD(Calculator!$B$37/Calculator!$F$22,1)&lt;0.5,-1,1))^2)/((50*POWER(80,POWER(COS(PI()*MOD(Calculator!$B$37/Calculator!$F$22,1)),2))+$C51)^2+(1500*ABS(SIN(2*PI()*MOD(Calculator!$B$37/Calculator!$F$22,1)))*IF(MOD(Calculator!$B$37/Calculator!$F$22,1)&lt;0.5,-1,1))^2)))/(1-SQRT(((50*POWER(80,POWER(COS(PI()*MOD(Calculator!$B$37/Calculator!$F$22,1)),2))-$C51)^2+(1500*ABS(SIN(2*PI()*MOD(Calculator!$B$37/Calculator!$F$22,1)))*IF(MOD(Calculator!$B$37/Calculator!$F$22,1)&lt;0.5,-1,1))^2)/((50*POWER(80,POWER(COS(PI()*MOD(Calculator!$B$37/Calculator!$F$22,1)),2))+$C51)^2+(1500*ABS(SIN(2*PI()*MOD(Calculator!$B$37/Calculator!$F$22,1)))*IF(MOD(Calculator!$B$37/Calculator!$F$22,1)&lt;0.5,-1,1))^2))),2))</f>
        <v>—</v>
      </c>
      <c r="FP51" s="295" t="n">
        <f aca="false">IFERROR(ROUND((IF(ISNUMBER(FE51),FE51,0)+IF(ISNUMBER(FF51),FF51,0)+IF(ISNUMBER(FG51),FG51,0)+IF(ISNUMBER(FH51),FH51,0)+IF(ISNUMBER(FI51),FI51,0)+IF(ISNUMBER(FJ51),FJ51,0)+IF(ISNUMBER(FK51),FK51,0)+IF(ISNUMBER(FL51),FL51,0)+IF(ISNUMBER(FM51),FM51,0)+IF(ISNUMBER(FN51),FN51,0)+IF(ISNUMBER(FO51),FO51,0))/(IF(ISNUMBER(FE51),1,0)+IF(ISNUMBER(FF51),1,0)+IF(ISNUMBER(FG51),1,0)+IF(ISNUMBER(FH51),1,0)+IF(ISNUMBER(FI51),1,0)+IF(ISNUMBER(FJ51),1,0)+IF(ISNUMBER(FK51),1,0)+IF(ISNUMBER(FL51),1,0)+IF(ISNUMBER(FM51),1,0)+IF(ISNUMBER(FN51),1,0)+IF(ISNUMBER(FO51),1,0)),4),"")</f>
        <v>9.465</v>
      </c>
      <c r="FQ51" s="253" t="str">
        <f aca="false">IF(OR(Calculator!$E$12&lt;&gt;"YES",Calculator!$B$38&lt;Calculator!$G$12),"—",ROUND((1+SQRT(((50*POWER(80,POWER(COS(PI()*MOD(Calculator!$B$38/Calculator!$F$12,1)),2))-$C51)^2+(1500*ABS(SIN(2*PI()*MOD(Calculator!$B$38/Calculator!$F$12,1)))*IF(MOD(Calculator!$B$38/Calculator!$F$12,1)&lt;0.5,-1,1))^2)/((50*POWER(80,POWER(COS(PI()*MOD(Calculator!$B$38/Calculator!$F$12,1)),2))+$C51)^2+(1500*ABS(SIN(2*PI()*MOD(Calculator!$B$38/Calculator!$F$12,1)))*IF(MOD(Calculator!$B$38/Calculator!$F$12,1)&lt;0.5,-1,1))^2)))/(1-SQRT(((50*POWER(80,POWER(COS(PI()*MOD(Calculator!$B$38/Calculator!$F$12,1)),2))-$C51)^2+(1500*ABS(SIN(2*PI()*MOD(Calculator!$B$38/Calculator!$F$12,1)))*IF(MOD(Calculator!$B$38/Calculator!$F$12,1)&lt;0.5,-1,1))^2)/((50*POWER(80,POWER(COS(PI()*MOD(Calculator!$B$38/Calculator!$F$12,1)),2))+$C51)^2+(1500*ABS(SIN(2*PI()*MOD(Calculator!$B$38/Calculator!$F$12,1)))*IF(MOD(Calculator!$B$38/Calculator!$F$12,1)&lt;0.5,-1,1))^2))),2))</f>
        <v>—</v>
      </c>
      <c r="FR51" s="253" t="str">
        <f aca="false">IF(OR(Calculator!$E$13&lt;&gt;"YES",Calculator!$B$38&lt;Calculator!$G$13),"—",ROUND((1+SQRT(((50*POWER(80,POWER(COS(PI()*MOD(Calculator!$B$38/Calculator!$F$13,1)),2))-$C51)^2+(1500*ABS(SIN(2*PI()*MOD(Calculator!$B$38/Calculator!$F$13,1)))*IF(MOD(Calculator!$B$38/Calculator!$F$13,1)&lt;0.5,-1,1))^2)/((50*POWER(80,POWER(COS(PI()*MOD(Calculator!$B$38/Calculator!$F$13,1)),2))+$C51)^2+(1500*ABS(SIN(2*PI()*MOD(Calculator!$B$38/Calculator!$F$13,1)))*IF(MOD(Calculator!$B$38/Calculator!$F$13,1)&lt;0.5,-1,1))^2)))/(1-SQRT(((50*POWER(80,POWER(COS(PI()*MOD(Calculator!$B$38/Calculator!$F$13,1)),2))-$C51)^2+(1500*ABS(SIN(2*PI()*MOD(Calculator!$B$38/Calculator!$F$13,1)))*IF(MOD(Calculator!$B$38/Calculator!$F$13,1)&lt;0.5,-1,1))^2)/((50*POWER(80,POWER(COS(PI()*MOD(Calculator!$B$38/Calculator!$F$13,1)),2))+$C51)^2+(1500*ABS(SIN(2*PI()*MOD(Calculator!$B$38/Calculator!$F$13,1)))*IF(MOD(Calculator!$B$38/Calculator!$F$13,1)&lt;0.5,-1,1))^2))),2))</f>
        <v>—</v>
      </c>
      <c r="FS51" s="253" t="str">
        <f aca="false">IF(OR(Calculator!$E$14&lt;&gt;"YES",Calculator!$B$38&lt;Calculator!$G$14),"—",ROUND((1+SQRT(((50*POWER(80,POWER(COS(PI()*MOD(Calculator!$B$38/Calculator!$F$14,1)),2))-$C51)^2+(1500*ABS(SIN(2*PI()*MOD(Calculator!$B$38/Calculator!$F$14,1)))*IF(MOD(Calculator!$B$38/Calculator!$F$14,1)&lt;0.5,-1,1))^2)/((50*POWER(80,POWER(COS(PI()*MOD(Calculator!$B$38/Calculator!$F$14,1)),2))+$C51)^2+(1500*ABS(SIN(2*PI()*MOD(Calculator!$B$38/Calculator!$F$14,1)))*IF(MOD(Calculator!$B$38/Calculator!$F$14,1)&lt;0.5,-1,1))^2)))/(1-SQRT(((50*POWER(80,POWER(COS(PI()*MOD(Calculator!$B$38/Calculator!$F$14,1)),2))-$C51)^2+(1500*ABS(SIN(2*PI()*MOD(Calculator!$B$38/Calculator!$F$14,1)))*IF(MOD(Calculator!$B$38/Calculator!$F$14,1)&lt;0.5,-1,1))^2)/((50*POWER(80,POWER(COS(PI()*MOD(Calculator!$B$38/Calculator!$F$14,1)),2))+$C51)^2+(1500*ABS(SIN(2*PI()*MOD(Calculator!$B$38/Calculator!$F$14,1)))*IF(MOD(Calculator!$B$38/Calculator!$F$14,1)&lt;0.5,-1,1))^2))),2))</f>
        <v>—</v>
      </c>
      <c r="FT51" s="253" t="n">
        <f aca="false">IF(OR(Calculator!$E$15&lt;&gt;"YES",Calculator!$B$38&lt;Calculator!$G$15),"—",ROUND((1+SQRT(((50*POWER(80,POWER(COS(PI()*MOD(Calculator!$B$38/Calculator!$F$15,1)),2))-$C51)^2+(1500*ABS(SIN(2*PI()*MOD(Calculator!$B$38/Calculator!$F$15,1)))*IF(MOD(Calculator!$B$38/Calculator!$F$15,1)&lt;0.5,-1,1))^2)/((50*POWER(80,POWER(COS(PI()*MOD(Calculator!$B$38/Calculator!$F$15,1)),2))+$C51)^2+(1500*ABS(SIN(2*PI()*MOD(Calculator!$B$38/Calculator!$F$15,1)))*IF(MOD(Calculator!$B$38/Calculator!$F$15,1)&lt;0.5,-1,1))^2)))/(1-SQRT(((50*POWER(80,POWER(COS(PI()*MOD(Calculator!$B$38/Calculator!$F$15,1)),2))-$C51)^2+(1500*ABS(SIN(2*PI()*MOD(Calculator!$B$38/Calculator!$F$15,1)))*IF(MOD(Calculator!$B$38/Calculator!$F$15,1)&lt;0.5,-1,1))^2)/((50*POWER(80,POWER(COS(PI()*MOD(Calculator!$B$38/Calculator!$F$15,1)),2))+$C51)^2+(1500*ABS(SIN(2*PI()*MOD(Calculator!$B$38/Calculator!$F$15,1)))*IF(MOD(Calculator!$B$38/Calculator!$F$15,1)&lt;0.5,-1,1))^2))),2))</f>
        <v>3.25</v>
      </c>
      <c r="FU51" s="253" t="str">
        <f aca="false">IF(OR(Calculator!$E$16&lt;&gt;"YES",Calculator!$B$38&lt;Calculator!$G$16),"—",ROUND((1+SQRT(((50*POWER(80,POWER(COS(PI()*MOD(Calculator!$B$38/Calculator!$F$16,1)),2))-$C51)^2+(1500*ABS(SIN(2*PI()*MOD(Calculator!$B$38/Calculator!$F$16,1)))*IF(MOD(Calculator!$B$38/Calculator!$F$16,1)&lt;0.5,-1,1))^2)/((50*POWER(80,POWER(COS(PI()*MOD(Calculator!$B$38/Calculator!$F$16,1)),2))+$C51)^2+(1500*ABS(SIN(2*PI()*MOD(Calculator!$B$38/Calculator!$F$16,1)))*IF(MOD(Calculator!$B$38/Calculator!$F$16,1)&lt;0.5,-1,1))^2)))/(1-SQRT(((50*POWER(80,POWER(COS(PI()*MOD(Calculator!$B$38/Calculator!$F$16,1)),2))-$C51)^2+(1500*ABS(SIN(2*PI()*MOD(Calculator!$B$38/Calculator!$F$16,1)))*IF(MOD(Calculator!$B$38/Calculator!$F$16,1)&lt;0.5,-1,1))^2)/((50*POWER(80,POWER(COS(PI()*MOD(Calculator!$B$38/Calculator!$F$16,1)),2))+$C51)^2+(1500*ABS(SIN(2*PI()*MOD(Calculator!$B$38/Calculator!$F$16,1)))*IF(MOD(Calculator!$B$38/Calculator!$F$16,1)&lt;0.5,-1,1))^2))),2))</f>
        <v>—</v>
      </c>
      <c r="FV51" s="253" t="n">
        <f aca="false">IF(OR(Calculator!$E$17&lt;&gt;"YES",Calculator!$B$38&lt;Calculator!$G$17),"—",ROUND((1+SQRT(((50*POWER(80,POWER(COS(PI()*MOD(Calculator!$B$38/Calculator!$F$17,1)),2))-$C51)^2+(1500*ABS(SIN(2*PI()*MOD(Calculator!$B$38/Calculator!$F$17,1)))*IF(MOD(Calculator!$B$38/Calculator!$F$17,1)&lt;0.5,-1,1))^2)/((50*POWER(80,POWER(COS(PI()*MOD(Calculator!$B$38/Calculator!$F$17,1)),2))+$C51)^2+(1500*ABS(SIN(2*PI()*MOD(Calculator!$B$38/Calculator!$F$17,1)))*IF(MOD(Calculator!$B$38/Calculator!$F$17,1)&lt;0.5,-1,1))^2)))/(1-SQRT(((50*POWER(80,POWER(COS(PI()*MOD(Calculator!$B$38/Calculator!$F$17,1)),2))-$C51)^2+(1500*ABS(SIN(2*PI()*MOD(Calculator!$B$38/Calculator!$F$17,1)))*IF(MOD(Calculator!$B$38/Calculator!$F$17,1)&lt;0.5,-1,1))^2)/((50*POWER(80,POWER(COS(PI()*MOD(Calculator!$B$38/Calculator!$F$17,1)),2))+$C51)^2+(1500*ABS(SIN(2*PI()*MOD(Calculator!$B$38/Calculator!$F$17,1)))*IF(MOD(Calculator!$B$38/Calculator!$F$17,1)&lt;0.5,-1,1))^2))),2))</f>
        <v>18.5</v>
      </c>
      <c r="FW51" s="253" t="str">
        <f aca="false">IF(OR(Calculator!$E$18&lt;&gt;"YES",Calculator!$B$38&lt;Calculator!$G$18),"—",ROUND((1+SQRT(((50*POWER(80,POWER(COS(PI()*MOD(Calculator!$B$38/Calculator!$F$18,1)),2))-$C51)^2+(1500*ABS(SIN(2*PI()*MOD(Calculator!$B$38/Calculator!$F$18,1)))*IF(MOD(Calculator!$B$38/Calculator!$F$18,1)&lt;0.5,-1,1))^2)/((50*POWER(80,POWER(COS(PI()*MOD(Calculator!$B$38/Calculator!$F$18,1)),2))+$C51)^2+(1500*ABS(SIN(2*PI()*MOD(Calculator!$B$38/Calculator!$F$18,1)))*IF(MOD(Calculator!$B$38/Calculator!$F$18,1)&lt;0.5,-1,1))^2)))/(1-SQRT(((50*POWER(80,POWER(COS(PI()*MOD(Calculator!$B$38/Calculator!$F$18,1)),2))-$C51)^2+(1500*ABS(SIN(2*PI()*MOD(Calculator!$B$38/Calculator!$F$18,1)))*IF(MOD(Calculator!$B$38/Calculator!$F$18,1)&lt;0.5,-1,1))^2)/((50*POWER(80,POWER(COS(PI()*MOD(Calculator!$B$38/Calculator!$F$18,1)),2))+$C51)^2+(1500*ABS(SIN(2*PI()*MOD(Calculator!$B$38/Calculator!$F$18,1)))*IF(MOD(Calculator!$B$38/Calculator!$F$18,1)&lt;0.5,-1,1))^2))),2))</f>
        <v>—</v>
      </c>
      <c r="FX51" s="253" t="str">
        <f aca="false">IF(OR(Calculator!$E$19&lt;&gt;"YES",Calculator!$B$38&lt;Calculator!$G$19),"—",ROUND((1+SQRT(((50*POWER(80,POWER(COS(PI()*MOD(Calculator!$B$38/Calculator!$F$19,1)),2))-$C51)^2+(1500*ABS(SIN(2*PI()*MOD(Calculator!$B$38/Calculator!$F$19,1)))*IF(MOD(Calculator!$B$38/Calculator!$F$19,1)&lt;0.5,-1,1))^2)/((50*POWER(80,POWER(COS(PI()*MOD(Calculator!$B$38/Calculator!$F$19,1)),2))+$C51)^2+(1500*ABS(SIN(2*PI()*MOD(Calculator!$B$38/Calculator!$F$19,1)))*IF(MOD(Calculator!$B$38/Calculator!$F$19,1)&lt;0.5,-1,1))^2)))/(1-SQRT(((50*POWER(80,POWER(COS(PI()*MOD(Calculator!$B$38/Calculator!$F$19,1)),2))-$C51)^2+(1500*ABS(SIN(2*PI()*MOD(Calculator!$B$38/Calculator!$F$19,1)))*IF(MOD(Calculator!$B$38/Calculator!$F$19,1)&lt;0.5,-1,1))^2)/((50*POWER(80,POWER(COS(PI()*MOD(Calculator!$B$38/Calculator!$F$19,1)),2))+$C51)^2+(1500*ABS(SIN(2*PI()*MOD(Calculator!$B$38/Calculator!$F$19,1)))*IF(MOD(Calculator!$B$38/Calculator!$F$19,1)&lt;0.5,-1,1))^2))),2))</f>
        <v>—</v>
      </c>
      <c r="FY51" s="253" t="str">
        <f aca="false">IF(OR(Calculator!$E$20&lt;&gt;"YES",Calculator!$B$38&lt;Calculator!$G$20),"—",ROUND((1+SQRT(((50*POWER(80,POWER(COS(PI()*MOD(Calculator!$B$38/Calculator!$F$20,1)),2))-$C51)^2+(1500*ABS(SIN(2*PI()*MOD(Calculator!$B$38/Calculator!$F$20,1)))*IF(MOD(Calculator!$B$38/Calculator!$F$20,1)&lt;0.5,-1,1))^2)/((50*POWER(80,POWER(COS(PI()*MOD(Calculator!$B$38/Calculator!$F$20,1)),2))+$C51)^2+(1500*ABS(SIN(2*PI()*MOD(Calculator!$B$38/Calculator!$F$20,1)))*IF(MOD(Calculator!$B$38/Calculator!$F$20,1)&lt;0.5,-1,1))^2)))/(1-SQRT(((50*POWER(80,POWER(COS(PI()*MOD(Calculator!$B$38/Calculator!$F$20,1)),2))-$C51)^2+(1500*ABS(SIN(2*PI()*MOD(Calculator!$B$38/Calculator!$F$20,1)))*IF(MOD(Calculator!$B$38/Calculator!$F$20,1)&lt;0.5,-1,1))^2)/((50*POWER(80,POWER(COS(PI()*MOD(Calculator!$B$38/Calculator!$F$20,1)),2))+$C51)^2+(1500*ABS(SIN(2*PI()*MOD(Calculator!$B$38/Calculator!$F$20,1)))*IF(MOD(Calculator!$B$38/Calculator!$F$20,1)&lt;0.5,-1,1))^2))),2))</f>
        <v>—</v>
      </c>
      <c r="FZ51" s="253" t="str">
        <f aca="false">IF(OR(Calculator!$E$21&lt;&gt;"YES",Calculator!$B$38&lt;Calculator!$G$21),"—",ROUND((1+SQRT(((50*POWER(80,POWER(COS(PI()*MOD(Calculator!$B$38/Calculator!$F$21,1)),2))-$C51)^2+(1500*ABS(SIN(2*PI()*MOD(Calculator!$B$38/Calculator!$F$21,1)))*IF(MOD(Calculator!$B$38/Calculator!$F$21,1)&lt;0.5,-1,1))^2)/((50*POWER(80,POWER(COS(PI()*MOD(Calculator!$B$38/Calculator!$F$21,1)),2))+$C51)^2+(1500*ABS(SIN(2*PI()*MOD(Calculator!$B$38/Calculator!$F$21,1)))*IF(MOD(Calculator!$B$38/Calculator!$F$21,1)&lt;0.5,-1,1))^2)))/(1-SQRT(((50*POWER(80,POWER(COS(PI()*MOD(Calculator!$B$38/Calculator!$F$21,1)),2))-$C51)^2+(1500*ABS(SIN(2*PI()*MOD(Calculator!$B$38/Calculator!$F$21,1)))*IF(MOD(Calculator!$B$38/Calculator!$F$21,1)&lt;0.5,-1,1))^2)/((50*POWER(80,POWER(COS(PI()*MOD(Calculator!$B$38/Calculator!$F$21,1)),2))+$C51)^2+(1500*ABS(SIN(2*PI()*MOD(Calculator!$B$38/Calculator!$F$21,1)))*IF(MOD(Calculator!$B$38/Calculator!$F$21,1)&lt;0.5,-1,1))^2))),2))</f>
        <v>—</v>
      </c>
      <c r="GA51" s="253" t="str">
        <f aca="false">IF(OR(Calculator!$E$22&lt;&gt;"YES",Calculator!$B$38&lt;Calculator!$G$22),"—",ROUND((1+SQRT(((50*POWER(80,POWER(COS(PI()*MOD(Calculator!$B$38/Calculator!$F$22,1)),2))-$C51)^2+(1500*ABS(SIN(2*PI()*MOD(Calculator!$B$38/Calculator!$F$22,1)))*IF(MOD(Calculator!$B$38/Calculator!$F$22,1)&lt;0.5,-1,1))^2)/((50*POWER(80,POWER(COS(PI()*MOD(Calculator!$B$38/Calculator!$F$22,1)),2))+$C51)^2+(1500*ABS(SIN(2*PI()*MOD(Calculator!$B$38/Calculator!$F$22,1)))*IF(MOD(Calculator!$B$38/Calculator!$F$22,1)&lt;0.5,-1,1))^2)))/(1-SQRT(((50*POWER(80,POWER(COS(PI()*MOD(Calculator!$B$38/Calculator!$F$22,1)),2))-$C51)^2+(1500*ABS(SIN(2*PI()*MOD(Calculator!$B$38/Calculator!$F$22,1)))*IF(MOD(Calculator!$B$38/Calculator!$F$22,1)&lt;0.5,-1,1))^2)/((50*POWER(80,POWER(COS(PI()*MOD(Calculator!$B$38/Calculator!$F$22,1)),2))+$C51)^2+(1500*ABS(SIN(2*PI()*MOD(Calculator!$B$38/Calculator!$F$22,1)))*IF(MOD(Calculator!$B$38/Calculator!$F$22,1)&lt;0.5,-1,1))^2))),2))</f>
        <v>—</v>
      </c>
      <c r="GB51" s="295" t="n">
        <f aca="false">IFERROR(ROUND((IF(ISNUMBER(FQ51),FQ51,0)+IF(ISNUMBER(FR51),FR51,0)+IF(ISNUMBER(FS51),FS51,0)+IF(ISNUMBER(FT51),FT51,0)+IF(ISNUMBER(FU51),FU51,0)+IF(ISNUMBER(FV51),FV51,0)+IF(ISNUMBER(FW51),FW51,0)+IF(ISNUMBER(FX51),FX51,0)+IF(ISNUMBER(FY51),FY51,0)+IF(ISNUMBER(FZ51),FZ51,0)+IF(ISNUMBER(GA51),GA51,0))/(IF(ISNUMBER(FQ51),1,0)+IF(ISNUMBER(FR51),1,0)+IF(ISNUMBER(FS51),1,0)+IF(ISNUMBER(FT51),1,0)+IF(ISNUMBER(FU51),1,0)+IF(ISNUMBER(FV51),1,0)+IF(ISNUMBER(FW51),1,0)+IF(ISNUMBER(FX51),1,0)+IF(ISNUMBER(FY51),1,0)+IF(ISNUMBER(FZ51),1,0)+IF(ISNUMBER(GA51),1,0)),4),"")</f>
        <v>10.875</v>
      </c>
      <c r="GD51" s="253" t="str">
        <f aca="false">IF(OR(Calculator!$E$12&lt;&gt;"YES",Calculator!$B$34&lt;Calculator!$G$12),"—",ROUND((1+SQRT(((50*POWER(80,POWER(COS(PI()*MOD(Calculator!$B$34/Calculator!$F$12,1)),2))+MIN(500,MAX(30,100*EXP(-0.3*'VSWR Calculator'!$C$24)*(1+3*ABS(MOD('VSWR Calculator'!$C$23/Calculator!$F$12/2,1)-0.5))))/'VSWR Calculator'!$C$25)-$C51)^2+(1500*ABS(SIN(2*PI()*MOD(Calculator!$B$34/Calculator!$F$12,1)))*IF(MOD(Calculator!$B$34/Calculator!$F$12,1)&lt;0.5,-1,1))^2)/SQRT(((50*POWER(80,POWER(COS(PI()*MOD(Calculator!$B$34/Calculator!$F$12,1)),2))+MIN(500,MAX(30,100*EXP(-0.3*'VSWR Calculator'!$C$24)*(1+3*ABS(MOD('VSWR Calculator'!$C$23/Calculator!$F$12/2,1)-0.5))))/'VSWR Calculator'!$C$25)+$C51)^2+(1500*ABS(SIN(2*PI()*MOD(Calculator!$B$34/Calculator!$F$12,1)))*IF(MOD(Calculator!$B$34/Calculator!$F$12,1)&lt;0.5,-1,1))^2))/(1-SQRT(((50*POWER(80,POWER(COS(PI()*MOD(Calculator!$B$34/Calculator!$F$12,1)),2))+MIN(500,MAX(30,100*EXP(-0.3*'VSWR Calculator'!$C$24)*(1+3*ABS(MOD('VSWR Calculator'!$C$23/Calculator!$F$12/2,1)-0.5))))/'VSWR Calculator'!$C$25)-$C51)^2+(1500*ABS(SIN(2*PI()*MOD(Calculator!$B$34/Calculator!$F$12,1)))*IF(MOD(Calculator!$B$34/Calculator!$F$12,1)&lt;0.5,-1,1))^2)/SQRT(((50*POWER(80,POWER(COS(PI()*MOD(Calculator!$B$34/Calculator!$F$12,1)),2))+MIN(500,MAX(30,100*EXP(-0.3*'VSWR Calculator'!$C$24)*(1+3*ABS(MOD('VSWR Calculator'!$C$23/Calculator!$F$12/2,1)-0.5))))/'VSWR Calculator'!$C$25)+$C51)^2+(1500*ABS(SIN(2*PI()*MOD(Calculator!$B$34/Calculator!$F$12,1)))*IF(MOD(Calculator!$B$34/Calculator!$F$12,1)&lt;0.5,-1,1))^2)),2))</f>
        <v>—</v>
      </c>
      <c r="GE51" s="253" t="str">
        <f aca="false">IF(OR(Calculator!$E$13&lt;&gt;"YES",Calculator!$B$34&lt;Calculator!$G$13),"—",ROUND((1+SQRT(((50*POWER(80,POWER(COS(PI()*MOD(Calculator!$B$34/Calculator!$F$13,1)),2))+MIN(500,MAX(30,100*EXP(-0.3*'VSWR Calculator'!$C$24)*(1+3*ABS(MOD('VSWR Calculator'!$C$23/Calculator!$F$13/2,1)-0.5))))/'VSWR Calculator'!$C$25)-$C51)^2+(1500*ABS(SIN(2*PI()*MOD(Calculator!$B$34/Calculator!$F$13,1)))*IF(MOD(Calculator!$B$34/Calculator!$F$13,1)&lt;0.5,-1,1))^2)/SQRT(((50*POWER(80,POWER(COS(PI()*MOD(Calculator!$B$34/Calculator!$F$13,1)),2))+MIN(500,MAX(30,100*EXP(-0.3*'VSWR Calculator'!$C$24)*(1+3*ABS(MOD('VSWR Calculator'!$C$23/Calculator!$F$13/2,1)-0.5))))/'VSWR Calculator'!$C$25)+$C51)^2+(1500*ABS(SIN(2*PI()*MOD(Calculator!$B$34/Calculator!$F$13,1)))*IF(MOD(Calculator!$B$34/Calculator!$F$13,1)&lt;0.5,-1,1))^2))/(1-SQRT(((50*POWER(80,POWER(COS(PI()*MOD(Calculator!$B$34/Calculator!$F$13,1)),2))+MIN(500,MAX(30,100*EXP(-0.3*'VSWR Calculator'!$C$24)*(1+3*ABS(MOD('VSWR Calculator'!$C$23/Calculator!$F$13/2,1)-0.5))))/'VSWR Calculator'!$C$25)-$C51)^2+(1500*ABS(SIN(2*PI()*MOD(Calculator!$B$34/Calculator!$F$13,1)))*IF(MOD(Calculator!$B$34/Calculator!$F$13,1)&lt;0.5,-1,1))^2)/SQRT(((50*POWER(80,POWER(COS(PI()*MOD(Calculator!$B$34/Calculator!$F$13,1)),2))+MIN(500,MAX(30,100*EXP(-0.3*'VSWR Calculator'!$C$24)*(1+3*ABS(MOD('VSWR Calculator'!$C$23/Calculator!$F$13/2,1)-0.5))))/'VSWR Calculator'!$C$25)+$C51)^2+(1500*ABS(SIN(2*PI()*MOD(Calculator!$B$34/Calculator!$F$13,1)))*IF(MOD(Calculator!$B$34/Calculator!$F$13,1)&lt;0.5,-1,1))^2)),2))</f>
        <v>—</v>
      </c>
      <c r="GF51" s="253" t="str">
        <f aca="false">IF(OR(Calculator!$E$14&lt;&gt;"YES",Calculator!$B$34&lt;Calculator!$G$14),"—",ROUND((1+SQRT(((50*POWER(80,POWER(COS(PI()*MOD(Calculator!$B$34/Calculator!$F$14,1)),2))+MIN(500,MAX(30,100*EXP(-0.3*'VSWR Calculator'!$C$24)*(1+3*ABS(MOD('VSWR Calculator'!$C$23/Calculator!$F$14/2,1)-0.5))))/'VSWR Calculator'!$C$25)-$C51)^2+(1500*ABS(SIN(2*PI()*MOD(Calculator!$B$34/Calculator!$F$14,1)))*IF(MOD(Calculator!$B$34/Calculator!$F$14,1)&lt;0.5,-1,1))^2)/SQRT(((50*POWER(80,POWER(COS(PI()*MOD(Calculator!$B$34/Calculator!$F$14,1)),2))+MIN(500,MAX(30,100*EXP(-0.3*'VSWR Calculator'!$C$24)*(1+3*ABS(MOD('VSWR Calculator'!$C$23/Calculator!$F$14/2,1)-0.5))))/'VSWR Calculator'!$C$25)+$C51)^2+(1500*ABS(SIN(2*PI()*MOD(Calculator!$B$34/Calculator!$F$14,1)))*IF(MOD(Calculator!$B$34/Calculator!$F$14,1)&lt;0.5,-1,1))^2))/(1-SQRT(((50*POWER(80,POWER(COS(PI()*MOD(Calculator!$B$34/Calculator!$F$14,1)),2))+MIN(500,MAX(30,100*EXP(-0.3*'VSWR Calculator'!$C$24)*(1+3*ABS(MOD('VSWR Calculator'!$C$23/Calculator!$F$14/2,1)-0.5))))/'VSWR Calculator'!$C$25)-$C51)^2+(1500*ABS(SIN(2*PI()*MOD(Calculator!$B$34/Calculator!$F$14,1)))*IF(MOD(Calculator!$B$34/Calculator!$F$14,1)&lt;0.5,-1,1))^2)/SQRT(((50*POWER(80,POWER(COS(PI()*MOD(Calculator!$B$34/Calculator!$F$14,1)),2))+MIN(500,MAX(30,100*EXP(-0.3*'VSWR Calculator'!$C$24)*(1+3*ABS(MOD('VSWR Calculator'!$C$23/Calculator!$F$14/2,1)-0.5))))/'VSWR Calculator'!$C$25)+$C51)^2+(1500*ABS(SIN(2*PI()*MOD(Calculator!$B$34/Calculator!$F$14,1)))*IF(MOD(Calculator!$B$34/Calculator!$F$14,1)&lt;0.5,-1,1))^2)),2))</f>
        <v>—</v>
      </c>
      <c r="GG51" s="253" t="n">
        <f aca="false">IF(OR(Calculator!$E$15&lt;&gt;"YES",Calculator!$B$34&lt;Calculator!$G$15),"—",ROUND((1+SQRT(((50*POWER(80,POWER(COS(PI()*MOD(Calculator!$B$34/Calculator!$F$15,1)),2))+MIN(500,MAX(30,100*EXP(-0.3*'VSWR Calculator'!$C$24)*(1+3*ABS(MOD('VSWR Calculator'!$C$23/Calculator!$F$15/2,1)-0.5))))/'VSWR Calculator'!$C$25)-$C51)^2+(1500*ABS(SIN(2*PI()*MOD(Calculator!$B$34/Calculator!$F$15,1)))*IF(MOD(Calculator!$B$34/Calculator!$F$15,1)&lt;0.5,-1,1))^2)/SQRT(((50*POWER(80,POWER(COS(PI()*MOD(Calculator!$B$34/Calculator!$F$15,1)),2))+MIN(500,MAX(30,100*EXP(-0.3*'VSWR Calculator'!$C$24)*(1+3*ABS(MOD('VSWR Calculator'!$C$23/Calculator!$F$15/2,1)-0.5))))/'VSWR Calculator'!$C$25)+$C51)^2+(1500*ABS(SIN(2*PI()*MOD(Calculator!$B$34/Calculator!$F$15,1)))*IF(MOD(Calculator!$B$34/Calculator!$F$15,1)&lt;0.5,-1,1))^2))/(1-SQRT(((50*POWER(80,POWER(COS(PI()*MOD(Calculator!$B$34/Calculator!$F$15,1)),2))+MIN(500,MAX(30,100*EXP(-0.3*'VSWR Calculator'!$C$24)*(1+3*ABS(MOD('VSWR Calculator'!$C$23/Calculator!$F$15/2,1)-0.5))))/'VSWR Calculator'!$C$25)-$C51)^2+(1500*ABS(SIN(2*PI()*MOD(Calculator!$B$34/Calculator!$F$15,1)))*IF(MOD(Calculator!$B$34/Calculator!$F$15,1)&lt;0.5,-1,1))^2)/SQRT(((50*POWER(80,POWER(COS(PI()*MOD(Calculator!$B$34/Calculator!$F$15,1)),2))+MIN(500,MAX(30,100*EXP(-0.3*'VSWR Calculator'!$C$24)*(1+3*ABS(MOD('VSWR Calculator'!$C$23/Calculator!$F$15/2,1)-0.5))))/'VSWR Calculator'!$C$25)+$C51)^2+(1500*ABS(SIN(2*PI()*MOD(Calculator!$B$34/Calculator!$F$15,1)))*IF(MOD(Calculator!$B$34/Calculator!$F$15,1)&lt;0.5,-1,1))^2)),2))</f>
        <v>15.72</v>
      </c>
      <c r="GH51" s="253" t="str">
        <f aca="false">IF(OR(Calculator!$E$16&lt;&gt;"YES",Calculator!$B$34&lt;Calculator!$G$16),"—",ROUND((1+SQRT(((50*POWER(80,POWER(COS(PI()*MOD(Calculator!$B$34/Calculator!$F$16,1)),2))+MIN(500,MAX(30,100*EXP(-0.3*'VSWR Calculator'!$C$24)*(1+3*ABS(MOD('VSWR Calculator'!$C$23/Calculator!$F$16/2,1)-0.5))))/'VSWR Calculator'!$C$25)-$C51)^2+(1500*ABS(SIN(2*PI()*MOD(Calculator!$B$34/Calculator!$F$16,1)))*IF(MOD(Calculator!$B$34/Calculator!$F$16,1)&lt;0.5,-1,1))^2)/SQRT(((50*POWER(80,POWER(COS(PI()*MOD(Calculator!$B$34/Calculator!$F$16,1)),2))+MIN(500,MAX(30,100*EXP(-0.3*'VSWR Calculator'!$C$24)*(1+3*ABS(MOD('VSWR Calculator'!$C$23/Calculator!$F$16/2,1)-0.5))))/'VSWR Calculator'!$C$25)+$C51)^2+(1500*ABS(SIN(2*PI()*MOD(Calculator!$B$34/Calculator!$F$16,1)))*IF(MOD(Calculator!$B$34/Calculator!$F$16,1)&lt;0.5,-1,1))^2))/(1-SQRT(((50*POWER(80,POWER(COS(PI()*MOD(Calculator!$B$34/Calculator!$F$16,1)),2))+MIN(500,MAX(30,100*EXP(-0.3*'VSWR Calculator'!$C$24)*(1+3*ABS(MOD('VSWR Calculator'!$C$23/Calculator!$F$16/2,1)-0.5))))/'VSWR Calculator'!$C$25)-$C51)^2+(1500*ABS(SIN(2*PI()*MOD(Calculator!$B$34/Calculator!$F$16,1)))*IF(MOD(Calculator!$B$34/Calculator!$F$16,1)&lt;0.5,-1,1))^2)/SQRT(((50*POWER(80,POWER(COS(PI()*MOD(Calculator!$B$34/Calculator!$F$16,1)),2))+MIN(500,MAX(30,100*EXP(-0.3*'VSWR Calculator'!$C$24)*(1+3*ABS(MOD('VSWR Calculator'!$C$23/Calculator!$F$16/2,1)-0.5))))/'VSWR Calculator'!$C$25)+$C51)^2+(1500*ABS(SIN(2*PI()*MOD(Calculator!$B$34/Calculator!$F$16,1)))*IF(MOD(Calculator!$B$34/Calculator!$F$16,1)&lt;0.5,-1,1))^2)),2))</f>
        <v>—</v>
      </c>
      <c r="GI51" s="253" t="n">
        <f aca="false">IF(OR(Calculator!$E$17&lt;&gt;"YES",Calculator!$B$34&lt;Calculator!$G$17),"—",ROUND((1+SQRT(((50*POWER(80,POWER(COS(PI()*MOD(Calculator!$B$34/Calculator!$F$17,1)),2))+MIN(500,MAX(30,100*EXP(-0.3*'VSWR Calculator'!$C$24)*(1+3*ABS(MOD('VSWR Calculator'!$C$23/Calculator!$F$17/2,1)-0.5))))/'VSWR Calculator'!$C$25)-$C51)^2+(1500*ABS(SIN(2*PI()*MOD(Calculator!$B$34/Calculator!$F$17,1)))*IF(MOD(Calculator!$B$34/Calculator!$F$17,1)&lt;0.5,-1,1))^2)/SQRT(((50*POWER(80,POWER(COS(PI()*MOD(Calculator!$B$34/Calculator!$F$17,1)),2))+MIN(500,MAX(30,100*EXP(-0.3*'VSWR Calculator'!$C$24)*(1+3*ABS(MOD('VSWR Calculator'!$C$23/Calculator!$F$17/2,1)-0.5))))/'VSWR Calculator'!$C$25)+$C51)^2+(1500*ABS(SIN(2*PI()*MOD(Calculator!$B$34/Calculator!$F$17,1)))*IF(MOD(Calculator!$B$34/Calculator!$F$17,1)&lt;0.5,-1,1))^2))/(1-SQRT(((50*POWER(80,POWER(COS(PI()*MOD(Calculator!$B$34/Calculator!$F$17,1)),2))+MIN(500,MAX(30,100*EXP(-0.3*'VSWR Calculator'!$C$24)*(1+3*ABS(MOD('VSWR Calculator'!$C$23/Calculator!$F$17/2,1)-0.5))))/'VSWR Calculator'!$C$25)-$C51)^2+(1500*ABS(SIN(2*PI()*MOD(Calculator!$B$34/Calculator!$F$17,1)))*IF(MOD(Calculator!$B$34/Calculator!$F$17,1)&lt;0.5,-1,1))^2)/SQRT(((50*POWER(80,POWER(COS(PI()*MOD(Calculator!$B$34/Calculator!$F$17,1)),2))+MIN(500,MAX(30,100*EXP(-0.3*'VSWR Calculator'!$C$24)*(1+3*ABS(MOD('VSWR Calculator'!$C$23/Calculator!$F$17/2,1)-0.5))))/'VSWR Calculator'!$C$25)+$C51)^2+(1500*ABS(SIN(2*PI()*MOD(Calculator!$B$34/Calculator!$F$17,1)))*IF(MOD(Calculator!$B$34/Calculator!$F$17,1)&lt;0.5,-1,1))^2)),2))</f>
        <v>13.16</v>
      </c>
      <c r="GJ51" s="253" t="str">
        <f aca="false">IF(OR(Calculator!$E$18&lt;&gt;"YES",Calculator!$B$34&lt;Calculator!$G$18),"—",ROUND((1+SQRT(((50*POWER(80,POWER(COS(PI()*MOD(Calculator!$B$34/Calculator!$F$18,1)),2))+MIN(500,MAX(30,100*EXP(-0.3*'VSWR Calculator'!$C$24)*(1+3*ABS(MOD('VSWR Calculator'!$C$23/Calculator!$F$18/2,1)-0.5))))/'VSWR Calculator'!$C$25)-$C51)^2+(1500*ABS(SIN(2*PI()*MOD(Calculator!$B$34/Calculator!$F$18,1)))*IF(MOD(Calculator!$B$34/Calculator!$F$18,1)&lt;0.5,-1,1))^2)/SQRT(((50*POWER(80,POWER(COS(PI()*MOD(Calculator!$B$34/Calculator!$F$18,1)),2))+MIN(500,MAX(30,100*EXP(-0.3*'VSWR Calculator'!$C$24)*(1+3*ABS(MOD('VSWR Calculator'!$C$23/Calculator!$F$18/2,1)-0.5))))/'VSWR Calculator'!$C$25)+$C51)^2+(1500*ABS(SIN(2*PI()*MOD(Calculator!$B$34/Calculator!$F$18,1)))*IF(MOD(Calculator!$B$34/Calculator!$F$18,1)&lt;0.5,-1,1))^2))/(1-SQRT(((50*POWER(80,POWER(COS(PI()*MOD(Calculator!$B$34/Calculator!$F$18,1)),2))+MIN(500,MAX(30,100*EXP(-0.3*'VSWR Calculator'!$C$24)*(1+3*ABS(MOD('VSWR Calculator'!$C$23/Calculator!$F$18/2,1)-0.5))))/'VSWR Calculator'!$C$25)-$C51)^2+(1500*ABS(SIN(2*PI()*MOD(Calculator!$B$34/Calculator!$F$18,1)))*IF(MOD(Calculator!$B$34/Calculator!$F$18,1)&lt;0.5,-1,1))^2)/SQRT(((50*POWER(80,POWER(COS(PI()*MOD(Calculator!$B$34/Calculator!$F$18,1)),2))+MIN(500,MAX(30,100*EXP(-0.3*'VSWR Calculator'!$C$24)*(1+3*ABS(MOD('VSWR Calculator'!$C$23/Calculator!$F$18/2,1)-0.5))))/'VSWR Calculator'!$C$25)+$C51)^2+(1500*ABS(SIN(2*PI()*MOD(Calculator!$B$34/Calculator!$F$18,1)))*IF(MOD(Calculator!$B$34/Calculator!$F$18,1)&lt;0.5,-1,1))^2)),2))</f>
        <v>—</v>
      </c>
      <c r="GK51" s="253" t="str">
        <f aca="false">IF(OR(Calculator!$E$19&lt;&gt;"YES",Calculator!$B$34&lt;Calculator!$G$19),"—",ROUND((1+SQRT(((50*POWER(80,POWER(COS(PI()*MOD(Calculator!$B$34/Calculator!$F$19,1)),2))+MIN(500,MAX(30,100*EXP(-0.3*'VSWR Calculator'!$C$24)*(1+3*ABS(MOD('VSWR Calculator'!$C$23/Calculator!$F$19/2,1)-0.5))))/'VSWR Calculator'!$C$25)-$C51)^2+(1500*ABS(SIN(2*PI()*MOD(Calculator!$B$34/Calculator!$F$19,1)))*IF(MOD(Calculator!$B$34/Calculator!$F$19,1)&lt;0.5,-1,1))^2)/SQRT(((50*POWER(80,POWER(COS(PI()*MOD(Calculator!$B$34/Calculator!$F$19,1)),2))+MIN(500,MAX(30,100*EXP(-0.3*'VSWR Calculator'!$C$24)*(1+3*ABS(MOD('VSWR Calculator'!$C$23/Calculator!$F$19/2,1)-0.5))))/'VSWR Calculator'!$C$25)+$C51)^2+(1500*ABS(SIN(2*PI()*MOD(Calculator!$B$34/Calculator!$F$19,1)))*IF(MOD(Calculator!$B$34/Calculator!$F$19,1)&lt;0.5,-1,1))^2))/(1-SQRT(((50*POWER(80,POWER(COS(PI()*MOD(Calculator!$B$34/Calculator!$F$19,1)),2))+MIN(500,MAX(30,100*EXP(-0.3*'VSWR Calculator'!$C$24)*(1+3*ABS(MOD('VSWR Calculator'!$C$23/Calculator!$F$19/2,1)-0.5))))/'VSWR Calculator'!$C$25)-$C51)^2+(1500*ABS(SIN(2*PI()*MOD(Calculator!$B$34/Calculator!$F$19,1)))*IF(MOD(Calculator!$B$34/Calculator!$F$19,1)&lt;0.5,-1,1))^2)/SQRT(((50*POWER(80,POWER(COS(PI()*MOD(Calculator!$B$34/Calculator!$F$19,1)),2))+MIN(500,MAX(30,100*EXP(-0.3*'VSWR Calculator'!$C$24)*(1+3*ABS(MOD('VSWR Calculator'!$C$23/Calculator!$F$19/2,1)-0.5))))/'VSWR Calculator'!$C$25)+$C51)^2+(1500*ABS(SIN(2*PI()*MOD(Calculator!$B$34/Calculator!$F$19,1)))*IF(MOD(Calculator!$B$34/Calculator!$F$19,1)&lt;0.5,-1,1))^2)),2))</f>
        <v>—</v>
      </c>
      <c r="GL51" s="253" t="str">
        <f aca="false">IF(OR(Calculator!$E$20&lt;&gt;"YES",Calculator!$B$34&lt;Calculator!$G$20),"—",ROUND((1+SQRT(((50*POWER(80,POWER(COS(PI()*MOD(Calculator!$B$34/Calculator!$F$20,1)),2))+MIN(500,MAX(30,100*EXP(-0.3*'VSWR Calculator'!$C$24)*(1+3*ABS(MOD('VSWR Calculator'!$C$23/Calculator!$F$20/2,1)-0.5))))/'VSWR Calculator'!$C$25)-$C51)^2+(1500*ABS(SIN(2*PI()*MOD(Calculator!$B$34/Calculator!$F$20,1)))*IF(MOD(Calculator!$B$34/Calculator!$F$20,1)&lt;0.5,-1,1))^2)/SQRT(((50*POWER(80,POWER(COS(PI()*MOD(Calculator!$B$34/Calculator!$F$20,1)),2))+MIN(500,MAX(30,100*EXP(-0.3*'VSWR Calculator'!$C$24)*(1+3*ABS(MOD('VSWR Calculator'!$C$23/Calculator!$F$20/2,1)-0.5))))/'VSWR Calculator'!$C$25)+$C51)^2+(1500*ABS(SIN(2*PI()*MOD(Calculator!$B$34/Calculator!$F$20,1)))*IF(MOD(Calculator!$B$34/Calculator!$F$20,1)&lt;0.5,-1,1))^2))/(1-SQRT(((50*POWER(80,POWER(COS(PI()*MOD(Calculator!$B$34/Calculator!$F$20,1)),2))+MIN(500,MAX(30,100*EXP(-0.3*'VSWR Calculator'!$C$24)*(1+3*ABS(MOD('VSWR Calculator'!$C$23/Calculator!$F$20/2,1)-0.5))))/'VSWR Calculator'!$C$25)-$C51)^2+(1500*ABS(SIN(2*PI()*MOD(Calculator!$B$34/Calculator!$F$20,1)))*IF(MOD(Calculator!$B$34/Calculator!$F$20,1)&lt;0.5,-1,1))^2)/SQRT(((50*POWER(80,POWER(COS(PI()*MOD(Calculator!$B$34/Calculator!$F$20,1)),2))+MIN(500,MAX(30,100*EXP(-0.3*'VSWR Calculator'!$C$24)*(1+3*ABS(MOD('VSWR Calculator'!$C$23/Calculator!$F$20/2,1)-0.5))))/'VSWR Calculator'!$C$25)+$C51)^2+(1500*ABS(SIN(2*PI()*MOD(Calculator!$B$34/Calculator!$F$20,1)))*IF(MOD(Calculator!$B$34/Calculator!$F$20,1)&lt;0.5,-1,1))^2)),2))</f>
        <v>—</v>
      </c>
      <c r="GM51" s="253" t="str">
        <f aca="false">IF(OR(Calculator!$E$21&lt;&gt;"YES",Calculator!$B$34&lt;Calculator!$G$21),"—",ROUND((1+SQRT(((50*POWER(80,POWER(COS(PI()*MOD(Calculator!$B$34/Calculator!$F$21,1)),2))+MIN(500,MAX(30,100*EXP(-0.3*'VSWR Calculator'!$C$24)*(1+3*ABS(MOD('VSWR Calculator'!$C$23/Calculator!$F$21/2,1)-0.5))))/'VSWR Calculator'!$C$25)-$C51)^2+(1500*ABS(SIN(2*PI()*MOD(Calculator!$B$34/Calculator!$F$21,1)))*IF(MOD(Calculator!$B$34/Calculator!$F$21,1)&lt;0.5,-1,1))^2)/SQRT(((50*POWER(80,POWER(COS(PI()*MOD(Calculator!$B$34/Calculator!$F$21,1)),2))+MIN(500,MAX(30,100*EXP(-0.3*'VSWR Calculator'!$C$24)*(1+3*ABS(MOD('VSWR Calculator'!$C$23/Calculator!$F$21/2,1)-0.5))))/'VSWR Calculator'!$C$25)+$C51)^2+(1500*ABS(SIN(2*PI()*MOD(Calculator!$B$34/Calculator!$F$21,1)))*IF(MOD(Calculator!$B$34/Calculator!$F$21,1)&lt;0.5,-1,1))^2))/(1-SQRT(((50*POWER(80,POWER(COS(PI()*MOD(Calculator!$B$34/Calculator!$F$21,1)),2))+MIN(500,MAX(30,100*EXP(-0.3*'VSWR Calculator'!$C$24)*(1+3*ABS(MOD('VSWR Calculator'!$C$23/Calculator!$F$21/2,1)-0.5))))/'VSWR Calculator'!$C$25)-$C51)^2+(1500*ABS(SIN(2*PI()*MOD(Calculator!$B$34/Calculator!$F$21,1)))*IF(MOD(Calculator!$B$34/Calculator!$F$21,1)&lt;0.5,-1,1))^2)/SQRT(((50*POWER(80,POWER(COS(PI()*MOD(Calculator!$B$34/Calculator!$F$21,1)),2))+MIN(500,MAX(30,100*EXP(-0.3*'VSWR Calculator'!$C$24)*(1+3*ABS(MOD('VSWR Calculator'!$C$23/Calculator!$F$21/2,1)-0.5))))/'VSWR Calculator'!$C$25)+$C51)^2+(1500*ABS(SIN(2*PI()*MOD(Calculator!$B$34/Calculator!$F$21,1)))*IF(MOD(Calculator!$B$34/Calculator!$F$21,1)&lt;0.5,-1,1))^2)),2))</f>
        <v>—</v>
      </c>
      <c r="GN51" s="253" t="str">
        <f aca="false">IF(OR(Calculator!$E$22&lt;&gt;"YES",Calculator!$B$34&lt;Calculator!$G$22),"—",ROUND((1+SQRT(((50*POWER(80,POWER(COS(PI()*MOD(Calculator!$B$34/Calculator!$F$22,1)),2))+MIN(500,MAX(30,100*EXP(-0.3*'VSWR Calculator'!$C$24)*(1+3*ABS(MOD('VSWR Calculator'!$C$23/Calculator!$F$22/2,1)-0.5))))/'VSWR Calculator'!$C$25)-$C51)^2+(1500*ABS(SIN(2*PI()*MOD(Calculator!$B$34/Calculator!$F$22,1)))*IF(MOD(Calculator!$B$34/Calculator!$F$22,1)&lt;0.5,-1,1))^2)/SQRT(((50*POWER(80,POWER(COS(PI()*MOD(Calculator!$B$34/Calculator!$F$22,1)),2))+MIN(500,MAX(30,100*EXP(-0.3*'VSWR Calculator'!$C$24)*(1+3*ABS(MOD('VSWR Calculator'!$C$23/Calculator!$F$22/2,1)-0.5))))/'VSWR Calculator'!$C$25)+$C51)^2+(1500*ABS(SIN(2*PI()*MOD(Calculator!$B$34/Calculator!$F$22,1)))*IF(MOD(Calculator!$B$34/Calculator!$F$22,1)&lt;0.5,-1,1))^2))/(1-SQRT(((50*POWER(80,POWER(COS(PI()*MOD(Calculator!$B$34/Calculator!$F$22,1)),2))+MIN(500,MAX(30,100*EXP(-0.3*'VSWR Calculator'!$C$24)*(1+3*ABS(MOD('VSWR Calculator'!$C$23/Calculator!$F$22/2,1)-0.5))))/'VSWR Calculator'!$C$25)-$C51)^2+(1500*ABS(SIN(2*PI()*MOD(Calculator!$B$34/Calculator!$F$22,1)))*IF(MOD(Calculator!$B$34/Calculator!$F$22,1)&lt;0.5,-1,1))^2)/SQRT(((50*POWER(80,POWER(COS(PI()*MOD(Calculator!$B$34/Calculator!$F$22,1)),2))+MIN(500,MAX(30,100*EXP(-0.3*'VSWR Calculator'!$C$24)*(1+3*ABS(MOD('VSWR Calculator'!$C$23/Calculator!$F$22/2,1)-0.5))))/'VSWR Calculator'!$C$25)+$C51)^2+(1500*ABS(SIN(2*PI()*MOD(Calculator!$B$34/Calculator!$F$22,1)))*IF(MOD(Calculator!$B$34/Calculator!$F$22,1)&lt;0.5,-1,1))^2)),2))</f>
        <v>—</v>
      </c>
      <c r="GO51" s="253" t="n">
        <f aca="false">IFERROR(ROUND((IF(ISNUMBER(GD51),GD51,0)+IF(ISNUMBER(GE51),GE51,0)+IF(ISNUMBER(GF51),GF51,0)+IF(ISNUMBER(GG51),GG51,0)+IF(ISNUMBER(GH51),GH51,0)+IF(ISNUMBER(GI51),GI51,0)+IF(ISNUMBER(GJ51),GJ51,0)+IF(ISNUMBER(GK51),GK51,0)+IF(ISNUMBER(GL51),GL51,0)+IF(ISNUMBER(GM51),GM51,0)+IF(ISNUMBER(GN51),GN51,0))/(IF(ISNUMBER(GD51),1,0)+IF(ISNUMBER(GE51),1,0)+IF(ISNUMBER(GF51),1,0)+IF(ISNUMBER(GG51),1,0)+IF(ISNUMBER(GH51),1,0)+IF(ISNUMBER(GI51),1,0)+IF(ISNUMBER(GJ51),1,0)+IF(ISNUMBER(GK51),1,0)+IF(ISNUMBER(GL51),1,0)+IF(ISNUMBER(GM51),1,0)+IF(ISNUMBER(GN51),1,0)),4),"")</f>
        <v>14.44</v>
      </c>
      <c r="GP51" s="253" t="str">
        <f aca="false">IF(OR(Calculator!$E$12&lt;&gt;"YES",Calculator!$B$35&lt;Calculator!$G$12),"—",ROUND((1+SQRT(((50*POWER(80,POWER(COS(PI()*MOD(Calculator!$B$35/Calculator!$F$12,1)),2))+MIN(500,MAX(30,100*EXP(-0.3*'VSWR Calculator'!$C$24)*(1+3*ABS(MOD('VSWR Calculator'!$C$23/Calculator!$F$12/2,1)-0.5))))/'VSWR Calculator'!$C$25)-$C51)^2+(1500*ABS(SIN(2*PI()*MOD(Calculator!$B$35/Calculator!$F$12,1)))*IF(MOD(Calculator!$B$35/Calculator!$F$12,1)&lt;0.5,-1,1))^2)/SQRT(((50*POWER(80,POWER(COS(PI()*MOD(Calculator!$B$35/Calculator!$F$12,1)),2))+MIN(500,MAX(30,100*EXP(-0.3*'VSWR Calculator'!$C$24)*(1+3*ABS(MOD('VSWR Calculator'!$C$23/Calculator!$F$12/2,1)-0.5))))/'VSWR Calculator'!$C$25)+$C51)^2+(1500*ABS(SIN(2*PI()*MOD(Calculator!$B$35/Calculator!$F$12,1)))*IF(MOD(Calculator!$B$35/Calculator!$F$12,1)&lt;0.5,-1,1))^2))/(1-SQRT(((50*POWER(80,POWER(COS(PI()*MOD(Calculator!$B$35/Calculator!$F$12,1)),2))+MIN(500,MAX(30,100*EXP(-0.3*'VSWR Calculator'!$C$24)*(1+3*ABS(MOD('VSWR Calculator'!$C$23/Calculator!$F$12/2,1)-0.5))))/'VSWR Calculator'!$C$25)-$C51)^2+(1500*ABS(SIN(2*PI()*MOD(Calculator!$B$35/Calculator!$F$12,1)))*IF(MOD(Calculator!$B$35/Calculator!$F$12,1)&lt;0.5,-1,1))^2)/SQRT(((50*POWER(80,POWER(COS(PI()*MOD(Calculator!$B$35/Calculator!$F$12,1)),2))+MIN(500,MAX(30,100*EXP(-0.3*'VSWR Calculator'!$C$24)*(1+3*ABS(MOD('VSWR Calculator'!$C$23/Calculator!$F$12/2,1)-0.5))))/'VSWR Calculator'!$C$25)+$C51)^2+(1500*ABS(SIN(2*PI()*MOD(Calculator!$B$35/Calculator!$F$12,1)))*IF(MOD(Calculator!$B$35/Calculator!$F$12,1)&lt;0.5,-1,1))^2)),2))</f>
        <v>—</v>
      </c>
      <c r="GQ51" s="253" t="str">
        <f aca="false">IF(OR(Calculator!$E$13&lt;&gt;"YES",Calculator!$B$35&lt;Calculator!$G$13),"—",ROUND((1+SQRT(((50*POWER(80,POWER(COS(PI()*MOD(Calculator!$B$35/Calculator!$F$13,1)),2))+MIN(500,MAX(30,100*EXP(-0.3*'VSWR Calculator'!$C$24)*(1+3*ABS(MOD('VSWR Calculator'!$C$23/Calculator!$F$13/2,1)-0.5))))/'VSWR Calculator'!$C$25)-$C51)^2+(1500*ABS(SIN(2*PI()*MOD(Calculator!$B$35/Calculator!$F$13,1)))*IF(MOD(Calculator!$B$35/Calculator!$F$13,1)&lt;0.5,-1,1))^2)/SQRT(((50*POWER(80,POWER(COS(PI()*MOD(Calculator!$B$35/Calculator!$F$13,1)),2))+MIN(500,MAX(30,100*EXP(-0.3*'VSWR Calculator'!$C$24)*(1+3*ABS(MOD('VSWR Calculator'!$C$23/Calculator!$F$13/2,1)-0.5))))/'VSWR Calculator'!$C$25)+$C51)^2+(1500*ABS(SIN(2*PI()*MOD(Calculator!$B$35/Calculator!$F$13,1)))*IF(MOD(Calculator!$B$35/Calculator!$F$13,1)&lt;0.5,-1,1))^2))/(1-SQRT(((50*POWER(80,POWER(COS(PI()*MOD(Calculator!$B$35/Calculator!$F$13,1)),2))+MIN(500,MAX(30,100*EXP(-0.3*'VSWR Calculator'!$C$24)*(1+3*ABS(MOD('VSWR Calculator'!$C$23/Calculator!$F$13/2,1)-0.5))))/'VSWR Calculator'!$C$25)-$C51)^2+(1500*ABS(SIN(2*PI()*MOD(Calculator!$B$35/Calculator!$F$13,1)))*IF(MOD(Calculator!$B$35/Calculator!$F$13,1)&lt;0.5,-1,1))^2)/SQRT(((50*POWER(80,POWER(COS(PI()*MOD(Calculator!$B$35/Calculator!$F$13,1)),2))+MIN(500,MAX(30,100*EXP(-0.3*'VSWR Calculator'!$C$24)*(1+3*ABS(MOD('VSWR Calculator'!$C$23/Calculator!$F$13/2,1)-0.5))))/'VSWR Calculator'!$C$25)+$C51)^2+(1500*ABS(SIN(2*PI()*MOD(Calculator!$B$35/Calculator!$F$13,1)))*IF(MOD(Calculator!$B$35/Calculator!$F$13,1)&lt;0.5,-1,1))^2)),2))</f>
        <v>—</v>
      </c>
      <c r="GR51" s="253" t="str">
        <f aca="false">IF(OR(Calculator!$E$14&lt;&gt;"YES",Calculator!$B$35&lt;Calculator!$G$14),"—",ROUND((1+SQRT(((50*POWER(80,POWER(COS(PI()*MOD(Calculator!$B$35/Calculator!$F$14,1)),2))+MIN(500,MAX(30,100*EXP(-0.3*'VSWR Calculator'!$C$24)*(1+3*ABS(MOD('VSWR Calculator'!$C$23/Calculator!$F$14/2,1)-0.5))))/'VSWR Calculator'!$C$25)-$C51)^2+(1500*ABS(SIN(2*PI()*MOD(Calculator!$B$35/Calculator!$F$14,1)))*IF(MOD(Calculator!$B$35/Calculator!$F$14,1)&lt;0.5,-1,1))^2)/SQRT(((50*POWER(80,POWER(COS(PI()*MOD(Calculator!$B$35/Calculator!$F$14,1)),2))+MIN(500,MAX(30,100*EXP(-0.3*'VSWR Calculator'!$C$24)*(1+3*ABS(MOD('VSWR Calculator'!$C$23/Calculator!$F$14/2,1)-0.5))))/'VSWR Calculator'!$C$25)+$C51)^2+(1500*ABS(SIN(2*PI()*MOD(Calculator!$B$35/Calculator!$F$14,1)))*IF(MOD(Calculator!$B$35/Calculator!$F$14,1)&lt;0.5,-1,1))^2))/(1-SQRT(((50*POWER(80,POWER(COS(PI()*MOD(Calculator!$B$35/Calculator!$F$14,1)),2))+MIN(500,MAX(30,100*EXP(-0.3*'VSWR Calculator'!$C$24)*(1+3*ABS(MOD('VSWR Calculator'!$C$23/Calculator!$F$14/2,1)-0.5))))/'VSWR Calculator'!$C$25)-$C51)^2+(1500*ABS(SIN(2*PI()*MOD(Calculator!$B$35/Calculator!$F$14,1)))*IF(MOD(Calculator!$B$35/Calculator!$F$14,1)&lt;0.5,-1,1))^2)/SQRT(((50*POWER(80,POWER(COS(PI()*MOD(Calculator!$B$35/Calculator!$F$14,1)),2))+MIN(500,MAX(30,100*EXP(-0.3*'VSWR Calculator'!$C$24)*(1+3*ABS(MOD('VSWR Calculator'!$C$23/Calculator!$F$14/2,1)-0.5))))/'VSWR Calculator'!$C$25)+$C51)^2+(1500*ABS(SIN(2*PI()*MOD(Calculator!$B$35/Calculator!$F$14,1)))*IF(MOD(Calculator!$B$35/Calculator!$F$14,1)&lt;0.5,-1,1))^2)),2))</f>
        <v>—</v>
      </c>
      <c r="GS51" s="253" t="n">
        <f aca="false">IF(OR(Calculator!$E$15&lt;&gt;"YES",Calculator!$B$35&lt;Calculator!$G$15),"—",ROUND((1+SQRT(((50*POWER(80,POWER(COS(PI()*MOD(Calculator!$B$35/Calculator!$F$15,1)),2))+MIN(500,MAX(30,100*EXP(-0.3*'VSWR Calculator'!$C$24)*(1+3*ABS(MOD('VSWR Calculator'!$C$23/Calculator!$F$15/2,1)-0.5))))/'VSWR Calculator'!$C$25)-$C51)^2+(1500*ABS(SIN(2*PI()*MOD(Calculator!$B$35/Calculator!$F$15,1)))*IF(MOD(Calculator!$B$35/Calculator!$F$15,1)&lt;0.5,-1,1))^2)/SQRT(((50*POWER(80,POWER(COS(PI()*MOD(Calculator!$B$35/Calculator!$F$15,1)),2))+MIN(500,MAX(30,100*EXP(-0.3*'VSWR Calculator'!$C$24)*(1+3*ABS(MOD('VSWR Calculator'!$C$23/Calculator!$F$15/2,1)-0.5))))/'VSWR Calculator'!$C$25)+$C51)^2+(1500*ABS(SIN(2*PI()*MOD(Calculator!$B$35/Calculator!$F$15,1)))*IF(MOD(Calculator!$B$35/Calculator!$F$15,1)&lt;0.5,-1,1))^2))/(1-SQRT(((50*POWER(80,POWER(COS(PI()*MOD(Calculator!$B$35/Calculator!$F$15,1)),2))+MIN(500,MAX(30,100*EXP(-0.3*'VSWR Calculator'!$C$24)*(1+3*ABS(MOD('VSWR Calculator'!$C$23/Calculator!$F$15/2,1)-0.5))))/'VSWR Calculator'!$C$25)-$C51)^2+(1500*ABS(SIN(2*PI()*MOD(Calculator!$B$35/Calculator!$F$15,1)))*IF(MOD(Calculator!$B$35/Calculator!$F$15,1)&lt;0.5,-1,1))^2)/SQRT(((50*POWER(80,POWER(COS(PI()*MOD(Calculator!$B$35/Calculator!$F$15,1)),2))+MIN(500,MAX(30,100*EXP(-0.3*'VSWR Calculator'!$C$24)*(1+3*ABS(MOD('VSWR Calculator'!$C$23/Calculator!$F$15/2,1)-0.5))))/'VSWR Calculator'!$C$25)+$C51)^2+(1500*ABS(SIN(2*PI()*MOD(Calculator!$B$35/Calculator!$F$15,1)))*IF(MOD(Calculator!$B$35/Calculator!$F$15,1)&lt;0.5,-1,1))^2)),2))</f>
        <v>3.31</v>
      </c>
      <c r="GT51" s="253" t="str">
        <f aca="false">IF(OR(Calculator!$E$16&lt;&gt;"YES",Calculator!$B$35&lt;Calculator!$G$16),"—",ROUND((1+SQRT(((50*POWER(80,POWER(COS(PI()*MOD(Calculator!$B$35/Calculator!$F$16,1)),2))+MIN(500,MAX(30,100*EXP(-0.3*'VSWR Calculator'!$C$24)*(1+3*ABS(MOD('VSWR Calculator'!$C$23/Calculator!$F$16/2,1)-0.5))))/'VSWR Calculator'!$C$25)-$C51)^2+(1500*ABS(SIN(2*PI()*MOD(Calculator!$B$35/Calculator!$F$16,1)))*IF(MOD(Calculator!$B$35/Calculator!$F$16,1)&lt;0.5,-1,1))^2)/SQRT(((50*POWER(80,POWER(COS(PI()*MOD(Calculator!$B$35/Calculator!$F$16,1)),2))+MIN(500,MAX(30,100*EXP(-0.3*'VSWR Calculator'!$C$24)*(1+3*ABS(MOD('VSWR Calculator'!$C$23/Calculator!$F$16/2,1)-0.5))))/'VSWR Calculator'!$C$25)+$C51)^2+(1500*ABS(SIN(2*PI()*MOD(Calculator!$B$35/Calculator!$F$16,1)))*IF(MOD(Calculator!$B$35/Calculator!$F$16,1)&lt;0.5,-1,1))^2))/(1-SQRT(((50*POWER(80,POWER(COS(PI()*MOD(Calculator!$B$35/Calculator!$F$16,1)),2))+MIN(500,MAX(30,100*EXP(-0.3*'VSWR Calculator'!$C$24)*(1+3*ABS(MOD('VSWR Calculator'!$C$23/Calculator!$F$16/2,1)-0.5))))/'VSWR Calculator'!$C$25)-$C51)^2+(1500*ABS(SIN(2*PI()*MOD(Calculator!$B$35/Calculator!$F$16,1)))*IF(MOD(Calculator!$B$35/Calculator!$F$16,1)&lt;0.5,-1,1))^2)/SQRT(((50*POWER(80,POWER(COS(PI()*MOD(Calculator!$B$35/Calculator!$F$16,1)),2))+MIN(500,MAX(30,100*EXP(-0.3*'VSWR Calculator'!$C$24)*(1+3*ABS(MOD('VSWR Calculator'!$C$23/Calculator!$F$16/2,1)-0.5))))/'VSWR Calculator'!$C$25)+$C51)^2+(1500*ABS(SIN(2*PI()*MOD(Calculator!$B$35/Calculator!$F$16,1)))*IF(MOD(Calculator!$B$35/Calculator!$F$16,1)&lt;0.5,-1,1))^2)),2))</f>
        <v>—</v>
      </c>
      <c r="GU51" s="253" t="n">
        <f aca="false">IF(OR(Calculator!$E$17&lt;&gt;"YES",Calculator!$B$35&lt;Calculator!$G$17),"—",ROUND((1+SQRT(((50*POWER(80,POWER(COS(PI()*MOD(Calculator!$B$35/Calculator!$F$17,1)),2))+MIN(500,MAX(30,100*EXP(-0.3*'VSWR Calculator'!$C$24)*(1+3*ABS(MOD('VSWR Calculator'!$C$23/Calculator!$F$17/2,1)-0.5))))/'VSWR Calculator'!$C$25)-$C51)^2+(1500*ABS(SIN(2*PI()*MOD(Calculator!$B$35/Calculator!$F$17,1)))*IF(MOD(Calculator!$B$35/Calculator!$F$17,1)&lt;0.5,-1,1))^2)/SQRT(((50*POWER(80,POWER(COS(PI()*MOD(Calculator!$B$35/Calculator!$F$17,1)),2))+MIN(500,MAX(30,100*EXP(-0.3*'VSWR Calculator'!$C$24)*(1+3*ABS(MOD('VSWR Calculator'!$C$23/Calculator!$F$17/2,1)-0.5))))/'VSWR Calculator'!$C$25)+$C51)^2+(1500*ABS(SIN(2*PI()*MOD(Calculator!$B$35/Calculator!$F$17,1)))*IF(MOD(Calculator!$B$35/Calculator!$F$17,1)&lt;0.5,-1,1))^2))/(1-SQRT(((50*POWER(80,POWER(COS(PI()*MOD(Calculator!$B$35/Calculator!$F$17,1)),2))+MIN(500,MAX(30,100*EXP(-0.3*'VSWR Calculator'!$C$24)*(1+3*ABS(MOD('VSWR Calculator'!$C$23/Calculator!$F$17/2,1)-0.5))))/'VSWR Calculator'!$C$25)-$C51)^2+(1500*ABS(SIN(2*PI()*MOD(Calculator!$B$35/Calculator!$F$17,1)))*IF(MOD(Calculator!$B$35/Calculator!$F$17,1)&lt;0.5,-1,1))^2)/SQRT(((50*POWER(80,POWER(COS(PI()*MOD(Calculator!$B$35/Calculator!$F$17,1)),2))+MIN(500,MAX(30,100*EXP(-0.3*'VSWR Calculator'!$C$24)*(1+3*ABS(MOD('VSWR Calculator'!$C$23/Calculator!$F$17/2,1)-0.5))))/'VSWR Calculator'!$C$25)+$C51)^2+(1500*ABS(SIN(2*PI()*MOD(Calculator!$B$35/Calculator!$F$17,1)))*IF(MOD(Calculator!$B$35/Calculator!$F$17,1)&lt;0.5,-1,1))^2)),2))</f>
        <v>16.33</v>
      </c>
      <c r="GV51" s="253" t="str">
        <f aca="false">IF(OR(Calculator!$E$18&lt;&gt;"YES",Calculator!$B$35&lt;Calculator!$G$18),"—",ROUND((1+SQRT(((50*POWER(80,POWER(COS(PI()*MOD(Calculator!$B$35/Calculator!$F$18,1)),2))+MIN(500,MAX(30,100*EXP(-0.3*'VSWR Calculator'!$C$24)*(1+3*ABS(MOD('VSWR Calculator'!$C$23/Calculator!$F$18/2,1)-0.5))))/'VSWR Calculator'!$C$25)-$C51)^2+(1500*ABS(SIN(2*PI()*MOD(Calculator!$B$35/Calculator!$F$18,1)))*IF(MOD(Calculator!$B$35/Calculator!$F$18,1)&lt;0.5,-1,1))^2)/SQRT(((50*POWER(80,POWER(COS(PI()*MOD(Calculator!$B$35/Calculator!$F$18,1)),2))+MIN(500,MAX(30,100*EXP(-0.3*'VSWR Calculator'!$C$24)*(1+3*ABS(MOD('VSWR Calculator'!$C$23/Calculator!$F$18/2,1)-0.5))))/'VSWR Calculator'!$C$25)+$C51)^2+(1500*ABS(SIN(2*PI()*MOD(Calculator!$B$35/Calculator!$F$18,1)))*IF(MOD(Calculator!$B$35/Calculator!$F$18,1)&lt;0.5,-1,1))^2))/(1-SQRT(((50*POWER(80,POWER(COS(PI()*MOD(Calculator!$B$35/Calculator!$F$18,1)),2))+MIN(500,MAX(30,100*EXP(-0.3*'VSWR Calculator'!$C$24)*(1+3*ABS(MOD('VSWR Calculator'!$C$23/Calculator!$F$18/2,1)-0.5))))/'VSWR Calculator'!$C$25)-$C51)^2+(1500*ABS(SIN(2*PI()*MOD(Calculator!$B$35/Calculator!$F$18,1)))*IF(MOD(Calculator!$B$35/Calculator!$F$18,1)&lt;0.5,-1,1))^2)/SQRT(((50*POWER(80,POWER(COS(PI()*MOD(Calculator!$B$35/Calculator!$F$18,1)),2))+MIN(500,MAX(30,100*EXP(-0.3*'VSWR Calculator'!$C$24)*(1+3*ABS(MOD('VSWR Calculator'!$C$23/Calculator!$F$18/2,1)-0.5))))/'VSWR Calculator'!$C$25)+$C51)^2+(1500*ABS(SIN(2*PI()*MOD(Calculator!$B$35/Calculator!$F$18,1)))*IF(MOD(Calculator!$B$35/Calculator!$F$18,1)&lt;0.5,-1,1))^2)),2))</f>
        <v>—</v>
      </c>
      <c r="GW51" s="253" t="str">
        <f aca="false">IF(OR(Calculator!$E$19&lt;&gt;"YES",Calculator!$B$35&lt;Calculator!$G$19),"—",ROUND((1+SQRT(((50*POWER(80,POWER(COS(PI()*MOD(Calculator!$B$35/Calculator!$F$19,1)),2))+MIN(500,MAX(30,100*EXP(-0.3*'VSWR Calculator'!$C$24)*(1+3*ABS(MOD('VSWR Calculator'!$C$23/Calculator!$F$19/2,1)-0.5))))/'VSWR Calculator'!$C$25)-$C51)^2+(1500*ABS(SIN(2*PI()*MOD(Calculator!$B$35/Calculator!$F$19,1)))*IF(MOD(Calculator!$B$35/Calculator!$F$19,1)&lt;0.5,-1,1))^2)/SQRT(((50*POWER(80,POWER(COS(PI()*MOD(Calculator!$B$35/Calculator!$F$19,1)),2))+MIN(500,MAX(30,100*EXP(-0.3*'VSWR Calculator'!$C$24)*(1+3*ABS(MOD('VSWR Calculator'!$C$23/Calculator!$F$19/2,1)-0.5))))/'VSWR Calculator'!$C$25)+$C51)^2+(1500*ABS(SIN(2*PI()*MOD(Calculator!$B$35/Calculator!$F$19,1)))*IF(MOD(Calculator!$B$35/Calculator!$F$19,1)&lt;0.5,-1,1))^2))/(1-SQRT(((50*POWER(80,POWER(COS(PI()*MOD(Calculator!$B$35/Calculator!$F$19,1)),2))+MIN(500,MAX(30,100*EXP(-0.3*'VSWR Calculator'!$C$24)*(1+3*ABS(MOD('VSWR Calculator'!$C$23/Calculator!$F$19/2,1)-0.5))))/'VSWR Calculator'!$C$25)-$C51)^2+(1500*ABS(SIN(2*PI()*MOD(Calculator!$B$35/Calculator!$F$19,1)))*IF(MOD(Calculator!$B$35/Calculator!$F$19,1)&lt;0.5,-1,1))^2)/SQRT(((50*POWER(80,POWER(COS(PI()*MOD(Calculator!$B$35/Calculator!$F$19,1)),2))+MIN(500,MAX(30,100*EXP(-0.3*'VSWR Calculator'!$C$24)*(1+3*ABS(MOD('VSWR Calculator'!$C$23/Calculator!$F$19/2,1)-0.5))))/'VSWR Calculator'!$C$25)+$C51)^2+(1500*ABS(SIN(2*PI()*MOD(Calculator!$B$35/Calculator!$F$19,1)))*IF(MOD(Calculator!$B$35/Calculator!$F$19,1)&lt;0.5,-1,1))^2)),2))</f>
        <v>—</v>
      </c>
      <c r="GX51" s="253" t="str">
        <f aca="false">IF(OR(Calculator!$E$20&lt;&gt;"YES",Calculator!$B$35&lt;Calculator!$G$20),"—",ROUND((1+SQRT(((50*POWER(80,POWER(COS(PI()*MOD(Calculator!$B$35/Calculator!$F$20,1)),2))+MIN(500,MAX(30,100*EXP(-0.3*'VSWR Calculator'!$C$24)*(1+3*ABS(MOD('VSWR Calculator'!$C$23/Calculator!$F$20/2,1)-0.5))))/'VSWR Calculator'!$C$25)-$C51)^2+(1500*ABS(SIN(2*PI()*MOD(Calculator!$B$35/Calculator!$F$20,1)))*IF(MOD(Calculator!$B$35/Calculator!$F$20,1)&lt;0.5,-1,1))^2)/SQRT(((50*POWER(80,POWER(COS(PI()*MOD(Calculator!$B$35/Calculator!$F$20,1)),2))+MIN(500,MAX(30,100*EXP(-0.3*'VSWR Calculator'!$C$24)*(1+3*ABS(MOD('VSWR Calculator'!$C$23/Calculator!$F$20/2,1)-0.5))))/'VSWR Calculator'!$C$25)+$C51)^2+(1500*ABS(SIN(2*PI()*MOD(Calculator!$B$35/Calculator!$F$20,1)))*IF(MOD(Calculator!$B$35/Calculator!$F$20,1)&lt;0.5,-1,1))^2))/(1-SQRT(((50*POWER(80,POWER(COS(PI()*MOD(Calculator!$B$35/Calculator!$F$20,1)),2))+MIN(500,MAX(30,100*EXP(-0.3*'VSWR Calculator'!$C$24)*(1+3*ABS(MOD('VSWR Calculator'!$C$23/Calculator!$F$20/2,1)-0.5))))/'VSWR Calculator'!$C$25)-$C51)^2+(1500*ABS(SIN(2*PI()*MOD(Calculator!$B$35/Calculator!$F$20,1)))*IF(MOD(Calculator!$B$35/Calculator!$F$20,1)&lt;0.5,-1,1))^2)/SQRT(((50*POWER(80,POWER(COS(PI()*MOD(Calculator!$B$35/Calculator!$F$20,1)),2))+MIN(500,MAX(30,100*EXP(-0.3*'VSWR Calculator'!$C$24)*(1+3*ABS(MOD('VSWR Calculator'!$C$23/Calculator!$F$20/2,1)-0.5))))/'VSWR Calculator'!$C$25)+$C51)^2+(1500*ABS(SIN(2*PI()*MOD(Calculator!$B$35/Calculator!$F$20,1)))*IF(MOD(Calculator!$B$35/Calculator!$F$20,1)&lt;0.5,-1,1))^2)),2))</f>
        <v>—</v>
      </c>
      <c r="GY51" s="253" t="str">
        <f aca="false">IF(OR(Calculator!$E$21&lt;&gt;"YES",Calculator!$B$35&lt;Calculator!$G$21),"—",ROUND((1+SQRT(((50*POWER(80,POWER(COS(PI()*MOD(Calculator!$B$35/Calculator!$F$21,1)),2))+MIN(500,MAX(30,100*EXP(-0.3*'VSWR Calculator'!$C$24)*(1+3*ABS(MOD('VSWR Calculator'!$C$23/Calculator!$F$21/2,1)-0.5))))/'VSWR Calculator'!$C$25)-$C51)^2+(1500*ABS(SIN(2*PI()*MOD(Calculator!$B$35/Calculator!$F$21,1)))*IF(MOD(Calculator!$B$35/Calculator!$F$21,1)&lt;0.5,-1,1))^2)/SQRT(((50*POWER(80,POWER(COS(PI()*MOD(Calculator!$B$35/Calculator!$F$21,1)),2))+MIN(500,MAX(30,100*EXP(-0.3*'VSWR Calculator'!$C$24)*(1+3*ABS(MOD('VSWR Calculator'!$C$23/Calculator!$F$21/2,1)-0.5))))/'VSWR Calculator'!$C$25)+$C51)^2+(1500*ABS(SIN(2*PI()*MOD(Calculator!$B$35/Calculator!$F$21,1)))*IF(MOD(Calculator!$B$35/Calculator!$F$21,1)&lt;0.5,-1,1))^2))/(1-SQRT(((50*POWER(80,POWER(COS(PI()*MOD(Calculator!$B$35/Calculator!$F$21,1)),2))+MIN(500,MAX(30,100*EXP(-0.3*'VSWR Calculator'!$C$24)*(1+3*ABS(MOD('VSWR Calculator'!$C$23/Calculator!$F$21/2,1)-0.5))))/'VSWR Calculator'!$C$25)-$C51)^2+(1500*ABS(SIN(2*PI()*MOD(Calculator!$B$35/Calculator!$F$21,1)))*IF(MOD(Calculator!$B$35/Calculator!$F$21,1)&lt;0.5,-1,1))^2)/SQRT(((50*POWER(80,POWER(COS(PI()*MOD(Calculator!$B$35/Calculator!$F$21,1)),2))+MIN(500,MAX(30,100*EXP(-0.3*'VSWR Calculator'!$C$24)*(1+3*ABS(MOD('VSWR Calculator'!$C$23/Calculator!$F$21/2,1)-0.5))))/'VSWR Calculator'!$C$25)+$C51)^2+(1500*ABS(SIN(2*PI()*MOD(Calculator!$B$35/Calculator!$F$21,1)))*IF(MOD(Calculator!$B$35/Calculator!$F$21,1)&lt;0.5,-1,1))^2)),2))</f>
        <v>—</v>
      </c>
      <c r="GZ51" s="253" t="str">
        <f aca="false">IF(OR(Calculator!$E$22&lt;&gt;"YES",Calculator!$B$35&lt;Calculator!$G$22),"—",ROUND((1+SQRT(((50*POWER(80,POWER(COS(PI()*MOD(Calculator!$B$35/Calculator!$F$22,1)),2))+MIN(500,MAX(30,100*EXP(-0.3*'VSWR Calculator'!$C$24)*(1+3*ABS(MOD('VSWR Calculator'!$C$23/Calculator!$F$22/2,1)-0.5))))/'VSWR Calculator'!$C$25)-$C51)^2+(1500*ABS(SIN(2*PI()*MOD(Calculator!$B$35/Calculator!$F$22,1)))*IF(MOD(Calculator!$B$35/Calculator!$F$22,1)&lt;0.5,-1,1))^2)/SQRT(((50*POWER(80,POWER(COS(PI()*MOD(Calculator!$B$35/Calculator!$F$22,1)),2))+MIN(500,MAX(30,100*EXP(-0.3*'VSWR Calculator'!$C$24)*(1+3*ABS(MOD('VSWR Calculator'!$C$23/Calculator!$F$22/2,1)-0.5))))/'VSWR Calculator'!$C$25)+$C51)^2+(1500*ABS(SIN(2*PI()*MOD(Calculator!$B$35/Calculator!$F$22,1)))*IF(MOD(Calculator!$B$35/Calculator!$F$22,1)&lt;0.5,-1,1))^2))/(1-SQRT(((50*POWER(80,POWER(COS(PI()*MOD(Calculator!$B$35/Calculator!$F$22,1)),2))+MIN(500,MAX(30,100*EXP(-0.3*'VSWR Calculator'!$C$24)*(1+3*ABS(MOD('VSWR Calculator'!$C$23/Calculator!$F$22/2,1)-0.5))))/'VSWR Calculator'!$C$25)-$C51)^2+(1500*ABS(SIN(2*PI()*MOD(Calculator!$B$35/Calculator!$F$22,1)))*IF(MOD(Calculator!$B$35/Calculator!$F$22,1)&lt;0.5,-1,1))^2)/SQRT(((50*POWER(80,POWER(COS(PI()*MOD(Calculator!$B$35/Calculator!$F$22,1)),2))+MIN(500,MAX(30,100*EXP(-0.3*'VSWR Calculator'!$C$24)*(1+3*ABS(MOD('VSWR Calculator'!$C$23/Calculator!$F$22/2,1)-0.5))))/'VSWR Calculator'!$C$25)+$C51)^2+(1500*ABS(SIN(2*PI()*MOD(Calculator!$B$35/Calculator!$F$22,1)))*IF(MOD(Calculator!$B$35/Calculator!$F$22,1)&lt;0.5,-1,1))^2)),2))</f>
        <v>—</v>
      </c>
      <c r="HA51" s="253" t="n">
        <f aca="false">IFERROR(ROUND((IF(ISNUMBER(GP51),GP51,0)+IF(ISNUMBER(GQ51),GQ51,0)+IF(ISNUMBER(GR51),GR51,0)+IF(ISNUMBER(GS51),GS51,0)+IF(ISNUMBER(GT51),GT51,0)+IF(ISNUMBER(GU51),GU51,0)+IF(ISNUMBER(GV51),GV51,0)+IF(ISNUMBER(GW51),GW51,0)+IF(ISNUMBER(GX51),GX51,0)+IF(ISNUMBER(GY51),GY51,0)+IF(ISNUMBER(GZ51),GZ51,0))/(IF(ISNUMBER(GP51),1,0)+IF(ISNUMBER(GQ51),1,0)+IF(ISNUMBER(GR51),1,0)+IF(ISNUMBER(GS51),1,0)+IF(ISNUMBER(GT51),1,0)+IF(ISNUMBER(GU51),1,0)+IF(ISNUMBER(GV51),1,0)+IF(ISNUMBER(GW51),1,0)+IF(ISNUMBER(GX51),1,0)+IF(ISNUMBER(GY51),1,0)+IF(ISNUMBER(GZ51),1,0)),4),"")</f>
        <v>9.82</v>
      </c>
      <c r="HB51" s="253" t="str">
        <f aca="false">IF(OR(Calculator!$E$12&lt;&gt;"YES",Calculator!$B$36&lt;Calculator!$G$12),"—",ROUND((1+SQRT(((50*POWER(80,POWER(COS(PI()*MOD(Calculator!$B$36/Calculator!$F$12,1)),2))+MIN(500,MAX(30,100*EXP(-0.3*'VSWR Calculator'!$C$24)*(1+3*ABS(MOD('VSWR Calculator'!$C$23/Calculator!$F$12/2,1)-0.5))))/'VSWR Calculator'!$C$25)-$C51)^2+(1500*ABS(SIN(2*PI()*MOD(Calculator!$B$36/Calculator!$F$12,1)))*IF(MOD(Calculator!$B$36/Calculator!$F$12,1)&lt;0.5,-1,1))^2)/SQRT(((50*POWER(80,POWER(COS(PI()*MOD(Calculator!$B$36/Calculator!$F$12,1)),2))+MIN(500,MAX(30,100*EXP(-0.3*'VSWR Calculator'!$C$24)*(1+3*ABS(MOD('VSWR Calculator'!$C$23/Calculator!$F$12/2,1)-0.5))))/'VSWR Calculator'!$C$25)+$C51)^2+(1500*ABS(SIN(2*PI()*MOD(Calculator!$B$36/Calculator!$F$12,1)))*IF(MOD(Calculator!$B$36/Calculator!$F$12,1)&lt;0.5,-1,1))^2))/(1-SQRT(((50*POWER(80,POWER(COS(PI()*MOD(Calculator!$B$36/Calculator!$F$12,1)),2))+MIN(500,MAX(30,100*EXP(-0.3*'VSWR Calculator'!$C$24)*(1+3*ABS(MOD('VSWR Calculator'!$C$23/Calculator!$F$12/2,1)-0.5))))/'VSWR Calculator'!$C$25)-$C51)^2+(1500*ABS(SIN(2*PI()*MOD(Calculator!$B$36/Calculator!$F$12,1)))*IF(MOD(Calculator!$B$36/Calculator!$F$12,1)&lt;0.5,-1,1))^2)/SQRT(((50*POWER(80,POWER(COS(PI()*MOD(Calculator!$B$36/Calculator!$F$12,1)),2))+MIN(500,MAX(30,100*EXP(-0.3*'VSWR Calculator'!$C$24)*(1+3*ABS(MOD('VSWR Calculator'!$C$23/Calculator!$F$12/2,1)-0.5))))/'VSWR Calculator'!$C$25)+$C51)^2+(1500*ABS(SIN(2*PI()*MOD(Calculator!$B$36/Calculator!$F$12,1)))*IF(MOD(Calculator!$B$36/Calculator!$F$12,1)&lt;0.5,-1,1))^2)),2))</f>
        <v>—</v>
      </c>
      <c r="HC51" s="253" t="str">
        <f aca="false">IF(OR(Calculator!$E$13&lt;&gt;"YES",Calculator!$B$36&lt;Calculator!$G$13),"—",ROUND((1+SQRT(((50*POWER(80,POWER(COS(PI()*MOD(Calculator!$B$36/Calculator!$F$13,1)),2))+MIN(500,MAX(30,100*EXP(-0.3*'VSWR Calculator'!$C$24)*(1+3*ABS(MOD('VSWR Calculator'!$C$23/Calculator!$F$13/2,1)-0.5))))/'VSWR Calculator'!$C$25)-$C51)^2+(1500*ABS(SIN(2*PI()*MOD(Calculator!$B$36/Calculator!$F$13,1)))*IF(MOD(Calculator!$B$36/Calculator!$F$13,1)&lt;0.5,-1,1))^2)/SQRT(((50*POWER(80,POWER(COS(PI()*MOD(Calculator!$B$36/Calculator!$F$13,1)),2))+MIN(500,MAX(30,100*EXP(-0.3*'VSWR Calculator'!$C$24)*(1+3*ABS(MOD('VSWR Calculator'!$C$23/Calculator!$F$13/2,1)-0.5))))/'VSWR Calculator'!$C$25)+$C51)^2+(1500*ABS(SIN(2*PI()*MOD(Calculator!$B$36/Calculator!$F$13,1)))*IF(MOD(Calculator!$B$36/Calculator!$F$13,1)&lt;0.5,-1,1))^2))/(1-SQRT(((50*POWER(80,POWER(COS(PI()*MOD(Calculator!$B$36/Calculator!$F$13,1)),2))+MIN(500,MAX(30,100*EXP(-0.3*'VSWR Calculator'!$C$24)*(1+3*ABS(MOD('VSWR Calculator'!$C$23/Calculator!$F$13/2,1)-0.5))))/'VSWR Calculator'!$C$25)-$C51)^2+(1500*ABS(SIN(2*PI()*MOD(Calculator!$B$36/Calculator!$F$13,1)))*IF(MOD(Calculator!$B$36/Calculator!$F$13,1)&lt;0.5,-1,1))^2)/SQRT(((50*POWER(80,POWER(COS(PI()*MOD(Calculator!$B$36/Calculator!$F$13,1)),2))+MIN(500,MAX(30,100*EXP(-0.3*'VSWR Calculator'!$C$24)*(1+3*ABS(MOD('VSWR Calculator'!$C$23/Calculator!$F$13/2,1)-0.5))))/'VSWR Calculator'!$C$25)+$C51)^2+(1500*ABS(SIN(2*PI()*MOD(Calculator!$B$36/Calculator!$F$13,1)))*IF(MOD(Calculator!$B$36/Calculator!$F$13,1)&lt;0.5,-1,1))^2)),2))</f>
        <v>—</v>
      </c>
      <c r="HD51" s="253" t="str">
        <f aca="false">IF(OR(Calculator!$E$14&lt;&gt;"YES",Calculator!$B$36&lt;Calculator!$G$14),"—",ROUND((1+SQRT(((50*POWER(80,POWER(COS(PI()*MOD(Calculator!$B$36/Calculator!$F$14,1)),2))+MIN(500,MAX(30,100*EXP(-0.3*'VSWR Calculator'!$C$24)*(1+3*ABS(MOD('VSWR Calculator'!$C$23/Calculator!$F$14/2,1)-0.5))))/'VSWR Calculator'!$C$25)-$C51)^2+(1500*ABS(SIN(2*PI()*MOD(Calculator!$B$36/Calculator!$F$14,1)))*IF(MOD(Calculator!$B$36/Calculator!$F$14,1)&lt;0.5,-1,1))^2)/SQRT(((50*POWER(80,POWER(COS(PI()*MOD(Calculator!$B$36/Calculator!$F$14,1)),2))+MIN(500,MAX(30,100*EXP(-0.3*'VSWR Calculator'!$C$24)*(1+3*ABS(MOD('VSWR Calculator'!$C$23/Calculator!$F$14/2,1)-0.5))))/'VSWR Calculator'!$C$25)+$C51)^2+(1500*ABS(SIN(2*PI()*MOD(Calculator!$B$36/Calculator!$F$14,1)))*IF(MOD(Calculator!$B$36/Calculator!$F$14,1)&lt;0.5,-1,1))^2))/(1-SQRT(((50*POWER(80,POWER(COS(PI()*MOD(Calculator!$B$36/Calculator!$F$14,1)),2))+MIN(500,MAX(30,100*EXP(-0.3*'VSWR Calculator'!$C$24)*(1+3*ABS(MOD('VSWR Calculator'!$C$23/Calculator!$F$14/2,1)-0.5))))/'VSWR Calculator'!$C$25)-$C51)^2+(1500*ABS(SIN(2*PI()*MOD(Calculator!$B$36/Calculator!$F$14,1)))*IF(MOD(Calculator!$B$36/Calculator!$F$14,1)&lt;0.5,-1,1))^2)/SQRT(((50*POWER(80,POWER(COS(PI()*MOD(Calculator!$B$36/Calculator!$F$14,1)),2))+MIN(500,MAX(30,100*EXP(-0.3*'VSWR Calculator'!$C$24)*(1+3*ABS(MOD('VSWR Calculator'!$C$23/Calculator!$F$14/2,1)-0.5))))/'VSWR Calculator'!$C$25)+$C51)^2+(1500*ABS(SIN(2*PI()*MOD(Calculator!$B$36/Calculator!$F$14,1)))*IF(MOD(Calculator!$B$36/Calculator!$F$14,1)&lt;0.5,-1,1))^2)),2))</f>
        <v>—</v>
      </c>
      <c r="HE51" s="253" t="n">
        <f aca="false">IF(OR(Calculator!$E$15&lt;&gt;"YES",Calculator!$B$36&lt;Calculator!$G$15),"—",ROUND((1+SQRT(((50*POWER(80,POWER(COS(PI()*MOD(Calculator!$B$36/Calculator!$F$15,1)),2))+MIN(500,MAX(30,100*EXP(-0.3*'VSWR Calculator'!$C$24)*(1+3*ABS(MOD('VSWR Calculator'!$C$23/Calculator!$F$15/2,1)-0.5))))/'VSWR Calculator'!$C$25)-$C51)^2+(1500*ABS(SIN(2*PI()*MOD(Calculator!$B$36/Calculator!$F$15,1)))*IF(MOD(Calculator!$B$36/Calculator!$F$15,1)&lt;0.5,-1,1))^2)/SQRT(((50*POWER(80,POWER(COS(PI()*MOD(Calculator!$B$36/Calculator!$F$15,1)),2))+MIN(500,MAX(30,100*EXP(-0.3*'VSWR Calculator'!$C$24)*(1+3*ABS(MOD('VSWR Calculator'!$C$23/Calculator!$F$15/2,1)-0.5))))/'VSWR Calculator'!$C$25)+$C51)^2+(1500*ABS(SIN(2*PI()*MOD(Calculator!$B$36/Calculator!$F$15,1)))*IF(MOD(Calculator!$B$36/Calculator!$F$15,1)&lt;0.5,-1,1))^2))/(1-SQRT(((50*POWER(80,POWER(COS(PI()*MOD(Calculator!$B$36/Calculator!$F$15,1)),2))+MIN(500,MAX(30,100*EXP(-0.3*'VSWR Calculator'!$C$24)*(1+3*ABS(MOD('VSWR Calculator'!$C$23/Calculator!$F$15/2,1)-0.5))))/'VSWR Calculator'!$C$25)-$C51)^2+(1500*ABS(SIN(2*PI()*MOD(Calculator!$B$36/Calculator!$F$15,1)))*IF(MOD(Calculator!$B$36/Calculator!$F$15,1)&lt;0.5,-1,1))^2)/SQRT(((50*POWER(80,POWER(COS(PI()*MOD(Calculator!$B$36/Calculator!$F$15,1)),2))+MIN(500,MAX(30,100*EXP(-0.3*'VSWR Calculator'!$C$24)*(1+3*ABS(MOD('VSWR Calculator'!$C$23/Calculator!$F$15/2,1)-0.5))))/'VSWR Calculator'!$C$25)+$C51)^2+(1500*ABS(SIN(2*PI()*MOD(Calculator!$B$36/Calculator!$F$15,1)))*IF(MOD(Calculator!$B$36/Calculator!$F$15,1)&lt;0.5,-1,1))^2)),2))</f>
        <v>14.43</v>
      </c>
      <c r="HF51" s="253" t="str">
        <f aca="false">IF(OR(Calculator!$E$16&lt;&gt;"YES",Calculator!$B$36&lt;Calculator!$G$16),"—",ROUND((1+SQRT(((50*POWER(80,POWER(COS(PI()*MOD(Calculator!$B$36/Calculator!$F$16,1)),2))+MIN(500,MAX(30,100*EXP(-0.3*'VSWR Calculator'!$C$24)*(1+3*ABS(MOD('VSWR Calculator'!$C$23/Calculator!$F$16/2,1)-0.5))))/'VSWR Calculator'!$C$25)-$C51)^2+(1500*ABS(SIN(2*PI()*MOD(Calculator!$B$36/Calculator!$F$16,1)))*IF(MOD(Calculator!$B$36/Calculator!$F$16,1)&lt;0.5,-1,1))^2)/SQRT(((50*POWER(80,POWER(COS(PI()*MOD(Calculator!$B$36/Calculator!$F$16,1)),2))+MIN(500,MAX(30,100*EXP(-0.3*'VSWR Calculator'!$C$24)*(1+3*ABS(MOD('VSWR Calculator'!$C$23/Calculator!$F$16/2,1)-0.5))))/'VSWR Calculator'!$C$25)+$C51)^2+(1500*ABS(SIN(2*PI()*MOD(Calculator!$B$36/Calculator!$F$16,1)))*IF(MOD(Calculator!$B$36/Calculator!$F$16,1)&lt;0.5,-1,1))^2))/(1-SQRT(((50*POWER(80,POWER(COS(PI()*MOD(Calculator!$B$36/Calculator!$F$16,1)),2))+MIN(500,MAX(30,100*EXP(-0.3*'VSWR Calculator'!$C$24)*(1+3*ABS(MOD('VSWR Calculator'!$C$23/Calculator!$F$16/2,1)-0.5))))/'VSWR Calculator'!$C$25)-$C51)^2+(1500*ABS(SIN(2*PI()*MOD(Calculator!$B$36/Calculator!$F$16,1)))*IF(MOD(Calculator!$B$36/Calculator!$F$16,1)&lt;0.5,-1,1))^2)/SQRT(((50*POWER(80,POWER(COS(PI()*MOD(Calculator!$B$36/Calculator!$F$16,1)),2))+MIN(500,MAX(30,100*EXP(-0.3*'VSWR Calculator'!$C$24)*(1+3*ABS(MOD('VSWR Calculator'!$C$23/Calculator!$F$16/2,1)-0.5))))/'VSWR Calculator'!$C$25)+$C51)^2+(1500*ABS(SIN(2*PI()*MOD(Calculator!$B$36/Calculator!$F$16,1)))*IF(MOD(Calculator!$B$36/Calculator!$F$16,1)&lt;0.5,-1,1))^2)),2))</f>
        <v>—</v>
      </c>
      <c r="HG51" s="253" t="n">
        <f aca="false">IF(OR(Calculator!$E$17&lt;&gt;"YES",Calculator!$B$36&lt;Calculator!$G$17),"—",ROUND((1+SQRT(((50*POWER(80,POWER(COS(PI()*MOD(Calculator!$B$36/Calculator!$F$17,1)),2))+MIN(500,MAX(30,100*EXP(-0.3*'VSWR Calculator'!$C$24)*(1+3*ABS(MOD('VSWR Calculator'!$C$23/Calculator!$F$17/2,1)-0.5))))/'VSWR Calculator'!$C$25)-$C51)^2+(1500*ABS(SIN(2*PI()*MOD(Calculator!$B$36/Calculator!$F$17,1)))*IF(MOD(Calculator!$B$36/Calculator!$F$17,1)&lt;0.5,-1,1))^2)/SQRT(((50*POWER(80,POWER(COS(PI()*MOD(Calculator!$B$36/Calculator!$F$17,1)),2))+MIN(500,MAX(30,100*EXP(-0.3*'VSWR Calculator'!$C$24)*(1+3*ABS(MOD('VSWR Calculator'!$C$23/Calculator!$F$17/2,1)-0.5))))/'VSWR Calculator'!$C$25)+$C51)^2+(1500*ABS(SIN(2*PI()*MOD(Calculator!$B$36/Calculator!$F$17,1)))*IF(MOD(Calculator!$B$36/Calculator!$F$17,1)&lt;0.5,-1,1))^2))/(1-SQRT(((50*POWER(80,POWER(COS(PI()*MOD(Calculator!$B$36/Calculator!$F$17,1)),2))+MIN(500,MAX(30,100*EXP(-0.3*'VSWR Calculator'!$C$24)*(1+3*ABS(MOD('VSWR Calculator'!$C$23/Calculator!$F$17/2,1)-0.5))))/'VSWR Calculator'!$C$25)-$C51)^2+(1500*ABS(SIN(2*PI()*MOD(Calculator!$B$36/Calculator!$F$17,1)))*IF(MOD(Calculator!$B$36/Calculator!$F$17,1)&lt;0.5,-1,1))^2)/SQRT(((50*POWER(80,POWER(COS(PI()*MOD(Calculator!$B$36/Calculator!$F$17,1)),2))+MIN(500,MAX(30,100*EXP(-0.3*'VSWR Calculator'!$C$24)*(1+3*ABS(MOD('VSWR Calculator'!$C$23/Calculator!$F$17/2,1)-0.5))))/'VSWR Calculator'!$C$25)+$C51)^2+(1500*ABS(SIN(2*PI()*MOD(Calculator!$B$36/Calculator!$F$17,1)))*IF(MOD(Calculator!$B$36/Calculator!$F$17,1)&lt;0.5,-1,1))^2)),2))</f>
        <v>16.58</v>
      </c>
      <c r="HH51" s="253" t="str">
        <f aca="false">IF(OR(Calculator!$E$18&lt;&gt;"YES",Calculator!$B$36&lt;Calculator!$G$18),"—",ROUND((1+SQRT(((50*POWER(80,POWER(COS(PI()*MOD(Calculator!$B$36/Calculator!$F$18,1)),2))+MIN(500,MAX(30,100*EXP(-0.3*'VSWR Calculator'!$C$24)*(1+3*ABS(MOD('VSWR Calculator'!$C$23/Calculator!$F$18/2,1)-0.5))))/'VSWR Calculator'!$C$25)-$C51)^2+(1500*ABS(SIN(2*PI()*MOD(Calculator!$B$36/Calculator!$F$18,1)))*IF(MOD(Calculator!$B$36/Calculator!$F$18,1)&lt;0.5,-1,1))^2)/SQRT(((50*POWER(80,POWER(COS(PI()*MOD(Calculator!$B$36/Calculator!$F$18,1)),2))+MIN(500,MAX(30,100*EXP(-0.3*'VSWR Calculator'!$C$24)*(1+3*ABS(MOD('VSWR Calculator'!$C$23/Calculator!$F$18/2,1)-0.5))))/'VSWR Calculator'!$C$25)+$C51)^2+(1500*ABS(SIN(2*PI()*MOD(Calculator!$B$36/Calculator!$F$18,1)))*IF(MOD(Calculator!$B$36/Calculator!$F$18,1)&lt;0.5,-1,1))^2))/(1-SQRT(((50*POWER(80,POWER(COS(PI()*MOD(Calculator!$B$36/Calculator!$F$18,1)),2))+MIN(500,MAX(30,100*EXP(-0.3*'VSWR Calculator'!$C$24)*(1+3*ABS(MOD('VSWR Calculator'!$C$23/Calculator!$F$18/2,1)-0.5))))/'VSWR Calculator'!$C$25)-$C51)^2+(1500*ABS(SIN(2*PI()*MOD(Calculator!$B$36/Calculator!$F$18,1)))*IF(MOD(Calculator!$B$36/Calculator!$F$18,1)&lt;0.5,-1,1))^2)/SQRT(((50*POWER(80,POWER(COS(PI()*MOD(Calculator!$B$36/Calculator!$F$18,1)),2))+MIN(500,MAX(30,100*EXP(-0.3*'VSWR Calculator'!$C$24)*(1+3*ABS(MOD('VSWR Calculator'!$C$23/Calculator!$F$18/2,1)-0.5))))/'VSWR Calculator'!$C$25)+$C51)^2+(1500*ABS(SIN(2*PI()*MOD(Calculator!$B$36/Calculator!$F$18,1)))*IF(MOD(Calculator!$B$36/Calculator!$F$18,1)&lt;0.5,-1,1))^2)),2))</f>
        <v>—</v>
      </c>
      <c r="HI51" s="253" t="str">
        <f aca="false">IF(OR(Calculator!$E$19&lt;&gt;"YES",Calculator!$B$36&lt;Calculator!$G$19),"—",ROUND((1+SQRT(((50*POWER(80,POWER(COS(PI()*MOD(Calculator!$B$36/Calculator!$F$19,1)),2))+MIN(500,MAX(30,100*EXP(-0.3*'VSWR Calculator'!$C$24)*(1+3*ABS(MOD('VSWR Calculator'!$C$23/Calculator!$F$19/2,1)-0.5))))/'VSWR Calculator'!$C$25)-$C51)^2+(1500*ABS(SIN(2*PI()*MOD(Calculator!$B$36/Calculator!$F$19,1)))*IF(MOD(Calculator!$B$36/Calculator!$F$19,1)&lt;0.5,-1,1))^2)/SQRT(((50*POWER(80,POWER(COS(PI()*MOD(Calculator!$B$36/Calculator!$F$19,1)),2))+MIN(500,MAX(30,100*EXP(-0.3*'VSWR Calculator'!$C$24)*(1+3*ABS(MOD('VSWR Calculator'!$C$23/Calculator!$F$19/2,1)-0.5))))/'VSWR Calculator'!$C$25)+$C51)^2+(1500*ABS(SIN(2*PI()*MOD(Calculator!$B$36/Calculator!$F$19,1)))*IF(MOD(Calculator!$B$36/Calculator!$F$19,1)&lt;0.5,-1,1))^2))/(1-SQRT(((50*POWER(80,POWER(COS(PI()*MOD(Calculator!$B$36/Calculator!$F$19,1)),2))+MIN(500,MAX(30,100*EXP(-0.3*'VSWR Calculator'!$C$24)*(1+3*ABS(MOD('VSWR Calculator'!$C$23/Calculator!$F$19/2,1)-0.5))))/'VSWR Calculator'!$C$25)-$C51)^2+(1500*ABS(SIN(2*PI()*MOD(Calculator!$B$36/Calculator!$F$19,1)))*IF(MOD(Calculator!$B$36/Calculator!$F$19,1)&lt;0.5,-1,1))^2)/SQRT(((50*POWER(80,POWER(COS(PI()*MOD(Calculator!$B$36/Calculator!$F$19,1)),2))+MIN(500,MAX(30,100*EXP(-0.3*'VSWR Calculator'!$C$24)*(1+3*ABS(MOD('VSWR Calculator'!$C$23/Calculator!$F$19/2,1)-0.5))))/'VSWR Calculator'!$C$25)+$C51)^2+(1500*ABS(SIN(2*PI()*MOD(Calculator!$B$36/Calculator!$F$19,1)))*IF(MOD(Calculator!$B$36/Calculator!$F$19,1)&lt;0.5,-1,1))^2)),2))</f>
        <v>—</v>
      </c>
      <c r="HJ51" s="253" t="str">
        <f aca="false">IF(OR(Calculator!$E$20&lt;&gt;"YES",Calculator!$B$36&lt;Calculator!$G$20),"—",ROUND((1+SQRT(((50*POWER(80,POWER(COS(PI()*MOD(Calculator!$B$36/Calculator!$F$20,1)),2))+MIN(500,MAX(30,100*EXP(-0.3*'VSWR Calculator'!$C$24)*(1+3*ABS(MOD('VSWR Calculator'!$C$23/Calculator!$F$20/2,1)-0.5))))/'VSWR Calculator'!$C$25)-$C51)^2+(1500*ABS(SIN(2*PI()*MOD(Calculator!$B$36/Calculator!$F$20,1)))*IF(MOD(Calculator!$B$36/Calculator!$F$20,1)&lt;0.5,-1,1))^2)/SQRT(((50*POWER(80,POWER(COS(PI()*MOD(Calculator!$B$36/Calculator!$F$20,1)),2))+MIN(500,MAX(30,100*EXP(-0.3*'VSWR Calculator'!$C$24)*(1+3*ABS(MOD('VSWR Calculator'!$C$23/Calculator!$F$20/2,1)-0.5))))/'VSWR Calculator'!$C$25)+$C51)^2+(1500*ABS(SIN(2*PI()*MOD(Calculator!$B$36/Calculator!$F$20,1)))*IF(MOD(Calculator!$B$36/Calculator!$F$20,1)&lt;0.5,-1,1))^2))/(1-SQRT(((50*POWER(80,POWER(COS(PI()*MOD(Calculator!$B$36/Calculator!$F$20,1)),2))+MIN(500,MAX(30,100*EXP(-0.3*'VSWR Calculator'!$C$24)*(1+3*ABS(MOD('VSWR Calculator'!$C$23/Calculator!$F$20/2,1)-0.5))))/'VSWR Calculator'!$C$25)-$C51)^2+(1500*ABS(SIN(2*PI()*MOD(Calculator!$B$36/Calculator!$F$20,1)))*IF(MOD(Calculator!$B$36/Calculator!$F$20,1)&lt;0.5,-1,1))^2)/SQRT(((50*POWER(80,POWER(COS(PI()*MOD(Calculator!$B$36/Calculator!$F$20,1)),2))+MIN(500,MAX(30,100*EXP(-0.3*'VSWR Calculator'!$C$24)*(1+3*ABS(MOD('VSWR Calculator'!$C$23/Calculator!$F$20/2,1)-0.5))))/'VSWR Calculator'!$C$25)+$C51)^2+(1500*ABS(SIN(2*PI()*MOD(Calculator!$B$36/Calculator!$F$20,1)))*IF(MOD(Calculator!$B$36/Calculator!$F$20,1)&lt;0.5,-1,1))^2)),2))</f>
        <v>—</v>
      </c>
      <c r="HK51" s="253" t="str">
        <f aca="false">IF(OR(Calculator!$E$21&lt;&gt;"YES",Calculator!$B$36&lt;Calculator!$G$21),"—",ROUND((1+SQRT(((50*POWER(80,POWER(COS(PI()*MOD(Calculator!$B$36/Calculator!$F$21,1)),2))+MIN(500,MAX(30,100*EXP(-0.3*'VSWR Calculator'!$C$24)*(1+3*ABS(MOD('VSWR Calculator'!$C$23/Calculator!$F$21/2,1)-0.5))))/'VSWR Calculator'!$C$25)-$C51)^2+(1500*ABS(SIN(2*PI()*MOD(Calculator!$B$36/Calculator!$F$21,1)))*IF(MOD(Calculator!$B$36/Calculator!$F$21,1)&lt;0.5,-1,1))^2)/SQRT(((50*POWER(80,POWER(COS(PI()*MOD(Calculator!$B$36/Calculator!$F$21,1)),2))+MIN(500,MAX(30,100*EXP(-0.3*'VSWR Calculator'!$C$24)*(1+3*ABS(MOD('VSWR Calculator'!$C$23/Calculator!$F$21/2,1)-0.5))))/'VSWR Calculator'!$C$25)+$C51)^2+(1500*ABS(SIN(2*PI()*MOD(Calculator!$B$36/Calculator!$F$21,1)))*IF(MOD(Calculator!$B$36/Calculator!$F$21,1)&lt;0.5,-1,1))^2))/(1-SQRT(((50*POWER(80,POWER(COS(PI()*MOD(Calculator!$B$36/Calculator!$F$21,1)),2))+MIN(500,MAX(30,100*EXP(-0.3*'VSWR Calculator'!$C$24)*(1+3*ABS(MOD('VSWR Calculator'!$C$23/Calculator!$F$21/2,1)-0.5))))/'VSWR Calculator'!$C$25)-$C51)^2+(1500*ABS(SIN(2*PI()*MOD(Calculator!$B$36/Calculator!$F$21,1)))*IF(MOD(Calculator!$B$36/Calculator!$F$21,1)&lt;0.5,-1,1))^2)/SQRT(((50*POWER(80,POWER(COS(PI()*MOD(Calculator!$B$36/Calculator!$F$21,1)),2))+MIN(500,MAX(30,100*EXP(-0.3*'VSWR Calculator'!$C$24)*(1+3*ABS(MOD('VSWR Calculator'!$C$23/Calculator!$F$21/2,1)-0.5))))/'VSWR Calculator'!$C$25)+$C51)^2+(1500*ABS(SIN(2*PI()*MOD(Calculator!$B$36/Calculator!$F$21,1)))*IF(MOD(Calculator!$B$36/Calculator!$F$21,1)&lt;0.5,-1,1))^2)),2))</f>
        <v>—</v>
      </c>
      <c r="HL51" s="253" t="str">
        <f aca="false">IF(OR(Calculator!$E$22&lt;&gt;"YES",Calculator!$B$36&lt;Calculator!$G$22),"—",ROUND((1+SQRT(((50*POWER(80,POWER(COS(PI()*MOD(Calculator!$B$36/Calculator!$F$22,1)),2))+MIN(500,MAX(30,100*EXP(-0.3*'VSWR Calculator'!$C$24)*(1+3*ABS(MOD('VSWR Calculator'!$C$23/Calculator!$F$22/2,1)-0.5))))/'VSWR Calculator'!$C$25)-$C51)^2+(1500*ABS(SIN(2*PI()*MOD(Calculator!$B$36/Calculator!$F$22,1)))*IF(MOD(Calculator!$B$36/Calculator!$F$22,1)&lt;0.5,-1,1))^2)/SQRT(((50*POWER(80,POWER(COS(PI()*MOD(Calculator!$B$36/Calculator!$F$22,1)),2))+MIN(500,MAX(30,100*EXP(-0.3*'VSWR Calculator'!$C$24)*(1+3*ABS(MOD('VSWR Calculator'!$C$23/Calculator!$F$22/2,1)-0.5))))/'VSWR Calculator'!$C$25)+$C51)^2+(1500*ABS(SIN(2*PI()*MOD(Calculator!$B$36/Calculator!$F$22,1)))*IF(MOD(Calculator!$B$36/Calculator!$F$22,1)&lt;0.5,-1,1))^2))/(1-SQRT(((50*POWER(80,POWER(COS(PI()*MOD(Calculator!$B$36/Calculator!$F$22,1)),2))+MIN(500,MAX(30,100*EXP(-0.3*'VSWR Calculator'!$C$24)*(1+3*ABS(MOD('VSWR Calculator'!$C$23/Calculator!$F$22/2,1)-0.5))))/'VSWR Calculator'!$C$25)-$C51)^2+(1500*ABS(SIN(2*PI()*MOD(Calculator!$B$36/Calculator!$F$22,1)))*IF(MOD(Calculator!$B$36/Calculator!$F$22,1)&lt;0.5,-1,1))^2)/SQRT(((50*POWER(80,POWER(COS(PI()*MOD(Calculator!$B$36/Calculator!$F$22,1)),2))+MIN(500,MAX(30,100*EXP(-0.3*'VSWR Calculator'!$C$24)*(1+3*ABS(MOD('VSWR Calculator'!$C$23/Calculator!$F$22/2,1)-0.5))))/'VSWR Calculator'!$C$25)+$C51)^2+(1500*ABS(SIN(2*PI()*MOD(Calculator!$B$36/Calculator!$F$22,1)))*IF(MOD(Calculator!$B$36/Calculator!$F$22,1)&lt;0.5,-1,1))^2)),2))</f>
        <v>—</v>
      </c>
      <c r="HM51" s="253" t="n">
        <f aca="false">IFERROR(ROUND((IF(ISNUMBER(HB51),HB51,0)+IF(ISNUMBER(HC51),HC51,0)+IF(ISNUMBER(HD51),HD51,0)+IF(ISNUMBER(HE51),HE51,0)+IF(ISNUMBER(HF51),HF51,0)+IF(ISNUMBER(HG51),HG51,0)+IF(ISNUMBER(HH51),HH51,0)+IF(ISNUMBER(HI51),HI51,0)+IF(ISNUMBER(HJ51),HJ51,0)+IF(ISNUMBER(HK51),HK51,0)+IF(ISNUMBER(HL51),HL51,0))/(IF(ISNUMBER(HB51),1,0)+IF(ISNUMBER(HC51),1,0)+IF(ISNUMBER(HD51),1,0)+IF(ISNUMBER(HE51),1,0)+IF(ISNUMBER(HF51),1,0)+IF(ISNUMBER(HG51),1,0)+IF(ISNUMBER(HH51),1,0)+IF(ISNUMBER(HI51),1,0)+IF(ISNUMBER(HJ51),1,0)+IF(ISNUMBER(HK51),1,0)+IF(ISNUMBER(HL51),1,0)),4),"")</f>
        <v>15.505</v>
      </c>
      <c r="HN51" s="253" t="str">
        <f aca="false">IF(OR(Calculator!$E$12&lt;&gt;"YES",Calculator!$B$37&lt;Calculator!$G$12),"—",ROUND((1+SQRT(((50*POWER(80,POWER(COS(PI()*MOD(Calculator!$B$37/Calculator!$F$12,1)),2))+MIN(500,MAX(30,100*EXP(-0.3*'VSWR Calculator'!$C$24)*(1+3*ABS(MOD('VSWR Calculator'!$C$23/Calculator!$F$12/2,1)-0.5))))/'VSWR Calculator'!$C$25)-$C51)^2+(1500*ABS(SIN(2*PI()*MOD(Calculator!$B$37/Calculator!$F$12,1)))*IF(MOD(Calculator!$B$37/Calculator!$F$12,1)&lt;0.5,-1,1))^2)/SQRT(((50*POWER(80,POWER(COS(PI()*MOD(Calculator!$B$37/Calculator!$F$12,1)),2))+MIN(500,MAX(30,100*EXP(-0.3*'VSWR Calculator'!$C$24)*(1+3*ABS(MOD('VSWR Calculator'!$C$23/Calculator!$F$12/2,1)-0.5))))/'VSWR Calculator'!$C$25)+$C51)^2+(1500*ABS(SIN(2*PI()*MOD(Calculator!$B$37/Calculator!$F$12,1)))*IF(MOD(Calculator!$B$37/Calculator!$F$12,1)&lt;0.5,-1,1))^2))/(1-SQRT(((50*POWER(80,POWER(COS(PI()*MOD(Calculator!$B$37/Calculator!$F$12,1)),2))+MIN(500,MAX(30,100*EXP(-0.3*'VSWR Calculator'!$C$24)*(1+3*ABS(MOD('VSWR Calculator'!$C$23/Calculator!$F$12/2,1)-0.5))))/'VSWR Calculator'!$C$25)-$C51)^2+(1500*ABS(SIN(2*PI()*MOD(Calculator!$B$37/Calculator!$F$12,1)))*IF(MOD(Calculator!$B$37/Calculator!$F$12,1)&lt;0.5,-1,1))^2)/SQRT(((50*POWER(80,POWER(COS(PI()*MOD(Calculator!$B$37/Calculator!$F$12,1)),2))+MIN(500,MAX(30,100*EXP(-0.3*'VSWR Calculator'!$C$24)*(1+3*ABS(MOD('VSWR Calculator'!$C$23/Calculator!$F$12/2,1)-0.5))))/'VSWR Calculator'!$C$25)+$C51)^2+(1500*ABS(SIN(2*PI()*MOD(Calculator!$B$37/Calculator!$F$12,1)))*IF(MOD(Calculator!$B$37/Calculator!$F$12,1)&lt;0.5,-1,1))^2)),2))</f>
        <v>—</v>
      </c>
      <c r="HO51" s="253" t="str">
        <f aca="false">IF(OR(Calculator!$E$13&lt;&gt;"YES",Calculator!$B$37&lt;Calculator!$G$13),"—",ROUND((1+SQRT(((50*POWER(80,POWER(COS(PI()*MOD(Calculator!$B$37/Calculator!$F$13,1)),2))+MIN(500,MAX(30,100*EXP(-0.3*'VSWR Calculator'!$C$24)*(1+3*ABS(MOD('VSWR Calculator'!$C$23/Calculator!$F$13/2,1)-0.5))))/'VSWR Calculator'!$C$25)-$C51)^2+(1500*ABS(SIN(2*PI()*MOD(Calculator!$B$37/Calculator!$F$13,1)))*IF(MOD(Calculator!$B$37/Calculator!$F$13,1)&lt;0.5,-1,1))^2)/SQRT(((50*POWER(80,POWER(COS(PI()*MOD(Calculator!$B$37/Calculator!$F$13,1)),2))+MIN(500,MAX(30,100*EXP(-0.3*'VSWR Calculator'!$C$24)*(1+3*ABS(MOD('VSWR Calculator'!$C$23/Calculator!$F$13/2,1)-0.5))))/'VSWR Calculator'!$C$25)+$C51)^2+(1500*ABS(SIN(2*PI()*MOD(Calculator!$B$37/Calculator!$F$13,1)))*IF(MOD(Calculator!$B$37/Calculator!$F$13,1)&lt;0.5,-1,1))^2))/(1-SQRT(((50*POWER(80,POWER(COS(PI()*MOD(Calculator!$B$37/Calculator!$F$13,1)),2))+MIN(500,MAX(30,100*EXP(-0.3*'VSWR Calculator'!$C$24)*(1+3*ABS(MOD('VSWR Calculator'!$C$23/Calculator!$F$13/2,1)-0.5))))/'VSWR Calculator'!$C$25)-$C51)^2+(1500*ABS(SIN(2*PI()*MOD(Calculator!$B$37/Calculator!$F$13,1)))*IF(MOD(Calculator!$B$37/Calculator!$F$13,1)&lt;0.5,-1,1))^2)/SQRT(((50*POWER(80,POWER(COS(PI()*MOD(Calculator!$B$37/Calculator!$F$13,1)),2))+MIN(500,MAX(30,100*EXP(-0.3*'VSWR Calculator'!$C$24)*(1+3*ABS(MOD('VSWR Calculator'!$C$23/Calculator!$F$13/2,1)-0.5))))/'VSWR Calculator'!$C$25)+$C51)^2+(1500*ABS(SIN(2*PI()*MOD(Calculator!$B$37/Calculator!$F$13,1)))*IF(MOD(Calculator!$B$37/Calculator!$F$13,1)&lt;0.5,-1,1))^2)),2))</f>
        <v>—</v>
      </c>
      <c r="HP51" s="253" t="str">
        <f aca="false">IF(OR(Calculator!$E$14&lt;&gt;"YES",Calculator!$B$37&lt;Calculator!$G$14),"—",ROUND((1+SQRT(((50*POWER(80,POWER(COS(PI()*MOD(Calculator!$B$37/Calculator!$F$14,1)),2))+MIN(500,MAX(30,100*EXP(-0.3*'VSWR Calculator'!$C$24)*(1+3*ABS(MOD('VSWR Calculator'!$C$23/Calculator!$F$14/2,1)-0.5))))/'VSWR Calculator'!$C$25)-$C51)^2+(1500*ABS(SIN(2*PI()*MOD(Calculator!$B$37/Calculator!$F$14,1)))*IF(MOD(Calculator!$B$37/Calculator!$F$14,1)&lt;0.5,-1,1))^2)/SQRT(((50*POWER(80,POWER(COS(PI()*MOD(Calculator!$B$37/Calculator!$F$14,1)),2))+MIN(500,MAX(30,100*EXP(-0.3*'VSWR Calculator'!$C$24)*(1+3*ABS(MOD('VSWR Calculator'!$C$23/Calculator!$F$14/2,1)-0.5))))/'VSWR Calculator'!$C$25)+$C51)^2+(1500*ABS(SIN(2*PI()*MOD(Calculator!$B$37/Calculator!$F$14,1)))*IF(MOD(Calculator!$B$37/Calculator!$F$14,1)&lt;0.5,-1,1))^2))/(1-SQRT(((50*POWER(80,POWER(COS(PI()*MOD(Calculator!$B$37/Calculator!$F$14,1)),2))+MIN(500,MAX(30,100*EXP(-0.3*'VSWR Calculator'!$C$24)*(1+3*ABS(MOD('VSWR Calculator'!$C$23/Calculator!$F$14/2,1)-0.5))))/'VSWR Calculator'!$C$25)-$C51)^2+(1500*ABS(SIN(2*PI()*MOD(Calculator!$B$37/Calculator!$F$14,1)))*IF(MOD(Calculator!$B$37/Calculator!$F$14,1)&lt;0.5,-1,1))^2)/SQRT(((50*POWER(80,POWER(COS(PI()*MOD(Calculator!$B$37/Calculator!$F$14,1)),2))+MIN(500,MAX(30,100*EXP(-0.3*'VSWR Calculator'!$C$24)*(1+3*ABS(MOD('VSWR Calculator'!$C$23/Calculator!$F$14/2,1)-0.5))))/'VSWR Calculator'!$C$25)+$C51)^2+(1500*ABS(SIN(2*PI()*MOD(Calculator!$B$37/Calculator!$F$14,1)))*IF(MOD(Calculator!$B$37/Calculator!$F$14,1)&lt;0.5,-1,1))^2)),2))</f>
        <v>—</v>
      </c>
      <c r="HQ51" s="253" t="n">
        <f aca="false">IF(OR(Calculator!$E$15&lt;&gt;"YES",Calculator!$B$37&lt;Calculator!$G$15),"—",ROUND((1+SQRT(((50*POWER(80,POWER(COS(PI()*MOD(Calculator!$B$37/Calculator!$F$15,1)),2))+MIN(500,MAX(30,100*EXP(-0.3*'VSWR Calculator'!$C$24)*(1+3*ABS(MOD('VSWR Calculator'!$C$23/Calculator!$F$15/2,1)-0.5))))/'VSWR Calculator'!$C$25)-$C51)^2+(1500*ABS(SIN(2*PI()*MOD(Calculator!$B$37/Calculator!$F$15,1)))*IF(MOD(Calculator!$B$37/Calculator!$F$15,1)&lt;0.5,-1,1))^2)/SQRT(((50*POWER(80,POWER(COS(PI()*MOD(Calculator!$B$37/Calculator!$F$15,1)),2))+MIN(500,MAX(30,100*EXP(-0.3*'VSWR Calculator'!$C$24)*(1+3*ABS(MOD('VSWR Calculator'!$C$23/Calculator!$F$15/2,1)-0.5))))/'VSWR Calculator'!$C$25)+$C51)^2+(1500*ABS(SIN(2*PI()*MOD(Calculator!$B$37/Calculator!$F$15,1)))*IF(MOD(Calculator!$B$37/Calculator!$F$15,1)&lt;0.5,-1,1))^2))/(1-SQRT(((50*POWER(80,POWER(COS(PI()*MOD(Calculator!$B$37/Calculator!$F$15,1)),2))+MIN(500,MAX(30,100*EXP(-0.3*'VSWR Calculator'!$C$24)*(1+3*ABS(MOD('VSWR Calculator'!$C$23/Calculator!$F$15/2,1)-0.5))))/'VSWR Calculator'!$C$25)-$C51)^2+(1500*ABS(SIN(2*PI()*MOD(Calculator!$B$37/Calculator!$F$15,1)))*IF(MOD(Calculator!$B$37/Calculator!$F$15,1)&lt;0.5,-1,1))^2)/SQRT(((50*POWER(80,POWER(COS(PI()*MOD(Calculator!$B$37/Calculator!$F$15,1)),2))+MIN(500,MAX(30,100*EXP(-0.3*'VSWR Calculator'!$C$24)*(1+3*ABS(MOD('VSWR Calculator'!$C$23/Calculator!$F$15/2,1)-0.5))))/'VSWR Calculator'!$C$25)+$C51)^2+(1500*ABS(SIN(2*PI()*MOD(Calculator!$B$37/Calculator!$F$15,1)))*IF(MOD(Calculator!$B$37/Calculator!$F$15,1)&lt;0.5,-1,1))^2)),2))</f>
        <v>3.34</v>
      </c>
      <c r="HR51" s="253" t="str">
        <f aca="false">IF(OR(Calculator!$E$16&lt;&gt;"YES",Calculator!$B$37&lt;Calculator!$G$16),"—",ROUND((1+SQRT(((50*POWER(80,POWER(COS(PI()*MOD(Calculator!$B$37/Calculator!$F$16,1)),2))+MIN(500,MAX(30,100*EXP(-0.3*'VSWR Calculator'!$C$24)*(1+3*ABS(MOD('VSWR Calculator'!$C$23/Calculator!$F$16/2,1)-0.5))))/'VSWR Calculator'!$C$25)-$C51)^2+(1500*ABS(SIN(2*PI()*MOD(Calculator!$B$37/Calculator!$F$16,1)))*IF(MOD(Calculator!$B$37/Calculator!$F$16,1)&lt;0.5,-1,1))^2)/SQRT(((50*POWER(80,POWER(COS(PI()*MOD(Calculator!$B$37/Calculator!$F$16,1)),2))+MIN(500,MAX(30,100*EXP(-0.3*'VSWR Calculator'!$C$24)*(1+3*ABS(MOD('VSWR Calculator'!$C$23/Calculator!$F$16/2,1)-0.5))))/'VSWR Calculator'!$C$25)+$C51)^2+(1500*ABS(SIN(2*PI()*MOD(Calculator!$B$37/Calculator!$F$16,1)))*IF(MOD(Calculator!$B$37/Calculator!$F$16,1)&lt;0.5,-1,1))^2))/(1-SQRT(((50*POWER(80,POWER(COS(PI()*MOD(Calculator!$B$37/Calculator!$F$16,1)),2))+MIN(500,MAX(30,100*EXP(-0.3*'VSWR Calculator'!$C$24)*(1+3*ABS(MOD('VSWR Calculator'!$C$23/Calculator!$F$16/2,1)-0.5))))/'VSWR Calculator'!$C$25)-$C51)^2+(1500*ABS(SIN(2*PI()*MOD(Calculator!$B$37/Calculator!$F$16,1)))*IF(MOD(Calculator!$B$37/Calculator!$F$16,1)&lt;0.5,-1,1))^2)/SQRT(((50*POWER(80,POWER(COS(PI()*MOD(Calculator!$B$37/Calculator!$F$16,1)),2))+MIN(500,MAX(30,100*EXP(-0.3*'VSWR Calculator'!$C$24)*(1+3*ABS(MOD('VSWR Calculator'!$C$23/Calculator!$F$16/2,1)-0.5))))/'VSWR Calculator'!$C$25)+$C51)^2+(1500*ABS(SIN(2*PI()*MOD(Calculator!$B$37/Calculator!$F$16,1)))*IF(MOD(Calculator!$B$37/Calculator!$F$16,1)&lt;0.5,-1,1))^2)),2))</f>
        <v>—</v>
      </c>
      <c r="HS51" s="253" t="n">
        <f aca="false">IF(OR(Calculator!$E$17&lt;&gt;"YES",Calculator!$B$37&lt;Calculator!$G$17),"—",ROUND((1+SQRT(((50*POWER(80,POWER(COS(PI()*MOD(Calculator!$B$37/Calculator!$F$17,1)),2))+MIN(500,MAX(30,100*EXP(-0.3*'VSWR Calculator'!$C$24)*(1+3*ABS(MOD('VSWR Calculator'!$C$23/Calculator!$F$17/2,1)-0.5))))/'VSWR Calculator'!$C$25)-$C51)^2+(1500*ABS(SIN(2*PI()*MOD(Calculator!$B$37/Calculator!$F$17,1)))*IF(MOD(Calculator!$B$37/Calculator!$F$17,1)&lt;0.5,-1,1))^2)/SQRT(((50*POWER(80,POWER(COS(PI()*MOD(Calculator!$B$37/Calculator!$F$17,1)),2))+MIN(500,MAX(30,100*EXP(-0.3*'VSWR Calculator'!$C$24)*(1+3*ABS(MOD('VSWR Calculator'!$C$23/Calculator!$F$17/2,1)-0.5))))/'VSWR Calculator'!$C$25)+$C51)^2+(1500*ABS(SIN(2*PI()*MOD(Calculator!$B$37/Calculator!$F$17,1)))*IF(MOD(Calculator!$B$37/Calculator!$F$17,1)&lt;0.5,-1,1))^2))/(1-SQRT(((50*POWER(80,POWER(COS(PI()*MOD(Calculator!$B$37/Calculator!$F$17,1)),2))+MIN(500,MAX(30,100*EXP(-0.3*'VSWR Calculator'!$C$24)*(1+3*ABS(MOD('VSWR Calculator'!$C$23/Calculator!$F$17/2,1)-0.5))))/'VSWR Calculator'!$C$25)-$C51)^2+(1500*ABS(SIN(2*PI()*MOD(Calculator!$B$37/Calculator!$F$17,1)))*IF(MOD(Calculator!$B$37/Calculator!$F$17,1)&lt;0.5,-1,1))^2)/SQRT(((50*POWER(80,POWER(COS(PI()*MOD(Calculator!$B$37/Calculator!$F$17,1)),2))+MIN(500,MAX(30,100*EXP(-0.3*'VSWR Calculator'!$C$24)*(1+3*ABS(MOD('VSWR Calculator'!$C$23/Calculator!$F$17/2,1)-0.5))))/'VSWR Calculator'!$C$25)+$C51)^2+(1500*ABS(SIN(2*PI()*MOD(Calculator!$B$37/Calculator!$F$17,1)))*IF(MOD(Calculator!$B$37/Calculator!$F$17,1)&lt;0.5,-1,1))^2)),2))</f>
        <v>13.64</v>
      </c>
      <c r="HT51" s="253" t="str">
        <f aca="false">IF(OR(Calculator!$E$18&lt;&gt;"YES",Calculator!$B$37&lt;Calculator!$G$18),"—",ROUND((1+SQRT(((50*POWER(80,POWER(COS(PI()*MOD(Calculator!$B$37/Calculator!$F$18,1)),2))+MIN(500,MAX(30,100*EXP(-0.3*'VSWR Calculator'!$C$24)*(1+3*ABS(MOD('VSWR Calculator'!$C$23/Calculator!$F$18/2,1)-0.5))))/'VSWR Calculator'!$C$25)-$C51)^2+(1500*ABS(SIN(2*PI()*MOD(Calculator!$B$37/Calculator!$F$18,1)))*IF(MOD(Calculator!$B$37/Calculator!$F$18,1)&lt;0.5,-1,1))^2)/SQRT(((50*POWER(80,POWER(COS(PI()*MOD(Calculator!$B$37/Calculator!$F$18,1)),2))+MIN(500,MAX(30,100*EXP(-0.3*'VSWR Calculator'!$C$24)*(1+3*ABS(MOD('VSWR Calculator'!$C$23/Calculator!$F$18/2,1)-0.5))))/'VSWR Calculator'!$C$25)+$C51)^2+(1500*ABS(SIN(2*PI()*MOD(Calculator!$B$37/Calculator!$F$18,1)))*IF(MOD(Calculator!$B$37/Calculator!$F$18,1)&lt;0.5,-1,1))^2))/(1-SQRT(((50*POWER(80,POWER(COS(PI()*MOD(Calculator!$B$37/Calculator!$F$18,1)),2))+MIN(500,MAX(30,100*EXP(-0.3*'VSWR Calculator'!$C$24)*(1+3*ABS(MOD('VSWR Calculator'!$C$23/Calculator!$F$18/2,1)-0.5))))/'VSWR Calculator'!$C$25)-$C51)^2+(1500*ABS(SIN(2*PI()*MOD(Calculator!$B$37/Calculator!$F$18,1)))*IF(MOD(Calculator!$B$37/Calculator!$F$18,1)&lt;0.5,-1,1))^2)/SQRT(((50*POWER(80,POWER(COS(PI()*MOD(Calculator!$B$37/Calculator!$F$18,1)),2))+MIN(500,MAX(30,100*EXP(-0.3*'VSWR Calculator'!$C$24)*(1+3*ABS(MOD('VSWR Calculator'!$C$23/Calculator!$F$18/2,1)-0.5))))/'VSWR Calculator'!$C$25)+$C51)^2+(1500*ABS(SIN(2*PI()*MOD(Calculator!$B$37/Calculator!$F$18,1)))*IF(MOD(Calculator!$B$37/Calculator!$F$18,1)&lt;0.5,-1,1))^2)),2))</f>
        <v>—</v>
      </c>
      <c r="HU51" s="253" t="str">
        <f aca="false">IF(OR(Calculator!$E$19&lt;&gt;"YES",Calculator!$B$37&lt;Calculator!$G$19),"—",ROUND((1+SQRT(((50*POWER(80,POWER(COS(PI()*MOD(Calculator!$B$37/Calculator!$F$19,1)),2))+MIN(500,MAX(30,100*EXP(-0.3*'VSWR Calculator'!$C$24)*(1+3*ABS(MOD('VSWR Calculator'!$C$23/Calculator!$F$19/2,1)-0.5))))/'VSWR Calculator'!$C$25)-$C51)^2+(1500*ABS(SIN(2*PI()*MOD(Calculator!$B$37/Calculator!$F$19,1)))*IF(MOD(Calculator!$B$37/Calculator!$F$19,1)&lt;0.5,-1,1))^2)/SQRT(((50*POWER(80,POWER(COS(PI()*MOD(Calculator!$B$37/Calculator!$F$19,1)),2))+MIN(500,MAX(30,100*EXP(-0.3*'VSWR Calculator'!$C$24)*(1+3*ABS(MOD('VSWR Calculator'!$C$23/Calculator!$F$19/2,1)-0.5))))/'VSWR Calculator'!$C$25)+$C51)^2+(1500*ABS(SIN(2*PI()*MOD(Calculator!$B$37/Calculator!$F$19,1)))*IF(MOD(Calculator!$B$37/Calculator!$F$19,1)&lt;0.5,-1,1))^2))/(1-SQRT(((50*POWER(80,POWER(COS(PI()*MOD(Calculator!$B$37/Calculator!$F$19,1)),2))+MIN(500,MAX(30,100*EXP(-0.3*'VSWR Calculator'!$C$24)*(1+3*ABS(MOD('VSWR Calculator'!$C$23/Calculator!$F$19/2,1)-0.5))))/'VSWR Calculator'!$C$25)-$C51)^2+(1500*ABS(SIN(2*PI()*MOD(Calculator!$B$37/Calculator!$F$19,1)))*IF(MOD(Calculator!$B$37/Calculator!$F$19,1)&lt;0.5,-1,1))^2)/SQRT(((50*POWER(80,POWER(COS(PI()*MOD(Calculator!$B$37/Calculator!$F$19,1)),2))+MIN(500,MAX(30,100*EXP(-0.3*'VSWR Calculator'!$C$24)*(1+3*ABS(MOD('VSWR Calculator'!$C$23/Calculator!$F$19/2,1)-0.5))))/'VSWR Calculator'!$C$25)+$C51)^2+(1500*ABS(SIN(2*PI()*MOD(Calculator!$B$37/Calculator!$F$19,1)))*IF(MOD(Calculator!$B$37/Calculator!$F$19,1)&lt;0.5,-1,1))^2)),2))</f>
        <v>—</v>
      </c>
      <c r="HV51" s="253" t="str">
        <f aca="false">IF(OR(Calculator!$E$20&lt;&gt;"YES",Calculator!$B$37&lt;Calculator!$G$20),"—",ROUND((1+SQRT(((50*POWER(80,POWER(COS(PI()*MOD(Calculator!$B$37/Calculator!$F$20,1)),2))+MIN(500,MAX(30,100*EXP(-0.3*'VSWR Calculator'!$C$24)*(1+3*ABS(MOD('VSWR Calculator'!$C$23/Calculator!$F$20/2,1)-0.5))))/'VSWR Calculator'!$C$25)-$C51)^2+(1500*ABS(SIN(2*PI()*MOD(Calculator!$B$37/Calculator!$F$20,1)))*IF(MOD(Calculator!$B$37/Calculator!$F$20,1)&lt;0.5,-1,1))^2)/SQRT(((50*POWER(80,POWER(COS(PI()*MOD(Calculator!$B$37/Calculator!$F$20,1)),2))+MIN(500,MAX(30,100*EXP(-0.3*'VSWR Calculator'!$C$24)*(1+3*ABS(MOD('VSWR Calculator'!$C$23/Calculator!$F$20/2,1)-0.5))))/'VSWR Calculator'!$C$25)+$C51)^2+(1500*ABS(SIN(2*PI()*MOD(Calculator!$B$37/Calculator!$F$20,1)))*IF(MOD(Calculator!$B$37/Calculator!$F$20,1)&lt;0.5,-1,1))^2))/(1-SQRT(((50*POWER(80,POWER(COS(PI()*MOD(Calculator!$B$37/Calculator!$F$20,1)),2))+MIN(500,MAX(30,100*EXP(-0.3*'VSWR Calculator'!$C$24)*(1+3*ABS(MOD('VSWR Calculator'!$C$23/Calculator!$F$20/2,1)-0.5))))/'VSWR Calculator'!$C$25)-$C51)^2+(1500*ABS(SIN(2*PI()*MOD(Calculator!$B$37/Calculator!$F$20,1)))*IF(MOD(Calculator!$B$37/Calculator!$F$20,1)&lt;0.5,-1,1))^2)/SQRT(((50*POWER(80,POWER(COS(PI()*MOD(Calculator!$B$37/Calculator!$F$20,1)),2))+MIN(500,MAX(30,100*EXP(-0.3*'VSWR Calculator'!$C$24)*(1+3*ABS(MOD('VSWR Calculator'!$C$23/Calculator!$F$20/2,1)-0.5))))/'VSWR Calculator'!$C$25)+$C51)^2+(1500*ABS(SIN(2*PI()*MOD(Calculator!$B$37/Calculator!$F$20,1)))*IF(MOD(Calculator!$B$37/Calculator!$F$20,1)&lt;0.5,-1,1))^2)),2))</f>
        <v>—</v>
      </c>
      <c r="HW51" s="253" t="str">
        <f aca="false">IF(OR(Calculator!$E$21&lt;&gt;"YES",Calculator!$B$37&lt;Calculator!$G$21),"—",ROUND((1+SQRT(((50*POWER(80,POWER(COS(PI()*MOD(Calculator!$B$37/Calculator!$F$21,1)),2))+MIN(500,MAX(30,100*EXP(-0.3*'VSWR Calculator'!$C$24)*(1+3*ABS(MOD('VSWR Calculator'!$C$23/Calculator!$F$21/2,1)-0.5))))/'VSWR Calculator'!$C$25)-$C51)^2+(1500*ABS(SIN(2*PI()*MOD(Calculator!$B$37/Calculator!$F$21,1)))*IF(MOD(Calculator!$B$37/Calculator!$F$21,1)&lt;0.5,-1,1))^2)/SQRT(((50*POWER(80,POWER(COS(PI()*MOD(Calculator!$B$37/Calculator!$F$21,1)),2))+MIN(500,MAX(30,100*EXP(-0.3*'VSWR Calculator'!$C$24)*(1+3*ABS(MOD('VSWR Calculator'!$C$23/Calculator!$F$21/2,1)-0.5))))/'VSWR Calculator'!$C$25)+$C51)^2+(1500*ABS(SIN(2*PI()*MOD(Calculator!$B$37/Calculator!$F$21,1)))*IF(MOD(Calculator!$B$37/Calculator!$F$21,1)&lt;0.5,-1,1))^2))/(1-SQRT(((50*POWER(80,POWER(COS(PI()*MOD(Calculator!$B$37/Calculator!$F$21,1)),2))+MIN(500,MAX(30,100*EXP(-0.3*'VSWR Calculator'!$C$24)*(1+3*ABS(MOD('VSWR Calculator'!$C$23/Calculator!$F$21/2,1)-0.5))))/'VSWR Calculator'!$C$25)-$C51)^2+(1500*ABS(SIN(2*PI()*MOD(Calculator!$B$37/Calculator!$F$21,1)))*IF(MOD(Calculator!$B$37/Calculator!$F$21,1)&lt;0.5,-1,1))^2)/SQRT(((50*POWER(80,POWER(COS(PI()*MOD(Calculator!$B$37/Calculator!$F$21,1)),2))+MIN(500,MAX(30,100*EXP(-0.3*'VSWR Calculator'!$C$24)*(1+3*ABS(MOD('VSWR Calculator'!$C$23/Calculator!$F$21/2,1)-0.5))))/'VSWR Calculator'!$C$25)+$C51)^2+(1500*ABS(SIN(2*PI()*MOD(Calculator!$B$37/Calculator!$F$21,1)))*IF(MOD(Calculator!$B$37/Calculator!$F$21,1)&lt;0.5,-1,1))^2)),2))</f>
        <v>—</v>
      </c>
      <c r="HX51" s="253" t="str">
        <f aca="false">IF(OR(Calculator!$E$22&lt;&gt;"YES",Calculator!$B$37&lt;Calculator!$G$22),"—",ROUND((1+SQRT(((50*POWER(80,POWER(COS(PI()*MOD(Calculator!$B$37/Calculator!$F$22,1)),2))+MIN(500,MAX(30,100*EXP(-0.3*'VSWR Calculator'!$C$24)*(1+3*ABS(MOD('VSWR Calculator'!$C$23/Calculator!$F$22/2,1)-0.5))))/'VSWR Calculator'!$C$25)-$C51)^2+(1500*ABS(SIN(2*PI()*MOD(Calculator!$B$37/Calculator!$F$22,1)))*IF(MOD(Calculator!$B$37/Calculator!$F$22,1)&lt;0.5,-1,1))^2)/SQRT(((50*POWER(80,POWER(COS(PI()*MOD(Calculator!$B$37/Calculator!$F$22,1)),2))+MIN(500,MAX(30,100*EXP(-0.3*'VSWR Calculator'!$C$24)*(1+3*ABS(MOD('VSWR Calculator'!$C$23/Calculator!$F$22/2,1)-0.5))))/'VSWR Calculator'!$C$25)+$C51)^2+(1500*ABS(SIN(2*PI()*MOD(Calculator!$B$37/Calculator!$F$22,1)))*IF(MOD(Calculator!$B$37/Calculator!$F$22,1)&lt;0.5,-1,1))^2))/(1-SQRT(((50*POWER(80,POWER(COS(PI()*MOD(Calculator!$B$37/Calculator!$F$22,1)),2))+MIN(500,MAX(30,100*EXP(-0.3*'VSWR Calculator'!$C$24)*(1+3*ABS(MOD('VSWR Calculator'!$C$23/Calculator!$F$22/2,1)-0.5))))/'VSWR Calculator'!$C$25)-$C51)^2+(1500*ABS(SIN(2*PI()*MOD(Calculator!$B$37/Calculator!$F$22,1)))*IF(MOD(Calculator!$B$37/Calculator!$F$22,1)&lt;0.5,-1,1))^2)/SQRT(((50*POWER(80,POWER(COS(PI()*MOD(Calculator!$B$37/Calculator!$F$22,1)),2))+MIN(500,MAX(30,100*EXP(-0.3*'VSWR Calculator'!$C$24)*(1+3*ABS(MOD('VSWR Calculator'!$C$23/Calculator!$F$22/2,1)-0.5))))/'VSWR Calculator'!$C$25)+$C51)^2+(1500*ABS(SIN(2*PI()*MOD(Calculator!$B$37/Calculator!$F$22,1)))*IF(MOD(Calculator!$B$37/Calculator!$F$22,1)&lt;0.5,-1,1))^2)),2))</f>
        <v>—</v>
      </c>
      <c r="HY51" s="253" t="n">
        <f aca="false">IFERROR(ROUND((IF(ISNUMBER(HN51),HN51,0)+IF(ISNUMBER(HO51),HO51,0)+IF(ISNUMBER(HP51),HP51,0)+IF(ISNUMBER(HQ51),HQ51,0)+IF(ISNUMBER(HR51),HR51,0)+IF(ISNUMBER(HS51),HS51,0)+IF(ISNUMBER(HT51),HT51,0)+IF(ISNUMBER(HU51),HU51,0)+IF(ISNUMBER(HV51),HV51,0)+IF(ISNUMBER(HW51),HW51,0)+IF(ISNUMBER(HX51),HX51,0))/(IF(ISNUMBER(HN51),1,0)+IF(ISNUMBER(HO51),1,0)+IF(ISNUMBER(HP51),1,0)+IF(ISNUMBER(HQ51),1,0)+IF(ISNUMBER(HR51),1,0)+IF(ISNUMBER(HS51),1,0)+IF(ISNUMBER(HT51),1,0)+IF(ISNUMBER(HU51),1,0)+IF(ISNUMBER(HV51),1,0)+IF(ISNUMBER(HW51),1,0)+IF(ISNUMBER(HX51),1,0)),4),"")</f>
        <v>8.49</v>
      </c>
      <c r="HZ51" s="253" t="str">
        <f aca="false">IF(OR(Calculator!$E$12&lt;&gt;"YES",Calculator!$B$38&lt;Calculator!$G$12),"—",ROUND((1+SQRT(((50*POWER(80,POWER(COS(PI()*MOD(Calculator!$B$38/Calculator!$F$12,1)),2))+MIN(500,MAX(30,100*EXP(-0.3*'VSWR Calculator'!$C$24)*(1+3*ABS(MOD('VSWR Calculator'!$C$23/Calculator!$F$12/2,1)-0.5))))/'VSWR Calculator'!$C$25)-$C51)^2+(1500*ABS(SIN(2*PI()*MOD(Calculator!$B$38/Calculator!$F$12,1)))*IF(MOD(Calculator!$B$38/Calculator!$F$12,1)&lt;0.5,-1,1))^2)/SQRT(((50*POWER(80,POWER(COS(PI()*MOD(Calculator!$B$38/Calculator!$F$12,1)),2))+MIN(500,MAX(30,100*EXP(-0.3*'VSWR Calculator'!$C$24)*(1+3*ABS(MOD('VSWR Calculator'!$C$23/Calculator!$F$12/2,1)-0.5))))/'VSWR Calculator'!$C$25)+$C51)^2+(1500*ABS(SIN(2*PI()*MOD(Calculator!$B$38/Calculator!$F$12,1)))*IF(MOD(Calculator!$B$38/Calculator!$F$12,1)&lt;0.5,-1,1))^2))/(1-SQRT(((50*POWER(80,POWER(COS(PI()*MOD(Calculator!$B$38/Calculator!$F$12,1)),2))+MIN(500,MAX(30,100*EXP(-0.3*'VSWR Calculator'!$C$24)*(1+3*ABS(MOD('VSWR Calculator'!$C$23/Calculator!$F$12/2,1)-0.5))))/'VSWR Calculator'!$C$25)-$C51)^2+(1500*ABS(SIN(2*PI()*MOD(Calculator!$B$38/Calculator!$F$12,1)))*IF(MOD(Calculator!$B$38/Calculator!$F$12,1)&lt;0.5,-1,1))^2)/SQRT(((50*POWER(80,POWER(COS(PI()*MOD(Calculator!$B$38/Calculator!$F$12,1)),2))+MIN(500,MAX(30,100*EXP(-0.3*'VSWR Calculator'!$C$24)*(1+3*ABS(MOD('VSWR Calculator'!$C$23/Calculator!$F$12/2,1)-0.5))))/'VSWR Calculator'!$C$25)+$C51)^2+(1500*ABS(SIN(2*PI()*MOD(Calculator!$B$38/Calculator!$F$12,1)))*IF(MOD(Calculator!$B$38/Calculator!$F$12,1)&lt;0.5,-1,1))^2)),2))</f>
        <v>—</v>
      </c>
      <c r="IA51" s="253" t="str">
        <f aca="false">IF(OR(Calculator!$E$13&lt;&gt;"YES",Calculator!$B$38&lt;Calculator!$G$13),"—",ROUND((1+SQRT(((50*POWER(80,POWER(COS(PI()*MOD(Calculator!$B$38/Calculator!$F$13,1)),2))+MIN(500,MAX(30,100*EXP(-0.3*'VSWR Calculator'!$C$24)*(1+3*ABS(MOD('VSWR Calculator'!$C$23/Calculator!$F$13/2,1)-0.5))))/'VSWR Calculator'!$C$25)-$C51)^2+(1500*ABS(SIN(2*PI()*MOD(Calculator!$B$38/Calculator!$F$13,1)))*IF(MOD(Calculator!$B$38/Calculator!$F$13,1)&lt;0.5,-1,1))^2)/SQRT(((50*POWER(80,POWER(COS(PI()*MOD(Calculator!$B$38/Calculator!$F$13,1)),2))+MIN(500,MAX(30,100*EXP(-0.3*'VSWR Calculator'!$C$24)*(1+3*ABS(MOD('VSWR Calculator'!$C$23/Calculator!$F$13/2,1)-0.5))))/'VSWR Calculator'!$C$25)+$C51)^2+(1500*ABS(SIN(2*PI()*MOD(Calculator!$B$38/Calculator!$F$13,1)))*IF(MOD(Calculator!$B$38/Calculator!$F$13,1)&lt;0.5,-1,1))^2))/(1-SQRT(((50*POWER(80,POWER(COS(PI()*MOD(Calculator!$B$38/Calculator!$F$13,1)),2))+MIN(500,MAX(30,100*EXP(-0.3*'VSWR Calculator'!$C$24)*(1+3*ABS(MOD('VSWR Calculator'!$C$23/Calculator!$F$13/2,1)-0.5))))/'VSWR Calculator'!$C$25)-$C51)^2+(1500*ABS(SIN(2*PI()*MOD(Calculator!$B$38/Calculator!$F$13,1)))*IF(MOD(Calculator!$B$38/Calculator!$F$13,1)&lt;0.5,-1,1))^2)/SQRT(((50*POWER(80,POWER(COS(PI()*MOD(Calculator!$B$38/Calculator!$F$13,1)),2))+MIN(500,MAX(30,100*EXP(-0.3*'VSWR Calculator'!$C$24)*(1+3*ABS(MOD('VSWR Calculator'!$C$23/Calculator!$F$13/2,1)-0.5))))/'VSWR Calculator'!$C$25)+$C51)^2+(1500*ABS(SIN(2*PI()*MOD(Calculator!$B$38/Calculator!$F$13,1)))*IF(MOD(Calculator!$B$38/Calculator!$F$13,1)&lt;0.5,-1,1))^2)),2))</f>
        <v>—</v>
      </c>
      <c r="IB51" s="253" t="str">
        <f aca="false">IF(OR(Calculator!$E$14&lt;&gt;"YES",Calculator!$B$38&lt;Calculator!$G$14),"—",ROUND((1+SQRT(((50*POWER(80,POWER(COS(PI()*MOD(Calculator!$B$38/Calculator!$F$14,1)),2))+MIN(500,MAX(30,100*EXP(-0.3*'VSWR Calculator'!$C$24)*(1+3*ABS(MOD('VSWR Calculator'!$C$23/Calculator!$F$14/2,1)-0.5))))/'VSWR Calculator'!$C$25)-$C51)^2+(1500*ABS(SIN(2*PI()*MOD(Calculator!$B$38/Calculator!$F$14,1)))*IF(MOD(Calculator!$B$38/Calculator!$F$14,1)&lt;0.5,-1,1))^2)/SQRT(((50*POWER(80,POWER(COS(PI()*MOD(Calculator!$B$38/Calculator!$F$14,1)),2))+MIN(500,MAX(30,100*EXP(-0.3*'VSWR Calculator'!$C$24)*(1+3*ABS(MOD('VSWR Calculator'!$C$23/Calculator!$F$14/2,1)-0.5))))/'VSWR Calculator'!$C$25)+$C51)^2+(1500*ABS(SIN(2*PI()*MOD(Calculator!$B$38/Calculator!$F$14,1)))*IF(MOD(Calculator!$B$38/Calculator!$F$14,1)&lt;0.5,-1,1))^2))/(1-SQRT(((50*POWER(80,POWER(COS(PI()*MOD(Calculator!$B$38/Calculator!$F$14,1)),2))+MIN(500,MAX(30,100*EXP(-0.3*'VSWR Calculator'!$C$24)*(1+3*ABS(MOD('VSWR Calculator'!$C$23/Calculator!$F$14/2,1)-0.5))))/'VSWR Calculator'!$C$25)-$C51)^2+(1500*ABS(SIN(2*PI()*MOD(Calculator!$B$38/Calculator!$F$14,1)))*IF(MOD(Calculator!$B$38/Calculator!$F$14,1)&lt;0.5,-1,1))^2)/SQRT(((50*POWER(80,POWER(COS(PI()*MOD(Calculator!$B$38/Calculator!$F$14,1)),2))+MIN(500,MAX(30,100*EXP(-0.3*'VSWR Calculator'!$C$24)*(1+3*ABS(MOD('VSWR Calculator'!$C$23/Calculator!$F$14/2,1)-0.5))))/'VSWR Calculator'!$C$25)+$C51)^2+(1500*ABS(SIN(2*PI()*MOD(Calculator!$B$38/Calculator!$F$14,1)))*IF(MOD(Calculator!$B$38/Calculator!$F$14,1)&lt;0.5,-1,1))^2)),2))</f>
        <v>—</v>
      </c>
      <c r="IC51" s="253" t="n">
        <f aca="false">IF(OR(Calculator!$E$15&lt;&gt;"YES",Calculator!$B$38&lt;Calculator!$G$15),"—",ROUND((1+SQRT(((50*POWER(80,POWER(COS(PI()*MOD(Calculator!$B$38/Calculator!$F$15,1)),2))+MIN(500,MAX(30,100*EXP(-0.3*'VSWR Calculator'!$C$24)*(1+3*ABS(MOD('VSWR Calculator'!$C$23/Calculator!$F$15/2,1)-0.5))))/'VSWR Calculator'!$C$25)-$C51)^2+(1500*ABS(SIN(2*PI()*MOD(Calculator!$B$38/Calculator!$F$15,1)))*IF(MOD(Calculator!$B$38/Calculator!$F$15,1)&lt;0.5,-1,1))^2)/SQRT(((50*POWER(80,POWER(COS(PI()*MOD(Calculator!$B$38/Calculator!$F$15,1)),2))+MIN(500,MAX(30,100*EXP(-0.3*'VSWR Calculator'!$C$24)*(1+3*ABS(MOD('VSWR Calculator'!$C$23/Calculator!$F$15/2,1)-0.5))))/'VSWR Calculator'!$C$25)+$C51)^2+(1500*ABS(SIN(2*PI()*MOD(Calculator!$B$38/Calculator!$F$15,1)))*IF(MOD(Calculator!$B$38/Calculator!$F$15,1)&lt;0.5,-1,1))^2))/(1-SQRT(((50*POWER(80,POWER(COS(PI()*MOD(Calculator!$B$38/Calculator!$F$15,1)),2))+MIN(500,MAX(30,100*EXP(-0.3*'VSWR Calculator'!$C$24)*(1+3*ABS(MOD('VSWR Calculator'!$C$23/Calculator!$F$15/2,1)-0.5))))/'VSWR Calculator'!$C$25)-$C51)^2+(1500*ABS(SIN(2*PI()*MOD(Calculator!$B$38/Calculator!$F$15,1)))*IF(MOD(Calculator!$B$38/Calculator!$F$15,1)&lt;0.5,-1,1))^2)/SQRT(((50*POWER(80,POWER(COS(PI()*MOD(Calculator!$B$38/Calculator!$F$15,1)),2))+MIN(500,MAX(30,100*EXP(-0.3*'VSWR Calculator'!$C$24)*(1+3*ABS(MOD('VSWR Calculator'!$C$23/Calculator!$F$15/2,1)-0.5))))/'VSWR Calculator'!$C$25)+$C51)^2+(1500*ABS(SIN(2*PI()*MOD(Calculator!$B$38/Calculator!$F$15,1)))*IF(MOD(Calculator!$B$38/Calculator!$F$15,1)&lt;0.5,-1,1))^2)),2))</f>
        <v>3.25</v>
      </c>
      <c r="ID51" s="253" t="str">
        <f aca="false">IF(OR(Calculator!$E$16&lt;&gt;"YES",Calculator!$B$38&lt;Calculator!$G$16),"—",ROUND((1+SQRT(((50*POWER(80,POWER(COS(PI()*MOD(Calculator!$B$38/Calculator!$F$16,1)),2))+MIN(500,MAX(30,100*EXP(-0.3*'VSWR Calculator'!$C$24)*(1+3*ABS(MOD('VSWR Calculator'!$C$23/Calculator!$F$16/2,1)-0.5))))/'VSWR Calculator'!$C$25)-$C51)^2+(1500*ABS(SIN(2*PI()*MOD(Calculator!$B$38/Calculator!$F$16,1)))*IF(MOD(Calculator!$B$38/Calculator!$F$16,1)&lt;0.5,-1,1))^2)/SQRT(((50*POWER(80,POWER(COS(PI()*MOD(Calculator!$B$38/Calculator!$F$16,1)),2))+MIN(500,MAX(30,100*EXP(-0.3*'VSWR Calculator'!$C$24)*(1+3*ABS(MOD('VSWR Calculator'!$C$23/Calculator!$F$16/2,1)-0.5))))/'VSWR Calculator'!$C$25)+$C51)^2+(1500*ABS(SIN(2*PI()*MOD(Calculator!$B$38/Calculator!$F$16,1)))*IF(MOD(Calculator!$B$38/Calculator!$F$16,1)&lt;0.5,-1,1))^2))/(1-SQRT(((50*POWER(80,POWER(COS(PI()*MOD(Calculator!$B$38/Calculator!$F$16,1)),2))+MIN(500,MAX(30,100*EXP(-0.3*'VSWR Calculator'!$C$24)*(1+3*ABS(MOD('VSWR Calculator'!$C$23/Calculator!$F$16/2,1)-0.5))))/'VSWR Calculator'!$C$25)-$C51)^2+(1500*ABS(SIN(2*PI()*MOD(Calculator!$B$38/Calculator!$F$16,1)))*IF(MOD(Calculator!$B$38/Calculator!$F$16,1)&lt;0.5,-1,1))^2)/SQRT(((50*POWER(80,POWER(COS(PI()*MOD(Calculator!$B$38/Calculator!$F$16,1)),2))+MIN(500,MAX(30,100*EXP(-0.3*'VSWR Calculator'!$C$24)*(1+3*ABS(MOD('VSWR Calculator'!$C$23/Calculator!$F$16/2,1)-0.5))))/'VSWR Calculator'!$C$25)+$C51)^2+(1500*ABS(SIN(2*PI()*MOD(Calculator!$B$38/Calculator!$F$16,1)))*IF(MOD(Calculator!$B$38/Calculator!$F$16,1)&lt;0.5,-1,1))^2)),2))</f>
        <v>—</v>
      </c>
      <c r="IE51" s="253" t="n">
        <f aca="false">IF(OR(Calculator!$E$17&lt;&gt;"YES",Calculator!$B$38&lt;Calculator!$G$17),"—",ROUND((1+SQRT(((50*POWER(80,POWER(COS(PI()*MOD(Calculator!$B$38/Calculator!$F$17,1)),2))+MIN(500,MAX(30,100*EXP(-0.3*'VSWR Calculator'!$C$24)*(1+3*ABS(MOD('VSWR Calculator'!$C$23/Calculator!$F$17/2,1)-0.5))))/'VSWR Calculator'!$C$25)-$C51)^2+(1500*ABS(SIN(2*PI()*MOD(Calculator!$B$38/Calculator!$F$17,1)))*IF(MOD(Calculator!$B$38/Calculator!$F$17,1)&lt;0.5,-1,1))^2)/SQRT(((50*POWER(80,POWER(COS(PI()*MOD(Calculator!$B$38/Calculator!$F$17,1)),2))+MIN(500,MAX(30,100*EXP(-0.3*'VSWR Calculator'!$C$24)*(1+3*ABS(MOD('VSWR Calculator'!$C$23/Calculator!$F$17/2,1)-0.5))))/'VSWR Calculator'!$C$25)+$C51)^2+(1500*ABS(SIN(2*PI()*MOD(Calculator!$B$38/Calculator!$F$17,1)))*IF(MOD(Calculator!$B$38/Calculator!$F$17,1)&lt;0.5,-1,1))^2))/(1-SQRT(((50*POWER(80,POWER(COS(PI()*MOD(Calculator!$B$38/Calculator!$F$17,1)),2))+MIN(500,MAX(30,100*EXP(-0.3*'VSWR Calculator'!$C$24)*(1+3*ABS(MOD('VSWR Calculator'!$C$23/Calculator!$F$17/2,1)-0.5))))/'VSWR Calculator'!$C$25)-$C51)^2+(1500*ABS(SIN(2*PI()*MOD(Calculator!$B$38/Calculator!$F$17,1)))*IF(MOD(Calculator!$B$38/Calculator!$F$17,1)&lt;0.5,-1,1))^2)/SQRT(((50*POWER(80,POWER(COS(PI()*MOD(Calculator!$B$38/Calculator!$F$17,1)),2))+MIN(500,MAX(30,100*EXP(-0.3*'VSWR Calculator'!$C$24)*(1+3*ABS(MOD('VSWR Calculator'!$C$23/Calculator!$F$17/2,1)-0.5))))/'VSWR Calculator'!$C$25)+$C51)^2+(1500*ABS(SIN(2*PI()*MOD(Calculator!$B$38/Calculator!$F$17,1)))*IF(MOD(Calculator!$B$38/Calculator!$F$17,1)&lt;0.5,-1,1))^2)),2))</f>
        <v>15.59</v>
      </c>
      <c r="IF51" s="253" t="str">
        <f aca="false">IF(OR(Calculator!$E$18&lt;&gt;"YES",Calculator!$B$38&lt;Calculator!$G$18),"—",ROUND((1+SQRT(((50*POWER(80,POWER(COS(PI()*MOD(Calculator!$B$38/Calculator!$F$18,1)),2))+MIN(500,MAX(30,100*EXP(-0.3*'VSWR Calculator'!$C$24)*(1+3*ABS(MOD('VSWR Calculator'!$C$23/Calculator!$F$18/2,1)-0.5))))/'VSWR Calculator'!$C$25)-$C51)^2+(1500*ABS(SIN(2*PI()*MOD(Calculator!$B$38/Calculator!$F$18,1)))*IF(MOD(Calculator!$B$38/Calculator!$F$18,1)&lt;0.5,-1,1))^2)/SQRT(((50*POWER(80,POWER(COS(PI()*MOD(Calculator!$B$38/Calculator!$F$18,1)),2))+MIN(500,MAX(30,100*EXP(-0.3*'VSWR Calculator'!$C$24)*(1+3*ABS(MOD('VSWR Calculator'!$C$23/Calculator!$F$18/2,1)-0.5))))/'VSWR Calculator'!$C$25)+$C51)^2+(1500*ABS(SIN(2*PI()*MOD(Calculator!$B$38/Calculator!$F$18,1)))*IF(MOD(Calculator!$B$38/Calculator!$F$18,1)&lt;0.5,-1,1))^2))/(1-SQRT(((50*POWER(80,POWER(COS(PI()*MOD(Calculator!$B$38/Calculator!$F$18,1)),2))+MIN(500,MAX(30,100*EXP(-0.3*'VSWR Calculator'!$C$24)*(1+3*ABS(MOD('VSWR Calculator'!$C$23/Calculator!$F$18/2,1)-0.5))))/'VSWR Calculator'!$C$25)-$C51)^2+(1500*ABS(SIN(2*PI()*MOD(Calculator!$B$38/Calculator!$F$18,1)))*IF(MOD(Calculator!$B$38/Calculator!$F$18,1)&lt;0.5,-1,1))^2)/SQRT(((50*POWER(80,POWER(COS(PI()*MOD(Calculator!$B$38/Calculator!$F$18,1)),2))+MIN(500,MAX(30,100*EXP(-0.3*'VSWR Calculator'!$C$24)*(1+3*ABS(MOD('VSWR Calculator'!$C$23/Calculator!$F$18/2,1)-0.5))))/'VSWR Calculator'!$C$25)+$C51)^2+(1500*ABS(SIN(2*PI()*MOD(Calculator!$B$38/Calculator!$F$18,1)))*IF(MOD(Calculator!$B$38/Calculator!$F$18,1)&lt;0.5,-1,1))^2)),2))</f>
        <v>—</v>
      </c>
      <c r="IG51" s="253" t="str">
        <f aca="false">IF(OR(Calculator!$E$19&lt;&gt;"YES",Calculator!$B$38&lt;Calculator!$G$19),"—",ROUND((1+SQRT(((50*POWER(80,POWER(COS(PI()*MOD(Calculator!$B$38/Calculator!$F$19,1)),2))+MIN(500,MAX(30,100*EXP(-0.3*'VSWR Calculator'!$C$24)*(1+3*ABS(MOD('VSWR Calculator'!$C$23/Calculator!$F$19/2,1)-0.5))))/'VSWR Calculator'!$C$25)-$C51)^2+(1500*ABS(SIN(2*PI()*MOD(Calculator!$B$38/Calculator!$F$19,1)))*IF(MOD(Calculator!$B$38/Calculator!$F$19,1)&lt;0.5,-1,1))^2)/SQRT(((50*POWER(80,POWER(COS(PI()*MOD(Calculator!$B$38/Calculator!$F$19,1)),2))+MIN(500,MAX(30,100*EXP(-0.3*'VSWR Calculator'!$C$24)*(1+3*ABS(MOD('VSWR Calculator'!$C$23/Calculator!$F$19/2,1)-0.5))))/'VSWR Calculator'!$C$25)+$C51)^2+(1500*ABS(SIN(2*PI()*MOD(Calculator!$B$38/Calculator!$F$19,1)))*IF(MOD(Calculator!$B$38/Calculator!$F$19,1)&lt;0.5,-1,1))^2))/(1-SQRT(((50*POWER(80,POWER(COS(PI()*MOD(Calculator!$B$38/Calculator!$F$19,1)),2))+MIN(500,MAX(30,100*EXP(-0.3*'VSWR Calculator'!$C$24)*(1+3*ABS(MOD('VSWR Calculator'!$C$23/Calculator!$F$19/2,1)-0.5))))/'VSWR Calculator'!$C$25)-$C51)^2+(1500*ABS(SIN(2*PI()*MOD(Calculator!$B$38/Calculator!$F$19,1)))*IF(MOD(Calculator!$B$38/Calculator!$F$19,1)&lt;0.5,-1,1))^2)/SQRT(((50*POWER(80,POWER(COS(PI()*MOD(Calculator!$B$38/Calculator!$F$19,1)),2))+MIN(500,MAX(30,100*EXP(-0.3*'VSWR Calculator'!$C$24)*(1+3*ABS(MOD('VSWR Calculator'!$C$23/Calculator!$F$19/2,1)-0.5))))/'VSWR Calculator'!$C$25)+$C51)^2+(1500*ABS(SIN(2*PI()*MOD(Calculator!$B$38/Calculator!$F$19,1)))*IF(MOD(Calculator!$B$38/Calculator!$F$19,1)&lt;0.5,-1,1))^2)),2))</f>
        <v>—</v>
      </c>
      <c r="IH51" s="253" t="str">
        <f aca="false">IF(OR(Calculator!$E$20&lt;&gt;"YES",Calculator!$B$38&lt;Calculator!$G$20),"—",ROUND((1+SQRT(((50*POWER(80,POWER(COS(PI()*MOD(Calculator!$B$38/Calculator!$F$20,1)),2))+MIN(500,MAX(30,100*EXP(-0.3*'VSWR Calculator'!$C$24)*(1+3*ABS(MOD('VSWR Calculator'!$C$23/Calculator!$F$20/2,1)-0.5))))/'VSWR Calculator'!$C$25)-$C51)^2+(1500*ABS(SIN(2*PI()*MOD(Calculator!$B$38/Calculator!$F$20,1)))*IF(MOD(Calculator!$B$38/Calculator!$F$20,1)&lt;0.5,-1,1))^2)/SQRT(((50*POWER(80,POWER(COS(PI()*MOD(Calculator!$B$38/Calculator!$F$20,1)),2))+MIN(500,MAX(30,100*EXP(-0.3*'VSWR Calculator'!$C$24)*(1+3*ABS(MOD('VSWR Calculator'!$C$23/Calculator!$F$20/2,1)-0.5))))/'VSWR Calculator'!$C$25)+$C51)^2+(1500*ABS(SIN(2*PI()*MOD(Calculator!$B$38/Calculator!$F$20,1)))*IF(MOD(Calculator!$B$38/Calculator!$F$20,1)&lt;0.5,-1,1))^2))/(1-SQRT(((50*POWER(80,POWER(COS(PI()*MOD(Calculator!$B$38/Calculator!$F$20,1)),2))+MIN(500,MAX(30,100*EXP(-0.3*'VSWR Calculator'!$C$24)*(1+3*ABS(MOD('VSWR Calculator'!$C$23/Calculator!$F$20/2,1)-0.5))))/'VSWR Calculator'!$C$25)-$C51)^2+(1500*ABS(SIN(2*PI()*MOD(Calculator!$B$38/Calculator!$F$20,1)))*IF(MOD(Calculator!$B$38/Calculator!$F$20,1)&lt;0.5,-1,1))^2)/SQRT(((50*POWER(80,POWER(COS(PI()*MOD(Calculator!$B$38/Calculator!$F$20,1)),2))+MIN(500,MAX(30,100*EXP(-0.3*'VSWR Calculator'!$C$24)*(1+3*ABS(MOD('VSWR Calculator'!$C$23/Calculator!$F$20/2,1)-0.5))))/'VSWR Calculator'!$C$25)+$C51)^2+(1500*ABS(SIN(2*PI()*MOD(Calculator!$B$38/Calculator!$F$20,1)))*IF(MOD(Calculator!$B$38/Calculator!$F$20,1)&lt;0.5,-1,1))^2)),2))</f>
        <v>—</v>
      </c>
      <c r="II51" s="253" t="str">
        <f aca="false">IF(OR(Calculator!$E$21&lt;&gt;"YES",Calculator!$B$38&lt;Calculator!$G$21),"—",ROUND((1+SQRT(((50*POWER(80,POWER(COS(PI()*MOD(Calculator!$B$38/Calculator!$F$21,1)),2))+MIN(500,MAX(30,100*EXP(-0.3*'VSWR Calculator'!$C$24)*(1+3*ABS(MOD('VSWR Calculator'!$C$23/Calculator!$F$21/2,1)-0.5))))/'VSWR Calculator'!$C$25)-$C51)^2+(1500*ABS(SIN(2*PI()*MOD(Calculator!$B$38/Calculator!$F$21,1)))*IF(MOD(Calculator!$B$38/Calculator!$F$21,1)&lt;0.5,-1,1))^2)/SQRT(((50*POWER(80,POWER(COS(PI()*MOD(Calculator!$B$38/Calculator!$F$21,1)),2))+MIN(500,MAX(30,100*EXP(-0.3*'VSWR Calculator'!$C$24)*(1+3*ABS(MOD('VSWR Calculator'!$C$23/Calculator!$F$21/2,1)-0.5))))/'VSWR Calculator'!$C$25)+$C51)^2+(1500*ABS(SIN(2*PI()*MOD(Calculator!$B$38/Calculator!$F$21,1)))*IF(MOD(Calculator!$B$38/Calculator!$F$21,1)&lt;0.5,-1,1))^2))/(1-SQRT(((50*POWER(80,POWER(COS(PI()*MOD(Calculator!$B$38/Calculator!$F$21,1)),2))+MIN(500,MAX(30,100*EXP(-0.3*'VSWR Calculator'!$C$24)*(1+3*ABS(MOD('VSWR Calculator'!$C$23/Calculator!$F$21/2,1)-0.5))))/'VSWR Calculator'!$C$25)-$C51)^2+(1500*ABS(SIN(2*PI()*MOD(Calculator!$B$38/Calculator!$F$21,1)))*IF(MOD(Calculator!$B$38/Calculator!$F$21,1)&lt;0.5,-1,1))^2)/SQRT(((50*POWER(80,POWER(COS(PI()*MOD(Calculator!$B$38/Calculator!$F$21,1)),2))+MIN(500,MAX(30,100*EXP(-0.3*'VSWR Calculator'!$C$24)*(1+3*ABS(MOD('VSWR Calculator'!$C$23/Calculator!$F$21/2,1)-0.5))))/'VSWR Calculator'!$C$25)+$C51)^2+(1500*ABS(SIN(2*PI()*MOD(Calculator!$B$38/Calculator!$F$21,1)))*IF(MOD(Calculator!$B$38/Calculator!$F$21,1)&lt;0.5,-1,1))^2)),2))</f>
        <v>—</v>
      </c>
      <c r="IJ51" s="253" t="str">
        <f aca="false">IF(OR(Calculator!$E$22&lt;&gt;"YES",Calculator!$B$38&lt;Calculator!$G$22),"—",ROUND((1+SQRT(((50*POWER(80,POWER(COS(PI()*MOD(Calculator!$B$38/Calculator!$F$22,1)),2))+MIN(500,MAX(30,100*EXP(-0.3*'VSWR Calculator'!$C$24)*(1+3*ABS(MOD('VSWR Calculator'!$C$23/Calculator!$F$22/2,1)-0.5))))/'VSWR Calculator'!$C$25)-$C51)^2+(1500*ABS(SIN(2*PI()*MOD(Calculator!$B$38/Calculator!$F$22,1)))*IF(MOD(Calculator!$B$38/Calculator!$F$22,1)&lt;0.5,-1,1))^2)/SQRT(((50*POWER(80,POWER(COS(PI()*MOD(Calculator!$B$38/Calculator!$F$22,1)),2))+MIN(500,MAX(30,100*EXP(-0.3*'VSWR Calculator'!$C$24)*(1+3*ABS(MOD('VSWR Calculator'!$C$23/Calculator!$F$22/2,1)-0.5))))/'VSWR Calculator'!$C$25)+$C51)^2+(1500*ABS(SIN(2*PI()*MOD(Calculator!$B$38/Calculator!$F$22,1)))*IF(MOD(Calculator!$B$38/Calculator!$F$22,1)&lt;0.5,-1,1))^2))/(1-SQRT(((50*POWER(80,POWER(COS(PI()*MOD(Calculator!$B$38/Calculator!$F$22,1)),2))+MIN(500,MAX(30,100*EXP(-0.3*'VSWR Calculator'!$C$24)*(1+3*ABS(MOD('VSWR Calculator'!$C$23/Calculator!$F$22/2,1)-0.5))))/'VSWR Calculator'!$C$25)-$C51)^2+(1500*ABS(SIN(2*PI()*MOD(Calculator!$B$38/Calculator!$F$22,1)))*IF(MOD(Calculator!$B$38/Calculator!$F$22,1)&lt;0.5,-1,1))^2)/SQRT(((50*POWER(80,POWER(COS(PI()*MOD(Calculator!$B$38/Calculator!$F$22,1)),2))+MIN(500,MAX(30,100*EXP(-0.3*'VSWR Calculator'!$C$24)*(1+3*ABS(MOD('VSWR Calculator'!$C$23/Calculator!$F$22/2,1)-0.5))))/'VSWR Calculator'!$C$25)+$C51)^2+(1500*ABS(SIN(2*PI()*MOD(Calculator!$B$38/Calculator!$F$22,1)))*IF(MOD(Calculator!$B$38/Calculator!$F$22,1)&lt;0.5,-1,1))^2)),2))</f>
        <v>—</v>
      </c>
      <c r="IK51" s="253" t="n">
        <f aca="false">IFERROR(ROUND((IF(ISNUMBER(HZ51),HZ51,0)+IF(ISNUMBER(IA51),IA51,0)+IF(ISNUMBER(IB51),IB51,0)+IF(ISNUMBER(IC51),IC51,0)+IF(ISNUMBER(ID51),ID51,0)+IF(ISNUMBER(IE51),IE51,0)+IF(ISNUMBER(IF51),IF51,0)+IF(ISNUMBER(IG51),IG51,0)+IF(ISNUMBER(IH51),IH51,0)+IF(ISNUMBER(II51),II51,0)+IF(ISNUMBER(IJ51),IJ51,0))/(IF(ISNUMBER(HZ51),1,0)+IF(ISNUMBER(IA51),1,0)+IF(ISNUMBER(IB51),1,0)+IF(ISNUMBER(IC51),1,0)+IF(ISNUMBER(ID51),1,0)+IF(ISNUMBER(IE51),1,0)+IF(ISNUMBER(IF51),1,0)+IF(ISNUMBER(IG51),1,0)+IF(ISNUMBER(IH51),1,0)+IF(ISNUMBER(II51),1,0)+IF(ISNUMBER(IJ51),1,0)),4),"")</f>
        <v>9.42</v>
      </c>
    </row>
    <row r="52" customFormat="false" ht="15" hidden="false" customHeight="true" outlineLevel="0" collapsed="false">
      <c r="A52" s="296" t="s">
        <v>494</v>
      </c>
      <c r="B52" s="296" t="s">
        <v>339</v>
      </c>
      <c r="C52" s="297" t="n">
        <v>900</v>
      </c>
      <c r="D52" s="298" t="str">
        <f aca="false">IF(OR(Calculator!$E$12&lt;&gt;"YES",Calculator!$B$29&lt;Calculator!$G$12),"—",ROUND((1+SQRT(((50*POWER(80,POWER(COS(PI()*MOD(Calculator!$B$29/Calculator!$F$12,1)),2))-$C52)^2+(1500*ABS(SIN(2*PI()*MOD(Calculator!$B$29/Calculator!$F$12,1)))*IF(MOD(Calculator!$B$29/Calculator!$F$12,1)&lt;0.5,-1,1))^2)/((50*POWER(80,POWER(COS(PI()*MOD(Calculator!$B$29/Calculator!$F$12,1)),2))+$C52)^2+(1500*ABS(SIN(2*PI()*MOD(Calculator!$B$29/Calculator!$F$12,1)))*IF(MOD(Calculator!$B$29/Calculator!$F$12,1)&lt;0.5,-1,1))^2)))/(1-SQRT(((50*POWER(80,POWER(COS(PI()*MOD(Calculator!$B$29/Calculator!$F$12,1)),2))-$C52)^2+(1500*ABS(SIN(2*PI()*MOD(Calculator!$B$29/Calculator!$F$12,1)))*IF(MOD(Calculator!$B$29/Calculator!$F$12,1)&lt;0.5,-1,1))^2)/((50*POWER(80,POWER(COS(PI()*MOD(Calculator!$B$29/Calculator!$F$12,1)),2))+$C52)^2+(1500*ABS(SIN(2*PI()*MOD(Calculator!$B$29/Calculator!$F$12,1)))*IF(MOD(Calculator!$B$29/Calculator!$F$12,1)&lt;0.5,-1,1))^2))),2))</f>
        <v>—</v>
      </c>
      <c r="E52" s="298" t="str">
        <f aca="false">IF(OR(Calculator!$E$13&lt;&gt;"YES",Calculator!$B$29&lt;Calculator!$G$13),"—",ROUND((1+SQRT(((50*POWER(80,POWER(COS(PI()*MOD(Calculator!$B$29/Calculator!$F$13,1)),2))-$C52)^2+(1500*ABS(SIN(2*PI()*MOD(Calculator!$B$29/Calculator!$F$13,1)))*IF(MOD(Calculator!$B$29/Calculator!$F$13,1)&lt;0.5,-1,1))^2)/((50*POWER(80,POWER(COS(PI()*MOD(Calculator!$B$29/Calculator!$F$13,1)),2))+$C52)^2+(1500*ABS(SIN(2*PI()*MOD(Calculator!$B$29/Calculator!$F$13,1)))*IF(MOD(Calculator!$B$29/Calculator!$F$13,1)&lt;0.5,-1,1))^2)))/(1-SQRT(((50*POWER(80,POWER(COS(PI()*MOD(Calculator!$B$29/Calculator!$F$13,1)),2))-$C52)^2+(1500*ABS(SIN(2*PI()*MOD(Calculator!$B$29/Calculator!$F$13,1)))*IF(MOD(Calculator!$B$29/Calculator!$F$13,1)&lt;0.5,-1,1))^2)/((50*POWER(80,POWER(COS(PI()*MOD(Calculator!$B$29/Calculator!$F$13,1)),2))+$C52)^2+(1500*ABS(SIN(2*PI()*MOD(Calculator!$B$29/Calculator!$F$13,1)))*IF(MOD(Calculator!$B$29/Calculator!$F$13,1)&lt;0.5,-1,1))^2))),2))</f>
        <v>—</v>
      </c>
      <c r="F52" s="298" t="str">
        <f aca="false">IF(OR(Calculator!$E$14&lt;&gt;"YES",Calculator!$B$29&lt;Calculator!$G$14),"—",ROUND((1+SQRT(((50*POWER(80,POWER(COS(PI()*MOD(Calculator!$B$29/Calculator!$F$14,1)),2))-$C52)^2+(1500*ABS(SIN(2*PI()*MOD(Calculator!$B$29/Calculator!$F$14,1)))*IF(MOD(Calculator!$B$29/Calculator!$F$14,1)&lt;0.5,-1,1))^2)/((50*POWER(80,POWER(COS(PI()*MOD(Calculator!$B$29/Calculator!$F$14,1)),2))+$C52)^2+(1500*ABS(SIN(2*PI()*MOD(Calculator!$B$29/Calculator!$F$14,1)))*IF(MOD(Calculator!$B$29/Calculator!$F$14,1)&lt;0.5,-1,1))^2)))/(1-SQRT(((50*POWER(80,POWER(COS(PI()*MOD(Calculator!$B$29/Calculator!$F$14,1)),2))-$C52)^2+(1500*ABS(SIN(2*PI()*MOD(Calculator!$B$29/Calculator!$F$14,1)))*IF(MOD(Calculator!$B$29/Calculator!$F$14,1)&lt;0.5,-1,1))^2)/((50*POWER(80,POWER(COS(PI()*MOD(Calculator!$B$29/Calculator!$F$14,1)),2))+$C52)^2+(1500*ABS(SIN(2*PI()*MOD(Calculator!$B$29/Calculator!$F$14,1)))*IF(MOD(Calculator!$B$29/Calculator!$F$14,1)&lt;0.5,-1,1))^2))),2))</f>
        <v>—</v>
      </c>
      <c r="G52" s="298" t="n">
        <f aca="false">IF(OR(Calculator!$E$15&lt;&gt;"YES",Calculator!$B$29&lt;Calculator!$G$15),"—",ROUND((1+SQRT(((50*POWER(80,POWER(COS(PI()*MOD(Calculator!$B$29/Calculator!$F$15,1)),2))-$C52)^2+(1500*ABS(SIN(2*PI()*MOD(Calculator!$B$29/Calculator!$F$15,1)))*IF(MOD(Calculator!$B$29/Calculator!$F$15,1)&lt;0.5,-1,1))^2)/((50*POWER(80,POWER(COS(PI()*MOD(Calculator!$B$29/Calculator!$F$15,1)),2))+$C52)^2+(1500*ABS(SIN(2*PI()*MOD(Calculator!$B$29/Calculator!$F$15,1)))*IF(MOD(Calculator!$B$29/Calculator!$F$15,1)&lt;0.5,-1,1))^2)))/(1-SQRT(((50*POWER(80,POWER(COS(PI()*MOD(Calculator!$B$29/Calculator!$F$15,1)),2))-$C52)^2+(1500*ABS(SIN(2*PI()*MOD(Calculator!$B$29/Calculator!$F$15,1)))*IF(MOD(Calculator!$B$29/Calculator!$F$15,1)&lt;0.5,-1,1))^2)/((50*POWER(80,POWER(COS(PI()*MOD(Calculator!$B$29/Calculator!$F$15,1)),2))+$C52)^2+(1500*ABS(SIN(2*PI()*MOD(Calculator!$B$29/Calculator!$F$15,1)))*IF(MOD(Calculator!$B$29/Calculator!$F$15,1)&lt;0.5,-1,1))^2))),2))</f>
        <v>18.58</v>
      </c>
      <c r="H52" s="298" t="str">
        <f aca="false">IF(OR(Calculator!$E$16&lt;&gt;"YES",Calculator!$B$29&lt;Calculator!$G$16),"—",ROUND((1+SQRT(((50*POWER(80,POWER(COS(PI()*MOD(Calculator!$B$29/Calculator!$F$16,1)),2))-$C52)^2+(1500*ABS(SIN(2*PI()*MOD(Calculator!$B$29/Calculator!$F$16,1)))*IF(MOD(Calculator!$B$29/Calculator!$F$16,1)&lt;0.5,-1,1))^2)/((50*POWER(80,POWER(COS(PI()*MOD(Calculator!$B$29/Calculator!$F$16,1)),2))+$C52)^2+(1500*ABS(SIN(2*PI()*MOD(Calculator!$B$29/Calculator!$F$16,1)))*IF(MOD(Calculator!$B$29/Calculator!$F$16,1)&lt;0.5,-1,1))^2)))/(1-SQRT(((50*POWER(80,POWER(COS(PI()*MOD(Calculator!$B$29/Calculator!$F$16,1)),2))-$C52)^2+(1500*ABS(SIN(2*PI()*MOD(Calculator!$B$29/Calculator!$F$16,1)))*IF(MOD(Calculator!$B$29/Calculator!$F$16,1)&lt;0.5,-1,1))^2)/((50*POWER(80,POWER(COS(PI()*MOD(Calculator!$B$29/Calculator!$F$16,1)),2))+$C52)^2+(1500*ABS(SIN(2*PI()*MOD(Calculator!$B$29/Calculator!$F$16,1)))*IF(MOD(Calculator!$B$29/Calculator!$F$16,1)&lt;0.5,-1,1))^2))),2))</f>
        <v>—</v>
      </c>
      <c r="I52" s="298" t="n">
        <f aca="false">IF(OR(Calculator!$E$17&lt;&gt;"YES",Calculator!$B$29&lt;Calculator!$G$17),"—",ROUND((1+SQRT(((50*POWER(80,POWER(COS(PI()*MOD(Calculator!$B$29/Calculator!$F$17,1)),2))-$C52)^2+(1500*ABS(SIN(2*PI()*MOD(Calculator!$B$29/Calculator!$F$17,1)))*IF(MOD(Calculator!$B$29/Calculator!$F$17,1)&lt;0.5,-1,1))^2)/((50*POWER(80,POWER(COS(PI()*MOD(Calculator!$B$29/Calculator!$F$17,1)),2))+$C52)^2+(1500*ABS(SIN(2*PI()*MOD(Calculator!$B$29/Calculator!$F$17,1)))*IF(MOD(Calculator!$B$29/Calculator!$F$17,1)&lt;0.5,-1,1))^2)))/(1-SQRT(((50*POWER(80,POWER(COS(PI()*MOD(Calculator!$B$29/Calculator!$F$17,1)),2))-$C52)^2+(1500*ABS(SIN(2*PI()*MOD(Calculator!$B$29/Calculator!$F$17,1)))*IF(MOD(Calculator!$B$29/Calculator!$F$17,1)&lt;0.5,-1,1))^2)/((50*POWER(80,POWER(COS(PI()*MOD(Calculator!$B$29/Calculator!$F$17,1)),2))+$C52)^2+(1500*ABS(SIN(2*PI()*MOD(Calculator!$B$29/Calculator!$F$17,1)))*IF(MOD(Calculator!$B$29/Calculator!$F$17,1)&lt;0.5,-1,1))^2))),2))</f>
        <v>17.3</v>
      </c>
      <c r="J52" s="298" t="str">
        <f aca="false">IF(OR(Calculator!$E$18&lt;&gt;"YES",Calculator!$B$29&lt;Calculator!$G$18),"—",ROUND((1+SQRT(((50*POWER(80,POWER(COS(PI()*MOD(Calculator!$B$29/Calculator!$F$18,1)),2))-$C52)^2+(1500*ABS(SIN(2*PI()*MOD(Calculator!$B$29/Calculator!$F$18,1)))*IF(MOD(Calculator!$B$29/Calculator!$F$18,1)&lt;0.5,-1,1))^2)/((50*POWER(80,POWER(COS(PI()*MOD(Calculator!$B$29/Calculator!$F$18,1)),2))+$C52)^2+(1500*ABS(SIN(2*PI()*MOD(Calculator!$B$29/Calculator!$F$18,1)))*IF(MOD(Calculator!$B$29/Calculator!$F$18,1)&lt;0.5,-1,1))^2)))/(1-SQRT(((50*POWER(80,POWER(COS(PI()*MOD(Calculator!$B$29/Calculator!$F$18,1)),2))-$C52)^2+(1500*ABS(SIN(2*PI()*MOD(Calculator!$B$29/Calculator!$F$18,1)))*IF(MOD(Calculator!$B$29/Calculator!$F$18,1)&lt;0.5,-1,1))^2)/((50*POWER(80,POWER(COS(PI()*MOD(Calculator!$B$29/Calculator!$F$18,1)),2))+$C52)^2+(1500*ABS(SIN(2*PI()*MOD(Calculator!$B$29/Calculator!$F$18,1)))*IF(MOD(Calculator!$B$29/Calculator!$F$18,1)&lt;0.5,-1,1))^2))),2))</f>
        <v>—</v>
      </c>
      <c r="K52" s="298" t="str">
        <f aca="false">IF(OR(Calculator!$E$19&lt;&gt;"YES",Calculator!$B$29&lt;Calculator!$G$19),"—",ROUND((1+SQRT(((50*POWER(80,POWER(COS(PI()*MOD(Calculator!$B$29/Calculator!$F$19,1)),2))-$C52)^2+(1500*ABS(SIN(2*PI()*MOD(Calculator!$B$29/Calculator!$F$19,1)))*IF(MOD(Calculator!$B$29/Calculator!$F$19,1)&lt;0.5,-1,1))^2)/((50*POWER(80,POWER(COS(PI()*MOD(Calculator!$B$29/Calculator!$F$19,1)),2))+$C52)^2+(1500*ABS(SIN(2*PI()*MOD(Calculator!$B$29/Calculator!$F$19,1)))*IF(MOD(Calculator!$B$29/Calculator!$F$19,1)&lt;0.5,-1,1))^2)))/(1-SQRT(((50*POWER(80,POWER(COS(PI()*MOD(Calculator!$B$29/Calculator!$F$19,1)),2))-$C52)^2+(1500*ABS(SIN(2*PI()*MOD(Calculator!$B$29/Calculator!$F$19,1)))*IF(MOD(Calculator!$B$29/Calculator!$F$19,1)&lt;0.5,-1,1))^2)/((50*POWER(80,POWER(COS(PI()*MOD(Calculator!$B$29/Calculator!$F$19,1)),2))+$C52)^2+(1500*ABS(SIN(2*PI()*MOD(Calculator!$B$29/Calculator!$F$19,1)))*IF(MOD(Calculator!$B$29/Calculator!$F$19,1)&lt;0.5,-1,1))^2))),2))</f>
        <v>—</v>
      </c>
      <c r="L52" s="298" t="str">
        <f aca="false">IF(OR(Calculator!$E$20&lt;&gt;"YES",Calculator!$B$29&lt;Calculator!$G$20),"—",ROUND((1+SQRT(((50*POWER(80,POWER(COS(PI()*MOD(Calculator!$B$29/Calculator!$F$20,1)),2))-$C52)^2+(1500*ABS(SIN(2*PI()*MOD(Calculator!$B$29/Calculator!$F$20,1)))*IF(MOD(Calculator!$B$29/Calculator!$F$20,1)&lt;0.5,-1,1))^2)/((50*POWER(80,POWER(COS(PI()*MOD(Calculator!$B$29/Calculator!$F$20,1)),2))+$C52)^2+(1500*ABS(SIN(2*PI()*MOD(Calculator!$B$29/Calculator!$F$20,1)))*IF(MOD(Calculator!$B$29/Calculator!$F$20,1)&lt;0.5,-1,1))^2)))/(1-SQRT(((50*POWER(80,POWER(COS(PI()*MOD(Calculator!$B$29/Calculator!$F$20,1)),2))-$C52)^2+(1500*ABS(SIN(2*PI()*MOD(Calculator!$B$29/Calculator!$F$20,1)))*IF(MOD(Calculator!$B$29/Calculator!$F$20,1)&lt;0.5,-1,1))^2)/((50*POWER(80,POWER(COS(PI()*MOD(Calculator!$B$29/Calculator!$F$20,1)),2))+$C52)^2+(1500*ABS(SIN(2*PI()*MOD(Calculator!$B$29/Calculator!$F$20,1)))*IF(MOD(Calculator!$B$29/Calculator!$F$20,1)&lt;0.5,-1,1))^2))),2))</f>
        <v>—</v>
      </c>
      <c r="M52" s="298" t="str">
        <f aca="false">IF(OR(Calculator!$E$21&lt;&gt;"YES",Calculator!$B$29&lt;Calculator!$G$21),"—",ROUND((1+SQRT(((50*POWER(80,POWER(COS(PI()*MOD(Calculator!$B$29/Calculator!$F$21,1)),2))-$C52)^2+(1500*ABS(SIN(2*PI()*MOD(Calculator!$B$29/Calculator!$F$21,1)))*IF(MOD(Calculator!$B$29/Calculator!$F$21,1)&lt;0.5,-1,1))^2)/((50*POWER(80,POWER(COS(PI()*MOD(Calculator!$B$29/Calculator!$F$21,1)),2))+$C52)^2+(1500*ABS(SIN(2*PI()*MOD(Calculator!$B$29/Calculator!$F$21,1)))*IF(MOD(Calculator!$B$29/Calculator!$F$21,1)&lt;0.5,-1,1))^2)))/(1-SQRT(((50*POWER(80,POWER(COS(PI()*MOD(Calculator!$B$29/Calculator!$F$21,1)),2))-$C52)^2+(1500*ABS(SIN(2*PI()*MOD(Calculator!$B$29/Calculator!$F$21,1)))*IF(MOD(Calculator!$B$29/Calculator!$F$21,1)&lt;0.5,-1,1))^2)/((50*POWER(80,POWER(COS(PI()*MOD(Calculator!$B$29/Calculator!$F$21,1)),2))+$C52)^2+(1500*ABS(SIN(2*PI()*MOD(Calculator!$B$29/Calculator!$F$21,1)))*IF(MOD(Calculator!$B$29/Calculator!$F$21,1)&lt;0.5,-1,1))^2))),2))</f>
        <v>—</v>
      </c>
      <c r="N52" s="298" t="str">
        <f aca="false">IF(OR(Calculator!$E$22&lt;&gt;"YES",Calculator!$B$29&lt;Calculator!$G$22),"—",ROUND((1+SQRT(((50*POWER(80,POWER(COS(PI()*MOD(Calculator!$B$29/Calculator!$F$22,1)),2))-$C52)^2+(1500*ABS(SIN(2*PI()*MOD(Calculator!$B$29/Calculator!$F$22,1)))*IF(MOD(Calculator!$B$29/Calculator!$F$22,1)&lt;0.5,-1,1))^2)/((50*POWER(80,POWER(COS(PI()*MOD(Calculator!$B$29/Calculator!$F$22,1)),2))+$C52)^2+(1500*ABS(SIN(2*PI()*MOD(Calculator!$B$29/Calculator!$F$22,1)))*IF(MOD(Calculator!$B$29/Calculator!$F$22,1)&lt;0.5,-1,1))^2)))/(1-SQRT(((50*POWER(80,POWER(COS(PI()*MOD(Calculator!$B$29/Calculator!$F$22,1)),2))-$C52)^2+(1500*ABS(SIN(2*PI()*MOD(Calculator!$B$29/Calculator!$F$22,1)))*IF(MOD(Calculator!$B$29/Calculator!$F$22,1)&lt;0.5,-1,1))^2)/((50*POWER(80,POWER(COS(PI()*MOD(Calculator!$B$29/Calculator!$F$22,1)),2))+$C52)^2+(1500*ABS(SIN(2*PI()*MOD(Calculator!$B$29/Calculator!$F$22,1)))*IF(MOD(Calculator!$B$29/Calculator!$F$22,1)&lt;0.5,-1,1))^2))),2))</f>
        <v>—</v>
      </c>
      <c r="O52" s="292" t="n">
        <f aca="false">IFERROR(ROUND((IF(ISNUMBER(D52),D52,0)+IF(ISNUMBER(E52),E52,0)+IF(ISNUMBER(F52),F52,0)+IF(ISNUMBER(G52),G52,0)+IF(ISNUMBER(H52),H52,0)+IF(ISNUMBER(I52),I52,0)+IF(ISNUMBER(J52),J52,0)+IF(ISNUMBER(K52),K52,0)+IF(ISNUMBER(L52),L52,0)+IF(ISNUMBER(M52),M52,0)+IF(ISNUMBER(N52),N52,0))/(IF(ISNUMBER(D52),1,0)+IF(ISNUMBER(E52),1,0)+IF(ISNUMBER(F52),1,0)+IF(ISNUMBER(G52),1,0)+IF(ISNUMBER(H52),1,0)+IF(ISNUMBER(I52),1,0)+IF(ISNUMBER(J52),1,0)+IF(ISNUMBER(K52),1,0)+IF(ISNUMBER(L52),1,0)+IF(ISNUMBER(M52),1,0)+IF(ISNUMBER(N52),1,0)),4),"")</f>
        <v>17.94</v>
      </c>
      <c r="P52" s="298" t="str">
        <f aca="false">IF(OR(Calculator!$E$12&lt;&gt;"YES",Calculator!$B$30&lt;Calculator!$G$12),"—",ROUND((1+SQRT(((50*POWER(80,POWER(COS(PI()*MOD(Calculator!$B$30/Calculator!$F$12,1)),2))-$C52)^2+(1500*ABS(SIN(2*PI()*MOD(Calculator!$B$30/Calculator!$F$12,1)))*IF(MOD(Calculator!$B$30/Calculator!$F$12,1)&lt;0.5,-1,1))^2)/((50*POWER(80,POWER(COS(PI()*MOD(Calculator!$B$30/Calculator!$F$12,1)),2))+$C52)^2+(1500*ABS(SIN(2*PI()*MOD(Calculator!$B$30/Calculator!$F$12,1)))*IF(MOD(Calculator!$B$30/Calculator!$F$12,1)&lt;0.5,-1,1))^2)))/(1-SQRT(((50*POWER(80,POWER(COS(PI()*MOD(Calculator!$B$30/Calculator!$F$12,1)),2))-$C52)^2+(1500*ABS(SIN(2*PI()*MOD(Calculator!$B$30/Calculator!$F$12,1)))*IF(MOD(Calculator!$B$30/Calculator!$F$12,1)&lt;0.5,-1,1))^2)/((50*POWER(80,POWER(COS(PI()*MOD(Calculator!$B$30/Calculator!$F$12,1)),2))+$C52)^2+(1500*ABS(SIN(2*PI()*MOD(Calculator!$B$30/Calculator!$F$12,1)))*IF(MOD(Calculator!$B$30/Calculator!$F$12,1)&lt;0.5,-1,1))^2))),2))</f>
        <v>—</v>
      </c>
      <c r="Q52" s="298" t="str">
        <f aca="false">IF(OR(Calculator!$E$13&lt;&gt;"YES",Calculator!$B$30&lt;Calculator!$G$13),"—",ROUND((1+SQRT(((50*POWER(80,POWER(COS(PI()*MOD(Calculator!$B$30/Calculator!$F$13,1)),2))-$C52)^2+(1500*ABS(SIN(2*PI()*MOD(Calculator!$B$30/Calculator!$F$13,1)))*IF(MOD(Calculator!$B$30/Calculator!$F$13,1)&lt;0.5,-1,1))^2)/((50*POWER(80,POWER(COS(PI()*MOD(Calculator!$B$30/Calculator!$F$13,1)),2))+$C52)^2+(1500*ABS(SIN(2*PI()*MOD(Calculator!$B$30/Calculator!$F$13,1)))*IF(MOD(Calculator!$B$30/Calculator!$F$13,1)&lt;0.5,-1,1))^2)))/(1-SQRT(((50*POWER(80,POWER(COS(PI()*MOD(Calculator!$B$30/Calculator!$F$13,1)),2))-$C52)^2+(1500*ABS(SIN(2*PI()*MOD(Calculator!$B$30/Calculator!$F$13,1)))*IF(MOD(Calculator!$B$30/Calculator!$F$13,1)&lt;0.5,-1,1))^2)/((50*POWER(80,POWER(COS(PI()*MOD(Calculator!$B$30/Calculator!$F$13,1)),2))+$C52)^2+(1500*ABS(SIN(2*PI()*MOD(Calculator!$B$30/Calculator!$F$13,1)))*IF(MOD(Calculator!$B$30/Calculator!$F$13,1)&lt;0.5,-1,1))^2))),2))</f>
        <v>—</v>
      </c>
      <c r="R52" s="298" t="str">
        <f aca="false">IF(OR(Calculator!$E$14&lt;&gt;"YES",Calculator!$B$30&lt;Calculator!$G$14),"—",ROUND((1+SQRT(((50*POWER(80,POWER(COS(PI()*MOD(Calculator!$B$30/Calculator!$F$14,1)),2))-$C52)^2+(1500*ABS(SIN(2*PI()*MOD(Calculator!$B$30/Calculator!$F$14,1)))*IF(MOD(Calculator!$B$30/Calculator!$F$14,1)&lt;0.5,-1,1))^2)/((50*POWER(80,POWER(COS(PI()*MOD(Calculator!$B$30/Calculator!$F$14,1)),2))+$C52)^2+(1500*ABS(SIN(2*PI()*MOD(Calculator!$B$30/Calculator!$F$14,1)))*IF(MOD(Calculator!$B$30/Calculator!$F$14,1)&lt;0.5,-1,1))^2)))/(1-SQRT(((50*POWER(80,POWER(COS(PI()*MOD(Calculator!$B$30/Calculator!$F$14,1)),2))-$C52)^2+(1500*ABS(SIN(2*PI()*MOD(Calculator!$B$30/Calculator!$F$14,1)))*IF(MOD(Calculator!$B$30/Calculator!$F$14,1)&lt;0.5,-1,1))^2)/((50*POWER(80,POWER(COS(PI()*MOD(Calculator!$B$30/Calculator!$F$14,1)),2))+$C52)^2+(1500*ABS(SIN(2*PI()*MOD(Calculator!$B$30/Calculator!$F$14,1)))*IF(MOD(Calculator!$B$30/Calculator!$F$14,1)&lt;0.5,-1,1))^2))),2))</f>
        <v>—</v>
      </c>
      <c r="S52" s="298" t="n">
        <f aca="false">IF(OR(Calculator!$E$15&lt;&gt;"YES",Calculator!$B$30&lt;Calculator!$G$15),"—",ROUND((1+SQRT(((50*POWER(80,POWER(COS(PI()*MOD(Calculator!$B$30/Calculator!$F$15,1)),2))-$C52)^2+(1500*ABS(SIN(2*PI()*MOD(Calculator!$B$30/Calculator!$F$15,1)))*IF(MOD(Calculator!$B$30/Calculator!$F$15,1)&lt;0.5,-1,1))^2)/((50*POWER(80,POWER(COS(PI()*MOD(Calculator!$B$30/Calculator!$F$15,1)),2))+$C52)^2+(1500*ABS(SIN(2*PI()*MOD(Calculator!$B$30/Calculator!$F$15,1)))*IF(MOD(Calculator!$B$30/Calculator!$F$15,1)&lt;0.5,-1,1))^2)))/(1-SQRT(((50*POWER(80,POWER(COS(PI()*MOD(Calculator!$B$30/Calculator!$F$15,1)),2))-$C52)^2+(1500*ABS(SIN(2*PI()*MOD(Calculator!$B$30/Calculator!$F$15,1)))*IF(MOD(Calculator!$B$30/Calculator!$F$15,1)&lt;0.5,-1,1))^2)/((50*POWER(80,POWER(COS(PI()*MOD(Calculator!$B$30/Calculator!$F$15,1)),2))+$C52)^2+(1500*ABS(SIN(2*PI()*MOD(Calculator!$B$30/Calculator!$F$15,1)))*IF(MOD(Calculator!$B$30/Calculator!$F$15,1)&lt;0.5,-1,1))^2))),2))</f>
        <v>17.92</v>
      </c>
      <c r="T52" s="298" t="str">
        <f aca="false">IF(OR(Calculator!$E$16&lt;&gt;"YES",Calculator!$B$30&lt;Calculator!$G$16),"—",ROUND((1+SQRT(((50*POWER(80,POWER(COS(PI()*MOD(Calculator!$B$30/Calculator!$F$16,1)),2))-$C52)^2+(1500*ABS(SIN(2*PI()*MOD(Calculator!$B$30/Calculator!$F$16,1)))*IF(MOD(Calculator!$B$30/Calculator!$F$16,1)&lt;0.5,-1,1))^2)/((50*POWER(80,POWER(COS(PI()*MOD(Calculator!$B$30/Calculator!$F$16,1)),2))+$C52)^2+(1500*ABS(SIN(2*PI()*MOD(Calculator!$B$30/Calculator!$F$16,1)))*IF(MOD(Calculator!$B$30/Calculator!$F$16,1)&lt;0.5,-1,1))^2)))/(1-SQRT(((50*POWER(80,POWER(COS(PI()*MOD(Calculator!$B$30/Calculator!$F$16,1)),2))-$C52)^2+(1500*ABS(SIN(2*PI()*MOD(Calculator!$B$30/Calculator!$F$16,1)))*IF(MOD(Calculator!$B$30/Calculator!$F$16,1)&lt;0.5,-1,1))^2)/((50*POWER(80,POWER(COS(PI()*MOD(Calculator!$B$30/Calculator!$F$16,1)),2))+$C52)^2+(1500*ABS(SIN(2*PI()*MOD(Calculator!$B$30/Calculator!$F$16,1)))*IF(MOD(Calculator!$B$30/Calculator!$F$16,1)&lt;0.5,-1,1))^2))),2))</f>
        <v>—</v>
      </c>
      <c r="U52" s="298" t="n">
        <f aca="false">IF(OR(Calculator!$E$17&lt;&gt;"YES",Calculator!$B$30&lt;Calculator!$G$17),"—",ROUND((1+SQRT(((50*POWER(80,POWER(COS(PI()*MOD(Calculator!$B$30/Calculator!$F$17,1)),2))-$C52)^2+(1500*ABS(SIN(2*PI()*MOD(Calculator!$B$30/Calculator!$F$17,1)))*IF(MOD(Calculator!$B$30/Calculator!$F$17,1)&lt;0.5,-1,1))^2)/((50*POWER(80,POWER(COS(PI()*MOD(Calculator!$B$30/Calculator!$F$17,1)),2))+$C52)^2+(1500*ABS(SIN(2*PI()*MOD(Calculator!$B$30/Calculator!$F$17,1)))*IF(MOD(Calculator!$B$30/Calculator!$F$17,1)&lt;0.5,-1,1))^2)))/(1-SQRT(((50*POWER(80,POWER(COS(PI()*MOD(Calculator!$B$30/Calculator!$F$17,1)),2))-$C52)^2+(1500*ABS(SIN(2*PI()*MOD(Calculator!$B$30/Calculator!$F$17,1)))*IF(MOD(Calculator!$B$30/Calculator!$F$17,1)&lt;0.5,-1,1))^2)/((50*POWER(80,POWER(COS(PI()*MOD(Calculator!$B$30/Calculator!$F$17,1)),2))+$C52)^2+(1500*ABS(SIN(2*PI()*MOD(Calculator!$B$30/Calculator!$F$17,1)))*IF(MOD(Calculator!$B$30/Calculator!$F$17,1)&lt;0.5,-1,1))^2))),2))</f>
        <v>18.62</v>
      </c>
      <c r="V52" s="298" t="str">
        <f aca="false">IF(OR(Calculator!$E$18&lt;&gt;"YES",Calculator!$B$30&lt;Calculator!$G$18),"—",ROUND((1+SQRT(((50*POWER(80,POWER(COS(PI()*MOD(Calculator!$B$30/Calculator!$F$18,1)),2))-$C52)^2+(1500*ABS(SIN(2*PI()*MOD(Calculator!$B$30/Calculator!$F$18,1)))*IF(MOD(Calculator!$B$30/Calculator!$F$18,1)&lt;0.5,-1,1))^2)/((50*POWER(80,POWER(COS(PI()*MOD(Calculator!$B$30/Calculator!$F$18,1)),2))+$C52)^2+(1500*ABS(SIN(2*PI()*MOD(Calculator!$B$30/Calculator!$F$18,1)))*IF(MOD(Calculator!$B$30/Calculator!$F$18,1)&lt;0.5,-1,1))^2)))/(1-SQRT(((50*POWER(80,POWER(COS(PI()*MOD(Calculator!$B$30/Calculator!$F$18,1)),2))-$C52)^2+(1500*ABS(SIN(2*PI()*MOD(Calculator!$B$30/Calculator!$F$18,1)))*IF(MOD(Calculator!$B$30/Calculator!$F$18,1)&lt;0.5,-1,1))^2)/((50*POWER(80,POWER(COS(PI()*MOD(Calculator!$B$30/Calculator!$F$18,1)),2))+$C52)^2+(1500*ABS(SIN(2*PI()*MOD(Calculator!$B$30/Calculator!$F$18,1)))*IF(MOD(Calculator!$B$30/Calculator!$F$18,1)&lt;0.5,-1,1))^2))),2))</f>
        <v>—</v>
      </c>
      <c r="W52" s="298" t="str">
        <f aca="false">IF(OR(Calculator!$E$19&lt;&gt;"YES",Calculator!$B$30&lt;Calculator!$G$19),"—",ROUND((1+SQRT(((50*POWER(80,POWER(COS(PI()*MOD(Calculator!$B$30/Calculator!$F$19,1)),2))-$C52)^2+(1500*ABS(SIN(2*PI()*MOD(Calculator!$B$30/Calculator!$F$19,1)))*IF(MOD(Calculator!$B$30/Calculator!$F$19,1)&lt;0.5,-1,1))^2)/((50*POWER(80,POWER(COS(PI()*MOD(Calculator!$B$30/Calculator!$F$19,1)),2))+$C52)^2+(1500*ABS(SIN(2*PI()*MOD(Calculator!$B$30/Calculator!$F$19,1)))*IF(MOD(Calculator!$B$30/Calculator!$F$19,1)&lt;0.5,-1,1))^2)))/(1-SQRT(((50*POWER(80,POWER(COS(PI()*MOD(Calculator!$B$30/Calculator!$F$19,1)),2))-$C52)^2+(1500*ABS(SIN(2*PI()*MOD(Calculator!$B$30/Calculator!$F$19,1)))*IF(MOD(Calculator!$B$30/Calculator!$F$19,1)&lt;0.5,-1,1))^2)/((50*POWER(80,POWER(COS(PI()*MOD(Calculator!$B$30/Calculator!$F$19,1)),2))+$C52)^2+(1500*ABS(SIN(2*PI()*MOD(Calculator!$B$30/Calculator!$F$19,1)))*IF(MOD(Calculator!$B$30/Calculator!$F$19,1)&lt;0.5,-1,1))^2))),2))</f>
        <v>—</v>
      </c>
      <c r="X52" s="298" t="str">
        <f aca="false">IF(OR(Calculator!$E$20&lt;&gt;"YES",Calculator!$B$30&lt;Calculator!$G$20),"—",ROUND((1+SQRT(((50*POWER(80,POWER(COS(PI()*MOD(Calculator!$B$30/Calculator!$F$20,1)),2))-$C52)^2+(1500*ABS(SIN(2*PI()*MOD(Calculator!$B$30/Calculator!$F$20,1)))*IF(MOD(Calculator!$B$30/Calculator!$F$20,1)&lt;0.5,-1,1))^2)/((50*POWER(80,POWER(COS(PI()*MOD(Calculator!$B$30/Calculator!$F$20,1)),2))+$C52)^2+(1500*ABS(SIN(2*PI()*MOD(Calculator!$B$30/Calculator!$F$20,1)))*IF(MOD(Calculator!$B$30/Calculator!$F$20,1)&lt;0.5,-1,1))^2)))/(1-SQRT(((50*POWER(80,POWER(COS(PI()*MOD(Calculator!$B$30/Calculator!$F$20,1)),2))-$C52)^2+(1500*ABS(SIN(2*PI()*MOD(Calculator!$B$30/Calculator!$F$20,1)))*IF(MOD(Calculator!$B$30/Calculator!$F$20,1)&lt;0.5,-1,1))^2)/((50*POWER(80,POWER(COS(PI()*MOD(Calculator!$B$30/Calculator!$F$20,1)),2))+$C52)^2+(1500*ABS(SIN(2*PI()*MOD(Calculator!$B$30/Calculator!$F$20,1)))*IF(MOD(Calculator!$B$30/Calculator!$F$20,1)&lt;0.5,-1,1))^2))),2))</f>
        <v>—</v>
      </c>
      <c r="Y52" s="298" t="str">
        <f aca="false">IF(OR(Calculator!$E$21&lt;&gt;"YES",Calculator!$B$30&lt;Calculator!$G$21),"—",ROUND((1+SQRT(((50*POWER(80,POWER(COS(PI()*MOD(Calculator!$B$30/Calculator!$F$21,1)),2))-$C52)^2+(1500*ABS(SIN(2*PI()*MOD(Calculator!$B$30/Calculator!$F$21,1)))*IF(MOD(Calculator!$B$30/Calculator!$F$21,1)&lt;0.5,-1,1))^2)/((50*POWER(80,POWER(COS(PI()*MOD(Calculator!$B$30/Calculator!$F$21,1)),2))+$C52)^2+(1500*ABS(SIN(2*PI()*MOD(Calculator!$B$30/Calculator!$F$21,1)))*IF(MOD(Calculator!$B$30/Calculator!$F$21,1)&lt;0.5,-1,1))^2)))/(1-SQRT(((50*POWER(80,POWER(COS(PI()*MOD(Calculator!$B$30/Calculator!$F$21,1)),2))-$C52)^2+(1500*ABS(SIN(2*PI()*MOD(Calculator!$B$30/Calculator!$F$21,1)))*IF(MOD(Calculator!$B$30/Calculator!$F$21,1)&lt;0.5,-1,1))^2)/((50*POWER(80,POWER(COS(PI()*MOD(Calculator!$B$30/Calculator!$F$21,1)),2))+$C52)^2+(1500*ABS(SIN(2*PI()*MOD(Calculator!$B$30/Calculator!$F$21,1)))*IF(MOD(Calculator!$B$30/Calculator!$F$21,1)&lt;0.5,-1,1))^2))),2))</f>
        <v>—</v>
      </c>
      <c r="Z52" s="298" t="str">
        <f aca="false">IF(OR(Calculator!$E$22&lt;&gt;"YES",Calculator!$B$30&lt;Calculator!$G$22),"—",ROUND((1+SQRT(((50*POWER(80,POWER(COS(PI()*MOD(Calculator!$B$30/Calculator!$F$22,1)),2))-$C52)^2+(1500*ABS(SIN(2*PI()*MOD(Calculator!$B$30/Calculator!$F$22,1)))*IF(MOD(Calculator!$B$30/Calculator!$F$22,1)&lt;0.5,-1,1))^2)/((50*POWER(80,POWER(COS(PI()*MOD(Calculator!$B$30/Calculator!$F$22,1)),2))+$C52)^2+(1500*ABS(SIN(2*PI()*MOD(Calculator!$B$30/Calculator!$F$22,1)))*IF(MOD(Calculator!$B$30/Calculator!$F$22,1)&lt;0.5,-1,1))^2)))/(1-SQRT(((50*POWER(80,POWER(COS(PI()*MOD(Calculator!$B$30/Calculator!$F$22,1)),2))-$C52)^2+(1500*ABS(SIN(2*PI()*MOD(Calculator!$B$30/Calculator!$F$22,1)))*IF(MOD(Calculator!$B$30/Calculator!$F$22,1)&lt;0.5,-1,1))^2)/((50*POWER(80,POWER(COS(PI()*MOD(Calculator!$B$30/Calculator!$F$22,1)),2))+$C52)^2+(1500*ABS(SIN(2*PI()*MOD(Calculator!$B$30/Calculator!$F$22,1)))*IF(MOD(Calculator!$B$30/Calculator!$F$22,1)&lt;0.5,-1,1))^2))),2))</f>
        <v>—</v>
      </c>
      <c r="AA52" s="292" t="n">
        <f aca="false">IFERROR(ROUND((IF(ISNUMBER(P52),P52,0)+IF(ISNUMBER(Q52),Q52,0)+IF(ISNUMBER(R52),R52,0)+IF(ISNUMBER(S52),S52,0)+IF(ISNUMBER(T52),T52,0)+IF(ISNUMBER(U52),U52,0)+IF(ISNUMBER(V52),V52,0)+IF(ISNUMBER(W52),W52,0)+IF(ISNUMBER(X52),X52,0)+IF(ISNUMBER(Y52),Y52,0)+IF(ISNUMBER(Z52),Z52,0))/(IF(ISNUMBER(P52),1,0)+IF(ISNUMBER(Q52),1,0)+IF(ISNUMBER(R52),1,0)+IF(ISNUMBER(S52),1,0)+IF(ISNUMBER(T52),1,0)+IF(ISNUMBER(U52),1,0)+IF(ISNUMBER(V52),1,0)+IF(ISNUMBER(W52),1,0)+IF(ISNUMBER(X52),1,0)+IF(ISNUMBER(Y52),1,0)+IF(ISNUMBER(Z52),1,0)),4),"")</f>
        <v>18.27</v>
      </c>
      <c r="AB52" s="298" t="str">
        <f aca="false">IF(OR(Calculator!$E$12&lt;&gt;"YES",Calculator!$B$31&lt;Calculator!$G$12),"—",ROUND((1+SQRT(((50*POWER(80,POWER(COS(PI()*MOD(Calculator!$B$31/Calculator!$F$12,1)),2))-$C52)^2+(1500*ABS(SIN(2*PI()*MOD(Calculator!$B$31/Calculator!$F$12,1)))*IF(MOD(Calculator!$B$31/Calculator!$F$12,1)&lt;0.5,-1,1))^2)/((50*POWER(80,POWER(COS(PI()*MOD(Calculator!$B$31/Calculator!$F$12,1)),2))+$C52)^2+(1500*ABS(SIN(2*PI()*MOD(Calculator!$B$31/Calculator!$F$12,1)))*IF(MOD(Calculator!$B$31/Calculator!$F$12,1)&lt;0.5,-1,1))^2)))/(1-SQRT(((50*POWER(80,POWER(COS(PI()*MOD(Calculator!$B$31/Calculator!$F$12,1)),2))-$C52)^2+(1500*ABS(SIN(2*PI()*MOD(Calculator!$B$31/Calculator!$F$12,1)))*IF(MOD(Calculator!$B$31/Calculator!$F$12,1)&lt;0.5,-1,1))^2)/((50*POWER(80,POWER(COS(PI()*MOD(Calculator!$B$31/Calculator!$F$12,1)),2))+$C52)^2+(1500*ABS(SIN(2*PI()*MOD(Calculator!$B$31/Calculator!$F$12,1)))*IF(MOD(Calculator!$B$31/Calculator!$F$12,1)&lt;0.5,-1,1))^2))),2))</f>
        <v>—</v>
      </c>
      <c r="AC52" s="298" t="str">
        <f aca="false">IF(OR(Calculator!$E$13&lt;&gt;"YES",Calculator!$B$31&lt;Calculator!$G$13),"—",ROUND((1+SQRT(((50*POWER(80,POWER(COS(PI()*MOD(Calculator!$B$31/Calculator!$F$13,1)),2))-$C52)^2+(1500*ABS(SIN(2*PI()*MOD(Calculator!$B$31/Calculator!$F$13,1)))*IF(MOD(Calculator!$B$31/Calculator!$F$13,1)&lt;0.5,-1,1))^2)/((50*POWER(80,POWER(COS(PI()*MOD(Calculator!$B$31/Calculator!$F$13,1)),2))+$C52)^2+(1500*ABS(SIN(2*PI()*MOD(Calculator!$B$31/Calculator!$F$13,1)))*IF(MOD(Calculator!$B$31/Calculator!$F$13,1)&lt;0.5,-1,1))^2)))/(1-SQRT(((50*POWER(80,POWER(COS(PI()*MOD(Calculator!$B$31/Calculator!$F$13,1)),2))-$C52)^2+(1500*ABS(SIN(2*PI()*MOD(Calculator!$B$31/Calculator!$F$13,1)))*IF(MOD(Calculator!$B$31/Calculator!$F$13,1)&lt;0.5,-1,1))^2)/((50*POWER(80,POWER(COS(PI()*MOD(Calculator!$B$31/Calculator!$F$13,1)),2))+$C52)^2+(1500*ABS(SIN(2*PI()*MOD(Calculator!$B$31/Calculator!$F$13,1)))*IF(MOD(Calculator!$B$31/Calculator!$F$13,1)&lt;0.5,-1,1))^2))),2))</f>
        <v>—</v>
      </c>
      <c r="AD52" s="298" t="str">
        <f aca="false">IF(OR(Calculator!$E$14&lt;&gt;"YES",Calculator!$B$31&lt;Calculator!$G$14),"—",ROUND((1+SQRT(((50*POWER(80,POWER(COS(PI()*MOD(Calculator!$B$31/Calculator!$F$14,1)),2))-$C52)^2+(1500*ABS(SIN(2*PI()*MOD(Calculator!$B$31/Calculator!$F$14,1)))*IF(MOD(Calculator!$B$31/Calculator!$F$14,1)&lt;0.5,-1,1))^2)/((50*POWER(80,POWER(COS(PI()*MOD(Calculator!$B$31/Calculator!$F$14,1)),2))+$C52)^2+(1500*ABS(SIN(2*PI()*MOD(Calculator!$B$31/Calculator!$F$14,1)))*IF(MOD(Calculator!$B$31/Calculator!$F$14,1)&lt;0.5,-1,1))^2)))/(1-SQRT(((50*POWER(80,POWER(COS(PI()*MOD(Calculator!$B$31/Calculator!$F$14,1)),2))-$C52)^2+(1500*ABS(SIN(2*PI()*MOD(Calculator!$B$31/Calculator!$F$14,1)))*IF(MOD(Calculator!$B$31/Calculator!$F$14,1)&lt;0.5,-1,1))^2)/((50*POWER(80,POWER(COS(PI()*MOD(Calculator!$B$31/Calculator!$F$14,1)),2))+$C52)^2+(1500*ABS(SIN(2*PI()*MOD(Calculator!$B$31/Calculator!$F$14,1)))*IF(MOD(Calculator!$B$31/Calculator!$F$14,1)&lt;0.5,-1,1))^2))),2))</f>
        <v>—</v>
      </c>
      <c r="AE52" s="298" t="n">
        <f aca="false">IF(OR(Calculator!$E$15&lt;&gt;"YES",Calculator!$B$31&lt;Calculator!$G$15),"—",ROUND((1+SQRT(((50*POWER(80,POWER(COS(PI()*MOD(Calculator!$B$31/Calculator!$F$15,1)),2))-$C52)^2+(1500*ABS(SIN(2*PI()*MOD(Calculator!$B$31/Calculator!$F$15,1)))*IF(MOD(Calculator!$B$31/Calculator!$F$15,1)&lt;0.5,-1,1))^2)/((50*POWER(80,POWER(COS(PI()*MOD(Calculator!$B$31/Calculator!$F$15,1)),2))+$C52)^2+(1500*ABS(SIN(2*PI()*MOD(Calculator!$B$31/Calculator!$F$15,1)))*IF(MOD(Calculator!$B$31/Calculator!$F$15,1)&lt;0.5,-1,1))^2)))/(1-SQRT(((50*POWER(80,POWER(COS(PI()*MOD(Calculator!$B$31/Calculator!$F$15,1)),2))-$C52)^2+(1500*ABS(SIN(2*PI()*MOD(Calculator!$B$31/Calculator!$F$15,1)))*IF(MOD(Calculator!$B$31/Calculator!$F$15,1)&lt;0.5,-1,1))^2)/((50*POWER(80,POWER(COS(PI()*MOD(Calculator!$B$31/Calculator!$F$15,1)),2))+$C52)^2+(1500*ABS(SIN(2*PI()*MOD(Calculator!$B$31/Calculator!$F$15,1)))*IF(MOD(Calculator!$B$31/Calculator!$F$15,1)&lt;0.5,-1,1))^2))),2))</f>
        <v>19.22</v>
      </c>
      <c r="AF52" s="298" t="str">
        <f aca="false">IF(OR(Calculator!$E$16&lt;&gt;"YES",Calculator!$B$31&lt;Calculator!$G$16),"—",ROUND((1+SQRT(((50*POWER(80,POWER(COS(PI()*MOD(Calculator!$B$31/Calculator!$F$16,1)),2))-$C52)^2+(1500*ABS(SIN(2*PI()*MOD(Calculator!$B$31/Calculator!$F$16,1)))*IF(MOD(Calculator!$B$31/Calculator!$F$16,1)&lt;0.5,-1,1))^2)/((50*POWER(80,POWER(COS(PI()*MOD(Calculator!$B$31/Calculator!$F$16,1)),2))+$C52)^2+(1500*ABS(SIN(2*PI()*MOD(Calculator!$B$31/Calculator!$F$16,1)))*IF(MOD(Calculator!$B$31/Calculator!$F$16,1)&lt;0.5,-1,1))^2)))/(1-SQRT(((50*POWER(80,POWER(COS(PI()*MOD(Calculator!$B$31/Calculator!$F$16,1)),2))-$C52)^2+(1500*ABS(SIN(2*PI()*MOD(Calculator!$B$31/Calculator!$F$16,1)))*IF(MOD(Calculator!$B$31/Calculator!$F$16,1)&lt;0.5,-1,1))^2)/((50*POWER(80,POWER(COS(PI()*MOD(Calculator!$B$31/Calculator!$F$16,1)),2))+$C52)^2+(1500*ABS(SIN(2*PI()*MOD(Calculator!$B$31/Calculator!$F$16,1)))*IF(MOD(Calculator!$B$31/Calculator!$F$16,1)&lt;0.5,-1,1))^2))),2))</f>
        <v>—</v>
      </c>
      <c r="AG52" s="298" t="n">
        <f aca="false">IF(OR(Calculator!$E$17&lt;&gt;"YES",Calculator!$B$31&lt;Calculator!$G$17),"—",ROUND((1+SQRT(((50*POWER(80,POWER(COS(PI()*MOD(Calculator!$B$31/Calculator!$F$17,1)),2))-$C52)^2+(1500*ABS(SIN(2*PI()*MOD(Calculator!$B$31/Calculator!$F$17,1)))*IF(MOD(Calculator!$B$31/Calculator!$F$17,1)&lt;0.5,-1,1))^2)/((50*POWER(80,POWER(COS(PI()*MOD(Calculator!$B$31/Calculator!$F$17,1)),2))+$C52)^2+(1500*ABS(SIN(2*PI()*MOD(Calculator!$B$31/Calculator!$F$17,1)))*IF(MOD(Calculator!$B$31/Calculator!$F$17,1)&lt;0.5,-1,1))^2)))/(1-SQRT(((50*POWER(80,POWER(COS(PI()*MOD(Calculator!$B$31/Calculator!$F$17,1)),2))-$C52)^2+(1500*ABS(SIN(2*PI()*MOD(Calculator!$B$31/Calculator!$F$17,1)))*IF(MOD(Calculator!$B$31/Calculator!$F$17,1)&lt;0.5,-1,1))^2)/((50*POWER(80,POWER(COS(PI()*MOD(Calculator!$B$31/Calculator!$F$17,1)),2))+$C52)^2+(1500*ABS(SIN(2*PI()*MOD(Calculator!$B$31/Calculator!$F$17,1)))*IF(MOD(Calculator!$B$31/Calculator!$F$17,1)&lt;0.5,-1,1))^2))),2))</f>
        <v>15.92</v>
      </c>
      <c r="AH52" s="298" t="str">
        <f aca="false">IF(OR(Calculator!$E$18&lt;&gt;"YES",Calculator!$B$31&lt;Calculator!$G$18),"—",ROUND((1+SQRT(((50*POWER(80,POWER(COS(PI()*MOD(Calculator!$B$31/Calculator!$F$18,1)),2))-$C52)^2+(1500*ABS(SIN(2*PI()*MOD(Calculator!$B$31/Calculator!$F$18,1)))*IF(MOD(Calculator!$B$31/Calculator!$F$18,1)&lt;0.5,-1,1))^2)/((50*POWER(80,POWER(COS(PI()*MOD(Calculator!$B$31/Calculator!$F$18,1)),2))+$C52)^2+(1500*ABS(SIN(2*PI()*MOD(Calculator!$B$31/Calculator!$F$18,1)))*IF(MOD(Calculator!$B$31/Calculator!$F$18,1)&lt;0.5,-1,1))^2)))/(1-SQRT(((50*POWER(80,POWER(COS(PI()*MOD(Calculator!$B$31/Calculator!$F$18,1)),2))-$C52)^2+(1500*ABS(SIN(2*PI()*MOD(Calculator!$B$31/Calculator!$F$18,1)))*IF(MOD(Calculator!$B$31/Calculator!$F$18,1)&lt;0.5,-1,1))^2)/((50*POWER(80,POWER(COS(PI()*MOD(Calculator!$B$31/Calculator!$F$18,1)),2))+$C52)^2+(1500*ABS(SIN(2*PI()*MOD(Calculator!$B$31/Calculator!$F$18,1)))*IF(MOD(Calculator!$B$31/Calculator!$F$18,1)&lt;0.5,-1,1))^2))),2))</f>
        <v>—</v>
      </c>
      <c r="AI52" s="298" t="str">
        <f aca="false">IF(OR(Calculator!$E$19&lt;&gt;"YES",Calculator!$B$31&lt;Calculator!$G$19),"—",ROUND((1+SQRT(((50*POWER(80,POWER(COS(PI()*MOD(Calculator!$B$31/Calculator!$F$19,1)),2))-$C52)^2+(1500*ABS(SIN(2*PI()*MOD(Calculator!$B$31/Calculator!$F$19,1)))*IF(MOD(Calculator!$B$31/Calculator!$F$19,1)&lt;0.5,-1,1))^2)/((50*POWER(80,POWER(COS(PI()*MOD(Calculator!$B$31/Calculator!$F$19,1)),2))+$C52)^2+(1500*ABS(SIN(2*PI()*MOD(Calculator!$B$31/Calculator!$F$19,1)))*IF(MOD(Calculator!$B$31/Calculator!$F$19,1)&lt;0.5,-1,1))^2)))/(1-SQRT(((50*POWER(80,POWER(COS(PI()*MOD(Calculator!$B$31/Calculator!$F$19,1)),2))-$C52)^2+(1500*ABS(SIN(2*PI()*MOD(Calculator!$B$31/Calculator!$F$19,1)))*IF(MOD(Calculator!$B$31/Calculator!$F$19,1)&lt;0.5,-1,1))^2)/((50*POWER(80,POWER(COS(PI()*MOD(Calculator!$B$31/Calculator!$F$19,1)),2))+$C52)^2+(1500*ABS(SIN(2*PI()*MOD(Calculator!$B$31/Calculator!$F$19,1)))*IF(MOD(Calculator!$B$31/Calculator!$F$19,1)&lt;0.5,-1,1))^2))),2))</f>
        <v>—</v>
      </c>
      <c r="AJ52" s="298" t="str">
        <f aca="false">IF(OR(Calculator!$E$20&lt;&gt;"YES",Calculator!$B$31&lt;Calculator!$G$20),"—",ROUND((1+SQRT(((50*POWER(80,POWER(COS(PI()*MOD(Calculator!$B$31/Calculator!$F$20,1)),2))-$C52)^2+(1500*ABS(SIN(2*PI()*MOD(Calculator!$B$31/Calculator!$F$20,1)))*IF(MOD(Calculator!$B$31/Calculator!$F$20,1)&lt;0.5,-1,1))^2)/((50*POWER(80,POWER(COS(PI()*MOD(Calculator!$B$31/Calculator!$F$20,1)),2))+$C52)^2+(1500*ABS(SIN(2*PI()*MOD(Calculator!$B$31/Calculator!$F$20,1)))*IF(MOD(Calculator!$B$31/Calculator!$F$20,1)&lt;0.5,-1,1))^2)))/(1-SQRT(((50*POWER(80,POWER(COS(PI()*MOD(Calculator!$B$31/Calculator!$F$20,1)),2))-$C52)^2+(1500*ABS(SIN(2*PI()*MOD(Calculator!$B$31/Calculator!$F$20,1)))*IF(MOD(Calculator!$B$31/Calculator!$F$20,1)&lt;0.5,-1,1))^2)/((50*POWER(80,POWER(COS(PI()*MOD(Calculator!$B$31/Calculator!$F$20,1)),2))+$C52)^2+(1500*ABS(SIN(2*PI()*MOD(Calculator!$B$31/Calculator!$F$20,1)))*IF(MOD(Calculator!$B$31/Calculator!$F$20,1)&lt;0.5,-1,1))^2))),2))</f>
        <v>—</v>
      </c>
      <c r="AK52" s="298" t="str">
        <f aca="false">IF(OR(Calculator!$E$21&lt;&gt;"YES",Calculator!$B$31&lt;Calculator!$G$21),"—",ROUND((1+SQRT(((50*POWER(80,POWER(COS(PI()*MOD(Calculator!$B$31/Calculator!$F$21,1)),2))-$C52)^2+(1500*ABS(SIN(2*PI()*MOD(Calculator!$B$31/Calculator!$F$21,1)))*IF(MOD(Calculator!$B$31/Calculator!$F$21,1)&lt;0.5,-1,1))^2)/((50*POWER(80,POWER(COS(PI()*MOD(Calculator!$B$31/Calculator!$F$21,1)),2))+$C52)^2+(1500*ABS(SIN(2*PI()*MOD(Calculator!$B$31/Calculator!$F$21,1)))*IF(MOD(Calculator!$B$31/Calculator!$F$21,1)&lt;0.5,-1,1))^2)))/(1-SQRT(((50*POWER(80,POWER(COS(PI()*MOD(Calculator!$B$31/Calculator!$F$21,1)),2))-$C52)^2+(1500*ABS(SIN(2*PI()*MOD(Calculator!$B$31/Calculator!$F$21,1)))*IF(MOD(Calculator!$B$31/Calculator!$F$21,1)&lt;0.5,-1,1))^2)/((50*POWER(80,POWER(COS(PI()*MOD(Calculator!$B$31/Calculator!$F$21,1)),2))+$C52)^2+(1500*ABS(SIN(2*PI()*MOD(Calculator!$B$31/Calculator!$F$21,1)))*IF(MOD(Calculator!$B$31/Calculator!$F$21,1)&lt;0.5,-1,1))^2))),2))</f>
        <v>—</v>
      </c>
      <c r="AL52" s="298" t="str">
        <f aca="false">IF(OR(Calculator!$E$22&lt;&gt;"YES",Calculator!$B$31&lt;Calculator!$G$22),"—",ROUND((1+SQRT(((50*POWER(80,POWER(COS(PI()*MOD(Calculator!$B$31/Calculator!$F$22,1)),2))-$C52)^2+(1500*ABS(SIN(2*PI()*MOD(Calculator!$B$31/Calculator!$F$22,1)))*IF(MOD(Calculator!$B$31/Calculator!$F$22,1)&lt;0.5,-1,1))^2)/((50*POWER(80,POWER(COS(PI()*MOD(Calculator!$B$31/Calculator!$F$22,1)),2))+$C52)^2+(1500*ABS(SIN(2*PI()*MOD(Calculator!$B$31/Calculator!$F$22,1)))*IF(MOD(Calculator!$B$31/Calculator!$F$22,1)&lt;0.5,-1,1))^2)))/(1-SQRT(((50*POWER(80,POWER(COS(PI()*MOD(Calculator!$B$31/Calculator!$F$22,1)),2))-$C52)^2+(1500*ABS(SIN(2*PI()*MOD(Calculator!$B$31/Calculator!$F$22,1)))*IF(MOD(Calculator!$B$31/Calculator!$F$22,1)&lt;0.5,-1,1))^2)/((50*POWER(80,POWER(COS(PI()*MOD(Calculator!$B$31/Calculator!$F$22,1)),2))+$C52)^2+(1500*ABS(SIN(2*PI()*MOD(Calculator!$B$31/Calculator!$F$22,1)))*IF(MOD(Calculator!$B$31/Calculator!$F$22,1)&lt;0.5,-1,1))^2))),2))</f>
        <v>—</v>
      </c>
      <c r="AM52" s="293" t="n">
        <f aca="false">IFERROR(ROUND((IF(ISNUMBER(AB52),AB52,0)+IF(ISNUMBER(AC52),AC52,0)+IF(ISNUMBER(AD52),AD52,0)+IF(ISNUMBER(AE52),AE52,0)+IF(ISNUMBER(AF52),AF52,0)+IF(ISNUMBER(AG52),AG52,0)+IF(ISNUMBER(AH52),AH52,0)+IF(ISNUMBER(AI52),AI52,0)+IF(ISNUMBER(AJ52),AJ52,0)+IF(ISNUMBER(AK52),AK52,0)+IF(ISNUMBER(AL52),AL52,0))/(IF(ISNUMBER(AB52),1,0)+IF(ISNUMBER(AC52),1,0)+IF(ISNUMBER(AD52),1,0)+IF(ISNUMBER(AE52),1,0)+IF(ISNUMBER(AF52),1,0)+IF(ISNUMBER(AG52),1,0)+IF(ISNUMBER(AH52),1,0)+IF(ISNUMBER(AI52),1,0)+IF(ISNUMBER(AJ52),1,0)+IF(ISNUMBER(AK52),1,0)+IF(ISNUMBER(AL52),1,0)),4),"")</f>
        <v>17.57</v>
      </c>
      <c r="AN52" s="299" t="str">
        <f aca="false">IF(OR(Calculator!$E$12&lt;&gt;"YES",Calculator!$B$32&lt;Calculator!$G$12),"—",ROUND((1+SQRT(((50*POWER(80,POWER(COS(PI()*MOD(Calculator!$B$32/Calculator!$F$12,1)),2))-$C52)^2+(1500*ABS(SIN(2*PI()*MOD(Calculator!$B$32/Calculator!$F$12,1)))*IF(MOD(Calculator!$B$32/Calculator!$F$12,1)&lt;0.5,-1,1))^2)/((50*POWER(80,POWER(COS(PI()*MOD(Calculator!$B$32/Calculator!$F$12,1)),2))+$C52)^2+(1500*ABS(SIN(2*PI()*MOD(Calculator!$B$32/Calculator!$F$12,1)))*IF(MOD(Calculator!$B$32/Calculator!$F$12,1)&lt;0.5,-1,1))^2)))/(1-SQRT(((50*POWER(80,POWER(COS(PI()*MOD(Calculator!$B$32/Calculator!$F$12,1)),2))-$C52)^2+(1500*ABS(SIN(2*PI()*MOD(Calculator!$B$32/Calculator!$F$12,1)))*IF(MOD(Calculator!$B$32/Calculator!$F$12,1)&lt;0.5,-1,1))^2)/((50*POWER(80,POWER(COS(PI()*MOD(Calculator!$B$32/Calculator!$F$12,1)),2))+$C52)^2+(1500*ABS(SIN(2*PI()*MOD(Calculator!$B$32/Calculator!$F$12,1)))*IF(MOD(Calculator!$B$32/Calculator!$F$12,1)&lt;0.5,-1,1))^2))),2))</f>
        <v>—</v>
      </c>
      <c r="AO52" s="299" t="str">
        <f aca="false">IF(OR(Calculator!$E$13&lt;&gt;"YES",Calculator!$B$32&lt;Calculator!$G$13),"—",ROUND((1+SQRT(((50*POWER(80,POWER(COS(PI()*MOD(Calculator!$B$32/Calculator!$F$13,1)),2))-$C52)^2+(1500*ABS(SIN(2*PI()*MOD(Calculator!$B$32/Calculator!$F$13,1)))*IF(MOD(Calculator!$B$32/Calculator!$F$13,1)&lt;0.5,-1,1))^2)/((50*POWER(80,POWER(COS(PI()*MOD(Calculator!$B$32/Calculator!$F$13,1)),2))+$C52)^2+(1500*ABS(SIN(2*PI()*MOD(Calculator!$B$32/Calculator!$F$13,1)))*IF(MOD(Calculator!$B$32/Calculator!$F$13,1)&lt;0.5,-1,1))^2)))/(1-SQRT(((50*POWER(80,POWER(COS(PI()*MOD(Calculator!$B$32/Calculator!$F$13,1)),2))-$C52)^2+(1500*ABS(SIN(2*PI()*MOD(Calculator!$B$32/Calculator!$F$13,1)))*IF(MOD(Calculator!$B$32/Calculator!$F$13,1)&lt;0.5,-1,1))^2)/((50*POWER(80,POWER(COS(PI()*MOD(Calculator!$B$32/Calculator!$F$13,1)),2))+$C52)^2+(1500*ABS(SIN(2*PI()*MOD(Calculator!$B$32/Calculator!$F$13,1)))*IF(MOD(Calculator!$B$32/Calculator!$F$13,1)&lt;0.5,-1,1))^2))),2))</f>
        <v>—</v>
      </c>
      <c r="AP52" s="299" t="str">
        <f aca="false">IF(OR(Calculator!$E$14&lt;&gt;"YES",Calculator!$B$32&lt;Calculator!$G$14),"—",ROUND((1+SQRT(((50*POWER(80,POWER(COS(PI()*MOD(Calculator!$B$32/Calculator!$F$14,1)),2))-$C52)^2+(1500*ABS(SIN(2*PI()*MOD(Calculator!$B$32/Calculator!$F$14,1)))*IF(MOD(Calculator!$B$32/Calculator!$F$14,1)&lt;0.5,-1,1))^2)/((50*POWER(80,POWER(COS(PI()*MOD(Calculator!$B$32/Calculator!$F$14,1)),2))+$C52)^2+(1500*ABS(SIN(2*PI()*MOD(Calculator!$B$32/Calculator!$F$14,1)))*IF(MOD(Calculator!$B$32/Calculator!$F$14,1)&lt;0.5,-1,1))^2)))/(1-SQRT(((50*POWER(80,POWER(COS(PI()*MOD(Calculator!$B$32/Calculator!$F$14,1)),2))-$C52)^2+(1500*ABS(SIN(2*PI()*MOD(Calculator!$B$32/Calculator!$F$14,1)))*IF(MOD(Calculator!$B$32/Calculator!$F$14,1)&lt;0.5,-1,1))^2)/((50*POWER(80,POWER(COS(PI()*MOD(Calculator!$B$32/Calculator!$F$14,1)),2))+$C52)^2+(1500*ABS(SIN(2*PI()*MOD(Calculator!$B$32/Calculator!$F$14,1)))*IF(MOD(Calculator!$B$32/Calculator!$F$14,1)&lt;0.5,-1,1))^2))),2))</f>
        <v>—</v>
      </c>
      <c r="AQ52" s="299" t="n">
        <f aca="false">IF(OR(Calculator!$E$15&lt;&gt;"YES",Calculator!$B$32&lt;Calculator!$G$15),"—",ROUND((1+SQRT(((50*POWER(80,POWER(COS(PI()*MOD(Calculator!$B$32/Calculator!$F$15,1)),2))-$C52)^2+(1500*ABS(SIN(2*PI()*MOD(Calculator!$B$32/Calculator!$F$15,1)))*IF(MOD(Calculator!$B$32/Calculator!$F$15,1)&lt;0.5,-1,1))^2)/((50*POWER(80,POWER(COS(PI()*MOD(Calculator!$B$32/Calculator!$F$15,1)),2))+$C52)^2+(1500*ABS(SIN(2*PI()*MOD(Calculator!$B$32/Calculator!$F$15,1)))*IF(MOD(Calculator!$B$32/Calculator!$F$15,1)&lt;0.5,-1,1))^2)))/(1-SQRT(((50*POWER(80,POWER(COS(PI()*MOD(Calculator!$B$32/Calculator!$F$15,1)),2))-$C52)^2+(1500*ABS(SIN(2*PI()*MOD(Calculator!$B$32/Calculator!$F$15,1)))*IF(MOD(Calculator!$B$32/Calculator!$F$15,1)&lt;0.5,-1,1))^2)/((50*POWER(80,POWER(COS(PI()*MOD(Calculator!$B$32/Calculator!$F$15,1)),2))+$C52)^2+(1500*ABS(SIN(2*PI()*MOD(Calculator!$B$32/Calculator!$F$15,1)))*IF(MOD(Calculator!$B$32/Calculator!$F$15,1)&lt;0.5,-1,1))^2))),2))</f>
        <v>3.3</v>
      </c>
      <c r="AR52" s="299" t="str">
        <f aca="false">IF(OR(Calculator!$E$16&lt;&gt;"YES",Calculator!$B$32&lt;Calculator!$G$16),"—",ROUND((1+SQRT(((50*POWER(80,POWER(COS(PI()*MOD(Calculator!$B$32/Calculator!$F$16,1)),2))-$C52)^2+(1500*ABS(SIN(2*PI()*MOD(Calculator!$B$32/Calculator!$F$16,1)))*IF(MOD(Calculator!$B$32/Calculator!$F$16,1)&lt;0.5,-1,1))^2)/((50*POWER(80,POWER(COS(PI()*MOD(Calculator!$B$32/Calculator!$F$16,1)),2))+$C52)^2+(1500*ABS(SIN(2*PI()*MOD(Calculator!$B$32/Calculator!$F$16,1)))*IF(MOD(Calculator!$B$32/Calculator!$F$16,1)&lt;0.5,-1,1))^2)))/(1-SQRT(((50*POWER(80,POWER(COS(PI()*MOD(Calculator!$B$32/Calculator!$F$16,1)),2))-$C52)^2+(1500*ABS(SIN(2*PI()*MOD(Calculator!$B$32/Calculator!$F$16,1)))*IF(MOD(Calculator!$B$32/Calculator!$F$16,1)&lt;0.5,-1,1))^2)/((50*POWER(80,POWER(COS(PI()*MOD(Calculator!$B$32/Calculator!$F$16,1)),2))+$C52)^2+(1500*ABS(SIN(2*PI()*MOD(Calculator!$B$32/Calculator!$F$16,1)))*IF(MOD(Calculator!$B$32/Calculator!$F$16,1)&lt;0.5,-1,1))^2))),2))</f>
        <v>—</v>
      </c>
      <c r="AS52" s="299" t="n">
        <f aca="false">IF(OR(Calculator!$E$17&lt;&gt;"YES",Calculator!$B$32&lt;Calculator!$G$17),"—",ROUND((1+SQRT(((50*POWER(80,POWER(COS(PI()*MOD(Calculator!$B$32/Calculator!$F$17,1)),2))-$C52)^2+(1500*ABS(SIN(2*PI()*MOD(Calculator!$B$32/Calculator!$F$17,1)))*IF(MOD(Calculator!$B$32/Calculator!$F$17,1)&lt;0.5,-1,1))^2)/((50*POWER(80,POWER(COS(PI()*MOD(Calculator!$B$32/Calculator!$F$17,1)),2))+$C52)^2+(1500*ABS(SIN(2*PI()*MOD(Calculator!$B$32/Calculator!$F$17,1)))*IF(MOD(Calculator!$B$32/Calculator!$F$17,1)&lt;0.5,-1,1))^2)))/(1-SQRT(((50*POWER(80,POWER(COS(PI()*MOD(Calculator!$B$32/Calculator!$F$17,1)),2))-$C52)^2+(1500*ABS(SIN(2*PI()*MOD(Calculator!$B$32/Calculator!$F$17,1)))*IF(MOD(Calculator!$B$32/Calculator!$F$17,1)&lt;0.5,-1,1))^2)/((50*POWER(80,POWER(COS(PI()*MOD(Calculator!$B$32/Calculator!$F$17,1)),2))+$C52)^2+(1500*ABS(SIN(2*PI()*MOD(Calculator!$B$32/Calculator!$F$17,1)))*IF(MOD(Calculator!$B$32/Calculator!$F$17,1)&lt;0.5,-1,1))^2))),2))</f>
        <v>16.57</v>
      </c>
      <c r="AT52" s="299" t="str">
        <f aca="false">IF(OR(Calculator!$E$18&lt;&gt;"YES",Calculator!$B$32&lt;Calculator!$G$18),"—",ROUND((1+SQRT(((50*POWER(80,POWER(COS(PI()*MOD(Calculator!$B$32/Calculator!$F$18,1)),2))-$C52)^2+(1500*ABS(SIN(2*PI()*MOD(Calculator!$B$32/Calculator!$F$18,1)))*IF(MOD(Calculator!$B$32/Calculator!$F$18,1)&lt;0.5,-1,1))^2)/((50*POWER(80,POWER(COS(PI()*MOD(Calculator!$B$32/Calculator!$F$18,1)),2))+$C52)^2+(1500*ABS(SIN(2*PI()*MOD(Calculator!$B$32/Calculator!$F$18,1)))*IF(MOD(Calculator!$B$32/Calculator!$F$18,1)&lt;0.5,-1,1))^2)))/(1-SQRT(((50*POWER(80,POWER(COS(PI()*MOD(Calculator!$B$32/Calculator!$F$18,1)),2))-$C52)^2+(1500*ABS(SIN(2*PI()*MOD(Calculator!$B$32/Calculator!$F$18,1)))*IF(MOD(Calculator!$B$32/Calculator!$F$18,1)&lt;0.5,-1,1))^2)/((50*POWER(80,POWER(COS(PI()*MOD(Calculator!$B$32/Calculator!$F$18,1)),2))+$C52)^2+(1500*ABS(SIN(2*PI()*MOD(Calculator!$B$32/Calculator!$F$18,1)))*IF(MOD(Calculator!$B$32/Calculator!$F$18,1)&lt;0.5,-1,1))^2))),2))</f>
        <v>—</v>
      </c>
      <c r="AU52" s="299" t="str">
        <f aca="false">IF(OR(Calculator!$E$19&lt;&gt;"YES",Calculator!$B$32&lt;Calculator!$G$19),"—",ROUND((1+SQRT(((50*POWER(80,POWER(COS(PI()*MOD(Calculator!$B$32/Calculator!$F$19,1)),2))-$C52)^2+(1500*ABS(SIN(2*PI()*MOD(Calculator!$B$32/Calculator!$F$19,1)))*IF(MOD(Calculator!$B$32/Calculator!$F$19,1)&lt;0.5,-1,1))^2)/((50*POWER(80,POWER(COS(PI()*MOD(Calculator!$B$32/Calculator!$F$19,1)),2))+$C52)^2+(1500*ABS(SIN(2*PI()*MOD(Calculator!$B$32/Calculator!$F$19,1)))*IF(MOD(Calculator!$B$32/Calculator!$F$19,1)&lt;0.5,-1,1))^2)))/(1-SQRT(((50*POWER(80,POWER(COS(PI()*MOD(Calculator!$B$32/Calculator!$F$19,1)),2))-$C52)^2+(1500*ABS(SIN(2*PI()*MOD(Calculator!$B$32/Calculator!$F$19,1)))*IF(MOD(Calculator!$B$32/Calculator!$F$19,1)&lt;0.5,-1,1))^2)/((50*POWER(80,POWER(COS(PI()*MOD(Calculator!$B$32/Calculator!$F$19,1)),2))+$C52)^2+(1500*ABS(SIN(2*PI()*MOD(Calculator!$B$32/Calculator!$F$19,1)))*IF(MOD(Calculator!$B$32/Calculator!$F$19,1)&lt;0.5,-1,1))^2))),2))</f>
        <v>—</v>
      </c>
      <c r="AV52" s="299" t="str">
        <f aca="false">IF(OR(Calculator!$E$20&lt;&gt;"YES",Calculator!$B$32&lt;Calculator!$G$20),"—",ROUND((1+SQRT(((50*POWER(80,POWER(COS(PI()*MOD(Calculator!$B$32/Calculator!$F$20,1)),2))-$C52)^2+(1500*ABS(SIN(2*PI()*MOD(Calculator!$B$32/Calculator!$F$20,1)))*IF(MOD(Calculator!$B$32/Calculator!$F$20,1)&lt;0.5,-1,1))^2)/((50*POWER(80,POWER(COS(PI()*MOD(Calculator!$B$32/Calculator!$F$20,1)),2))+$C52)^2+(1500*ABS(SIN(2*PI()*MOD(Calculator!$B$32/Calculator!$F$20,1)))*IF(MOD(Calculator!$B$32/Calculator!$F$20,1)&lt;0.5,-1,1))^2)))/(1-SQRT(((50*POWER(80,POWER(COS(PI()*MOD(Calculator!$B$32/Calculator!$F$20,1)),2))-$C52)^2+(1500*ABS(SIN(2*PI()*MOD(Calculator!$B$32/Calculator!$F$20,1)))*IF(MOD(Calculator!$B$32/Calculator!$F$20,1)&lt;0.5,-1,1))^2)/((50*POWER(80,POWER(COS(PI()*MOD(Calculator!$B$32/Calculator!$F$20,1)),2))+$C52)^2+(1500*ABS(SIN(2*PI()*MOD(Calculator!$B$32/Calculator!$F$20,1)))*IF(MOD(Calculator!$B$32/Calculator!$F$20,1)&lt;0.5,-1,1))^2))),2))</f>
        <v>—</v>
      </c>
      <c r="AW52" s="299" t="str">
        <f aca="false">IF(OR(Calculator!$E$21&lt;&gt;"YES",Calculator!$B$32&lt;Calculator!$G$21),"—",ROUND((1+SQRT(((50*POWER(80,POWER(COS(PI()*MOD(Calculator!$B$32/Calculator!$F$21,1)),2))-$C52)^2+(1500*ABS(SIN(2*PI()*MOD(Calculator!$B$32/Calculator!$F$21,1)))*IF(MOD(Calculator!$B$32/Calculator!$F$21,1)&lt;0.5,-1,1))^2)/((50*POWER(80,POWER(COS(PI()*MOD(Calculator!$B$32/Calculator!$F$21,1)),2))+$C52)^2+(1500*ABS(SIN(2*PI()*MOD(Calculator!$B$32/Calculator!$F$21,1)))*IF(MOD(Calculator!$B$32/Calculator!$F$21,1)&lt;0.5,-1,1))^2)))/(1-SQRT(((50*POWER(80,POWER(COS(PI()*MOD(Calculator!$B$32/Calculator!$F$21,1)),2))-$C52)^2+(1500*ABS(SIN(2*PI()*MOD(Calculator!$B$32/Calculator!$F$21,1)))*IF(MOD(Calculator!$B$32/Calculator!$F$21,1)&lt;0.5,-1,1))^2)/((50*POWER(80,POWER(COS(PI()*MOD(Calculator!$B$32/Calculator!$F$21,1)),2))+$C52)^2+(1500*ABS(SIN(2*PI()*MOD(Calculator!$B$32/Calculator!$F$21,1)))*IF(MOD(Calculator!$B$32/Calculator!$F$21,1)&lt;0.5,-1,1))^2))),2))</f>
        <v>—</v>
      </c>
      <c r="AX52" s="299" t="str">
        <f aca="false">IF(OR(Calculator!$E$22&lt;&gt;"YES",Calculator!$B$32&lt;Calculator!$G$22),"—",ROUND((1+SQRT(((50*POWER(80,POWER(COS(PI()*MOD(Calculator!$B$32/Calculator!$F$22,1)),2))-$C52)^2+(1500*ABS(SIN(2*PI()*MOD(Calculator!$B$32/Calculator!$F$22,1)))*IF(MOD(Calculator!$B$32/Calculator!$F$22,1)&lt;0.5,-1,1))^2)/((50*POWER(80,POWER(COS(PI()*MOD(Calculator!$B$32/Calculator!$F$22,1)),2))+$C52)^2+(1500*ABS(SIN(2*PI()*MOD(Calculator!$B$32/Calculator!$F$22,1)))*IF(MOD(Calculator!$B$32/Calculator!$F$22,1)&lt;0.5,-1,1))^2)))/(1-SQRT(((50*POWER(80,POWER(COS(PI()*MOD(Calculator!$B$32/Calculator!$F$22,1)),2))-$C52)^2+(1500*ABS(SIN(2*PI()*MOD(Calculator!$B$32/Calculator!$F$22,1)))*IF(MOD(Calculator!$B$32/Calculator!$F$22,1)&lt;0.5,-1,1))^2)/((50*POWER(80,POWER(COS(PI()*MOD(Calculator!$B$32/Calculator!$F$22,1)),2))+$C52)^2+(1500*ABS(SIN(2*PI()*MOD(Calculator!$B$32/Calculator!$F$22,1)))*IF(MOD(Calculator!$B$32/Calculator!$F$22,1)&lt;0.5,-1,1))^2))),2))</f>
        <v>—</v>
      </c>
      <c r="AY52" s="293" t="n">
        <f aca="false">IFERROR(ROUND((IF(ISNUMBER(AN52),AN52,0)+IF(ISNUMBER(AO52),AO52,0)+IF(ISNUMBER(AP52),AP52,0)+IF(ISNUMBER(AQ52),AQ52,0)+IF(ISNUMBER(AR52),AR52,0)+IF(ISNUMBER(AS52),AS52,0)+IF(ISNUMBER(AT52),AT52,0)+IF(ISNUMBER(AU52),AU52,0)+IF(ISNUMBER(AV52),AV52,0)+IF(ISNUMBER(AW52),AW52,0)+IF(ISNUMBER(AX52),AX52,0))/(IF(ISNUMBER(AN52),1,0)+IF(ISNUMBER(AO52),1,0)+IF(ISNUMBER(AP52),1,0)+IF(ISNUMBER(AQ52),1,0)+IF(ISNUMBER(AR52),1,0)+IF(ISNUMBER(AS52),1,0)+IF(ISNUMBER(AT52),1,0)+IF(ISNUMBER(AU52),1,0)+IF(ISNUMBER(AV52),1,0)+IF(ISNUMBER(AW52),1,0)+IF(ISNUMBER(AX52),1,0)),4),"")</f>
        <v>9.935</v>
      </c>
      <c r="AZ52" s="299" t="str">
        <f aca="false">IF(OR(Calculator!$E$12&lt;&gt;"YES",Calculator!$B$33&lt;Calculator!$G$12),"—",ROUND((1+SQRT(((50*POWER(80,POWER(COS(PI()*MOD(Calculator!$B$33/Calculator!$F$12,1)),2))-$C52)^2+(1500*ABS(SIN(2*PI()*MOD(Calculator!$B$33/Calculator!$F$12,1)))*IF(MOD(Calculator!$B$33/Calculator!$F$12,1)&lt;0.5,-1,1))^2)/((50*POWER(80,POWER(COS(PI()*MOD(Calculator!$B$33/Calculator!$F$12,1)),2))+$C52)^2+(1500*ABS(SIN(2*PI()*MOD(Calculator!$B$33/Calculator!$F$12,1)))*IF(MOD(Calculator!$B$33/Calculator!$F$12,1)&lt;0.5,-1,1))^2)))/(1-SQRT(((50*POWER(80,POWER(COS(PI()*MOD(Calculator!$B$33/Calculator!$F$12,1)),2))-$C52)^2+(1500*ABS(SIN(2*PI()*MOD(Calculator!$B$33/Calculator!$F$12,1)))*IF(MOD(Calculator!$B$33/Calculator!$F$12,1)&lt;0.5,-1,1))^2)/((50*POWER(80,POWER(COS(PI()*MOD(Calculator!$B$33/Calculator!$F$12,1)),2))+$C52)^2+(1500*ABS(SIN(2*PI()*MOD(Calculator!$B$33/Calculator!$F$12,1)))*IF(MOD(Calculator!$B$33/Calculator!$F$12,1)&lt;0.5,-1,1))^2))),2))</f>
        <v>—</v>
      </c>
      <c r="BA52" s="299" t="str">
        <f aca="false">IF(OR(Calculator!$E$13&lt;&gt;"YES",Calculator!$B$33&lt;Calculator!$G$13),"—",ROUND((1+SQRT(((50*POWER(80,POWER(COS(PI()*MOD(Calculator!$B$33/Calculator!$F$13,1)),2))-$C52)^2+(1500*ABS(SIN(2*PI()*MOD(Calculator!$B$33/Calculator!$F$13,1)))*IF(MOD(Calculator!$B$33/Calculator!$F$13,1)&lt;0.5,-1,1))^2)/((50*POWER(80,POWER(COS(PI()*MOD(Calculator!$B$33/Calculator!$F$13,1)),2))+$C52)^2+(1500*ABS(SIN(2*PI()*MOD(Calculator!$B$33/Calculator!$F$13,1)))*IF(MOD(Calculator!$B$33/Calculator!$F$13,1)&lt;0.5,-1,1))^2)))/(1-SQRT(((50*POWER(80,POWER(COS(PI()*MOD(Calculator!$B$33/Calculator!$F$13,1)),2))-$C52)^2+(1500*ABS(SIN(2*PI()*MOD(Calculator!$B$33/Calculator!$F$13,1)))*IF(MOD(Calculator!$B$33/Calculator!$F$13,1)&lt;0.5,-1,1))^2)/((50*POWER(80,POWER(COS(PI()*MOD(Calculator!$B$33/Calculator!$F$13,1)),2))+$C52)^2+(1500*ABS(SIN(2*PI()*MOD(Calculator!$B$33/Calculator!$F$13,1)))*IF(MOD(Calculator!$B$33/Calculator!$F$13,1)&lt;0.5,-1,1))^2))),2))</f>
        <v>—</v>
      </c>
      <c r="BB52" s="299" t="str">
        <f aca="false">IF(OR(Calculator!$E$14&lt;&gt;"YES",Calculator!$B$33&lt;Calculator!$G$14),"—",ROUND((1+SQRT(((50*POWER(80,POWER(COS(PI()*MOD(Calculator!$B$33/Calculator!$F$14,1)),2))-$C52)^2+(1500*ABS(SIN(2*PI()*MOD(Calculator!$B$33/Calculator!$F$14,1)))*IF(MOD(Calculator!$B$33/Calculator!$F$14,1)&lt;0.5,-1,1))^2)/((50*POWER(80,POWER(COS(PI()*MOD(Calculator!$B$33/Calculator!$F$14,1)),2))+$C52)^2+(1500*ABS(SIN(2*PI()*MOD(Calculator!$B$33/Calculator!$F$14,1)))*IF(MOD(Calculator!$B$33/Calculator!$F$14,1)&lt;0.5,-1,1))^2)))/(1-SQRT(((50*POWER(80,POWER(COS(PI()*MOD(Calculator!$B$33/Calculator!$F$14,1)),2))-$C52)^2+(1500*ABS(SIN(2*PI()*MOD(Calculator!$B$33/Calculator!$F$14,1)))*IF(MOD(Calculator!$B$33/Calculator!$F$14,1)&lt;0.5,-1,1))^2)/((50*POWER(80,POWER(COS(PI()*MOD(Calculator!$B$33/Calculator!$F$14,1)),2))+$C52)^2+(1500*ABS(SIN(2*PI()*MOD(Calculator!$B$33/Calculator!$F$14,1)))*IF(MOD(Calculator!$B$33/Calculator!$F$14,1)&lt;0.5,-1,1))^2))),2))</f>
        <v>—</v>
      </c>
      <c r="BC52" s="299" t="n">
        <f aca="false">IF(OR(Calculator!$E$15&lt;&gt;"YES",Calculator!$B$33&lt;Calculator!$G$15),"—",ROUND((1+SQRT(((50*POWER(80,POWER(COS(PI()*MOD(Calculator!$B$33/Calculator!$F$15,1)),2))-$C52)^2+(1500*ABS(SIN(2*PI()*MOD(Calculator!$B$33/Calculator!$F$15,1)))*IF(MOD(Calculator!$B$33/Calculator!$F$15,1)&lt;0.5,-1,1))^2)/((50*POWER(80,POWER(COS(PI()*MOD(Calculator!$B$33/Calculator!$F$15,1)),2))+$C52)^2+(1500*ABS(SIN(2*PI()*MOD(Calculator!$B$33/Calculator!$F$15,1)))*IF(MOD(Calculator!$B$33/Calculator!$F$15,1)&lt;0.5,-1,1))^2)))/(1-SQRT(((50*POWER(80,POWER(COS(PI()*MOD(Calculator!$B$33/Calculator!$F$15,1)),2))-$C52)^2+(1500*ABS(SIN(2*PI()*MOD(Calculator!$B$33/Calculator!$F$15,1)))*IF(MOD(Calculator!$B$33/Calculator!$F$15,1)&lt;0.5,-1,1))^2)/((50*POWER(80,POWER(COS(PI()*MOD(Calculator!$B$33/Calculator!$F$15,1)),2))+$C52)^2+(1500*ABS(SIN(2*PI()*MOD(Calculator!$B$33/Calculator!$F$15,1)))*IF(MOD(Calculator!$B$33/Calculator!$F$15,1)&lt;0.5,-1,1))^2))),2))</f>
        <v>3.42</v>
      </c>
      <c r="BD52" s="299" t="str">
        <f aca="false">IF(OR(Calculator!$E$16&lt;&gt;"YES",Calculator!$B$33&lt;Calculator!$G$16),"—",ROUND((1+SQRT(((50*POWER(80,POWER(COS(PI()*MOD(Calculator!$B$33/Calculator!$F$16,1)),2))-$C52)^2+(1500*ABS(SIN(2*PI()*MOD(Calculator!$B$33/Calculator!$F$16,1)))*IF(MOD(Calculator!$B$33/Calculator!$F$16,1)&lt;0.5,-1,1))^2)/((50*POWER(80,POWER(COS(PI()*MOD(Calculator!$B$33/Calculator!$F$16,1)),2))+$C52)^2+(1500*ABS(SIN(2*PI()*MOD(Calculator!$B$33/Calculator!$F$16,1)))*IF(MOD(Calculator!$B$33/Calculator!$F$16,1)&lt;0.5,-1,1))^2)))/(1-SQRT(((50*POWER(80,POWER(COS(PI()*MOD(Calculator!$B$33/Calculator!$F$16,1)),2))-$C52)^2+(1500*ABS(SIN(2*PI()*MOD(Calculator!$B$33/Calculator!$F$16,1)))*IF(MOD(Calculator!$B$33/Calculator!$F$16,1)&lt;0.5,-1,1))^2)/((50*POWER(80,POWER(COS(PI()*MOD(Calculator!$B$33/Calculator!$F$16,1)),2))+$C52)^2+(1500*ABS(SIN(2*PI()*MOD(Calculator!$B$33/Calculator!$F$16,1)))*IF(MOD(Calculator!$B$33/Calculator!$F$16,1)&lt;0.5,-1,1))^2))),2))</f>
        <v>—</v>
      </c>
      <c r="BE52" s="299" t="n">
        <f aca="false">IF(OR(Calculator!$E$17&lt;&gt;"YES",Calculator!$B$33&lt;Calculator!$G$17),"—",ROUND((1+SQRT(((50*POWER(80,POWER(COS(PI()*MOD(Calculator!$B$33/Calculator!$F$17,1)),2))-$C52)^2+(1500*ABS(SIN(2*PI()*MOD(Calculator!$B$33/Calculator!$F$17,1)))*IF(MOD(Calculator!$B$33/Calculator!$F$17,1)&lt;0.5,-1,1))^2)/((50*POWER(80,POWER(COS(PI()*MOD(Calculator!$B$33/Calculator!$F$17,1)),2))+$C52)^2+(1500*ABS(SIN(2*PI()*MOD(Calculator!$B$33/Calculator!$F$17,1)))*IF(MOD(Calculator!$B$33/Calculator!$F$17,1)&lt;0.5,-1,1))^2)))/(1-SQRT(((50*POWER(80,POWER(COS(PI()*MOD(Calculator!$B$33/Calculator!$F$17,1)),2))-$C52)^2+(1500*ABS(SIN(2*PI()*MOD(Calculator!$B$33/Calculator!$F$17,1)))*IF(MOD(Calculator!$B$33/Calculator!$F$17,1)&lt;0.5,-1,1))^2)/((50*POWER(80,POWER(COS(PI()*MOD(Calculator!$B$33/Calculator!$F$17,1)),2))+$C52)^2+(1500*ABS(SIN(2*PI()*MOD(Calculator!$B$33/Calculator!$F$17,1)))*IF(MOD(Calculator!$B$33/Calculator!$F$17,1)&lt;0.5,-1,1))^2))),2))</f>
        <v>17.93</v>
      </c>
      <c r="BF52" s="299" t="str">
        <f aca="false">IF(OR(Calculator!$E$18&lt;&gt;"YES",Calculator!$B$33&lt;Calculator!$G$18),"—",ROUND((1+SQRT(((50*POWER(80,POWER(COS(PI()*MOD(Calculator!$B$33/Calculator!$F$18,1)),2))-$C52)^2+(1500*ABS(SIN(2*PI()*MOD(Calculator!$B$33/Calculator!$F$18,1)))*IF(MOD(Calculator!$B$33/Calculator!$F$18,1)&lt;0.5,-1,1))^2)/((50*POWER(80,POWER(COS(PI()*MOD(Calculator!$B$33/Calculator!$F$18,1)),2))+$C52)^2+(1500*ABS(SIN(2*PI()*MOD(Calculator!$B$33/Calculator!$F$18,1)))*IF(MOD(Calculator!$B$33/Calculator!$F$18,1)&lt;0.5,-1,1))^2)))/(1-SQRT(((50*POWER(80,POWER(COS(PI()*MOD(Calculator!$B$33/Calculator!$F$18,1)),2))-$C52)^2+(1500*ABS(SIN(2*PI()*MOD(Calculator!$B$33/Calculator!$F$18,1)))*IF(MOD(Calculator!$B$33/Calculator!$F$18,1)&lt;0.5,-1,1))^2)/((50*POWER(80,POWER(COS(PI()*MOD(Calculator!$B$33/Calculator!$F$18,1)),2))+$C52)^2+(1500*ABS(SIN(2*PI()*MOD(Calculator!$B$33/Calculator!$F$18,1)))*IF(MOD(Calculator!$B$33/Calculator!$F$18,1)&lt;0.5,-1,1))^2))),2))</f>
        <v>—</v>
      </c>
      <c r="BG52" s="299" t="str">
        <f aca="false">IF(OR(Calculator!$E$19&lt;&gt;"YES",Calculator!$B$33&lt;Calculator!$G$19),"—",ROUND((1+SQRT(((50*POWER(80,POWER(COS(PI()*MOD(Calculator!$B$33/Calculator!$F$19,1)),2))-$C52)^2+(1500*ABS(SIN(2*PI()*MOD(Calculator!$B$33/Calculator!$F$19,1)))*IF(MOD(Calculator!$B$33/Calculator!$F$19,1)&lt;0.5,-1,1))^2)/((50*POWER(80,POWER(COS(PI()*MOD(Calculator!$B$33/Calculator!$F$19,1)),2))+$C52)^2+(1500*ABS(SIN(2*PI()*MOD(Calculator!$B$33/Calculator!$F$19,1)))*IF(MOD(Calculator!$B$33/Calculator!$F$19,1)&lt;0.5,-1,1))^2)))/(1-SQRT(((50*POWER(80,POWER(COS(PI()*MOD(Calculator!$B$33/Calculator!$F$19,1)),2))-$C52)^2+(1500*ABS(SIN(2*PI()*MOD(Calculator!$B$33/Calculator!$F$19,1)))*IF(MOD(Calculator!$B$33/Calculator!$F$19,1)&lt;0.5,-1,1))^2)/((50*POWER(80,POWER(COS(PI()*MOD(Calculator!$B$33/Calculator!$F$19,1)),2))+$C52)^2+(1500*ABS(SIN(2*PI()*MOD(Calculator!$B$33/Calculator!$F$19,1)))*IF(MOD(Calculator!$B$33/Calculator!$F$19,1)&lt;0.5,-1,1))^2))),2))</f>
        <v>—</v>
      </c>
      <c r="BH52" s="299" t="str">
        <f aca="false">IF(OR(Calculator!$E$20&lt;&gt;"YES",Calculator!$B$33&lt;Calculator!$G$20),"—",ROUND((1+SQRT(((50*POWER(80,POWER(COS(PI()*MOD(Calculator!$B$33/Calculator!$F$20,1)),2))-$C52)^2+(1500*ABS(SIN(2*PI()*MOD(Calculator!$B$33/Calculator!$F$20,1)))*IF(MOD(Calculator!$B$33/Calculator!$F$20,1)&lt;0.5,-1,1))^2)/((50*POWER(80,POWER(COS(PI()*MOD(Calculator!$B$33/Calculator!$F$20,1)),2))+$C52)^2+(1500*ABS(SIN(2*PI()*MOD(Calculator!$B$33/Calculator!$F$20,1)))*IF(MOD(Calculator!$B$33/Calculator!$F$20,1)&lt;0.5,-1,1))^2)))/(1-SQRT(((50*POWER(80,POWER(COS(PI()*MOD(Calculator!$B$33/Calculator!$F$20,1)),2))-$C52)^2+(1500*ABS(SIN(2*PI()*MOD(Calculator!$B$33/Calculator!$F$20,1)))*IF(MOD(Calculator!$B$33/Calculator!$F$20,1)&lt;0.5,-1,1))^2)/((50*POWER(80,POWER(COS(PI()*MOD(Calculator!$B$33/Calculator!$F$20,1)),2))+$C52)^2+(1500*ABS(SIN(2*PI()*MOD(Calculator!$B$33/Calculator!$F$20,1)))*IF(MOD(Calculator!$B$33/Calculator!$F$20,1)&lt;0.5,-1,1))^2))),2))</f>
        <v>—</v>
      </c>
      <c r="BI52" s="299" t="str">
        <f aca="false">IF(OR(Calculator!$E$21&lt;&gt;"YES",Calculator!$B$33&lt;Calculator!$G$21),"—",ROUND((1+SQRT(((50*POWER(80,POWER(COS(PI()*MOD(Calculator!$B$33/Calculator!$F$21,1)),2))-$C52)^2+(1500*ABS(SIN(2*PI()*MOD(Calculator!$B$33/Calculator!$F$21,1)))*IF(MOD(Calculator!$B$33/Calculator!$F$21,1)&lt;0.5,-1,1))^2)/((50*POWER(80,POWER(COS(PI()*MOD(Calculator!$B$33/Calculator!$F$21,1)),2))+$C52)^2+(1500*ABS(SIN(2*PI()*MOD(Calculator!$B$33/Calculator!$F$21,1)))*IF(MOD(Calculator!$B$33/Calculator!$F$21,1)&lt;0.5,-1,1))^2)))/(1-SQRT(((50*POWER(80,POWER(COS(PI()*MOD(Calculator!$B$33/Calculator!$F$21,1)),2))-$C52)^2+(1500*ABS(SIN(2*PI()*MOD(Calculator!$B$33/Calculator!$F$21,1)))*IF(MOD(Calculator!$B$33/Calculator!$F$21,1)&lt;0.5,-1,1))^2)/((50*POWER(80,POWER(COS(PI()*MOD(Calculator!$B$33/Calculator!$F$21,1)),2))+$C52)^2+(1500*ABS(SIN(2*PI()*MOD(Calculator!$B$33/Calculator!$F$21,1)))*IF(MOD(Calculator!$B$33/Calculator!$F$21,1)&lt;0.5,-1,1))^2))),2))</f>
        <v>—</v>
      </c>
      <c r="BJ52" s="299" t="str">
        <f aca="false">IF(OR(Calculator!$E$22&lt;&gt;"YES",Calculator!$B$33&lt;Calculator!$G$22),"—",ROUND((1+SQRT(((50*POWER(80,POWER(COS(PI()*MOD(Calculator!$B$33/Calculator!$F$22,1)),2))-$C52)^2+(1500*ABS(SIN(2*PI()*MOD(Calculator!$B$33/Calculator!$F$22,1)))*IF(MOD(Calculator!$B$33/Calculator!$F$22,1)&lt;0.5,-1,1))^2)/((50*POWER(80,POWER(COS(PI()*MOD(Calculator!$B$33/Calculator!$F$22,1)),2))+$C52)^2+(1500*ABS(SIN(2*PI()*MOD(Calculator!$B$33/Calculator!$F$22,1)))*IF(MOD(Calculator!$B$33/Calculator!$F$22,1)&lt;0.5,-1,1))^2)))/(1-SQRT(((50*POWER(80,POWER(COS(PI()*MOD(Calculator!$B$33/Calculator!$F$22,1)),2))-$C52)^2+(1500*ABS(SIN(2*PI()*MOD(Calculator!$B$33/Calculator!$F$22,1)))*IF(MOD(Calculator!$B$33/Calculator!$F$22,1)&lt;0.5,-1,1))^2)/((50*POWER(80,POWER(COS(PI()*MOD(Calculator!$B$33/Calculator!$F$22,1)),2))+$C52)^2+(1500*ABS(SIN(2*PI()*MOD(Calculator!$B$33/Calculator!$F$22,1)))*IF(MOD(Calculator!$B$33/Calculator!$F$22,1)&lt;0.5,-1,1))^2))),2))</f>
        <v>—</v>
      </c>
      <c r="BK52" s="293" t="n">
        <f aca="false">IFERROR(ROUND((IF(ISNUMBER(AZ52),AZ52,0)+IF(ISNUMBER(BA52),BA52,0)+IF(ISNUMBER(BB52),BB52,0)+IF(ISNUMBER(BC52),BC52,0)+IF(ISNUMBER(BD52),BD52,0)+IF(ISNUMBER(BE52),BE52,0)+IF(ISNUMBER(BF52),BF52,0)+IF(ISNUMBER(BG52),BG52,0)+IF(ISNUMBER(BH52),BH52,0)+IF(ISNUMBER(BI52),BI52,0)+IF(ISNUMBER(BJ52),BJ52,0))/(IF(ISNUMBER(AZ52),1,0)+IF(ISNUMBER(BA52),1,0)+IF(ISNUMBER(BB52),1,0)+IF(ISNUMBER(BC52),1,0)+IF(ISNUMBER(BD52),1,0)+IF(ISNUMBER(BE52),1,0)+IF(ISNUMBER(BF52),1,0)+IF(ISNUMBER(BG52),1,0)+IF(ISNUMBER(BH52),1,0)+IF(ISNUMBER(BI52),1,0)+IF(ISNUMBER(BJ52),1,0)),4),"")</f>
        <v>10.675</v>
      </c>
      <c r="BM52" s="253" t="str">
        <f aca="false">IF(OR(Calculator!$E$12&lt;&gt;"YES",Calculator!$B$29&lt;Calculator!$G$12),"—",ROUND((1+SQRT(((50*POWER(80,POWER(COS(PI()*MOD(Calculator!$B$29/Calculator!$F$12,1)),2))+MIN(500,MAX(30,100*EXP(-0.3*'VSWR Calculator'!$C$24)*(1+3*ABS(MOD('VSWR Calculator'!$C$23/Calculator!$F$12/2,1)-0.5))))/'VSWR Calculator'!$C$25)-$C52)^2+(1500*ABS(SIN(2*PI()*MOD(Calculator!$B$29/Calculator!$F$12,1)))*IF(MOD(Calculator!$B$29/Calculator!$F$12,1)&lt;0.5,-1,1))^2)/SQRT(((50*POWER(80,POWER(COS(PI()*MOD(Calculator!$B$29/Calculator!$F$12,1)),2))+MIN(500,MAX(30,100*EXP(-0.3*'VSWR Calculator'!$C$24)*(1+3*ABS(MOD('VSWR Calculator'!$C$23/Calculator!$F$12/2,1)-0.5))))/'VSWR Calculator'!$C$25)+$C52)^2+(1500*ABS(SIN(2*PI()*MOD(Calculator!$B$29/Calculator!$F$12,1)))*IF(MOD(Calculator!$B$29/Calculator!$F$12,1)&lt;0.5,-1,1))^2))/(1-SQRT(((50*POWER(80,POWER(COS(PI()*MOD(Calculator!$B$29/Calculator!$F$12,1)),2))+MIN(500,MAX(30,100*EXP(-0.3*'VSWR Calculator'!$C$24)*(1+3*ABS(MOD('VSWR Calculator'!$C$23/Calculator!$F$12/2,1)-0.5))))/'VSWR Calculator'!$C$25)-$C52)^2+(1500*ABS(SIN(2*PI()*MOD(Calculator!$B$29/Calculator!$F$12,1)))*IF(MOD(Calculator!$B$29/Calculator!$F$12,1)&lt;0.5,-1,1))^2)/SQRT(((50*POWER(80,POWER(COS(PI()*MOD(Calculator!$B$29/Calculator!$F$12,1)),2))+MIN(500,MAX(30,100*EXP(-0.3*'VSWR Calculator'!$C$24)*(1+3*ABS(MOD('VSWR Calculator'!$C$23/Calculator!$F$12/2,1)-0.5))))/'VSWR Calculator'!$C$25)+$C52)^2+(1500*ABS(SIN(2*PI()*MOD(Calculator!$B$29/Calculator!$F$12,1)))*IF(MOD(Calculator!$B$29/Calculator!$F$12,1)&lt;0.5,-1,1))^2)),2))</f>
        <v>—</v>
      </c>
      <c r="BN52" s="253" t="str">
        <f aca="false">IF(OR(Calculator!$E$13&lt;&gt;"YES",Calculator!$B$29&lt;Calculator!$G$13),"—",ROUND((1+SQRT(((50*POWER(80,POWER(COS(PI()*MOD(Calculator!$B$29/Calculator!$F$13,1)),2))+MIN(500,MAX(30,100*EXP(-0.3*'VSWR Calculator'!$C$24)*(1+3*ABS(MOD('VSWR Calculator'!$C$23/Calculator!$F$13/2,1)-0.5))))/'VSWR Calculator'!$C$25)-$C52)^2+(1500*ABS(SIN(2*PI()*MOD(Calculator!$B$29/Calculator!$F$13,1)))*IF(MOD(Calculator!$B$29/Calculator!$F$13,1)&lt;0.5,-1,1))^2)/SQRT(((50*POWER(80,POWER(COS(PI()*MOD(Calculator!$B$29/Calculator!$F$13,1)),2))+MIN(500,MAX(30,100*EXP(-0.3*'VSWR Calculator'!$C$24)*(1+3*ABS(MOD('VSWR Calculator'!$C$23/Calculator!$F$13/2,1)-0.5))))/'VSWR Calculator'!$C$25)+$C52)^2+(1500*ABS(SIN(2*PI()*MOD(Calculator!$B$29/Calculator!$F$13,1)))*IF(MOD(Calculator!$B$29/Calculator!$F$13,1)&lt;0.5,-1,1))^2))/(1-SQRT(((50*POWER(80,POWER(COS(PI()*MOD(Calculator!$B$29/Calculator!$F$13,1)),2))+MIN(500,MAX(30,100*EXP(-0.3*'VSWR Calculator'!$C$24)*(1+3*ABS(MOD('VSWR Calculator'!$C$23/Calculator!$F$13/2,1)-0.5))))/'VSWR Calculator'!$C$25)-$C52)^2+(1500*ABS(SIN(2*PI()*MOD(Calculator!$B$29/Calculator!$F$13,1)))*IF(MOD(Calculator!$B$29/Calculator!$F$13,1)&lt;0.5,-1,1))^2)/SQRT(((50*POWER(80,POWER(COS(PI()*MOD(Calculator!$B$29/Calculator!$F$13,1)),2))+MIN(500,MAX(30,100*EXP(-0.3*'VSWR Calculator'!$C$24)*(1+3*ABS(MOD('VSWR Calculator'!$C$23/Calculator!$F$13/2,1)-0.5))))/'VSWR Calculator'!$C$25)+$C52)^2+(1500*ABS(SIN(2*PI()*MOD(Calculator!$B$29/Calculator!$F$13,1)))*IF(MOD(Calculator!$B$29/Calculator!$F$13,1)&lt;0.5,-1,1))^2)),2))</f>
        <v>—</v>
      </c>
      <c r="BO52" s="253" t="str">
        <f aca="false">IF(OR(Calculator!$E$14&lt;&gt;"YES",Calculator!$B$29&lt;Calculator!$G$14),"—",ROUND((1+SQRT(((50*POWER(80,POWER(COS(PI()*MOD(Calculator!$B$29/Calculator!$F$14,1)),2))+MIN(500,MAX(30,100*EXP(-0.3*'VSWR Calculator'!$C$24)*(1+3*ABS(MOD('VSWR Calculator'!$C$23/Calculator!$F$14/2,1)-0.5))))/'VSWR Calculator'!$C$25)-$C52)^2+(1500*ABS(SIN(2*PI()*MOD(Calculator!$B$29/Calculator!$F$14,1)))*IF(MOD(Calculator!$B$29/Calculator!$F$14,1)&lt;0.5,-1,1))^2)/SQRT(((50*POWER(80,POWER(COS(PI()*MOD(Calculator!$B$29/Calculator!$F$14,1)),2))+MIN(500,MAX(30,100*EXP(-0.3*'VSWR Calculator'!$C$24)*(1+3*ABS(MOD('VSWR Calculator'!$C$23/Calculator!$F$14/2,1)-0.5))))/'VSWR Calculator'!$C$25)+$C52)^2+(1500*ABS(SIN(2*PI()*MOD(Calculator!$B$29/Calculator!$F$14,1)))*IF(MOD(Calculator!$B$29/Calculator!$F$14,1)&lt;0.5,-1,1))^2))/(1-SQRT(((50*POWER(80,POWER(COS(PI()*MOD(Calculator!$B$29/Calculator!$F$14,1)),2))+MIN(500,MAX(30,100*EXP(-0.3*'VSWR Calculator'!$C$24)*(1+3*ABS(MOD('VSWR Calculator'!$C$23/Calculator!$F$14/2,1)-0.5))))/'VSWR Calculator'!$C$25)-$C52)^2+(1500*ABS(SIN(2*PI()*MOD(Calculator!$B$29/Calculator!$F$14,1)))*IF(MOD(Calculator!$B$29/Calculator!$F$14,1)&lt;0.5,-1,1))^2)/SQRT(((50*POWER(80,POWER(COS(PI()*MOD(Calculator!$B$29/Calculator!$F$14,1)),2))+MIN(500,MAX(30,100*EXP(-0.3*'VSWR Calculator'!$C$24)*(1+3*ABS(MOD('VSWR Calculator'!$C$23/Calculator!$F$14/2,1)-0.5))))/'VSWR Calculator'!$C$25)+$C52)^2+(1500*ABS(SIN(2*PI()*MOD(Calculator!$B$29/Calculator!$F$14,1)))*IF(MOD(Calculator!$B$29/Calculator!$F$14,1)&lt;0.5,-1,1))^2)),2))</f>
        <v>—</v>
      </c>
      <c r="BP52" s="253" t="n">
        <f aca="false">IF(OR(Calculator!$E$15&lt;&gt;"YES",Calculator!$B$29&lt;Calculator!$G$15),"—",ROUND((1+SQRT(((50*POWER(80,POWER(COS(PI()*MOD(Calculator!$B$29/Calculator!$F$15,1)),2))+MIN(500,MAX(30,100*EXP(-0.3*'VSWR Calculator'!$C$24)*(1+3*ABS(MOD('VSWR Calculator'!$C$23/Calculator!$F$15/2,1)-0.5))))/'VSWR Calculator'!$C$25)-$C52)^2+(1500*ABS(SIN(2*PI()*MOD(Calculator!$B$29/Calculator!$F$15,1)))*IF(MOD(Calculator!$B$29/Calculator!$F$15,1)&lt;0.5,-1,1))^2)/SQRT(((50*POWER(80,POWER(COS(PI()*MOD(Calculator!$B$29/Calculator!$F$15,1)),2))+MIN(500,MAX(30,100*EXP(-0.3*'VSWR Calculator'!$C$24)*(1+3*ABS(MOD('VSWR Calculator'!$C$23/Calculator!$F$15/2,1)-0.5))))/'VSWR Calculator'!$C$25)+$C52)^2+(1500*ABS(SIN(2*PI()*MOD(Calculator!$B$29/Calculator!$F$15,1)))*IF(MOD(Calculator!$B$29/Calculator!$F$15,1)&lt;0.5,-1,1))^2))/(1-SQRT(((50*POWER(80,POWER(COS(PI()*MOD(Calculator!$B$29/Calculator!$F$15,1)),2))+MIN(500,MAX(30,100*EXP(-0.3*'VSWR Calculator'!$C$24)*(1+3*ABS(MOD('VSWR Calculator'!$C$23/Calculator!$F$15/2,1)-0.5))))/'VSWR Calculator'!$C$25)-$C52)^2+(1500*ABS(SIN(2*PI()*MOD(Calculator!$B$29/Calculator!$F$15,1)))*IF(MOD(Calculator!$B$29/Calculator!$F$15,1)&lt;0.5,-1,1))^2)/SQRT(((50*POWER(80,POWER(COS(PI()*MOD(Calculator!$B$29/Calculator!$F$15,1)),2))+MIN(500,MAX(30,100*EXP(-0.3*'VSWR Calculator'!$C$24)*(1+3*ABS(MOD('VSWR Calculator'!$C$23/Calculator!$F$15/2,1)-0.5))))/'VSWR Calculator'!$C$25)+$C52)^2+(1500*ABS(SIN(2*PI()*MOD(Calculator!$B$29/Calculator!$F$15,1)))*IF(MOD(Calculator!$B$29/Calculator!$F$15,1)&lt;0.5,-1,1))^2)),2))</f>
        <v>14.81</v>
      </c>
      <c r="BQ52" s="253" t="str">
        <f aca="false">IF(OR(Calculator!$E$16&lt;&gt;"YES",Calculator!$B$29&lt;Calculator!$G$16),"—",ROUND((1+SQRT(((50*POWER(80,POWER(COS(PI()*MOD(Calculator!$B$29/Calculator!$F$16,1)),2))+MIN(500,MAX(30,100*EXP(-0.3*'VSWR Calculator'!$C$24)*(1+3*ABS(MOD('VSWR Calculator'!$C$23/Calculator!$F$16/2,1)-0.5))))/'VSWR Calculator'!$C$25)-$C52)^2+(1500*ABS(SIN(2*PI()*MOD(Calculator!$B$29/Calculator!$F$16,1)))*IF(MOD(Calculator!$B$29/Calculator!$F$16,1)&lt;0.5,-1,1))^2)/SQRT(((50*POWER(80,POWER(COS(PI()*MOD(Calculator!$B$29/Calculator!$F$16,1)),2))+MIN(500,MAX(30,100*EXP(-0.3*'VSWR Calculator'!$C$24)*(1+3*ABS(MOD('VSWR Calculator'!$C$23/Calculator!$F$16/2,1)-0.5))))/'VSWR Calculator'!$C$25)+$C52)^2+(1500*ABS(SIN(2*PI()*MOD(Calculator!$B$29/Calculator!$F$16,1)))*IF(MOD(Calculator!$B$29/Calculator!$F$16,1)&lt;0.5,-1,1))^2))/(1-SQRT(((50*POWER(80,POWER(COS(PI()*MOD(Calculator!$B$29/Calculator!$F$16,1)),2))+MIN(500,MAX(30,100*EXP(-0.3*'VSWR Calculator'!$C$24)*(1+3*ABS(MOD('VSWR Calculator'!$C$23/Calculator!$F$16/2,1)-0.5))))/'VSWR Calculator'!$C$25)-$C52)^2+(1500*ABS(SIN(2*PI()*MOD(Calculator!$B$29/Calculator!$F$16,1)))*IF(MOD(Calculator!$B$29/Calculator!$F$16,1)&lt;0.5,-1,1))^2)/SQRT(((50*POWER(80,POWER(COS(PI()*MOD(Calculator!$B$29/Calculator!$F$16,1)),2))+MIN(500,MAX(30,100*EXP(-0.3*'VSWR Calculator'!$C$24)*(1+3*ABS(MOD('VSWR Calculator'!$C$23/Calculator!$F$16/2,1)-0.5))))/'VSWR Calculator'!$C$25)+$C52)^2+(1500*ABS(SIN(2*PI()*MOD(Calculator!$B$29/Calculator!$F$16,1)))*IF(MOD(Calculator!$B$29/Calculator!$F$16,1)&lt;0.5,-1,1))^2)),2))</f>
        <v>—</v>
      </c>
      <c r="BR52" s="253" t="n">
        <f aca="false">IF(OR(Calculator!$E$17&lt;&gt;"YES",Calculator!$B$29&lt;Calculator!$G$17),"—",ROUND((1+SQRT(((50*POWER(80,POWER(COS(PI()*MOD(Calculator!$B$29/Calculator!$F$17,1)),2))+MIN(500,MAX(30,100*EXP(-0.3*'VSWR Calculator'!$C$24)*(1+3*ABS(MOD('VSWR Calculator'!$C$23/Calculator!$F$17/2,1)-0.5))))/'VSWR Calculator'!$C$25)-$C52)^2+(1500*ABS(SIN(2*PI()*MOD(Calculator!$B$29/Calculator!$F$17,1)))*IF(MOD(Calculator!$B$29/Calculator!$F$17,1)&lt;0.5,-1,1))^2)/SQRT(((50*POWER(80,POWER(COS(PI()*MOD(Calculator!$B$29/Calculator!$F$17,1)),2))+MIN(500,MAX(30,100*EXP(-0.3*'VSWR Calculator'!$C$24)*(1+3*ABS(MOD('VSWR Calculator'!$C$23/Calculator!$F$17/2,1)-0.5))))/'VSWR Calculator'!$C$25)+$C52)^2+(1500*ABS(SIN(2*PI()*MOD(Calculator!$B$29/Calculator!$F$17,1)))*IF(MOD(Calculator!$B$29/Calculator!$F$17,1)&lt;0.5,-1,1))^2))/(1-SQRT(((50*POWER(80,POWER(COS(PI()*MOD(Calculator!$B$29/Calculator!$F$17,1)),2))+MIN(500,MAX(30,100*EXP(-0.3*'VSWR Calculator'!$C$24)*(1+3*ABS(MOD('VSWR Calculator'!$C$23/Calculator!$F$17/2,1)-0.5))))/'VSWR Calculator'!$C$25)-$C52)^2+(1500*ABS(SIN(2*PI()*MOD(Calculator!$B$29/Calculator!$F$17,1)))*IF(MOD(Calculator!$B$29/Calculator!$F$17,1)&lt;0.5,-1,1))^2)/SQRT(((50*POWER(80,POWER(COS(PI()*MOD(Calculator!$B$29/Calculator!$F$17,1)),2))+MIN(500,MAX(30,100*EXP(-0.3*'VSWR Calculator'!$C$24)*(1+3*ABS(MOD('VSWR Calculator'!$C$23/Calculator!$F$17/2,1)-0.5))))/'VSWR Calculator'!$C$25)+$C52)^2+(1500*ABS(SIN(2*PI()*MOD(Calculator!$B$29/Calculator!$F$17,1)))*IF(MOD(Calculator!$B$29/Calculator!$F$17,1)&lt;0.5,-1,1))^2)),2))</f>
        <v>14.74</v>
      </c>
      <c r="BS52" s="253" t="str">
        <f aca="false">IF(OR(Calculator!$E$18&lt;&gt;"YES",Calculator!$B$29&lt;Calculator!$G$18),"—",ROUND((1+SQRT(((50*POWER(80,POWER(COS(PI()*MOD(Calculator!$B$29/Calculator!$F$18,1)),2))+MIN(500,MAX(30,100*EXP(-0.3*'VSWR Calculator'!$C$24)*(1+3*ABS(MOD('VSWR Calculator'!$C$23/Calculator!$F$18/2,1)-0.5))))/'VSWR Calculator'!$C$25)-$C52)^2+(1500*ABS(SIN(2*PI()*MOD(Calculator!$B$29/Calculator!$F$18,1)))*IF(MOD(Calculator!$B$29/Calculator!$F$18,1)&lt;0.5,-1,1))^2)/SQRT(((50*POWER(80,POWER(COS(PI()*MOD(Calculator!$B$29/Calculator!$F$18,1)),2))+MIN(500,MAX(30,100*EXP(-0.3*'VSWR Calculator'!$C$24)*(1+3*ABS(MOD('VSWR Calculator'!$C$23/Calculator!$F$18/2,1)-0.5))))/'VSWR Calculator'!$C$25)+$C52)^2+(1500*ABS(SIN(2*PI()*MOD(Calculator!$B$29/Calculator!$F$18,1)))*IF(MOD(Calculator!$B$29/Calculator!$F$18,1)&lt;0.5,-1,1))^2))/(1-SQRT(((50*POWER(80,POWER(COS(PI()*MOD(Calculator!$B$29/Calculator!$F$18,1)),2))+MIN(500,MAX(30,100*EXP(-0.3*'VSWR Calculator'!$C$24)*(1+3*ABS(MOD('VSWR Calculator'!$C$23/Calculator!$F$18/2,1)-0.5))))/'VSWR Calculator'!$C$25)-$C52)^2+(1500*ABS(SIN(2*PI()*MOD(Calculator!$B$29/Calculator!$F$18,1)))*IF(MOD(Calculator!$B$29/Calculator!$F$18,1)&lt;0.5,-1,1))^2)/SQRT(((50*POWER(80,POWER(COS(PI()*MOD(Calculator!$B$29/Calculator!$F$18,1)),2))+MIN(500,MAX(30,100*EXP(-0.3*'VSWR Calculator'!$C$24)*(1+3*ABS(MOD('VSWR Calculator'!$C$23/Calculator!$F$18/2,1)-0.5))))/'VSWR Calculator'!$C$25)+$C52)^2+(1500*ABS(SIN(2*PI()*MOD(Calculator!$B$29/Calculator!$F$18,1)))*IF(MOD(Calculator!$B$29/Calculator!$F$18,1)&lt;0.5,-1,1))^2)),2))</f>
        <v>—</v>
      </c>
      <c r="BT52" s="253" t="str">
        <f aca="false">IF(OR(Calculator!$E$19&lt;&gt;"YES",Calculator!$B$29&lt;Calculator!$G$19),"—",ROUND((1+SQRT(((50*POWER(80,POWER(COS(PI()*MOD(Calculator!$B$29/Calculator!$F$19,1)),2))+MIN(500,MAX(30,100*EXP(-0.3*'VSWR Calculator'!$C$24)*(1+3*ABS(MOD('VSWR Calculator'!$C$23/Calculator!$F$19/2,1)-0.5))))/'VSWR Calculator'!$C$25)-$C52)^2+(1500*ABS(SIN(2*PI()*MOD(Calculator!$B$29/Calculator!$F$19,1)))*IF(MOD(Calculator!$B$29/Calculator!$F$19,1)&lt;0.5,-1,1))^2)/SQRT(((50*POWER(80,POWER(COS(PI()*MOD(Calculator!$B$29/Calculator!$F$19,1)),2))+MIN(500,MAX(30,100*EXP(-0.3*'VSWR Calculator'!$C$24)*(1+3*ABS(MOD('VSWR Calculator'!$C$23/Calculator!$F$19/2,1)-0.5))))/'VSWR Calculator'!$C$25)+$C52)^2+(1500*ABS(SIN(2*PI()*MOD(Calculator!$B$29/Calculator!$F$19,1)))*IF(MOD(Calculator!$B$29/Calculator!$F$19,1)&lt;0.5,-1,1))^2))/(1-SQRT(((50*POWER(80,POWER(COS(PI()*MOD(Calculator!$B$29/Calculator!$F$19,1)),2))+MIN(500,MAX(30,100*EXP(-0.3*'VSWR Calculator'!$C$24)*(1+3*ABS(MOD('VSWR Calculator'!$C$23/Calculator!$F$19/2,1)-0.5))))/'VSWR Calculator'!$C$25)-$C52)^2+(1500*ABS(SIN(2*PI()*MOD(Calculator!$B$29/Calculator!$F$19,1)))*IF(MOD(Calculator!$B$29/Calculator!$F$19,1)&lt;0.5,-1,1))^2)/SQRT(((50*POWER(80,POWER(COS(PI()*MOD(Calculator!$B$29/Calculator!$F$19,1)),2))+MIN(500,MAX(30,100*EXP(-0.3*'VSWR Calculator'!$C$24)*(1+3*ABS(MOD('VSWR Calculator'!$C$23/Calculator!$F$19/2,1)-0.5))))/'VSWR Calculator'!$C$25)+$C52)^2+(1500*ABS(SIN(2*PI()*MOD(Calculator!$B$29/Calculator!$F$19,1)))*IF(MOD(Calculator!$B$29/Calculator!$F$19,1)&lt;0.5,-1,1))^2)),2))</f>
        <v>—</v>
      </c>
      <c r="BU52" s="253" t="str">
        <f aca="false">IF(OR(Calculator!$E$20&lt;&gt;"YES",Calculator!$B$29&lt;Calculator!$G$20),"—",ROUND((1+SQRT(((50*POWER(80,POWER(COS(PI()*MOD(Calculator!$B$29/Calculator!$F$20,1)),2))+MIN(500,MAX(30,100*EXP(-0.3*'VSWR Calculator'!$C$24)*(1+3*ABS(MOD('VSWR Calculator'!$C$23/Calculator!$F$20/2,1)-0.5))))/'VSWR Calculator'!$C$25)-$C52)^2+(1500*ABS(SIN(2*PI()*MOD(Calculator!$B$29/Calculator!$F$20,1)))*IF(MOD(Calculator!$B$29/Calculator!$F$20,1)&lt;0.5,-1,1))^2)/SQRT(((50*POWER(80,POWER(COS(PI()*MOD(Calculator!$B$29/Calculator!$F$20,1)),2))+MIN(500,MAX(30,100*EXP(-0.3*'VSWR Calculator'!$C$24)*(1+3*ABS(MOD('VSWR Calculator'!$C$23/Calculator!$F$20/2,1)-0.5))))/'VSWR Calculator'!$C$25)+$C52)^2+(1500*ABS(SIN(2*PI()*MOD(Calculator!$B$29/Calculator!$F$20,1)))*IF(MOD(Calculator!$B$29/Calculator!$F$20,1)&lt;0.5,-1,1))^2))/(1-SQRT(((50*POWER(80,POWER(COS(PI()*MOD(Calculator!$B$29/Calculator!$F$20,1)),2))+MIN(500,MAX(30,100*EXP(-0.3*'VSWR Calculator'!$C$24)*(1+3*ABS(MOD('VSWR Calculator'!$C$23/Calculator!$F$20/2,1)-0.5))))/'VSWR Calculator'!$C$25)-$C52)^2+(1500*ABS(SIN(2*PI()*MOD(Calculator!$B$29/Calculator!$F$20,1)))*IF(MOD(Calculator!$B$29/Calculator!$F$20,1)&lt;0.5,-1,1))^2)/SQRT(((50*POWER(80,POWER(COS(PI()*MOD(Calculator!$B$29/Calculator!$F$20,1)),2))+MIN(500,MAX(30,100*EXP(-0.3*'VSWR Calculator'!$C$24)*(1+3*ABS(MOD('VSWR Calculator'!$C$23/Calculator!$F$20/2,1)-0.5))))/'VSWR Calculator'!$C$25)+$C52)^2+(1500*ABS(SIN(2*PI()*MOD(Calculator!$B$29/Calculator!$F$20,1)))*IF(MOD(Calculator!$B$29/Calculator!$F$20,1)&lt;0.5,-1,1))^2)),2))</f>
        <v>—</v>
      </c>
      <c r="BV52" s="253" t="str">
        <f aca="false">IF(OR(Calculator!$E$21&lt;&gt;"YES",Calculator!$B$29&lt;Calculator!$G$21),"—",ROUND((1+SQRT(((50*POWER(80,POWER(COS(PI()*MOD(Calculator!$B$29/Calculator!$F$21,1)),2))+MIN(500,MAX(30,100*EXP(-0.3*'VSWR Calculator'!$C$24)*(1+3*ABS(MOD('VSWR Calculator'!$C$23/Calculator!$F$21/2,1)-0.5))))/'VSWR Calculator'!$C$25)-$C52)^2+(1500*ABS(SIN(2*PI()*MOD(Calculator!$B$29/Calculator!$F$21,1)))*IF(MOD(Calculator!$B$29/Calculator!$F$21,1)&lt;0.5,-1,1))^2)/SQRT(((50*POWER(80,POWER(COS(PI()*MOD(Calculator!$B$29/Calculator!$F$21,1)),2))+MIN(500,MAX(30,100*EXP(-0.3*'VSWR Calculator'!$C$24)*(1+3*ABS(MOD('VSWR Calculator'!$C$23/Calculator!$F$21/2,1)-0.5))))/'VSWR Calculator'!$C$25)+$C52)^2+(1500*ABS(SIN(2*PI()*MOD(Calculator!$B$29/Calculator!$F$21,1)))*IF(MOD(Calculator!$B$29/Calculator!$F$21,1)&lt;0.5,-1,1))^2))/(1-SQRT(((50*POWER(80,POWER(COS(PI()*MOD(Calculator!$B$29/Calculator!$F$21,1)),2))+MIN(500,MAX(30,100*EXP(-0.3*'VSWR Calculator'!$C$24)*(1+3*ABS(MOD('VSWR Calculator'!$C$23/Calculator!$F$21/2,1)-0.5))))/'VSWR Calculator'!$C$25)-$C52)^2+(1500*ABS(SIN(2*PI()*MOD(Calculator!$B$29/Calculator!$F$21,1)))*IF(MOD(Calculator!$B$29/Calculator!$F$21,1)&lt;0.5,-1,1))^2)/SQRT(((50*POWER(80,POWER(COS(PI()*MOD(Calculator!$B$29/Calculator!$F$21,1)),2))+MIN(500,MAX(30,100*EXP(-0.3*'VSWR Calculator'!$C$24)*(1+3*ABS(MOD('VSWR Calculator'!$C$23/Calculator!$F$21/2,1)-0.5))))/'VSWR Calculator'!$C$25)+$C52)^2+(1500*ABS(SIN(2*PI()*MOD(Calculator!$B$29/Calculator!$F$21,1)))*IF(MOD(Calculator!$B$29/Calculator!$F$21,1)&lt;0.5,-1,1))^2)),2))</f>
        <v>—</v>
      </c>
      <c r="BW52" s="253" t="str">
        <f aca="false">IF(OR(Calculator!$E$22&lt;&gt;"YES",Calculator!$B$29&lt;Calculator!$G$22),"—",ROUND((1+SQRT(((50*POWER(80,POWER(COS(PI()*MOD(Calculator!$B$29/Calculator!$F$22,1)),2))+MIN(500,MAX(30,100*EXP(-0.3*'VSWR Calculator'!$C$24)*(1+3*ABS(MOD('VSWR Calculator'!$C$23/Calculator!$F$22/2,1)-0.5))))/'VSWR Calculator'!$C$25)-$C52)^2+(1500*ABS(SIN(2*PI()*MOD(Calculator!$B$29/Calculator!$F$22,1)))*IF(MOD(Calculator!$B$29/Calculator!$F$22,1)&lt;0.5,-1,1))^2)/SQRT(((50*POWER(80,POWER(COS(PI()*MOD(Calculator!$B$29/Calculator!$F$22,1)),2))+MIN(500,MAX(30,100*EXP(-0.3*'VSWR Calculator'!$C$24)*(1+3*ABS(MOD('VSWR Calculator'!$C$23/Calculator!$F$22/2,1)-0.5))))/'VSWR Calculator'!$C$25)+$C52)^2+(1500*ABS(SIN(2*PI()*MOD(Calculator!$B$29/Calculator!$F$22,1)))*IF(MOD(Calculator!$B$29/Calculator!$F$22,1)&lt;0.5,-1,1))^2))/(1-SQRT(((50*POWER(80,POWER(COS(PI()*MOD(Calculator!$B$29/Calculator!$F$22,1)),2))+MIN(500,MAX(30,100*EXP(-0.3*'VSWR Calculator'!$C$24)*(1+3*ABS(MOD('VSWR Calculator'!$C$23/Calculator!$F$22/2,1)-0.5))))/'VSWR Calculator'!$C$25)-$C52)^2+(1500*ABS(SIN(2*PI()*MOD(Calculator!$B$29/Calculator!$F$22,1)))*IF(MOD(Calculator!$B$29/Calculator!$F$22,1)&lt;0.5,-1,1))^2)/SQRT(((50*POWER(80,POWER(COS(PI()*MOD(Calculator!$B$29/Calculator!$F$22,1)),2))+MIN(500,MAX(30,100*EXP(-0.3*'VSWR Calculator'!$C$24)*(1+3*ABS(MOD('VSWR Calculator'!$C$23/Calculator!$F$22/2,1)-0.5))))/'VSWR Calculator'!$C$25)+$C52)^2+(1500*ABS(SIN(2*PI()*MOD(Calculator!$B$29/Calculator!$F$22,1)))*IF(MOD(Calculator!$B$29/Calculator!$F$22,1)&lt;0.5,-1,1))^2)),2))</f>
        <v>—</v>
      </c>
      <c r="BX52" s="253" t="n">
        <f aca="false">IFERROR(ROUND((IF(ISNUMBER(BM52),BM52,0)+IF(ISNUMBER(BN52),BN52,0)+IF(ISNUMBER(BO52),BO52,0)+IF(ISNUMBER(BP52),BP52,0)+IF(ISNUMBER(BQ52),BQ52,0)+IF(ISNUMBER(BR52),BR52,0)+IF(ISNUMBER(BS52),BS52,0)+IF(ISNUMBER(BT52),BT52,0)+IF(ISNUMBER(BU52),BU52,0)+IF(ISNUMBER(BV52),BV52,0)+IF(ISNUMBER(BW52),BW52,0))/(IF(ISNUMBER(BM52),1,0)+IF(ISNUMBER(BN52),1,0)+IF(ISNUMBER(BO52),1,0)+IF(ISNUMBER(BP52),1,0)+IF(ISNUMBER(BQ52),1,0)+IF(ISNUMBER(BR52),1,0)+IF(ISNUMBER(BS52),1,0)+IF(ISNUMBER(BT52),1,0)+IF(ISNUMBER(BU52),1,0)+IF(ISNUMBER(BV52),1,0)+IF(ISNUMBER(BW52),1,0)),4),"")</f>
        <v>14.775</v>
      </c>
      <c r="BY52" s="253" t="str">
        <f aca="false">IF(OR(Calculator!$E$12&lt;&gt;"YES",Calculator!$B$30&lt;Calculator!$G$12),"—",ROUND((1+SQRT(((50*POWER(80,POWER(COS(PI()*MOD(Calculator!$B$30/Calculator!$F$12,1)),2))+MIN(500,MAX(30,100*EXP(-0.3*'VSWR Calculator'!$C$24)*(1+3*ABS(MOD('VSWR Calculator'!$C$23/Calculator!$F$12/2,1)-0.5))))/'VSWR Calculator'!$C$25)-$C52)^2+(1500*ABS(SIN(2*PI()*MOD(Calculator!$B$30/Calculator!$F$12,1)))*IF(MOD(Calculator!$B$30/Calculator!$F$12,1)&lt;0.5,-1,1))^2)/SQRT(((50*POWER(80,POWER(COS(PI()*MOD(Calculator!$B$30/Calculator!$F$12,1)),2))+MIN(500,MAX(30,100*EXP(-0.3*'VSWR Calculator'!$C$24)*(1+3*ABS(MOD('VSWR Calculator'!$C$23/Calculator!$F$12/2,1)-0.5))))/'VSWR Calculator'!$C$25)+$C52)^2+(1500*ABS(SIN(2*PI()*MOD(Calculator!$B$30/Calculator!$F$12,1)))*IF(MOD(Calculator!$B$30/Calculator!$F$12,1)&lt;0.5,-1,1))^2))/(1-SQRT(((50*POWER(80,POWER(COS(PI()*MOD(Calculator!$B$30/Calculator!$F$12,1)),2))+MIN(500,MAX(30,100*EXP(-0.3*'VSWR Calculator'!$C$24)*(1+3*ABS(MOD('VSWR Calculator'!$C$23/Calculator!$F$12/2,1)-0.5))))/'VSWR Calculator'!$C$25)-$C52)^2+(1500*ABS(SIN(2*PI()*MOD(Calculator!$B$30/Calculator!$F$12,1)))*IF(MOD(Calculator!$B$30/Calculator!$F$12,1)&lt;0.5,-1,1))^2)/SQRT(((50*POWER(80,POWER(COS(PI()*MOD(Calculator!$B$30/Calculator!$F$12,1)),2))+MIN(500,MAX(30,100*EXP(-0.3*'VSWR Calculator'!$C$24)*(1+3*ABS(MOD('VSWR Calculator'!$C$23/Calculator!$F$12/2,1)-0.5))))/'VSWR Calculator'!$C$25)+$C52)^2+(1500*ABS(SIN(2*PI()*MOD(Calculator!$B$30/Calculator!$F$12,1)))*IF(MOD(Calculator!$B$30/Calculator!$F$12,1)&lt;0.5,-1,1))^2)),2))</f>
        <v>—</v>
      </c>
      <c r="BZ52" s="253" t="str">
        <f aca="false">IF(OR(Calculator!$E$13&lt;&gt;"YES",Calculator!$B$30&lt;Calculator!$G$13),"—",ROUND((1+SQRT(((50*POWER(80,POWER(COS(PI()*MOD(Calculator!$B$30/Calculator!$F$13,1)),2))+MIN(500,MAX(30,100*EXP(-0.3*'VSWR Calculator'!$C$24)*(1+3*ABS(MOD('VSWR Calculator'!$C$23/Calculator!$F$13/2,1)-0.5))))/'VSWR Calculator'!$C$25)-$C52)^2+(1500*ABS(SIN(2*PI()*MOD(Calculator!$B$30/Calculator!$F$13,1)))*IF(MOD(Calculator!$B$30/Calculator!$F$13,1)&lt;0.5,-1,1))^2)/SQRT(((50*POWER(80,POWER(COS(PI()*MOD(Calculator!$B$30/Calculator!$F$13,1)),2))+MIN(500,MAX(30,100*EXP(-0.3*'VSWR Calculator'!$C$24)*(1+3*ABS(MOD('VSWR Calculator'!$C$23/Calculator!$F$13/2,1)-0.5))))/'VSWR Calculator'!$C$25)+$C52)^2+(1500*ABS(SIN(2*PI()*MOD(Calculator!$B$30/Calculator!$F$13,1)))*IF(MOD(Calculator!$B$30/Calculator!$F$13,1)&lt;0.5,-1,1))^2))/(1-SQRT(((50*POWER(80,POWER(COS(PI()*MOD(Calculator!$B$30/Calculator!$F$13,1)),2))+MIN(500,MAX(30,100*EXP(-0.3*'VSWR Calculator'!$C$24)*(1+3*ABS(MOD('VSWR Calculator'!$C$23/Calculator!$F$13/2,1)-0.5))))/'VSWR Calculator'!$C$25)-$C52)^2+(1500*ABS(SIN(2*PI()*MOD(Calculator!$B$30/Calculator!$F$13,1)))*IF(MOD(Calculator!$B$30/Calculator!$F$13,1)&lt;0.5,-1,1))^2)/SQRT(((50*POWER(80,POWER(COS(PI()*MOD(Calculator!$B$30/Calculator!$F$13,1)),2))+MIN(500,MAX(30,100*EXP(-0.3*'VSWR Calculator'!$C$24)*(1+3*ABS(MOD('VSWR Calculator'!$C$23/Calculator!$F$13/2,1)-0.5))))/'VSWR Calculator'!$C$25)+$C52)^2+(1500*ABS(SIN(2*PI()*MOD(Calculator!$B$30/Calculator!$F$13,1)))*IF(MOD(Calculator!$B$30/Calculator!$F$13,1)&lt;0.5,-1,1))^2)),2))</f>
        <v>—</v>
      </c>
      <c r="CA52" s="253" t="str">
        <f aca="false">IF(OR(Calculator!$E$14&lt;&gt;"YES",Calculator!$B$30&lt;Calculator!$G$14),"—",ROUND((1+SQRT(((50*POWER(80,POWER(COS(PI()*MOD(Calculator!$B$30/Calculator!$F$14,1)),2))+MIN(500,MAX(30,100*EXP(-0.3*'VSWR Calculator'!$C$24)*(1+3*ABS(MOD('VSWR Calculator'!$C$23/Calculator!$F$14/2,1)-0.5))))/'VSWR Calculator'!$C$25)-$C52)^2+(1500*ABS(SIN(2*PI()*MOD(Calculator!$B$30/Calculator!$F$14,1)))*IF(MOD(Calculator!$B$30/Calculator!$F$14,1)&lt;0.5,-1,1))^2)/SQRT(((50*POWER(80,POWER(COS(PI()*MOD(Calculator!$B$30/Calculator!$F$14,1)),2))+MIN(500,MAX(30,100*EXP(-0.3*'VSWR Calculator'!$C$24)*(1+3*ABS(MOD('VSWR Calculator'!$C$23/Calculator!$F$14/2,1)-0.5))))/'VSWR Calculator'!$C$25)+$C52)^2+(1500*ABS(SIN(2*PI()*MOD(Calculator!$B$30/Calculator!$F$14,1)))*IF(MOD(Calculator!$B$30/Calculator!$F$14,1)&lt;0.5,-1,1))^2))/(1-SQRT(((50*POWER(80,POWER(COS(PI()*MOD(Calculator!$B$30/Calculator!$F$14,1)),2))+MIN(500,MAX(30,100*EXP(-0.3*'VSWR Calculator'!$C$24)*(1+3*ABS(MOD('VSWR Calculator'!$C$23/Calculator!$F$14/2,1)-0.5))))/'VSWR Calculator'!$C$25)-$C52)^2+(1500*ABS(SIN(2*PI()*MOD(Calculator!$B$30/Calculator!$F$14,1)))*IF(MOD(Calculator!$B$30/Calculator!$F$14,1)&lt;0.5,-1,1))^2)/SQRT(((50*POWER(80,POWER(COS(PI()*MOD(Calculator!$B$30/Calculator!$F$14,1)),2))+MIN(500,MAX(30,100*EXP(-0.3*'VSWR Calculator'!$C$24)*(1+3*ABS(MOD('VSWR Calculator'!$C$23/Calculator!$F$14/2,1)-0.5))))/'VSWR Calculator'!$C$25)+$C52)^2+(1500*ABS(SIN(2*PI()*MOD(Calculator!$B$30/Calculator!$F$14,1)))*IF(MOD(Calculator!$B$30/Calculator!$F$14,1)&lt;0.5,-1,1))^2)),2))</f>
        <v>—</v>
      </c>
      <c r="CB52" s="253" t="n">
        <f aca="false">IF(OR(Calculator!$E$15&lt;&gt;"YES",Calculator!$B$30&lt;Calculator!$G$15),"—",ROUND((1+SQRT(((50*POWER(80,POWER(COS(PI()*MOD(Calculator!$B$30/Calculator!$F$15,1)),2))+MIN(500,MAX(30,100*EXP(-0.3*'VSWR Calculator'!$C$24)*(1+3*ABS(MOD('VSWR Calculator'!$C$23/Calculator!$F$15/2,1)-0.5))))/'VSWR Calculator'!$C$25)-$C52)^2+(1500*ABS(SIN(2*PI()*MOD(Calculator!$B$30/Calculator!$F$15,1)))*IF(MOD(Calculator!$B$30/Calculator!$F$15,1)&lt;0.5,-1,1))^2)/SQRT(((50*POWER(80,POWER(COS(PI()*MOD(Calculator!$B$30/Calculator!$F$15,1)),2))+MIN(500,MAX(30,100*EXP(-0.3*'VSWR Calculator'!$C$24)*(1+3*ABS(MOD('VSWR Calculator'!$C$23/Calculator!$F$15/2,1)-0.5))))/'VSWR Calculator'!$C$25)+$C52)^2+(1500*ABS(SIN(2*PI()*MOD(Calculator!$B$30/Calculator!$F$15,1)))*IF(MOD(Calculator!$B$30/Calculator!$F$15,1)&lt;0.5,-1,1))^2))/(1-SQRT(((50*POWER(80,POWER(COS(PI()*MOD(Calculator!$B$30/Calculator!$F$15,1)),2))+MIN(500,MAX(30,100*EXP(-0.3*'VSWR Calculator'!$C$24)*(1+3*ABS(MOD('VSWR Calculator'!$C$23/Calculator!$F$15/2,1)-0.5))))/'VSWR Calculator'!$C$25)-$C52)^2+(1500*ABS(SIN(2*PI()*MOD(Calculator!$B$30/Calculator!$F$15,1)))*IF(MOD(Calculator!$B$30/Calculator!$F$15,1)&lt;0.5,-1,1))^2)/SQRT(((50*POWER(80,POWER(COS(PI()*MOD(Calculator!$B$30/Calculator!$F$15,1)),2))+MIN(500,MAX(30,100*EXP(-0.3*'VSWR Calculator'!$C$24)*(1+3*ABS(MOD('VSWR Calculator'!$C$23/Calculator!$F$15/2,1)-0.5))))/'VSWR Calculator'!$C$25)+$C52)^2+(1500*ABS(SIN(2*PI()*MOD(Calculator!$B$30/Calculator!$F$15,1)))*IF(MOD(Calculator!$B$30/Calculator!$F$15,1)&lt;0.5,-1,1))^2)),2))</f>
        <v>14.46</v>
      </c>
      <c r="CC52" s="253" t="str">
        <f aca="false">IF(OR(Calculator!$E$16&lt;&gt;"YES",Calculator!$B$30&lt;Calculator!$G$16),"—",ROUND((1+SQRT(((50*POWER(80,POWER(COS(PI()*MOD(Calculator!$B$30/Calculator!$F$16,1)),2))+MIN(500,MAX(30,100*EXP(-0.3*'VSWR Calculator'!$C$24)*(1+3*ABS(MOD('VSWR Calculator'!$C$23/Calculator!$F$16/2,1)-0.5))))/'VSWR Calculator'!$C$25)-$C52)^2+(1500*ABS(SIN(2*PI()*MOD(Calculator!$B$30/Calculator!$F$16,1)))*IF(MOD(Calculator!$B$30/Calculator!$F$16,1)&lt;0.5,-1,1))^2)/SQRT(((50*POWER(80,POWER(COS(PI()*MOD(Calculator!$B$30/Calculator!$F$16,1)),2))+MIN(500,MAX(30,100*EXP(-0.3*'VSWR Calculator'!$C$24)*(1+3*ABS(MOD('VSWR Calculator'!$C$23/Calculator!$F$16/2,1)-0.5))))/'VSWR Calculator'!$C$25)+$C52)^2+(1500*ABS(SIN(2*PI()*MOD(Calculator!$B$30/Calculator!$F$16,1)))*IF(MOD(Calculator!$B$30/Calculator!$F$16,1)&lt;0.5,-1,1))^2))/(1-SQRT(((50*POWER(80,POWER(COS(PI()*MOD(Calculator!$B$30/Calculator!$F$16,1)),2))+MIN(500,MAX(30,100*EXP(-0.3*'VSWR Calculator'!$C$24)*(1+3*ABS(MOD('VSWR Calculator'!$C$23/Calculator!$F$16/2,1)-0.5))))/'VSWR Calculator'!$C$25)-$C52)^2+(1500*ABS(SIN(2*PI()*MOD(Calculator!$B$30/Calculator!$F$16,1)))*IF(MOD(Calculator!$B$30/Calculator!$F$16,1)&lt;0.5,-1,1))^2)/SQRT(((50*POWER(80,POWER(COS(PI()*MOD(Calculator!$B$30/Calculator!$F$16,1)),2))+MIN(500,MAX(30,100*EXP(-0.3*'VSWR Calculator'!$C$24)*(1+3*ABS(MOD('VSWR Calculator'!$C$23/Calculator!$F$16/2,1)-0.5))))/'VSWR Calculator'!$C$25)+$C52)^2+(1500*ABS(SIN(2*PI()*MOD(Calculator!$B$30/Calculator!$F$16,1)))*IF(MOD(Calculator!$B$30/Calculator!$F$16,1)&lt;0.5,-1,1))^2)),2))</f>
        <v>—</v>
      </c>
      <c r="CD52" s="253" t="n">
        <f aca="false">IF(OR(Calculator!$E$17&lt;&gt;"YES",Calculator!$B$30&lt;Calculator!$G$17),"—",ROUND((1+SQRT(((50*POWER(80,POWER(COS(PI()*MOD(Calculator!$B$30/Calculator!$F$17,1)),2))+MIN(500,MAX(30,100*EXP(-0.3*'VSWR Calculator'!$C$24)*(1+3*ABS(MOD('VSWR Calculator'!$C$23/Calculator!$F$17/2,1)-0.5))))/'VSWR Calculator'!$C$25)-$C52)^2+(1500*ABS(SIN(2*PI()*MOD(Calculator!$B$30/Calculator!$F$17,1)))*IF(MOD(Calculator!$B$30/Calculator!$F$17,1)&lt;0.5,-1,1))^2)/SQRT(((50*POWER(80,POWER(COS(PI()*MOD(Calculator!$B$30/Calculator!$F$17,1)),2))+MIN(500,MAX(30,100*EXP(-0.3*'VSWR Calculator'!$C$24)*(1+3*ABS(MOD('VSWR Calculator'!$C$23/Calculator!$F$17/2,1)-0.5))))/'VSWR Calculator'!$C$25)+$C52)^2+(1500*ABS(SIN(2*PI()*MOD(Calculator!$B$30/Calculator!$F$17,1)))*IF(MOD(Calculator!$B$30/Calculator!$F$17,1)&lt;0.5,-1,1))^2))/(1-SQRT(((50*POWER(80,POWER(COS(PI()*MOD(Calculator!$B$30/Calculator!$F$17,1)),2))+MIN(500,MAX(30,100*EXP(-0.3*'VSWR Calculator'!$C$24)*(1+3*ABS(MOD('VSWR Calculator'!$C$23/Calculator!$F$17/2,1)-0.5))))/'VSWR Calculator'!$C$25)-$C52)^2+(1500*ABS(SIN(2*PI()*MOD(Calculator!$B$30/Calculator!$F$17,1)))*IF(MOD(Calculator!$B$30/Calculator!$F$17,1)&lt;0.5,-1,1))^2)/SQRT(((50*POWER(80,POWER(COS(PI()*MOD(Calculator!$B$30/Calculator!$F$17,1)),2))+MIN(500,MAX(30,100*EXP(-0.3*'VSWR Calculator'!$C$24)*(1+3*ABS(MOD('VSWR Calculator'!$C$23/Calculator!$F$17/2,1)-0.5))))/'VSWR Calculator'!$C$25)+$C52)^2+(1500*ABS(SIN(2*PI()*MOD(Calculator!$B$30/Calculator!$F$17,1)))*IF(MOD(Calculator!$B$30/Calculator!$F$17,1)&lt;0.5,-1,1))^2)),2))</f>
        <v>15.56</v>
      </c>
      <c r="CE52" s="253" t="str">
        <f aca="false">IF(OR(Calculator!$E$18&lt;&gt;"YES",Calculator!$B$30&lt;Calculator!$G$18),"—",ROUND((1+SQRT(((50*POWER(80,POWER(COS(PI()*MOD(Calculator!$B$30/Calculator!$F$18,1)),2))+MIN(500,MAX(30,100*EXP(-0.3*'VSWR Calculator'!$C$24)*(1+3*ABS(MOD('VSWR Calculator'!$C$23/Calculator!$F$18/2,1)-0.5))))/'VSWR Calculator'!$C$25)-$C52)^2+(1500*ABS(SIN(2*PI()*MOD(Calculator!$B$30/Calculator!$F$18,1)))*IF(MOD(Calculator!$B$30/Calculator!$F$18,1)&lt;0.5,-1,1))^2)/SQRT(((50*POWER(80,POWER(COS(PI()*MOD(Calculator!$B$30/Calculator!$F$18,1)),2))+MIN(500,MAX(30,100*EXP(-0.3*'VSWR Calculator'!$C$24)*(1+3*ABS(MOD('VSWR Calculator'!$C$23/Calculator!$F$18/2,1)-0.5))))/'VSWR Calculator'!$C$25)+$C52)^2+(1500*ABS(SIN(2*PI()*MOD(Calculator!$B$30/Calculator!$F$18,1)))*IF(MOD(Calculator!$B$30/Calculator!$F$18,1)&lt;0.5,-1,1))^2))/(1-SQRT(((50*POWER(80,POWER(COS(PI()*MOD(Calculator!$B$30/Calculator!$F$18,1)),2))+MIN(500,MAX(30,100*EXP(-0.3*'VSWR Calculator'!$C$24)*(1+3*ABS(MOD('VSWR Calculator'!$C$23/Calculator!$F$18/2,1)-0.5))))/'VSWR Calculator'!$C$25)-$C52)^2+(1500*ABS(SIN(2*PI()*MOD(Calculator!$B$30/Calculator!$F$18,1)))*IF(MOD(Calculator!$B$30/Calculator!$F$18,1)&lt;0.5,-1,1))^2)/SQRT(((50*POWER(80,POWER(COS(PI()*MOD(Calculator!$B$30/Calculator!$F$18,1)),2))+MIN(500,MAX(30,100*EXP(-0.3*'VSWR Calculator'!$C$24)*(1+3*ABS(MOD('VSWR Calculator'!$C$23/Calculator!$F$18/2,1)-0.5))))/'VSWR Calculator'!$C$25)+$C52)^2+(1500*ABS(SIN(2*PI()*MOD(Calculator!$B$30/Calculator!$F$18,1)))*IF(MOD(Calculator!$B$30/Calculator!$F$18,1)&lt;0.5,-1,1))^2)),2))</f>
        <v>—</v>
      </c>
      <c r="CF52" s="253" t="str">
        <f aca="false">IF(OR(Calculator!$E$19&lt;&gt;"YES",Calculator!$B$30&lt;Calculator!$G$19),"—",ROUND((1+SQRT(((50*POWER(80,POWER(COS(PI()*MOD(Calculator!$B$30/Calculator!$F$19,1)),2))+MIN(500,MAX(30,100*EXP(-0.3*'VSWR Calculator'!$C$24)*(1+3*ABS(MOD('VSWR Calculator'!$C$23/Calculator!$F$19/2,1)-0.5))))/'VSWR Calculator'!$C$25)-$C52)^2+(1500*ABS(SIN(2*PI()*MOD(Calculator!$B$30/Calculator!$F$19,1)))*IF(MOD(Calculator!$B$30/Calculator!$F$19,1)&lt;0.5,-1,1))^2)/SQRT(((50*POWER(80,POWER(COS(PI()*MOD(Calculator!$B$30/Calculator!$F$19,1)),2))+MIN(500,MAX(30,100*EXP(-0.3*'VSWR Calculator'!$C$24)*(1+3*ABS(MOD('VSWR Calculator'!$C$23/Calculator!$F$19/2,1)-0.5))))/'VSWR Calculator'!$C$25)+$C52)^2+(1500*ABS(SIN(2*PI()*MOD(Calculator!$B$30/Calculator!$F$19,1)))*IF(MOD(Calculator!$B$30/Calculator!$F$19,1)&lt;0.5,-1,1))^2))/(1-SQRT(((50*POWER(80,POWER(COS(PI()*MOD(Calculator!$B$30/Calculator!$F$19,1)),2))+MIN(500,MAX(30,100*EXP(-0.3*'VSWR Calculator'!$C$24)*(1+3*ABS(MOD('VSWR Calculator'!$C$23/Calculator!$F$19/2,1)-0.5))))/'VSWR Calculator'!$C$25)-$C52)^2+(1500*ABS(SIN(2*PI()*MOD(Calculator!$B$30/Calculator!$F$19,1)))*IF(MOD(Calculator!$B$30/Calculator!$F$19,1)&lt;0.5,-1,1))^2)/SQRT(((50*POWER(80,POWER(COS(PI()*MOD(Calculator!$B$30/Calculator!$F$19,1)),2))+MIN(500,MAX(30,100*EXP(-0.3*'VSWR Calculator'!$C$24)*(1+3*ABS(MOD('VSWR Calculator'!$C$23/Calculator!$F$19/2,1)-0.5))))/'VSWR Calculator'!$C$25)+$C52)^2+(1500*ABS(SIN(2*PI()*MOD(Calculator!$B$30/Calculator!$F$19,1)))*IF(MOD(Calculator!$B$30/Calculator!$F$19,1)&lt;0.5,-1,1))^2)),2))</f>
        <v>—</v>
      </c>
      <c r="CG52" s="253" t="str">
        <f aca="false">IF(OR(Calculator!$E$20&lt;&gt;"YES",Calculator!$B$30&lt;Calculator!$G$20),"—",ROUND((1+SQRT(((50*POWER(80,POWER(COS(PI()*MOD(Calculator!$B$30/Calculator!$F$20,1)),2))+MIN(500,MAX(30,100*EXP(-0.3*'VSWR Calculator'!$C$24)*(1+3*ABS(MOD('VSWR Calculator'!$C$23/Calculator!$F$20/2,1)-0.5))))/'VSWR Calculator'!$C$25)-$C52)^2+(1500*ABS(SIN(2*PI()*MOD(Calculator!$B$30/Calculator!$F$20,1)))*IF(MOD(Calculator!$B$30/Calculator!$F$20,1)&lt;0.5,-1,1))^2)/SQRT(((50*POWER(80,POWER(COS(PI()*MOD(Calculator!$B$30/Calculator!$F$20,1)),2))+MIN(500,MAX(30,100*EXP(-0.3*'VSWR Calculator'!$C$24)*(1+3*ABS(MOD('VSWR Calculator'!$C$23/Calculator!$F$20/2,1)-0.5))))/'VSWR Calculator'!$C$25)+$C52)^2+(1500*ABS(SIN(2*PI()*MOD(Calculator!$B$30/Calculator!$F$20,1)))*IF(MOD(Calculator!$B$30/Calculator!$F$20,1)&lt;0.5,-1,1))^2))/(1-SQRT(((50*POWER(80,POWER(COS(PI()*MOD(Calculator!$B$30/Calculator!$F$20,1)),2))+MIN(500,MAX(30,100*EXP(-0.3*'VSWR Calculator'!$C$24)*(1+3*ABS(MOD('VSWR Calculator'!$C$23/Calculator!$F$20/2,1)-0.5))))/'VSWR Calculator'!$C$25)-$C52)^2+(1500*ABS(SIN(2*PI()*MOD(Calculator!$B$30/Calculator!$F$20,1)))*IF(MOD(Calculator!$B$30/Calculator!$F$20,1)&lt;0.5,-1,1))^2)/SQRT(((50*POWER(80,POWER(COS(PI()*MOD(Calculator!$B$30/Calculator!$F$20,1)),2))+MIN(500,MAX(30,100*EXP(-0.3*'VSWR Calculator'!$C$24)*(1+3*ABS(MOD('VSWR Calculator'!$C$23/Calculator!$F$20/2,1)-0.5))))/'VSWR Calculator'!$C$25)+$C52)^2+(1500*ABS(SIN(2*PI()*MOD(Calculator!$B$30/Calculator!$F$20,1)))*IF(MOD(Calculator!$B$30/Calculator!$F$20,1)&lt;0.5,-1,1))^2)),2))</f>
        <v>—</v>
      </c>
      <c r="CH52" s="253" t="str">
        <f aca="false">IF(OR(Calculator!$E$21&lt;&gt;"YES",Calculator!$B$30&lt;Calculator!$G$21),"—",ROUND((1+SQRT(((50*POWER(80,POWER(COS(PI()*MOD(Calculator!$B$30/Calculator!$F$21,1)),2))+MIN(500,MAX(30,100*EXP(-0.3*'VSWR Calculator'!$C$24)*(1+3*ABS(MOD('VSWR Calculator'!$C$23/Calculator!$F$21/2,1)-0.5))))/'VSWR Calculator'!$C$25)-$C52)^2+(1500*ABS(SIN(2*PI()*MOD(Calculator!$B$30/Calculator!$F$21,1)))*IF(MOD(Calculator!$B$30/Calculator!$F$21,1)&lt;0.5,-1,1))^2)/SQRT(((50*POWER(80,POWER(COS(PI()*MOD(Calculator!$B$30/Calculator!$F$21,1)),2))+MIN(500,MAX(30,100*EXP(-0.3*'VSWR Calculator'!$C$24)*(1+3*ABS(MOD('VSWR Calculator'!$C$23/Calculator!$F$21/2,1)-0.5))))/'VSWR Calculator'!$C$25)+$C52)^2+(1500*ABS(SIN(2*PI()*MOD(Calculator!$B$30/Calculator!$F$21,1)))*IF(MOD(Calculator!$B$30/Calculator!$F$21,1)&lt;0.5,-1,1))^2))/(1-SQRT(((50*POWER(80,POWER(COS(PI()*MOD(Calculator!$B$30/Calculator!$F$21,1)),2))+MIN(500,MAX(30,100*EXP(-0.3*'VSWR Calculator'!$C$24)*(1+3*ABS(MOD('VSWR Calculator'!$C$23/Calculator!$F$21/2,1)-0.5))))/'VSWR Calculator'!$C$25)-$C52)^2+(1500*ABS(SIN(2*PI()*MOD(Calculator!$B$30/Calculator!$F$21,1)))*IF(MOD(Calculator!$B$30/Calculator!$F$21,1)&lt;0.5,-1,1))^2)/SQRT(((50*POWER(80,POWER(COS(PI()*MOD(Calculator!$B$30/Calculator!$F$21,1)),2))+MIN(500,MAX(30,100*EXP(-0.3*'VSWR Calculator'!$C$24)*(1+3*ABS(MOD('VSWR Calculator'!$C$23/Calculator!$F$21/2,1)-0.5))))/'VSWR Calculator'!$C$25)+$C52)^2+(1500*ABS(SIN(2*PI()*MOD(Calculator!$B$30/Calculator!$F$21,1)))*IF(MOD(Calculator!$B$30/Calculator!$F$21,1)&lt;0.5,-1,1))^2)),2))</f>
        <v>—</v>
      </c>
      <c r="CI52" s="253" t="str">
        <f aca="false">IF(OR(Calculator!$E$22&lt;&gt;"YES",Calculator!$B$30&lt;Calculator!$G$22),"—",ROUND((1+SQRT(((50*POWER(80,POWER(COS(PI()*MOD(Calculator!$B$30/Calculator!$F$22,1)),2))+MIN(500,MAX(30,100*EXP(-0.3*'VSWR Calculator'!$C$24)*(1+3*ABS(MOD('VSWR Calculator'!$C$23/Calculator!$F$22/2,1)-0.5))))/'VSWR Calculator'!$C$25)-$C52)^2+(1500*ABS(SIN(2*PI()*MOD(Calculator!$B$30/Calculator!$F$22,1)))*IF(MOD(Calculator!$B$30/Calculator!$F$22,1)&lt;0.5,-1,1))^2)/SQRT(((50*POWER(80,POWER(COS(PI()*MOD(Calculator!$B$30/Calculator!$F$22,1)),2))+MIN(500,MAX(30,100*EXP(-0.3*'VSWR Calculator'!$C$24)*(1+3*ABS(MOD('VSWR Calculator'!$C$23/Calculator!$F$22/2,1)-0.5))))/'VSWR Calculator'!$C$25)+$C52)^2+(1500*ABS(SIN(2*PI()*MOD(Calculator!$B$30/Calculator!$F$22,1)))*IF(MOD(Calculator!$B$30/Calculator!$F$22,1)&lt;0.5,-1,1))^2))/(1-SQRT(((50*POWER(80,POWER(COS(PI()*MOD(Calculator!$B$30/Calculator!$F$22,1)),2))+MIN(500,MAX(30,100*EXP(-0.3*'VSWR Calculator'!$C$24)*(1+3*ABS(MOD('VSWR Calculator'!$C$23/Calculator!$F$22/2,1)-0.5))))/'VSWR Calculator'!$C$25)-$C52)^2+(1500*ABS(SIN(2*PI()*MOD(Calculator!$B$30/Calculator!$F$22,1)))*IF(MOD(Calculator!$B$30/Calculator!$F$22,1)&lt;0.5,-1,1))^2)/SQRT(((50*POWER(80,POWER(COS(PI()*MOD(Calculator!$B$30/Calculator!$F$22,1)),2))+MIN(500,MAX(30,100*EXP(-0.3*'VSWR Calculator'!$C$24)*(1+3*ABS(MOD('VSWR Calculator'!$C$23/Calculator!$F$22/2,1)-0.5))))/'VSWR Calculator'!$C$25)+$C52)^2+(1500*ABS(SIN(2*PI()*MOD(Calculator!$B$30/Calculator!$F$22,1)))*IF(MOD(Calculator!$B$30/Calculator!$F$22,1)&lt;0.5,-1,1))^2)),2))</f>
        <v>—</v>
      </c>
      <c r="CJ52" s="253" t="n">
        <f aca="false">IFERROR(ROUND((IF(ISNUMBER(BY52),BY52,0)+IF(ISNUMBER(BZ52),BZ52,0)+IF(ISNUMBER(CA52),CA52,0)+IF(ISNUMBER(CB52),CB52,0)+IF(ISNUMBER(CC52),CC52,0)+IF(ISNUMBER(CD52),CD52,0)+IF(ISNUMBER(CE52),CE52,0)+IF(ISNUMBER(CF52),CF52,0)+IF(ISNUMBER(CG52),CG52,0)+IF(ISNUMBER(CH52),CH52,0)+IF(ISNUMBER(CI52),CI52,0))/(IF(ISNUMBER(BY52),1,0)+IF(ISNUMBER(BZ52),1,0)+IF(ISNUMBER(CA52),1,0)+IF(ISNUMBER(CB52),1,0)+IF(ISNUMBER(CC52),1,0)+IF(ISNUMBER(CD52),1,0)+IF(ISNUMBER(CE52),1,0)+IF(ISNUMBER(CF52),1,0)+IF(ISNUMBER(CG52),1,0)+IF(ISNUMBER(CH52),1,0)+IF(ISNUMBER(CI52),1,0)),4),"")</f>
        <v>15.01</v>
      </c>
      <c r="CK52" s="253" t="str">
        <f aca="false">IF(OR(Calculator!$E$12&lt;&gt;"YES",Calculator!$B$31&lt;Calculator!$G$12),"—",ROUND((1+SQRT(((50*POWER(80,POWER(COS(PI()*MOD(Calculator!$B$31/Calculator!$F$12,1)),2))+MIN(500,MAX(30,100*EXP(-0.3*'VSWR Calculator'!$C$24)*(1+3*ABS(MOD('VSWR Calculator'!$C$23/Calculator!$F$12/2,1)-0.5))))/'VSWR Calculator'!$C$25)-$C52)^2+(1500*ABS(SIN(2*PI()*MOD(Calculator!$B$31/Calculator!$F$12,1)))*IF(MOD(Calculator!$B$31/Calculator!$F$12,1)&lt;0.5,-1,1))^2)/SQRT(((50*POWER(80,POWER(COS(PI()*MOD(Calculator!$B$31/Calculator!$F$12,1)),2))+MIN(500,MAX(30,100*EXP(-0.3*'VSWR Calculator'!$C$24)*(1+3*ABS(MOD('VSWR Calculator'!$C$23/Calculator!$F$12/2,1)-0.5))))/'VSWR Calculator'!$C$25)+$C52)^2+(1500*ABS(SIN(2*PI()*MOD(Calculator!$B$31/Calculator!$F$12,1)))*IF(MOD(Calculator!$B$31/Calculator!$F$12,1)&lt;0.5,-1,1))^2))/(1-SQRT(((50*POWER(80,POWER(COS(PI()*MOD(Calculator!$B$31/Calculator!$F$12,1)),2))+MIN(500,MAX(30,100*EXP(-0.3*'VSWR Calculator'!$C$24)*(1+3*ABS(MOD('VSWR Calculator'!$C$23/Calculator!$F$12/2,1)-0.5))))/'VSWR Calculator'!$C$25)-$C52)^2+(1500*ABS(SIN(2*PI()*MOD(Calculator!$B$31/Calculator!$F$12,1)))*IF(MOD(Calculator!$B$31/Calculator!$F$12,1)&lt;0.5,-1,1))^2)/SQRT(((50*POWER(80,POWER(COS(PI()*MOD(Calculator!$B$31/Calculator!$F$12,1)),2))+MIN(500,MAX(30,100*EXP(-0.3*'VSWR Calculator'!$C$24)*(1+3*ABS(MOD('VSWR Calculator'!$C$23/Calculator!$F$12/2,1)-0.5))))/'VSWR Calculator'!$C$25)+$C52)^2+(1500*ABS(SIN(2*PI()*MOD(Calculator!$B$31/Calculator!$F$12,1)))*IF(MOD(Calculator!$B$31/Calculator!$F$12,1)&lt;0.5,-1,1))^2)),2))</f>
        <v>—</v>
      </c>
      <c r="CL52" s="253" t="str">
        <f aca="false">IF(OR(Calculator!$E$13&lt;&gt;"YES",Calculator!$B$31&lt;Calculator!$G$13),"—",ROUND((1+SQRT(((50*POWER(80,POWER(COS(PI()*MOD(Calculator!$B$31/Calculator!$F$13,1)),2))+MIN(500,MAX(30,100*EXP(-0.3*'VSWR Calculator'!$C$24)*(1+3*ABS(MOD('VSWR Calculator'!$C$23/Calculator!$F$13/2,1)-0.5))))/'VSWR Calculator'!$C$25)-$C52)^2+(1500*ABS(SIN(2*PI()*MOD(Calculator!$B$31/Calculator!$F$13,1)))*IF(MOD(Calculator!$B$31/Calculator!$F$13,1)&lt;0.5,-1,1))^2)/SQRT(((50*POWER(80,POWER(COS(PI()*MOD(Calculator!$B$31/Calculator!$F$13,1)),2))+MIN(500,MAX(30,100*EXP(-0.3*'VSWR Calculator'!$C$24)*(1+3*ABS(MOD('VSWR Calculator'!$C$23/Calculator!$F$13/2,1)-0.5))))/'VSWR Calculator'!$C$25)+$C52)^2+(1500*ABS(SIN(2*PI()*MOD(Calculator!$B$31/Calculator!$F$13,1)))*IF(MOD(Calculator!$B$31/Calculator!$F$13,1)&lt;0.5,-1,1))^2))/(1-SQRT(((50*POWER(80,POWER(COS(PI()*MOD(Calculator!$B$31/Calculator!$F$13,1)),2))+MIN(500,MAX(30,100*EXP(-0.3*'VSWR Calculator'!$C$24)*(1+3*ABS(MOD('VSWR Calculator'!$C$23/Calculator!$F$13/2,1)-0.5))))/'VSWR Calculator'!$C$25)-$C52)^2+(1500*ABS(SIN(2*PI()*MOD(Calculator!$B$31/Calculator!$F$13,1)))*IF(MOD(Calculator!$B$31/Calculator!$F$13,1)&lt;0.5,-1,1))^2)/SQRT(((50*POWER(80,POWER(COS(PI()*MOD(Calculator!$B$31/Calculator!$F$13,1)),2))+MIN(500,MAX(30,100*EXP(-0.3*'VSWR Calculator'!$C$24)*(1+3*ABS(MOD('VSWR Calculator'!$C$23/Calculator!$F$13/2,1)-0.5))))/'VSWR Calculator'!$C$25)+$C52)^2+(1500*ABS(SIN(2*PI()*MOD(Calculator!$B$31/Calculator!$F$13,1)))*IF(MOD(Calculator!$B$31/Calculator!$F$13,1)&lt;0.5,-1,1))^2)),2))</f>
        <v>—</v>
      </c>
      <c r="CM52" s="253" t="str">
        <f aca="false">IF(OR(Calculator!$E$14&lt;&gt;"YES",Calculator!$B$31&lt;Calculator!$G$14),"—",ROUND((1+SQRT(((50*POWER(80,POWER(COS(PI()*MOD(Calculator!$B$31/Calculator!$F$14,1)),2))+MIN(500,MAX(30,100*EXP(-0.3*'VSWR Calculator'!$C$24)*(1+3*ABS(MOD('VSWR Calculator'!$C$23/Calculator!$F$14/2,1)-0.5))))/'VSWR Calculator'!$C$25)-$C52)^2+(1500*ABS(SIN(2*PI()*MOD(Calculator!$B$31/Calculator!$F$14,1)))*IF(MOD(Calculator!$B$31/Calculator!$F$14,1)&lt;0.5,-1,1))^2)/SQRT(((50*POWER(80,POWER(COS(PI()*MOD(Calculator!$B$31/Calculator!$F$14,1)),2))+MIN(500,MAX(30,100*EXP(-0.3*'VSWR Calculator'!$C$24)*(1+3*ABS(MOD('VSWR Calculator'!$C$23/Calculator!$F$14/2,1)-0.5))))/'VSWR Calculator'!$C$25)+$C52)^2+(1500*ABS(SIN(2*PI()*MOD(Calculator!$B$31/Calculator!$F$14,1)))*IF(MOD(Calculator!$B$31/Calculator!$F$14,1)&lt;0.5,-1,1))^2))/(1-SQRT(((50*POWER(80,POWER(COS(PI()*MOD(Calculator!$B$31/Calculator!$F$14,1)),2))+MIN(500,MAX(30,100*EXP(-0.3*'VSWR Calculator'!$C$24)*(1+3*ABS(MOD('VSWR Calculator'!$C$23/Calculator!$F$14/2,1)-0.5))))/'VSWR Calculator'!$C$25)-$C52)^2+(1500*ABS(SIN(2*PI()*MOD(Calculator!$B$31/Calculator!$F$14,1)))*IF(MOD(Calculator!$B$31/Calculator!$F$14,1)&lt;0.5,-1,1))^2)/SQRT(((50*POWER(80,POWER(COS(PI()*MOD(Calculator!$B$31/Calculator!$F$14,1)),2))+MIN(500,MAX(30,100*EXP(-0.3*'VSWR Calculator'!$C$24)*(1+3*ABS(MOD('VSWR Calculator'!$C$23/Calculator!$F$14/2,1)-0.5))))/'VSWR Calculator'!$C$25)+$C52)^2+(1500*ABS(SIN(2*PI()*MOD(Calculator!$B$31/Calculator!$F$14,1)))*IF(MOD(Calculator!$B$31/Calculator!$F$14,1)&lt;0.5,-1,1))^2)),2))</f>
        <v>—</v>
      </c>
      <c r="CN52" s="253" t="n">
        <f aca="false">IF(OR(Calculator!$E$15&lt;&gt;"YES",Calculator!$B$31&lt;Calculator!$G$15),"—",ROUND((1+SQRT(((50*POWER(80,POWER(COS(PI()*MOD(Calculator!$B$31/Calculator!$F$15,1)),2))+MIN(500,MAX(30,100*EXP(-0.3*'VSWR Calculator'!$C$24)*(1+3*ABS(MOD('VSWR Calculator'!$C$23/Calculator!$F$15/2,1)-0.5))))/'VSWR Calculator'!$C$25)-$C52)^2+(1500*ABS(SIN(2*PI()*MOD(Calculator!$B$31/Calculator!$F$15,1)))*IF(MOD(Calculator!$B$31/Calculator!$F$15,1)&lt;0.5,-1,1))^2)/SQRT(((50*POWER(80,POWER(COS(PI()*MOD(Calculator!$B$31/Calculator!$F$15,1)),2))+MIN(500,MAX(30,100*EXP(-0.3*'VSWR Calculator'!$C$24)*(1+3*ABS(MOD('VSWR Calculator'!$C$23/Calculator!$F$15/2,1)-0.5))))/'VSWR Calculator'!$C$25)+$C52)^2+(1500*ABS(SIN(2*PI()*MOD(Calculator!$B$31/Calculator!$F$15,1)))*IF(MOD(Calculator!$B$31/Calculator!$F$15,1)&lt;0.5,-1,1))^2))/(1-SQRT(((50*POWER(80,POWER(COS(PI()*MOD(Calculator!$B$31/Calculator!$F$15,1)),2))+MIN(500,MAX(30,100*EXP(-0.3*'VSWR Calculator'!$C$24)*(1+3*ABS(MOD('VSWR Calculator'!$C$23/Calculator!$F$15/2,1)-0.5))))/'VSWR Calculator'!$C$25)-$C52)^2+(1500*ABS(SIN(2*PI()*MOD(Calculator!$B$31/Calculator!$F$15,1)))*IF(MOD(Calculator!$B$31/Calculator!$F$15,1)&lt;0.5,-1,1))^2)/SQRT(((50*POWER(80,POWER(COS(PI()*MOD(Calculator!$B$31/Calculator!$F$15,1)),2))+MIN(500,MAX(30,100*EXP(-0.3*'VSWR Calculator'!$C$24)*(1+3*ABS(MOD('VSWR Calculator'!$C$23/Calculator!$F$15/2,1)-0.5))))/'VSWR Calculator'!$C$25)+$C52)^2+(1500*ABS(SIN(2*PI()*MOD(Calculator!$B$31/Calculator!$F$15,1)))*IF(MOD(Calculator!$B$31/Calculator!$F$15,1)&lt;0.5,-1,1))^2)),2))</f>
        <v>15.13</v>
      </c>
      <c r="CO52" s="253" t="str">
        <f aca="false">IF(OR(Calculator!$E$16&lt;&gt;"YES",Calculator!$B$31&lt;Calculator!$G$16),"—",ROUND((1+SQRT(((50*POWER(80,POWER(COS(PI()*MOD(Calculator!$B$31/Calculator!$F$16,1)),2))+MIN(500,MAX(30,100*EXP(-0.3*'VSWR Calculator'!$C$24)*(1+3*ABS(MOD('VSWR Calculator'!$C$23/Calculator!$F$16/2,1)-0.5))))/'VSWR Calculator'!$C$25)-$C52)^2+(1500*ABS(SIN(2*PI()*MOD(Calculator!$B$31/Calculator!$F$16,1)))*IF(MOD(Calculator!$B$31/Calculator!$F$16,1)&lt;0.5,-1,1))^2)/SQRT(((50*POWER(80,POWER(COS(PI()*MOD(Calculator!$B$31/Calculator!$F$16,1)),2))+MIN(500,MAX(30,100*EXP(-0.3*'VSWR Calculator'!$C$24)*(1+3*ABS(MOD('VSWR Calculator'!$C$23/Calculator!$F$16/2,1)-0.5))))/'VSWR Calculator'!$C$25)+$C52)^2+(1500*ABS(SIN(2*PI()*MOD(Calculator!$B$31/Calculator!$F$16,1)))*IF(MOD(Calculator!$B$31/Calculator!$F$16,1)&lt;0.5,-1,1))^2))/(1-SQRT(((50*POWER(80,POWER(COS(PI()*MOD(Calculator!$B$31/Calculator!$F$16,1)),2))+MIN(500,MAX(30,100*EXP(-0.3*'VSWR Calculator'!$C$24)*(1+3*ABS(MOD('VSWR Calculator'!$C$23/Calculator!$F$16/2,1)-0.5))))/'VSWR Calculator'!$C$25)-$C52)^2+(1500*ABS(SIN(2*PI()*MOD(Calculator!$B$31/Calculator!$F$16,1)))*IF(MOD(Calculator!$B$31/Calculator!$F$16,1)&lt;0.5,-1,1))^2)/SQRT(((50*POWER(80,POWER(COS(PI()*MOD(Calculator!$B$31/Calculator!$F$16,1)),2))+MIN(500,MAX(30,100*EXP(-0.3*'VSWR Calculator'!$C$24)*(1+3*ABS(MOD('VSWR Calculator'!$C$23/Calculator!$F$16/2,1)-0.5))))/'VSWR Calculator'!$C$25)+$C52)^2+(1500*ABS(SIN(2*PI()*MOD(Calculator!$B$31/Calculator!$F$16,1)))*IF(MOD(Calculator!$B$31/Calculator!$F$16,1)&lt;0.5,-1,1))^2)),2))</f>
        <v>—</v>
      </c>
      <c r="CP52" s="253" t="n">
        <f aca="false">IF(OR(Calculator!$E$17&lt;&gt;"YES",Calculator!$B$31&lt;Calculator!$G$17),"—",ROUND((1+SQRT(((50*POWER(80,POWER(COS(PI()*MOD(Calculator!$B$31/Calculator!$F$17,1)),2))+MIN(500,MAX(30,100*EXP(-0.3*'VSWR Calculator'!$C$24)*(1+3*ABS(MOD('VSWR Calculator'!$C$23/Calculator!$F$17/2,1)-0.5))))/'VSWR Calculator'!$C$25)-$C52)^2+(1500*ABS(SIN(2*PI()*MOD(Calculator!$B$31/Calculator!$F$17,1)))*IF(MOD(Calculator!$B$31/Calculator!$F$17,1)&lt;0.5,-1,1))^2)/SQRT(((50*POWER(80,POWER(COS(PI()*MOD(Calculator!$B$31/Calculator!$F$17,1)),2))+MIN(500,MAX(30,100*EXP(-0.3*'VSWR Calculator'!$C$24)*(1+3*ABS(MOD('VSWR Calculator'!$C$23/Calculator!$F$17/2,1)-0.5))))/'VSWR Calculator'!$C$25)+$C52)^2+(1500*ABS(SIN(2*PI()*MOD(Calculator!$B$31/Calculator!$F$17,1)))*IF(MOD(Calculator!$B$31/Calculator!$F$17,1)&lt;0.5,-1,1))^2))/(1-SQRT(((50*POWER(80,POWER(COS(PI()*MOD(Calculator!$B$31/Calculator!$F$17,1)),2))+MIN(500,MAX(30,100*EXP(-0.3*'VSWR Calculator'!$C$24)*(1+3*ABS(MOD('VSWR Calculator'!$C$23/Calculator!$F$17/2,1)-0.5))))/'VSWR Calculator'!$C$25)-$C52)^2+(1500*ABS(SIN(2*PI()*MOD(Calculator!$B$31/Calculator!$F$17,1)))*IF(MOD(Calculator!$B$31/Calculator!$F$17,1)&lt;0.5,-1,1))^2)/SQRT(((50*POWER(80,POWER(COS(PI()*MOD(Calculator!$B$31/Calculator!$F$17,1)),2))+MIN(500,MAX(30,100*EXP(-0.3*'VSWR Calculator'!$C$24)*(1+3*ABS(MOD('VSWR Calculator'!$C$23/Calculator!$F$17/2,1)-0.5))))/'VSWR Calculator'!$C$25)+$C52)^2+(1500*ABS(SIN(2*PI()*MOD(Calculator!$B$31/Calculator!$F$17,1)))*IF(MOD(Calculator!$B$31/Calculator!$F$17,1)&lt;0.5,-1,1))^2)),2))</f>
        <v>13.81</v>
      </c>
      <c r="CQ52" s="253" t="str">
        <f aca="false">IF(OR(Calculator!$E$18&lt;&gt;"YES",Calculator!$B$31&lt;Calculator!$G$18),"—",ROUND((1+SQRT(((50*POWER(80,POWER(COS(PI()*MOD(Calculator!$B$31/Calculator!$F$18,1)),2))+MIN(500,MAX(30,100*EXP(-0.3*'VSWR Calculator'!$C$24)*(1+3*ABS(MOD('VSWR Calculator'!$C$23/Calculator!$F$18/2,1)-0.5))))/'VSWR Calculator'!$C$25)-$C52)^2+(1500*ABS(SIN(2*PI()*MOD(Calculator!$B$31/Calculator!$F$18,1)))*IF(MOD(Calculator!$B$31/Calculator!$F$18,1)&lt;0.5,-1,1))^2)/SQRT(((50*POWER(80,POWER(COS(PI()*MOD(Calculator!$B$31/Calculator!$F$18,1)),2))+MIN(500,MAX(30,100*EXP(-0.3*'VSWR Calculator'!$C$24)*(1+3*ABS(MOD('VSWR Calculator'!$C$23/Calculator!$F$18/2,1)-0.5))))/'VSWR Calculator'!$C$25)+$C52)^2+(1500*ABS(SIN(2*PI()*MOD(Calculator!$B$31/Calculator!$F$18,1)))*IF(MOD(Calculator!$B$31/Calculator!$F$18,1)&lt;0.5,-1,1))^2))/(1-SQRT(((50*POWER(80,POWER(COS(PI()*MOD(Calculator!$B$31/Calculator!$F$18,1)),2))+MIN(500,MAX(30,100*EXP(-0.3*'VSWR Calculator'!$C$24)*(1+3*ABS(MOD('VSWR Calculator'!$C$23/Calculator!$F$18/2,1)-0.5))))/'VSWR Calculator'!$C$25)-$C52)^2+(1500*ABS(SIN(2*PI()*MOD(Calculator!$B$31/Calculator!$F$18,1)))*IF(MOD(Calculator!$B$31/Calculator!$F$18,1)&lt;0.5,-1,1))^2)/SQRT(((50*POWER(80,POWER(COS(PI()*MOD(Calculator!$B$31/Calculator!$F$18,1)),2))+MIN(500,MAX(30,100*EXP(-0.3*'VSWR Calculator'!$C$24)*(1+3*ABS(MOD('VSWR Calculator'!$C$23/Calculator!$F$18/2,1)-0.5))))/'VSWR Calculator'!$C$25)+$C52)^2+(1500*ABS(SIN(2*PI()*MOD(Calculator!$B$31/Calculator!$F$18,1)))*IF(MOD(Calculator!$B$31/Calculator!$F$18,1)&lt;0.5,-1,1))^2)),2))</f>
        <v>—</v>
      </c>
      <c r="CR52" s="253" t="str">
        <f aca="false">IF(OR(Calculator!$E$19&lt;&gt;"YES",Calculator!$B$31&lt;Calculator!$G$19),"—",ROUND((1+SQRT(((50*POWER(80,POWER(COS(PI()*MOD(Calculator!$B$31/Calculator!$F$19,1)),2))+MIN(500,MAX(30,100*EXP(-0.3*'VSWR Calculator'!$C$24)*(1+3*ABS(MOD('VSWR Calculator'!$C$23/Calculator!$F$19/2,1)-0.5))))/'VSWR Calculator'!$C$25)-$C52)^2+(1500*ABS(SIN(2*PI()*MOD(Calculator!$B$31/Calculator!$F$19,1)))*IF(MOD(Calculator!$B$31/Calculator!$F$19,1)&lt;0.5,-1,1))^2)/SQRT(((50*POWER(80,POWER(COS(PI()*MOD(Calculator!$B$31/Calculator!$F$19,1)),2))+MIN(500,MAX(30,100*EXP(-0.3*'VSWR Calculator'!$C$24)*(1+3*ABS(MOD('VSWR Calculator'!$C$23/Calculator!$F$19/2,1)-0.5))))/'VSWR Calculator'!$C$25)+$C52)^2+(1500*ABS(SIN(2*PI()*MOD(Calculator!$B$31/Calculator!$F$19,1)))*IF(MOD(Calculator!$B$31/Calculator!$F$19,1)&lt;0.5,-1,1))^2))/(1-SQRT(((50*POWER(80,POWER(COS(PI()*MOD(Calculator!$B$31/Calculator!$F$19,1)),2))+MIN(500,MAX(30,100*EXP(-0.3*'VSWR Calculator'!$C$24)*(1+3*ABS(MOD('VSWR Calculator'!$C$23/Calculator!$F$19/2,1)-0.5))))/'VSWR Calculator'!$C$25)-$C52)^2+(1500*ABS(SIN(2*PI()*MOD(Calculator!$B$31/Calculator!$F$19,1)))*IF(MOD(Calculator!$B$31/Calculator!$F$19,1)&lt;0.5,-1,1))^2)/SQRT(((50*POWER(80,POWER(COS(PI()*MOD(Calculator!$B$31/Calculator!$F$19,1)),2))+MIN(500,MAX(30,100*EXP(-0.3*'VSWR Calculator'!$C$24)*(1+3*ABS(MOD('VSWR Calculator'!$C$23/Calculator!$F$19/2,1)-0.5))))/'VSWR Calculator'!$C$25)+$C52)^2+(1500*ABS(SIN(2*PI()*MOD(Calculator!$B$31/Calculator!$F$19,1)))*IF(MOD(Calculator!$B$31/Calculator!$F$19,1)&lt;0.5,-1,1))^2)),2))</f>
        <v>—</v>
      </c>
      <c r="CS52" s="253" t="str">
        <f aca="false">IF(OR(Calculator!$E$20&lt;&gt;"YES",Calculator!$B$31&lt;Calculator!$G$20),"—",ROUND((1+SQRT(((50*POWER(80,POWER(COS(PI()*MOD(Calculator!$B$31/Calculator!$F$20,1)),2))+MIN(500,MAX(30,100*EXP(-0.3*'VSWR Calculator'!$C$24)*(1+3*ABS(MOD('VSWR Calculator'!$C$23/Calculator!$F$20/2,1)-0.5))))/'VSWR Calculator'!$C$25)-$C52)^2+(1500*ABS(SIN(2*PI()*MOD(Calculator!$B$31/Calculator!$F$20,1)))*IF(MOD(Calculator!$B$31/Calculator!$F$20,1)&lt;0.5,-1,1))^2)/SQRT(((50*POWER(80,POWER(COS(PI()*MOD(Calculator!$B$31/Calculator!$F$20,1)),2))+MIN(500,MAX(30,100*EXP(-0.3*'VSWR Calculator'!$C$24)*(1+3*ABS(MOD('VSWR Calculator'!$C$23/Calculator!$F$20/2,1)-0.5))))/'VSWR Calculator'!$C$25)+$C52)^2+(1500*ABS(SIN(2*PI()*MOD(Calculator!$B$31/Calculator!$F$20,1)))*IF(MOD(Calculator!$B$31/Calculator!$F$20,1)&lt;0.5,-1,1))^2))/(1-SQRT(((50*POWER(80,POWER(COS(PI()*MOD(Calculator!$B$31/Calculator!$F$20,1)),2))+MIN(500,MAX(30,100*EXP(-0.3*'VSWR Calculator'!$C$24)*(1+3*ABS(MOD('VSWR Calculator'!$C$23/Calculator!$F$20/2,1)-0.5))))/'VSWR Calculator'!$C$25)-$C52)^2+(1500*ABS(SIN(2*PI()*MOD(Calculator!$B$31/Calculator!$F$20,1)))*IF(MOD(Calculator!$B$31/Calculator!$F$20,1)&lt;0.5,-1,1))^2)/SQRT(((50*POWER(80,POWER(COS(PI()*MOD(Calculator!$B$31/Calculator!$F$20,1)),2))+MIN(500,MAX(30,100*EXP(-0.3*'VSWR Calculator'!$C$24)*(1+3*ABS(MOD('VSWR Calculator'!$C$23/Calculator!$F$20/2,1)-0.5))))/'VSWR Calculator'!$C$25)+$C52)^2+(1500*ABS(SIN(2*PI()*MOD(Calculator!$B$31/Calculator!$F$20,1)))*IF(MOD(Calculator!$B$31/Calculator!$F$20,1)&lt;0.5,-1,1))^2)),2))</f>
        <v>—</v>
      </c>
      <c r="CT52" s="253" t="str">
        <f aca="false">IF(OR(Calculator!$E$21&lt;&gt;"YES",Calculator!$B$31&lt;Calculator!$G$21),"—",ROUND((1+SQRT(((50*POWER(80,POWER(COS(PI()*MOD(Calculator!$B$31/Calculator!$F$21,1)),2))+MIN(500,MAX(30,100*EXP(-0.3*'VSWR Calculator'!$C$24)*(1+3*ABS(MOD('VSWR Calculator'!$C$23/Calculator!$F$21/2,1)-0.5))))/'VSWR Calculator'!$C$25)-$C52)^2+(1500*ABS(SIN(2*PI()*MOD(Calculator!$B$31/Calculator!$F$21,1)))*IF(MOD(Calculator!$B$31/Calculator!$F$21,1)&lt;0.5,-1,1))^2)/SQRT(((50*POWER(80,POWER(COS(PI()*MOD(Calculator!$B$31/Calculator!$F$21,1)),2))+MIN(500,MAX(30,100*EXP(-0.3*'VSWR Calculator'!$C$24)*(1+3*ABS(MOD('VSWR Calculator'!$C$23/Calculator!$F$21/2,1)-0.5))))/'VSWR Calculator'!$C$25)+$C52)^2+(1500*ABS(SIN(2*PI()*MOD(Calculator!$B$31/Calculator!$F$21,1)))*IF(MOD(Calculator!$B$31/Calculator!$F$21,1)&lt;0.5,-1,1))^2))/(1-SQRT(((50*POWER(80,POWER(COS(PI()*MOD(Calculator!$B$31/Calculator!$F$21,1)),2))+MIN(500,MAX(30,100*EXP(-0.3*'VSWR Calculator'!$C$24)*(1+3*ABS(MOD('VSWR Calculator'!$C$23/Calculator!$F$21/2,1)-0.5))))/'VSWR Calculator'!$C$25)-$C52)^2+(1500*ABS(SIN(2*PI()*MOD(Calculator!$B$31/Calculator!$F$21,1)))*IF(MOD(Calculator!$B$31/Calculator!$F$21,1)&lt;0.5,-1,1))^2)/SQRT(((50*POWER(80,POWER(COS(PI()*MOD(Calculator!$B$31/Calculator!$F$21,1)),2))+MIN(500,MAX(30,100*EXP(-0.3*'VSWR Calculator'!$C$24)*(1+3*ABS(MOD('VSWR Calculator'!$C$23/Calculator!$F$21/2,1)-0.5))))/'VSWR Calculator'!$C$25)+$C52)^2+(1500*ABS(SIN(2*PI()*MOD(Calculator!$B$31/Calculator!$F$21,1)))*IF(MOD(Calculator!$B$31/Calculator!$F$21,1)&lt;0.5,-1,1))^2)),2))</f>
        <v>—</v>
      </c>
      <c r="CU52" s="253" t="str">
        <f aca="false">IF(OR(Calculator!$E$22&lt;&gt;"YES",Calculator!$B$31&lt;Calculator!$G$22),"—",ROUND((1+SQRT(((50*POWER(80,POWER(COS(PI()*MOD(Calculator!$B$31/Calculator!$F$22,1)),2))+MIN(500,MAX(30,100*EXP(-0.3*'VSWR Calculator'!$C$24)*(1+3*ABS(MOD('VSWR Calculator'!$C$23/Calculator!$F$22/2,1)-0.5))))/'VSWR Calculator'!$C$25)-$C52)^2+(1500*ABS(SIN(2*PI()*MOD(Calculator!$B$31/Calculator!$F$22,1)))*IF(MOD(Calculator!$B$31/Calculator!$F$22,1)&lt;0.5,-1,1))^2)/SQRT(((50*POWER(80,POWER(COS(PI()*MOD(Calculator!$B$31/Calculator!$F$22,1)),2))+MIN(500,MAX(30,100*EXP(-0.3*'VSWR Calculator'!$C$24)*(1+3*ABS(MOD('VSWR Calculator'!$C$23/Calculator!$F$22/2,1)-0.5))))/'VSWR Calculator'!$C$25)+$C52)^2+(1500*ABS(SIN(2*PI()*MOD(Calculator!$B$31/Calculator!$F$22,1)))*IF(MOD(Calculator!$B$31/Calculator!$F$22,1)&lt;0.5,-1,1))^2))/(1-SQRT(((50*POWER(80,POWER(COS(PI()*MOD(Calculator!$B$31/Calculator!$F$22,1)),2))+MIN(500,MAX(30,100*EXP(-0.3*'VSWR Calculator'!$C$24)*(1+3*ABS(MOD('VSWR Calculator'!$C$23/Calculator!$F$22/2,1)-0.5))))/'VSWR Calculator'!$C$25)-$C52)^2+(1500*ABS(SIN(2*PI()*MOD(Calculator!$B$31/Calculator!$F$22,1)))*IF(MOD(Calculator!$B$31/Calculator!$F$22,1)&lt;0.5,-1,1))^2)/SQRT(((50*POWER(80,POWER(COS(PI()*MOD(Calculator!$B$31/Calculator!$F$22,1)),2))+MIN(500,MAX(30,100*EXP(-0.3*'VSWR Calculator'!$C$24)*(1+3*ABS(MOD('VSWR Calculator'!$C$23/Calculator!$F$22/2,1)-0.5))))/'VSWR Calculator'!$C$25)+$C52)^2+(1500*ABS(SIN(2*PI()*MOD(Calculator!$B$31/Calculator!$F$22,1)))*IF(MOD(Calculator!$B$31/Calculator!$F$22,1)&lt;0.5,-1,1))^2)),2))</f>
        <v>—</v>
      </c>
      <c r="CV52" s="253" t="n">
        <f aca="false">IFERROR(ROUND((IF(ISNUMBER(CK52),CK52,0)+IF(ISNUMBER(CL52),CL52,0)+IF(ISNUMBER(CM52),CM52,0)+IF(ISNUMBER(CN52),CN52,0)+IF(ISNUMBER(CO52),CO52,0)+IF(ISNUMBER(CP52),CP52,0)+IF(ISNUMBER(CQ52),CQ52,0)+IF(ISNUMBER(CR52),CR52,0)+IF(ISNUMBER(CS52),CS52,0)+IF(ISNUMBER(CT52),CT52,0)+IF(ISNUMBER(CU52),CU52,0))/(IF(ISNUMBER(CK52),1,0)+IF(ISNUMBER(CL52),1,0)+IF(ISNUMBER(CM52),1,0)+IF(ISNUMBER(CN52),1,0)+IF(ISNUMBER(CO52),1,0)+IF(ISNUMBER(CP52),1,0)+IF(ISNUMBER(CQ52),1,0)+IF(ISNUMBER(CR52),1,0)+IF(ISNUMBER(CS52),1,0)+IF(ISNUMBER(CT52),1,0)+IF(ISNUMBER(CU52),1,0)),4),"")</f>
        <v>14.47</v>
      </c>
      <c r="CW52" s="253" t="str">
        <f aca="false">IF(OR(Calculator!$E$12&lt;&gt;"YES",Calculator!$B$32&lt;Calculator!$G$12),"—",ROUND((1+SQRT(((50*POWER(80,POWER(COS(PI()*MOD(Calculator!$B$32/Calculator!$F$12,1)),2))+MIN(500,MAX(30,100*EXP(-0.3*'VSWR Calculator'!$C$24)*(1+3*ABS(MOD('VSWR Calculator'!$C$23/Calculator!$F$12/2,1)-0.5))))/'VSWR Calculator'!$C$25)-$C52)^2+(1500*ABS(SIN(2*PI()*MOD(Calculator!$B$32/Calculator!$F$12,1)))*IF(MOD(Calculator!$B$32/Calculator!$F$12,1)&lt;0.5,-1,1))^2)/SQRT(((50*POWER(80,POWER(COS(PI()*MOD(Calculator!$B$32/Calculator!$F$12,1)),2))+MIN(500,MAX(30,100*EXP(-0.3*'VSWR Calculator'!$C$24)*(1+3*ABS(MOD('VSWR Calculator'!$C$23/Calculator!$F$12/2,1)-0.5))))/'VSWR Calculator'!$C$25)+$C52)^2+(1500*ABS(SIN(2*PI()*MOD(Calculator!$B$32/Calculator!$F$12,1)))*IF(MOD(Calculator!$B$32/Calculator!$F$12,1)&lt;0.5,-1,1))^2))/(1-SQRT(((50*POWER(80,POWER(COS(PI()*MOD(Calculator!$B$32/Calculator!$F$12,1)),2))+MIN(500,MAX(30,100*EXP(-0.3*'VSWR Calculator'!$C$24)*(1+3*ABS(MOD('VSWR Calculator'!$C$23/Calculator!$F$12/2,1)-0.5))))/'VSWR Calculator'!$C$25)-$C52)^2+(1500*ABS(SIN(2*PI()*MOD(Calculator!$B$32/Calculator!$F$12,1)))*IF(MOD(Calculator!$B$32/Calculator!$F$12,1)&lt;0.5,-1,1))^2)/SQRT(((50*POWER(80,POWER(COS(PI()*MOD(Calculator!$B$32/Calculator!$F$12,1)),2))+MIN(500,MAX(30,100*EXP(-0.3*'VSWR Calculator'!$C$24)*(1+3*ABS(MOD('VSWR Calculator'!$C$23/Calculator!$F$12/2,1)-0.5))))/'VSWR Calculator'!$C$25)+$C52)^2+(1500*ABS(SIN(2*PI()*MOD(Calculator!$B$32/Calculator!$F$12,1)))*IF(MOD(Calculator!$B$32/Calculator!$F$12,1)&lt;0.5,-1,1))^2)),2))</f>
        <v>—</v>
      </c>
      <c r="CX52" s="253" t="str">
        <f aca="false">IF(OR(Calculator!$E$13&lt;&gt;"YES",Calculator!$B$32&lt;Calculator!$G$13),"—",ROUND((1+SQRT(((50*POWER(80,POWER(COS(PI()*MOD(Calculator!$B$32/Calculator!$F$13,1)),2))+MIN(500,MAX(30,100*EXP(-0.3*'VSWR Calculator'!$C$24)*(1+3*ABS(MOD('VSWR Calculator'!$C$23/Calculator!$F$13/2,1)-0.5))))/'VSWR Calculator'!$C$25)-$C52)^2+(1500*ABS(SIN(2*PI()*MOD(Calculator!$B$32/Calculator!$F$13,1)))*IF(MOD(Calculator!$B$32/Calculator!$F$13,1)&lt;0.5,-1,1))^2)/SQRT(((50*POWER(80,POWER(COS(PI()*MOD(Calculator!$B$32/Calculator!$F$13,1)),2))+MIN(500,MAX(30,100*EXP(-0.3*'VSWR Calculator'!$C$24)*(1+3*ABS(MOD('VSWR Calculator'!$C$23/Calculator!$F$13/2,1)-0.5))))/'VSWR Calculator'!$C$25)+$C52)^2+(1500*ABS(SIN(2*PI()*MOD(Calculator!$B$32/Calculator!$F$13,1)))*IF(MOD(Calculator!$B$32/Calculator!$F$13,1)&lt;0.5,-1,1))^2))/(1-SQRT(((50*POWER(80,POWER(COS(PI()*MOD(Calculator!$B$32/Calculator!$F$13,1)),2))+MIN(500,MAX(30,100*EXP(-0.3*'VSWR Calculator'!$C$24)*(1+3*ABS(MOD('VSWR Calculator'!$C$23/Calculator!$F$13/2,1)-0.5))))/'VSWR Calculator'!$C$25)-$C52)^2+(1500*ABS(SIN(2*PI()*MOD(Calculator!$B$32/Calculator!$F$13,1)))*IF(MOD(Calculator!$B$32/Calculator!$F$13,1)&lt;0.5,-1,1))^2)/SQRT(((50*POWER(80,POWER(COS(PI()*MOD(Calculator!$B$32/Calculator!$F$13,1)),2))+MIN(500,MAX(30,100*EXP(-0.3*'VSWR Calculator'!$C$24)*(1+3*ABS(MOD('VSWR Calculator'!$C$23/Calculator!$F$13/2,1)-0.5))))/'VSWR Calculator'!$C$25)+$C52)^2+(1500*ABS(SIN(2*PI()*MOD(Calculator!$B$32/Calculator!$F$13,1)))*IF(MOD(Calculator!$B$32/Calculator!$F$13,1)&lt;0.5,-1,1))^2)),2))</f>
        <v>—</v>
      </c>
      <c r="CY52" s="253" t="str">
        <f aca="false">IF(OR(Calculator!$E$14&lt;&gt;"YES",Calculator!$B$32&lt;Calculator!$G$14),"—",ROUND((1+SQRT(((50*POWER(80,POWER(COS(PI()*MOD(Calculator!$B$32/Calculator!$F$14,1)),2))+MIN(500,MAX(30,100*EXP(-0.3*'VSWR Calculator'!$C$24)*(1+3*ABS(MOD('VSWR Calculator'!$C$23/Calculator!$F$14/2,1)-0.5))))/'VSWR Calculator'!$C$25)-$C52)^2+(1500*ABS(SIN(2*PI()*MOD(Calculator!$B$32/Calculator!$F$14,1)))*IF(MOD(Calculator!$B$32/Calculator!$F$14,1)&lt;0.5,-1,1))^2)/SQRT(((50*POWER(80,POWER(COS(PI()*MOD(Calculator!$B$32/Calculator!$F$14,1)),2))+MIN(500,MAX(30,100*EXP(-0.3*'VSWR Calculator'!$C$24)*(1+3*ABS(MOD('VSWR Calculator'!$C$23/Calculator!$F$14/2,1)-0.5))))/'VSWR Calculator'!$C$25)+$C52)^2+(1500*ABS(SIN(2*PI()*MOD(Calculator!$B$32/Calculator!$F$14,1)))*IF(MOD(Calculator!$B$32/Calculator!$F$14,1)&lt;0.5,-1,1))^2))/(1-SQRT(((50*POWER(80,POWER(COS(PI()*MOD(Calculator!$B$32/Calculator!$F$14,1)),2))+MIN(500,MAX(30,100*EXP(-0.3*'VSWR Calculator'!$C$24)*(1+3*ABS(MOD('VSWR Calculator'!$C$23/Calculator!$F$14/2,1)-0.5))))/'VSWR Calculator'!$C$25)-$C52)^2+(1500*ABS(SIN(2*PI()*MOD(Calculator!$B$32/Calculator!$F$14,1)))*IF(MOD(Calculator!$B$32/Calculator!$F$14,1)&lt;0.5,-1,1))^2)/SQRT(((50*POWER(80,POWER(COS(PI()*MOD(Calculator!$B$32/Calculator!$F$14,1)),2))+MIN(500,MAX(30,100*EXP(-0.3*'VSWR Calculator'!$C$24)*(1+3*ABS(MOD('VSWR Calculator'!$C$23/Calculator!$F$14/2,1)-0.5))))/'VSWR Calculator'!$C$25)+$C52)^2+(1500*ABS(SIN(2*PI()*MOD(Calculator!$B$32/Calculator!$F$14,1)))*IF(MOD(Calculator!$B$32/Calculator!$F$14,1)&lt;0.5,-1,1))^2)),2))</f>
        <v>—</v>
      </c>
      <c r="CZ52" s="253" t="n">
        <f aca="false">IF(OR(Calculator!$E$15&lt;&gt;"YES",Calculator!$B$32&lt;Calculator!$G$15),"—",ROUND((1+SQRT(((50*POWER(80,POWER(COS(PI()*MOD(Calculator!$B$32/Calculator!$F$15,1)),2))+MIN(500,MAX(30,100*EXP(-0.3*'VSWR Calculator'!$C$24)*(1+3*ABS(MOD('VSWR Calculator'!$C$23/Calculator!$F$15/2,1)-0.5))))/'VSWR Calculator'!$C$25)-$C52)^2+(1500*ABS(SIN(2*PI()*MOD(Calculator!$B$32/Calculator!$F$15,1)))*IF(MOD(Calculator!$B$32/Calculator!$F$15,1)&lt;0.5,-1,1))^2)/SQRT(((50*POWER(80,POWER(COS(PI()*MOD(Calculator!$B$32/Calculator!$F$15,1)),2))+MIN(500,MAX(30,100*EXP(-0.3*'VSWR Calculator'!$C$24)*(1+3*ABS(MOD('VSWR Calculator'!$C$23/Calculator!$F$15/2,1)-0.5))))/'VSWR Calculator'!$C$25)+$C52)^2+(1500*ABS(SIN(2*PI()*MOD(Calculator!$B$32/Calculator!$F$15,1)))*IF(MOD(Calculator!$B$32/Calculator!$F$15,1)&lt;0.5,-1,1))^2))/(1-SQRT(((50*POWER(80,POWER(COS(PI()*MOD(Calculator!$B$32/Calculator!$F$15,1)),2))+MIN(500,MAX(30,100*EXP(-0.3*'VSWR Calculator'!$C$24)*(1+3*ABS(MOD('VSWR Calculator'!$C$23/Calculator!$F$15/2,1)-0.5))))/'VSWR Calculator'!$C$25)-$C52)^2+(1500*ABS(SIN(2*PI()*MOD(Calculator!$B$32/Calculator!$F$15,1)))*IF(MOD(Calculator!$B$32/Calculator!$F$15,1)&lt;0.5,-1,1))^2)/SQRT(((50*POWER(80,POWER(COS(PI()*MOD(Calculator!$B$32/Calculator!$F$15,1)),2))+MIN(500,MAX(30,100*EXP(-0.3*'VSWR Calculator'!$C$24)*(1+3*ABS(MOD('VSWR Calculator'!$C$23/Calculator!$F$15/2,1)-0.5))))/'VSWR Calculator'!$C$25)+$C52)^2+(1500*ABS(SIN(2*PI()*MOD(Calculator!$B$32/Calculator!$F$15,1)))*IF(MOD(Calculator!$B$32/Calculator!$F$15,1)&lt;0.5,-1,1))^2)),2))</f>
        <v>3.28</v>
      </c>
      <c r="DA52" s="253" t="str">
        <f aca="false">IF(OR(Calculator!$E$16&lt;&gt;"YES",Calculator!$B$32&lt;Calculator!$G$16),"—",ROUND((1+SQRT(((50*POWER(80,POWER(COS(PI()*MOD(Calculator!$B$32/Calculator!$F$16,1)),2))+MIN(500,MAX(30,100*EXP(-0.3*'VSWR Calculator'!$C$24)*(1+3*ABS(MOD('VSWR Calculator'!$C$23/Calculator!$F$16/2,1)-0.5))))/'VSWR Calculator'!$C$25)-$C52)^2+(1500*ABS(SIN(2*PI()*MOD(Calculator!$B$32/Calculator!$F$16,1)))*IF(MOD(Calculator!$B$32/Calculator!$F$16,1)&lt;0.5,-1,1))^2)/SQRT(((50*POWER(80,POWER(COS(PI()*MOD(Calculator!$B$32/Calculator!$F$16,1)),2))+MIN(500,MAX(30,100*EXP(-0.3*'VSWR Calculator'!$C$24)*(1+3*ABS(MOD('VSWR Calculator'!$C$23/Calculator!$F$16/2,1)-0.5))))/'VSWR Calculator'!$C$25)+$C52)^2+(1500*ABS(SIN(2*PI()*MOD(Calculator!$B$32/Calculator!$F$16,1)))*IF(MOD(Calculator!$B$32/Calculator!$F$16,1)&lt;0.5,-1,1))^2))/(1-SQRT(((50*POWER(80,POWER(COS(PI()*MOD(Calculator!$B$32/Calculator!$F$16,1)),2))+MIN(500,MAX(30,100*EXP(-0.3*'VSWR Calculator'!$C$24)*(1+3*ABS(MOD('VSWR Calculator'!$C$23/Calculator!$F$16/2,1)-0.5))))/'VSWR Calculator'!$C$25)-$C52)^2+(1500*ABS(SIN(2*PI()*MOD(Calculator!$B$32/Calculator!$F$16,1)))*IF(MOD(Calculator!$B$32/Calculator!$F$16,1)&lt;0.5,-1,1))^2)/SQRT(((50*POWER(80,POWER(COS(PI()*MOD(Calculator!$B$32/Calculator!$F$16,1)),2))+MIN(500,MAX(30,100*EXP(-0.3*'VSWR Calculator'!$C$24)*(1+3*ABS(MOD('VSWR Calculator'!$C$23/Calculator!$F$16/2,1)-0.5))))/'VSWR Calculator'!$C$25)+$C52)^2+(1500*ABS(SIN(2*PI()*MOD(Calculator!$B$32/Calculator!$F$16,1)))*IF(MOD(Calculator!$B$32/Calculator!$F$16,1)&lt;0.5,-1,1))^2)),2))</f>
        <v>—</v>
      </c>
      <c r="DB52" s="253" t="n">
        <f aca="false">IF(OR(Calculator!$E$17&lt;&gt;"YES",Calculator!$B$32&lt;Calculator!$G$17),"—",ROUND((1+SQRT(((50*POWER(80,POWER(COS(PI()*MOD(Calculator!$B$32/Calculator!$F$17,1)),2))+MIN(500,MAX(30,100*EXP(-0.3*'VSWR Calculator'!$C$24)*(1+3*ABS(MOD('VSWR Calculator'!$C$23/Calculator!$F$17/2,1)-0.5))))/'VSWR Calculator'!$C$25)-$C52)^2+(1500*ABS(SIN(2*PI()*MOD(Calculator!$B$32/Calculator!$F$17,1)))*IF(MOD(Calculator!$B$32/Calculator!$F$17,1)&lt;0.5,-1,1))^2)/SQRT(((50*POWER(80,POWER(COS(PI()*MOD(Calculator!$B$32/Calculator!$F$17,1)),2))+MIN(500,MAX(30,100*EXP(-0.3*'VSWR Calculator'!$C$24)*(1+3*ABS(MOD('VSWR Calculator'!$C$23/Calculator!$F$17/2,1)-0.5))))/'VSWR Calculator'!$C$25)+$C52)^2+(1500*ABS(SIN(2*PI()*MOD(Calculator!$B$32/Calculator!$F$17,1)))*IF(MOD(Calculator!$B$32/Calculator!$F$17,1)&lt;0.5,-1,1))^2))/(1-SQRT(((50*POWER(80,POWER(COS(PI()*MOD(Calculator!$B$32/Calculator!$F$17,1)),2))+MIN(500,MAX(30,100*EXP(-0.3*'VSWR Calculator'!$C$24)*(1+3*ABS(MOD('VSWR Calculator'!$C$23/Calculator!$F$17/2,1)-0.5))))/'VSWR Calculator'!$C$25)-$C52)^2+(1500*ABS(SIN(2*PI()*MOD(Calculator!$B$32/Calculator!$F$17,1)))*IF(MOD(Calculator!$B$32/Calculator!$F$17,1)&lt;0.5,-1,1))^2)/SQRT(((50*POWER(80,POWER(COS(PI()*MOD(Calculator!$B$32/Calculator!$F$17,1)),2))+MIN(500,MAX(30,100*EXP(-0.3*'VSWR Calculator'!$C$24)*(1+3*ABS(MOD('VSWR Calculator'!$C$23/Calculator!$F$17/2,1)-0.5))))/'VSWR Calculator'!$C$25)+$C52)^2+(1500*ABS(SIN(2*PI()*MOD(Calculator!$B$32/Calculator!$F$17,1)))*IF(MOD(Calculator!$B$32/Calculator!$F$17,1)&lt;0.5,-1,1))^2)),2))</f>
        <v>14.26</v>
      </c>
      <c r="DC52" s="253" t="str">
        <f aca="false">IF(OR(Calculator!$E$18&lt;&gt;"YES",Calculator!$B$32&lt;Calculator!$G$18),"—",ROUND((1+SQRT(((50*POWER(80,POWER(COS(PI()*MOD(Calculator!$B$32/Calculator!$F$18,1)),2))+MIN(500,MAX(30,100*EXP(-0.3*'VSWR Calculator'!$C$24)*(1+3*ABS(MOD('VSWR Calculator'!$C$23/Calculator!$F$18/2,1)-0.5))))/'VSWR Calculator'!$C$25)-$C52)^2+(1500*ABS(SIN(2*PI()*MOD(Calculator!$B$32/Calculator!$F$18,1)))*IF(MOD(Calculator!$B$32/Calculator!$F$18,1)&lt;0.5,-1,1))^2)/SQRT(((50*POWER(80,POWER(COS(PI()*MOD(Calculator!$B$32/Calculator!$F$18,1)),2))+MIN(500,MAX(30,100*EXP(-0.3*'VSWR Calculator'!$C$24)*(1+3*ABS(MOD('VSWR Calculator'!$C$23/Calculator!$F$18/2,1)-0.5))))/'VSWR Calculator'!$C$25)+$C52)^2+(1500*ABS(SIN(2*PI()*MOD(Calculator!$B$32/Calculator!$F$18,1)))*IF(MOD(Calculator!$B$32/Calculator!$F$18,1)&lt;0.5,-1,1))^2))/(1-SQRT(((50*POWER(80,POWER(COS(PI()*MOD(Calculator!$B$32/Calculator!$F$18,1)),2))+MIN(500,MAX(30,100*EXP(-0.3*'VSWR Calculator'!$C$24)*(1+3*ABS(MOD('VSWR Calculator'!$C$23/Calculator!$F$18/2,1)-0.5))))/'VSWR Calculator'!$C$25)-$C52)^2+(1500*ABS(SIN(2*PI()*MOD(Calculator!$B$32/Calculator!$F$18,1)))*IF(MOD(Calculator!$B$32/Calculator!$F$18,1)&lt;0.5,-1,1))^2)/SQRT(((50*POWER(80,POWER(COS(PI()*MOD(Calculator!$B$32/Calculator!$F$18,1)),2))+MIN(500,MAX(30,100*EXP(-0.3*'VSWR Calculator'!$C$24)*(1+3*ABS(MOD('VSWR Calculator'!$C$23/Calculator!$F$18/2,1)-0.5))))/'VSWR Calculator'!$C$25)+$C52)^2+(1500*ABS(SIN(2*PI()*MOD(Calculator!$B$32/Calculator!$F$18,1)))*IF(MOD(Calculator!$B$32/Calculator!$F$18,1)&lt;0.5,-1,1))^2)),2))</f>
        <v>—</v>
      </c>
      <c r="DD52" s="253" t="str">
        <f aca="false">IF(OR(Calculator!$E$19&lt;&gt;"YES",Calculator!$B$32&lt;Calculator!$G$19),"—",ROUND((1+SQRT(((50*POWER(80,POWER(COS(PI()*MOD(Calculator!$B$32/Calculator!$F$19,1)),2))+MIN(500,MAX(30,100*EXP(-0.3*'VSWR Calculator'!$C$24)*(1+3*ABS(MOD('VSWR Calculator'!$C$23/Calculator!$F$19/2,1)-0.5))))/'VSWR Calculator'!$C$25)-$C52)^2+(1500*ABS(SIN(2*PI()*MOD(Calculator!$B$32/Calculator!$F$19,1)))*IF(MOD(Calculator!$B$32/Calculator!$F$19,1)&lt;0.5,-1,1))^2)/SQRT(((50*POWER(80,POWER(COS(PI()*MOD(Calculator!$B$32/Calculator!$F$19,1)),2))+MIN(500,MAX(30,100*EXP(-0.3*'VSWR Calculator'!$C$24)*(1+3*ABS(MOD('VSWR Calculator'!$C$23/Calculator!$F$19/2,1)-0.5))))/'VSWR Calculator'!$C$25)+$C52)^2+(1500*ABS(SIN(2*PI()*MOD(Calculator!$B$32/Calculator!$F$19,1)))*IF(MOD(Calculator!$B$32/Calculator!$F$19,1)&lt;0.5,-1,1))^2))/(1-SQRT(((50*POWER(80,POWER(COS(PI()*MOD(Calculator!$B$32/Calculator!$F$19,1)),2))+MIN(500,MAX(30,100*EXP(-0.3*'VSWR Calculator'!$C$24)*(1+3*ABS(MOD('VSWR Calculator'!$C$23/Calculator!$F$19/2,1)-0.5))))/'VSWR Calculator'!$C$25)-$C52)^2+(1500*ABS(SIN(2*PI()*MOD(Calculator!$B$32/Calculator!$F$19,1)))*IF(MOD(Calculator!$B$32/Calculator!$F$19,1)&lt;0.5,-1,1))^2)/SQRT(((50*POWER(80,POWER(COS(PI()*MOD(Calculator!$B$32/Calculator!$F$19,1)),2))+MIN(500,MAX(30,100*EXP(-0.3*'VSWR Calculator'!$C$24)*(1+3*ABS(MOD('VSWR Calculator'!$C$23/Calculator!$F$19/2,1)-0.5))))/'VSWR Calculator'!$C$25)+$C52)^2+(1500*ABS(SIN(2*PI()*MOD(Calculator!$B$32/Calculator!$F$19,1)))*IF(MOD(Calculator!$B$32/Calculator!$F$19,1)&lt;0.5,-1,1))^2)),2))</f>
        <v>—</v>
      </c>
      <c r="DE52" s="253" t="str">
        <f aca="false">IF(OR(Calculator!$E$20&lt;&gt;"YES",Calculator!$B$32&lt;Calculator!$G$20),"—",ROUND((1+SQRT(((50*POWER(80,POWER(COS(PI()*MOD(Calculator!$B$32/Calculator!$F$20,1)),2))+MIN(500,MAX(30,100*EXP(-0.3*'VSWR Calculator'!$C$24)*(1+3*ABS(MOD('VSWR Calculator'!$C$23/Calculator!$F$20/2,1)-0.5))))/'VSWR Calculator'!$C$25)-$C52)^2+(1500*ABS(SIN(2*PI()*MOD(Calculator!$B$32/Calculator!$F$20,1)))*IF(MOD(Calculator!$B$32/Calculator!$F$20,1)&lt;0.5,-1,1))^2)/SQRT(((50*POWER(80,POWER(COS(PI()*MOD(Calculator!$B$32/Calculator!$F$20,1)),2))+MIN(500,MAX(30,100*EXP(-0.3*'VSWR Calculator'!$C$24)*(1+3*ABS(MOD('VSWR Calculator'!$C$23/Calculator!$F$20/2,1)-0.5))))/'VSWR Calculator'!$C$25)+$C52)^2+(1500*ABS(SIN(2*PI()*MOD(Calculator!$B$32/Calculator!$F$20,1)))*IF(MOD(Calculator!$B$32/Calculator!$F$20,1)&lt;0.5,-1,1))^2))/(1-SQRT(((50*POWER(80,POWER(COS(PI()*MOD(Calculator!$B$32/Calculator!$F$20,1)),2))+MIN(500,MAX(30,100*EXP(-0.3*'VSWR Calculator'!$C$24)*(1+3*ABS(MOD('VSWR Calculator'!$C$23/Calculator!$F$20/2,1)-0.5))))/'VSWR Calculator'!$C$25)-$C52)^2+(1500*ABS(SIN(2*PI()*MOD(Calculator!$B$32/Calculator!$F$20,1)))*IF(MOD(Calculator!$B$32/Calculator!$F$20,1)&lt;0.5,-1,1))^2)/SQRT(((50*POWER(80,POWER(COS(PI()*MOD(Calculator!$B$32/Calculator!$F$20,1)),2))+MIN(500,MAX(30,100*EXP(-0.3*'VSWR Calculator'!$C$24)*(1+3*ABS(MOD('VSWR Calculator'!$C$23/Calculator!$F$20/2,1)-0.5))))/'VSWR Calculator'!$C$25)+$C52)^2+(1500*ABS(SIN(2*PI()*MOD(Calculator!$B$32/Calculator!$F$20,1)))*IF(MOD(Calculator!$B$32/Calculator!$F$20,1)&lt;0.5,-1,1))^2)),2))</f>
        <v>—</v>
      </c>
      <c r="DF52" s="253" t="str">
        <f aca="false">IF(OR(Calculator!$E$21&lt;&gt;"YES",Calculator!$B$32&lt;Calculator!$G$21),"—",ROUND((1+SQRT(((50*POWER(80,POWER(COS(PI()*MOD(Calculator!$B$32/Calculator!$F$21,1)),2))+MIN(500,MAX(30,100*EXP(-0.3*'VSWR Calculator'!$C$24)*(1+3*ABS(MOD('VSWR Calculator'!$C$23/Calculator!$F$21/2,1)-0.5))))/'VSWR Calculator'!$C$25)-$C52)^2+(1500*ABS(SIN(2*PI()*MOD(Calculator!$B$32/Calculator!$F$21,1)))*IF(MOD(Calculator!$B$32/Calculator!$F$21,1)&lt;0.5,-1,1))^2)/SQRT(((50*POWER(80,POWER(COS(PI()*MOD(Calculator!$B$32/Calculator!$F$21,1)),2))+MIN(500,MAX(30,100*EXP(-0.3*'VSWR Calculator'!$C$24)*(1+3*ABS(MOD('VSWR Calculator'!$C$23/Calculator!$F$21/2,1)-0.5))))/'VSWR Calculator'!$C$25)+$C52)^2+(1500*ABS(SIN(2*PI()*MOD(Calculator!$B$32/Calculator!$F$21,1)))*IF(MOD(Calculator!$B$32/Calculator!$F$21,1)&lt;0.5,-1,1))^2))/(1-SQRT(((50*POWER(80,POWER(COS(PI()*MOD(Calculator!$B$32/Calculator!$F$21,1)),2))+MIN(500,MAX(30,100*EXP(-0.3*'VSWR Calculator'!$C$24)*(1+3*ABS(MOD('VSWR Calculator'!$C$23/Calculator!$F$21/2,1)-0.5))))/'VSWR Calculator'!$C$25)-$C52)^2+(1500*ABS(SIN(2*PI()*MOD(Calculator!$B$32/Calculator!$F$21,1)))*IF(MOD(Calculator!$B$32/Calculator!$F$21,1)&lt;0.5,-1,1))^2)/SQRT(((50*POWER(80,POWER(COS(PI()*MOD(Calculator!$B$32/Calculator!$F$21,1)),2))+MIN(500,MAX(30,100*EXP(-0.3*'VSWR Calculator'!$C$24)*(1+3*ABS(MOD('VSWR Calculator'!$C$23/Calculator!$F$21/2,1)-0.5))))/'VSWR Calculator'!$C$25)+$C52)^2+(1500*ABS(SIN(2*PI()*MOD(Calculator!$B$32/Calculator!$F$21,1)))*IF(MOD(Calculator!$B$32/Calculator!$F$21,1)&lt;0.5,-1,1))^2)),2))</f>
        <v>—</v>
      </c>
      <c r="DG52" s="253" t="str">
        <f aca="false">IF(OR(Calculator!$E$22&lt;&gt;"YES",Calculator!$B$32&lt;Calculator!$G$22),"—",ROUND((1+SQRT(((50*POWER(80,POWER(COS(PI()*MOD(Calculator!$B$32/Calculator!$F$22,1)),2))+MIN(500,MAX(30,100*EXP(-0.3*'VSWR Calculator'!$C$24)*(1+3*ABS(MOD('VSWR Calculator'!$C$23/Calculator!$F$22/2,1)-0.5))))/'VSWR Calculator'!$C$25)-$C52)^2+(1500*ABS(SIN(2*PI()*MOD(Calculator!$B$32/Calculator!$F$22,1)))*IF(MOD(Calculator!$B$32/Calculator!$F$22,1)&lt;0.5,-1,1))^2)/SQRT(((50*POWER(80,POWER(COS(PI()*MOD(Calculator!$B$32/Calculator!$F$22,1)),2))+MIN(500,MAX(30,100*EXP(-0.3*'VSWR Calculator'!$C$24)*(1+3*ABS(MOD('VSWR Calculator'!$C$23/Calculator!$F$22/2,1)-0.5))))/'VSWR Calculator'!$C$25)+$C52)^2+(1500*ABS(SIN(2*PI()*MOD(Calculator!$B$32/Calculator!$F$22,1)))*IF(MOD(Calculator!$B$32/Calculator!$F$22,1)&lt;0.5,-1,1))^2))/(1-SQRT(((50*POWER(80,POWER(COS(PI()*MOD(Calculator!$B$32/Calculator!$F$22,1)),2))+MIN(500,MAX(30,100*EXP(-0.3*'VSWR Calculator'!$C$24)*(1+3*ABS(MOD('VSWR Calculator'!$C$23/Calculator!$F$22/2,1)-0.5))))/'VSWR Calculator'!$C$25)-$C52)^2+(1500*ABS(SIN(2*PI()*MOD(Calculator!$B$32/Calculator!$F$22,1)))*IF(MOD(Calculator!$B$32/Calculator!$F$22,1)&lt;0.5,-1,1))^2)/SQRT(((50*POWER(80,POWER(COS(PI()*MOD(Calculator!$B$32/Calculator!$F$22,1)),2))+MIN(500,MAX(30,100*EXP(-0.3*'VSWR Calculator'!$C$24)*(1+3*ABS(MOD('VSWR Calculator'!$C$23/Calculator!$F$22/2,1)-0.5))))/'VSWR Calculator'!$C$25)+$C52)^2+(1500*ABS(SIN(2*PI()*MOD(Calculator!$B$32/Calculator!$F$22,1)))*IF(MOD(Calculator!$B$32/Calculator!$F$22,1)&lt;0.5,-1,1))^2)),2))</f>
        <v>—</v>
      </c>
      <c r="DH52" s="253" t="n">
        <f aca="false">IFERROR(ROUND((IF(ISNUMBER(CW52),CW52,0)+IF(ISNUMBER(CX52),CX52,0)+IF(ISNUMBER(CY52),CY52,0)+IF(ISNUMBER(CZ52),CZ52,0)+IF(ISNUMBER(DA52),DA52,0)+IF(ISNUMBER(DB52),DB52,0)+IF(ISNUMBER(DC52),DC52,0)+IF(ISNUMBER(DD52),DD52,0)+IF(ISNUMBER(DE52),DE52,0)+IF(ISNUMBER(DF52),DF52,0)+IF(ISNUMBER(DG52),DG52,0))/(IF(ISNUMBER(CW52),1,0)+IF(ISNUMBER(CX52),1,0)+IF(ISNUMBER(CY52),1,0)+IF(ISNUMBER(CZ52),1,0)+IF(ISNUMBER(DA52),1,0)+IF(ISNUMBER(DB52),1,0)+IF(ISNUMBER(DC52),1,0)+IF(ISNUMBER(DD52),1,0)+IF(ISNUMBER(DE52),1,0)+IF(ISNUMBER(DF52),1,0)+IF(ISNUMBER(DG52),1,0)),4),"")</f>
        <v>8.77</v>
      </c>
      <c r="DI52" s="253" t="str">
        <f aca="false">IF(OR(Calculator!$E$12&lt;&gt;"YES",Calculator!$B$33&lt;Calculator!$G$12),"—",ROUND((1+SQRT(((50*POWER(80,POWER(COS(PI()*MOD(Calculator!$B$33/Calculator!$F$12,1)),2))+MIN(500,MAX(30,100*EXP(-0.3*'VSWR Calculator'!$C$24)*(1+3*ABS(MOD('VSWR Calculator'!$C$23/Calculator!$F$12/2,1)-0.5))))/'VSWR Calculator'!$C$25)-$C52)^2+(1500*ABS(SIN(2*PI()*MOD(Calculator!$B$33/Calculator!$F$12,1)))*IF(MOD(Calculator!$B$33/Calculator!$F$12,1)&lt;0.5,-1,1))^2)/SQRT(((50*POWER(80,POWER(COS(PI()*MOD(Calculator!$B$33/Calculator!$F$12,1)),2))+MIN(500,MAX(30,100*EXP(-0.3*'VSWR Calculator'!$C$24)*(1+3*ABS(MOD('VSWR Calculator'!$C$23/Calculator!$F$12/2,1)-0.5))))/'VSWR Calculator'!$C$25)+$C52)^2+(1500*ABS(SIN(2*PI()*MOD(Calculator!$B$33/Calculator!$F$12,1)))*IF(MOD(Calculator!$B$33/Calculator!$F$12,1)&lt;0.5,-1,1))^2))/(1-SQRT(((50*POWER(80,POWER(COS(PI()*MOD(Calculator!$B$33/Calculator!$F$12,1)),2))+MIN(500,MAX(30,100*EXP(-0.3*'VSWR Calculator'!$C$24)*(1+3*ABS(MOD('VSWR Calculator'!$C$23/Calculator!$F$12/2,1)-0.5))))/'VSWR Calculator'!$C$25)-$C52)^2+(1500*ABS(SIN(2*PI()*MOD(Calculator!$B$33/Calculator!$F$12,1)))*IF(MOD(Calculator!$B$33/Calculator!$F$12,1)&lt;0.5,-1,1))^2)/SQRT(((50*POWER(80,POWER(COS(PI()*MOD(Calculator!$B$33/Calculator!$F$12,1)),2))+MIN(500,MAX(30,100*EXP(-0.3*'VSWR Calculator'!$C$24)*(1+3*ABS(MOD('VSWR Calculator'!$C$23/Calculator!$F$12/2,1)-0.5))))/'VSWR Calculator'!$C$25)+$C52)^2+(1500*ABS(SIN(2*PI()*MOD(Calculator!$B$33/Calculator!$F$12,1)))*IF(MOD(Calculator!$B$33/Calculator!$F$12,1)&lt;0.5,-1,1))^2)),2))</f>
        <v>—</v>
      </c>
      <c r="DJ52" s="253" t="str">
        <f aca="false">IF(OR(Calculator!$E$13&lt;&gt;"YES",Calculator!$B$33&lt;Calculator!$G$13),"—",ROUND((1+SQRT(((50*POWER(80,POWER(COS(PI()*MOD(Calculator!$B$33/Calculator!$F$13,1)),2))+MIN(500,MAX(30,100*EXP(-0.3*'VSWR Calculator'!$C$24)*(1+3*ABS(MOD('VSWR Calculator'!$C$23/Calculator!$F$13/2,1)-0.5))))/'VSWR Calculator'!$C$25)-$C52)^2+(1500*ABS(SIN(2*PI()*MOD(Calculator!$B$33/Calculator!$F$13,1)))*IF(MOD(Calculator!$B$33/Calculator!$F$13,1)&lt;0.5,-1,1))^2)/SQRT(((50*POWER(80,POWER(COS(PI()*MOD(Calculator!$B$33/Calculator!$F$13,1)),2))+MIN(500,MAX(30,100*EXP(-0.3*'VSWR Calculator'!$C$24)*(1+3*ABS(MOD('VSWR Calculator'!$C$23/Calculator!$F$13/2,1)-0.5))))/'VSWR Calculator'!$C$25)+$C52)^2+(1500*ABS(SIN(2*PI()*MOD(Calculator!$B$33/Calculator!$F$13,1)))*IF(MOD(Calculator!$B$33/Calculator!$F$13,1)&lt;0.5,-1,1))^2))/(1-SQRT(((50*POWER(80,POWER(COS(PI()*MOD(Calculator!$B$33/Calculator!$F$13,1)),2))+MIN(500,MAX(30,100*EXP(-0.3*'VSWR Calculator'!$C$24)*(1+3*ABS(MOD('VSWR Calculator'!$C$23/Calculator!$F$13/2,1)-0.5))))/'VSWR Calculator'!$C$25)-$C52)^2+(1500*ABS(SIN(2*PI()*MOD(Calculator!$B$33/Calculator!$F$13,1)))*IF(MOD(Calculator!$B$33/Calculator!$F$13,1)&lt;0.5,-1,1))^2)/SQRT(((50*POWER(80,POWER(COS(PI()*MOD(Calculator!$B$33/Calculator!$F$13,1)),2))+MIN(500,MAX(30,100*EXP(-0.3*'VSWR Calculator'!$C$24)*(1+3*ABS(MOD('VSWR Calculator'!$C$23/Calculator!$F$13/2,1)-0.5))))/'VSWR Calculator'!$C$25)+$C52)^2+(1500*ABS(SIN(2*PI()*MOD(Calculator!$B$33/Calculator!$F$13,1)))*IF(MOD(Calculator!$B$33/Calculator!$F$13,1)&lt;0.5,-1,1))^2)),2))</f>
        <v>—</v>
      </c>
      <c r="DK52" s="253" t="str">
        <f aca="false">IF(OR(Calculator!$E$14&lt;&gt;"YES",Calculator!$B$33&lt;Calculator!$G$14),"—",ROUND((1+SQRT(((50*POWER(80,POWER(COS(PI()*MOD(Calculator!$B$33/Calculator!$F$14,1)),2))+MIN(500,MAX(30,100*EXP(-0.3*'VSWR Calculator'!$C$24)*(1+3*ABS(MOD('VSWR Calculator'!$C$23/Calculator!$F$14/2,1)-0.5))))/'VSWR Calculator'!$C$25)-$C52)^2+(1500*ABS(SIN(2*PI()*MOD(Calculator!$B$33/Calculator!$F$14,1)))*IF(MOD(Calculator!$B$33/Calculator!$F$14,1)&lt;0.5,-1,1))^2)/SQRT(((50*POWER(80,POWER(COS(PI()*MOD(Calculator!$B$33/Calculator!$F$14,1)),2))+MIN(500,MAX(30,100*EXP(-0.3*'VSWR Calculator'!$C$24)*(1+3*ABS(MOD('VSWR Calculator'!$C$23/Calculator!$F$14/2,1)-0.5))))/'VSWR Calculator'!$C$25)+$C52)^2+(1500*ABS(SIN(2*PI()*MOD(Calculator!$B$33/Calculator!$F$14,1)))*IF(MOD(Calculator!$B$33/Calculator!$F$14,1)&lt;0.5,-1,1))^2))/(1-SQRT(((50*POWER(80,POWER(COS(PI()*MOD(Calculator!$B$33/Calculator!$F$14,1)),2))+MIN(500,MAX(30,100*EXP(-0.3*'VSWR Calculator'!$C$24)*(1+3*ABS(MOD('VSWR Calculator'!$C$23/Calculator!$F$14/2,1)-0.5))))/'VSWR Calculator'!$C$25)-$C52)^2+(1500*ABS(SIN(2*PI()*MOD(Calculator!$B$33/Calculator!$F$14,1)))*IF(MOD(Calculator!$B$33/Calculator!$F$14,1)&lt;0.5,-1,1))^2)/SQRT(((50*POWER(80,POWER(COS(PI()*MOD(Calculator!$B$33/Calculator!$F$14,1)),2))+MIN(500,MAX(30,100*EXP(-0.3*'VSWR Calculator'!$C$24)*(1+3*ABS(MOD('VSWR Calculator'!$C$23/Calculator!$F$14/2,1)-0.5))))/'VSWR Calculator'!$C$25)+$C52)^2+(1500*ABS(SIN(2*PI()*MOD(Calculator!$B$33/Calculator!$F$14,1)))*IF(MOD(Calculator!$B$33/Calculator!$F$14,1)&lt;0.5,-1,1))^2)),2))</f>
        <v>—</v>
      </c>
      <c r="DL52" s="253" t="n">
        <f aca="false">IF(OR(Calculator!$E$15&lt;&gt;"YES",Calculator!$B$33&lt;Calculator!$G$15),"—",ROUND((1+SQRT(((50*POWER(80,POWER(COS(PI()*MOD(Calculator!$B$33/Calculator!$F$15,1)),2))+MIN(500,MAX(30,100*EXP(-0.3*'VSWR Calculator'!$C$24)*(1+3*ABS(MOD('VSWR Calculator'!$C$23/Calculator!$F$15/2,1)-0.5))))/'VSWR Calculator'!$C$25)-$C52)^2+(1500*ABS(SIN(2*PI()*MOD(Calculator!$B$33/Calculator!$F$15,1)))*IF(MOD(Calculator!$B$33/Calculator!$F$15,1)&lt;0.5,-1,1))^2)/SQRT(((50*POWER(80,POWER(COS(PI()*MOD(Calculator!$B$33/Calculator!$F$15,1)),2))+MIN(500,MAX(30,100*EXP(-0.3*'VSWR Calculator'!$C$24)*(1+3*ABS(MOD('VSWR Calculator'!$C$23/Calculator!$F$15/2,1)-0.5))))/'VSWR Calculator'!$C$25)+$C52)^2+(1500*ABS(SIN(2*PI()*MOD(Calculator!$B$33/Calculator!$F$15,1)))*IF(MOD(Calculator!$B$33/Calculator!$F$15,1)&lt;0.5,-1,1))^2))/(1-SQRT(((50*POWER(80,POWER(COS(PI()*MOD(Calculator!$B$33/Calculator!$F$15,1)),2))+MIN(500,MAX(30,100*EXP(-0.3*'VSWR Calculator'!$C$24)*(1+3*ABS(MOD('VSWR Calculator'!$C$23/Calculator!$F$15/2,1)-0.5))))/'VSWR Calculator'!$C$25)-$C52)^2+(1500*ABS(SIN(2*PI()*MOD(Calculator!$B$33/Calculator!$F$15,1)))*IF(MOD(Calculator!$B$33/Calculator!$F$15,1)&lt;0.5,-1,1))^2)/SQRT(((50*POWER(80,POWER(COS(PI()*MOD(Calculator!$B$33/Calculator!$F$15,1)),2))+MIN(500,MAX(30,100*EXP(-0.3*'VSWR Calculator'!$C$24)*(1+3*ABS(MOD('VSWR Calculator'!$C$23/Calculator!$F$15/2,1)-0.5))))/'VSWR Calculator'!$C$25)+$C52)^2+(1500*ABS(SIN(2*PI()*MOD(Calculator!$B$33/Calculator!$F$15,1)))*IF(MOD(Calculator!$B$33/Calculator!$F$15,1)&lt;0.5,-1,1))^2)),2))</f>
        <v>3.38</v>
      </c>
      <c r="DM52" s="253" t="str">
        <f aca="false">IF(OR(Calculator!$E$16&lt;&gt;"YES",Calculator!$B$33&lt;Calculator!$G$16),"—",ROUND((1+SQRT(((50*POWER(80,POWER(COS(PI()*MOD(Calculator!$B$33/Calculator!$F$16,1)),2))+MIN(500,MAX(30,100*EXP(-0.3*'VSWR Calculator'!$C$24)*(1+3*ABS(MOD('VSWR Calculator'!$C$23/Calculator!$F$16/2,1)-0.5))))/'VSWR Calculator'!$C$25)-$C52)^2+(1500*ABS(SIN(2*PI()*MOD(Calculator!$B$33/Calculator!$F$16,1)))*IF(MOD(Calculator!$B$33/Calculator!$F$16,1)&lt;0.5,-1,1))^2)/SQRT(((50*POWER(80,POWER(COS(PI()*MOD(Calculator!$B$33/Calculator!$F$16,1)),2))+MIN(500,MAX(30,100*EXP(-0.3*'VSWR Calculator'!$C$24)*(1+3*ABS(MOD('VSWR Calculator'!$C$23/Calculator!$F$16/2,1)-0.5))))/'VSWR Calculator'!$C$25)+$C52)^2+(1500*ABS(SIN(2*PI()*MOD(Calculator!$B$33/Calculator!$F$16,1)))*IF(MOD(Calculator!$B$33/Calculator!$F$16,1)&lt;0.5,-1,1))^2))/(1-SQRT(((50*POWER(80,POWER(COS(PI()*MOD(Calculator!$B$33/Calculator!$F$16,1)),2))+MIN(500,MAX(30,100*EXP(-0.3*'VSWR Calculator'!$C$24)*(1+3*ABS(MOD('VSWR Calculator'!$C$23/Calculator!$F$16/2,1)-0.5))))/'VSWR Calculator'!$C$25)-$C52)^2+(1500*ABS(SIN(2*PI()*MOD(Calculator!$B$33/Calculator!$F$16,1)))*IF(MOD(Calculator!$B$33/Calculator!$F$16,1)&lt;0.5,-1,1))^2)/SQRT(((50*POWER(80,POWER(COS(PI()*MOD(Calculator!$B$33/Calculator!$F$16,1)),2))+MIN(500,MAX(30,100*EXP(-0.3*'VSWR Calculator'!$C$24)*(1+3*ABS(MOD('VSWR Calculator'!$C$23/Calculator!$F$16/2,1)-0.5))))/'VSWR Calculator'!$C$25)+$C52)^2+(1500*ABS(SIN(2*PI()*MOD(Calculator!$B$33/Calculator!$F$16,1)))*IF(MOD(Calculator!$B$33/Calculator!$F$16,1)&lt;0.5,-1,1))^2)),2))</f>
        <v>—</v>
      </c>
      <c r="DN52" s="253" t="n">
        <f aca="false">IF(OR(Calculator!$E$17&lt;&gt;"YES",Calculator!$B$33&lt;Calculator!$G$17),"—",ROUND((1+SQRT(((50*POWER(80,POWER(COS(PI()*MOD(Calculator!$B$33/Calculator!$F$17,1)),2))+MIN(500,MAX(30,100*EXP(-0.3*'VSWR Calculator'!$C$24)*(1+3*ABS(MOD('VSWR Calculator'!$C$23/Calculator!$F$17/2,1)-0.5))))/'VSWR Calculator'!$C$25)-$C52)^2+(1500*ABS(SIN(2*PI()*MOD(Calculator!$B$33/Calculator!$F$17,1)))*IF(MOD(Calculator!$B$33/Calculator!$F$17,1)&lt;0.5,-1,1))^2)/SQRT(((50*POWER(80,POWER(COS(PI()*MOD(Calculator!$B$33/Calculator!$F$17,1)),2))+MIN(500,MAX(30,100*EXP(-0.3*'VSWR Calculator'!$C$24)*(1+3*ABS(MOD('VSWR Calculator'!$C$23/Calculator!$F$17/2,1)-0.5))))/'VSWR Calculator'!$C$25)+$C52)^2+(1500*ABS(SIN(2*PI()*MOD(Calculator!$B$33/Calculator!$F$17,1)))*IF(MOD(Calculator!$B$33/Calculator!$F$17,1)&lt;0.5,-1,1))^2))/(1-SQRT(((50*POWER(80,POWER(COS(PI()*MOD(Calculator!$B$33/Calculator!$F$17,1)),2))+MIN(500,MAX(30,100*EXP(-0.3*'VSWR Calculator'!$C$24)*(1+3*ABS(MOD('VSWR Calculator'!$C$23/Calculator!$F$17/2,1)-0.5))))/'VSWR Calculator'!$C$25)-$C52)^2+(1500*ABS(SIN(2*PI()*MOD(Calculator!$B$33/Calculator!$F$17,1)))*IF(MOD(Calculator!$B$33/Calculator!$F$17,1)&lt;0.5,-1,1))^2)/SQRT(((50*POWER(80,POWER(COS(PI()*MOD(Calculator!$B$33/Calculator!$F$17,1)),2))+MIN(500,MAX(30,100*EXP(-0.3*'VSWR Calculator'!$C$24)*(1+3*ABS(MOD('VSWR Calculator'!$C$23/Calculator!$F$17/2,1)-0.5))))/'VSWR Calculator'!$C$25)+$C52)^2+(1500*ABS(SIN(2*PI()*MOD(Calculator!$B$33/Calculator!$F$17,1)))*IF(MOD(Calculator!$B$33/Calculator!$F$17,1)&lt;0.5,-1,1))^2)),2))</f>
        <v>15.14</v>
      </c>
      <c r="DO52" s="253" t="str">
        <f aca="false">IF(OR(Calculator!$E$18&lt;&gt;"YES",Calculator!$B$33&lt;Calculator!$G$18),"—",ROUND((1+SQRT(((50*POWER(80,POWER(COS(PI()*MOD(Calculator!$B$33/Calculator!$F$18,1)),2))+MIN(500,MAX(30,100*EXP(-0.3*'VSWR Calculator'!$C$24)*(1+3*ABS(MOD('VSWR Calculator'!$C$23/Calculator!$F$18/2,1)-0.5))))/'VSWR Calculator'!$C$25)-$C52)^2+(1500*ABS(SIN(2*PI()*MOD(Calculator!$B$33/Calculator!$F$18,1)))*IF(MOD(Calculator!$B$33/Calculator!$F$18,1)&lt;0.5,-1,1))^2)/SQRT(((50*POWER(80,POWER(COS(PI()*MOD(Calculator!$B$33/Calculator!$F$18,1)),2))+MIN(500,MAX(30,100*EXP(-0.3*'VSWR Calculator'!$C$24)*(1+3*ABS(MOD('VSWR Calculator'!$C$23/Calculator!$F$18/2,1)-0.5))))/'VSWR Calculator'!$C$25)+$C52)^2+(1500*ABS(SIN(2*PI()*MOD(Calculator!$B$33/Calculator!$F$18,1)))*IF(MOD(Calculator!$B$33/Calculator!$F$18,1)&lt;0.5,-1,1))^2))/(1-SQRT(((50*POWER(80,POWER(COS(PI()*MOD(Calculator!$B$33/Calculator!$F$18,1)),2))+MIN(500,MAX(30,100*EXP(-0.3*'VSWR Calculator'!$C$24)*(1+3*ABS(MOD('VSWR Calculator'!$C$23/Calculator!$F$18/2,1)-0.5))))/'VSWR Calculator'!$C$25)-$C52)^2+(1500*ABS(SIN(2*PI()*MOD(Calculator!$B$33/Calculator!$F$18,1)))*IF(MOD(Calculator!$B$33/Calculator!$F$18,1)&lt;0.5,-1,1))^2)/SQRT(((50*POWER(80,POWER(COS(PI()*MOD(Calculator!$B$33/Calculator!$F$18,1)),2))+MIN(500,MAX(30,100*EXP(-0.3*'VSWR Calculator'!$C$24)*(1+3*ABS(MOD('VSWR Calculator'!$C$23/Calculator!$F$18/2,1)-0.5))))/'VSWR Calculator'!$C$25)+$C52)^2+(1500*ABS(SIN(2*PI()*MOD(Calculator!$B$33/Calculator!$F$18,1)))*IF(MOD(Calculator!$B$33/Calculator!$F$18,1)&lt;0.5,-1,1))^2)),2))</f>
        <v>—</v>
      </c>
      <c r="DP52" s="253" t="str">
        <f aca="false">IF(OR(Calculator!$E$19&lt;&gt;"YES",Calculator!$B$33&lt;Calculator!$G$19),"—",ROUND((1+SQRT(((50*POWER(80,POWER(COS(PI()*MOD(Calculator!$B$33/Calculator!$F$19,1)),2))+MIN(500,MAX(30,100*EXP(-0.3*'VSWR Calculator'!$C$24)*(1+3*ABS(MOD('VSWR Calculator'!$C$23/Calculator!$F$19/2,1)-0.5))))/'VSWR Calculator'!$C$25)-$C52)^2+(1500*ABS(SIN(2*PI()*MOD(Calculator!$B$33/Calculator!$F$19,1)))*IF(MOD(Calculator!$B$33/Calculator!$F$19,1)&lt;0.5,-1,1))^2)/SQRT(((50*POWER(80,POWER(COS(PI()*MOD(Calculator!$B$33/Calculator!$F$19,1)),2))+MIN(500,MAX(30,100*EXP(-0.3*'VSWR Calculator'!$C$24)*(1+3*ABS(MOD('VSWR Calculator'!$C$23/Calculator!$F$19/2,1)-0.5))))/'VSWR Calculator'!$C$25)+$C52)^2+(1500*ABS(SIN(2*PI()*MOD(Calculator!$B$33/Calculator!$F$19,1)))*IF(MOD(Calculator!$B$33/Calculator!$F$19,1)&lt;0.5,-1,1))^2))/(1-SQRT(((50*POWER(80,POWER(COS(PI()*MOD(Calculator!$B$33/Calculator!$F$19,1)),2))+MIN(500,MAX(30,100*EXP(-0.3*'VSWR Calculator'!$C$24)*(1+3*ABS(MOD('VSWR Calculator'!$C$23/Calculator!$F$19/2,1)-0.5))))/'VSWR Calculator'!$C$25)-$C52)^2+(1500*ABS(SIN(2*PI()*MOD(Calculator!$B$33/Calculator!$F$19,1)))*IF(MOD(Calculator!$B$33/Calculator!$F$19,1)&lt;0.5,-1,1))^2)/SQRT(((50*POWER(80,POWER(COS(PI()*MOD(Calculator!$B$33/Calculator!$F$19,1)),2))+MIN(500,MAX(30,100*EXP(-0.3*'VSWR Calculator'!$C$24)*(1+3*ABS(MOD('VSWR Calculator'!$C$23/Calculator!$F$19/2,1)-0.5))))/'VSWR Calculator'!$C$25)+$C52)^2+(1500*ABS(SIN(2*PI()*MOD(Calculator!$B$33/Calculator!$F$19,1)))*IF(MOD(Calculator!$B$33/Calculator!$F$19,1)&lt;0.5,-1,1))^2)),2))</f>
        <v>—</v>
      </c>
      <c r="DQ52" s="253" t="str">
        <f aca="false">IF(OR(Calculator!$E$20&lt;&gt;"YES",Calculator!$B$33&lt;Calculator!$G$20),"—",ROUND((1+SQRT(((50*POWER(80,POWER(COS(PI()*MOD(Calculator!$B$33/Calculator!$F$20,1)),2))+MIN(500,MAX(30,100*EXP(-0.3*'VSWR Calculator'!$C$24)*(1+3*ABS(MOD('VSWR Calculator'!$C$23/Calculator!$F$20/2,1)-0.5))))/'VSWR Calculator'!$C$25)-$C52)^2+(1500*ABS(SIN(2*PI()*MOD(Calculator!$B$33/Calculator!$F$20,1)))*IF(MOD(Calculator!$B$33/Calculator!$F$20,1)&lt;0.5,-1,1))^2)/SQRT(((50*POWER(80,POWER(COS(PI()*MOD(Calculator!$B$33/Calculator!$F$20,1)),2))+MIN(500,MAX(30,100*EXP(-0.3*'VSWR Calculator'!$C$24)*(1+3*ABS(MOD('VSWR Calculator'!$C$23/Calculator!$F$20/2,1)-0.5))))/'VSWR Calculator'!$C$25)+$C52)^2+(1500*ABS(SIN(2*PI()*MOD(Calculator!$B$33/Calculator!$F$20,1)))*IF(MOD(Calculator!$B$33/Calculator!$F$20,1)&lt;0.5,-1,1))^2))/(1-SQRT(((50*POWER(80,POWER(COS(PI()*MOD(Calculator!$B$33/Calculator!$F$20,1)),2))+MIN(500,MAX(30,100*EXP(-0.3*'VSWR Calculator'!$C$24)*(1+3*ABS(MOD('VSWR Calculator'!$C$23/Calculator!$F$20/2,1)-0.5))))/'VSWR Calculator'!$C$25)-$C52)^2+(1500*ABS(SIN(2*PI()*MOD(Calculator!$B$33/Calculator!$F$20,1)))*IF(MOD(Calculator!$B$33/Calculator!$F$20,1)&lt;0.5,-1,1))^2)/SQRT(((50*POWER(80,POWER(COS(PI()*MOD(Calculator!$B$33/Calculator!$F$20,1)),2))+MIN(500,MAX(30,100*EXP(-0.3*'VSWR Calculator'!$C$24)*(1+3*ABS(MOD('VSWR Calculator'!$C$23/Calculator!$F$20/2,1)-0.5))))/'VSWR Calculator'!$C$25)+$C52)^2+(1500*ABS(SIN(2*PI()*MOD(Calculator!$B$33/Calculator!$F$20,1)))*IF(MOD(Calculator!$B$33/Calculator!$F$20,1)&lt;0.5,-1,1))^2)),2))</f>
        <v>—</v>
      </c>
      <c r="DR52" s="253" t="str">
        <f aca="false">IF(OR(Calculator!$E$21&lt;&gt;"YES",Calculator!$B$33&lt;Calculator!$G$21),"—",ROUND((1+SQRT(((50*POWER(80,POWER(COS(PI()*MOD(Calculator!$B$33/Calculator!$F$21,1)),2))+MIN(500,MAX(30,100*EXP(-0.3*'VSWR Calculator'!$C$24)*(1+3*ABS(MOD('VSWR Calculator'!$C$23/Calculator!$F$21/2,1)-0.5))))/'VSWR Calculator'!$C$25)-$C52)^2+(1500*ABS(SIN(2*PI()*MOD(Calculator!$B$33/Calculator!$F$21,1)))*IF(MOD(Calculator!$B$33/Calculator!$F$21,1)&lt;0.5,-1,1))^2)/SQRT(((50*POWER(80,POWER(COS(PI()*MOD(Calculator!$B$33/Calculator!$F$21,1)),2))+MIN(500,MAX(30,100*EXP(-0.3*'VSWR Calculator'!$C$24)*(1+3*ABS(MOD('VSWR Calculator'!$C$23/Calculator!$F$21/2,1)-0.5))))/'VSWR Calculator'!$C$25)+$C52)^2+(1500*ABS(SIN(2*PI()*MOD(Calculator!$B$33/Calculator!$F$21,1)))*IF(MOD(Calculator!$B$33/Calculator!$F$21,1)&lt;0.5,-1,1))^2))/(1-SQRT(((50*POWER(80,POWER(COS(PI()*MOD(Calculator!$B$33/Calculator!$F$21,1)),2))+MIN(500,MAX(30,100*EXP(-0.3*'VSWR Calculator'!$C$24)*(1+3*ABS(MOD('VSWR Calculator'!$C$23/Calculator!$F$21/2,1)-0.5))))/'VSWR Calculator'!$C$25)-$C52)^2+(1500*ABS(SIN(2*PI()*MOD(Calculator!$B$33/Calculator!$F$21,1)))*IF(MOD(Calculator!$B$33/Calculator!$F$21,1)&lt;0.5,-1,1))^2)/SQRT(((50*POWER(80,POWER(COS(PI()*MOD(Calculator!$B$33/Calculator!$F$21,1)),2))+MIN(500,MAX(30,100*EXP(-0.3*'VSWR Calculator'!$C$24)*(1+3*ABS(MOD('VSWR Calculator'!$C$23/Calculator!$F$21/2,1)-0.5))))/'VSWR Calculator'!$C$25)+$C52)^2+(1500*ABS(SIN(2*PI()*MOD(Calculator!$B$33/Calculator!$F$21,1)))*IF(MOD(Calculator!$B$33/Calculator!$F$21,1)&lt;0.5,-1,1))^2)),2))</f>
        <v>—</v>
      </c>
      <c r="DS52" s="253" t="str">
        <f aca="false">IF(OR(Calculator!$E$22&lt;&gt;"YES",Calculator!$B$33&lt;Calculator!$G$22),"—",ROUND((1+SQRT(((50*POWER(80,POWER(COS(PI()*MOD(Calculator!$B$33/Calculator!$F$22,1)),2))+MIN(500,MAX(30,100*EXP(-0.3*'VSWR Calculator'!$C$24)*(1+3*ABS(MOD('VSWR Calculator'!$C$23/Calculator!$F$22/2,1)-0.5))))/'VSWR Calculator'!$C$25)-$C52)^2+(1500*ABS(SIN(2*PI()*MOD(Calculator!$B$33/Calculator!$F$22,1)))*IF(MOD(Calculator!$B$33/Calculator!$F$22,1)&lt;0.5,-1,1))^2)/SQRT(((50*POWER(80,POWER(COS(PI()*MOD(Calculator!$B$33/Calculator!$F$22,1)),2))+MIN(500,MAX(30,100*EXP(-0.3*'VSWR Calculator'!$C$24)*(1+3*ABS(MOD('VSWR Calculator'!$C$23/Calculator!$F$22/2,1)-0.5))))/'VSWR Calculator'!$C$25)+$C52)^2+(1500*ABS(SIN(2*PI()*MOD(Calculator!$B$33/Calculator!$F$22,1)))*IF(MOD(Calculator!$B$33/Calculator!$F$22,1)&lt;0.5,-1,1))^2))/(1-SQRT(((50*POWER(80,POWER(COS(PI()*MOD(Calculator!$B$33/Calculator!$F$22,1)),2))+MIN(500,MAX(30,100*EXP(-0.3*'VSWR Calculator'!$C$24)*(1+3*ABS(MOD('VSWR Calculator'!$C$23/Calculator!$F$22/2,1)-0.5))))/'VSWR Calculator'!$C$25)-$C52)^2+(1500*ABS(SIN(2*PI()*MOD(Calculator!$B$33/Calculator!$F$22,1)))*IF(MOD(Calculator!$B$33/Calculator!$F$22,1)&lt;0.5,-1,1))^2)/SQRT(((50*POWER(80,POWER(COS(PI()*MOD(Calculator!$B$33/Calculator!$F$22,1)),2))+MIN(500,MAX(30,100*EXP(-0.3*'VSWR Calculator'!$C$24)*(1+3*ABS(MOD('VSWR Calculator'!$C$23/Calculator!$F$22/2,1)-0.5))))/'VSWR Calculator'!$C$25)+$C52)^2+(1500*ABS(SIN(2*PI()*MOD(Calculator!$B$33/Calculator!$F$22,1)))*IF(MOD(Calculator!$B$33/Calculator!$F$22,1)&lt;0.5,-1,1))^2)),2))</f>
        <v>—</v>
      </c>
      <c r="DT52" s="253" t="n">
        <f aca="false">IFERROR(ROUND((IF(ISNUMBER(DI52),DI52,0)+IF(ISNUMBER(DJ52),DJ52,0)+IF(ISNUMBER(DK52),DK52,0)+IF(ISNUMBER(DL52),DL52,0)+IF(ISNUMBER(DM52),DM52,0)+IF(ISNUMBER(DN52),DN52,0)+IF(ISNUMBER(DO52),DO52,0)+IF(ISNUMBER(DP52),DP52,0)+IF(ISNUMBER(DQ52),DQ52,0)+IF(ISNUMBER(DR52),DR52,0)+IF(ISNUMBER(DS52),DS52,0))/(IF(ISNUMBER(DI52),1,0)+IF(ISNUMBER(DJ52),1,0)+IF(ISNUMBER(DK52),1,0)+IF(ISNUMBER(DL52),1,0)+IF(ISNUMBER(DM52),1,0)+IF(ISNUMBER(DN52),1,0)+IF(ISNUMBER(DO52),1,0)+IF(ISNUMBER(DP52),1,0)+IF(ISNUMBER(DQ52),1,0)+IF(ISNUMBER(DR52),1,0)+IF(ISNUMBER(DS52),1,0)),4),"")</f>
        <v>9.26</v>
      </c>
      <c r="DU52" s="300" t="str">
        <f aca="false">IF(OR(Calculator!$E$12&lt;&gt;"YES",Calculator!$B$34&lt;Calculator!$G$12),"—",ROUND((1+SQRT(((50*POWER(80,POWER(COS(PI()*MOD(Calculator!$B$34/Calculator!$F$12,1)),2))-$C52)^2+(1500*ABS(SIN(2*PI()*MOD(Calculator!$B$34/Calculator!$F$12,1)))*IF(MOD(Calculator!$B$34/Calculator!$F$12,1)&lt;0.5,-1,1))^2)/((50*POWER(80,POWER(COS(PI()*MOD(Calculator!$B$34/Calculator!$F$12,1)),2))+$C52)^2+(1500*ABS(SIN(2*PI()*MOD(Calculator!$B$34/Calculator!$F$12,1)))*IF(MOD(Calculator!$B$34/Calculator!$F$12,1)&lt;0.5,-1,1))^2)))/(1-SQRT(((50*POWER(80,POWER(COS(PI()*MOD(Calculator!$B$34/Calculator!$F$12,1)),2))-$C52)^2+(1500*ABS(SIN(2*PI()*MOD(Calculator!$B$34/Calculator!$F$12,1)))*IF(MOD(Calculator!$B$34/Calculator!$F$12,1)&lt;0.5,-1,1))^2)/((50*POWER(80,POWER(COS(PI()*MOD(Calculator!$B$34/Calculator!$F$12,1)),2))+$C52)^2+(1500*ABS(SIN(2*PI()*MOD(Calculator!$B$34/Calculator!$F$12,1)))*IF(MOD(Calculator!$B$34/Calculator!$F$12,1)&lt;0.5,-1,1))^2))),2))</f>
        <v>—</v>
      </c>
      <c r="DV52" s="300" t="str">
        <f aca="false">IF(OR(Calculator!$E$13&lt;&gt;"YES",Calculator!$B$34&lt;Calculator!$G$13),"—",ROUND((1+SQRT(((50*POWER(80,POWER(COS(PI()*MOD(Calculator!$B$34/Calculator!$F$13,1)),2))-$C52)^2+(1500*ABS(SIN(2*PI()*MOD(Calculator!$B$34/Calculator!$F$13,1)))*IF(MOD(Calculator!$B$34/Calculator!$F$13,1)&lt;0.5,-1,1))^2)/((50*POWER(80,POWER(COS(PI()*MOD(Calculator!$B$34/Calculator!$F$13,1)),2))+$C52)^2+(1500*ABS(SIN(2*PI()*MOD(Calculator!$B$34/Calculator!$F$13,1)))*IF(MOD(Calculator!$B$34/Calculator!$F$13,1)&lt;0.5,-1,1))^2)))/(1-SQRT(((50*POWER(80,POWER(COS(PI()*MOD(Calculator!$B$34/Calculator!$F$13,1)),2))-$C52)^2+(1500*ABS(SIN(2*PI()*MOD(Calculator!$B$34/Calculator!$F$13,1)))*IF(MOD(Calculator!$B$34/Calculator!$F$13,1)&lt;0.5,-1,1))^2)/((50*POWER(80,POWER(COS(PI()*MOD(Calculator!$B$34/Calculator!$F$13,1)),2))+$C52)^2+(1500*ABS(SIN(2*PI()*MOD(Calculator!$B$34/Calculator!$F$13,1)))*IF(MOD(Calculator!$B$34/Calculator!$F$13,1)&lt;0.5,-1,1))^2))),2))</f>
        <v>—</v>
      </c>
      <c r="DW52" s="300" t="str">
        <f aca="false">IF(OR(Calculator!$E$14&lt;&gt;"YES",Calculator!$B$34&lt;Calculator!$G$14),"—",ROUND((1+SQRT(((50*POWER(80,POWER(COS(PI()*MOD(Calculator!$B$34/Calculator!$F$14,1)),2))-$C52)^2+(1500*ABS(SIN(2*PI()*MOD(Calculator!$B$34/Calculator!$F$14,1)))*IF(MOD(Calculator!$B$34/Calculator!$F$14,1)&lt;0.5,-1,1))^2)/((50*POWER(80,POWER(COS(PI()*MOD(Calculator!$B$34/Calculator!$F$14,1)),2))+$C52)^2+(1500*ABS(SIN(2*PI()*MOD(Calculator!$B$34/Calculator!$F$14,1)))*IF(MOD(Calculator!$B$34/Calculator!$F$14,1)&lt;0.5,-1,1))^2)))/(1-SQRT(((50*POWER(80,POWER(COS(PI()*MOD(Calculator!$B$34/Calculator!$F$14,1)),2))-$C52)^2+(1500*ABS(SIN(2*PI()*MOD(Calculator!$B$34/Calculator!$F$14,1)))*IF(MOD(Calculator!$B$34/Calculator!$F$14,1)&lt;0.5,-1,1))^2)/((50*POWER(80,POWER(COS(PI()*MOD(Calculator!$B$34/Calculator!$F$14,1)),2))+$C52)^2+(1500*ABS(SIN(2*PI()*MOD(Calculator!$B$34/Calculator!$F$14,1)))*IF(MOD(Calculator!$B$34/Calculator!$F$14,1)&lt;0.5,-1,1))^2))),2))</f>
        <v>—</v>
      </c>
      <c r="DX52" s="300" t="n">
        <f aca="false">IF(OR(Calculator!$E$15&lt;&gt;"YES",Calculator!$B$34&lt;Calculator!$G$15),"—",ROUND((1+SQRT(((50*POWER(80,POWER(COS(PI()*MOD(Calculator!$B$34/Calculator!$F$15,1)),2))-$C52)^2+(1500*ABS(SIN(2*PI()*MOD(Calculator!$B$34/Calculator!$F$15,1)))*IF(MOD(Calculator!$B$34/Calculator!$F$15,1)&lt;0.5,-1,1))^2)/((50*POWER(80,POWER(COS(PI()*MOD(Calculator!$B$34/Calculator!$F$15,1)),2))+$C52)^2+(1500*ABS(SIN(2*PI()*MOD(Calculator!$B$34/Calculator!$F$15,1)))*IF(MOD(Calculator!$B$34/Calculator!$F$15,1)&lt;0.5,-1,1))^2)))/(1-SQRT(((50*POWER(80,POWER(COS(PI()*MOD(Calculator!$B$34/Calculator!$F$15,1)),2))-$C52)^2+(1500*ABS(SIN(2*PI()*MOD(Calculator!$B$34/Calculator!$F$15,1)))*IF(MOD(Calculator!$B$34/Calculator!$F$15,1)&lt;0.5,-1,1))^2)/((50*POWER(80,POWER(COS(PI()*MOD(Calculator!$B$34/Calculator!$F$15,1)),2))+$C52)^2+(1500*ABS(SIN(2*PI()*MOD(Calculator!$B$34/Calculator!$F$15,1)))*IF(MOD(Calculator!$B$34/Calculator!$F$15,1)&lt;0.5,-1,1))^2))),2))</f>
        <v>19.83</v>
      </c>
      <c r="DY52" s="300" t="str">
        <f aca="false">IF(OR(Calculator!$E$16&lt;&gt;"YES",Calculator!$B$34&lt;Calculator!$G$16),"—",ROUND((1+SQRT(((50*POWER(80,POWER(COS(PI()*MOD(Calculator!$B$34/Calculator!$F$16,1)),2))-$C52)^2+(1500*ABS(SIN(2*PI()*MOD(Calculator!$B$34/Calculator!$F$16,1)))*IF(MOD(Calculator!$B$34/Calculator!$F$16,1)&lt;0.5,-1,1))^2)/((50*POWER(80,POWER(COS(PI()*MOD(Calculator!$B$34/Calculator!$F$16,1)),2))+$C52)^2+(1500*ABS(SIN(2*PI()*MOD(Calculator!$B$34/Calculator!$F$16,1)))*IF(MOD(Calculator!$B$34/Calculator!$F$16,1)&lt;0.5,-1,1))^2)))/(1-SQRT(((50*POWER(80,POWER(COS(PI()*MOD(Calculator!$B$34/Calculator!$F$16,1)),2))-$C52)^2+(1500*ABS(SIN(2*PI()*MOD(Calculator!$B$34/Calculator!$F$16,1)))*IF(MOD(Calculator!$B$34/Calculator!$F$16,1)&lt;0.5,-1,1))^2)/((50*POWER(80,POWER(COS(PI()*MOD(Calculator!$B$34/Calculator!$F$16,1)),2))+$C52)^2+(1500*ABS(SIN(2*PI()*MOD(Calculator!$B$34/Calculator!$F$16,1)))*IF(MOD(Calculator!$B$34/Calculator!$F$16,1)&lt;0.5,-1,1))^2))),2))</f>
        <v>—</v>
      </c>
      <c r="DZ52" s="300" t="n">
        <f aca="false">IF(OR(Calculator!$E$17&lt;&gt;"YES",Calculator!$B$34&lt;Calculator!$G$17),"—",ROUND((1+SQRT(((50*POWER(80,POWER(COS(PI()*MOD(Calculator!$B$34/Calculator!$F$17,1)),2))-$C52)^2+(1500*ABS(SIN(2*PI()*MOD(Calculator!$B$34/Calculator!$F$17,1)))*IF(MOD(Calculator!$B$34/Calculator!$F$17,1)&lt;0.5,-1,1))^2)/((50*POWER(80,POWER(COS(PI()*MOD(Calculator!$B$34/Calculator!$F$17,1)),2))+$C52)^2+(1500*ABS(SIN(2*PI()*MOD(Calculator!$B$34/Calculator!$F$17,1)))*IF(MOD(Calculator!$B$34/Calculator!$F$17,1)&lt;0.5,-1,1))^2)))/(1-SQRT(((50*POWER(80,POWER(COS(PI()*MOD(Calculator!$B$34/Calculator!$F$17,1)),2))-$C52)^2+(1500*ABS(SIN(2*PI()*MOD(Calculator!$B$34/Calculator!$F$17,1)))*IF(MOD(Calculator!$B$34/Calculator!$F$17,1)&lt;0.5,-1,1))^2)/((50*POWER(80,POWER(COS(PI()*MOD(Calculator!$B$34/Calculator!$F$17,1)),2))+$C52)^2+(1500*ABS(SIN(2*PI()*MOD(Calculator!$B$34/Calculator!$F$17,1)))*IF(MOD(Calculator!$B$34/Calculator!$F$17,1)&lt;0.5,-1,1))^2))),2))</f>
        <v>14.53</v>
      </c>
      <c r="EA52" s="300" t="str">
        <f aca="false">IF(OR(Calculator!$E$18&lt;&gt;"YES",Calculator!$B$34&lt;Calculator!$G$18),"—",ROUND((1+SQRT(((50*POWER(80,POWER(COS(PI()*MOD(Calculator!$B$34/Calculator!$F$18,1)),2))-$C52)^2+(1500*ABS(SIN(2*PI()*MOD(Calculator!$B$34/Calculator!$F$18,1)))*IF(MOD(Calculator!$B$34/Calculator!$F$18,1)&lt;0.5,-1,1))^2)/((50*POWER(80,POWER(COS(PI()*MOD(Calculator!$B$34/Calculator!$F$18,1)),2))+$C52)^2+(1500*ABS(SIN(2*PI()*MOD(Calculator!$B$34/Calculator!$F$18,1)))*IF(MOD(Calculator!$B$34/Calculator!$F$18,1)&lt;0.5,-1,1))^2)))/(1-SQRT(((50*POWER(80,POWER(COS(PI()*MOD(Calculator!$B$34/Calculator!$F$18,1)),2))-$C52)^2+(1500*ABS(SIN(2*PI()*MOD(Calculator!$B$34/Calculator!$F$18,1)))*IF(MOD(Calculator!$B$34/Calculator!$F$18,1)&lt;0.5,-1,1))^2)/((50*POWER(80,POWER(COS(PI()*MOD(Calculator!$B$34/Calculator!$F$18,1)),2))+$C52)^2+(1500*ABS(SIN(2*PI()*MOD(Calculator!$B$34/Calculator!$F$18,1)))*IF(MOD(Calculator!$B$34/Calculator!$F$18,1)&lt;0.5,-1,1))^2))),2))</f>
        <v>—</v>
      </c>
      <c r="EB52" s="300" t="str">
        <f aca="false">IF(OR(Calculator!$E$19&lt;&gt;"YES",Calculator!$B$34&lt;Calculator!$G$19),"—",ROUND((1+SQRT(((50*POWER(80,POWER(COS(PI()*MOD(Calculator!$B$34/Calculator!$F$19,1)),2))-$C52)^2+(1500*ABS(SIN(2*PI()*MOD(Calculator!$B$34/Calculator!$F$19,1)))*IF(MOD(Calculator!$B$34/Calculator!$F$19,1)&lt;0.5,-1,1))^2)/((50*POWER(80,POWER(COS(PI()*MOD(Calculator!$B$34/Calculator!$F$19,1)),2))+$C52)^2+(1500*ABS(SIN(2*PI()*MOD(Calculator!$B$34/Calculator!$F$19,1)))*IF(MOD(Calculator!$B$34/Calculator!$F$19,1)&lt;0.5,-1,1))^2)))/(1-SQRT(((50*POWER(80,POWER(COS(PI()*MOD(Calculator!$B$34/Calculator!$F$19,1)),2))-$C52)^2+(1500*ABS(SIN(2*PI()*MOD(Calculator!$B$34/Calculator!$F$19,1)))*IF(MOD(Calculator!$B$34/Calculator!$F$19,1)&lt;0.5,-1,1))^2)/((50*POWER(80,POWER(COS(PI()*MOD(Calculator!$B$34/Calculator!$F$19,1)),2))+$C52)^2+(1500*ABS(SIN(2*PI()*MOD(Calculator!$B$34/Calculator!$F$19,1)))*IF(MOD(Calculator!$B$34/Calculator!$F$19,1)&lt;0.5,-1,1))^2))),2))</f>
        <v>—</v>
      </c>
      <c r="EC52" s="300" t="str">
        <f aca="false">IF(OR(Calculator!$E$20&lt;&gt;"YES",Calculator!$B$34&lt;Calculator!$G$20),"—",ROUND((1+SQRT(((50*POWER(80,POWER(COS(PI()*MOD(Calculator!$B$34/Calculator!$F$20,1)),2))-$C52)^2+(1500*ABS(SIN(2*PI()*MOD(Calculator!$B$34/Calculator!$F$20,1)))*IF(MOD(Calculator!$B$34/Calculator!$F$20,1)&lt;0.5,-1,1))^2)/((50*POWER(80,POWER(COS(PI()*MOD(Calculator!$B$34/Calculator!$F$20,1)),2))+$C52)^2+(1500*ABS(SIN(2*PI()*MOD(Calculator!$B$34/Calculator!$F$20,1)))*IF(MOD(Calculator!$B$34/Calculator!$F$20,1)&lt;0.5,-1,1))^2)))/(1-SQRT(((50*POWER(80,POWER(COS(PI()*MOD(Calculator!$B$34/Calculator!$F$20,1)),2))-$C52)^2+(1500*ABS(SIN(2*PI()*MOD(Calculator!$B$34/Calculator!$F$20,1)))*IF(MOD(Calculator!$B$34/Calculator!$F$20,1)&lt;0.5,-1,1))^2)/((50*POWER(80,POWER(COS(PI()*MOD(Calculator!$B$34/Calculator!$F$20,1)),2))+$C52)^2+(1500*ABS(SIN(2*PI()*MOD(Calculator!$B$34/Calculator!$F$20,1)))*IF(MOD(Calculator!$B$34/Calculator!$F$20,1)&lt;0.5,-1,1))^2))),2))</f>
        <v>—</v>
      </c>
      <c r="ED52" s="300" t="str">
        <f aca="false">IF(OR(Calculator!$E$21&lt;&gt;"YES",Calculator!$B$34&lt;Calculator!$G$21),"—",ROUND((1+SQRT(((50*POWER(80,POWER(COS(PI()*MOD(Calculator!$B$34/Calculator!$F$21,1)),2))-$C52)^2+(1500*ABS(SIN(2*PI()*MOD(Calculator!$B$34/Calculator!$F$21,1)))*IF(MOD(Calculator!$B$34/Calculator!$F$21,1)&lt;0.5,-1,1))^2)/((50*POWER(80,POWER(COS(PI()*MOD(Calculator!$B$34/Calculator!$F$21,1)),2))+$C52)^2+(1500*ABS(SIN(2*PI()*MOD(Calculator!$B$34/Calculator!$F$21,1)))*IF(MOD(Calculator!$B$34/Calculator!$F$21,1)&lt;0.5,-1,1))^2)))/(1-SQRT(((50*POWER(80,POWER(COS(PI()*MOD(Calculator!$B$34/Calculator!$F$21,1)),2))-$C52)^2+(1500*ABS(SIN(2*PI()*MOD(Calculator!$B$34/Calculator!$F$21,1)))*IF(MOD(Calculator!$B$34/Calculator!$F$21,1)&lt;0.5,-1,1))^2)/((50*POWER(80,POWER(COS(PI()*MOD(Calculator!$B$34/Calculator!$F$21,1)),2))+$C52)^2+(1500*ABS(SIN(2*PI()*MOD(Calculator!$B$34/Calculator!$F$21,1)))*IF(MOD(Calculator!$B$34/Calculator!$F$21,1)&lt;0.5,-1,1))^2))),2))</f>
        <v>—</v>
      </c>
      <c r="EE52" s="300" t="str">
        <f aca="false">IF(OR(Calculator!$E$22&lt;&gt;"YES",Calculator!$B$34&lt;Calculator!$G$22),"—",ROUND((1+SQRT(((50*POWER(80,POWER(COS(PI()*MOD(Calculator!$B$34/Calculator!$F$22,1)),2))-$C52)^2+(1500*ABS(SIN(2*PI()*MOD(Calculator!$B$34/Calculator!$F$22,1)))*IF(MOD(Calculator!$B$34/Calculator!$F$22,1)&lt;0.5,-1,1))^2)/((50*POWER(80,POWER(COS(PI()*MOD(Calculator!$B$34/Calculator!$F$22,1)),2))+$C52)^2+(1500*ABS(SIN(2*PI()*MOD(Calculator!$B$34/Calculator!$F$22,1)))*IF(MOD(Calculator!$B$34/Calculator!$F$22,1)&lt;0.5,-1,1))^2)))/(1-SQRT(((50*POWER(80,POWER(COS(PI()*MOD(Calculator!$B$34/Calculator!$F$22,1)),2))-$C52)^2+(1500*ABS(SIN(2*PI()*MOD(Calculator!$B$34/Calculator!$F$22,1)))*IF(MOD(Calculator!$B$34/Calculator!$F$22,1)&lt;0.5,-1,1))^2)/((50*POWER(80,POWER(COS(PI()*MOD(Calculator!$B$34/Calculator!$F$22,1)),2))+$C52)^2+(1500*ABS(SIN(2*PI()*MOD(Calculator!$B$34/Calculator!$F$22,1)))*IF(MOD(Calculator!$B$34/Calculator!$F$22,1)&lt;0.5,-1,1))^2))),2))</f>
        <v>—</v>
      </c>
      <c r="EF52" s="295" t="n">
        <f aca="false">IFERROR(ROUND((IF(ISNUMBER(DU52),DU52,0)+IF(ISNUMBER(DV52),DV52,0)+IF(ISNUMBER(DW52),DW52,0)+IF(ISNUMBER(DX52),DX52,0)+IF(ISNUMBER(DY52),DY52,0)+IF(ISNUMBER(DZ52),DZ52,0)+IF(ISNUMBER(EA52),EA52,0)+IF(ISNUMBER(EB52),EB52,0)+IF(ISNUMBER(EC52),EC52,0)+IF(ISNUMBER(ED52),ED52,0)+IF(ISNUMBER(EE52),EE52,0))/(IF(ISNUMBER(DU52),1,0)+IF(ISNUMBER(DV52),1,0)+IF(ISNUMBER(DW52),1,0)+IF(ISNUMBER(DX52),1,0)+IF(ISNUMBER(DY52),1,0)+IF(ISNUMBER(DZ52),1,0)+IF(ISNUMBER(EA52),1,0)+IF(ISNUMBER(EB52),1,0)+IF(ISNUMBER(EC52),1,0)+IF(ISNUMBER(ED52),1,0)+IF(ISNUMBER(EE52),1,0)),4),"")</f>
        <v>17.18</v>
      </c>
      <c r="EG52" s="300" t="str">
        <f aca="false">IF(OR(Calculator!$E$12&lt;&gt;"YES",Calculator!$B$35&lt;Calculator!$G$12),"—",ROUND((1+SQRT(((50*POWER(80,POWER(COS(PI()*MOD(Calculator!$B$35/Calculator!$F$12,1)),2))-$C52)^2+(1500*ABS(SIN(2*PI()*MOD(Calculator!$B$35/Calculator!$F$12,1)))*IF(MOD(Calculator!$B$35/Calculator!$F$12,1)&lt;0.5,-1,1))^2)/((50*POWER(80,POWER(COS(PI()*MOD(Calculator!$B$35/Calculator!$F$12,1)),2))+$C52)^2+(1500*ABS(SIN(2*PI()*MOD(Calculator!$B$35/Calculator!$F$12,1)))*IF(MOD(Calculator!$B$35/Calculator!$F$12,1)&lt;0.5,-1,1))^2)))/(1-SQRT(((50*POWER(80,POWER(COS(PI()*MOD(Calculator!$B$35/Calculator!$F$12,1)),2))-$C52)^2+(1500*ABS(SIN(2*PI()*MOD(Calculator!$B$35/Calculator!$F$12,1)))*IF(MOD(Calculator!$B$35/Calculator!$F$12,1)&lt;0.5,-1,1))^2)/((50*POWER(80,POWER(COS(PI()*MOD(Calculator!$B$35/Calculator!$F$12,1)),2))+$C52)^2+(1500*ABS(SIN(2*PI()*MOD(Calculator!$B$35/Calculator!$F$12,1)))*IF(MOD(Calculator!$B$35/Calculator!$F$12,1)&lt;0.5,-1,1))^2))),2))</f>
        <v>—</v>
      </c>
      <c r="EH52" s="300" t="str">
        <f aca="false">IF(OR(Calculator!$E$13&lt;&gt;"YES",Calculator!$B$35&lt;Calculator!$G$13),"—",ROUND((1+SQRT(((50*POWER(80,POWER(COS(PI()*MOD(Calculator!$B$35/Calculator!$F$13,1)),2))-$C52)^2+(1500*ABS(SIN(2*PI()*MOD(Calculator!$B$35/Calculator!$F$13,1)))*IF(MOD(Calculator!$B$35/Calculator!$F$13,1)&lt;0.5,-1,1))^2)/((50*POWER(80,POWER(COS(PI()*MOD(Calculator!$B$35/Calculator!$F$13,1)),2))+$C52)^2+(1500*ABS(SIN(2*PI()*MOD(Calculator!$B$35/Calculator!$F$13,1)))*IF(MOD(Calculator!$B$35/Calculator!$F$13,1)&lt;0.5,-1,1))^2)))/(1-SQRT(((50*POWER(80,POWER(COS(PI()*MOD(Calculator!$B$35/Calculator!$F$13,1)),2))-$C52)^2+(1500*ABS(SIN(2*PI()*MOD(Calculator!$B$35/Calculator!$F$13,1)))*IF(MOD(Calculator!$B$35/Calculator!$F$13,1)&lt;0.5,-1,1))^2)/((50*POWER(80,POWER(COS(PI()*MOD(Calculator!$B$35/Calculator!$F$13,1)),2))+$C52)^2+(1500*ABS(SIN(2*PI()*MOD(Calculator!$B$35/Calculator!$F$13,1)))*IF(MOD(Calculator!$B$35/Calculator!$F$13,1)&lt;0.5,-1,1))^2))),2))</f>
        <v>—</v>
      </c>
      <c r="EI52" s="300" t="str">
        <f aca="false">IF(OR(Calculator!$E$14&lt;&gt;"YES",Calculator!$B$35&lt;Calculator!$G$14),"—",ROUND((1+SQRT(((50*POWER(80,POWER(COS(PI()*MOD(Calculator!$B$35/Calculator!$F$14,1)),2))-$C52)^2+(1500*ABS(SIN(2*PI()*MOD(Calculator!$B$35/Calculator!$F$14,1)))*IF(MOD(Calculator!$B$35/Calculator!$F$14,1)&lt;0.5,-1,1))^2)/((50*POWER(80,POWER(COS(PI()*MOD(Calculator!$B$35/Calculator!$F$14,1)),2))+$C52)^2+(1500*ABS(SIN(2*PI()*MOD(Calculator!$B$35/Calculator!$F$14,1)))*IF(MOD(Calculator!$B$35/Calculator!$F$14,1)&lt;0.5,-1,1))^2)))/(1-SQRT(((50*POWER(80,POWER(COS(PI()*MOD(Calculator!$B$35/Calculator!$F$14,1)),2))-$C52)^2+(1500*ABS(SIN(2*PI()*MOD(Calculator!$B$35/Calculator!$F$14,1)))*IF(MOD(Calculator!$B$35/Calculator!$F$14,1)&lt;0.5,-1,1))^2)/((50*POWER(80,POWER(COS(PI()*MOD(Calculator!$B$35/Calculator!$F$14,1)),2))+$C52)^2+(1500*ABS(SIN(2*PI()*MOD(Calculator!$B$35/Calculator!$F$14,1)))*IF(MOD(Calculator!$B$35/Calculator!$F$14,1)&lt;0.5,-1,1))^2))),2))</f>
        <v>—</v>
      </c>
      <c r="EJ52" s="300" t="n">
        <f aca="false">IF(OR(Calculator!$E$15&lt;&gt;"YES",Calculator!$B$35&lt;Calculator!$G$15),"—",ROUND((1+SQRT(((50*POWER(80,POWER(COS(PI()*MOD(Calculator!$B$35/Calculator!$F$15,1)),2))-$C52)^2+(1500*ABS(SIN(2*PI()*MOD(Calculator!$B$35/Calculator!$F$15,1)))*IF(MOD(Calculator!$B$35/Calculator!$F$15,1)&lt;0.5,-1,1))^2)/((50*POWER(80,POWER(COS(PI()*MOD(Calculator!$B$35/Calculator!$F$15,1)),2))+$C52)^2+(1500*ABS(SIN(2*PI()*MOD(Calculator!$B$35/Calculator!$F$15,1)))*IF(MOD(Calculator!$B$35/Calculator!$F$15,1)&lt;0.5,-1,1))^2)))/(1-SQRT(((50*POWER(80,POWER(COS(PI()*MOD(Calculator!$B$35/Calculator!$F$15,1)),2))-$C52)^2+(1500*ABS(SIN(2*PI()*MOD(Calculator!$B$35/Calculator!$F$15,1)))*IF(MOD(Calculator!$B$35/Calculator!$F$15,1)&lt;0.5,-1,1))^2)/((50*POWER(80,POWER(COS(PI()*MOD(Calculator!$B$35/Calculator!$F$15,1)),2))+$C52)^2+(1500*ABS(SIN(2*PI()*MOD(Calculator!$B$35/Calculator!$F$15,1)))*IF(MOD(Calculator!$B$35/Calculator!$F$15,1)&lt;0.5,-1,1))^2))),2))</f>
        <v>3.17</v>
      </c>
      <c r="EK52" s="300" t="str">
        <f aca="false">IF(OR(Calculator!$E$16&lt;&gt;"YES",Calculator!$B$35&lt;Calculator!$G$16),"—",ROUND((1+SQRT(((50*POWER(80,POWER(COS(PI()*MOD(Calculator!$B$35/Calculator!$F$16,1)),2))-$C52)^2+(1500*ABS(SIN(2*PI()*MOD(Calculator!$B$35/Calculator!$F$16,1)))*IF(MOD(Calculator!$B$35/Calculator!$F$16,1)&lt;0.5,-1,1))^2)/((50*POWER(80,POWER(COS(PI()*MOD(Calculator!$B$35/Calculator!$F$16,1)),2))+$C52)^2+(1500*ABS(SIN(2*PI()*MOD(Calculator!$B$35/Calculator!$F$16,1)))*IF(MOD(Calculator!$B$35/Calculator!$F$16,1)&lt;0.5,-1,1))^2)))/(1-SQRT(((50*POWER(80,POWER(COS(PI()*MOD(Calculator!$B$35/Calculator!$F$16,1)),2))-$C52)^2+(1500*ABS(SIN(2*PI()*MOD(Calculator!$B$35/Calculator!$F$16,1)))*IF(MOD(Calculator!$B$35/Calculator!$F$16,1)&lt;0.5,-1,1))^2)/((50*POWER(80,POWER(COS(PI()*MOD(Calculator!$B$35/Calculator!$F$16,1)),2))+$C52)^2+(1500*ABS(SIN(2*PI()*MOD(Calculator!$B$35/Calculator!$F$16,1)))*IF(MOD(Calculator!$B$35/Calculator!$F$16,1)&lt;0.5,-1,1))^2))),2))</f>
        <v>—</v>
      </c>
      <c r="EL52" s="300" t="n">
        <f aca="false">IF(OR(Calculator!$E$17&lt;&gt;"YES",Calculator!$B$35&lt;Calculator!$G$17),"—",ROUND((1+SQRT(((50*POWER(80,POWER(COS(PI()*MOD(Calculator!$B$35/Calculator!$F$17,1)),2))-$C52)^2+(1500*ABS(SIN(2*PI()*MOD(Calculator!$B$35/Calculator!$F$17,1)))*IF(MOD(Calculator!$B$35/Calculator!$F$17,1)&lt;0.5,-1,1))^2)/((50*POWER(80,POWER(COS(PI()*MOD(Calculator!$B$35/Calculator!$F$17,1)),2))+$C52)^2+(1500*ABS(SIN(2*PI()*MOD(Calculator!$B$35/Calculator!$F$17,1)))*IF(MOD(Calculator!$B$35/Calculator!$F$17,1)&lt;0.5,-1,1))^2)))/(1-SQRT(((50*POWER(80,POWER(COS(PI()*MOD(Calculator!$B$35/Calculator!$F$17,1)),2))-$C52)^2+(1500*ABS(SIN(2*PI()*MOD(Calculator!$B$35/Calculator!$F$17,1)))*IF(MOD(Calculator!$B$35/Calculator!$F$17,1)&lt;0.5,-1,1))^2)/((50*POWER(80,POWER(COS(PI()*MOD(Calculator!$B$35/Calculator!$F$17,1)),2))+$C52)^2+(1500*ABS(SIN(2*PI()*MOD(Calculator!$B$35/Calculator!$F$17,1)))*IF(MOD(Calculator!$B$35/Calculator!$F$17,1)&lt;0.5,-1,1))^2))),2))</f>
        <v>19.36</v>
      </c>
      <c r="EM52" s="300" t="str">
        <f aca="false">IF(OR(Calculator!$E$18&lt;&gt;"YES",Calculator!$B$35&lt;Calculator!$G$18),"—",ROUND((1+SQRT(((50*POWER(80,POWER(COS(PI()*MOD(Calculator!$B$35/Calculator!$F$18,1)),2))-$C52)^2+(1500*ABS(SIN(2*PI()*MOD(Calculator!$B$35/Calculator!$F$18,1)))*IF(MOD(Calculator!$B$35/Calculator!$F$18,1)&lt;0.5,-1,1))^2)/((50*POWER(80,POWER(COS(PI()*MOD(Calculator!$B$35/Calculator!$F$18,1)),2))+$C52)^2+(1500*ABS(SIN(2*PI()*MOD(Calculator!$B$35/Calculator!$F$18,1)))*IF(MOD(Calculator!$B$35/Calculator!$F$18,1)&lt;0.5,-1,1))^2)))/(1-SQRT(((50*POWER(80,POWER(COS(PI()*MOD(Calculator!$B$35/Calculator!$F$18,1)),2))-$C52)^2+(1500*ABS(SIN(2*PI()*MOD(Calculator!$B$35/Calculator!$F$18,1)))*IF(MOD(Calculator!$B$35/Calculator!$F$18,1)&lt;0.5,-1,1))^2)/((50*POWER(80,POWER(COS(PI()*MOD(Calculator!$B$35/Calculator!$F$18,1)),2))+$C52)^2+(1500*ABS(SIN(2*PI()*MOD(Calculator!$B$35/Calculator!$F$18,1)))*IF(MOD(Calculator!$B$35/Calculator!$F$18,1)&lt;0.5,-1,1))^2))),2))</f>
        <v>—</v>
      </c>
      <c r="EN52" s="300" t="str">
        <f aca="false">IF(OR(Calculator!$E$19&lt;&gt;"YES",Calculator!$B$35&lt;Calculator!$G$19),"—",ROUND((1+SQRT(((50*POWER(80,POWER(COS(PI()*MOD(Calculator!$B$35/Calculator!$F$19,1)),2))-$C52)^2+(1500*ABS(SIN(2*PI()*MOD(Calculator!$B$35/Calculator!$F$19,1)))*IF(MOD(Calculator!$B$35/Calculator!$F$19,1)&lt;0.5,-1,1))^2)/((50*POWER(80,POWER(COS(PI()*MOD(Calculator!$B$35/Calculator!$F$19,1)),2))+$C52)^2+(1500*ABS(SIN(2*PI()*MOD(Calculator!$B$35/Calculator!$F$19,1)))*IF(MOD(Calculator!$B$35/Calculator!$F$19,1)&lt;0.5,-1,1))^2)))/(1-SQRT(((50*POWER(80,POWER(COS(PI()*MOD(Calculator!$B$35/Calculator!$F$19,1)),2))-$C52)^2+(1500*ABS(SIN(2*PI()*MOD(Calculator!$B$35/Calculator!$F$19,1)))*IF(MOD(Calculator!$B$35/Calculator!$F$19,1)&lt;0.5,-1,1))^2)/((50*POWER(80,POWER(COS(PI()*MOD(Calculator!$B$35/Calculator!$F$19,1)),2))+$C52)^2+(1500*ABS(SIN(2*PI()*MOD(Calculator!$B$35/Calculator!$F$19,1)))*IF(MOD(Calculator!$B$35/Calculator!$F$19,1)&lt;0.5,-1,1))^2))),2))</f>
        <v>—</v>
      </c>
      <c r="EO52" s="300" t="str">
        <f aca="false">IF(OR(Calculator!$E$20&lt;&gt;"YES",Calculator!$B$35&lt;Calculator!$G$20),"—",ROUND((1+SQRT(((50*POWER(80,POWER(COS(PI()*MOD(Calculator!$B$35/Calculator!$F$20,1)),2))-$C52)^2+(1500*ABS(SIN(2*PI()*MOD(Calculator!$B$35/Calculator!$F$20,1)))*IF(MOD(Calculator!$B$35/Calculator!$F$20,1)&lt;0.5,-1,1))^2)/((50*POWER(80,POWER(COS(PI()*MOD(Calculator!$B$35/Calculator!$F$20,1)),2))+$C52)^2+(1500*ABS(SIN(2*PI()*MOD(Calculator!$B$35/Calculator!$F$20,1)))*IF(MOD(Calculator!$B$35/Calculator!$F$20,1)&lt;0.5,-1,1))^2)))/(1-SQRT(((50*POWER(80,POWER(COS(PI()*MOD(Calculator!$B$35/Calculator!$F$20,1)),2))-$C52)^2+(1500*ABS(SIN(2*PI()*MOD(Calculator!$B$35/Calculator!$F$20,1)))*IF(MOD(Calculator!$B$35/Calculator!$F$20,1)&lt;0.5,-1,1))^2)/((50*POWER(80,POWER(COS(PI()*MOD(Calculator!$B$35/Calculator!$F$20,1)),2))+$C52)^2+(1500*ABS(SIN(2*PI()*MOD(Calculator!$B$35/Calculator!$F$20,1)))*IF(MOD(Calculator!$B$35/Calculator!$F$20,1)&lt;0.5,-1,1))^2))),2))</f>
        <v>—</v>
      </c>
      <c r="EP52" s="300" t="str">
        <f aca="false">IF(OR(Calculator!$E$21&lt;&gt;"YES",Calculator!$B$35&lt;Calculator!$G$21),"—",ROUND((1+SQRT(((50*POWER(80,POWER(COS(PI()*MOD(Calculator!$B$35/Calculator!$F$21,1)),2))-$C52)^2+(1500*ABS(SIN(2*PI()*MOD(Calculator!$B$35/Calculator!$F$21,1)))*IF(MOD(Calculator!$B$35/Calculator!$F$21,1)&lt;0.5,-1,1))^2)/((50*POWER(80,POWER(COS(PI()*MOD(Calculator!$B$35/Calculator!$F$21,1)),2))+$C52)^2+(1500*ABS(SIN(2*PI()*MOD(Calculator!$B$35/Calculator!$F$21,1)))*IF(MOD(Calculator!$B$35/Calculator!$F$21,1)&lt;0.5,-1,1))^2)))/(1-SQRT(((50*POWER(80,POWER(COS(PI()*MOD(Calculator!$B$35/Calculator!$F$21,1)),2))-$C52)^2+(1500*ABS(SIN(2*PI()*MOD(Calculator!$B$35/Calculator!$F$21,1)))*IF(MOD(Calculator!$B$35/Calculator!$F$21,1)&lt;0.5,-1,1))^2)/((50*POWER(80,POWER(COS(PI()*MOD(Calculator!$B$35/Calculator!$F$21,1)),2))+$C52)^2+(1500*ABS(SIN(2*PI()*MOD(Calculator!$B$35/Calculator!$F$21,1)))*IF(MOD(Calculator!$B$35/Calculator!$F$21,1)&lt;0.5,-1,1))^2))),2))</f>
        <v>—</v>
      </c>
      <c r="EQ52" s="300" t="str">
        <f aca="false">IF(OR(Calculator!$E$22&lt;&gt;"YES",Calculator!$B$35&lt;Calculator!$G$22),"—",ROUND((1+SQRT(((50*POWER(80,POWER(COS(PI()*MOD(Calculator!$B$35/Calculator!$F$22,1)),2))-$C52)^2+(1500*ABS(SIN(2*PI()*MOD(Calculator!$B$35/Calculator!$F$22,1)))*IF(MOD(Calculator!$B$35/Calculator!$F$22,1)&lt;0.5,-1,1))^2)/((50*POWER(80,POWER(COS(PI()*MOD(Calculator!$B$35/Calculator!$F$22,1)),2))+$C52)^2+(1500*ABS(SIN(2*PI()*MOD(Calculator!$B$35/Calculator!$F$22,1)))*IF(MOD(Calculator!$B$35/Calculator!$F$22,1)&lt;0.5,-1,1))^2)))/(1-SQRT(((50*POWER(80,POWER(COS(PI()*MOD(Calculator!$B$35/Calculator!$F$22,1)),2))-$C52)^2+(1500*ABS(SIN(2*PI()*MOD(Calculator!$B$35/Calculator!$F$22,1)))*IF(MOD(Calculator!$B$35/Calculator!$F$22,1)&lt;0.5,-1,1))^2)/((50*POWER(80,POWER(COS(PI()*MOD(Calculator!$B$35/Calculator!$F$22,1)),2))+$C52)^2+(1500*ABS(SIN(2*PI()*MOD(Calculator!$B$35/Calculator!$F$22,1)))*IF(MOD(Calculator!$B$35/Calculator!$F$22,1)&lt;0.5,-1,1))^2))),2))</f>
        <v>—</v>
      </c>
      <c r="ER52" s="295" t="n">
        <f aca="false">IFERROR(ROUND((IF(ISNUMBER(EG52),EG52,0)+IF(ISNUMBER(EH52),EH52,0)+IF(ISNUMBER(EI52),EI52,0)+IF(ISNUMBER(EJ52),EJ52,0)+IF(ISNUMBER(EK52),EK52,0)+IF(ISNUMBER(EL52),EL52,0)+IF(ISNUMBER(EM52),EM52,0)+IF(ISNUMBER(EN52),EN52,0)+IF(ISNUMBER(EO52),EO52,0)+IF(ISNUMBER(EP52),EP52,0)+IF(ISNUMBER(EQ52),EQ52,0))/(IF(ISNUMBER(EG52),1,0)+IF(ISNUMBER(EH52),1,0)+IF(ISNUMBER(EI52),1,0)+IF(ISNUMBER(EJ52),1,0)+IF(ISNUMBER(EK52),1,0)+IF(ISNUMBER(EL52),1,0)+IF(ISNUMBER(EM52),1,0)+IF(ISNUMBER(EN52),1,0)+IF(ISNUMBER(EO52),1,0)+IF(ISNUMBER(EP52),1,0)+IF(ISNUMBER(EQ52),1,0)),4),"")</f>
        <v>11.265</v>
      </c>
      <c r="ES52" s="300" t="str">
        <f aca="false">IF(OR(Calculator!$E$12&lt;&gt;"YES",Calculator!$B$36&lt;Calculator!$G$12),"—",ROUND((1+SQRT(((50*POWER(80,POWER(COS(PI()*MOD(Calculator!$B$36/Calculator!$F$12,1)),2))-$C52)^2+(1500*ABS(SIN(2*PI()*MOD(Calculator!$B$36/Calculator!$F$12,1)))*IF(MOD(Calculator!$B$36/Calculator!$F$12,1)&lt;0.5,-1,1))^2)/((50*POWER(80,POWER(COS(PI()*MOD(Calculator!$B$36/Calculator!$F$12,1)),2))+$C52)^2+(1500*ABS(SIN(2*PI()*MOD(Calculator!$B$36/Calculator!$F$12,1)))*IF(MOD(Calculator!$B$36/Calculator!$F$12,1)&lt;0.5,-1,1))^2)))/(1-SQRT(((50*POWER(80,POWER(COS(PI()*MOD(Calculator!$B$36/Calculator!$F$12,1)),2))-$C52)^2+(1500*ABS(SIN(2*PI()*MOD(Calculator!$B$36/Calculator!$F$12,1)))*IF(MOD(Calculator!$B$36/Calculator!$F$12,1)&lt;0.5,-1,1))^2)/((50*POWER(80,POWER(COS(PI()*MOD(Calculator!$B$36/Calculator!$F$12,1)),2))+$C52)^2+(1500*ABS(SIN(2*PI()*MOD(Calculator!$B$36/Calculator!$F$12,1)))*IF(MOD(Calculator!$B$36/Calculator!$F$12,1)&lt;0.5,-1,1))^2))),2))</f>
        <v>—</v>
      </c>
      <c r="ET52" s="300" t="str">
        <f aca="false">IF(OR(Calculator!$E$13&lt;&gt;"YES",Calculator!$B$36&lt;Calculator!$G$13),"—",ROUND((1+SQRT(((50*POWER(80,POWER(COS(PI()*MOD(Calculator!$B$36/Calculator!$F$13,1)),2))-$C52)^2+(1500*ABS(SIN(2*PI()*MOD(Calculator!$B$36/Calculator!$F$13,1)))*IF(MOD(Calculator!$B$36/Calculator!$F$13,1)&lt;0.5,-1,1))^2)/((50*POWER(80,POWER(COS(PI()*MOD(Calculator!$B$36/Calculator!$F$13,1)),2))+$C52)^2+(1500*ABS(SIN(2*PI()*MOD(Calculator!$B$36/Calculator!$F$13,1)))*IF(MOD(Calculator!$B$36/Calculator!$F$13,1)&lt;0.5,-1,1))^2)))/(1-SQRT(((50*POWER(80,POWER(COS(PI()*MOD(Calculator!$B$36/Calculator!$F$13,1)),2))-$C52)^2+(1500*ABS(SIN(2*PI()*MOD(Calculator!$B$36/Calculator!$F$13,1)))*IF(MOD(Calculator!$B$36/Calculator!$F$13,1)&lt;0.5,-1,1))^2)/((50*POWER(80,POWER(COS(PI()*MOD(Calculator!$B$36/Calculator!$F$13,1)),2))+$C52)^2+(1500*ABS(SIN(2*PI()*MOD(Calculator!$B$36/Calculator!$F$13,1)))*IF(MOD(Calculator!$B$36/Calculator!$F$13,1)&lt;0.5,-1,1))^2))),2))</f>
        <v>—</v>
      </c>
      <c r="EU52" s="300" t="str">
        <f aca="false">IF(OR(Calculator!$E$14&lt;&gt;"YES",Calculator!$B$36&lt;Calculator!$G$14),"—",ROUND((1+SQRT(((50*POWER(80,POWER(COS(PI()*MOD(Calculator!$B$36/Calculator!$F$14,1)),2))-$C52)^2+(1500*ABS(SIN(2*PI()*MOD(Calculator!$B$36/Calculator!$F$14,1)))*IF(MOD(Calculator!$B$36/Calculator!$F$14,1)&lt;0.5,-1,1))^2)/((50*POWER(80,POWER(COS(PI()*MOD(Calculator!$B$36/Calculator!$F$14,1)),2))+$C52)^2+(1500*ABS(SIN(2*PI()*MOD(Calculator!$B$36/Calculator!$F$14,1)))*IF(MOD(Calculator!$B$36/Calculator!$F$14,1)&lt;0.5,-1,1))^2)))/(1-SQRT(((50*POWER(80,POWER(COS(PI()*MOD(Calculator!$B$36/Calculator!$F$14,1)),2))-$C52)^2+(1500*ABS(SIN(2*PI()*MOD(Calculator!$B$36/Calculator!$F$14,1)))*IF(MOD(Calculator!$B$36/Calculator!$F$14,1)&lt;0.5,-1,1))^2)/((50*POWER(80,POWER(COS(PI()*MOD(Calculator!$B$36/Calculator!$F$14,1)),2))+$C52)^2+(1500*ABS(SIN(2*PI()*MOD(Calculator!$B$36/Calculator!$F$14,1)))*IF(MOD(Calculator!$B$36/Calculator!$F$14,1)&lt;0.5,-1,1))^2))),2))</f>
        <v>—</v>
      </c>
      <c r="EV52" s="300" t="n">
        <f aca="false">IF(OR(Calculator!$E$15&lt;&gt;"YES",Calculator!$B$36&lt;Calculator!$G$15),"—",ROUND((1+SQRT(((50*POWER(80,POWER(COS(PI()*MOD(Calculator!$B$36/Calculator!$F$15,1)),2))-$C52)^2+(1500*ABS(SIN(2*PI()*MOD(Calculator!$B$36/Calculator!$F$15,1)))*IF(MOD(Calculator!$B$36/Calculator!$F$15,1)&lt;0.5,-1,1))^2)/((50*POWER(80,POWER(COS(PI()*MOD(Calculator!$B$36/Calculator!$F$15,1)),2))+$C52)^2+(1500*ABS(SIN(2*PI()*MOD(Calculator!$B$36/Calculator!$F$15,1)))*IF(MOD(Calculator!$B$36/Calculator!$F$15,1)&lt;0.5,-1,1))^2)))/(1-SQRT(((50*POWER(80,POWER(COS(PI()*MOD(Calculator!$B$36/Calculator!$F$15,1)),2))-$C52)^2+(1500*ABS(SIN(2*PI()*MOD(Calculator!$B$36/Calculator!$F$15,1)))*IF(MOD(Calculator!$B$36/Calculator!$F$15,1)&lt;0.5,-1,1))^2)/((50*POWER(80,POWER(COS(PI()*MOD(Calculator!$B$36/Calculator!$F$15,1)),2))+$C52)^2+(1500*ABS(SIN(2*PI()*MOD(Calculator!$B$36/Calculator!$F$15,1)))*IF(MOD(Calculator!$B$36/Calculator!$F$15,1)&lt;0.5,-1,1))^2))),2))</f>
        <v>17.25</v>
      </c>
      <c r="EW52" s="300" t="str">
        <f aca="false">IF(OR(Calculator!$E$16&lt;&gt;"YES",Calculator!$B$36&lt;Calculator!$G$16),"—",ROUND((1+SQRT(((50*POWER(80,POWER(COS(PI()*MOD(Calculator!$B$36/Calculator!$F$16,1)),2))-$C52)^2+(1500*ABS(SIN(2*PI()*MOD(Calculator!$B$36/Calculator!$F$16,1)))*IF(MOD(Calculator!$B$36/Calculator!$F$16,1)&lt;0.5,-1,1))^2)/((50*POWER(80,POWER(COS(PI()*MOD(Calculator!$B$36/Calculator!$F$16,1)),2))+$C52)^2+(1500*ABS(SIN(2*PI()*MOD(Calculator!$B$36/Calculator!$F$16,1)))*IF(MOD(Calculator!$B$36/Calculator!$F$16,1)&lt;0.5,-1,1))^2)))/(1-SQRT(((50*POWER(80,POWER(COS(PI()*MOD(Calculator!$B$36/Calculator!$F$16,1)),2))-$C52)^2+(1500*ABS(SIN(2*PI()*MOD(Calculator!$B$36/Calculator!$F$16,1)))*IF(MOD(Calculator!$B$36/Calculator!$F$16,1)&lt;0.5,-1,1))^2)/((50*POWER(80,POWER(COS(PI()*MOD(Calculator!$B$36/Calculator!$F$16,1)),2))+$C52)^2+(1500*ABS(SIN(2*PI()*MOD(Calculator!$B$36/Calculator!$F$16,1)))*IF(MOD(Calculator!$B$36/Calculator!$F$16,1)&lt;0.5,-1,1))^2))),2))</f>
        <v>—</v>
      </c>
      <c r="EX52" s="300" t="n">
        <f aca="false">IF(OR(Calculator!$E$17&lt;&gt;"YES",Calculator!$B$36&lt;Calculator!$G$17),"—",ROUND((1+SQRT(((50*POWER(80,POWER(COS(PI()*MOD(Calculator!$B$36/Calculator!$F$17,1)),2))-$C52)^2+(1500*ABS(SIN(2*PI()*MOD(Calculator!$B$36/Calculator!$F$17,1)))*IF(MOD(Calculator!$B$36/Calculator!$F$17,1)&lt;0.5,-1,1))^2)/((50*POWER(80,POWER(COS(PI()*MOD(Calculator!$B$36/Calculator!$F$17,1)),2))+$C52)^2+(1500*ABS(SIN(2*PI()*MOD(Calculator!$B$36/Calculator!$F$17,1)))*IF(MOD(Calculator!$B$36/Calculator!$F$17,1)&lt;0.5,-1,1))^2)))/(1-SQRT(((50*POWER(80,POWER(COS(PI()*MOD(Calculator!$B$36/Calculator!$F$17,1)),2))-$C52)^2+(1500*ABS(SIN(2*PI()*MOD(Calculator!$B$36/Calculator!$F$17,1)))*IF(MOD(Calculator!$B$36/Calculator!$F$17,1)&lt;0.5,-1,1))^2)/((50*POWER(80,POWER(COS(PI()*MOD(Calculator!$B$36/Calculator!$F$17,1)),2))+$C52)^2+(1500*ABS(SIN(2*PI()*MOD(Calculator!$B$36/Calculator!$F$17,1)))*IF(MOD(Calculator!$B$36/Calculator!$F$17,1)&lt;0.5,-1,1))^2))),2))</f>
        <v>19.85</v>
      </c>
      <c r="EY52" s="300" t="str">
        <f aca="false">IF(OR(Calculator!$E$18&lt;&gt;"YES",Calculator!$B$36&lt;Calculator!$G$18),"—",ROUND((1+SQRT(((50*POWER(80,POWER(COS(PI()*MOD(Calculator!$B$36/Calculator!$F$18,1)),2))-$C52)^2+(1500*ABS(SIN(2*PI()*MOD(Calculator!$B$36/Calculator!$F$18,1)))*IF(MOD(Calculator!$B$36/Calculator!$F$18,1)&lt;0.5,-1,1))^2)/((50*POWER(80,POWER(COS(PI()*MOD(Calculator!$B$36/Calculator!$F$18,1)),2))+$C52)^2+(1500*ABS(SIN(2*PI()*MOD(Calculator!$B$36/Calculator!$F$18,1)))*IF(MOD(Calculator!$B$36/Calculator!$F$18,1)&lt;0.5,-1,1))^2)))/(1-SQRT(((50*POWER(80,POWER(COS(PI()*MOD(Calculator!$B$36/Calculator!$F$18,1)),2))-$C52)^2+(1500*ABS(SIN(2*PI()*MOD(Calculator!$B$36/Calculator!$F$18,1)))*IF(MOD(Calculator!$B$36/Calculator!$F$18,1)&lt;0.5,-1,1))^2)/((50*POWER(80,POWER(COS(PI()*MOD(Calculator!$B$36/Calculator!$F$18,1)),2))+$C52)^2+(1500*ABS(SIN(2*PI()*MOD(Calculator!$B$36/Calculator!$F$18,1)))*IF(MOD(Calculator!$B$36/Calculator!$F$18,1)&lt;0.5,-1,1))^2))),2))</f>
        <v>—</v>
      </c>
      <c r="EZ52" s="300" t="str">
        <f aca="false">IF(OR(Calculator!$E$19&lt;&gt;"YES",Calculator!$B$36&lt;Calculator!$G$19),"—",ROUND((1+SQRT(((50*POWER(80,POWER(COS(PI()*MOD(Calculator!$B$36/Calculator!$F$19,1)),2))-$C52)^2+(1500*ABS(SIN(2*PI()*MOD(Calculator!$B$36/Calculator!$F$19,1)))*IF(MOD(Calculator!$B$36/Calculator!$F$19,1)&lt;0.5,-1,1))^2)/((50*POWER(80,POWER(COS(PI()*MOD(Calculator!$B$36/Calculator!$F$19,1)),2))+$C52)^2+(1500*ABS(SIN(2*PI()*MOD(Calculator!$B$36/Calculator!$F$19,1)))*IF(MOD(Calculator!$B$36/Calculator!$F$19,1)&lt;0.5,-1,1))^2)))/(1-SQRT(((50*POWER(80,POWER(COS(PI()*MOD(Calculator!$B$36/Calculator!$F$19,1)),2))-$C52)^2+(1500*ABS(SIN(2*PI()*MOD(Calculator!$B$36/Calculator!$F$19,1)))*IF(MOD(Calculator!$B$36/Calculator!$F$19,1)&lt;0.5,-1,1))^2)/((50*POWER(80,POWER(COS(PI()*MOD(Calculator!$B$36/Calculator!$F$19,1)),2))+$C52)^2+(1500*ABS(SIN(2*PI()*MOD(Calculator!$B$36/Calculator!$F$19,1)))*IF(MOD(Calculator!$B$36/Calculator!$F$19,1)&lt;0.5,-1,1))^2))),2))</f>
        <v>—</v>
      </c>
      <c r="FA52" s="300" t="str">
        <f aca="false">IF(OR(Calculator!$E$20&lt;&gt;"YES",Calculator!$B$36&lt;Calculator!$G$20),"—",ROUND((1+SQRT(((50*POWER(80,POWER(COS(PI()*MOD(Calculator!$B$36/Calculator!$F$20,1)),2))-$C52)^2+(1500*ABS(SIN(2*PI()*MOD(Calculator!$B$36/Calculator!$F$20,1)))*IF(MOD(Calculator!$B$36/Calculator!$F$20,1)&lt;0.5,-1,1))^2)/((50*POWER(80,POWER(COS(PI()*MOD(Calculator!$B$36/Calculator!$F$20,1)),2))+$C52)^2+(1500*ABS(SIN(2*PI()*MOD(Calculator!$B$36/Calculator!$F$20,1)))*IF(MOD(Calculator!$B$36/Calculator!$F$20,1)&lt;0.5,-1,1))^2)))/(1-SQRT(((50*POWER(80,POWER(COS(PI()*MOD(Calculator!$B$36/Calculator!$F$20,1)),2))-$C52)^2+(1500*ABS(SIN(2*PI()*MOD(Calculator!$B$36/Calculator!$F$20,1)))*IF(MOD(Calculator!$B$36/Calculator!$F$20,1)&lt;0.5,-1,1))^2)/((50*POWER(80,POWER(COS(PI()*MOD(Calculator!$B$36/Calculator!$F$20,1)),2))+$C52)^2+(1500*ABS(SIN(2*PI()*MOD(Calculator!$B$36/Calculator!$F$20,1)))*IF(MOD(Calculator!$B$36/Calculator!$F$20,1)&lt;0.5,-1,1))^2))),2))</f>
        <v>—</v>
      </c>
      <c r="FB52" s="300" t="str">
        <f aca="false">IF(OR(Calculator!$E$21&lt;&gt;"YES",Calculator!$B$36&lt;Calculator!$G$21),"—",ROUND((1+SQRT(((50*POWER(80,POWER(COS(PI()*MOD(Calculator!$B$36/Calculator!$F$21,1)),2))-$C52)^2+(1500*ABS(SIN(2*PI()*MOD(Calculator!$B$36/Calculator!$F$21,1)))*IF(MOD(Calculator!$B$36/Calculator!$F$21,1)&lt;0.5,-1,1))^2)/((50*POWER(80,POWER(COS(PI()*MOD(Calculator!$B$36/Calculator!$F$21,1)),2))+$C52)^2+(1500*ABS(SIN(2*PI()*MOD(Calculator!$B$36/Calculator!$F$21,1)))*IF(MOD(Calculator!$B$36/Calculator!$F$21,1)&lt;0.5,-1,1))^2)))/(1-SQRT(((50*POWER(80,POWER(COS(PI()*MOD(Calculator!$B$36/Calculator!$F$21,1)),2))-$C52)^2+(1500*ABS(SIN(2*PI()*MOD(Calculator!$B$36/Calculator!$F$21,1)))*IF(MOD(Calculator!$B$36/Calculator!$F$21,1)&lt;0.5,-1,1))^2)/((50*POWER(80,POWER(COS(PI()*MOD(Calculator!$B$36/Calculator!$F$21,1)),2))+$C52)^2+(1500*ABS(SIN(2*PI()*MOD(Calculator!$B$36/Calculator!$F$21,1)))*IF(MOD(Calculator!$B$36/Calculator!$F$21,1)&lt;0.5,-1,1))^2))),2))</f>
        <v>—</v>
      </c>
      <c r="FC52" s="300" t="str">
        <f aca="false">IF(OR(Calculator!$E$22&lt;&gt;"YES",Calculator!$B$36&lt;Calculator!$G$22),"—",ROUND((1+SQRT(((50*POWER(80,POWER(COS(PI()*MOD(Calculator!$B$36/Calculator!$F$22,1)),2))-$C52)^2+(1500*ABS(SIN(2*PI()*MOD(Calculator!$B$36/Calculator!$F$22,1)))*IF(MOD(Calculator!$B$36/Calculator!$F$22,1)&lt;0.5,-1,1))^2)/((50*POWER(80,POWER(COS(PI()*MOD(Calculator!$B$36/Calculator!$F$22,1)),2))+$C52)^2+(1500*ABS(SIN(2*PI()*MOD(Calculator!$B$36/Calculator!$F$22,1)))*IF(MOD(Calculator!$B$36/Calculator!$F$22,1)&lt;0.5,-1,1))^2)))/(1-SQRT(((50*POWER(80,POWER(COS(PI()*MOD(Calculator!$B$36/Calculator!$F$22,1)),2))-$C52)^2+(1500*ABS(SIN(2*PI()*MOD(Calculator!$B$36/Calculator!$F$22,1)))*IF(MOD(Calculator!$B$36/Calculator!$F$22,1)&lt;0.5,-1,1))^2)/((50*POWER(80,POWER(COS(PI()*MOD(Calculator!$B$36/Calculator!$F$22,1)),2))+$C52)^2+(1500*ABS(SIN(2*PI()*MOD(Calculator!$B$36/Calculator!$F$22,1)))*IF(MOD(Calculator!$B$36/Calculator!$F$22,1)&lt;0.5,-1,1))^2))),2))</f>
        <v>—</v>
      </c>
      <c r="FD52" s="295" t="n">
        <f aca="false">IFERROR(ROUND((IF(ISNUMBER(ES52),ES52,0)+IF(ISNUMBER(ET52),ET52,0)+IF(ISNUMBER(EU52),EU52,0)+IF(ISNUMBER(EV52),EV52,0)+IF(ISNUMBER(EW52),EW52,0)+IF(ISNUMBER(EX52),EX52,0)+IF(ISNUMBER(EY52),EY52,0)+IF(ISNUMBER(EZ52),EZ52,0)+IF(ISNUMBER(FA52),FA52,0)+IF(ISNUMBER(FB52),FB52,0)+IF(ISNUMBER(FC52),FC52,0))/(IF(ISNUMBER(ES52),1,0)+IF(ISNUMBER(ET52),1,0)+IF(ISNUMBER(EU52),1,0)+IF(ISNUMBER(EV52),1,0)+IF(ISNUMBER(EW52),1,0)+IF(ISNUMBER(EX52),1,0)+IF(ISNUMBER(EY52),1,0)+IF(ISNUMBER(EZ52),1,0)+IF(ISNUMBER(FA52),1,0)+IF(ISNUMBER(FB52),1,0)+IF(ISNUMBER(FC52),1,0)),4),"")</f>
        <v>18.55</v>
      </c>
      <c r="FE52" s="300" t="str">
        <f aca="false">IF(OR(Calculator!$E$12&lt;&gt;"YES",Calculator!$B$37&lt;Calculator!$G$12),"—",ROUND((1+SQRT(((50*POWER(80,POWER(COS(PI()*MOD(Calculator!$B$37/Calculator!$F$12,1)),2))-$C52)^2+(1500*ABS(SIN(2*PI()*MOD(Calculator!$B$37/Calculator!$F$12,1)))*IF(MOD(Calculator!$B$37/Calculator!$F$12,1)&lt;0.5,-1,1))^2)/((50*POWER(80,POWER(COS(PI()*MOD(Calculator!$B$37/Calculator!$F$12,1)),2))+$C52)^2+(1500*ABS(SIN(2*PI()*MOD(Calculator!$B$37/Calculator!$F$12,1)))*IF(MOD(Calculator!$B$37/Calculator!$F$12,1)&lt;0.5,-1,1))^2)))/(1-SQRT(((50*POWER(80,POWER(COS(PI()*MOD(Calculator!$B$37/Calculator!$F$12,1)),2))-$C52)^2+(1500*ABS(SIN(2*PI()*MOD(Calculator!$B$37/Calculator!$F$12,1)))*IF(MOD(Calculator!$B$37/Calculator!$F$12,1)&lt;0.5,-1,1))^2)/((50*POWER(80,POWER(COS(PI()*MOD(Calculator!$B$37/Calculator!$F$12,1)),2))+$C52)^2+(1500*ABS(SIN(2*PI()*MOD(Calculator!$B$37/Calculator!$F$12,1)))*IF(MOD(Calculator!$B$37/Calculator!$F$12,1)&lt;0.5,-1,1))^2))),2))</f>
        <v>—</v>
      </c>
      <c r="FF52" s="300" t="str">
        <f aca="false">IF(OR(Calculator!$E$13&lt;&gt;"YES",Calculator!$B$37&lt;Calculator!$G$13),"—",ROUND((1+SQRT(((50*POWER(80,POWER(COS(PI()*MOD(Calculator!$B$37/Calculator!$F$13,1)),2))-$C52)^2+(1500*ABS(SIN(2*PI()*MOD(Calculator!$B$37/Calculator!$F$13,1)))*IF(MOD(Calculator!$B$37/Calculator!$F$13,1)&lt;0.5,-1,1))^2)/((50*POWER(80,POWER(COS(PI()*MOD(Calculator!$B$37/Calculator!$F$13,1)),2))+$C52)^2+(1500*ABS(SIN(2*PI()*MOD(Calculator!$B$37/Calculator!$F$13,1)))*IF(MOD(Calculator!$B$37/Calculator!$F$13,1)&lt;0.5,-1,1))^2)))/(1-SQRT(((50*POWER(80,POWER(COS(PI()*MOD(Calculator!$B$37/Calculator!$F$13,1)),2))-$C52)^2+(1500*ABS(SIN(2*PI()*MOD(Calculator!$B$37/Calculator!$F$13,1)))*IF(MOD(Calculator!$B$37/Calculator!$F$13,1)&lt;0.5,-1,1))^2)/((50*POWER(80,POWER(COS(PI()*MOD(Calculator!$B$37/Calculator!$F$13,1)),2))+$C52)^2+(1500*ABS(SIN(2*PI()*MOD(Calculator!$B$37/Calculator!$F$13,1)))*IF(MOD(Calculator!$B$37/Calculator!$F$13,1)&lt;0.5,-1,1))^2))),2))</f>
        <v>—</v>
      </c>
      <c r="FG52" s="300" t="str">
        <f aca="false">IF(OR(Calculator!$E$14&lt;&gt;"YES",Calculator!$B$37&lt;Calculator!$G$14),"—",ROUND((1+SQRT(((50*POWER(80,POWER(COS(PI()*MOD(Calculator!$B$37/Calculator!$F$14,1)),2))-$C52)^2+(1500*ABS(SIN(2*PI()*MOD(Calculator!$B$37/Calculator!$F$14,1)))*IF(MOD(Calculator!$B$37/Calculator!$F$14,1)&lt;0.5,-1,1))^2)/((50*POWER(80,POWER(COS(PI()*MOD(Calculator!$B$37/Calculator!$F$14,1)),2))+$C52)^2+(1500*ABS(SIN(2*PI()*MOD(Calculator!$B$37/Calculator!$F$14,1)))*IF(MOD(Calculator!$B$37/Calculator!$F$14,1)&lt;0.5,-1,1))^2)))/(1-SQRT(((50*POWER(80,POWER(COS(PI()*MOD(Calculator!$B$37/Calculator!$F$14,1)),2))-$C52)^2+(1500*ABS(SIN(2*PI()*MOD(Calculator!$B$37/Calculator!$F$14,1)))*IF(MOD(Calculator!$B$37/Calculator!$F$14,1)&lt;0.5,-1,1))^2)/((50*POWER(80,POWER(COS(PI()*MOD(Calculator!$B$37/Calculator!$F$14,1)),2))+$C52)^2+(1500*ABS(SIN(2*PI()*MOD(Calculator!$B$37/Calculator!$F$14,1)))*IF(MOD(Calculator!$B$37/Calculator!$F$14,1)&lt;0.5,-1,1))^2))),2))</f>
        <v>—</v>
      </c>
      <c r="FH52" s="300" t="n">
        <f aca="false">IF(OR(Calculator!$E$15&lt;&gt;"YES",Calculator!$B$37&lt;Calculator!$G$15),"—",ROUND((1+SQRT(((50*POWER(80,POWER(COS(PI()*MOD(Calculator!$B$37/Calculator!$F$15,1)),2))-$C52)^2+(1500*ABS(SIN(2*PI()*MOD(Calculator!$B$37/Calculator!$F$15,1)))*IF(MOD(Calculator!$B$37/Calculator!$F$15,1)&lt;0.5,-1,1))^2)/((50*POWER(80,POWER(COS(PI()*MOD(Calculator!$B$37/Calculator!$F$15,1)),2))+$C52)^2+(1500*ABS(SIN(2*PI()*MOD(Calculator!$B$37/Calculator!$F$15,1)))*IF(MOD(Calculator!$B$37/Calculator!$F$15,1)&lt;0.5,-1,1))^2)))/(1-SQRT(((50*POWER(80,POWER(COS(PI()*MOD(Calculator!$B$37/Calculator!$F$15,1)),2))-$C52)^2+(1500*ABS(SIN(2*PI()*MOD(Calculator!$B$37/Calculator!$F$15,1)))*IF(MOD(Calculator!$B$37/Calculator!$F$15,1)&lt;0.5,-1,1))^2)/((50*POWER(80,POWER(COS(PI()*MOD(Calculator!$B$37/Calculator!$F$15,1)),2))+$C52)^2+(1500*ABS(SIN(2*PI()*MOD(Calculator!$B$37/Calculator!$F$15,1)))*IF(MOD(Calculator!$B$37/Calculator!$F$15,1)&lt;0.5,-1,1))^2))),2))</f>
        <v>3.21</v>
      </c>
      <c r="FI52" s="300" t="str">
        <f aca="false">IF(OR(Calculator!$E$16&lt;&gt;"YES",Calculator!$B$37&lt;Calculator!$G$16),"—",ROUND((1+SQRT(((50*POWER(80,POWER(COS(PI()*MOD(Calculator!$B$37/Calculator!$F$16,1)),2))-$C52)^2+(1500*ABS(SIN(2*PI()*MOD(Calculator!$B$37/Calculator!$F$16,1)))*IF(MOD(Calculator!$B$37/Calculator!$F$16,1)&lt;0.5,-1,1))^2)/((50*POWER(80,POWER(COS(PI()*MOD(Calculator!$B$37/Calculator!$F$16,1)),2))+$C52)^2+(1500*ABS(SIN(2*PI()*MOD(Calculator!$B$37/Calculator!$F$16,1)))*IF(MOD(Calculator!$B$37/Calculator!$F$16,1)&lt;0.5,-1,1))^2)))/(1-SQRT(((50*POWER(80,POWER(COS(PI()*MOD(Calculator!$B$37/Calculator!$F$16,1)),2))-$C52)^2+(1500*ABS(SIN(2*PI()*MOD(Calculator!$B$37/Calculator!$F$16,1)))*IF(MOD(Calculator!$B$37/Calculator!$F$16,1)&lt;0.5,-1,1))^2)/((50*POWER(80,POWER(COS(PI()*MOD(Calculator!$B$37/Calculator!$F$16,1)),2))+$C52)^2+(1500*ABS(SIN(2*PI()*MOD(Calculator!$B$37/Calculator!$F$16,1)))*IF(MOD(Calculator!$B$37/Calculator!$F$16,1)&lt;0.5,-1,1))^2))),2))</f>
        <v>—</v>
      </c>
      <c r="FJ52" s="300" t="n">
        <f aca="false">IF(OR(Calculator!$E$17&lt;&gt;"YES",Calculator!$B$37&lt;Calculator!$G$17),"—",ROUND((1+SQRT(((50*POWER(80,POWER(COS(PI()*MOD(Calculator!$B$37/Calculator!$F$17,1)),2))-$C52)^2+(1500*ABS(SIN(2*PI()*MOD(Calculator!$B$37/Calculator!$F$17,1)))*IF(MOD(Calculator!$B$37/Calculator!$F$17,1)&lt;0.5,-1,1))^2)/((50*POWER(80,POWER(COS(PI()*MOD(Calculator!$B$37/Calculator!$F$17,1)),2))+$C52)^2+(1500*ABS(SIN(2*PI()*MOD(Calculator!$B$37/Calculator!$F$17,1)))*IF(MOD(Calculator!$B$37/Calculator!$F$17,1)&lt;0.5,-1,1))^2)))/(1-SQRT(((50*POWER(80,POWER(COS(PI()*MOD(Calculator!$B$37/Calculator!$F$17,1)),2))-$C52)^2+(1500*ABS(SIN(2*PI()*MOD(Calculator!$B$37/Calculator!$F$17,1)))*IF(MOD(Calculator!$B$37/Calculator!$F$17,1)&lt;0.5,-1,1))^2)/((50*POWER(80,POWER(COS(PI()*MOD(Calculator!$B$37/Calculator!$F$17,1)),2))+$C52)^2+(1500*ABS(SIN(2*PI()*MOD(Calculator!$B$37/Calculator!$F$17,1)))*IF(MOD(Calculator!$B$37/Calculator!$F$17,1)&lt;0.5,-1,1))^2))),2))</f>
        <v>15.18</v>
      </c>
      <c r="FK52" s="300" t="str">
        <f aca="false">IF(OR(Calculator!$E$18&lt;&gt;"YES",Calculator!$B$37&lt;Calculator!$G$18),"—",ROUND((1+SQRT(((50*POWER(80,POWER(COS(PI()*MOD(Calculator!$B$37/Calculator!$F$18,1)),2))-$C52)^2+(1500*ABS(SIN(2*PI()*MOD(Calculator!$B$37/Calculator!$F$18,1)))*IF(MOD(Calculator!$B$37/Calculator!$F$18,1)&lt;0.5,-1,1))^2)/((50*POWER(80,POWER(COS(PI()*MOD(Calculator!$B$37/Calculator!$F$18,1)),2))+$C52)^2+(1500*ABS(SIN(2*PI()*MOD(Calculator!$B$37/Calculator!$F$18,1)))*IF(MOD(Calculator!$B$37/Calculator!$F$18,1)&lt;0.5,-1,1))^2)))/(1-SQRT(((50*POWER(80,POWER(COS(PI()*MOD(Calculator!$B$37/Calculator!$F$18,1)),2))-$C52)^2+(1500*ABS(SIN(2*PI()*MOD(Calculator!$B$37/Calculator!$F$18,1)))*IF(MOD(Calculator!$B$37/Calculator!$F$18,1)&lt;0.5,-1,1))^2)/((50*POWER(80,POWER(COS(PI()*MOD(Calculator!$B$37/Calculator!$F$18,1)),2))+$C52)^2+(1500*ABS(SIN(2*PI()*MOD(Calculator!$B$37/Calculator!$F$18,1)))*IF(MOD(Calculator!$B$37/Calculator!$F$18,1)&lt;0.5,-1,1))^2))),2))</f>
        <v>—</v>
      </c>
      <c r="FL52" s="300" t="str">
        <f aca="false">IF(OR(Calculator!$E$19&lt;&gt;"YES",Calculator!$B$37&lt;Calculator!$G$19),"—",ROUND((1+SQRT(((50*POWER(80,POWER(COS(PI()*MOD(Calculator!$B$37/Calculator!$F$19,1)),2))-$C52)^2+(1500*ABS(SIN(2*PI()*MOD(Calculator!$B$37/Calculator!$F$19,1)))*IF(MOD(Calculator!$B$37/Calculator!$F$19,1)&lt;0.5,-1,1))^2)/((50*POWER(80,POWER(COS(PI()*MOD(Calculator!$B$37/Calculator!$F$19,1)),2))+$C52)^2+(1500*ABS(SIN(2*PI()*MOD(Calculator!$B$37/Calculator!$F$19,1)))*IF(MOD(Calculator!$B$37/Calculator!$F$19,1)&lt;0.5,-1,1))^2)))/(1-SQRT(((50*POWER(80,POWER(COS(PI()*MOD(Calculator!$B$37/Calculator!$F$19,1)),2))-$C52)^2+(1500*ABS(SIN(2*PI()*MOD(Calculator!$B$37/Calculator!$F$19,1)))*IF(MOD(Calculator!$B$37/Calculator!$F$19,1)&lt;0.5,-1,1))^2)/((50*POWER(80,POWER(COS(PI()*MOD(Calculator!$B$37/Calculator!$F$19,1)),2))+$C52)^2+(1500*ABS(SIN(2*PI()*MOD(Calculator!$B$37/Calculator!$F$19,1)))*IF(MOD(Calculator!$B$37/Calculator!$F$19,1)&lt;0.5,-1,1))^2))),2))</f>
        <v>—</v>
      </c>
      <c r="FM52" s="300" t="str">
        <f aca="false">IF(OR(Calculator!$E$20&lt;&gt;"YES",Calculator!$B$37&lt;Calculator!$G$20),"—",ROUND((1+SQRT(((50*POWER(80,POWER(COS(PI()*MOD(Calculator!$B$37/Calculator!$F$20,1)),2))-$C52)^2+(1500*ABS(SIN(2*PI()*MOD(Calculator!$B$37/Calculator!$F$20,1)))*IF(MOD(Calculator!$B$37/Calculator!$F$20,1)&lt;0.5,-1,1))^2)/((50*POWER(80,POWER(COS(PI()*MOD(Calculator!$B$37/Calculator!$F$20,1)),2))+$C52)^2+(1500*ABS(SIN(2*PI()*MOD(Calculator!$B$37/Calculator!$F$20,1)))*IF(MOD(Calculator!$B$37/Calculator!$F$20,1)&lt;0.5,-1,1))^2)))/(1-SQRT(((50*POWER(80,POWER(COS(PI()*MOD(Calculator!$B$37/Calculator!$F$20,1)),2))-$C52)^2+(1500*ABS(SIN(2*PI()*MOD(Calculator!$B$37/Calculator!$F$20,1)))*IF(MOD(Calculator!$B$37/Calculator!$F$20,1)&lt;0.5,-1,1))^2)/((50*POWER(80,POWER(COS(PI()*MOD(Calculator!$B$37/Calculator!$F$20,1)),2))+$C52)^2+(1500*ABS(SIN(2*PI()*MOD(Calculator!$B$37/Calculator!$F$20,1)))*IF(MOD(Calculator!$B$37/Calculator!$F$20,1)&lt;0.5,-1,1))^2))),2))</f>
        <v>—</v>
      </c>
      <c r="FN52" s="300" t="str">
        <f aca="false">IF(OR(Calculator!$E$21&lt;&gt;"YES",Calculator!$B$37&lt;Calculator!$G$21),"—",ROUND((1+SQRT(((50*POWER(80,POWER(COS(PI()*MOD(Calculator!$B$37/Calculator!$F$21,1)),2))-$C52)^2+(1500*ABS(SIN(2*PI()*MOD(Calculator!$B$37/Calculator!$F$21,1)))*IF(MOD(Calculator!$B$37/Calculator!$F$21,1)&lt;0.5,-1,1))^2)/((50*POWER(80,POWER(COS(PI()*MOD(Calculator!$B$37/Calculator!$F$21,1)),2))+$C52)^2+(1500*ABS(SIN(2*PI()*MOD(Calculator!$B$37/Calculator!$F$21,1)))*IF(MOD(Calculator!$B$37/Calculator!$F$21,1)&lt;0.5,-1,1))^2)))/(1-SQRT(((50*POWER(80,POWER(COS(PI()*MOD(Calculator!$B$37/Calculator!$F$21,1)),2))-$C52)^2+(1500*ABS(SIN(2*PI()*MOD(Calculator!$B$37/Calculator!$F$21,1)))*IF(MOD(Calculator!$B$37/Calculator!$F$21,1)&lt;0.5,-1,1))^2)/((50*POWER(80,POWER(COS(PI()*MOD(Calculator!$B$37/Calculator!$F$21,1)),2))+$C52)^2+(1500*ABS(SIN(2*PI()*MOD(Calculator!$B$37/Calculator!$F$21,1)))*IF(MOD(Calculator!$B$37/Calculator!$F$21,1)&lt;0.5,-1,1))^2))),2))</f>
        <v>—</v>
      </c>
      <c r="FO52" s="300" t="str">
        <f aca="false">IF(OR(Calculator!$E$22&lt;&gt;"YES",Calculator!$B$37&lt;Calculator!$G$22),"—",ROUND((1+SQRT(((50*POWER(80,POWER(COS(PI()*MOD(Calculator!$B$37/Calculator!$F$22,1)),2))-$C52)^2+(1500*ABS(SIN(2*PI()*MOD(Calculator!$B$37/Calculator!$F$22,1)))*IF(MOD(Calculator!$B$37/Calculator!$F$22,1)&lt;0.5,-1,1))^2)/((50*POWER(80,POWER(COS(PI()*MOD(Calculator!$B$37/Calculator!$F$22,1)),2))+$C52)^2+(1500*ABS(SIN(2*PI()*MOD(Calculator!$B$37/Calculator!$F$22,1)))*IF(MOD(Calculator!$B$37/Calculator!$F$22,1)&lt;0.5,-1,1))^2)))/(1-SQRT(((50*POWER(80,POWER(COS(PI()*MOD(Calculator!$B$37/Calculator!$F$22,1)),2))-$C52)^2+(1500*ABS(SIN(2*PI()*MOD(Calculator!$B$37/Calculator!$F$22,1)))*IF(MOD(Calculator!$B$37/Calculator!$F$22,1)&lt;0.5,-1,1))^2)/((50*POWER(80,POWER(COS(PI()*MOD(Calculator!$B$37/Calculator!$F$22,1)),2))+$C52)^2+(1500*ABS(SIN(2*PI()*MOD(Calculator!$B$37/Calculator!$F$22,1)))*IF(MOD(Calculator!$B$37/Calculator!$F$22,1)&lt;0.5,-1,1))^2))),2))</f>
        <v>—</v>
      </c>
      <c r="FP52" s="295" t="n">
        <f aca="false">IFERROR(ROUND((IF(ISNUMBER(FE52),FE52,0)+IF(ISNUMBER(FF52),FF52,0)+IF(ISNUMBER(FG52),FG52,0)+IF(ISNUMBER(FH52),FH52,0)+IF(ISNUMBER(FI52),FI52,0)+IF(ISNUMBER(FJ52),FJ52,0)+IF(ISNUMBER(FK52),FK52,0)+IF(ISNUMBER(FL52),FL52,0)+IF(ISNUMBER(FM52),FM52,0)+IF(ISNUMBER(FN52),FN52,0)+IF(ISNUMBER(FO52),FO52,0))/(IF(ISNUMBER(FE52),1,0)+IF(ISNUMBER(FF52),1,0)+IF(ISNUMBER(FG52),1,0)+IF(ISNUMBER(FH52),1,0)+IF(ISNUMBER(FI52),1,0)+IF(ISNUMBER(FJ52),1,0)+IF(ISNUMBER(FK52),1,0)+IF(ISNUMBER(FL52),1,0)+IF(ISNUMBER(FM52),1,0)+IF(ISNUMBER(FN52),1,0)+IF(ISNUMBER(FO52),1,0)),4),"")</f>
        <v>9.195</v>
      </c>
      <c r="FQ52" s="300" t="str">
        <f aca="false">IF(OR(Calculator!$E$12&lt;&gt;"YES",Calculator!$B$38&lt;Calculator!$G$12),"—",ROUND((1+SQRT(((50*POWER(80,POWER(COS(PI()*MOD(Calculator!$B$38/Calculator!$F$12,1)),2))-$C52)^2+(1500*ABS(SIN(2*PI()*MOD(Calculator!$B$38/Calculator!$F$12,1)))*IF(MOD(Calculator!$B$38/Calculator!$F$12,1)&lt;0.5,-1,1))^2)/((50*POWER(80,POWER(COS(PI()*MOD(Calculator!$B$38/Calculator!$F$12,1)),2))+$C52)^2+(1500*ABS(SIN(2*PI()*MOD(Calculator!$B$38/Calculator!$F$12,1)))*IF(MOD(Calculator!$B$38/Calculator!$F$12,1)&lt;0.5,-1,1))^2)))/(1-SQRT(((50*POWER(80,POWER(COS(PI()*MOD(Calculator!$B$38/Calculator!$F$12,1)),2))-$C52)^2+(1500*ABS(SIN(2*PI()*MOD(Calculator!$B$38/Calculator!$F$12,1)))*IF(MOD(Calculator!$B$38/Calculator!$F$12,1)&lt;0.5,-1,1))^2)/((50*POWER(80,POWER(COS(PI()*MOD(Calculator!$B$38/Calculator!$F$12,1)),2))+$C52)^2+(1500*ABS(SIN(2*PI()*MOD(Calculator!$B$38/Calculator!$F$12,1)))*IF(MOD(Calculator!$B$38/Calculator!$F$12,1)&lt;0.5,-1,1))^2))),2))</f>
        <v>—</v>
      </c>
      <c r="FR52" s="300" t="str">
        <f aca="false">IF(OR(Calculator!$E$13&lt;&gt;"YES",Calculator!$B$38&lt;Calculator!$G$13),"—",ROUND((1+SQRT(((50*POWER(80,POWER(COS(PI()*MOD(Calculator!$B$38/Calculator!$F$13,1)),2))-$C52)^2+(1500*ABS(SIN(2*PI()*MOD(Calculator!$B$38/Calculator!$F$13,1)))*IF(MOD(Calculator!$B$38/Calculator!$F$13,1)&lt;0.5,-1,1))^2)/((50*POWER(80,POWER(COS(PI()*MOD(Calculator!$B$38/Calculator!$F$13,1)),2))+$C52)^2+(1500*ABS(SIN(2*PI()*MOD(Calculator!$B$38/Calculator!$F$13,1)))*IF(MOD(Calculator!$B$38/Calculator!$F$13,1)&lt;0.5,-1,1))^2)))/(1-SQRT(((50*POWER(80,POWER(COS(PI()*MOD(Calculator!$B$38/Calculator!$F$13,1)),2))-$C52)^2+(1500*ABS(SIN(2*PI()*MOD(Calculator!$B$38/Calculator!$F$13,1)))*IF(MOD(Calculator!$B$38/Calculator!$F$13,1)&lt;0.5,-1,1))^2)/((50*POWER(80,POWER(COS(PI()*MOD(Calculator!$B$38/Calculator!$F$13,1)),2))+$C52)^2+(1500*ABS(SIN(2*PI()*MOD(Calculator!$B$38/Calculator!$F$13,1)))*IF(MOD(Calculator!$B$38/Calculator!$F$13,1)&lt;0.5,-1,1))^2))),2))</f>
        <v>—</v>
      </c>
      <c r="FS52" s="300" t="str">
        <f aca="false">IF(OR(Calculator!$E$14&lt;&gt;"YES",Calculator!$B$38&lt;Calculator!$G$14),"—",ROUND((1+SQRT(((50*POWER(80,POWER(COS(PI()*MOD(Calculator!$B$38/Calculator!$F$14,1)),2))-$C52)^2+(1500*ABS(SIN(2*PI()*MOD(Calculator!$B$38/Calculator!$F$14,1)))*IF(MOD(Calculator!$B$38/Calculator!$F$14,1)&lt;0.5,-1,1))^2)/((50*POWER(80,POWER(COS(PI()*MOD(Calculator!$B$38/Calculator!$F$14,1)),2))+$C52)^2+(1500*ABS(SIN(2*PI()*MOD(Calculator!$B$38/Calculator!$F$14,1)))*IF(MOD(Calculator!$B$38/Calculator!$F$14,1)&lt;0.5,-1,1))^2)))/(1-SQRT(((50*POWER(80,POWER(COS(PI()*MOD(Calculator!$B$38/Calculator!$F$14,1)),2))-$C52)^2+(1500*ABS(SIN(2*PI()*MOD(Calculator!$B$38/Calculator!$F$14,1)))*IF(MOD(Calculator!$B$38/Calculator!$F$14,1)&lt;0.5,-1,1))^2)/((50*POWER(80,POWER(COS(PI()*MOD(Calculator!$B$38/Calculator!$F$14,1)),2))+$C52)^2+(1500*ABS(SIN(2*PI()*MOD(Calculator!$B$38/Calculator!$F$14,1)))*IF(MOD(Calculator!$B$38/Calculator!$F$14,1)&lt;0.5,-1,1))^2))),2))</f>
        <v>—</v>
      </c>
      <c r="FT52" s="300" t="n">
        <f aca="false">IF(OR(Calculator!$E$15&lt;&gt;"YES",Calculator!$B$38&lt;Calculator!$G$15),"—",ROUND((1+SQRT(((50*POWER(80,POWER(COS(PI()*MOD(Calculator!$B$38/Calculator!$F$15,1)),2))-$C52)^2+(1500*ABS(SIN(2*PI()*MOD(Calculator!$B$38/Calculator!$F$15,1)))*IF(MOD(Calculator!$B$38/Calculator!$F$15,1)&lt;0.5,-1,1))^2)/((50*POWER(80,POWER(COS(PI()*MOD(Calculator!$B$38/Calculator!$F$15,1)),2))+$C52)^2+(1500*ABS(SIN(2*PI()*MOD(Calculator!$B$38/Calculator!$F$15,1)))*IF(MOD(Calculator!$B$38/Calculator!$F$15,1)&lt;0.5,-1,1))^2)))/(1-SQRT(((50*POWER(80,POWER(COS(PI()*MOD(Calculator!$B$38/Calculator!$F$15,1)),2))-$C52)^2+(1500*ABS(SIN(2*PI()*MOD(Calculator!$B$38/Calculator!$F$15,1)))*IF(MOD(Calculator!$B$38/Calculator!$F$15,1)&lt;0.5,-1,1))^2)/((50*POWER(80,POWER(COS(PI()*MOD(Calculator!$B$38/Calculator!$F$15,1)),2))+$C52)^2+(1500*ABS(SIN(2*PI()*MOD(Calculator!$B$38/Calculator!$F$15,1)))*IF(MOD(Calculator!$B$38/Calculator!$F$15,1)&lt;0.5,-1,1))^2))),2))</f>
        <v>3.1</v>
      </c>
      <c r="FU52" s="300" t="str">
        <f aca="false">IF(OR(Calculator!$E$16&lt;&gt;"YES",Calculator!$B$38&lt;Calculator!$G$16),"—",ROUND((1+SQRT(((50*POWER(80,POWER(COS(PI()*MOD(Calculator!$B$38/Calculator!$F$16,1)),2))-$C52)^2+(1500*ABS(SIN(2*PI()*MOD(Calculator!$B$38/Calculator!$F$16,1)))*IF(MOD(Calculator!$B$38/Calculator!$F$16,1)&lt;0.5,-1,1))^2)/((50*POWER(80,POWER(COS(PI()*MOD(Calculator!$B$38/Calculator!$F$16,1)),2))+$C52)^2+(1500*ABS(SIN(2*PI()*MOD(Calculator!$B$38/Calculator!$F$16,1)))*IF(MOD(Calculator!$B$38/Calculator!$F$16,1)&lt;0.5,-1,1))^2)))/(1-SQRT(((50*POWER(80,POWER(COS(PI()*MOD(Calculator!$B$38/Calculator!$F$16,1)),2))-$C52)^2+(1500*ABS(SIN(2*PI()*MOD(Calculator!$B$38/Calculator!$F$16,1)))*IF(MOD(Calculator!$B$38/Calculator!$F$16,1)&lt;0.5,-1,1))^2)/((50*POWER(80,POWER(COS(PI()*MOD(Calculator!$B$38/Calculator!$F$16,1)),2))+$C52)^2+(1500*ABS(SIN(2*PI()*MOD(Calculator!$B$38/Calculator!$F$16,1)))*IF(MOD(Calculator!$B$38/Calculator!$F$16,1)&lt;0.5,-1,1))^2))),2))</f>
        <v>—</v>
      </c>
      <c r="FV52" s="300" t="n">
        <f aca="false">IF(OR(Calculator!$E$17&lt;&gt;"YES",Calculator!$B$38&lt;Calculator!$G$17),"—",ROUND((1+SQRT(((50*POWER(80,POWER(COS(PI()*MOD(Calculator!$B$38/Calculator!$F$17,1)),2))-$C52)^2+(1500*ABS(SIN(2*PI()*MOD(Calculator!$B$38/Calculator!$F$17,1)))*IF(MOD(Calculator!$B$38/Calculator!$F$17,1)&lt;0.5,-1,1))^2)/((50*POWER(80,POWER(COS(PI()*MOD(Calculator!$B$38/Calculator!$F$17,1)),2))+$C52)^2+(1500*ABS(SIN(2*PI()*MOD(Calculator!$B$38/Calculator!$F$17,1)))*IF(MOD(Calculator!$B$38/Calculator!$F$17,1)&lt;0.5,-1,1))^2)))/(1-SQRT(((50*POWER(80,POWER(COS(PI()*MOD(Calculator!$B$38/Calculator!$F$17,1)),2))-$C52)^2+(1500*ABS(SIN(2*PI()*MOD(Calculator!$B$38/Calculator!$F$17,1)))*IF(MOD(Calculator!$B$38/Calculator!$F$17,1)&lt;0.5,-1,1))^2)/((50*POWER(80,POWER(COS(PI()*MOD(Calculator!$B$38/Calculator!$F$17,1)),2))+$C52)^2+(1500*ABS(SIN(2*PI()*MOD(Calculator!$B$38/Calculator!$F$17,1)))*IF(MOD(Calculator!$B$38/Calculator!$F$17,1)&lt;0.5,-1,1))^2))),2))</f>
        <v>18.08</v>
      </c>
      <c r="FW52" s="300" t="str">
        <f aca="false">IF(OR(Calculator!$E$18&lt;&gt;"YES",Calculator!$B$38&lt;Calculator!$G$18),"—",ROUND((1+SQRT(((50*POWER(80,POWER(COS(PI()*MOD(Calculator!$B$38/Calculator!$F$18,1)),2))-$C52)^2+(1500*ABS(SIN(2*PI()*MOD(Calculator!$B$38/Calculator!$F$18,1)))*IF(MOD(Calculator!$B$38/Calculator!$F$18,1)&lt;0.5,-1,1))^2)/((50*POWER(80,POWER(COS(PI()*MOD(Calculator!$B$38/Calculator!$F$18,1)),2))+$C52)^2+(1500*ABS(SIN(2*PI()*MOD(Calculator!$B$38/Calculator!$F$18,1)))*IF(MOD(Calculator!$B$38/Calculator!$F$18,1)&lt;0.5,-1,1))^2)))/(1-SQRT(((50*POWER(80,POWER(COS(PI()*MOD(Calculator!$B$38/Calculator!$F$18,1)),2))-$C52)^2+(1500*ABS(SIN(2*PI()*MOD(Calculator!$B$38/Calculator!$F$18,1)))*IF(MOD(Calculator!$B$38/Calculator!$F$18,1)&lt;0.5,-1,1))^2)/((50*POWER(80,POWER(COS(PI()*MOD(Calculator!$B$38/Calculator!$F$18,1)),2))+$C52)^2+(1500*ABS(SIN(2*PI()*MOD(Calculator!$B$38/Calculator!$F$18,1)))*IF(MOD(Calculator!$B$38/Calculator!$F$18,1)&lt;0.5,-1,1))^2))),2))</f>
        <v>—</v>
      </c>
      <c r="FX52" s="300" t="str">
        <f aca="false">IF(OR(Calculator!$E$19&lt;&gt;"YES",Calculator!$B$38&lt;Calculator!$G$19),"—",ROUND((1+SQRT(((50*POWER(80,POWER(COS(PI()*MOD(Calculator!$B$38/Calculator!$F$19,1)),2))-$C52)^2+(1500*ABS(SIN(2*PI()*MOD(Calculator!$B$38/Calculator!$F$19,1)))*IF(MOD(Calculator!$B$38/Calculator!$F$19,1)&lt;0.5,-1,1))^2)/((50*POWER(80,POWER(COS(PI()*MOD(Calculator!$B$38/Calculator!$F$19,1)),2))+$C52)^2+(1500*ABS(SIN(2*PI()*MOD(Calculator!$B$38/Calculator!$F$19,1)))*IF(MOD(Calculator!$B$38/Calculator!$F$19,1)&lt;0.5,-1,1))^2)))/(1-SQRT(((50*POWER(80,POWER(COS(PI()*MOD(Calculator!$B$38/Calculator!$F$19,1)),2))-$C52)^2+(1500*ABS(SIN(2*PI()*MOD(Calculator!$B$38/Calculator!$F$19,1)))*IF(MOD(Calculator!$B$38/Calculator!$F$19,1)&lt;0.5,-1,1))^2)/((50*POWER(80,POWER(COS(PI()*MOD(Calculator!$B$38/Calculator!$F$19,1)),2))+$C52)^2+(1500*ABS(SIN(2*PI()*MOD(Calculator!$B$38/Calculator!$F$19,1)))*IF(MOD(Calculator!$B$38/Calculator!$F$19,1)&lt;0.5,-1,1))^2))),2))</f>
        <v>—</v>
      </c>
      <c r="FY52" s="300" t="str">
        <f aca="false">IF(OR(Calculator!$E$20&lt;&gt;"YES",Calculator!$B$38&lt;Calculator!$G$20),"—",ROUND((1+SQRT(((50*POWER(80,POWER(COS(PI()*MOD(Calculator!$B$38/Calculator!$F$20,1)),2))-$C52)^2+(1500*ABS(SIN(2*PI()*MOD(Calculator!$B$38/Calculator!$F$20,1)))*IF(MOD(Calculator!$B$38/Calculator!$F$20,1)&lt;0.5,-1,1))^2)/((50*POWER(80,POWER(COS(PI()*MOD(Calculator!$B$38/Calculator!$F$20,1)),2))+$C52)^2+(1500*ABS(SIN(2*PI()*MOD(Calculator!$B$38/Calculator!$F$20,1)))*IF(MOD(Calculator!$B$38/Calculator!$F$20,1)&lt;0.5,-1,1))^2)))/(1-SQRT(((50*POWER(80,POWER(COS(PI()*MOD(Calculator!$B$38/Calculator!$F$20,1)),2))-$C52)^2+(1500*ABS(SIN(2*PI()*MOD(Calculator!$B$38/Calculator!$F$20,1)))*IF(MOD(Calculator!$B$38/Calculator!$F$20,1)&lt;0.5,-1,1))^2)/((50*POWER(80,POWER(COS(PI()*MOD(Calculator!$B$38/Calculator!$F$20,1)),2))+$C52)^2+(1500*ABS(SIN(2*PI()*MOD(Calculator!$B$38/Calculator!$F$20,1)))*IF(MOD(Calculator!$B$38/Calculator!$F$20,1)&lt;0.5,-1,1))^2))),2))</f>
        <v>—</v>
      </c>
      <c r="FZ52" s="300" t="str">
        <f aca="false">IF(OR(Calculator!$E$21&lt;&gt;"YES",Calculator!$B$38&lt;Calculator!$G$21),"—",ROUND((1+SQRT(((50*POWER(80,POWER(COS(PI()*MOD(Calculator!$B$38/Calculator!$F$21,1)),2))-$C52)^2+(1500*ABS(SIN(2*PI()*MOD(Calculator!$B$38/Calculator!$F$21,1)))*IF(MOD(Calculator!$B$38/Calculator!$F$21,1)&lt;0.5,-1,1))^2)/((50*POWER(80,POWER(COS(PI()*MOD(Calculator!$B$38/Calculator!$F$21,1)),2))+$C52)^2+(1500*ABS(SIN(2*PI()*MOD(Calculator!$B$38/Calculator!$F$21,1)))*IF(MOD(Calculator!$B$38/Calculator!$F$21,1)&lt;0.5,-1,1))^2)))/(1-SQRT(((50*POWER(80,POWER(COS(PI()*MOD(Calculator!$B$38/Calculator!$F$21,1)),2))-$C52)^2+(1500*ABS(SIN(2*PI()*MOD(Calculator!$B$38/Calculator!$F$21,1)))*IF(MOD(Calculator!$B$38/Calculator!$F$21,1)&lt;0.5,-1,1))^2)/((50*POWER(80,POWER(COS(PI()*MOD(Calculator!$B$38/Calculator!$F$21,1)),2))+$C52)^2+(1500*ABS(SIN(2*PI()*MOD(Calculator!$B$38/Calculator!$F$21,1)))*IF(MOD(Calculator!$B$38/Calculator!$F$21,1)&lt;0.5,-1,1))^2))),2))</f>
        <v>—</v>
      </c>
      <c r="GA52" s="300" t="str">
        <f aca="false">IF(OR(Calculator!$E$22&lt;&gt;"YES",Calculator!$B$38&lt;Calculator!$G$22),"—",ROUND((1+SQRT(((50*POWER(80,POWER(COS(PI()*MOD(Calculator!$B$38/Calculator!$F$22,1)),2))-$C52)^2+(1500*ABS(SIN(2*PI()*MOD(Calculator!$B$38/Calculator!$F$22,1)))*IF(MOD(Calculator!$B$38/Calculator!$F$22,1)&lt;0.5,-1,1))^2)/((50*POWER(80,POWER(COS(PI()*MOD(Calculator!$B$38/Calculator!$F$22,1)),2))+$C52)^2+(1500*ABS(SIN(2*PI()*MOD(Calculator!$B$38/Calculator!$F$22,1)))*IF(MOD(Calculator!$B$38/Calculator!$F$22,1)&lt;0.5,-1,1))^2)))/(1-SQRT(((50*POWER(80,POWER(COS(PI()*MOD(Calculator!$B$38/Calculator!$F$22,1)),2))-$C52)^2+(1500*ABS(SIN(2*PI()*MOD(Calculator!$B$38/Calculator!$F$22,1)))*IF(MOD(Calculator!$B$38/Calculator!$F$22,1)&lt;0.5,-1,1))^2)/((50*POWER(80,POWER(COS(PI()*MOD(Calculator!$B$38/Calculator!$F$22,1)),2))+$C52)^2+(1500*ABS(SIN(2*PI()*MOD(Calculator!$B$38/Calculator!$F$22,1)))*IF(MOD(Calculator!$B$38/Calculator!$F$22,1)&lt;0.5,-1,1))^2))),2))</f>
        <v>—</v>
      </c>
      <c r="GB52" s="295" t="n">
        <f aca="false">IFERROR(ROUND((IF(ISNUMBER(FQ52),FQ52,0)+IF(ISNUMBER(FR52),FR52,0)+IF(ISNUMBER(FS52),FS52,0)+IF(ISNUMBER(FT52),FT52,0)+IF(ISNUMBER(FU52),FU52,0)+IF(ISNUMBER(FV52),FV52,0)+IF(ISNUMBER(FW52),FW52,0)+IF(ISNUMBER(FX52),FX52,0)+IF(ISNUMBER(FY52),FY52,0)+IF(ISNUMBER(FZ52),FZ52,0)+IF(ISNUMBER(GA52),GA52,0))/(IF(ISNUMBER(FQ52),1,0)+IF(ISNUMBER(FR52),1,0)+IF(ISNUMBER(FS52),1,0)+IF(ISNUMBER(FT52),1,0)+IF(ISNUMBER(FU52),1,0)+IF(ISNUMBER(FV52),1,0)+IF(ISNUMBER(FW52),1,0)+IF(ISNUMBER(FX52),1,0)+IF(ISNUMBER(FY52),1,0)+IF(ISNUMBER(FZ52),1,0)+IF(ISNUMBER(GA52),1,0)),4),"")</f>
        <v>10.59</v>
      </c>
      <c r="GD52" s="253" t="str">
        <f aca="false">IF(OR(Calculator!$E$12&lt;&gt;"YES",Calculator!$B$34&lt;Calculator!$G$12),"—",ROUND((1+SQRT(((50*POWER(80,POWER(COS(PI()*MOD(Calculator!$B$34/Calculator!$F$12,1)),2))+MIN(500,MAX(30,100*EXP(-0.3*'VSWR Calculator'!$C$24)*(1+3*ABS(MOD('VSWR Calculator'!$C$23/Calculator!$F$12/2,1)-0.5))))/'VSWR Calculator'!$C$25)-$C52)^2+(1500*ABS(SIN(2*PI()*MOD(Calculator!$B$34/Calculator!$F$12,1)))*IF(MOD(Calculator!$B$34/Calculator!$F$12,1)&lt;0.5,-1,1))^2)/SQRT(((50*POWER(80,POWER(COS(PI()*MOD(Calculator!$B$34/Calculator!$F$12,1)),2))+MIN(500,MAX(30,100*EXP(-0.3*'VSWR Calculator'!$C$24)*(1+3*ABS(MOD('VSWR Calculator'!$C$23/Calculator!$F$12/2,1)-0.5))))/'VSWR Calculator'!$C$25)+$C52)^2+(1500*ABS(SIN(2*PI()*MOD(Calculator!$B$34/Calculator!$F$12,1)))*IF(MOD(Calculator!$B$34/Calculator!$F$12,1)&lt;0.5,-1,1))^2))/(1-SQRT(((50*POWER(80,POWER(COS(PI()*MOD(Calculator!$B$34/Calculator!$F$12,1)),2))+MIN(500,MAX(30,100*EXP(-0.3*'VSWR Calculator'!$C$24)*(1+3*ABS(MOD('VSWR Calculator'!$C$23/Calculator!$F$12/2,1)-0.5))))/'VSWR Calculator'!$C$25)-$C52)^2+(1500*ABS(SIN(2*PI()*MOD(Calculator!$B$34/Calculator!$F$12,1)))*IF(MOD(Calculator!$B$34/Calculator!$F$12,1)&lt;0.5,-1,1))^2)/SQRT(((50*POWER(80,POWER(COS(PI()*MOD(Calculator!$B$34/Calculator!$F$12,1)),2))+MIN(500,MAX(30,100*EXP(-0.3*'VSWR Calculator'!$C$24)*(1+3*ABS(MOD('VSWR Calculator'!$C$23/Calculator!$F$12/2,1)-0.5))))/'VSWR Calculator'!$C$25)+$C52)^2+(1500*ABS(SIN(2*PI()*MOD(Calculator!$B$34/Calculator!$F$12,1)))*IF(MOD(Calculator!$B$34/Calculator!$F$12,1)&lt;0.5,-1,1))^2)),2))</f>
        <v>—</v>
      </c>
      <c r="GE52" s="253" t="str">
        <f aca="false">IF(OR(Calculator!$E$13&lt;&gt;"YES",Calculator!$B$34&lt;Calculator!$G$13),"—",ROUND((1+SQRT(((50*POWER(80,POWER(COS(PI()*MOD(Calculator!$B$34/Calculator!$F$13,1)),2))+MIN(500,MAX(30,100*EXP(-0.3*'VSWR Calculator'!$C$24)*(1+3*ABS(MOD('VSWR Calculator'!$C$23/Calculator!$F$13/2,1)-0.5))))/'VSWR Calculator'!$C$25)-$C52)^2+(1500*ABS(SIN(2*PI()*MOD(Calculator!$B$34/Calculator!$F$13,1)))*IF(MOD(Calculator!$B$34/Calculator!$F$13,1)&lt;0.5,-1,1))^2)/SQRT(((50*POWER(80,POWER(COS(PI()*MOD(Calculator!$B$34/Calculator!$F$13,1)),2))+MIN(500,MAX(30,100*EXP(-0.3*'VSWR Calculator'!$C$24)*(1+3*ABS(MOD('VSWR Calculator'!$C$23/Calculator!$F$13/2,1)-0.5))))/'VSWR Calculator'!$C$25)+$C52)^2+(1500*ABS(SIN(2*PI()*MOD(Calculator!$B$34/Calculator!$F$13,1)))*IF(MOD(Calculator!$B$34/Calculator!$F$13,1)&lt;0.5,-1,1))^2))/(1-SQRT(((50*POWER(80,POWER(COS(PI()*MOD(Calculator!$B$34/Calculator!$F$13,1)),2))+MIN(500,MAX(30,100*EXP(-0.3*'VSWR Calculator'!$C$24)*(1+3*ABS(MOD('VSWR Calculator'!$C$23/Calculator!$F$13/2,1)-0.5))))/'VSWR Calculator'!$C$25)-$C52)^2+(1500*ABS(SIN(2*PI()*MOD(Calculator!$B$34/Calculator!$F$13,1)))*IF(MOD(Calculator!$B$34/Calculator!$F$13,1)&lt;0.5,-1,1))^2)/SQRT(((50*POWER(80,POWER(COS(PI()*MOD(Calculator!$B$34/Calculator!$F$13,1)),2))+MIN(500,MAX(30,100*EXP(-0.3*'VSWR Calculator'!$C$24)*(1+3*ABS(MOD('VSWR Calculator'!$C$23/Calculator!$F$13/2,1)-0.5))))/'VSWR Calculator'!$C$25)+$C52)^2+(1500*ABS(SIN(2*PI()*MOD(Calculator!$B$34/Calculator!$F$13,1)))*IF(MOD(Calculator!$B$34/Calculator!$F$13,1)&lt;0.5,-1,1))^2)),2))</f>
        <v>—</v>
      </c>
      <c r="GF52" s="253" t="str">
        <f aca="false">IF(OR(Calculator!$E$14&lt;&gt;"YES",Calculator!$B$34&lt;Calculator!$G$14),"—",ROUND((1+SQRT(((50*POWER(80,POWER(COS(PI()*MOD(Calculator!$B$34/Calculator!$F$14,1)),2))+MIN(500,MAX(30,100*EXP(-0.3*'VSWR Calculator'!$C$24)*(1+3*ABS(MOD('VSWR Calculator'!$C$23/Calculator!$F$14/2,1)-0.5))))/'VSWR Calculator'!$C$25)-$C52)^2+(1500*ABS(SIN(2*PI()*MOD(Calculator!$B$34/Calculator!$F$14,1)))*IF(MOD(Calculator!$B$34/Calculator!$F$14,1)&lt;0.5,-1,1))^2)/SQRT(((50*POWER(80,POWER(COS(PI()*MOD(Calculator!$B$34/Calculator!$F$14,1)),2))+MIN(500,MAX(30,100*EXP(-0.3*'VSWR Calculator'!$C$24)*(1+3*ABS(MOD('VSWR Calculator'!$C$23/Calculator!$F$14/2,1)-0.5))))/'VSWR Calculator'!$C$25)+$C52)^2+(1500*ABS(SIN(2*PI()*MOD(Calculator!$B$34/Calculator!$F$14,1)))*IF(MOD(Calculator!$B$34/Calculator!$F$14,1)&lt;0.5,-1,1))^2))/(1-SQRT(((50*POWER(80,POWER(COS(PI()*MOD(Calculator!$B$34/Calculator!$F$14,1)),2))+MIN(500,MAX(30,100*EXP(-0.3*'VSWR Calculator'!$C$24)*(1+3*ABS(MOD('VSWR Calculator'!$C$23/Calculator!$F$14/2,1)-0.5))))/'VSWR Calculator'!$C$25)-$C52)^2+(1500*ABS(SIN(2*PI()*MOD(Calculator!$B$34/Calculator!$F$14,1)))*IF(MOD(Calculator!$B$34/Calculator!$F$14,1)&lt;0.5,-1,1))^2)/SQRT(((50*POWER(80,POWER(COS(PI()*MOD(Calculator!$B$34/Calculator!$F$14,1)),2))+MIN(500,MAX(30,100*EXP(-0.3*'VSWR Calculator'!$C$24)*(1+3*ABS(MOD('VSWR Calculator'!$C$23/Calculator!$F$14/2,1)-0.5))))/'VSWR Calculator'!$C$25)+$C52)^2+(1500*ABS(SIN(2*PI()*MOD(Calculator!$B$34/Calculator!$F$14,1)))*IF(MOD(Calculator!$B$34/Calculator!$F$14,1)&lt;0.5,-1,1))^2)),2))</f>
        <v>—</v>
      </c>
      <c r="GG52" s="253" t="n">
        <f aca="false">IF(OR(Calculator!$E$15&lt;&gt;"YES",Calculator!$B$34&lt;Calculator!$G$15),"—",ROUND((1+SQRT(((50*POWER(80,POWER(COS(PI()*MOD(Calculator!$B$34/Calculator!$F$15,1)),2))+MIN(500,MAX(30,100*EXP(-0.3*'VSWR Calculator'!$C$24)*(1+3*ABS(MOD('VSWR Calculator'!$C$23/Calculator!$F$15/2,1)-0.5))))/'VSWR Calculator'!$C$25)-$C52)^2+(1500*ABS(SIN(2*PI()*MOD(Calculator!$B$34/Calculator!$F$15,1)))*IF(MOD(Calculator!$B$34/Calculator!$F$15,1)&lt;0.5,-1,1))^2)/SQRT(((50*POWER(80,POWER(COS(PI()*MOD(Calculator!$B$34/Calculator!$F$15,1)),2))+MIN(500,MAX(30,100*EXP(-0.3*'VSWR Calculator'!$C$24)*(1+3*ABS(MOD('VSWR Calculator'!$C$23/Calculator!$F$15/2,1)-0.5))))/'VSWR Calculator'!$C$25)+$C52)^2+(1500*ABS(SIN(2*PI()*MOD(Calculator!$B$34/Calculator!$F$15,1)))*IF(MOD(Calculator!$B$34/Calculator!$F$15,1)&lt;0.5,-1,1))^2))/(1-SQRT(((50*POWER(80,POWER(COS(PI()*MOD(Calculator!$B$34/Calculator!$F$15,1)),2))+MIN(500,MAX(30,100*EXP(-0.3*'VSWR Calculator'!$C$24)*(1+3*ABS(MOD('VSWR Calculator'!$C$23/Calculator!$F$15/2,1)-0.5))))/'VSWR Calculator'!$C$25)-$C52)^2+(1500*ABS(SIN(2*PI()*MOD(Calculator!$B$34/Calculator!$F$15,1)))*IF(MOD(Calculator!$B$34/Calculator!$F$15,1)&lt;0.5,-1,1))^2)/SQRT(((50*POWER(80,POWER(COS(PI()*MOD(Calculator!$B$34/Calculator!$F$15,1)),2))+MIN(500,MAX(30,100*EXP(-0.3*'VSWR Calculator'!$C$24)*(1+3*ABS(MOD('VSWR Calculator'!$C$23/Calculator!$F$15/2,1)-0.5))))/'VSWR Calculator'!$C$25)+$C52)^2+(1500*ABS(SIN(2*PI()*MOD(Calculator!$B$34/Calculator!$F$15,1)))*IF(MOD(Calculator!$B$34/Calculator!$F$15,1)&lt;0.5,-1,1))^2)),2))</f>
        <v>15.4</v>
      </c>
      <c r="GH52" s="253" t="str">
        <f aca="false">IF(OR(Calculator!$E$16&lt;&gt;"YES",Calculator!$B$34&lt;Calculator!$G$16),"—",ROUND((1+SQRT(((50*POWER(80,POWER(COS(PI()*MOD(Calculator!$B$34/Calculator!$F$16,1)),2))+MIN(500,MAX(30,100*EXP(-0.3*'VSWR Calculator'!$C$24)*(1+3*ABS(MOD('VSWR Calculator'!$C$23/Calculator!$F$16/2,1)-0.5))))/'VSWR Calculator'!$C$25)-$C52)^2+(1500*ABS(SIN(2*PI()*MOD(Calculator!$B$34/Calculator!$F$16,1)))*IF(MOD(Calculator!$B$34/Calculator!$F$16,1)&lt;0.5,-1,1))^2)/SQRT(((50*POWER(80,POWER(COS(PI()*MOD(Calculator!$B$34/Calculator!$F$16,1)),2))+MIN(500,MAX(30,100*EXP(-0.3*'VSWR Calculator'!$C$24)*(1+3*ABS(MOD('VSWR Calculator'!$C$23/Calculator!$F$16/2,1)-0.5))))/'VSWR Calculator'!$C$25)+$C52)^2+(1500*ABS(SIN(2*PI()*MOD(Calculator!$B$34/Calculator!$F$16,1)))*IF(MOD(Calculator!$B$34/Calculator!$F$16,1)&lt;0.5,-1,1))^2))/(1-SQRT(((50*POWER(80,POWER(COS(PI()*MOD(Calculator!$B$34/Calculator!$F$16,1)),2))+MIN(500,MAX(30,100*EXP(-0.3*'VSWR Calculator'!$C$24)*(1+3*ABS(MOD('VSWR Calculator'!$C$23/Calculator!$F$16/2,1)-0.5))))/'VSWR Calculator'!$C$25)-$C52)^2+(1500*ABS(SIN(2*PI()*MOD(Calculator!$B$34/Calculator!$F$16,1)))*IF(MOD(Calculator!$B$34/Calculator!$F$16,1)&lt;0.5,-1,1))^2)/SQRT(((50*POWER(80,POWER(COS(PI()*MOD(Calculator!$B$34/Calculator!$F$16,1)),2))+MIN(500,MAX(30,100*EXP(-0.3*'VSWR Calculator'!$C$24)*(1+3*ABS(MOD('VSWR Calculator'!$C$23/Calculator!$F$16/2,1)-0.5))))/'VSWR Calculator'!$C$25)+$C52)^2+(1500*ABS(SIN(2*PI()*MOD(Calculator!$B$34/Calculator!$F$16,1)))*IF(MOD(Calculator!$B$34/Calculator!$F$16,1)&lt;0.5,-1,1))^2)),2))</f>
        <v>—</v>
      </c>
      <c r="GI52" s="253" t="n">
        <f aca="false">IF(OR(Calculator!$E$17&lt;&gt;"YES",Calculator!$B$34&lt;Calculator!$G$17),"—",ROUND((1+SQRT(((50*POWER(80,POWER(COS(PI()*MOD(Calculator!$B$34/Calculator!$F$17,1)),2))+MIN(500,MAX(30,100*EXP(-0.3*'VSWR Calculator'!$C$24)*(1+3*ABS(MOD('VSWR Calculator'!$C$23/Calculator!$F$17/2,1)-0.5))))/'VSWR Calculator'!$C$25)-$C52)^2+(1500*ABS(SIN(2*PI()*MOD(Calculator!$B$34/Calculator!$F$17,1)))*IF(MOD(Calculator!$B$34/Calculator!$F$17,1)&lt;0.5,-1,1))^2)/SQRT(((50*POWER(80,POWER(COS(PI()*MOD(Calculator!$B$34/Calculator!$F$17,1)),2))+MIN(500,MAX(30,100*EXP(-0.3*'VSWR Calculator'!$C$24)*(1+3*ABS(MOD('VSWR Calculator'!$C$23/Calculator!$F$17/2,1)-0.5))))/'VSWR Calculator'!$C$25)+$C52)^2+(1500*ABS(SIN(2*PI()*MOD(Calculator!$B$34/Calculator!$F$17,1)))*IF(MOD(Calculator!$B$34/Calculator!$F$17,1)&lt;0.5,-1,1))^2))/(1-SQRT(((50*POWER(80,POWER(COS(PI()*MOD(Calculator!$B$34/Calculator!$F$17,1)),2))+MIN(500,MAX(30,100*EXP(-0.3*'VSWR Calculator'!$C$24)*(1+3*ABS(MOD('VSWR Calculator'!$C$23/Calculator!$F$17/2,1)-0.5))))/'VSWR Calculator'!$C$25)-$C52)^2+(1500*ABS(SIN(2*PI()*MOD(Calculator!$B$34/Calculator!$F$17,1)))*IF(MOD(Calculator!$B$34/Calculator!$F$17,1)&lt;0.5,-1,1))^2)/SQRT(((50*POWER(80,POWER(COS(PI()*MOD(Calculator!$B$34/Calculator!$F$17,1)),2))+MIN(500,MAX(30,100*EXP(-0.3*'VSWR Calculator'!$C$24)*(1+3*ABS(MOD('VSWR Calculator'!$C$23/Calculator!$F$17/2,1)-0.5))))/'VSWR Calculator'!$C$25)+$C52)^2+(1500*ABS(SIN(2*PI()*MOD(Calculator!$B$34/Calculator!$F$17,1)))*IF(MOD(Calculator!$B$34/Calculator!$F$17,1)&lt;0.5,-1,1))^2)),2))</f>
        <v>12.82</v>
      </c>
      <c r="GJ52" s="253" t="str">
        <f aca="false">IF(OR(Calculator!$E$18&lt;&gt;"YES",Calculator!$B$34&lt;Calculator!$G$18),"—",ROUND((1+SQRT(((50*POWER(80,POWER(COS(PI()*MOD(Calculator!$B$34/Calculator!$F$18,1)),2))+MIN(500,MAX(30,100*EXP(-0.3*'VSWR Calculator'!$C$24)*(1+3*ABS(MOD('VSWR Calculator'!$C$23/Calculator!$F$18/2,1)-0.5))))/'VSWR Calculator'!$C$25)-$C52)^2+(1500*ABS(SIN(2*PI()*MOD(Calculator!$B$34/Calculator!$F$18,1)))*IF(MOD(Calculator!$B$34/Calculator!$F$18,1)&lt;0.5,-1,1))^2)/SQRT(((50*POWER(80,POWER(COS(PI()*MOD(Calculator!$B$34/Calculator!$F$18,1)),2))+MIN(500,MAX(30,100*EXP(-0.3*'VSWR Calculator'!$C$24)*(1+3*ABS(MOD('VSWR Calculator'!$C$23/Calculator!$F$18/2,1)-0.5))))/'VSWR Calculator'!$C$25)+$C52)^2+(1500*ABS(SIN(2*PI()*MOD(Calculator!$B$34/Calculator!$F$18,1)))*IF(MOD(Calculator!$B$34/Calculator!$F$18,1)&lt;0.5,-1,1))^2))/(1-SQRT(((50*POWER(80,POWER(COS(PI()*MOD(Calculator!$B$34/Calculator!$F$18,1)),2))+MIN(500,MAX(30,100*EXP(-0.3*'VSWR Calculator'!$C$24)*(1+3*ABS(MOD('VSWR Calculator'!$C$23/Calculator!$F$18/2,1)-0.5))))/'VSWR Calculator'!$C$25)-$C52)^2+(1500*ABS(SIN(2*PI()*MOD(Calculator!$B$34/Calculator!$F$18,1)))*IF(MOD(Calculator!$B$34/Calculator!$F$18,1)&lt;0.5,-1,1))^2)/SQRT(((50*POWER(80,POWER(COS(PI()*MOD(Calculator!$B$34/Calculator!$F$18,1)),2))+MIN(500,MAX(30,100*EXP(-0.3*'VSWR Calculator'!$C$24)*(1+3*ABS(MOD('VSWR Calculator'!$C$23/Calculator!$F$18/2,1)-0.5))))/'VSWR Calculator'!$C$25)+$C52)^2+(1500*ABS(SIN(2*PI()*MOD(Calculator!$B$34/Calculator!$F$18,1)))*IF(MOD(Calculator!$B$34/Calculator!$F$18,1)&lt;0.5,-1,1))^2)),2))</f>
        <v>—</v>
      </c>
      <c r="GK52" s="253" t="str">
        <f aca="false">IF(OR(Calculator!$E$19&lt;&gt;"YES",Calculator!$B$34&lt;Calculator!$G$19),"—",ROUND((1+SQRT(((50*POWER(80,POWER(COS(PI()*MOD(Calculator!$B$34/Calculator!$F$19,1)),2))+MIN(500,MAX(30,100*EXP(-0.3*'VSWR Calculator'!$C$24)*(1+3*ABS(MOD('VSWR Calculator'!$C$23/Calculator!$F$19/2,1)-0.5))))/'VSWR Calculator'!$C$25)-$C52)^2+(1500*ABS(SIN(2*PI()*MOD(Calculator!$B$34/Calculator!$F$19,1)))*IF(MOD(Calculator!$B$34/Calculator!$F$19,1)&lt;0.5,-1,1))^2)/SQRT(((50*POWER(80,POWER(COS(PI()*MOD(Calculator!$B$34/Calculator!$F$19,1)),2))+MIN(500,MAX(30,100*EXP(-0.3*'VSWR Calculator'!$C$24)*(1+3*ABS(MOD('VSWR Calculator'!$C$23/Calculator!$F$19/2,1)-0.5))))/'VSWR Calculator'!$C$25)+$C52)^2+(1500*ABS(SIN(2*PI()*MOD(Calculator!$B$34/Calculator!$F$19,1)))*IF(MOD(Calculator!$B$34/Calculator!$F$19,1)&lt;0.5,-1,1))^2))/(1-SQRT(((50*POWER(80,POWER(COS(PI()*MOD(Calculator!$B$34/Calculator!$F$19,1)),2))+MIN(500,MAX(30,100*EXP(-0.3*'VSWR Calculator'!$C$24)*(1+3*ABS(MOD('VSWR Calculator'!$C$23/Calculator!$F$19/2,1)-0.5))))/'VSWR Calculator'!$C$25)-$C52)^2+(1500*ABS(SIN(2*PI()*MOD(Calculator!$B$34/Calculator!$F$19,1)))*IF(MOD(Calculator!$B$34/Calculator!$F$19,1)&lt;0.5,-1,1))^2)/SQRT(((50*POWER(80,POWER(COS(PI()*MOD(Calculator!$B$34/Calculator!$F$19,1)),2))+MIN(500,MAX(30,100*EXP(-0.3*'VSWR Calculator'!$C$24)*(1+3*ABS(MOD('VSWR Calculator'!$C$23/Calculator!$F$19/2,1)-0.5))))/'VSWR Calculator'!$C$25)+$C52)^2+(1500*ABS(SIN(2*PI()*MOD(Calculator!$B$34/Calculator!$F$19,1)))*IF(MOD(Calculator!$B$34/Calculator!$F$19,1)&lt;0.5,-1,1))^2)),2))</f>
        <v>—</v>
      </c>
      <c r="GL52" s="253" t="str">
        <f aca="false">IF(OR(Calculator!$E$20&lt;&gt;"YES",Calculator!$B$34&lt;Calculator!$G$20),"—",ROUND((1+SQRT(((50*POWER(80,POWER(COS(PI()*MOD(Calculator!$B$34/Calculator!$F$20,1)),2))+MIN(500,MAX(30,100*EXP(-0.3*'VSWR Calculator'!$C$24)*(1+3*ABS(MOD('VSWR Calculator'!$C$23/Calculator!$F$20/2,1)-0.5))))/'VSWR Calculator'!$C$25)-$C52)^2+(1500*ABS(SIN(2*PI()*MOD(Calculator!$B$34/Calculator!$F$20,1)))*IF(MOD(Calculator!$B$34/Calculator!$F$20,1)&lt;0.5,-1,1))^2)/SQRT(((50*POWER(80,POWER(COS(PI()*MOD(Calculator!$B$34/Calculator!$F$20,1)),2))+MIN(500,MAX(30,100*EXP(-0.3*'VSWR Calculator'!$C$24)*(1+3*ABS(MOD('VSWR Calculator'!$C$23/Calculator!$F$20/2,1)-0.5))))/'VSWR Calculator'!$C$25)+$C52)^2+(1500*ABS(SIN(2*PI()*MOD(Calculator!$B$34/Calculator!$F$20,1)))*IF(MOD(Calculator!$B$34/Calculator!$F$20,1)&lt;0.5,-1,1))^2))/(1-SQRT(((50*POWER(80,POWER(COS(PI()*MOD(Calculator!$B$34/Calculator!$F$20,1)),2))+MIN(500,MAX(30,100*EXP(-0.3*'VSWR Calculator'!$C$24)*(1+3*ABS(MOD('VSWR Calculator'!$C$23/Calculator!$F$20/2,1)-0.5))))/'VSWR Calculator'!$C$25)-$C52)^2+(1500*ABS(SIN(2*PI()*MOD(Calculator!$B$34/Calculator!$F$20,1)))*IF(MOD(Calculator!$B$34/Calculator!$F$20,1)&lt;0.5,-1,1))^2)/SQRT(((50*POWER(80,POWER(COS(PI()*MOD(Calculator!$B$34/Calculator!$F$20,1)),2))+MIN(500,MAX(30,100*EXP(-0.3*'VSWR Calculator'!$C$24)*(1+3*ABS(MOD('VSWR Calculator'!$C$23/Calculator!$F$20/2,1)-0.5))))/'VSWR Calculator'!$C$25)+$C52)^2+(1500*ABS(SIN(2*PI()*MOD(Calculator!$B$34/Calculator!$F$20,1)))*IF(MOD(Calculator!$B$34/Calculator!$F$20,1)&lt;0.5,-1,1))^2)),2))</f>
        <v>—</v>
      </c>
      <c r="GM52" s="253" t="str">
        <f aca="false">IF(OR(Calculator!$E$21&lt;&gt;"YES",Calculator!$B$34&lt;Calculator!$G$21),"—",ROUND((1+SQRT(((50*POWER(80,POWER(COS(PI()*MOD(Calculator!$B$34/Calculator!$F$21,1)),2))+MIN(500,MAX(30,100*EXP(-0.3*'VSWR Calculator'!$C$24)*(1+3*ABS(MOD('VSWR Calculator'!$C$23/Calculator!$F$21/2,1)-0.5))))/'VSWR Calculator'!$C$25)-$C52)^2+(1500*ABS(SIN(2*PI()*MOD(Calculator!$B$34/Calculator!$F$21,1)))*IF(MOD(Calculator!$B$34/Calculator!$F$21,1)&lt;0.5,-1,1))^2)/SQRT(((50*POWER(80,POWER(COS(PI()*MOD(Calculator!$B$34/Calculator!$F$21,1)),2))+MIN(500,MAX(30,100*EXP(-0.3*'VSWR Calculator'!$C$24)*(1+3*ABS(MOD('VSWR Calculator'!$C$23/Calculator!$F$21/2,1)-0.5))))/'VSWR Calculator'!$C$25)+$C52)^2+(1500*ABS(SIN(2*PI()*MOD(Calculator!$B$34/Calculator!$F$21,1)))*IF(MOD(Calculator!$B$34/Calculator!$F$21,1)&lt;0.5,-1,1))^2))/(1-SQRT(((50*POWER(80,POWER(COS(PI()*MOD(Calculator!$B$34/Calculator!$F$21,1)),2))+MIN(500,MAX(30,100*EXP(-0.3*'VSWR Calculator'!$C$24)*(1+3*ABS(MOD('VSWR Calculator'!$C$23/Calculator!$F$21/2,1)-0.5))))/'VSWR Calculator'!$C$25)-$C52)^2+(1500*ABS(SIN(2*PI()*MOD(Calculator!$B$34/Calculator!$F$21,1)))*IF(MOD(Calculator!$B$34/Calculator!$F$21,1)&lt;0.5,-1,1))^2)/SQRT(((50*POWER(80,POWER(COS(PI()*MOD(Calculator!$B$34/Calculator!$F$21,1)),2))+MIN(500,MAX(30,100*EXP(-0.3*'VSWR Calculator'!$C$24)*(1+3*ABS(MOD('VSWR Calculator'!$C$23/Calculator!$F$21/2,1)-0.5))))/'VSWR Calculator'!$C$25)+$C52)^2+(1500*ABS(SIN(2*PI()*MOD(Calculator!$B$34/Calculator!$F$21,1)))*IF(MOD(Calculator!$B$34/Calculator!$F$21,1)&lt;0.5,-1,1))^2)),2))</f>
        <v>—</v>
      </c>
      <c r="GN52" s="253" t="str">
        <f aca="false">IF(OR(Calculator!$E$22&lt;&gt;"YES",Calculator!$B$34&lt;Calculator!$G$22),"—",ROUND((1+SQRT(((50*POWER(80,POWER(COS(PI()*MOD(Calculator!$B$34/Calculator!$F$22,1)),2))+MIN(500,MAX(30,100*EXP(-0.3*'VSWR Calculator'!$C$24)*(1+3*ABS(MOD('VSWR Calculator'!$C$23/Calculator!$F$22/2,1)-0.5))))/'VSWR Calculator'!$C$25)-$C52)^2+(1500*ABS(SIN(2*PI()*MOD(Calculator!$B$34/Calculator!$F$22,1)))*IF(MOD(Calculator!$B$34/Calculator!$F$22,1)&lt;0.5,-1,1))^2)/SQRT(((50*POWER(80,POWER(COS(PI()*MOD(Calculator!$B$34/Calculator!$F$22,1)),2))+MIN(500,MAX(30,100*EXP(-0.3*'VSWR Calculator'!$C$24)*(1+3*ABS(MOD('VSWR Calculator'!$C$23/Calculator!$F$22/2,1)-0.5))))/'VSWR Calculator'!$C$25)+$C52)^2+(1500*ABS(SIN(2*PI()*MOD(Calculator!$B$34/Calculator!$F$22,1)))*IF(MOD(Calculator!$B$34/Calculator!$F$22,1)&lt;0.5,-1,1))^2))/(1-SQRT(((50*POWER(80,POWER(COS(PI()*MOD(Calculator!$B$34/Calculator!$F$22,1)),2))+MIN(500,MAX(30,100*EXP(-0.3*'VSWR Calculator'!$C$24)*(1+3*ABS(MOD('VSWR Calculator'!$C$23/Calculator!$F$22/2,1)-0.5))))/'VSWR Calculator'!$C$25)-$C52)^2+(1500*ABS(SIN(2*PI()*MOD(Calculator!$B$34/Calculator!$F$22,1)))*IF(MOD(Calculator!$B$34/Calculator!$F$22,1)&lt;0.5,-1,1))^2)/SQRT(((50*POWER(80,POWER(COS(PI()*MOD(Calculator!$B$34/Calculator!$F$22,1)),2))+MIN(500,MAX(30,100*EXP(-0.3*'VSWR Calculator'!$C$24)*(1+3*ABS(MOD('VSWR Calculator'!$C$23/Calculator!$F$22/2,1)-0.5))))/'VSWR Calculator'!$C$25)+$C52)^2+(1500*ABS(SIN(2*PI()*MOD(Calculator!$B$34/Calculator!$F$22,1)))*IF(MOD(Calculator!$B$34/Calculator!$F$22,1)&lt;0.5,-1,1))^2)),2))</f>
        <v>—</v>
      </c>
      <c r="GO52" s="253" t="n">
        <f aca="false">IFERROR(ROUND((IF(ISNUMBER(GD52),GD52,0)+IF(ISNUMBER(GE52),GE52,0)+IF(ISNUMBER(GF52),GF52,0)+IF(ISNUMBER(GG52),GG52,0)+IF(ISNUMBER(GH52),GH52,0)+IF(ISNUMBER(GI52),GI52,0)+IF(ISNUMBER(GJ52),GJ52,0)+IF(ISNUMBER(GK52),GK52,0)+IF(ISNUMBER(GL52),GL52,0)+IF(ISNUMBER(GM52),GM52,0)+IF(ISNUMBER(GN52),GN52,0))/(IF(ISNUMBER(GD52),1,0)+IF(ISNUMBER(GE52),1,0)+IF(ISNUMBER(GF52),1,0)+IF(ISNUMBER(GG52),1,0)+IF(ISNUMBER(GH52),1,0)+IF(ISNUMBER(GI52),1,0)+IF(ISNUMBER(GJ52),1,0)+IF(ISNUMBER(GK52),1,0)+IF(ISNUMBER(GL52),1,0)+IF(ISNUMBER(GM52),1,0)+IF(ISNUMBER(GN52),1,0)),4),"")</f>
        <v>14.11</v>
      </c>
      <c r="GP52" s="253" t="str">
        <f aca="false">IF(OR(Calculator!$E$12&lt;&gt;"YES",Calculator!$B$35&lt;Calculator!$G$12),"—",ROUND((1+SQRT(((50*POWER(80,POWER(COS(PI()*MOD(Calculator!$B$35/Calculator!$F$12,1)),2))+MIN(500,MAX(30,100*EXP(-0.3*'VSWR Calculator'!$C$24)*(1+3*ABS(MOD('VSWR Calculator'!$C$23/Calculator!$F$12/2,1)-0.5))))/'VSWR Calculator'!$C$25)-$C52)^2+(1500*ABS(SIN(2*PI()*MOD(Calculator!$B$35/Calculator!$F$12,1)))*IF(MOD(Calculator!$B$35/Calculator!$F$12,1)&lt;0.5,-1,1))^2)/SQRT(((50*POWER(80,POWER(COS(PI()*MOD(Calculator!$B$35/Calculator!$F$12,1)),2))+MIN(500,MAX(30,100*EXP(-0.3*'VSWR Calculator'!$C$24)*(1+3*ABS(MOD('VSWR Calculator'!$C$23/Calculator!$F$12/2,1)-0.5))))/'VSWR Calculator'!$C$25)+$C52)^2+(1500*ABS(SIN(2*PI()*MOD(Calculator!$B$35/Calculator!$F$12,1)))*IF(MOD(Calculator!$B$35/Calculator!$F$12,1)&lt;0.5,-1,1))^2))/(1-SQRT(((50*POWER(80,POWER(COS(PI()*MOD(Calculator!$B$35/Calculator!$F$12,1)),2))+MIN(500,MAX(30,100*EXP(-0.3*'VSWR Calculator'!$C$24)*(1+3*ABS(MOD('VSWR Calculator'!$C$23/Calculator!$F$12/2,1)-0.5))))/'VSWR Calculator'!$C$25)-$C52)^2+(1500*ABS(SIN(2*PI()*MOD(Calculator!$B$35/Calculator!$F$12,1)))*IF(MOD(Calculator!$B$35/Calculator!$F$12,1)&lt;0.5,-1,1))^2)/SQRT(((50*POWER(80,POWER(COS(PI()*MOD(Calculator!$B$35/Calculator!$F$12,1)),2))+MIN(500,MAX(30,100*EXP(-0.3*'VSWR Calculator'!$C$24)*(1+3*ABS(MOD('VSWR Calculator'!$C$23/Calculator!$F$12/2,1)-0.5))))/'VSWR Calculator'!$C$25)+$C52)^2+(1500*ABS(SIN(2*PI()*MOD(Calculator!$B$35/Calculator!$F$12,1)))*IF(MOD(Calculator!$B$35/Calculator!$F$12,1)&lt;0.5,-1,1))^2)),2))</f>
        <v>—</v>
      </c>
      <c r="GQ52" s="253" t="str">
        <f aca="false">IF(OR(Calculator!$E$13&lt;&gt;"YES",Calculator!$B$35&lt;Calculator!$G$13),"—",ROUND((1+SQRT(((50*POWER(80,POWER(COS(PI()*MOD(Calculator!$B$35/Calculator!$F$13,1)),2))+MIN(500,MAX(30,100*EXP(-0.3*'VSWR Calculator'!$C$24)*(1+3*ABS(MOD('VSWR Calculator'!$C$23/Calculator!$F$13/2,1)-0.5))))/'VSWR Calculator'!$C$25)-$C52)^2+(1500*ABS(SIN(2*PI()*MOD(Calculator!$B$35/Calculator!$F$13,1)))*IF(MOD(Calculator!$B$35/Calculator!$F$13,1)&lt;0.5,-1,1))^2)/SQRT(((50*POWER(80,POWER(COS(PI()*MOD(Calculator!$B$35/Calculator!$F$13,1)),2))+MIN(500,MAX(30,100*EXP(-0.3*'VSWR Calculator'!$C$24)*(1+3*ABS(MOD('VSWR Calculator'!$C$23/Calculator!$F$13/2,1)-0.5))))/'VSWR Calculator'!$C$25)+$C52)^2+(1500*ABS(SIN(2*PI()*MOD(Calculator!$B$35/Calculator!$F$13,1)))*IF(MOD(Calculator!$B$35/Calculator!$F$13,1)&lt;0.5,-1,1))^2))/(1-SQRT(((50*POWER(80,POWER(COS(PI()*MOD(Calculator!$B$35/Calculator!$F$13,1)),2))+MIN(500,MAX(30,100*EXP(-0.3*'VSWR Calculator'!$C$24)*(1+3*ABS(MOD('VSWR Calculator'!$C$23/Calculator!$F$13/2,1)-0.5))))/'VSWR Calculator'!$C$25)-$C52)^2+(1500*ABS(SIN(2*PI()*MOD(Calculator!$B$35/Calculator!$F$13,1)))*IF(MOD(Calculator!$B$35/Calculator!$F$13,1)&lt;0.5,-1,1))^2)/SQRT(((50*POWER(80,POWER(COS(PI()*MOD(Calculator!$B$35/Calculator!$F$13,1)),2))+MIN(500,MAX(30,100*EXP(-0.3*'VSWR Calculator'!$C$24)*(1+3*ABS(MOD('VSWR Calculator'!$C$23/Calculator!$F$13/2,1)-0.5))))/'VSWR Calculator'!$C$25)+$C52)^2+(1500*ABS(SIN(2*PI()*MOD(Calculator!$B$35/Calculator!$F$13,1)))*IF(MOD(Calculator!$B$35/Calculator!$F$13,1)&lt;0.5,-1,1))^2)),2))</f>
        <v>—</v>
      </c>
      <c r="GR52" s="253" t="str">
        <f aca="false">IF(OR(Calculator!$E$14&lt;&gt;"YES",Calculator!$B$35&lt;Calculator!$G$14),"—",ROUND((1+SQRT(((50*POWER(80,POWER(COS(PI()*MOD(Calculator!$B$35/Calculator!$F$14,1)),2))+MIN(500,MAX(30,100*EXP(-0.3*'VSWR Calculator'!$C$24)*(1+3*ABS(MOD('VSWR Calculator'!$C$23/Calculator!$F$14/2,1)-0.5))))/'VSWR Calculator'!$C$25)-$C52)^2+(1500*ABS(SIN(2*PI()*MOD(Calculator!$B$35/Calculator!$F$14,1)))*IF(MOD(Calculator!$B$35/Calculator!$F$14,1)&lt;0.5,-1,1))^2)/SQRT(((50*POWER(80,POWER(COS(PI()*MOD(Calculator!$B$35/Calculator!$F$14,1)),2))+MIN(500,MAX(30,100*EXP(-0.3*'VSWR Calculator'!$C$24)*(1+3*ABS(MOD('VSWR Calculator'!$C$23/Calculator!$F$14/2,1)-0.5))))/'VSWR Calculator'!$C$25)+$C52)^2+(1500*ABS(SIN(2*PI()*MOD(Calculator!$B$35/Calculator!$F$14,1)))*IF(MOD(Calculator!$B$35/Calculator!$F$14,1)&lt;0.5,-1,1))^2))/(1-SQRT(((50*POWER(80,POWER(COS(PI()*MOD(Calculator!$B$35/Calculator!$F$14,1)),2))+MIN(500,MAX(30,100*EXP(-0.3*'VSWR Calculator'!$C$24)*(1+3*ABS(MOD('VSWR Calculator'!$C$23/Calculator!$F$14/2,1)-0.5))))/'VSWR Calculator'!$C$25)-$C52)^2+(1500*ABS(SIN(2*PI()*MOD(Calculator!$B$35/Calculator!$F$14,1)))*IF(MOD(Calculator!$B$35/Calculator!$F$14,1)&lt;0.5,-1,1))^2)/SQRT(((50*POWER(80,POWER(COS(PI()*MOD(Calculator!$B$35/Calculator!$F$14,1)),2))+MIN(500,MAX(30,100*EXP(-0.3*'VSWR Calculator'!$C$24)*(1+3*ABS(MOD('VSWR Calculator'!$C$23/Calculator!$F$14/2,1)-0.5))))/'VSWR Calculator'!$C$25)+$C52)^2+(1500*ABS(SIN(2*PI()*MOD(Calculator!$B$35/Calculator!$F$14,1)))*IF(MOD(Calculator!$B$35/Calculator!$F$14,1)&lt;0.5,-1,1))^2)),2))</f>
        <v>—</v>
      </c>
      <c r="GS52" s="253" t="n">
        <f aca="false">IF(OR(Calculator!$E$15&lt;&gt;"YES",Calculator!$B$35&lt;Calculator!$G$15),"—",ROUND((1+SQRT(((50*POWER(80,POWER(COS(PI()*MOD(Calculator!$B$35/Calculator!$F$15,1)),2))+MIN(500,MAX(30,100*EXP(-0.3*'VSWR Calculator'!$C$24)*(1+3*ABS(MOD('VSWR Calculator'!$C$23/Calculator!$F$15/2,1)-0.5))))/'VSWR Calculator'!$C$25)-$C52)^2+(1500*ABS(SIN(2*PI()*MOD(Calculator!$B$35/Calculator!$F$15,1)))*IF(MOD(Calculator!$B$35/Calculator!$F$15,1)&lt;0.5,-1,1))^2)/SQRT(((50*POWER(80,POWER(COS(PI()*MOD(Calculator!$B$35/Calculator!$F$15,1)),2))+MIN(500,MAX(30,100*EXP(-0.3*'VSWR Calculator'!$C$24)*(1+3*ABS(MOD('VSWR Calculator'!$C$23/Calculator!$F$15/2,1)-0.5))))/'VSWR Calculator'!$C$25)+$C52)^2+(1500*ABS(SIN(2*PI()*MOD(Calculator!$B$35/Calculator!$F$15,1)))*IF(MOD(Calculator!$B$35/Calculator!$F$15,1)&lt;0.5,-1,1))^2))/(1-SQRT(((50*POWER(80,POWER(COS(PI()*MOD(Calculator!$B$35/Calculator!$F$15,1)),2))+MIN(500,MAX(30,100*EXP(-0.3*'VSWR Calculator'!$C$24)*(1+3*ABS(MOD('VSWR Calculator'!$C$23/Calculator!$F$15/2,1)-0.5))))/'VSWR Calculator'!$C$25)-$C52)^2+(1500*ABS(SIN(2*PI()*MOD(Calculator!$B$35/Calculator!$F$15,1)))*IF(MOD(Calculator!$B$35/Calculator!$F$15,1)&lt;0.5,-1,1))^2)/SQRT(((50*POWER(80,POWER(COS(PI()*MOD(Calculator!$B$35/Calculator!$F$15,1)),2))+MIN(500,MAX(30,100*EXP(-0.3*'VSWR Calculator'!$C$24)*(1+3*ABS(MOD('VSWR Calculator'!$C$23/Calculator!$F$15/2,1)-0.5))))/'VSWR Calculator'!$C$25)+$C52)^2+(1500*ABS(SIN(2*PI()*MOD(Calculator!$B$35/Calculator!$F$15,1)))*IF(MOD(Calculator!$B$35/Calculator!$F$15,1)&lt;0.5,-1,1))^2)),2))</f>
        <v>3.16</v>
      </c>
      <c r="GT52" s="253" t="str">
        <f aca="false">IF(OR(Calculator!$E$16&lt;&gt;"YES",Calculator!$B$35&lt;Calculator!$G$16),"—",ROUND((1+SQRT(((50*POWER(80,POWER(COS(PI()*MOD(Calculator!$B$35/Calculator!$F$16,1)),2))+MIN(500,MAX(30,100*EXP(-0.3*'VSWR Calculator'!$C$24)*(1+3*ABS(MOD('VSWR Calculator'!$C$23/Calculator!$F$16/2,1)-0.5))))/'VSWR Calculator'!$C$25)-$C52)^2+(1500*ABS(SIN(2*PI()*MOD(Calculator!$B$35/Calculator!$F$16,1)))*IF(MOD(Calculator!$B$35/Calculator!$F$16,1)&lt;0.5,-1,1))^2)/SQRT(((50*POWER(80,POWER(COS(PI()*MOD(Calculator!$B$35/Calculator!$F$16,1)),2))+MIN(500,MAX(30,100*EXP(-0.3*'VSWR Calculator'!$C$24)*(1+3*ABS(MOD('VSWR Calculator'!$C$23/Calculator!$F$16/2,1)-0.5))))/'VSWR Calculator'!$C$25)+$C52)^2+(1500*ABS(SIN(2*PI()*MOD(Calculator!$B$35/Calculator!$F$16,1)))*IF(MOD(Calculator!$B$35/Calculator!$F$16,1)&lt;0.5,-1,1))^2))/(1-SQRT(((50*POWER(80,POWER(COS(PI()*MOD(Calculator!$B$35/Calculator!$F$16,1)),2))+MIN(500,MAX(30,100*EXP(-0.3*'VSWR Calculator'!$C$24)*(1+3*ABS(MOD('VSWR Calculator'!$C$23/Calculator!$F$16/2,1)-0.5))))/'VSWR Calculator'!$C$25)-$C52)^2+(1500*ABS(SIN(2*PI()*MOD(Calculator!$B$35/Calculator!$F$16,1)))*IF(MOD(Calculator!$B$35/Calculator!$F$16,1)&lt;0.5,-1,1))^2)/SQRT(((50*POWER(80,POWER(COS(PI()*MOD(Calculator!$B$35/Calculator!$F$16,1)),2))+MIN(500,MAX(30,100*EXP(-0.3*'VSWR Calculator'!$C$24)*(1+3*ABS(MOD('VSWR Calculator'!$C$23/Calculator!$F$16/2,1)-0.5))))/'VSWR Calculator'!$C$25)+$C52)^2+(1500*ABS(SIN(2*PI()*MOD(Calculator!$B$35/Calculator!$F$16,1)))*IF(MOD(Calculator!$B$35/Calculator!$F$16,1)&lt;0.5,-1,1))^2)),2))</f>
        <v>—</v>
      </c>
      <c r="GU52" s="253" t="n">
        <f aca="false">IF(OR(Calculator!$E$17&lt;&gt;"YES",Calculator!$B$35&lt;Calculator!$G$17),"—",ROUND((1+SQRT(((50*POWER(80,POWER(COS(PI()*MOD(Calculator!$B$35/Calculator!$F$17,1)),2))+MIN(500,MAX(30,100*EXP(-0.3*'VSWR Calculator'!$C$24)*(1+3*ABS(MOD('VSWR Calculator'!$C$23/Calculator!$F$17/2,1)-0.5))))/'VSWR Calculator'!$C$25)-$C52)^2+(1500*ABS(SIN(2*PI()*MOD(Calculator!$B$35/Calculator!$F$17,1)))*IF(MOD(Calculator!$B$35/Calculator!$F$17,1)&lt;0.5,-1,1))^2)/SQRT(((50*POWER(80,POWER(COS(PI()*MOD(Calculator!$B$35/Calculator!$F$17,1)),2))+MIN(500,MAX(30,100*EXP(-0.3*'VSWR Calculator'!$C$24)*(1+3*ABS(MOD('VSWR Calculator'!$C$23/Calculator!$F$17/2,1)-0.5))))/'VSWR Calculator'!$C$25)+$C52)^2+(1500*ABS(SIN(2*PI()*MOD(Calculator!$B$35/Calculator!$F$17,1)))*IF(MOD(Calculator!$B$35/Calculator!$F$17,1)&lt;0.5,-1,1))^2))/(1-SQRT(((50*POWER(80,POWER(COS(PI()*MOD(Calculator!$B$35/Calculator!$F$17,1)),2))+MIN(500,MAX(30,100*EXP(-0.3*'VSWR Calculator'!$C$24)*(1+3*ABS(MOD('VSWR Calculator'!$C$23/Calculator!$F$17/2,1)-0.5))))/'VSWR Calculator'!$C$25)-$C52)^2+(1500*ABS(SIN(2*PI()*MOD(Calculator!$B$35/Calculator!$F$17,1)))*IF(MOD(Calculator!$B$35/Calculator!$F$17,1)&lt;0.5,-1,1))^2)/SQRT(((50*POWER(80,POWER(COS(PI()*MOD(Calculator!$B$35/Calculator!$F$17,1)),2))+MIN(500,MAX(30,100*EXP(-0.3*'VSWR Calculator'!$C$24)*(1+3*ABS(MOD('VSWR Calculator'!$C$23/Calculator!$F$17/2,1)-0.5))))/'VSWR Calculator'!$C$25)+$C52)^2+(1500*ABS(SIN(2*PI()*MOD(Calculator!$B$35/Calculator!$F$17,1)))*IF(MOD(Calculator!$B$35/Calculator!$F$17,1)&lt;0.5,-1,1))^2)),2))</f>
        <v>15.99</v>
      </c>
      <c r="GV52" s="253" t="str">
        <f aca="false">IF(OR(Calculator!$E$18&lt;&gt;"YES",Calculator!$B$35&lt;Calculator!$G$18),"—",ROUND((1+SQRT(((50*POWER(80,POWER(COS(PI()*MOD(Calculator!$B$35/Calculator!$F$18,1)),2))+MIN(500,MAX(30,100*EXP(-0.3*'VSWR Calculator'!$C$24)*(1+3*ABS(MOD('VSWR Calculator'!$C$23/Calculator!$F$18/2,1)-0.5))))/'VSWR Calculator'!$C$25)-$C52)^2+(1500*ABS(SIN(2*PI()*MOD(Calculator!$B$35/Calculator!$F$18,1)))*IF(MOD(Calculator!$B$35/Calculator!$F$18,1)&lt;0.5,-1,1))^2)/SQRT(((50*POWER(80,POWER(COS(PI()*MOD(Calculator!$B$35/Calculator!$F$18,1)),2))+MIN(500,MAX(30,100*EXP(-0.3*'VSWR Calculator'!$C$24)*(1+3*ABS(MOD('VSWR Calculator'!$C$23/Calculator!$F$18/2,1)-0.5))))/'VSWR Calculator'!$C$25)+$C52)^2+(1500*ABS(SIN(2*PI()*MOD(Calculator!$B$35/Calculator!$F$18,1)))*IF(MOD(Calculator!$B$35/Calculator!$F$18,1)&lt;0.5,-1,1))^2))/(1-SQRT(((50*POWER(80,POWER(COS(PI()*MOD(Calculator!$B$35/Calculator!$F$18,1)),2))+MIN(500,MAX(30,100*EXP(-0.3*'VSWR Calculator'!$C$24)*(1+3*ABS(MOD('VSWR Calculator'!$C$23/Calculator!$F$18/2,1)-0.5))))/'VSWR Calculator'!$C$25)-$C52)^2+(1500*ABS(SIN(2*PI()*MOD(Calculator!$B$35/Calculator!$F$18,1)))*IF(MOD(Calculator!$B$35/Calculator!$F$18,1)&lt;0.5,-1,1))^2)/SQRT(((50*POWER(80,POWER(COS(PI()*MOD(Calculator!$B$35/Calculator!$F$18,1)),2))+MIN(500,MAX(30,100*EXP(-0.3*'VSWR Calculator'!$C$24)*(1+3*ABS(MOD('VSWR Calculator'!$C$23/Calculator!$F$18/2,1)-0.5))))/'VSWR Calculator'!$C$25)+$C52)^2+(1500*ABS(SIN(2*PI()*MOD(Calculator!$B$35/Calculator!$F$18,1)))*IF(MOD(Calculator!$B$35/Calculator!$F$18,1)&lt;0.5,-1,1))^2)),2))</f>
        <v>—</v>
      </c>
      <c r="GW52" s="253" t="str">
        <f aca="false">IF(OR(Calculator!$E$19&lt;&gt;"YES",Calculator!$B$35&lt;Calculator!$G$19),"—",ROUND((1+SQRT(((50*POWER(80,POWER(COS(PI()*MOD(Calculator!$B$35/Calculator!$F$19,1)),2))+MIN(500,MAX(30,100*EXP(-0.3*'VSWR Calculator'!$C$24)*(1+3*ABS(MOD('VSWR Calculator'!$C$23/Calculator!$F$19/2,1)-0.5))))/'VSWR Calculator'!$C$25)-$C52)^2+(1500*ABS(SIN(2*PI()*MOD(Calculator!$B$35/Calculator!$F$19,1)))*IF(MOD(Calculator!$B$35/Calculator!$F$19,1)&lt;0.5,-1,1))^2)/SQRT(((50*POWER(80,POWER(COS(PI()*MOD(Calculator!$B$35/Calculator!$F$19,1)),2))+MIN(500,MAX(30,100*EXP(-0.3*'VSWR Calculator'!$C$24)*(1+3*ABS(MOD('VSWR Calculator'!$C$23/Calculator!$F$19/2,1)-0.5))))/'VSWR Calculator'!$C$25)+$C52)^2+(1500*ABS(SIN(2*PI()*MOD(Calculator!$B$35/Calculator!$F$19,1)))*IF(MOD(Calculator!$B$35/Calculator!$F$19,1)&lt;0.5,-1,1))^2))/(1-SQRT(((50*POWER(80,POWER(COS(PI()*MOD(Calculator!$B$35/Calculator!$F$19,1)),2))+MIN(500,MAX(30,100*EXP(-0.3*'VSWR Calculator'!$C$24)*(1+3*ABS(MOD('VSWR Calculator'!$C$23/Calculator!$F$19/2,1)-0.5))))/'VSWR Calculator'!$C$25)-$C52)^2+(1500*ABS(SIN(2*PI()*MOD(Calculator!$B$35/Calculator!$F$19,1)))*IF(MOD(Calculator!$B$35/Calculator!$F$19,1)&lt;0.5,-1,1))^2)/SQRT(((50*POWER(80,POWER(COS(PI()*MOD(Calculator!$B$35/Calculator!$F$19,1)),2))+MIN(500,MAX(30,100*EXP(-0.3*'VSWR Calculator'!$C$24)*(1+3*ABS(MOD('VSWR Calculator'!$C$23/Calculator!$F$19/2,1)-0.5))))/'VSWR Calculator'!$C$25)+$C52)^2+(1500*ABS(SIN(2*PI()*MOD(Calculator!$B$35/Calculator!$F$19,1)))*IF(MOD(Calculator!$B$35/Calculator!$F$19,1)&lt;0.5,-1,1))^2)),2))</f>
        <v>—</v>
      </c>
      <c r="GX52" s="253" t="str">
        <f aca="false">IF(OR(Calculator!$E$20&lt;&gt;"YES",Calculator!$B$35&lt;Calculator!$G$20),"—",ROUND((1+SQRT(((50*POWER(80,POWER(COS(PI()*MOD(Calculator!$B$35/Calculator!$F$20,1)),2))+MIN(500,MAX(30,100*EXP(-0.3*'VSWR Calculator'!$C$24)*(1+3*ABS(MOD('VSWR Calculator'!$C$23/Calculator!$F$20/2,1)-0.5))))/'VSWR Calculator'!$C$25)-$C52)^2+(1500*ABS(SIN(2*PI()*MOD(Calculator!$B$35/Calculator!$F$20,1)))*IF(MOD(Calculator!$B$35/Calculator!$F$20,1)&lt;0.5,-1,1))^2)/SQRT(((50*POWER(80,POWER(COS(PI()*MOD(Calculator!$B$35/Calculator!$F$20,1)),2))+MIN(500,MAX(30,100*EXP(-0.3*'VSWR Calculator'!$C$24)*(1+3*ABS(MOD('VSWR Calculator'!$C$23/Calculator!$F$20/2,1)-0.5))))/'VSWR Calculator'!$C$25)+$C52)^2+(1500*ABS(SIN(2*PI()*MOD(Calculator!$B$35/Calculator!$F$20,1)))*IF(MOD(Calculator!$B$35/Calculator!$F$20,1)&lt;0.5,-1,1))^2))/(1-SQRT(((50*POWER(80,POWER(COS(PI()*MOD(Calculator!$B$35/Calculator!$F$20,1)),2))+MIN(500,MAX(30,100*EXP(-0.3*'VSWR Calculator'!$C$24)*(1+3*ABS(MOD('VSWR Calculator'!$C$23/Calculator!$F$20/2,1)-0.5))))/'VSWR Calculator'!$C$25)-$C52)^2+(1500*ABS(SIN(2*PI()*MOD(Calculator!$B$35/Calculator!$F$20,1)))*IF(MOD(Calculator!$B$35/Calculator!$F$20,1)&lt;0.5,-1,1))^2)/SQRT(((50*POWER(80,POWER(COS(PI()*MOD(Calculator!$B$35/Calculator!$F$20,1)),2))+MIN(500,MAX(30,100*EXP(-0.3*'VSWR Calculator'!$C$24)*(1+3*ABS(MOD('VSWR Calculator'!$C$23/Calculator!$F$20/2,1)-0.5))))/'VSWR Calculator'!$C$25)+$C52)^2+(1500*ABS(SIN(2*PI()*MOD(Calculator!$B$35/Calculator!$F$20,1)))*IF(MOD(Calculator!$B$35/Calculator!$F$20,1)&lt;0.5,-1,1))^2)),2))</f>
        <v>—</v>
      </c>
      <c r="GY52" s="253" t="str">
        <f aca="false">IF(OR(Calculator!$E$21&lt;&gt;"YES",Calculator!$B$35&lt;Calculator!$G$21),"—",ROUND((1+SQRT(((50*POWER(80,POWER(COS(PI()*MOD(Calculator!$B$35/Calculator!$F$21,1)),2))+MIN(500,MAX(30,100*EXP(-0.3*'VSWR Calculator'!$C$24)*(1+3*ABS(MOD('VSWR Calculator'!$C$23/Calculator!$F$21/2,1)-0.5))))/'VSWR Calculator'!$C$25)-$C52)^2+(1500*ABS(SIN(2*PI()*MOD(Calculator!$B$35/Calculator!$F$21,1)))*IF(MOD(Calculator!$B$35/Calculator!$F$21,1)&lt;0.5,-1,1))^2)/SQRT(((50*POWER(80,POWER(COS(PI()*MOD(Calculator!$B$35/Calculator!$F$21,1)),2))+MIN(500,MAX(30,100*EXP(-0.3*'VSWR Calculator'!$C$24)*(1+3*ABS(MOD('VSWR Calculator'!$C$23/Calculator!$F$21/2,1)-0.5))))/'VSWR Calculator'!$C$25)+$C52)^2+(1500*ABS(SIN(2*PI()*MOD(Calculator!$B$35/Calculator!$F$21,1)))*IF(MOD(Calculator!$B$35/Calculator!$F$21,1)&lt;0.5,-1,1))^2))/(1-SQRT(((50*POWER(80,POWER(COS(PI()*MOD(Calculator!$B$35/Calculator!$F$21,1)),2))+MIN(500,MAX(30,100*EXP(-0.3*'VSWR Calculator'!$C$24)*(1+3*ABS(MOD('VSWR Calculator'!$C$23/Calculator!$F$21/2,1)-0.5))))/'VSWR Calculator'!$C$25)-$C52)^2+(1500*ABS(SIN(2*PI()*MOD(Calculator!$B$35/Calculator!$F$21,1)))*IF(MOD(Calculator!$B$35/Calculator!$F$21,1)&lt;0.5,-1,1))^2)/SQRT(((50*POWER(80,POWER(COS(PI()*MOD(Calculator!$B$35/Calculator!$F$21,1)),2))+MIN(500,MAX(30,100*EXP(-0.3*'VSWR Calculator'!$C$24)*(1+3*ABS(MOD('VSWR Calculator'!$C$23/Calculator!$F$21/2,1)-0.5))))/'VSWR Calculator'!$C$25)+$C52)^2+(1500*ABS(SIN(2*PI()*MOD(Calculator!$B$35/Calculator!$F$21,1)))*IF(MOD(Calculator!$B$35/Calculator!$F$21,1)&lt;0.5,-1,1))^2)),2))</f>
        <v>—</v>
      </c>
      <c r="GZ52" s="253" t="str">
        <f aca="false">IF(OR(Calculator!$E$22&lt;&gt;"YES",Calculator!$B$35&lt;Calculator!$G$22),"—",ROUND((1+SQRT(((50*POWER(80,POWER(COS(PI()*MOD(Calculator!$B$35/Calculator!$F$22,1)),2))+MIN(500,MAX(30,100*EXP(-0.3*'VSWR Calculator'!$C$24)*(1+3*ABS(MOD('VSWR Calculator'!$C$23/Calculator!$F$22/2,1)-0.5))))/'VSWR Calculator'!$C$25)-$C52)^2+(1500*ABS(SIN(2*PI()*MOD(Calculator!$B$35/Calculator!$F$22,1)))*IF(MOD(Calculator!$B$35/Calculator!$F$22,1)&lt;0.5,-1,1))^2)/SQRT(((50*POWER(80,POWER(COS(PI()*MOD(Calculator!$B$35/Calculator!$F$22,1)),2))+MIN(500,MAX(30,100*EXP(-0.3*'VSWR Calculator'!$C$24)*(1+3*ABS(MOD('VSWR Calculator'!$C$23/Calculator!$F$22/2,1)-0.5))))/'VSWR Calculator'!$C$25)+$C52)^2+(1500*ABS(SIN(2*PI()*MOD(Calculator!$B$35/Calculator!$F$22,1)))*IF(MOD(Calculator!$B$35/Calculator!$F$22,1)&lt;0.5,-1,1))^2))/(1-SQRT(((50*POWER(80,POWER(COS(PI()*MOD(Calculator!$B$35/Calculator!$F$22,1)),2))+MIN(500,MAX(30,100*EXP(-0.3*'VSWR Calculator'!$C$24)*(1+3*ABS(MOD('VSWR Calculator'!$C$23/Calculator!$F$22/2,1)-0.5))))/'VSWR Calculator'!$C$25)-$C52)^2+(1500*ABS(SIN(2*PI()*MOD(Calculator!$B$35/Calculator!$F$22,1)))*IF(MOD(Calculator!$B$35/Calculator!$F$22,1)&lt;0.5,-1,1))^2)/SQRT(((50*POWER(80,POWER(COS(PI()*MOD(Calculator!$B$35/Calculator!$F$22,1)),2))+MIN(500,MAX(30,100*EXP(-0.3*'VSWR Calculator'!$C$24)*(1+3*ABS(MOD('VSWR Calculator'!$C$23/Calculator!$F$22/2,1)-0.5))))/'VSWR Calculator'!$C$25)+$C52)^2+(1500*ABS(SIN(2*PI()*MOD(Calculator!$B$35/Calculator!$F$22,1)))*IF(MOD(Calculator!$B$35/Calculator!$F$22,1)&lt;0.5,-1,1))^2)),2))</f>
        <v>—</v>
      </c>
      <c r="HA52" s="253" t="n">
        <f aca="false">IFERROR(ROUND((IF(ISNUMBER(GP52),GP52,0)+IF(ISNUMBER(GQ52),GQ52,0)+IF(ISNUMBER(GR52),GR52,0)+IF(ISNUMBER(GS52),GS52,0)+IF(ISNUMBER(GT52),GT52,0)+IF(ISNUMBER(GU52),GU52,0)+IF(ISNUMBER(GV52),GV52,0)+IF(ISNUMBER(GW52),GW52,0)+IF(ISNUMBER(GX52),GX52,0)+IF(ISNUMBER(GY52),GY52,0)+IF(ISNUMBER(GZ52),GZ52,0))/(IF(ISNUMBER(GP52),1,0)+IF(ISNUMBER(GQ52),1,0)+IF(ISNUMBER(GR52),1,0)+IF(ISNUMBER(GS52),1,0)+IF(ISNUMBER(GT52),1,0)+IF(ISNUMBER(GU52),1,0)+IF(ISNUMBER(GV52),1,0)+IF(ISNUMBER(GW52),1,0)+IF(ISNUMBER(GX52),1,0)+IF(ISNUMBER(GY52),1,0)+IF(ISNUMBER(GZ52),1,0)),4),"")</f>
        <v>9.575</v>
      </c>
      <c r="HB52" s="253" t="str">
        <f aca="false">IF(OR(Calculator!$E$12&lt;&gt;"YES",Calculator!$B$36&lt;Calculator!$G$12),"—",ROUND((1+SQRT(((50*POWER(80,POWER(COS(PI()*MOD(Calculator!$B$36/Calculator!$F$12,1)),2))+MIN(500,MAX(30,100*EXP(-0.3*'VSWR Calculator'!$C$24)*(1+3*ABS(MOD('VSWR Calculator'!$C$23/Calculator!$F$12/2,1)-0.5))))/'VSWR Calculator'!$C$25)-$C52)^2+(1500*ABS(SIN(2*PI()*MOD(Calculator!$B$36/Calculator!$F$12,1)))*IF(MOD(Calculator!$B$36/Calculator!$F$12,1)&lt;0.5,-1,1))^2)/SQRT(((50*POWER(80,POWER(COS(PI()*MOD(Calculator!$B$36/Calculator!$F$12,1)),2))+MIN(500,MAX(30,100*EXP(-0.3*'VSWR Calculator'!$C$24)*(1+3*ABS(MOD('VSWR Calculator'!$C$23/Calculator!$F$12/2,1)-0.5))))/'VSWR Calculator'!$C$25)+$C52)^2+(1500*ABS(SIN(2*PI()*MOD(Calculator!$B$36/Calculator!$F$12,1)))*IF(MOD(Calculator!$B$36/Calculator!$F$12,1)&lt;0.5,-1,1))^2))/(1-SQRT(((50*POWER(80,POWER(COS(PI()*MOD(Calculator!$B$36/Calculator!$F$12,1)),2))+MIN(500,MAX(30,100*EXP(-0.3*'VSWR Calculator'!$C$24)*(1+3*ABS(MOD('VSWR Calculator'!$C$23/Calculator!$F$12/2,1)-0.5))))/'VSWR Calculator'!$C$25)-$C52)^2+(1500*ABS(SIN(2*PI()*MOD(Calculator!$B$36/Calculator!$F$12,1)))*IF(MOD(Calculator!$B$36/Calculator!$F$12,1)&lt;0.5,-1,1))^2)/SQRT(((50*POWER(80,POWER(COS(PI()*MOD(Calculator!$B$36/Calculator!$F$12,1)),2))+MIN(500,MAX(30,100*EXP(-0.3*'VSWR Calculator'!$C$24)*(1+3*ABS(MOD('VSWR Calculator'!$C$23/Calculator!$F$12/2,1)-0.5))))/'VSWR Calculator'!$C$25)+$C52)^2+(1500*ABS(SIN(2*PI()*MOD(Calculator!$B$36/Calculator!$F$12,1)))*IF(MOD(Calculator!$B$36/Calculator!$F$12,1)&lt;0.5,-1,1))^2)),2))</f>
        <v>—</v>
      </c>
      <c r="HC52" s="253" t="str">
        <f aca="false">IF(OR(Calculator!$E$13&lt;&gt;"YES",Calculator!$B$36&lt;Calculator!$G$13),"—",ROUND((1+SQRT(((50*POWER(80,POWER(COS(PI()*MOD(Calculator!$B$36/Calculator!$F$13,1)),2))+MIN(500,MAX(30,100*EXP(-0.3*'VSWR Calculator'!$C$24)*(1+3*ABS(MOD('VSWR Calculator'!$C$23/Calculator!$F$13/2,1)-0.5))))/'VSWR Calculator'!$C$25)-$C52)^2+(1500*ABS(SIN(2*PI()*MOD(Calculator!$B$36/Calculator!$F$13,1)))*IF(MOD(Calculator!$B$36/Calculator!$F$13,1)&lt;0.5,-1,1))^2)/SQRT(((50*POWER(80,POWER(COS(PI()*MOD(Calculator!$B$36/Calculator!$F$13,1)),2))+MIN(500,MAX(30,100*EXP(-0.3*'VSWR Calculator'!$C$24)*(1+3*ABS(MOD('VSWR Calculator'!$C$23/Calculator!$F$13/2,1)-0.5))))/'VSWR Calculator'!$C$25)+$C52)^2+(1500*ABS(SIN(2*PI()*MOD(Calculator!$B$36/Calculator!$F$13,1)))*IF(MOD(Calculator!$B$36/Calculator!$F$13,1)&lt;0.5,-1,1))^2))/(1-SQRT(((50*POWER(80,POWER(COS(PI()*MOD(Calculator!$B$36/Calculator!$F$13,1)),2))+MIN(500,MAX(30,100*EXP(-0.3*'VSWR Calculator'!$C$24)*(1+3*ABS(MOD('VSWR Calculator'!$C$23/Calculator!$F$13/2,1)-0.5))))/'VSWR Calculator'!$C$25)-$C52)^2+(1500*ABS(SIN(2*PI()*MOD(Calculator!$B$36/Calculator!$F$13,1)))*IF(MOD(Calculator!$B$36/Calculator!$F$13,1)&lt;0.5,-1,1))^2)/SQRT(((50*POWER(80,POWER(COS(PI()*MOD(Calculator!$B$36/Calculator!$F$13,1)),2))+MIN(500,MAX(30,100*EXP(-0.3*'VSWR Calculator'!$C$24)*(1+3*ABS(MOD('VSWR Calculator'!$C$23/Calculator!$F$13/2,1)-0.5))))/'VSWR Calculator'!$C$25)+$C52)^2+(1500*ABS(SIN(2*PI()*MOD(Calculator!$B$36/Calculator!$F$13,1)))*IF(MOD(Calculator!$B$36/Calculator!$F$13,1)&lt;0.5,-1,1))^2)),2))</f>
        <v>—</v>
      </c>
      <c r="HD52" s="253" t="str">
        <f aca="false">IF(OR(Calculator!$E$14&lt;&gt;"YES",Calculator!$B$36&lt;Calculator!$G$14),"—",ROUND((1+SQRT(((50*POWER(80,POWER(COS(PI()*MOD(Calculator!$B$36/Calculator!$F$14,1)),2))+MIN(500,MAX(30,100*EXP(-0.3*'VSWR Calculator'!$C$24)*(1+3*ABS(MOD('VSWR Calculator'!$C$23/Calculator!$F$14/2,1)-0.5))))/'VSWR Calculator'!$C$25)-$C52)^2+(1500*ABS(SIN(2*PI()*MOD(Calculator!$B$36/Calculator!$F$14,1)))*IF(MOD(Calculator!$B$36/Calculator!$F$14,1)&lt;0.5,-1,1))^2)/SQRT(((50*POWER(80,POWER(COS(PI()*MOD(Calculator!$B$36/Calculator!$F$14,1)),2))+MIN(500,MAX(30,100*EXP(-0.3*'VSWR Calculator'!$C$24)*(1+3*ABS(MOD('VSWR Calculator'!$C$23/Calculator!$F$14/2,1)-0.5))))/'VSWR Calculator'!$C$25)+$C52)^2+(1500*ABS(SIN(2*PI()*MOD(Calculator!$B$36/Calculator!$F$14,1)))*IF(MOD(Calculator!$B$36/Calculator!$F$14,1)&lt;0.5,-1,1))^2))/(1-SQRT(((50*POWER(80,POWER(COS(PI()*MOD(Calculator!$B$36/Calculator!$F$14,1)),2))+MIN(500,MAX(30,100*EXP(-0.3*'VSWR Calculator'!$C$24)*(1+3*ABS(MOD('VSWR Calculator'!$C$23/Calculator!$F$14/2,1)-0.5))))/'VSWR Calculator'!$C$25)-$C52)^2+(1500*ABS(SIN(2*PI()*MOD(Calculator!$B$36/Calculator!$F$14,1)))*IF(MOD(Calculator!$B$36/Calculator!$F$14,1)&lt;0.5,-1,1))^2)/SQRT(((50*POWER(80,POWER(COS(PI()*MOD(Calculator!$B$36/Calculator!$F$14,1)),2))+MIN(500,MAX(30,100*EXP(-0.3*'VSWR Calculator'!$C$24)*(1+3*ABS(MOD('VSWR Calculator'!$C$23/Calculator!$F$14/2,1)-0.5))))/'VSWR Calculator'!$C$25)+$C52)^2+(1500*ABS(SIN(2*PI()*MOD(Calculator!$B$36/Calculator!$F$14,1)))*IF(MOD(Calculator!$B$36/Calculator!$F$14,1)&lt;0.5,-1,1))^2)),2))</f>
        <v>—</v>
      </c>
      <c r="HE52" s="253" t="n">
        <f aca="false">IF(OR(Calculator!$E$15&lt;&gt;"YES",Calculator!$B$36&lt;Calculator!$G$15),"—",ROUND((1+SQRT(((50*POWER(80,POWER(COS(PI()*MOD(Calculator!$B$36/Calculator!$F$15,1)),2))+MIN(500,MAX(30,100*EXP(-0.3*'VSWR Calculator'!$C$24)*(1+3*ABS(MOD('VSWR Calculator'!$C$23/Calculator!$F$15/2,1)-0.5))))/'VSWR Calculator'!$C$25)-$C52)^2+(1500*ABS(SIN(2*PI()*MOD(Calculator!$B$36/Calculator!$F$15,1)))*IF(MOD(Calculator!$B$36/Calculator!$F$15,1)&lt;0.5,-1,1))^2)/SQRT(((50*POWER(80,POWER(COS(PI()*MOD(Calculator!$B$36/Calculator!$F$15,1)),2))+MIN(500,MAX(30,100*EXP(-0.3*'VSWR Calculator'!$C$24)*(1+3*ABS(MOD('VSWR Calculator'!$C$23/Calculator!$F$15/2,1)-0.5))))/'VSWR Calculator'!$C$25)+$C52)^2+(1500*ABS(SIN(2*PI()*MOD(Calculator!$B$36/Calculator!$F$15,1)))*IF(MOD(Calculator!$B$36/Calculator!$F$15,1)&lt;0.5,-1,1))^2))/(1-SQRT(((50*POWER(80,POWER(COS(PI()*MOD(Calculator!$B$36/Calculator!$F$15,1)),2))+MIN(500,MAX(30,100*EXP(-0.3*'VSWR Calculator'!$C$24)*(1+3*ABS(MOD('VSWR Calculator'!$C$23/Calculator!$F$15/2,1)-0.5))))/'VSWR Calculator'!$C$25)-$C52)^2+(1500*ABS(SIN(2*PI()*MOD(Calculator!$B$36/Calculator!$F$15,1)))*IF(MOD(Calculator!$B$36/Calculator!$F$15,1)&lt;0.5,-1,1))^2)/SQRT(((50*POWER(80,POWER(COS(PI()*MOD(Calculator!$B$36/Calculator!$F$15,1)),2))+MIN(500,MAX(30,100*EXP(-0.3*'VSWR Calculator'!$C$24)*(1+3*ABS(MOD('VSWR Calculator'!$C$23/Calculator!$F$15/2,1)-0.5))))/'VSWR Calculator'!$C$25)+$C52)^2+(1500*ABS(SIN(2*PI()*MOD(Calculator!$B$36/Calculator!$F$15,1)))*IF(MOD(Calculator!$B$36/Calculator!$F$15,1)&lt;0.5,-1,1))^2)),2))</f>
        <v>14.08</v>
      </c>
      <c r="HF52" s="253" t="str">
        <f aca="false">IF(OR(Calculator!$E$16&lt;&gt;"YES",Calculator!$B$36&lt;Calculator!$G$16),"—",ROUND((1+SQRT(((50*POWER(80,POWER(COS(PI()*MOD(Calculator!$B$36/Calculator!$F$16,1)),2))+MIN(500,MAX(30,100*EXP(-0.3*'VSWR Calculator'!$C$24)*(1+3*ABS(MOD('VSWR Calculator'!$C$23/Calculator!$F$16/2,1)-0.5))))/'VSWR Calculator'!$C$25)-$C52)^2+(1500*ABS(SIN(2*PI()*MOD(Calculator!$B$36/Calculator!$F$16,1)))*IF(MOD(Calculator!$B$36/Calculator!$F$16,1)&lt;0.5,-1,1))^2)/SQRT(((50*POWER(80,POWER(COS(PI()*MOD(Calculator!$B$36/Calculator!$F$16,1)),2))+MIN(500,MAX(30,100*EXP(-0.3*'VSWR Calculator'!$C$24)*(1+3*ABS(MOD('VSWR Calculator'!$C$23/Calculator!$F$16/2,1)-0.5))))/'VSWR Calculator'!$C$25)+$C52)^2+(1500*ABS(SIN(2*PI()*MOD(Calculator!$B$36/Calculator!$F$16,1)))*IF(MOD(Calculator!$B$36/Calculator!$F$16,1)&lt;0.5,-1,1))^2))/(1-SQRT(((50*POWER(80,POWER(COS(PI()*MOD(Calculator!$B$36/Calculator!$F$16,1)),2))+MIN(500,MAX(30,100*EXP(-0.3*'VSWR Calculator'!$C$24)*(1+3*ABS(MOD('VSWR Calculator'!$C$23/Calculator!$F$16/2,1)-0.5))))/'VSWR Calculator'!$C$25)-$C52)^2+(1500*ABS(SIN(2*PI()*MOD(Calculator!$B$36/Calculator!$F$16,1)))*IF(MOD(Calculator!$B$36/Calculator!$F$16,1)&lt;0.5,-1,1))^2)/SQRT(((50*POWER(80,POWER(COS(PI()*MOD(Calculator!$B$36/Calculator!$F$16,1)),2))+MIN(500,MAX(30,100*EXP(-0.3*'VSWR Calculator'!$C$24)*(1+3*ABS(MOD('VSWR Calculator'!$C$23/Calculator!$F$16/2,1)-0.5))))/'VSWR Calculator'!$C$25)+$C52)^2+(1500*ABS(SIN(2*PI()*MOD(Calculator!$B$36/Calculator!$F$16,1)))*IF(MOD(Calculator!$B$36/Calculator!$F$16,1)&lt;0.5,-1,1))^2)),2))</f>
        <v>—</v>
      </c>
      <c r="HG52" s="253" t="n">
        <f aca="false">IF(OR(Calculator!$E$17&lt;&gt;"YES",Calculator!$B$36&lt;Calculator!$G$17),"—",ROUND((1+SQRT(((50*POWER(80,POWER(COS(PI()*MOD(Calculator!$B$36/Calculator!$F$17,1)),2))+MIN(500,MAX(30,100*EXP(-0.3*'VSWR Calculator'!$C$24)*(1+3*ABS(MOD('VSWR Calculator'!$C$23/Calculator!$F$17/2,1)-0.5))))/'VSWR Calculator'!$C$25)-$C52)^2+(1500*ABS(SIN(2*PI()*MOD(Calculator!$B$36/Calculator!$F$17,1)))*IF(MOD(Calculator!$B$36/Calculator!$F$17,1)&lt;0.5,-1,1))^2)/SQRT(((50*POWER(80,POWER(COS(PI()*MOD(Calculator!$B$36/Calculator!$F$17,1)),2))+MIN(500,MAX(30,100*EXP(-0.3*'VSWR Calculator'!$C$24)*(1+3*ABS(MOD('VSWR Calculator'!$C$23/Calculator!$F$17/2,1)-0.5))))/'VSWR Calculator'!$C$25)+$C52)^2+(1500*ABS(SIN(2*PI()*MOD(Calculator!$B$36/Calculator!$F$17,1)))*IF(MOD(Calculator!$B$36/Calculator!$F$17,1)&lt;0.5,-1,1))^2))/(1-SQRT(((50*POWER(80,POWER(COS(PI()*MOD(Calculator!$B$36/Calculator!$F$17,1)),2))+MIN(500,MAX(30,100*EXP(-0.3*'VSWR Calculator'!$C$24)*(1+3*ABS(MOD('VSWR Calculator'!$C$23/Calculator!$F$17/2,1)-0.5))))/'VSWR Calculator'!$C$25)-$C52)^2+(1500*ABS(SIN(2*PI()*MOD(Calculator!$B$36/Calculator!$F$17,1)))*IF(MOD(Calculator!$B$36/Calculator!$F$17,1)&lt;0.5,-1,1))^2)/SQRT(((50*POWER(80,POWER(COS(PI()*MOD(Calculator!$B$36/Calculator!$F$17,1)),2))+MIN(500,MAX(30,100*EXP(-0.3*'VSWR Calculator'!$C$24)*(1+3*ABS(MOD('VSWR Calculator'!$C$23/Calculator!$F$17/2,1)-0.5))))/'VSWR Calculator'!$C$25)+$C52)^2+(1500*ABS(SIN(2*PI()*MOD(Calculator!$B$36/Calculator!$F$17,1)))*IF(MOD(Calculator!$B$36/Calculator!$F$17,1)&lt;0.5,-1,1))^2)),2))</f>
        <v>16.25</v>
      </c>
      <c r="HH52" s="253" t="str">
        <f aca="false">IF(OR(Calculator!$E$18&lt;&gt;"YES",Calculator!$B$36&lt;Calculator!$G$18),"—",ROUND((1+SQRT(((50*POWER(80,POWER(COS(PI()*MOD(Calculator!$B$36/Calculator!$F$18,1)),2))+MIN(500,MAX(30,100*EXP(-0.3*'VSWR Calculator'!$C$24)*(1+3*ABS(MOD('VSWR Calculator'!$C$23/Calculator!$F$18/2,1)-0.5))))/'VSWR Calculator'!$C$25)-$C52)^2+(1500*ABS(SIN(2*PI()*MOD(Calculator!$B$36/Calculator!$F$18,1)))*IF(MOD(Calculator!$B$36/Calculator!$F$18,1)&lt;0.5,-1,1))^2)/SQRT(((50*POWER(80,POWER(COS(PI()*MOD(Calculator!$B$36/Calculator!$F$18,1)),2))+MIN(500,MAX(30,100*EXP(-0.3*'VSWR Calculator'!$C$24)*(1+3*ABS(MOD('VSWR Calculator'!$C$23/Calculator!$F$18/2,1)-0.5))))/'VSWR Calculator'!$C$25)+$C52)^2+(1500*ABS(SIN(2*PI()*MOD(Calculator!$B$36/Calculator!$F$18,1)))*IF(MOD(Calculator!$B$36/Calculator!$F$18,1)&lt;0.5,-1,1))^2))/(1-SQRT(((50*POWER(80,POWER(COS(PI()*MOD(Calculator!$B$36/Calculator!$F$18,1)),2))+MIN(500,MAX(30,100*EXP(-0.3*'VSWR Calculator'!$C$24)*(1+3*ABS(MOD('VSWR Calculator'!$C$23/Calculator!$F$18/2,1)-0.5))))/'VSWR Calculator'!$C$25)-$C52)^2+(1500*ABS(SIN(2*PI()*MOD(Calculator!$B$36/Calculator!$F$18,1)))*IF(MOD(Calculator!$B$36/Calculator!$F$18,1)&lt;0.5,-1,1))^2)/SQRT(((50*POWER(80,POWER(COS(PI()*MOD(Calculator!$B$36/Calculator!$F$18,1)),2))+MIN(500,MAX(30,100*EXP(-0.3*'VSWR Calculator'!$C$24)*(1+3*ABS(MOD('VSWR Calculator'!$C$23/Calculator!$F$18/2,1)-0.5))))/'VSWR Calculator'!$C$25)+$C52)^2+(1500*ABS(SIN(2*PI()*MOD(Calculator!$B$36/Calculator!$F$18,1)))*IF(MOD(Calculator!$B$36/Calculator!$F$18,1)&lt;0.5,-1,1))^2)),2))</f>
        <v>—</v>
      </c>
      <c r="HI52" s="253" t="str">
        <f aca="false">IF(OR(Calculator!$E$19&lt;&gt;"YES",Calculator!$B$36&lt;Calculator!$G$19),"—",ROUND((1+SQRT(((50*POWER(80,POWER(COS(PI()*MOD(Calculator!$B$36/Calculator!$F$19,1)),2))+MIN(500,MAX(30,100*EXP(-0.3*'VSWR Calculator'!$C$24)*(1+3*ABS(MOD('VSWR Calculator'!$C$23/Calculator!$F$19/2,1)-0.5))))/'VSWR Calculator'!$C$25)-$C52)^2+(1500*ABS(SIN(2*PI()*MOD(Calculator!$B$36/Calculator!$F$19,1)))*IF(MOD(Calculator!$B$36/Calculator!$F$19,1)&lt;0.5,-1,1))^2)/SQRT(((50*POWER(80,POWER(COS(PI()*MOD(Calculator!$B$36/Calculator!$F$19,1)),2))+MIN(500,MAX(30,100*EXP(-0.3*'VSWR Calculator'!$C$24)*(1+3*ABS(MOD('VSWR Calculator'!$C$23/Calculator!$F$19/2,1)-0.5))))/'VSWR Calculator'!$C$25)+$C52)^2+(1500*ABS(SIN(2*PI()*MOD(Calculator!$B$36/Calculator!$F$19,1)))*IF(MOD(Calculator!$B$36/Calculator!$F$19,1)&lt;0.5,-1,1))^2))/(1-SQRT(((50*POWER(80,POWER(COS(PI()*MOD(Calculator!$B$36/Calculator!$F$19,1)),2))+MIN(500,MAX(30,100*EXP(-0.3*'VSWR Calculator'!$C$24)*(1+3*ABS(MOD('VSWR Calculator'!$C$23/Calculator!$F$19/2,1)-0.5))))/'VSWR Calculator'!$C$25)-$C52)^2+(1500*ABS(SIN(2*PI()*MOD(Calculator!$B$36/Calculator!$F$19,1)))*IF(MOD(Calculator!$B$36/Calculator!$F$19,1)&lt;0.5,-1,1))^2)/SQRT(((50*POWER(80,POWER(COS(PI()*MOD(Calculator!$B$36/Calculator!$F$19,1)),2))+MIN(500,MAX(30,100*EXP(-0.3*'VSWR Calculator'!$C$24)*(1+3*ABS(MOD('VSWR Calculator'!$C$23/Calculator!$F$19/2,1)-0.5))))/'VSWR Calculator'!$C$25)+$C52)^2+(1500*ABS(SIN(2*PI()*MOD(Calculator!$B$36/Calculator!$F$19,1)))*IF(MOD(Calculator!$B$36/Calculator!$F$19,1)&lt;0.5,-1,1))^2)),2))</f>
        <v>—</v>
      </c>
      <c r="HJ52" s="253" t="str">
        <f aca="false">IF(OR(Calculator!$E$20&lt;&gt;"YES",Calculator!$B$36&lt;Calculator!$G$20),"—",ROUND((1+SQRT(((50*POWER(80,POWER(COS(PI()*MOD(Calculator!$B$36/Calculator!$F$20,1)),2))+MIN(500,MAX(30,100*EXP(-0.3*'VSWR Calculator'!$C$24)*(1+3*ABS(MOD('VSWR Calculator'!$C$23/Calculator!$F$20/2,1)-0.5))))/'VSWR Calculator'!$C$25)-$C52)^2+(1500*ABS(SIN(2*PI()*MOD(Calculator!$B$36/Calculator!$F$20,1)))*IF(MOD(Calculator!$B$36/Calculator!$F$20,1)&lt;0.5,-1,1))^2)/SQRT(((50*POWER(80,POWER(COS(PI()*MOD(Calculator!$B$36/Calculator!$F$20,1)),2))+MIN(500,MAX(30,100*EXP(-0.3*'VSWR Calculator'!$C$24)*(1+3*ABS(MOD('VSWR Calculator'!$C$23/Calculator!$F$20/2,1)-0.5))))/'VSWR Calculator'!$C$25)+$C52)^2+(1500*ABS(SIN(2*PI()*MOD(Calculator!$B$36/Calculator!$F$20,1)))*IF(MOD(Calculator!$B$36/Calculator!$F$20,1)&lt;0.5,-1,1))^2))/(1-SQRT(((50*POWER(80,POWER(COS(PI()*MOD(Calculator!$B$36/Calculator!$F$20,1)),2))+MIN(500,MAX(30,100*EXP(-0.3*'VSWR Calculator'!$C$24)*(1+3*ABS(MOD('VSWR Calculator'!$C$23/Calculator!$F$20/2,1)-0.5))))/'VSWR Calculator'!$C$25)-$C52)^2+(1500*ABS(SIN(2*PI()*MOD(Calculator!$B$36/Calculator!$F$20,1)))*IF(MOD(Calculator!$B$36/Calculator!$F$20,1)&lt;0.5,-1,1))^2)/SQRT(((50*POWER(80,POWER(COS(PI()*MOD(Calculator!$B$36/Calculator!$F$20,1)),2))+MIN(500,MAX(30,100*EXP(-0.3*'VSWR Calculator'!$C$24)*(1+3*ABS(MOD('VSWR Calculator'!$C$23/Calculator!$F$20/2,1)-0.5))))/'VSWR Calculator'!$C$25)+$C52)^2+(1500*ABS(SIN(2*PI()*MOD(Calculator!$B$36/Calculator!$F$20,1)))*IF(MOD(Calculator!$B$36/Calculator!$F$20,1)&lt;0.5,-1,1))^2)),2))</f>
        <v>—</v>
      </c>
      <c r="HK52" s="253" t="str">
        <f aca="false">IF(OR(Calculator!$E$21&lt;&gt;"YES",Calculator!$B$36&lt;Calculator!$G$21),"—",ROUND((1+SQRT(((50*POWER(80,POWER(COS(PI()*MOD(Calculator!$B$36/Calculator!$F$21,1)),2))+MIN(500,MAX(30,100*EXP(-0.3*'VSWR Calculator'!$C$24)*(1+3*ABS(MOD('VSWR Calculator'!$C$23/Calculator!$F$21/2,1)-0.5))))/'VSWR Calculator'!$C$25)-$C52)^2+(1500*ABS(SIN(2*PI()*MOD(Calculator!$B$36/Calculator!$F$21,1)))*IF(MOD(Calculator!$B$36/Calculator!$F$21,1)&lt;0.5,-1,1))^2)/SQRT(((50*POWER(80,POWER(COS(PI()*MOD(Calculator!$B$36/Calculator!$F$21,1)),2))+MIN(500,MAX(30,100*EXP(-0.3*'VSWR Calculator'!$C$24)*(1+3*ABS(MOD('VSWR Calculator'!$C$23/Calculator!$F$21/2,1)-0.5))))/'VSWR Calculator'!$C$25)+$C52)^2+(1500*ABS(SIN(2*PI()*MOD(Calculator!$B$36/Calculator!$F$21,1)))*IF(MOD(Calculator!$B$36/Calculator!$F$21,1)&lt;0.5,-1,1))^2))/(1-SQRT(((50*POWER(80,POWER(COS(PI()*MOD(Calculator!$B$36/Calculator!$F$21,1)),2))+MIN(500,MAX(30,100*EXP(-0.3*'VSWR Calculator'!$C$24)*(1+3*ABS(MOD('VSWR Calculator'!$C$23/Calculator!$F$21/2,1)-0.5))))/'VSWR Calculator'!$C$25)-$C52)^2+(1500*ABS(SIN(2*PI()*MOD(Calculator!$B$36/Calculator!$F$21,1)))*IF(MOD(Calculator!$B$36/Calculator!$F$21,1)&lt;0.5,-1,1))^2)/SQRT(((50*POWER(80,POWER(COS(PI()*MOD(Calculator!$B$36/Calculator!$F$21,1)),2))+MIN(500,MAX(30,100*EXP(-0.3*'VSWR Calculator'!$C$24)*(1+3*ABS(MOD('VSWR Calculator'!$C$23/Calculator!$F$21/2,1)-0.5))))/'VSWR Calculator'!$C$25)+$C52)^2+(1500*ABS(SIN(2*PI()*MOD(Calculator!$B$36/Calculator!$F$21,1)))*IF(MOD(Calculator!$B$36/Calculator!$F$21,1)&lt;0.5,-1,1))^2)),2))</f>
        <v>—</v>
      </c>
      <c r="HL52" s="253" t="str">
        <f aca="false">IF(OR(Calculator!$E$22&lt;&gt;"YES",Calculator!$B$36&lt;Calculator!$G$22),"—",ROUND((1+SQRT(((50*POWER(80,POWER(COS(PI()*MOD(Calculator!$B$36/Calculator!$F$22,1)),2))+MIN(500,MAX(30,100*EXP(-0.3*'VSWR Calculator'!$C$24)*(1+3*ABS(MOD('VSWR Calculator'!$C$23/Calculator!$F$22/2,1)-0.5))))/'VSWR Calculator'!$C$25)-$C52)^2+(1500*ABS(SIN(2*PI()*MOD(Calculator!$B$36/Calculator!$F$22,1)))*IF(MOD(Calculator!$B$36/Calculator!$F$22,1)&lt;0.5,-1,1))^2)/SQRT(((50*POWER(80,POWER(COS(PI()*MOD(Calculator!$B$36/Calculator!$F$22,1)),2))+MIN(500,MAX(30,100*EXP(-0.3*'VSWR Calculator'!$C$24)*(1+3*ABS(MOD('VSWR Calculator'!$C$23/Calculator!$F$22/2,1)-0.5))))/'VSWR Calculator'!$C$25)+$C52)^2+(1500*ABS(SIN(2*PI()*MOD(Calculator!$B$36/Calculator!$F$22,1)))*IF(MOD(Calculator!$B$36/Calculator!$F$22,1)&lt;0.5,-1,1))^2))/(1-SQRT(((50*POWER(80,POWER(COS(PI()*MOD(Calculator!$B$36/Calculator!$F$22,1)),2))+MIN(500,MAX(30,100*EXP(-0.3*'VSWR Calculator'!$C$24)*(1+3*ABS(MOD('VSWR Calculator'!$C$23/Calculator!$F$22/2,1)-0.5))))/'VSWR Calculator'!$C$25)-$C52)^2+(1500*ABS(SIN(2*PI()*MOD(Calculator!$B$36/Calculator!$F$22,1)))*IF(MOD(Calculator!$B$36/Calculator!$F$22,1)&lt;0.5,-1,1))^2)/SQRT(((50*POWER(80,POWER(COS(PI()*MOD(Calculator!$B$36/Calculator!$F$22,1)),2))+MIN(500,MAX(30,100*EXP(-0.3*'VSWR Calculator'!$C$24)*(1+3*ABS(MOD('VSWR Calculator'!$C$23/Calculator!$F$22/2,1)-0.5))))/'VSWR Calculator'!$C$25)+$C52)^2+(1500*ABS(SIN(2*PI()*MOD(Calculator!$B$36/Calculator!$F$22,1)))*IF(MOD(Calculator!$B$36/Calculator!$F$22,1)&lt;0.5,-1,1))^2)),2))</f>
        <v>—</v>
      </c>
      <c r="HM52" s="253" t="n">
        <f aca="false">IFERROR(ROUND((IF(ISNUMBER(HB52),HB52,0)+IF(ISNUMBER(HC52),HC52,0)+IF(ISNUMBER(HD52),HD52,0)+IF(ISNUMBER(HE52),HE52,0)+IF(ISNUMBER(HF52),HF52,0)+IF(ISNUMBER(HG52),HG52,0)+IF(ISNUMBER(HH52),HH52,0)+IF(ISNUMBER(HI52),HI52,0)+IF(ISNUMBER(HJ52),HJ52,0)+IF(ISNUMBER(HK52),HK52,0)+IF(ISNUMBER(HL52),HL52,0))/(IF(ISNUMBER(HB52),1,0)+IF(ISNUMBER(HC52),1,0)+IF(ISNUMBER(HD52),1,0)+IF(ISNUMBER(HE52),1,0)+IF(ISNUMBER(HF52),1,0)+IF(ISNUMBER(HG52),1,0)+IF(ISNUMBER(HH52),1,0)+IF(ISNUMBER(HI52),1,0)+IF(ISNUMBER(HJ52),1,0)+IF(ISNUMBER(HK52),1,0)+IF(ISNUMBER(HL52),1,0)),4),"")</f>
        <v>15.165</v>
      </c>
      <c r="HN52" s="253" t="str">
        <f aca="false">IF(OR(Calculator!$E$12&lt;&gt;"YES",Calculator!$B$37&lt;Calculator!$G$12),"—",ROUND((1+SQRT(((50*POWER(80,POWER(COS(PI()*MOD(Calculator!$B$37/Calculator!$F$12,1)),2))+MIN(500,MAX(30,100*EXP(-0.3*'VSWR Calculator'!$C$24)*(1+3*ABS(MOD('VSWR Calculator'!$C$23/Calculator!$F$12/2,1)-0.5))))/'VSWR Calculator'!$C$25)-$C52)^2+(1500*ABS(SIN(2*PI()*MOD(Calculator!$B$37/Calculator!$F$12,1)))*IF(MOD(Calculator!$B$37/Calculator!$F$12,1)&lt;0.5,-1,1))^2)/SQRT(((50*POWER(80,POWER(COS(PI()*MOD(Calculator!$B$37/Calculator!$F$12,1)),2))+MIN(500,MAX(30,100*EXP(-0.3*'VSWR Calculator'!$C$24)*(1+3*ABS(MOD('VSWR Calculator'!$C$23/Calculator!$F$12/2,1)-0.5))))/'VSWR Calculator'!$C$25)+$C52)^2+(1500*ABS(SIN(2*PI()*MOD(Calculator!$B$37/Calculator!$F$12,1)))*IF(MOD(Calculator!$B$37/Calculator!$F$12,1)&lt;0.5,-1,1))^2))/(1-SQRT(((50*POWER(80,POWER(COS(PI()*MOD(Calculator!$B$37/Calculator!$F$12,1)),2))+MIN(500,MAX(30,100*EXP(-0.3*'VSWR Calculator'!$C$24)*(1+3*ABS(MOD('VSWR Calculator'!$C$23/Calculator!$F$12/2,1)-0.5))))/'VSWR Calculator'!$C$25)-$C52)^2+(1500*ABS(SIN(2*PI()*MOD(Calculator!$B$37/Calculator!$F$12,1)))*IF(MOD(Calculator!$B$37/Calculator!$F$12,1)&lt;0.5,-1,1))^2)/SQRT(((50*POWER(80,POWER(COS(PI()*MOD(Calculator!$B$37/Calculator!$F$12,1)),2))+MIN(500,MAX(30,100*EXP(-0.3*'VSWR Calculator'!$C$24)*(1+3*ABS(MOD('VSWR Calculator'!$C$23/Calculator!$F$12/2,1)-0.5))))/'VSWR Calculator'!$C$25)+$C52)^2+(1500*ABS(SIN(2*PI()*MOD(Calculator!$B$37/Calculator!$F$12,1)))*IF(MOD(Calculator!$B$37/Calculator!$F$12,1)&lt;0.5,-1,1))^2)),2))</f>
        <v>—</v>
      </c>
      <c r="HO52" s="253" t="str">
        <f aca="false">IF(OR(Calculator!$E$13&lt;&gt;"YES",Calculator!$B$37&lt;Calculator!$G$13),"—",ROUND((1+SQRT(((50*POWER(80,POWER(COS(PI()*MOD(Calculator!$B$37/Calculator!$F$13,1)),2))+MIN(500,MAX(30,100*EXP(-0.3*'VSWR Calculator'!$C$24)*(1+3*ABS(MOD('VSWR Calculator'!$C$23/Calculator!$F$13/2,1)-0.5))))/'VSWR Calculator'!$C$25)-$C52)^2+(1500*ABS(SIN(2*PI()*MOD(Calculator!$B$37/Calculator!$F$13,1)))*IF(MOD(Calculator!$B$37/Calculator!$F$13,1)&lt;0.5,-1,1))^2)/SQRT(((50*POWER(80,POWER(COS(PI()*MOD(Calculator!$B$37/Calculator!$F$13,1)),2))+MIN(500,MAX(30,100*EXP(-0.3*'VSWR Calculator'!$C$24)*(1+3*ABS(MOD('VSWR Calculator'!$C$23/Calculator!$F$13/2,1)-0.5))))/'VSWR Calculator'!$C$25)+$C52)^2+(1500*ABS(SIN(2*PI()*MOD(Calculator!$B$37/Calculator!$F$13,1)))*IF(MOD(Calculator!$B$37/Calculator!$F$13,1)&lt;0.5,-1,1))^2))/(1-SQRT(((50*POWER(80,POWER(COS(PI()*MOD(Calculator!$B$37/Calculator!$F$13,1)),2))+MIN(500,MAX(30,100*EXP(-0.3*'VSWR Calculator'!$C$24)*(1+3*ABS(MOD('VSWR Calculator'!$C$23/Calculator!$F$13/2,1)-0.5))))/'VSWR Calculator'!$C$25)-$C52)^2+(1500*ABS(SIN(2*PI()*MOD(Calculator!$B$37/Calculator!$F$13,1)))*IF(MOD(Calculator!$B$37/Calculator!$F$13,1)&lt;0.5,-1,1))^2)/SQRT(((50*POWER(80,POWER(COS(PI()*MOD(Calculator!$B$37/Calculator!$F$13,1)),2))+MIN(500,MAX(30,100*EXP(-0.3*'VSWR Calculator'!$C$24)*(1+3*ABS(MOD('VSWR Calculator'!$C$23/Calculator!$F$13/2,1)-0.5))))/'VSWR Calculator'!$C$25)+$C52)^2+(1500*ABS(SIN(2*PI()*MOD(Calculator!$B$37/Calculator!$F$13,1)))*IF(MOD(Calculator!$B$37/Calculator!$F$13,1)&lt;0.5,-1,1))^2)),2))</f>
        <v>—</v>
      </c>
      <c r="HP52" s="253" t="str">
        <f aca="false">IF(OR(Calculator!$E$14&lt;&gt;"YES",Calculator!$B$37&lt;Calculator!$G$14),"—",ROUND((1+SQRT(((50*POWER(80,POWER(COS(PI()*MOD(Calculator!$B$37/Calculator!$F$14,1)),2))+MIN(500,MAX(30,100*EXP(-0.3*'VSWR Calculator'!$C$24)*(1+3*ABS(MOD('VSWR Calculator'!$C$23/Calculator!$F$14/2,1)-0.5))))/'VSWR Calculator'!$C$25)-$C52)^2+(1500*ABS(SIN(2*PI()*MOD(Calculator!$B$37/Calculator!$F$14,1)))*IF(MOD(Calculator!$B$37/Calculator!$F$14,1)&lt;0.5,-1,1))^2)/SQRT(((50*POWER(80,POWER(COS(PI()*MOD(Calculator!$B$37/Calculator!$F$14,1)),2))+MIN(500,MAX(30,100*EXP(-0.3*'VSWR Calculator'!$C$24)*(1+3*ABS(MOD('VSWR Calculator'!$C$23/Calculator!$F$14/2,1)-0.5))))/'VSWR Calculator'!$C$25)+$C52)^2+(1500*ABS(SIN(2*PI()*MOD(Calculator!$B$37/Calculator!$F$14,1)))*IF(MOD(Calculator!$B$37/Calculator!$F$14,1)&lt;0.5,-1,1))^2))/(1-SQRT(((50*POWER(80,POWER(COS(PI()*MOD(Calculator!$B$37/Calculator!$F$14,1)),2))+MIN(500,MAX(30,100*EXP(-0.3*'VSWR Calculator'!$C$24)*(1+3*ABS(MOD('VSWR Calculator'!$C$23/Calculator!$F$14/2,1)-0.5))))/'VSWR Calculator'!$C$25)-$C52)^2+(1500*ABS(SIN(2*PI()*MOD(Calculator!$B$37/Calculator!$F$14,1)))*IF(MOD(Calculator!$B$37/Calculator!$F$14,1)&lt;0.5,-1,1))^2)/SQRT(((50*POWER(80,POWER(COS(PI()*MOD(Calculator!$B$37/Calculator!$F$14,1)),2))+MIN(500,MAX(30,100*EXP(-0.3*'VSWR Calculator'!$C$24)*(1+3*ABS(MOD('VSWR Calculator'!$C$23/Calculator!$F$14/2,1)-0.5))))/'VSWR Calculator'!$C$25)+$C52)^2+(1500*ABS(SIN(2*PI()*MOD(Calculator!$B$37/Calculator!$F$14,1)))*IF(MOD(Calculator!$B$37/Calculator!$F$14,1)&lt;0.5,-1,1))^2)),2))</f>
        <v>—</v>
      </c>
      <c r="HQ52" s="253" t="n">
        <f aca="false">IF(OR(Calculator!$E$15&lt;&gt;"YES",Calculator!$B$37&lt;Calculator!$G$15),"—",ROUND((1+SQRT(((50*POWER(80,POWER(COS(PI()*MOD(Calculator!$B$37/Calculator!$F$15,1)),2))+MIN(500,MAX(30,100*EXP(-0.3*'VSWR Calculator'!$C$24)*(1+3*ABS(MOD('VSWR Calculator'!$C$23/Calculator!$F$15/2,1)-0.5))))/'VSWR Calculator'!$C$25)-$C52)^2+(1500*ABS(SIN(2*PI()*MOD(Calculator!$B$37/Calculator!$F$15,1)))*IF(MOD(Calculator!$B$37/Calculator!$F$15,1)&lt;0.5,-1,1))^2)/SQRT(((50*POWER(80,POWER(COS(PI()*MOD(Calculator!$B$37/Calculator!$F$15,1)),2))+MIN(500,MAX(30,100*EXP(-0.3*'VSWR Calculator'!$C$24)*(1+3*ABS(MOD('VSWR Calculator'!$C$23/Calculator!$F$15/2,1)-0.5))))/'VSWR Calculator'!$C$25)+$C52)^2+(1500*ABS(SIN(2*PI()*MOD(Calculator!$B$37/Calculator!$F$15,1)))*IF(MOD(Calculator!$B$37/Calculator!$F$15,1)&lt;0.5,-1,1))^2))/(1-SQRT(((50*POWER(80,POWER(COS(PI()*MOD(Calculator!$B$37/Calculator!$F$15,1)),2))+MIN(500,MAX(30,100*EXP(-0.3*'VSWR Calculator'!$C$24)*(1+3*ABS(MOD('VSWR Calculator'!$C$23/Calculator!$F$15/2,1)-0.5))))/'VSWR Calculator'!$C$25)-$C52)^2+(1500*ABS(SIN(2*PI()*MOD(Calculator!$B$37/Calculator!$F$15,1)))*IF(MOD(Calculator!$B$37/Calculator!$F$15,1)&lt;0.5,-1,1))^2)/SQRT(((50*POWER(80,POWER(COS(PI()*MOD(Calculator!$B$37/Calculator!$F$15,1)),2))+MIN(500,MAX(30,100*EXP(-0.3*'VSWR Calculator'!$C$24)*(1+3*ABS(MOD('VSWR Calculator'!$C$23/Calculator!$F$15/2,1)-0.5))))/'VSWR Calculator'!$C$25)+$C52)^2+(1500*ABS(SIN(2*PI()*MOD(Calculator!$B$37/Calculator!$F$15,1)))*IF(MOD(Calculator!$B$37/Calculator!$F$15,1)&lt;0.5,-1,1))^2)),2))</f>
        <v>3.19</v>
      </c>
      <c r="HR52" s="253" t="str">
        <f aca="false">IF(OR(Calculator!$E$16&lt;&gt;"YES",Calculator!$B$37&lt;Calculator!$G$16),"—",ROUND((1+SQRT(((50*POWER(80,POWER(COS(PI()*MOD(Calculator!$B$37/Calculator!$F$16,1)),2))+MIN(500,MAX(30,100*EXP(-0.3*'VSWR Calculator'!$C$24)*(1+3*ABS(MOD('VSWR Calculator'!$C$23/Calculator!$F$16/2,1)-0.5))))/'VSWR Calculator'!$C$25)-$C52)^2+(1500*ABS(SIN(2*PI()*MOD(Calculator!$B$37/Calculator!$F$16,1)))*IF(MOD(Calculator!$B$37/Calculator!$F$16,1)&lt;0.5,-1,1))^2)/SQRT(((50*POWER(80,POWER(COS(PI()*MOD(Calculator!$B$37/Calculator!$F$16,1)),2))+MIN(500,MAX(30,100*EXP(-0.3*'VSWR Calculator'!$C$24)*(1+3*ABS(MOD('VSWR Calculator'!$C$23/Calculator!$F$16/2,1)-0.5))))/'VSWR Calculator'!$C$25)+$C52)^2+(1500*ABS(SIN(2*PI()*MOD(Calculator!$B$37/Calculator!$F$16,1)))*IF(MOD(Calculator!$B$37/Calculator!$F$16,1)&lt;0.5,-1,1))^2))/(1-SQRT(((50*POWER(80,POWER(COS(PI()*MOD(Calculator!$B$37/Calculator!$F$16,1)),2))+MIN(500,MAX(30,100*EXP(-0.3*'VSWR Calculator'!$C$24)*(1+3*ABS(MOD('VSWR Calculator'!$C$23/Calculator!$F$16/2,1)-0.5))))/'VSWR Calculator'!$C$25)-$C52)^2+(1500*ABS(SIN(2*PI()*MOD(Calculator!$B$37/Calculator!$F$16,1)))*IF(MOD(Calculator!$B$37/Calculator!$F$16,1)&lt;0.5,-1,1))^2)/SQRT(((50*POWER(80,POWER(COS(PI()*MOD(Calculator!$B$37/Calculator!$F$16,1)),2))+MIN(500,MAX(30,100*EXP(-0.3*'VSWR Calculator'!$C$24)*(1+3*ABS(MOD('VSWR Calculator'!$C$23/Calculator!$F$16/2,1)-0.5))))/'VSWR Calculator'!$C$25)+$C52)^2+(1500*ABS(SIN(2*PI()*MOD(Calculator!$B$37/Calculator!$F$16,1)))*IF(MOD(Calculator!$B$37/Calculator!$F$16,1)&lt;0.5,-1,1))^2)),2))</f>
        <v>—</v>
      </c>
      <c r="HS52" s="253" t="n">
        <f aca="false">IF(OR(Calculator!$E$17&lt;&gt;"YES",Calculator!$B$37&lt;Calculator!$G$17),"—",ROUND((1+SQRT(((50*POWER(80,POWER(COS(PI()*MOD(Calculator!$B$37/Calculator!$F$17,1)),2))+MIN(500,MAX(30,100*EXP(-0.3*'VSWR Calculator'!$C$24)*(1+3*ABS(MOD('VSWR Calculator'!$C$23/Calculator!$F$17/2,1)-0.5))))/'VSWR Calculator'!$C$25)-$C52)^2+(1500*ABS(SIN(2*PI()*MOD(Calculator!$B$37/Calculator!$F$17,1)))*IF(MOD(Calculator!$B$37/Calculator!$F$17,1)&lt;0.5,-1,1))^2)/SQRT(((50*POWER(80,POWER(COS(PI()*MOD(Calculator!$B$37/Calculator!$F$17,1)),2))+MIN(500,MAX(30,100*EXP(-0.3*'VSWR Calculator'!$C$24)*(1+3*ABS(MOD('VSWR Calculator'!$C$23/Calculator!$F$17/2,1)-0.5))))/'VSWR Calculator'!$C$25)+$C52)^2+(1500*ABS(SIN(2*PI()*MOD(Calculator!$B$37/Calculator!$F$17,1)))*IF(MOD(Calculator!$B$37/Calculator!$F$17,1)&lt;0.5,-1,1))^2))/(1-SQRT(((50*POWER(80,POWER(COS(PI()*MOD(Calculator!$B$37/Calculator!$F$17,1)),2))+MIN(500,MAX(30,100*EXP(-0.3*'VSWR Calculator'!$C$24)*(1+3*ABS(MOD('VSWR Calculator'!$C$23/Calculator!$F$17/2,1)-0.5))))/'VSWR Calculator'!$C$25)-$C52)^2+(1500*ABS(SIN(2*PI()*MOD(Calculator!$B$37/Calculator!$F$17,1)))*IF(MOD(Calculator!$B$37/Calculator!$F$17,1)&lt;0.5,-1,1))^2)/SQRT(((50*POWER(80,POWER(COS(PI()*MOD(Calculator!$B$37/Calculator!$F$17,1)),2))+MIN(500,MAX(30,100*EXP(-0.3*'VSWR Calculator'!$C$24)*(1+3*ABS(MOD('VSWR Calculator'!$C$23/Calculator!$F$17/2,1)-0.5))))/'VSWR Calculator'!$C$25)+$C52)^2+(1500*ABS(SIN(2*PI()*MOD(Calculator!$B$37/Calculator!$F$17,1)))*IF(MOD(Calculator!$B$37/Calculator!$F$17,1)&lt;0.5,-1,1))^2)),2))</f>
        <v>13.29</v>
      </c>
      <c r="HT52" s="253" t="str">
        <f aca="false">IF(OR(Calculator!$E$18&lt;&gt;"YES",Calculator!$B$37&lt;Calculator!$G$18),"—",ROUND((1+SQRT(((50*POWER(80,POWER(COS(PI()*MOD(Calculator!$B$37/Calculator!$F$18,1)),2))+MIN(500,MAX(30,100*EXP(-0.3*'VSWR Calculator'!$C$24)*(1+3*ABS(MOD('VSWR Calculator'!$C$23/Calculator!$F$18/2,1)-0.5))))/'VSWR Calculator'!$C$25)-$C52)^2+(1500*ABS(SIN(2*PI()*MOD(Calculator!$B$37/Calculator!$F$18,1)))*IF(MOD(Calculator!$B$37/Calculator!$F$18,1)&lt;0.5,-1,1))^2)/SQRT(((50*POWER(80,POWER(COS(PI()*MOD(Calculator!$B$37/Calculator!$F$18,1)),2))+MIN(500,MAX(30,100*EXP(-0.3*'VSWR Calculator'!$C$24)*(1+3*ABS(MOD('VSWR Calculator'!$C$23/Calculator!$F$18/2,1)-0.5))))/'VSWR Calculator'!$C$25)+$C52)^2+(1500*ABS(SIN(2*PI()*MOD(Calculator!$B$37/Calculator!$F$18,1)))*IF(MOD(Calculator!$B$37/Calculator!$F$18,1)&lt;0.5,-1,1))^2))/(1-SQRT(((50*POWER(80,POWER(COS(PI()*MOD(Calculator!$B$37/Calculator!$F$18,1)),2))+MIN(500,MAX(30,100*EXP(-0.3*'VSWR Calculator'!$C$24)*(1+3*ABS(MOD('VSWR Calculator'!$C$23/Calculator!$F$18/2,1)-0.5))))/'VSWR Calculator'!$C$25)-$C52)^2+(1500*ABS(SIN(2*PI()*MOD(Calculator!$B$37/Calculator!$F$18,1)))*IF(MOD(Calculator!$B$37/Calculator!$F$18,1)&lt;0.5,-1,1))^2)/SQRT(((50*POWER(80,POWER(COS(PI()*MOD(Calculator!$B$37/Calculator!$F$18,1)),2))+MIN(500,MAX(30,100*EXP(-0.3*'VSWR Calculator'!$C$24)*(1+3*ABS(MOD('VSWR Calculator'!$C$23/Calculator!$F$18/2,1)-0.5))))/'VSWR Calculator'!$C$25)+$C52)^2+(1500*ABS(SIN(2*PI()*MOD(Calculator!$B$37/Calculator!$F$18,1)))*IF(MOD(Calculator!$B$37/Calculator!$F$18,1)&lt;0.5,-1,1))^2)),2))</f>
        <v>—</v>
      </c>
      <c r="HU52" s="253" t="str">
        <f aca="false">IF(OR(Calculator!$E$19&lt;&gt;"YES",Calculator!$B$37&lt;Calculator!$G$19),"—",ROUND((1+SQRT(((50*POWER(80,POWER(COS(PI()*MOD(Calculator!$B$37/Calculator!$F$19,1)),2))+MIN(500,MAX(30,100*EXP(-0.3*'VSWR Calculator'!$C$24)*(1+3*ABS(MOD('VSWR Calculator'!$C$23/Calculator!$F$19/2,1)-0.5))))/'VSWR Calculator'!$C$25)-$C52)^2+(1500*ABS(SIN(2*PI()*MOD(Calculator!$B$37/Calculator!$F$19,1)))*IF(MOD(Calculator!$B$37/Calculator!$F$19,1)&lt;0.5,-1,1))^2)/SQRT(((50*POWER(80,POWER(COS(PI()*MOD(Calculator!$B$37/Calculator!$F$19,1)),2))+MIN(500,MAX(30,100*EXP(-0.3*'VSWR Calculator'!$C$24)*(1+3*ABS(MOD('VSWR Calculator'!$C$23/Calculator!$F$19/2,1)-0.5))))/'VSWR Calculator'!$C$25)+$C52)^2+(1500*ABS(SIN(2*PI()*MOD(Calculator!$B$37/Calculator!$F$19,1)))*IF(MOD(Calculator!$B$37/Calculator!$F$19,1)&lt;0.5,-1,1))^2))/(1-SQRT(((50*POWER(80,POWER(COS(PI()*MOD(Calculator!$B$37/Calculator!$F$19,1)),2))+MIN(500,MAX(30,100*EXP(-0.3*'VSWR Calculator'!$C$24)*(1+3*ABS(MOD('VSWR Calculator'!$C$23/Calculator!$F$19/2,1)-0.5))))/'VSWR Calculator'!$C$25)-$C52)^2+(1500*ABS(SIN(2*PI()*MOD(Calculator!$B$37/Calculator!$F$19,1)))*IF(MOD(Calculator!$B$37/Calculator!$F$19,1)&lt;0.5,-1,1))^2)/SQRT(((50*POWER(80,POWER(COS(PI()*MOD(Calculator!$B$37/Calculator!$F$19,1)),2))+MIN(500,MAX(30,100*EXP(-0.3*'VSWR Calculator'!$C$24)*(1+3*ABS(MOD('VSWR Calculator'!$C$23/Calculator!$F$19/2,1)-0.5))))/'VSWR Calculator'!$C$25)+$C52)^2+(1500*ABS(SIN(2*PI()*MOD(Calculator!$B$37/Calculator!$F$19,1)))*IF(MOD(Calculator!$B$37/Calculator!$F$19,1)&lt;0.5,-1,1))^2)),2))</f>
        <v>—</v>
      </c>
      <c r="HV52" s="253" t="str">
        <f aca="false">IF(OR(Calculator!$E$20&lt;&gt;"YES",Calculator!$B$37&lt;Calculator!$G$20),"—",ROUND((1+SQRT(((50*POWER(80,POWER(COS(PI()*MOD(Calculator!$B$37/Calculator!$F$20,1)),2))+MIN(500,MAX(30,100*EXP(-0.3*'VSWR Calculator'!$C$24)*(1+3*ABS(MOD('VSWR Calculator'!$C$23/Calculator!$F$20/2,1)-0.5))))/'VSWR Calculator'!$C$25)-$C52)^2+(1500*ABS(SIN(2*PI()*MOD(Calculator!$B$37/Calculator!$F$20,1)))*IF(MOD(Calculator!$B$37/Calculator!$F$20,1)&lt;0.5,-1,1))^2)/SQRT(((50*POWER(80,POWER(COS(PI()*MOD(Calculator!$B$37/Calculator!$F$20,1)),2))+MIN(500,MAX(30,100*EXP(-0.3*'VSWR Calculator'!$C$24)*(1+3*ABS(MOD('VSWR Calculator'!$C$23/Calculator!$F$20/2,1)-0.5))))/'VSWR Calculator'!$C$25)+$C52)^2+(1500*ABS(SIN(2*PI()*MOD(Calculator!$B$37/Calculator!$F$20,1)))*IF(MOD(Calculator!$B$37/Calculator!$F$20,1)&lt;0.5,-1,1))^2))/(1-SQRT(((50*POWER(80,POWER(COS(PI()*MOD(Calculator!$B$37/Calculator!$F$20,1)),2))+MIN(500,MAX(30,100*EXP(-0.3*'VSWR Calculator'!$C$24)*(1+3*ABS(MOD('VSWR Calculator'!$C$23/Calculator!$F$20/2,1)-0.5))))/'VSWR Calculator'!$C$25)-$C52)^2+(1500*ABS(SIN(2*PI()*MOD(Calculator!$B$37/Calculator!$F$20,1)))*IF(MOD(Calculator!$B$37/Calculator!$F$20,1)&lt;0.5,-1,1))^2)/SQRT(((50*POWER(80,POWER(COS(PI()*MOD(Calculator!$B$37/Calculator!$F$20,1)),2))+MIN(500,MAX(30,100*EXP(-0.3*'VSWR Calculator'!$C$24)*(1+3*ABS(MOD('VSWR Calculator'!$C$23/Calculator!$F$20/2,1)-0.5))))/'VSWR Calculator'!$C$25)+$C52)^2+(1500*ABS(SIN(2*PI()*MOD(Calculator!$B$37/Calculator!$F$20,1)))*IF(MOD(Calculator!$B$37/Calculator!$F$20,1)&lt;0.5,-1,1))^2)),2))</f>
        <v>—</v>
      </c>
      <c r="HW52" s="253" t="str">
        <f aca="false">IF(OR(Calculator!$E$21&lt;&gt;"YES",Calculator!$B$37&lt;Calculator!$G$21),"—",ROUND((1+SQRT(((50*POWER(80,POWER(COS(PI()*MOD(Calculator!$B$37/Calculator!$F$21,1)),2))+MIN(500,MAX(30,100*EXP(-0.3*'VSWR Calculator'!$C$24)*(1+3*ABS(MOD('VSWR Calculator'!$C$23/Calculator!$F$21/2,1)-0.5))))/'VSWR Calculator'!$C$25)-$C52)^2+(1500*ABS(SIN(2*PI()*MOD(Calculator!$B$37/Calculator!$F$21,1)))*IF(MOD(Calculator!$B$37/Calculator!$F$21,1)&lt;0.5,-1,1))^2)/SQRT(((50*POWER(80,POWER(COS(PI()*MOD(Calculator!$B$37/Calculator!$F$21,1)),2))+MIN(500,MAX(30,100*EXP(-0.3*'VSWR Calculator'!$C$24)*(1+3*ABS(MOD('VSWR Calculator'!$C$23/Calculator!$F$21/2,1)-0.5))))/'VSWR Calculator'!$C$25)+$C52)^2+(1500*ABS(SIN(2*PI()*MOD(Calculator!$B$37/Calculator!$F$21,1)))*IF(MOD(Calculator!$B$37/Calculator!$F$21,1)&lt;0.5,-1,1))^2))/(1-SQRT(((50*POWER(80,POWER(COS(PI()*MOD(Calculator!$B$37/Calculator!$F$21,1)),2))+MIN(500,MAX(30,100*EXP(-0.3*'VSWR Calculator'!$C$24)*(1+3*ABS(MOD('VSWR Calculator'!$C$23/Calculator!$F$21/2,1)-0.5))))/'VSWR Calculator'!$C$25)-$C52)^2+(1500*ABS(SIN(2*PI()*MOD(Calculator!$B$37/Calculator!$F$21,1)))*IF(MOD(Calculator!$B$37/Calculator!$F$21,1)&lt;0.5,-1,1))^2)/SQRT(((50*POWER(80,POWER(COS(PI()*MOD(Calculator!$B$37/Calculator!$F$21,1)),2))+MIN(500,MAX(30,100*EXP(-0.3*'VSWR Calculator'!$C$24)*(1+3*ABS(MOD('VSWR Calculator'!$C$23/Calculator!$F$21/2,1)-0.5))))/'VSWR Calculator'!$C$25)+$C52)^2+(1500*ABS(SIN(2*PI()*MOD(Calculator!$B$37/Calculator!$F$21,1)))*IF(MOD(Calculator!$B$37/Calculator!$F$21,1)&lt;0.5,-1,1))^2)),2))</f>
        <v>—</v>
      </c>
      <c r="HX52" s="253" t="str">
        <f aca="false">IF(OR(Calculator!$E$22&lt;&gt;"YES",Calculator!$B$37&lt;Calculator!$G$22),"—",ROUND((1+SQRT(((50*POWER(80,POWER(COS(PI()*MOD(Calculator!$B$37/Calculator!$F$22,1)),2))+MIN(500,MAX(30,100*EXP(-0.3*'VSWR Calculator'!$C$24)*(1+3*ABS(MOD('VSWR Calculator'!$C$23/Calculator!$F$22/2,1)-0.5))))/'VSWR Calculator'!$C$25)-$C52)^2+(1500*ABS(SIN(2*PI()*MOD(Calculator!$B$37/Calculator!$F$22,1)))*IF(MOD(Calculator!$B$37/Calculator!$F$22,1)&lt;0.5,-1,1))^2)/SQRT(((50*POWER(80,POWER(COS(PI()*MOD(Calculator!$B$37/Calculator!$F$22,1)),2))+MIN(500,MAX(30,100*EXP(-0.3*'VSWR Calculator'!$C$24)*(1+3*ABS(MOD('VSWR Calculator'!$C$23/Calculator!$F$22/2,1)-0.5))))/'VSWR Calculator'!$C$25)+$C52)^2+(1500*ABS(SIN(2*PI()*MOD(Calculator!$B$37/Calculator!$F$22,1)))*IF(MOD(Calculator!$B$37/Calculator!$F$22,1)&lt;0.5,-1,1))^2))/(1-SQRT(((50*POWER(80,POWER(COS(PI()*MOD(Calculator!$B$37/Calculator!$F$22,1)),2))+MIN(500,MAX(30,100*EXP(-0.3*'VSWR Calculator'!$C$24)*(1+3*ABS(MOD('VSWR Calculator'!$C$23/Calculator!$F$22/2,1)-0.5))))/'VSWR Calculator'!$C$25)-$C52)^2+(1500*ABS(SIN(2*PI()*MOD(Calculator!$B$37/Calculator!$F$22,1)))*IF(MOD(Calculator!$B$37/Calculator!$F$22,1)&lt;0.5,-1,1))^2)/SQRT(((50*POWER(80,POWER(COS(PI()*MOD(Calculator!$B$37/Calculator!$F$22,1)),2))+MIN(500,MAX(30,100*EXP(-0.3*'VSWR Calculator'!$C$24)*(1+3*ABS(MOD('VSWR Calculator'!$C$23/Calculator!$F$22/2,1)-0.5))))/'VSWR Calculator'!$C$25)+$C52)^2+(1500*ABS(SIN(2*PI()*MOD(Calculator!$B$37/Calculator!$F$22,1)))*IF(MOD(Calculator!$B$37/Calculator!$F$22,1)&lt;0.5,-1,1))^2)),2))</f>
        <v>—</v>
      </c>
      <c r="HY52" s="253" t="n">
        <f aca="false">IFERROR(ROUND((IF(ISNUMBER(HN52),HN52,0)+IF(ISNUMBER(HO52),HO52,0)+IF(ISNUMBER(HP52),HP52,0)+IF(ISNUMBER(HQ52),HQ52,0)+IF(ISNUMBER(HR52),HR52,0)+IF(ISNUMBER(HS52),HS52,0)+IF(ISNUMBER(HT52),HT52,0)+IF(ISNUMBER(HU52),HU52,0)+IF(ISNUMBER(HV52),HV52,0)+IF(ISNUMBER(HW52),HW52,0)+IF(ISNUMBER(HX52),HX52,0))/(IF(ISNUMBER(HN52),1,0)+IF(ISNUMBER(HO52),1,0)+IF(ISNUMBER(HP52),1,0)+IF(ISNUMBER(HQ52),1,0)+IF(ISNUMBER(HR52),1,0)+IF(ISNUMBER(HS52),1,0)+IF(ISNUMBER(HT52),1,0)+IF(ISNUMBER(HU52),1,0)+IF(ISNUMBER(HV52),1,0)+IF(ISNUMBER(HW52),1,0)+IF(ISNUMBER(HX52),1,0)),4),"")</f>
        <v>8.24</v>
      </c>
      <c r="HZ52" s="253" t="str">
        <f aca="false">IF(OR(Calculator!$E$12&lt;&gt;"YES",Calculator!$B$38&lt;Calculator!$G$12),"—",ROUND((1+SQRT(((50*POWER(80,POWER(COS(PI()*MOD(Calculator!$B$38/Calculator!$F$12,1)),2))+MIN(500,MAX(30,100*EXP(-0.3*'VSWR Calculator'!$C$24)*(1+3*ABS(MOD('VSWR Calculator'!$C$23/Calculator!$F$12/2,1)-0.5))))/'VSWR Calculator'!$C$25)-$C52)^2+(1500*ABS(SIN(2*PI()*MOD(Calculator!$B$38/Calculator!$F$12,1)))*IF(MOD(Calculator!$B$38/Calculator!$F$12,1)&lt;0.5,-1,1))^2)/SQRT(((50*POWER(80,POWER(COS(PI()*MOD(Calculator!$B$38/Calculator!$F$12,1)),2))+MIN(500,MAX(30,100*EXP(-0.3*'VSWR Calculator'!$C$24)*(1+3*ABS(MOD('VSWR Calculator'!$C$23/Calculator!$F$12/2,1)-0.5))))/'VSWR Calculator'!$C$25)+$C52)^2+(1500*ABS(SIN(2*PI()*MOD(Calculator!$B$38/Calculator!$F$12,1)))*IF(MOD(Calculator!$B$38/Calculator!$F$12,1)&lt;0.5,-1,1))^2))/(1-SQRT(((50*POWER(80,POWER(COS(PI()*MOD(Calculator!$B$38/Calculator!$F$12,1)),2))+MIN(500,MAX(30,100*EXP(-0.3*'VSWR Calculator'!$C$24)*(1+3*ABS(MOD('VSWR Calculator'!$C$23/Calculator!$F$12/2,1)-0.5))))/'VSWR Calculator'!$C$25)-$C52)^2+(1500*ABS(SIN(2*PI()*MOD(Calculator!$B$38/Calculator!$F$12,1)))*IF(MOD(Calculator!$B$38/Calculator!$F$12,1)&lt;0.5,-1,1))^2)/SQRT(((50*POWER(80,POWER(COS(PI()*MOD(Calculator!$B$38/Calculator!$F$12,1)),2))+MIN(500,MAX(30,100*EXP(-0.3*'VSWR Calculator'!$C$24)*(1+3*ABS(MOD('VSWR Calculator'!$C$23/Calculator!$F$12/2,1)-0.5))))/'VSWR Calculator'!$C$25)+$C52)^2+(1500*ABS(SIN(2*PI()*MOD(Calculator!$B$38/Calculator!$F$12,1)))*IF(MOD(Calculator!$B$38/Calculator!$F$12,1)&lt;0.5,-1,1))^2)),2))</f>
        <v>—</v>
      </c>
      <c r="IA52" s="253" t="str">
        <f aca="false">IF(OR(Calculator!$E$13&lt;&gt;"YES",Calculator!$B$38&lt;Calculator!$G$13),"—",ROUND((1+SQRT(((50*POWER(80,POWER(COS(PI()*MOD(Calculator!$B$38/Calculator!$F$13,1)),2))+MIN(500,MAX(30,100*EXP(-0.3*'VSWR Calculator'!$C$24)*(1+3*ABS(MOD('VSWR Calculator'!$C$23/Calculator!$F$13/2,1)-0.5))))/'VSWR Calculator'!$C$25)-$C52)^2+(1500*ABS(SIN(2*PI()*MOD(Calculator!$B$38/Calculator!$F$13,1)))*IF(MOD(Calculator!$B$38/Calculator!$F$13,1)&lt;0.5,-1,1))^2)/SQRT(((50*POWER(80,POWER(COS(PI()*MOD(Calculator!$B$38/Calculator!$F$13,1)),2))+MIN(500,MAX(30,100*EXP(-0.3*'VSWR Calculator'!$C$24)*(1+3*ABS(MOD('VSWR Calculator'!$C$23/Calculator!$F$13/2,1)-0.5))))/'VSWR Calculator'!$C$25)+$C52)^2+(1500*ABS(SIN(2*PI()*MOD(Calculator!$B$38/Calculator!$F$13,1)))*IF(MOD(Calculator!$B$38/Calculator!$F$13,1)&lt;0.5,-1,1))^2))/(1-SQRT(((50*POWER(80,POWER(COS(PI()*MOD(Calculator!$B$38/Calculator!$F$13,1)),2))+MIN(500,MAX(30,100*EXP(-0.3*'VSWR Calculator'!$C$24)*(1+3*ABS(MOD('VSWR Calculator'!$C$23/Calculator!$F$13/2,1)-0.5))))/'VSWR Calculator'!$C$25)-$C52)^2+(1500*ABS(SIN(2*PI()*MOD(Calculator!$B$38/Calculator!$F$13,1)))*IF(MOD(Calculator!$B$38/Calculator!$F$13,1)&lt;0.5,-1,1))^2)/SQRT(((50*POWER(80,POWER(COS(PI()*MOD(Calculator!$B$38/Calculator!$F$13,1)),2))+MIN(500,MAX(30,100*EXP(-0.3*'VSWR Calculator'!$C$24)*(1+3*ABS(MOD('VSWR Calculator'!$C$23/Calculator!$F$13/2,1)-0.5))))/'VSWR Calculator'!$C$25)+$C52)^2+(1500*ABS(SIN(2*PI()*MOD(Calculator!$B$38/Calculator!$F$13,1)))*IF(MOD(Calculator!$B$38/Calculator!$F$13,1)&lt;0.5,-1,1))^2)),2))</f>
        <v>—</v>
      </c>
      <c r="IB52" s="253" t="str">
        <f aca="false">IF(OR(Calculator!$E$14&lt;&gt;"YES",Calculator!$B$38&lt;Calculator!$G$14),"—",ROUND((1+SQRT(((50*POWER(80,POWER(COS(PI()*MOD(Calculator!$B$38/Calculator!$F$14,1)),2))+MIN(500,MAX(30,100*EXP(-0.3*'VSWR Calculator'!$C$24)*(1+3*ABS(MOD('VSWR Calculator'!$C$23/Calculator!$F$14/2,1)-0.5))))/'VSWR Calculator'!$C$25)-$C52)^2+(1500*ABS(SIN(2*PI()*MOD(Calculator!$B$38/Calculator!$F$14,1)))*IF(MOD(Calculator!$B$38/Calculator!$F$14,1)&lt;0.5,-1,1))^2)/SQRT(((50*POWER(80,POWER(COS(PI()*MOD(Calculator!$B$38/Calculator!$F$14,1)),2))+MIN(500,MAX(30,100*EXP(-0.3*'VSWR Calculator'!$C$24)*(1+3*ABS(MOD('VSWR Calculator'!$C$23/Calculator!$F$14/2,1)-0.5))))/'VSWR Calculator'!$C$25)+$C52)^2+(1500*ABS(SIN(2*PI()*MOD(Calculator!$B$38/Calculator!$F$14,1)))*IF(MOD(Calculator!$B$38/Calculator!$F$14,1)&lt;0.5,-1,1))^2))/(1-SQRT(((50*POWER(80,POWER(COS(PI()*MOD(Calculator!$B$38/Calculator!$F$14,1)),2))+MIN(500,MAX(30,100*EXP(-0.3*'VSWR Calculator'!$C$24)*(1+3*ABS(MOD('VSWR Calculator'!$C$23/Calculator!$F$14/2,1)-0.5))))/'VSWR Calculator'!$C$25)-$C52)^2+(1500*ABS(SIN(2*PI()*MOD(Calculator!$B$38/Calculator!$F$14,1)))*IF(MOD(Calculator!$B$38/Calculator!$F$14,1)&lt;0.5,-1,1))^2)/SQRT(((50*POWER(80,POWER(COS(PI()*MOD(Calculator!$B$38/Calculator!$F$14,1)),2))+MIN(500,MAX(30,100*EXP(-0.3*'VSWR Calculator'!$C$24)*(1+3*ABS(MOD('VSWR Calculator'!$C$23/Calculator!$F$14/2,1)-0.5))))/'VSWR Calculator'!$C$25)+$C52)^2+(1500*ABS(SIN(2*PI()*MOD(Calculator!$B$38/Calculator!$F$14,1)))*IF(MOD(Calculator!$B$38/Calculator!$F$14,1)&lt;0.5,-1,1))^2)),2))</f>
        <v>—</v>
      </c>
      <c r="IC52" s="253" t="n">
        <f aca="false">IF(OR(Calculator!$E$15&lt;&gt;"YES",Calculator!$B$38&lt;Calculator!$G$15),"—",ROUND((1+SQRT(((50*POWER(80,POWER(COS(PI()*MOD(Calculator!$B$38/Calculator!$F$15,1)),2))+MIN(500,MAX(30,100*EXP(-0.3*'VSWR Calculator'!$C$24)*(1+3*ABS(MOD('VSWR Calculator'!$C$23/Calculator!$F$15/2,1)-0.5))))/'VSWR Calculator'!$C$25)-$C52)^2+(1500*ABS(SIN(2*PI()*MOD(Calculator!$B$38/Calculator!$F$15,1)))*IF(MOD(Calculator!$B$38/Calculator!$F$15,1)&lt;0.5,-1,1))^2)/SQRT(((50*POWER(80,POWER(COS(PI()*MOD(Calculator!$B$38/Calculator!$F$15,1)),2))+MIN(500,MAX(30,100*EXP(-0.3*'VSWR Calculator'!$C$24)*(1+3*ABS(MOD('VSWR Calculator'!$C$23/Calculator!$F$15/2,1)-0.5))))/'VSWR Calculator'!$C$25)+$C52)^2+(1500*ABS(SIN(2*PI()*MOD(Calculator!$B$38/Calculator!$F$15,1)))*IF(MOD(Calculator!$B$38/Calculator!$F$15,1)&lt;0.5,-1,1))^2))/(1-SQRT(((50*POWER(80,POWER(COS(PI()*MOD(Calculator!$B$38/Calculator!$F$15,1)),2))+MIN(500,MAX(30,100*EXP(-0.3*'VSWR Calculator'!$C$24)*(1+3*ABS(MOD('VSWR Calculator'!$C$23/Calculator!$F$15/2,1)-0.5))))/'VSWR Calculator'!$C$25)-$C52)^2+(1500*ABS(SIN(2*PI()*MOD(Calculator!$B$38/Calculator!$F$15,1)))*IF(MOD(Calculator!$B$38/Calculator!$F$15,1)&lt;0.5,-1,1))^2)/SQRT(((50*POWER(80,POWER(COS(PI()*MOD(Calculator!$B$38/Calculator!$F$15,1)),2))+MIN(500,MAX(30,100*EXP(-0.3*'VSWR Calculator'!$C$24)*(1+3*ABS(MOD('VSWR Calculator'!$C$23/Calculator!$F$15/2,1)-0.5))))/'VSWR Calculator'!$C$25)+$C52)^2+(1500*ABS(SIN(2*PI()*MOD(Calculator!$B$38/Calculator!$F$15,1)))*IF(MOD(Calculator!$B$38/Calculator!$F$15,1)&lt;0.5,-1,1))^2)),2))</f>
        <v>3.1</v>
      </c>
      <c r="ID52" s="253" t="str">
        <f aca="false">IF(OR(Calculator!$E$16&lt;&gt;"YES",Calculator!$B$38&lt;Calculator!$G$16),"—",ROUND((1+SQRT(((50*POWER(80,POWER(COS(PI()*MOD(Calculator!$B$38/Calculator!$F$16,1)),2))+MIN(500,MAX(30,100*EXP(-0.3*'VSWR Calculator'!$C$24)*(1+3*ABS(MOD('VSWR Calculator'!$C$23/Calculator!$F$16/2,1)-0.5))))/'VSWR Calculator'!$C$25)-$C52)^2+(1500*ABS(SIN(2*PI()*MOD(Calculator!$B$38/Calculator!$F$16,1)))*IF(MOD(Calculator!$B$38/Calculator!$F$16,1)&lt;0.5,-1,1))^2)/SQRT(((50*POWER(80,POWER(COS(PI()*MOD(Calculator!$B$38/Calculator!$F$16,1)),2))+MIN(500,MAX(30,100*EXP(-0.3*'VSWR Calculator'!$C$24)*(1+3*ABS(MOD('VSWR Calculator'!$C$23/Calculator!$F$16/2,1)-0.5))))/'VSWR Calculator'!$C$25)+$C52)^2+(1500*ABS(SIN(2*PI()*MOD(Calculator!$B$38/Calculator!$F$16,1)))*IF(MOD(Calculator!$B$38/Calculator!$F$16,1)&lt;0.5,-1,1))^2))/(1-SQRT(((50*POWER(80,POWER(COS(PI()*MOD(Calculator!$B$38/Calculator!$F$16,1)),2))+MIN(500,MAX(30,100*EXP(-0.3*'VSWR Calculator'!$C$24)*(1+3*ABS(MOD('VSWR Calculator'!$C$23/Calculator!$F$16/2,1)-0.5))))/'VSWR Calculator'!$C$25)-$C52)^2+(1500*ABS(SIN(2*PI()*MOD(Calculator!$B$38/Calculator!$F$16,1)))*IF(MOD(Calculator!$B$38/Calculator!$F$16,1)&lt;0.5,-1,1))^2)/SQRT(((50*POWER(80,POWER(COS(PI()*MOD(Calculator!$B$38/Calculator!$F$16,1)),2))+MIN(500,MAX(30,100*EXP(-0.3*'VSWR Calculator'!$C$24)*(1+3*ABS(MOD('VSWR Calculator'!$C$23/Calculator!$F$16/2,1)-0.5))))/'VSWR Calculator'!$C$25)+$C52)^2+(1500*ABS(SIN(2*PI()*MOD(Calculator!$B$38/Calculator!$F$16,1)))*IF(MOD(Calculator!$B$38/Calculator!$F$16,1)&lt;0.5,-1,1))^2)),2))</f>
        <v>—</v>
      </c>
      <c r="IE52" s="253" t="n">
        <f aca="false">IF(OR(Calculator!$E$17&lt;&gt;"YES",Calculator!$B$38&lt;Calculator!$G$17),"—",ROUND((1+SQRT(((50*POWER(80,POWER(COS(PI()*MOD(Calculator!$B$38/Calculator!$F$17,1)),2))+MIN(500,MAX(30,100*EXP(-0.3*'VSWR Calculator'!$C$24)*(1+3*ABS(MOD('VSWR Calculator'!$C$23/Calculator!$F$17/2,1)-0.5))))/'VSWR Calculator'!$C$25)-$C52)^2+(1500*ABS(SIN(2*PI()*MOD(Calculator!$B$38/Calculator!$F$17,1)))*IF(MOD(Calculator!$B$38/Calculator!$F$17,1)&lt;0.5,-1,1))^2)/SQRT(((50*POWER(80,POWER(COS(PI()*MOD(Calculator!$B$38/Calculator!$F$17,1)),2))+MIN(500,MAX(30,100*EXP(-0.3*'VSWR Calculator'!$C$24)*(1+3*ABS(MOD('VSWR Calculator'!$C$23/Calculator!$F$17/2,1)-0.5))))/'VSWR Calculator'!$C$25)+$C52)^2+(1500*ABS(SIN(2*PI()*MOD(Calculator!$B$38/Calculator!$F$17,1)))*IF(MOD(Calculator!$B$38/Calculator!$F$17,1)&lt;0.5,-1,1))^2))/(1-SQRT(((50*POWER(80,POWER(COS(PI()*MOD(Calculator!$B$38/Calculator!$F$17,1)),2))+MIN(500,MAX(30,100*EXP(-0.3*'VSWR Calculator'!$C$24)*(1+3*ABS(MOD('VSWR Calculator'!$C$23/Calculator!$F$17/2,1)-0.5))))/'VSWR Calculator'!$C$25)-$C52)^2+(1500*ABS(SIN(2*PI()*MOD(Calculator!$B$38/Calculator!$F$17,1)))*IF(MOD(Calculator!$B$38/Calculator!$F$17,1)&lt;0.5,-1,1))^2)/SQRT(((50*POWER(80,POWER(COS(PI()*MOD(Calculator!$B$38/Calculator!$F$17,1)),2))+MIN(500,MAX(30,100*EXP(-0.3*'VSWR Calculator'!$C$24)*(1+3*ABS(MOD('VSWR Calculator'!$C$23/Calculator!$F$17/2,1)-0.5))))/'VSWR Calculator'!$C$25)+$C52)^2+(1500*ABS(SIN(2*PI()*MOD(Calculator!$B$38/Calculator!$F$17,1)))*IF(MOD(Calculator!$B$38/Calculator!$F$17,1)&lt;0.5,-1,1))^2)),2))</f>
        <v>15.24</v>
      </c>
      <c r="IF52" s="253" t="str">
        <f aca="false">IF(OR(Calculator!$E$18&lt;&gt;"YES",Calculator!$B$38&lt;Calculator!$G$18),"—",ROUND((1+SQRT(((50*POWER(80,POWER(COS(PI()*MOD(Calculator!$B$38/Calculator!$F$18,1)),2))+MIN(500,MAX(30,100*EXP(-0.3*'VSWR Calculator'!$C$24)*(1+3*ABS(MOD('VSWR Calculator'!$C$23/Calculator!$F$18/2,1)-0.5))))/'VSWR Calculator'!$C$25)-$C52)^2+(1500*ABS(SIN(2*PI()*MOD(Calculator!$B$38/Calculator!$F$18,1)))*IF(MOD(Calculator!$B$38/Calculator!$F$18,1)&lt;0.5,-1,1))^2)/SQRT(((50*POWER(80,POWER(COS(PI()*MOD(Calculator!$B$38/Calculator!$F$18,1)),2))+MIN(500,MAX(30,100*EXP(-0.3*'VSWR Calculator'!$C$24)*(1+3*ABS(MOD('VSWR Calculator'!$C$23/Calculator!$F$18/2,1)-0.5))))/'VSWR Calculator'!$C$25)+$C52)^2+(1500*ABS(SIN(2*PI()*MOD(Calculator!$B$38/Calculator!$F$18,1)))*IF(MOD(Calculator!$B$38/Calculator!$F$18,1)&lt;0.5,-1,1))^2))/(1-SQRT(((50*POWER(80,POWER(COS(PI()*MOD(Calculator!$B$38/Calculator!$F$18,1)),2))+MIN(500,MAX(30,100*EXP(-0.3*'VSWR Calculator'!$C$24)*(1+3*ABS(MOD('VSWR Calculator'!$C$23/Calculator!$F$18/2,1)-0.5))))/'VSWR Calculator'!$C$25)-$C52)^2+(1500*ABS(SIN(2*PI()*MOD(Calculator!$B$38/Calculator!$F$18,1)))*IF(MOD(Calculator!$B$38/Calculator!$F$18,1)&lt;0.5,-1,1))^2)/SQRT(((50*POWER(80,POWER(COS(PI()*MOD(Calculator!$B$38/Calculator!$F$18,1)),2))+MIN(500,MAX(30,100*EXP(-0.3*'VSWR Calculator'!$C$24)*(1+3*ABS(MOD('VSWR Calculator'!$C$23/Calculator!$F$18/2,1)-0.5))))/'VSWR Calculator'!$C$25)+$C52)^2+(1500*ABS(SIN(2*PI()*MOD(Calculator!$B$38/Calculator!$F$18,1)))*IF(MOD(Calculator!$B$38/Calculator!$F$18,1)&lt;0.5,-1,1))^2)),2))</f>
        <v>—</v>
      </c>
      <c r="IG52" s="253" t="str">
        <f aca="false">IF(OR(Calculator!$E$19&lt;&gt;"YES",Calculator!$B$38&lt;Calculator!$G$19),"—",ROUND((1+SQRT(((50*POWER(80,POWER(COS(PI()*MOD(Calculator!$B$38/Calculator!$F$19,1)),2))+MIN(500,MAX(30,100*EXP(-0.3*'VSWR Calculator'!$C$24)*(1+3*ABS(MOD('VSWR Calculator'!$C$23/Calculator!$F$19/2,1)-0.5))))/'VSWR Calculator'!$C$25)-$C52)^2+(1500*ABS(SIN(2*PI()*MOD(Calculator!$B$38/Calculator!$F$19,1)))*IF(MOD(Calculator!$B$38/Calculator!$F$19,1)&lt;0.5,-1,1))^2)/SQRT(((50*POWER(80,POWER(COS(PI()*MOD(Calculator!$B$38/Calculator!$F$19,1)),2))+MIN(500,MAX(30,100*EXP(-0.3*'VSWR Calculator'!$C$24)*(1+3*ABS(MOD('VSWR Calculator'!$C$23/Calculator!$F$19/2,1)-0.5))))/'VSWR Calculator'!$C$25)+$C52)^2+(1500*ABS(SIN(2*PI()*MOD(Calculator!$B$38/Calculator!$F$19,1)))*IF(MOD(Calculator!$B$38/Calculator!$F$19,1)&lt;0.5,-1,1))^2))/(1-SQRT(((50*POWER(80,POWER(COS(PI()*MOD(Calculator!$B$38/Calculator!$F$19,1)),2))+MIN(500,MAX(30,100*EXP(-0.3*'VSWR Calculator'!$C$24)*(1+3*ABS(MOD('VSWR Calculator'!$C$23/Calculator!$F$19/2,1)-0.5))))/'VSWR Calculator'!$C$25)-$C52)^2+(1500*ABS(SIN(2*PI()*MOD(Calculator!$B$38/Calculator!$F$19,1)))*IF(MOD(Calculator!$B$38/Calculator!$F$19,1)&lt;0.5,-1,1))^2)/SQRT(((50*POWER(80,POWER(COS(PI()*MOD(Calculator!$B$38/Calculator!$F$19,1)),2))+MIN(500,MAX(30,100*EXP(-0.3*'VSWR Calculator'!$C$24)*(1+3*ABS(MOD('VSWR Calculator'!$C$23/Calculator!$F$19/2,1)-0.5))))/'VSWR Calculator'!$C$25)+$C52)^2+(1500*ABS(SIN(2*PI()*MOD(Calculator!$B$38/Calculator!$F$19,1)))*IF(MOD(Calculator!$B$38/Calculator!$F$19,1)&lt;0.5,-1,1))^2)),2))</f>
        <v>—</v>
      </c>
      <c r="IH52" s="253" t="str">
        <f aca="false">IF(OR(Calculator!$E$20&lt;&gt;"YES",Calculator!$B$38&lt;Calculator!$G$20),"—",ROUND((1+SQRT(((50*POWER(80,POWER(COS(PI()*MOD(Calculator!$B$38/Calculator!$F$20,1)),2))+MIN(500,MAX(30,100*EXP(-0.3*'VSWR Calculator'!$C$24)*(1+3*ABS(MOD('VSWR Calculator'!$C$23/Calculator!$F$20/2,1)-0.5))))/'VSWR Calculator'!$C$25)-$C52)^2+(1500*ABS(SIN(2*PI()*MOD(Calculator!$B$38/Calculator!$F$20,1)))*IF(MOD(Calculator!$B$38/Calculator!$F$20,1)&lt;0.5,-1,1))^2)/SQRT(((50*POWER(80,POWER(COS(PI()*MOD(Calculator!$B$38/Calculator!$F$20,1)),2))+MIN(500,MAX(30,100*EXP(-0.3*'VSWR Calculator'!$C$24)*(1+3*ABS(MOD('VSWR Calculator'!$C$23/Calculator!$F$20/2,1)-0.5))))/'VSWR Calculator'!$C$25)+$C52)^2+(1500*ABS(SIN(2*PI()*MOD(Calculator!$B$38/Calculator!$F$20,1)))*IF(MOD(Calculator!$B$38/Calculator!$F$20,1)&lt;0.5,-1,1))^2))/(1-SQRT(((50*POWER(80,POWER(COS(PI()*MOD(Calculator!$B$38/Calculator!$F$20,1)),2))+MIN(500,MAX(30,100*EXP(-0.3*'VSWR Calculator'!$C$24)*(1+3*ABS(MOD('VSWR Calculator'!$C$23/Calculator!$F$20/2,1)-0.5))))/'VSWR Calculator'!$C$25)-$C52)^2+(1500*ABS(SIN(2*PI()*MOD(Calculator!$B$38/Calculator!$F$20,1)))*IF(MOD(Calculator!$B$38/Calculator!$F$20,1)&lt;0.5,-1,1))^2)/SQRT(((50*POWER(80,POWER(COS(PI()*MOD(Calculator!$B$38/Calculator!$F$20,1)),2))+MIN(500,MAX(30,100*EXP(-0.3*'VSWR Calculator'!$C$24)*(1+3*ABS(MOD('VSWR Calculator'!$C$23/Calculator!$F$20/2,1)-0.5))))/'VSWR Calculator'!$C$25)+$C52)^2+(1500*ABS(SIN(2*PI()*MOD(Calculator!$B$38/Calculator!$F$20,1)))*IF(MOD(Calculator!$B$38/Calculator!$F$20,1)&lt;0.5,-1,1))^2)),2))</f>
        <v>—</v>
      </c>
      <c r="II52" s="253" t="str">
        <f aca="false">IF(OR(Calculator!$E$21&lt;&gt;"YES",Calculator!$B$38&lt;Calculator!$G$21),"—",ROUND((1+SQRT(((50*POWER(80,POWER(COS(PI()*MOD(Calculator!$B$38/Calculator!$F$21,1)),2))+MIN(500,MAX(30,100*EXP(-0.3*'VSWR Calculator'!$C$24)*(1+3*ABS(MOD('VSWR Calculator'!$C$23/Calculator!$F$21/2,1)-0.5))))/'VSWR Calculator'!$C$25)-$C52)^2+(1500*ABS(SIN(2*PI()*MOD(Calculator!$B$38/Calculator!$F$21,1)))*IF(MOD(Calculator!$B$38/Calculator!$F$21,1)&lt;0.5,-1,1))^2)/SQRT(((50*POWER(80,POWER(COS(PI()*MOD(Calculator!$B$38/Calculator!$F$21,1)),2))+MIN(500,MAX(30,100*EXP(-0.3*'VSWR Calculator'!$C$24)*(1+3*ABS(MOD('VSWR Calculator'!$C$23/Calculator!$F$21/2,1)-0.5))))/'VSWR Calculator'!$C$25)+$C52)^2+(1500*ABS(SIN(2*PI()*MOD(Calculator!$B$38/Calculator!$F$21,1)))*IF(MOD(Calculator!$B$38/Calculator!$F$21,1)&lt;0.5,-1,1))^2))/(1-SQRT(((50*POWER(80,POWER(COS(PI()*MOD(Calculator!$B$38/Calculator!$F$21,1)),2))+MIN(500,MAX(30,100*EXP(-0.3*'VSWR Calculator'!$C$24)*(1+3*ABS(MOD('VSWR Calculator'!$C$23/Calculator!$F$21/2,1)-0.5))))/'VSWR Calculator'!$C$25)-$C52)^2+(1500*ABS(SIN(2*PI()*MOD(Calculator!$B$38/Calculator!$F$21,1)))*IF(MOD(Calculator!$B$38/Calculator!$F$21,1)&lt;0.5,-1,1))^2)/SQRT(((50*POWER(80,POWER(COS(PI()*MOD(Calculator!$B$38/Calculator!$F$21,1)),2))+MIN(500,MAX(30,100*EXP(-0.3*'VSWR Calculator'!$C$24)*(1+3*ABS(MOD('VSWR Calculator'!$C$23/Calculator!$F$21/2,1)-0.5))))/'VSWR Calculator'!$C$25)+$C52)^2+(1500*ABS(SIN(2*PI()*MOD(Calculator!$B$38/Calculator!$F$21,1)))*IF(MOD(Calculator!$B$38/Calculator!$F$21,1)&lt;0.5,-1,1))^2)),2))</f>
        <v>—</v>
      </c>
      <c r="IJ52" s="253" t="str">
        <f aca="false">IF(OR(Calculator!$E$22&lt;&gt;"YES",Calculator!$B$38&lt;Calculator!$G$22),"—",ROUND((1+SQRT(((50*POWER(80,POWER(COS(PI()*MOD(Calculator!$B$38/Calculator!$F$22,1)),2))+MIN(500,MAX(30,100*EXP(-0.3*'VSWR Calculator'!$C$24)*(1+3*ABS(MOD('VSWR Calculator'!$C$23/Calculator!$F$22/2,1)-0.5))))/'VSWR Calculator'!$C$25)-$C52)^2+(1500*ABS(SIN(2*PI()*MOD(Calculator!$B$38/Calculator!$F$22,1)))*IF(MOD(Calculator!$B$38/Calculator!$F$22,1)&lt;0.5,-1,1))^2)/SQRT(((50*POWER(80,POWER(COS(PI()*MOD(Calculator!$B$38/Calculator!$F$22,1)),2))+MIN(500,MAX(30,100*EXP(-0.3*'VSWR Calculator'!$C$24)*(1+3*ABS(MOD('VSWR Calculator'!$C$23/Calculator!$F$22/2,1)-0.5))))/'VSWR Calculator'!$C$25)+$C52)^2+(1500*ABS(SIN(2*PI()*MOD(Calculator!$B$38/Calculator!$F$22,1)))*IF(MOD(Calculator!$B$38/Calculator!$F$22,1)&lt;0.5,-1,1))^2))/(1-SQRT(((50*POWER(80,POWER(COS(PI()*MOD(Calculator!$B$38/Calculator!$F$22,1)),2))+MIN(500,MAX(30,100*EXP(-0.3*'VSWR Calculator'!$C$24)*(1+3*ABS(MOD('VSWR Calculator'!$C$23/Calculator!$F$22/2,1)-0.5))))/'VSWR Calculator'!$C$25)-$C52)^2+(1500*ABS(SIN(2*PI()*MOD(Calculator!$B$38/Calculator!$F$22,1)))*IF(MOD(Calculator!$B$38/Calculator!$F$22,1)&lt;0.5,-1,1))^2)/SQRT(((50*POWER(80,POWER(COS(PI()*MOD(Calculator!$B$38/Calculator!$F$22,1)),2))+MIN(500,MAX(30,100*EXP(-0.3*'VSWR Calculator'!$C$24)*(1+3*ABS(MOD('VSWR Calculator'!$C$23/Calculator!$F$22/2,1)-0.5))))/'VSWR Calculator'!$C$25)+$C52)^2+(1500*ABS(SIN(2*PI()*MOD(Calculator!$B$38/Calculator!$F$22,1)))*IF(MOD(Calculator!$B$38/Calculator!$F$22,1)&lt;0.5,-1,1))^2)),2))</f>
        <v>—</v>
      </c>
      <c r="IK52" s="253" t="n">
        <f aca="false">IFERROR(ROUND((IF(ISNUMBER(HZ52),HZ52,0)+IF(ISNUMBER(IA52),IA52,0)+IF(ISNUMBER(IB52),IB52,0)+IF(ISNUMBER(IC52),IC52,0)+IF(ISNUMBER(ID52),ID52,0)+IF(ISNUMBER(IE52),IE52,0)+IF(ISNUMBER(IF52),IF52,0)+IF(ISNUMBER(IG52),IG52,0)+IF(ISNUMBER(IH52),IH52,0)+IF(ISNUMBER(II52),II52,0)+IF(ISNUMBER(IJ52),IJ52,0))/(IF(ISNUMBER(HZ52),1,0)+IF(ISNUMBER(IA52),1,0)+IF(ISNUMBER(IB52),1,0)+IF(ISNUMBER(IC52),1,0)+IF(ISNUMBER(ID52),1,0)+IF(ISNUMBER(IE52),1,0)+IF(ISNUMBER(IF52),1,0)+IF(ISNUMBER(IG52),1,0)+IF(ISNUMBER(IH52),1,0)+IF(ISNUMBER(II52),1,0)+IF(ISNUMBER(IJ52),1,0)),4),"")</f>
        <v>9.17</v>
      </c>
    </row>
    <row r="53" customFormat="false" ht="15" hidden="false" customHeight="true" outlineLevel="0" collapsed="false">
      <c r="A53" s="261" t="s">
        <v>495</v>
      </c>
      <c r="B53" s="261" t="s">
        <v>339</v>
      </c>
      <c r="C53" s="265" t="n">
        <v>950</v>
      </c>
      <c r="D53" s="266" t="str">
        <f aca="false">IF(OR(Calculator!$E$12&lt;&gt;"YES",Calculator!$B$29&lt;Calculator!$G$12),"—",ROUND((1+SQRT(((50*POWER(80,POWER(COS(PI()*MOD(Calculator!$B$29/Calculator!$F$12,1)),2))-$C53)^2+(1500*ABS(SIN(2*PI()*MOD(Calculator!$B$29/Calculator!$F$12,1)))*IF(MOD(Calculator!$B$29/Calculator!$F$12,1)&lt;0.5,-1,1))^2)/((50*POWER(80,POWER(COS(PI()*MOD(Calculator!$B$29/Calculator!$F$12,1)),2))+$C53)^2+(1500*ABS(SIN(2*PI()*MOD(Calculator!$B$29/Calculator!$F$12,1)))*IF(MOD(Calculator!$B$29/Calculator!$F$12,1)&lt;0.5,-1,1))^2)))/(1-SQRT(((50*POWER(80,POWER(COS(PI()*MOD(Calculator!$B$29/Calculator!$F$12,1)),2))-$C53)^2+(1500*ABS(SIN(2*PI()*MOD(Calculator!$B$29/Calculator!$F$12,1)))*IF(MOD(Calculator!$B$29/Calculator!$F$12,1)&lt;0.5,-1,1))^2)/((50*POWER(80,POWER(COS(PI()*MOD(Calculator!$B$29/Calculator!$F$12,1)),2))+$C53)^2+(1500*ABS(SIN(2*PI()*MOD(Calculator!$B$29/Calculator!$F$12,1)))*IF(MOD(Calculator!$B$29/Calculator!$F$12,1)&lt;0.5,-1,1))^2))),2))</f>
        <v>—</v>
      </c>
      <c r="E53" s="266" t="str">
        <f aca="false">IF(OR(Calculator!$E$13&lt;&gt;"YES",Calculator!$B$29&lt;Calculator!$G$13),"—",ROUND((1+SQRT(((50*POWER(80,POWER(COS(PI()*MOD(Calculator!$B$29/Calculator!$F$13,1)),2))-$C53)^2+(1500*ABS(SIN(2*PI()*MOD(Calculator!$B$29/Calculator!$F$13,1)))*IF(MOD(Calculator!$B$29/Calculator!$F$13,1)&lt;0.5,-1,1))^2)/((50*POWER(80,POWER(COS(PI()*MOD(Calculator!$B$29/Calculator!$F$13,1)),2))+$C53)^2+(1500*ABS(SIN(2*PI()*MOD(Calculator!$B$29/Calculator!$F$13,1)))*IF(MOD(Calculator!$B$29/Calculator!$F$13,1)&lt;0.5,-1,1))^2)))/(1-SQRT(((50*POWER(80,POWER(COS(PI()*MOD(Calculator!$B$29/Calculator!$F$13,1)),2))-$C53)^2+(1500*ABS(SIN(2*PI()*MOD(Calculator!$B$29/Calculator!$F$13,1)))*IF(MOD(Calculator!$B$29/Calculator!$F$13,1)&lt;0.5,-1,1))^2)/((50*POWER(80,POWER(COS(PI()*MOD(Calculator!$B$29/Calculator!$F$13,1)),2))+$C53)^2+(1500*ABS(SIN(2*PI()*MOD(Calculator!$B$29/Calculator!$F$13,1)))*IF(MOD(Calculator!$B$29/Calculator!$F$13,1)&lt;0.5,-1,1))^2))),2))</f>
        <v>—</v>
      </c>
      <c r="F53" s="266" t="str">
        <f aca="false">IF(OR(Calculator!$E$14&lt;&gt;"YES",Calculator!$B$29&lt;Calculator!$G$14),"—",ROUND((1+SQRT(((50*POWER(80,POWER(COS(PI()*MOD(Calculator!$B$29/Calculator!$F$14,1)),2))-$C53)^2+(1500*ABS(SIN(2*PI()*MOD(Calculator!$B$29/Calculator!$F$14,1)))*IF(MOD(Calculator!$B$29/Calculator!$F$14,1)&lt;0.5,-1,1))^2)/((50*POWER(80,POWER(COS(PI()*MOD(Calculator!$B$29/Calculator!$F$14,1)),2))+$C53)^2+(1500*ABS(SIN(2*PI()*MOD(Calculator!$B$29/Calculator!$F$14,1)))*IF(MOD(Calculator!$B$29/Calculator!$F$14,1)&lt;0.5,-1,1))^2)))/(1-SQRT(((50*POWER(80,POWER(COS(PI()*MOD(Calculator!$B$29/Calculator!$F$14,1)),2))-$C53)^2+(1500*ABS(SIN(2*PI()*MOD(Calculator!$B$29/Calculator!$F$14,1)))*IF(MOD(Calculator!$B$29/Calculator!$F$14,1)&lt;0.5,-1,1))^2)/((50*POWER(80,POWER(COS(PI()*MOD(Calculator!$B$29/Calculator!$F$14,1)),2))+$C53)^2+(1500*ABS(SIN(2*PI()*MOD(Calculator!$B$29/Calculator!$F$14,1)))*IF(MOD(Calculator!$B$29/Calculator!$F$14,1)&lt;0.5,-1,1))^2))),2))</f>
        <v>—</v>
      </c>
      <c r="G53" s="266" t="n">
        <f aca="false">IF(OR(Calculator!$E$15&lt;&gt;"YES",Calculator!$B$29&lt;Calculator!$G$15),"—",ROUND((1+SQRT(((50*POWER(80,POWER(COS(PI()*MOD(Calculator!$B$29/Calculator!$F$15,1)),2))-$C53)^2+(1500*ABS(SIN(2*PI()*MOD(Calculator!$B$29/Calculator!$F$15,1)))*IF(MOD(Calculator!$B$29/Calculator!$F$15,1)&lt;0.5,-1,1))^2)/((50*POWER(80,POWER(COS(PI()*MOD(Calculator!$B$29/Calculator!$F$15,1)),2))+$C53)^2+(1500*ABS(SIN(2*PI()*MOD(Calculator!$B$29/Calculator!$F$15,1)))*IF(MOD(Calculator!$B$29/Calculator!$F$15,1)&lt;0.5,-1,1))^2)))/(1-SQRT(((50*POWER(80,POWER(COS(PI()*MOD(Calculator!$B$29/Calculator!$F$15,1)),2))-$C53)^2+(1500*ABS(SIN(2*PI()*MOD(Calculator!$B$29/Calculator!$F$15,1)))*IF(MOD(Calculator!$B$29/Calculator!$F$15,1)&lt;0.5,-1,1))^2)/((50*POWER(80,POWER(COS(PI()*MOD(Calculator!$B$29/Calculator!$F$15,1)),2))+$C53)^2+(1500*ABS(SIN(2*PI()*MOD(Calculator!$B$29/Calculator!$F$15,1)))*IF(MOD(Calculator!$B$29/Calculator!$F$15,1)&lt;0.5,-1,1))^2))),2))</f>
        <v>18.25</v>
      </c>
      <c r="H53" s="266" t="str">
        <f aca="false">IF(OR(Calculator!$E$16&lt;&gt;"YES",Calculator!$B$29&lt;Calculator!$G$16),"—",ROUND((1+SQRT(((50*POWER(80,POWER(COS(PI()*MOD(Calculator!$B$29/Calculator!$F$16,1)),2))-$C53)^2+(1500*ABS(SIN(2*PI()*MOD(Calculator!$B$29/Calculator!$F$16,1)))*IF(MOD(Calculator!$B$29/Calculator!$F$16,1)&lt;0.5,-1,1))^2)/((50*POWER(80,POWER(COS(PI()*MOD(Calculator!$B$29/Calculator!$F$16,1)),2))+$C53)^2+(1500*ABS(SIN(2*PI()*MOD(Calculator!$B$29/Calculator!$F$16,1)))*IF(MOD(Calculator!$B$29/Calculator!$F$16,1)&lt;0.5,-1,1))^2)))/(1-SQRT(((50*POWER(80,POWER(COS(PI()*MOD(Calculator!$B$29/Calculator!$F$16,1)),2))-$C53)^2+(1500*ABS(SIN(2*PI()*MOD(Calculator!$B$29/Calculator!$F$16,1)))*IF(MOD(Calculator!$B$29/Calculator!$F$16,1)&lt;0.5,-1,1))^2)/((50*POWER(80,POWER(COS(PI()*MOD(Calculator!$B$29/Calculator!$F$16,1)),2))+$C53)^2+(1500*ABS(SIN(2*PI()*MOD(Calculator!$B$29/Calculator!$F$16,1)))*IF(MOD(Calculator!$B$29/Calculator!$F$16,1)&lt;0.5,-1,1))^2))),2))</f>
        <v>—</v>
      </c>
      <c r="I53" s="266" t="n">
        <f aca="false">IF(OR(Calculator!$E$17&lt;&gt;"YES",Calculator!$B$29&lt;Calculator!$G$17),"—",ROUND((1+SQRT(((50*POWER(80,POWER(COS(PI()*MOD(Calculator!$B$29/Calculator!$F$17,1)),2))-$C53)^2+(1500*ABS(SIN(2*PI()*MOD(Calculator!$B$29/Calculator!$F$17,1)))*IF(MOD(Calculator!$B$29/Calculator!$F$17,1)&lt;0.5,-1,1))^2)/((50*POWER(80,POWER(COS(PI()*MOD(Calculator!$B$29/Calculator!$F$17,1)),2))+$C53)^2+(1500*ABS(SIN(2*PI()*MOD(Calculator!$B$29/Calculator!$F$17,1)))*IF(MOD(Calculator!$B$29/Calculator!$F$17,1)&lt;0.5,-1,1))^2)))/(1-SQRT(((50*POWER(80,POWER(COS(PI()*MOD(Calculator!$B$29/Calculator!$F$17,1)),2))-$C53)^2+(1500*ABS(SIN(2*PI()*MOD(Calculator!$B$29/Calculator!$F$17,1)))*IF(MOD(Calculator!$B$29/Calculator!$F$17,1)&lt;0.5,-1,1))^2)/((50*POWER(80,POWER(COS(PI()*MOD(Calculator!$B$29/Calculator!$F$17,1)),2))+$C53)^2+(1500*ABS(SIN(2*PI()*MOD(Calculator!$B$29/Calculator!$F$17,1)))*IF(MOD(Calculator!$B$29/Calculator!$F$17,1)&lt;0.5,-1,1))^2))),2))</f>
        <v>16.96</v>
      </c>
      <c r="J53" s="266" t="str">
        <f aca="false">IF(OR(Calculator!$E$18&lt;&gt;"YES",Calculator!$B$29&lt;Calculator!$G$18),"—",ROUND((1+SQRT(((50*POWER(80,POWER(COS(PI()*MOD(Calculator!$B$29/Calculator!$F$18,1)),2))-$C53)^2+(1500*ABS(SIN(2*PI()*MOD(Calculator!$B$29/Calculator!$F$18,1)))*IF(MOD(Calculator!$B$29/Calculator!$F$18,1)&lt;0.5,-1,1))^2)/((50*POWER(80,POWER(COS(PI()*MOD(Calculator!$B$29/Calculator!$F$18,1)),2))+$C53)^2+(1500*ABS(SIN(2*PI()*MOD(Calculator!$B$29/Calculator!$F$18,1)))*IF(MOD(Calculator!$B$29/Calculator!$F$18,1)&lt;0.5,-1,1))^2)))/(1-SQRT(((50*POWER(80,POWER(COS(PI()*MOD(Calculator!$B$29/Calculator!$F$18,1)),2))-$C53)^2+(1500*ABS(SIN(2*PI()*MOD(Calculator!$B$29/Calculator!$F$18,1)))*IF(MOD(Calculator!$B$29/Calculator!$F$18,1)&lt;0.5,-1,1))^2)/((50*POWER(80,POWER(COS(PI()*MOD(Calculator!$B$29/Calculator!$F$18,1)),2))+$C53)^2+(1500*ABS(SIN(2*PI()*MOD(Calculator!$B$29/Calculator!$F$18,1)))*IF(MOD(Calculator!$B$29/Calculator!$F$18,1)&lt;0.5,-1,1))^2))),2))</f>
        <v>—</v>
      </c>
      <c r="K53" s="266" t="str">
        <f aca="false">IF(OR(Calculator!$E$19&lt;&gt;"YES",Calculator!$B$29&lt;Calculator!$G$19),"—",ROUND((1+SQRT(((50*POWER(80,POWER(COS(PI()*MOD(Calculator!$B$29/Calculator!$F$19,1)),2))-$C53)^2+(1500*ABS(SIN(2*PI()*MOD(Calculator!$B$29/Calculator!$F$19,1)))*IF(MOD(Calculator!$B$29/Calculator!$F$19,1)&lt;0.5,-1,1))^2)/((50*POWER(80,POWER(COS(PI()*MOD(Calculator!$B$29/Calculator!$F$19,1)),2))+$C53)^2+(1500*ABS(SIN(2*PI()*MOD(Calculator!$B$29/Calculator!$F$19,1)))*IF(MOD(Calculator!$B$29/Calculator!$F$19,1)&lt;0.5,-1,1))^2)))/(1-SQRT(((50*POWER(80,POWER(COS(PI()*MOD(Calculator!$B$29/Calculator!$F$19,1)),2))-$C53)^2+(1500*ABS(SIN(2*PI()*MOD(Calculator!$B$29/Calculator!$F$19,1)))*IF(MOD(Calculator!$B$29/Calculator!$F$19,1)&lt;0.5,-1,1))^2)/((50*POWER(80,POWER(COS(PI()*MOD(Calculator!$B$29/Calculator!$F$19,1)),2))+$C53)^2+(1500*ABS(SIN(2*PI()*MOD(Calculator!$B$29/Calculator!$F$19,1)))*IF(MOD(Calculator!$B$29/Calculator!$F$19,1)&lt;0.5,-1,1))^2))),2))</f>
        <v>—</v>
      </c>
      <c r="L53" s="266" t="str">
        <f aca="false">IF(OR(Calculator!$E$20&lt;&gt;"YES",Calculator!$B$29&lt;Calculator!$G$20),"—",ROUND((1+SQRT(((50*POWER(80,POWER(COS(PI()*MOD(Calculator!$B$29/Calculator!$F$20,1)),2))-$C53)^2+(1500*ABS(SIN(2*PI()*MOD(Calculator!$B$29/Calculator!$F$20,1)))*IF(MOD(Calculator!$B$29/Calculator!$F$20,1)&lt;0.5,-1,1))^2)/((50*POWER(80,POWER(COS(PI()*MOD(Calculator!$B$29/Calculator!$F$20,1)),2))+$C53)^2+(1500*ABS(SIN(2*PI()*MOD(Calculator!$B$29/Calculator!$F$20,1)))*IF(MOD(Calculator!$B$29/Calculator!$F$20,1)&lt;0.5,-1,1))^2)))/(1-SQRT(((50*POWER(80,POWER(COS(PI()*MOD(Calculator!$B$29/Calculator!$F$20,1)),2))-$C53)^2+(1500*ABS(SIN(2*PI()*MOD(Calculator!$B$29/Calculator!$F$20,1)))*IF(MOD(Calculator!$B$29/Calculator!$F$20,1)&lt;0.5,-1,1))^2)/((50*POWER(80,POWER(COS(PI()*MOD(Calculator!$B$29/Calculator!$F$20,1)),2))+$C53)^2+(1500*ABS(SIN(2*PI()*MOD(Calculator!$B$29/Calculator!$F$20,1)))*IF(MOD(Calculator!$B$29/Calculator!$F$20,1)&lt;0.5,-1,1))^2))),2))</f>
        <v>—</v>
      </c>
      <c r="M53" s="266" t="str">
        <f aca="false">IF(OR(Calculator!$E$21&lt;&gt;"YES",Calculator!$B$29&lt;Calculator!$G$21),"—",ROUND((1+SQRT(((50*POWER(80,POWER(COS(PI()*MOD(Calculator!$B$29/Calculator!$F$21,1)),2))-$C53)^2+(1500*ABS(SIN(2*PI()*MOD(Calculator!$B$29/Calculator!$F$21,1)))*IF(MOD(Calculator!$B$29/Calculator!$F$21,1)&lt;0.5,-1,1))^2)/((50*POWER(80,POWER(COS(PI()*MOD(Calculator!$B$29/Calculator!$F$21,1)),2))+$C53)^2+(1500*ABS(SIN(2*PI()*MOD(Calculator!$B$29/Calculator!$F$21,1)))*IF(MOD(Calculator!$B$29/Calculator!$F$21,1)&lt;0.5,-1,1))^2)))/(1-SQRT(((50*POWER(80,POWER(COS(PI()*MOD(Calculator!$B$29/Calculator!$F$21,1)),2))-$C53)^2+(1500*ABS(SIN(2*PI()*MOD(Calculator!$B$29/Calculator!$F$21,1)))*IF(MOD(Calculator!$B$29/Calculator!$F$21,1)&lt;0.5,-1,1))^2)/((50*POWER(80,POWER(COS(PI()*MOD(Calculator!$B$29/Calculator!$F$21,1)),2))+$C53)^2+(1500*ABS(SIN(2*PI()*MOD(Calculator!$B$29/Calculator!$F$21,1)))*IF(MOD(Calculator!$B$29/Calculator!$F$21,1)&lt;0.5,-1,1))^2))),2))</f>
        <v>—</v>
      </c>
      <c r="N53" s="266" t="str">
        <f aca="false">IF(OR(Calculator!$E$22&lt;&gt;"YES",Calculator!$B$29&lt;Calculator!$G$22),"—",ROUND((1+SQRT(((50*POWER(80,POWER(COS(PI()*MOD(Calculator!$B$29/Calculator!$F$22,1)),2))-$C53)^2+(1500*ABS(SIN(2*PI()*MOD(Calculator!$B$29/Calculator!$F$22,1)))*IF(MOD(Calculator!$B$29/Calculator!$F$22,1)&lt;0.5,-1,1))^2)/((50*POWER(80,POWER(COS(PI()*MOD(Calculator!$B$29/Calculator!$F$22,1)),2))+$C53)^2+(1500*ABS(SIN(2*PI()*MOD(Calculator!$B$29/Calculator!$F$22,1)))*IF(MOD(Calculator!$B$29/Calculator!$F$22,1)&lt;0.5,-1,1))^2)))/(1-SQRT(((50*POWER(80,POWER(COS(PI()*MOD(Calculator!$B$29/Calculator!$F$22,1)),2))-$C53)^2+(1500*ABS(SIN(2*PI()*MOD(Calculator!$B$29/Calculator!$F$22,1)))*IF(MOD(Calculator!$B$29/Calculator!$F$22,1)&lt;0.5,-1,1))^2)/((50*POWER(80,POWER(COS(PI()*MOD(Calculator!$B$29/Calculator!$F$22,1)),2))+$C53)^2+(1500*ABS(SIN(2*PI()*MOD(Calculator!$B$29/Calculator!$F$22,1)))*IF(MOD(Calculator!$B$29/Calculator!$F$22,1)&lt;0.5,-1,1))^2))),2))</f>
        <v>—</v>
      </c>
      <c r="O53" s="292" t="n">
        <f aca="false">IFERROR(ROUND((IF(ISNUMBER(D53),D53,0)+IF(ISNUMBER(E53),E53,0)+IF(ISNUMBER(F53),F53,0)+IF(ISNUMBER(G53),G53,0)+IF(ISNUMBER(H53),H53,0)+IF(ISNUMBER(I53),I53,0)+IF(ISNUMBER(J53),J53,0)+IF(ISNUMBER(K53),K53,0)+IF(ISNUMBER(L53),L53,0)+IF(ISNUMBER(M53),M53,0)+IF(ISNUMBER(N53),N53,0))/(IF(ISNUMBER(D53),1,0)+IF(ISNUMBER(E53),1,0)+IF(ISNUMBER(F53),1,0)+IF(ISNUMBER(G53),1,0)+IF(ISNUMBER(H53),1,0)+IF(ISNUMBER(I53),1,0)+IF(ISNUMBER(J53),1,0)+IF(ISNUMBER(K53),1,0)+IF(ISNUMBER(L53),1,0)+IF(ISNUMBER(M53),1,0)+IF(ISNUMBER(N53),1,0)),4),"")</f>
        <v>17.605</v>
      </c>
      <c r="P53" s="266" t="str">
        <f aca="false">IF(OR(Calculator!$E$12&lt;&gt;"YES",Calculator!$B$30&lt;Calculator!$G$12),"—",ROUND((1+SQRT(((50*POWER(80,POWER(COS(PI()*MOD(Calculator!$B$30/Calculator!$F$12,1)),2))-$C53)^2+(1500*ABS(SIN(2*PI()*MOD(Calculator!$B$30/Calculator!$F$12,1)))*IF(MOD(Calculator!$B$30/Calculator!$F$12,1)&lt;0.5,-1,1))^2)/((50*POWER(80,POWER(COS(PI()*MOD(Calculator!$B$30/Calculator!$F$12,1)),2))+$C53)^2+(1500*ABS(SIN(2*PI()*MOD(Calculator!$B$30/Calculator!$F$12,1)))*IF(MOD(Calculator!$B$30/Calculator!$F$12,1)&lt;0.5,-1,1))^2)))/(1-SQRT(((50*POWER(80,POWER(COS(PI()*MOD(Calculator!$B$30/Calculator!$F$12,1)),2))-$C53)^2+(1500*ABS(SIN(2*PI()*MOD(Calculator!$B$30/Calculator!$F$12,1)))*IF(MOD(Calculator!$B$30/Calculator!$F$12,1)&lt;0.5,-1,1))^2)/((50*POWER(80,POWER(COS(PI()*MOD(Calculator!$B$30/Calculator!$F$12,1)),2))+$C53)^2+(1500*ABS(SIN(2*PI()*MOD(Calculator!$B$30/Calculator!$F$12,1)))*IF(MOD(Calculator!$B$30/Calculator!$F$12,1)&lt;0.5,-1,1))^2))),2))</f>
        <v>—</v>
      </c>
      <c r="Q53" s="266" t="str">
        <f aca="false">IF(OR(Calculator!$E$13&lt;&gt;"YES",Calculator!$B$30&lt;Calculator!$G$13),"—",ROUND((1+SQRT(((50*POWER(80,POWER(COS(PI()*MOD(Calculator!$B$30/Calculator!$F$13,1)),2))-$C53)^2+(1500*ABS(SIN(2*PI()*MOD(Calculator!$B$30/Calculator!$F$13,1)))*IF(MOD(Calculator!$B$30/Calculator!$F$13,1)&lt;0.5,-1,1))^2)/((50*POWER(80,POWER(COS(PI()*MOD(Calculator!$B$30/Calculator!$F$13,1)),2))+$C53)^2+(1500*ABS(SIN(2*PI()*MOD(Calculator!$B$30/Calculator!$F$13,1)))*IF(MOD(Calculator!$B$30/Calculator!$F$13,1)&lt;0.5,-1,1))^2)))/(1-SQRT(((50*POWER(80,POWER(COS(PI()*MOD(Calculator!$B$30/Calculator!$F$13,1)),2))-$C53)^2+(1500*ABS(SIN(2*PI()*MOD(Calculator!$B$30/Calculator!$F$13,1)))*IF(MOD(Calculator!$B$30/Calculator!$F$13,1)&lt;0.5,-1,1))^2)/((50*POWER(80,POWER(COS(PI()*MOD(Calculator!$B$30/Calculator!$F$13,1)),2))+$C53)^2+(1500*ABS(SIN(2*PI()*MOD(Calculator!$B$30/Calculator!$F$13,1)))*IF(MOD(Calculator!$B$30/Calculator!$F$13,1)&lt;0.5,-1,1))^2))),2))</f>
        <v>—</v>
      </c>
      <c r="R53" s="266" t="str">
        <f aca="false">IF(OR(Calculator!$E$14&lt;&gt;"YES",Calculator!$B$30&lt;Calculator!$G$14),"—",ROUND((1+SQRT(((50*POWER(80,POWER(COS(PI()*MOD(Calculator!$B$30/Calculator!$F$14,1)),2))-$C53)^2+(1500*ABS(SIN(2*PI()*MOD(Calculator!$B$30/Calculator!$F$14,1)))*IF(MOD(Calculator!$B$30/Calculator!$F$14,1)&lt;0.5,-1,1))^2)/((50*POWER(80,POWER(COS(PI()*MOD(Calculator!$B$30/Calculator!$F$14,1)),2))+$C53)^2+(1500*ABS(SIN(2*PI()*MOD(Calculator!$B$30/Calculator!$F$14,1)))*IF(MOD(Calculator!$B$30/Calculator!$F$14,1)&lt;0.5,-1,1))^2)))/(1-SQRT(((50*POWER(80,POWER(COS(PI()*MOD(Calculator!$B$30/Calculator!$F$14,1)),2))-$C53)^2+(1500*ABS(SIN(2*PI()*MOD(Calculator!$B$30/Calculator!$F$14,1)))*IF(MOD(Calculator!$B$30/Calculator!$F$14,1)&lt;0.5,-1,1))^2)/((50*POWER(80,POWER(COS(PI()*MOD(Calculator!$B$30/Calculator!$F$14,1)),2))+$C53)^2+(1500*ABS(SIN(2*PI()*MOD(Calculator!$B$30/Calculator!$F$14,1)))*IF(MOD(Calculator!$B$30/Calculator!$F$14,1)&lt;0.5,-1,1))^2))),2))</f>
        <v>—</v>
      </c>
      <c r="S53" s="266" t="n">
        <f aca="false">IF(OR(Calculator!$E$15&lt;&gt;"YES",Calculator!$B$30&lt;Calculator!$G$15),"—",ROUND((1+SQRT(((50*POWER(80,POWER(COS(PI()*MOD(Calculator!$B$30/Calculator!$F$15,1)),2))-$C53)^2+(1500*ABS(SIN(2*PI()*MOD(Calculator!$B$30/Calculator!$F$15,1)))*IF(MOD(Calculator!$B$30/Calculator!$F$15,1)&lt;0.5,-1,1))^2)/((50*POWER(80,POWER(COS(PI()*MOD(Calculator!$B$30/Calculator!$F$15,1)),2))+$C53)^2+(1500*ABS(SIN(2*PI()*MOD(Calculator!$B$30/Calculator!$F$15,1)))*IF(MOD(Calculator!$B$30/Calculator!$F$15,1)&lt;0.5,-1,1))^2)))/(1-SQRT(((50*POWER(80,POWER(COS(PI()*MOD(Calculator!$B$30/Calculator!$F$15,1)),2))-$C53)^2+(1500*ABS(SIN(2*PI()*MOD(Calculator!$B$30/Calculator!$F$15,1)))*IF(MOD(Calculator!$B$30/Calculator!$F$15,1)&lt;0.5,-1,1))^2)/((50*POWER(80,POWER(COS(PI()*MOD(Calculator!$B$30/Calculator!$F$15,1)),2))+$C53)^2+(1500*ABS(SIN(2*PI()*MOD(Calculator!$B$30/Calculator!$F$15,1)))*IF(MOD(Calculator!$B$30/Calculator!$F$15,1)&lt;0.5,-1,1))^2))),2))</f>
        <v>17.59</v>
      </c>
      <c r="T53" s="266" t="str">
        <f aca="false">IF(OR(Calculator!$E$16&lt;&gt;"YES",Calculator!$B$30&lt;Calculator!$G$16),"—",ROUND((1+SQRT(((50*POWER(80,POWER(COS(PI()*MOD(Calculator!$B$30/Calculator!$F$16,1)),2))-$C53)^2+(1500*ABS(SIN(2*PI()*MOD(Calculator!$B$30/Calculator!$F$16,1)))*IF(MOD(Calculator!$B$30/Calculator!$F$16,1)&lt;0.5,-1,1))^2)/((50*POWER(80,POWER(COS(PI()*MOD(Calculator!$B$30/Calculator!$F$16,1)),2))+$C53)^2+(1500*ABS(SIN(2*PI()*MOD(Calculator!$B$30/Calculator!$F$16,1)))*IF(MOD(Calculator!$B$30/Calculator!$F$16,1)&lt;0.5,-1,1))^2)))/(1-SQRT(((50*POWER(80,POWER(COS(PI()*MOD(Calculator!$B$30/Calculator!$F$16,1)),2))-$C53)^2+(1500*ABS(SIN(2*PI()*MOD(Calculator!$B$30/Calculator!$F$16,1)))*IF(MOD(Calculator!$B$30/Calculator!$F$16,1)&lt;0.5,-1,1))^2)/((50*POWER(80,POWER(COS(PI()*MOD(Calculator!$B$30/Calculator!$F$16,1)),2))+$C53)^2+(1500*ABS(SIN(2*PI()*MOD(Calculator!$B$30/Calculator!$F$16,1)))*IF(MOD(Calculator!$B$30/Calculator!$F$16,1)&lt;0.5,-1,1))^2))),2))</f>
        <v>—</v>
      </c>
      <c r="U53" s="266" t="n">
        <f aca="false">IF(OR(Calculator!$E$17&lt;&gt;"YES",Calculator!$B$30&lt;Calculator!$G$17),"—",ROUND((1+SQRT(((50*POWER(80,POWER(COS(PI()*MOD(Calculator!$B$30/Calculator!$F$17,1)),2))-$C53)^2+(1500*ABS(SIN(2*PI()*MOD(Calculator!$B$30/Calculator!$F$17,1)))*IF(MOD(Calculator!$B$30/Calculator!$F$17,1)&lt;0.5,-1,1))^2)/((50*POWER(80,POWER(COS(PI()*MOD(Calculator!$B$30/Calculator!$F$17,1)),2))+$C53)^2+(1500*ABS(SIN(2*PI()*MOD(Calculator!$B$30/Calculator!$F$17,1)))*IF(MOD(Calculator!$B$30/Calculator!$F$17,1)&lt;0.5,-1,1))^2)))/(1-SQRT(((50*POWER(80,POWER(COS(PI()*MOD(Calculator!$B$30/Calculator!$F$17,1)),2))-$C53)^2+(1500*ABS(SIN(2*PI()*MOD(Calculator!$B$30/Calculator!$F$17,1)))*IF(MOD(Calculator!$B$30/Calculator!$F$17,1)&lt;0.5,-1,1))^2)/((50*POWER(80,POWER(COS(PI()*MOD(Calculator!$B$30/Calculator!$F$17,1)),2))+$C53)^2+(1500*ABS(SIN(2*PI()*MOD(Calculator!$B$30/Calculator!$F$17,1)))*IF(MOD(Calculator!$B$30/Calculator!$F$17,1)&lt;0.5,-1,1))^2))),2))</f>
        <v>18.28</v>
      </c>
      <c r="V53" s="266" t="str">
        <f aca="false">IF(OR(Calculator!$E$18&lt;&gt;"YES",Calculator!$B$30&lt;Calculator!$G$18),"—",ROUND((1+SQRT(((50*POWER(80,POWER(COS(PI()*MOD(Calculator!$B$30/Calculator!$F$18,1)),2))-$C53)^2+(1500*ABS(SIN(2*PI()*MOD(Calculator!$B$30/Calculator!$F$18,1)))*IF(MOD(Calculator!$B$30/Calculator!$F$18,1)&lt;0.5,-1,1))^2)/((50*POWER(80,POWER(COS(PI()*MOD(Calculator!$B$30/Calculator!$F$18,1)),2))+$C53)^2+(1500*ABS(SIN(2*PI()*MOD(Calculator!$B$30/Calculator!$F$18,1)))*IF(MOD(Calculator!$B$30/Calculator!$F$18,1)&lt;0.5,-1,1))^2)))/(1-SQRT(((50*POWER(80,POWER(COS(PI()*MOD(Calculator!$B$30/Calculator!$F$18,1)),2))-$C53)^2+(1500*ABS(SIN(2*PI()*MOD(Calculator!$B$30/Calculator!$F$18,1)))*IF(MOD(Calculator!$B$30/Calculator!$F$18,1)&lt;0.5,-1,1))^2)/((50*POWER(80,POWER(COS(PI()*MOD(Calculator!$B$30/Calculator!$F$18,1)),2))+$C53)^2+(1500*ABS(SIN(2*PI()*MOD(Calculator!$B$30/Calculator!$F$18,1)))*IF(MOD(Calculator!$B$30/Calculator!$F$18,1)&lt;0.5,-1,1))^2))),2))</f>
        <v>—</v>
      </c>
      <c r="W53" s="266" t="str">
        <f aca="false">IF(OR(Calculator!$E$19&lt;&gt;"YES",Calculator!$B$30&lt;Calculator!$G$19),"—",ROUND((1+SQRT(((50*POWER(80,POWER(COS(PI()*MOD(Calculator!$B$30/Calculator!$F$19,1)),2))-$C53)^2+(1500*ABS(SIN(2*PI()*MOD(Calculator!$B$30/Calculator!$F$19,1)))*IF(MOD(Calculator!$B$30/Calculator!$F$19,1)&lt;0.5,-1,1))^2)/((50*POWER(80,POWER(COS(PI()*MOD(Calculator!$B$30/Calculator!$F$19,1)),2))+$C53)^2+(1500*ABS(SIN(2*PI()*MOD(Calculator!$B$30/Calculator!$F$19,1)))*IF(MOD(Calculator!$B$30/Calculator!$F$19,1)&lt;0.5,-1,1))^2)))/(1-SQRT(((50*POWER(80,POWER(COS(PI()*MOD(Calculator!$B$30/Calculator!$F$19,1)),2))-$C53)^2+(1500*ABS(SIN(2*PI()*MOD(Calculator!$B$30/Calculator!$F$19,1)))*IF(MOD(Calculator!$B$30/Calculator!$F$19,1)&lt;0.5,-1,1))^2)/((50*POWER(80,POWER(COS(PI()*MOD(Calculator!$B$30/Calculator!$F$19,1)),2))+$C53)^2+(1500*ABS(SIN(2*PI()*MOD(Calculator!$B$30/Calculator!$F$19,1)))*IF(MOD(Calculator!$B$30/Calculator!$F$19,1)&lt;0.5,-1,1))^2))),2))</f>
        <v>—</v>
      </c>
      <c r="X53" s="266" t="str">
        <f aca="false">IF(OR(Calculator!$E$20&lt;&gt;"YES",Calculator!$B$30&lt;Calculator!$G$20),"—",ROUND((1+SQRT(((50*POWER(80,POWER(COS(PI()*MOD(Calculator!$B$30/Calculator!$F$20,1)),2))-$C53)^2+(1500*ABS(SIN(2*PI()*MOD(Calculator!$B$30/Calculator!$F$20,1)))*IF(MOD(Calculator!$B$30/Calculator!$F$20,1)&lt;0.5,-1,1))^2)/((50*POWER(80,POWER(COS(PI()*MOD(Calculator!$B$30/Calculator!$F$20,1)),2))+$C53)^2+(1500*ABS(SIN(2*PI()*MOD(Calculator!$B$30/Calculator!$F$20,1)))*IF(MOD(Calculator!$B$30/Calculator!$F$20,1)&lt;0.5,-1,1))^2)))/(1-SQRT(((50*POWER(80,POWER(COS(PI()*MOD(Calculator!$B$30/Calculator!$F$20,1)),2))-$C53)^2+(1500*ABS(SIN(2*PI()*MOD(Calculator!$B$30/Calculator!$F$20,1)))*IF(MOD(Calculator!$B$30/Calculator!$F$20,1)&lt;0.5,-1,1))^2)/((50*POWER(80,POWER(COS(PI()*MOD(Calculator!$B$30/Calculator!$F$20,1)),2))+$C53)^2+(1500*ABS(SIN(2*PI()*MOD(Calculator!$B$30/Calculator!$F$20,1)))*IF(MOD(Calculator!$B$30/Calculator!$F$20,1)&lt;0.5,-1,1))^2))),2))</f>
        <v>—</v>
      </c>
      <c r="Y53" s="266" t="str">
        <f aca="false">IF(OR(Calculator!$E$21&lt;&gt;"YES",Calculator!$B$30&lt;Calculator!$G$21),"—",ROUND((1+SQRT(((50*POWER(80,POWER(COS(PI()*MOD(Calculator!$B$30/Calculator!$F$21,1)),2))-$C53)^2+(1500*ABS(SIN(2*PI()*MOD(Calculator!$B$30/Calculator!$F$21,1)))*IF(MOD(Calculator!$B$30/Calculator!$F$21,1)&lt;0.5,-1,1))^2)/((50*POWER(80,POWER(COS(PI()*MOD(Calculator!$B$30/Calculator!$F$21,1)),2))+$C53)^2+(1500*ABS(SIN(2*PI()*MOD(Calculator!$B$30/Calculator!$F$21,1)))*IF(MOD(Calculator!$B$30/Calculator!$F$21,1)&lt;0.5,-1,1))^2)))/(1-SQRT(((50*POWER(80,POWER(COS(PI()*MOD(Calculator!$B$30/Calculator!$F$21,1)),2))-$C53)^2+(1500*ABS(SIN(2*PI()*MOD(Calculator!$B$30/Calculator!$F$21,1)))*IF(MOD(Calculator!$B$30/Calculator!$F$21,1)&lt;0.5,-1,1))^2)/((50*POWER(80,POWER(COS(PI()*MOD(Calculator!$B$30/Calculator!$F$21,1)),2))+$C53)^2+(1500*ABS(SIN(2*PI()*MOD(Calculator!$B$30/Calculator!$F$21,1)))*IF(MOD(Calculator!$B$30/Calculator!$F$21,1)&lt;0.5,-1,1))^2))),2))</f>
        <v>—</v>
      </c>
      <c r="Z53" s="266" t="str">
        <f aca="false">IF(OR(Calculator!$E$22&lt;&gt;"YES",Calculator!$B$30&lt;Calculator!$G$22),"—",ROUND((1+SQRT(((50*POWER(80,POWER(COS(PI()*MOD(Calculator!$B$30/Calculator!$F$22,1)),2))-$C53)^2+(1500*ABS(SIN(2*PI()*MOD(Calculator!$B$30/Calculator!$F$22,1)))*IF(MOD(Calculator!$B$30/Calculator!$F$22,1)&lt;0.5,-1,1))^2)/((50*POWER(80,POWER(COS(PI()*MOD(Calculator!$B$30/Calculator!$F$22,1)),2))+$C53)^2+(1500*ABS(SIN(2*PI()*MOD(Calculator!$B$30/Calculator!$F$22,1)))*IF(MOD(Calculator!$B$30/Calculator!$F$22,1)&lt;0.5,-1,1))^2)))/(1-SQRT(((50*POWER(80,POWER(COS(PI()*MOD(Calculator!$B$30/Calculator!$F$22,1)),2))-$C53)^2+(1500*ABS(SIN(2*PI()*MOD(Calculator!$B$30/Calculator!$F$22,1)))*IF(MOD(Calculator!$B$30/Calculator!$F$22,1)&lt;0.5,-1,1))^2)/((50*POWER(80,POWER(COS(PI()*MOD(Calculator!$B$30/Calculator!$F$22,1)),2))+$C53)^2+(1500*ABS(SIN(2*PI()*MOD(Calculator!$B$30/Calculator!$F$22,1)))*IF(MOD(Calculator!$B$30/Calculator!$F$22,1)&lt;0.5,-1,1))^2))),2))</f>
        <v>—</v>
      </c>
      <c r="AA53" s="292" t="n">
        <f aca="false">IFERROR(ROUND((IF(ISNUMBER(P53),P53,0)+IF(ISNUMBER(Q53),Q53,0)+IF(ISNUMBER(R53),R53,0)+IF(ISNUMBER(S53),S53,0)+IF(ISNUMBER(T53),T53,0)+IF(ISNUMBER(U53),U53,0)+IF(ISNUMBER(V53),V53,0)+IF(ISNUMBER(W53),W53,0)+IF(ISNUMBER(X53),X53,0)+IF(ISNUMBER(Y53),Y53,0)+IF(ISNUMBER(Z53),Z53,0))/(IF(ISNUMBER(P53),1,0)+IF(ISNUMBER(Q53),1,0)+IF(ISNUMBER(R53),1,0)+IF(ISNUMBER(S53),1,0)+IF(ISNUMBER(T53),1,0)+IF(ISNUMBER(U53),1,0)+IF(ISNUMBER(V53),1,0)+IF(ISNUMBER(W53),1,0)+IF(ISNUMBER(X53),1,0)+IF(ISNUMBER(Y53),1,0)+IF(ISNUMBER(Z53),1,0)),4),"")</f>
        <v>17.935</v>
      </c>
      <c r="AB53" s="266" t="str">
        <f aca="false">IF(OR(Calculator!$E$12&lt;&gt;"YES",Calculator!$B$31&lt;Calculator!$G$12),"—",ROUND((1+SQRT(((50*POWER(80,POWER(COS(PI()*MOD(Calculator!$B$31/Calculator!$F$12,1)),2))-$C53)^2+(1500*ABS(SIN(2*PI()*MOD(Calculator!$B$31/Calculator!$F$12,1)))*IF(MOD(Calculator!$B$31/Calculator!$F$12,1)&lt;0.5,-1,1))^2)/((50*POWER(80,POWER(COS(PI()*MOD(Calculator!$B$31/Calculator!$F$12,1)),2))+$C53)^2+(1500*ABS(SIN(2*PI()*MOD(Calculator!$B$31/Calculator!$F$12,1)))*IF(MOD(Calculator!$B$31/Calculator!$F$12,1)&lt;0.5,-1,1))^2)))/(1-SQRT(((50*POWER(80,POWER(COS(PI()*MOD(Calculator!$B$31/Calculator!$F$12,1)),2))-$C53)^2+(1500*ABS(SIN(2*PI()*MOD(Calculator!$B$31/Calculator!$F$12,1)))*IF(MOD(Calculator!$B$31/Calculator!$F$12,1)&lt;0.5,-1,1))^2)/((50*POWER(80,POWER(COS(PI()*MOD(Calculator!$B$31/Calculator!$F$12,1)),2))+$C53)^2+(1500*ABS(SIN(2*PI()*MOD(Calculator!$B$31/Calculator!$F$12,1)))*IF(MOD(Calculator!$B$31/Calculator!$F$12,1)&lt;0.5,-1,1))^2))),2))</f>
        <v>—</v>
      </c>
      <c r="AC53" s="266" t="str">
        <f aca="false">IF(OR(Calculator!$E$13&lt;&gt;"YES",Calculator!$B$31&lt;Calculator!$G$13),"—",ROUND((1+SQRT(((50*POWER(80,POWER(COS(PI()*MOD(Calculator!$B$31/Calculator!$F$13,1)),2))-$C53)^2+(1500*ABS(SIN(2*PI()*MOD(Calculator!$B$31/Calculator!$F$13,1)))*IF(MOD(Calculator!$B$31/Calculator!$F$13,1)&lt;0.5,-1,1))^2)/((50*POWER(80,POWER(COS(PI()*MOD(Calculator!$B$31/Calculator!$F$13,1)),2))+$C53)^2+(1500*ABS(SIN(2*PI()*MOD(Calculator!$B$31/Calculator!$F$13,1)))*IF(MOD(Calculator!$B$31/Calculator!$F$13,1)&lt;0.5,-1,1))^2)))/(1-SQRT(((50*POWER(80,POWER(COS(PI()*MOD(Calculator!$B$31/Calculator!$F$13,1)),2))-$C53)^2+(1500*ABS(SIN(2*PI()*MOD(Calculator!$B$31/Calculator!$F$13,1)))*IF(MOD(Calculator!$B$31/Calculator!$F$13,1)&lt;0.5,-1,1))^2)/((50*POWER(80,POWER(COS(PI()*MOD(Calculator!$B$31/Calculator!$F$13,1)),2))+$C53)^2+(1500*ABS(SIN(2*PI()*MOD(Calculator!$B$31/Calculator!$F$13,1)))*IF(MOD(Calculator!$B$31/Calculator!$F$13,1)&lt;0.5,-1,1))^2))),2))</f>
        <v>—</v>
      </c>
      <c r="AD53" s="266" t="str">
        <f aca="false">IF(OR(Calculator!$E$14&lt;&gt;"YES",Calculator!$B$31&lt;Calculator!$G$14),"—",ROUND((1+SQRT(((50*POWER(80,POWER(COS(PI()*MOD(Calculator!$B$31/Calculator!$F$14,1)),2))-$C53)^2+(1500*ABS(SIN(2*PI()*MOD(Calculator!$B$31/Calculator!$F$14,1)))*IF(MOD(Calculator!$B$31/Calculator!$F$14,1)&lt;0.5,-1,1))^2)/((50*POWER(80,POWER(COS(PI()*MOD(Calculator!$B$31/Calculator!$F$14,1)),2))+$C53)^2+(1500*ABS(SIN(2*PI()*MOD(Calculator!$B$31/Calculator!$F$14,1)))*IF(MOD(Calculator!$B$31/Calculator!$F$14,1)&lt;0.5,-1,1))^2)))/(1-SQRT(((50*POWER(80,POWER(COS(PI()*MOD(Calculator!$B$31/Calculator!$F$14,1)),2))-$C53)^2+(1500*ABS(SIN(2*PI()*MOD(Calculator!$B$31/Calculator!$F$14,1)))*IF(MOD(Calculator!$B$31/Calculator!$F$14,1)&lt;0.5,-1,1))^2)/((50*POWER(80,POWER(COS(PI()*MOD(Calculator!$B$31/Calculator!$F$14,1)),2))+$C53)^2+(1500*ABS(SIN(2*PI()*MOD(Calculator!$B$31/Calculator!$F$14,1)))*IF(MOD(Calculator!$B$31/Calculator!$F$14,1)&lt;0.5,-1,1))^2))),2))</f>
        <v>—</v>
      </c>
      <c r="AE53" s="266" t="n">
        <f aca="false">IF(OR(Calculator!$E$15&lt;&gt;"YES",Calculator!$B$31&lt;Calculator!$G$15),"—",ROUND((1+SQRT(((50*POWER(80,POWER(COS(PI()*MOD(Calculator!$B$31/Calculator!$F$15,1)),2))-$C53)^2+(1500*ABS(SIN(2*PI()*MOD(Calculator!$B$31/Calculator!$F$15,1)))*IF(MOD(Calculator!$B$31/Calculator!$F$15,1)&lt;0.5,-1,1))^2)/((50*POWER(80,POWER(COS(PI()*MOD(Calculator!$B$31/Calculator!$F$15,1)),2))+$C53)^2+(1500*ABS(SIN(2*PI()*MOD(Calculator!$B$31/Calculator!$F$15,1)))*IF(MOD(Calculator!$B$31/Calculator!$F$15,1)&lt;0.5,-1,1))^2)))/(1-SQRT(((50*POWER(80,POWER(COS(PI()*MOD(Calculator!$B$31/Calculator!$F$15,1)),2))-$C53)^2+(1500*ABS(SIN(2*PI()*MOD(Calculator!$B$31/Calculator!$F$15,1)))*IF(MOD(Calculator!$B$31/Calculator!$F$15,1)&lt;0.5,-1,1))^2)/((50*POWER(80,POWER(COS(PI()*MOD(Calculator!$B$31/Calculator!$F$15,1)),2))+$C53)^2+(1500*ABS(SIN(2*PI()*MOD(Calculator!$B$31/Calculator!$F$15,1)))*IF(MOD(Calculator!$B$31/Calculator!$F$15,1)&lt;0.5,-1,1))^2))),2))</f>
        <v>18.89</v>
      </c>
      <c r="AF53" s="266" t="str">
        <f aca="false">IF(OR(Calculator!$E$16&lt;&gt;"YES",Calculator!$B$31&lt;Calculator!$G$16),"—",ROUND((1+SQRT(((50*POWER(80,POWER(COS(PI()*MOD(Calculator!$B$31/Calculator!$F$16,1)),2))-$C53)^2+(1500*ABS(SIN(2*PI()*MOD(Calculator!$B$31/Calculator!$F$16,1)))*IF(MOD(Calculator!$B$31/Calculator!$F$16,1)&lt;0.5,-1,1))^2)/((50*POWER(80,POWER(COS(PI()*MOD(Calculator!$B$31/Calculator!$F$16,1)),2))+$C53)^2+(1500*ABS(SIN(2*PI()*MOD(Calculator!$B$31/Calculator!$F$16,1)))*IF(MOD(Calculator!$B$31/Calculator!$F$16,1)&lt;0.5,-1,1))^2)))/(1-SQRT(((50*POWER(80,POWER(COS(PI()*MOD(Calculator!$B$31/Calculator!$F$16,1)),2))-$C53)^2+(1500*ABS(SIN(2*PI()*MOD(Calculator!$B$31/Calculator!$F$16,1)))*IF(MOD(Calculator!$B$31/Calculator!$F$16,1)&lt;0.5,-1,1))^2)/((50*POWER(80,POWER(COS(PI()*MOD(Calculator!$B$31/Calculator!$F$16,1)),2))+$C53)^2+(1500*ABS(SIN(2*PI()*MOD(Calculator!$B$31/Calculator!$F$16,1)))*IF(MOD(Calculator!$B$31/Calculator!$F$16,1)&lt;0.5,-1,1))^2))),2))</f>
        <v>—</v>
      </c>
      <c r="AG53" s="266" t="n">
        <f aca="false">IF(OR(Calculator!$E$17&lt;&gt;"YES",Calculator!$B$31&lt;Calculator!$G$17),"—",ROUND((1+SQRT(((50*POWER(80,POWER(COS(PI()*MOD(Calculator!$B$31/Calculator!$F$17,1)),2))-$C53)^2+(1500*ABS(SIN(2*PI()*MOD(Calculator!$B$31/Calculator!$F$17,1)))*IF(MOD(Calculator!$B$31/Calculator!$F$17,1)&lt;0.5,-1,1))^2)/((50*POWER(80,POWER(COS(PI()*MOD(Calculator!$B$31/Calculator!$F$17,1)),2))+$C53)^2+(1500*ABS(SIN(2*PI()*MOD(Calculator!$B$31/Calculator!$F$17,1)))*IF(MOD(Calculator!$B$31/Calculator!$F$17,1)&lt;0.5,-1,1))^2)))/(1-SQRT(((50*POWER(80,POWER(COS(PI()*MOD(Calculator!$B$31/Calculator!$F$17,1)),2))-$C53)^2+(1500*ABS(SIN(2*PI()*MOD(Calculator!$B$31/Calculator!$F$17,1)))*IF(MOD(Calculator!$B$31/Calculator!$F$17,1)&lt;0.5,-1,1))^2)/((50*POWER(80,POWER(COS(PI()*MOD(Calculator!$B$31/Calculator!$F$17,1)),2))+$C53)^2+(1500*ABS(SIN(2*PI()*MOD(Calculator!$B$31/Calculator!$F$17,1)))*IF(MOD(Calculator!$B$31/Calculator!$F$17,1)&lt;0.5,-1,1))^2))),2))</f>
        <v>15.58</v>
      </c>
      <c r="AH53" s="266" t="str">
        <f aca="false">IF(OR(Calculator!$E$18&lt;&gt;"YES",Calculator!$B$31&lt;Calculator!$G$18),"—",ROUND((1+SQRT(((50*POWER(80,POWER(COS(PI()*MOD(Calculator!$B$31/Calculator!$F$18,1)),2))-$C53)^2+(1500*ABS(SIN(2*PI()*MOD(Calculator!$B$31/Calculator!$F$18,1)))*IF(MOD(Calculator!$B$31/Calculator!$F$18,1)&lt;0.5,-1,1))^2)/((50*POWER(80,POWER(COS(PI()*MOD(Calculator!$B$31/Calculator!$F$18,1)),2))+$C53)^2+(1500*ABS(SIN(2*PI()*MOD(Calculator!$B$31/Calculator!$F$18,1)))*IF(MOD(Calculator!$B$31/Calculator!$F$18,1)&lt;0.5,-1,1))^2)))/(1-SQRT(((50*POWER(80,POWER(COS(PI()*MOD(Calculator!$B$31/Calculator!$F$18,1)),2))-$C53)^2+(1500*ABS(SIN(2*PI()*MOD(Calculator!$B$31/Calculator!$F$18,1)))*IF(MOD(Calculator!$B$31/Calculator!$F$18,1)&lt;0.5,-1,1))^2)/((50*POWER(80,POWER(COS(PI()*MOD(Calculator!$B$31/Calculator!$F$18,1)),2))+$C53)^2+(1500*ABS(SIN(2*PI()*MOD(Calculator!$B$31/Calculator!$F$18,1)))*IF(MOD(Calculator!$B$31/Calculator!$F$18,1)&lt;0.5,-1,1))^2))),2))</f>
        <v>—</v>
      </c>
      <c r="AI53" s="266" t="str">
        <f aca="false">IF(OR(Calculator!$E$19&lt;&gt;"YES",Calculator!$B$31&lt;Calculator!$G$19),"—",ROUND((1+SQRT(((50*POWER(80,POWER(COS(PI()*MOD(Calculator!$B$31/Calculator!$F$19,1)),2))-$C53)^2+(1500*ABS(SIN(2*PI()*MOD(Calculator!$B$31/Calculator!$F$19,1)))*IF(MOD(Calculator!$B$31/Calculator!$F$19,1)&lt;0.5,-1,1))^2)/((50*POWER(80,POWER(COS(PI()*MOD(Calculator!$B$31/Calculator!$F$19,1)),2))+$C53)^2+(1500*ABS(SIN(2*PI()*MOD(Calculator!$B$31/Calculator!$F$19,1)))*IF(MOD(Calculator!$B$31/Calculator!$F$19,1)&lt;0.5,-1,1))^2)))/(1-SQRT(((50*POWER(80,POWER(COS(PI()*MOD(Calculator!$B$31/Calculator!$F$19,1)),2))-$C53)^2+(1500*ABS(SIN(2*PI()*MOD(Calculator!$B$31/Calculator!$F$19,1)))*IF(MOD(Calculator!$B$31/Calculator!$F$19,1)&lt;0.5,-1,1))^2)/((50*POWER(80,POWER(COS(PI()*MOD(Calculator!$B$31/Calculator!$F$19,1)),2))+$C53)^2+(1500*ABS(SIN(2*PI()*MOD(Calculator!$B$31/Calculator!$F$19,1)))*IF(MOD(Calculator!$B$31/Calculator!$F$19,1)&lt;0.5,-1,1))^2))),2))</f>
        <v>—</v>
      </c>
      <c r="AJ53" s="266" t="str">
        <f aca="false">IF(OR(Calculator!$E$20&lt;&gt;"YES",Calculator!$B$31&lt;Calculator!$G$20),"—",ROUND((1+SQRT(((50*POWER(80,POWER(COS(PI()*MOD(Calculator!$B$31/Calculator!$F$20,1)),2))-$C53)^2+(1500*ABS(SIN(2*PI()*MOD(Calculator!$B$31/Calculator!$F$20,1)))*IF(MOD(Calculator!$B$31/Calculator!$F$20,1)&lt;0.5,-1,1))^2)/((50*POWER(80,POWER(COS(PI()*MOD(Calculator!$B$31/Calculator!$F$20,1)),2))+$C53)^2+(1500*ABS(SIN(2*PI()*MOD(Calculator!$B$31/Calculator!$F$20,1)))*IF(MOD(Calculator!$B$31/Calculator!$F$20,1)&lt;0.5,-1,1))^2)))/(1-SQRT(((50*POWER(80,POWER(COS(PI()*MOD(Calculator!$B$31/Calculator!$F$20,1)),2))-$C53)^2+(1500*ABS(SIN(2*PI()*MOD(Calculator!$B$31/Calculator!$F$20,1)))*IF(MOD(Calculator!$B$31/Calculator!$F$20,1)&lt;0.5,-1,1))^2)/((50*POWER(80,POWER(COS(PI()*MOD(Calculator!$B$31/Calculator!$F$20,1)),2))+$C53)^2+(1500*ABS(SIN(2*PI()*MOD(Calculator!$B$31/Calculator!$F$20,1)))*IF(MOD(Calculator!$B$31/Calculator!$F$20,1)&lt;0.5,-1,1))^2))),2))</f>
        <v>—</v>
      </c>
      <c r="AK53" s="266" t="str">
        <f aca="false">IF(OR(Calculator!$E$21&lt;&gt;"YES",Calculator!$B$31&lt;Calculator!$G$21),"—",ROUND((1+SQRT(((50*POWER(80,POWER(COS(PI()*MOD(Calculator!$B$31/Calculator!$F$21,1)),2))-$C53)^2+(1500*ABS(SIN(2*PI()*MOD(Calculator!$B$31/Calculator!$F$21,1)))*IF(MOD(Calculator!$B$31/Calculator!$F$21,1)&lt;0.5,-1,1))^2)/((50*POWER(80,POWER(COS(PI()*MOD(Calculator!$B$31/Calculator!$F$21,1)),2))+$C53)^2+(1500*ABS(SIN(2*PI()*MOD(Calculator!$B$31/Calculator!$F$21,1)))*IF(MOD(Calculator!$B$31/Calculator!$F$21,1)&lt;0.5,-1,1))^2)))/(1-SQRT(((50*POWER(80,POWER(COS(PI()*MOD(Calculator!$B$31/Calculator!$F$21,1)),2))-$C53)^2+(1500*ABS(SIN(2*PI()*MOD(Calculator!$B$31/Calculator!$F$21,1)))*IF(MOD(Calculator!$B$31/Calculator!$F$21,1)&lt;0.5,-1,1))^2)/((50*POWER(80,POWER(COS(PI()*MOD(Calculator!$B$31/Calculator!$F$21,1)),2))+$C53)^2+(1500*ABS(SIN(2*PI()*MOD(Calculator!$B$31/Calculator!$F$21,1)))*IF(MOD(Calculator!$B$31/Calculator!$F$21,1)&lt;0.5,-1,1))^2))),2))</f>
        <v>—</v>
      </c>
      <c r="AL53" s="266" t="str">
        <f aca="false">IF(OR(Calculator!$E$22&lt;&gt;"YES",Calculator!$B$31&lt;Calculator!$G$22),"—",ROUND((1+SQRT(((50*POWER(80,POWER(COS(PI()*MOD(Calculator!$B$31/Calculator!$F$22,1)),2))-$C53)^2+(1500*ABS(SIN(2*PI()*MOD(Calculator!$B$31/Calculator!$F$22,1)))*IF(MOD(Calculator!$B$31/Calculator!$F$22,1)&lt;0.5,-1,1))^2)/((50*POWER(80,POWER(COS(PI()*MOD(Calculator!$B$31/Calculator!$F$22,1)),2))+$C53)^2+(1500*ABS(SIN(2*PI()*MOD(Calculator!$B$31/Calculator!$F$22,1)))*IF(MOD(Calculator!$B$31/Calculator!$F$22,1)&lt;0.5,-1,1))^2)))/(1-SQRT(((50*POWER(80,POWER(COS(PI()*MOD(Calculator!$B$31/Calculator!$F$22,1)),2))-$C53)^2+(1500*ABS(SIN(2*PI()*MOD(Calculator!$B$31/Calculator!$F$22,1)))*IF(MOD(Calculator!$B$31/Calculator!$F$22,1)&lt;0.5,-1,1))^2)/((50*POWER(80,POWER(COS(PI()*MOD(Calculator!$B$31/Calculator!$F$22,1)),2))+$C53)^2+(1500*ABS(SIN(2*PI()*MOD(Calculator!$B$31/Calculator!$F$22,1)))*IF(MOD(Calculator!$B$31/Calculator!$F$22,1)&lt;0.5,-1,1))^2))),2))</f>
        <v>—</v>
      </c>
      <c r="AM53" s="293" t="n">
        <f aca="false">IFERROR(ROUND((IF(ISNUMBER(AB53),AB53,0)+IF(ISNUMBER(AC53),AC53,0)+IF(ISNUMBER(AD53),AD53,0)+IF(ISNUMBER(AE53),AE53,0)+IF(ISNUMBER(AF53),AF53,0)+IF(ISNUMBER(AG53),AG53,0)+IF(ISNUMBER(AH53),AH53,0)+IF(ISNUMBER(AI53),AI53,0)+IF(ISNUMBER(AJ53),AJ53,0)+IF(ISNUMBER(AK53),AK53,0)+IF(ISNUMBER(AL53),AL53,0))/(IF(ISNUMBER(AB53),1,0)+IF(ISNUMBER(AC53),1,0)+IF(ISNUMBER(AD53),1,0)+IF(ISNUMBER(AE53),1,0)+IF(ISNUMBER(AF53),1,0)+IF(ISNUMBER(AG53),1,0)+IF(ISNUMBER(AH53),1,0)+IF(ISNUMBER(AI53),1,0)+IF(ISNUMBER(AJ53),1,0)+IF(ISNUMBER(AK53),1,0)+IF(ISNUMBER(AL53),1,0)),4),"")</f>
        <v>17.235</v>
      </c>
      <c r="AN53" s="294" t="str">
        <f aca="false">IF(OR(Calculator!$E$12&lt;&gt;"YES",Calculator!$B$32&lt;Calculator!$G$12),"—",ROUND((1+SQRT(((50*POWER(80,POWER(COS(PI()*MOD(Calculator!$B$32/Calculator!$F$12,1)),2))-$C53)^2+(1500*ABS(SIN(2*PI()*MOD(Calculator!$B$32/Calculator!$F$12,1)))*IF(MOD(Calculator!$B$32/Calculator!$F$12,1)&lt;0.5,-1,1))^2)/((50*POWER(80,POWER(COS(PI()*MOD(Calculator!$B$32/Calculator!$F$12,1)),2))+$C53)^2+(1500*ABS(SIN(2*PI()*MOD(Calculator!$B$32/Calculator!$F$12,1)))*IF(MOD(Calculator!$B$32/Calculator!$F$12,1)&lt;0.5,-1,1))^2)))/(1-SQRT(((50*POWER(80,POWER(COS(PI()*MOD(Calculator!$B$32/Calculator!$F$12,1)),2))-$C53)^2+(1500*ABS(SIN(2*PI()*MOD(Calculator!$B$32/Calculator!$F$12,1)))*IF(MOD(Calculator!$B$32/Calculator!$F$12,1)&lt;0.5,-1,1))^2)/((50*POWER(80,POWER(COS(PI()*MOD(Calculator!$B$32/Calculator!$F$12,1)),2))+$C53)^2+(1500*ABS(SIN(2*PI()*MOD(Calculator!$B$32/Calculator!$F$12,1)))*IF(MOD(Calculator!$B$32/Calculator!$F$12,1)&lt;0.5,-1,1))^2))),2))</f>
        <v>—</v>
      </c>
      <c r="AO53" s="294" t="str">
        <f aca="false">IF(OR(Calculator!$E$13&lt;&gt;"YES",Calculator!$B$32&lt;Calculator!$G$13),"—",ROUND((1+SQRT(((50*POWER(80,POWER(COS(PI()*MOD(Calculator!$B$32/Calculator!$F$13,1)),2))-$C53)^2+(1500*ABS(SIN(2*PI()*MOD(Calculator!$B$32/Calculator!$F$13,1)))*IF(MOD(Calculator!$B$32/Calculator!$F$13,1)&lt;0.5,-1,1))^2)/((50*POWER(80,POWER(COS(PI()*MOD(Calculator!$B$32/Calculator!$F$13,1)),2))+$C53)^2+(1500*ABS(SIN(2*PI()*MOD(Calculator!$B$32/Calculator!$F$13,1)))*IF(MOD(Calculator!$B$32/Calculator!$F$13,1)&lt;0.5,-1,1))^2)))/(1-SQRT(((50*POWER(80,POWER(COS(PI()*MOD(Calculator!$B$32/Calculator!$F$13,1)),2))-$C53)^2+(1500*ABS(SIN(2*PI()*MOD(Calculator!$B$32/Calculator!$F$13,1)))*IF(MOD(Calculator!$B$32/Calculator!$F$13,1)&lt;0.5,-1,1))^2)/((50*POWER(80,POWER(COS(PI()*MOD(Calculator!$B$32/Calculator!$F$13,1)),2))+$C53)^2+(1500*ABS(SIN(2*PI()*MOD(Calculator!$B$32/Calculator!$F$13,1)))*IF(MOD(Calculator!$B$32/Calculator!$F$13,1)&lt;0.5,-1,1))^2))),2))</f>
        <v>—</v>
      </c>
      <c r="AP53" s="294" t="str">
        <f aca="false">IF(OR(Calculator!$E$14&lt;&gt;"YES",Calculator!$B$32&lt;Calculator!$G$14),"—",ROUND((1+SQRT(((50*POWER(80,POWER(COS(PI()*MOD(Calculator!$B$32/Calculator!$F$14,1)),2))-$C53)^2+(1500*ABS(SIN(2*PI()*MOD(Calculator!$B$32/Calculator!$F$14,1)))*IF(MOD(Calculator!$B$32/Calculator!$F$14,1)&lt;0.5,-1,1))^2)/((50*POWER(80,POWER(COS(PI()*MOD(Calculator!$B$32/Calculator!$F$14,1)),2))+$C53)^2+(1500*ABS(SIN(2*PI()*MOD(Calculator!$B$32/Calculator!$F$14,1)))*IF(MOD(Calculator!$B$32/Calculator!$F$14,1)&lt;0.5,-1,1))^2)))/(1-SQRT(((50*POWER(80,POWER(COS(PI()*MOD(Calculator!$B$32/Calculator!$F$14,1)),2))-$C53)^2+(1500*ABS(SIN(2*PI()*MOD(Calculator!$B$32/Calculator!$F$14,1)))*IF(MOD(Calculator!$B$32/Calculator!$F$14,1)&lt;0.5,-1,1))^2)/((50*POWER(80,POWER(COS(PI()*MOD(Calculator!$B$32/Calculator!$F$14,1)),2))+$C53)^2+(1500*ABS(SIN(2*PI()*MOD(Calculator!$B$32/Calculator!$F$14,1)))*IF(MOD(Calculator!$B$32/Calculator!$F$14,1)&lt;0.5,-1,1))^2))),2))</f>
        <v>—</v>
      </c>
      <c r="AQ53" s="294" t="n">
        <f aca="false">IF(OR(Calculator!$E$15&lt;&gt;"YES",Calculator!$B$32&lt;Calculator!$G$15),"—",ROUND((1+SQRT(((50*POWER(80,POWER(COS(PI()*MOD(Calculator!$B$32/Calculator!$F$15,1)),2))-$C53)^2+(1500*ABS(SIN(2*PI()*MOD(Calculator!$B$32/Calculator!$F$15,1)))*IF(MOD(Calculator!$B$32/Calculator!$F$15,1)&lt;0.5,-1,1))^2)/((50*POWER(80,POWER(COS(PI()*MOD(Calculator!$B$32/Calculator!$F$15,1)),2))+$C53)^2+(1500*ABS(SIN(2*PI()*MOD(Calculator!$B$32/Calculator!$F$15,1)))*IF(MOD(Calculator!$B$32/Calculator!$F$15,1)&lt;0.5,-1,1))^2)))/(1-SQRT(((50*POWER(80,POWER(COS(PI()*MOD(Calculator!$B$32/Calculator!$F$15,1)),2))-$C53)^2+(1500*ABS(SIN(2*PI()*MOD(Calculator!$B$32/Calculator!$F$15,1)))*IF(MOD(Calculator!$B$32/Calculator!$F$15,1)&lt;0.5,-1,1))^2)/((50*POWER(80,POWER(COS(PI()*MOD(Calculator!$B$32/Calculator!$F$15,1)),2))+$C53)^2+(1500*ABS(SIN(2*PI()*MOD(Calculator!$B$32/Calculator!$F$15,1)))*IF(MOD(Calculator!$B$32/Calculator!$F$15,1)&lt;0.5,-1,1))^2))),2))</f>
        <v>3.17</v>
      </c>
      <c r="AR53" s="294" t="str">
        <f aca="false">IF(OR(Calculator!$E$16&lt;&gt;"YES",Calculator!$B$32&lt;Calculator!$G$16),"—",ROUND((1+SQRT(((50*POWER(80,POWER(COS(PI()*MOD(Calculator!$B$32/Calculator!$F$16,1)),2))-$C53)^2+(1500*ABS(SIN(2*PI()*MOD(Calculator!$B$32/Calculator!$F$16,1)))*IF(MOD(Calculator!$B$32/Calculator!$F$16,1)&lt;0.5,-1,1))^2)/((50*POWER(80,POWER(COS(PI()*MOD(Calculator!$B$32/Calculator!$F$16,1)),2))+$C53)^2+(1500*ABS(SIN(2*PI()*MOD(Calculator!$B$32/Calculator!$F$16,1)))*IF(MOD(Calculator!$B$32/Calculator!$F$16,1)&lt;0.5,-1,1))^2)))/(1-SQRT(((50*POWER(80,POWER(COS(PI()*MOD(Calculator!$B$32/Calculator!$F$16,1)),2))-$C53)^2+(1500*ABS(SIN(2*PI()*MOD(Calculator!$B$32/Calculator!$F$16,1)))*IF(MOD(Calculator!$B$32/Calculator!$F$16,1)&lt;0.5,-1,1))^2)/((50*POWER(80,POWER(COS(PI()*MOD(Calculator!$B$32/Calculator!$F$16,1)),2))+$C53)^2+(1500*ABS(SIN(2*PI()*MOD(Calculator!$B$32/Calculator!$F$16,1)))*IF(MOD(Calculator!$B$32/Calculator!$F$16,1)&lt;0.5,-1,1))^2))),2))</f>
        <v>—</v>
      </c>
      <c r="AS53" s="294" t="n">
        <f aca="false">IF(OR(Calculator!$E$17&lt;&gt;"YES",Calculator!$B$32&lt;Calculator!$G$17),"—",ROUND((1+SQRT(((50*POWER(80,POWER(COS(PI()*MOD(Calculator!$B$32/Calculator!$F$17,1)),2))-$C53)^2+(1500*ABS(SIN(2*PI()*MOD(Calculator!$B$32/Calculator!$F$17,1)))*IF(MOD(Calculator!$B$32/Calculator!$F$17,1)&lt;0.5,-1,1))^2)/((50*POWER(80,POWER(COS(PI()*MOD(Calculator!$B$32/Calculator!$F$17,1)),2))+$C53)^2+(1500*ABS(SIN(2*PI()*MOD(Calculator!$B$32/Calculator!$F$17,1)))*IF(MOD(Calculator!$B$32/Calculator!$F$17,1)&lt;0.5,-1,1))^2)))/(1-SQRT(((50*POWER(80,POWER(COS(PI()*MOD(Calculator!$B$32/Calculator!$F$17,1)),2))-$C53)^2+(1500*ABS(SIN(2*PI()*MOD(Calculator!$B$32/Calculator!$F$17,1)))*IF(MOD(Calculator!$B$32/Calculator!$F$17,1)&lt;0.5,-1,1))^2)/((50*POWER(80,POWER(COS(PI()*MOD(Calculator!$B$32/Calculator!$F$17,1)),2))+$C53)^2+(1500*ABS(SIN(2*PI()*MOD(Calculator!$B$32/Calculator!$F$17,1)))*IF(MOD(Calculator!$B$32/Calculator!$F$17,1)&lt;0.5,-1,1))^2))),2))</f>
        <v>16.23</v>
      </c>
      <c r="AT53" s="294" t="str">
        <f aca="false">IF(OR(Calculator!$E$18&lt;&gt;"YES",Calculator!$B$32&lt;Calculator!$G$18),"—",ROUND((1+SQRT(((50*POWER(80,POWER(COS(PI()*MOD(Calculator!$B$32/Calculator!$F$18,1)),2))-$C53)^2+(1500*ABS(SIN(2*PI()*MOD(Calculator!$B$32/Calculator!$F$18,1)))*IF(MOD(Calculator!$B$32/Calculator!$F$18,1)&lt;0.5,-1,1))^2)/((50*POWER(80,POWER(COS(PI()*MOD(Calculator!$B$32/Calculator!$F$18,1)),2))+$C53)^2+(1500*ABS(SIN(2*PI()*MOD(Calculator!$B$32/Calculator!$F$18,1)))*IF(MOD(Calculator!$B$32/Calculator!$F$18,1)&lt;0.5,-1,1))^2)))/(1-SQRT(((50*POWER(80,POWER(COS(PI()*MOD(Calculator!$B$32/Calculator!$F$18,1)),2))-$C53)^2+(1500*ABS(SIN(2*PI()*MOD(Calculator!$B$32/Calculator!$F$18,1)))*IF(MOD(Calculator!$B$32/Calculator!$F$18,1)&lt;0.5,-1,1))^2)/((50*POWER(80,POWER(COS(PI()*MOD(Calculator!$B$32/Calculator!$F$18,1)),2))+$C53)^2+(1500*ABS(SIN(2*PI()*MOD(Calculator!$B$32/Calculator!$F$18,1)))*IF(MOD(Calculator!$B$32/Calculator!$F$18,1)&lt;0.5,-1,1))^2))),2))</f>
        <v>—</v>
      </c>
      <c r="AU53" s="294" t="str">
        <f aca="false">IF(OR(Calculator!$E$19&lt;&gt;"YES",Calculator!$B$32&lt;Calculator!$G$19),"—",ROUND((1+SQRT(((50*POWER(80,POWER(COS(PI()*MOD(Calculator!$B$32/Calculator!$F$19,1)),2))-$C53)^2+(1500*ABS(SIN(2*PI()*MOD(Calculator!$B$32/Calculator!$F$19,1)))*IF(MOD(Calculator!$B$32/Calculator!$F$19,1)&lt;0.5,-1,1))^2)/((50*POWER(80,POWER(COS(PI()*MOD(Calculator!$B$32/Calculator!$F$19,1)),2))+$C53)^2+(1500*ABS(SIN(2*PI()*MOD(Calculator!$B$32/Calculator!$F$19,1)))*IF(MOD(Calculator!$B$32/Calculator!$F$19,1)&lt;0.5,-1,1))^2)))/(1-SQRT(((50*POWER(80,POWER(COS(PI()*MOD(Calculator!$B$32/Calculator!$F$19,1)),2))-$C53)^2+(1500*ABS(SIN(2*PI()*MOD(Calculator!$B$32/Calculator!$F$19,1)))*IF(MOD(Calculator!$B$32/Calculator!$F$19,1)&lt;0.5,-1,1))^2)/((50*POWER(80,POWER(COS(PI()*MOD(Calculator!$B$32/Calculator!$F$19,1)),2))+$C53)^2+(1500*ABS(SIN(2*PI()*MOD(Calculator!$B$32/Calculator!$F$19,1)))*IF(MOD(Calculator!$B$32/Calculator!$F$19,1)&lt;0.5,-1,1))^2))),2))</f>
        <v>—</v>
      </c>
      <c r="AV53" s="294" t="str">
        <f aca="false">IF(OR(Calculator!$E$20&lt;&gt;"YES",Calculator!$B$32&lt;Calculator!$G$20),"—",ROUND((1+SQRT(((50*POWER(80,POWER(COS(PI()*MOD(Calculator!$B$32/Calculator!$F$20,1)),2))-$C53)^2+(1500*ABS(SIN(2*PI()*MOD(Calculator!$B$32/Calculator!$F$20,1)))*IF(MOD(Calculator!$B$32/Calculator!$F$20,1)&lt;0.5,-1,1))^2)/((50*POWER(80,POWER(COS(PI()*MOD(Calculator!$B$32/Calculator!$F$20,1)),2))+$C53)^2+(1500*ABS(SIN(2*PI()*MOD(Calculator!$B$32/Calculator!$F$20,1)))*IF(MOD(Calculator!$B$32/Calculator!$F$20,1)&lt;0.5,-1,1))^2)))/(1-SQRT(((50*POWER(80,POWER(COS(PI()*MOD(Calculator!$B$32/Calculator!$F$20,1)),2))-$C53)^2+(1500*ABS(SIN(2*PI()*MOD(Calculator!$B$32/Calculator!$F$20,1)))*IF(MOD(Calculator!$B$32/Calculator!$F$20,1)&lt;0.5,-1,1))^2)/((50*POWER(80,POWER(COS(PI()*MOD(Calculator!$B$32/Calculator!$F$20,1)),2))+$C53)^2+(1500*ABS(SIN(2*PI()*MOD(Calculator!$B$32/Calculator!$F$20,1)))*IF(MOD(Calculator!$B$32/Calculator!$F$20,1)&lt;0.5,-1,1))^2))),2))</f>
        <v>—</v>
      </c>
      <c r="AW53" s="294" t="str">
        <f aca="false">IF(OR(Calculator!$E$21&lt;&gt;"YES",Calculator!$B$32&lt;Calculator!$G$21),"—",ROUND((1+SQRT(((50*POWER(80,POWER(COS(PI()*MOD(Calculator!$B$32/Calculator!$F$21,1)),2))-$C53)^2+(1500*ABS(SIN(2*PI()*MOD(Calculator!$B$32/Calculator!$F$21,1)))*IF(MOD(Calculator!$B$32/Calculator!$F$21,1)&lt;0.5,-1,1))^2)/((50*POWER(80,POWER(COS(PI()*MOD(Calculator!$B$32/Calculator!$F$21,1)),2))+$C53)^2+(1500*ABS(SIN(2*PI()*MOD(Calculator!$B$32/Calculator!$F$21,1)))*IF(MOD(Calculator!$B$32/Calculator!$F$21,1)&lt;0.5,-1,1))^2)))/(1-SQRT(((50*POWER(80,POWER(COS(PI()*MOD(Calculator!$B$32/Calculator!$F$21,1)),2))-$C53)^2+(1500*ABS(SIN(2*PI()*MOD(Calculator!$B$32/Calculator!$F$21,1)))*IF(MOD(Calculator!$B$32/Calculator!$F$21,1)&lt;0.5,-1,1))^2)/((50*POWER(80,POWER(COS(PI()*MOD(Calculator!$B$32/Calculator!$F$21,1)),2))+$C53)^2+(1500*ABS(SIN(2*PI()*MOD(Calculator!$B$32/Calculator!$F$21,1)))*IF(MOD(Calculator!$B$32/Calculator!$F$21,1)&lt;0.5,-1,1))^2))),2))</f>
        <v>—</v>
      </c>
      <c r="AX53" s="294" t="str">
        <f aca="false">IF(OR(Calculator!$E$22&lt;&gt;"YES",Calculator!$B$32&lt;Calculator!$G$22),"—",ROUND((1+SQRT(((50*POWER(80,POWER(COS(PI()*MOD(Calculator!$B$32/Calculator!$F$22,1)),2))-$C53)^2+(1500*ABS(SIN(2*PI()*MOD(Calculator!$B$32/Calculator!$F$22,1)))*IF(MOD(Calculator!$B$32/Calculator!$F$22,1)&lt;0.5,-1,1))^2)/((50*POWER(80,POWER(COS(PI()*MOD(Calculator!$B$32/Calculator!$F$22,1)),2))+$C53)^2+(1500*ABS(SIN(2*PI()*MOD(Calculator!$B$32/Calculator!$F$22,1)))*IF(MOD(Calculator!$B$32/Calculator!$F$22,1)&lt;0.5,-1,1))^2)))/(1-SQRT(((50*POWER(80,POWER(COS(PI()*MOD(Calculator!$B$32/Calculator!$F$22,1)),2))-$C53)^2+(1500*ABS(SIN(2*PI()*MOD(Calculator!$B$32/Calculator!$F$22,1)))*IF(MOD(Calculator!$B$32/Calculator!$F$22,1)&lt;0.5,-1,1))^2)/((50*POWER(80,POWER(COS(PI()*MOD(Calculator!$B$32/Calculator!$F$22,1)),2))+$C53)^2+(1500*ABS(SIN(2*PI()*MOD(Calculator!$B$32/Calculator!$F$22,1)))*IF(MOD(Calculator!$B$32/Calculator!$F$22,1)&lt;0.5,-1,1))^2))),2))</f>
        <v>—</v>
      </c>
      <c r="AY53" s="293" t="n">
        <f aca="false">IFERROR(ROUND((IF(ISNUMBER(AN53),AN53,0)+IF(ISNUMBER(AO53),AO53,0)+IF(ISNUMBER(AP53),AP53,0)+IF(ISNUMBER(AQ53),AQ53,0)+IF(ISNUMBER(AR53),AR53,0)+IF(ISNUMBER(AS53),AS53,0)+IF(ISNUMBER(AT53),AT53,0)+IF(ISNUMBER(AU53),AU53,0)+IF(ISNUMBER(AV53),AV53,0)+IF(ISNUMBER(AW53),AW53,0)+IF(ISNUMBER(AX53),AX53,0))/(IF(ISNUMBER(AN53),1,0)+IF(ISNUMBER(AO53),1,0)+IF(ISNUMBER(AP53),1,0)+IF(ISNUMBER(AQ53),1,0)+IF(ISNUMBER(AR53),1,0)+IF(ISNUMBER(AS53),1,0)+IF(ISNUMBER(AT53),1,0)+IF(ISNUMBER(AU53),1,0)+IF(ISNUMBER(AV53),1,0)+IF(ISNUMBER(AW53),1,0)+IF(ISNUMBER(AX53),1,0)),4),"")</f>
        <v>9.7</v>
      </c>
      <c r="AZ53" s="294" t="str">
        <f aca="false">IF(OR(Calculator!$E$12&lt;&gt;"YES",Calculator!$B$33&lt;Calculator!$G$12),"—",ROUND((1+SQRT(((50*POWER(80,POWER(COS(PI()*MOD(Calculator!$B$33/Calculator!$F$12,1)),2))-$C53)^2+(1500*ABS(SIN(2*PI()*MOD(Calculator!$B$33/Calculator!$F$12,1)))*IF(MOD(Calculator!$B$33/Calculator!$F$12,1)&lt;0.5,-1,1))^2)/((50*POWER(80,POWER(COS(PI()*MOD(Calculator!$B$33/Calculator!$F$12,1)),2))+$C53)^2+(1500*ABS(SIN(2*PI()*MOD(Calculator!$B$33/Calculator!$F$12,1)))*IF(MOD(Calculator!$B$33/Calculator!$F$12,1)&lt;0.5,-1,1))^2)))/(1-SQRT(((50*POWER(80,POWER(COS(PI()*MOD(Calculator!$B$33/Calculator!$F$12,1)),2))-$C53)^2+(1500*ABS(SIN(2*PI()*MOD(Calculator!$B$33/Calculator!$F$12,1)))*IF(MOD(Calculator!$B$33/Calculator!$F$12,1)&lt;0.5,-1,1))^2)/((50*POWER(80,POWER(COS(PI()*MOD(Calculator!$B$33/Calculator!$F$12,1)),2))+$C53)^2+(1500*ABS(SIN(2*PI()*MOD(Calculator!$B$33/Calculator!$F$12,1)))*IF(MOD(Calculator!$B$33/Calculator!$F$12,1)&lt;0.5,-1,1))^2))),2))</f>
        <v>—</v>
      </c>
      <c r="BA53" s="294" t="str">
        <f aca="false">IF(OR(Calculator!$E$13&lt;&gt;"YES",Calculator!$B$33&lt;Calculator!$G$13),"—",ROUND((1+SQRT(((50*POWER(80,POWER(COS(PI()*MOD(Calculator!$B$33/Calculator!$F$13,1)),2))-$C53)^2+(1500*ABS(SIN(2*PI()*MOD(Calculator!$B$33/Calculator!$F$13,1)))*IF(MOD(Calculator!$B$33/Calculator!$F$13,1)&lt;0.5,-1,1))^2)/((50*POWER(80,POWER(COS(PI()*MOD(Calculator!$B$33/Calculator!$F$13,1)),2))+$C53)^2+(1500*ABS(SIN(2*PI()*MOD(Calculator!$B$33/Calculator!$F$13,1)))*IF(MOD(Calculator!$B$33/Calculator!$F$13,1)&lt;0.5,-1,1))^2)))/(1-SQRT(((50*POWER(80,POWER(COS(PI()*MOD(Calculator!$B$33/Calculator!$F$13,1)),2))-$C53)^2+(1500*ABS(SIN(2*PI()*MOD(Calculator!$B$33/Calculator!$F$13,1)))*IF(MOD(Calculator!$B$33/Calculator!$F$13,1)&lt;0.5,-1,1))^2)/((50*POWER(80,POWER(COS(PI()*MOD(Calculator!$B$33/Calculator!$F$13,1)),2))+$C53)^2+(1500*ABS(SIN(2*PI()*MOD(Calculator!$B$33/Calculator!$F$13,1)))*IF(MOD(Calculator!$B$33/Calculator!$F$13,1)&lt;0.5,-1,1))^2))),2))</f>
        <v>—</v>
      </c>
      <c r="BB53" s="294" t="str">
        <f aca="false">IF(OR(Calculator!$E$14&lt;&gt;"YES",Calculator!$B$33&lt;Calculator!$G$14),"—",ROUND((1+SQRT(((50*POWER(80,POWER(COS(PI()*MOD(Calculator!$B$33/Calculator!$F$14,1)),2))-$C53)^2+(1500*ABS(SIN(2*PI()*MOD(Calculator!$B$33/Calculator!$F$14,1)))*IF(MOD(Calculator!$B$33/Calculator!$F$14,1)&lt;0.5,-1,1))^2)/((50*POWER(80,POWER(COS(PI()*MOD(Calculator!$B$33/Calculator!$F$14,1)),2))+$C53)^2+(1500*ABS(SIN(2*PI()*MOD(Calculator!$B$33/Calculator!$F$14,1)))*IF(MOD(Calculator!$B$33/Calculator!$F$14,1)&lt;0.5,-1,1))^2)))/(1-SQRT(((50*POWER(80,POWER(COS(PI()*MOD(Calculator!$B$33/Calculator!$F$14,1)),2))-$C53)^2+(1500*ABS(SIN(2*PI()*MOD(Calculator!$B$33/Calculator!$F$14,1)))*IF(MOD(Calculator!$B$33/Calculator!$F$14,1)&lt;0.5,-1,1))^2)/((50*POWER(80,POWER(COS(PI()*MOD(Calculator!$B$33/Calculator!$F$14,1)),2))+$C53)^2+(1500*ABS(SIN(2*PI()*MOD(Calculator!$B$33/Calculator!$F$14,1)))*IF(MOD(Calculator!$B$33/Calculator!$F$14,1)&lt;0.5,-1,1))^2))),2))</f>
        <v>—</v>
      </c>
      <c r="BC53" s="294" t="n">
        <f aca="false">IF(OR(Calculator!$E$15&lt;&gt;"YES",Calculator!$B$33&lt;Calculator!$G$15),"—",ROUND((1+SQRT(((50*POWER(80,POWER(COS(PI()*MOD(Calculator!$B$33/Calculator!$F$15,1)),2))-$C53)^2+(1500*ABS(SIN(2*PI()*MOD(Calculator!$B$33/Calculator!$F$15,1)))*IF(MOD(Calculator!$B$33/Calculator!$F$15,1)&lt;0.5,-1,1))^2)/((50*POWER(80,POWER(COS(PI()*MOD(Calculator!$B$33/Calculator!$F$15,1)),2))+$C53)^2+(1500*ABS(SIN(2*PI()*MOD(Calculator!$B$33/Calculator!$F$15,1)))*IF(MOD(Calculator!$B$33/Calculator!$F$15,1)&lt;0.5,-1,1))^2)))/(1-SQRT(((50*POWER(80,POWER(COS(PI()*MOD(Calculator!$B$33/Calculator!$F$15,1)),2))-$C53)^2+(1500*ABS(SIN(2*PI()*MOD(Calculator!$B$33/Calculator!$F$15,1)))*IF(MOD(Calculator!$B$33/Calculator!$F$15,1)&lt;0.5,-1,1))^2)/((50*POWER(80,POWER(COS(PI()*MOD(Calculator!$B$33/Calculator!$F$15,1)),2))+$C53)^2+(1500*ABS(SIN(2*PI()*MOD(Calculator!$B$33/Calculator!$F$15,1)))*IF(MOD(Calculator!$B$33/Calculator!$F$15,1)&lt;0.5,-1,1))^2))),2))</f>
        <v>3.29</v>
      </c>
      <c r="BD53" s="294" t="str">
        <f aca="false">IF(OR(Calculator!$E$16&lt;&gt;"YES",Calculator!$B$33&lt;Calculator!$G$16),"—",ROUND((1+SQRT(((50*POWER(80,POWER(COS(PI()*MOD(Calculator!$B$33/Calculator!$F$16,1)),2))-$C53)^2+(1500*ABS(SIN(2*PI()*MOD(Calculator!$B$33/Calculator!$F$16,1)))*IF(MOD(Calculator!$B$33/Calculator!$F$16,1)&lt;0.5,-1,1))^2)/((50*POWER(80,POWER(COS(PI()*MOD(Calculator!$B$33/Calculator!$F$16,1)),2))+$C53)^2+(1500*ABS(SIN(2*PI()*MOD(Calculator!$B$33/Calculator!$F$16,1)))*IF(MOD(Calculator!$B$33/Calculator!$F$16,1)&lt;0.5,-1,1))^2)))/(1-SQRT(((50*POWER(80,POWER(COS(PI()*MOD(Calculator!$B$33/Calculator!$F$16,1)),2))-$C53)^2+(1500*ABS(SIN(2*PI()*MOD(Calculator!$B$33/Calculator!$F$16,1)))*IF(MOD(Calculator!$B$33/Calculator!$F$16,1)&lt;0.5,-1,1))^2)/((50*POWER(80,POWER(COS(PI()*MOD(Calculator!$B$33/Calculator!$F$16,1)),2))+$C53)^2+(1500*ABS(SIN(2*PI()*MOD(Calculator!$B$33/Calculator!$F$16,1)))*IF(MOD(Calculator!$B$33/Calculator!$F$16,1)&lt;0.5,-1,1))^2))),2))</f>
        <v>—</v>
      </c>
      <c r="BE53" s="294" t="n">
        <f aca="false">IF(OR(Calculator!$E$17&lt;&gt;"YES",Calculator!$B$33&lt;Calculator!$G$17),"—",ROUND((1+SQRT(((50*POWER(80,POWER(COS(PI()*MOD(Calculator!$B$33/Calculator!$F$17,1)),2))-$C53)^2+(1500*ABS(SIN(2*PI()*MOD(Calculator!$B$33/Calculator!$F$17,1)))*IF(MOD(Calculator!$B$33/Calculator!$F$17,1)&lt;0.5,-1,1))^2)/((50*POWER(80,POWER(COS(PI()*MOD(Calculator!$B$33/Calculator!$F$17,1)),2))+$C53)^2+(1500*ABS(SIN(2*PI()*MOD(Calculator!$B$33/Calculator!$F$17,1)))*IF(MOD(Calculator!$B$33/Calculator!$F$17,1)&lt;0.5,-1,1))^2)))/(1-SQRT(((50*POWER(80,POWER(COS(PI()*MOD(Calculator!$B$33/Calculator!$F$17,1)),2))-$C53)^2+(1500*ABS(SIN(2*PI()*MOD(Calculator!$B$33/Calculator!$F$17,1)))*IF(MOD(Calculator!$B$33/Calculator!$F$17,1)&lt;0.5,-1,1))^2)/((50*POWER(80,POWER(COS(PI()*MOD(Calculator!$B$33/Calculator!$F$17,1)),2))+$C53)^2+(1500*ABS(SIN(2*PI()*MOD(Calculator!$B$33/Calculator!$F$17,1)))*IF(MOD(Calculator!$B$33/Calculator!$F$17,1)&lt;0.5,-1,1))^2))),2))</f>
        <v>17.59</v>
      </c>
      <c r="BF53" s="294" t="str">
        <f aca="false">IF(OR(Calculator!$E$18&lt;&gt;"YES",Calculator!$B$33&lt;Calculator!$G$18),"—",ROUND((1+SQRT(((50*POWER(80,POWER(COS(PI()*MOD(Calculator!$B$33/Calculator!$F$18,1)),2))-$C53)^2+(1500*ABS(SIN(2*PI()*MOD(Calculator!$B$33/Calculator!$F$18,1)))*IF(MOD(Calculator!$B$33/Calculator!$F$18,1)&lt;0.5,-1,1))^2)/((50*POWER(80,POWER(COS(PI()*MOD(Calculator!$B$33/Calculator!$F$18,1)),2))+$C53)^2+(1500*ABS(SIN(2*PI()*MOD(Calculator!$B$33/Calculator!$F$18,1)))*IF(MOD(Calculator!$B$33/Calculator!$F$18,1)&lt;0.5,-1,1))^2)))/(1-SQRT(((50*POWER(80,POWER(COS(PI()*MOD(Calculator!$B$33/Calculator!$F$18,1)),2))-$C53)^2+(1500*ABS(SIN(2*PI()*MOD(Calculator!$B$33/Calculator!$F$18,1)))*IF(MOD(Calculator!$B$33/Calculator!$F$18,1)&lt;0.5,-1,1))^2)/((50*POWER(80,POWER(COS(PI()*MOD(Calculator!$B$33/Calculator!$F$18,1)),2))+$C53)^2+(1500*ABS(SIN(2*PI()*MOD(Calculator!$B$33/Calculator!$F$18,1)))*IF(MOD(Calculator!$B$33/Calculator!$F$18,1)&lt;0.5,-1,1))^2))),2))</f>
        <v>—</v>
      </c>
      <c r="BG53" s="294" t="str">
        <f aca="false">IF(OR(Calculator!$E$19&lt;&gt;"YES",Calculator!$B$33&lt;Calculator!$G$19),"—",ROUND((1+SQRT(((50*POWER(80,POWER(COS(PI()*MOD(Calculator!$B$33/Calculator!$F$19,1)),2))-$C53)^2+(1500*ABS(SIN(2*PI()*MOD(Calculator!$B$33/Calculator!$F$19,1)))*IF(MOD(Calculator!$B$33/Calculator!$F$19,1)&lt;0.5,-1,1))^2)/((50*POWER(80,POWER(COS(PI()*MOD(Calculator!$B$33/Calculator!$F$19,1)),2))+$C53)^2+(1500*ABS(SIN(2*PI()*MOD(Calculator!$B$33/Calculator!$F$19,1)))*IF(MOD(Calculator!$B$33/Calculator!$F$19,1)&lt;0.5,-1,1))^2)))/(1-SQRT(((50*POWER(80,POWER(COS(PI()*MOD(Calculator!$B$33/Calculator!$F$19,1)),2))-$C53)^2+(1500*ABS(SIN(2*PI()*MOD(Calculator!$B$33/Calculator!$F$19,1)))*IF(MOD(Calculator!$B$33/Calculator!$F$19,1)&lt;0.5,-1,1))^2)/((50*POWER(80,POWER(COS(PI()*MOD(Calculator!$B$33/Calculator!$F$19,1)),2))+$C53)^2+(1500*ABS(SIN(2*PI()*MOD(Calculator!$B$33/Calculator!$F$19,1)))*IF(MOD(Calculator!$B$33/Calculator!$F$19,1)&lt;0.5,-1,1))^2))),2))</f>
        <v>—</v>
      </c>
      <c r="BH53" s="294" t="str">
        <f aca="false">IF(OR(Calculator!$E$20&lt;&gt;"YES",Calculator!$B$33&lt;Calculator!$G$20),"—",ROUND((1+SQRT(((50*POWER(80,POWER(COS(PI()*MOD(Calculator!$B$33/Calculator!$F$20,1)),2))-$C53)^2+(1500*ABS(SIN(2*PI()*MOD(Calculator!$B$33/Calculator!$F$20,1)))*IF(MOD(Calculator!$B$33/Calculator!$F$20,1)&lt;0.5,-1,1))^2)/((50*POWER(80,POWER(COS(PI()*MOD(Calculator!$B$33/Calculator!$F$20,1)),2))+$C53)^2+(1500*ABS(SIN(2*PI()*MOD(Calculator!$B$33/Calculator!$F$20,1)))*IF(MOD(Calculator!$B$33/Calculator!$F$20,1)&lt;0.5,-1,1))^2)))/(1-SQRT(((50*POWER(80,POWER(COS(PI()*MOD(Calculator!$B$33/Calculator!$F$20,1)),2))-$C53)^2+(1500*ABS(SIN(2*PI()*MOD(Calculator!$B$33/Calculator!$F$20,1)))*IF(MOD(Calculator!$B$33/Calculator!$F$20,1)&lt;0.5,-1,1))^2)/((50*POWER(80,POWER(COS(PI()*MOD(Calculator!$B$33/Calculator!$F$20,1)),2))+$C53)^2+(1500*ABS(SIN(2*PI()*MOD(Calculator!$B$33/Calculator!$F$20,1)))*IF(MOD(Calculator!$B$33/Calculator!$F$20,1)&lt;0.5,-1,1))^2))),2))</f>
        <v>—</v>
      </c>
      <c r="BI53" s="294" t="str">
        <f aca="false">IF(OR(Calculator!$E$21&lt;&gt;"YES",Calculator!$B$33&lt;Calculator!$G$21),"—",ROUND((1+SQRT(((50*POWER(80,POWER(COS(PI()*MOD(Calculator!$B$33/Calculator!$F$21,1)),2))-$C53)^2+(1500*ABS(SIN(2*PI()*MOD(Calculator!$B$33/Calculator!$F$21,1)))*IF(MOD(Calculator!$B$33/Calculator!$F$21,1)&lt;0.5,-1,1))^2)/((50*POWER(80,POWER(COS(PI()*MOD(Calculator!$B$33/Calculator!$F$21,1)),2))+$C53)^2+(1500*ABS(SIN(2*PI()*MOD(Calculator!$B$33/Calculator!$F$21,1)))*IF(MOD(Calculator!$B$33/Calculator!$F$21,1)&lt;0.5,-1,1))^2)))/(1-SQRT(((50*POWER(80,POWER(COS(PI()*MOD(Calculator!$B$33/Calculator!$F$21,1)),2))-$C53)^2+(1500*ABS(SIN(2*PI()*MOD(Calculator!$B$33/Calculator!$F$21,1)))*IF(MOD(Calculator!$B$33/Calculator!$F$21,1)&lt;0.5,-1,1))^2)/((50*POWER(80,POWER(COS(PI()*MOD(Calculator!$B$33/Calculator!$F$21,1)),2))+$C53)^2+(1500*ABS(SIN(2*PI()*MOD(Calculator!$B$33/Calculator!$F$21,1)))*IF(MOD(Calculator!$B$33/Calculator!$F$21,1)&lt;0.5,-1,1))^2))),2))</f>
        <v>—</v>
      </c>
      <c r="BJ53" s="294" t="str">
        <f aca="false">IF(OR(Calculator!$E$22&lt;&gt;"YES",Calculator!$B$33&lt;Calculator!$G$22),"—",ROUND((1+SQRT(((50*POWER(80,POWER(COS(PI()*MOD(Calculator!$B$33/Calculator!$F$22,1)),2))-$C53)^2+(1500*ABS(SIN(2*PI()*MOD(Calculator!$B$33/Calculator!$F$22,1)))*IF(MOD(Calculator!$B$33/Calculator!$F$22,1)&lt;0.5,-1,1))^2)/((50*POWER(80,POWER(COS(PI()*MOD(Calculator!$B$33/Calculator!$F$22,1)),2))+$C53)^2+(1500*ABS(SIN(2*PI()*MOD(Calculator!$B$33/Calculator!$F$22,1)))*IF(MOD(Calculator!$B$33/Calculator!$F$22,1)&lt;0.5,-1,1))^2)))/(1-SQRT(((50*POWER(80,POWER(COS(PI()*MOD(Calculator!$B$33/Calculator!$F$22,1)),2))-$C53)^2+(1500*ABS(SIN(2*PI()*MOD(Calculator!$B$33/Calculator!$F$22,1)))*IF(MOD(Calculator!$B$33/Calculator!$F$22,1)&lt;0.5,-1,1))^2)/((50*POWER(80,POWER(COS(PI()*MOD(Calculator!$B$33/Calculator!$F$22,1)),2))+$C53)^2+(1500*ABS(SIN(2*PI()*MOD(Calculator!$B$33/Calculator!$F$22,1)))*IF(MOD(Calculator!$B$33/Calculator!$F$22,1)&lt;0.5,-1,1))^2))),2))</f>
        <v>—</v>
      </c>
      <c r="BK53" s="293" t="n">
        <f aca="false">IFERROR(ROUND((IF(ISNUMBER(AZ53),AZ53,0)+IF(ISNUMBER(BA53),BA53,0)+IF(ISNUMBER(BB53),BB53,0)+IF(ISNUMBER(BC53),BC53,0)+IF(ISNUMBER(BD53),BD53,0)+IF(ISNUMBER(BE53),BE53,0)+IF(ISNUMBER(BF53),BF53,0)+IF(ISNUMBER(BG53),BG53,0)+IF(ISNUMBER(BH53),BH53,0)+IF(ISNUMBER(BI53),BI53,0)+IF(ISNUMBER(BJ53),BJ53,0))/(IF(ISNUMBER(AZ53),1,0)+IF(ISNUMBER(BA53),1,0)+IF(ISNUMBER(BB53),1,0)+IF(ISNUMBER(BC53),1,0)+IF(ISNUMBER(BD53),1,0)+IF(ISNUMBER(BE53),1,0)+IF(ISNUMBER(BF53),1,0)+IF(ISNUMBER(BG53),1,0)+IF(ISNUMBER(BH53),1,0)+IF(ISNUMBER(BI53),1,0)+IF(ISNUMBER(BJ53),1,0)),4),"")</f>
        <v>10.44</v>
      </c>
      <c r="BM53" s="253" t="str">
        <f aca="false">IF(OR(Calculator!$E$12&lt;&gt;"YES",Calculator!$B$29&lt;Calculator!$G$12),"—",ROUND((1+SQRT(((50*POWER(80,POWER(COS(PI()*MOD(Calculator!$B$29/Calculator!$F$12,1)),2))+MIN(500,MAX(30,100*EXP(-0.3*'VSWR Calculator'!$C$24)*(1+3*ABS(MOD('VSWR Calculator'!$C$23/Calculator!$F$12/2,1)-0.5))))/'VSWR Calculator'!$C$25)-$C53)^2+(1500*ABS(SIN(2*PI()*MOD(Calculator!$B$29/Calculator!$F$12,1)))*IF(MOD(Calculator!$B$29/Calculator!$F$12,1)&lt;0.5,-1,1))^2)/SQRT(((50*POWER(80,POWER(COS(PI()*MOD(Calculator!$B$29/Calculator!$F$12,1)),2))+MIN(500,MAX(30,100*EXP(-0.3*'VSWR Calculator'!$C$24)*(1+3*ABS(MOD('VSWR Calculator'!$C$23/Calculator!$F$12/2,1)-0.5))))/'VSWR Calculator'!$C$25)+$C53)^2+(1500*ABS(SIN(2*PI()*MOD(Calculator!$B$29/Calculator!$F$12,1)))*IF(MOD(Calculator!$B$29/Calculator!$F$12,1)&lt;0.5,-1,1))^2))/(1-SQRT(((50*POWER(80,POWER(COS(PI()*MOD(Calculator!$B$29/Calculator!$F$12,1)),2))+MIN(500,MAX(30,100*EXP(-0.3*'VSWR Calculator'!$C$24)*(1+3*ABS(MOD('VSWR Calculator'!$C$23/Calculator!$F$12/2,1)-0.5))))/'VSWR Calculator'!$C$25)-$C53)^2+(1500*ABS(SIN(2*PI()*MOD(Calculator!$B$29/Calculator!$F$12,1)))*IF(MOD(Calculator!$B$29/Calculator!$F$12,1)&lt;0.5,-1,1))^2)/SQRT(((50*POWER(80,POWER(COS(PI()*MOD(Calculator!$B$29/Calculator!$F$12,1)),2))+MIN(500,MAX(30,100*EXP(-0.3*'VSWR Calculator'!$C$24)*(1+3*ABS(MOD('VSWR Calculator'!$C$23/Calculator!$F$12/2,1)-0.5))))/'VSWR Calculator'!$C$25)+$C53)^2+(1500*ABS(SIN(2*PI()*MOD(Calculator!$B$29/Calculator!$F$12,1)))*IF(MOD(Calculator!$B$29/Calculator!$F$12,1)&lt;0.5,-1,1))^2)),2))</f>
        <v>—</v>
      </c>
      <c r="BN53" s="253" t="str">
        <f aca="false">IF(OR(Calculator!$E$13&lt;&gt;"YES",Calculator!$B$29&lt;Calculator!$G$13),"—",ROUND((1+SQRT(((50*POWER(80,POWER(COS(PI()*MOD(Calculator!$B$29/Calculator!$F$13,1)),2))+MIN(500,MAX(30,100*EXP(-0.3*'VSWR Calculator'!$C$24)*(1+3*ABS(MOD('VSWR Calculator'!$C$23/Calculator!$F$13/2,1)-0.5))))/'VSWR Calculator'!$C$25)-$C53)^2+(1500*ABS(SIN(2*PI()*MOD(Calculator!$B$29/Calculator!$F$13,1)))*IF(MOD(Calculator!$B$29/Calculator!$F$13,1)&lt;0.5,-1,1))^2)/SQRT(((50*POWER(80,POWER(COS(PI()*MOD(Calculator!$B$29/Calculator!$F$13,1)),2))+MIN(500,MAX(30,100*EXP(-0.3*'VSWR Calculator'!$C$24)*(1+3*ABS(MOD('VSWR Calculator'!$C$23/Calculator!$F$13/2,1)-0.5))))/'VSWR Calculator'!$C$25)+$C53)^2+(1500*ABS(SIN(2*PI()*MOD(Calculator!$B$29/Calculator!$F$13,1)))*IF(MOD(Calculator!$B$29/Calculator!$F$13,1)&lt;0.5,-1,1))^2))/(1-SQRT(((50*POWER(80,POWER(COS(PI()*MOD(Calculator!$B$29/Calculator!$F$13,1)),2))+MIN(500,MAX(30,100*EXP(-0.3*'VSWR Calculator'!$C$24)*(1+3*ABS(MOD('VSWR Calculator'!$C$23/Calculator!$F$13/2,1)-0.5))))/'VSWR Calculator'!$C$25)-$C53)^2+(1500*ABS(SIN(2*PI()*MOD(Calculator!$B$29/Calculator!$F$13,1)))*IF(MOD(Calculator!$B$29/Calculator!$F$13,1)&lt;0.5,-1,1))^2)/SQRT(((50*POWER(80,POWER(COS(PI()*MOD(Calculator!$B$29/Calculator!$F$13,1)),2))+MIN(500,MAX(30,100*EXP(-0.3*'VSWR Calculator'!$C$24)*(1+3*ABS(MOD('VSWR Calculator'!$C$23/Calculator!$F$13/2,1)-0.5))))/'VSWR Calculator'!$C$25)+$C53)^2+(1500*ABS(SIN(2*PI()*MOD(Calculator!$B$29/Calculator!$F$13,1)))*IF(MOD(Calculator!$B$29/Calculator!$F$13,1)&lt;0.5,-1,1))^2)),2))</f>
        <v>—</v>
      </c>
      <c r="BO53" s="253" t="str">
        <f aca="false">IF(OR(Calculator!$E$14&lt;&gt;"YES",Calculator!$B$29&lt;Calculator!$G$14),"—",ROUND((1+SQRT(((50*POWER(80,POWER(COS(PI()*MOD(Calculator!$B$29/Calculator!$F$14,1)),2))+MIN(500,MAX(30,100*EXP(-0.3*'VSWR Calculator'!$C$24)*(1+3*ABS(MOD('VSWR Calculator'!$C$23/Calculator!$F$14/2,1)-0.5))))/'VSWR Calculator'!$C$25)-$C53)^2+(1500*ABS(SIN(2*PI()*MOD(Calculator!$B$29/Calculator!$F$14,1)))*IF(MOD(Calculator!$B$29/Calculator!$F$14,1)&lt;0.5,-1,1))^2)/SQRT(((50*POWER(80,POWER(COS(PI()*MOD(Calculator!$B$29/Calculator!$F$14,1)),2))+MIN(500,MAX(30,100*EXP(-0.3*'VSWR Calculator'!$C$24)*(1+3*ABS(MOD('VSWR Calculator'!$C$23/Calculator!$F$14/2,1)-0.5))))/'VSWR Calculator'!$C$25)+$C53)^2+(1500*ABS(SIN(2*PI()*MOD(Calculator!$B$29/Calculator!$F$14,1)))*IF(MOD(Calculator!$B$29/Calculator!$F$14,1)&lt;0.5,-1,1))^2))/(1-SQRT(((50*POWER(80,POWER(COS(PI()*MOD(Calculator!$B$29/Calculator!$F$14,1)),2))+MIN(500,MAX(30,100*EXP(-0.3*'VSWR Calculator'!$C$24)*(1+3*ABS(MOD('VSWR Calculator'!$C$23/Calculator!$F$14/2,1)-0.5))))/'VSWR Calculator'!$C$25)-$C53)^2+(1500*ABS(SIN(2*PI()*MOD(Calculator!$B$29/Calculator!$F$14,1)))*IF(MOD(Calculator!$B$29/Calculator!$F$14,1)&lt;0.5,-1,1))^2)/SQRT(((50*POWER(80,POWER(COS(PI()*MOD(Calculator!$B$29/Calculator!$F$14,1)),2))+MIN(500,MAX(30,100*EXP(-0.3*'VSWR Calculator'!$C$24)*(1+3*ABS(MOD('VSWR Calculator'!$C$23/Calculator!$F$14/2,1)-0.5))))/'VSWR Calculator'!$C$25)+$C53)^2+(1500*ABS(SIN(2*PI()*MOD(Calculator!$B$29/Calculator!$F$14,1)))*IF(MOD(Calculator!$B$29/Calculator!$F$14,1)&lt;0.5,-1,1))^2)),2))</f>
        <v>—</v>
      </c>
      <c r="BP53" s="253" t="n">
        <f aca="false">IF(OR(Calculator!$E$15&lt;&gt;"YES",Calculator!$B$29&lt;Calculator!$G$15),"—",ROUND((1+SQRT(((50*POWER(80,POWER(COS(PI()*MOD(Calculator!$B$29/Calculator!$F$15,1)),2))+MIN(500,MAX(30,100*EXP(-0.3*'VSWR Calculator'!$C$24)*(1+3*ABS(MOD('VSWR Calculator'!$C$23/Calculator!$F$15/2,1)-0.5))))/'VSWR Calculator'!$C$25)-$C53)^2+(1500*ABS(SIN(2*PI()*MOD(Calculator!$B$29/Calculator!$F$15,1)))*IF(MOD(Calculator!$B$29/Calculator!$F$15,1)&lt;0.5,-1,1))^2)/SQRT(((50*POWER(80,POWER(COS(PI()*MOD(Calculator!$B$29/Calculator!$F$15,1)),2))+MIN(500,MAX(30,100*EXP(-0.3*'VSWR Calculator'!$C$24)*(1+3*ABS(MOD('VSWR Calculator'!$C$23/Calculator!$F$15/2,1)-0.5))))/'VSWR Calculator'!$C$25)+$C53)^2+(1500*ABS(SIN(2*PI()*MOD(Calculator!$B$29/Calculator!$F$15,1)))*IF(MOD(Calculator!$B$29/Calculator!$F$15,1)&lt;0.5,-1,1))^2))/(1-SQRT(((50*POWER(80,POWER(COS(PI()*MOD(Calculator!$B$29/Calculator!$F$15,1)),2))+MIN(500,MAX(30,100*EXP(-0.3*'VSWR Calculator'!$C$24)*(1+3*ABS(MOD('VSWR Calculator'!$C$23/Calculator!$F$15/2,1)-0.5))))/'VSWR Calculator'!$C$25)-$C53)^2+(1500*ABS(SIN(2*PI()*MOD(Calculator!$B$29/Calculator!$F$15,1)))*IF(MOD(Calculator!$B$29/Calculator!$F$15,1)&lt;0.5,-1,1))^2)/SQRT(((50*POWER(80,POWER(COS(PI()*MOD(Calculator!$B$29/Calculator!$F$15,1)),2))+MIN(500,MAX(30,100*EXP(-0.3*'VSWR Calculator'!$C$24)*(1+3*ABS(MOD('VSWR Calculator'!$C$23/Calculator!$F$15/2,1)-0.5))))/'VSWR Calculator'!$C$25)+$C53)^2+(1500*ABS(SIN(2*PI()*MOD(Calculator!$B$29/Calculator!$F$15,1)))*IF(MOD(Calculator!$B$29/Calculator!$F$15,1)&lt;0.5,-1,1))^2)),2))</f>
        <v>14.54</v>
      </c>
      <c r="BQ53" s="253" t="str">
        <f aca="false">IF(OR(Calculator!$E$16&lt;&gt;"YES",Calculator!$B$29&lt;Calculator!$G$16),"—",ROUND((1+SQRT(((50*POWER(80,POWER(COS(PI()*MOD(Calculator!$B$29/Calculator!$F$16,1)),2))+MIN(500,MAX(30,100*EXP(-0.3*'VSWR Calculator'!$C$24)*(1+3*ABS(MOD('VSWR Calculator'!$C$23/Calculator!$F$16/2,1)-0.5))))/'VSWR Calculator'!$C$25)-$C53)^2+(1500*ABS(SIN(2*PI()*MOD(Calculator!$B$29/Calculator!$F$16,1)))*IF(MOD(Calculator!$B$29/Calculator!$F$16,1)&lt;0.5,-1,1))^2)/SQRT(((50*POWER(80,POWER(COS(PI()*MOD(Calculator!$B$29/Calculator!$F$16,1)),2))+MIN(500,MAX(30,100*EXP(-0.3*'VSWR Calculator'!$C$24)*(1+3*ABS(MOD('VSWR Calculator'!$C$23/Calculator!$F$16/2,1)-0.5))))/'VSWR Calculator'!$C$25)+$C53)^2+(1500*ABS(SIN(2*PI()*MOD(Calculator!$B$29/Calculator!$F$16,1)))*IF(MOD(Calculator!$B$29/Calculator!$F$16,1)&lt;0.5,-1,1))^2))/(1-SQRT(((50*POWER(80,POWER(COS(PI()*MOD(Calculator!$B$29/Calculator!$F$16,1)),2))+MIN(500,MAX(30,100*EXP(-0.3*'VSWR Calculator'!$C$24)*(1+3*ABS(MOD('VSWR Calculator'!$C$23/Calculator!$F$16/2,1)-0.5))))/'VSWR Calculator'!$C$25)-$C53)^2+(1500*ABS(SIN(2*PI()*MOD(Calculator!$B$29/Calculator!$F$16,1)))*IF(MOD(Calculator!$B$29/Calculator!$F$16,1)&lt;0.5,-1,1))^2)/SQRT(((50*POWER(80,POWER(COS(PI()*MOD(Calculator!$B$29/Calculator!$F$16,1)),2))+MIN(500,MAX(30,100*EXP(-0.3*'VSWR Calculator'!$C$24)*(1+3*ABS(MOD('VSWR Calculator'!$C$23/Calculator!$F$16/2,1)-0.5))))/'VSWR Calculator'!$C$25)+$C53)^2+(1500*ABS(SIN(2*PI()*MOD(Calculator!$B$29/Calculator!$F$16,1)))*IF(MOD(Calculator!$B$29/Calculator!$F$16,1)&lt;0.5,-1,1))^2)),2))</f>
        <v>—</v>
      </c>
      <c r="BR53" s="253" t="n">
        <f aca="false">IF(OR(Calculator!$E$17&lt;&gt;"YES",Calculator!$B$29&lt;Calculator!$G$17),"—",ROUND((1+SQRT(((50*POWER(80,POWER(COS(PI()*MOD(Calculator!$B$29/Calculator!$F$17,1)),2))+MIN(500,MAX(30,100*EXP(-0.3*'VSWR Calculator'!$C$24)*(1+3*ABS(MOD('VSWR Calculator'!$C$23/Calculator!$F$17/2,1)-0.5))))/'VSWR Calculator'!$C$25)-$C53)^2+(1500*ABS(SIN(2*PI()*MOD(Calculator!$B$29/Calculator!$F$17,1)))*IF(MOD(Calculator!$B$29/Calculator!$F$17,1)&lt;0.5,-1,1))^2)/SQRT(((50*POWER(80,POWER(COS(PI()*MOD(Calculator!$B$29/Calculator!$F$17,1)),2))+MIN(500,MAX(30,100*EXP(-0.3*'VSWR Calculator'!$C$24)*(1+3*ABS(MOD('VSWR Calculator'!$C$23/Calculator!$F$17/2,1)-0.5))))/'VSWR Calculator'!$C$25)+$C53)^2+(1500*ABS(SIN(2*PI()*MOD(Calculator!$B$29/Calculator!$F$17,1)))*IF(MOD(Calculator!$B$29/Calculator!$F$17,1)&lt;0.5,-1,1))^2))/(1-SQRT(((50*POWER(80,POWER(COS(PI()*MOD(Calculator!$B$29/Calculator!$F$17,1)),2))+MIN(500,MAX(30,100*EXP(-0.3*'VSWR Calculator'!$C$24)*(1+3*ABS(MOD('VSWR Calculator'!$C$23/Calculator!$F$17/2,1)-0.5))))/'VSWR Calculator'!$C$25)-$C53)^2+(1500*ABS(SIN(2*PI()*MOD(Calculator!$B$29/Calculator!$F$17,1)))*IF(MOD(Calculator!$B$29/Calculator!$F$17,1)&lt;0.5,-1,1))^2)/SQRT(((50*POWER(80,POWER(COS(PI()*MOD(Calculator!$B$29/Calculator!$F$17,1)),2))+MIN(500,MAX(30,100*EXP(-0.3*'VSWR Calculator'!$C$24)*(1+3*ABS(MOD('VSWR Calculator'!$C$23/Calculator!$F$17/2,1)-0.5))))/'VSWR Calculator'!$C$25)+$C53)^2+(1500*ABS(SIN(2*PI()*MOD(Calculator!$B$29/Calculator!$F$17,1)))*IF(MOD(Calculator!$B$29/Calculator!$F$17,1)&lt;0.5,-1,1))^2)),2))</f>
        <v>14.45</v>
      </c>
      <c r="BS53" s="253" t="str">
        <f aca="false">IF(OR(Calculator!$E$18&lt;&gt;"YES",Calculator!$B$29&lt;Calculator!$G$18),"—",ROUND((1+SQRT(((50*POWER(80,POWER(COS(PI()*MOD(Calculator!$B$29/Calculator!$F$18,1)),2))+MIN(500,MAX(30,100*EXP(-0.3*'VSWR Calculator'!$C$24)*(1+3*ABS(MOD('VSWR Calculator'!$C$23/Calculator!$F$18/2,1)-0.5))))/'VSWR Calculator'!$C$25)-$C53)^2+(1500*ABS(SIN(2*PI()*MOD(Calculator!$B$29/Calculator!$F$18,1)))*IF(MOD(Calculator!$B$29/Calculator!$F$18,1)&lt;0.5,-1,1))^2)/SQRT(((50*POWER(80,POWER(COS(PI()*MOD(Calculator!$B$29/Calculator!$F$18,1)),2))+MIN(500,MAX(30,100*EXP(-0.3*'VSWR Calculator'!$C$24)*(1+3*ABS(MOD('VSWR Calculator'!$C$23/Calculator!$F$18/2,1)-0.5))))/'VSWR Calculator'!$C$25)+$C53)^2+(1500*ABS(SIN(2*PI()*MOD(Calculator!$B$29/Calculator!$F$18,1)))*IF(MOD(Calculator!$B$29/Calculator!$F$18,1)&lt;0.5,-1,1))^2))/(1-SQRT(((50*POWER(80,POWER(COS(PI()*MOD(Calculator!$B$29/Calculator!$F$18,1)),2))+MIN(500,MAX(30,100*EXP(-0.3*'VSWR Calculator'!$C$24)*(1+3*ABS(MOD('VSWR Calculator'!$C$23/Calculator!$F$18/2,1)-0.5))))/'VSWR Calculator'!$C$25)-$C53)^2+(1500*ABS(SIN(2*PI()*MOD(Calculator!$B$29/Calculator!$F$18,1)))*IF(MOD(Calculator!$B$29/Calculator!$F$18,1)&lt;0.5,-1,1))^2)/SQRT(((50*POWER(80,POWER(COS(PI()*MOD(Calculator!$B$29/Calculator!$F$18,1)),2))+MIN(500,MAX(30,100*EXP(-0.3*'VSWR Calculator'!$C$24)*(1+3*ABS(MOD('VSWR Calculator'!$C$23/Calculator!$F$18/2,1)-0.5))))/'VSWR Calculator'!$C$25)+$C53)^2+(1500*ABS(SIN(2*PI()*MOD(Calculator!$B$29/Calculator!$F$18,1)))*IF(MOD(Calculator!$B$29/Calculator!$F$18,1)&lt;0.5,-1,1))^2)),2))</f>
        <v>—</v>
      </c>
      <c r="BT53" s="253" t="str">
        <f aca="false">IF(OR(Calculator!$E$19&lt;&gt;"YES",Calculator!$B$29&lt;Calculator!$G$19),"—",ROUND((1+SQRT(((50*POWER(80,POWER(COS(PI()*MOD(Calculator!$B$29/Calculator!$F$19,1)),2))+MIN(500,MAX(30,100*EXP(-0.3*'VSWR Calculator'!$C$24)*(1+3*ABS(MOD('VSWR Calculator'!$C$23/Calculator!$F$19/2,1)-0.5))))/'VSWR Calculator'!$C$25)-$C53)^2+(1500*ABS(SIN(2*PI()*MOD(Calculator!$B$29/Calculator!$F$19,1)))*IF(MOD(Calculator!$B$29/Calculator!$F$19,1)&lt;0.5,-1,1))^2)/SQRT(((50*POWER(80,POWER(COS(PI()*MOD(Calculator!$B$29/Calculator!$F$19,1)),2))+MIN(500,MAX(30,100*EXP(-0.3*'VSWR Calculator'!$C$24)*(1+3*ABS(MOD('VSWR Calculator'!$C$23/Calculator!$F$19/2,1)-0.5))))/'VSWR Calculator'!$C$25)+$C53)^2+(1500*ABS(SIN(2*PI()*MOD(Calculator!$B$29/Calculator!$F$19,1)))*IF(MOD(Calculator!$B$29/Calculator!$F$19,1)&lt;0.5,-1,1))^2))/(1-SQRT(((50*POWER(80,POWER(COS(PI()*MOD(Calculator!$B$29/Calculator!$F$19,1)),2))+MIN(500,MAX(30,100*EXP(-0.3*'VSWR Calculator'!$C$24)*(1+3*ABS(MOD('VSWR Calculator'!$C$23/Calculator!$F$19/2,1)-0.5))))/'VSWR Calculator'!$C$25)-$C53)^2+(1500*ABS(SIN(2*PI()*MOD(Calculator!$B$29/Calculator!$F$19,1)))*IF(MOD(Calculator!$B$29/Calculator!$F$19,1)&lt;0.5,-1,1))^2)/SQRT(((50*POWER(80,POWER(COS(PI()*MOD(Calculator!$B$29/Calculator!$F$19,1)),2))+MIN(500,MAX(30,100*EXP(-0.3*'VSWR Calculator'!$C$24)*(1+3*ABS(MOD('VSWR Calculator'!$C$23/Calculator!$F$19/2,1)-0.5))))/'VSWR Calculator'!$C$25)+$C53)^2+(1500*ABS(SIN(2*PI()*MOD(Calculator!$B$29/Calculator!$F$19,1)))*IF(MOD(Calculator!$B$29/Calculator!$F$19,1)&lt;0.5,-1,1))^2)),2))</f>
        <v>—</v>
      </c>
      <c r="BU53" s="253" t="str">
        <f aca="false">IF(OR(Calculator!$E$20&lt;&gt;"YES",Calculator!$B$29&lt;Calculator!$G$20),"—",ROUND((1+SQRT(((50*POWER(80,POWER(COS(PI()*MOD(Calculator!$B$29/Calculator!$F$20,1)),2))+MIN(500,MAX(30,100*EXP(-0.3*'VSWR Calculator'!$C$24)*(1+3*ABS(MOD('VSWR Calculator'!$C$23/Calculator!$F$20/2,1)-0.5))))/'VSWR Calculator'!$C$25)-$C53)^2+(1500*ABS(SIN(2*PI()*MOD(Calculator!$B$29/Calculator!$F$20,1)))*IF(MOD(Calculator!$B$29/Calculator!$F$20,1)&lt;0.5,-1,1))^2)/SQRT(((50*POWER(80,POWER(COS(PI()*MOD(Calculator!$B$29/Calculator!$F$20,1)),2))+MIN(500,MAX(30,100*EXP(-0.3*'VSWR Calculator'!$C$24)*(1+3*ABS(MOD('VSWR Calculator'!$C$23/Calculator!$F$20/2,1)-0.5))))/'VSWR Calculator'!$C$25)+$C53)^2+(1500*ABS(SIN(2*PI()*MOD(Calculator!$B$29/Calculator!$F$20,1)))*IF(MOD(Calculator!$B$29/Calculator!$F$20,1)&lt;0.5,-1,1))^2))/(1-SQRT(((50*POWER(80,POWER(COS(PI()*MOD(Calculator!$B$29/Calculator!$F$20,1)),2))+MIN(500,MAX(30,100*EXP(-0.3*'VSWR Calculator'!$C$24)*(1+3*ABS(MOD('VSWR Calculator'!$C$23/Calculator!$F$20/2,1)-0.5))))/'VSWR Calculator'!$C$25)-$C53)^2+(1500*ABS(SIN(2*PI()*MOD(Calculator!$B$29/Calculator!$F$20,1)))*IF(MOD(Calculator!$B$29/Calculator!$F$20,1)&lt;0.5,-1,1))^2)/SQRT(((50*POWER(80,POWER(COS(PI()*MOD(Calculator!$B$29/Calculator!$F$20,1)),2))+MIN(500,MAX(30,100*EXP(-0.3*'VSWR Calculator'!$C$24)*(1+3*ABS(MOD('VSWR Calculator'!$C$23/Calculator!$F$20/2,1)-0.5))))/'VSWR Calculator'!$C$25)+$C53)^2+(1500*ABS(SIN(2*PI()*MOD(Calculator!$B$29/Calculator!$F$20,1)))*IF(MOD(Calculator!$B$29/Calculator!$F$20,1)&lt;0.5,-1,1))^2)),2))</f>
        <v>—</v>
      </c>
      <c r="BV53" s="253" t="str">
        <f aca="false">IF(OR(Calculator!$E$21&lt;&gt;"YES",Calculator!$B$29&lt;Calculator!$G$21),"—",ROUND((1+SQRT(((50*POWER(80,POWER(COS(PI()*MOD(Calculator!$B$29/Calculator!$F$21,1)),2))+MIN(500,MAX(30,100*EXP(-0.3*'VSWR Calculator'!$C$24)*(1+3*ABS(MOD('VSWR Calculator'!$C$23/Calculator!$F$21/2,1)-0.5))))/'VSWR Calculator'!$C$25)-$C53)^2+(1500*ABS(SIN(2*PI()*MOD(Calculator!$B$29/Calculator!$F$21,1)))*IF(MOD(Calculator!$B$29/Calculator!$F$21,1)&lt;0.5,-1,1))^2)/SQRT(((50*POWER(80,POWER(COS(PI()*MOD(Calculator!$B$29/Calculator!$F$21,1)),2))+MIN(500,MAX(30,100*EXP(-0.3*'VSWR Calculator'!$C$24)*(1+3*ABS(MOD('VSWR Calculator'!$C$23/Calculator!$F$21/2,1)-0.5))))/'VSWR Calculator'!$C$25)+$C53)^2+(1500*ABS(SIN(2*PI()*MOD(Calculator!$B$29/Calculator!$F$21,1)))*IF(MOD(Calculator!$B$29/Calculator!$F$21,1)&lt;0.5,-1,1))^2))/(1-SQRT(((50*POWER(80,POWER(COS(PI()*MOD(Calculator!$B$29/Calculator!$F$21,1)),2))+MIN(500,MAX(30,100*EXP(-0.3*'VSWR Calculator'!$C$24)*(1+3*ABS(MOD('VSWR Calculator'!$C$23/Calculator!$F$21/2,1)-0.5))))/'VSWR Calculator'!$C$25)-$C53)^2+(1500*ABS(SIN(2*PI()*MOD(Calculator!$B$29/Calculator!$F$21,1)))*IF(MOD(Calculator!$B$29/Calculator!$F$21,1)&lt;0.5,-1,1))^2)/SQRT(((50*POWER(80,POWER(COS(PI()*MOD(Calculator!$B$29/Calculator!$F$21,1)),2))+MIN(500,MAX(30,100*EXP(-0.3*'VSWR Calculator'!$C$24)*(1+3*ABS(MOD('VSWR Calculator'!$C$23/Calculator!$F$21/2,1)-0.5))))/'VSWR Calculator'!$C$25)+$C53)^2+(1500*ABS(SIN(2*PI()*MOD(Calculator!$B$29/Calculator!$F$21,1)))*IF(MOD(Calculator!$B$29/Calculator!$F$21,1)&lt;0.5,-1,1))^2)),2))</f>
        <v>—</v>
      </c>
      <c r="BW53" s="253" t="str">
        <f aca="false">IF(OR(Calculator!$E$22&lt;&gt;"YES",Calculator!$B$29&lt;Calculator!$G$22),"—",ROUND((1+SQRT(((50*POWER(80,POWER(COS(PI()*MOD(Calculator!$B$29/Calculator!$F$22,1)),2))+MIN(500,MAX(30,100*EXP(-0.3*'VSWR Calculator'!$C$24)*(1+3*ABS(MOD('VSWR Calculator'!$C$23/Calculator!$F$22/2,1)-0.5))))/'VSWR Calculator'!$C$25)-$C53)^2+(1500*ABS(SIN(2*PI()*MOD(Calculator!$B$29/Calculator!$F$22,1)))*IF(MOD(Calculator!$B$29/Calculator!$F$22,1)&lt;0.5,-1,1))^2)/SQRT(((50*POWER(80,POWER(COS(PI()*MOD(Calculator!$B$29/Calculator!$F$22,1)),2))+MIN(500,MAX(30,100*EXP(-0.3*'VSWR Calculator'!$C$24)*(1+3*ABS(MOD('VSWR Calculator'!$C$23/Calculator!$F$22/2,1)-0.5))))/'VSWR Calculator'!$C$25)+$C53)^2+(1500*ABS(SIN(2*PI()*MOD(Calculator!$B$29/Calculator!$F$22,1)))*IF(MOD(Calculator!$B$29/Calculator!$F$22,1)&lt;0.5,-1,1))^2))/(1-SQRT(((50*POWER(80,POWER(COS(PI()*MOD(Calculator!$B$29/Calculator!$F$22,1)),2))+MIN(500,MAX(30,100*EXP(-0.3*'VSWR Calculator'!$C$24)*(1+3*ABS(MOD('VSWR Calculator'!$C$23/Calculator!$F$22/2,1)-0.5))))/'VSWR Calculator'!$C$25)-$C53)^2+(1500*ABS(SIN(2*PI()*MOD(Calculator!$B$29/Calculator!$F$22,1)))*IF(MOD(Calculator!$B$29/Calculator!$F$22,1)&lt;0.5,-1,1))^2)/SQRT(((50*POWER(80,POWER(COS(PI()*MOD(Calculator!$B$29/Calculator!$F$22,1)),2))+MIN(500,MAX(30,100*EXP(-0.3*'VSWR Calculator'!$C$24)*(1+3*ABS(MOD('VSWR Calculator'!$C$23/Calculator!$F$22/2,1)-0.5))))/'VSWR Calculator'!$C$25)+$C53)^2+(1500*ABS(SIN(2*PI()*MOD(Calculator!$B$29/Calculator!$F$22,1)))*IF(MOD(Calculator!$B$29/Calculator!$F$22,1)&lt;0.5,-1,1))^2)),2))</f>
        <v>—</v>
      </c>
      <c r="BX53" s="253" t="n">
        <f aca="false">IFERROR(ROUND((IF(ISNUMBER(BM53),BM53,0)+IF(ISNUMBER(BN53),BN53,0)+IF(ISNUMBER(BO53),BO53,0)+IF(ISNUMBER(BP53),BP53,0)+IF(ISNUMBER(BQ53),BQ53,0)+IF(ISNUMBER(BR53),BR53,0)+IF(ISNUMBER(BS53),BS53,0)+IF(ISNUMBER(BT53),BT53,0)+IF(ISNUMBER(BU53),BU53,0)+IF(ISNUMBER(BV53),BV53,0)+IF(ISNUMBER(BW53),BW53,0))/(IF(ISNUMBER(BM53),1,0)+IF(ISNUMBER(BN53),1,0)+IF(ISNUMBER(BO53),1,0)+IF(ISNUMBER(BP53),1,0)+IF(ISNUMBER(BQ53),1,0)+IF(ISNUMBER(BR53),1,0)+IF(ISNUMBER(BS53),1,0)+IF(ISNUMBER(BT53),1,0)+IF(ISNUMBER(BU53),1,0)+IF(ISNUMBER(BV53),1,0)+IF(ISNUMBER(BW53),1,0)),4),"")</f>
        <v>14.495</v>
      </c>
      <c r="BY53" s="253" t="str">
        <f aca="false">IF(OR(Calculator!$E$12&lt;&gt;"YES",Calculator!$B$30&lt;Calculator!$G$12),"—",ROUND((1+SQRT(((50*POWER(80,POWER(COS(PI()*MOD(Calculator!$B$30/Calculator!$F$12,1)),2))+MIN(500,MAX(30,100*EXP(-0.3*'VSWR Calculator'!$C$24)*(1+3*ABS(MOD('VSWR Calculator'!$C$23/Calculator!$F$12/2,1)-0.5))))/'VSWR Calculator'!$C$25)-$C53)^2+(1500*ABS(SIN(2*PI()*MOD(Calculator!$B$30/Calculator!$F$12,1)))*IF(MOD(Calculator!$B$30/Calculator!$F$12,1)&lt;0.5,-1,1))^2)/SQRT(((50*POWER(80,POWER(COS(PI()*MOD(Calculator!$B$30/Calculator!$F$12,1)),2))+MIN(500,MAX(30,100*EXP(-0.3*'VSWR Calculator'!$C$24)*(1+3*ABS(MOD('VSWR Calculator'!$C$23/Calculator!$F$12/2,1)-0.5))))/'VSWR Calculator'!$C$25)+$C53)^2+(1500*ABS(SIN(2*PI()*MOD(Calculator!$B$30/Calculator!$F$12,1)))*IF(MOD(Calculator!$B$30/Calculator!$F$12,1)&lt;0.5,-1,1))^2))/(1-SQRT(((50*POWER(80,POWER(COS(PI()*MOD(Calculator!$B$30/Calculator!$F$12,1)),2))+MIN(500,MAX(30,100*EXP(-0.3*'VSWR Calculator'!$C$24)*(1+3*ABS(MOD('VSWR Calculator'!$C$23/Calculator!$F$12/2,1)-0.5))))/'VSWR Calculator'!$C$25)-$C53)^2+(1500*ABS(SIN(2*PI()*MOD(Calculator!$B$30/Calculator!$F$12,1)))*IF(MOD(Calculator!$B$30/Calculator!$F$12,1)&lt;0.5,-1,1))^2)/SQRT(((50*POWER(80,POWER(COS(PI()*MOD(Calculator!$B$30/Calculator!$F$12,1)),2))+MIN(500,MAX(30,100*EXP(-0.3*'VSWR Calculator'!$C$24)*(1+3*ABS(MOD('VSWR Calculator'!$C$23/Calculator!$F$12/2,1)-0.5))))/'VSWR Calculator'!$C$25)+$C53)^2+(1500*ABS(SIN(2*PI()*MOD(Calculator!$B$30/Calculator!$F$12,1)))*IF(MOD(Calculator!$B$30/Calculator!$F$12,1)&lt;0.5,-1,1))^2)),2))</f>
        <v>—</v>
      </c>
      <c r="BZ53" s="253" t="str">
        <f aca="false">IF(OR(Calculator!$E$13&lt;&gt;"YES",Calculator!$B$30&lt;Calculator!$G$13),"—",ROUND((1+SQRT(((50*POWER(80,POWER(COS(PI()*MOD(Calculator!$B$30/Calculator!$F$13,1)),2))+MIN(500,MAX(30,100*EXP(-0.3*'VSWR Calculator'!$C$24)*(1+3*ABS(MOD('VSWR Calculator'!$C$23/Calculator!$F$13/2,1)-0.5))))/'VSWR Calculator'!$C$25)-$C53)^2+(1500*ABS(SIN(2*PI()*MOD(Calculator!$B$30/Calculator!$F$13,1)))*IF(MOD(Calculator!$B$30/Calculator!$F$13,1)&lt;0.5,-1,1))^2)/SQRT(((50*POWER(80,POWER(COS(PI()*MOD(Calculator!$B$30/Calculator!$F$13,1)),2))+MIN(500,MAX(30,100*EXP(-0.3*'VSWR Calculator'!$C$24)*(1+3*ABS(MOD('VSWR Calculator'!$C$23/Calculator!$F$13/2,1)-0.5))))/'VSWR Calculator'!$C$25)+$C53)^2+(1500*ABS(SIN(2*PI()*MOD(Calculator!$B$30/Calculator!$F$13,1)))*IF(MOD(Calculator!$B$30/Calculator!$F$13,1)&lt;0.5,-1,1))^2))/(1-SQRT(((50*POWER(80,POWER(COS(PI()*MOD(Calculator!$B$30/Calculator!$F$13,1)),2))+MIN(500,MAX(30,100*EXP(-0.3*'VSWR Calculator'!$C$24)*(1+3*ABS(MOD('VSWR Calculator'!$C$23/Calculator!$F$13/2,1)-0.5))))/'VSWR Calculator'!$C$25)-$C53)^2+(1500*ABS(SIN(2*PI()*MOD(Calculator!$B$30/Calculator!$F$13,1)))*IF(MOD(Calculator!$B$30/Calculator!$F$13,1)&lt;0.5,-1,1))^2)/SQRT(((50*POWER(80,POWER(COS(PI()*MOD(Calculator!$B$30/Calculator!$F$13,1)),2))+MIN(500,MAX(30,100*EXP(-0.3*'VSWR Calculator'!$C$24)*(1+3*ABS(MOD('VSWR Calculator'!$C$23/Calculator!$F$13/2,1)-0.5))))/'VSWR Calculator'!$C$25)+$C53)^2+(1500*ABS(SIN(2*PI()*MOD(Calculator!$B$30/Calculator!$F$13,1)))*IF(MOD(Calculator!$B$30/Calculator!$F$13,1)&lt;0.5,-1,1))^2)),2))</f>
        <v>—</v>
      </c>
      <c r="CA53" s="253" t="str">
        <f aca="false">IF(OR(Calculator!$E$14&lt;&gt;"YES",Calculator!$B$30&lt;Calculator!$G$14),"—",ROUND((1+SQRT(((50*POWER(80,POWER(COS(PI()*MOD(Calculator!$B$30/Calculator!$F$14,1)),2))+MIN(500,MAX(30,100*EXP(-0.3*'VSWR Calculator'!$C$24)*(1+3*ABS(MOD('VSWR Calculator'!$C$23/Calculator!$F$14/2,1)-0.5))))/'VSWR Calculator'!$C$25)-$C53)^2+(1500*ABS(SIN(2*PI()*MOD(Calculator!$B$30/Calculator!$F$14,1)))*IF(MOD(Calculator!$B$30/Calculator!$F$14,1)&lt;0.5,-1,1))^2)/SQRT(((50*POWER(80,POWER(COS(PI()*MOD(Calculator!$B$30/Calculator!$F$14,1)),2))+MIN(500,MAX(30,100*EXP(-0.3*'VSWR Calculator'!$C$24)*(1+3*ABS(MOD('VSWR Calculator'!$C$23/Calculator!$F$14/2,1)-0.5))))/'VSWR Calculator'!$C$25)+$C53)^2+(1500*ABS(SIN(2*PI()*MOD(Calculator!$B$30/Calculator!$F$14,1)))*IF(MOD(Calculator!$B$30/Calculator!$F$14,1)&lt;0.5,-1,1))^2))/(1-SQRT(((50*POWER(80,POWER(COS(PI()*MOD(Calculator!$B$30/Calculator!$F$14,1)),2))+MIN(500,MAX(30,100*EXP(-0.3*'VSWR Calculator'!$C$24)*(1+3*ABS(MOD('VSWR Calculator'!$C$23/Calculator!$F$14/2,1)-0.5))))/'VSWR Calculator'!$C$25)-$C53)^2+(1500*ABS(SIN(2*PI()*MOD(Calculator!$B$30/Calculator!$F$14,1)))*IF(MOD(Calculator!$B$30/Calculator!$F$14,1)&lt;0.5,-1,1))^2)/SQRT(((50*POWER(80,POWER(COS(PI()*MOD(Calculator!$B$30/Calculator!$F$14,1)),2))+MIN(500,MAX(30,100*EXP(-0.3*'VSWR Calculator'!$C$24)*(1+3*ABS(MOD('VSWR Calculator'!$C$23/Calculator!$F$14/2,1)-0.5))))/'VSWR Calculator'!$C$25)+$C53)^2+(1500*ABS(SIN(2*PI()*MOD(Calculator!$B$30/Calculator!$F$14,1)))*IF(MOD(Calculator!$B$30/Calculator!$F$14,1)&lt;0.5,-1,1))^2)),2))</f>
        <v>—</v>
      </c>
      <c r="CB53" s="253" t="n">
        <f aca="false">IF(OR(Calculator!$E$15&lt;&gt;"YES",Calculator!$B$30&lt;Calculator!$G$15),"—",ROUND((1+SQRT(((50*POWER(80,POWER(COS(PI()*MOD(Calculator!$B$30/Calculator!$F$15,1)),2))+MIN(500,MAX(30,100*EXP(-0.3*'VSWR Calculator'!$C$24)*(1+3*ABS(MOD('VSWR Calculator'!$C$23/Calculator!$F$15/2,1)-0.5))))/'VSWR Calculator'!$C$25)-$C53)^2+(1500*ABS(SIN(2*PI()*MOD(Calculator!$B$30/Calculator!$F$15,1)))*IF(MOD(Calculator!$B$30/Calculator!$F$15,1)&lt;0.5,-1,1))^2)/SQRT(((50*POWER(80,POWER(COS(PI()*MOD(Calculator!$B$30/Calculator!$F$15,1)),2))+MIN(500,MAX(30,100*EXP(-0.3*'VSWR Calculator'!$C$24)*(1+3*ABS(MOD('VSWR Calculator'!$C$23/Calculator!$F$15/2,1)-0.5))))/'VSWR Calculator'!$C$25)+$C53)^2+(1500*ABS(SIN(2*PI()*MOD(Calculator!$B$30/Calculator!$F$15,1)))*IF(MOD(Calculator!$B$30/Calculator!$F$15,1)&lt;0.5,-1,1))^2))/(1-SQRT(((50*POWER(80,POWER(COS(PI()*MOD(Calculator!$B$30/Calculator!$F$15,1)),2))+MIN(500,MAX(30,100*EXP(-0.3*'VSWR Calculator'!$C$24)*(1+3*ABS(MOD('VSWR Calculator'!$C$23/Calculator!$F$15/2,1)-0.5))))/'VSWR Calculator'!$C$25)-$C53)^2+(1500*ABS(SIN(2*PI()*MOD(Calculator!$B$30/Calculator!$F$15,1)))*IF(MOD(Calculator!$B$30/Calculator!$F$15,1)&lt;0.5,-1,1))^2)/SQRT(((50*POWER(80,POWER(COS(PI()*MOD(Calculator!$B$30/Calculator!$F$15,1)),2))+MIN(500,MAX(30,100*EXP(-0.3*'VSWR Calculator'!$C$24)*(1+3*ABS(MOD('VSWR Calculator'!$C$23/Calculator!$F$15/2,1)-0.5))))/'VSWR Calculator'!$C$25)+$C53)^2+(1500*ABS(SIN(2*PI()*MOD(Calculator!$B$30/Calculator!$F$15,1)))*IF(MOD(Calculator!$B$30/Calculator!$F$15,1)&lt;0.5,-1,1))^2)),2))</f>
        <v>14.19</v>
      </c>
      <c r="CC53" s="253" t="str">
        <f aca="false">IF(OR(Calculator!$E$16&lt;&gt;"YES",Calculator!$B$30&lt;Calculator!$G$16),"—",ROUND((1+SQRT(((50*POWER(80,POWER(COS(PI()*MOD(Calculator!$B$30/Calculator!$F$16,1)),2))+MIN(500,MAX(30,100*EXP(-0.3*'VSWR Calculator'!$C$24)*(1+3*ABS(MOD('VSWR Calculator'!$C$23/Calculator!$F$16/2,1)-0.5))))/'VSWR Calculator'!$C$25)-$C53)^2+(1500*ABS(SIN(2*PI()*MOD(Calculator!$B$30/Calculator!$F$16,1)))*IF(MOD(Calculator!$B$30/Calculator!$F$16,1)&lt;0.5,-1,1))^2)/SQRT(((50*POWER(80,POWER(COS(PI()*MOD(Calculator!$B$30/Calculator!$F$16,1)),2))+MIN(500,MAX(30,100*EXP(-0.3*'VSWR Calculator'!$C$24)*(1+3*ABS(MOD('VSWR Calculator'!$C$23/Calculator!$F$16/2,1)-0.5))))/'VSWR Calculator'!$C$25)+$C53)^2+(1500*ABS(SIN(2*PI()*MOD(Calculator!$B$30/Calculator!$F$16,1)))*IF(MOD(Calculator!$B$30/Calculator!$F$16,1)&lt;0.5,-1,1))^2))/(1-SQRT(((50*POWER(80,POWER(COS(PI()*MOD(Calculator!$B$30/Calculator!$F$16,1)),2))+MIN(500,MAX(30,100*EXP(-0.3*'VSWR Calculator'!$C$24)*(1+3*ABS(MOD('VSWR Calculator'!$C$23/Calculator!$F$16/2,1)-0.5))))/'VSWR Calculator'!$C$25)-$C53)^2+(1500*ABS(SIN(2*PI()*MOD(Calculator!$B$30/Calculator!$F$16,1)))*IF(MOD(Calculator!$B$30/Calculator!$F$16,1)&lt;0.5,-1,1))^2)/SQRT(((50*POWER(80,POWER(COS(PI()*MOD(Calculator!$B$30/Calculator!$F$16,1)),2))+MIN(500,MAX(30,100*EXP(-0.3*'VSWR Calculator'!$C$24)*(1+3*ABS(MOD('VSWR Calculator'!$C$23/Calculator!$F$16/2,1)-0.5))))/'VSWR Calculator'!$C$25)+$C53)^2+(1500*ABS(SIN(2*PI()*MOD(Calculator!$B$30/Calculator!$F$16,1)))*IF(MOD(Calculator!$B$30/Calculator!$F$16,1)&lt;0.5,-1,1))^2)),2))</f>
        <v>—</v>
      </c>
      <c r="CD53" s="253" t="n">
        <f aca="false">IF(OR(Calculator!$E$17&lt;&gt;"YES",Calculator!$B$30&lt;Calculator!$G$17),"—",ROUND((1+SQRT(((50*POWER(80,POWER(COS(PI()*MOD(Calculator!$B$30/Calculator!$F$17,1)),2))+MIN(500,MAX(30,100*EXP(-0.3*'VSWR Calculator'!$C$24)*(1+3*ABS(MOD('VSWR Calculator'!$C$23/Calculator!$F$17/2,1)-0.5))))/'VSWR Calculator'!$C$25)-$C53)^2+(1500*ABS(SIN(2*PI()*MOD(Calculator!$B$30/Calculator!$F$17,1)))*IF(MOD(Calculator!$B$30/Calculator!$F$17,1)&lt;0.5,-1,1))^2)/SQRT(((50*POWER(80,POWER(COS(PI()*MOD(Calculator!$B$30/Calculator!$F$17,1)),2))+MIN(500,MAX(30,100*EXP(-0.3*'VSWR Calculator'!$C$24)*(1+3*ABS(MOD('VSWR Calculator'!$C$23/Calculator!$F$17/2,1)-0.5))))/'VSWR Calculator'!$C$25)+$C53)^2+(1500*ABS(SIN(2*PI()*MOD(Calculator!$B$30/Calculator!$F$17,1)))*IF(MOD(Calculator!$B$30/Calculator!$F$17,1)&lt;0.5,-1,1))^2))/(1-SQRT(((50*POWER(80,POWER(COS(PI()*MOD(Calculator!$B$30/Calculator!$F$17,1)),2))+MIN(500,MAX(30,100*EXP(-0.3*'VSWR Calculator'!$C$24)*(1+3*ABS(MOD('VSWR Calculator'!$C$23/Calculator!$F$17/2,1)-0.5))))/'VSWR Calculator'!$C$25)-$C53)^2+(1500*ABS(SIN(2*PI()*MOD(Calculator!$B$30/Calculator!$F$17,1)))*IF(MOD(Calculator!$B$30/Calculator!$F$17,1)&lt;0.5,-1,1))^2)/SQRT(((50*POWER(80,POWER(COS(PI()*MOD(Calculator!$B$30/Calculator!$F$17,1)),2))+MIN(500,MAX(30,100*EXP(-0.3*'VSWR Calculator'!$C$24)*(1+3*ABS(MOD('VSWR Calculator'!$C$23/Calculator!$F$17/2,1)-0.5))))/'VSWR Calculator'!$C$25)+$C53)^2+(1500*ABS(SIN(2*PI()*MOD(Calculator!$B$30/Calculator!$F$17,1)))*IF(MOD(Calculator!$B$30/Calculator!$F$17,1)&lt;0.5,-1,1))^2)),2))</f>
        <v>15.28</v>
      </c>
      <c r="CE53" s="253" t="str">
        <f aca="false">IF(OR(Calculator!$E$18&lt;&gt;"YES",Calculator!$B$30&lt;Calculator!$G$18),"—",ROUND((1+SQRT(((50*POWER(80,POWER(COS(PI()*MOD(Calculator!$B$30/Calculator!$F$18,1)),2))+MIN(500,MAX(30,100*EXP(-0.3*'VSWR Calculator'!$C$24)*(1+3*ABS(MOD('VSWR Calculator'!$C$23/Calculator!$F$18/2,1)-0.5))))/'VSWR Calculator'!$C$25)-$C53)^2+(1500*ABS(SIN(2*PI()*MOD(Calculator!$B$30/Calculator!$F$18,1)))*IF(MOD(Calculator!$B$30/Calculator!$F$18,1)&lt;0.5,-1,1))^2)/SQRT(((50*POWER(80,POWER(COS(PI()*MOD(Calculator!$B$30/Calculator!$F$18,1)),2))+MIN(500,MAX(30,100*EXP(-0.3*'VSWR Calculator'!$C$24)*(1+3*ABS(MOD('VSWR Calculator'!$C$23/Calculator!$F$18/2,1)-0.5))))/'VSWR Calculator'!$C$25)+$C53)^2+(1500*ABS(SIN(2*PI()*MOD(Calculator!$B$30/Calculator!$F$18,1)))*IF(MOD(Calculator!$B$30/Calculator!$F$18,1)&lt;0.5,-1,1))^2))/(1-SQRT(((50*POWER(80,POWER(COS(PI()*MOD(Calculator!$B$30/Calculator!$F$18,1)),2))+MIN(500,MAX(30,100*EXP(-0.3*'VSWR Calculator'!$C$24)*(1+3*ABS(MOD('VSWR Calculator'!$C$23/Calculator!$F$18/2,1)-0.5))))/'VSWR Calculator'!$C$25)-$C53)^2+(1500*ABS(SIN(2*PI()*MOD(Calculator!$B$30/Calculator!$F$18,1)))*IF(MOD(Calculator!$B$30/Calculator!$F$18,1)&lt;0.5,-1,1))^2)/SQRT(((50*POWER(80,POWER(COS(PI()*MOD(Calculator!$B$30/Calculator!$F$18,1)),2))+MIN(500,MAX(30,100*EXP(-0.3*'VSWR Calculator'!$C$24)*(1+3*ABS(MOD('VSWR Calculator'!$C$23/Calculator!$F$18/2,1)-0.5))))/'VSWR Calculator'!$C$25)+$C53)^2+(1500*ABS(SIN(2*PI()*MOD(Calculator!$B$30/Calculator!$F$18,1)))*IF(MOD(Calculator!$B$30/Calculator!$F$18,1)&lt;0.5,-1,1))^2)),2))</f>
        <v>—</v>
      </c>
      <c r="CF53" s="253" t="str">
        <f aca="false">IF(OR(Calculator!$E$19&lt;&gt;"YES",Calculator!$B$30&lt;Calculator!$G$19),"—",ROUND((1+SQRT(((50*POWER(80,POWER(COS(PI()*MOD(Calculator!$B$30/Calculator!$F$19,1)),2))+MIN(500,MAX(30,100*EXP(-0.3*'VSWR Calculator'!$C$24)*(1+3*ABS(MOD('VSWR Calculator'!$C$23/Calculator!$F$19/2,1)-0.5))))/'VSWR Calculator'!$C$25)-$C53)^2+(1500*ABS(SIN(2*PI()*MOD(Calculator!$B$30/Calculator!$F$19,1)))*IF(MOD(Calculator!$B$30/Calculator!$F$19,1)&lt;0.5,-1,1))^2)/SQRT(((50*POWER(80,POWER(COS(PI()*MOD(Calculator!$B$30/Calculator!$F$19,1)),2))+MIN(500,MAX(30,100*EXP(-0.3*'VSWR Calculator'!$C$24)*(1+3*ABS(MOD('VSWR Calculator'!$C$23/Calculator!$F$19/2,1)-0.5))))/'VSWR Calculator'!$C$25)+$C53)^2+(1500*ABS(SIN(2*PI()*MOD(Calculator!$B$30/Calculator!$F$19,1)))*IF(MOD(Calculator!$B$30/Calculator!$F$19,1)&lt;0.5,-1,1))^2))/(1-SQRT(((50*POWER(80,POWER(COS(PI()*MOD(Calculator!$B$30/Calculator!$F$19,1)),2))+MIN(500,MAX(30,100*EXP(-0.3*'VSWR Calculator'!$C$24)*(1+3*ABS(MOD('VSWR Calculator'!$C$23/Calculator!$F$19/2,1)-0.5))))/'VSWR Calculator'!$C$25)-$C53)^2+(1500*ABS(SIN(2*PI()*MOD(Calculator!$B$30/Calculator!$F$19,1)))*IF(MOD(Calculator!$B$30/Calculator!$F$19,1)&lt;0.5,-1,1))^2)/SQRT(((50*POWER(80,POWER(COS(PI()*MOD(Calculator!$B$30/Calculator!$F$19,1)),2))+MIN(500,MAX(30,100*EXP(-0.3*'VSWR Calculator'!$C$24)*(1+3*ABS(MOD('VSWR Calculator'!$C$23/Calculator!$F$19/2,1)-0.5))))/'VSWR Calculator'!$C$25)+$C53)^2+(1500*ABS(SIN(2*PI()*MOD(Calculator!$B$30/Calculator!$F$19,1)))*IF(MOD(Calculator!$B$30/Calculator!$F$19,1)&lt;0.5,-1,1))^2)),2))</f>
        <v>—</v>
      </c>
      <c r="CG53" s="253" t="str">
        <f aca="false">IF(OR(Calculator!$E$20&lt;&gt;"YES",Calculator!$B$30&lt;Calculator!$G$20),"—",ROUND((1+SQRT(((50*POWER(80,POWER(COS(PI()*MOD(Calculator!$B$30/Calculator!$F$20,1)),2))+MIN(500,MAX(30,100*EXP(-0.3*'VSWR Calculator'!$C$24)*(1+3*ABS(MOD('VSWR Calculator'!$C$23/Calculator!$F$20/2,1)-0.5))))/'VSWR Calculator'!$C$25)-$C53)^2+(1500*ABS(SIN(2*PI()*MOD(Calculator!$B$30/Calculator!$F$20,1)))*IF(MOD(Calculator!$B$30/Calculator!$F$20,1)&lt;0.5,-1,1))^2)/SQRT(((50*POWER(80,POWER(COS(PI()*MOD(Calculator!$B$30/Calculator!$F$20,1)),2))+MIN(500,MAX(30,100*EXP(-0.3*'VSWR Calculator'!$C$24)*(1+3*ABS(MOD('VSWR Calculator'!$C$23/Calculator!$F$20/2,1)-0.5))))/'VSWR Calculator'!$C$25)+$C53)^2+(1500*ABS(SIN(2*PI()*MOD(Calculator!$B$30/Calculator!$F$20,1)))*IF(MOD(Calculator!$B$30/Calculator!$F$20,1)&lt;0.5,-1,1))^2))/(1-SQRT(((50*POWER(80,POWER(COS(PI()*MOD(Calculator!$B$30/Calculator!$F$20,1)),2))+MIN(500,MAX(30,100*EXP(-0.3*'VSWR Calculator'!$C$24)*(1+3*ABS(MOD('VSWR Calculator'!$C$23/Calculator!$F$20/2,1)-0.5))))/'VSWR Calculator'!$C$25)-$C53)^2+(1500*ABS(SIN(2*PI()*MOD(Calculator!$B$30/Calculator!$F$20,1)))*IF(MOD(Calculator!$B$30/Calculator!$F$20,1)&lt;0.5,-1,1))^2)/SQRT(((50*POWER(80,POWER(COS(PI()*MOD(Calculator!$B$30/Calculator!$F$20,1)),2))+MIN(500,MAX(30,100*EXP(-0.3*'VSWR Calculator'!$C$24)*(1+3*ABS(MOD('VSWR Calculator'!$C$23/Calculator!$F$20/2,1)-0.5))))/'VSWR Calculator'!$C$25)+$C53)^2+(1500*ABS(SIN(2*PI()*MOD(Calculator!$B$30/Calculator!$F$20,1)))*IF(MOD(Calculator!$B$30/Calculator!$F$20,1)&lt;0.5,-1,1))^2)),2))</f>
        <v>—</v>
      </c>
      <c r="CH53" s="253" t="str">
        <f aca="false">IF(OR(Calculator!$E$21&lt;&gt;"YES",Calculator!$B$30&lt;Calculator!$G$21),"—",ROUND((1+SQRT(((50*POWER(80,POWER(COS(PI()*MOD(Calculator!$B$30/Calculator!$F$21,1)),2))+MIN(500,MAX(30,100*EXP(-0.3*'VSWR Calculator'!$C$24)*(1+3*ABS(MOD('VSWR Calculator'!$C$23/Calculator!$F$21/2,1)-0.5))))/'VSWR Calculator'!$C$25)-$C53)^2+(1500*ABS(SIN(2*PI()*MOD(Calculator!$B$30/Calculator!$F$21,1)))*IF(MOD(Calculator!$B$30/Calculator!$F$21,1)&lt;0.5,-1,1))^2)/SQRT(((50*POWER(80,POWER(COS(PI()*MOD(Calculator!$B$30/Calculator!$F$21,1)),2))+MIN(500,MAX(30,100*EXP(-0.3*'VSWR Calculator'!$C$24)*(1+3*ABS(MOD('VSWR Calculator'!$C$23/Calculator!$F$21/2,1)-0.5))))/'VSWR Calculator'!$C$25)+$C53)^2+(1500*ABS(SIN(2*PI()*MOD(Calculator!$B$30/Calculator!$F$21,1)))*IF(MOD(Calculator!$B$30/Calculator!$F$21,1)&lt;0.5,-1,1))^2))/(1-SQRT(((50*POWER(80,POWER(COS(PI()*MOD(Calculator!$B$30/Calculator!$F$21,1)),2))+MIN(500,MAX(30,100*EXP(-0.3*'VSWR Calculator'!$C$24)*(1+3*ABS(MOD('VSWR Calculator'!$C$23/Calculator!$F$21/2,1)-0.5))))/'VSWR Calculator'!$C$25)-$C53)^2+(1500*ABS(SIN(2*PI()*MOD(Calculator!$B$30/Calculator!$F$21,1)))*IF(MOD(Calculator!$B$30/Calculator!$F$21,1)&lt;0.5,-1,1))^2)/SQRT(((50*POWER(80,POWER(COS(PI()*MOD(Calculator!$B$30/Calculator!$F$21,1)),2))+MIN(500,MAX(30,100*EXP(-0.3*'VSWR Calculator'!$C$24)*(1+3*ABS(MOD('VSWR Calculator'!$C$23/Calculator!$F$21/2,1)-0.5))))/'VSWR Calculator'!$C$25)+$C53)^2+(1500*ABS(SIN(2*PI()*MOD(Calculator!$B$30/Calculator!$F$21,1)))*IF(MOD(Calculator!$B$30/Calculator!$F$21,1)&lt;0.5,-1,1))^2)),2))</f>
        <v>—</v>
      </c>
      <c r="CI53" s="253" t="str">
        <f aca="false">IF(OR(Calculator!$E$22&lt;&gt;"YES",Calculator!$B$30&lt;Calculator!$G$22),"—",ROUND((1+SQRT(((50*POWER(80,POWER(COS(PI()*MOD(Calculator!$B$30/Calculator!$F$22,1)),2))+MIN(500,MAX(30,100*EXP(-0.3*'VSWR Calculator'!$C$24)*(1+3*ABS(MOD('VSWR Calculator'!$C$23/Calculator!$F$22/2,1)-0.5))))/'VSWR Calculator'!$C$25)-$C53)^2+(1500*ABS(SIN(2*PI()*MOD(Calculator!$B$30/Calculator!$F$22,1)))*IF(MOD(Calculator!$B$30/Calculator!$F$22,1)&lt;0.5,-1,1))^2)/SQRT(((50*POWER(80,POWER(COS(PI()*MOD(Calculator!$B$30/Calculator!$F$22,1)),2))+MIN(500,MAX(30,100*EXP(-0.3*'VSWR Calculator'!$C$24)*(1+3*ABS(MOD('VSWR Calculator'!$C$23/Calculator!$F$22/2,1)-0.5))))/'VSWR Calculator'!$C$25)+$C53)^2+(1500*ABS(SIN(2*PI()*MOD(Calculator!$B$30/Calculator!$F$22,1)))*IF(MOD(Calculator!$B$30/Calculator!$F$22,1)&lt;0.5,-1,1))^2))/(1-SQRT(((50*POWER(80,POWER(COS(PI()*MOD(Calculator!$B$30/Calculator!$F$22,1)),2))+MIN(500,MAX(30,100*EXP(-0.3*'VSWR Calculator'!$C$24)*(1+3*ABS(MOD('VSWR Calculator'!$C$23/Calculator!$F$22/2,1)-0.5))))/'VSWR Calculator'!$C$25)-$C53)^2+(1500*ABS(SIN(2*PI()*MOD(Calculator!$B$30/Calculator!$F$22,1)))*IF(MOD(Calculator!$B$30/Calculator!$F$22,1)&lt;0.5,-1,1))^2)/SQRT(((50*POWER(80,POWER(COS(PI()*MOD(Calculator!$B$30/Calculator!$F$22,1)),2))+MIN(500,MAX(30,100*EXP(-0.3*'VSWR Calculator'!$C$24)*(1+3*ABS(MOD('VSWR Calculator'!$C$23/Calculator!$F$22/2,1)-0.5))))/'VSWR Calculator'!$C$25)+$C53)^2+(1500*ABS(SIN(2*PI()*MOD(Calculator!$B$30/Calculator!$F$22,1)))*IF(MOD(Calculator!$B$30/Calculator!$F$22,1)&lt;0.5,-1,1))^2)),2))</f>
        <v>—</v>
      </c>
      <c r="CJ53" s="253" t="n">
        <f aca="false">IFERROR(ROUND((IF(ISNUMBER(BY53),BY53,0)+IF(ISNUMBER(BZ53),BZ53,0)+IF(ISNUMBER(CA53),CA53,0)+IF(ISNUMBER(CB53),CB53,0)+IF(ISNUMBER(CC53),CC53,0)+IF(ISNUMBER(CD53),CD53,0)+IF(ISNUMBER(CE53),CE53,0)+IF(ISNUMBER(CF53),CF53,0)+IF(ISNUMBER(CG53),CG53,0)+IF(ISNUMBER(CH53),CH53,0)+IF(ISNUMBER(CI53),CI53,0))/(IF(ISNUMBER(BY53),1,0)+IF(ISNUMBER(BZ53),1,0)+IF(ISNUMBER(CA53),1,0)+IF(ISNUMBER(CB53),1,0)+IF(ISNUMBER(CC53),1,0)+IF(ISNUMBER(CD53),1,0)+IF(ISNUMBER(CE53),1,0)+IF(ISNUMBER(CF53),1,0)+IF(ISNUMBER(CG53),1,0)+IF(ISNUMBER(CH53),1,0)+IF(ISNUMBER(CI53),1,0)),4),"")</f>
        <v>14.735</v>
      </c>
      <c r="CK53" s="253" t="str">
        <f aca="false">IF(OR(Calculator!$E$12&lt;&gt;"YES",Calculator!$B$31&lt;Calculator!$G$12),"—",ROUND((1+SQRT(((50*POWER(80,POWER(COS(PI()*MOD(Calculator!$B$31/Calculator!$F$12,1)),2))+MIN(500,MAX(30,100*EXP(-0.3*'VSWR Calculator'!$C$24)*(1+3*ABS(MOD('VSWR Calculator'!$C$23/Calculator!$F$12/2,1)-0.5))))/'VSWR Calculator'!$C$25)-$C53)^2+(1500*ABS(SIN(2*PI()*MOD(Calculator!$B$31/Calculator!$F$12,1)))*IF(MOD(Calculator!$B$31/Calculator!$F$12,1)&lt;0.5,-1,1))^2)/SQRT(((50*POWER(80,POWER(COS(PI()*MOD(Calculator!$B$31/Calculator!$F$12,1)),2))+MIN(500,MAX(30,100*EXP(-0.3*'VSWR Calculator'!$C$24)*(1+3*ABS(MOD('VSWR Calculator'!$C$23/Calculator!$F$12/2,1)-0.5))))/'VSWR Calculator'!$C$25)+$C53)^2+(1500*ABS(SIN(2*PI()*MOD(Calculator!$B$31/Calculator!$F$12,1)))*IF(MOD(Calculator!$B$31/Calculator!$F$12,1)&lt;0.5,-1,1))^2))/(1-SQRT(((50*POWER(80,POWER(COS(PI()*MOD(Calculator!$B$31/Calculator!$F$12,1)),2))+MIN(500,MAX(30,100*EXP(-0.3*'VSWR Calculator'!$C$24)*(1+3*ABS(MOD('VSWR Calculator'!$C$23/Calculator!$F$12/2,1)-0.5))))/'VSWR Calculator'!$C$25)-$C53)^2+(1500*ABS(SIN(2*PI()*MOD(Calculator!$B$31/Calculator!$F$12,1)))*IF(MOD(Calculator!$B$31/Calculator!$F$12,1)&lt;0.5,-1,1))^2)/SQRT(((50*POWER(80,POWER(COS(PI()*MOD(Calculator!$B$31/Calculator!$F$12,1)),2))+MIN(500,MAX(30,100*EXP(-0.3*'VSWR Calculator'!$C$24)*(1+3*ABS(MOD('VSWR Calculator'!$C$23/Calculator!$F$12/2,1)-0.5))))/'VSWR Calculator'!$C$25)+$C53)^2+(1500*ABS(SIN(2*PI()*MOD(Calculator!$B$31/Calculator!$F$12,1)))*IF(MOD(Calculator!$B$31/Calculator!$F$12,1)&lt;0.5,-1,1))^2)),2))</f>
        <v>—</v>
      </c>
      <c r="CL53" s="253" t="str">
        <f aca="false">IF(OR(Calculator!$E$13&lt;&gt;"YES",Calculator!$B$31&lt;Calculator!$G$13),"—",ROUND((1+SQRT(((50*POWER(80,POWER(COS(PI()*MOD(Calculator!$B$31/Calculator!$F$13,1)),2))+MIN(500,MAX(30,100*EXP(-0.3*'VSWR Calculator'!$C$24)*(1+3*ABS(MOD('VSWR Calculator'!$C$23/Calculator!$F$13/2,1)-0.5))))/'VSWR Calculator'!$C$25)-$C53)^2+(1500*ABS(SIN(2*PI()*MOD(Calculator!$B$31/Calculator!$F$13,1)))*IF(MOD(Calculator!$B$31/Calculator!$F$13,1)&lt;0.5,-1,1))^2)/SQRT(((50*POWER(80,POWER(COS(PI()*MOD(Calculator!$B$31/Calculator!$F$13,1)),2))+MIN(500,MAX(30,100*EXP(-0.3*'VSWR Calculator'!$C$24)*(1+3*ABS(MOD('VSWR Calculator'!$C$23/Calculator!$F$13/2,1)-0.5))))/'VSWR Calculator'!$C$25)+$C53)^2+(1500*ABS(SIN(2*PI()*MOD(Calculator!$B$31/Calculator!$F$13,1)))*IF(MOD(Calculator!$B$31/Calculator!$F$13,1)&lt;0.5,-1,1))^2))/(1-SQRT(((50*POWER(80,POWER(COS(PI()*MOD(Calculator!$B$31/Calculator!$F$13,1)),2))+MIN(500,MAX(30,100*EXP(-0.3*'VSWR Calculator'!$C$24)*(1+3*ABS(MOD('VSWR Calculator'!$C$23/Calculator!$F$13/2,1)-0.5))))/'VSWR Calculator'!$C$25)-$C53)^2+(1500*ABS(SIN(2*PI()*MOD(Calculator!$B$31/Calculator!$F$13,1)))*IF(MOD(Calculator!$B$31/Calculator!$F$13,1)&lt;0.5,-1,1))^2)/SQRT(((50*POWER(80,POWER(COS(PI()*MOD(Calculator!$B$31/Calculator!$F$13,1)),2))+MIN(500,MAX(30,100*EXP(-0.3*'VSWR Calculator'!$C$24)*(1+3*ABS(MOD('VSWR Calculator'!$C$23/Calculator!$F$13/2,1)-0.5))))/'VSWR Calculator'!$C$25)+$C53)^2+(1500*ABS(SIN(2*PI()*MOD(Calculator!$B$31/Calculator!$F$13,1)))*IF(MOD(Calculator!$B$31/Calculator!$F$13,1)&lt;0.5,-1,1))^2)),2))</f>
        <v>—</v>
      </c>
      <c r="CM53" s="253" t="str">
        <f aca="false">IF(OR(Calculator!$E$14&lt;&gt;"YES",Calculator!$B$31&lt;Calculator!$G$14),"—",ROUND((1+SQRT(((50*POWER(80,POWER(COS(PI()*MOD(Calculator!$B$31/Calculator!$F$14,1)),2))+MIN(500,MAX(30,100*EXP(-0.3*'VSWR Calculator'!$C$24)*(1+3*ABS(MOD('VSWR Calculator'!$C$23/Calculator!$F$14/2,1)-0.5))))/'VSWR Calculator'!$C$25)-$C53)^2+(1500*ABS(SIN(2*PI()*MOD(Calculator!$B$31/Calculator!$F$14,1)))*IF(MOD(Calculator!$B$31/Calculator!$F$14,1)&lt;0.5,-1,1))^2)/SQRT(((50*POWER(80,POWER(COS(PI()*MOD(Calculator!$B$31/Calculator!$F$14,1)),2))+MIN(500,MAX(30,100*EXP(-0.3*'VSWR Calculator'!$C$24)*(1+3*ABS(MOD('VSWR Calculator'!$C$23/Calculator!$F$14/2,1)-0.5))))/'VSWR Calculator'!$C$25)+$C53)^2+(1500*ABS(SIN(2*PI()*MOD(Calculator!$B$31/Calculator!$F$14,1)))*IF(MOD(Calculator!$B$31/Calculator!$F$14,1)&lt;0.5,-1,1))^2))/(1-SQRT(((50*POWER(80,POWER(COS(PI()*MOD(Calculator!$B$31/Calculator!$F$14,1)),2))+MIN(500,MAX(30,100*EXP(-0.3*'VSWR Calculator'!$C$24)*(1+3*ABS(MOD('VSWR Calculator'!$C$23/Calculator!$F$14/2,1)-0.5))))/'VSWR Calculator'!$C$25)-$C53)^2+(1500*ABS(SIN(2*PI()*MOD(Calculator!$B$31/Calculator!$F$14,1)))*IF(MOD(Calculator!$B$31/Calculator!$F$14,1)&lt;0.5,-1,1))^2)/SQRT(((50*POWER(80,POWER(COS(PI()*MOD(Calculator!$B$31/Calculator!$F$14,1)),2))+MIN(500,MAX(30,100*EXP(-0.3*'VSWR Calculator'!$C$24)*(1+3*ABS(MOD('VSWR Calculator'!$C$23/Calculator!$F$14/2,1)-0.5))))/'VSWR Calculator'!$C$25)+$C53)^2+(1500*ABS(SIN(2*PI()*MOD(Calculator!$B$31/Calculator!$F$14,1)))*IF(MOD(Calculator!$B$31/Calculator!$F$14,1)&lt;0.5,-1,1))^2)),2))</f>
        <v>—</v>
      </c>
      <c r="CN53" s="253" t="n">
        <f aca="false">IF(OR(Calculator!$E$15&lt;&gt;"YES",Calculator!$B$31&lt;Calculator!$G$15),"—",ROUND((1+SQRT(((50*POWER(80,POWER(COS(PI()*MOD(Calculator!$B$31/Calculator!$F$15,1)),2))+MIN(500,MAX(30,100*EXP(-0.3*'VSWR Calculator'!$C$24)*(1+3*ABS(MOD('VSWR Calculator'!$C$23/Calculator!$F$15/2,1)-0.5))))/'VSWR Calculator'!$C$25)-$C53)^2+(1500*ABS(SIN(2*PI()*MOD(Calculator!$B$31/Calculator!$F$15,1)))*IF(MOD(Calculator!$B$31/Calculator!$F$15,1)&lt;0.5,-1,1))^2)/SQRT(((50*POWER(80,POWER(COS(PI()*MOD(Calculator!$B$31/Calculator!$F$15,1)),2))+MIN(500,MAX(30,100*EXP(-0.3*'VSWR Calculator'!$C$24)*(1+3*ABS(MOD('VSWR Calculator'!$C$23/Calculator!$F$15/2,1)-0.5))))/'VSWR Calculator'!$C$25)+$C53)^2+(1500*ABS(SIN(2*PI()*MOD(Calculator!$B$31/Calculator!$F$15,1)))*IF(MOD(Calculator!$B$31/Calculator!$F$15,1)&lt;0.5,-1,1))^2))/(1-SQRT(((50*POWER(80,POWER(COS(PI()*MOD(Calculator!$B$31/Calculator!$F$15,1)),2))+MIN(500,MAX(30,100*EXP(-0.3*'VSWR Calculator'!$C$24)*(1+3*ABS(MOD('VSWR Calculator'!$C$23/Calculator!$F$15/2,1)-0.5))))/'VSWR Calculator'!$C$25)-$C53)^2+(1500*ABS(SIN(2*PI()*MOD(Calculator!$B$31/Calculator!$F$15,1)))*IF(MOD(Calculator!$B$31/Calculator!$F$15,1)&lt;0.5,-1,1))^2)/SQRT(((50*POWER(80,POWER(COS(PI()*MOD(Calculator!$B$31/Calculator!$F$15,1)),2))+MIN(500,MAX(30,100*EXP(-0.3*'VSWR Calculator'!$C$24)*(1+3*ABS(MOD('VSWR Calculator'!$C$23/Calculator!$F$15/2,1)-0.5))))/'VSWR Calculator'!$C$25)+$C53)^2+(1500*ABS(SIN(2*PI()*MOD(Calculator!$B$31/Calculator!$F$15,1)))*IF(MOD(Calculator!$B$31/Calculator!$F$15,1)&lt;0.5,-1,1))^2)),2))</f>
        <v>14.86</v>
      </c>
      <c r="CO53" s="253" t="str">
        <f aca="false">IF(OR(Calculator!$E$16&lt;&gt;"YES",Calculator!$B$31&lt;Calculator!$G$16),"—",ROUND((1+SQRT(((50*POWER(80,POWER(COS(PI()*MOD(Calculator!$B$31/Calculator!$F$16,1)),2))+MIN(500,MAX(30,100*EXP(-0.3*'VSWR Calculator'!$C$24)*(1+3*ABS(MOD('VSWR Calculator'!$C$23/Calculator!$F$16/2,1)-0.5))))/'VSWR Calculator'!$C$25)-$C53)^2+(1500*ABS(SIN(2*PI()*MOD(Calculator!$B$31/Calculator!$F$16,1)))*IF(MOD(Calculator!$B$31/Calculator!$F$16,1)&lt;0.5,-1,1))^2)/SQRT(((50*POWER(80,POWER(COS(PI()*MOD(Calculator!$B$31/Calculator!$F$16,1)),2))+MIN(500,MAX(30,100*EXP(-0.3*'VSWR Calculator'!$C$24)*(1+3*ABS(MOD('VSWR Calculator'!$C$23/Calculator!$F$16/2,1)-0.5))))/'VSWR Calculator'!$C$25)+$C53)^2+(1500*ABS(SIN(2*PI()*MOD(Calculator!$B$31/Calculator!$F$16,1)))*IF(MOD(Calculator!$B$31/Calculator!$F$16,1)&lt;0.5,-1,1))^2))/(1-SQRT(((50*POWER(80,POWER(COS(PI()*MOD(Calculator!$B$31/Calculator!$F$16,1)),2))+MIN(500,MAX(30,100*EXP(-0.3*'VSWR Calculator'!$C$24)*(1+3*ABS(MOD('VSWR Calculator'!$C$23/Calculator!$F$16/2,1)-0.5))))/'VSWR Calculator'!$C$25)-$C53)^2+(1500*ABS(SIN(2*PI()*MOD(Calculator!$B$31/Calculator!$F$16,1)))*IF(MOD(Calculator!$B$31/Calculator!$F$16,1)&lt;0.5,-1,1))^2)/SQRT(((50*POWER(80,POWER(COS(PI()*MOD(Calculator!$B$31/Calculator!$F$16,1)),2))+MIN(500,MAX(30,100*EXP(-0.3*'VSWR Calculator'!$C$24)*(1+3*ABS(MOD('VSWR Calculator'!$C$23/Calculator!$F$16/2,1)-0.5))))/'VSWR Calculator'!$C$25)+$C53)^2+(1500*ABS(SIN(2*PI()*MOD(Calculator!$B$31/Calculator!$F$16,1)))*IF(MOD(Calculator!$B$31/Calculator!$F$16,1)&lt;0.5,-1,1))^2)),2))</f>
        <v>—</v>
      </c>
      <c r="CP53" s="253" t="n">
        <f aca="false">IF(OR(Calculator!$E$17&lt;&gt;"YES",Calculator!$B$31&lt;Calculator!$G$17),"—",ROUND((1+SQRT(((50*POWER(80,POWER(COS(PI()*MOD(Calculator!$B$31/Calculator!$F$17,1)),2))+MIN(500,MAX(30,100*EXP(-0.3*'VSWR Calculator'!$C$24)*(1+3*ABS(MOD('VSWR Calculator'!$C$23/Calculator!$F$17/2,1)-0.5))))/'VSWR Calculator'!$C$25)-$C53)^2+(1500*ABS(SIN(2*PI()*MOD(Calculator!$B$31/Calculator!$F$17,1)))*IF(MOD(Calculator!$B$31/Calculator!$F$17,1)&lt;0.5,-1,1))^2)/SQRT(((50*POWER(80,POWER(COS(PI()*MOD(Calculator!$B$31/Calculator!$F$17,1)),2))+MIN(500,MAX(30,100*EXP(-0.3*'VSWR Calculator'!$C$24)*(1+3*ABS(MOD('VSWR Calculator'!$C$23/Calculator!$F$17/2,1)-0.5))))/'VSWR Calculator'!$C$25)+$C53)^2+(1500*ABS(SIN(2*PI()*MOD(Calculator!$B$31/Calculator!$F$17,1)))*IF(MOD(Calculator!$B$31/Calculator!$F$17,1)&lt;0.5,-1,1))^2))/(1-SQRT(((50*POWER(80,POWER(COS(PI()*MOD(Calculator!$B$31/Calculator!$F$17,1)),2))+MIN(500,MAX(30,100*EXP(-0.3*'VSWR Calculator'!$C$24)*(1+3*ABS(MOD('VSWR Calculator'!$C$23/Calculator!$F$17/2,1)-0.5))))/'VSWR Calculator'!$C$25)-$C53)^2+(1500*ABS(SIN(2*PI()*MOD(Calculator!$B$31/Calculator!$F$17,1)))*IF(MOD(Calculator!$B$31/Calculator!$F$17,1)&lt;0.5,-1,1))^2)/SQRT(((50*POWER(80,POWER(COS(PI()*MOD(Calculator!$B$31/Calculator!$F$17,1)),2))+MIN(500,MAX(30,100*EXP(-0.3*'VSWR Calculator'!$C$24)*(1+3*ABS(MOD('VSWR Calculator'!$C$23/Calculator!$F$17/2,1)-0.5))))/'VSWR Calculator'!$C$25)+$C53)^2+(1500*ABS(SIN(2*PI()*MOD(Calculator!$B$31/Calculator!$F$17,1)))*IF(MOD(Calculator!$B$31/Calculator!$F$17,1)&lt;0.5,-1,1))^2)),2))</f>
        <v>13.52</v>
      </c>
      <c r="CQ53" s="253" t="str">
        <f aca="false">IF(OR(Calculator!$E$18&lt;&gt;"YES",Calculator!$B$31&lt;Calculator!$G$18),"—",ROUND((1+SQRT(((50*POWER(80,POWER(COS(PI()*MOD(Calculator!$B$31/Calculator!$F$18,1)),2))+MIN(500,MAX(30,100*EXP(-0.3*'VSWR Calculator'!$C$24)*(1+3*ABS(MOD('VSWR Calculator'!$C$23/Calculator!$F$18/2,1)-0.5))))/'VSWR Calculator'!$C$25)-$C53)^2+(1500*ABS(SIN(2*PI()*MOD(Calculator!$B$31/Calculator!$F$18,1)))*IF(MOD(Calculator!$B$31/Calculator!$F$18,1)&lt;0.5,-1,1))^2)/SQRT(((50*POWER(80,POWER(COS(PI()*MOD(Calculator!$B$31/Calculator!$F$18,1)),2))+MIN(500,MAX(30,100*EXP(-0.3*'VSWR Calculator'!$C$24)*(1+3*ABS(MOD('VSWR Calculator'!$C$23/Calculator!$F$18/2,1)-0.5))))/'VSWR Calculator'!$C$25)+$C53)^2+(1500*ABS(SIN(2*PI()*MOD(Calculator!$B$31/Calculator!$F$18,1)))*IF(MOD(Calculator!$B$31/Calculator!$F$18,1)&lt;0.5,-1,1))^2))/(1-SQRT(((50*POWER(80,POWER(COS(PI()*MOD(Calculator!$B$31/Calculator!$F$18,1)),2))+MIN(500,MAX(30,100*EXP(-0.3*'VSWR Calculator'!$C$24)*(1+3*ABS(MOD('VSWR Calculator'!$C$23/Calculator!$F$18/2,1)-0.5))))/'VSWR Calculator'!$C$25)-$C53)^2+(1500*ABS(SIN(2*PI()*MOD(Calculator!$B$31/Calculator!$F$18,1)))*IF(MOD(Calculator!$B$31/Calculator!$F$18,1)&lt;0.5,-1,1))^2)/SQRT(((50*POWER(80,POWER(COS(PI()*MOD(Calculator!$B$31/Calculator!$F$18,1)),2))+MIN(500,MAX(30,100*EXP(-0.3*'VSWR Calculator'!$C$24)*(1+3*ABS(MOD('VSWR Calculator'!$C$23/Calculator!$F$18/2,1)-0.5))))/'VSWR Calculator'!$C$25)+$C53)^2+(1500*ABS(SIN(2*PI()*MOD(Calculator!$B$31/Calculator!$F$18,1)))*IF(MOD(Calculator!$B$31/Calculator!$F$18,1)&lt;0.5,-1,1))^2)),2))</f>
        <v>—</v>
      </c>
      <c r="CR53" s="253" t="str">
        <f aca="false">IF(OR(Calculator!$E$19&lt;&gt;"YES",Calculator!$B$31&lt;Calculator!$G$19),"—",ROUND((1+SQRT(((50*POWER(80,POWER(COS(PI()*MOD(Calculator!$B$31/Calculator!$F$19,1)),2))+MIN(500,MAX(30,100*EXP(-0.3*'VSWR Calculator'!$C$24)*(1+3*ABS(MOD('VSWR Calculator'!$C$23/Calculator!$F$19/2,1)-0.5))))/'VSWR Calculator'!$C$25)-$C53)^2+(1500*ABS(SIN(2*PI()*MOD(Calculator!$B$31/Calculator!$F$19,1)))*IF(MOD(Calculator!$B$31/Calculator!$F$19,1)&lt;0.5,-1,1))^2)/SQRT(((50*POWER(80,POWER(COS(PI()*MOD(Calculator!$B$31/Calculator!$F$19,1)),2))+MIN(500,MAX(30,100*EXP(-0.3*'VSWR Calculator'!$C$24)*(1+3*ABS(MOD('VSWR Calculator'!$C$23/Calculator!$F$19/2,1)-0.5))))/'VSWR Calculator'!$C$25)+$C53)^2+(1500*ABS(SIN(2*PI()*MOD(Calculator!$B$31/Calculator!$F$19,1)))*IF(MOD(Calculator!$B$31/Calculator!$F$19,1)&lt;0.5,-1,1))^2))/(1-SQRT(((50*POWER(80,POWER(COS(PI()*MOD(Calculator!$B$31/Calculator!$F$19,1)),2))+MIN(500,MAX(30,100*EXP(-0.3*'VSWR Calculator'!$C$24)*(1+3*ABS(MOD('VSWR Calculator'!$C$23/Calculator!$F$19/2,1)-0.5))))/'VSWR Calculator'!$C$25)-$C53)^2+(1500*ABS(SIN(2*PI()*MOD(Calculator!$B$31/Calculator!$F$19,1)))*IF(MOD(Calculator!$B$31/Calculator!$F$19,1)&lt;0.5,-1,1))^2)/SQRT(((50*POWER(80,POWER(COS(PI()*MOD(Calculator!$B$31/Calculator!$F$19,1)),2))+MIN(500,MAX(30,100*EXP(-0.3*'VSWR Calculator'!$C$24)*(1+3*ABS(MOD('VSWR Calculator'!$C$23/Calculator!$F$19/2,1)-0.5))))/'VSWR Calculator'!$C$25)+$C53)^2+(1500*ABS(SIN(2*PI()*MOD(Calculator!$B$31/Calculator!$F$19,1)))*IF(MOD(Calculator!$B$31/Calculator!$F$19,1)&lt;0.5,-1,1))^2)),2))</f>
        <v>—</v>
      </c>
      <c r="CS53" s="253" t="str">
        <f aca="false">IF(OR(Calculator!$E$20&lt;&gt;"YES",Calculator!$B$31&lt;Calculator!$G$20),"—",ROUND((1+SQRT(((50*POWER(80,POWER(COS(PI()*MOD(Calculator!$B$31/Calculator!$F$20,1)),2))+MIN(500,MAX(30,100*EXP(-0.3*'VSWR Calculator'!$C$24)*(1+3*ABS(MOD('VSWR Calculator'!$C$23/Calculator!$F$20/2,1)-0.5))))/'VSWR Calculator'!$C$25)-$C53)^2+(1500*ABS(SIN(2*PI()*MOD(Calculator!$B$31/Calculator!$F$20,1)))*IF(MOD(Calculator!$B$31/Calculator!$F$20,1)&lt;0.5,-1,1))^2)/SQRT(((50*POWER(80,POWER(COS(PI()*MOD(Calculator!$B$31/Calculator!$F$20,1)),2))+MIN(500,MAX(30,100*EXP(-0.3*'VSWR Calculator'!$C$24)*(1+3*ABS(MOD('VSWR Calculator'!$C$23/Calculator!$F$20/2,1)-0.5))))/'VSWR Calculator'!$C$25)+$C53)^2+(1500*ABS(SIN(2*PI()*MOD(Calculator!$B$31/Calculator!$F$20,1)))*IF(MOD(Calculator!$B$31/Calculator!$F$20,1)&lt;0.5,-1,1))^2))/(1-SQRT(((50*POWER(80,POWER(COS(PI()*MOD(Calculator!$B$31/Calculator!$F$20,1)),2))+MIN(500,MAX(30,100*EXP(-0.3*'VSWR Calculator'!$C$24)*(1+3*ABS(MOD('VSWR Calculator'!$C$23/Calculator!$F$20/2,1)-0.5))))/'VSWR Calculator'!$C$25)-$C53)^2+(1500*ABS(SIN(2*PI()*MOD(Calculator!$B$31/Calculator!$F$20,1)))*IF(MOD(Calculator!$B$31/Calculator!$F$20,1)&lt;0.5,-1,1))^2)/SQRT(((50*POWER(80,POWER(COS(PI()*MOD(Calculator!$B$31/Calculator!$F$20,1)),2))+MIN(500,MAX(30,100*EXP(-0.3*'VSWR Calculator'!$C$24)*(1+3*ABS(MOD('VSWR Calculator'!$C$23/Calculator!$F$20/2,1)-0.5))))/'VSWR Calculator'!$C$25)+$C53)^2+(1500*ABS(SIN(2*PI()*MOD(Calculator!$B$31/Calculator!$F$20,1)))*IF(MOD(Calculator!$B$31/Calculator!$F$20,1)&lt;0.5,-1,1))^2)),2))</f>
        <v>—</v>
      </c>
      <c r="CT53" s="253" t="str">
        <f aca="false">IF(OR(Calculator!$E$21&lt;&gt;"YES",Calculator!$B$31&lt;Calculator!$G$21),"—",ROUND((1+SQRT(((50*POWER(80,POWER(COS(PI()*MOD(Calculator!$B$31/Calculator!$F$21,1)),2))+MIN(500,MAX(30,100*EXP(-0.3*'VSWR Calculator'!$C$24)*(1+3*ABS(MOD('VSWR Calculator'!$C$23/Calculator!$F$21/2,1)-0.5))))/'VSWR Calculator'!$C$25)-$C53)^2+(1500*ABS(SIN(2*PI()*MOD(Calculator!$B$31/Calculator!$F$21,1)))*IF(MOD(Calculator!$B$31/Calculator!$F$21,1)&lt;0.5,-1,1))^2)/SQRT(((50*POWER(80,POWER(COS(PI()*MOD(Calculator!$B$31/Calculator!$F$21,1)),2))+MIN(500,MAX(30,100*EXP(-0.3*'VSWR Calculator'!$C$24)*(1+3*ABS(MOD('VSWR Calculator'!$C$23/Calculator!$F$21/2,1)-0.5))))/'VSWR Calculator'!$C$25)+$C53)^2+(1500*ABS(SIN(2*PI()*MOD(Calculator!$B$31/Calculator!$F$21,1)))*IF(MOD(Calculator!$B$31/Calculator!$F$21,1)&lt;0.5,-1,1))^2))/(1-SQRT(((50*POWER(80,POWER(COS(PI()*MOD(Calculator!$B$31/Calculator!$F$21,1)),2))+MIN(500,MAX(30,100*EXP(-0.3*'VSWR Calculator'!$C$24)*(1+3*ABS(MOD('VSWR Calculator'!$C$23/Calculator!$F$21/2,1)-0.5))))/'VSWR Calculator'!$C$25)-$C53)^2+(1500*ABS(SIN(2*PI()*MOD(Calculator!$B$31/Calculator!$F$21,1)))*IF(MOD(Calculator!$B$31/Calculator!$F$21,1)&lt;0.5,-1,1))^2)/SQRT(((50*POWER(80,POWER(COS(PI()*MOD(Calculator!$B$31/Calculator!$F$21,1)),2))+MIN(500,MAX(30,100*EXP(-0.3*'VSWR Calculator'!$C$24)*(1+3*ABS(MOD('VSWR Calculator'!$C$23/Calculator!$F$21/2,1)-0.5))))/'VSWR Calculator'!$C$25)+$C53)^2+(1500*ABS(SIN(2*PI()*MOD(Calculator!$B$31/Calculator!$F$21,1)))*IF(MOD(Calculator!$B$31/Calculator!$F$21,1)&lt;0.5,-1,1))^2)),2))</f>
        <v>—</v>
      </c>
      <c r="CU53" s="253" t="str">
        <f aca="false">IF(OR(Calculator!$E$22&lt;&gt;"YES",Calculator!$B$31&lt;Calculator!$G$22),"—",ROUND((1+SQRT(((50*POWER(80,POWER(COS(PI()*MOD(Calculator!$B$31/Calculator!$F$22,1)),2))+MIN(500,MAX(30,100*EXP(-0.3*'VSWR Calculator'!$C$24)*(1+3*ABS(MOD('VSWR Calculator'!$C$23/Calculator!$F$22/2,1)-0.5))))/'VSWR Calculator'!$C$25)-$C53)^2+(1500*ABS(SIN(2*PI()*MOD(Calculator!$B$31/Calculator!$F$22,1)))*IF(MOD(Calculator!$B$31/Calculator!$F$22,1)&lt;0.5,-1,1))^2)/SQRT(((50*POWER(80,POWER(COS(PI()*MOD(Calculator!$B$31/Calculator!$F$22,1)),2))+MIN(500,MAX(30,100*EXP(-0.3*'VSWR Calculator'!$C$24)*(1+3*ABS(MOD('VSWR Calculator'!$C$23/Calculator!$F$22/2,1)-0.5))))/'VSWR Calculator'!$C$25)+$C53)^2+(1500*ABS(SIN(2*PI()*MOD(Calculator!$B$31/Calculator!$F$22,1)))*IF(MOD(Calculator!$B$31/Calculator!$F$22,1)&lt;0.5,-1,1))^2))/(1-SQRT(((50*POWER(80,POWER(COS(PI()*MOD(Calculator!$B$31/Calculator!$F$22,1)),2))+MIN(500,MAX(30,100*EXP(-0.3*'VSWR Calculator'!$C$24)*(1+3*ABS(MOD('VSWR Calculator'!$C$23/Calculator!$F$22/2,1)-0.5))))/'VSWR Calculator'!$C$25)-$C53)^2+(1500*ABS(SIN(2*PI()*MOD(Calculator!$B$31/Calculator!$F$22,1)))*IF(MOD(Calculator!$B$31/Calculator!$F$22,1)&lt;0.5,-1,1))^2)/SQRT(((50*POWER(80,POWER(COS(PI()*MOD(Calculator!$B$31/Calculator!$F$22,1)),2))+MIN(500,MAX(30,100*EXP(-0.3*'VSWR Calculator'!$C$24)*(1+3*ABS(MOD('VSWR Calculator'!$C$23/Calculator!$F$22/2,1)-0.5))))/'VSWR Calculator'!$C$25)+$C53)^2+(1500*ABS(SIN(2*PI()*MOD(Calculator!$B$31/Calculator!$F$22,1)))*IF(MOD(Calculator!$B$31/Calculator!$F$22,1)&lt;0.5,-1,1))^2)),2))</f>
        <v>—</v>
      </c>
      <c r="CV53" s="253" t="n">
        <f aca="false">IFERROR(ROUND((IF(ISNUMBER(CK53),CK53,0)+IF(ISNUMBER(CL53),CL53,0)+IF(ISNUMBER(CM53),CM53,0)+IF(ISNUMBER(CN53),CN53,0)+IF(ISNUMBER(CO53),CO53,0)+IF(ISNUMBER(CP53),CP53,0)+IF(ISNUMBER(CQ53),CQ53,0)+IF(ISNUMBER(CR53),CR53,0)+IF(ISNUMBER(CS53),CS53,0)+IF(ISNUMBER(CT53),CT53,0)+IF(ISNUMBER(CU53),CU53,0))/(IF(ISNUMBER(CK53),1,0)+IF(ISNUMBER(CL53),1,0)+IF(ISNUMBER(CM53),1,0)+IF(ISNUMBER(CN53),1,0)+IF(ISNUMBER(CO53),1,0)+IF(ISNUMBER(CP53),1,0)+IF(ISNUMBER(CQ53),1,0)+IF(ISNUMBER(CR53),1,0)+IF(ISNUMBER(CS53),1,0)+IF(ISNUMBER(CT53),1,0)+IF(ISNUMBER(CU53),1,0)),4),"")</f>
        <v>14.19</v>
      </c>
      <c r="CW53" s="253" t="str">
        <f aca="false">IF(OR(Calculator!$E$12&lt;&gt;"YES",Calculator!$B$32&lt;Calculator!$G$12),"—",ROUND((1+SQRT(((50*POWER(80,POWER(COS(PI()*MOD(Calculator!$B$32/Calculator!$F$12,1)),2))+MIN(500,MAX(30,100*EXP(-0.3*'VSWR Calculator'!$C$24)*(1+3*ABS(MOD('VSWR Calculator'!$C$23/Calculator!$F$12/2,1)-0.5))))/'VSWR Calculator'!$C$25)-$C53)^2+(1500*ABS(SIN(2*PI()*MOD(Calculator!$B$32/Calculator!$F$12,1)))*IF(MOD(Calculator!$B$32/Calculator!$F$12,1)&lt;0.5,-1,1))^2)/SQRT(((50*POWER(80,POWER(COS(PI()*MOD(Calculator!$B$32/Calculator!$F$12,1)),2))+MIN(500,MAX(30,100*EXP(-0.3*'VSWR Calculator'!$C$24)*(1+3*ABS(MOD('VSWR Calculator'!$C$23/Calculator!$F$12/2,1)-0.5))))/'VSWR Calculator'!$C$25)+$C53)^2+(1500*ABS(SIN(2*PI()*MOD(Calculator!$B$32/Calculator!$F$12,1)))*IF(MOD(Calculator!$B$32/Calculator!$F$12,1)&lt;0.5,-1,1))^2))/(1-SQRT(((50*POWER(80,POWER(COS(PI()*MOD(Calculator!$B$32/Calculator!$F$12,1)),2))+MIN(500,MAX(30,100*EXP(-0.3*'VSWR Calculator'!$C$24)*(1+3*ABS(MOD('VSWR Calculator'!$C$23/Calculator!$F$12/2,1)-0.5))))/'VSWR Calculator'!$C$25)-$C53)^2+(1500*ABS(SIN(2*PI()*MOD(Calculator!$B$32/Calculator!$F$12,1)))*IF(MOD(Calculator!$B$32/Calculator!$F$12,1)&lt;0.5,-1,1))^2)/SQRT(((50*POWER(80,POWER(COS(PI()*MOD(Calculator!$B$32/Calculator!$F$12,1)),2))+MIN(500,MAX(30,100*EXP(-0.3*'VSWR Calculator'!$C$24)*(1+3*ABS(MOD('VSWR Calculator'!$C$23/Calculator!$F$12/2,1)-0.5))))/'VSWR Calculator'!$C$25)+$C53)^2+(1500*ABS(SIN(2*PI()*MOD(Calculator!$B$32/Calculator!$F$12,1)))*IF(MOD(Calculator!$B$32/Calculator!$F$12,1)&lt;0.5,-1,1))^2)),2))</f>
        <v>—</v>
      </c>
      <c r="CX53" s="253" t="str">
        <f aca="false">IF(OR(Calculator!$E$13&lt;&gt;"YES",Calculator!$B$32&lt;Calculator!$G$13),"—",ROUND((1+SQRT(((50*POWER(80,POWER(COS(PI()*MOD(Calculator!$B$32/Calculator!$F$13,1)),2))+MIN(500,MAX(30,100*EXP(-0.3*'VSWR Calculator'!$C$24)*(1+3*ABS(MOD('VSWR Calculator'!$C$23/Calculator!$F$13/2,1)-0.5))))/'VSWR Calculator'!$C$25)-$C53)^2+(1500*ABS(SIN(2*PI()*MOD(Calculator!$B$32/Calculator!$F$13,1)))*IF(MOD(Calculator!$B$32/Calculator!$F$13,1)&lt;0.5,-1,1))^2)/SQRT(((50*POWER(80,POWER(COS(PI()*MOD(Calculator!$B$32/Calculator!$F$13,1)),2))+MIN(500,MAX(30,100*EXP(-0.3*'VSWR Calculator'!$C$24)*(1+3*ABS(MOD('VSWR Calculator'!$C$23/Calculator!$F$13/2,1)-0.5))))/'VSWR Calculator'!$C$25)+$C53)^2+(1500*ABS(SIN(2*PI()*MOD(Calculator!$B$32/Calculator!$F$13,1)))*IF(MOD(Calculator!$B$32/Calculator!$F$13,1)&lt;0.5,-1,1))^2))/(1-SQRT(((50*POWER(80,POWER(COS(PI()*MOD(Calculator!$B$32/Calculator!$F$13,1)),2))+MIN(500,MAX(30,100*EXP(-0.3*'VSWR Calculator'!$C$24)*(1+3*ABS(MOD('VSWR Calculator'!$C$23/Calculator!$F$13/2,1)-0.5))))/'VSWR Calculator'!$C$25)-$C53)^2+(1500*ABS(SIN(2*PI()*MOD(Calculator!$B$32/Calculator!$F$13,1)))*IF(MOD(Calculator!$B$32/Calculator!$F$13,1)&lt;0.5,-1,1))^2)/SQRT(((50*POWER(80,POWER(COS(PI()*MOD(Calculator!$B$32/Calculator!$F$13,1)),2))+MIN(500,MAX(30,100*EXP(-0.3*'VSWR Calculator'!$C$24)*(1+3*ABS(MOD('VSWR Calculator'!$C$23/Calculator!$F$13/2,1)-0.5))))/'VSWR Calculator'!$C$25)+$C53)^2+(1500*ABS(SIN(2*PI()*MOD(Calculator!$B$32/Calculator!$F$13,1)))*IF(MOD(Calculator!$B$32/Calculator!$F$13,1)&lt;0.5,-1,1))^2)),2))</f>
        <v>—</v>
      </c>
      <c r="CY53" s="253" t="str">
        <f aca="false">IF(OR(Calculator!$E$14&lt;&gt;"YES",Calculator!$B$32&lt;Calculator!$G$14),"—",ROUND((1+SQRT(((50*POWER(80,POWER(COS(PI()*MOD(Calculator!$B$32/Calculator!$F$14,1)),2))+MIN(500,MAX(30,100*EXP(-0.3*'VSWR Calculator'!$C$24)*(1+3*ABS(MOD('VSWR Calculator'!$C$23/Calculator!$F$14/2,1)-0.5))))/'VSWR Calculator'!$C$25)-$C53)^2+(1500*ABS(SIN(2*PI()*MOD(Calculator!$B$32/Calculator!$F$14,1)))*IF(MOD(Calculator!$B$32/Calculator!$F$14,1)&lt;0.5,-1,1))^2)/SQRT(((50*POWER(80,POWER(COS(PI()*MOD(Calculator!$B$32/Calculator!$F$14,1)),2))+MIN(500,MAX(30,100*EXP(-0.3*'VSWR Calculator'!$C$24)*(1+3*ABS(MOD('VSWR Calculator'!$C$23/Calculator!$F$14/2,1)-0.5))))/'VSWR Calculator'!$C$25)+$C53)^2+(1500*ABS(SIN(2*PI()*MOD(Calculator!$B$32/Calculator!$F$14,1)))*IF(MOD(Calculator!$B$32/Calculator!$F$14,1)&lt;0.5,-1,1))^2))/(1-SQRT(((50*POWER(80,POWER(COS(PI()*MOD(Calculator!$B$32/Calculator!$F$14,1)),2))+MIN(500,MAX(30,100*EXP(-0.3*'VSWR Calculator'!$C$24)*(1+3*ABS(MOD('VSWR Calculator'!$C$23/Calculator!$F$14/2,1)-0.5))))/'VSWR Calculator'!$C$25)-$C53)^2+(1500*ABS(SIN(2*PI()*MOD(Calculator!$B$32/Calculator!$F$14,1)))*IF(MOD(Calculator!$B$32/Calculator!$F$14,1)&lt;0.5,-1,1))^2)/SQRT(((50*POWER(80,POWER(COS(PI()*MOD(Calculator!$B$32/Calculator!$F$14,1)),2))+MIN(500,MAX(30,100*EXP(-0.3*'VSWR Calculator'!$C$24)*(1+3*ABS(MOD('VSWR Calculator'!$C$23/Calculator!$F$14/2,1)-0.5))))/'VSWR Calculator'!$C$25)+$C53)^2+(1500*ABS(SIN(2*PI()*MOD(Calculator!$B$32/Calculator!$F$14,1)))*IF(MOD(Calculator!$B$32/Calculator!$F$14,1)&lt;0.5,-1,1))^2)),2))</f>
        <v>—</v>
      </c>
      <c r="CZ53" s="253" t="n">
        <f aca="false">IF(OR(Calculator!$E$15&lt;&gt;"YES",Calculator!$B$32&lt;Calculator!$G$15),"—",ROUND((1+SQRT(((50*POWER(80,POWER(COS(PI()*MOD(Calculator!$B$32/Calculator!$F$15,1)),2))+MIN(500,MAX(30,100*EXP(-0.3*'VSWR Calculator'!$C$24)*(1+3*ABS(MOD('VSWR Calculator'!$C$23/Calculator!$F$15/2,1)-0.5))))/'VSWR Calculator'!$C$25)-$C53)^2+(1500*ABS(SIN(2*PI()*MOD(Calculator!$B$32/Calculator!$F$15,1)))*IF(MOD(Calculator!$B$32/Calculator!$F$15,1)&lt;0.5,-1,1))^2)/SQRT(((50*POWER(80,POWER(COS(PI()*MOD(Calculator!$B$32/Calculator!$F$15,1)),2))+MIN(500,MAX(30,100*EXP(-0.3*'VSWR Calculator'!$C$24)*(1+3*ABS(MOD('VSWR Calculator'!$C$23/Calculator!$F$15/2,1)-0.5))))/'VSWR Calculator'!$C$25)+$C53)^2+(1500*ABS(SIN(2*PI()*MOD(Calculator!$B$32/Calculator!$F$15,1)))*IF(MOD(Calculator!$B$32/Calculator!$F$15,1)&lt;0.5,-1,1))^2))/(1-SQRT(((50*POWER(80,POWER(COS(PI()*MOD(Calculator!$B$32/Calculator!$F$15,1)),2))+MIN(500,MAX(30,100*EXP(-0.3*'VSWR Calculator'!$C$24)*(1+3*ABS(MOD('VSWR Calculator'!$C$23/Calculator!$F$15/2,1)-0.5))))/'VSWR Calculator'!$C$25)-$C53)^2+(1500*ABS(SIN(2*PI()*MOD(Calculator!$B$32/Calculator!$F$15,1)))*IF(MOD(Calculator!$B$32/Calculator!$F$15,1)&lt;0.5,-1,1))^2)/SQRT(((50*POWER(80,POWER(COS(PI()*MOD(Calculator!$B$32/Calculator!$F$15,1)),2))+MIN(500,MAX(30,100*EXP(-0.3*'VSWR Calculator'!$C$24)*(1+3*ABS(MOD('VSWR Calculator'!$C$23/Calculator!$F$15/2,1)-0.5))))/'VSWR Calculator'!$C$25)+$C53)^2+(1500*ABS(SIN(2*PI()*MOD(Calculator!$B$32/Calculator!$F$15,1)))*IF(MOD(Calculator!$B$32/Calculator!$F$15,1)&lt;0.5,-1,1))^2)),2))</f>
        <v>3.15</v>
      </c>
      <c r="DA53" s="253" t="str">
        <f aca="false">IF(OR(Calculator!$E$16&lt;&gt;"YES",Calculator!$B$32&lt;Calculator!$G$16),"—",ROUND((1+SQRT(((50*POWER(80,POWER(COS(PI()*MOD(Calculator!$B$32/Calculator!$F$16,1)),2))+MIN(500,MAX(30,100*EXP(-0.3*'VSWR Calculator'!$C$24)*(1+3*ABS(MOD('VSWR Calculator'!$C$23/Calculator!$F$16/2,1)-0.5))))/'VSWR Calculator'!$C$25)-$C53)^2+(1500*ABS(SIN(2*PI()*MOD(Calculator!$B$32/Calculator!$F$16,1)))*IF(MOD(Calculator!$B$32/Calculator!$F$16,1)&lt;0.5,-1,1))^2)/SQRT(((50*POWER(80,POWER(COS(PI()*MOD(Calculator!$B$32/Calculator!$F$16,1)),2))+MIN(500,MAX(30,100*EXP(-0.3*'VSWR Calculator'!$C$24)*(1+3*ABS(MOD('VSWR Calculator'!$C$23/Calculator!$F$16/2,1)-0.5))))/'VSWR Calculator'!$C$25)+$C53)^2+(1500*ABS(SIN(2*PI()*MOD(Calculator!$B$32/Calculator!$F$16,1)))*IF(MOD(Calculator!$B$32/Calculator!$F$16,1)&lt;0.5,-1,1))^2))/(1-SQRT(((50*POWER(80,POWER(COS(PI()*MOD(Calculator!$B$32/Calculator!$F$16,1)),2))+MIN(500,MAX(30,100*EXP(-0.3*'VSWR Calculator'!$C$24)*(1+3*ABS(MOD('VSWR Calculator'!$C$23/Calculator!$F$16/2,1)-0.5))))/'VSWR Calculator'!$C$25)-$C53)^2+(1500*ABS(SIN(2*PI()*MOD(Calculator!$B$32/Calculator!$F$16,1)))*IF(MOD(Calculator!$B$32/Calculator!$F$16,1)&lt;0.5,-1,1))^2)/SQRT(((50*POWER(80,POWER(COS(PI()*MOD(Calculator!$B$32/Calculator!$F$16,1)),2))+MIN(500,MAX(30,100*EXP(-0.3*'VSWR Calculator'!$C$24)*(1+3*ABS(MOD('VSWR Calculator'!$C$23/Calculator!$F$16/2,1)-0.5))))/'VSWR Calculator'!$C$25)+$C53)^2+(1500*ABS(SIN(2*PI()*MOD(Calculator!$B$32/Calculator!$F$16,1)))*IF(MOD(Calculator!$B$32/Calculator!$F$16,1)&lt;0.5,-1,1))^2)),2))</f>
        <v>—</v>
      </c>
      <c r="DB53" s="253" t="n">
        <f aca="false">IF(OR(Calculator!$E$17&lt;&gt;"YES",Calculator!$B$32&lt;Calculator!$G$17),"—",ROUND((1+SQRT(((50*POWER(80,POWER(COS(PI()*MOD(Calculator!$B$32/Calculator!$F$17,1)),2))+MIN(500,MAX(30,100*EXP(-0.3*'VSWR Calculator'!$C$24)*(1+3*ABS(MOD('VSWR Calculator'!$C$23/Calculator!$F$17/2,1)-0.5))))/'VSWR Calculator'!$C$25)-$C53)^2+(1500*ABS(SIN(2*PI()*MOD(Calculator!$B$32/Calculator!$F$17,1)))*IF(MOD(Calculator!$B$32/Calculator!$F$17,1)&lt;0.5,-1,1))^2)/SQRT(((50*POWER(80,POWER(COS(PI()*MOD(Calculator!$B$32/Calculator!$F$17,1)),2))+MIN(500,MAX(30,100*EXP(-0.3*'VSWR Calculator'!$C$24)*(1+3*ABS(MOD('VSWR Calculator'!$C$23/Calculator!$F$17/2,1)-0.5))))/'VSWR Calculator'!$C$25)+$C53)^2+(1500*ABS(SIN(2*PI()*MOD(Calculator!$B$32/Calculator!$F$17,1)))*IF(MOD(Calculator!$B$32/Calculator!$F$17,1)&lt;0.5,-1,1))^2))/(1-SQRT(((50*POWER(80,POWER(COS(PI()*MOD(Calculator!$B$32/Calculator!$F$17,1)),2))+MIN(500,MAX(30,100*EXP(-0.3*'VSWR Calculator'!$C$24)*(1+3*ABS(MOD('VSWR Calculator'!$C$23/Calculator!$F$17/2,1)-0.5))))/'VSWR Calculator'!$C$25)-$C53)^2+(1500*ABS(SIN(2*PI()*MOD(Calculator!$B$32/Calculator!$F$17,1)))*IF(MOD(Calculator!$B$32/Calculator!$F$17,1)&lt;0.5,-1,1))^2)/SQRT(((50*POWER(80,POWER(COS(PI()*MOD(Calculator!$B$32/Calculator!$F$17,1)),2))+MIN(500,MAX(30,100*EXP(-0.3*'VSWR Calculator'!$C$24)*(1+3*ABS(MOD('VSWR Calculator'!$C$23/Calculator!$F$17/2,1)-0.5))))/'VSWR Calculator'!$C$25)+$C53)^2+(1500*ABS(SIN(2*PI()*MOD(Calculator!$B$32/Calculator!$F$17,1)))*IF(MOD(Calculator!$B$32/Calculator!$F$17,1)&lt;0.5,-1,1))^2)),2))</f>
        <v>13.96</v>
      </c>
      <c r="DC53" s="253" t="str">
        <f aca="false">IF(OR(Calculator!$E$18&lt;&gt;"YES",Calculator!$B$32&lt;Calculator!$G$18),"—",ROUND((1+SQRT(((50*POWER(80,POWER(COS(PI()*MOD(Calculator!$B$32/Calculator!$F$18,1)),2))+MIN(500,MAX(30,100*EXP(-0.3*'VSWR Calculator'!$C$24)*(1+3*ABS(MOD('VSWR Calculator'!$C$23/Calculator!$F$18/2,1)-0.5))))/'VSWR Calculator'!$C$25)-$C53)^2+(1500*ABS(SIN(2*PI()*MOD(Calculator!$B$32/Calculator!$F$18,1)))*IF(MOD(Calculator!$B$32/Calculator!$F$18,1)&lt;0.5,-1,1))^2)/SQRT(((50*POWER(80,POWER(COS(PI()*MOD(Calculator!$B$32/Calculator!$F$18,1)),2))+MIN(500,MAX(30,100*EXP(-0.3*'VSWR Calculator'!$C$24)*(1+3*ABS(MOD('VSWR Calculator'!$C$23/Calculator!$F$18/2,1)-0.5))))/'VSWR Calculator'!$C$25)+$C53)^2+(1500*ABS(SIN(2*PI()*MOD(Calculator!$B$32/Calculator!$F$18,1)))*IF(MOD(Calculator!$B$32/Calculator!$F$18,1)&lt;0.5,-1,1))^2))/(1-SQRT(((50*POWER(80,POWER(COS(PI()*MOD(Calculator!$B$32/Calculator!$F$18,1)),2))+MIN(500,MAX(30,100*EXP(-0.3*'VSWR Calculator'!$C$24)*(1+3*ABS(MOD('VSWR Calculator'!$C$23/Calculator!$F$18/2,1)-0.5))))/'VSWR Calculator'!$C$25)-$C53)^2+(1500*ABS(SIN(2*PI()*MOD(Calculator!$B$32/Calculator!$F$18,1)))*IF(MOD(Calculator!$B$32/Calculator!$F$18,1)&lt;0.5,-1,1))^2)/SQRT(((50*POWER(80,POWER(COS(PI()*MOD(Calculator!$B$32/Calculator!$F$18,1)),2))+MIN(500,MAX(30,100*EXP(-0.3*'VSWR Calculator'!$C$24)*(1+3*ABS(MOD('VSWR Calculator'!$C$23/Calculator!$F$18/2,1)-0.5))))/'VSWR Calculator'!$C$25)+$C53)^2+(1500*ABS(SIN(2*PI()*MOD(Calculator!$B$32/Calculator!$F$18,1)))*IF(MOD(Calculator!$B$32/Calculator!$F$18,1)&lt;0.5,-1,1))^2)),2))</f>
        <v>—</v>
      </c>
      <c r="DD53" s="253" t="str">
        <f aca="false">IF(OR(Calculator!$E$19&lt;&gt;"YES",Calculator!$B$32&lt;Calculator!$G$19),"—",ROUND((1+SQRT(((50*POWER(80,POWER(COS(PI()*MOD(Calculator!$B$32/Calculator!$F$19,1)),2))+MIN(500,MAX(30,100*EXP(-0.3*'VSWR Calculator'!$C$24)*(1+3*ABS(MOD('VSWR Calculator'!$C$23/Calculator!$F$19/2,1)-0.5))))/'VSWR Calculator'!$C$25)-$C53)^2+(1500*ABS(SIN(2*PI()*MOD(Calculator!$B$32/Calculator!$F$19,1)))*IF(MOD(Calculator!$B$32/Calculator!$F$19,1)&lt;0.5,-1,1))^2)/SQRT(((50*POWER(80,POWER(COS(PI()*MOD(Calculator!$B$32/Calculator!$F$19,1)),2))+MIN(500,MAX(30,100*EXP(-0.3*'VSWR Calculator'!$C$24)*(1+3*ABS(MOD('VSWR Calculator'!$C$23/Calculator!$F$19/2,1)-0.5))))/'VSWR Calculator'!$C$25)+$C53)^2+(1500*ABS(SIN(2*PI()*MOD(Calculator!$B$32/Calculator!$F$19,1)))*IF(MOD(Calculator!$B$32/Calculator!$F$19,1)&lt;0.5,-1,1))^2))/(1-SQRT(((50*POWER(80,POWER(COS(PI()*MOD(Calculator!$B$32/Calculator!$F$19,1)),2))+MIN(500,MAX(30,100*EXP(-0.3*'VSWR Calculator'!$C$24)*(1+3*ABS(MOD('VSWR Calculator'!$C$23/Calculator!$F$19/2,1)-0.5))))/'VSWR Calculator'!$C$25)-$C53)^2+(1500*ABS(SIN(2*PI()*MOD(Calculator!$B$32/Calculator!$F$19,1)))*IF(MOD(Calculator!$B$32/Calculator!$F$19,1)&lt;0.5,-1,1))^2)/SQRT(((50*POWER(80,POWER(COS(PI()*MOD(Calculator!$B$32/Calculator!$F$19,1)),2))+MIN(500,MAX(30,100*EXP(-0.3*'VSWR Calculator'!$C$24)*(1+3*ABS(MOD('VSWR Calculator'!$C$23/Calculator!$F$19/2,1)-0.5))))/'VSWR Calculator'!$C$25)+$C53)^2+(1500*ABS(SIN(2*PI()*MOD(Calculator!$B$32/Calculator!$F$19,1)))*IF(MOD(Calculator!$B$32/Calculator!$F$19,1)&lt;0.5,-1,1))^2)),2))</f>
        <v>—</v>
      </c>
      <c r="DE53" s="253" t="str">
        <f aca="false">IF(OR(Calculator!$E$20&lt;&gt;"YES",Calculator!$B$32&lt;Calculator!$G$20),"—",ROUND((1+SQRT(((50*POWER(80,POWER(COS(PI()*MOD(Calculator!$B$32/Calculator!$F$20,1)),2))+MIN(500,MAX(30,100*EXP(-0.3*'VSWR Calculator'!$C$24)*(1+3*ABS(MOD('VSWR Calculator'!$C$23/Calculator!$F$20/2,1)-0.5))))/'VSWR Calculator'!$C$25)-$C53)^2+(1500*ABS(SIN(2*PI()*MOD(Calculator!$B$32/Calculator!$F$20,1)))*IF(MOD(Calculator!$B$32/Calculator!$F$20,1)&lt;0.5,-1,1))^2)/SQRT(((50*POWER(80,POWER(COS(PI()*MOD(Calculator!$B$32/Calculator!$F$20,1)),2))+MIN(500,MAX(30,100*EXP(-0.3*'VSWR Calculator'!$C$24)*(1+3*ABS(MOD('VSWR Calculator'!$C$23/Calculator!$F$20/2,1)-0.5))))/'VSWR Calculator'!$C$25)+$C53)^2+(1500*ABS(SIN(2*PI()*MOD(Calculator!$B$32/Calculator!$F$20,1)))*IF(MOD(Calculator!$B$32/Calculator!$F$20,1)&lt;0.5,-1,1))^2))/(1-SQRT(((50*POWER(80,POWER(COS(PI()*MOD(Calculator!$B$32/Calculator!$F$20,1)),2))+MIN(500,MAX(30,100*EXP(-0.3*'VSWR Calculator'!$C$24)*(1+3*ABS(MOD('VSWR Calculator'!$C$23/Calculator!$F$20/2,1)-0.5))))/'VSWR Calculator'!$C$25)-$C53)^2+(1500*ABS(SIN(2*PI()*MOD(Calculator!$B$32/Calculator!$F$20,1)))*IF(MOD(Calculator!$B$32/Calculator!$F$20,1)&lt;0.5,-1,1))^2)/SQRT(((50*POWER(80,POWER(COS(PI()*MOD(Calculator!$B$32/Calculator!$F$20,1)),2))+MIN(500,MAX(30,100*EXP(-0.3*'VSWR Calculator'!$C$24)*(1+3*ABS(MOD('VSWR Calculator'!$C$23/Calculator!$F$20/2,1)-0.5))))/'VSWR Calculator'!$C$25)+$C53)^2+(1500*ABS(SIN(2*PI()*MOD(Calculator!$B$32/Calculator!$F$20,1)))*IF(MOD(Calculator!$B$32/Calculator!$F$20,1)&lt;0.5,-1,1))^2)),2))</f>
        <v>—</v>
      </c>
      <c r="DF53" s="253" t="str">
        <f aca="false">IF(OR(Calculator!$E$21&lt;&gt;"YES",Calculator!$B$32&lt;Calculator!$G$21),"—",ROUND((1+SQRT(((50*POWER(80,POWER(COS(PI()*MOD(Calculator!$B$32/Calculator!$F$21,1)),2))+MIN(500,MAX(30,100*EXP(-0.3*'VSWR Calculator'!$C$24)*(1+3*ABS(MOD('VSWR Calculator'!$C$23/Calculator!$F$21/2,1)-0.5))))/'VSWR Calculator'!$C$25)-$C53)^2+(1500*ABS(SIN(2*PI()*MOD(Calculator!$B$32/Calculator!$F$21,1)))*IF(MOD(Calculator!$B$32/Calculator!$F$21,1)&lt;0.5,-1,1))^2)/SQRT(((50*POWER(80,POWER(COS(PI()*MOD(Calculator!$B$32/Calculator!$F$21,1)),2))+MIN(500,MAX(30,100*EXP(-0.3*'VSWR Calculator'!$C$24)*(1+3*ABS(MOD('VSWR Calculator'!$C$23/Calculator!$F$21/2,1)-0.5))))/'VSWR Calculator'!$C$25)+$C53)^2+(1500*ABS(SIN(2*PI()*MOD(Calculator!$B$32/Calculator!$F$21,1)))*IF(MOD(Calculator!$B$32/Calculator!$F$21,1)&lt;0.5,-1,1))^2))/(1-SQRT(((50*POWER(80,POWER(COS(PI()*MOD(Calculator!$B$32/Calculator!$F$21,1)),2))+MIN(500,MAX(30,100*EXP(-0.3*'VSWR Calculator'!$C$24)*(1+3*ABS(MOD('VSWR Calculator'!$C$23/Calculator!$F$21/2,1)-0.5))))/'VSWR Calculator'!$C$25)-$C53)^2+(1500*ABS(SIN(2*PI()*MOD(Calculator!$B$32/Calculator!$F$21,1)))*IF(MOD(Calculator!$B$32/Calculator!$F$21,1)&lt;0.5,-1,1))^2)/SQRT(((50*POWER(80,POWER(COS(PI()*MOD(Calculator!$B$32/Calculator!$F$21,1)),2))+MIN(500,MAX(30,100*EXP(-0.3*'VSWR Calculator'!$C$24)*(1+3*ABS(MOD('VSWR Calculator'!$C$23/Calculator!$F$21/2,1)-0.5))))/'VSWR Calculator'!$C$25)+$C53)^2+(1500*ABS(SIN(2*PI()*MOD(Calculator!$B$32/Calculator!$F$21,1)))*IF(MOD(Calculator!$B$32/Calculator!$F$21,1)&lt;0.5,-1,1))^2)),2))</f>
        <v>—</v>
      </c>
      <c r="DG53" s="253" t="str">
        <f aca="false">IF(OR(Calculator!$E$22&lt;&gt;"YES",Calculator!$B$32&lt;Calculator!$G$22),"—",ROUND((1+SQRT(((50*POWER(80,POWER(COS(PI()*MOD(Calculator!$B$32/Calculator!$F$22,1)),2))+MIN(500,MAX(30,100*EXP(-0.3*'VSWR Calculator'!$C$24)*(1+3*ABS(MOD('VSWR Calculator'!$C$23/Calculator!$F$22/2,1)-0.5))))/'VSWR Calculator'!$C$25)-$C53)^2+(1500*ABS(SIN(2*PI()*MOD(Calculator!$B$32/Calculator!$F$22,1)))*IF(MOD(Calculator!$B$32/Calculator!$F$22,1)&lt;0.5,-1,1))^2)/SQRT(((50*POWER(80,POWER(COS(PI()*MOD(Calculator!$B$32/Calculator!$F$22,1)),2))+MIN(500,MAX(30,100*EXP(-0.3*'VSWR Calculator'!$C$24)*(1+3*ABS(MOD('VSWR Calculator'!$C$23/Calculator!$F$22/2,1)-0.5))))/'VSWR Calculator'!$C$25)+$C53)^2+(1500*ABS(SIN(2*PI()*MOD(Calculator!$B$32/Calculator!$F$22,1)))*IF(MOD(Calculator!$B$32/Calculator!$F$22,1)&lt;0.5,-1,1))^2))/(1-SQRT(((50*POWER(80,POWER(COS(PI()*MOD(Calculator!$B$32/Calculator!$F$22,1)),2))+MIN(500,MAX(30,100*EXP(-0.3*'VSWR Calculator'!$C$24)*(1+3*ABS(MOD('VSWR Calculator'!$C$23/Calculator!$F$22/2,1)-0.5))))/'VSWR Calculator'!$C$25)-$C53)^2+(1500*ABS(SIN(2*PI()*MOD(Calculator!$B$32/Calculator!$F$22,1)))*IF(MOD(Calculator!$B$32/Calculator!$F$22,1)&lt;0.5,-1,1))^2)/SQRT(((50*POWER(80,POWER(COS(PI()*MOD(Calculator!$B$32/Calculator!$F$22,1)),2))+MIN(500,MAX(30,100*EXP(-0.3*'VSWR Calculator'!$C$24)*(1+3*ABS(MOD('VSWR Calculator'!$C$23/Calculator!$F$22/2,1)-0.5))))/'VSWR Calculator'!$C$25)+$C53)^2+(1500*ABS(SIN(2*PI()*MOD(Calculator!$B$32/Calculator!$F$22,1)))*IF(MOD(Calculator!$B$32/Calculator!$F$22,1)&lt;0.5,-1,1))^2)),2))</f>
        <v>—</v>
      </c>
      <c r="DH53" s="253" t="n">
        <f aca="false">IFERROR(ROUND((IF(ISNUMBER(CW53),CW53,0)+IF(ISNUMBER(CX53),CX53,0)+IF(ISNUMBER(CY53),CY53,0)+IF(ISNUMBER(CZ53),CZ53,0)+IF(ISNUMBER(DA53),DA53,0)+IF(ISNUMBER(DB53),DB53,0)+IF(ISNUMBER(DC53),DC53,0)+IF(ISNUMBER(DD53),DD53,0)+IF(ISNUMBER(DE53),DE53,0)+IF(ISNUMBER(DF53),DF53,0)+IF(ISNUMBER(DG53),DG53,0))/(IF(ISNUMBER(CW53),1,0)+IF(ISNUMBER(CX53),1,0)+IF(ISNUMBER(CY53),1,0)+IF(ISNUMBER(CZ53),1,0)+IF(ISNUMBER(DA53),1,0)+IF(ISNUMBER(DB53),1,0)+IF(ISNUMBER(DC53),1,0)+IF(ISNUMBER(DD53),1,0)+IF(ISNUMBER(DE53),1,0)+IF(ISNUMBER(DF53),1,0)+IF(ISNUMBER(DG53),1,0)),4),"")</f>
        <v>8.555</v>
      </c>
      <c r="DI53" s="253" t="str">
        <f aca="false">IF(OR(Calculator!$E$12&lt;&gt;"YES",Calculator!$B$33&lt;Calculator!$G$12),"—",ROUND((1+SQRT(((50*POWER(80,POWER(COS(PI()*MOD(Calculator!$B$33/Calculator!$F$12,1)),2))+MIN(500,MAX(30,100*EXP(-0.3*'VSWR Calculator'!$C$24)*(1+3*ABS(MOD('VSWR Calculator'!$C$23/Calculator!$F$12/2,1)-0.5))))/'VSWR Calculator'!$C$25)-$C53)^2+(1500*ABS(SIN(2*PI()*MOD(Calculator!$B$33/Calculator!$F$12,1)))*IF(MOD(Calculator!$B$33/Calculator!$F$12,1)&lt;0.5,-1,1))^2)/SQRT(((50*POWER(80,POWER(COS(PI()*MOD(Calculator!$B$33/Calculator!$F$12,1)),2))+MIN(500,MAX(30,100*EXP(-0.3*'VSWR Calculator'!$C$24)*(1+3*ABS(MOD('VSWR Calculator'!$C$23/Calculator!$F$12/2,1)-0.5))))/'VSWR Calculator'!$C$25)+$C53)^2+(1500*ABS(SIN(2*PI()*MOD(Calculator!$B$33/Calculator!$F$12,1)))*IF(MOD(Calculator!$B$33/Calculator!$F$12,1)&lt;0.5,-1,1))^2))/(1-SQRT(((50*POWER(80,POWER(COS(PI()*MOD(Calculator!$B$33/Calculator!$F$12,1)),2))+MIN(500,MAX(30,100*EXP(-0.3*'VSWR Calculator'!$C$24)*(1+3*ABS(MOD('VSWR Calculator'!$C$23/Calculator!$F$12/2,1)-0.5))))/'VSWR Calculator'!$C$25)-$C53)^2+(1500*ABS(SIN(2*PI()*MOD(Calculator!$B$33/Calculator!$F$12,1)))*IF(MOD(Calculator!$B$33/Calculator!$F$12,1)&lt;0.5,-1,1))^2)/SQRT(((50*POWER(80,POWER(COS(PI()*MOD(Calculator!$B$33/Calculator!$F$12,1)),2))+MIN(500,MAX(30,100*EXP(-0.3*'VSWR Calculator'!$C$24)*(1+3*ABS(MOD('VSWR Calculator'!$C$23/Calculator!$F$12/2,1)-0.5))))/'VSWR Calculator'!$C$25)+$C53)^2+(1500*ABS(SIN(2*PI()*MOD(Calculator!$B$33/Calculator!$F$12,1)))*IF(MOD(Calculator!$B$33/Calculator!$F$12,1)&lt;0.5,-1,1))^2)),2))</f>
        <v>—</v>
      </c>
      <c r="DJ53" s="253" t="str">
        <f aca="false">IF(OR(Calculator!$E$13&lt;&gt;"YES",Calculator!$B$33&lt;Calculator!$G$13),"—",ROUND((1+SQRT(((50*POWER(80,POWER(COS(PI()*MOD(Calculator!$B$33/Calculator!$F$13,1)),2))+MIN(500,MAX(30,100*EXP(-0.3*'VSWR Calculator'!$C$24)*(1+3*ABS(MOD('VSWR Calculator'!$C$23/Calculator!$F$13/2,1)-0.5))))/'VSWR Calculator'!$C$25)-$C53)^2+(1500*ABS(SIN(2*PI()*MOD(Calculator!$B$33/Calculator!$F$13,1)))*IF(MOD(Calculator!$B$33/Calculator!$F$13,1)&lt;0.5,-1,1))^2)/SQRT(((50*POWER(80,POWER(COS(PI()*MOD(Calculator!$B$33/Calculator!$F$13,1)),2))+MIN(500,MAX(30,100*EXP(-0.3*'VSWR Calculator'!$C$24)*(1+3*ABS(MOD('VSWR Calculator'!$C$23/Calculator!$F$13/2,1)-0.5))))/'VSWR Calculator'!$C$25)+$C53)^2+(1500*ABS(SIN(2*PI()*MOD(Calculator!$B$33/Calculator!$F$13,1)))*IF(MOD(Calculator!$B$33/Calculator!$F$13,1)&lt;0.5,-1,1))^2))/(1-SQRT(((50*POWER(80,POWER(COS(PI()*MOD(Calculator!$B$33/Calculator!$F$13,1)),2))+MIN(500,MAX(30,100*EXP(-0.3*'VSWR Calculator'!$C$24)*(1+3*ABS(MOD('VSWR Calculator'!$C$23/Calculator!$F$13/2,1)-0.5))))/'VSWR Calculator'!$C$25)-$C53)^2+(1500*ABS(SIN(2*PI()*MOD(Calculator!$B$33/Calculator!$F$13,1)))*IF(MOD(Calculator!$B$33/Calculator!$F$13,1)&lt;0.5,-1,1))^2)/SQRT(((50*POWER(80,POWER(COS(PI()*MOD(Calculator!$B$33/Calculator!$F$13,1)),2))+MIN(500,MAX(30,100*EXP(-0.3*'VSWR Calculator'!$C$24)*(1+3*ABS(MOD('VSWR Calculator'!$C$23/Calculator!$F$13/2,1)-0.5))))/'VSWR Calculator'!$C$25)+$C53)^2+(1500*ABS(SIN(2*PI()*MOD(Calculator!$B$33/Calculator!$F$13,1)))*IF(MOD(Calculator!$B$33/Calculator!$F$13,1)&lt;0.5,-1,1))^2)),2))</f>
        <v>—</v>
      </c>
      <c r="DK53" s="253" t="str">
        <f aca="false">IF(OR(Calculator!$E$14&lt;&gt;"YES",Calculator!$B$33&lt;Calculator!$G$14),"—",ROUND((1+SQRT(((50*POWER(80,POWER(COS(PI()*MOD(Calculator!$B$33/Calculator!$F$14,1)),2))+MIN(500,MAX(30,100*EXP(-0.3*'VSWR Calculator'!$C$24)*(1+3*ABS(MOD('VSWR Calculator'!$C$23/Calculator!$F$14/2,1)-0.5))))/'VSWR Calculator'!$C$25)-$C53)^2+(1500*ABS(SIN(2*PI()*MOD(Calculator!$B$33/Calculator!$F$14,1)))*IF(MOD(Calculator!$B$33/Calculator!$F$14,1)&lt;0.5,-1,1))^2)/SQRT(((50*POWER(80,POWER(COS(PI()*MOD(Calculator!$B$33/Calculator!$F$14,1)),2))+MIN(500,MAX(30,100*EXP(-0.3*'VSWR Calculator'!$C$24)*(1+3*ABS(MOD('VSWR Calculator'!$C$23/Calculator!$F$14/2,1)-0.5))))/'VSWR Calculator'!$C$25)+$C53)^2+(1500*ABS(SIN(2*PI()*MOD(Calculator!$B$33/Calculator!$F$14,1)))*IF(MOD(Calculator!$B$33/Calculator!$F$14,1)&lt;0.5,-1,1))^2))/(1-SQRT(((50*POWER(80,POWER(COS(PI()*MOD(Calculator!$B$33/Calculator!$F$14,1)),2))+MIN(500,MAX(30,100*EXP(-0.3*'VSWR Calculator'!$C$24)*(1+3*ABS(MOD('VSWR Calculator'!$C$23/Calculator!$F$14/2,1)-0.5))))/'VSWR Calculator'!$C$25)-$C53)^2+(1500*ABS(SIN(2*PI()*MOD(Calculator!$B$33/Calculator!$F$14,1)))*IF(MOD(Calculator!$B$33/Calculator!$F$14,1)&lt;0.5,-1,1))^2)/SQRT(((50*POWER(80,POWER(COS(PI()*MOD(Calculator!$B$33/Calculator!$F$14,1)),2))+MIN(500,MAX(30,100*EXP(-0.3*'VSWR Calculator'!$C$24)*(1+3*ABS(MOD('VSWR Calculator'!$C$23/Calculator!$F$14/2,1)-0.5))))/'VSWR Calculator'!$C$25)+$C53)^2+(1500*ABS(SIN(2*PI()*MOD(Calculator!$B$33/Calculator!$F$14,1)))*IF(MOD(Calculator!$B$33/Calculator!$F$14,1)&lt;0.5,-1,1))^2)),2))</f>
        <v>—</v>
      </c>
      <c r="DL53" s="253" t="n">
        <f aca="false">IF(OR(Calculator!$E$15&lt;&gt;"YES",Calculator!$B$33&lt;Calculator!$G$15),"—",ROUND((1+SQRT(((50*POWER(80,POWER(COS(PI()*MOD(Calculator!$B$33/Calculator!$F$15,1)),2))+MIN(500,MAX(30,100*EXP(-0.3*'VSWR Calculator'!$C$24)*(1+3*ABS(MOD('VSWR Calculator'!$C$23/Calculator!$F$15/2,1)-0.5))))/'VSWR Calculator'!$C$25)-$C53)^2+(1500*ABS(SIN(2*PI()*MOD(Calculator!$B$33/Calculator!$F$15,1)))*IF(MOD(Calculator!$B$33/Calculator!$F$15,1)&lt;0.5,-1,1))^2)/SQRT(((50*POWER(80,POWER(COS(PI()*MOD(Calculator!$B$33/Calculator!$F$15,1)),2))+MIN(500,MAX(30,100*EXP(-0.3*'VSWR Calculator'!$C$24)*(1+3*ABS(MOD('VSWR Calculator'!$C$23/Calculator!$F$15/2,1)-0.5))))/'VSWR Calculator'!$C$25)+$C53)^2+(1500*ABS(SIN(2*PI()*MOD(Calculator!$B$33/Calculator!$F$15,1)))*IF(MOD(Calculator!$B$33/Calculator!$F$15,1)&lt;0.5,-1,1))^2))/(1-SQRT(((50*POWER(80,POWER(COS(PI()*MOD(Calculator!$B$33/Calculator!$F$15,1)),2))+MIN(500,MAX(30,100*EXP(-0.3*'VSWR Calculator'!$C$24)*(1+3*ABS(MOD('VSWR Calculator'!$C$23/Calculator!$F$15/2,1)-0.5))))/'VSWR Calculator'!$C$25)-$C53)^2+(1500*ABS(SIN(2*PI()*MOD(Calculator!$B$33/Calculator!$F$15,1)))*IF(MOD(Calculator!$B$33/Calculator!$F$15,1)&lt;0.5,-1,1))^2)/SQRT(((50*POWER(80,POWER(COS(PI()*MOD(Calculator!$B$33/Calculator!$F$15,1)),2))+MIN(500,MAX(30,100*EXP(-0.3*'VSWR Calculator'!$C$24)*(1+3*ABS(MOD('VSWR Calculator'!$C$23/Calculator!$F$15/2,1)-0.5))))/'VSWR Calculator'!$C$25)+$C53)^2+(1500*ABS(SIN(2*PI()*MOD(Calculator!$B$33/Calculator!$F$15,1)))*IF(MOD(Calculator!$B$33/Calculator!$F$15,1)&lt;0.5,-1,1))^2)),2))</f>
        <v>3.26</v>
      </c>
      <c r="DM53" s="253" t="str">
        <f aca="false">IF(OR(Calculator!$E$16&lt;&gt;"YES",Calculator!$B$33&lt;Calculator!$G$16),"—",ROUND((1+SQRT(((50*POWER(80,POWER(COS(PI()*MOD(Calculator!$B$33/Calculator!$F$16,1)),2))+MIN(500,MAX(30,100*EXP(-0.3*'VSWR Calculator'!$C$24)*(1+3*ABS(MOD('VSWR Calculator'!$C$23/Calculator!$F$16/2,1)-0.5))))/'VSWR Calculator'!$C$25)-$C53)^2+(1500*ABS(SIN(2*PI()*MOD(Calculator!$B$33/Calculator!$F$16,1)))*IF(MOD(Calculator!$B$33/Calculator!$F$16,1)&lt;0.5,-1,1))^2)/SQRT(((50*POWER(80,POWER(COS(PI()*MOD(Calculator!$B$33/Calculator!$F$16,1)),2))+MIN(500,MAX(30,100*EXP(-0.3*'VSWR Calculator'!$C$24)*(1+3*ABS(MOD('VSWR Calculator'!$C$23/Calculator!$F$16/2,1)-0.5))))/'VSWR Calculator'!$C$25)+$C53)^2+(1500*ABS(SIN(2*PI()*MOD(Calculator!$B$33/Calculator!$F$16,1)))*IF(MOD(Calculator!$B$33/Calculator!$F$16,1)&lt;0.5,-1,1))^2))/(1-SQRT(((50*POWER(80,POWER(COS(PI()*MOD(Calculator!$B$33/Calculator!$F$16,1)),2))+MIN(500,MAX(30,100*EXP(-0.3*'VSWR Calculator'!$C$24)*(1+3*ABS(MOD('VSWR Calculator'!$C$23/Calculator!$F$16/2,1)-0.5))))/'VSWR Calculator'!$C$25)-$C53)^2+(1500*ABS(SIN(2*PI()*MOD(Calculator!$B$33/Calculator!$F$16,1)))*IF(MOD(Calculator!$B$33/Calculator!$F$16,1)&lt;0.5,-1,1))^2)/SQRT(((50*POWER(80,POWER(COS(PI()*MOD(Calculator!$B$33/Calculator!$F$16,1)),2))+MIN(500,MAX(30,100*EXP(-0.3*'VSWR Calculator'!$C$24)*(1+3*ABS(MOD('VSWR Calculator'!$C$23/Calculator!$F$16/2,1)-0.5))))/'VSWR Calculator'!$C$25)+$C53)^2+(1500*ABS(SIN(2*PI()*MOD(Calculator!$B$33/Calculator!$F$16,1)))*IF(MOD(Calculator!$B$33/Calculator!$F$16,1)&lt;0.5,-1,1))^2)),2))</f>
        <v>—</v>
      </c>
      <c r="DN53" s="253" t="n">
        <f aca="false">IF(OR(Calculator!$E$17&lt;&gt;"YES",Calculator!$B$33&lt;Calculator!$G$17),"—",ROUND((1+SQRT(((50*POWER(80,POWER(COS(PI()*MOD(Calculator!$B$33/Calculator!$F$17,1)),2))+MIN(500,MAX(30,100*EXP(-0.3*'VSWR Calculator'!$C$24)*(1+3*ABS(MOD('VSWR Calculator'!$C$23/Calculator!$F$17/2,1)-0.5))))/'VSWR Calculator'!$C$25)-$C53)^2+(1500*ABS(SIN(2*PI()*MOD(Calculator!$B$33/Calculator!$F$17,1)))*IF(MOD(Calculator!$B$33/Calculator!$F$17,1)&lt;0.5,-1,1))^2)/SQRT(((50*POWER(80,POWER(COS(PI()*MOD(Calculator!$B$33/Calculator!$F$17,1)),2))+MIN(500,MAX(30,100*EXP(-0.3*'VSWR Calculator'!$C$24)*(1+3*ABS(MOD('VSWR Calculator'!$C$23/Calculator!$F$17/2,1)-0.5))))/'VSWR Calculator'!$C$25)+$C53)^2+(1500*ABS(SIN(2*PI()*MOD(Calculator!$B$33/Calculator!$F$17,1)))*IF(MOD(Calculator!$B$33/Calculator!$F$17,1)&lt;0.5,-1,1))^2))/(1-SQRT(((50*POWER(80,POWER(COS(PI()*MOD(Calculator!$B$33/Calculator!$F$17,1)),2))+MIN(500,MAX(30,100*EXP(-0.3*'VSWR Calculator'!$C$24)*(1+3*ABS(MOD('VSWR Calculator'!$C$23/Calculator!$F$17/2,1)-0.5))))/'VSWR Calculator'!$C$25)-$C53)^2+(1500*ABS(SIN(2*PI()*MOD(Calculator!$B$33/Calculator!$F$17,1)))*IF(MOD(Calculator!$B$33/Calculator!$F$17,1)&lt;0.5,-1,1))^2)/SQRT(((50*POWER(80,POWER(COS(PI()*MOD(Calculator!$B$33/Calculator!$F$17,1)),2))+MIN(500,MAX(30,100*EXP(-0.3*'VSWR Calculator'!$C$24)*(1+3*ABS(MOD('VSWR Calculator'!$C$23/Calculator!$F$17/2,1)-0.5))))/'VSWR Calculator'!$C$25)+$C53)^2+(1500*ABS(SIN(2*PI()*MOD(Calculator!$B$33/Calculator!$F$17,1)))*IF(MOD(Calculator!$B$33/Calculator!$F$17,1)&lt;0.5,-1,1))^2)),2))</f>
        <v>14.85</v>
      </c>
      <c r="DO53" s="253" t="str">
        <f aca="false">IF(OR(Calculator!$E$18&lt;&gt;"YES",Calculator!$B$33&lt;Calculator!$G$18),"—",ROUND((1+SQRT(((50*POWER(80,POWER(COS(PI()*MOD(Calculator!$B$33/Calculator!$F$18,1)),2))+MIN(500,MAX(30,100*EXP(-0.3*'VSWR Calculator'!$C$24)*(1+3*ABS(MOD('VSWR Calculator'!$C$23/Calculator!$F$18/2,1)-0.5))))/'VSWR Calculator'!$C$25)-$C53)^2+(1500*ABS(SIN(2*PI()*MOD(Calculator!$B$33/Calculator!$F$18,1)))*IF(MOD(Calculator!$B$33/Calculator!$F$18,1)&lt;0.5,-1,1))^2)/SQRT(((50*POWER(80,POWER(COS(PI()*MOD(Calculator!$B$33/Calculator!$F$18,1)),2))+MIN(500,MAX(30,100*EXP(-0.3*'VSWR Calculator'!$C$24)*(1+3*ABS(MOD('VSWR Calculator'!$C$23/Calculator!$F$18/2,1)-0.5))))/'VSWR Calculator'!$C$25)+$C53)^2+(1500*ABS(SIN(2*PI()*MOD(Calculator!$B$33/Calculator!$F$18,1)))*IF(MOD(Calculator!$B$33/Calculator!$F$18,1)&lt;0.5,-1,1))^2))/(1-SQRT(((50*POWER(80,POWER(COS(PI()*MOD(Calculator!$B$33/Calculator!$F$18,1)),2))+MIN(500,MAX(30,100*EXP(-0.3*'VSWR Calculator'!$C$24)*(1+3*ABS(MOD('VSWR Calculator'!$C$23/Calculator!$F$18/2,1)-0.5))))/'VSWR Calculator'!$C$25)-$C53)^2+(1500*ABS(SIN(2*PI()*MOD(Calculator!$B$33/Calculator!$F$18,1)))*IF(MOD(Calculator!$B$33/Calculator!$F$18,1)&lt;0.5,-1,1))^2)/SQRT(((50*POWER(80,POWER(COS(PI()*MOD(Calculator!$B$33/Calculator!$F$18,1)),2))+MIN(500,MAX(30,100*EXP(-0.3*'VSWR Calculator'!$C$24)*(1+3*ABS(MOD('VSWR Calculator'!$C$23/Calculator!$F$18/2,1)-0.5))))/'VSWR Calculator'!$C$25)+$C53)^2+(1500*ABS(SIN(2*PI()*MOD(Calculator!$B$33/Calculator!$F$18,1)))*IF(MOD(Calculator!$B$33/Calculator!$F$18,1)&lt;0.5,-1,1))^2)),2))</f>
        <v>—</v>
      </c>
      <c r="DP53" s="253" t="str">
        <f aca="false">IF(OR(Calculator!$E$19&lt;&gt;"YES",Calculator!$B$33&lt;Calculator!$G$19),"—",ROUND((1+SQRT(((50*POWER(80,POWER(COS(PI()*MOD(Calculator!$B$33/Calculator!$F$19,1)),2))+MIN(500,MAX(30,100*EXP(-0.3*'VSWR Calculator'!$C$24)*(1+3*ABS(MOD('VSWR Calculator'!$C$23/Calculator!$F$19/2,1)-0.5))))/'VSWR Calculator'!$C$25)-$C53)^2+(1500*ABS(SIN(2*PI()*MOD(Calculator!$B$33/Calculator!$F$19,1)))*IF(MOD(Calculator!$B$33/Calculator!$F$19,1)&lt;0.5,-1,1))^2)/SQRT(((50*POWER(80,POWER(COS(PI()*MOD(Calculator!$B$33/Calculator!$F$19,1)),2))+MIN(500,MAX(30,100*EXP(-0.3*'VSWR Calculator'!$C$24)*(1+3*ABS(MOD('VSWR Calculator'!$C$23/Calculator!$F$19/2,1)-0.5))))/'VSWR Calculator'!$C$25)+$C53)^2+(1500*ABS(SIN(2*PI()*MOD(Calculator!$B$33/Calculator!$F$19,1)))*IF(MOD(Calculator!$B$33/Calculator!$F$19,1)&lt;0.5,-1,1))^2))/(1-SQRT(((50*POWER(80,POWER(COS(PI()*MOD(Calculator!$B$33/Calculator!$F$19,1)),2))+MIN(500,MAX(30,100*EXP(-0.3*'VSWR Calculator'!$C$24)*(1+3*ABS(MOD('VSWR Calculator'!$C$23/Calculator!$F$19/2,1)-0.5))))/'VSWR Calculator'!$C$25)-$C53)^2+(1500*ABS(SIN(2*PI()*MOD(Calculator!$B$33/Calculator!$F$19,1)))*IF(MOD(Calculator!$B$33/Calculator!$F$19,1)&lt;0.5,-1,1))^2)/SQRT(((50*POWER(80,POWER(COS(PI()*MOD(Calculator!$B$33/Calculator!$F$19,1)),2))+MIN(500,MAX(30,100*EXP(-0.3*'VSWR Calculator'!$C$24)*(1+3*ABS(MOD('VSWR Calculator'!$C$23/Calculator!$F$19/2,1)-0.5))))/'VSWR Calculator'!$C$25)+$C53)^2+(1500*ABS(SIN(2*PI()*MOD(Calculator!$B$33/Calculator!$F$19,1)))*IF(MOD(Calculator!$B$33/Calculator!$F$19,1)&lt;0.5,-1,1))^2)),2))</f>
        <v>—</v>
      </c>
      <c r="DQ53" s="253" t="str">
        <f aca="false">IF(OR(Calculator!$E$20&lt;&gt;"YES",Calculator!$B$33&lt;Calculator!$G$20),"—",ROUND((1+SQRT(((50*POWER(80,POWER(COS(PI()*MOD(Calculator!$B$33/Calculator!$F$20,1)),2))+MIN(500,MAX(30,100*EXP(-0.3*'VSWR Calculator'!$C$24)*(1+3*ABS(MOD('VSWR Calculator'!$C$23/Calculator!$F$20/2,1)-0.5))))/'VSWR Calculator'!$C$25)-$C53)^2+(1500*ABS(SIN(2*PI()*MOD(Calculator!$B$33/Calculator!$F$20,1)))*IF(MOD(Calculator!$B$33/Calculator!$F$20,1)&lt;0.5,-1,1))^2)/SQRT(((50*POWER(80,POWER(COS(PI()*MOD(Calculator!$B$33/Calculator!$F$20,1)),2))+MIN(500,MAX(30,100*EXP(-0.3*'VSWR Calculator'!$C$24)*(1+3*ABS(MOD('VSWR Calculator'!$C$23/Calculator!$F$20/2,1)-0.5))))/'VSWR Calculator'!$C$25)+$C53)^2+(1500*ABS(SIN(2*PI()*MOD(Calculator!$B$33/Calculator!$F$20,1)))*IF(MOD(Calculator!$B$33/Calculator!$F$20,1)&lt;0.5,-1,1))^2))/(1-SQRT(((50*POWER(80,POWER(COS(PI()*MOD(Calculator!$B$33/Calculator!$F$20,1)),2))+MIN(500,MAX(30,100*EXP(-0.3*'VSWR Calculator'!$C$24)*(1+3*ABS(MOD('VSWR Calculator'!$C$23/Calculator!$F$20/2,1)-0.5))))/'VSWR Calculator'!$C$25)-$C53)^2+(1500*ABS(SIN(2*PI()*MOD(Calculator!$B$33/Calculator!$F$20,1)))*IF(MOD(Calculator!$B$33/Calculator!$F$20,1)&lt;0.5,-1,1))^2)/SQRT(((50*POWER(80,POWER(COS(PI()*MOD(Calculator!$B$33/Calculator!$F$20,1)),2))+MIN(500,MAX(30,100*EXP(-0.3*'VSWR Calculator'!$C$24)*(1+3*ABS(MOD('VSWR Calculator'!$C$23/Calculator!$F$20/2,1)-0.5))))/'VSWR Calculator'!$C$25)+$C53)^2+(1500*ABS(SIN(2*PI()*MOD(Calculator!$B$33/Calculator!$F$20,1)))*IF(MOD(Calculator!$B$33/Calculator!$F$20,1)&lt;0.5,-1,1))^2)),2))</f>
        <v>—</v>
      </c>
      <c r="DR53" s="253" t="str">
        <f aca="false">IF(OR(Calculator!$E$21&lt;&gt;"YES",Calculator!$B$33&lt;Calculator!$G$21),"—",ROUND((1+SQRT(((50*POWER(80,POWER(COS(PI()*MOD(Calculator!$B$33/Calculator!$F$21,1)),2))+MIN(500,MAX(30,100*EXP(-0.3*'VSWR Calculator'!$C$24)*(1+3*ABS(MOD('VSWR Calculator'!$C$23/Calculator!$F$21/2,1)-0.5))))/'VSWR Calculator'!$C$25)-$C53)^2+(1500*ABS(SIN(2*PI()*MOD(Calculator!$B$33/Calculator!$F$21,1)))*IF(MOD(Calculator!$B$33/Calculator!$F$21,1)&lt;0.5,-1,1))^2)/SQRT(((50*POWER(80,POWER(COS(PI()*MOD(Calculator!$B$33/Calculator!$F$21,1)),2))+MIN(500,MAX(30,100*EXP(-0.3*'VSWR Calculator'!$C$24)*(1+3*ABS(MOD('VSWR Calculator'!$C$23/Calculator!$F$21/2,1)-0.5))))/'VSWR Calculator'!$C$25)+$C53)^2+(1500*ABS(SIN(2*PI()*MOD(Calculator!$B$33/Calculator!$F$21,1)))*IF(MOD(Calculator!$B$33/Calculator!$F$21,1)&lt;0.5,-1,1))^2))/(1-SQRT(((50*POWER(80,POWER(COS(PI()*MOD(Calculator!$B$33/Calculator!$F$21,1)),2))+MIN(500,MAX(30,100*EXP(-0.3*'VSWR Calculator'!$C$24)*(1+3*ABS(MOD('VSWR Calculator'!$C$23/Calculator!$F$21/2,1)-0.5))))/'VSWR Calculator'!$C$25)-$C53)^2+(1500*ABS(SIN(2*PI()*MOD(Calculator!$B$33/Calculator!$F$21,1)))*IF(MOD(Calculator!$B$33/Calculator!$F$21,1)&lt;0.5,-1,1))^2)/SQRT(((50*POWER(80,POWER(COS(PI()*MOD(Calculator!$B$33/Calculator!$F$21,1)),2))+MIN(500,MAX(30,100*EXP(-0.3*'VSWR Calculator'!$C$24)*(1+3*ABS(MOD('VSWR Calculator'!$C$23/Calculator!$F$21/2,1)-0.5))))/'VSWR Calculator'!$C$25)+$C53)^2+(1500*ABS(SIN(2*PI()*MOD(Calculator!$B$33/Calculator!$F$21,1)))*IF(MOD(Calculator!$B$33/Calculator!$F$21,1)&lt;0.5,-1,1))^2)),2))</f>
        <v>—</v>
      </c>
      <c r="DS53" s="253" t="str">
        <f aca="false">IF(OR(Calculator!$E$22&lt;&gt;"YES",Calculator!$B$33&lt;Calculator!$G$22),"—",ROUND((1+SQRT(((50*POWER(80,POWER(COS(PI()*MOD(Calculator!$B$33/Calculator!$F$22,1)),2))+MIN(500,MAX(30,100*EXP(-0.3*'VSWR Calculator'!$C$24)*(1+3*ABS(MOD('VSWR Calculator'!$C$23/Calculator!$F$22/2,1)-0.5))))/'VSWR Calculator'!$C$25)-$C53)^2+(1500*ABS(SIN(2*PI()*MOD(Calculator!$B$33/Calculator!$F$22,1)))*IF(MOD(Calculator!$B$33/Calculator!$F$22,1)&lt;0.5,-1,1))^2)/SQRT(((50*POWER(80,POWER(COS(PI()*MOD(Calculator!$B$33/Calculator!$F$22,1)),2))+MIN(500,MAX(30,100*EXP(-0.3*'VSWR Calculator'!$C$24)*(1+3*ABS(MOD('VSWR Calculator'!$C$23/Calculator!$F$22/2,1)-0.5))))/'VSWR Calculator'!$C$25)+$C53)^2+(1500*ABS(SIN(2*PI()*MOD(Calculator!$B$33/Calculator!$F$22,1)))*IF(MOD(Calculator!$B$33/Calculator!$F$22,1)&lt;0.5,-1,1))^2))/(1-SQRT(((50*POWER(80,POWER(COS(PI()*MOD(Calculator!$B$33/Calculator!$F$22,1)),2))+MIN(500,MAX(30,100*EXP(-0.3*'VSWR Calculator'!$C$24)*(1+3*ABS(MOD('VSWR Calculator'!$C$23/Calculator!$F$22/2,1)-0.5))))/'VSWR Calculator'!$C$25)-$C53)^2+(1500*ABS(SIN(2*PI()*MOD(Calculator!$B$33/Calculator!$F$22,1)))*IF(MOD(Calculator!$B$33/Calculator!$F$22,1)&lt;0.5,-1,1))^2)/SQRT(((50*POWER(80,POWER(COS(PI()*MOD(Calculator!$B$33/Calculator!$F$22,1)),2))+MIN(500,MAX(30,100*EXP(-0.3*'VSWR Calculator'!$C$24)*(1+3*ABS(MOD('VSWR Calculator'!$C$23/Calculator!$F$22/2,1)-0.5))))/'VSWR Calculator'!$C$25)+$C53)^2+(1500*ABS(SIN(2*PI()*MOD(Calculator!$B$33/Calculator!$F$22,1)))*IF(MOD(Calculator!$B$33/Calculator!$F$22,1)&lt;0.5,-1,1))^2)),2))</f>
        <v>—</v>
      </c>
      <c r="DT53" s="253" t="n">
        <f aca="false">IFERROR(ROUND((IF(ISNUMBER(DI53),DI53,0)+IF(ISNUMBER(DJ53),DJ53,0)+IF(ISNUMBER(DK53),DK53,0)+IF(ISNUMBER(DL53),DL53,0)+IF(ISNUMBER(DM53),DM53,0)+IF(ISNUMBER(DN53),DN53,0)+IF(ISNUMBER(DO53),DO53,0)+IF(ISNUMBER(DP53),DP53,0)+IF(ISNUMBER(DQ53),DQ53,0)+IF(ISNUMBER(DR53),DR53,0)+IF(ISNUMBER(DS53),DS53,0))/(IF(ISNUMBER(DI53),1,0)+IF(ISNUMBER(DJ53),1,0)+IF(ISNUMBER(DK53),1,0)+IF(ISNUMBER(DL53),1,0)+IF(ISNUMBER(DM53),1,0)+IF(ISNUMBER(DN53),1,0)+IF(ISNUMBER(DO53),1,0)+IF(ISNUMBER(DP53),1,0)+IF(ISNUMBER(DQ53),1,0)+IF(ISNUMBER(DR53),1,0)+IF(ISNUMBER(DS53),1,0)),4),"")</f>
        <v>9.055</v>
      </c>
      <c r="DU53" s="253" t="str">
        <f aca="false">IF(OR(Calculator!$E$12&lt;&gt;"YES",Calculator!$B$34&lt;Calculator!$G$12),"—",ROUND((1+SQRT(((50*POWER(80,POWER(COS(PI()*MOD(Calculator!$B$34/Calculator!$F$12,1)),2))-$C53)^2+(1500*ABS(SIN(2*PI()*MOD(Calculator!$B$34/Calculator!$F$12,1)))*IF(MOD(Calculator!$B$34/Calculator!$F$12,1)&lt;0.5,-1,1))^2)/((50*POWER(80,POWER(COS(PI()*MOD(Calculator!$B$34/Calculator!$F$12,1)),2))+$C53)^2+(1500*ABS(SIN(2*PI()*MOD(Calculator!$B$34/Calculator!$F$12,1)))*IF(MOD(Calculator!$B$34/Calculator!$F$12,1)&lt;0.5,-1,1))^2)))/(1-SQRT(((50*POWER(80,POWER(COS(PI()*MOD(Calculator!$B$34/Calculator!$F$12,1)),2))-$C53)^2+(1500*ABS(SIN(2*PI()*MOD(Calculator!$B$34/Calculator!$F$12,1)))*IF(MOD(Calculator!$B$34/Calculator!$F$12,1)&lt;0.5,-1,1))^2)/((50*POWER(80,POWER(COS(PI()*MOD(Calculator!$B$34/Calculator!$F$12,1)),2))+$C53)^2+(1500*ABS(SIN(2*PI()*MOD(Calculator!$B$34/Calculator!$F$12,1)))*IF(MOD(Calculator!$B$34/Calculator!$F$12,1)&lt;0.5,-1,1))^2))),2))</f>
        <v>—</v>
      </c>
      <c r="DV53" s="253" t="str">
        <f aca="false">IF(OR(Calculator!$E$13&lt;&gt;"YES",Calculator!$B$34&lt;Calculator!$G$13),"—",ROUND((1+SQRT(((50*POWER(80,POWER(COS(PI()*MOD(Calculator!$B$34/Calculator!$F$13,1)),2))-$C53)^2+(1500*ABS(SIN(2*PI()*MOD(Calculator!$B$34/Calculator!$F$13,1)))*IF(MOD(Calculator!$B$34/Calculator!$F$13,1)&lt;0.5,-1,1))^2)/((50*POWER(80,POWER(COS(PI()*MOD(Calculator!$B$34/Calculator!$F$13,1)),2))+$C53)^2+(1500*ABS(SIN(2*PI()*MOD(Calculator!$B$34/Calculator!$F$13,1)))*IF(MOD(Calculator!$B$34/Calculator!$F$13,1)&lt;0.5,-1,1))^2)))/(1-SQRT(((50*POWER(80,POWER(COS(PI()*MOD(Calculator!$B$34/Calculator!$F$13,1)),2))-$C53)^2+(1500*ABS(SIN(2*PI()*MOD(Calculator!$B$34/Calculator!$F$13,1)))*IF(MOD(Calculator!$B$34/Calculator!$F$13,1)&lt;0.5,-1,1))^2)/((50*POWER(80,POWER(COS(PI()*MOD(Calculator!$B$34/Calculator!$F$13,1)),2))+$C53)^2+(1500*ABS(SIN(2*PI()*MOD(Calculator!$B$34/Calculator!$F$13,1)))*IF(MOD(Calculator!$B$34/Calculator!$F$13,1)&lt;0.5,-1,1))^2))),2))</f>
        <v>—</v>
      </c>
      <c r="DW53" s="253" t="str">
        <f aca="false">IF(OR(Calculator!$E$14&lt;&gt;"YES",Calculator!$B$34&lt;Calculator!$G$14),"—",ROUND((1+SQRT(((50*POWER(80,POWER(COS(PI()*MOD(Calculator!$B$34/Calculator!$F$14,1)),2))-$C53)^2+(1500*ABS(SIN(2*PI()*MOD(Calculator!$B$34/Calculator!$F$14,1)))*IF(MOD(Calculator!$B$34/Calculator!$F$14,1)&lt;0.5,-1,1))^2)/((50*POWER(80,POWER(COS(PI()*MOD(Calculator!$B$34/Calculator!$F$14,1)),2))+$C53)^2+(1500*ABS(SIN(2*PI()*MOD(Calculator!$B$34/Calculator!$F$14,1)))*IF(MOD(Calculator!$B$34/Calculator!$F$14,1)&lt;0.5,-1,1))^2)))/(1-SQRT(((50*POWER(80,POWER(COS(PI()*MOD(Calculator!$B$34/Calculator!$F$14,1)),2))-$C53)^2+(1500*ABS(SIN(2*PI()*MOD(Calculator!$B$34/Calculator!$F$14,1)))*IF(MOD(Calculator!$B$34/Calculator!$F$14,1)&lt;0.5,-1,1))^2)/((50*POWER(80,POWER(COS(PI()*MOD(Calculator!$B$34/Calculator!$F$14,1)),2))+$C53)^2+(1500*ABS(SIN(2*PI()*MOD(Calculator!$B$34/Calculator!$F$14,1)))*IF(MOD(Calculator!$B$34/Calculator!$F$14,1)&lt;0.5,-1,1))^2))),2))</f>
        <v>—</v>
      </c>
      <c r="DX53" s="253" t="n">
        <f aca="false">IF(OR(Calculator!$E$15&lt;&gt;"YES",Calculator!$B$34&lt;Calculator!$G$15),"—",ROUND((1+SQRT(((50*POWER(80,POWER(COS(PI()*MOD(Calculator!$B$34/Calculator!$F$15,1)),2))-$C53)^2+(1500*ABS(SIN(2*PI()*MOD(Calculator!$B$34/Calculator!$F$15,1)))*IF(MOD(Calculator!$B$34/Calculator!$F$15,1)&lt;0.5,-1,1))^2)/((50*POWER(80,POWER(COS(PI()*MOD(Calculator!$B$34/Calculator!$F$15,1)),2))+$C53)^2+(1500*ABS(SIN(2*PI()*MOD(Calculator!$B$34/Calculator!$F$15,1)))*IF(MOD(Calculator!$B$34/Calculator!$F$15,1)&lt;0.5,-1,1))^2)))/(1-SQRT(((50*POWER(80,POWER(COS(PI()*MOD(Calculator!$B$34/Calculator!$F$15,1)),2))-$C53)^2+(1500*ABS(SIN(2*PI()*MOD(Calculator!$B$34/Calculator!$F$15,1)))*IF(MOD(Calculator!$B$34/Calculator!$F$15,1)&lt;0.5,-1,1))^2)/((50*POWER(80,POWER(COS(PI()*MOD(Calculator!$B$34/Calculator!$F$15,1)),2))+$C53)^2+(1500*ABS(SIN(2*PI()*MOD(Calculator!$B$34/Calculator!$F$15,1)))*IF(MOD(Calculator!$B$34/Calculator!$F$15,1)&lt;0.5,-1,1))^2))),2))</f>
        <v>19.51</v>
      </c>
      <c r="DY53" s="253" t="str">
        <f aca="false">IF(OR(Calculator!$E$16&lt;&gt;"YES",Calculator!$B$34&lt;Calculator!$G$16),"—",ROUND((1+SQRT(((50*POWER(80,POWER(COS(PI()*MOD(Calculator!$B$34/Calculator!$F$16,1)),2))-$C53)^2+(1500*ABS(SIN(2*PI()*MOD(Calculator!$B$34/Calculator!$F$16,1)))*IF(MOD(Calculator!$B$34/Calculator!$F$16,1)&lt;0.5,-1,1))^2)/((50*POWER(80,POWER(COS(PI()*MOD(Calculator!$B$34/Calculator!$F$16,1)),2))+$C53)^2+(1500*ABS(SIN(2*PI()*MOD(Calculator!$B$34/Calculator!$F$16,1)))*IF(MOD(Calculator!$B$34/Calculator!$F$16,1)&lt;0.5,-1,1))^2)))/(1-SQRT(((50*POWER(80,POWER(COS(PI()*MOD(Calculator!$B$34/Calculator!$F$16,1)),2))-$C53)^2+(1500*ABS(SIN(2*PI()*MOD(Calculator!$B$34/Calculator!$F$16,1)))*IF(MOD(Calculator!$B$34/Calculator!$F$16,1)&lt;0.5,-1,1))^2)/((50*POWER(80,POWER(COS(PI()*MOD(Calculator!$B$34/Calculator!$F$16,1)),2))+$C53)^2+(1500*ABS(SIN(2*PI()*MOD(Calculator!$B$34/Calculator!$F$16,1)))*IF(MOD(Calculator!$B$34/Calculator!$F$16,1)&lt;0.5,-1,1))^2))),2))</f>
        <v>—</v>
      </c>
      <c r="DZ53" s="253" t="n">
        <f aca="false">IF(OR(Calculator!$E$17&lt;&gt;"YES",Calculator!$B$34&lt;Calculator!$G$17),"—",ROUND((1+SQRT(((50*POWER(80,POWER(COS(PI()*MOD(Calculator!$B$34/Calculator!$F$17,1)),2))-$C53)^2+(1500*ABS(SIN(2*PI()*MOD(Calculator!$B$34/Calculator!$F$17,1)))*IF(MOD(Calculator!$B$34/Calculator!$F$17,1)&lt;0.5,-1,1))^2)/((50*POWER(80,POWER(COS(PI()*MOD(Calculator!$B$34/Calculator!$F$17,1)),2))+$C53)^2+(1500*ABS(SIN(2*PI()*MOD(Calculator!$B$34/Calculator!$F$17,1)))*IF(MOD(Calculator!$B$34/Calculator!$F$17,1)&lt;0.5,-1,1))^2)))/(1-SQRT(((50*POWER(80,POWER(COS(PI()*MOD(Calculator!$B$34/Calculator!$F$17,1)),2))-$C53)^2+(1500*ABS(SIN(2*PI()*MOD(Calculator!$B$34/Calculator!$F$17,1)))*IF(MOD(Calculator!$B$34/Calculator!$F$17,1)&lt;0.5,-1,1))^2)/((50*POWER(80,POWER(COS(PI()*MOD(Calculator!$B$34/Calculator!$F$17,1)),2))+$C53)^2+(1500*ABS(SIN(2*PI()*MOD(Calculator!$B$34/Calculator!$F$17,1)))*IF(MOD(Calculator!$B$34/Calculator!$F$17,1)&lt;0.5,-1,1))^2))),2))</f>
        <v>14.2</v>
      </c>
      <c r="EA53" s="253" t="str">
        <f aca="false">IF(OR(Calculator!$E$18&lt;&gt;"YES",Calculator!$B$34&lt;Calculator!$G$18),"—",ROUND((1+SQRT(((50*POWER(80,POWER(COS(PI()*MOD(Calculator!$B$34/Calculator!$F$18,1)),2))-$C53)^2+(1500*ABS(SIN(2*PI()*MOD(Calculator!$B$34/Calculator!$F$18,1)))*IF(MOD(Calculator!$B$34/Calculator!$F$18,1)&lt;0.5,-1,1))^2)/((50*POWER(80,POWER(COS(PI()*MOD(Calculator!$B$34/Calculator!$F$18,1)),2))+$C53)^2+(1500*ABS(SIN(2*PI()*MOD(Calculator!$B$34/Calculator!$F$18,1)))*IF(MOD(Calculator!$B$34/Calculator!$F$18,1)&lt;0.5,-1,1))^2)))/(1-SQRT(((50*POWER(80,POWER(COS(PI()*MOD(Calculator!$B$34/Calculator!$F$18,1)),2))-$C53)^2+(1500*ABS(SIN(2*PI()*MOD(Calculator!$B$34/Calculator!$F$18,1)))*IF(MOD(Calculator!$B$34/Calculator!$F$18,1)&lt;0.5,-1,1))^2)/((50*POWER(80,POWER(COS(PI()*MOD(Calculator!$B$34/Calculator!$F$18,1)),2))+$C53)^2+(1500*ABS(SIN(2*PI()*MOD(Calculator!$B$34/Calculator!$F$18,1)))*IF(MOD(Calculator!$B$34/Calculator!$F$18,1)&lt;0.5,-1,1))^2))),2))</f>
        <v>—</v>
      </c>
      <c r="EB53" s="253" t="str">
        <f aca="false">IF(OR(Calculator!$E$19&lt;&gt;"YES",Calculator!$B$34&lt;Calculator!$G$19),"—",ROUND((1+SQRT(((50*POWER(80,POWER(COS(PI()*MOD(Calculator!$B$34/Calculator!$F$19,1)),2))-$C53)^2+(1500*ABS(SIN(2*PI()*MOD(Calculator!$B$34/Calculator!$F$19,1)))*IF(MOD(Calculator!$B$34/Calculator!$F$19,1)&lt;0.5,-1,1))^2)/((50*POWER(80,POWER(COS(PI()*MOD(Calculator!$B$34/Calculator!$F$19,1)),2))+$C53)^2+(1500*ABS(SIN(2*PI()*MOD(Calculator!$B$34/Calculator!$F$19,1)))*IF(MOD(Calculator!$B$34/Calculator!$F$19,1)&lt;0.5,-1,1))^2)))/(1-SQRT(((50*POWER(80,POWER(COS(PI()*MOD(Calculator!$B$34/Calculator!$F$19,1)),2))-$C53)^2+(1500*ABS(SIN(2*PI()*MOD(Calculator!$B$34/Calculator!$F$19,1)))*IF(MOD(Calculator!$B$34/Calculator!$F$19,1)&lt;0.5,-1,1))^2)/((50*POWER(80,POWER(COS(PI()*MOD(Calculator!$B$34/Calculator!$F$19,1)),2))+$C53)^2+(1500*ABS(SIN(2*PI()*MOD(Calculator!$B$34/Calculator!$F$19,1)))*IF(MOD(Calculator!$B$34/Calculator!$F$19,1)&lt;0.5,-1,1))^2))),2))</f>
        <v>—</v>
      </c>
      <c r="EC53" s="253" t="str">
        <f aca="false">IF(OR(Calculator!$E$20&lt;&gt;"YES",Calculator!$B$34&lt;Calculator!$G$20),"—",ROUND((1+SQRT(((50*POWER(80,POWER(COS(PI()*MOD(Calculator!$B$34/Calculator!$F$20,1)),2))-$C53)^2+(1500*ABS(SIN(2*PI()*MOD(Calculator!$B$34/Calculator!$F$20,1)))*IF(MOD(Calculator!$B$34/Calculator!$F$20,1)&lt;0.5,-1,1))^2)/((50*POWER(80,POWER(COS(PI()*MOD(Calculator!$B$34/Calculator!$F$20,1)),2))+$C53)^2+(1500*ABS(SIN(2*PI()*MOD(Calculator!$B$34/Calculator!$F$20,1)))*IF(MOD(Calculator!$B$34/Calculator!$F$20,1)&lt;0.5,-1,1))^2)))/(1-SQRT(((50*POWER(80,POWER(COS(PI()*MOD(Calculator!$B$34/Calculator!$F$20,1)),2))-$C53)^2+(1500*ABS(SIN(2*PI()*MOD(Calculator!$B$34/Calculator!$F$20,1)))*IF(MOD(Calculator!$B$34/Calculator!$F$20,1)&lt;0.5,-1,1))^2)/((50*POWER(80,POWER(COS(PI()*MOD(Calculator!$B$34/Calculator!$F$20,1)),2))+$C53)^2+(1500*ABS(SIN(2*PI()*MOD(Calculator!$B$34/Calculator!$F$20,1)))*IF(MOD(Calculator!$B$34/Calculator!$F$20,1)&lt;0.5,-1,1))^2))),2))</f>
        <v>—</v>
      </c>
      <c r="ED53" s="253" t="str">
        <f aca="false">IF(OR(Calculator!$E$21&lt;&gt;"YES",Calculator!$B$34&lt;Calculator!$G$21),"—",ROUND((1+SQRT(((50*POWER(80,POWER(COS(PI()*MOD(Calculator!$B$34/Calculator!$F$21,1)),2))-$C53)^2+(1500*ABS(SIN(2*PI()*MOD(Calculator!$B$34/Calculator!$F$21,1)))*IF(MOD(Calculator!$B$34/Calculator!$F$21,1)&lt;0.5,-1,1))^2)/((50*POWER(80,POWER(COS(PI()*MOD(Calculator!$B$34/Calculator!$F$21,1)),2))+$C53)^2+(1500*ABS(SIN(2*PI()*MOD(Calculator!$B$34/Calculator!$F$21,1)))*IF(MOD(Calculator!$B$34/Calculator!$F$21,1)&lt;0.5,-1,1))^2)))/(1-SQRT(((50*POWER(80,POWER(COS(PI()*MOD(Calculator!$B$34/Calculator!$F$21,1)),2))-$C53)^2+(1500*ABS(SIN(2*PI()*MOD(Calculator!$B$34/Calculator!$F$21,1)))*IF(MOD(Calculator!$B$34/Calculator!$F$21,1)&lt;0.5,-1,1))^2)/((50*POWER(80,POWER(COS(PI()*MOD(Calculator!$B$34/Calculator!$F$21,1)),2))+$C53)^2+(1500*ABS(SIN(2*PI()*MOD(Calculator!$B$34/Calculator!$F$21,1)))*IF(MOD(Calculator!$B$34/Calculator!$F$21,1)&lt;0.5,-1,1))^2))),2))</f>
        <v>—</v>
      </c>
      <c r="EE53" s="253" t="str">
        <f aca="false">IF(OR(Calculator!$E$22&lt;&gt;"YES",Calculator!$B$34&lt;Calculator!$G$22),"—",ROUND((1+SQRT(((50*POWER(80,POWER(COS(PI()*MOD(Calculator!$B$34/Calculator!$F$22,1)),2))-$C53)^2+(1500*ABS(SIN(2*PI()*MOD(Calculator!$B$34/Calculator!$F$22,1)))*IF(MOD(Calculator!$B$34/Calculator!$F$22,1)&lt;0.5,-1,1))^2)/((50*POWER(80,POWER(COS(PI()*MOD(Calculator!$B$34/Calculator!$F$22,1)),2))+$C53)^2+(1500*ABS(SIN(2*PI()*MOD(Calculator!$B$34/Calculator!$F$22,1)))*IF(MOD(Calculator!$B$34/Calculator!$F$22,1)&lt;0.5,-1,1))^2)))/(1-SQRT(((50*POWER(80,POWER(COS(PI()*MOD(Calculator!$B$34/Calculator!$F$22,1)),2))-$C53)^2+(1500*ABS(SIN(2*PI()*MOD(Calculator!$B$34/Calculator!$F$22,1)))*IF(MOD(Calculator!$B$34/Calculator!$F$22,1)&lt;0.5,-1,1))^2)/((50*POWER(80,POWER(COS(PI()*MOD(Calculator!$B$34/Calculator!$F$22,1)),2))+$C53)^2+(1500*ABS(SIN(2*PI()*MOD(Calculator!$B$34/Calculator!$F$22,1)))*IF(MOD(Calculator!$B$34/Calculator!$F$22,1)&lt;0.5,-1,1))^2))),2))</f>
        <v>—</v>
      </c>
      <c r="EF53" s="295" t="n">
        <f aca="false">IFERROR(ROUND((IF(ISNUMBER(DU53),DU53,0)+IF(ISNUMBER(DV53),DV53,0)+IF(ISNUMBER(DW53),DW53,0)+IF(ISNUMBER(DX53),DX53,0)+IF(ISNUMBER(DY53),DY53,0)+IF(ISNUMBER(DZ53),DZ53,0)+IF(ISNUMBER(EA53),EA53,0)+IF(ISNUMBER(EB53),EB53,0)+IF(ISNUMBER(EC53),EC53,0)+IF(ISNUMBER(ED53),ED53,0)+IF(ISNUMBER(EE53),EE53,0))/(IF(ISNUMBER(DU53),1,0)+IF(ISNUMBER(DV53),1,0)+IF(ISNUMBER(DW53),1,0)+IF(ISNUMBER(DX53),1,0)+IF(ISNUMBER(DY53),1,0)+IF(ISNUMBER(DZ53),1,0)+IF(ISNUMBER(EA53),1,0)+IF(ISNUMBER(EB53),1,0)+IF(ISNUMBER(EC53),1,0)+IF(ISNUMBER(ED53),1,0)+IF(ISNUMBER(EE53),1,0)),4),"")</f>
        <v>16.855</v>
      </c>
      <c r="EG53" s="253" t="str">
        <f aca="false">IF(OR(Calculator!$E$12&lt;&gt;"YES",Calculator!$B$35&lt;Calculator!$G$12),"—",ROUND((1+SQRT(((50*POWER(80,POWER(COS(PI()*MOD(Calculator!$B$35/Calculator!$F$12,1)),2))-$C53)^2+(1500*ABS(SIN(2*PI()*MOD(Calculator!$B$35/Calculator!$F$12,1)))*IF(MOD(Calculator!$B$35/Calculator!$F$12,1)&lt;0.5,-1,1))^2)/((50*POWER(80,POWER(COS(PI()*MOD(Calculator!$B$35/Calculator!$F$12,1)),2))+$C53)^2+(1500*ABS(SIN(2*PI()*MOD(Calculator!$B$35/Calculator!$F$12,1)))*IF(MOD(Calculator!$B$35/Calculator!$F$12,1)&lt;0.5,-1,1))^2)))/(1-SQRT(((50*POWER(80,POWER(COS(PI()*MOD(Calculator!$B$35/Calculator!$F$12,1)),2))-$C53)^2+(1500*ABS(SIN(2*PI()*MOD(Calculator!$B$35/Calculator!$F$12,1)))*IF(MOD(Calculator!$B$35/Calculator!$F$12,1)&lt;0.5,-1,1))^2)/((50*POWER(80,POWER(COS(PI()*MOD(Calculator!$B$35/Calculator!$F$12,1)),2))+$C53)^2+(1500*ABS(SIN(2*PI()*MOD(Calculator!$B$35/Calculator!$F$12,1)))*IF(MOD(Calculator!$B$35/Calculator!$F$12,1)&lt;0.5,-1,1))^2))),2))</f>
        <v>—</v>
      </c>
      <c r="EH53" s="253" t="str">
        <f aca="false">IF(OR(Calculator!$E$13&lt;&gt;"YES",Calculator!$B$35&lt;Calculator!$G$13),"—",ROUND((1+SQRT(((50*POWER(80,POWER(COS(PI()*MOD(Calculator!$B$35/Calculator!$F$13,1)),2))-$C53)^2+(1500*ABS(SIN(2*PI()*MOD(Calculator!$B$35/Calculator!$F$13,1)))*IF(MOD(Calculator!$B$35/Calculator!$F$13,1)&lt;0.5,-1,1))^2)/((50*POWER(80,POWER(COS(PI()*MOD(Calculator!$B$35/Calculator!$F$13,1)),2))+$C53)^2+(1500*ABS(SIN(2*PI()*MOD(Calculator!$B$35/Calculator!$F$13,1)))*IF(MOD(Calculator!$B$35/Calculator!$F$13,1)&lt;0.5,-1,1))^2)))/(1-SQRT(((50*POWER(80,POWER(COS(PI()*MOD(Calculator!$B$35/Calculator!$F$13,1)),2))-$C53)^2+(1500*ABS(SIN(2*PI()*MOD(Calculator!$B$35/Calculator!$F$13,1)))*IF(MOD(Calculator!$B$35/Calculator!$F$13,1)&lt;0.5,-1,1))^2)/((50*POWER(80,POWER(COS(PI()*MOD(Calculator!$B$35/Calculator!$F$13,1)),2))+$C53)^2+(1500*ABS(SIN(2*PI()*MOD(Calculator!$B$35/Calculator!$F$13,1)))*IF(MOD(Calculator!$B$35/Calculator!$F$13,1)&lt;0.5,-1,1))^2))),2))</f>
        <v>—</v>
      </c>
      <c r="EI53" s="253" t="str">
        <f aca="false">IF(OR(Calculator!$E$14&lt;&gt;"YES",Calculator!$B$35&lt;Calculator!$G$14),"—",ROUND((1+SQRT(((50*POWER(80,POWER(COS(PI()*MOD(Calculator!$B$35/Calculator!$F$14,1)),2))-$C53)^2+(1500*ABS(SIN(2*PI()*MOD(Calculator!$B$35/Calculator!$F$14,1)))*IF(MOD(Calculator!$B$35/Calculator!$F$14,1)&lt;0.5,-1,1))^2)/((50*POWER(80,POWER(COS(PI()*MOD(Calculator!$B$35/Calculator!$F$14,1)),2))+$C53)^2+(1500*ABS(SIN(2*PI()*MOD(Calculator!$B$35/Calculator!$F$14,1)))*IF(MOD(Calculator!$B$35/Calculator!$F$14,1)&lt;0.5,-1,1))^2)))/(1-SQRT(((50*POWER(80,POWER(COS(PI()*MOD(Calculator!$B$35/Calculator!$F$14,1)),2))-$C53)^2+(1500*ABS(SIN(2*PI()*MOD(Calculator!$B$35/Calculator!$F$14,1)))*IF(MOD(Calculator!$B$35/Calculator!$F$14,1)&lt;0.5,-1,1))^2)/((50*POWER(80,POWER(COS(PI()*MOD(Calculator!$B$35/Calculator!$F$14,1)),2))+$C53)^2+(1500*ABS(SIN(2*PI()*MOD(Calculator!$B$35/Calculator!$F$14,1)))*IF(MOD(Calculator!$B$35/Calculator!$F$14,1)&lt;0.5,-1,1))^2))),2))</f>
        <v>—</v>
      </c>
      <c r="EJ53" s="253" t="n">
        <f aca="false">IF(OR(Calculator!$E$15&lt;&gt;"YES",Calculator!$B$35&lt;Calculator!$G$15),"—",ROUND((1+SQRT(((50*POWER(80,POWER(COS(PI()*MOD(Calculator!$B$35/Calculator!$F$15,1)),2))-$C53)^2+(1500*ABS(SIN(2*PI()*MOD(Calculator!$B$35/Calculator!$F$15,1)))*IF(MOD(Calculator!$B$35/Calculator!$F$15,1)&lt;0.5,-1,1))^2)/((50*POWER(80,POWER(COS(PI()*MOD(Calculator!$B$35/Calculator!$F$15,1)),2))+$C53)^2+(1500*ABS(SIN(2*PI()*MOD(Calculator!$B$35/Calculator!$F$15,1)))*IF(MOD(Calculator!$B$35/Calculator!$F$15,1)&lt;0.5,-1,1))^2)))/(1-SQRT(((50*POWER(80,POWER(COS(PI()*MOD(Calculator!$B$35/Calculator!$F$15,1)),2))-$C53)^2+(1500*ABS(SIN(2*PI()*MOD(Calculator!$B$35/Calculator!$F$15,1)))*IF(MOD(Calculator!$B$35/Calculator!$F$15,1)&lt;0.5,-1,1))^2)/((50*POWER(80,POWER(COS(PI()*MOD(Calculator!$B$35/Calculator!$F$15,1)),2))+$C53)^2+(1500*ABS(SIN(2*PI()*MOD(Calculator!$B$35/Calculator!$F$15,1)))*IF(MOD(Calculator!$B$35/Calculator!$F$15,1)&lt;0.5,-1,1))^2))),2))</f>
        <v>3.05</v>
      </c>
      <c r="EK53" s="253" t="str">
        <f aca="false">IF(OR(Calculator!$E$16&lt;&gt;"YES",Calculator!$B$35&lt;Calculator!$G$16),"—",ROUND((1+SQRT(((50*POWER(80,POWER(COS(PI()*MOD(Calculator!$B$35/Calculator!$F$16,1)),2))-$C53)^2+(1500*ABS(SIN(2*PI()*MOD(Calculator!$B$35/Calculator!$F$16,1)))*IF(MOD(Calculator!$B$35/Calculator!$F$16,1)&lt;0.5,-1,1))^2)/((50*POWER(80,POWER(COS(PI()*MOD(Calculator!$B$35/Calculator!$F$16,1)),2))+$C53)^2+(1500*ABS(SIN(2*PI()*MOD(Calculator!$B$35/Calculator!$F$16,1)))*IF(MOD(Calculator!$B$35/Calculator!$F$16,1)&lt;0.5,-1,1))^2)))/(1-SQRT(((50*POWER(80,POWER(COS(PI()*MOD(Calculator!$B$35/Calculator!$F$16,1)),2))-$C53)^2+(1500*ABS(SIN(2*PI()*MOD(Calculator!$B$35/Calculator!$F$16,1)))*IF(MOD(Calculator!$B$35/Calculator!$F$16,1)&lt;0.5,-1,1))^2)/((50*POWER(80,POWER(COS(PI()*MOD(Calculator!$B$35/Calculator!$F$16,1)),2))+$C53)^2+(1500*ABS(SIN(2*PI()*MOD(Calculator!$B$35/Calculator!$F$16,1)))*IF(MOD(Calculator!$B$35/Calculator!$F$16,1)&lt;0.5,-1,1))^2))),2))</f>
        <v>—</v>
      </c>
      <c r="EL53" s="253" t="n">
        <f aca="false">IF(OR(Calculator!$E$17&lt;&gt;"YES",Calculator!$B$35&lt;Calculator!$G$17),"—",ROUND((1+SQRT(((50*POWER(80,POWER(COS(PI()*MOD(Calculator!$B$35/Calculator!$F$17,1)),2))-$C53)^2+(1500*ABS(SIN(2*PI()*MOD(Calculator!$B$35/Calculator!$F$17,1)))*IF(MOD(Calculator!$B$35/Calculator!$F$17,1)&lt;0.5,-1,1))^2)/((50*POWER(80,POWER(COS(PI()*MOD(Calculator!$B$35/Calculator!$F$17,1)),2))+$C53)^2+(1500*ABS(SIN(2*PI()*MOD(Calculator!$B$35/Calculator!$F$17,1)))*IF(MOD(Calculator!$B$35/Calculator!$F$17,1)&lt;0.5,-1,1))^2)))/(1-SQRT(((50*POWER(80,POWER(COS(PI()*MOD(Calculator!$B$35/Calculator!$F$17,1)),2))-$C53)^2+(1500*ABS(SIN(2*PI()*MOD(Calculator!$B$35/Calculator!$F$17,1)))*IF(MOD(Calculator!$B$35/Calculator!$F$17,1)&lt;0.5,-1,1))^2)/((50*POWER(80,POWER(COS(PI()*MOD(Calculator!$B$35/Calculator!$F$17,1)),2))+$C53)^2+(1500*ABS(SIN(2*PI()*MOD(Calculator!$B$35/Calculator!$F$17,1)))*IF(MOD(Calculator!$B$35/Calculator!$F$17,1)&lt;0.5,-1,1))^2))),2))</f>
        <v>19.03</v>
      </c>
      <c r="EM53" s="253" t="str">
        <f aca="false">IF(OR(Calculator!$E$18&lt;&gt;"YES",Calculator!$B$35&lt;Calculator!$G$18),"—",ROUND((1+SQRT(((50*POWER(80,POWER(COS(PI()*MOD(Calculator!$B$35/Calculator!$F$18,1)),2))-$C53)^2+(1500*ABS(SIN(2*PI()*MOD(Calculator!$B$35/Calculator!$F$18,1)))*IF(MOD(Calculator!$B$35/Calculator!$F$18,1)&lt;0.5,-1,1))^2)/((50*POWER(80,POWER(COS(PI()*MOD(Calculator!$B$35/Calculator!$F$18,1)),2))+$C53)^2+(1500*ABS(SIN(2*PI()*MOD(Calculator!$B$35/Calculator!$F$18,1)))*IF(MOD(Calculator!$B$35/Calculator!$F$18,1)&lt;0.5,-1,1))^2)))/(1-SQRT(((50*POWER(80,POWER(COS(PI()*MOD(Calculator!$B$35/Calculator!$F$18,1)),2))-$C53)^2+(1500*ABS(SIN(2*PI()*MOD(Calculator!$B$35/Calculator!$F$18,1)))*IF(MOD(Calculator!$B$35/Calculator!$F$18,1)&lt;0.5,-1,1))^2)/((50*POWER(80,POWER(COS(PI()*MOD(Calculator!$B$35/Calculator!$F$18,1)),2))+$C53)^2+(1500*ABS(SIN(2*PI()*MOD(Calculator!$B$35/Calculator!$F$18,1)))*IF(MOD(Calculator!$B$35/Calculator!$F$18,1)&lt;0.5,-1,1))^2))),2))</f>
        <v>—</v>
      </c>
      <c r="EN53" s="253" t="str">
        <f aca="false">IF(OR(Calculator!$E$19&lt;&gt;"YES",Calculator!$B$35&lt;Calculator!$G$19),"—",ROUND((1+SQRT(((50*POWER(80,POWER(COS(PI()*MOD(Calculator!$B$35/Calculator!$F$19,1)),2))-$C53)^2+(1500*ABS(SIN(2*PI()*MOD(Calculator!$B$35/Calculator!$F$19,1)))*IF(MOD(Calculator!$B$35/Calculator!$F$19,1)&lt;0.5,-1,1))^2)/((50*POWER(80,POWER(COS(PI()*MOD(Calculator!$B$35/Calculator!$F$19,1)),2))+$C53)^2+(1500*ABS(SIN(2*PI()*MOD(Calculator!$B$35/Calculator!$F$19,1)))*IF(MOD(Calculator!$B$35/Calculator!$F$19,1)&lt;0.5,-1,1))^2)))/(1-SQRT(((50*POWER(80,POWER(COS(PI()*MOD(Calculator!$B$35/Calculator!$F$19,1)),2))-$C53)^2+(1500*ABS(SIN(2*PI()*MOD(Calculator!$B$35/Calculator!$F$19,1)))*IF(MOD(Calculator!$B$35/Calculator!$F$19,1)&lt;0.5,-1,1))^2)/((50*POWER(80,POWER(COS(PI()*MOD(Calculator!$B$35/Calculator!$F$19,1)),2))+$C53)^2+(1500*ABS(SIN(2*PI()*MOD(Calculator!$B$35/Calculator!$F$19,1)))*IF(MOD(Calculator!$B$35/Calculator!$F$19,1)&lt;0.5,-1,1))^2))),2))</f>
        <v>—</v>
      </c>
      <c r="EO53" s="253" t="str">
        <f aca="false">IF(OR(Calculator!$E$20&lt;&gt;"YES",Calculator!$B$35&lt;Calculator!$G$20),"—",ROUND((1+SQRT(((50*POWER(80,POWER(COS(PI()*MOD(Calculator!$B$35/Calculator!$F$20,1)),2))-$C53)^2+(1500*ABS(SIN(2*PI()*MOD(Calculator!$B$35/Calculator!$F$20,1)))*IF(MOD(Calculator!$B$35/Calculator!$F$20,1)&lt;0.5,-1,1))^2)/((50*POWER(80,POWER(COS(PI()*MOD(Calculator!$B$35/Calculator!$F$20,1)),2))+$C53)^2+(1500*ABS(SIN(2*PI()*MOD(Calculator!$B$35/Calculator!$F$20,1)))*IF(MOD(Calculator!$B$35/Calculator!$F$20,1)&lt;0.5,-1,1))^2)))/(1-SQRT(((50*POWER(80,POWER(COS(PI()*MOD(Calculator!$B$35/Calculator!$F$20,1)),2))-$C53)^2+(1500*ABS(SIN(2*PI()*MOD(Calculator!$B$35/Calculator!$F$20,1)))*IF(MOD(Calculator!$B$35/Calculator!$F$20,1)&lt;0.5,-1,1))^2)/((50*POWER(80,POWER(COS(PI()*MOD(Calculator!$B$35/Calculator!$F$20,1)),2))+$C53)^2+(1500*ABS(SIN(2*PI()*MOD(Calculator!$B$35/Calculator!$F$20,1)))*IF(MOD(Calculator!$B$35/Calculator!$F$20,1)&lt;0.5,-1,1))^2))),2))</f>
        <v>—</v>
      </c>
      <c r="EP53" s="253" t="str">
        <f aca="false">IF(OR(Calculator!$E$21&lt;&gt;"YES",Calculator!$B$35&lt;Calculator!$G$21),"—",ROUND((1+SQRT(((50*POWER(80,POWER(COS(PI()*MOD(Calculator!$B$35/Calculator!$F$21,1)),2))-$C53)^2+(1500*ABS(SIN(2*PI()*MOD(Calculator!$B$35/Calculator!$F$21,1)))*IF(MOD(Calculator!$B$35/Calculator!$F$21,1)&lt;0.5,-1,1))^2)/((50*POWER(80,POWER(COS(PI()*MOD(Calculator!$B$35/Calculator!$F$21,1)),2))+$C53)^2+(1500*ABS(SIN(2*PI()*MOD(Calculator!$B$35/Calculator!$F$21,1)))*IF(MOD(Calculator!$B$35/Calculator!$F$21,1)&lt;0.5,-1,1))^2)))/(1-SQRT(((50*POWER(80,POWER(COS(PI()*MOD(Calculator!$B$35/Calculator!$F$21,1)),2))-$C53)^2+(1500*ABS(SIN(2*PI()*MOD(Calculator!$B$35/Calculator!$F$21,1)))*IF(MOD(Calculator!$B$35/Calculator!$F$21,1)&lt;0.5,-1,1))^2)/((50*POWER(80,POWER(COS(PI()*MOD(Calculator!$B$35/Calculator!$F$21,1)),2))+$C53)^2+(1500*ABS(SIN(2*PI()*MOD(Calculator!$B$35/Calculator!$F$21,1)))*IF(MOD(Calculator!$B$35/Calculator!$F$21,1)&lt;0.5,-1,1))^2))),2))</f>
        <v>—</v>
      </c>
      <c r="EQ53" s="253" t="str">
        <f aca="false">IF(OR(Calculator!$E$22&lt;&gt;"YES",Calculator!$B$35&lt;Calculator!$G$22),"—",ROUND((1+SQRT(((50*POWER(80,POWER(COS(PI()*MOD(Calculator!$B$35/Calculator!$F$22,1)),2))-$C53)^2+(1500*ABS(SIN(2*PI()*MOD(Calculator!$B$35/Calculator!$F$22,1)))*IF(MOD(Calculator!$B$35/Calculator!$F$22,1)&lt;0.5,-1,1))^2)/((50*POWER(80,POWER(COS(PI()*MOD(Calculator!$B$35/Calculator!$F$22,1)),2))+$C53)^2+(1500*ABS(SIN(2*PI()*MOD(Calculator!$B$35/Calculator!$F$22,1)))*IF(MOD(Calculator!$B$35/Calculator!$F$22,1)&lt;0.5,-1,1))^2)))/(1-SQRT(((50*POWER(80,POWER(COS(PI()*MOD(Calculator!$B$35/Calculator!$F$22,1)),2))-$C53)^2+(1500*ABS(SIN(2*PI()*MOD(Calculator!$B$35/Calculator!$F$22,1)))*IF(MOD(Calculator!$B$35/Calculator!$F$22,1)&lt;0.5,-1,1))^2)/((50*POWER(80,POWER(COS(PI()*MOD(Calculator!$B$35/Calculator!$F$22,1)),2))+$C53)^2+(1500*ABS(SIN(2*PI()*MOD(Calculator!$B$35/Calculator!$F$22,1)))*IF(MOD(Calculator!$B$35/Calculator!$F$22,1)&lt;0.5,-1,1))^2))),2))</f>
        <v>—</v>
      </c>
      <c r="ER53" s="295" t="n">
        <f aca="false">IFERROR(ROUND((IF(ISNUMBER(EG53),EG53,0)+IF(ISNUMBER(EH53),EH53,0)+IF(ISNUMBER(EI53),EI53,0)+IF(ISNUMBER(EJ53),EJ53,0)+IF(ISNUMBER(EK53),EK53,0)+IF(ISNUMBER(EL53),EL53,0)+IF(ISNUMBER(EM53),EM53,0)+IF(ISNUMBER(EN53),EN53,0)+IF(ISNUMBER(EO53),EO53,0)+IF(ISNUMBER(EP53),EP53,0)+IF(ISNUMBER(EQ53),EQ53,0))/(IF(ISNUMBER(EG53),1,0)+IF(ISNUMBER(EH53),1,0)+IF(ISNUMBER(EI53),1,0)+IF(ISNUMBER(EJ53),1,0)+IF(ISNUMBER(EK53),1,0)+IF(ISNUMBER(EL53),1,0)+IF(ISNUMBER(EM53),1,0)+IF(ISNUMBER(EN53),1,0)+IF(ISNUMBER(EO53),1,0)+IF(ISNUMBER(EP53),1,0)+IF(ISNUMBER(EQ53),1,0)),4),"")</f>
        <v>11.04</v>
      </c>
      <c r="ES53" s="253" t="str">
        <f aca="false">IF(OR(Calculator!$E$12&lt;&gt;"YES",Calculator!$B$36&lt;Calculator!$G$12),"—",ROUND((1+SQRT(((50*POWER(80,POWER(COS(PI()*MOD(Calculator!$B$36/Calculator!$F$12,1)),2))-$C53)^2+(1500*ABS(SIN(2*PI()*MOD(Calculator!$B$36/Calculator!$F$12,1)))*IF(MOD(Calculator!$B$36/Calculator!$F$12,1)&lt;0.5,-1,1))^2)/((50*POWER(80,POWER(COS(PI()*MOD(Calculator!$B$36/Calculator!$F$12,1)),2))+$C53)^2+(1500*ABS(SIN(2*PI()*MOD(Calculator!$B$36/Calculator!$F$12,1)))*IF(MOD(Calculator!$B$36/Calculator!$F$12,1)&lt;0.5,-1,1))^2)))/(1-SQRT(((50*POWER(80,POWER(COS(PI()*MOD(Calculator!$B$36/Calculator!$F$12,1)),2))-$C53)^2+(1500*ABS(SIN(2*PI()*MOD(Calculator!$B$36/Calculator!$F$12,1)))*IF(MOD(Calculator!$B$36/Calculator!$F$12,1)&lt;0.5,-1,1))^2)/((50*POWER(80,POWER(COS(PI()*MOD(Calculator!$B$36/Calculator!$F$12,1)),2))+$C53)^2+(1500*ABS(SIN(2*PI()*MOD(Calculator!$B$36/Calculator!$F$12,1)))*IF(MOD(Calculator!$B$36/Calculator!$F$12,1)&lt;0.5,-1,1))^2))),2))</f>
        <v>—</v>
      </c>
      <c r="ET53" s="253" t="str">
        <f aca="false">IF(OR(Calculator!$E$13&lt;&gt;"YES",Calculator!$B$36&lt;Calculator!$G$13),"—",ROUND((1+SQRT(((50*POWER(80,POWER(COS(PI()*MOD(Calculator!$B$36/Calculator!$F$13,1)),2))-$C53)^2+(1500*ABS(SIN(2*PI()*MOD(Calculator!$B$36/Calculator!$F$13,1)))*IF(MOD(Calculator!$B$36/Calculator!$F$13,1)&lt;0.5,-1,1))^2)/((50*POWER(80,POWER(COS(PI()*MOD(Calculator!$B$36/Calculator!$F$13,1)),2))+$C53)^2+(1500*ABS(SIN(2*PI()*MOD(Calculator!$B$36/Calculator!$F$13,1)))*IF(MOD(Calculator!$B$36/Calculator!$F$13,1)&lt;0.5,-1,1))^2)))/(1-SQRT(((50*POWER(80,POWER(COS(PI()*MOD(Calculator!$B$36/Calculator!$F$13,1)),2))-$C53)^2+(1500*ABS(SIN(2*PI()*MOD(Calculator!$B$36/Calculator!$F$13,1)))*IF(MOD(Calculator!$B$36/Calculator!$F$13,1)&lt;0.5,-1,1))^2)/((50*POWER(80,POWER(COS(PI()*MOD(Calculator!$B$36/Calculator!$F$13,1)),2))+$C53)^2+(1500*ABS(SIN(2*PI()*MOD(Calculator!$B$36/Calculator!$F$13,1)))*IF(MOD(Calculator!$B$36/Calculator!$F$13,1)&lt;0.5,-1,1))^2))),2))</f>
        <v>—</v>
      </c>
      <c r="EU53" s="253" t="str">
        <f aca="false">IF(OR(Calculator!$E$14&lt;&gt;"YES",Calculator!$B$36&lt;Calculator!$G$14),"—",ROUND((1+SQRT(((50*POWER(80,POWER(COS(PI()*MOD(Calculator!$B$36/Calculator!$F$14,1)),2))-$C53)^2+(1500*ABS(SIN(2*PI()*MOD(Calculator!$B$36/Calculator!$F$14,1)))*IF(MOD(Calculator!$B$36/Calculator!$F$14,1)&lt;0.5,-1,1))^2)/((50*POWER(80,POWER(COS(PI()*MOD(Calculator!$B$36/Calculator!$F$14,1)),2))+$C53)^2+(1500*ABS(SIN(2*PI()*MOD(Calculator!$B$36/Calculator!$F$14,1)))*IF(MOD(Calculator!$B$36/Calculator!$F$14,1)&lt;0.5,-1,1))^2)))/(1-SQRT(((50*POWER(80,POWER(COS(PI()*MOD(Calculator!$B$36/Calculator!$F$14,1)),2))-$C53)^2+(1500*ABS(SIN(2*PI()*MOD(Calculator!$B$36/Calculator!$F$14,1)))*IF(MOD(Calculator!$B$36/Calculator!$F$14,1)&lt;0.5,-1,1))^2)/((50*POWER(80,POWER(COS(PI()*MOD(Calculator!$B$36/Calculator!$F$14,1)),2))+$C53)^2+(1500*ABS(SIN(2*PI()*MOD(Calculator!$B$36/Calculator!$F$14,1)))*IF(MOD(Calculator!$B$36/Calculator!$F$14,1)&lt;0.5,-1,1))^2))),2))</f>
        <v>—</v>
      </c>
      <c r="EV53" s="253" t="n">
        <f aca="false">IF(OR(Calculator!$E$15&lt;&gt;"YES",Calculator!$B$36&lt;Calculator!$G$15),"—",ROUND((1+SQRT(((50*POWER(80,POWER(COS(PI()*MOD(Calculator!$B$36/Calculator!$F$15,1)),2))-$C53)^2+(1500*ABS(SIN(2*PI()*MOD(Calculator!$B$36/Calculator!$F$15,1)))*IF(MOD(Calculator!$B$36/Calculator!$F$15,1)&lt;0.5,-1,1))^2)/((50*POWER(80,POWER(COS(PI()*MOD(Calculator!$B$36/Calculator!$F$15,1)),2))+$C53)^2+(1500*ABS(SIN(2*PI()*MOD(Calculator!$B$36/Calculator!$F$15,1)))*IF(MOD(Calculator!$B$36/Calculator!$F$15,1)&lt;0.5,-1,1))^2)))/(1-SQRT(((50*POWER(80,POWER(COS(PI()*MOD(Calculator!$B$36/Calculator!$F$15,1)),2))-$C53)^2+(1500*ABS(SIN(2*PI()*MOD(Calculator!$B$36/Calculator!$F$15,1)))*IF(MOD(Calculator!$B$36/Calculator!$F$15,1)&lt;0.5,-1,1))^2)/((50*POWER(80,POWER(COS(PI()*MOD(Calculator!$B$36/Calculator!$F$15,1)),2))+$C53)^2+(1500*ABS(SIN(2*PI()*MOD(Calculator!$B$36/Calculator!$F$15,1)))*IF(MOD(Calculator!$B$36/Calculator!$F$15,1)&lt;0.5,-1,1))^2))),2))</f>
        <v>16.91</v>
      </c>
      <c r="EW53" s="253" t="str">
        <f aca="false">IF(OR(Calculator!$E$16&lt;&gt;"YES",Calculator!$B$36&lt;Calculator!$G$16),"—",ROUND((1+SQRT(((50*POWER(80,POWER(COS(PI()*MOD(Calculator!$B$36/Calculator!$F$16,1)),2))-$C53)^2+(1500*ABS(SIN(2*PI()*MOD(Calculator!$B$36/Calculator!$F$16,1)))*IF(MOD(Calculator!$B$36/Calculator!$F$16,1)&lt;0.5,-1,1))^2)/((50*POWER(80,POWER(COS(PI()*MOD(Calculator!$B$36/Calculator!$F$16,1)),2))+$C53)^2+(1500*ABS(SIN(2*PI()*MOD(Calculator!$B$36/Calculator!$F$16,1)))*IF(MOD(Calculator!$B$36/Calculator!$F$16,1)&lt;0.5,-1,1))^2)))/(1-SQRT(((50*POWER(80,POWER(COS(PI()*MOD(Calculator!$B$36/Calculator!$F$16,1)),2))-$C53)^2+(1500*ABS(SIN(2*PI()*MOD(Calculator!$B$36/Calculator!$F$16,1)))*IF(MOD(Calculator!$B$36/Calculator!$F$16,1)&lt;0.5,-1,1))^2)/((50*POWER(80,POWER(COS(PI()*MOD(Calculator!$B$36/Calculator!$F$16,1)),2))+$C53)^2+(1500*ABS(SIN(2*PI()*MOD(Calculator!$B$36/Calculator!$F$16,1)))*IF(MOD(Calculator!$B$36/Calculator!$F$16,1)&lt;0.5,-1,1))^2))),2))</f>
        <v>—</v>
      </c>
      <c r="EX53" s="253" t="n">
        <f aca="false">IF(OR(Calculator!$E$17&lt;&gt;"YES",Calculator!$B$36&lt;Calculator!$G$17),"—",ROUND((1+SQRT(((50*POWER(80,POWER(COS(PI()*MOD(Calculator!$B$36/Calculator!$F$17,1)),2))-$C53)^2+(1500*ABS(SIN(2*PI()*MOD(Calculator!$B$36/Calculator!$F$17,1)))*IF(MOD(Calculator!$B$36/Calculator!$F$17,1)&lt;0.5,-1,1))^2)/((50*POWER(80,POWER(COS(PI()*MOD(Calculator!$B$36/Calculator!$F$17,1)),2))+$C53)^2+(1500*ABS(SIN(2*PI()*MOD(Calculator!$B$36/Calculator!$F$17,1)))*IF(MOD(Calculator!$B$36/Calculator!$F$17,1)&lt;0.5,-1,1))^2)))/(1-SQRT(((50*POWER(80,POWER(COS(PI()*MOD(Calculator!$B$36/Calculator!$F$17,1)),2))-$C53)^2+(1500*ABS(SIN(2*PI()*MOD(Calculator!$B$36/Calculator!$F$17,1)))*IF(MOD(Calculator!$B$36/Calculator!$F$17,1)&lt;0.5,-1,1))^2)/((50*POWER(80,POWER(COS(PI()*MOD(Calculator!$B$36/Calculator!$F$17,1)),2))+$C53)^2+(1500*ABS(SIN(2*PI()*MOD(Calculator!$B$36/Calculator!$F$17,1)))*IF(MOD(Calculator!$B$36/Calculator!$F$17,1)&lt;0.5,-1,1))^2))),2))</f>
        <v>19.53</v>
      </c>
      <c r="EY53" s="253" t="str">
        <f aca="false">IF(OR(Calculator!$E$18&lt;&gt;"YES",Calculator!$B$36&lt;Calculator!$G$18),"—",ROUND((1+SQRT(((50*POWER(80,POWER(COS(PI()*MOD(Calculator!$B$36/Calculator!$F$18,1)),2))-$C53)^2+(1500*ABS(SIN(2*PI()*MOD(Calculator!$B$36/Calculator!$F$18,1)))*IF(MOD(Calculator!$B$36/Calculator!$F$18,1)&lt;0.5,-1,1))^2)/((50*POWER(80,POWER(COS(PI()*MOD(Calculator!$B$36/Calculator!$F$18,1)),2))+$C53)^2+(1500*ABS(SIN(2*PI()*MOD(Calculator!$B$36/Calculator!$F$18,1)))*IF(MOD(Calculator!$B$36/Calculator!$F$18,1)&lt;0.5,-1,1))^2)))/(1-SQRT(((50*POWER(80,POWER(COS(PI()*MOD(Calculator!$B$36/Calculator!$F$18,1)),2))-$C53)^2+(1500*ABS(SIN(2*PI()*MOD(Calculator!$B$36/Calculator!$F$18,1)))*IF(MOD(Calculator!$B$36/Calculator!$F$18,1)&lt;0.5,-1,1))^2)/((50*POWER(80,POWER(COS(PI()*MOD(Calculator!$B$36/Calculator!$F$18,1)),2))+$C53)^2+(1500*ABS(SIN(2*PI()*MOD(Calculator!$B$36/Calculator!$F$18,1)))*IF(MOD(Calculator!$B$36/Calculator!$F$18,1)&lt;0.5,-1,1))^2))),2))</f>
        <v>—</v>
      </c>
      <c r="EZ53" s="253" t="str">
        <f aca="false">IF(OR(Calculator!$E$19&lt;&gt;"YES",Calculator!$B$36&lt;Calculator!$G$19),"—",ROUND((1+SQRT(((50*POWER(80,POWER(COS(PI()*MOD(Calculator!$B$36/Calculator!$F$19,1)),2))-$C53)^2+(1500*ABS(SIN(2*PI()*MOD(Calculator!$B$36/Calculator!$F$19,1)))*IF(MOD(Calculator!$B$36/Calculator!$F$19,1)&lt;0.5,-1,1))^2)/((50*POWER(80,POWER(COS(PI()*MOD(Calculator!$B$36/Calculator!$F$19,1)),2))+$C53)^2+(1500*ABS(SIN(2*PI()*MOD(Calculator!$B$36/Calculator!$F$19,1)))*IF(MOD(Calculator!$B$36/Calculator!$F$19,1)&lt;0.5,-1,1))^2)))/(1-SQRT(((50*POWER(80,POWER(COS(PI()*MOD(Calculator!$B$36/Calculator!$F$19,1)),2))-$C53)^2+(1500*ABS(SIN(2*PI()*MOD(Calculator!$B$36/Calculator!$F$19,1)))*IF(MOD(Calculator!$B$36/Calculator!$F$19,1)&lt;0.5,-1,1))^2)/((50*POWER(80,POWER(COS(PI()*MOD(Calculator!$B$36/Calculator!$F$19,1)),2))+$C53)^2+(1500*ABS(SIN(2*PI()*MOD(Calculator!$B$36/Calculator!$F$19,1)))*IF(MOD(Calculator!$B$36/Calculator!$F$19,1)&lt;0.5,-1,1))^2))),2))</f>
        <v>—</v>
      </c>
      <c r="FA53" s="253" t="str">
        <f aca="false">IF(OR(Calculator!$E$20&lt;&gt;"YES",Calculator!$B$36&lt;Calculator!$G$20),"—",ROUND((1+SQRT(((50*POWER(80,POWER(COS(PI()*MOD(Calculator!$B$36/Calculator!$F$20,1)),2))-$C53)^2+(1500*ABS(SIN(2*PI()*MOD(Calculator!$B$36/Calculator!$F$20,1)))*IF(MOD(Calculator!$B$36/Calculator!$F$20,1)&lt;0.5,-1,1))^2)/((50*POWER(80,POWER(COS(PI()*MOD(Calculator!$B$36/Calculator!$F$20,1)),2))+$C53)^2+(1500*ABS(SIN(2*PI()*MOD(Calculator!$B$36/Calculator!$F$20,1)))*IF(MOD(Calculator!$B$36/Calculator!$F$20,1)&lt;0.5,-1,1))^2)))/(1-SQRT(((50*POWER(80,POWER(COS(PI()*MOD(Calculator!$B$36/Calculator!$F$20,1)),2))-$C53)^2+(1500*ABS(SIN(2*PI()*MOD(Calculator!$B$36/Calculator!$F$20,1)))*IF(MOD(Calculator!$B$36/Calculator!$F$20,1)&lt;0.5,-1,1))^2)/((50*POWER(80,POWER(COS(PI()*MOD(Calculator!$B$36/Calculator!$F$20,1)),2))+$C53)^2+(1500*ABS(SIN(2*PI()*MOD(Calculator!$B$36/Calculator!$F$20,1)))*IF(MOD(Calculator!$B$36/Calculator!$F$20,1)&lt;0.5,-1,1))^2))),2))</f>
        <v>—</v>
      </c>
      <c r="FB53" s="253" t="str">
        <f aca="false">IF(OR(Calculator!$E$21&lt;&gt;"YES",Calculator!$B$36&lt;Calculator!$G$21),"—",ROUND((1+SQRT(((50*POWER(80,POWER(COS(PI()*MOD(Calculator!$B$36/Calculator!$F$21,1)),2))-$C53)^2+(1500*ABS(SIN(2*PI()*MOD(Calculator!$B$36/Calculator!$F$21,1)))*IF(MOD(Calculator!$B$36/Calculator!$F$21,1)&lt;0.5,-1,1))^2)/((50*POWER(80,POWER(COS(PI()*MOD(Calculator!$B$36/Calculator!$F$21,1)),2))+$C53)^2+(1500*ABS(SIN(2*PI()*MOD(Calculator!$B$36/Calculator!$F$21,1)))*IF(MOD(Calculator!$B$36/Calculator!$F$21,1)&lt;0.5,-1,1))^2)))/(1-SQRT(((50*POWER(80,POWER(COS(PI()*MOD(Calculator!$B$36/Calculator!$F$21,1)),2))-$C53)^2+(1500*ABS(SIN(2*PI()*MOD(Calculator!$B$36/Calculator!$F$21,1)))*IF(MOD(Calculator!$B$36/Calculator!$F$21,1)&lt;0.5,-1,1))^2)/((50*POWER(80,POWER(COS(PI()*MOD(Calculator!$B$36/Calculator!$F$21,1)),2))+$C53)^2+(1500*ABS(SIN(2*PI()*MOD(Calculator!$B$36/Calculator!$F$21,1)))*IF(MOD(Calculator!$B$36/Calculator!$F$21,1)&lt;0.5,-1,1))^2))),2))</f>
        <v>—</v>
      </c>
      <c r="FC53" s="253" t="str">
        <f aca="false">IF(OR(Calculator!$E$22&lt;&gt;"YES",Calculator!$B$36&lt;Calculator!$G$22),"—",ROUND((1+SQRT(((50*POWER(80,POWER(COS(PI()*MOD(Calculator!$B$36/Calculator!$F$22,1)),2))-$C53)^2+(1500*ABS(SIN(2*PI()*MOD(Calculator!$B$36/Calculator!$F$22,1)))*IF(MOD(Calculator!$B$36/Calculator!$F$22,1)&lt;0.5,-1,1))^2)/((50*POWER(80,POWER(COS(PI()*MOD(Calculator!$B$36/Calculator!$F$22,1)),2))+$C53)^2+(1500*ABS(SIN(2*PI()*MOD(Calculator!$B$36/Calculator!$F$22,1)))*IF(MOD(Calculator!$B$36/Calculator!$F$22,1)&lt;0.5,-1,1))^2)))/(1-SQRT(((50*POWER(80,POWER(COS(PI()*MOD(Calculator!$B$36/Calculator!$F$22,1)),2))-$C53)^2+(1500*ABS(SIN(2*PI()*MOD(Calculator!$B$36/Calculator!$F$22,1)))*IF(MOD(Calculator!$B$36/Calculator!$F$22,1)&lt;0.5,-1,1))^2)/((50*POWER(80,POWER(COS(PI()*MOD(Calculator!$B$36/Calculator!$F$22,1)),2))+$C53)^2+(1500*ABS(SIN(2*PI()*MOD(Calculator!$B$36/Calculator!$F$22,1)))*IF(MOD(Calculator!$B$36/Calculator!$F$22,1)&lt;0.5,-1,1))^2))),2))</f>
        <v>—</v>
      </c>
      <c r="FD53" s="295" t="n">
        <f aca="false">IFERROR(ROUND((IF(ISNUMBER(ES53),ES53,0)+IF(ISNUMBER(ET53),ET53,0)+IF(ISNUMBER(EU53),EU53,0)+IF(ISNUMBER(EV53),EV53,0)+IF(ISNUMBER(EW53),EW53,0)+IF(ISNUMBER(EX53),EX53,0)+IF(ISNUMBER(EY53),EY53,0)+IF(ISNUMBER(EZ53),EZ53,0)+IF(ISNUMBER(FA53),FA53,0)+IF(ISNUMBER(FB53),FB53,0)+IF(ISNUMBER(FC53),FC53,0))/(IF(ISNUMBER(ES53),1,0)+IF(ISNUMBER(ET53),1,0)+IF(ISNUMBER(EU53),1,0)+IF(ISNUMBER(EV53),1,0)+IF(ISNUMBER(EW53),1,0)+IF(ISNUMBER(EX53),1,0)+IF(ISNUMBER(EY53),1,0)+IF(ISNUMBER(EZ53),1,0)+IF(ISNUMBER(FA53),1,0)+IF(ISNUMBER(FB53),1,0)+IF(ISNUMBER(FC53),1,0)),4),"")</f>
        <v>18.22</v>
      </c>
      <c r="FE53" s="253" t="str">
        <f aca="false">IF(OR(Calculator!$E$12&lt;&gt;"YES",Calculator!$B$37&lt;Calculator!$G$12),"—",ROUND((1+SQRT(((50*POWER(80,POWER(COS(PI()*MOD(Calculator!$B$37/Calculator!$F$12,1)),2))-$C53)^2+(1500*ABS(SIN(2*PI()*MOD(Calculator!$B$37/Calculator!$F$12,1)))*IF(MOD(Calculator!$B$37/Calculator!$F$12,1)&lt;0.5,-1,1))^2)/((50*POWER(80,POWER(COS(PI()*MOD(Calculator!$B$37/Calculator!$F$12,1)),2))+$C53)^2+(1500*ABS(SIN(2*PI()*MOD(Calculator!$B$37/Calculator!$F$12,1)))*IF(MOD(Calculator!$B$37/Calculator!$F$12,1)&lt;0.5,-1,1))^2)))/(1-SQRT(((50*POWER(80,POWER(COS(PI()*MOD(Calculator!$B$37/Calculator!$F$12,1)),2))-$C53)^2+(1500*ABS(SIN(2*PI()*MOD(Calculator!$B$37/Calculator!$F$12,1)))*IF(MOD(Calculator!$B$37/Calculator!$F$12,1)&lt;0.5,-1,1))^2)/((50*POWER(80,POWER(COS(PI()*MOD(Calculator!$B$37/Calculator!$F$12,1)),2))+$C53)^2+(1500*ABS(SIN(2*PI()*MOD(Calculator!$B$37/Calculator!$F$12,1)))*IF(MOD(Calculator!$B$37/Calculator!$F$12,1)&lt;0.5,-1,1))^2))),2))</f>
        <v>—</v>
      </c>
      <c r="FF53" s="253" t="str">
        <f aca="false">IF(OR(Calculator!$E$13&lt;&gt;"YES",Calculator!$B$37&lt;Calculator!$G$13),"—",ROUND((1+SQRT(((50*POWER(80,POWER(COS(PI()*MOD(Calculator!$B$37/Calculator!$F$13,1)),2))-$C53)^2+(1500*ABS(SIN(2*PI()*MOD(Calculator!$B$37/Calculator!$F$13,1)))*IF(MOD(Calculator!$B$37/Calculator!$F$13,1)&lt;0.5,-1,1))^2)/((50*POWER(80,POWER(COS(PI()*MOD(Calculator!$B$37/Calculator!$F$13,1)),2))+$C53)^2+(1500*ABS(SIN(2*PI()*MOD(Calculator!$B$37/Calculator!$F$13,1)))*IF(MOD(Calculator!$B$37/Calculator!$F$13,1)&lt;0.5,-1,1))^2)))/(1-SQRT(((50*POWER(80,POWER(COS(PI()*MOD(Calculator!$B$37/Calculator!$F$13,1)),2))-$C53)^2+(1500*ABS(SIN(2*PI()*MOD(Calculator!$B$37/Calculator!$F$13,1)))*IF(MOD(Calculator!$B$37/Calculator!$F$13,1)&lt;0.5,-1,1))^2)/((50*POWER(80,POWER(COS(PI()*MOD(Calculator!$B$37/Calculator!$F$13,1)),2))+$C53)^2+(1500*ABS(SIN(2*PI()*MOD(Calculator!$B$37/Calculator!$F$13,1)))*IF(MOD(Calculator!$B$37/Calculator!$F$13,1)&lt;0.5,-1,1))^2))),2))</f>
        <v>—</v>
      </c>
      <c r="FG53" s="253" t="str">
        <f aca="false">IF(OR(Calculator!$E$14&lt;&gt;"YES",Calculator!$B$37&lt;Calculator!$G$14),"—",ROUND((1+SQRT(((50*POWER(80,POWER(COS(PI()*MOD(Calculator!$B$37/Calculator!$F$14,1)),2))-$C53)^2+(1500*ABS(SIN(2*PI()*MOD(Calculator!$B$37/Calculator!$F$14,1)))*IF(MOD(Calculator!$B$37/Calculator!$F$14,1)&lt;0.5,-1,1))^2)/((50*POWER(80,POWER(COS(PI()*MOD(Calculator!$B$37/Calculator!$F$14,1)),2))+$C53)^2+(1500*ABS(SIN(2*PI()*MOD(Calculator!$B$37/Calculator!$F$14,1)))*IF(MOD(Calculator!$B$37/Calculator!$F$14,1)&lt;0.5,-1,1))^2)))/(1-SQRT(((50*POWER(80,POWER(COS(PI()*MOD(Calculator!$B$37/Calculator!$F$14,1)),2))-$C53)^2+(1500*ABS(SIN(2*PI()*MOD(Calculator!$B$37/Calculator!$F$14,1)))*IF(MOD(Calculator!$B$37/Calculator!$F$14,1)&lt;0.5,-1,1))^2)/((50*POWER(80,POWER(COS(PI()*MOD(Calculator!$B$37/Calculator!$F$14,1)),2))+$C53)^2+(1500*ABS(SIN(2*PI()*MOD(Calculator!$B$37/Calculator!$F$14,1)))*IF(MOD(Calculator!$B$37/Calculator!$F$14,1)&lt;0.5,-1,1))^2))),2))</f>
        <v>—</v>
      </c>
      <c r="FH53" s="253" t="n">
        <f aca="false">IF(OR(Calculator!$E$15&lt;&gt;"YES",Calculator!$B$37&lt;Calculator!$G$15),"—",ROUND((1+SQRT(((50*POWER(80,POWER(COS(PI()*MOD(Calculator!$B$37/Calculator!$F$15,1)),2))-$C53)^2+(1500*ABS(SIN(2*PI()*MOD(Calculator!$B$37/Calculator!$F$15,1)))*IF(MOD(Calculator!$B$37/Calculator!$F$15,1)&lt;0.5,-1,1))^2)/((50*POWER(80,POWER(COS(PI()*MOD(Calculator!$B$37/Calculator!$F$15,1)),2))+$C53)^2+(1500*ABS(SIN(2*PI()*MOD(Calculator!$B$37/Calculator!$F$15,1)))*IF(MOD(Calculator!$B$37/Calculator!$F$15,1)&lt;0.5,-1,1))^2)))/(1-SQRT(((50*POWER(80,POWER(COS(PI()*MOD(Calculator!$B$37/Calculator!$F$15,1)),2))-$C53)^2+(1500*ABS(SIN(2*PI()*MOD(Calculator!$B$37/Calculator!$F$15,1)))*IF(MOD(Calculator!$B$37/Calculator!$F$15,1)&lt;0.5,-1,1))^2)/((50*POWER(80,POWER(COS(PI()*MOD(Calculator!$B$37/Calculator!$F$15,1)),2))+$C53)^2+(1500*ABS(SIN(2*PI()*MOD(Calculator!$B$37/Calculator!$F$15,1)))*IF(MOD(Calculator!$B$37/Calculator!$F$15,1)&lt;0.5,-1,1))^2))),2))</f>
        <v>3.08</v>
      </c>
      <c r="FI53" s="253" t="str">
        <f aca="false">IF(OR(Calculator!$E$16&lt;&gt;"YES",Calculator!$B$37&lt;Calculator!$G$16),"—",ROUND((1+SQRT(((50*POWER(80,POWER(COS(PI()*MOD(Calculator!$B$37/Calculator!$F$16,1)),2))-$C53)^2+(1500*ABS(SIN(2*PI()*MOD(Calculator!$B$37/Calculator!$F$16,1)))*IF(MOD(Calculator!$B$37/Calculator!$F$16,1)&lt;0.5,-1,1))^2)/((50*POWER(80,POWER(COS(PI()*MOD(Calculator!$B$37/Calculator!$F$16,1)),2))+$C53)^2+(1500*ABS(SIN(2*PI()*MOD(Calculator!$B$37/Calculator!$F$16,1)))*IF(MOD(Calculator!$B$37/Calculator!$F$16,1)&lt;0.5,-1,1))^2)))/(1-SQRT(((50*POWER(80,POWER(COS(PI()*MOD(Calculator!$B$37/Calculator!$F$16,1)),2))-$C53)^2+(1500*ABS(SIN(2*PI()*MOD(Calculator!$B$37/Calculator!$F$16,1)))*IF(MOD(Calculator!$B$37/Calculator!$F$16,1)&lt;0.5,-1,1))^2)/((50*POWER(80,POWER(COS(PI()*MOD(Calculator!$B$37/Calculator!$F$16,1)),2))+$C53)^2+(1500*ABS(SIN(2*PI()*MOD(Calculator!$B$37/Calculator!$F$16,1)))*IF(MOD(Calculator!$B$37/Calculator!$F$16,1)&lt;0.5,-1,1))^2))),2))</f>
        <v>—</v>
      </c>
      <c r="FJ53" s="253" t="n">
        <f aca="false">IF(OR(Calculator!$E$17&lt;&gt;"YES",Calculator!$B$37&lt;Calculator!$G$17),"—",ROUND((1+SQRT(((50*POWER(80,POWER(COS(PI()*MOD(Calculator!$B$37/Calculator!$F$17,1)),2))-$C53)^2+(1500*ABS(SIN(2*PI()*MOD(Calculator!$B$37/Calculator!$F$17,1)))*IF(MOD(Calculator!$B$37/Calculator!$F$17,1)&lt;0.5,-1,1))^2)/((50*POWER(80,POWER(COS(PI()*MOD(Calculator!$B$37/Calculator!$F$17,1)),2))+$C53)^2+(1500*ABS(SIN(2*PI()*MOD(Calculator!$B$37/Calculator!$F$17,1)))*IF(MOD(Calculator!$B$37/Calculator!$F$17,1)&lt;0.5,-1,1))^2)))/(1-SQRT(((50*POWER(80,POWER(COS(PI()*MOD(Calculator!$B$37/Calculator!$F$17,1)),2))-$C53)^2+(1500*ABS(SIN(2*PI()*MOD(Calculator!$B$37/Calculator!$F$17,1)))*IF(MOD(Calculator!$B$37/Calculator!$F$17,1)&lt;0.5,-1,1))^2)/((50*POWER(80,POWER(COS(PI()*MOD(Calculator!$B$37/Calculator!$F$17,1)),2))+$C53)^2+(1500*ABS(SIN(2*PI()*MOD(Calculator!$B$37/Calculator!$F$17,1)))*IF(MOD(Calculator!$B$37/Calculator!$F$17,1)&lt;0.5,-1,1))^2))),2))</f>
        <v>14.85</v>
      </c>
      <c r="FK53" s="253" t="str">
        <f aca="false">IF(OR(Calculator!$E$18&lt;&gt;"YES",Calculator!$B$37&lt;Calculator!$G$18),"—",ROUND((1+SQRT(((50*POWER(80,POWER(COS(PI()*MOD(Calculator!$B$37/Calculator!$F$18,1)),2))-$C53)^2+(1500*ABS(SIN(2*PI()*MOD(Calculator!$B$37/Calculator!$F$18,1)))*IF(MOD(Calculator!$B$37/Calculator!$F$18,1)&lt;0.5,-1,1))^2)/((50*POWER(80,POWER(COS(PI()*MOD(Calculator!$B$37/Calculator!$F$18,1)),2))+$C53)^2+(1500*ABS(SIN(2*PI()*MOD(Calculator!$B$37/Calculator!$F$18,1)))*IF(MOD(Calculator!$B$37/Calculator!$F$18,1)&lt;0.5,-1,1))^2)))/(1-SQRT(((50*POWER(80,POWER(COS(PI()*MOD(Calculator!$B$37/Calculator!$F$18,1)),2))-$C53)^2+(1500*ABS(SIN(2*PI()*MOD(Calculator!$B$37/Calculator!$F$18,1)))*IF(MOD(Calculator!$B$37/Calculator!$F$18,1)&lt;0.5,-1,1))^2)/((50*POWER(80,POWER(COS(PI()*MOD(Calculator!$B$37/Calculator!$F$18,1)),2))+$C53)^2+(1500*ABS(SIN(2*PI()*MOD(Calculator!$B$37/Calculator!$F$18,1)))*IF(MOD(Calculator!$B$37/Calculator!$F$18,1)&lt;0.5,-1,1))^2))),2))</f>
        <v>—</v>
      </c>
      <c r="FL53" s="253" t="str">
        <f aca="false">IF(OR(Calculator!$E$19&lt;&gt;"YES",Calculator!$B$37&lt;Calculator!$G$19),"—",ROUND((1+SQRT(((50*POWER(80,POWER(COS(PI()*MOD(Calculator!$B$37/Calculator!$F$19,1)),2))-$C53)^2+(1500*ABS(SIN(2*PI()*MOD(Calculator!$B$37/Calculator!$F$19,1)))*IF(MOD(Calculator!$B$37/Calculator!$F$19,1)&lt;0.5,-1,1))^2)/((50*POWER(80,POWER(COS(PI()*MOD(Calculator!$B$37/Calculator!$F$19,1)),2))+$C53)^2+(1500*ABS(SIN(2*PI()*MOD(Calculator!$B$37/Calculator!$F$19,1)))*IF(MOD(Calculator!$B$37/Calculator!$F$19,1)&lt;0.5,-1,1))^2)))/(1-SQRT(((50*POWER(80,POWER(COS(PI()*MOD(Calculator!$B$37/Calculator!$F$19,1)),2))-$C53)^2+(1500*ABS(SIN(2*PI()*MOD(Calculator!$B$37/Calculator!$F$19,1)))*IF(MOD(Calculator!$B$37/Calculator!$F$19,1)&lt;0.5,-1,1))^2)/((50*POWER(80,POWER(COS(PI()*MOD(Calculator!$B$37/Calculator!$F$19,1)),2))+$C53)^2+(1500*ABS(SIN(2*PI()*MOD(Calculator!$B$37/Calculator!$F$19,1)))*IF(MOD(Calculator!$B$37/Calculator!$F$19,1)&lt;0.5,-1,1))^2))),2))</f>
        <v>—</v>
      </c>
      <c r="FM53" s="253" t="str">
        <f aca="false">IF(OR(Calculator!$E$20&lt;&gt;"YES",Calculator!$B$37&lt;Calculator!$G$20),"—",ROUND((1+SQRT(((50*POWER(80,POWER(COS(PI()*MOD(Calculator!$B$37/Calculator!$F$20,1)),2))-$C53)^2+(1500*ABS(SIN(2*PI()*MOD(Calculator!$B$37/Calculator!$F$20,1)))*IF(MOD(Calculator!$B$37/Calculator!$F$20,1)&lt;0.5,-1,1))^2)/((50*POWER(80,POWER(COS(PI()*MOD(Calculator!$B$37/Calculator!$F$20,1)),2))+$C53)^2+(1500*ABS(SIN(2*PI()*MOD(Calculator!$B$37/Calculator!$F$20,1)))*IF(MOD(Calculator!$B$37/Calculator!$F$20,1)&lt;0.5,-1,1))^2)))/(1-SQRT(((50*POWER(80,POWER(COS(PI()*MOD(Calculator!$B$37/Calculator!$F$20,1)),2))-$C53)^2+(1500*ABS(SIN(2*PI()*MOD(Calculator!$B$37/Calculator!$F$20,1)))*IF(MOD(Calculator!$B$37/Calculator!$F$20,1)&lt;0.5,-1,1))^2)/((50*POWER(80,POWER(COS(PI()*MOD(Calculator!$B$37/Calculator!$F$20,1)),2))+$C53)^2+(1500*ABS(SIN(2*PI()*MOD(Calculator!$B$37/Calculator!$F$20,1)))*IF(MOD(Calculator!$B$37/Calculator!$F$20,1)&lt;0.5,-1,1))^2))),2))</f>
        <v>—</v>
      </c>
      <c r="FN53" s="253" t="str">
        <f aca="false">IF(OR(Calculator!$E$21&lt;&gt;"YES",Calculator!$B$37&lt;Calculator!$G$21),"—",ROUND((1+SQRT(((50*POWER(80,POWER(COS(PI()*MOD(Calculator!$B$37/Calculator!$F$21,1)),2))-$C53)^2+(1500*ABS(SIN(2*PI()*MOD(Calculator!$B$37/Calculator!$F$21,1)))*IF(MOD(Calculator!$B$37/Calculator!$F$21,1)&lt;0.5,-1,1))^2)/((50*POWER(80,POWER(COS(PI()*MOD(Calculator!$B$37/Calculator!$F$21,1)),2))+$C53)^2+(1500*ABS(SIN(2*PI()*MOD(Calculator!$B$37/Calculator!$F$21,1)))*IF(MOD(Calculator!$B$37/Calculator!$F$21,1)&lt;0.5,-1,1))^2)))/(1-SQRT(((50*POWER(80,POWER(COS(PI()*MOD(Calculator!$B$37/Calculator!$F$21,1)),2))-$C53)^2+(1500*ABS(SIN(2*PI()*MOD(Calculator!$B$37/Calculator!$F$21,1)))*IF(MOD(Calculator!$B$37/Calculator!$F$21,1)&lt;0.5,-1,1))^2)/((50*POWER(80,POWER(COS(PI()*MOD(Calculator!$B$37/Calculator!$F$21,1)),2))+$C53)^2+(1500*ABS(SIN(2*PI()*MOD(Calculator!$B$37/Calculator!$F$21,1)))*IF(MOD(Calculator!$B$37/Calculator!$F$21,1)&lt;0.5,-1,1))^2))),2))</f>
        <v>—</v>
      </c>
      <c r="FO53" s="253" t="str">
        <f aca="false">IF(OR(Calculator!$E$22&lt;&gt;"YES",Calculator!$B$37&lt;Calculator!$G$22),"—",ROUND((1+SQRT(((50*POWER(80,POWER(COS(PI()*MOD(Calculator!$B$37/Calculator!$F$22,1)),2))-$C53)^2+(1500*ABS(SIN(2*PI()*MOD(Calculator!$B$37/Calculator!$F$22,1)))*IF(MOD(Calculator!$B$37/Calculator!$F$22,1)&lt;0.5,-1,1))^2)/((50*POWER(80,POWER(COS(PI()*MOD(Calculator!$B$37/Calculator!$F$22,1)),2))+$C53)^2+(1500*ABS(SIN(2*PI()*MOD(Calculator!$B$37/Calculator!$F$22,1)))*IF(MOD(Calculator!$B$37/Calculator!$F$22,1)&lt;0.5,-1,1))^2)))/(1-SQRT(((50*POWER(80,POWER(COS(PI()*MOD(Calculator!$B$37/Calculator!$F$22,1)),2))-$C53)^2+(1500*ABS(SIN(2*PI()*MOD(Calculator!$B$37/Calculator!$F$22,1)))*IF(MOD(Calculator!$B$37/Calculator!$F$22,1)&lt;0.5,-1,1))^2)/((50*POWER(80,POWER(COS(PI()*MOD(Calculator!$B$37/Calculator!$F$22,1)),2))+$C53)^2+(1500*ABS(SIN(2*PI()*MOD(Calculator!$B$37/Calculator!$F$22,1)))*IF(MOD(Calculator!$B$37/Calculator!$F$22,1)&lt;0.5,-1,1))^2))),2))</f>
        <v>—</v>
      </c>
      <c r="FP53" s="295" t="n">
        <f aca="false">IFERROR(ROUND((IF(ISNUMBER(FE53),FE53,0)+IF(ISNUMBER(FF53),FF53,0)+IF(ISNUMBER(FG53),FG53,0)+IF(ISNUMBER(FH53),FH53,0)+IF(ISNUMBER(FI53),FI53,0)+IF(ISNUMBER(FJ53),FJ53,0)+IF(ISNUMBER(FK53),FK53,0)+IF(ISNUMBER(FL53),FL53,0)+IF(ISNUMBER(FM53),FM53,0)+IF(ISNUMBER(FN53),FN53,0)+IF(ISNUMBER(FO53),FO53,0))/(IF(ISNUMBER(FE53),1,0)+IF(ISNUMBER(FF53),1,0)+IF(ISNUMBER(FG53),1,0)+IF(ISNUMBER(FH53),1,0)+IF(ISNUMBER(FI53),1,0)+IF(ISNUMBER(FJ53),1,0)+IF(ISNUMBER(FK53),1,0)+IF(ISNUMBER(FL53),1,0)+IF(ISNUMBER(FM53),1,0)+IF(ISNUMBER(FN53),1,0)+IF(ISNUMBER(FO53),1,0)),4),"")</f>
        <v>8.965</v>
      </c>
      <c r="FQ53" s="253" t="str">
        <f aca="false">IF(OR(Calculator!$E$12&lt;&gt;"YES",Calculator!$B$38&lt;Calculator!$G$12),"—",ROUND((1+SQRT(((50*POWER(80,POWER(COS(PI()*MOD(Calculator!$B$38/Calculator!$F$12,1)),2))-$C53)^2+(1500*ABS(SIN(2*PI()*MOD(Calculator!$B$38/Calculator!$F$12,1)))*IF(MOD(Calculator!$B$38/Calculator!$F$12,1)&lt;0.5,-1,1))^2)/((50*POWER(80,POWER(COS(PI()*MOD(Calculator!$B$38/Calculator!$F$12,1)),2))+$C53)^2+(1500*ABS(SIN(2*PI()*MOD(Calculator!$B$38/Calculator!$F$12,1)))*IF(MOD(Calculator!$B$38/Calculator!$F$12,1)&lt;0.5,-1,1))^2)))/(1-SQRT(((50*POWER(80,POWER(COS(PI()*MOD(Calculator!$B$38/Calculator!$F$12,1)),2))-$C53)^2+(1500*ABS(SIN(2*PI()*MOD(Calculator!$B$38/Calculator!$F$12,1)))*IF(MOD(Calculator!$B$38/Calculator!$F$12,1)&lt;0.5,-1,1))^2)/((50*POWER(80,POWER(COS(PI()*MOD(Calculator!$B$38/Calculator!$F$12,1)),2))+$C53)^2+(1500*ABS(SIN(2*PI()*MOD(Calculator!$B$38/Calculator!$F$12,1)))*IF(MOD(Calculator!$B$38/Calculator!$F$12,1)&lt;0.5,-1,1))^2))),2))</f>
        <v>—</v>
      </c>
      <c r="FR53" s="253" t="str">
        <f aca="false">IF(OR(Calculator!$E$13&lt;&gt;"YES",Calculator!$B$38&lt;Calculator!$G$13),"—",ROUND((1+SQRT(((50*POWER(80,POWER(COS(PI()*MOD(Calculator!$B$38/Calculator!$F$13,1)),2))-$C53)^2+(1500*ABS(SIN(2*PI()*MOD(Calculator!$B$38/Calculator!$F$13,1)))*IF(MOD(Calculator!$B$38/Calculator!$F$13,1)&lt;0.5,-1,1))^2)/((50*POWER(80,POWER(COS(PI()*MOD(Calculator!$B$38/Calculator!$F$13,1)),2))+$C53)^2+(1500*ABS(SIN(2*PI()*MOD(Calculator!$B$38/Calculator!$F$13,1)))*IF(MOD(Calculator!$B$38/Calculator!$F$13,1)&lt;0.5,-1,1))^2)))/(1-SQRT(((50*POWER(80,POWER(COS(PI()*MOD(Calculator!$B$38/Calculator!$F$13,1)),2))-$C53)^2+(1500*ABS(SIN(2*PI()*MOD(Calculator!$B$38/Calculator!$F$13,1)))*IF(MOD(Calculator!$B$38/Calculator!$F$13,1)&lt;0.5,-1,1))^2)/((50*POWER(80,POWER(COS(PI()*MOD(Calculator!$B$38/Calculator!$F$13,1)),2))+$C53)^2+(1500*ABS(SIN(2*PI()*MOD(Calculator!$B$38/Calculator!$F$13,1)))*IF(MOD(Calculator!$B$38/Calculator!$F$13,1)&lt;0.5,-1,1))^2))),2))</f>
        <v>—</v>
      </c>
      <c r="FS53" s="253" t="str">
        <f aca="false">IF(OR(Calculator!$E$14&lt;&gt;"YES",Calculator!$B$38&lt;Calculator!$G$14),"—",ROUND((1+SQRT(((50*POWER(80,POWER(COS(PI()*MOD(Calculator!$B$38/Calculator!$F$14,1)),2))-$C53)^2+(1500*ABS(SIN(2*PI()*MOD(Calculator!$B$38/Calculator!$F$14,1)))*IF(MOD(Calculator!$B$38/Calculator!$F$14,1)&lt;0.5,-1,1))^2)/((50*POWER(80,POWER(COS(PI()*MOD(Calculator!$B$38/Calculator!$F$14,1)),2))+$C53)^2+(1500*ABS(SIN(2*PI()*MOD(Calculator!$B$38/Calculator!$F$14,1)))*IF(MOD(Calculator!$B$38/Calculator!$F$14,1)&lt;0.5,-1,1))^2)))/(1-SQRT(((50*POWER(80,POWER(COS(PI()*MOD(Calculator!$B$38/Calculator!$F$14,1)),2))-$C53)^2+(1500*ABS(SIN(2*PI()*MOD(Calculator!$B$38/Calculator!$F$14,1)))*IF(MOD(Calculator!$B$38/Calculator!$F$14,1)&lt;0.5,-1,1))^2)/((50*POWER(80,POWER(COS(PI()*MOD(Calculator!$B$38/Calculator!$F$14,1)),2))+$C53)^2+(1500*ABS(SIN(2*PI()*MOD(Calculator!$B$38/Calculator!$F$14,1)))*IF(MOD(Calculator!$B$38/Calculator!$F$14,1)&lt;0.5,-1,1))^2))),2))</f>
        <v>—</v>
      </c>
      <c r="FT53" s="253" t="n">
        <f aca="false">IF(OR(Calculator!$E$15&lt;&gt;"YES",Calculator!$B$38&lt;Calculator!$G$15),"—",ROUND((1+SQRT(((50*POWER(80,POWER(COS(PI()*MOD(Calculator!$B$38/Calculator!$F$15,1)),2))-$C53)^2+(1500*ABS(SIN(2*PI()*MOD(Calculator!$B$38/Calculator!$F$15,1)))*IF(MOD(Calculator!$B$38/Calculator!$F$15,1)&lt;0.5,-1,1))^2)/((50*POWER(80,POWER(COS(PI()*MOD(Calculator!$B$38/Calculator!$F$15,1)),2))+$C53)^2+(1500*ABS(SIN(2*PI()*MOD(Calculator!$B$38/Calculator!$F$15,1)))*IF(MOD(Calculator!$B$38/Calculator!$F$15,1)&lt;0.5,-1,1))^2)))/(1-SQRT(((50*POWER(80,POWER(COS(PI()*MOD(Calculator!$B$38/Calculator!$F$15,1)),2))-$C53)^2+(1500*ABS(SIN(2*PI()*MOD(Calculator!$B$38/Calculator!$F$15,1)))*IF(MOD(Calculator!$B$38/Calculator!$F$15,1)&lt;0.5,-1,1))^2)/((50*POWER(80,POWER(COS(PI()*MOD(Calculator!$B$38/Calculator!$F$15,1)),2))+$C53)^2+(1500*ABS(SIN(2*PI()*MOD(Calculator!$B$38/Calculator!$F$15,1)))*IF(MOD(Calculator!$B$38/Calculator!$F$15,1)&lt;0.5,-1,1))^2))),2))</f>
        <v>2.98</v>
      </c>
      <c r="FU53" s="253" t="str">
        <f aca="false">IF(OR(Calculator!$E$16&lt;&gt;"YES",Calculator!$B$38&lt;Calculator!$G$16),"—",ROUND((1+SQRT(((50*POWER(80,POWER(COS(PI()*MOD(Calculator!$B$38/Calculator!$F$16,1)),2))-$C53)^2+(1500*ABS(SIN(2*PI()*MOD(Calculator!$B$38/Calculator!$F$16,1)))*IF(MOD(Calculator!$B$38/Calculator!$F$16,1)&lt;0.5,-1,1))^2)/((50*POWER(80,POWER(COS(PI()*MOD(Calculator!$B$38/Calculator!$F$16,1)),2))+$C53)^2+(1500*ABS(SIN(2*PI()*MOD(Calculator!$B$38/Calculator!$F$16,1)))*IF(MOD(Calculator!$B$38/Calculator!$F$16,1)&lt;0.5,-1,1))^2)))/(1-SQRT(((50*POWER(80,POWER(COS(PI()*MOD(Calculator!$B$38/Calculator!$F$16,1)),2))-$C53)^2+(1500*ABS(SIN(2*PI()*MOD(Calculator!$B$38/Calculator!$F$16,1)))*IF(MOD(Calculator!$B$38/Calculator!$F$16,1)&lt;0.5,-1,1))^2)/((50*POWER(80,POWER(COS(PI()*MOD(Calculator!$B$38/Calculator!$F$16,1)),2))+$C53)^2+(1500*ABS(SIN(2*PI()*MOD(Calculator!$B$38/Calculator!$F$16,1)))*IF(MOD(Calculator!$B$38/Calculator!$F$16,1)&lt;0.5,-1,1))^2))),2))</f>
        <v>—</v>
      </c>
      <c r="FV53" s="253" t="n">
        <f aca="false">IF(OR(Calculator!$E$17&lt;&gt;"YES",Calculator!$B$38&lt;Calculator!$G$17),"—",ROUND((1+SQRT(((50*POWER(80,POWER(COS(PI()*MOD(Calculator!$B$38/Calculator!$F$17,1)),2))-$C53)^2+(1500*ABS(SIN(2*PI()*MOD(Calculator!$B$38/Calculator!$F$17,1)))*IF(MOD(Calculator!$B$38/Calculator!$F$17,1)&lt;0.5,-1,1))^2)/((50*POWER(80,POWER(COS(PI()*MOD(Calculator!$B$38/Calculator!$F$17,1)),2))+$C53)^2+(1500*ABS(SIN(2*PI()*MOD(Calculator!$B$38/Calculator!$F$17,1)))*IF(MOD(Calculator!$B$38/Calculator!$F$17,1)&lt;0.5,-1,1))^2)))/(1-SQRT(((50*POWER(80,POWER(COS(PI()*MOD(Calculator!$B$38/Calculator!$F$17,1)),2))-$C53)^2+(1500*ABS(SIN(2*PI()*MOD(Calculator!$B$38/Calculator!$F$17,1)))*IF(MOD(Calculator!$B$38/Calculator!$F$17,1)&lt;0.5,-1,1))^2)/((50*POWER(80,POWER(COS(PI()*MOD(Calculator!$B$38/Calculator!$F$17,1)),2))+$C53)^2+(1500*ABS(SIN(2*PI()*MOD(Calculator!$B$38/Calculator!$F$17,1)))*IF(MOD(Calculator!$B$38/Calculator!$F$17,1)&lt;0.5,-1,1))^2))),2))</f>
        <v>17.74</v>
      </c>
      <c r="FW53" s="253" t="str">
        <f aca="false">IF(OR(Calculator!$E$18&lt;&gt;"YES",Calculator!$B$38&lt;Calculator!$G$18),"—",ROUND((1+SQRT(((50*POWER(80,POWER(COS(PI()*MOD(Calculator!$B$38/Calculator!$F$18,1)),2))-$C53)^2+(1500*ABS(SIN(2*PI()*MOD(Calculator!$B$38/Calculator!$F$18,1)))*IF(MOD(Calculator!$B$38/Calculator!$F$18,1)&lt;0.5,-1,1))^2)/((50*POWER(80,POWER(COS(PI()*MOD(Calculator!$B$38/Calculator!$F$18,1)),2))+$C53)^2+(1500*ABS(SIN(2*PI()*MOD(Calculator!$B$38/Calculator!$F$18,1)))*IF(MOD(Calculator!$B$38/Calculator!$F$18,1)&lt;0.5,-1,1))^2)))/(1-SQRT(((50*POWER(80,POWER(COS(PI()*MOD(Calculator!$B$38/Calculator!$F$18,1)),2))-$C53)^2+(1500*ABS(SIN(2*PI()*MOD(Calculator!$B$38/Calculator!$F$18,1)))*IF(MOD(Calculator!$B$38/Calculator!$F$18,1)&lt;0.5,-1,1))^2)/((50*POWER(80,POWER(COS(PI()*MOD(Calculator!$B$38/Calculator!$F$18,1)),2))+$C53)^2+(1500*ABS(SIN(2*PI()*MOD(Calculator!$B$38/Calculator!$F$18,1)))*IF(MOD(Calculator!$B$38/Calculator!$F$18,1)&lt;0.5,-1,1))^2))),2))</f>
        <v>—</v>
      </c>
      <c r="FX53" s="253" t="str">
        <f aca="false">IF(OR(Calculator!$E$19&lt;&gt;"YES",Calculator!$B$38&lt;Calculator!$G$19),"—",ROUND((1+SQRT(((50*POWER(80,POWER(COS(PI()*MOD(Calculator!$B$38/Calculator!$F$19,1)),2))-$C53)^2+(1500*ABS(SIN(2*PI()*MOD(Calculator!$B$38/Calculator!$F$19,1)))*IF(MOD(Calculator!$B$38/Calculator!$F$19,1)&lt;0.5,-1,1))^2)/((50*POWER(80,POWER(COS(PI()*MOD(Calculator!$B$38/Calculator!$F$19,1)),2))+$C53)^2+(1500*ABS(SIN(2*PI()*MOD(Calculator!$B$38/Calculator!$F$19,1)))*IF(MOD(Calculator!$B$38/Calculator!$F$19,1)&lt;0.5,-1,1))^2)))/(1-SQRT(((50*POWER(80,POWER(COS(PI()*MOD(Calculator!$B$38/Calculator!$F$19,1)),2))-$C53)^2+(1500*ABS(SIN(2*PI()*MOD(Calculator!$B$38/Calculator!$F$19,1)))*IF(MOD(Calculator!$B$38/Calculator!$F$19,1)&lt;0.5,-1,1))^2)/((50*POWER(80,POWER(COS(PI()*MOD(Calculator!$B$38/Calculator!$F$19,1)),2))+$C53)^2+(1500*ABS(SIN(2*PI()*MOD(Calculator!$B$38/Calculator!$F$19,1)))*IF(MOD(Calculator!$B$38/Calculator!$F$19,1)&lt;0.5,-1,1))^2))),2))</f>
        <v>—</v>
      </c>
      <c r="FY53" s="253" t="str">
        <f aca="false">IF(OR(Calculator!$E$20&lt;&gt;"YES",Calculator!$B$38&lt;Calculator!$G$20),"—",ROUND((1+SQRT(((50*POWER(80,POWER(COS(PI()*MOD(Calculator!$B$38/Calculator!$F$20,1)),2))-$C53)^2+(1500*ABS(SIN(2*PI()*MOD(Calculator!$B$38/Calculator!$F$20,1)))*IF(MOD(Calculator!$B$38/Calculator!$F$20,1)&lt;0.5,-1,1))^2)/((50*POWER(80,POWER(COS(PI()*MOD(Calculator!$B$38/Calculator!$F$20,1)),2))+$C53)^2+(1500*ABS(SIN(2*PI()*MOD(Calculator!$B$38/Calculator!$F$20,1)))*IF(MOD(Calculator!$B$38/Calculator!$F$20,1)&lt;0.5,-1,1))^2)))/(1-SQRT(((50*POWER(80,POWER(COS(PI()*MOD(Calculator!$B$38/Calculator!$F$20,1)),2))-$C53)^2+(1500*ABS(SIN(2*PI()*MOD(Calculator!$B$38/Calculator!$F$20,1)))*IF(MOD(Calculator!$B$38/Calculator!$F$20,1)&lt;0.5,-1,1))^2)/((50*POWER(80,POWER(COS(PI()*MOD(Calculator!$B$38/Calculator!$F$20,1)),2))+$C53)^2+(1500*ABS(SIN(2*PI()*MOD(Calculator!$B$38/Calculator!$F$20,1)))*IF(MOD(Calculator!$B$38/Calculator!$F$20,1)&lt;0.5,-1,1))^2))),2))</f>
        <v>—</v>
      </c>
      <c r="FZ53" s="253" t="str">
        <f aca="false">IF(OR(Calculator!$E$21&lt;&gt;"YES",Calculator!$B$38&lt;Calculator!$G$21),"—",ROUND((1+SQRT(((50*POWER(80,POWER(COS(PI()*MOD(Calculator!$B$38/Calculator!$F$21,1)),2))-$C53)^2+(1500*ABS(SIN(2*PI()*MOD(Calculator!$B$38/Calculator!$F$21,1)))*IF(MOD(Calculator!$B$38/Calculator!$F$21,1)&lt;0.5,-1,1))^2)/((50*POWER(80,POWER(COS(PI()*MOD(Calculator!$B$38/Calculator!$F$21,1)),2))+$C53)^2+(1500*ABS(SIN(2*PI()*MOD(Calculator!$B$38/Calculator!$F$21,1)))*IF(MOD(Calculator!$B$38/Calculator!$F$21,1)&lt;0.5,-1,1))^2)))/(1-SQRT(((50*POWER(80,POWER(COS(PI()*MOD(Calculator!$B$38/Calculator!$F$21,1)),2))-$C53)^2+(1500*ABS(SIN(2*PI()*MOD(Calculator!$B$38/Calculator!$F$21,1)))*IF(MOD(Calculator!$B$38/Calculator!$F$21,1)&lt;0.5,-1,1))^2)/((50*POWER(80,POWER(COS(PI()*MOD(Calculator!$B$38/Calculator!$F$21,1)),2))+$C53)^2+(1500*ABS(SIN(2*PI()*MOD(Calculator!$B$38/Calculator!$F$21,1)))*IF(MOD(Calculator!$B$38/Calculator!$F$21,1)&lt;0.5,-1,1))^2))),2))</f>
        <v>—</v>
      </c>
      <c r="GA53" s="253" t="str">
        <f aca="false">IF(OR(Calculator!$E$22&lt;&gt;"YES",Calculator!$B$38&lt;Calculator!$G$22),"—",ROUND((1+SQRT(((50*POWER(80,POWER(COS(PI()*MOD(Calculator!$B$38/Calculator!$F$22,1)),2))-$C53)^2+(1500*ABS(SIN(2*PI()*MOD(Calculator!$B$38/Calculator!$F$22,1)))*IF(MOD(Calculator!$B$38/Calculator!$F$22,1)&lt;0.5,-1,1))^2)/((50*POWER(80,POWER(COS(PI()*MOD(Calculator!$B$38/Calculator!$F$22,1)),2))+$C53)^2+(1500*ABS(SIN(2*PI()*MOD(Calculator!$B$38/Calculator!$F$22,1)))*IF(MOD(Calculator!$B$38/Calculator!$F$22,1)&lt;0.5,-1,1))^2)))/(1-SQRT(((50*POWER(80,POWER(COS(PI()*MOD(Calculator!$B$38/Calculator!$F$22,1)),2))-$C53)^2+(1500*ABS(SIN(2*PI()*MOD(Calculator!$B$38/Calculator!$F$22,1)))*IF(MOD(Calculator!$B$38/Calculator!$F$22,1)&lt;0.5,-1,1))^2)/((50*POWER(80,POWER(COS(PI()*MOD(Calculator!$B$38/Calculator!$F$22,1)),2))+$C53)^2+(1500*ABS(SIN(2*PI()*MOD(Calculator!$B$38/Calculator!$F$22,1)))*IF(MOD(Calculator!$B$38/Calculator!$F$22,1)&lt;0.5,-1,1))^2))),2))</f>
        <v>—</v>
      </c>
      <c r="GB53" s="295" t="n">
        <f aca="false">IFERROR(ROUND((IF(ISNUMBER(FQ53),FQ53,0)+IF(ISNUMBER(FR53),FR53,0)+IF(ISNUMBER(FS53),FS53,0)+IF(ISNUMBER(FT53),FT53,0)+IF(ISNUMBER(FU53),FU53,0)+IF(ISNUMBER(FV53),FV53,0)+IF(ISNUMBER(FW53),FW53,0)+IF(ISNUMBER(FX53),FX53,0)+IF(ISNUMBER(FY53),FY53,0)+IF(ISNUMBER(FZ53),FZ53,0)+IF(ISNUMBER(GA53),GA53,0))/(IF(ISNUMBER(FQ53),1,0)+IF(ISNUMBER(FR53),1,0)+IF(ISNUMBER(FS53),1,0)+IF(ISNUMBER(FT53),1,0)+IF(ISNUMBER(FU53),1,0)+IF(ISNUMBER(FV53),1,0)+IF(ISNUMBER(FW53),1,0)+IF(ISNUMBER(FX53),1,0)+IF(ISNUMBER(FY53),1,0)+IF(ISNUMBER(FZ53),1,0)+IF(ISNUMBER(GA53),1,0)),4),"")</f>
        <v>10.36</v>
      </c>
      <c r="GD53" s="253" t="str">
        <f aca="false">IF(OR(Calculator!$E$12&lt;&gt;"YES",Calculator!$B$34&lt;Calculator!$G$12),"—",ROUND((1+SQRT(((50*POWER(80,POWER(COS(PI()*MOD(Calculator!$B$34/Calculator!$F$12,1)),2))+MIN(500,MAX(30,100*EXP(-0.3*'VSWR Calculator'!$C$24)*(1+3*ABS(MOD('VSWR Calculator'!$C$23/Calculator!$F$12/2,1)-0.5))))/'VSWR Calculator'!$C$25)-$C53)^2+(1500*ABS(SIN(2*PI()*MOD(Calculator!$B$34/Calculator!$F$12,1)))*IF(MOD(Calculator!$B$34/Calculator!$F$12,1)&lt;0.5,-1,1))^2)/SQRT(((50*POWER(80,POWER(COS(PI()*MOD(Calculator!$B$34/Calculator!$F$12,1)),2))+MIN(500,MAX(30,100*EXP(-0.3*'VSWR Calculator'!$C$24)*(1+3*ABS(MOD('VSWR Calculator'!$C$23/Calculator!$F$12/2,1)-0.5))))/'VSWR Calculator'!$C$25)+$C53)^2+(1500*ABS(SIN(2*PI()*MOD(Calculator!$B$34/Calculator!$F$12,1)))*IF(MOD(Calculator!$B$34/Calculator!$F$12,1)&lt;0.5,-1,1))^2))/(1-SQRT(((50*POWER(80,POWER(COS(PI()*MOD(Calculator!$B$34/Calculator!$F$12,1)),2))+MIN(500,MAX(30,100*EXP(-0.3*'VSWR Calculator'!$C$24)*(1+3*ABS(MOD('VSWR Calculator'!$C$23/Calculator!$F$12/2,1)-0.5))))/'VSWR Calculator'!$C$25)-$C53)^2+(1500*ABS(SIN(2*PI()*MOD(Calculator!$B$34/Calculator!$F$12,1)))*IF(MOD(Calculator!$B$34/Calculator!$F$12,1)&lt;0.5,-1,1))^2)/SQRT(((50*POWER(80,POWER(COS(PI()*MOD(Calculator!$B$34/Calculator!$F$12,1)),2))+MIN(500,MAX(30,100*EXP(-0.3*'VSWR Calculator'!$C$24)*(1+3*ABS(MOD('VSWR Calculator'!$C$23/Calculator!$F$12/2,1)-0.5))))/'VSWR Calculator'!$C$25)+$C53)^2+(1500*ABS(SIN(2*PI()*MOD(Calculator!$B$34/Calculator!$F$12,1)))*IF(MOD(Calculator!$B$34/Calculator!$F$12,1)&lt;0.5,-1,1))^2)),2))</f>
        <v>—</v>
      </c>
      <c r="GE53" s="253" t="str">
        <f aca="false">IF(OR(Calculator!$E$13&lt;&gt;"YES",Calculator!$B$34&lt;Calculator!$G$13),"—",ROUND((1+SQRT(((50*POWER(80,POWER(COS(PI()*MOD(Calculator!$B$34/Calculator!$F$13,1)),2))+MIN(500,MAX(30,100*EXP(-0.3*'VSWR Calculator'!$C$24)*(1+3*ABS(MOD('VSWR Calculator'!$C$23/Calculator!$F$13/2,1)-0.5))))/'VSWR Calculator'!$C$25)-$C53)^2+(1500*ABS(SIN(2*PI()*MOD(Calculator!$B$34/Calculator!$F$13,1)))*IF(MOD(Calculator!$B$34/Calculator!$F$13,1)&lt;0.5,-1,1))^2)/SQRT(((50*POWER(80,POWER(COS(PI()*MOD(Calculator!$B$34/Calculator!$F$13,1)),2))+MIN(500,MAX(30,100*EXP(-0.3*'VSWR Calculator'!$C$24)*(1+3*ABS(MOD('VSWR Calculator'!$C$23/Calculator!$F$13/2,1)-0.5))))/'VSWR Calculator'!$C$25)+$C53)^2+(1500*ABS(SIN(2*PI()*MOD(Calculator!$B$34/Calculator!$F$13,1)))*IF(MOD(Calculator!$B$34/Calculator!$F$13,1)&lt;0.5,-1,1))^2))/(1-SQRT(((50*POWER(80,POWER(COS(PI()*MOD(Calculator!$B$34/Calculator!$F$13,1)),2))+MIN(500,MAX(30,100*EXP(-0.3*'VSWR Calculator'!$C$24)*(1+3*ABS(MOD('VSWR Calculator'!$C$23/Calculator!$F$13/2,1)-0.5))))/'VSWR Calculator'!$C$25)-$C53)^2+(1500*ABS(SIN(2*PI()*MOD(Calculator!$B$34/Calculator!$F$13,1)))*IF(MOD(Calculator!$B$34/Calculator!$F$13,1)&lt;0.5,-1,1))^2)/SQRT(((50*POWER(80,POWER(COS(PI()*MOD(Calculator!$B$34/Calculator!$F$13,1)),2))+MIN(500,MAX(30,100*EXP(-0.3*'VSWR Calculator'!$C$24)*(1+3*ABS(MOD('VSWR Calculator'!$C$23/Calculator!$F$13/2,1)-0.5))))/'VSWR Calculator'!$C$25)+$C53)^2+(1500*ABS(SIN(2*PI()*MOD(Calculator!$B$34/Calculator!$F$13,1)))*IF(MOD(Calculator!$B$34/Calculator!$F$13,1)&lt;0.5,-1,1))^2)),2))</f>
        <v>—</v>
      </c>
      <c r="GF53" s="253" t="str">
        <f aca="false">IF(OR(Calculator!$E$14&lt;&gt;"YES",Calculator!$B$34&lt;Calculator!$G$14),"—",ROUND((1+SQRT(((50*POWER(80,POWER(COS(PI()*MOD(Calculator!$B$34/Calculator!$F$14,1)),2))+MIN(500,MAX(30,100*EXP(-0.3*'VSWR Calculator'!$C$24)*(1+3*ABS(MOD('VSWR Calculator'!$C$23/Calculator!$F$14/2,1)-0.5))))/'VSWR Calculator'!$C$25)-$C53)^2+(1500*ABS(SIN(2*PI()*MOD(Calculator!$B$34/Calculator!$F$14,1)))*IF(MOD(Calculator!$B$34/Calculator!$F$14,1)&lt;0.5,-1,1))^2)/SQRT(((50*POWER(80,POWER(COS(PI()*MOD(Calculator!$B$34/Calculator!$F$14,1)),2))+MIN(500,MAX(30,100*EXP(-0.3*'VSWR Calculator'!$C$24)*(1+3*ABS(MOD('VSWR Calculator'!$C$23/Calculator!$F$14/2,1)-0.5))))/'VSWR Calculator'!$C$25)+$C53)^2+(1500*ABS(SIN(2*PI()*MOD(Calculator!$B$34/Calculator!$F$14,1)))*IF(MOD(Calculator!$B$34/Calculator!$F$14,1)&lt;0.5,-1,1))^2))/(1-SQRT(((50*POWER(80,POWER(COS(PI()*MOD(Calculator!$B$34/Calculator!$F$14,1)),2))+MIN(500,MAX(30,100*EXP(-0.3*'VSWR Calculator'!$C$24)*(1+3*ABS(MOD('VSWR Calculator'!$C$23/Calculator!$F$14/2,1)-0.5))))/'VSWR Calculator'!$C$25)-$C53)^2+(1500*ABS(SIN(2*PI()*MOD(Calculator!$B$34/Calculator!$F$14,1)))*IF(MOD(Calculator!$B$34/Calculator!$F$14,1)&lt;0.5,-1,1))^2)/SQRT(((50*POWER(80,POWER(COS(PI()*MOD(Calculator!$B$34/Calculator!$F$14,1)),2))+MIN(500,MAX(30,100*EXP(-0.3*'VSWR Calculator'!$C$24)*(1+3*ABS(MOD('VSWR Calculator'!$C$23/Calculator!$F$14/2,1)-0.5))))/'VSWR Calculator'!$C$25)+$C53)^2+(1500*ABS(SIN(2*PI()*MOD(Calculator!$B$34/Calculator!$F$14,1)))*IF(MOD(Calculator!$B$34/Calculator!$F$14,1)&lt;0.5,-1,1))^2)),2))</f>
        <v>—</v>
      </c>
      <c r="GG53" s="253" t="n">
        <f aca="false">IF(OR(Calculator!$E$15&lt;&gt;"YES",Calculator!$B$34&lt;Calculator!$G$15),"—",ROUND((1+SQRT(((50*POWER(80,POWER(COS(PI()*MOD(Calculator!$B$34/Calculator!$F$15,1)),2))+MIN(500,MAX(30,100*EXP(-0.3*'VSWR Calculator'!$C$24)*(1+3*ABS(MOD('VSWR Calculator'!$C$23/Calculator!$F$15/2,1)-0.5))))/'VSWR Calculator'!$C$25)-$C53)^2+(1500*ABS(SIN(2*PI()*MOD(Calculator!$B$34/Calculator!$F$15,1)))*IF(MOD(Calculator!$B$34/Calculator!$F$15,1)&lt;0.5,-1,1))^2)/SQRT(((50*POWER(80,POWER(COS(PI()*MOD(Calculator!$B$34/Calculator!$F$15,1)),2))+MIN(500,MAX(30,100*EXP(-0.3*'VSWR Calculator'!$C$24)*(1+3*ABS(MOD('VSWR Calculator'!$C$23/Calculator!$F$15/2,1)-0.5))))/'VSWR Calculator'!$C$25)+$C53)^2+(1500*ABS(SIN(2*PI()*MOD(Calculator!$B$34/Calculator!$F$15,1)))*IF(MOD(Calculator!$B$34/Calculator!$F$15,1)&lt;0.5,-1,1))^2))/(1-SQRT(((50*POWER(80,POWER(COS(PI()*MOD(Calculator!$B$34/Calculator!$F$15,1)),2))+MIN(500,MAX(30,100*EXP(-0.3*'VSWR Calculator'!$C$24)*(1+3*ABS(MOD('VSWR Calculator'!$C$23/Calculator!$F$15/2,1)-0.5))))/'VSWR Calculator'!$C$25)-$C53)^2+(1500*ABS(SIN(2*PI()*MOD(Calculator!$B$34/Calculator!$F$15,1)))*IF(MOD(Calculator!$B$34/Calculator!$F$15,1)&lt;0.5,-1,1))^2)/SQRT(((50*POWER(80,POWER(COS(PI()*MOD(Calculator!$B$34/Calculator!$F$15,1)),2))+MIN(500,MAX(30,100*EXP(-0.3*'VSWR Calculator'!$C$24)*(1+3*ABS(MOD('VSWR Calculator'!$C$23/Calculator!$F$15/2,1)-0.5))))/'VSWR Calculator'!$C$25)+$C53)^2+(1500*ABS(SIN(2*PI()*MOD(Calculator!$B$34/Calculator!$F$15,1)))*IF(MOD(Calculator!$B$34/Calculator!$F$15,1)&lt;0.5,-1,1))^2)),2))</f>
        <v>15.15</v>
      </c>
      <c r="GH53" s="253" t="str">
        <f aca="false">IF(OR(Calculator!$E$16&lt;&gt;"YES",Calculator!$B$34&lt;Calculator!$G$16),"—",ROUND((1+SQRT(((50*POWER(80,POWER(COS(PI()*MOD(Calculator!$B$34/Calculator!$F$16,1)),2))+MIN(500,MAX(30,100*EXP(-0.3*'VSWR Calculator'!$C$24)*(1+3*ABS(MOD('VSWR Calculator'!$C$23/Calculator!$F$16/2,1)-0.5))))/'VSWR Calculator'!$C$25)-$C53)^2+(1500*ABS(SIN(2*PI()*MOD(Calculator!$B$34/Calculator!$F$16,1)))*IF(MOD(Calculator!$B$34/Calculator!$F$16,1)&lt;0.5,-1,1))^2)/SQRT(((50*POWER(80,POWER(COS(PI()*MOD(Calculator!$B$34/Calculator!$F$16,1)),2))+MIN(500,MAX(30,100*EXP(-0.3*'VSWR Calculator'!$C$24)*(1+3*ABS(MOD('VSWR Calculator'!$C$23/Calculator!$F$16/2,1)-0.5))))/'VSWR Calculator'!$C$25)+$C53)^2+(1500*ABS(SIN(2*PI()*MOD(Calculator!$B$34/Calculator!$F$16,1)))*IF(MOD(Calculator!$B$34/Calculator!$F$16,1)&lt;0.5,-1,1))^2))/(1-SQRT(((50*POWER(80,POWER(COS(PI()*MOD(Calculator!$B$34/Calculator!$F$16,1)),2))+MIN(500,MAX(30,100*EXP(-0.3*'VSWR Calculator'!$C$24)*(1+3*ABS(MOD('VSWR Calculator'!$C$23/Calculator!$F$16/2,1)-0.5))))/'VSWR Calculator'!$C$25)-$C53)^2+(1500*ABS(SIN(2*PI()*MOD(Calculator!$B$34/Calculator!$F$16,1)))*IF(MOD(Calculator!$B$34/Calculator!$F$16,1)&lt;0.5,-1,1))^2)/SQRT(((50*POWER(80,POWER(COS(PI()*MOD(Calculator!$B$34/Calculator!$F$16,1)),2))+MIN(500,MAX(30,100*EXP(-0.3*'VSWR Calculator'!$C$24)*(1+3*ABS(MOD('VSWR Calculator'!$C$23/Calculator!$F$16/2,1)-0.5))))/'VSWR Calculator'!$C$25)+$C53)^2+(1500*ABS(SIN(2*PI()*MOD(Calculator!$B$34/Calculator!$F$16,1)))*IF(MOD(Calculator!$B$34/Calculator!$F$16,1)&lt;0.5,-1,1))^2)),2))</f>
        <v>—</v>
      </c>
      <c r="GI53" s="253" t="n">
        <f aca="false">IF(OR(Calculator!$E$17&lt;&gt;"YES",Calculator!$B$34&lt;Calculator!$G$17),"—",ROUND((1+SQRT(((50*POWER(80,POWER(COS(PI()*MOD(Calculator!$B$34/Calculator!$F$17,1)),2))+MIN(500,MAX(30,100*EXP(-0.3*'VSWR Calculator'!$C$24)*(1+3*ABS(MOD('VSWR Calculator'!$C$23/Calculator!$F$17/2,1)-0.5))))/'VSWR Calculator'!$C$25)-$C53)^2+(1500*ABS(SIN(2*PI()*MOD(Calculator!$B$34/Calculator!$F$17,1)))*IF(MOD(Calculator!$B$34/Calculator!$F$17,1)&lt;0.5,-1,1))^2)/SQRT(((50*POWER(80,POWER(COS(PI()*MOD(Calculator!$B$34/Calculator!$F$17,1)),2))+MIN(500,MAX(30,100*EXP(-0.3*'VSWR Calculator'!$C$24)*(1+3*ABS(MOD('VSWR Calculator'!$C$23/Calculator!$F$17/2,1)-0.5))))/'VSWR Calculator'!$C$25)+$C53)^2+(1500*ABS(SIN(2*PI()*MOD(Calculator!$B$34/Calculator!$F$17,1)))*IF(MOD(Calculator!$B$34/Calculator!$F$17,1)&lt;0.5,-1,1))^2))/(1-SQRT(((50*POWER(80,POWER(COS(PI()*MOD(Calculator!$B$34/Calculator!$F$17,1)),2))+MIN(500,MAX(30,100*EXP(-0.3*'VSWR Calculator'!$C$24)*(1+3*ABS(MOD('VSWR Calculator'!$C$23/Calculator!$F$17/2,1)-0.5))))/'VSWR Calculator'!$C$25)-$C53)^2+(1500*ABS(SIN(2*PI()*MOD(Calculator!$B$34/Calculator!$F$17,1)))*IF(MOD(Calculator!$B$34/Calculator!$F$17,1)&lt;0.5,-1,1))^2)/SQRT(((50*POWER(80,POWER(COS(PI()*MOD(Calculator!$B$34/Calculator!$F$17,1)),2))+MIN(500,MAX(30,100*EXP(-0.3*'VSWR Calculator'!$C$24)*(1+3*ABS(MOD('VSWR Calculator'!$C$23/Calculator!$F$17/2,1)-0.5))))/'VSWR Calculator'!$C$25)+$C53)^2+(1500*ABS(SIN(2*PI()*MOD(Calculator!$B$34/Calculator!$F$17,1)))*IF(MOD(Calculator!$B$34/Calculator!$F$17,1)&lt;0.5,-1,1))^2)),2))</f>
        <v>12.53</v>
      </c>
      <c r="GJ53" s="253" t="str">
        <f aca="false">IF(OR(Calculator!$E$18&lt;&gt;"YES",Calculator!$B$34&lt;Calculator!$G$18),"—",ROUND((1+SQRT(((50*POWER(80,POWER(COS(PI()*MOD(Calculator!$B$34/Calculator!$F$18,1)),2))+MIN(500,MAX(30,100*EXP(-0.3*'VSWR Calculator'!$C$24)*(1+3*ABS(MOD('VSWR Calculator'!$C$23/Calculator!$F$18/2,1)-0.5))))/'VSWR Calculator'!$C$25)-$C53)^2+(1500*ABS(SIN(2*PI()*MOD(Calculator!$B$34/Calculator!$F$18,1)))*IF(MOD(Calculator!$B$34/Calculator!$F$18,1)&lt;0.5,-1,1))^2)/SQRT(((50*POWER(80,POWER(COS(PI()*MOD(Calculator!$B$34/Calculator!$F$18,1)),2))+MIN(500,MAX(30,100*EXP(-0.3*'VSWR Calculator'!$C$24)*(1+3*ABS(MOD('VSWR Calculator'!$C$23/Calculator!$F$18/2,1)-0.5))))/'VSWR Calculator'!$C$25)+$C53)^2+(1500*ABS(SIN(2*PI()*MOD(Calculator!$B$34/Calculator!$F$18,1)))*IF(MOD(Calculator!$B$34/Calculator!$F$18,1)&lt;0.5,-1,1))^2))/(1-SQRT(((50*POWER(80,POWER(COS(PI()*MOD(Calculator!$B$34/Calculator!$F$18,1)),2))+MIN(500,MAX(30,100*EXP(-0.3*'VSWR Calculator'!$C$24)*(1+3*ABS(MOD('VSWR Calculator'!$C$23/Calculator!$F$18/2,1)-0.5))))/'VSWR Calculator'!$C$25)-$C53)^2+(1500*ABS(SIN(2*PI()*MOD(Calculator!$B$34/Calculator!$F$18,1)))*IF(MOD(Calculator!$B$34/Calculator!$F$18,1)&lt;0.5,-1,1))^2)/SQRT(((50*POWER(80,POWER(COS(PI()*MOD(Calculator!$B$34/Calculator!$F$18,1)),2))+MIN(500,MAX(30,100*EXP(-0.3*'VSWR Calculator'!$C$24)*(1+3*ABS(MOD('VSWR Calculator'!$C$23/Calculator!$F$18/2,1)-0.5))))/'VSWR Calculator'!$C$25)+$C53)^2+(1500*ABS(SIN(2*PI()*MOD(Calculator!$B$34/Calculator!$F$18,1)))*IF(MOD(Calculator!$B$34/Calculator!$F$18,1)&lt;0.5,-1,1))^2)),2))</f>
        <v>—</v>
      </c>
      <c r="GK53" s="253" t="str">
        <f aca="false">IF(OR(Calculator!$E$19&lt;&gt;"YES",Calculator!$B$34&lt;Calculator!$G$19),"—",ROUND((1+SQRT(((50*POWER(80,POWER(COS(PI()*MOD(Calculator!$B$34/Calculator!$F$19,1)),2))+MIN(500,MAX(30,100*EXP(-0.3*'VSWR Calculator'!$C$24)*(1+3*ABS(MOD('VSWR Calculator'!$C$23/Calculator!$F$19/2,1)-0.5))))/'VSWR Calculator'!$C$25)-$C53)^2+(1500*ABS(SIN(2*PI()*MOD(Calculator!$B$34/Calculator!$F$19,1)))*IF(MOD(Calculator!$B$34/Calculator!$F$19,1)&lt;0.5,-1,1))^2)/SQRT(((50*POWER(80,POWER(COS(PI()*MOD(Calculator!$B$34/Calculator!$F$19,1)),2))+MIN(500,MAX(30,100*EXP(-0.3*'VSWR Calculator'!$C$24)*(1+3*ABS(MOD('VSWR Calculator'!$C$23/Calculator!$F$19/2,1)-0.5))))/'VSWR Calculator'!$C$25)+$C53)^2+(1500*ABS(SIN(2*PI()*MOD(Calculator!$B$34/Calculator!$F$19,1)))*IF(MOD(Calculator!$B$34/Calculator!$F$19,1)&lt;0.5,-1,1))^2))/(1-SQRT(((50*POWER(80,POWER(COS(PI()*MOD(Calculator!$B$34/Calculator!$F$19,1)),2))+MIN(500,MAX(30,100*EXP(-0.3*'VSWR Calculator'!$C$24)*(1+3*ABS(MOD('VSWR Calculator'!$C$23/Calculator!$F$19/2,1)-0.5))))/'VSWR Calculator'!$C$25)-$C53)^2+(1500*ABS(SIN(2*PI()*MOD(Calculator!$B$34/Calculator!$F$19,1)))*IF(MOD(Calculator!$B$34/Calculator!$F$19,1)&lt;0.5,-1,1))^2)/SQRT(((50*POWER(80,POWER(COS(PI()*MOD(Calculator!$B$34/Calculator!$F$19,1)),2))+MIN(500,MAX(30,100*EXP(-0.3*'VSWR Calculator'!$C$24)*(1+3*ABS(MOD('VSWR Calculator'!$C$23/Calculator!$F$19/2,1)-0.5))))/'VSWR Calculator'!$C$25)+$C53)^2+(1500*ABS(SIN(2*PI()*MOD(Calculator!$B$34/Calculator!$F$19,1)))*IF(MOD(Calculator!$B$34/Calculator!$F$19,1)&lt;0.5,-1,1))^2)),2))</f>
        <v>—</v>
      </c>
      <c r="GL53" s="253" t="str">
        <f aca="false">IF(OR(Calculator!$E$20&lt;&gt;"YES",Calculator!$B$34&lt;Calculator!$G$20),"—",ROUND((1+SQRT(((50*POWER(80,POWER(COS(PI()*MOD(Calculator!$B$34/Calculator!$F$20,1)),2))+MIN(500,MAX(30,100*EXP(-0.3*'VSWR Calculator'!$C$24)*(1+3*ABS(MOD('VSWR Calculator'!$C$23/Calculator!$F$20/2,1)-0.5))))/'VSWR Calculator'!$C$25)-$C53)^2+(1500*ABS(SIN(2*PI()*MOD(Calculator!$B$34/Calculator!$F$20,1)))*IF(MOD(Calculator!$B$34/Calculator!$F$20,1)&lt;0.5,-1,1))^2)/SQRT(((50*POWER(80,POWER(COS(PI()*MOD(Calculator!$B$34/Calculator!$F$20,1)),2))+MIN(500,MAX(30,100*EXP(-0.3*'VSWR Calculator'!$C$24)*(1+3*ABS(MOD('VSWR Calculator'!$C$23/Calculator!$F$20/2,1)-0.5))))/'VSWR Calculator'!$C$25)+$C53)^2+(1500*ABS(SIN(2*PI()*MOD(Calculator!$B$34/Calculator!$F$20,1)))*IF(MOD(Calculator!$B$34/Calculator!$F$20,1)&lt;0.5,-1,1))^2))/(1-SQRT(((50*POWER(80,POWER(COS(PI()*MOD(Calculator!$B$34/Calculator!$F$20,1)),2))+MIN(500,MAX(30,100*EXP(-0.3*'VSWR Calculator'!$C$24)*(1+3*ABS(MOD('VSWR Calculator'!$C$23/Calculator!$F$20/2,1)-0.5))))/'VSWR Calculator'!$C$25)-$C53)^2+(1500*ABS(SIN(2*PI()*MOD(Calculator!$B$34/Calculator!$F$20,1)))*IF(MOD(Calculator!$B$34/Calculator!$F$20,1)&lt;0.5,-1,1))^2)/SQRT(((50*POWER(80,POWER(COS(PI()*MOD(Calculator!$B$34/Calculator!$F$20,1)),2))+MIN(500,MAX(30,100*EXP(-0.3*'VSWR Calculator'!$C$24)*(1+3*ABS(MOD('VSWR Calculator'!$C$23/Calculator!$F$20/2,1)-0.5))))/'VSWR Calculator'!$C$25)+$C53)^2+(1500*ABS(SIN(2*PI()*MOD(Calculator!$B$34/Calculator!$F$20,1)))*IF(MOD(Calculator!$B$34/Calculator!$F$20,1)&lt;0.5,-1,1))^2)),2))</f>
        <v>—</v>
      </c>
      <c r="GM53" s="253" t="str">
        <f aca="false">IF(OR(Calculator!$E$21&lt;&gt;"YES",Calculator!$B$34&lt;Calculator!$G$21),"—",ROUND((1+SQRT(((50*POWER(80,POWER(COS(PI()*MOD(Calculator!$B$34/Calculator!$F$21,1)),2))+MIN(500,MAX(30,100*EXP(-0.3*'VSWR Calculator'!$C$24)*(1+3*ABS(MOD('VSWR Calculator'!$C$23/Calculator!$F$21/2,1)-0.5))))/'VSWR Calculator'!$C$25)-$C53)^2+(1500*ABS(SIN(2*PI()*MOD(Calculator!$B$34/Calculator!$F$21,1)))*IF(MOD(Calculator!$B$34/Calculator!$F$21,1)&lt;0.5,-1,1))^2)/SQRT(((50*POWER(80,POWER(COS(PI()*MOD(Calculator!$B$34/Calculator!$F$21,1)),2))+MIN(500,MAX(30,100*EXP(-0.3*'VSWR Calculator'!$C$24)*(1+3*ABS(MOD('VSWR Calculator'!$C$23/Calculator!$F$21/2,1)-0.5))))/'VSWR Calculator'!$C$25)+$C53)^2+(1500*ABS(SIN(2*PI()*MOD(Calculator!$B$34/Calculator!$F$21,1)))*IF(MOD(Calculator!$B$34/Calculator!$F$21,1)&lt;0.5,-1,1))^2))/(1-SQRT(((50*POWER(80,POWER(COS(PI()*MOD(Calculator!$B$34/Calculator!$F$21,1)),2))+MIN(500,MAX(30,100*EXP(-0.3*'VSWR Calculator'!$C$24)*(1+3*ABS(MOD('VSWR Calculator'!$C$23/Calculator!$F$21/2,1)-0.5))))/'VSWR Calculator'!$C$25)-$C53)^2+(1500*ABS(SIN(2*PI()*MOD(Calculator!$B$34/Calculator!$F$21,1)))*IF(MOD(Calculator!$B$34/Calculator!$F$21,1)&lt;0.5,-1,1))^2)/SQRT(((50*POWER(80,POWER(COS(PI()*MOD(Calculator!$B$34/Calculator!$F$21,1)),2))+MIN(500,MAX(30,100*EXP(-0.3*'VSWR Calculator'!$C$24)*(1+3*ABS(MOD('VSWR Calculator'!$C$23/Calculator!$F$21/2,1)-0.5))))/'VSWR Calculator'!$C$25)+$C53)^2+(1500*ABS(SIN(2*PI()*MOD(Calculator!$B$34/Calculator!$F$21,1)))*IF(MOD(Calculator!$B$34/Calculator!$F$21,1)&lt;0.5,-1,1))^2)),2))</f>
        <v>—</v>
      </c>
      <c r="GN53" s="253" t="str">
        <f aca="false">IF(OR(Calculator!$E$22&lt;&gt;"YES",Calculator!$B$34&lt;Calculator!$G$22),"—",ROUND((1+SQRT(((50*POWER(80,POWER(COS(PI()*MOD(Calculator!$B$34/Calculator!$F$22,1)),2))+MIN(500,MAX(30,100*EXP(-0.3*'VSWR Calculator'!$C$24)*(1+3*ABS(MOD('VSWR Calculator'!$C$23/Calculator!$F$22/2,1)-0.5))))/'VSWR Calculator'!$C$25)-$C53)^2+(1500*ABS(SIN(2*PI()*MOD(Calculator!$B$34/Calculator!$F$22,1)))*IF(MOD(Calculator!$B$34/Calculator!$F$22,1)&lt;0.5,-1,1))^2)/SQRT(((50*POWER(80,POWER(COS(PI()*MOD(Calculator!$B$34/Calculator!$F$22,1)),2))+MIN(500,MAX(30,100*EXP(-0.3*'VSWR Calculator'!$C$24)*(1+3*ABS(MOD('VSWR Calculator'!$C$23/Calculator!$F$22/2,1)-0.5))))/'VSWR Calculator'!$C$25)+$C53)^2+(1500*ABS(SIN(2*PI()*MOD(Calculator!$B$34/Calculator!$F$22,1)))*IF(MOD(Calculator!$B$34/Calculator!$F$22,1)&lt;0.5,-1,1))^2))/(1-SQRT(((50*POWER(80,POWER(COS(PI()*MOD(Calculator!$B$34/Calculator!$F$22,1)),2))+MIN(500,MAX(30,100*EXP(-0.3*'VSWR Calculator'!$C$24)*(1+3*ABS(MOD('VSWR Calculator'!$C$23/Calculator!$F$22/2,1)-0.5))))/'VSWR Calculator'!$C$25)-$C53)^2+(1500*ABS(SIN(2*PI()*MOD(Calculator!$B$34/Calculator!$F$22,1)))*IF(MOD(Calculator!$B$34/Calculator!$F$22,1)&lt;0.5,-1,1))^2)/SQRT(((50*POWER(80,POWER(COS(PI()*MOD(Calculator!$B$34/Calculator!$F$22,1)),2))+MIN(500,MAX(30,100*EXP(-0.3*'VSWR Calculator'!$C$24)*(1+3*ABS(MOD('VSWR Calculator'!$C$23/Calculator!$F$22/2,1)-0.5))))/'VSWR Calculator'!$C$25)+$C53)^2+(1500*ABS(SIN(2*PI()*MOD(Calculator!$B$34/Calculator!$F$22,1)))*IF(MOD(Calculator!$B$34/Calculator!$F$22,1)&lt;0.5,-1,1))^2)),2))</f>
        <v>—</v>
      </c>
      <c r="GO53" s="253" t="n">
        <f aca="false">IFERROR(ROUND((IF(ISNUMBER(GD53),GD53,0)+IF(ISNUMBER(GE53),GE53,0)+IF(ISNUMBER(GF53),GF53,0)+IF(ISNUMBER(GG53),GG53,0)+IF(ISNUMBER(GH53),GH53,0)+IF(ISNUMBER(GI53),GI53,0)+IF(ISNUMBER(GJ53),GJ53,0)+IF(ISNUMBER(GK53),GK53,0)+IF(ISNUMBER(GL53),GL53,0)+IF(ISNUMBER(GM53),GM53,0)+IF(ISNUMBER(GN53),GN53,0))/(IF(ISNUMBER(GD53),1,0)+IF(ISNUMBER(GE53),1,0)+IF(ISNUMBER(GF53),1,0)+IF(ISNUMBER(GG53),1,0)+IF(ISNUMBER(GH53),1,0)+IF(ISNUMBER(GI53),1,0)+IF(ISNUMBER(GJ53),1,0)+IF(ISNUMBER(GK53),1,0)+IF(ISNUMBER(GL53),1,0)+IF(ISNUMBER(GM53),1,0)+IF(ISNUMBER(GN53),1,0)),4),"")</f>
        <v>13.84</v>
      </c>
      <c r="GP53" s="253" t="str">
        <f aca="false">IF(OR(Calculator!$E$12&lt;&gt;"YES",Calculator!$B$35&lt;Calculator!$G$12),"—",ROUND((1+SQRT(((50*POWER(80,POWER(COS(PI()*MOD(Calculator!$B$35/Calculator!$F$12,1)),2))+MIN(500,MAX(30,100*EXP(-0.3*'VSWR Calculator'!$C$24)*(1+3*ABS(MOD('VSWR Calculator'!$C$23/Calculator!$F$12/2,1)-0.5))))/'VSWR Calculator'!$C$25)-$C53)^2+(1500*ABS(SIN(2*PI()*MOD(Calculator!$B$35/Calculator!$F$12,1)))*IF(MOD(Calculator!$B$35/Calculator!$F$12,1)&lt;0.5,-1,1))^2)/SQRT(((50*POWER(80,POWER(COS(PI()*MOD(Calculator!$B$35/Calculator!$F$12,1)),2))+MIN(500,MAX(30,100*EXP(-0.3*'VSWR Calculator'!$C$24)*(1+3*ABS(MOD('VSWR Calculator'!$C$23/Calculator!$F$12/2,1)-0.5))))/'VSWR Calculator'!$C$25)+$C53)^2+(1500*ABS(SIN(2*PI()*MOD(Calculator!$B$35/Calculator!$F$12,1)))*IF(MOD(Calculator!$B$35/Calculator!$F$12,1)&lt;0.5,-1,1))^2))/(1-SQRT(((50*POWER(80,POWER(COS(PI()*MOD(Calculator!$B$35/Calculator!$F$12,1)),2))+MIN(500,MAX(30,100*EXP(-0.3*'VSWR Calculator'!$C$24)*(1+3*ABS(MOD('VSWR Calculator'!$C$23/Calculator!$F$12/2,1)-0.5))))/'VSWR Calculator'!$C$25)-$C53)^2+(1500*ABS(SIN(2*PI()*MOD(Calculator!$B$35/Calculator!$F$12,1)))*IF(MOD(Calculator!$B$35/Calculator!$F$12,1)&lt;0.5,-1,1))^2)/SQRT(((50*POWER(80,POWER(COS(PI()*MOD(Calculator!$B$35/Calculator!$F$12,1)),2))+MIN(500,MAX(30,100*EXP(-0.3*'VSWR Calculator'!$C$24)*(1+3*ABS(MOD('VSWR Calculator'!$C$23/Calculator!$F$12/2,1)-0.5))))/'VSWR Calculator'!$C$25)+$C53)^2+(1500*ABS(SIN(2*PI()*MOD(Calculator!$B$35/Calculator!$F$12,1)))*IF(MOD(Calculator!$B$35/Calculator!$F$12,1)&lt;0.5,-1,1))^2)),2))</f>
        <v>—</v>
      </c>
      <c r="GQ53" s="253" t="str">
        <f aca="false">IF(OR(Calculator!$E$13&lt;&gt;"YES",Calculator!$B$35&lt;Calculator!$G$13),"—",ROUND((1+SQRT(((50*POWER(80,POWER(COS(PI()*MOD(Calculator!$B$35/Calculator!$F$13,1)),2))+MIN(500,MAX(30,100*EXP(-0.3*'VSWR Calculator'!$C$24)*(1+3*ABS(MOD('VSWR Calculator'!$C$23/Calculator!$F$13/2,1)-0.5))))/'VSWR Calculator'!$C$25)-$C53)^2+(1500*ABS(SIN(2*PI()*MOD(Calculator!$B$35/Calculator!$F$13,1)))*IF(MOD(Calculator!$B$35/Calculator!$F$13,1)&lt;0.5,-1,1))^2)/SQRT(((50*POWER(80,POWER(COS(PI()*MOD(Calculator!$B$35/Calculator!$F$13,1)),2))+MIN(500,MAX(30,100*EXP(-0.3*'VSWR Calculator'!$C$24)*(1+3*ABS(MOD('VSWR Calculator'!$C$23/Calculator!$F$13/2,1)-0.5))))/'VSWR Calculator'!$C$25)+$C53)^2+(1500*ABS(SIN(2*PI()*MOD(Calculator!$B$35/Calculator!$F$13,1)))*IF(MOD(Calculator!$B$35/Calculator!$F$13,1)&lt;0.5,-1,1))^2))/(1-SQRT(((50*POWER(80,POWER(COS(PI()*MOD(Calculator!$B$35/Calculator!$F$13,1)),2))+MIN(500,MAX(30,100*EXP(-0.3*'VSWR Calculator'!$C$24)*(1+3*ABS(MOD('VSWR Calculator'!$C$23/Calculator!$F$13/2,1)-0.5))))/'VSWR Calculator'!$C$25)-$C53)^2+(1500*ABS(SIN(2*PI()*MOD(Calculator!$B$35/Calculator!$F$13,1)))*IF(MOD(Calculator!$B$35/Calculator!$F$13,1)&lt;0.5,-1,1))^2)/SQRT(((50*POWER(80,POWER(COS(PI()*MOD(Calculator!$B$35/Calculator!$F$13,1)),2))+MIN(500,MAX(30,100*EXP(-0.3*'VSWR Calculator'!$C$24)*(1+3*ABS(MOD('VSWR Calculator'!$C$23/Calculator!$F$13/2,1)-0.5))))/'VSWR Calculator'!$C$25)+$C53)^2+(1500*ABS(SIN(2*PI()*MOD(Calculator!$B$35/Calculator!$F$13,1)))*IF(MOD(Calculator!$B$35/Calculator!$F$13,1)&lt;0.5,-1,1))^2)),2))</f>
        <v>—</v>
      </c>
      <c r="GR53" s="253" t="str">
        <f aca="false">IF(OR(Calculator!$E$14&lt;&gt;"YES",Calculator!$B$35&lt;Calculator!$G$14),"—",ROUND((1+SQRT(((50*POWER(80,POWER(COS(PI()*MOD(Calculator!$B$35/Calculator!$F$14,1)),2))+MIN(500,MAX(30,100*EXP(-0.3*'VSWR Calculator'!$C$24)*(1+3*ABS(MOD('VSWR Calculator'!$C$23/Calculator!$F$14/2,1)-0.5))))/'VSWR Calculator'!$C$25)-$C53)^2+(1500*ABS(SIN(2*PI()*MOD(Calculator!$B$35/Calculator!$F$14,1)))*IF(MOD(Calculator!$B$35/Calculator!$F$14,1)&lt;0.5,-1,1))^2)/SQRT(((50*POWER(80,POWER(COS(PI()*MOD(Calculator!$B$35/Calculator!$F$14,1)),2))+MIN(500,MAX(30,100*EXP(-0.3*'VSWR Calculator'!$C$24)*(1+3*ABS(MOD('VSWR Calculator'!$C$23/Calculator!$F$14/2,1)-0.5))))/'VSWR Calculator'!$C$25)+$C53)^2+(1500*ABS(SIN(2*PI()*MOD(Calculator!$B$35/Calculator!$F$14,1)))*IF(MOD(Calculator!$B$35/Calculator!$F$14,1)&lt;0.5,-1,1))^2))/(1-SQRT(((50*POWER(80,POWER(COS(PI()*MOD(Calculator!$B$35/Calculator!$F$14,1)),2))+MIN(500,MAX(30,100*EXP(-0.3*'VSWR Calculator'!$C$24)*(1+3*ABS(MOD('VSWR Calculator'!$C$23/Calculator!$F$14/2,1)-0.5))))/'VSWR Calculator'!$C$25)-$C53)^2+(1500*ABS(SIN(2*PI()*MOD(Calculator!$B$35/Calculator!$F$14,1)))*IF(MOD(Calculator!$B$35/Calculator!$F$14,1)&lt;0.5,-1,1))^2)/SQRT(((50*POWER(80,POWER(COS(PI()*MOD(Calculator!$B$35/Calculator!$F$14,1)),2))+MIN(500,MAX(30,100*EXP(-0.3*'VSWR Calculator'!$C$24)*(1+3*ABS(MOD('VSWR Calculator'!$C$23/Calculator!$F$14/2,1)-0.5))))/'VSWR Calculator'!$C$25)+$C53)^2+(1500*ABS(SIN(2*PI()*MOD(Calculator!$B$35/Calculator!$F$14,1)))*IF(MOD(Calculator!$B$35/Calculator!$F$14,1)&lt;0.5,-1,1))^2)),2))</f>
        <v>—</v>
      </c>
      <c r="GS53" s="253" t="n">
        <f aca="false">IF(OR(Calculator!$E$15&lt;&gt;"YES",Calculator!$B$35&lt;Calculator!$G$15),"—",ROUND((1+SQRT(((50*POWER(80,POWER(COS(PI()*MOD(Calculator!$B$35/Calculator!$F$15,1)),2))+MIN(500,MAX(30,100*EXP(-0.3*'VSWR Calculator'!$C$24)*(1+3*ABS(MOD('VSWR Calculator'!$C$23/Calculator!$F$15/2,1)-0.5))))/'VSWR Calculator'!$C$25)-$C53)^2+(1500*ABS(SIN(2*PI()*MOD(Calculator!$B$35/Calculator!$F$15,1)))*IF(MOD(Calculator!$B$35/Calculator!$F$15,1)&lt;0.5,-1,1))^2)/SQRT(((50*POWER(80,POWER(COS(PI()*MOD(Calculator!$B$35/Calculator!$F$15,1)),2))+MIN(500,MAX(30,100*EXP(-0.3*'VSWR Calculator'!$C$24)*(1+3*ABS(MOD('VSWR Calculator'!$C$23/Calculator!$F$15/2,1)-0.5))))/'VSWR Calculator'!$C$25)+$C53)^2+(1500*ABS(SIN(2*PI()*MOD(Calculator!$B$35/Calculator!$F$15,1)))*IF(MOD(Calculator!$B$35/Calculator!$F$15,1)&lt;0.5,-1,1))^2))/(1-SQRT(((50*POWER(80,POWER(COS(PI()*MOD(Calculator!$B$35/Calculator!$F$15,1)),2))+MIN(500,MAX(30,100*EXP(-0.3*'VSWR Calculator'!$C$24)*(1+3*ABS(MOD('VSWR Calculator'!$C$23/Calculator!$F$15/2,1)-0.5))))/'VSWR Calculator'!$C$25)-$C53)^2+(1500*ABS(SIN(2*PI()*MOD(Calculator!$B$35/Calculator!$F$15,1)))*IF(MOD(Calculator!$B$35/Calculator!$F$15,1)&lt;0.5,-1,1))^2)/SQRT(((50*POWER(80,POWER(COS(PI()*MOD(Calculator!$B$35/Calculator!$F$15,1)),2))+MIN(500,MAX(30,100*EXP(-0.3*'VSWR Calculator'!$C$24)*(1+3*ABS(MOD('VSWR Calculator'!$C$23/Calculator!$F$15/2,1)-0.5))))/'VSWR Calculator'!$C$25)+$C53)^2+(1500*ABS(SIN(2*PI()*MOD(Calculator!$B$35/Calculator!$F$15,1)))*IF(MOD(Calculator!$B$35/Calculator!$F$15,1)&lt;0.5,-1,1))^2)),2))</f>
        <v>3.04</v>
      </c>
      <c r="GT53" s="253" t="str">
        <f aca="false">IF(OR(Calculator!$E$16&lt;&gt;"YES",Calculator!$B$35&lt;Calculator!$G$16),"—",ROUND((1+SQRT(((50*POWER(80,POWER(COS(PI()*MOD(Calculator!$B$35/Calculator!$F$16,1)),2))+MIN(500,MAX(30,100*EXP(-0.3*'VSWR Calculator'!$C$24)*(1+3*ABS(MOD('VSWR Calculator'!$C$23/Calculator!$F$16/2,1)-0.5))))/'VSWR Calculator'!$C$25)-$C53)^2+(1500*ABS(SIN(2*PI()*MOD(Calculator!$B$35/Calculator!$F$16,1)))*IF(MOD(Calculator!$B$35/Calculator!$F$16,1)&lt;0.5,-1,1))^2)/SQRT(((50*POWER(80,POWER(COS(PI()*MOD(Calculator!$B$35/Calculator!$F$16,1)),2))+MIN(500,MAX(30,100*EXP(-0.3*'VSWR Calculator'!$C$24)*(1+3*ABS(MOD('VSWR Calculator'!$C$23/Calculator!$F$16/2,1)-0.5))))/'VSWR Calculator'!$C$25)+$C53)^2+(1500*ABS(SIN(2*PI()*MOD(Calculator!$B$35/Calculator!$F$16,1)))*IF(MOD(Calculator!$B$35/Calculator!$F$16,1)&lt;0.5,-1,1))^2))/(1-SQRT(((50*POWER(80,POWER(COS(PI()*MOD(Calculator!$B$35/Calculator!$F$16,1)),2))+MIN(500,MAX(30,100*EXP(-0.3*'VSWR Calculator'!$C$24)*(1+3*ABS(MOD('VSWR Calculator'!$C$23/Calculator!$F$16/2,1)-0.5))))/'VSWR Calculator'!$C$25)-$C53)^2+(1500*ABS(SIN(2*PI()*MOD(Calculator!$B$35/Calculator!$F$16,1)))*IF(MOD(Calculator!$B$35/Calculator!$F$16,1)&lt;0.5,-1,1))^2)/SQRT(((50*POWER(80,POWER(COS(PI()*MOD(Calculator!$B$35/Calculator!$F$16,1)),2))+MIN(500,MAX(30,100*EXP(-0.3*'VSWR Calculator'!$C$24)*(1+3*ABS(MOD('VSWR Calculator'!$C$23/Calculator!$F$16/2,1)-0.5))))/'VSWR Calculator'!$C$25)+$C53)^2+(1500*ABS(SIN(2*PI()*MOD(Calculator!$B$35/Calculator!$F$16,1)))*IF(MOD(Calculator!$B$35/Calculator!$F$16,1)&lt;0.5,-1,1))^2)),2))</f>
        <v>—</v>
      </c>
      <c r="GU53" s="253" t="n">
        <f aca="false">IF(OR(Calculator!$E$17&lt;&gt;"YES",Calculator!$B$35&lt;Calculator!$G$17),"—",ROUND((1+SQRT(((50*POWER(80,POWER(COS(PI()*MOD(Calculator!$B$35/Calculator!$F$17,1)),2))+MIN(500,MAX(30,100*EXP(-0.3*'VSWR Calculator'!$C$24)*(1+3*ABS(MOD('VSWR Calculator'!$C$23/Calculator!$F$17/2,1)-0.5))))/'VSWR Calculator'!$C$25)-$C53)^2+(1500*ABS(SIN(2*PI()*MOD(Calculator!$B$35/Calculator!$F$17,1)))*IF(MOD(Calculator!$B$35/Calculator!$F$17,1)&lt;0.5,-1,1))^2)/SQRT(((50*POWER(80,POWER(COS(PI()*MOD(Calculator!$B$35/Calculator!$F$17,1)),2))+MIN(500,MAX(30,100*EXP(-0.3*'VSWR Calculator'!$C$24)*(1+3*ABS(MOD('VSWR Calculator'!$C$23/Calculator!$F$17/2,1)-0.5))))/'VSWR Calculator'!$C$25)+$C53)^2+(1500*ABS(SIN(2*PI()*MOD(Calculator!$B$35/Calculator!$F$17,1)))*IF(MOD(Calculator!$B$35/Calculator!$F$17,1)&lt;0.5,-1,1))^2))/(1-SQRT(((50*POWER(80,POWER(COS(PI()*MOD(Calculator!$B$35/Calculator!$F$17,1)),2))+MIN(500,MAX(30,100*EXP(-0.3*'VSWR Calculator'!$C$24)*(1+3*ABS(MOD('VSWR Calculator'!$C$23/Calculator!$F$17/2,1)-0.5))))/'VSWR Calculator'!$C$25)-$C53)^2+(1500*ABS(SIN(2*PI()*MOD(Calculator!$B$35/Calculator!$F$17,1)))*IF(MOD(Calculator!$B$35/Calculator!$F$17,1)&lt;0.5,-1,1))^2)/SQRT(((50*POWER(80,POWER(COS(PI()*MOD(Calculator!$B$35/Calculator!$F$17,1)),2))+MIN(500,MAX(30,100*EXP(-0.3*'VSWR Calculator'!$C$24)*(1+3*ABS(MOD('VSWR Calculator'!$C$23/Calculator!$F$17/2,1)-0.5))))/'VSWR Calculator'!$C$25)+$C53)^2+(1500*ABS(SIN(2*PI()*MOD(Calculator!$B$35/Calculator!$F$17,1)))*IF(MOD(Calculator!$B$35/Calculator!$F$17,1)&lt;0.5,-1,1))^2)),2))</f>
        <v>15.71</v>
      </c>
      <c r="GV53" s="253" t="str">
        <f aca="false">IF(OR(Calculator!$E$18&lt;&gt;"YES",Calculator!$B$35&lt;Calculator!$G$18),"—",ROUND((1+SQRT(((50*POWER(80,POWER(COS(PI()*MOD(Calculator!$B$35/Calculator!$F$18,1)),2))+MIN(500,MAX(30,100*EXP(-0.3*'VSWR Calculator'!$C$24)*(1+3*ABS(MOD('VSWR Calculator'!$C$23/Calculator!$F$18/2,1)-0.5))))/'VSWR Calculator'!$C$25)-$C53)^2+(1500*ABS(SIN(2*PI()*MOD(Calculator!$B$35/Calculator!$F$18,1)))*IF(MOD(Calculator!$B$35/Calculator!$F$18,1)&lt;0.5,-1,1))^2)/SQRT(((50*POWER(80,POWER(COS(PI()*MOD(Calculator!$B$35/Calculator!$F$18,1)),2))+MIN(500,MAX(30,100*EXP(-0.3*'VSWR Calculator'!$C$24)*(1+3*ABS(MOD('VSWR Calculator'!$C$23/Calculator!$F$18/2,1)-0.5))))/'VSWR Calculator'!$C$25)+$C53)^2+(1500*ABS(SIN(2*PI()*MOD(Calculator!$B$35/Calculator!$F$18,1)))*IF(MOD(Calculator!$B$35/Calculator!$F$18,1)&lt;0.5,-1,1))^2))/(1-SQRT(((50*POWER(80,POWER(COS(PI()*MOD(Calculator!$B$35/Calculator!$F$18,1)),2))+MIN(500,MAX(30,100*EXP(-0.3*'VSWR Calculator'!$C$24)*(1+3*ABS(MOD('VSWR Calculator'!$C$23/Calculator!$F$18/2,1)-0.5))))/'VSWR Calculator'!$C$25)-$C53)^2+(1500*ABS(SIN(2*PI()*MOD(Calculator!$B$35/Calculator!$F$18,1)))*IF(MOD(Calculator!$B$35/Calculator!$F$18,1)&lt;0.5,-1,1))^2)/SQRT(((50*POWER(80,POWER(COS(PI()*MOD(Calculator!$B$35/Calculator!$F$18,1)),2))+MIN(500,MAX(30,100*EXP(-0.3*'VSWR Calculator'!$C$24)*(1+3*ABS(MOD('VSWR Calculator'!$C$23/Calculator!$F$18/2,1)-0.5))))/'VSWR Calculator'!$C$25)+$C53)^2+(1500*ABS(SIN(2*PI()*MOD(Calculator!$B$35/Calculator!$F$18,1)))*IF(MOD(Calculator!$B$35/Calculator!$F$18,1)&lt;0.5,-1,1))^2)),2))</f>
        <v>—</v>
      </c>
      <c r="GW53" s="253" t="str">
        <f aca="false">IF(OR(Calculator!$E$19&lt;&gt;"YES",Calculator!$B$35&lt;Calculator!$G$19),"—",ROUND((1+SQRT(((50*POWER(80,POWER(COS(PI()*MOD(Calculator!$B$35/Calculator!$F$19,1)),2))+MIN(500,MAX(30,100*EXP(-0.3*'VSWR Calculator'!$C$24)*(1+3*ABS(MOD('VSWR Calculator'!$C$23/Calculator!$F$19/2,1)-0.5))))/'VSWR Calculator'!$C$25)-$C53)^2+(1500*ABS(SIN(2*PI()*MOD(Calculator!$B$35/Calculator!$F$19,1)))*IF(MOD(Calculator!$B$35/Calculator!$F$19,1)&lt;0.5,-1,1))^2)/SQRT(((50*POWER(80,POWER(COS(PI()*MOD(Calculator!$B$35/Calculator!$F$19,1)),2))+MIN(500,MAX(30,100*EXP(-0.3*'VSWR Calculator'!$C$24)*(1+3*ABS(MOD('VSWR Calculator'!$C$23/Calculator!$F$19/2,1)-0.5))))/'VSWR Calculator'!$C$25)+$C53)^2+(1500*ABS(SIN(2*PI()*MOD(Calculator!$B$35/Calculator!$F$19,1)))*IF(MOD(Calculator!$B$35/Calculator!$F$19,1)&lt;0.5,-1,1))^2))/(1-SQRT(((50*POWER(80,POWER(COS(PI()*MOD(Calculator!$B$35/Calculator!$F$19,1)),2))+MIN(500,MAX(30,100*EXP(-0.3*'VSWR Calculator'!$C$24)*(1+3*ABS(MOD('VSWR Calculator'!$C$23/Calculator!$F$19/2,1)-0.5))))/'VSWR Calculator'!$C$25)-$C53)^2+(1500*ABS(SIN(2*PI()*MOD(Calculator!$B$35/Calculator!$F$19,1)))*IF(MOD(Calculator!$B$35/Calculator!$F$19,1)&lt;0.5,-1,1))^2)/SQRT(((50*POWER(80,POWER(COS(PI()*MOD(Calculator!$B$35/Calculator!$F$19,1)),2))+MIN(500,MAX(30,100*EXP(-0.3*'VSWR Calculator'!$C$24)*(1+3*ABS(MOD('VSWR Calculator'!$C$23/Calculator!$F$19/2,1)-0.5))))/'VSWR Calculator'!$C$25)+$C53)^2+(1500*ABS(SIN(2*PI()*MOD(Calculator!$B$35/Calculator!$F$19,1)))*IF(MOD(Calculator!$B$35/Calculator!$F$19,1)&lt;0.5,-1,1))^2)),2))</f>
        <v>—</v>
      </c>
      <c r="GX53" s="253" t="str">
        <f aca="false">IF(OR(Calculator!$E$20&lt;&gt;"YES",Calculator!$B$35&lt;Calculator!$G$20),"—",ROUND((1+SQRT(((50*POWER(80,POWER(COS(PI()*MOD(Calculator!$B$35/Calculator!$F$20,1)),2))+MIN(500,MAX(30,100*EXP(-0.3*'VSWR Calculator'!$C$24)*(1+3*ABS(MOD('VSWR Calculator'!$C$23/Calculator!$F$20/2,1)-0.5))))/'VSWR Calculator'!$C$25)-$C53)^2+(1500*ABS(SIN(2*PI()*MOD(Calculator!$B$35/Calculator!$F$20,1)))*IF(MOD(Calculator!$B$35/Calculator!$F$20,1)&lt;0.5,-1,1))^2)/SQRT(((50*POWER(80,POWER(COS(PI()*MOD(Calculator!$B$35/Calculator!$F$20,1)),2))+MIN(500,MAX(30,100*EXP(-0.3*'VSWR Calculator'!$C$24)*(1+3*ABS(MOD('VSWR Calculator'!$C$23/Calculator!$F$20/2,1)-0.5))))/'VSWR Calculator'!$C$25)+$C53)^2+(1500*ABS(SIN(2*PI()*MOD(Calculator!$B$35/Calculator!$F$20,1)))*IF(MOD(Calculator!$B$35/Calculator!$F$20,1)&lt;0.5,-1,1))^2))/(1-SQRT(((50*POWER(80,POWER(COS(PI()*MOD(Calculator!$B$35/Calculator!$F$20,1)),2))+MIN(500,MAX(30,100*EXP(-0.3*'VSWR Calculator'!$C$24)*(1+3*ABS(MOD('VSWR Calculator'!$C$23/Calculator!$F$20/2,1)-0.5))))/'VSWR Calculator'!$C$25)-$C53)^2+(1500*ABS(SIN(2*PI()*MOD(Calculator!$B$35/Calculator!$F$20,1)))*IF(MOD(Calculator!$B$35/Calculator!$F$20,1)&lt;0.5,-1,1))^2)/SQRT(((50*POWER(80,POWER(COS(PI()*MOD(Calculator!$B$35/Calculator!$F$20,1)),2))+MIN(500,MAX(30,100*EXP(-0.3*'VSWR Calculator'!$C$24)*(1+3*ABS(MOD('VSWR Calculator'!$C$23/Calculator!$F$20/2,1)-0.5))))/'VSWR Calculator'!$C$25)+$C53)^2+(1500*ABS(SIN(2*PI()*MOD(Calculator!$B$35/Calculator!$F$20,1)))*IF(MOD(Calculator!$B$35/Calculator!$F$20,1)&lt;0.5,-1,1))^2)),2))</f>
        <v>—</v>
      </c>
      <c r="GY53" s="253" t="str">
        <f aca="false">IF(OR(Calculator!$E$21&lt;&gt;"YES",Calculator!$B$35&lt;Calculator!$G$21),"—",ROUND((1+SQRT(((50*POWER(80,POWER(COS(PI()*MOD(Calculator!$B$35/Calculator!$F$21,1)),2))+MIN(500,MAX(30,100*EXP(-0.3*'VSWR Calculator'!$C$24)*(1+3*ABS(MOD('VSWR Calculator'!$C$23/Calculator!$F$21/2,1)-0.5))))/'VSWR Calculator'!$C$25)-$C53)^2+(1500*ABS(SIN(2*PI()*MOD(Calculator!$B$35/Calculator!$F$21,1)))*IF(MOD(Calculator!$B$35/Calculator!$F$21,1)&lt;0.5,-1,1))^2)/SQRT(((50*POWER(80,POWER(COS(PI()*MOD(Calculator!$B$35/Calculator!$F$21,1)),2))+MIN(500,MAX(30,100*EXP(-0.3*'VSWR Calculator'!$C$24)*(1+3*ABS(MOD('VSWR Calculator'!$C$23/Calculator!$F$21/2,1)-0.5))))/'VSWR Calculator'!$C$25)+$C53)^2+(1500*ABS(SIN(2*PI()*MOD(Calculator!$B$35/Calculator!$F$21,1)))*IF(MOD(Calculator!$B$35/Calculator!$F$21,1)&lt;0.5,-1,1))^2))/(1-SQRT(((50*POWER(80,POWER(COS(PI()*MOD(Calculator!$B$35/Calculator!$F$21,1)),2))+MIN(500,MAX(30,100*EXP(-0.3*'VSWR Calculator'!$C$24)*(1+3*ABS(MOD('VSWR Calculator'!$C$23/Calculator!$F$21/2,1)-0.5))))/'VSWR Calculator'!$C$25)-$C53)^2+(1500*ABS(SIN(2*PI()*MOD(Calculator!$B$35/Calculator!$F$21,1)))*IF(MOD(Calculator!$B$35/Calculator!$F$21,1)&lt;0.5,-1,1))^2)/SQRT(((50*POWER(80,POWER(COS(PI()*MOD(Calculator!$B$35/Calculator!$F$21,1)),2))+MIN(500,MAX(30,100*EXP(-0.3*'VSWR Calculator'!$C$24)*(1+3*ABS(MOD('VSWR Calculator'!$C$23/Calculator!$F$21/2,1)-0.5))))/'VSWR Calculator'!$C$25)+$C53)^2+(1500*ABS(SIN(2*PI()*MOD(Calculator!$B$35/Calculator!$F$21,1)))*IF(MOD(Calculator!$B$35/Calculator!$F$21,1)&lt;0.5,-1,1))^2)),2))</f>
        <v>—</v>
      </c>
      <c r="GZ53" s="253" t="str">
        <f aca="false">IF(OR(Calculator!$E$22&lt;&gt;"YES",Calculator!$B$35&lt;Calculator!$G$22),"—",ROUND((1+SQRT(((50*POWER(80,POWER(COS(PI()*MOD(Calculator!$B$35/Calculator!$F$22,1)),2))+MIN(500,MAX(30,100*EXP(-0.3*'VSWR Calculator'!$C$24)*(1+3*ABS(MOD('VSWR Calculator'!$C$23/Calculator!$F$22/2,1)-0.5))))/'VSWR Calculator'!$C$25)-$C53)^2+(1500*ABS(SIN(2*PI()*MOD(Calculator!$B$35/Calculator!$F$22,1)))*IF(MOD(Calculator!$B$35/Calculator!$F$22,1)&lt;0.5,-1,1))^2)/SQRT(((50*POWER(80,POWER(COS(PI()*MOD(Calculator!$B$35/Calculator!$F$22,1)),2))+MIN(500,MAX(30,100*EXP(-0.3*'VSWR Calculator'!$C$24)*(1+3*ABS(MOD('VSWR Calculator'!$C$23/Calculator!$F$22/2,1)-0.5))))/'VSWR Calculator'!$C$25)+$C53)^2+(1500*ABS(SIN(2*PI()*MOD(Calculator!$B$35/Calculator!$F$22,1)))*IF(MOD(Calculator!$B$35/Calculator!$F$22,1)&lt;0.5,-1,1))^2))/(1-SQRT(((50*POWER(80,POWER(COS(PI()*MOD(Calculator!$B$35/Calculator!$F$22,1)),2))+MIN(500,MAX(30,100*EXP(-0.3*'VSWR Calculator'!$C$24)*(1+3*ABS(MOD('VSWR Calculator'!$C$23/Calculator!$F$22/2,1)-0.5))))/'VSWR Calculator'!$C$25)-$C53)^2+(1500*ABS(SIN(2*PI()*MOD(Calculator!$B$35/Calculator!$F$22,1)))*IF(MOD(Calculator!$B$35/Calculator!$F$22,1)&lt;0.5,-1,1))^2)/SQRT(((50*POWER(80,POWER(COS(PI()*MOD(Calculator!$B$35/Calculator!$F$22,1)),2))+MIN(500,MAX(30,100*EXP(-0.3*'VSWR Calculator'!$C$24)*(1+3*ABS(MOD('VSWR Calculator'!$C$23/Calculator!$F$22/2,1)-0.5))))/'VSWR Calculator'!$C$25)+$C53)^2+(1500*ABS(SIN(2*PI()*MOD(Calculator!$B$35/Calculator!$F$22,1)))*IF(MOD(Calculator!$B$35/Calculator!$F$22,1)&lt;0.5,-1,1))^2)),2))</f>
        <v>—</v>
      </c>
      <c r="HA53" s="253" t="n">
        <f aca="false">IFERROR(ROUND((IF(ISNUMBER(GP53),GP53,0)+IF(ISNUMBER(GQ53),GQ53,0)+IF(ISNUMBER(GR53),GR53,0)+IF(ISNUMBER(GS53),GS53,0)+IF(ISNUMBER(GT53),GT53,0)+IF(ISNUMBER(GU53),GU53,0)+IF(ISNUMBER(GV53),GV53,0)+IF(ISNUMBER(GW53),GW53,0)+IF(ISNUMBER(GX53),GX53,0)+IF(ISNUMBER(GY53),GY53,0)+IF(ISNUMBER(GZ53),GZ53,0))/(IF(ISNUMBER(GP53),1,0)+IF(ISNUMBER(GQ53),1,0)+IF(ISNUMBER(GR53),1,0)+IF(ISNUMBER(GS53),1,0)+IF(ISNUMBER(GT53),1,0)+IF(ISNUMBER(GU53),1,0)+IF(ISNUMBER(GV53),1,0)+IF(ISNUMBER(GW53),1,0)+IF(ISNUMBER(GX53),1,0)+IF(ISNUMBER(GY53),1,0)+IF(ISNUMBER(GZ53),1,0)),4),"")</f>
        <v>9.375</v>
      </c>
      <c r="HB53" s="253" t="str">
        <f aca="false">IF(OR(Calculator!$E$12&lt;&gt;"YES",Calculator!$B$36&lt;Calculator!$G$12),"—",ROUND((1+SQRT(((50*POWER(80,POWER(COS(PI()*MOD(Calculator!$B$36/Calculator!$F$12,1)),2))+MIN(500,MAX(30,100*EXP(-0.3*'VSWR Calculator'!$C$24)*(1+3*ABS(MOD('VSWR Calculator'!$C$23/Calculator!$F$12/2,1)-0.5))))/'VSWR Calculator'!$C$25)-$C53)^2+(1500*ABS(SIN(2*PI()*MOD(Calculator!$B$36/Calculator!$F$12,1)))*IF(MOD(Calculator!$B$36/Calculator!$F$12,1)&lt;0.5,-1,1))^2)/SQRT(((50*POWER(80,POWER(COS(PI()*MOD(Calculator!$B$36/Calculator!$F$12,1)),2))+MIN(500,MAX(30,100*EXP(-0.3*'VSWR Calculator'!$C$24)*(1+3*ABS(MOD('VSWR Calculator'!$C$23/Calculator!$F$12/2,1)-0.5))))/'VSWR Calculator'!$C$25)+$C53)^2+(1500*ABS(SIN(2*PI()*MOD(Calculator!$B$36/Calculator!$F$12,1)))*IF(MOD(Calculator!$B$36/Calculator!$F$12,1)&lt;0.5,-1,1))^2))/(1-SQRT(((50*POWER(80,POWER(COS(PI()*MOD(Calculator!$B$36/Calculator!$F$12,1)),2))+MIN(500,MAX(30,100*EXP(-0.3*'VSWR Calculator'!$C$24)*(1+3*ABS(MOD('VSWR Calculator'!$C$23/Calculator!$F$12/2,1)-0.5))))/'VSWR Calculator'!$C$25)-$C53)^2+(1500*ABS(SIN(2*PI()*MOD(Calculator!$B$36/Calculator!$F$12,1)))*IF(MOD(Calculator!$B$36/Calculator!$F$12,1)&lt;0.5,-1,1))^2)/SQRT(((50*POWER(80,POWER(COS(PI()*MOD(Calculator!$B$36/Calculator!$F$12,1)),2))+MIN(500,MAX(30,100*EXP(-0.3*'VSWR Calculator'!$C$24)*(1+3*ABS(MOD('VSWR Calculator'!$C$23/Calculator!$F$12/2,1)-0.5))))/'VSWR Calculator'!$C$25)+$C53)^2+(1500*ABS(SIN(2*PI()*MOD(Calculator!$B$36/Calculator!$F$12,1)))*IF(MOD(Calculator!$B$36/Calculator!$F$12,1)&lt;0.5,-1,1))^2)),2))</f>
        <v>—</v>
      </c>
      <c r="HC53" s="253" t="str">
        <f aca="false">IF(OR(Calculator!$E$13&lt;&gt;"YES",Calculator!$B$36&lt;Calculator!$G$13),"—",ROUND((1+SQRT(((50*POWER(80,POWER(COS(PI()*MOD(Calculator!$B$36/Calculator!$F$13,1)),2))+MIN(500,MAX(30,100*EXP(-0.3*'VSWR Calculator'!$C$24)*(1+3*ABS(MOD('VSWR Calculator'!$C$23/Calculator!$F$13/2,1)-0.5))))/'VSWR Calculator'!$C$25)-$C53)^2+(1500*ABS(SIN(2*PI()*MOD(Calculator!$B$36/Calculator!$F$13,1)))*IF(MOD(Calculator!$B$36/Calculator!$F$13,1)&lt;0.5,-1,1))^2)/SQRT(((50*POWER(80,POWER(COS(PI()*MOD(Calculator!$B$36/Calculator!$F$13,1)),2))+MIN(500,MAX(30,100*EXP(-0.3*'VSWR Calculator'!$C$24)*(1+3*ABS(MOD('VSWR Calculator'!$C$23/Calculator!$F$13/2,1)-0.5))))/'VSWR Calculator'!$C$25)+$C53)^2+(1500*ABS(SIN(2*PI()*MOD(Calculator!$B$36/Calculator!$F$13,1)))*IF(MOD(Calculator!$B$36/Calculator!$F$13,1)&lt;0.5,-1,1))^2))/(1-SQRT(((50*POWER(80,POWER(COS(PI()*MOD(Calculator!$B$36/Calculator!$F$13,1)),2))+MIN(500,MAX(30,100*EXP(-0.3*'VSWR Calculator'!$C$24)*(1+3*ABS(MOD('VSWR Calculator'!$C$23/Calculator!$F$13/2,1)-0.5))))/'VSWR Calculator'!$C$25)-$C53)^2+(1500*ABS(SIN(2*PI()*MOD(Calculator!$B$36/Calculator!$F$13,1)))*IF(MOD(Calculator!$B$36/Calculator!$F$13,1)&lt;0.5,-1,1))^2)/SQRT(((50*POWER(80,POWER(COS(PI()*MOD(Calculator!$B$36/Calculator!$F$13,1)),2))+MIN(500,MAX(30,100*EXP(-0.3*'VSWR Calculator'!$C$24)*(1+3*ABS(MOD('VSWR Calculator'!$C$23/Calculator!$F$13/2,1)-0.5))))/'VSWR Calculator'!$C$25)+$C53)^2+(1500*ABS(SIN(2*PI()*MOD(Calculator!$B$36/Calculator!$F$13,1)))*IF(MOD(Calculator!$B$36/Calculator!$F$13,1)&lt;0.5,-1,1))^2)),2))</f>
        <v>—</v>
      </c>
      <c r="HD53" s="253" t="str">
        <f aca="false">IF(OR(Calculator!$E$14&lt;&gt;"YES",Calculator!$B$36&lt;Calculator!$G$14),"—",ROUND((1+SQRT(((50*POWER(80,POWER(COS(PI()*MOD(Calculator!$B$36/Calculator!$F$14,1)),2))+MIN(500,MAX(30,100*EXP(-0.3*'VSWR Calculator'!$C$24)*(1+3*ABS(MOD('VSWR Calculator'!$C$23/Calculator!$F$14/2,1)-0.5))))/'VSWR Calculator'!$C$25)-$C53)^2+(1500*ABS(SIN(2*PI()*MOD(Calculator!$B$36/Calculator!$F$14,1)))*IF(MOD(Calculator!$B$36/Calculator!$F$14,1)&lt;0.5,-1,1))^2)/SQRT(((50*POWER(80,POWER(COS(PI()*MOD(Calculator!$B$36/Calculator!$F$14,1)),2))+MIN(500,MAX(30,100*EXP(-0.3*'VSWR Calculator'!$C$24)*(1+3*ABS(MOD('VSWR Calculator'!$C$23/Calculator!$F$14/2,1)-0.5))))/'VSWR Calculator'!$C$25)+$C53)^2+(1500*ABS(SIN(2*PI()*MOD(Calculator!$B$36/Calculator!$F$14,1)))*IF(MOD(Calculator!$B$36/Calculator!$F$14,1)&lt;0.5,-1,1))^2))/(1-SQRT(((50*POWER(80,POWER(COS(PI()*MOD(Calculator!$B$36/Calculator!$F$14,1)),2))+MIN(500,MAX(30,100*EXP(-0.3*'VSWR Calculator'!$C$24)*(1+3*ABS(MOD('VSWR Calculator'!$C$23/Calculator!$F$14/2,1)-0.5))))/'VSWR Calculator'!$C$25)-$C53)^2+(1500*ABS(SIN(2*PI()*MOD(Calculator!$B$36/Calculator!$F$14,1)))*IF(MOD(Calculator!$B$36/Calculator!$F$14,1)&lt;0.5,-1,1))^2)/SQRT(((50*POWER(80,POWER(COS(PI()*MOD(Calculator!$B$36/Calculator!$F$14,1)),2))+MIN(500,MAX(30,100*EXP(-0.3*'VSWR Calculator'!$C$24)*(1+3*ABS(MOD('VSWR Calculator'!$C$23/Calculator!$F$14/2,1)-0.5))))/'VSWR Calculator'!$C$25)+$C53)^2+(1500*ABS(SIN(2*PI()*MOD(Calculator!$B$36/Calculator!$F$14,1)))*IF(MOD(Calculator!$B$36/Calculator!$F$14,1)&lt;0.5,-1,1))^2)),2))</f>
        <v>—</v>
      </c>
      <c r="HE53" s="253" t="n">
        <f aca="false">IF(OR(Calculator!$E$15&lt;&gt;"YES",Calculator!$B$36&lt;Calculator!$G$15),"—",ROUND((1+SQRT(((50*POWER(80,POWER(COS(PI()*MOD(Calculator!$B$36/Calculator!$F$15,1)),2))+MIN(500,MAX(30,100*EXP(-0.3*'VSWR Calculator'!$C$24)*(1+3*ABS(MOD('VSWR Calculator'!$C$23/Calculator!$F$15/2,1)-0.5))))/'VSWR Calculator'!$C$25)-$C53)^2+(1500*ABS(SIN(2*PI()*MOD(Calculator!$B$36/Calculator!$F$15,1)))*IF(MOD(Calculator!$B$36/Calculator!$F$15,1)&lt;0.5,-1,1))^2)/SQRT(((50*POWER(80,POWER(COS(PI()*MOD(Calculator!$B$36/Calculator!$F$15,1)),2))+MIN(500,MAX(30,100*EXP(-0.3*'VSWR Calculator'!$C$24)*(1+3*ABS(MOD('VSWR Calculator'!$C$23/Calculator!$F$15/2,1)-0.5))))/'VSWR Calculator'!$C$25)+$C53)^2+(1500*ABS(SIN(2*PI()*MOD(Calculator!$B$36/Calculator!$F$15,1)))*IF(MOD(Calculator!$B$36/Calculator!$F$15,1)&lt;0.5,-1,1))^2))/(1-SQRT(((50*POWER(80,POWER(COS(PI()*MOD(Calculator!$B$36/Calculator!$F$15,1)),2))+MIN(500,MAX(30,100*EXP(-0.3*'VSWR Calculator'!$C$24)*(1+3*ABS(MOD('VSWR Calculator'!$C$23/Calculator!$F$15/2,1)-0.5))))/'VSWR Calculator'!$C$25)-$C53)^2+(1500*ABS(SIN(2*PI()*MOD(Calculator!$B$36/Calculator!$F$15,1)))*IF(MOD(Calculator!$B$36/Calculator!$F$15,1)&lt;0.5,-1,1))^2)/SQRT(((50*POWER(80,POWER(COS(PI()*MOD(Calculator!$B$36/Calculator!$F$15,1)),2))+MIN(500,MAX(30,100*EXP(-0.3*'VSWR Calculator'!$C$24)*(1+3*ABS(MOD('VSWR Calculator'!$C$23/Calculator!$F$15/2,1)-0.5))))/'VSWR Calculator'!$C$25)+$C53)^2+(1500*ABS(SIN(2*PI()*MOD(Calculator!$B$36/Calculator!$F$15,1)))*IF(MOD(Calculator!$B$36/Calculator!$F$15,1)&lt;0.5,-1,1))^2)),2))</f>
        <v>13.8</v>
      </c>
      <c r="HF53" s="253" t="str">
        <f aca="false">IF(OR(Calculator!$E$16&lt;&gt;"YES",Calculator!$B$36&lt;Calculator!$G$16),"—",ROUND((1+SQRT(((50*POWER(80,POWER(COS(PI()*MOD(Calculator!$B$36/Calculator!$F$16,1)),2))+MIN(500,MAX(30,100*EXP(-0.3*'VSWR Calculator'!$C$24)*(1+3*ABS(MOD('VSWR Calculator'!$C$23/Calculator!$F$16/2,1)-0.5))))/'VSWR Calculator'!$C$25)-$C53)^2+(1500*ABS(SIN(2*PI()*MOD(Calculator!$B$36/Calculator!$F$16,1)))*IF(MOD(Calculator!$B$36/Calculator!$F$16,1)&lt;0.5,-1,1))^2)/SQRT(((50*POWER(80,POWER(COS(PI()*MOD(Calculator!$B$36/Calculator!$F$16,1)),2))+MIN(500,MAX(30,100*EXP(-0.3*'VSWR Calculator'!$C$24)*(1+3*ABS(MOD('VSWR Calculator'!$C$23/Calculator!$F$16/2,1)-0.5))))/'VSWR Calculator'!$C$25)+$C53)^2+(1500*ABS(SIN(2*PI()*MOD(Calculator!$B$36/Calculator!$F$16,1)))*IF(MOD(Calculator!$B$36/Calculator!$F$16,1)&lt;0.5,-1,1))^2))/(1-SQRT(((50*POWER(80,POWER(COS(PI()*MOD(Calculator!$B$36/Calculator!$F$16,1)),2))+MIN(500,MAX(30,100*EXP(-0.3*'VSWR Calculator'!$C$24)*(1+3*ABS(MOD('VSWR Calculator'!$C$23/Calculator!$F$16/2,1)-0.5))))/'VSWR Calculator'!$C$25)-$C53)^2+(1500*ABS(SIN(2*PI()*MOD(Calculator!$B$36/Calculator!$F$16,1)))*IF(MOD(Calculator!$B$36/Calculator!$F$16,1)&lt;0.5,-1,1))^2)/SQRT(((50*POWER(80,POWER(COS(PI()*MOD(Calculator!$B$36/Calculator!$F$16,1)),2))+MIN(500,MAX(30,100*EXP(-0.3*'VSWR Calculator'!$C$24)*(1+3*ABS(MOD('VSWR Calculator'!$C$23/Calculator!$F$16/2,1)-0.5))))/'VSWR Calculator'!$C$25)+$C53)^2+(1500*ABS(SIN(2*PI()*MOD(Calculator!$B$36/Calculator!$F$16,1)))*IF(MOD(Calculator!$B$36/Calculator!$F$16,1)&lt;0.5,-1,1))^2)),2))</f>
        <v>—</v>
      </c>
      <c r="HG53" s="253" t="n">
        <f aca="false">IF(OR(Calculator!$E$17&lt;&gt;"YES",Calculator!$B$36&lt;Calculator!$G$17),"—",ROUND((1+SQRT(((50*POWER(80,POWER(COS(PI()*MOD(Calculator!$B$36/Calculator!$F$17,1)),2))+MIN(500,MAX(30,100*EXP(-0.3*'VSWR Calculator'!$C$24)*(1+3*ABS(MOD('VSWR Calculator'!$C$23/Calculator!$F$17/2,1)-0.5))))/'VSWR Calculator'!$C$25)-$C53)^2+(1500*ABS(SIN(2*PI()*MOD(Calculator!$B$36/Calculator!$F$17,1)))*IF(MOD(Calculator!$B$36/Calculator!$F$17,1)&lt;0.5,-1,1))^2)/SQRT(((50*POWER(80,POWER(COS(PI()*MOD(Calculator!$B$36/Calculator!$F$17,1)),2))+MIN(500,MAX(30,100*EXP(-0.3*'VSWR Calculator'!$C$24)*(1+3*ABS(MOD('VSWR Calculator'!$C$23/Calculator!$F$17/2,1)-0.5))))/'VSWR Calculator'!$C$25)+$C53)^2+(1500*ABS(SIN(2*PI()*MOD(Calculator!$B$36/Calculator!$F$17,1)))*IF(MOD(Calculator!$B$36/Calculator!$F$17,1)&lt;0.5,-1,1))^2))/(1-SQRT(((50*POWER(80,POWER(COS(PI()*MOD(Calculator!$B$36/Calculator!$F$17,1)),2))+MIN(500,MAX(30,100*EXP(-0.3*'VSWR Calculator'!$C$24)*(1+3*ABS(MOD('VSWR Calculator'!$C$23/Calculator!$F$17/2,1)-0.5))))/'VSWR Calculator'!$C$25)-$C53)^2+(1500*ABS(SIN(2*PI()*MOD(Calculator!$B$36/Calculator!$F$17,1)))*IF(MOD(Calculator!$B$36/Calculator!$F$17,1)&lt;0.5,-1,1))^2)/SQRT(((50*POWER(80,POWER(COS(PI()*MOD(Calculator!$B$36/Calculator!$F$17,1)),2))+MIN(500,MAX(30,100*EXP(-0.3*'VSWR Calculator'!$C$24)*(1+3*ABS(MOD('VSWR Calculator'!$C$23/Calculator!$F$17/2,1)-0.5))))/'VSWR Calculator'!$C$25)+$C53)^2+(1500*ABS(SIN(2*PI()*MOD(Calculator!$B$36/Calculator!$F$17,1)))*IF(MOD(Calculator!$B$36/Calculator!$F$17,1)&lt;0.5,-1,1))^2)),2))</f>
        <v>15.99</v>
      </c>
      <c r="HH53" s="253" t="str">
        <f aca="false">IF(OR(Calculator!$E$18&lt;&gt;"YES",Calculator!$B$36&lt;Calculator!$G$18),"—",ROUND((1+SQRT(((50*POWER(80,POWER(COS(PI()*MOD(Calculator!$B$36/Calculator!$F$18,1)),2))+MIN(500,MAX(30,100*EXP(-0.3*'VSWR Calculator'!$C$24)*(1+3*ABS(MOD('VSWR Calculator'!$C$23/Calculator!$F$18/2,1)-0.5))))/'VSWR Calculator'!$C$25)-$C53)^2+(1500*ABS(SIN(2*PI()*MOD(Calculator!$B$36/Calculator!$F$18,1)))*IF(MOD(Calculator!$B$36/Calculator!$F$18,1)&lt;0.5,-1,1))^2)/SQRT(((50*POWER(80,POWER(COS(PI()*MOD(Calculator!$B$36/Calculator!$F$18,1)),2))+MIN(500,MAX(30,100*EXP(-0.3*'VSWR Calculator'!$C$24)*(1+3*ABS(MOD('VSWR Calculator'!$C$23/Calculator!$F$18/2,1)-0.5))))/'VSWR Calculator'!$C$25)+$C53)^2+(1500*ABS(SIN(2*PI()*MOD(Calculator!$B$36/Calculator!$F$18,1)))*IF(MOD(Calculator!$B$36/Calculator!$F$18,1)&lt;0.5,-1,1))^2))/(1-SQRT(((50*POWER(80,POWER(COS(PI()*MOD(Calculator!$B$36/Calculator!$F$18,1)),2))+MIN(500,MAX(30,100*EXP(-0.3*'VSWR Calculator'!$C$24)*(1+3*ABS(MOD('VSWR Calculator'!$C$23/Calculator!$F$18/2,1)-0.5))))/'VSWR Calculator'!$C$25)-$C53)^2+(1500*ABS(SIN(2*PI()*MOD(Calculator!$B$36/Calculator!$F$18,1)))*IF(MOD(Calculator!$B$36/Calculator!$F$18,1)&lt;0.5,-1,1))^2)/SQRT(((50*POWER(80,POWER(COS(PI()*MOD(Calculator!$B$36/Calculator!$F$18,1)),2))+MIN(500,MAX(30,100*EXP(-0.3*'VSWR Calculator'!$C$24)*(1+3*ABS(MOD('VSWR Calculator'!$C$23/Calculator!$F$18/2,1)-0.5))))/'VSWR Calculator'!$C$25)+$C53)^2+(1500*ABS(SIN(2*PI()*MOD(Calculator!$B$36/Calculator!$F$18,1)))*IF(MOD(Calculator!$B$36/Calculator!$F$18,1)&lt;0.5,-1,1))^2)),2))</f>
        <v>—</v>
      </c>
      <c r="HI53" s="253" t="str">
        <f aca="false">IF(OR(Calculator!$E$19&lt;&gt;"YES",Calculator!$B$36&lt;Calculator!$G$19),"—",ROUND((1+SQRT(((50*POWER(80,POWER(COS(PI()*MOD(Calculator!$B$36/Calculator!$F$19,1)),2))+MIN(500,MAX(30,100*EXP(-0.3*'VSWR Calculator'!$C$24)*(1+3*ABS(MOD('VSWR Calculator'!$C$23/Calculator!$F$19/2,1)-0.5))))/'VSWR Calculator'!$C$25)-$C53)^2+(1500*ABS(SIN(2*PI()*MOD(Calculator!$B$36/Calculator!$F$19,1)))*IF(MOD(Calculator!$B$36/Calculator!$F$19,1)&lt;0.5,-1,1))^2)/SQRT(((50*POWER(80,POWER(COS(PI()*MOD(Calculator!$B$36/Calculator!$F$19,1)),2))+MIN(500,MAX(30,100*EXP(-0.3*'VSWR Calculator'!$C$24)*(1+3*ABS(MOD('VSWR Calculator'!$C$23/Calculator!$F$19/2,1)-0.5))))/'VSWR Calculator'!$C$25)+$C53)^2+(1500*ABS(SIN(2*PI()*MOD(Calculator!$B$36/Calculator!$F$19,1)))*IF(MOD(Calculator!$B$36/Calculator!$F$19,1)&lt;0.5,-1,1))^2))/(1-SQRT(((50*POWER(80,POWER(COS(PI()*MOD(Calculator!$B$36/Calculator!$F$19,1)),2))+MIN(500,MAX(30,100*EXP(-0.3*'VSWR Calculator'!$C$24)*(1+3*ABS(MOD('VSWR Calculator'!$C$23/Calculator!$F$19/2,1)-0.5))))/'VSWR Calculator'!$C$25)-$C53)^2+(1500*ABS(SIN(2*PI()*MOD(Calculator!$B$36/Calculator!$F$19,1)))*IF(MOD(Calculator!$B$36/Calculator!$F$19,1)&lt;0.5,-1,1))^2)/SQRT(((50*POWER(80,POWER(COS(PI()*MOD(Calculator!$B$36/Calculator!$F$19,1)),2))+MIN(500,MAX(30,100*EXP(-0.3*'VSWR Calculator'!$C$24)*(1+3*ABS(MOD('VSWR Calculator'!$C$23/Calculator!$F$19/2,1)-0.5))))/'VSWR Calculator'!$C$25)+$C53)^2+(1500*ABS(SIN(2*PI()*MOD(Calculator!$B$36/Calculator!$F$19,1)))*IF(MOD(Calculator!$B$36/Calculator!$F$19,1)&lt;0.5,-1,1))^2)),2))</f>
        <v>—</v>
      </c>
      <c r="HJ53" s="253" t="str">
        <f aca="false">IF(OR(Calculator!$E$20&lt;&gt;"YES",Calculator!$B$36&lt;Calculator!$G$20),"—",ROUND((1+SQRT(((50*POWER(80,POWER(COS(PI()*MOD(Calculator!$B$36/Calculator!$F$20,1)),2))+MIN(500,MAX(30,100*EXP(-0.3*'VSWR Calculator'!$C$24)*(1+3*ABS(MOD('VSWR Calculator'!$C$23/Calculator!$F$20/2,1)-0.5))))/'VSWR Calculator'!$C$25)-$C53)^2+(1500*ABS(SIN(2*PI()*MOD(Calculator!$B$36/Calculator!$F$20,1)))*IF(MOD(Calculator!$B$36/Calculator!$F$20,1)&lt;0.5,-1,1))^2)/SQRT(((50*POWER(80,POWER(COS(PI()*MOD(Calculator!$B$36/Calculator!$F$20,1)),2))+MIN(500,MAX(30,100*EXP(-0.3*'VSWR Calculator'!$C$24)*(1+3*ABS(MOD('VSWR Calculator'!$C$23/Calculator!$F$20/2,1)-0.5))))/'VSWR Calculator'!$C$25)+$C53)^2+(1500*ABS(SIN(2*PI()*MOD(Calculator!$B$36/Calculator!$F$20,1)))*IF(MOD(Calculator!$B$36/Calculator!$F$20,1)&lt;0.5,-1,1))^2))/(1-SQRT(((50*POWER(80,POWER(COS(PI()*MOD(Calculator!$B$36/Calculator!$F$20,1)),2))+MIN(500,MAX(30,100*EXP(-0.3*'VSWR Calculator'!$C$24)*(1+3*ABS(MOD('VSWR Calculator'!$C$23/Calculator!$F$20/2,1)-0.5))))/'VSWR Calculator'!$C$25)-$C53)^2+(1500*ABS(SIN(2*PI()*MOD(Calculator!$B$36/Calculator!$F$20,1)))*IF(MOD(Calculator!$B$36/Calculator!$F$20,1)&lt;0.5,-1,1))^2)/SQRT(((50*POWER(80,POWER(COS(PI()*MOD(Calculator!$B$36/Calculator!$F$20,1)),2))+MIN(500,MAX(30,100*EXP(-0.3*'VSWR Calculator'!$C$24)*(1+3*ABS(MOD('VSWR Calculator'!$C$23/Calculator!$F$20/2,1)-0.5))))/'VSWR Calculator'!$C$25)+$C53)^2+(1500*ABS(SIN(2*PI()*MOD(Calculator!$B$36/Calculator!$F$20,1)))*IF(MOD(Calculator!$B$36/Calculator!$F$20,1)&lt;0.5,-1,1))^2)),2))</f>
        <v>—</v>
      </c>
      <c r="HK53" s="253" t="str">
        <f aca="false">IF(OR(Calculator!$E$21&lt;&gt;"YES",Calculator!$B$36&lt;Calculator!$G$21),"—",ROUND((1+SQRT(((50*POWER(80,POWER(COS(PI()*MOD(Calculator!$B$36/Calculator!$F$21,1)),2))+MIN(500,MAX(30,100*EXP(-0.3*'VSWR Calculator'!$C$24)*(1+3*ABS(MOD('VSWR Calculator'!$C$23/Calculator!$F$21/2,1)-0.5))))/'VSWR Calculator'!$C$25)-$C53)^2+(1500*ABS(SIN(2*PI()*MOD(Calculator!$B$36/Calculator!$F$21,1)))*IF(MOD(Calculator!$B$36/Calculator!$F$21,1)&lt;0.5,-1,1))^2)/SQRT(((50*POWER(80,POWER(COS(PI()*MOD(Calculator!$B$36/Calculator!$F$21,1)),2))+MIN(500,MAX(30,100*EXP(-0.3*'VSWR Calculator'!$C$24)*(1+3*ABS(MOD('VSWR Calculator'!$C$23/Calculator!$F$21/2,1)-0.5))))/'VSWR Calculator'!$C$25)+$C53)^2+(1500*ABS(SIN(2*PI()*MOD(Calculator!$B$36/Calculator!$F$21,1)))*IF(MOD(Calculator!$B$36/Calculator!$F$21,1)&lt;0.5,-1,1))^2))/(1-SQRT(((50*POWER(80,POWER(COS(PI()*MOD(Calculator!$B$36/Calculator!$F$21,1)),2))+MIN(500,MAX(30,100*EXP(-0.3*'VSWR Calculator'!$C$24)*(1+3*ABS(MOD('VSWR Calculator'!$C$23/Calculator!$F$21/2,1)-0.5))))/'VSWR Calculator'!$C$25)-$C53)^2+(1500*ABS(SIN(2*PI()*MOD(Calculator!$B$36/Calculator!$F$21,1)))*IF(MOD(Calculator!$B$36/Calculator!$F$21,1)&lt;0.5,-1,1))^2)/SQRT(((50*POWER(80,POWER(COS(PI()*MOD(Calculator!$B$36/Calculator!$F$21,1)),2))+MIN(500,MAX(30,100*EXP(-0.3*'VSWR Calculator'!$C$24)*(1+3*ABS(MOD('VSWR Calculator'!$C$23/Calculator!$F$21/2,1)-0.5))))/'VSWR Calculator'!$C$25)+$C53)^2+(1500*ABS(SIN(2*PI()*MOD(Calculator!$B$36/Calculator!$F$21,1)))*IF(MOD(Calculator!$B$36/Calculator!$F$21,1)&lt;0.5,-1,1))^2)),2))</f>
        <v>—</v>
      </c>
      <c r="HL53" s="253" t="str">
        <f aca="false">IF(OR(Calculator!$E$22&lt;&gt;"YES",Calculator!$B$36&lt;Calculator!$G$22),"—",ROUND((1+SQRT(((50*POWER(80,POWER(COS(PI()*MOD(Calculator!$B$36/Calculator!$F$22,1)),2))+MIN(500,MAX(30,100*EXP(-0.3*'VSWR Calculator'!$C$24)*(1+3*ABS(MOD('VSWR Calculator'!$C$23/Calculator!$F$22/2,1)-0.5))))/'VSWR Calculator'!$C$25)-$C53)^2+(1500*ABS(SIN(2*PI()*MOD(Calculator!$B$36/Calculator!$F$22,1)))*IF(MOD(Calculator!$B$36/Calculator!$F$22,1)&lt;0.5,-1,1))^2)/SQRT(((50*POWER(80,POWER(COS(PI()*MOD(Calculator!$B$36/Calculator!$F$22,1)),2))+MIN(500,MAX(30,100*EXP(-0.3*'VSWR Calculator'!$C$24)*(1+3*ABS(MOD('VSWR Calculator'!$C$23/Calculator!$F$22/2,1)-0.5))))/'VSWR Calculator'!$C$25)+$C53)^2+(1500*ABS(SIN(2*PI()*MOD(Calculator!$B$36/Calculator!$F$22,1)))*IF(MOD(Calculator!$B$36/Calculator!$F$22,1)&lt;0.5,-1,1))^2))/(1-SQRT(((50*POWER(80,POWER(COS(PI()*MOD(Calculator!$B$36/Calculator!$F$22,1)),2))+MIN(500,MAX(30,100*EXP(-0.3*'VSWR Calculator'!$C$24)*(1+3*ABS(MOD('VSWR Calculator'!$C$23/Calculator!$F$22/2,1)-0.5))))/'VSWR Calculator'!$C$25)-$C53)^2+(1500*ABS(SIN(2*PI()*MOD(Calculator!$B$36/Calculator!$F$22,1)))*IF(MOD(Calculator!$B$36/Calculator!$F$22,1)&lt;0.5,-1,1))^2)/SQRT(((50*POWER(80,POWER(COS(PI()*MOD(Calculator!$B$36/Calculator!$F$22,1)),2))+MIN(500,MAX(30,100*EXP(-0.3*'VSWR Calculator'!$C$24)*(1+3*ABS(MOD('VSWR Calculator'!$C$23/Calculator!$F$22/2,1)-0.5))))/'VSWR Calculator'!$C$25)+$C53)^2+(1500*ABS(SIN(2*PI()*MOD(Calculator!$B$36/Calculator!$F$22,1)))*IF(MOD(Calculator!$B$36/Calculator!$F$22,1)&lt;0.5,-1,1))^2)),2))</f>
        <v>—</v>
      </c>
      <c r="HM53" s="253" t="n">
        <f aca="false">IFERROR(ROUND((IF(ISNUMBER(HB53),HB53,0)+IF(ISNUMBER(HC53),HC53,0)+IF(ISNUMBER(HD53),HD53,0)+IF(ISNUMBER(HE53),HE53,0)+IF(ISNUMBER(HF53),HF53,0)+IF(ISNUMBER(HG53),HG53,0)+IF(ISNUMBER(HH53),HH53,0)+IF(ISNUMBER(HI53),HI53,0)+IF(ISNUMBER(HJ53),HJ53,0)+IF(ISNUMBER(HK53),HK53,0)+IF(ISNUMBER(HL53),HL53,0))/(IF(ISNUMBER(HB53),1,0)+IF(ISNUMBER(HC53),1,0)+IF(ISNUMBER(HD53),1,0)+IF(ISNUMBER(HE53),1,0)+IF(ISNUMBER(HF53),1,0)+IF(ISNUMBER(HG53),1,0)+IF(ISNUMBER(HH53),1,0)+IF(ISNUMBER(HI53),1,0)+IF(ISNUMBER(HJ53),1,0)+IF(ISNUMBER(HK53),1,0)+IF(ISNUMBER(HL53),1,0)),4),"")</f>
        <v>14.895</v>
      </c>
      <c r="HN53" s="253" t="str">
        <f aca="false">IF(OR(Calculator!$E$12&lt;&gt;"YES",Calculator!$B$37&lt;Calculator!$G$12),"—",ROUND((1+SQRT(((50*POWER(80,POWER(COS(PI()*MOD(Calculator!$B$37/Calculator!$F$12,1)),2))+MIN(500,MAX(30,100*EXP(-0.3*'VSWR Calculator'!$C$24)*(1+3*ABS(MOD('VSWR Calculator'!$C$23/Calculator!$F$12/2,1)-0.5))))/'VSWR Calculator'!$C$25)-$C53)^2+(1500*ABS(SIN(2*PI()*MOD(Calculator!$B$37/Calculator!$F$12,1)))*IF(MOD(Calculator!$B$37/Calculator!$F$12,1)&lt;0.5,-1,1))^2)/SQRT(((50*POWER(80,POWER(COS(PI()*MOD(Calculator!$B$37/Calculator!$F$12,1)),2))+MIN(500,MAX(30,100*EXP(-0.3*'VSWR Calculator'!$C$24)*(1+3*ABS(MOD('VSWR Calculator'!$C$23/Calculator!$F$12/2,1)-0.5))))/'VSWR Calculator'!$C$25)+$C53)^2+(1500*ABS(SIN(2*PI()*MOD(Calculator!$B$37/Calculator!$F$12,1)))*IF(MOD(Calculator!$B$37/Calculator!$F$12,1)&lt;0.5,-1,1))^2))/(1-SQRT(((50*POWER(80,POWER(COS(PI()*MOD(Calculator!$B$37/Calculator!$F$12,1)),2))+MIN(500,MAX(30,100*EXP(-0.3*'VSWR Calculator'!$C$24)*(1+3*ABS(MOD('VSWR Calculator'!$C$23/Calculator!$F$12/2,1)-0.5))))/'VSWR Calculator'!$C$25)-$C53)^2+(1500*ABS(SIN(2*PI()*MOD(Calculator!$B$37/Calculator!$F$12,1)))*IF(MOD(Calculator!$B$37/Calculator!$F$12,1)&lt;0.5,-1,1))^2)/SQRT(((50*POWER(80,POWER(COS(PI()*MOD(Calculator!$B$37/Calculator!$F$12,1)),2))+MIN(500,MAX(30,100*EXP(-0.3*'VSWR Calculator'!$C$24)*(1+3*ABS(MOD('VSWR Calculator'!$C$23/Calculator!$F$12/2,1)-0.5))))/'VSWR Calculator'!$C$25)+$C53)^2+(1500*ABS(SIN(2*PI()*MOD(Calculator!$B$37/Calculator!$F$12,1)))*IF(MOD(Calculator!$B$37/Calculator!$F$12,1)&lt;0.5,-1,1))^2)),2))</f>
        <v>—</v>
      </c>
      <c r="HO53" s="253" t="str">
        <f aca="false">IF(OR(Calculator!$E$13&lt;&gt;"YES",Calculator!$B$37&lt;Calculator!$G$13),"—",ROUND((1+SQRT(((50*POWER(80,POWER(COS(PI()*MOD(Calculator!$B$37/Calculator!$F$13,1)),2))+MIN(500,MAX(30,100*EXP(-0.3*'VSWR Calculator'!$C$24)*(1+3*ABS(MOD('VSWR Calculator'!$C$23/Calculator!$F$13/2,1)-0.5))))/'VSWR Calculator'!$C$25)-$C53)^2+(1500*ABS(SIN(2*PI()*MOD(Calculator!$B$37/Calculator!$F$13,1)))*IF(MOD(Calculator!$B$37/Calculator!$F$13,1)&lt;0.5,-1,1))^2)/SQRT(((50*POWER(80,POWER(COS(PI()*MOD(Calculator!$B$37/Calculator!$F$13,1)),2))+MIN(500,MAX(30,100*EXP(-0.3*'VSWR Calculator'!$C$24)*(1+3*ABS(MOD('VSWR Calculator'!$C$23/Calculator!$F$13/2,1)-0.5))))/'VSWR Calculator'!$C$25)+$C53)^2+(1500*ABS(SIN(2*PI()*MOD(Calculator!$B$37/Calculator!$F$13,1)))*IF(MOD(Calculator!$B$37/Calculator!$F$13,1)&lt;0.5,-1,1))^2))/(1-SQRT(((50*POWER(80,POWER(COS(PI()*MOD(Calculator!$B$37/Calculator!$F$13,1)),2))+MIN(500,MAX(30,100*EXP(-0.3*'VSWR Calculator'!$C$24)*(1+3*ABS(MOD('VSWR Calculator'!$C$23/Calculator!$F$13/2,1)-0.5))))/'VSWR Calculator'!$C$25)-$C53)^2+(1500*ABS(SIN(2*PI()*MOD(Calculator!$B$37/Calculator!$F$13,1)))*IF(MOD(Calculator!$B$37/Calculator!$F$13,1)&lt;0.5,-1,1))^2)/SQRT(((50*POWER(80,POWER(COS(PI()*MOD(Calculator!$B$37/Calculator!$F$13,1)),2))+MIN(500,MAX(30,100*EXP(-0.3*'VSWR Calculator'!$C$24)*(1+3*ABS(MOD('VSWR Calculator'!$C$23/Calculator!$F$13/2,1)-0.5))))/'VSWR Calculator'!$C$25)+$C53)^2+(1500*ABS(SIN(2*PI()*MOD(Calculator!$B$37/Calculator!$F$13,1)))*IF(MOD(Calculator!$B$37/Calculator!$F$13,1)&lt;0.5,-1,1))^2)),2))</f>
        <v>—</v>
      </c>
      <c r="HP53" s="253" t="str">
        <f aca="false">IF(OR(Calculator!$E$14&lt;&gt;"YES",Calculator!$B$37&lt;Calculator!$G$14),"—",ROUND((1+SQRT(((50*POWER(80,POWER(COS(PI()*MOD(Calculator!$B$37/Calculator!$F$14,1)),2))+MIN(500,MAX(30,100*EXP(-0.3*'VSWR Calculator'!$C$24)*(1+3*ABS(MOD('VSWR Calculator'!$C$23/Calculator!$F$14/2,1)-0.5))))/'VSWR Calculator'!$C$25)-$C53)^2+(1500*ABS(SIN(2*PI()*MOD(Calculator!$B$37/Calculator!$F$14,1)))*IF(MOD(Calculator!$B$37/Calculator!$F$14,1)&lt;0.5,-1,1))^2)/SQRT(((50*POWER(80,POWER(COS(PI()*MOD(Calculator!$B$37/Calculator!$F$14,1)),2))+MIN(500,MAX(30,100*EXP(-0.3*'VSWR Calculator'!$C$24)*(1+3*ABS(MOD('VSWR Calculator'!$C$23/Calculator!$F$14/2,1)-0.5))))/'VSWR Calculator'!$C$25)+$C53)^2+(1500*ABS(SIN(2*PI()*MOD(Calculator!$B$37/Calculator!$F$14,1)))*IF(MOD(Calculator!$B$37/Calculator!$F$14,1)&lt;0.5,-1,1))^2))/(1-SQRT(((50*POWER(80,POWER(COS(PI()*MOD(Calculator!$B$37/Calculator!$F$14,1)),2))+MIN(500,MAX(30,100*EXP(-0.3*'VSWR Calculator'!$C$24)*(1+3*ABS(MOD('VSWR Calculator'!$C$23/Calculator!$F$14/2,1)-0.5))))/'VSWR Calculator'!$C$25)-$C53)^2+(1500*ABS(SIN(2*PI()*MOD(Calculator!$B$37/Calculator!$F$14,1)))*IF(MOD(Calculator!$B$37/Calculator!$F$14,1)&lt;0.5,-1,1))^2)/SQRT(((50*POWER(80,POWER(COS(PI()*MOD(Calculator!$B$37/Calculator!$F$14,1)),2))+MIN(500,MAX(30,100*EXP(-0.3*'VSWR Calculator'!$C$24)*(1+3*ABS(MOD('VSWR Calculator'!$C$23/Calculator!$F$14/2,1)-0.5))))/'VSWR Calculator'!$C$25)+$C53)^2+(1500*ABS(SIN(2*PI()*MOD(Calculator!$B$37/Calculator!$F$14,1)))*IF(MOD(Calculator!$B$37/Calculator!$F$14,1)&lt;0.5,-1,1))^2)),2))</f>
        <v>—</v>
      </c>
      <c r="HQ53" s="253" t="n">
        <f aca="false">IF(OR(Calculator!$E$15&lt;&gt;"YES",Calculator!$B$37&lt;Calculator!$G$15),"—",ROUND((1+SQRT(((50*POWER(80,POWER(COS(PI()*MOD(Calculator!$B$37/Calculator!$F$15,1)),2))+MIN(500,MAX(30,100*EXP(-0.3*'VSWR Calculator'!$C$24)*(1+3*ABS(MOD('VSWR Calculator'!$C$23/Calculator!$F$15/2,1)-0.5))))/'VSWR Calculator'!$C$25)-$C53)^2+(1500*ABS(SIN(2*PI()*MOD(Calculator!$B$37/Calculator!$F$15,1)))*IF(MOD(Calculator!$B$37/Calculator!$F$15,1)&lt;0.5,-1,1))^2)/SQRT(((50*POWER(80,POWER(COS(PI()*MOD(Calculator!$B$37/Calculator!$F$15,1)),2))+MIN(500,MAX(30,100*EXP(-0.3*'VSWR Calculator'!$C$24)*(1+3*ABS(MOD('VSWR Calculator'!$C$23/Calculator!$F$15/2,1)-0.5))))/'VSWR Calculator'!$C$25)+$C53)^2+(1500*ABS(SIN(2*PI()*MOD(Calculator!$B$37/Calculator!$F$15,1)))*IF(MOD(Calculator!$B$37/Calculator!$F$15,1)&lt;0.5,-1,1))^2))/(1-SQRT(((50*POWER(80,POWER(COS(PI()*MOD(Calculator!$B$37/Calculator!$F$15,1)),2))+MIN(500,MAX(30,100*EXP(-0.3*'VSWR Calculator'!$C$24)*(1+3*ABS(MOD('VSWR Calculator'!$C$23/Calculator!$F$15/2,1)-0.5))))/'VSWR Calculator'!$C$25)-$C53)^2+(1500*ABS(SIN(2*PI()*MOD(Calculator!$B$37/Calculator!$F$15,1)))*IF(MOD(Calculator!$B$37/Calculator!$F$15,1)&lt;0.5,-1,1))^2)/SQRT(((50*POWER(80,POWER(COS(PI()*MOD(Calculator!$B$37/Calculator!$F$15,1)),2))+MIN(500,MAX(30,100*EXP(-0.3*'VSWR Calculator'!$C$24)*(1+3*ABS(MOD('VSWR Calculator'!$C$23/Calculator!$F$15/2,1)-0.5))))/'VSWR Calculator'!$C$25)+$C53)^2+(1500*ABS(SIN(2*PI()*MOD(Calculator!$B$37/Calculator!$F$15,1)))*IF(MOD(Calculator!$B$37/Calculator!$F$15,1)&lt;0.5,-1,1))^2)),2))</f>
        <v>3.07</v>
      </c>
      <c r="HR53" s="253" t="str">
        <f aca="false">IF(OR(Calculator!$E$16&lt;&gt;"YES",Calculator!$B$37&lt;Calculator!$G$16),"—",ROUND((1+SQRT(((50*POWER(80,POWER(COS(PI()*MOD(Calculator!$B$37/Calculator!$F$16,1)),2))+MIN(500,MAX(30,100*EXP(-0.3*'VSWR Calculator'!$C$24)*(1+3*ABS(MOD('VSWR Calculator'!$C$23/Calculator!$F$16/2,1)-0.5))))/'VSWR Calculator'!$C$25)-$C53)^2+(1500*ABS(SIN(2*PI()*MOD(Calculator!$B$37/Calculator!$F$16,1)))*IF(MOD(Calculator!$B$37/Calculator!$F$16,1)&lt;0.5,-1,1))^2)/SQRT(((50*POWER(80,POWER(COS(PI()*MOD(Calculator!$B$37/Calculator!$F$16,1)),2))+MIN(500,MAX(30,100*EXP(-0.3*'VSWR Calculator'!$C$24)*(1+3*ABS(MOD('VSWR Calculator'!$C$23/Calculator!$F$16/2,1)-0.5))))/'VSWR Calculator'!$C$25)+$C53)^2+(1500*ABS(SIN(2*PI()*MOD(Calculator!$B$37/Calculator!$F$16,1)))*IF(MOD(Calculator!$B$37/Calculator!$F$16,1)&lt;0.5,-1,1))^2))/(1-SQRT(((50*POWER(80,POWER(COS(PI()*MOD(Calculator!$B$37/Calculator!$F$16,1)),2))+MIN(500,MAX(30,100*EXP(-0.3*'VSWR Calculator'!$C$24)*(1+3*ABS(MOD('VSWR Calculator'!$C$23/Calculator!$F$16/2,1)-0.5))))/'VSWR Calculator'!$C$25)-$C53)^2+(1500*ABS(SIN(2*PI()*MOD(Calculator!$B$37/Calculator!$F$16,1)))*IF(MOD(Calculator!$B$37/Calculator!$F$16,1)&lt;0.5,-1,1))^2)/SQRT(((50*POWER(80,POWER(COS(PI()*MOD(Calculator!$B$37/Calculator!$F$16,1)),2))+MIN(500,MAX(30,100*EXP(-0.3*'VSWR Calculator'!$C$24)*(1+3*ABS(MOD('VSWR Calculator'!$C$23/Calculator!$F$16/2,1)-0.5))))/'VSWR Calculator'!$C$25)+$C53)^2+(1500*ABS(SIN(2*PI()*MOD(Calculator!$B$37/Calculator!$F$16,1)))*IF(MOD(Calculator!$B$37/Calculator!$F$16,1)&lt;0.5,-1,1))^2)),2))</f>
        <v>—</v>
      </c>
      <c r="HS53" s="253" t="n">
        <f aca="false">IF(OR(Calculator!$E$17&lt;&gt;"YES",Calculator!$B$37&lt;Calculator!$G$17),"—",ROUND((1+SQRT(((50*POWER(80,POWER(COS(PI()*MOD(Calculator!$B$37/Calculator!$F$17,1)),2))+MIN(500,MAX(30,100*EXP(-0.3*'VSWR Calculator'!$C$24)*(1+3*ABS(MOD('VSWR Calculator'!$C$23/Calculator!$F$17/2,1)-0.5))))/'VSWR Calculator'!$C$25)-$C53)^2+(1500*ABS(SIN(2*PI()*MOD(Calculator!$B$37/Calculator!$F$17,1)))*IF(MOD(Calculator!$B$37/Calculator!$F$17,1)&lt;0.5,-1,1))^2)/SQRT(((50*POWER(80,POWER(COS(PI()*MOD(Calculator!$B$37/Calculator!$F$17,1)),2))+MIN(500,MAX(30,100*EXP(-0.3*'VSWR Calculator'!$C$24)*(1+3*ABS(MOD('VSWR Calculator'!$C$23/Calculator!$F$17/2,1)-0.5))))/'VSWR Calculator'!$C$25)+$C53)^2+(1500*ABS(SIN(2*PI()*MOD(Calculator!$B$37/Calculator!$F$17,1)))*IF(MOD(Calculator!$B$37/Calculator!$F$17,1)&lt;0.5,-1,1))^2))/(1-SQRT(((50*POWER(80,POWER(COS(PI()*MOD(Calculator!$B$37/Calculator!$F$17,1)),2))+MIN(500,MAX(30,100*EXP(-0.3*'VSWR Calculator'!$C$24)*(1+3*ABS(MOD('VSWR Calculator'!$C$23/Calculator!$F$17/2,1)-0.5))))/'VSWR Calculator'!$C$25)-$C53)^2+(1500*ABS(SIN(2*PI()*MOD(Calculator!$B$37/Calculator!$F$17,1)))*IF(MOD(Calculator!$B$37/Calculator!$F$17,1)&lt;0.5,-1,1))^2)/SQRT(((50*POWER(80,POWER(COS(PI()*MOD(Calculator!$B$37/Calculator!$F$17,1)),2))+MIN(500,MAX(30,100*EXP(-0.3*'VSWR Calculator'!$C$24)*(1+3*ABS(MOD('VSWR Calculator'!$C$23/Calculator!$F$17/2,1)-0.5))))/'VSWR Calculator'!$C$25)+$C53)^2+(1500*ABS(SIN(2*PI()*MOD(Calculator!$B$37/Calculator!$F$17,1)))*IF(MOD(Calculator!$B$37/Calculator!$F$17,1)&lt;0.5,-1,1))^2)),2))</f>
        <v>13</v>
      </c>
      <c r="HT53" s="253" t="str">
        <f aca="false">IF(OR(Calculator!$E$18&lt;&gt;"YES",Calculator!$B$37&lt;Calculator!$G$18),"—",ROUND((1+SQRT(((50*POWER(80,POWER(COS(PI()*MOD(Calculator!$B$37/Calculator!$F$18,1)),2))+MIN(500,MAX(30,100*EXP(-0.3*'VSWR Calculator'!$C$24)*(1+3*ABS(MOD('VSWR Calculator'!$C$23/Calculator!$F$18/2,1)-0.5))))/'VSWR Calculator'!$C$25)-$C53)^2+(1500*ABS(SIN(2*PI()*MOD(Calculator!$B$37/Calculator!$F$18,1)))*IF(MOD(Calculator!$B$37/Calculator!$F$18,1)&lt;0.5,-1,1))^2)/SQRT(((50*POWER(80,POWER(COS(PI()*MOD(Calculator!$B$37/Calculator!$F$18,1)),2))+MIN(500,MAX(30,100*EXP(-0.3*'VSWR Calculator'!$C$24)*(1+3*ABS(MOD('VSWR Calculator'!$C$23/Calculator!$F$18/2,1)-0.5))))/'VSWR Calculator'!$C$25)+$C53)^2+(1500*ABS(SIN(2*PI()*MOD(Calculator!$B$37/Calculator!$F$18,1)))*IF(MOD(Calculator!$B$37/Calculator!$F$18,1)&lt;0.5,-1,1))^2))/(1-SQRT(((50*POWER(80,POWER(COS(PI()*MOD(Calculator!$B$37/Calculator!$F$18,1)),2))+MIN(500,MAX(30,100*EXP(-0.3*'VSWR Calculator'!$C$24)*(1+3*ABS(MOD('VSWR Calculator'!$C$23/Calculator!$F$18/2,1)-0.5))))/'VSWR Calculator'!$C$25)-$C53)^2+(1500*ABS(SIN(2*PI()*MOD(Calculator!$B$37/Calculator!$F$18,1)))*IF(MOD(Calculator!$B$37/Calculator!$F$18,1)&lt;0.5,-1,1))^2)/SQRT(((50*POWER(80,POWER(COS(PI()*MOD(Calculator!$B$37/Calculator!$F$18,1)),2))+MIN(500,MAX(30,100*EXP(-0.3*'VSWR Calculator'!$C$24)*(1+3*ABS(MOD('VSWR Calculator'!$C$23/Calculator!$F$18/2,1)-0.5))))/'VSWR Calculator'!$C$25)+$C53)^2+(1500*ABS(SIN(2*PI()*MOD(Calculator!$B$37/Calculator!$F$18,1)))*IF(MOD(Calculator!$B$37/Calculator!$F$18,1)&lt;0.5,-1,1))^2)),2))</f>
        <v>—</v>
      </c>
      <c r="HU53" s="253" t="str">
        <f aca="false">IF(OR(Calculator!$E$19&lt;&gt;"YES",Calculator!$B$37&lt;Calculator!$G$19),"—",ROUND((1+SQRT(((50*POWER(80,POWER(COS(PI()*MOD(Calculator!$B$37/Calculator!$F$19,1)),2))+MIN(500,MAX(30,100*EXP(-0.3*'VSWR Calculator'!$C$24)*(1+3*ABS(MOD('VSWR Calculator'!$C$23/Calculator!$F$19/2,1)-0.5))))/'VSWR Calculator'!$C$25)-$C53)^2+(1500*ABS(SIN(2*PI()*MOD(Calculator!$B$37/Calculator!$F$19,1)))*IF(MOD(Calculator!$B$37/Calculator!$F$19,1)&lt;0.5,-1,1))^2)/SQRT(((50*POWER(80,POWER(COS(PI()*MOD(Calculator!$B$37/Calculator!$F$19,1)),2))+MIN(500,MAX(30,100*EXP(-0.3*'VSWR Calculator'!$C$24)*(1+3*ABS(MOD('VSWR Calculator'!$C$23/Calculator!$F$19/2,1)-0.5))))/'VSWR Calculator'!$C$25)+$C53)^2+(1500*ABS(SIN(2*PI()*MOD(Calculator!$B$37/Calculator!$F$19,1)))*IF(MOD(Calculator!$B$37/Calculator!$F$19,1)&lt;0.5,-1,1))^2))/(1-SQRT(((50*POWER(80,POWER(COS(PI()*MOD(Calculator!$B$37/Calculator!$F$19,1)),2))+MIN(500,MAX(30,100*EXP(-0.3*'VSWR Calculator'!$C$24)*(1+3*ABS(MOD('VSWR Calculator'!$C$23/Calculator!$F$19/2,1)-0.5))))/'VSWR Calculator'!$C$25)-$C53)^2+(1500*ABS(SIN(2*PI()*MOD(Calculator!$B$37/Calculator!$F$19,1)))*IF(MOD(Calculator!$B$37/Calculator!$F$19,1)&lt;0.5,-1,1))^2)/SQRT(((50*POWER(80,POWER(COS(PI()*MOD(Calculator!$B$37/Calculator!$F$19,1)),2))+MIN(500,MAX(30,100*EXP(-0.3*'VSWR Calculator'!$C$24)*(1+3*ABS(MOD('VSWR Calculator'!$C$23/Calculator!$F$19/2,1)-0.5))))/'VSWR Calculator'!$C$25)+$C53)^2+(1500*ABS(SIN(2*PI()*MOD(Calculator!$B$37/Calculator!$F$19,1)))*IF(MOD(Calculator!$B$37/Calculator!$F$19,1)&lt;0.5,-1,1))^2)),2))</f>
        <v>—</v>
      </c>
      <c r="HV53" s="253" t="str">
        <f aca="false">IF(OR(Calculator!$E$20&lt;&gt;"YES",Calculator!$B$37&lt;Calculator!$G$20),"—",ROUND((1+SQRT(((50*POWER(80,POWER(COS(PI()*MOD(Calculator!$B$37/Calculator!$F$20,1)),2))+MIN(500,MAX(30,100*EXP(-0.3*'VSWR Calculator'!$C$24)*(1+3*ABS(MOD('VSWR Calculator'!$C$23/Calculator!$F$20/2,1)-0.5))))/'VSWR Calculator'!$C$25)-$C53)^2+(1500*ABS(SIN(2*PI()*MOD(Calculator!$B$37/Calculator!$F$20,1)))*IF(MOD(Calculator!$B$37/Calculator!$F$20,1)&lt;0.5,-1,1))^2)/SQRT(((50*POWER(80,POWER(COS(PI()*MOD(Calculator!$B$37/Calculator!$F$20,1)),2))+MIN(500,MAX(30,100*EXP(-0.3*'VSWR Calculator'!$C$24)*(1+3*ABS(MOD('VSWR Calculator'!$C$23/Calculator!$F$20/2,1)-0.5))))/'VSWR Calculator'!$C$25)+$C53)^2+(1500*ABS(SIN(2*PI()*MOD(Calculator!$B$37/Calculator!$F$20,1)))*IF(MOD(Calculator!$B$37/Calculator!$F$20,1)&lt;0.5,-1,1))^2))/(1-SQRT(((50*POWER(80,POWER(COS(PI()*MOD(Calculator!$B$37/Calculator!$F$20,1)),2))+MIN(500,MAX(30,100*EXP(-0.3*'VSWR Calculator'!$C$24)*(1+3*ABS(MOD('VSWR Calculator'!$C$23/Calculator!$F$20/2,1)-0.5))))/'VSWR Calculator'!$C$25)-$C53)^2+(1500*ABS(SIN(2*PI()*MOD(Calculator!$B$37/Calculator!$F$20,1)))*IF(MOD(Calculator!$B$37/Calculator!$F$20,1)&lt;0.5,-1,1))^2)/SQRT(((50*POWER(80,POWER(COS(PI()*MOD(Calculator!$B$37/Calculator!$F$20,1)),2))+MIN(500,MAX(30,100*EXP(-0.3*'VSWR Calculator'!$C$24)*(1+3*ABS(MOD('VSWR Calculator'!$C$23/Calculator!$F$20/2,1)-0.5))))/'VSWR Calculator'!$C$25)+$C53)^2+(1500*ABS(SIN(2*PI()*MOD(Calculator!$B$37/Calculator!$F$20,1)))*IF(MOD(Calculator!$B$37/Calculator!$F$20,1)&lt;0.5,-1,1))^2)),2))</f>
        <v>—</v>
      </c>
      <c r="HW53" s="253" t="str">
        <f aca="false">IF(OR(Calculator!$E$21&lt;&gt;"YES",Calculator!$B$37&lt;Calculator!$G$21),"—",ROUND((1+SQRT(((50*POWER(80,POWER(COS(PI()*MOD(Calculator!$B$37/Calculator!$F$21,1)),2))+MIN(500,MAX(30,100*EXP(-0.3*'VSWR Calculator'!$C$24)*(1+3*ABS(MOD('VSWR Calculator'!$C$23/Calculator!$F$21/2,1)-0.5))))/'VSWR Calculator'!$C$25)-$C53)^2+(1500*ABS(SIN(2*PI()*MOD(Calculator!$B$37/Calculator!$F$21,1)))*IF(MOD(Calculator!$B$37/Calculator!$F$21,1)&lt;0.5,-1,1))^2)/SQRT(((50*POWER(80,POWER(COS(PI()*MOD(Calculator!$B$37/Calculator!$F$21,1)),2))+MIN(500,MAX(30,100*EXP(-0.3*'VSWR Calculator'!$C$24)*(1+3*ABS(MOD('VSWR Calculator'!$C$23/Calculator!$F$21/2,1)-0.5))))/'VSWR Calculator'!$C$25)+$C53)^2+(1500*ABS(SIN(2*PI()*MOD(Calculator!$B$37/Calculator!$F$21,1)))*IF(MOD(Calculator!$B$37/Calculator!$F$21,1)&lt;0.5,-1,1))^2))/(1-SQRT(((50*POWER(80,POWER(COS(PI()*MOD(Calculator!$B$37/Calculator!$F$21,1)),2))+MIN(500,MAX(30,100*EXP(-0.3*'VSWR Calculator'!$C$24)*(1+3*ABS(MOD('VSWR Calculator'!$C$23/Calculator!$F$21/2,1)-0.5))))/'VSWR Calculator'!$C$25)-$C53)^2+(1500*ABS(SIN(2*PI()*MOD(Calculator!$B$37/Calculator!$F$21,1)))*IF(MOD(Calculator!$B$37/Calculator!$F$21,1)&lt;0.5,-1,1))^2)/SQRT(((50*POWER(80,POWER(COS(PI()*MOD(Calculator!$B$37/Calculator!$F$21,1)),2))+MIN(500,MAX(30,100*EXP(-0.3*'VSWR Calculator'!$C$24)*(1+3*ABS(MOD('VSWR Calculator'!$C$23/Calculator!$F$21/2,1)-0.5))))/'VSWR Calculator'!$C$25)+$C53)^2+(1500*ABS(SIN(2*PI()*MOD(Calculator!$B$37/Calculator!$F$21,1)))*IF(MOD(Calculator!$B$37/Calculator!$F$21,1)&lt;0.5,-1,1))^2)),2))</f>
        <v>—</v>
      </c>
      <c r="HX53" s="253" t="str">
        <f aca="false">IF(OR(Calculator!$E$22&lt;&gt;"YES",Calculator!$B$37&lt;Calculator!$G$22),"—",ROUND((1+SQRT(((50*POWER(80,POWER(COS(PI()*MOD(Calculator!$B$37/Calculator!$F$22,1)),2))+MIN(500,MAX(30,100*EXP(-0.3*'VSWR Calculator'!$C$24)*(1+3*ABS(MOD('VSWR Calculator'!$C$23/Calculator!$F$22/2,1)-0.5))))/'VSWR Calculator'!$C$25)-$C53)^2+(1500*ABS(SIN(2*PI()*MOD(Calculator!$B$37/Calculator!$F$22,1)))*IF(MOD(Calculator!$B$37/Calculator!$F$22,1)&lt;0.5,-1,1))^2)/SQRT(((50*POWER(80,POWER(COS(PI()*MOD(Calculator!$B$37/Calculator!$F$22,1)),2))+MIN(500,MAX(30,100*EXP(-0.3*'VSWR Calculator'!$C$24)*(1+3*ABS(MOD('VSWR Calculator'!$C$23/Calculator!$F$22/2,1)-0.5))))/'VSWR Calculator'!$C$25)+$C53)^2+(1500*ABS(SIN(2*PI()*MOD(Calculator!$B$37/Calculator!$F$22,1)))*IF(MOD(Calculator!$B$37/Calculator!$F$22,1)&lt;0.5,-1,1))^2))/(1-SQRT(((50*POWER(80,POWER(COS(PI()*MOD(Calculator!$B$37/Calculator!$F$22,1)),2))+MIN(500,MAX(30,100*EXP(-0.3*'VSWR Calculator'!$C$24)*(1+3*ABS(MOD('VSWR Calculator'!$C$23/Calculator!$F$22/2,1)-0.5))))/'VSWR Calculator'!$C$25)-$C53)^2+(1500*ABS(SIN(2*PI()*MOD(Calculator!$B$37/Calculator!$F$22,1)))*IF(MOD(Calculator!$B$37/Calculator!$F$22,1)&lt;0.5,-1,1))^2)/SQRT(((50*POWER(80,POWER(COS(PI()*MOD(Calculator!$B$37/Calculator!$F$22,1)),2))+MIN(500,MAX(30,100*EXP(-0.3*'VSWR Calculator'!$C$24)*(1+3*ABS(MOD('VSWR Calculator'!$C$23/Calculator!$F$22/2,1)-0.5))))/'VSWR Calculator'!$C$25)+$C53)^2+(1500*ABS(SIN(2*PI()*MOD(Calculator!$B$37/Calculator!$F$22,1)))*IF(MOD(Calculator!$B$37/Calculator!$F$22,1)&lt;0.5,-1,1))^2)),2))</f>
        <v>—</v>
      </c>
      <c r="HY53" s="253" t="n">
        <f aca="false">IFERROR(ROUND((IF(ISNUMBER(HN53),HN53,0)+IF(ISNUMBER(HO53),HO53,0)+IF(ISNUMBER(HP53),HP53,0)+IF(ISNUMBER(HQ53),HQ53,0)+IF(ISNUMBER(HR53),HR53,0)+IF(ISNUMBER(HS53),HS53,0)+IF(ISNUMBER(HT53),HT53,0)+IF(ISNUMBER(HU53),HU53,0)+IF(ISNUMBER(HV53),HV53,0)+IF(ISNUMBER(HW53),HW53,0)+IF(ISNUMBER(HX53),HX53,0))/(IF(ISNUMBER(HN53),1,0)+IF(ISNUMBER(HO53),1,0)+IF(ISNUMBER(HP53),1,0)+IF(ISNUMBER(HQ53),1,0)+IF(ISNUMBER(HR53),1,0)+IF(ISNUMBER(HS53),1,0)+IF(ISNUMBER(HT53),1,0)+IF(ISNUMBER(HU53),1,0)+IF(ISNUMBER(HV53),1,0)+IF(ISNUMBER(HW53),1,0)+IF(ISNUMBER(HX53),1,0)),4),"")</f>
        <v>8.035</v>
      </c>
      <c r="HZ53" s="253" t="str">
        <f aca="false">IF(OR(Calculator!$E$12&lt;&gt;"YES",Calculator!$B$38&lt;Calculator!$G$12),"—",ROUND((1+SQRT(((50*POWER(80,POWER(COS(PI()*MOD(Calculator!$B$38/Calculator!$F$12,1)),2))+MIN(500,MAX(30,100*EXP(-0.3*'VSWR Calculator'!$C$24)*(1+3*ABS(MOD('VSWR Calculator'!$C$23/Calculator!$F$12/2,1)-0.5))))/'VSWR Calculator'!$C$25)-$C53)^2+(1500*ABS(SIN(2*PI()*MOD(Calculator!$B$38/Calculator!$F$12,1)))*IF(MOD(Calculator!$B$38/Calculator!$F$12,1)&lt;0.5,-1,1))^2)/SQRT(((50*POWER(80,POWER(COS(PI()*MOD(Calculator!$B$38/Calculator!$F$12,1)),2))+MIN(500,MAX(30,100*EXP(-0.3*'VSWR Calculator'!$C$24)*(1+3*ABS(MOD('VSWR Calculator'!$C$23/Calculator!$F$12/2,1)-0.5))))/'VSWR Calculator'!$C$25)+$C53)^2+(1500*ABS(SIN(2*PI()*MOD(Calculator!$B$38/Calculator!$F$12,1)))*IF(MOD(Calculator!$B$38/Calculator!$F$12,1)&lt;0.5,-1,1))^2))/(1-SQRT(((50*POWER(80,POWER(COS(PI()*MOD(Calculator!$B$38/Calculator!$F$12,1)),2))+MIN(500,MAX(30,100*EXP(-0.3*'VSWR Calculator'!$C$24)*(1+3*ABS(MOD('VSWR Calculator'!$C$23/Calculator!$F$12/2,1)-0.5))))/'VSWR Calculator'!$C$25)-$C53)^2+(1500*ABS(SIN(2*PI()*MOD(Calculator!$B$38/Calculator!$F$12,1)))*IF(MOD(Calculator!$B$38/Calculator!$F$12,1)&lt;0.5,-1,1))^2)/SQRT(((50*POWER(80,POWER(COS(PI()*MOD(Calculator!$B$38/Calculator!$F$12,1)),2))+MIN(500,MAX(30,100*EXP(-0.3*'VSWR Calculator'!$C$24)*(1+3*ABS(MOD('VSWR Calculator'!$C$23/Calculator!$F$12/2,1)-0.5))))/'VSWR Calculator'!$C$25)+$C53)^2+(1500*ABS(SIN(2*PI()*MOD(Calculator!$B$38/Calculator!$F$12,1)))*IF(MOD(Calculator!$B$38/Calculator!$F$12,1)&lt;0.5,-1,1))^2)),2))</f>
        <v>—</v>
      </c>
      <c r="IA53" s="253" t="str">
        <f aca="false">IF(OR(Calculator!$E$13&lt;&gt;"YES",Calculator!$B$38&lt;Calculator!$G$13),"—",ROUND((1+SQRT(((50*POWER(80,POWER(COS(PI()*MOD(Calculator!$B$38/Calculator!$F$13,1)),2))+MIN(500,MAX(30,100*EXP(-0.3*'VSWR Calculator'!$C$24)*(1+3*ABS(MOD('VSWR Calculator'!$C$23/Calculator!$F$13/2,1)-0.5))))/'VSWR Calculator'!$C$25)-$C53)^2+(1500*ABS(SIN(2*PI()*MOD(Calculator!$B$38/Calculator!$F$13,1)))*IF(MOD(Calculator!$B$38/Calculator!$F$13,1)&lt;0.5,-1,1))^2)/SQRT(((50*POWER(80,POWER(COS(PI()*MOD(Calculator!$B$38/Calculator!$F$13,1)),2))+MIN(500,MAX(30,100*EXP(-0.3*'VSWR Calculator'!$C$24)*(1+3*ABS(MOD('VSWR Calculator'!$C$23/Calculator!$F$13/2,1)-0.5))))/'VSWR Calculator'!$C$25)+$C53)^2+(1500*ABS(SIN(2*PI()*MOD(Calculator!$B$38/Calculator!$F$13,1)))*IF(MOD(Calculator!$B$38/Calculator!$F$13,1)&lt;0.5,-1,1))^2))/(1-SQRT(((50*POWER(80,POWER(COS(PI()*MOD(Calculator!$B$38/Calculator!$F$13,1)),2))+MIN(500,MAX(30,100*EXP(-0.3*'VSWR Calculator'!$C$24)*(1+3*ABS(MOD('VSWR Calculator'!$C$23/Calculator!$F$13/2,1)-0.5))))/'VSWR Calculator'!$C$25)-$C53)^2+(1500*ABS(SIN(2*PI()*MOD(Calculator!$B$38/Calculator!$F$13,1)))*IF(MOD(Calculator!$B$38/Calculator!$F$13,1)&lt;0.5,-1,1))^2)/SQRT(((50*POWER(80,POWER(COS(PI()*MOD(Calculator!$B$38/Calculator!$F$13,1)),2))+MIN(500,MAX(30,100*EXP(-0.3*'VSWR Calculator'!$C$24)*(1+3*ABS(MOD('VSWR Calculator'!$C$23/Calculator!$F$13/2,1)-0.5))))/'VSWR Calculator'!$C$25)+$C53)^2+(1500*ABS(SIN(2*PI()*MOD(Calculator!$B$38/Calculator!$F$13,1)))*IF(MOD(Calculator!$B$38/Calculator!$F$13,1)&lt;0.5,-1,1))^2)),2))</f>
        <v>—</v>
      </c>
      <c r="IB53" s="253" t="str">
        <f aca="false">IF(OR(Calculator!$E$14&lt;&gt;"YES",Calculator!$B$38&lt;Calculator!$G$14),"—",ROUND((1+SQRT(((50*POWER(80,POWER(COS(PI()*MOD(Calculator!$B$38/Calculator!$F$14,1)),2))+MIN(500,MAX(30,100*EXP(-0.3*'VSWR Calculator'!$C$24)*(1+3*ABS(MOD('VSWR Calculator'!$C$23/Calculator!$F$14/2,1)-0.5))))/'VSWR Calculator'!$C$25)-$C53)^2+(1500*ABS(SIN(2*PI()*MOD(Calculator!$B$38/Calculator!$F$14,1)))*IF(MOD(Calculator!$B$38/Calculator!$F$14,1)&lt;0.5,-1,1))^2)/SQRT(((50*POWER(80,POWER(COS(PI()*MOD(Calculator!$B$38/Calculator!$F$14,1)),2))+MIN(500,MAX(30,100*EXP(-0.3*'VSWR Calculator'!$C$24)*(1+3*ABS(MOD('VSWR Calculator'!$C$23/Calculator!$F$14/2,1)-0.5))))/'VSWR Calculator'!$C$25)+$C53)^2+(1500*ABS(SIN(2*PI()*MOD(Calculator!$B$38/Calculator!$F$14,1)))*IF(MOD(Calculator!$B$38/Calculator!$F$14,1)&lt;0.5,-1,1))^2))/(1-SQRT(((50*POWER(80,POWER(COS(PI()*MOD(Calculator!$B$38/Calculator!$F$14,1)),2))+MIN(500,MAX(30,100*EXP(-0.3*'VSWR Calculator'!$C$24)*(1+3*ABS(MOD('VSWR Calculator'!$C$23/Calculator!$F$14/2,1)-0.5))))/'VSWR Calculator'!$C$25)-$C53)^2+(1500*ABS(SIN(2*PI()*MOD(Calculator!$B$38/Calculator!$F$14,1)))*IF(MOD(Calculator!$B$38/Calculator!$F$14,1)&lt;0.5,-1,1))^2)/SQRT(((50*POWER(80,POWER(COS(PI()*MOD(Calculator!$B$38/Calculator!$F$14,1)),2))+MIN(500,MAX(30,100*EXP(-0.3*'VSWR Calculator'!$C$24)*(1+3*ABS(MOD('VSWR Calculator'!$C$23/Calculator!$F$14/2,1)-0.5))))/'VSWR Calculator'!$C$25)+$C53)^2+(1500*ABS(SIN(2*PI()*MOD(Calculator!$B$38/Calculator!$F$14,1)))*IF(MOD(Calculator!$B$38/Calculator!$F$14,1)&lt;0.5,-1,1))^2)),2))</f>
        <v>—</v>
      </c>
      <c r="IC53" s="253" t="n">
        <f aca="false">IF(OR(Calculator!$E$15&lt;&gt;"YES",Calculator!$B$38&lt;Calculator!$G$15),"—",ROUND((1+SQRT(((50*POWER(80,POWER(COS(PI()*MOD(Calculator!$B$38/Calculator!$F$15,1)),2))+MIN(500,MAX(30,100*EXP(-0.3*'VSWR Calculator'!$C$24)*(1+3*ABS(MOD('VSWR Calculator'!$C$23/Calculator!$F$15/2,1)-0.5))))/'VSWR Calculator'!$C$25)-$C53)^2+(1500*ABS(SIN(2*PI()*MOD(Calculator!$B$38/Calculator!$F$15,1)))*IF(MOD(Calculator!$B$38/Calculator!$F$15,1)&lt;0.5,-1,1))^2)/SQRT(((50*POWER(80,POWER(COS(PI()*MOD(Calculator!$B$38/Calculator!$F$15,1)),2))+MIN(500,MAX(30,100*EXP(-0.3*'VSWR Calculator'!$C$24)*(1+3*ABS(MOD('VSWR Calculator'!$C$23/Calculator!$F$15/2,1)-0.5))))/'VSWR Calculator'!$C$25)+$C53)^2+(1500*ABS(SIN(2*PI()*MOD(Calculator!$B$38/Calculator!$F$15,1)))*IF(MOD(Calculator!$B$38/Calculator!$F$15,1)&lt;0.5,-1,1))^2))/(1-SQRT(((50*POWER(80,POWER(COS(PI()*MOD(Calculator!$B$38/Calculator!$F$15,1)),2))+MIN(500,MAX(30,100*EXP(-0.3*'VSWR Calculator'!$C$24)*(1+3*ABS(MOD('VSWR Calculator'!$C$23/Calculator!$F$15/2,1)-0.5))))/'VSWR Calculator'!$C$25)-$C53)^2+(1500*ABS(SIN(2*PI()*MOD(Calculator!$B$38/Calculator!$F$15,1)))*IF(MOD(Calculator!$B$38/Calculator!$F$15,1)&lt;0.5,-1,1))^2)/SQRT(((50*POWER(80,POWER(COS(PI()*MOD(Calculator!$B$38/Calculator!$F$15,1)),2))+MIN(500,MAX(30,100*EXP(-0.3*'VSWR Calculator'!$C$24)*(1+3*ABS(MOD('VSWR Calculator'!$C$23/Calculator!$F$15/2,1)-0.5))))/'VSWR Calculator'!$C$25)+$C53)^2+(1500*ABS(SIN(2*PI()*MOD(Calculator!$B$38/Calculator!$F$15,1)))*IF(MOD(Calculator!$B$38/Calculator!$F$15,1)&lt;0.5,-1,1))^2)),2))</f>
        <v>2.97</v>
      </c>
      <c r="ID53" s="253" t="str">
        <f aca="false">IF(OR(Calculator!$E$16&lt;&gt;"YES",Calculator!$B$38&lt;Calculator!$G$16),"—",ROUND((1+SQRT(((50*POWER(80,POWER(COS(PI()*MOD(Calculator!$B$38/Calculator!$F$16,1)),2))+MIN(500,MAX(30,100*EXP(-0.3*'VSWR Calculator'!$C$24)*(1+3*ABS(MOD('VSWR Calculator'!$C$23/Calculator!$F$16/2,1)-0.5))))/'VSWR Calculator'!$C$25)-$C53)^2+(1500*ABS(SIN(2*PI()*MOD(Calculator!$B$38/Calculator!$F$16,1)))*IF(MOD(Calculator!$B$38/Calculator!$F$16,1)&lt;0.5,-1,1))^2)/SQRT(((50*POWER(80,POWER(COS(PI()*MOD(Calculator!$B$38/Calculator!$F$16,1)),2))+MIN(500,MAX(30,100*EXP(-0.3*'VSWR Calculator'!$C$24)*(1+3*ABS(MOD('VSWR Calculator'!$C$23/Calculator!$F$16/2,1)-0.5))))/'VSWR Calculator'!$C$25)+$C53)^2+(1500*ABS(SIN(2*PI()*MOD(Calculator!$B$38/Calculator!$F$16,1)))*IF(MOD(Calculator!$B$38/Calculator!$F$16,1)&lt;0.5,-1,1))^2))/(1-SQRT(((50*POWER(80,POWER(COS(PI()*MOD(Calculator!$B$38/Calculator!$F$16,1)),2))+MIN(500,MAX(30,100*EXP(-0.3*'VSWR Calculator'!$C$24)*(1+3*ABS(MOD('VSWR Calculator'!$C$23/Calculator!$F$16/2,1)-0.5))))/'VSWR Calculator'!$C$25)-$C53)^2+(1500*ABS(SIN(2*PI()*MOD(Calculator!$B$38/Calculator!$F$16,1)))*IF(MOD(Calculator!$B$38/Calculator!$F$16,1)&lt;0.5,-1,1))^2)/SQRT(((50*POWER(80,POWER(COS(PI()*MOD(Calculator!$B$38/Calculator!$F$16,1)),2))+MIN(500,MAX(30,100*EXP(-0.3*'VSWR Calculator'!$C$24)*(1+3*ABS(MOD('VSWR Calculator'!$C$23/Calculator!$F$16/2,1)-0.5))))/'VSWR Calculator'!$C$25)+$C53)^2+(1500*ABS(SIN(2*PI()*MOD(Calculator!$B$38/Calculator!$F$16,1)))*IF(MOD(Calculator!$B$38/Calculator!$F$16,1)&lt;0.5,-1,1))^2)),2))</f>
        <v>—</v>
      </c>
      <c r="IE53" s="253" t="n">
        <f aca="false">IF(OR(Calculator!$E$17&lt;&gt;"YES",Calculator!$B$38&lt;Calculator!$G$17),"—",ROUND((1+SQRT(((50*POWER(80,POWER(COS(PI()*MOD(Calculator!$B$38/Calculator!$F$17,1)),2))+MIN(500,MAX(30,100*EXP(-0.3*'VSWR Calculator'!$C$24)*(1+3*ABS(MOD('VSWR Calculator'!$C$23/Calculator!$F$17/2,1)-0.5))))/'VSWR Calculator'!$C$25)-$C53)^2+(1500*ABS(SIN(2*PI()*MOD(Calculator!$B$38/Calculator!$F$17,1)))*IF(MOD(Calculator!$B$38/Calculator!$F$17,1)&lt;0.5,-1,1))^2)/SQRT(((50*POWER(80,POWER(COS(PI()*MOD(Calculator!$B$38/Calculator!$F$17,1)),2))+MIN(500,MAX(30,100*EXP(-0.3*'VSWR Calculator'!$C$24)*(1+3*ABS(MOD('VSWR Calculator'!$C$23/Calculator!$F$17/2,1)-0.5))))/'VSWR Calculator'!$C$25)+$C53)^2+(1500*ABS(SIN(2*PI()*MOD(Calculator!$B$38/Calculator!$F$17,1)))*IF(MOD(Calculator!$B$38/Calculator!$F$17,1)&lt;0.5,-1,1))^2))/(1-SQRT(((50*POWER(80,POWER(COS(PI()*MOD(Calculator!$B$38/Calculator!$F$17,1)),2))+MIN(500,MAX(30,100*EXP(-0.3*'VSWR Calculator'!$C$24)*(1+3*ABS(MOD('VSWR Calculator'!$C$23/Calculator!$F$17/2,1)-0.5))))/'VSWR Calculator'!$C$25)-$C53)^2+(1500*ABS(SIN(2*PI()*MOD(Calculator!$B$38/Calculator!$F$17,1)))*IF(MOD(Calculator!$B$38/Calculator!$F$17,1)&lt;0.5,-1,1))^2)/SQRT(((50*POWER(80,POWER(COS(PI()*MOD(Calculator!$B$38/Calculator!$F$17,1)),2))+MIN(500,MAX(30,100*EXP(-0.3*'VSWR Calculator'!$C$24)*(1+3*ABS(MOD('VSWR Calculator'!$C$23/Calculator!$F$17/2,1)-0.5))))/'VSWR Calculator'!$C$25)+$C53)^2+(1500*ABS(SIN(2*PI()*MOD(Calculator!$B$38/Calculator!$F$17,1)))*IF(MOD(Calculator!$B$38/Calculator!$F$17,1)&lt;0.5,-1,1))^2)),2))</f>
        <v>14.95</v>
      </c>
      <c r="IF53" s="253" t="str">
        <f aca="false">IF(OR(Calculator!$E$18&lt;&gt;"YES",Calculator!$B$38&lt;Calculator!$G$18),"—",ROUND((1+SQRT(((50*POWER(80,POWER(COS(PI()*MOD(Calculator!$B$38/Calculator!$F$18,1)),2))+MIN(500,MAX(30,100*EXP(-0.3*'VSWR Calculator'!$C$24)*(1+3*ABS(MOD('VSWR Calculator'!$C$23/Calculator!$F$18/2,1)-0.5))))/'VSWR Calculator'!$C$25)-$C53)^2+(1500*ABS(SIN(2*PI()*MOD(Calculator!$B$38/Calculator!$F$18,1)))*IF(MOD(Calculator!$B$38/Calculator!$F$18,1)&lt;0.5,-1,1))^2)/SQRT(((50*POWER(80,POWER(COS(PI()*MOD(Calculator!$B$38/Calculator!$F$18,1)),2))+MIN(500,MAX(30,100*EXP(-0.3*'VSWR Calculator'!$C$24)*(1+3*ABS(MOD('VSWR Calculator'!$C$23/Calculator!$F$18/2,1)-0.5))))/'VSWR Calculator'!$C$25)+$C53)^2+(1500*ABS(SIN(2*PI()*MOD(Calculator!$B$38/Calculator!$F$18,1)))*IF(MOD(Calculator!$B$38/Calculator!$F$18,1)&lt;0.5,-1,1))^2))/(1-SQRT(((50*POWER(80,POWER(COS(PI()*MOD(Calculator!$B$38/Calculator!$F$18,1)),2))+MIN(500,MAX(30,100*EXP(-0.3*'VSWR Calculator'!$C$24)*(1+3*ABS(MOD('VSWR Calculator'!$C$23/Calculator!$F$18/2,1)-0.5))))/'VSWR Calculator'!$C$25)-$C53)^2+(1500*ABS(SIN(2*PI()*MOD(Calculator!$B$38/Calculator!$F$18,1)))*IF(MOD(Calculator!$B$38/Calculator!$F$18,1)&lt;0.5,-1,1))^2)/SQRT(((50*POWER(80,POWER(COS(PI()*MOD(Calculator!$B$38/Calculator!$F$18,1)),2))+MIN(500,MAX(30,100*EXP(-0.3*'VSWR Calculator'!$C$24)*(1+3*ABS(MOD('VSWR Calculator'!$C$23/Calculator!$F$18/2,1)-0.5))))/'VSWR Calculator'!$C$25)+$C53)^2+(1500*ABS(SIN(2*PI()*MOD(Calculator!$B$38/Calculator!$F$18,1)))*IF(MOD(Calculator!$B$38/Calculator!$F$18,1)&lt;0.5,-1,1))^2)),2))</f>
        <v>—</v>
      </c>
      <c r="IG53" s="253" t="str">
        <f aca="false">IF(OR(Calculator!$E$19&lt;&gt;"YES",Calculator!$B$38&lt;Calculator!$G$19),"—",ROUND((1+SQRT(((50*POWER(80,POWER(COS(PI()*MOD(Calculator!$B$38/Calculator!$F$19,1)),2))+MIN(500,MAX(30,100*EXP(-0.3*'VSWR Calculator'!$C$24)*(1+3*ABS(MOD('VSWR Calculator'!$C$23/Calculator!$F$19/2,1)-0.5))))/'VSWR Calculator'!$C$25)-$C53)^2+(1500*ABS(SIN(2*PI()*MOD(Calculator!$B$38/Calculator!$F$19,1)))*IF(MOD(Calculator!$B$38/Calculator!$F$19,1)&lt;0.5,-1,1))^2)/SQRT(((50*POWER(80,POWER(COS(PI()*MOD(Calculator!$B$38/Calculator!$F$19,1)),2))+MIN(500,MAX(30,100*EXP(-0.3*'VSWR Calculator'!$C$24)*(1+3*ABS(MOD('VSWR Calculator'!$C$23/Calculator!$F$19/2,1)-0.5))))/'VSWR Calculator'!$C$25)+$C53)^2+(1500*ABS(SIN(2*PI()*MOD(Calculator!$B$38/Calculator!$F$19,1)))*IF(MOD(Calculator!$B$38/Calculator!$F$19,1)&lt;0.5,-1,1))^2))/(1-SQRT(((50*POWER(80,POWER(COS(PI()*MOD(Calculator!$B$38/Calculator!$F$19,1)),2))+MIN(500,MAX(30,100*EXP(-0.3*'VSWR Calculator'!$C$24)*(1+3*ABS(MOD('VSWR Calculator'!$C$23/Calculator!$F$19/2,1)-0.5))))/'VSWR Calculator'!$C$25)-$C53)^2+(1500*ABS(SIN(2*PI()*MOD(Calculator!$B$38/Calculator!$F$19,1)))*IF(MOD(Calculator!$B$38/Calculator!$F$19,1)&lt;0.5,-1,1))^2)/SQRT(((50*POWER(80,POWER(COS(PI()*MOD(Calculator!$B$38/Calculator!$F$19,1)),2))+MIN(500,MAX(30,100*EXP(-0.3*'VSWR Calculator'!$C$24)*(1+3*ABS(MOD('VSWR Calculator'!$C$23/Calculator!$F$19/2,1)-0.5))))/'VSWR Calculator'!$C$25)+$C53)^2+(1500*ABS(SIN(2*PI()*MOD(Calculator!$B$38/Calculator!$F$19,1)))*IF(MOD(Calculator!$B$38/Calculator!$F$19,1)&lt;0.5,-1,1))^2)),2))</f>
        <v>—</v>
      </c>
      <c r="IH53" s="253" t="str">
        <f aca="false">IF(OR(Calculator!$E$20&lt;&gt;"YES",Calculator!$B$38&lt;Calculator!$G$20),"—",ROUND((1+SQRT(((50*POWER(80,POWER(COS(PI()*MOD(Calculator!$B$38/Calculator!$F$20,1)),2))+MIN(500,MAX(30,100*EXP(-0.3*'VSWR Calculator'!$C$24)*(1+3*ABS(MOD('VSWR Calculator'!$C$23/Calculator!$F$20/2,1)-0.5))))/'VSWR Calculator'!$C$25)-$C53)^2+(1500*ABS(SIN(2*PI()*MOD(Calculator!$B$38/Calculator!$F$20,1)))*IF(MOD(Calculator!$B$38/Calculator!$F$20,1)&lt;0.5,-1,1))^2)/SQRT(((50*POWER(80,POWER(COS(PI()*MOD(Calculator!$B$38/Calculator!$F$20,1)),2))+MIN(500,MAX(30,100*EXP(-0.3*'VSWR Calculator'!$C$24)*(1+3*ABS(MOD('VSWR Calculator'!$C$23/Calculator!$F$20/2,1)-0.5))))/'VSWR Calculator'!$C$25)+$C53)^2+(1500*ABS(SIN(2*PI()*MOD(Calculator!$B$38/Calculator!$F$20,1)))*IF(MOD(Calculator!$B$38/Calculator!$F$20,1)&lt;0.5,-1,1))^2))/(1-SQRT(((50*POWER(80,POWER(COS(PI()*MOD(Calculator!$B$38/Calculator!$F$20,1)),2))+MIN(500,MAX(30,100*EXP(-0.3*'VSWR Calculator'!$C$24)*(1+3*ABS(MOD('VSWR Calculator'!$C$23/Calculator!$F$20/2,1)-0.5))))/'VSWR Calculator'!$C$25)-$C53)^2+(1500*ABS(SIN(2*PI()*MOD(Calculator!$B$38/Calculator!$F$20,1)))*IF(MOD(Calculator!$B$38/Calculator!$F$20,1)&lt;0.5,-1,1))^2)/SQRT(((50*POWER(80,POWER(COS(PI()*MOD(Calculator!$B$38/Calculator!$F$20,1)),2))+MIN(500,MAX(30,100*EXP(-0.3*'VSWR Calculator'!$C$24)*(1+3*ABS(MOD('VSWR Calculator'!$C$23/Calculator!$F$20/2,1)-0.5))))/'VSWR Calculator'!$C$25)+$C53)^2+(1500*ABS(SIN(2*PI()*MOD(Calculator!$B$38/Calculator!$F$20,1)))*IF(MOD(Calculator!$B$38/Calculator!$F$20,1)&lt;0.5,-1,1))^2)),2))</f>
        <v>—</v>
      </c>
      <c r="II53" s="253" t="str">
        <f aca="false">IF(OR(Calculator!$E$21&lt;&gt;"YES",Calculator!$B$38&lt;Calculator!$G$21),"—",ROUND((1+SQRT(((50*POWER(80,POWER(COS(PI()*MOD(Calculator!$B$38/Calculator!$F$21,1)),2))+MIN(500,MAX(30,100*EXP(-0.3*'VSWR Calculator'!$C$24)*(1+3*ABS(MOD('VSWR Calculator'!$C$23/Calculator!$F$21/2,1)-0.5))))/'VSWR Calculator'!$C$25)-$C53)^2+(1500*ABS(SIN(2*PI()*MOD(Calculator!$B$38/Calculator!$F$21,1)))*IF(MOD(Calculator!$B$38/Calculator!$F$21,1)&lt;0.5,-1,1))^2)/SQRT(((50*POWER(80,POWER(COS(PI()*MOD(Calculator!$B$38/Calculator!$F$21,1)),2))+MIN(500,MAX(30,100*EXP(-0.3*'VSWR Calculator'!$C$24)*(1+3*ABS(MOD('VSWR Calculator'!$C$23/Calculator!$F$21/2,1)-0.5))))/'VSWR Calculator'!$C$25)+$C53)^2+(1500*ABS(SIN(2*PI()*MOD(Calculator!$B$38/Calculator!$F$21,1)))*IF(MOD(Calculator!$B$38/Calculator!$F$21,1)&lt;0.5,-1,1))^2))/(1-SQRT(((50*POWER(80,POWER(COS(PI()*MOD(Calculator!$B$38/Calculator!$F$21,1)),2))+MIN(500,MAX(30,100*EXP(-0.3*'VSWR Calculator'!$C$24)*(1+3*ABS(MOD('VSWR Calculator'!$C$23/Calculator!$F$21/2,1)-0.5))))/'VSWR Calculator'!$C$25)-$C53)^2+(1500*ABS(SIN(2*PI()*MOD(Calculator!$B$38/Calculator!$F$21,1)))*IF(MOD(Calculator!$B$38/Calculator!$F$21,1)&lt;0.5,-1,1))^2)/SQRT(((50*POWER(80,POWER(COS(PI()*MOD(Calculator!$B$38/Calculator!$F$21,1)),2))+MIN(500,MAX(30,100*EXP(-0.3*'VSWR Calculator'!$C$24)*(1+3*ABS(MOD('VSWR Calculator'!$C$23/Calculator!$F$21/2,1)-0.5))))/'VSWR Calculator'!$C$25)+$C53)^2+(1500*ABS(SIN(2*PI()*MOD(Calculator!$B$38/Calculator!$F$21,1)))*IF(MOD(Calculator!$B$38/Calculator!$F$21,1)&lt;0.5,-1,1))^2)),2))</f>
        <v>—</v>
      </c>
      <c r="IJ53" s="253" t="str">
        <f aca="false">IF(OR(Calculator!$E$22&lt;&gt;"YES",Calculator!$B$38&lt;Calculator!$G$22),"—",ROUND((1+SQRT(((50*POWER(80,POWER(COS(PI()*MOD(Calculator!$B$38/Calculator!$F$22,1)),2))+MIN(500,MAX(30,100*EXP(-0.3*'VSWR Calculator'!$C$24)*(1+3*ABS(MOD('VSWR Calculator'!$C$23/Calculator!$F$22/2,1)-0.5))))/'VSWR Calculator'!$C$25)-$C53)^2+(1500*ABS(SIN(2*PI()*MOD(Calculator!$B$38/Calculator!$F$22,1)))*IF(MOD(Calculator!$B$38/Calculator!$F$22,1)&lt;0.5,-1,1))^2)/SQRT(((50*POWER(80,POWER(COS(PI()*MOD(Calculator!$B$38/Calculator!$F$22,1)),2))+MIN(500,MAX(30,100*EXP(-0.3*'VSWR Calculator'!$C$24)*(1+3*ABS(MOD('VSWR Calculator'!$C$23/Calculator!$F$22/2,1)-0.5))))/'VSWR Calculator'!$C$25)+$C53)^2+(1500*ABS(SIN(2*PI()*MOD(Calculator!$B$38/Calculator!$F$22,1)))*IF(MOD(Calculator!$B$38/Calculator!$F$22,1)&lt;0.5,-1,1))^2))/(1-SQRT(((50*POWER(80,POWER(COS(PI()*MOD(Calculator!$B$38/Calculator!$F$22,1)),2))+MIN(500,MAX(30,100*EXP(-0.3*'VSWR Calculator'!$C$24)*(1+3*ABS(MOD('VSWR Calculator'!$C$23/Calculator!$F$22/2,1)-0.5))))/'VSWR Calculator'!$C$25)-$C53)^2+(1500*ABS(SIN(2*PI()*MOD(Calculator!$B$38/Calculator!$F$22,1)))*IF(MOD(Calculator!$B$38/Calculator!$F$22,1)&lt;0.5,-1,1))^2)/SQRT(((50*POWER(80,POWER(COS(PI()*MOD(Calculator!$B$38/Calculator!$F$22,1)),2))+MIN(500,MAX(30,100*EXP(-0.3*'VSWR Calculator'!$C$24)*(1+3*ABS(MOD('VSWR Calculator'!$C$23/Calculator!$F$22/2,1)-0.5))))/'VSWR Calculator'!$C$25)+$C53)^2+(1500*ABS(SIN(2*PI()*MOD(Calculator!$B$38/Calculator!$F$22,1)))*IF(MOD(Calculator!$B$38/Calculator!$F$22,1)&lt;0.5,-1,1))^2)),2))</f>
        <v>—</v>
      </c>
      <c r="IK53" s="253" t="n">
        <f aca="false">IFERROR(ROUND((IF(ISNUMBER(HZ53),HZ53,0)+IF(ISNUMBER(IA53),IA53,0)+IF(ISNUMBER(IB53),IB53,0)+IF(ISNUMBER(IC53),IC53,0)+IF(ISNUMBER(ID53),ID53,0)+IF(ISNUMBER(IE53),IE53,0)+IF(ISNUMBER(IF53),IF53,0)+IF(ISNUMBER(IG53),IG53,0)+IF(ISNUMBER(IH53),IH53,0)+IF(ISNUMBER(II53),II53,0)+IF(ISNUMBER(IJ53),IJ53,0))/(IF(ISNUMBER(HZ53),1,0)+IF(ISNUMBER(IA53),1,0)+IF(ISNUMBER(IB53),1,0)+IF(ISNUMBER(IC53),1,0)+IF(ISNUMBER(ID53),1,0)+IF(ISNUMBER(IE53),1,0)+IF(ISNUMBER(IF53),1,0)+IF(ISNUMBER(IG53),1,0)+IF(ISNUMBER(IH53),1,0)+IF(ISNUMBER(II53),1,0)+IF(ISNUMBER(IJ53),1,0)),4),"")</f>
        <v>8.96</v>
      </c>
    </row>
    <row r="54" customFormat="false" ht="15" hidden="false" customHeight="true" outlineLevel="0" collapsed="false">
      <c r="A54" s="296" t="s">
        <v>496</v>
      </c>
      <c r="B54" s="296" t="s">
        <v>339</v>
      </c>
      <c r="C54" s="297" t="n">
        <v>1000</v>
      </c>
      <c r="D54" s="298" t="str">
        <f aca="false">IF(OR(Calculator!$E$12&lt;&gt;"YES",Calculator!$B$29&lt;Calculator!$G$12),"—",ROUND((1+SQRT(((50*POWER(80,POWER(COS(PI()*MOD(Calculator!$B$29/Calculator!$F$12,1)),2))-$C54)^2+(1500*ABS(SIN(2*PI()*MOD(Calculator!$B$29/Calculator!$F$12,1)))*IF(MOD(Calculator!$B$29/Calculator!$F$12,1)&lt;0.5,-1,1))^2)/((50*POWER(80,POWER(COS(PI()*MOD(Calculator!$B$29/Calculator!$F$12,1)),2))+$C54)^2+(1500*ABS(SIN(2*PI()*MOD(Calculator!$B$29/Calculator!$F$12,1)))*IF(MOD(Calculator!$B$29/Calculator!$F$12,1)&lt;0.5,-1,1))^2)))/(1-SQRT(((50*POWER(80,POWER(COS(PI()*MOD(Calculator!$B$29/Calculator!$F$12,1)),2))-$C54)^2+(1500*ABS(SIN(2*PI()*MOD(Calculator!$B$29/Calculator!$F$12,1)))*IF(MOD(Calculator!$B$29/Calculator!$F$12,1)&lt;0.5,-1,1))^2)/((50*POWER(80,POWER(COS(PI()*MOD(Calculator!$B$29/Calculator!$F$12,1)),2))+$C54)^2+(1500*ABS(SIN(2*PI()*MOD(Calculator!$B$29/Calculator!$F$12,1)))*IF(MOD(Calculator!$B$29/Calculator!$F$12,1)&lt;0.5,-1,1))^2))),2))</f>
        <v>—</v>
      </c>
      <c r="E54" s="298" t="str">
        <f aca="false">IF(OR(Calculator!$E$13&lt;&gt;"YES",Calculator!$B$29&lt;Calculator!$G$13),"—",ROUND((1+SQRT(((50*POWER(80,POWER(COS(PI()*MOD(Calculator!$B$29/Calculator!$F$13,1)),2))-$C54)^2+(1500*ABS(SIN(2*PI()*MOD(Calculator!$B$29/Calculator!$F$13,1)))*IF(MOD(Calculator!$B$29/Calculator!$F$13,1)&lt;0.5,-1,1))^2)/((50*POWER(80,POWER(COS(PI()*MOD(Calculator!$B$29/Calculator!$F$13,1)),2))+$C54)^2+(1500*ABS(SIN(2*PI()*MOD(Calculator!$B$29/Calculator!$F$13,1)))*IF(MOD(Calculator!$B$29/Calculator!$F$13,1)&lt;0.5,-1,1))^2)))/(1-SQRT(((50*POWER(80,POWER(COS(PI()*MOD(Calculator!$B$29/Calculator!$F$13,1)),2))-$C54)^2+(1500*ABS(SIN(2*PI()*MOD(Calculator!$B$29/Calculator!$F$13,1)))*IF(MOD(Calculator!$B$29/Calculator!$F$13,1)&lt;0.5,-1,1))^2)/((50*POWER(80,POWER(COS(PI()*MOD(Calculator!$B$29/Calculator!$F$13,1)),2))+$C54)^2+(1500*ABS(SIN(2*PI()*MOD(Calculator!$B$29/Calculator!$F$13,1)))*IF(MOD(Calculator!$B$29/Calculator!$F$13,1)&lt;0.5,-1,1))^2))),2))</f>
        <v>—</v>
      </c>
      <c r="F54" s="298" t="str">
        <f aca="false">IF(OR(Calculator!$E$14&lt;&gt;"YES",Calculator!$B$29&lt;Calculator!$G$14),"—",ROUND((1+SQRT(((50*POWER(80,POWER(COS(PI()*MOD(Calculator!$B$29/Calculator!$F$14,1)),2))-$C54)^2+(1500*ABS(SIN(2*PI()*MOD(Calculator!$B$29/Calculator!$F$14,1)))*IF(MOD(Calculator!$B$29/Calculator!$F$14,1)&lt;0.5,-1,1))^2)/((50*POWER(80,POWER(COS(PI()*MOD(Calculator!$B$29/Calculator!$F$14,1)),2))+$C54)^2+(1500*ABS(SIN(2*PI()*MOD(Calculator!$B$29/Calculator!$F$14,1)))*IF(MOD(Calculator!$B$29/Calculator!$F$14,1)&lt;0.5,-1,1))^2)))/(1-SQRT(((50*POWER(80,POWER(COS(PI()*MOD(Calculator!$B$29/Calculator!$F$14,1)),2))-$C54)^2+(1500*ABS(SIN(2*PI()*MOD(Calculator!$B$29/Calculator!$F$14,1)))*IF(MOD(Calculator!$B$29/Calculator!$F$14,1)&lt;0.5,-1,1))^2)/((50*POWER(80,POWER(COS(PI()*MOD(Calculator!$B$29/Calculator!$F$14,1)),2))+$C54)^2+(1500*ABS(SIN(2*PI()*MOD(Calculator!$B$29/Calculator!$F$14,1)))*IF(MOD(Calculator!$B$29/Calculator!$F$14,1)&lt;0.5,-1,1))^2))),2))</f>
        <v>—</v>
      </c>
      <c r="G54" s="298" t="n">
        <f aca="false">IF(OR(Calculator!$E$15&lt;&gt;"YES",Calculator!$B$29&lt;Calculator!$G$15),"—",ROUND((1+SQRT(((50*POWER(80,POWER(COS(PI()*MOD(Calculator!$B$29/Calculator!$F$15,1)),2))-$C54)^2+(1500*ABS(SIN(2*PI()*MOD(Calculator!$B$29/Calculator!$F$15,1)))*IF(MOD(Calculator!$B$29/Calculator!$F$15,1)&lt;0.5,-1,1))^2)/((50*POWER(80,POWER(COS(PI()*MOD(Calculator!$B$29/Calculator!$F$15,1)),2))+$C54)^2+(1500*ABS(SIN(2*PI()*MOD(Calculator!$B$29/Calculator!$F$15,1)))*IF(MOD(Calculator!$B$29/Calculator!$F$15,1)&lt;0.5,-1,1))^2)))/(1-SQRT(((50*POWER(80,POWER(COS(PI()*MOD(Calculator!$B$29/Calculator!$F$15,1)),2))-$C54)^2+(1500*ABS(SIN(2*PI()*MOD(Calculator!$B$29/Calculator!$F$15,1)))*IF(MOD(Calculator!$B$29/Calculator!$F$15,1)&lt;0.5,-1,1))^2)/((50*POWER(80,POWER(COS(PI()*MOD(Calculator!$B$29/Calculator!$F$15,1)),2))+$C54)^2+(1500*ABS(SIN(2*PI()*MOD(Calculator!$B$29/Calculator!$F$15,1)))*IF(MOD(Calculator!$B$29/Calculator!$F$15,1)&lt;0.5,-1,1))^2))),2))</f>
        <v>17.98</v>
      </c>
      <c r="H54" s="298" t="str">
        <f aca="false">IF(OR(Calculator!$E$16&lt;&gt;"YES",Calculator!$B$29&lt;Calculator!$G$16),"—",ROUND((1+SQRT(((50*POWER(80,POWER(COS(PI()*MOD(Calculator!$B$29/Calculator!$F$16,1)),2))-$C54)^2+(1500*ABS(SIN(2*PI()*MOD(Calculator!$B$29/Calculator!$F$16,1)))*IF(MOD(Calculator!$B$29/Calculator!$F$16,1)&lt;0.5,-1,1))^2)/((50*POWER(80,POWER(COS(PI()*MOD(Calculator!$B$29/Calculator!$F$16,1)),2))+$C54)^2+(1500*ABS(SIN(2*PI()*MOD(Calculator!$B$29/Calculator!$F$16,1)))*IF(MOD(Calculator!$B$29/Calculator!$F$16,1)&lt;0.5,-1,1))^2)))/(1-SQRT(((50*POWER(80,POWER(COS(PI()*MOD(Calculator!$B$29/Calculator!$F$16,1)),2))-$C54)^2+(1500*ABS(SIN(2*PI()*MOD(Calculator!$B$29/Calculator!$F$16,1)))*IF(MOD(Calculator!$B$29/Calculator!$F$16,1)&lt;0.5,-1,1))^2)/((50*POWER(80,POWER(COS(PI()*MOD(Calculator!$B$29/Calculator!$F$16,1)),2))+$C54)^2+(1500*ABS(SIN(2*PI()*MOD(Calculator!$B$29/Calculator!$F$16,1)))*IF(MOD(Calculator!$B$29/Calculator!$F$16,1)&lt;0.5,-1,1))^2))),2))</f>
        <v>—</v>
      </c>
      <c r="I54" s="298" t="n">
        <f aca="false">IF(OR(Calculator!$E$17&lt;&gt;"YES",Calculator!$B$29&lt;Calculator!$G$17),"—",ROUND((1+SQRT(((50*POWER(80,POWER(COS(PI()*MOD(Calculator!$B$29/Calculator!$F$17,1)),2))-$C54)^2+(1500*ABS(SIN(2*PI()*MOD(Calculator!$B$29/Calculator!$F$17,1)))*IF(MOD(Calculator!$B$29/Calculator!$F$17,1)&lt;0.5,-1,1))^2)/((50*POWER(80,POWER(COS(PI()*MOD(Calculator!$B$29/Calculator!$F$17,1)),2))+$C54)^2+(1500*ABS(SIN(2*PI()*MOD(Calculator!$B$29/Calculator!$F$17,1)))*IF(MOD(Calculator!$B$29/Calculator!$F$17,1)&lt;0.5,-1,1))^2)))/(1-SQRT(((50*POWER(80,POWER(COS(PI()*MOD(Calculator!$B$29/Calculator!$F$17,1)),2))-$C54)^2+(1500*ABS(SIN(2*PI()*MOD(Calculator!$B$29/Calculator!$F$17,1)))*IF(MOD(Calculator!$B$29/Calculator!$F$17,1)&lt;0.5,-1,1))^2)/((50*POWER(80,POWER(COS(PI()*MOD(Calculator!$B$29/Calculator!$F$17,1)),2))+$C54)^2+(1500*ABS(SIN(2*PI()*MOD(Calculator!$B$29/Calculator!$F$17,1)))*IF(MOD(Calculator!$B$29/Calculator!$F$17,1)&lt;0.5,-1,1))^2))),2))</f>
        <v>16.68</v>
      </c>
      <c r="J54" s="298" t="str">
        <f aca="false">IF(OR(Calculator!$E$18&lt;&gt;"YES",Calculator!$B$29&lt;Calculator!$G$18),"—",ROUND((1+SQRT(((50*POWER(80,POWER(COS(PI()*MOD(Calculator!$B$29/Calculator!$F$18,1)),2))-$C54)^2+(1500*ABS(SIN(2*PI()*MOD(Calculator!$B$29/Calculator!$F$18,1)))*IF(MOD(Calculator!$B$29/Calculator!$F$18,1)&lt;0.5,-1,1))^2)/((50*POWER(80,POWER(COS(PI()*MOD(Calculator!$B$29/Calculator!$F$18,1)),2))+$C54)^2+(1500*ABS(SIN(2*PI()*MOD(Calculator!$B$29/Calculator!$F$18,1)))*IF(MOD(Calculator!$B$29/Calculator!$F$18,1)&lt;0.5,-1,1))^2)))/(1-SQRT(((50*POWER(80,POWER(COS(PI()*MOD(Calculator!$B$29/Calculator!$F$18,1)),2))-$C54)^2+(1500*ABS(SIN(2*PI()*MOD(Calculator!$B$29/Calculator!$F$18,1)))*IF(MOD(Calculator!$B$29/Calculator!$F$18,1)&lt;0.5,-1,1))^2)/((50*POWER(80,POWER(COS(PI()*MOD(Calculator!$B$29/Calculator!$F$18,1)),2))+$C54)^2+(1500*ABS(SIN(2*PI()*MOD(Calculator!$B$29/Calculator!$F$18,1)))*IF(MOD(Calculator!$B$29/Calculator!$F$18,1)&lt;0.5,-1,1))^2))),2))</f>
        <v>—</v>
      </c>
      <c r="K54" s="298" t="str">
        <f aca="false">IF(OR(Calculator!$E$19&lt;&gt;"YES",Calculator!$B$29&lt;Calculator!$G$19),"—",ROUND((1+SQRT(((50*POWER(80,POWER(COS(PI()*MOD(Calculator!$B$29/Calculator!$F$19,1)),2))-$C54)^2+(1500*ABS(SIN(2*PI()*MOD(Calculator!$B$29/Calculator!$F$19,1)))*IF(MOD(Calculator!$B$29/Calculator!$F$19,1)&lt;0.5,-1,1))^2)/((50*POWER(80,POWER(COS(PI()*MOD(Calculator!$B$29/Calculator!$F$19,1)),2))+$C54)^2+(1500*ABS(SIN(2*PI()*MOD(Calculator!$B$29/Calculator!$F$19,1)))*IF(MOD(Calculator!$B$29/Calculator!$F$19,1)&lt;0.5,-1,1))^2)))/(1-SQRT(((50*POWER(80,POWER(COS(PI()*MOD(Calculator!$B$29/Calculator!$F$19,1)),2))-$C54)^2+(1500*ABS(SIN(2*PI()*MOD(Calculator!$B$29/Calculator!$F$19,1)))*IF(MOD(Calculator!$B$29/Calculator!$F$19,1)&lt;0.5,-1,1))^2)/((50*POWER(80,POWER(COS(PI()*MOD(Calculator!$B$29/Calculator!$F$19,1)),2))+$C54)^2+(1500*ABS(SIN(2*PI()*MOD(Calculator!$B$29/Calculator!$F$19,1)))*IF(MOD(Calculator!$B$29/Calculator!$F$19,1)&lt;0.5,-1,1))^2))),2))</f>
        <v>—</v>
      </c>
      <c r="L54" s="298" t="str">
        <f aca="false">IF(OR(Calculator!$E$20&lt;&gt;"YES",Calculator!$B$29&lt;Calculator!$G$20),"—",ROUND((1+SQRT(((50*POWER(80,POWER(COS(PI()*MOD(Calculator!$B$29/Calculator!$F$20,1)),2))-$C54)^2+(1500*ABS(SIN(2*PI()*MOD(Calculator!$B$29/Calculator!$F$20,1)))*IF(MOD(Calculator!$B$29/Calculator!$F$20,1)&lt;0.5,-1,1))^2)/((50*POWER(80,POWER(COS(PI()*MOD(Calculator!$B$29/Calculator!$F$20,1)),2))+$C54)^2+(1500*ABS(SIN(2*PI()*MOD(Calculator!$B$29/Calculator!$F$20,1)))*IF(MOD(Calculator!$B$29/Calculator!$F$20,1)&lt;0.5,-1,1))^2)))/(1-SQRT(((50*POWER(80,POWER(COS(PI()*MOD(Calculator!$B$29/Calculator!$F$20,1)),2))-$C54)^2+(1500*ABS(SIN(2*PI()*MOD(Calculator!$B$29/Calculator!$F$20,1)))*IF(MOD(Calculator!$B$29/Calculator!$F$20,1)&lt;0.5,-1,1))^2)/((50*POWER(80,POWER(COS(PI()*MOD(Calculator!$B$29/Calculator!$F$20,1)),2))+$C54)^2+(1500*ABS(SIN(2*PI()*MOD(Calculator!$B$29/Calculator!$F$20,1)))*IF(MOD(Calculator!$B$29/Calculator!$F$20,1)&lt;0.5,-1,1))^2))),2))</f>
        <v>—</v>
      </c>
      <c r="M54" s="298" t="str">
        <f aca="false">IF(OR(Calculator!$E$21&lt;&gt;"YES",Calculator!$B$29&lt;Calculator!$G$21),"—",ROUND((1+SQRT(((50*POWER(80,POWER(COS(PI()*MOD(Calculator!$B$29/Calculator!$F$21,1)),2))-$C54)^2+(1500*ABS(SIN(2*PI()*MOD(Calculator!$B$29/Calculator!$F$21,1)))*IF(MOD(Calculator!$B$29/Calculator!$F$21,1)&lt;0.5,-1,1))^2)/((50*POWER(80,POWER(COS(PI()*MOD(Calculator!$B$29/Calculator!$F$21,1)),2))+$C54)^2+(1500*ABS(SIN(2*PI()*MOD(Calculator!$B$29/Calculator!$F$21,1)))*IF(MOD(Calculator!$B$29/Calculator!$F$21,1)&lt;0.5,-1,1))^2)))/(1-SQRT(((50*POWER(80,POWER(COS(PI()*MOD(Calculator!$B$29/Calculator!$F$21,1)),2))-$C54)^2+(1500*ABS(SIN(2*PI()*MOD(Calculator!$B$29/Calculator!$F$21,1)))*IF(MOD(Calculator!$B$29/Calculator!$F$21,1)&lt;0.5,-1,1))^2)/((50*POWER(80,POWER(COS(PI()*MOD(Calculator!$B$29/Calculator!$F$21,1)),2))+$C54)^2+(1500*ABS(SIN(2*PI()*MOD(Calculator!$B$29/Calculator!$F$21,1)))*IF(MOD(Calculator!$B$29/Calculator!$F$21,1)&lt;0.5,-1,1))^2))),2))</f>
        <v>—</v>
      </c>
      <c r="N54" s="298" t="str">
        <f aca="false">IF(OR(Calculator!$E$22&lt;&gt;"YES",Calculator!$B$29&lt;Calculator!$G$22),"—",ROUND((1+SQRT(((50*POWER(80,POWER(COS(PI()*MOD(Calculator!$B$29/Calculator!$F$22,1)),2))-$C54)^2+(1500*ABS(SIN(2*PI()*MOD(Calculator!$B$29/Calculator!$F$22,1)))*IF(MOD(Calculator!$B$29/Calculator!$F$22,1)&lt;0.5,-1,1))^2)/((50*POWER(80,POWER(COS(PI()*MOD(Calculator!$B$29/Calculator!$F$22,1)),2))+$C54)^2+(1500*ABS(SIN(2*PI()*MOD(Calculator!$B$29/Calculator!$F$22,1)))*IF(MOD(Calculator!$B$29/Calculator!$F$22,1)&lt;0.5,-1,1))^2)))/(1-SQRT(((50*POWER(80,POWER(COS(PI()*MOD(Calculator!$B$29/Calculator!$F$22,1)),2))-$C54)^2+(1500*ABS(SIN(2*PI()*MOD(Calculator!$B$29/Calculator!$F$22,1)))*IF(MOD(Calculator!$B$29/Calculator!$F$22,1)&lt;0.5,-1,1))^2)/((50*POWER(80,POWER(COS(PI()*MOD(Calculator!$B$29/Calculator!$F$22,1)),2))+$C54)^2+(1500*ABS(SIN(2*PI()*MOD(Calculator!$B$29/Calculator!$F$22,1)))*IF(MOD(Calculator!$B$29/Calculator!$F$22,1)&lt;0.5,-1,1))^2))),2))</f>
        <v>—</v>
      </c>
      <c r="O54" s="292" t="n">
        <f aca="false">IFERROR(ROUND((IF(ISNUMBER(D54),D54,0)+IF(ISNUMBER(E54),E54,0)+IF(ISNUMBER(F54),F54,0)+IF(ISNUMBER(G54),G54,0)+IF(ISNUMBER(H54),H54,0)+IF(ISNUMBER(I54),I54,0)+IF(ISNUMBER(J54),J54,0)+IF(ISNUMBER(K54),K54,0)+IF(ISNUMBER(L54),L54,0)+IF(ISNUMBER(M54),M54,0)+IF(ISNUMBER(N54),N54,0))/(IF(ISNUMBER(D54),1,0)+IF(ISNUMBER(E54),1,0)+IF(ISNUMBER(F54),1,0)+IF(ISNUMBER(G54),1,0)+IF(ISNUMBER(H54),1,0)+IF(ISNUMBER(I54),1,0)+IF(ISNUMBER(J54),1,0)+IF(ISNUMBER(K54),1,0)+IF(ISNUMBER(L54),1,0)+IF(ISNUMBER(M54),1,0)+IF(ISNUMBER(N54),1,0)),4),"")</f>
        <v>17.33</v>
      </c>
      <c r="P54" s="298" t="str">
        <f aca="false">IF(OR(Calculator!$E$12&lt;&gt;"YES",Calculator!$B$30&lt;Calculator!$G$12),"—",ROUND((1+SQRT(((50*POWER(80,POWER(COS(PI()*MOD(Calculator!$B$30/Calculator!$F$12,1)),2))-$C54)^2+(1500*ABS(SIN(2*PI()*MOD(Calculator!$B$30/Calculator!$F$12,1)))*IF(MOD(Calculator!$B$30/Calculator!$F$12,1)&lt;0.5,-1,1))^2)/((50*POWER(80,POWER(COS(PI()*MOD(Calculator!$B$30/Calculator!$F$12,1)),2))+$C54)^2+(1500*ABS(SIN(2*PI()*MOD(Calculator!$B$30/Calculator!$F$12,1)))*IF(MOD(Calculator!$B$30/Calculator!$F$12,1)&lt;0.5,-1,1))^2)))/(1-SQRT(((50*POWER(80,POWER(COS(PI()*MOD(Calculator!$B$30/Calculator!$F$12,1)),2))-$C54)^2+(1500*ABS(SIN(2*PI()*MOD(Calculator!$B$30/Calculator!$F$12,1)))*IF(MOD(Calculator!$B$30/Calculator!$F$12,1)&lt;0.5,-1,1))^2)/((50*POWER(80,POWER(COS(PI()*MOD(Calculator!$B$30/Calculator!$F$12,1)),2))+$C54)^2+(1500*ABS(SIN(2*PI()*MOD(Calculator!$B$30/Calculator!$F$12,1)))*IF(MOD(Calculator!$B$30/Calculator!$F$12,1)&lt;0.5,-1,1))^2))),2))</f>
        <v>—</v>
      </c>
      <c r="Q54" s="298" t="str">
        <f aca="false">IF(OR(Calculator!$E$13&lt;&gt;"YES",Calculator!$B$30&lt;Calculator!$G$13),"—",ROUND((1+SQRT(((50*POWER(80,POWER(COS(PI()*MOD(Calculator!$B$30/Calculator!$F$13,1)),2))-$C54)^2+(1500*ABS(SIN(2*PI()*MOD(Calculator!$B$30/Calculator!$F$13,1)))*IF(MOD(Calculator!$B$30/Calculator!$F$13,1)&lt;0.5,-1,1))^2)/((50*POWER(80,POWER(COS(PI()*MOD(Calculator!$B$30/Calculator!$F$13,1)),2))+$C54)^2+(1500*ABS(SIN(2*PI()*MOD(Calculator!$B$30/Calculator!$F$13,1)))*IF(MOD(Calculator!$B$30/Calculator!$F$13,1)&lt;0.5,-1,1))^2)))/(1-SQRT(((50*POWER(80,POWER(COS(PI()*MOD(Calculator!$B$30/Calculator!$F$13,1)),2))-$C54)^2+(1500*ABS(SIN(2*PI()*MOD(Calculator!$B$30/Calculator!$F$13,1)))*IF(MOD(Calculator!$B$30/Calculator!$F$13,1)&lt;0.5,-1,1))^2)/((50*POWER(80,POWER(COS(PI()*MOD(Calculator!$B$30/Calculator!$F$13,1)),2))+$C54)^2+(1500*ABS(SIN(2*PI()*MOD(Calculator!$B$30/Calculator!$F$13,1)))*IF(MOD(Calculator!$B$30/Calculator!$F$13,1)&lt;0.5,-1,1))^2))),2))</f>
        <v>—</v>
      </c>
      <c r="R54" s="298" t="str">
        <f aca="false">IF(OR(Calculator!$E$14&lt;&gt;"YES",Calculator!$B$30&lt;Calculator!$G$14),"—",ROUND((1+SQRT(((50*POWER(80,POWER(COS(PI()*MOD(Calculator!$B$30/Calculator!$F$14,1)),2))-$C54)^2+(1500*ABS(SIN(2*PI()*MOD(Calculator!$B$30/Calculator!$F$14,1)))*IF(MOD(Calculator!$B$30/Calculator!$F$14,1)&lt;0.5,-1,1))^2)/((50*POWER(80,POWER(COS(PI()*MOD(Calculator!$B$30/Calculator!$F$14,1)),2))+$C54)^2+(1500*ABS(SIN(2*PI()*MOD(Calculator!$B$30/Calculator!$F$14,1)))*IF(MOD(Calculator!$B$30/Calculator!$F$14,1)&lt;0.5,-1,1))^2)))/(1-SQRT(((50*POWER(80,POWER(COS(PI()*MOD(Calculator!$B$30/Calculator!$F$14,1)),2))-$C54)^2+(1500*ABS(SIN(2*PI()*MOD(Calculator!$B$30/Calculator!$F$14,1)))*IF(MOD(Calculator!$B$30/Calculator!$F$14,1)&lt;0.5,-1,1))^2)/((50*POWER(80,POWER(COS(PI()*MOD(Calculator!$B$30/Calculator!$F$14,1)),2))+$C54)^2+(1500*ABS(SIN(2*PI()*MOD(Calculator!$B$30/Calculator!$F$14,1)))*IF(MOD(Calculator!$B$30/Calculator!$F$14,1)&lt;0.5,-1,1))^2))),2))</f>
        <v>—</v>
      </c>
      <c r="S54" s="298" t="n">
        <f aca="false">IF(OR(Calculator!$E$15&lt;&gt;"YES",Calculator!$B$30&lt;Calculator!$G$15),"—",ROUND((1+SQRT(((50*POWER(80,POWER(COS(PI()*MOD(Calculator!$B$30/Calculator!$F$15,1)),2))-$C54)^2+(1500*ABS(SIN(2*PI()*MOD(Calculator!$B$30/Calculator!$F$15,1)))*IF(MOD(Calculator!$B$30/Calculator!$F$15,1)&lt;0.5,-1,1))^2)/((50*POWER(80,POWER(COS(PI()*MOD(Calculator!$B$30/Calculator!$F$15,1)),2))+$C54)^2+(1500*ABS(SIN(2*PI()*MOD(Calculator!$B$30/Calculator!$F$15,1)))*IF(MOD(Calculator!$B$30/Calculator!$F$15,1)&lt;0.5,-1,1))^2)))/(1-SQRT(((50*POWER(80,POWER(COS(PI()*MOD(Calculator!$B$30/Calculator!$F$15,1)),2))-$C54)^2+(1500*ABS(SIN(2*PI()*MOD(Calculator!$B$30/Calculator!$F$15,1)))*IF(MOD(Calculator!$B$30/Calculator!$F$15,1)&lt;0.5,-1,1))^2)/((50*POWER(80,POWER(COS(PI()*MOD(Calculator!$B$30/Calculator!$F$15,1)),2))+$C54)^2+(1500*ABS(SIN(2*PI()*MOD(Calculator!$B$30/Calculator!$F$15,1)))*IF(MOD(Calculator!$B$30/Calculator!$F$15,1)&lt;0.5,-1,1))^2))),2))</f>
        <v>17.31</v>
      </c>
      <c r="T54" s="298" t="str">
        <f aca="false">IF(OR(Calculator!$E$16&lt;&gt;"YES",Calculator!$B$30&lt;Calculator!$G$16),"—",ROUND((1+SQRT(((50*POWER(80,POWER(COS(PI()*MOD(Calculator!$B$30/Calculator!$F$16,1)),2))-$C54)^2+(1500*ABS(SIN(2*PI()*MOD(Calculator!$B$30/Calculator!$F$16,1)))*IF(MOD(Calculator!$B$30/Calculator!$F$16,1)&lt;0.5,-1,1))^2)/((50*POWER(80,POWER(COS(PI()*MOD(Calculator!$B$30/Calculator!$F$16,1)),2))+$C54)^2+(1500*ABS(SIN(2*PI()*MOD(Calculator!$B$30/Calculator!$F$16,1)))*IF(MOD(Calculator!$B$30/Calculator!$F$16,1)&lt;0.5,-1,1))^2)))/(1-SQRT(((50*POWER(80,POWER(COS(PI()*MOD(Calculator!$B$30/Calculator!$F$16,1)),2))-$C54)^2+(1500*ABS(SIN(2*PI()*MOD(Calculator!$B$30/Calculator!$F$16,1)))*IF(MOD(Calculator!$B$30/Calculator!$F$16,1)&lt;0.5,-1,1))^2)/((50*POWER(80,POWER(COS(PI()*MOD(Calculator!$B$30/Calculator!$F$16,1)),2))+$C54)^2+(1500*ABS(SIN(2*PI()*MOD(Calculator!$B$30/Calculator!$F$16,1)))*IF(MOD(Calculator!$B$30/Calculator!$F$16,1)&lt;0.5,-1,1))^2))),2))</f>
        <v>—</v>
      </c>
      <c r="U54" s="298" t="n">
        <f aca="false">IF(OR(Calculator!$E$17&lt;&gt;"YES",Calculator!$B$30&lt;Calculator!$G$17),"—",ROUND((1+SQRT(((50*POWER(80,POWER(COS(PI()*MOD(Calculator!$B$30/Calculator!$F$17,1)),2))-$C54)^2+(1500*ABS(SIN(2*PI()*MOD(Calculator!$B$30/Calculator!$F$17,1)))*IF(MOD(Calculator!$B$30/Calculator!$F$17,1)&lt;0.5,-1,1))^2)/((50*POWER(80,POWER(COS(PI()*MOD(Calculator!$B$30/Calculator!$F$17,1)),2))+$C54)^2+(1500*ABS(SIN(2*PI()*MOD(Calculator!$B$30/Calculator!$F$17,1)))*IF(MOD(Calculator!$B$30/Calculator!$F$17,1)&lt;0.5,-1,1))^2)))/(1-SQRT(((50*POWER(80,POWER(COS(PI()*MOD(Calculator!$B$30/Calculator!$F$17,1)),2))-$C54)^2+(1500*ABS(SIN(2*PI()*MOD(Calculator!$B$30/Calculator!$F$17,1)))*IF(MOD(Calculator!$B$30/Calculator!$F$17,1)&lt;0.5,-1,1))^2)/((50*POWER(80,POWER(COS(PI()*MOD(Calculator!$B$30/Calculator!$F$17,1)),2))+$C54)^2+(1500*ABS(SIN(2*PI()*MOD(Calculator!$B$30/Calculator!$F$17,1)))*IF(MOD(Calculator!$B$30/Calculator!$F$17,1)&lt;0.5,-1,1))^2))),2))</f>
        <v>18.02</v>
      </c>
      <c r="V54" s="298" t="str">
        <f aca="false">IF(OR(Calculator!$E$18&lt;&gt;"YES",Calculator!$B$30&lt;Calculator!$G$18),"—",ROUND((1+SQRT(((50*POWER(80,POWER(COS(PI()*MOD(Calculator!$B$30/Calculator!$F$18,1)),2))-$C54)^2+(1500*ABS(SIN(2*PI()*MOD(Calculator!$B$30/Calculator!$F$18,1)))*IF(MOD(Calculator!$B$30/Calculator!$F$18,1)&lt;0.5,-1,1))^2)/((50*POWER(80,POWER(COS(PI()*MOD(Calculator!$B$30/Calculator!$F$18,1)),2))+$C54)^2+(1500*ABS(SIN(2*PI()*MOD(Calculator!$B$30/Calculator!$F$18,1)))*IF(MOD(Calculator!$B$30/Calculator!$F$18,1)&lt;0.5,-1,1))^2)))/(1-SQRT(((50*POWER(80,POWER(COS(PI()*MOD(Calculator!$B$30/Calculator!$F$18,1)),2))-$C54)^2+(1500*ABS(SIN(2*PI()*MOD(Calculator!$B$30/Calculator!$F$18,1)))*IF(MOD(Calculator!$B$30/Calculator!$F$18,1)&lt;0.5,-1,1))^2)/((50*POWER(80,POWER(COS(PI()*MOD(Calculator!$B$30/Calculator!$F$18,1)),2))+$C54)^2+(1500*ABS(SIN(2*PI()*MOD(Calculator!$B$30/Calculator!$F$18,1)))*IF(MOD(Calculator!$B$30/Calculator!$F$18,1)&lt;0.5,-1,1))^2))),2))</f>
        <v>—</v>
      </c>
      <c r="W54" s="298" t="str">
        <f aca="false">IF(OR(Calculator!$E$19&lt;&gt;"YES",Calculator!$B$30&lt;Calculator!$G$19),"—",ROUND((1+SQRT(((50*POWER(80,POWER(COS(PI()*MOD(Calculator!$B$30/Calculator!$F$19,1)),2))-$C54)^2+(1500*ABS(SIN(2*PI()*MOD(Calculator!$B$30/Calculator!$F$19,1)))*IF(MOD(Calculator!$B$30/Calculator!$F$19,1)&lt;0.5,-1,1))^2)/((50*POWER(80,POWER(COS(PI()*MOD(Calculator!$B$30/Calculator!$F$19,1)),2))+$C54)^2+(1500*ABS(SIN(2*PI()*MOD(Calculator!$B$30/Calculator!$F$19,1)))*IF(MOD(Calculator!$B$30/Calculator!$F$19,1)&lt;0.5,-1,1))^2)))/(1-SQRT(((50*POWER(80,POWER(COS(PI()*MOD(Calculator!$B$30/Calculator!$F$19,1)),2))-$C54)^2+(1500*ABS(SIN(2*PI()*MOD(Calculator!$B$30/Calculator!$F$19,1)))*IF(MOD(Calculator!$B$30/Calculator!$F$19,1)&lt;0.5,-1,1))^2)/((50*POWER(80,POWER(COS(PI()*MOD(Calculator!$B$30/Calculator!$F$19,1)),2))+$C54)^2+(1500*ABS(SIN(2*PI()*MOD(Calculator!$B$30/Calculator!$F$19,1)))*IF(MOD(Calculator!$B$30/Calculator!$F$19,1)&lt;0.5,-1,1))^2))),2))</f>
        <v>—</v>
      </c>
      <c r="X54" s="298" t="str">
        <f aca="false">IF(OR(Calculator!$E$20&lt;&gt;"YES",Calculator!$B$30&lt;Calculator!$G$20),"—",ROUND((1+SQRT(((50*POWER(80,POWER(COS(PI()*MOD(Calculator!$B$30/Calculator!$F$20,1)),2))-$C54)^2+(1500*ABS(SIN(2*PI()*MOD(Calculator!$B$30/Calculator!$F$20,1)))*IF(MOD(Calculator!$B$30/Calculator!$F$20,1)&lt;0.5,-1,1))^2)/((50*POWER(80,POWER(COS(PI()*MOD(Calculator!$B$30/Calculator!$F$20,1)),2))+$C54)^2+(1500*ABS(SIN(2*PI()*MOD(Calculator!$B$30/Calculator!$F$20,1)))*IF(MOD(Calculator!$B$30/Calculator!$F$20,1)&lt;0.5,-1,1))^2)))/(1-SQRT(((50*POWER(80,POWER(COS(PI()*MOD(Calculator!$B$30/Calculator!$F$20,1)),2))-$C54)^2+(1500*ABS(SIN(2*PI()*MOD(Calculator!$B$30/Calculator!$F$20,1)))*IF(MOD(Calculator!$B$30/Calculator!$F$20,1)&lt;0.5,-1,1))^2)/((50*POWER(80,POWER(COS(PI()*MOD(Calculator!$B$30/Calculator!$F$20,1)),2))+$C54)^2+(1500*ABS(SIN(2*PI()*MOD(Calculator!$B$30/Calculator!$F$20,1)))*IF(MOD(Calculator!$B$30/Calculator!$F$20,1)&lt;0.5,-1,1))^2))),2))</f>
        <v>—</v>
      </c>
      <c r="Y54" s="298" t="str">
        <f aca="false">IF(OR(Calculator!$E$21&lt;&gt;"YES",Calculator!$B$30&lt;Calculator!$G$21),"—",ROUND((1+SQRT(((50*POWER(80,POWER(COS(PI()*MOD(Calculator!$B$30/Calculator!$F$21,1)),2))-$C54)^2+(1500*ABS(SIN(2*PI()*MOD(Calculator!$B$30/Calculator!$F$21,1)))*IF(MOD(Calculator!$B$30/Calculator!$F$21,1)&lt;0.5,-1,1))^2)/((50*POWER(80,POWER(COS(PI()*MOD(Calculator!$B$30/Calculator!$F$21,1)),2))+$C54)^2+(1500*ABS(SIN(2*PI()*MOD(Calculator!$B$30/Calculator!$F$21,1)))*IF(MOD(Calculator!$B$30/Calculator!$F$21,1)&lt;0.5,-1,1))^2)))/(1-SQRT(((50*POWER(80,POWER(COS(PI()*MOD(Calculator!$B$30/Calculator!$F$21,1)),2))-$C54)^2+(1500*ABS(SIN(2*PI()*MOD(Calculator!$B$30/Calculator!$F$21,1)))*IF(MOD(Calculator!$B$30/Calculator!$F$21,1)&lt;0.5,-1,1))^2)/((50*POWER(80,POWER(COS(PI()*MOD(Calculator!$B$30/Calculator!$F$21,1)),2))+$C54)^2+(1500*ABS(SIN(2*PI()*MOD(Calculator!$B$30/Calculator!$F$21,1)))*IF(MOD(Calculator!$B$30/Calculator!$F$21,1)&lt;0.5,-1,1))^2))),2))</f>
        <v>—</v>
      </c>
      <c r="Z54" s="298" t="str">
        <f aca="false">IF(OR(Calculator!$E$22&lt;&gt;"YES",Calculator!$B$30&lt;Calculator!$G$22),"—",ROUND((1+SQRT(((50*POWER(80,POWER(COS(PI()*MOD(Calculator!$B$30/Calculator!$F$22,1)),2))-$C54)^2+(1500*ABS(SIN(2*PI()*MOD(Calculator!$B$30/Calculator!$F$22,1)))*IF(MOD(Calculator!$B$30/Calculator!$F$22,1)&lt;0.5,-1,1))^2)/((50*POWER(80,POWER(COS(PI()*MOD(Calculator!$B$30/Calculator!$F$22,1)),2))+$C54)^2+(1500*ABS(SIN(2*PI()*MOD(Calculator!$B$30/Calculator!$F$22,1)))*IF(MOD(Calculator!$B$30/Calculator!$F$22,1)&lt;0.5,-1,1))^2)))/(1-SQRT(((50*POWER(80,POWER(COS(PI()*MOD(Calculator!$B$30/Calculator!$F$22,1)),2))-$C54)^2+(1500*ABS(SIN(2*PI()*MOD(Calculator!$B$30/Calculator!$F$22,1)))*IF(MOD(Calculator!$B$30/Calculator!$F$22,1)&lt;0.5,-1,1))^2)/((50*POWER(80,POWER(COS(PI()*MOD(Calculator!$B$30/Calculator!$F$22,1)),2))+$C54)^2+(1500*ABS(SIN(2*PI()*MOD(Calculator!$B$30/Calculator!$F$22,1)))*IF(MOD(Calculator!$B$30/Calculator!$F$22,1)&lt;0.5,-1,1))^2))),2))</f>
        <v>—</v>
      </c>
      <c r="AA54" s="292" t="n">
        <f aca="false">IFERROR(ROUND((IF(ISNUMBER(P54),P54,0)+IF(ISNUMBER(Q54),Q54,0)+IF(ISNUMBER(R54),R54,0)+IF(ISNUMBER(S54),S54,0)+IF(ISNUMBER(T54),T54,0)+IF(ISNUMBER(U54),U54,0)+IF(ISNUMBER(V54),V54,0)+IF(ISNUMBER(W54),W54,0)+IF(ISNUMBER(X54),X54,0)+IF(ISNUMBER(Y54),Y54,0)+IF(ISNUMBER(Z54),Z54,0))/(IF(ISNUMBER(P54),1,0)+IF(ISNUMBER(Q54),1,0)+IF(ISNUMBER(R54),1,0)+IF(ISNUMBER(S54),1,0)+IF(ISNUMBER(T54),1,0)+IF(ISNUMBER(U54),1,0)+IF(ISNUMBER(V54),1,0)+IF(ISNUMBER(W54),1,0)+IF(ISNUMBER(X54),1,0)+IF(ISNUMBER(Y54),1,0)+IF(ISNUMBER(Z54),1,0)),4),"")</f>
        <v>17.665</v>
      </c>
      <c r="AB54" s="298" t="str">
        <f aca="false">IF(OR(Calculator!$E$12&lt;&gt;"YES",Calculator!$B$31&lt;Calculator!$G$12),"—",ROUND((1+SQRT(((50*POWER(80,POWER(COS(PI()*MOD(Calculator!$B$31/Calculator!$F$12,1)),2))-$C54)^2+(1500*ABS(SIN(2*PI()*MOD(Calculator!$B$31/Calculator!$F$12,1)))*IF(MOD(Calculator!$B$31/Calculator!$F$12,1)&lt;0.5,-1,1))^2)/((50*POWER(80,POWER(COS(PI()*MOD(Calculator!$B$31/Calculator!$F$12,1)),2))+$C54)^2+(1500*ABS(SIN(2*PI()*MOD(Calculator!$B$31/Calculator!$F$12,1)))*IF(MOD(Calculator!$B$31/Calculator!$F$12,1)&lt;0.5,-1,1))^2)))/(1-SQRT(((50*POWER(80,POWER(COS(PI()*MOD(Calculator!$B$31/Calculator!$F$12,1)),2))-$C54)^2+(1500*ABS(SIN(2*PI()*MOD(Calculator!$B$31/Calculator!$F$12,1)))*IF(MOD(Calculator!$B$31/Calculator!$F$12,1)&lt;0.5,-1,1))^2)/((50*POWER(80,POWER(COS(PI()*MOD(Calculator!$B$31/Calculator!$F$12,1)),2))+$C54)^2+(1500*ABS(SIN(2*PI()*MOD(Calculator!$B$31/Calculator!$F$12,1)))*IF(MOD(Calculator!$B$31/Calculator!$F$12,1)&lt;0.5,-1,1))^2))),2))</f>
        <v>—</v>
      </c>
      <c r="AC54" s="298" t="str">
        <f aca="false">IF(OR(Calculator!$E$13&lt;&gt;"YES",Calculator!$B$31&lt;Calculator!$G$13),"—",ROUND((1+SQRT(((50*POWER(80,POWER(COS(PI()*MOD(Calculator!$B$31/Calculator!$F$13,1)),2))-$C54)^2+(1500*ABS(SIN(2*PI()*MOD(Calculator!$B$31/Calculator!$F$13,1)))*IF(MOD(Calculator!$B$31/Calculator!$F$13,1)&lt;0.5,-1,1))^2)/((50*POWER(80,POWER(COS(PI()*MOD(Calculator!$B$31/Calculator!$F$13,1)),2))+$C54)^2+(1500*ABS(SIN(2*PI()*MOD(Calculator!$B$31/Calculator!$F$13,1)))*IF(MOD(Calculator!$B$31/Calculator!$F$13,1)&lt;0.5,-1,1))^2)))/(1-SQRT(((50*POWER(80,POWER(COS(PI()*MOD(Calculator!$B$31/Calculator!$F$13,1)),2))-$C54)^2+(1500*ABS(SIN(2*PI()*MOD(Calculator!$B$31/Calculator!$F$13,1)))*IF(MOD(Calculator!$B$31/Calculator!$F$13,1)&lt;0.5,-1,1))^2)/((50*POWER(80,POWER(COS(PI()*MOD(Calculator!$B$31/Calculator!$F$13,1)),2))+$C54)^2+(1500*ABS(SIN(2*PI()*MOD(Calculator!$B$31/Calculator!$F$13,1)))*IF(MOD(Calculator!$B$31/Calculator!$F$13,1)&lt;0.5,-1,1))^2))),2))</f>
        <v>—</v>
      </c>
      <c r="AD54" s="298" t="str">
        <f aca="false">IF(OR(Calculator!$E$14&lt;&gt;"YES",Calculator!$B$31&lt;Calculator!$G$14),"—",ROUND((1+SQRT(((50*POWER(80,POWER(COS(PI()*MOD(Calculator!$B$31/Calculator!$F$14,1)),2))-$C54)^2+(1500*ABS(SIN(2*PI()*MOD(Calculator!$B$31/Calculator!$F$14,1)))*IF(MOD(Calculator!$B$31/Calculator!$F$14,1)&lt;0.5,-1,1))^2)/((50*POWER(80,POWER(COS(PI()*MOD(Calculator!$B$31/Calculator!$F$14,1)),2))+$C54)^2+(1500*ABS(SIN(2*PI()*MOD(Calculator!$B$31/Calculator!$F$14,1)))*IF(MOD(Calculator!$B$31/Calculator!$F$14,1)&lt;0.5,-1,1))^2)))/(1-SQRT(((50*POWER(80,POWER(COS(PI()*MOD(Calculator!$B$31/Calculator!$F$14,1)),2))-$C54)^2+(1500*ABS(SIN(2*PI()*MOD(Calculator!$B$31/Calculator!$F$14,1)))*IF(MOD(Calculator!$B$31/Calculator!$F$14,1)&lt;0.5,-1,1))^2)/((50*POWER(80,POWER(COS(PI()*MOD(Calculator!$B$31/Calculator!$F$14,1)),2))+$C54)^2+(1500*ABS(SIN(2*PI()*MOD(Calculator!$B$31/Calculator!$F$14,1)))*IF(MOD(Calculator!$B$31/Calculator!$F$14,1)&lt;0.5,-1,1))^2))),2))</f>
        <v>—</v>
      </c>
      <c r="AE54" s="298" t="n">
        <f aca="false">IF(OR(Calculator!$E$15&lt;&gt;"YES",Calculator!$B$31&lt;Calculator!$G$15),"—",ROUND((1+SQRT(((50*POWER(80,POWER(COS(PI()*MOD(Calculator!$B$31/Calculator!$F$15,1)),2))-$C54)^2+(1500*ABS(SIN(2*PI()*MOD(Calculator!$B$31/Calculator!$F$15,1)))*IF(MOD(Calculator!$B$31/Calculator!$F$15,1)&lt;0.5,-1,1))^2)/((50*POWER(80,POWER(COS(PI()*MOD(Calculator!$B$31/Calculator!$F$15,1)),2))+$C54)^2+(1500*ABS(SIN(2*PI()*MOD(Calculator!$B$31/Calculator!$F$15,1)))*IF(MOD(Calculator!$B$31/Calculator!$F$15,1)&lt;0.5,-1,1))^2)))/(1-SQRT(((50*POWER(80,POWER(COS(PI()*MOD(Calculator!$B$31/Calculator!$F$15,1)),2))-$C54)^2+(1500*ABS(SIN(2*PI()*MOD(Calculator!$B$31/Calculator!$F$15,1)))*IF(MOD(Calculator!$B$31/Calculator!$F$15,1)&lt;0.5,-1,1))^2)/((50*POWER(80,POWER(COS(PI()*MOD(Calculator!$B$31/Calculator!$F$15,1)),2))+$C54)^2+(1500*ABS(SIN(2*PI()*MOD(Calculator!$B$31/Calculator!$F$15,1)))*IF(MOD(Calculator!$B$31/Calculator!$F$15,1)&lt;0.5,-1,1))^2))),2))</f>
        <v>18.63</v>
      </c>
      <c r="AF54" s="298" t="str">
        <f aca="false">IF(OR(Calculator!$E$16&lt;&gt;"YES",Calculator!$B$31&lt;Calculator!$G$16),"—",ROUND((1+SQRT(((50*POWER(80,POWER(COS(PI()*MOD(Calculator!$B$31/Calculator!$F$16,1)),2))-$C54)^2+(1500*ABS(SIN(2*PI()*MOD(Calculator!$B$31/Calculator!$F$16,1)))*IF(MOD(Calculator!$B$31/Calculator!$F$16,1)&lt;0.5,-1,1))^2)/((50*POWER(80,POWER(COS(PI()*MOD(Calculator!$B$31/Calculator!$F$16,1)),2))+$C54)^2+(1500*ABS(SIN(2*PI()*MOD(Calculator!$B$31/Calculator!$F$16,1)))*IF(MOD(Calculator!$B$31/Calculator!$F$16,1)&lt;0.5,-1,1))^2)))/(1-SQRT(((50*POWER(80,POWER(COS(PI()*MOD(Calculator!$B$31/Calculator!$F$16,1)),2))-$C54)^2+(1500*ABS(SIN(2*PI()*MOD(Calculator!$B$31/Calculator!$F$16,1)))*IF(MOD(Calculator!$B$31/Calculator!$F$16,1)&lt;0.5,-1,1))^2)/((50*POWER(80,POWER(COS(PI()*MOD(Calculator!$B$31/Calculator!$F$16,1)),2))+$C54)^2+(1500*ABS(SIN(2*PI()*MOD(Calculator!$B$31/Calculator!$F$16,1)))*IF(MOD(Calculator!$B$31/Calculator!$F$16,1)&lt;0.5,-1,1))^2))),2))</f>
        <v>—</v>
      </c>
      <c r="AG54" s="298" t="n">
        <f aca="false">IF(OR(Calculator!$E$17&lt;&gt;"YES",Calculator!$B$31&lt;Calculator!$G$17),"—",ROUND((1+SQRT(((50*POWER(80,POWER(COS(PI()*MOD(Calculator!$B$31/Calculator!$F$17,1)),2))-$C54)^2+(1500*ABS(SIN(2*PI()*MOD(Calculator!$B$31/Calculator!$F$17,1)))*IF(MOD(Calculator!$B$31/Calculator!$F$17,1)&lt;0.5,-1,1))^2)/((50*POWER(80,POWER(COS(PI()*MOD(Calculator!$B$31/Calculator!$F$17,1)),2))+$C54)^2+(1500*ABS(SIN(2*PI()*MOD(Calculator!$B$31/Calculator!$F$17,1)))*IF(MOD(Calculator!$B$31/Calculator!$F$17,1)&lt;0.5,-1,1))^2)))/(1-SQRT(((50*POWER(80,POWER(COS(PI()*MOD(Calculator!$B$31/Calculator!$F$17,1)),2))-$C54)^2+(1500*ABS(SIN(2*PI()*MOD(Calculator!$B$31/Calculator!$F$17,1)))*IF(MOD(Calculator!$B$31/Calculator!$F$17,1)&lt;0.5,-1,1))^2)/((50*POWER(80,POWER(COS(PI()*MOD(Calculator!$B$31/Calculator!$F$17,1)),2))+$C54)^2+(1500*ABS(SIN(2*PI()*MOD(Calculator!$B$31/Calculator!$F$17,1)))*IF(MOD(Calculator!$B$31/Calculator!$F$17,1)&lt;0.5,-1,1))^2))),2))</f>
        <v>15.31</v>
      </c>
      <c r="AH54" s="298" t="str">
        <f aca="false">IF(OR(Calculator!$E$18&lt;&gt;"YES",Calculator!$B$31&lt;Calculator!$G$18),"—",ROUND((1+SQRT(((50*POWER(80,POWER(COS(PI()*MOD(Calculator!$B$31/Calculator!$F$18,1)),2))-$C54)^2+(1500*ABS(SIN(2*PI()*MOD(Calculator!$B$31/Calculator!$F$18,1)))*IF(MOD(Calculator!$B$31/Calculator!$F$18,1)&lt;0.5,-1,1))^2)/((50*POWER(80,POWER(COS(PI()*MOD(Calculator!$B$31/Calculator!$F$18,1)),2))+$C54)^2+(1500*ABS(SIN(2*PI()*MOD(Calculator!$B$31/Calculator!$F$18,1)))*IF(MOD(Calculator!$B$31/Calculator!$F$18,1)&lt;0.5,-1,1))^2)))/(1-SQRT(((50*POWER(80,POWER(COS(PI()*MOD(Calculator!$B$31/Calculator!$F$18,1)),2))-$C54)^2+(1500*ABS(SIN(2*PI()*MOD(Calculator!$B$31/Calculator!$F$18,1)))*IF(MOD(Calculator!$B$31/Calculator!$F$18,1)&lt;0.5,-1,1))^2)/((50*POWER(80,POWER(COS(PI()*MOD(Calculator!$B$31/Calculator!$F$18,1)),2))+$C54)^2+(1500*ABS(SIN(2*PI()*MOD(Calculator!$B$31/Calculator!$F$18,1)))*IF(MOD(Calculator!$B$31/Calculator!$F$18,1)&lt;0.5,-1,1))^2))),2))</f>
        <v>—</v>
      </c>
      <c r="AI54" s="298" t="str">
        <f aca="false">IF(OR(Calculator!$E$19&lt;&gt;"YES",Calculator!$B$31&lt;Calculator!$G$19),"—",ROUND((1+SQRT(((50*POWER(80,POWER(COS(PI()*MOD(Calculator!$B$31/Calculator!$F$19,1)),2))-$C54)^2+(1500*ABS(SIN(2*PI()*MOD(Calculator!$B$31/Calculator!$F$19,1)))*IF(MOD(Calculator!$B$31/Calculator!$F$19,1)&lt;0.5,-1,1))^2)/((50*POWER(80,POWER(COS(PI()*MOD(Calculator!$B$31/Calculator!$F$19,1)),2))+$C54)^2+(1500*ABS(SIN(2*PI()*MOD(Calculator!$B$31/Calculator!$F$19,1)))*IF(MOD(Calculator!$B$31/Calculator!$F$19,1)&lt;0.5,-1,1))^2)))/(1-SQRT(((50*POWER(80,POWER(COS(PI()*MOD(Calculator!$B$31/Calculator!$F$19,1)),2))-$C54)^2+(1500*ABS(SIN(2*PI()*MOD(Calculator!$B$31/Calculator!$F$19,1)))*IF(MOD(Calculator!$B$31/Calculator!$F$19,1)&lt;0.5,-1,1))^2)/((50*POWER(80,POWER(COS(PI()*MOD(Calculator!$B$31/Calculator!$F$19,1)),2))+$C54)^2+(1500*ABS(SIN(2*PI()*MOD(Calculator!$B$31/Calculator!$F$19,1)))*IF(MOD(Calculator!$B$31/Calculator!$F$19,1)&lt;0.5,-1,1))^2))),2))</f>
        <v>—</v>
      </c>
      <c r="AJ54" s="298" t="str">
        <f aca="false">IF(OR(Calculator!$E$20&lt;&gt;"YES",Calculator!$B$31&lt;Calculator!$G$20),"—",ROUND((1+SQRT(((50*POWER(80,POWER(COS(PI()*MOD(Calculator!$B$31/Calculator!$F$20,1)),2))-$C54)^2+(1500*ABS(SIN(2*PI()*MOD(Calculator!$B$31/Calculator!$F$20,1)))*IF(MOD(Calculator!$B$31/Calculator!$F$20,1)&lt;0.5,-1,1))^2)/((50*POWER(80,POWER(COS(PI()*MOD(Calculator!$B$31/Calculator!$F$20,1)),2))+$C54)^2+(1500*ABS(SIN(2*PI()*MOD(Calculator!$B$31/Calculator!$F$20,1)))*IF(MOD(Calculator!$B$31/Calculator!$F$20,1)&lt;0.5,-1,1))^2)))/(1-SQRT(((50*POWER(80,POWER(COS(PI()*MOD(Calculator!$B$31/Calculator!$F$20,1)),2))-$C54)^2+(1500*ABS(SIN(2*PI()*MOD(Calculator!$B$31/Calculator!$F$20,1)))*IF(MOD(Calculator!$B$31/Calculator!$F$20,1)&lt;0.5,-1,1))^2)/((50*POWER(80,POWER(COS(PI()*MOD(Calculator!$B$31/Calculator!$F$20,1)),2))+$C54)^2+(1500*ABS(SIN(2*PI()*MOD(Calculator!$B$31/Calculator!$F$20,1)))*IF(MOD(Calculator!$B$31/Calculator!$F$20,1)&lt;0.5,-1,1))^2))),2))</f>
        <v>—</v>
      </c>
      <c r="AK54" s="298" t="str">
        <f aca="false">IF(OR(Calculator!$E$21&lt;&gt;"YES",Calculator!$B$31&lt;Calculator!$G$21),"—",ROUND((1+SQRT(((50*POWER(80,POWER(COS(PI()*MOD(Calculator!$B$31/Calculator!$F$21,1)),2))-$C54)^2+(1500*ABS(SIN(2*PI()*MOD(Calculator!$B$31/Calculator!$F$21,1)))*IF(MOD(Calculator!$B$31/Calculator!$F$21,1)&lt;0.5,-1,1))^2)/((50*POWER(80,POWER(COS(PI()*MOD(Calculator!$B$31/Calculator!$F$21,1)),2))+$C54)^2+(1500*ABS(SIN(2*PI()*MOD(Calculator!$B$31/Calculator!$F$21,1)))*IF(MOD(Calculator!$B$31/Calculator!$F$21,1)&lt;0.5,-1,1))^2)))/(1-SQRT(((50*POWER(80,POWER(COS(PI()*MOD(Calculator!$B$31/Calculator!$F$21,1)),2))-$C54)^2+(1500*ABS(SIN(2*PI()*MOD(Calculator!$B$31/Calculator!$F$21,1)))*IF(MOD(Calculator!$B$31/Calculator!$F$21,1)&lt;0.5,-1,1))^2)/((50*POWER(80,POWER(COS(PI()*MOD(Calculator!$B$31/Calculator!$F$21,1)),2))+$C54)^2+(1500*ABS(SIN(2*PI()*MOD(Calculator!$B$31/Calculator!$F$21,1)))*IF(MOD(Calculator!$B$31/Calculator!$F$21,1)&lt;0.5,-1,1))^2))),2))</f>
        <v>—</v>
      </c>
      <c r="AL54" s="298" t="str">
        <f aca="false">IF(OR(Calculator!$E$22&lt;&gt;"YES",Calculator!$B$31&lt;Calculator!$G$22),"—",ROUND((1+SQRT(((50*POWER(80,POWER(COS(PI()*MOD(Calculator!$B$31/Calculator!$F$22,1)),2))-$C54)^2+(1500*ABS(SIN(2*PI()*MOD(Calculator!$B$31/Calculator!$F$22,1)))*IF(MOD(Calculator!$B$31/Calculator!$F$22,1)&lt;0.5,-1,1))^2)/((50*POWER(80,POWER(COS(PI()*MOD(Calculator!$B$31/Calculator!$F$22,1)),2))+$C54)^2+(1500*ABS(SIN(2*PI()*MOD(Calculator!$B$31/Calculator!$F$22,1)))*IF(MOD(Calculator!$B$31/Calculator!$F$22,1)&lt;0.5,-1,1))^2)))/(1-SQRT(((50*POWER(80,POWER(COS(PI()*MOD(Calculator!$B$31/Calculator!$F$22,1)),2))-$C54)^2+(1500*ABS(SIN(2*PI()*MOD(Calculator!$B$31/Calculator!$F$22,1)))*IF(MOD(Calculator!$B$31/Calculator!$F$22,1)&lt;0.5,-1,1))^2)/((50*POWER(80,POWER(COS(PI()*MOD(Calculator!$B$31/Calculator!$F$22,1)),2))+$C54)^2+(1500*ABS(SIN(2*PI()*MOD(Calculator!$B$31/Calculator!$F$22,1)))*IF(MOD(Calculator!$B$31/Calculator!$F$22,1)&lt;0.5,-1,1))^2))),2))</f>
        <v>—</v>
      </c>
      <c r="AM54" s="293" t="n">
        <f aca="false">IFERROR(ROUND((IF(ISNUMBER(AB54),AB54,0)+IF(ISNUMBER(AC54),AC54,0)+IF(ISNUMBER(AD54),AD54,0)+IF(ISNUMBER(AE54),AE54,0)+IF(ISNUMBER(AF54),AF54,0)+IF(ISNUMBER(AG54),AG54,0)+IF(ISNUMBER(AH54),AH54,0)+IF(ISNUMBER(AI54),AI54,0)+IF(ISNUMBER(AJ54),AJ54,0)+IF(ISNUMBER(AK54),AK54,0)+IF(ISNUMBER(AL54),AL54,0))/(IF(ISNUMBER(AB54),1,0)+IF(ISNUMBER(AC54),1,0)+IF(ISNUMBER(AD54),1,0)+IF(ISNUMBER(AE54),1,0)+IF(ISNUMBER(AF54),1,0)+IF(ISNUMBER(AG54),1,0)+IF(ISNUMBER(AH54),1,0)+IF(ISNUMBER(AI54),1,0)+IF(ISNUMBER(AJ54),1,0)+IF(ISNUMBER(AK54),1,0)+IF(ISNUMBER(AL54),1,0)),4),"")</f>
        <v>16.97</v>
      </c>
      <c r="AN54" s="299" t="str">
        <f aca="false">IF(OR(Calculator!$E$12&lt;&gt;"YES",Calculator!$B$32&lt;Calculator!$G$12),"—",ROUND((1+SQRT(((50*POWER(80,POWER(COS(PI()*MOD(Calculator!$B$32/Calculator!$F$12,1)),2))-$C54)^2+(1500*ABS(SIN(2*PI()*MOD(Calculator!$B$32/Calculator!$F$12,1)))*IF(MOD(Calculator!$B$32/Calculator!$F$12,1)&lt;0.5,-1,1))^2)/((50*POWER(80,POWER(COS(PI()*MOD(Calculator!$B$32/Calculator!$F$12,1)),2))+$C54)^2+(1500*ABS(SIN(2*PI()*MOD(Calculator!$B$32/Calculator!$F$12,1)))*IF(MOD(Calculator!$B$32/Calculator!$F$12,1)&lt;0.5,-1,1))^2)))/(1-SQRT(((50*POWER(80,POWER(COS(PI()*MOD(Calculator!$B$32/Calculator!$F$12,1)),2))-$C54)^2+(1500*ABS(SIN(2*PI()*MOD(Calculator!$B$32/Calculator!$F$12,1)))*IF(MOD(Calculator!$B$32/Calculator!$F$12,1)&lt;0.5,-1,1))^2)/((50*POWER(80,POWER(COS(PI()*MOD(Calculator!$B$32/Calculator!$F$12,1)),2))+$C54)^2+(1500*ABS(SIN(2*PI()*MOD(Calculator!$B$32/Calculator!$F$12,1)))*IF(MOD(Calculator!$B$32/Calculator!$F$12,1)&lt;0.5,-1,1))^2))),2))</f>
        <v>—</v>
      </c>
      <c r="AO54" s="299" t="str">
        <f aca="false">IF(OR(Calculator!$E$13&lt;&gt;"YES",Calculator!$B$32&lt;Calculator!$G$13),"—",ROUND((1+SQRT(((50*POWER(80,POWER(COS(PI()*MOD(Calculator!$B$32/Calculator!$F$13,1)),2))-$C54)^2+(1500*ABS(SIN(2*PI()*MOD(Calculator!$B$32/Calculator!$F$13,1)))*IF(MOD(Calculator!$B$32/Calculator!$F$13,1)&lt;0.5,-1,1))^2)/((50*POWER(80,POWER(COS(PI()*MOD(Calculator!$B$32/Calculator!$F$13,1)),2))+$C54)^2+(1500*ABS(SIN(2*PI()*MOD(Calculator!$B$32/Calculator!$F$13,1)))*IF(MOD(Calculator!$B$32/Calculator!$F$13,1)&lt;0.5,-1,1))^2)))/(1-SQRT(((50*POWER(80,POWER(COS(PI()*MOD(Calculator!$B$32/Calculator!$F$13,1)),2))-$C54)^2+(1500*ABS(SIN(2*PI()*MOD(Calculator!$B$32/Calculator!$F$13,1)))*IF(MOD(Calculator!$B$32/Calculator!$F$13,1)&lt;0.5,-1,1))^2)/((50*POWER(80,POWER(COS(PI()*MOD(Calculator!$B$32/Calculator!$F$13,1)),2))+$C54)^2+(1500*ABS(SIN(2*PI()*MOD(Calculator!$B$32/Calculator!$F$13,1)))*IF(MOD(Calculator!$B$32/Calculator!$F$13,1)&lt;0.5,-1,1))^2))),2))</f>
        <v>—</v>
      </c>
      <c r="AP54" s="299" t="str">
        <f aca="false">IF(OR(Calculator!$E$14&lt;&gt;"YES",Calculator!$B$32&lt;Calculator!$G$14),"—",ROUND((1+SQRT(((50*POWER(80,POWER(COS(PI()*MOD(Calculator!$B$32/Calculator!$F$14,1)),2))-$C54)^2+(1500*ABS(SIN(2*PI()*MOD(Calculator!$B$32/Calculator!$F$14,1)))*IF(MOD(Calculator!$B$32/Calculator!$F$14,1)&lt;0.5,-1,1))^2)/((50*POWER(80,POWER(COS(PI()*MOD(Calculator!$B$32/Calculator!$F$14,1)),2))+$C54)^2+(1500*ABS(SIN(2*PI()*MOD(Calculator!$B$32/Calculator!$F$14,1)))*IF(MOD(Calculator!$B$32/Calculator!$F$14,1)&lt;0.5,-1,1))^2)))/(1-SQRT(((50*POWER(80,POWER(COS(PI()*MOD(Calculator!$B$32/Calculator!$F$14,1)),2))-$C54)^2+(1500*ABS(SIN(2*PI()*MOD(Calculator!$B$32/Calculator!$F$14,1)))*IF(MOD(Calculator!$B$32/Calculator!$F$14,1)&lt;0.5,-1,1))^2)/((50*POWER(80,POWER(COS(PI()*MOD(Calculator!$B$32/Calculator!$F$14,1)),2))+$C54)^2+(1500*ABS(SIN(2*PI()*MOD(Calculator!$B$32/Calculator!$F$14,1)))*IF(MOD(Calculator!$B$32/Calculator!$F$14,1)&lt;0.5,-1,1))^2))),2))</f>
        <v>—</v>
      </c>
      <c r="AQ54" s="299" t="n">
        <f aca="false">IF(OR(Calculator!$E$15&lt;&gt;"YES",Calculator!$B$32&lt;Calculator!$G$15),"—",ROUND((1+SQRT(((50*POWER(80,POWER(COS(PI()*MOD(Calculator!$B$32/Calculator!$F$15,1)),2))-$C54)^2+(1500*ABS(SIN(2*PI()*MOD(Calculator!$B$32/Calculator!$F$15,1)))*IF(MOD(Calculator!$B$32/Calculator!$F$15,1)&lt;0.5,-1,1))^2)/((50*POWER(80,POWER(COS(PI()*MOD(Calculator!$B$32/Calculator!$F$15,1)),2))+$C54)^2+(1500*ABS(SIN(2*PI()*MOD(Calculator!$B$32/Calculator!$F$15,1)))*IF(MOD(Calculator!$B$32/Calculator!$F$15,1)&lt;0.5,-1,1))^2)))/(1-SQRT(((50*POWER(80,POWER(COS(PI()*MOD(Calculator!$B$32/Calculator!$F$15,1)),2))-$C54)^2+(1500*ABS(SIN(2*PI()*MOD(Calculator!$B$32/Calculator!$F$15,1)))*IF(MOD(Calculator!$B$32/Calculator!$F$15,1)&lt;0.5,-1,1))^2)/((50*POWER(80,POWER(COS(PI()*MOD(Calculator!$B$32/Calculator!$F$15,1)),2))+$C54)^2+(1500*ABS(SIN(2*PI()*MOD(Calculator!$B$32/Calculator!$F$15,1)))*IF(MOD(Calculator!$B$32/Calculator!$F$15,1)&lt;0.5,-1,1))^2))),2))</f>
        <v>3.06</v>
      </c>
      <c r="AR54" s="299" t="str">
        <f aca="false">IF(OR(Calculator!$E$16&lt;&gt;"YES",Calculator!$B$32&lt;Calculator!$G$16),"—",ROUND((1+SQRT(((50*POWER(80,POWER(COS(PI()*MOD(Calculator!$B$32/Calculator!$F$16,1)),2))-$C54)^2+(1500*ABS(SIN(2*PI()*MOD(Calculator!$B$32/Calculator!$F$16,1)))*IF(MOD(Calculator!$B$32/Calculator!$F$16,1)&lt;0.5,-1,1))^2)/((50*POWER(80,POWER(COS(PI()*MOD(Calculator!$B$32/Calculator!$F$16,1)),2))+$C54)^2+(1500*ABS(SIN(2*PI()*MOD(Calculator!$B$32/Calculator!$F$16,1)))*IF(MOD(Calculator!$B$32/Calculator!$F$16,1)&lt;0.5,-1,1))^2)))/(1-SQRT(((50*POWER(80,POWER(COS(PI()*MOD(Calculator!$B$32/Calculator!$F$16,1)),2))-$C54)^2+(1500*ABS(SIN(2*PI()*MOD(Calculator!$B$32/Calculator!$F$16,1)))*IF(MOD(Calculator!$B$32/Calculator!$F$16,1)&lt;0.5,-1,1))^2)/((50*POWER(80,POWER(COS(PI()*MOD(Calculator!$B$32/Calculator!$F$16,1)),2))+$C54)^2+(1500*ABS(SIN(2*PI()*MOD(Calculator!$B$32/Calculator!$F$16,1)))*IF(MOD(Calculator!$B$32/Calculator!$F$16,1)&lt;0.5,-1,1))^2))),2))</f>
        <v>—</v>
      </c>
      <c r="AS54" s="299" t="n">
        <f aca="false">IF(OR(Calculator!$E$17&lt;&gt;"YES",Calculator!$B$32&lt;Calculator!$G$17),"—",ROUND((1+SQRT(((50*POWER(80,POWER(COS(PI()*MOD(Calculator!$B$32/Calculator!$F$17,1)),2))-$C54)^2+(1500*ABS(SIN(2*PI()*MOD(Calculator!$B$32/Calculator!$F$17,1)))*IF(MOD(Calculator!$B$32/Calculator!$F$17,1)&lt;0.5,-1,1))^2)/((50*POWER(80,POWER(COS(PI()*MOD(Calculator!$B$32/Calculator!$F$17,1)),2))+$C54)^2+(1500*ABS(SIN(2*PI()*MOD(Calculator!$B$32/Calculator!$F$17,1)))*IF(MOD(Calculator!$B$32/Calculator!$F$17,1)&lt;0.5,-1,1))^2)))/(1-SQRT(((50*POWER(80,POWER(COS(PI()*MOD(Calculator!$B$32/Calculator!$F$17,1)),2))-$C54)^2+(1500*ABS(SIN(2*PI()*MOD(Calculator!$B$32/Calculator!$F$17,1)))*IF(MOD(Calculator!$B$32/Calculator!$F$17,1)&lt;0.5,-1,1))^2)/((50*POWER(80,POWER(COS(PI()*MOD(Calculator!$B$32/Calculator!$F$17,1)),2))+$C54)^2+(1500*ABS(SIN(2*PI()*MOD(Calculator!$B$32/Calculator!$F$17,1)))*IF(MOD(Calculator!$B$32/Calculator!$F$17,1)&lt;0.5,-1,1))^2))),2))</f>
        <v>15.96</v>
      </c>
      <c r="AT54" s="299" t="str">
        <f aca="false">IF(OR(Calculator!$E$18&lt;&gt;"YES",Calculator!$B$32&lt;Calculator!$G$18),"—",ROUND((1+SQRT(((50*POWER(80,POWER(COS(PI()*MOD(Calculator!$B$32/Calculator!$F$18,1)),2))-$C54)^2+(1500*ABS(SIN(2*PI()*MOD(Calculator!$B$32/Calculator!$F$18,1)))*IF(MOD(Calculator!$B$32/Calculator!$F$18,1)&lt;0.5,-1,1))^2)/((50*POWER(80,POWER(COS(PI()*MOD(Calculator!$B$32/Calculator!$F$18,1)),2))+$C54)^2+(1500*ABS(SIN(2*PI()*MOD(Calculator!$B$32/Calculator!$F$18,1)))*IF(MOD(Calculator!$B$32/Calculator!$F$18,1)&lt;0.5,-1,1))^2)))/(1-SQRT(((50*POWER(80,POWER(COS(PI()*MOD(Calculator!$B$32/Calculator!$F$18,1)),2))-$C54)^2+(1500*ABS(SIN(2*PI()*MOD(Calculator!$B$32/Calculator!$F$18,1)))*IF(MOD(Calculator!$B$32/Calculator!$F$18,1)&lt;0.5,-1,1))^2)/((50*POWER(80,POWER(COS(PI()*MOD(Calculator!$B$32/Calculator!$F$18,1)),2))+$C54)^2+(1500*ABS(SIN(2*PI()*MOD(Calculator!$B$32/Calculator!$F$18,1)))*IF(MOD(Calculator!$B$32/Calculator!$F$18,1)&lt;0.5,-1,1))^2))),2))</f>
        <v>—</v>
      </c>
      <c r="AU54" s="299" t="str">
        <f aca="false">IF(OR(Calculator!$E$19&lt;&gt;"YES",Calculator!$B$32&lt;Calculator!$G$19),"—",ROUND((1+SQRT(((50*POWER(80,POWER(COS(PI()*MOD(Calculator!$B$32/Calculator!$F$19,1)),2))-$C54)^2+(1500*ABS(SIN(2*PI()*MOD(Calculator!$B$32/Calculator!$F$19,1)))*IF(MOD(Calculator!$B$32/Calculator!$F$19,1)&lt;0.5,-1,1))^2)/((50*POWER(80,POWER(COS(PI()*MOD(Calculator!$B$32/Calculator!$F$19,1)),2))+$C54)^2+(1500*ABS(SIN(2*PI()*MOD(Calculator!$B$32/Calculator!$F$19,1)))*IF(MOD(Calculator!$B$32/Calculator!$F$19,1)&lt;0.5,-1,1))^2)))/(1-SQRT(((50*POWER(80,POWER(COS(PI()*MOD(Calculator!$B$32/Calculator!$F$19,1)),2))-$C54)^2+(1500*ABS(SIN(2*PI()*MOD(Calculator!$B$32/Calculator!$F$19,1)))*IF(MOD(Calculator!$B$32/Calculator!$F$19,1)&lt;0.5,-1,1))^2)/((50*POWER(80,POWER(COS(PI()*MOD(Calculator!$B$32/Calculator!$F$19,1)),2))+$C54)^2+(1500*ABS(SIN(2*PI()*MOD(Calculator!$B$32/Calculator!$F$19,1)))*IF(MOD(Calculator!$B$32/Calculator!$F$19,1)&lt;0.5,-1,1))^2))),2))</f>
        <v>—</v>
      </c>
      <c r="AV54" s="299" t="str">
        <f aca="false">IF(OR(Calculator!$E$20&lt;&gt;"YES",Calculator!$B$32&lt;Calculator!$G$20),"—",ROUND((1+SQRT(((50*POWER(80,POWER(COS(PI()*MOD(Calculator!$B$32/Calculator!$F$20,1)),2))-$C54)^2+(1500*ABS(SIN(2*PI()*MOD(Calculator!$B$32/Calculator!$F$20,1)))*IF(MOD(Calculator!$B$32/Calculator!$F$20,1)&lt;0.5,-1,1))^2)/((50*POWER(80,POWER(COS(PI()*MOD(Calculator!$B$32/Calculator!$F$20,1)),2))+$C54)^2+(1500*ABS(SIN(2*PI()*MOD(Calculator!$B$32/Calculator!$F$20,1)))*IF(MOD(Calculator!$B$32/Calculator!$F$20,1)&lt;0.5,-1,1))^2)))/(1-SQRT(((50*POWER(80,POWER(COS(PI()*MOD(Calculator!$B$32/Calculator!$F$20,1)),2))-$C54)^2+(1500*ABS(SIN(2*PI()*MOD(Calculator!$B$32/Calculator!$F$20,1)))*IF(MOD(Calculator!$B$32/Calculator!$F$20,1)&lt;0.5,-1,1))^2)/((50*POWER(80,POWER(COS(PI()*MOD(Calculator!$B$32/Calculator!$F$20,1)),2))+$C54)^2+(1500*ABS(SIN(2*PI()*MOD(Calculator!$B$32/Calculator!$F$20,1)))*IF(MOD(Calculator!$B$32/Calculator!$F$20,1)&lt;0.5,-1,1))^2))),2))</f>
        <v>—</v>
      </c>
      <c r="AW54" s="299" t="str">
        <f aca="false">IF(OR(Calculator!$E$21&lt;&gt;"YES",Calculator!$B$32&lt;Calculator!$G$21),"—",ROUND((1+SQRT(((50*POWER(80,POWER(COS(PI()*MOD(Calculator!$B$32/Calculator!$F$21,1)),2))-$C54)^2+(1500*ABS(SIN(2*PI()*MOD(Calculator!$B$32/Calculator!$F$21,1)))*IF(MOD(Calculator!$B$32/Calculator!$F$21,1)&lt;0.5,-1,1))^2)/((50*POWER(80,POWER(COS(PI()*MOD(Calculator!$B$32/Calculator!$F$21,1)),2))+$C54)^2+(1500*ABS(SIN(2*PI()*MOD(Calculator!$B$32/Calculator!$F$21,1)))*IF(MOD(Calculator!$B$32/Calculator!$F$21,1)&lt;0.5,-1,1))^2)))/(1-SQRT(((50*POWER(80,POWER(COS(PI()*MOD(Calculator!$B$32/Calculator!$F$21,1)),2))-$C54)^2+(1500*ABS(SIN(2*PI()*MOD(Calculator!$B$32/Calculator!$F$21,1)))*IF(MOD(Calculator!$B$32/Calculator!$F$21,1)&lt;0.5,-1,1))^2)/((50*POWER(80,POWER(COS(PI()*MOD(Calculator!$B$32/Calculator!$F$21,1)),2))+$C54)^2+(1500*ABS(SIN(2*PI()*MOD(Calculator!$B$32/Calculator!$F$21,1)))*IF(MOD(Calculator!$B$32/Calculator!$F$21,1)&lt;0.5,-1,1))^2))),2))</f>
        <v>—</v>
      </c>
      <c r="AX54" s="299" t="str">
        <f aca="false">IF(OR(Calculator!$E$22&lt;&gt;"YES",Calculator!$B$32&lt;Calculator!$G$22),"—",ROUND((1+SQRT(((50*POWER(80,POWER(COS(PI()*MOD(Calculator!$B$32/Calculator!$F$22,1)),2))-$C54)^2+(1500*ABS(SIN(2*PI()*MOD(Calculator!$B$32/Calculator!$F$22,1)))*IF(MOD(Calculator!$B$32/Calculator!$F$22,1)&lt;0.5,-1,1))^2)/((50*POWER(80,POWER(COS(PI()*MOD(Calculator!$B$32/Calculator!$F$22,1)),2))+$C54)^2+(1500*ABS(SIN(2*PI()*MOD(Calculator!$B$32/Calculator!$F$22,1)))*IF(MOD(Calculator!$B$32/Calculator!$F$22,1)&lt;0.5,-1,1))^2)))/(1-SQRT(((50*POWER(80,POWER(COS(PI()*MOD(Calculator!$B$32/Calculator!$F$22,1)),2))-$C54)^2+(1500*ABS(SIN(2*PI()*MOD(Calculator!$B$32/Calculator!$F$22,1)))*IF(MOD(Calculator!$B$32/Calculator!$F$22,1)&lt;0.5,-1,1))^2)/((50*POWER(80,POWER(COS(PI()*MOD(Calculator!$B$32/Calculator!$F$22,1)),2))+$C54)^2+(1500*ABS(SIN(2*PI()*MOD(Calculator!$B$32/Calculator!$F$22,1)))*IF(MOD(Calculator!$B$32/Calculator!$F$22,1)&lt;0.5,-1,1))^2))),2))</f>
        <v>—</v>
      </c>
      <c r="AY54" s="293" t="n">
        <f aca="false">IFERROR(ROUND((IF(ISNUMBER(AN54),AN54,0)+IF(ISNUMBER(AO54),AO54,0)+IF(ISNUMBER(AP54),AP54,0)+IF(ISNUMBER(AQ54),AQ54,0)+IF(ISNUMBER(AR54),AR54,0)+IF(ISNUMBER(AS54),AS54,0)+IF(ISNUMBER(AT54),AT54,0)+IF(ISNUMBER(AU54),AU54,0)+IF(ISNUMBER(AV54),AV54,0)+IF(ISNUMBER(AW54),AW54,0)+IF(ISNUMBER(AX54),AX54,0))/(IF(ISNUMBER(AN54),1,0)+IF(ISNUMBER(AO54),1,0)+IF(ISNUMBER(AP54),1,0)+IF(ISNUMBER(AQ54),1,0)+IF(ISNUMBER(AR54),1,0)+IF(ISNUMBER(AS54),1,0)+IF(ISNUMBER(AT54),1,0)+IF(ISNUMBER(AU54),1,0)+IF(ISNUMBER(AV54),1,0)+IF(ISNUMBER(AW54),1,0)+IF(ISNUMBER(AX54),1,0)),4),"")</f>
        <v>9.51</v>
      </c>
      <c r="AZ54" s="299" t="str">
        <f aca="false">IF(OR(Calculator!$E$12&lt;&gt;"YES",Calculator!$B$33&lt;Calculator!$G$12),"—",ROUND((1+SQRT(((50*POWER(80,POWER(COS(PI()*MOD(Calculator!$B$33/Calculator!$F$12,1)),2))-$C54)^2+(1500*ABS(SIN(2*PI()*MOD(Calculator!$B$33/Calculator!$F$12,1)))*IF(MOD(Calculator!$B$33/Calculator!$F$12,1)&lt;0.5,-1,1))^2)/((50*POWER(80,POWER(COS(PI()*MOD(Calculator!$B$33/Calculator!$F$12,1)),2))+$C54)^2+(1500*ABS(SIN(2*PI()*MOD(Calculator!$B$33/Calculator!$F$12,1)))*IF(MOD(Calculator!$B$33/Calculator!$F$12,1)&lt;0.5,-1,1))^2)))/(1-SQRT(((50*POWER(80,POWER(COS(PI()*MOD(Calculator!$B$33/Calculator!$F$12,1)),2))-$C54)^2+(1500*ABS(SIN(2*PI()*MOD(Calculator!$B$33/Calculator!$F$12,1)))*IF(MOD(Calculator!$B$33/Calculator!$F$12,1)&lt;0.5,-1,1))^2)/((50*POWER(80,POWER(COS(PI()*MOD(Calculator!$B$33/Calculator!$F$12,1)),2))+$C54)^2+(1500*ABS(SIN(2*PI()*MOD(Calculator!$B$33/Calculator!$F$12,1)))*IF(MOD(Calculator!$B$33/Calculator!$F$12,1)&lt;0.5,-1,1))^2))),2))</f>
        <v>—</v>
      </c>
      <c r="BA54" s="299" t="str">
        <f aca="false">IF(OR(Calculator!$E$13&lt;&gt;"YES",Calculator!$B$33&lt;Calculator!$G$13),"—",ROUND((1+SQRT(((50*POWER(80,POWER(COS(PI()*MOD(Calculator!$B$33/Calculator!$F$13,1)),2))-$C54)^2+(1500*ABS(SIN(2*PI()*MOD(Calculator!$B$33/Calculator!$F$13,1)))*IF(MOD(Calculator!$B$33/Calculator!$F$13,1)&lt;0.5,-1,1))^2)/((50*POWER(80,POWER(COS(PI()*MOD(Calculator!$B$33/Calculator!$F$13,1)),2))+$C54)^2+(1500*ABS(SIN(2*PI()*MOD(Calculator!$B$33/Calculator!$F$13,1)))*IF(MOD(Calculator!$B$33/Calculator!$F$13,1)&lt;0.5,-1,1))^2)))/(1-SQRT(((50*POWER(80,POWER(COS(PI()*MOD(Calculator!$B$33/Calculator!$F$13,1)),2))-$C54)^2+(1500*ABS(SIN(2*PI()*MOD(Calculator!$B$33/Calculator!$F$13,1)))*IF(MOD(Calculator!$B$33/Calculator!$F$13,1)&lt;0.5,-1,1))^2)/((50*POWER(80,POWER(COS(PI()*MOD(Calculator!$B$33/Calculator!$F$13,1)),2))+$C54)^2+(1500*ABS(SIN(2*PI()*MOD(Calculator!$B$33/Calculator!$F$13,1)))*IF(MOD(Calculator!$B$33/Calculator!$F$13,1)&lt;0.5,-1,1))^2))),2))</f>
        <v>—</v>
      </c>
      <c r="BB54" s="299" t="str">
        <f aca="false">IF(OR(Calculator!$E$14&lt;&gt;"YES",Calculator!$B$33&lt;Calculator!$G$14),"—",ROUND((1+SQRT(((50*POWER(80,POWER(COS(PI()*MOD(Calculator!$B$33/Calculator!$F$14,1)),2))-$C54)^2+(1500*ABS(SIN(2*PI()*MOD(Calculator!$B$33/Calculator!$F$14,1)))*IF(MOD(Calculator!$B$33/Calculator!$F$14,1)&lt;0.5,-1,1))^2)/((50*POWER(80,POWER(COS(PI()*MOD(Calculator!$B$33/Calculator!$F$14,1)),2))+$C54)^2+(1500*ABS(SIN(2*PI()*MOD(Calculator!$B$33/Calculator!$F$14,1)))*IF(MOD(Calculator!$B$33/Calculator!$F$14,1)&lt;0.5,-1,1))^2)))/(1-SQRT(((50*POWER(80,POWER(COS(PI()*MOD(Calculator!$B$33/Calculator!$F$14,1)),2))-$C54)^2+(1500*ABS(SIN(2*PI()*MOD(Calculator!$B$33/Calculator!$F$14,1)))*IF(MOD(Calculator!$B$33/Calculator!$F$14,1)&lt;0.5,-1,1))^2)/((50*POWER(80,POWER(COS(PI()*MOD(Calculator!$B$33/Calculator!$F$14,1)),2))+$C54)^2+(1500*ABS(SIN(2*PI()*MOD(Calculator!$B$33/Calculator!$F$14,1)))*IF(MOD(Calculator!$B$33/Calculator!$F$14,1)&lt;0.5,-1,1))^2))),2))</f>
        <v>—</v>
      </c>
      <c r="BC54" s="299" t="n">
        <f aca="false">IF(OR(Calculator!$E$15&lt;&gt;"YES",Calculator!$B$33&lt;Calculator!$G$15),"—",ROUND((1+SQRT(((50*POWER(80,POWER(COS(PI()*MOD(Calculator!$B$33/Calculator!$F$15,1)),2))-$C54)^2+(1500*ABS(SIN(2*PI()*MOD(Calculator!$B$33/Calculator!$F$15,1)))*IF(MOD(Calculator!$B$33/Calculator!$F$15,1)&lt;0.5,-1,1))^2)/((50*POWER(80,POWER(COS(PI()*MOD(Calculator!$B$33/Calculator!$F$15,1)),2))+$C54)^2+(1500*ABS(SIN(2*PI()*MOD(Calculator!$B$33/Calculator!$F$15,1)))*IF(MOD(Calculator!$B$33/Calculator!$F$15,1)&lt;0.5,-1,1))^2)))/(1-SQRT(((50*POWER(80,POWER(COS(PI()*MOD(Calculator!$B$33/Calculator!$F$15,1)),2))-$C54)^2+(1500*ABS(SIN(2*PI()*MOD(Calculator!$B$33/Calculator!$F$15,1)))*IF(MOD(Calculator!$B$33/Calculator!$F$15,1)&lt;0.5,-1,1))^2)/((50*POWER(80,POWER(COS(PI()*MOD(Calculator!$B$33/Calculator!$F$15,1)),2))+$C54)^2+(1500*ABS(SIN(2*PI()*MOD(Calculator!$B$33/Calculator!$F$15,1)))*IF(MOD(Calculator!$B$33/Calculator!$F$15,1)&lt;0.5,-1,1))^2))),2))</f>
        <v>3.18</v>
      </c>
      <c r="BD54" s="299" t="str">
        <f aca="false">IF(OR(Calculator!$E$16&lt;&gt;"YES",Calculator!$B$33&lt;Calculator!$G$16),"—",ROUND((1+SQRT(((50*POWER(80,POWER(COS(PI()*MOD(Calculator!$B$33/Calculator!$F$16,1)),2))-$C54)^2+(1500*ABS(SIN(2*PI()*MOD(Calculator!$B$33/Calculator!$F$16,1)))*IF(MOD(Calculator!$B$33/Calculator!$F$16,1)&lt;0.5,-1,1))^2)/((50*POWER(80,POWER(COS(PI()*MOD(Calculator!$B$33/Calculator!$F$16,1)),2))+$C54)^2+(1500*ABS(SIN(2*PI()*MOD(Calculator!$B$33/Calculator!$F$16,1)))*IF(MOD(Calculator!$B$33/Calculator!$F$16,1)&lt;0.5,-1,1))^2)))/(1-SQRT(((50*POWER(80,POWER(COS(PI()*MOD(Calculator!$B$33/Calculator!$F$16,1)),2))-$C54)^2+(1500*ABS(SIN(2*PI()*MOD(Calculator!$B$33/Calculator!$F$16,1)))*IF(MOD(Calculator!$B$33/Calculator!$F$16,1)&lt;0.5,-1,1))^2)/((50*POWER(80,POWER(COS(PI()*MOD(Calculator!$B$33/Calculator!$F$16,1)),2))+$C54)^2+(1500*ABS(SIN(2*PI()*MOD(Calculator!$B$33/Calculator!$F$16,1)))*IF(MOD(Calculator!$B$33/Calculator!$F$16,1)&lt;0.5,-1,1))^2))),2))</f>
        <v>—</v>
      </c>
      <c r="BE54" s="299" t="n">
        <f aca="false">IF(OR(Calculator!$E$17&lt;&gt;"YES",Calculator!$B$33&lt;Calculator!$G$17),"—",ROUND((1+SQRT(((50*POWER(80,POWER(COS(PI()*MOD(Calculator!$B$33/Calculator!$F$17,1)),2))-$C54)^2+(1500*ABS(SIN(2*PI()*MOD(Calculator!$B$33/Calculator!$F$17,1)))*IF(MOD(Calculator!$B$33/Calculator!$F$17,1)&lt;0.5,-1,1))^2)/((50*POWER(80,POWER(COS(PI()*MOD(Calculator!$B$33/Calculator!$F$17,1)),2))+$C54)^2+(1500*ABS(SIN(2*PI()*MOD(Calculator!$B$33/Calculator!$F$17,1)))*IF(MOD(Calculator!$B$33/Calculator!$F$17,1)&lt;0.5,-1,1))^2)))/(1-SQRT(((50*POWER(80,POWER(COS(PI()*MOD(Calculator!$B$33/Calculator!$F$17,1)),2))-$C54)^2+(1500*ABS(SIN(2*PI()*MOD(Calculator!$B$33/Calculator!$F$17,1)))*IF(MOD(Calculator!$B$33/Calculator!$F$17,1)&lt;0.5,-1,1))^2)/((50*POWER(80,POWER(COS(PI()*MOD(Calculator!$B$33/Calculator!$F$17,1)),2))+$C54)^2+(1500*ABS(SIN(2*PI()*MOD(Calculator!$B$33/Calculator!$F$17,1)))*IF(MOD(Calculator!$B$33/Calculator!$F$17,1)&lt;0.5,-1,1))^2))),2))</f>
        <v>17.32</v>
      </c>
      <c r="BF54" s="299" t="str">
        <f aca="false">IF(OR(Calculator!$E$18&lt;&gt;"YES",Calculator!$B$33&lt;Calculator!$G$18),"—",ROUND((1+SQRT(((50*POWER(80,POWER(COS(PI()*MOD(Calculator!$B$33/Calculator!$F$18,1)),2))-$C54)^2+(1500*ABS(SIN(2*PI()*MOD(Calculator!$B$33/Calculator!$F$18,1)))*IF(MOD(Calculator!$B$33/Calculator!$F$18,1)&lt;0.5,-1,1))^2)/((50*POWER(80,POWER(COS(PI()*MOD(Calculator!$B$33/Calculator!$F$18,1)),2))+$C54)^2+(1500*ABS(SIN(2*PI()*MOD(Calculator!$B$33/Calculator!$F$18,1)))*IF(MOD(Calculator!$B$33/Calculator!$F$18,1)&lt;0.5,-1,1))^2)))/(1-SQRT(((50*POWER(80,POWER(COS(PI()*MOD(Calculator!$B$33/Calculator!$F$18,1)),2))-$C54)^2+(1500*ABS(SIN(2*PI()*MOD(Calculator!$B$33/Calculator!$F$18,1)))*IF(MOD(Calculator!$B$33/Calculator!$F$18,1)&lt;0.5,-1,1))^2)/((50*POWER(80,POWER(COS(PI()*MOD(Calculator!$B$33/Calculator!$F$18,1)),2))+$C54)^2+(1500*ABS(SIN(2*PI()*MOD(Calculator!$B$33/Calculator!$F$18,1)))*IF(MOD(Calculator!$B$33/Calculator!$F$18,1)&lt;0.5,-1,1))^2))),2))</f>
        <v>—</v>
      </c>
      <c r="BG54" s="299" t="str">
        <f aca="false">IF(OR(Calculator!$E$19&lt;&gt;"YES",Calculator!$B$33&lt;Calculator!$G$19),"—",ROUND((1+SQRT(((50*POWER(80,POWER(COS(PI()*MOD(Calculator!$B$33/Calculator!$F$19,1)),2))-$C54)^2+(1500*ABS(SIN(2*PI()*MOD(Calculator!$B$33/Calculator!$F$19,1)))*IF(MOD(Calculator!$B$33/Calculator!$F$19,1)&lt;0.5,-1,1))^2)/((50*POWER(80,POWER(COS(PI()*MOD(Calculator!$B$33/Calculator!$F$19,1)),2))+$C54)^2+(1500*ABS(SIN(2*PI()*MOD(Calculator!$B$33/Calculator!$F$19,1)))*IF(MOD(Calculator!$B$33/Calculator!$F$19,1)&lt;0.5,-1,1))^2)))/(1-SQRT(((50*POWER(80,POWER(COS(PI()*MOD(Calculator!$B$33/Calculator!$F$19,1)),2))-$C54)^2+(1500*ABS(SIN(2*PI()*MOD(Calculator!$B$33/Calculator!$F$19,1)))*IF(MOD(Calculator!$B$33/Calculator!$F$19,1)&lt;0.5,-1,1))^2)/((50*POWER(80,POWER(COS(PI()*MOD(Calculator!$B$33/Calculator!$F$19,1)),2))+$C54)^2+(1500*ABS(SIN(2*PI()*MOD(Calculator!$B$33/Calculator!$F$19,1)))*IF(MOD(Calculator!$B$33/Calculator!$F$19,1)&lt;0.5,-1,1))^2))),2))</f>
        <v>—</v>
      </c>
      <c r="BH54" s="299" t="str">
        <f aca="false">IF(OR(Calculator!$E$20&lt;&gt;"YES",Calculator!$B$33&lt;Calculator!$G$20),"—",ROUND((1+SQRT(((50*POWER(80,POWER(COS(PI()*MOD(Calculator!$B$33/Calculator!$F$20,1)),2))-$C54)^2+(1500*ABS(SIN(2*PI()*MOD(Calculator!$B$33/Calculator!$F$20,1)))*IF(MOD(Calculator!$B$33/Calculator!$F$20,1)&lt;0.5,-1,1))^2)/((50*POWER(80,POWER(COS(PI()*MOD(Calculator!$B$33/Calculator!$F$20,1)),2))+$C54)^2+(1500*ABS(SIN(2*PI()*MOD(Calculator!$B$33/Calculator!$F$20,1)))*IF(MOD(Calculator!$B$33/Calculator!$F$20,1)&lt;0.5,-1,1))^2)))/(1-SQRT(((50*POWER(80,POWER(COS(PI()*MOD(Calculator!$B$33/Calculator!$F$20,1)),2))-$C54)^2+(1500*ABS(SIN(2*PI()*MOD(Calculator!$B$33/Calculator!$F$20,1)))*IF(MOD(Calculator!$B$33/Calculator!$F$20,1)&lt;0.5,-1,1))^2)/((50*POWER(80,POWER(COS(PI()*MOD(Calculator!$B$33/Calculator!$F$20,1)),2))+$C54)^2+(1500*ABS(SIN(2*PI()*MOD(Calculator!$B$33/Calculator!$F$20,1)))*IF(MOD(Calculator!$B$33/Calculator!$F$20,1)&lt;0.5,-1,1))^2))),2))</f>
        <v>—</v>
      </c>
      <c r="BI54" s="299" t="str">
        <f aca="false">IF(OR(Calculator!$E$21&lt;&gt;"YES",Calculator!$B$33&lt;Calculator!$G$21),"—",ROUND((1+SQRT(((50*POWER(80,POWER(COS(PI()*MOD(Calculator!$B$33/Calculator!$F$21,1)),2))-$C54)^2+(1500*ABS(SIN(2*PI()*MOD(Calculator!$B$33/Calculator!$F$21,1)))*IF(MOD(Calculator!$B$33/Calculator!$F$21,1)&lt;0.5,-1,1))^2)/((50*POWER(80,POWER(COS(PI()*MOD(Calculator!$B$33/Calculator!$F$21,1)),2))+$C54)^2+(1500*ABS(SIN(2*PI()*MOD(Calculator!$B$33/Calculator!$F$21,1)))*IF(MOD(Calculator!$B$33/Calculator!$F$21,1)&lt;0.5,-1,1))^2)))/(1-SQRT(((50*POWER(80,POWER(COS(PI()*MOD(Calculator!$B$33/Calculator!$F$21,1)),2))-$C54)^2+(1500*ABS(SIN(2*PI()*MOD(Calculator!$B$33/Calculator!$F$21,1)))*IF(MOD(Calculator!$B$33/Calculator!$F$21,1)&lt;0.5,-1,1))^2)/((50*POWER(80,POWER(COS(PI()*MOD(Calculator!$B$33/Calculator!$F$21,1)),2))+$C54)^2+(1500*ABS(SIN(2*PI()*MOD(Calculator!$B$33/Calculator!$F$21,1)))*IF(MOD(Calculator!$B$33/Calculator!$F$21,1)&lt;0.5,-1,1))^2))),2))</f>
        <v>—</v>
      </c>
      <c r="BJ54" s="299" t="str">
        <f aca="false">IF(OR(Calculator!$E$22&lt;&gt;"YES",Calculator!$B$33&lt;Calculator!$G$22),"—",ROUND((1+SQRT(((50*POWER(80,POWER(COS(PI()*MOD(Calculator!$B$33/Calculator!$F$22,1)),2))-$C54)^2+(1500*ABS(SIN(2*PI()*MOD(Calculator!$B$33/Calculator!$F$22,1)))*IF(MOD(Calculator!$B$33/Calculator!$F$22,1)&lt;0.5,-1,1))^2)/((50*POWER(80,POWER(COS(PI()*MOD(Calculator!$B$33/Calculator!$F$22,1)),2))+$C54)^2+(1500*ABS(SIN(2*PI()*MOD(Calculator!$B$33/Calculator!$F$22,1)))*IF(MOD(Calculator!$B$33/Calculator!$F$22,1)&lt;0.5,-1,1))^2)))/(1-SQRT(((50*POWER(80,POWER(COS(PI()*MOD(Calculator!$B$33/Calculator!$F$22,1)),2))-$C54)^2+(1500*ABS(SIN(2*PI()*MOD(Calculator!$B$33/Calculator!$F$22,1)))*IF(MOD(Calculator!$B$33/Calculator!$F$22,1)&lt;0.5,-1,1))^2)/((50*POWER(80,POWER(COS(PI()*MOD(Calculator!$B$33/Calculator!$F$22,1)),2))+$C54)^2+(1500*ABS(SIN(2*PI()*MOD(Calculator!$B$33/Calculator!$F$22,1)))*IF(MOD(Calculator!$B$33/Calculator!$F$22,1)&lt;0.5,-1,1))^2))),2))</f>
        <v>—</v>
      </c>
      <c r="BK54" s="293" t="n">
        <f aca="false">IFERROR(ROUND((IF(ISNUMBER(AZ54),AZ54,0)+IF(ISNUMBER(BA54),BA54,0)+IF(ISNUMBER(BB54),BB54,0)+IF(ISNUMBER(BC54),BC54,0)+IF(ISNUMBER(BD54),BD54,0)+IF(ISNUMBER(BE54),BE54,0)+IF(ISNUMBER(BF54),BF54,0)+IF(ISNUMBER(BG54),BG54,0)+IF(ISNUMBER(BH54),BH54,0)+IF(ISNUMBER(BI54),BI54,0)+IF(ISNUMBER(BJ54),BJ54,0))/(IF(ISNUMBER(AZ54),1,0)+IF(ISNUMBER(BA54),1,0)+IF(ISNUMBER(BB54),1,0)+IF(ISNUMBER(BC54),1,0)+IF(ISNUMBER(BD54),1,0)+IF(ISNUMBER(BE54),1,0)+IF(ISNUMBER(BF54),1,0)+IF(ISNUMBER(BG54),1,0)+IF(ISNUMBER(BH54),1,0)+IF(ISNUMBER(BI54),1,0)+IF(ISNUMBER(BJ54),1,0)),4),"")</f>
        <v>10.25</v>
      </c>
      <c r="BM54" s="253" t="str">
        <f aca="false">IF(OR(Calculator!$E$12&lt;&gt;"YES",Calculator!$B$29&lt;Calculator!$G$12),"—",ROUND((1+SQRT(((50*POWER(80,POWER(COS(PI()*MOD(Calculator!$B$29/Calculator!$F$12,1)),2))+MIN(500,MAX(30,100*EXP(-0.3*'VSWR Calculator'!$C$24)*(1+3*ABS(MOD('VSWR Calculator'!$C$23/Calculator!$F$12/2,1)-0.5))))/'VSWR Calculator'!$C$25)-$C54)^2+(1500*ABS(SIN(2*PI()*MOD(Calculator!$B$29/Calculator!$F$12,1)))*IF(MOD(Calculator!$B$29/Calculator!$F$12,1)&lt;0.5,-1,1))^2)/SQRT(((50*POWER(80,POWER(COS(PI()*MOD(Calculator!$B$29/Calculator!$F$12,1)),2))+MIN(500,MAX(30,100*EXP(-0.3*'VSWR Calculator'!$C$24)*(1+3*ABS(MOD('VSWR Calculator'!$C$23/Calculator!$F$12/2,1)-0.5))))/'VSWR Calculator'!$C$25)+$C54)^2+(1500*ABS(SIN(2*PI()*MOD(Calculator!$B$29/Calculator!$F$12,1)))*IF(MOD(Calculator!$B$29/Calculator!$F$12,1)&lt;0.5,-1,1))^2))/(1-SQRT(((50*POWER(80,POWER(COS(PI()*MOD(Calculator!$B$29/Calculator!$F$12,1)),2))+MIN(500,MAX(30,100*EXP(-0.3*'VSWR Calculator'!$C$24)*(1+3*ABS(MOD('VSWR Calculator'!$C$23/Calculator!$F$12/2,1)-0.5))))/'VSWR Calculator'!$C$25)-$C54)^2+(1500*ABS(SIN(2*PI()*MOD(Calculator!$B$29/Calculator!$F$12,1)))*IF(MOD(Calculator!$B$29/Calculator!$F$12,1)&lt;0.5,-1,1))^2)/SQRT(((50*POWER(80,POWER(COS(PI()*MOD(Calculator!$B$29/Calculator!$F$12,1)),2))+MIN(500,MAX(30,100*EXP(-0.3*'VSWR Calculator'!$C$24)*(1+3*ABS(MOD('VSWR Calculator'!$C$23/Calculator!$F$12/2,1)-0.5))))/'VSWR Calculator'!$C$25)+$C54)^2+(1500*ABS(SIN(2*PI()*MOD(Calculator!$B$29/Calculator!$F$12,1)))*IF(MOD(Calculator!$B$29/Calculator!$F$12,1)&lt;0.5,-1,1))^2)),2))</f>
        <v>—</v>
      </c>
      <c r="BN54" s="253" t="str">
        <f aca="false">IF(OR(Calculator!$E$13&lt;&gt;"YES",Calculator!$B$29&lt;Calculator!$G$13),"—",ROUND((1+SQRT(((50*POWER(80,POWER(COS(PI()*MOD(Calculator!$B$29/Calculator!$F$13,1)),2))+MIN(500,MAX(30,100*EXP(-0.3*'VSWR Calculator'!$C$24)*(1+3*ABS(MOD('VSWR Calculator'!$C$23/Calculator!$F$13/2,1)-0.5))))/'VSWR Calculator'!$C$25)-$C54)^2+(1500*ABS(SIN(2*PI()*MOD(Calculator!$B$29/Calculator!$F$13,1)))*IF(MOD(Calculator!$B$29/Calculator!$F$13,1)&lt;0.5,-1,1))^2)/SQRT(((50*POWER(80,POWER(COS(PI()*MOD(Calculator!$B$29/Calculator!$F$13,1)),2))+MIN(500,MAX(30,100*EXP(-0.3*'VSWR Calculator'!$C$24)*(1+3*ABS(MOD('VSWR Calculator'!$C$23/Calculator!$F$13/2,1)-0.5))))/'VSWR Calculator'!$C$25)+$C54)^2+(1500*ABS(SIN(2*PI()*MOD(Calculator!$B$29/Calculator!$F$13,1)))*IF(MOD(Calculator!$B$29/Calculator!$F$13,1)&lt;0.5,-1,1))^2))/(1-SQRT(((50*POWER(80,POWER(COS(PI()*MOD(Calculator!$B$29/Calculator!$F$13,1)),2))+MIN(500,MAX(30,100*EXP(-0.3*'VSWR Calculator'!$C$24)*(1+3*ABS(MOD('VSWR Calculator'!$C$23/Calculator!$F$13/2,1)-0.5))))/'VSWR Calculator'!$C$25)-$C54)^2+(1500*ABS(SIN(2*PI()*MOD(Calculator!$B$29/Calculator!$F$13,1)))*IF(MOD(Calculator!$B$29/Calculator!$F$13,1)&lt;0.5,-1,1))^2)/SQRT(((50*POWER(80,POWER(COS(PI()*MOD(Calculator!$B$29/Calculator!$F$13,1)),2))+MIN(500,MAX(30,100*EXP(-0.3*'VSWR Calculator'!$C$24)*(1+3*ABS(MOD('VSWR Calculator'!$C$23/Calculator!$F$13/2,1)-0.5))))/'VSWR Calculator'!$C$25)+$C54)^2+(1500*ABS(SIN(2*PI()*MOD(Calculator!$B$29/Calculator!$F$13,1)))*IF(MOD(Calculator!$B$29/Calculator!$F$13,1)&lt;0.5,-1,1))^2)),2))</f>
        <v>—</v>
      </c>
      <c r="BO54" s="253" t="str">
        <f aca="false">IF(OR(Calculator!$E$14&lt;&gt;"YES",Calculator!$B$29&lt;Calculator!$G$14),"—",ROUND((1+SQRT(((50*POWER(80,POWER(COS(PI()*MOD(Calculator!$B$29/Calculator!$F$14,1)),2))+MIN(500,MAX(30,100*EXP(-0.3*'VSWR Calculator'!$C$24)*(1+3*ABS(MOD('VSWR Calculator'!$C$23/Calculator!$F$14/2,1)-0.5))))/'VSWR Calculator'!$C$25)-$C54)^2+(1500*ABS(SIN(2*PI()*MOD(Calculator!$B$29/Calculator!$F$14,1)))*IF(MOD(Calculator!$B$29/Calculator!$F$14,1)&lt;0.5,-1,1))^2)/SQRT(((50*POWER(80,POWER(COS(PI()*MOD(Calculator!$B$29/Calculator!$F$14,1)),2))+MIN(500,MAX(30,100*EXP(-0.3*'VSWR Calculator'!$C$24)*(1+3*ABS(MOD('VSWR Calculator'!$C$23/Calculator!$F$14/2,1)-0.5))))/'VSWR Calculator'!$C$25)+$C54)^2+(1500*ABS(SIN(2*PI()*MOD(Calculator!$B$29/Calculator!$F$14,1)))*IF(MOD(Calculator!$B$29/Calculator!$F$14,1)&lt;0.5,-1,1))^2))/(1-SQRT(((50*POWER(80,POWER(COS(PI()*MOD(Calculator!$B$29/Calculator!$F$14,1)),2))+MIN(500,MAX(30,100*EXP(-0.3*'VSWR Calculator'!$C$24)*(1+3*ABS(MOD('VSWR Calculator'!$C$23/Calculator!$F$14/2,1)-0.5))))/'VSWR Calculator'!$C$25)-$C54)^2+(1500*ABS(SIN(2*PI()*MOD(Calculator!$B$29/Calculator!$F$14,1)))*IF(MOD(Calculator!$B$29/Calculator!$F$14,1)&lt;0.5,-1,1))^2)/SQRT(((50*POWER(80,POWER(COS(PI()*MOD(Calculator!$B$29/Calculator!$F$14,1)),2))+MIN(500,MAX(30,100*EXP(-0.3*'VSWR Calculator'!$C$24)*(1+3*ABS(MOD('VSWR Calculator'!$C$23/Calculator!$F$14/2,1)-0.5))))/'VSWR Calculator'!$C$25)+$C54)^2+(1500*ABS(SIN(2*PI()*MOD(Calculator!$B$29/Calculator!$F$14,1)))*IF(MOD(Calculator!$B$29/Calculator!$F$14,1)&lt;0.5,-1,1))^2)),2))</f>
        <v>—</v>
      </c>
      <c r="BP54" s="253" t="n">
        <f aca="false">IF(OR(Calculator!$E$15&lt;&gt;"YES",Calculator!$B$29&lt;Calculator!$G$15),"—",ROUND((1+SQRT(((50*POWER(80,POWER(COS(PI()*MOD(Calculator!$B$29/Calculator!$F$15,1)),2))+MIN(500,MAX(30,100*EXP(-0.3*'VSWR Calculator'!$C$24)*(1+3*ABS(MOD('VSWR Calculator'!$C$23/Calculator!$F$15/2,1)-0.5))))/'VSWR Calculator'!$C$25)-$C54)^2+(1500*ABS(SIN(2*PI()*MOD(Calculator!$B$29/Calculator!$F$15,1)))*IF(MOD(Calculator!$B$29/Calculator!$F$15,1)&lt;0.5,-1,1))^2)/SQRT(((50*POWER(80,POWER(COS(PI()*MOD(Calculator!$B$29/Calculator!$F$15,1)),2))+MIN(500,MAX(30,100*EXP(-0.3*'VSWR Calculator'!$C$24)*(1+3*ABS(MOD('VSWR Calculator'!$C$23/Calculator!$F$15/2,1)-0.5))))/'VSWR Calculator'!$C$25)+$C54)^2+(1500*ABS(SIN(2*PI()*MOD(Calculator!$B$29/Calculator!$F$15,1)))*IF(MOD(Calculator!$B$29/Calculator!$F$15,1)&lt;0.5,-1,1))^2))/(1-SQRT(((50*POWER(80,POWER(COS(PI()*MOD(Calculator!$B$29/Calculator!$F$15,1)),2))+MIN(500,MAX(30,100*EXP(-0.3*'VSWR Calculator'!$C$24)*(1+3*ABS(MOD('VSWR Calculator'!$C$23/Calculator!$F$15/2,1)-0.5))))/'VSWR Calculator'!$C$25)-$C54)^2+(1500*ABS(SIN(2*PI()*MOD(Calculator!$B$29/Calculator!$F$15,1)))*IF(MOD(Calculator!$B$29/Calculator!$F$15,1)&lt;0.5,-1,1))^2)/SQRT(((50*POWER(80,POWER(COS(PI()*MOD(Calculator!$B$29/Calculator!$F$15,1)),2))+MIN(500,MAX(30,100*EXP(-0.3*'VSWR Calculator'!$C$24)*(1+3*ABS(MOD('VSWR Calculator'!$C$23/Calculator!$F$15/2,1)-0.5))))/'VSWR Calculator'!$C$25)+$C54)^2+(1500*ABS(SIN(2*PI()*MOD(Calculator!$B$29/Calculator!$F$15,1)))*IF(MOD(Calculator!$B$29/Calculator!$F$15,1)&lt;0.5,-1,1))^2)),2))</f>
        <v>14.32</v>
      </c>
      <c r="BQ54" s="253" t="str">
        <f aca="false">IF(OR(Calculator!$E$16&lt;&gt;"YES",Calculator!$B$29&lt;Calculator!$G$16),"—",ROUND((1+SQRT(((50*POWER(80,POWER(COS(PI()*MOD(Calculator!$B$29/Calculator!$F$16,1)),2))+MIN(500,MAX(30,100*EXP(-0.3*'VSWR Calculator'!$C$24)*(1+3*ABS(MOD('VSWR Calculator'!$C$23/Calculator!$F$16/2,1)-0.5))))/'VSWR Calculator'!$C$25)-$C54)^2+(1500*ABS(SIN(2*PI()*MOD(Calculator!$B$29/Calculator!$F$16,1)))*IF(MOD(Calculator!$B$29/Calculator!$F$16,1)&lt;0.5,-1,1))^2)/SQRT(((50*POWER(80,POWER(COS(PI()*MOD(Calculator!$B$29/Calculator!$F$16,1)),2))+MIN(500,MAX(30,100*EXP(-0.3*'VSWR Calculator'!$C$24)*(1+3*ABS(MOD('VSWR Calculator'!$C$23/Calculator!$F$16/2,1)-0.5))))/'VSWR Calculator'!$C$25)+$C54)^2+(1500*ABS(SIN(2*PI()*MOD(Calculator!$B$29/Calculator!$F$16,1)))*IF(MOD(Calculator!$B$29/Calculator!$F$16,1)&lt;0.5,-1,1))^2))/(1-SQRT(((50*POWER(80,POWER(COS(PI()*MOD(Calculator!$B$29/Calculator!$F$16,1)),2))+MIN(500,MAX(30,100*EXP(-0.3*'VSWR Calculator'!$C$24)*(1+3*ABS(MOD('VSWR Calculator'!$C$23/Calculator!$F$16/2,1)-0.5))))/'VSWR Calculator'!$C$25)-$C54)^2+(1500*ABS(SIN(2*PI()*MOD(Calculator!$B$29/Calculator!$F$16,1)))*IF(MOD(Calculator!$B$29/Calculator!$F$16,1)&lt;0.5,-1,1))^2)/SQRT(((50*POWER(80,POWER(COS(PI()*MOD(Calculator!$B$29/Calculator!$F$16,1)),2))+MIN(500,MAX(30,100*EXP(-0.3*'VSWR Calculator'!$C$24)*(1+3*ABS(MOD('VSWR Calculator'!$C$23/Calculator!$F$16/2,1)-0.5))))/'VSWR Calculator'!$C$25)+$C54)^2+(1500*ABS(SIN(2*PI()*MOD(Calculator!$B$29/Calculator!$F$16,1)))*IF(MOD(Calculator!$B$29/Calculator!$F$16,1)&lt;0.5,-1,1))^2)),2))</f>
        <v>—</v>
      </c>
      <c r="BR54" s="253" t="n">
        <f aca="false">IF(OR(Calculator!$E$17&lt;&gt;"YES",Calculator!$B$29&lt;Calculator!$G$17),"—",ROUND((1+SQRT(((50*POWER(80,POWER(COS(PI()*MOD(Calculator!$B$29/Calculator!$F$17,1)),2))+MIN(500,MAX(30,100*EXP(-0.3*'VSWR Calculator'!$C$24)*(1+3*ABS(MOD('VSWR Calculator'!$C$23/Calculator!$F$17/2,1)-0.5))))/'VSWR Calculator'!$C$25)-$C54)^2+(1500*ABS(SIN(2*PI()*MOD(Calculator!$B$29/Calculator!$F$17,1)))*IF(MOD(Calculator!$B$29/Calculator!$F$17,1)&lt;0.5,-1,1))^2)/SQRT(((50*POWER(80,POWER(COS(PI()*MOD(Calculator!$B$29/Calculator!$F$17,1)),2))+MIN(500,MAX(30,100*EXP(-0.3*'VSWR Calculator'!$C$24)*(1+3*ABS(MOD('VSWR Calculator'!$C$23/Calculator!$F$17/2,1)-0.5))))/'VSWR Calculator'!$C$25)+$C54)^2+(1500*ABS(SIN(2*PI()*MOD(Calculator!$B$29/Calculator!$F$17,1)))*IF(MOD(Calculator!$B$29/Calculator!$F$17,1)&lt;0.5,-1,1))^2))/(1-SQRT(((50*POWER(80,POWER(COS(PI()*MOD(Calculator!$B$29/Calculator!$F$17,1)),2))+MIN(500,MAX(30,100*EXP(-0.3*'VSWR Calculator'!$C$24)*(1+3*ABS(MOD('VSWR Calculator'!$C$23/Calculator!$F$17/2,1)-0.5))))/'VSWR Calculator'!$C$25)-$C54)^2+(1500*ABS(SIN(2*PI()*MOD(Calculator!$B$29/Calculator!$F$17,1)))*IF(MOD(Calculator!$B$29/Calculator!$F$17,1)&lt;0.5,-1,1))^2)/SQRT(((50*POWER(80,POWER(COS(PI()*MOD(Calculator!$B$29/Calculator!$F$17,1)),2))+MIN(500,MAX(30,100*EXP(-0.3*'VSWR Calculator'!$C$24)*(1+3*ABS(MOD('VSWR Calculator'!$C$23/Calculator!$F$17/2,1)-0.5))))/'VSWR Calculator'!$C$25)+$C54)^2+(1500*ABS(SIN(2*PI()*MOD(Calculator!$B$29/Calculator!$F$17,1)))*IF(MOD(Calculator!$B$29/Calculator!$F$17,1)&lt;0.5,-1,1))^2)),2))</f>
        <v>14.21</v>
      </c>
      <c r="BS54" s="253" t="str">
        <f aca="false">IF(OR(Calculator!$E$18&lt;&gt;"YES",Calculator!$B$29&lt;Calculator!$G$18),"—",ROUND((1+SQRT(((50*POWER(80,POWER(COS(PI()*MOD(Calculator!$B$29/Calculator!$F$18,1)),2))+MIN(500,MAX(30,100*EXP(-0.3*'VSWR Calculator'!$C$24)*(1+3*ABS(MOD('VSWR Calculator'!$C$23/Calculator!$F$18/2,1)-0.5))))/'VSWR Calculator'!$C$25)-$C54)^2+(1500*ABS(SIN(2*PI()*MOD(Calculator!$B$29/Calculator!$F$18,1)))*IF(MOD(Calculator!$B$29/Calculator!$F$18,1)&lt;0.5,-1,1))^2)/SQRT(((50*POWER(80,POWER(COS(PI()*MOD(Calculator!$B$29/Calculator!$F$18,1)),2))+MIN(500,MAX(30,100*EXP(-0.3*'VSWR Calculator'!$C$24)*(1+3*ABS(MOD('VSWR Calculator'!$C$23/Calculator!$F$18/2,1)-0.5))))/'VSWR Calculator'!$C$25)+$C54)^2+(1500*ABS(SIN(2*PI()*MOD(Calculator!$B$29/Calculator!$F$18,1)))*IF(MOD(Calculator!$B$29/Calculator!$F$18,1)&lt;0.5,-1,1))^2))/(1-SQRT(((50*POWER(80,POWER(COS(PI()*MOD(Calculator!$B$29/Calculator!$F$18,1)),2))+MIN(500,MAX(30,100*EXP(-0.3*'VSWR Calculator'!$C$24)*(1+3*ABS(MOD('VSWR Calculator'!$C$23/Calculator!$F$18/2,1)-0.5))))/'VSWR Calculator'!$C$25)-$C54)^2+(1500*ABS(SIN(2*PI()*MOD(Calculator!$B$29/Calculator!$F$18,1)))*IF(MOD(Calculator!$B$29/Calculator!$F$18,1)&lt;0.5,-1,1))^2)/SQRT(((50*POWER(80,POWER(COS(PI()*MOD(Calculator!$B$29/Calculator!$F$18,1)),2))+MIN(500,MAX(30,100*EXP(-0.3*'VSWR Calculator'!$C$24)*(1+3*ABS(MOD('VSWR Calculator'!$C$23/Calculator!$F$18/2,1)-0.5))))/'VSWR Calculator'!$C$25)+$C54)^2+(1500*ABS(SIN(2*PI()*MOD(Calculator!$B$29/Calculator!$F$18,1)))*IF(MOD(Calculator!$B$29/Calculator!$F$18,1)&lt;0.5,-1,1))^2)),2))</f>
        <v>—</v>
      </c>
      <c r="BT54" s="253" t="str">
        <f aca="false">IF(OR(Calculator!$E$19&lt;&gt;"YES",Calculator!$B$29&lt;Calculator!$G$19),"—",ROUND((1+SQRT(((50*POWER(80,POWER(COS(PI()*MOD(Calculator!$B$29/Calculator!$F$19,1)),2))+MIN(500,MAX(30,100*EXP(-0.3*'VSWR Calculator'!$C$24)*(1+3*ABS(MOD('VSWR Calculator'!$C$23/Calculator!$F$19/2,1)-0.5))))/'VSWR Calculator'!$C$25)-$C54)^2+(1500*ABS(SIN(2*PI()*MOD(Calculator!$B$29/Calculator!$F$19,1)))*IF(MOD(Calculator!$B$29/Calculator!$F$19,1)&lt;0.5,-1,1))^2)/SQRT(((50*POWER(80,POWER(COS(PI()*MOD(Calculator!$B$29/Calculator!$F$19,1)),2))+MIN(500,MAX(30,100*EXP(-0.3*'VSWR Calculator'!$C$24)*(1+3*ABS(MOD('VSWR Calculator'!$C$23/Calculator!$F$19/2,1)-0.5))))/'VSWR Calculator'!$C$25)+$C54)^2+(1500*ABS(SIN(2*PI()*MOD(Calculator!$B$29/Calculator!$F$19,1)))*IF(MOD(Calculator!$B$29/Calculator!$F$19,1)&lt;0.5,-1,1))^2))/(1-SQRT(((50*POWER(80,POWER(COS(PI()*MOD(Calculator!$B$29/Calculator!$F$19,1)),2))+MIN(500,MAX(30,100*EXP(-0.3*'VSWR Calculator'!$C$24)*(1+3*ABS(MOD('VSWR Calculator'!$C$23/Calculator!$F$19/2,1)-0.5))))/'VSWR Calculator'!$C$25)-$C54)^2+(1500*ABS(SIN(2*PI()*MOD(Calculator!$B$29/Calculator!$F$19,1)))*IF(MOD(Calculator!$B$29/Calculator!$F$19,1)&lt;0.5,-1,1))^2)/SQRT(((50*POWER(80,POWER(COS(PI()*MOD(Calculator!$B$29/Calculator!$F$19,1)),2))+MIN(500,MAX(30,100*EXP(-0.3*'VSWR Calculator'!$C$24)*(1+3*ABS(MOD('VSWR Calculator'!$C$23/Calculator!$F$19/2,1)-0.5))))/'VSWR Calculator'!$C$25)+$C54)^2+(1500*ABS(SIN(2*PI()*MOD(Calculator!$B$29/Calculator!$F$19,1)))*IF(MOD(Calculator!$B$29/Calculator!$F$19,1)&lt;0.5,-1,1))^2)),2))</f>
        <v>—</v>
      </c>
      <c r="BU54" s="253" t="str">
        <f aca="false">IF(OR(Calculator!$E$20&lt;&gt;"YES",Calculator!$B$29&lt;Calculator!$G$20),"—",ROUND((1+SQRT(((50*POWER(80,POWER(COS(PI()*MOD(Calculator!$B$29/Calculator!$F$20,1)),2))+MIN(500,MAX(30,100*EXP(-0.3*'VSWR Calculator'!$C$24)*(1+3*ABS(MOD('VSWR Calculator'!$C$23/Calculator!$F$20/2,1)-0.5))))/'VSWR Calculator'!$C$25)-$C54)^2+(1500*ABS(SIN(2*PI()*MOD(Calculator!$B$29/Calculator!$F$20,1)))*IF(MOD(Calculator!$B$29/Calculator!$F$20,1)&lt;0.5,-1,1))^2)/SQRT(((50*POWER(80,POWER(COS(PI()*MOD(Calculator!$B$29/Calculator!$F$20,1)),2))+MIN(500,MAX(30,100*EXP(-0.3*'VSWR Calculator'!$C$24)*(1+3*ABS(MOD('VSWR Calculator'!$C$23/Calculator!$F$20/2,1)-0.5))))/'VSWR Calculator'!$C$25)+$C54)^2+(1500*ABS(SIN(2*PI()*MOD(Calculator!$B$29/Calculator!$F$20,1)))*IF(MOD(Calculator!$B$29/Calculator!$F$20,1)&lt;0.5,-1,1))^2))/(1-SQRT(((50*POWER(80,POWER(COS(PI()*MOD(Calculator!$B$29/Calculator!$F$20,1)),2))+MIN(500,MAX(30,100*EXP(-0.3*'VSWR Calculator'!$C$24)*(1+3*ABS(MOD('VSWR Calculator'!$C$23/Calculator!$F$20/2,1)-0.5))))/'VSWR Calculator'!$C$25)-$C54)^2+(1500*ABS(SIN(2*PI()*MOD(Calculator!$B$29/Calculator!$F$20,1)))*IF(MOD(Calculator!$B$29/Calculator!$F$20,1)&lt;0.5,-1,1))^2)/SQRT(((50*POWER(80,POWER(COS(PI()*MOD(Calculator!$B$29/Calculator!$F$20,1)),2))+MIN(500,MAX(30,100*EXP(-0.3*'VSWR Calculator'!$C$24)*(1+3*ABS(MOD('VSWR Calculator'!$C$23/Calculator!$F$20/2,1)-0.5))))/'VSWR Calculator'!$C$25)+$C54)^2+(1500*ABS(SIN(2*PI()*MOD(Calculator!$B$29/Calculator!$F$20,1)))*IF(MOD(Calculator!$B$29/Calculator!$F$20,1)&lt;0.5,-1,1))^2)),2))</f>
        <v>—</v>
      </c>
      <c r="BV54" s="253" t="str">
        <f aca="false">IF(OR(Calculator!$E$21&lt;&gt;"YES",Calculator!$B$29&lt;Calculator!$G$21),"—",ROUND((1+SQRT(((50*POWER(80,POWER(COS(PI()*MOD(Calculator!$B$29/Calculator!$F$21,1)),2))+MIN(500,MAX(30,100*EXP(-0.3*'VSWR Calculator'!$C$24)*(1+3*ABS(MOD('VSWR Calculator'!$C$23/Calculator!$F$21/2,1)-0.5))))/'VSWR Calculator'!$C$25)-$C54)^2+(1500*ABS(SIN(2*PI()*MOD(Calculator!$B$29/Calculator!$F$21,1)))*IF(MOD(Calculator!$B$29/Calculator!$F$21,1)&lt;0.5,-1,1))^2)/SQRT(((50*POWER(80,POWER(COS(PI()*MOD(Calculator!$B$29/Calculator!$F$21,1)),2))+MIN(500,MAX(30,100*EXP(-0.3*'VSWR Calculator'!$C$24)*(1+3*ABS(MOD('VSWR Calculator'!$C$23/Calculator!$F$21/2,1)-0.5))))/'VSWR Calculator'!$C$25)+$C54)^2+(1500*ABS(SIN(2*PI()*MOD(Calculator!$B$29/Calculator!$F$21,1)))*IF(MOD(Calculator!$B$29/Calculator!$F$21,1)&lt;0.5,-1,1))^2))/(1-SQRT(((50*POWER(80,POWER(COS(PI()*MOD(Calculator!$B$29/Calculator!$F$21,1)),2))+MIN(500,MAX(30,100*EXP(-0.3*'VSWR Calculator'!$C$24)*(1+3*ABS(MOD('VSWR Calculator'!$C$23/Calculator!$F$21/2,1)-0.5))))/'VSWR Calculator'!$C$25)-$C54)^2+(1500*ABS(SIN(2*PI()*MOD(Calculator!$B$29/Calculator!$F$21,1)))*IF(MOD(Calculator!$B$29/Calculator!$F$21,1)&lt;0.5,-1,1))^2)/SQRT(((50*POWER(80,POWER(COS(PI()*MOD(Calculator!$B$29/Calculator!$F$21,1)),2))+MIN(500,MAX(30,100*EXP(-0.3*'VSWR Calculator'!$C$24)*(1+3*ABS(MOD('VSWR Calculator'!$C$23/Calculator!$F$21/2,1)-0.5))))/'VSWR Calculator'!$C$25)+$C54)^2+(1500*ABS(SIN(2*PI()*MOD(Calculator!$B$29/Calculator!$F$21,1)))*IF(MOD(Calculator!$B$29/Calculator!$F$21,1)&lt;0.5,-1,1))^2)),2))</f>
        <v>—</v>
      </c>
      <c r="BW54" s="253" t="str">
        <f aca="false">IF(OR(Calculator!$E$22&lt;&gt;"YES",Calculator!$B$29&lt;Calculator!$G$22),"—",ROUND((1+SQRT(((50*POWER(80,POWER(COS(PI()*MOD(Calculator!$B$29/Calculator!$F$22,1)),2))+MIN(500,MAX(30,100*EXP(-0.3*'VSWR Calculator'!$C$24)*(1+3*ABS(MOD('VSWR Calculator'!$C$23/Calculator!$F$22/2,1)-0.5))))/'VSWR Calculator'!$C$25)-$C54)^2+(1500*ABS(SIN(2*PI()*MOD(Calculator!$B$29/Calculator!$F$22,1)))*IF(MOD(Calculator!$B$29/Calculator!$F$22,1)&lt;0.5,-1,1))^2)/SQRT(((50*POWER(80,POWER(COS(PI()*MOD(Calculator!$B$29/Calculator!$F$22,1)),2))+MIN(500,MAX(30,100*EXP(-0.3*'VSWR Calculator'!$C$24)*(1+3*ABS(MOD('VSWR Calculator'!$C$23/Calculator!$F$22/2,1)-0.5))))/'VSWR Calculator'!$C$25)+$C54)^2+(1500*ABS(SIN(2*PI()*MOD(Calculator!$B$29/Calculator!$F$22,1)))*IF(MOD(Calculator!$B$29/Calculator!$F$22,1)&lt;0.5,-1,1))^2))/(1-SQRT(((50*POWER(80,POWER(COS(PI()*MOD(Calculator!$B$29/Calculator!$F$22,1)),2))+MIN(500,MAX(30,100*EXP(-0.3*'VSWR Calculator'!$C$24)*(1+3*ABS(MOD('VSWR Calculator'!$C$23/Calculator!$F$22/2,1)-0.5))))/'VSWR Calculator'!$C$25)-$C54)^2+(1500*ABS(SIN(2*PI()*MOD(Calculator!$B$29/Calculator!$F$22,1)))*IF(MOD(Calculator!$B$29/Calculator!$F$22,1)&lt;0.5,-1,1))^2)/SQRT(((50*POWER(80,POWER(COS(PI()*MOD(Calculator!$B$29/Calculator!$F$22,1)),2))+MIN(500,MAX(30,100*EXP(-0.3*'VSWR Calculator'!$C$24)*(1+3*ABS(MOD('VSWR Calculator'!$C$23/Calculator!$F$22/2,1)-0.5))))/'VSWR Calculator'!$C$25)+$C54)^2+(1500*ABS(SIN(2*PI()*MOD(Calculator!$B$29/Calculator!$F$22,1)))*IF(MOD(Calculator!$B$29/Calculator!$F$22,1)&lt;0.5,-1,1))^2)),2))</f>
        <v>—</v>
      </c>
      <c r="BX54" s="253" t="n">
        <f aca="false">IFERROR(ROUND((IF(ISNUMBER(BM54),BM54,0)+IF(ISNUMBER(BN54),BN54,0)+IF(ISNUMBER(BO54),BO54,0)+IF(ISNUMBER(BP54),BP54,0)+IF(ISNUMBER(BQ54),BQ54,0)+IF(ISNUMBER(BR54),BR54,0)+IF(ISNUMBER(BS54),BS54,0)+IF(ISNUMBER(BT54),BT54,0)+IF(ISNUMBER(BU54),BU54,0)+IF(ISNUMBER(BV54),BV54,0)+IF(ISNUMBER(BW54),BW54,0))/(IF(ISNUMBER(BM54),1,0)+IF(ISNUMBER(BN54),1,0)+IF(ISNUMBER(BO54),1,0)+IF(ISNUMBER(BP54),1,0)+IF(ISNUMBER(BQ54),1,0)+IF(ISNUMBER(BR54),1,0)+IF(ISNUMBER(BS54),1,0)+IF(ISNUMBER(BT54),1,0)+IF(ISNUMBER(BU54),1,0)+IF(ISNUMBER(BV54),1,0)+IF(ISNUMBER(BW54),1,0)),4),"")</f>
        <v>14.265</v>
      </c>
      <c r="BY54" s="253" t="str">
        <f aca="false">IF(OR(Calculator!$E$12&lt;&gt;"YES",Calculator!$B$30&lt;Calculator!$G$12),"—",ROUND((1+SQRT(((50*POWER(80,POWER(COS(PI()*MOD(Calculator!$B$30/Calculator!$F$12,1)),2))+MIN(500,MAX(30,100*EXP(-0.3*'VSWR Calculator'!$C$24)*(1+3*ABS(MOD('VSWR Calculator'!$C$23/Calculator!$F$12/2,1)-0.5))))/'VSWR Calculator'!$C$25)-$C54)^2+(1500*ABS(SIN(2*PI()*MOD(Calculator!$B$30/Calculator!$F$12,1)))*IF(MOD(Calculator!$B$30/Calculator!$F$12,1)&lt;0.5,-1,1))^2)/SQRT(((50*POWER(80,POWER(COS(PI()*MOD(Calculator!$B$30/Calculator!$F$12,1)),2))+MIN(500,MAX(30,100*EXP(-0.3*'VSWR Calculator'!$C$24)*(1+3*ABS(MOD('VSWR Calculator'!$C$23/Calculator!$F$12/2,1)-0.5))))/'VSWR Calculator'!$C$25)+$C54)^2+(1500*ABS(SIN(2*PI()*MOD(Calculator!$B$30/Calculator!$F$12,1)))*IF(MOD(Calculator!$B$30/Calculator!$F$12,1)&lt;0.5,-1,1))^2))/(1-SQRT(((50*POWER(80,POWER(COS(PI()*MOD(Calculator!$B$30/Calculator!$F$12,1)),2))+MIN(500,MAX(30,100*EXP(-0.3*'VSWR Calculator'!$C$24)*(1+3*ABS(MOD('VSWR Calculator'!$C$23/Calculator!$F$12/2,1)-0.5))))/'VSWR Calculator'!$C$25)-$C54)^2+(1500*ABS(SIN(2*PI()*MOD(Calculator!$B$30/Calculator!$F$12,1)))*IF(MOD(Calculator!$B$30/Calculator!$F$12,1)&lt;0.5,-1,1))^2)/SQRT(((50*POWER(80,POWER(COS(PI()*MOD(Calculator!$B$30/Calculator!$F$12,1)),2))+MIN(500,MAX(30,100*EXP(-0.3*'VSWR Calculator'!$C$24)*(1+3*ABS(MOD('VSWR Calculator'!$C$23/Calculator!$F$12/2,1)-0.5))))/'VSWR Calculator'!$C$25)+$C54)^2+(1500*ABS(SIN(2*PI()*MOD(Calculator!$B$30/Calculator!$F$12,1)))*IF(MOD(Calculator!$B$30/Calculator!$F$12,1)&lt;0.5,-1,1))^2)),2))</f>
        <v>—</v>
      </c>
      <c r="BZ54" s="253" t="str">
        <f aca="false">IF(OR(Calculator!$E$13&lt;&gt;"YES",Calculator!$B$30&lt;Calculator!$G$13),"—",ROUND((1+SQRT(((50*POWER(80,POWER(COS(PI()*MOD(Calculator!$B$30/Calculator!$F$13,1)),2))+MIN(500,MAX(30,100*EXP(-0.3*'VSWR Calculator'!$C$24)*(1+3*ABS(MOD('VSWR Calculator'!$C$23/Calculator!$F$13/2,1)-0.5))))/'VSWR Calculator'!$C$25)-$C54)^2+(1500*ABS(SIN(2*PI()*MOD(Calculator!$B$30/Calculator!$F$13,1)))*IF(MOD(Calculator!$B$30/Calculator!$F$13,1)&lt;0.5,-1,1))^2)/SQRT(((50*POWER(80,POWER(COS(PI()*MOD(Calculator!$B$30/Calculator!$F$13,1)),2))+MIN(500,MAX(30,100*EXP(-0.3*'VSWR Calculator'!$C$24)*(1+3*ABS(MOD('VSWR Calculator'!$C$23/Calculator!$F$13/2,1)-0.5))))/'VSWR Calculator'!$C$25)+$C54)^2+(1500*ABS(SIN(2*PI()*MOD(Calculator!$B$30/Calculator!$F$13,1)))*IF(MOD(Calculator!$B$30/Calculator!$F$13,1)&lt;0.5,-1,1))^2))/(1-SQRT(((50*POWER(80,POWER(COS(PI()*MOD(Calculator!$B$30/Calculator!$F$13,1)),2))+MIN(500,MAX(30,100*EXP(-0.3*'VSWR Calculator'!$C$24)*(1+3*ABS(MOD('VSWR Calculator'!$C$23/Calculator!$F$13/2,1)-0.5))))/'VSWR Calculator'!$C$25)-$C54)^2+(1500*ABS(SIN(2*PI()*MOD(Calculator!$B$30/Calculator!$F$13,1)))*IF(MOD(Calculator!$B$30/Calculator!$F$13,1)&lt;0.5,-1,1))^2)/SQRT(((50*POWER(80,POWER(COS(PI()*MOD(Calculator!$B$30/Calculator!$F$13,1)),2))+MIN(500,MAX(30,100*EXP(-0.3*'VSWR Calculator'!$C$24)*(1+3*ABS(MOD('VSWR Calculator'!$C$23/Calculator!$F$13/2,1)-0.5))))/'VSWR Calculator'!$C$25)+$C54)^2+(1500*ABS(SIN(2*PI()*MOD(Calculator!$B$30/Calculator!$F$13,1)))*IF(MOD(Calculator!$B$30/Calculator!$F$13,1)&lt;0.5,-1,1))^2)),2))</f>
        <v>—</v>
      </c>
      <c r="CA54" s="253" t="str">
        <f aca="false">IF(OR(Calculator!$E$14&lt;&gt;"YES",Calculator!$B$30&lt;Calculator!$G$14),"—",ROUND((1+SQRT(((50*POWER(80,POWER(COS(PI()*MOD(Calculator!$B$30/Calculator!$F$14,1)),2))+MIN(500,MAX(30,100*EXP(-0.3*'VSWR Calculator'!$C$24)*(1+3*ABS(MOD('VSWR Calculator'!$C$23/Calculator!$F$14/2,1)-0.5))))/'VSWR Calculator'!$C$25)-$C54)^2+(1500*ABS(SIN(2*PI()*MOD(Calculator!$B$30/Calculator!$F$14,1)))*IF(MOD(Calculator!$B$30/Calculator!$F$14,1)&lt;0.5,-1,1))^2)/SQRT(((50*POWER(80,POWER(COS(PI()*MOD(Calculator!$B$30/Calculator!$F$14,1)),2))+MIN(500,MAX(30,100*EXP(-0.3*'VSWR Calculator'!$C$24)*(1+3*ABS(MOD('VSWR Calculator'!$C$23/Calculator!$F$14/2,1)-0.5))))/'VSWR Calculator'!$C$25)+$C54)^2+(1500*ABS(SIN(2*PI()*MOD(Calculator!$B$30/Calculator!$F$14,1)))*IF(MOD(Calculator!$B$30/Calculator!$F$14,1)&lt;0.5,-1,1))^2))/(1-SQRT(((50*POWER(80,POWER(COS(PI()*MOD(Calculator!$B$30/Calculator!$F$14,1)),2))+MIN(500,MAX(30,100*EXP(-0.3*'VSWR Calculator'!$C$24)*(1+3*ABS(MOD('VSWR Calculator'!$C$23/Calculator!$F$14/2,1)-0.5))))/'VSWR Calculator'!$C$25)-$C54)^2+(1500*ABS(SIN(2*PI()*MOD(Calculator!$B$30/Calculator!$F$14,1)))*IF(MOD(Calculator!$B$30/Calculator!$F$14,1)&lt;0.5,-1,1))^2)/SQRT(((50*POWER(80,POWER(COS(PI()*MOD(Calculator!$B$30/Calculator!$F$14,1)),2))+MIN(500,MAX(30,100*EXP(-0.3*'VSWR Calculator'!$C$24)*(1+3*ABS(MOD('VSWR Calculator'!$C$23/Calculator!$F$14/2,1)-0.5))))/'VSWR Calculator'!$C$25)+$C54)^2+(1500*ABS(SIN(2*PI()*MOD(Calculator!$B$30/Calculator!$F$14,1)))*IF(MOD(Calculator!$B$30/Calculator!$F$14,1)&lt;0.5,-1,1))^2)),2))</f>
        <v>—</v>
      </c>
      <c r="CB54" s="253" t="n">
        <f aca="false">IF(OR(Calculator!$E$15&lt;&gt;"YES",Calculator!$B$30&lt;Calculator!$G$15),"—",ROUND((1+SQRT(((50*POWER(80,POWER(COS(PI()*MOD(Calculator!$B$30/Calculator!$F$15,1)),2))+MIN(500,MAX(30,100*EXP(-0.3*'VSWR Calculator'!$C$24)*(1+3*ABS(MOD('VSWR Calculator'!$C$23/Calculator!$F$15/2,1)-0.5))))/'VSWR Calculator'!$C$25)-$C54)^2+(1500*ABS(SIN(2*PI()*MOD(Calculator!$B$30/Calculator!$F$15,1)))*IF(MOD(Calculator!$B$30/Calculator!$F$15,1)&lt;0.5,-1,1))^2)/SQRT(((50*POWER(80,POWER(COS(PI()*MOD(Calculator!$B$30/Calculator!$F$15,1)),2))+MIN(500,MAX(30,100*EXP(-0.3*'VSWR Calculator'!$C$24)*(1+3*ABS(MOD('VSWR Calculator'!$C$23/Calculator!$F$15/2,1)-0.5))))/'VSWR Calculator'!$C$25)+$C54)^2+(1500*ABS(SIN(2*PI()*MOD(Calculator!$B$30/Calculator!$F$15,1)))*IF(MOD(Calculator!$B$30/Calculator!$F$15,1)&lt;0.5,-1,1))^2))/(1-SQRT(((50*POWER(80,POWER(COS(PI()*MOD(Calculator!$B$30/Calculator!$F$15,1)),2))+MIN(500,MAX(30,100*EXP(-0.3*'VSWR Calculator'!$C$24)*(1+3*ABS(MOD('VSWR Calculator'!$C$23/Calculator!$F$15/2,1)-0.5))))/'VSWR Calculator'!$C$25)-$C54)^2+(1500*ABS(SIN(2*PI()*MOD(Calculator!$B$30/Calculator!$F$15,1)))*IF(MOD(Calculator!$B$30/Calculator!$F$15,1)&lt;0.5,-1,1))^2)/SQRT(((50*POWER(80,POWER(COS(PI()*MOD(Calculator!$B$30/Calculator!$F$15,1)),2))+MIN(500,MAX(30,100*EXP(-0.3*'VSWR Calculator'!$C$24)*(1+3*ABS(MOD('VSWR Calculator'!$C$23/Calculator!$F$15/2,1)-0.5))))/'VSWR Calculator'!$C$25)+$C54)^2+(1500*ABS(SIN(2*PI()*MOD(Calculator!$B$30/Calculator!$F$15,1)))*IF(MOD(Calculator!$B$30/Calculator!$F$15,1)&lt;0.5,-1,1))^2)),2))</f>
        <v>13.96</v>
      </c>
      <c r="CC54" s="253" t="str">
        <f aca="false">IF(OR(Calculator!$E$16&lt;&gt;"YES",Calculator!$B$30&lt;Calculator!$G$16),"—",ROUND((1+SQRT(((50*POWER(80,POWER(COS(PI()*MOD(Calculator!$B$30/Calculator!$F$16,1)),2))+MIN(500,MAX(30,100*EXP(-0.3*'VSWR Calculator'!$C$24)*(1+3*ABS(MOD('VSWR Calculator'!$C$23/Calculator!$F$16/2,1)-0.5))))/'VSWR Calculator'!$C$25)-$C54)^2+(1500*ABS(SIN(2*PI()*MOD(Calculator!$B$30/Calculator!$F$16,1)))*IF(MOD(Calculator!$B$30/Calculator!$F$16,1)&lt;0.5,-1,1))^2)/SQRT(((50*POWER(80,POWER(COS(PI()*MOD(Calculator!$B$30/Calculator!$F$16,1)),2))+MIN(500,MAX(30,100*EXP(-0.3*'VSWR Calculator'!$C$24)*(1+3*ABS(MOD('VSWR Calculator'!$C$23/Calculator!$F$16/2,1)-0.5))))/'VSWR Calculator'!$C$25)+$C54)^2+(1500*ABS(SIN(2*PI()*MOD(Calculator!$B$30/Calculator!$F$16,1)))*IF(MOD(Calculator!$B$30/Calculator!$F$16,1)&lt;0.5,-1,1))^2))/(1-SQRT(((50*POWER(80,POWER(COS(PI()*MOD(Calculator!$B$30/Calculator!$F$16,1)),2))+MIN(500,MAX(30,100*EXP(-0.3*'VSWR Calculator'!$C$24)*(1+3*ABS(MOD('VSWR Calculator'!$C$23/Calculator!$F$16/2,1)-0.5))))/'VSWR Calculator'!$C$25)-$C54)^2+(1500*ABS(SIN(2*PI()*MOD(Calculator!$B$30/Calculator!$F$16,1)))*IF(MOD(Calculator!$B$30/Calculator!$F$16,1)&lt;0.5,-1,1))^2)/SQRT(((50*POWER(80,POWER(COS(PI()*MOD(Calculator!$B$30/Calculator!$F$16,1)),2))+MIN(500,MAX(30,100*EXP(-0.3*'VSWR Calculator'!$C$24)*(1+3*ABS(MOD('VSWR Calculator'!$C$23/Calculator!$F$16/2,1)-0.5))))/'VSWR Calculator'!$C$25)+$C54)^2+(1500*ABS(SIN(2*PI()*MOD(Calculator!$B$30/Calculator!$F$16,1)))*IF(MOD(Calculator!$B$30/Calculator!$F$16,1)&lt;0.5,-1,1))^2)),2))</f>
        <v>—</v>
      </c>
      <c r="CD54" s="253" t="n">
        <f aca="false">IF(OR(Calculator!$E$17&lt;&gt;"YES",Calculator!$B$30&lt;Calculator!$G$17),"—",ROUND((1+SQRT(((50*POWER(80,POWER(COS(PI()*MOD(Calculator!$B$30/Calculator!$F$17,1)),2))+MIN(500,MAX(30,100*EXP(-0.3*'VSWR Calculator'!$C$24)*(1+3*ABS(MOD('VSWR Calculator'!$C$23/Calculator!$F$17/2,1)-0.5))))/'VSWR Calculator'!$C$25)-$C54)^2+(1500*ABS(SIN(2*PI()*MOD(Calculator!$B$30/Calculator!$F$17,1)))*IF(MOD(Calculator!$B$30/Calculator!$F$17,1)&lt;0.5,-1,1))^2)/SQRT(((50*POWER(80,POWER(COS(PI()*MOD(Calculator!$B$30/Calculator!$F$17,1)),2))+MIN(500,MAX(30,100*EXP(-0.3*'VSWR Calculator'!$C$24)*(1+3*ABS(MOD('VSWR Calculator'!$C$23/Calculator!$F$17/2,1)-0.5))))/'VSWR Calculator'!$C$25)+$C54)^2+(1500*ABS(SIN(2*PI()*MOD(Calculator!$B$30/Calculator!$F$17,1)))*IF(MOD(Calculator!$B$30/Calculator!$F$17,1)&lt;0.5,-1,1))^2))/(1-SQRT(((50*POWER(80,POWER(COS(PI()*MOD(Calculator!$B$30/Calculator!$F$17,1)),2))+MIN(500,MAX(30,100*EXP(-0.3*'VSWR Calculator'!$C$24)*(1+3*ABS(MOD('VSWR Calculator'!$C$23/Calculator!$F$17/2,1)-0.5))))/'VSWR Calculator'!$C$25)-$C54)^2+(1500*ABS(SIN(2*PI()*MOD(Calculator!$B$30/Calculator!$F$17,1)))*IF(MOD(Calculator!$B$30/Calculator!$F$17,1)&lt;0.5,-1,1))^2)/SQRT(((50*POWER(80,POWER(COS(PI()*MOD(Calculator!$B$30/Calculator!$F$17,1)),2))+MIN(500,MAX(30,100*EXP(-0.3*'VSWR Calculator'!$C$24)*(1+3*ABS(MOD('VSWR Calculator'!$C$23/Calculator!$F$17/2,1)-0.5))))/'VSWR Calculator'!$C$25)+$C54)^2+(1500*ABS(SIN(2*PI()*MOD(Calculator!$B$30/Calculator!$F$17,1)))*IF(MOD(Calculator!$B$30/Calculator!$F$17,1)&lt;0.5,-1,1))^2)),2))</f>
        <v>15.05</v>
      </c>
      <c r="CE54" s="253" t="str">
        <f aca="false">IF(OR(Calculator!$E$18&lt;&gt;"YES",Calculator!$B$30&lt;Calculator!$G$18),"—",ROUND((1+SQRT(((50*POWER(80,POWER(COS(PI()*MOD(Calculator!$B$30/Calculator!$F$18,1)),2))+MIN(500,MAX(30,100*EXP(-0.3*'VSWR Calculator'!$C$24)*(1+3*ABS(MOD('VSWR Calculator'!$C$23/Calculator!$F$18/2,1)-0.5))))/'VSWR Calculator'!$C$25)-$C54)^2+(1500*ABS(SIN(2*PI()*MOD(Calculator!$B$30/Calculator!$F$18,1)))*IF(MOD(Calculator!$B$30/Calculator!$F$18,1)&lt;0.5,-1,1))^2)/SQRT(((50*POWER(80,POWER(COS(PI()*MOD(Calculator!$B$30/Calculator!$F$18,1)),2))+MIN(500,MAX(30,100*EXP(-0.3*'VSWR Calculator'!$C$24)*(1+3*ABS(MOD('VSWR Calculator'!$C$23/Calculator!$F$18/2,1)-0.5))))/'VSWR Calculator'!$C$25)+$C54)^2+(1500*ABS(SIN(2*PI()*MOD(Calculator!$B$30/Calculator!$F$18,1)))*IF(MOD(Calculator!$B$30/Calculator!$F$18,1)&lt;0.5,-1,1))^2))/(1-SQRT(((50*POWER(80,POWER(COS(PI()*MOD(Calculator!$B$30/Calculator!$F$18,1)),2))+MIN(500,MAX(30,100*EXP(-0.3*'VSWR Calculator'!$C$24)*(1+3*ABS(MOD('VSWR Calculator'!$C$23/Calculator!$F$18/2,1)-0.5))))/'VSWR Calculator'!$C$25)-$C54)^2+(1500*ABS(SIN(2*PI()*MOD(Calculator!$B$30/Calculator!$F$18,1)))*IF(MOD(Calculator!$B$30/Calculator!$F$18,1)&lt;0.5,-1,1))^2)/SQRT(((50*POWER(80,POWER(COS(PI()*MOD(Calculator!$B$30/Calculator!$F$18,1)),2))+MIN(500,MAX(30,100*EXP(-0.3*'VSWR Calculator'!$C$24)*(1+3*ABS(MOD('VSWR Calculator'!$C$23/Calculator!$F$18/2,1)-0.5))))/'VSWR Calculator'!$C$25)+$C54)^2+(1500*ABS(SIN(2*PI()*MOD(Calculator!$B$30/Calculator!$F$18,1)))*IF(MOD(Calculator!$B$30/Calculator!$F$18,1)&lt;0.5,-1,1))^2)),2))</f>
        <v>—</v>
      </c>
      <c r="CF54" s="253" t="str">
        <f aca="false">IF(OR(Calculator!$E$19&lt;&gt;"YES",Calculator!$B$30&lt;Calculator!$G$19),"—",ROUND((1+SQRT(((50*POWER(80,POWER(COS(PI()*MOD(Calculator!$B$30/Calculator!$F$19,1)),2))+MIN(500,MAX(30,100*EXP(-0.3*'VSWR Calculator'!$C$24)*(1+3*ABS(MOD('VSWR Calculator'!$C$23/Calculator!$F$19/2,1)-0.5))))/'VSWR Calculator'!$C$25)-$C54)^2+(1500*ABS(SIN(2*PI()*MOD(Calculator!$B$30/Calculator!$F$19,1)))*IF(MOD(Calculator!$B$30/Calculator!$F$19,1)&lt;0.5,-1,1))^2)/SQRT(((50*POWER(80,POWER(COS(PI()*MOD(Calculator!$B$30/Calculator!$F$19,1)),2))+MIN(500,MAX(30,100*EXP(-0.3*'VSWR Calculator'!$C$24)*(1+3*ABS(MOD('VSWR Calculator'!$C$23/Calculator!$F$19/2,1)-0.5))))/'VSWR Calculator'!$C$25)+$C54)^2+(1500*ABS(SIN(2*PI()*MOD(Calculator!$B$30/Calculator!$F$19,1)))*IF(MOD(Calculator!$B$30/Calculator!$F$19,1)&lt;0.5,-1,1))^2))/(1-SQRT(((50*POWER(80,POWER(COS(PI()*MOD(Calculator!$B$30/Calculator!$F$19,1)),2))+MIN(500,MAX(30,100*EXP(-0.3*'VSWR Calculator'!$C$24)*(1+3*ABS(MOD('VSWR Calculator'!$C$23/Calculator!$F$19/2,1)-0.5))))/'VSWR Calculator'!$C$25)-$C54)^2+(1500*ABS(SIN(2*PI()*MOD(Calculator!$B$30/Calculator!$F$19,1)))*IF(MOD(Calculator!$B$30/Calculator!$F$19,1)&lt;0.5,-1,1))^2)/SQRT(((50*POWER(80,POWER(COS(PI()*MOD(Calculator!$B$30/Calculator!$F$19,1)),2))+MIN(500,MAX(30,100*EXP(-0.3*'VSWR Calculator'!$C$24)*(1+3*ABS(MOD('VSWR Calculator'!$C$23/Calculator!$F$19/2,1)-0.5))))/'VSWR Calculator'!$C$25)+$C54)^2+(1500*ABS(SIN(2*PI()*MOD(Calculator!$B$30/Calculator!$F$19,1)))*IF(MOD(Calculator!$B$30/Calculator!$F$19,1)&lt;0.5,-1,1))^2)),2))</f>
        <v>—</v>
      </c>
      <c r="CG54" s="253" t="str">
        <f aca="false">IF(OR(Calculator!$E$20&lt;&gt;"YES",Calculator!$B$30&lt;Calculator!$G$20),"—",ROUND((1+SQRT(((50*POWER(80,POWER(COS(PI()*MOD(Calculator!$B$30/Calculator!$F$20,1)),2))+MIN(500,MAX(30,100*EXP(-0.3*'VSWR Calculator'!$C$24)*(1+3*ABS(MOD('VSWR Calculator'!$C$23/Calculator!$F$20/2,1)-0.5))))/'VSWR Calculator'!$C$25)-$C54)^2+(1500*ABS(SIN(2*PI()*MOD(Calculator!$B$30/Calculator!$F$20,1)))*IF(MOD(Calculator!$B$30/Calculator!$F$20,1)&lt;0.5,-1,1))^2)/SQRT(((50*POWER(80,POWER(COS(PI()*MOD(Calculator!$B$30/Calculator!$F$20,1)),2))+MIN(500,MAX(30,100*EXP(-0.3*'VSWR Calculator'!$C$24)*(1+3*ABS(MOD('VSWR Calculator'!$C$23/Calculator!$F$20/2,1)-0.5))))/'VSWR Calculator'!$C$25)+$C54)^2+(1500*ABS(SIN(2*PI()*MOD(Calculator!$B$30/Calculator!$F$20,1)))*IF(MOD(Calculator!$B$30/Calculator!$F$20,1)&lt;0.5,-1,1))^2))/(1-SQRT(((50*POWER(80,POWER(COS(PI()*MOD(Calculator!$B$30/Calculator!$F$20,1)),2))+MIN(500,MAX(30,100*EXP(-0.3*'VSWR Calculator'!$C$24)*(1+3*ABS(MOD('VSWR Calculator'!$C$23/Calculator!$F$20/2,1)-0.5))))/'VSWR Calculator'!$C$25)-$C54)^2+(1500*ABS(SIN(2*PI()*MOD(Calculator!$B$30/Calculator!$F$20,1)))*IF(MOD(Calculator!$B$30/Calculator!$F$20,1)&lt;0.5,-1,1))^2)/SQRT(((50*POWER(80,POWER(COS(PI()*MOD(Calculator!$B$30/Calculator!$F$20,1)),2))+MIN(500,MAX(30,100*EXP(-0.3*'VSWR Calculator'!$C$24)*(1+3*ABS(MOD('VSWR Calculator'!$C$23/Calculator!$F$20/2,1)-0.5))))/'VSWR Calculator'!$C$25)+$C54)^2+(1500*ABS(SIN(2*PI()*MOD(Calculator!$B$30/Calculator!$F$20,1)))*IF(MOD(Calculator!$B$30/Calculator!$F$20,1)&lt;0.5,-1,1))^2)),2))</f>
        <v>—</v>
      </c>
      <c r="CH54" s="253" t="str">
        <f aca="false">IF(OR(Calculator!$E$21&lt;&gt;"YES",Calculator!$B$30&lt;Calculator!$G$21),"—",ROUND((1+SQRT(((50*POWER(80,POWER(COS(PI()*MOD(Calculator!$B$30/Calculator!$F$21,1)),2))+MIN(500,MAX(30,100*EXP(-0.3*'VSWR Calculator'!$C$24)*(1+3*ABS(MOD('VSWR Calculator'!$C$23/Calculator!$F$21/2,1)-0.5))))/'VSWR Calculator'!$C$25)-$C54)^2+(1500*ABS(SIN(2*PI()*MOD(Calculator!$B$30/Calculator!$F$21,1)))*IF(MOD(Calculator!$B$30/Calculator!$F$21,1)&lt;0.5,-1,1))^2)/SQRT(((50*POWER(80,POWER(COS(PI()*MOD(Calculator!$B$30/Calculator!$F$21,1)),2))+MIN(500,MAX(30,100*EXP(-0.3*'VSWR Calculator'!$C$24)*(1+3*ABS(MOD('VSWR Calculator'!$C$23/Calculator!$F$21/2,1)-0.5))))/'VSWR Calculator'!$C$25)+$C54)^2+(1500*ABS(SIN(2*PI()*MOD(Calculator!$B$30/Calculator!$F$21,1)))*IF(MOD(Calculator!$B$30/Calculator!$F$21,1)&lt;0.5,-1,1))^2))/(1-SQRT(((50*POWER(80,POWER(COS(PI()*MOD(Calculator!$B$30/Calculator!$F$21,1)),2))+MIN(500,MAX(30,100*EXP(-0.3*'VSWR Calculator'!$C$24)*(1+3*ABS(MOD('VSWR Calculator'!$C$23/Calculator!$F$21/2,1)-0.5))))/'VSWR Calculator'!$C$25)-$C54)^2+(1500*ABS(SIN(2*PI()*MOD(Calculator!$B$30/Calculator!$F$21,1)))*IF(MOD(Calculator!$B$30/Calculator!$F$21,1)&lt;0.5,-1,1))^2)/SQRT(((50*POWER(80,POWER(COS(PI()*MOD(Calculator!$B$30/Calculator!$F$21,1)),2))+MIN(500,MAX(30,100*EXP(-0.3*'VSWR Calculator'!$C$24)*(1+3*ABS(MOD('VSWR Calculator'!$C$23/Calculator!$F$21/2,1)-0.5))))/'VSWR Calculator'!$C$25)+$C54)^2+(1500*ABS(SIN(2*PI()*MOD(Calculator!$B$30/Calculator!$F$21,1)))*IF(MOD(Calculator!$B$30/Calculator!$F$21,1)&lt;0.5,-1,1))^2)),2))</f>
        <v>—</v>
      </c>
      <c r="CI54" s="253" t="str">
        <f aca="false">IF(OR(Calculator!$E$22&lt;&gt;"YES",Calculator!$B$30&lt;Calculator!$G$22),"—",ROUND((1+SQRT(((50*POWER(80,POWER(COS(PI()*MOD(Calculator!$B$30/Calculator!$F$22,1)),2))+MIN(500,MAX(30,100*EXP(-0.3*'VSWR Calculator'!$C$24)*(1+3*ABS(MOD('VSWR Calculator'!$C$23/Calculator!$F$22/2,1)-0.5))))/'VSWR Calculator'!$C$25)-$C54)^2+(1500*ABS(SIN(2*PI()*MOD(Calculator!$B$30/Calculator!$F$22,1)))*IF(MOD(Calculator!$B$30/Calculator!$F$22,1)&lt;0.5,-1,1))^2)/SQRT(((50*POWER(80,POWER(COS(PI()*MOD(Calculator!$B$30/Calculator!$F$22,1)),2))+MIN(500,MAX(30,100*EXP(-0.3*'VSWR Calculator'!$C$24)*(1+3*ABS(MOD('VSWR Calculator'!$C$23/Calculator!$F$22/2,1)-0.5))))/'VSWR Calculator'!$C$25)+$C54)^2+(1500*ABS(SIN(2*PI()*MOD(Calculator!$B$30/Calculator!$F$22,1)))*IF(MOD(Calculator!$B$30/Calculator!$F$22,1)&lt;0.5,-1,1))^2))/(1-SQRT(((50*POWER(80,POWER(COS(PI()*MOD(Calculator!$B$30/Calculator!$F$22,1)),2))+MIN(500,MAX(30,100*EXP(-0.3*'VSWR Calculator'!$C$24)*(1+3*ABS(MOD('VSWR Calculator'!$C$23/Calculator!$F$22/2,1)-0.5))))/'VSWR Calculator'!$C$25)-$C54)^2+(1500*ABS(SIN(2*PI()*MOD(Calculator!$B$30/Calculator!$F$22,1)))*IF(MOD(Calculator!$B$30/Calculator!$F$22,1)&lt;0.5,-1,1))^2)/SQRT(((50*POWER(80,POWER(COS(PI()*MOD(Calculator!$B$30/Calculator!$F$22,1)),2))+MIN(500,MAX(30,100*EXP(-0.3*'VSWR Calculator'!$C$24)*(1+3*ABS(MOD('VSWR Calculator'!$C$23/Calculator!$F$22/2,1)-0.5))))/'VSWR Calculator'!$C$25)+$C54)^2+(1500*ABS(SIN(2*PI()*MOD(Calculator!$B$30/Calculator!$F$22,1)))*IF(MOD(Calculator!$B$30/Calculator!$F$22,1)&lt;0.5,-1,1))^2)),2))</f>
        <v>—</v>
      </c>
      <c r="CJ54" s="253" t="n">
        <f aca="false">IFERROR(ROUND((IF(ISNUMBER(BY54),BY54,0)+IF(ISNUMBER(BZ54),BZ54,0)+IF(ISNUMBER(CA54),CA54,0)+IF(ISNUMBER(CB54),CB54,0)+IF(ISNUMBER(CC54),CC54,0)+IF(ISNUMBER(CD54),CD54,0)+IF(ISNUMBER(CE54),CE54,0)+IF(ISNUMBER(CF54),CF54,0)+IF(ISNUMBER(CG54),CG54,0)+IF(ISNUMBER(CH54),CH54,0)+IF(ISNUMBER(CI54),CI54,0))/(IF(ISNUMBER(BY54),1,0)+IF(ISNUMBER(BZ54),1,0)+IF(ISNUMBER(CA54),1,0)+IF(ISNUMBER(CB54),1,0)+IF(ISNUMBER(CC54),1,0)+IF(ISNUMBER(CD54),1,0)+IF(ISNUMBER(CE54),1,0)+IF(ISNUMBER(CF54),1,0)+IF(ISNUMBER(CG54),1,0)+IF(ISNUMBER(CH54),1,0)+IF(ISNUMBER(CI54),1,0)),4),"")</f>
        <v>14.505</v>
      </c>
      <c r="CK54" s="253" t="str">
        <f aca="false">IF(OR(Calculator!$E$12&lt;&gt;"YES",Calculator!$B$31&lt;Calculator!$G$12),"—",ROUND((1+SQRT(((50*POWER(80,POWER(COS(PI()*MOD(Calculator!$B$31/Calculator!$F$12,1)),2))+MIN(500,MAX(30,100*EXP(-0.3*'VSWR Calculator'!$C$24)*(1+3*ABS(MOD('VSWR Calculator'!$C$23/Calculator!$F$12/2,1)-0.5))))/'VSWR Calculator'!$C$25)-$C54)^2+(1500*ABS(SIN(2*PI()*MOD(Calculator!$B$31/Calculator!$F$12,1)))*IF(MOD(Calculator!$B$31/Calculator!$F$12,1)&lt;0.5,-1,1))^2)/SQRT(((50*POWER(80,POWER(COS(PI()*MOD(Calculator!$B$31/Calculator!$F$12,1)),2))+MIN(500,MAX(30,100*EXP(-0.3*'VSWR Calculator'!$C$24)*(1+3*ABS(MOD('VSWR Calculator'!$C$23/Calculator!$F$12/2,1)-0.5))))/'VSWR Calculator'!$C$25)+$C54)^2+(1500*ABS(SIN(2*PI()*MOD(Calculator!$B$31/Calculator!$F$12,1)))*IF(MOD(Calculator!$B$31/Calculator!$F$12,1)&lt;0.5,-1,1))^2))/(1-SQRT(((50*POWER(80,POWER(COS(PI()*MOD(Calculator!$B$31/Calculator!$F$12,1)),2))+MIN(500,MAX(30,100*EXP(-0.3*'VSWR Calculator'!$C$24)*(1+3*ABS(MOD('VSWR Calculator'!$C$23/Calculator!$F$12/2,1)-0.5))))/'VSWR Calculator'!$C$25)-$C54)^2+(1500*ABS(SIN(2*PI()*MOD(Calculator!$B$31/Calculator!$F$12,1)))*IF(MOD(Calculator!$B$31/Calculator!$F$12,1)&lt;0.5,-1,1))^2)/SQRT(((50*POWER(80,POWER(COS(PI()*MOD(Calculator!$B$31/Calculator!$F$12,1)),2))+MIN(500,MAX(30,100*EXP(-0.3*'VSWR Calculator'!$C$24)*(1+3*ABS(MOD('VSWR Calculator'!$C$23/Calculator!$F$12/2,1)-0.5))))/'VSWR Calculator'!$C$25)+$C54)^2+(1500*ABS(SIN(2*PI()*MOD(Calculator!$B$31/Calculator!$F$12,1)))*IF(MOD(Calculator!$B$31/Calculator!$F$12,1)&lt;0.5,-1,1))^2)),2))</f>
        <v>—</v>
      </c>
      <c r="CL54" s="253" t="str">
        <f aca="false">IF(OR(Calculator!$E$13&lt;&gt;"YES",Calculator!$B$31&lt;Calculator!$G$13),"—",ROUND((1+SQRT(((50*POWER(80,POWER(COS(PI()*MOD(Calculator!$B$31/Calculator!$F$13,1)),2))+MIN(500,MAX(30,100*EXP(-0.3*'VSWR Calculator'!$C$24)*(1+3*ABS(MOD('VSWR Calculator'!$C$23/Calculator!$F$13/2,1)-0.5))))/'VSWR Calculator'!$C$25)-$C54)^2+(1500*ABS(SIN(2*PI()*MOD(Calculator!$B$31/Calculator!$F$13,1)))*IF(MOD(Calculator!$B$31/Calculator!$F$13,1)&lt;0.5,-1,1))^2)/SQRT(((50*POWER(80,POWER(COS(PI()*MOD(Calculator!$B$31/Calculator!$F$13,1)),2))+MIN(500,MAX(30,100*EXP(-0.3*'VSWR Calculator'!$C$24)*(1+3*ABS(MOD('VSWR Calculator'!$C$23/Calculator!$F$13/2,1)-0.5))))/'VSWR Calculator'!$C$25)+$C54)^2+(1500*ABS(SIN(2*PI()*MOD(Calculator!$B$31/Calculator!$F$13,1)))*IF(MOD(Calculator!$B$31/Calculator!$F$13,1)&lt;0.5,-1,1))^2))/(1-SQRT(((50*POWER(80,POWER(COS(PI()*MOD(Calculator!$B$31/Calculator!$F$13,1)),2))+MIN(500,MAX(30,100*EXP(-0.3*'VSWR Calculator'!$C$24)*(1+3*ABS(MOD('VSWR Calculator'!$C$23/Calculator!$F$13/2,1)-0.5))))/'VSWR Calculator'!$C$25)-$C54)^2+(1500*ABS(SIN(2*PI()*MOD(Calculator!$B$31/Calculator!$F$13,1)))*IF(MOD(Calculator!$B$31/Calculator!$F$13,1)&lt;0.5,-1,1))^2)/SQRT(((50*POWER(80,POWER(COS(PI()*MOD(Calculator!$B$31/Calculator!$F$13,1)),2))+MIN(500,MAX(30,100*EXP(-0.3*'VSWR Calculator'!$C$24)*(1+3*ABS(MOD('VSWR Calculator'!$C$23/Calculator!$F$13/2,1)-0.5))))/'VSWR Calculator'!$C$25)+$C54)^2+(1500*ABS(SIN(2*PI()*MOD(Calculator!$B$31/Calculator!$F$13,1)))*IF(MOD(Calculator!$B$31/Calculator!$F$13,1)&lt;0.5,-1,1))^2)),2))</f>
        <v>—</v>
      </c>
      <c r="CM54" s="253" t="str">
        <f aca="false">IF(OR(Calculator!$E$14&lt;&gt;"YES",Calculator!$B$31&lt;Calculator!$G$14),"—",ROUND((1+SQRT(((50*POWER(80,POWER(COS(PI()*MOD(Calculator!$B$31/Calculator!$F$14,1)),2))+MIN(500,MAX(30,100*EXP(-0.3*'VSWR Calculator'!$C$24)*(1+3*ABS(MOD('VSWR Calculator'!$C$23/Calculator!$F$14/2,1)-0.5))))/'VSWR Calculator'!$C$25)-$C54)^2+(1500*ABS(SIN(2*PI()*MOD(Calculator!$B$31/Calculator!$F$14,1)))*IF(MOD(Calculator!$B$31/Calculator!$F$14,1)&lt;0.5,-1,1))^2)/SQRT(((50*POWER(80,POWER(COS(PI()*MOD(Calculator!$B$31/Calculator!$F$14,1)),2))+MIN(500,MAX(30,100*EXP(-0.3*'VSWR Calculator'!$C$24)*(1+3*ABS(MOD('VSWR Calculator'!$C$23/Calculator!$F$14/2,1)-0.5))))/'VSWR Calculator'!$C$25)+$C54)^2+(1500*ABS(SIN(2*PI()*MOD(Calculator!$B$31/Calculator!$F$14,1)))*IF(MOD(Calculator!$B$31/Calculator!$F$14,1)&lt;0.5,-1,1))^2))/(1-SQRT(((50*POWER(80,POWER(COS(PI()*MOD(Calculator!$B$31/Calculator!$F$14,1)),2))+MIN(500,MAX(30,100*EXP(-0.3*'VSWR Calculator'!$C$24)*(1+3*ABS(MOD('VSWR Calculator'!$C$23/Calculator!$F$14/2,1)-0.5))))/'VSWR Calculator'!$C$25)-$C54)^2+(1500*ABS(SIN(2*PI()*MOD(Calculator!$B$31/Calculator!$F$14,1)))*IF(MOD(Calculator!$B$31/Calculator!$F$14,1)&lt;0.5,-1,1))^2)/SQRT(((50*POWER(80,POWER(COS(PI()*MOD(Calculator!$B$31/Calculator!$F$14,1)),2))+MIN(500,MAX(30,100*EXP(-0.3*'VSWR Calculator'!$C$24)*(1+3*ABS(MOD('VSWR Calculator'!$C$23/Calculator!$F$14/2,1)-0.5))))/'VSWR Calculator'!$C$25)+$C54)^2+(1500*ABS(SIN(2*PI()*MOD(Calculator!$B$31/Calculator!$F$14,1)))*IF(MOD(Calculator!$B$31/Calculator!$F$14,1)&lt;0.5,-1,1))^2)),2))</f>
        <v>—</v>
      </c>
      <c r="CN54" s="253" t="n">
        <f aca="false">IF(OR(Calculator!$E$15&lt;&gt;"YES",Calculator!$B$31&lt;Calculator!$G$15),"—",ROUND((1+SQRT(((50*POWER(80,POWER(COS(PI()*MOD(Calculator!$B$31/Calculator!$F$15,1)),2))+MIN(500,MAX(30,100*EXP(-0.3*'VSWR Calculator'!$C$24)*(1+3*ABS(MOD('VSWR Calculator'!$C$23/Calculator!$F$15/2,1)-0.5))))/'VSWR Calculator'!$C$25)-$C54)^2+(1500*ABS(SIN(2*PI()*MOD(Calculator!$B$31/Calculator!$F$15,1)))*IF(MOD(Calculator!$B$31/Calculator!$F$15,1)&lt;0.5,-1,1))^2)/SQRT(((50*POWER(80,POWER(COS(PI()*MOD(Calculator!$B$31/Calculator!$F$15,1)),2))+MIN(500,MAX(30,100*EXP(-0.3*'VSWR Calculator'!$C$24)*(1+3*ABS(MOD('VSWR Calculator'!$C$23/Calculator!$F$15/2,1)-0.5))))/'VSWR Calculator'!$C$25)+$C54)^2+(1500*ABS(SIN(2*PI()*MOD(Calculator!$B$31/Calculator!$F$15,1)))*IF(MOD(Calculator!$B$31/Calculator!$F$15,1)&lt;0.5,-1,1))^2))/(1-SQRT(((50*POWER(80,POWER(COS(PI()*MOD(Calculator!$B$31/Calculator!$F$15,1)),2))+MIN(500,MAX(30,100*EXP(-0.3*'VSWR Calculator'!$C$24)*(1+3*ABS(MOD('VSWR Calculator'!$C$23/Calculator!$F$15/2,1)-0.5))))/'VSWR Calculator'!$C$25)-$C54)^2+(1500*ABS(SIN(2*PI()*MOD(Calculator!$B$31/Calculator!$F$15,1)))*IF(MOD(Calculator!$B$31/Calculator!$F$15,1)&lt;0.5,-1,1))^2)/SQRT(((50*POWER(80,POWER(COS(PI()*MOD(Calculator!$B$31/Calculator!$F$15,1)),2))+MIN(500,MAX(30,100*EXP(-0.3*'VSWR Calculator'!$C$24)*(1+3*ABS(MOD('VSWR Calculator'!$C$23/Calculator!$F$15/2,1)-0.5))))/'VSWR Calculator'!$C$25)+$C54)^2+(1500*ABS(SIN(2*PI()*MOD(Calculator!$B$31/Calculator!$F$15,1)))*IF(MOD(Calculator!$B$31/Calculator!$F$15,1)&lt;0.5,-1,1))^2)),2))</f>
        <v>14.66</v>
      </c>
      <c r="CO54" s="253" t="str">
        <f aca="false">IF(OR(Calculator!$E$16&lt;&gt;"YES",Calculator!$B$31&lt;Calculator!$G$16),"—",ROUND((1+SQRT(((50*POWER(80,POWER(COS(PI()*MOD(Calculator!$B$31/Calculator!$F$16,1)),2))+MIN(500,MAX(30,100*EXP(-0.3*'VSWR Calculator'!$C$24)*(1+3*ABS(MOD('VSWR Calculator'!$C$23/Calculator!$F$16/2,1)-0.5))))/'VSWR Calculator'!$C$25)-$C54)^2+(1500*ABS(SIN(2*PI()*MOD(Calculator!$B$31/Calculator!$F$16,1)))*IF(MOD(Calculator!$B$31/Calculator!$F$16,1)&lt;0.5,-1,1))^2)/SQRT(((50*POWER(80,POWER(COS(PI()*MOD(Calculator!$B$31/Calculator!$F$16,1)),2))+MIN(500,MAX(30,100*EXP(-0.3*'VSWR Calculator'!$C$24)*(1+3*ABS(MOD('VSWR Calculator'!$C$23/Calculator!$F$16/2,1)-0.5))))/'VSWR Calculator'!$C$25)+$C54)^2+(1500*ABS(SIN(2*PI()*MOD(Calculator!$B$31/Calculator!$F$16,1)))*IF(MOD(Calculator!$B$31/Calculator!$F$16,1)&lt;0.5,-1,1))^2))/(1-SQRT(((50*POWER(80,POWER(COS(PI()*MOD(Calculator!$B$31/Calculator!$F$16,1)),2))+MIN(500,MAX(30,100*EXP(-0.3*'VSWR Calculator'!$C$24)*(1+3*ABS(MOD('VSWR Calculator'!$C$23/Calculator!$F$16/2,1)-0.5))))/'VSWR Calculator'!$C$25)-$C54)^2+(1500*ABS(SIN(2*PI()*MOD(Calculator!$B$31/Calculator!$F$16,1)))*IF(MOD(Calculator!$B$31/Calculator!$F$16,1)&lt;0.5,-1,1))^2)/SQRT(((50*POWER(80,POWER(COS(PI()*MOD(Calculator!$B$31/Calculator!$F$16,1)),2))+MIN(500,MAX(30,100*EXP(-0.3*'VSWR Calculator'!$C$24)*(1+3*ABS(MOD('VSWR Calculator'!$C$23/Calculator!$F$16/2,1)-0.5))))/'VSWR Calculator'!$C$25)+$C54)^2+(1500*ABS(SIN(2*PI()*MOD(Calculator!$B$31/Calculator!$F$16,1)))*IF(MOD(Calculator!$B$31/Calculator!$F$16,1)&lt;0.5,-1,1))^2)),2))</f>
        <v>—</v>
      </c>
      <c r="CP54" s="253" t="n">
        <f aca="false">IF(OR(Calculator!$E$17&lt;&gt;"YES",Calculator!$B$31&lt;Calculator!$G$17),"—",ROUND((1+SQRT(((50*POWER(80,POWER(COS(PI()*MOD(Calculator!$B$31/Calculator!$F$17,1)),2))+MIN(500,MAX(30,100*EXP(-0.3*'VSWR Calculator'!$C$24)*(1+3*ABS(MOD('VSWR Calculator'!$C$23/Calculator!$F$17/2,1)-0.5))))/'VSWR Calculator'!$C$25)-$C54)^2+(1500*ABS(SIN(2*PI()*MOD(Calculator!$B$31/Calculator!$F$17,1)))*IF(MOD(Calculator!$B$31/Calculator!$F$17,1)&lt;0.5,-1,1))^2)/SQRT(((50*POWER(80,POWER(COS(PI()*MOD(Calculator!$B$31/Calculator!$F$17,1)),2))+MIN(500,MAX(30,100*EXP(-0.3*'VSWR Calculator'!$C$24)*(1+3*ABS(MOD('VSWR Calculator'!$C$23/Calculator!$F$17/2,1)-0.5))))/'VSWR Calculator'!$C$25)+$C54)^2+(1500*ABS(SIN(2*PI()*MOD(Calculator!$B$31/Calculator!$F$17,1)))*IF(MOD(Calculator!$B$31/Calculator!$F$17,1)&lt;0.5,-1,1))^2))/(1-SQRT(((50*POWER(80,POWER(COS(PI()*MOD(Calculator!$B$31/Calculator!$F$17,1)),2))+MIN(500,MAX(30,100*EXP(-0.3*'VSWR Calculator'!$C$24)*(1+3*ABS(MOD('VSWR Calculator'!$C$23/Calculator!$F$17/2,1)-0.5))))/'VSWR Calculator'!$C$25)-$C54)^2+(1500*ABS(SIN(2*PI()*MOD(Calculator!$B$31/Calculator!$F$17,1)))*IF(MOD(Calculator!$B$31/Calculator!$F$17,1)&lt;0.5,-1,1))^2)/SQRT(((50*POWER(80,POWER(COS(PI()*MOD(Calculator!$B$31/Calculator!$F$17,1)),2))+MIN(500,MAX(30,100*EXP(-0.3*'VSWR Calculator'!$C$24)*(1+3*ABS(MOD('VSWR Calculator'!$C$23/Calculator!$F$17/2,1)-0.5))))/'VSWR Calculator'!$C$25)+$C54)^2+(1500*ABS(SIN(2*PI()*MOD(Calculator!$B$31/Calculator!$F$17,1)))*IF(MOD(Calculator!$B$31/Calculator!$F$17,1)&lt;0.5,-1,1))^2)),2))</f>
        <v>13.28</v>
      </c>
      <c r="CQ54" s="253" t="str">
        <f aca="false">IF(OR(Calculator!$E$18&lt;&gt;"YES",Calculator!$B$31&lt;Calculator!$G$18),"—",ROUND((1+SQRT(((50*POWER(80,POWER(COS(PI()*MOD(Calculator!$B$31/Calculator!$F$18,1)),2))+MIN(500,MAX(30,100*EXP(-0.3*'VSWR Calculator'!$C$24)*(1+3*ABS(MOD('VSWR Calculator'!$C$23/Calculator!$F$18/2,1)-0.5))))/'VSWR Calculator'!$C$25)-$C54)^2+(1500*ABS(SIN(2*PI()*MOD(Calculator!$B$31/Calculator!$F$18,1)))*IF(MOD(Calculator!$B$31/Calculator!$F$18,1)&lt;0.5,-1,1))^2)/SQRT(((50*POWER(80,POWER(COS(PI()*MOD(Calculator!$B$31/Calculator!$F$18,1)),2))+MIN(500,MAX(30,100*EXP(-0.3*'VSWR Calculator'!$C$24)*(1+3*ABS(MOD('VSWR Calculator'!$C$23/Calculator!$F$18/2,1)-0.5))))/'VSWR Calculator'!$C$25)+$C54)^2+(1500*ABS(SIN(2*PI()*MOD(Calculator!$B$31/Calculator!$F$18,1)))*IF(MOD(Calculator!$B$31/Calculator!$F$18,1)&lt;0.5,-1,1))^2))/(1-SQRT(((50*POWER(80,POWER(COS(PI()*MOD(Calculator!$B$31/Calculator!$F$18,1)),2))+MIN(500,MAX(30,100*EXP(-0.3*'VSWR Calculator'!$C$24)*(1+3*ABS(MOD('VSWR Calculator'!$C$23/Calculator!$F$18/2,1)-0.5))))/'VSWR Calculator'!$C$25)-$C54)^2+(1500*ABS(SIN(2*PI()*MOD(Calculator!$B$31/Calculator!$F$18,1)))*IF(MOD(Calculator!$B$31/Calculator!$F$18,1)&lt;0.5,-1,1))^2)/SQRT(((50*POWER(80,POWER(COS(PI()*MOD(Calculator!$B$31/Calculator!$F$18,1)),2))+MIN(500,MAX(30,100*EXP(-0.3*'VSWR Calculator'!$C$24)*(1+3*ABS(MOD('VSWR Calculator'!$C$23/Calculator!$F$18/2,1)-0.5))))/'VSWR Calculator'!$C$25)+$C54)^2+(1500*ABS(SIN(2*PI()*MOD(Calculator!$B$31/Calculator!$F$18,1)))*IF(MOD(Calculator!$B$31/Calculator!$F$18,1)&lt;0.5,-1,1))^2)),2))</f>
        <v>—</v>
      </c>
      <c r="CR54" s="253" t="str">
        <f aca="false">IF(OR(Calculator!$E$19&lt;&gt;"YES",Calculator!$B$31&lt;Calculator!$G$19),"—",ROUND((1+SQRT(((50*POWER(80,POWER(COS(PI()*MOD(Calculator!$B$31/Calculator!$F$19,1)),2))+MIN(500,MAX(30,100*EXP(-0.3*'VSWR Calculator'!$C$24)*(1+3*ABS(MOD('VSWR Calculator'!$C$23/Calculator!$F$19/2,1)-0.5))))/'VSWR Calculator'!$C$25)-$C54)^2+(1500*ABS(SIN(2*PI()*MOD(Calculator!$B$31/Calculator!$F$19,1)))*IF(MOD(Calculator!$B$31/Calculator!$F$19,1)&lt;0.5,-1,1))^2)/SQRT(((50*POWER(80,POWER(COS(PI()*MOD(Calculator!$B$31/Calculator!$F$19,1)),2))+MIN(500,MAX(30,100*EXP(-0.3*'VSWR Calculator'!$C$24)*(1+3*ABS(MOD('VSWR Calculator'!$C$23/Calculator!$F$19/2,1)-0.5))))/'VSWR Calculator'!$C$25)+$C54)^2+(1500*ABS(SIN(2*PI()*MOD(Calculator!$B$31/Calculator!$F$19,1)))*IF(MOD(Calculator!$B$31/Calculator!$F$19,1)&lt;0.5,-1,1))^2))/(1-SQRT(((50*POWER(80,POWER(COS(PI()*MOD(Calculator!$B$31/Calculator!$F$19,1)),2))+MIN(500,MAX(30,100*EXP(-0.3*'VSWR Calculator'!$C$24)*(1+3*ABS(MOD('VSWR Calculator'!$C$23/Calculator!$F$19/2,1)-0.5))))/'VSWR Calculator'!$C$25)-$C54)^2+(1500*ABS(SIN(2*PI()*MOD(Calculator!$B$31/Calculator!$F$19,1)))*IF(MOD(Calculator!$B$31/Calculator!$F$19,1)&lt;0.5,-1,1))^2)/SQRT(((50*POWER(80,POWER(COS(PI()*MOD(Calculator!$B$31/Calculator!$F$19,1)),2))+MIN(500,MAX(30,100*EXP(-0.3*'VSWR Calculator'!$C$24)*(1+3*ABS(MOD('VSWR Calculator'!$C$23/Calculator!$F$19/2,1)-0.5))))/'VSWR Calculator'!$C$25)+$C54)^2+(1500*ABS(SIN(2*PI()*MOD(Calculator!$B$31/Calculator!$F$19,1)))*IF(MOD(Calculator!$B$31/Calculator!$F$19,1)&lt;0.5,-1,1))^2)),2))</f>
        <v>—</v>
      </c>
      <c r="CS54" s="253" t="str">
        <f aca="false">IF(OR(Calculator!$E$20&lt;&gt;"YES",Calculator!$B$31&lt;Calculator!$G$20),"—",ROUND((1+SQRT(((50*POWER(80,POWER(COS(PI()*MOD(Calculator!$B$31/Calculator!$F$20,1)),2))+MIN(500,MAX(30,100*EXP(-0.3*'VSWR Calculator'!$C$24)*(1+3*ABS(MOD('VSWR Calculator'!$C$23/Calculator!$F$20/2,1)-0.5))))/'VSWR Calculator'!$C$25)-$C54)^2+(1500*ABS(SIN(2*PI()*MOD(Calculator!$B$31/Calculator!$F$20,1)))*IF(MOD(Calculator!$B$31/Calculator!$F$20,1)&lt;0.5,-1,1))^2)/SQRT(((50*POWER(80,POWER(COS(PI()*MOD(Calculator!$B$31/Calculator!$F$20,1)),2))+MIN(500,MAX(30,100*EXP(-0.3*'VSWR Calculator'!$C$24)*(1+3*ABS(MOD('VSWR Calculator'!$C$23/Calculator!$F$20/2,1)-0.5))))/'VSWR Calculator'!$C$25)+$C54)^2+(1500*ABS(SIN(2*PI()*MOD(Calculator!$B$31/Calculator!$F$20,1)))*IF(MOD(Calculator!$B$31/Calculator!$F$20,1)&lt;0.5,-1,1))^2))/(1-SQRT(((50*POWER(80,POWER(COS(PI()*MOD(Calculator!$B$31/Calculator!$F$20,1)),2))+MIN(500,MAX(30,100*EXP(-0.3*'VSWR Calculator'!$C$24)*(1+3*ABS(MOD('VSWR Calculator'!$C$23/Calculator!$F$20/2,1)-0.5))))/'VSWR Calculator'!$C$25)-$C54)^2+(1500*ABS(SIN(2*PI()*MOD(Calculator!$B$31/Calculator!$F$20,1)))*IF(MOD(Calculator!$B$31/Calculator!$F$20,1)&lt;0.5,-1,1))^2)/SQRT(((50*POWER(80,POWER(COS(PI()*MOD(Calculator!$B$31/Calculator!$F$20,1)),2))+MIN(500,MAX(30,100*EXP(-0.3*'VSWR Calculator'!$C$24)*(1+3*ABS(MOD('VSWR Calculator'!$C$23/Calculator!$F$20/2,1)-0.5))))/'VSWR Calculator'!$C$25)+$C54)^2+(1500*ABS(SIN(2*PI()*MOD(Calculator!$B$31/Calculator!$F$20,1)))*IF(MOD(Calculator!$B$31/Calculator!$F$20,1)&lt;0.5,-1,1))^2)),2))</f>
        <v>—</v>
      </c>
      <c r="CT54" s="253" t="str">
        <f aca="false">IF(OR(Calculator!$E$21&lt;&gt;"YES",Calculator!$B$31&lt;Calculator!$G$21),"—",ROUND((1+SQRT(((50*POWER(80,POWER(COS(PI()*MOD(Calculator!$B$31/Calculator!$F$21,1)),2))+MIN(500,MAX(30,100*EXP(-0.3*'VSWR Calculator'!$C$24)*(1+3*ABS(MOD('VSWR Calculator'!$C$23/Calculator!$F$21/2,1)-0.5))))/'VSWR Calculator'!$C$25)-$C54)^2+(1500*ABS(SIN(2*PI()*MOD(Calculator!$B$31/Calculator!$F$21,1)))*IF(MOD(Calculator!$B$31/Calculator!$F$21,1)&lt;0.5,-1,1))^2)/SQRT(((50*POWER(80,POWER(COS(PI()*MOD(Calculator!$B$31/Calculator!$F$21,1)),2))+MIN(500,MAX(30,100*EXP(-0.3*'VSWR Calculator'!$C$24)*(1+3*ABS(MOD('VSWR Calculator'!$C$23/Calculator!$F$21/2,1)-0.5))))/'VSWR Calculator'!$C$25)+$C54)^2+(1500*ABS(SIN(2*PI()*MOD(Calculator!$B$31/Calculator!$F$21,1)))*IF(MOD(Calculator!$B$31/Calculator!$F$21,1)&lt;0.5,-1,1))^2))/(1-SQRT(((50*POWER(80,POWER(COS(PI()*MOD(Calculator!$B$31/Calculator!$F$21,1)),2))+MIN(500,MAX(30,100*EXP(-0.3*'VSWR Calculator'!$C$24)*(1+3*ABS(MOD('VSWR Calculator'!$C$23/Calculator!$F$21/2,1)-0.5))))/'VSWR Calculator'!$C$25)-$C54)^2+(1500*ABS(SIN(2*PI()*MOD(Calculator!$B$31/Calculator!$F$21,1)))*IF(MOD(Calculator!$B$31/Calculator!$F$21,1)&lt;0.5,-1,1))^2)/SQRT(((50*POWER(80,POWER(COS(PI()*MOD(Calculator!$B$31/Calculator!$F$21,1)),2))+MIN(500,MAX(30,100*EXP(-0.3*'VSWR Calculator'!$C$24)*(1+3*ABS(MOD('VSWR Calculator'!$C$23/Calculator!$F$21/2,1)-0.5))))/'VSWR Calculator'!$C$25)+$C54)^2+(1500*ABS(SIN(2*PI()*MOD(Calculator!$B$31/Calculator!$F$21,1)))*IF(MOD(Calculator!$B$31/Calculator!$F$21,1)&lt;0.5,-1,1))^2)),2))</f>
        <v>—</v>
      </c>
      <c r="CU54" s="253" t="str">
        <f aca="false">IF(OR(Calculator!$E$22&lt;&gt;"YES",Calculator!$B$31&lt;Calculator!$G$22),"—",ROUND((1+SQRT(((50*POWER(80,POWER(COS(PI()*MOD(Calculator!$B$31/Calculator!$F$22,1)),2))+MIN(500,MAX(30,100*EXP(-0.3*'VSWR Calculator'!$C$24)*(1+3*ABS(MOD('VSWR Calculator'!$C$23/Calculator!$F$22/2,1)-0.5))))/'VSWR Calculator'!$C$25)-$C54)^2+(1500*ABS(SIN(2*PI()*MOD(Calculator!$B$31/Calculator!$F$22,1)))*IF(MOD(Calculator!$B$31/Calculator!$F$22,1)&lt;0.5,-1,1))^2)/SQRT(((50*POWER(80,POWER(COS(PI()*MOD(Calculator!$B$31/Calculator!$F$22,1)),2))+MIN(500,MAX(30,100*EXP(-0.3*'VSWR Calculator'!$C$24)*(1+3*ABS(MOD('VSWR Calculator'!$C$23/Calculator!$F$22/2,1)-0.5))))/'VSWR Calculator'!$C$25)+$C54)^2+(1500*ABS(SIN(2*PI()*MOD(Calculator!$B$31/Calculator!$F$22,1)))*IF(MOD(Calculator!$B$31/Calculator!$F$22,1)&lt;0.5,-1,1))^2))/(1-SQRT(((50*POWER(80,POWER(COS(PI()*MOD(Calculator!$B$31/Calculator!$F$22,1)),2))+MIN(500,MAX(30,100*EXP(-0.3*'VSWR Calculator'!$C$24)*(1+3*ABS(MOD('VSWR Calculator'!$C$23/Calculator!$F$22/2,1)-0.5))))/'VSWR Calculator'!$C$25)-$C54)^2+(1500*ABS(SIN(2*PI()*MOD(Calculator!$B$31/Calculator!$F$22,1)))*IF(MOD(Calculator!$B$31/Calculator!$F$22,1)&lt;0.5,-1,1))^2)/SQRT(((50*POWER(80,POWER(COS(PI()*MOD(Calculator!$B$31/Calculator!$F$22,1)),2))+MIN(500,MAX(30,100*EXP(-0.3*'VSWR Calculator'!$C$24)*(1+3*ABS(MOD('VSWR Calculator'!$C$23/Calculator!$F$22/2,1)-0.5))))/'VSWR Calculator'!$C$25)+$C54)^2+(1500*ABS(SIN(2*PI()*MOD(Calculator!$B$31/Calculator!$F$22,1)))*IF(MOD(Calculator!$B$31/Calculator!$F$22,1)&lt;0.5,-1,1))^2)),2))</f>
        <v>—</v>
      </c>
      <c r="CV54" s="253" t="n">
        <f aca="false">IFERROR(ROUND((IF(ISNUMBER(CK54),CK54,0)+IF(ISNUMBER(CL54),CL54,0)+IF(ISNUMBER(CM54),CM54,0)+IF(ISNUMBER(CN54),CN54,0)+IF(ISNUMBER(CO54),CO54,0)+IF(ISNUMBER(CP54),CP54,0)+IF(ISNUMBER(CQ54),CQ54,0)+IF(ISNUMBER(CR54),CR54,0)+IF(ISNUMBER(CS54),CS54,0)+IF(ISNUMBER(CT54),CT54,0)+IF(ISNUMBER(CU54),CU54,0))/(IF(ISNUMBER(CK54),1,0)+IF(ISNUMBER(CL54),1,0)+IF(ISNUMBER(CM54),1,0)+IF(ISNUMBER(CN54),1,0)+IF(ISNUMBER(CO54),1,0)+IF(ISNUMBER(CP54),1,0)+IF(ISNUMBER(CQ54),1,0)+IF(ISNUMBER(CR54),1,0)+IF(ISNUMBER(CS54),1,0)+IF(ISNUMBER(CT54),1,0)+IF(ISNUMBER(CU54),1,0)),4),"")</f>
        <v>13.97</v>
      </c>
      <c r="CW54" s="253" t="str">
        <f aca="false">IF(OR(Calculator!$E$12&lt;&gt;"YES",Calculator!$B$32&lt;Calculator!$G$12),"—",ROUND((1+SQRT(((50*POWER(80,POWER(COS(PI()*MOD(Calculator!$B$32/Calculator!$F$12,1)),2))+MIN(500,MAX(30,100*EXP(-0.3*'VSWR Calculator'!$C$24)*(1+3*ABS(MOD('VSWR Calculator'!$C$23/Calculator!$F$12/2,1)-0.5))))/'VSWR Calculator'!$C$25)-$C54)^2+(1500*ABS(SIN(2*PI()*MOD(Calculator!$B$32/Calculator!$F$12,1)))*IF(MOD(Calculator!$B$32/Calculator!$F$12,1)&lt;0.5,-1,1))^2)/SQRT(((50*POWER(80,POWER(COS(PI()*MOD(Calculator!$B$32/Calculator!$F$12,1)),2))+MIN(500,MAX(30,100*EXP(-0.3*'VSWR Calculator'!$C$24)*(1+3*ABS(MOD('VSWR Calculator'!$C$23/Calculator!$F$12/2,1)-0.5))))/'VSWR Calculator'!$C$25)+$C54)^2+(1500*ABS(SIN(2*PI()*MOD(Calculator!$B$32/Calculator!$F$12,1)))*IF(MOD(Calculator!$B$32/Calculator!$F$12,1)&lt;0.5,-1,1))^2))/(1-SQRT(((50*POWER(80,POWER(COS(PI()*MOD(Calculator!$B$32/Calculator!$F$12,1)),2))+MIN(500,MAX(30,100*EXP(-0.3*'VSWR Calculator'!$C$24)*(1+3*ABS(MOD('VSWR Calculator'!$C$23/Calculator!$F$12/2,1)-0.5))))/'VSWR Calculator'!$C$25)-$C54)^2+(1500*ABS(SIN(2*PI()*MOD(Calculator!$B$32/Calculator!$F$12,1)))*IF(MOD(Calculator!$B$32/Calculator!$F$12,1)&lt;0.5,-1,1))^2)/SQRT(((50*POWER(80,POWER(COS(PI()*MOD(Calculator!$B$32/Calculator!$F$12,1)),2))+MIN(500,MAX(30,100*EXP(-0.3*'VSWR Calculator'!$C$24)*(1+3*ABS(MOD('VSWR Calculator'!$C$23/Calculator!$F$12/2,1)-0.5))))/'VSWR Calculator'!$C$25)+$C54)^2+(1500*ABS(SIN(2*PI()*MOD(Calculator!$B$32/Calculator!$F$12,1)))*IF(MOD(Calculator!$B$32/Calculator!$F$12,1)&lt;0.5,-1,1))^2)),2))</f>
        <v>—</v>
      </c>
      <c r="CX54" s="253" t="str">
        <f aca="false">IF(OR(Calculator!$E$13&lt;&gt;"YES",Calculator!$B$32&lt;Calculator!$G$13),"—",ROUND((1+SQRT(((50*POWER(80,POWER(COS(PI()*MOD(Calculator!$B$32/Calculator!$F$13,1)),2))+MIN(500,MAX(30,100*EXP(-0.3*'VSWR Calculator'!$C$24)*(1+3*ABS(MOD('VSWR Calculator'!$C$23/Calculator!$F$13/2,1)-0.5))))/'VSWR Calculator'!$C$25)-$C54)^2+(1500*ABS(SIN(2*PI()*MOD(Calculator!$B$32/Calculator!$F$13,1)))*IF(MOD(Calculator!$B$32/Calculator!$F$13,1)&lt;0.5,-1,1))^2)/SQRT(((50*POWER(80,POWER(COS(PI()*MOD(Calculator!$B$32/Calculator!$F$13,1)),2))+MIN(500,MAX(30,100*EXP(-0.3*'VSWR Calculator'!$C$24)*(1+3*ABS(MOD('VSWR Calculator'!$C$23/Calculator!$F$13/2,1)-0.5))))/'VSWR Calculator'!$C$25)+$C54)^2+(1500*ABS(SIN(2*PI()*MOD(Calculator!$B$32/Calculator!$F$13,1)))*IF(MOD(Calculator!$B$32/Calculator!$F$13,1)&lt;0.5,-1,1))^2))/(1-SQRT(((50*POWER(80,POWER(COS(PI()*MOD(Calculator!$B$32/Calculator!$F$13,1)),2))+MIN(500,MAX(30,100*EXP(-0.3*'VSWR Calculator'!$C$24)*(1+3*ABS(MOD('VSWR Calculator'!$C$23/Calculator!$F$13/2,1)-0.5))))/'VSWR Calculator'!$C$25)-$C54)^2+(1500*ABS(SIN(2*PI()*MOD(Calculator!$B$32/Calculator!$F$13,1)))*IF(MOD(Calculator!$B$32/Calculator!$F$13,1)&lt;0.5,-1,1))^2)/SQRT(((50*POWER(80,POWER(COS(PI()*MOD(Calculator!$B$32/Calculator!$F$13,1)),2))+MIN(500,MAX(30,100*EXP(-0.3*'VSWR Calculator'!$C$24)*(1+3*ABS(MOD('VSWR Calculator'!$C$23/Calculator!$F$13/2,1)-0.5))))/'VSWR Calculator'!$C$25)+$C54)^2+(1500*ABS(SIN(2*PI()*MOD(Calculator!$B$32/Calculator!$F$13,1)))*IF(MOD(Calculator!$B$32/Calculator!$F$13,1)&lt;0.5,-1,1))^2)),2))</f>
        <v>—</v>
      </c>
      <c r="CY54" s="253" t="str">
        <f aca="false">IF(OR(Calculator!$E$14&lt;&gt;"YES",Calculator!$B$32&lt;Calculator!$G$14),"—",ROUND((1+SQRT(((50*POWER(80,POWER(COS(PI()*MOD(Calculator!$B$32/Calculator!$F$14,1)),2))+MIN(500,MAX(30,100*EXP(-0.3*'VSWR Calculator'!$C$24)*(1+3*ABS(MOD('VSWR Calculator'!$C$23/Calculator!$F$14/2,1)-0.5))))/'VSWR Calculator'!$C$25)-$C54)^2+(1500*ABS(SIN(2*PI()*MOD(Calculator!$B$32/Calculator!$F$14,1)))*IF(MOD(Calculator!$B$32/Calculator!$F$14,1)&lt;0.5,-1,1))^2)/SQRT(((50*POWER(80,POWER(COS(PI()*MOD(Calculator!$B$32/Calculator!$F$14,1)),2))+MIN(500,MAX(30,100*EXP(-0.3*'VSWR Calculator'!$C$24)*(1+3*ABS(MOD('VSWR Calculator'!$C$23/Calculator!$F$14/2,1)-0.5))))/'VSWR Calculator'!$C$25)+$C54)^2+(1500*ABS(SIN(2*PI()*MOD(Calculator!$B$32/Calculator!$F$14,1)))*IF(MOD(Calculator!$B$32/Calculator!$F$14,1)&lt;0.5,-1,1))^2))/(1-SQRT(((50*POWER(80,POWER(COS(PI()*MOD(Calculator!$B$32/Calculator!$F$14,1)),2))+MIN(500,MAX(30,100*EXP(-0.3*'VSWR Calculator'!$C$24)*(1+3*ABS(MOD('VSWR Calculator'!$C$23/Calculator!$F$14/2,1)-0.5))))/'VSWR Calculator'!$C$25)-$C54)^2+(1500*ABS(SIN(2*PI()*MOD(Calculator!$B$32/Calculator!$F$14,1)))*IF(MOD(Calculator!$B$32/Calculator!$F$14,1)&lt;0.5,-1,1))^2)/SQRT(((50*POWER(80,POWER(COS(PI()*MOD(Calculator!$B$32/Calculator!$F$14,1)),2))+MIN(500,MAX(30,100*EXP(-0.3*'VSWR Calculator'!$C$24)*(1+3*ABS(MOD('VSWR Calculator'!$C$23/Calculator!$F$14/2,1)-0.5))))/'VSWR Calculator'!$C$25)+$C54)^2+(1500*ABS(SIN(2*PI()*MOD(Calculator!$B$32/Calculator!$F$14,1)))*IF(MOD(Calculator!$B$32/Calculator!$F$14,1)&lt;0.5,-1,1))^2)),2))</f>
        <v>—</v>
      </c>
      <c r="CZ54" s="253" t="n">
        <f aca="false">IF(OR(Calculator!$E$15&lt;&gt;"YES",Calculator!$B$32&lt;Calculator!$G$15),"—",ROUND((1+SQRT(((50*POWER(80,POWER(COS(PI()*MOD(Calculator!$B$32/Calculator!$F$15,1)),2))+MIN(500,MAX(30,100*EXP(-0.3*'VSWR Calculator'!$C$24)*(1+3*ABS(MOD('VSWR Calculator'!$C$23/Calculator!$F$15/2,1)-0.5))))/'VSWR Calculator'!$C$25)-$C54)^2+(1500*ABS(SIN(2*PI()*MOD(Calculator!$B$32/Calculator!$F$15,1)))*IF(MOD(Calculator!$B$32/Calculator!$F$15,1)&lt;0.5,-1,1))^2)/SQRT(((50*POWER(80,POWER(COS(PI()*MOD(Calculator!$B$32/Calculator!$F$15,1)),2))+MIN(500,MAX(30,100*EXP(-0.3*'VSWR Calculator'!$C$24)*(1+3*ABS(MOD('VSWR Calculator'!$C$23/Calculator!$F$15/2,1)-0.5))))/'VSWR Calculator'!$C$25)+$C54)^2+(1500*ABS(SIN(2*PI()*MOD(Calculator!$B$32/Calculator!$F$15,1)))*IF(MOD(Calculator!$B$32/Calculator!$F$15,1)&lt;0.5,-1,1))^2))/(1-SQRT(((50*POWER(80,POWER(COS(PI()*MOD(Calculator!$B$32/Calculator!$F$15,1)),2))+MIN(500,MAX(30,100*EXP(-0.3*'VSWR Calculator'!$C$24)*(1+3*ABS(MOD('VSWR Calculator'!$C$23/Calculator!$F$15/2,1)-0.5))))/'VSWR Calculator'!$C$25)-$C54)^2+(1500*ABS(SIN(2*PI()*MOD(Calculator!$B$32/Calculator!$F$15,1)))*IF(MOD(Calculator!$B$32/Calculator!$F$15,1)&lt;0.5,-1,1))^2)/SQRT(((50*POWER(80,POWER(COS(PI()*MOD(Calculator!$B$32/Calculator!$F$15,1)),2))+MIN(500,MAX(30,100*EXP(-0.3*'VSWR Calculator'!$C$24)*(1+3*ABS(MOD('VSWR Calculator'!$C$23/Calculator!$F$15/2,1)-0.5))))/'VSWR Calculator'!$C$25)+$C54)^2+(1500*ABS(SIN(2*PI()*MOD(Calculator!$B$32/Calculator!$F$15,1)))*IF(MOD(Calculator!$B$32/Calculator!$F$15,1)&lt;0.5,-1,1))^2)),2))</f>
        <v>3.04</v>
      </c>
      <c r="DA54" s="253" t="str">
        <f aca="false">IF(OR(Calculator!$E$16&lt;&gt;"YES",Calculator!$B$32&lt;Calculator!$G$16),"—",ROUND((1+SQRT(((50*POWER(80,POWER(COS(PI()*MOD(Calculator!$B$32/Calculator!$F$16,1)),2))+MIN(500,MAX(30,100*EXP(-0.3*'VSWR Calculator'!$C$24)*(1+3*ABS(MOD('VSWR Calculator'!$C$23/Calculator!$F$16/2,1)-0.5))))/'VSWR Calculator'!$C$25)-$C54)^2+(1500*ABS(SIN(2*PI()*MOD(Calculator!$B$32/Calculator!$F$16,1)))*IF(MOD(Calculator!$B$32/Calculator!$F$16,1)&lt;0.5,-1,1))^2)/SQRT(((50*POWER(80,POWER(COS(PI()*MOD(Calculator!$B$32/Calculator!$F$16,1)),2))+MIN(500,MAX(30,100*EXP(-0.3*'VSWR Calculator'!$C$24)*(1+3*ABS(MOD('VSWR Calculator'!$C$23/Calculator!$F$16/2,1)-0.5))))/'VSWR Calculator'!$C$25)+$C54)^2+(1500*ABS(SIN(2*PI()*MOD(Calculator!$B$32/Calculator!$F$16,1)))*IF(MOD(Calculator!$B$32/Calculator!$F$16,1)&lt;0.5,-1,1))^2))/(1-SQRT(((50*POWER(80,POWER(COS(PI()*MOD(Calculator!$B$32/Calculator!$F$16,1)),2))+MIN(500,MAX(30,100*EXP(-0.3*'VSWR Calculator'!$C$24)*(1+3*ABS(MOD('VSWR Calculator'!$C$23/Calculator!$F$16/2,1)-0.5))))/'VSWR Calculator'!$C$25)-$C54)^2+(1500*ABS(SIN(2*PI()*MOD(Calculator!$B$32/Calculator!$F$16,1)))*IF(MOD(Calculator!$B$32/Calculator!$F$16,1)&lt;0.5,-1,1))^2)/SQRT(((50*POWER(80,POWER(COS(PI()*MOD(Calculator!$B$32/Calculator!$F$16,1)),2))+MIN(500,MAX(30,100*EXP(-0.3*'VSWR Calculator'!$C$24)*(1+3*ABS(MOD('VSWR Calculator'!$C$23/Calculator!$F$16/2,1)-0.5))))/'VSWR Calculator'!$C$25)+$C54)^2+(1500*ABS(SIN(2*PI()*MOD(Calculator!$B$32/Calculator!$F$16,1)))*IF(MOD(Calculator!$B$32/Calculator!$F$16,1)&lt;0.5,-1,1))^2)),2))</f>
        <v>—</v>
      </c>
      <c r="DB54" s="253" t="n">
        <f aca="false">IF(OR(Calculator!$E$17&lt;&gt;"YES",Calculator!$B$32&lt;Calculator!$G$17),"—",ROUND((1+SQRT(((50*POWER(80,POWER(COS(PI()*MOD(Calculator!$B$32/Calculator!$F$17,1)),2))+MIN(500,MAX(30,100*EXP(-0.3*'VSWR Calculator'!$C$24)*(1+3*ABS(MOD('VSWR Calculator'!$C$23/Calculator!$F$17/2,1)-0.5))))/'VSWR Calculator'!$C$25)-$C54)^2+(1500*ABS(SIN(2*PI()*MOD(Calculator!$B$32/Calculator!$F$17,1)))*IF(MOD(Calculator!$B$32/Calculator!$F$17,1)&lt;0.5,-1,1))^2)/SQRT(((50*POWER(80,POWER(COS(PI()*MOD(Calculator!$B$32/Calculator!$F$17,1)),2))+MIN(500,MAX(30,100*EXP(-0.3*'VSWR Calculator'!$C$24)*(1+3*ABS(MOD('VSWR Calculator'!$C$23/Calculator!$F$17/2,1)-0.5))))/'VSWR Calculator'!$C$25)+$C54)^2+(1500*ABS(SIN(2*PI()*MOD(Calculator!$B$32/Calculator!$F$17,1)))*IF(MOD(Calculator!$B$32/Calculator!$F$17,1)&lt;0.5,-1,1))^2))/(1-SQRT(((50*POWER(80,POWER(COS(PI()*MOD(Calculator!$B$32/Calculator!$F$17,1)),2))+MIN(500,MAX(30,100*EXP(-0.3*'VSWR Calculator'!$C$24)*(1+3*ABS(MOD('VSWR Calculator'!$C$23/Calculator!$F$17/2,1)-0.5))))/'VSWR Calculator'!$C$25)-$C54)^2+(1500*ABS(SIN(2*PI()*MOD(Calculator!$B$32/Calculator!$F$17,1)))*IF(MOD(Calculator!$B$32/Calculator!$F$17,1)&lt;0.5,-1,1))^2)/SQRT(((50*POWER(80,POWER(COS(PI()*MOD(Calculator!$B$32/Calculator!$F$17,1)),2))+MIN(500,MAX(30,100*EXP(-0.3*'VSWR Calculator'!$C$24)*(1+3*ABS(MOD('VSWR Calculator'!$C$23/Calculator!$F$17/2,1)-0.5))))/'VSWR Calculator'!$C$25)+$C54)^2+(1500*ABS(SIN(2*PI()*MOD(Calculator!$B$32/Calculator!$F$17,1)))*IF(MOD(Calculator!$B$32/Calculator!$F$17,1)&lt;0.5,-1,1))^2)),2))</f>
        <v>13.72</v>
      </c>
      <c r="DC54" s="253" t="str">
        <f aca="false">IF(OR(Calculator!$E$18&lt;&gt;"YES",Calculator!$B$32&lt;Calculator!$G$18),"—",ROUND((1+SQRT(((50*POWER(80,POWER(COS(PI()*MOD(Calculator!$B$32/Calculator!$F$18,1)),2))+MIN(500,MAX(30,100*EXP(-0.3*'VSWR Calculator'!$C$24)*(1+3*ABS(MOD('VSWR Calculator'!$C$23/Calculator!$F$18/2,1)-0.5))))/'VSWR Calculator'!$C$25)-$C54)^2+(1500*ABS(SIN(2*PI()*MOD(Calculator!$B$32/Calculator!$F$18,1)))*IF(MOD(Calculator!$B$32/Calculator!$F$18,1)&lt;0.5,-1,1))^2)/SQRT(((50*POWER(80,POWER(COS(PI()*MOD(Calculator!$B$32/Calculator!$F$18,1)),2))+MIN(500,MAX(30,100*EXP(-0.3*'VSWR Calculator'!$C$24)*(1+3*ABS(MOD('VSWR Calculator'!$C$23/Calculator!$F$18/2,1)-0.5))))/'VSWR Calculator'!$C$25)+$C54)^2+(1500*ABS(SIN(2*PI()*MOD(Calculator!$B$32/Calculator!$F$18,1)))*IF(MOD(Calculator!$B$32/Calculator!$F$18,1)&lt;0.5,-1,1))^2))/(1-SQRT(((50*POWER(80,POWER(COS(PI()*MOD(Calculator!$B$32/Calculator!$F$18,1)),2))+MIN(500,MAX(30,100*EXP(-0.3*'VSWR Calculator'!$C$24)*(1+3*ABS(MOD('VSWR Calculator'!$C$23/Calculator!$F$18/2,1)-0.5))))/'VSWR Calculator'!$C$25)-$C54)^2+(1500*ABS(SIN(2*PI()*MOD(Calculator!$B$32/Calculator!$F$18,1)))*IF(MOD(Calculator!$B$32/Calculator!$F$18,1)&lt;0.5,-1,1))^2)/SQRT(((50*POWER(80,POWER(COS(PI()*MOD(Calculator!$B$32/Calculator!$F$18,1)),2))+MIN(500,MAX(30,100*EXP(-0.3*'VSWR Calculator'!$C$24)*(1+3*ABS(MOD('VSWR Calculator'!$C$23/Calculator!$F$18/2,1)-0.5))))/'VSWR Calculator'!$C$25)+$C54)^2+(1500*ABS(SIN(2*PI()*MOD(Calculator!$B$32/Calculator!$F$18,1)))*IF(MOD(Calculator!$B$32/Calculator!$F$18,1)&lt;0.5,-1,1))^2)),2))</f>
        <v>—</v>
      </c>
      <c r="DD54" s="253" t="str">
        <f aca="false">IF(OR(Calculator!$E$19&lt;&gt;"YES",Calculator!$B$32&lt;Calculator!$G$19),"—",ROUND((1+SQRT(((50*POWER(80,POWER(COS(PI()*MOD(Calculator!$B$32/Calculator!$F$19,1)),2))+MIN(500,MAX(30,100*EXP(-0.3*'VSWR Calculator'!$C$24)*(1+3*ABS(MOD('VSWR Calculator'!$C$23/Calculator!$F$19/2,1)-0.5))))/'VSWR Calculator'!$C$25)-$C54)^2+(1500*ABS(SIN(2*PI()*MOD(Calculator!$B$32/Calculator!$F$19,1)))*IF(MOD(Calculator!$B$32/Calculator!$F$19,1)&lt;0.5,-1,1))^2)/SQRT(((50*POWER(80,POWER(COS(PI()*MOD(Calculator!$B$32/Calculator!$F$19,1)),2))+MIN(500,MAX(30,100*EXP(-0.3*'VSWR Calculator'!$C$24)*(1+3*ABS(MOD('VSWR Calculator'!$C$23/Calculator!$F$19/2,1)-0.5))))/'VSWR Calculator'!$C$25)+$C54)^2+(1500*ABS(SIN(2*PI()*MOD(Calculator!$B$32/Calculator!$F$19,1)))*IF(MOD(Calculator!$B$32/Calculator!$F$19,1)&lt;0.5,-1,1))^2))/(1-SQRT(((50*POWER(80,POWER(COS(PI()*MOD(Calculator!$B$32/Calculator!$F$19,1)),2))+MIN(500,MAX(30,100*EXP(-0.3*'VSWR Calculator'!$C$24)*(1+3*ABS(MOD('VSWR Calculator'!$C$23/Calculator!$F$19/2,1)-0.5))))/'VSWR Calculator'!$C$25)-$C54)^2+(1500*ABS(SIN(2*PI()*MOD(Calculator!$B$32/Calculator!$F$19,1)))*IF(MOD(Calculator!$B$32/Calculator!$F$19,1)&lt;0.5,-1,1))^2)/SQRT(((50*POWER(80,POWER(COS(PI()*MOD(Calculator!$B$32/Calculator!$F$19,1)),2))+MIN(500,MAX(30,100*EXP(-0.3*'VSWR Calculator'!$C$24)*(1+3*ABS(MOD('VSWR Calculator'!$C$23/Calculator!$F$19/2,1)-0.5))))/'VSWR Calculator'!$C$25)+$C54)^2+(1500*ABS(SIN(2*PI()*MOD(Calculator!$B$32/Calculator!$F$19,1)))*IF(MOD(Calculator!$B$32/Calculator!$F$19,1)&lt;0.5,-1,1))^2)),2))</f>
        <v>—</v>
      </c>
      <c r="DE54" s="253" t="str">
        <f aca="false">IF(OR(Calculator!$E$20&lt;&gt;"YES",Calculator!$B$32&lt;Calculator!$G$20),"—",ROUND((1+SQRT(((50*POWER(80,POWER(COS(PI()*MOD(Calculator!$B$32/Calculator!$F$20,1)),2))+MIN(500,MAX(30,100*EXP(-0.3*'VSWR Calculator'!$C$24)*(1+3*ABS(MOD('VSWR Calculator'!$C$23/Calculator!$F$20/2,1)-0.5))))/'VSWR Calculator'!$C$25)-$C54)^2+(1500*ABS(SIN(2*PI()*MOD(Calculator!$B$32/Calculator!$F$20,1)))*IF(MOD(Calculator!$B$32/Calculator!$F$20,1)&lt;0.5,-1,1))^2)/SQRT(((50*POWER(80,POWER(COS(PI()*MOD(Calculator!$B$32/Calculator!$F$20,1)),2))+MIN(500,MAX(30,100*EXP(-0.3*'VSWR Calculator'!$C$24)*(1+3*ABS(MOD('VSWR Calculator'!$C$23/Calculator!$F$20/2,1)-0.5))))/'VSWR Calculator'!$C$25)+$C54)^2+(1500*ABS(SIN(2*PI()*MOD(Calculator!$B$32/Calculator!$F$20,1)))*IF(MOD(Calculator!$B$32/Calculator!$F$20,1)&lt;0.5,-1,1))^2))/(1-SQRT(((50*POWER(80,POWER(COS(PI()*MOD(Calculator!$B$32/Calculator!$F$20,1)),2))+MIN(500,MAX(30,100*EXP(-0.3*'VSWR Calculator'!$C$24)*(1+3*ABS(MOD('VSWR Calculator'!$C$23/Calculator!$F$20/2,1)-0.5))))/'VSWR Calculator'!$C$25)-$C54)^2+(1500*ABS(SIN(2*PI()*MOD(Calculator!$B$32/Calculator!$F$20,1)))*IF(MOD(Calculator!$B$32/Calculator!$F$20,1)&lt;0.5,-1,1))^2)/SQRT(((50*POWER(80,POWER(COS(PI()*MOD(Calculator!$B$32/Calculator!$F$20,1)),2))+MIN(500,MAX(30,100*EXP(-0.3*'VSWR Calculator'!$C$24)*(1+3*ABS(MOD('VSWR Calculator'!$C$23/Calculator!$F$20/2,1)-0.5))))/'VSWR Calculator'!$C$25)+$C54)^2+(1500*ABS(SIN(2*PI()*MOD(Calculator!$B$32/Calculator!$F$20,1)))*IF(MOD(Calculator!$B$32/Calculator!$F$20,1)&lt;0.5,-1,1))^2)),2))</f>
        <v>—</v>
      </c>
      <c r="DF54" s="253" t="str">
        <f aca="false">IF(OR(Calculator!$E$21&lt;&gt;"YES",Calculator!$B$32&lt;Calculator!$G$21),"—",ROUND((1+SQRT(((50*POWER(80,POWER(COS(PI()*MOD(Calculator!$B$32/Calculator!$F$21,1)),2))+MIN(500,MAX(30,100*EXP(-0.3*'VSWR Calculator'!$C$24)*(1+3*ABS(MOD('VSWR Calculator'!$C$23/Calculator!$F$21/2,1)-0.5))))/'VSWR Calculator'!$C$25)-$C54)^2+(1500*ABS(SIN(2*PI()*MOD(Calculator!$B$32/Calculator!$F$21,1)))*IF(MOD(Calculator!$B$32/Calculator!$F$21,1)&lt;0.5,-1,1))^2)/SQRT(((50*POWER(80,POWER(COS(PI()*MOD(Calculator!$B$32/Calculator!$F$21,1)),2))+MIN(500,MAX(30,100*EXP(-0.3*'VSWR Calculator'!$C$24)*(1+3*ABS(MOD('VSWR Calculator'!$C$23/Calculator!$F$21/2,1)-0.5))))/'VSWR Calculator'!$C$25)+$C54)^2+(1500*ABS(SIN(2*PI()*MOD(Calculator!$B$32/Calculator!$F$21,1)))*IF(MOD(Calculator!$B$32/Calculator!$F$21,1)&lt;0.5,-1,1))^2))/(1-SQRT(((50*POWER(80,POWER(COS(PI()*MOD(Calculator!$B$32/Calculator!$F$21,1)),2))+MIN(500,MAX(30,100*EXP(-0.3*'VSWR Calculator'!$C$24)*(1+3*ABS(MOD('VSWR Calculator'!$C$23/Calculator!$F$21/2,1)-0.5))))/'VSWR Calculator'!$C$25)-$C54)^2+(1500*ABS(SIN(2*PI()*MOD(Calculator!$B$32/Calculator!$F$21,1)))*IF(MOD(Calculator!$B$32/Calculator!$F$21,1)&lt;0.5,-1,1))^2)/SQRT(((50*POWER(80,POWER(COS(PI()*MOD(Calculator!$B$32/Calculator!$F$21,1)),2))+MIN(500,MAX(30,100*EXP(-0.3*'VSWR Calculator'!$C$24)*(1+3*ABS(MOD('VSWR Calculator'!$C$23/Calculator!$F$21/2,1)-0.5))))/'VSWR Calculator'!$C$25)+$C54)^2+(1500*ABS(SIN(2*PI()*MOD(Calculator!$B$32/Calculator!$F$21,1)))*IF(MOD(Calculator!$B$32/Calculator!$F$21,1)&lt;0.5,-1,1))^2)),2))</f>
        <v>—</v>
      </c>
      <c r="DG54" s="253" t="str">
        <f aca="false">IF(OR(Calculator!$E$22&lt;&gt;"YES",Calculator!$B$32&lt;Calculator!$G$22),"—",ROUND((1+SQRT(((50*POWER(80,POWER(COS(PI()*MOD(Calculator!$B$32/Calculator!$F$22,1)),2))+MIN(500,MAX(30,100*EXP(-0.3*'VSWR Calculator'!$C$24)*(1+3*ABS(MOD('VSWR Calculator'!$C$23/Calculator!$F$22/2,1)-0.5))))/'VSWR Calculator'!$C$25)-$C54)^2+(1500*ABS(SIN(2*PI()*MOD(Calculator!$B$32/Calculator!$F$22,1)))*IF(MOD(Calculator!$B$32/Calculator!$F$22,1)&lt;0.5,-1,1))^2)/SQRT(((50*POWER(80,POWER(COS(PI()*MOD(Calculator!$B$32/Calculator!$F$22,1)),2))+MIN(500,MAX(30,100*EXP(-0.3*'VSWR Calculator'!$C$24)*(1+3*ABS(MOD('VSWR Calculator'!$C$23/Calculator!$F$22/2,1)-0.5))))/'VSWR Calculator'!$C$25)+$C54)^2+(1500*ABS(SIN(2*PI()*MOD(Calculator!$B$32/Calculator!$F$22,1)))*IF(MOD(Calculator!$B$32/Calculator!$F$22,1)&lt;0.5,-1,1))^2))/(1-SQRT(((50*POWER(80,POWER(COS(PI()*MOD(Calculator!$B$32/Calculator!$F$22,1)),2))+MIN(500,MAX(30,100*EXP(-0.3*'VSWR Calculator'!$C$24)*(1+3*ABS(MOD('VSWR Calculator'!$C$23/Calculator!$F$22/2,1)-0.5))))/'VSWR Calculator'!$C$25)-$C54)^2+(1500*ABS(SIN(2*PI()*MOD(Calculator!$B$32/Calculator!$F$22,1)))*IF(MOD(Calculator!$B$32/Calculator!$F$22,1)&lt;0.5,-1,1))^2)/SQRT(((50*POWER(80,POWER(COS(PI()*MOD(Calculator!$B$32/Calculator!$F$22,1)),2))+MIN(500,MAX(30,100*EXP(-0.3*'VSWR Calculator'!$C$24)*(1+3*ABS(MOD('VSWR Calculator'!$C$23/Calculator!$F$22/2,1)-0.5))))/'VSWR Calculator'!$C$25)+$C54)^2+(1500*ABS(SIN(2*PI()*MOD(Calculator!$B$32/Calculator!$F$22,1)))*IF(MOD(Calculator!$B$32/Calculator!$F$22,1)&lt;0.5,-1,1))^2)),2))</f>
        <v>—</v>
      </c>
      <c r="DH54" s="253" t="n">
        <f aca="false">IFERROR(ROUND((IF(ISNUMBER(CW54),CW54,0)+IF(ISNUMBER(CX54),CX54,0)+IF(ISNUMBER(CY54),CY54,0)+IF(ISNUMBER(CZ54),CZ54,0)+IF(ISNUMBER(DA54),DA54,0)+IF(ISNUMBER(DB54),DB54,0)+IF(ISNUMBER(DC54),DC54,0)+IF(ISNUMBER(DD54),DD54,0)+IF(ISNUMBER(DE54),DE54,0)+IF(ISNUMBER(DF54),DF54,0)+IF(ISNUMBER(DG54),DG54,0))/(IF(ISNUMBER(CW54),1,0)+IF(ISNUMBER(CX54),1,0)+IF(ISNUMBER(CY54),1,0)+IF(ISNUMBER(CZ54),1,0)+IF(ISNUMBER(DA54),1,0)+IF(ISNUMBER(DB54),1,0)+IF(ISNUMBER(DC54),1,0)+IF(ISNUMBER(DD54),1,0)+IF(ISNUMBER(DE54),1,0)+IF(ISNUMBER(DF54),1,0)+IF(ISNUMBER(DG54),1,0)),4),"")</f>
        <v>8.38</v>
      </c>
      <c r="DI54" s="253" t="str">
        <f aca="false">IF(OR(Calculator!$E$12&lt;&gt;"YES",Calculator!$B$33&lt;Calculator!$G$12),"—",ROUND((1+SQRT(((50*POWER(80,POWER(COS(PI()*MOD(Calculator!$B$33/Calculator!$F$12,1)),2))+MIN(500,MAX(30,100*EXP(-0.3*'VSWR Calculator'!$C$24)*(1+3*ABS(MOD('VSWR Calculator'!$C$23/Calculator!$F$12/2,1)-0.5))))/'VSWR Calculator'!$C$25)-$C54)^2+(1500*ABS(SIN(2*PI()*MOD(Calculator!$B$33/Calculator!$F$12,1)))*IF(MOD(Calculator!$B$33/Calculator!$F$12,1)&lt;0.5,-1,1))^2)/SQRT(((50*POWER(80,POWER(COS(PI()*MOD(Calculator!$B$33/Calculator!$F$12,1)),2))+MIN(500,MAX(30,100*EXP(-0.3*'VSWR Calculator'!$C$24)*(1+3*ABS(MOD('VSWR Calculator'!$C$23/Calculator!$F$12/2,1)-0.5))))/'VSWR Calculator'!$C$25)+$C54)^2+(1500*ABS(SIN(2*PI()*MOD(Calculator!$B$33/Calculator!$F$12,1)))*IF(MOD(Calculator!$B$33/Calculator!$F$12,1)&lt;0.5,-1,1))^2))/(1-SQRT(((50*POWER(80,POWER(COS(PI()*MOD(Calculator!$B$33/Calculator!$F$12,1)),2))+MIN(500,MAX(30,100*EXP(-0.3*'VSWR Calculator'!$C$24)*(1+3*ABS(MOD('VSWR Calculator'!$C$23/Calculator!$F$12/2,1)-0.5))))/'VSWR Calculator'!$C$25)-$C54)^2+(1500*ABS(SIN(2*PI()*MOD(Calculator!$B$33/Calculator!$F$12,1)))*IF(MOD(Calculator!$B$33/Calculator!$F$12,1)&lt;0.5,-1,1))^2)/SQRT(((50*POWER(80,POWER(COS(PI()*MOD(Calculator!$B$33/Calculator!$F$12,1)),2))+MIN(500,MAX(30,100*EXP(-0.3*'VSWR Calculator'!$C$24)*(1+3*ABS(MOD('VSWR Calculator'!$C$23/Calculator!$F$12/2,1)-0.5))))/'VSWR Calculator'!$C$25)+$C54)^2+(1500*ABS(SIN(2*PI()*MOD(Calculator!$B$33/Calculator!$F$12,1)))*IF(MOD(Calculator!$B$33/Calculator!$F$12,1)&lt;0.5,-1,1))^2)),2))</f>
        <v>—</v>
      </c>
      <c r="DJ54" s="253" t="str">
        <f aca="false">IF(OR(Calculator!$E$13&lt;&gt;"YES",Calculator!$B$33&lt;Calculator!$G$13),"—",ROUND((1+SQRT(((50*POWER(80,POWER(COS(PI()*MOD(Calculator!$B$33/Calculator!$F$13,1)),2))+MIN(500,MAX(30,100*EXP(-0.3*'VSWR Calculator'!$C$24)*(1+3*ABS(MOD('VSWR Calculator'!$C$23/Calculator!$F$13/2,1)-0.5))))/'VSWR Calculator'!$C$25)-$C54)^2+(1500*ABS(SIN(2*PI()*MOD(Calculator!$B$33/Calculator!$F$13,1)))*IF(MOD(Calculator!$B$33/Calculator!$F$13,1)&lt;0.5,-1,1))^2)/SQRT(((50*POWER(80,POWER(COS(PI()*MOD(Calculator!$B$33/Calculator!$F$13,1)),2))+MIN(500,MAX(30,100*EXP(-0.3*'VSWR Calculator'!$C$24)*(1+3*ABS(MOD('VSWR Calculator'!$C$23/Calculator!$F$13/2,1)-0.5))))/'VSWR Calculator'!$C$25)+$C54)^2+(1500*ABS(SIN(2*PI()*MOD(Calculator!$B$33/Calculator!$F$13,1)))*IF(MOD(Calculator!$B$33/Calculator!$F$13,1)&lt;0.5,-1,1))^2))/(1-SQRT(((50*POWER(80,POWER(COS(PI()*MOD(Calculator!$B$33/Calculator!$F$13,1)),2))+MIN(500,MAX(30,100*EXP(-0.3*'VSWR Calculator'!$C$24)*(1+3*ABS(MOD('VSWR Calculator'!$C$23/Calculator!$F$13/2,1)-0.5))))/'VSWR Calculator'!$C$25)-$C54)^2+(1500*ABS(SIN(2*PI()*MOD(Calculator!$B$33/Calculator!$F$13,1)))*IF(MOD(Calculator!$B$33/Calculator!$F$13,1)&lt;0.5,-1,1))^2)/SQRT(((50*POWER(80,POWER(COS(PI()*MOD(Calculator!$B$33/Calculator!$F$13,1)),2))+MIN(500,MAX(30,100*EXP(-0.3*'VSWR Calculator'!$C$24)*(1+3*ABS(MOD('VSWR Calculator'!$C$23/Calculator!$F$13/2,1)-0.5))))/'VSWR Calculator'!$C$25)+$C54)^2+(1500*ABS(SIN(2*PI()*MOD(Calculator!$B$33/Calculator!$F$13,1)))*IF(MOD(Calculator!$B$33/Calculator!$F$13,1)&lt;0.5,-1,1))^2)),2))</f>
        <v>—</v>
      </c>
      <c r="DK54" s="253" t="str">
        <f aca="false">IF(OR(Calculator!$E$14&lt;&gt;"YES",Calculator!$B$33&lt;Calculator!$G$14),"—",ROUND((1+SQRT(((50*POWER(80,POWER(COS(PI()*MOD(Calculator!$B$33/Calculator!$F$14,1)),2))+MIN(500,MAX(30,100*EXP(-0.3*'VSWR Calculator'!$C$24)*(1+3*ABS(MOD('VSWR Calculator'!$C$23/Calculator!$F$14/2,1)-0.5))))/'VSWR Calculator'!$C$25)-$C54)^2+(1500*ABS(SIN(2*PI()*MOD(Calculator!$B$33/Calculator!$F$14,1)))*IF(MOD(Calculator!$B$33/Calculator!$F$14,1)&lt;0.5,-1,1))^2)/SQRT(((50*POWER(80,POWER(COS(PI()*MOD(Calculator!$B$33/Calculator!$F$14,1)),2))+MIN(500,MAX(30,100*EXP(-0.3*'VSWR Calculator'!$C$24)*(1+3*ABS(MOD('VSWR Calculator'!$C$23/Calculator!$F$14/2,1)-0.5))))/'VSWR Calculator'!$C$25)+$C54)^2+(1500*ABS(SIN(2*PI()*MOD(Calculator!$B$33/Calculator!$F$14,1)))*IF(MOD(Calculator!$B$33/Calculator!$F$14,1)&lt;0.5,-1,1))^2))/(1-SQRT(((50*POWER(80,POWER(COS(PI()*MOD(Calculator!$B$33/Calculator!$F$14,1)),2))+MIN(500,MAX(30,100*EXP(-0.3*'VSWR Calculator'!$C$24)*(1+3*ABS(MOD('VSWR Calculator'!$C$23/Calculator!$F$14/2,1)-0.5))))/'VSWR Calculator'!$C$25)-$C54)^2+(1500*ABS(SIN(2*PI()*MOD(Calculator!$B$33/Calculator!$F$14,1)))*IF(MOD(Calculator!$B$33/Calculator!$F$14,1)&lt;0.5,-1,1))^2)/SQRT(((50*POWER(80,POWER(COS(PI()*MOD(Calculator!$B$33/Calculator!$F$14,1)),2))+MIN(500,MAX(30,100*EXP(-0.3*'VSWR Calculator'!$C$24)*(1+3*ABS(MOD('VSWR Calculator'!$C$23/Calculator!$F$14/2,1)-0.5))))/'VSWR Calculator'!$C$25)+$C54)^2+(1500*ABS(SIN(2*PI()*MOD(Calculator!$B$33/Calculator!$F$14,1)))*IF(MOD(Calculator!$B$33/Calculator!$F$14,1)&lt;0.5,-1,1))^2)),2))</f>
        <v>—</v>
      </c>
      <c r="DL54" s="253" t="n">
        <f aca="false">IF(OR(Calculator!$E$15&lt;&gt;"YES",Calculator!$B$33&lt;Calculator!$G$15),"—",ROUND((1+SQRT(((50*POWER(80,POWER(COS(PI()*MOD(Calculator!$B$33/Calculator!$F$15,1)),2))+MIN(500,MAX(30,100*EXP(-0.3*'VSWR Calculator'!$C$24)*(1+3*ABS(MOD('VSWR Calculator'!$C$23/Calculator!$F$15/2,1)-0.5))))/'VSWR Calculator'!$C$25)-$C54)^2+(1500*ABS(SIN(2*PI()*MOD(Calculator!$B$33/Calculator!$F$15,1)))*IF(MOD(Calculator!$B$33/Calculator!$F$15,1)&lt;0.5,-1,1))^2)/SQRT(((50*POWER(80,POWER(COS(PI()*MOD(Calculator!$B$33/Calculator!$F$15,1)),2))+MIN(500,MAX(30,100*EXP(-0.3*'VSWR Calculator'!$C$24)*(1+3*ABS(MOD('VSWR Calculator'!$C$23/Calculator!$F$15/2,1)-0.5))))/'VSWR Calculator'!$C$25)+$C54)^2+(1500*ABS(SIN(2*PI()*MOD(Calculator!$B$33/Calculator!$F$15,1)))*IF(MOD(Calculator!$B$33/Calculator!$F$15,1)&lt;0.5,-1,1))^2))/(1-SQRT(((50*POWER(80,POWER(COS(PI()*MOD(Calculator!$B$33/Calculator!$F$15,1)),2))+MIN(500,MAX(30,100*EXP(-0.3*'VSWR Calculator'!$C$24)*(1+3*ABS(MOD('VSWR Calculator'!$C$23/Calculator!$F$15/2,1)-0.5))))/'VSWR Calculator'!$C$25)-$C54)^2+(1500*ABS(SIN(2*PI()*MOD(Calculator!$B$33/Calculator!$F$15,1)))*IF(MOD(Calculator!$B$33/Calculator!$F$15,1)&lt;0.5,-1,1))^2)/SQRT(((50*POWER(80,POWER(COS(PI()*MOD(Calculator!$B$33/Calculator!$F$15,1)),2))+MIN(500,MAX(30,100*EXP(-0.3*'VSWR Calculator'!$C$24)*(1+3*ABS(MOD('VSWR Calculator'!$C$23/Calculator!$F$15/2,1)-0.5))))/'VSWR Calculator'!$C$25)+$C54)^2+(1500*ABS(SIN(2*PI()*MOD(Calculator!$B$33/Calculator!$F$15,1)))*IF(MOD(Calculator!$B$33/Calculator!$F$15,1)&lt;0.5,-1,1))^2)),2))</f>
        <v>3.14</v>
      </c>
      <c r="DM54" s="253" t="str">
        <f aca="false">IF(OR(Calculator!$E$16&lt;&gt;"YES",Calculator!$B$33&lt;Calculator!$G$16),"—",ROUND((1+SQRT(((50*POWER(80,POWER(COS(PI()*MOD(Calculator!$B$33/Calculator!$F$16,1)),2))+MIN(500,MAX(30,100*EXP(-0.3*'VSWR Calculator'!$C$24)*(1+3*ABS(MOD('VSWR Calculator'!$C$23/Calculator!$F$16/2,1)-0.5))))/'VSWR Calculator'!$C$25)-$C54)^2+(1500*ABS(SIN(2*PI()*MOD(Calculator!$B$33/Calculator!$F$16,1)))*IF(MOD(Calculator!$B$33/Calculator!$F$16,1)&lt;0.5,-1,1))^2)/SQRT(((50*POWER(80,POWER(COS(PI()*MOD(Calculator!$B$33/Calculator!$F$16,1)),2))+MIN(500,MAX(30,100*EXP(-0.3*'VSWR Calculator'!$C$24)*(1+3*ABS(MOD('VSWR Calculator'!$C$23/Calculator!$F$16/2,1)-0.5))))/'VSWR Calculator'!$C$25)+$C54)^2+(1500*ABS(SIN(2*PI()*MOD(Calculator!$B$33/Calculator!$F$16,1)))*IF(MOD(Calculator!$B$33/Calculator!$F$16,1)&lt;0.5,-1,1))^2))/(1-SQRT(((50*POWER(80,POWER(COS(PI()*MOD(Calculator!$B$33/Calculator!$F$16,1)),2))+MIN(500,MAX(30,100*EXP(-0.3*'VSWR Calculator'!$C$24)*(1+3*ABS(MOD('VSWR Calculator'!$C$23/Calculator!$F$16/2,1)-0.5))))/'VSWR Calculator'!$C$25)-$C54)^2+(1500*ABS(SIN(2*PI()*MOD(Calculator!$B$33/Calculator!$F$16,1)))*IF(MOD(Calculator!$B$33/Calculator!$F$16,1)&lt;0.5,-1,1))^2)/SQRT(((50*POWER(80,POWER(COS(PI()*MOD(Calculator!$B$33/Calculator!$F$16,1)),2))+MIN(500,MAX(30,100*EXP(-0.3*'VSWR Calculator'!$C$24)*(1+3*ABS(MOD('VSWR Calculator'!$C$23/Calculator!$F$16/2,1)-0.5))))/'VSWR Calculator'!$C$25)+$C54)^2+(1500*ABS(SIN(2*PI()*MOD(Calculator!$B$33/Calculator!$F$16,1)))*IF(MOD(Calculator!$B$33/Calculator!$F$16,1)&lt;0.5,-1,1))^2)),2))</f>
        <v>—</v>
      </c>
      <c r="DN54" s="253" t="n">
        <f aca="false">IF(OR(Calculator!$E$17&lt;&gt;"YES",Calculator!$B$33&lt;Calculator!$G$17),"—",ROUND((1+SQRT(((50*POWER(80,POWER(COS(PI()*MOD(Calculator!$B$33/Calculator!$F$17,1)),2))+MIN(500,MAX(30,100*EXP(-0.3*'VSWR Calculator'!$C$24)*(1+3*ABS(MOD('VSWR Calculator'!$C$23/Calculator!$F$17/2,1)-0.5))))/'VSWR Calculator'!$C$25)-$C54)^2+(1500*ABS(SIN(2*PI()*MOD(Calculator!$B$33/Calculator!$F$17,1)))*IF(MOD(Calculator!$B$33/Calculator!$F$17,1)&lt;0.5,-1,1))^2)/SQRT(((50*POWER(80,POWER(COS(PI()*MOD(Calculator!$B$33/Calculator!$F$17,1)),2))+MIN(500,MAX(30,100*EXP(-0.3*'VSWR Calculator'!$C$24)*(1+3*ABS(MOD('VSWR Calculator'!$C$23/Calculator!$F$17/2,1)-0.5))))/'VSWR Calculator'!$C$25)+$C54)^2+(1500*ABS(SIN(2*PI()*MOD(Calculator!$B$33/Calculator!$F$17,1)))*IF(MOD(Calculator!$B$33/Calculator!$F$17,1)&lt;0.5,-1,1))^2))/(1-SQRT(((50*POWER(80,POWER(COS(PI()*MOD(Calculator!$B$33/Calculator!$F$17,1)),2))+MIN(500,MAX(30,100*EXP(-0.3*'VSWR Calculator'!$C$24)*(1+3*ABS(MOD('VSWR Calculator'!$C$23/Calculator!$F$17/2,1)-0.5))))/'VSWR Calculator'!$C$25)-$C54)^2+(1500*ABS(SIN(2*PI()*MOD(Calculator!$B$33/Calculator!$F$17,1)))*IF(MOD(Calculator!$B$33/Calculator!$F$17,1)&lt;0.5,-1,1))^2)/SQRT(((50*POWER(80,POWER(COS(PI()*MOD(Calculator!$B$33/Calculator!$F$17,1)),2))+MIN(500,MAX(30,100*EXP(-0.3*'VSWR Calculator'!$C$24)*(1+3*ABS(MOD('VSWR Calculator'!$C$23/Calculator!$F$17/2,1)-0.5))))/'VSWR Calculator'!$C$25)+$C54)^2+(1500*ABS(SIN(2*PI()*MOD(Calculator!$B$33/Calculator!$F$17,1)))*IF(MOD(Calculator!$B$33/Calculator!$F$17,1)&lt;0.5,-1,1))^2)),2))</f>
        <v>14.62</v>
      </c>
      <c r="DO54" s="253" t="str">
        <f aca="false">IF(OR(Calculator!$E$18&lt;&gt;"YES",Calculator!$B$33&lt;Calculator!$G$18),"—",ROUND((1+SQRT(((50*POWER(80,POWER(COS(PI()*MOD(Calculator!$B$33/Calculator!$F$18,1)),2))+MIN(500,MAX(30,100*EXP(-0.3*'VSWR Calculator'!$C$24)*(1+3*ABS(MOD('VSWR Calculator'!$C$23/Calculator!$F$18/2,1)-0.5))))/'VSWR Calculator'!$C$25)-$C54)^2+(1500*ABS(SIN(2*PI()*MOD(Calculator!$B$33/Calculator!$F$18,1)))*IF(MOD(Calculator!$B$33/Calculator!$F$18,1)&lt;0.5,-1,1))^2)/SQRT(((50*POWER(80,POWER(COS(PI()*MOD(Calculator!$B$33/Calculator!$F$18,1)),2))+MIN(500,MAX(30,100*EXP(-0.3*'VSWR Calculator'!$C$24)*(1+3*ABS(MOD('VSWR Calculator'!$C$23/Calculator!$F$18/2,1)-0.5))))/'VSWR Calculator'!$C$25)+$C54)^2+(1500*ABS(SIN(2*PI()*MOD(Calculator!$B$33/Calculator!$F$18,1)))*IF(MOD(Calculator!$B$33/Calculator!$F$18,1)&lt;0.5,-1,1))^2))/(1-SQRT(((50*POWER(80,POWER(COS(PI()*MOD(Calculator!$B$33/Calculator!$F$18,1)),2))+MIN(500,MAX(30,100*EXP(-0.3*'VSWR Calculator'!$C$24)*(1+3*ABS(MOD('VSWR Calculator'!$C$23/Calculator!$F$18/2,1)-0.5))))/'VSWR Calculator'!$C$25)-$C54)^2+(1500*ABS(SIN(2*PI()*MOD(Calculator!$B$33/Calculator!$F$18,1)))*IF(MOD(Calculator!$B$33/Calculator!$F$18,1)&lt;0.5,-1,1))^2)/SQRT(((50*POWER(80,POWER(COS(PI()*MOD(Calculator!$B$33/Calculator!$F$18,1)),2))+MIN(500,MAX(30,100*EXP(-0.3*'VSWR Calculator'!$C$24)*(1+3*ABS(MOD('VSWR Calculator'!$C$23/Calculator!$F$18/2,1)-0.5))))/'VSWR Calculator'!$C$25)+$C54)^2+(1500*ABS(SIN(2*PI()*MOD(Calculator!$B$33/Calculator!$F$18,1)))*IF(MOD(Calculator!$B$33/Calculator!$F$18,1)&lt;0.5,-1,1))^2)),2))</f>
        <v>—</v>
      </c>
      <c r="DP54" s="253" t="str">
        <f aca="false">IF(OR(Calculator!$E$19&lt;&gt;"YES",Calculator!$B$33&lt;Calculator!$G$19),"—",ROUND((1+SQRT(((50*POWER(80,POWER(COS(PI()*MOD(Calculator!$B$33/Calculator!$F$19,1)),2))+MIN(500,MAX(30,100*EXP(-0.3*'VSWR Calculator'!$C$24)*(1+3*ABS(MOD('VSWR Calculator'!$C$23/Calculator!$F$19/2,1)-0.5))))/'VSWR Calculator'!$C$25)-$C54)^2+(1500*ABS(SIN(2*PI()*MOD(Calculator!$B$33/Calculator!$F$19,1)))*IF(MOD(Calculator!$B$33/Calculator!$F$19,1)&lt;0.5,-1,1))^2)/SQRT(((50*POWER(80,POWER(COS(PI()*MOD(Calculator!$B$33/Calculator!$F$19,1)),2))+MIN(500,MAX(30,100*EXP(-0.3*'VSWR Calculator'!$C$24)*(1+3*ABS(MOD('VSWR Calculator'!$C$23/Calculator!$F$19/2,1)-0.5))))/'VSWR Calculator'!$C$25)+$C54)^2+(1500*ABS(SIN(2*PI()*MOD(Calculator!$B$33/Calculator!$F$19,1)))*IF(MOD(Calculator!$B$33/Calculator!$F$19,1)&lt;0.5,-1,1))^2))/(1-SQRT(((50*POWER(80,POWER(COS(PI()*MOD(Calculator!$B$33/Calculator!$F$19,1)),2))+MIN(500,MAX(30,100*EXP(-0.3*'VSWR Calculator'!$C$24)*(1+3*ABS(MOD('VSWR Calculator'!$C$23/Calculator!$F$19/2,1)-0.5))))/'VSWR Calculator'!$C$25)-$C54)^2+(1500*ABS(SIN(2*PI()*MOD(Calculator!$B$33/Calculator!$F$19,1)))*IF(MOD(Calculator!$B$33/Calculator!$F$19,1)&lt;0.5,-1,1))^2)/SQRT(((50*POWER(80,POWER(COS(PI()*MOD(Calculator!$B$33/Calculator!$F$19,1)),2))+MIN(500,MAX(30,100*EXP(-0.3*'VSWR Calculator'!$C$24)*(1+3*ABS(MOD('VSWR Calculator'!$C$23/Calculator!$F$19/2,1)-0.5))))/'VSWR Calculator'!$C$25)+$C54)^2+(1500*ABS(SIN(2*PI()*MOD(Calculator!$B$33/Calculator!$F$19,1)))*IF(MOD(Calculator!$B$33/Calculator!$F$19,1)&lt;0.5,-1,1))^2)),2))</f>
        <v>—</v>
      </c>
      <c r="DQ54" s="253" t="str">
        <f aca="false">IF(OR(Calculator!$E$20&lt;&gt;"YES",Calculator!$B$33&lt;Calculator!$G$20),"—",ROUND((1+SQRT(((50*POWER(80,POWER(COS(PI()*MOD(Calculator!$B$33/Calculator!$F$20,1)),2))+MIN(500,MAX(30,100*EXP(-0.3*'VSWR Calculator'!$C$24)*(1+3*ABS(MOD('VSWR Calculator'!$C$23/Calculator!$F$20/2,1)-0.5))))/'VSWR Calculator'!$C$25)-$C54)^2+(1500*ABS(SIN(2*PI()*MOD(Calculator!$B$33/Calculator!$F$20,1)))*IF(MOD(Calculator!$B$33/Calculator!$F$20,1)&lt;0.5,-1,1))^2)/SQRT(((50*POWER(80,POWER(COS(PI()*MOD(Calculator!$B$33/Calculator!$F$20,1)),2))+MIN(500,MAX(30,100*EXP(-0.3*'VSWR Calculator'!$C$24)*(1+3*ABS(MOD('VSWR Calculator'!$C$23/Calculator!$F$20/2,1)-0.5))))/'VSWR Calculator'!$C$25)+$C54)^2+(1500*ABS(SIN(2*PI()*MOD(Calculator!$B$33/Calculator!$F$20,1)))*IF(MOD(Calculator!$B$33/Calculator!$F$20,1)&lt;0.5,-1,1))^2))/(1-SQRT(((50*POWER(80,POWER(COS(PI()*MOD(Calculator!$B$33/Calculator!$F$20,1)),2))+MIN(500,MAX(30,100*EXP(-0.3*'VSWR Calculator'!$C$24)*(1+3*ABS(MOD('VSWR Calculator'!$C$23/Calculator!$F$20/2,1)-0.5))))/'VSWR Calculator'!$C$25)-$C54)^2+(1500*ABS(SIN(2*PI()*MOD(Calculator!$B$33/Calculator!$F$20,1)))*IF(MOD(Calculator!$B$33/Calculator!$F$20,1)&lt;0.5,-1,1))^2)/SQRT(((50*POWER(80,POWER(COS(PI()*MOD(Calculator!$B$33/Calculator!$F$20,1)),2))+MIN(500,MAX(30,100*EXP(-0.3*'VSWR Calculator'!$C$24)*(1+3*ABS(MOD('VSWR Calculator'!$C$23/Calculator!$F$20/2,1)-0.5))))/'VSWR Calculator'!$C$25)+$C54)^2+(1500*ABS(SIN(2*PI()*MOD(Calculator!$B$33/Calculator!$F$20,1)))*IF(MOD(Calculator!$B$33/Calculator!$F$20,1)&lt;0.5,-1,1))^2)),2))</f>
        <v>—</v>
      </c>
      <c r="DR54" s="253" t="str">
        <f aca="false">IF(OR(Calculator!$E$21&lt;&gt;"YES",Calculator!$B$33&lt;Calculator!$G$21),"—",ROUND((1+SQRT(((50*POWER(80,POWER(COS(PI()*MOD(Calculator!$B$33/Calculator!$F$21,1)),2))+MIN(500,MAX(30,100*EXP(-0.3*'VSWR Calculator'!$C$24)*(1+3*ABS(MOD('VSWR Calculator'!$C$23/Calculator!$F$21/2,1)-0.5))))/'VSWR Calculator'!$C$25)-$C54)^2+(1500*ABS(SIN(2*PI()*MOD(Calculator!$B$33/Calculator!$F$21,1)))*IF(MOD(Calculator!$B$33/Calculator!$F$21,1)&lt;0.5,-1,1))^2)/SQRT(((50*POWER(80,POWER(COS(PI()*MOD(Calculator!$B$33/Calculator!$F$21,1)),2))+MIN(500,MAX(30,100*EXP(-0.3*'VSWR Calculator'!$C$24)*(1+3*ABS(MOD('VSWR Calculator'!$C$23/Calculator!$F$21/2,1)-0.5))))/'VSWR Calculator'!$C$25)+$C54)^2+(1500*ABS(SIN(2*PI()*MOD(Calculator!$B$33/Calculator!$F$21,1)))*IF(MOD(Calculator!$B$33/Calculator!$F$21,1)&lt;0.5,-1,1))^2))/(1-SQRT(((50*POWER(80,POWER(COS(PI()*MOD(Calculator!$B$33/Calculator!$F$21,1)),2))+MIN(500,MAX(30,100*EXP(-0.3*'VSWR Calculator'!$C$24)*(1+3*ABS(MOD('VSWR Calculator'!$C$23/Calculator!$F$21/2,1)-0.5))))/'VSWR Calculator'!$C$25)-$C54)^2+(1500*ABS(SIN(2*PI()*MOD(Calculator!$B$33/Calculator!$F$21,1)))*IF(MOD(Calculator!$B$33/Calculator!$F$21,1)&lt;0.5,-1,1))^2)/SQRT(((50*POWER(80,POWER(COS(PI()*MOD(Calculator!$B$33/Calculator!$F$21,1)),2))+MIN(500,MAX(30,100*EXP(-0.3*'VSWR Calculator'!$C$24)*(1+3*ABS(MOD('VSWR Calculator'!$C$23/Calculator!$F$21/2,1)-0.5))))/'VSWR Calculator'!$C$25)+$C54)^2+(1500*ABS(SIN(2*PI()*MOD(Calculator!$B$33/Calculator!$F$21,1)))*IF(MOD(Calculator!$B$33/Calculator!$F$21,1)&lt;0.5,-1,1))^2)),2))</f>
        <v>—</v>
      </c>
      <c r="DS54" s="253" t="str">
        <f aca="false">IF(OR(Calculator!$E$22&lt;&gt;"YES",Calculator!$B$33&lt;Calculator!$G$22),"—",ROUND((1+SQRT(((50*POWER(80,POWER(COS(PI()*MOD(Calculator!$B$33/Calculator!$F$22,1)),2))+MIN(500,MAX(30,100*EXP(-0.3*'VSWR Calculator'!$C$24)*(1+3*ABS(MOD('VSWR Calculator'!$C$23/Calculator!$F$22/2,1)-0.5))))/'VSWR Calculator'!$C$25)-$C54)^2+(1500*ABS(SIN(2*PI()*MOD(Calculator!$B$33/Calculator!$F$22,1)))*IF(MOD(Calculator!$B$33/Calculator!$F$22,1)&lt;0.5,-1,1))^2)/SQRT(((50*POWER(80,POWER(COS(PI()*MOD(Calculator!$B$33/Calculator!$F$22,1)),2))+MIN(500,MAX(30,100*EXP(-0.3*'VSWR Calculator'!$C$24)*(1+3*ABS(MOD('VSWR Calculator'!$C$23/Calculator!$F$22/2,1)-0.5))))/'VSWR Calculator'!$C$25)+$C54)^2+(1500*ABS(SIN(2*PI()*MOD(Calculator!$B$33/Calculator!$F$22,1)))*IF(MOD(Calculator!$B$33/Calculator!$F$22,1)&lt;0.5,-1,1))^2))/(1-SQRT(((50*POWER(80,POWER(COS(PI()*MOD(Calculator!$B$33/Calculator!$F$22,1)),2))+MIN(500,MAX(30,100*EXP(-0.3*'VSWR Calculator'!$C$24)*(1+3*ABS(MOD('VSWR Calculator'!$C$23/Calculator!$F$22/2,1)-0.5))))/'VSWR Calculator'!$C$25)-$C54)^2+(1500*ABS(SIN(2*PI()*MOD(Calculator!$B$33/Calculator!$F$22,1)))*IF(MOD(Calculator!$B$33/Calculator!$F$22,1)&lt;0.5,-1,1))^2)/SQRT(((50*POWER(80,POWER(COS(PI()*MOD(Calculator!$B$33/Calculator!$F$22,1)),2))+MIN(500,MAX(30,100*EXP(-0.3*'VSWR Calculator'!$C$24)*(1+3*ABS(MOD('VSWR Calculator'!$C$23/Calculator!$F$22/2,1)-0.5))))/'VSWR Calculator'!$C$25)+$C54)^2+(1500*ABS(SIN(2*PI()*MOD(Calculator!$B$33/Calculator!$F$22,1)))*IF(MOD(Calculator!$B$33/Calculator!$F$22,1)&lt;0.5,-1,1))^2)),2))</f>
        <v>—</v>
      </c>
      <c r="DT54" s="253" t="n">
        <f aca="false">IFERROR(ROUND((IF(ISNUMBER(DI54),DI54,0)+IF(ISNUMBER(DJ54),DJ54,0)+IF(ISNUMBER(DK54),DK54,0)+IF(ISNUMBER(DL54),DL54,0)+IF(ISNUMBER(DM54),DM54,0)+IF(ISNUMBER(DN54),DN54,0)+IF(ISNUMBER(DO54),DO54,0)+IF(ISNUMBER(DP54),DP54,0)+IF(ISNUMBER(DQ54),DQ54,0)+IF(ISNUMBER(DR54),DR54,0)+IF(ISNUMBER(DS54),DS54,0))/(IF(ISNUMBER(DI54),1,0)+IF(ISNUMBER(DJ54),1,0)+IF(ISNUMBER(DK54),1,0)+IF(ISNUMBER(DL54),1,0)+IF(ISNUMBER(DM54),1,0)+IF(ISNUMBER(DN54),1,0)+IF(ISNUMBER(DO54),1,0)+IF(ISNUMBER(DP54),1,0)+IF(ISNUMBER(DQ54),1,0)+IF(ISNUMBER(DR54),1,0)+IF(ISNUMBER(DS54),1,0)),4),"")</f>
        <v>8.88</v>
      </c>
      <c r="DU54" s="300" t="str">
        <f aca="false">IF(OR(Calculator!$E$12&lt;&gt;"YES",Calculator!$B$34&lt;Calculator!$G$12),"—",ROUND((1+SQRT(((50*POWER(80,POWER(COS(PI()*MOD(Calculator!$B$34/Calculator!$F$12,1)),2))-$C54)^2+(1500*ABS(SIN(2*PI()*MOD(Calculator!$B$34/Calculator!$F$12,1)))*IF(MOD(Calculator!$B$34/Calculator!$F$12,1)&lt;0.5,-1,1))^2)/((50*POWER(80,POWER(COS(PI()*MOD(Calculator!$B$34/Calculator!$F$12,1)),2))+$C54)^2+(1500*ABS(SIN(2*PI()*MOD(Calculator!$B$34/Calculator!$F$12,1)))*IF(MOD(Calculator!$B$34/Calculator!$F$12,1)&lt;0.5,-1,1))^2)))/(1-SQRT(((50*POWER(80,POWER(COS(PI()*MOD(Calculator!$B$34/Calculator!$F$12,1)),2))-$C54)^2+(1500*ABS(SIN(2*PI()*MOD(Calculator!$B$34/Calculator!$F$12,1)))*IF(MOD(Calculator!$B$34/Calculator!$F$12,1)&lt;0.5,-1,1))^2)/((50*POWER(80,POWER(COS(PI()*MOD(Calculator!$B$34/Calculator!$F$12,1)),2))+$C54)^2+(1500*ABS(SIN(2*PI()*MOD(Calculator!$B$34/Calculator!$F$12,1)))*IF(MOD(Calculator!$B$34/Calculator!$F$12,1)&lt;0.5,-1,1))^2))),2))</f>
        <v>—</v>
      </c>
      <c r="DV54" s="300" t="str">
        <f aca="false">IF(OR(Calculator!$E$13&lt;&gt;"YES",Calculator!$B$34&lt;Calculator!$G$13),"—",ROUND((1+SQRT(((50*POWER(80,POWER(COS(PI()*MOD(Calculator!$B$34/Calculator!$F$13,1)),2))-$C54)^2+(1500*ABS(SIN(2*PI()*MOD(Calculator!$B$34/Calculator!$F$13,1)))*IF(MOD(Calculator!$B$34/Calculator!$F$13,1)&lt;0.5,-1,1))^2)/((50*POWER(80,POWER(COS(PI()*MOD(Calculator!$B$34/Calculator!$F$13,1)),2))+$C54)^2+(1500*ABS(SIN(2*PI()*MOD(Calculator!$B$34/Calculator!$F$13,1)))*IF(MOD(Calculator!$B$34/Calculator!$F$13,1)&lt;0.5,-1,1))^2)))/(1-SQRT(((50*POWER(80,POWER(COS(PI()*MOD(Calculator!$B$34/Calculator!$F$13,1)),2))-$C54)^2+(1500*ABS(SIN(2*PI()*MOD(Calculator!$B$34/Calculator!$F$13,1)))*IF(MOD(Calculator!$B$34/Calculator!$F$13,1)&lt;0.5,-1,1))^2)/((50*POWER(80,POWER(COS(PI()*MOD(Calculator!$B$34/Calculator!$F$13,1)),2))+$C54)^2+(1500*ABS(SIN(2*PI()*MOD(Calculator!$B$34/Calculator!$F$13,1)))*IF(MOD(Calculator!$B$34/Calculator!$F$13,1)&lt;0.5,-1,1))^2))),2))</f>
        <v>—</v>
      </c>
      <c r="DW54" s="300" t="str">
        <f aca="false">IF(OR(Calculator!$E$14&lt;&gt;"YES",Calculator!$B$34&lt;Calculator!$G$14),"—",ROUND((1+SQRT(((50*POWER(80,POWER(COS(PI()*MOD(Calculator!$B$34/Calculator!$F$14,1)),2))-$C54)^2+(1500*ABS(SIN(2*PI()*MOD(Calculator!$B$34/Calculator!$F$14,1)))*IF(MOD(Calculator!$B$34/Calculator!$F$14,1)&lt;0.5,-1,1))^2)/((50*POWER(80,POWER(COS(PI()*MOD(Calculator!$B$34/Calculator!$F$14,1)),2))+$C54)^2+(1500*ABS(SIN(2*PI()*MOD(Calculator!$B$34/Calculator!$F$14,1)))*IF(MOD(Calculator!$B$34/Calculator!$F$14,1)&lt;0.5,-1,1))^2)))/(1-SQRT(((50*POWER(80,POWER(COS(PI()*MOD(Calculator!$B$34/Calculator!$F$14,1)),2))-$C54)^2+(1500*ABS(SIN(2*PI()*MOD(Calculator!$B$34/Calculator!$F$14,1)))*IF(MOD(Calculator!$B$34/Calculator!$F$14,1)&lt;0.5,-1,1))^2)/((50*POWER(80,POWER(COS(PI()*MOD(Calculator!$B$34/Calculator!$F$14,1)),2))+$C54)^2+(1500*ABS(SIN(2*PI()*MOD(Calculator!$B$34/Calculator!$F$14,1)))*IF(MOD(Calculator!$B$34/Calculator!$F$14,1)&lt;0.5,-1,1))^2))),2))</f>
        <v>—</v>
      </c>
      <c r="DX54" s="300" t="n">
        <f aca="false">IF(OR(Calculator!$E$15&lt;&gt;"YES",Calculator!$B$34&lt;Calculator!$G$15),"—",ROUND((1+SQRT(((50*POWER(80,POWER(COS(PI()*MOD(Calculator!$B$34/Calculator!$F$15,1)),2))-$C54)^2+(1500*ABS(SIN(2*PI()*MOD(Calculator!$B$34/Calculator!$F$15,1)))*IF(MOD(Calculator!$B$34/Calculator!$F$15,1)&lt;0.5,-1,1))^2)/((50*POWER(80,POWER(COS(PI()*MOD(Calculator!$B$34/Calculator!$F$15,1)),2))+$C54)^2+(1500*ABS(SIN(2*PI()*MOD(Calculator!$B$34/Calculator!$F$15,1)))*IF(MOD(Calculator!$B$34/Calculator!$F$15,1)&lt;0.5,-1,1))^2)))/(1-SQRT(((50*POWER(80,POWER(COS(PI()*MOD(Calculator!$B$34/Calculator!$F$15,1)),2))-$C54)^2+(1500*ABS(SIN(2*PI()*MOD(Calculator!$B$34/Calculator!$F$15,1)))*IF(MOD(Calculator!$B$34/Calculator!$F$15,1)&lt;0.5,-1,1))^2)/((50*POWER(80,POWER(COS(PI()*MOD(Calculator!$B$34/Calculator!$F$15,1)),2))+$C54)^2+(1500*ABS(SIN(2*PI()*MOD(Calculator!$B$34/Calculator!$F$15,1)))*IF(MOD(Calculator!$B$34/Calculator!$F$15,1)&lt;0.5,-1,1))^2))),2))</f>
        <v>19.26</v>
      </c>
      <c r="DY54" s="300" t="str">
        <f aca="false">IF(OR(Calculator!$E$16&lt;&gt;"YES",Calculator!$B$34&lt;Calculator!$G$16),"—",ROUND((1+SQRT(((50*POWER(80,POWER(COS(PI()*MOD(Calculator!$B$34/Calculator!$F$16,1)),2))-$C54)^2+(1500*ABS(SIN(2*PI()*MOD(Calculator!$B$34/Calculator!$F$16,1)))*IF(MOD(Calculator!$B$34/Calculator!$F$16,1)&lt;0.5,-1,1))^2)/((50*POWER(80,POWER(COS(PI()*MOD(Calculator!$B$34/Calculator!$F$16,1)),2))+$C54)^2+(1500*ABS(SIN(2*PI()*MOD(Calculator!$B$34/Calculator!$F$16,1)))*IF(MOD(Calculator!$B$34/Calculator!$F$16,1)&lt;0.5,-1,1))^2)))/(1-SQRT(((50*POWER(80,POWER(COS(PI()*MOD(Calculator!$B$34/Calculator!$F$16,1)),2))-$C54)^2+(1500*ABS(SIN(2*PI()*MOD(Calculator!$B$34/Calculator!$F$16,1)))*IF(MOD(Calculator!$B$34/Calculator!$F$16,1)&lt;0.5,-1,1))^2)/((50*POWER(80,POWER(COS(PI()*MOD(Calculator!$B$34/Calculator!$F$16,1)),2))+$C54)^2+(1500*ABS(SIN(2*PI()*MOD(Calculator!$B$34/Calculator!$F$16,1)))*IF(MOD(Calculator!$B$34/Calculator!$F$16,1)&lt;0.5,-1,1))^2))),2))</f>
        <v>—</v>
      </c>
      <c r="DZ54" s="300" t="n">
        <f aca="false">IF(OR(Calculator!$E$17&lt;&gt;"YES",Calculator!$B$34&lt;Calculator!$G$17),"—",ROUND((1+SQRT(((50*POWER(80,POWER(COS(PI()*MOD(Calculator!$B$34/Calculator!$F$17,1)),2))-$C54)^2+(1500*ABS(SIN(2*PI()*MOD(Calculator!$B$34/Calculator!$F$17,1)))*IF(MOD(Calculator!$B$34/Calculator!$F$17,1)&lt;0.5,-1,1))^2)/((50*POWER(80,POWER(COS(PI()*MOD(Calculator!$B$34/Calculator!$F$17,1)),2))+$C54)^2+(1500*ABS(SIN(2*PI()*MOD(Calculator!$B$34/Calculator!$F$17,1)))*IF(MOD(Calculator!$B$34/Calculator!$F$17,1)&lt;0.5,-1,1))^2)))/(1-SQRT(((50*POWER(80,POWER(COS(PI()*MOD(Calculator!$B$34/Calculator!$F$17,1)),2))-$C54)^2+(1500*ABS(SIN(2*PI()*MOD(Calculator!$B$34/Calculator!$F$17,1)))*IF(MOD(Calculator!$B$34/Calculator!$F$17,1)&lt;0.5,-1,1))^2)/((50*POWER(80,POWER(COS(PI()*MOD(Calculator!$B$34/Calculator!$F$17,1)),2))+$C54)^2+(1500*ABS(SIN(2*PI()*MOD(Calculator!$B$34/Calculator!$F$17,1)))*IF(MOD(Calculator!$B$34/Calculator!$F$17,1)&lt;0.5,-1,1))^2))),2))</f>
        <v>13.93</v>
      </c>
      <c r="EA54" s="300" t="str">
        <f aca="false">IF(OR(Calculator!$E$18&lt;&gt;"YES",Calculator!$B$34&lt;Calculator!$G$18),"—",ROUND((1+SQRT(((50*POWER(80,POWER(COS(PI()*MOD(Calculator!$B$34/Calculator!$F$18,1)),2))-$C54)^2+(1500*ABS(SIN(2*PI()*MOD(Calculator!$B$34/Calculator!$F$18,1)))*IF(MOD(Calculator!$B$34/Calculator!$F$18,1)&lt;0.5,-1,1))^2)/((50*POWER(80,POWER(COS(PI()*MOD(Calculator!$B$34/Calculator!$F$18,1)),2))+$C54)^2+(1500*ABS(SIN(2*PI()*MOD(Calculator!$B$34/Calculator!$F$18,1)))*IF(MOD(Calculator!$B$34/Calculator!$F$18,1)&lt;0.5,-1,1))^2)))/(1-SQRT(((50*POWER(80,POWER(COS(PI()*MOD(Calculator!$B$34/Calculator!$F$18,1)),2))-$C54)^2+(1500*ABS(SIN(2*PI()*MOD(Calculator!$B$34/Calculator!$F$18,1)))*IF(MOD(Calculator!$B$34/Calculator!$F$18,1)&lt;0.5,-1,1))^2)/((50*POWER(80,POWER(COS(PI()*MOD(Calculator!$B$34/Calculator!$F$18,1)),2))+$C54)^2+(1500*ABS(SIN(2*PI()*MOD(Calculator!$B$34/Calculator!$F$18,1)))*IF(MOD(Calculator!$B$34/Calculator!$F$18,1)&lt;0.5,-1,1))^2))),2))</f>
        <v>—</v>
      </c>
      <c r="EB54" s="300" t="str">
        <f aca="false">IF(OR(Calculator!$E$19&lt;&gt;"YES",Calculator!$B$34&lt;Calculator!$G$19),"—",ROUND((1+SQRT(((50*POWER(80,POWER(COS(PI()*MOD(Calculator!$B$34/Calculator!$F$19,1)),2))-$C54)^2+(1500*ABS(SIN(2*PI()*MOD(Calculator!$B$34/Calculator!$F$19,1)))*IF(MOD(Calculator!$B$34/Calculator!$F$19,1)&lt;0.5,-1,1))^2)/((50*POWER(80,POWER(COS(PI()*MOD(Calculator!$B$34/Calculator!$F$19,1)),2))+$C54)^2+(1500*ABS(SIN(2*PI()*MOD(Calculator!$B$34/Calculator!$F$19,1)))*IF(MOD(Calculator!$B$34/Calculator!$F$19,1)&lt;0.5,-1,1))^2)))/(1-SQRT(((50*POWER(80,POWER(COS(PI()*MOD(Calculator!$B$34/Calculator!$F$19,1)),2))-$C54)^2+(1500*ABS(SIN(2*PI()*MOD(Calculator!$B$34/Calculator!$F$19,1)))*IF(MOD(Calculator!$B$34/Calculator!$F$19,1)&lt;0.5,-1,1))^2)/((50*POWER(80,POWER(COS(PI()*MOD(Calculator!$B$34/Calculator!$F$19,1)),2))+$C54)^2+(1500*ABS(SIN(2*PI()*MOD(Calculator!$B$34/Calculator!$F$19,1)))*IF(MOD(Calculator!$B$34/Calculator!$F$19,1)&lt;0.5,-1,1))^2))),2))</f>
        <v>—</v>
      </c>
      <c r="EC54" s="300" t="str">
        <f aca="false">IF(OR(Calculator!$E$20&lt;&gt;"YES",Calculator!$B$34&lt;Calculator!$G$20),"—",ROUND((1+SQRT(((50*POWER(80,POWER(COS(PI()*MOD(Calculator!$B$34/Calculator!$F$20,1)),2))-$C54)^2+(1500*ABS(SIN(2*PI()*MOD(Calculator!$B$34/Calculator!$F$20,1)))*IF(MOD(Calculator!$B$34/Calculator!$F$20,1)&lt;0.5,-1,1))^2)/((50*POWER(80,POWER(COS(PI()*MOD(Calculator!$B$34/Calculator!$F$20,1)),2))+$C54)^2+(1500*ABS(SIN(2*PI()*MOD(Calculator!$B$34/Calculator!$F$20,1)))*IF(MOD(Calculator!$B$34/Calculator!$F$20,1)&lt;0.5,-1,1))^2)))/(1-SQRT(((50*POWER(80,POWER(COS(PI()*MOD(Calculator!$B$34/Calculator!$F$20,1)),2))-$C54)^2+(1500*ABS(SIN(2*PI()*MOD(Calculator!$B$34/Calculator!$F$20,1)))*IF(MOD(Calculator!$B$34/Calculator!$F$20,1)&lt;0.5,-1,1))^2)/((50*POWER(80,POWER(COS(PI()*MOD(Calculator!$B$34/Calculator!$F$20,1)),2))+$C54)^2+(1500*ABS(SIN(2*PI()*MOD(Calculator!$B$34/Calculator!$F$20,1)))*IF(MOD(Calculator!$B$34/Calculator!$F$20,1)&lt;0.5,-1,1))^2))),2))</f>
        <v>—</v>
      </c>
      <c r="ED54" s="300" t="str">
        <f aca="false">IF(OR(Calculator!$E$21&lt;&gt;"YES",Calculator!$B$34&lt;Calculator!$G$21),"—",ROUND((1+SQRT(((50*POWER(80,POWER(COS(PI()*MOD(Calculator!$B$34/Calculator!$F$21,1)),2))-$C54)^2+(1500*ABS(SIN(2*PI()*MOD(Calculator!$B$34/Calculator!$F$21,1)))*IF(MOD(Calculator!$B$34/Calculator!$F$21,1)&lt;0.5,-1,1))^2)/((50*POWER(80,POWER(COS(PI()*MOD(Calculator!$B$34/Calculator!$F$21,1)),2))+$C54)^2+(1500*ABS(SIN(2*PI()*MOD(Calculator!$B$34/Calculator!$F$21,1)))*IF(MOD(Calculator!$B$34/Calculator!$F$21,1)&lt;0.5,-1,1))^2)))/(1-SQRT(((50*POWER(80,POWER(COS(PI()*MOD(Calculator!$B$34/Calculator!$F$21,1)),2))-$C54)^2+(1500*ABS(SIN(2*PI()*MOD(Calculator!$B$34/Calculator!$F$21,1)))*IF(MOD(Calculator!$B$34/Calculator!$F$21,1)&lt;0.5,-1,1))^2)/((50*POWER(80,POWER(COS(PI()*MOD(Calculator!$B$34/Calculator!$F$21,1)),2))+$C54)^2+(1500*ABS(SIN(2*PI()*MOD(Calculator!$B$34/Calculator!$F$21,1)))*IF(MOD(Calculator!$B$34/Calculator!$F$21,1)&lt;0.5,-1,1))^2))),2))</f>
        <v>—</v>
      </c>
      <c r="EE54" s="300" t="str">
        <f aca="false">IF(OR(Calculator!$E$22&lt;&gt;"YES",Calculator!$B$34&lt;Calculator!$G$22),"—",ROUND((1+SQRT(((50*POWER(80,POWER(COS(PI()*MOD(Calculator!$B$34/Calculator!$F$22,1)),2))-$C54)^2+(1500*ABS(SIN(2*PI()*MOD(Calculator!$B$34/Calculator!$F$22,1)))*IF(MOD(Calculator!$B$34/Calculator!$F$22,1)&lt;0.5,-1,1))^2)/((50*POWER(80,POWER(COS(PI()*MOD(Calculator!$B$34/Calculator!$F$22,1)),2))+$C54)^2+(1500*ABS(SIN(2*PI()*MOD(Calculator!$B$34/Calculator!$F$22,1)))*IF(MOD(Calculator!$B$34/Calculator!$F$22,1)&lt;0.5,-1,1))^2)))/(1-SQRT(((50*POWER(80,POWER(COS(PI()*MOD(Calculator!$B$34/Calculator!$F$22,1)),2))-$C54)^2+(1500*ABS(SIN(2*PI()*MOD(Calculator!$B$34/Calculator!$F$22,1)))*IF(MOD(Calculator!$B$34/Calculator!$F$22,1)&lt;0.5,-1,1))^2)/((50*POWER(80,POWER(COS(PI()*MOD(Calculator!$B$34/Calculator!$F$22,1)),2))+$C54)^2+(1500*ABS(SIN(2*PI()*MOD(Calculator!$B$34/Calculator!$F$22,1)))*IF(MOD(Calculator!$B$34/Calculator!$F$22,1)&lt;0.5,-1,1))^2))),2))</f>
        <v>—</v>
      </c>
      <c r="EF54" s="295" t="n">
        <f aca="false">IFERROR(ROUND((IF(ISNUMBER(DU54),DU54,0)+IF(ISNUMBER(DV54),DV54,0)+IF(ISNUMBER(DW54),DW54,0)+IF(ISNUMBER(DX54),DX54,0)+IF(ISNUMBER(DY54),DY54,0)+IF(ISNUMBER(DZ54),DZ54,0)+IF(ISNUMBER(EA54),EA54,0)+IF(ISNUMBER(EB54),EB54,0)+IF(ISNUMBER(EC54),EC54,0)+IF(ISNUMBER(ED54),ED54,0)+IF(ISNUMBER(EE54),EE54,0))/(IF(ISNUMBER(DU54),1,0)+IF(ISNUMBER(DV54),1,0)+IF(ISNUMBER(DW54),1,0)+IF(ISNUMBER(DX54),1,0)+IF(ISNUMBER(DY54),1,0)+IF(ISNUMBER(DZ54),1,0)+IF(ISNUMBER(EA54),1,0)+IF(ISNUMBER(EB54),1,0)+IF(ISNUMBER(EC54),1,0)+IF(ISNUMBER(ED54),1,0)+IF(ISNUMBER(EE54),1,0)),4),"")</f>
        <v>16.595</v>
      </c>
      <c r="EG54" s="300" t="str">
        <f aca="false">IF(OR(Calculator!$E$12&lt;&gt;"YES",Calculator!$B$35&lt;Calculator!$G$12),"—",ROUND((1+SQRT(((50*POWER(80,POWER(COS(PI()*MOD(Calculator!$B$35/Calculator!$F$12,1)),2))-$C54)^2+(1500*ABS(SIN(2*PI()*MOD(Calculator!$B$35/Calculator!$F$12,1)))*IF(MOD(Calculator!$B$35/Calculator!$F$12,1)&lt;0.5,-1,1))^2)/((50*POWER(80,POWER(COS(PI()*MOD(Calculator!$B$35/Calculator!$F$12,1)),2))+$C54)^2+(1500*ABS(SIN(2*PI()*MOD(Calculator!$B$35/Calculator!$F$12,1)))*IF(MOD(Calculator!$B$35/Calculator!$F$12,1)&lt;0.5,-1,1))^2)))/(1-SQRT(((50*POWER(80,POWER(COS(PI()*MOD(Calculator!$B$35/Calculator!$F$12,1)),2))-$C54)^2+(1500*ABS(SIN(2*PI()*MOD(Calculator!$B$35/Calculator!$F$12,1)))*IF(MOD(Calculator!$B$35/Calculator!$F$12,1)&lt;0.5,-1,1))^2)/((50*POWER(80,POWER(COS(PI()*MOD(Calculator!$B$35/Calculator!$F$12,1)),2))+$C54)^2+(1500*ABS(SIN(2*PI()*MOD(Calculator!$B$35/Calculator!$F$12,1)))*IF(MOD(Calculator!$B$35/Calculator!$F$12,1)&lt;0.5,-1,1))^2))),2))</f>
        <v>—</v>
      </c>
      <c r="EH54" s="300" t="str">
        <f aca="false">IF(OR(Calculator!$E$13&lt;&gt;"YES",Calculator!$B$35&lt;Calculator!$G$13),"—",ROUND((1+SQRT(((50*POWER(80,POWER(COS(PI()*MOD(Calculator!$B$35/Calculator!$F$13,1)),2))-$C54)^2+(1500*ABS(SIN(2*PI()*MOD(Calculator!$B$35/Calculator!$F$13,1)))*IF(MOD(Calculator!$B$35/Calculator!$F$13,1)&lt;0.5,-1,1))^2)/((50*POWER(80,POWER(COS(PI()*MOD(Calculator!$B$35/Calculator!$F$13,1)),2))+$C54)^2+(1500*ABS(SIN(2*PI()*MOD(Calculator!$B$35/Calculator!$F$13,1)))*IF(MOD(Calculator!$B$35/Calculator!$F$13,1)&lt;0.5,-1,1))^2)))/(1-SQRT(((50*POWER(80,POWER(COS(PI()*MOD(Calculator!$B$35/Calculator!$F$13,1)),2))-$C54)^2+(1500*ABS(SIN(2*PI()*MOD(Calculator!$B$35/Calculator!$F$13,1)))*IF(MOD(Calculator!$B$35/Calculator!$F$13,1)&lt;0.5,-1,1))^2)/((50*POWER(80,POWER(COS(PI()*MOD(Calculator!$B$35/Calculator!$F$13,1)),2))+$C54)^2+(1500*ABS(SIN(2*PI()*MOD(Calculator!$B$35/Calculator!$F$13,1)))*IF(MOD(Calculator!$B$35/Calculator!$F$13,1)&lt;0.5,-1,1))^2))),2))</f>
        <v>—</v>
      </c>
      <c r="EI54" s="300" t="str">
        <f aca="false">IF(OR(Calculator!$E$14&lt;&gt;"YES",Calculator!$B$35&lt;Calculator!$G$14),"—",ROUND((1+SQRT(((50*POWER(80,POWER(COS(PI()*MOD(Calculator!$B$35/Calculator!$F$14,1)),2))-$C54)^2+(1500*ABS(SIN(2*PI()*MOD(Calculator!$B$35/Calculator!$F$14,1)))*IF(MOD(Calculator!$B$35/Calculator!$F$14,1)&lt;0.5,-1,1))^2)/((50*POWER(80,POWER(COS(PI()*MOD(Calculator!$B$35/Calculator!$F$14,1)),2))+$C54)^2+(1500*ABS(SIN(2*PI()*MOD(Calculator!$B$35/Calculator!$F$14,1)))*IF(MOD(Calculator!$B$35/Calculator!$F$14,1)&lt;0.5,-1,1))^2)))/(1-SQRT(((50*POWER(80,POWER(COS(PI()*MOD(Calculator!$B$35/Calculator!$F$14,1)),2))-$C54)^2+(1500*ABS(SIN(2*PI()*MOD(Calculator!$B$35/Calculator!$F$14,1)))*IF(MOD(Calculator!$B$35/Calculator!$F$14,1)&lt;0.5,-1,1))^2)/((50*POWER(80,POWER(COS(PI()*MOD(Calculator!$B$35/Calculator!$F$14,1)),2))+$C54)^2+(1500*ABS(SIN(2*PI()*MOD(Calculator!$B$35/Calculator!$F$14,1)))*IF(MOD(Calculator!$B$35/Calculator!$F$14,1)&lt;0.5,-1,1))^2))),2))</f>
        <v>—</v>
      </c>
      <c r="EJ54" s="300" t="n">
        <f aca="false">IF(OR(Calculator!$E$15&lt;&gt;"YES",Calculator!$B$35&lt;Calculator!$G$15),"—",ROUND((1+SQRT(((50*POWER(80,POWER(COS(PI()*MOD(Calculator!$B$35/Calculator!$F$15,1)),2))-$C54)^2+(1500*ABS(SIN(2*PI()*MOD(Calculator!$B$35/Calculator!$F$15,1)))*IF(MOD(Calculator!$B$35/Calculator!$F$15,1)&lt;0.5,-1,1))^2)/((50*POWER(80,POWER(COS(PI()*MOD(Calculator!$B$35/Calculator!$F$15,1)),2))+$C54)^2+(1500*ABS(SIN(2*PI()*MOD(Calculator!$B$35/Calculator!$F$15,1)))*IF(MOD(Calculator!$B$35/Calculator!$F$15,1)&lt;0.5,-1,1))^2)))/(1-SQRT(((50*POWER(80,POWER(COS(PI()*MOD(Calculator!$B$35/Calculator!$F$15,1)),2))-$C54)^2+(1500*ABS(SIN(2*PI()*MOD(Calculator!$B$35/Calculator!$F$15,1)))*IF(MOD(Calculator!$B$35/Calculator!$F$15,1)&lt;0.5,-1,1))^2)/((50*POWER(80,POWER(COS(PI()*MOD(Calculator!$B$35/Calculator!$F$15,1)),2))+$C54)^2+(1500*ABS(SIN(2*PI()*MOD(Calculator!$B$35/Calculator!$F$15,1)))*IF(MOD(Calculator!$B$35/Calculator!$F$15,1)&lt;0.5,-1,1))^2))),2))</f>
        <v>2.93</v>
      </c>
      <c r="EK54" s="300" t="str">
        <f aca="false">IF(OR(Calculator!$E$16&lt;&gt;"YES",Calculator!$B$35&lt;Calculator!$G$16),"—",ROUND((1+SQRT(((50*POWER(80,POWER(COS(PI()*MOD(Calculator!$B$35/Calculator!$F$16,1)),2))-$C54)^2+(1500*ABS(SIN(2*PI()*MOD(Calculator!$B$35/Calculator!$F$16,1)))*IF(MOD(Calculator!$B$35/Calculator!$F$16,1)&lt;0.5,-1,1))^2)/((50*POWER(80,POWER(COS(PI()*MOD(Calculator!$B$35/Calculator!$F$16,1)),2))+$C54)^2+(1500*ABS(SIN(2*PI()*MOD(Calculator!$B$35/Calculator!$F$16,1)))*IF(MOD(Calculator!$B$35/Calculator!$F$16,1)&lt;0.5,-1,1))^2)))/(1-SQRT(((50*POWER(80,POWER(COS(PI()*MOD(Calculator!$B$35/Calculator!$F$16,1)),2))-$C54)^2+(1500*ABS(SIN(2*PI()*MOD(Calculator!$B$35/Calculator!$F$16,1)))*IF(MOD(Calculator!$B$35/Calculator!$F$16,1)&lt;0.5,-1,1))^2)/((50*POWER(80,POWER(COS(PI()*MOD(Calculator!$B$35/Calculator!$F$16,1)),2))+$C54)^2+(1500*ABS(SIN(2*PI()*MOD(Calculator!$B$35/Calculator!$F$16,1)))*IF(MOD(Calculator!$B$35/Calculator!$F$16,1)&lt;0.5,-1,1))^2))),2))</f>
        <v>—</v>
      </c>
      <c r="EL54" s="300" t="n">
        <f aca="false">IF(OR(Calculator!$E$17&lt;&gt;"YES",Calculator!$B$35&lt;Calculator!$G$17),"—",ROUND((1+SQRT(((50*POWER(80,POWER(COS(PI()*MOD(Calculator!$B$35/Calculator!$F$17,1)),2))-$C54)^2+(1500*ABS(SIN(2*PI()*MOD(Calculator!$B$35/Calculator!$F$17,1)))*IF(MOD(Calculator!$B$35/Calculator!$F$17,1)&lt;0.5,-1,1))^2)/((50*POWER(80,POWER(COS(PI()*MOD(Calculator!$B$35/Calculator!$F$17,1)),2))+$C54)^2+(1500*ABS(SIN(2*PI()*MOD(Calculator!$B$35/Calculator!$F$17,1)))*IF(MOD(Calculator!$B$35/Calculator!$F$17,1)&lt;0.5,-1,1))^2)))/(1-SQRT(((50*POWER(80,POWER(COS(PI()*MOD(Calculator!$B$35/Calculator!$F$17,1)),2))-$C54)^2+(1500*ABS(SIN(2*PI()*MOD(Calculator!$B$35/Calculator!$F$17,1)))*IF(MOD(Calculator!$B$35/Calculator!$F$17,1)&lt;0.5,-1,1))^2)/((50*POWER(80,POWER(COS(PI()*MOD(Calculator!$B$35/Calculator!$F$17,1)),2))+$C54)^2+(1500*ABS(SIN(2*PI()*MOD(Calculator!$B$35/Calculator!$F$17,1)))*IF(MOD(Calculator!$B$35/Calculator!$F$17,1)&lt;0.5,-1,1))^2))),2))</f>
        <v>18.77</v>
      </c>
      <c r="EM54" s="300" t="str">
        <f aca="false">IF(OR(Calculator!$E$18&lt;&gt;"YES",Calculator!$B$35&lt;Calculator!$G$18),"—",ROUND((1+SQRT(((50*POWER(80,POWER(COS(PI()*MOD(Calculator!$B$35/Calculator!$F$18,1)),2))-$C54)^2+(1500*ABS(SIN(2*PI()*MOD(Calculator!$B$35/Calculator!$F$18,1)))*IF(MOD(Calculator!$B$35/Calculator!$F$18,1)&lt;0.5,-1,1))^2)/((50*POWER(80,POWER(COS(PI()*MOD(Calculator!$B$35/Calculator!$F$18,1)),2))+$C54)^2+(1500*ABS(SIN(2*PI()*MOD(Calculator!$B$35/Calculator!$F$18,1)))*IF(MOD(Calculator!$B$35/Calculator!$F$18,1)&lt;0.5,-1,1))^2)))/(1-SQRT(((50*POWER(80,POWER(COS(PI()*MOD(Calculator!$B$35/Calculator!$F$18,1)),2))-$C54)^2+(1500*ABS(SIN(2*PI()*MOD(Calculator!$B$35/Calculator!$F$18,1)))*IF(MOD(Calculator!$B$35/Calculator!$F$18,1)&lt;0.5,-1,1))^2)/((50*POWER(80,POWER(COS(PI()*MOD(Calculator!$B$35/Calculator!$F$18,1)),2))+$C54)^2+(1500*ABS(SIN(2*PI()*MOD(Calculator!$B$35/Calculator!$F$18,1)))*IF(MOD(Calculator!$B$35/Calculator!$F$18,1)&lt;0.5,-1,1))^2))),2))</f>
        <v>—</v>
      </c>
      <c r="EN54" s="300" t="str">
        <f aca="false">IF(OR(Calculator!$E$19&lt;&gt;"YES",Calculator!$B$35&lt;Calculator!$G$19),"—",ROUND((1+SQRT(((50*POWER(80,POWER(COS(PI()*MOD(Calculator!$B$35/Calculator!$F$19,1)),2))-$C54)^2+(1500*ABS(SIN(2*PI()*MOD(Calculator!$B$35/Calculator!$F$19,1)))*IF(MOD(Calculator!$B$35/Calculator!$F$19,1)&lt;0.5,-1,1))^2)/((50*POWER(80,POWER(COS(PI()*MOD(Calculator!$B$35/Calculator!$F$19,1)),2))+$C54)^2+(1500*ABS(SIN(2*PI()*MOD(Calculator!$B$35/Calculator!$F$19,1)))*IF(MOD(Calculator!$B$35/Calculator!$F$19,1)&lt;0.5,-1,1))^2)))/(1-SQRT(((50*POWER(80,POWER(COS(PI()*MOD(Calculator!$B$35/Calculator!$F$19,1)),2))-$C54)^2+(1500*ABS(SIN(2*PI()*MOD(Calculator!$B$35/Calculator!$F$19,1)))*IF(MOD(Calculator!$B$35/Calculator!$F$19,1)&lt;0.5,-1,1))^2)/((50*POWER(80,POWER(COS(PI()*MOD(Calculator!$B$35/Calculator!$F$19,1)),2))+$C54)^2+(1500*ABS(SIN(2*PI()*MOD(Calculator!$B$35/Calculator!$F$19,1)))*IF(MOD(Calculator!$B$35/Calculator!$F$19,1)&lt;0.5,-1,1))^2))),2))</f>
        <v>—</v>
      </c>
      <c r="EO54" s="300" t="str">
        <f aca="false">IF(OR(Calculator!$E$20&lt;&gt;"YES",Calculator!$B$35&lt;Calculator!$G$20),"—",ROUND((1+SQRT(((50*POWER(80,POWER(COS(PI()*MOD(Calculator!$B$35/Calculator!$F$20,1)),2))-$C54)^2+(1500*ABS(SIN(2*PI()*MOD(Calculator!$B$35/Calculator!$F$20,1)))*IF(MOD(Calculator!$B$35/Calculator!$F$20,1)&lt;0.5,-1,1))^2)/((50*POWER(80,POWER(COS(PI()*MOD(Calculator!$B$35/Calculator!$F$20,1)),2))+$C54)^2+(1500*ABS(SIN(2*PI()*MOD(Calculator!$B$35/Calculator!$F$20,1)))*IF(MOD(Calculator!$B$35/Calculator!$F$20,1)&lt;0.5,-1,1))^2)))/(1-SQRT(((50*POWER(80,POWER(COS(PI()*MOD(Calculator!$B$35/Calculator!$F$20,1)),2))-$C54)^2+(1500*ABS(SIN(2*PI()*MOD(Calculator!$B$35/Calculator!$F$20,1)))*IF(MOD(Calculator!$B$35/Calculator!$F$20,1)&lt;0.5,-1,1))^2)/((50*POWER(80,POWER(COS(PI()*MOD(Calculator!$B$35/Calculator!$F$20,1)),2))+$C54)^2+(1500*ABS(SIN(2*PI()*MOD(Calculator!$B$35/Calculator!$F$20,1)))*IF(MOD(Calculator!$B$35/Calculator!$F$20,1)&lt;0.5,-1,1))^2))),2))</f>
        <v>—</v>
      </c>
      <c r="EP54" s="300" t="str">
        <f aca="false">IF(OR(Calculator!$E$21&lt;&gt;"YES",Calculator!$B$35&lt;Calculator!$G$21),"—",ROUND((1+SQRT(((50*POWER(80,POWER(COS(PI()*MOD(Calculator!$B$35/Calculator!$F$21,1)),2))-$C54)^2+(1500*ABS(SIN(2*PI()*MOD(Calculator!$B$35/Calculator!$F$21,1)))*IF(MOD(Calculator!$B$35/Calculator!$F$21,1)&lt;0.5,-1,1))^2)/((50*POWER(80,POWER(COS(PI()*MOD(Calculator!$B$35/Calculator!$F$21,1)),2))+$C54)^2+(1500*ABS(SIN(2*PI()*MOD(Calculator!$B$35/Calculator!$F$21,1)))*IF(MOD(Calculator!$B$35/Calculator!$F$21,1)&lt;0.5,-1,1))^2)))/(1-SQRT(((50*POWER(80,POWER(COS(PI()*MOD(Calculator!$B$35/Calculator!$F$21,1)),2))-$C54)^2+(1500*ABS(SIN(2*PI()*MOD(Calculator!$B$35/Calculator!$F$21,1)))*IF(MOD(Calculator!$B$35/Calculator!$F$21,1)&lt;0.5,-1,1))^2)/((50*POWER(80,POWER(COS(PI()*MOD(Calculator!$B$35/Calculator!$F$21,1)),2))+$C54)^2+(1500*ABS(SIN(2*PI()*MOD(Calculator!$B$35/Calculator!$F$21,1)))*IF(MOD(Calculator!$B$35/Calculator!$F$21,1)&lt;0.5,-1,1))^2))),2))</f>
        <v>—</v>
      </c>
      <c r="EQ54" s="300" t="str">
        <f aca="false">IF(OR(Calculator!$E$22&lt;&gt;"YES",Calculator!$B$35&lt;Calculator!$G$22),"—",ROUND((1+SQRT(((50*POWER(80,POWER(COS(PI()*MOD(Calculator!$B$35/Calculator!$F$22,1)),2))-$C54)^2+(1500*ABS(SIN(2*PI()*MOD(Calculator!$B$35/Calculator!$F$22,1)))*IF(MOD(Calculator!$B$35/Calculator!$F$22,1)&lt;0.5,-1,1))^2)/((50*POWER(80,POWER(COS(PI()*MOD(Calculator!$B$35/Calculator!$F$22,1)),2))+$C54)^2+(1500*ABS(SIN(2*PI()*MOD(Calculator!$B$35/Calculator!$F$22,1)))*IF(MOD(Calculator!$B$35/Calculator!$F$22,1)&lt;0.5,-1,1))^2)))/(1-SQRT(((50*POWER(80,POWER(COS(PI()*MOD(Calculator!$B$35/Calculator!$F$22,1)),2))-$C54)^2+(1500*ABS(SIN(2*PI()*MOD(Calculator!$B$35/Calculator!$F$22,1)))*IF(MOD(Calculator!$B$35/Calculator!$F$22,1)&lt;0.5,-1,1))^2)/((50*POWER(80,POWER(COS(PI()*MOD(Calculator!$B$35/Calculator!$F$22,1)),2))+$C54)^2+(1500*ABS(SIN(2*PI()*MOD(Calculator!$B$35/Calculator!$F$22,1)))*IF(MOD(Calculator!$B$35/Calculator!$F$22,1)&lt;0.5,-1,1))^2))),2))</f>
        <v>—</v>
      </c>
      <c r="ER54" s="295" t="n">
        <f aca="false">IFERROR(ROUND((IF(ISNUMBER(EG54),EG54,0)+IF(ISNUMBER(EH54),EH54,0)+IF(ISNUMBER(EI54),EI54,0)+IF(ISNUMBER(EJ54),EJ54,0)+IF(ISNUMBER(EK54),EK54,0)+IF(ISNUMBER(EL54),EL54,0)+IF(ISNUMBER(EM54),EM54,0)+IF(ISNUMBER(EN54),EN54,0)+IF(ISNUMBER(EO54),EO54,0)+IF(ISNUMBER(EP54),EP54,0)+IF(ISNUMBER(EQ54),EQ54,0))/(IF(ISNUMBER(EG54),1,0)+IF(ISNUMBER(EH54),1,0)+IF(ISNUMBER(EI54),1,0)+IF(ISNUMBER(EJ54),1,0)+IF(ISNUMBER(EK54),1,0)+IF(ISNUMBER(EL54),1,0)+IF(ISNUMBER(EM54),1,0)+IF(ISNUMBER(EN54),1,0)+IF(ISNUMBER(EO54),1,0)+IF(ISNUMBER(EP54),1,0)+IF(ISNUMBER(EQ54),1,0)),4),"")</f>
        <v>10.85</v>
      </c>
      <c r="ES54" s="300" t="str">
        <f aca="false">IF(OR(Calculator!$E$12&lt;&gt;"YES",Calculator!$B$36&lt;Calculator!$G$12),"—",ROUND((1+SQRT(((50*POWER(80,POWER(COS(PI()*MOD(Calculator!$B$36/Calculator!$F$12,1)),2))-$C54)^2+(1500*ABS(SIN(2*PI()*MOD(Calculator!$B$36/Calculator!$F$12,1)))*IF(MOD(Calculator!$B$36/Calculator!$F$12,1)&lt;0.5,-1,1))^2)/((50*POWER(80,POWER(COS(PI()*MOD(Calculator!$B$36/Calculator!$F$12,1)),2))+$C54)^2+(1500*ABS(SIN(2*PI()*MOD(Calculator!$B$36/Calculator!$F$12,1)))*IF(MOD(Calculator!$B$36/Calculator!$F$12,1)&lt;0.5,-1,1))^2)))/(1-SQRT(((50*POWER(80,POWER(COS(PI()*MOD(Calculator!$B$36/Calculator!$F$12,1)),2))-$C54)^2+(1500*ABS(SIN(2*PI()*MOD(Calculator!$B$36/Calculator!$F$12,1)))*IF(MOD(Calculator!$B$36/Calculator!$F$12,1)&lt;0.5,-1,1))^2)/((50*POWER(80,POWER(COS(PI()*MOD(Calculator!$B$36/Calculator!$F$12,1)),2))+$C54)^2+(1500*ABS(SIN(2*PI()*MOD(Calculator!$B$36/Calculator!$F$12,1)))*IF(MOD(Calculator!$B$36/Calculator!$F$12,1)&lt;0.5,-1,1))^2))),2))</f>
        <v>—</v>
      </c>
      <c r="ET54" s="300" t="str">
        <f aca="false">IF(OR(Calculator!$E$13&lt;&gt;"YES",Calculator!$B$36&lt;Calculator!$G$13),"—",ROUND((1+SQRT(((50*POWER(80,POWER(COS(PI()*MOD(Calculator!$B$36/Calculator!$F$13,1)),2))-$C54)^2+(1500*ABS(SIN(2*PI()*MOD(Calculator!$B$36/Calculator!$F$13,1)))*IF(MOD(Calculator!$B$36/Calculator!$F$13,1)&lt;0.5,-1,1))^2)/((50*POWER(80,POWER(COS(PI()*MOD(Calculator!$B$36/Calculator!$F$13,1)),2))+$C54)^2+(1500*ABS(SIN(2*PI()*MOD(Calculator!$B$36/Calculator!$F$13,1)))*IF(MOD(Calculator!$B$36/Calculator!$F$13,1)&lt;0.5,-1,1))^2)))/(1-SQRT(((50*POWER(80,POWER(COS(PI()*MOD(Calculator!$B$36/Calculator!$F$13,1)),2))-$C54)^2+(1500*ABS(SIN(2*PI()*MOD(Calculator!$B$36/Calculator!$F$13,1)))*IF(MOD(Calculator!$B$36/Calculator!$F$13,1)&lt;0.5,-1,1))^2)/((50*POWER(80,POWER(COS(PI()*MOD(Calculator!$B$36/Calculator!$F$13,1)),2))+$C54)^2+(1500*ABS(SIN(2*PI()*MOD(Calculator!$B$36/Calculator!$F$13,1)))*IF(MOD(Calculator!$B$36/Calculator!$F$13,1)&lt;0.5,-1,1))^2))),2))</f>
        <v>—</v>
      </c>
      <c r="EU54" s="300" t="str">
        <f aca="false">IF(OR(Calculator!$E$14&lt;&gt;"YES",Calculator!$B$36&lt;Calculator!$G$14),"—",ROUND((1+SQRT(((50*POWER(80,POWER(COS(PI()*MOD(Calculator!$B$36/Calculator!$F$14,1)),2))-$C54)^2+(1500*ABS(SIN(2*PI()*MOD(Calculator!$B$36/Calculator!$F$14,1)))*IF(MOD(Calculator!$B$36/Calculator!$F$14,1)&lt;0.5,-1,1))^2)/((50*POWER(80,POWER(COS(PI()*MOD(Calculator!$B$36/Calculator!$F$14,1)),2))+$C54)^2+(1500*ABS(SIN(2*PI()*MOD(Calculator!$B$36/Calculator!$F$14,1)))*IF(MOD(Calculator!$B$36/Calculator!$F$14,1)&lt;0.5,-1,1))^2)))/(1-SQRT(((50*POWER(80,POWER(COS(PI()*MOD(Calculator!$B$36/Calculator!$F$14,1)),2))-$C54)^2+(1500*ABS(SIN(2*PI()*MOD(Calculator!$B$36/Calculator!$F$14,1)))*IF(MOD(Calculator!$B$36/Calculator!$F$14,1)&lt;0.5,-1,1))^2)/((50*POWER(80,POWER(COS(PI()*MOD(Calculator!$B$36/Calculator!$F$14,1)),2))+$C54)^2+(1500*ABS(SIN(2*PI()*MOD(Calculator!$B$36/Calculator!$F$14,1)))*IF(MOD(Calculator!$B$36/Calculator!$F$14,1)&lt;0.5,-1,1))^2))),2))</f>
        <v>—</v>
      </c>
      <c r="EV54" s="300" t="n">
        <f aca="false">IF(OR(Calculator!$E$15&lt;&gt;"YES",Calculator!$B$36&lt;Calculator!$G$15),"—",ROUND((1+SQRT(((50*POWER(80,POWER(COS(PI()*MOD(Calculator!$B$36/Calculator!$F$15,1)),2))-$C54)^2+(1500*ABS(SIN(2*PI()*MOD(Calculator!$B$36/Calculator!$F$15,1)))*IF(MOD(Calculator!$B$36/Calculator!$F$15,1)&lt;0.5,-1,1))^2)/((50*POWER(80,POWER(COS(PI()*MOD(Calculator!$B$36/Calculator!$F$15,1)),2))+$C54)^2+(1500*ABS(SIN(2*PI()*MOD(Calculator!$B$36/Calculator!$F$15,1)))*IF(MOD(Calculator!$B$36/Calculator!$F$15,1)&lt;0.5,-1,1))^2)))/(1-SQRT(((50*POWER(80,POWER(COS(PI()*MOD(Calculator!$B$36/Calculator!$F$15,1)),2))-$C54)^2+(1500*ABS(SIN(2*PI()*MOD(Calculator!$B$36/Calculator!$F$15,1)))*IF(MOD(Calculator!$B$36/Calculator!$F$15,1)&lt;0.5,-1,1))^2)/((50*POWER(80,POWER(COS(PI()*MOD(Calculator!$B$36/Calculator!$F$15,1)),2))+$C54)^2+(1500*ABS(SIN(2*PI()*MOD(Calculator!$B$36/Calculator!$F$15,1)))*IF(MOD(Calculator!$B$36/Calculator!$F$15,1)&lt;0.5,-1,1))^2))),2))</f>
        <v>16.63</v>
      </c>
      <c r="EW54" s="300" t="str">
        <f aca="false">IF(OR(Calculator!$E$16&lt;&gt;"YES",Calculator!$B$36&lt;Calculator!$G$16),"—",ROUND((1+SQRT(((50*POWER(80,POWER(COS(PI()*MOD(Calculator!$B$36/Calculator!$F$16,1)),2))-$C54)^2+(1500*ABS(SIN(2*PI()*MOD(Calculator!$B$36/Calculator!$F$16,1)))*IF(MOD(Calculator!$B$36/Calculator!$F$16,1)&lt;0.5,-1,1))^2)/((50*POWER(80,POWER(COS(PI()*MOD(Calculator!$B$36/Calculator!$F$16,1)),2))+$C54)^2+(1500*ABS(SIN(2*PI()*MOD(Calculator!$B$36/Calculator!$F$16,1)))*IF(MOD(Calculator!$B$36/Calculator!$F$16,1)&lt;0.5,-1,1))^2)))/(1-SQRT(((50*POWER(80,POWER(COS(PI()*MOD(Calculator!$B$36/Calculator!$F$16,1)),2))-$C54)^2+(1500*ABS(SIN(2*PI()*MOD(Calculator!$B$36/Calculator!$F$16,1)))*IF(MOD(Calculator!$B$36/Calculator!$F$16,1)&lt;0.5,-1,1))^2)/((50*POWER(80,POWER(COS(PI()*MOD(Calculator!$B$36/Calculator!$F$16,1)),2))+$C54)^2+(1500*ABS(SIN(2*PI()*MOD(Calculator!$B$36/Calculator!$F$16,1)))*IF(MOD(Calculator!$B$36/Calculator!$F$16,1)&lt;0.5,-1,1))^2))),2))</f>
        <v>—</v>
      </c>
      <c r="EX54" s="300" t="n">
        <f aca="false">IF(OR(Calculator!$E$17&lt;&gt;"YES",Calculator!$B$36&lt;Calculator!$G$17),"—",ROUND((1+SQRT(((50*POWER(80,POWER(COS(PI()*MOD(Calculator!$B$36/Calculator!$F$17,1)),2))-$C54)^2+(1500*ABS(SIN(2*PI()*MOD(Calculator!$B$36/Calculator!$F$17,1)))*IF(MOD(Calculator!$B$36/Calculator!$F$17,1)&lt;0.5,-1,1))^2)/((50*POWER(80,POWER(COS(PI()*MOD(Calculator!$B$36/Calculator!$F$17,1)),2))+$C54)^2+(1500*ABS(SIN(2*PI()*MOD(Calculator!$B$36/Calculator!$F$17,1)))*IF(MOD(Calculator!$B$36/Calculator!$F$17,1)&lt;0.5,-1,1))^2)))/(1-SQRT(((50*POWER(80,POWER(COS(PI()*MOD(Calculator!$B$36/Calculator!$F$17,1)),2))-$C54)^2+(1500*ABS(SIN(2*PI()*MOD(Calculator!$B$36/Calculator!$F$17,1)))*IF(MOD(Calculator!$B$36/Calculator!$F$17,1)&lt;0.5,-1,1))^2)/((50*POWER(80,POWER(COS(PI()*MOD(Calculator!$B$36/Calculator!$F$17,1)),2))+$C54)^2+(1500*ABS(SIN(2*PI()*MOD(Calculator!$B$36/Calculator!$F$17,1)))*IF(MOD(Calculator!$B$36/Calculator!$F$17,1)&lt;0.5,-1,1))^2))),2))</f>
        <v>19.28</v>
      </c>
      <c r="EY54" s="300" t="str">
        <f aca="false">IF(OR(Calculator!$E$18&lt;&gt;"YES",Calculator!$B$36&lt;Calculator!$G$18),"—",ROUND((1+SQRT(((50*POWER(80,POWER(COS(PI()*MOD(Calculator!$B$36/Calculator!$F$18,1)),2))-$C54)^2+(1500*ABS(SIN(2*PI()*MOD(Calculator!$B$36/Calculator!$F$18,1)))*IF(MOD(Calculator!$B$36/Calculator!$F$18,1)&lt;0.5,-1,1))^2)/((50*POWER(80,POWER(COS(PI()*MOD(Calculator!$B$36/Calculator!$F$18,1)),2))+$C54)^2+(1500*ABS(SIN(2*PI()*MOD(Calculator!$B$36/Calculator!$F$18,1)))*IF(MOD(Calculator!$B$36/Calculator!$F$18,1)&lt;0.5,-1,1))^2)))/(1-SQRT(((50*POWER(80,POWER(COS(PI()*MOD(Calculator!$B$36/Calculator!$F$18,1)),2))-$C54)^2+(1500*ABS(SIN(2*PI()*MOD(Calculator!$B$36/Calculator!$F$18,1)))*IF(MOD(Calculator!$B$36/Calculator!$F$18,1)&lt;0.5,-1,1))^2)/((50*POWER(80,POWER(COS(PI()*MOD(Calculator!$B$36/Calculator!$F$18,1)),2))+$C54)^2+(1500*ABS(SIN(2*PI()*MOD(Calculator!$B$36/Calculator!$F$18,1)))*IF(MOD(Calculator!$B$36/Calculator!$F$18,1)&lt;0.5,-1,1))^2))),2))</f>
        <v>—</v>
      </c>
      <c r="EZ54" s="300" t="str">
        <f aca="false">IF(OR(Calculator!$E$19&lt;&gt;"YES",Calculator!$B$36&lt;Calculator!$G$19),"—",ROUND((1+SQRT(((50*POWER(80,POWER(COS(PI()*MOD(Calculator!$B$36/Calculator!$F$19,1)),2))-$C54)^2+(1500*ABS(SIN(2*PI()*MOD(Calculator!$B$36/Calculator!$F$19,1)))*IF(MOD(Calculator!$B$36/Calculator!$F$19,1)&lt;0.5,-1,1))^2)/((50*POWER(80,POWER(COS(PI()*MOD(Calculator!$B$36/Calculator!$F$19,1)),2))+$C54)^2+(1500*ABS(SIN(2*PI()*MOD(Calculator!$B$36/Calculator!$F$19,1)))*IF(MOD(Calculator!$B$36/Calculator!$F$19,1)&lt;0.5,-1,1))^2)))/(1-SQRT(((50*POWER(80,POWER(COS(PI()*MOD(Calculator!$B$36/Calculator!$F$19,1)),2))-$C54)^2+(1500*ABS(SIN(2*PI()*MOD(Calculator!$B$36/Calculator!$F$19,1)))*IF(MOD(Calculator!$B$36/Calculator!$F$19,1)&lt;0.5,-1,1))^2)/((50*POWER(80,POWER(COS(PI()*MOD(Calculator!$B$36/Calculator!$F$19,1)),2))+$C54)^2+(1500*ABS(SIN(2*PI()*MOD(Calculator!$B$36/Calculator!$F$19,1)))*IF(MOD(Calculator!$B$36/Calculator!$F$19,1)&lt;0.5,-1,1))^2))),2))</f>
        <v>—</v>
      </c>
      <c r="FA54" s="300" t="str">
        <f aca="false">IF(OR(Calculator!$E$20&lt;&gt;"YES",Calculator!$B$36&lt;Calculator!$G$20),"—",ROUND((1+SQRT(((50*POWER(80,POWER(COS(PI()*MOD(Calculator!$B$36/Calculator!$F$20,1)),2))-$C54)^2+(1500*ABS(SIN(2*PI()*MOD(Calculator!$B$36/Calculator!$F$20,1)))*IF(MOD(Calculator!$B$36/Calculator!$F$20,1)&lt;0.5,-1,1))^2)/((50*POWER(80,POWER(COS(PI()*MOD(Calculator!$B$36/Calculator!$F$20,1)),2))+$C54)^2+(1500*ABS(SIN(2*PI()*MOD(Calculator!$B$36/Calculator!$F$20,1)))*IF(MOD(Calculator!$B$36/Calculator!$F$20,1)&lt;0.5,-1,1))^2)))/(1-SQRT(((50*POWER(80,POWER(COS(PI()*MOD(Calculator!$B$36/Calculator!$F$20,1)),2))-$C54)^2+(1500*ABS(SIN(2*PI()*MOD(Calculator!$B$36/Calculator!$F$20,1)))*IF(MOD(Calculator!$B$36/Calculator!$F$20,1)&lt;0.5,-1,1))^2)/((50*POWER(80,POWER(COS(PI()*MOD(Calculator!$B$36/Calculator!$F$20,1)),2))+$C54)^2+(1500*ABS(SIN(2*PI()*MOD(Calculator!$B$36/Calculator!$F$20,1)))*IF(MOD(Calculator!$B$36/Calculator!$F$20,1)&lt;0.5,-1,1))^2))),2))</f>
        <v>—</v>
      </c>
      <c r="FB54" s="300" t="str">
        <f aca="false">IF(OR(Calculator!$E$21&lt;&gt;"YES",Calculator!$B$36&lt;Calculator!$G$21),"—",ROUND((1+SQRT(((50*POWER(80,POWER(COS(PI()*MOD(Calculator!$B$36/Calculator!$F$21,1)),2))-$C54)^2+(1500*ABS(SIN(2*PI()*MOD(Calculator!$B$36/Calculator!$F$21,1)))*IF(MOD(Calculator!$B$36/Calculator!$F$21,1)&lt;0.5,-1,1))^2)/((50*POWER(80,POWER(COS(PI()*MOD(Calculator!$B$36/Calculator!$F$21,1)),2))+$C54)^2+(1500*ABS(SIN(2*PI()*MOD(Calculator!$B$36/Calculator!$F$21,1)))*IF(MOD(Calculator!$B$36/Calculator!$F$21,1)&lt;0.5,-1,1))^2)))/(1-SQRT(((50*POWER(80,POWER(COS(PI()*MOD(Calculator!$B$36/Calculator!$F$21,1)),2))-$C54)^2+(1500*ABS(SIN(2*PI()*MOD(Calculator!$B$36/Calculator!$F$21,1)))*IF(MOD(Calculator!$B$36/Calculator!$F$21,1)&lt;0.5,-1,1))^2)/((50*POWER(80,POWER(COS(PI()*MOD(Calculator!$B$36/Calculator!$F$21,1)),2))+$C54)^2+(1500*ABS(SIN(2*PI()*MOD(Calculator!$B$36/Calculator!$F$21,1)))*IF(MOD(Calculator!$B$36/Calculator!$F$21,1)&lt;0.5,-1,1))^2))),2))</f>
        <v>—</v>
      </c>
      <c r="FC54" s="300" t="str">
        <f aca="false">IF(OR(Calculator!$E$22&lt;&gt;"YES",Calculator!$B$36&lt;Calculator!$G$22),"—",ROUND((1+SQRT(((50*POWER(80,POWER(COS(PI()*MOD(Calculator!$B$36/Calculator!$F$22,1)),2))-$C54)^2+(1500*ABS(SIN(2*PI()*MOD(Calculator!$B$36/Calculator!$F$22,1)))*IF(MOD(Calculator!$B$36/Calculator!$F$22,1)&lt;0.5,-1,1))^2)/((50*POWER(80,POWER(COS(PI()*MOD(Calculator!$B$36/Calculator!$F$22,1)),2))+$C54)^2+(1500*ABS(SIN(2*PI()*MOD(Calculator!$B$36/Calculator!$F$22,1)))*IF(MOD(Calculator!$B$36/Calculator!$F$22,1)&lt;0.5,-1,1))^2)))/(1-SQRT(((50*POWER(80,POWER(COS(PI()*MOD(Calculator!$B$36/Calculator!$F$22,1)),2))-$C54)^2+(1500*ABS(SIN(2*PI()*MOD(Calculator!$B$36/Calculator!$F$22,1)))*IF(MOD(Calculator!$B$36/Calculator!$F$22,1)&lt;0.5,-1,1))^2)/((50*POWER(80,POWER(COS(PI()*MOD(Calculator!$B$36/Calculator!$F$22,1)),2))+$C54)^2+(1500*ABS(SIN(2*PI()*MOD(Calculator!$B$36/Calculator!$F$22,1)))*IF(MOD(Calculator!$B$36/Calculator!$F$22,1)&lt;0.5,-1,1))^2))),2))</f>
        <v>—</v>
      </c>
      <c r="FD54" s="295" t="n">
        <f aca="false">IFERROR(ROUND((IF(ISNUMBER(ES54),ES54,0)+IF(ISNUMBER(ET54),ET54,0)+IF(ISNUMBER(EU54),EU54,0)+IF(ISNUMBER(EV54),EV54,0)+IF(ISNUMBER(EW54),EW54,0)+IF(ISNUMBER(EX54),EX54,0)+IF(ISNUMBER(EY54),EY54,0)+IF(ISNUMBER(EZ54),EZ54,0)+IF(ISNUMBER(FA54),FA54,0)+IF(ISNUMBER(FB54),FB54,0)+IF(ISNUMBER(FC54),FC54,0))/(IF(ISNUMBER(ES54),1,0)+IF(ISNUMBER(ET54),1,0)+IF(ISNUMBER(EU54),1,0)+IF(ISNUMBER(EV54),1,0)+IF(ISNUMBER(EW54),1,0)+IF(ISNUMBER(EX54),1,0)+IF(ISNUMBER(EY54),1,0)+IF(ISNUMBER(EZ54),1,0)+IF(ISNUMBER(FA54),1,0)+IF(ISNUMBER(FB54),1,0)+IF(ISNUMBER(FC54),1,0)),4),"")</f>
        <v>17.955</v>
      </c>
      <c r="FE54" s="300" t="str">
        <f aca="false">IF(OR(Calculator!$E$12&lt;&gt;"YES",Calculator!$B$37&lt;Calculator!$G$12),"—",ROUND((1+SQRT(((50*POWER(80,POWER(COS(PI()*MOD(Calculator!$B$37/Calculator!$F$12,1)),2))-$C54)^2+(1500*ABS(SIN(2*PI()*MOD(Calculator!$B$37/Calculator!$F$12,1)))*IF(MOD(Calculator!$B$37/Calculator!$F$12,1)&lt;0.5,-1,1))^2)/((50*POWER(80,POWER(COS(PI()*MOD(Calculator!$B$37/Calculator!$F$12,1)),2))+$C54)^2+(1500*ABS(SIN(2*PI()*MOD(Calculator!$B$37/Calculator!$F$12,1)))*IF(MOD(Calculator!$B$37/Calculator!$F$12,1)&lt;0.5,-1,1))^2)))/(1-SQRT(((50*POWER(80,POWER(COS(PI()*MOD(Calculator!$B$37/Calculator!$F$12,1)),2))-$C54)^2+(1500*ABS(SIN(2*PI()*MOD(Calculator!$B$37/Calculator!$F$12,1)))*IF(MOD(Calculator!$B$37/Calculator!$F$12,1)&lt;0.5,-1,1))^2)/((50*POWER(80,POWER(COS(PI()*MOD(Calculator!$B$37/Calculator!$F$12,1)),2))+$C54)^2+(1500*ABS(SIN(2*PI()*MOD(Calculator!$B$37/Calculator!$F$12,1)))*IF(MOD(Calculator!$B$37/Calculator!$F$12,1)&lt;0.5,-1,1))^2))),2))</f>
        <v>—</v>
      </c>
      <c r="FF54" s="300" t="str">
        <f aca="false">IF(OR(Calculator!$E$13&lt;&gt;"YES",Calculator!$B$37&lt;Calculator!$G$13),"—",ROUND((1+SQRT(((50*POWER(80,POWER(COS(PI()*MOD(Calculator!$B$37/Calculator!$F$13,1)),2))-$C54)^2+(1500*ABS(SIN(2*PI()*MOD(Calculator!$B$37/Calculator!$F$13,1)))*IF(MOD(Calculator!$B$37/Calculator!$F$13,1)&lt;0.5,-1,1))^2)/((50*POWER(80,POWER(COS(PI()*MOD(Calculator!$B$37/Calculator!$F$13,1)),2))+$C54)^2+(1500*ABS(SIN(2*PI()*MOD(Calculator!$B$37/Calculator!$F$13,1)))*IF(MOD(Calculator!$B$37/Calculator!$F$13,1)&lt;0.5,-1,1))^2)))/(1-SQRT(((50*POWER(80,POWER(COS(PI()*MOD(Calculator!$B$37/Calculator!$F$13,1)),2))-$C54)^2+(1500*ABS(SIN(2*PI()*MOD(Calculator!$B$37/Calculator!$F$13,1)))*IF(MOD(Calculator!$B$37/Calculator!$F$13,1)&lt;0.5,-1,1))^2)/((50*POWER(80,POWER(COS(PI()*MOD(Calculator!$B$37/Calculator!$F$13,1)),2))+$C54)^2+(1500*ABS(SIN(2*PI()*MOD(Calculator!$B$37/Calculator!$F$13,1)))*IF(MOD(Calculator!$B$37/Calculator!$F$13,1)&lt;0.5,-1,1))^2))),2))</f>
        <v>—</v>
      </c>
      <c r="FG54" s="300" t="str">
        <f aca="false">IF(OR(Calculator!$E$14&lt;&gt;"YES",Calculator!$B$37&lt;Calculator!$G$14),"—",ROUND((1+SQRT(((50*POWER(80,POWER(COS(PI()*MOD(Calculator!$B$37/Calculator!$F$14,1)),2))-$C54)^2+(1500*ABS(SIN(2*PI()*MOD(Calculator!$B$37/Calculator!$F$14,1)))*IF(MOD(Calculator!$B$37/Calculator!$F$14,1)&lt;0.5,-1,1))^2)/((50*POWER(80,POWER(COS(PI()*MOD(Calculator!$B$37/Calculator!$F$14,1)),2))+$C54)^2+(1500*ABS(SIN(2*PI()*MOD(Calculator!$B$37/Calculator!$F$14,1)))*IF(MOD(Calculator!$B$37/Calculator!$F$14,1)&lt;0.5,-1,1))^2)))/(1-SQRT(((50*POWER(80,POWER(COS(PI()*MOD(Calculator!$B$37/Calculator!$F$14,1)),2))-$C54)^2+(1500*ABS(SIN(2*PI()*MOD(Calculator!$B$37/Calculator!$F$14,1)))*IF(MOD(Calculator!$B$37/Calculator!$F$14,1)&lt;0.5,-1,1))^2)/((50*POWER(80,POWER(COS(PI()*MOD(Calculator!$B$37/Calculator!$F$14,1)),2))+$C54)^2+(1500*ABS(SIN(2*PI()*MOD(Calculator!$B$37/Calculator!$F$14,1)))*IF(MOD(Calculator!$B$37/Calculator!$F$14,1)&lt;0.5,-1,1))^2))),2))</f>
        <v>—</v>
      </c>
      <c r="FH54" s="300" t="n">
        <f aca="false">IF(OR(Calculator!$E$15&lt;&gt;"YES",Calculator!$B$37&lt;Calculator!$G$15),"—",ROUND((1+SQRT(((50*POWER(80,POWER(COS(PI()*MOD(Calculator!$B$37/Calculator!$F$15,1)),2))-$C54)^2+(1500*ABS(SIN(2*PI()*MOD(Calculator!$B$37/Calculator!$F$15,1)))*IF(MOD(Calculator!$B$37/Calculator!$F$15,1)&lt;0.5,-1,1))^2)/((50*POWER(80,POWER(COS(PI()*MOD(Calculator!$B$37/Calculator!$F$15,1)),2))+$C54)^2+(1500*ABS(SIN(2*PI()*MOD(Calculator!$B$37/Calculator!$F$15,1)))*IF(MOD(Calculator!$B$37/Calculator!$F$15,1)&lt;0.5,-1,1))^2)))/(1-SQRT(((50*POWER(80,POWER(COS(PI()*MOD(Calculator!$B$37/Calculator!$F$15,1)),2))-$C54)^2+(1500*ABS(SIN(2*PI()*MOD(Calculator!$B$37/Calculator!$F$15,1)))*IF(MOD(Calculator!$B$37/Calculator!$F$15,1)&lt;0.5,-1,1))^2)/((50*POWER(80,POWER(COS(PI()*MOD(Calculator!$B$37/Calculator!$F$15,1)),2))+$C54)^2+(1500*ABS(SIN(2*PI()*MOD(Calculator!$B$37/Calculator!$F$15,1)))*IF(MOD(Calculator!$B$37/Calculator!$F$15,1)&lt;0.5,-1,1))^2))),2))</f>
        <v>2.97</v>
      </c>
      <c r="FI54" s="300" t="str">
        <f aca="false">IF(OR(Calculator!$E$16&lt;&gt;"YES",Calculator!$B$37&lt;Calculator!$G$16),"—",ROUND((1+SQRT(((50*POWER(80,POWER(COS(PI()*MOD(Calculator!$B$37/Calculator!$F$16,1)),2))-$C54)^2+(1500*ABS(SIN(2*PI()*MOD(Calculator!$B$37/Calculator!$F$16,1)))*IF(MOD(Calculator!$B$37/Calculator!$F$16,1)&lt;0.5,-1,1))^2)/((50*POWER(80,POWER(COS(PI()*MOD(Calculator!$B$37/Calculator!$F$16,1)),2))+$C54)^2+(1500*ABS(SIN(2*PI()*MOD(Calculator!$B$37/Calculator!$F$16,1)))*IF(MOD(Calculator!$B$37/Calculator!$F$16,1)&lt;0.5,-1,1))^2)))/(1-SQRT(((50*POWER(80,POWER(COS(PI()*MOD(Calculator!$B$37/Calculator!$F$16,1)),2))-$C54)^2+(1500*ABS(SIN(2*PI()*MOD(Calculator!$B$37/Calculator!$F$16,1)))*IF(MOD(Calculator!$B$37/Calculator!$F$16,1)&lt;0.5,-1,1))^2)/((50*POWER(80,POWER(COS(PI()*MOD(Calculator!$B$37/Calculator!$F$16,1)),2))+$C54)^2+(1500*ABS(SIN(2*PI()*MOD(Calculator!$B$37/Calculator!$F$16,1)))*IF(MOD(Calculator!$B$37/Calculator!$F$16,1)&lt;0.5,-1,1))^2))),2))</f>
        <v>—</v>
      </c>
      <c r="FJ54" s="300" t="n">
        <f aca="false">IF(OR(Calculator!$E$17&lt;&gt;"YES",Calculator!$B$37&lt;Calculator!$G$17),"—",ROUND((1+SQRT(((50*POWER(80,POWER(COS(PI()*MOD(Calculator!$B$37/Calculator!$F$17,1)),2))-$C54)^2+(1500*ABS(SIN(2*PI()*MOD(Calculator!$B$37/Calculator!$F$17,1)))*IF(MOD(Calculator!$B$37/Calculator!$F$17,1)&lt;0.5,-1,1))^2)/((50*POWER(80,POWER(COS(PI()*MOD(Calculator!$B$37/Calculator!$F$17,1)),2))+$C54)^2+(1500*ABS(SIN(2*PI()*MOD(Calculator!$B$37/Calculator!$F$17,1)))*IF(MOD(Calculator!$B$37/Calculator!$F$17,1)&lt;0.5,-1,1))^2)))/(1-SQRT(((50*POWER(80,POWER(COS(PI()*MOD(Calculator!$B$37/Calculator!$F$17,1)),2))-$C54)^2+(1500*ABS(SIN(2*PI()*MOD(Calculator!$B$37/Calculator!$F$17,1)))*IF(MOD(Calculator!$B$37/Calculator!$F$17,1)&lt;0.5,-1,1))^2)/((50*POWER(80,POWER(COS(PI()*MOD(Calculator!$B$37/Calculator!$F$17,1)),2))+$C54)^2+(1500*ABS(SIN(2*PI()*MOD(Calculator!$B$37/Calculator!$F$17,1)))*IF(MOD(Calculator!$B$37/Calculator!$F$17,1)&lt;0.5,-1,1))^2))),2))</f>
        <v>14.58</v>
      </c>
      <c r="FK54" s="300" t="str">
        <f aca="false">IF(OR(Calculator!$E$18&lt;&gt;"YES",Calculator!$B$37&lt;Calculator!$G$18),"—",ROUND((1+SQRT(((50*POWER(80,POWER(COS(PI()*MOD(Calculator!$B$37/Calculator!$F$18,1)),2))-$C54)^2+(1500*ABS(SIN(2*PI()*MOD(Calculator!$B$37/Calculator!$F$18,1)))*IF(MOD(Calculator!$B$37/Calculator!$F$18,1)&lt;0.5,-1,1))^2)/((50*POWER(80,POWER(COS(PI()*MOD(Calculator!$B$37/Calculator!$F$18,1)),2))+$C54)^2+(1500*ABS(SIN(2*PI()*MOD(Calculator!$B$37/Calculator!$F$18,1)))*IF(MOD(Calculator!$B$37/Calculator!$F$18,1)&lt;0.5,-1,1))^2)))/(1-SQRT(((50*POWER(80,POWER(COS(PI()*MOD(Calculator!$B$37/Calculator!$F$18,1)),2))-$C54)^2+(1500*ABS(SIN(2*PI()*MOD(Calculator!$B$37/Calculator!$F$18,1)))*IF(MOD(Calculator!$B$37/Calculator!$F$18,1)&lt;0.5,-1,1))^2)/((50*POWER(80,POWER(COS(PI()*MOD(Calculator!$B$37/Calculator!$F$18,1)),2))+$C54)^2+(1500*ABS(SIN(2*PI()*MOD(Calculator!$B$37/Calculator!$F$18,1)))*IF(MOD(Calculator!$B$37/Calculator!$F$18,1)&lt;0.5,-1,1))^2))),2))</f>
        <v>—</v>
      </c>
      <c r="FL54" s="300" t="str">
        <f aca="false">IF(OR(Calculator!$E$19&lt;&gt;"YES",Calculator!$B$37&lt;Calculator!$G$19),"—",ROUND((1+SQRT(((50*POWER(80,POWER(COS(PI()*MOD(Calculator!$B$37/Calculator!$F$19,1)),2))-$C54)^2+(1500*ABS(SIN(2*PI()*MOD(Calculator!$B$37/Calculator!$F$19,1)))*IF(MOD(Calculator!$B$37/Calculator!$F$19,1)&lt;0.5,-1,1))^2)/((50*POWER(80,POWER(COS(PI()*MOD(Calculator!$B$37/Calculator!$F$19,1)),2))+$C54)^2+(1500*ABS(SIN(2*PI()*MOD(Calculator!$B$37/Calculator!$F$19,1)))*IF(MOD(Calculator!$B$37/Calculator!$F$19,1)&lt;0.5,-1,1))^2)))/(1-SQRT(((50*POWER(80,POWER(COS(PI()*MOD(Calculator!$B$37/Calculator!$F$19,1)),2))-$C54)^2+(1500*ABS(SIN(2*PI()*MOD(Calculator!$B$37/Calculator!$F$19,1)))*IF(MOD(Calculator!$B$37/Calculator!$F$19,1)&lt;0.5,-1,1))^2)/((50*POWER(80,POWER(COS(PI()*MOD(Calculator!$B$37/Calculator!$F$19,1)),2))+$C54)^2+(1500*ABS(SIN(2*PI()*MOD(Calculator!$B$37/Calculator!$F$19,1)))*IF(MOD(Calculator!$B$37/Calculator!$F$19,1)&lt;0.5,-1,1))^2))),2))</f>
        <v>—</v>
      </c>
      <c r="FM54" s="300" t="str">
        <f aca="false">IF(OR(Calculator!$E$20&lt;&gt;"YES",Calculator!$B$37&lt;Calculator!$G$20),"—",ROUND((1+SQRT(((50*POWER(80,POWER(COS(PI()*MOD(Calculator!$B$37/Calculator!$F$20,1)),2))-$C54)^2+(1500*ABS(SIN(2*PI()*MOD(Calculator!$B$37/Calculator!$F$20,1)))*IF(MOD(Calculator!$B$37/Calculator!$F$20,1)&lt;0.5,-1,1))^2)/((50*POWER(80,POWER(COS(PI()*MOD(Calculator!$B$37/Calculator!$F$20,1)),2))+$C54)^2+(1500*ABS(SIN(2*PI()*MOD(Calculator!$B$37/Calculator!$F$20,1)))*IF(MOD(Calculator!$B$37/Calculator!$F$20,1)&lt;0.5,-1,1))^2)))/(1-SQRT(((50*POWER(80,POWER(COS(PI()*MOD(Calculator!$B$37/Calculator!$F$20,1)),2))-$C54)^2+(1500*ABS(SIN(2*PI()*MOD(Calculator!$B$37/Calculator!$F$20,1)))*IF(MOD(Calculator!$B$37/Calculator!$F$20,1)&lt;0.5,-1,1))^2)/((50*POWER(80,POWER(COS(PI()*MOD(Calculator!$B$37/Calculator!$F$20,1)),2))+$C54)^2+(1500*ABS(SIN(2*PI()*MOD(Calculator!$B$37/Calculator!$F$20,1)))*IF(MOD(Calculator!$B$37/Calculator!$F$20,1)&lt;0.5,-1,1))^2))),2))</f>
        <v>—</v>
      </c>
      <c r="FN54" s="300" t="str">
        <f aca="false">IF(OR(Calculator!$E$21&lt;&gt;"YES",Calculator!$B$37&lt;Calculator!$G$21),"—",ROUND((1+SQRT(((50*POWER(80,POWER(COS(PI()*MOD(Calculator!$B$37/Calculator!$F$21,1)),2))-$C54)^2+(1500*ABS(SIN(2*PI()*MOD(Calculator!$B$37/Calculator!$F$21,1)))*IF(MOD(Calculator!$B$37/Calculator!$F$21,1)&lt;0.5,-1,1))^2)/((50*POWER(80,POWER(COS(PI()*MOD(Calculator!$B$37/Calculator!$F$21,1)),2))+$C54)^2+(1500*ABS(SIN(2*PI()*MOD(Calculator!$B$37/Calculator!$F$21,1)))*IF(MOD(Calculator!$B$37/Calculator!$F$21,1)&lt;0.5,-1,1))^2)))/(1-SQRT(((50*POWER(80,POWER(COS(PI()*MOD(Calculator!$B$37/Calculator!$F$21,1)),2))-$C54)^2+(1500*ABS(SIN(2*PI()*MOD(Calculator!$B$37/Calculator!$F$21,1)))*IF(MOD(Calculator!$B$37/Calculator!$F$21,1)&lt;0.5,-1,1))^2)/((50*POWER(80,POWER(COS(PI()*MOD(Calculator!$B$37/Calculator!$F$21,1)),2))+$C54)^2+(1500*ABS(SIN(2*PI()*MOD(Calculator!$B$37/Calculator!$F$21,1)))*IF(MOD(Calculator!$B$37/Calculator!$F$21,1)&lt;0.5,-1,1))^2))),2))</f>
        <v>—</v>
      </c>
      <c r="FO54" s="300" t="str">
        <f aca="false">IF(OR(Calculator!$E$22&lt;&gt;"YES",Calculator!$B$37&lt;Calculator!$G$22),"—",ROUND((1+SQRT(((50*POWER(80,POWER(COS(PI()*MOD(Calculator!$B$37/Calculator!$F$22,1)),2))-$C54)^2+(1500*ABS(SIN(2*PI()*MOD(Calculator!$B$37/Calculator!$F$22,1)))*IF(MOD(Calculator!$B$37/Calculator!$F$22,1)&lt;0.5,-1,1))^2)/((50*POWER(80,POWER(COS(PI()*MOD(Calculator!$B$37/Calculator!$F$22,1)),2))+$C54)^2+(1500*ABS(SIN(2*PI()*MOD(Calculator!$B$37/Calculator!$F$22,1)))*IF(MOD(Calculator!$B$37/Calculator!$F$22,1)&lt;0.5,-1,1))^2)))/(1-SQRT(((50*POWER(80,POWER(COS(PI()*MOD(Calculator!$B$37/Calculator!$F$22,1)),2))-$C54)^2+(1500*ABS(SIN(2*PI()*MOD(Calculator!$B$37/Calculator!$F$22,1)))*IF(MOD(Calculator!$B$37/Calculator!$F$22,1)&lt;0.5,-1,1))^2)/((50*POWER(80,POWER(COS(PI()*MOD(Calculator!$B$37/Calculator!$F$22,1)),2))+$C54)^2+(1500*ABS(SIN(2*PI()*MOD(Calculator!$B$37/Calculator!$F$22,1)))*IF(MOD(Calculator!$B$37/Calculator!$F$22,1)&lt;0.5,-1,1))^2))),2))</f>
        <v>—</v>
      </c>
      <c r="FP54" s="295" t="n">
        <f aca="false">IFERROR(ROUND((IF(ISNUMBER(FE54),FE54,0)+IF(ISNUMBER(FF54),FF54,0)+IF(ISNUMBER(FG54),FG54,0)+IF(ISNUMBER(FH54),FH54,0)+IF(ISNUMBER(FI54),FI54,0)+IF(ISNUMBER(FJ54),FJ54,0)+IF(ISNUMBER(FK54),FK54,0)+IF(ISNUMBER(FL54),FL54,0)+IF(ISNUMBER(FM54),FM54,0)+IF(ISNUMBER(FN54),FN54,0)+IF(ISNUMBER(FO54),FO54,0))/(IF(ISNUMBER(FE54),1,0)+IF(ISNUMBER(FF54),1,0)+IF(ISNUMBER(FG54),1,0)+IF(ISNUMBER(FH54),1,0)+IF(ISNUMBER(FI54),1,0)+IF(ISNUMBER(FJ54),1,0)+IF(ISNUMBER(FK54),1,0)+IF(ISNUMBER(FL54),1,0)+IF(ISNUMBER(FM54),1,0)+IF(ISNUMBER(FN54),1,0)+IF(ISNUMBER(FO54),1,0)),4),"")</f>
        <v>8.775</v>
      </c>
      <c r="FQ54" s="300" t="str">
        <f aca="false">IF(OR(Calculator!$E$12&lt;&gt;"YES",Calculator!$B$38&lt;Calculator!$G$12),"—",ROUND((1+SQRT(((50*POWER(80,POWER(COS(PI()*MOD(Calculator!$B$38/Calculator!$F$12,1)),2))-$C54)^2+(1500*ABS(SIN(2*PI()*MOD(Calculator!$B$38/Calculator!$F$12,1)))*IF(MOD(Calculator!$B$38/Calculator!$F$12,1)&lt;0.5,-1,1))^2)/((50*POWER(80,POWER(COS(PI()*MOD(Calculator!$B$38/Calculator!$F$12,1)),2))+$C54)^2+(1500*ABS(SIN(2*PI()*MOD(Calculator!$B$38/Calculator!$F$12,1)))*IF(MOD(Calculator!$B$38/Calculator!$F$12,1)&lt;0.5,-1,1))^2)))/(1-SQRT(((50*POWER(80,POWER(COS(PI()*MOD(Calculator!$B$38/Calculator!$F$12,1)),2))-$C54)^2+(1500*ABS(SIN(2*PI()*MOD(Calculator!$B$38/Calculator!$F$12,1)))*IF(MOD(Calculator!$B$38/Calculator!$F$12,1)&lt;0.5,-1,1))^2)/((50*POWER(80,POWER(COS(PI()*MOD(Calculator!$B$38/Calculator!$F$12,1)),2))+$C54)^2+(1500*ABS(SIN(2*PI()*MOD(Calculator!$B$38/Calculator!$F$12,1)))*IF(MOD(Calculator!$B$38/Calculator!$F$12,1)&lt;0.5,-1,1))^2))),2))</f>
        <v>—</v>
      </c>
      <c r="FR54" s="300" t="str">
        <f aca="false">IF(OR(Calculator!$E$13&lt;&gt;"YES",Calculator!$B$38&lt;Calculator!$G$13),"—",ROUND((1+SQRT(((50*POWER(80,POWER(COS(PI()*MOD(Calculator!$B$38/Calculator!$F$13,1)),2))-$C54)^2+(1500*ABS(SIN(2*PI()*MOD(Calculator!$B$38/Calculator!$F$13,1)))*IF(MOD(Calculator!$B$38/Calculator!$F$13,1)&lt;0.5,-1,1))^2)/((50*POWER(80,POWER(COS(PI()*MOD(Calculator!$B$38/Calculator!$F$13,1)),2))+$C54)^2+(1500*ABS(SIN(2*PI()*MOD(Calculator!$B$38/Calculator!$F$13,1)))*IF(MOD(Calculator!$B$38/Calculator!$F$13,1)&lt;0.5,-1,1))^2)))/(1-SQRT(((50*POWER(80,POWER(COS(PI()*MOD(Calculator!$B$38/Calculator!$F$13,1)),2))-$C54)^2+(1500*ABS(SIN(2*PI()*MOD(Calculator!$B$38/Calculator!$F$13,1)))*IF(MOD(Calculator!$B$38/Calculator!$F$13,1)&lt;0.5,-1,1))^2)/((50*POWER(80,POWER(COS(PI()*MOD(Calculator!$B$38/Calculator!$F$13,1)),2))+$C54)^2+(1500*ABS(SIN(2*PI()*MOD(Calculator!$B$38/Calculator!$F$13,1)))*IF(MOD(Calculator!$B$38/Calculator!$F$13,1)&lt;0.5,-1,1))^2))),2))</f>
        <v>—</v>
      </c>
      <c r="FS54" s="300" t="str">
        <f aca="false">IF(OR(Calculator!$E$14&lt;&gt;"YES",Calculator!$B$38&lt;Calculator!$G$14),"—",ROUND((1+SQRT(((50*POWER(80,POWER(COS(PI()*MOD(Calculator!$B$38/Calculator!$F$14,1)),2))-$C54)^2+(1500*ABS(SIN(2*PI()*MOD(Calculator!$B$38/Calculator!$F$14,1)))*IF(MOD(Calculator!$B$38/Calculator!$F$14,1)&lt;0.5,-1,1))^2)/((50*POWER(80,POWER(COS(PI()*MOD(Calculator!$B$38/Calculator!$F$14,1)),2))+$C54)^2+(1500*ABS(SIN(2*PI()*MOD(Calculator!$B$38/Calculator!$F$14,1)))*IF(MOD(Calculator!$B$38/Calculator!$F$14,1)&lt;0.5,-1,1))^2)))/(1-SQRT(((50*POWER(80,POWER(COS(PI()*MOD(Calculator!$B$38/Calculator!$F$14,1)),2))-$C54)^2+(1500*ABS(SIN(2*PI()*MOD(Calculator!$B$38/Calculator!$F$14,1)))*IF(MOD(Calculator!$B$38/Calculator!$F$14,1)&lt;0.5,-1,1))^2)/((50*POWER(80,POWER(COS(PI()*MOD(Calculator!$B$38/Calculator!$F$14,1)),2))+$C54)^2+(1500*ABS(SIN(2*PI()*MOD(Calculator!$B$38/Calculator!$F$14,1)))*IF(MOD(Calculator!$B$38/Calculator!$F$14,1)&lt;0.5,-1,1))^2))),2))</f>
        <v>—</v>
      </c>
      <c r="FT54" s="300" t="n">
        <f aca="false">IF(OR(Calculator!$E$15&lt;&gt;"YES",Calculator!$B$38&lt;Calculator!$G$15),"—",ROUND((1+SQRT(((50*POWER(80,POWER(COS(PI()*MOD(Calculator!$B$38/Calculator!$F$15,1)),2))-$C54)^2+(1500*ABS(SIN(2*PI()*MOD(Calculator!$B$38/Calculator!$F$15,1)))*IF(MOD(Calculator!$B$38/Calculator!$F$15,1)&lt;0.5,-1,1))^2)/((50*POWER(80,POWER(COS(PI()*MOD(Calculator!$B$38/Calculator!$F$15,1)),2))+$C54)^2+(1500*ABS(SIN(2*PI()*MOD(Calculator!$B$38/Calculator!$F$15,1)))*IF(MOD(Calculator!$B$38/Calculator!$F$15,1)&lt;0.5,-1,1))^2)))/(1-SQRT(((50*POWER(80,POWER(COS(PI()*MOD(Calculator!$B$38/Calculator!$F$15,1)),2))-$C54)^2+(1500*ABS(SIN(2*PI()*MOD(Calculator!$B$38/Calculator!$F$15,1)))*IF(MOD(Calculator!$B$38/Calculator!$F$15,1)&lt;0.5,-1,1))^2)/((50*POWER(80,POWER(COS(PI()*MOD(Calculator!$B$38/Calculator!$F$15,1)),2))+$C54)^2+(1500*ABS(SIN(2*PI()*MOD(Calculator!$B$38/Calculator!$F$15,1)))*IF(MOD(Calculator!$B$38/Calculator!$F$15,1)&lt;0.5,-1,1))^2))),2))</f>
        <v>2.86</v>
      </c>
      <c r="FU54" s="300" t="str">
        <f aca="false">IF(OR(Calculator!$E$16&lt;&gt;"YES",Calculator!$B$38&lt;Calculator!$G$16),"—",ROUND((1+SQRT(((50*POWER(80,POWER(COS(PI()*MOD(Calculator!$B$38/Calculator!$F$16,1)),2))-$C54)^2+(1500*ABS(SIN(2*PI()*MOD(Calculator!$B$38/Calculator!$F$16,1)))*IF(MOD(Calculator!$B$38/Calculator!$F$16,1)&lt;0.5,-1,1))^2)/((50*POWER(80,POWER(COS(PI()*MOD(Calculator!$B$38/Calculator!$F$16,1)),2))+$C54)^2+(1500*ABS(SIN(2*PI()*MOD(Calculator!$B$38/Calculator!$F$16,1)))*IF(MOD(Calculator!$B$38/Calculator!$F$16,1)&lt;0.5,-1,1))^2)))/(1-SQRT(((50*POWER(80,POWER(COS(PI()*MOD(Calculator!$B$38/Calculator!$F$16,1)),2))-$C54)^2+(1500*ABS(SIN(2*PI()*MOD(Calculator!$B$38/Calculator!$F$16,1)))*IF(MOD(Calculator!$B$38/Calculator!$F$16,1)&lt;0.5,-1,1))^2)/((50*POWER(80,POWER(COS(PI()*MOD(Calculator!$B$38/Calculator!$F$16,1)),2))+$C54)^2+(1500*ABS(SIN(2*PI()*MOD(Calculator!$B$38/Calculator!$F$16,1)))*IF(MOD(Calculator!$B$38/Calculator!$F$16,1)&lt;0.5,-1,1))^2))),2))</f>
        <v>—</v>
      </c>
      <c r="FV54" s="300" t="n">
        <f aca="false">IF(OR(Calculator!$E$17&lt;&gt;"YES",Calculator!$B$38&lt;Calculator!$G$17),"—",ROUND((1+SQRT(((50*POWER(80,POWER(COS(PI()*MOD(Calculator!$B$38/Calculator!$F$17,1)),2))-$C54)^2+(1500*ABS(SIN(2*PI()*MOD(Calculator!$B$38/Calculator!$F$17,1)))*IF(MOD(Calculator!$B$38/Calculator!$F$17,1)&lt;0.5,-1,1))^2)/((50*POWER(80,POWER(COS(PI()*MOD(Calculator!$B$38/Calculator!$F$17,1)),2))+$C54)^2+(1500*ABS(SIN(2*PI()*MOD(Calculator!$B$38/Calculator!$F$17,1)))*IF(MOD(Calculator!$B$38/Calculator!$F$17,1)&lt;0.5,-1,1))^2)))/(1-SQRT(((50*POWER(80,POWER(COS(PI()*MOD(Calculator!$B$38/Calculator!$F$17,1)),2))-$C54)^2+(1500*ABS(SIN(2*PI()*MOD(Calculator!$B$38/Calculator!$F$17,1)))*IF(MOD(Calculator!$B$38/Calculator!$F$17,1)&lt;0.5,-1,1))^2)/((50*POWER(80,POWER(COS(PI()*MOD(Calculator!$B$38/Calculator!$F$17,1)),2))+$C54)^2+(1500*ABS(SIN(2*PI()*MOD(Calculator!$B$38/Calculator!$F$17,1)))*IF(MOD(Calculator!$B$38/Calculator!$F$17,1)&lt;0.5,-1,1))^2))),2))</f>
        <v>17.47</v>
      </c>
      <c r="FW54" s="300" t="str">
        <f aca="false">IF(OR(Calculator!$E$18&lt;&gt;"YES",Calculator!$B$38&lt;Calculator!$G$18),"—",ROUND((1+SQRT(((50*POWER(80,POWER(COS(PI()*MOD(Calculator!$B$38/Calculator!$F$18,1)),2))-$C54)^2+(1500*ABS(SIN(2*PI()*MOD(Calculator!$B$38/Calculator!$F$18,1)))*IF(MOD(Calculator!$B$38/Calculator!$F$18,1)&lt;0.5,-1,1))^2)/((50*POWER(80,POWER(COS(PI()*MOD(Calculator!$B$38/Calculator!$F$18,1)),2))+$C54)^2+(1500*ABS(SIN(2*PI()*MOD(Calculator!$B$38/Calculator!$F$18,1)))*IF(MOD(Calculator!$B$38/Calculator!$F$18,1)&lt;0.5,-1,1))^2)))/(1-SQRT(((50*POWER(80,POWER(COS(PI()*MOD(Calculator!$B$38/Calculator!$F$18,1)),2))-$C54)^2+(1500*ABS(SIN(2*PI()*MOD(Calculator!$B$38/Calculator!$F$18,1)))*IF(MOD(Calculator!$B$38/Calculator!$F$18,1)&lt;0.5,-1,1))^2)/((50*POWER(80,POWER(COS(PI()*MOD(Calculator!$B$38/Calculator!$F$18,1)),2))+$C54)^2+(1500*ABS(SIN(2*PI()*MOD(Calculator!$B$38/Calculator!$F$18,1)))*IF(MOD(Calculator!$B$38/Calculator!$F$18,1)&lt;0.5,-1,1))^2))),2))</f>
        <v>—</v>
      </c>
      <c r="FX54" s="300" t="str">
        <f aca="false">IF(OR(Calculator!$E$19&lt;&gt;"YES",Calculator!$B$38&lt;Calculator!$G$19),"—",ROUND((1+SQRT(((50*POWER(80,POWER(COS(PI()*MOD(Calculator!$B$38/Calculator!$F$19,1)),2))-$C54)^2+(1500*ABS(SIN(2*PI()*MOD(Calculator!$B$38/Calculator!$F$19,1)))*IF(MOD(Calculator!$B$38/Calculator!$F$19,1)&lt;0.5,-1,1))^2)/((50*POWER(80,POWER(COS(PI()*MOD(Calculator!$B$38/Calculator!$F$19,1)),2))+$C54)^2+(1500*ABS(SIN(2*PI()*MOD(Calculator!$B$38/Calculator!$F$19,1)))*IF(MOD(Calculator!$B$38/Calculator!$F$19,1)&lt;0.5,-1,1))^2)))/(1-SQRT(((50*POWER(80,POWER(COS(PI()*MOD(Calculator!$B$38/Calculator!$F$19,1)),2))-$C54)^2+(1500*ABS(SIN(2*PI()*MOD(Calculator!$B$38/Calculator!$F$19,1)))*IF(MOD(Calculator!$B$38/Calculator!$F$19,1)&lt;0.5,-1,1))^2)/((50*POWER(80,POWER(COS(PI()*MOD(Calculator!$B$38/Calculator!$F$19,1)),2))+$C54)^2+(1500*ABS(SIN(2*PI()*MOD(Calculator!$B$38/Calculator!$F$19,1)))*IF(MOD(Calculator!$B$38/Calculator!$F$19,1)&lt;0.5,-1,1))^2))),2))</f>
        <v>—</v>
      </c>
      <c r="FY54" s="300" t="str">
        <f aca="false">IF(OR(Calculator!$E$20&lt;&gt;"YES",Calculator!$B$38&lt;Calculator!$G$20),"—",ROUND((1+SQRT(((50*POWER(80,POWER(COS(PI()*MOD(Calculator!$B$38/Calculator!$F$20,1)),2))-$C54)^2+(1500*ABS(SIN(2*PI()*MOD(Calculator!$B$38/Calculator!$F$20,1)))*IF(MOD(Calculator!$B$38/Calculator!$F$20,1)&lt;0.5,-1,1))^2)/((50*POWER(80,POWER(COS(PI()*MOD(Calculator!$B$38/Calculator!$F$20,1)),2))+$C54)^2+(1500*ABS(SIN(2*PI()*MOD(Calculator!$B$38/Calculator!$F$20,1)))*IF(MOD(Calculator!$B$38/Calculator!$F$20,1)&lt;0.5,-1,1))^2)))/(1-SQRT(((50*POWER(80,POWER(COS(PI()*MOD(Calculator!$B$38/Calculator!$F$20,1)),2))-$C54)^2+(1500*ABS(SIN(2*PI()*MOD(Calculator!$B$38/Calculator!$F$20,1)))*IF(MOD(Calculator!$B$38/Calculator!$F$20,1)&lt;0.5,-1,1))^2)/((50*POWER(80,POWER(COS(PI()*MOD(Calculator!$B$38/Calculator!$F$20,1)),2))+$C54)^2+(1500*ABS(SIN(2*PI()*MOD(Calculator!$B$38/Calculator!$F$20,1)))*IF(MOD(Calculator!$B$38/Calculator!$F$20,1)&lt;0.5,-1,1))^2))),2))</f>
        <v>—</v>
      </c>
      <c r="FZ54" s="300" t="str">
        <f aca="false">IF(OR(Calculator!$E$21&lt;&gt;"YES",Calculator!$B$38&lt;Calculator!$G$21),"—",ROUND((1+SQRT(((50*POWER(80,POWER(COS(PI()*MOD(Calculator!$B$38/Calculator!$F$21,1)),2))-$C54)^2+(1500*ABS(SIN(2*PI()*MOD(Calculator!$B$38/Calculator!$F$21,1)))*IF(MOD(Calculator!$B$38/Calculator!$F$21,1)&lt;0.5,-1,1))^2)/((50*POWER(80,POWER(COS(PI()*MOD(Calculator!$B$38/Calculator!$F$21,1)),2))+$C54)^2+(1500*ABS(SIN(2*PI()*MOD(Calculator!$B$38/Calculator!$F$21,1)))*IF(MOD(Calculator!$B$38/Calculator!$F$21,1)&lt;0.5,-1,1))^2)))/(1-SQRT(((50*POWER(80,POWER(COS(PI()*MOD(Calculator!$B$38/Calculator!$F$21,1)),2))-$C54)^2+(1500*ABS(SIN(2*PI()*MOD(Calculator!$B$38/Calculator!$F$21,1)))*IF(MOD(Calculator!$B$38/Calculator!$F$21,1)&lt;0.5,-1,1))^2)/((50*POWER(80,POWER(COS(PI()*MOD(Calculator!$B$38/Calculator!$F$21,1)),2))+$C54)^2+(1500*ABS(SIN(2*PI()*MOD(Calculator!$B$38/Calculator!$F$21,1)))*IF(MOD(Calculator!$B$38/Calculator!$F$21,1)&lt;0.5,-1,1))^2))),2))</f>
        <v>—</v>
      </c>
      <c r="GA54" s="300" t="str">
        <f aca="false">IF(OR(Calculator!$E$22&lt;&gt;"YES",Calculator!$B$38&lt;Calculator!$G$22),"—",ROUND((1+SQRT(((50*POWER(80,POWER(COS(PI()*MOD(Calculator!$B$38/Calculator!$F$22,1)),2))-$C54)^2+(1500*ABS(SIN(2*PI()*MOD(Calculator!$B$38/Calculator!$F$22,1)))*IF(MOD(Calculator!$B$38/Calculator!$F$22,1)&lt;0.5,-1,1))^2)/((50*POWER(80,POWER(COS(PI()*MOD(Calculator!$B$38/Calculator!$F$22,1)),2))+$C54)^2+(1500*ABS(SIN(2*PI()*MOD(Calculator!$B$38/Calculator!$F$22,1)))*IF(MOD(Calculator!$B$38/Calculator!$F$22,1)&lt;0.5,-1,1))^2)))/(1-SQRT(((50*POWER(80,POWER(COS(PI()*MOD(Calculator!$B$38/Calculator!$F$22,1)),2))-$C54)^2+(1500*ABS(SIN(2*PI()*MOD(Calculator!$B$38/Calculator!$F$22,1)))*IF(MOD(Calculator!$B$38/Calculator!$F$22,1)&lt;0.5,-1,1))^2)/((50*POWER(80,POWER(COS(PI()*MOD(Calculator!$B$38/Calculator!$F$22,1)),2))+$C54)^2+(1500*ABS(SIN(2*PI()*MOD(Calculator!$B$38/Calculator!$F$22,1)))*IF(MOD(Calculator!$B$38/Calculator!$F$22,1)&lt;0.5,-1,1))^2))),2))</f>
        <v>—</v>
      </c>
      <c r="GB54" s="295" t="n">
        <f aca="false">IFERROR(ROUND((IF(ISNUMBER(FQ54),FQ54,0)+IF(ISNUMBER(FR54),FR54,0)+IF(ISNUMBER(FS54),FS54,0)+IF(ISNUMBER(FT54),FT54,0)+IF(ISNUMBER(FU54),FU54,0)+IF(ISNUMBER(FV54),FV54,0)+IF(ISNUMBER(FW54),FW54,0)+IF(ISNUMBER(FX54),FX54,0)+IF(ISNUMBER(FY54),FY54,0)+IF(ISNUMBER(FZ54),FZ54,0)+IF(ISNUMBER(GA54),GA54,0))/(IF(ISNUMBER(FQ54),1,0)+IF(ISNUMBER(FR54),1,0)+IF(ISNUMBER(FS54),1,0)+IF(ISNUMBER(FT54),1,0)+IF(ISNUMBER(FU54),1,0)+IF(ISNUMBER(FV54),1,0)+IF(ISNUMBER(FW54),1,0)+IF(ISNUMBER(FX54),1,0)+IF(ISNUMBER(FY54),1,0)+IF(ISNUMBER(FZ54),1,0)+IF(ISNUMBER(GA54),1,0)),4),"")</f>
        <v>10.165</v>
      </c>
      <c r="GD54" s="253" t="str">
        <f aca="false">IF(OR(Calculator!$E$12&lt;&gt;"YES",Calculator!$B$34&lt;Calculator!$G$12),"—",ROUND((1+SQRT(((50*POWER(80,POWER(COS(PI()*MOD(Calculator!$B$34/Calculator!$F$12,1)),2))+MIN(500,MAX(30,100*EXP(-0.3*'VSWR Calculator'!$C$24)*(1+3*ABS(MOD('VSWR Calculator'!$C$23/Calculator!$F$12/2,1)-0.5))))/'VSWR Calculator'!$C$25)-$C54)^2+(1500*ABS(SIN(2*PI()*MOD(Calculator!$B$34/Calculator!$F$12,1)))*IF(MOD(Calculator!$B$34/Calculator!$F$12,1)&lt;0.5,-1,1))^2)/SQRT(((50*POWER(80,POWER(COS(PI()*MOD(Calculator!$B$34/Calculator!$F$12,1)),2))+MIN(500,MAX(30,100*EXP(-0.3*'VSWR Calculator'!$C$24)*(1+3*ABS(MOD('VSWR Calculator'!$C$23/Calculator!$F$12/2,1)-0.5))))/'VSWR Calculator'!$C$25)+$C54)^2+(1500*ABS(SIN(2*PI()*MOD(Calculator!$B$34/Calculator!$F$12,1)))*IF(MOD(Calculator!$B$34/Calculator!$F$12,1)&lt;0.5,-1,1))^2))/(1-SQRT(((50*POWER(80,POWER(COS(PI()*MOD(Calculator!$B$34/Calculator!$F$12,1)),2))+MIN(500,MAX(30,100*EXP(-0.3*'VSWR Calculator'!$C$24)*(1+3*ABS(MOD('VSWR Calculator'!$C$23/Calculator!$F$12/2,1)-0.5))))/'VSWR Calculator'!$C$25)-$C54)^2+(1500*ABS(SIN(2*PI()*MOD(Calculator!$B$34/Calculator!$F$12,1)))*IF(MOD(Calculator!$B$34/Calculator!$F$12,1)&lt;0.5,-1,1))^2)/SQRT(((50*POWER(80,POWER(COS(PI()*MOD(Calculator!$B$34/Calculator!$F$12,1)),2))+MIN(500,MAX(30,100*EXP(-0.3*'VSWR Calculator'!$C$24)*(1+3*ABS(MOD('VSWR Calculator'!$C$23/Calculator!$F$12/2,1)-0.5))))/'VSWR Calculator'!$C$25)+$C54)^2+(1500*ABS(SIN(2*PI()*MOD(Calculator!$B$34/Calculator!$F$12,1)))*IF(MOD(Calculator!$B$34/Calculator!$F$12,1)&lt;0.5,-1,1))^2)),2))</f>
        <v>—</v>
      </c>
      <c r="GE54" s="253" t="str">
        <f aca="false">IF(OR(Calculator!$E$13&lt;&gt;"YES",Calculator!$B$34&lt;Calculator!$G$13),"—",ROUND((1+SQRT(((50*POWER(80,POWER(COS(PI()*MOD(Calculator!$B$34/Calculator!$F$13,1)),2))+MIN(500,MAX(30,100*EXP(-0.3*'VSWR Calculator'!$C$24)*(1+3*ABS(MOD('VSWR Calculator'!$C$23/Calculator!$F$13/2,1)-0.5))))/'VSWR Calculator'!$C$25)-$C54)^2+(1500*ABS(SIN(2*PI()*MOD(Calculator!$B$34/Calculator!$F$13,1)))*IF(MOD(Calculator!$B$34/Calculator!$F$13,1)&lt;0.5,-1,1))^2)/SQRT(((50*POWER(80,POWER(COS(PI()*MOD(Calculator!$B$34/Calculator!$F$13,1)),2))+MIN(500,MAX(30,100*EXP(-0.3*'VSWR Calculator'!$C$24)*(1+3*ABS(MOD('VSWR Calculator'!$C$23/Calculator!$F$13/2,1)-0.5))))/'VSWR Calculator'!$C$25)+$C54)^2+(1500*ABS(SIN(2*PI()*MOD(Calculator!$B$34/Calculator!$F$13,1)))*IF(MOD(Calculator!$B$34/Calculator!$F$13,1)&lt;0.5,-1,1))^2))/(1-SQRT(((50*POWER(80,POWER(COS(PI()*MOD(Calculator!$B$34/Calculator!$F$13,1)),2))+MIN(500,MAX(30,100*EXP(-0.3*'VSWR Calculator'!$C$24)*(1+3*ABS(MOD('VSWR Calculator'!$C$23/Calculator!$F$13/2,1)-0.5))))/'VSWR Calculator'!$C$25)-$C54)^2+(1500*ABS(SIN(2*PI()*MOD(Calculator!$B$34/Calculator!$F$13,1)))*IF(MOD(Calculator!$B$34/Calculator!$F$13,1)&lt;0.5,-1,1))^2)/SQRT(((50*POWER(80,POWER(COS(PI()*MOD(Calculator!$B$34/Calculator!$F$13,1)),2))+MIN(500,MAX(30,100*EXP(-0.3*'VSWR Calculator'!$C$24)*(1+3*ABS(MOD('VSWR Calculator'!$C$23/Calculator!$F$13/2,1)-0.5))))/'VSWR Calculator'!$C$25)+$C54)^2+(1500*ABS(SIN(2*PI()*MOD(Calculator!$B$34/Calculator!$F$13,1)))*IF(MOD(Calculator!$B$34/Calculator!$F$13,1)&lt;0.5,-1,1))^2)),2))</f>
        <v>—</v>
      </c>
      <c r="GF54" s="253" t="str">
        <f aca="false">IF(OR(Calculator!$E$14&lt;&gt;"YES",Calculator!$B$34&lt;Calculator!$G$14),"—",ROUND((1+SQRT(((50*POWER(80,POWER(COS(PI()*MOD(Calculator!$B$34/Calculator!$F$14,1)),2))+MIN(500,MAX(30,100*EXP(-0.3*'VSWR Calculator'!$C$24)*(1+3*ABS(MOD('VSWR Calculator'!$C$23/Calculator!$F$14/2,1)-0.5))))/'VSWR Calculator'!$C$25)-$C54)^2+(1500*ABS(SIN(2*PI()*MOD(Calculator!$B$34/Calculator!$F$14,1)))*IF(MOD(Calculator!$B$34/Calculator!$F$14,1)&lt;0.5,-1,1))^2)/SQRT(((50*POWER(80,POWER(COS(PI()*MOD(Calculator!$B$34/Calculator!$F$14,1)),2))+MIN(500,MAX(30,100*EXP(-0.3*'VSWR Calculator'!$C$24)*(1+3*ABS(MOD('VSWR Calculator'!$C$23/Calculator!$F$14/2,1)-0.5))))/'VSWR Calculator'!$C$25)+$C54)^2+(1500*ABS(SIN(2*PI()*MOD(Calculator!$B$34/Calculator!$F$14,1)))*IF(MOD(Calculator!$B$34/Calculator!$F$14,1)&lt;0.5,-1,1))^2))/(1-SQRT(((50*POWER(80,POWER(COS(PI()*MOD(Calculator!$B$34/Calculator!$F$14,1)),2))+MIN(500,MAX(30,100*EXP(-0.3*'VSWR Calculator'!$C$24)*(1+3*ABS(MOD('VSWR Calculator'!$C$23/Calculator!$F$14/2,1)-0.5))))/'VSWR Calculator'!$C$25)-$C54)^2+(1500*ABS(SIN(2*PI()*MOD(Calculator!$B$34/Calculator!$F$14,1)))*IF(MOD(Calculator!$B$34/Calculator!$F$14,1)&lt;0.5,-1,1))^2)/SQRT(((50*POWER(80,POWER(COS(PI()*MOD(Calculator!$B$34/Calculator!$F$14,1)),2))+MIN(500,MAX(30,100*EXP(-0.3*'VSWR Calculator'!$C$24)*(1+3*ABS(MOD('VSWR Calculator'!$C$23/Calculator!$F$14/2,1)-0.5))))/'VSWR Calculator'!$C$25)+$C54)^2+(1500*ABS(SIN(2*PI()*MOD(Calculator!$B$34/Calculator!$F$14,1)))*IF(MOD(Calculator!$B$34/Calculator!$F$14,1)&lt;0.5,-1,1))^2)),2))</f>
        <v>—</v>
      </c>
      <c r="GG54" s="253" t="n">
        <f aca="false">IF(OR(Calculator!$E$15&lt;&gt;"YES",Calculator!$B$34&lt;Calculator!$G$15),"—",ROUND((1+SQRT(((50*POWER(80,POWER(COS(PI()*MOD(Calculator!$B$34/Calculator!$F$15,1)),2))+MIN(500,MAX(30,100*EXP(-0.3*'VSWR Calculator'!$C$24)*(1+3*ABS(MOD('VSWR Calculator'!$C$23/Calculator!$F$15/2,1)-0.5))))/'VSWR Calculator'!$C$25)-$C54)^2+(1500*ABS(SIN(2*PI()*MOD(Calculator!$B$34/Calculator!$F$15,1)))*IF(MOD(Calculator!$B$34/Calculator!$F$15,1)&lt;0.5,-1,1))^2)/SQRT(((50*POWER(80,POWER(COS(PI()*MOD(Calculator!$B$34/Calculator!$F$15,1)),2))+MIN(500,MAX(30,100*EXP(-0.3*'VSWR Calculator'!$C$24)*(1+3*ABS(MOD('VSWR Calculator'!$C$23/Calculator!$F$15/2,1)-0.5))))/'VSWR Calculator'!$C$25)+$C54)^2+(1500*ABS(SIN(2*PI()*MOD(Calculator!$B$34/Calculator!$F$15,1)))*IF(MOD(Calculator!$B$34/Calculator!$F$15,1)&lt;0.5,-1,1))^2))/(1-SQRT(((50*POWER(80,POWER(COS(PI()*MOD(Calculator!$B$34/Calculator!$F$15,1)),2))+MIN(500,MAX(30,100*EXP(-0.3*'VSWR Calculator'!$C$24)*(1+3*ABS(MOD('VSWR Calculator'!$C$23/Calculator!$F$15/2,1)-0.5))))/'VSWR Calculator'!$C$25)-$C54)^2+(1500*ABS(SIN(2*PI()*MOD(Calculator!$B$34/Calculator!$F$15,1)))*IF(MOD(Calculator!$B$34/Calculator!$F$15,1)&lt;0.5,-1,1))^2)/SQRT(((50*POWER(80,POWER(COS(PI()*MOD(Calculator!$B$34/Calculator!$F$15,1)),2))+MIN(500,MAX(30,100*EXP(-0.3*'VSWR Calculator'!$C$24)*(1+3*ABS(MOD('VSWR Calculator'!$C$23/Calculator!$F$15/2,1)-0.5))))/'VSWR Calculator'!$C$25)+$C54)^2+(1500*ABS(SIN(2*PI()*MOD(Calculator!$B$34/Calculator!$F$15,1)))*IF(MOD(Calculator!$B$34/Calculator!$F$15,1)&lt;0.5,-1,1))^2)),2))</f>
        <v>14.95</v>
      </c>
      <c r="GH54" s="253" t="str">
        <f aca="false">IF(OR(Calculator!$E$16&lt;&gt;"YES",Calculator!$B$34&lt;Calculator!$G$16),"—",ROUND((1+SQRT(((50*POWER(80,POWER(COS(PI()*MOD(Calculator!$B$34/Calculator!$F$16,1)),2))+MIN(500,MAX(30,100*EXP(-0.3*'VSWR Calculator'!$C$24)*(1+3*ABS(MOD('VSWR Calculator'!$C$23/Calculator!$F$16/2,1)-0.5))))/'VSWR Calculator'!$C$25)-$C54)^2+(1500*ABS(SIN(2*PI()*MOD(Calculator!$B$34/Calculator!$F$16,1)))*IF(MOD(Calculator!$B$34/Calculator!$F$16,1)&lt;0.5,-1,1))^2)/SQRT(((50*POWER(80,POWER(COS(PI()*MOD(Calculator!$B$34/Calculator!$F$16,1)),2))+MIN(500,MAX(30,100*EXP(-0.3*'VSWR Calculator'!$C$24)*(1+3*ABS(MOD('VSWR Calculator'!$C$23/Calculator!$F$16/2,1)-0.5))))/'VSWR Calculator'!$C$25)+$C54)^2+(1500*ABS(SIN(2*PI()*MOD(Calculator!$B$34/Calculator!$F$16,1)))*IF(MOD(Calculator!$B$34/Calculator!$F$16,1)&lt;0.5,-1,1))^2))/(1-SQRT(((50*POWER(80,POWER(COS(PI()*MOD(Calculator!$B$34/Calculator!$F$16,1)),2))+MIN(500,MAX(30,100*EXP(-0.3*'VSWR Calculator'!$C$24)*(1+3*ABS(MOD('VSWR Calculator'!$C$23/Calculator!$F$16/2,1)-0.5))))/'VSWR Calculator'!$C$25)-$C54)^2+(1500*ABS(SIN(2*PI()*MOD(Calculator!$B$34/Calculator!$F$16,1)))*IF(MOD(Calculator!$B$34/Calculator!$F$16,1)&lt;0.5,-1,1))^2)/SQRT(((50*POWER(80,POWER(COS(PI()*MOD(Calculator!$B$34/Calculator!$F$16,1)),2))+MIN(500,MAX(30,100*EXP(-0.3*'VSWR Calculator'!$C$24)*(1+3*ABS(MOD('VSWR Calculator'!$C$23/Calculator!$F$16/2,1)-0.5))))/'VSWR Calculator'!$C$25)+$C54)^2+(1500*ABS(SIN(2*PI()*MOD(Calculator!$B$34/Calculator!$F$16,1)))*IF(MOD(Calculator!$B$34/Calculator!$F$16,1)&lt;0.5,-1,1))^2)),2))</f>
        <v>—</v>
      </c>
      <c r="GI54" s="253" t="n">
        <f aca="false">IF(OR(Calculator!$E$17&lt;&gt;"YES",Calculator!$B$34&lt;Calculator!$G$17),"—",ROUND((1+SQRT(((50*POWER(80,POWER(COS(PI()*MOD(Calculator!$B$34/Calculator!$F$17,1)),2))+MIN(500,MAX(30,100*EXP(-0.3*'VSWR Calculator'!$C$24)*(1+3*ABS(MOD('VSWR Calculator'!$C$23/Calculator!$F$17/2,1)-0.5))))/'VSWR Calculator'!$C$25)-$C54)^2+(1500*ABS(SIN(2*PI()*MOD(Calculator!$B$34/Calculator!$F$17,1)))*IF(MOD(Calculator!$B$34/Calculator!$F$17,1)&lt;0.5,-1,1))^2)/SQRT(((50*POWER(80,POWER(COS(PI()*MOD(Calculator!$B$34/Calculator!$F$17,1)),2))+MIN(500,MAX(30,100*EXP(-0.3*'VSWR Calculator'!$C$24)*(1+3*ABS(MOD('VSWR Calculator'!$C$23/Calculator!$F$17/2,1)-0.5))))/'VSWR Calculator'!$C$25)+$C54)^2+(1500*ABS(SIN(2*PI()*MOD(Calculator!$B$34/Calculator!$F$17,1)))*IF(MOD(Calculator!$B$34/Calculator!$F$17,1)&lt;0.5,-1,1))^2))/(1-SQRT(((50*POWER(80,POWER(COS(PI()*MOD(Calculator!$B$34/Calculator!$F$17,1)),2))+MIN(500,MAX(30,100*EXP(-0.3*'VSWR Calculator'!$C$24)*(1+3*ABS(MOD('VSWR Calculator'!$C$23/Calculator!$F$17/2,1)-0.5))))/'VSWR Calculator'!$C$25)-$C54)^2+(1500*ABS(SIN(2*PI()*MOD(Calculator!$B$34/Calculator!$F$17,1)))*IF(MOD(Calculator!$B$34/Calculator!$F$17,1)&lt;0.5,-1,1))^2)/SQRT(((50*POWER(80,POWER(COS(PI()*MOD(Calculator!$B$34/Calculator!$F$17,1)),2))+MIN(500,MAX(30,100*EXP(-0.3*'VSWR Calculator'!$C$24)*(1+3*ABS(MOD('VSWR Calculator'!$C$23/Calculator!$F$17/2,1)-0.5))))/'VSWR Calculator'!$C$25)+$C54)^2+(1500*ABS(SIN(2*PI()*MOD(Calculator!$B$34/Calculator!$F$17,1)))*IF(MOD(Calculator!$B$34/Calculator!$F$17,1)&lt;0.5,-1,1))^2)),2))</f>
        <v>12.29</v>
      </c>
      <c r="GJ54" s="253" t="str">
        <f aca="false">IF(OR(Calculator!$E$18&lt;&gt;"YES",Calculator!$B$34&lt;Calculator!$G$18),"—",ROUND((1+SQRT(((50*POWER(80,POWER(COS(PI()*MOD(Calculator!$B$34/Calculator!$F$18,1)),2))+MIN(500,MAX(30,100*EXP(-0.3*'VSWR Calculator'!$C$24)*(1+3*ABS(MOD('VSWR Calculator'!$C$23/Calculator!$F$18/2,1)-0.5))))/'VSWR Calculator'!$C$25)-$C54)^2+(1500*ABS(SIN(2*PI()*MOD(Calculator!$B$34/Calculator!$F$18,1)))*IF(MOD(Calculator!$B$34/Calculator!$F$18,1)&lt;0.5,-1,1))^2)/SQRT(((50*POWER(80,POWER(COS(PI()*MOD(Calculator!$B$34/Calculator!$F$18,1)),2))+MIN(500,MAX(30,100*EXP(-0.3*'VSWR Calculator'!$C$24)*(1+3*ABS(MOD('VSWR Calculator'!$C$23/Calculator!$F$18/2,1)-0.5))))/'VSWR Calculator'!$C$25)+$C54)^2+(1500*ABS(SIN(2*PI()*MOD(Calculator!$B$34/Calculator!$F$18,1)))*IF(MOD(Calculator!$B$34/Calculator!$F$18,1)&lt;0.5,-1,1))^2))/(1-SQRT(((50*POWER(80,POWER(COS(PI()*MOD(Calculator!$B$34/Calculator!$F$18,1)),2))+MIN(500,MAX(30,100*EXP(-0.3*'VSWR Calculator'!$C$24)*(1+3*ABS(MOD('VSWR Calculator'!$C$23/Calculator!$F$18/2,1)-0.5))))/'VSWR Calculator'!$C$25)-$C54)^2+(1500*ABS(SIN(2*PI()*MOD(Calculator!$B$34/Calculator!$F$18,1)))*IF(MOD(Calculator!$B$34/Calculator!$F$18,1)&lt;0.5,-1,1))^2)/SQRT(((50*POWER(80,POWER(COS(PI()*MOD(Calculator!$B$34/Calculator!$F$18,1)),2))+MIN(500,MAX(30,100*EXP(-0.3*'VSWR Calculator'!$C$24)*(1+3*ABS(MOD('VSWR Calculator'!$C$23/Calculator!$F$18/2,1)-0.5))))/'VSWR Calculator'!$C$25)+$C54)^2+(1500*ABS(SIN(2*PI()*MOD(Calculator!$B$34/Calculator!$F$18,1)))*IF(MOD(Calculator!$B$34/Calculator!$F$18,1)&lt;0.5,-1,1))^2)),2))</f>
        <v>—</v>
      </c>
      <c r="GK54" s="253" t="str">
        <f aca="false">IF(OR(Calculator!$E$19&lt;&gt;"YES",Calculator!$B$34&lt;Calculator!$G$19),"—",ROUND((1+SQRT(((50*POWER(80,POWER(COS(PI()*MOD(Calculator!$B$34/Calculator!$F$19,1)),2))+MIN(500,MAX(30,100*EXP(-0.3*'VSWR Calculator'!$C$24)*(1+3*ABS(MOD('VSWR Calculator'!$C$23/Calculator!$F$19/2,1)-0.5))))/'VSWR Calculator'!$C$25)-$C54)^2+(1500*ABS(SIN(2*PI()*MOD(Calculator!$B$34/Calculator!$F$19,1)))*IF(MOD(Calculator!$B$34/Calculator!$F$19,1)&lt;0.5,-1,1))^2)/SQRT(((50*POWER(80,POWER(COS(PI()*MOD(Calculator!$B$34/Calculator!$F$19,1)),2))+MIN(500,MAX(30,100*EXP(-0.3*'VSWR Calculator'!$C$24)*(1+3*ABS(MOD('VSWR Calculator'!$C$23/Calculator!$F$19/2,1)-0.5))))/'VSWR Calculator'!$C$25)+$C54)^2+(1500*ABS(SIN(2*PI()*MOD(Calculator!$B$34/Calculator!$F$19,1)))*IF(MOD(Calculator!$B$34/Calculator!$F$19,1)&lt;0.5,-1,1))^2))/(1-SQRT(((50*POWER(80,POWER(COS(PI()*MOD(Calculator!$B$34/Calculator!$F$19,1)),2))+MIN(500,MAX(30,100*EXP(-0.3*'VSWR Calculator'!$C$24)*(1+3*ABS(MOD('VSWR Calculator'!$C$23/Calculator!$F$19/2,1)-0.5))))/'VSWR Calculator'!$C$25)-$C54)^2+(1500*ABS(SIN(2*PI()*MOD(Calculator!$B$34/Calculator!$F$19,1)))*IF(MOD(Calculator!$B$34/Calculator!$F$19,1)&lt;0.5,-1,1))^2)/SQRT(((50*POWER(80,POWER(COS(PI()*MOD(Calculator!$B$34/Calculator!$F$19,1)),2))+MIN(500,MAX(30,100*EXP(-0.3*'VSWR Calculator'!$C$24)*(1+3*ABS(MOD('VSWR Calculator'!$C$23/Calculator!$F$19/2,1)-0.5))))/'VSWR Calculator'!$C$25)+$C54)^2+(1500*ABS(SIN(2*PI()*MOD(Calculator!$B$34/Calculator!$F$19,1)))*IF(MOD(Calculator!$B$34/Calculator!$F$19,1)&lt;0.5,-1,1))^2)),2))</f>
        <v>—</v>
      </c>
      <c r="GL54" s="253" t="str">
        <f aca="false">IF(OR(Calculator!$E$20&lt;&gt;"YES",Calculator!$B$34&lt;Calculator!$G$20),"—",ROUND((1+SQRT(((50*POWER(80,POWER(COS(PI()*MOD(Calculator!$B$34/Calculator!$F$20,1)),2))+MIN(500,MAX(30,100*EXP(-0.3*'VSWR Calculator'!$C$24)*(1+3*ABS(MOD('VSWR Calculator'!$C$23/Calculator!$F$20/2,1)-0.5))))/'VSWR Calculator'!$C$25)-$C54)^2+(1500*ABS(SIN(2*PI()*MOD(Calculator!$B$34/Calculator!$F$20,1)))*IF(MOD(Calculator!$B$34/Calculator!$F$20,1)&lt;0.5,-1,1))^2)/SQRT(((50*POWER(80,POWER(COS(PI()*MOD(Calculator!$B$34/Calculator!$F$20,1)),2))+MIN(500,MAX(30,100*EXP(-0.3*'VSWR Calculator'!$C$24)*(1+3*ABS(MOD('VSWR Calculator'!$C$23/Calculator!$F$20/2,1)-0.5))))/'VSWR Calculator'!$C$25)+$C54)^2+(1500*ABS(SIN(2*PI()*MOD(Calculator!$B$34/Calculator!$F$20,1)))*IF(MOD(Calculator!$B$34/Calculator!$F$20,1)&lt;0.5,-1,1))^2))/(1-SQRT(((50*POWER(80,POWER(COS(PI()*MOD(Calculator!$B$34/Calculator!$F$20,1)),2))+MIN(500,MAX(30,100*EXP(-0.3*'VSWR Calculator'!$C$24)*(1+3*ABS(MOD('VSWR Calculator'!$C$23/Calculator!$F$20/2,1)-0.5))))/'VSWR Calculator'!$C$25)-$C54)^2+(1500*ABS(SIN(2*PI()*MOD(Calculator!$B$34/Calculator!$F$20,1)))*IF(MOD(Calculator!$B$34/Calculator!$F$20,1)&lt;0.5,-1,1))^2)/SQRT(((50*POWER(80,POWER(COS(PI()*MOD(Calculator!$B$34/Calculator!$F$20,1)),2))+MIN(500,MAX(30,100*EXP(-0.3*'VSWR Calculator'!$C$24)*(1+3*ABS(MOD('VSWR Calculator'!$C$23/Calculator!$F$20/2,1)-0.5))))/'VSWR Calculator'!$C$25)+$C54)^2+(1500*ABS(SIN(2*PI()*MOD(Calculator!$B$34/Calculator!$F$20,1)))*IF(MOD(Calculator!$B$34/Calculator!$F$20,1)&lt;0.5,-1,1))^2)),2))</f>
        <v>—</v>
      </c>
      <c r="GM54" s="253" t="str">
        <f aca="false">IF(OR(Calculator!$E$21&lt;&gt;"YES",Calculator!$B$34&lt;Calculator!$G$21),"—",ROUND((1+SQRT(((50*POWER(80,POWER(COS(PI()*MOD(Calculator!$B$34/Calculator!$F$21,1)),2))+MIN(500,MAX(30,100*EXP(-0.3*'VSWR Calculator'!$C$24)*(1+3*ABS(MOD('VSWR Calculator'!$C$23/Calculator!$F$21/2,1)-0.5))))/'VSWR Calculator'!$C$25)-$C54)^2+(1500*ABS(SIN(2*PI()*MOD(Calculator!$B$34/Calculator!$F$21,1)))*IF(MOD(Calculator!$B$34/Calculator!$F$21,1)&lt;0.5,-1,1))^2)/SQRT(((50*POWER(80,POWER(COS(PI()*MOD(Calculator!$B$34/Calculator!$F$21,1)),2))+MIN(500,MAX(30,100*EXP(-0.3*'VSWR Calculator'!$C$24)*(1+3*ABS(MOD('VSWR Calculator'!$C$23/Calculator!$F$21/2,1)-0.5))))/'VSWR Calculator'!$C$25)+$C54)^2+(1500*ABS(SIN(2*PI()*MOD(Calculator!$B$34/Calculator!$F$21,1)))*IF(MOD(Calculator!$B$34/Calculator!$F$21,1)&lt;0.5,-1,1))^2))/(1-SQRT(((50*POWER(80,POWER(COS(PI()*MOD(Calculator!$B$34/Calculator!$F$21,1)),2))+MIN(500,MAX(30,100*EXP(-0.3*'VSWR Calculator'!$C$24)*(1+3*ABS(MOD('VSWR Calculator'!$C$23/Calculator!$F$21/2,1)-0.5))))/'VSWR Calculator'!$C$25)-$C54)^2+(1500*ABS(SIN(2*PI()*MOD(Calculator!$B$34/Calculator!$F$21,1)))*IF(MOD(Calculator!$B$34/Calculator!$F$21,1)&lt;0.5,-1,1))^2)/SQRT(((50*POWER(80,POWER(COS(PI()*MOD(Calculator!$B$34/Calculator!$F$21,1)),2))+MIN(500,MAX(30,100*EXP(-0.3*'VSWR Calculator'!$C$24)*(1+3*ABS(MOD('VSWR Calculator'!$C$23/Calculator!$F$21/2,1)-0.5))))/'VSWR Calculator'!$C$25)+$C54)^2+(1500*ABS(SIN(2*PI()*MOD(Calculator!$B$34/Calculator!$F$21,1)))*IF(MOD(Calculator!$B$34/Calculator!$F$21,1)&lt;0.5,-1,1))^2)),2))</f>
        <v>—</v>
      </c>
      <c r="GN54" s="253" t="str">
        <f aca="false">IF(OR(Calculator!$E$22&lt;&gt;"YES",Calculator!$B$34&lt;Calculator!$G$22),"—",ROUND((1+SQRT(((50*POWER(80,POWER(COS(PI()*MOD(Calculator!$B$34/Calculator!$F$22,1)),2))+MIN(500,MAX(30,100*EXP(-0.3*'VSWR Calculator'!$C$24)*(1+3*ABS(MOD('VSWR Calculator'!$C$23/Calculator!$F$22/2,1)-0.5))))/'VSWR Calculator'!$C$25)-$C54)^2+(1500*ABS(SIN(2*PI()*MOD(Calculator!$B$34/Calculator!$F$22,1)))*IF(MOD(Calculator!$B$34/Calculator!$F$22,1)&lt;0.5,-1,1))^2)/SQRT(((50*POWER(80,POWER(COS(PI()*MOD(Calculator!$B$34/Calculator!$F$22,1)),2))+MIN(500,MAX(30,100*EXP(-0.3*'VSWR Calculator'!$C$24)*(1+3*ABS(MOD('VSWR Calculator'!$C$23/Calculator!$F$22/2,1)-0.5))))/'VSWR Calculator'!$C$25)+$C54)^2+(1500*ABS(SIN(2*PI()*MOD(Calculator!$B$34/Calculator!$F$22,1)))*IF(MOD(Calculator!$B$34/Calculator!$F$22,1)&lt;0.5,-1,1))^2))/(1-SQRT(((50*POWER(80,POWER(COS(PI()*MOD(Calculator!$B$34/Calculator!$F$22,1)),2))+MIN(500,MAX(30,100*EXP(-0.3*'VSWR Calculator'!$C$24)*(1+3*ABS(MOD('VSWR Calculator'!$C$23/Calculator!$F$22/2,1)-0.5))))/'VSWR Calculator'!$C$25)-$C54)^2+(1500*ABS(SIN(2*PI()*MOD(Calculator!$B$34/Calculator!$F$22,1)))*IF(MOD(Calculator!$B$34/Calculator!$F$22,1)&lt;0.5,-1,1))^2)/SQRT(((50*POWER(80,POWER(COS(PI()*MOD(Calculator!$B$34/Calculator!$F$22,1)),2))+MIN(500,MAX(30,100*EXP(-0.3*'VSWR Calculator'!$C$24)*(1+3*ABS(MOD('VSWR Calculator'!$C$23/Calculator!$F$22/2,1)-0.5))))/'VSWR Calculator'!$C$25)+$C54)^2+(1500*ABS(SIN(2*PI()*MOD(Calculator!$B$34/Calculator!$F$22,1)))*IF(MOD(Calculator!$B$34/Calculator!$F$22,1)&lt;0.5,-1,1))^2)),2))</f>
        <v>—</v>
      </c>
      <c r="GO54" s="253" t="n">
        <f aca="false">IFERROR(ROUND((IF(ISNUMBER(GD54),GD54,0)+IF(ISNUMBER(GE54),GE54,0)+IF(ISNUMBER(GF54),GF54,0)+IF(ISNUMBER(GG54),GG54,0)+IF(ISNUMBER(GH54),GH54,0)+IF(ISNUMBER(GI54),GI54,0)+IF(ISNUMBER(GJ54),GJ54,0)+IF(ISNUMBER(GK54),GK54,0)+IF(ISNUMBER(GL54),GL54,0)+IF(ISNUMBER(GM54),GM54,0)+IF(ISNUMBER(GN54),GN54,0))/(IF(ISNUMBER(GD54),1,0)+IF(ISNUMBER(GE54),1,0)+IF(ISNUMBER(GF54),1,0)+IF(ISNUMBER(GG54),1,0)+IF(ISNUMBER(GH54),1,0)+IF(ISNUMBER(GI54),1,0)+IF(ISNUMBER(GJ54),1,0)+IF(ISNUMBER(GK54),1,0)+IF(ISNUMBER(GL54),1,0)+IF(ISNUMBER(GM54),1,0)+IF(ISNUMBER(GN54),1,0)),4),"")</f>
        <v>13.62</v>
      </c>
      <c r="GP54" s="253" t="str">
        <f aca="false">IF(OR(Calculator!$E$12&lt;&gt;"YES",Calculator!$B$35&lt;Calculator!$G$12),"—",ROUND((1+SQRT(((50*POWER(80,POWER(COS(PI()*MOD(Calculator!$B$35/Calculator!$F$12,1)),2))+MIN(500,MAX(30,100*EXP(-0.3*'VSWR Calculator'!$C$24)*(1+3*ABS(MOD('VSWR Calculator'!$C$23/Calculator!$F$12/2,1)-0.5))))/'VSWR Calculator'!$C$25)-$C54)^2+(1500*ABS(SIN(2*PI()*MOD(Calculator!$B$35/Calculator!$F$12,1)))*IF(MOD(Calculator!$B$35/Calculator!$F$12,1)&lt;0.5,-1,1))^2)/SQRT(((50*POWER(80,POWER(COS(PI()*MOD(Calculator!$B$35/Calculator!$F$12,1)),2))+MIN(500,MAX(30,100*EXP(-0.3*'VSWR Calculator'!$C$24)*(1+3*ABS(MOD('VSWR Calculator'!$C$23/Calculator!$F$12/2,1)-0.5))))/'VSWR Calculator'!$C$25)+$C54)^2+(1500*ABS(SIN(2*PI()*MOD(Calculator!$B$35/Calculator!$F$12,1)))*IF(MOD(Calculator!$B$35/Calculator!$F$12,1)&lt;0.5,-1,1))^2))/(1-SQRT(((50*POWER(80,POWER(COS(PI()*MOD(Calculator!$B$35/Calculator!$F$12,1)),2))+MIN(500,MAX(30,100*EXP(-0.3*'VSWR Calculator'!$C$24)*(1+3*ABS(MOD('VSWR Calculator'!$C$23/Calculator!$F$12/2,1)-0.5))))/'VSWR Calculator'!$C$25)-$C54)^2+(1500*ABS(SIN(2*PI()*MOD(Calculator!$B$35/Calculator!$F$12,1)))*IF(MOD(Calculator!$B$35/Calculator!$F$12,1)&lt;0.5,-1,1))^2)/SQRT(((50*POWER(80,POWER(COS(PI()*MOD(Calculator!$B$35/Calculator!$F$12,1)),2))+MIN(500,MAX(30,100*EXP(-0.3*'VSWR Calculator'!$C$24)*(1+3*ABS(MOD('VSWR Calculator'!$C$23/Calculator!$F$12/2,1)-0.5))))/'VSWR Calculator'!$C$25)+$C54)^2+(1500*ABS(SIN(2*PI()*MOD(Calculator!$B$35/Calculator!$F$12,1)))*IF(MOD(Calculator!$B$35/Calculator!$F$12,1)&lt;0.5,-1,1))^2)),2))</f>
        <v>—</v>
      </c>
      <c r="GQ54" s="253" t="str">
        <f aca="false">IF(OR(Calculator!$E$13&lt;&gt;"YES",Calculator!$B$35&lt;Calculator!$G$13),"—",ROUND((1+SQRT(((50*POWER(80,POWER(COS(PI()*MOD(Calculator!$B$35/Calculator!$F$13,1)),2))+MIN(500,MAX(30,100*EXP(-0.3*'VSWR Calculator'!$C$24)*(1+3*ABS(MOD('VSWR Calculator'!$C$23/Calculator!$F$13/2,1)-0.5))))/'VSWR Calculator'!$C$25)-$C54)^2+(1500*ABS(SIN(2*PI()*MOD(Calculator!$B$35/Calculator!$F$13,1)))*IF(MOD(Calculator!$B$35/Calculator!$F$13,1)&lt;0.5,-1,1))^2)/SQRT(((50*POWER(80,POWER(COS(PI()*MOD(Calculator!$B$35/Calculator!$F$13,1)),2))+MIN(500,MAX(30,100*EXP(-0.3*'VSWR Calculator'!$C$24)*(1+3*ABS(MOD('VSWR Calculator'!$C$23/Calculator!$F$13/2,1)-0.5))))/'VSWR Calculator'!$C$25)+$C54)^2+(1500*ABS(SIN(2*PI()*MOD(Calculator!$B$35/Calculator!$F$13,1)))*IF(MOD(Calculator!$B$35/Calculator!$F$13,1)&lt;0.5,-1,1))^2))/(1-SQRT(((50*POWER(80,POWER(COS(PI()*MOD(Calculator!$B$35/Calculator!$F$13,1)),2))+MIN(500,MAX(30,100*EXP(-0.3*'VSWR Calculator'!$C$24)*(1+3*ABS(MOD('VSWR Calculator'!$C$23/Calculator!$F$13/2,1)-0.5))))/'VSWR Calculator'!$C$25)-$C54)^2+(1500*ABS(SIN(2*PI()*MOD(Calculator!$B$35/Calculator!$F$13,1)))*IF(MOD(Calculator!$B$35/Calculator!$F$13,1)&lt;0.5,-1,1))^2)/SQRT(((50*POWER(80,POWER(COS(PI()*MOD(Calculator!$B$35/Calculator!$F$13,1)),2))+MIN(500,MAX(30,100*EXP(-0.3*'VSWR Calculator'!$C$24)*(1+3*ABS(MOD('VSWR Calculator'!$C$23/Calculator!$F$13/2,1)-0.5))))/'VSWR Calculator'!$C$25)+$C54)^2+(1500*ABS(SIN(2*PI()*MOD(Calculator!$B$35/Calculator!$F$13,1)))*IF(MOD(Calculator!$B$35/Calculator!$F$13,1)&lt;0.5,-1,1))^2)),2))</f>
        <v>—</v>
      </c>
      <c r="GR54" s="253" t="str">
        <f aca="false">IF(OR(Calculator!$E$14&lt;&gt;"YES",Calculator!$B$35&lt;Calculator!$G$14),"—",ROUND((1+SQRT(((50*POWER(80,POWER(COS(PI()*MOD(Calculator!$B$35/Calculator!$F$14,1)),2))+MIN(500,MAX(30,100*EXP(-0.3*'VSWR Calculator'!$C$24)*(1+3*ABS(MOD('VSWR Calculator'!$C$23/Calculator!$F$14/2,1)-0.5))))/'VSWR Calculator'!$C$25)-$C54)^2+(1500*ABS(SIN(2*PI()*MOD(Calculator!$B$35/Calculator!$F$14,1)))*IF(MOD(Calculator!$B$35/Calculator!$F$14,1)&lt;0.5,-1,1))^2)/SQRT(((50*POWER(80,POWER(COS(PI()*MOD(Calculator!$B$35/Calculator!$F$14,1)),2))+MIN(500,MAX(30,100*EXP(-0.3*'VSWR Calculator'!$C$24)*(1+3*ABS(MOD('VSWR Calculator'!$C$23/Calculator!$F$14/2,1)-0.5))))/'VSWR Calculator'!$C$25)+$C54)^2+(1500*ABS(SIN(2*PI()*MOD(Calculator!$B$35/Calculator!$F$14,1)))*IF(MOD(Calculator!$B$35/Calculator!$F$14,1)&lt;0.5,-1,1))^2))/(1-SQRT(((50*POWER(80,POWER(COS(PI()*MOD(Calculator!$B$35/Calculator!$F$14,1)),2))+MIN(500,MAX(30,100*EXP(-0.3*'VSWR Calculator'!$C$24)*(1+3*ABS(MOD('VSWR Calculator'!$C$23/Calculator!$F$14/2,1)-0.5))))/'VSWR Calculator'!$C$25)-$C54)^2+(1500*ABS(SIN(2*PI()*MOD(Calculator!$B$35/Calculator!$F$14,1)))*IF(MOD(Calculator!$B$35/Calculator!$F$14,1)&lt;0.5,-1,1))^2)/SQRT(((50*POWER(80,POWER(COS(PI()*MOD(Calculator!$B$35/Calculator!$F$14,1)),2))+MIN(500,MAX(30,100*EXP(-0.3*'VSWR Calculator'!$C$24)*(1+3*ABS(MOD('VSWR Calculator'!$C$23/Calculator!$F$14/2,1)-0.5))))/'VSWR Calculator'!$C$25)+$C54)^2+(1500*ABS(SIN(2*PI()*MOD(Calculator!$B$35/Calculator!$F$14,1)))*IF(MOD(Calculator!$B$35/Calculator!$F$14,1)&lt;0.5,-1,1))^2)),2))</f>
        <v>—</v>
      </c>
      <c r="GS54" s="253" t="n">
        <f aca="false">IF(OR(Calculator!$E$15&lt;&gt;"YES",Calculator!$B$35&lt;Calculator!$G$15),"—",ROUND((1+SQRT(((50*POWER(80,POWER(COS(PI()*MOD(Calculator!$B$35/Calculator!$F$15,1)),2))+MIN(500,MAX(30,100*EXP(-0.3*'VSWR Calculator'!$C$24)*(1+3*ABS(MOD('VSWR Calculator'!$C$23/Calculator!$F$15/2,1)-0.5))))/'VSWR Calculator'!$C$25)-$C54)^2+(1500*ABS(SIN(2*PI()*MOD(Calculator!$B$35/Calculator!$F$15,1)))*IF(MOD(Calculator!$B$35/Calculator!$F$15,1)&lt;0.5,-1,1))^2)/SQRT(((50*POWER(80,POWER(COS(PI()*MOD(Calculator!$B$35/Calculator!$F$15,1)),2))+MIN(500,MAX(30,100*EXP(-0.3*'VSWR Calculator'!$C$24)*(1+3*ABS(MOD('VSWR Calculator'!$C$23/Calculator!$F$15/2,1)-0.5))))/'VSWR Calculator'!$C$25)+$C54)^2+(1500*ABS(SIN(2*PI()*MOD(Calculator!$B$35/Calculator!$F$15,1)))*IF(MOD(Calculator!$B$35/Calculator!$F$15,1)&lt;0.5,-1,1))^2))/(1-SQRT(((50*POWER(80,POWER(COS(PI()*MOD(Calculator!$B$35/Calculator!$F$15,1)),2))+MIN(500,MAX(30,100*EXP(-0.3*'VSWR Calculator'!$C$24)*(1+3*ABS(MOD('VSWR Calculator'!$C$23/Calculator!$F$15/2,1)-0.5))))/'VSWR Calculator'!$C$25)-$C54)^2+(1500*ABS(SIN(2*PI()*MOD(Calculator!$B$35/Calculator!$F$15,1)))*IF(MOD(Calculator!$B$35/Calculator!$F$15,1)&lt;0.5,-1,1))^2)/SQRT(((50*POWER(80,POWER(COS(PI()*MOD(Calculator!$B$35/Calculator!$F$15,1)),2))+MIN(500,MAX(30,100*EXP(-0.3*'VSWR Calculator'!$C$24)*(1+3*ABS(MOD('VSWR Calculator'!$C$23/Calculator!$F$15/2,1)-0.5))))/'VSWR Calculator'!$C$25)+$C54)^2+(1500*ABS(SIN(2*PI()*MOD(Calculator!$B$35/Calculator!$F$15,1)))*IF(MOD(Calculator!$B$35/Calculator!$F$15,1)&lt;0.5,-1,1))^2)),2))</f>
        <v>2.92</v>
      </c>
      <c r="GT54" s="253" t="str">
        <f aca="false">IF(OR(Calculator!$E$16&lt;&gt;"YES",Calculator!$B$35&lt;Calculator!$G$16),"—",ROUND((1+SQRT(((50*POWER(80,POWER(COS(PI()*MOD(Calculator!$B$35/Calculator!$F$16,1)),2))+MIN(500,MAX(30,100*EXP(-0.3*'VSWR Calculator'!$C$24)*(1+3*ABS(MOD('VSWR Calculator'!$C$23/Calculator!$F$16/2,1)-0.5))))/'VSWR Calculator'!$C$25)-$C54)^2+(1500*ABS(SIN(2*PI()*MOD(Calculator!$B$35/Calculator!$F$16,1)))*IF(MOD(Calculator!$B$35/Calculator!$F$16,1)&lt;0.5,-1,1))^2)/SQRT(((50*POWER(80,POWER(COS(PI()*MOD(Calculator!$B$35/Calculator!$F$16,1)),2))+MIN(500,MAX(30,100*EXP(-0.3*'VSWR Calculator'!$C$24)*(1+3*ABS(MOD('VSWR Calculator'!$C$23/Calculator!$F$16/2,1)-0.5))))/'VSWR Calculator'!$C$25)+$C54)^2+(1500*ABS(SIN(2*PI()*MOD(Calculator!$B$35/Calculator!$F$16,1)))*IF(MOD(Calculator!$B$35/Calculator!$F$16,1)&lt;0.5,-1,1))^2))/(1-SQRT(((50*POWER(80,POWER(COS(PI()*MOD(Calculator!$B$35/Calculator!$F$16,1)),2))+MIN(500,MAX(30,100*EXP(-0.3*'VSWR Calculator'!$C$24)*(1+3*ABS(MOD('VSWR Calculator'!$C$23/Calculator!$F$16/2,1)-0.5))))/'VSWR Calculator'!$C$25)-$C54)^2+(1500*ABS(SIN(2*PI()*MOD(Calculator!$B$35/Calculator!$F$16,1)))*IF(MOD(Calculator!$B$35/Calculator!$F$16,1)&lt;0.5,-1,1))^2)/SQRT(((50*POWER(80,POWER(COS(PI()*MOD(Calculator!$B$35/Calculator!$F$16,1)),2))+MIN(500,MAX(30,100*EXP(-0.3*'VSWR Calculator'!$C$24)*(1+3*ABS(MOD('VSWR Calculator'!$C$23/Calculator!$F$16/2,1)-0.5))))/'VSWR Calculator'!$C$25)+$C54)^2+(1500*ABS(SIN(2*PI()*MOD(Calculator!$B$35/Calculator!$F$16,1)))*IF(MOD(Calculator!$B$35/Calculator!$F$16,1)&lt;0.5,-1,1))^2)),2))</f>
        <v>—</v>
      </c>
      <c r="GU54" s="253" t="n">
        <f aca="false">IF(OR(Calculator!$E$17&lt;&gt;"YES",Calculator!$B$35&lt;Calculator!$G$17),"—",ROUND((1+SQRT(((50*POWER(80,POWER(COS(PI()*MOD(Calculator!$B$35/Calculator!$F$17,1)),2))+MIN(500,MAX(30,100*EXP(-0.3*'VSWR Calculator'!$C$24)*(1+3*ABS(MOD('VSWR Calculator'!$C$23/Calculator!$F$17/2,1)-0.5))))/'VSWR Calculator'!$C$25)-$C54)^2+(1500*ABS(SIN(2*PI()*MOD(Calculator!$B$35/Calculator!$F$17,1)))*IF(MOD(Calculator!$B$35/Calculator!$F$17,1)&lt;0.5,-1,1))^2)/SQRT(((50*POWER(80,POWER(COS(PI()*MOD(Calculator!$B$35/Calculator!$F$17,1)),2))+MIN(500,MAX(30,100*EXP(-0.3*'VSWR Calculator'!$C$24)*(1+3*ABS(MOD('VSWR Calculator'!$C$23/Calculator!$F$17/2,1)-0.5))))/'VSWR Calculator'!$C$25)+$C54)^2+(1500*ABS(SIN(2*PI()*MOD(Calculator!$B$35/Calculator!$F$17,1)))*IF(MOD(Calculator!$B$35/Calculator!$F$17,1)&lt;0.5,-1,1))^2))/(1-SQRT(((50*POWER(80,POWER(COS(PI()*MOD(Calculator!$B$35/Calculator!$F$17,1)),2))+MIN(500,MAX(30,100*EXP(-0.3*'VSWR Calculator'!$C$24)*(1+3*ABS(MOD('VSWR Calculator'!$C$23/Calculator!$F$17/2,1)-0.5))))/'VSWR Calculator'!$C$25)-$C54)^2+(1500*ABS(SIN(2*PI()*MOD(Calculator!$B$35/Calculator!$F$17,1)))*IF(MOD(Calculator!$B$35/Calculator!$F$17,1)&lt;0.5,-1,1))^2)/SQRT(((50*POWER(80,POWER(COS(PI()*MOD(Calculator!$B$35/Calculator!$F$17,1)),2))+MIN(500,MAX(30,100*EXP(-0.3*'VSWR Calculator'!$C$24)*(1+3*ABS(MOD('VSWR Calculator'!$C$23/Calculator!$F$17/2,1)-0.5))))/'VSWR Calculator'!$C$25)+$C54)^2+(1500*ABS(SIN(2*PI()*MOD(Calculator!$B$35/Calculator!$F$17,1)))*IF(MOD(Calculator!$B$35/Calculator!$F$17,1)&lt;0.5,-1,1))^2)),2))</f>
        <v>15.5</v>
      </c>
      <c r="GV54" s="253" t="str">
        <f aca="false">IF(OR(Calculator!$E$18&lt;&gt;"YES",Calculator!$B$35&lt;Calculator!$G$18),"—",ROUND((1+SQRT(((50*POWER(80,POWER(COS(PI()*MOD(Calculator!$B$35/Calculator!$F$18,1)),2))+MIN(500,MAX(30,100*EXP(-0.3*'VSWR Calculator'!$C$24)*(1+3*ABS(MOD('VSWR Calculator'!$C$23/Calculator!$F$18/2,1)-0.5))))/'VSWR Calculator'!$C$25)-$C54)^2+(1500*ABS(SIN(2*PI()*MOD(Calculator!$B$35/Calculator!$F$18,1)))*IF(MOD(Calculator!$B$35/Calculator!$F$18,1)&lt;0.5,-1,1))^2)/SQRT(((50*POWER(80,POWER(COS(PI()*MOD(Calculator!$B$35/Calculator!$F$18,1)),2))+MIN(500,MAX(30,100*EXP(-0.3*'VSWR Calculator'!$C$24)*(1+3*ABS(MOD('VSWR Calculator'!$C$23/Calculator!$F$18/2,1)-0.5))))/'VSWR Calculator'!$C$25)+$C54)^2+(1500*ABS(SIN(2*PI()*MOD(Calculator!$B$35/Calculator!$F$18,1)))*IF(MOD(Calculator!$B$35/Calculator!$F$18,1)&lt;0.5,-1,1))^2))/(1-SQRT(((50*POWER(80,POWER(COS(PI()*MOD(Calculator!$B$35/Calculator!$F$18,1)),2))+MIN(500,MAX(30,100*EXP(-0.3*'VSWR Calculator'!$C$24)*(1+3*ABS(MOD('VSWR Calculator'!$C$23/Calculator!$F$18/2,1)-0.5))))/'VSWR Calculator'!$C$25)-$C54)^2+(1500*ABS(SIN(2*PI()*MOD(Calculator!$B$35/Calculator!$F$18,1)))*IF(MOD(Calculator!$B$35/Calculator!$F$18,1)&lt;0.5,-1,1))^2)/SQRT(((50*POWER(80,POWER(COS(PI()*MOD(Calculator!$B$35/Calculator!$F$18,1)),2))+MIN(500,MAX(30,100*EXP(-0.3*'VSWR Calculator'!$C$24)*(1+3*ABS(MOD('VSWR Calculator'!$C$23/Calculator!$F$18/2,1)-0.5))))/'VSWR Calculator'!$C$25)+$C54)^2+(1500*ABS(SIN(2*PI()*MOD(Calculator!$B$35/Calculator!$F$18,1)))*IF(MOD(Calculator!$B$35/Calculator!$F$18,1)&lt;0.5,-1,1))^2)),2))</f>
        <v>—</v>
      </c>
      <c r="GW54" s="253" t="str">
        <f aca="false">IF(OR(Calculator!$E$19&lt;&gt;"YES",Calculator!$B$35&lt;Calculator!$G$19),"—",ROUND((1+SQRT(((50*POWER(80,POWER(COS(PI()*MOD(Calculator!$B$35/Calculator!$F$19,1)),2))+MIN(500,MAX(30,100*EXP(-0.3*'VSWR Calculator'!$C$24)*(1+3*ABS(MOD('VSWR Calculator'!$C$23/Calculator!$F$19/2,1)-0.5))))/'VSWR Calculator'!$C$25)-$C54)^2+(1500*ABS(SIN(2*PI()*MOD(Calculator!$B$35/Calculator!$F$19,1)))*IF(MOD(Calculator!$B$35/Calculator!$F$19,1)&lt;0.5,-1,1))^2)/SQRT(((50*POWER(80,POWER(COS(PI()*MOD(Calculator!$B$35/Calculator!$F$19,1)),2))+MIN(500,MAX(30,100*EXP(-0.3*'VSWR Calculator'!$C$24)*(1+3*ABS(MOD('VSWR Calculator'!$C$23/Calculator!$F$19/2,1)-0.5))))/'VSWR Calculator'!$C$25)+$C54)^2+(1500*ABS(SIN(2*PI()*MOD(Calculator!$B$35/Calculator!$F$19,1)))*IF(MOD(Calculator!$B$35/Calculator!$F$19,1)&lt;0.5,-1,1))^2))/(1-SQRT(((50*POWER(80,POWER(COS(PI()*MOD(Calculator!$B$35/Calculator!$F$19,1)),2))+MIN(500,MAX(30,100*EXP(-0.3*'VSWR Calculator'!$C$24)*(1+3*ABS(MOD('VSWR Calculator'!$C$23/Calculator!$F$19/2,1)-0.5))))/'VSWR Calculator'!$C$25)-$C54)^2+(1500*ABS(SIN(2*PI()*MOD(Calculator!$B$35/Calculator!$F$19,1)))*IF(MOD(Calculator!$B$35/Calculator!$F$19,1)&lt;0.5,-1,1))^2)/SQRT(((50*POWER(80,POWER(COS(PI()*MOD(Calculator!$B$35/Calculator!$F$19,1)),2))+MIN(500,MAX(30,100*EXP(-0.3*'VSWR Calculator'!$C$24)*(1+3*ABS(MOD('VSWR Calculator'!$C$23/Calculator!$F$19/2,1)-0.5))))/'VSWR Calculator'!$C$25)+$C54)^2+(1500*ABS(SIN(2*PI()*MOD(Calculator!$B$35/Calculator!$F$19,1)))*IF(MOD(Calculator!$B$35/Calculator!$F$19,1)&lt;0.5,-1,1))^2)),2))</f>
        <v>—</v>
      </c>
      <c r="GX54" s="253" t="str">
        <f aca="false">IF(OR(Calculator!$E$20&lt;&gt;"YES",Calculator!$B$35&lt;Calculator!$G$20),"—",ROUND((1+SQRT(((50*POWER(80,POWER(COS(PI()*MOD(Calculator!$B$35/Calculator!$F$20,1)),2))+MIN(500,MAX(30,100*EXP(-0.3*'VSWR Calculator'!$C$24)*(1+3*ABS(MOD('VSWR Calculator'!$C$23/Calculator!$F$20/2,1)-0.5))))/'VSWR Calculator'!$C$25)-$C54)^2+(1500*ABS(SIN(2*PI()*MOD(Calculator!$B$35/Calculator!$F$20,1)))*IF(MOD(Calculator!$B$35/Calculator!$F$20,1)&lt;0.5,-1,1))^2)/SQRT(((50*POWER(80,POWER(COS(PI()*MOD(Calculator!$B$35/Calculator!$F$20,1)),2))+MIN(500,MAX(30,100*EXP(-0.3*'VSWR Calculator'!$C$24)*(1+3*ABS(MOD('VSWR Calculator'!$C$23/Calculator!$F$20/2,1)-0.5))))/'VSWR Calculator'!$C$25)+$C54)^2+(1500*ABS(SIN(2*PI()*MOD(Calculator!$B$35/Calculator!$F$20,1)))*IF(MOD(Calculator!$B$35/Calculator!$F$20,1)&lt;0.5,-1,1))^2))/(1-SQRT(((50*POWER(80,POWER(COS(PI()*MOD(Calculator!$B$35/Calculator!$F$20,1)),2))+MIN(500,MAX(30,100*EXP(-0.3*'VSWR Calculator'!$C$24)*(1+3*ABS(MOD('VSWR Calculator'!$C$23/Calculator!$F$20/2,1)-0.5))))/'VSWR Calculator'!$C$25)-$C54)^2+(1500*ABS(SIN(2*PI()*MOD(Calculator!$B$35/Calculator!$F$20,1)))*IF(MOD(Calculator!$B$35/Calculator!$F$20,1)&lt;0.5,-1,1))^2)/SQRT(((50*POWER(80,POWER(COS(PI()*MOD(Calculator!$B$35/Calculator!$F$20,1)),2))+MIN(500,MAX(30,100*EXP(-0.3*'VSWR Calculator'!$C$24)*(1+3*ABS(MOD('VSWR Calculator'!$C$23/Calculator!$F$20/2,1)-0.5))))/'VSWR Calculator'!$C$25)+$C54)^2+(1500*ABS(SIN(2*PI()*MOD(Calculator!$B$35/Calculator!$F$20,1)))*IF(MOD(Calculator!$B$35/Calculator!$F$20,1)&lt;0.5,-1,1))^2)),2))</f>
        <v>—</v>
      </c>
      <c r="GY54" s="253" t="str">
        <f aca="false">IF(OR(Calculator!$E$21&lt;&gt;"YES",Calculator!$B$35&lt;Calculator!$G$21),"—",ROUND((1+SQRT(((50*POWER(80,POWER(COS(PI()*MOD(Calculator!$B$35/Calculator!$F$21,1)),2))+MIN(500,MAX(30,100*EXP(-0.3*'VSWR Calculator'!$C$24)*(1+3*ABS(MOD('VSWR Calculator'!$C$23/Calculator!$F$21/2,1)-0.5))))/'VSWR Calculator'!$C$25)-$C54)^2+(1500*ABS(SIN(2*PI()*MOD(Calculator!$B$35/Calculator!$F$21,1)))*IF(MOD(Calculator!$B$35/Calculator!$F$21,1)&lt;0.5,-1,1))^2)/SQRT(((50*POWER(80,POWER(COS(PI()*MOD(Calculator!$B$35/Calculator!$F$21,1)),2))+MIN(500,MAX(30,100*EXP(-0.3*'VSWR Calculator'!$C$24)*(1+3*ABS(MOD('VSWR Calculator'!$C$23/Calculator!$F$21/2,1)-0.5))))/'VSWR Calculator'!$C$25)+$C54)^2+(1500*ABS(SIN(2*PI()*MOD(Calculator!$B$35/Calculator!$F$21,1)))*IF(MOD(Calculator!$B$35/Calculator!$F$21,1)&lt;0.5,-1,1))^2))/(1-SQRT(((50*POWER(80,POWER(COS(PI()*MOD(Calculator!$B$35/Calculator!$F$21,1)),2))+MIN(500,MAX(30,100*EXP(-0.3*'VSWR Calculator'!$C$24)*(1+3*ABS(MOD('VSWR Calculator'!$C$23/Calculator!$F$21/2,1)-0.5))))/'VSWR Calculator'!$C$25)-$C54)^2+(1500*ABS(SIN(2*PI()*MOD(Calculator!$B$35/Calculator!$F$21,1)))*IF(MOD(Calculator!$B$35/Calculator!$F$21,1)&lt;0.5,-1,1))^2)/SQRT(((50*POWER(80,POWER(COS(PI()*MOD(Calculator!$B$35/Calculator!$F$21,1)),2))+MIN(500,MAX(30,100*EXP(-0.3*'VSWR Calculator'!$C$24)*(1+3*ABS(MOD('VSWR Calculator'!$C$23/Calculator!$F$21/2,1)-0.5))))/'VSWR Calculator'!$C$25)+$C54)^2+(1500*ABS(SIN(2*PI()*MOD(Calculator!$B$35/Calculator!$F$21,1)))*IF(MOD(Calculator!$B$35/Calculator!$F$21,1)&lt;0.5,-1,1))^2)),2))</f>
        <v>—</v>
      </c>
      <c r="GZ54" s="253" t="str">
        <f aca="false">IF(OR(Calculator!$E$22&lt;&gt;"YES",Calculator!$B$35&lt;Calculator!$G$22),"—",ROUND((1+SQRT(((50*POWER(80,POWER(COS(PI()*MOD(Calculator!$B$35/Calculator!$F$22,1)),2))+MIN(500,MAX(30,100*EXP(-0.3*'VSWR Calculator'!$C$24)*(1+3*ABS(MOD('VSWR Calculator'!$C$23/Calculator!$F$22/2,1)-0.5))))/'VSWR Calculator'!$C$25)-$C54)^2+(1500*ABS(SIN(2*PI()*MOD(Calculator!$B$35/Calculator!$F$22,1)))*IF(MOD(Calculator!$B$35/Calculator!$F$22,1)&lt;0.5,-1,1))^2)/SQRT(((50*POWER(80,POWER(COS(PI()*MOD(Calculator!$B$35/Calculator!$F$22,1)),2))+MIN(500,MAX(30,100*EXP(-0.3*'VSWR Calculator'!$C$24)*(1+3*ABS(MOD('VSWR Calculator'!$C$23/Calculator!$F$22/2,1)-0.5))))/'VSWR Calculator'!$C$25)+$C54)^2+(1500*ABS(SIN(2*PI()*MOD(Calculator!$B$35/Calculator!$F$22,1)))*IF(MOD(Calculator!$B$35/Calculator!$F$22,1)&lt;0.5,-1,1))^2))/(1-SQRT(((50*POWER(80,POWER(COS(PI()*MOD(Calculator!$B$35/Calculator!$F$22,1)),2))+MIN(500,MAX(30,100*EXP(-0.3*'VSWR Calculator'!$C$24)*(1+3*ABS(MOD('VSWR Calculator'!$C$23/Calculator!$F$22/2,1)-0.5))))/'VSWR Calculator'!$C$25)-$C54)^2+(1500*ABS(SIN(2*PI()*MOD(Calculator!$B$35/Calculator!$F$22,1)))*IF(MOD(Calculator!$B$35/Calculator!$F$22,1)&lt;0.5,-1,1))^2)/SQRT(((50*POWER(80,POWER(COS(PI()*MOD(Calculator!$B$35/Calculator!$F$22,1)),2))+MIN(500,MAX(30,100*EXP(-0.3*'VSWR Calculator'!$C$24)*(1+3*ABS(MOD('VSWR Calculator'!$C$23/Calculator!$F$22/2,1)-0.5))))/'VSWR Calculator'!$C$25)+$C54)^2+(1500*ABS(SIN(2*PI()*MOD(Calculator!$B$35/Calculator!$F$22,1)))*IF(MOD(Calculator!$B$35/Calculator!$F$22,1)&lt;0.5,-1,1))^2)),2))</f>
        <v>—</v>
      </c>
      <c r="HA54" s="253" t="n">
        <f aca="false">IFERROR(ROUND((IF(ISNUMBER(GP54),GP54,0)+IF(ISNUMBER(GQ54),GQ54,0)+IF(ISNUMBER(GR54),GR54,0)+IF(ISNUMBER(GS54),GS54,0)+IF(ISNUMBER(GT54),GT54,0)+IF(ISNUMBER(GU54),GU54,0)+IF(ISNUMBER(GV54),GV54,0)+IF(ISNUMBER(GW54),GW54,0)+IF(ISNUMBER(GX54),GX54,0)+IF(ISNUMBER(GY54),GY54,0)+IF(ISNUMBER(GZ54),GZ54,0))/(IF(ISNUMBER(GP54),1,0)+IF(ISNUMBER(GQ54),1,0)+IF(ISNUMBER(GR54),1,0)+IF(ISNUMBER(GS54),1,0)+IF(ISNUMBER(GT54),1,0)+IF(ISNUMBER(GU54),1,0)+IF(ISNUMBER(GV54),1,0)+IF(ISNUMBER(GW54),1,0)+IF(ISNUMBER(GX54),1,0)+IF(ISNUMBER(GY54),1,0)+IF(ISNUMBER(GZ54),1,0)),4),"")</f>
        <v>9.21</v>
      </c>
      <c r="HB54" s="253" t="str">
        <f aca="false">IF(OR(Calculator!$E$12&lt;&gt;"YES",Calculator!$B$36&lt;Calculator!$G$12),"—",ROUND((1+SQRT(((50*POWER(80,POWER(COS(PI()*MOD(Calculator!$B$36/Calculator!$F$12,1)),2))+MIN(500,MAX(30,100*EXP(-0.3*'VSWR Calculator'!$C$24)*(1+3*ABS(MOD('VSWR Calculator'!$C$23/Calculator!$F$12/2,1)-0.5))))/'VSWR Calculator'!$C$25)-$C54)^2+(1500*ABS(SIN(2*PI()*MOD(Calculator!$B$36/Calculator!$F$12,1)))*IF(MOD(Calculator!$B$36/Calculator!$F$12,1)&lt;0.5,-1,1))^2)/SQRT(((50*POWER(80,POWER(COS(PI()*MOD(Calculator!$B$36/Calculator!$F$12,1)),2))+MIN(500,MAX(30,100*EXP(-0.3*'VSWR Calculator'!$C$24)*(1+3*ABS(MOD('VSWR Calculator'!$C$23/Calculator!$F$12/2,1)-0.5))))/'VSWR Calculator'!$C$25)+$C54)^2+(1500*ABS(SIN(2*PI()*MOD(Calculator!$B$36/Calculator!$F$12,1)))*IF(MOD(Calculator!$B$36/Calculator!$F$12,1)&lt;0.5,-1,1))^2))/(1-SQRT(((50*POWER(80,POWER(COS(PI()*MOD(Calculator!$B$36/Calculator!$F$12,1)),2))+MIN(500,MAX(30,100*EXP(-0.3*'VSWR Calculator'!$C$24)*(1+3*ABS(MOD('VSWR Calculator'!$C$23/Calculator!$F$12/2,1)-0.5))))/'VSWR Calculator'!$C$25)-$C54)^2+(1500*ABS(SIN(2*PI()*MOD(Calculator!$B$36/Calculator!$F$12,1)))*IF(MOD(Calculator!$B$36/Calculator!$F$12,1)&lt;0.5,-1,1))^2)/SQRT(((50*POWER(80,POWER(COS(PI()*MOD(Calculator!$B$36/Calculator!$F$12,1)),2))+MIN(500,MAX(30,100*EXP(-0.3*'VSWR Calculator'!$C$24)*(1+3*ABS(MOD('VSWR Calculator'!$C$23/Calculator!$F$12/2,1)-0.5))))/'VSWR Calculator'!$C$25)+$C54)^2+(1500*ABS(SIN(2*PI()*MOD(Calculator!$B$36/Calculator!$F$12,1)))*IF(MOD(Calculator!$B$36/Calculator!$F$12,1)&lt;0.5,-1,1))^2)),2))</f>
        <v>—</v>
      </c>
      <c r="HC54" s="253" t="str">
        <f aca="false">IF(OR(Calculator!$E$13&lt;&gt;"YES",Calculator!$B$36&lt;Calculator!$G$13),"—",ROUND((1+SQRT(((50*POWER(80,POWER(COS(PI()*MOD(Calculator!$B$36/Calculator!$F$13,1)),2))+MIN(500,MAX(30,100*EXP(-0.3*'VSWR Calculator'!$C$24)*(1+3*ABS(MOD('VSWR Calculator'!$C$23/Calculator!$F$13/2,1)-0.5))))/'VSWR Calculator'!$C$25)-$C54)^2+(1500*ABS(SIN(2*PI()*MOD(Calculator!$B$36/Calculator!$F$13,1)))*IF(MOD(Calculator!$B$36/Calculator!$F$13,1)&lt;0.5,-1,1))^2)/SQRT(((50*POWER(80,POWER(COS(PI()*MOD(Calculator!$B$36/Calculator!$F$13,1)),2))+MIN(500,MAX(30,100*EXP(-0.3*'VSWR Calculator'!$C$24)*(1+3*ABS(MOD('VSWR Calculator'!$C$23/Calculator!$F$13/2,1)-0.5))))/'VSWR Calculator'!$C$25)+$C54)^2+(1500*ABS(SIN(2*PI()*MOD(Calculator!$B$36/Calculator!$F$13,1)))*IF(MOD(Calculator!$B$36/Calculator!$F$13,1)&lt;0.5,-1,1))^2))/(1-SQRT(((50*POWER(80,POWER(COS(PI()*MOD(Calculator!$B$36/Calculator!$F$13,1)),2))+MIN(500,MAX(30,100*EXP(-0.3*'VSWR Calculator'!$C$24)*(1+3*ABS(MOD('VSWR Calculator'!$C$23/Calculator!$F$13/2,1)-0.5))))/'VSWR Calculator'!$C$25)-$C54)^2+(1500*ABS(SIN(2*PI()*MOD(Calculator!$B$36/Calculator!$F$13,1)))*IF(MOD(Calculator!$B$36/Calculator!$F$13,1)&lt;0.5,-1,1))^2)/SQRT(((50*POWER(80,POWER(COS(PI()*MOD(Calculator!$B$36/Calculator!$F$13,1)),2))+MIN(500,MAX(30,100*EXP(-0.3*'VSWR Calculator'!$C$24)*(1+3*ABS(MOD('VSWR Calculator'!$C$23/Calculator!$F$13/2,1)-0.5))))/'VSWR Calculator'!$C$25)+$C54)^2+(1500*ABS(SIN(2*PI()*MOD(Calculator!$B$36/Calculator!$F$13,1)))*IF(MOD(Calculator!$B$36/Calculator!$F$13,1)&lt;0.5,-1,1))^2)),2))</f>
        <v>—</v>
      </c>
      <c r="HD54" s="253" t="str">
        <f aca="false">IF(OR(Calculator!$E$14&lt;&gt;"YES",Calculator!$B$36&lt;Calculator!$G$14),"—",ROUND((1+SQRT(((50*POWER(80,POWER(COS(PI()*MOD(Calculator!$B$36/Calculator!$F$14,1)),2))+MIN(500,MAX(30,100*EXP(-0.3*'VSWR Calculator'!$C$24)*(1+3*ABS(MOD('VSWR Calculator'!$C$23/Calculator!$F$14/2,1)-0.5))))/'VSWR Calculator'!$C$25)-$C54)^2+(1500*ABS(SIN(2*PI()*MOD(Calculator!$B$36/Calculator!$F$14,1)))*IF(MOD(Calculator!$B$36/Calculator!$F$14,1)&lt;0.5,-1,1))^2)/SQRT(((50*POWER(80,POWER(COS(PI()*MOD(Calculator!$B$36/Calculator!$F$14,1)),2))+MIN(500,MAX(30,100*EXP(-0.3*'VSWR Calculator'!$C$24)*(1+3*ABS(MOD('VSWR Calculator'!$C$23/Calculator!$F$14/2,1)-0.5))))/'VSWR Calculator'!$C$25)+$C54)^2+(1500*ABS(SIN(2*PI()*MOD(Calculator!$B$36/Calculator!$F$14,1)))*IF(MOD(Calculator!$B$36/Calculator!$F$14,1)&lt;0.5,-1,1))^2))/(1-SQRT(((50*POWER(80,POWER(COS(PI()*MOD(Calculator!$B$36/Calculator!$F$14,1)),2))+MIN(500,MAX(30,100*EXP(-0.3*'VSWR Calculator'!$C$24)*(1+3*ABS(MOD('VSWR Calculator'!$C$23/Calculator!$F$14/2,1)-0.5))))/'VSWR Calculator'!$C$25)-$C54)^2+(1500*ABS(SIN(2*PI()*MOD(Calculator!$B$36/Calculator!$F$14,1)))*IF(MOD(Calculator!$B$36/Calculator!$F$14,1)&lt;0.5,-1,1))^2)/SQRT(((50*POWER(80,POWER(COS(PI()*MOD(Calculator!$B$36/Calculator!$F$14,1)),2))+MIN(500,MAX(30,100*EXP(-0.3*'VSWR Calculator'!$C$24)*(1+3*ABS(MOD('VSWR Calculator'!$C$23/Calculator!$F$14/2,1)-0.5))))/'VSWR Calculator'!$C$25)+$C54)^2+(1500*ABS(SIN(2*PI()*MOD(Calculator!$B$36/Calculator!$F$14,1)))*IF(MOD(Calculator!$B$36/Calculator!$F$14,1)&lt;0.5,-1,1))^2)),2))</f>
        <v>—</v>
      </c>
      <c r="HE54" s="253" t="n">
        <f aca="false">IF(OR(Calculator!$E$15&lt;&gt;"YES",Calculator!$B$36&lt;Calculator!$G$15),"—",ROUND((1+SQRT(((50*POWER(80,POWER(COS(PI()*MOD(Calculator!$B$36/Calculator!$F$15,1)),2))+MIN(500,MAX(30,100*EXP(-0.3*'VSWR Calculator'!$C$24)*(1+3*ABS(MOD('VSWR Calculator'!$C$23/Calculator!$F$15/2,1)-0.5))))/'VSWR Calculator'!$C$25)-$C54)^2+(1500*ABS(SIN(2*PI()*MOD(Calculator!$B$36/Calculator!$F$15,1)))*IF(MOD(Calculator!$B$36/Calculator!$F$15,1)&lt;0.5,-1,1))^2)/SQRT(((50*POWER(80,POWER(COS(PI()*MOD(Calculator!$B$36/Calculator!$F$15,1)),2))+MIN(500,MAX(30,100*EXP(-0.3*'VSWR Calculator'!$C$24)*(1+3*ABS(MOD('VSWR Calculator'!$C$23/Calculator!$F$15/2,1)-0.5))))/'VSWR Calculator'!$C$25)+$C54)^2+(1500*ABS(SIN(2*PI()*MOD(Calculator!$B$36/Calculator!$F$15,1)))*IF(MOD(Calculator!$B$36/Calculator!$F$15,1)&lt;0.5,-1,1))^2))/(1-SQRT(((50*POWER(80,POWER(COS(PI()*MOD(Calculator!$B$36/Calculator!$F$15,1)),2))+MIN(500,MAX(30,100*EXP(-0.3*'VSWR Calculator'!$C$24)*(1+3*ABS(MOD('VSWR Calculator'!$C$23/Calculator!$F$15/2,1)-0.5))))/'VSWR Calculator'!$C$25)-$C54)^2+(1500*ABS(SIN(2*PI()*MOD(Calculator!$B$36/Calculator!$F$15,1)))*IF(MOD(Calculator!$B$36/Calculator!$F$15,1)&lt;0.5,-1,1))^2)/SQRT(((50*POWER(80,POWER(COS(PI()*MOD(Calculator!$B$36/Calculator!$F$15,1)),2))+MIN(500,MAX(30,100*EXP(-0.3*'VSWR Calculator'!$C$24)*(1+3*ABS(MOD('VSWR Calculator'!$C$23/Calculator!$F$15/2,1)-0.5))))/'VSWR Calculator'!$C$25)+$C54)^2+(1500*ABS(SIN(2*PI()*MOD(Calculator!$B$36/Calculator!$F$15,1)))*IF(MOD(Calculator!$B$36/Calculator!$F$15,1)&lt;0.5,-1,1))^2)),2))</f>
        <v>13.57</v>
      </c>
      <c r="HF54" s="253" t="str">
        <f aca="false">IF(OR(Calculator!$E$16&lt;&gt;"YES",Calculator!$B$36&lt;Calculator!$G$16),"—",ROUND((1+SQRT(((50*POWER(80,POWER(COS(PI()*MOD(Calculator!$B$36/Calculator!$F$16,1)),2))+MIN(500,MAX(30,100*EXP(-0.3*'VSWR Calculator'!$C$24)*(1+3*ABS(MOD('VSWR Calculator'!$C$23/Calculator!$F$16/2,1)-0.5))))/'VSWR Calculator'!$C$25)-$C54)^2+(1500*ABS(SIN(2*PI()*MOD(Calculator!$B$36/Calculator!$F$16,1)))*IF(MOD(Calculator!$B$36/Calculator!$F$16,1)&lt;0.5,-1,1))^2)/SQRT(((50*POWER(80,POWER(COS(PI()*MOD(Calculator!$B$36/Calculator!$F$16,1)),2))+MIN(500,MAX(30,100*EXP(-0.3*'VSWR Calculator'!$C$24)*(1+3*ABS(MOD('VSWR Calculator'!$C$23/Calculator!$F$16/2,1)-0.5))))/'VSWR Calculator'!$C$25)+$C54)^2+(1500*ABS(SIN(2*PI()*MOD(Calculator!$B$36/Calculator!$F$16,1)))*IF(MOD(Calculator!$B$36/Calculator!$F$16,1)&lt;0.5,-1,1))^2))/(1-SQRT(((50*POWER(80,POWER(COS(PI()*MOD(Calculator!$B$36/Calculator!$F$16,1)),2))+MIN(500,MAX(30,100*EXP(-0.3*'VSWR Calculator'!$C$24)*(1+3*ABS(MOD('VSWR Calculator'!$C$23/Calculator!$F$16/2,1)-0.5))))/'VSWR Calculator'!$C$25)-$C54)^2+(1500*ABS(SIN(2*PI()*MOD(Calculator!$B$36/Calculator!$F$16,1)))*IF(MOD(Calculator!$B$36/Calculator!$F$16,1)&lt;0.5,-1,1))^2)/SQRT(((50*POWER(80,POWER(COS(PI()*MOD(Calculator!$B$36/Calculator!$F$16,1)),2))+MIN(500,MAX(30,100*EXP(-0.3*'VSWR Calculator'!$C$24)*(1+3*ABS(MOD('VSWR Calculator'!$C$23/Calculator!$F$16/2,1)-0.5))))/'VSWR Calculator'!$C$25)+$C54)^2+(1500*ABS(SIN(2*PI()*MOD(Calculator!$B$36/Calculator!$F$16,1)))*IF(MOD(Calculator!$B$36/Calculator!$F$16,1)&lt;0.5,-1,1))^2)),2))</f>
        <v>—</v>
      </c>
      <c r="HG54" s="253" t="n">
        <f aca="false">IF(OR(Calculator!$E$17&lt;&gt;"YES",Calculator!$B$36&lt;Calculator!$G$17),"—",ROUND((1+SQRT(((50*POWER(80,POWER(COS(PI()*MOD(Calculator!$B$36/Calculator!$F$17,1)),2))+MIN(500,MAX(30,100*EXP(-0.3*'VSWR Calculator'!$C$24)*(1+3*ABS(MOD('VSWR Calculator'!$C$23/Calculator!$F$17/2,1)-0.5))))/'VSWR Calculator'!$C$25)-$C54)^2+(1500*ABS(SIN(2*PI()*MOD(Calculator!$B$36/Calculator!$F$17,1)))*IF(MOD(Calculator!$B$36/Calculator!$F$17,1)&lt;0.5,-1,1))^2)/SQRT(((50*POWER(80,POWER(COS(PI()*MOD(Calculator!$B$36/Calculator!$F$17,1)),2))+MIN(500,MAX(30,100*EXP(-0.3*'VSWR Calculator'!$C$24)*(1+3*ABS(MOD('VSWR Calculator'!$C$23/Calculator!$F$17/2,1)-0.5))))/'VSWR Calculator'!$C$25)+$C54)^2+(1500*ABS(SIN(2*PI()*MOD(Calculator!$B$36/Calculator!$F$17,1)))*IF(MOD(Calculator!$B$36/Calculator!$F$17,1)&lt;0.5,-1,1))^2))/(1-SQRT(((50*POWER(80,POWER(COS(PI()*MOD(Calculator!$B$36/Calculator!$F$17,1)),2))+MIN(500,MAX(30,100*EXP(-0.3*'VSWR Calculator'!$C$24)*(1+3*ABS(MOD('VSWR Calculator'!$C$23/Calculator!$F$17/2,1)-0.5))))/'VSWR Calculator'!$C$25)-$C54)^2+(1500*ABS(SIN(2*PI()*MOD(Calculator!$B$36/Calculator!$F$17,1)))*IF(MOD(Calculator!$B$36/Calculator!$F$17,1)&lt;0.5,-1,1))^2)/SQRT(((50*POWER(80,POWER(COS(PI()*MOD(Calculator!$B$36/Calculator!$F$17,1)),2))+MIN(500,MAX(30,100*EXP(-0.3*'VSWR Calculator'!$C$24)*(1+3*ABS(MOD('VSWR Calculator'!$C$23/Calculator!$F$17/2,1)-0.5))))/'VSWR Calculator'!$C$25)+$C54)^2+(1500*ABS(SIN(2*PI()*MOD(Calculator!$B$36/Calculator!$F$17,1)))*IF(MOD(Calculator!$B$36/Calculator!$F$17,1)&lt;0.5,-1,1))^2)),2))</f>
        <v>15.78</v>
      </c>
      <c r="HH54" s="253" t="str">
        <f aca="false">IF(OR(Calculator!$E$18&lt;&gt;"YES",Calculator!$B$36&lt;Calculator!$G$18),"—",ROUND((1+SQRT(((50*POWER(80,POWER(COS(PI()*MOD(Calculator!$B$36/Calculator!$F$18,1)),2))+MIN(500,MAX(30,100*EXP(-0.3*'VSWR Calculator'!$C$24)*(1+3*ABS(MOD('VSWR Calculator'!$C$23/Calculator!$F$18/2,1)-0.5))))/'VSWR Calculator'!$C$25)-$C54)^2+(1500*ABS(SIN(2*PI()*MOD(Calculator!$B$36/Calculator!$F$18,1)))*IF(MOD(Calculator!$B$36/Calculator!$F$18,1)&lt;0.5,-1,1))^2)/SQRT(((50*POWER(80,POWER(COS(PI()*MOD(Calculator!$B$36/Calculator!$F$18,1)),2))+MIN(500,MAX(30,100*EXP(-0.3*'VSWR Calculator'!$C$24)*(1+3*ABS(MOD('VSWR Calculator'!$C$23/Calculator!$F$18/2,1)-0.5))))/'VSWR Calculator'!$C$25)+$C54)^2+(1500*ABS(SIN(2*PI()*MOD(Calculator!$B$36/Calculator!$F$18,1)))*IF(MOD(Calculator!$B$36/Calculator!$F$18,1)&lt;0.5,-1,1))^2))/(1-SQRT(((50*POWER(80,POWER(COS(PI()*MOD(Calculator!$B$36/Calculator!$F$18,1)),2))+MIN(500,MAX(30,100*EXP(-0.3*'VSWR Calculator'!$C$24)*(1+3*ABS(MOD('VSWR Calculator'!$C$23/Calculator!$F$18/2,1)-0.5))))/'VSWR Calculator'!$C$25)-$C54)^2+(1500*ABS(SIN(2*PI()*MOD(Calculator!$B$36/Calculator!$F$18,1)))*IF(MOD(Calculator!$B$36/Calculator!$F$18,1)&lt;0.5,-1,1))^2)/SQRT(((50*POWER(80,POWER(COS(PI()*MOD(Calculator!$B$36/Calculator!$F$18,1)),2))+MIN(500,MAX(30,100*EXP(-0.3*'VSWR Calculator'!$C$24)*(1+3*ABS(MOD('VSWR Calculator'!$C$23/Calculator!$F$18/2,1)-0.5))))/'VSWR Calculator'!$C$25)+$C54)^2+(1500*ABS(SIN(2*PI()*MOD(Calculator!$B$36/Calculator!$F$18,1)))*IF(MOD(Calculator!$B$36/Calculator!$F$18,1)&lt;0.5,-1,1))^2)),2))</f>
        <v>—</v>
      </c>
      <c r="HI54" s="253" t="str">
        <f aca="false">IF(OR(Calculator!$E$19&lt;&gt;"YES",Calculator!$B$36&lt;Calculator!$G$19),"—",ROUND((1+SQRT(((50*POWER(80,POWER(COS(PI()*MOD(Calculator!$B$36/Calculator!$F$19,1)),2))+MIN(500,MAX(30,100*EXP(-0.3*'VSWR Calculator'!$C$24)*(1+3*ABS(MOD('VSWR Calculator'!$C$23/Calculator!$F$19/2,1)-0.5))))/'VSWR Calculator'!$C$25)-$C54)^2+(1500*ABS(SIN(2*PI()*MOD(Calculator!$B$36/Calculator!$F$19,1)))*IF(MOD(Calculator!$B$36/Calculator!$F$19,1)&lt;0.5,-1,1))^2)/SQRT(((50*POWER(80,POWER(COS(PI()*MOD(Calculator!$B$36/Calculator!$F$19,1)),2))+MIN(500,MAX(30,100*EXP(-0.3*'VSWR Calculator'!$C$24)*(1+3*ABS(MOD('VSWR Calculator'!$C$23/Calculator!$F$19/2,1)-0.5))))/'VSWR Calculator'!$C$25)+$C54)^2+(1500*ABS(SIN(2*PI()*MOD(Calculator!$B$36/Calculator!$F$19,1)))*IF(MOD(Calculator!$B$36/Calculator!$F$19,1)&lt;0.5,-1,1))^2))/(1-SQRT(((50*POWER(80,POWER(COS(PI()*MOD(Calculator!$B$36/Calculator!$F$19,1)),2))+MIN(500,MAX(30,100*EXP(-0.3*'VSWR Calculator'!$C$24)*(1+3*ABS(MOD('VSWR Calculator'!$C$23/Calculator!$F$19/2,1)-0.5))))/'VSWR Calculator'!$C$25)-$C54)^2+(1500*ABS(SIN(2*PI()*MOD(Calculator!$B$36/Calculator!$F$19,1)))*IF(MOD(Calculator!$B$36/Calculator!$F$19,1)&lt;0.5,-1,1))^2)/SQRT(((50*POWER(80,POWER(COS(PI()*MOD(Calculator!$B$36/Calculator!$F$19,1)),2))+MIN(500,MAX(30,100*EXP(-0.3*'VSWR Calculator'!$C$24)*(1+3*ABS(MOD('VSWR Calculator'!$C$23/Calculator!$F$19/2,1)-0.5))))/'VSWR Calculator'!$C$25)+$C54)^2+(1500*ABS(SIN(2*PI()*MOD(Calculator!$B$36/Calculator!$F$19,1)))*IF(MOD(Calculator!$B$36/Calculator!$F$19,1)&lt;0.5,-1,1))^2)),2))</f>
        <v>—</v>
      </c>
      <c r="HJ54" s="253" t="str">
        <f aca="false">IF(OR(Calculator!$E$20&lt;&gt;"YES",Calculator!$B$36&lt;Calculator!$G$20),"—",ROUND((1+SQRT(((50*POWER(80,POWER(COS(PI()*MOD(Calculator!$B$36/Calculator!$F$20,1)),2))+MIN(500,MAX(30,100*EXP(-0.3*'VSWR Calculator'!$C$24)*(1+3*ABS(MOD('VSWR Calculator'!$C$23/Calculator!$F$20/2,1)-0.5))))/'VSWR Calculator'!$C$25)-$C54)^2+(1500*ABS(SIN(2*PI()*MOD(Calculator!$B$36/Calculator!$F$20,1)))*IF(MOD(Calculator!$B$36/Calculator!$F$20,1)&lt;0.5,-1,1))^2)/SQRT(((50*POWER(80,POWER(COS(PI()*MOD(Calculator!$B$36/Calculator!$F$20,1)),2))+MIN(500,MAX(30,100*EXP(-0.3*'VSWR Calculator'!$C$24)*(1+3*ABS(MOD('VSWR Calculator'!$C$23/Calculator!$F$20/2,1)-0.5))))/'VSWR Calculator'!$C$25)+$C54)^2+(1500*ABS(SIN(2*PI()*MOD(Calculator!$B$36/Calculator!$F$20,1)))*IF(MOD(Calculator!$B$36/Calculator!$F$20,1)&lt;0.5,-1,1))^2))/(1-SQRT(((50*POWER(80,POWER(COS(PI()*MOD(Calculator!$B$36/Calculator!$F$20,1)),2))+MIN(500,MAX(30,100*EXP(-0.3*'VSWR Calculator'!$C$24)*(1+3*ABS(MOD('VSWR Calculator'!$C$23/Calculator!$F$20/2,1)-0.5))))/'VSWR Calculator'!$C$25)-$C54)^2+(1500*ABS(SIN(2*PI()*MOD(Calculator!$B$36/Calculator!$F$20,1)))*IF(MOD(Calculator!$B$36/Calculator!$F$20,1)&lt;0.5,-1,1))^2)/SQRT(((50*POWER(80,POWER(COS(PI()*MOD(Calculator!$B$36/Calculator!$F$20,1)),2))+MIN(500,MAX(30,100*EXP(-0.3*'VSWR Calculator'!$C$24)*(1+3*ABS(MOD('VSWR Calculator'!$C$23/Calculator!$F$20/2,1)-0.5))))/'VSWR Calculator'!$C$25)+$C54)^2+(1500*ABS(SIN(2*PI()*MOD(Calculator!$B$36/Calculator!$F$20,1)))*IF(MOD(Calculator!$B$36/Calculator!$F$20,1)&lt;0.5,-1,1))^2)),2))</f>
        <v>—</v>
      </c>
      <c r="HK54" s="253" t="str">
        <f aca="false">IF(OR(Calculator!$E$21&lt;&gt;"YES",Calculator!$B$36&lt;Calculator!$G$21),"—",ROUND((1+SQRT(((50*POWER(80,POWER(COS(PI()*MOD(Calculator!$B$36/Calculator!$F$21,1)),2))+MIN(500,MAX(30,100*EXP(-0.3*'VSWR Calculator'!$C$24)*(1+3*ABS(MOD('VSWR Calculator'!$C$23/Calculator!$F$21/2,1)-0.5))))/'VSWR Calculator'!$C$25)-$C54)^2+(1500*ABS(SIN(2*PI()*MOD(Calculator!$B$36/Calculator!$F$21,1)))*IF(MOD(Calculator!$B$36/Calculator!$F$21,1)&lt;0.5,-1,1))^2)/SQRT(((50*POWER(80,POWER(COS(PI()*MOD(Calculator!$B$36/Calculator!$F$21,1)),2))+MIN(500,MAX(30,100*EXP(-0.3*'VSWR Calculator'!$C$24)*(1+3*ABS(MOD('VSWR Calculator'!$C$23/Calculator!$F$21/2,1)-0.5))))/'VSWR Calculator'!$C$25)+$C54)^2+(1500*ABS(SIN(2*PI()*MOD(Calculator!$B$36/Calculator!$F$21,1)))*IF(MOD(Calculator!$B$36/Calculator!$F$21,1)&lt;0.5,-1,1))^2))/(1-SQRT(((50*POWER(80,POWER(COS(PI()*MOD(Calculator!$B$36/Calculator!$F$21,1)),2))+MIN(500,MAX(30,100*EXP(-0.3*'VSWR Calculator'!$C$24)*(1+3*ABS(MOD('VSWR Calculator'!$C$23/Calculator!$F$21/2,1)-0.5))))/'VSWR Calculator'!$C$25)-$C54)^2+(1500*ABS(SIN(2*PI()*MOD(Calculator!$B$36/Calculator!$F$21,1)))*IF(MOD(Calculator!$B$36/Calculator!$F$21,1)&lt;0.5,-1,1))^2)/SQRT(((50*POWER(80,POWER(COS(PI()*MOD(Calculator!$B$36/Calculator!$F$21,1)),2))+MIN(500,MAX(30,100*EXP(-0.3*'VSWR Calculator'!$C$24)*(1+3*ABS(MOD('VSWR Calculator'!$C$23/Calculator!$F$21/2,1)-0.5))))/'VSWR Calculator'!$C$25)+$C54)^2+(1500*ABS(SIN(2*PI()*MOD(Calculator!$B$36/Calculator!$F$21,1)))*IF(MOD(Calculator!$B$36/Calculator!$F$21,1)&lt;0.5,-1,1))^2)),2))</f>
        <v>—</v>
      </c>
      <c r="HL54" s="253" t="str">
        <f aca="false">IF(OR(Calculator!$E$22&lt;&gt;"YES",Calculator!$B$36&lt;Calculator!$G$22),"—",ROUND((1+SQRT(((50*POWER(80,POWER(COS(PI()*MOD(Calculator!$B$36/Calculator!$F$22,1)),2))+MIN(500,MAX(30,100*EXP(-0.3*'VSWR Calculator'!$C$24)*(1+3*ABS(MOD('VSWR Calculator'!$C$23/Calculator!$F$22/2,1)-0.5))))/'VSWR Calculator'!$C$25)-$C54)^2+(1500*ABS(SIN(2*PI()*MOD(Calculator!$B$36/Calculator!$F$22,1)))*IF(MOD(Calculator!$B$36/Calculator!$F$22,1)&lt;0.5,-1,1))^2)/SQRT(((50*POWER(80,POWER(COS(PI()*MOD(Calculator!$B$36/Calculator!$F$22,1)),2))+MIN(500,MAX(30,100*EXP(-0.3*'VSWR Calculator'!$C$24)*(1+3*ABS(MOD('VSWR Calculator'!$C$23/Calculator!$F$22/2,1)-0.5))))/'VSWR Calculator'!$C$25)+$C54)^2+(1500*ABS(SIN(2*PI()*MOD(Calculator!$B$36/Calculator!$F$22,1)))*IF(MOD(Calculator!$B$36/Calculator!$F$22,1)&lt;0.5,-1,1))^2))/(1-SQRT(((50*POWER(80,POWER(COS(PI()*MOD(Calculator!$B$36/Calculator!$F$22,1)),2))+MIN(500,MAX(30,100*EXP(-0.3*'VSWR Calculator'!$C$24)*(1+3*ABS(MOD('VSWR Calculator'!$C$23/Calculator!$F$22/2,1)-0.5))))/'VSWR Calculator'!$C$25)-$C54)^2+(1500*ABS(SIN(2*PI()*MOD(Calculator!$B$36/Calculator!$F$22,1)))*IF(MOD(Calculator!$B$36/Calculator!$F$22,1)&lt;0.5,-1,1))^2)/SQRT(((50*POWER(80,POWER(COS(PI()*MOD(Calculator!$B$36/Calculator!$F$22,1)),2))+MIN(500,MAX(30,100*EXP(-0.3*'VSWR Calculator'!$C$24)*(1+3*ABS(MOD('VSWR Calculator'!$C$23/Calculator!$F$22/2,1)-0.5))))/'VSWR Calculator'!$C$25)+$C54)^2+(1500*ABS(SIN(2*PI()*MOD(Calculator!$B$36/Calculator!$F$22,1)))*IF(MOD(Calculator!$B$36/Calculator!$F$22,1)&lt;0.5,-1,1))^2)),2))</f>
        <v>—</v>
      </c>
      <c r="HM54" s="253" t="n">
        <f aca="false">IFERROR(ROUND((IF(ISNUMBER(HB54),HB54,0)+IF(ISNUMBER(HC54),HC54,0)+IF(ISNUMBER(HD54),HD54,0)+IF(ISNUMBER(HE54),HE54,0)+IF(ISNUMBER(HF54),HF54,0)+IF(ISNUMBER(HG54),HG54,0)+IF(ISNUMBER(HH54),HH54,0)+IF(ISNUMBER(HI54),HI54,0)+IF(ISNUMBER(HJ54),HJ54,0)+IF(ISNUMBER(HK54),HK54,0)+IF(ISNUMBER(HL54),HL54,0))/(IF(ISNUMBER(HB54),1,0)+IF(ISNUMBER(HC54),1,0)+IF(ISNUMBER(HD54),1,0)+IF(ISNUMBER(HE54),1,0)+IF(ISNUMBER(HF54),1,0)+IF(ISNUMBER(HG54),1,0)+IF(ISNUMBER(HH54),1,0)+IF(ISNUMBER(HI54),1,0)+IF(ISNUMBER(HJ54),1,0)+IF(ISNUMBER(HK54),1,0)+IF(ISNUMBER(HL54),1,0)),4),"")</f>
        <v>14.675</v>
      </c>
      <c r="HN54" s="253" t="str">
        <f aca="false">IF(OR(Calculator!$E$12&lt;&gt;"YES",Calculator!$B$37&lt;Calculator!$G$12),"—",ROUND((1+SQRT(((50*POWER(80,POWER(COS(PI()*MOD(Calculator!$B$37/Calculator!$F$12,1)),2))+MIN(500,MAX(30,100*EXP(-0.3*'VSWR Calculator'!$C$24)*(1+3*ABS(MOD('VSWR Calculator'!$C$23/Calculator!$F$12/2,1)-0.5))))/'VSWR Calculator'!$C$25)-$C54)^2+(1500*ABS(SIN(2*PI()*MOD(Calculator!$B$37/Calculator!$F$12,1)))*IF(MOD(Calculator!$B$37/Calculator!$F$12,1)&lt;0.5,-1,1))^2)/SQRT(((50*POWER(80,POWER(COS(PI()*MOD(Calculator!$B$37/Calculator!$F$12,1)),2))+MIN(500,MAX(30,100*EXP(-0.3*'VSWR Calculator'!$C$24)*(1+3*ABS(MOD('VSWR Calculator'!$C$23/Calculator!$F$12/2,1)-0.5))))/'VSWR Calculator'!$C$25)+$C54)^2+(1500*ABS(SIN(2*PI()*MOD(Calculator!$B$37/Calculator!$F$12,1)))*IF(MOD(Calculator!$B$37/Calculator!$F$12,1)&lt;0.5,-1,1))^2))/(1-SQRT(((50*POWER(80,POWER(COS(PI()*MOD(Calculator!$B$37/Calculator!$F$12,1)),2))+MIN(500,MAX(30,100*EXP(-0.3*'VSWR Calculator'!$C$24)*(1+3*ABS(MOD('VSWR Calculator'!$C$23/Calculator!$F$12/2,1)-0.5))))/'VSWR Calculator'!$C$25)-$C54)^2+(1500*ABS(SIN(2*PI()*MOD(Calculator!$B$37/Calculator!$F$12,1)))*IF(MOD(Calculator!$B$37/Calculator!$F$12,1)&lt;0.5,-1,1))^2)/SQRT(((50*POWER(80,POWER(COS(PI()*MOD(Calculator!$B$37/Calculator!$F$12,1)),2))+MIN(500,MAX(30,100*EXP(-0.3*'VSWR Calculator'!$C$24)*(1+3*ABS(MOD('VSWR Calculator'!$C$23/Calculator!$F$12/2,1)-0.5))))/'VSWR Calculator'!$C$25)+$C54)^2+(1500*ABS(SIN(2*PI()*MOD(Calculator!$B$37/Calculator!$F$12,1)))*IF(MOD(Calculator!$B$37/Calculator!$F$12,1)&lt;0.5,-1,1))^2)),2))</f>
        <v>—</v>
      </c>
      <c r="HO54" s="253" t="str">
        <f aca="false">IF(OR(Calculator!$E$13&lt;&gt;"YES",Calculator!$B$37&lt;Calculator!$G$13),"—",ROUND((1+SQRT(((50*POWER(80,POWER(COS(PI()*MOD(Calculator!$B$37/Calculator!$F$13,1)),2))+MIN(500,MAX(30,100*EXP(-0.3*'VSWR Calculator'!$C$24)*(1+3*ABS(MOD('VSWR Calculator'!$C$23/Calculator!$F$13/2,1)-0.5))))/'VSWR Calculator'!$C$25)-$C54)^2+(1500*ABS(SIN(2*PI()*MOD(Calculator!$B$37/Calculator!$F$13,1)))*IF(MOD(Calculator!$B$37/Calculator!$F$13,1)&lt;0.5,-1,1))^2)/SQRT(((50*POWER(80,POWER(COS(PI()*MOD(Calculator!$B$37/Calculator!$F$13,1)),2))+MIN(500,MAX(30,100*EXP(-0.3*'VSWR Calculator'!$C$24)*(1+3*ABS(MOD('VSWR Calculator'!$C$23/Calculator!$F$13/2,1)-0.5))))/'VSWR Calculator'!$C$25)+$C54)^2+(1500*ABS(SIN(2*PI()*MOD(Calculator!$B$37/Calculator!$F$13,1)))*IF(MOD(Calculator!$B$37/Calculator!$F$13,1)&lt;0.5,-1,1))^2))/(1-SQRT(((50*POWER(80,POWER(COS(PI()*MOD(Calculator!$B$37/Calculator!$F$13,1)),2))+MIN(500,MAX(30,100*EXP(-0.3*'VSWR Calculator'!$C$24)*(1+3*ABS(MOD('VSWR Calculator'!$C$23/Calculator!$F$13/2,1)-0.5))))/'VSWR Calculator'!$C$25)-$C54)^2+(1500*ABS(SIN(2*PI()*MOD(Calculator!$B$37/Calculator!$F$13,1)))*IF(MOD(Calculator!$B$37/Calculator!$F$13,1)&lt;0.5,-1,1))^2)/SQRT(((50*POWER(80,POWER(COS(PI()*MOD(Calculator!$B$37/Calculator!$F$13,1)),2))+MIN(500,MAX(30,100*EXP(-0.3*'VSWR Calculator'!$C$24)*(1+3*ABS(MOD('VSWR Calculator'!$C$23/Calculator!$F$13/2,1)-0.5))))/'VSWR Calculator'!$C$25)+$C54)^2+(1500*ABS(SIN(2*PI()*MOD(Calculator!$B$37/Calculator!$F$13,1)))*IF(MOD(Calculator!$B$37/Calculator!$F$13,1)&lt;0.5,-1,1))^2)),2))</f>
        <v>—</v>
      </c>
      <c r="HP54" s="253" t="str">
        <f aca="false">IF(OR(Calculator!$E$14&lt;&gt;"YES",Calculator!$B$37&lt;Calculator!$G$14),"—",ROUND((1+SQRT(((50*POWER(80,POWER(COS(PI()*MOD(Calculator!$B$37/Calculator!$F$14,1)),2))+MIN(500,MAX(30,100*EXP(-0.3*'VSWR Calculator'!$C$24)*(1+3*ABS(MOD('VSWR Calculator'!$C$23/Calculator!$F$14/2,1)-0.5))))/'VSWR Calculator'!$C$25)-$C54)^2+(1500*ABS(SIN(2*PI()*MOD(Calculator!$B$37/Calculator!$F$14,1)))*IF(MOD(Calculator!$B$37/Calculator!$F$14,1)&lt;0.5,-1,1))^2)/SQRT(((50*POWER(80,POWER(COS(PI()*MOD(Calculator!$B$37/Calculator!$F$14,1)),2))+MIN(500,MAX(30,100*EXP(-0.3*'VSWR Calculator'!$C$24)*(1+3*ABS(MOD('VSWR Calculator'!$C$23/Calculator!$F$14/2,1)-0.5))))/'VSWR Calculator'!$C$25)+$C54)^2+(1500*ABS(SIN(2*PI()*MOD(Calculator!$B$37/Calculator!$F$14,1)))*IF(MOD(Calculator!$B$37/Calculator!$F$14,1)&lt;0.5,-1,1))^2))/(1-SQRT(((50*POWER(80,POWER(COS(PI()*MOD(Calculator!$B$37/Calculator!$F$14,1)),2))+MIN(500,MAX(30,100*EXP(-0.3*'VSWR Calculator'!$C$24)*(1+3*ABS(MOD('VSWR Calculator'!$C$23/Calculator!$F$14/2,1)-0.5))))/'VSWR Calculator'!$C$25)-$C54)^2+(1500*ABS(SIN(2*PI()*MOD(Calculator!$B$37/Calculator!$F$14,1)))*IF(MOD(Calculator!$B$37/Calculator!$F$14,1)&lt;0.5,-1,1))^2)/SQRT(((50*POWER(80,POWER(COS(PI()*MOD(Calculator!$B$37/Calculator!$F$14,1)),2))+MIN(500,MAX(30,100*EXP(-0.3*'VSWR Calculator'!$C$24)*(1+3*ABS(MOD('VSWR Calculator'!$C$23/Calculator!$F$14/2,1)-0.5))))/'VSWR Calculator'!$C$25)+$C54)^2+(1500*ABS(SIN(2*PI()*MOD(Calculator!$B$37/Calculator!$F$14,1)))*IF(MOD(Calculator!$B$37/Calculator!$F$14,1)&lt;0.5,-1,1))^2)),2))</f>
        <v>—</v>
      </c>
      <c r="HQ54" s="253" t="n">
        <f aca="false">IF(OR(Calculator!$E$15&lt;&gt;"YES",Calculator!$B$37&lt;Calculator!$G$15),"—",ROUND((1+SQRT(((50*POWER(80,POWER(COS(PI()*MOD(Calculator!$B$37/Calculator!$F$15,1)),2))+MIN(500,MAX(30,100*EXP(-0.3*'VSWR Calculator'!$C$24)*(1+3*ABS(MOD('VSWR Calculator'!$C$23/Calculator!$F$15/2,1)-0.5))))/'VSWR Calculator'!$C$25)-$C54)^2+(1500*ABS(SIN(2*PI()*MOD(Calculator!$B$37/Calculator!$F$15,1)))*IF(MOD(Calculator!$B$37/Calculator!$F$15,1)&lt;0.5,-1,1))^2)/SQRT(((50*POWER(80,POWER(COS(PI()*MOD(Calculator!$B$37/Calculator!$F$15,1)),2))+MIN(500,MAX(30,100*EXP(-0.3*'VSWR Calculator'!$C$24)*(1+3*ABS(MOD('VSWR Calculator'!$C$23/Calculator!$F$15/2,1)-0.5))))/'VSWR Calculator'!$C$25)+$C54)^2+(1500*ABS(SIN(2*PI()*MOD(Calculator!$B$37/Calculator!$F$15,1)))*IF(MOD(Calculator!$B$37/Calculator!$F$15,1)&lt;0.5,-1,1))^2))/(1-SQRT(((50*POWER(80,POWER(COS(PI()*MOD(Calculator!$B$37/Calculator!$F$15,1)),2))+MIN(500,MAX(30,100*EXP(-0.3*'VSWR Calculator'!$C$24)*(1+3*ABS(MOD('VSWR Calculator'!$C$23/Calculator!$F$15/2,1)-0.5))))/'VSWR Calculator'!$C$25)-$C54)^2+(1500*ABS(SIN(2*PI()*MOD(Calculator!$B$37/Calculator!$F$15,1)))*IF(MOD(Calculator!$B$37/Calculator!$F$15,1)&lt;0.5,-1,1))^2)/SQRT(((50*POWER(80,POWER(COS(PI()*MOD(Calculator!$B$37/Calculator!$F$15,1)),2))+MIN(500,MAX(30,100*EXP(-0.3*'VSWR Calculator'!$C$24)*(1+3*ABS(MOD('VSWR Calculator'!$C$23/Calculator!$F$15/2,1)-0.5))))/'VSWR Calculator'!$C$25)+$C54)^2+(1500*ABS(SIN(2*PI()*MOD(Calculator!$B$37/Calculator!$F$15,1)))*IF(MOD(Calculator!$B$37/Calculator!$F$15,1)&lt;0.5,-1,1))^2)),2))</f>
        <v>2.95</v>
      </c>
      <c r="HR54" s="253" t="str">
        <f aca="false">IF(OR(Calculator!$E$16&lt;&gt;"YES",Calculator!$B$37&lt;Calculator!$G$16),"—",ROUND((1+SQRT(((50*POWER(80,POWER(COS(PI()*MOD(Calculator!$B$37/Calculator!$F$16,1)),2))+MIN(500,MAX(30,100*EXP(-0.3*'VSWR Calculator'!$C$24)*(1+3*ABS(MOD('VSWR Calculator'!$C$23/Calculator!$F$16/2,1)-0.5))))/'VSWR Calculator'!$C$25)-$C54)^2+(1500*ABS(SIN(2*PI()*MOD(Calculator!$B$37/Calculator!$F$16,1)))*IF(MOD(Calculator!$B$37/Calculator!$F$16,1)&lt;0.5,-1,1))^2)/SQRT(((50*POWER(80,POWER(COS(PI()*MOD(Calculator!$B$37/Calculator!$F$16,1)),2))+MIN(500,MAX(30,100*EXP(-0.3*'VSWR Calculator'!$C$24)*(1+3*ABS(MOD('VSWR Calculator'!$C$23/Calculator!$F$16/2,1)-0.5))))/'VSWR Calculator'!$C$25)+$C54)^2+(1500*ABS(SIN(2*PI()*MOD(Calculator!$B$37/Calculator!$F$16,1)))*IF(MOD(Calculator!$B$37/Calculator!$F$16,1)&lt;0.5,-1,1))^2))/(1-SQRT(((50*POWER(80,POWER(COS(PI()*MOD(Calculator!$B$37/Calculator!$F$16,1)),2))+MIN(500,MAX(30,100*EXP(-0.3*'VSWR Calculator'!$C$24)*(1+3*ABS(MOD('VSWR Calculator'!$C$23/Calculator!$F$16/2,1)-0.5))))/'VSWR Calculator'!$C$25)-$C54)^2+(1500*ABS(SIN(2*PI()*MOD(Calculator!$B$37/Calculator!$F$16,1)))*IF(MOD(Calculator!$B$37/Calculator!$F$16,1)&lt;0.5,-1,1))^2)/SQRT(((50*POWER(80,POWER(COS(PI()*MOD(Calculator!$B$37/Calculator!$F$16,1)),2))+MIN(500,MAX(30,100*EXP(-0.3*'VSWR Calculator'!$C$24)*(1+3*ABS(MOD('VSWR Calculator'!$C$23/Calculator!$F$16/2,1)-0.5))))/'VSWR Calculator'!$C$25)+$C54)^2+(1500*ABS(SIN(2*PI()*MOD(Calculator!$B$37/Calculator!$F$16,1)))*IF(MOD(Calculator!$B$37/Calculator!$F$16,1)&lt;0.5,-1,1))^2)),2))</f>
        <v>—</v>
      </c>
      <c r="HS54" s="253" t="n">
        <f aca="false">IF(OR(Calculator!$E$17&lt;&gt;"YES",Calculator!$B$37&lt;Calculator!$G$17),"—",ROUND((1+SQRT(((50*POWER(80,POWER(COS(PI()*MOD(Calculator!$B$37/Calculator!$F$17,1)),2))+MIN(500,MAX(30,100*EXP(-0.3*'VSWR Calculator'!$C$24)*(1+3*ABS(MOD('VSWR Calculator'!$C$23/Calculator!$F$17/2,1)-0.5))))/'VSWR Calculator'!$C$25)-$C54)^2+(1500*ABS(SIN(2*PI()*MOD(Calculator!$B$37/Calculator!$F$17,1)))*IF(MOD(Calculator!$B$37/Calculator!$F$17,1)&lt;0.5,-1,1))^2)/SQRT(((50*POWER(80,POWER(COS(PI()*MOD(Calculator!$B$37/Calculator!$F$17,1)),2))+MIN(500,MAX(30,100*EXP(-0.3*'VSWR Calculator'!$C$24)*(1+3*ABS(MOD('VSWR Calculator'!$C$23/Calculator!$F$17/2,1)-0.5))))/'VSWR Calculator'!$C$25)+$C54)^2+(1500*ABS(SIN(2*PI()*MOD(Calculator!$B$37/Calculator!$F$17,1)))*IF(MOD(Calculator!$B$37/Calculator!$F$17,1)&lt;0.5,-1,1))^2))/(1-SQRT(((50*POWER(80,POWER(COS(PI()*MOD(Calculator!$B$37/Calculator!$F$17,1)),2))+MIN(500,MAX(30,100*EXP(-0.3*'VSWR Calculator'!$C$24)*(1+3*ABS(MOD('VSWR Calculator'!$C$23/Calculator!$F$17/2,1)-0.5))))/'VSWR Calculator'!$C$25)-$C54)^2+(1500*ABS(SIN(2*PI()*MOD(Calculator!$B$37/Calculator!$F$17,1)))*IF(MOD(Calculator!$B$37/Calculator!$F$17,1)&lt;0.5,-1,1))^2)/SQRT(((50*POWER(80,POWER(COS(PI()*MOD(Calculator!$B$37/Calculator!$F$17,1)),2))+MIN(500,MAX(30,100*EXP(-0.3*'VSWR Calculator'!$C$24)*(1+3*ABS(MOD('VSWR Calculator'!$C$23/Calculator!$F$17/2,1)-0.5))))/'VSWR Calculator'!$C$25)+$C54)^2+(1500*ABS(SIN(2*PI()*MOD(Calculator!$B$37/Calculator!$F$17,1)))*IF(MOD(Calculator!$B$37/Calculator!$F$17,1)&lt;0.5,-1,1))^2)),2))</f>
        <v>12.76</v>
      </c>
      <c r="HT54" s="253" t="str">
        <f aca="false">IF(OR(Calculator!$E$18&lt;&gt;"YES",Calculator!$B$37&lt;Calculator!$G$18),"—",ROUND((1+SQRT(((50*POWER(80,POWER(COS(PI()*MOD(Calculator!$B$37/Calculator!$F$18,1)),2))+MIN(500,MAX(30,100*EXP(-0.3*'VSWR Calculator'!$C$24)*(1+3*ABS(MOD('VSWR Calculator'!$C$23/Calculator!$F$18/2,1)-0.5))))/'VSWR Calculator'!$C$25)-$C54)^2+(1500*ABS(SIN(2*PI()*MOD(Calculator!$B$37/Calculator!$F$18,1)))*IF(MOD(Calculator!$B$37/Calculator!$F$18,1)&lt;0.5,-1,1))^2)/SQRT(((50*POWER(80,POWER(COS(PI()*MOD(Calculator!$B$37/Calculator!$F$18,1)),2))+MIN(500,MAX(30,100*EXP(-0.3*'VSWR Calculator'!$C$24)*(1+3*ABS(MOD('VSWR Calculator'!$C$23/Calculator!$F$18/2,1)-0.5))))/'VSWR Calculator'!$C$25)+$C54)^2+(1500*ABS(SIN(2*PI()*MOD(Calculator!$B$37/Calculator!$F$18,1)))*IF(MOD(Calculator!$B$37/Calculator!$F$18,1)&lt;0.5,-1,1))^2))/(1-SQRT(((50*POWER(80,POWER(COS(PI()*MOD(Calculator!$B$37/Calculator!$F$18,1)),2))+MIN(500,MAX(30,100*EXP(-0.3*'VSWR Calculator'!$C$24)*(1+3*ABS(MOD('VSWR Calculator'!$C$23/Calculator!$F$18/2,1)-0.5))))/'VSWR Calculator'!$C$25)-$C54)^2+(1500*ABS(SIN(2*PI()*MOD(Calculator!$B$37/Calculator!$F$18,1)))*IF(MOD(Calculator!$B$37/Calculator!$F$18,1)&lt;0.5,-1,1))^2)/SQRT(((50*POWER(80,POWER(COS(PI()*MOD(Calculator!$B$37/Calculator!$F$18,1)),2))+MIN(500,MAX(30,100*EXP(-0.3*'VSWR Calculator'!$C$24)*(1+3*ABS(MOD('VSWR Calculator'!$C$23/Calculator!$F$18/2,1)-0.5))))/'VSWR Calculator'!$C$25)+$C54)^2+(1500*ABS(SIN(2*PI()*MOD(Calculator!$B$37/Calculator!$F$18,1)))*IF(MOD(Calculator!$B$37/Calculator!$F$18,1)&lt;0.5,-1,1))^2)),2))</f>
        <v>—</v>
      </c>
      <c r="HU54" s="253" t="str">
        <f aca="false">IF(OR(Calculator!$E$19&lt;&gt;"YES",Calculator!$B$37&lt;Calculator!$G$19),"—",ROUND((1+SQRT(((50*POWER(80,POWER(COS(PI()*MOD(Calculator!$B$37/Calculator!$F$19,1)),2))+MIN(500,MAX(30,100*EXP(-0.3*'VSWR Calculator'!$C$24)*(1+3*ABS(MOD('VSWR Calculator'!$C$23/Calculator!$F$19/2,1)-0.5))))/'VSWR Calculator'!$C$25)-$C54)^2+(1500*ABS(SIN(2*PI()*MOD(Calculator!$B$37/Calculator!$F$19,1)))*IF(MOD(Calculator!$B$37/Calculator!$F$19,1)&lt;0.5,-1,1))^2)/SQRT(((50*POWER(80,POWER(COS(PI()*MOD(Calculator!$B$37/Calculator!$F$19,1)),2))+MIN(500,MAX(30,100*EXP(-0.3*'VSWR Calculator'!$C$24)*(1+3*ABS(MOD('VSWR Calculator'!$C$23/Calculator!$F$19/2,1)-0.5))))/'VSWR Calculator'!$C$25)+$C54)^2+(1500*ABS(SIN(2*PI()*MOD(Calculator!$B$37/Calculator!$F$19,1)))*IF(MOD(Calculator!$B$37/Calculator!$F$19,1)&lt;0.5,-1,1))^2))/(1-SQRT(((50*POWER(80,POWER(COS(PI()*MOD(Calculator!$B$37/Calculator!$F$19,1)),2))+MIN(500,MAX(30,100*EXP(-0.3*'VSWR Calculator'!$C$24)*(1+3*ABS(MOD('VSWR Calculator'!$C$23/Calculator!$F$19/2,1)-0.5))))/'VSWR Calculator'!$C$25)-$C54)^2+(1500*ABS(SIN(2*PI()*MOD(Calculator!$B$37/Calculator!$F$19,1)))*IF(MOD(Calculator!$B$37/Calculator!$F$19,1)&lt;0.5,-1,1))^2)/SQRT(((50*POWER(80,POWER(COS(PI()*MOD(Calculator!$B$37/Calculator!$F$19,1)),2))+MIN(500,MAX(30,100*EXP(-0.3*'VSWR Calculator'!$C$24)*(1+3*ABS(MOD('VSWR Calculator'!$C$23/Calculator!$F$19/2,1)-0.5))))/'VSWR Calculator'!$C$25)+$C54)^2+(1500*ABS(SIN(2*PI()*MOD(Calculator!$B$37/Calculator!$F$19,1)))*IF(MOD(Calculator!$B$37/Calculator!$F$19,1)&lt;0.5,-1,1))^2)),2))</f>
        <v>—</v>
      </c>
      <c r="HV54" s="253" t="str">
        <f aca="false">IF(OR(Calculator!$E$20&lt;&gt;"YES",Calculator!$B$37&lt;Calculator!$G$20),"—",ROUND((1+SQRT(((50*POWER(80,POWER(COS(PI()*MOD(Calculator!$B$37/Calculator!$F$20,1)),2))+MIN(500,MAX(30,100*EXP(-0.3*'VSWR Calculator'!$C$24)*(1+3*ABS(MOD('VSWR Calculator'!$C$23/Calculator!$F$20/2,1)-0.5))))/'VSWR Calculator'!$C$25)-$C54)^2+(1500*ABS(SIN(2*PI()*MOD(Calculator!$B$37/Calculator!$F$20,1)))*IF(MOD(Calculator!$B$37/Calculator!$F$20,1)&lt;0.5,-1,1))^2)/SQRT(((50*POWER(80,POWER(COS(PI()*MOD(Calculator!$B$37/Calculator!$F$20,1)),2))+MIN(500,MAX(30,100*EXP(-0.3*'VSWR Calculator'!$C$24)*(1+3*ABS(MOD('VSWR Calculator'!$C$23/Calculator!$F$20/2,1)-0.5))))/'VSWR Calculator'!$C$25)+$C54)^2+(1500*ABS(SIN(2*PI()*MOD(Calculator!$B$37/Calculator!$F$20,1)))*IF(MOD(Calculator!$B$37/Calculator!$F$20,1)&lt;0.5,-1,1))^2))/(1-SQRT(((50*POWER(80,POWER(COS(PI()*MOD(Calculator!$B$37/Calculator!$F$20,1)),2))+MIN(500,MAX(30,100*EXP(-0.3*'VSWR Calculator'!$C$24)*(1+3*ABS(MOD('VSWR Calculator'!$C$23/Calculator!$F$20/2,1)-0.5))))/'VSWR Calculator'!$C$25)-$C54)^2+(1500*ABS(SIN(2*PI()*MOD(Calculator!$B$37/Calculator!$F$20,1)))*IF(MOD(Calculator!$B$37/Calculator!$F$20,1)&lt;0.5,-1,1))^2)/SQRT(((50*POWER(80,POWER(COS(PI()*MOD(Calculator!$B$37/Calculator!$F$20,1)),2))+MIN(500,MAX(30,100*EXP(-0.3*'VSWR Calculator'!$C$24)*(1+3*ABS(MOD('VSWR Calculator'!$C$23/Calculator!$F$20/2,1)-0.5))))/'VSWR Calculator'!$C$25)+$C54)^2+(1500*ABS(SIN(2*PI()*MOD(Calculator!$B$37/Calculator!$F$20,1)))*IF(MOD(Calculator!$B$37/Calculator!$F$20,1)&lt;0.5,-1,1))^2)),2))</f>
        <v>—</v>
      </c>
      <c r="HW54" s="253" t="str">
        <f aca="false">IF(OR(Calculator!$E$21&lt;&gt;"YES",Calculator!$B$37&lt;Calculator!$G$21),"—",ROUND((1+SQRT(((50*POWER(80,POWER(COS(PI()*MOD(Calculator!$B$37/Calculator!$F$21,1)),2))+MIN(500,MAX(30,100*EXP(-0.3*'VSWR Calculator'!$C$24)*(1+3*ABS(MOD('VSWR Calculator'!$C$23/Calculator!$F$21/2,1)-0.5))))/'VSWR Calculator'!$C$25)-$C54)^2+(1500*ABS(SIN(2*PI()*MOD(Calculator!$B$37/Calculator!$F$21,1)))*IF(MOD(Calculator!$B$37/Calculator!$F$21,1)&lt;0.5,-1,1))^2)/SQRT(((50*POWER(80,POWER(COS(PI()*MOD(Calculator!$B$37/Calculator!$F$21,1)),2))+MIN(500,MAX(30,100*EXP(-0.3*'VSWR Calculator'!$C$24)*(1+3*ABS(MOD('VSWR Calculator'!$C$23/Calculator!$F$21/2,1)-0.5))))/'VSWR Calculator'!$C$25)+$C54)^2+(1500*ABS(SIN(2*PI()*MOD(Calculator!$B$37/Calculator!$F$21,1)))*IF(MOD(Calculator!$B$37/Calculator!$F$21,1)&lt;0.5,-1,1))^2))/(1-SQRT(((50*POWER(80,POWER(COS(PI()*MOD(Calculator!$B$37/Calculator!$F$21,1)),2))+MIN(500,MAX(30,100*EXP(-0.3*'VSWR Calculator'!$C$24)*(1+3*ABS(MOD('VSWR Calculator'!$C$23/Calculator!$F$21/2,1)-0.5))))/'VSWR Calculator'!$C$25)-$C54)^2+(1500*ABS(SIN(2*PI()*MOD(Calculator!$B$37/Calculator!$F$21,1)))*IF(MOD(Calculator!$B$37/Calculator!$F$21,1)&lt;0.5,-1,1))^2)/SQRT(((50*POWER(80,POWER(COS(PI()*MOD(Calculator!$B$37/Calculator!$F$21,1)),2))+MIN(500,MAX(30,100*EXP(-0.3*'VSWR Calculator'!$C$24)*(1+3*ABS(MOD('VSWR Calculator'!$C$23/Calculator!$F$21/2,1)-0.5))))/'VSWR Calculator'!$C$25)+$C54)^2+(1500*ABS(SIN(2*PI()*MOD(Calculator!$B$37/Calculator!$F$21,1)))*IF(MOD(Calculator!$B$37/Calculator!$F$21,1)&lt;0.5,-1,1))^2)),2))</f>
        <v>—</v>
      </c>
      <c r="HX54" s="253" t="str">
        <f aca="false">IF(OR(Calculator!$E$22&lt;&gt;"YES",Calculator!$B$37&lt;Calculator!$G$22),"—",ROUND((1+SQRT(((50*POWER(80,POWER(COS(PI()*MOD(Calculator!$B$37/Calculator!$F$22,1)),2))+MIN(500,MAX(30,100*EXP(-0.3*'VSWR Calculator'!$C$24)*(1+3*ABS(MOD('VSWR Calculator'!$C$23/Calculator!$F$22/2,1)-0.5))))/'VSWR Calculator'!$C$25)-$C54)^2+(1500*ABS(SIN(2*PI()*MOD(Calculator!$B$37/Calculator!$F$22,1)))*IF(MOD(Calculator!$B$37/Calculator!$F$22,1)&lt;0.5,-1,1))^2)/SQRT(((50*POWER(80,POWER(COS(PI()*MOD(Calculator!$B$37/Calculator!$F$22,1)),2))+MIN(500,MAX(30,100*EXP(-0.3*'VSWR Calculator'!$C$24)*(1+3*ABS(MOD('VSWR Calculator'!$C$23/Calculator!$F$22/2,1)-0.5))))/'VSWR Calculator'!$C$25)+$C54)^2+(1500*ABS(SIN(2*PI()*MOD(Calculator!$B$37/Calculator!$F$22,1)))*IF(MOD(Calculator!$B$37/Calculator!$F$22,1)&lt;0.5,-1,1))^2))/(1-SQRT(((50*POWER(80,POWER(COS(PI()*MOD(Calculator!$B$37/Calculator!$F$22,1)),2))+MIN(500,MAX(30,100*EXP(-0.3*'VSWR Calculator'!$C$24)*(1+3*ABS(MOD('VSWR Calculator'!$C$23/Calculator!$F$22/2,1)-0.5))))/'VSWR Calculator'!$C$25)-$C54)^2+(1500*ABS(SIN(2*PI()*MOD(Calculator!$B$37/Calculator!$F$22,1)))*IF(MOD(Calculator!$B$37/Calculator!$F$22,1)&lt;0.5,-1,1))^2)/SQRT(((50*POWER(80,POWER(COS(PI()*MOD(Calculator!$B$37/Calculator!$F$22,1)),2))+MIN(500,MAX(30,100*EXP(-0.3*'VSWR Calculator'!$C$24)*(1+3*ABS(MOD('VSWR Calculator'!$C$23/Calculator!$F$22/2,1)-0.5))))/'VSWR Calculator'!$C$25)+$C54)^2+(1500*ABS(SIN(2*PI()*MOD(Calculator!$B$37/Calculator!$F$22,1)))*IF(MOD(Calculator!$B$37/Calculator!$F$22,1)&lt;0.5,-1,1))^2)),2))</f>
        <v>—</v>
      </c>
      <c r="HY54" s="253" t="n">
        <f aca="false">IFERROR(ROUND((IF(ISNUMBER(HN54),HN54,0)+IF(ISNUMBER(HO54),HO54,0)+IF(ISNUMBER(HP54),HP54,0)+IF(ISNUMBER(HQ54),HQ54,0)+IF(ISNUMBER(HR54),HR54,0)+IF(ISNUMBER(HS54),HS54,0)+IF(ISNUMBER(HT54),HT54,0)+IF(ISNUMBER(HU54),HU54,0)+IF(ISNUMBER(HV54),HV54,0)+IF(ISNUMBER(HW54),HW54,0)+IF(ISNUMBER(HX54),HX54,0))/(IF(ISNUMBER(HN54),1,0)+IF(ISNUMBER(HO54),1,0)+IF(ISNUMBER(HP54),1,0)+IF(ISNUMBER(HQ54),1,0)+IF(ISNUMBER(HR54),1,0)+IF(ISNUMBER(HS54),1,0)+IF(ISNUMBER(HT54),1,0)+IF(ISNUMBER(HU54),1,0)+IF(ISNUMBER(HV54),1,0)+IF(ISNUMBER(HW54),1,0)+IF(ISNUMBER(HX54),1,0)),4),"")</f>
        <v>7.855</v>
      </c>
      <c r="HZ54" s="253" t="str">
        <f aca="false">IF(OR(Calculator!$E$12&lt;&gt;"YES",Calculator!$B$38&lt;Calculator!$G$12),"—",ROUND((1+SQRT(((50*POWER(80,POWER(COS(PI()*MOD(Calculator!$B$38/Calculator!$F$12,1)),2))+MIN(500,MAX(30,100*EXP(-0.3*'VSWR Calculator'!$C$24)*(1+3*ABS(MOD('VSWR Calculator'!$C$23/Calculator!$F$12/2,1)-0.5))))/'VSWR Calculator'!$C$25)-$C54)^2+(1500*ABS(SIN(2*PI()*MOD(Calculator!$B$38/Calculator!$F$12,1)))*IF(MOD(Calculator!$B$38/Calculator!$F$12,1)&lt;0.5,-1,1))^2)/SQRT(((50*POWER(80,POWER(COS(PI()*MOD(Calculator!$B$38/Calculator!$F$12,1)),2))+MIN(500,MAX(30,100*EXP(-0.3*'VSWR Calculator'!$C$24)*(1+3*ABS(MOD('VSWR Calculator'!$C$23/Calculator!$F$12/2,1)-0.5))))/'VSWR Calculator'!$C$25)+$C54)^2+(1500*ABS(SIN(2*PI()*MOD(Calculator!$B$38/Calculator!$F$12,1)))*IF(MOD(Calculator!$B$38/Calculator!$F$12,1)&lt;0.5,-1,1))^2))/(1-SQRT(((50*POWER(80,POWER(COS(PI()*MOD(Calculator!$B$38/Calculator!$F$12,1)),2))+MIN(500,MAX(30,100*EXP(-0.3*'VSWR Calculator'!$C$24)*(1+3*ABS(MOD('VSWR Calculator'!$C$23/Calculator!$F$12/2,1)-0.5))))/'VSWR Calculator'!$C$25)-$C54)^2+(1500*ABS(SIN(2*PI()*MOD(Calculator!$B$38/Calculator!$F$12,1)))*IF(MOD(Calculator!$B$38/Calculator!$F$12,1)&lt;0.5,-1,1))^2)/SQRT(((50*POWER(80,POWER(COS(PI()*MOD(Calculator!$B$38/Calculator!$F$12,1)),2))+MIN(500,MAX(30,100*EXP(-0.3*'VSWR Calculator'!$C$24)*(1+3*ABS(MOD('VSWR Calculator'!$C$23/Calculator!$F$12/2,1)-0.5))))/'VSWR Calculator'!$C$25)+$C54)^2+(1500*ABS(SIN(2*PI()*MOD(Calculator!$B$38/Calculator!$F$12,1)))*IF(MOD(Calculator!$B$38/Calculator!$F$12,1)&lt;0.5,-1,1))^2)),2))</f>
        <v>—</v>
      </c>
      <c r="IA54" s="253" t="str">
        <f aca="false">IF(OR(Calculator!$E$13&lt;&gt;"YES",Calculator!$B$38&lt;Calculator!$G$13),"—",ROUND((1+SQRT(((50*POWER(80,POWER(COS(PI()*MOD(Calculator!$B$38/Calculator!$F$13,1)),2))+MIN(500,MAX(30,100*EXP(-0.3*'VSWR Calculator'!$C$24)*(1+3*ABS(MOD('VSWR Calculator'!$C$23/Calculator!$F$13/2,1)-0.5))))/'VSWR Calculator'!$C$25)-$C54)^2+(1500*ABS(SIN(2*PI()*MOD(Calculator!$B$38/Calculator!$F$13,1)))*IF(MOD(Calculator!$B$38/Calculator!$F$13,1)&lt;0.5,-1,1))^2)/SQRT(((50*POWER(80,POWER(COS(PI()*MOD(Calculator!$B$38/Calculator!$F$13,1)),2))+MIN(500,MAX(30,100*EXP(-0.3*'VSWR Calculator'!$C$24)*(1+3*ABS(MOD('VSWR Calculator'!$C$23/Calculator!$F$13/2,1)-0.5))))/'VSWR Calculator'!$C$25)+$C54)^2+(1500*ABS(SIN(2*PI()*MOD(Calculator!$B$38/Calculator!$F$13,1)))*IF(MOD(Calculator!$B$38/Calculator!$F$13,1)&lt;0.5,-1,1))^2))/(1-SQRT(((50*POWER(80,POWER(COS(PI()*MOD(Calculator!$B$38/Calculator!$F$13,1)),2))+MIN(500,MAX(30,100*EXP(-0.3*'VSWR Calculator'!$C$24)*(1+3*ABS(MOD('VSWR Calculator'!$C$23/Calculator!$F$13/2,1)-0.5))))/'VSWR Calculator'!$C$25)-$C54)^2+(1500*ABS(SIN(2*PI()*MOD(Calculator!$B$38/Calculator!$F$13,1)))*IF(MOD(Calculator!$B$38/Calculator!$F$13,1)&lt;0.5,-1,1))^2)/SQRT(((50*POWER(80,POWER(COS(PI()*MOD(Calculator!$B$38/Calculator!$F$13,1)),2))+MIN(500,MAX(30,100*EXP(-0.3*'VSWR Calculator'!$C$24)*(1+3*ABS(MOD('VSWR Calculator'!$C$23/Calculator!$F$13/2,1)-0.5))))/'VSWR Calculator'!$C$25)+$C54)^2+(1500*ABS(SIN(2*PI()*MOD(Calculator!$B$38/Calculator!$F$13,1)))*IF(MOD(Calculator!$B$38/Calculator!$F$13,1)&lt;0.5,-1,1))^2)),2))</f>
        <v>—</v>
      </c>
      <c r="IB54" s="253" t="str">
        <f aca="false">IF(OR(Calculator!$E$14&lt;&gt;"YES",Calculator!$B$38&lt;Calculator!$G$14),"—",ROUND((1+SQRT(((50*POWER(80,POWER(COS(PI()*MOD(Calculator!$B$38/Calculator!$F$14,1)),2))+MIN(500,MAX(30,100*EXP(-0.3*'VSWR Calculator'!$C$24)*(1+3*ABS(MOD('VSWR Calculator'!$C$23/Calculator!$F$14/2,1)-0.5))))/'VSWR Calculator'!$C$25)-$C54)^2+(1500*ABS(SIN(2*PI()*MOD(Calculator!$B$38/Calculator!$F$14,1)))*IF(MOD(Calculator!$B$38/Calculator!$F$14,1)&lt;0.5,-1,1))^2)/SQRT(((50*POWER(80,POWER(COS(PI()*MOD(Calculator!$B$38/Calculator!$F$14,1)),2))+MIN(500,MAX(30,100*EXP(-0.3*'VSWR Calculator'!$C$24)*(1+3*ABS(MOD('VSWR Calculator'!$C$23/Calculator!$F$14/2,1)-0.5))))/'VSWR Calculator'!$C$25)+$C54)^2+(1500*ABS(SIN(2*PI()*MOD(Calculator!$B$38/Calculator!$F$14,1)))*IF(MOD(Calculator!$B$38/Calculator!$F$14,1)&lt;0.5,-1,1))^2))/(1-SQRT(((50*POWER(80,POWER(COS(PI()*MOD(Calculator!$B$38/Calculator!$F$14,1)),2))+MIN(500,MAX(30,100*EXP(-0.3*'VSWR Calculator'!$C$24)*(1+3*ABS(MOD('VSWR Calculator'!$C$23/Calculator!$F$14/2,1)-0.5))))/'VSWR Calculator'!$C$25)-$C54)^2+(1500*ABS(SIN(2*PI()*MOD(Calculator!$B$38/Calculator!$F$14,1)))*IF(MOD(Calculator!$B$38/Calculator!$F$14,1)&lt;0.5,-1,1))^2)/SQRT(((50*POWER(80,POWER(COS(PI()*MOD(Calculator!$B$38/Calculator!$F$14,1)),2))+MIN(500,MAX(30,100*EXP(-0.3*'VSWR Calculator'!$C$24)*(1+3*ABS(MOD('VSWR Calculator'!$C$23/Calculator!$F$14/2,1)-0.5))))/'VSWR Calculator'!$C$25)+$C54)^2+(1500*ABS(SIN(2*PI()*MOD(Calculator!$B$38/Calculator!$F$14,1)))*IF(MOD(Calculator!$B$38/Calculator!$F$14,1)&lt;0.5,-1,1))^2)),2))</f>
        <v>—</v>
      </c>
      <c r="IC54" s="253" t="n">
        <f aca="false">IF(OR(Calculator!$E$15&lt;&gt;"YES",Calculator!$B$38&lt;Calculator!$G$15),"—",ROUND((1+SQRT(((50*POWER(80,POWER(COS(PI()*MOD(Calculator!$B$38/Calculator!$F$15,1)),2))+MIN(500,MAX(30,100*EXP(-0.3*'VSWR Calculator'!$C$24)*(1+3*ABS(MOD('VSWR Calculator'!$C$23/Calculator!$F$15/2,1)-0.5))))/'VSWR Calculator'!$C$25)-$C54)^2+(1500*ABS(SIN(2*PI()*MOD(Calculator!$B$38/Calculator!$F$15,1)))*IF(MOD(Calculator!$B$38/Calculator!$F$15,1)&lt;0.5,-1,1))^2)/SQRT(((50*POWER(80,POWER(COS(PI()*MOD(Calculator!$B$38/Calculator!$F$15,1)),2))+MIN(500,MAX(30,100*EXP(-0.3*'VSWR Calculator'!$C$24)*(1+3*ABS(MOD('VSWR Calculator'!$C$23/Calculator!$F$15/2,1)-0.5))))/'VSWR Calculator'!$C$25)+$C54)^2+(1500*ABS(SIN(2*PI()*MOD(Calculator!$B$38/Calculator!$F$15,1)))*IF(MOD(Calculator!$B$38/Calculator!$F$15,1)&lt;0.5,-1,1))^2))/(1-SQRT(((50*POWER(80,POWER(COS(PI()*MOD(Calculator!$B$38/Calculator!$F$15,1)),2))+MIN(500,MAX(30,100*EXP(-0.3*'VSWR Calculator'!$C$24)*(1+3*ABS(MOD('VSWR Calculator'!$C$23/Calculator!$F$15/2,1)-0.5))))/'VSWR Calculator'!$C$25)-$C54)^2+(1500*ABS(SIN(2*PI()*MOD(Calculator!$B$38/Calculator!$F$15,1)))*IF(MOD(Calculator!$B$38/Calculator!$F$15,1)&lt;0.5,-1,1))^2)/SQRT(((50*POWER(80,POWER(COS(PI()*MOD(Calculator!$B$38/Calculator!$F$15,1)),2))+MIN(500,MAX(30,100*EXP(-0.3*'VSWR Calculator'!$C$24)*(1+3*ABS(MOD('VSWR Calculator'!$C$23/Calculator!$F$15/2,1)-0.5))))/'VSWR Calculator'!$C$25)+$C54)^2+(1500*ABS(SIN(2*PI()*MOD(Calculator!$B$38/Calculator!$F$15,1)))*IF(MOD(Calculator!$B$38/Calculator!$F$15,1)&lt;0.5,-1,1))^2)),2))</f>
        <v>2.86</v>
      </c>
      <c r="ID54" s="253" t="str">
        <f aca="false">IF(OR(Calculator!$E$16&lt;&gt;"YES",Calculator!$B$38&lt;Calculator!$G$16),"—",ROUND((1+SQRT(((50*POWER(80,POWER(COS(PI()*MOD(Calculator!$B$38/Calculator!$F$16,1)),2))+MIN(500,MAX(30,100*EXP(-0.3*'VSWR Calculator'!$C$24)*(1+3*ABS(MOD('VSWR Calculator'!$C$23/Calculator!$F$16/2,1)-0.5))))/'VSWR Calculator'!$C$25)-$C54)^2+(1500*ABS(SIN(2*PI()*MOD(Calculator!$B$38/Calculator!$F$16,1)))*IF(MOD(Calculator!$B$38/Calculator!$F$16,1)&lt;0.5,-1,1))^2)/SQRT(((50*POWER(80,POWER(COS(PI()*MOD(Calculator!$B$38/Calculator!$F$16,1)),2))+MIN(500,MAX(30,100*EXP(-0.3*'VSWR Calculator'!$C$24)*(1+3*ABS(MOD('VSWR Calculator'!$C$23/Calculator!$F$16/2,1)-0.5))))/'VSWR Calculator'!$C$25)+$C54)^2+(1500*ABS(SIN(2*PI()*MOD(Calculator!$B$38/Calculator!$F$16,1)))*IF(MOD(Calculator!$B$38/Calculator!$F$16,1)&lt;0.5,-1,1))^2))/(1-SQRT(((50*POWER(80,POWER(COS(PI()*MOD(Calculator!$B$38/Calculator!$F$16,1)),2))+MIN(500,MAX(30,100*EXP(-0.3*'VSWR Calculator'!$C$24)*(1+3*ABS(MOD('VSWR Calculator'!$C$23/Calculator!$F$16/2,1)-0.5))))/'VSWR Calculator'!$C$25)-$C54)^2+(1500*ABS(SIN(2*PI()*MOD(Calculator!$B$38/Calculator!$F$16,1)))*IF(MOD(Calculator!$B$38/Calculator!$F$16,1)&lt;0.5,-1,1))^2)/SQRT(((50*POWER(80,POWER(COS(PI()*MOD(Calculator!$B$38/Calculator!$F$16,1)),2))+MIN(500,MAX(30,100*EXP(-0.3*'VSWR Calculator'!$C$24)*(1+3*ABS(MOD('VSWR Calculator'!$C$23/Calculator!$F$16/2,1)-0.5))))/'VSWR Calculator'!$C$25)+$C54)^2+(1500*ABS(SIN(2*PI()*MOD(Calculator!$B$38/Calculator!$F$16,1)))*IF(MOD(Calculator!$B$38/Calculator!$F$16,1)&lt;0.5,-1,1))^2)),2))</f>
        <v>—</v>
      </c>
      <c r="IE54" s="253" t="n">
        <f aca="false">IF(OR(Calculator!$E$17&lt;&gt;"YES",Calculator!$B$38&lt;Calculator!$G$17),"—",ROUND((1+SQRT(((50*POWER(80,POWER(COS(PI()*MOD(Calculator!$B$38/Calculator!$F$17,1)),2))+MIN(500,MAX(30,100*EXP(-0.3*'VSWR Calculator'!$C$24)*(1+3*ABS(MOD('VSWR Calculator'!$C$23/Calculator!$F$17/2,1)-0.5))))/'VSWR Calculator'!$C$25)-$C54)^2+(1500*ABS(SIN(2*PI()*MOD(Calculator!$B$38/Calculator!$F$17,1)))*IF(MOD(Calculator!$B$38/Calculator!$F$17,1)&lt;0.5,-1,1))^2)/SQRT(((50*POWER(80,POWER(COS(PI()*MOD(Calculator!$B$38/Calculator!$F$17,1)),2))+MIN(500,MAX(30,100*EXP(-0.3*'VSWR Calculator'!$C$24)*(1+3*ABS(MOD('VSWR Calculator'!$C$23/Calculator!$F$17/2,1)-0.5))))/'VSWR Calculator'!$C$25)+$C54)^2+(1500*ABS(SIN(2*PI()*MOD(Calculator!$B$38/Calculator!$F$17,1)))*IF(MOD(Calculator!$B$38/Calculator!$F$17,1)&lt;0.5,-1,1))^2))/(1-SQRT(((50*POWER(80,POWER(COS(PI()*MOD(Calculator!$B$38/Calculator!$F$17,1)),2))+MIN(500,MAX(30,100*EXP(-0.3*'VSWR Calculator'!$C$24)*(1+3*ABS(MOD('VSWR Calculator'!$C$23/Calculator!$F$17/2,1)-0.5))))/'VSWR Calculator'!$C$25)-$C54)^2+(1500*ABS(SIN(2*PI()*MOD(Calculator!$B$38/Calculator!$F$17,1)))*IF(MOD(Calculator!$B$38/Calculator!$F$17,1)&lt;0.5,-1,1))^2)/SQRT(((50*POWER(80,POWER(COS(PI()*MOD(Calculator!$B$38/Calculator!$F$17,1)),2))+MIN(500,MAX(30,100*EXP(-0.3*'VSWR Calculator'!$C$24)*(1+3*ABS(MOD('VSWR Calculator'!$C$23/Calculator!$F$17/2,1)-0.5))))/'VSWR Calculator'!$C$25)+$C54)^2+(1500*ABS(SIN(2*PI()*MOD(Calculator!$B$38/Calculator!$F$17,1)))*IF(MOD(Calculator!$B$38/Calculator!$F$17,1)&lt;0.5,-1,1))^2)),2))</f>
        <v>14.72</v>
      </c>
      <c r="IF54" s="253" t="str">
        <f aca="false">IF(OR(Calculator!$E$18&lt;&gt;"YES",Calculator!$B$38&lt;Calculator!$G$18),"—",ROUND((1+SQRT(((50*POWER(80,POWER(COS(PI()*MOD(Calculator!$B$38/Calculator!$F$18,1)),2))+MIN(500,MAX(30,100*EXP(-0.3*'VSWR Calculator'!$C$24)*(1+3*ABS(MOD('VSWR Calculator'!$C$23/Calculator!$F$18/2,1)-0.5))))/'VSWR Calculator'!$C$25)-$C54)^2+(1500*ABS(SIN(2*PI()*MOD(Calculator!$B$38/Calculator!$F$18,1)))*IF(MOD(Calculator!$B$38/Calculator!$F$18,1)&lt;0.5,-1,1))^2)/SQRT(((50*POWER(80,POWER(COS(PI()*MOD(Calculator!$B$38/Calculator!$F$18,1)),2))+MIN(500,MAX(30,100*EXP(-0.3*'VSWR Calculator'!$C$24)*(1+3*ABS(MOD('VSWR Calculator'!$C$23/Calculator!$F$18/2,1)-0.5))))/'VSWR Calculator'!$C$25)+$C54)^2+(1500*ABS(SIN(2*PI()*MOD(Calculator!$B$38/Calculator!$F$18,1)))*IF(MOD(Calculator!$B$38/Calculator!$F$18,1)&lt;0.5,-1,1))^2))/(1-SQRT(((50*POWER(80,POWER(COS(PI()*MOD(Calculator!$B$38/Calculator!$F$18,1)),2))+MIN(500,MAX(30,100*EXP(-0.3*'VSWR Calculator'!$C$24)*(1+3*ABS(MOD('VSWR Calculator'!$C$23/Calculator!$F$18/2,1)-0.5))))/'VSWR Calculator'!$C$25)-$C54)^2+(1500*ABS(SIN(2*PI()*MOD(Calculator!$B$38/Calculator!$F$18,1)))*IF(MOD(Calculator!$B$38/Calculator!$F$18,1)&lt;0.5,-1,1))^2)/SQRT(((50*POWER(80,POWER(COS(PI()*MOD(Calculator!$B$38/Calculator!$F$18,1)),2))+MIN(500,MAX(30,100*EXP(-0.3*'VSWR Calculator'!$C$24)*(1+3*ABS(MOD('VSWR Calculator'!$C$23/Calculator!$F$18/2,1)-0.5))))/'VSWR Calculator'!$C$25)+$C54)^2+(1500*ABS(SIN(2*PI()*MOD(Calculator!$B$38/Calculator!$F$18,1)))*IF(MOD(Calculator!$B$38/Calculator!$F$18,1)&lt;0.5,-1,1))^2)),2))</f>
        <v>—</v>
      </c>
      <c r="IG54" s="253" t="str">
        <f aca="false">IF(OR(Calculator!$E$19&lt;&gt;"YES",Calculator!$B$38&lt;Calculator!$G$19),"—",ROUND((1+SQRT(((50*POWER(80,POWER(COS(PI()*MOD(Calculator!$B$38/Calculator!$F$19,1)),2))+MIN(500,MAX(30,100*EXP(-0.3*'VSWR Calculator'!$C$24)*(1+3*ABS(MOD('VSWR Calculator'!$C$23/Calculator!$F$19/2,1)-0.5))))/'VSWR Calculator'!$C$25)-$C54)^2+(1500*ABS(SIN(2*PI()*MOD(Calculator!$B$38/Calculator!$F$19,1)))*IF(MOD(Calculator!$B$38/Calculator!$F$19,1)&lt;0.5,-1,1))^2)/SQRT(((50*POWER(80,POWER(COS(PI()*MOD(Calculator!$B$38/Calculator!$F$19,1)),2))+MIN(500,MAX(30,100*EXP(-0.3*'VSWR Calculator'!$C$24)*(1+3*ABS(MOD('VSWR Calculator'!$C$23/Calculator!$F$19/2,1)-0.5))))/'VSWR Calculator'!$C$25)+$C54)^2+(1500*ABS(SIN(2*PI()*MOD(Calculator!$B$38/Calculator!$F$19,1)))*IF(MOD(Calculator!$B$38/Calculator!$F$19,1)&lt;0.5,-1,1))^2))/(1-SQRT(((50*POWER(80,POWER(COS(PI()*MOD(Calculator!$B$38/Calculator!$F$19,1)),2))+MIN(500,MAX(30,100*EXP(-0.3*'VSWR Calculator'!$C$24)*(1+3*ABS(MOD('VSWR Calculator'!$C$23/Calculator!$F$19/2,1)-0.5))))/'VSWR Calculator'!$C$25)-$C54)^2+(1500*ABS(SIN(2*PI()*MOD(Calculator!$B$38/Calculator!$F$19,1)))*IF(MOD(Calculator!$B$38/Calculator!$F$19,1)&lt;0.5,-1,1))^2)/SQRT(((50*POWER(80,POWER(COS(PI()*MOD(Calculator!$B$38/Calculator!$F$19,1)),2))+MIN(500,MAX(30,100*EXP(-0.3*'VSWR Calculator'!$C$24)*(1+3*ABS(MOD('VSWR Calculator'!$C$23/Calculator!$F$19/2,1)-0.5))))/'VSWR Calculator'!$C$25)+$C54)^2+(1500*ABS(SIN(2*PI()*MOD(Calculator!$B$38/Calculator!$F$19,1)))*IF(MOD(Calculator!$B$38/Calculator!$F$19,1)&lt;0.5,-1,1))^2)),2))</f>
        <v>—</v>
      </c>
      <c r="IH54" s="253" t="str">
        <f aca="false">IF(OR(Calculator!$E$20&lt;&gt;"YES",Calculator!$B$38&lt;Calculator!$G$20),"—",ROUND((1+SQRT(((50*POWER(80,POWER(COS(PI()*MOD(Calculator!$B$38/Calculator!$F$20,1)),2))+MIN(500,MAX(30,100*EXP(-0.3*'VSWR Calculator'!$C$24)*(1+3*ABS(MOD('VSWR Calculator'!$C$23/Calculator!$F$20/2,1)-0.5))))/'VSWR Calculator'!$C$25)-$C54)^2+(1500*ABS(SIN(2*PI()*MOD(Calculator!$B$38/Calculator!$F$20,1)))*IF(MOD(Calculator!$B$38/Calculator!$F$20,1)&lt;0.5,-1,1))^2)/SQRT(((50*POWER(80,POWER(COS(PI()*MOD(Calculator!$B$38/Calculator!$F$20,1)),2))+MIN(500,MAX(30,100*EXP(-0.3*'VSWR Calculator'!$C$24)*(1+3*ABS(MOD('VSWR Calculator'!$C$23/Calculator!$F$20/2,1)-0.5))))/'VSWR Calculator'!$C$25)+$C54)^2+(1500*ABS(SIN(2*PI()*MOD(Calculator!$B$38/Calculator!$F$20,1)))*IF(MOD(Calculator!$B$38/Calculator!$F$20,1)&lt;0.5,-1,1))^2))/(1-SQRT(((50*POWER(80,POWER(COS(PI()*MOD(Calculator!$B$38/Calculator!$F$20,1)),2))+MIN(500,MAX(30,100*EXP(-0.3*'VSWR Calculator'!$C$24)*(1+3*ABS(MOD('VSWR Calculator'!$C$23/Calculator!$F$20/2,1)-0.5))))/'VSWR Calculator'!$C$25)-$C54)^2+(1500*ABS(SIN(2*PI()*MOD(Calculator!$B$38/Calculator!$F$20,1)))*IF(MOD(Calculator!$B$38/Calculator!$F$20,1)&lt;0.5,-1,1))^2)/SQRT(((50*POWER(80,POWER(COS(PI()*MOD(Calculator!$B$38/Calculator!$F$20,1)),2))+MIN(500,MAX(30,100*EXP(-0.3*'VSWR Calculator'!$C$24)*(1+3*ABS(MOD('VSWR Calculator'!$C$23/Calculator!$F$20/2,1)-0.5))))/'VSWR Calculator'!$C$25)+$C54)^2+(1500*ABS(SIN(2*PI()*MOD(Calculator!$B$38/Calculator!$F$20,1)))*IF(MOD(Calculator!$B$38/Calculator!$F$20,1)&lt;0.5,-1,1))^2)),2))</f>
        <v>—</v>
      </c>
      <c r="II54" s="253" t="str">
        <f aca="false">IF(OR(Calculator!$E$21&lt;&gt;"YES",Calculator!$B$38&lt;Calculator!$G$21),"—",ROUND((1+SQRT(((50*POWER(80,POWER(COS(PI()*MOD(Calculator!$B$38/Calculator!$F$21,1)),2))+MIN(500,MAX(30,100*EXP(-0.3*'VSWR Calculator'!$C$24)*(1+3*ABS(MOD('VSWR Calculator'!$C$23/Calculator!$F$21/2,1)-0.5))))/'VSWR Calculator'!$C$25)-$C54)^2+(1500*ABS(SIN(2*PI()*MOD(Calculator!$B$38/Calculator!$F$21,1)))*IF(MOD(Calculator!$B$38/Calculator!$F$21,1)&lt;0.5,-1,1))^2)/SQRT(((50*POWER(80,POWER(COS(PI()*MOD(Calculator!$B$38/Calculator!$F$21,1)),2))+MIN(500,MAX(30,100*EXP(-0.3*'VSWR Calculator'!$C$24)*(1+3*ABS(MOD('VSWR Calculator'!$C$23/Calculator!$F$21/2,1)-0.5))))/'VSWR Calculator'!$C$25)+$C54)^2+(1500*ABS(SIN(2*PI()*MOD(Calculator!$B$38/Calculator!$F$21,1)))*IF(MOD(Calculator!$B$38/Calculator!$F$21,1)&lt;0.5,-1,1))^2))/(1-SQRT(((50*POWER(80,POWER(COS(PI()*MOD(Calculator!$B$38/Calculator!$F$21,1)),2))+MIN(500,MAX(30,100*EXP(-0.3*'VSWR Calculator'!$C$24)*(1+3*ABS(MOD('VSWR Calculator'!$C$23/Calculator!$F$21/2,1)-0.5))))/'VSWR Calculator'!$C$25)-$C54)^2+(1500*ABS(SIN(2*PI()*MOD(Calculator!$B$38/Calculator!$F$21,1)))*IF(MOD(Calculator!$B$38/Calculator!$F$21,1)&lt;0.5,-1,1))^2)/SQRT(((50*POWER(80,POWER(COS(PI()*MOD(Calculator!$B$38/Calculator!$F$21,1)),2))+MIN(500,MAX(30,100*EXP(-0.3*'VSWR Calculator'!$C$24)*(1+3*ABS(MOD('VSWR Calculator'!$C$23/Calculator!$F$21/2,1)-0.5))))/'VSWR Calculator'!$C$25)+$C54)^2+(1500*ABS(SIN(2*PI()*MOD(Calculator!$B$38/Calculator!$F$21,1)))*IF(MOD(Calculator!$B$38/Calculator!$F$21,1)&lt;0.5,-1,1))^2)),2))</f>
        <v>—</v>
      </c>
      <c r="IJ54" s="253" t="str">
        <f aca="false">IF(OR(Calculator!$E$22&lt;&gt;"YES",Calculator!$B$38&lt;Calculator!$G$22),"—",ROUND((1+SQRT(((50*POWER(80,POWER(COS(PI()*MOD(Calculator!$B$38/Calculator!$F$22,1)),2))+MIN(500,MAX(30,100*EXP(-0.3*'VSWR Calculator'!$C$24)*(1+3*ABS(MOD('VSWR Calculator'!$C$23/Calculator!$F$22/2,1)-0.5))))/'VSWR Calculator'!$C$25)-$C54)^2+(1500*ABS(SIN(2*PI()*MOD(Calculator!$B$38/Calculator!$F$22,1)))*IF(MOD(Calculator!$B$38/Calculator!$F$22,1)&lt;0.5,-1,1))^2)/SQRT(((50*POWER(80,POWER(COS(PI()*MOD(Calculator!$B$38/Calculator!$F$22,1)),2))+MIN(500,MAX(30,100*EXP(-0.3*'VSWR Calculator'!$C$24)*(1+3*ABS(MOD('VSWR Calculator'!$C$23/Calculator!$F$22/2,1)-0.5))))/'VSWR Calculator'!$C$25)+$C54)^2+(1500*ABS(SIN(2*PI()*MOD(Calculator!$B$38/Calculator!$F$22,1)))*IF(MOD(Calculator!$B$38/Calculator!$F$22,1)&lt;0.5,-1,1))^2))/(1-SQRT(((50*POWER(80,POWER(COS(PI()*MOD(Calculator!$B$38/Calculator!$F$22,1)),2))+MIN(500,MAX(30,100*EXP(-0.3*'VSWR Calculator'!$C$24)*(1+3*ABS(MOD('VSWR Calculator'!$C$23/Calculator!$F$22/2,1)-0.5))))/'VSWR Calculator'!$C$25)-$C54)^2+(1500*ABS(SIN(2*PI()*MOD(Calculator!$B$38/Calculator!$F$22,1)))*IF(MOD(Calculator!$B$38/Calculator!$F$22,1)&lt;0.5,-1,1))^2)/SQRT(((50*POWER(80,POWER(COS(PI()*MOD(Calculator!$B$38/Calculator!$F$22,1)),2))+MIN(500,MAX(30,100*EXP(-0.3*'VSWR Calculator'!$C$24)*(1+3*ABS(MOD('VSWR Calculator'!$C$23/Calculator!$F$22/2,1)-0.5))))/'VSWR Calculator'!$C$25)+$C54)^2+(1500*ABS(SIN(2*PI()*MOD(Calculator!$B$38/Calculator!$F$22,1)))*IF(MOD(Calculator!$B$38/Calculator!$F$22,1)&lt;0.5,-1,1))^2)),2))</f>
        <v>—</v>
      </c>
      <c r="IK54" s="253" t="n">
        <f aca="false">IFERROR(ROUND((IF(ISNUMBER(HZ54),HZ54,0)+IF(ISNUMBER(IA54),IA54,0)+IF(ISNUMBER(IB54),IB54,0)+IF(ISNUMBER(IC54),IC54,0)+IF(ISNUMBER(ID54),ID54,0)+IF(ISNUMBER(IE54),IE54,0)+IF(ISNUMBER(IF54),IF54,0)+IF(ISNUMBER(IG54),IG54,0)+IF(ISNUMBER(IH54),IH54,0)+IF(ISNUMBER(II54),II54,0)+IF(ISNUMBER(IJ54),IJ54,0))/(IF(ISNUMBER(HZ54),1,0)+IF(ISNUMBER(IA54),1,0)+IF(ISNUMBER(IB54),1,0)+IF(ISNUMBER(IC54),1,0)+IF(ISNUMBER(ID54),1,0)+IF(ISNUMBER(IE54),1,0)+IF(ISNUMBER(IF54),1,0)+IF(ISNUMBER(IG54),1,0)+IF(ISNUMBER(IH54),1,0)+IF(ISNUMBER(II54),1,0)+IF(ISNUMBER(IJ54),1,0)),4),"")</f>
        <v>8.79</v>
      </c>
    </row>
    <row r="55" customFormat="false" ht="15" hidden="false" customHeight="true" outlineLevel="0" collapsed="false">
      <c r="A55" s="261" t="s">
        <v>497</v>
      </c>
      <c r="B55" s="261" t="s">
        <v>339</v>
      </c>
      <c r="C55" s="265" t="n">
        <v>1050</v>
      </c>
      <c r="D55" s="266" t="str">
        <f aca="false">IF(OR(Calculator!$E$12&lt;&gt;"YES",Calculator!$B$29&lt;Calculator!$G$12),"—",ROUND((1+SQRT(((50*POWER(80,POWER(COS(PI()*MOD(Calculator!$B$29/Calculator!$F$12,1)),2))-$C55)^2+(1500*ABS(SIN(2*PI()*MOD(Calculator!$B$29/Calculator!$F$12,1)))*IF(MOD(Calculator!$B$29/Calculator!$F$12,1)&lt;0.5,-1,1))^2)/((50*POWER(80,POWER(COS(PI()*MOD(Calculator!$B$29/Calculator!$F$12,1)),2))+$C55)^2+(1500*ABS(SIN(2*PI()*MOD(Calculator!$B$29/Calculator!$F$12,1)))*IF(MOD(Calculator!$B$29/Calculator!$F$12,1)&lt;0.5,-1,1))^2)))/(1-SQRT(((50*POWER(80,POWER(COS(PI()*MOD(Calculator!$B$29/Calculator!$F$12,1)),2))-$C55)^2+(1500*ABS(SIN(2*PI()*MOD(Calculator!$B$29/Calculator!$F$12,1)))*IF(MOD(Calculator!$B$29/Calculator!$F$12,1)&lt;0.5,-1,1))^2)/((50*POWER(80,POWER(COS(PI()*MOD(Calculator!$B$29/Calculator!$F$12,1)),2))+$C55)^2+(1500*ABS(SIN(2*PI()*MOD(Calculator!$B$29/Calculator!$F$12,1)))*IF(MOD(Calculator!$B$29/Calculator!$F$12,1)&lt;0.5,-1,1))^2))),2))</f>
        <v>—</v>
      </c>
      <c r="E55" s="266" t="str">
        <f aca="false">IF(OR(Calculator!$E$13&lt;&gt;"YES",Calculator!$B$29&lt;Calculator!$G$13),"—",ROUND((1+SQRT(((50*POWER(80,POWER(COS(PI()*MOD(Calculator!$B$29/Calculator!$F$13,1)),2))-$C55)^2+(1500*ABS(SIN(2*PI()*MOD(Calculator!$B$29/Calculator!$F$13,1)))*IF(MOD(Calculator!$B$29/Calculator!$F$13,1)&lt;0.5,-1,1))^2)/((50*POWER(80,POWER(COS(PI()*MOD(Calculator!$B$29/Calculator!$F$13,1)),2))+$C55)^2+(1500*ABS(SIN(2*PI()*MOD(Calculator!$B$29/Calculator!$F$13,1)))*IF(MOD(Calculator!$B$29/Calculator!$F$13,1)&lt;0.5,-1,1))^2)))/(1-SQRT(((50*POWER(80,POWER(COS(PI()*MOD(Calculator!$B$29/Calculator!$F$13,1)),2))-$C55)^2+(1500*ABS(SIN(2*PI()*MOD(Calculator!$B$29/Calculator!$F$13,1)))*IF(MOD(Calculator!$B$29/Calculator!$F$13,1)&lt;0.5,-1,1))^2)/((50*POWER(80,POWER(COS(PI()*MOD(Calculator!$B$29/Calculator!$F$13,1)),2))+$C55)^2+(1500*ABS(SIN(2*PI()*MOD(Calculator!$B$29/Calculator!$F$13,1)))*IF(MOD(Calculator!$B$29/Calculator!$F$13,1)&lt;0.5,-1,1))^2))),2))</f>
        <v>—</v>
      </c>
      <c r="F55" s="266" t="str">
        <f aca="false">IF(OR(Calculator!$E$14&lt;&gt;"YES",Calculator!$B$29&lt;Calculator!$G$14),"—",ROUND((1+SQRT(((50*POWER(80,POWER(COS(PI()*MOD(Calculator!$B$29/Calculator!$F$14,1)),2))-$C55)^2+(1500*ABS(SIN(2*PI()*MOD(Calculator!$B$29/Calculator!$F$14,1)))*IF(MOD(Calculator!$B$29/Calculator!$F$14,1)&lt;0.5,-1,1))^2)/((50*POWER(80,POWER(COS(PI()*MOD(Calculator!$B$29/Calculator!$F$14,1)),2))+$C55)^2+(1500*ABS(SIN(2*PI()*MOD(Calculator!$B$29/Calculator!$F$14,1)))*IF(MOD(Calculator!$B$29/Calculator!$F$14,1)&lt;0.5,-1,1))^2)))/(1-SQRT(((50*POWER(80,POWER(COS(PI()*MOD(Calculator!$B$29/Calculator!$F$14,1)),2))-$C55)^2+(1500*ABS(SIN(2*PI()*MOD(Calculator!$B$29/Calculator!$F$14,1)))*IF(MOD(Calculator!$B$29/Calculator!$F$14,1)&lt;0.5,-1,1))^2)/((50*POWER(80,POWER(COS(PI()*MOD(Calculator!$B$29/Calculator!$F$14,1)),2))+$C55)^2+(1500*ABS(SIN(2*PI()*MOD(Calculator!$B$29/Calculator!$F$14,1)))*IF(MOD(Calculator!$B$29/Calculator!$F$14,1)&lt;0.5,-1,1))^2))),2))</f>
        <v>—</v>
      </c>
      <c r="G55" s="266" t="n">
        <f aca="false">IF(OR(Calculator!$E$15&lt;&gt;"YES",Calculator!$B$29&lt;Calculator!$G$15),"—",ROUND((1+SQRT(((50*POWER(80,POWER(COS(PI()*MOD(Calculator!$B$29/Calculator!$F$15,1)),2))-$C55)^2+(1500*ABS(SIN(2*PI()*MOD(Calculator!$B$29/Calculator!$F$15,1)))*IF(MOD(Calculator!$B$29/Calculator!$F$15,1)&lt;0.5,-1,1))^2)/((50*POWER(80,POWER(COS(PI()*MOD(Calculator!$B$29/Calculator!$F$15,1)),2))+$C55)^2+(1500*ABS(SIN(2*PI()*MOD(Calculator!$B$29/Calculator!$F$15,1)))*IF(MOD(Calculator!$B$29/Calculator!$F$15,1)&lt;0.5,-1,1))^2)))/(1-SQRT(((50*POWER(80,POWER(COS(PI()*MOD(Calculator!$B$29/Calculator!$F$15,1)),2))-$C55)^2+(1500*ABS(SIN(2*PI()*MOD(Calculator!$B$29/Calculator!$F$15,1)))*IF(MOD(Calculator!$B$29/Calculator!$F$15,1)&lt;0.5,-1,1))^2)/((50*POWER(80,POWER(COS(PI()*MOD(Calculator!$B$29/Calculator!$F$15,1)),2))+$C55)^2+(1500*ABS(SIN(2*PI()*MOD(Calculator!$B$29/Calculator!$F$15,1)))*IF(MOD(Calculator!$B$29/Calculator!$F$15,1)&lt;0.5,-1,1))^2))),2))</f>
        <v>17.77</v>
      </c>
      <c r="H55" s="266" t="str">
        <f aca="false">IF(OR(Calculator!$E$16&lt;&gt;"YES",Calculator!$B$29&lt;Calculator!$G$16),"—",ROUND((1+SQRT(((50*POWER(80,POWER(COS(PI()*MOD(Calculator!$B$29/Calculator!$F$16,1)),2))-$C55)^2+(1500*ABS(SIN(2*PI()*MOD(Calculator!$B$29/Calculator!$F$16,1)))*IF(MOD(Calculator!$B$29/Calculator!$F$16,1)&lt;0.5,-1,1))^2)/((50*POWER(80,POWER(COS(PI()*MOD(Calculator!$B$29/Calculator!$F$16,1)),2))+$C55)^2+(1500*ABS(SIN(2*PI()*MOD(Calculator!$B$29/Calculator!$F$16,1)))*IF(MOD(Calculator!$B$29/Calculator!$F$16,1)&lt;0.5,-1,1))^2)))/(1-SQRT(((50*POWER(80,POWER(COS(PI()*MOD(Calculator!$B$29/Calculator!$F$16,1)),2))-$C55)^2+(1500*ABS(SIN(2*PI()*MOD(Calculator!$B$29/Calculator!$F$16,1)))*IF(MOD(Calculator!$B$29/Calculator!$F$16,1)&lt;0.5,-1,1))^2)/((50*POWER(80,POWER(COS(PI()*MOD(Calculator!$B$29/Calculator!$F$16,1)),2))+$C55)^2+(1500*ABS(SIN(2*PI()*MOD(Calculator!$B$29/Calculator!$F$16,1)))*IF(MOD(Calculator!$B$29/Calculator!$F$16,1)&lt;0.5,-1,1))^2))),2))</f>
        <v>—</v>
      </c>
      <c r="I55" s="266" t="n">
        <f aca="false">IF(OR(Calculator!$E$17&lt;&gt;"YES",Calculator!$B$29&lt;Calculator!$G$17),"—",ROUND((1+SQRT(((50*POWER(80,POWER(COS(PI()*MOD(Calculator!$B$29/Calculator!$F$17,1)),2))-$C55)^2+(1500*ABS(SIN(2*PI()*MOD(Calculator!$B$29/Calculator!$F$17,1)))*IF(MOD(Calculator!$B$29/Calculator!$F$17,1)&lt;0.5,-1,1))^2)/((50*POWER(80,POWER(COS(PI()*MOD(Calculator!$B$29/Calculator!$F$17,1)),2))+$C55)^2+(1500*ABS(SIN(2*PI()*MOD(Calculator!$B$29/Calculator!$F$17,1)))*IF(MOD(Calculator!$B$29/Calculator!$F$17,1)&lt;0.5,-1,1))^2)))/(1-SQRT(((50*POWER(80,POWER(COS(PI()*MOD(Calculator!$B$29/Calculator!$F$17,1)),2))-$C55)^2+(1500*ABS(SIN(2*PI()*MOD(Calculator!$B$29/Calculator!$F$17,1)))*IF(MOD(Calculator!$B$29/Calculator!$F$17,1)&lt;0.5,-1,1))^2)/((50*POWER(80,POWER(COS(PI()*MOD(Calculator!$B$29/Calculator!$F$17,1)),2))+$C55)^2+(1500*ABS(SIN(2*PI()*MOD(Calculator!$B$29/Calculator!$F$17,1)))*IF(MOD(Calculator!$B$29/Calculator!$F$17,1)&lt;0.5,-1,1))^2))),2))</f>
        <v>16.46</v>
      </c>
      <c r="J55" s="266" t="str">
        <f aca="false">IF(OR(Calculator!$E$18&lt;&gt;"YES",Calculator!$B$29&lt;Calculator!$G$18),"—",ROUND((1+SQRT(((50*POWER(80,POWER(COS(PI()*MOD(Calculator!$B$29/Calculator!$F$18,1)),2))-$C55)^2+(1500*ABS(SIN(2*PI()*MOD(Calculator!$B$29/Calculator!$F$18,1)))*IF(MOD(Calculator!$B$29/Calculator!$F$18,1)&lt;0.5,-1,1))^2)/((50*POWER(80,POWER(COS(PI()*MOD(Calculator!$B$29/Calculator!$F$18,1)),2))+$C55)^2+(1500*ABS(SIN(2*PI()*MOD(Calculator!$B$29/Calculator!$F$18,1)))*IF(MOD(Calculator!$B$29/Calculator!$F$18,1)&lt;0.5,-1,1))^2)))/(1-SQRT(((50*POWER(80,POWER(COS(PI()*MOD(Calculator!$B$29/Calculator!$F$18,1)),2))-$C55)^2+(1500*ABS(SIN(2*PI()*MOD(Calculator!$B$29/Calculator!$F$18,1)))*IF(MOD(Calculator!$B$29/Calculator!$F$18,1)&lt;0.5,-1,1))^2)/((50*POWER(80,POWER(COS(PI()*MOD(Calculator!$B$29/Calculator!$F$18,1)),2))+$C55)^2+(1500*ABS(SIN(2*PI()*MOD(Calculator!$B$29/Calculator!$F$18,1)))*IF(MOD(Calculator!$B$29/Calculator!$F$18,1)&lt;0.5,-1,1))^2))),2))</f>
        <v>—</v>
      </c>
      <c r="K55" s="266" t="str">
        <f aca="false">IF(OR(Calculator!$E$19&lt;&gt;"YES",Calculator!$B$29&lt;Calculator!$G$19),"—",ROUND((1+SQRT(((50*POWER(80,POWER(COS(PI()*MOD(Calculator!$B$29/Calculator!$F$19,1)),2))-$C55)^2+(1500*ABS(SIN(2*PI()*MOD(Calculator!$B$29/Calculator!$F$19,1)))*IF(MOD(Calculator!$B$29/Calculator!$F$19,1)&lt;0.5,-1,1))^2)/((50*POWER(80,POWER(COS(PI()*MOD(Calculator!$B$29/Calculator!$F$19,1)),2))+$C55)^2+(1500*ABS(SIN(2*PI()*MOD(Calculator!$B$29/Calculator!$F$19,1)))*IF(MOD(Calculator!$B$29/Calculator!$F$19,1)&lt;0.5,-1,1))^2)))/(1-SQRT(((50*POWER(80,POWER(COS(PI()*MOD(Calculator!$B$29/Calculator!$F$19,1)),2))-$C55)^2+(1500*ABS(SIN(2*PI()*MOD(Calculator!$B$29/Calculator!$F$19,1)))*IF(MOD(Calculator!$B$29/Calculator!$F$19,1)&lt;0.5,-1,1))^2)/((50*POWER(80,POWER(COS(PI()*MOD(Calculator!$B$29/Calculator!$F$19,1)),2))+$C55)^2+(1500*ABS(SIN(2*PI()*MOD(Calculator!$B$29/Calculator!$F$19,1)))*IF(MOD(Calculator!$B$29/Calculator!$F$19,1)&lt;0.5,-1,1))^2))),2))</f>
        <v>—</v>
      </c>
      <c r="L55" s="266" t="str">
        <f aca="false">IF(OR(Calculator!$E$20&lt;&gt;"YES",Calculator!$B$29&lt;Calculator!$G$20),"—",ROUND((1+SQRT(((50*POWER(80,POWER(COS(PI()*MOD(Calculator!$B$29/Calculator!$F$20,1)),2))-$C55)^2+(1500*ABS(SIN(2*PI()*MOD(Calculator!$B$29/Calculator!$F$20,1)))*IF(MOD(Calculator!$B$29/Calculator!$F$20,1)&lt;0.5,-1,1))^2)/((50*POWER(80,POWER(COS(PI()*MOD(Calculator!$B$29/Calculator!$F$20,1)),2))+$C55)^2+(1500*ABS(SIN(2*PI()*MOD(Calculator!$B$29/Calculator!$F$20,1)))*IF(MOD(Calculator!$B$29/Calculator!$F$20,1)&lt;0.5,-1,1))^2)))/(1-SQRT(((50*POWER(80,POWER(COS(PI()*MOD(Calculator!$B$29/Calculator!$F$20,1)),2))-$C55)^2+(1500*ABS(SIN(2*PI()*MOD(Calculator!$B$29/Calculator!$F$20,1)))*IF(MOD(Calculator!$B$29/Calculator!$F$20,1)&lt;0.5,-1,1))^2)/((50*POWER(80,POWER(COS(PI()*MOD(Calculator!$B$29/Calculator!$F$20,1)),2))+$C55)^2+(1500*ABS(SIN(2*PI()*MOD(Calculator!$B$29/Calculator!$F$20,1)))*IF(MOD(Calculator!$B$29/Calculator!$F$20,1)&lt;0.5,-1,1))^2))),2))</f>
        <v>—</v>
      </c>
      <c r="M55" s="266" t="str">
        <f aca="false">IF(OR(Calculator!$E$21&lt;&gt;"YES",Calculator!$B$29&lt;Calculator!$G$21),"—",ROUND((1+SQRT(((50*POWER(80,POWER(COS(PI()*MOD(Calculator!$B$29/Calculator!$F$21,1)),2))-$C55)^2+(1500*ABS(SIN(2*PI()*MOD(Calculator!$B$29/Calculator!$F$21,1)))*IF(MOD(Calculator!$B$29/Calculator!$F$21,1)&lt;0.5,-1,1))^2)/((50*POWER(80,POWER(COS(PI()*MOD(Calculator!$B$29/Calculator!$F$21,1)),2))+$C55)^2+(1500*ABS(SIN(2*PI()*MOD(Calculator!$B$29/Calculator!$F$21,1)))*IF(MOD(Calculator!$B$29/Calculator!$F$21,1)&lt;0.5,-1,1))^2)))/(1-SQRT(((50*POWER(80,POWER(COS(PI()*MOD(Calculator!$B$29/Calculator!$F$21,1)),2))-$C55)^2+(1500*ABS(SIN(2*PI()*MOD(Calculator!$B$29/Calculator!$F$21,1)))*IF(MOD(Calculator!$B$29/Calculator!$F$21,1)&lt;0.5,-1,1))^2)/((50*POWER(80,POWER(COS(PI()*MOD(Calculator!$B$29/Calculator!$F$21,1)),2))+$C55)^2+(1500*ABS(SIN(2*PI()*MOD(Calculator!$B$29/Calculator!$F$21,1)))*IF(MOD(Calculator!$B$29/Calculator!$F$21,1)&lt;0.5,-1,1))^2))),2))</f>
        <v>—</v>
      </c>
      <c r="N55" s="266" t="str">
        <f aca="false">IF(OR(Calculator!$E$22&lt;&gt;"YES",Calculator!$B$29&lt;Calculator!$G$22),"—",ROUND((1+SQRT(((50*POWER(80,POWER(COS(PI()*MOD(Calculator!$B$29/Calculator!$F$22,1)),2))-$C55)^2+(1500*ABS(SIN(2*PI()*MOD(Calculator!$B$29/Calculator!$F$22,1)))*IF(MOD(Calculator!$B$29/Calculator!$F$22,1)&lt;0.5,-1,1))^2)/((50*POWER(80,POWER(COS(PI()*MOD(Calculator!$B$29/Calculator!$F$22,1)),2))+$C55)^2+(1500*ABS(SIN(2*PI()*MOD(Calculator!$B$29/Calculator!$F$22,1)))*IF(MOD(Calculator!$B$29/Calculator!$F$22,1)&lt;0.5,-1,1))^2)))/(1-SQRT(((50*POWER(80,POWER(COS(PI()*MOD(Calculator!$B$29/Calculator!$F$22,1)),2))-$C55)^2+(1500*ABS(SIN(2*PI()*MOD(Calculator!$B$29/Calculator!$F$22,1)))*IF(MOD(Calculator!$B$29/Calculator!$F$22,1)&lt;0.5,-1,1))^2)/((50*POWER(80,POWER(COS(PI()*MOD(Calculator!$B$29/Calculator!$F$22,1)),2))+$C55)^2+(1500*ABS(SIN(2*PI()*MOD(Calculator!$B$29/Calculator!$F$22,1)))*IF(MOD(Calculator!$B$29/Calculator!$F$22,1)&lt;0.5,-1,1))^2))),2))</f>
        <v>—</v>
      </c>
      <c r="O55" s="292" t="n">
        <f aca="false">IFERROR(ROUND((IF(ISNUMBER(D55),D55,0)+IF(ISNUMBER(E55),E55,0)+IF(ISNUMBER(F55),F55,0)+IF(ISNUMBER(G55),G55,0)+IF(ISNUMBER(H55),H55,0)+IF(ISNUMBER(I55),I55,0)+IF(ISNUMBER(J55),J55,0)+IF(ISNUMBER(K55),K55,0)+IF(ISNUMBER(L55),L55,0)+IF(ISNUMBER(M55),M55,0)+IF(ISNUMBER(N55),N55,0))/(IF(ISNUMBER(D55),1,0)+IF(ISNUMBER(E55),1,0)+IF(ISNUMBER(F55),1,0)+IF(ISNUMBER(G55),1,0)+IF(ISNUMBER(H55),1,0)+IF(ISNUMBER(I55),1,0)+IF(ISNUMBER(J55),1,0)+IF(ISNUMBER(K55),1,0)+IF(ISNUMBER(L55),1,0)+IF(ISNUMBER(M55),1,0)+IF(ISNUMBER(N55),1,0)),4),"")</f>
        <v>17.115</v>
      </c>
      <c r="P55" s="266" t="str">
        <f aca="false">IF(OR(Calculator!$E$12&lt;&gt;"YES",Calculator!$B$30&lt;Calculator!$G$12),"—",ROUND((1+SQRT(((50*POWER(80,POWER(COS(PI()*MOD(Calculator!$B$30/Calculator!$F$12,1)),2))-$C55)^2+(1500*ABS(SIN(2*PI()*MOD(Calculator!$B$30/Calculator!$F$12,1)))*IF(MOD(Calculator!$B$30/Calculator!$F$12,1)&lt;0.5,-1,1))^2)/((50*POWER(80,POWER(COS(PI()*MOD(Calculator!$B$30/Calculator!$F$12,1)),2))+$C55)^2+(1500*ABS(SIN(2*PI()*MOD(Calculator!$B$30/Calculator!$F$12,1)))*IF(MOD(Calculator!$B$30/Calculator!$F$12,1)&lt;0.5,-1,1))^2)))/(1-SQRT(((50*POWER(80,POWER(COS(PI()*MOD(Calculator!$B$30/Calculator!$F$12,1)),2))-$C55)^2+(1500*ABS(SIN(2*PI()*MOD(Calculator!$B$30/Calculator!$F$12,1)))*IF(MOD(Calculator!$B$30/Calculator!$F$12,1)&lt;0.5,-1,1))^2)/((50*POWER(80,POWER(COS(PI()*MOD(Calculator!$B$30/Calculator!$F$12,1)),2))+$C55)^2+(1500*ABS(SIN(2*PI()*MOD(Calculator!$B$30/Calculator!$F$12,1)))*IF(MOD(Calculator!$B$30/Calculator!$F$12,1)&lt;0.5,-1,1))^2))),2))</f>
        <v>—</v>
      </c>
      <c r="Q55" s="266" t="str">
        <f aca="false">IF(OR(Calculator!$E$13&lt;&gt;"YES",Calculator!$B$30&lt;Calculator!$G$13),"—",ROUND((1+SQRT(((50*POWER(80,POWER(COS(PI()*MOD(Calculator!$B$30/Calculator!$F$13,1)),2))-$C55)^2+(1500*ABS(SIN(2*PI()*MOD(Calculator!$B$30/Calculator!$F$13,1)))*IF(MOD(Calculator!$B$30/Calculator!$F$13,1)&lt;0.5,-1,1))^2)/((50*POWER(80,POWER(COS(PI()*MOD(Calculator!$B$30/Calculator!$F$13,1)),2))+$C55)^2+(1500*ABS(SIN(2*PI()*MOD(Calculator!$B$30/Calculator!$F$13,1)))*IF(MOD(Calculator!$B$30/Calculator!$F$13,1)&lt;0.5,-1,1))^2)))/(1-SQRT(((50*POWER(80,POWER(COS(PI()*MOD(Calculator!$B$30/Calculator!$F$13,1)),2))-$C55)^2+(1500*ABS(SIN(2*PI()*MOD(Calculator!$B$30/Calculator!$F$13,1)))*IF(MOD(Calculator!$B$30/Calculator!$F$13,1)&lt;0.5,-1,1))^2)/((50*POWER(80,POWER(COS(PI()*MOD(Calculator!$B$30/Calculator!$F$13,1)),2))+$C55)^2+(1500*ABS(SIN(2*PI()*MOD(Calculator!$B$30/Calculator!$F$13,1)))*IF(MOD(Calculator!$B$30/Calculator!$F$13,1)&lt;0.5,-1,1))^2))),2))</f>
        <v>—</v>
      </c>
      <c r="R55" s="266" t="str">
        <f aca="false">IF(OR(Calculator!$E$14&lt;&gt;"YES",Calculator!$B$30&lt;Calculator!$G$14),"—",ROUND((1+SQRT(((50*POWER(80,POWER(COS(PI()*MOD(Calculator!$B$30/Calculator!$F$14,1)),2))-$C55)^2+(1500*ABS(SIN(2*PI()*MOD(Calculator!$B$30/Calculator!$F$14,1)))*IF(MOD(Calculator!$B$30/Calculator!$F$14,1)&lt;0.5,-1,1))^2)/((50*POWER(80,POWER(COS(PI()*MOD(Calculator!$B$30/Calculator!$F$14,1)),2))+$C55)^2+(1500*ABS(SIN(2*PI()*MOD(Calculator!$B$30/Calculator!$F$14,1)))*IF(MOD(Calculator!$B$30/Calculator!$F$14,1)&lt;0.5,-1,1))^2)))/(1-SQRT(((50*POWER(80,POWER(COS(PI()*MOD(Calculator!$B$30/Calculator!$F$14,1)),2))-$C55)^2+(1500*ABS(SIN(2*PI()*MOD(Calculator!$B$30/Calculator!$F$14,1)))*IF(MOD(Calculator!$B$30/Calculator!$F$14,1)&lt;0.5,-1,1))^2)/((50*POWER(80,POWER(COS(PI()*MOD(Calculator!$B$30/Calculator!$F$14,1)),2))+$C55)^2+(1500*ABS(SIN(2*PI()*MOD(Calculator!$B$30/Calculator!$F$14,1)))*IF(MOD(Calculator!$B$30/Calculator!$F$14,1)&lt;0.5,-1,1))^2))),2))</f>
        <v>—</v>
      </c>
      <c r="S55" s="266" t="n">
        <f aca="false">IF(OR(Calculator!$E$15&lt;&gt;"YES",Calculator!$B$30&lt;Calculator!$G$15),"—",ROUND((1+SQRT(((50*POWER(80,POWER(COS(PI()*MOD(Calculator!$B$30/Calculator!$F$15,1)),2))-$C55)^2+(1500*ABS(SIN(2*PI()*MOD(Calculator!$B$30/Calculator!$F$15,1)))*IF(MOD(Calculator!$B$30/Calculator!$F$15,1)&lt;0.5,-1,1))^2)/((50*POWER(80,POWER(COS(PI()*MOD(Calculator!$B$30/Calculator!$F$15,1)),2))+$C55)^2+(1500*ABS(SIN(2*PI()*MOD(Calculator!$B$30/Calculator!$F$15,1)))*IF(MOD(Calculator!$B$30/Calculator!$F$15,1)&lt;0.5,-1,1))^2)))/(1-SQRT(((50*POWER(80,POWER(COS(PI()*MOD(Calculator!$B$30/Calculator!$F$15,1)),2))-$C55)^2+(1500*ABS(SIN(2*PI()*MOD(Calculator!$B$30/Calculator!$F$15,1)))*IF(MOD(Calculator!$B$30/Calculator!$F$15,1)&lt;0.5,-1,1))^2)/((50*POWER(80,POWER(COS(PI()*MOD(Calculator!$B$30/Calculator!$F$15,1)),2))+$C55)^2+(1500*ABS(SIN(2*PI()*MOD(Calculator!$B$30/Calculator!$F$15,1)))*IF(MOD(Calculator!$B$30/Calculator!$F$15,1)&lt;0.5,-1,1))^2))),2))</f>
        <v>17.09</v>
      </c>
      <c r="T55" s="266" t="str">
        <f aca="false">IF(OR(Calculator!$E$16&lt;&gt;"YES",Calculator!$B$30&lt;Calculator!$G$16),"—",ROUND((1+SQRT(((50*POWER(80,POWER(COS(PI()*MOD(Calculator!$B$30/Calculator!$F$16,1)),2))-$C55)^2+(1500*ABS(SIN(2*PI()*MOD(Calculator!$B$30/Calculator!$F$16,1)))*IF(MOD(Calculator!$B$30/Calculator!$F$16,1)&lt;0.5,-1,1))^2)/((50*POWER(80,POWER(COS(PI()*MOD(Calculator!$B$30/Calculator!$F$16,1)),2))+$C55)^2+(1500*ABS(SIN(2*PI()*MOD(Calculator!$B$30/Calculator!$F$16,1)))*IF(MOD(Calculator!$B$30/Calculator!$F$16,1)&lt;0.5,-1,1))^2)))/(1-SQRT(((50*POWER(80,POWER(COS(PI()*MOD(Calculator!$B$30/Calculator!$F$16,1)),2))-$C55)^2+(1500*ABS(SIN(2*PI()*MOD(Calculator!$B$30/Calculator!$F$16,1)))*IF(MOD(Calculator!$B$30/Calculator!$F$16,1)&lt;0.5,-1,1))^2)/((50*POWER(80,POWER(COS(PI()*MOD(Calculator!$B$30/Calculator!$F$16,1)),2))+$C55)^2+(1500*ABS(SIN(2*PI()*MOD(Calculator!$B$30/Calculator!$F$16,1)))*IF(MOD(Calculator!$B$30/Calculator!$F$16,1)&lt;0.5,-1,1))^2))),2))</f>
        <v>—</v>
      </c>
      <c r="U55" s="266" t="n">
        <f aca="false">IF(OR(Calculator!$E$17&lt;&gt;"YES",Calculator!$B$30&lt;Calculator!$G$17),"—",ROUND((1+SQRT(((50*POWER(80,POWER(COS(PI()*MOD(Calculator!$B$30/Calculator!$F$17,1)),2))-$C55)^2+(1500*ABS(SIN(2*PI()*MOD(Calculator!$B$30/Calculator!$F$17,1)))*IF(MOD(Calculator!$B$30/Calculator!$F$17,1)&lt;0.5,-1,1))^2)/((50*POWER(80,POWER(COS(PI()*MOD(Calculator!$B$30/Calculator!$F$17,1)),2))+$C55)^2+(1500*ABS(SIN(2*PI()*MOD(Calculator!$B$30/Calculator!$F$17,1)))*IF(MOD(Calculator!$B$30/Calculator!$F$17,1)&lt;0.5,-1,1))^2)))/(1-SQRT(((50*POWER(80,POWER(COS(PI()*MOD(Calculator!$B$30/Calculator!$F$17,1)),2))-$C55)^2+(1500*ABS(SIN(2*PI()*MOD(Calculator!$B$30/Calculator!$F$17,1)))*IF(MOD(Calculator!$B$30/Calculator!$F$17,1)&lt;0.5,-1,1))^2)/((50*POWER(80,POWER(COS(PI()*MOD(Calculator!$B$30/Calculator!$F$17,1)),2))+$C55)^2+(1500*ABS(SIN(2*PI()*MOD(Calculator!$B$30/Calculator!$F$17,1)))*IF(MOD(Calculator!$B$30/Calculator!$F$17,1)&lt;0.5,-1,1))^2))),2))</f>
        <v>17.8</v>
      </c>
      <c r="V55" s="266" t="str">
        <f aca="false">IF(OR(Calculator!$E$18&lt;&gt;"YES",Calculator!$B$30&lt;Calculator!$G$18),"—",ROUND((1+SQRT(((50*POWER(80,POWER(COS(PI()*MOD(Calculator!$B$30/Calculator!$F$18,1)),2))-$C55)^2+(1500*ABS(SIN(2*PI()*MOD(Calculator!$B$30/Calculator!$F$18,1)))*IF(MOD(Calculator!$B$30/Calculator!$F$18,1)&lt;0.5,-1,1))^2)/((50*POWER(80,POWER(COS(PI()*MOD(Calculator!$B$30/Calculator!$F$18,1)),2))+$C55)^2+(1500*ABS(SIN(2*PI()*MOD(Calculator!$B$30/Calculator!$F$18,1)))*IF(MOD(Calculator!$B$30/Calculator!$F$18,1)&lt;0.5,-1,1))^2)))/(1-SQRT(((50*POWER(80,POWER(COS(PI()*MOD(Calculator!$B$30/Calculator!$F$18,1)),2))-$C55)^2+(1500*ABS(SIN(2*PI()*MOD(Calculator!$B$30/Calculator!$F$18,1)))*IF(MOD(Calculator!$B$30/Calculator!$F$18,1)&lt;0.5,-1,1))^2)/((50*POWER(80,POWER(COS(PI()*MOD(Calculator!$B$30/Calculator!$F$18,1)),2))+$C55)^2+(1500*ABS(SIN(2*PI()*MOD(Calculator!$B$30/Calculator!$F$18,1)))*IF(MOD(Calculator!$B$30/Calculator!$F$18,1)&lt;0.5,-1,1))^2))),2))</f>
        <v>—</v>
      </c>
      <c r="W55" s="266" t="str">
        <f aca="false">IF(OR(Calculator!$E$19&lt;&gt;"YES",Calculator!$B$30&lt;Calculator!$G$19),"—",ROUND((1+SQRT(((50*POWER(80,POWER(COS(PI()*MOD(Calculator!$B$30/Calculator!$F$19,1)),2))-$C55)^2+(1500*ABS(SIN(2*PI()*MOD(Calculator!$B$30/Calculator!$F$19,1)))*IF(MOD(Calculator!$B$30/Calculator!$F$19,1)&lt;0.5,-1,1))^2)/((50*POWER(80,POWER(COS(PI()*MOD(Calculator!$B$30/Calculator!$F$19,1)),2))+$C55)^2+(1500*ABS(SIN(2*PI()*MOD(Calculator!$B$30/Calculator!$F$19,1)))*IF(MOD(Calculator!$B$30/Calculator!$F$19,1)&lt;0.5,-1,1))^2)))/(1-SQRT(((50*POWER(80,POWER(COS(PI()*MOD(Calculator!$B$30/Calculator!$F$19,1)),2))-$C55)^2+(1500*ABS(SIN(2*PI()*MOD(Calculator!$B$30/Calculator!$F$19,1)))*IF(MOD(Calculator!$B$30/Calculator!$F$19,1)&lt;0.5,-1,1))^2)/((50*POWER(80,POWER(COS(PI()*MOD(Calculator!$B$30/Calculator!$F$19,1)),2))+$C55)^2+(1500*ABS(SIN(2*PI()*MOD(Calculator!$B$30/Calculator!$F$19,1)))*IF(MOD(Calculator!$B$30/Calculator!$F$19,1)&lt;0.5,-1,1))^2))),2))</f>
        <v>—</v>
      </c>
      <c r="X55" s="266" t="str">
        <f aca="false">IF(OR(Calculator!$E$20&lt;&gt;"YES",Calculator!$B$30&lt;Calculator!$G$20),"—",ROUND((1+SQRT(((50*POWER(80,POWER(COS(PI()*MOD(Calculator!$B$30/Calculator!$F$20,1)),2))-$C55)^2+(1500*ABS(SIN(2*PI()*MOD(Calculator!$B$30/Calculator!$F$20,1)))*IF(MOD(Calculator!$B$30/Calculator!$F$20,1)&lt;0.5,-1,1))^2)/((50*POWER(80,POWER(COS(PI()*MOD(Calculator!$B$30/Calculator!$F$20,1)),2))+$C55)^2+(1500*ABS(SIN(2*PI()*MOD(Calculator!$B$30/Calculator!$F$20,1)))*IF(MOD(Calculator!$B$30/Calculator!$F$20,1)&lt;0.5,-1,1))^2)))/(1-SQRT(((50*POWER(80,POWER(COS(PI()*MOD(Calculator!$B$30/Calculator!$F$20,1)),2))-$C55)^2+(1500*ABS(SIN(2*PI()*MOD(Calculator!$B$30/Calculator!$F$20,1)))*IF(MOD(Calculator!$B$30/Calculator!$F$20,1)&lt;0.5,-1,1))^2)/((50*POWER(80,POWER(COS(PI()*MOD(Calculator!$B$30/Calculator!$F$20,1)),2))+$C55)^2+(1500*ABS(SIN(2*PI()*MOD(Calculator!$B$30/Calculator!$F$20,1)))*IF(MOD(Calculator!$B$30/Calculator!$F$20,1)&lt;0.5,-1,1))^2))),2))</f>
        <v>—</v>
      </c>
      <c r="Y55" s="266" t="str">
        <f aca="false">IF(OR(Calculator!$E$21&lt;&gt;"YES",Calculator!$B$30&lt;Calculator!$G$21),"—",ROUND((1+SQRT(((50*POWER(80,POWER(COS(PI()*MOD(Calculator!$B$30/Calculator!$F$21,1)),2))-$C55)^2+(1500*ABS(SIN(2*PI()*MOD(Calculator!$B$30/Calculator!$F$21,1)))*IF(MOD(Calculator!$B$30/Calculator!$F$21,1)&lt;0.5,-1,1))^2)/((50*POWER(80,POWER(COS(PI()*MOD(Calculator!$B$30/Calculator!$F$21,1)),2))+$C55)^2+(1500*ABS(SIN(2*PI()*MOD(Calculator!$B$30/Calculator!$F$21,1)))*IF(MOD(Calculator!$B$30/Calculator!$F$21,1)&lt;0.5,-1,1))^2)))/(1-SQRT(((50*POWER(80,POWER(COS(PI()*MOD(Calculator!$B$30/Calculator!$F$21,1)),2))-$C55)^2+(1500*ABS(SIN(2*PI()*MOD(Calculator!$B$30/Calculator!$F$21,1)))*IF(MOD(Calculator!$B$30/Calculator!$F$21,1)&lt;0.5,-1,1))^2)/((50*POWER(80,POWER(COS(PI()*MOD(Calculator!$B$30/Calculator!$F$21,1)),2))+$C55)^2+(1500*ABS(SIN(2*PI()*MOD(Calculator!$B$30/Calculator!$F$21,1)))*IF(MOD(Calculator!$B$30/Calculator!$F$21,1)&lt;0.5,-1,1))^2))),2))</f>
        <v>—</v>
      </c>
      <c r="Z55" s="266" t="str">
        <f aca="false">IF(OR(Calculator!$E$22&lt;&gt;"YES",Calculator!$B$30&lt;Calculator!$G$22),"—",ROUND((1+SQRT(((50*POWER(80,POWER(COS(PI()*MOD(Calculator!$B$30/Calculator!$F$22,1)),2))-$C55)^2+(1500*ABS(SIN(2*PI()*MOD(Calculator!$B$30/Calculator!$F$22,1)))*IF(MOD(Calculator!$B$30/Calculator!$F$22,1)&lt;0.5,-1,1))^2)/((50*POWER(80,POWER(COS(PI()*MOD(Calculator!$B$30/Calculator!$F$22,1)),2))+$C55)^2+(1500*ABS(SIN(2*PI()*MOD(Calculator!$B$30/Calculator!$F$22,1)))*IF(MOD(Calculator!$B$30/Calculator!$F$22,1)&lt;0.5,-1,1))^2)))/(1-SQRT(((50*POWER(80,POWER(COS(PI()*MOD(Calculator!$B$30/Calculator!$F$22,1)),2))-$C55)^2+(1500*ABS(SIN(2*PI()*MOD(Calculator!$B$30/Calculator!$F$22,1)))*IF(MOD(Calculator!$B$30/Calculator!$F$22,1)&lt;0.5,-1,1))^2)/((50*POWER(80,POWER(COS(PI()*MOD(Calculator!$B$30/Calculator!$F$22,1)),2))+$C55)^2+(1500*ABS(SIN(2*PI()*MOD(Calculator!$B$30/Calculator!$F$22,1)))*IF(MOD(Calculator!$B$30/Calculator!$F$22,1)&lt;0.5,-1,1))^2))),2))</f>
        <v>—</v>
      </c>
      <c r="AA55" s="292" t="n">
        <f aca="false">IFERROR(ROUND((IF(ISNUMBER(P55),P55,0)+IF(ISNUMBER(Q55),Q55,0)+IF(ISNUMBER(R55),R55,0)+IF(ISNUMBER(S55),S55,0)+IF(ISNUMBER(T55),T55,0)+IF(ISNUMBER(U55),U55,0)+IF(ISNUMBER(V55),V55,0)+IF(ISNUMBER(W55),W55,0)+IF(ISNUMBER(X55),X55,0)+IF(ISNUMBER(Y55),Y55,0)+IF(ISNUMBER(Z55),Z55,0))/(IF(ISNUMBER(P55),1,0)+IF(ISNUMBER(Q55),1,0)+IF(ISNUMBER(R55),1,0)+IF(ISNUMBER(S55),1,0)+IF(ISNUMBER(T55),1,0)+IF(ISNUMBER(U55),1,0)+IF(ISNUMBER(V55),1,0)+IF(ISNUMBER(W55),1,0)+IF(ISNUMBER(X55),1,0)+IF(ISNUMBER(Y55),1,0)+IF(ISNUMBER(Z55),1,0)),4),"")</f>
        <v>17.445</v>
      </c>
      <c r="AB55" s="266" t="str">
        <f aca="false">IF(OR(Calculator!$E$12&lt;&gt;"YES",Calculator!$B$31&lt;Calculator!$G$12),"—",ROUND((1+SQRT(((50*POWER(80,POWER(COS(PI()*MOD(Calculator!$B$31/Calculator!$F$12,1)),2))-$C55)^2+(1500*ABS(SIN(2*PI()*MOD(Calculator!$B$31/Calculator!$F$12,1)))*IF(MOD(Calculator!$B$31/Calculator!$F$12,1)&lt;0.5,-1,1))^2)/((50*POWER(80,POWER(COS(PI()*MOD(Calculator!$B$31/Calculator!$F$12,1)),2))+$C55)^2+(1500*ABS(SIN(2*PI()*MOD(Calculator!$B$31/Calculator!$F$12,1)))*IF(MOD(Calculator!$B$31/Calculator!$F$12,1)&lt;0.5,-1,1))^2)))/(1-SQRT(((50*POWER(80,POWER(COS(PI()*MOD(Calculator!$B$31/Calculator!$F$12,1)),2))-$C55)^2+(1500*ABS(SIN(2*PI()*MOD(Calculator!$B$31/Calculator!$F$12,1)))*IF(MOD(Calculator!$B$31/Calculator!$F$12,1)&lt;0.5,-1,1))^2)/((50*POWER(80,POWER(COS(PI()*MOD(Calculator!$B$31/Calculator!$F$12,1)),2))+$C55)^2+(1500*ABS(SIN(2*PI()*MOD(Calculator!$B$31/Calculator!$F$12,1)))*IF(MOD(Calculator!$B$31/Calculator!$F$12,1)&lt;0.5,-1,1))^2))),2))</f>
        <v>—</v>
      </c>
      <c r="AC55" s="266" t="str">
        <f aca="false">IF(OR(Calculator!$E$13&lt;&gt;"YES",Calculator!$B$31&lt;Calculator!$G$13),"—",ROUND((1+SQRT(((50*POWER(80,POWER(COS(PI()*MOD(Calculator!$B$31/Calculator!$F$13,1)),2))-$C55)^2+(1500*ABS(SIN(2*PI()*MOD(Calculator!$B$31/Calculator!$F$13,1)))*IF(MOD(Calculator!$B$31/Calculator!$F$13,1)&lt;0.5,-1,1))^2)/((50*POWER(80,POWER(COS(PI()*MOD(Calculator!$B$31/Calculator!$F$13,1)),2))+$C55)^2+(1500*ABS(SIN(2*PI()*MOD(Calculator!$B$31/Calculator!$F$13,1)))*IF(MOD(Calculator!$B$31/Calculator!$F$13,1)&lt;0.5,-1,1))^2)))/(1-SQRT(((50*POWER(80,POWER(COS(PI()*MOD(Calculator!$B$31/Calculator!$F$13,1)),2))-$C55)^2+(1500*ABS(SIN(2*PI()*MOD(Calculator!$B$31/Calculator!$F$13,1)))*IF(MOD(Calculator!$B$31/Calculator!$F$13,1)&lt;0.5,-1,1))^2)/((50*POWER(80,POWER(COS(PI()*MOD(Calculator!$B$31/Calculator!$F$13,1)),2))+$C55)^2+(1500*ABS(SIN(2*PI()*MOD(Calculator!$B$31/Calculator!$F$13,1)))*IF(MOD(Calculator!$B$31/Calculator!$F$13,1)&lt;0.5,-1,1))^2))),2))</f>
        <v>—</v>
      </c>
      <c r="AD55" s="266" t="str">
        <f aca="false">IF(OR(Calculator!$E$14&lt;&gt;"YES",Calculator!$B$31&lt;Calculator!$G$14),"—",ROUND((1+SQRT(((50*POWER(80,POWER(COS(PI()*MOD(Calculator!$B$31/Calculator!$F$14,1)),2))-$C55)^2+(1500*ABS(SIN(2*PI()*MOD(Calculator!$B$31/Calculator!$F$14,1)))*IF(MOD(Calculator!$B$31/Calculator!$F$14,1)&lt;0.5,-1,1))^2)/((50*POWER(80,POWER(COS(PI()*MOD(Calculator!$B$31/Calculator!$F$14,1)),2))+$C55)^2+(1500*ABS(SIN(2*PI()*MOD(Calculator!$B$31/Calculator!$F$14,1)))*IF(MOD(Calculator!$B$31/Calculator!$F$14,1)&lt;0.5,-1,1))^2)))/(1-SQRT(((50*POWER(80,POWER(COS(PI()*MOD(Calculator!$B$31/Calculator!$F$14,1)),2))-$C55)^2+(1500*ABS(SIN(2*PI()*MOD(Calculator!$B$31/Calculator!$F$14,1)))*IF(MOD(Calculator!$B$31/Calculator!$F$14,1)&lt;0.5,-1,1))^2)/((50*POWER(80,POWER(COS(PI()*MOD(Calculator!$B$31/Calculator!$F$14,1)),2))+$C55)^2+(1500*ABS(SIN(2*PI()*MOD(Calculator!$B$31/Calculator!$F$14,1)))*IF(MOD(Calculator!$B$31/Calculator!$F$14,1)&lt;0.5,-1,1))^2))),2))</f>
        <v>—</v>
      </c>
      <c r="AE55" s="266" t="n">
        <f aca="false">IF(OR(Calculator!$E$15&lt;&gt;"YES",Calculator!$B$31&lt;Calculator!$G$15),"—",ROUND((1+SQRT(((50*POWER(80,POWER(COS(PI()*MOD(Calculator!$B$31/Calculator!$F$15,1)),2))-$C55)^2+(1500*ABS(SIN(2*PI()*MOD(Calculator!$B$31/Calculator!$F$15,1)))*IF(MOD(Calculator!$B$31/Calculator!$F$15,1)&lt;0.5,-1,1))^2)/((50*POWER(80,POWER(COS(PI()*MOD(Calculator!$B$31/Calculator!$F$15,1)),2))+$C55)^2+(1500*ABS(SIN(2*PI()*MOD(Calculator!$B$31/Calculator!$F$15,1)))*IF(MOD(Calculator!$B$31/Calculator!$F$15,1)&lt;0.5,-1,1))^2)))/(1-SQRT(((50*POWER(80,POWER(COS(PI()*MOD(Calculator!$B$31/Calculator!$F$15,1)),2))-$C55)^2+(1500*ABS(SIN(2*PI()*MOD(Calculator!$B$31/Calculator!$F$15,1)))*IF(MOD(Calculator!$B$31/Calculator!$F$15,1)&lt;0.5,-1,1))^2)/((50*POWER(80,POWER(COS(PI()*MOD(Calculator!$B$31/Calculator!$F$15,1)),2))+$C55)^2+(1500*ABS(SIN(2*PI()*MOD(Calculator!$B$31/Calculator!$F$15,1)))*IF(MOD(Calculator!$B$31/Calculator!$F$15,1)&lt;0.5,-1,1))^2))),2))</f>
        <v>18.43</v>
      </c>
      <c r="AF55" s="266" t="str">
        <f aca="false">IF(OR(Calculator!$E$16&lt;&gt;"YES",Calculator!$B$31&lt;Calculator!$G$16),"—",ROUND((1+SQRT(((50*POWER(80,POWER(COS(PI()*MOD(Calculator!$B$31/Calculator!$F$16,1)),2))-$C55)^2+(1500*ABS(SIN(2*PI()*MOD(Calculator!$B$31/Calculator!$F$16,1)))*IF(MOD(Calculator!$B$31/Calculator!$F$16,1)&lt;0.5,-1,1))^2)/((50*POWER(80,POWER(COS(PI()*MOD(Calculator!$B$31/Calculator!$F$16,1)),2))+$C55)^2+(1500*ABS(SIN(2*PI()*MOD(Calculator!$B$31/Calculator!$F$16,1)))*IF(MOD(Calculator!$B$31/Calculator!$F$16,1)&lt;0.5,-1,1))^2)))/(1-SQRT(((50*POWER(80,POWER(COS(PI()*MOD(Calculator!$B$31/Calculator!$F$16,1)),2))-$C55)^2+(1500*ABS(SIN(2*PI()*MOD(Calculator!$B$31/Calculator!$F$16,1)))*IF(MOD(Calculator!$B$31/Calculator!$F$16,1)&lt;0.5,-1,1))^2)/((50*POWER(80,POWER(COS(PI()*MOD(Calculator!$B$31/Calculator!$F$16,1)),2))+$C55)^2+(1500*ABS(SIN(2*PI()*MOD(Calculator!$B$31/Calculator!$F$16,1)))*IF(MOD(Calculator!$B$31/Calculator!$F$16,1)&lt;0.5,-1,1))^2))),2))</f>
        <v>—</v>
      </c>
      <c r="AG55" s="266" t="n">
        <f aca="false">IF(OR(Calculator!$E$17&lt;&gt;"YES",Calculator!$B$31&lt;Calculator!$G$17),"—",ROUND((1+SQRT(((50*POWER(80,POWER(COS(PI()*MOD(Calculator!$B$31/Calculator!$F$17,1)),2))-$C55)^2+(1500*ABS(SIN(2*PI()*MOD(Calculator!$B$31/Calculator!$F$17,1)))*IF(MOD(Calculator!$B$31/Calculator!$F$17,1)&lt;0.5,-1,1))^2)/((50*POWER(80,POWER(COS(PI()*MOD(Calculator!$B$31/Calculator!$F$17,1)),2))+$C55)^2+(1500*ABS(SIN(2*PI()*MOD(Calculator!$B$31/Calculator!$F$17,1)))*IF(MOD(Calculator!$B$31/Calculator!$F$17,1)&lt;0.5,-1,1))^2)))/(1-SQRT(((50*POWER(80,POWER(COS(PI()*MOD(Calculator!$B$31/Calculator!$F$17,1)),2))-$C55)^2+(1500*ABS(SIN(2*PI()*MOD(Calculator!$B$31/Calculator!$F$17,1)))*IF(MOD(Calculator!$B$31/Calculator!$F$17,1)&lt;0.5,-1,1))^2)/((50*POWER(80,POWER(COS(PI()*MOD(Calculator!$B$31/Calculator!$F$17,1)),2))+$C55)^2+(1500*ABS(SIN(2*PI()*MOD(Calculator!$B$31/Calculator!$F$17,1)))*IF(MOD(Calculator!$B$31/Calculator!$F$17,1)&lt;0.5,-1,1))^2))),2))</f>
        <v>15.08</v>
      </c>
      <c r="AH55" s="266" t="str">
        <f aca="false">IF(OR(Calculator!$E$18&lt;&gt;"YES",Calculator!$B$31&lt;Calculator!$G$18),"—",ROUND((1+SQRT(((50*POWER(80,POWER(COS(PI()*MOD(Calculator!$B$31/Calculator!$F$18,1)),2))-$C55)^2+(1500*ABS(SIN(2*PI()*MOD(Calculator!$B$31/Calculator!$F$18,1)))*IF(MOD(Calculator!$B$31/Calculator!$F$18,1)&lt;0.5,-1,1))^2)/((50*POWER(80,POWER(COS(PI()*MOD(Calculator!$B$31/Calculator!$F$18,1)),2))+$C55)^2+(1500*ABS(SIN(2*PI()*MOD(Calculator!$B$31/Calculator!$F$18,1)))*IF(MOD(Calculator!$B$31/Calculator!$F$18,1)&lt;0.5,-1,1))^2)))/(1-SQRT(((50*POWER(80,POWER(COS(PI()*MOD(Calculator!$B$31/Calculator!$F$18,1)),2))-$C55)^2+(1500*ABS(SIN(2*PI()*MOD(Calculator!$B$31/Calculator!$F$18,1)))*IF(MOD(Calculator!$B$31/Calculator!$F$18,1)&lt;0.5,-1,1))^2)/((50*POWER(80,POWER(COS(PI()*MOD(Calculator!$B$31/Calculator!$F$18,1)),2))+$C55)^2+(1500*ABS(SIN(2*PI()*MOD(Calculator!$B$31/Calculator!$F$18,1)))*IF(MOD(Calculator!$B$31/Calculator!$F$18,1)&lt;0.5,-1,1))^2))),2))</f>
        <v>—</v>
      </c>
      <c r="AI55" s="266" t="str">
        <f aca="false">IF(OR(Calculator!$E$19&lt;&gt;"YES",Calculator!$B$31&lt;Calculator!$G$19),"—",ROUND((1+SQRT(((50*POWER(80,POWER(COS(PI()*MOD(Calculator!$B$31/Calculator!$F$19,1)),2))-$C55)^2+(1500*ABS(SIN(2*PI()*MOD(Calculator!$B$31/Calculator!$F$19,1)))*IF(MOD(Calculator!$B$31/Calculator!$F$19,1)&lt;0.5,-1,1))^2)/((50*POWER(80,POWER(COS(PI()*MOD(Calculator!$B$31/Calculator!$F$19,1)),2))+$C55)^2+(1500*ABS(SIN(2*PI()*MOD(Calculator!$B$31/Calculator!$F$19,1)))*IF(MOD(Calculator!$B$31/Calculator!$F$19,1)&lt;0.5,-1,1))^2)))/(1-SQRT(((50*POWER(80,POWER(COS(PI()*MOD(Calculator!$B$31/Calculator!$F$19,1)),2))-$C55)^2+(1500*ABS(SIN(2*PI()*MOD(Calculator!$B$31/Calculator!$F$19,1)))*IF(MOD(Calculator!$B$31/Calculator!$F$19,1)&lt;0.5,-1,1))^2)/((50*POWER(80,POWER(COS(PI()*MOD(Calculator!$B$31/Calculator!$F$19,1)),2))+$C55)^2+(1500*ABS(SIN(2*PI()*MOD(Calculator!$B$31/Calculator!$F$19,1)))*IF(MOD(Calculator!$B$31/Calculator!$F$19,1)&lt;0.5,-1,1))^2))),2))</f>
        <v>—</v>
      </c>
      <c r="AJ55" s="266" t="str">
        <f aca="false">IF(OR(Calculator!$E$20&lt;&gt;"YES",Calculator!$B$31&lt;Calculator!$G$20),"—",ROUND((1+SQRT(((50*POWER(80,POWER(COS(PI()*MOD(Calculator!$B$31/Calculator!$F$20,1)),2))-$C55)^2+(1500*ABS(SIN(2*PI()*MOD(Calculator!$B$31/Calculator!$F$20,1)))*IF(MOD(Calculator!$B$31/Calculator!$F$20,1)&lt;0.5,-1,1))^2)/((50*POWER(80,POWER(COS(PI()*MOD(Calculator!$B$31/Calculator!$F$20,1)),2))+$C55)^2+(1500*ABS(SIN(2*PI()*MOD(Calculator!$B$31/Calculator!$F$20,1)))*IF(MOD(Calculator!$B$31/Calculator!$F$20,1)&lt;0.5,-1,1))^2)))/(1-SQRT(((50*POWER(80,POWER(COS(PI()*MOD(Calculator!$B$31/Calculator!$F$20,1)),2))-$C55)^2+(1500*ABS(SIN(2*PI()*MOD(Calculator!$B$31/Calculator!$F$20,1)))*IF(MOD(Calculator!$B$31/Calculator!$F$20,1)&lt;0.5,-1,1))^2)/((50*POWER(80,POWER(COS(PI()*MOD(Calculator!$B$31/Calculator!$F$20,1)),2))+$C55)^2+(1500*ABS(SIN(2*PI()*MOD(Calculator!$B$31/Calculator!$F$20,1)))*IF(MOD(Calculator!$B$31/Calculator!$F$20,1)&lt;0.5,-1,1))^2))),2))</f>
        <v>—</v>
      </c>
      <c r="AK55" s="266" t="str">
        <f aca="false">IF(OR(Calculator!$E$21&lt;&gt;"YES",Calculator!$B$31&lt;Calculator!$G$21),"—",ROUND((1+SQRT(((50*POWER(80,POWER(COS(PI()*MOD(Calculator!$B$31/Calculator!$F$21,1)),2))-$C55)^2+(1500*ABS(SIN(2*PI()*MOD(Calculator!$B$31/Calculator!$F$21,1)))*IF(MOD(Calculator!$B$31/Calculator!$F$21,1)&lt;0.5,-1,1))^2)/((50*POWER(80,POWER(COS(PI()*MOD(Calculator!$B$31/Calculator!$F$21,1)),2))+$C55)^2+(1500*ABS(SIN(2*PI()*MOD(Calculator!$B$31/Calculator!$F$21,1)))*IF(MOD(Calculator!$B$31/Calculator!$F$21,1)&lt;0.5,-1,1))^2)))/(1-SQRT(((50*POWER(80,POWER(COS(PI()*MOD(Calculator!$B$31/Calculator!$F$21,1)),2))-$C55)^2+(1500*ABS(SIN(2*PI()*MOD(Calculator!$B$31/Calculator!$F$21,1)))*IF(MOD(Calculator!$B$31/Calculator!$F$21,1)&lt;0.5,-1,1))^2)/((50*POWER(80,POWER(COS(PI()*MOD(Calculator!$B$31/Calculator!$F$21,1)),2))+$C55)^2+(1500*ABS(SIN(2*PI()*MOD(Calculator!$B$31/Calculator!$F$21,1)))*IF(MOD(Calculator!$B$31/Calculator!$F$21,1)&lt;0.5,-1,1))^2))),2))</f>
        <v>—</v>
      </c>
      <c r="AL55" s="266" t="str">
        <f aca="false">IF(OR(Calculator!$E$22&lt;&gt;"YES",Calculator!$B$31&lt;Calculator!$G$22),"—",ROUND((1+SQRT(((50*POWER(80,POWER(COS(PI()*MOD(Calculator!$B$31/Calculator!$F$22,1)),2))-$C55)^2+(1500*ABS(SIN(2*PI()*MOD(Calculator!$B$31/Calculator!$F$22,1)))*IF(MOD(Calculator!$B$31/Calculator!$F$22,1)&lt;0.5,-1,1))^2)/((50*POWER(80,POWER(COS(PI()*MOD(Calculator!$B$31/Calculator!$F$22,1)),2))+$C55)^2+(1500*ABS(SIN(2*PI()*MOD(Calculator!$B$31/Calculator!$F$22,1)))*IF(MOD(Calculator!$B$31/Calculator!$F$22,1)&lt;0.5,-1,1))^2)))/(1-SQRT(((50*POWER(80,POWER(COS(PI()*MOD(Calculator!$B$31/Calculator!$F$22,1)),2))-$C55)^2+(1500*ABS(SIN(2*PI()*MOD(Calculator!$B$31/Calculator!$F$22,1)))*IF(MOD(Calculator!$B$31/Calculator!$F$22,1)&lt;0.5,-1,1))^2)/((50*POWER(80,POWER(COS(PI()*MOD(Calculator!$B$31/Calculator!$F$22,1)),2))+$C55)^2+(1500*ABS(SIN(2*PI()*MOD(Calculator!$B$31/Calculator!$F$22,1)))*IF(MOD(Calculator!$B$31/Calculator!$F$22,1)&lt;0.5,-1,1))^2))),2))</f>
        <v>—</v>
      </c>
      <c r="AM55" s="293" t="n">
        <f aca="false">IFERROR(ROUND((IF(ISNUMBER(AB55),AB55,0)+IF(ISNUMBER(AC55),AC55,0)+IF(ISNUMBER(AD55),AD55,0)+IF(ISNUMBER(AE55),AE55,0)+IF(ISNUMBER(AF55),AF55,0)+IF(ISNUMBER(AG55),AG55,0)+IF(ISNUMBER(AH55),AH55,0)+IF(ISNUMBER(AI55),AI55,0)+IF(ISNUMBER(AJ55),AJ55,0)+IF(ISNUMBER(AK55),AK55,0)+IF(ISNUMBER(AL55),AL55,0))/(IF(ISNUMBER(AB55),1,0)+IF(ISNUMBER(AC55),1,0)+IF(ISNUMBER(AD55),1,0)+IF(ISNUMBER(AE55),1,0)+IF(ISNUMBER(AF55),1,0)+IF(ISNUMBER(AG55),1,0)+IF(ISNUMBER(AH55),1,0)+IF(ISNUMBER(AI55),1,0)+IF(ISNUMBER(AJ55),1,0)+IF(ISNUMBER(AK55),1,0)+IF(ISNUMBER(AL55),1,0)),4),"")</f>
        <v>16.755</v>
      </c>
      <c r="AN55" s="294" t="str">
        <f aca="false">IF(OR(Calculator!$E$12&lt;&gt;"YES",Calculator!$B$32&lt;Calculator!$G$12),"—",ROUND((1+SQRT(((50*POWER(80,POWER(COS(PI()*MOD(Calculator!$B$32/Calculator!$F$12,1)),2))-$C55)^2+(1500*ABS(SIN(2*PI()*MOD(Calculator!$B$32/Calculator!$F$12,1)))*IF(MOD(Calculator!$B$32/Calculator!$F$12,1)&lt;0.5,-1,1))^2)/((50*POWER(80,POWER(COS(PI()*MOD(Calculator!$B$32/Calculator!$F$12,1)),2))+$C55)^2+(1500*ABS(SIN(2*PI()*MOD(Calculator!$B$32/Calculator!$F$12,1)))*IF(MOD(Calculator!$B$32/Calculator!$F$12,1)&lt;0.5,-1,1))^2)))/(1-SQRT(((50*POWER(80,POWER(COS(PI()*MOD(Calculator!$B$32/Calculator!$F$12,1)),2))-$C55)^2+(1500*ABS(SIN(2*PI()*MOD(Calculator!$B$32/Calculator!$F$12,1)))*IF(MOD(Calculator!$B$32/Calculator!$F$12,1)&lt;0.5,-1,1))^2)/((50*POWER(80,POWER(COS(PI()*MOD(Calculator!$B$32/Calculator!$F$12,1)),2))+$C55)^2+(1500*ABS(SIN(2*PI()*MOD(Calculator!$B$32/Calculator!$F$12,1)))*IF(MOD(Calculator!$B$32/Calculator!$F$12,1)&lt;0.5,-1,1))^2))),2))</f>
        <v>—</v>
      </c>
      <c r="AO55" s="294" t="str">
        <f aca="false">IF(OR(Calculator!$E$13&lt;&gt;"YES",Calculator!$B$32&lt;Calculator!$G$13),"—",ROUND((1+SQRT(((50*POWER(80,POWER(COS(PI()*MOD(Calculator!$B$32/Calculator!$F$13,1)),2))-$C55)^2+(1500*ABS(SIN(2*PI()*MOD(Calculator!$B$32/Calculator!$F$13,1)))*IF(MOD(Calculator!$B$32/Calculator!$F$13,1)&lt;0.5,-1,1))^2)/((50*POWER(80,POWER(COS(PI()*MOD(Calculator!$B$32/Calculator!$F$13,1)),2))+$C55)^2+(1500*ABS(SIN(2*PI()*MOD(Calculator!$B$32/Calculator!$F$13,1)))*IF(MOD(Calculator!$B$32/Calculator!$F$13,1)&lt;0.5,-1,1))^2)))/(1-SQRT(((50*POWER(80,POWER(COS(PI()*MOD(Calculator!$B$32/Calculator!$F$13,1)),2))-$C55)^2+(1500*ABS(SIN(2*PI()*MOD(Calculator!$B$32/Calculator!$F$13,1)))*IF(MOD(Calculator!$B$32/Calculator!$F$13,1)&lt;0.5,-1,1))^2)/((50*POWER(80,POWER(COS(PI()*MOD(Calculator!$B$32/Calculator!$F$13,1)),2))+$C55)^2+(1500*ABS(SIN(2*PI()*MOD(Calculator!$B$32/Calculator!$F$13,1)))*IF(MOD(Calculator!$B$32/Calculator!$F$13,1)&lt;0.5,-1,1))^2))),2))</f>
        <v>—</v>
      </c>
      <c r="AP55" s="294" t="str">
        <f aca="false">IF(OR(Calculator!$E$14&lt;&gt;"YES",Calculator!$B$32&lt;Calculator!$G$14),"—",ROUND((1+SQRT(((50*POWER(80,POWER(COS(PI()*MOD(Calculator!$B$32/Calculator!$F$14,1)),2))-$C55)^2+(1500*ABS(SIN(2*PI()*MOD(Calculator!$B$32/Calculator!$F$14,1)))*IF(MOD(Calculator!$B$32/Calculator!$F$14,1)&lt;0.5,-1,1))^2)/((50*POWER(80,POWER(COS(PI()*MOD(Calculator!$B$32/Calculator!$F$14,1)),2))+$C55)^2+(1500*ABS(SIN(2*PI()*MOD(Calculator!$B$32/Calculator!$F$14,1)))*IF(MOD(Calculator!$B$32/Calculator!$F$14,1)&lt;0.5,-1,1))^2)))/(1-SQRT(((50*POWER(80,POWER(COS(PI()*MOD(Calculator!$B$32/Calculator!$F$14,1)),2))-$C55)^2+(1500*ABS(SIN(2*PI()*MOD(Calculator!$B$32/Calculator!$F$14,1)))*IF(MOD(Calculator!$B$32/Calculator!$F$14,1)&lt;0.5,-1,1))^2)/((50*POWER(80,POWER(COS(PI()*MOD(Calculator!$B$32/Calculator!$F$14,1)),2))+$C55)^2+(1500*ABS(SIN(2*PI()*MOD(Calculator!$B$32/Calculator!$F$14,1)))*IF(MOD(Calculator!$B$32/Calculator!$F$14,1)&lt;0.5,-1,1))^2))),2))</f>
        <v>—</v>
      </c>
      <c r="AQ55" s="294" t="n">
        <f aca="false">IF(OR(Calculator!$E$15&lt;&gt;"YES",Calculator!$B$32&lt;Calculator!$G$15),"—",ROUND((1+SQRT(((50*POWER(80,POWER(COS(PI()*MOD(Calculator!$B$32/Calculator!$F$15,1)),2))-$C55)^2+(1500*ABS(SIN(2*PI()*MOD(Calculator!$B$32/Calculator!$F$15,1)))*IF(MOD(Calculator!$B$32/Calculator!$F$15,1)&lt;0.5,-1,1))^2)/((50*POWER(80,POWER(COS(PI()*MOD(Calculator!$B$32/Calculator!$F$15,1)),2))+$C55)^2+(1500*ABS(SIN(2*PI()*MOD(Calculator!$B$32/Calculator!$F$15,1)))*IF(MOD(Calculator!$B$32/Calculator!$F$15,1)&lt;0.5,-1,1))^2)))/(1-SQRT(((50*POWER(80,POWER(COS(PI()*MOD(Calculator!$B$32/Calculator!$F$15,1)),2))-$C55)^2+(1500*ABS(SIN(2*PI()*MOD(Calculator!$B$32/Calculator!$F$15,1)))*IF(MOD(Calculator!$B$32/Calculator!$F$15,1)&lt;0.5,-1,1))^2)/((50*POWER(80,POWER(COS(PI()*MOD(Calculator!$B$32/Calculator!$F$15,1)),2))+$C55)^2+(1500*ABS(SIN(2*PI()*MOD(Calculator!$B$32/Calculator!$F$15,1)))*IF(MOD(Calculator!$B$32/Calculator!$F$15,1)&lt;0.5,-1,1))^2))),2))</f>
        <v>2.97</v>
      </c>
      <c r="AR55" s="294" t="str">
        <f aca="false">IF(OR(Calculator!$E$16&lt;&gt;"YES",Calculator!$B$32&lt;Calculator!$G$16),"—",ROUND((1+SQRT(((50*POWER(80,POWER(COS(PI()*MOD(Calculator!$B$32/Calculator!$F$16,1)),2))-$C55)^2+(1500*ABS(SIN(2*PI()*MOD(Calculator!$B$32/Calculator!$F$16,1)))*IF(MOD(Calculator!$B$32/Calculator!$F$16,1)&lt;0.5,-1,1))^2)/((50*POWER(80,POWER(COS(PI()*MOD(Calculator!$B$32/Calculator!$F$16,1)),2))+$C55)^2+(1500*ABS(SIN(2*PI()*MOD(Calculator!$B$32/Calculator!$F$16,1)))*IF(MOD(Calculator!$B$32/Calculator!$F$16,1)&lt;0.5,-1,1))^2)))/(1-SQRT(((50*POWER(80,POWER(COS(PI()*MOD(Calculator!$B$32/Calculator!$F$16,1)),2))-$C55)^2+(1500*ABS(SIN(2*PI()*MOD(Calculator!$B$32/Calculator!$F$16,1)))*IF(MOD(Calculator!$B$32/Calculator!$F$16,1)&lt;0.5,-1,1))^2)/((50*POWER(80,POWER(COS(PI()*MOD(Calculator!$B$32/Calculator!$F$16,1)),2))+$C55)^2+(1500*ABS(SIN(2*PI()*MOD(Calculator!$B$32/Calculator!$F$16,1)))*IF(MOD(Calculator!$B$32/Calculator!$F$16,1)&lt;0.5,-1,1))^2))),2))</f>
        <v>—</v>
      </c>
      <c r="AS55" s="294" t="n">
        <f aca="false">IF(OR(Calculator!$E$17&lt;&gt;"YES",Calculator!$B$32&lt;Calculator!$G$17),"—",ROUND((1+SQRT(((50*POWER(80,POWER(COS(PI()*MOD(Calculator!$B$32/Calculator!$F$17,1)),2))-$C55)^2+(1500*ABS(SIN(2*PI()*MOD(Calculator!$B$32/Calculator!$F$17,1)))*IF(MOD(Calculator!$B$32/Calculator!$F$17,1)&lt;0.5,-1,1))^2)/((50*POWER(80,POWER(COS(PI()*MOD(Calculator!$B$32/Calculator!$F$17,1)),2))+$C55)^2+(1500*ABS(SIN(2*PI()*MOD(Calculator!$B$32/Calculator!$F$17,1)))*IF(MOD(Calculator!$B$32/Calculator!$F$17,1)&lt;0.5,-1,1))^2)))/(1-SQRT(((50*POWER(80,POWER(COS(PI()*MOD(Calculator!$B$32/Calculator!$F$17,1)),2))-$C55)^2+(1500*ABS(SIN(2*PI()*MOD(Calculator!$B$32/Calculator!$F$17,1)))*IF(MOD(Calculator!$B$32/Calculator!$F$17,1)&lt;0.5,-1,1))^2)/((50*POWER(80,POWER(COS(PI()*MOD(Calculator!$B$32/Calculator!$F$17,1)),2))+$C55)^2+(1500*ABS(SIN(2*PI()*MOD(Calculator!$B$32/Calculator!$F$17,1)))*IF(MOD(Calculator!$B$32/Calculator!$F$17,1)&lt;0.5,-1,1))^2))),2))</f>
        <v>15.73</v>
      </c>
      <c r="AT55" s="294" t="str">
        <f aca="false">IF(OR(Calculator!$E$18&lt;&gt;"YES",Calculator!$B$32&lt;Calculator!$G$18),"—",ROUND((1+SQRT(((50*POWER(80,POWER(COS(PI()*MOD(Calculator!$B$32/Calculator!$F$18,1)),2))-$C55)^2+(1500*ABS(SIN(2*PI()*MOD(Calculator!$B$32/Calculator!$F$18,1)))*IF(MOD(Calculator!$B$32/Calculator!$F$18,1)&lt;0.5,-1,1))^2)/((50*POWER(80,POWER(COS(PI()*MOD(Calculator!$B$32/Calculator!$F$18,1)),2))+$C55)^2+(1500*ABS(SIN(2*PI()*MOD(Calculator!$B$32/Calculator!$F$18,1)))*IF(MOD(Calculator!$B$32/Calculator!$F$18,1)&lt;0.5,-1,1))^2)))/(1-SQRT(((50*POWER(80,POWER(COS(PI()*MOD(Calculator!$B$32/Calculator!$F$18,1)),2))-$C55)^2+(1500*ABS(SIN(2*PI()*MOD(Calculator!$B$32/Calculator!$F$18,1)))*IF(MOD(Calculator!$B$32/Calculator!$F$18,1)&lt;0.5,-1,1))^2)/((50*POWER(80,POWER(COS(PI()*MOD(Calculator!$B$32/Calculator!$F$18,1)),2))+$C55)^2+(1500*ABS(SIN(2*PI()*MOD(Calculator!$B$32/Calculator!$F$18,1)))*IF(MOD(Calculator!$B$32/Calculator!$F$18,1)&lt;0.5,-1,1))^2))),2))</f>
        <v>—</v>
      </c>
      <c r="AU55" s="294" t="str">
        <f aca="false">IF(OR(Calculator!$E$19&lt;&gt;"YES",Calculator!$B$32&lt;Calculator!$G$19),"—",ROUND((1+SQRT(((50*POWER(80,POWER(COS(PI()*MOD(Calculator!$B$32/Calculator!$F$19,1)),2))-$C55)^2+(1500*ABS(SIN(2*PI()*MOD(Calculator!$B$32/Calculator!$F$19,1)))*IF(MOD(Calculator!$B$32/Calculator!$F$19,1)&lt;0.5,-1,1))^2)/((50*POWER(80,POWER(COS(PI()*MOD(Calculator!$B$32/Calculator!$F$19,1)),2))+$C55)^2+(1500*ABS(SIN(2*PI()*MOD(Calculator!$B$32/Calculator!$F$19,1)))*IF(MOD(Calculator!$B$32/Calculator!$F$19,1)&lt;0.5,-1,1))^2)))/(1-SQRT(((50*POWER(80,POWER(COS(PI()*MOD(Calculator!$B$32/Calculator!$F$19,1)),2))-$C55)^2+(1500*ABS(SIN(2*PI()*MOD(Calculator!$B$32/Calculator!$F$19,1)))*IF(MOD(Calculator!$B$32/Calculator!$F$19,1)&lt;0.5,-1,1))^2)/((50*POWER(80,POWER(COS(PI()*MOD(Calculator!$B$32/Calculator!$F$19,1)),2))+$C55)^2+(1500*ABS(SIN(2*PI()*MOD(Calculator!$B$32/Calculator!$F$19,1)))*IF(MOD(Calculator!$B$32/Calculator!$F$19,1)&lt;0.5,-1,1))^2))),2))</f>
        <v>—</v>
      </c>
      <c r="AV55" s="294" t="str">
        <f aca="false">IF(OR(Calculator!$E$20&lt;&gt;"YES",Calculator!$B$32&lt;Calculator!$G$20),"—",ROUND((1+SQRT(((50*POWER(80,POWER(COS(PI()*MOD(Calculator!$B$32/Calculator!$F$20,1)),2))-$C55)^2+(1500*ABS(SIN(2*PI()*MOD(Calculator!$B$32/Calculator!$F$20,1)))*IF(MOD(Calculator!$B$32/Calculator!$F$20,1)&lt;0.5,-1,1))^2)/((50*POWER(80,POWER(COS(PI()*MOD(Calculator!$B$32/Calculator!$F$20,1)),2))+$C55)^2+(1500*ABS(SIN(2*PI()*MOD(Calculator!$B$32/Calculator!$F$20,1)))*IF(MOD(Calculator!$B$32/Calculator!$F$20,1)&lt;0.5,-1,1))^2)))/(1-SQRT(((50*POWER(80,POWER(COS(PI()*MOD(Calculator!$B$32/Calculator!$F$20,1)),2))-$C55)^2+(1500*ABS(SIN(2*PI()*MOD(Calculator!$B$32/Calculator!$F$20,1)))*IF(MOD(Calculator!$B$32/Calculator!$F$20,1)&lt;0.5,-1,1))^2)/((50*POWER(80,POWER(COS(PI()*MOD(Calculator!$B$32/Calculator!$F$20,1)),2))+$C55)^2+(1500*ABS(SIN(2*PI()*MOD(Calculator!$B$32/Calculator!$F$20,1)))*IF(MOD(Calculator!$B$32/Calculator!$F$20,1)&lt;0.5,-1,1))^2))),2))</f>
        <v>—</v>
      </c>
      <c r="AW55" s="294" t="str">
        <f aca="false">IF(OR(Calculator!$E$21&lt;&gt;"YES",Calculator!$B$32&lt;Calculator!$G$21),"—",ROUND((1+SQRT(((50*POWER(80,POWER(COS(PI()*MOD(Calculator!$B$32/Calculator!$F$21,1)),2))-$C55)^2+(1500*ABS(SIN(2*PI()*MOD(Calculator!$B$32/Calculator!$F$21,1)))*IF(MOD(Calculator!$B$32/Calculator!$F$21,1)&lt;0.5,-1,1))^2)/((50*POWER(80,POWER(COS(PI()*MOD(Calculator!$B$32/Calculator!$F$21,1)),2))+$C55)^2+(1500*ABS(SIN(2*PI()*MOD(Calculator!$B$32/Calculator!$F$21,1)))*IF(MOD(Calculator!$B$32/Calculator!$F$21,1)&lt;0.5,-1,1))^2)))/(1-SQRT(((50*POWER(80,POWER(COS(PI()*MOD(Calculator!$B$32/Calculator!$F$21,1)),2))-$C55)^2+(1500*ABS(SIN(2*PI()*MOD(Calculator!$B$32/Calculator!$F$21,1)))*IF(MOD(Calculator!$B$32/Calculator!$F$21,1)&lt;0.5,-1,1))^2)/((50*POWER(80,POWER(COS(PI()*MOD(Calculator!$B$32/Calculator!$F$21,1)),2))+$C55)^2+(1500*ABS(SIN(2*PI()*MOD(Calculator!$B$32/Calculator!$F$21,1)))*IF(MOD(Calculator!$B$32/Calculator!$F$21,1)&lt;0.5,-1,1))^2))),2))</f>
        <v>—</v>
      </c>
      <c r="AX55" s="294" t="str">
        <f aca="false">IF(OR(Calculator!$E$22&lt;&gt;"YES",Calculator!$B$32&lt;Calculator!$G$22),"—",ROUND((1+SQRT(((50*POWER(80,POWER(COS(PI()*MOD(Calculator!$B$32/Calculator!$F$22,1)),2))-$C55)^2+(1500*ABS(SIN(2*PI()*MOD(Calculator!$B$32/Calculator!$F$22,1)))*IF(MOD(Calculator!$B$32/Calculator!$F$22,1)&lt;0.5,-1,1))^2)/((50*POWER(80,POWER(COS(PI()*MOD(Calculator!$B$32/Calculator!$F$22,1)),2))+$C55)^2+(1500*ABS(SIN(2*PI()*MOD(Calculator!$B$32/Calculator!$F$22,1)))*IF(MOD(Calculator!$B$32/Calculator!$F$22,1)&lt;0.5,-1,1))^2)))/(1-SQRT(((50*POWER(80,POWER(COS(PI()*MOD(Calculator!$B$32/Calculator!$F$22,1)),2))-$C55)^2+(1500*ABS(SIN(2*PI()*MOD(Calculator!$B$32/Calculator!$F$22,1)))*IF(MOD(Calculator!$B$32/Calculator!$F$22,1)&lt;0.5,-1,1))^2)/((50*POWER(80,POWER(COS(PI()*MOD(Calculator!$B$32/Calculator!$F$22,1)),2))+$C55)^2+(1500*ABS(SIN(2*PI()*MOD(Calculator!$B$32/Calculator!$F$22,1)))*IF(MOD(Calculator!$B$32/Calculator!$F$22,1)&lt;0.5,-1,1))^2))),2))</f>
        <v>—</v>
      </c>
      <c r="AY55" s="293" t="n">
        <f aca="false">IFERROR(ROUND((IF(ISNUMBER(AN55),AN55,0)+IF(ISNUMBER(AO55),AO55,0)+IF(ISNUMBER(AP55),AP55,0)+IF(ISNUMBER(AQ55),AQ55,0)+IF(ISNUMBER(AR55),AR55,0)+IF(ISNUMBER(AS55),AS55,0)+IF(ISNUMBER(AT55),AT55,0)+IF(ISNUMBER(AU55),AU55,0)+IF(ISNUMBER(AV55),AV55,0)+IF(ISNUMBER(AW55),AW55,0)+IF(ISNUMBER(AX55),AX55,0))/(IF(ISNUMBER(AN55),1,0)+IF(ISNUMBER(AO55),1,0)+IF(ISNUMBER(AP55),1,0)+IF(ISNUMBER(AQ55),1,0)+IF(ISNUMBER(AR55),1,0)+IF(ISNUMBER(AS55),1,0)+IF(ISNUMBER(AT55),1,0)+IF(ISNUMBER(AU55),1,0)+IF(ISNUMBER(AV55),1,0)+IF(ISNUMBER(AW55),1,0)+IF(ISNUMBER(AX55),1,0)),4),"")</f>
        <v>9.35</v>
      </c>
      <c r="AZ55" s="294" t="str">
        <f aca="false">IF(OR(Calculator!$E$12&lt;&gt;"YES",Calculator!$B$33&lt;Calculator!$G$12),"—",ROUND((1+SQRT(((50*POWER(80,POWER(COS(PI()*MOD(Calculator!$B$33/Calculator!$F$12,1)),2))-$C55)^2+(1500*ABS(SIN(2*PI()*MOD(Calculator!$B$33/Calculator!$F$12,1)))*IF(MOD(Calculator!$B$33/Calculator!$F$12,1)&lt;0.5,-1,1))^2)/((50*POWER(80,POWER(COS(PI()*MOD(Calculator!$B$33/Calculator!$F$12,1)),2))+$C55)^2+(1500*ABS(SIN(2*PI()*MOD(Calculator!$B$33/Calculator!$F$12,1)))*IF(MOD(Calculator!$B$33/Calculator!$F$12,1)&lt;0.5,-1,1))^2)))/(1-SQRT(((50*POWER(80,POWER(COS(PI()*MOD(Calculator!$B$33/Calculator!$F$12,1)),2))-$C55)^2+(1500*ABS(SIN(2*PI()*MOD(Calculator!$B$33/Calculator!$F$12,1)))*IF(MOD(Calculator!$B$33/Calculator!$F$12,1)&lt;0.5,-1,1))^2)/((50*POWER(80,POWER(COS(PI()*MOD(Calculator!$B$33/Calculator!$F$12,1)),2))+$C55)^2+(1500*ABS(SIN(2*PI()*MOD(Calculator!$B$33/Calculator!$F$12,1)))*IF(MOD(Calculator!$B$33/Calculator!$F$12,1)&lt;0.5,-1,1))^2))),2))</f>
        <v>—</v>
      </c>
      <c r="BA55" s="294" t="str">
        <f aca="false">IF(OR(Calculator!$E$13&lt;&gt;"YES",Calculator!$B$33&lt;Calculator!$G$13),"—",ROUND((1+SQRT(((50*POWER(80,POWER(COS(PI()*MOD(Calculator!$B$33/Calculator!$F$13,1)),2))-$C55)^2+(1500*ABS(SIN(2*PI()*MOD(Calculator!$B$33/Calculator!$F$13,1)))*IF(MOD(Calculator!$B$33/Calculator!$F$13,1)&lt;0.5,-1,1))^2)/((50*POWER(80,POWER(COS(PI()*MOD(Calculator!$B$33/Calculator!$F$13,1)),2))+$C55)^2+(1500*ABS(SIN(2*PI()*MOD(Calculator!$B$33/Calculator!$F$13,1)))*IF(MOD(Calculator!$B$33/Calculator!$F$13,1)&lt;0.5,-1,1))^2)))/(1-SQRT(((50*POWER(80,POWER(COS(PI()*MOD(Calculator!$B$33/Calculator!$F$13,1)),2))-$C55)^2+(1500*ABS(SIN(2*PI()*MOD(Calculator!$B$33/Calculator!$F$13,1)))*IF(MOD(Calculator!$B$33/Calculator!$F$13,1)&lt;0.5,-1,1))^2)/((50*POWER(80,POWER(COS(PI()*MOD(Calculator!$B$33/Calculator!$F$13,1)),2))+$C55)^2+(1500*ABS(SIN(2*PI()*MOD(Calculator!$B$33/Calculator!$F$13,1)))*IF(MOD(Calculator!$B$33/Calculator!$F$13,1)&lt;0.5,-1,1))^2))),2))</f>
        <v>—</v>
      </c>
      <c r="BB55" s="294" t="str">
        <f aca="false">IF(OR(Calculator!$E$14&lt;&gt;"YES",Calculator!$B$33&lt;Calculator!$G$14),"—",ROUND((1+SQRT(((50*POWER(80,POWER(COS(PI()*MOD(Calculator!$B$33/Calculator!$F$14,1)),2))-$C55)^2+(1500*ABS(SIN(2*PI()*MOD(Calculator!$B$33/Calculator!$F$14,1)))*IF(MOD(Calculator!$B$33/Calculator!$F$14,1)&lt;0.5,-1,1))^2)/((50*POWER(80,POWER(COS(PI()*MOD(Calculator!$B$33/Calculator!$F$14,1)),2))+$C55)^2+(1500*ABS(SIN(2*PI()*MOD(Calculator!$B$33/Calculator!$F$14,1)))*IF(MOD(Calculator!$B$33/Calculator!$F$14,1)&lt;0.5,-1,1))^2)))/(1-SQRT(((50*POWER(80,POWER(COS(PI()*MOD(Calculator!$B$33/Calculator!$F$14,1)),2))-$C55)^2+(1500*ABS(SIN(2*PI()*MOD(Calculator!$B$33/Calculator!$F$14,1)))*IF(MOD(Calculator!$B$33/Calculator!$F$14,1)&lt;0.5,-1,1))^2)/((50*POWER(80,POWER(COS(PI()*MOD(Calculator!$B$33/Calculator!$F$14,1)),2))+$C55)^2+(1500*ABS(SIN(2*PI()*MOD(Calculator!$B$33/Calculator!$F$14,1)))*IF(MOD(Calculator!$B$33/Calculator!$F$14,1)&lt;0.5,-1,1))^2))),2))</f>
        <v>—</v>
      </c>
      <c r="BC55" s="294" t="n">
        <f aca="false">IF(OR(Calculator!$E$15&lt;&gt;"YES",Calculator!$B$33&lt;Calculator!$G$15),"—",ROUND((1+SQRT(((50*POWER(80,POWER(COS(PI()*MOD(Calculator!$B$33/Calculator!$F$15,1)),2))-$C55)^2+(1500*ABS(SIN(2*PI()*MOD(Calculator!$B$33/Calculator!$F$15,1)))*IF(MOD(Calculator!$B$33/Calculator!$F$15,1)&lt;0.5,-1,1))^2)/((50*POWER(80,POWER(COS(PI()*MOD(Calculator!$B$33/Calculator!$F$15,1)),2))+$C55)^2+(1500*ABS(SIN(2*PI()*MOD(Calculator!$B$33/Calculator!$F$15,1)))*IF(MOD(Calculator!$B$33/Calculator!$F$15,1)&lt;0.5,-1,1))^2)))/(1-SQRT(((50*POWER(80,POWER(COS(PI()*MOD(Calculator!$B$33/Calculator!$F$15,1)),2))-$C55)^2+(1500*ABS(SIN(2*PI()*MOD(Calculator!$B$33/Calculator!$F$15,1)))*IF(MOD(Calculator!$B$33/Calculator!$F$15,1)&lt;0.5,-1,1))^2)/((50*POWER(80,POWER(COS(PI()*MOD(Calculator!$B$33/Calculator!$F$15,1)),2))+$C55)^2+(1500*ABS(SIN(2*PI()*MOD(Calculator!$B$33/Calculator!$F$15,1)))*IF(MOD(Calculator!$B$33/Calculator!$F$15,1)&lt;0.5,-1,1))^2))),2))</f>
        <v>3.08</v>
      </c>
      <c r="BD55" s="294" t="str">
        <f aca="false">IF(OR(Calculator!$E$16&lt;&gt;"YES",Calculator!$B$33&lt;Calculator!$G$16),"—",ROUND((1+SQRT(((50*POWER(80,POWER(COS(PI()*MOD(Calculator!$B$33/Calculator!$F$16,1)),2))-$C55)^2+(1500*ABS(SIN(2*PI()*MOD(Calculator!$B$33/Calculator!$F$16,1)))*IF(MOD(Calculator!$B$33/Calculator!$F$16,1)&lt;0.5,-1,1))^2)/((50*POWER(80,POWER(COS(PI()*MOD(Calculator!$B$33/Calculator!$F$16,1)),2))+$C55)^2+(1500*ABS(SIN(2*PI()*MOD(Calculator!$B$33/Calculator!$F$16,1)))*IF(MOD(Calculator!$B$33/Calculator!$F$16,1)&lt;0.5,-1,1))^2)))/(1-SQRT(((50*POWER(80,POWER(COS(PI()*MOD(Calculator!$B$33/Calculator!$F$16,1)),2))-$C55)^2+(1500*ABS(SIN(2*PI()*MOD(Calculator!$B$33/Calculator!$F$16,1)))*IF(MOD(Calculator!$B$33/Calculator!$F$16,1)&lt;0.5,-1,1))^2)/((50*POWER(80,POWER(COS(PI()*MOD(Calculator!$B$33/Calculator!$F$16,1)),2))+$C55)^2+(1500*ABS(SIN(2*PI()*MOD(Calculator!$B$33/Calculator!$F$16,1)))*IF(MOD(Calculator!$B$33/Calculator!$F$16,1)&lt;0.5,-1,1))^2))),2))</f>
        <v>—</v>
      </c>
      <c r="BE55" s="294" t="n">
        <f aca="false">IF(OR(Calculator!$E$17&lt;&gt;"YES",Calculator!$B$33&lt;Calculator!$G$17),"—",ROUND((1+SQRT(((50*POWER(80,POWER(COS(PI()*MOD(Calculator!$B$33/Calculator!$F$17,1)),2))-$C55)^2+(1500*ABS(SIN(2*PI()*MOD(Calculator!$B$33/Calculator!$F$17,1)))*IF(MOD(Calculator!$B$33/Calculator!$F$17,1)&lt;0.5,-1,1))^2)/((50*POWER(80,POWER(COS(PI()*MOD(Calculator!$B$33/Calculator!$F$17,1)),2))+$C55)^2+(1500*ABS(SIN(2*PI()*MOD(Calculator!$B$33/Calculator!$F$17,1)))*IF(MOD(Calculator!$B$33/Calculator!$F$17,1)&lt;0.5,-1,1))^2)))/(1-SQRT(((50*POWER(80,POWER(COS(PI()*MOD(Calculator!$B$33/Calculator!$F$17,1)),2))-$C55)^2+(1500*ABS(SIN(2*PI()*MOD(Calculator!$B$33/Calculator!$F$17,1)))*IF(MOD(Calculator!$B$33/Calculator!$F$17,1)&lt;0.5,-1,1))^2)/((50*POWER(80,POWER(COS(PI()*MOD(Calculator!$B$33/Calculator!$F$17,1)),2))+$C55)^2+(1500*ABS(SIN(2*PI()*MOD(Calculator!$B$33/Calculator!$F$17,1)))*IF(MOD(Calculator!$B$33/Calculator!$F$17,1)&lt;0.5,-1,1))^2))),2))</f>
        <v>17.1</v>
      </c>
      <c r="BF55" s="294" t="str">
        <f aca="false">IF(OR(Calculator!$E$18&lt;&gt;"YES",Calculator!$B$33&lt;Calculator!$G$18),"—",ROUND((1+SQRT(((50*POWER(80,POWER(COS(PI()*MOD(Calculator!$B$33/Calculator!$F$18,1)),2))-$C55)^2+(1500*ABS(SIN(2*PI()*MOD(Calculator!$B$33/Calculator!$F$18,1)))*IF(MOD(Calculator!$B$33/Calculator!$F$18,1)&lt;0.5,-1,1))^2)/((50*POWER(80,POWER(COS(PI()*MOD(Calculator!$B$33/Calculator!$F$18,1)),2))+$C55)^2+(1500*ABS(SIN(2*PI()*MOD(Calculator!$B$33/Calculator!$F$18,1)))*IF(MOD(Calculator!$B$33/Calculator!$F$18,1)&lt;0.5,-1,1))^2)))/(1-SQRT(((50*POWER(80,POWER(COS(PI()*MOD(Calculator!$B$33/Calculator!$F$18,1)),2))-$C55)^2+(1500*ABS(SIN(2*PI()*MOD(Calculator!$B$33/Calculator!$F$18,1)))*IF(MOD(Calculator!$B$33/Calculator!$F$18,1)&lt;0.5,-1,1))^2)/((50*POWER(80,POWER(COS(PI()*MOD(Calculator!$B$33/Calculator!$F$18,1)),2))+$C55)^2+(1500*ABS(SIN(2*PI()*MOD(Calculator!$B$33/Calculator!$F$18,1)))*IF(MOD(Calculator!$B$33/Calculator!$F$18,1)&lt;0.5,-1,1))^2))),2))</f>
        <v>—</v>
      </c>
      <c r="BG55" s="294" t="str">
        <f aca="false">IF(OR(Calculator!$E$19&lt;&gt;"YES",Calculator!$B$33&lt;Calculator!$G$19),"—",ROUND((1+SQRT(((50*POWER(80,POWER(COS(PI()*MOD(Calculator!$B$33/Calculator!$F$19,1)),2))-$C55)^2+(1500*ABS(SIN(2*PI()*MOD(Calculator!$B$33/Calculator!$F$19,1)))*IF(MOD(Calculator!$B$33/Calculator!$F$19,1)&lt;0.5,-1,1))^2)/((50*POWER(80,POWER(COS(PI()*MOD(Calculator!$B$33/Calculator!$F$19,1)),2))+$C55)^2+(1500*ABS(SIN(2*PI()*MOD(Calculator!$B$33/Calculator!$F$19,1)))*IF(MOD(Calculator!$B$33/Calculator!$F$19,1)&lt;0.5,-1,1))^2)))/(1-SQRT(((50*POWER(80,POWER(COS(PI()*MOD(Calculator!$B$33/Calculator!$F$19,1)),2))-$C55)^2+(1500*ABS(SIN(2*PI()*MOD(Calculator!$B$33/Calculator!$F$19,1)))*IF(MOD(Calculator!$B$33/Calculator!$F$19,1)&lt;0.5,-1,1))^2)/((50*POWER(80,POWER(COS(PI()*MOD(Calculator!$B$33/Calculator!$F$19,1)),2))+$C55)^2+(1500*ABS(SIN(2*PI()*MOD(Calculator!$B$33/Calculator!$F$19,1)))*IF(MOD(Calculator!$B$33/Calculator!$F$19,1)&lt;0.5,-1,1))^2))),2))</f>
        <v>—</v>
      </c>
      <c r="BH55" s="294" t="str">
        <f aca="false">IF(OR(Calculator!$E$20&lt;&gt;"YES",Calculator!$B$33&lt;Calculator!$G$20),"—",ROUND((1+SQRT(((50*POWER(80,POWER(COS(PI()*MOD(Calculator!$B$33/Calculator!$F$20,1)),2))-$C55)^2+(1500*ABS(SIN(2*PI()*MOD(Calculator!$B$33/Calculator!$F$20,1)))*IF(MOD(Calculator!$B$33/Calculator!$F$20,1)&lt;0.5,-1,1))^2)/((50*POWER(80,POWER(COS(PI()*MOD(Calculator!$B$33/Calculator!$F$20,1)),2))+$C55)^2+(1500*ABS(SIN(2*PI()*MOD(Calculator!$B$33/Calculator!$F$20,1)))*IF(MOD(Calculator!$B$33/Calculator!$F$20,1)&lt;0.5,-1,1))^2)))/(1-SQRT(((50*POWER(80,POWER(COS(PI()*MOD(Calculator!$B$33/Calculator!$F$20,1)),2))-$C55)^2+(1500*ABS(SIN(2*PI()*MOD(Calculator!$B$33/Calculator!$F$20,1)))*IF(MOD(Calculator!$B$33/Calculator!$F$20,1)&lt;0.5,-1,1))^2)/((50*POWER(80,POWER(COS(PI()*MOD(Calculator!$B$33/Calculator!$F$20,1)),2))+$C55)^2+(1500*ABS(SIN(2*PI()*MOD(Calculator!$B$33/Calculator!$F$20,1)))*IF(MOD(Calculator!$B$33/Calculator!$F$20,1)&lt;0.5,-1,1))^2))),2))</f>
        <v>—</v>
      </c>
      <c r="BI55" s="294" t="str">
        <f aca="false">IF(OR(Calculator!$E$21&lt;&gt;"YES",Calculator!$B$33&lt;Calculator!$G$21),"—",ROUND((1+SQRT(((50*POWER(80,POWER(COS(PI()*MOD(Calculator!$B$33/Calculator!$F$21,1)),2))-$C55)^2+(1500*ABS(SIN(2*PI()*MOD(Calculator!$B$33/Calculator!$F$21,1)))*IF(MOD(Calculator!$B$33/Calculator!$F$21,1)&lt;0.5,-1,1))^2)/((50*POWER(80,POWER(COS(PI()*MOD(Calculator!$B$33/Calculator!$F$21,1)),2))+$C55)^2+(1500*ABS(SIN(2*PI()*MOD(Calculator!$B$33/Calculator!$F$21,1)))*IF(MOD(Calculator!$B$33/Calculator!$F$21,1)&lt;0.5,-1,1))^2)))/(1-SQRT(((50*POWER(80,POWER(COS(PI()*MOD(Calculator!$B$33/Calculator!$F$21,1)),2))-$C55)^2+(1500*ABS(SIN(2*PI()*MOD(Calculator!$B$33/Calculator!$F$21,1)))*IF(MOD(Calculator!$B$33/Calculator!$F$21,1)&lt;0.5,-1,1))^2)/((50*POWER(80,POWER(COS(PI()*MOD(Calculator!$B$33/Calculator!$F$21,1)),2))+$C55)^2+(1500*ABS(SIN(2*PI()*MOD(Calculator!$B$33/Calculator!$F$21,1)))*IF(MOD(Calculator!$B$33/Calculator!$F$21,1)&lt;0.5,-1,1))^2))),2))</f>
        <v>—</v>
      </c>
      <c r="BJ55" s="294" t="str">
        <f aca="false">IF(OR(Calculator!$E$22&lt;&gt;"YES",Calculator!$B$33&lt;Calculator!$G$22),"—",ROUND((1+SQRT(((50*POWER(80,POWER(COS(PI()*MOD(Calculator!$B$33/Calculator!$F$22,1)),2))-$C55)^2+(1500*ABS(SIN(2*PI()*MOD(Calculator!$B$33/Calculator!$F$22,1)))*IF(MOD(Calculator!$B$33/Calculator!$F$22,1)&lt;0.5,-1,1))^2)/((50*POWER(80,POWER(COS(PI()*MOD(Calculator!$B$33/Calculator!$F$22,1)),2))+$C55)^2+(1500*ABS(SIN(2*PI()*MOD(Calculator!$B$33/Calculator!$F$22,1)))*IF(MOD(Calculator!$B$33/Calculator!$F$22,1)&lt;0.5,-1,1))^2)))/(1-SQRT(((50*POWER(80,POWER(COS(PI()*MOD(Calculator!$B$33/Calculator!$F$22,1)),2))-$C55)^2+(1500*ABS(SIN(2*PI()*MOD(Calculator!$B$33/Calculator!$F$22,1)))*IF(MOD(Calculator!$B$33/Calculator!$F$22,1)&lt;0.5,-1,1))^2)/((50*POWER(80,POWER(COS(PI()*MOD(Calculator!$B$33/Calculator!$F$22,1)),2))+$C55)^2+(1500*ABS(SIN(2*PI()*MOD(Calculator!$B$33/Calculator!$F$22,1)))*IF(MOD(Calculator!$B$33/Calculator!$F$22,1)&lt;0.5,-1,1))^2))),2))</f>
        <v>—</v>
      </c>
      <c r="BK55" s="293" t="n">
        <f aca="false">IFERROR(ROUND((IF(ISNUMBER(AZ55),AZ55,0)+IF(ISNUMBER(BA55),BA55,0)+IF(ISNUMBER(BB55),BB55,0)+IF(ISNUMBER(BC55),BC55,0)+IF(ISNUMBER(BD55),BD55,0)+IF(ISNUMBER(BE55),BE55,0)+IF(ISNUMBER(BF55),BF55,0)+IF(ISNUMBER(BG55),BG55,0)+IF(ISNUMBER(BH55),BH55,0)+IF(ISNUMBER(BI55),BI55,0)+IF(ISNUMBER(BJ55),BJ55,0))/(IF(ISNUMBER(AZ55),1,0)+IF(ISNUMBER(BA55),1,0)+IF(ISNUMBER(BB55),1,0)+IF(ISNUMBER(BC55),1,0)+IF(ISNUMBER(BD55),1,0)+IF(ISNUMBER(BE55),1,0)+IF(ISNUMBER(BF55),1,0)+IF(ISNUMBER(BG55),1,0)+IF(ISNUMBER(BH55),1,0)+IF(ISNUMBER(BI55),1,0)+IF(ISNUMBER(BJ55),1,0)),4),"")</f>
        <v>10.09</v>
      </c>
      <c r="BM55" s="253" t="str">
        <f aca="false">IF(OR(Calculator!$E$12&lt;&gt;"YES",Calculator!$B$29&lt;Calculator!$G$12),"—",ROUND((1+SQRT(((50*POWER(80,POWER(COS(PI()*MOD(Calculator!$B$29/Calculator!$F$12,1)),2))+MIN(500,MAX(30,100*EXP(-0.3*'VSWR Calculator'!$C$24)*(1+3*ABS(MOD('VSWR Calculator'!$C$23/Calculator!$F$12/2,1)-0.5))))/'VSWR Calculator'!$C$25)-$C55)^2+(1500*ABS(SIN(2*PI()*MOD(Calculator!$B$29/Calculator!$F$12,1)))*IF(MOD(Calculator!$B$29/Calculator!$F$12,1)&lt;0.5,-1,1))^2)/SQRT(((50*POWER(80,POWER(COS(PI()*MOD(Calculator!$B$29/Calculator!$F$12,1)),2))+MIN(500,MAX(30,100*EXP(-0.3*'VSWR Calculator'!$C$24)*(1+3*ABS(MOD('VSWR Calculator'!$C$23/Calculator!$F$12/2,1)-0.5))))/'VSWR Calculator'!$C$25)+$C55)^2+(1500*ABS(SIN(2*PI()*MOD(Calculator!$B$29/Calculator!$F$12,1)))*IF(MOD(Calculator!$B$29/Calculator!$F$12,1)&lt;0.5,-1,1))^2))/(1-SQRT(((50*POWER(80,POWER(COS(PI()*MOD(Calculator!$B$29/Calculator!$F$12,1)),2))+MIN(500,MAX(30,100*EXP(-0.3*'VSWR Calculator'!$C$24)*(1+3*ABS(MOD('VSWR Calculator'!$C$23/Calculator!$F$12/2,1)-0.5))))/'VSWR Calculator'!$C$25)-$C55)^2+(1500*ABS(SIN(2*PI()*MOD(Calculator!$B$29/Calculator!$F$12,1)))*IF(MOD(Calculator!$B$29/Calculator!$F$12,1)&lt;0.5,-1,1))^2)/SQRT(((50*POWER(80,POWER(COS(PI()*MOD(Calculator!$B$29/Calculator!$F$12,1)),2))+MIN(500,MAX(30,100*EXP(-0.3*'VSWR Calculator'!$C$24)*(1+3*ABS(MOD('VSWR Calculator'!$C$23/Calculator!$F$12/2,1)-0.5))))/'VSWR Calculator'!$C$25)+$C55)^2+(1500*ABS(SIN(2*PI()*MOD(Calculator!$B$29/Calculator!$F$12,1)))*IF(MOD(Calculator!$B$29/Calculator!$F$12,1)&lt;0.5,-1,1))^2)),2))</f>
        <v>—</v>
      </c>
      <c r="BN55" s="253" t="str">
        <f aca="false">IF(OR(Calculator!$E$13&lt;&gt;"YES",Calculator!$B$29&lt;Calculator!$G$13),"—",ROUND((1+SQRT(((50*POWER(80,POWER(COS(PI()*MOD(Calculator!$B$29/Calculator!$F$13,1)),2))+MIN(500,MAX(30,100*EXP(-0.3*'VSWR Calculator'!$C$24)*(1+3*ABS(MOD('VSWR Calculator'!$C$23/Calculator!$F$13/2,1)-0.5))))/'VSWR Calculator'!$C$25)-$C55)^2+(1500*ABS(SIN(2*PI()*MOD(Calculator!$B$29/Calculator!$F$13,1)))*IF(MOD(Calculator!$B$29/Calculator!$F$13,1)&lt;0.5,-1,1))^2)/SQRT(((50*POWER(80,POWER(COS(PI()*MOD(Calculator!$B$29/Calculator!$F$13,1)),2))+MIN(500,MAX(30,100*EXP(-0.3*'VSWR Calculator'!$C$24)*(1+3*ABS(MOD('VSWR Calculator'!$C$23/Calculator!$F$13/2,1)-0.5))))/'VSWR Calculator'!$C$25)+$C55)^2+(1500*ABS(SIN(2*PI()*MOD(Calculator!$B$29/Calculator!$F$13,1)))*IF(MOD(Calculator!$B$29/Calculator!$F$13,1)&lt;0.5,-1,1))^2))/(1-SQRT(((50*POWER(80,POWER(COS(PI()*MOD(Calculator!$B$29/Calculator!$F$13,1)),2))+MIN(500,MAX(30,100*EXP(-0.3*'VSWR Calculator'!$C$24)*(1+3*ABS(MOD('VSWR Calculator'!$C$23/Calculator!$F$13/2,1)-0.5))))/'VSWR Calculator'!$C$25)-$C55)^2+(1500*ABS(SIN(2*PI()*MOD(Calculator!$B$29/Calculator!$F$13,1)))*IF(MOD(Calculator!$B$29/Calculator!$F$13,1)&lt;0.5,-1,1))^2)/SQRT(((50*POWER(80,POWER(COS(PI()*MOD(Calculator!$B$29/Calculator!$F$13,1)),2))+MIN(500,MAX(30,100*EXP(-0.3*'VSWR Calculator'!$C$24)*(1+3*ABS(MOD('VSWR Calculator'!$C$23/Calculator!$F$13/2,1)-0.5))))/'VSWR Calculator'!$C$25)+$C55)^2+(1500*ABS(SIN(2*PI()*MOD(Calculator!$B$29/Calculator!$F$13,1)))*IF(MOD(Calculator!$B$29/Calculator!$F$13,1)&lt;0.5,-1,1))^2)),2))</f>
        <v>—</v>
      </c>
      <c r="BO55" s="253" t="str">
        <f aca="false">IF(OR(Calculator!$E$14&lt;&gt;"YES",Calculator!$B$29&lt;Calculator!$G$14),"—",ROUND((1+SQRT(((50*POWER(80,POWER(COS(PI()*MOD(Calculator!$B$29/Calculator!$F$14,1)),2))+MIN(500,MAX(30,100*EXP(-0.3*'VSWR Calculator'!$C$24)*(1+3*ABS(MOD('VSWR Calculator'!$C$23/Calculator!$F$14/2,1)-0.5))))/'VSWR Calculator'!$C$25)-$C55)^2+(1500*ABS(SIN(2*PI()*MOD(Calculator!$B$29/Calculator!$F$14,1)))*IF(MOD(Calculator!$B$29/Calculator!$F$14,1)&lt;0.5,-1,1))^2)/SQRT(((50*POWER(80,POWER(COS(PI()*MOD(Calculator!$B$29/Calculator!$F$14,1)),2))+MIN(500,MAX(30,100*EXP(-0.3*'VSWR Calculator'!$C$24)*(1+3*ABS(MOD('VSWR Calculator'!$C$23/Calculator!$F$14/2,1)-0.5))))/'VSWR Calculator'!$C$25)+$C55)^2+(1500*ABS(SIN(2*PI()*MOD(Calculator!$B$29/Calculator!$F$14,1)))*IF(MOD(Calculator!$B$29/Calculator!$F$14,1)&lt;0.5,-1,1))^2))/(1-SQRT(((50*POWER(80,POWER(COS(PI()*MOD(Calculator!$B$29/Calculator!$F$14,1)),2))+MIN(500,MAX(30,100*EXP(-0.3*'VSWR Calculator'!$C$24)*(1+3*ABS(MOD('VSWR Calculator'!$C$23/Calculator!$F$14/2,1)-0.5))))/'VSWR Calculator'!$C$25)-$C55)^2+(1500*ABS(SIN(2*PI()*MOD(Calculator!$B$29/Calculator!$F$14,1)))*IF(MOD(Calculator!$B$29/Calculator!$F$14,1)&lt;0.5,-1,1))^2)/SQRT(((50*POWER(80,POWER(COS(PI()*MOD(Calculator!$B$29/Calculator!$F$14,1)),2))+MIN(500,MAX(30,100*EXP(-0.3*'VSWR Calculator'!$C$24)*(1+3*ABS(MOD('VSWR Calculator'!$C$23/Calculator!$F$14/2,1)-0.5))))/'VSWR Calculator'!$C$25)+$C55)^2+(1500*ABS(SIN(2*PI()*MOD(Calculator!$B$29/Calculator!$F$14,1)))*IF(MOD(Calculator!$B$29/Calculator!$F$14,1)&lt;0.5,-1,1))^2)),2))</f>
        <v>—</v>
      </c>
      <c r="BP55" s="253" t="n">
        <f aca="false">IF(OR(Calculator!$E$15&lt;&gt;"YES",Calculator!$B$29&lt;Calculator!$G$15),"—",ROUND((1+SQRT(((50*POWER(80,POWER(COS(PI()*MOD(Calculator!$B$29/Calculator!$F$15,1)),2))+MIN(500,MAX(30,100*EXP(-0.3*'VSWR Calculator'!$C$24)*(1+3*ABS(MOD('VSWR Calculator'!$C$23/Calculator!$F$15/2,1)-0.5))))/'VSWR Calculator'!$C$25)-$C55)^2+(1500*ABS(SIN(2*PI()*MOD(Calculator!$B$29/Calculator!$F$15,1)))*IF(MOD(Calculator!$B$29/Calculator!$F$15,1)&lt;0.5,-1,1))^2)/SQRT(((50*POWER(80,POWER(COS(PI()*MOD(Calculator!$B$29/Calculator!$F$15,1)),2))+MIN(500,MAX(30,100*EXP(-0.3*'VSWR Calculator'!$C$24)*(1+3*ABS(MOD('VSWR Calculator'!$C$23/Calculator!$F$15/2,1)-0.5))))/'VSWR Calculator'!$C$25)+$C55)^2+(1500*ABS(SIN(2*PI()*MOD(Calculator!$B$29/Calculator!$F$15,1)))*IF(MOD(Calculator!$B$29/Calculator!$F$15,1)&lt;0.5,-1,1))^2))/(1-SQRT(((50*POWER(80,POWER(COS(PI()*MOD(Calculator!$B$29/Calculator!$F$15,1)),2))+MIN(500,MAX(30,100*EXP(-0.3*'VSWR Calculator'!$C$24)*(1+3*ABS(MOD('VSWR Calculator'!$C$23/Calculator!$F$15/2,1)-0.5))))/'VSWR Calculator'!$C$25)-$C55)^2+(1500*ABS(SIN(2*PI()*MOD(Calculator!$B$29/Calculator!$F$15,1)))*IF(MOD(Calculator!$B$29/Calculator!$F$15,1)&lt;0.5,-1,1))^2)/SQRT(((50*POWER(80,POWER(COS(PI()*MOD(Calculator!$B$29/Calculator!$F$15,1)),2))+MIN(500,MAX(30,100*EXP(-0.3*'VSWR Calculator'!$C$24)*(1+3*ABS(MOD('VSWR Calculator'!$C$23/Calculator!$F$15/2,1)-0.5))))/'VSWR Calculator'!$C$25)+$C55)^2+(1500*ABS(SIN(2*PI()*MOD(Calculator!$B$29/Calculator!$F$15,1)))*IF(MOD(Calculator!$B$29/Calculator!$F$15,1)&lt;0.5,-1,1))^2)),2))</f>
        <v>14.15</v>
      </c>
      <c r="BQ55" s="253" t="str">
        <f aca="false">IF(OR(Calculator!$E$16&lt;&gt;"YES",Calculator!$B$29&lt;Calculator!$G$16),"—",ROUND((1+SQRT(((50*POWER(80,POWER(COS(PI()*MOD(Calculator!$B$29/Calculator!$F$16,1)),2))+MIN(500,MAX(30,100*EXP(-0.3*'VSWR Calculator'!$C$24)*(1+3*ABS(MOD('VSWR Calculator'!$C$23/Calculator!$F$16/2,1)-0.5))))/'VSWR Calculator'!$C$25)-$C55)^2+(1500*ABS(SIN(2*PI()*MOD(Calculator!$B$29/Calculator!$F$16,1)))*IF(MOD(Calculator!$B$29/Calculator!$F$16,1)&lt;0.5,-1,1))^2)/SQRT(((50*POWER(80,POWER(COS(PI()*MOD(Calculator!$B$29/Calculator!$F$16,1)),2))+MIN(500,MAX(30,100*EXP(-0.3*'VSWR Calculator'!$C$24)*(1+3*ABS(MOD('VSWR Calculator'!$C$23/Calculator!$F$16/2,1)-0.5))))/'VSWR Calculator'!$C$25)+$C55)^2+(1500*ABS(SIN(2*PI()*MOD(Calculator!$B$29/Calculator!$F$16,1)))*IF(MOD(Calculator!$B$29/Calculator!$F$16,1)&lt;0.5,-1,1))^2))/(1-SQRT(((50*POWER(80,POWER(COS(PI()*MOD(Calculator!$B$29/Calculator!$F$16,1)),2))+MIN(500,MAX(30,100*EXP(-0.3*'VSWR Calculator'!$C$24)*(1+3*ABS(MOD('VSWR Calculator'!$C$23/Calculator!$F$16/2,1)-0.5))))/'VSWR Calculator'!$C$25)-$C55)^2+(1500*ABS(SIN(2*PI()*MOD(Calculator!$B$29/Calculator!$F$16,1)))*IF(MOD(Calculator!$B$29/Calculator!$F$16,1)&lt;0.5,-1,1))^2)/SQRT(((50*POWER(80,POWER(COS(PI()*MOD(Calculator!$B$29/Calculator!$F$16,1)),2))+MIN(500,MAX(30,100*EXP(-0.3*'VSWR Calculator'!$C$24)*(1+3*ABS(MOD('VSWR Calculator'!$C$23/Calculator!$F$16/2,1)-0.5))))/'VSWR Calculator'!$C$25)+$C55)^2+(1500*ABS(SIN(2*PI()*MOD(Calculator!$B$29/Calculator!$F$16,1)))*IF(MOD(Calculator!$B$29/Calculator!$F$16,1)&lt;0.5,-1,1))^2)),2))</f>
        <v>—</v>
      </c>
      <c r="BR55" s="253" t="n">
        <f aca="false">IF(OR(Calculator!$E$17&lt;&gt;"YES",Calculator!$B$29&lt;Calculator!$G$17),"—",ROUND((1+SQRT(((50*POWER(80,POWER(COS(PI()*MOD(Calculator!$B$29/Calculator!$F$17,1)),2))+MIN(500,MAX(30,100*EXP(-0.3*'VSWR Calculator'!$C$24)*(1+3*ABS(MOD('VSWR Calculator'!$C$23/Calculator!$F$17/2,1)-0.5))))/'VSWR Calculator'!$C$25)-$C55)^2+(1500*ABS(SIN(2*PI()*MOD(Calculator!$B$29/Calculator!$F$17,1)))*IF(MOD(Calculator!$B$29/Calculator!$F$17,1)&lt;0.5,-1,1))^2)/SQRT(((50*POWER(80,POWER(COS(PI()*MOD(Calculator!$B$29/Calculator!$F$17,1)),2))+MIN(500,MAX(30,100*EXP(-0.3*'VSWR Calculator'!$C$24)*(1+3*ABS(MOD('VSWR Calculator'!$C$23/Calculator!$F$17/2,1)-0.5))))/'VSWR Calculator'!$C$25)+$C55)^2+(1500*ABS(SIN(2*PI()*MOD(Calculator!$B$29/Calculator!$F$17,1)))*IF(MOD(Calculator!$B$29/Calculator!$F$17,1)&lt;0.5,-1,1))^2))/(1-SQRT(((50*POWER(80,POWER(COS(PI()*MOD(Calculator!$B$29/Calculator!$F$17,1)),2))+MIN(500,MAX(30,100*EXP(-0.3*'VSWR Calculator'!$C$24)*(1+3*ABS(MOD('VSWR Calculator'!$C$23/Calculator!$F$17/2,1)-0.5))))/'VSWR Calculator'!$C$25)-$C55)^2+(1500*ABS(SIN(2*PI()*MOD(Calculator!$B$29/Calculator!$F$17,1)))*IF(MOD(Calculator!$B$29/Calculator!$F$17,1)&lt;0.5,-1,1))^2)/SQRT(((50*POWER(80,POWER(COS(PI()*MOD(Calculator!$B$29/Calculator!$F$17,1)),2))+MIN(500,MAX(30,100*EXP(-0.3*'VSWR Calculator'!$C$24)*(1+3*ABS(MOD('VSWR Calculator'!$C$23/Calculator!$F$17/2,1)-0.5))))/'VSWR Calculator'!$C$25)+$C55)^2+(1500*ABS(SIN(2*PI()*MOD(Calculator!$B$29/Calculator!$F$17,1)))*IF(MOD(Calculator!$B$29/Calculator!$F$17,1)&lt;0.5,-1,1))^2)),2))</f>
        <v>14.02</v>
      </c>
      <c r="BS55" s="253" t="str">
        <f aca="false">IF(OR(Calculator!$E$18&lt;&gt;"YES",Calculator!$B$29&lt;Calculator!$G$18),"—",ROUND((1+SQRT(((50*POWER(80,POWER(COS(PI()*MOD(Calculator!$B$29/Calculator!$F$18,1)),2))+MIN(500,MAX(30,100*EXP(-0.3*'VSWR Calculator'!$C$24)*(1+3*ABS(MOD('VSWR Calculator'!$C$23/Calculator!$F$18/2,1)-0.5))))/'VSWR Calculator'!$C$25)-$C55)^2+(1500*ABS(SIN(2*PI()*MOD(Calculator!$B$29/Calculator!$F$18,1)))*IF(MOD(Calculator!$B$29/Calculator!$F$18,1)&lt;0.5,-1,1))^2)/SQRT(((50*POWER(80,POWER(COS(PI()*MOD(Calculator!$B$29/Calculator!$F$18,1)),2))+MIN(500,MAX(30,100*EXP(-0.3*'VSWR Calculator'!$C$24)*(1+3*ABS(MOD('VSWR Calculator'!$C$23/Calculator!$F$18/2,1)-0.5))))/'VSWR Calculator'!$C$25)+$C55)^2+(1500*ABS(SIN(2*PI()*MOD(Calculator!$B$29/Calculator!$F$18,1)))*IF(MOD(Calculator!$B$29/Calculator!$F$18,1)&lt;0.5,-1,1))^2))/(1-SQRT(((50*POWER(80,POWER(COS(PI()*MOD(Calculator!$B$29/Calculator!$F$18,1)),2))+MIN(500,MAX(30,100*EXP(-0.3*'VSWR Calculator'!$C$24)*(1+3*ABS(MOD('VSWR Calculator'!$C$23/Calculator!$F$18/2,1)-0.5))))/'VSWR Calculator'!$C$25)-$C55)^2+(1500*ABS(SIN(2*PI()*MOD(Calculator!$B$29/Calculator!$F$18,1)))*IF(MOD(Calculator!$B$29/Calculator!$F$18,1)&lt;0.5,-1,1))^2)/SQRT(((50*POWER(80,POWER(COS(PI()*MOD(Calculator!$B$29/Calculator!$F$18,1)),2))+MIN(500,MAX(30,100*EXP(-0.3*'VSWR Calculator'!$C$24)*(1+3*ABS(MOD('VSWR Calculator'!$C$23/Calculator!$F$18/2,1)-0.5))))/'VSWR Calculator'!$C$25)+$C55)^2+(1500*ABS(SIN(2*PI()*MOD(Calculator!$B$29/Calculator!$F$18,1)))*IF(MOD(Calculator!$B$29/Calculator!$F$18,1)&lt;0.5,-1,1))^2)),2))</f>
        <v>—</v>
      </c>
      <c r="BT55" s="253" t="str">
        <f aca="false">IF(OR(Calculator!$E$19&lt;&gt;"YES",Calculator!$B$29&lt;Calculator!$G$19),"—",ROUND((1+SQRT(((50*POWER(80,POWER(COS(PI()*MOD(Calculator!$B$29/Calculator!$F$19,1)),2))+MIN(500,MAX(30,100*EXP(-0.3*'VSWR Calculator'!$C$24)*(1+3*ABS(MOD('VSWR Calculator'!$C$23/Calculator!$F$19/2,1)-0.5))))/'VSWR Calculator'!$C$25)-$C55)^2+(1500*ABS(SIN(2*PI()*MOD(Calculator!$B$29/Calculator!$F$19,1)))*IF(MOD(Calculator!$B$29/Calculator!$F$19,1)&lt;0.5,-1,1))^2)/SQRT(((50*POWER(80,POWER(COS(PI()*MOD(Calculator!$B$29/Calculator!$F$19,1)),2))+MIN(500,MAX(30,100*EXP(-0.3*'VSWR Calculator'!$C$24)*(1+3*ABS(MOD('VSWR Calculator'!$C$23/Calculator!$F$19/2,1)-0.5))))/'VSWR Calculator'!$C$25)+$C55)^2+(1500*ABS(SIN(2*PI()*MOD(Calculator!$B$29/Calculator!$F$19,1)))*IF(MOD(Calculator!$B$29/Calculator!$F$19,1)&lt;0.5,-1,1))^2))/(1-SQRT(((50*POWER(80,POWER(COS(PI()*MOD(Calculator!$B$29/Calculator!$F$19,1)),2))+MIN(500,MAX(30,100*EXP(-0.3*'VSWR Calculator'!$C$24)*(1+3*ABS(MOD('VSWR Calculator'!$C$23/Calculator!$F$19/2,1)-0.5))))/'VSWR Calculator'!$C$25)-$C55)^2+(1500*ABS(SIN(2*PI()*MOD(Calculator!$B$29/Calculator!$F$19,1)))*IF(MOD(Calculator!$B$29/Calculator!$F$19,1)&lt;0.5,-1,1))^2)/SQRT(((50*POWER(80,POWER(COS(PI()*MOD(Calculator!$B$29/Calculator!$F$19,1)),2))+MIN(500,MAX(30,100*EXP(-0.3*'VSWR Calculator'!$C$24)*(1+3*ABS(MOD('VSWR Calculator'!$C$23/Calculator!$F$19/2,1)-0.5))))/'VSWR Calculator'!$C$25)+$C55)^2+(1500*ABS(SIN(2*PI()*MOD(Calculator!$B$29/Calculator!$F$19,1)))*IF(MOD(Calculator!$B$29/Calculator!$F$19,1)&lt;0.5,-1,1))^2)),2))</f>
        <v>—</v>
      </c>
      <c r="BU55" s="253" t="str">
        <f aca="false">IF(OR(Calculator!$E$20&lt;&gt;"YES",Calculator!$B$29&lt;Calculator!$G$20),"—",ROUND((1+SQRT(((50*POWER(80,POWER(COS(PI()*MOD(Calculator!$B$29/Calculator!$F$20,1)),2))+MIN(500,MAX(30,100*EXP(-0.3*'VSWR Calculator'!$C$24)*(1+3*ABS(MOD('VSWR Calculator'!$C$23/Calculator!$F$20/2,1)-0.5))))/'VSWR Calculator'!$C$25)-$C55)^2+(1500*ABS(SIN(2*PI()*MOD(Calculator!$B$29/Calculator!$F$20,1)))*IF(MOD(Calculator!$B$29/Calculator!$F$20,1)&lt;0.5,-1,1))^2)/SQRT(((50*POWER(80,POWER(COS(PI()*MOD(Calculator!$B$29/Calculator!$F$20,1)),2))+MIN(500,MAX(30,100*EXP(-0.3*'VSWR Calculator'!$C$24)*(1+3*ABS(MOD('VSWR Calculator'!$C$23/Calculator!$F$20/2,1)-0.5))))/'VSWR Calculator'!$C$25)+$C55)^2+(1500*ABS(SIN(2*PI()*MOD(Calculator!$B$29/Calculator!$F$20,1)))*IF(MOD(Calculator!$B$29/Calculator!$F$20,1)&lt;0.5,-1,1))^2))/(1-SQRT(((50*POWER(80,POWER(COS(PI()*MOD(Calculator!$B$29/Calculator!$F$20,1)),2))+MIN(500,MAX(30,100*EXP(-0.3*'VSWR Calculator'!$C$24)*(1+3*ABS(MOD('VSWR Calculator'!$C$23/Calculator!$F$20/2,1)-0.5))))/'VSWR Calculator'!$C$25)-$C55)^2+(1500*ABS(SIN(2*PI()*MOD(Calculator!$B$29/Calculator!$F$20,1)))*IF(MOD(Calculator!$B$29/Calculator!$F$20,1)&lt;0.5,-1,1))^2)/SQRT(((50*POWER(80,POWER(COS(PI()*MOD(Calculator!$B$29/Calculator!$F$20,1)),2))+MIN(500,MAX(30,100*EXP(-0.3*'VSWR Calculator'!$C$24)*(1+3*ABS(MOD('VSWR Calculator'!$C$23/Calculator!$F$20/2,1)-0.5))))/'VSWR Calculator'!$C$25)+$C55)^2+(1500*ABS(SIN(2*PI()*MOD(Calculator!$B$29/Calculator!$F$20,1)))*IF(MOD(Calculator!$B$29/Calculator!$F$20,1)&lt;0.5,-1,1))^2)),2))</f>
        <v>—</v>
      </c>
      <c r="BV55" s="253" t="str">
        <f aca="false">IF(OR(Calculator!$E$21&lt;&gt;"YES",Calculator!$B$29&lt;Calculator!$G$21),"—",ROUND((1+SQRT(((50*POWER(80,POWER(COS(PI()*MOD(Calculator!$B$29/Calculator!$F$21,1)),2))+MIN(500,MAX(30,100*EXP(-0.3*'VSWR Calculator'!$C$24)*(1+3*ABS(MOD('VSWR Calculator'!$C$23/Calculator!$F$21/2,1)-0.5))))/'VSWR Calculator'!$C$25)-$C55)^2+(1500*ABS(SIN(2*PI()*MOD(Calculator!$B$29/Calculator!$F$21,1)))*IF(MOD(Calculator!$B$29/Calculator!$F$21,1)&lt;0.5,-1,1))^2)/SQRT(((50*POWER(80,POWER(COS(PI()*MOD(Calculator!$B$29/Calculator!$F$21,1)),2))+MIN(500,MAX(30,100*EXP(-0.3*'VSWR Calculator'!$C$24)*(1+3*ABS(MOD('VSWR Calculator'!$C$23/Calculator!$F$21/2,1)-0.5))))/'VSWR Calculator'!$C$25)+$C55)^2+(1500*ABS(SIN(2*PI()*MOD(Calculator!$B$29/Calculator!$F$21,1)))*IF(MOD(Calculator!$B$29/Calculator!$F$21,1)&lt;0.5,-1,1))^2))/(1-SQRT(((50*POWER(80,POWER(COS(PI()*MOD(Calculator!$B$29/Calculator!$F$21,1)),2))+MIN(500,MAX(30,100*EXP(-0.3*'VSWR Calculator'!$C$24)*(1+3*ABS(MOD('VSWR Calculator'!$C$23/Calculator!$F$21/2,1)-0.5))))/'VSWR Calculator'!$C$25)-$C55)^2+(1500*ABS(SIN(2*PI()*MOD(Calculator!$B$29/Calculator!$F$21,1)))*IF(MOD(Calculator!$B$29/Calculator!$F$21,1)&lt;0.5,-1,1))^2)/SQRT(((50*POWER(80,POWER(COS(PI()*MOD(Calculator!$B$29/Calculator!$F$21,1)),2))+MIN(500,MAX(30,100*EXP(-0.3*'VSWR Calculator'!$C$24)*(1+3*ABS(MOD('VSWR Calculator'!$C$23/Calculator!$F$21/2,1)-0.5))))/'VSWR Calculator'!$C$25)+$C55)^2+(1500*ABS(SIN(2*PI()*MOD(Calculator!$B$29/Calculator!$F$21,1)))*IF(MOD(Calculator!$B$29/Calculator!$F$21,1)&lt;0.5,-1,1))^2)),2))</f>
        <v>—</v>
      </c>
      <c r="BW55" s="253" t="str">
        <f aca="false">IF(OR(Calculator!$E$22&lt;&gt;"YES",Calculator!$B$29&lt;Calculator!$G$22),"—",ROUND((1+SQRT(((50*POWER(80,POWER(COS(PI()*MOD(Calculator!$B$29/Calculator!$F$22,1)),2))+MIN(500,MAX(30,100*EXP(-0.3*'VSWR Calculator'!$C$24)*(1+3*ABS(MOD('VSWR Calculator'!$C$23/Calculator!$F$22/2,1)-0.5))))/'VSWR Calculator'!$C$25)-$C55)^2+(1500*ABS(SIN(2*PI()*MOD(Calculator!$B$29/Calculator!$F$22,1)))*IF(MOD(Calculator!$B$29/Calculator!$F$22,1)&lt;0.5,-1,1))^2)/SQRT(((50*POWER(80,POWER(COS(PI()*MOD(Calculator!$B$29/Calculator!$F$22,1)),2))+MIN(500,MAX(30,100*EXP(-0.3*'VSWR Calculator'!$C$24)*(1+3*ABS(MOD('VSWR Calculator'!$C$23/Calculator!$F$22/2,1)-0.5))))/'VSWR Calculator'!$C$25)+$C55)^2+(1500*ABS(SIN(2*PI()*MOD(Calculator!$B$29/Calculator!$F$22,1)))*IF(MOD(Calculator!$B$29/Calculator!$F$22,1)&lt;0.5,-1,1))^2))/(1-SQRT(((50*POWER(80,POWER(COS(PI()*MOD(Calculator!$B$29/Calculator!$F$22,1)),2))+MIN(500,MAX(30,100*EXP(-0.3*'VSWR Calculator'!$C$24)*(1+3*ABS(MOD('VSWR Calculator'!$C$23/Calculator!$F$22/2,1)-0.5))))/'VSWR Calculator'!$C$25)-$C55)^2+(1500*ABS(SIN(2*PI()*MOD(Calculator!$B$29/Calculator!$F$22,1)))*IF(MOD(Calculator!$B$29/Calculator!$F$22,1)&lt;0.5,-1,1))^2)/SQRT(((50*POWER(80,POWER(COS(PI()*MOD(Calculator!$B$29/Calculator!$F$22,1)),2))+MIN(500,MAX(30,100*EXP(-0.3*'VSWR Calculator'!$C$24)*(1+3*ABS(MOD('VSWR Calculator'!$C$23/Calculator!$F$22/2,1)-0.5))))/'VSWR Calculator'!$C$25)+$C55)^2+(1500*ABS(SIN(2*PI()*MOD(Calculator!$B$29/Calculator!$F$22,1)))*IF(MOD(Calculator!$B$29/Calculator!$F$22,1)&lt;0.5,-1,1))^2)),2))</f>
        <v>—</v>
      </c>
      <c r="BX55" s="253" t="n">
        <f aca="false">IFERROR(ROUND((IF(ISNUMBER(BM55),BM55,0)+IF(ISNUMBER(BN55),BN55,0)+IF(ISNUMBER(BO55),BO55,0)+IF(ISNUMBER(BP55),BP55,0)+IF(ISNUMBER(BQ55),BQ55,0)+IF(ISNUMBER(BR55),BR55,0)+IF(ISNUMBER(BS55),BS55,0)+IF(ISNUMBER(BT55),BT55,0)+IF(ISNUMBER(BU55),BU55,0)+IF(ISNUMBER(BV55),BV55,0)+IF(ISNUMBER(BW55),BW55,0))/(IF(ISNUMBER(BM55),1,0)+IF(ISNUMBER(BN55),1,0)+IF(ISNUMBER(BO55),1,0)+IF(ISNUMBER(BP55),1,0)+IF(ISNUMBER(BQ55),1,0)+IF(ISNUMBER(BR55),1,0)+IF(ISNUMBER(BS55),1,0)+IF(ISNUMBER(BT55),1,0)+IF(ISNUMBER(BU55),1,0)+IF(ISNUMBER(BV55),1,0)+IF(ISNUMBER(BW55),1,0)),4),"")</f>
        <v>14.085</v>
      </c>
      <c r="BY55" s="253" t="str">
        <f aca="false">IF(OR(Calculator!$E$12&lt;&gt;"YES",Calculator!$B$30&lt;Calculator!$G$12),"—",ROUND((1+SQRT(((50*POWER(80,POWER(COS(PI()*MOD(Calculator!$B$30/Calculator!$F$12,1)),2))+MIN(500,MAX(30,100*EXP(-0.3*'VSWR Calculator'!$C$24)*(1+3*ABS(MOD('VSWR Calculator'!$C$23/Calculator!$F$12/2,1)-0.5))))/'VSWR Calculator'!$C$25)-$C55)^2+(1500*ABS(SIN(2*PI()*MOD(Calculator!$B$30/Calculator!$F$12,1)))*IF(MOD(Calculator!$B$30/Calculator!$F$12,1)&lt;0.5,-1,1))^2)/SQRT(((50*POWER(80,POWER(COS(PI()*MOD(Calculator!$B$30/Calculator!$F$12,1)),2))+MIN(500,MAX(30,100*EXP(-0.3*'VSWR Calculator'!$C$24)*(1+3*ABS(MOD('VSWR Calculator'!$C$23/Calculator!$F$12/2,1)-0.5))))/'VSWR Calculator'!$C$25)+$C55)^2+(1500*ABS(SIN(2*PI()*MOD(Calculator!$B$30/Calculator!$F$12,1)))*IF(MOD(Calculator!$B$30/Calculator!$F$12,1)&lt;0.5,-1,1))^2))/(1-SQRT(((50*POWER(80,POWER(COS(PI()*MOD(Calculator!$B$30/Calculator!$F$12,1)),2))+MIN(500,MAX(30,100*EXP(-0.3*'VSWR Calculator'!$C$24)*(1+3*ABS(MOD('VSWR Calculator'!$C$23/Calculator!$F$12/2,1)-0.5))))/'VSWR Calculator'!$C$25)-$C55)^2+(1500*ABS(SIN(2*PI()*MOD(Calculator!$B$30/Calculator!$F$12,1)))*IF(MOD(Calculator!$B$30/Calculator!$F$12,1)&lt;0.5,-1,1))^2)/SQRT(((50*POWER(80,POWER(COS(PI()*MOD(Calculator!$B$30/Calculator!$F$12,1)),2))+MIN(500,MAX(30,100*EXP(-0.3*'VSWR Calculator'!$C$24)*(1+3*ABS(MOD('VSWR Calculator'!$C$23/Calculator!$F$12/2,1)-0.5))))/'VSWR Calculator'!$C$25)+$C55)^2+(1500*ABS(SIN(2*PI()*MOD(Calculator!$B$30/Calculator!$F$12,1)))*IF(MOD(Calculator!$B$30/Calculator!$F$12,1)&lt;0.5,-1,1))^2)),2))</f>
        <v>—</v>
      </c>
      <c r="BZ55" s="253" t="str">
        <f aca="false">IF(OR(Calculator!$E$13&lt;&gt;"YES",Calculator!$B$30&lt;Calculator!$G$13),"—",ROUND((1+SQRT(((50*POWER(80,POWER(COS(PI()*MOD(Calculator!$B$30/Calculator!$F$13,1)),2))+MIN(500,MAX(30,100*EXP(-0.3*'VSWR Calculator'!$C$24)*(1+3*ABS(MOD('VSWR Calculator'!$C$23/Calculator!$F$13/2,1)-0.5))))/'VSWR Calculator'!$C$25)-$C55)^2+(1500*ABS(SIN(2*PI()*MOD(Calculator!$B$30/Calculator!$F$13,1)))*IF(MOD(Calculator!$B$30/Calculator!$F$13,1)&lt;0.5,-1,1))^2)/SQRT(((50*POWER(80,POWER(COS(PI()*MOD(Calculator!$B$30/Calculator!$F$13,1)),2))+MIN(500,MAX(30,100*EXP(-0.3*'VSWR Calculator'!$C$24)*(1+3*ABS(MOD('VSWR Calculator'!$C$23/Calculator!$F$13/2,1)-0.5))))/'VSWR Calculator'!$C$25)+$C55)^2+(1500*ABS(SIN(2*PI()*MOD(Calculator!$B$30/Calculator!$F$13,1)))*IF(MOD(Calculator!$B$30/Calculator!$F$13,1)&lt;0.5,-1,1))^2))/(1-SQRT(((50*POWER(80,POWER(COS(PI()*MOD(Calculator!$B$30/Calculator!$F$13,1)),2))+MIN(500,MAX(30,100*EXP(-0.3*'VSWR Calculator'!$C$24)*(1+3*ABS(MOD('VSWR Calculator'!$C$23/Calculator!$F$13/2,1)-0.5))))/'VSWR Calculator'!$C$25)-$C55)^2+(1500*ABS(SIN(2*PI()*MOD(Calculator!$B$30/Calculator!$F$13,1)))*IF(MOD(Calculator!$B$30/Calculator!$F$13,1)&lt;0.5,-1,1))^2)/SQRT(((50*POWER(80,POWER(COS(PI()*MOD(Calculator!$B$30/Calculator!$F$13,1)),2))+MIN(500,MAX(30,100*EXP(-0.3*'VSWR Calculator'!$C$24)*(1+3*ABS(MOD('VSWR Calculator'!$C$23/Calculator!$F$13/2,1)-0.5))))/'VSWR Calculator'!$C$25)+$C55)^2+(1500*ABS(SIN(2*PI()*MOD(Calculator!$B$30/Calculator!$F$13,1)))*IF(MOD(Calculator!$B$30/Calculator!$F$13,1)&lt;0.5,-1,1))^2)),2))</f>
        <v>—</v>
      </c>
      <c r="CA55" s="253" t="str">
        <f aca="false">IF(OR(Calculator!$E$14&lt;&gt;"YES",Calculator!$B$30&lt;Calculator!$G$14),"—",ROUND((1+SQRT(((50*POWER(80,POWER(COS(PI()*MOD(Calculator!$B$30/Calculator!$F$14,1)),2))+MIN(500,MAX(30,100*EXP(-0.3*'VSWR Calculator'!$C$24)*(1+3*ABS(MOD('VSWR Calculator'!$C$23/Calculator!$F$14/2,1)-0.5))))/'VSWR Calculator'!$C$25)-$C55)^2+(1500*ABS(SIN(2*PI()*MOD(Calculator!$B$30/Calculator!$F$14,1)))*IF(MOD(Calculator!$B$30/Calculator!$F$14,1)&lt;0.5,-1,1))^2)/SQRT(((50*POWER(80,POWER(COS(PI()*MOD(Calculator!$B$30/Calculator!$F$14,1)),2))+MIN(500,MAX(30,100*EXP(-0.3*'VSWR Calculator'!$C$24)*(1+3*ABS(MOD('VSWR Calculator'!$C$23/Calculator!$F$14/2,1)-0.5))))/'VSWR Calculator'!$C$25)+$C55)^2+(1500*ABS(SIN(2*PI()*MOD(Calculator!$B$30/Calculator!$F$14,1)))*IF(MOD(Calculator!$B$30/Calculator!$F$14,1)&lt;0.5,-1,1))^2))/(1-SQRT(((50*POWER(80,POWER(COS(PI()*MOD(Calculator!$B$30/Calculator!$F$14,1)),2))+MIN(500,MAX(30,100*EXP(-0.3*'VSWR Calculator'!$C$24)*(1+3*ABS(MOD('VSWR Calculator'!$C$23/Calculator!$F$14/2,1)-0.5))))/'VSWR Calculator'!$C$25)-$C55)^2+(1500*ABS(SIN(2*PI()*MOD(Calculator!$B$30/Calculator!$F$14,1)))*IF(MOD(Calculator!$B$30/Calculator!$F$14,1)&lt;0.5,-1,1))^2)/SQRT(((50*POWER(80,POWER(COS(PI()*MOD(Calculator!$B$30/Calculator!$F$14,1)),2))+MIN(500,MAX(30,100*EXP(-0.3*'VSWR Calculator'!$C$24)*(1+3*ABS(MOD('VSWR Calculator'!$C$23/Calculator!$F$14/2,1)-0.5))))/'VSWR Calculator'!$C$25)+$C55)^2+(1500*ABS(SIN(2*PI()*MOD(Calculator!$B$30/Calculator!$F$14,1)))*IF(MOD(Calculator!$B$30/Calculator!$F$14,1)&lt;0.5,-1,1))^2)),2))</f>
        <v>—</v>
      </c>
      <c r="CB55" s="253" t="n">
        <f aca="false">IF(OR(Calculator!$E$15&lt;&gt;"YES",Calculator!$B$30&lt;Calculator!$G$15),"—",ROUND((1+SQRT(((50*POWER(80,POWER(COS(PI()*MOD(Calculator!$B$30/Calculator!$F$15,1)),2))+MIN(500,MAX(30,100*EXP(-0.3*'VSWR Calculator'!$C$24)*(1+3*ABS(MOD('VSWR Calculator'!$C$23/Calculator!$F$15/2,1)-0.5))))/'VSWR Calculator'!$C$25)-$C55)^2+(1500*ABS(SIN(2*PI()*MOD(Calculator!$B$30/Calculator!$F$15,1)))*IF(MOD(Calculator!$B$30/Calculator!$F$15,1)&lt;0.5,-1,1))^2)/SQRT(((50*POWER(80,POWER(COS(PI()*MOD(Calculator!$B$30/Calculator!$F$15,1)),2))+MIN(500,MAX(30,100*EXP(-0.3*'VSWR Calculator'!$C$24)*(1+3*ABS(MOD('VSWR Calculator'!$C$23/Calculator!$F$15/2,1)-0.5))))/'VSWR Calculator'!$C$25)+$C55)^2+(1500*ABS(SIN(2*PI()*MOD(Calculator!$B$30/Calculator!$F$15,1)))*IF(MOD(Calculator!$B$30/Calculator!$F$15,1)&lt;0.5,-1,1))^2))/(1-SQRT(((50*POWER(80,POWER(COS(PI()*MOD(Calculator!$B$30/Calculator!$F$15,1)),2))+MIN(500,MAX(30,100*EXP(-0.3*'VSWR Calculator'!$C$24)*(1+3*ABS(MOD('VSWR Calculator'!$C$23/Calculator!$F$15/2,1)-0.5))))/'VSWR Calculator'!$C$25)-$C55)^2+(1500*ABS(SIN(2*PI()*MOD(Calculator!$B$30/Calculator!$F$15,1)))*IF(MOD(Calculator!$B$30/Calculator!$F$15,1)&lt;0.5,-1,1))^2)/SQRT(((50*POWER(80,POWER(COS(PI()*MOD(Calculator!$B$30/Calculator!$F$15,1)),2))+MIN(500,MAX(30,100*EXP(-0.3*'VSWR Calculator'!$C$24)*(1+3*ABS(MOD('VSWR Calculator'!$C$23/Calculator!$F$15/2,1)-0.5))))/'VSWR Calculator'!$C$25)+$C55)^2+(1500*ABS(SIN(2*PI()*MOD(Calculator!$B$30/Calculator!$F$15,1)))*IF(MOD(Calculator!$B$30/Calculator!$F$15,1)&lt;0.5,-1,1))^2)),2))</f>
        <v>13.78</v>
      </c>
      <c r="CC55" s="253" t="str">
        <f aca="false">IF(OR(Calculator!$E$16&lt;&gt;"YES",Calculator!$B$30&lt;Calculator!$G$16),"—",ROUND((1+SQRT(((50*POWER(80,POWER(COS(PI()*MOD(Calculator!$B$30/Calculator!$F$16,1)),2))+MIN(500,MAX(30,100*EXP(-0.3*'VSWR Calculator'!$C$24)*(1+3*ABS(MOD('VSWR Calculator'!$C$23/Calculator!$F$16/2,1)-0.5))))/'VSWR Calculator'!$C$25)-$C55)^2+(1500*ABS(SIN(2*PI()*MOD(Calculator!$B$30/Calculator!$F$16,1)))*IF(MOD(Calculator!$B$30/Calculator!$F$16,1)&lt;0.5,-1,1))^2)/SQRT(((50*POWER(80,POWER(COS(PI()*MOD(Calculator!$B$30/Calculator!$F$16,1)),2))+MIN(500,MAX(30,100*EXP(-0.3*'VSWR Calculator'!$C$24)*(1+3*ABS(MOD('VSWR Calculator'!$C$23/Calculator!$F$16/2,1)-0.5))))/'VSWR Calculator'!$C$25)+$C55)^2+(1500*ABS(SIN(2*PI()*MOD(Calculator!$B$30/Calculator!$F$16,1)))*IF(MOD(Calculator!$B$30/Calculator!$F$16,1)&lt;0.5,-1,1))^2))/(1-SQRT(((50*POWER(80,POWER(COS(PI()*MOD(Calculator!$B$30/Calculator!$F$16,1)),2))+MIN(500,MAX(30,100*EXP(-0.3*'VSWR Calculator'!$C$24)*(1+3*ABS(MOD('VSWR Calculator'!$C$23/Calculator!$F$16/2,1)-0.5))))/'VSWR Calculator'!$C$25)-$C55)^2+(1500*ABS(SIN(2*PI()*MOD(Calculator!$B$30/Calculator!$F$16,1)))*IF(MOD(Calculator!$B$30/Calculator!$F$16,1)&lt;0.5,-1,1))^2)/SQRT(((50*POWER(80,POWER(COS(PI()*MOD(Calculator!$B$30/Calculator!$F$16,1)),2))+MIN(500,MAX(30,100*EXP(-0.3*'VSWR Calculator'!$C$24)*(1+3*ABS(MOD('VSWR Calculator'!$C$23/Calculator!$F$16/2,1)-0.5))))/'VSWR Calculator'!$C$25)+$C55)^2+(1500*ABS(SIN(2*PI()*MOD(Calculator!$B$30/Calculator!$F$16,1)))*IF(MOD(Calculator!$B$30/Calculator!$F$16,1)&lt;0.5,-1,1))^2)),2))</f>
        <v>—</v>
      </c>
      <c r="CD55" s="253" t="n">
        <f aca="false">IF(OR(Calculator!$E$17&lt;&gt;"YES",Calculator!$B$30&lt;Calculator!$G$17),"—",ROUND((1+SQRT(((50*POWER(80,POWER(COS(PI()*MOD(Calculator!$B$30/Calculator!$F$17,1)),2))+MIN(500,MAX(30,100*EXP(-0.3*'VSWR Calculator'!$C$24)*(1+3*ABS(MOD('VSWR Calculator'!$C$23/Calculator!$F$17/2,1)-0.5))))/'VSWR Calculator'!$C$25)-$C55)^2+(1500*ABS(SIN(2*PI()*MOD(Calculator!$B$30/Calculator!$F$17,1)))*IF(MOD(Calculator!$B$30/Calculator!$F$17,1)&lt;0.5,-1,1))^2)/SQRT(((50*POWER(80,POWER(COS(PI()*MOD(Calculator!$B$30/Calculator!$F$17,1)),2))+MIN(500,MAX(30,100*EXP(-0.3*'VSWR Calculator'!$C$24)*(1+3*ABS(MOD('VSWR Calculator'!$C$23/Calculator!$F$17/2,1)-0.5))))/'VSWR Calculator'!$C$25)+$C55)^2+(1500*ABS(SIN(2*PI()*MOD(Calculator!$B$30/Calculator!$F$17,1)))*IF(MOD(Calculator!$B$30/Calculator!$F$17,1)&lt;0.5,-1,1))^2))/(1-SQRT(((50*POWER(80,POWER(COS(PI()*MOD(Calculator!$B$30/Calculator!$F$17,1)),2))+MIN(500,MAX(30,100*EXP(-0.3*'VSWR Calculator'!$C$24)*(1+3*ABS(MOD('VSWR Calculator'!$C$23/Calculator!$F$17/2,1)-0.5))))/'VSWR Calculator'!$C$25)-$C55)^2+(1500*ABS(SIN(2*PI()*MOD(Calculator!$B$30/Calculator!$F$17,1)))*IF(MOD(Calculator!$B$30/Calculator!$F$17,1)&lt;0.5,-1,1))^2)/SQRT(((50*POWER(80,POWER(COS(PI()*MOD(Calculator!$B$30/Calculator!$F$17,1)),2))+MIN(500,MAX(30,100*EXP(-0.3*'VSWR Calculator'!$C$24)*(1+3*ABS(MOD('VSWR Calculator'!$C$23/Calculator!$F$17/2,1)-0.5))))/'VSWR Calculator'!$C$25)+$C55)^2+(1500*ABS(SIN(2*PI()*MOD(Calculator!$B$30/Calculator!$F$17,1)))*IF(MOD(Calculator!$B$30/Calculator!$F$17,1)&lt;0.5,-1,1))^2)),2))</f>
        <v>14.87</v>
      </c>
      <c r="CE55" s="253" t="str">
        <f aca="false">IF(OR(Calculator!$E$18&lt;&gt;"YES",Calculator!$B$30&lt;Calculator!$G$18),"—",ROUND((1+SQRT(((50*POWER(80,POWER(COS(PI()*MOD(Calculator!$B$30/Calculator!$F$18,1)),2))+MIN(500,MAX(30,100*EXP(-0.3*'VSWR Calculator'!$C$24)*(1+3*ABS(MOD('VSWR Calculator'!$C$23/Calculator!$F$18/2,1)-0.5))))/'VSWR Calculator'!$C$25)-$C55)^2+(1500*ABS(SIN(2*PI()*MOD(Calculator!$B$30/Calculator!$F$18,1)))*IF(MOD(Calculator!$B$30/Calculator!$F$18,1)&lt;0.5,-1,1))^2)/SQRT(((50*POWER(80,POWER(COS(PI()*MOD(Calculator!$B$30/Calculator!$F$18,1)),2))+MIN(500,MAX(30,100*EXP(-0.3*'VSWR Calculator'!$C$24)*(1+3*ABS(MOD('VSWR Calculator'!$C$23/Calculator!$F$18/2,1)-0.5))))/'VSWR Calculator'!$C$25)+$C55)^2+(1500*ABS(SIN(2*PI()*MOD(Calculator!$B$30/Calculator!$F$18,1)))*IF(MOD(Calculator!$B$30/Calculator!$F$18,1)&lt;0.5,-1,1))^2))/(1-SQRT(((50*POWER(80,POWER(COS(PI()*MOD(Calculator!$B$30/Calculator!$F$18,1)),2))+MIN(500,MAX(30,100*EXP(-0.3*'VSWR Calculator'!$C$24)*(1+3*ABS(MOD('VSWR Calculator'!$C$23/Calculator!$F$18/2,1)-0.5))))/'VSWR Calculator'!$C$25)-$C55)^2+(1500*ABS(SIN(2*PI()*MOD(Calculator!$B$30/Calculator!$F$18,1)))*IF(MOD(Calculator!$B$30/Calculator!$F$18,1)&lt;0.5,-1,1))^2)/SQRT(((50*POWER(80,POWER(COS(PI()*MOD(Calculator!$B$30/Calculator!$F$18,1)),2))+MIN(500,MAX(30,100*EXP(-0.3*'VSWR Calculator'!$C$24)*(1+3*ABS(MOD('VSWR Calculator'!$C$23/Calculator!$F$18/2,1)-0.5))))/'VSWR Calculator'!$C$25)+$C55)^2+(1500*ABS(SIN(2*PI()*MOD(Calculator!$B$30/Calculator!$F$18,1)))*IF(MOD(Calculator!$B$30/Calculator!$F$18,1)&lt;0.5,-1,1))^2)),2))</f>
        <v>—</v>
      </c>
      <c r="CF55" s="253" t="str">
        <f aca="false">IF(OR(Calculator!$E$19&lt;&gt;"YES",Calculator!$B$30&lt;Calculator!$G$19),"—",ROUND((1+SQRT(((50*POWER(80,POWER(COS(PI()*MOD(Calculator!$B$30/Calculator!$F$19,1)),2))+MIN(500,MAX(30,100*EXP(-0.3*'VSWR Calculator'!$C$24)*(1+3*ABS(MOD('VSWR Calculator'!$C$23/Calculator!$F$19/2,1)-0.5))))/'VSWR Calculator'!$C$25)-$C55)^2+(1500*ABS(SIN(2*PI()*MOD(Calculator!$B$30/Calculator!$F$19,1)))*IF(MOD(Calculator!$B$30/Calculator!$F$19,1)&lt;0.5,-1,1))^2)/SQRT(((50*POWER(80,POWER(COS(PI()*MOD(Calculator!$B$30/Calculator!$F$19,1)),2))+MIN(500,MAX(30,100*EXP(-0.3*'VSWR Calculator'!$C$24)*(1+3*ABS(MOD('VSWR Calculator'!$C$23/Calculator!$F$19/2,1)-0.5))))/'VSWR Calculator'!$C$25)+$C55)^2+(1500*ABS(SIN(2*PI()*MOD(Calculator!$B$30/Calculator!$F$19,1)))*IF(MOD(Calculator!$B$30/Calculator!$F$19,1)&lt;0.5,-1,1))^2))/(1-SQRT(((50*POWER(80,POWER(COS(PI()*MOD(Calculator!$B$30/Calculator!$F$19,1)),2))+MIN(500,MAX(30,100*EXP(-0.3*'VSWR Calculator'!$C$24)*(1+3*ABS(MOD('VSWR Calculator'!$C$23/Calculator!$F$19/2,1)-0.5))))/'VSWR Calculator'!$C$25)-$C55)^2+(1500*ABS(SIN(2*PI()*MOD(Calculator!$B$30/Calculator!$F$19,1)))*IF(MOD(Calculator!$B$30/Calculator!$F$19,1)&lt;0.5,-1,1))^2)/SQRT(((50*POWER(80,POWER(COS(PI()*MOD(Calculator!$B$30/Calculator!$F$19,1)),2))+MIN(500,MAX(30,100*EXP(-0.3*'VSWR Calculator'!$C$24)*(1+3*ABS(MOD('VSWR Calculator'!$C$23/Calculator!$F$19/2,1)-0.5))))/'VSWR Calculator'!$C$25)+$C55)^2+(1500*ABS(SIN(2*PI()*MOD(Calculator!$B$30/Calculator!$F$19,1)))*IF(MOD(Calculator!$B$30/Calculator!$F$19,1)&lt;0.5,-1,1))^2)),2))</f>
        <v>—</v>
      </c>
      <c r="CG55" s="253" t="str">
        <f aca="false">IF(OR(Calculator!$E$20&lt;&gt;"YES",Calculator!$B$30&lt;Calculator!$G$20),"—",ROUND((1+SQRT(((50*POWER(80,POWER(COS(PI()*MOD(Calculator!$B$30/Calculator!$F$20,1)),2))+MIN(500,MAX(30,100*EXP(-0.3*'VSWR Calculator'!$C$24)*(1+3*ABS(MOD('VSWR Calculator'!$C$23/Calculator!$F$20/2,1)-0.5))))/'VSWR Calculator'!$C$25)-$C55)^2+(1500*ABS(SIN(2*PI()*MOD(Calculator!$B$30/Calculator!$F$20,1)))*IF(MOD(Calculator!$B$30/Calculator!$F$20,1)&lt;0.5,-1,1))^2)/SQRT(((50*POWER(80,POWER(COS(PI()*MOD(Calculator!$B$30/Calculator!$F$20,1)),2))+MIN(500,MAX(30,100*EXP(-0.3*'VSWR Calculator'!$C$24)*(1+3*ABS(MOD('VSWR Calculator'!$C$23/Calculator!$F$20/2,1)-0.5))))/'VSWR Calculator'!$C$25)+$C55)^2+(1500*ABS(SIN(2*PI()*MOD(Calculator!$B$30/Calculator!$F$20,1)))*IF(MOD(Calculator!$B$30/Calculator!$F$20,1)&lt;0.5,-1,1))^2))/(1-SQRT(((50*POWER(80,POWER(COS(PI()*MOD(Calculator!$B$30/Calculator!$F$20,1)),2))+MIN(500,MAX(30,100*EXP(-0.3*'VSWR Calculator'!$C$24)*(1+3*ABS(MOD('VSWR Calculator'!$C$23/Calculator!$F$20/2,1)-0.5))))/'VSWR Calculator'!$C$25)-$C55)^2+(1500*ABS(SIN(2*PI()*MOD(Calculator!$B$30/Calculator!$F$20,1)))*IF(MOD(Calculator!$B$30/Calculator!$F$20,1)&lt;0.5,-1,1))^2)/SQRT(((50*POWER(80,POWER(COS(PI()*MOD(Calculator!$B$30/Calculator!$F$20,1)),2))+MIN(500,MAX(30,100*EXP(-0.3*'VSWR Calculator'!$C$24)*(1+3*ABS(MOD('VSWR Calculator'!$C$23/Calculator!$F$20/2,1)-0.5))))/'VSWR Calculator'!$C$25)+$C55)^2+(1500*ABS(SIN(2*PI()*MOD(Calculator!$B$30/Calculator!$F$20,1)))*IF(MOD(Calculator!$B$30/Calculator!$F$20,1)&lt;0.5,-1,1))^2)),2))</f>
        <v>—</v>
      </c>
      <c r="CH55" s="253" t="str">
        <f aca="false">IF(OR(Calculator!$E$21&lt;&gt;"YES",Calculator!$B$30&lt;Calculator!$G$21),"—",ROUND((1+SQRT(((50*POWER(80,POWER(COS(PI()*MOD(Calculator!$B$30/Calculator!$F$21,1)),2))+MIN(500,MAX(30,100*EXP(-0.3*'VSWR Calculator'!$C$24)*(1+3*ABS(MOD('VSWR Calculator'!$C$23/Calculator!$F$21/2,1)-0.5))))/'VSWR Calculator'!$C$25)-$C55)^2+(1500*ABS(SIN(2*PI()*MOD(Calculator!$B$30/Calculator!$F$21,1)))*IF(MOD(Calculator!$B$30/Calculator!$F$21,1)&lt;0.5,-1,1))^2)/SQRT(((50*POWER(80,POWER(COS(PI()*MOD(Calculator!$B$30/Calculator!$F$21,1)),2))+MIN(500,MAX(30,100*EXP(-0.3*'VSWR Calculator'!$C$24)*(1+3*ABS(MOD('VSWR Calculator'!$C$23/Calculator!$F$21/2,1)-0.5))))/'VSWR Calculator'!$C$25)+$C55)^2+(1500*ABS(SIN(2*PI()*MOD(Calculator!$B$30/Calculator!$F$21,1)))*IF(MOD(Calculator!$B$30/Calculator!$F$21,1)&lt;0.5,-1,1))^2))/(1-SQRT(((50*POWER(80,POWER(COS(PI()*MOD(Calculator!$B$30/Calculator!$F$21,1)),2))+MIN(500,MAX(30,100*EXP(-0.3*'VSWR Calculator'!$C$24)*(1+3*ABS(MOD('VSWR Calculator'!$C$23/Calculator!$F$21/2,1)-0.5))))/'VSWR Calculator'!$C$25)-$C55)^2+(1500*ABS(SIN(2*PI()*MOD(Calculator!$B$30/Calculator!$F$21,1)))*IF(MOD(Calculator!$B$30/Calculator!$F$21,1)&lt;0.5,-1,1))^2)/SQRT(((50*POWER(80,POWER(COS(PI()*MOD(Calculator!$B$30/Calculator!$F$21,1)),2))+MIN(500,MAX(30,100*EXP(-0.3*'VSWR Calculator'!$C$24)*(1+3*ABS(MOD('VSWR Calculator'!$C$23/Calculator!$F$21/2,1)-0.5))))/'VSWR Calculator'!$C$25)+$C55)^2+(1500*ABS(SIN(2*PI()*MOD(Calculator!$B$30/Calculator!$F$21,1)))*IF(MOD(Calculator!$B$30/Calculator!$F$21,1)&lt;0.5,-1,1))^2)),2))</f>
        <v>—</v>
      </c>
      <c r="CI55" s="253" t="str">
        <f aca="false">IF(OR(Calculator!$E$22&lt;&gt;"YES",Calculator!$B$30&lt;Calculator!$G$22),"—",ROUND((1+SQRT(((50*POWER(80,POWER(COS(PI()*MOD(Calculator!$B$30/Calculator!$F$22,1)),2))+MIN(500,MAX(30,100*EXP(-0.3*'VSWR Calculator'!$C$24)*(1+3*ABS(MOD('VSWR Calculator'!$C$23/Calculator!$F$22/2,1)-0.5))))/'VSWR Calculator'!$C$25)-$C55)^2+(1500*ABS(SIN(2*PI()*MOD(Calculator!$B$30/Calculator!$F$22,1)))*IF(MOD(Calculator!$B$30/Calculator!$F$22,1)&lt;0.5,-1,1))^2)/SQRT(((50*POWER(80,POWER(COS(PI()*MOD(Calculator!$B$30/Calculator!$F$22,1)),2))+MIN(500,MAX(30,100*EXP(-0.3*'VSWR Calculator'!$C$24)*(1+3*ABS(MOD('VSWR Calculator'!$C$23/Calculator!$F$22/2,1)-0.5))))/'VSWR Calculator'!$C$25)+$C55)^2+(1500*ABS(SIN(2*PI()*MOD(Calculator!$B$30/Calculator!$F$22,1)))*IF(MOD(Calculator!$B$30/Calculator!$F$22,1)&lt;0.5,-1,1))^2))/(1-SQRT(((50*POWER(80,POWER(COS(PI()*MOD(Calculator!$B$30/Calculator!$F$22,1)),2))+MIN(500,MAX(30,100*EXP(-0.3*'VSWR Calculator'!$C$24)*(1+3*ABS(MOD('VSWR Calculator'!$C$23/Calculator!$F$22/2,1)-0.5))))/'VSWR Calculator'!$C$25)-$C55)^2+(1500*ABS(SIN(2*PI()*MOD(Calculator!$B$30/Calculator!$F$22,1)))*IF(MOD(Calculator!$B$30/Calculator!$F$22,1)&lt;0.5,-1,1))^2)/SQRT(((50*POWER(80,POWER(COS(PI()*MOD(Calculator!$B$30/Calculator!$F$22,1)),2))+MIN(500,MAX(30,100*EXP(-0.3*'VSWR Calculator'!$C$24)*(1+3*ABS(MOD('VSWR Calculator'!$C$23/Calculator!$F$22/2,1)-0.5))))/'VSWR Calculator'!$C$25)+$C55)^2+(1500*ABS(SIN(2*PI()*MOD(Calculator!$B$30/Calculator!$F$22,1)))*IF(MOD(Calculator!$B$30/Calculator!$F$22,1)&lt;0.5,-1,1))^2)),2))</f>
        <v>—</v>
      </c>
      <c r="CJ55" s="253" t="n">
        <f aca="false">IFERROR(ROUND((IF(ISNUMBER(BY55),BY55,0)+IF(ISNUMBER(BZ55),BZ55,0)+IF(ISNUMBER(CA55),CA55,0)+IF(ISNUMBER(CB55),CB55,0)+IF(ISNUMBER(CC55),CC55,0)+IF(ISNUMBER(CD55),CD55,0)+IF(ISNUMBER(CE55),CE55,0)+IF(ISNUMBER(CF55),CF55,0)+IF(ISNUMBER(CG55),CG55,0)+IF(ISNUMBER(CH55),CH55,0)+IF(ISNUMBER(CI55),CI55,0))/(IF(ISNUMBER(BY55),1,0)+IF(ISNUMBER(BZ55),1,0)+IF(ISNUMBER(CA55),1,0)+IF(ISNUMBER(CB55),1,0)+IF(ISNUMBER(CC55),1,0)+IF(ISNUMBER(CD55),1,0)+IF(ISNUMBER(CE55),1,0)+IF(ISNUMBER(CF55),1,0)+IF(ISNUMBER(CG55),1,0)+IF(ISNUMBER(CH55),1,0)+IF(ISNUMBER(CI55),1,0)),4),"")</f>
        <v>14.325</v>
      </c>
      <c r="CK55" s="253" t="str">
        <f aca="false">IF(OR(Calculator!$E$12&lt;&gt;"YES",Calculator!$B$31&lt;Calculator!$G$12),"—",ROUND((1+SQRT(((50*POWER(80,POWER(COS(PI()*MOD(Calculator!$B$31/Calculator!$F$12,1)),2))+MIN(500,MAX(30,100*EXP(-0.3*'VSWR Calculator'!$C$24)*(1+3*ABS(MOD('VSWR Calculator'!$C$23/Calculator!$F$12/2,1)-0.5))))/'VSWR Calculator'!$C$25)-$C55)^2+(1500*ABS(SIN(2*PI()*MOD(Calculator!$B$31/Calculator!$F$12,1)))*IF(MOD(Calculator!$B$31/Calculator!$F$12,1)&lt;0.5,-1,1))^2)/SQRT(((50*POWER(80,POWER(COS(PI()*MOD(Calculator!$B$31/Calculator!$F$12,1)),2))+MIN(500,MAX(30,100*EXP(-0.3*'VSWR Calculator'!$C$24)*(1+3*ABS(MOD('VSWR Calculator'!$C$23/Calculator!$F$12/2,1)-0.5))))/'VSWR Calculator'!$C$25)+$C55)^2+(1500*ABS(SIN(2*PI()*MOD(Calculator!$B$31/Calculator!$F$12,1)))*IF(MOD(Calculator!$B$31/Calculator!$F$12,1)&lt;0.5,-1,1))^2))/(1-SQRT(((50*POWER(80,POWER(COS(PI()*MOD(Calculator!$B$31/Calculator!$F$12,1)),2))+MIN(500,MAX(30,100*EXP(-0.3*'VSWR Calculator'!$C$24)*(1+3*ABS(MOD('VSWR Calculator'!$C$23/Calculator!$F$12/2,1)-0.5))))/'VSWR Calculator'!$C$25)-$C55)^2+(1500*ABS(SIN(2*PI()*MOD(Calculator!$B$31/Calculator!$F$12,1)))*IF(MOD(Calculator!$B$31/Calculator!$F$12,1)&lt;0.5,-1,1))^2)/SQRT(((50*POWER(80,POWER(COS(PI()*MOD(Calculator!$B$31/Calculator!$F$12,1)),2))+MIN(500,MAX(30,100*EXP(-0.3*'VSWR Calculator'!$C$24)*(1+3*ABS(MOD('VSWR Calculator'!$C$23/Calculator!$F$12/2,1)-0.5))))/'VSWR Calculator'!$C$25)+$C55)^2+(1500*ABS(SIN(2*PI()*MOD(Calculator!$B$31/Calculator!$F$12,1)))*IF(MOD(Calculator!$B$31/Calculator!$F$12,1)&lt;0.5,-1,1))^2)),2))</f>
        <v>—</v>
      </c>
      <c r="CL55" s="253" t="str">
        <f aca="false">IF(OR(Calculator!$E$13&lt;&gt;"YES",Calculator!$B$31&lt;Calculator!$G$13),"—",ROUND((1+SQRT(((50*POWER(80,POWER(COS(PI()*MOD(Calculator!$B$31/Calculator!$F$13,1)),2))+MIN(500,MAX(30,100*EXP(-0.3*'VSWR Calculator'!$C$24)*(1+3*ABS(MOD('VSWR Calculator'!$C$23/Calculator!$F$13/2,1)-0.5))))/'VSWR Calculator'!$C$25)-$C55)^2+(1500*ABS(SIN(2*PI()*MOD(Calculator!$B$31/Calculator!$F$13,1)))*IF(MOD(Calculator!$B$31/Calculator!$F$13,1)&lt;0.5,-1,1))^2)/SQRT(((50*POWER(80,POWER(COS(PI()*MOD(Calculator!$B$31/Calculator!$F$13,1)),2))+MIN(500,MAX(30,100*EXP(-0.3*'VSWR Calculator'!$C$24)*(1+3*ABS(MOD('VSWR Calculator'!$C$23/Calculator!$F$13/2,1)-0.5))))/'VSWR Calculator'!$C$25)+$C55)^2+(1500*ABS(SIN(2*PI()*MOD(Calculator!$B$31/Calculator!$F$13,1)))*IF(MOD(Calculator!$B$31/Calculator!$F$13,1)&lt;0.5,-1,1))^2))/(1-SQRT(((50*POWER(80,POWER(COS(PI()*MOD(Calculator!$B$31/Calculator!$F$13,1)),2))+MIN(500,MAX(30,100*EXP(-0.3*'VSWR Calculator'!$C$24)*(1+3*ABS(MOD('VSWR Calculator'!$C$23/Calculator!$F$13/2,1)-0.5))))/'VSWR Calculator'!$C$25)-$C55)^2+(1500*ABS(SIN(2*PI()*MOD(Calculator!$B$31/Calculator!$F$13,1)))*IF(MOD(Calculator!$B$31/Calculator!$F$13,1)&lt;0.5,-1,1))^2)/SQRT(((50*POWER(80,POWER(COS(PI()*MOD(Calculator!$B$31/Calculator!$F$13,1)),2))+MIN(500,MAX(30,100*EXP(-0.3*'VSWR Calculator'!$C$24)*(1+3*ABS(MOD('VSWR Calculator'!$C$23/Calculator!$F$13/2,1)-0.5))))/'VSWR Calculator'!$C$25)+$C55)^2+(1500*ABS(SIN(2*PI()*MOD(Calculator!$B$31/Calculator!$F$13,1)))*IF(MOD(Calculator!$B$31/Calculator!$F$13,1)&lt;0.5,-1,1))^2)),2))</f>
        <v>—</v>
      </c>
      <c r="CM55" s="253" t="str">
        <f aca="false">IF(OR(Calculator!$E$14&lt;&gt;"YES",Calculator!$B$31&lt;Calculator!$G$14),"—",ROUND((1+SQRT(((50*POWER(80,POWER(COS(PI()*MOD(Calculator!$B$31/Calculator!$F$14,1)),2))+MIN(500,MAX(30,100*EXP(-0.3*'VSWR Calculator'!$C$24)*(1+3*ABS(MOD('VSWR Calculator'!$C$23/Calculator!$F$14/2,1)-0.5))))/'VSWR Calculator'!$C$25)-$C55)^2+(1500*ABS(SIN(2*PI()*MOD(Calculator!$B$31/Calculator!$F$14,1)))*IF(MOD(Calculator!$B$31/Calculator!$F$14,1)&lt;0.5,-1,1))^2)/SQRT(((50*POWER(80,POWER(COS(PI()*MOD(Calculator!$B$31/Calculator!$F$14,1)),2))+MIN(500,MAX(30,100*EXP(-0.3*'VSWR Calculator'!$C$24)*(1+3*ABS(MOD('VSWR Calculator'!$C$23/Calculator!$F$14/2,1)-0.5))))/'VSWR Calculator'!$C$25)+$C55)^2+(1500*ABS(SIN(2*PI()*MOD(Calculator!$B$31/Calculator!$F$14,1)))*IF(MOD(Calculator!$B$31/Calculator!$F$14,1)&lt;0.5,-1,1))^2))/(1-SQRT(((50*POWER(80,POWER(COS(PI()*MOD(Calculator!$B$31/Calculator!$F$14,1)),2))+MIN(500,MAX(30,100*EXP(-0.3*'VSWR Calculator'!$C$24)*(1+3*ABS(MOD('VSWR Calculator'!$C$23/Calculator!$F$14/2,1)-0.5))))/'VSWR Calculator'!$C$25)-$C55)^2+(1500*ABS(SIN(2*PI()*MOD(Calculator!$B$31/Calculator!$F$14,1)))*IF(MOD(Calculator!$B$31/Calculator!$F$14,1)&lt;0.5,-1,1))^2)/SQRT(((50*POWER(80,POWER(COS(PI()*MOD(Calculator!$B$31/Calculator!$F$14,1)),2))+MIN(500,MAX(30,100*EXP(-0.3*'VSWR Calculator'!$C$24)*(1+3*ABS(MOD('VSWR Calculator'!$C$23/Calculator!$F$14/2,1)-0.5))))/'VSWR Calculator'!$C$25)+$C55)^2+(1500*ABS(SIN(2*PI()*MOD(Calculator!$B$31/Calculator!$F$14,1)))*IF(MOD(Calculator!$B$31/Calculator!$F$14,1)&lt;0.5,-1,1))^2)),2))</f>
        <v>—</v>
      </c>
      <c r="CN55" s="253" t="n">
        <f aca="false">IF(OR(Calculator!$E$15&lt;&gt;"YES",Calculator!$B$31&lt;Calculator!$G$15),"—",ROUND((1+SQRT(((50*POWER(80,POWER(COS(PI()*MOD(Calculator!$B$31/Calculator!$F$15,1)),2))+MIN(500,MAX(30,100*EXP(-0.3*'VSWR Calculator'!$C$24)*(1+3*ABS(MOD('VSWR Calculator'!$C$23/Calculator!$F$15/2,1)-0.5))))/'VSWR Calculator'!$C$25)-$C55)^2+(1500*ABS(SIN(2*PI()*MOD(Calculator!$B$31/Calculator!$F$15,1)))*IF(MOD(Calculator!$B$31/Calculator!$F$15,1)&lt;0.5,-1,1))^2)/SQRT(((50*POWER(80,POWER(COS(PI()*MOD(Calculator!$B$31/Calculator!$F$15,1)),2))+MIN(500,MAX(30,100*EXP(-0.3*'VSWR Calculator'!$C$24)*(1+3*ABS(MOD('VSWR Calculator'!$C$23/Calculator!$F$15/2,1)-0.5))))/'VSWR Calculator'!$C$25)+$C55)^2+(1500*ABS(SIN(2*PI()*MOD(Calculator!$B$31/Calculator!$F$15,1)))*IF(MOD(Calculator!$B$31/Calculator!$F$15,1)&lt;0.5,-1,1))^2))/(1-SQRT(((50*POWER(80,POWER(COS(PI()*MOD(Calculator!$B$31/Calculator!$F$15,1)),2))+MIN(500,MAX(30,100*EXP(-0.3*'VSWR Calculator'!$C$24)*(1+3*ABS(MOD('VSWR Calculator'!$C$23/Calculator!$F$15/2,1)-0.5))))/'VSWR Calculator'!$C$25)-$C55)^2+(1500*ABS(SIN(2*PI()*MOD(Calculator!$B$31/Calculator!$F$15,1)))*IF(MOD(Calculator!$B$31/Calculator!$F$15,1)&lt;0.5,-1,1))^2)/SQRT(((50*POWER(80,POWER(COS(PI()*MOD(Calculator!$B$31/Calculator!$F$15,1)),2))+MIN(500,MAX(30,100*EXP(-0.3*'VSWR Calculator'!$C$24)*(1+3*ABS(MOD('VSWR Calculator'!$C$23/Calculator!$F$15/2,1)-0.5))))/'VSWR Calculator'!$C$25)+$C55)^2+(1500*ABS(SIN(2*PI()*MOD(Calculator!$B$31/Calculator!$F$15,1)))*IF(MOD(Calculator!$B$31/Calculator!$F$15,1)&lt;0.5,-1,1))^2)),2))</f>
        <v>14.49</v>
      </c>
      <c r="CO55" s="253" t="str">
        <f aca="false">IF(OR(Calculator!$E$16&lt;&gt;"YES",Calculator!$B$31&lt;Calculator!$G$16),"—",ROUND((1+SQRT(((50*POWER(80,POWER(COS(PI()*MOD(Calculator!$B$31/Calculator!$F$16,1)),2))+MIN(500,MAX(30,100*EXP(-0.3*'VSWR Calculator'!$C$24)*(1+3*ABS(MOD('VSWR Calculator'!$C$23/Calculator!$F$16/2,1)-0.5))))/'VSWR Calculator'!$C$25)-$C55)^2+(1500*ABS(SIN(2*PI()*MOD(Calculator!$B$31/Calculator!$F$16,1)))*IF(MOD(Calculator!$B$31/Calculator!$F$16,1)&lt;0.5,-1,1))^2)/SQRT(((50*POWER(80,POWER(COS(PI()*MOD(Calculator!$B$31/Calculator!$F$16,1)),2))+MIN(500,MAX(30,100*EXP(-0.3*'VSWR Calculator'!$C$24)*(1+3*ABS(MOD('VSWR Calculator'!$C$23/Calculator!$F$16/2,1)-0.5))))/'VSWR Calculator'!$C$25)+$C55)^2+(1500*ABS(SIN(2*PI()*MOD(Calculator!$B$31/Calculator!$F$16,1)))*IF(MOD(Calculator!$B$31/Calculator!$F$16,1)&lt;0.5,-1,1))^2))/(1-SQRT(((50*POWER(80,POWER(COS(PI()*MOD(Calculator!$B$31/Calculator!$F$16,1)),2))+MIN(500,MAX(30,100*EXP(-0.3*'VSWR Calculator'!$C$24)*(1+3*ABS(MOD('VSWR Calculator'!$C$23/Calculator!$F$16/2,1)-0.5))))/'VSWR Calculator'!$C$25)-$C55)^2+(1500*ABS(SIN(2*PI()*MOD(Calculator!$B$31/Calculator!$F$16,1)))*IF(MOD(Calculator!$B$31/Calculator!$F$16,1)&lt;0.5,-1,1))^2)/SQRT(((50*POWER(80,POWER(COS(PI()*MOD(Calculator!$B$31/Calculator!$F$16,1)),2))+MIN(500,MAX(30,100*EXP(-0.3*'VSWR Calculator'!$C$24)*(1+3*ABS(MOD('VSWR Calculator'!$C$23/Calculator!$F$16/2,1)-0.5))))/'VSWR Calculator'!$C$25)+$C55)^2+(1500*ABS(SIN(2*PI()*MOD(Calculator!$B$31/Calculator!$F$16,1)))*IF(MOD(Calculator!$B$31/Calculator!$F$16,1)&lt;0.5,-1,1))^2)),2))</f>
        <v>—</v>
      </c>
      <c r="CP55" s="253" t="n">
        <f aca="false">IF(OR(Calculator!$E$17&lt;&gt;"YES",Calculator!$B$31&lt;Calculator!$G$17),"—",ROUND((1+SQRT(((50*POWER(80,POWER(COS(PI()*MOD(Calculator!$B$31/Calculator!$F$17,1)),2))+MIN(500,MAX(30,100*EXP(-0.3*'VSWR Calculator'!$C$24)*(1+3*ABS(MOD('VSWR Calculator'!$C$23/Calculator!$F$17/2,1)-0.5))))/'VSWR Calculator'!$C$25)-$C55)^2+(1500*ABS(SIN(2*PI()*MOD(Calculator!$B$31/Calculator!$F$17,1)))*IF(MOD(Calculator!$B$31/Calculator!$F$17,1)&lt;0.5,-1,1))^2)/SQRT(((50*POWER(80,POWER(COS(PI()*MOD(Calculator!$B$31/Calculator!$F$17,1)),2))+MIN(500,MAX(30,100*EXP(-0.3*'VSWR Calculator'!$C$24)*(1+3*ABS(MOD('VSWR Calculator'!$C$23/Calculator!$F$17/2,1)-0.5))))/'VSWR Calculator'!$C$25)+$C55)^2+(1500*ABS(SIN(2*PI()*MOD(Calculator!$B$31/Calculator!$F$17,1)))*IF(MOD(Calculator!$B$31/Calculator!$F$17,1)&lt;0.5,-1,1))^2))/(1-SQRT(((50*POWER(80,POWER(COS(PI()*MOD(Calculator!$B$31/Calculator!$F$17,1)),2))+MIN(500,MAX(30,100*EXP(-0.3*'VSWR Calculator'!$C$24)*(1+3*ABS(MOD('VSWR Calculator'!$C$23/Calculator!$F$17/2,1)-0.5))))/'VSWR Calculator'!$C$25)-$C55)^2+(1500*ABS(SIN(2*PI()*MOD(Calculator!$B$31/Calculator!$F$17,1)))*IF(MOD(Calculator!$B$31/Calculator!$F$17,1)&lt;0.5,-1,1))^2)/SQRT(((50*POWER(80,POWER(COS(PI()*MOD(Calculator!$B$31/Calculator!$F$17,1)),2))+MIN(500,MAX(30,100*EXP(-0.3*'VSWR Calculator'!$C$24)*(1+3*ABS(MOD('VSWR Calculator'!$C$23/Calculator!$F$17/2,1)-0.5))))/'VSWR Calculator'!$C$25)+$C55)^2+(1500*ABS(SIN(2*PI()*MOD(Calculator!$B$31/Calculator!$F$17,1)))*IF(MOD(Calculator!$B$31/Calculator!$F$17,1)&lt;0.5,-1,1))^2)),2))</f>
        <v>13.08</v>
      </c>
      <c r="CQ55" s="253" t="str">
        <f aca="false">IF(OR(Calculator!$E$18&lt;&gt;"YES",Calculator!$B$31&lt;Calculator!$G$18),"—",ROUND((1+SQRT(((50*POWER(80,POWER(COS(PI()*MOD(Calculator!$B$31/Calculator!$F$18,1)),2))+MIN(500,MAX(30,100*EXP(-0.3*'VSWR Calculator'!$C$24)*(1+3*ABS(MOD('VSWR Calculator'!$C$23/Calculator!$F$18/2,1)-0.5))))/'VSWR Calculator'!$C$25)-$C55)^2+(1500*ABS(SIN(2*PI()*MOD(Calculator!$B$31/Calculator!$F$18,1)))*IF(MOD(Calculator!$B$31/Calculator!$F$18,1)&lt;0.5,-1,1))^2)/SQRT(((50*POWER(80,POWER(COS(PI()*MOD(Calculator!$B$31/Calculator!$F$18,1)),2))+MIN(500,MAX(30,100*EXP(-0.3*'VSWR Calculator'!$C$24)*(1+3*ABS(MOD('VSWR Calculator'!$C$23/Calculator!$F$18/2,1)-0.5))))/'VSWR Calculator'!$C$25)+$C55)^2+(1500*ABS(SIN(2*PI()*MOD(Calculator!$B$31/Calculator!$F$18,1)))*IF(MOD(Calculator!$B$31/Calculator!$F$18,1)&lt;0.5,-1,1))^2))/(1-SQRT(((50*POWER(80,POWER(COS(PI()*MOD(Calculator!$B$31/Calculator!$F$18,1)),2))+MIN(500,MAX(30,100*EXP(-0.3*'VSWR Calculator'!$C$24)*(1+3*ABS(MOD('VSWR Calculator'!$C$23/Calculator!$F$18/2,1)-0.5))))/'VSWR Calculator'!$C$25)-$C55)^2+(1500*ABS(SIN(2*PI()*MOD(Calculator!$B$31/Calculator!$F$18,1)))*IF(MOD(Calculator!$B$31/Calculator!$F$18,1)&lt;0.5,-1,1))^2)/SQRT(((50*POWER(80,POWER(COS(PI()*MOD(Calculator!$B$31/Calculator!$F$18,1)),2))+MIN(500,MAX(30,100*EXP(-0.3*'VSWR Calculator'!$C$24)*(1+3*ABS(MOD('VSWR Calculator'!$C$23/Calculator!$F$18/2,1)-0.5))))/'VSWR Calculator'!$C$25)+$C55)^2+(1500*ABS(SIN(2*PI()*MOD(Calculator!$B$31/Calculator!$F$18,1)))*IF(MOD(Calculator!$B$31/Calculator!$F$18,1)&lt;0.5,-1,1))^2)),2))</f>
        <v>—</v>
      </c>
      <c r="CR55" s="253" t="str">
        <f aca="false">IF(OR(Calculator!$E$19&lt;&gt;"YES",Calculator!$B$31&lt;Calculator!$G$19),"—",ROUND((1+SQRT(((50*POWER(80,POWER(COS(PI()*MOD(Calculator!$B$31/Calculator!$F$19,1)),2))+MIN(500,MAX(30,100*EXP(-0.3*'VSWR Calculator'!$C$24)*(1+3*ABS(MOD('VSWR Calculator'!$C$23/Calculator!$F$19/2,1)-0.5))))/'VSWR Calculator'!$C$25)-$C55)^2+(1500*ABS(SIN(2*PI()*MOD(Calculator!$B$31/Calculator!$F$19,1)))*IF(MOD(Calculator!$B$31/Calculator!$F$19,1)&lt;0.5,-1,1))^2)/SQRT(((50*POWER(80,POWER(COS(PI()*MOD(Calculator!$B$31/Calculator!$F$19,1)),2))+MIN(500,MAX(30,100*EXP(-0.3*'VSWR Calculator'!$C$24)*(1+3*ABS(MOD('VSWR Calculator'!$C$23/Calculator!$F$19/2,1)-0.5))))/'VSWR Calculator'!$C$25)+$C55)^2+(1500*ABS(SIN(2*PI()*MOD(Calculator!$B$31/Calculator!$F$19,1)))*IF(MOD(Calculator!$B$31/Calculator!$F$19,1)&lt;0.5,-1,1))^2))/(1-SQRT(((50*POWER(80,POWER(COS(PI()*MOD(Calculator!$B$31/Calculator!$F$19,1)),2))+MIN(500,MAX(30,100*EXP(-0.3*'VSWR Calculator'!$C$24)*(1+3*ABS(MOD('VSWR Calculator'!$C$23/Calculator!$F$19/2,1)-0.5))))/'VSWR Calculator'!$C$25)-$C55)^2+(1500*ABS(SIN(2*PI()*MOD(Calculator!$B$31/Calculator!$F$19,1)))*IF(MOD(Calculator!$B$31/Calculator!$F$19,1)&lt;0.5,-1,1))^2)/SQRT(((50*POWER(80,POWER(COS(PI()*MOD(Calculator!$B$31/Calculator!$F$19,1)),2))+MIN(500,MAX(30,100*EXP(-0.3*'VSWR Calculator'!$C$24)*(1+3*ABS(MOD('VSWR Calculator'!$C$23/Calculator!$F$19/2,1)-0.5))))/'VSWR Calculator'!$C$25)+$C55)^2+(1500*ABS(SIN(2*PI()*MOD(Calculator!$B$31/Calculator!$F$19,1)))*IF(MOD(Calculator!$B$31/Calculator!$F$19,1)&lt;0.5,-1,1))^2)),2))</f>
        <v>—</v>
      </c>
      <c r="CS55" s="253" t="str">
        <f aca="false">IF(OR(Calculator!$E$20&lt;&gt;"YES",Calculator!$B$31&lt;Calculator!$G$20),"—",ROUND((1+SQRT(((50*POWER(80,POWER(COS(PI()*MOD(Calculator!$B$31/Calculator!$F$20,1)),2))+MIN(500,MAX(30,100*EXP(-0.3*'VSWR Calculator'!$C$24)*(1+3*ABS(MOD('VSWR Calculator'!$C$23/Calculator!$F$20/2,1)-0.5))))/'VSWR Calculator'!$C$25)-$C55)^2+(1500*ABS(SIN(2*PI()*MOD(Calculator!$B$31/Calculator!$F$20,1)))*IF(MOD(Calculator!$B$31/Calculator!$F$20,1)&lt;0.5,-1,1))^2)/SQRT(((50*POWER(80,POWER(COS(PI()*MOD(Calculator!$B$31/Calculator!$F$20,1)),2))+MIN(500,MAX(30,100*EXP(-0.3*'VSWR Calculator'!$C$24)*(1+3*ABS(MOD('VSWR Calculator'!$C$23/Calculator!$F$20/2,1)-0.5))))/'VSWR Calculator'!$C$25)+$C55)^2+(1500*ABS(SIN(2*PI()*MOD(Calculator!$B$31/Calculator!$F$20,1)))*IF(MOD(Calculator!$B$31/Calculator!$F$20,1)&lt;0.5,-1,1))^2))/(1-SQRT(((50*POWER(80,POWER(COS(PI()*MOD(Calculator!$B$31/Calculator!$F$20,1)),2))+MIN(500,MAX(30,100*EXP(-0.3*'VSWR Calculator'!$C$24)*(1+3*ABS(MOD('VSWR Calculator'!$C$23/Calculator!$F$20/2,1)-0.5))))/'VSWR Calculator'!$C$25)-$C55)^2+(1500*ABS(SIN(2*PI()*MOD(Calculator!$B$31/Calculator!$F$20,1)))*IF(MOD(Calculator!$B$31/Calculator!$F$20,1)&lt;0.5,-1,1))^2)/SQRT(((50*POWER(80,POWER(COS(PI()*MOD(Calculator!$B$31/Calculator!$F$20,1)),2))+MIN(500,MAX(30,100*EXP(-0.3*'VSWR Calculator'!$C$24)*(1+3*ABS(MOD('VSWR Calculator'!$C$23/Calculator!$F$20/2,1)-0.5))))/'VSWR Calculator'!$C$25)+$C55)^2+(1500*ABS(SIN(2*PI()*MOD(Calculator!$B$31/Calculator!$F$20,1)))*IF(MOD(Calculator!$B$31/Calculator!$F$20,1)&lt;0.5,-1,1))^2)),2))</f>
        <v>—</v>
      </c>
      <c r="CT55" s="253" t="str">
        <f aca="false">IF(OR(Calculator!$E$21&lt;&gt;"YES",Calculator!$B$31&lt;Calculator!$G$21),"—",ROUND((1+SQRT(((50*POWER(80,POWER(COS(PI()*MOD(Calculator!$B$31/Calculator!$F$21,1)),2))+MIN(500,MAX(30,100*EXP(-0.3*'VSWR Calculator'!$C$24)*(1+3*ABS(MOD('VSWR Calculator'!$C$23/Calculator!$F$21/2,1)-0.5))))/'VSWR Calculator'!$C$25)-$C55)^2+(1500*ABS(SIN(2*PI()*MOD(Calculator!$B$31/Calculator!$F$21,1)))*IF(MOD(Calculator!$B$31/Calculator!$F$21,1)&lt;0.5,-1,1))^2)/SQRT(((50*POWER(80,POWER(COS(PI()*MOD(Calculator!$B$31/Calculator!$F$21,1)),2))+MIN(500,MAX(30,100*EXP(-0.3*'VSWR Calculator'!$C$24)*(1+3*ABS(MOD('VSWR Calculator'!$C$23/Calculator!$F$21/2,1)-0.5))))/'VSWR Calculator'!$C$25)+$C55)^2+(1500*ABS(SIN(2*PI()*MOD(Calculator!$B$31/Calculator!$F$21,1)))*IF(MOD(Calculator!$B$31/Calculator!$F$21,1)&lt;0.5,-1,1))^2))/(1-SQRT(((50*POWER(80,POWER(COS(PI()*MOD(Calculator!$B$31/Calculator!$F$21,1)),2))+MIN(500,MAX(30,100*EXP(-0.3*'VSWR Calculator'!$C$24)*(1+3*ABS(MOD('VSWR Calculator'!$C$23/Calculator!$F$21/2,1)-0.5))))/'VSWR Calculator'!$C$25)-$C55)^2+(1500*ABS(SIN(2*PI()*MOD(Calculator!$B$31/Calculator!$F$21,1)))*IF(MOD(Calculator!$B$31/Calculator!$F$21,1)&lt;0.5,-1,1))^2)/SQRT(((50*POWER(80,POWER(COS(PI()*MOD(Calculator!$B$31/Calculator!$F$21,1)),2))+MIN(500,MAX(30,100*EXP(-0.3*'VSWR Calculator'!$C$24)*(1+3*ABS(MOD('VSWR Calculator'!$C$23/Calculator!$F$21/2,1)-0.5))))/'VSWR Calculator'!$C$25)+$C55)^2+(1500*ABS(SIN(2*PI()*MOD(Calculator!$B$31/Calculator!$F$21,1)))*IF(MOD(Calculator!$B$31/Calculator!$F$21,1)&lt;0.5,-1,1))^2)),2))</f>
        <v>—</v>
      </c>
      <c r="CU55" s="253" t="str">
        <f aca="false">IF(OR(Calculator!$E$22&lt;&gt;"YES",Calculator!$B$31&lt;Calculator!$G$22),"—",ROUND((1+SQRT(((50*POWER(80,POWER(COS(PI()*MOD(Calculator!$B$31/Calculator!$F$22,1)),2))+MIN(500,MAX(30,100*EXP(-0.3*'VSWR Calculator'!$C$24)*(1+3*ABS(MOD('VSWR Calculator'!$C$23/Calculator!$F$22/2,1)-0.5))))/'VSWR Calculator'!$C$25)-$C55)^2+(1500*ABS(SIN(2*PI()*MOD(Calculator!$B$31/Calculator!$F$22,1)))*IF(MOD(Calculator!$B$31/Calculator!$F$22,1)&lt;0.5,-1,1))^2)/SQRT(((50*POWER(80,POWER(COS(PI()*MOD(Calculator!$B$31/Calculator!$F$22,1)),2))+MIN(500,MAX(30,100*EXP(-0.3*'VSWR Calculator'!$C$24)*(1+3*ABS(MOD('VSWR Calculator'!$C$23/Calculator!$F$22/2,1)-0.5))))/'VSWR Calculator'!$C$25)+$C55)^2+(1500*ABS(SIN(2*PI()*MOD(Calculator!$B$31/Calculator!$F$22,1)))*IF(MOD(Calculator!$B$31/Calculator!$F$22,1)&lt;0.5,-1,1))^2))/(1-SQRT(((50*POWER(80,POWER(COS(PI()*MOD(Calculator!$B$31/Calculator!$F$22,1)),2))+MIN(500,MAX(30,100*EXP(-0.3*'VSWR Calculator'!$C$24)*(1+3*ABS(MOD('VSWR Calculator'!$C$23/Calculator!$F$22/2,1)-0.5))))/'VSWR Calculator'!$C$25)-$C55)^2+(1500*ABS(SIN(2*PI()*MOD(Calculator!$B$31/Calculator!$F$22,1)))*IF(MOD(Calculator!$B$31/Calculator!$F$22,1)&lt;0.5,-1,1))^2)/SQRT(((50*POWER(80,POWER(COS(PI()*MOD(Calculator!$B$31/Calculator!$F$22,1)),2))+MIN(500,MAX(30,100*EXP(-0.3*'VSWR Calculator'!$C$24)*(1+3*ABS(MOD('VSWR Calculator'!$C$23/Calculator!$F$22/2,1)-0.5))))/'VSWR Calculator'!$C$25)+$C55)^2+(1500*ABS(SIN(2*PI()*MOD(Calculator!$B$31/Calculator!$F$22,1)))*IF(MOD(Calculator!$B$31/Calculator!$F$22,1)&lt;0.5,-1,1))^2)),2))</f>
        <v>—</v>
      </c>
      <c r="CV55" s="253" t="n">
        <f aca="false">IFERROR(ROUND((IF(ISNUMBER(CK55),CK55,0)+IF(ISNUMBER(CL55),CL55,0)+IF(ISNUMBER(CM55),CM55,0)+IF(ISNUMBER(CN55),CN55,0)+IF(ISNUMBER(CO55),CO55,0)+IF(ISNUMBER(CP55),CP55,0)+IF(ISNUMBER(CQ55),CQ55,0)+IF(ISNUMBER(CR55),CR55,0)+IF(ISNUMBER(CS55),CS55,0)+IF(ISNUMBER(CT55),CT55,0)+IF(ISNUMBER(CU55),CU55,0))/(IF(ISNUMBER(CK55),1,0)+IF(ISNUMBER(CL55),1,0)+IF(ISNUMBER(CM55),1,0)+IF(ISNUMBER(CN55),1,0)+IF(ISNUMBER(CO55),1,0)+IF(ISNUMBER(CP55),1,0)+IF(ISNUMBER(CQ55),1,0)+IF(ISNUMBER(CR55),1,0)+IF(ISNUMBER(CS55),1,0)+IF(ISNUMBER(CT55),1,0)+IF(ISNUMBER(CU55),1,0)),4),"")</f>
        <v>13.785</v>
      </c>
      <c r="CW55" s="253" t="str">
        <f aca="false">IF(OR(Calculator!$E$12&lt;&gt;"YES",Calculator!$B$32&lt;Calculator!$G$12),"—",ROUND((1+SQRT(((50*POWER(80,POWER(COS(PI()*MOD(Calculator!$B$32/Calculator!$F$12,1)),2))+MIN(500,MAX(30,100*EXP(-0.3*'VSWR Calculator'!$C$24)*(1+3*ABS(MOD('VSWR Calculator'!$C$23/Calculator!$F$12/2,1)-0.5))))/'VSWR Calculator'!$C$25)-$C55)^2+(1500*ABS(SIN(2*PI()*MOD(Calculator!$B$32/Calculator!$F$12,1)))*IF(MOD(Calculator!$B$32/Calculator!$F$12,1)&lt;0.5,-1,1))^2)/SQRT(((50*POWER(80,POWER(COS(PI()*MOD(Calculator!$B$32/Calculator!$F$12,1)),2))+MIN(500,MAX(30,100*EXP(-0.3*'VSWR Calculator'!$C$24)*(1+3*ABS(MOD('VSWR Calculator'!$C$23/Calculator!$F$12/2,1)-0.5))))/'VSWR Calculator'!$C$25)+$C55)^2+(1500*ABS(SIN(2*PI()*MOD(Calculator!$B$32/Calculator!$F$12,1)))*IF(MOD(Calculator!$B$32/Calculator!$F$12,1)&lt;0.5,-1,1))^2))/(1-SQRT(((50*POWER(80,POWER(COS(PI()*MOD(Calculator!$B$32/Calculator!$F$12,1)),2))+MIN(500,MAX(30,100*EXP(-0.3*'VSWR Calculator'!$C$24)*(1+3*ABS(MOD('VSWR Calculator'!$C$23/Calculator!$F$12/2,1)-0.5))))/'VSWR Calculator'!$C$25)-$C55)^2+(1500*ABS(SIN(2*PI()*MOD(Calculator!$B$32/Calculator!$F$12,1)))*IF(MOD(Calculator!$B$32/Calculator!$F$12,1)&lt;0.5,-1,1))^2)/SQRT(((50*POWER(80,POWER(COS(PI()*MOD(Calculator!$B$32/Calculator!$F$12,1)),2))+MIN(500,MAX(30,100*EXP(-0.3*'VSWR Calculator'!$C$24)*(1+3*ABS(MOD('VSWR Calculator'!$C$23/Calculator!$F$12/2,1)-0.5))))/'VSWR Calculator'!$C$25)+$C55)^2+(1500*ABS(SIN(2*PI()*MOD(Calculator!$B$32/Calculator!$F$12,1)))*IF(MOD(Calculator!$B$32/Calculator!$F$12,1)&lt;0.5,-1,1))^2)),2))</f>
        <v>—</v>
      </c>
      <c r="CX55" s="253" t="str">
        <f aca="false">IF(OR(Calculator!$E$13&lt;&gt;"YES",Calculator!$B$32&lt;Calculator!$G$13),"—",ROUND((1+SQRT(((50*POWER(80,POWER(COS(PI()*MOD(Calculator!$B$32/Calculator!$F$13,1)),2))+MIN(500,MAX(30,100*EXP(-0.3*'VSWR Calculator'!$C$24)*(1+3*ABS(MOD('VSWR Calculator'!$C$23/Calculator!$F$13/2,1)-0.5))))/'VSWR Calculator'!$C$25)-$C55)^2+(1500*ABS(SIN(2*PI()*MOD(Calculator!$B$32/Calculator!$F$13,1)))*IF(MOD(Calculator!$B$32/Calculator!$F$13,1)&lt;0.5,-1,1))^2)/SQRT(((50*POWER(80,POWER(COS(PI()*MOD(Calculator!$B$32/Calculator!$F$13,1)),2))+MIN(500,MAX(30,100*EXP(-0.3*'VSWR Calculator'!$C$24)*(1+3*ABS(MOD('VSWR Calculator'!$C$23/Calculator!$F$13/2,1)-0.5))))/'VSWR Calculator'!$C$25)+$C55)^2+(1500*ABS(SIN(2*PI()*MOD(Calculator!$B$32/Calculator!$F$13,1)))*IF(MOD(Calculator!$B$32/Calculator!$F$13,1)&lt;0.5,-1,1))^2))/(1-SQRT(((50*POWER(80,POWER(COS(PI()*MOD(Calculator!$B$32/Calculator!$F$13,1)),2))+MIN(500,MAX(30,100*EXP(-0.3*'VSWR Calculator'!$C$24)*(1+3*ABS(MOD('VSWR Calculator'!$C$23/Calculator!$F$13/2,1)-0.5))))/'VSWR Calculator'!$C$25)-$C55)^2+(1500*ABS(SIN(2*PI()*MOD(Calculator!$B$32/Calculator!$F$13,1)))*IF(MOD(Calculator!$B$32/Calculator!$F$13,1)&lt;0.5,-1,1))^2)/SQRT(((50*POWER(80,POWER(COS(PI()*MOD(Calculator!$B$32/Calculator!$F$13,1)),2))+MIN(500,MAX(30,100*EXP(-0.3*'VSWR Calculator'!$C$24)*(1+3*ABS(MOD('VSWR Calculator'!$C$23/Calculator!$F$13/2,1)-0.5))))/'VSWR Calculator'!$C$25)+$C55)^2+(1500*ABS(SIN(2*PI()*MOD(Calculator!$B$32/Calculator!$F$13,1)))*IF(MOD(Calculator!$B$32/Calculator!$F$13,1)&lt;0.5,-1,1))^2)),2))</f>
        <v>—</v>
      </c>
      <c r="CY55" s="253" t="str">
        <f aca="false">IF(OR(Calculator!$E$14&lt;&gt;"YES",Calculator!$B$32&lt;Calculator!$G$14),"—",ROUND((1+SQRT(((50*POWER(80,POWER(COS(PI()*MOD(Calculator!$B$32/Calculator!$F$14,1)),2))+MIN(500,MAX(30,100*EXP(-0.3*'VSWR Calculator'!$C$24)*(1+3*ABS(MOD('VSWR Calculator'!$C$23/Calculator!$F$14/2,1)-0.5))))/'VSWR Calculator'!$C$25)-$C55)^2+(1500*ABS(SIN(2*PI()*MOD(Calculator!$B$32/Calculator!$F$14,1)))*IF(MOD(Calculator!$B$32/Calculator!$F$14,1)&lt;0.5,-1,1))^2)/SQRT(((50*POWER(80,POWER(COS(PI()*MOD(Calculator!$B$32/Calculator!$F$14,1)),2))+MIN(500,MAX(30,100*EXP(-0.3*'VSWR Calculator'!$C$24)*(1+3*ABS(MOD('VSWR Calculator'!$C$23/Calculator!$F$14/2,1)-0.5))))/'VSWR Calculator'!$C$25)+$C55)^2+(1500*ABS(SIN(2*PI()*MOD(Calculator!$B$32/Calculator!$F$14,1)))*IF(MOD(Calculator!$B$32/Calculator!$F$14,1)&lt;0.5,-1,1))^2))/(1-SQRT(((50*POWER(80,POWER(COS(PI()*MOD(Calculator!$B$32/Calculator!$F$14,1)),2))+MIN(500,MAX(30,100*EXP(-0.3*'VSWR Calculator'!$C$24)*(1+3*ABS(MOD('VSWR Calculator'!$C$23/Calculator!$F$14/2,1)-0.5))))/'VSWR Calculator'!$C$25)-$C55)^2+(1500*ABS(SIN(2*PI()*MOD(Calculator!$B$32/Calculator!$F$14,1)))*IF(MOD(Calculator!$B$32/Calculator!$F$14,1)&lt;0.5,-1,1))^2)/SQRT(((50*POWER(80,POWER(COS(PI()*MOD(Calculator!$B$32/Calculator!$F$14,1)),2))+MIN(500,MAX(30,100*EXP(-0.3*'VSWR Calculator'!$C$24)*(1+3*ABS(MOD('VSWR Calculator'!$C$23/Calculator!$F$14/2,1)-0.5))))/'VSWR Calculator'!$C$25)+$C55)^2+(1500*ABS(SIN(2*PI()*MOD(Calculator!$B$32/Calculator!$F$14,1)))*IF(MOD(Calculator!$B$32/Calculator!$F$14,1)&lt;0.5,-1,1))^2)),2))</f>
        <v>—</v>
      </c>
      <c r="CZ55" s="253" t="n">
        <f aca="false">IF(OR(Calculator!$E$15&lt;&gt;"YES",Calculator!$B$32&lt;Calculator!$G$15),"—",ROUND((1+SQRT(((50*POWER(80,POWER(COS(PI()*MOD(Calculator!$B$32/Calculator!$F$15,1)),2))+MIN(500,MAX(30,100*EXP(-0.3*'VSWR Calculator'!$C$24)*(1+3*ABS(MOD('VSWR Calculator'!$C$23/Calculator!$F$15/2,1)-0.5))))/'VSWR Calculator'!$C$25)-$C55)^2+(1500*ABS(SIN(2*PI()*MOD(Calculator!$B$32/Calculator!$F$15,1)))*IF(MOD(Calculator!$B$32/Calculator!$F$15,1)&lt;0.5,-1,1))^2)/SQRT(((50*POWER(80,POWER(COS(PI()*MOD(Calculator!$B$32/Calculator!$F$15,1)),2))+MIN(500,MAX(30,100*EXP(-0.3*'VSWR Calculator'!$C$24)*(1+3*ABS(MOD('VSWR Calculator'!$C$23/Calculator!$F$15/2,1)-0.5))))/'VSWR Calculator'!$C$25)+$C55)^2+(1500*ABS(SIN(2*PI()*MOD(Calculator!$B$32/Calculator!$F$15,1)))*IF(MOD(Calculator!$B$32/Calculator!$F$15,1)&lt;0.5,-1,1))^2))/(1-SQRT(((50*POWER(80,POWER(COS(PI()*MOD(Calculator!$B$32/Calculator!$F$15,1)),2))+MIN(500,MAX(30,100*EXP(-0.3*'VSWR Calculator'!$C$24)*(1+3*ABS(MOD('VSWR Calculator'!$C$23/Calculator!$F$15/2,1)-0.5))))/'VSWR Calculator'!$C$25)-$C55)^2+(1500*ABS(SIN(2*PI()*MOD(Calculator!$B$32/Calculator!$F$15,1)))*IF(MOD(Calculator!$B$32/Calculator!$F$15,1)&lt;0.5,-1,1))^2)/SQRT(((50*POWER(80,POWER(COS(PI()*MOD(Calculator!$B$32/Calculator!$F$15,1)),2))+MIN(500,MAX(30,100*EXP(-0.3*'VSWR Calculator'!$C$24)*(1+3*ABS(MOD('VSWR Calculator'!$C$23/Calculator!$F$15/2,1)-0.5))))/'VSWR Calculator'!$C$25)+$C55)^2+(1500*ABS(SIN(2*PI()*MOD(Calculator!$B$32/Calculator!$F$15,1)))*IF(MOD(Calculator!$B$32/Calculator!$F$15,1)&lt;0.5,-1,1))^2)),2))</f>
        <v>2.94</v>
      </c>
      <c r="DA55" s="253" t="str">
        <f aca="false">IF(OR(Calculator!$E$16&lt;&gt;"YES",Calculator!$B$32&lt;Calculator!$G$16),"—",ROUND((1+SQRT(((50*POWER(80,POWER(COS(PI()*MOD(Calculator!$B$32/Calculator!$F$16,1)),2))+MIN(500,MAX(30,100*EXP(-0.3*'VSWR Calculator'!$C$24)*(1+3*ABS(MOD('VSWR Calculator'!$C$23/Calculator!$F$16/2,1)-0.5))))/'VSWR Calculator'!$C$25)-$C55)^2+(1500*ABS(SIN(2*PI()*MOD(Calculator!$B$32/Calculator!$F$16,1)))*IF(MOD(Calculator!$B$32/Calculator!$F$16,1)&lt;0.5,-1,1))^2)/SQRT(((50*POWER(80,POWER(COS(PI()*MOD(Calculator!$B$32/Calculator!$F$16,1)),2))+MIN(500,MAX(30,100*EXP(-0.3*'VSWR Calculator'!$C$24)*(1+3*ABS(MOD('VSWR Calculator'!$C$23/Calculator!$F$16/2,1)-0.5))))/'VSWR Calculator'!$C$25)+$C55)^2+(1500*ABS(SIN(2*PI()*MOD(Calculator!$B$32/Calculator!$F$16,1)))*IF(MOD(Calculator!$B$32/Calculator!$F$16,1)&lt;0.5,-1,1))^2))/(1-SQRT(((50*POWER(80,POWER(COS(PI()*MOD(Calculator!$B$32/Calculator!$F$16,1)),2))+MIN(500,MAX(30,100*EXP(-0.3*'VSWR Calculator'!$C$24)*(1+3*ABS(MOD('VSWR Calculator'!$C$23/Calculator!$F$16/2,1)-0.5))))/'VSWR Calculator'!$C$25)-$C55)^2+(1500*ABS(SIN(2*PI()*MOD(Calculator!$B$32/Calculator!$F$16,1)))*IF(MOD(Calculator!$B$32/Calculator!$F$16,1)&lt;0.5,-1,1))^2)/SQRT(((50*POWER(80,POWER(COS(PI()*MOD(Calculator!$B$32/Calculator!$F$16,1)),2))+MIN(500,MAX(30,100*EXP(-0.3*'VSWR Calculator'!$C$24)*(1+3*ABS(MOD('VSWR Calculator'!$C$23/Calculator!$F$16/2,1)-0.5))))/'VSWR Calculator'!$C$25)+$C55)^2+(1500*ABS(SIN(2*PI()*MOD(Calculator!$B$32/Calculator!$F$16,1)))*IF(MOD(Calculator!$B$32/Calculator!$F$16,1)&lt;0.5,-1,1))^2)),2))</f>
        <v>—</v>
      </c>
      <c r="DB55" s="253" t="n">
        <f aca="false">IF(OR(Calculator!$E$17&lt;&gt;"YES",Calculator!$B$32&lt;Calculator!$G$17),"—",ROUND((1+SQRT(((50*POWER(80,POWER(COS(PI()*MOD(Calculator!$B$32/Calculator!$F$17,1)),2))+MIN(500,MAX(30,100*EXP(-0.3*'VSWR Calculator'!$C$24)*(1+3*ABS(MOD('VSWR Calculator'!$C$23/Calculator!$F$17/2,1)-0.5))))/'VSWR Calculator'!$C$25)-$C55)^2+(1500*ABS(SIN(2*PI()*MOD(Calculator!$B$32/Calculator!$F$17,1)))*IF(MOD(Calculator!$B$32/Calculator!$F$17,1)&lt;0.5,-1,1))^2)/SQRT(((50*POWER(80,POWER(COS(PI()*MOD(Calculator!$B$32/Calculator!$F$17,1)),2))+MIN(500,MAX(30,100*EXP(-0.3*'VSWR Calculator'!$C$24)*(1+3*ABS(MOD('VSWR Calculator'!$C$23/Calculator!$F$17/2,1)-0.5))))/'VSWR Calculator'!$C$25)+$C55)^2+(1500*ABS(SIN(2*PI()*MOD(Calculator!$B$32/Calculator!$F$17,1)))*IF(MOD(Calculator!$B$32/Calculator!$F$17,1)&lt;0.5,-1,1))^2))/(1-SQRT(((50*POWER(80,POWER(COS(PI()*MOD(Calculator!$B$32/Calculator!$F$17,1)),2))+MIN(500,MAX(30,100*EXP(-0.3*'VSWR Calculator'!$C$24)*(1+3*ABS(MOD('VSWR Calculator'!$C$23/Calculator!$F$17/2,1)-0.5))))/'VSWR Calculator'!$C$25)-$C55)^2+(1500*ABS(SIN(2*PI()*MOD(Calculator!$B$32/Calculator!$F$17,1)))*IF(MOD(Calculator!$B$32/Calculator!$F$17,1)&lt;0.5,-1,1))^2)/SQRT(((50*POWER(80,POWER(COS(PI()*MOD(Calculator!$B$32/Calculator!$F$17,1)),2))+MIN(500,MAX(30,100*EXP(-0.3*'VSWR Calculator'!$C$24)*(1+3*ABS(MOD('VSWR Calculator'!$C$23/Calculator!$F$17/2,1)-0.5))))/'VSWR Calculator'!$C$25)+$C55)^2+(1500*ABS(SIN(2*PI()*MOD(Calculator!$B$32/Calculator!$F$17,1)))*IF(MOD(Calculator!$B$32/Calculator!$F$17,1)&lt;0.5,-1,1))^2)),2))</f>
        <v>13.53</v>
      </c>
      <c r="DC55" s="253" t="str">
        <f aca="false">IF(OR(Calculator!$E$18&lt;&gt;"YES",Calculator!$B$32&lt;Calculator!$G$18),"—",ROUND((1+SQRT(((50*POWER(80,POWER(COS(PI()*MOD(Calculator!$B$32/Calculator!$F$18,1)),2))+MIN(500,MAX(30,100*EXP(-0.3*'VSWR Calculator'!$C$24)*(1+3*ABS(MOD('VSWR Calculator'!$C$23/Calculator!$F$18/2,1)-0.5))))/'VSWR Calculator'!$C$25)-$C55)^2+(1500*ABS(SIN(2*PI()*MOD(Calculator!$B$32/Calculator!$F$18,1)))*IF(MOD(Calculator!$B$32/Calculator!$F$18,1)&lt;0.5,-1,1))^2)/SQRT(((50*POWER(80,POWER(COS(PI()*MOD(Calculator!$B$32/Calculator!$F$18,1)),2))+MIN(500,MAX(30,100*EXP(-0.3*'VSWR Calculator'!$C$24)*(1+3*ABS(MOD('VSWR Calculator'!$C$23/Calculator!$F$18/2,1)-0.5))))/'VSWR Calculator'!$C$25)+$C55)^2+(1500*ABS(SIN(2*PI()*MOD(Calculator!$B$32/Calculator!$F$18,1)))*IF(MOD(Calculator!$B$32/Calculator!$F$18,1)&lt;0.5,-1,1))^2))/(1-SQRT(((50*POWER(80,POWER(COS(PI()*MOD(Calculator!$B$32/Calculator!$F$18,1)),2))+MIN(500,MAX(30,100*EXP(-0.3*'VSWR Calculator'!$C$24)*(1+3*ABS(MOD('VSWR Calculator'!$C$23/Calculator!$F$18/2,1)-0.5))))/'VSWR Calculator'!$C$25)-$C55)^2+(1500*ABS(SIN(2*PI()*MOD(Calculator!$B$32/Calculator!$F$18,1)))*IF(MOD(Calculator!$B$32/Calculator!$F$18,1)&lt;0.5,-1,1))^2)/SQRT(((50*POWER(80,POWER(COS(PI()*MOD(Calculator!$B$32/Calculator!$F$18,1)),2))+MIN(500,MAX(30,100*EXP(-0.3*'VSWR Calculator'!$C$24)*(1+3*ABS(MOD('VSWR Calculator'!$C$23/Calculator!$F$18/2,1)-0.5))))/'VSWR Calculator'!$C$25)+$C55)^2+(1500*ABS(SIN(2*PI()*MOD(Calculator!$B$32/Calculator!$F$18,1)))*IF(MOD(Calculator!$B$32/Calculator!$F$18,1)&lt;0.5,-1,1))^2)),2))</f>
        <v>—</v>
      </c>
      <c r="DD55" s="253" t="str">
        <f aca="false">IF(OR(Calculator!$E$19&lt;&gt;"YES",Calculator!$B$32&lt;Calculator!$G$19),"—",ROUND((1+SQRT(((50*POWER(80,POWER(COS(PI()*MOD(Calculator!$B$32/Calculator!$F$19,1)),2))+MIN(500,MAX(30,100*EXP(-0.3*'VSWR Calculator'!$C$24)*(1+3*ABS(MOD('VSWR Calculator'!$C$23/Calculator!$F$19/2,1)-0.5))))/'VSWR Calculator'!$C$25)-$C55)^2+(1500*ABS(SIN(2*PI()*MOD(Calculator!$B$32/Calculator!$F$19,1)))*IF(MOD(Calculator!$B$32/Calculator!$F$19,1)&lt;0.5,-1,1))^2)/SQRT(((50*POWER(80,POWER(COS(PI()*MOD(Calculator!$B$32/Calculator!$F$19,1)),2))+MIN(500,MAX(30,100*EXP(-0.3*'VSWR Calculator'!$C$24)*(1+3*ABS(MOD('VSWR Calculator'!$C$23/Calculator!$F$19/2,1)-0.5))))/'VSWR Calculator'!$C$25)+$C55)^2+(1500*ABS(SIN(2*PI()*MOD(Calculator!$B$32/Calculator!$F$19,1)))*IF(MOD(Calculator!$B$32/Calculator!$F$19,1)&lt;0.5,-1,1))^2))/(1-SQRT(((50*POWER(80,POWER(COS(PI()*MOD(Calculator!$B$32/Calculator!$F$19,1)),2))+MIN(500,MAX(30,100*EXP(-0.3*'VSWR Calculator'!$C$24)*(1+3*ABS(MOD('VSWR Calculator'!$C$23/Calculator!$F$19/2,1)-0.5))))/'VSWR Calculator'!$C$25)-$C55)^2+(1500*ABS(SIN(2*PI()*MOD(Calculator!$B$32/Calculator!$F$19,1)))*IF(MOD(Calculator!$B$32/Calculator!$F$19,1)&lt;0.5,-1,1))^2)/SQRT(((50*POWER(80,POWER(COS(PI()*MOD(Calculator!$B$32/Calculator!$F$19,1)),2))+MIN(500,MAX(30,100*EXP(-0.3*'VSWR Calculator'!$C$24)*(1+3*ABS(MOD('VSWR Calculator'!$C$23/Calculator!$F$19/2,1)-0.5))))/'VSWR Calculator'!$C$25)+$C55)^2+(1500*ABS(SIN(2*PI()*MOD(Calculator!$B$32/Calculator!$F$19,1)))*IF(MOD(Calculator!$B$32/Calculator!$F$19,1)&lt;0.5,-1,1))^2)),2))</f>
        <v>—</v>
      </c>
      <c r="DE55" s="253" t="str">
        <f aca="false">IF(OR(Calculator!$E$20&lt;&gt;"YES",Calculator!$B$32&lt;Calculator!$G$20),"—",ROUND((1+SQRT(((50*POWER(80,POWER(COS(PI()*MOD(Calculator!$B$32/Calculator!$F$20,1)),2))+MIN(500,MAX(30,100*EXP(-0.3*'VSWR Calculator'!$C$24)*(1+3*ABS(MOD('VSWR Calculator'!$C$23/Calculator!$F$20/2,1)-0.5))))/'VSWR Calculator'!$C$25)-$C55)^2+(1500*ABS(SIN(2*PI()*MOD(Calculator!$B$32/Calculator!$F$20,1)))*IF(MOD(Calculator!$B$32/Calculator!$F$20,1)&lt;0.5,-1,1))^2)/SQRT(((50*POWER(80,POWER(COS(PI()*MOD(Calculator!$B$32/Calculator!$F$20,1)),2))+MIN(500,MAX(30,100*EXP(-0.3*'VSWR Calculator'!$C$24)*(1+3*ABS(MOD('VSWR Calculator'!$C$23/Calculator!$F$20/2,1)-0.5))))/'VSWR Calculator'!$C$25)+$C55)^2+(1500*ABS(SIN(2*PI()*MOD(Calculator!$B$32/Calculator!$F$20,1)))*IF(MOD(Calculator!$B$32/Calculator!$F$20,1)&lt;0.5,-1,1))^2))/(1-SQRT(((50*POWER(80,POWER(COS(PI()*MOD(Calculator!$B$32/Calculator!$F$20,1)),2))+MIN(500,MAX(30,100*EXP(-0.3*'VSWR Calculator'!$C$24)*(1+3*ABS(MOD('VSWR Calculator'!$C$23/Calculator!$F$20/2,1)-0.5))))/'VSWR Calculator'!$C$25)-$C55)^2+(1500*ABS(SIN(2*PI()*MOD(Calculator!$B$32/Calculator!$F$20,1)))*IF(MOD(Calculator!$B$32/Calculator!$F$20,1)&lt;0.5,-1,1))^2)/SQRT(((50*POWER(80,POWER(COS(PI()*MOD(Calculator!$B$32/Calculator!$F$20,1)),2))+MIN(500,MAX(30,100*EXP(-0.3*'VSWR Calculator'!$C$24)*(1+3*ABS(MOD('VSWR Calculator'!$C$23/Calculator!$F$20/2,1)-0.5))))/'VSWR Calculator'!$C$25)+$C55)^2+(1500*ABS(SIN(2*PI()*MOD(Calculator!$B$32/Calculator!$F$20,1)))*IF(MOD(Calculator!$B$32/Calculator!$F$20,1)&lt;0.5,-1,1))^2)),2))</f>
        <v>—</v>
      </c>
      <c r="DF55" s="253" t="str">
        <f aca="false">IF(OR(Calculator!$E$21&lt;&gt;"YES",Calculator!$B$32&lt;Calculator!$G$21),"—",ROUND((1+SQRT(((50*POWER(80,POWER(COS(PI()*MOD(Calculator!$B$32/Calculator!$F$21,1)),2))+MIN(500,MAX(30,100*EXP(-0.3*'VSWR Calculator'!$C$24)*(1+3*ABS(MOD('VSWR Calculator'!$C$23/Calculator!$F$21/2,1)-0.5))))/'VSWR Calculator'!$C$25)-$C55)^2+(1500*ABS(SIN(2*PI()*MOD(Calculator!$B$32/Calculator!$F$21,1)))*IF(MOD(Calculator!$B$32/Calculator!$F$21,1)&lt;0.5,-1,1))^2)/SQRT(((50*POWER(80,POWER(COS(PI()*MOD(Calculator!$B$32/Calculator!$F$21,1)),2))+MIN(500,MAX(30,100*EXP(-0.3*'VSWR Calculator'!$C$24)*(1+3*ABS(MOD('VSWR Calculator'!$C$23/Calculator!$F$21/2,1)-0.5))))/'VSWR Calculator'!$C$25)+$C55)^2+(1500*ABS(SIN(2*PI()*MOD(Calculator!$B$32/Calculator!$F$21,1)))*IF(MOD(Calculator!$B$32/Calculator!$F$21,1)&lt;0.5,-1,1))^2))/(1-SQRT(((50*POWER(80,POWER(COS(PI()*MOD(Calculator!$B$32/Calculator!$F$21,1)),2))+MIN(500,MAX(30,100*EXP(-0.3*'VSWR Calculator'!$C$24)*(1+3*ABS(MOD('VSWR Calculator'!$C$23/Calculator!$F$21/2,1)-0.5))))/'VSWR Calculator'!$C$25)-$C55)^2+(1500*ABS(SIN(2*PI()*MOD(Calculator!$B$32/Calculator!$F$21,1)))*IF(MOD(Calculator!$B$32/Calculator!$F$21,1)&lt;0.5,-1,1))^2)/SQRT(((50*POWER(80,POWER(COS(PI()*MOD(Calculator!$B$32/Calculator!$F$21,1)),2))+MIN(500,MAX(30,100*EXP(-0.3*'VSWR Calculator'!$C$24)*(1+3*ABS(MOD('VSWR Calculator'!$C$23/Calculator!$F$21/2,1)-0.5))))/'VSWR Calculator'!$C$25)+$C55)^2+(1500*ABS(SIN(2*PI()*MOD(Calculator!$B$32/Calculator!$F$21,1)))*IF(MOD(Calculator!$B$32/Calculator!$F$21,1)&lt;0.5,-1,1))^2)),2))</f>
        <v>—</v>
      </c>
      <c r="DG55" s="253" t="str">
        <f aca="false">IF(OR(Calculator!$E$22&lt;&gt;"YES",Calculator!$B$32&lt;Calculator!$G$22),"—",ROUND((1+SQRT(((50*POWER(80,POWER(COS(PI()*MOD(Calculator!$B$32/Calculator!$F$22,1)),2))+MIN(500,MAX(30,100*EXP(-0.3*'VSWR Calculator'!$C$24)*(1+3*ABS(MOD('VSWR Calculator'!$C$23/Calculator!$F$22/2,1)-0.5))))/'VSWR Calculator'!$C$25)-$C55)^2+(1500*ABS(SIN(2*PI()*MOD(Calculator!$B$32/Calculator!$F$22,1)))*IF(MOD(Calculator!$B$32/Calculator!$F$22,1)&lt;0.5,-1,1))^2)/SQRT(((50*POWER(80,POWER(COS(PI()*MOD(Calculator!$B$32/Calculator!$F$22,1)),2))+MIN(500,MAX(30,100*EXP(-0.3*'VSWR Calculator'!$C$24)*(1+3*ABS(MOD('VSWR Calculator'!$C$23/Calculator!$F$22/2,1)-0.5))))/'VSWR Calculator'!$C$25)+$C55)^2+(1500*ABS(SIN(2*PI()*MOD(Calculator!$B$32/Calculator!$F$22,1)))*IF(MOD(Calculator!$B$32/Calculator!$F$22,1)&lt;0.5,-1,1))^2))/(1-SQRT(((50*POWER(80,POWER(COS(PI()*MOD(Calculator!$B$32/Calculator!$F$22,1)),2))+MIN(500,MAX(30,100*EXP(-0.3*'VSWR Calculator'!$C$24)*(1+3*ABS(MOD('VSWR Calculator'!$C$23/Calculator!$F$22/2,1)-0.5))))/'VSWR Calculator'!$C$25)-$C55)^2+(1500*ABS(SIN(2*PI()*MOD(Calculator!$B$32/Calculator!$F$22,1)))*IF(MOD(Calculator!$B$32/Calculator!$F$22,1)&lt;0.5,-1,1))^2)/SQRT(((50*POWER(80,POWER(COS(PI()*MOD(Calculator!$B$32/Calculator!$F$22,1)),2))+MIN(500,MAX(30,100*EXP(-0.3*'VSWR Calculator'!$C$24)*(1+3*ABS(MOD('VSWR Calculator'!$C$23/Calculator!$F$22/2,1)-0.5))))/'VSWR Calculator'!$C$25)+$C55)^2+(1500*ABS(SIN(2*PI()*MOD(Calculator!$B$32/Calculator!$F$22,1)))*IF(MOD(Calculator!$B$32/Calculator!$F$22,1)&lt;0.5,-1,1))^2)),2))</f>
        <v>—</v>
      </c>
      <c r="DH55" s="253" t="n">
        <f aca="false">IFERROR(ROUND((IF(ISNUMBER(CW55),CW55,0)+IF(ISNUMBER(CX55),CX55,0)+IF(ISNUMBER(CY55),CY55,0)+IF(ISNUMBER(CZ55),CZ55,0)+IF(ISNUMBER(DA55),DA55,0)+IF(ISNUMBER(DB55),DB55,0)+IF(ISNUMBER(DC55),DC55,0)+IF(ISNUMBER(DD55),DD55,0)+IF(ISNUMBER(DE55),DE55,0)+IF(ISNUMBER(DF55),DF55,0)+IF(ISNUMBER(DG55),DG55,0))/(IF(ISNUMBER(CW55),1,0)+IF(ISNUMBER(CX55),1,0)+IF(ISNUMBER(CY55),1,0)+IF(ISNUMBER(CZ55),1,0)+IF(ISNUMBER(DA55),1,0)+IF(ISNUMBER(DB55),1,0)+IF(ISNUMBER(DC55),1,0)+IF(ISNUMBER(DD55),1,0)+IF(ISNUMBER(DE55),1,0)+IF(ISNUMBER(DF55),1,0)+IF(ISNUMBER(DG55),1,0)),4),"")</f>
        <v>8.235</v>
      </c>
      <c r="DI55" s="253" t="str">
        <f aca="false">IF(OR(Calculator!$E$12&lt;&gt;"YES",Calculator!$B$33&lt;Calculator!$G$12),"—",ROUND((1+SQRT(((50*POWER(80,POWER(COS(PI()*MOD(Calculator!$B$33/Calculator!$F$12,1)),2))+MIN(500,MAX(30,100*EXP(-0.3*'VSWR Calculator'!$C$24)*(1+3*ABS(MOD('VSWR Calculator'!$C$23/Calculator!$F$12/2,1)-0.5))))/'VSWR Calculator'!$C$25)-$C55)^2+(1500*ABS(SIN(2*PI()*MOD(Calculator!$B$33/Calculator!$F$12,1)))*IF(MOD(Calculator!$B$33/Calculator!$F$12,1)&lt;0.5,-1,1))^2)/SQRT(((50*POWER(80,POWER(COS(PI()*MOD(Calculator!$B$33/Calculator!$F$12,1)),2))+MIN(500,MAX(30,100*EXP(-0.3*'VSWR Calculator'!$C$24)*(1+3*ABS(MOD('VSWR Calculator'!$C$23/Calculator!$F$12/2,1)-0.5))))/'VSWR Calculator'!$C$25)+$C55)^2+(1500*ABS(SIN(2*PI()*MOD(Calculator!$B$33/Calculator!$F$12,1)))*IF(MOD(Calculator!$B$33/Calculator!$F$12,1)&lt;0.5,-1,1))^2))/(1-SQRT(((50*POWER(80,POWER(COS(PI()*MOD(Calculator!$B$33/Calculator!$F$12,1)),2))+MIN(500,MAX(30,100*EXP(-0.3*'VSWR Calculator'!$C$24)*(1+3*ABS(MOD('VSWR Calculator'!$C$23/Calculator!$F$12/2,1)-0.5))))/'VSWR Calculator'!$C$25)-$C55)^2+(1500*ABS(SIN(2*PI()*MOD(Calculator!$B$33/Calculator!$F$12,1)))*IF(MOD(Calculator!$B$33/Calculator!$F$12,1)&lt;0.5,-1,1))^2)/SQRT(((50*POWER(80,POWER(COS(PI()*MOD(Calculator!$B$33/Calculator!$F$12,1)),2))+MIN(500,MAX(30,100*EXP(-0.3*'VSWR Calculator'!$C$24)*(1+3*ABS(MOD('VSWR Calculator'!$C$23/Calculator!$F$12/2,1)-0.5))))/'VSWR Calculator'!$C$25)+$C55)^2+(1500*ABS(SIN(2*PI()*MOD(Calculator!$B$33/Calculator!$F$12,1)))*IF(MOD(Calculator!$B$33/Calculator!$F$12,1)&lt;0.5,-1,1))^2)),2))</f>
        <v>—</v>
      </c>
      <c r="DJ55" s="253" t="str">
        <f aca="false">IF(OR(Calculator!$E$13&lt;&gt;"YES",Calculator!$B$33&lt;Calculator!$G$13),"—",ROUND((1+SQRT(((50*POWER(80,POWER(COS(PI()*MOD(Calculator!$B$33/Calculator!$F$13,1)),2))+MIN(500,MAX(30,100*EXP(-0.3*'VSWR Calculator'!$C$24)*(1+3*ABS(MOD('VSWR Calculator'!$C$23/Calculator!$F$13/2,1)-0.5))))/'VSWR Calculator'!$C$25)-$C55)^2+(1500*ABS(SIN(2*PI()*MOD(Calculator!$B$33/Calculator!$F$13,1)))*IF(MOD(Calculator!$B$33/Calculator!$F$13,1)&lt;0.5,-1,1))^2)/SQRT(((50*POWER(80,POWER(COS(PI()*MOD(Calculator!$B$33/Calculator!$F$13,1)),2))+MIN(500,MAX(30,100*EXP(-0.3*'VSWR Calculator'!$C$24)*(1+3*ABS(MOD('VSWR Calculator'!$C$23/Calculator!$F$13/2,1)-0.5))))/'VSWR Calculator'!$C$25)+$C55)^2+(1500*ABS(SIN(2*PI()*MOD(Calculator!$B$33/Calculator!$F$13,1)))*IF(MOD(Calculator!$B$33/Calculator!$F$13,1)&lt;0.5,-1,1))^2))/(1-SQRT(((50*POWER(80,POWER(COS(PI()*MOD(Calculator!$B$33/Calculator!$F$13,1)),2))+MIN(500,MAX(30,100*EXP(-0.3*'VSWR Calculator'!$C$24)*(1+3*ABS(MOD('VSWR Calculator'!$C$23/Calculator!$F$13/2,1)-0.5))))/'VSWR Calculator'!$C$25)-$C55)^2+(1500*ABS(SIN(2*PI()*MOD(Calculator!$B$33/Calculator!$F$13,1)))*IF(MOD(Calculator!$B$33/Calculator!$F$13,1)&lt;0.5,-1,1))^2)/SQRT(((50*POWER(80,POWER(COS(PI()*MOD(Calculator!$B$33/Calculator!$F$13,1)),2))+MIN(500,MAX(30,100*EXP(-0.3*'VSWR Calculator'!$C$24)*(1+3*ABS(MOD('VSWR Calculator'!$C$23/Calculator!$F$13/2,1)-0.5))))/'VSWR Calculator'!$C$25)+$C55)^2+(1500*ABS(SIN(2*PI()*MOD(Calculator!$B$33/Calculator!$F$13,1)))*IF(MOD(Calculator!$B$33/Calculator!$F$13,1)&lt;0.5,-1,1))^2)),2))</f>
        <v>—</v>
      </c>
      <c r="DK55" s="253" t="str">
        <f aca="false">IF(OR(Calculator!$E$14&lt;&gt;"YES",Calculator!$B$33&lt;Calculator!$G$14),"—",ROUND((1+SQRT(((50*POWER(80,POWER(COS(PI()*MOD(Calculator!$B$33/Calculator!$F$14,1)),2))+MIN(500,MAX(30,100*EXP(-0.3*'VSWR Calculator'!$C$24)*(1+3*ABS(MOD('VSWR Calculator'!$C$23/Calculator!$F$14/2,1)-0.5))))/'VSWR Calculator'!$C$25)-$C55)^2+(1500*ABS(SIN(2*PI()*MOD(Calculator!$B$33/Calculator!$F$14,1)))*IF(MOD(Calculator!$B$33/Calculator!$F$14,1)&lt;0.5,-1,1))^2)/SQRT(((50*POWER(80,POWER(COS(PI()*MOD(Calculator!$B$33/Calculator!$F$14,1)),2))+MIN(500,MAX(30,100*EXP(-0.3*'VSWR Calculator'!$C$24)*(1+3*ABS(MOD('VSWR Calculator'!$C$23/Calculator!$F$14/2,1)-0.5))))/'VSWR Calculator'!$C$25)+$C55)^2+(1500*ABS(SIN(2*PI()*MOD(Calculator!$B$33/Calculator!$F$14,1)))*IF(MOD(Calculator!$B$33/Calculator!$F$14,1)&lt;0.5,-1,1))^2))/(1-SQRT(((50*POWER(80,POWER(COS(PI()*MOD(Calculator!$B$33/Calculator!$F$14,1)),2))+MIN(500,MAX(30,100*EXP(-0.3*'VSWR Calculator'!$C$24)*(1+3*ABS(MOD('VSWR Calculator'!$C$23/Calculator!$F$14/2,1)-0.5))))/'VSWR Calculator'!$C$25)-$C55)^2+(1500*ABS(SIN(2*PI()*MOD(Calculator!$B$33/Calculator!$F$14,1)))*IF(MOD(Calculator!$B$33/Calculator!$F$14,1)&lt;0.5,-1,1))^2)/SQRT(((50*POWER(80,POWER(COS(PI()*MOD(Calculator!$B$33/Calculator!$F$14,1)),2))+MIN(500,MAX(30,100*EXP(-0.3*'VSWR Calculator'!$C$24)*(1+3*ABS(MOD('VSWR Calculator'!$C$23/Calculator!$F$14/2,1)-0.5))))/'VSWR Calculator'!$C$25)+$C55)^2+(1500*ABS(SIN(2*PI()*MOD(Calculator!$B$33/Calculator!$F$14,1)))*IF(MOD(Calculator!$B$33/Calculator!$F$14,1)&lt;0.5,-1,1))^2)),2))</f>
        <v>—</v>
      </c>
      <c r="DL55" s="253" t="n">
        <f aca="false">IF(OR(Calculator!$E$15&lt;&gt;"YES",Calculator!$B$33&lt;Calculator!$G$15),"—",ROUND((1+SQRT(((50*POWER(80,POWER(COS(PI()*MOD(Calculator!$B$33/Calculator!$F$15,1)),2))+MIN(500,MAX(30,100*EXP(-0.3*'VSWR Calculator'!$C$24)*(1+3*ABS(MOD('VSWR Calculator'!$C$23/Calculator!$F$15/2,1)-0.5))))/'VSWR Calculator'!$C$25)-$C55)^2+(1500*ABS(SIN(2*PI()*MOD(Calculator!$B$33/Calculator!$F$15,1)))*IF(MOD(Calculator!$B$33/Calculator!$F$15,1)&lt;0.5,-1,1))^2)/SQRT(((50*POWER(80,POWER(COS(PI()*MOD(Calculator!$B$33/Calculator!$F$15,1)),2))+MIN(500,MAX(30,100*EXP(-0.3*'VSWR Calculator'!$C$24)*(1+3*ABS(MOD('VSWR Calculator'!$C$23/Calculator!$F$15/2,1)-0.5))))/'VSWR Calculator'!$C$25)+$C55)^2+(1500*ABS(SIN(2*PI()*MOD(Calculator!$B$33/Calculator!$F$15,1)))*IF(MOD(Calculator!$B$33/Calculator!$F$15,1)&lt;0.5,-1,1))^2))/(1-SQRT(((50*POWER(80,POWER(COS(PI()*MOD(Calculator!$B$33/Calculator!$F$15,1)),2))+MIN(500,MAX(30,100*EXP(-0.3*'VSWR Calculator'!$C$24)*(1+3*ABS(MOD('VSWR Calculator'!$C$23/Calculator!$F$15/2,1)-0.5))))/'VSWR Calculator'!$C$25)-$C55)^2+(1500*ABS(SIN(2*PI()*MOD(Calculator!$B$33/Calculator!$F$15,1)))*IF(MOD(Calculator!$B$33/Calculator!$F$15,1)&lt;0.5,-1,1))^2)/SQRT(((50*POWER(80,POWER(COS(PI()*MOD(Calculator!$B$33/Calculator!$F$15,1)),2))+MIN(500,MAX(30,100*EXP(-0.3*'VSWR Calculator'!$C$24)*(1+3*ABS(MOD('VSWR Calculator'!$C$23/Calculator!$F$15/2,1)-0.5))))/'VSWR Calculator'!$C$25)+$C55)^2+(1500*ABS(SIN(2*PI()*MOD(Calculator!$B$33/Calculator!$F$15,1)))*IF(MOD(Calculator!$B$33/Calculator!$F$15,1)&lt;0.5,-1,1))^2)),2))</f>
        <v>3.05</v>
      </c>
      <c r="DM55" s="253" t="str">
        <f aca="false">IF(OR(Calculator!$E$16&lt;&gt;"YES",Calculator!$B$33&lt;Calculator!$G$16),"—",ROUND((1+SQRT(((50*POWER(80,POWER(COS(PI()*MOD(Calculator!$B$33/Calculator!$F$16,1)),2))+MIN(500,MAX(30,100*EXP(-0.3*'VSWR Calculator'!$C$24)*(1+3*ABS(MOD('VSWR Calculator'!$C$23/Calculator!$F$16/2,1)-0.5))))/'VSWR Calculator'!$C$25)-$C55)^2+(1500*ABS(SIN(2*PI()*MOD(Calculator!$B$33/Calculator!$F$16,1)))*IF(MOD(Calculator!$B$33/Calculator!$F$16,1)&lt;0.5,-1,1))^2)/SQRT(((50*POWER(80,POWER(COS(PI()*MOD(Calculator!$B$33/Calculator!$F$16,1)),2))+MIN(500,MAX(30,100*EXP(-0.3*'VSWR Calculator'!$C$24)*(1+3*ABS(MOD('VSWR Calculator'!$C$23/Calculator!$F$16/2,1)-0.5))))/'VSWR Calculator'!$C$25)+$C55)^2+(1500*ABS(SIN(2*PI()*MOD(Calculator!$B$33/Calculator!$F$16,1)))*IF(MOD(Calculator!$B$33/Calculator!$F$16,1)&lt;0.5,-1,1))^2))/(1-SQRT(((50*POWER(80,POWER(COS(PI()*MOD(Calculator!$B$33/Calculator!$F$16,1)),2))+MIN(500,MAX(30,100*EXP(-0.3*'VSWR Calculator'!$C$24)*(1+3*ABS(MOD('VSWR Calculator'!$C$23/Calculator!$F$16/2,1)-0.5))))/'VSWR Calculator'!$C$25)-$C55)^2+(1500*ABS(SIN(2*PI()*MOD(Calculator!$B$33/Calculator!$F$16,1)))*IF(MOD(Calculator!$B$33/Calculator!$F$16,1)&lt;0.5,-1,1))^2)/SQRT(((50*POWER(80,POWER(COS(PI()*MOD(Calculator!$B$33/Calculator!$F$16,1)),2))+MIN(500,MAX(30,100*EXP(-0.3*'VSWR Calculator'!$C$24)*(1+3*ABS(MOD('VSWR Calculator'!$C$23/Calculator!$F$16/2,1)-0.5))))/'VSWR Calculator'!$C$25)+$C55)^2+(1500*ABS(SIN(2*PI()*MOD(Calculator!$B$33/Calculator!$F$16,1)))*IF(MOD(Calculator!$B$33/Calculator!$F$16,1)&lt;0.5,-1,1))^2)),2))</f>
        <v>—</v>
      </c>
      <c r="DN55" s="253" t="n">
        <f aca="false">IF(OR(Calculator!$E$17&lt;&gt;"YES",Calculator!$B$33&lt;Calculator!$G$17),"—",ROUND((1+SQRT(((50*POWER(80,POWER(COS(PI()*MOD(Calculator!$B$33/Calculator!$F$17,1)),2))+MIN(500,MAX(30,100*EXP(-0.3*'VSWR Calculator'!$C$24)*(1+3*ABS(MOD('VSWR Calculator'!$C$23/Calculator!$F$17/2,1)-0.5))))/'VSWR Calculator'!$C$25)-$C55)^2+(1500*ABS(SIN(2*PI()*MOD(Calculator!$B$33/Calculator!$F$17,1)))*IF(MOD(Calculator!$B$33/Calculator!$F$17,1)&lt;0.5,-1,1))^2)/SQRT(((50*POWER(80,POWER(COS(PI()*MOD(Calculator!$B$33/Calculator!$F$17,1)),2))+MIN(500,MAX(30,100*EXP(-0.3*'VSWR Calculator'!$C$24)*(1+3*ABS(MOD('VSWR Calculator'!$C$23/Calculator!$F$17/2,1)-0.5))))/'VSWR Calculator'!$C$25)+$C55)^2+(1500*ABS(SIN(2*PI()*MOD(Calculator!$B$33/Calculator!$F$17,1)))*IF(MOD(Calculator!$B$33/Calculator!$F$17,1)&lt;0.5,-1,1))^2))/(1-SQRT(((50*POWER(80,POWER(COS(PI()*MOD(Calculator!$B$33/Calculator!$F$17,1)),2))+MIN(500,MAX(30,100*EXP(-0.3*'VSWR Calculator'!$C$24)*(1+3*ABS(MOD('VSWR Calculator'!$C$23/Calculator!$F$17/2,1)-0.5))))/'VSWR Calculator'!$C$25)-$C55)^2+(1500*ABS(SIN(2*PI()*MOD(Calculator!$B$33/Calculator!$F$17,1)))*IF(MOD(Calculator!$B$33/Calculator!$F$17,1)&lt;0.5,-1,1))^2)/SQRT(((50*POWER(80,POWER(COS(PI()*MOD(Calculator!$B$33/Calculator!$F$17,1)),2))+MIN(500,MAX(30,100*EXP(-0.3*'VSWR Calculator'!$C$24)*(1+3*ABS(MOD('VSWR Calculator'!$C$23/Calculator!$F$17/2,1)-0.5))))/'VSWR Calculator'!$C$25)+$C55)^2+(1500*ABS(SIN(2*PI()*MOD(Calculator!$B$33/Calculator!$F$17,1)))*IF(MOD(Calculator!$B$33/Calculator!$F$17,1)&lt;0.5,-1,1))^2)),2))</f>
        <v>14.43</v>
      </c>
      <c r="DO55" s="253" t="str">
        <f aca="false">IF(OR(Calculator!$E$18&lt;&gt;"YES",Calculator!$B$33&lt;Calculator!$G$18),"—",ROUND((1+SQRT(((50*POWER(80,POWER(COS(PI()*MOD(Calculator!$B$33/Calculator!$F$18,1)),2))+MIN(500,MAX(30,100*EXP(-0.3*'VSWR Calculator'!$C$24)*(1+3*ABS(MOD('VSWR Calculator'!$C$23/Calculator!$F$18/2,1)-0.5))))/'VSWR Calculator'!$C$25)-$C55)^2+(1500*ABS(SIN(2*PI()*MOD(Calculator!$B$33/Calculator!$F$18,1)))*IF(MOD(Calculator!$B$33/Calculator!$F$18,1)&lt;0.5,-1,1))^2)/SQRT(((50*POWER(80,POWER(COS(PI()*MOD(Calculator!$B$33/Calculator!$F$18,1)),2))+MIN(500,MAX(30,100*EXP(-0.3*'VSWR Calculator'!$C$24)*(1+3*ABS(MOD('VSWR Calculator'!$C$23/Calculator!$F$18/2,1)-0.5))))/'VSWR Calculator'!$C$25)+$C55)^2+(1500*ABS(SIN(2*PI()*MOD(Calculator!$B$33/Calculator!$F$18,1)))*IF(MOD(Calculator!$B$33/Calculator!$F$18,1)&lt;0.5,-1,1))^2))/(1-SQRT(((50*POWER(80,POWER(COS(PI()*MOD(Calculator!$B$33/Calculator!$F$18,1)),2))+MIN(500,MAX(30,100*EXP(-0.3*'VSWR Calculator'!$C$24)*(1+3*ABS(MOD('VSWR Calculator'!$C$23/Calculator!$F$18/2,1)-0.5))))/'VSWR Calculator'!$C$25)-$C55)^2+(1500*ABS(SIN(2*PI()*MOD(Calculator!$B$33/Calculator!$F$18,1)))*IF(MOD(Calculator!$B$33/Calculator!$F$18,1)&lt;0.5,-1,1))^2)/SQRT(((50*POWER(80,POWER(COS(PI()*MOD(Calculator!$B$33/Calculator!$F$18,1)),2))+MIN(500,MAX(30,100*EXP(-0.3*'VSWR Calculator'!$C$24)*(1+3*ABS(MOD('VSWR Calculator'!$C$23/Calculator!$F$18/2,1)-0.5))))/'VSWR Calculator'!$C$25)+$C55)^2+(1500*ABS(SIN(2*PI()*MOD(Calculator!$B$33/Calculator!$F$18,1)))*IF(MOD(Calculator!$B$33/Calculator!$F$18,1)&lt;0.5,-1,1))^2)),2))</f>
        <v>—</v>
      </c>
      <c r="DP55" s="253" t="str">
        <f aca="false">IF(OR(Calculator!$E$19&lt;&gt;"YES",Calculator!$B$33&lt;Calculator!$G$19),"—",ROUND((1+SQRT(((50*POWER(80,POWER(COS(PI()*MOD(Calculator!$B$33/Calculator!$F$19,1)),2))+MIN(500,MAX(30,100*EXP(-0.3*'VSWR Calculator'!$C$24)*(1+3*ABS(MOD('VSWR Calculator'!$C$23/Calculator!$F$19/2,1)-0.5))))/'VSWR Calculator'!$C$25)-$C55)^2+(1500*ABS(SIN(2*PI()*MOD(Calculator!$B$33/Calculator!$F$19,1)))*IF(MOD(Calculator!$B$33/Calculator!$F$19,1)&lt;0.5,-1,1))^2)/SQRT(((50*POWER(80,POWER(COS(PI()*MOD(Calculator!$B$33/Calculator!$F$19,1)),2))+MIN(500,MAX(30,100*EXP(-0.3*'VSWR Calculator'!$C$24)*(1+3*ABS(MOD('VSWR Calculator'!$C$23/Calculator!$F$19/2,1)-0.5))))/'VSWR Calculator'!$C$25)+$C55)^2+(1500*ABS(SIN(2*PI()*MOD(Calculator!$B$33/Calculator!$F$19,1)))*IF(MOD(Calculator!$B$33/Calculator!$F$19,1)&lt;0.5,-1,1))^2))/(1-SQRT(((50*POWER(80,POWER(COS(PI()*MOD(Calculator!$B$33/Calculator!$F$19,1)),2))+MIN(500,MAX(30,100*EXP(-0.3*'VSWR Calculator'!$C$24)*(1+3*ABS(MOD('VSWR Calculator'!$C$23/Calculator!$F$19/2,1)-0.5))))/'VSWR Calculator'!$C$25)-$C55)^2+(1500*ABS(SIN(2*PI()*MOD(Calculator!$B$33/Calculator!$F$19,1)))*IF(MOD(Calculator!$B$33/Calculator!$F$19,1)&lt;0.5,-1,1))^2)/SQRT(((50*POWER(80,POWER(COS(PI()*MOD(Calculator!$B$33/Calculator!$F$19,1)),2))+MIN(500,MAX(30,100*EXP(-0.3*'VSWR Calculator'!$C$24)*(1+3*ABS(MOD('VSWR Calculator'!$C$23/Calculator!$F$19/2,1)-0.5))))/'VSWR Calculator'!$C$25)+$C55)^2+(1500*ABS(SIN(2*PI()*MOD(Calculator!$B$33/Calculator!$F$19,1)))*IF(MOD(Calculator!$B$33/Calculator!$F$19,1)&lt;0.5,-1,1))^2)),2))</f>
        <v>—</v>
      </c>
      <c r="DQ55" s="253" t="str">
        <f aca="false">IF(OR(Calculator!$E$20&lt;&gt;"YES",Calculator!$B$33&lt;Calculator!$G$20),"—",ROUND((1+SQRT(((50*POWER(80,POWER(COS(PI()*MOD(Calculator!$B$33/Calculator!$F$20,1)),2))+MIN(500,MAX(30,100*EXP(-0.3*'VSWR Calculator'!$C$24)*(1+3*ABS(MOD('VSWR Calculator'!$C$23/Calculator!$F$20/2,1)-0.5))))/'VSWR Calculator'!$C$25)-$C55)^2+(1500*ABS(SIN(2*PI()*MOD(Calculator!$B$33/Calculator!$F$20,1)))*IF(MOD(Calculator!$B$33/Calculator!$F$20,1)&lt;0.5,-1,1))^2)/SQRT(((50*POWER(80,POWER(COS(PI()*MOD(Calculator!$B$33/Calculator!$F$20,1)),2))+MIN(500,MAX(30,100*EXP(-0.3*'VSWR Calculator'!$C$24)*(1+3*ABS(MOD('VSWR Calculator'!$C$23/Calculator!$F$20/2,1)-0.5))))/'VSWR Calculator'!$C$25)+$C55)^2+(1500*ABS(SIN(2*PI()*MOD(Calculator!$B$33/Calculator!$F$20,1)))*IF(MOD(Calculator!$B$33/Calculator!$F$20,1)&lt;0.5,-1,1))^2))/(1-SQRT(((50*POWER(80,POWER(COS(PI()*MOD(Calculator!$B$33/Calculator!$F$20,1)),2))+MIN(500,MAX(30,100*EXP(-0.3*'VSWR Calculator'!$C$24)*(1+3*ABS(MOD('VSWR Calculator'!$C$23/Calculator!$F$20/2,1)-0.5))))/'VSWR Calculator'!$C$25)-$C55)^2+(1500*ABS(SIN(2*PI()*MOD(Calculator!$B$33/Calculator!$F$20,1)))*IF(MOD(Calculator!$B$33/Calculator!$F$20,1)&lt;0.5,-1,1))^2)/SQRT(((50*POWER(80,POWER(COS(PI()*MOD(Calculator!$B$33/Calculator!$F$20,1)),2))+MIN(500,MAX(30,100*EXP(-0.3*'VSWR Calculator'!$C$24)*(1+3*ABS(MOD('VSWR Calculator'!$C$23/Calculator!$F$20/2,1)-0.5))))/'VSWR Calculator'!$C$25)+$C55)^2+(1500*ABS(SIN(2*PI()*MOD(Calculator!$B$33/Calculator!$F$20,1)))*IF(MOD(Calculator!$B$33/Calculator!$F$20,1)&lt;0.5,-1,1))^2)),2))</f>
        <v>—</v>
      </c>
      <c r="DR55" s="253" t="str">
        <f aca="false">IF(OR(Calculator!$E$21&lt;&gt;"YES",Calculator!$B$33&lt;Calculator!$G$21),"—",ROUND((1+SQRT(((50*POWER(80,POWER(COS(PI()*MOD(Calculator!$B$33/Calculator!$F$21,1)),2))+MIN(500,MAX(30,100*EXP(-0.3*'VSWR Calculator'!$C$24)*(1+3*ABS(MOD('VSWR Calculator'!$C$23/Calculator!$F$21/2,1)-0.5))))/'VSWR Calculator'!$C$25)-$C55)^2+(1500*ABS(SIN(2*PI()*MOD(Calculator!$B$33/Calculator!$F$21,1)))*IF(MOD(Calculator!$B$33/Calculator!$F$21,1)&lt;0.5,-1,1))^2)/SQRT(((50*POWER(80,POWER(COS(PI()*MOD(Calculator!$B$33/Calculator!$F$21,1)),2))+MIN(500,MAX(30,100*EXP(-0.3*'VSWR Calculator'!$C$24)*(1+3*ABS(MOD('VSWR Calculator'!$C$23/Calculator!$F$21/2,1)-0.5))))/'VSWR Calculator'!$C$25)+$C55)^2+(1500*ABS(SIN(2*PI()*MOD(Calculator!$B$33/Calculator!$F$21,1)))*IF(MOD(Calculator!$B$33/Calculator!$F$21,1)&lt;0.5,-1,1))^2))/(1-SQRT(((50*POWER(80,POWER(COS(PI()*MOD(Calculator!$B$33/Calculator!$F$21,1)),2))+MIN(500,MAX(30,100*EXP(-0.3*'VSWR Calculator'!$C$24)*(1+3*ABS(MOD('VSWR Calculator'!$C$23/Calculator!$F$21/2,1)-0.5))))/'VSWR Calculator'!$C$25)-$C55)^2+(1500*ABS(SIN(2*PI()*MOD(Calculator!$B$33/Calculator!$F$21,1)))*IF(MOD(Calculator!$B$33/Calculator!$F$21,1)&lt;0.5,-1,1))^2)/SQRT(((50*POWER(80,POWER(COS(PI()*MOD(Calculator!$B$33/Calculator!$F$21,1)),2))+MIN(500,MAX(30,100*EXP(-0.3*'VSWR Calculator'!$C$24)*(1+3*ABS(MOD('VSWR Calculator'!$C$23/Calculator!$F$21/2,1)-0.5))))/'VSWR Calculator'!$C$25)+$C55)^2+(1500*ABS(SIN(2*PI()*MOD(Calculator!$B$33/Calculator!$F$21,1)))*IF(MOD(Calculator!$B$33/Calculator!$F$21,1)&lt;0.5,-1,1))^2)),2))</f>
        <v>—</v>
      </c>
      <c r="DS55" s="253" t="str">
        <f aca="false">IF(OR(Calculator!$E$22&lt;&gt;"YES",Calculator!$B$33&lt;Calculator!$G$22),"—",ROUND((1+SQRT(((50*POWER(80,POWER(COS(PI()*MOD(Calculator!$B$33/Calculator!$F$22,1)),2))+MIN(500,MAX(30,100*EXP(-0.3*'VSWR Calculator'!$C$24)*(1+3*ABS(MOD('VSWR Calculator'!$C$23/Calculator!$F$22/2,1)-0.5))))/'VSWR Calculator'!$C$25)-$C55)^2+(1500*ABS(SIN(2*PI()*MOD(Calculator!$B$33/Calculator!$F$22,1)))*IF(MOD(Calculator!$B$33/Calculator!$F$22,1)&lt;0.5,-1,1))^2)/SQRT(((50*POWER(80,POWER(COS(PI()*MOD(Calculator!$B$33/Calculator!$F$22,1)),2))+MIN(500,MAX(30,100*EXP(-0.3*'VSWR Calculator'!$C$24)*(1+3*ABS(MOD('VSWR Calculator'!$C$23/Calculator!$F$22/2,1)-0.5))))/'VSWR Calculator'!$C$25)+$C55)^2+(1500*ABS(SIN(2*PI()*MOD(Calculator!$B$33/Calculator!$F$22,1)))*IF(MOD(Calculator!$B$33/Calculator!$F$22,1)&lt;0.5,-1,1))^2))/(1-SQRT(((50*POWER(80,POWER(COS(PI()*MOD(Calculator!$B$33/Calculator!$F$22,1)),2))+MIN(500,MAX(30,100*EXP(-0.3*'VSWR Calculator'!$C$24)*(1+3*ABS(MOD('VSWR Calculator'!$C$23/Calculator!$F$22/2,1)-0.5))))/'VSWR Calculator'!$C$25)-$C55)^2+(1500*ABS(SIN(2*PI()*MOD(Calculator!$B$33/Calculator!$F$22,1)))*IF(MOD(Calculator!$B$33/Calculator!$F$22,1)&lt;0.5,-1,1))^2)/SQRT(((50*POWER(80,POWER(COS(PI()*MOD(Calculator!$B$33/Calculator!$F$22,1)),2))+MIN(500,MAX(30,100*EXP(-0.3*'VSWR Calculator'!$C$24)*(1+3*ABS(MOD('VSWR Calculator'!$C$23/Calculator!$F$22/2,1)-0.5))))/'VSWR Calculator'!$C$25)+$C55)^2+(1500*ABS(SIN(2*PI()*MOD(Calculator!$B$33/Calculator!$F$22,1)))*IF(MOD(Calculator!$B$33/Calculator!$F$22,1)&lt;0.5,-1,1))^2)),2))</f>
        <v>—</v>
      </c>
      <c r="DT55" s="253" t="n">
        <f aca="false">IFERROR(ROUND((IF(ISNUMBER(DI55),DI55,0)+IF(ISNUMBER(DJ55),DJ55,0)+IF(ISNUMBER(DK55),DK55,0)+IF(ISNUMBER(DL55),DL55,0)+IF(ISNUMBER(DM55),DM55,0)+IF(ISNUMBER(DN55),DN55,0)+IF(ISNUMBER(DO55),DO55,0)+IF(ISNUMBER(DP55),DP55,0)+IF(ISNUMBER(DQ55),DQ55,0)+IF(ISNUMBER(DR55),DR55,0)+IF(ISNUMBER(DS55),DS55,0))/(IF(ISNUMBER(DI55),1,0)+IF(ISNUMBER(DJ55),1,0)+IF(ISNUMBER(DK55),1,0)+IF(ISNUMBER(DL55),1,0)+IF(ISNUMBER(DM55),1,0)+IF(ISNUMBER(DN55),1,0)+IF(ISNUMBER(DO55),1,0)+IF(ISNUMBER(DP55),1,0)+IF(ISNUMBER(DQ55),1,0)+IF(ISNUMBER(DR55),1,0)+IF(ISNUMBER(DS55),1,0)),4),"")</f>
        <v>8.74</v>
      </c>
      <c r="DU55" s="253" t="str">
        <f aca="false">IF(OR(Calculator!$E$12&lt;&gt;"YES",Calculator!$B$34&lt;Calculator!$G$12),"—",ROUND((1+SQRT(((50*POWER(80,POWER(COS(PI()*MOD(Calculator!$B$34/Calculator!$F$12,1)),2))-$C55)^2+(1500*ABS(SIN(2*PI()*MOD(Calculator!$B$34/Calculator!$F$12,1)))*IF(MOD(Calculator!$B$34/Calculator!$F$12,1)&lt;0.5,-1,1))^2)/((50*POWER(80,POWER(COS(PI()*MOD(Calculator!$B$34/Calculator!$F$12,1)),2))+$C55)^2+(1500*ABS(SIN(2*PI()*MOD(Calculator!$B$34/Calculator!$F$12,1)))*IF(MOD(Calculator!$B$34/Calculator!$F$12,1)&lt;0.5,-1,1))^2)))/(1-SQRT(((50*POWER(80,POWER(COS(PI()*MOD(Calculator!$B$34/Calculator!$F$12,1)),2))-$C55)^2+(1500*ABS(SIN(2*PI()*MOD(Calculator!$B$34/Calculator!$F$12,1)))*IF(MOD(Calculator!$B$34/Calculator!$F$12,1)&lt;0.5,-1,1))^2)/((50*POWER(80,POWER(COS(PI()*MOD(Calculator!$B$34/Calculator!$F$12,1)),2))+$C55)^2+(1500*ABS(SIN(2*PI()*MOD(Calculator!$B$34/Calculator!$F$12,1)))*IF(MOD(Calculator!$B$34/Calculator!$F$12,1)&lt;0.5,-1,1))^2))),2))</f>
        <v>—</v>
      </c>
      <c r="DV55" s="253" t="str">
        <f aca="false">IF(OR(Calculator!$E$13&lt;&gt;"YES",Calculator!$B$34&lt;Calculator!$G$13),"—",ROUND((1+SQRT(((50*POWER(80,POWER(COS(PI()*MOD(Calculator!$B$34/Calculator!$F$13,1)),2))-$C55)^2+(1500*ABS(SIN(2*PI()*MOD(Calculator!$B$34/Calculator!$F$13,1)))*IF(MOD(Calculator!$B$34/Calculator!$F$13,1)&lt;0.5,-1,1))^2)/((50*POWER(80,POWER(COS(PI()*MOD(Calculator!$B$34/Calculator!$F$13,1)),2))+$C55)^2+(1500*ABS(SIN(2*PI()*MOD(Calculator!$B$34/Calculator!$F$13,1)))*IF(MOD(Calculator!$B$34/Calculator!$F$13,1)&lt;0.5,-1,1))^2)))/(1-SQRT(((50*POWER(80,POWER(COS(PI()*MOD(Calculator!$B$34/Calculator!$F$13,1)),2))-$C55)^2+(1500*ABS(SIN(2*PI()*MOD(Calculator!$B$34/Calculator!$F$13,1)))*IF(MOD(Calculator!$B$34/Calculator!$F$13,1)&lt;0.5,-1,1))^2)/((50*POWER(80,POWER(COS(PI()*MOD(Calculator!$B$34/Calculator!$F$13,1)),2))+$C55)^2+(1500*ABS(SIN(2*PI()*MOD(Calculator!$B$34/Calculator!$F$13,1)))*IF(MOD(Calculator!$B$34/Calculator!$F$13,1)&lt;0.5,-1,1))^2))),2))</f>
        <v>—</v>
      </c>
      <c r="DW55" s="253" t="str">
        <f aca="false">IF(OR(Calculator!$E$14&lt;&gt;"YES",Calculator!$B$34&lt;Calculator!$G$14),"—",ROUND((1+SQRT(((50*POWER(80,POWER(COS(PI()*MOD(Calculator!$B$34/Calculator!$F$14,1)),2))-$C55)^2+(1500*ABS(SIN(2*PI()*MOD(Calculator!$B$34/Calculator!$F$14,1)))*IF(MOD(Calculator!$B$34/Calculator!$F$14,1)&lt;0.5,-1,1))^2)/((50*POWER(80,POWER(COS(PI()*MOD(Calculator!$B$34/Calculator!$F$14,1)),2))+$C55)^2+(1500*ABS(SIN(2*PI()*MOD(Calculator!$B$34/Calculator!$F$14,1)))*IF(MOD(Calculator!$B$34/Calculator!$F$14,1)&lt;0.5,-1,1))^2)))/(1-SQRT(((50*POWER(80,POWER(COS(PI()*MOD(Calculator!$B$34/Calculator!$F$14,1)),2))-$C55)^2+(1500*ABS(SIN(2*PI()*MOD(Calculator!$B$34/Calculator!$F$14,1)))*IF(MOD(Calculator!$B$34/Calculator!$F$14,1)&lt;0.5,-1,1))^2)/((50*POWER(80,POWER(COS(PI()*MOD(Calculator!$B$34/Calculator!$F$14,1)),2))+$C55)^2+(1500*ABS(SIN(2*PI()*MOD(Calculator!$B$34/Calculator!$F$14,1)))*IF(MOD(Calculator!$B$34/Calculator!$F$14,1)&lt;0.5,-1,1))^2))),2))</f>
        <v>—</v>
      </c>
      <c r="DX55" s="253" t="n">
        <f aca="false">IF(OR(Calculator!$E$15&lt;&gt;"YES",Calculator!$B$34&lt;Calculator!$G$15),"—",ROUND((1+SQRT(((50*POWER(80,POWER(COS(PI()*MOD(Calculator!$B$34/Calculator!$F$15,1)),2))-$C55)^2+(1500*ABS(SIN(2*PI()*MOD(Calculator!$B$34/Calculator!$F$15,1)))*IF(MOD(Calculator!$B$34/Calculator!$F$15,1)&lt;0.5,-1,1))^2)/((50*POWER(80,POWER(COS(PI()*MOD(Calculator!$B$34/Calculator!$F$15,1)),2))+$C55)^2+(1500*ABS(SIN(2*PI()*MOD(Calculator!$B$34/Calculator!$F$15,1)))*IF(MOD(Calculator!$B$34/Calculator!$F$15,1)&lt;0.5,-1,1))^2)))/(1-SQRT(((50*POWER(80,POWER(COS(PI()*MOD(Calculator!$B$34/Calculator!$F$15,1)),2))-$C55)^2+(1500*ABS(SIN(2*PI()*MOD(Calculator!$B$34/Calculator!$F$15,1)))*IF(MOD(Calculator!$B$34/Calculator!$F$15,1)&lt;0.5,-1,1))^2)/((50*POWER(80,POWER(COS(PI()*MOD(Calculator!$B$34/Calculator!$F$15,1)),2))+$C55)^2+(1500*ABS(SIN(2*PI()*MOD(Calculator!$B$34/Calculator!$F$15,1)))*IF(MOD(Calculator!$B$34/Calculator!$F$15,1)&lt;0.5,-1,1))^2))),2))</f>
        <v>19.06</v>
      </c>
      <c r="DY55" s="253" t="str">
        <f aca="false">IF(OR(Calculator!$E$16&lt;&gt;"YES",Calculator!$B$34&lt;Calculator!$G$16),"—",ROUND((1+SQRT(((50*POWER(80,POWER(COS(PI()*MOD(Calculator!$B$34/Calculator!$F$16,1)),2))-$C55)^2+(1500*ABS(SIN(2*PI()*MOD(Calculator!$B$34/Calculator!$F$16,1)))*IF(MOD(Calculator!$B$34/Calculator!$F$16,1)&lt;0.5,-1,1))^2)/((50*POWER(80,POWER(COS(PI()*MOD(Calculator!$B$34/Calculator!$F$16,1)),2))+$C55)^2+(1500*ABS(SIN(2*PI()*MOD(Calculator!$B$34/Calculator!$F$16,1)))*IF(MOD(Calculator!$B$34/Calculator!$F$16,1)&lt;0.5,-1,1))^2)))/(1-SQRT(((50*POWER(80,POWER(COS(PI()*MOD(Calculator!$B$34/Calculator!$F$16,1)),2))-$C55)^2+(1500*ABS(SIN(2*PI()*MOD(Calculator!$B$34/Calculator!$F$16,1)))*IF(MOD(Calculator!$B$34/Calculator!$F$16,1)&lt;0.5,-1,1))^2)/((50*POWER(80,POWER(COS(PI()*MOD(Calculator!$B$34/Calculator!$F$16,1)),2))+$C55)^2+(1500*ABS(SIN(2*PI()*MOD(Calculator!$B$34/Calculator!$F$16,1)))*IF(MOD(Calculator!$B$34/Calculator!$F$16,1)&lt;0.5,-1,1))^2))),2))</f>
        <v>—</v>
      </c>
      <c r="DZ55" s="253" t="n">
        <f aca="false">IF(OR(Calculator!$E$17&lt;&gt;"YES",Calculator!$B$34&lt;Calculator!$G$17),"—",ROUND((1+SQRT(((50*POWER(80,POWER(COS(PI()*MOD(Calculator!$B$34/Calculator!$F$17,1)),2))-$C55)^2+(1500*ABS(SIN(2*PI()*MOD(Calculator!$B$34/Calculator!$F$17,1)))*IF(MOD(Calculator!$B$34/Calculator!$F$17,1)&lt;0.5,-1,1))^2)/((50*POWER(80,POWER(COS(PI()*MOD(Calculator!$B$34/Calculator!$F$17,1)),2))+$C55)^2+(1500*ABS(SIN(2*PI()*MOD(Calculator!$B$34/Calculator!$F$17,1)))*IF(MOD(Calculator!$B$34/Calculator!$F$17,1)&lt;0.5,-1,1))^2)))/(1-SQRT(((50*POWER(80,POWER(COS(PI()*MOD(Calculator!$B$34/Calculator!$F$17,1)),2))-$C55)^2+(1500*ABS(SIN(2*PI()*MOD(Calculator!$B$34/Calculator!$F$17,1)))*IF(MOD(Calculator!$B$34/Calculator!$F$17,1)&lt;0.5,-1,1))^2)/((50*POWER(80,POWER(COS(PI()*MOD(Calculator!$B$34/Calculator!$F$17,1)),2))+$C55)^2+(1500*ABS(SIN(2*PI()*MOD(Calculator!$B$34/Calculator!$F$17,1)))*IF(MOD(Calculator!$B$34/Calculator!$F$17,1)&lt;0.5,-1,1))^2))),2))</f>
        <v>13.71</v>
      </c>
      <c r="EA55" s="253" t="str">
        <f aca="false">IF(OR(Calculator!$E$18&lt;&gt;"YES",Calculator!$B$34&lt;Calculator!$G$18),"—",ROUND((1+SQRT(((50*POWER(80,POWER(COS(PI()*MOD(Calculator!$B$34/Calculator!$F$18,1)),2))-$C55)^2+(1500*ABS(SIN(2*PI()*MOD(Calculator!$B$34/Calculator!$F$18,1)))*IF(MOD(Calculator!$B$34/Calculator!$F$18,1)&lt;0.5,-1,1))^2)/((50*POWER(80,POWER(COS(PI()*MOD(Calculator!$B$34/Calculator!$F$18,1)),2))+$C55)^2+(1500*ABS(SIN(2*PI()*MOD(Calculator!$B$34/Calculator!$F$18,1)))*IF(MOD(Calculator!$B$34/Calculator!$F$18,1)&lt;0.5,-1,1))^2)))/(1-SQRT(((50*POWER(80,POWER(COS(PI()*MOD(Calculator!$B$34/Calculator!$F$18,1)),2))-$C55)^2+(1500*ABS(SIN(2*PI()*MOD(Calculator!$B$34/Calculator!$F$18,1)))*IF(MOD(Calculator!$B$34/Calculator!$F$18,1)&lt;0.5,-1,1))^2)/((50*POWER(80,POWER(COS(PI()*MOD(Calculator!$B$34/Calculator!$F$18,1)),2))+$C55)^2+(1500*ABS(SIN(2*PI()*MOD(Calculator!$B$34/Calculator!$F$18,1)))*IF(MOD(Calculator!$B$34/Calculator!$F$18,1)&lt;0.5,-1,1))^2))),2))</f>
        <v>—</v>
      </c>
      <c r="EB55" s="253" t="str">
        <f aca="false">IF(OR(Calculator!$E$19&lt;&gt;"YES",Calculator!$B$34&lt;Calculator!$G$19),"—",ROUND((1+SQRT(((50*POWER(80,POWER(COS(PI()*MOD(Calculator!$B$34/Calculator!$F$19,1)),2))-$C55)^2+(1500*ABS(SIN(2*PI()*MOD(Calculator!$B$34/Calculator!$F$19,1)))*IF(MOD(Calculator!$B$34/Calculator!$F$19,1)&lt;0.5,-1,1))^2)/((50*POWER(80,POWER(COS(PI()*MOD(Calculator!$B$34/Calculator!$F$19,1)),2))+$C55)^2+(1500*ABS(SIN(2*PI()*MOD(Calculator!$B$34/Calculator!$F$19,1)))*IF(MOD(Calculator!$B$34/Calculator!$F$19,1)&lt;0.5,-1,1))^2)))/(1-SQRT(((50*POWER(80,POWER(COS(PI()*MOD(Calculator!$B$34/Calculator!$F$19,1)),2))-$C55)^2+(1500*ABS(SIN(2*PI()*MOD(Calculator!$B$34/Calculator!$F$19,1)))*IF(MOD(Calculator!$B$34/Calculator!$F$19,1)&lt;0.5,-1,1))^2)/((50*POWER(80,POWER(COS(PI()*MOD(Calculator!$B$34/Calculator!$F$19,1)),2))+$C55)^2+(1500*ABS(SIN(2*PI()*MOD(Calculator!$B$34/Calculator!$F$19,1)))*IF(MOD(Calculator!$B$34/Calculator!$F$19,1)&lt;0.5,-1,1))^2))),2))</f>
        <v>—</v>
      </c>
      <c r="EC55" s="253" t="str">
        <f aca="false">IF(OR(Calculator!$E$20&lt;&gt;"YES",Calculator!$B$34&lt;Calculator!$G$20),"—",ROUND((1+SQRT(((50*POWER(80,POWER(COS(PI()*MOD(Calculator!$B$34/Calculator!$F$20,1)),2))-$C55)^2+(1500*ABS(SIN(2*PI()*MOD(Calculator!$B$34/Calculator!$F$20,1)))*IF(MOD(Calculator!$B$34/Calculator!$F$20,1)&lt;0.5,-1,1))^2)/((50*POWER(80,POWER(COS(PI()*MOD(Calculator!$B$34/Calculator!$F$20,1)),2))+$C55)^2+(1500*ABS(SIN(2*PI()*MOD(Calculator!$B$34/Calculator!$F$20,1)))*IF(MOD(Calculator!$B$34/Calculator!$F$20,1)&lt;0.5,-1,1))^2)))/(1-SQRT(((50*POWER(80,POWER(COS(PI()*MOD(Calculator!$B$34/Calculator!$F$20,1)),2))-$C55)^2+(1500*ABS(SIN(2*PI()*MOD(Calculator!$B$34/Calculator!$F$20,1)))*IF(MOD(Calculator!$B$34/Calculator!$F$20,1)&lt;0.5,-1,1))^2)/((50*POWER(80,POWER(COS(PI()*MOD(Calculator!$B$34/Calculator!$F$20,1)),2))+$C55)^2+(1500*ABS(SIN(2*PI()*MOD(Calculator!$B$34/Calculator!$F$20,1)))*IF(MOD(Calculator!$B$34/Calculator!$F$20,1)&lt;0.5,-1,1))^2))),2))</f>
        <v>—</v>
      </c>
      <c r="ED55" s="253" t="str">
        <f aca="false">IF(OR(Calculator!$E$21&lt;&gt;"YES",Calculator!$B$34&lt;Calculator!$G$21),"—",ROUND((1+SQRT(((50*POWER(80,POWER(COS(PI()*MOD(Calculator!$B$34/Calculator!$F$21,1)),2))-$C55)^2+(1500*ABS(SIN(2*PI()*MOD(Calculator!$B$34/Calculator!$F$21,1)))*IF(MOD(Calculator!$B$34/Calculator!$F$21,1)&lt;0.5,-1,1))^2)/((50*POWER(80,POWER(COS(PI()*MOD(Calculator!$B$34/Calculator!$F$21,1)),2))+$C55)^2+(1500*ABS(SIN(2*PI()*MOD(Calculator!$B$34/Calculator!$F$21,1)))*IF(MOD(Calculator!$B$34/Calculator!$F$21,1)&lt;0.5,-1,1))^2)))/(1-SQRT(((50*POWER(80,POWER(COS(PI()*MOD(Calculator!$B$34/Calculator!$F$21,1)),2))-$C55)^2+(1500*ABS(SIN(2*PI()*MOD(Calculator!$B$34/Calculator!$F$21,1)))*IF(MOD(Calculator!$B$34/Calculator!$F$21,1)&lt;0.5,-1,1))^2)/((50*POWER(80,POWER(COS(PI()*MOD(Calculator!$B$34/Calculator!$F$21,1)),2))+$C55)^2+(1500*ABS(SIN(2*PI()*MOD(Calculator!$B$34/Calculator!$F$21,1)))*IF(MOD(Calculator!$B$34/Calculator!$F$21,1)&lt;0.5,-1,1))^2))),2))</f>
        <v>—</v>
      </c>
      <c r="EE55" s="253" t="str">
        <f aca="false">IF(OR(Calculator!$E$22&lt;&gt;"YES",Calculator!$B$34&lt;Calculator!$G$22),"—",ROUND((1+SQRT(((50*POWER(80,POWER(COS(PI()*MOD(Calculator!$B$34/Calculator!$F$22,1)),2))-$C55)^2+(1500*ABS(SIN(2*PI()*MOD(Calculator!$B$34/Calculator!$F$22,1)))*IF(MOD(Calculator!$B$34/Calculator!$F$22,1)&lt;0.5,-1,1))^2)/((50*POWER(80,POWER(COS(PI()*MOD(Calculator!$B$34/Calculator!$F$22,1)),2))+$C55)^2+(1500*ABS(SIN(2*PI()*MOD(Calculator!$B$34/Calculator!$F$22,1)))*IF(MOD(Calculator!$B$34/Calculator!$F$22,1)&lt;0.5,-1,1))^2)))/(1-SQRT(((50*POWER(80,POWER(COS(PI()*MOD(Calculator!$B$34/Calculator!$F$22,1)),2))-$C55)^2+(1500*ABS(SIN(2*PI()*MOD(Calculator!$B$34/Calculator!$F$22,1)))*IF(MOD(Calculator!$B$34/Calculator!$F$22,1)&lt;0.5,-1,1))^2)/((50*POWER(80,POWER(COS(PI()*MOD(Calculator!$B$34/Calculator!$F$22,1)),2))+$C55)^2+(1500*ABS(SIN(2*PI()*MOD(Calculator!$B$34/Calculator!$F$22,1)))*IF(MOD(Calculator!$B$34/Calculator!$F$22,1)&lt;0.5,-1,1))^2))),2))</f>
        <v>—</v>
      </c>
      <c r="EF55" s="295" t="n">
        <f aca="false">IFERROR(ROUND((IF(ISNUMBER(DU55),DU55,0)+IF(ISNUMBER(DV55),DV55,0)+IF(ISNUMBER(DW55),DW55,0)+IF(ISNUMBER(DX55),DX55,0)+IF(ISNUMBER(DY55),DY55,0)+IF(ISNUMBER(DZ55),DZ55,0)+IF(ISNUMBER(EA55),EA55,0)+IF(ISNUMBER(EB55),EB55,0)+IF(ISNUMBER(EC55),EC55,0)+IF(ISNUMBER(ED55),ED55,0)+IF(ISNUMBER(EE55),EE55,0))/(IF(ISNUMBER(DU55),1,0)+IF(ISNUMBER(DV55),1,0)+IF(ISNUMBER(DW55),1,0)+IF(ISNUMBER(DX55),1,0)+IF(ISNUMBER(DY55),1,0)+IF(ISNUMBER(DZ55),1,0)+IF(ISNUMBER(EA55),1,0)+IF(ISNUMBER(EB55),1,0)+IF(ISNUMBER(EC55),1,0)+IF(ISNUMBER(ED55),1,0)+IF(ISNUMBER(EE55),1,0)),4),"")</f>
        <v>16.385</v>
      </c>
      <c r="EG55" s="253" t="str">
        <f aca="false">IF(OR(Calculator!$E$12&lt;&gt;"YES",Calculator!$B$35&lt;Calculator!$G$12),"—",ROUND((1+SQRT(((50*POWER(80,POWER(COS(PI()*MOD(Calculator!$B$35/Calculator!$F$12,1)),2))-$C55)^2+(1500*ABS(SIN(2*PI()*MOD(Calculator!$B$35/Calculator!$F$12,1)))*IF(MOD(Calculator!$B$35/Calculator!$F$12,1)&lt;0.5,-1,1))^2)/((50*POWER(80,POWER(COS(PI()*MOD(Calculator!$B$35/Calculator!$F$12,1)),2))+$C55)^2+(1500*ABS(SIN(2*PI()*MOD(Calculator!$B$35/Calculator!$F$12,1)))*IF(MOD(Calculator!$B$35/Calculator!$F$12,1)&lt;0.5,-1,1))^2)))/(1-SQRT(((50*POWER(80,POWER(COS(PI()*MOD(Calculator!$B$35/Calculator!$F$12,1)),2))-$C55)^2+(1500*ABS(SIN(2*PI()*MOD(Calculator!$B$35/Calculator!$F$12,1)))*IF(MOD(Calculator!$B$35/Calculator!$F$12,1)&lt;0.5,-1,1))^2)/((50*POWER(80,POWER(COS(PI()*MOD(Calculator!$B$35/Calculator!$F$12,1)),2))+$C55)^2+(1500*ABS(SIN(2*PI()*MOD(Calculator!$B$35/Calculator!$F$12,1)))*IF(MOD(Calculator!$B$35/Calculator!$F$12,1)&lt;0.5,-1,1))^2))),2))</f>
        <v>—</v>
      </c>
      <c r="EH55" s="253" t="str">
        <f aca="false">IF(OR(Calculator!$E$13&lt;&gt;"YES",Calculator!$B$35&lt;Calculator!$G$13),"—",ROUND((1+SQRT(((50*POWER(80,POWER(COS(PI()*MOD(Calculator!$B$35/Calculator!$F$13,1)),2))-$C55)^2+(1500*ABS(SIN(2*PI()*MOD(Calculator!$B$35/Calculator!$F$13,1)))*IF(MOD(Calculator!$B$35/Calculator!$F$13,1)&lt;0.5,-1,1))^2)/((50*POWER(80,POWER(COS(PI()*MOD(Calculator!$B$35/Calculator!$F$13,1)),2))+$C55)^2+(1500*ABS(SIN(2*PI()*MOD(Calculator!$B$35/Calculator!$F$13,1)))*IF(MOD(Calculator!$B$35/Calculator!$F$13,1)&lt;0.5,-1,1))^2)))/(1-SQRT(((50*POWER(80,POWER(COS(PI()*MOD(Calculator!$B$35/Calculator!$F$13,1)),2))-$C55)^2+(1500*ABS(SIN(2*PI()*MOD(Calculator!$B$35/Calculator!$F$13,1)))*IF(MOD(Calculator!$B$35/Calculator!$F$13,1)&lt;0.5,-1,1))^2)/((50*POWER(80,POWER(COS(PI()*MOD(Calculator!$B$35/Calculator!$F$13,1)),2))+$C55)^2+(1500*ABS(SIN(2*PI()*MOD(Calculator!$B$35/Calculator!$F$13,1)))*IF(MOD(Calculator!$B$35/Calculator!$F$13,1)&lt;0.5,-1,1))^2))),2))</f>
        <v>—</v>
      </c>
      <c r="EI55" s="253" t="str">
        <f aca="false">IF(OR(Calculator!$E$14&lt;&gt;"YES",Calculator!$B$35&lt;Calculator!$G$14),"—",ROUND((1+SQRT(((50*POWER(80,POWER(COS(PI()*MOD(Calculator!$B$35/Calculator!$F$14,1)),2))-$C55)^2+(1500*ABS(SIN(2*PI()*MOD(Calculator!$B$35/Calculator!$F$14,1)))*IF(MOD(Calculator!$B$35/Calculator!$F$14,1)&lt;0.5,-1,1))^2)/((50*POWER(80,POWER(COS(PI()*MOD(Calculator!$B$35/Calculator!$F$14,1)),2))+$C55)^2+(1500*ABS(SIN(2*PI()*MOD(Calculator!$B$35/Calculator!$F$14,1)))*IF(MOD(Calculator!$B$35/Calculator!$F$14,1)&lt;0.5,-1,1))^2)))/(1-SQRT(((50*POWER(80,POWER(COS(PI()*MOD(Calculator!$B$35/Calculator!$F$14,1)),2))-$C55)^2+(1500*ABS(SIN(2*PI()*MOD(Calculator!$B$35/Calculator!$F$14,1)))*IF(MOD(Calculator!$B$35/Calculator!$F$14,1)&lt;0.5,-1,1))^2)/((50*POWER(80,POWER(COS(PI()*MOD(Calculator!$B$35/Calculator!$F$14,1)),2))+$C55)^2+(1500*ABS(SIN(2*PI()*MOD(Calculator!$B$35/Calculator!$F$14,1)))*IF(MOD(Calculator!$B$35/Calculator!$F$14,1)&lt;0.5,-1,1))^2))),2))</f>
        <v>—</v>
      </c>
      <c r="EJ55" s="253" t="n">
        <f aca="false">IF(OR(Calculator!$E$15&lt;&gt;"YES",Calculator!$B$35&lt;Calculator!$G$15),"—",ROUND((1+SQRT(((50*POWER(80,POWER(COS(PI()*MOD(Calculator!$B$35/Calculator!$F$15,1)),2))-$C55)^2+(1500*ABS(SIN(2*PI()*MOD(Calculator!$B$35/Calculator!$F$15,1)))*IF(MOD(Calculator!$B$35/Calculator!$F$15,1)&lt;0.5,-1,1))^2)/((50*POWER(80,POWER(COS(PI()*MOD(Calculator!$B$35/Calculator!$F$15,1)),2))+$C55)^2+(1500*ABS(SIN(2*PI()*MOD(Calculator!$B$35/Calculator!$F$15,1)))*IF(MOD(Calculator!$B$35/Calculator!$F$15,1)&lt;0.5,-1,1))^2)))/(1-SQRT(((50*POWER(80,POWER(COS(PI()*MOD(Calculator!$B$35/Calculator!$F$15,1)),2))-$C55)^2+(1500*ABS(SIN(2*PI()*MOD(Calculator!$B$35/Calculator!$F$15,1)))*IF(MOD(Calculator!$B$35/Calculator!$F$15,1)&lt;0.5,-1,1))^2)/((50*POWER(80,POWER(COS(PI()*MOD(Calculator!$B$35/Calculator!$F$15,1)),2))+$C55)^2+(1500*ABS(SIN(2*PI()*MOD(Calculator!$B$35/Calculator!$F$15,1)))*IF(MOD(Calculator!$B$35/Calculator!$F$15,1)&lt;0.5,-1,1))^2))),2))</f>
        <v>2.84</v>
      </c>
      <c r="EK55" s="253" t="str">
        <f aca="false">IF(OR(Calculator!$E$16&lt;&gt;"YES",Calculator!$B$35&lt;Calculator!$G$16),"—",ROUND((1+SQRT(((50*POWER(80,POWER(COS(PI()*MOD(Calculator!$B$35/Calculator!$F$16,1)),2))-$C55)^2+(1500*ABS(SIN(2*PI()*MOD(Calculator!$B$35/Calculator!$F$16,1)))*IF(MOD(Calculator!$B$35/Calculator!$F$16,1)&lt;0.5,-1,1))^2)/((50*POWER(80,POWER(COS(PI()*MOD(Calculator!$B$35/Calculator!$F$16,1)),2))+$C55)^2+(1500*ABS(SIN(2*PI()*MOD(Calculator!$B$35/Calculator!$F$16,1)))*IF(MOD(Calculator!$B$35/Calculator!$F$16,1)&lt;0.5,-1,1))^2)))/(1-SQRT(((50*POWER(80,POWER(COS(PI()*MOD(Calculator!$B$35/Calculator!$F$16,1)),2))-$C55)^2+(1500*ABS(SIN(2*PI()*MOD(Calculator!$B$35/Calculator!$F$16,1)))*IF(MOD(Calculator!$B$35/Calculator!$F$16,1)&lt;0.5,-1,1))^2)/((50*POWER(80,POWER(COS(PI()*MOD(Calculator!$B$35/Calculator!$F$16,1)),2))+$C55)^2+(1500*ABS(SIN(2*PI()*MOD(Calculator!$B$35/Calculator!$F$16,1)))*IF(MOD(Calculator!$B$35/Calculator!$F$16,1)&lt;0.5,-1,1))^2))),2))</f>
        <v>—</v>
      </c>
      <c r="EL55" s="253" t="n">
        <f aca="false">IF(OR(Calculator!$E$17&lt;&gt;"YES",Calculator!$B$35&lt;Calculator!$G$17),"—",ROUND((1+SQRT(((50*POWER(80,POWER(COS(PI()*MOD(Calculator!$B$35/Calculator!$F$17,1)),2))-$C55)^2+(1500*ABS(SIN(2*PI()*MOD(Calculator!$B$35/Calculator!$F$17,1)))*IF(MOD(Calculator!$B$35/Calculator!$F$17,1)&lt;0.5,-1,1))^2)/((50*POWER(80,POWER(COS(PI()*MOD(Calculator!$B$35/Calculator!$F$17,1)),2))+$C55)^2+(1500*ABS(SIN(2*PI()*MOD(Calculator!$B$35/Calculator!$F$17,1)))*IF(MOD(Calculator!$B$35/Calculator!$F$17,1)&lt;0.5,-1,1))^2)))/(1-SQRT(((50*POWER(80,POWER(COS(PI()*MOD(Calculator!$B$35/Calculator!$F$17,1)),2))-$C55)^2+(1500*ABS(SIN(2*PI()*MOD(Calculator!$B$35/Calculator!$F$17,1)))*IF(MOD(Calculator!$B$35/Calculator!$F$17,1)&lt;0.5,-1,1))^2)/((50*POWER(80,POWER(COS(PI()*MOD(Calculator!$B$35/Calculator!$F$17,1)),2))+$C55)^2+(1500*ABS(SIN(2*PI()*MOD(Calculator!$B$35/Calculator!$F$17,1)))*IF(MOD(Calculator!$B$35/Calculator!$F$17,1)&lt;0.5,-1,1))^2))),2))</f>
        <v>18.57</v>
      </c>
      <c r="EM55" s="253" t="str">
        <f aca="false">IF(OR(Calculator!$E$18&lt;&gt;"YES",Calculator!$B$35&lt;Calculator!$G$18),"—",ROUND((1+SQRT(((50*POWER(80,POWER(COS(PI()*MOD(Calculator!$B$35/Calculator!$F$18,1)),2))-$C55)^2+(1500*ABS(SIN(2*PI()*MOD(Calculator!$B$35/Calculator!$F$18,1)))*IF(MOD(Calculator!$B$35/Calculator!$F$18,1)&lt;0.5,-1,1))^2)/((50*POWER(80,POWER(COS(PI()*MOD(Calculator!$B$35/Calculator!$F$18,1)),2))+$C55)^2+(1500*ABS(SIN(2*PI()*MOD(Calculator!$B$35/Calculator!$F$18,1)))*IF(MOD(Calculator!$B$35/Calculator!$F$18,1)&lt;0.5,-1,1))^2)))/(1-SQRT(((50*POWER(80,POWER(COS(PI()*MOD(Calculator!$B$35/Calculator!$F$18,1)),2))-$C55)^2+(1500*ABS(SIN(2*PI()*MOD(Calculator!$B$35/Calculator!$F$18,1)))*IF(MOD(Calculator!$B$35/Calculator!$F$18,1)&lt;0.5,-1,1))^2)/((50*POWER(80,POWER(COS(PI()*MOD(Calculator!$B$35/Calculator!$F$18,1)),2))+$C55)^2+(1500*ABS(SIN(2*PI()*MOD(Calculator!$B$35/Calculator!$F$18,1)))*IF(MOD(Calculator!$B$35/Calculator!$F$18,1)&lt;0.5,-1,1))^2))),2))</f>
        <v>—</v>
      </c>
      <c r="EN55" s="253" t="str">
        <f aca="false">IF(OR(Calculator!$E$19&lt;&gt;"YES",Calculator!$B$35&lt;Calculator!$G$19),"—",ROUND((1+SQRT(((50*POWER(80,POWER(COS(PI()*MOD(Calculator!$B$35/Calculator!$F$19,1)),2))-$C55)^2+(1500*ABS(SIN(2*PI()*MOD(Calculator!$B$35/Calculator!$F$19,1)))*IF(MOD(Calculator!$B$35/Calculator!$F$19,1)&lt;0.5,-1,1))^2)/((50*POWER(80,POWER(COS(PI()*MOD(Calculator!$B$35/Calculator!$F$19,1)),2))+$C55)^2+(1500*ABS(SIN(2*PI()*MOD(Calculator!$B$35/Calculator!$F$19,1)))*IF(MOD(Calculator!$B$35/Calculator!$F$19,1)&lt;0.5,-1,1))^2)))/(1-SQRT(((50*POWER(80,POWER(COS(PI()*MOD(Calculator!$B$35/Calculator!$F$19,1)),2))-$C55)^2+(1500*ABS(SIN(2*PI()*MOD(Calculator!$B$35/Calculator!$F$19,1)))*IF(MOD(Calculator!$B$35/Calculator!$F$19,1)&lt;0.5,-1,1))^2)/((50*POWER(80,POWER(COS(PI()*MOD(Calculator!$B$35/Calculator!$F$19,1)),2))+$C55)^2+(1500*ABS(SIN(2*PI()*MOD(Calculator!$B$35/Calculator!$F$19,1)))*IF(MOD(Calculator!$B$35/Calculator!$F$19,1)&lt;0.5,-1,1))^2))),2))</f>
        <v>—</v>
      </c>
      <c r="EO55" s="253" t="str">
        <f aca="false">IF(OR(Calculator!$E$20&lt;&gt;"YES",Calculator!$B$35&lt;Calculator!$G$20),"—",ROUND((1+SQRT(((50*POWER(80,POWER(COS(PI()*MOD(Calculator!$B$35/Calculator!$F$20,1)),2))-$C55)^2+(1500*ABS(SIN(2*PI()*MOD(Calculator!$B$35/Calculator!$F$20,1)))*IF(MOD(Calculator!$B$35/Calculator!$F$20,1)&lt;0.5,-1,1))^2)/((50*POWER(80,POWER(COS(PI()*MOD(Calculator!$B$35/Calculator!$F$20,1)),2))+$C55)^2+(1500*ABS(SIN(2*PI()*MOD(Calculator!$B$35/Calculator!$F$20,1)))*IF(MOD(Calculator!$B$35/Calculator!$F$20,1)&lt;0.5,-1,1))^2)))/(1-SQRT(((50*POWER(80,POWER(COS(PI()*MOD(Calculator!$B$35/Calculator!$F$20,1)),2))-$C55)^2+(1500*ABS(SIN(2*PI()*MOD(Calculator!$B$35/Calculator!$F$20,1)))*IF(MOD(Calculator!$B$35/Calculator!$F$20,1)&lt;0.5,-1,1))^2)/((50*POWER(80,POWER(COS(PI()*MOD(Calculator!$B$35/Calculator!$F$20,1)),2))+$C55)^2+(1500*ABS(SIN(2*PI()*MOD(Calculator!$B$35/Calculator!$F$20,1)))*IF(MOD(Calculator!$B$35/Calculator!$F$20,1)&lt;0.5,-1,1))^2))),2))</f>
        <v>—</v>
      </c>
      <c r="EP55" s="253" t="str">
        <f aca="false">IF(OR(Calculator!$E$21&lt;&gt;"YES",Calculator!$B$35&lt;Calculator!$G$21),"—",ROUND((1+SQRT(((50*POWER(80,POWER(COS(PI()*MOD(Calculator!$B$35/Calculator!$F$21,1)),2))-$C55)^2+(1500*ABS(SIN(2*PI()*MOD(Calculator!$B$35/Calculator!$F$21,1)))*IF(MOD(Calculator!$B$35/Calculator!$F$21,1)&lt;0.5,-1,1))^2)/((50*POWER(80,POWER(COS(PI()*MOD(Calculator!$B$35/Calculator!$F$21,1)),2))+$C55)^2+(1500*ABS(SIN(2*PI()*MOD(Calculator!$B$35/Calculator!$F$21,1)))*IF(MOD(Calculator!$B$35/Calculator!$F$21,1)&lt;0.5,-1,1))^2)))/(1-SQRT(((50*POWER(80,POWER(COS(PI()*MOD(Calculator!$B$35/Calculator!$F$21,1)),2))-$C55)^2+(1500*ABS(SIN(2*PI()*MOD(Calculator!$B$35/Calculator!$F$21,1)))*IF(MOD(Calculator!$B$35/Calculator!$F$21,1)&lt;0.5,-1,1))^2)/((50*POWER(80,POWER(COS(PI()*MOD(Calculator!$B$35/Calculator!$F$21,1)),2))+$C55)^2+(1500*ABS(SIN(2*PI()*MOD(Calculator!$B$35/Calculator!$F$21,1)))*IF(MOD(Calculator!$B$35/Calculator!$F$21,1)&lt;0.5,-1,1))^2))),2))</f>
        <v>—</v>
      </c>
      <c r="EQ55" s="253" t="str">
        <f aca="false">IF(OR(Calculator!$E$22&lt;&gt;"YES",Calculator!$B$35&lt;Calculator!$G$22),"—",ROUND((1+SQRT(((50*POWER(80,POWER(COS(PI()*MOD(Calculator!$B$35/Calculator!$F$22,1)),2))-$C55)^2+(1500*ABS(SIN(2*PI()*MOD(Calculator!$B$35/Calculator!$F$22,1)))*IF(MOD(Calculator!$B$35/Calculator!$F$22,1)&lt;0.5,-1,1))^2)/((50*POWER(80,POWER(COS(PI()*MOD(Calculator!$B$35/Calculator!$F$22,1)),2))+$C55)^2+(1500*ABS(SIN(2*PI()*MOD(Calculator!$B$35/Calculator!$F$22,1)))*IF(MOD(Calculator!$B$35/Calculator!$F$22,1)&lt;0.5,-1,1))^2)))/(1-SQRT(((50*POWER(80,POWER(COS(PI()*MOD(Calculator!$B$35/Calculator!$F$22,1)),2))-$C55)^2+(1500*ABS(SIN(2*PI()*MOD(Calculator!$B$35/Calculator!$F$22,1)))*IF(MOD(Calculator!$B$35/Calculator!$F$22,1)&lt;0.5,-1,1))^2)/((50*POWER(80,POWER(COS(PI()*MOD(Calculator!$B$35/Calculator!$F$22,1)),2))+$C55)^2+(1500*ABS(SIN(2*PI()*MOD(Calculator!$B$35/Calculator!$F$22,1)))*IF(MOD(Calculator!$B$35/Calculator!$F$22,1)&lt;0.5,-1,1))^2))),2))</f>
        <v>—</v>
      </c>
      <c r="ER55" s="295" t="n">
        <f aca="false">IFERROR(ROUND((IF(ISNUMBER(EG55),EG55,0)+IF(ISNUMBER(EH55),EH55,0)+IF(ISNUMBER(EI55),EI55,0)+IF(ISNUMBER(EJ55),EJ55,0)+IF(ISNUMBER(EK55),EK55,0)+IF(ISNUMBER(EL55),EL55,0)+IF(ISNUMBER(EM55),EM55,0)+IF(ISNUMBER(EN55),EN55,0)+IF(ISNUMBER(EO55),EO55,0)+IF(ISNUMBER(EP55),EP55,0)+IF(ISNUMBER(EQ55),EQ55,0))/(IF(ISNUMBER(EG55),1,0)+IF(ISNUMBER(EH55),1,0)+IF(ISNUMBER(EI55),1,0)+IF(ISNUMBER(EJ55),1,0)+IF(ISNUMBER(EK55),1,0)+IF(ISNUMBER(EL55),1,0)+IF(ISNUMBER(EM55),1,0)+IF(ISNUMBER(EN55),1,0)+IF(ISNUMBER(EO55),1,0)+IF(ISNUMBER(EP55),1,0)+IF(ISNUMBER(EQ55),1,0)),4),"")</f>
        <v>10.705</v>
      </c>
      <c r="ES55" s="253" t="str">
        <f aca="false">IF(OR(Calculator!$E$12&lt;&gt;"YES",Calculator!$B$36&lt;Calculator!$G$12),"—",ROUND((1+SQRT(((50*POWER(80,POWER(COS(PI()*MOD(Calculator!$B$36/Calculator!$F$12,1)),2))-$C55)^2+(1500*ABS(SIN(2*PI()*MOD(Calculator!$B$36/Calculator!$F$12,1)))*IF(MOD(Calculator!$B$36/Calculator!$F$12,1)&lt;0.5,-1,1))^2)/((50*POWER(80,POWER(COS(PI()*MOD(Calculator!$B$36/Calculator!$F$12,1)),2))+$C55)^2+(1500*ABS(SIN(2*PI()*MOD(Calculator!$B$36/Calculator!$F$12,1)))*IF(MOD(Calculator!$B$36/Calculator!$F$12,1)&lt;0.5,-1,1))^2)))/(1-SQRT(((50*POWER(80,POWER(COS(PI()*MOD(Calculator!$B$36/Calculator!$F$12,1)),2))-$C55)^2+(1500*ABS(SIN(2*PI()*MOD(Calculator!$B$36/Calculator!$F$12,1)))*IF(MOD(Calculator!$B$36/Calculator!$F$12,1)&lt;0.5,-1,1))^2)/((50*POWER(80,POWER(COS(PI()*MOD(Calculator!$B$36/Calculator!$F$12,1)),2))+$C55)^2+(1500*ABS(SIN(2*PI()*MOD(Calculator!$B$36/Calculator!$F$12,1)))*IF(MOD(Calculator!$B$36/Calculator!$F$12,1)&lt;0.5,-1,1))^2))),2))</f>
        <v>—</v>
      </c>
      <c r="ET55" s="253" t="str">
        <f aca="false">IF(OR(Calculator!$E$13&lt;&gt;"YES",Calculator!$B$36&lt;Calculator!$G$13),"—",ROUND((1+SQRT(((50*POWER(80,POWER(COS(PI()*MOD(Calculator!$B$36/Calculator!$F$13,1)),2))-$C55)^2+(1500*ABS(SIN(2*PI()*MOD(Calculator!$B$36/Calculator!$F$13,1)))*IF(MOD(Calculator!$B$36/Calculator!$F$13,1)&lt;0.5,-1,1))^2)/((50*POWER(80,POWER(COS(PI()*MOD(Calculator!$B$36/Calculator!$F$13,1)),2))+$C55)^2+(1500*ABS(SIN(2*PI()*MOD(Calculator!$B$36/Calculator!$F$13,1)))*IF(MOD(Calculator!$B$36/Calculator!$F$13,1)&lt;0.5,-1,1))^2)))/(1-SQRT(((50*POWER(80,POWER(COS(PI()*MOD(Calculator!$B$36/Calculator!$F$13,1)),2))-$C55)^2+(1500*ABS(SIN(2*PI()*MOD(Calculator!$B$36/Calculator!$F$13,1)))*IF(MOD(Calculator!$B$36/Calculator!$F$13,1)&lt;0.5,-1,1))^2)/((50*POWER(80,POWER(COS(PI()*MOD(Calculator!$B$36/Calculator!$F$13,1)),2))+$C55)^2+(1500*ABS(SIN(2*PI()*MOD(Calculator!$B$36/Calculator!$F$13,1)))*IF(MOD(Calculator!$B$36/Calculator!$F$13,1)&lt;0.5,-1,1))^2))),2))</f>
        <v>—</v>
      </c>
      <c r="EU55" s="253" t="str">
        <f aca="false">IF(OR(Calculator!$E$14&lt;&gt;"YES",Calculator!$B$36&lt;Calculator!$G$14),"—",ROUND((1+SQRT(((50*POWER(80,POWER(COS(PI()*MOD(Calculator!$B$36/Calculator!$F$14,1)),2))-$C55)^2+(1500*ABS(SIN(2*PI()*MOD(Calculator!$B$36/Calculator!$F$14,1)))*IF(MOD(Calculator!$B$36/Calculator!$F$14,1)&lt;0.5,-1,1))^2)/((50*POWER(80,POWER(COS(PI()*MOD(Calculator!$B$36/Calculator!$F$14,1)),2))+$C55)^2+(1500*ABS(SIN(2*PI()*MOD(Calculator!$B$36/Calculator!$F$14,1)))*IF(MOD(Calculator!$B$36/Calculator!$F$14,1)&lt;0.5,-1,1))^2)))/(1-SQRT(((50*POWER(80,POWER(COS(PI()*MOD(Calculator!$B$36/Calculator!$F$14,1)),2))-$C55)^2+(1500*ABS(SIN(2*PI()*MOD(Calculator!$B$36/Calculator!$F$14,1)))*IF(MOD(Calculator!$B$36/Calculator!$F$14,1)&lt;0.5,-1,1))^2)/((50*POWER(80,POWER(COS(PI()*MOD(Calculator!$B$36/Calculator!$F$14,1)),2))+$C55)^2+(1500*ABS(SIN(2*PI()*MOD(Calculator!$B$36/Calculator!$F$14,1)))*IF(MOD(Calculator!$B$36/Calculator!$F$14,1)&lt;0.5,-1,1))^2))),2))</f>
        <v>—</v>
      </c>
      <c r="EV55" s="253" t="n">
        <f aca="false">IF(OR(Calculator!$E$15&lt;&gt;"YES",Calculator!$B$36&lt;Calculator!$G$15),"—",ROUND((1+SQRT(((50*POWER(80,POWER(COS(PI()*MOD(Calculator!$B$36/Calculator!$F$15,1)),2))-$C55)^2+(1500*ABS(SIN(2*PI()*MOD(Calculator!$B$36/Calculator!$F$15,1)))*IF(MOD(Calculator!$B$36/Calculator!$F$15,1)&lt;0.5,-1,1))^2)/((50*POWER(80,POWER(COS(PI()*MOD(Calculator!$B$36/Calculator!$F$15,1)),2))+$C55)^2+(1500*ABS(SIN(2*PI()*MOD(Calculator!$B$36/Calculator!$F$15,1)))*IF(MOD(Calculator!$B$36/Calculator!$F$15,1)&lt;0.5,-1,1))^2)))/(1-SQRT(((50*POWER(80,POWER(COS(PI()*MOD(Calculator!$B$36/Calculator!$F$15,1)),2))-$C55)^2+(1500*ABS(SIN(2*PI()*MOD(Calculator!$B$36/Calculator!$F$15,1)))*IF(MOD(Calculator!$B$36/Calculator!$F$15,1)&lt;0.5,-1,1))^2)/((50*POWER(80,POWER(COS(PI()*MOD(Calculator!$B$36/Calculator!$F$15,1)),2))+$C55)^2+(1500*ABS(SIN(2*PI()*MOD(Calculator!$B$36/Calculator!$F$15,1)))*IF(MOD(Calculator!$B$36/Calculator!$F$15,1)&lt;0.5,-1,1))^2))),2))</f>
        <v>16.41</v>
      </c>
      <c r="EW55" s="253" t="str">
        <f aca="false">IF(OR(Calculator!$E$16&lt;&gt;"YES",Calculator!$B$36&lt;Calculator!$G$16),"—",ROUND((1+SQRT(((50*POWER(80,POWER(COS(PI()*MOD(Calculator!$B$36/Calculator!$F$16,1)),2))-$C55)^2+(1500*ABS(SIN(2*PI()*MOD(Calculator!$B$36/Calculator!$F$16,1)))*IF(MOD(Calculator!$B$36/Calculator!$F$16,1)&lt;0.5,-1,1))^2)/((50*POWER(80,POWER(COS(PI()*MOD(Calculator!$B$36/Calculator!$F$16,1)),2))+$C55)^2+(1500*ABS(SIN(2*PI()*MOD(Calculator!$B$36/Calculator!$F$16,1)))*IF(MOD(Calculator!$B$36/Calculator!$F$16,1)&lt;0.5,-1,1))^2)))/(1-SQRT(((50*POWER(80,POWER(COS(PI()*MOD(Calculator!$B$36/Calculator!$F$16,1)),2))-$C55)^2+(1500*ABS(SIN(2*PI()*MOD(Calculator!$B$36/Calculator!$F$16,1)))*IF(MOD(Calculator!$B$36/Calculator!$F$16,1)&lt;0.5,-1,1))^2)/((50*POWER(80,POWER(COS(PI()*MOD(Calculator!$B$36/Calculator!$F$16,1)),2))+$C55)^2+(1500*ABS(SIN(2*PI()*MOD(Calculator!$B$36/Calculator!$F$16,1)))*IF(MOD(Calculator!$B$36/Calculator!$F$16,1)&lt;0.5,-1,1))^2))),2))</f>
        <v>—</v>
      </c>
      <c r="EX55" s="253" t="n">
        <f aca="false">IF(OR(Calculator!$E$17&lt;&gt;"YES",Calculator!$B$36&lt;Calculator!$G$17),"—",ROUND((1+SQRT(((50*POWER(80,POWER(COS(PI()*MOD(Calculator!$B$36/Calculator!$F$17,1)),2))-$C55)^2+(1500*ABS(SIN(2*PI()*MOD(Calculator!$B$36/Calculator!$F$17,1)))*IF(MOD(Calculator!$B$36/Calculator!$F$17,1)&lt;0.5,-1,1))^2)/((50*POWER(80,POWER(COS(PI()*MOD(Calculator!$B$36/Calculator!$F$17,1)),2))+$C55)^2+(1500*ABS(SIN(2*PI()*MOD(Calculator!$B$36/Calculator!$F$17,1)))*IF(MOD(Calculator!$B$36/Calculator!$F$17,1)&lt;0.5,-1,1))^2)))/(1-SQRT(((50*POWER(80,POWER(COS(PI()*MOD(Calculator!$B$36/Calculator!$F$17,1)),2))-$C55)^2+(1500*ABS(SIN(2*PI()*MOD(Calculator!$B$36/Calculator!$F$17,1)))*IF(MOD(Calculator!$B$36/Calculator!$F$17,1)&lt;0.5,-1,1))^2)/((50*POWER(80,POWER(COS(PI()*MOD(Calculator!$B$36/Calculator!$F$17,1)),2))+$C55)^2+(1500*ABS(SIN(2*PI()*MOD(Calculator!$B$36/Calculator!$F$17,1)))*IF(MOD(Calculator!$B$36/Calculator!$F$17,1)&lt;0.5,-1,1))^2))),2))</f>
        <v>19.09</v>
      </c>
      <c r="EY55" s="253" t="str">
        <f aca="false">IF(OR(Calculator!$E$18&lt;&gt;"YES",Calculator!$B$36&lt;Calculator!$G$18),"—",ROUND((1+SQRT(((50*POWER(80,POWER(COS(PI()*MOD(Calculator!$B$36/Calculator!$F$18,1)),2))-$C55)^2+(1500*ABS(SIN(2*PI()*MOD(Calculator!$B$36/Calculator!$F$18,1)))*IF(MOD(Calculator!$B$36/Calculator!$F$18,1)&lt;0.5,-1,1))^2)/((50*POWER(80,POWER(COS(PI()*MOD(Calculator!$B$36/Calculator!$F$18,1)),2))+$C55)^2+(1500*ABS(SIN(2*PI()*MOD(Calculator!$B$36/Calculator!$F$18,1)))*IF(MOD(Calculator!$B$36/Calculator!$F$18,1)&lt;0.5,-1,1))^2)))/(1-SQRT(((50*POWER(80,POWER(COS(PI()*MOD(Calculator!$B$36/Calculator!$F$18,1)),2))-$C55)^2+(1500*ABS(SIN(2*PI()*MOD(Calculator!$B$36/Calculator!$F$18,1)))*IF(MOD(Calculator!$B$36/Calculator!$F$18,1)&lt;0.5,-1,1))^2)/((50*POWER(80,POWER(COS(PI()*MOD(Calculator!$B$36/Calculator!$F$18,1)),2))+$C55)^2+(1500*ABS(SIN(2*PI()*MOD(Calculator!$B$36/Calculator!$F$18,1)))*IF(MOD(Calculator!$B$36/Calculator!$F$18,1)&lt;0.5,-1,1))^2))),2))</f>
        <v>—</v>
      </c>
      <c r="EZ55" s="253" t="str">
        <f aca="false">IF(OR(Calculator!$E$19&lt;&gt;"YES",Calculator!$B$36&lt;Calculator!$G$19),"—",ROUND((1+SQRT(((50*POWER(80,POWER(COS(PI()*MOD(Calculator!$B$36/Calculator!$F$19,1)),2))-$C55)^2+(1500*ABS(SIN(2*PI()*MOD(Calculator!$B$36/Calculator!$F$19,1)))*IF(MOD(Calculator!$B$36/Calculator!$F$19,1)&lt;0.5,-1,1))^2)/((50*POWER(80,POWER(COS(PI()*MOD(Calculator!$B$36/Calculator!$F$19,1)),2))+$C55)^2+(1500*ABS(SIN(2*PI()*MOD(Calculator!$B$36/Calculator!$F$19,1)))*IF(MOD(Calculator!$B$36/Calculator!$F$19,1)&lt;0.5,-1,1))^2)))/(1-SQRT(((50*POWER(80,POWER(COS(PI()*MOD(Calculator!$B$36/Calculator!$F$19,1)),2))-$C55)^2+(1500*ABS(SIN(2*PI()*MOD(Calculator!$B$36/Calculator!$F$19,1)))*IF(MOD(Calculator!$B$36/Calculator!$F$19,1)&lt;0.5,-1,1))^2)/((50*POWER(80,POWER(COS(PI()*MOD(Calculator!$B$36/Calculator!$F$19,1)),2))+$C55)^2+(1500*ABS(SIN(2*PI()*MOD(Calculator!$B$36/Calculator!$F$19,1)))*IF(MOD(Calculator!$B$36/Calculator!$F$19,1)&lt;0.5,-1,1))^2))),2))</f>
        <v>—</v>
      </c>
      <c r="FA55" s="253" t="str">
        <f aca="false">IF(OR(Calculator!$E$20&lt;&gt;"YES",Calculator!$B$36&lt;Calculator!$G$20),"—",ROUND((1+SQRT(((50*POWER(80,POWER(COS(PI()*MOD(Calculator!$B$36/Calculator!$F$20,1)),2))-$C55)^2+(1500*ABS(SIN(2*PI()*MOD(Calculator!$B$36/Calculator!$F$20,1)))*IF(MOD(Calculator!$B$36/Calculator!$F$20,1)&lt;0.5,-1,1))^2)/((50*POWER(80,POWER(COS(PI()*MOD(Calculator!$B$36/Calculator!$F$20,1)),2))+$C55)^2+(1500*ABS(SIN(2*PI()*MOD(Calculator!$B$36/Calculator!$F$20,1)))*IF(MOD(Calculator!$B$36/Calculator!$F$20,1)&lt;0.5,-1,1))^2)))/(1-SQRT(((50*POWER(80,POWER(COS(PI()*MOD(Calculator!$B$36/Calculator!$F$20,1)),2))-$C55)^2+(1500*ABS(SIN(2*PI()*MOD(Calculator!$B$36/Calculator!$F$20,1)))*IF(MOD(Calculator!$B$36/Calculator!$F$20,1)&lt;0.5,-1,1))^2)/((50*POWER(80,POWER(COS(PI()*MOD(Calculator!$B$36/Calculator!$F$20,1)),2))+$C55)^2+(1500*ABS(SIN(2*PI()*MOD(Calculator!$B$36/Calculator!$F$20,1)))*IF(MOD(Calculator!$B$36/Calculator!$F$20,1)&lt;0.5,-1,1))^2))),2))</f>
        <v>—</v>
      </c>
      <c r="FB55" s="253" t="str">
        <f aca="false">IF(OR(Calculator!$E$21&lt;&gt;"YES",Calculator!$B$36&lt;Calculator!$G$21),"—",ROUND((1+SQRT(((50*POWER(80,POWER(COS(PI()*MOD(Calculator!$B$36/Calculator!$F$21,1)),2))-$C55)^2+(1500*ABS(SIN(2*PI()*MOD(Calculator!$B$36/Calculator!$F$21,1)))*IF(MOD(Calculator!$B$36/Calculator!$F$21,1)&lt;0.5,-1,1))^2)/((50*POWER(80,POWER(COS(PI()*MOD(Calculator!$B$36/Calculator!$F$21,1)),2))+$C55)^2+(1500*ABS(SIN(2*PI()*MOD(Calculator!$B$36/Calculator!$F$21,1)))*IF(MOD(Calculator!$B$36/Calculator!$F$21,1)&lt;0.5,-1,1))^2)))/(1-SQRT(((50*POWER(80,POWER(COS(PI()*MOD(Calculator!$B$36/Calculator!$F$21,1)),2))-$C55)^2+(1500*ABS(SIN(2*PI()*MOD(Calculator!$B$36/Calculator!$F$21,1)))*IF(MOD(Calculator!$B$36/Calculator!$F$21,1)&lt;0.5,-1,1))^2)/((50*POWER(80,POWER(COS(PI()*MOD(Calculator!$B$36/Calculator!$F$21,1)),2))+$C55)^2+(1500*ABS(SIN(2*PI()*MOD(Calculator!$B$36/Calculator!$F$21,1)))*IF(MOD(Calculator!$B$36/Calculator!$F$21,1)&lt;0.5,-1,1))^2))),2))</f>
        <v>—</v>
      </c>
      <c r="FC55" s="253" t="str">
        <f aca="false">IF(OR(Calculator!$E$22&lt;&gt;"YES",Calculator!$B$36&lt;Calculator!$G$22),"—",ROUND((1+SQRT(((50*POWER(80,POWER(COS(PI()*MOD(Calculator!$B$36/Calculator!$F$22,1)),2))-$C55)^2+(1500*ABS(SIN(2*PI()*MOD(Calculator!$B$36/Calculator!$F$22,1)))*IF(MOD(Calculator!$B$36/Calculator!$F$22,1)&lt;0.5,-1,1))^2)/((50*POWER(80,POWER(COS(PI()*MOD(Calculator!$B$36/Calculator!$F$22,1)),2))+$C55)^2+(1500*ABS(SIN(2*PI()*MOD(Calculator!$B$36/Calculator!$F$22,1)))*IF(MOD(Calculator!$B$36/Calculator!$F$22,1)&lt;0.5,-1,1))^2)))/(1-SQRT(((50*POWER(80,POWER(COS(PI()*MOD(Calculator!$B$36/Calculator!$F$22,1)),2))-$C55)^2+(1500*ABS(SIN(2*PI()*MOD(Calculator!$B$36/Calculator!$F$22,1)))*IF(MOD(Calculator!$B$36/Calculator!$F$22,1)&lt;0.5,-1,1))^2)/((50*POWER(80,POWER(COS(PI()*MOD(Calculator!$B$36/Calculator!$F$22,1)),2))+$C55)^2+(1500*ABS(SIN(2*PI()*MOD(Calculator!$B$36/Calculator!$F$22,1)))*IF(MOD(Calculator!$B$36/Calculator!$F$22,1)&lt;0.5,-1,1))^2))),2))</f>
        <v>—</v>
      </c>
      <c r="FD55" s="295" t="n">
        <f aca="false">IFERROR(ROUND((IF(ISNUMBER(ES55),ES55,0)+IF(ISNUMBER(ET55),ET55,0)+IF(ISNUMBER(EU55),EU55,0)+IF(ISNUMBER(EV55),EV55,0)+IF(ISNUMBER(EW55),EW55,0)+IF(ISNUMBER(EX55),EX55,0)+IF(ISNUMBER(EY55),EY55,0)+IF(ISNUMBER(EZ55),EZ55,0)+IF(ISNUMBER(FA55),FA55,0)+IF(ISNUMBER(FB55),FB55,0)+IF(ISNUMBER(FC55),FC55,0))/(IF(ISNUMBER(ES55),1,0)+IF(ISNUMBER(ET55),1,0)+IF(ISNUMBER(EU55),1,0)+IF(ISNUMBER(EV55),1,0)+IF(ISNUMBER(EW55),1,0)+IF(ISNUMBER(EX55),1,0)+IF(ISNUMBER(EY55),1,0)+IF(ISNUMBER(EZ55),1,0)+IF(ISNUMBER(FA55),1,0)+IF(ISNUMBER(FB55),1,0)+IF(ISNUMBER(FC55),1,0)),4),"")</f>
        <v>17.75</v>
      </c>
      <c r="FE55" s="253" t="str">
        <f aca="false">IF(OR(Calculator!$E$12&lt;&gt;"YES",Calculator!$B$37&lt;Calculator!$G$12),"—",ROUND((1+SQRT(((50*POWER(80,POWER(COS(PI()*MOD(Calculator!$B$37/Calculator!$F$12,1)),2))-$C55)^2+(1500*ABS(SIN(2*PI()*MOD(Calculator!$B$37/Calculator!$F$12,1)))*IF(MOD(Calculator!$B$37/Calculator!$F$12,1)&lt;0.5,-1,1))^2)/((50*POWER(80,POWER(COS(PI()*MOD(Calculator!$B$37/Calculator!$F$12,1)),2))+$C55)^2+(1500*ABS(SIN(2*PI()*MOD(Calculator!$B$37/Calculator!$F$12,1)))*IF(MOD(Calculator!$B$37/Calculator!$F$12,1)&lt;0.5,-1,1))^2)))/(1-SQRT(((50*POWER(80,POWER(COS(PI()*MOD(Calculator!$B$37/Calculator!$F$12,1)),2))-$C55)^2+(1500*ABS(SIN(2*PI()*MOD(Calculator!$B$37/Calculator!$F$12,1)))*IF(MOD(Calculator!$B$37/Calculator!$F$12,1)&lt;0.5,-1,1))^2)/((50*POWER(80,POWER(COS(PI()*MOD(Calculator!$B$37/Calculator!$F$12,1)),2))+$C55)^2+(1500*ABS(SIN(2*PI()*MOD(Calculator!$B$37/Calculator!$F$12,1)))*IF(MOD(Calculator!$B$37/Calculator!$F$12,1)&lt;0.5,-1,1))^2))),2))</f>
        <v>—</v>
      </c>
      <c r="FF55" s="253" t="str">
        <f aca="false">IF(OR(Calculator!$E$13&lt;&gt;"YES",Calculator!$B$37&lt;Calculator!$G$13),"—",ROUND((1+SQRT(((50*POWER(80,POWER(COS(PI()*MOD(Calculator!$B$37/Calculator!$F$13,1)),2))-$C55)^2+(1500*ABS(SIN(2*PI()*MOD(Calculator!$B$37/Calculator!$F$13,1)))*IF(MOD(Calculator!$B$37/Calculator!$F$13,1)&lt;0.5,-1,1))^2)/((50*POWER(80,POWER(COS(PI()*MOD(Calculator!$B$37/Calculator!$F$13,1)),2))+$C55)^2+(1500*ABS(SIN(2*PI()*MOD(Calculator!$B$37/Calculator!$F$13,1)))*IF(MOD(Calculator!$B$37/Calculator!$F$13,1)&lt;0.5,-1,1))^2)))/(1-SQRT(((50*POWER(80,POWER(COS(PI()*MOD(Calculator!$B$37/Calculator!$F$13,1)),2))-$C55)^2+(1500*ABS(SIN(2*PI()*MOD(Calculator!$B$37/Calculator!$F$13,1)))*IF(MOD(Calculator!$B$37/Calculator!$F$13,1)&lt;0.5,-1,1))^2)/((50*POWER(80,POWER(COS(PI()*MOD(Calculator!$B$37/Calculator!$F$13,1)),2))+$C55)^2+(1500*ABS(SIN(2*PI()*MOD(Calculator!$B$37/Calculator!$F$13,1)))*IF(MOD(Calculator!$B$37/Calculator!$F$13,1)&lt;0.5,-1,1))^2))),2))</f>
        <v>—</v>
      </c>
      <c r="FG55" s="253" t="str">
        <f aca="false">IF(OR(Calculator!$E$14&lt;&gt;"YES",Calculator!$B$37&lt;Calculator!$G$14),"—",ROUND((1+SQRT(((50*POWER(80,POWER(COS(PI()*MOD(Calculator!$B$37/Calculator!$F$14,1)),2))-$C55)^2+(1500*ABS(SIN(2*PI()*MOD(Calculator!$B$37/Calculator!$F$14,1)))*IF(MOD(Calculator!$B$37/Calculator!$F$14,1)&lt;0.5,-1,1))^2)/((50*POWER(80,POWER(COS(PI()*MOD(Calculator!$B$37/Calculator!$F$14,1)),2))+$C55)^2+(1500*ABS(SIN(2*PI()*MOD(Calculator!$B$37/Calculator!$F$14,1)))*IF(MOD(Calculator!$B$37/Calculator!$F$14,1)&lt;0.5,-1,1))^2)))/(1-SQRT(((50*POWER(80,POWER(COS(PI()*MOD(Calculator!$B$37/Calculator!$F$14,1)),2))-$C55)^2+(1500*ABS(SIN(2*PI()*MOD(Calculator!$B$37/Calculator!$F$14,1)))*IF(MOD(Calculator!$B$37/Calculator!$F$14,1)&lt;0.5,-1,1))^2)/((50*POWER(80,POWER(COS(PI()*MOD(Calculator!$B$37/Calculator!$F$14,1)),2))+$C55)^2+(1500*ABS(SIN(2*PI()*MOD(Calculator!$B$37/Calculator!$F$14,1)))*IF(MOD(Calculator!$B$37/Calculator!$F$14,1)&lt;0.5,-1,1))^2))),2))</f>
        <v>—</v>
      </c>
      <c r="FH55" s="253" t="n">
        <f aca="false">IF(OR(Calculator!$E$15&lt;&gt;"YES",Calculator!$B$37&lt;Calculator!$G$15),"—",ROUND((1+SQRT(((50*POWER(80,POWER(COS(PI()*MOD(Calculator!$B$37/Calculator!$F$15,1)),2))-$C55)^2+(1500*ABS(SIN(2*PI()*MOD(Calculator!$B$37/Calculator!$F$15,1)))*IF(MOD(Calculator!$B$37/Calculator!$F$15,1)&lt;0.5,-1,1))^2)/((50*POWER(80,POWER(COS(PI()*MOD(Calculator!$B$37/Calculator!$F$15,1)),2))+$C55)^2+(1500*ABS(SIN(2*PI()*MOD(Calculator!$B$37/Calculator!$F$15,1)))*IF(MOD(Calculator!$B$37/Calculator!$F$15,1)&lt;0.5,-1,1))^2)))/(1-SQRT(((50*POWER(80,POWER(COS(PI()*MOD(Calculator!$B$37/Calculator!$F$15,1)),2))-$C55)^2+(1500*ABS(SIN(2*PI()*MOD(Calculator!$B$37/Calculator!$F$15,1)))*IF(MOD(Calculator!$B$37/Calculator!$F$15,1)&lt;0.5,-1,1))^2)/((50*POWER(80,POWER(COS(PI()*MOD(Calculator!$B$37/Calculator!$F$15,1)),2))+$C55)^2+(1500*ABS(SIN(2*PI()*MOD(Calculator!$B$37/Calculator!$F$15,1)))*IF(MOD(Calculator!$B$37/Calculator!$F$15,1)&lt;0.5,-1,1))^2))),2))</f>
        <v>2.87</v>
      </c>
      <c r="FI55" s="253" t="str">
        <f aca="false">IF(OR(Calculator!$E$16&lt;&gt;"YES",Calculator!$B$37&lt;Calculator!$G$16),"—",ROUND((1+SQRT(((50*POWER(80,POWER(COS(PI()*MOD(Calculator!$B$37/Calculator!$F$16,1)),2))-$C55)^2+(1500*ABS(SIN(2*PI()*MOD(Calculator!$B$37/Calculator!$F$16,1)))*IF(MOD(Calculator!$B$37/Calculator!$F$16,1)&lt;0.5,-1,1))^2)/((50*POWER(80,POWER(COS(PI()*MOD(Calculator!$B$37/Calculator!$F$16,1)),2))+$C55)^2+(1500*ABS(SIN(2*PI()*MOD(Calculator!$B$37/Calculator!$F$16,1)))*IF(MOD(Calculator!$B$37/Calculator!$F$16,1)&lt;0.5,-1,1))^2)))/(1-SQRT(((50*POWER(80,POWER(COS(PI()*MOD(Calculator!$B$37/Calculator!$F$16,1)),2))-$C55)^2+(1500*ABS(SIN(2*PI()*MOD(Calculator!$B$37/Calculator!$F$16,1)))*IF(MOD(Calculator!$B$37/Calculator!$F$16,1)&lt;0.5,-1,1))^2)/((50*POWER(80,POWER(COS(PI()*MOD(Calculator!$B$37/Calculator!$F$16,1)),2))+$C55)^2+(1500*ABS(SIN(2*PI()*MOD(Calculator!$B$37/Calculator!$F$16,1)))*IF(MOD(Calculator!$B$37/Calculator!$F$16,1)&lt;0.5,-1,1))^2))),2))</f>
        <v>—</v>
      </c>
      <c r="FJ55" s="253" t="n">
        <f aca="false">IF(OR(Calculator!$E$17&lt;&gt;"YES",Calculator!$B$37&lt;Calculator!$G$17),"—",ROUND((1+SQRT(((50*POWER(80,POWER(COS(PI()*MOD(Calculator!$B$37/Calculator!$F$17,1)),2))-$C55)^2+(1500*ABS(SIN(2*PI()*MOD(Calculator!$B$37/Calculator!$F$17,1)))*IF(MOD(Calculator!$B$37/Calculator!$F$17,1)&lt;0.5,-1,1))^2)/((50*POWER(80,POWER(COS(PI()*MOD(Calculator!$B$37/Calculator!$F$17,1)),2))+$C55)^2+(1500*ABS(SIN(2*PI()*MOD(Calculator!$B$37/Calculator!$F$17,1)))*IF(MOD(Calculator!$B$37/Calculator!$F$17,1)&lt;0.5,-1,1))^2)))/(1-SQRT(((50*POWER(80,POWER(COS(PI()*MOD(Calculator!$B$37/Calculator!$F$17,1)),2))-$C55)^2+(1500*ABS(SIN(2*PI()*MOD(Calculator!$B$37/Calculator!$F$17,1)))*IF(MOD(Calculator!$B$37/Calculator!$F$17,1)&lt;0.5,-1,1))^2)/((50*POWER(80,POWER(COS(PI()*MOD(Calculator!$B$37/Calculator!$F$17,1)),2))+$C55)^2+(1500*ABS(SIN(2*PI()*MOD(Calculator!$B$37/Calculator!$F$17,1)))*IF(MOD(Calculator!$B$37/Calculator!$F$17,1)&lt;0.5,-1,1))^2))),2))</f>
        <v>14.36</v>
      </c>
      <c r="FK55" s="253" t="str">
        <f aca="false">IF(OR(Calculator!$E$18&lt;&gt;"YES",Calculator!$B$37&lt;Calculator!$G$18),"—",ROUND((1+SQRT(((50*POWER(80,POWER(COS(PI()*MOD(Calculator!$B$37/Calculator!$F$18,1)),2))-$C55)^2+(1500*ABS(SIN(2*PI()*MOD(Calculator!$B$37/Calculator!$F$18,1)))*IF(MOD(Calculator!$B$37/Calculator!$F$18,1)&lt;0.5,-1,1))^2)/((50*POWER(80,POWER(COS(PI()*MOD(Calculator!$B$37/Calculator!$F$18,1)),2))+$C55)^2+(1500*ABS(SIN(2*PI()*MOD(Calculator!$B$37/Calculator!$F$18,1)))*IF(MOD(Calculator!$B$37/Calculator!$F$18,1)&lt;0.5,-1,1))^2)))/(1-SQRT(((50*POWER(80,POWER(COS(PI()*MOD(Calculator!$B$37/Calculator!$F$18,1)),2))-$C55)^2+(1500*ABS(SIN(2*PI()*MOD(Calculator!$B$37/Calculator!$F$18,1)))*IF(MOD(Calculator!$B$37/Calculator!$F$18,1)&lt;0.5,-1,1))^2)/((50*POWER(80,POWER(COS(PI()*MOD(Calculator!$B$37/Calculator!$F$18,1)),2))+$C55)^2+(1500*ABS(SIN(2*PI()*MOD(Calculator!$B$37/Calculator!$F$18,1)))*IF(MOD(Calculator!$B$37/Calculator!$F$18,1)&lt;0.5,-1,1))^2))),2))</f>
        <v>—</v>
      </c>
      <c r="FL55" s="253" t="str">
        <f aca="false">IF(OR(Calculator!$E$19&lt;&gt;"YES",Calculator!$B$37&lt;Calculator!$G$19),"—",ROUND((1+SQRT(((50*POWER(80,POWER(COS(PI()*MOD(Calculator!$B$37/Calculator!$F$19,1)),2))-$C55)^2+(1500*ABS(SIN(2*PI()*MOD(Calculator!$B$37/Calculator!$F$19,1)))*IF(MOD(Calculator!$B$37/Calculator!$F$19,1)&lt;0.5,-1,1))^2)/((50*POWER(80,POWER(COS(PI()*MOD(Calculator!$B$37/Calculator!$F$19,1)),2))+$C55)^2+(1500*ABS(SIN(2*PI()*MOD(Calculator!$B$37/Calculator!$F$19,1)))*IF(MOD(Calculator!$B$37/Calculator!$F$19,1)&lt;0.5,-1,1))^2)))/(1-SQRT(((50*POWER(80,POWER(COS(PI()*MOD(Calculator!$B$37/Calculator!$F$19,1)),2))-$C55)^2+(1500*ABS(SIN(2*PI()*MOD(Calculator!$B$37/Calculator!$F$19,1)))*IF(MOD(Calculator!$B$37/Calculator!$F$19,1)&lt;0.5,-1,1))^2)/((50*POWER(80,POWER(COS(PI()*MOD(Calculator!$B$37/Calculator!$F$19,1)),2))+$C55)^2+(1500*ABS(SIN(2*PI()*MOD(Calculator!$B$37/Calculator!$F$19,1)))*IF(MOD(Calculator!$B$37/Calculator!$F$19,1)&lt;0.5,-1,1))^2))),2))</f>
        <v>—</v>
      </c>
      <c r="FM55" s="253" t="str">
        <f aca="false">IF(OR(Calculator!$E$20&lt;&gt;"YES",Calculator!$B$37&lt;Calculator!$G$20),"—",ROUND((1+SQRT(((50*POWER(80,POWER(COS(PI()*MOD(Calculator!$B$37/Calculator!$F$20,1)),2))-$C55)^2+(1500*ABS(SIN(2*PI()*MOD(Calculator!$B$37/Calculator!$F$20,1)))*IF(MOD(Calculator!$B$37/Calculator!$F$20,1)&lt;0.5,-1,1))^2)/((50*POWER(80,POWER(COS(PI()*MOD(Calculator!$B$37/Calculator!$F$20,1)),2))+$C55)^2+(1500*ABS(SIN(2*PI()*MOD(Calculator!$B$37/Calculator!$F$20,1)))*IF(MOD(Calculator!$B$37/Calculator!$F$20,1)&lt;0.5,-1,1))^2)))/(1-SQRT(((50*POWER(80,POWER(COS(PI()*MOD(Calculator!$B$37/Calculator!$F$20,1)),2))-$C55)^2+(1500*ABS(SIN(2*PI()*MOD(Calculator!$B$37/Calculator!$F$20,1)))*IF(MOD(Calculator!$B$37/Calculator!$F$20,1)&lt;0.5,-1,1))^2)/((50*POWER(80,POWER(COS(PI()*MOD(Calculator!$B$37/Calculator!$F$20,1)),2))+$C55)^2+(1500*ABS(SIN(2*PI()*MOD(Calculator!$B$37/Calculator!$F$20,1)))*IF(MOD(Calculator!$B$37/Calculator!$F$20,1)&lt;0.5,-1,1))^2))),2))</f>
        <v>—</v>
      </c>
      <c r="FN55" s="253" t="str">
        <f aca="false">IF(OR(Calculator!$E$21&lt;&gt;"YES",Calculator!$B$37&lt;Calculator!$G$21),"—",ROUND((1+SQRT(((50*POWER(80,POWER(COS(PI()*MOD(Calculator!$B$37/Calculator!$F$21,1)),2))-$C55)^2+(1500*ABS(SIN(2*PI()*MOD(Calculator!$B$37/Calculator!$F$21,1)))*IF(MOD(Calculator!$B$37/Calculator!$F$21,1)&lt;0.5,-1,1))^2)/((50*POWER(80,POWER(COS(PI()*MOD(Calculator!$B$37/Calculator!$F$21,1)),2))+$C55)^2+(1500*ABS(SIN(2*PI()*MOD(Calculator!$B$37/Calculator!$F$21,1)))*IF(MOD(Calculator!$B$37/Calculator!$F$21,1)&lt;0.5,-1,1))^2)))/(1-SQRT(((50*POWER(80,POWER(COS(PI()*MOD(Calculator!$B$37/Calculator!$F$21,1)),2))-$C55)^2+(1500*ABS(SIN(2*PI()*MOD(Calculator!$B$37/Calculator!$F$21,1)))*IF(MOD(Calculator!$B$37/Calculator!$F$21,1)&lt;0.5,-1,1))^2)/((50*POWER(80,POWER(COS(PI()*MOD(Calculator!$B$37/Calculator!$F$21,1)),2))+$C55)^2+(1500*ABS(SIN(2*PI()*MOD(Calculator!$B$37/Calculator!$F$21,1)))*IF(MOD(Calculator!$B$37/Calculator!$F$21,1)&lt;0.5,-1,1))^2))),2))</f>
        <v>—</v>
      </c>
      <c r="FO55" s="253" t="str">
        <f aca="false">IF(OR(Calculator!$E$22&lt;&gt;"YES",Calculator!$B$37&lt;Calculator!$G$22),"—",ROUND((1+SQRT(((50*POWER(80,POWER(COS(PI()*MOD(Calculator!$B$37/Calculator!$F$22,1)),2))-$C55)^2+(1500*ABS(SIN(2*PI()*MOD(Calculator!$B$37/Calculator!$F$22,1)))*IF(MOD(Calculator!$B$37/Calculator!$F$22,1)&lt;0.5,-1,1))^2)/((50*POWER(80,POWER(COS(PI()*MOD(Calculator!$B$37/Calculator!$F$22,1)),2))+$C55)^2+(1500*ABS(SIN(2*PI()*MOD(Calculator!$B$37/Calculator!$F$22,1)))*IF(MOD(Calculator!$B$37/Calculator!$F$22,1)&lt;0.5,-1,1))^2)))/(1-SQRT(((50*POWER(80,POWER(COS(PI()*MOD(Calculator!$B$37/Calculator!$F$22,1)),2))-$C55)^2+(1500*ABS(SIN(2*PI()*MOD(Calculator!$B$37/Calculator!$F$22,1)))*IF(MOD(Calculator!$B$37/Calculator!$F$22,1)&lt;0.5,-1,1))^2)/((50*POWER(80,POWER(COS(PI()*MOD(Calculator!$B$37/Calculator!$F$22,1)),2))+$C55)^2+(1500*ABS(SIN(2*PI()*MOD(Calculator!$B$37/Calculator!$F$22,1)))*IF(MOD(Calculator!$B$37/Calculator!$F$22,1)&lt;0.5,-1,1))^2))),2))</f>
        <v>—</v>
      </c>
      <c r="FP55" s="295" t="n">
        <f aca="false">IFERROR(ROUND((IF(ISNUMBER(FE55),FE55,0)+IF(ISNUMBER(FF55),FF55,0)+IF(ISNUMBER(FG55),FG55,0)+IF(ISNUMBER(FH55),FH55,0)+IF(ISNUMBER(FI55),FI55,0)+IF(ISNUMBER(FJ55),FJ55,0)+IF(ISNUMBER(FK55),FK55,0)+IF(ISNUMBER(FL55),FL55,0)+IF(ISNUMBER(FM55),FM55,0)+IF(ISNUMBER(FN55),FN55,0)+IF(ISNUMBER(FO55),FO55,0))/(IF(ISNUMBER(FE55),1,0)+IF(ISNUMBER(FF55),1,0)+IF(ISNUMBER(FG55),1,0)+IF(ISNUMBER(FH55),1,0)+IF(ISNUMBER(FI55),1,0)+IF(ISNUMBER(FJ55),1,0)+IF(ISNUMBER(FK55),1,0)+IF(ISNUMBER(FL55),1,0)+IF(ISNUMBER(FM55),1,0)+IF(ISNUMBER(FN55),1,0)+IF(ISNUMBER(FO55),1,0)),4),"")</f>
        <v>8.615</v>
      </c>
      <c r="FQ55" s="253" t="str">
        <f aca="false">IF(OR(Calculator!$E$12&lt;&gt;"YES",Calculator!$B$38&lt;Calculator!$G$12),"—",ROUND((1+SQRT(((50*POWER(80,POWER(COS(PI()*MOD(Calculator!$B$38/Calculator!$F$12,1)),2))-$C55)^2+(1500*ABS(SIN(2*PI()*MOD(Calculator!$B$38/Calculator!$F$12,1)))*IF(MOD(Calculator!$B$38/Calculator!$F$12,1)&lt;0.5,-1,1))^2)/((50*POWER(80,POWER(COS(PI()*MOD(Calculator!$B$38/Calculator!$F$12,1)),2))+$C55)^2+(1500*ABS(SIN(2*PI()*MOD(Calculator!$B$38/Calculator!$F$12,1)))*IF(MOD(Calculator!$B$38/Calculator!$F$12,1)&lt;0.5,-1,1))^2)))/(1-SQRT(((50*POWER(80,POWER(COS(PI()*MOD(Calculator!$B$38/Calculator!$F$12,1)),2))-$C55)^2+(1500*ABS(SIN(2*PI()*MOD(Calculator!$B$38/Calculator!$F$12,1)))*IF(MOD(Calculator!$B$38/Calculator!$F$12,1)&lt;0.5,-1,1))^2)/((50*POWER(80,POWER(COS(PI()*MOD(Calculator!$B$38/Calculator!$F$12,1)),2))+$C55)^2+(1500*ABS(SIN(2*PI()*MOD(Calculator!$B$38/Calculator!$F$12,1)))*IF(MOD(Calculator!$B$38/Calculator!$F$12,1)&lt;0.5,-1,1))^2))),2))</f>
        <v>—</v>
      </c>
      <c r="FR55" s="253" t="str">
        <f aca="false">IF(OR(Calculator!$E$13&lt;&gt;"YES",Calculator!$B$38&lt;Calculator!$G$13),"—",ROUND((1+SQRT(((50*POWER(80,POWER(COS(PI()*MOD(Calculator!$B$38/Calculator!$F$13,1)),2))-$C55)^2+(1500*ABS(SIN(2*PI()*MOD(Calculator!$B$38/Calculator!$F$13,1)))*IF(MOD(Calculator!$B$38/Calculator!$F$13,1)&lt;0.5,-1,1))^2)/((50*POWER(80,POWER(COS(PI()*MOD(Calculator!$B$38/Calculator!$F$13,1)),2))+$C55)^2+(1500*ABS(SIN(2*PI()*MOD(Calculator!$B$38/Calculator!$F$13,1)))*IF(MOD(Calculator!$B$38/Calculator!$F$13,1)&lt;0.5,-1,1))^2)))/(1-SQRT(((50*POWER(80,POWER(COS(PI()*MOD(Calculator!$B$38/Calculator!$F$13,1)),2))-$C55)^2+(1500*ABS(SIN(2*PI()*MOD(Calculator!$B$38/Calculator!$F$13,1)))*IF(MOD(Calculator!$B$38/Calculator!$F$13,1)&lt;0.5,-1,1))^2)/((50*POWER(80,POWER(COS(PI()*MOD(Calculator!$B$38/Calculator!$F$13,1)),2))+$C55)^2+(1500*ABS(SIN(2*PI()*MOD(Calculator!$B$38/Calculator!$F$13,1)))*IF(MOD(Calculator!$B$38/Calculator!$F$13,1)&lt;0.5,-1,1))^2))),2))</f>
        <v>—</v>
      </c>
      <c r="FS55" s="253" t="str">
        <f aca="false">IF(OR(Calculator!$E$14&lt;&gt;"YES",Calculator!$B$38&lt;Calculator!$G$14),"—",ROUND((1+SQRT(((50*POWER(80,POWER(COS(PI()*MOD(Calculator!$B$38/Calculator!$F$14,1)),2))-$C55)^2+(1500*ABS(SIN(2*PI()*MOD(Calculator!$B$38/Calculator!$F$14,1)))*IF(MOD(Calculator!$B$38/Calculator!$F$14,1)&lt;0.5,-1,1))^2)/((50*POWER(80,POWER(COS(PI()*MOD(Calculator!$B$38/Calculator!$F$14,1)),2))+$C55)^2+(1500*ABS(SIN(2*PI()*MOD(Calculator!$B$38/Calculator!$F$14,1)))*IF(MOD(Calculator!$B$38/Calculator!$F$14,1)&lt;0.5,-1,1))^2)))/(1-SQRT(((50*POWER(80,POWER(COS(PI()*MOD(Calculator!$B$38/Calculator!$F$14,1)),2))-$C55)^2+(1500*ABS(SIN(2*PI()*MOD(Calculator!$B$38/Calculator!$F$14,1)))*IF(MOD(Calculator!$B$38/Calculator!$F$14,1)&lt;0.5,-1,1))^2)/((50*POWER(80,POWER(COS(PI()*MOD(Calculator!$B$38/Calculator!$F$14,1)),2))+$C55)^2+(1500*ABS(SIN(2*PI()*MOD(Calculator!$B$38/Calculator!$F$14,1)))*IF(MOD(Calculator!$B$38/Calculator!$F$14,1)&lt;0.5,-1,1))^2))),2))</f>
        <v>—</v>
      </c>
      <c r="FT55" s="253" t="n">
        <f aca="false">IF(OR(Calculator!$E$15&lt;&gt;"YES",Calculator!$B$38&lt;Calculator!$G$15),"—",ROUND((1+SQRT(((50*POWER(80,POWER(COS(PI()*MOD(Calculator!$B$38/Calculator!$F$15,1)),2))-$C55)^2+(1500*ABS(SIN(2*PI()*MOD(Calculator!$B$38/Calculator!$F$15,1)))*IF(MOD(Calculator!$B$38/Calculator!$F$15,1)&lt;0.5,-1,1))^2)/((50*POWER(80,POWER(COS(PI()*MOD(Calculator!$B$38/Calculator!$F$15,1)),2))+$C55)^2+(1500*ABS(SIN(2*PI()*MOD(Calculator!$B$38/Calculator!$F$15,1)))*IF(MOD(Calculator!$B$38/Calculator!$F$15,1)&lt;0.5,-1,1))^2)))/(1-SQRT(((50*POWER(80,POWER(COS(PI()*MOD(Calculator!$B$38/Calculator!$F$15,1)),2))-$C55)^2+(1500*ABS(SIN(2*PI()*MOD(Calculator!$B$38/Calculator!$F$15,1)))*IF(MOD(Calculator!$B$38/Calculator!$F$15,1)&lt;0.5,-1,1))^2)/((50*POWER(80,POWER(COS(PI()*MOD(Calculator!$B$38/Calculator!$F$15,1)),2))+$C55)^2+(1500*ABS(SIN(2*PI()*MOD(Calculator!$B$38/Calculator!$F$15,1)))*IF(MOD(Calculator!$B$38/Calculator!$F$15,1)&lt;0.5,-1,1))^2))),2))</f>
        <v>2.76</v>
      </c>
      <c r="FU55" s="253" t="str">
        <f aca="false">IF(OR(Calculator!$E$16&lt;&gt;"YES",Calculator!$B$38&lt;Calculator!$G$16),"—",ROUND((1+SQRT(((50*POWER(80,POWER(COS(PI()*MOD(Calculator!$B$38/Calculator!$F$16,1)),2))-$C55)^2+(1500*ABS(SIN(2*PI()*MOD(Calculator!$B$38/Calculator!$F$16,1)))*IF(MOD(Calculator!$B$38/Calculator!$F$16,1)&lt;0.5,-1,1))^2)/((50*POWER(80,POWER(COS(PI()*MOD(Calculator!$B$38/Calculator!$F$16,1)),2))+$C55)^2+(1500*ABS(SIN(2*PI()*MOD(Calculator!$B$38/Calculator!$F$16,1)))*IF(MOD(Calculator!$B$38/Calculator!$F$16,1)&lt;0.5,-1,1))^2)))/(1-SQRT(((50*POWER(80,POWER(COS(PI()*MOD(Calculator!$B$38/Calculator!$F$16,1)),2))-$C55)^2+(1500*ABS(SIN(2*PI()*MOD(Calculator!$B$38/Calculator!$F$16,1)))*IF(MOD(Calculator!$B$38/Calculator!$F$16,1)&lt;0.5,-1,1))^2)/((50*POWER(80,POWER(COS(PI()*MOD(Calculator!$B$38/Calculator!$F$16,1)),2))+$C55)^2+(1500*ABS(SIN(2*PI()*MOD(Calculator!$B$38/Calculator!$F$16,1)))*IF(MOD(Calculator!$B$38/Calculator!$F$16,1)&lt;0.5,-1,1))^2))),2))</f>
        <v>—</v>
      </c>
      <c r="FV55" s="253" t="n">
        <f aca="false">IF(OR(Calculator!$E$17&lt;&gt;"YES",Calculator!$B$38&lt;Calculator!$G$17),"—",ROUND((1+SQRT(((50*POWER(80,POWER(COS(PI()*MOD(Calculator!$B$38/Calculator!$F$17,1)),2))-$C55)^2+(1500*ABS(SIN(2*PI()*MOD(Calculator!$B$38/Calculator!$F$17,1)))*IF(MOD(Calculator!$B$38/Calculator!$F$17,1)&lt;0.5,-1,1))^2)/((50*POWER(80,POWER(COS(PI()*MOD(Calculator!$B$38/Calculator!$F$17,1)),2))+$C55)^2+(1500*ABS(SIN(2*PI()*MOD(Calculator!$B$38/Calculator!$F$17,1)))*IF(MOD(Calculator!$B$38/Calculator!$F$17,1)&lt;0.5,-1,1))^2)))/(1-SQRT(((50*POWER(80,POWER(COS(PI()*MOD(Calculator!$B$38/Calculator!$F$17,1)),2))-$C55)^2+(1500*ABS(SIN(2*PI()*MOD(Calculator!$B$38/Calculator!$F$17,1)))*IF(MOD(Calculator!$B$38/Calculator!$F$17,1)&lt;0.5,-1,1))^2)/((50*POWER(80,POWER(COS(PI()*MOD(Calculator!$B$38/Calculator!$F$17,1)),2))+$C55)^2+(1500*ABS(SIN(2*PI()*MOD(Calculator!$B$38/Calculator!$F$17,1)))*IF(MOD(Calculator!$B$38/Calculator!$F$17,1)&lt;0.5,-1,1))^2))),2))</f>
        <v>17.25</v>
      </c>
      <c r="FW55" s="253" t="str">
        <f aca="false">IF(OR(Calculator!$E$18&lt;&gt;"YES",Calculator!$B$38&lt;Calculator!$G$18),"—",ROUND((1+SQRT(((50*POWER(80,POWER(COS(PI()*MOD(Calculator!$B$38/Calculator!$F$18,1)),2))-$C55)^2+(1500*ABS(SIN(2*PI()*MOD(Calculator!$B$38/Calculator!$F$18,1)))*IF(MOD(Calculator!$B$38/Calculator!$F$18,1)&lt;0.5,-1,1))^2)/((50*POWER(80,POWER(COS(PI()*MOD(Calculator!$B$38/Calculator!$F$18,1)),2))+$C55)^2+(1500*ABS(SIN(2*PI()*MOD(Calculator!$B$38/Calculator!$F$18,1)))*IF(MOD(Calculator!$B$38/Calculator!$F$18,1)&lt;0.5,-1,1))^2)))/(1-SQRT(((50*POWER(80,POWER(COS(PI()*MOD(Calculator!$B$38/Calculator!$F$18,1)),2))-$C55)^2+(1500*ABS(SIN(2*PI()*MOD(Calculator!$B$38/Calculator!$F$18,1)))*IF(MOD(Calculator!$B$38/Calculator!$F$18,1)&lt;0.5,-1,1))^2)/((50*POWER(80,POWER(COS(PI()*MOD(Calculator!$B$38/Calculator!$F$18,1)),2))+$C55)^2+(1500*ABS(SIN(2*PI()*MOD(Calculator!$B$38/Calculator!$F$18,1)))*IF(MOD(Calculator!$B$38/Calculator!$F$18,1)&lt;0.5,-1,1))^2))),2))</f>
        <v>—</v>
      </c>
      <c r="FX55" s="253" t="str">
        <f aca="false">IF(OR(Calculator!$E$19&lt;&gt;"YES",Calculator!$B$38&lt;Calculator!$G$19),"—",ROUND((1+SQRT(((50*POWER(80,POWER(COS(PI()*MOD(Calculator!$B$38/Calculator!$F$19,1)),2))-$C55)^2+(1500*ABS(SIN(2*PI()*MOD(Calculator!$B$38/Calculator!$F$19,1)))*IF(MOD(Calculator!$B$38/Calculator!$F$19,1)&lt;0.5,-1,1))^2)/((50*POWER(80,POWER(COS(PI()*MOD(Calculator!$B$38/Calculator!$F$19,1)),2))+$C55)^2+(1500*ABS(SIN(2*PI()*MOD(Calculator!$B$38/Calculator!$F$19,1)))*IF(MOD(Calculator!$B$38/Calculator!$F$19,1)&lt;0.5,-1,1))^2)))/(1-SQRT(((50*POWER(80,POWER(COS(PI()*MOD(Calculator!$B$38/Calculator!$F$19,1)),2))-$C55)^2+(1500*ABS(SIN(2*PI()*MOD(Calculator!$B$38/Calculator!$F$19,1)))*IF(MOD(Calculator!$B$38/Calculator!$F$19,1)&lt;0.5,-1,1))^2)/((50*POWER(80,POWER(COS(PI()*MOD(Calculator!$B$38/Calculator!$F$19,1)),2))+$C55)^2+(1500*ABS(SIN(2*PI()*MOD(Calculator!$B$38/Calculator!$F$19,1)))*IF(MOD(Calculator!$B$38/Calculator!$F$19,1)&lt;0.5,-1,1))^2))),2))</f>
        <v>—</v>
      </c>
      <c r="FY55" s="253" t="str">
        <f aca="false">IF(OR(Calculator!$E$20&lt;&gt;"YES",Calculator!$B$38&lt;Calculator!$G$20),"—",ROUND((1+SQRT(((50*POWER(80,POWER(COS(PI()*MOD(Calculator!$B$38/Calculator!$F$20,1)),2))-$C55)^2+(1500*ABS(SIN(2*PI()*MOD(Calculator!$B$38/Calculator!$F$20,1)))*IF(MOD(Calculator!$B$38/Calculator!$F$20,1)&lt;0.5,-1,1))^2)/((50*POWER(80,POWER(COS(PI()*MOD(Calculator!$B$38/Calculator!$F$20,1)),2))+$C55)^2+(1500*ABS(SIN(2*PI()*MOD(Calculator!$B$38/Calculator!$F$20,1)))*IF(MOD(Calculator!$B$38/Calculator!$F$20,1)&lt;0.5,-1,1))^2)))/(1-SQRT(((50*POWER(80,POWER(COS(PI()*MOD(Calculator!$B$38/Calculator!$F$20,1)),2))-$C55)^2+(1500*ABS(SIN(2*PI()*MOD(Calculator!$B$38/Calculator!$F$20,1)))*IF(MOD(Calculator!$B$38/Calculator!$F$20,1)&lt;0.5,-1,1))^2)/((50*POWER(80,POWER(COS(PI()*MOD(Calculator!$B$38/Calculator!$F$20,1)),2))+$C55)^2+(1500*ABS(SIN(2*PI()*MOD(Calculator!$B$38/Calculator!$F$20,1)))*IF(MOD(Calculator!$B$38/Calculator!$F$20,1)&lt;0.5,-1,1))^2))),2))</f>
        <v>—</v>
      </c>
      <c r="FZ55" s="253" t="str">
        <f aca="false">IF(OR(Calculator!$E$21&lt;&gt;"YES",Calculator!$B$38&lt;Calculator!$G$21),"—",ROUND((1+SQRT(((50*POWER(80,POWER(COS(PI()*MOD(Calculator!$B$38/Calculator!$F$21,1)),2))-$C55)^2+(1500*ABS(SIN(2*PI()*MOD(Calculator!$B$38/Calculator!$F$21,1)))*IF(MOD(Calculator!$B$38/Calculator!$F$21,1)&lt;0.5,-1,1))^2)/((50*POWER(80,POWER(COS(PI()*MOD(Calculator!$B$38/Calculator!$F$21,1)),2))+$C55)^2+(1500*ABS(SIN(2*PI()*MOD(Calculator!$B$38/Calculator!$F$21,1)))*IF(MOD(Calculator!$B$38/Calculator!$F$21,1)&lt;0.5,-1,1))^2)))/(1-SQRT(((50*POWER(80,POWER(COS(PI()*MOD(Calculator!$B$38/Calculator!$F$21,1)),2))-$C55)^2+(1500*ABS(SIN(2*PI()*MOD(Calculator!$B$38/Calculator!$F$21,1)))*IF(MOD(Calculator!$B$38/Calculator!$F$21,1)&lt;0.5,-1,1))^2)/((50*POWER(80,POWER(COS(PI()*MOD(Calculator!$B$38/Calculator!$F$21,1)),2))+$C55)^2+(1500*ABS(SIN(2*PI()*MOD(Calculator!$B$38/Calculator!$F$21,1)))*IF(MOD(Calculator!$B$38/Calculator!$F$21,1)&lt;0.5,-1,1))^2))),2))</f>
        <v>—</v>
      </c>
      <c r="GA55" s="253" t="str">
        <f aca="false">IF(OR(Calculator!$E$22&lt;&gt;"YES",Calculator!$B$38&lt;Calculator!$G$22),"—",ROUND((1+SQRT(((50*POWER(80,POWER(COS(PI()*MOD(Calculator!$B$38/Calculator!$F$22,1)),2))-$C55)^2+(1500*ABS(SIN(2*PI()*MOD(Calculator!$B$38/Calculator!$F$22,1)))*IF(MOD(Calculator!$B$38/Calculator!$F$22,1)&lt;0.5,-1,1))^2)/((50*POWER(80,POWER(COS(PI()*MOD(Calculator!$B$38/Calculator!$F$22,1)),2))+$C55)^2+(1500*ABS(SIN(2*PI()*MOD(Calculator!$B$38/Calculator!$F$22,1)))*IF(MOD(Calculator!$B$38/Calculator!$F$22,1)&lt;0.5,-1,1))^2)))/(1-SQRT(((50*POWER(80,POWER(COS(PI()*MOD(Calculator!$B$38/Calculator!$F$22,1)),2))-$C55)^2+(1500*ABS(SIN(2*PI()*MOD(Calculator!$B$38/Calculator!$F$22,1)))*IF(MOD(Calculator!$B$38/Calculator!$F$22,1)&lt;0.5,-1,1))^2)/((50*POWER(80,POWER(COS(PI()*MOD(Calculator!$B$38/Calculator!$F$22,1)),2))+$C55)^2+(1500*ABS(SIN(2*PI()*MOD(Calculator!$B$38/Calculator!$F$22,1)))*IF(MOD(Calculator!$B$38/Calculator!$F$22,1)&lt;0.5,-1,1))^2))),2))</f>
        <v>—</v>
      </c>
      <c r="GB55" s="295" t="n">
        <f aca="false">IFERROR(ROUND((IF(ISNUMBER(FQ55),FQ55,0)+IF(ISNUMBER(FR55),FR55,0)+IF(ISNUMBER(FS55),FS55,0)+IF(ISNUMBER(FT55),FT55,0)+IF(ISNUMBER(FU55),FU55,0)+IF(ISNUMBER(FV55),FV55,0)+IF(ISNUMBER(FW55),FW55,0)+IF(ISNUMBER(FX55),FX55,0)+IF(ISNUMBER(FY55),FY55,0)+IF(ISNUMBER(FZ55),FZ55,0)+IF(ISNUMBER(GA55),GA55,0))/(IF(ISNUMBER(FQ55),1,0)+IF(ISNUMBER(FR55),1,0)+IF(ISNUMBER(FS55),1,0)+IF(ISNUMBER(FT55),1,0)+IF(ISNUMBER(FU55),1,0)+IF(ISNUMBER(FV55),1,0)+IF(ISNUMBER(FW55),1,0)+IF(ISNUMBER(FX55),1,0)+IF(ISNUMBER(FY55),1,0)+IF(ISNUMBER(FZ55),1,0)+IF(ISNUMBER(GA55),1,0)),4),"")</f>
        <v>10.005</v>
      </c>
      <c r="GD55" s="253" t="str">
        <f aca="false">IF(OR(Calculator!$E$12&lt;&gt;"YES",Calculator!$B$34&lt;Calculator!$G$12),"—",ROUND((1+SQRT(((50*POWER(80,POWER(COS(PI()*MOD(Calculator!$B$34/Calculator!$F$12,1)),2))+MIN(500,MAX(30,100*EXP(-0.3*'VSWR Calculator'!$C$24)*(1+3*ABS(MOD('VSWR Calculator'!$C$23/Calculator!$F$12/2,1)-0.5))))/'VSWR Calculator'!$C$25)-$C55)^2+(1500*ABS(SIN(2*PI()*MOD(Calculator!$B$34/Calculator!$F$12,1)))*IF(MOD(Calculator!$B$34/Calculator!$F$12,1)&lt;0.5,-1,1))^2)/SQRT(((50*POWER(80,POWER(COS(PI()*MOD(Calculator!$B$34/Calculator!$F$12,1)),2))+MIN(500,MAX(30,100*EXP(-0.3*'VSWR Calculator'!$C$24)*(1+3*ABS(MOD('VSWR Calculator'!$C$23/Calculator!$F$12/2,1)-0.5))))/'VSWR Calculator'!$C$25)+$C55)^2+(1500*ABS(SIN(2*PI()*MOD(Calculator!$B$34/Calculator!$F$12,1)))*IF(MOD(Calculator!$B$34/Calculator!$F$12,1)&lt;0.5,-1,1))^2))/(1-SQRT(((50*POWER(80,POWER(COS(PI()*MOD(Calculator!$B$34/Calculator!$F$12,1)),2))+MIN(500,MAX(30,100*EXP(-0.3*'VSWR Calculator'!$C$24)*(1+3*ABS(MOD('VSWR Calculator'!$C$23/Calculator!$F$12/2,1)-0.5))))/'VSWR Calculator'!$C$25)-$C55)^2+(1500*ABS(SIN(2*PI()*MOD(Calculator!$B$34/Calculator!$F$12,1)))*IF(MOD(Calculator!$B$34/Calculator!$F$12,1)&lt;0.5,-1,1))^2)/SQRT(((50*POWER(80,POWER(COS(PI()*MOD(Calculator!$B$34/Calculator!$F$12,1)),2))+MIN(500,MAX(30,100*EXP(-0.3*'VSWR Calculator'!$C$24)*(1+3*ABS(MOD('VSWR Calculator'!$C$23/Calculator!$F$12/2,1)-0.5))))/'VSWR Calculator'!$C$25)+$C55)^2+(1500*ABS(SIN(2*PI()*MOD(Calculator!$B$34/Calculator!$F$12,1)))*IF(MOD(Calculator!$B$34/Calculator!$F$12,1)&lt;0.5,-1,1))^2)),2))</f>
        <v>—</v>
      </c>
      <c r="GE55" s="253" t="str">
        <f aca="false">IF(OR(Calculator!$E$13&lt;&gt;"YES",Calculator!$B$34&lt;Calculator!$G$13),"—",ROUND((1+SQRT(((50*POWER(80,POWER(COS(PI()*MOD(Calculator!$B$34/Calculator!$F$13,1)),2))+MIN(500,MAX(30,100*EXP(-0.3*'VSWR Calculator'!$C$24)*(1+3*ABS(MOD('VSWR Calculator'!$C$23/Calculator!$F$13/2,1)-0.5))))/'VSWR Calculator'!$C$25)-$C55)^2+(1500*ABS(SIN(2*PI()*MOD(Calculator!$B$34/Calculator!$F$13,1)))*IF(MOD(Calculator!$B$34/Calculator!$F$13,1)&lt;0.5,-1,1))^2)/SQRT(((50*POWER(80,POWER(COS(PI()*MOD(Calculator!$B$34/Calculator!$F$13,1)),2))+MIN(500,MAX(30,100*EXP(-0.3*'VSWR Calculator'!$C$24)*(1+3*ABS(MOD('VSWR Calculator'!$C$23/Calculator!$F$13/2,1)-0.5))))/'VSWR Calculator'!$C$25)+$C55)^2+(1500*ABS(SIN(2*PI()*MOD(Calculator!$B$34/Calculator!$F$13,1)))*IF(MOD(Calculator!$B$34/Calculator!$F$13,1)&lt;0.5,-1,1))^2))/(1-SQRT(((50*POWER(80,POWER(COS(PI()*MOD(Calculator!$B$34/Calculator!$F$13,1)),2))+MIN(500,MAX(30,100*EXP(-0.3*'VSWR Calculator'!$C$24)*(1+3*ABS(MOD('VSWR Calculator'!$C$23/Calculator!$F$13/2,1)-0.5))))/'VSWR Calculator'!$C$25)-$C55)^2+(1500*ABS(SIN(2*PI()*MOD(Calculator!$B$34/Calculator!$F$13,1)))*IF(MOD(Calculator!$B$34/Calculator!$F$13,1)&lt;0.5,-1,1))^2)/SQRT(((50*POWER(80,POWER(COS(PI()*MOD(Calculator!$B$34/Calculator!$F$13,1)),2))+MIN(500,MAX(30,100*EXP(-0.3*'VSWR Calculator'!$C$24)*(1+3*ABS(MOD('VSWR Calculator'!$C$23/Calculator!$F$13/2,1)-0.5))))/'VSWR Calculator'!$C$25)+$C55)^2+(1500*ABS(SIN(2*PI()*MOD(Calculator!$B$34/Calculator!$F$13,1)))*IF(MOD(Calculator!$B$34/Calculator!$F$13,1)&lt;0.5,-1,1))^2)),2))</f>
        <v>—</v>
      </c>
      <c r="GF55" s="253" t="str">
        <f aca="false">IF(OR(Calculator!$E$14&lt;&gt;"YES",Calculator!$B$34&lt;Calculator!$G$14),"—",ROUND((1+SQRT(((50*POWER(80,POWER(COS(PI()*MOD(Calculator!$B$34/Calculator!$F$14,1)),2))+MIN(500,MAX(30,100*EXP(-0.3*'VSWR Calculator'!$C$24)*(1+3*ABS(MOD('VSWR Calculator'!$C$23/Calculator!$F$14/2,1)-0.5))))/'VSWR Calculator'!$C$25)-$C55)^2+(1500*ABS(SIN(2*PI()*MOD(Calculator!$B$34/Calculator!$F$14,1)))*IF(MOD(Calculator!$B$34/Calculator!$F$14,1)&lt;0.5,-1,1))^2)/SQRT(((50*POWER(80,POWER(COS(PI()*MOD(Calculator!$B$34/Calculator!$F$14,1)),2))+MIN(500,MAX(30,100*EXP(-0.3*'VSWR Calculator'!$C$24)*(1+3*ABS(MOD('VSWR Calculator'!$C$23/Calculator!$F$14/2,1)-0.5))))/'VSWR Calculator'!$C$25)+$C55)^2+(1500*ABS(SIN(2*PI()*MOD(Calculator!$B$34/Calculator!$F$14,1)))*IF(MOD(Calculator!$B$34/Calculator!$F$14,1)&lt;0.5,-1,1))^2))/(1-SQRT(((50*POWER(80,POWER(COS(PI()*MOD(Calculator!$B$34/Calculator!$F$14,1)),2))+MIN(500,MAX(30,100*EXP(-0.3*'VSWR Calculator'!$C$24)*(1+3*ABS(MOD('VSWR Calculator'!$C$23/Calculator!$F$14/2,1)-0.5))))/'VSWR Calculator'!$C$25)-$C55)^2+(1500*ABS(SIN(2*PI()*MOD(Calculator!$B$34/Calculator!$F$14,1)))*IF(MOD(Calculator!$B$34/Calculator!$F$14,1)&lt;0.5,-1,1))^2)/SQRT(((50*POWER(80,POWER(COS(PI()*MOD(Calculator!$B$34/Calculator!$F$14,1)),2))+MIN(500,MAX(30,100*EXP(-0.3*'VSWR Calculator'!$C$24)*(1+3*ABS(MOD('VSWR Calculator'!$C$23/Calculator!$F$14/2,1)-0.5))))/'VSWR Calculator'!$C$25)+$C55)^2+(1500*ABS(SIN(2*PI()*MOD(Calculator!$B$34/Calculator!$F$14,1)))*IF(MOD(Calculator!$B$34/Calculator!$F$14,1)&lt;0.5,-1,1))^2)),2))</f>
        <v>—</v>
      </c>
      <c r="GG55" s="253" t="n">
        <f aca="false">IF(OR(Calculator!$E$15&lt;&gt;"YES",Calculator!$B$34&lt;Calculator!$G$15),"—",ROUND((1+SQRT(((50*POWER(80,POWER(COS(PI()*MOD(Calculator!$B$34/Calculator!$F$15,1)),2))+MIN(500,MAX(30,100*EXP(-0.3*'VSWR Calculator'!$C$24)*(1+3*ABS(MOD('VSWR Calculator'!$C$23/Calculator!$F$15/2,1)-0.5))))/'VSWR Calculator'!$C$25)-$C55)^2+(1500*ABS(SIN(2*PI()*MOD(Calculator!$B$34/Calculator!$F$15,1)))*IF(MOD(Calculator!$B$34/Calculator!$F$15,1)&lt;0.5,-1,1))^2)/SQRT(((50*POWER(80,POWER(COS(PI()*MOD(Calculator!$B$34/Calculator!$F$15,1)),2))+MIN(500,MAX(30,100*EXP(-0.3*'VSWR Calculator'!$C$24)*(1+3*ABS(MOD('VSWR Calculator'!$C$23/Calculator!$F$15/2,1)-0.5))))/'VSWR Calculator'!$C$25)+$C55)^2+(1500*ABS(SIN(2*PI()*MOD(Calculator!$B$34/Calculator!$F$15,1)))*IF(MOD(Calculator!$B$34/Calculator!$F$15,1)&lt;0.5,-1,1))^2))/(1-SQRT(((50*POWER(80,POWER(COS(PI()*MOD(Calculator!$B$34/Calculator!$F$15,1)),2))+MIN(500,MAX(30,100*EXP(-0.3*'VSWR Calculator'!$C$24)*(1+3*ABS(MOD('VSWR Calculator'!$C$23/Calculator!$F$15/2,1)-0.5))))/'VSWR Calculator'!$C$25)-$C55)^2+(1500*ABS(SIN(2*PI()*MOD(Calculator!$B$34/Calculator!$F$15,1)))*IF(MOD(Calculator!$B$34/Calculator!$F$15,1)&lt;0.5,-1,1))^2)/SQRT(((50*POWER(80,POWER(COS(PI()*MOD(Calculator!$B$34/Calculator!$F$15,1)),2))+MIN(500,MAX(30,100*EXP(-0.3*'VSWR Calculator'!$C$24)*(1+3*ABS(MOD('VSWR Calculator'!$C$23/Calculator!$F$15/2,1)-0.5))))/'VSWR Calculator'!$C$25)+$C55)^2+(1500*ABS(SIN(2*PI()*MOD(Calculator!$B$34/Calculator!$F$15,1)))*IF(MOD(Calculator!$B$34/Calculator!$F$15,1)&lt;0.5,-1,1))^2)),2))</f>
        <v>14.8</v>
      </c>
      <c r="GH55" s="253" t="str">
        <f aca="false">IF(OR(Calculator!$E$16&lt;&gt;"YES",Calculator!$B$34&lt;Calculator!$G$16),"—",ROUND((1+SQRT(((50*POWER(80,POWER(COS(PI()*MOD(Calculator!$B$34/Calculator!$F$16,1)),2))+MIN(500,MAX(30,100*EXP(-0.3*'VSWR Calculator'!$C$24)*(1+3*ABS(MOD('VSWR Calculator'!$C$23/Calculator!$F$16/2,1)-0.5))))/'VSWR Calculator'!$C$25)-$C55)^2+(1500*ABS(SIN(2*PI()*MOD(Calculator!$B$34/Calculator!$F$16,1)))*IF(MOD(Calculator!$B$34/Calculator!$F$16,1)&lt;0.5,-1,1))^2)/SQRT(((50*POWER(80,POWER(COS(PI()*MOD(Calculator!$B$34/Calculator!$F$16,1)),2))+MIN(500,MAX(30,100*EXP(-0.3*'VSWR Calculator'!$C$24)*(1+3*ABS(MOD('VSWR Calculator'!$C$23/Calculator!$F$16/2,1)-0.5))))/'VSWR Calculator'!$C$25)+$C55)^2+(1500*ABS(SIN(2*PI()*MOD(Calculator!$B$34/Calculator!$F$16,1)))*IF(MOD(Calculator!$B$34/Calculator!$F$16,1)&lt;0.5,-1,1))^2))/(1-SQRT(((50*POWER(80,POWER(COS(PI()*MOD(Calculator!$B$34/Calculator!$F$16,1)),2))+MIN(500,MAX(30,100*EXP(-0.3*'VSWR Calculator'!$C$24)*(1+3*ABS(MOD('VSWR Calculator'!$C$23/Calculator!$F$16/2,1)-0.5))))/'VSWR Calculator'!$C$25)-$C55)^2+(1500*ABS(SIN(2*PI()*MOD(Calculator!$B$34/Calculator!$F$16,1)))*IF(MOD(Calculator!$B$34/Calculator!$F$16,1)&lt;0.5,-1,1))^2)/SQRT(((50*POWER(80,POWER(COS(PI()*MOD(Calculator!$B$34/Calculator!$F$16,1)),2))+MIN(500,MAX(30,100*EXP(-0.3*'VSWR Calculator'!$C$24)*(1+3*ABS(MOD('VSWR Calculator'!$C$23/Calculator!$F$16/2,1)-0.5))))/'VSWR Calculator'!$C$25)+$C55)^2+(1500*ABS(SIN(2*PI()*MOD(Calculator!$B$34/Calculator!$F$16,1)))*IF(MOD(Calculator!$B$34/Calculator!$F$16,1)&lt;0.5,-1,1))^2)),2))</f>
        <v>—</v>
      </c>
      <c r="GI55" s="253" t="n">
        <f aca="false">IF(OR(Calculator!$E$17&lt;&gt;"YES",Calculator!$B$34&lt;Calculator!$G$17),"—",ROUND((1+SQRT(((50*POWER(80,POWER(COS(PI()*MOD(Calculator!$B$34/Calculator!$F$17,1)),2))+MIN(500,MAX(30,100*EXP(-0.3*'VSWR Calculator'!$C$24)*(1+3*ABS(MOD('VSWR Calculator'!$C$23/Calculator!$F$17/2,1)-0.5))))/'VSWR Calculator'!$C$25)-$C55)^2+(1500*ABS(SIN(2*PI()*MOD(Calculator!$B$34/Calculator!$F$17,1)))*IF(MOD(Calculator!$B$34/Calculator!$F$17,1)&lt;0.5,-1,1))^2)/SQRT(((50*POWER(80,POWER(COS(PI()*MOD(Calculator!$B$34/Calculator!$F$17,1)),2))+MIN(500,MAX(30,100*EXP(-0.3*'VSWR Calculator'!$C$24)*(1+3*ABS(MOD('VSWR Calculator'!$C$23/Calculator!$F$17/2,1)-0.5))))/'VSWR Calculator'!$C$25)+$C55)^2+(1500*ABS(SIN(2*PI()*MOD(Calculator!$B$34/Calculator!$F$17,1)))*IF(MOD(Calculator!$B$34/Calculator!$F$17,1)&lt;0.5,-1,1))^2))/(1-SQRT(((50*POWER(80,POWER(COS(PI()*MOD(Calculator!$B$34/Calculator!$F$17,1)),2))+MIN(500,MAX(30,100*EXP(-0.3*'VSWR Calculator'!$C$24)*(1+3*ABS(MOD('VSWR Calculator'!$C$23/Calculator!$F$17/2,1)-0.5))))/'VSWR Calculator'!$C$25)-$C55)^2+(1500*ABS(SIN(2*PI()*MOD(Calculator!$B$34/Calculator!$F$17,1)))*IF(MOD(Calculator!$B$34/Calculator!$F$17,1)&lt;0.5,-1,1))^2)/SQRT(((50*POWER(80,POWER(COS(PI()*MOD(Calculator!$B$34/Calculator!$F$17,1)),2))+MIN(500,MAX(30,100*EXP(-0.3*'VSWR Calculator'!$C$24)*(1+3*ABS(MOD('VSWR Calculator'!$C$23/Calculator!$F$17/2,1)-0.5))))/'VSWR Calculator'!$C$25)+$C55)^2+(1500*ABS(SIN(2*PI()*MOD(Calculator!$B$34/Calculator!$F$17,1)))*IF(MOD(Calculator!$B$34/Calculator!$F$17,1)&lt;0.5,-1,1))^2)),2))</f>
        <v>12.09</v>
      </c>
      <c r="GJ55" s="253" t="str">
        <f aca="false">IF(OR(Calculator!$E$18&lt;&gt;"YES",Calculator!$B$34&lt;Calculator!$G$18),"—",ROUND((1+SQRT(((50*POWER(80,POWER(COS(PI()*MOD(Calculator!$B$34/Calculator!$F$18,1)),2))+MIN(500,MAX(30,100*EXP(-0.3*'VSWR Calculator'!$C$24)*(1+3*ABS(MOD('VSWR Calculator'!$C$23/Calculator!$F$18/2,1)-0.5))))/'VSWR Calculator'!$C$25)-$C55)^2+(1500*ABS(SIN(2*PI()*MOD(Calculator!$B$34/Calculator!$F$18,1)))*IF(MOD(Calculator!$B$34/Calculator!$F$18,1)&lt;0.5,-1,1))^2)/SQRT(((50*POWER(80,POWER(COS(PI()*MOD(Calculator!$B$34/Calculator!$F$18,1)),2))+MIN(500,MAX(30,100*EXP(-0.3*'VSWR Calculator'!$C$24)*(1+3*ABS(MOD('VSWR Calculator'!$C$23/Calculator!$F$18/2,1)-0.5))))/'VSWR Calculator'!$C$25)+$C55)^2+(1500*ABS(SIN(2*PI()*MOD(Calculator!$B$34/Calculator!$F$18,1)))*IF(MOD(Calculator!$B$34/Calculator!$F$18,1)&lt;0.5,-1,1))^2))/(1-SQRT(((50*POWER(80,POWER(COS(PI()*MOD(Calculator!$B$34/Calculator!$F$18,1)),2))+MIN(500,MAX(30,100*EXP(-0.3*'VSWR Calculator'!$C$24)*(1+3*ABS(MOD('VSWR Calculator'!$C$23/Calculator!$F$18/2,1)-0.5))))/'VSWR Calculator'!$C$25)-$C55)^2+(1500*ABS(SIN(2*PI()*MOD(Calculator!$B$34/Calculator!$F$18,1)))*IF(MOD(Calculator!$B$34/Calculator!$F$18,1)&lt;0.5,-1,1))^2)/SQRT(((50*POWER(80,POWER(COS(PI()*MOD(Calculator!$B$34/Calculator!$F$18,1)),2))+MIN(500,MAX(30,100*EXP(-0.3*'VSWR Calculator'!$C$24)*(1+3*ABS(MOD('VSWR Calculator'!$C$23/Calculator!$F$18/2,1)-0.5))))/'VSWR Calculator'!$C$25)+$C55)^2+(1500*ABS(SIN(2*PI()*MOD(Calculator!$B$34/Calculator!$F$18,1)))*IF(MOD(Calculator!$B$34/Calculator!$F$18,1)&lt;0.5,-1,1))^2)),2))</f>
        <v>—</v>
      </c>
      <c r="GK55" s="253" t="str">
        <f aca="false">IF(OR(Calculator!$E$19&lt;&gt;"YES",Calculator!$B$34&lt;Calculator!$G$19),"—",ROUND((1+SQRT(((50*POWER(80,POWER(COS(PI()*MOD(Calculator!$B$34/Calculator!$F$19,1)),2))+MIN(500,MAX(30,100*EXP(-0.3*'VSWR Calculator'!$C$24)*(1+3*ABS(MOD('VSWR Calculator'!$C$23/Calculator!$F$19/2,1)-0.5))))/'VSWR Calculator'!$C$25)-$C55)^2+(1500*ABS(SIN(2*PI()*MOD(Calculator!$B$34/Calculator!$F$19,1)))*IF(MOD(Calculator!$B$34/Calculator!$F$19,1)&lt;0.5,-1,1))^2)/SQRT(((50*POWER(80,POWER(COS(PI()*MOD(Calculator!$B$34/Calculator!$F$19,1)),2))+MIN(500,MAX(30,100*EXP(-0.3*'VSWR Calculator'!$C$24)*(1+3*ABS(MOD('VSWR Calculator'!$C$23/Calculator!$F$19/2,1)-0.5))))/'VSWR Calculator'!$C$25)+$C55)^2+(1500*ABS(SIN(2*PI()*MOD(Calculator!$B$34/Calculator!$F$19,1)))*IF(MOD(Calculator!$B$34/Calculator!$F$19,1)&lt;0.5,-1,1))^2))/(1-SQRT(((50*POWER(80,POWER(COS(PI()*MOD(Calculator!$B$34/Calculator!$F$19,1)),2))+MIN(500,MAX(30,100*EXP(-0.3*'VSWR Calculator'!$C$24)*(1+3*ABS(MOD('VSWR Calculator'!$C$23/Calculator!$F$19/2,1)-0.5))))/'VSWR Calculator'!$C$25)-$C55)^2+(1500*ABS(SIN(2*PI()*MOD(Calculator!$B$34/Calculator!$F$19,1)))*IF(MOD(Calculator!$B$34/Calculator!$F$19,1)&lt;0.5,-1,1))^2)/SQRT(((50*POWER(80,POWER(COS(PI()*MOD(Calculator!$B$34/Calculator!$F$19,1)),2))+MIN(500,MAX(30,100*EXP(-0.3*'VSWR Calculator'!$C$24)*(1+3*ABS(MOD('VSWR Calculator'!$C$23/Calculator!$F$19/2,1)-0.5))))/'VSWR Calculator'!$C$25)+$C55)^2+(1500*ABS(SIN(2*PI()*MOD(Calculator!$B$34/Calculator!$F$19,1)))*IF(MOD(Calculator!$B$34/Calculator!$F$19,1)&lt;0.5,-1,1))^2)),2))</f>
        <v>—</v>
      </c>
      <c r="GL55" s="253" t="str">
        <f aca="false">IF(OR(Calculator!$E$20&lt;&gt;"YES",Calculator!$B$34&lt;Calculator!$G$20),"—",ROUND((1+SQRT(((50*POWER(80,POWER(COS(PI()*MOD(Calculator!$B$34/Calculator!$F$20,1)),2))+MIN(500,MAX(30,100*EXP(-0.3*'VSWR Calculator'!$C$24)*(1+3*ABS(MOD('VSWR Calculator'!$C$23/Calculator!$F$20/2,1)-0.5))))/'VSWR Calculator'!$C$25)-$C55)^2+(1500*ABS(SIN(2*PI()*MOD(Calculator!$B$34/Calculator!$F$20,1)))*IF(MOD(Calculator!$B$34/Calculator!$F$20,1)&lt;0.5,-1,1))^2)/SQRT(((50*POWER(80,POWER(COS(PI()*MOD(Calculator!$B$34/Calculator!$F$20,1)),2))+MIN(500,MAX(30,100*EXP(-0.3*'VSWR Calculator'!$C$24)*(1+3*ABS(MOD('VSWR Calculator'!$C$23/Calculator!$F$20/2,1)-0.5))))/'VSWR Calculator'!$C$25)+$C55)^2+(1500*ABS(SIN(2*PI()*MOD(Calculator!$B$34/Calculator!$F$20,1)))*IF(MOD(Calculator!$B$34/Calculator!$F$20,1)&lt;0.5,-1,1))^2))/(1-SQRT(((50*POWER(80,POWER(COS(PI()*MOD(Calculator!$B$34/Calculator!$F$20,1)),2))+MIN(500,MAX(30,100*EXP(-0.3*'VSWR Calculator'!$C$24)*(1+3*ABS(MOD('VSWR Calculator'!$C$23/Calculator!$F$20/2,1)-0.5))))/'VSWR Calculator'!$C$25)-$C55)^2+(1500*ABS(SIN(2*PI()*MOD(Calculator!$B$34/Calculator!$F$20,1)))*IF(MOD(Calculator!$B$34/Calculator!$F$20,1)&lt;0.5,-1,1))^2)/SQRT(((50*POWER(80,POWER(COS(PI()*MOD(Calculator!$B$34/Calculator!$F$20,1)),2))+MIN(500,MAX(30,100*EXP(-0.3*'VSWR Calculator'!$C$24)*(1+3*ABS(MOD('VSWR Calculator'!$C$23/Calculator!$F$20/2,1)-0.5))))/'VSWR Calculator'!$C$25)+$C55)^2+(1500*ABS(SIN(2*PI()*MOD(Calculator!$B$34/Calculator!$F$20,1)))*IF(MOD(Calculator!$B$34/Calculator!$F$20,1)&lt;0.5,-1,1))^2)),2))</f>
        <v>—</v>
      </c>
      <c r="GM55" s="253" t="str">
        <f aca="false">IF(OR(Calculator!$E$21&lt;&gt;"YES",Calculator!$B$34&lt;Calculator!$G$21),"—",ROUND((1+SQRT(((50*POWER(80,POWER(COS(PI()*MOD(Calculator!$B$34/Calculator!$F$21,1)),2))+MIN(500,MAX(30,100*EXP(-0.3*'VSWR Calculator'!$C$24)*(1+3*ABS(MOD('VSWR Calculator'!$C$23/Calculator!$F$21/2,1)-0.5))))/'VSWR Calculator'!$C$25)-$C55)^2+(1500*ABS(SIN(2*PI()*MOD(Calculator!$B$34/Calculator!$F$21,1)))*IF(MOD(Calculator!$B$34/Calculator!$F$21,1)&lt;0.5,-1,1))^2)/SQRT(((50*POWER(80,POWER(COS(PI()*MOD(Calculator!$B$34/Calculator!$F$21,1)),2))+MIN(500,MAX(30,100*EXP(-0.3*'VSWR Calculator'!$C$24)*(1+3*ABS(MOD('VSWR Calculator'!$C$23/Calculator!$F$21/2,1)-0.5))))/'VSWR Calculator'!$C$25)+$C55)^2+(1500*ABS(SIN(2*PI()*MOD(Calculator!$B$34/Calculator!$F$21,1)))*IF(MOD(Calculator!$B$34/Calculator!$F$21,1)&lt;0.5,-1,1))^2))/(1-SQRT(((50*POWER(80,POWER(COS(PI()*MOD(Calculator!$B$34/Calculator!$F$21,1)),2))+MIN(500,MAX(30,100*EXP(-0.3*'VSWR Calculator'!$C$24)*(1+3*ABS(MOD('VSWR Calculator'!$C$23/Calculator!$F$21/2,1)-0.5))))/'VSWR Calculator'!$C$25)-$C55)^2+(1500*ABS(SIN(2*PI()*MOD(Calculator!$B$34/Calculator!$F$21,1)))*IF(MOD(Calculator!$B$34/Calculator!$F$21,1)&lt;0.5,-1,1))^2)/SQRT(((50*POWER(80,POWER(COS(PI()*MOD(Calculator!$B$34/Calculator!$F$21,1)),2))+MIN(500,MAX(30,100*EXP(-0.3*'VSWR Calculator'!$C$24)*(1+3*ABS(MOD('VSWR Calculator'!$C$23/Calculator!$F$21/2,1)-0.5))))/'VSWR Calculator'!$C$25)+$C55)^2+(1500*ABS(SIN(2*PI()*MOD(Calculator!$B$34/Calculator!$F$21,1)))*IF(MOD(Calculator!$B$34/Calculator!$F$21,1)&lt;0.5,-1,1))^2)),2))</f>
        <v>—</v>
      </c>
      <c r="GN55" s="253" t="str">
        <f aca="false">IF(OR(Calculator!$E$22&lt;&gt;"YES",Calculator!$B$34&lt;Calculator!$G$22),"—",ROUND((1+SQRT(((50*POWER(80,POWER(COS(PI()*MOD(Calculator!$B$34/Calculator!$F$22,1)),2))+MIN(500,MAX(30,100*EXP(-0.3*'VSWR Calculator'!$C$24)*(1+3*ABS(MOD('VSWR Calculator'!$C$23/Calculator!$F$22/2,1)-0.5))))/'VSWR Calculator'!$C$25)-$C55)^2+(1500*ABS(SIN(2*PI()*MOD(Calculator!$B$34/Calculator!$F$22,1)))*IF(MOD(Calculator!$B$34/Calculator!$F$22,1)&lt;0.5,-1,1))^2)/SQRT(((50*POWER(80,POWER(COS(PI()*MOD(Calculator!$B$34/Calculator!$F$22,1)),2))+MIN(500,MAX(30,100*EXP(-0.3*'VSWR Calculator'!$C$24)*(1+3*ABS(MOD('VSWR Calculator'!$C$23/Calculator!$F$22/2,1)-0.5))))/'VSWR Calculator'!$C$25)+$C55)^2+(1500*ABS(SIN(2*PI()*MOD(Calculator!$B$34/Calculator!$F$22,1)))*IF(MOD(Calculator!$B$34/Calculator!$F$22,1)&lt;0.5,-1,1))^2))/(1-SQRT(((50*POWER(80,POWER(COS(PI()*MOD(Calculator!$B$34/Calculator!$F$22,1)),2))+MIN(500,MAX(30,100*EXP(-0.3*'VSWR Calculator'!$C$24)*(1+3*ABS(MOD('VSWR Calculator'!$C$23/Calculator!$F$22/2,1)-0.5))))/'VSWR Calculator'!$C$25)-$C55)^2+(1500*ABS(SIN(2*PI()*MOD(Calculator!$B$34/Calculator!$F$22,1)))*IF(MOD(Calculator!$B$34/Calculator!$F$22,1)&lt;0.5,-1,1))^2)/SQRT(((50*POWER(80,POWER(COS(PI()*MOD(Calculator!$B$34/Calculator!$F$22,1)),2))+MIN(500,MAX(30,100*EXP(-0.3*'VSWR Calculator'!$C$24)*(1+3*ABS(MOD('VSWR Calculator'!$C$23/Calculator!$F$22/2,1)-0.5))))/'VSWR Calculator'!$C$25)+$C55)^2+(1500*ABS(SIN(2*PI()*MOD(Calculator!$B$34/Calculator!$F$22,1)))*IF(MOD(Calculator!$B$34/Calculator!$F$22,1)&lt;0.5,-1,1))^2)),2))</f>
        <v>—</v>
      </c>
      <c r="GO55" s="253" t="n">
        <f aca="false">IFERROR(ROUND((IF(ISNUMBER(GD55),GD55,0)+IF(ISNUMBER(GE55),GE55,0)+IF(ISNUMBER(GF55),GF55,0)+IF(ISNUMBER(GG55),GG55,0)+IF(ISNUMBER(GH55),GH55,0)+IF(ISNUMBER(GI55),GI55,0)+IF(ISNUMBER(GJ55),GJ55,0)+IF(ISNUMBER(GK55),GK55,0)+IF(ISNUMBER(GL55),GL55,0)+IF(ISNUMBER(GM55),GM55,0)+IF(ISNUMBER(GN55),GN55,0))/(IF(ISNUMBER(GD55),1,0)+IF(ISNUMBER(GE55),1,0)+IF(ISNUMBER(GF55),1,0)+IF(ISNUMBER(GG55),1,0)+IF(ISNUMBER(GH55),1,0)+IF(ISNUMBER(GI55),1,0)+IF(ISNUMBER(GJ55),1,0)+IF(ISNUMBER(GK55),1,0)+IF(ISNUMBER(GL55),1,0)+IF(ISNUMBER(GM55),1,0)+IF(ISNUMBER(GN55),1,0)),4),"")</f>
        <v>13.445</v>
      </c>
      <c r="GP55" s="253" t="str">
        <f aca="false">IF(OR(Calculator!$E$12&lt;&gt;"YES",Calculator!$B$35&lt;Calculator!$G$12),"—",ROUND((1+SQRT(((50*POWER(80,POWER(COS(PI()*MOD(Calculator!$B$35/Calculator!$F$12,1)),2))+MIN(500,MAX(30,100*EXP(-0.3*'VSWR Calculator'!$C$24)*(1+3*ABS(MOD('VSWR Calculator'!$C$23/Calculator!$F$12/2,1)-0.5))))/'VSWR Calculator'!$C$25)-$C55)^2+(1500*ABS(SIN(2*PI()*MOD(Calculator!$B$35/Calculator!$F$12,1)))*IF(MOD(Calculator!$B$35/Calculator!$F$12,1)&lt;0.5,-1,1))^2)/SQRT(((50*POWER(80,POWER(COS(PI()*MOD(Calculator!$B$35/Calculator!$F$12,1)),2))+MIN(500,MAX(30,100*EXP(-0.3*'VSWR Calculator'!$C$24)*(1+3*ABS(MOD('VSWR Calculator'!$C$23/Calculator!$F$12/2,1)-0.5))))/'VSWR Calculator'!$C$25)+$C55)^2+(1500*ABS(SIN(2*PI()*MOD(Calculator!$B$35/Calculator!$F$12,1)))*IF(MOD(Calculator!$B$35/Calculator!$F$12,1)&lt;0.5,-1,1))^2))/(1-SQRT(((50*POWER(80,POWER(COS(PI()*MOD(Calculator!$B$35/Calculator!$F$12,1)),2))+MIN(500,MAX(30,100*EXP(-0.3*'VSWR Calculator'!$C$24)*(1+3*ABS(MOD('VSWR Calculator'!$C$23/Calculator!$F$12/2,1)-0.5))))/'VSWR Calculator'!$C$25)-$C55)^2+(1500*ABS(SIN(2*PI()*MOD(Calculator!$B$35/Calculator!$F$12,1)))*IF(MOD(Calculator!$B$35/Calculator!$F$12,1)&lt;0.5,-1,1))^2)/SQRT(((50*POWER(80,POWER(COS(PI()*MOD(Calculator!$B$35/Calculator!$F$12,1)),2))+MIN(500,MAX(30,100*EXP(-0.3*'VSWR Calculator'!$C$24)*(1+3*ABS(MOD('VSWR Calculator'!$C$23/Calculator!$F$12/2,1)-0.5))))/'VSWR Calculator'!$C$25)+$C55)^2+(1500*ABS(SIN(2*PI()*MOD(Calculator!$B$35/Calculator!$F$12,1)))*IF(MOD(Calculator!$B$35/Calculator!$F$12,1)&lt;0.5,-1,1))^2)),2))</f>
        <v>—</v>
      </c>
      <c r="GQ55" s="253" t="str">
        <f aca="false">IF(OR(Calculator!$E$13&lt;&gt;"YES",Calculator!$B$35&lt;Calculator!$G$13),"—",ROUND((1+SQRT(((50*POWER(80,POWER(COS(PI()*MOD(Calculator!$B$35/Calculator!$F$13,1)),2))+MIN(500,MAX(30,100*EXP(-0.3*'VSWR Calculator'!$C$24)*(1+3*ABS(MOD('VSWR Calculator'!$C$23/Calculator!$F$13/2,1)-0.5))))/'VSWR Calculator'!$C$25)-$C55)^2+(1500*ABS(SIN(2*PI()*MOD(Calculator!$B$35/Calculator!$F$13,1)))*IF(MOD(Calculator!$B$35/Calculator!$F$13,1)&lt;0.5,-1,1))^2)/SQRT(((50*POWER(80,POWER(COS(PI()*MOD(Calculator!$B$35/Calculator!$F$13,1)),2))+MIN(500,MAX(30,100*EXP(-0.3*'VSWR Calculator'!$C$24)*(1+3*ABS(MOD('VSWR Calculator'!$C$23/Calculator!$F$13/2,1)-0.5))))/'VSWR Calculator'!$C$25)+$C55)^2+(1500*ABS(SIN(2*PI()*MOD(Calculator!$B$35/Calculator!$F$13,1)))*IF(MOD(Calculator!$B$35/Calculator!$F$13,1)&lt;0.5,-1,1))^2))/(1-SQRT(((50*POWER(80,POWER(COS(PI()*MOD(Calculator!$B$35/Calculator!$F$13,1)),2))+MIN(500,MAX(30,100*EXP(-0.3*'VSWR Calculator'!$C$24)*(1+3*ABS(MOD('VSWR Calculator'!$C$23/Calculator!$F$13/2,1)-0.5))))/'VSWR Calculator'!$C$25)-$C55)^2+(1500*ABS(SIN(2*PI()*MOD(Calculator!$B$35/Calculator!$F$13,1)))*IF(MOD(Calculator!$B$35/Calculator!$F$13,1)&lt;0.5,-1,1))^2)/SQRT(((50*POWER(80,POWER(COS(PI()*MOD(Calculator!$B$35/Calculator!$F$13,1)),2))+MIN(500,MAX(30,100*EXP(-0.3*'VSWR Calculator'!$C$24)*(1+3*ABS(MOD('VSWR Calculator'!$C$23/Calculator!$F$13/2,1)-0.5))))/'VSWR Calculator'!$C$25)+$C55)^2+(1500*ABS(SIN(2*PI()*MOD(Calculator!$B$35/Calculator!$F$13,1)))*IF(MOD(Calculator!$B$35/Calculator!$F$13,1)&lt;0.5,-1,1))^2)),2))</f>
        <v>—</v>
      </c>
      <c r="GR55" s="253" t="str">
        <f aca="false">IF(OR(Calculator!$E$14&lt;&gt;"YES",Calculator!$B$35&lt;Calculator!$G$14),"—",ROUND((1+SQRT(((50*POWER(80,POWER(COS(PI()*MOD(Calculator!$B$35/Calculator!$F$14,1)),2))+MIN(500,MAX(30,100*EXP(-0.3*'VSWR Calculator'!$C$24)*(1+3*ABS(MOD('VSWR Calculator'!$C$23/Calculator!$F$14/2,1)-0.5))))/'VSWR Calculator'!$C$25)-$C55)^2+(1500*ABS(SIN(2*PI()*MOD(Calculator!$B$35/Calculator!$F$14,1)))*IF(MOD(Calculator!$B$35/Calculator!$F$14,1)&lt;0.5,-1,1))^2)/SQRT(((50*POWER(80,POWER(COS(PI()*MOD(Calculator!$B$35/Calculator!$F$14,1)),2))+MIN(500,MAX(30,100*EXP(-0.3*'VSWR Calculator'!$C$24)*(1+3*ABS(MOD('VSWR Calculator'!$C$23/Calculator!$F$14/2,1)-0.5))))/'VSWR Calculator'!$C$25)+$C55)^2+(1500*ABS(SIN(2*PI()*MOD(Calculator!$B$35/Calculator!$F$14,1)))*IF(MOD(Calculator!$B$35/Calculator!$F$14,1)&lt;0.5,-1,1))^2))/(1-SQRT(((50*POWER(80,POWER(COS(PI()*MOD(Calculator!$B$35/Calculator!$F$14,1)),2))+MIN(500,MAX(30,100*EXP(-0.3*'VSWR Calculator'!$C$24)*(1+3*ABS(MOD('VSWR Calculator'!$C$23/Calculator!$F$14/2,1)-0.5))))/'VSWR Calculator'!$C$25)-$C55)^2+(1500*ABS(SIN(2*PI()*MOD(Calculator!$B$35/Calculator!$F$14,1)))*IF(MOD(Calculator!$B$35/Calculator!$F$14,1)&lt;0.5,-1,1))^2)/SQRT(((50*POWER(80,POWER(COS(PI()*MOD(Calculator!$B$35/Calculator!$F$14,1)),2))+MIN(500,MAX(30,100*EXP(-0.3*'VSWR Calculator'!$C$24)*(1+3*ABS(MOD('VSWR Calculator'!$C$23/Calculator!$F$14/2,1)-0.5))))/'VSWR Calculator'!$C$25)+$C55)^2+(1500*ABS(SIN(2*PI()*MOD(Calculator!$B$35/Calculator!$F$14,1)))*IF(MOD(Calculator!$B$35/Calculator!$F$14,1)&lt;0.5,-1,1))^2)),2))</f>
        <v>—</v>
      </c>
      <c r="GS55" s="253" t="n">
        <f aca="false">IF(OR(Calculator!$E$15&lt;&gt;"YES",Calculator!$B$35&lt;Calculator!$G$15),"—",ROUND((1+SQRT(((50*POWER(80,POWER(COS(PI()*MOD(Calculator!$B$35/Calculator!$F$15,1)),2))+MIN(500,MAX(30,100*EXP(-0.3*'VSWR Calculator'!$C$24)*(1+3*ABS(MOD('VSWR Calculator'!$C$23/Calculator!$F$15/2,1)-0.5))))/'VSWR Calculator'!$C$25)-$C55)^2+(1500*ABS(SIN(2*PI()*MOD(Calculator!$B$35/Calculator!$F$15,1)))*IF(MOD(Calculator!$B$35/Calculator!$F$15,1)&lt;0.5,-1,1))^2)/SQRT(((50*POWER(80,POWER(COS(PI()*MOD(Calculator!$B$35/Calculator!$F$15,1)),2))+MIN(500,MAX(30,100*EXP(-0.3*'VSWR Calculator'!$C$24)*(1+3*ABS(MOD('VSWR Calculator'!$C$23/Calculator!$F$15/2,1)-0.5))))/'VSWR Calculator'!$C$25)+$C55)^2+(1500*ABS(SIN(2*PI()*MOD(Calculator!$B$35/Calculator!$F$15,1)))*IF(MOD(Calculator!$B$35/Calculator!$F$15,1)&lt;0.5,-1,1))^2))/(1-SQRT(((50*POWER(80,POWER(COS(PI()*MOD(Calculator!$B$35/Calculator!$F$15,1)),2))+MIN(500,MAX(30,100*EXP(-0.3*'VSWR Calculator'!$C$24)*(1+3*ABS(MOD('VSWR Calculator'!$C$23/Calculator!$F$15/2,1)-0.5))))/'VSWR Calculator'!$C$25)-$C55)^2+(1500*ABS(SIN(2*PI()*MOD(Calculator!$B$35/Calculator!$F$15,1)))*IF(MOD(Calculator!$B$35/Calculator!$F$15,1)&lt;0.5,-1,1))^2)/SQRT(((50*POWER(80,POWER(COS(PI()*MOD(Calculator!$B$35/Calculator!$F$15,1)),2))+MIN(500,MAX(30,100*EXP(-0.3*'VSWR Calculator'!$C$24)*(1+3*ABS(MOD('VSWR Calculator'!$C$23/Calculator!$F$15/2,1)-0.5))))/'VSWR Calculator'!$C$25)+$C55)^2+(1500*ABS(SIN(2*PI()*MOD(Calculator!$B$35/Calculator!$F$15,1)))*IF(MOD(Calculator!$B$35/Calculator!$F$15,1)&lt;0.5,-1,1))^2)),2))</f>
        <v>2.82</v>
      </c>
      <c r="GT55" s="253" t="str">
        <f aca="false">IF(OR(Calculator!$E$16&lt;&gt;"YES",Calculator!$B$35&lt;Calculator!$G$16),"—",ROUND((1+SQRT(((50*POWER(80,POWER(COS(PI()*MOD(Calculator!$B$35/Calculator!$F$16,1)),2))+MIN(500,MAX(30,100*EXP(-0.3*'VSWR Calculator'!$C$24)*(1+3*ABS(MOD('VSWR Calculator'!$C$23/Calculator!$F$16/2,1)-0.5))))/'VSWR Calculator'!$C$25)-$C55)^2+(1500*ABS(SIN(2*PI()*MOD(Calculator!$B$35/Calculator!$F$16,1)))*IF(MOD(Calculator!$B$35/Calculator!$F$16,1)&lt;0.5,-1,1))^2)/SQRT(((50*POWER(80,POWER(COS(PI()*MOD(Calculator!$B$35/Calculator!$F$16,1)),2))+MIN(500,MAX(30,100*EXP(-0.3*'VSWR Calculator'!$C$24)*(1+3*ABS(MOD('VSWR Calculator'!$C$23/Calculator!$F$16/2,1)-0.5))))/'VSWR Calculator'!$C$25)+$C55)^2+(1500*ABS(SIN(2*PI()*MOD(Calculator!$B$35/Calculator!$F$16,1)))*IF(MOD(Calculator!$B$35/Calculator!$F$16,1)&lt;0.5,-1,1))^2))/(1-SQRT(((50*POWER(80,POWER(COS(PI()*MOD(Calculator!$B$35/Calculator!$F$16,1)),2))+MIN(500,MAX(30,100*EXP(-0.3*'VSWR Calculator'!$C$24)*(1+3*ABS(MOD('VSWR Calculator'!$C$23/Calculator!$F$16/2,1)-0.5))))/'VSWR Calculator'!$C$25)-$C55)^2+(1500*ABS(SIN(2*PI()*MOD(Calculator!$B$35/Calculator!$F$16,1)))*IF(MOD(Calculator!$B$35/Calculator!$F$16,1)&lt;0.5,-1,1))^2)/SQRT(((50*POWER(80,POWER(COS(PI()*MOD(Calculator!$B$35/Calculator!$F$16,1)),2))+MIN(500,MAX(30,100*EXP(-0.3*'VSWR Calculator'!$C$24)*(1+3*ABS(MOD('VSWR Calculator'!$C$23/Calculator!$F$16/2,1)-0.5))))/'VSWR Calculator'!$C$25)+$C55)^2+(1500*ABS(SIN(2*PI()*MOD(Calculator!$B$35/Calculator!$F$16,1)))*IF(MOD(Calculator!$B$35/Calculator!$F$16,1)&lt;0.5,-1,1))^2)),2))</f>
        <v>—</v>
      </c>
      <c r="GU55" s="253" t="n">
        <f aca="false">IF(OR(Calculator!$E$17&lt;&gt;"YES",Calculator!$B$35&lt;Calculator!$G$17),"—",ROUND((1+SQRT(((50*POWER(80,POWER(COS(PI()*MOD(Calculator!$B$35/Calculator!$F$17,1)),2))+MIN(500,MAX(30,100*EXP(-0.3*'VSWR Calculator'!$C$24)*(1+3*ABS(MOD('VSWR Calculator'!$C$23/Calculator!$F$17/2,1)-0.5))))/'VSWR Calculator'!$C$25)-$C55)^2+(1500*ABS(SIN(2*PI()*MOD(Calculator!$B$35/Calculator!$F$17,1)))*IF(MOD(Calculator!$B$35/Calculator!$F$17,1)&lt;0.5,-1,1))^2)/SQRT(((50*POWER(80,POWER(COS(PI()*MOD(Calculator!$B$35/Calculator!$F$17,1)),2))+MIN(500,MAX(30,100*EXP(-0.3*'VSWR Calculator'!$C$24)*(1+3*ABS(MOD('VSWR Calculator'!$C$23/Calculator!$F$17/2,1)-0.5))))/'VSWR Calculator'!$C$25)+$C55)^2+(1500*ABS(SIN(2*PI()*MOD(Calculator!$B$35/Calculator!$F$17,1)))*IF(MOD(Calculator!$B$35/Calculator!$F$17,1)&lt;0.5,-1,1))^2))/(1-SQRT(((50*POWER(80,POWER(COS(PI()*MOD(Calculator!$B$35/Calculator!$F$17,1)),2))+MIN(500,MAX(30,100*EXP(-0.3*'VSWR Calculator'!$C$24)*(1+3*ABS(MOD('VSWR Calculator'!$C$23/Calculator!$F$17/2,1)-0.5))))/'VSWR Calculator'!$C$25)-$C55)^2+(1500*ABS(SIN(2*PI()*MOD(Calculator!$B$35/Calculator!$F$17,1)))*IF(MOD(Calculator!$B$35/Calculator!$F$17,1)&lt;0.5,-1,1))^2)/SQRT(((50*POWER(80,POWER(COS(PI()*MOD(Calculator!$B$35/Calculator!$F$17,1)),2))+MIN(500,MAX(30,100*EXP(-0.3*'VSWR Calculator'!$C$24)*(1+3*ABS(MOD('VSWR Calculator'!$C$23/Calculator!$F$17/2,1)-0.5))))/'VSWR Calculator'!$C$25)+$C55)^2+(1500*ABS(SIN(2*PI()*MOD(Calculator!$B$35/Calculator!$F$17,1)))*IF(MOD(Calculator!$B$35/Calculator!$F$17,1)&lt;0.5,-1,1))^2)),2))</f>
        <v>15.33</v>
      </c>
      <c r="GV55" s="253" t="str">
        <f aca="false">IF(OR(Calculator!$E$18&lt;&gt;"YES",Calculator!$B$35&lt;Calculator!$G$18),"—",ROUND((1+SQRT(((50*POWER(80,POWER(COS(PI()*MOD(Calculator!$B$35/Calculator!$F$18,1)),2))+MIN(500,MAX(30,100*EXP(-0.3*'VSWR Calculator'!$C$24)*(1+3*ABS(MOD('VSWR Calculator'!$C$23/Calculator!$F$18/2,1)-0.5))))/'VSWR Calculator'!$C$25)-$C55)^2+(1500*ABS(SIN(2*PI()*MOD(Calculator!$B$35/Calculator!$F$18,1)))*IF(MOD(Calculator!$B$35/Calculator!$F$18,1)&lt;0.5,-1,1))^2)/SQRT(((50*POWER(80,POWER(COS(PI()*MOD(Calculator!$B$35/Calculator!$F$18,1)),2))+MIN(500,MAX(30,100*EXP(-0.3*'VSWR Calculator'!$C$24)*(1+3*ABS(MOD('VSWR Calculator'!$C$23/Calculator!$F$18/2,1)-0.5))))/'VSWR Calculator'!$C$25)+$C55)^2+(1500*ABS(SIN(2*PI()*MOD(Calculator!$B$35/Calculator!$F$18,1)))*IF(MOD(Calculator!$B$35/Calculator!$F$18,1)&lt;0.5,-1,1))^2))/(1-SQRT(((50*POWER(80,POWER(COS(PI()*MOD(Calculator!$B$35/Calculator!$F$18,1)),2))+MIN(500,MAX(30,100*EXP(-0.3*'VSWR Calculator'!$C$24)*(1+3*ABS(MOD('VSWR Calculator'!$C$23/Calculator!$F$18/2,1)-0.5))))/'VSWR Calculator'!$C$25)-$C55)^2+(1500*ABS(SIN(2*PI()*MOD(Calculator!$B$35/Calculator!$F$18,1)))*IF(MOD(Calculator!$B$35/Calculator!$F$18,1)&lt;0.5,-1,1))^2)/SQRT(((50*POWER(80,POWER(COS(PI()*MOD(Calculator!$B$35/Calculator!$F$18,1)),2))+MIN(500,MAX(30,100*EXP(-0.3*'VSWR Calculator'!$C$24)*(1+3*ABS(MOD('VSWR Calculator'!$C$23/Calculator!$F$18/2,1)-0.5))))/'VSWR Calculator'!$C$25)+$C55)^2+(1500*ABS(SIN(2*PI()*MOD(Calculator!$B$35/Calculator!$F$18,1)))*IF(MOD(Calculator!$B$35/Calculator!$F$18,1)&lt;0.5,-1,1))^2)),2))</f>
        <v>—</v>
      </c>
      <c r="GW55" s="253" t="str">
        <f aca="false">IF(OR(Calculator!$E$19&lt;&gt;"YES",Calculator!$B$35&lt;Calculator!$G$19),"—",ROUND((1+SQRT(((50*POWER(80,POWER(COS(PI()*MOD(Calculator!$B$35/Calculator!$F$19,1)),2))+MIN(500,MAX(30,100*EXP(-0.3*'VSWR Calculator'!$C$24)*(1+3*ABS(MOD('VSWR Calculator'!$C$23/Calculator!$F$19/2,1)-0.5))))/'VSWR Calculator'!$C$25)-$C55)^2+(1500*ABS(SIN(2*PI()*MOD(Calculator!$B$35/Calculator!$F$19,1)))*IF(MOD(Calculator!$B$35/Calculator!$F$19,1)&lt;0.5,-1,1))^2)/SQRT(((50*POWER(80,POWER(COS(PI()*MOD(Calculator!$B$35/Calculator!$F$19,1)),2))+MIN(500,MAX(30,100*EXP(-0.3*'VSWR Calculator'!$C$24)*(1+3*ABS(MOD('VSWR Calculator'!$C$23/Calculator!$F$19/2,1)-0.5))))/'VSWR Calculator'!$C$25)+$C55)^2+(1500*ABS(SIN(2*PI()*MOD(Calculator!$B$35/Calculator!$F$19,1)))*IF(MOD(Calculator!$B$35/Calculator!$F$19,1)&lt;0.5,-1,1))^2))/(1-SQRT(((50*POWER(80,POWER(COS(PI()*MOD(Calculator!$B$35/Calculator!$F$19,1)),2))+MIN(500,MAX(30,100*EXP(-0.3*'VSWR Calculator'!$C$24)*(1+3*ABS(MOD('VSWR Calculator'!$C$23/Calculator!$F$19/2,1)-0.5))))/'VSWR Calculator'!$C$25)-$C55)^2+(1500*ABS(SIN(2*PI()*MOD(Calculator!$B$35/Calculator!$F$19,1)))*IF(MOD(Calculator!$B$35/Calculator!$F$19,1)&lt;0.5,-1,1))^2)/SQRT(((50*POWER(80,POWER(COS(PI()*MOD(Calculator!$B$35/Calculator!$F$19,1)),2))+MIN(500,MAX(30,100*EXP(-0.3*'VSWR Calculator'!$C$24)*(1+3*ABS(MOD('VSWR Calculator'!$C$23/Calculator!$F$19/2,1)-0.5))))/'VSWR Calculator'!$C$25)+$C55)^2+(1500*ABS(SIN(2*PI()*MOD(Calculator!$B$35/Calculator!$F$19,1)))*IF(MOD(Calculator!$B$35/Calculator!$F$19,1)&lt;0.5,-1,1))^2)),2))</f>
        <v>—</v>
      </c>
      <c r="GX55" s="253" t="str">
        <f aca="false">IF(OR(Calculator!$E$20&lt;&gt;"YES",Calculator!$B$35&lt;Calculator!$G$20),"—",ROUND((1+SQRT(((50*POWER(80,POWER(COS(PI()*MOD(Calculator!$B$35/Calculator!$F$20,1)),2))+MIN(500,MAX(30,100*EXP(-0.3*'VSWR Calculator'!$C$24)*(1+3*ABS(MOD('VSWR Calculator'!$C$23/Calculator!$F$20/2,1)-0.5))))/'VSWR Calculator'!$C$25)-$C55)^2+(1500*ABS(SIN(2*PI()*MOD(Calculator!$B$35/Calculator!$F$20,1)))*IF(MOD(Calculator!$B$35/Calculator!$F$20,1)&lt;0.5,-1,1))^2)/SQRT(((50*POWER(80,POWER(COS(PI()*MOD(Calculator!$B$35/Calculator!$F$20,1)),2))+MIN(500,MAX(30,100*EXP(-0.3*'VSWR Calculator'!$C$24)*(1+3*ABS(MOD('VSWR Calculator'!$C$23/Calculator!$F$20/2,1)-0.5))))/'VSWR Calculator'!$C$25)+$C55)^2+(1500*ABS(SIN(2*PI()*MOD(Calculator!$B$35/Calculator!$F$20,1)))*IF(MOD(Calculator!$B$35/Calculator!$F$20,1)&lt;0.5,-1,1))^2))/(1-SQRT(((50*POWER(80,POWER(COS(PI()*MOD(Calculator!$B$35/Calculator!$F$20,1)),2))+MIN(500,MAX(30,100*EXP(-0.3*'VSWR Calculator'!$C$24)*(1+3*ABS(MOD('VSWR Calculator'!$C$23/Calculator!$F$20/2,1)-0.5))))/'VSWR Calculator'!$C$25)-$C55)^2+(1500*ABS(SIN(2*PI()*MOD(Calculator!$B$35/Calculator!$F$20,1)))*IF(MOD(Calculator!$B$35/Calculator!$F$20,1)&lt;0.5,-1,1))^2)/SQRT(((50*POWER(80,POWER(COS(PI()*MOD(Calculator!$B$35/Calculator!$F$20,1)),2))+MIN(500,MAX(30,100*EXP(-0.3*'VSWR Calculator'!$C$24)*(1+3*ABS(MOD('VSWR Calculator'!$C$23/Calculator!$F$20/2,1)-0.5))))/'VSWR Calculator'!$C$25)+$C55)^2+(1500*ABS(SIN(2*PI()*MOD(Calculator!$B$35/Calculator!$F$20,1)))*IF(MOD(Calculator!$B$35/Calculator!$F$20,1)&lt;0.5,-1,1))^2)),2))</f>
        <v>—</v>
      </c>
      <c r="GY55" s="253" t="str">
        <f aca="false">IF(OR(Calculator!$E$21&lt;&gt;"YES",Calculator!$B$35&lt;Calculator!$G$21),"—",ROUND((1+SQRT(((50*POWER(80,POWER(COS(PI()*MOD(Calculator!$B$35/Calculator!$F$21,1)),2))+MIN(500,MAX(30,100*EXP(-0.3*'VSWR Calculator'!$C$24)*(1+3*ABS(MOD('VSWR Calculator'!$C$23/Calculator!$F$21/2,1)-0.5))))/'VSWR Calculator'!$C$25)-$C55)^2+(1500*ABS(SIN(2*PI()*MOD(Calculator!$B$35/Calculator!$F$21,1)))*IF(MOD(Calculator!$B$35/Calculator!$F$21,1)&lt;0.5,-1,1))^2)/SQRT(((50*POWER(80,POWER(COS(PI()*MOD(Calculator!$B$35/Calculator!$F$21,1)),2))+MIN(500,MAX(30,100*EXP(-0.3*'VSWR Calculator'!$C$24)*(1+3*ABS(MOD('VSWR Calculator'!$C$23/Calculator!$F$21/2,1)-0.5))))/'VSWR Calculator'!$C$25)+$C55)^2+(1500*ABS(SIN(2*PI()*MOD(Calculator!$B$35/Calculator!$F$21,1)))*IF(MOD(Calculator!$B$35/Calculator!$F$21,1)&lt;0.5,-1,1))^2))/(1-SQRT(((50*POWER(80,POWER(COS(PI()*MOD(Calculator!$B$35/Calculator!$F$21,1)),2))+MIN(500,MAX(30,100*EXP(-0.3*'VSWR Calculator'!$C$24)*(1+3*ABS(MOD('VSWR Calculator'!$C$23/Calculator!$F$21/2,1)-0.5))))/'VSWR Calculator'!$C$25)-$C55)^2+(1500*ABS(SIN(2*PI()*MOD(Calculator!$B$35/Calculator!$F$21,1)))*IF(MOD(Calculator!$B$35/Calculator!$F$21,1)&lt;0.5,-1,1))^2)/SQRT(((50*POWER(80,POWER(COS(PI()*MOD(Calculator!$B$35/Calculator!$F$21,1)),2))+MIN(500,MAX(30,100*EXP(-0.3*'VSWR Calculator'!$C$24)*(1+3*ABS(MOD('VSWR Calculator'!$C$23/Calculator!$F$21/2,1)-0.5))))/'VSWR Calculator'!$C$25)+$C55)^2+(1500*ABS(SIN(2*PI()*MOD(Calculator!$B$35/Calculator!$F$21,1)))*IF(MOD(Calculator!$B$35/Calculator!$F$21,1)&lt;0.5,-1,1))^2)),2))</f>
        <v>—</v>
      </c>
      <c r="GZ55" s="253" t="str">
        <f aca="false">IF(OR(Calculator!$E$22&lt;&gt;"YES",Calculator!$B$35&lt;Calculator!$G$22),"—",ROUND((1+SQRT(((50*POWER(80,POWER(COS(PI()*MOD(Calculator!$B$35/Calculator!$F$22,1)),2))+MIN(500,MAX(30,100*EXP(-0.3*'VSWR Calculator'!$C$24)*(1+3*ABS(MOD('VSWR Calculator'!$C$23/Calculator!$F$22/2,1)-0.5))))/'VSWR Calculator'!$C$25)-$C55)^2+(1500*ABS(SIN(2*PI()*MOD(Calculator!$B$35/Calculator!$F$22,1)))*IF(MOD(Calculator!$B$35/Calculator!$F$22,1)&lt;0.5,-1,1))^2)/SQRT(((50*POWER(80,POWER(COS(PI()*MOD(Calculator!$B$35/Calculator!$F$22,1)),2))+MIN(500,MAX(30,100*EXP(-0.3*'VSWR Calculator'!$C$24)*(1+3*ABS(MOD('VSWR Calculator'!$C$23/Calculator!$F$22/2,1)-0.5))))/'VSWR Calculator'!$C$25)+$C55)^2+(1500*ABS(SIN(2*PI()*MOD(Calculator!$B$35/Calculator!$F$22,1)))*IF(MOD(Calculator!$B$35/Calculator!$F$22,1)&lt;0.5,-1,1))^2))/(1-SQRT(((50*POWER(80,POWER(COS(PI()*MOD(Calculator!$B$35/Calculator!$F$22,1)),2))+MIN(500,MAX(30,100*EXP(-0.3*'VSWR Calculator'!$C$24)*(1+3*ABS(MOD('VSWR Calculator'!$C$23/Calculator!$F$22/2,1)-0.5))))/'VSWR Calculator'!$C$25)-$C55)^2+(1500*ABS(SIN(2*PI()*MOD(Calculator!$B$35/Calculator!$F$22,1)))*IF(MOD(Calculator!$B$35/Calculator!$F$22,1)&lt;0.5,-1,1))^2)/SQRT(((50*POWER(80,POWER(COS(PI()*MOD(Calculator!$B$35/Calculator!$F$22,1)),2))+MIN(500,MAX(30,100*EXP(-0.3*'VSWR Calculator'!$C$24)*(1+3*ABS(MOD('VSWR Calculator'!$C$23/Calculator!$F$22/2,1)-0.5))))/'VSWR Calculator'!$C$25)+$C55)^2+(1500*ABS(SIN(2*PI()*MOD(Calculator!$B$35/Calculator!$F$22,1)))*IF(MOD(Calculator!$B$35/Calculator!$F$22,1)&lt;0.5,-1,1))^2)),2))</f>
        <v>—</v>
      </c>
      <c r="HA55" s="253" t="n">
        <f aca="false">IFERROR(ROUND((IF(ISNUMBER(GP55),GP55,0)+IF(ISNUMBER(GQ55),GQ55,0)+IF(ISNUMBER(GR55),GR55,0)+IF(ISNUMBER(GS55),GS55,0)+IF(ISNUMBER(GT55),GT55,0)+IF(ISNUMBER(GU55),GU55,0)+IF(ISNUMBER(GV55),GV55,0)+IF(ISNUMBER(GW55),GW55,0)+IF(ISNUMBER(GX55),GX55,0)+IF(ISNUMBER(GY55),GY55,0)+IF(ISNUMBER(GZ55),GZ55,0))/(IF(ISNUMBER(GP55),1,0)+IF(ISNUMBER(GQ55),1,0)+IF(ISNUMBER(GR55),1,0)+IF(ISNUMBER(GS55),1,0)+IF(ISNUMBER(GT55),1,0)+IF(ISNUMBER(GU55),1,0)+IF(ISNUMBER(GV55),1,0)+IF(ISNUMBER(GW55),1,0)+IF(ISNUMBER(GX55),1,0)+IF(ISNUMBER(GY55),1,0)+IF(ISNUMBER(GZ55),1,0)),4),"")</f>
        <v>9.075</v>
      </c>
      <c r="HB55" s="253" t="str">
        <f aca="false">IF(OR(Calculator!$E$12&lt;&gt;"YES",Calculator!$B$36&lt;Calculator!$G$12),"—",ROUND((1+SQRT(((50*POWER(80,POWER(COS(PI()*MOD(Calculator!$B$36/Calculator!$F$12,1)),2))+MIN(500,MAX(30,100*EXP(-0.3*'VSWR Calculator'!$C$24)*(1+3*ABS(MOD('VSWR Calculator'!$C$23/Calculator!$F$12/2,1)-0.5))))/'VSWR Calculator'!$C$25)-$C55)^2+(1500*ABS(SIN(2*PI()*MOD(Calculator!$B$36/Calculator!$F$12,1)))*IF(MOD(Calculator!$B$36/Calculator!$F$12,1)&lt;0.5,-1,1))^2)/SQRT(((50*POWER(80,POWER(COS(PI()*MOD(Calculator!$B$36/Calculator!$F$12,1)),2))+MIN(500,MAX(30,100*EXP(-0.3*'VSWR Calculator'!$C$24)*(1+3*ABS(MOD('VSWR Calculator'!$C$23/Calculator!$F$12/2,1)-0.5))))/'VSWR Calculator'!$C$25)+$C55)^2+(1500*ABS(SIN(2*PI()*MOD(Calculator!$B$36/Calculator!$F$12,1)))*IF(MOD(Calculator!$B$36/Calculator!$F$12,1)&lt;0.5,-1,1))^2))/(1-SQRT(((50*POWER(80,POWER(COS(PI()*MOD(Calculator!$B$36/Calculator!$F$12,1)),2))+MIN(500,MAX(30,100*EXP(-0.3*'VSWR Calculator'!$C$24)*(1+3*ABS(MOD('VSWR Calculator'!$C$23/Calculator!$F$12/2,1)-0.5))))/'VSWR Calculator'!$C$25)-$C55)^2+(1500*ABS(SIN(2*PI()*MOD(Calculator!$B$36/Calculator!$F$12,1)))*IF(MOD(Calculator!$B$36/Calculator!$F$12,1)&lt;0.5,-1,1))^2)/SQRT(((50*POWER(80,POWER(COS(PI()*MOD(Calculator!$B$36/Calculator!$F$12,1)),2))+MIN(500,MAX(30,100*EXP(-0.3*'VSWR Calculator'!$C$24)*(1+3*ABS(MOD('VSWR Calculator'!$C$23/Calculator!$F$12/2,1)-0.5))))/'VSWR Calculator'!$C$25)+$C55)^2+(1500*ABS(SIN(2*PI()*MOD(Calculator!$B$36/Calculator!$F$12,1)))*IF(MOD(Calculator!$B$36/Calculator!$F$12,1)&lt;0.5,-1,1))^2)),2))</f>
        <v>—</v>
      </c>
      <c r="HC55" s="253" t="str">
        <f aca="false">IF(OR(Calculator!$E$13&lt;&gt;"YES",Calculator!$B$36&lt;Calculator!$G$13),"—",ROUND((1+SQRT(((50*POWER(80,POWER(COS(PI()*MOD(Calculator!$B$36/Calculator!$F$13,1)),2))+MIN(500,MAX(30,100*EXP(-0.3*'VSWR Calculator'!$C$24)*(1+3*ABS(MOD('VSWR Calculator'!$C$23/Calculator!$F$13/2,1)-0.5))))/'VSWR Calculator'!$C$25)-$C55)^2+(1500*ABS(SIN(2*PI()*MOD(Calculator!$B$36/Calculator!$F$13,1)))*IF(MOD(Calculator!$B$36/Calculator!$F$13,1)&lt;0.5,-1,1))^2)/SQRT(((50*POWER(80,POWER(COS(PI()*MOD(Calculator!$B$36/Calculator!$F$13,1)),2))+MIN(500,MAX(30,100*EXP(-0.3*'VSWR Calculator'!$C$24)*(1+3*ABS(MOD('VSWR Calculator'!$C$23/Calculator!$F$13/2,1)-0.5))))/'VSWR Calculator'!$C$25)+$C55)^2+(1500*ABS(SIN(2*PI()*MOD(Calculator!$B$36/Calculator!$F$13,1)))*IF(MOD(Calculator!$B$36/Calculator!$F$13,1)&lt;0.5,-1,1))^2))/(1-SQRT(((50*POWER(80,POWER(COS(PI()*MOD(Calculator!$B$36/Calculator!$F$13,1)),2))+MIN(500,MAX(30,100*EXP(-0.3*'VSWR Calculator'!$C$24)*(1+3*ABS(MOD('VSWR Calculator'!$C$23/Calculator!$F$13/2,1)-0.5))))/'VSWR Calculator'!$C$25)-$C55)^2+(1500*ABS(SIN(2*PI()*MOD(Calculator!$B$36/Calculator!$F$13,1)))*IF(MOD(Calculator!$B$36/Calculator!$F$13,1)&lt;0.5,-1,1))^2)/SQRT(((50*POWER(80,POWER(COS(PI()*MOD(Calculator!$B$36/Calculator!$F$13,1)),2))+MIN(500,MAX(30,100*EXP(-0.3*'VSWR Calculator'!$C$24)*(1+3*ABS(MOD('VSWR Calculator'!$C$23/Calculator!$F$13/2,1)-0.5))))/'VSWR Calculator'!$C$25)+$C55)^2+(1500*ABS(SIN(2*PI()*MOD(Calculator!$B$36/Calculator!$F$13,1)))*IF(MOD(Calculator!$B$36/Calculator!$F$13,1)&lt;0.5,-1,1))^2)),2))</f>
        <v>—</v>
      </c>
      <c r="HD55" s="253" t="str">
        <f aca="false">IF(OR(Calculator!$E$14&lt;&gt;"YES",Calculator!$B$36&lt;Calculator!$G$14),"—",ROUND((1+SQRT(((50*POWER(80,POWER(COS(PI()*MOD(Calculator!$B$36/Calculator!$F$14,1)),2))+MIN(500,MAX(30,100*EXP(-0.3*'VSWR Calculator'!$C$24)*(1+3*ABS(MOD('VSWR Calculator'!$C$23/Calculator!$F$14/2,1)-0.5))))/'VSWR Calculator'!$C$25)-$C55)^2+(1500*ABS(SIN(2*PI()*MOD(Calculator!$B$36/Calculator!$F$14,1)))*IF(MOD(Calculator!$B$36/Calculator!$F$14,1)&lt;0.5,-1,1))^2)/SQRT(((50*POWER(80,POWER(COS(PI()*MOD(Calculator!$B$36/Calculator!$F$14,1)),2))+MIN(500,MAX(30,100*EXP(-0.3*'VSWR Calculator'!$C$24)*(1+3*ABS(MOD('VSWR Calculator'!$C$23/Calculator!$F$14/2,1)-0.5))))/'VSWR Calculator'!$C$25)+$C55)^2+(1500*ABS(SIN(2*PI()*MOD(Calculator!$B$36/Calculator!$F$14,1)))*IF(MOD(Calculator!$B$36/Calculator!$F$14,1)&lt;0.5,-1,1))^2))/(1-SQRT(((50*POWER(80,POWER(COS(PI()*MOD(Calculator!$B$36/Calculator!$F$14,1)),2))+MIN(500,MAX(30,100*EXP(-0.3*'VSWR Calculator'!$C$24)*(1+3*ABS(MOD('VSWR Calculator'!$C$23/Calculator!$F$14/2,1)-0.5))))/'VSWR Calculator'!$C$25)-$C55)^2+(1500*ABS(SIN(2*PI()*MOD(Calculator!$B$36/Calculator!$F$14,1)))*IF(MOD(Calculator!$B$36/Calculator!$F$14,1)&lt;0.5,-1,1))^2)/SQRT(((50*POWER(80,POWER(COS(PI()*MOD(Calculator!$B$36/Calculator!$F$14,1)),2))+MIN(500,MAX(30,100*EXP(-0.3*'VSWR Calculator'!$C$24)*(1+3*ABS(MOD('VSWR Calculator'!$C$23/Calculator!$F$14/2,1)-0.5))))/'VSWR Calculator'!$C$25)+$C55)^2+(1500*ABS(SIN(2*PI()*MOD(Calculator!$B$36/Calculator!$F$14,1)))*IF(MOD(Calculator!$B$36/Calculator!$F$14,1)&lt;0.5,-1,1))^2)),2))</f>
        <v>—</v>
      </c>
      <c r="HE55" s="253" t="n">
        <f aca="false">IF(OR(Calculator!$E$15&lt;&gt;"YES",Calculator!$B$36&lt;Calculator!$G$15),"—",ROUND((1+SQRT(((50*POWER(80,POWER(COS(PI()*MOD(Calculator!$B$36/Calculator!$F$15,1)),2))+MIN(500,MAX(30,100*EXP(-0.3*'VSWR Calculator'!$C$24)*(1+3*ABS(MOD('VSWR Calculator'!$C$23/Calculator!$F$15/2,1)-0.5))))/'VSWR Calculator'!$C$25)-$C55)^2+(1500*ABS(SIN(2*PI()*MOD(Calculator!$B$36/Calculator!$F$15,1)))*IF(MOD(Calculator!$B$36/Calculator!$F$15,1)&lt;0.5,-1,1))^2)/SQRT(((50*POWER(80,POWER(COS(PI()*MOD(Calculator!$B$36/Calculator!$F$15,1)),2))+MIN(500,MAX(30,100*EXP(-0.3*'VSWR Calculator'!$C$24)*(1+3*ABS(MOD('VSWR Calculator'!$C$23/Calculator!$F$15/2,1)-0.5))))/'VSWR Calculator'!$C$25)+$C55)^2+(1500*ABS(SIN(2*PI()*MOD(Calculator!$B$36/Calculator!$F$15,1)))*IF(MOD(Calculator!$B$36/Calculator!$F$15,1)&lt;0.5,-1,1))^2))/(1-SQRT(((50*POWER(80,POWER(COS(PI()*MOD(Calculator!$B$36/Calculator!$F$15,1)),2))+MIN(500,MAX(30,100*EXP(-0.3*'VSWR Calculator'!$C$24)*(1+3*ABS(MOD('VSWR Calculator'!$C$23/Calculator!$F$15/2,1)-0.5))))/'VSWR Calculator'!$C$25)-$C55)^2+(1500*ABS(SIN(2*PI()*MOD(Calculator!$B$36/Calculator!$F$15,1)))*IF(MOD(Calculator!$B$36/Calculator!$F$15,1)&lt;0.5,-1,1))^2)/SQRT(((50*POWER(80,POWER(COS(PI()*MOD(Calculator!$B$36/Calculator!$F$15,1)),2))+MIN(500,MAX(30,100*EXP(-0.3*'VSWR Calculator'!$C$24)*(1+3*ABS(MOD('VSWR Calculator'!$C$23/Calculator!$F$15/2,1)-0.5))))/'VSWR Calculator'!$C$25)+$C55)^2+(1500*ABS(SIN(2*PI()*MOD(Calculator!$B$36/Calculator!$F$15,1)))*IF(MOD(Calculator!$B$36/Calculator!$F$15,1)&lt;0.5,-1,1))^2)),2))</f>
        <v>13.39</v>
      </c>
      <c r="HF55" s="253" t="str">
        <f aca="false">IF(OR(Calculator!$E$16&lt;&gt;"YES",Calculator!$B$36&lt;Calculator!$G$16),"—",ROUND((1+SQRT(((50*POWER(80,POWER(COS(PI()*MOD(Calculator!$B$36/Calculator!$F$16,1)),2))+MIN(500,MAX(30,100*EXP(-0.3*'VSWR Calculator'!$C$24)*(1+3*ABS(MOD('VSWR Calculator'!$C$23/Calculator!$F$16/2,1)-0.5))))/'VSWR Calculator'!$C$25)-$C55)^2+(1500*ABS(SIN(2*PI()*MOD(Calculator!$B$36/Calculator!$F$16,1)))*IF(MOD(Calculator!$B$36/Calculator!$F$16,1)&lt;0.5,-1,1))^2)/SQRT(((50*POWER(80,POWER(COS(PI()*MOD(Calculator!$B$36/Calculator!$F$16,1)),2))+MIN(500,MAX(30,100*EXP(-0.3*'VSWR Calculator'!$C$24)*(1+3*ABS(MOD('VSWR Calculator'!$C$23/Calculator!$F$16/2,1)-0.5))))/'VSWR Calculator'!$C$25)+$C55)^2+(1500*ABS(SIN(2*PI()*MOD(Calculator!$B$36/Calculator!$F$16,1)))*IF(MOD(Calculator!$B$36/Calculator!$F$16,1)&lt;0.5,-1,1))^2))/(1-SQRT(((50*POWER(80,POWER(COS(PI()*MOD(Calculator!$B$36/Calculator!$F$16,1)),2))+MIN(500,MAX(30,100*EXP(-0.3*'VSWR Calculator'!$C$24)*(1+3*ABS(MOD('VSWR Calculator'!$C$23/Calculator!$F$16/2,1)-0.5))))/'VSWR Calculator'!$C$25)-$C55)^2+(1500*ABS(SIN(2*PI()*MOD(Calculator!$B$36/Calculator!$F$16,1)))*IF(MOD(Calculator!$B$36/Calculator!$F$16,1)&lt;0.5,-1,1))^2)/SQRT(((50*POWER(80,POWER(COS(PI()*MOD(Calculator!$B$36/Calculator!$F$16,1)),2))+MIN(500,MAX(30,100*EXP(-0.3*'VSWR Calculator'!$C$24)*(1+3*ABS(MOD('VSWR Calculator'!$C$23/Calculator!$F$16/2,1)-0.5))))/'VSWR Calculator'!$C$25)+$C55)^2+(1500*ABS(SIN(2*PI()*MOD(Calculator!$B$36/Calculator!$F$16,1)))*IF(MOD(Calculator!$B$36/Calculator!$F$16,1)&lt;0.5,-1,1))^2)),2))</f>
        <v>—</v>
      </c>
      <c r="HG55" s="253" t="n">
        <f aca="false">IF(OR(Calculator!$E$17&lt;&gt;"YES",Calculator!$B$36&lt;Calculator!$G$17),"—",ROUND((1+SQRT(((50*POWER(80,POWER(COS(PI()*MOD(Calculator!$B$36/Calculator!$F$17,1)),2))+MIN(500,MAX(30,100*EXP(-0.3*'VSWR Calculator'!$C$24)*(1+3*ABS(MOD('VSWR Calculator'!$C$23/Calculator!$F$17/2,1)-0.5))))/'VSWR Calculator'!$C$25)-$C55)^2+(1500*ABS(SIN(2*PI()*MOD(Calculator!$B$36/Calculator!$F$17,1)))*IF(MOD(Calculator!$B$36/Calculator!$F$17,1)&lt;0.5,-1,1))^2)/SQRT(((50*POWER(80,POWER(COS(PI()*MOD(Calculator!$B$36/Calculator!$F$17,1)),2))+MIN(500,MAX(30,100*EXP(-0.3*'VSWR Calculator'!$C$24)*(1+3*ABS(MOD('VSWR Calculator'!$C$23/Calculator!$F$17/2,1)-0.5))))/'VSWR Calculator'!$C$25)+$C55)^2+(1500*ABS(SIN(2*PI()*MOD(Calculator!$B$36/Calculator!$F$17,1)))*IF(MOD(Calculator!$B$36/Calculator!$F$17,1)&lt;0.5,-1,1))^2))/(1-SQRT(((50*POWER(80,POWER(COS(PI()*MOD(Calculator!$B$36/Calculator!$F$17,1)),2))+MIN(500,MAX(30,100*EXP(-0.3*'VSWR Calculator'!$C$24)*(1+3*ABS(MOD('VSWR Calculator'!$C$23/Calculator!$F$17/2,1)-0.5))))/'VSWR Calculator'!$C$25)-$C55)^2+(1500*ABS(SIN(2*PI()*MOD(Calculator!$B$36/Calculator!$F$17,1)))*IF(MOD(Calculator!$B$36/Calculator!$F$17,1)&lt;0.5,-1,1))^2)/SQRT(((50*POWER(80,POWER(COS(PI()*MOD(Calculator!$B$36/Calculator!$F$17,1)),2))+MIN(500,MAX(30,100*EXP(-0.3*'VSWR Calculator'!$C$24)*(1+3*ABS(MOD('VSWR Calculator'!$C$23/Calculator!$F$17/2,1)-0.5))))/'VSWR Calculator'!$C$25)+$C55)^2+(1500*ABS(SIN(2*PI()*MOD(Calculator!$B$36/Calculator!$F$17,1)))*IF(MOD(Calculator!$B$36/Calculator!$F$17,1)&lt;0.5,-1,1))^2)),2))</f>
        <v>15.62</v>
      </c>
      <c r="HH55" s="253" t="str">
        <f aca="false">IF(OR(Calculator!$E$18&lt;&gt;"YES",Calculator!$B$36&lt;Calculator!$G$18),"—",ROUND((1+SQRT(((50*POWER(80,POWER(COS(PI()*MOD(Calculator!$B$36/Calculator!$F$18,1)),2))+MIN(500,MAX(30,100*EXP(-0.3*'VSWR Calculator'!$C$24)*(1+3*ABS(MOD('VSWR Calculator'!$C$23/Calculator!$F$18/2,1)-0.5))))/'VSWR Calculator'!$C$25)-$C55)^2+(1500*ABS(SIN(2*PI()*MOD(Calculator!$B$36/Calculator!$F$18,1)))*IF(MOD(Calculator!$B$36/Calculator!$F$18,1)&lt;0.5,-1,1))^2)/SQRT(((50*POWER(80,POWER(COS(PI()*MOD(Calculator!$B$36/Calculator!$F$18,1)),2))+MIN(500,MAX(30,100*EXP(-0.3*'VSWR Calculator'!$C$24)*(1+3*ABS(MOD('VSWR Calculator'!$C$23/Calculator!$F$18/2,1)-0.5))))/'VSWR Calculator'!$C$25)+$C55)^2+(1500*ABS(SIN(2*PI()*MOD(Calculator!$B$36/Calculator!$F$18,1)))*IF(MOD(Calculator!$B$36/Calculator!$F$18,1)&lt;0.5,-1,1))^2))/(1-SQRT(((50*POWER(80,POWER(COS(PI()*MOD(Calculator!$B$36/Calculator!$F$18,1)),2))+MIN(500,MAX(30,100*EXP(-0.3*'VSWR Calculator'!$C$24)*(1+3*ABS(MOD('VSWR Calculator'!$C$23/Calculator!$F$18/2,1)-0.5))))/'VSWR Calculator'!$C$25)-$C55)^2+(1500*ABS(SIN(2*PI()*MOD(Calculator!$B$36/Calculator!$F$18,1)))*IF(MOD(Calculator!$B$36/Calculator!$F$18,1)&lt;0.5,-1,1))^2)/SQRT(((50*POWER(80,POWER(COS(PI()*MOD(Calculator!$B$36/Calculator!$F$18,1)),2))+MIN(500,MAX(30,100*EXP(-0.3*'VSWR Calculator'!$C$24)*(1+3*ABS(MOD('VSWR Calculator'!$C$23/Calculator!$F$18/2,1)-0.5))))/'VSWR Calculator'!$C$25)+$C55)^2+(1500*ABS(SIN(2*PI()*MOD(Calculator!$B$36/Calculator!$F$18,1)))*IF(MOD(Calculator!$B$36/Calculator!$F$18,1)&lt;0.5,-1,1))^2)),2))</f>
        <v>—</v>
      </c>
      <c r="HI55" s="253" t="str">
        <f aca="false">IF(OR(Calculator!$E$19&lt;&gt;"YES",Calculator!$B$36&lt;Calculator!$G$19),"—",ROUND((1+SQRT(((50*POWER(80,POWER(COS(PI()*MOD(Calculator!$B$36/Calculator!$F$19,1)),2))+MIN(500,MAX(30,100*EXP(-0.3*'VSWR Calculator'!$C$24)*(1+3*ABS(MOD('VSWR Calculator'!$C$23/Calculator!$F$19/2,1)-0.5))))/'VSWR Calculator'!$C$25)-$C55)^2+(1500*ABS(SIN(2*PI()*MOD(Calculator!$B$36/Calculator!$F$19,1)))*IF(MOD(Calculator!$B$36/Calculator!$F$19,1)&lt;0.5,-1,1))^2)/SQRT(((50*POWER(80,POWER(COS(PI()*MOD(Calculator!$B$36/Calculator!$F$19,1)),2))+MIN(500,MAX(30,100*EXP(-0.3*'VSWR Calculator'!$C$24)*(1+3*ABS(MOD('VSWR Calculator'!$C$23/Calculator!$F$19/2,1)-0.5))))/'VSWR Calculator'!$C$25)+$C55)^2+(1500*ABS(SIN(2*PI()*MOD(Calculator!$B$36/Calculator!$F$19,1)))*IF(MOD(Calculator!$B$36/Calculator!$F$19,1)&lt;0.5,-1,1))^2))/(1-SQRT(((50*POWER(80,POWER(COS(PI()*MOD(Calculator!$B$36/Calculator!$F$19,1)),2))+MIN(500,MAX(30,100*EXP(-0.3*'VSWR Calculator'!$C$24)*(1+3*ABS(MOD('VSWR Calculator'!$C$23/Calculator!$F$19/2,1)-0.5))))/'VSWR Calculator'!$C$25)-$C55)^2+(1500*ABS(SIN(2*PI()*MOD(Calculator!$B$36/Calculator!$F$19,1)))*IF(MOD(Calculator!$B$36/Calculator!$F$19,1)&lt;0.5,-1,1))^2)/SQRT(((50*POWER(80,POWER(COS(PI()*MOD(Calculator!$B$36/Calculator!$F$19,1)),2))+MIN(500,MAX(30,100*EXP(-0.3*'VSWR Calculator'!$C$24)*(1+3*ABS(MOD('VSWR Calculator'!$C$23/Calculator!$F$19/2,1)-0.5))))/'VSWR Calculator'!$C$25)+$C55)^2+(1500*ABS(SIN(2*PI()*MOD(Calculator!$B$36/Calculator!$F$19,1)))*IF(MOD(Calculator!$B$36/Calculator!$F$19,1)&lt;0.5,-1,1))^2)),2))</f>
        <v>—</v>
      </c>
      <c r="HJ55" s="253" t="str">
        <f aca="false">IF(OR(Calculator!$E$20&lt;&gt;"YES",Calculator!$B$36&lt;Calculator!$G$20),"—",ROUND((1+SQRT(((50*POWER(80,POWER(COS(PI()*MOD(Calculator!$B$36/Calculator!$F$20,1)),2))+MIN(500,MAX(30,100*EXP(-0.3*'VSWR Calculator'!$C$24)*(1+3*ABS(MOD('VSWR Calculator'!$C$23/Calculator!$F$20/2,1)-0.5))))/'VSWR Calculator'!$C$25)-$C55)^2+(1500*ABS(SIN(2*PI()*MOD(Calculator!$B$36/Calculator!$F$20,1)))*IF(MOD(Calculator!$B$36/Calculator!$F$20,1)&lt;0.5,-1,1))^2)/SQRT(((50*POWER(80,POWER(COS(PI()*MOD(Calculator!$B$36/Calculator!$F$20,1)),2))+MIN(500,MAX(30,100*EXP(-0.3*'VSWR Calculator'!$C$24)*(1+3*ABS(MOD('VSWR Calculator'!$C$23/Calculator!$F$20/2,1)-0.5))))/'VSWR Calculator'!$C$25)+$C55)^2+(1500*ABS(SIN(2*PI()*MOD(Calculator!$B$36/Calculator!$F$20,1)))*IF(MOD(Calculator!$B$36/Calculator!$F$20,1)&lt;0.5,-1,1))^2))/(1-SQRT(((50*POWER(80,POWER(COS(PI()*MOD(Calculator!$B$36/Calculator!$F$20,1)),2))+MIN(500,MAX(30,100*EXP(-0.3*'VSWR Calculator'!$C$24)*(1+3*ABS(MOD('VSWR Calculator'!$C$23/Calculator!$F$20/2,1)-0.5))))/'VSWR Calculator'!$C$25)-$C55)^2+(1500*ABS(SIN(2*PI()*MOD(Calculator!$B$36/Calculator!$F$20,1)))*IF(MOD(Calculator!$B$36/Calculator!$F$20,1)&lt;0.5,-1,1))^2)/SQRT(((50*POWER(80,POWER(COS(PI()*MOD(Calculator!$B$36/Calculator!$F$20,1)),2))+MIN(500,MAX(30,100*EXP(-0.3*'VSWR Calculator'!$C$24)*(1+3*ABS(MOD('VSWR Calculator'!$C$23/Calculator!$F$20/2,1)-0.5))))/'VSWR Calculator'!$C$25)+$C55)^2+(1500*ABS(SIN(2*PI()*MOD(Calculator!$B$36/Calculator!$F$20,1)))*IF(MOD(Calculator!$B$36/Calculator!$F$20,1)&lt;0.5,-1,1))^2)),2))</f>
        <v>—</v>
      </c>
      <c r="HK55" s="253" t="str">
        <f aca="false">IF(OR(Calculator!$E$21&lt;&gt;"YES",Calculator!$B$36&lt;Calculator!$G$21),"—",ROUND((1+SQRT(((50*POWER(80,POWER(COS(PI()*MOD(Calculator!$B$36/Calculator!$F$21,1)),2))+MIN(500,MAX(30,100*EXP(-0.3*'VSWR Calculator'!$C$24)*(1+3*ABS(MOD('VSWR Calculator'!$C$23/Calculator!$F$21/2,1)-0.5))))/'VSWR Calculator'!$C$25)-$C55)^2+(1500*ABS(SIN(2*PI()*MOD(Calculator!$B$36/Calculator!$F$21,1)))*IF(MOD(Calculator!$B$36/Calculator!$F$21,1)&lt;0.5,-1,1))^2)/SQRT(((50*POWER(80,POWER(COS(PI()*MOD(Calculator!$B$36/Calculator!$F$21,1)),2))+MIN(500,MAX(30,100*EXP(-0.3*'VSWR Calculator'!$C$24)*(1+3*ABS(MOD('VSWR Calculator'!$C$23/Calculator!$F$21/2,1)-0.5))))/'VSWR Calculator'!$C$25)+$C55)^2+(1500*ABS(SIN(2*PI()*MOD(Calculator!$B$36/Calculator!$F$21,1)))*IF(MOD(Calculator!$B$36/Calculator!$F$21,1)&lt;0.5,-1,1))^2))/(1-SQRT(((50*POWER(80,POWER(COS(PI()*MOD(Calculator!$B$36/Calculator!$F$21,1)),2))+MIN(500,MAX(30,100*EXP(-0.3*'VSWR Calculator'!$C$24)*(1+3*ABS(MOD('VSWR Calculator'!$C$23/Calculator!$F$21/2,1)-0.5))))/'VSWR Calculator'!$C$25)-$C55)^2+(1500*ABS(SIN(2*PI()*MOD(Calculator!$B$36/Calculator!$F$21,1)))*IF(MOD(Calculator!$B$36/Calculator!$F$21,1)&lt;0.5,-1,1))^2)/SQRT(((50*POWER(80,POWER(COS(PI()*MOD(Calculator!$B$36/Calculator!$F$21,1)),2))+MIN(500,MAX(30,100*EXP(-0.3*'VSWR Calculator'!$C$24)*(1+3*ABS(MOD('VSWR Calculator'!$C$23/Calculator!$F$21/2,1)-0.5))))/'VSWR Calculator'!$C$25)+$C55)^2+(1500*ABS(SIN(2*PI()*MOD(Calculator!$B$36/Calculator!$F$21,1)))*IF(MOD(Calculator!$B$36/Calculator!$F$21,1)&lt;0.5,-1,1))^2)),2))</f>
        <v>—</v>
      </c>
      <c r="HL55" s="253" t="str">
        <f aca="false">IF(OR(Calculator!$E$22&lt;&gt;"YES",Calculator!$B$36&lt;Calculator!$G$22),"—",ROUND((1+SQRT(((50*POWER(80,POWER(COS(PI()*MOD(Calculator!$B$36/Calculator!$F$22,1)),2))+MIN(500,MAX(30,100*EXP(-0.3*'VSWR Calculator'!$C$24)*(1+3*ABS(MOD('VSWR Calculator'!$C$23/Calculator!$F$22/2,1)-0.5))))/'VSWR Calculator'!$C$25)-$C55)^2+(1500*ABS(SIN(2*PI()*MOD(Calculator!$B$36/Calculator!$F$22,1)))*IF(MOD(Calculator!$B$36/Calculator!$F$22,1)&lt;0.5,-1,1))^2)/SQRT(((50*POWER(80,POWER(COS(PI()*MOD(Calculator!$B$36/Calculator!$F$22,1)),2))+MIN(500,MAX(30,100*EXP(-0.3*'VSWR Calculator'!$C$24)*(1+3*ABS(MOD('VSWR Calculator'!$C$23/Calculator!$F$22/2,1)-0.5))))/'VSWR Calculator'!$C$25)+$C55)^2+(1500*ABS(SIN(2*PI()*MOD(Calculator!$B$36/Calculator!$F$22,1)))*IF(MOD(Calculator!$B$36/Calculator!$F$22,1)&lt;0.5,-1,1))^2))/(1-SQRT(((50*POWER(80,POWER(COS(PI()*MOD(Calculator!$B$36/Calculator!$F$22,1)),2))+MIN(500,MAX(30,100*EXP(-0.3*'VSWR Calculator'!$C$24)*(1+3*ABS(MOD('VSWR Calculator'!$C$23/Calculator!$F$22/2,1)-0.5))))/'VSWR Calculator'!$C$25)-$C55)^2+(1500*ABS(SIN(2*PI()*MOD(Calculator!$B$36/Calculator!$F$22,1)))*IF(MOD(Calculator!$B$36/Calculator!$F$22,1)&lt;0.5,-1,1))^2)/SQRT(((50*POWER(80,POWER(COS(PI()*MOD(Calculator!$B$36/Calculator!$F$22,1)),2))+MIN(500,MAX(30,100*EXP(-0.3*'VSWR Calculator'!$C$24)*(1+3*ABS(MOD('VSWR Calculator'!$C$23/Calculator!$F$22/2,1)-0.5))))/'VSWR Calculator'!$C$25)+$C55)^2+(1500*ABS(SIN(2*PI()*MOD(Calculator!$B$36/Calculator!$F$22,1)))*IF(MOD(Calculator!$B$36/Calculator!$F$22,1)&lt;0.5,-1,1))^2)),2))</f>
        <v>—</v>
      </c>
      <c r="HM55" s="253" t="n">
        <f aca="false">IFERROR(ROUND((IF(ISNUMBER(HB55),HB55,0)+IF(ISNUMBER(HC55),HC55,0)+IF(ISNUMBER(HD55),HD55,0)+IF(ISNUMBER(HE55),HE55,0)+IF(ISNUMBER(HF55),HF55,0)+IF(ISNUMBER(HG55),HG55,0)+IF(ISNUMBER(HH55),HH55,0)+IF(ISNUMBER(HI55),HI55,0)+IF(ISNUMBER(HJ55),HJ55,0)+IF(ISNUMBER(HK55),HK55,0)+IF(ISNUMBER(HL55),HL55,0))/(IF(ISNUMBER(HB55),1,0)+IF(ISNUMBER(HC55),1,0)+IF(ISNUMBER(HD55),1,0)+IF(ISNUMBER(HE55),1,0)+IF(ISNUMBER(HF55),1,0)+IF(ISNUMBER(HG55),1,0)+IF(ISNUMBER(HH55),1,0)+IF(ISNUMBER(HI55),1,0)+IF(ISNUMBER(HJ55),1,0)+IF(ISNUMBER(HK55),1,0)+IF(ISNUMBER(HL55),1,0)),4),"")</f>
        <v>14.505</v>
      </c>
      <c r="HN55" s="253" t="str">
        <f aca="false">IF(OR(Calculator!$E$12&lt;&gt;"YES",Calculator!$B$37&lt;Calculator!$G$12),"—",ROUND((1+SQRT(((50*POWER(80,POWER(COS(PI()*MOD(Calculator!$B$37/Calculator!$F$12,1)),2))+MIN(500,MAX(30,100*EXP(-0.3*'VSWR Calculator'!$C$24)*(1+3*ABS(MOD('VSWR Calculator'!$C$23/Calculator!$F$12/2,1)-0.5))))/'VSWR Calculator'!$C$25)-$C55)^2+(1500*ABS(SIN(2*PI()*MOD(Calculator!$B$37/Calculator!$F$12,1)))*IF(MOD(Calculator!$B$37/Calculator!$F$12,1)&lt;0.5,-1,1))^2)/SQRT(((50*POWER(80,POWER(COS(PI()*MOD(Calculator!$B$37/Calculator!$F$12,1)),2))+MIN(500,MAX(30,100*EXP(-0.3*'VSWR Calculator'!$C$24)*(1+3*ABS(MOD('VSWR Calculator'!$C$23/Calculator!$F$12/2,1)-0.5))))/'VSWR Calculator'!$C$25)+$C55)^2+(1500*ABS(SIN(2*PI()*MOD(Calculator!$B$37/Calculator!$F$12,1)))*IF(MOD(Calculator!$B$37/Calculator!$F$12,1)&lt;0.5,-1,1))^2))/(1-SQRT(((50*POWER(80,POWER(COS(PI()*MOD(Calculator!$B$37/Calculator!$F$12,1)),2))+MIN(500,MAX(30,100*EXP(-0.3*'VSWR Calculator'!$C$24)*(1+3*ABS(MOD('VSWR Calculator'!$C$23/Calculator!$F$12/2,1)-0.5))))/'VSWR Calculator'!$C$25)-$C55)^2+(1500*ABS(SIN(2*PI()*MOD(Calculator!$B$37/Calculator!$F$12,1)))*IF(MOD(Calculator!$B$37/Calculator!$F$12,1)&lt;0.5,-1,1))^2)/SQRT(((50*POWER(80,POWER(COS(PI()*MOD(Calculator!$B$37/Calculator!$F$12,1)),2))+MIN(500,MAX(30,100*EXP(-0.3*'VSWR Calculator'!$C$24)*(1+3*ABS(MOD('VSWR Calculator'!$C$23/Calculator!$F$12/2,1)-0.5))))/'VSWR Calculator'!$C$25)+$C55)^2+(1500*ABS(SIN(2*PI()*MOD(Calculator!$B$37/Calculator!$F$12,1)))*IF(MOD(Calculator!$B$37/Calculator!$F$12,1)&lt;0.5,-1,1))^2)),2))</f>
        <v>—</v>
      </c>
      <c r="HO55" s="253" t="str">
        <f aca="false">IF(OR(Calculator!$E$13&lt;&gt;"YES",Calculator!$B$37&lt;Calculator!$G$13),"—",ROUND((1+SQRT(((50*POWER(80,POWER(COS(PI()*MOD(Calculator!$B$37/Calculator!$F$13,1)),2))+MIN(500,MAX(30,100*EXP(-0.3*'VSWR Calculator'!$C$24)*(1+3*ABS(MOD('VSWR Calculator'!$C$23/Calculator!$F$13/2,1)-0.5))))/'VSWR Calculator'!$C$25)-$C55)^2+(1500*ABS(SIN(2*PI()*MOD(Calculator!$B$37/Calculator!$F$13,1)))*IF(MOD(Calculator!$B$37/Calculator!$F$13,1)&lt;0.5,-1,1))^2)/SQRT(((50*POWER(80,POWER(COS(PI()*MOD(Calculator!$B$37/Calculator!$F$13,1)),2))+MIN(500,MAX(30,100*EXP(-0.3*'VSWR Calculator'!$C$24)*(1+3*ABS(MOD('VSWR Calculator'!$C$23/Calculator!$F$13/2,1)-0.5))))/'VSWR Calculator'!$C$25)+$C55)^2+(1500*ABS(SIN(2*PI()*MOD(Calculator!$B$37/Calculator!$F$13,1)))*IF(MOD(Calculator!$B$37/Calculator!$F$13,1)&lt;0.5,-1,1))^2))/(1-SQRT(((50*POWER(80,POWER(COS(PI()*MOD(Calculator!$B$37/Calculator!$F$13,1)),2))+MIN(500,MAX(30,100*EXP(-0.3*'VSWR Calculator'!$C$24)*(1+3*ABS(MOD('VSWR Calculator'!$C$23/Calculator!$F$13/2,1)-0.5))))/'VSWR Calculator'!$C$25)-$C55)^2+(1500*ABS(SIN(2*PI()*MOD(Calculator!$B$37/Calculator!$F$13,1)))*IF(MOD(Calculator!$B$37/Calculator!$F$13,1)&lt;0.5,-1,1))^2)/SQRT(((50*POWER(80,POWER(COS(PI()*MOD(Calculator!$B$37/Calculator!$F$13,1)),2))+MIN(500,MAX(30,100*EXP(-0.3*'VSWR Calculator'!$C$24)*(1+3*ABS(MOD('VSWR Calculator'!$C$23/Calculator!$F$13/2,1)-0.5))))/'VSWR Calculator'!$C$25)+$C55)^2+(1500*ABS(SIN(2*PI()*MOD(Calculator!$B$37/Calculator!$F$13,1)))*IF(MOD(Calculator!$B$37/Calculator!$F$13,1)&lt;0.5,-1,1))^2)),2))</f>
        <v>—</v>
      </c>
      <c r="HP55" s="253" t="str">
        <f aca="false">IF(OR(Calculator!$E$14&lt;&gt;"YES",Calculator!$B$37&lt;Calculator!$G$14),"—",ROUND((1+SQRT(((50*POWER(80,POWER(COS(PI()*MOD(Calculator!$B$37/Calculator!$F$14,1)),2))+MIN(500,MAX(30,100*EXP(-0.3*'VSWR Calculator'!$C$24)*(1+3*ABS(MOD('VSWR Calculator'!$C$23/Calculator!$F$14/2,1)-0.5))))/'VSWR Calculator'!$C$25)-$C55)^2+(1500*ABS(SIN(2*PI()*MOD(Calculator!$B$37/Calculator!$F$14,1)))*IF(MOD(Calculator!$B$37/Calculator!$F$14,1)&lt;0.5,-1,1))^2)/SQRT(((50*POWER(80,POWER(COS(PI()*MOD(Calculator!$B$37/Calculator!$F$14,1)),2))+MIN(500,MAX(30,100*EXP(-0.3*'VSWR Calculator'!$C$24)*(1+3*ABS(MOD('VSWR Calculator'!$C$23/Calculator!$F$14/2,1)-0.5))))/'VSWR Calculator'!$C$25)+$C55)^2+(1500*ABS(SIN(2*PI()*MOD(Calculator!$B$37/Calculator!$F$14,1)))*IF(MOD(Calculator!$B$37/Calculator!$F$14,1)&lt;0.5,-1,1))^2))/(1-SQRT(((50*POWER(80,POWER(COS(PI()*MOD(Calculator!$B$37/Calculator!$F$14,1)),2))+MIN(500,MAX(30,100*EXP(-0.3*'VSWR Calculator'!$C$24)*(1+3*ABS(MOD('VSWR Calculator'!$C$23/Calculator!$F$14/2,1)-0.5))))/'VSWR Calculator'!$C$25)-$C55)^2+(1500*ABS(SIN(2*PI()*MOD(Calculator!$B$37/Calculator!$F$14,1)))*IF(MOD(Calculator!$B$37/Calculator!$F$14,1)&lt;0.5,-1,1))^2)/SQRT(((50*POWER(80,POWER(COS(PI()*MOD(Calculator!$B$37/Calculator!$F$14,1)),2))+MIN(500,MAX(30,100*EXP(-0.3*'VSWR Calculator'!$C$24)*(1+3*ABS(MOD('VSWR Calculator'!$C$23/Calculator!$F$14/2,1)-0.5))))/'VSWR Calculator'!$C$25)+$C55)^2+(1500*ABS(SIN(2*PI()*MOD(Calculator!$B$37/Calculator!$F$14,1)))*IF(MOD(Calculator!$B$37/Calculator!$F$14,1)&lt;0.5,-1,1))^2)),2))</f>
        <v>—</v>
      </c>
      <c r="HQ55" s="253" t="n">
        <f aca="false">IF(OR(Calculator!$E$15&lt;&gt;"YES",Calculator!$B$37&lt;Calculator!$G$15),"—",ROUND((1+SQRT(((50*POWER(80,POWER(COS(PI()*MOD(Calculator!$B$37/Calculator!$F$15,1)),2))+MIN(500,MAX(30,100*EXP(-0.3*'VSWR Calculator'!$C$24)*(1+3*ABS(MOD('VSWR Calculator'!$C$23/Calculator!$F$15/2,1)-0.5))))/'VSWR Calculator'!$C$25)-$C55)^2+(1500*ABS(SIN(2*PI()*MOD(Calculator!$B$37/Calculator!$F$15,1)))*IF(MOD(Calculator!$B$37/Calculator!$F$15,1)&lt;0.5,-1,1))^2)/SQRT(((50*POWER(80,POWER(COS(PI()*MOD(Calculator!$B$37/Calculator!$F$15,1)),2))+MIN(500,MAX(30,100*EXP(-0.3*'VSWR Calculator'!$C$24)*(1+3*ABS(MOD('VSWR Calculator'!$C$23/Calculator!$F$15/2,1)-0.5))))/'VSWR Calculator'!$C$25)+$C55)^2+(1500*ABS(SIN(2*PI()*MOD(Calculator!$B$37/Calculator!$F$15,1)))*IF(MOD(Calculator!$B$37/Calculator!$F$15,1)&lt;0.5,-1,1))^2))/(1-SQRT(((50*POWER(80,POWER(COS(PI()*MOD(Calculator!$B$37/Calculator!$F$15,1)),2))+MIN(500,MAX(30,100*EXP(-0.3*'VSWR Calculator'!$C$24)*(1+3*ABS(MOD('VSWR Calculator'!$C$23/Calculator!$F$15/2,1)-0.5))))/'VSWR Calculator'!$C$25)-$C55)^2+(1500*ABS(SIN(2*PI()*MOD(Calculator!$B$37/Calculator!$F$15,1)))*IF(MOD(Calculator!$B$37/Calculator!$F$15,1)&lt;0.5,-1,1))^2)/SQRT(((50*POWER(80,POWER(COS(PI()*MOD(Calculator!$B$37/Calculator!$F$15,1)),2))+MIN(500,MAX(30,100*EXP(-0.3*'VSWR Calculator'!$C$24)*(1+3*ABS(MOD('VSWR Calculator'!$C$23/Calculator!$F$15/2,1)-0.5))))/'VSWR Calculator'!$C$25)+$C55)^2+(1500*ABS(SIN(2*PI()*MOD(Calculator!$B$37/Calculator!$F$15,1)))*IF(MOD(Calculator!$B$37/Calculator!$F$15,1)&lt;0.5,-1,1))^2)),2))</f>
        <v>2.85</v>
      </c>
      <c r="HR55" s="253" t="str">
        <f aca="false">IF(OR(Calculator!$E$16&lt;&gt;"YES",Calculator!$B$37&lt;Calculator!$G$16),"—",ROUND((1+SQRT(((50*POWER(80,POWER(COS(PI()*MOD(Calculator!$B$37/Calculator!$F$16,1)),2))+MIN(500,MAX(30,100*EXP(-0.3*'VSWR Calculator'!$C$24)*(1+3*ABS(MOD('VSWR Calculator'!$C$23/Calculator!$F$16/2,1)-0.5))))/'VSWR Calculator'!$C$25)-$C55)^2+(1500*ABS(SIN(2*PI()*MOD(Calculator!$B$37/Calculator!$F$16,1)))*IF(MOD(Calculator!$B$37/Calculator!$F$16,1)&lt;0.5,-1,1))^2)/SQRT(((50*POWER(80,POWER(COS(PI()*MOD(Calculator!$B$37/Calculator!$F$16,1)),2))+MIN(500,MAX(30,100*EXP(-0.3*'VSWR Calculator'!$C$24)*(1+3*ABS(MOD('VSWR Calculator'!$C$23/Calculator!$F$16/2,1)-0.5))))/'VSWR Calculator'!$C$25)+$C55)^2+(1500*ABS(SIN(2*PI()*MOD(Calculator!$B$37/Calculator!$F$16,1)))*IF(MOD(Calculator!$B$37/Calculator!$F$16,1)&lt;0.5,-1,1))^2))/(1-SQRT(((50*POWER(80,POWER(COS(PI()*MOD(Calculator!$B$37/Calculator!$F$16,1)),2))+MIN(500,MAX(30,100*EXP(-0.3*'VSWR Calculator'!$C$24)*(1+3*ABS(MOD('VSWR Calculator'!$C$23/Calculator!$F$16/2,1)-0.5))))/'VSWR Calculator'!$C$25)-$C55)^2+(1500*ABS(SIN(2*PI()*MOD(Calculator!$B$37/Calculator!$F$16,1)))*IF(MOD(Calculator!$B$37/Calculator!$F$16,1)&lt;0.5,-1,1))^2)/SQRT(((50*POWER(80,POWER(COS(PI()*MOD(Calculator!$B$37/Calculator!$F$16,1)),2))+MIN(500,MAX(30,100*EXP(-0.3*'VSWR Calculator'!$C$24)*(1+3*ABS(MOD('VSWR Calculator'!$C$23/Calculator!$F$16/2,1)-0.5))))/'VSWR Calculator'!$C$25)+$C55)^2+(1500*ABS(SIN(2*PI()*MOD(Calculator!$B$37/Calculator!$F$16,1)))*IF(MOD(Calculator!$B$37/Calculator!$F$16,1)&lt;0.5,-1,1))^2)),2))</f>
        <v>—</v>
      </c>
      <c r="HS55" s="253" t="n">
        <f aca="false">IF(OR(Calculator!$E$17&lt;&gt;"YES",Calculator!$B$37&lt;Calculator!$G$17),"—",ROUND((1+SQRT(((50*POWER(80,POWER(COS(PI()*MOD(Calculator!$B$37/Calculator!$F$17,1)),2))+MIN(500,MAX(30,100*EXP(-0.3*'VSWR Calculator'!$C$24)*(1+3*ABS(MOD('VSWR Calculator'!$C$23/Calculator!$F$17/2,1)-0.5))))/'VSWR Calculator'!$C$25)-$C55)^2+(1500*ABS(SIN(2*PI()*MOD(Calculator!$B$37/Calculator!$F$17,1)))*IF(MOD(Calculator!$B$37/Calculator!$F$17,1)&lt;0.5,-1,1))^2)/SQRT(((50*POWER(80,POWER(COS(PI()*MOD(Calculator!$B$37/Calculator!$F$17,1)),2))+MIN(500,MAX(30,100*EXP(-0.3*'VSWR Calculator'!$C$24)*(1+3*ABS(MOD('VSWR Calculator'!$C$23/Calculator!$F$17/2,1)-0.5))))/'VSWR Calculator'!$C$25)+$C55)^2+(1500*ABS(SIN(2*PI()*MOD(Calculator!$B$37/Calculator!$F$17,1)))*IF(MOD(Calculator!$B$37/Calculator!$F$17,1)&lt;0.5,-1,1))^2))/(1-SQRT(((50*POWER(80,POWER(COS(PI()*MOD(Calculator!$B$37/Calculator!$F$17,1)),2))+MIN(500,MAX(30,100*EXP(-0.3*'VSWR Calculator'!$C$24)*(1+3*ABS(MOD('VSWR Calculator'!$C$23/Calculator!$F$17/2,1)-0.5))))/'VSWR Calculator'!$C$25)-$C55)^2+(1500*ABS(SIN(2*PI()*MOD(Calculator!$B$37/Calculator!$F$17,1)))*IF(MOD(Calculator!$B$37/Calculator!$F$17,1)&lt;0.5,-1,1))^2)/SQRT(((50*POWER(80,POWER(COS(PI()*MOD(Calculator!$B$37/Calculator!$F$17,1)),2))+MIN(500,MAX(30,100*EXP(-0.3*'VSWR Calculator'!$C$24)*(1+3*ABS(MOD('VSWR Calculator'!$C$23/Calculator!$F$17/2,1)-0.5))))/'VSWR Calculator'!$C$25)+$C55)^2+(1500*ABS(SIN(2*PI()*MOD(Calculator!$B$37/Calculator!$F$17,1)))*IF(MOD(Calculator!$B$37/Calculator!$F$17,1)&lt;0.5,-1,1))^2)),2))</f>
        <v>12.56</v>
      </c>
      <c r="HT55" s="253" t="str">
        <f aca="false">IF(OR(Calculator!$E$18&lt;&gt;"YES",Calculator!$B$37&lt;Calculator!$G$18),"—",ROUND((1+SQRT(((50*POWER(80,POWER(COS(PI()*MOD(Calculator!$B$37/Calculator!$F$18,1)),2))+MIN(500,MAX(30,100*EXP(-0.3*'VSWR Calculator'!$C$24)*(1+3*ABS(MOD('VSWR Calculator'!$C$23/Calculator!$F$18/2,1)-0.5))))/'VSWR Calculator'!$C$25)-$C55)^2+(1500*ABS(SIN(2*PI()*MOD(Calculator!$B$37/Calculator!$F$18,1)))*IF(MOD(Calculator!$B$37/Calculator!$F$18,1)&lt;0.5,-1,1))^2)/SQRT(((50*POWER(80,POWER(COS(PI()*MOD(Calculator!$B$37/Calculator!$F$18,1)),2))+MIN(500,MAX(30,100*EXP(-0.3*'VSWR Calculator'!$C$24)*(1+3*ABS(MOD('VSWR Calculator'!$C$23/Calculator!$F$18/2,1)-0.5))))/'VSWR Calculator'!$C$25)+$C55)^2+(1500*ABS(SIN(2*PI()*MOD(Calculator!$B$37/Calculator!$F$18,1)))*IF(MOD(Calculator!$B$37/Calculator!$F$18,1)&lt;0.5,-1,1))^2))/(1-SQRT(((50*POWER(80,POWER(COS(PI()*MOD(Calculator!$B$37/Calculator!$F$18,1)),2))+MIN(500,MAX(30,100*EXP(-0.3*'VSWR Calculator'!$C$24)*(1+3*ABS(MOD('VSWR Calculator'!$C$23/Calculator!$F$18/2,1)-0.5))))/'VSWR Calculator'!$C$25)-$C55)^2+(1500*ABS(SIN(2*PI()*MOD(Calculator!$B$37/Calculator!$F$18,1)))*IF(MOD(Calculator!$B$37/Calculator!$F$18,1)&lt;0.5,-1,1))^2)/SQRT(((50*POWER(80,POWER(COS(PI()*MOD(Calculator!$B$37/Calculator!$F$18,1)),2))+MIN(500,MAX(30,100*EXP(-0.3*'VSWR Calculator'!$C$24)*(1+3*ABS(MOD('VSWR Calculator'!$C$23/Calculator!$F$18/2,1)-0.5))))/'VSWR Calculator'!$C$25)+$C55)^2+(1500*ABS(SIN(2*PI()*MOD(Calculator!$B$37/Calculator!$F$18,1)))*IF(MOD(Calculator!$B$37/Calculator!$F$18,1)&lt;0.5,-1,1))^2)),2))</f>
        <v>—</v>
      </c>
      <c r="HU55" s="253" t="str">
        <f aca="false">IF(OR(Calculator!$E$19&lt;&gt;"YES",Calculator!$B$37&lt;Calculator!$G$19),"—",ROUND((1+SQRT(((50*POWER(80,POWER(COS(PI()*MOD(Calculator!$B$37/Calculator!$F$19,1)),2))+MIN(500,MAX(30,100*EXP(-0.3*'VSWR Calculator'!$C$24)*(1+3*ABS(MOD('VSWR Calculator'!$C$23/Calculator!$F$19/2,1)-0.5))))/'VSWR Calculator'!$C$25)-$C55)^2+(1500*ABS(SIN(2*PI()*MOD(Calculator!$B$37/Calculator!$F$19,1)))*IF(MOD(Calculator!$B$37/Calculator!$F$19,1)&lt;0.5,-1,1))^2)/SQRT(((50*POWER(80,POWER(COS(PI()*MOD(Calculator!$B$37/Calculator!$F$19,1)),2))+MIN(500,MAX(30,100*EXP(-0.3*'VSWR Calculator'!$C$24)*(1+3*ABS(MOD('VSWR Calculator'!$C$23/Calculator!$F$19/2,1)-0.5))))/'VSWR Calculator'!$C$25)+$C55)^2+(1500*ABS(SIN(2*PI()*MOD(Calculator!$B$37/Calculator!$F$19,1)))*IF(MOD(Calculator!$B$37/Calculator!$F$19,1)&lt;0.5,-1,1))^2))/(1-SQRT(((50*POWER(80,POWER(COS(PI()*MOD(Calculator!$B$37/Calculator!$F$19,1)),2))+MIN(500,MAX(30,100*EXP(-0.3*'VSWR Calculator'!$C$24)*(1+3*ABS(MOD('VSWR Calculator'!$C$23/Calculator!$F$19/2,1)-0.5))))/'VSWR Calculator'!$C$25)-$C55)^2+(1500*ABS(SIN(2*PI()*MOD(Calculator!$B$37/Calculator!$F$19,1)))*IF(MOD(Calculator!$B$37/Calculator!$F$19,1)&lt;0.5,-1,1))^2)/SQRT(((50*POWER(80,POWER(COS(PI()*MOD(Calculator!$B$37/Calculator!$F$19,1)),2))+MIN(500,MAX(30,100*EXP(-0.3*'VSWR Calculator'!$C$24)*(1+3*ABS(MOD('VSWR Calculator'!$C$23/Calculator!$F$19/2,1)-0.5))))/'VSWR Calculator'!$C$25)+$C55)^2+(1500*ABS(SIN(2*PI()*MOD(Calculator!$B$37/Calculator!$F$19,1)))*IF(MOD(Calculator!$B$37/Calculator!$F$19,1)&lt;0.5,-1,1))^2)),2))</f>
        <v>—</v>
      </c>
      <c r="HV55" s="253" t="str">
        <f aca="false">IF(OR(Calculator!$E$20&lt;&gt;"YES",Calculator!$B$37&lt;Calculator!$G$20),"—",ROUND((1+SQRT(((50*POWER(80,POWER(COS(PI()*MOD(Calculator!$B$37/Calculator!$F$20,1)),2))+MIN(500,MAX(30,100*EXP(-0.3*'VSWR Calculator'!$C$24)*(1+3*ABS(MOD('VSWR Calculator'!$C$23/Calculator!$F$20/2,1)-0.5))))/'VSWR Calculator'!$C$25)-$C55)^2+(1500*ABS(SIN(2*PI()*MOD(Calculator!$B$37/Calculator!$F$20,1)))*IF(MOD(Calculator!$B$37/Calculator!$F$20,1)&lt;0.5,-1,1))^2)/SQRT(((50*POWER(80,POWER(COS(PI()*MOD(Calculator!$B$37/Calculator!$F$20,1)),2))+MIN(500,MAX(30,100*EXP(-0.3*'VSWR Calculator'!$C$24)*(1+3*ABS(MOD('VSWR Calculator'!$C$23/Calculator!$F$20/2,1)-0.5))))/'VSWR Calculator'!$C$25)+$C55)^2+(1500*ABS(SIN(2*PI()*MOD(Calculator!$B$37/Calculator!$F$20,1)))*IF(MOD(Calculator!$B$37/Calculator!$F$20,1)&lt;0.5,-1,1))^2))/(1-SQRT(((50*POWER(80,POWER(COS(PI()*MOD(Calculator!$B$37/Calculator!$F$20,1)),2))+MIN(500,MAX(30,100*EXP(-0.3*'VSWR Calculator'!$C$24)*(1+3*ABS(MOD('VSWR Calculator'!$C$23/Calculator!$F$20/2,1)-0.5))))/'VSWR Calculator'!$C$25)-$C55)^2+(1500*ABS(SIN(2*PI()*MOD(Calculator!$B$37/Calculator!$F$20,1)))*IF(MOD(Calculator!$B$37/Calculator!$F$20,1)&lt;0.5,-1,1))^2)/SQRT(((50*POWER(80,POWER(COS(PI()*MOD(Calculator!$B$37/Calculator!$F$20,1)),2))+MIN(500,MAX(30,100*EXP(-0.3*'VSWR Calculator'!$C$24)*(1+3*ABS(MOD('VSWR Calculator'!$C$23/Calculator!$F$20/2,1)-0.5))))/'VSWR Calculator'!$C$25)+$C55)^2+(1500*ABS(SIN(2*PI()*MOD(Calculator!$B$37/Calculator!$F$20,1)))*IF(MOD(Calculator!$B$37/Calculator!$F$20,1)&lt;0.5,-1,1))^2)),2))</f>
        <v>—</v>
      </c>
      <c r="HW55" s="253" t="str">
        <f aca="false">IF(OR(Calculator!$E$21&lt;&gt;"YES",Calculator!$B$37&lt;Calculator!$G$21),"—",ROUND((1+SQRT(((50*POWER(80,POWER(COS(PI()*MOD(Calculator!$B$37/Calculator!$F$21,1)),2))+MIN(500,MAX(30,100*EXP(-0.3*'VSWR Calculator'!$C$24)*(1+3*ABS(MOD('VSWR Calculator'!$C$23/Calculator!$F$21/2,1)-0.5))))/'VSWR Calculator'!$C$25)-$C55)^2+(1500*ABS(SIN(2*PI()*MOD(Calculator!$B$37/Calculator!$F$21,1)))*IF(MOD(Calculator!$B$37/Calculator!$F$21,1)&lt;0.5,-1,1))^2)/SQRT(((50*POWER(80,POWER(COS(PI()*MOD(Calculator!$B$37/Calculator!$F$21,1)),2))+MIN(500,MAX(30,100*EXP(-0.3*'VSWR Calculator'!$C$24)*(1+3*ABS(MOD('VSWR Calculator'!$C$23/Calculator!$F$21/2,1)-0.5))))/'VSWR Calculator'!$C$25)+$C55)^2+(1500*ABS(SIN(2*PI()*MOD(Calculator!$B$37/Calculator!$F$21,1)))*IF(MOD(Calculator!$B$37/Calculator!$F$21,1)&lt;0.5,-1,1))^2))/(1-SQRT(((50*POWER(80,POWER(COS(PI()*MOD(Calculator!$B$37/Calculator!$F$21,1)),2))+MIN(500,MAX(30,100*EXP(-0.3*'VSWR Calculator'!$C$24)*(1+3*ABS(MOD('VSWR Calculator'!$C$23/Calculator!$F$21/2,1)-0.5))))/'VSWR Calculator'!$C$25)-$C55)^2+(1500*ABS(SIN(2*PI()*MOD(Calculator!$B$37/Calculator!$F$21,1)))*IF(MOD(Calculator!$B$37/Calculator!$F$21,1)&lt;0.5,-1,1))^2)/SQRT(((50*POWER(80,POWER(COS(PI()*MOD(Calculator!$B$37/Calculator!$F$21,1)),2))+MIN(500,MAX(30,100*EXP(-0.3*'VSWR Calculator'!$C$24)*(1+3*ABS(MOD('VSWR Calculator'!$C$23/Calculator!$F$21/2,1)-0.5))))/'VSWR Calculator'!$C$25)+$C55)^2+(1500*ABS(SIN(2*PI()*MOD(Calculator!$B$37/Calculator!$F$21,1)))*IF(MOD(Calculator!$B$37/Calculator!$F$21,1)&lt;0.5,-1,1))^2)),2))</f>
        <v>—</v>
      </c>
      <c r="HX55" s="253" t="str">
        <f aca="false">IF(OR(Calculator!$E$22&lt;&gt;"YES",Calculator!$B$37&lt;Calculator!$G$22),"—",ROUND((1+SQRT(((50*POWER(80,POWER(COS(PI()*MOD(Calculator!$B$37/Calculator!$F$22,1)),2))+MIN(500,MAX(30,100*EXP(-0.3*'VSWR Calculator'!$C$24)*(1+3*ABS(MOD('VSWR Calculator'!$C$23/Calculator!$F$22/2,1)-0.5))))/'VSWR Calculator'!$C$25)-$C55)^2+(1500*ABS(SIN(2*PI()*MOD(Calculator!$B$37/Calculator!$F$22,1)))*IF(MOD(Calculator!$B$37/Calculator!$F$22,1)&lt;0.5,-1,1))^2)/SQRT(((50*POWER(80,POWER(COS(PI()*MOD(Calculator!$B$37/Calculator!$F$22,1)),2))+MIN(500,MAX(30,100*EXP(-0.3*'VSWR Calculator'!$C$24)*(1+3*ABS(MOD('VSWR Calculator'!$C$23/Calculator!$F$22/2,1)-0.5))))/'VSWR Calculator'!$C$25)+$C55)^2+(1500*ABS(SIN(2*PI()*MOD(Calculator!$B$37/Calculator!$F$22,1)))*IF(MOD(Calculator!$B$37/Calculator!$F$22,1)&lt;0.5,-1,1))^2))/(1-SQRT(((50*POWER(80,POWER(COS(PI()*MOD(Calculator!$B$37/Calculator!$F$22,1)),2))+MIN(500,MAX(30,100*EXP(-0.3*'VSWR Calculator'!$C$24)*(1+3*ABS(MOD('VSWR Calculator'!$C$23/Calculator!$F$22/2,1)-0.5))))/'VSWR Calculator'!$C$25)-$C55)^2+(1500*ABS(SIN(2*PI()*MOD(Calculator!$B$37/Calculator!$F$22,1)))*IF(MOD(Calculator!$B$37/Calculator!$F$22,1)&lt;0.5,-1,1))^2)/SQRT(((50*POWER(80,POWER(COS(PI()*MOD(Calculator!$B$37/Calculator!$F$22,1)),2))+MIN(500,MAX(30,100*EXP(-0.3*'VSWR Calculator'!$C$24)*(1+3*ABS(MOD('VSWR Calculator'!$C$23/Calculator!$F$22/2,1)-0.5))))/'VSWR Calculator'!$C$25)+$C55)^2+(1500*ABS(SIN(2*PI()*MOD(Calculator!$B$37/Calculator!$F$22,1)))*IF(MOD(Calculator!$B$37/Calculator!$F$22,1)&lt;0.5,-1,1))^2)),2))</f>
        <v>—</v>
      </c>
      <c r="HY55" s="253" t="n">
        <f aca="false">IFERROR(ROUND((IF(ISNUMBER(HN55),HN55,0)+IF(ISNUMBER(HO55),HO55,0)+IF(ISNUMBER(HP55),HP55,0)+IF(ISNUMBER(HQ55),HQ55,0)+IF(ISNUMBER(HR55),HR55,0)+IF(ISNUMBER(HS55),HS55,0)+IF(ISNUMBER(HT55),HT55,0)+IF(ISNUMBER(HU55),HU55,0)+IF(ISNUMBER(HV55),HV55,0)+IF(ISNUMBER(HW55),HW55,0)+IF(ISNUMBER(HX55),HX55,0))/(IF(ISNUMBER(HN55),1,0)+IF(ISNUMBER(HO55),1,0)+IF(ISNUMBER(HP55),1,0)+IF(ISNUMBER(HQ55),1,0)+IF(ISNUMBER(HR55),1,0)+IF(ISNUMBER(HS55),1,0)+IF(ISNUMBER(HT55),1,0)+IF(ISNUMBER(HU55),1,0)+IF(ISNUMBER(HV55),1,0)+IF(ISNUMBER(HW55),1,0)+IF(ISNUMBER(HX55),1,0)),4),"")</f>
        <v>7.705</v>
      </c>
      <c r="HZ55" s="253" t="str">
        <f aca="false">IF(OR(Calculator!$E$12&lt;&gt;"YES",Calculator!$B$38&lt;Calculator!$G$12),"—",ROUND((1+SQRT(((50*POWER(80,POWER(COS(PI()*MOD(Calculator!$B$38/Calculator!$F$12,1)),2))+MIN(500,MAX(30,100*EXP(-0.3*'VSWR Calculator'!$C$24)*(1+3*ABS(MOD('VSWR Calculator'!$C$23/Calculator!$F$12/2,1)-0.5))))/'VSWR Calculator'!$C$25)-$C55)^2+(1500*ABS(SIN(2*PI()*MOD(Calculator!$B$38/Calculator!$F$12,1)))*IF(MOD(Calculator!$B$38/Calculator!$F$12,1)&lt;0.5,-1,1))^2)/SQRT(((50*POWER(80,POWER(COS(PI()*MOD(Calculator!$B$38/Calculator!$F$12,1)),2))+MIN(500,MAX(30,100*EXP(-0.3*'VSWR Calculator'!$C$24)*(1+3*ABS(MOD('VSWR Calculator'!$C$23/Calculator!$F$12/2,1)-0.5))))/'VSWR Calculator'!$C$25)+$C55)^2+(1500*ABS(SIN(2*PI()*MOD(Calculator!$B$38/Calculator!$F$12,1)))*IF(MOD(Calculator!$B$38/Calculator!$F$12,1)&lt;0.5,-1,1))^2))/(1-SQRT(((50*POWER(80,POWER(COS(PI()*MOD(Calculator!$B$38/Calculator!$F$12,1)),2))+MIN(500,MAX(30,100*EXP(-0.3*'VSWR Calculator'!$C$24)*(1+3*ABS(MOD('VSWR Calculator'!$C$23/Calculator!$F$12/2,1)-0.5))))/'VSWR Calculator'!$C$25)-$C55)^2+(1500*ABS(SIN(2*PI()*MOD(Calculator!$B$38/Calculator!$F$12,1)))*IF(MOD(Calculator!$B$38/Calculator!$F$12,1)&lt;0.5,-1,1))^2)/SQRT(((50*POWER(80,POWER(COS(PI()*MOD(Calculator!$B$38/Calculator!$F$12,1)),2))+MIN(500,MAX(30,100*EXP(-0.3*'VSWR Calculator'!$C$24)*(1+3*ABS(MOD('VSWR Calculator'!$C$23/Calculator!$F$12/2,1)-0.5))))/'VSWR Calculator'!$C$25)+$C55)^2+(1500*ABS(SIN(2*PI()*MOD(Calculator!$B$38/Calculator!$F$12,1)))*IF(MOD(Calculator!$B$38/Calculator!$F$12,1)&lt;0.5,-1,1))^2)),2))</f>
        <v>—</v>
      </c>
      <c r="IA55" s="253" t="str">
        <f aca="false">IF(OR(Calculator!$E$13&lt;&gt;"YES",Calculator!$B$38&lt;Calculator!$G$13),"—",ROUND((1+SQRT(((50*POWER(80,POWER(COS(PI()*MOD(Calculator!$B$38/Calculator!$F$13,1)),2))+MIN(500,MAX(30,100*EXP(-0.3*'VSWR Calculator'!$C$24)*(1+3*ABS(MOD('VSWR Calculator'!$C$23/Calculator!$F$13/2,1)-0.5))))/'VSWR Calculator'!$C$25)-$C55)^2+(1500*ABS(SIN(2*PI()*MOD(Calculator!$B$38/Calculator!$F$13,1)))*IF(MOD(Calculator!$B$38/Calculator!$F$13,1)&lt;0.5,-1,1))^2)/SQRT(((50*POWER(80,POWER(COS(PI()*MOD(Calculator!$B$38/Calculator!$F$13,1)),2))+MIN(500,MAX(30,100*EXP(-0.3*'VSWR Calculator'!$C$24)*(1+3*ABS(MOD('VSWR Calculator'!$C$23/Calculator!$F$13/2,1)-0.5))))/'VSWR Calculator'!$C$25)+$C55)^2+(1500*ABS(SIN(2*PI()*MOD(Calculator!$B$38/Calculator!$F$13,1)))*IF(MOD(Calculator!$B$38/Calculator!$F$13,1)&lt;0.5,-1,1))^2))/(1-SQRT(((50*POWER(80,POWER(COS(PI()*MOD(Calculator!$B$38/Calculator!$F$13,1)),2))+MIN(500,MAX(30,100*EXP(-0.3*'VSWR Calculator'!$C$24)*(1+3*ABS(MOD('VSWR Calculator'!$C$23/Calculator!$F$13/2,1)-0.5))))/'VSWR Calculator'!$C$25)-$C55)^2+(1500*ABS(SIN(2*PI()*MOD(Calculator!$B$38/Calculator!$F$13,1)))*IF(MOD(Calculator!$B$38/Calculator!$F$13,1)&lt;0.5,-1,1))^2)/SQRT(((50*POWER(80,POWER(COS(PI()*MOD(Calculator!$B$38/Calculator!$F$13,1)),2))+MIN(500,MAX(30,100*EXP(-0.3*'VSWR Calculator'!$C$24)*(1+3*ABS(MOD('VSWR Calculator'!$C$23/Calculator!$F$13/2,1)-0.5))))/'VSWR Calculator'!$C$25)+$C55)^2+(1500*ABS(SIN(2*PI()*MOD(Calculator!$B$38/Calculator!$F$13,1)))*IF(MOD(Calculator!$B$38/Calculator!$F$13,1)&lt;0.5,-1,1))^2)),2))</f>
        <v>—</v>
      </c>
      <c r="IB55" s="253" t="str">
        <f aca="false">IF(OR(Calculator!$E$14&lt;&gt;"YES",Calculator!$B$38&lt;Calculator!$G$14),"—",ROUND((1+SQRT(((50*POWER(80,POWER(COS(PI()*MOD(Calculator!$B$38/Calculator!$F$14,1)),2))+MIN(500,MAX(30,100*EXP(-0.3*'VSWR Calculator'!$C$24)*(1+3*ABS(MOD('VSWR Calculator'!$C$23/Calculator!$F$14/2,1)-0.5))))/'VSWR Calculator'!$C$25)-$C55)^2+(1500*ABS(SIN(2*PI()*MOD(Calculator!$B$38/Calculator!$F$14,1)))*IF(MOD(Calculator!$B$38/Calculator!$F$14,1)&lt;0.5,-1,1))^2)/SQRT(((50*POWER(80,POWER(COS(PI()*MOD(Calculator!$B$38/Calculator!$F$14,1)),2))+MIN(500,MAX(30,100*EXP(-0.3*'VSWR Calculator'!$C$24)*(1+3*ABS(MOD('VSWR Calculator'!$C$23/Calculator!$F$14/2,1)-0.5))))/'VSWR Calculator'!$C$25)+$C55)^2+(1500*ABS(SIN(2*PI()*MOD(Calculator!$B$38/Calculator!$F$14,1)))*IF(MOD(Calculator!$B$38/Calculator!$F$14,1)&lt;0.5,-1,1))^2))/(1-SQRT(((50*POWER(80,POWER(COS(PI()*MOD(Calculator!$B$38/Calculator!$F$14,1)),2))+MIN(500,MAX(30,100*EXP(-0.3*'VSWR Calculator'!$C$24)*(1+3*ABS(MOD('VSWR Calculator'!$C$23/Calculator!$F$14/2,1)-0.5))))/'VSWR Calculator'!$C$25)-$C55)^2+(1500*ABS(SIN(2*PI()*MOD(Calculator!$B$38/Calculator!$F$14,1)))*IF(MOD(Calculator!$B$38/Calculator!$F$14,1)&lt;0.5,-1,1))^2)/SQRT(((50*POWER(80,POWER(COS(PI()*MOD(Calculator!$B$38/Calculator!$F$14,1)),2))+MIN(500,MAX(30,100*EXP(-0.3*'VSWR Calculator'!$C$24)*(1+3*ABS(MOD('VSWR Calculator'!$C$23/Calculator!$F$14/2,1)-0.5))))/'VSWR Calculator'!$C$25)+$C55)^2+(1500*ABS(SIN(2*PI()*MOD(Calculator!$B$38/Calculator!$F$14,1)))*IF(MOD(Calculator!$B$38/Calculator!$F$14,1)&lt;0.5,-1,1))^2)),2))</f>
        <v>—</v>
      </c>
      <c r="IC55" s="253" t="n">
        <f aca="false">IF(OR(Calculator!$E$15&lt;&gt;"YES",Calculator!$B$38&lt;Calculator!$G$15),"—",ROUND((1+SQRT(((50*POWER(80,POWER(COS(PI()*MOD(Calculator!$B$38/Calculator!$F$15,1)),2))+MIN(500,MAX(30,100*EXP(-0.3*'VSWR Calculator'!$C$24)*(1+3*ABS(MOD('VSWR Calculator'!$C$23/Calculator!$F$15/2,1)-0.5))))/'VSWR Calculator'!$C$25)-$C55)^2+(1500*ABS(SIN(2*PI()*MOD(Calculator!$B$38/Calculator!$F$15,1)))*IF(MOD(Calculator!$B$38/Calculator!$F$15,1)&lt;0.5,-1,1))^2)/SQRT(((50*POWER(80,POWER(COS(PI()*MOD(Calculator!$B$38/Calculator!$F$15,1)),2))+MIN(500,MAX(30,100*EXP(-0.3*'VSWR Calculator'!$C$24)*(1+3*ABS(MOD('VSWR Calculator'!$C$23/Calculator!$F$15/2,1)-0.5))))/'VSWR Calculator'!$C$25)+$C55)^2+(1500*ABS(SIN(2*PI()*MOD(Calculator!$B$38/Calculator!$F$15,1)))*IF(MOD(Calculator!$B$38/Calculator!$F$15,1)&lt;0.5,-1,1))^2))/(1-SQRT(((50*POWER(80,POWER(COS(PI()*MOD(Calculator!$B$38/Calculator!$F$15,1)),2))+MIN(500,MAX(30,100*EXP(-0.3*'VSWR Calculator'!$C$24)*(1+3*ABS(MOD('VSWR Calculator'!$C$23/Calculator!$F$15/2,1)-0.5))))/'VSWR Calculator'!$C$25)-$C55)^2+(1500*ABS(SIN(2*PI()*MOD(Calculator!$B$38/Calculator!$F$15,1)))*IF(MOD(Calculator!$B$38/Calculator!$F$15,1)&lt;0.5,-1,1))^2)/SQRT(((50*POWER(80,POWER(COS(PI()*MOD(Calculator!$B$38/Calculator!$F$15,1)),2))+MIN(500,MAX(30,100*EXP(-0.3*'VSWR Calculator'!$C$24)*(1+3*ABS(MOD('VSWR Calculator'!$C$23/Calculator!$F$15/2,1)-0.5))))/'VSWR Calculator'!$C$25)+$C55)^2+(1500*ABS(SIN(2*PI()*MOD(Calculator!$B$38/Calculator!$F$15,1)))*IF(MOD(Calculator!$B$38/Calculator!$F$15,1)&lt;0.5,-1,1))^2)),2))</f>
        <v>2.75</v>
      </c>
      <c r="ID55" s="253" t="str">
        <f aca="false">IF(OR(Calculator!$E$16&lt;&gt;"YES",Calculator!$B$38&lt;Calculator!$G$16),"—",ROUND((1+SQRT(((50*POWER(80,POWER(COS(PI()*MOD(Calculator!$B$38/Calculator!$F$16,1)),2))+MIN(500,MAX(30,100*EXP(-0.3*'VSWR Calculator'!$C$24)*(1+3*ABS(MOD('VSWR Calculator'!$C$23/Calculator!$F$16/2,1)-0.5))))/'VSWR Calculator'!$C$25)-$C55)^2+(1500*ABS(SIN(2*PI()*MOD(Calculator!$B$38/Calculator!$F$16,1)))*IF(MOD(Calculator!$B$38/Calculator!$F$16,1)&lt;0.5,-1,1))^2)/SQRT(((50*POWER(80,POWER(COS(PI()*MOD(Calculator!$B$38/Calculator!$F$16,1)),2))+MIN(500,MAX(30,100*EXP(-0.3*'VSWR Calculator'!$C$24)*(1+3*ABS(MOD('VSWR Calculator'!$C$23/Calculator!$F$16/2,1)-0.5))))/'VSWR Calculator'!$C$25)+$C55)^2+(1500*ABS(SIN(2*PI()*MOD(Calculator!$B$38/Calculator!$F$16,1)))*IF(MOD(Calculator!$B$38/Calculator!$F$16,1)&lt;0.5,-1,1))^2))/(1-SQRT(((50*POWER(80,POWER(COS(PI()*MOD(Calculator!$B$38/Calculator!$F$16,1)),2))+MIN(500,MAX(30,100*EXP(-0.3*'VSWR Calculator'!$C$24)*(1+3*ABS(MOD('VSWR Calculator'!$C$23/Calculator!$F$16/2,1)-0.5))))/'VSWR Calculator'!$C$25)-$C55)^2+(1500*ABS(SIN(2*PI()*MOD(Calculator!$B$38/Calculator!$F$16,1)))*IF(MOD(Calculator!$B$38/Calculator!$F$16,1)&lt;0.5,-1,1))^2)/SQRT(((50*POWER(80,POWER(COS(PI()*MOD(Calculator!$B$38/Calculator!$F$16,1)),2))+MIN(500,MAX(30,100*EXP(-0.3*'VSWR Calculator'!$C$24)*(1+3*ABS(MOD('VSWR Calculator'!$C$23/Calculator!$F$16/2,1)-0.5))))/'VSWR Calculator'!$C$25)+$C55)^2+(1500*ABS(SIN(2*PI()*MOD(Calculator!$B$38/Calculator!$F$16,1)))*IF(MOD(Calculator!$B$38/Calculator!$F$16,1)&lt;0.5,-1,1))^2)),2))</f>
        <v>—</v>
      </c>
      <c r="IE55" s="253" t="n">
        <f aca="false">IF(OR(Calculator!$E$17&lt;&gt;"YES",Calculator!$B$38&lt;Calculator!$G$17),"—",ROUND((1+SQRT(((50*POWER(80,POWER(COS(PI()*MOD(Calculator!$B$38/Calculator!$F$17,1)),2))+MIN(500,MAX(30,100*EXP(-0.3*'VSWR Calculator'!$C$24)*(1+3*ABS(MOD('VSWR Calculator'!$C$23/Calculator!$F$17/2,1)-0.5))))/'VSWR Calculator'!$C$25)-$C55)^2+(1500*ABS(SIN(2*PI()*MOD(Calculator!$B$38/Calculator!$F$17,1)))*IF(MOD(Calculator!$B$38/Calculator!$F$17,1)&lt;0.5,-1,1))^2)/SQRT(((50*POWER(80,POWER(COS(PI()*MOD(Calculator!$B$38/Calculator!$F$17,1)),2))+MIN(500,MAX(30,100*EXP(-0.3*'VSWR Calculator'!$C$24)*(1+3*ABS(MOD('VSWR Calculator'!$C$23/Calculator!$F$17/2,1)-0.5))))/'VSWR Calculator'!$C$25)+$C55)^2+(1500*ABS(SIN(2*PI()*MOD(Calculator!$B$38/Calculator!$F$17,1)))*IF(MOD(Calculator!$B$38/Calculator!$F$17,1)&lt;0.5,-1,1))^2))/(1-SQRT(((50*POWER(80,POWER(COS(PI()*MOD(Calculator!$B$38/Calculator!$F$17,1)),2))+MIN(500,MAX(30,100*EXP(-0.3*'VSWR Calculator'!$C$24)*(1+3*ABS(MOD('VSWR Calculator'!$C$23/Calculator!$F$17/2,1)-0.5))))/'VSWR Calculator'!$C$25)-$C55)^2+(1500*ABS(SIN(2*PI()*MOD(Calculator!$B$38/Calculator!$F$17,1)))*IF(MOD(Calculator!$B$38/Calculator!$F$17,1)&lt;0.5,-1,1))^2)/SQRT(((50*POWER(80,POWER(COS(PI()*MOD(Calculator!$B$38/Calculator!$F$17,1)),2))+MIN(500,MAX(30,100*EXP(-0.3*'VSWR Calculator'!$C$24)*(1+3*ABS(MOD('VSWR Calculator'!$C$23/Calculator!$F$17/2,1)-0.5))))/'VSWR Calculator'!$C$25)+$C55)^2+(1500*ABS(SIN(2*PI()*MOD(Calculator!$B$38/Calculator!$F$17,1)))*IF(MOD(Calculator!$B$38/Calculator!$F$17,1)&lt;0.5,-1,1))^2)),2))</f>
        <v>14.53</v>
      </c>
      <c r="IF55" s="253" t="str">
        <f aca="false">IF(OR(Calculator!$E$18&lt;&gt;"YES",Calculator!$B$38&lt;Calculator!$G$18),"—",ROUND((1+SQRT(((50*POWER(80,POWER(COS(PI()*MOD(Calculator!$B$38/Calculator!$F$18,1)),2))+MIN(500,MAX(30,100*EXP(-0.3*'VSWR Calculator'!$C$24)*(1+3*ABS(MOD('VSWR Calculator'!$C$23/Calculator!$F$18/2,1)-0.5))))/'VSWR Calculator'!$C$25)-$C55)^2+(1500*ABS(SIN(2*PI()*MOD(Calculator!$B$38/Calculator!$F$18,1)))*IF(MOD(Calculator!$B$38/Calculator!$F$18,1)&lt;0.5,-1,1))^2)/SQRT(((50*POWER(80,POWER(COS(PI()*MOD(Calculator!$B$38/Calculator!$F$18,1)),2))+MIN(500,MAX(30,100*EXP(-0.3*'VSWR Calculator'!$C$24)*(1+3*ABS(MOD('VSWR Calculator'!$C$23/Calculator!$F$18/2,1)-0.5))))/'VSWR Calculator'!$C$25)+$C55)^2+(1500*ABS(SIN(2*PI()*MOD(Calculator!$B$38/Calculator!$F$18,1)))*IF(MOD(Calculator!$B$38/Calculator!$F$18,1)&lt;0.5,-1,1))^2))/(1-SQRT(((50*POWER(80,POWER(COS(PI()*MOD(Calculator!$B$38/Calculator!$F$18,1)),2))+MIN(500,MAX(30,100*EXP(-0.3*'VSWR Calculator'!$C$24)*(1+3*ABS(MOD('VSWR Calculator'!$C$23/Calculator!$F$18/2,1)-0.5))))/'VSWR Calculator'!$C$25)-$C55)^2+(1500*ABS(SIN(2*PI()*MOD(Calculator!$B$38/Calculator!$F$18,1)))*IF(MOD(Calculator!$B$38/Calculator!$F$18,1)&lt;0.5,-1,1))^2)/SQRT(((50*POWER(80,POWER(COS(PI()*MOD(Calculator!$B$38/Calculator!$F$18,1)),2))+MIN(500,MAX(30,100*EXP(-0.3*'VSWR Calculator'!$C$24)*(1+3*ABS(MOD('VSWR Calculator'!$C$23/Calculator!$F$18/2,1)-0.5))))/'VSWR Calculator'!$C$25)+$C55)^2+(1500*ABS(SIN(2*PI()*MOD(Calculator!$B$38/Calculator!$F$18,1)))*IF(MOD(Calculator!$B$38/Calculator!$F$18,1)&lt;0.5,-1,1))^2)),2))</f>
        <v>—</v>
      </c>
      <c r="IG55" s="253" t="str">
        <f aca="false">IF(OR(Calculator!$E$19&lt;&gt;"YES",Calculator!$B$38&lt;Calculator!$G$19),"—",ROUND((1+SQRT(((50*POWER(80,POWER(COS(PI()*MOD(Calculator!$B$38/Calculator!$F$19,1)),2))+MIN(500,MAX(30,100*EXP(-0.3*'VSWR Calculator'!$C$24)*(1+3*ABS(MOD('VSWR Calculator'!$C$23/Calculator!$F$19/2,1)-0.5))))/'VSWR Calculator'!$C$25)-$C55)^2+(1500*ABS(SIN(2*PI()*MOD(Calculator!$B$38/Calculator!$F$19,1)))*IF(MOD(Calculator!$B$38/Calculator!$F$19,1)&lt;0.5,-1,1))^2)/SQRT(((50*POWER(80,POWER(COS(PI()*MOD(Calculator!$B$38/Calculator!$F$19,1)),2))+MIN(500,MAX(30,100*EXP(-0.3*'VSWR Calculator'!$C$24)*(1+3*ABS(MOD('VSWR Calculator'!$C$23/Calculator!$F$19/2,1)-0.5))))/'VSWR Calculator'!$C$25)+$C55)^2+(1500*ABS(SIN(2*PI()*MOD(Calculator!$B$38/Calculator!$F$19,1)))*IF(MOD(Calculator!$B$38/Calculator!$F$19,1)&lt;0.5,-1,1))^2))/(1-SQRT(((50*POWER(80,POWER(COS(PI()*MOD(Calculator!$B$38/Calculator!$F$19,1)),2))+MIN(500,MAX(30,100*EXP(-0.3*'VSWR Calculator'!$C$24)*(1+3*ABS(MOD('VSWR Calculator'!$C$23/Calculator!$F$19/2,1)-0.5))))/'VSWR Calculator'!$C$25)-$C55)^2+(1500*ABS(SIN(2*PI()*MOD(Calculator!$B$38/Calculator!$F$19,1)))*IF(MOD(Calculator!$B$38/Calculator!$F$19,1)&lt;0.5,-1,1))^2)/SQRT(((50*POWER(80,POWER(COS(PI()*MOD(Calculator!$B$38/Calculator!$F$19,1)),2))+MIN(500,MAX(30,100*EXP(-0.3*'VSWR Calculator'!$C$24)*(1+3*ABS(MOD('VSWR Calculator'!$C$23/Calculator!$F$19/2,1)-0.5))))/'VSWR Calculator'!$C$25)+$C55)^2+(1500*ABS(SIN(2*PI()*MOD(Calculator!$B$38/Calculator!$F$19,1)))*IF(MOD(Calculator!$B$38/Calculator!$F$19,1)&lt;0.5,-1,1))^2)),2))</f>
        <v>—</v>
      </c>
      <c r="IH55" s="253" t="str">
        <f aca="false">IF(OR(Calculator!$E$20&lt;&gt;"YES",Calculator!$B$38&lt;Calculator!$G$20),"—",ROUND((1+SQRT(((50*POWER(80,POWER(COS(PI()*MOD(Calculator!$B$38/Calculator!$F$20,1)),2))+MIN(500,MAX(30,100*EXP(-0.3*'VSWR Calculator'!$C$24)*(1+3*ABS(MOD('VSWR Calculator'!$C$23/Calculator!$F$20/2,1)-0.5))))/'VSWR Calculator'!$C$25)-$C55)^2+(1500*ABS(SIN(2*PI()*MOD(Calculator!$B$38/Calculator!$F$20,1)))*IF(MOD(Calculator!$B$38/Calculator!$F$20,1)&lt;0.5,-1,1))^2)/SQRT(((50*POWER(80,POWER(COS(PI()*MOD(Calculator!$B$38/Calculator!$F$20,1)),2))+MIN(500,MAX(30,100*EXP(-0.3*'VSWR Calculator'!$C$24)*(1+3*ABS(MOD('VSWR Calculator'!$C$23/Calculator!$F$20/2,1)-0.5))))/'VSWR Calculator'!$C$25)+$C55)^2+(1500*ABS(SIN(2*PI()*MOD(Calculator!$B$38/Calculator!$F$20,1)))*IF(MOD(Calculator!$B$38/Calculator!$F$20,1)&lt;0.5,-1,1))^2))/(1-SQRT(((50*POWER(80,POWER(COS(PI()*MOD(Calculator!$B$38/Calculator!$F$20,1)),2))+MIN(500,MAX(30,100*EXP(-0.3*'VSWR Calculator'!$C$24)*(1+3*ABS(MOD('VSWR Calculator'!$C$23/Calculator!$F$20/2,1)-0.5))))/'VSWR Calculator'!$C$25)-$C55)^2+(1500*ABS(SIN(2*PI()*MOD(Calculator!$B$38/Calculator!$F$20,1)))*IF(MOD(Calculator!$B$38/Calculator!$F$20,1)&lt;0.5,-1,1))^2)/SQRT(((50*POWER(80,POWER(COS(PI()*MOD(Calculator!$B$38/Calculator!$F$20,1)),2))+MIN(500,MAX(30,100*EXP(-0.3*'VSWR Calculator'!$C$24)*(1+3*ABS(MOD('VSWR Calculator'!$C$23/Calculator!$F$20/2,1)-0.5))))/'VSWR Calculator'!$C$25)+$C55)^2+(1500*ABS(SIN(2*PI()*MOD(Calculator!$B$38/Calculator!$F$20,1)))*IF(MOD(Calculator!$B$38/Calculator!$F$20,1)&lt;0.5,-1,1))^2)),2))</f>
        <v>—</v>
      </c>
      <c r="II55" s="253" t="str">
        <f aca="false">IF(OR(Calculator!$E$21&lt;&gt;"YES",Calculator!$B$38&lt;Calculator!$G$21),"—",ROUND((1+SQRT(((50*POWER(80,POWER(COS(PI()*MOD(Calculator!$B$38/Calculator!$F$21,1)),2))+MIN(500,MAX(30,100*EXP(-0.3*'VSWR Calculator'!$C$24)*(1+3*ABS(MOD('VSWR Calculator'!$C$23/Calculator!$F$21/2,1)-0.5))))/'VSWR Calculator'!$C$25)-$C55)^2+(1500*ABS(SIN(2*PI()*MOD(Calculator!$B$38/Calculator!$F$21,1)))*IF(MOD(Calculator!$B$38/Calculator!$F$21,1)&lt;0.5,-1,1))^2)/SQRT(((50*POWER(80,POWER(COS(PI()*MOD(Calculator!$B$38/Calculator!$F$21,1)),2))+MIN(500,MAX(30,100*EXP(-0.3*'VSWR Calculator'!$C$24)*(1+3*ABS(MOD('VSWR Calculator'!$C$23/Calculator!$F$21/2,1)-0.5))))/'VSWR Calculator'!$C$25)+$C55)^2+(1500*ABS(SIN(2*PI()*MOD(Calculator!$B$38/Calculator!$F$21,1)))*IF(MOD(Calculator!$B$38/Calculator!$F$21,1)&lt;0.5,-1,1))^2))/(1-SQRT(((50*POWER(80,POWER(COS(PI()*MOD(Calculator!$B$38/Calculator!$F$21,1)),2))+MIN(500,MAX(30,100*EXP(-0.3*'VSWR Calculator'!$C$24)*(1+3*ABS(MOD('VSWR Calculator'!$C$23/Calculator!$F$21/2,1)-0.5))))/'VSWR Calculator'!$C$25)-$C55)^2+(1500*ABS(SIN(2*PI()*MOD(Calculator!$B$38/Calculator!$F$21,1)))*IF(MOD(Calculator!$B$38/Calculator!$F$21,1)&lt;0.5,-1,1))^2)/SQRT(((50*POWER(80,POWER(COS(PI()*MOD(Calculator!$B$38/Calculator!$F$21,1)),2))+MIN(500,MAX(30,100*EXP(-0.3*'VSWR Calculator'!$C$24)*(1+3*ABS(MOD('VSWR Calculator'!$C$23/Calculator!$F$21/2,1)-0.5))))/'VSWR Calculator'!$C$25)+$C55)^2+(1500*ABS(SIN(2*PI()*MOD(Calculator!$B$38/Calculator!$F$21,1)))*IF(MOD(Calculator!$B$38/Calculator!$F$21,1)&lt;0.5,-1,1))^2)),2))</f>
        <v>—</v>
      </c>
      <c r="IJ55" s="253" t="str">
        <f aca="false">IF(OR(Calculator!$E$22&lt;&gt;"YES",Calculator!$B$38&lt;Calculator!$G$22),"—",ROUND((1+SQRT(((50*POWER(80,POWER(COS(PI()*MOD(Calculator!$B$38/Calculator!$F$22,1)),2))+MIN(500,MAX(30,100*EXP(-0.3*'VSWR Calculator'!$C$24)*(1+3*ABS(MOD('VSWR Calculator'!$C$23/Calculator!$F$22/2,1)-0.5))))/'VSWR Calculator'!$C$25)-$C55)^2+(1500*ABS(SIN(2*PI()*MOD(Calculator!$B$38/Calculator!$F$22,1)))*IF(MOD(Calculator!$B$38/Calculator!$F$22,1)&lt;0.5,-1,1))^2)/SQRT(((50*POWER(80,POWER(COS(PI()*MOD(Calculator!$B$38/Calculator!$F$22,1)),2))+MIN(500,MAX(30,100*EXP(-0.3*'VSWR Calculator'!$C$24)*(1+3*ABS(MOD('VSWR Calculator'!$C$23/Calculator!$F$22/2,1)-0.5))))/'VSWR Calculator'!$C$25)+$C55)^2+(1500*ABS(SIN(2*PI()*MOD(Calculator!$B$38/Calculator!$F$22,1)))*IF(MOD(Calculator!$B$38/Calculator!$F$22,1)&lt;0.5,-1,1))^2))/(1-SQRT(((50*POWER(80,POWER(COS(PI()*MOD(Calculator!$B$38/Calculator!$F$22,1)),2))+MIN(500,MAX(30,100*EXP(-0.3*'VSWR Calculator'!$C$24)*(1+3*ABS(MOD('VSWR Calculator'!$C$23/Calculator!$F$22/2,1)-0.5))))/'VSWR Calculator'!$C$25)-$C55)^2+(1500*ABS(SIN(2*PI()*MOD(Calculator!$B$38/Calculator!$F$22,1)))*IF(MOD(Calculator!$B$38/Calculator!$F$22,1)&lt;0.5,-1,1))^2)/SQRT(((50*POWER(80,POWER(COS(PI()*MOD(Calculator!$B$38/Calculator!$F$22,1)),2))+MIN(500,MAX(30,100*EXP(-0.3*'VSWR Calculator'!$C$24)*(1+3*ABS(MOD('VSWR Calculator'!$C$23/Calculator!$F$22/2,1)-0.5))))/'VSWR Calculator'!$C$25)+$C55)^2+(1500*ABS(SIN(2*PI()*MOD(Calculator!$B$38/Calculator!$F$22,1)))*IF(MOD(Calculator!$B$38/Calculator!$F$22,1)&lt;0.5,-1,1))^2)),2))</f>
        <v>—</v>
      </c>
      <c r="IK55" s="253" t="n">
        <f aca="false">IFERROR(ROUND((IF(ISNUMBER(HZ55),HZ55,0)+IF(ISNUMBER(IA55),IA55,0)+IF(ISNUMBER(IB55),IB55,0)+IF(ISNUMBER(IC55),IC55,0)+IF(ISNUMBER(ID55),ID55,0)+IF(ISNUMBER(IE55),IE55,0)+IF(ISNUMBER(IF55),IF55,0)+IF(ISNUMBER(IG55),IG55,0)+IF(ISNUMBER(IH55),IH55,0)+IF(ISNUMBER(II55),II55,0)+IF(ISNUMBER(IJ55),IJ55,0))/(IF(ISNUMBER(HZ55),1,0)+IF(ISNUMBER(IA55),1,0)+IF(ISNUMBER(IB55),1,0)+IF(ISNUMBER(IC55),1,0)+IF(ISNUMBER(ID55),1,0)+IF(ISNUMBER(IE55),1,0)+IF(ISNUMBER(IF55),1,0)+IF(ISNUMBER(IG55),1,0)+IF(ISNUMBER(IH55),1,0)+IF(ISNUMBER(II55),1,0)+IF(ISNUMBER(IJ55),1,0)),4),"")</f>
        <v>8.64</v>
      </c>
    </row>
    <row r="56" customFormat="false" ht="15" hidden="false" customHeight="true" outlineLevel="0" collapsed="false">
      <c r="A56" s="296" t="s">
        <v>498</v>
      </c>
      <c r="B56" s="296" t="s">
        <v>339</v>
      </c>
      <c r="C56" s="297" t="n">
        <v>1100</v>
      </c>
      <c r="D56" s="298" t="str">
        <f aca="false">IF(OR(Calculator!$E$12&lt;&gt;"YES",Calculator!$B$29&lt;Calculator!$G$12),"—",ROUND((1+SQRT(((50*POWER(80,POWER(COS(PI()*MOD(Calculator!$B$29/Calculator!$F$12,1)),2))-$C56)^2+(1500*ABS(SIN(2*PI()*MOD(Calculator!$B$29/Calculator!$F$12,1)))*IF(MOD(Calculator!$B$29/Calculator!$F$12,1)&lt;0.5,-1,1))^2)/((50*POWER(80,POWER(COS(PI()*MOD(Calculator!$B$29/Calculator!$F$12,1)),2))+$C56)^2+(1500*ABS(SIN(2*PI()*MOD(Calculator!$B$29/Calculator!$F$12,1)))*IF(MOD(Calculator!$B$29/Calculator!$F$12,1)&lt;0.5,-1,1))^2)))/(1-SQRT(((50*POWER(80,POWER(COS(PI()*MOD(Calculator!$B$29/Calculator!$F$12,1)),2))-$C56)^2+(1500*ABS(SIN(2*PI()*MOD(Calculator!$B$29/Calculator!$F$12,1)))*IF(MOD(Calculator!$B$29/Calculator!$F$12,1)&lt;0.5,-1,1))^2)/((50*POWER(80,POWER(COS(PI()*MOD(Calculator!$B$29/Calculator!$F$12,1)),2))+$C56)^2+(1500*ABS(SIN(2*PI()*MOD(Calculator!$B$29/Calculator!$F$12,1)))*IF(MOD(Calculator!$B$29/Calculator!$F$12,1)&lt;0.5,-1,1))^2))),2))</f>
        <v>—</v>
      </c>
      <c r="E56" s="298" t="str">
        <f aca="false">IF(OR(Calculator!$E$13&lt;&gt;"YES",Calculator!$B$29&lt;Calculator!$G$13),"—",ROUND((1+SQRT(((50*POWER(80,POWER(COS(PI()*MOD(Calculator!$B$29/Calculator!$F$13,1)),2))-$C56)^2+(1500*ABS(SIN(2*PI()*MOD(Calculator!$B$29/Calculator!$F$13,1)))*IF(MOD(Calculator!$B$29/Calculator!$F$13,1)&lt;0.5,-1,1))^2)/((50*POWER(80,POWER(COS(PI()*MOD(Calculator!$B$29/Calculator!$F$13,1)),2))+$C56)^2+(1500*ABS(SIN(2*PI()*MOD(Calculator!$B$29/Calculator!$F$13,1)))*IF(MOD(Calculator!$B$29/Calculator!$F$13,1)&lt;0.5,-1,1))^2)))/(1-SQRT(((50*POWER(80,POWER(COS(PI()*MOD(Calculator!$B$29/Calculator!$F$13,1)),2))-$C56)^2+(1500*ABS(SIN(2*PI()*MOD(Calculator!$B$29/Calculator!$F$13,1)))*IF(MOD(Calculator!$B$29/Calculator!$F$13,1)&lt;0.5,-1,1))^2)/((50*POWER(80,POWER(COS(PI()*MOD(Calculator!$B$29/Calculator!$F$13,1)),2))+$C56)^2+(1500*ABS(SIN(2*PI()*MOD(Calculator!$B$29/Calculator!$F$13,1)))*IF(MOD(Calculator!$B$29/Calculator!$F$13,1)&lt;0.5,-1,1))^2))),2))</f>
        <v>—</v>
      </c>
      <c r="F56" s="298" t="str">
        <f aca="false">IF(OR(Calculator!$E$14&lt;&gt;"YES",Calculator!$B$29&lt;Calculator!$G$14),"—",ROUND((1+SQRT(((50*POWER(80,POWER(COS(PI()*MOD(Calculator!$B$29/Calculator!$F$14,1)),2))-$C56)^2+(1500*ABS(SIN(2*PI()*MOD(Calculator!$B$29/Calculator!$F$14,1)))*IF(MOD(Calculator!$B$29/Calculator!$F$14,1)&lt;0.5,-1,1))^2)/((50*POWER(80,POWER(COS(PI()*MOD(Calculator!$B$29/Calculator!$F$14,1)),2))+$C56)^2+(1500*ABS(SIN(2*PI()*MOD(Calculator!$B$29/Calculator!$F$14,1)))*IF(MOD(Calculator!$B$29/Calculator!$F$14,1)&lt;0.5,-1,1))^2)))/(1-SQRT(((50*POWER(80,POWER(COS(PI()*MOD(Calculator!$B$29/Calculator!$F$14,1)),2))-$C56)^2+(1500*ABS(SIN(2*PI()*MOD(Calculator!$B$29/Calculator!$F$14,1)))*IF(MOD(Calculator!$B$29/Calculator!$F$14,1)&lt;0.5,-1,1))^2)/((50*POWER(80,POWER(COS(PI()*MOD(Calculator!$B$29/Calculator!$F$14,1)),2))+$C56)^2+(1500*ABS(SIN(2*PI()*MOD(Calculator!$B$29/Calculator!$F$14,1)))*IF(MOD(Calculator!$B$29/Calculator!$F$14,1)&lt;0.5,-1,1))^2))),2))</f>
        <v>—</v>
      </c>
      <c r="G56" s="298" t="n">
        <f aca="false">IF(OR(Calculator!$E$15&lt;&gt;"YES",Calculator!$B$29&lt;Calculator!$G$15),"—",ROUND((1+SQRT(((50*POWER(80,POWER(COS(PI()*MOD(Calculator!$B$29/Calculator!$F$15,1)),2))-$C56)^2+(1500*ABS(SIN(2*PI()*MOD(Calculator!$B$29/Calculator!$F$15,1)))*IF(MOD(Calculator!$B$29/Calculator!$F$15,1)&lt;0.5,-1,1))^2)/((50*POWER(80,POWER(COS(PI()*MOD(Calculator!$B$29/Calculator!$F$15,1)),2))+$C56)^2+(1500*ABS(SIN(2*PI()*MOD(Calculator!$B$29/Calculator!$F$15,1)))*IF(MOD(Calculator!$B$29/Calculator!$F$15,1)&lt;0.5,-1,1))^2)))/(1-SQRT(((50*POWER(80,POWER(COS(PI()*MOD(Calculator!$B$29/Calculator!$F$15,1)),2))-$C56)^2+(1500*ABS(SIN(2*PI()*MOD(Calculator!$B$29/Calculator!$F$15,1)))*IF(MOD(Calculator!$B$29/Calculator!$F$15,1)&lt;0.5,-1,1))^2)/((50*POWER(80,POWER(COS(PI()*MOD(Calculator!$B$29/Calculator!$F$15,1)),2))+$C56)^2+(1500*ABS(SIN(2*PI()*MOD(Calculator!$B$29/Calculator!$F$15,1)))*IF(MOD(Calculator!$B$29/Calculator!$F$15,1)&lt;0.5,-1,1))^2))),2))</f>
        <v>17.6</v>
      </c>
      <c r="H56" s="298" t="str">
        <f aca="false">IF(OR(Calculator!$E$16&lt;&gt;"YES",Calculator!$B$29&lt;Calculator!$G$16),"—",ROUND((1+SQRT(((50*POWER(80,POWER(COS(PI()*MOD(Calculator!$B$29/Calculator!$F$16,1)),2))-$C56)^2+(1500*ABS(SIN(2*PI()*MOD(Calculator!$B$29/Calculator!$F$16,1)))*IF(MOD(Calculator!$B$29/Calculator!$F$16,1)&lt;0.5,-1,1))^2)/((50*POWER(80,POWER(COS(PI()*MOD(Calculator!$B$29/Calculator!$F$16,1)),2))+$C56)^2+(1500*ABS(SIN(2*PI()*MOD(Calculator!$B$29/Calculator!$F$16,1)))*IF(MOD(Calculator!$B$29/Calculator!$F$16,1)&lt;0.5,-1,1))^2)))/(1-SQRT(((50*POWER(80,POWER(COS(PI()*MOD(Calculator!$B$29/Calculator!$F$16,1)),2))-$C56)^2+(1500*ABS(SIN(2*PI()*MOD(Calculator!$B$29/Calculator!$F$16,1)))*IF(MOD(Calculator!$B$29/Calculator!$F$16,1)&lt;0.5,-1,1))^2)/((50*POWER(80,POWER(COS(PI()*MOD(Calculator!$B$29/Calculator!$F$16,1)),2))+$C56)^2+(1500*ABS(SIN(2*PI()*MOD(Calculator!$B$29/Calculator!$F$16,1)))*IF(MOD(Calculator!$B$29/Calculator!$F$16,1)&lt;0.5,-1,1))^2))),2))</f>
        <v>—</v>
      </c>
      <c r="I56" s="298" t="n">
        <f aca="false">IF(OR(Calculator!$E$17&lt;&gt;"YES",Calculator!$B$29&lt;Calculator!$G$17),"—",ROUND((1+SQRT(((50*POWER(80,POWER(COS(PI()*MOD(Calculator!$B$29/Calculator!$F$17,1)),2))-$C56)^2+(1500*ABS(SIN(2*PI()*MOD(Calculator!$B$29/Calculator!$F$17,1)))*IF(MOD(Calculator!$B$29/Calculator!$F$17,1)&lt;0.5,-1,1))^2)/((50*POWER(80,POWER(COS(PI()*MOD(Calculator!$B$29/Calculator!$F$17,1)),2))+$C56)^2+(1500*ABS(SIN(2*PI()*MOD(Calculator!$B$29/Calculator!$F$17,1)))*IF(MOD(Calculator!$B$29/Calculator!$F$17,1)&lt;0.5,-1,1))^2)))/(1-SQRT(((50*POWER(80,POWER(COS(PI()*MOD(Calculator!$B$29/Calculator!$F$17,1)),2))-$C56)^2+(1500*ABS(SIN(2*PI()*MOD(Calculator!$B$29/Calculator!$F$17,1)))*IF(MOD(Calculator!$B$29/Calculator!$F$17,1)&lt;0.5,-1,1))^2)/((50*POWER(80,POWER(COS(PI()*MOD(Calculator!$B$29/Calculator!$F$17,1)),2))+$C56)^2+(1500*ABS(SIN(2*PI()*MOD(Calculator!$B$29/Calculator!$F$17,1)))*IF(MOD(Calculator!$B$29/Calculator!$F$17,1)&lt;0.5,-1,1))^2))),2))</f>
        <v>16.28</v>
      </c>
      <c r="J56" s="298" t="str">
        <f aca="false">IF(OR(Calculator!$E$18&lt;&gt;"YES",Calculator!$B$29&lt;Calculator!$G$18),"—",ROUND((1+SQRT(((50*POWER(80,POWER(COS(PI()*MOD(Calculator!$B$29/Calculator!$F$18,1)),2))-$C56)^2+(1500*ABS(SIN(2*PI()*MOD(Calculator!$B$29/Calculator!$F$18,1)))*IF(MOD(Calculator!$B$29/Calculator!$F$18,1)&lt;0.5,-1,1))^2)/((50*POWER(80,POWER(COS(PI()*MOD(Calculator!$B$29/Calculator!$F$18,1)),2))+$C56)^2+(1500*ABS(SIN(2*PI()*MOD(Calculator!$B$29/Calculator!$F$18,1)))*IF(MOD(Calculator!$B$29/Calculator!$F$18,1)&lt;0.5,-1,1))^2)))/(1-SQRT(((50*POWER(80,POWER(COS(PI()*MOD(Calculator!$B$29/Calculator!$F$18,1)),2))-$C56)^2+(1500*ABS(SIN(2*PI()*MOD(Calculator!$B$29/Calculator!$F$18,1)))*IF(MOD(Calculator!$B$29/Calculator!$F$18,1)&lt;0.5,-1,1))^2)/((50*POWER(80,POWER(COS(PI()*MOD(Calculator!$B$29/Calculator!$F$18,1)),2))+$C56)^2+(1500*ABS(SIN(2*PI()*MOD(Calculator!$B$29/Calculator!$F$18,1)))*IF(MOD(Calculator!$B$29/Calculator!$F$18,1)&lt;0.5,-1,1))^2))),2))</f>
        <v>—</v>
      </c>
      <c r="K56" s="298" t="str">
        <f aca="false">IF(OR(Calculator!$E$19&lt;&gt;"YES",Calculator!$B$29&lt;Calculator!$G$19),"—",ROUND((1+SQRT(((50*POWER(80,POWER(COS(PI()*MOD(Calculator!$B$29/Calculator!$F$19,1)),2))-$C56)^2+(1500*ABS(SIN(2*PI()*MOD(Calculator!$B$29/Calculator!$F$19,1)))*IF(MOD(Calculator!$B$29/Calculator!$F$19,1)&lt;0.5,-1,1))^2)/((50*POWER(80,POWER(COS(PI()*MOD(Calculator!$B$29/Calculator!$F$19,1)),2))+$C56)^2+(1500*ABS(SIN(2*PI()*MOD(Calculator!$B$29/Calculator!$F$19,1)))*IF(MOD(Calculator!$B$29/Calculator!$F$19,1)&lt;0.5,-1,1))^2)))/(1-SQRT(((50*POWER(80,POWER(COS(PI()*MOD(Calculator!$B$29/Calculator!$F$19,1)),2))-$C56)^2+(1500*ABS(SIN(2*PI()*MOD(Calculator!$B$29/Calculator!$F$19,1)))*IF(MOD(Calculator!$B$29/Calculator!$F$19,1)&lt;0.5,-1,1))^2)/((50*POWER(80,POWER(COS(PI()*MOD(Calculator!$B$29/Calculator!$F$19,1)),2))+$C56)^2+(1500*ABS(SIN(2*PI()*MOD(Calculator!$B$29/Calculator!$F$19,1)))*IF(MOD(Calculator!$B$29/Calculator!$F$19,1)&lt;0.5,-1,1))^2))),2))</f>
        <v>—</v>
      </c>
      <c r="L56" s="298" t="str">
        <f aca="false">IF(OR(Calculator!$E$20&lt;&gt;"YES",Calculator!$B$29&lt;Calculator!$G$20),"—",ROUND((1+SQRT(((50*POWER(80,POWER(COS(PI()*MOD(Calculator!$B$29/Calculator!$F$20,1)),2))-$C56)^2+(1500*ABS(SIN(2*PI()*MOD(Calculator!$B$29/Calculator!$F$20,1)))*IF(MOD(Calculator!$B$29/Calculator!$F$20,1)&lt;0.5,-1,1))^2)/((50*POWER(80,POWER(COS(PI()*MOD(Calculator!$B$29/Calculator!$F$20,1)),2))+$C56)^2+(1500*ABS(SIN(2*PI()*MOD(Calculator!$B$29/Calculator!$F$20,1)))*IF(MOD(Calculator!$B$29/Calculator!$F$20,1)&lt;0.5,-1,1))^2)))/(1-SQRT(((50*POWER(80,POWER(COS(PI()*MOD(Calculator!$B$29/Calculator!$F$20,1)),2))-$C56)^2+(1500*ABS(SIN(2*PI()*MOD(Calculator!$B$29/Calculator!$F$20,1)))*IF(MOD(Calculator!$B$29/Calculator!$F$20,1)&lt;0.5,-1,1))^2)/((50*POWER(80,POWER(COS(PI()*MOD(Calculator!$B$29/Calculator!$F$20,1)),2))+$C56)^2+(1500*ABS(SIN(2*PI()*MOD(Calculator!$B$29/Calculator!$F$20,1)))*IF(MOD(Calculator!$B$29/Calculator!$F$20,1)&lt;0.5,-1,1))^2))),2))</f>
        <v>—</v>
      </c>
      <c r="M56" s="298" t="str">
        <f aca="false">IF(OR(Calculator!$E$21&lt;&gt;"YES",Calculator!$B$29&lt;Calculator!$G$21),"—",ROUND((1+SQRT(((50*POWER(80,POWER(COS(PI()*MOD(Calculator!$B$29/Calculator!$F$21,1)),2))-$C56)^2+(1500*ABS(SIN(2*PI()*MOD(Calculator!$B$29/Calculator!$F$21,1)))*IF(MOD(Calculator!$B$29/Calculator!$F$21,1)&lt;0.5,-1,1))^2)/((50*POWER(80,POWER(COS(PI()*MOD(Calculator!$B$29/Calculator!$F$21,1)),2))+$C56)^2+(1500*ABS(SIN(2*PI()*MOD(Calculator!$B$29/Calculator!$F$21,1)))*IF(MOD(Calculator!$B$29/Calculator!$F$21,1)&lt;0.5,-1,1))^2)))/(1-SQRT(((50*POWER(80,POWER(COS(PI()*MOD(Calculator!$B$29/Calculator!$F$21,1)),2))-$C56)^2+(1500*ABS(SIN(2*PI()*MOD(Calculator!$B$29/Calculator!$F$21,1)))*IF(MOD(Calculator!$B$29/Calculator!$F$21,1)&lt;0.5,-1,1))^2)/((50*POWER(80,POWER(COS(PI()*MOD(Calculator!$B$29/Calculator!$F$21,1)),2))+$C56)^2+(1500*ABS(SIN(2*PI()*MOD(Calculator!$B$29/Calculator!$F$21,1)))*IF(MOD(Calculator!$B$29/Calculator!$F$21,1)&lt;0.5,-1,1))^2))),2))</f>
        <v>—</v>
      </c>
      <c r="N56" s="298" t="str">
        <f aca="false">IF(OR(Calculator!$E$22&lt;&gt;"YES",Calculator!$B$29&lt;Calculator!$G$22),"—",ROUND((1+SQRT(((50*POWER(80,POWER(COS(PI()*MOD(Calculator!$B$29/Calculator!$F$22,1)),2))-$C56)^2+(1500*ABS(SIN(2*PI()*MOD(Calculator!$B$29/Calculator!$F$22,1)))*IF(MOD(Calculator!$B$29/Calculator!$F$22,1)&lt;0.5,-1,1))^2)/((50*POWER(80,POWER(COS(PI()*MOD(Calculator!$B$29/Calculator!$F$22,1)),2))+$C56)^2+(1500*ABS(SIN(2*PI()*MOD(Calculator!$B$29/Calculator!$F$22,1)))*IF(MOD(Calculator!$B$29/Calculator!$F$22,1)&lt;0.5,-1,1))^2)))/(1-SQRT(((50*POWER(80,POWER(COS(PI()*MOD(Calculator!$B$29/Calculator!$F$22,1)),2))-$C56)^2+(1500*ABS(SIN(2*PI()*MOD(Calculator!$B$29/Calculator!$F$22,1)))*IF(MOD(Calculator!$B$29/Calculator!$F$22,1)&lt;0.5,-1,1))^2)/((50*POWER(80,POWER(COS(PI()*MOD(Calculator!$B$29/Calculator!$F$22,1)),2))+$C56)^2+(1500*ABS(SIN(2*PI()*MOD(Calculator!$B$29/Calculator!$F$22,1)))*IF(MOD(Calculator!$B$29/Calculator!$F$22,1)&lt;0.5,-1,1))^2))),2))</f>
        <v>—</v>
      </c>
      <c r="O56" s="292" t="n">
        <f aca="false">IFERROR(ROUND((IF(ISNUMBER(D56),D56,0)+IF(ISNUMBER(E56),E56,0)+IF(ISNUMBER(F56),F56,0)+IF(ISNUMBER(G56),G56,0)+IF(ISNUMBER(H56),H56,0)+IF(ISNUMBER(I56),I56,0)+IF(ISNUMBER(J56),J56,0)+IF(ISNUMBER(K56),K56,0)+IF(ISNUMBER(L56),L56,0)+IF(ISNUMBER(M56),M56,0)+IF(ISNUMBER(N56),N56,0))/(IF(ISNUMBER(D56),1,0)+IF(ISNUMBER(E56),1,0)+IF(ISNUMBER(F56),1,0)+IF(ISNUMBER(G56),1,0)+IF(ISNUMBER(H56),1,0)+IF(ISNUMBER(I56),1,0)+IF(ISNUMBER(J56),1,0)+IF(ISNUMBER(K56),1,0)+IF(ISNUMBER(L56),1,0)+IF(ISNUMBER(M56),1,0)+IF(ISNUMBER(N56),1,0)),4),"")</f>
        <v>16.94</v>
      </c>
      <c r="P56" s="298" t="str">
        <f aca="false">IF(OR(Calculator!$E$12&lt;&gt;"YES",Calculator!$B$30&lt;Calculator!$G$12),"—",ROUND((1+SQRT(((50*POWER(80,POWER(COS(PI()*MOD(Calculator!$B$30/Calculator!$F$12,1)),2))-$C56)^2+(1500*ABS(SIN(2*PI()*MOD(Calculator!$B$30/Calculator!$F$12,1)))*IF(MOD(Calculator!$B$30/Calculator!$F$12,1)&lt;0.5,-1,1))^2)/((50*POWER(80,POWER(COS(PI()*MOD(Calculator!$B$30/Calculator!$F$12,1)),2))+$C56)^2+(1500*ABS(SIN(2*PI()*MOD(Calculator!$B$30/Calculator!$F$12,1)))*IF(MOD(Calculator!$B$30/Calculator!$F$12,1)&lt;0.5,-1,1))^2)))/(1-SQRT(((50*POWER(80,POWER(COS(PI()*MOD(Calculator!$B$30/Calculator!$F$12,1)),2))-$C56)^2+(1500*ABS(SIN(2*PI()*MOD(Calculator!$B$30/Calculator!$F$12,1)))*IF(MOD(Calculator!$B$30/Calculator!$F$12,1)&lt;0.5,-1,1))^2)/((50*POWER(80,POWER(COS(PI()*MOD(Calculator!$B$30/Calculator!$F$12,1)),2))+$C56)^2+(1500*ABS(SIN(2*PI()*MOD(Calculator!$B$30/Calculator!$F$12,1)))*IF(MOD(Calculator!$B$30/Calculator!$F$12,1)&lt;0.5,-1,1))^2))),2))</f>
        <v>—</v>
      </c>
      <c r="Q56" s="298" t="str">
        <f aca="false">IF(OR(Calculator!$E$13&lt;&gt;"YES",Calculator!$B$30&lt;Calculator!$G$13),"—",ROUND((1+SQRT(((50*POWER(80,POWER(COS(PI()*MOD(Calculator!$B$30/Calculator!$F$13,1)),2))-$C56)^2+(1500*ABS(SIN(2*PI()*MOD(Calculator!$B$30/Calculator!$F$13,1)))*IF(MOD(Calculator!$B$30/Calculator!$F$13,1)&lt;0.5,-1,1))^2)/((50*POWER(80,POWER(COS(PI()*MOD(Calculator!$B$30/Calculator!$F$13,1)),2))+$C56)^2+(1500*ABS(SIN(2*PI()*MOD(Calculator!$B$30/Calculator!$F$13,1)))*IF(MOD(Calculator!$B$30/Calculator!$F$13,1)&lt;0.5,-1,1))^2)))/(1-SQRT(((50*POWER(80,POWER(COS(PI()*MOD(Calculator!$B$30/Calculator!$F$13,1)),2))-$C56)^2+(1500*ABS(SIN(2*PI()*MOD(Calculator!$B$30/Calculator!$F$13,1)))*IF(MOD(Calculator!$B$30/Calculator!$F$13,1)&lt;0.5,-1,1))^2)/((50*POWER(80,POWER(COS(PI()*MOD(Calculator!$B$30/Calculator!$F$13,1)),2))+$C56)^2+(1500*ABS(SIN(2*PI()*MOD(Calculator!$B$30/Calculator!$F$13,1)))*IF(MOD(Calculator!$B$30/Calculator!$F$13,1)&lt;0.5,-1,1))^2))),2))</f>
        <v>—</v>
      </c>
      <c r="R56" s="298" t="str">
        <f aca="false">IF(OR(Calculator!$E$14&lt;&gt;"YES",Calculator!$B$30&lt;Calculator!$G$14),"—",ROUND((1+SQRT(((50*POWER(80,POWER(COS(PI()*MOD(Calculator!$B$30/Calculator!$F$14,1)),2))-$C56)^2+(1500*ABS(SIN(2*PI()*MOD(Calculator!$B$30/Calculator!$F$14,1)))*IF(MOD(Calculator!$B$30/Calculator!$F$14,1)&lt;0.5,-1,1))^2)/((50*POWER(80,POWER(COS(PI()*MOD(Calculator!$B$30/Calculator!$F$14,1)),2))+$C56)^2+(1500*ABS(SIN(2*PI()*MOD(Calculator!$B$30/Calculator!$F$14,1)))*IF(MOD(Calculator!$B$30/Calculator!$F$14,1)&lt;0.5,-1,1))^2)))/(1-SQRT(((50*POWER(80,POWER(COS(PI()*MOD(Calculator!$B$30/Calculator!$F$14,1)),2))-$C56)^2+(1500*ABS(SIN(2*PI()*MOD(Calculator!$B$30/Calculator!$F$14,1)))*IF(MOD(Calculator!$B$30/Calculator!$F$14,1)&lt;0.5,-1,1))^2)/((50*POWER(80,POWER(COS(PI()*MOD(Calculator!$B$30/Calculator!$F$14,1)),2))+$C56)^2+(1500*ABS(SIN(2*PI()*MOD(Calculator!$B$30/Calculator!$F$14,1)))*IF(MOD(Calculator!$B$30/Calculator!$F$14,1)&lt;0.5,-1,1))^2))),2))</f>
        <v>—</v>
      </c>
      <c r="S56" s="298" t="n">
        <f aca="false">IF(OR(Calculator!$E$15&lt;&gt;"YES",Calculator!$B$30&lt;Calculator!$G$15),"—",ROUND((1+SQRT(((50*POWER(80,POWER(COS(PI()*MOD(Calculator!$B$30/Calculator!$F$15,1)),2))-$C56)^2+(1500*ABS(SIN(2*PI()*MOD(Calculator!$B$30/Calculator!$F$15,1)))*IF(MOD(Calculator!$B$30/Calculator!$F$15,1)&lt;0.5,-1,1))^2)/((50*POWER(80,POWER(COS(PI()*MOD(Calculator!$B$30/Calculator!$F$15,1)),2))+$C56)^2+(1500*ABS(SIN(2*PI()*MOD(Calculator!$B$30/Calculator!$F$15,1)))*IF(MOD(Calculator!$B$30/Calculator!$F$15,1)&lt;0.5,-1,1))^2)))/(1-SQRT(((50*POWER(80,POWER(COS(PI()*MOD(Calculator!$B$30/Calculator!$F$15,1)),2))-$C56)^2+(1500*ABS(SIN(2*PI()*MOD(Calculator!$B$30/Calculator!$F$15,1)))*IF(MOD(Calculator!$B$30/Calculator!$F$15,1)&lt;0.5,-1,1))^2)/((50*POWER(80,POWER(COS(PI()*MOD(Calculator!$B$30/Calculator!$F$15,1)),2))+$C56)^2+(1500*ABS(SIN(2*PI()*MOD(Calculator!$B$30/Calculator!$F$15,1)))*IF(MOD(Calculator!$B$30/Calculator!$F$15,1)&lt;0.5,-1,1))^2))),2))</f>
        <v>16.92</v>
      </c>
      <c r="T56" s="298" t="str">
        <f aca="false">IF(OR(Calculator!$E$16&lt;&gt;"YES",Calculator!$B$30&lt;Calculator!$G$16),"—",ROUND((1+SQRT(((50*POWER(80,POWER(COS(PI()*MOD(Calculator!$B$30/Calculator!$F$16,1)),2))-$C56)^2+(1500*ABS(SIN(2*PI()*MOD(Calculator!$B$30/Calculator!$F$16,1)))*IF(MOD(Calculator!$B$30/Calculator!$F$16,1)&lt;0.5,-1,1))^2)/((50*POWER(80,POWER(COS(PI()*MOD(Calculator!$B$30/Calculator!$F$16,1)),2))+$C56)^2+(1500*ABS(SIN(2*PI()*MOD(Calculator!$B$30/Calculator!$F$16,1)))*IF(MOD(Calculator!$B$30/Calculator!$F$16,1)&lt;0.5,-1,1))^2)))/(1-SQRT(((50*POWER(80,POWER(COS(PI()*MOD(Calculator!$B$30/Calculator!$F$16,1)),2))-$C56)^2+(1500*ABS(SIN(2*PI()*MOD(Calculator!$B$30/Calculator!$F$16,1)))*IF(MOD(Calculator!$B$30/Calculator!$F$16,1)&lt;0.5,-1,1))^2)/((50*POWER(80,POWER(COS(PI()*MOD(Calculator!$B$30/Calculator!$F$16,1)),2))+$C56)^2+(1500*ABS(SIN(2*PI()*MOD(Calculator!$B$30/Calculator!$F$16,1)))*IF(MOD(Calculator!$B$30/Calculator!$F$16,1)&lt;0.5,-1,1))^2))),2))</f>
        <v>—</v>
      </c>
      <c r="U56" s="298" t="n">
        <f aca="false">IF(OR(Calculator!$E$17&lt;&gt;"YES",Calculator!$B$30&lt;Calculator!$G$17),"—",ROUND((1+SQRT(((50*POWER(80,POWER(COS(PI()*MOD(Calculator!$B$30/Calculator!$F$17,1)),2))-$C56)^2+(1500*ABS(SIN(2*PI()*MOD(Calculator!$B$30/Calculator!$F$17,1)))*IF(MOD(Calculator!$B$30/Calculator!$F$17,1)&lt;0.5,-1,1))^2)/((50*POWER(80,POWER(COS(PI()*MOD(Calculator!$B$30/Calculator!$F$17,1)),2))+$C56)^2+(1500*ABS(SIN(2*PI()*MOD(Calculator!$B$30/Calculator!$F$17,1)))*IF(MOD(Calculator!$B$30/Calculator!$F$17,1)&lt;0.5,-1,1))^2)))/(1-SQRT(((50*POWER(80,POWER(COS(PI()*MOD(Calculator!$B$30/Calculator!$F$17,1)),2))-$C56)^2+(1500*ABS(SIN(2*PI()*MOD(Calculator!$B$30/Calculator!$F$17,1)))*IF(MOD(Calculator!$B$30/Calculator!$F$17,1)&lt;0.5,-1,1))^2)/((50*POWER(80,POWER(COS(PI()*MOD(Calculator!$B$30/Calculator!$F$17,1)),2))+$C56)^2+(1500*ABS(SIN(2*PI()*MOD(Calculator!$B$30/Calculator!$F$17,1)))*IF(MOD(Calculator!$B$30/Calculator!$F$17,1)&lt;0.5,-1,1))^2))),2))</f>
        <v>17.64</v>
      </c>
      <c r="V56" s="298" t="str">
        <f aca="false">IF(OR(Calculator!$E$18&lt;&gt;"YES",Calculator!$B$30&lt;Calculator!$G$18),"—",ROUND((1+SQRT(((50*POWER(80,POWER(COS(PI()*MOD(Calculator!$B$30/Calculator!$F$18,1)),2))-$C56)^2+(1500*ABS(SIN(2*PI()*MOD(Calculator!$B$30/Calculator!$F$18,1)))*IF(MOD(Calculator!$B$30/Calculator!$F$18,1)&lt;0.5,-1,1))^2)/((50*POWER(80,POWER(COS(PI()*MOD(Calculator!$B$30/Calculator!$F$18,1)),2))+$C56)^2+(1500*ABS(SIN(2*PI()*MOD(Calculator!$B$30/Calculator!$F$18,1)))*IF(MOD(Calculator!$B$30/Calculator!$F$18,1)&lt;0.5,-1,1))^2)))/(1-SQRT(((50*POWER(80,POWER(COS(PI()*MOD(Calculator!$B$30/Calculator!$F$18,1)),2))-$C56)^2+(1500*ABS(SIN(2*PI()*MOD(Calculator!$B$30/Calculator!$F$18,1)))*IF(MOD(Calculator!$B$30/Calculator!$F$18,1)&lt;0.5,-1,1))^2)/((50*POWER(80,POWER(COS(PI()*MOD(Calculator!$B$30/Calculator!$F$18,1)),2))+$C56)^2+(1500*ABS(SIN(2*PI()*MOD(Calculator!$B$30/Calculator!$F$18,1)))*IF(MOD(Calculator!$B$30/Calculator!$F$18,1)&lt;0.5,-1,1))^2))),2))</f>
        <v>—</v>
      </c>
      <c r="W56" s="298" t="str">
        <f aca="false">IF(OR(Calculator!$E$19&lt;&gt;"YES",Calculator!$B$30&lt;Calculator!$G$19),"—",ROUND((1+SQRT(((50*POWER(80,POWER(COS(PI()*MOD(Calculator!$B$30/Calculator!$F$19,1)),2))-$C56)^2+(1500*ABS(SIN(2*PI()*MOD(Calculator!$B$30/Calculator!$F$19,1)))*IF(MOD(Calculator!$B$30/Calculator!$F$19,1)&lt;0.5,-1,1))^2)/((50*POWER(80,POWER(COS(PI()*MOD(Calculator!$B$30/Calculator!$F$19,1)),2))+$C56)^2+(1500*ABS(SIN(2*PI()*MOD(Calculator!$B$30/Calculator!$F$19,1)))*IF(MOD(Calculator!$B$30/Calculator!$F$19,1)&lt;0.5,-1,1))^2)))/(1-SQRT(((50*POWER(80,POWER(COS(PI()*MOD(Calculator!$B$30/Calculator!$F$19,1)),2))-$C56)^2+(1500*ABS(SIN(2*PI()*MOD(Calculator!$B$30/Calculator!$F$19,1)))*IF(MOD(Calculator!$B$30/Calculator!$F$19,1)&lt;0.5,-1,1))^2)/((50*POWER(80,POWER(COS(PI()*MOD(Calculator!$B$30/Calculator!$F$19,1)),2))+$C56)^2+(1500*ABS(SIN(2*PI()*MOD(Calculator!$B$30/Calculator!$F$19,1)))*IF(MOD(Calculator!$B$30/Calculator!$F$19,1)&lt;0.5,-1,1))^2))),2))</f>
        <v>—</v>
      </c>
      <c r="X56" s="298" t="str">
        <f aca="false">IF(OR(Calculator!$E$20&lt;&gt;"YES",Calculator!$B$30&lt;Calculator!$G$20),"—",ROUND((1+SQRT(((50*POWER(80,POWER(COS(PI()*MOD(Calculator!$B$30/Calculator!$F$20,1)),2))-$C56)^2+(1500*ABS(SIN(2*PI()*MOD(Calculator!$B$30/Calculator!$F$20,1)))*IF(MOD(Calculator!$B$30/Calculator!$F$20,1)&lt;0.5,-1,1))^2)/((50*POWER(80,POWER(COS(PI()*MOD(Calculator!$B$30/Calculator!$F$20,1)),2))+$C56)^2+(1500*ABS(SIN(2*PI()*MOD(Calculator!$B$30/Calculator!$F$20,1)))*IF(MOD(Calculator!$B$30/Calculator!$F$20,1)&lt;0.5,-1,1))^2)))/(1-SQRT(((50*POWER(80,POWER(COS(PI()*MOD(Calculator!$B$30/Calculator!$F$20,1)),2))-$C56)^2+(1500*ABS(SIN(2*PI()*MOD(Calculator!$B$30/Calculator!$F$20,1)))*IF(MOD(Calculator!$B$30/Calculator!$F$20,1)&lt;0.5,-1,1))^2)/((50*POWER(80,POWER(COS(PI()*MOD(Calculator!$B$30/Calculator!$F$20,1)),2))+$C56)^2+(1500*ABS(SIN(2*PI()*MOD(Calculator!$B$30/Calculator!$F$20,1)))*IF(MOD(Calculator!$B$30/Calculator!$F$20,1)&lt;0.5,-1,1))^2))),2))</f>
        <v>—</v>
      </c>
      <c r="Y56" s="298" t="str">
        <f aca="false">IF(OR(Calculator!$E$21&lt;&gt;"YES",Calculator!$B$30&lt;Calculator!$G$21),"—",ROUND((1+SQRT(((50*POWER(80,POWER(COS(PI()*MOD(Calculator!$B$30/Calculator!$F$21,1)),2))-$C56)^2+(1500*ABS(SIN(2*PI()*MOD(Calculator!$B$30/Calculator!$F$21,1)))*IF(MOD(Calculator!$B$30/Calculator!$F$21,1)&lt;0.5,-1,1))^2)/((50*POWER(80,POWER(COS(PI()*MOD(Calculator!$B$30/Calculator!$F$21,1)),2))+$C56)^2+(1500*ABS(SIN(2*PI()*MOD(Calculator!$B$30/Calculator!$F$21,1)))*IF(MOD(Calculator!$B$30/Calculator!$F$21,1)&lt;0.5,-1,1))^2)))/(1-SQRT(((50*POWER(80,POWER(COS(PI()*MOD(Calculator!$B$30/Calculator!$F$21,1)),2))-$C56)^2+(1500*ABS(SIN(2*PI()*MOD(Calculator!$B$30/Calculator!$F$21,1)))*IF(MOD(Calculator!$B$30/Calculator!$F$21,1)&lt;0.5,-1,1))^2)/((50*POWER(80,POWER(COS(PI()*MOD(Calculator!$B$30/Calculator!$F$21,1)),2))+$C56)^2+(1500*ABS(SIN(2*PI()*MOD(Calculator!$B$30/Calculator!$F$21,1)))*IF(MOD(Calculator!$B$30/Calculator!$F$21,1)&lt;0.5,-1,1))^2))),2))</f>
        <v>—</v>
      </c>
      <c r="Z56" s="298" t="str">
        <f aca="false">IF(OR(Calculator!$E$22&lt;&gt;"YES",Calculator!$B$30&lt;Calculator!$G$22),"—",ROUND((1+SQRT(((50*POWER(80,POWER(COS(PI()*MOD(Calculator!$B$30/Calculator!$F$22,1)),2))-$C56)^2+(1500*ABS(SIN(2*PI()*MOD(Calculator!$B$30/Calculator!$F$22,1)))*IF(MOD(Calculator!$B$30/Calculator!$F$22,1)&lt;0.5,-1,1))^2)/((50*POWER(80,POWER(COS(PI()*MOD(Calculator!$B$30/Calculator!$F$22,1)),2))+$C56)^2+(1500*ABS(SIN(2*PI()*MOD(Calculator!$B$30/Calculator!$F$22,1)))*IF(MOD(Calculator!$B$30/Calculator!$F$22,1)&lt;0.5,-1,1))^2)))/(1-SQRT(((50*POWER(80,POWER(COS(PI()*MOD(Calculator!$B$30/Calculator!$F$22,1)),2))-$C56)^2+(1500*ABS(SIN(2*PI()*MOD(Calculator!$B$30/Calculator!$F$22,1)))*IF(MOD(Calculator!$B$30/Calculator!$F$22,1)&lt;0.5,-1,1))^2)/((50*POWER(80,POWER(COS(PI()*MOD(Calculator!$B$30/Calculator!$F$22,1)),2))+$C56)^2+(1500*ABS(SIN(2*PI()*MOD(Calculator!$B$30/Calculator!$F$22,1)))*IF(MOD(Calculator!$B$30/Calculator!$F$22,1)&lt;0.5,-1,1))^2))),2))</f>
        <v>—</v>
      </c>
      <c r="AA56" s="292" t="n">
        <f aca="false">IFERROR(ROUND((IF(ISNUMBER(P56),P56,0)+IF(ISNUMBER(Q56),Q56,0)+IF(ISNUMBER(R56),R56,0)+IF(ISNUMBER(S56),S56,0)+IF(ISNUMBER(T56),T56,0)+IF(ISNUMBER(U56),U56,0)+IF(ISNUMBER(V56),V56,0)+IF(ISNUMBER(W56),W56,0)+IF(ISNUMBER(X56),X56,0)+IF(ISNUMBER(Y56),Y56,0)+IF(ISNUMBER(Z56),Z56,0))/(IF(ISNUMBER(P56),1,0)+IF(ISNUMBER(Q56),1,0)+IF(ISNUMBER(R56),1,0)+IF(ISNUMBER(S56),1,0)+IF(ISNUMBER(T56),1,0)+IF(ISNUMBER(U56),1,0)+IF(ISNUMBER(V56),1,0)+IF(ISNUMBER(W56),1,0)+IF(ISNUMBER(X56),1,0)+IF(ISNUMBER(Y56),1,0)+IF(ISNUMBER(Z56),1,0)),4),"")</f>
        <v>17.28</v>
      </c>
      <c r="AB56" s="298" t="str">
        <f aca="false">IF(OR(Calculator!$E$12&lt;&gt;"YES",Calculator!$B$31&lt;Calculator!$G$12),"—",ROUND((1+SQRT(((50*POWER(80,POWER(COS(PI()*MOD(Calculator!$B$31/Calculator!$F$12,1)),2))-$C56)^2+(1500*ABS(SIN(2*PI()*MOD(Calculator!$B$31/Calculator!$F$12,1)))*IF(MOD(Calculator!$B$31/Calculator!$F$12,1)&lt;0.5,-1,1))^2)/((50*POWER(80,POWER(COS(PI()*MOD(Calculator!$B$31/Calculator!$F$12,1)),2))+$C56)^2+(1500*ABS(SIN(2*PI()*MOD(Calculator!$B$31/Calculator!$F$12,1)))*IF(MOD(Calculator!$B$31/Calculator!$F$12,1)&lt;0.5,-1,1))^2)))/(1-SQRT(((50*POWER(80,POWER(COS(PI()*MOD(Calculator!$B$31/Calculator!$F$12,1)),2))-$C56)^2+(1500*ABS(SIN(2*PI()*MOD(Calculator!$B$31/Calculator!$F$12,1)))*IF(MOD(Calculator!$B$31/Calculator!$F$12,1)&lt;0.5,-1,1))^2)/((50*POWER(80,POWER(COS(PI()*MOD(Calculator!$B$31/Calculator!$F$12,1)),2))+$C56)^2+(1500*ABS(SIN(2*PI()*MOD(Calculator!$B$31/Calculator!$F$12,1)))*IF(MOD(Calculator!$B$31/Calculator!$F$12,1)&lt;0.5,-1,1))^2))),2))</f>
        <v>—</v>
      </c>
      <c r="AC56" s="298" t="str">
        <f aca="false">IF(OR(Calculator!$E$13&lt;&gt;"YES",Calculator!$B$31&lt;Calculator!$G$13),"—",ROUND((1+SQRT(((50*POWER(80,POWER(COS(PI()*MOD(Calculator!$B$31/Calculator!$F$13,1)),2))-$C56)^2+(1500*ABS(SIN(2*PI()*MOD(Calculator!$B$31/Calculator!$F$13,1)))*IF(MOD(Calculator!$B$31/Calculator!$F$13,1)&lt;0.5,-1,1))^2)/((50*POWER(80,POWER(COS(PI()*MOD(Calculator!$B$31/Calculator!$F$13,1)),2))+$C56)^2+(1500*ABS(SIN(2*PI()*MOD(Calculator!$B$31/Calculator!$F$13,1)))*IF(MOD(Calculator!$B$31/Calculator!$F$13,1)&lt;0.5,-1,1))^2)))/(1-SQRT(((50*POWER(80,POWER(COS(PI()*MOD(Calculator!$B$31/Calculator!$F$13,1)),2))-$C56)^2+(1500*ABS(SIN(2*PI()*MOD(Calculator!$B$31/Calculator!$F$13,1)))*IF(MOD(Calculator!$B$31/Calculator!$F$13,1)&lt;0.5,-1,1))^2)/((50*POWER(80,POWER(COS(PI()*MOD(Calculator!$B$31/Calculator!$F$13,1)),2))+$C56)^2+(1500*ABS(SIN(2*PI()*MOD(Calculator!$B$31/Calculator!$F$13,1)))*IF(MOD(Calculator!$B$31/Calculator!$F$13,1)&lt;0.5,-1,1))^2))),2))</f>
        <v>—</v>
      </c>
      <c r="AD56" s="298" t="str">
        <f aca="false">IF(OR(Calculator!$E$14&lt;&gt;"YES",Calculator!$B$31&lt;Calculator!$G$14),"—",ROUND((1+SQRT(((50*POWER(80,POWER(COS(PI()*MOD(Calculator!$B$31/Calculator!$F$14,1)),2))-$C56)^2+(1500*ABS(SIN(2*PI()*MOD(Calculator!$B$31/Calculator!$F$14,1)))*IF(MOD(Calculator!$B$31/Calculator!$F$14,1)&lt;0.5,-1,1))^2)/((50*POWER(80,POWER(COS(PI()*MOD(Calculator!$B$31/Calculator!$F$14,1)),2))+$C56)^2+(1500*ABS(SIN(2*PI()*MOD(Calculator!$B$31/Calculator!$F$14,1)))*IF(MOD(Calculator!$B$31/Calculator!$F$14,1)&lt;0.5,-1,1))^2)))/(1-SQRT(((50*POWER(80,POWER(COS(PI()*MOD(Calculator!$B$31/Calculator!$F$14,1)),2))-$C56)^2+(1500*ABS(SIN(2*PI()*MOD(Calculator!$B$31/Calculator!$F$14,1)))*IF(MOD(Calculator!$B$31/Calculator!$F$14,1)&lt;0.5,-1,1))^2)/((50*POWER(80,POWER(COS(PI()*MOD(Calculator!$B$31/Calculator!$F$14,1)),2))+$C56)^2+(1500*ABS(SIN(2*PI()*MOD(Calculator!$B$31/Calculator!$F$14,1)))*IF(MOD(Calculator!$B$31/Calculator!$F$14,1)&lt;0.5,-1,1))^2))),2))</f>
        <v>—</v>
      </c>
      <c r="AE56" s="298" t="n">
        <f aca="false">IF(OR(Calculator!$E$15&lt;&gt;"YES",Calculator!$B$31&lt;Calculator!$G$15),"—",ROUND((1+SQRT(((50*POWER(80,POWER(COS(PI()*MOD(Calculator!$B$31/Calculator!$F$15,1)),2))-$C56)^2+(1500*ABS(SIN(2*PI()*MOD(Calculator!$B$31/Calculator!$F$15,1)))*IF(MOD(Calculator!$B$31/Calculator!$F$15,1)&lt;0.5,-1,1))^2)/((50*POWER(80,POWER(COS(PI()*MOD(Calculator!$B$31/Calculator!$F$15,1)),2))+$C56)^2+(1500*ABS(SIN(2*PI()*MOD(Calculator!$B$31/Calculator!$F$15,1)))*IF(MOD(Calculator!$B$31/Calculator!$F$15,1)&lt;0.5,-1,1))^2)))/(1-SQRT(((50*POWER(80,POWER(COS(PI()*MOD(Calculator!$B$31/Calculator!$F$15,1)),2))-$C56)^2+(1500*ABS(SIN(2*PI()*MOD(Calculator!$B$31/Calculator!$F$15,1)))*IF(MOD(Calculator!$B$31/Calculator!$F$15,1)&lt;0.5,-1,1))^2)/((50*POWER(80,POWER(COS(PI()*MOD(Calculator!$B$31/Calculator!$F$15,1)),2))+$C56)^2+(1500*ABS(SIN(2*PI()*MOD(Calculator!$B$31/Calculator!$F$15,1)))*IF(MOD(Calculator!$B$31/Calculator!$F$15,1)&lt;0.5,-1,1))^2))),2))</f>
        <v>18.27</v>
      </c>
      <c r="AF56" s="298" t="str">
        <f aca="false">IF(OR(Calculator!$E$16&lt;&gt;"YES",Calculator!$B$31&lt;Calculator!$G$16),"—",ROUND((1+SQRT(((50*POWER(80,POWER(COS(PI()*MOD(Calculator!$B$31/Calculator!$F$16,1)),2))-$C56)^2+(1500*ABS(SIN(2*PI()*MOD(Calculator!$B$31/Calculator!$F$16,1)))*IF(MOD(Calculator!$B$31/Calculator!$F$16,1)&lt;0.5,-1,1))^2)/((50*POWER(80,POWER(COS(PI()*MOD(Calculator!$B$31/Calculator!$F$16,1)),2))+$C56)^2+(1500*ABS(SIN(2*PI()*MOD(Calculator!$B$31/Calculator!$F$16,1)))*IF(MOD(Calculator!$B$31/Calculator!$F$16,1)&lt;0.5,-1,1))^2)))/(1-SQRT(((50*POWER(80,POWER(COS(PI()*MOD(Calculator!$B$31/Calculator!$F$16,1)),2))-$C56)^2+(1500*ABS(SIN(2*PI()*MOD(Calculator!$B$31/Calculator!$F$16,1)))*IF(MOD(Calculator!$B$31/Calculator!$F$16,1)&lt;0.5,-1,1))^2)/((50*POWER(80,POWER(COS(PI()*MOD(Calculator!$B$31/Calculator!$F$16,1)),2))+$C56)^2+(1500*ABS(SIN(2*PI()*MOD(Calculator!$B$31/Calculator!$F$16,1)))*IF(MOD(Calculator!$B$31/Calculator!$F$16,1)&lt;0.5,-1,1))^2))),2))</f>
        <v>—</v>
      </c>
      <c r="AG56" s="298" t="n">
        <f aca="false">IF(OR(Calculator!$E$17&lt;&gt;"YES",Calculator!$B$31&lt;Calculator!$G$17),"—",ROUND((1+SQRT(((50*POWER(80,POWER(COS(PI()*MOD(Calculator!$B$31/Calculator!$F$17,1)),2))-$C56)^2+(1500*ABS(SIN(2*PI()*MOD(Calculator!$B$31/Calculator!$F$17,1)))*IF(MOD(Calculator!$B$31/Calculator!$F$17,1)&lt;0.5,-1,1))^2)/((50*POWER(80,POWER(COS(PI()*MOD(Calculator!$B$31/Calculator!$F$17,1)),2))+$C56)^2+(1500*ABS(SIN(2*PI()*MOD(Calculator!$B$31/Calculator!$F$17,1)))*IF(MOD(Calculator!$B$31/Calculator!$F$17,1)&lt;0.5,-1,1))^2)))/(1-SQRT(((50*POWER(80,POWER(COS(PI()*MOD(Calculator!$B$31/Calculator!$F$17,1)),2))-$C56)^2+(1500*ABS(SIN(2*PI()*MOD(Calculator!$B$31/Calculator!$F$17,1)))*IF(MOD(Calculator!$B$31/Calculator!$F$17,1)&lt;0.5,-1,1))^2)/((50*POWER(80,POWER(COS(PI()*MOD(Calculator!$B$31/Calculator!$F$17,1)),2))+$C56)^2+(1500*ABS(SIN(2*PI()*MOD(Calculator!$B$31/Calculator!$F$17,1)))*IF(MOD(Calculator!$B$31/Calculator!$F$17,1)&lt;0.5,-1,1))^2))),2))</f>
        <v>14.9</v>
      </c>
      <c r="AH56" s="298" t="str">
        <f aca="false">IF(OR(Calculator!$E$18&lt;&gt;"YES",Calculator!$B$31&lt;Calculator!$G$18),"—",ROUND((1+SQRT(((50*POWER(80,POWER(COS(PI()*MOD(Calculator!$B$31/Calculator!$F$18,1)),2))-$C56)^2+(1500*ABS(SIN(2*PI()*MOD(Calculator!$B$31/Calculator!$F$18,1)))*IF(MOD(Calculator!$B$31/Calculator!$F$18,1)&lt;0.5,-1,1))^2)/((50*POWER(80,POWER(COS(PI()*MOD(Calculator!$B$31/Calculator!$F$18,1)),2))+$C56)^2+(1500*ABS(SIN(2*PI()*MOD(Calculator!$B$31/Calculator!$F$18,1)))*IF(MOD(Calculator!$B$31/Calculator!$F$18,1)&lt;0.5,-1,1))^2)))/(1-SQRT(((50*POWER(80,POWER(COS(PI()*MOD(Calculator!$B$31/Calculator!$F$18,1)),2))-$C56)^2+(1500*ABS(SIN(2*PI()*MOD(Calculator!$B$31/Calculator!$F$18,1)))*IF(MOD(Calculator!$B$31/Calculator!$F$18,1)&lt;0.5,-1,1))^2)/((50*POWER(80,POWER(COS(PI()*MOD(Calculator!$B$31/Calculator!$F$18,1)),2))+$C56)^2+(1500*ABS(SIN(2*PI()*MOD(Calculator!$B$31/Calculator!$F$18,1)))*IF(MOD(Calculator!$B$31/Calculator!$F$18,1)&lt;0.5,-1,1))^2))),2))</f>
        <v>—</v>
      </c>
      <c r="AI56" s="298" t="str">
        <f aca="false">IF(OR(Calculator!$E$19&lt;&gt;"YES",Calculator!$B$31&lt;Calculator!$G$19),"—",ROUND((1+SQRT(((50*POWER(80,POWER(COS(PI()*MOD(Calculator!$B$31/Calculator!$F$19,1)),2))-$C56)^2+(1500*ABS(SIN(2*PI()*MOD(Calculator!$B$31/Calculator!$F$19,1)))*IF(MOD(Calculator!$B$31/Calculator!$F$19,1)&lt;0.5,-1,1))^2)/((50*POWER(80,POWER(COS(PI()*MOD(Calculator!$B$31/Calculator!$F$19,1)),2))+$C56)^2+(1500*ABS(SIN(2*PI()*MOD(Calculator!$B$31/Calculator!$F$19,1)))*IF(MOD(Calculator!$B$31/Calculator!$F$19,1)&lt;0.5,-1,1))^2)))/(1-SQRT(((50*POWER(80,POWER(COS(PI()*MOD(Calculator!$B$31/Calculator!$F$19,1)),2))-$C56)^2+(1500*ABS(SIN(2*PI()*MOD(Calculator!$B$31/Calculator!$F$19,1)))*IF(MOD(Calculator!$B$31/Calculator!$F$19,1)&lt;0.5,-1,1))^2)/((50*POWER(80,POWER(COS(PI()*MOD(Calculator!$B$31/Calculator!$F$19,1)),2))+$C56)^2+(1500*ABS(SIN(2*PI()*MOD(Calculator!$B$31/Calculator!$F$19,1)))*IF(MOD(Calculator!$B$31/Calculator!$F$19,1)&lt;0.5,-1,1))^2))),2))</f>
        <v>—</v>
      </c>
      <c r="AJ56" s="298" t="str">
        <f aca="false">IF(OR(Calculator!$E$20&lt;&gt;"YES",Calculator!$B$31&lt;Calculator!$G$20),"—",ROUND((1+SQRT(((50*POWER(80,POWER(COS(PI()*MOD(Calculator!$B$31/Calculator!$F$20,1)),2))-$C56)^2+(1500*ABS(SIN(2*PI()*MOD(Calculator!$B$31/Calculator!$F$20,1)))*IF(MOD(Calculator!$B$31/Calculator!$F$20,1)&lt;0.5,-1,1))^2)/((50*POWER(80,POWER(COS(PI()*MOD(Calculator!$B$31/Calculator!$F$20,1)),2))+$C56)^2+(1500*ABS(SIN(2*PI()*MOD(Calculator!$B$31/Calculator!$F$20,1)))*IF(MOD(Calculator!$B$31/Calculator!$F$20,1)&lt;0.5,-1,1))^2)))/(1-SQRT(((50*POWER(80,POWER(COS(PI()*MOD(Calculator!$B$31/Calculator!$F$20,1)),2))-$C56)^2+(1500*ABS(SIN(2*PI()*MOD(Calculator!$B$31/Calculator!$F$20,1)))*IF(MOD(Calculator!$B$31/Calculator!$F$20,1)&lt;0.5,-1,1))^2)/((50*POWER(80,POWER(COS(PI()*MOD(Calculator!$B$31/Calculator!$F$20,1)),2))+$C56)^2+(1500*ABS(SIN(2*PI()*MOD(Calculator!$B$31/Calculator!$F$20,1)))*IF(MOD(Calculator!$B$31/Calculator!$F$20,1)&lt;0.5,-1,1))^2))),2))</f>
        <v>—</v>
      </c>
      <c r="AK56" s="298" t="str">
        <f aca="false">IF(OR(Calculator!$E$21&lt;&gt;"YES",Calculator!$B$31&lt;Calculator!$G$21),"—",ROUND((1+SQRT(((50*POWER(80,POWER(COS(PI()*MOD(Calculator!$B$31/Calculator!$F$21,1)),2))-$C56)^2+(1500*ABS(SIN(2*PI()*MOD(Calculator!$B$31/Calculator!$F$21,1)))*IF(MOD(Calculator!$B$31/Calculator!$F$21,1)&lt;0.5,-1,1))^2)/((50*POWER(80,POWER(COS(PI()*MOD(Calculator!$B$31/Calculator!$F$21,1)),2))+$C56)^2+(1500*ABS(SIN(2*PI()*MOD(Calculator!$B$31/Calculator!$F$21,1)))*IF(MOD(Calculator!$B$31/Calculator!$F$21,1)&lt;0.5,-1,1))^2)))/(1-SQRT(((50*POWER(80,POWER(COS(PI()*MOD(Calculator!$B$31/Calculator!$F$21,1)),2))-$C56)^2+(1500*ABS(SIN(2*PI()*MOD(Calculator!$B$31/Calculator!$F$21,1)))*IF(MOD(Calculator!$B$31/Calculator!$F$21,1)&lt;0.5,-1,1))^2)/((50*POWER(80,POWER(COS(PI()*MOD(Calculator!$B$31/Calculator!$F$21,1)),2))+$C56)^2+(1500*ABS(SIN(2*PI()*MOD(Calculator!$B$31/Calculator!$F$21,1)))*IF(MOD(Calculator!$B$31/Calculator!$F$21,1)&lt;0.5,-1,1))^2))),2))</f>
        <v>—</v>
      </c>
      <c r="AL56" s="298" t="str">
        <f aca="false">IF(OR(Calculator!$E$22&lt;&gt;"YES",Calculator!$B$31&lt;Calculator!$G$22),"—",ROUND((1+SQRT(((50*POWER(80,POWER(COS(PI()*MOD(Calculator!$B$31/Calculator!$F$22,1)),2))-$C56)^2+(1500*ABS(SIN(2*PI()*MOD(Calculator!$B$31/Calculator!$F$22,1)))*IF(MOD(Calculator!$B$31/Calculator!$F$22,1)&lt;0.5,-1,1))^2)/((50*POWER(80,POWER(COS(PI()*MOD(Calculator!$B$31/Calculator!$F$22,1)),2))+$C56)^2+(1500*ABS(SIN(2*PI()*MOD(Calculator!$B$31/Calculator!$F$22,1)))*IF(MOD(Calculator!$B$31/Calculator!$F$22,1)&lt;0.5,-1,1))^2)))/(1-SQRT(((50*POWER(80,POWER(COS(PI()*MOD(Calculator!$B$31/Calculator!$F$22,1)),2))-$C56)^2+(1500*ABS(SIN(2*PI()*MOD(Calculator!$B$31/Calculator!$F$22,1)))*IF(MOD(Calculator!$B$31/Calculator!$F$22,1)&lt;0.5,-1,1))^2)/((50*POWER(80,POWER(COS(PI()*MOD(Calculator!$B$31/Calculator!$F$22,1)),2))+$C56)^2+(1500*ABS(SIN(2*PI()*MOD(Calculator!$B$31/Calculator!$F$22,1)))*IF(MOD(Calculator!$B$31/Calculator!$F$22,1)&lt;0.5,-1,1))^2))),2))</f>
        <v>—</v>
      </c>
      <c r="AM56" s="293" t="n">
        <f aca="false">IFERROR(ROUND((IF(ISNUMBER(AB56),AB56,0)+IF(ISNUMBER(AC56),AC56,0)+IF(ISNUMBER(AD56),AD56,0)+IF(ISNUMBER(AE56),AE56,0)+IF(ISNUMBER(AF56),AF56,0)+IF(ISNUMBER(AG56),AG56,0)+IF(ISNUMBER(AH56),AH56,0)+IF(ISNUMBER(AI56),AI56,0)+IF(ISNUMBER(AJ56),AJ56,0)+IF(ISNUMBER(AK56),AK56,0)+IF(ISNUMBER(AL56),AL56,0))/(IF(ISNUMBER(AB56),1,0)+IF(ISNUMBER(AC56),1,0)+IF(ISNUMBER(AD56),1,0)+IF(ISNUMBER(AE56),1,0)+IF(ISNUMBER(AF56),1,0)+IF(ISNUMBER(AG56),1,0)+IF(ISNUMBER(AH56),1,0)+IF(ISNUMBER(AI56),1,0)+IF(ISNUMBER(AJ56),1,0)+IF(ISNUMBER(AK56),1,0)+IF(ISNUMBER(AL56),1,0)),4),"")</f>
        <v>16.585</v>
      </c>
      <c r="AN56" s="299" t="str">
        <f aca="false">IF(OR(Calculator!$E$12&lt;&gt;"YES",Calculator!$B$32&lt;Calculator!$G$12),"—",ROUND((1+SQRT(((50*POWER(80,POWER(COS(PI()*MOD(Calculator!$B$32/Calculator!$F$12,1)),2))-$C56)^2+(1500*ABS(SIN(2*PI()*MOD(Calculator!$B$32/Calculator!$F$12,1)))*IF(MOD(Calculator!$B$32/Calculator!$F$12,1)&lt;0.5,-1,1))^2)/((50*POWER(80,POWER(COS(PI()*MOD(Calculator!$B$32/Calculator!$F$12,1)),2))+$C56)^2+(1500*ABS(SIN(2*PI()*MOD(Calculator!$B$32/Calculator!$F$12,1)))*IF(MOD(Calculator!$B$32/Calculator!$F$12,1)&lt;0.5,-1,1))^2)))/(1-SQRT(((50*POWER(80,POWER(COS(PI()*MOD(Calculator!$B$32/Calculator!$F$12,1)),2))-$C56)^2+(1500*ABS(SIN(2*PI()*MOD(Calculator!$B$32/Calculator!$F$12,1)))*IF(MOD(Calculator!$B$32/Calculator!$F$12,1)&lt;0.5,-1,1))^2)/((50*POWER(80,POWER(COS(PI()*MOD(Calculator!$B$32/Calculator!$F$12,1)),2))+$C56)^2+(1500*ABS(SIN(2*PI()*MOD(Calculator!$B$32/Calculator!$F$12,1)))*IF(MOD(Calculator!$B$32/Calculator!$F$12,1)&lt;0.5,-1,1))^2))),2))</f>
        <v>—</v>
      </c>
      <c r="AO56" s="299" t="str">
        <f aca="false">IF(OR(Calculator!$E$13&lt;&gt;"YES",Calculator!$B$32&lt;Calculator!$G$13),"—",ROUND((1+SQRT(((50*POWER(80,POWER(COS(PI()*MOD(Calculator!$B$32/Calculator!$F$13,1)),2))-$C56)^2+(1500*ABS(SIN(2*PI()*MOD(Calculator!$B$32/Calculator!$F$13,1)))*IF(MOD(Calculator!$B$32/Calculator!$F$13,1)&lt;0.5,-1,1))^2)/((50*POWER(80,POWER(COS(PI()*MOD(Calculator!$B$32/Calculator!$F$13,1)),2))+$C56)^2+(1500*ABS(SIN(2*PI()*MOD(Calculator!$B$32/Calculator!$F$13,1)))*IF(MOD(Calculator!$B$32/Calculator!$F$13,1)&lt;0.5,-1,1))^2)))/(1-SQRT(((50*POWER(80,POWER(COS(PI()*MOD(Calculator!$B$32/Calculator!$F$13,1)),2))-$C56)^2+(1500*ABS(SIN(2*PI()*MOD(Calculator!$B$32/Calculator!$F$13,1)))*IF(MOD(Calculator!$B$32/Calculator!$F$13,1)&lt;0.5,-1,1))^2)/((50*POWER(80,POWER(COS(PI()*MOD(Calculator!$B$32/Calculator!$F$13,1)),2))+$C56)^2+(1500*ABS(SIN(2*PI()*MOD(Calculator!$B$32/Calculator!$F$13,1)))*IF(MOD(Calculator!$B$32/Calculator!$F$13,1)&lt;0.5,-1,1))^2))),2))</f>
        <v>—</v>
      </c>
      <c r="AP56" s="299" t="str">
        <f aca="false">IF(OR(Calculator!$E$14&lt;&gt;"YES",Calculator!$B$32&lt;Calculator!$G$14),"—",ROUND((1+SQRT(((50*POWER(80,POWER(COS(PI()*MOD(Calculator!$B$32/Calculator!$F$14,1)),2))-$C56)^2+(1500*ABS(SIN(2*PI()*MOD(Calculator!$B$32/Calculator!$F$14,1)))*IF(MOD(Calculator!$B$32/Calculator!$F$14,1)&lt;0.5,-1,1))^2)/((50*POWER(80,POWER(COS(PI()*MOD(Calculator!$B$32/Calculator!$F$14,1)),2))+$C56)^2+(1500*ABS(SIN(2*PI()*MOD(Calculator!$B$32/Calculator!$F$14,1)))*IF(MOD(Calculator!$B$32/Calculator!$F$14,1)&lt;0.5,-1,1))^2)))/(1-SQRT(((50*POWER(80,POWER(COS(PI()*MOD(Calculator!$B$32/Calculator!$F$14,1)),2))-$C56)^2+(1500*ABS(SIN(2*PI()*MOD(Calculator!$B$32/Calculator!$F$14,1)))*IF(MOD(Calculator!$B$32/Calculator!$F$14,1)&lt;0.5,-1,1))^2)/((50*POWER(80,POWER(COS(PI()*MOD(Calculator!$B$32/Calculator!$F$14,1)),2))+$C56)^2+(1500*ABS(SIN(2*PI()*MOD(Calculator!$B$32/Calculator!$F$14,1)))*IF(MOD(Calculator!$B$32/Calculator!$F$14,1)&lt;0.5,-1,1))^2))),2))</f>
        <v>—</v>
      </c>
      <c r="AQ56" s="299" t="n">
        <f aca="false">IF(OR(Calculator!$E$15&lt;&gt;"YES",Calculator!$B$32&lt;Calculator!$G$15),"—",ROUND((1+SQRT(((50*POWER(80,POWER(COS(PI()*MOD(Calculator!$B$32/Calculator!$F$15,1)),2))-$C56)^2+(1500*ABS(SIN(2*PI()*MOD(Calculator!$B$32/Calculator!$F$15,1)))*IF(MOD(Calculator!$B$32/Calculator!$F$15,1)&lt;0.5,-1,1))^2)/((50*POWER(80,POWER(COS(PI()*MOD(Calculator!$B$32/Calculator!$F$15,1)),2))+$C56)^2+(1500*ABS(SIN(2*PI()*MOD(Calculator!$B$32/Calculator!$F$15,1)))*IF(MOD(Calculator!$B$32/Calculator!$F$15,1)&lt;0.5,-1,1))^2)))/(1-SQRT(((50*POWER(80,POWER(COS(PI()*MOD(Calculator!$B$32/Calculator!$F$15,1)),2))-$C56)^2+(1500*ABS(SIN(2*PI()*MOD(Calculator!$B$32/Calculator!$F$15,1)))*IF(MOD(Calculator!$B$32/Calculator!$F$15,1)&lt;0.5,-1,1))^2)/((50*POWER(80,POWER(COS(PI()*MOD(Calculator!$B$32/Calculator!$F$15,1)),2))+$C56)^2+(1500*ABS(SIN(2*PI()*MOD(Calculator!$B$32/Calculator!$F$15,1)))*IF(MOD(Calculator!$B$32/Calculator!$F$15,1)&lt;0.5,-1,1))^2))),2))</f>
        <v>2.88</v>
      </c>
      <c r="AR56" s="299" t="str">
        <f aca="false">IF(OR(Calculator!$E$16&lt;&gt;"YES",Calculator!$B$32&lt;Calculator!$G$16),"—",ROUND((1+SQRT(((50*POWER(80,POWER(COS(PI()*MOD(Calculator!$B$32/Calculator!$F$16,1)),2))-$C56)^2+(1500*ABS(SIN(2*PI()*MOD(Calculator!$B$32/Calculator!$F$16,1)))*IF(MOD(Calculator!$B$32/Calculator!$F$16,1)&lt;0.5,-1,1))^2)/((50*POWER(80,POWER(COS(PI()*MOD(Calculator!$B$32/Calculator!$F$16,1)),2))+$C56)^2+(1500*ABS(SIN(2*PI()*MOD(Calculator!$B$32/Calculator!$F$16,1)))*IF(MOD(Calculator!$B$32/Calculator!$F$16,1)&lt;0.5,-1,1))^2)))/(1-SQRT(((50*POWER(80,POWER(COS(PI()*MOD(Calculator!$B$32/Calculator!$F$16,1)),2))-$C56)^2+(1500*ABS(SIN(2*PI()*MOD(Calculator!$B$32/Calculator!$F$16,1)))*IF(MOD(Calculator!$B$32/Calculator!$F$16,1)&lt;0.5,-1,1))^2)/((50*POWER(80,POWER(COS(PI()*MOD(Calculator!$B$32/Calculator!$F$16,1)),2))+$C56)^2+(1500*ABS(SIN(2*PI()*MOD(Calculator!$B$32/Calculator!$F$16,1)))*IF(MOD(Calculator!$B$32/Calculator!$F$16,1)&lt;0.5,-1,1))^2))),2))</f>
        <v>—</v>
      </c>
      <c r="AS56" s="299" t="n">
        <f aca="false">IF(OR(Calculator!$E$17&lt;&gt;"YES",Calculator!$B$32&lt;Calculator!$G$17),"—",ROUND((1+SQRT(((50*POWER(80,POWER(COS(PI()*MOD(Calculator!$B$32/Calculator!$F$17,1)),2))-$C56)^2+(1500*ABS(SIN(2*PI()*MOD(Calculator!$B$32/Calculator!$F$17,1)))*IF(MOD(Calculator!$B$32/Calculator!$F$17,1)&lt;0.5,-1,1))^2)/((50*POWER(80,POWER(COS(PI()*MOD(Calculator!$B$32/Calculator!$F$17,1)),2))+$C56)^2+(1500*ABS(SIN(2*PI()*MOD(Calculator!$B$32/Calculator!$F$17,1)))*IF(MOD(Calculator!$B$32/Calculator!$F$17,1)&lt;0.5,-1,1))^2)))/(1-SQRT(((50*POWER(80,POWER(COS(PI()*MOD(Calculator!$B$32/Calculator!$F$17,1)),2))-$C56)^2+(1500*ABS(SIN(2*PI()*MOD(Calculator!$B$32/Calculator!$F$17,1)))*IF(MOD(Calculator!$B$32/Calculator!$F$17,1)&lt;0.5,-1,1))^2)/((50*POWER(80,POWER(COS(PI()*MOD(Calculator!$B$32/Calculator!$F$17,1)),2))+$C56)^2+(1500*ABS(SIN(2*PI()*MOD(Calculator!$B$32/Calculator!$F$17,1)))*IF(MOD(Calculator!$B$32/Calculator!$F$17,1)&lt;0.5,-1,1))^2))),2))</f>
        <v>15.55</v>
      </c>
      <c r="AT56" s="299" t="str">
        <f aca="false">IF(OR(Calculator!$E$18&lt;&gt;"YES",Calculator!$B$32&lt;Calculator!$G$18),"—",ROUND((1+SQRT(((50*POWER(80,POWER(COS(PI()*MOD(Calculator!$B$32/Calculator!$F$18,1)),2))-$C56)^2+(1500*ABS(SIN(2*PI()*MOD(Calculator!$B$32/Calculator!$F$18,1)))*IF(MOD(Calculator!$B$32/Calculator!$F$18,1)&lt;0.5,-1,1))^2)/((50*POWER(80,POWER(COS(PI()*MOD(Calculator!$B$32/Calculator!$F$18,1)),2))+$C56)^2+(1500*ABS(SIN(2*PI()*MOD(Calculator!$B$32/Calculator!$F$18,1)))*IF(MOD(Calculator!$B$32/Calculator!$F$18,1)&lt;0.5,-1,1))^2)))/(1-SQRT(((50*POWER(80,POWER(COS(PI()*MOD(Calculator!$B$32/Calculator!$F$18,1)),2))-$C56)^2+(1500*ABS(SIN(2*PI()*MOD(Calculator!$B$32/Calculator!$F$18,1)))*IF(MOD(Calculator!$B$32/Calculator!$F$18,1)&lt;0.5,-1,1))^2)/((50*POWER(80,POWER(COS(PI()*MOD(Calculator!$B$32/Calculator!$F$18,1)),2))+$C56)^2+(1500*ABS(SIN(2*PI()*MOD(Calculator!$B$32/Calculator!$F$18,1)))*IF(MOD(Calculator!$B$32/Calculator!$F$18,1)&lt;0.5,-1,1))^2))),2))</f>
        <v>—</v>
      </c>
      <c r="AU56" s="299" t="str">
        <f aca="false">IF(OR(Calculator!$E$19&lt;&gt;"YES",Calculator!$B$32&lt;Calculator!$G$19),"—",ROUND((1+SQRT(((50*POWER(80,POWER(COS(PI()*MOD(Calculator!$B$32/Calculator!$F$19,1)),2))-$C56)^2+(1500*ABS(SIN(2*PI()*MOD(Calculator!$B$32/Calculator!$F$19,1)))*IF(MOD(Calculator!$B$32/Calculator!$F$19,1)&lt;0.5,-1,1))^2)/((50*POWER(80,POWER(COS(PI()*MOD(Calculator!$B$32/Calculator!$F$19,1)),2))+$C56)^2+(1500*ABS(SIN(2*PI()*MOD(Calculator!$B$32/Calculator!$F$19,1)))*IF(MOD(Calculator!$B$32/Calculator!$F$19,1)&lt;0.5,-1,1))^2)))/(1-SQRT(((50*POWER(80,POWER(COS(PI()*MOD(Calculator!$B$32/Calculator!$F$19,1)),2))-$C56)^2+(1500*ABS(SIN(2*PI()*MOD(Calculator!$B$32/Calculator!$F$19,1)))*IF(MOD(Calculator!$B$32/Calculator!$F$19,1)&lt;0.5,-1,1))^2)/((50*POWER(80,POWER(COS(PI()*MOD(Calculator!$B$32/Calculator!$F$19,1)),2))+$C56)^2+(1500*ABS(SIN(2*PI()*MOD(Calculator!$B$32/Calculator!$F$19,1)))*IF(MOD(Calculator!$B$32/Calculator!$F$19,1)&lt;0.5,-1,1))^2))),2))</f>
        <v>—</v>
      </c>
      <c r="AV56" s="299" t="str">
        <f aca="false">IF(OR(Calculator!$E$20&lt;&gt;"YES",Calculator!$B$32&lt;Calculator!$G$20),"—",ROUND((1+SQRT(((50*POWER(80,POWER(COS(PI()*MOD(Calculator!$B$32/Calculator!$F$20,1)),2))-$C56)^2+(1500*ABS(SIN(2*PI()*MOD(Calculator!$B$32/Calculator!$F$20,1)))*IF(MOD(Calculator!$B$32/Calculator!$F$20,1)&lt;0.5,-1,1))^2)/((50*POWER(80,POWER(COS(PI()*MOD(Calculator!$B$32/Calculator!$F$20,1)),2))+$C56)^2+(1500*ABS(SIN(2*PI()*MOD(Calculator!$B$32/Calculator!$F$20,1)))*IF(MOD(Calculator!$B$32/Calculator!$F$20,1)&lt;0.5,-1,1))^2)))/(1-SQRT(((50*POWER(80,POWER(COS(PI()*MOD(Calculator!$B$32/Calculator!$F$20,1)),2))-$C56)^2+(1500*ABS(SIN(2*PI()*MOD(Calculator!$B$32/Calculator!$F$20,1)))*IF(MOD(Calculator!$B$32/Calculator!$F$20,1)&lt;0.5,-1,1))^2)/((50*POWER(80,POWER(COS(PI()*MOD(Calculator!$B$32/Calculator!$F$20,1)),2))+$C56)^2+(1500*ABS(SIN(2*PI()*MOD(Calculator!$B$32/Calculator!$F$20,1)))*IF(MOD(Calculator!$B$32/Calculator!$F$20,1)&lt;0.5,-1,1))^2))),2))</f>
        <v>—</v>
      </c>
      <c r="AW56" s="299" t="str">
        <f aca="false">IF(OR(Calculator!$E$21&lt;&gt;"YES",Calculator!$B$32&lt;Calculator!$G$21),"—",ROUND((1+SQRT(((50*POWER(80,POWER(COS(PI()*MOD(Calculator!$B$32/Calculator!$F$21,1)),2))-$C56)^2+(1500*ABS(SIN(2*PI()*MOD(Calculator!$B$32/Calculator!$F$21,1)))*IF(MOD(Calculator!$B$32/Calculator!$F$21,1)&lt;0.5,-1,1))^2)/((50*POWER(80,POWER(COS(PI()*MOD(Calculator!$B$32/Calculator!$F$21,1)),2))+$C56)^2+(1500*ABS(SIN(2*PI()*MOD(Calculator!$B$32/Calculator!$F$21,1)))*IF(MOD(Calculator!$B$32/Calculator!$F$21,1)&lt;0.5,-1,1))^2)))/(1-SQRT(((50*POWER(80,POWER(COS(PI()*MOD(Calculator!$B$32/Calculator!$F$21,1)),2))-$C56)^2+(1500*ABS(SIN(2*PI()*MOD(Calculator!$B$32/Calculator!$F$21,1)))*IF(MOD(Calculator!$B$32/Calculator!$F$21,1)&lt;0.5,-1,1))^2)/((50*POWER(80,POWER(COS(PI()*MOD(Calculator!$B$32/Calculator!$F$21,1)),2))+$C56)^2+(1500*ABS(SIN(2*PI()*MOD(Calculator!$B$32/Calculator!$F$21,1)))*IF(MOD(Calculator!$B$32/Calculator!$F$21,1)&lt;0.5,-1,1))^2))),2))</f>
        <v>—</v>
      </c>
      <c r="AX56" s="299" t="str">
        <f aca="false">IF(OR(Calculator!$E$22&lt;&gt;"YES",Calculator!$B$32&lt;Calculator!$G$22),"—",ROUND((1+SQRT(((50*POWER(80,POWER(COS(PI()*MOD(Calculator!$B$32/Calculator!$F$22,1)),2))-$C56)^2+(1500*ABS(SIN(2*PI()*MOD(Calculator!$B$32/Calculator!$F$22,1)))*IF(MOD(Calculator!$B$32/Calculator!$F$22,1)&lt;0.5,-1,1))^2)/((50*POWER(80,POWER(COS(PI()*MOD(Calculator!$B$32/Calculator!$F$22,1)),2))+$C56)^2+(1500*ABS(SIN(2*PI()*MOD(Calculator!$B$32/Calculator!$F$22,1)))*IF(MOD(Calculator!$B$32/Calculator!$F$22,1)&lt;0.5,-1,1))^2)))/(1-SQRT(((50*POWER(80,POWER(COS(PI()*MOD(Calculator!$B$32/Calculator!$F$22,1)),2))-$C56)^2+(1500*ABS(SIN(2*PI()*MOD(Calculator!$B$32/Calculator!$F$22,1)))*IF(MOD(Calculator!$B$32/Calculator!$F$22,1)&lt;0.5,-1,1))^2)/((50*POWER(80,POWER(COS(PI()*MOD(Calculator!$B$32/Calculator!$F$22,1)),2))+$C56)^2+(1500*ABS(SIN(2*PI()*MOD(Calculator!$B$32/Calculator!$F$22,1)))*IF(MOD(Calculator!$B$32/Calculator!$F$22,1)&lt;0.5,-1,1))^2))),2))</f>
        <v>—</v>
      </c>
      <c r="AY56" s="293" t="n">
        <f aca="false">IFERROR(ROUND((IF(ISNUMBER(AN56),AN56,0)+IF(ISNUMBER(AO56),AO56,0)+IF(ISNUMBER(AP56),AP56,0)+IF(ISNUMBER(AQ56),AQ56,0)+IF(ISNUMBER(AR56),AR56,0)+IF(ISNUMBER(AS56),AS56,0)+IF(ISNUMBER(AT56),AT56,0)+IF(ISNUMBER(AU56),AU56,0)+IF(ISNUMBER(AV56),AV56,0)+IF(ISNUMBER(AW56),AW56,0)+IF(ISNUMBER(AX56),AX56,0))/(IF(ISNUMBER(AN56),1,0)+IF(ISNUMBER(AO56),1,0)+IF(ISNUMBER(AP56),1,0)+IF(ISNUMBER(AQ56),1,0)+IF(ISNUMBER(AR56),1,0)+IF(ISNUMBER(AS56),1,0)+IF(ISNUMBER(AT56),1,0)+IF(ISNUMBER(AU56),1,0)+IF(ISNUMBER(AV56),1,0)+IF(ISNUMBER(AW56),1,0)+IF(ISNUMBER(AX56),1,0)),4),"")</f>
        <v>9.215</v>
      </c>
      <c r="AZ56" s="299" t="str">
        <f aca="false">IF(OR(Calculator!$E$12&lt;&gt;"YES",Calculator!$B$33&lt;Calculator!$G$12),"—",ROUND((1+SQRT(((50*POWER(80,POWER(COS(PI()*MOD(Calculator!$B$33/Calculator!$F$12,1)),2))-$C56)^2+(1500*ABS(SIN(2*PI()*MOD(Calculator!$B$33/Calculator!$F$12,1)))*IF(MOD(Calculator!$B$33/Calculator!$F$12,1)&lt;0.5,-1,1))^2)/((50*POWER(80,POWER(COS(PI()*MOD(Calculator!$B$33/Calculator!$F$12,1)),2))+$C56)^2+(1500*ABS(SIN(2*PI()*MOD(Calculator!$B$33/Calculator!$F$12,1)))*IF(MOD(Calculator!$B$33/Calculator!$F$12,1)&lt;0.5,-1,1))^2)))/(1-SQRT(((50*POWER(80,POWER(COS(PI()*MOD(Calculator!$B$33/Calculator!$F$12,1)),2))-$C56)^2+(1500*ABS(SIN(2*PI()*MOD(Calculator!$B$33/Calculator!$F$12,1)))*IF(MOD(Calculator!$B$33/Calculator!$F$12,1)&lt;0.5,-1,1))^2)/((50*POWER(80,POWER(COS(PI()*MOD(Calculator!$B$33/Calculator!$F$12,1)),2))+$C56)^2+(1500*ABS(SIN(2*PI()*MOD(Calculator!$B$33/Calculator!$F$12,1)))*IF(MOD(Calculator!$B$33/Calculator!$F$12,1)&lt;0.5,-1,1))^2))),2))</f>
        <v>—</v>
      </c>
      <c r="BA56" s="299" t="str">
        <f aca="false">IF(OR(Calculator!$E$13&lt;&gt;"YES",Calculator!$B$33&lt;Calculator!$G$13),"—",ROUND((1+SQRT(((50*POWER(80,POWER(COS(PI()*MOD(Calculator!$B$33/Calculator!$F$13,1)),2))-$C56)^2+(1500*ABS(SIN(2*PI()*MOD(Calculator!$B$33/Calculator!$F$13,1)))*IF(MOD(Calculator!$B$33/Calculator!$F$13,1)&lt;0.5,-1,1))^2)/((50*POWER(80,POWER(COS(PI()*MOD(Calculator!$B$33/Calculator!$F$13,1)),2))+$C56)^2+(1500*ABS(SIN(2*PI()*MOD(Calculator!$B$33/Calculator!$F$13,1)))*IF(MOD(Calculator!$B$33/Calculator!$F$13,1)&lt;0.5,-1,1))^2)))/(1-SQRT(((50*POWER(80,POWER(COS(PI()*MOD(Calculator!$B$33/Calculator!$F$13,1)),2))-$C56)^2+(1500*ABS(SIN(2*PI()*MOD(Calculator!$B$33/Calculator!$F$13,1)))*IF(MOD(Calculator!$B$33/Calculator!$F$13,1)&lt;0.5,-1,1))^2)/((50*POWER(80,POWER(COS(PI()*MOD(Calculator!$B$33/Calculator!$F$13,1)),2))+$C56)^2+(1500*ABS(SIN(2*PI()*MOD(Calculator!$B$33/Calculator!$F$13,1)))*IF(MOD(Calculator!$B$33/Calculator!$F$13,1)&lt;0.5,-1,1))^2))),2))</f>
        <v>—</v>
      </c>
      <c r="BB56" s="299" t="str">
        <f aca="false">IF(OR(Calculator!$E$14&lt;&gt;"YES",Calculator!$B$33&lt;Calculator!$G$14),"—",ROUND((1+SQRT(((50*POWER(80,POWER(COS(PI()*MOD(Calculator!$B$33/Calculator!$F$14,1)),2))-$C56)^2+(1500*ABS(SIN(2*PI()*MOD(Calculator!$B$33/Calculator!$F$14,1)))*IF(MOD(Calculator!$B$33/Calculator!$F$14,1)&lt;0.5,-1,1))^2)/((50*POWER(80,POWER(COS(PI()*MOD(Calculator!$B$33/Calculator!$F$14,1)),2))+$C56)^2+(1500*ABS(SIN(2*PI()*MOD(Calculator!$B$33/Calculator!$F$14,1)))*IF(MOD(Calculator!$B$33/Calculator!$F$14,1)&lt;0.5,-1,1))^2)))/(1-SQRT(((50*POWER(80,POWER(COS(PI()*MOD(Calculator!$B$33/Calculator!$F$14,1)),2))-$C56)^2+(1500*ABS(SIN(2*PI()*MOD(Calculator!$B$33/Calculator!$F$14,1)))*IF(MOD(Calculator!$B$33/Calculator!$F$14,1)&lt;0.5,-1,1))^2)/((50*POWER(80,POWER(COS(PI()*MOD(Calculator!$B$33/Calculator!$F$14,1)),2))+$C56)^2+(1500*ABS(SIN(2*PI()*MOD(Calculator!$B$33/Calculator!$F$14,1)))*IF(MOD(Calculator!$B$33/Calculator!$F$14,1)&lt;0.5,-1,1))^2))),2))</f>
        <v>—</v>
      </c>
      <c r="BC56" s="299" t="n">
        <f aca="false">IF(OR(Calculator!$E$15&lt;&gt;"YES",Calculator!$B$33&lt;Calculator!$G$15),"—",ROUND((1+SQRT(((50*POWER(80,POWER(COS(PI()*MOD(Calculator!$B$33/Calculator!$F$15,1)),2))-$C56)^2+(1500*ABS(SIN(2*PI()*MOD(Calculator!$B$33/Calculator!$F$15,1)))*IF(MOD(Calculator!$B$33/Calculator!$F$15,1)&lt;0.5,-1,1))^2)/((50*POWER(80,POWER(COS(PI()*MOD(Calculator!$B$33/Calculator!$F$15,1)),2))+$C56)^2+(1500*ABS(SIN(2*PI()*MOD(Calculator!$B$33/Calculator!$F$15,1)))*IF(MOD(Calculator!$B$33/Calculator!$F$15,1)&lt;0.5,-1,1))^2)))/(1-SQRT(((50*POWER(80,POWER(COS(PI()*MOD(Calculator!$B$33/Calculator!$F$15,1)),2))-$C56)^2+(1500*ABS(SIN(2*PI()*MOD(Calculator!$B$33/Calculator!$F$15,1)))*IF(MOD(Calculator!$B$33/Calculator!$F$15,1)&lt;0.5,-1,1))^2)/((50*POWER(80,POWER(COS(PI()*MOD(Calculator!$B$33/Calculator!$F$15,1)),2))+$C56)^2+(1500*ABS(SIN(2*PI()*MOD(Calculator!$B$33/Calculator!$F$15,1)))*IF(MOD(Calculator!$B$33/Calculator!$F$15,1)&lt;0.5,-1,1))^2))),2))</f>
        <v>3</v>
      </c>
      <c r="BD56" s="299" t="str">
        <f aca="false">IF(OR(Calculator!$E$16&lt;&gt;"YES",Calculator!$B$33&lt;Calculator!$G$16),"—",ROUND((1+SQRT(((50*POWER(80,POWER(COS(PI()*MOD(Calculator!$B$33/Calculator!$F$16,1)),2))-$C56)^2+(1500*ABS(SIN(2*PI()*MOD(Calculator!$B$33/Calculator!$F$16,1)))*IF(MOD(Calculator!$B$33/Calculator!$F$16,1)&lt;0.5,-1,1))^2)/((50*POWER(80,POWER(COS(PI()*MOD(Calculator!$B$33/Calculator!$F$16,1)),2))+$C56)^2+(1500*ABS(SIN(2*PI()*MOD(Calculator!$B$33/Calculator!$F$16,1)))*IF(MOD(Calculator!$B$33/Calculator!$F$16,1)&lt;0.5,-1,1))^2)))/(1-SQRT(((50*POWER(80,POWER(COS(PI()*MOD(Calculator!$B$33/Calculator!$F$16,1)),2))-$C56)^2+(1500*ABS(SIN(2*PI()*MOD(Calculator!$B$33/Calculator!$F$16,1)))*IF(MOD(Calculator!$B$33/Calculator!$F$16,1)&lt;0.5,-1,1))^2)/((50*POWER(80,POWER(COS(PI()*MOD(Calculator!$B$33/Calculator!$F$16,1)),2))+$C56)^2+(1500*ABS(SIN(2*PI()*MOD(Calculator!$B$33/Calculator!$F$16,1)))*IF(MOD(Calculator!$B$33/Calculator!$F$16,1)&lt;0.5,-1,1))^2))),2))</f>
        <v>—</v>
      </c>
      <c r="BE56" s="299" t="n">
        <f aca="false">IF(OR(Calculator!$E$17&lt;&gt;"YES",Calculator!$B$33&lt;Calculator!$G$17),"—",ROUND((1+SQRT(((50*POWER(80,POWER(COS(PI()*MOD(Calculator!$B$33/Calculator!$F$17,1)),2))-$C56)^2+(1500*ABS(SIN(2*PI()*MOD(Calculator!$B$33/Calculator!$F$17,1)))*IF(MOD(Calculator!$B$33/Calculator!$F$17,1)&lt;0.5,-1,1))^2)/((50*POWER(80,POWER(COS(PI()*MOD(Calculator!$B$33/Calculator!$F$17,1)),2))+$C56)^2+(1500*ABS(SIN(2*PI()*MOD(Calculator!$B$33/Calculator!$F$17,1)))*IF(MOD(Calculator!$B$33/Calculator!$F$17,1)&lt;0.5,-1,1))^2)))/(1-SQRT(((50*POWER(80,POWER(COS(PI()*MOD(Calculator!$B$33/Calculator!$F$17,1)),2))-$C56)^2+(1500*ABS(SIN(2*PI()*MOD(Calculator!$B$33/Calculator!$F$17,1)))*IF(MOD(Calculator!$B$33/Calculator!$F$17,1)&lt;0.5,-1,1))^2)/((50*POWER(80,POWER(COS(PI()*MOD(Calculator!$B$33/Calculator!$F$17,1)),2))+$C56)^2+(1500*ABS(SIN(2*PI()*MOD(Calculator!$B$33/Calculator!$F$17,1)))*IF(MOD(Calculator!$B$33/Calculator!$F$17,1)&lt;0.5,-1,1))^2))),2))</f>
        <v>16.93</v>
      </c>
      <c r="BF56" s="299" t="str">
        <f aca="false">IF(OR(Calculator!$E$18&lt;&gt;"YES",Calculator!$B$33&lt;Calculator!$G$18),"—",ROUND((1+SQRT(((50*POWER(80,POWER(COS(PI()*MOD(Calculator!$B$33/Calculator!$F$18,1)),2))-$C56)^2+(1500*ABS(SIN(2*PI()*MOD(Calculator!$B$33/Calculator!$F$18,1)))*IF(MOD(Calculator!$B$33/Calculator!$F$18,1)&lt;0.5,-1,1))^2)/((50*POWER(80,POWER(COS(PI()*MOD(Calculator!$B$33/Calculator!$F$18,1)),2))+$C56)^2+(1500*ABS(SIN(2*PI()*MOD(Calculator!$B$33/Calculator!$F$18,1)))*IF(MOD(Calculator!$B$33/Calculator!$F$18,1)&lt;0.5,-1,1))^2)))/(1-SQRT(((50*POWER(80,POWER(COS(PI()*MOD(Calculator!$B$33/Calculator!$F$18,1)),2))-$C56)^2+(1500*ABS(SIN(2*PI()*MOD(Calculator!$B$33/Calculator!$F$18,1)))*IF(MOD(Calculator!$B$33/Calculator!$F$18,1)&lt;0.5,-1,1))^2)/((50*POWER(80,POWER(COS(PI()*MOD(Calculator!$B$33/Calculator!$F$18,1)),2))+$C56)^2+(1500*ABS(SIN(2*PI()*MOD(Calculator!$B$33/Calculator!$F$18,1)))*IF(MOD(Calculator!$B$33/Calculator!$F$18,1)&lt;0.5,-1,1))^2))),2))</f>
        <v>—</v>
      </c>
      <c r="BG56" s="299" t="str">
        <f aca="false">IF(OR(Calculator!$E$19&lt;&gt;"YES",Calculator!$B$33&lt;Calculator!$G$19),"—",ROUND((1+SQRT(((50*POWER(80,POWER(COS(PI()*MOD(Calculator!$B$33/Calculator!$F$19,1)),2))-$C56)^2+(1500*ABS(SIN(2*PI()*MOD(Calculator!$B$33/Calculator!$F$19,1)))*IF(MOD(Calculator!$B$33/Calculator!$F$19,1)&lt;0.5,-1,1))^2)/((50*POWER(80,POWER(COS(PI()*MOD(Calculator!$B$33/Calculator!$F$19,1)),2))+$C56)^2+(1500*ABS(SIN(2*PI()*MOD(Calculator!$B$33/Calculator!$F$19,1)))*IF(MOD(Calculator!$B$33/Calculator!$F$19,1)&lt;0.5,-1,1))^2)))/(1-SQRT(((50*POWER(80,POWER(COS(PI()*MOD(Calculator!$B$33/Calculator!$F$19,1)),2))-$C56)^2+(1500*ABS(SIN(2*PI()*MOD(Calculator!$B$33/Calculator!$F$19,1)))*IF(MOD(Calculator!$B$33/Calculator!$F$19,1)&lt;0.5,-1,1))^2)/((50*POWER(80,POWER(COS(PI()*MOD(Calculator!$B$33/Calculator!$F$19,1)),2))+$C56)^2+(1500*ABS(SIN(2*PI()*MOD(Calculator!$B$33/Calculator!$F$19,1)))*IF(MOD(Calculator!$B$33/Calculator!$F$19,1)&lt;0.5,-1,1))^2))),2))</f>
        <v>—</v>
      </c>
      <c r="BH56" s="299" t="str">
        <f aca="false">IF(OR(Calculator!$E$20&lt;&gt;"YES",Calculator!$B$33&lt;Calculator!$G$20),"—",ROUND((1+SQRT(((50*POWER(80,POWER(COS(PI()*MOD(Calculator!$B$33/Calculator!$F$20,1)),2))-$C56)^2+(1500*ABS(SIN(2*PI()*MOD(Calculator!$B$33/Calculator!$F$20,1)))*IF(MOD(Calculator!$B$33/Calculator!$F$20,1)&lt;0.5,-1,1))^2)/((50*POWER(80,POWER(COS(PI()*MOD(Calculator!$B$33/Calculator!$F$20,1)),2))+$C56)^2+(1500*ABS(SIN(2*PI()*MOD(Calculator!$B$33/Calculator!$F$20,1)))*IF(MOD(Calculator!$B$33/Calculator!$F$20,1)&lt;0.5,-1,1))^2)))/(1-SQRT(((50*POWER(80,POWER(COS(PI()*MOD(Calculator!$B$33/Calculator!$F$20,1)),2))-$C56)^2+(1500*ABS(SIN(2*PI()*MOD(Calculator!$B$33/Calculator!$F$20,1)))*IF(MOD(Calculator!$B$33/Calculator!$F$20,1)&lt;0.5,-1,1))^2)/((50*POWER(80,POWER(COS(PI()*MOD(Calculator!$B$33/Calculator!$F$20,1)),2))+$C56)^2+(1500*ABS(SIN(2*PI()*MOD(Calculator!$B$33/Calculator!$F$20,1)))*IF(MOD(Calculator!$B$33/Calculator!$F$20,1)&lt;0.5,-1,1))^2))),2))</f>
        <v>—</v>
      </c>
      <c r="BI56" s="299" t="str">
        <f aca="false">IF(OR(Calculator!$E$21&lt;&gt;"YES",Calculator!$B$33&lt;Calculator!$G$21),"—",ROUND((1+SQRT(((50*POWER(80,POWER(COS(PI()*MOD(Calculator!$B$33/Calculator!$F$21,1)),2))-$C56)^2+(1500*ABS(SIN(2*PI()*MOD(Calculator!$B$33/Calculator!$F$21,1)))*IF(MOD(Calculator!$B$33/Calculator!$F$21,1)&lt;0.5,-1,1))^2)/((50*POWER(80,POWER(COS(PI()*MOD(Calculator!$B$33/Calculator!$F$21,1)),2))+$C56)^2+(1500*ABS(SIN(2*PI()*MOD(Calculator!$B$33/Calculator!$F$21,1)))*IF(MOD(Calculator!$B$33/Calculator!$F$21,1)&lt;0.5,-1,1))^2)))/(1-SQRT(((50*POWER(80,POWER(COS(PI()*MOD(Calculator!$B$33/Calculator!$F$21,1)),2))-$C56)^2+(1500*ABS(SIN(2*PI()*MOD(Calculator!$B$33/Calculator!$F$21,1)))*IF(MOD(Calculator!$B$33/Calculator!$F$21,1)&lt;0.5,-1,1))^2)/((50*POWER(80,POWER(COS(PI()*MOD(Calculator!$B$33/Calculator!$F$21,1)),2))+$C56)^2+(1500*ABS(SIN(2*PI()*MOD(Calculator!$B$33/Calculator!$F$21,1)))*IF(MOD(Calculator!$B$33/Calculator!$F$21,1)&lt;0.5,-1,1))^2))),2))</f>
        <v>—</v>
      </c>
      <c r="BJ56" s="299" t="str">
        <f aca="false">IF(OR(Calculator!$E$22&lt;&gt;"YES",Calculator!$B$33&lt;Calculator!$G$22),"—",ROUND((1+SQRT(((50*POWER(80,POWER(COS(PI()*MOD(Calculator!$B$33/Calculator!$F$22,1)),2))-$C56)^2+(1500*ABS(SIN(2*PI()*MOD(Calculator!$B$33/Calculator!$F$22,1)))*IF(MOD(Calculator!$B$33/Calculator!$F$22,1)&lt;0.5,-1,1))^2)/((50*POWER(80,POWER(COS(PI()*MOD(Calculator!$B$33/Calculator!$F$22,1)),2))+$C56)^2+(1500*ABS(SIN(2*PI()*MOD(Calculator!$B$33/Calculator!$F$22,1)))*IF(MOD(Calculator!$B$33/Calculator!$F$22,1)&lt;0.5,-1,1))^2)))/(1-SQRT(((50*POWER(80,POWER(COS(PI()*MOD(Calculator!$B$33/Calculator!$F$22,1)),2))-$C56)^2+(1500*ABS(SIN(2*PI()*MOD(Calculator!$B$33/Calculator!$F$22,1)))*IF(MOD(Calculator!$B$33/Calculator!$F$22,1)&lt;0.5,-1,1))^2)/((50*POWER(80,POWER(COS(PI()*MOD(Calculator!$B$33/Calculator!$F$22,1)),2))+$C56)^2+(1500*ABS(SIN(2*PI()*MOD(Calculator!$B$33/Calculator!$F$22,1)))*IF(MOD(Calculator!$B$33/Calculator!$F$22,1)&lt;0.5,-1,1))^2))),2))</f>
        <v>—</v>
      </c>
      <c r="BK56" s="293" t="n">
        <f aca="false">IFERROR(ROUND((IF(ISNUMBER(AZ56),AZ56,0)+IF(ISNUMBER(BA56),BA56,0)+IF(ISNUMBER(BB56),BB56,0)+IF(ISNUMBER(BC56),BC56,0)+IF(ISNUMBER(BD56),BD56,0)+IF(ISNUMBER(BE56),BE56,0)+IF(ISNUMBER(BF56),BF56,0)+IF(ISNUMBER(BG56),BG56,0)+IF(ISNUMBER(BH56),BH56,0)+IF(ISNUMBER(BI56),BI56,0)+IF(ISNUMBER(BJ56),BJ56,0))/(IF(ISNUMBER(AZ56),1,0)+IF(ISNUMBER(BA56),1,0)+IF(ISNUMBER(BB56),1,0)+IF(ISNUMBER(BC56),1,0)+IF(ISNUMBER(BD56),1,0)+IF(ISNUMBER(BE56),1,0)+IF(ISNUMBER(BF56),1,0)+IF(ISNUMBER(BG56),1,0)+IF(ISNUMBER(BH56),1,0)+IF(ISNUMBER(BI56),1,0)+IF(ISNUMBER(BJ56),1,0)),4),"")</f>
        <v>9.965</v>
      </c>
      <c r="BM56" s="253" t="str">
        <f aca="false">IF(OR(Calculator!$E$12&lt;&gt;"YES",Calculator!$B$29&lt;Calculator!$G$12),"—",ROUND((1+SQRT(((50*POWER(80,POWER(COS(PI()*MOD(Calculator!$B$29/Calculator!$F$12,1)),2))+MIN(500,MAX(30,100*EXP(-0.3*'VSWR Calculator'!$C$24)*(1+3*ABS(MOD('VSWR Calculator'!$C$23/Calculator!$F$12/2,1)-0.5))))/'VSWR Calculator'!$C$25)-$C56)^2+(1500*ABS(SIN(2*PI()*MOD(Calculator!$B$29/Calculator!$F$12,1)))*IF(MOD(Calculator!$B$29/Calculator!$F$12,1)&lt;0.5,-1,1))^2)/SQRT(((50*POWER(80,POWER(COS(PI()*MOD(Calculator!$B$29/Calculator!$F$12,1)),2))+MIN(500,MAX(30,100*EXP(-0.3*'VSWR Calculator'!$C$24)*(1+3*ABS(MOD('VSWR Calculator'!$C$23/Calculator!$F$12/2,1)-0.5))))/'VSWR Calculator'!$C$25)+$C56)^2+(1500*ABS(SIN(2*PI()*MOD(Calculator!$B$29/Calculator!$F$12,1)))*IF(MOD(Calculator!$B$29/Calculator!$F$12,1)&lt;0.5,-1,1))^2))/(1-SQRT(((50*POWER(80,POWER(COS(PI()*MOD(Calculator!$B$29/Calculator!$F$12,1)),2))+MIN(500,MAX(30,100*EXP(-0.3*'VSWR Calculator'!$C$24)*(1+3*ABS(MOD('VSWR Calculator'!$C$23/Calculator!$F$12/2,1)-0.5))))/'VSWR Calculator'!$C$25)-$C56)^2+(1500*ABS(SIN(2*PI()*MOD(Calculator!$B$29/Calculator!$F$12,1)))*IF(MOD(Calculator!$B$29/Calculator!$F$12,1)&lt;0.5,-1,1))^2)/SQRT(((50*POWER(80,POWER(COS(PI()*MOD(Calculator!$B$29/Calculator!$F$12,1)),2))+MIN(500,MAX(30,100*EXP(-0.3*'VSWR Calculator'!$C$24)*(1+3*ABS(MOD('VSWR Calculator'!$C$23/Calculator!$F$12/2,1)-0.5))))/'VSWR Calculator'!$C$25)+$C56)^2+(1500*ABS(SIN(2*PI()*MOD(Calculator!$B$29/Calculator!$F$12,1)))*IF(MOD(Calculator!$B$29/Calculator!$F$12,1)&lt;0.5,-1,1))^2)),2))</f>
        <v>—</v>
      </c>
      <c r="BN56" s="253" t="str">
        <f aca="false">IF(OR(Calculator!$E$13&lt;&gt;"YES",Calculator!$B$29&lt;Calculator!$G$13),"—",ROUND((1+SQRT(((50*POWER(80,POWER(COS(PI()*MOD(Calculator!$B$29/Calculator!$F$13,1)),2))+MIN(500,MAX(30,100*EXP(-0.3*'VSWR Calculator'!$C$24)*(1+3*ABS(MOD('VSWR Calculator'!$C$23/Calculator!$F$13/2,1)-0.5))))/'VSWR Calculator'!$C$25)-$C56)^2+(1500*ABS(SIN(2*PI()*MOD(Calculator!$B$29/Calculator!$F$13,1)))*IF(MOD(Calculator!$B$29/Calculator!$F$13,1)&lt;0.5,-1,1))^2)/SQRT(((50*POWER(80,POWER(COS(PI()*MOD(Calculator!$B$29/Calculator!$F$13,1)),2))+MIN(500,MAX(30,100*EXP(-0.3*'VSWR Calculator'!$C$24)*(1+3*ABS(MOD('VSWR Calculator'!$C$23/Calculator!$F$13/2,1)-0.5))))/'VSWR Calculator'!$C$25)+$C56)^2+(1500*ABS(SIN(2*PI()*MOD(Calculator!$B$29/Calculator!$F$13,1)))*IF(MOD(Calculator!$B$29/Calculator!$F$13,1)&lt;0.5,-1,1))^2))/(1-SQRT(((50*POWER(80,POWER(COS(PI()*MOD(Calculator!$B$29/Calculator!$F$13,1)),2))+MIN(500,MAX(30,100*EXP(-0.3*'VSWR Calculator'!$C$24)*(1+3*ABS(MOD('VSWR Calculator'!$C$23/Calculator!$F$13/2,1)-0.5))))/'VSWR Calculator'!$C$25)-$C56)^2+(1500*ABS(SIN(2*PI()*MOD(Calculator!$B$29/Calculator!$F$13,1)))*IF(MOD(Calculator!$B$29/Calculator!$F$13,1)&lt;0.5,-1,1))^2)/SQRT(((50*POWER(80,POWER(COS(PI()*MOD(Calculator!$B$29/Calculator!$F$13,1)),2))+MIN(500,MAX(30,100*EXP(-0.3*'VSWR Calculator'!$C$24)*(1+3*ABS(MOD('VSWR Calculator'!$C$23/Calculator!$F$13/2,1)-0.5))))/'VSWR Calculator'!$C$25)+$C56)^2+(1500*ABS(SIN(2*PI()*MOD(Calculator!$B$29/Calculator!$F$13,1)))*IF(MOD(Calculator!$B$29/Calculator!$F$13,1)&lt;0.5,-1,1))^2)),2))</f>
        <v>—</v>
      </c>
      <c r="BO56" s="253" t="str">
        <f aca="false">IF(OR(Calculator!$E$14&lt;&gt;"YES",Calculator!$B$29&lt;Calculator!$G$14),"—",ROUND((1+SQRT(((50*POWER(80,POWER(COS(PI()*MOD(Calculator!$B$29/Calculator!$F$14,1)),2))+MIN(500,MAX(30,100*EXP(-0.3*'VSWR Calculator'!$C$24)*(1+3*ABS(MOD('VSWR Calculator'!$C$23/Calculator!$F$14/2,1)-0.5))))/'VSWR Calculator'!$C$25)-$C56)^2+(1500*ABS(SIN(2*PI()*MOD(Calculator!$B$29/Calculator!$F$14,1)))*IF(MOD(Calculator!$B$29/Calculator!$F$14,1)&lt;0.5,-1,1))^2)/SQRT(((50*POWER(80,POWER(COS(PI()*MOD(Calculator!$B$29/Calculator!$F$14,1)),2))+MIN(500,MAX(30,100*EXP(-0.3*'VSWR Calculator'!$C$24)*(1+3*ABS(MOD('VSWR Calculator'!$C$23/Calculator!$F$14/2,1)-0.5))))/'VSWR Calculator'!$C$25)+$C56)^2+(1500*ABS(SIN(2*PI()*MOD(Calculator!$B$29/Calculator!$F$14,1)))*IF(MOD(Calculator!$B$29/Calculator!$F$14,1)&lt;0.5,-1,1))^2))/(1-SQRT(((50*POWER(80,POWER(COS(PI()*MOD(Calculator!$B$29/Calculator!$F$14,1)),2))+MIN(500,MAX(30,100*EXP(-0.3*'VSWR Calculator'!$C$24)*(1+3*ABS(MOD('VSWR Calculator'!$C$23/Calculator!$F$14/2,1)-0.5))))/'VSWR Calculator'!$C$25)-$C56)^2+(1500*ABS(SIN(2*PI()*MOD(Calculator!$B$29/Calculator!$F$14,1)))*IF(MOD(Calculator!$B$29/Calculator!$F$14,1)&lt;0.5,-1,1))^2)/SQRT(((50*POWER(80,POWER(COS(PI()*MOD(Calculator!$B$29/Calculator!$F$14,1)),2))+MIN(500,MAX(30,100*EXP(-0.3*'VSWR Calculator'!$C$24)*(1+3*ABS(MOD('VSWR Calculator'!$C$23/Calculator!$F$14/2,1)-0.5))))/'VSWR Calculator'!$C$25)+$C56)^2+(1500*ABS(SIN(2*PI()*MOD(Calculator!$B$29/Calculator!$F$14,1)))*IF(MOD(Calculator!$B$29/Calculator!$F$14,1)&lt;0.5,-1,1))^2)),2))</f>
        <v>—</v>
      </c>
      <c r="BP56" s="253" t="n">
        <f aca="false">IF(OR(Calculator!$E$15&lt;&gt;"YES",Calculator!$B$29&lt;Calculator!$G$15),"—",ROUND((1+SQRT(((50*POWER(80,POWER(COS(PI()*MOD(Calculator!$B$29/Calculator!$F$15,1)),2))+MIN(500,MAX(30,100*EXP(-0.3*'VSWR Calculator'!$C$24)*(1+3*ABS(MOD('VSWR Calculator'!$C$23/Calculator!$F$15/2,1)-0.5))))/'VSWR Calculator'!$C$25)-$C56)^2+(1500*ABS(SIN(2*PI()*MOD(Calculator!$B$29/Calculator!$F$15,1)))*IF(MOD(Calculator!$B$29/Calculator!$F$15,1)&lt;0.5,-1,1))^2)/SQRT(((50*POWER(80,POWER(COS(PI()*MOD(Calculator!$B$29/Calculator!$F$15,1)),2))+MIN(500,MAX(30,100*EXP(-0.3*'VSWR Calculator'!$C$24)*(1+3*ABS(MOD('VSWR Calculator'!$C$23/Calculator!$F$15/2,1)-0.5))))/'VSWR Calculator'!$C$25)+$C56)^2+(1500*ABS(SIN(2*PI()*MOD(Calculator!$B$29/Calculator!$F$15,1)))*IF(MOD(Calculator!$B$29/Calculator!$F$15,1)&lt;0.5,-1,1))^2))/(1-SQRT(((50*POWER(80,POWER(COS(PI()*MOD(Calculator!$B$29/Calculator!$F$15,1)),2))+MIN(500,MAX(30,100*EXP(-0.3*'VSWR Calculator'!$C$24)*(1+3*ABS(MOD('VSWR Calculator'!$C$23/Calculator!$F$15/2,1)-0.5))))/'VSWR Calculator'!$C$25)-$C56)^2+(1500*ABS(SIN(2*PI()*MOD(Calculator!$B$29/Calculator!$F$15,1)))*IF(MOD(Calculator!$B$29/Calculator!$F$15,1)&lt;0.5,-1,1))^2)/SQRT(((50*POWER(80,POWER(COS(PI()*MOD(Calculator!$B$29/Calculator!$F$15,1)),2))+MIN(500,MAX(30,100*EXP(-0.3*'VSWR Calculator'!$C$24)*(1+3*ABS(MOD('VSWR Calculator'!$C$23/Calculator!$F$15/2,1)-0.5))))/'VSWR Calculator'!$C$25)+$C56)^2+(1500*ABS(SIN(2*PI()*MOD(Calculator!$B$29/Calculator!$F$15,1)))*IF(MOD(Calculator!$B$29/Calculator!$F$15,1)&lt;0.5,-1,1))^2)),2))</f>
        <v>14.02</v>
      </c>
      <c r="BQ56" s="253" t="str">
        <f aca="false">IF(OR(Calculator!$E$16&lt;&gt;"YES",Calculator!$B$29&lt;Calculator!$G$16),"—",ROUND((1+SQRT(((50*POWER(80,POWER(COS(PI()*MOD(Calculator!$B$29/Calculator!$F$16,1)),2))+MIN(500,MAX(30,100*EXP(-0.3*'VSWR Calculator'!$C$24)*(1+3*ABS(MOD('VSWR Calculator'!$C$23/Calculator!$F$16/2,1)-0.5))))/'VSWR Calculator'!$C$25)-$C56)^2+(1500*ABS(SIN(2*PI()*MOD(Calculator!$B$29/Calculator!$F$16,1)))*IF(MOD(Calculator!$B$29/Calculator!$F$16,1)&lt;0.5,-1,1))^2)/SQRT(((50*POWER(80,POWER(COS(PI()*MOD(Calculator!$B$29/Calculator!$F$16,1)),2))+MIN(500,MAX(30,100*EXP(-0.3*'VSWR Calculator'!$C$24)*(1+3*ABS(MOD('VSWR Calculator'!$C$23/Calculator!$F$16/2,1)-0.5))))/'VSWR Calculator'!$C$25)+$C56)^2+(1500*ABS(SIN(2*PI()*MOD(Calculator!$B$29/Calculator!$F$16,1)))*IF(MOD(Calculator!$B$29/Calculator!$F$16,1)&lt;0.5,-1,1))^2))/(1-SQRT(((50*POWER(80,POWER(COS(PI()*MOD(Calculator!$B$29/Calculator!$F$16,1)),2))+MIN(500,MAX(30,100*EXP(-0.3*'VSWR Calculator'!$C$24)*(1+3*ABS(MOD('VSWR Calculator'!$C$23/Calculator!$F$16/2,1)-0.5))))/'VSWR Calculator'!$C$25)-$C56)^2+(1500*ABS(SIN(2*PI()*MOD(Calculator!$B$29/Calculator!$F$16,1)))*IF(MOD(Calculator!$B$29/Calculator!$F$16,1)&lt;0.5,-1,1))^2)/SQRT(((50*POWER(80,POWER(COS(PI()*MOD(Calculator!$B$29/Calculator!$F$16,1)),2))+MIN(500,MAX(30,100*EXP(-0.3*'VSWR Calculator'!$C$24)*(1+3*ABS(MOD('VSWR Calculator'!$C$23/Calculator!$F$16/2,1)-0.5))))/'VSWR Calculator'!$C$25)+$C56)^2+(1500*ABS(SIN(2*PI()*MOD(Calculator!$B$29/Calculator!$F$16,1)))*IF(MOD(Calculator!$B$29/Calculator!$F$16,1)&lt;0.5,-1,1))^2)),2))</f>
        <v>—</v>
      </c>
      <c r="BR56" s="253" t="n">
        <f aca="false">IF(OR(Calculator!$E$17&lt;&gt;"YES",Calculator!$B$29&lt;Calculator!$G$17),"—",ROUND((1+SQRT(((50*POWER(80,POWER(COS(PI()*MOD(Calculator!$B$29/Calculator!$F$17,1)),2))+MIN(500,MAX(30,100*EXP(-0.3*'VSWR Calculator'!$C$24)*(1+3*ABS(MOD('VSWR Calculator'!$C$23/Calculator!$F$17/2,1)-0.5))))/'VSWR Calculator'!$C$25)-$C56)^2+(1500*ABS(SIN(2*PI()*MOD(Calculator!$B$29/Calculator!$F$17,1)))*IF(MOD(Calculator!$B$29/Calculator!$F$17,1)&lt;0.5,-1,1))^2)/SQRT(((50*POWER(80,POWER(COS(PI()*MOD(Calculator!$B$29/Calculator!$F$17,1)),2))+MIN(500,MAX(30,100*EXP(-0.3*'VSWR Calculator'!$C$24)*(1+3*ABS(MOD('VSWR Calculator'!$C$23/Calculator!$F$17/2,1)-0.5))))/'VSWR Calculator'!$C$25)+$C56)^2+(1500*ABS(SIN(2*PI()*MOD(Calculator!$B$29/Calculator!$F$17,1)))*IF(MOD(Calculator!$B$29/Calculator!$F$17,1)&lt;0.5,-1,1))^2))/(1-SQRT(((50*POWER(80,POWER(COS(PI()*MOD(Calculator!$B$29/Calculator!$F$17,1)),2))+MIN(500,MAX(30,100*EXP(-0.3*'VSWR Calculator'!$C$24)*(1+3*ABS(MOD('VSWR Calculator'!$C$23/Calculator!$F$17/2,1)-0.5))))/'VSWR Calculator'!$C$25)-$C56)^2+(1500*ABS(SIN(2*PI()*MOD(Calculator!$B$29/Calculator!$F$17,1)))*IF(MOD(Calculator!$B$29/Calculator!$F$17,1)&lt;0.5,-1,1))^2)/SQRT(((50*POWER(80,POWER(COS(PI()*MOD(Calculator!$B$29/Calculator!$F$17,1)),2))+MIN(500,MAX(30,100*EXP(-0.3*'VSWR Calculator'!$C$24)*(1+3*ABS(MOD('VSWR Calculator'!$C$23/Calculator!$F$17/2,1)-0.5))))/'VSWR Calculator'!$C$25)+$C56)^2+(1500*ABS(SIN(2*PI()*MOD(Calculator!$B$29/Calculator!$F$17,1)))*IF(MOD(Calculator!$B$29/Calculator!$F$17,1)&lt;0.5,-1,1))^2)),2))</f>
        <v>13.86</v>
      </c>
      <c r="BS56" s="253" t="str">
        <f aca="false">IF(OR(Calculator!$E$18&lt;&gt;"YES",Calculator!$B$29&lt;Calculator!$G$18),"—",ROUND((1+SQRT(((50*POWER(80,POWER(COS(PI()*MOD(Calculator!$B$29/Calculator!$F$18,1)),2))+MIN(500,MAX(30,100*EXP(-0.3*'VSWR Calculator'!$C$24)*(1+3*ABS(MOD('VSWR Calculator'!$C$23/Calculator!$F$18/2,1)-0.5))))/'VSWR Calculator'!$C$25)-$C56)^2+(1500*ABS(SIN(2*PI()*MOD(Calculator!$B$29/Calculator!$F$18,1)))*IF(MOD(Calculator!$B$29/Calculator!$F$18,1)&lt;0.5,-1,1))^2)/SQRT(((50*POWER(80,POWER(COS(PI()*MOD(Calculator!$B$29/Calculator!$F$18,1)),2))+MIN(500,MAX(30,100*EXP(-0.3*'VSWR Calculator'!$C$24)*(1+3*ABS(MOD('VSWR Calculator'!$C$23/Calculator!$F$18/2,1)-0.5))))/'VSWR Calculator'!$C$25)+$C56)^2+(1500*ABS(SIN(2*PI()*MOD(Calculator!$B$29/Calculator!$F$18,1)))*IF(MOD(Calculator!$B$29/Calculator!$F$18,1)&lt;0.5,-1,1))^2))/(1-SQRT(((50*POWER(80,POWER(COS(PI()*MOD(Calculator!$B$29/Calculator!$F$18,1)),2))+MIN(500,MAX(30,100*EXP(-0.3*'VSWR Calculator'!$C$24)*(1+3*ABS(MOD('VSWR Calculator'!$C$23/Calculator!$F$18/2,1)-0.5))))/'VSWR Calculator'!$C$25)-$C56)^2+(1500*ABS(SIN(2*PI()*MOD(Calculator!$B$29/Calculator!$F$18,1)))*IF(MOD(Calculator!$B$29/Calculator!$F$18,1)&lt;0.5,-1,1))^2)/SQRT(((50*POWER(80,POWER(COS(PI()*MOD(Calculator!$B$29/Calculator!$F$18,1)),2))+MIN(500,MAX(30,100*EXP(-0.3*'VSWR Calculator'!$C$24)*(1+3*ABS(MOD('VSWR Calculator'!$C$23/Calculator!$F$18/2,1)-0.5))))/'VSWR Calculator'!$C$25)+$C56)^2+(1500*ABS(SIN(2*PI()*MOD(Calculator!$B$29/Calculator!$F$18,1)))*IF(MOD(Calculator!$B$29/Calculator!$F$18,1)&lt;0.5,-1,1))^2)),2))</f>
        <v>—</v>
      </c>
      <c r="BT56" s="253" t="str">
        <f aca="false">IF(OR(Calculator!$E$19&lt;&gt;"YES",Calculator!$B$29&lt;Calculator!$G$19),"—",ROUND((1+SQRT(((50*POWER(80,POWER(COS(PI()*MOD(Calculator!$B$29/Calculator!$F$19,1)),2))+MIN(500,MAX(30,100*EXP(-0.3*'VSWR Calculator'!$C$24)*(1+3*ABS(MOD('VSWR Calculator'!$C$23/Calculator!$F$19/2,1)-0.5))))/'VSWR Calculator'!$C$25)-$C56)^2+(1500*ABS(SIN(2*PI()*MOD(Calculator!$B$29/Calculator!$F$19,1)))*IF(MOD(Calculator!$B$29/Calculator!$F$19,1)&lt;0.5,-1,1))^2)/SQRT(((50*POWER(80,POWER(COS(PI()*MOD(Calculator!$B$29/Calculator!$F$19,1)),2))+MIN(500,MAX(30,100*EXP(-0.3*'VSWR Calculator'!$C$24)*(1+3*ABS(MOD('VSWR Calculator'!$C$23/Calculator!$F$19/2,1)-0.5))))/'VSWR Calculator'!$C$25)+$C56)^2+(1500*ABS(SIN(2*PI()*MOD(Calculator!$B$29/Calculator!$F$19,1)))*IF(MOD(Calculator!$B$29/Calculator!$F$19,1)&lt;0.5,-1,1))^2))/(1-SQRT(((50*POWER(80,POWER(COS(PI()*MOD(Calculator!$B$29/Calculator!$F$19,1)),2))+MIN(500,MAX(30,100*EXP(-0.3*'VSWR Calculator'!$C$24)*(1+3*ABS(MOD('VSWR Calculator'!$C$23/Calculator!$F$19/2,1)-0.5))))/'VSWR Calculator'!$C$25)-$C56)^2+(1500*ABS(SIN(2*PI()*MOD(Calculator!$B$29/Calculator!$F$19,1)))*IF(MOD(Calculator!$B$29/Calculator!$F$19,1)&lt;0.5,-1,1))^2)/SQRT(((50*POWER(80,POWER(COS(PI()*MOD(Calculator!$B$29/Calculator!$F$19,1)),2))+MIN(500,MAX(30,100*EXP(-0.3*'VSWR Calculator'!$C$24)*(1+3*ABS(MOD('VSWR Calculator'!$C$23/Calculator!$F$19/2,1)-0.5))))/'VSWR Calculator'!$C$25)+$C56)^2+(1500*ABS(SIN(2*PI()*MOD(Calculator!$B$29/Calculator!$F$19,1)))*IF(MOD(Calculator!$B$29/Calculator!$F$19,1)&lt;0.5,-1,1))^2)),2))</f>
        <v>—</v>
      </c>
      <c r="BU56" s="253" t="str">
        <f aca="false">IF(OR(Calculator!$E$20&lt;&gt;"YES",Calculator!$B$29&lt;Calculator!$G$20),"—",ROUND((1+SQRT(((50*POWER(80,POWER(COS(PI()*MOD(Calculator!$B$29/Calculator!$F$20,1)),2))+MIN(500,MAX(30,100*EXP(-0.3*'VSWR Calculator'!$C$24)*(1+3*ABS(MOD('VSWR Calculator'!$C$23/Calculator!$F$20/2,1)-0.5))))/'VSWR Calculator'!$C$25)-$C56)^2+(1500*ABS(SIN(2*PI()*MOD(Calculator!$B$29/Calculator!$F$20,1)))*IF(MOD(Calculator!$B$29/Calculator!$F$20,1)&lt;0.5,-1,1))^2)/SQRT(((50*POWER(80,POWER(COS(PI()*MOD(Calculator!$B$29/Calculator!$F$20,1)),2))+MIN(500,MAX(30,100*EXP(-0.3*'VSWR Calculator'!$C$24)*(1+3*ABS(MOD('VSWR Calculator'!$C$23/Calculator!$F$20/2,1)-0.5))))/'VSWR Calculator'!$C$25)+$C56)^2+(1500*ABS(SIN(2*PI()*MOD(Calculator!$B$29/Calculator!$F$20,1)))*IF(MOD(Calculator!$B$29/Calculator!$F$20,1)&lt;0.5,-1,1))^2))/(1-SQRT(((50*POWER(80,POWER(COS(PI()*MOD(Calculator!$B$29/Calculator!$F$20,1)),2))+MIN(500,MAX(30,100*EXP(-0.3*'VSWR Calculator'!$C$24)*(1+3*ABS(MOD('VSWR Calculator'!$C$23/Calculator!$F$20/2,1)-0.5))))/'VSWR Calculator'!$C$25)-$C56)^2+(1500*ABS(SIN(2*PI()*MOD(Calculator!$B$29/Calculator!$F$20,1)))*IF(MOD(Calculator!$B$29/Calculator!$F$20,1)&lt;0.5,-1,1))^2)/SQRT(((50*POWER(80,POWER(COS(PI()*MOD(Calculator!$B$29/Calculator!$F$20,1)),2))+MIN(500,MAX(30,100*EXP(-0.3*'VSWR Calculator'!$C$24)*(1+3*ABS(MOD('VSWR Calculator'!$C$23/Calculator!$F$20/2,1)-0.5))))/'VSWR Calculator'!$C$25)+$C56)^2+(1500*ABS(SIN(2*PI()*MOD(Calculator!$B$29/Calculator!$F$20,1)))*IF(MOD(Calculator!$B$29/Calculator!$F$20,1)&lt;0.5,-1,1))^2)),2))</f>
        <v>—</v>
      </c>
      <c r="BV56" s="253" t="str">
        <f aca="false">IF(OR(Calculator!$E$21&lt;&gt;"YES",Calculator!$B$29&lt;Calculator!$G$21),"—",ROUND((1+SQRT(((50*POWER(80,POWER(COS(PI()*MOD(Calculator!$B$29/Calculator!$F$21,1)),2))+MIN(500,MAX(30,100*EXP(-0.3*'VSWR Calculator'!$C$24)*(1+3*ABS(MOD('VSWR Calculator'!$C$23/Calculator!$F$21/2,1)-0.5))))/'VSWR Calculator'!$C$25)-$C56)^2+(1500*ABS(SIN(2*PI()*MOD(Calculator!$B$29/Calculator!$F$21,1)))*IF(MOD(Calculator!$B$29/Calculator!$F$21,1)&lt;0.5,-1,1))^2)/SQRT(((50*POWER(80,POWER(COS(PI()*MOD(Calculator!$B$29/Calculator!$F$21,1)),2))+MIN(500,MAX(30,100*EXP(-0.3*'VSWR Calculator'!$C$24)*(1+3*ABS(MOD('VSWR Calculator'!$C$23/Calculator!$F$21/2,1)-0.5))))/'VSWR Calculator'!$C$25)+$C56)^2+(1500*ABS(SIN(2*PI()*MOD(Calculator!$B$29/Calculator!$F$21,1)))*IF(MOD(Calculator!$B$29/Calculator!$F$21,1)&lt;0.5,-1,1))^2))/(1-SQRT(((50*POWER(80,POWER(COS(PI()*MOD(Calculator!$B$29/Calculator!$F$21,1)),2))+MIN(500,MAX(30,100*EXP(-0.3*'VSWR Calculator'!$C$24)*(1+3*ABS(MOD('VSWR Calculator'!$C$23/Calculator!$F$21/2,1)-0.5))))/'VSWR Calculator'!$C$25)-$C56)^2+(1500*ABS(SIN(2*PI()*MOD(Calculator!$B$29/Calculator!$F$21,1)))*IF(MOD(Calculator!$B$29/Calculator!$F$21,1)&lt;0.5,-1,1))^2)/SQRT(((50*POWER(80,POWER(COS(PI()*MOD(Calculator!$B$29/Calculator!$F$21,1)),2))+MIN(500,MAX(30,100*EXP(-0.3*'VSWR Calculator'!$C$24)*(1+3*ABS(MOD('VSWR Calculator'!$C$23/Calculator!$F$21/2,1)-0.5))))/'VSWR Calculator'!$C$25)+$C56)^2+(1500*ABS(SIN(2*PI()*MOD(Calculator!$B$29/Calculator!$F$21,1)))*IF(MOD(Calculator!$B$29/Calculator!$F$21,1)&lt;0.5,-1,1))^2)),2))</f>
        <v>—</v>
      </c>
      <c r="BW56" s="253" t="str">
        <f aca="false">IF(OR(Calculator!$E$22&lt;&gt;"YES",Calculator!$B$29&lt;Calculator!$G$22),"—",ROUND((1+SQRT(((50*POWER(80,POWER(COS(PI()*MOD(Calculator!$B$29/Calculator!$F$22,1)),2))+MIN(500,MAX(30,100*EXP(-0.3*'VSWR Calculator'!$C$24)*(1+3*ABS(MOD('VSWR Calculator'!$C$23/Calculator!$F$22/2,1)-0.5))))/'VSWR Calculator'!$C$25)-$C56)^2+(1500*ABS(SIN(2*PI()*MOD(Calculator!$B$29/Calculator!$F$22,1)))*IF(MOD(Calculator!$B$29/Calculator!$F$22,1)&lt;0.5,-1,1))^2)/SQRT(((50*POWER(80,POWER(COS(PI()*MOD(Calculator!$B$29/Calculator!$F$22,1)),2))+MIN(500,MAX(30,100*EXP(-0.3*'VSWR Calculator'!$C$24)*(1+3*ABS(MOD('VSWR Calculator'!$C$23/Calculator!$F$22/2,1)-0.5))))/'VSWR Calculator'!$C$25)+$C56)^2+(1500*ABS(SIN(2*PI()*MOD(Calculator!$B$29/Calculator!$F$22,1)))*IF(MOD(Calculator!$B$29/Calculator!$F$22,1)&lt;0.5,-1,1))^2))/(1-SQRT(((50*POWER(80,POWER(COS(PI()*MOD(Calculator!$B$29/Calculator!$F$22,1)),2))+MIN(500,MAX(30,100*EXP(-0.3*'VSWR Calculator'!$C$24)*(1+3*ABS(MOD('VSWR Calculator'!$C$23/Calculator!$F$22/2,1)-0.5))))/'VSWR Calculator'!$C$25)-$C56)^2+(1500*ABS(SIN(2*PI()*MOD(Calculator!$B$29/Calculator!$F$22,1)))*IF(MOD(Calculator!$B$29/Calculator!$F$22,1)&lt;0.5,-1,1))^2)/SQRT(((50*POWER(80,POWER(COS(PI()*MOD(Calculator!$B$29/Calculator!$F$22,1)),2))+MIN(500,MAX(30,100*EXP(-0.3*'VSWR Calculator'!$C$24)*(1+3*ABS(MOD('VSWR Calculator'!$C$23/Calculator!$F$22/2,1)-0.5))))/'VSWR Calculator'!$C$25)+$C56)^2+(1500*ABS(SIN(2*PI()*MOD(Calculator!$B$29/Calculator!$F$22,1)))*IF(MOD(Calculator!$B$29/Calculator!$F$22,1)&lt;0.5,-1,1))^2)),2))</f>
        <v>—</v>
      </c>
      <c r="BX56" s="253" t="n">
        <f aca="false">IFERROR(ROUND((IF(ISNUMBER(BM56),BM56,0)+IF(ISNUMBER(BN56),BN56,0)+IF(ISNUMBER(BO56),BO56,0)+IF(ISNUMBER(BP56),BP56,0)+IF(ISNUMBER(BQ56),BQ56,0)+IF(ISNUMBER(BR56),BR56,0)+IF(ISNUMBER(BS56),BS56,0)+IF(ISNUMBER(BT56),BT56,0)+IF(ISNUMBER(BU56),BU56,0)+IF(ISNUMBER(BV56),BV56,0)+IF(ISNUMBER(BW56),BW56,0))/(IF(ISNUMBER(BM56),1,0)+IF(ISNUMBER(BN56),1,0)+IF(ISNUMBER(BO56),1,0)+IF(ISNUMBER(BP56),1,0)+IF(ISNUMBER(BQ56),1,0)+IF(ISNUMBER(BR56),1,0)+IF(ISNUMBER(BS56),1,0)+IF(ISNUMBER(BT56),1,0)+IF(ISNUMBER(BU56),1,0)+IF(ISNUMBER(BV56),1,0)+IF(ISNUMBER(BW56),1,0)),4),"")</f>
        <v>13.94</v>
      </c>
      <c r="BY56" s="253" t="str">
        <f aca="false">IF(OR(Calculator!$E$12&lt;&gt;"YES",Calculator!$B$30&lt;Calculator!$G$12),"—",ROUND((1+SQRT(((50*POWER(80,POWER(COS(PI()*MOD(Calculator!$B$30/Calculator!$F$12,1)),2))+MIN(500,MAX(30,100*EXP(-0.3*'VSWR Calculator'!$C$24)*(1+3*ABS(MOD('VSWR Calculator'!$C$23/Calculator!$F$12/2,1)-0.5))))/'VSWR Calculator'!$C$25)-$C56)^2+(1500*ABS(SIN(2*PI()*MOD(Calculator!$B$30/Calculator!$F$12,1)))*IF(MOD(Calculator!$B$30/Calculator!$F$12,1)&lt;0.5,-1,1))^2)/SQRT(((50*POWER(80,POWER(COS(PI()*MOD(Calculator!$B$30/Calculator!$F$12,1)),2))+MIN(500,MAX(30,100*EXP(-0.3*'VSWR Calculator'!$C$24)*(1+3*ABS(MOD('VSWR Calculator'!$C$23/Calculator!$F$12/2,1)-0.5))))/'VSWR Calculator'!$C$25)+$C56)^2+(1500*ABS(SIN(2*PI()*MOD(Calculator!$B$30/Calculator!$F$12,1)))*IF(MOD(Calculator!$B$30/Calculator!$F$12,1)&lt;0.5,-1,1))^2))/(1-SQRT(((50*POWER(80,POWER(COS(PI()*MOD(Calculator!$B$30/Calculator!$F$12,1)),2))+MIN(500,MAX(30,100*EXP(-0.3*'VSWR Calculator'!$C$24)*(1+3*ABS(MOD('VSWR Calculator'!$C$23/Calculator!$F$12/2,1)-0.5))))/'VSWR Calculator'!$C$25)-$C56)^2+(1500*ABS(SIN(2*PI()*MOD(Calculator!$B$30/Calculator!$F$12,1)))*IF(MOD(Calculator!$B$30/Calculator!$F$12,1)&lt;0.5,-1,1))^2)/SQRT(((50*POWER(80,POWER(COS(PI()*MOD(Calculator!$B$30/Calculator!$F$12,1)),2))+MIN(500,MAX(30,100*EXP(-0.3*'VSWR Calculator'!$C$24)*(1+3*ABS(MOD('VSWR Calculator'!$C$23/Calculator!$F$12/2,1)-0.5))))/'VSWR Calculator'!$C$25)+$C56)^2+(1500*ABS(SIN(2*PI()*MOD(Calculator!$B$30/Calculator!$F$12,1)))*IF(MOD(Calculator!$B$30/Calculator!$F$12,1)&lt;0.5,-1,1))^2)),2))</f>
        <v>—</v>
      </c>
      <c r="BZ56" s="253" t="str">
        <f aca="false">IF(OR(Calculator!$E$13&lt;&gt;"YES",Calculator!$B$30&lt;Calculator!$G$13),"—",ROUND((1+SQRT(((50*POWER(80,POWER(COS(PI()*MOD(Calculator!$B$30/Calculator!$F$13,1)),2))+MIN(500,MAX(30,100*EXP(-0.3*'VSWR Calculator'!$C$24)*(1+3*ABS(MOD('VSWR Calculator'!$C$23/Calculator!$F$13/2,1)-0.5))))/'VSWR Calculator'!$C$25)-$C56)^2+(1500*ABS(SIN(2*PI()*MOD(Calculator!$B$30/Calculator!$F$13,1)))*IF(MOD(Calculator!$B$30/Calculator!$F$13,1)&lt;0.5,-1,1))^2)/SQRT(((50*POWER(80,POWER(COS(PI()*MOD(Calculator!$B$30/Calculator!$F$13,1)),2))+MIN(500,MAX(30,100*EXP(-0.3*'VSWR Calculator'!$C$24)*(1+3*ABS(MOD('VSWR Calculator'!$C$23/Calculator!$F$13/2,1)-0.5))))/'VSWR Calculator'!$C$25)+$C56)^2+(1500*ABS(SIN(2*PI()*MOD(Calculator!$B$30/Calculator!$F$13,1)))*IF(MOD(Calculator!$B$30/Calculator!$F$13,1)&lt;0.5,-1,1))^2))/(1-SQRT(((50*POWER(80,POWER(COS(PI()*MOD(Calculator!$B$30/Calculator!$F$13,1)),2))+MIN(500,MAX(30,100*EXP(-0.3*'VSWR Calculator'!$C$24)*(1+3*ABS(MOD('VSWR Calculator'!$C$23/Calculator!$F$13/2,1)-0.5))))/'VSWR Calculator'!$C$25)-$C56)^2+(1500*ABS(SIN(2*PI()*MOD(Calculator!$B$30/Calculator!$F$13,1)))*IF(MOD(Calculator!$B$30/Calculator!$F$13,1)&lt;0.5,-1,1))^2)/SQRT(((50*POWER(80,POWER(COS(PI()*MOD(Calculator!$B$30/Calculator!$F$13,1)),2))+MIN(500,MAX(30,100*EXP(-0.3*'VSWR Calculator'!$C$24)*(1+3*ABS(MOD('VSWR Calculator'!$C$23/Calculator!$F$13/2,1)-0.5))))/'VSWR Calculator'!$C$25)+$C56)^2+(1500*ABS(SIN(2*PI()*MOD(Calculator!$B$30/Calculator!$F$13,1)))*IF(MOD(Calculator!$B$30/Calculator!$F$13,1)&lt;0.5,-1,1))^2)),2))</f>
        <v>—</v>
      </c>
      <c r="CA56" s="253" t="str">
        <f aca="false">IF(OR(Calculator!$E$14&lt;&gt;"YES",Calculator!$B$30&lt;Calculator!$G$14),"—",ROUND((1+SQRT(((50*POWER(80,POWER(COS(PI()*MOD(Calculator!$B$30/Calculator!$F$14,1)),2))+MIN(500,MAX(30,100*EXP(-0.3*'VSWR Calculator'!$C$24)*(1+3*ABS(MOD('VSWR Calculator'!$C$23/Calculator!$F$14/2,1)-0.5))))/'VSWR Calculator'!$C$25)-$C56)^2+(1500*ABS(SIN(2*PI()*MOD(Calculator!$B$30/Calculator!$F$14,1)))*IF(MOD(Calculator!$B$30/Calculator!$F$14,1)&lt;0.5,-1,1))^2)/SQRT(((50*POWER(80,POWER(COS(PI()*MOD(Calculator!$B$30/Calculator!$F$14,1)),2))+MIN(500,MAX(30,100*EXP(-0.3*'VSWR Calculator'!$C$24)*(1+3*ABS(MOD('VSWR Calculator'!$C$23/Calculator!$F$14/2,1)-0.5))))/'VSWR Calculator'!$C$25)+$C56)^2+(1500*ABS(SIN(2*PI()*MOD(Calculator!$B$30/Calculator!$F$14,1)))*IF(MOD(Calculator!$B$30/Calculator!$F$14,1)&lt;0.5,-1,1))^2))/(1-SQRT(((50*POWER(80,POWER(COS(PI()*MOD(Calculator!$B$30/Calculator!$F$14,1)),2))+MIN(500,MAX(30,100*EXP(-0.3*'VSWR Calculator'!$C$24)*(1+3*ABS(MOD('VSWR Calculator'!$C$23/Calculator!$F$14/2,1)-0.5))))/'VSWR Calculator'!$C$25)-$C56)^2+(1500*ABS(SIN(2*PI()*MOD(Calculator!$B$30/Calculator!$F$14,1)))*IF(MOD(Calculator!$B$30/Calculator!$F$14,1)&lt;0.5,-1,1))^2)/SQRT(((50*POWER(80,POWER(COS(PI()*MOD(Calculator!$B$30/Calculator!$F$14,1)),2))+MIN(500,MAX(30,100*EXP(-0.3*'VSWR Calculator'!$C$24)*(1+3*ABS(MOD('VSWR Calculator'!$C$23/Calculator!$F$14/2,1)-0.5))))/'VSWR Calculator'!$C$25)+$C56)^2+(1500*ABS(SIN(2*PI()*MOD(Calculator!$B$30/Calculator!$F$14,1)))*IF(MOD(Calculator!$B$30/Calculator!$F$14,1)&lt;0.5,-1,1))^2)),2))</f>
        <v>—</v>
      </c>
      <c r="CB56" s="253" t="n">
        <f aca="false">IF(OR(Calculator!$E$15&lt;&gt;"YES",Calculator!$B$30&lt;Calculator!$G$15),"—",ROUND((1+SQRT(((50*POWER(80,POWER(COS(PI()*MOD(Calculator!$B$30/Calculator!$F$15,1)),2))+MIN(500,MAX(30,100*EXP(-0.3*'VSWR Calculator'!$C$24)*(1+3*ABS(MOD('VSWR Calculator'!$C$23/Calculator!$F$15/2,1)-0.5))))/'VSWR Calculator'!$C$25)-$C56)^2+(1500*ABS(SIN(2*PI()*MOD(Calculator!$B$30/Calculator!$F$15,1)))*IF(MOD(Calculator!$B$30/Calculator!$F$15,1)&lt;0.5,-1,1))^2)/SQRT(((50*POWER(80,POWER(COS(PI()*MOD(Calculator!$B$30/Calculator!$F$15,1)),2))+MIN(500,MAX(30,100*EXP(-0.3*'VSWR Calculator'!$C$24)*(1+3*ABS(MOD('VSWR Calculator'!$C$23/Calculator!$F$15/2,1)-0.5))))/'VSWR Calculator'!$C$25)+$C56)^2+(1500*ABS(SIN(2*PI()*MOD(Calculator!$B$30/Calculator!$F$15,1)))*IF(MOD(Calculator!$B$30/Calculator!$F$15,1)&lt;0.5,-1,1))^2))/(1-SQRT(((50*POWER(80,POWER(COS(PI()*MOD(Calculator!$B$30/Calculator!$F$15,1)),2))+MIN(500,MAX(30,100*EXP(-0.3*'VSWR Calculator'!$C$24)*(1+3*ABS(MOD('VSWR Calculator'!$C$23/Calculator!$F$15/2,1)-0.5))))/'VSWR Calculator'!$C$25)-$C56)^2+(1500*ABS(SIN(2*PI()*MOD(Calculator!$B$30/Calculator!$F$15,1)))*IF(MOD(Calculator!$B$30/Calculator!$F$15,1)&lt;0.5,-1,1))^2)/SQRT(((50*POWER(80,POWER(COS(PI()*MOD(Calculator!$B$30/Calculator!$F$15,1)),2))+MIN(500,MAX(30,100*EXP(-0.3*'VSWR Calculator'!$C$24)*(1+3*ABS(MOD('VSWR Calculator'!$C$23/Calculator!$F$15/2,1)-0.5))))/'VSWR Calculator'!$C$25)+$C56)^2+(1500*ABS(SIN(2*PI()*MOD(Calculator!$B$30/Calculator!$F$15,1)))*IF(MOD(Calculator!$B$30/Calculator!$F$15,1)&lt;0.5,-1,1))^2)),2))</f>
        <v>13.64</v>
      </c>
      <c r="CC56" s="253" t="str">
        <f aca="false">IF(OR(Calculator!$E$16&lt;&gt;"YES",Calculator!$B$30&lt;Calculator!$G$16),"—",ROUND((1+SQRT(((50*POWER(80,POWER(COS(PI()*MOD(Calculator!$B$30/Calculator!$F$16,1)),2))+MIN(500,MAX(30,100*EXP(-0.3*'VSWR Calculator'!$C$24)*(1+3*ABS(MOD('VSWR Calculator'!$C$23/Calculator!$F$16/2,1)-0.5))))/'VSWR Calculator'!$C$25)-$C56)^2+(1500*ABS(SIN(2*PI()*MOD(Calculator!$B$30/Calculator!$F$16,1)))*IF(MOD(Calculator!$B$30/Calculator!$F$16,1)&lt;0.5,-1,1))^2)/SQRT(((50*POWER(80,POWER(COS(PI()*MOD(Calculator!$B$30/Calculator!$F$16,1)),2))+MIN(500,MAX(30,100*EXP(-0.3*'VSWR Calculator'!$C$24)*(1+3*ABS(MOD('VSWR Calculator'!$C$23/Calculator!$F$16/2,1)-0.5))))/'VSWR Calculator'!$C$25)+$C56)^2+(1500*ABS(SIN(2*PI()*MOD(Calculator!$B$30/Calculator!$F$16,1)))*IF(MOD(Calculator!$B$30/Calculator!$F$16,1)&lt;0.5,-1,1))^2))/(1-SQRT(((50*POWER(80,POWER(COS(PI()*MOD(Calculator!$B$30/Calculator!$F$16,1)),2))+MIN(500,MAX(30,100*EXP(-0.3*'VSWR Calculator'!$C$24)*(1+3*ABS(MOD('VSWR Calculator'!$C$23/Calculator!$F$16/2,1)-0.5))))/'VSWR Calculator'!$C$25)-$C56)^2+(1500*ABS(SIN(2*PI()*MOD(Calculator!$B$30/Calculator!$F$16,1)))*IF(MOD(Calculator!$B$30/Calculator!$F$16,1)&lt;0.5,-1,1))^2)/SQRT(((50*POWER(80,POWER(COS(PI()*MOD(Calculator!$B$30/Calculator!$F$16,1)),2))+MIN(500,MAX(30,100*EXP(-0.3*'VSWR Calculator'!$C$24)*(1+3*ABS(MOD('VSWR Calculator'!$C$23/Calculator!$F$16/2,1)-0.5))))/'VSWR Calculator'!$C$25)+$C56)^2+(1500*ABS(SIN(2*PI()*MOD(Calculator!$B$30/Calculator!$F$16,1)))*IF(MOD(Calculator!$B$30/Calculator!$F$16,1)&lt;0.5,-1,1))^2)),2))</f>
        <v>—</v>
      </c>
      <c r="CD56" s="253" t="n">
        <f aca="false">IF(OR(Calculator!$E$17&lt;&gt;"YES",Calculator!$B$30&lt;Calculator!$G$17),"—",ROUND((1+SQRT(((50*POWER(80,POWER(COS(PI()*MOD(Calculator!$B$30/Calculator!$F$17,1)),2))+MIN(500,MAX(30,100*EXP(-0.3*'VSWR Calculator'!$C$24)*(1+3*ABS(MOD('VSWR Calculator'!$C$23/Calculator!$F$17/2,1)-0.5))))/'VSWR Calculator'!$C$25)-$C56)^2+(1500*ABS(SIN(2*PI()*MOD(Calculator!$B$30/Calculator!$F$17,1)))*IF(MOD(Calculator!$B$30/Calculator!$F$17,1)&lt;0.5,-1,1))^2)/SQRT(((50*POWER(80,POWER(COS(PI()*MOD(Calculator!$B$30/Calculator!$F$17,1)),2))+MIN(500,MAX(30,100*EXP(-0.3*'VSWR Calculator'!$C$24)*(1+3*ABS(MOD('VSWR Calculator'!$C$23/Calculator!$F$17/2,1)-0.5))))/'VSWR Calculator'!$C$25)+$C56)^2+(1500*ABS(SIN(2*PI()*MOD(Calculator!$B$30/Calculator!$F$17,1)))*IF(MOD(Calculator!$B$30/Calculator!$F$17,1)&lt;0.5,-1,1))^2))/(1-SQRT(((50*POWER(80,POWER(COS(PI()*MOD(Calculator!$B$30/Calculator!$F$17,1)),2))+MIN(500,MAX(30,100*EXP(-0.3*'VSWR Calculator'!$C$24)*(1+3*ABS(MOD('VSWR Calculator'!$C$23/Calculator!$F$17/2,1)-0.5))))/'VSWR Calculator'!$C$25)-$C56)^2+(1500*ABS(SIN(2*PI()*MOD(Calculator!$B$30/Calculator!$F$17,1)))*IF(MOD(Calculator!$B$30/Calculator!$F$17,1)&lt;0.5,-1,1))^2)/SQRT(((50*POWER(80,POWER(COS(PI()*MOD(Calculator!$B$30/Calculator!$F$17,1)),2))+MIN(500,MAX(30,100*EXP(-0.3*'VSWR Calculator'!$C$24)*(1+3*ABS(MOD('VSWR Calculator'!$C$23/Calculator!$F$17/2,1)-0.5))))/'VSWR Calculator'!$C$25)+$C56)^2+(1500*ABS(SIN(2*PI()*MOD(Calculator!$B$30/Calculator!$F$17,1)))*IF(MOD(Calculator!$B$30/Calculator!$F$17,1)&lt;0.5,-1,1))^2)),2))</f>
        <v>14.74</v>
      </c>
      <c r="CE56" s="253" t="str">
        <f aca="false">IF(OR(Calculator!$E$18&lt;&gt;"YES",Calculator!$B$30&lt;Calculator!$G$18),"—",ROUND((1+SQRT(((50*POWER(80,POWER(COS(PI()*MOD(Calculator!$B$30/Calculator!$F$18,1)),2))+MIN(500,MAX(30,100*EXP(-0.3*'VSWR Calculator'!$C$24)*(1+3*ABS(MOD('VSWR Calculator'!$C$23/Calculator!$F$18/2,1)-0.5))))/'VSWR Calculator'!$C$25)-$C56)^2+(1500*ABS(SIN(2*PI()*MOD(Calculator!$B$30/Calculator!$F$18,1)))*IF(MOD(Calculator!$B$30/Calculator!$F$18,1)&lt;0.5,-1,1))^2)/SQRT(((50*POWER(80,POWER(COS(PI()*MOD(Calculator!$B$30/Calculator!$F$18,1)),2))+MIN(500,MAX(30,100*EXP(-0.3*'VSWR Calculator'!$C$24)*(1+3*ABS(MOD('VSWR Calculator'!$C$23/Calculator!$F$18/2,1)-0.5))))/'VSWR Calculator'!$C$25)+$C56)^2+(1500*ABS(SIN(2*PI()*MOD(Calculator!$B$30/Calculator!$F$18,1)))*IF(MOD(Calculator!$B$30/Calculator!$F$18,1)&lt;0.5,-1,1))^2))/(1-SQRT(((50*POWER(80,POWER(COS(PI()*MOD(Calculator!$B$30/Calculator!$F$18,1)),2))+MIN(500,MAX(30,100*EXP(-0.3*'VSWR Calculator'!$C$24)*(1+3*ABS(MOD('VSWR Calculator'!$C$23/Calculator!$F$18/2,1)-0.5))))/'VSWR Calculator'!$C$25)-$C56)^2+(1500*ABS(SIN(2*PI()*MOD(Calculator!$B$30/Calculator!$F$18,1)))*IF(MOD(Calculator!$B$30/Calculator!$F$18,1)&lt;0.5,-1,1))^2)/SQRT(((50*POWER(80,POWER(COS(PI()*MOD(Calculator!$B$30/Calculator!$F$18,1)),2))+MIN(500,MAX(30,100*EXP(-0.3*'VSWR Calculator'!$C$24)*(1+3*ABS(MOD('VSWR Calculator'!$C$23/Calculator!$F$18/2,1)-0.5))))/'VSWR Calculator'!$C$25)+$C56)^2+(1500*ABS(SIN(2*PI()*MOD(Calculator!$B$30/Calculator!$F$18,1)))*IF(MOD(Calculator!$B$30/Calculator!$F$18,1)&lt;0.5,-1,1))^2)),2))</f>
        <v>—</v>
      </c>
      <c r="CF56" s="253" t="str">
        <f aca="false">IF(OR(Calculator!$E$19&lt;&gt;"YES",Calculator!$B$30&lt;Calculator!$G$19),"—",ROUND((1+SQRT(((50*POWER(80,POWER(COS(PI()*MOD(Calculator!$B$30/Calculator!$F$19,1)),2))+MIN(500,MAX(30,100*EXP(-0.3*'VSWR Calculator'!$C$24)*(1+3*ABS(MOD('VSWR Calculator'!$C$23/Calculator!$F$19/2,1)-0.5))))/'VSWR Calculator'!$C$25)-$C56)^2+(1500*ABS(SIN(2*PI()*MOD(Calculator!$B$30/Calculator!$F$19,1)))*IF(MOD(Calculator!$B$30/Calculator!$F$19,1)&lt;0.5,-1,1))^2)/SQRT(((50*POWER(80,POWER(COS(PI()*MOD(Calculator!$B$30/Calculator!$F$19,1)),2))+MIN(500,MAX(30,100*EXP(-0.3*'VSWR Calculator'!$C$24)*(1+3*ABS(MOD('VSWR Calculator'!$C$23/Calculator!$F$19/2,1)-0.5))))/'VSWR Calculator'!$C$25)+$C56)^2+(1500*ABS(SIN(2*PI()*MOD(Calculator!$B$30/Calculator!$F$19,1)))*IF(MOD(Calculator!$B$30/Calculator!$F$19,1)&lt;0.5,-1,1))^2))/(1-SQRT(((50*POWER(80,POWER(COS(PI()*MOD(Calculator!$B$30/Calculator!$F$19,1)),2))+MIN(500,MAX(30,100*EXP(-0.3*'VSWR Calculator'!$C$24)*(1+3*ABS(MOD('VSWR Calculator'!$C$23/Calculator!$F$19/2,1)-0.5))))/'VSWR Calculator'!$C$25)-$C56)^2+(1500*ABS(SIN(2*PI()*MOD(Calculator!$B$30/Calculator!$F$19,1)))*IF(MOD(Calculator!$B$30/Calculator!$F$19,1)&lt;0.5,-1,1))^2)/SQRT(((50*POWER(80,POWER(COS(PI()*MOD(Calculator!$B$30/Calculator!$F$19,1)),2))+MIN(500,MAX(30,100*EXP(-0.3*'VSWR Calculator'!$C$24)*(1+3*ABS(MOD('VSWR Calculator'!$C$23/Calculator!$F$19/2,1)-0.5))))/'VSWR Calculator'!$C$25)+$C56)^2+(1500*ABS(SIN(2*PI()*MOD(Calculator!$B$30/Calculator!$F$19,1)))*IF(MOD(Calculator!$B$30/Calculator!$F$19,1)&lt;0.5,-1,1))^2)),2))</f>
        <v>—</v>
      </c>
      <c r="CG56" s="253" t="str">
        <f aca="false">IF(OR(Calculator!$E$20&lt;&gt;"YES",Calculator!$B$30&lt;Calculator!$G$20),"—",ROUND((1+SQRT(((50*POWER(80,POWER(COS(PI()*MOD(Calculator!$B$30/Calculator!$F$20,1)),2))+MIN(500,MAX(30,100*EXP(-0.3*'VSWR Calculator'!$C$24)*(1+3*ABS(MOD('VSWR Calculator'!$C$23/Calculator!$F$20/2,1)-0.5))))/'VSWR Calculator'!$C$25)-$C56)^2+(1500*ABS(SIN(2*PI()*MOD(Calculator!$B$30/Calculator!$F$20,1)))*IF(MOD(Calculator!$B$30/Calculator!$F$20,1)&lt;0.5,-1,1))^2)/SQRT(((50*POWER(80,POWER(COS(PI()*MOD(Calculator!$B$30/Calculator!$F$20,1)),2))+MIN(500,MAX(30,100*EXP(-0.3*'VSWR Calculator'!$C$24)*(1+3*ABS(MOD('VSWR Calculator'!$C$23/Calculator!$F$20/2,1)-0.5))))/'VSWR Calculator'!$C$25)+$C56)^2+(1500*ABS(SIN(2*PI()*MOD(Calculator!$B$30/Calculator!$F$20,1)))*IF(MOD(Calculator!$B$30/Calculator!$F$20,1)&lt;0.5,-1,1))^2))/(1-SQRT(((50*POWER(80,POWER(COS(PI()*MOD(Calculator!$B$30/Calculator!$F$20,1)),2))+MIN(500,MAX(30,100*EXP(-0.3*'VSWR Calculator'!$C$24)*(1+3*ABS(MOD('VSWR Calculator'!$C$23/Calculator!$F$20/2,1)-0.5))))/'VSWR Calculator'!$C$25)-$C56)^2+(1500*ABS(SIN(2*PI()*MOD(Calculator!$B$30/Calculator!$F$20,1)))*IF(MOD(Calculator!$B$30/Calculator!$F$20,1)&lt;0.5,-1,1))^2)/SQRT(((50*POWER(80,POWER(COS(PI()*MOD(Calculator!$B$30/Calculator!$F$20,1)),2))+MIN(500,MAX(30,100*EXP(-0.3*'VSWR Calculator'!$C$24)*(1+3*ABS(MOD('VSWR Calculator'!$C$23/Calculator!$F$20/2,1)-0.5))))/'VSWR Calculator'!$C$25)+$C56)^2+(1500*ABS(SIN(2*PI()*MOD(Calculator!$B$30/Calculator!$F$20,1)))*IF(MOD(Calculator!$B$30/Calculator!$F$20,1)&lt;0.5,-1,1))^2)),2))</f>
        <v>—</v>
      </c>
      <c r="CH56" s="253" t="str">
        <f aca="false">IF(OR(Calculator!$E$21&lt;&gt;"YES",Calculator!$B$30&lt;Calculator!$G$21),"—",ROUND((1+SQRT(((50*POWER(80,POWER(COS(PI()*MOD(Calculator!$B$30/Calculator!$F$21,1)),2))+MIN(500,MAX(30,100*EXP(-0.3*'VSWR Calculator'!$C$24)*(1+3*ABS(MOD('VSWR Calculator'!$C$23/Calculator!$F$21/2,1)-0.5))))/'VSWR Calculator'!$C$25)-$C56)^2+(1500*ABS(SIN(2*PI()*MOD(Calculator!$B$30/Calculator!$F$21,1)))*IF(MOD(Calculator!$B$30/Calculator!$F$21,1)&lt;0.5,-1,1))^2)/SQRT(((50*POWER(80,POWER(COS(PI()*MOD(Calculator!$B$30/Calculator!$F$21,1)),2))+MIN(500,MAX(30,100*EXP(-0.3*'VSWR Calculator'!$C$24)*(1+3*ABS(MOD('VSWR Calculator'!$C$23/Calculator!$F$21/2,1)-0.5))))/'VSWR Calculator'!$C$25)+$C56)^2+(1500*ABS(SIN(2*PI()*MOD(Calculator!$B$30/Calculator!$F$21,1)))*IF(MOD(Calculator!$B$30/Calculator!$F$21,1)&lt;0.5,-1,1))^2))/(1-SQRT(((50*POWER(80,POWER(COS(PI()*MOD(Calculator!$B$30/Calculator!$F$21,1)),2))+MIN(500,MAX(30,100*EXP(-0.3*'VSWR Calculator'!$C$24)*(1+3*ABS(MOD('VSWR Calculator'!$C$23/Calculator!$F$21/2,1)-0.5))))/'VSWR Calculator'!$C$25)-$C56)^2+(1500*ABS(SIN(2*PI()*MOD(Calculator!$B$30/Calculator!$F$21,1)))*IF(MOD(Calculator!$B$30/Calculator!$F$21,1)&lt;0.5,-1,1))^2)/SQRT(((50*POWER(80,POWER(COS(PI()*MOD(Calculator!$B$30/Calculator!$F$21,1)),2))+MIN(500,MAX(30,100*EXP(-0.3*'VSWR Calculator'!$C$24)*(1+3*ABS(MOD('VSWR Calculator'!$C$23/Calculator!$F$21/2,1)-0.5))))/'VSWR Calculator'!$C$25)+$C56)^2+(1500*ABS(SIN(2*PI()*MOD(Calculator!$B$30/Calculator!$F$21,1)))*IF(MOD(Calculator!$B$30/Calculator!$F$21,1)&lt;0.5,-1,1))^2)),2))</f>
        <v>—</v>
      </c>
      <c r="CI56" s="253" t="str">
        <f aca="false">IF(OR(Calculator!$E$22&lt;&gt;"YES",Calculator!$B$30&lt;Calculator!$G$22),"—",ROUND((1+SQRT(((50*POWER(80,POWER(COS(PI()*MOD(Calculator!$B$30/Calculator!$F$22,1)),2))+MIN(500,MAX(30,100*EXP(-0.3*'VSWR Calculator'!$C$24)*(1+3*ABS(MOD('VSWR Calculator'!$C$23/Calculator!$F$22/2,1)-0.5))))/'VSWR Calculator'!$C$25)-$C56)^2+(1500*ABS(SIN(2*PI()*MOD(Calculator!$B$30/Calculator!$F$22,1)))*IF(MOD(Calculator!$B$30/Calculator!$F$22,1)&lt;0.5,-1,1))^2)/SQRT(((50*POWER(80,POWER(COS(PI()*MOD(Calculator!$B$30/Calculator!$F$22,1)),2))+MIN(500,MAX(30,100*EXP(-0.3*'VSWR Calculator'!$C$24)*(1+3*ABS(MOD('VSWR Calculator'!$C$23/Calculator!$F$22/2,1)-0.5))))/'VSWR Calculator'!$C$25)+$C56)^2+(1500*ABS(SIN(2*PI()*MOD(Calculator!$B$30/Calculator!$F$22,1)))*IF(MOD(Calculator!$B$30/Calculator!$F$22,1)&lt;0.5,-1,1))^2))/(1-SQRT(((50*POWER(80,POWER(COS(PI()*MOD(Calculator!$B$30/Calculator!$F$22,1)),2))+MIN(500,MAX(30,100*EXP(-0.3*'VSWR Calculator'!$C$24)*(1+3*ABS(MOD('VSWR Calculator'!$C$23/Calculator!$F$22/2,1)-0.5))))/'VSWR Calculator'!$C$25)-$C56)^2+(1500*ABS(SIN(2*PI()*MOD(Calculator!$B$30/Calculator!$F$22,1)))*IF(MOD(Calculator!$B$30/Calculator!$F$22,1)&lt;0.5,-1,1))^2)/SQRT(((50*POWER(80,POWER(COS(PI()*MOD(Calculator!$B$30/Calculator!$F$22,1)),2))+MIN(500,MAX(30,100*EXP(-0.3*'VSWR Calculator'!$C$24)*(1+3*ABS(MOD('VSWR Calculator'!$C$23/Calculator!$F$22/2,1)-0.5))))/'VSWR Calculator'!$C$25)+$C56)^2+(1500*ABS(SIN(2*PI()*MOD(Calculator!$B$30/Calculator!$F$22,1)))*IF(MOD(Calculator!$B$30/Calculator!$F$22,1)&lt;0.5,-1,1))^2)),2))</f>
        <v>—</v>
      </c>
      <c r="CJ56" s="253" t="n">
        <f aca="false">IFERROR(ROUND((IF(ISNUMBER(BY56),BY56,0)+IF(ISNUMBER(BZ56),BZ56,0)+IF(ISNUMBER(CA56),CA56,0)+IF(ISNUMBER(CB56),CB56,0)+IF(ISNUMBER(CC56),CC56,0)+IF(ISNUMBER(CD56),CD56,0)+IF(ISNUMBER(CE56),CE56,0)+IF(ISNUMBER(CF56),CF56,0)+IF(ISNUMBER(CG56),CG56,0)+IF(ISNUMBER(CH56),CH56,0)+IF(ISNUMBER(CI56),CI56,0))/(IF(ISNUMBER(BY56),1,0)+IF(ISNUMBER(BZ56),1,0)+IF(ISNUMBER(CA56),1,0)+IF(ISNUMBER(CB56),1,0)+IF(ISNUMBER(CC56),1,0)+IF(ISNUMBER(CD56),1,0)+IF(ISNUMBER(CE56),1,0)+IF(ISNUMBER(CF56),1,0)+IF(ISNUMBER(CG56),1,0)+IF(ISNUMBER(CH56),1,0)+IF(ISNUMBER(CI56),1,0)),4),"")</f>
        <v>14.19</v>
      </c>
      <c r="CK56" s="253" t="str">
        <f aca="false">IF(OR(Calculator!$E$12&lt;&gt;"YES",Calculator!$B$31&lt;Calculator!$G$12),"—",ROUND((1+SQRT(((50*POWER(80,POWER(COS(PI()*MOD(Calculator!$B$31/Calculator!$F$12,1)),2))+MIN(500,MAX(30,100*EXP(-0.3*'VSWR Calculator'!$C$24)*(1+3*ABS(MOD('VSWR Calculator'!$C$23/Calculator!$F$12/2,1)-0.5))))/'VSWR Calculator'!$C$25)-$C56)^2+(1500*ABS(SIN(2*PI()*MOD(Calculator!$B$31/Calculator!$F$12,1)))*IF(MOD(Calculator!$B$31/Calculator!$F$12,1)&lt;0.5,-1,1))^2)/SQRT(((50*POWER(80,POWER(COS(PI()*MOD(Calculator!$B$31/Calculator!$F$12,1)),2))+MIN(500,MAX(30,100*EXP(-0.3*'VSWR Calculator'!$C$24)*(1+3*ABS(MOD('VSWR Calculator'!$C$23/Calculator!$F$12/2,1)-0.5))))/'VSWR Calculator'!$C$25)+$C56)^2+(1500*ABS(SIN(2*PI()*MOD(Calculator!$B$31/Calculator!$F$12,1)))*IF(MOD(Calculator!$B$31/Calculator!$F$12,1)&lt;0.5,-1,1))^2))/(1-SQRT(((50*POWER(80,POWER(COS(PI()*MOD(Calculator!$B$31/Calculator!$F$12,1)),2))+MIN(500,MAX(30,100*EXP(-0.3*'VSWR Calculator'!$C$24)*(1+3*ABS(MOD('VSWR Calculator'!$C$23/Calculator!$F$12/2,1)-0.5))))/'VSWR Calculator'!$C$25)-$C56)^2+(1500*ABS(SIN(2*PI()*MOD(Calculator!$B$31/Calculator!$F$12,1)))*IF(MOD(Calculator!$B$31/Calculator!$F$12,1)&lt;0.5,-1,1))^2)/SQRT(((50*POWER(80,POWER(COS(PI()*MOD(Calculator!$B$31/Calculator!$F$12,1)),2))+MIN(500,MAX(30,100*EXP(-0.3*'VSWR Calculator'!$C$24)*(1+3*ABS(MOD('VSWR Calculator'!$C$23/Calculator!$F$12/2,1)-0.5))))/'VSWR Calculator'!$C$25)+$C56)^2+(1500*ABS(SIN(2*PI()*MOD(Calculator!$B$31/Calculator!$F$12,1)))*IF(MOD(Calculator!$B$31/Calculator!$F$12,1)&lt;0.5,-1,1))^2)),2))</f>
        <v>—</v>
      </c>
      <c r="CL56" s="253" t="str">
        <f aca="false">IF(OR(Calculator!$E$13&lt;&gt;"YES",Calculator!$B$31&lt;Calculator!$G$13),"—",ROUND((1+SQRT(((50*POWER(80,POWER(COS(PI()*MOD(Calculator!$B$31/Calculator!$F$13,1)),2))+MIN(500,MAX(30,100*EXP(-0.3*'VSWR Calculator'!$C$24)*(1+3*ABS(MOD('VSWR Calculator'!$C$23/Calculator!$F$13/2,1)-0.5))))/'VSWR Calculator'!$C$25)-$C56)^2+(1500*ABS(SIN(2*PI()*MOD(Calculator!$B$31/Calculator!$F$13,1)))*IF(MOD(Calculator!$B$31/Calculator!$F$13,1)&lt;0.5,-1,1))^2)/SQRT(((50*POWER(80,POWER(COS(PI()*MOD(Calculator!$B$31/Calculator!$F$13,1)),2))+MIN(500,MAX(30,100*EXP(-0.3*'VSWR Calculator'!$C$24)*(1+3*ABS(MOD('VSWR Calculator'!$C$23/Calculator!$F$13/2,1)-0.5))))/'VSWR Calculator'!$C$25)+$C56)^2+(1500*ABS(SIN(2*PI()*MOD(Calculator!$B$31/Calculator!$F$13,1)))*IF(MOD(Calculator!$B$31/Calculator!$F$13,1)&lt;0.5,-1,1))^2))/(1-SQRT(((50*POWER(80,POWER(COS(PI()*MOD(Calculator!$B$31/Calculator!$F$13,1)),2))+MIN(500,MAX(30,100*EXP(-0.3*'VSWR Calculator'!$C$24)*(1+3*ABS(MOD('VSWR Calculator'!$C$23/Calculator!$F$13/2,1)-0.5))))/'VSWR Calculator'!$C$25)-$C56)^2+(1500*ABS(SIN(2*PI()*MOD(Calculator!$B$31/Calculator!$F$13,1)))*IF(MOD(Calculator!$B$31/Calculator!$F$13,1)&lt;0.5,-1,1))^2)/SQRT(((50*POWER(80,POWER(COS(PI()*MOD(Calculator!$B$31/Calculator!$F$13,1)),2))+MIN(500,MAX(30,100*EXP(-0.3*'VSWR Calculator'!$C$24)*(1+3*ABS(MOD('VSWR Calculator'!$C$23/Calculator!$F$13/2,1)-0.5))))/'VSWR Calculator'!$C$25)+$C56)^2+(1500*ABS(SIN(2*PI()*MOD(Calculator!$B$31/Calculator!$F$13,1)))*IF(MOD(Calculator!$B$31/Calculator!$F$13,1)&lt;0.5,-1,1))^2)),2))</f>
        <v>—</v>
      </c>
      <c r="CM56" s="253" t="str">
        <f aca="false">IF(OR(Calculator!$E$14&lt;&gt;"YES",Calculator!$B$31&lt;Calculator!$G$14),"—",ROUND((1+SQRT(((50*POWER(80,POWER(COS(PI()*MOD(Calculator!$B$31/Calculator!$F$14,1)),2))+MIN(500,MAX(30,100*EXP(-0.3*'VSWR Calculator'!$C$24)*(1+3*ABS(MOD('VSWR Calculator'!$C$23/Calculator!$F$14/2,1)-0.5))))/'VSWR Calculator'!$C$25)-$C56)^2+(1500*ABS(SIN(2*PI()*MOD(Calculator!$B$31/Calculator!$F$14,1)))*IF(MOD(Calculator!$B$31/Calculator!$F$14,1)&lt;0.5,-1,1))^2)/SQRT(((50*POWER(80,POWER(COS(PI()*MOD(Calculator!$B$31/Calculator!$F$14,1)),2))+MIN(500,MAX(30,100*EXP(-0.3*'VSWR Calculator'!$C$24)*(1+3*ABS(MOD('VSWR Calculator'!$C$23/Calculator!$F$14/2,1)-0.5))))/'VSWR Calculator'!$C$25)+$C56)^2+(1500*ABS(SIN(2*PI()*MOD(Calculator!$B$31/Calculator!$F$14,1)))*IF(MOD(Calculator!$B$31/Calculator!$F$14,1)&lt;0.5,-1,1))^2))/(1-SQRT(((50*POWER(80,POWER(COS(PI()*MOD(Calculator!$B$31/Calculator!$F$14,1)),2))+MIN(500,MAX(30,100*EXP(-0.3*'VSWR Calculator'!$C$24)*(1+3*ABS(MOD('VSWR Calculator'!$C$23/Calculator!$F$14/2,1)-0.5))))/'VSWR Calculator'!$C$25)-$C56)^2+(1500*ABS(SIN(2*PI()*MOD(Calculator!$B$31/Calculator!$F$14,1)))*IF(MOD(Calculator!$B$31/Calculator!$F$14,1)&lt;0.5,-1,1))^2)/SQRT(((50*POWER(80,POWER(COS(PI()*MOD(Calculator!$B$31/Calculator!$F$14,1)),2))+MIN(500,MAX(30,100*EXP(-0.3*'VSWR Calculator'!$C$24)*(1+3*ABS(MOD('VSWR Calculator'!$C$23/Calculator!$F$14/2,1)-0.5))))/'VSWR Calculator'!$C$25)+$C56)^2+(1500*ABS(SIN(2*PI()*MOD(Calculator!$B$31/Calculator!$F$14,1)))*IF(MOD(Calculator!$B$31/Calculator!$F$14,1)&lt;0.5,-1,1))^2)),2))</f>
        <v>—</v>
      </c>
      <c r="CN56" s="253" t="n">
        <f aca="false">IF(OR(Calculator!$E$15&lt;&gt;"YES",Calculator!$B$31&lt;Calculator!$G$15),"—",ROUND((1+SQRT(((50*POWER(80,POWER(COS(PI()*MOD(Calculator!$B$31/Calculator!$F$15,1)),2))+MIN(500,MAX(30,100*EXP(-0.3*'VSWR Calculator'!$C$24)*(1+3*ABS(MOD('VSWR Calculator'!$C$23/Calculator!$F$15/2,1)-0.5))))/'VSWR Calculator'!$C$25)-$C56)^2+(1500*ABS(SIN(2*PI()*MOD(Calculator!$B$31/Calculator!$F$15,1)))*IF(MOD(Calculator!$B$31/Calculator!$F$15,1)&lt;0.5,-1,1))^2)/SQRT(((50*POWER(80,POWER(COS(PI()*MOD(Calculator!$B$31/Calculator!$F$15,1)),2))+MIN(500,MAX(30,100*EXP(-0.3*'VSWR Calculator'!$C$24)*(1+3*ABS(MOD('VSWR Calculator'!$C$23/Calculator!$F$15/2,1)-0.5))))/'VSWR Calculator'!$C$25)+$C56)^2+(1500*ABS(SIN(2*PI()*MOD(Calculator!$B$31/Calculator!$F$15,1)))*IF(MOD(Calculator!$B$31/Calculator!$F$15,1)&lt;0.5,-1,1))^2))/(1-SQRT(((50*POWER(80,POWER(COS(PI()*MOD(Calculator!$B$31/Calculator!$F$15,1)),2))+MIN(500,MAX(30,100*EXP(-0.3*'VSWR Calculator'!$C$24)*(1+3*ABS(MOD('VSWR Calculator'!$C$23/Calculator!$F$15/2,1)-0.5))))/'VSWR Calculator'!$C$25)-$C56)^2+(1500*ABS(SIN(2*PI()*MOD(Calculator!$B$31/Calculator!$F$15,1)))*IF(MOD(Calculator!$B$31/Calculator!$F$15,1)&lt;0.5,-1,1))^2)/SQRT(((50*POWER(80,POWER(COS(PI()*MOD(Calculator!$B$31/Calculator!$F$15,1)),2))+MIN(500,MAX(30,100*EXP(-0.3*'VSWR Calculator'!$C$24)*(1+3*ABS(MOD('VSWR Calculator'!$C$23/Calculator!$F$15/2,1)-0.5))))/'VSWR Calculator'!$C$25)+$C56)^2+(1500*ABS(SIN(2*PI()*MOD(Calculator!$B$31/Calculator!$F$15,1)))*IF(MOD(Calculator!$B$31/Calculator!$F$15,1)&lt;0.5,-1,1))^2)),2))</f>
        <v>14.37</v>
      </c>
      <c r="CO56" s="253" t="str">
        <f aca="false">IF(OR(Calculator!$E$16&lt;&gt;"YES",Calculator!$B$31&lt;Calculator!$G$16),"—",ROUND((1+SQRT(((50*POWER(80,POWER(COS(PI()*MOD(Calculator!$B$31/Calculator!$F$16,1)),2))+MIN(500,MAX(30,100*EXP(-0.3*'VSWR Calculator'!$C$24)*(1+3*ABS(MOD('VSWR Calculator'!$C$23/Calculator!$F$16/2,1)-0.5))))/'VSWR Calculator'!$C$25)-$C56)^2+(1500*ABS(SIN(2*PI()*MOD(Calculator!$B$31/Calculator!$F$16,1)))*IF(MOD(Calculator!$B$31/Calculator!$F$16,1)&lt;0.5,-1,1))^2)/SQRT(((50*POWER(80,POWER(COS(PI()*MOD(Calculator!$B$31/Calculator!$F$16,1)),2))+MIN(500,MAX(30,100*EXP(-0.3*'VSWR Calculator'!$C$24)*(1+3*ABS(MOD('VSWR Calculator'!$C$23/Calculator!$F$16/2,1)-0.5))))/'VSWR Calculator'!$C$25)+$C56)^2+(1500*ABS(SIN(2*PI()*MOD(Calculator!$B$31/Calculator!$F$16,1)))*IF(MOD(Calculator!$B$31/Calculator!$F$16,1)&lt;0.5,-1,1))^2))/(1-SQRT(((50*POWER(80,POWER(COS(PI()*MOD(Calculator!$B$31/Calculator!$F$16,1)),2))+MIN(500,MAX(30,100*EXP(-0.3*'VSWR Calculator'!$C$24)*(1+3*ABS(MOD('VSWR Calculator'!$C$23/Calculator!$F$16/2,1)-0.5))))/'VSWR Calculator'!$C$25)-$C56)^2+(1500*ABS(SIN(2*PI()*MOD(Calculator!$B$31/Calculator!$F$16,1)))*IF(MOD(Calculator!$B$31/Calculator!$F$16,1)&lt;0.5,-1,1))^2)/SQRT(((50*POWER(80,POWER(COS(PI()*MOD(Calculator!$B$31/Calculator!$F$16,1)),2))+MIN(500,MAX(30,100*EXP(-0.3*'VSWR Calculator'!$C$24)*(1+3*ABS(MOD('VSWR Calculator'!$C$23/Calculator!$F$16/2,1)-0.5))))/'VSWR Calculator'!$C$25)+$C56)^2+(1500*ABS(SIN(2*PI()*MOD(Calculator!$B$31/Calculator!$F$16,1)))*IF(MOD(Calculator!$B$31/Calculator!$F$16,1)&lt;0.5,-1,1))^2)),2))</f>
        <v>—</v>
      </c>
      <c r="CP56" s="253" t="n">
        <f aca="false">IF(OR(Calculator!$E$17&lt;&gt;"YES",Calculator!$B$31&lt;Calculator!$G$17),"—",ROUND((1+SQRT(((50*POWER(80,POWER(COS(PI()*MOD(Calculator!$B$31/Calculator!$F$17,1)),2))+MIN(500,MAX(30,100*EXP(-0.3*'VSWR Calculator'!$C$24)*(1+3*ABS(MOD('VSWR Calculator'!$C$23/Calculator!$F$17/2,1)-0.5))))/'VSWR Calculator'!$C$25)-$C56)^2+(1500*ABS(SIN(2*PI()*MOD(Calculator!$B$31/Calculator!$F$17,1)))*IF(MOD(Calculator!$B$31/Calculator!$F$17,1)&lt;0.5,-1,1))^2)/SQRT(((50*POWER(80,POWER(COS(PI()*MOD(Calculator!$B$31/Calculator!$F$17,1)),2))+MIN(500,MAX(30,100*EXP(-0.3*'VSWR Calculator'!$C$24)*(1+3*ABS(MOD('VSWR Calculator'!$C$23/Calculator!$F$17/2,1)-0.5))))/'VSWR Calculator'!$C$25)+$C56)^2+(1500*ABS(SIN(2*PI()*MOD(Calculator!$B$31/Calculator!$F$17,1)))*IF(MOD(Calculator!$B$31/Calculator!$F$17,1)&lt;0.5,-1,1))^2))/(1-SQRT(((50*POWER(80,POWER(COS(PI()*MOD(Calculator!$B$31/Calculator!$F$17,1)),2))+MIN(500,MAX(30,100*EXP(-0.3*'VSWR Calculator'!$C$24)*(1+3*ABS(MOD('VSWR Calculator'!$C$23/Calculator!$F$17/2,1)-0.5))))/'VSWR Calculator'!$C$25)-$C56)^2+(1500*ABS(SIN(2*PI()*MOD(Calculator!$B$31/Calculator!$F$17,1)))*IF(MOD(Calculator!$B$31/Calculator!$F$17,1)&lt;0.5,-1,1))^2)/SQRT(((50*POWER(80,POWER(COS(PI()*MOD(Calculator!$B$31/Calculator!$F$17,1)),2))+MIN(500,MAX(30,100*EXP(-0.3*'VSWR Calculator'!$C$24)*(1+3*ABS(MOD('VSWR Calculator'!$C$23/Calculator!$F$17/2,1)-0.5))))/'VSWR Calculator'!$C$25)+$C56)^2+(1500*ABS(SIN(2*PI()*MOD(Calculator!$B$31/Calculator!$F$17,1)))*IF(MOD(Calculator!$B$31/Calculator!$F$17,1)&lt;0.5,-1,1))^2)),2))</f>
        <v>12.92</v>
      </c>
      <c r="CQ56" s="253" t="str">
        <f aca="false">IF(OR(Calculator!$E$18&lt;&gt;"YES",Calculator!$B$31&lt;Calculator!$G$18),"—",ROUND((1+SQRT(((50*POWER(80,POWER(COS(PI()*MOD(Calculator!$B$31/Calculator!$F$18,1)),2))+MIN(500,MAX(30,100*EXP(-0.3*'VSWR Calculator'!$C$24)*(1+3*ABS(MOD('VSWR Calculator'!$C$23/Calculator!$F$18/2,1)-0.5))))/'VSWR Calculator'!$C$25)-$C56)^2+(1500*ABS(SIN(2*PI()*MOD(Calculator!$B$31/Calculator!$F$18,1)))*IF(MOD(Calculator!$B$31/Calculator!$F$18,1)&lt;0.5,-1,1))^2)/SQRT(((50*POWER(80,POWER(COS(PI()*MOD(Calculator!$B$31/Calculator!$F$18,1)),2))+MIN(500,MAX(30,100*EXP(-0.3*'VSWR Calculator'!$C$24)*(1+3*ABS(MOD('VSWR Calculator'!$C$23/Calculator!$F$18/2,1)-0.5))))/'VSWR Calculator'!$C$25)+$C56)^2+(1500*ABS(SIN(2*PI()*MOD(Calculator!$B$31/Calculator!$F$18,1)))*IF(MOD(Calculator!$B$31/Calculator!$F$18,1)&lt;0.5,-1,1))^2))/(1-SQRT(((50*POWER(80,POWER(COS(PI()*MOD(Calculator!$B$31/Calculator!$F$18,1)),2))+MIN(500,MAX(30,100*EXP(-0.3*'VSWR Calculator'!$C$24)*(1+3*ABS(MOD('VSWR Calculator'!$C$23/Calculator!$F$18/2,1)-0.5))))/'VSWR Calculator'!$C$25)-$C56)^2+(1500*ABS(SIN(2*PI()*MOD(Calculator!$B$31/Calculator!$F$18,1)))*IF(MOD(Calculator!$B$31/Calculator!$F$18,1)&lt;0.5,-1,1))^2)/SQRT(((50*POWER(80,POWER(COS(PI()*MOD(Calculator!$B$31/Calculator!$F$18,1)),2))+MIN(500,MAX(30,100*EXP(-0.3*'VSWR Calculator'!$C$24)*(1+3*ABS(MOD('VSWR Calculator'!$C$23/Calculator!$F$18/2,1)-0.5))))/'VSWR Calculator'!$C$25)+$C56)^2+(1500*ABS(SIN(2*PI()*MOD(Calculator!$B$31/Calculator!$F$18,1)))*IF(MOD(Calculator!$B$31/Calculator!$F$18,1)&lt;0.5,-1,1))^2)),2))</f>
        <v>—</v>
      </c>
      <c r="CR56" s="253" t="str">
        <f aca="false">IF(OR(Calculator!$E$19&lt;&gt;"YES",Calculator!$B$31&lt;Calculator!$G$19),"—",ROUND((1+SQRT(((50*POWER(80,POWER(COS(PI()*MOD(Calculator!$B$31/Calculator!$F$19,1)),2))+MIN(500,MAX(30,100*EXP(-0.3*'VSWR Calculator'!$C$24)*(1+3*ABS(MOD('VSWR Calculator'!$C$23/Calculator!$F$19/2,1)-0.5))))/'VSWR Calculator'!$C$25)-$C56)^2+(1500*ABS(SIN(2*PI()*MOD(Calculator!$B$31/Calculator!$F$19,1)))*IF(MOD(Calculator!$B$31/Calculator!$F$19,1)&lt;0.5,-1,1))^2)/SQRT(((50*POWER(80,POWER(COS(PI()*MOD(Calculator!$B$31/Calculator!$F$19,1)),2))+MIN(500,MAX(30,100*EXP(-0.3*'VSWR Calculator'!$C$24)*(1+3*ABS(MOD('VSWR Calculator'!$C$23/Calculator!$F$19/2,1)-0.5))))/'VSWR Calculator'!$C$25)+$C56)^2+(1500*ABS(SIN(2*PI()*MOD(Calculator!$B$31/Calculator!$F$19,1)))*IF(MOD(Calculator!$B$31/Calculator!$F$19,1)&lt;0.5,-1,1))^2))/(1-SQRT(((50*POWER(80,POWER(COS(PI()*MOD(Calculator!$B$31/Calculator!$F$19,1)),2))+MIN(500,MAX(30,100*EXP(-0.3*'VSWR Calculator'!$C$24)*(1+3*ABS(MOD('VSWR Calculator'!$C$23/Calculator!$F$19/2,1)-0.5))))/'VSWR Calculator'!$C$25)-$C56)^2+(1500*ABS(SIN(2*PI()*MOD(Calculator!$B$31/Calculator!$F$19,1)))*IF(MOD(Calculator!$B$31/Calculator!$F$19,1)&lt;0.5,-1,1))^2)/SQRT(((50*POWER(80,POWER(COS(PI()*MOD(Calculator!$B$31/Calculator!$F$19,1)),2))+MIN(500,MAX(30,100*EXP(-0.3*'VSWR Calculator'!$C$24)*(1+3*ABS(MOD('VSWR Calculator'!$C$23/Calculator!$F$19/2,1)-0.5))))/'VSWR Calculator'!$C$25)+$C56)^2+(1500*ABS(SIN(2*PI()*MOD(Calculator!$B$31/Calculator!$F$19,1)))*IF(MOD(Calculator!$B$31/Calculator!$F$19,1)&lt;0.5,-1,1))^2)),2))</f>
        <v>—</v>
      </c>
      <c r="CS56" s="253" t="str">
        <f aca="false">IF(OR(Calculator!$E$20&lt;&gt;"YES",Calculator!$B$31&lt;Calculator!$G$20),"—",ROUND((1+SQRT(((50*POWER(80,POWER(COS(PI()*MOD(Calculator!$B$31/Calculator!$F$20,1)),2))+MIN(500,MAX(30,100*EXP(-0.3*'VSWR Calculator'!$C$24)*(1+3*ABS(MOD('VSWR Calculator'!$C$23/Calculator!$F$20/2,1)-0.5))))/'VSWR Calculator'!$C$25)-$C56)^2+(1500*ABS(SIN(2*PI()*MOD(Calculator!$B$31/Calculator!$F$20,1)))*IF(MOD(Calculator!$B$31/Calculator!$F$20,1)&lt;0.5,-1,1))^2)/SQRT(((50*POWER(80,POWER(COS(PI()*MOD(Calculator!$B$31/Calculator!$F$20,1)),2))+MIN(500,MAX(30,100*EXP(-0.3*'VSWR Calculator'!$C$24)*(1+3*ABS(MOD('VSWR Calculator'!$C$23/Calculator!$F$20/2,1)-0.5))))/'VSWR Calculator'!$C$25)+$C56)^2+(1500*ABS(SIN(2*PI()*MOD(Calculator!$B$31/Calculator!$F$20,1)))*IF(MOD(Calculator!$B$31/Calculator!$F$20,1)&lt;0.5,-1,1))^2))/(1-SQRT(((50*POWER(80,POWER(COS(PI()*MOD(Calculator!$B$31/Calculator!$F$20,1)),2))+MIN(500,MAX(30,100*EXP(-0.3*'VSWR Calculator'!$C$24)*(1+3*ABS(MOD('VSWR Calculator'!$C$23/Calculator!$F$20/2,1)-0.5))))/'VSWR Calculator'!$C$25)-$C56)^2+(1500*ABS(SIN(2*PI()*MOD(Calculator!$B$31/Calculator!$F$20,1)))*IF(MOD(Calculator!$B$31/Calculator!$F$20,1)&lt;0.5,-1,1))^2)/SQRT(((50*POWER(80,POWER(COS(PI()*MOD(Calculator!$B$31/Calculator!$F$20,1)),2))+MIN(500,MAX(30,100*EXP(-0.3*'VSWR Calculator'!$C$24)*(1+3*ABS(MOD('VSWR Calculator'!$C$23/Calculator!$F$20/2,1)-0.5))))/'VSWR Calculator'!$C$25)+$C56)^2+(1500*ABS(SIN(2*PI()*MOD(Calculator!$B$31/Calculator!$F$20,1)))*IF(MOD(Calculator!$B$31/Calculator!$F$20,1)&lt;0.5,-1,1))^2)),2))</f>
        <v>—</v>
      </c>
      <c r="CT56" s="253" t="str">
        <f aca="false">IF(OR(Calculator!$E$21&lt;&gt;"YES",Calculator!$B$31&lt;Calculator!$G$21),"—",ROUND((1+SQRT(((50*POWER(80,POWER(COS(PI()*MOD(Calculator!$B$31/Calculator!$F$21,1)),2))+MIN(500,MAX(30,100*EXP(-0.3*'VSWR Calculator'!$C$24)*(1+3*ABS(MOD('VSWR Calculator'!$C$23/Calculator!$F$21/2,1)-0.5))))/'VSWR Calculator'!$C$25)-$C56)^2+(1500*ABS(SIN(2*PI()*MOD(Calculator!$B$31/Calculator!$F$21,1)))*IF(MOD(Calculator!$B$31/Calculator!$F$21,1)&lt;0.5,-1,1))^2)/SQRT(((50*POWER(80,POWER(COS(PI()*MOD(Calculator!$B$31/Calculator!$F$21,1)),2))+MIN(500,MAX(30,100*EXP(-0.3*'VSWR Calculator'!$C$24)*(1+3*ABS(MOD('VSWR Calculator'!$C$23/Calculator!$F$21/2,1)-0.5))))/'VSWR Calculator'!$C$25)+$C56)^2+(1500*ABS(SIN(2*PI()*MOD(Calculator!$B$31/Calculator!$F$21,1)))*IF(MOD(Calculator!$B$31/Calculator!$F$21,1)&lt;0.5,-1,1))^2))/(1-SQRT(((50*POWER(80,POWER(COS(PI()*MOD(Calculator!$B$31/Calculator!$F$21,1)),2))+MIN(500,MAX(30,100*EXP(-0.3*'VSWR Calculator'!$C$24)*(1+3*ABS(MOD('VSWR Calculator'!$C$23/Calculator!$F$21/2,1)-0.5))))/'VSWR Calculator'!$C$25)-$C56)^2+(1500*ABS(SIN(2*PI()*MOD(Calculator!$B$31/Calculator!$F$21,1)))*IF(MOD(Calculator!$B$31/Calculator!$F$21,1)&lt;0.5,-1,1))^2)/SQRT(((50*POWER(80,POWER(COS(PI()*MOD(Calculator!$B$31/Calculator!$F$21,1)),2))+MIN(500,MAX(30,100*EXP(-0.3*'VSWR Calculator'!$C$24)*(1+3*ABS(MOD('VSWR Calculator'!$C$23/Calculator!$F$21/2,1)-0.5))))/'VSWR Calculator'!$C$25)+$C56)^2+(1500*ABS(SIN(2*PI()*MOD(Calculator!$B$31/Calculator!$F$21,1)))*IF(MOD(Calculator!$B$31/Calculator!$F$21,1)&lt;0.5,-1,1))^2)),2))</f>
        <v>—</v>
      </c>
      <c r="CU56" s="253" t="str">
        <f aca="false">IF(OR(Calculator!$E$22&lt;&gt;"YES",Calculator!$B$31&lt;Calculator!$G$22),"—",ROUND((1+SQRT(((50*POWER(80,POWER(COS(PI()*MOD(Calculator!$B$31/Calculator!$F$22,1)),2))+MIN(500,MAX(30,100*EXP(-0.3*'VSWR Calculator'!$C$24)*(1+3*ABS(MOD('VSWR Calculator'!$C$23/Calculator!$F$22/2,1)-0.5))))/'VSWR Calculator'!$C$25)-$C56)^2+(1500*ABS(SIN(2*PI()*MOD(Calculator!$B$31/Calculator!$F$22,1)))*IF(MOD(Calculator!$B$31/Calculator!$F$22,1)&lt;0.5,-1,1))^2)/SQRT(((50*POWER(80,POWER(COS(PI()*MOD(Calculator!$B$31/Calculator!$F$22,1)),2))+MIN(500,MAX(30,100*EXP(-0.3*'VSWR Calculator'!$C$24)*(1+3*ABS(MOD('VSWR Calculator'!$C$23/Calculator!$F$22/2,1)-0.5))))/'VSWR Calculator'!$C$25)+$C56)^2+(1500*ABS(SIN(2*PI()*MOD(Calculator!$B$31/Calculator!$F$22,1)))*IF(MOD(Calculator!$B$31/Calculator!$F$22,1)&lt;0.5,-1,1))^2))/(1-SQRT(((50*POWER(80,POWER(COS(PI()*MOD(Calculator!$B$31/Calculator!$F$22,1)),2))+MIN(500,MAX(30,100*EXP(-0.3*'VSWR Calculator'!$C$24)*(1+3*ABS(MOD('VSWR Calculator'!$C$23/Calculator!$F$22/2,1)-0.5))))/'VSWR Calculator'!$C$25)-$C56)^2+(1500*ABS(SIN(2*PI()*MOD(Calculator!$B$31/Calculator!$F$22,1)))*IF(MOD(Calculator!$B$31/Calculator!$F$22,1)&lt;0.5,-1,1))^2)/SQRT(((50*POWER(80,POWER(COS(PI()*MOD(Calculator!$B$31/Calculator!$F$22,1)),2))+MIN(500,MAX(30,100*EXP(-0.3*'VSWR Calculator'!$C$24)*(1+3*ABS(MOD('VSWR Calculator'!$C$23/Calculator!$F$22/2,1)-0.5))))/'VSWR Calculator'!$C$25)+$C56)^2+(1500*ABS(SIN(2*PI()*MOD(Calculator!$B$31/Calculator!$F$22,1)))*IF(MOD(Calculator!$B$31/Calculator!$F$22,1)&lt;0.5,-1,1))^2)),2))</f>
        <v>—</v>
      </c>
      <c r="CV56" s="253" t="n">
        <f aca="false">IFERROR(ROUND((IF(ISNUMBER(CK56),CK56,0)+IF(ISNUMBER(CL56),CL56,0)+IF(ISNUMBER(CM56),CM56,0)+IF(ISNUMBER(CN56),CN56,0)+IF(ISNUMBER(CO56),CO56,0)+IF(ISNUMBER(CP56),CP56,0)+IF(ISNUMBER(CQ56),CQ56,0)+IF(ISNUMBER(CR56),CR56,0)+IF(ISNUMBER(CS56),CS56,0)+IF(ISNUMBER(CT56),CT56,0)+IF(ISNUMBER(CU56),CU56,0))/(IF(ISNUMBER(CK56),1,0)+IF(ISNUMBER(CL56),1,0)+IF(ISNUMBER(CM56),1,0)+IF(ISNUMBER(CN56),1,0)+IF(ISNUMBER(CO56),1,0)+IF(ISNUMBER(CP56),1,0)+IF(ISNUMBER(CQ56),1,0)+IF(ISNUMBER(CR56),1,0)+IF(ISNUMBER(CS56),1,0)+IF(ISNUMBER(CT56),1,0)+IF(ISNUMBER(CU56),1,0)),4),"")</f>
        <v>13.645</v>
      </c>
      <c r="CW56" s="253" t="str">
        <f aca="false">IF(OR(Calculator!$E$12&lt;&gt;"YES",Calculator!$B$32&lt;Calculator!$G$12),"—",ROUND((1+SQRT(((50*POWER(80,POWER(COS(PI()*MOD(Calculator!$B$32/Calculator!$F$12,1)),2))+MIN(500,MAX(30,100*EXP(-0.3*'VSWR Calculator'!$C$24)*(1+3*ABS(MOD('VSWR Calculator'!$C$23/Calculator!$F$12/2,1)-0.5))))/'VSWR Calculator'!$C$25)-$C56)^2+(1500*ABS(SIN(2*PI()*MOD(Calculator!$B$32/Calculator!$F$12,1)))*IF(MOD(Calculator!$B$32/Calculator!$F$12,1)&lt;0.5,-1,1))^2)/SQRT(((50*POWER(80,POWER(COS(PI()*MOD(Calculator!$B$32/Calculator!$F$12,1)),2))+MIN(500,MAX(30,100*EXP(-0.3*'VSWR Calculator'!$C$24)*(1+3*ABS(MOD('VSWR Calculator'!$C$23/Calculator!$F$12/2,1)-0.5))))/'VSWR Calculator'!$C$25)+$C56)^2+(1500*ABS(SIN(2*PI()*MOD(Calculator!$B$32/Calculator!$F$12,1)))*IF(MOD(Calculator!$B$32/Calculator!$F$12,1)&lt;0.5,-1,1))^2))/(1-SQRT(((50*POWER(80,POWER(COS(PI()*MOD(Calculator!$B$32/Calculator!$F$12,1)),2))+MIN(500,MAX(30,100*EXP(-0.3*'VSWR Calculator'!$C$24)*(1+3*ABS(MOD('VSWR Calculator'!$C$23/Calculator!$F$12/2,1)-0.5))))/'VSWR Calculator'!$C$25)-$C56)^2+(1500*ABS(SIN(2*PI()*MOD(Calculator!$B$32/Calculator!$F$12,1)))*IF(MOD(Calculator!$B$32/Calculator!$F$12,1)&lt;0.5,-1,1))^2)/SQRT(((50*POWER(80,POWER(COS(PI()*MOD(Calculator!$B$32/Calculator!$F$12,1)),2))+MIN(500,MAX(30,100*EXP(-0.3*'VSWR Calculator'!$C$24)*(1+3*ABS(MOD('VSWR Calculator'!$C$23/Calculator!$F$12/2,1)-0.5))))/'VSWR Calculator'!$C$25)+$C56)^2+(1500*ABS(SIN(2*PI()*MOD(Calculator!$B$32/Calculator!$F$12,1)))*IF(MOD(Calculator!$B$32/Calculator!$F$12,1)&lt;0.5,-1,1))^2)),2))</f>
        <v>—</v>
      </c>
      <c r="CX56" s="253" t="str">
        <f aca="false">IF(OR(Calculator!$E$13&lt;&gt;"YES",Calculator!$B$32&lt;Calculator!$G$13),"—",ROUND((1+SQRT(((50*POWER(80,POWER(COS(PI()*MOD(Calculator!$B$32/Calculator!$F$13,1)),2))+MIN(500,MAX(30,100*EXP(-0.3*'VSWR Calculator'!$C$24)*(1+3*ABS(MOD('VSWR Calculator'!$C$23/Calculator!$F$13/2,1)-0.5))))/'VSWR Calculator'!$C$25)-$C56)^2+(1500*ABS(SIN(2*PI()*MOD(Calculator!$B$32/Calculator!$F$13,1)))*IF(MOD(Calculator!$B$32/Calculator!$F$13,1)&lt;0.5,-1,1))^2)/SQRT(((50*POWER(80,POWER(COS(PI()*MOD(Calculator!$B$32/Calculator!$F$13,1)),2))+MIN(500,MAX(30,100*EXP(-0.3*'VSWR Calculator'!$C$24)*(1+3*ABS(MOD('VSWR Calculator'!$C$23/Calculator!$F$13/2,1)-0.5))))/'VSWR Calculator'!$C$25)+$C56)^2+(1500*ABS(SIN(2*PI()*MOD(Calculator!$B$32/Calculator!$F$13,1)))*IF(MOD(Calculator!$B$32/Calculator!$F$13,1)&lt;0.5,-1,1))^2))/(1-SQRT(((50*POWER(80,POWER(COS(PI()*MOD(Calculator!$B$32/Calculator!$F$13,1)),2))+MIN(500,MAX(30,100*EXP(-0.3*'VSWR Calculator'!$C$24)*(1+3*ABS(MOD('VSWR Calculator'!$C$23/Calculator!$F$13/2,1)-0.5))))/'VSWR Calculator'!$C$25)-$C56)^2+(1500*ABS(SIN(2*PI()*MOD(Calculator!$B$32/Calculator!$F$13,1)))*IF(MOD(Calculator!$B$32/Calculator!$F$13,1)&lt;0.5,-1,1))^2)/SQRT(((50*POWER(80,POWER(COS(PI()*MOD(Calculator!$B$32/Calculator!$F$13,1)),2))+MIN(500,MAX(30,100*EXP(-0.3*'VSWR Calculator'!$C$24)*(1+3*ABS(MOD('VSWR Calculator'!$C$23/Calculator!$F$13/2,1)-0.5))))/'VSWR Calculator'!$C$25)+$C56)^2+(1500*ABS(SIN(2*PI()*MOD(Calculator!$B$32/Calculator!$F$13,1)))*IF(MOD(Calculator!$B$32/Calculator!$F$13,1)&lt;0.5,-1,1))^2)),2))</f>
        <v>—</v>
      </c>
      <c r="CY56" s="253" t="str">
        <f aca="false">IF(OR(Calculator!$E$14&lt;&gt;"YES",Calculator!$B$32&lt;Calculator!$G$14),"—",ROUND((1+SQRT(((50*POWER(80,POWER(COS(PI()*MOD(Calculator!$B$32/Calculator!$F$14,1)),2))+MIN(500,MAX(30,100*EXP(-0.3*'VSWR Calculator'!$C$24)*(1+3*ABS(MOD('VSWR Calculator'!$C$23/Calculator!$F$14/2,1)-0.5))))/'VSWR Calculator'!$C$25)-$C56)^2+(1500*ABS(SIN(2*PI()*MOD(Calculator!$B$32/Calculator!$F$14,1)))*IF(MOD(Calculator!$B$32/Calculator!$F$14,1)&lt;0.5,-1,1))^2)/SQRT(((50*POWER(80,POWER(COS(PI()*MOD(Calculator!$B$32/Calculator!$F$14,1)),2))+MIN(500,MAX(30,100*EXP(-0.3*'VSWR Calculator'!$C$24)*(1+3*ABS(MOD('VSWR Calculator'!$C$23/Calculator!$F$14/2,1)-0.5))))/'VSWR Calculator'!$C$25)+$C56)^2+(1500*ABS(SIN(2*PI()*MOD(Calculator!$B$32/Calculator!$F$14,1)))*IF(MOD(Calculator!$B$32/Calculator!$F$14,1)&lt;0.5,-1,1))^2))/(1-SQRT(((50*POWER(80,POWER(COS(PI()*MOD(Calculator!$B$32/Calculator!$F$14,1)),2))+MIN(500,MAX(30,100*EXP(-0.3*'VSWR Calculator'!$C$24)*(1+3*ABS(MOD('VSWR Calculator'!$C$23/Calculator!$F$14/2,1)-0.5))))/'VSWR Calculator'!$C$25)-$C56)^2+(1500*ABS(SIN(2*PI()*MOD(Calculator!$B$32/Calculator!$F$14,1)))*IF(MOD(Calculator!$B$32/Calculator!$F$14,1)&lt;0.5,-1,1))^2)/SQRT(((50*POWER(80,POWER(COS(PI()*MOD(Calculator!$B$32/Calculator!$F$14,1)),2))+MIN(500,MAX(30,100*EXP(-0.3*'VSWR Calculator'!$C$24)*(1+3*ABS(MOD('VSWR Calculator'!$C$23/Calculator!$F$14/2,1)-0.5))))/'VSWR Calculator'!$C$25)+$C56)^2+(1500*ABS(SIN(2*PI()*MOD(Calculator!$B$32/Calculator!$F$14,1)))*IF(MOD(Calculator!$B$32/Calculator!$F$14,1)&lt;0.5,-1,1))^2)),2))</f>
        <v>—</v>
      </c>
      <c r="CZ56" s="253" t="n">
        <f aca="false">IF(OR(Calculator!$E$15&lt;&gt;"YES",Calculator!$B$32&lt;Calculator!$G$15),"—",ROUND((1+SQRT(((50*POWER(80,POWER(COS(PI()*MOD(Calculator!$B$32/Calculator!$F$15,1)),2))+MIN(500,MAX(30,100*EXP(-0.3*'VSWR Calculator'!$C$24)*(1+3*ABS(MOD('VSWR Calculator'!$C$23/Calculator!$F$15/2,1)-0.5))))/'VSWR Calculator'!$C$25)-$C56)^2+(1500*ABS(SIN(2*PI()*MOD(Calculator!$B$32/Calculator!$F$15,1)))*IF(MOD(Calculator!$B$32/Calculator!$F$15,1)&lt;0.5,-1,1))^2)/SQRT(((50*POWER(80,POWER(COS(PI()*MOD(Calculator!$B$32/Calculator!$F$15,1)),2))+MIN(500,MAX(30,100*EXP(-0.3*'VSWR Calculator'!$C$24)*(1+3*ABS(MOD('VSWR Calculator'!$C$23/Calculator!$F$15/2,1)-0.5))))/'VSWR Calculator'!$C$25)+$C56)^2+(1500*ABS(SIN(2*PI()*MOD(Calculator!$B$32/Calculator!$F$15,1)))*IF(MOD(Calculator!$B$32/Calculator!$F$15,1)&lt;0.5,-1,1))^2))/(1-SQRT(((50*POWER(80,POWER(COS(PI()*MOD(Calculator!$B$32/Calculator!$F$15,1)),2))+MIN(500,MAX(30,100*EXP(-0.3*'VSWR Calculator'!$C$24)*(1+3*ABS(MOD('VSWR Calculator'!$C$23/Calculator!$F$15/2,1)-0.5))))/'VSWR Calculator'!$C$25)-$C56)^2+(1500*ABS(SIN(2*PI()*MOD(Calculator!$B$32/Calculator!$F$15,1)))*IF(MOD(Calculator!$B$32/Calculator!$F$15,1)&lt;0.5,-1,1))^2)/SQRT(((50*POWER(80,POWER(COS(PI()*MOD(Calculator!$B$32/Calculator!$F$15,1)),2))+MIN(500,MAX(30,100*EXP(-0.3*'VSWR Calculator'!$C$24)*(1+3*ABS(MOD('VSWR Calculator'!$C$23/Calculator!$F$15/2,1)-0.5))))/'VSWR Calculator'!$C$25)+$C56)^2+(1500*ABS(SIN(2*PI()*MOD(Calculator!$B$32/Calculator!$F$15,1)))*IF(MOD(Calculator!$B$32/Calculator!$F$15,1)&lt;0.5,-1,1))^2)),2))</f>
        <v>2.85</v>
      </c>
      <c r="DA56" s="253" t="str">
        <f aca="false">IF(OR(Calculator!$E$16&lt;&gt;"YES",Calculator!$B$32&lt;Calculator!$G$16),"—",ROUND((1+SQRT(((50*POWER(80,POWER(COS(PI()*MOD(Calculator!$B$32/Calculator!$F$16,1)),2))+MIN(500,MAX(30,100*EXP(-0.3*'VSWR Calculator'!$C$24)*(1+3*ABS(MOD('VSWR Calculator'!$C$23/Calculator!$F$16/2,1)-0.5))))/'VSWR Calculator'!$C$25)-$C56)^2+(1500*ABS(SIN(2*PI()*MOD(Calculator!$B$32/Calculator!$F$16,1)))*IF(MOD(Calculator!$B$32/Calculator!$F$16,1)&lt;0.5,-1,1))^2)/SQRT(((50*POWER(80,POWER(COS(PI()*MOD(Calculator!$B$32/Calculator!$F$16,1)),2))+MIN(500,MAX(30,100*EXP(-0.3*'VSWR Calculator'!$C$24)*(1+3*ABS(MOD('VSWR Calculator'!$C$23/Calculator!$F$16/2,1)-0.5))))/'VSWR Calculator'!$C$25)+$C56)^2+(1500*ABS(SIN(2*PI()*MOD(Calculator!$B$32/Calculator!$F$16,1)))*IF(MOD(Calculator!$B$32/Calculator!$F$16,1)&lt;0.5,-1,1))^2))/(1-SQRT(((50*POWER(80,POWER(COS(PI()*MOD(Calculator!$B$32/Calculator!$F$16,1)),2))+MIN(500,MAX(30,100*EXP(-0.3*'VSWR Calculator'!$C$24)*(1+3*ABS(MOD('VSWR Calculator'!$C$23/Calculator!$F$16/2,1)-0.5))))/'VSWR Calculator'!$C$25)-$C56)^2+(1500*ABS(SIN(2*PI()*MOD(Calculator!$B$32/Calculator!$F$16,1)))*IF(MOD(Calculator!$B$32/Calculator!$F$16,1)&lt;0.5,-1,1))^2)/SQRT(((50*POWER(80,POWER(COS(PI()*MOD(Calculator!$B$32/Calculator!$F$16,1)),2))+MIN(500,MAX(30,100*EXP(-0.3*'VSWR Calculator'!$C$24)*(1+3*ABS(MOD('VSWR Calculator'!$C$23/Calculator!$F$16/2,1)-0.5))))/'VSWR Calculator'!$C$25)+$C56)^2+(1500*ABS(SIN(2*PI()*MOD(Calculator!$B$32/Calculator!$F$16,1)))*IF(MOD(Calculator!$B$32/Calculator!$F$16,1)&lt;0.5,-1,1))^2)),2))</f>
        <v>—</v>
      </c>
      <c r="DB56" s="253" t="n">
        <f aca="false">IF(OR(Calculator!$E$17&lt;&gt;"YES",Calculator!$B$32&lt;Calculator!$G$17),"—",ROUND((1+SQRT(((50*POWER(80,POWER(COS(PI()*MOD(Calculator!$B$32/Calculator!$F$17,1)),2))+MIN(500,MAX(30,100*EXP(-0.3*'VSWR Calculator'!$C$24)*(1+3*ABS(MOD('VSWR Calculator'!$C$23/Calculator!$F$17/2,1)-0.5))))/'VSWR Calculator'!$C$25)-$C56)^2+(1500*ABS(SIN(2*PI()*MOD(Calculator!$B$32/Calculator!$F$17,1)))*IF(MOD(Calculator!$B$32/Calculator!$F$17,1)&lt;0.5,-1,1))^2)/SQRT(((50*POWER(80,POWER(COS(PI()*MOD(Calculator!$B$32/Calculator!$F$17,1)),2))+MIN(500,MAX(30,100*EXP(-0.3*'VSWR Calculator'!$C$24)*(1+3*ABS(MOD('VSWR Calculator'!$C$23/Calculator!$F$17/2,1)-0.5))))/'VSWR Calculator'!$C$25)+$C56)^2+(1500*ABS(SIN(2*PI()*MOD(Calculator!$B$32/Calculator!$F$17,1)))*IF(MOD(Calculator!$B$32/Calculator!$F$17,1)&lt;0.5,-1,1))^2))/(1-SQRT(((50*POWER(80,POWER(COS(PI()*MOD(Calculator!$B$32/Calculator!$F$17,1)),2))+MIN(500,MAX(30,100*EXP(-0.3*'VSWR Calculator'!$C$24)*(1+3*ABS(MOD('VSWR Calculator'!$C$23/Calculator!$F$17/2,1)-0.5))))/'VSWR Calculator'!$C$25)-$C56)^2+(1500*ABS(SIN(2*PI()*MOD(Calculator!$B$32/Calculator!$F$17,1)))*IF(MOD(Calculator!$B$32/Calculator!$F$17,1)&lt;0.5,-1,1))^2)/SQRT(((50*POWER(80,POWER(COS(PI()*MOD(Calculator!$B$32/Calculator!$F$17,1)),2))+MIN(500,MAX(30,100*EXP(-0.3*'VSWR Calculator'!$C$24)*(1+3*ABS(MOD('VSWR Calculator'!$C$23/Calculator!$F$17/2,1)-0.5))))/'VSWR Calculator'!$C$25)+$C56)^2+(1500*ABS(SIN(2*PI()*MOD(Calculator!$B$32/Calculator!$F$17,1)))*IF(MOD(Calculator!$B$32/Calculator!$F$17,1)&lt;0.5,-1,1))^2)),2))</f>
        <v>13.37</v>
      </c>
      <c r="DC56" s="253" t="str">
        <f aca="false">IF(OR(Calculator!$E$18&lt;&gt;"YES",Calculator!$B$32&lt;Calculator!$G$18),"—",ROUND((1+SQRT(((50*POWER(80,POWER(COS(PI()*MOD(Calculator!$B$32/Calculator!$F$18,1)),2))+MIN(500,MAX(30,100*EXP(-0.3*'VSWR Calculator'!$C$24)*(1+3*ABS(MOD('VSWR Calculator'!$C$23/Calculator!$F$18/2,1)-0.5))))/'VSWR Calculator'!$C$25)-$C56)^2+(1500*ABS(SIN(2*PI()*MOD(Calculator!$B$32/Calculator!$F$18,1)))*IF(MOD(Calculator!$B$32/Calculator!$F$18,1)&lt;0.5,-1,1))^2)/SQRT(((50*POWER(80,POWER(COS(PI()*MOD(Calculator!$B$32/Calculator!$F$18,1)),2))+MIN(500,MAX(30,100*EXP(-0.3*'VSWR Calculator'!$C$24)*(1+3*ABS(MOD('VSWR Calculator'!$C$23/Calculator!$F$18/2,1)-0.5))))/'VSWR Calculator'!$C$25)+$C56)^2+(1500*ABS(SIN(2*PI()*MOD(Calculator!$B$32/Calculator!$F$18,1)))*IF(MOD(Calculator!$B$32/Calculator!$F$18,1)&lt;0.5,-1,1))^2))/(1-SQRT(((50*POWER(80,POWER(COS(PI()*MOD(Calculator!$B$32/Calculator!$F$18,1)),2))+MIN(500,MAX(30,100*EXP(-0.3*'VSWR Calculator'!$C$24)*(1+3*ABS(MOD('VSWR Calculator'!$C$23/Calculator!$F$18/2,1)-0.5))))/'VSWR Calculator'!$C$25)-$C56)^2+(1500*ABS(SIN(2*PI()*MOD(Calculator!$B$32/Calculator!$F$18,1)))*IF(MOD(Calculator!$B$32/Calculator!$F$18,1)&lt;0.5,-1,1))^2)/SQRT(((50*POWER(80,POWER(COS(PI()*MOD(Calculator!$B$32/Calculator!$F$18,1)),2))+MIN(500,MAX(30,100*EXP(-0.3*'VSWR Calculator'!$C$24)*(1+3*ABS(MOD('VSWR Calculator'!$C$23/Calculator!$F$18/2,1)-0.5))))/'VSWR Calculator'!$C$25)+$C56)^2+(1500*ABS(SIN(2*PI()*MOD(Calculator!$B$32/Calculator!$F$18,1)))*IF(MOD(Calculator!$B$32/Calculator!$F$18,1)&lt;0.5,-1,1))^2)),2))</f>
        <v>—</v>
      </c>
      <c r="DD56" s="253" t="str">
        <f aca="false">IF(OR(Calculator!$E$19&lt;&gt;"YES",Calculator!$B$32&lt;Calculator!$G$19),"—",ROUND((1+SQRT(((50*POWER(80,POWER(COS(PI()*MOD(Calculator!$B$32/Calculator!$F$19,1)),2))+MIN(500,MAX(30,100*EXP(-0.3*'VSWR Calculator'!$C$24)*(1+3*ABS(MOD('VSWR Calculator'!$C$23/Calculator!$F$19/2,1)-0.5))))/'VSWR Calculator'!$C$25)-$C56)^2+(1500*ABS(SIN(2*PI()*MOD(Calculator!$B$32/Calculator!$F$19,1)))*IF(MOD(Calculator!$B$32/Calculator!$F$19,1)&lt;0.5,-1,1))^2)/SQRT(((50*POWER(80,POWER(COS(PI()*MOD(Calculator!$B$32/Calculator!$F$19,1)),2))+MIN(500,MAX(30,100*EXP(-0.3*'VSWR Calculator'!$C$24)*(1+3*ABS(MOD('VSWR Calculator'!$C$23/Calculator!$F$19/2,1)-0.5))))/'VSWR Calculator'!$C$25)+$C56)^2+(1500*ABS(SIN(2*PI()*MOD(Calculator!$B$32/Calculator!$F$19,1)))*IF(MOD(Calculator!$B$32/Calculator!$F$19,1)&lt;0.5,-1,1))^2))/(1-SQRT(((50*POWER(80,POWER(COS(PI()*MOD(Calculator!$B$32/Calculator!$F$19,1)),2))+MIN(500,MAX(30,100*EXP(-0.3*'VSWR Calculator'!$C$24)*(1+3*ABS(MOD('VSWR Calculator'!$C$23/Calculator!$F$19/2,1)-0.5))))/'VSWR Calculator'!$C$25)-$C56)^2+(1500*ABS(SIN(2*PI()*MOD(Calculator!$B$32/Calculator!$F$19,1)))*IF(MOD(Calculator!$B$32/Calculator!$F$19,1)&lt;0.5,-1,1))^2)/SQRT(((50*POWER(80,POWER(COS(PI()*MOD(Calculator!$B$32/Calculator!$F$19,1)),2))+MIN(500,MAX(30,100*EXP(-0.3*'VSWR Calculator'!$C$24)*(1+3*ABS(MOD('VSWR Calculator'!$C$23/Calculator!$F$19/2,1)-0.5))))/'VSWR Calculator'!$C$25)+$C56)^2+(1500*ABS(SIN(2*PI()*MOD(Calculator!$B$32/Calculator!$F$19,1)))*IF(MOD(Calculator!$B$32/Calculator!$F$19,1)&lt;0.5,-1,1))^2)),2))</f>
        <v>—</v>
      </c>
      <c r="DE56" s="253" t="str">
        <f aca="false">IF(OR(Calculator!$E$20&lt;&gt;"YES",Calculator!$B$32&lt;Calculator!$G$20),"—",ROUND((1+SQRT(((50*POWER(80,POWER(COS(PI()*MOD(Calculator!$B$32/Calculator!$F$20,1)),2))+MIN(500,MAX(30,100*EXP(-0.3*'VSWR Calculator'!$C$24)*(1+3*ABS(MOD('VSWR Calculator'!$C$23/Calculator!$F$20/2,1)-0.5))))/'VSWR Calculator'!$C$25)-$C56)^2+(1500*ABS(SIN(2*PI()*MOD(Calculator!$B$32/Calculator!$F$20,1)))*IF(MOD(Calculator!$B$32/Calculator!$F$20,1)&lt;0.5,-1,1))^2)/SQRT(((50*POWER(80,POWER(COS(PI()*MOD(Calculator!$B$32/Calculator!$F$20,1)),2))+MIN(500,MAX(30,100*EXP(-0.3*'VSWR Calculator'!$C$24)*(1+3*ABS(MOD('VSWR Calculator'!$C$23/Calculator!$F$20/2,1)-0.5))))/'VSWR Calculator'!$C$25)+$C56)^2+(1500*ABS(SIN(2*PI()*MOD(Calculator!$B$32/Calculator!$F$20,1)))*IF(MOD(Calculator!$B$32/Calculator!$F$20,1)&lt;0.5,-1,1))^2))/(1-SQRT(((50*POWER(80,POWER(COS(PI()*MOD(Calculator!$B$32/Calculator!$F$20,1)),2))+MIN(500,MAX(30,100*EXP(-0.3*'VSWR Calculator'!$C$24)*(1+3*ABS(MOD('VSWR Calculator'!$C$23/Calculator!$F$20/2,1)-0.5))))/'VSWR Calculator'!$C$25)-$C56)^2+(1500*ABS(SIN(2*PI()*MOD(Calculator!$B$32/Calculator!$F$20,1)))*IF(MOD(Calculator!$B$32/Calculator!$F$20,1)&lt;0.5,-1,1))^2)/SQRT(((50*POWER(80,POWER(COS(PI()*MOD(Calculator!$B$32/Calculator!$F$20,1)),2))+MIN(500,MAX(30,100*EXP(-0.3*'VSWR Calculator'!$C$24)*(1+3*ABS(MOD('VSWR Calculator'!$C$23/Calculator!$F$20/2,1)-0.5))))/'VSWR Calculator'!$C$25)+$C56)^2+(1500*ABS(SIN(2*PI()*MOD(Calculator!$B$32/Calculator!$F$20,1)))*IF(MOD(Calculator!$B$32/Calculator!$F$20,1)&lt;0.5,-1,1))^2)),2))</f>
        <v>—</v>
      </c>
      <c r="DF56" s="253" t="str">
        <f aca="false">IF(OR(Calculator!$E$21&lt;&gt;"YES",Calculator!$B$32&lt;Calculator!$G$21),"—",ROUND((1+SQRT(((50*POWER(80,POWER(COS(PI()*MOD(Calculator!$B$32/Calculator!$F$21,1)),2))+MIN(500,MAX(30,100*EXP(-0.3*'VSWR Calculator'!$C$24)*(1+3*ABS(MOD('VSWR Calculator'!$C$23/Calculator!$F$21/2,1)-0.5))))/'VSWR Calculator'!$C$25)-$C56)^2+(1500*ABS(SIN(2*PI()*MOD(Calculator!$B$32/Calculator!$F$21,1)))*IF(MOD(Calculator!$B$32/Calculator!$F$21,1)&lt;0.5,-1,1))^2)/SQRT(((50*POWER(80,POWER(COS(PI()*MOD(Calculator!$B$32/Calculator!$F$21,1)),2))+MIN(500,MAX(30,100*EXP(-0.3*'VSWR Calculator'!$C$24)*(1+3*ABS(MOD('VSWR Calculator'!$C$23/Calculator!$F$21/2,1)-0.5))))/'VSWR Calculator'!$C$25)+$C56)^2+(1500*ABS(SIN(2*PI()*MOD(Calculator!$B$32/Calculator!$F$21,1)))*IF(MOD(Calculator!$B$32/Calculator!$F$21,1)&lt;0.5,-1,1))^2))/(1-SQRT(((50*POWER(80,POWER(COS(PI()*MOD(Calculator!$B$32/Calculator!$F$21,1)),2))+MIN(500,MAX(30,100*EXP(-0.3*'VSWR Calculator'!$C$24)*(1+3*ABS(MOD('VSWR Calculator'!$C$23/Calculator!$F$21/2,1)-0.5))))/'VSWR Calculator'!$C$25)-$C56)^2+(1500*ABS(SIN(2*PI()*MOD(Calculator!$B$32/Calculator!$F$21,1)))*IF(MOD(Calculator!$B$32/Calculator!$F$21,1)&lt;0.5,-1,1))^2)/SQRT(((50*POWER(80,POWER(COS(PI()*MOD(Calculator!$B$32/Calculator!$F$21,1)),2))+MIN(500,MAX(30,100*EXP(-0.3*'VSWR Calculator'!$C$24)*(1+3*ABS(MOD('VSWR Calculator'!$C$23/Calculator!$F$21/2,1)-0.5))))/'VSWR Calculator'!$C$25)+$C56)^2+(1500*ABS(SIN(2*PI()*MOD(Calculator!$B$32/Calculator!$F$21,1)))*IF(MOD(Calculator!$B$32/Calculator!$F$21,1)&lt;0.5,-1,1))^2)),2))</f>
        <v>—</v>
      </c>
      <c r="DG56" s="253" t="str">
        <f aca="false">IF(OR(Calculator!$E$22&lt;&gt;"YES",Calculator!$B$32&lt;Calculator!$G$22),"—",ROUND((1+SQRT(((50*POWER(80,POWER(COS(PI()*MOD(Calculator!$B$32/Calculator!$F$22,1)),2))+MIN(500,MAX(30,100*EXP(-0.3*'VSWR Calculator'!$C$24)*(1+3*ABS(MOD('VSWR Calculator'!$C$23/Calculator!$F$22/2,1)-0.5))))/'VSWR Calculator'!$C$25)-$C56)^2+(1500*ABS(SIN(2*PI()*MOD(Calculator!$B$32/Calculator!$F$22,1)))*IF(MOD(Calculator!$B$32/Calculator!$F$22,1)&lt;0.5,-1,1))^2)/SQRT(((50*POWER(80,POWER(COS(PI()*MOD(Calculator!$B$32/Calculator!$F$22,1)),2))+MIN(500,MAX(30,100*EXP(-0.3*'VSWR Calculator'!$C$24)*(1+3*ABS(MOD('VSWR Calculator'!$C$23/Calculator!$F$22/2,1)-0.5))))/'VSWR Calculator'!$C$25)+$C56)^2+(1500*ABS(SIN(2*PI()*MOD(Calculator!$B$32/Calculator!$F$22,1)))*IF(MOD(Calculator!$B$32/Calculator!$F$22,1)&lt;0.5,-1,1))^2))/(1-SQRT(((50*POWER(80,POWER(COS(PI()*MOD(Calculator!$B$32/Calculator!$F$22,1)),2))+MIN(500,MAX(30,100*EXP(-0.3*'VSWR Calculator'!$C$24)*(1+3*ABS(MOD('VSWR Calculator'!$C$23/Calculator!$F$22/2,1)-0.5))))/'VSWR Calculator'!$C$25)-$C56)^2+(1500*ABS(SIN(2*PI()*MOD(Calculator!$B$32/Calculator!$F$22,1)))*IF(MOD(Calculator!$B$32/Calculator!$F$22,1)&lt;0.5,-1,1))^2)/SQRT(((50*POWER(80,POWER(COS(PI()*MOD(Calculator!$B$32/Calculator!$F$22,1)),2))+MIN(500,MAX(30,100*EXP(-0.3*'VSWR Calculator'!$C$24)*(1+3*ABS(MOD('VSWR Calculator'!$C$23/Calculator!$F$22/2,1)-0.5))))/'VSWR Calculator'!$C$25)+$C56)^2+(1500*ABS(SIN(2*PI()*MOD(Calculator!$B$32/Calculator!$F$22,1)))*IF(MOD(Calculator!$B$32/Calculator!$F$22,1)&lt;0.5,-1,1))^2)),2))</f>
        <v>—</v>
      </c>
      <c r="DH56" s="253" t="n">
        <f aca="false">IFERROR(ROUND((IF(ISNUMBER(CW56),CW56,0)+IF(ISNUMBER(CX56),CX56,0)+IF(ISNUMBER(CY56),CY56,0)+IF(ISNUMBER(CZ56),CZ56,0)+IF(ISNUMBER(DA56),DA56,0)+IF(ISNUMBER(DB56),DB56,0)+IF(ISNUMBER(DC56),DC56,0)+IF(ISNUMBER(DD56),DD56,0)+IF(ISNUMBER(DE56),DE56,0)+IF(ISNUMBER(DF56),DF56,0)+IF(ISNUMBER(DG56),DG56,0))/(IF(ISNUMBER(CW56),1,0)+IF(ISNUMBER(CX56),1,0)+IF(ISNUMBER(CY56),1,0)+IF(ISNUMBER(CZ56),1,0)+IF(ISNUMBER(DA56),1,0)+IF(ISNUMBER(DB56),1,0)+IF(ISNUMBER(DC56),1,0)+IF(ISNUMBER(DD56),1,0)+IF(ISNUMBER(DE56),1,0)+IF(ISNUMBER(DF56),1,0)+IF(ISNUMBER(DG56),1,0)),4),"")</f>
        <v>8.11</v>
      </c>
      <c r="DI56" s="253" t="str">
        <f aca="false">IF(OR(Calculator!$E$12&lt;&gt;"YES",Calculator!$B$33&lt;Calculator!$G$12),"—",ROUND((1+SQRT(((50*POWER(80,POWER(COS(PI()*MOD(Calculator!$B$33/Calculator!$F$12,1)),2))+MIN(500,MAX(30,100*EXP(-0.3*'VSWR Calculator'!$C$24)*(1+3*ABS(MOD('VSWR Calculator'!$C$23/Calculator!$F$12/2,1)-0.5))))/'VSWR Calculator'!$C$25)-$C56)^2+(1500*ABS(SIN(2*PI()*MOD(Calculator!$B$33/Calculator!$F$12,1)))*IF(MOD(Calculator!$B$33/Calculator!$F$12,1)&lt;0.5,-1,1))^2)/SQRT(((50*POWER(80,POWER(COS(PI()*MOD(Calculator!$B$33/Calculator!$F$12,1)),2))+MIN(500,MAX(30,100*EXP(-0.3*'VSWR Calculator'!$C$24)*(1+3*ABS(MOD('VSWR Calculator'!$C$23/Calculator!$F$12/2,1)-0.5))))/'VSWR Calculator'!$C$25)+$C56)^2+(1500*ABS(SIN(2*PI()*MOD(Calculator!$B$33/Calculator!$F$12,1)))*IF(MOD(Calculator!$B$33/Calculator!$F$12,1)&lt;0.5,-1,1))^2))/(1-SQRT(((50*POWER(80,POWER(COS(PI()*MOD(Calculator!$B$33/Calculator!$F$12,1)),2))+MIN(500,MAX(30,100*EXP(-0.3*'VSWR Calculator'!$C$24)*(1+3*ABS(MOD('VSWR Calculator'!$C$23/Calculator!$F$12/2,1)-0.5))))/'VSWR Calculator'!$C$25)-$C56)^2+(1500*ABS(SIN(2*PI()*MOD(Calculator!$B$33/Calculator!$F$12,1)))*IF(MOD(Calculator!$B$33/Calculator!$F$12,1)&lt;0.5,-1,1))^2)/SQRT(((50*POWER(80,POWER(COS(PI()*MOD(Calculator!$B$33/Calculator!$F$12,1)),2))+MIN(500,MAX(30,100*EXP(-0.3*'VSWR Calculator'!$C$24)*(1+3*ABS(MOD('VSWR Calculator'!$C$23/Calculator!$F$12/2,1)-0.5))))/'VSWR Calculator'!$C$25)+$C56)^2+(1500*ABS(SIN(2*PI()*MOD(Calculator!$B$33/Calculator!$F$12,1)))*IF(MOD(Calculator!$B$33/Calculator!$F$12,1)&lt;0.5,-1,1))^2)),2))</f>
        <v>—</v>
      </c>
      <c r="DJ56" s="253" t="str">
        <f aca="false">IF(OR(Calculator!$E$13&lt;&gt;"YES",Calculator!$B$33&lt;Calculator!$G$13),"—",ROUND((1+SQRT(((50*POWER(80,POWER(COS(PI()*MOD(Calculator!$B$33/Calculator!$F$13,1)),2))+MIN(500,MAX(30,100*EXP(-0.3*'VSWR Calculator'!$C$24)*(1+3*ABS(MOD('VSWR Calculator'!$C$23/Calculator!$F$13/2,1)-0.5))))/'VSWR Calculator'!$C$25)-$C56)^2+(1500*ABS(SIN(2*PI()*MOD(Calculator!$B$33/Calculator!$F$13,1)))*IF(MOD(Calculator!$B$33/Calculator!$F$13,1)&lt;0.5,-1,1))^2)/SQRT(((50*POWER(80,POWER(COS(PI()*MOD(Calculator!$B$33/Calculator!$F$13,1)),2))+MIN(500,MAX(30,100*EXP(-0.3*'VSWR Calculator'!$C$24)*(1+3*ABS(MOD('VSWR Calculator'!$C$23/Calculator!$F$13/2,1)-0.5))))/'VSWR Calculator'!$C$25)+$C56)^2+(1500*ABS(SIN(2*PI()*MOD(Calculator!$B$33/Calculator!$F$13,1)))*IF(MOD(Calculator!$B$33/Calculator!$F$13,1)&lt;0.5,-1,1))^2))/(1-SQRT(((50*POWER(80,POWER(COS(PI()*MOD(Calculator!$B$33/Calculator!$F$13,1)),2))+MIN(500,MAX(30,100*EXP(-0.3*'VSWR Calculator'!$C$24)*(1+3*ABS(MOD('VSWR Calculator'!$C$23/Calculator!$F$13/2,1)-0.5))))/'VSWR Calculator'!$C$25)-$C56)^2+(1500*ABS(SIN(2*PI()*MOD(Calculator!$B$33/Calculator!$F$13,1)))*IF(MOD(Calculator!$B$33/Calculator!$F$13,1)&lt;0.5,-1,1))^2)/SQRT(((50*POWER(80,POWER(COS(PI()*MOD(Calculator!$B$33/Calculator!$F$13,1)),2))+MIN(500,MAX(30,100*EXP(-0.3*'VSWR Calculator'!$C$24)*(1+3*ABS(MOD('VSWR Calculator'!$C$23/Calculator!$F$13/2,1)-0.5))))/'VSWR Calculator'!$C$25)+$C56)^2+(1500*ABS(SIN(2*PI()*MOD(Calculator!$B$33/Calculator!$F$13,1)))*IF(MOD(Calculator!$B$33/Calculator!$F$13,1)&lt;0.5,-1,1))^2)),2))</f>
        <v>—</v>
      </c>
      <c r="DK56" s="253" t="str">
        <f aca="false">IF(OR(Calculator!$E$14&lt;&gt;"YES",Calculator!$B$33&lt;Calculator!$G$14),"—",ROUND((1+SQRT(((50*POWER(80,POWER(COS(PI()*MOD(Calculator!$B$33/Calculator!$F$14,1)),2))+MIN(500,MAX(30,100*EXP(-0.3*'VSWR Calculator'!$C$24)*(1+3*ABS(MOD('VSWR Calculator'!$C$23/Calculator!$F$14/2,1)-0.5))))/'VSWR Calculator'!$C$25)-$C56)^2+(1500*ABS(SIN(2*PI()*MOD(Calculator!$B$33/Calculator!$F$14,1)))*IF(MOD(Calculator!$B$33/Calculator!$F$14,1)&lt;0.5,-1,1))^2)/SQRT(((50*POWER(80,POWER(COS(PI()*MOD(Calculator!$B$33/Calculator!$F$14,1)),2))+MIN(500,MAX(30,100*EXP(-0.3*'VSWR Calculator'!$C$24)*(1+3*ABS(MOD('VSWR Calculator'!$C$23/Calculator!$F$14/2,1)-0.5))))/'VSWR Calculator'!$C$25)+$C56)^2+(1500*ABS(SIN(2*PI()*MOD(Calculator!$B$33/Calculator!$F$14,1)))*IF(MOD(Calculator!$B$33/Calculator!$F$14,1)&lt;0.5,-1,1))^2))/(1-SQRT(((50*POWER(80,POWER(COS(PI()*MOD(Calculator!$B$33/Calculator!$F$14,1)),2))+MIN(500,MAX(30,100*EXP(-0.3*'VSWR Calculator'!$C$24)*(1+3*ABS(MOD('VSWR Calculator'!$C$23/Calculator!$F$14/2,1)-0.5))))/'VSWR Calculator'!$C$25)-$C56)^2+(1500*ABS(SIN(2*PI()*MOD(Calculator!$B$33/Calculator!$F$14,1)))*IF(MOD(Calculator!$B$33/Calculator!$F$14,1)&lt;0.5,-1,1))^2)/SQRT(((50*POWER(80,POWER(COS(PI()*MOD(Calculator!$B$33/Calculator!$F$14,1)),2))+MIN(500,MAX(30,100*EXP(-0.3*'VSWR Calculator'!$C$24)*(1+3*ABS(MOD('VSWR Calculator'!$C$23/Calculator!$F$14/2,1)-0.5))))/'VSWR Calculator'!$C$25)+$C56)^2+(1500*ABS(SIN(2*PI()*MOD(Calculator!$B$33/Calculator!$F$14,1)))*IF(MOD(Calculator!$B$33/Calculator!$F$14,1)&lt;0.5,-1,1))^2)),2))</f>
        <v>—</v>
      </c>
      <c r="DL56" s="253" t="n">
        <f aca="false">IF(OR(Calculator!$E$15&lt;&gt;"YES",Calculator!$B$33&lt;Calculator!$G$15),"—",ROUND((1+SQRT(((50*POWER(80,POWER(COS(PI()*MOD(Calculator!$B$33/Calculator!$F$15,1)),2))+MIN(500,MAX(30,100*EXP(-0.3*'VSWR Calculator'!$C$24)*(1+3*ABS(MOD('VSWR Calculator'!$C$23/Calculator!$F$15/2,1)-0.5))))/'VSWR Calculator'!$C$25)-$C56)^2+(1500*ABS(SIN(2*PI()*MOD(Calculator!$B$33/Calculator!$F$15,1)))*IF(MOD(Calculator!$B$33/Calculator!$F$15,1)&lt;0.5,-1,1))^2)/SQRT(((50*POWER(80,POWER(COS(PI()*MOD(Calculator!$B$33/Calculator!$F$15,1)),2))+MIN(500,MAX(30,100*EXP(-0.3*'VSWR Calculator'!$C$24)*(1+3*ABS(MOD('VSWR Calculator'!$C$23/Calculator!$F$15/2,1)-0.5))))/'VSWR Calculator'!$C$25)+$C56)^2+(1500*ABS(SIN(2*PI()*MOD(Calculator!$B$33/Calculator!$F$15,1)))*IF(MOD(Calculator!$B$33/Calculator!$F$15,1)&lt;0.5,-1,1))^2))/(1-SQRT(((50*POWER(80,POWER(COS(PI()*MOD(Calculator!$B$33/Calculator!$F$15,1)),2))+MIN(500,MAX(30,100*EXP(-0.3*'VSWR Calculator'!$C$24)*(1+3*ABS(MOD('VSWR Calculator'!$C$23/Calculator!$F$15/2,1)-0.5))))/'VSWR Calculator'!$C$25)-$C56)^2+(1500*ABS(SIN(2*PI()*MOD(Calculator!$B$33/Calculator!$F$15,1)))*IF(MOD(Calculator!$B$33/Calculator!$F$15,1)&lt;0.5,-1,1))^2)/SQRT(((50*POWER(80,POWER(COS(PI()*MOD(Calculator!$B$33/Calculator!$F$15,1)),2))+MIN(500,MAX(30,100*EXP(-0.3*'VSWR Calculator'!$C$24)*(1+3*ABS(MOD('VSWR Calculator'!$C$23/Calculator!$F$15/2,1)-0.5))))/'VSWR Calculator'!$C$25)+$C56)^2+(1500*ABS(SIN(2*PI()*MOD(Calculator!$B$33/Calculator!$F$15,1)))*IF(MOD(Calculator!$B$33/Calculator!$F$15,1)&lt;0.5,-1,1))^2)),2))</f>
        <v>2.96</v>
      </c>
      <c r="DM56" s="253" t="str">
        <f aca="false">IF(OR(Calculator!$E$16&lt;&gt;"YES",Calculator!$B$33&lt;Calculator!$G$16),"—",ROUND((1+SQRT(((50*POWER(80,POWER(COS(PI()*MOD(Calculator!$B$33/Calculator!$F$16,1)),2))+MIN(500,MAX(30,100*EXP(-0.3*'VSWR Calculator'!$C$24)*(1+3*ABS(MOD('VSWR Calculator'!$C$23/Calculator!$F$16/2,1)-0.5))))/'VSWR Calculator'!$C$25)-$C56)^2+(1500*ABS(SIN(2*PI()*MOD(Calculator!$B$33/Calculator!$F$16,1)))*IF(MOD(Calculator!$B$33/Calculator!$F$16,1)&lt;0.5,-1,1))^2)/SQRT(((50*POWER(80,POWER(COS(PI()*MOD(Calculator!$B$33/Calculator!$F$16,1)),2))+MIN(500,MAX(30,100*EXP(-0.3*'VSWR Calculator'!$C$24)*(1+3*ABS(MOD('VSWR Calculator'!$C$23/Calculator!$F$16/2,1)-0.5))))/'VSWR Calculator'!$C$25)+$C56)^2+(1500*ABS(SIN(2*PI()*MOD(Calculator!$B$33/Calculator!$F$16,1)))*IF(MOD(Calculator!$B$33/Calculator!$F$16,1)&lt;0.5,-1,1))^2))/(1-SQRT(((50*POWER(80,POWER(COS(PI()*MOD(Calculator!$B$33/Calculator!$F$16,1)),2))+MIN(500,MAX(30,100*EXP(-0.3*'VSWR Calculator'!$C$24)*(1+3*ABS(MOD('VSWR Calculator'!$C$23/Calculator!$F$16/2,1)-0.5))))/'VSWR Calculator'!$C$25)-$C56)^2+(1500*ABS(SIN(2*PI()*MOD(Calculator!$B$33/Calculator!$F$16,1)))*IF(MOD(Calculator!$B$33/Calculator!$F$16,1)&lt;0.5,-1,1))^2)/SQRT(((50*POWER(80,POWER(COS(PI()*MOD(Calculator!$B$33/Calculator!$F$16,1)),2))+MIN(500,MAX(30,100*EXP(-0.3*'VSWR Calculator'!$C$24)*(1+3*ABS(MOD('VSWR Calculator'!$C$23/Calculator!$F$16/2,1)-0.5))))/'VSWR Calculator'!$C$25)+$C56)^2+(1500*ABS(SIN(2*PI()*MOD(Calculator!$B$33/Calculator!$F$16,1)))*IF(MOD(Calculator!$B$33/Calculator!$F$16,1)&lt;0.5,-1,1))^2)),2))</f>
        <v>—</v>
      </c>
      <c r="DN56" s="253" t="n">
        <f aca="false">IF(OR(Calculator!$E$17&lt;&gt;"YES",Calculator!$B$33&lt;Calculator!$G$17),"—",ROUND((1+SQRT(((50*POWER(80,POWER(COS(PI()*MOD(Calculator!$B$33/Calculator!$F$17,1)),2))+MIN(500,MAX(30,100*EXP(-0.3*'VSWR Calculator'!$C$24)*(1+3*ABS(MOD('VSWR Calculator'!$C$23/Calculator!$F$17/2,1)-0.5))))/'VSWR Calculator'!$C$25)-$C56)^2+(1500*ABS(SIN(2*PI()*MOD(Calculator!$B$33/Calculator!$F$17,1)))*IF(MOD(Calculator!$B$33/Calculator!$F$17,1)&lt;0.5,-1,1))^2)/SQRT(((50*POWER(80,POWER(COS(PI()*MOD(Calculator!$B$33/Calculator!$F$17,1)),2))+MIN(500,MAX(30,100*EXP(-0.3*'VSWR Calculator'!$C$24)*(1+3*ABS(MOD('VSWR Calculator'!$C$23/Calculator!$F$17/2,1)-0.5))))/'VSWR Calculator'!$C$25)+$C56)^2+(1500*ABS(SIN(2*PI()*MOD(Calculator!$B$33/Calculator!$F$17,1)))*IF(MOD(Calculator!$B$33/Calculator!$F$17,1)&lt;0.5,-1,1))^2))/(1-SQRT(((50*POWER(80,POWER(COS(PI()*MOD(Calculator!$B$33/Calculator!$F$17,1)),2))+MIN(500,MAX(30,100*EXP(-0.3*'VSWR Calculator'!$C$24)*(1+3*ABS(MOD('VSWR Calculator'!$C$23/Calculator!$F$17/2,1)-0.5))))/'VSWR Calculator'!$C$25)-$C56)^2+(1500*ABS(SIN(2*PI()*MOD(Calculator!$B$33/Calculator!$F$17,1)))*IF(MOD(Calculator!$B$33/Calculator!$F$17,1)&lt;0.5,-1,1))^2)/SQRT(((50*POWER(80,POWER(COS(PI()*MOD(Calculator!$B$33/Calculator!$F$17,1)),2))+MIN(500,MAX(30,100*EXP(-0.3*'VSWR Calculator'!$C$24)*(1+3*ABS(MOD('VSWR Calculator'!$C$23/Calculator!$F$17/2,1)-0.5))))/'VSWR Calculator'!$C$25)+$C56)^2+(1500*ABS(SIN(2*PI()*MOD(Calculator!$B$33/Calculator!$F$17,1)))*IF(MOD(Calculator!$B$33/Calculator!$F$17,1)&lt;0.5,-1,1))^2)),2))</f>
        <v>14.29</v>
      </c>
      <c r="DO56" s="253" t="str">
        <f aca="false">IF(OR(Calculator!$E$18&lt;&gt;"YES",Calculator!$B$33&lt;Calculator!$G$18),"—",ROUND((1+SQRT(((50*POWER(80,POWER(COS(PI()*MOD(Calculator!$B$33/Calculator!$F$18,1)),2))+MIN(500,MAX(30,100*EXP(-0.3*'VSWR Calculator'!$C$24)*(1+3*ABS(MOD('VSWR Calculator'!$C$23/Calculator!$F$18/2,1)-0.5))))/'VSWR Calculator'!$C$25)-$C56)^2+(1500*ABS(SIN(2*PI()*MOD(Calculator!$B$33/Calculator!$F$18,1)))*IF(MOD(Calculator!$B$33/Calculator!$F$18,1)&lt;0.5,-1,1))^2)/SQRT(((50*POWER(80,POWER(COS(PI()*MOD(Calculator!$B$33/Calculator!$F$18,1)),2))+MIN(500,MAX(30,100*EXP(-0.3*'VSWR Calculator'!$C$24)*(1+3*ABS(MOD('VSWR Calculator'!$C$23/Calculator!$F$18/2,1)-0.5))))/'VSWR Calculator'!$C$25)+$C56)^2+(1500*ABS(SIN(2*PI()*MOD(Calculator!$B$33/Calculator!$F$18,1)))*IF(MOD(Calculator!$B$33/Calculator!$F$18,1)&lt;0.5,-1,1))^2))/(1-SQRT(((50*POWER(80,POWER(COS(PI()*MOD(Calculator!$B$33/Calculator!$F$18,1)),2))+MIN(500,MAX(30,100*EXP(-0.3*'VSWR Calculator'!$C$24)*(1+3*ABS(MOD('VSWR Calculator'!$C$23/Calculator!$F$18/2,1)-0.5))))/'VSWR Calculator'!$C$25)-$C56)^2+(1500*ABS(SIN(2*PI()*MOD(Calculator!$B$33/Calculator!$F$18,1)))*IF(MOD(Calculator!$B$33/Calculator!$F$18,1)&lt;0.5,-1,1))^2)/SQRT(((50*POWER(80,POWER(COS(PI()*MOD(Calculator!$B$33/Calculator!$F$18,1)),2))+MIN(500,MAX(30,100*EXP(-0.3*'VSWR Calculator'!$C$24)*(1+3*ABS(MOD('VSWR Calculator'!$C$23/Calculator!$F$18/2,1)-0.5))))/'VSWR Calculator'!$C$25)+$C56)^2+(1500*ABS(SIN(2*PI()*MOD(Calculator!$B$33/Calculator!$F$18,1)))*IF(MOD(Calculator!$B$33/Calculator!$F$18,1)&lt;0.5,-1,1))^2)),2))</f>
        <v>—</v>
      </c>
      <c r="DP56" s="253" t="str">
        <f aca="false">IF(OR(Calculator!$E$19&lt;&gt;"YES",Calculator!$B$33&lt;Calculator!$G$19),"—",ROUND((1+SQRT(((50*POWER(80,POWER(COS(PI()*MOD(Calculator!$B$33/Calculator!$F$19,1)),2))+MIN(500,MAX(30,100*EXP(-0.3*'VSWR Calculator'!$C$24)*(1+3*ABS(MOD('VSWR Calculator'!$C$23/Calculator!$F$19/2,1)-0.5))))/'VSWR Calculator'!$C$25)-$C56)^2+(1500*ABS(SIN(2*PI()*MOD(Calculator!$B$33/Calculator!$F$19,1)))*IF(MOD(Calculator!$B$33/Calculator!$F$19,1)&lt;0.5,-1,1))^2)/SQRT(((50*POWER(80,POWER(COS(PI()*MOD(Calculator!$B$33/Calculator!$F$19,1)),2))+MIN(500,MAX(30,100*EXP(-0.3*'VSWR Calculator'!$C$24)*(1+3*ABS(MOD('VSWR Calculator'!$C$23/Calculator!$F$19/2,1)-0.5))))/'VSWR Calculator'!$C$25)+$C56)^2+(1500*ABS(SIN(2*PI()*MOD(Calculator!$B$33/Calculator!$F$19,1)))*IF(MOD(Calculator!$B$33/Calculator!$F$19,1)&lt;0.5,-1,1))^2))/(1-SQRT(((50*POWER(80,POWER(COS(PI()*MOD(Calculator!$B$33/Calculator!$F$19,1)),2))+MIN(500,MAX(30,100*EXP(-0.3*'VSWR Calculator'!$C$24)*(1+3*ABS(MOD('VSWR Calculator'!$C$23/Calculator!$F$19/2,1)-0.5))))/'VSWR Calculator'!$C$25)-$C56)^2+(1500*ABS(SIN(2*PI()*MOD(Calculator!$B$33/Calculator!$F$19,1)))*IF(MOD(Calculator!$B$33/Calculator!$F$19,1)&lt;0.5,-1,1))^2)/SQRT(((50*POWER(80,POWER(COS(PI()*MOD(Calculator!$B$33/Calculator!$F$19,1)),2))+MIN(500,MAX(30,100*EXP(-0.3*'VSWR Calculator'!$C$24)*(1+3*ABS(MOD('VSWR Calculator'!$C$23/Calculator!$F$19/2,1)-0.5))))/'VSWR Calculator'!$C$25)+$C56)^2+(1500*ABS(SIN(2*PI()*MOD(Calculator!$B$33/Calculator!$F$19,1)))*IF(MOD(Calculator!$B$33/Calculator!$F$19,1)&lt;0.5,-1,1))^2)),2))</f>
        <v>—</v>
      </c>
      <c r="DQ56" s="253" t="str">
        <f aca="false">IF(OR(Calculator!$E$20&lt;&gt;"YES",Calculator!$B$33&lt;Calculator!$G$20),"—",ROUND((1+SQRT(((50*POWER(80,POWER(COS(PI()*MOD(Calculator!$B$33/Calculator!$F$20,1)),2))+MIN(500,MAX(30,100*EXP(-0.3*'VSWR Calculator'!$C$24)*(1+3*ABS(MOD('VSWR Calculator'!$C$23/Calculator!$F$20/2,1)-0.5))))/'VSWR Calculator'!$C$25)-$C56)^2+(1500*ABS(SIN(2*PI()*MOD(Calculator!$B$33/Calculator!$F$20,1)))*IF(MOD(Calculator!$B$33/Calculator!$F$20,1)&lt;0.5,-1,1))^2)/SQRT(((50*POWER(80,POWER(COS(PI()*MOD(Calculator!$B$33/Calculator!$F$20,1)),2))+MIN(500,MAX(30,100*EXP(-0.3*'VSWR Calculator'!$C$24)*(1+3*ABS(MOD('VSWR Calculator'!$C$23/Calculator!$F$20/2,1)-0.5))))/'VSWR Calculator'!$C$25)+$C56)^2+(1500*ABS(SIN(2*PI()*MOD(Calculator!$B$33/Calculator!$F$20,1)))*IF(MOD(Calculator!$B$33/Calculator!$F$20,1)&lt;0.5,-1,1))^2))/(1-SQRT(((50*POWER(80,POWER(COS(PI()*MOD(Calculator!$B$33/Calculator!$F$20,1)),2))+MIN(500,MAX(30,100*EXP(-0.3*'VSWR Calculator'!$C$24)*(1+3*ABS(MOD('VSWR Calculator'!$C$23/Calculator!$F$20/2,1)-0.5))))/'VSWR Calculator'!$C$25)-$C56)^2+(1500*ABS(SIN(2*PI()*MOD(Calculator!$B$33/Calculator!$F$20,1)))*IF(MOD(Calculator!$B$33/Calculator!$F$20,1)&lt;0.5,-1,1))^2)/SQRT(((50*POWER(80,POWER(COS(PI()*MOD(Calculator!$B$33/Calculator!$F$20,1)),2))+MIN(500,MAX(30,100*EXP(-0.3*'VSWR Calculator'!$C$24)*(1+3*ABS(MOD('VSWR Calculator'!$C$23/Calculator!$F$20/2,1)-0.5))))/'VSWR Calculator'!$C$25)+$C56)^2+(1500*ABS(SIN(2*PI()*MOD(Calculator!$B$33/Calculator!$F$20,1)))*IF(MOD(Calculator!$B$33/Calculator!$F$20,1)&lt;0.5,-1,1))^2)),2))</f>
        <v>—</v>
      </c>
      <c r="DR56" s="253" t="str">
        <f aca="false">IF(OR(Calculator!$E$21&lt;&gt;"YES",Calculator!$B$33&lt;Calculator!$G$21),"—",ROUND((1+SQRT(((50*POWER(80,POWER(COS(PI()*MOD(Calculator!$B$33/Calculator!$F$21,1)),2))+MIN(500,MAX(30,100*EXP(-0.3*'VSWR Calculator'!$C$24)*(1+3*ABS(MOD('VSWR Calculator'!$C$23/Calculator!$F$21/2,1)-0.5))))/'VSWR Calculator'!$C$25)-$C56)^2+(1500*ABS(SIN(2*PI()*MOD(Calculator!$B$33/Calculator!$F$21,1)))*IF(MOD(Calculator!$B$33/Calculator!$F$21,1)&lt;0.5,-1,1))^2)/SQRT(((50*POWER(80,POWER(COS(PI()*MOD(Calculator!$B$33/Calculator!$F$21,1)),2))+MIN(500,MAX(30,100*EXP(-0.3*'VSWR Calculator'!$C$24)*(1+3*ABS(MOD('VSWR Calculator'!$C$23/Calculator!$F$21/2,1)-0.5))))/'VSWR Calculator'!$C$25)+$C56)^2+(1500*ABS(SIN(2*PI()*MOD(Calculator!$B$33/Calculator!$F$21,1)))*IF(MOD(Calculator!$B$33/Calculator!$F$21,1)&lt;0.5,-1,1))^2))/(1-SQRT(((50*POWER(80,POWER(COS(PI()*MOD(Calculator!$B$33/Calculator!$F$21,1)),2))+MIN(500,MAX(30,100*EXP(-0.3*'VSWR Calculator'!$C$24)*(1+3*ABS(MOD('VSWR Calculator'!$C$23/Calculator!$F$21/2,1)-0.5))))/'VSWR Calculator'!$C$25)-$C56)^2+(1500*ABS(SIN(2*PI()*MOD(Calculator!$B$33/Calculator!$F$21,1)))*IF(MOD(Calculator!$B$33/Calculator!$F$21,1)&lt;0.5,-1,1))^2)/SQRT(((50*POWER(80,POWER(COS(PI()*MOD(Calculator!$B$33/Calculator!$F$21,1)),2))+MIN(500,MAX(30,100*EXP(-0.3*'VSWR Calculator'!$C$24)*(1+3*ABS(MOD('VSWR Calculator'!$C$23/Calculator!$F$21/2,1)-0.5))))/'VSWR Calculator'!$C$25)+$C56)^2+(1500*ABS(SIN(2*PI()*MOD(Calculator!$B$33/Calculator!$F$21,1)))*IF(MOD(Calculator!$B$33/Calculator!$F$21,1)&lt;0.5,-1,1))^2)),2))</f>
        <v>—</v>
      </c>
      <c r="DS56" s="253" t="str">
        <f aca="false">IF(OR(Calculator!$E$22&lt;&gt;"YES",Calculator!$B$33&lt;Calculator!$G$22),"—",ROUND((1+SQRT(((50*POWER(80,POWER(COS(PI()*MOD(Calculator!$B$33/Calculator!$F$22,1)),2))+MIN(500,MAX(30,100*EXP(-0.3*'VSWR Calculator'!$C$24)*(1+3*ABS(MOD('VSWR Calculator'!$C$23/Calculator!$F$22/2,1)-0.5))))/'VSWR Calculator'!$C$25)-$C56)^2+(1500*ABS(SIN(2*PI()*MOD(Calculator!$B$33/Calculator!$F$22,1)))*IF(MOD(Calculator!$B$33/Calculator!$F$22,1)&lt;0.5,-1,1))^2)/SQRT(((50*POWER(80,POWER(COS(PI()*MOD(Calculator!$B$33/Calculator!$F$22,1)),2))+MIN(500,MAX(30,100*EXP(-0.3*'VSWR Calculator'!$C$24)*(1+3*ABS(MOD('VSWR Calculator'!$C$23/Calculator!$F$22/2,1)-0.5))))/'VSWR Calculator'!$C$25)+$C56)^2+(1500*ABS(SIN(2*PI()*MOD(Calculator!$B$33/Calculator!$F$22,1)))*IF(MOD(Calculator!$B$33/Calculator!$F$22,1)&lt;0.5,-1,1))^2))/(1-SQRT(((50*POWER(80,POWER(COS(PI()*MOD(Calculator!$B$33/Calculator!$F$22,1)),2))+MIN(500,MAX(30,100*EXP(-0.3*'VSWR Calculator'!$C$24)*(1+3*ABS(MOD('VSWR Calculator'!$C$23/Calculator!$F$22/2,1)-0.5))))/'VSWR Calculator'!$C$25)-$C56)^2+(1500*ABS(SIN(2*PI()*MOD(Calculator!$B$33/Calculator!$F$22,1)))*IF(MOD(Calculator!$B$33/Calculator!$F$22,1)&lt;0.5,-1,1))^2)/SQRT(((50*POWER(80,POWER(COS(PI()*MOD(Calculator!$B$33/Calculator!$F$22,1)),2))+MIN(500,MAX(30,100*EXP(-0.3*'VSWR Calculator'!$C$24)*(1+3*ABS(MOD('VSWR Calculator'!$C$23/Calculator!$F$22/2,1)-0.5))))/'VSWR Calculator'!$C$25)+$C56)^2+(1500*ABS(SIN(2*PI()*MOD(Calculator!$B$33/Calculator!$F$22,1)))*IF(MOD(Calculator!$B$33/Calculator!$F$22,1)&lt;0.5,-1,1))^2)),2))</f>
        <v>—</v>
      </c>
      <c r="DT56" s="253" t="n">
        <f aca="false">IFERROR(ROUND((IF(ISNUMBER(DI56),DI56,0)+IF(ISNUMBER(DJ56),DJ56,0)+IF(ISNUMBER(DK56),DK56,0)+IF(ISNUMBER(DL56),DL56,0)+IF(ISNUMBER(DM56),DM56,0)+IF(ISNUMBER(DN56),DN56,0)+IF(ISNUMBER(DO56),DO56,0)+IF(ISNUMBER(DP56),DP56,0)+IF(ISNUMBER(DQ56),DQ56,0)+IF(ISNUMBER(DR56),DR56,0)+IF(ISNUMBER(DS56),DS56,0))/(IF(ISNUMBER(DI56),1,0)+IF(ISNUMBER(DJ56),1,0)+IF(ISNUMBER(DK56),1,0)+IF(ISNUMBER(DL56),1,0)+IF(ISNUMBER(DM56),1,0)+IF(ISNUMBER(DN56),1,0)+IF(ISNUMBER(DO56),1,0)+IF(ISNUMBER(DP56),1,0)+IF(ISNUMBER(DQ56),1,0)+IF(ISNUMBER(DR56),1,0)+IF(ISNUMBER(DS56),1,0)),4),"")</f>
        <v>8.625</v>
      </c>
      <c r="DU56" s="300" t="str">
        <f aca="false">IF(OR(Calculator!$E$12&lt;&gt;"YES",Calculator!$B$34&lt;Calculator!$G$12),"—",ROUND((1+SQRT(((50*POWER(80,POWER(COS(PI()*MOD(Calculator!$B$34/Calculator!$F$12,1)),2))-$C56)^2+(1500*ABS(SIN(2*PI()*MOD(Calculator!$B$34/Calculator!$F$12,1)))*IF(MOD(Calculator!$B$34/Calculator!$F$12,1)&lt;0.5,-1,1))^2)/((50*POWER(80,POWER(COS(PI()*MOD(Calculator!$B$34/Calculator!$F$12,1)),2))+$C56)^2+(1500*ABS(SIN(2*PI()*MOD(Calculator!$B$34/Calculator!$F$12,1)))*IF(MOD(Calculator!$B$34/Calculator!$F$12,1)&lt;0.5,-1,1))^2)))/(1-SQRT(((50*POWER(80,POWER(COS(PI()*MOD(Calculator!$B$34/Calculator!$F$12,1)),2))-$C56)^2+(1500*ABS(SIN(2*PI()*MOD(Calculator!$B$34/Calculator!$F$12,1)))*IF(MOD(Calculator!$B$34/Calculator!$F$12,1)&lt;0.5,-1,1))^2)/((50*POWER(80,POWER(COS(PI()*MOD(Calculator!$B$34/Calculator!$F$12,1)),2))+$C56)^2+(1500*ABS(SIN(2*PI()*MOD(Calculator!$B$34/Calculator!$F$12,1)))*IF(MOD(Calculator!$B$34/Calculator!$F$12,1)&lt;0.5,-1,1))^2))),2))</f>
        <v>—</v>
      </c>
      <c r="DV56" s="300" t="str">
        <f aca="false">IF(OR(Calculator!$E$13&lt;&gt;"YES",Calculator!$B$34&lt;Calculator!$G$13),"—",ROUND((1+SQRT(((50*POWER(80,POWER(COS(PI()*MOD(Calculator!$B$34/Calculator!$F$13,1)),2))-$C56)^2+(1500*ABS(SIN(2*PI()*MOD(Calculator!$B$34/Calculator!$F$13,1)))*IF(MOD(Calculator!$B$34/Calculator!$F$13,1)&lt;0.5,-1,1))^2)/((50*POWER(80,POWER(COS(PI()*MOD(Calculator!$B$34/Calculator!$F$13,1)),2))+$C56)^2+(1500*ABS(SIN(2*PI()*MOD(Calculator!$B$34/Calculator!$F$13,1)))*IF(MOD(Calculator!$B$34/Calculator!$F$13,1)&lt;0.5,-1,1))^2)))/(1-SQRT(((50*POWER(80,POWER(COS(PI()*MOD(Calculator!$B$34/Calculator!$F$13,1)),2))-$C56)^2+(1500*ABS(SIN(2*PI()*MOD(Calculator!$B$34/Calculator!$F$13,1)))*IF(MOD(Calculator!$B$34/Calculator!$F$13,1)&lt;0.5,-1,1))^2)/((50*POWER(80,POWER(COS(PI()*MOD(Calculator!$B$34/Calculator!$F$13,1)),2))+$C56)^2+(1500*ABS(SIN(2*PI()*MOD(Calculator!$B$34/Calculator!$F$13,1)))*IF(MOD(Calculator!$B$34/Calculator!$F$13,1)&lt;0.5,-1,1))^2))),2))</f>
        <v>—</v>
      </c>
      <c r="DW56" s="300" t="str">
        <f aca="false">IF(OR(Calculator!$E$14&lt;&gt;"YES",Calculator!$B$34&lt;Calculator!$G$14),"—",ROUND((1+SQRT(((50*POWER(80,POWER(COS(PI()*MOD(Calculator!$B$34/Calculator!$F$14,1)),2))-$C56)^2+(1500*ABS(SIN(2*PI()*MOD(Calculator!$B$34/Calculator!$F$14,1)))*IF(MOD(Calculator!$B$34/Calculator!$F$14,1)&lt;0.5,-1,1))^2)/((50*POWER(80,POWER(COS(PI()*MOD(Calculator!$B$34/Calculator!$F$14,1)),2))+$C56)^2+(1500*ABS(SIN(2*PI()*MOD(Calculator!$B$34/Calculator!$F$14,1)))*IF(MOD(Calculator!$B$34/Calculator!$F$14,1)&lt;0.5,-1,1))^2)))/(1-SQRT(((50*POWER(80,POWER(COS(PI()*MOD(Calculator!$B$34/Calculator!$F$14,1)),2))-$C56)^2+(1500*ABS(SIN(2*PI()*MOD(Calculator!$B$34/Calculator!$F$14,1)))*IF(MOD(Calculator!$B$34/Calculator!$F$14,1)&lt;0.5,-1,1))^2)/((50*POWER(80,POWER(COS(PI()*MOD(Calculator!$B$34/Calculator!$F$14,1)),2))+$C56)^2+(1500*ABS(SIN(2*PI()*MOD(Calculator!$B$34/Calculator!$F$14,1)))*IF(MOD(Calculator!$B$34/Calculator!$F$14,1)&lt;0.5,-1,1))^2))),2))</f>
        <v>—</v>
      </c>
      <c r="DX56" s="300" t="n">
        <f aca="false">IF(OR(Calculator!$E$15&lt;&gt;"YES",Calculator!$B$34&lt;Calculator!$G$15),"—",ROUND((1+SQRT(((50*POWER(80,POWER(COS(PI()*MOD(Calculator!$B$34/Calculator!$F$15,1)),2))-$C56)^2+(1500*ABS(SIN(2*PI()*MOD(Calculator!$B$34/Calculator!$F$15,1)))*IF(MOD(Calculator!$B$34/Calculator!$F$15,1)&lt;0.5,-1,1))^2)/((50*POWER(80,POWER(COS(PI()*MOD(Calculator!$B$34/Calculator!$F$15,1)),2))+$C56)^2+(1500*ABS(SIN(2*PI()*MOD(Calculator!$B$34/Calculator!$F$15,1)))*IF(MOD(Calculator!$B$34/Calculator!$F$15,1)&lt;0.5,-1,1))^2)))/(1-SQRT(((50*POWER(80,POWER(COS(PI()*MOD(Calculator!$B$34/Calculator!$F$15,1)),2))-$C56)^2+(1500*ABS(SIN(2*PI()*MOD(Calculator!$B$34/Calculator!$F$15,1)))*IF(MOD(Calculator!$B$34/Calculator!$F$15,1)&lt;0.5,-1,1))^2)/((50*POWER(80,POWER(COS(PI()*MOD(Calculator!$B$34/Calculator!$F$15,1)),2))+$C56)^2+(1500*ABS(SIN(2*PI()*MOD(Calculator!$B$34/Calculator!$F$15,1)))*IF(MOD(Calculator!$B$34/Calculator!$F$15,1)&lt;0.5,-1,1))^2))),2))</f>
        <v>18.92</v>
      </c>
      <c r="DY56" s="300" t="str">
        <f aca="false">IF(OR(Calculator!$E$16&lt;&gt;"YES",Calculator!$B$34&lt;Calculator!$G$16),"—",ROUND((1+SQRT(((50*POWER(80,POWER(COS(PI()*MOD(Calculator!$B$34/Calculator!$F$16,1)),2))-$C56)^2+(1500*ABS(SIN(2*PI()*MOD(Calculator!$B$34/Calculator!$F$16,1)))*IF(MOD(Calculator!$B$34/Calculator!$F$16,1)&lt;0.5,-1,1))^2)/((50*POWER(80,POWER(COS(PI()*MOD(Calculator!$B$34/Calculator!$F$16,1)),2))+$C56)^2+(1500*ABS(SIN(2*PI()*MOD(Calculator!$B$34/Calculator!$F$16,1)))*IF(MOD(Calculator!$B$34/Calculator!$F$16,1)&lt;0.5,-1,1))^2)))/(1-SQRT(((50*POWER(80,POWER(COS(PI()*MOD(Calculator!$B$34/Calculator!$F$16,1)),2))-$C56)^2+(1500*ABS(SIN(2*PI()*MOD(Calculator!$B$34/Calculator!$F$16,1)))*IF(MOD(Calculator!$B$34/Calculator!$F$16,1)&lt;0.5,-1,1))^2)/((50*POWER(80,POWER(COS(PI()*MOD(Calculator!$B$34/Calculator!$F$16,1)),2))+$C56)^2+(1500*ABS(SIN(2*PI()*MOD(Calculator!$B$34/Calculator!$F$16,1)))*IF(MOD(Calculator!$B$34/Calculator!$F$16,1)&lt;0.5,-1,1))^2))),2))</f>
        <v>—</v>
      </c>
      <c r="DZ56" s="300" t="n">
        <f aca="false">IF(OR(Calculator!$E$17&lt;&gt;"YES",Calculator!$B$34&lt;Calculator!$G$17),"—",ROUND((1+SQRT(((50*POWER(80,POWER(COS(PI()*MOD(Calculator!$B$34/Calculator!$F$17,1)),2))-$C56)^2+(1500*ABS(SIN(2*PI()*MOD(Calculator!$B$34/Calculator!$F$17,1)))*IF(MOD(Calculator!$B$34/Calculator!$F$17,1)&lt;0.5,-1,1))^2)/((50*POWER(80,POWER(COS(PI()*MOD(Calculator!$B$34/Calculator!$F$17,1)),2))+$C56)^2+(1500*ABS(SIN(2*PI()*MOD(Calculator!$B$34/Calculator!$F$17,1)))*IF(MOD(Calculator!$B$34/Calculator!$F$17,1)&lt;0.5,-1,1))^2)))/(1-SQRT(((50*POWER(80,POWER(COS(PI()*MOD(Calculator!$B$34/Calculator!$F$17,1)),2))-$C56)^2+(1500*ABS(SIN(2*PI()*MOD(Calculator!$B$34/Calculator!$F$17,1)))*IF(MOD(Calculator!$B$34/Calculator!$F$17,1)&lt;0.5,-1,1))^2)/((50*POWER(80,POWER(COS(PI()*MOD(Calculator!$B$34/Calculator!$F$17,1)),2))+$C56)^2+(1500*ABS(SIN(2*PI()*MOD(Calculator!$B$34/Calculator!$F$17,1)))*IF(MOD(Calculator!$B$34/Calculator!$F$17,1)&lt;0.5,-1,1))^2))),2))</f>
        <v>13.53</v>
      </c>
      <c r="EA56" s="300" t="str">
        <f aca="false">IF(OR(Calculator!$E$18&lt;&gt;"YES",Calculator!$B$34&lt;Calculator!$G$18),"—",ROUND((1+SQRT(((50*POWER(80,POWER(COS(PI()*MOD(Calculator!$B$34/Calculator!$F$18,1)),2))-$C56)^2+(1500*ABS(SIN(2*PI()*MOD(Calculator!$B$34/Calculator!$F$18,1)))*IF(MOD(Calculator!$B$34/Calculator!$F$18,1)&lt;0.5,-1,1))^2)/((50*POWER(80,POWER(COS(PI()*MOD(Calculator!$B$34/Calculator!$F$18,1)),2))+$C56)^2+(1500*ABS(SIN(2*PI()*MOD(Calculator!$B$34/Calculator!$F$18,1)))*IF(MOD(Calculator!$B$34/Calculator!$F$18,1)&lt;0.5,-1,1))^2)))/(1-SQRT(((50*POWER(80,POWER(COS(PI()*MOD(Calculator!$B$34/Calculator!$F$18,1)),2))-$C56)^2+(1500*ABS(SIN(2*PI()*MOD(Calculator!$B$34/Calculator!$F$18,1)))*IF(MOD(Calculator!$B$34/Calculator!$F$18,1)&lt;0.5,-1,1))^2)/((50*POWER(80,POWER(COS(PI()*MOD(Calculator!$B$34/Calculator!$F$18,1)),2))+$C56)^2+(1500*ABS(SIN(2*PI()*MOD(Calculator!$B$34/Calculator!$F$18,1)))*IF(MOD(Calculator!$B$34/Calculator!$F$18,1)&lt;0.5,-1,1))^2))),2))</f>
        <v>—</v>
      </c>
      <c r="EB56" s="300" t="str">
        <f aca="false">IF(OR(Calculator!$E$19&lt;&gt;"YES",Calculator!$B$34&lt;Calculator!$G$19),"—",ROUND((1+SQRT(((50*POWER(80,POWER(COS(PI()*MOD(Calculator!$B$34/Calculator!$F$19,1)),2))-$C56)^2+(1500*ABS(SIN(2*PI()*MOD(Calculator!$B$34/Calculator!$F$19,1)))*IF(MOD(Calculator!$B$34/Calculator!$F$19,1)&lt;0.5,-1,1))^2)/((50*POWER(80,POWER(COS(PI()*MOD(Calculator!$B$34/Calculator!$F$19,1)),2))+$C56)^2+(1500*ABS(SIN(2*PI()*MOD(Calculator!$B$34/Calculator!$F$19,1)))*IF(MOD(Calculator!$B$34/Calculator!$F$19,1)&lt;0.5,-1,1))^2)))/(1-SQRT(((50*POWER(80,POWER(COS(PI()*MOD(Calculator!$B$34/Calculator!$F$19,1)),2))-$C56)^2+(1500*ABS(SIN(2*PI()*MOD(Calculator!$B$34/Calculator!$F$19,1)))*IF(MOD(Calculator!$B$34/Calculator!$F$19,1)&lt;0.5,-1,1))^2)/((50*POWER(80,POWER(COS(PI()*MOD(Calculator!$B$34/Calculator!$F$19,1)),2))+$C56)^2+(1500*ABS(SIN(2*PI()*MOD(Calculator!$B$34/Calculator!$F$19,1)))*IF(MOD(Calculator!$B$34/Calculator!$F$19,1)&lt;0.5,-1,1))^2))),2))</f>
        <v>—</v>
      </c>
      <c r="EC56" s="300" t="str">
        <f aca="false">IF(OR(Calculator!$E$20&lt;&gt;"YES",Calculator!$B$34&lt;Calculator!$G$20),"—",ROUND((1+SQRT(((50*POWER(80,POWER(COS(PI()*MOD(Calculator!$B$34/Calculator!$F$20,1)),2))-$C56)^2+(1500*ABS(SIN(2*PI()*MOD(Calculator!$B$34/Calculator!$F$20,1)))*IF(MOD(Calculator!$B$34/Calculator!$F$20,1)&lt;0.5,-1,1))^2)/((50*POWER(80,POWER(COS(PI()*MOD(Calculator!$B$34/Calculator!$F$20,1)),2))+$C56)^2+(1500*ABS(SIN(2*PI()*MOD(Calculator!$B$34/Calculator!$F$20,1)))*IF(MOD(Calculator!$B$34/Calculator!$F$20,1)&lt;0.5,-1,1))^2)))/(1-SQRT(((50*POWER(80,POWER(COS(PI()*MOD(Calculator!$B$34/Calculator!$F$20,1)),2))-$C56)^2+(1500*ABS(SIN(2*PI()*MOD(Calculator!$B$34/Calculator!$F$20,1)))*IF(MOD(Calculator!$B$34/Calculator!$F$20,1)&lt;0.5,-1,1))^2)/((50*POWER(80,POWER(COS(PI()*MOD(Calculator!$B$34/Calculator!$F$20,1)),2))+$C56)^2+(1500*ABS(SIN(2*PI()*MOD(Calculator!$B$34/Calculator!$F$20,1)))*IF(MOD(Calculator!$B$34/Calculator!$F$20,1)&lt;0.5,-1,1))^2))),2))</f>
        <v>—</v>
      </c>
      <c r="ED56" s="300" t="str">
        <f aca="false">IF(OR(Calculator!$E$21&lt;&gt;"YES",Calculator!$B$34&lt;Calculator!$G$21),"—",ROUND((1+SQRT(((50*POWER(80,POWER(COS(PI()*MOD(Calculator!$B$34/Calculator!$F$21,1)),2))-$C56)^2+(1500*ABS(SIN(2*PI()*MOD(Calculator!$B$34/Calculator!$F$21,1)))*IF(MOD(Calculator!$B$34/Calculator!$F$21,1)&lt;0.5,-1,1))^2)/((50*POWER(80,POWER(COS(PI()*MOD(Calculator!$B$34/Calculator!$F$21,1)),2))+$C56)^2+(1500*ABS(SIN(2*PI()*MOD(Calculator!$B$34/Calculator!$F$21,1)))*IF(MOD(Calculator!$B$34/Calculator!$F$21,1)&lt;0.5,-1,1))^2)))/(1-SQRT(((50*POWER(80,POWER(COS(PI()*MOD(Calculator!$B$34/Calculator!$F$21,1)),2))-$C56)^2+(1500*ABS(SIN(2*PI()*MOD(Calculator!$B$34/Calculator!$F$21,1)))*IF(MOD(Calculator!$B$34/Calculator!$F$21,1)&lt;0.5,-1,1))^2)/((50*POWER(80,POWER(COS(PI()*MOD(Calculator!$B$34/Calculator!$F$21,1)),2))+$C56)^2+(1500*ABS(SIN(2*PI()*MOD(Calculator!$B$34/Calculator!$F$21,1)))*IF(MOD(Calculator!$B$34/Calculator!$F$21,1)&lt;0.5,-1,1))^2))),2))</f>
        <v>—</v>
      </c>
      <c r="EE56" s="300" t="str">
        <f aca="false">IF(OR(Calculator!$E$22&lt;&gt;"YES",Calculator!$B$34&lt;Calculator!$G$22),"—",ROUND((1+SQRT(((50*POWER(80,POWER(COS(PI()*MOD(Calculator!$B$34/Calculator!$F$22,1)),2))-$C56)^2+(1500*ABS(SIN(2*PI()*MOD(Calculator!$B$34/Calculator!$F$22,1)))*IF(MOD(Calculator!$B$34/Calculator!$F$22,1)&lt;0.5,-1,1))^2)/((50*POWER(80,POWER(COS(PI()*MOD(Calculator!$B$34/Calculator!$F$22,1)),2))+$C56)^2+(1500*ABS(SIN(2*PI()*MOD(Calculator!$B$34/Calculator!$F$22,1)))*IF(MOD(Calculator!$B$34/Calculator!$F$22,1)&lt;0.5,-1,1))^2)))/(1-SQRT(((50*POWER(80,POWER(COS(PI()*MOD(Calculator!$B$34/Calculator!$F$22,1)),2))-$C56)^2+(1500*ABS(SIN(2*PI()*MOD(Calculator!$B$34/Calculator!$F$22,1)))*IF(MOD(Calculator!$B$34/Calculator!$F$22,1)&lt;0.5,-1,1))^2)/((50*POWER(80,POWER(COS(PI()*MOD(Calculator!$B$34/Calculator!$F$22,1)),2))+$C56)^2+(1500*ABS(SIN(2*PI()*MOD(Calculator!$B$34/Calculator!$F$22,1)))*IF(MOD(Calculator!$B$34/Calculator!$F$22,1)&lt;0.5,-1,1))^2))),2))</f>
        <v>—</v>
      </c>
      <c r="EF56" s="295" t="n">
        <f aca="false">IFERROR(ROUND((IF(ISNUMBER(DU56),DU56,0)+IF(ISNUMBER(DV56),DV56,0)+IF(ISNUMBER(DW56),DW56,0)+IF(ISNUMBER(DX56),DX56,0)+IF(ISNUMBER(DY56),DY56,0)+IF(ISNUMBER(DZ56),DZ56,0)+IF(ISNUMBER(EA56),EA56,0)+IF(ISNUMBER(EB56),EB56,0)+IF(ISNUMBER(EC56),EC56,0)+IF(ISNUMBER(ED56),ED56,0)+IF(ISNUMBER(EE56),EE56,0))/(IF(ISNUMBER(DU56),1,0)+IF(ISNUMBER(DV56),1,0)+IF(ISNUMBER(DW56),1,0)+IF(ISNUMBER(DX56),1,0)+IF(ISNUMBER(DY56),1,0)+IF(ISNUMBER(DZ56),1,0)+IF(ISNUMBER(EA56),1,0)+IF(ISNUMBER(EB56),1,0)+IF(ISNUMBER(EC56),1,0)+IF(ISNUMBER(ED56),1,0)+IF(ISNUMBER(EE56),1,0)),4),"")</f>
        <v>16.225</v>
      </c>
      <c r="EG56" s="300" t="str">
        <f aca="false">IF(OR(Calculator!$E$12&lt;&gt;"YES",Calculator!$B$35&lt;Calculator!$G$12),"—",ROUND((1+SQRT(((50*POWER(80,POWER(COS(PI()*MOD(Calculator!$B$35/Calculator!$F$12,1)),2))-$C56)^2+(1500*ABS(SIN(2*PI()*MOD(Calculator!$B$35/Calculator!$F$12,1)))*IF(MOD(Calculator!$B$35/Calculator!$F$12,1)&lt;0.5,-1,1))^2)/((50*POWER(80,POWER(COS(PI()*MOD(Calculator!$B$35/Calculator!$F$12,1)),2))+$C56)^2+(1500*ABS(SIN(2*PI()*MOD(Calculator!$B$35/Calculator!$F$12,1)))*IF(MOD(Calculator!$B$35/Calculator!$F$12,1)&lt;0.5,-1,1))^2)))/(1-SQRT(((50*POWER(80,POWER(COS(PI()*MOD(Calculator!$B$35/Calculator!$F$12,1)),2))-$C56)^2+(1500*ABS(SIN(2*PI()*MOD(Calculator!$B$35/Calculator!$F$12,1)))*IF(MOD(Calculator!$B$35/Calculator!$F$12,1)&lt;0.5,-1,1))^2)/((50*POWER(80,POWER(COS(PI()*MOD(Calculator!$B$35/Calculator!$F$12,1)),2))+$C56)^2+(1500*ABS(SIN(2*PI()*MOD(Calculator!$B$35/Calculator!$F$12,1)))*IF(MOD(Calculator!$B$35/Calculator!$F$12,1)&lt;0.5,-1,1))^2))),2))</f>
        <v>—</v>
      </c>
      <c r="EH56" s="300" t="str">
        <f aca="false">IF(OR(Calculator!$E$13&lt;&gt;"YES",Calculator!$B$35&lt;Calculator!$G$13),"—",ROUND((1+SQRT(((50*POWER(80,POWER(COS(PI()*MOD(Calculator!$B$35/Calculator!$F$13,1)),2))-$C56)^2+(1500*ABS(SIN(2*PI()*MOD(Calculator!$B$35/Calculator!$F$13,1)))*IF(MOD(Calculator!$B$35/Calculator!$F$13,1)&lt;0.5,-1,1))^2)/((50*POWER(80,POWER(COS(PI()*MOD(Calculator!$B$35/Calculator!$F$13,1)),2))+$C56)^2+(1500*ABS(SIN(2*PI()*MOD(Calculator!$B$35/Calculator!$F$13,1)))*IF(MOD(Calculator!$B$35/Calculator!$F$13,1)&lt;0.5,-1,1))^2)))/(1-SQRT(((50*POWER(80,POWER(COS(PI()*MOD(Calculator!$B$35/Calculator!$F$13,1)),2))-$C56)^2+(1500*ABS(SIN(2*PI()*MOD(Calculator!$B$35/Calculator!$F$13,1)))*IF(MOD(Calculator!$B$35/Calculator!$F$13,1)&lt;0.5,-1,1))^2)/((50*POWER(80,POWER(COS(PI()*MOD(Calculator!$B$35/Calculator!$F$13,1)),2))+$C56)^2+(1500*ABS(SIN(2*PI()*MOD(Calculator!$B$35/Calculator!$F$13,1)))*IF(MOD(Calculator!$B$35/Calculator!$F$13,1)&lt;0.5,-1,1))^2))),2))</f>
        <v>—</v>
      </c>
      <c r="EI56" s="300" t="str">
        <f aca="false">IF(OR(Calculator!$E$14&lt;&gt;"YES",Calculator!$B$35&lt;Calculator!$G$14),"—",ROUND((1+SQRT(((50*POWER(80,POWER(COS(PI()*MOD(Calculator!$B$35/Calculator!$F$14,1)),2))-$C56)^2+(1500*ABS(SIN(2*PI()*MOD(Calculator!$B$35/Calculator!$F$14,1)))*IF(MOD(Calculator!$B$35/Calculator!$F$14,1)&lt;0.5,-1,1))^2)/((50*POWER(80,POWER(COS(PI()*MOD(Calculator!$B$35/Calculator!$F$14,1)),2))+$C56)^2+(1500*ABS(SIN(2*PI()*MOD(Calculator!$B$35/Calculator!$F$14,1)))*IF(MOD(Calculator!$B$35/Calculator!$F$14,1)&lt;0.5,-1,1))^2)))/(1-SQRT(((50*POWER(80,POWER(COS(PI()*MOD(Calculator!$B$35/Calculator!$F$14,1)),2))-$C56)^2+(1500*ABS(SIN(2*PI()*MOD(Calculator!$B$35/Calculator!$F$14,1)))*IF(MOD(Calculator!$B$35/Calculator!$F$14,1)&lt;0.5,-1,1))^2)/((50*POWER(80,POWER(COS(PI()*MOD(Calculator!$B$35/Calculator!$F$14,1)),2))+$C56)^2+(1500*ABS(SIN(2*PI()*MOD(Calculator!$B$35/Calculator!$F$14,1)))*IF(MOD(Calculator!$B$35/Calculator!$F$14,1)&lt;0.5,-1,1))^2))),2))</f>
        <v>—</v>
      </c>
      <c r="EJ56" s="300" t="n">
        <f aca="false">IF(OR(Calculator!$E$15&lt;&gt;"YES",Calculator!$B$35&lt;Calculator!$G$15),"—",ROUND((1+SQRT(((50*POWER(80,POWER(COS(PI()*MOD(Calculator!$B$35/Calculator!$F$15,1)),2))-$C56)^2+(1500*ABS(SIN(2*PI()*MOD(Calculator!$B$35/Calculator!$F$15,1)))*IF(MOD(Calculator!$B$35/Calculator!$F$15,1)&lt;0.5,-1,1))^2)/((50*POWER(80,POWER(COS(PI()*MOD(Calculator!$B$35/Calculator!$F$15,1)),2))+$C56)^2+(1500*ABS(SIN(2*PI()*MOD(Calculator!$B$35/Calculator!$F$15,1)))*IF(MOD(Calculator!$B$35/Calculator!$F$15,1)&lt;0.5,-1,1))^2)))/(1-SQRT(((50*POWER(80,POWER(COS(PI()*MOD(Calculator!$B$35/Calculator!$F$15,1)),2))-$C56)^2+(1500*ABS(SIN(2*PI()*MOD(Calculator!$B$35/Calculator!$F$15,1)))*IF(MOD(Calculator!$B$35/Calculator!$F$15,1)&lt;0.5,-1,1))^2)/((50*POWER(80,POWER(COS(PI()*MOD(Calculator!$B$35/Calculator!$F$15,1)),2))+$C56)^2+(1500*ABS(SIN(2*PI()*MOD(Calculator!$B$35/Calculator!$F$15,1)))*IF(MOD(Calculator!$B$35/Calculator!$F$15,1)&lt;0.5,-1,1))^2))),2))</f>
        <v>2.75</v>
      </c>
      <c r="EK56" s="300" t="str">
        <f aca="false">IF(OR(Calculator!$E$16&lt;&gt;"YES",Calculator!$B$35&lt;Calculator!$G$16),"—",ROUND((1+SQRT(((50*POWER(80,POWER(COS(PI()*MOD(Calculator!$B$35/Calculator!$F$16,1)),2))-$C56)^2+(1500*ABS(SIN(2*PI()*MOD(Calculator!$B$35/Calculator!$F$16,1)))*IF(MOD(Calculator!$B$35/Calculator!$F$16,1)&lt;0.5,-1,1))^2)/((50*POWER(80,POWER(COS(PI()*MOD(Calculator!$B$35/Calculator!$F$16,1)),2))+$C56)^2+(1500*ABS(SIN(2*PI()*MOD(Calculator!$B$35/Calculator!$F$16,1)))*IF(MOD(Calculator!$B$35/Calculator!$F$16,1)&lt;0.5,-1,1))^2)))/(1-SQRT(((50*POWER(80,POWER(COS(PI()*MOD(Calculator!$B$35/Calculator!$F$16,1)),2))-$C56)^2+(1500*ABS(SIN(2*PI()*MOD(Calculator!$B$35/Calculator!$F$16,1)))*IF(MOD(Calculator!$B$35/Calculator!$F$16,1)&lt;0.5,-1,1))^2)/((50*POWER(80,POWER(COS(PI()*MOD(Calculator!$B$35/Calculator!$F$16,1)),2))+$C56)^2+(1500*ABS(SIN(2*PI()*MOD(Calculator!$B$35/Calculator!$F$16,1)))*IF(MOD(Calculator!$B$35/Calculator!$F$16,1)&lt;0.5,-1,1))^2))),2))</f>
        <v>—</v>
      </c>
      <c r="EL56" s="300" t="n">
        <f aca="false">IF(OR(Calculator!$E$17&lt;&gt;"YES",Calculator!$B$35&lt;Calculator!$G$17),"—",ROUND((1+SQRT(((50*POWER(80,POWER(COS(PI()*MOD(Calculator!$B$35/Calculator!$F$17,1)),2))-$C56)^2+(1500*ABS(SIN(2*PI()*MOD(Calculator!$B$35/Calculator!$F$17,1)))*IF(MOD(Calculator!$B$35/Calculator!$F$17,1)&lt;0.5,-1,1))^2)/((50*POWER(80,POWER(COS(PI()*MOD(Calculator!$B$35/Calculator!$F$17,1)),2))+$C56)^2+(1500*ABS(SIN(2*PI()*MOD(Calculator!$B$35/Calculator!$F$17,1)))*IF(MOD(Calculator!$B$35/Calculator!$F$17,1)&lt;0.5,-1,1))^2)))/(1-SQRT(((50*POWER(80,POWER(COS(PI()*MOD(Calculator!$B$35/Calculator!$F$17,1)),2))-$C56)^2+(1500*ABS(SIN(2*PI()*MOD(Calculator!$B$35/Calculator!$F$17,1)))*IF(MOD(Calculator!$B$35/Calculator!$F$17,1)&lt;0.5,-1,1))^2)/((50*POWER(80,POWER(COS(PI()*MOD(Calculator!$B$35/Calculator!$F$17,1)),2))+$C56)^2+(1500*ABS(SIN(2*PI()*MOD(Calculator!$B$35/Calculator!$F$17,1)))*IF(MOD(Calculator!$B$35/Calculator!$F$17,1)&lt;0.5,-1,1))^2))),2))</f>
        <v>18.42</v>
      </c>
      <c r="EM56" s="300" t="str">
        <f aca="false">IF(OR(Calculator!$E$18&lt;&gt;"YES",Calculator!$B$35&lt;Calculator!$G$18),"—",ROUND((1+SQRT(((50*POWER(80,POWER(COS(PI()*MOD(Calculator!$B$35/Calculator!$F$18,1)),2))-$C56)^2+(1500*ABS(SIN(2*PI()*MOD(Calculator!$B$35/Calculator!$F$18,1)))*IF(MOD(Calculator!$B$35/Calculator!$F$18,1)&lt;0.5,-1,1))^2)/((50*POWER(80,POWER(COS(PI()*MOD(Calculator!$B$35/Calculator!$F$18,1)),2))+$C56)^2+(1500*ABS(SIN(2*PI()*MOD(Calculator!$B$35/Calculator!$F$18,1)))*IF(MOD(Calculator!$B$35/Calculator!$F$18,1)&lt;0.5,-1,1))^2)))/(1-SQRT(((50*POWER(80,POWER(COS(PI()*MOD(Calculator!$B$35/Calculator!$F$18,1)),2))-$C56)^2+(1500*ABS(SIN(2*PI()*MOD(Calculator!$B$35/Calculator!$F$18,1)))*IF(MOD(Calculator!$B$35/Calculator!$F$18,1)&lt;0.5,-1,1))^2)/((50*POWER(80,POWER(COS(PI()*MOD(Calculator!$B$35/Calculator!$F$18,1)),2))+$C56)^2+(1500*ABS(SIN(2*PI()*MOD(Calculator!$B$35/Calculator!$F$18,1)))*IF(MOD(Calculator!$B$35/Calculator!$F$18,1)&lt;0.5,-1,1))^2))),2))</f>
        <v>—</v>
      </c>
      <c r="EN56" s="300" t="str">
        <f aca="false">IF(OR(Calculator!$E$19&lt;&gt;"YES",Calculator!$B$35&lt;Calculator!$G$19),"—",ROUND((1+SQRT(((50*POWER(80,POWER(COS(PI()*MOD(Calculator!$B$35/Calculator!$F$19,1)),2))-$C56)^2+(1500*ABS(SIN(2*PI()*MOD(Calculator!$B$35/Calculator!$F$19,1)))*IF(MOD(Calculator!$B$35/Calculator!$F$19,1)&lt;0.5,-1,1))^2)/((50*POWER(80,POWER(COS(PI()*MOD(Calculator!$B$35/Calculator!$F$19,1)),2))+$C56)^2+(1500*ABS(SIN(2*PI()*MOD(Calculator!$B$35/Calculator!$F$19,1)))*IF(MOD(Calculator!$B$35/Calculator!$F$19,1)&lt;0.5,-1,1))^2)))/(1-SQRT(((50*POWER(80,POWER(COS(PI()*MOD(Calculator!$B$35/Calculator!$F$19,1)),2))-$C56)^2+(1500*ABS(SIN(2*PI()*MOD(Calculator!$B$35/Calculator!$F$19,1)))*IF(MOD(Calculator!$B$35/Calculator!$F$19,1)&lt;0.5,-1,1))^2)/((50*POWER(80,POWER(COS(PI()*MOD(Calculator!$B$35/Calculator!$F$19,1)),2))+$C56)^2+(1500*ABS(SIN(2*PI()*MOD(Calculator!$B$35/Calculator!$F$19,1)))*IF(MOD(Calculator!$B$35/Calculator!$F$19,1)&lt;0.5,-1,1))^2))),2))</f>
        <v>—</v>
      </c>
      <c r="EO56" s="300" t="str">
        <f aca="false">IF(OR(Calculator!$E$20&lt;&gt;"YES",Calculator!$B$35&lt;Calculator!$G$20),"—",ROUND((1+SQRT(((50*POWER(80,POWER(COS(PI()*MOD(Calculator!$B$35/Calculator!$F$20,1)),2))-$C56)^2+(1500*ABS(SIN(2*PI()*MOD(Calculator!$B$35/Calculator!$F$20,1)))*IF(MOD(Calculator!$B$35/Calculator!$F$20,1)&lt;0.5,-1,1))^2)/((50*POWER(80,POWER(COS(PI()*MOD(Calculator!$B$35/Calculator!$F$20,1)),2))+$C56)^2+(1500*ABS(SIN(2*PI()*MOD(Calculator!$B$35/Calculator!$F$20,1)))*IF(MOD(Calculator!$B$35/Calculator!$F$20,1)&lt;0.5,-1,1))^2)))/(1-SQRT(((50*POWER(80,POWER(COS(PI()*MOD(Calculator!$B$35/Calculator!$F$20,1)),2))-$C56)^2+(1500*ABS(SIN(2*PI()*MOD(Calculator!$B$35/Calculator!$F$20,1)))*IF(MOD(Calculator!$B$35/Calculator!$F$20,1)&lt;0.5,-1,1))^2)/((50*POWER(80,POWER(COS(PI()*MOD(Calculator!$B$35/Calculator!$F$20,1)),2))+$C56)^2+(1500*ABS(SIN(2*PI()*MOD(Calculator!$B$35/Calculator!$F$20,1)))*IF(MOD(Calculator!$B$35/Calculator!$F$20,1)&lt;0.5,-1,1))^2))),2))</f>
        <v>—</v>
      </c>
      <c r="EP56" s="300" t="str">
        <f aca="false">IF(OR(Calculator!$E$21&lt;&gt;"YES",Calculator!$B$35&lt;Calculator!$G$21),"—",ROUND((1+SQRT(((50*POWER(80,POWER(COS(PI()*MOD(Calculator!$B$35/Calculator!$F$21,1)),2))-$C56)^2+(1500*ABS(SIN(2*PI()*MOD(Calculator!$B$35/Calculator!$F$21,1)))*IF(MOD(Calculator!$B$35/Calculator!$F$21,1)&lt;0.5,-1,1))^2)/((50*POWER(80,POWER(COS(PI()*MOD(Calculator!$B$35/Calculator!$F$21,1)),2))+$C56)^2+(1500*ABS(SIN(2*PI()*MOD(Calculator!$B$35/Calculator!$F$21,1)))*IF(MOD(Calculator!$B$35/Calculator!$F$21,1)&lt;0.5,-1,1))^2)))/(1-SQRT(((50*POWER(80,POWER(COS(PI()*MOD(Calculator!$B$35/Calculator!$F$21,1)),2))-$C56)^2+(1500*ABS(SIN(2*PI()*MOD(Calculator!$B$35/Calculator!$F$21,1)))*IF(MOD(Calculator!$B$35/Calculator!$F$21,1)&lt;0.5,-1,1))^2)/((50*POWER(80,POWER(COS(PI()*MOD(Calculator!$B$35/Calculator!$F$21,1)),2))+$C56)^2+(1500*ABS(SIN(2*PI()*MOD(Calculator!$B$35/Calculator!$F$21,1)))*IF(MOD(Calculator!$B$35/Calculator!$F$21,1)&lt;0.5,-1,1))^2))),2))</f>
        <v>—</v>
      </c>
      <c r="EQ56" s="300" t="str">
        <f aca="false">IF(OR(Calculator!$E$22&lt;&gt;"YES",Calculator!$B$35&lt;Calculator!$G$22),"—",ROUND((1+SQRT(((50*POWER(80,POWER(COS(PI()*MOD(Calculator!$B$35/Calculator!$F$22,1)),2))-$C56)^2+(1500*ABS(SIN(2*PI()*MOD(Calculator!$B$35/Calculator!$F$22,1)))*IF(MOD(Calculator!$B$35/Calculator!$F$22,1)&lt;0.5,-1,1))^2)/((50*POWER(80,POWER(COS(PI()*MOD(Calculator!$B$35/Calculator!$F$22,1)),2))+$C56)^2+(1500*ABS(SIN(2*PI()*MOD(Calculator!$B$35/Calculator!$F$22,1)))*IF(MOD(Calculator!$B$35/Calculator!$F$22,1)&lt;0.5,-1,1))^2)))/(1-SQRT(((50*POWER(80,POWER(COS(PI()*MOD(Calculator!$B$35/Calculator!$F$22,1)),2))-$C56)^2+(1500*ABS(SIN(2*PI()*MOD(Calculator!$B$35/Calculator!$F$22,1)))*IF(MOD(Calculator!$B$35/Calculator!$F$22,1)&lt;0.5,-1,1))^2)/((50*POWER(80,POWER(COS(PI()*MOD(Calculator!$B$35/Calculator!$F$22,1)),2))+$C56)^2+(1500*ABS(SIN(2*PI()*MOD(Calculator!$B$35/Calculator!$F$22,1)))*IF(MOD(Calculator!$B$35/Calculator!$F$22,1)&lt;0.5,-1,1))^2))),2))</f>
        <v>—</v>
      </c>
      <c r="ER56" s="295" t="n">
        <f aca="false">IFERROR(ROUND((IF(ISNUMBER(EG56),EG56,0)+IF(ISNUMBER(EH56),EH56,0)+IF(ISNUMBER(EI56),EI56,0)+IF(ISNUMBER(EJ56),EJ56,0)+IF(ISNUMBER(EK56),EK56,0)+IF(ISNUMBER(EL56),EL56,0)+IF(ISNUMBER(EM56),EM56,0)+IF(ISNUMBER(EN56),EN56,0)+IF(ISNUMBER(EO56),EO56,0)+IF(ISNUMBER(EP56),EP56,0)+IF(ISNUMBER(EQ56),EQ56,0))/(IF(ISNUMBER(EG56),1,0)+IF(ISNUMBER(EH56),1,0)+IF(ISNUMBER(EI56),1,0)+IF(ISNUMBER(EJ56),1,0)+IF(ISNUMBER(EK56),1,0)+IF(ISNUMBER(EL56),1,0)+IF(ISNUMBER(EM56),1,0)+IF(ISNUMBER(EN56),1,0)+IF(ISNUMBER(EO56),1,0)+IF(ISNUMBER(EP56),1,0)+IF(ISNUMBER(EQ56),1,0)),4),"")</f>
        <v>10.585</v>
      </c>
      <c r="ES56" s="300" t="str">
        <f aca="false">IF(OR(Calculator!$E$12&lt;&gt;"YES",Calculator!$B$36&lt;Calculator!$G$12),"—",ROUND((1+SQRT(((50*POWER(80,POWER(COS(PI()*MOD(Calculator!$B$36/Calculator!$F$12,1)),2))-$C56)^2+(1500*ABS(SIN(2*PI()*MOD(Calculator!$B$36/Calculator!$F$12,1)))*IF(MOD(Calculator!$B$36/Calculator!$F$12,1)&lt;0.5,-1,1))^2)/((50*POWER(80,POWER(COS(PI()*MOD(Calculator!$B$36/Calculator!$F$12,1)),2))+$C56)^2+(1500*ABS(SIN(2*PI()*MOD(Calculator!$B$36/Calculator!$F$12,1)))*IF(MOD(Calculator!$B$36/Calculator!$F$12,1)&lt;0.5,-1,1))^2)))/(1-SQRT(((50*POWER(80,POWER(COS(PI()*MOD(Calculator!$B$36/Calculator!$F$12,1)),2))-$C56)^2+(1500*ABS(SIN(2*PI()*MOD(Calculator!$B$36/Calculator!$F$12,1)))*IF(MOD(Calculator!$B$36/Calculator!$F$12,1)&lt;0.5,-1,1))^2)/((50*POWER(80,POWER(COS(PI()*MOD(Calculator!$B$36/Calculator!$F$12,1)),2))+$C56)^2+(1500*ABS(SIN(2*PI()*MOD(Calculator!$B$36/Calculator!$F$12,1)))*IF(MOD(Calculator!$B$36/Calculator!$F$12,1)&lt;0.5,-1,1))^2))),2))</f>
        <v>—</v>
      </c>
      <c r="ET56" s="300" t="str">
        <f aca="false">IF(OR(Calculator!$E$13&lt;&gt;"YES",Calculator!$B$36&lt;Calculator!$G$13),"—",ROUND((1+SQRT(((50*POWER(80,POWER(COS(PI()*MOD(Calculator!$B$36/Calculator!$F$13,1)),2))-$C56)^2+(1500*ABS(SIN(2*PI()*MOD(Calculator!$B$36/Calculator!$F$13,1)))*IF(MOD(Calculator!$B$36/Calculator!$F$13,1)&lt;0.5,-1,1))^2)/((50*POWER(80,POWER(COS(PI()*MOD(Calculator!$B$36/Calculator!$F$13,1)),2))+$C56)^2+(1500*ABS(SIN(2*PI()*MOD(Calculator!$B$36/Calculator!$F$13,1)))*IF(MOD(Calculator!$B$36/Calculator!$F$13,1)&lt;0.5,-1,1))^2)))/(1-SQRT(((50*POWER(80,POWER(COS(PI()*MOD(Calculator!$B$36/Calculator!$F$13,1)),2))-$C56)^2+(1500*ABS(SIN(2*PI()*MOD(Calculator!$B$36/Calculator!$F$13,1)))*IF(MOD(Calculator!$B$36/Calculator!$F$13,1)&lt;0.5,-1,1))^2)/((50*POWER(80,POWER(COS(PI()*MOD(Calculator!$B$36/Calculator!$F$13,1)),2))+$C56)^2+(1500*ABS(SIN(2*PI()*MOD(Calculator!$B$36/Calculator!$F$13,1)))*IF(MOD(Calculator!$B$36/Calculator!$F$13,1)&lt;0.5,-1,1))^2))),2))</f>
        <v>—</v>
      </c>
      <c r="EU56" s="300" t="str">
        <f aca="false">IF(OR(Calculator!$E$14&lt;&gt;"YES",Calculator!$B$36&lt;Calculator!$G$14),"—",ROUND((1+SQRT(((50*POWER(80,POWER(COS(PI()*MOD(Calculator!$B$36/Calculator!$F$14,1)),2))-$C56)^2+(1500*ABS(SIN(2*PI()*MOD(Calculator!$B$36/Calculator!$F$14,1)))*IF(MOD(Calculator!$B$36/Calculator!$F$14,1)&lt;0.5,-1,1))^2)/((50*POWER(80,POWER(COS(PI()*MOD(Calculator!$B$36/Calculator!$F$14,1)),2))+$C56)^2+(1500*ABS(SIN(2*PI()*MOD(Calculator!$B$36/Calculator!$F$14,1)))*IF(MOD(Calculator!$B$36/Calculator!$F$14,1)&lt;0.5,-1,1))^2)))/(1-SQRT(((50*POWER(80,POWER(COS(PI()*MOD(Calculator!$B$36/Calculator!$F$14,1)),2))-$C56)^2+(1500*ABS(SIN(2*PI()*MOD(Calculator!$B$36/Calculator!$F$14,1)))*IF(MOD(Calculator!$B$36/Calculator!$F$14,1)&lt;0.5,-1,1))^2)/((50*POWER(80,POWER(COS(PI()*MOD(Calculator!$B$36/Calculator!$F$14,1)),2))+$C56)^2+(1500*ABS(SIN(2*PI()*MOD(Calculator!$B$36/Calculator!$F$14,1)))*IF(MOD(Calculator!$B$36/Calculator!$F$14,1)&lt;0.5,-1,1))^2))),2))</f>
        <v>—</v>
      </c>
      <c r="EV56" s="300" t="n">
        <f aca="false">IF(OR(Calculator!$E$15&lt;&gt;"YES",Calculator!$B$36&lt;Calculator!$G$15),"—",ROUND((1+SQRT(((50*POWER(80,POWER(COS(PI()*MOD(Calculator!$B$36/Calculator!$F$15,1)),2))-$C56)^2+(1500*ABS(SIN(2*PI()*MOD(Calculator!$B$36/Calculator!$F$15,1)))*IF(MOD(Calculator!$B$36/Calculator!$F$15,1)&lt;0.5,-1,1))^2)/((50*POWER(80,POWER(COS(PI()*MOD(Calculator!$B$36/Calculator!$F$15,1)),2))+$C56)^2+(1500*ABS(SIN(2*PI()*MOD(Calculator!$B$36/Calculator!$F$15,1)))*IF(MOD(Calculator!$B$36/Calculator!$F$15,1)&lt;0.5,-1,1))^2)))/(1-SQRT(((50*POWER(80,POWER(COS(PI()*MOD(Calculator!$B$36/Calculator!$F$15,1)),2))-$C56)^2+(1500*ABS(SIN(2*PI()*MOD(Calculator!$B$36/Calculator!$F$15,1)))*IF(MOD(Calculator!$B$36/Calculator!$F$15,1)&lt;0.5,-1,1))^2)/((50*POWER(80,POWER(COS(PI()*MOD(Calculator!$B$36/Calculator!$F$15,1)),2))+$C56)^2+(1500*ABS(SIN(2*PI()*MOD(Calculator!$B$36/Calculator!$F$15,1)))*IF(MOD(Calculator!$B$36/Calculator!$F$15,1)&lt;0.5,-1,1))^2))),2))</f>
        <v>16.23</v>
      </c>
      <c r="EW56" s="300" t="str">
        <f aca="false">IF(OR(Calculator!$E$16&lt;&gt;"YES",Calculator!$B$36&lt;Calculator!$G$16),"—",ROUND((1+SQRT(((50*POWER(80,POWER(COS(PI()*MOD(Calculator!$B$36/Calculator!$F$16,1)),2))-$C56)^2+(1500*ABS(SIN(2*PI()*MOD(Calculator!$B$36/Calculator!$F$16,1)))*IF(MOD(Calculator!$B$36/Calculator!$F$16,1)&lt;0.5,-1,1))^2)/((50*POWER(80,POWER(COS(PI()*MOD(Calculator!$B$36/Calculator!$F$16,1)),2))+$C56)^2+(1500*ABS(SIN(2*PI()*MOD(Calculator!$B$36/Calculator!$F$16,1)))*IF(MOD(Calculator!$B$36/Calculator!$F$16,1)&lt;0.5,-1,1))^2)))/(1-SQRT(((50*POWER(80,POWER(COS(PI()*MOD(Calculator!$B$36/Calculator!$F$16,1)),2))-$C56)^2+(1500*ABS(SIN(2*PI()*MOD(Calculator!$B$36/Calculator!$F$16,1)))*IF(MOD(Calculator!$B$36/Calculator!$F$16,1)&lt;0.5,-1,1))^2)/((50*POWER(80,POWER(COS(PI()*MOD(Calculator!$B$36/Calculator!$F$16,1)),2))+$C56)^2+(1500*ABS(SIN(2*PI()*MOD(Calculator!$B$36/Calculator!$F$16,1)))*IF(MOD(Calculator!$B$36/Calculator!$F$16,1)&lt;0.5,-1,1))^2))),2))</f>
        <v>—</v>
      </c>
      <c r="EX56" s="300" t="n">
        <f aca="false">IF(OR(Calculator!$E$17&lt;&gt;"YES",Calculator!$B$36&lt;Calculator!$G$17),"—",ROUND((1+SQRT(((50*POWER(80,POWER(COS(PI()*MOD(Calculator!$B$36/Calculator!$F$17,1)),2))-$C56)^2+(1500*ABS(SIN(2*PI()*MOD(Calculator!$B$36/Calculator!$F$17,1)))*IF(MOD(Calculator!$B$36/Calculator!$F$17,1)&lt;0.5,-1,1))^2)/((50*POWER(80,POWER(COS(PI()*MOD(Calculator!$B$36/Calculator!$F$17,1)),2))+$C56)^2+(1500*ABS(SIN(2*PI()*MOD(Calculator!$B$36/Calculator!$F$17,1)))*IF(MOD(Calculator!$B$36/Calculator!$F$17,1)&lt;0.5,-1,1))^2)))/(1-SQRT(((50*POWER(80,POWER(COS(PI()*MOD(Calculator!$B$36/Calculator!$F$17,1)),2))-$C56)^2+(1500*ABS(SIN(2*PI()*MOD(Calculator!$B$36/Calculator!$F$17,1)))*IF(MOD(Calculator!$B$36/Calculator!$F$17,1)&lt;0.5,-1,1))^2)/((50*POWER(80,POWER(COS(PI()*MOD(Calculator!$B$36/Calculator!$F$17,1)),2))+$C56)^2+(1500*ABS(SIN(2*PI()*MOD(Calculator!$B$36/Calculator!$F$17,1)))*IF(MOD(Calculator!$B$36/Calculator!$F$17,1)&lt;0.5,-1,1))^2))),2))</f>
        <v>18.95</v>
      </c>
      <c r="EY56" s="300" t="str">
        <f aca="false">IF(OR(Calculator!$E$18&lt;&gt;"YES",Calculator!$B$36&lt;Calculator!$G$18),"—",ROUND((1+SQRT(((50*POWER(80,POWER(COS(PI()*MOD(Calculator!$B$36/Calculator!$F$18,1)),2))-$C56)^2+(1500*ABS(SIN(2*PI()*MOD(Calculator!$B$36/Calculator!$F$18,1)))*IF(MOD(Calculator!$B$36/Calculator!$F$18,1)&lt;0.5,-1,1))^2)/((50*POWER(80,POWER(COS(PI()*MOD(Calculator!$B$36/Calculator!$F$18,1)),2))+$C56)^2+(1500*ABS(SIN(2*PI()*MOD(Calculator!$B$36/Calculator!$F$18,1)))*IF(MOD(Calculator!$B$36/Calculator!$F$18,1)&lt;0.5,-1,1))^2)))/(1-SQRT(((50*POWER(80,POWER(COS(PI()*MOD(Calculator!$B$36/Calculator!$F$18,1)),2))-$C56)^2+(1500*ABS(SIN(2*PI()*MOD(Calculator!$B$36/Calculator!$F$18,1)))*IF(MOD(Calculator!$B$36/Calculator!$F$18,1)&lt;0.5,-1,1))^2)/((50*POWER(80,POWER(COS(PI()*MOD(Calculator!$B$36/Calculator!$F$18,1)),2))+$C56)^2+(1500*ABS(SIN(2*PI()*MOD(Calculator!$B$36/Calculator!$F$18,1)))*IF(MOD(Calculator!$B$36/Calculator!$F$18,1)&lt;0.5,-1,1))^2))),2))</f>
        <v>—</v>
      </c>
      <c r="EZ56" s="300" t="str">
        <f aca="false">IF(OR(Calculator!$E$19&lt;&gt;"YES",Calculator!$B$36&lt;Calculator!$G$19),"—",ROUND((1+SQRT(((50*POWER(80,POWER(COS(PI()*MOD(Calculator!$B$36/Calculator!$F$19,1)),2))-$C56)^2+(1500*ABS(SIN(2*PI()*MOD(Calculator!$B$36/Calculator!$F$19,1)))*IF(MOD(Calculator!$B$36/Calculator!$F$19,1)&lt;0.5,-1,1))^2)/((50*POWER(80,POWER(COS(PI()*MOD(Calculator!$B$36/Calculator!$F$19,1)),2))+$C56)^2+(1500*ABS(SIN(2*PI()*MOD(Calculator!$B$36/Calculator!$F$19,1)))*IF(MOD(Calculator!$B$36/Calculator!$F$19,1)&lt;0.5,-1,1))^2)))/(1-SQRT(((50*POWER(80,POWER(COS(PI()*MOD(Calculator!$B$36/Calculator!$F$19,1)),2))-$C56)^2+(1500*ABS(SIN(2*PI()*MOD(Calculator!$B$36/Calculator!$F$19,1)))*IF(MOD(Calculator!$B$36/Calculator!$F$19,1)&lt;0.5,-1,1))^2)/((50*POWER(80,POWER(COS(PI()*MOD(Calculator!$B$36/Calculator!$F$19,1)),2))+$C56)^2+(1500*ABS(SIN(2*PI()*MOD(Calculator!$B$36/Calculator!$F$19,1)))*IF(MOD(Calculator!$B$36/Calculator!$F$19,1)&lt;0.5,-1,1))^2))),2))</f>
        <v>—</v>
      </c>
      <c r="FA56" s="300" t="str">
        <f aca="false">IF(OR(Calculator!$E$20&lt;&gt;"YES",Calculator!$B$36&lt;Calculator!$G$20),"—",ROUND((1+SQRT(((50*POWER(80,POWER(COS(PI()*MOD(Calculator!$B$36/Calculator!$F$20,1)),2))-$C56)^2+(1500*ABS(SIN(2*PI()*MOD(Calculator!$B$36/Calculator!$F$20,1)))*IF(MOD(Calculator!$B$36/Calculator!$F$20,1)&lt;0.5,-1,1))^2)/((50*POWER(80,POWER(COS(PI()*MOD(Calculator!$B$36/Calculator!$F$20,1)),2))+$C56)^2+(1500*ABS(SIN(2*PI()*MOD(Calculator!$B$36/Calculator!$F$20,1)))*IF(MOD(Calculator!$B$36/Calculator!$F$20,1)&lt;0.5,-1,1))^2)))/(1-SQRT(((50*POWER(80,POWER(COS(PI()*MOD(Calculator!$B$36/Calculator!$F$20,1)),2))-$C56)^2+(1500*ABS(SIN(2*PI()*MOD(Calculator!$B$36/Calculator!$F$20,1)))*IF(MOD(Calculator!$B$36/Calculator!$F$20,1)&lt;0.5,-1,1))^2)/((50*POWER(80,POWER(COS(PI()*MOD(Calculator!$B$36/Calculator!$F$20,1)),2))+$C56)^2+(1500*ABS(SIN(2*PI()*MOD(Calculator!$B$36/Calculator!$F$20,1)))*IF(MOD(Calculator!$B$36/Calculator!$F$20,1)&lt;0.5,-1,1))^2))),2))</f>
        <v>—</v>
      </c>
      <c r="FB56" s="300" t="str">
        <f aca="false">IF(OR(Calculator!$E$21&lt;&gt;"YES",Calculator!$B$36&lt;Calculator!$G$21),"—",ROUND((1+SQRT(((50*POWER(80,POWER(COS(PI()*MOD(Calculator!$B$36/Calculator!$F$21,1)),2))-$C56)^2+(1500*ABS(SIN(2*PI()*MOD(Calculator!$B$36/Calculator!$F$21,1)))*IF(MOD(Calculator!$B$36/Calculator!$F$21,1)&lt;0.5,-1,1))^2)/((50*POWER(80,POWER(COS(PI()*MOD(Calculator!$B$36/Calculator!$F$21,1)),2))+$C56)^2+(1500*ABS(SIN(2*PI()*MOD(Calculator!$B$36/Calculator!$F$21,1)))*IF(MOD(Calculator!$B$36/Calculator!$F$21,1)&lt;0.5,-1,1))^2)))/(1-SQRT(((50*POWER(80,POWER(COS(PI()*MOD(Calculator!$B$36/Calculator!$F$21,1)),2))-$C56)^2+(1500*ABS(SIN(2*PI()*MOD(Calculator!$B$36/Calculator!$F$21,1)))*IF(MOD(Calculator!$B$36/Calculator!$F$21,1)&lt;0.5,-1,1))^2)/((50*POWER(80,POWER(COS(PI()*MOD(Calculator!$B$36/Calculator!$F$21,1)),2))+$C56)^2+(1500*ABS(SIN(2*PI()*MOD(Calculator!$B$36/Calculator!$F$21,1)))*IF(MOD(Calculator!$B$36/Calculator!$F$21,1)&lt;0.5,-1,1))^2))),2))</f>
        <v>—</v>
      </c>
      <c r="FC56" s="300" t="str">
        <f aca="false">IF(OR(Calculator!$E$22&lt;&gt;"YES",Calculator!$B$36&lt;Calculator!$G$22),"—",ROUND((1+SQRT(((50*POWER(80,POWER(COS(PI()*MOD(Calculator!$B$36/Calculator!$F$22,1)),2))-$C56)^2+(1500*ABS(SIN(2*PI()*MOD(Calculator!$B$36/Calculator!$F$22,1)))*IF(MOD(Calculator!$B$36/Calculator!$F$22,1)&lt;0.5,-1,1))^2)/((50*POWER(80,POWER(COS(PI()*MOD(Calculator!$B$36/Calculator!$F$22,1)),2))+$C56)^2+(1500*ABS(SIN(2*PI()*MOD(Calculator!$B$36/Calculator!$F$22,1)))*IF(MOD(Calculator!$B$36/Calculator!$F$22,1)&lt;0.5,-1,1))^2)))/(1-SQRT(((50*POWER(80,POWER(COS(PI()*MOD(Calculator!$B$36/Calculator!$F$22,1)),2))-$C56)^2+(1500*ABS(SIN(2*PI()*MOD(Calculator!$B$36/Calculator!$F$22,1)))*IF(MOD(Calculator!$B$36/Calculator!$F$22,1)&lt;0.5,-1,1))^2)/((50*POWER(80,POWER(COS(PI()*MOD(Calculator!$B$36/Calculator!$F$22,1)),2))+$C56)^2+(1500*ABS(SIN(2*PI()*MOD(Calculator!$B$36/Calculator!$F$22,1)))*IF(MOD(Calculator!$B$36/Calculator!$F$22,1)&lt;0.5,-1,1))^2))),2))</f>
        <v>—</v>
      </c>
      <c r="FD56" s="295" t="n">
        <f aca="false">IFERROR(ROUND((IF(ISNUMBER(ES56),ES56,0)+IF(ISNUMBER(ET56),ET56,0)+IF(ISNUMBER(EU56),EU56,0)+IF(ISNUMBER(EV56),EV56,0)+IF(ISNUMBER(EW56),EW56,0)+IF(ISNUMBER(EX56),EX56,0)+IF(ISNUMBER(EY56),EY56,0)+IF(ISNUMBER(EZ56),EZ56,0)+IF(ISNUMBER(FA56),FA56,0)+IF(ISNUMBER(FB56),FB56,0)+IF(ISNUMBER(FC56),FC56,0))/(IF(ISNUMBER(ES56),1,0)+IF(ISNUMBER(ET56),1,0)+IF(ISNUMBER(EU56),1,0)+IF(ISNUMBER(EV56),1,0)+IF(ISNUMBER(EW56),1,0)+IF(ISNUMBER(EX56),1,0)+IF(ISNUMBER(EY56),1,0)+IF(ISNUMBER(EZ56),1,0)+IF(ISNUMBER(FA56),1,0)+IF(ISNUMBER(FB56),1,0)+IF(ISNUMBER(FC56),1,0)),4),"")</f>
        <v>17.59</v>
      </c>
      <c r="FE56" s="300" t="str">
        <f aca="false">IF(OR(Calculator!$E$12&lt;&gt;"YES",Calculator!$B$37&lt;Calculator!$G$12),"—",ROUND((1+SQRT(((50*POWER(80,POWER(COS(PI()*MOD(Calculator!$B$37/Calculator!$F$12,1)),2))-$C56)^2+(1500*ABS(SIN(2*PI()*MOD(Calculator!$B$37/Calculator!$F$12,1)))*IF(MOD(Calculator!$B$37/Calculator!$F$12,1)&lt;0.5,-1,1))^2)/((50*POWER(80,POWER(COS(PI()*MOD(Calculator!$B$37/Calculator!$F$12,1)),2))+$C56)^2+(1500*ABS(SIN(2*PI()*MOD(Calculator!$B$37/Calculator!$F$12,1)))*IF(MOD(Calculator!$B$37/Calculator!$F$12,1)&lt;0.5,-1,1))^2)))/(1-SQRT(((50*POWER(80,POWER(COS(PI()*MOD(Calculator!$B$37/Calculator!$F$12,1)),2))-$C56)^2+(1500*ABS(SIN(2*PI()*MOD(Calculator!$B$37/Calculator!$F$12,1)))*IF(MOD(Calculator!$B$37/Calculator!$F$12,1)&lt;0.5,-1,1))^2)/((50*POWER(80,POWER(COS(PI()*MOD(Calculator!$B$37/Calculator!$F$12,1)),2))+$C56)^2+(1500*ABS(SIN(2*PI()*MOD(Calculator!$B$37/Calculator!$F$12,1)))*IF(MOD(Calculator!$B$37/Calculator!$F$12,1)&lt;0.5,-1,1))^2))),2))</f>
        <v>—</v>
      </c>
      <c r="FF56" s="300" t="str">
        <f aca="false">IF(OR(Calculator!$E$13&lt;&gt;"YES",Calculator!$B$37&lt;Calculator!$G$13),"—",ROUND((1+SQRT(((50*POWER(80,POWER(COS(PI()*MOD(Calculator!$B$37/Calculator!$F$13,1)),2))-$C56)^2+(1500*ABS(SIN(2*PI()*MOD(Calculator!$B$37/Calculator!$F$13,1)))*IF(MOD(Calculator!$B$37/Calculator!$F$13,1)&lt;0.5,-1,1))^2)/((50*POWER(80,POWER(COS(PI()*MOD(Calculator!$B$37/Calculator!$F$13,1)),2))+$C56)^2+(1500*ABS(SIN(2*PI()*MOD(Calculator!$B$37/Calculator!$F$13,1)))*IF(MOD(Calculator!$B$37/Calculator!$F$13,1)&lt;0.5,-1,1))^2)))/(1-SQRT(((50*POWER(80,POWER(COS(PI()*MOD(Calculator!$B$37/Calculator!$F$13,1)),2))-$C56)^2+(1500*ABS(SIN(2*PI()*MOD(Calculator!$B$37/Calculator!$F$13,1)))*IF(MOD(Calculator!$B$37/Calculator!$F$13,1)&lt;0.5,-1,1))^2)/((50*POWER(80,POWER(COS(PI()*MOD(Calculator!$B$37/Calculator!$F$13,1)),2))+$C56)^2+(1500*ABS(SIN(2*PI()*MOD(Calculator!$B$37/Calculator!$F$13,1)))*IF(MOD(Calculator!$B$37/Calculator!$F$13,1)&lt;0.5,-1,1))^2))),2))</f>
        <v>—</v>
      </c>
      <c r="FG56" s="300" t="str">
        <f aca="false">IF(OR(Calculator!$E$14&lt;&gt;"YES",Calculator!$B$37&lt;Calculator!$G$14),"—",ROUND((1+SQRT(((50*POWER(80,POWER(COS(PI()*MOD(Calculator!$B$37/Calculator!$F$14,1)),2))-$C56)^2+(1500*ABS(SIN(2*PI()*MOD(Calculator!$B$37/Calculator!$F$14,1)))*IF(MOD(Calculator!$B$37/Calculator!$F$14,1)&lt;0.5,-1,1))^2)/((50*POWER(80,POWER(COS(PI()*MOD(Calculator!$B$37/Calculator!$F$14,1)),2))+$C56)^2+(1500*ABS(SIN(2*PI()*MOD(Calculator!$B$37/Calculator!$F$14,1)))*IF(MOD(Calculator!$B$37/Calculator!$F$14,1)&lt;0.5,-1,1))^2)))/(1-SQRT(((50*POWER(80,POWER(COS(PI()*MOD(Calculator!$B$37/Calculator!$F$14,1)),2))-$C56)^2+(1500*ABS(SIN(2*PI()*MOD(Calculator!$B$37/Calculator!$F$14,1)))*IF(MOD(Calculator!$B$37/Calculator!$F$14,1)&lt;0.5,-1,1))^2)/((50*POWER(80,POWER(COS(PI()*MOD(Calculator!$B$37/Calculator!$F$14,1)),2))+$C56)^2+(1500*ABS(SIN(2*PI()*MOD(Calculator!$B$37/Calculator!$F$14,1)))*IF(MOD(Calculator!$B$37/Calculator!$F$14,1)&lt;0.5,-1,1))^2))),2))</f>
        <v>—</v>
      </c>
      <c r="FH56" s="300" t="n">
        <f aca="false">IF(OR(Calculator!$E$15&lt;&gt;"YES",Calculator!$B$37&lt;Calculator!$G$15),"—",ROUND((1+SQRT(((50*POWER(80,POWER(COS(PI()*MOD(Calculator!$B$37/Calculator!$F$15,1)),2))-$C56)^2+(1500*ABS(SIN(2*PI()*MOD(Calculator!$B$37/Calculator!$F$15,1)))*IF(MOD(Calculator!$B$37/Calculator!$F$15,1)&lt;0.5,-1,1))^2)/((50*POWER(80,POWER(COS(PI()*MOD(Calculator!$B$37/Calculator!$F$15,1)),2))+$C56)^2+(1500*ABS(SIN(2*PI()*MOD(Calculator!$B$37/Calculator!$F$15,1)))*IF(MOD(Calculator!$B$37/Calculator!$F$15,1)&lt;0.5,-1,1))^2)))/(1-SQRT(((50*POWER(80,POWER(COS(PI()*MOD(Calculator!$B$37/Calculator!$F$15,1)),2))-$C56)^2+(1500*ABS(SIN(2*PI()*MOD(Calculator!$B$37/Calculator!$F$15,1)))*IF(MOD(Calculator!$B$37/Calculator!$F$15,1)&lt;0.5,-1,1))^2)/((50*POWER(80,POWER(COS(PI()*MOD(Calculator!$B$37/Calculator!$F$15,1)),2))+$C56)^2+(1500*ABS(SIN(2*PI()*MOD(Calculator!$B$37/Calculator!$F$15,1)))*IF(MOD(Calculator!$B$37/Calculator!$F$15,1)&lt;0.5,-1,1))^2))),2))</f>
        <v>2.78</v>
      </c>
      <c r="FI56" s="300" t="str">
        <f aca="false">IF(OR(Calculator!$E$16&lt;&gt;"YES",Calculator!$B$37&lt;Calculator!$G$16),"—",ROUND((1+SQRT(((50*POWER(80,POWER(COS(PI()*MOD(Calculator!$B$37/Calculator!$F$16,1)),2))-$C56)^2+(1500*ABS(SIN(2*PI()*MOD(Calculator!$B$37/Calculator!$F$16,1)))*IF(MOD(Calculator!$B$37/Calculator!$F$16,1)&lt;0.5,-1,1))^2)/((50*POWER(80,POWER(COS(PI()*MOD(Calculator!$B$37/Calculator!$F$16,1)),2))+$C56)^2+(1500*ABS(SIN(2*PI()*MOD(Calculator!$B$37/Calculator!$F$16,1)))*IF(MOD(Calculator!$B$37/Calculator!$F$16,1)&lt;0.5,-1,1))^2)))/(1-SQRT(((50*POWER(80,POWER(COS(PI()*MOD(Calculator!$B$37/Calculator!$F$16,1)),2))-$C56)^2+(1500*ABS(SIN(2*PI()*MOD(Calculator!$B$37/Calculator!$F$16,1)))*IF(MOD(Calculator!$B$37/Calculator!$F$16,1)&lt;0.5,-1,1))^2)/((50*POWER(80,POWER(COS(PI()*MOD(Calculator!$B$37/Calculator!$F$16,1)),2))+$C56)^2+(1500*ABS(SIN(2*PI()*MOD(Calculator!$B$37/Calculator!$F$16,1)))*IF(MOD(Calculator!$B$37/Calculator!$F$16,1)&lt;0.5,-1,1))^2))),2))</f>
        <v>—</v>
      </c>
      <c r="FJ56" s="300" t="n">
        <f aca="false">IF(OR(Calculator!$E$17&lt;&gt;"YES",Calculator!$B$37&lt;Calculator!$G$17),"—",ROUND((1+SQRT(((50*POWER(80,POWER(COS(PI()*MOD(Calculator!$B$37/Calculator!$F$17,1)),2))-$C56)^2+(1500*ABS(SIN(2*PI()*MOD(Calculator!$B$37/Calculator!$F$17,1)))*IF(MOD(Calculator!$B$37/Calculator!$F$17,1)&lt;0.5,-1,1))^2)/((50*POWER(80,POWER(COS(PI()*MOD(Calculator!$B$37/Calculator!$F$17,1)),2))+$C56)^2+(1500*ABS(SIN(2*PI()*MOD(Calculator!$B$37/Calculator!$F$17,1)))*IF(MOD(Calculator!$B$37/Calculator!$F$17,1)&lt;0.5,-1,1))^2)))/(1-SQRT(((50*POWER(80,POWER(COS(PI()*MOD(Calculator!$B$37/Calculator!$F$17,1)),2))-$C56)^2+(1500*ABS(SIN(2*PI()*MOD(Calculator!$B$37/Calculator!$F$17,1)))*IF(MOD(Calculator!$B$37/Calculator!$F$17,1)&lt;0.5,-1,1))^2)/((50*POWER(80,POWER(COS(PI()*MOD(Calculator!$B$37/Calculator!$F$17,1)),2))+$C56)^2+(1500*ABS(SIN(2*PI()*MOD(Calculator!$B$37/Calculator!$F$17,1)))*IF(MOD(Calculator!$B$37/Calculator!$F$17,1)&lt;0.5,-1,1))^2))),2))</f>
        <v>14.18</v>
      </c>
      <c r="FK56" s="300" t="str">
        <f aca="false">IF(OR(Calculator!$E$18&lt;&gt;"YES",Calculator!$B$37&lt;Calculator!$G$18),"—",ROUND((1+SQRT(((50*POWER(80,POWER(COS(PI()*MOD(Calculator!$B$37/Calculator!$F$18,1)),2))-$C56)^2+(1500*ABS(SIN(2*PI()*MOD(Calculator!$B$37/Calculator!$F$18,1)))*IF(MOD(Calculator!$B$37/Calculator!$F$18,1)&lt;0.5,-1,1))^2)/((50*POWER(80,POWER(COS(PI()*MOD(Calculator!$B$37/Calculator!$F$18,1)),2))+$C56)^2+(1500*ABS(SIN(2*PI()*MOD(Calculator!$B$37/Calculator!$F$18,1)))*IF(MOD(Calculator!$B$37/Calculator!$F$18,1)&lt;0.5,-1,1))^2)))/(1-SQRT(((50*POWER(80,POWER(COS(PI()*MOD(Calculator!$B$37/Calculator!$F$18,1)),2))-$C56)^2+(1500*ABS(SIN(2*PI()*MOD(Calculator!$B$37/Calculator!$F$18,1)))*IF(MOD(Calculator!$B$37/Calculator!$F$18,1)&lt;0.5,-1,1))^2)/((50*POWER(80,POWER(COS(PI()*MOD(Calculator!$B$37/Calculator!$F$18,1)),2))+$C56)^2+(1500*ABS(SIN(2*PI()*MOD(Calculator!$B$37/Calculator!$F$18,1)))*IF(MOD(Calculator!$B$37/Calculator!$F$18,1)&lt;0.5,-1,1))^2))),2))</f>
        <v>—</v>
      </c>
      <c r="FL56" s="300" t="str">
        <f aca="false">IF(OR(Calculator!$E$19&lt;&gt;"YES",Calculator!$B$37&lt;Calculator!$G$19),"—",ROUND((1+SQRT(((50*POWER(80,POWER(COS(PI()*MOD(Calculator!$B$37/Calculator!$F$19,1)),2))-$C56)^2+(1500*ABS(SIN(2*PI()*MOD(Calculator!$B$37/Calculator!$F$19,1)))*IF(MOD(Calculator!$B$37/Calculator!$F$19,1)&lt;0.5,-1,1))^2)/((50*POWER(80,POWER(COS(PI()*MOD(Calculator!$B$37/Calculator!$F$19,1)),2))+$C56)^2+(1500*ABS(SIN(2*PI()*MOD(Calculator!$B$37/Calculator!$F$19,1)))*IF(MOD(Calculator!$B$37/Calculator!$F$19,1)&lt;0.5,-1,1))^2)))/(1-SQRT(((50*POWER(80,POWER(COS(PI()*MOD(Calculator!$B$37/Calculator!$F$19,1)),2))-$C56)^2+(1500*ABS(SIN(2*PI()*MOD(Calculator!$B$37/Calculator!$F$19,1)))*IF(MOD(Calculator!$B$37/Calculator!$F$19,1)&lt;0.5,-1,1))^2)/((50*POWER(80,POWER(COS(PI()*MOD(Calculator!$B$37/Calculator!$F$19,1)),2))+$C56)^2+(1500*ABS(SIN(2*PI()*MOD(Calculator!$B$37/Calculator!$F$19,1)))*IF(MOD(Calculator!$B$37/Calculator!$F$19,1)&lt;0.5,-1,1))^2))),2))</f>
        <v>—</v>
      </c>
      <c r="FM56" s="300" t="str">
        <f aca="false">IF(OR(Calculator!$E$20&lt;&gt;"YES",Calculator!$B$37&lt;Calculator!$G$20),"—",ROUND((1+SQRT(((50*POWER(80,POWER(COS(PI()*MOD(Calculator!$B$37/Calculator!$F$20,1)),2))-$C56)^2+(1500*ABS(SIN(2*PI()*MOD(Calculator!$B$37/Calculator!$F$20,1)))*IF(MOD(Calculator!$B$37/Calculator!$F$20,1)&lt;0.5,-1,1))^2)/((50*POWER(80,POWER(COS(PI()*MOD(Calculator!$B$37/Calculator!$F$20,1)),2))+$C56)^2+(1500*ABS(SIN(2*PI()*MOD(Calculator!$B$37/Calculator!$F$20,1)))*IF(MOD(Calculator!$B$37/Calculator!$F$20,1)&lt;0.5,-1,1))^2)))/(1-SQRT(((50*POWER(80,POWER(COS(PI()*MOD(Calculator!$B$37/Calculator!$F$20,1)),2))-$C56)^2+(1500*ABS(SIN(2*PI()*MOD(Calculator!$B$37/Calculator!$F$20,1)))*IF(MOD(Calculator!$B$37/Calculator!$F$20,1)&lt;0.5,-1,1))^2)/((50*POWER(80,POWER(COS(PI()*MOD(Calculator!$B$37/Calculator!$F$20,1)),2))+$C56)^2+(1500*ABS(SIN(2*PI()*MOD(Calculator!$B$37/Calculator!$F$20,1)))*IF(MOD(Calculator!$B$37/Calculator!$F$20,1)&lt;0.5,-1,1))^2))),2))</f>
        <v>—</v>
      </c>
      <c r="FN56" s="300" t="str">
        <f aca="false">IF(OR(Calculator!$E$21&lt;&gt;"YES",Calculator!$B$37&lt;Calculator!$G$21),"—",ROUND((1+SQRT(((50*POWER(80,POWER(COS(PI()*MOD(Calculator!$B$37/Calculator!$F$21,1)),2))-$C56)^2+(1500*ABS(SIN(2*PI()*MOD(Calculator!$B$37/Calculator!$F$21,1)))*IF(MOD(Calculator!$B$37/Calculator!$F$21,1)&lt;0.5,-1,1))^2)/((50*POWER(80,POWER(COS(PI()*MOD(Calculator!$B$37/Calculator!$F$21,1)),2))+$C56)^2+(1500*ABS(SIN(2*PI()*MOD(Calculator!$B$37/Calculator!$F$21,1)))*IF(MOD(Calculator!$B$37/Calculator!$F$21,1)&lt;0.5,-1,1))^2)))/(1-SQRT(((50*POWER(80,POWER(COS(PI()*MOD(Calculator!$B$37/Calculator!$F$21,1)),2))-$C56)^2+(1500*ABS(SIN(2*PI()*MOD(Calculator!$B$37/Calculator!$F$21,1)))*IF(MOD(Calculator!$B$37/Calculator!$F$21,1)&lt;0.5,-1,1))^2)/((50*POWER(80,POWER(COS(PI()*MOD(Calculator!$B$37/Calculator!$F$21,1)),2))+$C56)^2+(1500*ABS(SIN(2*PI()*MOD(Calculator!$B$37/Calculator!$F$21,1)))*IF(MOD(Calculator!$B$37/Calculator!$F$21,1)&lt;0.5,-1,1))^2))),2))</f>
        <v>—</v>
      </c>
      <c r="FO56" s="300" t="str">
        <f aca="false">IF(OR(Calculator!$E$22&lt;&gt;"YES",Calculator!$B$37&lt;Calculator!$G$22),"—",ROUND((1+SQRT(((50*POWER(80,POWER(COS(PI()*MOD(Calculator!$B$37/Calculator!$F$22,1)),2))-$C56)^2+(1500*ABS(SIN(2*PI()*MOD(Calculator!$B$37/Calculator!$F$22,1)))*IF(MOD(Calculator!$B$37/Calculator!$F$22,1)&lt;0.5,-1,1))^2)/((50*POWER(80,POWER(COS(PI()*MOD(Calculator!$B$37/Calculator!$F$22,1)),2))+$C56)^2+(1500*ABS(SIN(2*PI()*MOD(Calculator!$B$37/Calculator!$F$22,1)))*IF(MOD(Calculator!$B$37/Calculator!$F$22,1)&lt;0.5,-1,1))^2)))/(1-SQRT(((50*POWER(80,POWER(COS(PI()*MOD(Calculator!$B$37/Calculator!$F$22,1)),2))-$C56)^2+(1500*ABS(SIN(2*PI()*MOD(Calculator!$B$37/Calculator!$F$22,1)))*IF(MOD(Calculator!$B$37/Calculator!$F$22,1)&lt;0.5,-1,1))^2)/((50*POWER(80,POWER(COS(PI()*MOD(Calculator!$B$37/Calculator!$F$22,1)),2))+$C56)^2+(1500*ABS(SIN(2*PI()*MOD(Calculator!$B$37/Calculator!$F$22,1)))*IF(MOD(Calculator!$B$37/Calculator!$F$22,1)&lt;0.5,-1,1))^2))),2))</f>
        <v>—</v>
      </c>
      <c r="FP56" s="295" t="n">
        <f aca="false">IFERROR(ROUND((IF(ISNUMBER(FE56),FE56,0)+IF(ISNUMBER(FF56),FF56,0)+IF(ISNUMBER(FG56),FG56,0)+IF(ISNUMBER(FH56),FH56,0)+IF(ISNUMBER(FI56),FI56,0)+IF(ISNUMBER(FJ56),FJ56,0)+IF(ISNUMBER(FK56),FK56,0)+IF(ISNUMBER(FL56),FL56,0)+IF(ISNUMBER(FM56),FM56,0)+IF(ISNUMBER(FN56),FN56,0)+IF(ISNUMBER(FO56),FO56,0))/(IF(ISNUMBER(FE56),1,0)+IF(ISNUMBER(FF56),1,0)+IF(ISNUMBER(FG56),1,0)+IF(ISNUMBER(FH56),1,0)+IF(ISNUMBER(FI56),1,0)+IF(ISNUMBER(FJ56),1,0)+IF(ISNUMBER(FK56),1,0)+IF(ISNUMBER(FL56),1,0)+IF(ISNUMBER(FM56),1,0)+IF(ISNUMBER(FN56),1,0)+IF(ISNUMBER(FO56),1,0)),4),"")</f>
        <v>8.48</v>
      </c>
      <c r="FQ56" s="300" t="str">
        <f aca="false">IF(OR(Calculator!$E$12&lt;&gt;"YES",Calculator!$B$38&lt;Calculator!$G$12),"—",ROUND((1+SQRT(((50*POWER(80,POWER(COS(PI()*MOD(Calculator!$B$38/Calculator!$F$12,1)),2))-$C56)^2+(1500*ABS(SIN(2*PI()*MOD(Calculator!$B$38/Calculator!$F$12,1)))*IF(MOD(Calculator!$B$38/Calculator!$F$12,1)&lt;0.5,-1,1))^2)/((50*POWER(80,POWER(COS(PI()*MOD(Calculator!$B$38/Calculator!$F$12,1)),2))+$C56)^2+(1500*ABS(SIN(2*PI()*MOD(Calculator!$B$38/Calculator!$F$12,1)))*IF(MOD(Calculator!$B$38/Calculator!$F$12,1)&lt;0.5,-1,1))^2)))/(1-SQRT(((50*POWER(80,POWER(COS(PI()*MOD(Calculator!$B$38/Calculator!$F$12,1)),2))-$C56)^2+(1500*ABS(SIN(2*PI()*MOD(Calculator!$B$38/Calculator!$F$12,1)))*IF(MOD(Calculator!$B$38/Calculator!$F$12,1)&lt;0.5,-1,1))^2)/((50*POWER(80,POWER(COS(PI()*MOD(Calculator!$B$38/Calculator!$F$12,1)),2))+$C56)^2+(1500*ABS(SIN(2*PI()*MOD(Calculator!$B$38/Calculator!$F$12,1)))*IF(MOD(Calculator!$B$38/Calculator!$F$12,1)&lt;0.5,-1,1))^2))),2))</f>
        <v>—</v>
      </c>
      <c r="FR56" s="300" t="str">
        <f aca="false">IF(OR(Calculator!$E$13&lt;&gt;"YES",Calculator!$B$38&lt;Calculator!$G$13),"—",ROUND((1+SQRT(((50*POWER(80,POWER(COS(PI()*MOD(Calculator!$B$38/Calculator!$F$13,1)),2))-$C56)^2+(1500*ABS(SIN(2*PI()*MOD(Calculator!$B$38/Calculator!$F$13,1)))*IF(MOD(Calculator!$B$38/Calculator!$F$13,1)&lt;0.5,-1,1))^2)/((50*POWER(80,POWER(COS(PI()*MOD(Calculator!$B$38/Calculator!$F$13,1)),2))+$C56)^2+(1500*ABS(SIN(2*PI()*MOD(Calculator!$B$38/Calculator!$F$13,1)))*IF(MOD(Calculator!$B$38/Calculator!$F$13,1)&lt;0.5,-1,1))^2)))/(1-SQRT(((50*POWER(80,POWER(COS(PI()*MOD(Calculator!$B$38/Calculator!$F$13,1)),2))-$C56)^2+(1500*ABS(SIN(2*PI()*MOD(Calculator!$B$38/Calculator!$F$13,1)))*IF(MOD(Calculator!$B$38/Calculator!$F$13,1)&lt;0.5,-1,1))^2)/((50*POWER(80,POWER(COS(PI()*MOD(Calculator!$B$38/Calculator!$F$13,1)),2))+$C56)^2+(1500*ABS(SIN(2*PI()*MOD(Calculator!$B$38/Calculator!$F$13,1)))*IF(MOD(Calculator!$B$38/Calculator!$F$13,1)&lt;0.5,-1,1))^2))),2))</f>
        <v>—</v>
      </c>
      <c r="FS56" s="300" t="str">
        <f aca="false">IF(OR(Calculator!$E$14&lt;&gt;"YES",Calculator!$B$38&lt;Calculator!$G$14),"—",ROUND((1+SQRT(((50*POWER(80,POWER(COS(PI()*MOD(Calculator!$B$38/Calculator!$F$14,1)),2))-$C56)^2+(1500*ABS(SIN(2*PI()*MOD(Calculator!$B$38/Calculator!$F$14,1)))*IF(MOD(Calculator!$B$38/Calculator!$F$14,1)&lt;0.5,-1,1))^2)/((50*POWER(80,POWER(COS(PI()*MOD(Calculator!$B$38/Calculator!$F$14,1)),2))+$C56)^2+(1500*ABS(SIN(2*PI()*MOD(Calculator!$B$38/Calculator!$F$14,1)))*IF(MOD(Calculator!$B$38/Calculator!$F$14,1)&lt;0.5,-1,1))^2)))/(1-SQRT(((50*POWER(80,POWER(COS(PI()*MOD(Calculator!$B$38/Calculator!$F$14,1)),2))-$C56)^2+(1500*ABS(SIN(2*PI()*MOD(Calculator!$B$38/Calculator!$F$14,1)))*IF(MOD(Calculator!$B$38/Calculator!$F$14,1)&lt;0.5,-1,1))^2)/((50*POWER(80,POWER(COS(PI()*MOD(Calculator!$B$38/Calculator!$F$14,1)),2))+$C56)^2+(1500*ABS(SIN(2*PI()*MOD(Calculator!$B$38/Calculator!$F$14,1)))*IF(MOD(Calculator!$B$38/Calculator!$F$14,1)&lt;0.5,-1,1))^2))),2))</f>
        <v>—</v>
      </c>
      <c r="FT56" s="300" t="n">
        <f aca="false">IF(OR(Calculator!$E$15&lt;&gt;"YES",Calculator!$B$38&lt;Calculator!$G$15),"—",ROUND((1+SQRT(((50*POWER(80,POWER(COS(PI()*MOD(Calculator!$B$38/Calculator!$F$15,1)),2))-$C56)^2+(1500*ABS(SIN(2*PI()*MOD(Calculator!$B$38/Calculator!$F$15,1)))*IF(MOD(Calculator!$B$38/Calculator!$F$15,1)&lt;0.5,-1,1))^2)/((50*POWER(80,POWER(COS(PI()*MOD(Calculator!$B$38/Calculator!$F$15,1)),2))+$C56)^2+(1500*ABS(SIN(2*PI()*MOD(Calculator!$B$38/Calculator!$F$15,1)))*IF(MOD(Calculator!$B$38/Calculator!$F$15,1)&lt;0.5,-1,1))^2)))/(1-SQRT(((50*POWER(80,POWER(COS(PI()*MOD(Calculator!$B$38/Calculator!$F$15,1)),2))-$C56)^2+(1500*ABS(SIN(2*PI()*MOD(Calculator!$B$38/Calculator!$F$15,1)))*IF(MOD(Calculator!$B$38/Calculator!$F$15,1)&lt;0.5,-1,1))^2)/((50*POWER(80,POWER(COS(PI()*MOD(Calculator!$B$38/Calculator!$F$15,1)),2))+$C56)^2+(1500*ABS(SIN(2*PI()*MOD(Calculator!$B$38/Calculator!$F$15,1)))*IF(MOD(Calculator!$B$38/Calculator!$F$15,1)&lt;0.5,-1,1))^2))),2))</f>
        <v>2.67</v>
      </c>
      <c r="FU56" s="300" t="str">
        <f aca="false">IF(OR(Calculator!$E$16&lt;&gt;"YES",Calculator!$B$38&lt;Calculator!$G$16),"—",ROUND((1+SQRT(((50*POWER(80,POWER(COS(PI()*MOD(Calculator!$B$38/Calculator!$F$16,1)),2))-$C56)^2+(1500*ABS(SIN(2*PI()*MOD(Calculator!$B$38/Calculator!$F$16,1)))*IF(MOD(Calculator!$B$38/Calculator!$F$16,1)&lt;0.5,-1,1))^2)/((50*POWER(80,POWER(COS(PI()*MOD(Calculator!$B$38/Calculator!$F$16,1)),2))+$C56)^2+(1500*ABS(SIN(2*PI()*MOD(Calculator!$B$38/Calculator!$F$16,1)))*IF(MOD(Calculator!$B$38/Calculator!$F$16,1)&lt;0.5,-1,1))^2)))/(1-SQRT(((50*POWER(80,POWER(COS(PI()*MOD(Calculator!$B$38/Calculator!$F$16,1)),2))-$C56)^2+(1500*ABS(SIN(2*PI()*MOD(Calculator!$B$38/Calculator!$F$16,1)))*IF(MOD(Calculator!$B$38/Calculator!$F$16,1)&lt;0.5,-1,1))^2)/((50*POWER(80,POWER(COS(PI()*MOD(Calculator!$B$38/Calculator!$F$16,1)),2))+$C56)^2+(1500*ABS(SIN(2*PI()*MOD(Calculator!$B$38/Calculator!$F$16,1)))*IF(MOD(Calculator!$B$38/Calculator!$F$16,1)&lt;0.5,-1,1))^2))),2))</f>
        <v>—</v>
      </c>
      <c r="FV56" s="300" t="n">
        <f aca="false">IF(OR(Calculator!$E$17&lt;&gt;"YES",Calculator!$B$38&lt;Calculator!$G$17),"—",ROUND((1+SQRT(((50*POWER(80,POWER(COS(PI()*MOD(Calculator!$B$38/Calculator!$F$17,1)),2))-$C56)^2+(1500*ABS(SIN(2*PI()*MOD(Calculator!$B$38/Calculator!$F$17,1)))*IF(MOD(Calculator!$B$38/Calculator!$F$17,1)&lt;0.5,-1,1))^2)/((50*POWER(80,POWER(COS(PI()*MOD(Calculator!$B$38/Calculator!$F$17,1)),2))+$C56)^2+(1500*ABS(SIN(2*PI()*MOD(Calculator!$B$38/Calculator!$F$17,1)))*IF(MOD(Calculator!$B$38/Calculator!$F$17,1)&lt;0.5,-1,1))^2)))/(1-SQRT(((50*POWER(80,POWER(COS(PI()*MOD(Calculator!$B$38/Calculator!$F$17,1)),2))-$C56)^2+(1500*ABS(SIN(2*PI()*MOD(Calculator!$B$38/Calculator!$F$17,1)))*IF(MOD(Calculator!$B$38/Calculator!$F$17,1)&lt;0.5,-1,1))^2)/((50*POWER(80,POWER(COS(PI()*MOD(Calculator!$B$38/Calculator!$F$17,1)),2))+$C56)^2+(1500*ABS(SIN(2*PI()*MOD(Calculator!$B$38/Calculator!$F$17,1)))*IF(MOD(Calculator!$B$38/Calculator!$F$17,1)&lt;0.5,-1,1))^2))),2))</f>
        <v>17.09</v>
      </c>
      <c r="FW56" s="300" t="str">
        <f aca="false">IF(OR(Calculator!$E$18&lt;&gt;"YES",Calculator!$B$38&lt;Calculator!$G$18),"—",ROUND((1+SQRT(((50*POWER(80,POWER(COS(PI()*MOD(Calculator!$B$38/Calculator!$F$18,1)),2))-$C56)^2+(1500*ABS(SIN(2*PI()*MOD(Calculator!$B$38/Calculator!$F$18,1)))*IF(MOD(Calculator!$B$38/Calculator!$F$18,1)&lt;0.5,-1,1))^2)/((50*POWER(80,POWER(COS(PI()*MOD(Calculator!$B$38/Calculator!$F$18,1)),2))+$C56)^2+(1500*ABS(SIN(2*PI()*MOD(Calculator!$B$38/Calculator!$F$18,1)))*IF(MOD(Calculator!$B$38/Calculator!$F$18,1)&lt;0.5,-1,1))^2)))/(1-SQRT(((50*POWER(80,POWER(COS(PI()*MOD(Calculator!$B$38/Calculator!$F$18,1)),2))-$C56)^2+(1500*ABS(SIN(2*PI()*MOD(Calculator!$B$38/Calculator!$F$18,1)))*IF(MOD(Calculator!$B$38/Calculator!$F$18,1)&lt;0.5,-1,1))^2)/((50*POWER(80,POWER(COS(PI()*MOD(Calculator!$B$38/Calculator!$F$18,1)),2))+$C56)^2+(1500*ABS(SIN(2*PI()*MOD(Calculator!$B$38/Calculator!$F$18,1)))*IF(MOD(Calculator!$B$38/Calculator!$F$18,1)&lt;0.5,-1,1))^2))),2))</f>
        <v>—</v>
      </c>
      <c r="FX56" s="300" t="str">
        <f aca="false">IF(OR(Calculator!$E$19&lt;&gt;"YES",Calculator!$B$38&lt;Calculator!$G$19),"—",ROUND((1+SQRT(((50*POWER(80,POWER(COS(PI()*MOD(Calculator!$B$38/Calculator!$F$19,1)),2))-$C56)^2+(1500*ABS(SIN(2*PI()*MOD(Calculator!$B$38/Calculator!$F$19,1)))*IF(MOD(Calculator!$B$38/Calculator!$F$19,1)&lt;0.5,-1,1))^2)/((50*POWER(80,POWER(COS(PI()*MOD(Calculator!$B$38/Calculator!$F$19,1)),2))+$C56)^2+(1500*ABS(SIN(2*PI()*MOD(Calculator!$B$38/Calculator!$F$19,1)))*IF(MOD(Calculator!$B$38/Calculator!$F$19,1)&lt;0.5,-1,1))^2)))/(1-SQRT(((50*POWER(80,POWER(COS(PI()*MOD(Calculator!$B$38/Calculator!$F$19,1)),2))-$C56)^2+(1500*ABS(SIN(2*PI()*MOD(Calculator!$B$38/Calculator!$F$19,1)))*IF(MOD(Calculator!$B$38/Calculator!$F$19,1)&lt;0.5,-1,1))^2)/((50*POWER(80,POWER(COS(PI()*MOD(Calculator!$B$38/Calculator!$F$19,1)),2))+$C56)^2+(1500*ABS(SIN(2*PI()*MOD(Calculator!$B$38/Calculator!$F$19,1)))*IF(MOD(Calculator!$B$38/Calculator!$F$19,1)&lt;0.5,-1,1))^2))),2))</f>
        <v>—</v>
      </c>
      <c r="FY56" s="300" t="str">
        <f aca="false">IF(OR(Calculator!$E$20&lt;&gt;"YES",Calculator!$B$38&lt;Calculator!$G$20),"—",ROUND((1+SQRT(((50*POWER(80,POWER(COS(PI()*MOD(Calculator!$B$38/Calculator!$F$20,1)),2))-$C56)^2+(1500*ABS(SIN(2*PI()*MOD(Calculator!$B$38/Calculator!$F$20,1)))*IF(MOD(Calculator!$B$38/Calculator!$F$20,1)&lt;0.5,-1,1))^2)/((50*POWER(80,POWER(COS(PI()*MOD(Calculator!$B$38/Calculator!$F$20,1)),2))+$C56)^2+(1500*ABS(SIN(2*PI()*MOD(Calculator!$B$38/Calculator!$F$20,1)))*IF(MOD(Calculator!$B$38/Calculator!$F$20,1)&lt;0.5,-1,1))^2)))/(1-SQRT(((50*POWER(80,POWER(COS(PI()*MOD(Calculator!$B$38/Calculator!$F$20,1)),2))-$C56)^2+(1500*ABS(SIN(2*PI()*MOD(Calculator!$B$38/Calculator!$F$20,1)))*IF(MOD(Calculator!$B$38/Calculator!$F$20,1)&lt;0.5,-1,1))^2)/((50*POWER(80,POWER(COS(PI()*MOD(Calculator!$B$38/Calculator!$F$20,1)),2))+$C56)^2+(1500*ABS(SIN(2*PI()*MOD(Calculator!$B$38/Calculator!$F$20,1)))*IF(MOD(Calculator!$B$38/Calculator!$F$20,1)&lt;0.5,-1,1))^2))),2))</f>
        <v>—</v>
      </c>
      <c r="FZ56" s="300" t="str">
        <f aca="false">IF(OR(Calculator!$E$21&lt;&gt;"YES",Calculator!$B$38&lt;Calculator!$G$21),"—",ROUND((1+SQRT(((50*POWER(80,POWER(COS(PI()*MOD(Calculator!$B$38/Calculator!$F$21,1)),2))-$C56)^2+(1500*ABS(SIN(2*PI()*MOD(Calculator!$B$38/Calculator!$F$21,1)))*IF(MOD(Calculator!$B$38/Calculator!$F$21,1)&lt;0.5,-1,1))^2)/((50*POWER(80,POWER(COS(PI()*MOD(Calculator!$B$38/Calculator!$F$21,1)),2))+$C56)^2+(1500*ABS(SIN(2*PI()*MOD(Calculator!$B$38/Calculator!$F$21,1)))*IF(MOD(Calculator!$B$38/Calculator!$F$21,1)&lt;0.5,-1,1))^2)))/(1-SQRT(((50*POWER(80,POWER(COS(PI()*MOD(Calculator!$B$38/Calculator!$F$21,1)),2))-$C56)^2+(1500*ABS(SIN(2*PI()*MOD(Calculator!$B$38/Calculator!$F$21,1)))*IF(MOD(Calculator!$B$38/Calculator!$F$21,1)&lt;0.5,-1,1))^2)/((50*POWER(80,POWER(COS(PI()*MOD(Calculator!$B$38/Calculator!$F$21,1)),2))+$C56)^2+(1500*ABS(SIN(2*PI()*MOD(Calculator!$B$38/Calculator!$F$21,1)))*IF(MOD(Calculator!$B$38/Calculator!$F$21,1)&lt;0.5,-1,1))^2))),2))</f>
        <v>—</v>
      </c>
      <c r="GA56" s="300" t="str">
        <f aca="false">IF(OR(Calculator!$E$22&lt;&gt;"YES",Calculator!$B$38&lt;Calculator!$G$22),"—",ROUND((1+SQRT(((50*POWER(80,POWER(COS(PI()*MOD(Calculator!$B$38/Calculator!$F$22,1)),2))-$C56)^2+(1500*ABS(SIN(2*PI()*MOD(Calculator!$B$38/Calculator!$F$22,1)))*IF(MOD(Calculator!$B$38/Calculator!$F$22,1)&lt;0.5,-1,1))^2)/((50*POWER(80,POWER(COS(PI()*MOD(Calculator!$B$38/Calculator!$F$22,1)),2))+$C56)^2+(1500*ABS(SIN(2*PI()*MOD(Calculator!$B$38/Calculator!$F$22,1)))*IF(MOD(Calculator!$B$38/Calculator!$F$22,1)&lt;0.5,-1,1))^2)))/(1-SQRT(((50*POWER(80,POWER(COS(PI()*MOD(Calculator!$B$38/Calculator!$F$22,1)),2))-$C56)^2+(1500*ABS(SIN(2*PI()*MOD(Calculator!$B$38/Calculator!$F$22,1)))*IF(MOD(Calculator!$B$38/Calculator!$F$22,1)&lt;0.5,-1,1))^2)/((50*POWER(80,POWER(COS(PI()*MOD(Calculator!$B$38/Calculator!$F$22,1)),2))+$C56)^2+(1500*ABS(SIN(2*PI()*MOD(Calculator!$B$38/Calculator!$F$22,1)))*IF(MOD(Calculator!$B$38/Calculator!$F$22,1)&lt;0.5,-1,1))^2))),2))</f>
        <v>—</v>
      </c>
      <c r="GB56" s="295" t="n">
        <f aca="false">IFERROR(ROUND((IF(ISNUMBER(FQ56),FQ56,0)+IF(ISNUMBER(FR56),FR56,0)+IF(ISNUMBER(FS56),FS56,0)+IF(ISNUMBER(FT56),FT56,0)+IF(ISNUMBER(FU56),FU56,0)+IF(ISNUMBER(FV56),FV56,0)+IF(ISNUMBER(FW56),FW56,0)+IF(ISNUMBER(FX56),FX56,0)+IF(ISNUMBER(FY56),FY56,0)+IF(ISNUMBER(FZ56),FZ56,0)+IF(ISNUMBER(GA56),GA56,0))/(IF(ISNUMBER(FQ56),1,0)+IF(ISNUMBER(FR56),1,0)+IF(ISNUMBER(FS56),1,0)+IF(ISNUMBER(FT56),1,0)+IF(ISNUMBER(FU56),1,0)+IF(ISNUMBER(FV56),1,0)+IF(ISNUMBER(FW56),1,0)+IF(ISNUMBER(FX56),1,0)+IF(ISNUMBER(FY56),1,0)+IF(ISNUMBER(FZ56),1,0)+IF(ISNUMBER(GA56),1,0)),4),"")</f>
        <v>9.88</v>
      </c>
      <c r="GD56" s="253" t="str">
        <f aca="false">IF(OR(Calculator!$E$12&lt;&gt;"YES",Calculator!$B$34&lt;Calculator!$G$12),"—",ROUND((1+SQRT(((50*POWER(80,POWER(COS(PI()*MOD(Calculator!$B$34/Calculator!$F$12,1)),2))+MIN(500,MAX(30,100*EXP(-0.3*'VSWR Calculator'!$C$24)*(1+3*ABS(MOD('VSWR Calculator'!$C$23/Calculator!$F$12/2,1)-0.5))))/'VSWR Calculator'!$C$25)-$C56)^2+(1500*ABS(SIN(2*PI()*MOD(Calculator!$B$34/Calculator!$F$12,1)))*IF(MOD(Calculator!$B$34/Calculator!$F$12,1)&lt;0.5,-1,1))^2)/SQRT(((50*POWER(80,POWER(COS(PI()*MOD(Calculator!$B$34/Calculator!$F$12,1)),2))+MIN(500,MAX(30,100*EXP(-0.3*'VSWR Calculator'!$C$24)*(1+3*ABS(MOD('VSWR Calculator'!$C$23/Calculator!$F$12/2,1)-0.5))))/'VSWR Calculator'!$C$25)+$C56)^2+(1500*ABS(SIN(2*PI()*MOD(Calculator!$B$34/Calculator!$F$12,1)))*IF(MOD(Calculator!$B$34/Calculator!$F$12,1)&lt;0.5,-1,1))^2))/(1-SQRT(((50*POWER(80,POWER(COS(PI()*MOD(Calculator!$B$34/Calculator!$F$12,1)),2))+MIN(500,MAX(30,100*EXP(-0.3*'VSWR Calculator'!$C$24)*(1+3*ABS(MOD('VSWR Calculator'!$C$23/Calculator!$F$12/2,1)-0.5))))/'VSWR Calculator'!$C$25)-$C56)^2+(1500*ABS(SIN(2*PI()*MOD(Calculator!$B$34/Calculator!$F$12,1)))*IF(MOD(Calculator!$B$34/Calculator!$F$12,1)&lt;0.5,-1,1))^2)/SQRT(((50*POWER(80,POWER(COS(PI()*MOD(Calculator!$B$34/Calculator!$F$12,1)),2))+MIN(500,MAX(30,100*EXP(-0.3*'VSWR Calculator'!$C$24)*(1+3*ABS(MOD('VSWR Calculator'!$C$23/Calculator!$F$12/2,1)-0.5))))/'VSWR Calculator'!$C$25)+$C56)^2+(1500*ABS(SIN(2*PI()*MOD(Calculator!$B$34/Calculator!$F$12,1)))*IF(MOD(Calculator!$B$34/Calculator!$F$12,1)&lt;0.5,-1,1))^2)),2))</f>
        <v>—</v>
      </c>
      <c r="GE56" s="253" t="str">
        <f aca="false">IF(OR(Calculator!$E$13&lt;&gt;"YES",Calculator!$B$34&lt;Calculator!$G$13),"—",ROUND((1+SQRT(((50*POWER(80,POWER(COS(PI()*MOD(Calculator!$B$34/Calculator!$F$13,1)),2))+MIN(500,MAX(30,100*EXP(-0.3*'VSWR Calculator'!$C$24)*(1+3*ABS(MOD('VSWR Calculator'!$C$23/Calculator!$F$13/2,1)-0.5))))/'VSWR Calculator'!$C$25)-$C56)^2+(1500*ABS(SIN(2*PI()*MOD(Calculator!$B$34/Calculator!$F$13,1)))*IF(MOD(Calculator!$B$34/Calculator!$F$13,1)&lt;0.5,-1,1))^2)/SQRT(((50*POWER(80,POWER(COS(PI()*MOD(Calculator!$B$34/Calculator!$F$13,1)),2))+MIN(500,MAX(30,100*EXP(-0.3*'VSWR Calculator'!$C$24)*(1+3*ABS(MOD('VSWR Calculator'!$C$23/Calculator!$F$13/2,1)-0.5))))/'VSWR Calculator'!$C$25)+$C56)^2+(1500*ABS(SIN(2*PI()*MOD(Calculator!$B$34/Calculator!$F$13,1)))*IF(MOD(Calculator!$B$34/Calculator!$F$13,1)&lt;0.5,-1,1))^2))/(1-SQRT(((50*POWER(80,POWER(COS(PI()*MOD(Calculator!$B$34/Calculator!$F$13,1)),2))+MIN(500,MAX(30,100*EXP(-0.3*'VSWR Calculator'!$C$24)*(1+3*ABS(MOD('VSWR Calculator'!$C$23/Calculator!$F$13/2,1)-0.5))))/'VSWR Calculator'!$C$25)-$C56)^2+(1500*ABS(SIN(2*PI()*MOD(Calculator!$B$34/Calculator!$F$13,1)))*IF(MOD(Calculator!$B$34/Calculator!$F$13,1)&lt;0.5,-1,1))^2)/SQRT(((50*POWER(80,POWER(COS(PI()*MOD(Calculator!$B$34/Calculator!$F$13,1)),2))+MIN(500,MAX(30,100*EXP(-0.3*'VSWR Calculator'!$C$24)*(1+3*ABS(MOD('VSWR Calculator'!$C$23/Calculator!$F$13/2,1)-0.5))))/'VSWR Calculator'!$C$25)+$C56)^2+(1500*ABS(SIN(2*PI()*MOD(Calculator!$B$34/Calculator!$F$13,1)))*IF(MOD(Calculator!$B$34/Calculator!$F$13,1)&lt;0.5,-1,1))^2)),2))</f>
        <v>—</v>
      </c>
      <c r="GF56" s="253" t="str">
        <f aca="false">IF(OR(Calculator!$E$14&lt;&gt;"YES",Calculator!$B$34&lt;Calculator!$G$14),"—",ROUND((1+SQRT(((50*POWER(80,POWER(COS(PI()*MOD(Calculator!$B$34/Calculator!$F$14,1)),2))+MIN(500,MAX(30,100*EXP(-0.3*'VSWR Calculator'!$C$24)*(1+3*ABS(MOD('VSWR Calculator'!$C$23/Calculator!$F$14/2,1)-0.5))))/'VSWR Calculator'!$C$25)-$C56)^2+(1500*ABS(SIN(2*PI()*MOD(Calculator!$B$34/Calculator!$F$14,1)))*IF(MOD(Calculator!$B$34/Calculator!$F$14,1)&lt;0.5,-1,1))^2)/SQRT(((50*POWER(80,POWER(COS(PI()*MOD(Calculator!$B$34/Calculator!$F$14,1)),2))+MIN(500,MAX(30,100*EXP(-0.3*'VSWR Calculator'!$C$24)*(1+3*ABS(MOD('VSWR Calculator'!$C$23/Calculator!$F$14/2,1)-0.5))))/'VSWR Calculator'!$C$25)+$C56)^2+(1500*ABS(SIN(2*PI()*MOD(Calculator!$B$34/Calculator!$F$14,1)))*IF(MOD(Calculator!$B$34/Calculator!$F$14,1)&lt;0.5,-1,1))^2))/(1-SQRT(((50*POWER(80,POWER(COS(PI()*MOD(Calculator!$B$34/Calculator!$F$14,1)),2))+MIN(500,MAX(30,100*EXP(-0.3*'VSWR Calculator'!$C$24)*(1+3*ABS(MOD('VSWR Calculator'!$C$23/Calculator!$F$14/2,1)-0.5))))/'VSWR Calculator'!$C$25)-$C56)^2+(1500*ABS(SIN(2*PI()*MOD(Calculator!$B$34/Calculator!$F$14,1)))*IF(MOD(Calculator!$B$34/Calculator!$F$14,1)&lt;0.5,-1,1))^2)/SQRT(((50*POWER(80,POWER(COS(PI()*MOD(Calculator!$B$34/Calculator!$F$14,1)),2))+MIN(500,MAX(30,100*EXP(-0.3*'VSWR Calculator'!$C$24)*(1+3*ABS(MOD('VSWR Calculator'!$C$23/Calculator!$F$14/2,1)-0.5))))/'VSWR Calculator'!$C$25)+$C56)^2+(1500*ABS(SIN(2*PI()*MOD(Calculator!$B$34/Calculator!$F$14,1)))*IF(MOD(Calculator!$B$34/Calculator!$F$14,1)&lt;0.5,-1,1))^2)),2))</f>
        <v>—</v>
      </c>
      <c r="GG56" s="253" t="n">
        <f aca="false">IF(OR(Calculator!$E$15&lt;&gt;"YES",Calculator!$B$34&lt;Calculator!$G$15),"—",ROUND((1+SQRT(((50*POWER(80,POWER(COS(PI()*MOD(Calculator!$B$34/Calculator!$F$15,1)),2))+MIN(500,MAX(30,100*EXP(-0.3*'VSWR Calculator'!$C$24)*(1+3*ABS(MOD('VSWR Calculator'!$C$23/Calculator!$F$15/2,1)-0.5))))/'VSWR Calculator'!$C$25)-$C56)^2+(1500*ABS(SIN(2*PI()*MOD(Calculator!$B$34/Calculator!$F$15,1)))*IF(MOD(Calculator!$B$34/Calculator!$F$15,1)&lt;0.5,-1,1))^2)/SQRT(((50*POWER(80,POWER(COS(PI()*MOD(Calculator!$B$34/Calculator!$F$15,1)),2))+MIN(500,MAX(30,100*EXP(-0.3*'VSWR Calculator'!$C$24)*(1+3*ABS(MOD('VSWR Calculator'!$C$23/Calculator!$F$15/2,1)-0.5))))/'VSWR Calculator'!$C$25)+$C56)^2+(1500*ABS(SIN(2*PI()*MOD(Calculator!$B$34/Calculator!$F$15,1)))*IF(MOD(Calculator!$B$34/Calculator!$F$15,1)&lt;0.5,-1,1))^2))/(1-SQRT(((50*POWER(80,POWER(COS(PI()*MOD(Calculator!$B$34/Calculator!$F$15,1)),2))+MIN(500,MAX(30,100*EXP(-0.3*'VSWR Calculator'!$C$24)*(1+3*ABS(MOD('VSWR Calculator'!$C$23/Calculator!$F$15/2,1)-0.5))))/'VSWR Calculator'!$C$25)-$C56)^2+(1500*ABS(SIN(2*PI()*MOD(Calculator!$B$34/Calculator!$F$15,1)))*IF(MOD(Calculator!$B$34/Calculator!$F$15,1)&lt;0.5,-1,1))^2)/SQRT(((50*POWER(80,POWER(COS(PI()*MOD(Calculator!$B$34/Calculator!$F$15,1)),2))+MIN(500,MAX(30,100*EXP(-0.3*'VSWR Calculator'!$C$24)*(1+3*ABS(MOD('VSWR Calculator'!$C$23/Calculator!$F$15/2,1)-0.5))))/'VSWR Calculator'!$C$25)+$C56)^2+(1500*ABS(SIN(2*PI()*MOD(Calculator!$B$34/Calculator!$F$15,1)))*IF(MOD(Calculator!$B$34/Calculator!$F$15,1)&lt;0.5,-1,1))^2)),2))</f>
        <v>14.69</v>
      </c>
      <c r="GH56" s="253" t="str">
        <f aca="false">IF(OR(Calculator!$E$16&lt;&gt;"YES",Calculator!$B$34&lt;Calculator!$G$16),"—",ROUND((1+SQRT(((50*POWER(80,POWER(COS(PI()*MOD(Calculator!$B$34/Calculator!$F$16,1)),2))+MIN(500,MAX(30,100*EXP(-0.3*'VSWR Calculator'!$C$24)*(1+3*ABS(MOD('VSWR Calculator'!$C$23/Calculator!$F$16/2,1)-0.5))))/'VSWR Calculator'!$C$25)-$C56)^2+(1500*ABS(SIN(2*PI()*MOD(Calculator!$B$34/Calculator!$F$16,1)))*IF(MOD(Calculator!$B$34/Calculator!$F$16,1)&lt;0.5,-1,1))^2)/SQRT(((50*POWER(80,POWER(COS(PI()*MOD(Calculator!$B$34/Calculator!$F$16,1)),2))+MIN(500,MAX(30,100*EXP(-0.3*'VSWR Calculator'!$C$24)*(1+3*ABS(MOD('VSWR Calculator'!$C$23/Calculator!$F$16/2,1)-0.5))))/'VSWR Calculator'!$C$25)+$C56)^2+(1500*ABS(SIN(2*PI()*MOD(Calculator!$B$34/Calculator!$F$16,1)))*IF(MOD(Calculator!$B$34/Calculator!$F$16,1)&lt;0.5,-1,1))^2))/(1-SQRT(((50*POWER(80,POWER(COS(PI()*MOD(Calculator!$B$34/Calculator!$F$16,1)),2))+MIN(500,MAX(30,100*EXP(-0.3*'VSWR Calculator'!$C$24)*(1+3*ABS(MOD('VSWR Calculator'!$C$23/Calculator!$F$16/2,1)-0.5))))/'VSWR Calculator'!$C$25)-$C56)^2+(1500*ABS(SIN(2*PI()*MOD(Calculator!$B$34/Calculator!$F$16,1)))*IF(MOD(Calculator!$B$34/Calculator!$F$16,1)&lt;0.5,-1,1))^2)/SQRT(((50*POWER(80,POWER(COS(PI()*MOD(Calculator!$B$34/Calculator!$F$16,1)),2))+MIN(500,MAX(30,100*EXP(-0.3*'VSWR Calculator'!$C$24)*(1+3*ABS(MOD('VSWR Calculator'!$C$23/Calculator!$F$16/2,1)-0.5))))/'VSWR Calculator'!$C$25)+$C56)^2+(1500*ABS(SIN(2*PI()*MOD(Calculator!$B$34/Calculator!$F$16,1)))*IF(MOD(Calculator!$B$34/Calculator!$F$16,1)&lt;0.5,-1,1))^2)),2))</f>
        <v>—</v>
      </c>
      <c r="GI56" s="253" t="n">
        <f aca="false">IF(OR(Calculator!$E$17&lt;&gt;"YES",Calculator!$B$34&lt;Calculator!$G$17),"—",ROUND((1+SQRT(((50*POWER(80,POWER(COS(PI()*MOD(Calculator!$B$34/Calculator!$F$17,1)),2))+MIN(500,MAX(30,100*EXP(-0.3*'VSWR Calculator'!$C$24)*(1+3*ABS(MOD('VSWR Calculator'!$C$23/Calculator!$F$17/2,1)-0.5))))/'VSWR Calculator'!$C$25)-$C56)^2+(1500*ABS(SIN(2*PI()*MOD(Calculator!$B$34/Calculator!$F$17,1)))*IF(MOD(Calculator!$B$34/Calculator!$F$17,1)&lt;0.5,-1,1))^2)/SQRT(((50*POWER(80,POWER(COS(PI()*MOD(Calculator!$B$34/Calculator!$F$17,1)),2))+MIN(500,MAX(30,100*EXP(-0.3*'VSWR Calculator'!$C$24)*(1+3*ABS(MOD('VSWR Calculator'!$C$23/Calculator!$F$17/2,1)-0.5))))/'VSWR Calculator'!$C$25)+$C56)^2+(1500*ABS(SIN(2*PI()*MOD(Calculator!$B$34/Calculator!$F$17,1)))*IF(MOD(Calculator!$B$34/Calculator!$F$17,1)&lt;0.5,-1,1))^2))/(1-SQRT(((50*POWER(80,POWER(COS(PI()*MOD(Calculator!$B$34/Calculator!$F$17,1)),2))+MIN(500,MAX(30,100*EXP(-0.3*'VSWR Calculator'!$C$24)*(1+3*ABS(MOD('VSWR Calculator'!$C$23/Calculator!$F$17/2,1)-0.5))))/'VSWR Calculator'!$C$25)-$C56)^2+(1500*ABS(SIN(2*PI()*MOD(Calculator!$B$34/Calculator!$F$17,1)))*IF(MOD(Calculator!$B$34/Calculator!$F$17,1)&lt;0.5,-1,1))^2)/SQRT(((50*POWER(80,POWER(COS(PI()*MOD(Calculator!$B$34/Calculator!$F$17,1)),2))+MIN(500,MAX(30,100*EXP(-0.3*'VSWR Calculator'!$C$24)*(1+3*ABS(MOD('VSWR Calculator'!$C$23/Calculator!$F$17/2,1)-0.5))))/'VSWR Calculator'!$C$25)+$C56)^2+(1500*ABS(SIN(2*PI()*MOD(Calculator!$B$34/Calculator!$F$17,1)))*IF(MOD(Calculator!$B$34/Calculator!$F$17,1)&lt;0.5,-1,1))^2)),2))</f>
        <v>11.93</v>
      </c>
      <c r="GJ56" s="253" t="str">
        <f aca="false">IF(OR(Calculator!$E$18&lt;&gt;"YES",Calculator!$B$34&lt;Calculator!$G$18),"—",ROUND((1+SQRT(((50*POWER(80,POWER(COS(PI()*MOD(Calculator!$B$34/Calculator!$F$18,1)),2))+MIN(500,MAX(30,100*EXP(-0.3*'VSWR Calculator'!$C$24)*(1+3*ABS(MOD('VSWR Calculator'!$C$23/Calculator!$F$18/2,1)-0.5))))/'VSWR Calculator'!$C$25)-$C56)^2+(1500*ABS(SIN(2*PI()*MOD(Calculator!$B$34/Calculator!$F$18,1)))*IF(MOD(Calculator!$B$34/Calculator!$F$18,1)&lt;0.5,-1,1))^2)/SQRT(((50*POWER(80,POWER(COS(PI()*MOD(Calculator!$B$34/Calculator!$F$18,1)),2))+MIN(500,MAX(30,100*EXP(-0.3*'VSWR Calculator'!$C$24)*(1+3*ABS(MOD('VSWR Calculator'!$C$23/Calculator!$F$18/2,1)-0.5))))/'VSWR Calculator'!$C$25)+$C56)^2+(1500*ABS(SIN(2*PI()*MOD(Calculator!$B$34/Calculator!$F$18,1)))*IF(MOD(Calculator!$B$34/Calculator!$F$18,1)&lt;0.5,-1,1))^2))/(1-SQRT(((50*POWER(80,POWER(COS(PI()*MOD(Calculator!$B$34/Calculator!$F$18,1)),2))+MIN(500,MAX(30,100*EXP(-0.3*'VSWR Calculator'!$C$24)*(1+3*ABS(MOD('VSWR Calculator'!$C$23/Calculator!$F$18/2,1)-0.5))))/'VSWR Calculator'!$C$25)-$C56)^2+(1500*ABS(SIN(2*PI()*MOD(Calculator!$B$34/Calculator!$F$18,1)))*IF(MOD(Calculator!$B$34/Calculator!$F$18,1)&lt;0.5,-1,1))^2)/SQRT(((50*POWER(80,POWER(COS(PI()*MOD(Calculator!$B$34/Calculator!$F$18,1)),2))+MIN(500,MAX(30,100*EXP(-0.3*'VSWR Calculator'!$C$24)*(1+3*ABS(MOD('VSWR Calculator'!$C$23/Calculator!$F$18/2,1)-0.5))))/'VSWR Calculator'!$C$25)+$C56)^2+(1500*ABS(SIN(2*PI()*MOD(Calculator!$B$34/Calculator!$F$18,1)))*IF(MOD(Calculator!$B$34/Calculator!$F$18,1)&lt;0.5,-1,1))^2)),2))</f>
        <v>—</v>
      </c>
      <c r="GK56" s="253" t="str">
        <f aca="false">IF(OR(Calculator!$E$19&lt;&gt;"YES",Calculator!$B$34&lt;Calculator!$G$19),"—",ROUND((1+SQRT(((50*POWER(80,POWER(COS(PI()*MOD(Calculator!$B$34/Calculator!$F$19,1)),2))+MIN(500,MAX(30,100*EXP(-0.3*'VSWR Calculator'!$C$24)*(1+3*ABS(MOD('VSWR Calculator'!$C$23/Calculator!$F$19/2,1)-0.5))))/'VSWR Calculator'!$C$25)-$C56)^2+(1500*ABS(SIN(2*PI()*MOD(Calculator!$B$34/Calculator!$F$19,1)))*IF(MOD(Calculator!$B$34/Calculator!$F$19,1)&lt;0.5,-1,1))^2)/SQRT(((50*POWER(80,POWER(COS(PI()*MOD(Calculator!$B$34/Calculator!$F$19,1)),2))+MIN(500,MAX(30,100*EXP(-0.3*'VSWR Calculator'!$C$24)*(1+3*ABS(MOD('VSWR Calculator'!$C$23/Calculator!$F$19/2,1)-0.5))))/'VSWR Calculator'!$C$25)+$C56)^2+(1500*ABS(SIN(2*PI()*MOD(Calculator!$B$34/Calculator!$F$19,1)))*IF(MOD(Calculator!$B$34/Calculator!$F$19,1)&lt;0.5,-1,1))^2))/(1-SQRT(((50*POWER(80,POWER(COS(PI()*MOD(Calculator!$B$34/Calculator!$F$19,1)),2))+MIN(500,MAX(30,100*EXP(-0.3*'VSWR Calculator'!$C$24)*(1+3*ABS(MOD('VSWR Calculator'!$C$23/Calculator!$F$19/2,1)-0.5))))/'VSWR Calculator'!$C$25)-$C56)^2+(1500*ABS(SIN(2*PI()*MOD(Calculator!$B$34/Calculator!$F$19,1)))*IF(MOD(Calculator!$B$34/Calculator!$F$19,1)&lt;0.5,-1,1))^2)/SQRT(((50*POWER(80,POWER(COS(PI()*MOD(Calculator!$B$34/Calculator!$F$19,1)),2))+MIN(500,MAX(30,100*EXP(-0.3*'VSWR Calculator'!$C$24)*(1+3*ABS(MOD('VSWR Calculator'!$C$23/Calculator!$F$19/2,1)-0.5))))/'VSWR Calculator'!$C$25)+$C56)^2+(1500*ABS(SIN(2*PI()*MOD(Calculator!$B$34/Calculator!$F$19,1)))*IF(MOD(Calculator!$B$34/Calculator!$F$19,1)&lt;0.5,-1,1))^2)),2))</f>
        <v>—</v>
      </c>
      <c r="GL56" s="253" t="str">
        <f aca="false">IF(OR(Calculator!$E$20&lt;&gt;"YES",Calculator!$B$34&lt;Calculator!$G$20),"—",ROUND((1+SQRT(((50*POWER(80,POWER(COS(PI()*MOD(Calculator!$B$34/Calculator!$F$20,1)),2))+MIN(500,MAX(30,100*EXP(-0.3*'VSWR Calculator'!$C$24)*(1+3*ABS(MOD('VSWR Calculator'!$C$23/Calculator!$F$20/2,1)-0.5))))/'VSWR Calculator'!$C$25)-$C56)^2+(1500*ABS(SIN(2*PI()*MOD(Calculator!$B$34/Calculator!$F$20,1)))*IF(MOD(Calculator!$B$34/Calculator!$F$20,1)&lt;0.5,-1,1))^2)/SQRT(((50*POWER(80,POWER(COS(PI()*MOD(Calculator!$B$34/Calculator!$F$20,1)),2))+MIN(500,MAX(30,100*EXP(-0.3*'VSWR Calculator'!$C$24)*(1+3*ABS(MOD('VSWR Calculator'!$C$23/Calculator!$F$20/2,1)-0.5))))/'VSWR Calculator'!$C$25)+$C56)^2+(1500*ABS(SIN(2*PI()*MOD(Calculator!$B$34/Calculator!$F$20,1)))*IF(MOD(Calculator!$B$34/Calculator!$F$20,1)&lt;0.5,-1,1))^2))/(1-SQRT(((50*POWER(80,POWER(COS(PI()*MOD(Calculator!$B$34/Calculator!$F$20,1)),2))+MIN(500,MAX(30,100*EXP(-0.3*'VSWR Calculator'!$C$24)*(1+3*ABS(MOD('VSWR Calculator'!$C$23/Calculator!$F$20/2,1)-0.5))))/'VSWR Calculator'!$C$25)-$C56)^2+(1500*ABS(SIN(2*PI()*MOD(Calculator!$B$34/Calculator!$F$20,1)))*IF(MOD(Calculator!$B$34/Calculator!$F$20,1)&lt;0.5,-1,1))^2)/SQRT(((50*POWER(80,POWER(COS(PI()*MOD(Calculator!$B$34/Calculator!$F$20,1)),2))+MIN(500,MAX(30,100*EXP(-0.3*'VSWR Calculator'!$C$24)*(1+3*ABS(MOD('VSWR Calculator'!$C$23/Calculator!$F$20/2,1)-0.5))))/'VSWR Calculator'!$C$25)+$C56)^2+(1500*ABS(SIN(2*PI()*MOD(Calculator!$B$34/Calculator!$F$20,1)))*IF(MOD(Calculator!$B$34/Calculator!$F$20,1)&lt;0.5,-1,1))^2)),2))</f>
        <v>—</v>
      </c>
      <c r="GM56" s="253" t="str">
        <f aca="false">IF(OR(Calculator!$E$21&lt;&gt;"YES",Calculator!$B$34&lt;Calculator!$G$21),"—",ROUND((1+SQRT(((50*POWER(80,POWER(COS(PI()*MOD(Calculator!$B$34/Calculator!$F$21,1)),2))+MIN(500,MAX(30,100*EXP(-0.3*'VSWR Calculator'!$C$24)*(1+3*ABS(MOD('VSWR Calculator'!$C$23/Calculator!$F$21/2,1)-0.5))))/'VSWR Calculator'!$C$25)-$C56)^2+(1500*ABS(SIN(2*PI()*MOD(Calculator!$B$34/Calculator!$F$21,1)))*IF(MOD(Calculator!$B$34/Calculator!$F$21,1)&lt;0.5,-1,1))^2)/SQRT(((50*POWER(80,POWER(COS(PI()*MOD(Calculator!$B$34/Calculator!$F$21,1)),2))+MIN(500,MAX(30,100*EXP(-0.3*'VSWR Calculator'!$C$24)*(1+3*ABS(MOD('VSWR Calculator'!$C$23/Calculator!$F$21/2,1)-0.5))))/'VSWR Calculator'!$C$25)+$C56)^2+(1500*ABS(SIN(2*PI()*MOD(Calculator!$B$34/Calculator!$F$21,1)))*IF(MOD(Calculator!$B$34/Calculator!$F$21,1)&lt;0.5,-1,1))^2))/(1-SQRT(((50*POWER(80,POWER(COS(PI()*MOD(Calculator!$B$34/Calculator!$F$21,1)),2))+MIN(500,MAX(30,100*EXP(-0.3*'VSWR Calculator'!$C$24)*(1+3*ABS(MOD('VSWR Calculator'!$C$23/Calculator!$F$21/2,1)-0.5))))/'VSWR Calculator'!$C$25)-$C56)^2+(1500*ABS(SIN(2*PI()*MOD(Calculator!$B$34/Calculator!$F$21,1)))*IF(MOD(Calculator!$B$34/Calculator!$F$21,1)&lt;0.5,-1,1))^2)/SQRT(((50*POWER(80,POWER(COS(PI()*MOD(Calculator!$B$34/Calculator!$F$21,1)),2))+MIN(500,MAX(30,100*EXP(-0.3*'VSWR Calculator'!$C$24)*(1+3*ABS(MOD('VSWR Calculator'!$C$23/Calculator!$F$21/2,1)-0.5))))/'VSWR Calculator'!$C$25)+$C56)^2+(1500*ABS(SIN(2*PI()*MOD(Calculator!$B$34/Calculator!$F$21,1)))*IF(MOD(Calculator!$B$34/Calculator!$F$21,1)&lt;0.5,-1,1))^2)),2))</f>
        <v>—</v>
      </c>
      <c r="GN56" s="253" t="str">
        <f aca="false">IF(OR(Calculator!$E$22&lt;&gt;"YES",Calculator!$B$34&lt;Calculator!$G$22),"—",ROUND((1+SQRT(((50*POWER(80,POWER(COS(PI()*MOD(Calculator!$B$34/Calculator!$F$22,1)),2))+MIN(500,MAX(30,100*EXP(-0.3*'VSWR Calculator'!$C$24)*(1+3*ABS(MOD('VSWR Calculator'!$C$23/Calculator!$F$22/2,1)-0.5))))/'VSWR Calculator'!$C$25)-$C56)^2+(1500*ABS(SIN(2*PI()*MOD(Calculator!$B$34/Calculator!$F$22,1)))*IF(MOD(Calculator!$B$34/Calculator!$F$22,1)&lt;0.5,-1,1))^2)/SQRT(((50*POWER(80,POWER(COS(PI()*MOD(Calculator!$B$34/Calculator!$F$22,1)),2))+MIN(500,MAX(30,100*EXP(-0.3*'VSWR Calculator'!$C$24)*(1+3*ABS(MOD('VSWR Calculator'!$C$23/Calculator!$F$22/2,1)-0.5))))/'VSWR Calculator'!$C$25)+$C56)^2+(1500*ABS(SIN(2*PI()*MOD(Calculator!$B$34/Calculator!$F$22,1)))*IF(MOD(Calculator!$B$34/Calculator!$F$22,1)&lt;0.5,-1,1))^2))/(1-SQRT(((50*POWER(80,POWER(COS(PI()*MOD(Calculator!$B$34/Calculator!$F$22,1)),2))+MIN(500,MAX(30,100*EXP(-0.3*'VSWR Calculator'!$C$24)*(1+3*ABS(MOD('VSWR Calculator'!$C$23/Calculator!$F$22/2,1)-0.5))))/'VSWR Calculator'!$C$25)-$C56)^2+(1500*ABS(SIN(2*PI()*MOD(Calculator!$B$34/Calculator!$F$22,1)))*IF(MOD(Calculator!$B$34/Calculator!$F$22,1)&lt;0.5,-1,1))^2)/SQRT(((50*POWER(80,POWER(COS(PI()*MOD(Calculator!$B$34/Calculator!$F$22,1)),2))+MIN(500,MAX(30,100*EXP(-0.3*'VSWR Calculator'!$C$24)*(1+3*ABS(MOD('VSWR Calculator'!$C$23/Calculator!$F$22/2,1)-0.5))))/'VSWR Calculator'!$C$25)+$C56)^2+(1500*ABS(SIN(2*PI()*MOD(Calculator!$B$34/Calculator!$F$22,1)))*IF(MOD(Calculator!$B$34/Calculator!$F$22,1)&lt;0.5,-1,1))^2)),2))</f>
        <v>—</v>
      </c>
      <c r="GO56" s="253" t="n">
        <f aca="false">IFERROR(ROUND((IF(ISNUMBER(GD56),GD56,0)+IF(ISNUMBER(GE56),GE56,0)+IF(ISNUMBER(GF56),GF56,0)+IF(ISNUMBER(GG56),GG56,0)+IF(ISNUMBER(GH56),GH56,0)+IF(ISNUMBER(GI56),GI56,0)+IF(ISNUMBER(GJ56),GJ56,0)+IF(ISNUMBER(GK56),GK56,0)+IF(ISNUMBER(GL56),GL56,0)+IF(ISNUMBER(GM56),GM56,0)+IF(ISNUMBER(GN56),GN56,0))/(IF(ISNUMBER(GD56),1,0)+IF(ISNUMBER(GE56),1,0)+IF(ISNUMBER(GF56),1,0)+IF(ISNUMBER(GG56),1,0)+IF(ISNUMBER(GH56),1,0)+IF(ISNUMBER(GI56),1,0)+IF(ISNUMBER(GJ56),1,0)+IF(ISNUMBER(GK56),1,0)+IF(ISNUMBER(GL56),1,0)+IF(ISNUMBER(GM56),1,0)+IF(ISNUMBER(GN56),1,0)),4),"")</f>
        <v>13.31</v>
      </c>
      <c r="GP56" s="253" t="str">
        <f aca="false">IF(OR(Calculator!$E$12&lt;&gt;"YES",Calculator!$B$35&lt;Calculator!$G$12),"—",ROUND((1+SQRT(((50*POWER(80,POWER(COS(PI()*MOD(Calculator!$B$35/Calculator!$F$12,1)),2))+MIN(500,MAX(30,100*EXP(-0.3*'VSWR Calculator'!$C$24)*(1+3*ABS(MOD('VSWR Calculator'!$C$23/Calculator!$F$12/2,1)-0.5))))/'VSWR Calculator'!$C$25)-$C56)^2+(1500*ABS(SIN(2*PI()*MOD(Calculator!$B$35/Calculator!$F$12,1)))*IF(MOD(Calculator!$B$35/Calculator!$F$12,1)&lt;0.5,-1,1))^2)/SQRT(((50*POWER(80,POWER(COS(PI()*MOD(Calculator!$B$35/Calculator!$F$12,1)),2))+MIN(500,MAX(30,100*EXP(-0.3*'VSWR Calculator'!$C$24)*(1+3*ABS(MOD('VSWR Calculator'!$C$23/Calculator!$F$12/2,1)-0.5))))/'VSWR Calculator'!$C$25)+$C56)^2+(1500*ABS(SIN(2*PI()*MOD(Calculator!$B$35/Calculator!$F$12,1)))*IF(MOD(Calculator!$B$35/Calculator!$F$12,1)&lt;0.5,-1,1))^2))/(1-SQRT(((50*POWER(80,POWER(COS(PI()*MOD(Calculator!$B$35/Calculator!$F$12,1)),2))+MIN(500,MAX(30,100*EXP(-0.3*'VSWR Calculator'!$C$24)*(1+3*ABS(MOD('VSWR Calculator'!$C$23/Calculator!$F$12/2,1)-0.5))))/'VSWR Calculator'!$C$25)-$C56)^2+(1500*ABS(SIN(2*PI()*MOD(Calculator!$B$35/Calculator!$F$12,1)))*IF(MOD(Calculator!$B$35/Calculator!$F$12,1)&lt;0.5,-1,1))^2)/SQRT(((50*POWER(80,POWER(COS(PI()*MOD(Calculator!$B$35/Calculator!$F$12,1)),2))+MIN(500,MAX(30,100*EXP(-0.3*'VSWR Calculator'!$C$24)*(1+3*ABS(MOD('VSWR Calculator'!$C$23/Calculator!$F$12/2,1)-0.5))))/'VSWR Calculator'!$C$25)+$C56)^2+(1500*ABS(SIN(2*PI()*MOD(Calculator!$B$35/Calculator!$F$12,1)))*IF(MOD(Calculator!$B$35/Calculator!$F$12,1)&lt;0.5,-1,1))^2)),2))</f>
        <v>—</v>
      </c>
      <c r="GQ56" s="253" t="str">
        <f aca="false">IF(OR(Calculator!$E$13&lt;&gt;"YES",Calculator!$B$35&lt;Calculator!$G$13),"—",ROUND((1+SQRT(((50*POWER(80,POWER(COS(PI()*MOD(Calculator!$B$35/Calculator!$F$13,1)),2))+MIN(500,MAX(30,100*EXP(-0.3*'VSWR Calculator'!$C$24)*(1+3*ABS(MOD('VSWR Calculator'!$C$23/Calculator!$F$13/2,1)-0.5))))/'VSWR Calculator'!$C$25)-$C56)^2+(1500*ABS(SIN(2*PI()*MOD(Calculator!$B$35/Calculator!$F$13,1)))*IF(MOD(Calculator!$B$35/Calculator!$F$13,1)&lt;0.5,-1,1))^2)/SQRT(((50*POWER(80,POWER(COS(PI()*MOD(Calculator!$B$35/Calculator!$F$13,1)),2))+MIN(500,MAX(30,100*EXP(-0.3*'VSWR Calculator'!$C$24)*(1+3*ABS(MOD('VSWR Calculator'!$C$23/Calculator!$F$13/2,1)-0.5))))/'VSWR Calculator'!$C$25)+$C56)^2+(1500*ABS(SIN(2*PI()*MOD(Calculator!$B$35/Calculator!$F$13,1)))*IF(MOD(Calculator!$B$35/Calculator!$F$13,1)&lt;0.5,-1,1))^2))/(1-SQRT(((50*POWER(80,POWER(COS(PI()*MOD(Calculator!$B$35/Calculator!$F$13,1)),2))+MIN(500,MAX(30,100*EXP(-0.3*'VSWR Calculator'!$C$24)*(1+3*ABS(MOD('VSWR Calculator'!$C$23/Calculator!$F$13/2,1)-0.5))))/'VSWR Calculator'!$C$25)-$C56)^2+(1500*ABS(SIN(2*PI()*MOD(Calculator!$B$35/Calculator!$F$13,1)))*IF(MOD(Calculator!$B$35/Calculator!$F$13,1)&lt;0.5,-1,1))^2)/SQRT(((50*POWER(80,POWER(COS(PI()*MOD(Calculator!$B$35/Calculator!$F$13,1)),2))+MIN(500,MAX(30,100*EXP(-0.3*'VSWR Calculator'!$C$24)*(1+3*ABS(MOD('VSWR Calculator'!$C$23/Calculator!$F$13/2,1)-0.5))))/'VSWR Calculator'!$C$25)+$C56)^2+(1500*ABS(SIN(2*PI()*MOD(Calculator!$B$35/Calculator!$F$13,1)))*IF(MOD(Calculator!$B$35/Calculator!$F$13,1)&lt;0.5,-1,1))^2)),2))</f>
        <v>—</v>
      </c>
      <c r="GR56" s="253" t="str">
        <f aca="false">IF(OR(Calculator!$E$14&lt;&gt;"YES",Calculator!$B$35&lt;Calculator!$G$14),"—",ROUND((1+SQRT(((50*POWER(80,POWER(COS(PI()*MOD(Calculator!$B$35/Calculator!$F$14,1)),2))+MIN(500,MAX(30,100*EXP(-0.3*'VSWR Calculator'!$C$24)*(1+3*ABS(MOD('VSWR Calculator'!$C$23/Calculator!$F$14/2,1)-0.5))))/'VSWR Calculator'!$C$25)-$C56)^2+(1500*ABS(SIN(2*PI()*MOD(Calculator!$B$35/Calculator!$F$14,1)))*IF(MOD(Calculator!$B$35/Calculator!$F$14,1)&lt;0.5,-1,1))^2)/SQRT(((50*POWER(80,POWER(COS(PI()*MOD(Calculator!$B$35/Calculator!$F$14,1)),2))+MIN(500,MAX(30,100*EXP(-0.3*'VSWR Calculator'!$C$24)*(1+3*ABS(MOD('VSWR Calculator'!$C$23/Calculator!$F$14/2,1)-0.5))))/'VSWR Calculator'!$C$25)+$C56)^2+(1500*ABS(SIN(2*PI()*MOD(Calculator!$B$35/Calculator!$F$14,1)))*IF(MOD(Calculator!$B$35/Calculator!$F$14,1)&lt;0.5,-1,1))^2))/(1-SQRT(((50*POWER(80,POWER(COS(PI()*MOD(Calculator!$B$35/Calculator!$F$14,1)),2))+MIN(500,MAX(30,100*EXP(-0.3*'VSWR Calculator'!$C$24)*(1+3*ABS(MOD('VSWR Calculator'!$C$23/Calculator!$F$14/2,1)-0.5))))/'VSWR Calculator'!$C$25)-$C56)^2+(1500*ABS(SIN(2*PI()*MOD(Calculator!$B$35/Calculator!$F$14,1)))*IF(MOD(Calculator!$B$35/Calculator!$F$14,1)&lt;0.5,-1,1))^2)/SQRT(((50*POWER(80,POWER(COS(PI()*MOD(Calculator!$B$35/Calculator!$F$14,1)),2))+MIN(500,MAX(30,100*EXP(-0.3*'VSWR Calculator'!$C$24)*(1+3*ABS(MOD('VSWR Calculator'!$C$23/Calculator!$F$14/2,1)-0.5))))/'VSWR Calculator'!$C$25)+$C56)^2+(1500*ABS(SIN(2*PI()*MOD(Calculator!$B$35/Calculator!$F$14,1)))*IF(MOD(Calculator!$B$35/Calculator!$F$14,1)&lt;0.5,-1,1))^2)),2))</f>
        <v>—</v>
      </c>
      <c r="GS56" s="253" t="n">
        <f aca="false">IF(OR(Calculator!$E$15&lt;&gt;"YES",Calculator!$B$35&lt;Calculator!$G$15),"—",ROUND((1+SQRT(((50*POWER(80,POWER(COS(PI()*MOD(Calculator!$B$35/Calculator!$F$15,1)),2))+MIN(500,MAX(30,100*EXP(-0.3*'VSWR Calculator'!$C$24)*(1+3*ABS(MOD('VSWR Calculator'!$C$23/Calculator!$F$15/2,1)-0.5))))/'VSWR Calculator'!$C$25)-$C56)^2+(1500*ABS(SIN(2*PI()*MOD(Calculator!$B$35/Calculator!$F$15,1)))*IF(MOD(Calculator!$B$35/Calculator!$F$15,1)&lt;0.5,-1,1))^2)/SQRT(((50*POWER(80,POWER(COS(PI()*MOD(Calculator!$B$35/Calculator!$F$15,1)),2))+MIN(500,MAX(30,100*EXP(-0.3*'VSWR Calculator'!$C$24)*(1+3*ABS(MOD('VSWR Calculator'!$C$23/Calculator!$F$15/2,1)-0.5))))/'VSWR Calculator'!$C$25)+$C56)^2+(1500*ABS(SIN(2*PI()*MOD(Calculator!$B$35/Calculator!$F$15,1)))*IF(MOD(Calculator!$B$35/Calculator!$F$15,1)&lt;0.5,-1,1))^2))/(1-SQRT(((50*POWER(80,POWER(COS(PI()*MOD(Calculator!$B$35/Calculator!$F$15,1)),2))+MIN(500,MAX(30,100*EXP(-0.3*'VSWR Calculator'!$C$24)*(1+3*ABS(MOD('VSWR Calculator'!$C$23/Calculator!$F$15/2,1)-0.5))))/'VSWR Calculator'!$C$25)-$C56)^2+(1500*ABS(SIN(2*PI()*MOD(Calculator!$B$35/Calculator!$F$15,1)))*IF(MOD(Calculator!$B$35/Calculator!$F$15,1)&lt;0.5,-1,1))^2)/SQRT(((50*POWER(80,POWER(COS(PI()*MOD(Calculator!$B$35/Calculator!$F$15,1)),2))+MIN(500,MAX(30,100*EXP(-0.3*'VSWR Calculator'!$C$24)*(1+3*ABS(MOD('VSWR Calculator'!$C$23/Calculator!$F$15/2,1)-0.5))))/'VSWR Calculator'!$C$25)+$C56)^2+(1500*ABS(SIN(2*PI()*MOD(Calculator!$B$35/Calculator!$F$15,1)))*IF(MOD(Calculator!$B$35/Calculator!$F$15,1)&lt;0.5,-1,1))^2)),2))</f>
        <v>2.73</v>
      </c>
      <c r="GT56" s="253" t="str">
        <f aca="false">IF(OR(Calculator!$E$16&lt;&gt;"YES",Calculator!$B$35&lt;Calculator!$G$16),"—",ROUND((1+SQRT(((50*POWER(80,POWER(COS(PI()*MOD(Calculator!$B$35/Calculator!$F$16,1)),2))+MIN(500,MAX(30,100*EXP(-0.3*'VSWR Calculator'!$C$24)*(1+3*ABS(MOD('VSWR Calculator'!$C$23/Calculator!$F$16/2,1)-0.5))))/'VSWR Calculator'!$C$25)-$C56)^2+(1500*ABS(SIN(2*PI()*MOD(Calculator!$B$35/Calculator!$F$16,1)))*IF(MOD(Calculator!$B$35/Calculator!$F$16,1)&lt;0.5,-1,1))^2)/SQRT(((50*POWER(80,POWER(COS(PI()*MOD(Calculator!$B$35/Calculator!$F$16,1)),2))+MIN(500,MAX(30,100*EXP(-0.3*'VSWR Calculator'!$C$24)*(1+3*ABS(MOD('VSWR Calculator'!$C$23/Calculator!$F$16/2,1)-0.5))))/'VSWR Calculator'!$C$25)+$C56)^2+(1500*ABS(SIN(2*PI()*MOD(Calculator!$B$35/Calculator!$F$16,1)))*IF(MOD(Calculator!$B$35/Calculator!$F$16,1)&lt;0.5,-1,1))^2))/(1-SQRT(((50*POWER(80,POWER(COS(PI()*MOD(Calculator!$B$35/Calculator!$F$16,1)),2))+MIN(500,MAX(30,100*EXP(-0.3*'VSWR Calculator'!$C$24)*(1+3*ABS(MOD('VSWR Calculator'!$C$23/Calculator!$F$16/2,1)-0.5))))/'VSWR Calculator'!$C$25)-$C56)^2+(1500*ABS(SIN(2*PI()*MOD(Calculator!$B$35/Calculator!$F$16,1)))*IF(MOD(Calculator!$B$35/Calculator!$F$16,1)&lt;0.5,-1,1))^2)/SQRT(((50*POWER(80,POWER(COS(PI()*MOD(Calculator!$B$35/Calculator!$F$16,1)),2))+MIN(500,MAX(30,100*EXP(-0.3*'VSWR Calculator'!$C$24)*(1+3*ABS(MOD('VSWR Calculator'!$C$23/Calculator!$F$16/2,1)-0.5))))/'VSWR Calculator'!$C$25)+$C56)^2+(1500*ABS(SIN(2*PI()*MOD(Calculator!$B$35/Calculator!$F$16,1)))*IF(MOD(Calculator!$B$35/Calculator!$F$16,1)&lt;0.5,-1,1))^2)),2))</f>
        <v>—</v>
      </c>
      <c r="GU56" s="253" t="n">
        <f aca="false">IF(OR(Calculator!$E$17&lt;&gt;"YES",Calculator!$B$35&lt;Calculator!$G$17),"—",ROUND((1+SQRT(((50*POWER(80,POWER(COS(PI()*MOD(Calculator!$B$35/Calculator!$F$17,1)),2))+MIN(500,MAX(30,100*EXP(-0.3*'VSWR Calculator'!$C$24)*(1+3*ABS(MOD('VSWR Calculator'!$C$23/Calculator!$F$17/2,1)-0.5))))/'VSWR Calculator'!$C$25)-$C56)^2+(1500*ABS(SIN(2*PI()*MOD(Calculator!$B$35/Calculator!$F$17,1)))*IF(MOD(Calculator!$B$35/Calculator!$F$17,1)&lt;0.5,-1,1))^2)/SQRT(((50*POWER(80,POWER(COS(PI()*MOD(Calculator!$B$35/Calculator!$F$17,1)),2))+MIN(500,MAX(30,100*EXP(-0.3*'VSWR Calculator'!$C$24)*(1+3*ABS(MOD('VSWR Calculator'!$C$23/Calculator!$F$17/2,1)-0.5))))/'VSWR Calculator'!$C$25)+$C56)^2+(1500*ABS(SIN(2*PI()*MOD(Calculator!$B$35/Calculator!$F$17,1)))*IF(MOD(Calculator!$B$35/Calculator!$F$17,1)&lt;0.5,-1,1))^2))/(1-SQRT(((50*POWER(80,POWER(COS(PI()*MOD(Calculator!$B$35/Calculator!$F$17,1)),2))+MIN(500,MAX(30,100*EXP(-0.3*'VSWR Calculator'!$C$24)*(1+3*ABS(MOD('VSWR Calculator'!$C$23/Calculator!$F$17/2,1)-0.5))))/'VSWR Calculator'!$C$25)-$C56)^2+(1500*ABS(SIN(2*PI()*MOD(Calculator!$B$35/Calculator!$F$17,1)))*IF(MOD(Calculator!$B$35/Calculator!$F$17,1)&lt;0.5,-1,1))^2)/SQRT(((50*POWER(80,POWER(COS(PI()*MOD(Calculator!$B$35/Calculator!$F$17,1)),2))+MIN(500,MAX(30,100*EXP(-0.3*'VSWR Calculator'!$C$24)*(1+3*ABS(MOD('VSWR Calculator'!$C$23/Calculator!$F$17/2,1)-0.5))))/'VSWR Calculator'!$C$25)+$C56)^2+(1500*ABS(SIN(2*PI()*MOD(Calculator!$B$35/Calculator!$F$17,1)))*IF(MOD(Calculator!$B$35/Calculator!$F$17,1)&lt;0.5,-1,1))^2)),2))</f>
        <v>15.2</v>
      </c>
      <c r="GV56" s="253" t="str">
        <f aca="false">IF(OR(Calculator!$E$18&lt;&gt;"YES",Calculator!$B$35&lt;Calculator!$G$18),"—",ROUND((1+SQRT(((50*POWER(80,POWER(COS(PI()*MOD(Calculator!$B$35/Calculator!$F$18,1)),2))+MIN(500,MAX(30,100*EXP(-0.3*'VSWR Calculator'!$C$24)*(1+3*ABS(MOD('VSWR Calculator'!$C$23/Calculator!$F$18/2,1)-0.5))))/'VSWR Calculator'!$C$25)-$C56)^2+(1500*ABS(SIN(2*PI()*MOD(Calculator!$B$35/Calculator!$F$18,1)))*IF(MOD(Calculator!$B$35/Calculator!$F$18,1)&lt;0.5,-1,1))^2)/SQRT(((50*POWER(80,POWER(COS(PI()*MOD(Calculator!$B$35/Calculator!$F$18,1)),2))+MIN(500,MAX(30,100*EXP(-0.3*'VSWR Calculator'!$C$24)*(1+3*ABS(MOD('VSWR Calculator'!$C$23/Calculator!$F$18/2,1)-0.5))))/'VSWR Calculator'!$C$25)+$C56)^2+(1500*ABS(SIN(2*PI()*MOD(Calculator!$B$35/Calculator!$F$18,1)))*IF(MOD(Calculator!$B$35/Calculator!$F$18,1)&lt;0.5,-1,1))^2))/(1-SQRT(((50*POWER(80,POWER(COS(PI()*MOD(Calculator!$B$35/Calculator!$F$18,1)),2))+MIN(500,MAX(30,100*EXP(-0.3*'VSWR Calculator'!$C$24)*(1+3*ABS(MOD('VSWR Calculator'!$C$23/Calculator!$F$18/2,1)-0.5))))/'VSWR Calculator'!$C$25)-$C56)^2+(1500*ABS(SIN(2*PI()*MOD(Calculator!$B$35/Calculator!$F$18,1)))*IF(MOD(Calculator!$B$35/Calculator!$F$18,1)&lt;0.5,-1,1))^2)/SQRT(((50*POWER(80,POWER(COS(PI()*MOD(Calculator!$B$35/Calculator!$F$18,1)),2))+MIN(500,MAX(30,100*EXP(-0.3*'VSWR Calculator'!$C$24)*(1+3*ABS(MOD('VSWR Calculator'!$C$23/Calculator!$F$18/2,1)-0.5))))/'VSWR Calculator'!$C$25)+$C56)^2+(1500*ABS(SIN(2*PI()*MOD(Calculator!$B$35/Calculator!$F$18,1)))*IF(MOD(Calculator!$B$35/Calculator!$F$18,1)&lt;0.5,-1,1))^2)),2))</f>
        <v>—</v>
      </c>
      <c r="GW56" s="253" t="str">
        <f aca="false">IF(OR(Calculator!$E$19&lt;&gt;"YES",Calculator!$B$35&lt;Calculator!$G$19),"—",ROUND((1+SQRT(((50*POWER(80,POWER(COS(PI()*MOD(Calculator!$B$35/Calculator!$F$19,1)),2))+MIN(500,MAX(30,100*EXP(-0.3*'VSWR Calculator'!$C$24)*(1+3*ABS(MOD('VSWR Calculator'!$C$23/Calculator!$F$19/2,1)-0.5))))/'VSWR Calculator'!$C$25)-$C56)^2+(1500*ABS(SIN(2*PI()*MOD(Calculator!$B$35/Calculator!$F$19,1)))*IF(MOD(Calculator!$B$35/Calculator!$F$19,1)&lt;0.5,-1,1))^2)/SQRT(((50*POWER(80,POWER(COS(PI()*MOD(Calculator!$B$35/Calculator!$F$19,1)),2))+MIN(500,MAX(30,100*EXP(-0.3*'VSWR Calculator'!$C$24)*(1+3*ABS(MOD('VSWR Calculator'!$C$23/Calculator!$F$19/2,1)-0.5))))/'VSWR Calculator'!$C$25)+$C56)^2+(1500*ABS(SIN(2*PI()*MOD(Calculator!$B$35/Calculator!$F$19,1)))*IF(MOD(Calculator!$B$35/Calculator!$F$19,1)&lt;0.5,-1,1))^2))/(1-SQRT(((50*POWER(80,POWER(COS(PI()*MOD(Calculator!$B$35/Calculator!$F$19,1)),2))+MIN(500,MAX(30,100*EXP(-0.3*'VSWR Calculator'!$C$24)*(1+3*ABS(MOD('VSWR Calculator'!$C$23/Calculator!$F$19/2,1)-0.5))))/'VSWR Calculator'!$C$25)-$C56)^2+(1500*ABS(SIN(2*PI()*MOD(Calculator!$B$35/Calculator!$F$19,1)))*IF(MOD(Calculator!$B$35/Calculator!$F$19,1)&lt;0.5,-1,1))^2)/SQRT(((50*POWER(80,POWER(COS(PI()*MOD(Calculator!$B$35/Calculator!$F$19,1)),2))+MIN(500,MAX(30,100*EXP(-0.3*'VSWR Calculator'!$C$24)*(1+3*ABS(MOD('VSWR Calculator'!$C$23/Calculator!$F$19/2,1)-0.5))))/'VSWR Calculator'!$C$25)+$C56)^2+(1500*ABS(SIN(2*PI()*MOD(Calculator!$B$35/Calculator!$F$19,1)))*IF(MOD(Calculator!$B$35/Calculator!$F$19,1)&lt;0.5,-1,1))^2)),2))</f>
        <v>—</v>
      </c>
      <c r="GX56" s="253" t="str">
        <f aca="false">IF(OR(Calculator!$E$20&lt;&gt;"YES",Calculator!$B$35&lt;Calculator!$G$20),"—",ROUND((1+SQRT(((50*POWER(80,POWER(COS(PI()*MOD(Calculator!$B$35/Calculator!$F$20,1)),2))+MIN(500,MAX(30,100*EXP(-0.3*'VSWR Calculator'!$C$24)*(1+3*ABS(MOD('VSWR Calculator'!$C$23/Calculator!$F$20/2,1)-0.5))))/'VSWR Calculator'!$C$25)-$C56)^2+(1500*ABS(SIN(2*PI()*MOD(Calculator!$B$35/Calculator!$F$20,1)))*IF(MOD(Calculator!$B$35/Calculator!$F$20,1)&lt;0.5,-1,1))^2)/SQRT(((50*POWER(80,POWER(COS(PI()*MOD(Calculator!$B$35/Calculator!$F$20,1)),2))+MIN(500,MAX(30,100*EXP(-0.3*'VSWR Calculator'!$C$24)*(1+3*ABS(MOD('VSWR Calculator'!$C$23/Calculator!$F$20/2,1)-0.5))))/'VSWR Calculator'!$C$25)+$C56)^2+(1500*ABS(SIN(2*PI()*MOD(Calculator!$B$35/Calculator!$F$20,1)))*IF(MOD(Calculator!$B$35/Calculator!$F$20,1)&lt;0.5,-1,1))^2))/(1-SQRT(((50*POWER(80,POWER(COS(PI()*MOD(Calculator!$B$35/Calculator!$F$20,1)),2))+MIN(500,MAX(30,100*EXP(-0.3*'VSWR Calculator'!$C$24)*(1+3*ABS(MOD('VSWR Calculator'!$C$23/Calculator!$F$20/2,1)-0.5))))/'VSWR Calculator'!$C$25)-$C56)^2+(1500*ABS(SIN(2*PI()*MOD(Calculator!$B$35/Calculator!$F$20,1)))*IF(MOD(Calculator!$B$35/Calculator!$F$20,1)&lt;0.5,-1,1))^2)/SQRT(((50*POWER(80,POWER(COS(PI()*MOD(Calculator!$B$35/Calculator!$F$20,1)),2))+MIN(500,MAX(30,100*EXP(-0.3*'VSWR Calculator'!$C$24)*(1+3*ABS(MOD('VSWR Calculator'!$C$23/Calculator!$F$20/2,1)-0.5))))/'VSWR Calculator'!$C$25)+$C56)^2+(1500*ABS(SIN(2*PI()*MOD(Calculator!$B$35/Calculator!$F$20,1)))*IF(MOD(Calculator!$B$35/Calculator!$F$20,1)&lt;0.5,-1,1))^2)),2))</f>
        <v>—</v>
      </c>
      <c r="GY56" s="253" t="str">
        <f aca="false">IF(OR(Calculator!$E$21&lt;&gt;"YES",Calculator!$B$35&lt;Calculator!$G$21),"—",ROUND((1+SQRT(((50*POWER(80,POWER(COS(PI()*MOD(Calculator!$B$35/Calculator!$F$21,1)),2))+MIN(500,MAX(30,100*EXP(-0.3*'VSWR Calculator'!$C$24)*(1+3*ABS(MOD('VSWR Calculator'!$C$23/Calculator!$F$21/2,1)-0.5))))/'VSWR Calculator'!$C$25)-$C56)^2+(1500*ABS(SIN(2*PI()*MOD(Calculator!$B$35/Calculator!$F$21,1)))*IF(MOD(Calculator!$B$35/Calculator!$F$21,1)&lt;0.5,-1,1))^2)/SQRT(((50*POWER(80,POWER(COS(PI()*MOD(Calculator!$B$35/Calculator!$F$21,1)),2))+MIN(500,MAX(30,100*EXP(-0.3*'VSWR Calculator'!$C$24)*(1+3*ABS(MOD('VSWR Calculator'!$C$23/Calculator!$F$21/2,1)-0.5))))/'VSWR Calculator'!$C$25)+$C56)^2+(1500*ABS(SIN(2*PI()*MOD(Calculator!$B$35/Calculator!$F$21,1)))*IF(MOD(Calculator!$B$35/Calculator!$F$21,1)&lt;0.5,-1,1))^2))/(1-SQRT(((50*POWER(80,POWER(COS(PI()*MOD(Calculator!$B$35/Calculator!$F$21,1)),2))+MIN(500,MAX(30,100*EXP(-0.3*'VSWR Calculator'!$C$24)*(1+3*ABS(MOD('VSWR Calculator'!$C$23/Calculator!$F$21/2,1)-0.5))))/'VSWR Calculator'!$C$25)-$C56)^2+(1500*ABS(SIN(2*PI()*MOD(Calculator!$B$35/Calculator!$F$21,1)))*IF(MOD(Calculator!$B$35/Calculator!$F$21,1)&lt;0.5,-1,1))^2)/SQRT(((50*POWER(80,POWER(COS(PI()*MOD(Calculator!$B$35/Calculator!$F$21,1)),2))+MIN(500,MAX(30,100*EXP(-0.3*'VSWR Calculator'!$C$24)*(1+3*ABS(MOD('VSWR Calculator'!$C$23/Calculator!$F$21/2,1)-0.5))))/'VSWR Calculator'!$C$25)+$C56)^2+(1500*ABS(SIN(2*PI()*MOD(Calculator!$B$35/Calculator!$F$21,1)))*IF(MOD(Calculator!$B$35/Calculator!$F$21,1)&lt;0.5,-1,1))^2)),2))</f>
        <v>—</v>
      </c>
      <c r="GZ56" s="253" t="str">
        <f aca="false">IF(OR(Calculator!$E$22&lt;&gt;"YES",Calculator!$B$35&lt;Calculator!$G$22),"—",ROUND((1+SQRT(((50*POWER(80,POWER(COS(PI()*MOD(Calculator!$B$35/Calculator!$F$22,1)),2))+MIN(500,MAX(30,100*EXP(-0.3*'VSWR Calculator'!$C$24)*(1+3*ABS(MOD('VSWR Calculator'!$C$23/Calculator!$F$22/2,1)-0.5))))/'VSWR Calculator'!$C$25)-$C56)^2+(1500*ABS(SIN(2*PI()*MOD(Calculator!$B$35/Calculator!$F$22,1)))*IF(MOD(Calculator!$B$35/Calculator!$F$22,1)&lt;0.5,-1,1))^2)/SQRT(((50*POWER(80,POWER(COS(PI()*MOD(Calculator!$B$35/Calculator!$F$22,1)),2))+MIN(500,MAX(30,100*EXP(-0.3*'VSWR Calculator'!$C$24)*(1+3*ABS(MOD('VSWR Calculator'!$C$23/Calculator!$F$22/2,1)-0.5))))/'VSWR Calculator'!$C$25)+$C56)^2+(1500*ABS(SIN(2*PI()*MOD(Calculator!$B$35/Calculator!$F$22,1)))*IF(MOD(Calculator!$B$35/Calculator!$F$22,1)&lt;0.5,-1,1))^2))/(1-SQRT(((50*POWER(80,POWER(COS(PI()*MOD(Calculator!$B$35/Calculator!$F$22,1)),2))+MIN(500,MAX(30,100*EXP(-0.3*'VSWR Calculator'!$C$24)*(1+3*ABS(MOD('VSWR Calculator'!$C$23/Calculator!$F$22/2,1)-0.5))))/'VSWR Calculator'!$C$25)-$C56)^2+(1500*ABS(SIN(2*PI()*MOD(Calculator!$B$35/Calculator!$F$22,1)))*IF(MOD(Calculator!$B$35/Calculator!$F$22,1)&lt;0.5,-1,1))^2)/SQRT(((50*POWER(80,POWER(COS(PI()*MOD(Calculator!$B$35/Calculator!$F$22,1)),2))+MIN(500,MAX(30,100*EXP(-0.3*'VSWR Calculator'!$C$24)*(1+3*ABS(MOD('VSWR Calculator'!$C$23/Calculator!$F$22/2,1)-0.5))))/'VSWR Calculator'!$C$25)+$C56)^2+(1500*ABS(SIN(2*PI()*MOD(Calculator!$B$35/Calculator!$F$22,1)))*IF(MOD(Calculator!$B$35/Calculator!$F$22,1)&lt;0.5,-1,1))^2)),2))</f>
        <v>—</v>
      </c>
      <c r="HA56" s="253" t="n">
        <f aca="false">IFERROR(ROUND((IF(ISNUMBER(GP56),GP56,0)+IF(ISNUMBER(GQ56),GQ56,0)+IF(ISNUMBER(GR56),GR56,0)+IF(ISNUMBER(GS56),GS56,0)+IF(ISNUMBER(GT56),GT56,0)+IF(ISNUMBER(GU56),GU56,0)+IF(ISNUMBER(GV56),GV56,0)+IF(ISNUMBER(GW56),GW56,0)+IF(ISNUMBER(GX56),GX56,0)+IF(ISNUMBER(GY56),GY56,0)+IF(ISNUMBER(GZ56),GZ56,0))/(IF(ISNUMBER(GP56),1,0)+IF(ISNUMBER(GQ56),1,0)+IF(ISNUMBER(GR56),1,0)+IF(ISNUMBER(GS56),1,0)+IF(ISNUMBER(GT56),1,0)+IF(ISNUMBER(GU56),1,0)+IF(ISNUMBER(GV56),1,0)+IF(ISNUMBER(GW56),1,0)+IF(ISNUMBER(GX56),1,0)+IF(ISNUMBER(GY56),1,0)+IF(ISNUMBER(GZ56),1,0)),4),"")</f>
        <v>8.965</v>
      </c>
      <c r="HB56" s="253" t="str">
        <f aca="false">IF(OR(Calculator!$E$12&lt;&gt;"YES",Calculator!$B$36&lt;Calculator!$G$12),"—",ROUND((1+SQRT(((50*POWER(80,POWER(COS(PI()*MOD(Calculator!$B$36/Calculator!$F$12,1)),2))+MIN(500,MAX(30,100*EXP(-0.3*'VSWR Calculator'!$C$24)*(1+3*ABS(MOD('VSWR Calculator'!$C$23/Calculator!$F$12/2,1)-0.5))))/'VSWR Calculator'!$C$25)-$C56)^2+(1500*ABS(SIN(2*PI()*MOD(Calculator!$B$36/Calculator!$F$12,1)))*IF(MOD(Calculator!$B$36/Calculator!$F$12,1)&lt;0.5,-1,1))^2)/SQRT(((50*POWER(80,POWER(COS(PI()*MOD(Calculator!$B$36/Calculator!$F$12,1)),2))+MIN(500,MAX(30,100*EXP(-0.3*'VSWR Calculator'!$C$24)*(1+3*ABS(MOD('VSWR Calculator'!$C$23/Calculator!$F$12/2,1)-0.5))))/'VSWR Calculator'!$C$25)+$C56)^2+(1500*ABS(SIN(2*PI()*MOD(Calculator!$B$36/Calculator!$F$12,1)))*IF(MOD(Calculator!$B$36/Calculator!$F$12,1)&lt;0.5,-1,1))^2))/(1-SQRT(((50*POWER(80,POWER(COS(PI()*MOD(Calculator!$B$36/Calculator!$F$12,1)),2))+MIN(500,MAX(30,100*EXP(-0.3*'VSWR Calculator'!$C$24)*(1+3*ABS(MOD('VSWR Calculator'!$C$23/Calculator!$F$12/2,1)-0.5))))/'VSWR Calculator'!$C$25)-$C56)^2+(1500*ABS(SIN(2*PI()*MOD(Calculator!$B$36/Calculator!$F$12,1)))*IF(MOD(Calculator!$B$36/Calculator!$F$12,1)&lt;0.5,-1,1))^2)/SQRT(((50*POWER(80,POWER(COS(PI()*MOD(Calculator!$B$36/Calculator!$F$12,1)),2))+MIN(500,MAX(30,100*EXP(-0.3*'VSWR Calculator'!$C$24)*(1+3*ABS(MOD('VSWR Calculator'!$C$23/Calculator!$F$12/2,1)-0.5))))/'VSWR Calculator'!$C$25)+$C56)^2+(1500*ABS(SIN(2*PI()*MOD(Calculator!$B$36/Calculator!$F$12,1)))*IF(MOD(Calculator!$B$36/Calculator!$F$12,1)&lt;0.5,-1,1))^2)),2))</f>
        <v>—</v>
      </c>
      <c r="HC56" s="253" t="str">
        <f aca="false">IF(OR(Calculator!$E$13&lt;&gt;"YES",Calculator!$B$36&lt;Calculator!$G$13),"—",ROUND((1+SQRT(((50*POWER(80,POWER(COS(PI()*MOD(Calculator!$B$36/Calculator!$F$13,1)),2))+MIN(500,MAX(30,100*EXP(-0.3*'VSWR Calculator'!$C$24)*(1+3*ABS(MOD('VSWR Calculator'!$C$23/Calculator!$F$13/2,1)-0.5))))/'VSWR Calculator'!$C$25)-$C56)^2+(1500*ABS(SIN(2*PI()*MOD(Calculator!$B$36/Calculator!$F$13,1)))*IF(MOD(Calculator!$B$36/Calculator!$F$13,1)&lt;0.5,-1,1))^2)/SQRT(((50*POWER(80,POWER(COS(PI()*MOD(Calculator!$B$36/Calculator!$F$13,1)),2))+MIN(500,MAX(30,100*EXP(-0.3*'VSWR Calculator'!$C$24)*(1+3*ABS(MOD('VSWR Calculator'!$C$23/Calculator!$F$13/2,1)-0.5))))/'VSWR Calculator'!$C$25)+$C56)^2+(1500*ABS(SIN(2*PI()*MOD(Calculator!$B$36/Calculator!$F$13,1)))*IF(MOD(Calculator!$B$36/Calculator!$F$13,1)&lt;0.5,-1,1))^2))/(1-SQRT(((50*POWER(80,POWER(COS(PI()*MOD(Calculator!$B$36/Calculator!$F$13,1)),2))+MIN(500,MAX(30,100*EXP(-0.3*'VSWR Calculator'!$C$24)*(1+3*ABS(MOD('VSWR Calculator'!$C$23/Calculator!$F$13/2,1)-0.5))))/'VSWR Calculator'!$C$25)-$C56)^2+(1500*ABS(SIN(2*PI()*MOD(Calculator!$B$36/Calculator!$F$13,1)))*IF(MOD(Calculator!$B$36/Calculator!$F$13,1)&lt;0.5,-1,1))^2)/SQRT(((50*POWER(80,POWER(COS(PI()*MOD(Calculator!$B$36/Calculator!$F$13,1)),2))+MIN(500,MAX(30,100*EXP(-0.3*'VSWR Calculator'!$C$24)*(1+3*ABS(MOD('VSWR Calculator'!$C$23/Calculator!$F$13/2,1)-0.5))))/'VSWR Calculator'!$C$25)+$C56)^2+(1500*ABS(SIN(2*PI()*MOD(Calculator!$B$36/Calculator!$F$13,1)))*IF(MOD(Calculator!$B$36/Calculator!$F$13,1)&lt;0.5,-1,1))^2)),2))</f>
        <v>—</v>
      </c>
      <c r="HD56" s="253" t="str">
        <f aca="false">IF(OR(Calculator!$E$14&lt;&gt;"YES",Calculator!$B$36&lt;Calculator!$G$14),"—",ROUND((1+SQRT(((50*POWER(80,POWER(COS(PI()*MOD(Calculator!$B$36/Calculator!$F$14,1)),2))+MIN(500,MAX(30,100*EXP(-0.3*'VSWR Calculator'!$C$24)*(1+3*ABS(MOD('VSWR Calculator'!$C$23/Calculator!$F$14/2,1)-0.5))))/'VSWR Calculator'!$C$25)-$C56)^2+(1500*ABS(SIN(2*PI()*MOD(Calculator!$B$36/Calculator!$F$14,1)))*IF(MOD(Calculator!$B$36/Calculator!$F$14,1)&lt;0.5,-1,1))^2)/SQRT(((50*POWER(80,POWER(COS(PI()*MOD(Calculator!$B$36/Calculator!$F$14,1)),2))+MIN(500,MAX(30,100*EXP(-0.3*'VSWR Calculator'!$C$24)*(1+3*ABS(MOD('VSWR Calculator'!$C$23/Calculator!$F$14/2,1)-0.5))))/'VSWR Calculator'!$C$25)+$C56)^2+(1500*ABS(SIN(2*PI()*MOD(Calculator!$B$36/Calculator!$F$14,1)))*IF(MOD(Calculator!$B$36/Calculator!$F$14,1)&lt;0.5,-1,1))^2))/(1-SQRT(((50*POWER(80,POWER(COS(PI()*MOD(Calculator!$B$36/Calculator!$F$14,1)),2))+MIN(500,MAX(30,100*EXP(-0.3*'VSWR Calculator'!$C$24)*(1+3*ABS(MOD('VSWR Calculator'!$C$23/Calculator!$F$14/2,1)-0.5))))/'VSWR Calculator'!$C$25)-$C56)^2+(1500*ABS(SIN(2*PI()*MOD(Calculator!$B$36/Calculator!$F$14,1)))*IF(MOD(Calculator!$B$36/Calculator!$F$14,1)&lt;0.5,-1,1))^2)/SQRT(((50*POWER(80,POWER(COS(PI()*MOD(Calculator!$B$36/Calculator!$F$14,1)),2))+MIN(500,MAX(30,100*EXP(-0.3*'VSWR Calculator'!$C$24)*(1+3*ABS(MOD('VSWR Calculator'!$C$23/Calculator!$F$14/2,1)-0.5))))/'VSWR Calculator'!$C$25)+$C56)^2+(1500*ABS(SIN(2*PI()*MOD(Calculator!$B$36/Calculator!$F$14,1)))*IF(MOD(Calculator!$B$36/Calculator!$F$14,1)&lt;0.5,-1,1))^2)),2))</f>
        <v>—</v>
      </c>
      <c r="HE56" s="253" t="n">
        <f aca="false">IF(OR(Calculator!$E$15&lt;&gt;"YES",Calculator!$B$36&lt;Calculator!$G$15),"—",ROUND((1+SQRT(((50*POWER(80,POWER(COS(PI()*MOD(Calculator!$B$36/Calculator!$F$15,1)),2))+MIN(500,MAX(30,100*EXP(-0.3*'VSWR Calculator'!$C$24)*(1+3*ABS(MOD('VSWR Calculator'!$C$23/Calculator!$F$15/2,1)-0.5))))/'VSWR Calculator'!$C$25)-$C56)^2+(1500*ABS(SIN(2*PI()*MOD(Calculator!$B$36/Calculator!$F$15,1)))*IF(MOD(Calculator!$B$36/Calculator!$F$15,1)&lt;0.5,-1,1))^2)/SQRT(((50*POWER(80,POWER(COS(PI()*MOD(Calculator!$B$36/Calculator!$F$15,1)),2))+MIN(500,MAX(30,100*EXP(-0.3*'VSWR Calculator'!$C$24)*(1+3*ABS(MOD('VSWR Calculator'!$C$23/Calculator!$F$15/2,1)-0.5))))/'VSWR Calculator'!$C$25)+$C56)^2+(1500*ABS(SIN(2*PI()*MOD(Calculator!$B$36/Calculator!$F$15,1)))*IF(MOD(Calculator!$B$36/Calculator!$F$15,1)&lt;0.5,-1,1))^2))/(1-SQRT(((50*POWER(80,POWER(COS(PI()*MOD(Calculator!$B$36/Calculator!$F$15,1)),2))+MIN(500,MAX(30,100*EXP(-0.3*'VSWR Calculator'!$C$24)*(1+3*ABS(MOD('VSWR Calculator'!$C$23/Calculator!$F$15/2,1)-0.5))))/'VSWR Calculator'!$C$25)-$C56)^2+(1500*ABS(SIN(2*PI()*MOD(Calculator!$B$36/Calculator!$F$15,1)))*IF(MOD(Calculator!$B$36/Calculator!$F$15,1)&lt;0.5,-1,1))^2)/SQRT(((50*POWER(80,POWER(COS(PI()*MOD(Calculator!$B$36/Calculator!$F$15,1)),2))+MIN(500,MAX(30,100*EXP(-0.3*'VSWR Calculator'!$C$24)*(1+3*ABS(MOD('VSWR Calculator'!$C$23/Calculator!$F$15/2,1)-0.5))))/'VSWR Calculator'!$C$25)+$C56)^2+(1500*ABS(SIN(2*PI()*MOD(Calculator!$B$36/Calculator!$F$15,1)))*IF(MOD(Calculator!$B$36/Calculator!$F$15,1)&lt;0.5,-1,1))^2)),2))</f>
        <v>13.24</v>
      </c>
      <c r="HF56" s="253" t="str">
        <f aca="false">IF(OR(Calculator!$E$16&lt;&gt;"YES",Calculator!$B$36&lt;Calculator!$G$16),"—",ROUND((1+SQRT(((50*POWER(80,POWER(COS(PI()*MOD(Calculator!$B$36/Calculator!$F$16,1)),2))+MIN(500,MAX(30,100*EXP(-0.3*'VSWR Calculator'!$C$24)*(1+3*ABS(MOD('VSWR Calculator'!$C$23/Calculator!$F$16/2,1)-0.5))))/'VSWR Calculator'!$C$25)-$C56)^2+(1500*ABS(SIN(2*PI()*MOD(Calculator!$B$36/Calculator!$F$16,1)))*IF(MOD(Calculator!$B$36/Calculator!$F$16,1)&lt;0.5,-1,1))^2)/SQRT(((50*POWER(80,POWER(COS(PI()*MOD(Calculator!$B$36/Calculator!$F$16,1)),2))+MIN(500,MAX(30,100*EXP(-0.3*'VSWR Calculator'!$C$24)*(1+3*ABS(MOD('VSWR Calculator'!$C$23/Calculator!$F$16/2,1)-0.5))))/'VSWR Calculator'!$C$25)+$C56)^2+(1500*ABS(SIN(2*PI()*MOD(Calculator!$B$36/Calculator!$F$16,1)))*IF(MOD(Calculator!$B$36/Calculator!$F$16,1)&lt;0.5,-1,1))^2))/(1-SQRT(((50*POWER(80,POWER(COS(PI()*MOD(Calculator!$B$36/Calculator!$F$16,1)),2))+MIN(500,MAX(30,100*EXP(-0.3*'VSWR Calculator'!$C$24)*(1+3*ABS(MOD('VSWR Calculator'!$C$23/Calculator!$F$16/2,1)-0.5))))/'VSWR Calculator'!$C$25)-$C56)^2+(1500*ABS(SIN(2*PI()*MOD(Calculator!$B$36/Calculator!$F$16,1)))*IF(MOD(Calculator!$B$36/Calculator!$F$16,1)&lt;0.5,-1,1))^2)/SQRT(((50*POWER(80,POWER(COS(PI()*MOD(Calculator!$B$36/Calculator!$F$16,1)),2))+MIN(500,MAX(30,100*EXP(-0.3*'VSWR Calculator'!$C$24)*(1+3*ABS(MOD('VSWR Calculator'!$C$23/Calculator!$F$16/2,1)-0.5))))/'VSWR Calculator'!$C$25)+$C56)^2+(1500*ABS(SIN(2*PI()*MOD(Calculator!$B$36/Calculator!$F$16,1)))*IF(MOD(Calculator!$B$36/Calculator!$F$16,1)&lt;0.5,-1,1))^2)),2))</f>
        <v>—</v>
      </c>
      <c r="HG56" s="253" t="n">
        <f aca="false">IF(OR(Calculator!$E$17&lt;&gt;"YES",Calculator!$B$36&lt;Calculator!$G$17),"—",ROUND((1+SQRT(((50*POWER(80,POWER(COS(PI()*MOD(Calculator!$B$36/Calculator!$F$17,1)),2))+MIN(500,MAX(30,100*EXP(-0.3*'VSWR Calculator'!$C$24)*(1+3*ABS(MOD('VSWR Calculator'!$C$23/Calculator!$F$17/2,1)-0.5))))/'VSWR Calculator'!$C$25)-$C56)^2+(1500*ABS(SIN(2*PI()*MOD(Calculator!$B$36/Calculator!$F$17,1)))*IF(MOD(Calculator!$B$36/Calculator!$F$17,1)&lt;0.5,-1,1))^2)/SQRT(((50*POWER(80,POWER(COS(PI()*MOD(Calculator!$B$36/Calculator!$F$17,1)),2))+MIN(500,MAX(30,100*EXP(-0.3*'VSWR Calculator'!$C$24)*(1+3*ABS(MOD('VSWR Calculator'!$C$23/Calculator!$F$17/2,1)-0.5))))/'VSWR Calculator'!$C$25)+$C56)^2+(1500*ABS(SIN(2*PI()*MOD(Calculator!$B$36/Calculator!$F$17,1)))*IF(MOD(Calculator!$B$36/Calculator!$F$17,1)&lt;0.5,-1,1))^2))/(1-SQRT(((50*POWER(80,POWER(COS(PI()*MOD(Calculator!$B$36/Calculator!$F$17,1)),2))+MIN(500,MAX(30,100*EXP(-0.3*'VSWR Calculator'!$C$24)*(1+3*ABS(MOD('VSWR Calculator'!$C$23/Calculator!$F$17/2,1)-0.5))))/'VSWR Calculator'!$C$25)-$C56)^2+(1500*ABS(SIN(2*PI()*MOD(Calculator!$B$36/Calculator!$F$17,1)))*IF(MOD(Calculator!$B$36/Calculator!$F$17,1)&lt;0.5,-1,1))^2)/SQRT(((50*POWER(80,POWER(COS(PI()*MOD(Calculator!$B$36/Calculator!$F$17,1)),2))+MIN(500,MAX(30,100*EXP(-0.3*'VSWR Calculator'!$C$24)*(1+3*ABS(MOD('VSWR Calculator'!$C$23/Calculator!$F$17/2,1)-0.5))))/'VSWR Calculator'!$C$25)+$C56)^2+(1500*ABS(SIN(2*PI()*MOD(Calculator!$B$36/Calculator!$F$17,1)))*IF(MOD(Calculator!$B$36/Calculator!$F$17,1)&lt;0.5,-1,1))^2)),2))</f>
        <v>15.5</v>
      </c>
      <c r="HH56" s="253" t="str">
        <f aca="false">IF(OR(Calculator!$E$18&lt;&gt;"YES",Calculator!$B$36&lt;Calculator!$G$18),"—",ROUND((1+SQRT(((50*POWER(80,POWER(COS(PI()*MOD(Calculator!$B$36/Calculator!$F$18,1)),2))+MIN(500,MAX(30,100*EXP(-0.3*'VSWR Calculator'!$C$24)*(1+3*ABS(MOD('VSWR Calculator'!$C$23/Calculator!$F$18/2,1)-0.5))))/'VSWR Calculator'!$C$25)-$C56)^2+(1500*ABS(SIN(2*PI()*MOD(Calculator!$B$36/Calculator!$F$18,1)))*IF(MOD(Calculator!$B$36/Calculator!$F$18,1)&lt;0.5,-1,1))^2)/SQRT(((50*POWER(80,POWER(COS(PI()*MOD(Calculator!$B$36/Calculator!$F$18,1)),2))+MIN(500,MAX(30,100*EXP(-0.3*'VSWR Calculator'!$C$24)*(1+3*ABS(MOD('VSWR Calculator'!$C$23/Calculator!$F$18/2,1)-0.5))))/'VSWR Calculator'!$C$25)+$C56)^2+(1500*ABS(SIN(2*PI()*MOD(Calculator!$B$36/Calculator!$F$18,1)))*IF(MOD(Calculator!$B$36/Calculator!$F$18,1)&lt;0.5,-1,1))^2))/(1-SQRT(((50*POWER(80,POWER(COS(PI()*MOD(Calculator!$B$36/Calculator!$F$18,1)),2))+MIN(500,MAX(30,100*EXP(-0.3*'VSWR Calculator'!$C$24)*(1+3*ABS(MOD('VSWR Calculator'!$C$23/Calculator!$F$18/2,1)-0.5))))/'VSWR Calculator'!$C$25)-$C56)^2+(1500*ABS(SIN(2*PI()*MOD(Calculator!$B$36/Calculator!$F$18,1)))*IF(MOD(Calculator!$B$36/Calculator!$F$18,1)&lt;0.5,-1,1))^2)/SQRT(((50*POWER(80,POWER(COS(PI()*MOD(Calculator!$B$36/Calculator!$F$18,1)),2))+MIN(500,MAX(30,100*EXP(-0.3*'VSWR Calculator'!$C$24)*(1+3*ABS(MOD('VSWR Calculator'!$C$23/Calculator!$F$18/2,1)-0.5))))/'VSWR Calculator'!$C$25)+$C56)^2+(1500*ABS(SIN(2*PI()*MOD(Calculator!$B$36/Calculator!$F$18,1)))*IF(MOD(Calculator!$B$36/Calculator!$F$18,1)&lt;0.5,-1,1))^2)),2))</f>
        <v>—</v>
      </c>
      <c r="HI56" s="253" t="str">
        <f aca="false">IF(OR(Calculator!$E$19&lt;&gt;"YES",Calculator!$B$36&lt;Calculator!$G$19),"—",ROUND((1+SQRT(((50*POWER(80,POWER(COS(PI()*MOD(Calculator!$B$36/Calculator!$F$19,1)),2))+MIN(500,MAX(30,100*EXP(-0.3*'VSWR Calculator'!$C$24)*(1+3*ABS(MOD('VSWR Calculator'!$C$23/Calculator!$F$19/2,1)-0.5))))/'VSWR Calculator'!$C$25)-$C56)^2+(1500*ABS(SIN(2*PI()*MOD(Calculator!$B$36/Calculator!$F$19,1)))*IF(MOD(Calculator!$B$36/Calculator!$F$19,1)&lt;0.5,-1,1))^2)/SQRT(((50*POWER(80,POWER(COS(PI()*MOD(Calculator!$B$36/Calculator!$F$19,1)),2))+MIN(500,MAX(30,100*EXP(-0.3*'VSWR Calculator'!$C$24)*(1+3*ABS(MOD('VSWR Calculator'!$C$23/Calculator!$F$19/2,1)-0.5))))/'VSWR Calculator'!$C$25)+$C56)^2+(1500*ABS(SIN(2*PI()*MOD(Calculator!$B$36/Calculator!$F$19,1)))*IF(MOD(Calculator!$B$36/Calculator!$F$19,1)&lt;0.5,-1,1))^2))/(1-SQRT(((50*POWER(80,POWER(COS(PI()*MOD(Calculator!$B$36/Calculator!$F$19,1)),2))+MIN(500,MAX(30,100*EXP(-0.3*'VSWR Calculator'!$C$24)*(1+3*ABS(MOD('VSWR Calculator'!$C$23/Calculator!$F$19/2,1)-0.5))))/'VSWR Calculator'!$C$25)-$C56)^2+(1500*ABS(SIN(2*PI()*MOD(Calculator!$B$36/Calculator!$F$19,1)))*IF(MOD(Calculator!$B$36/Calculator!$F$19,1)&lt;0.5,-1,1))^2)/SQRT(((50*POWER(80,POWER(COS(PI()*MOD(Calculator!$B$36/Calculator!$F$19,1)),2))+MIN(500,MAX(30,100*EXP(-0.3*'VSWR Calculator'!$C$24)*(1+3*ABS(MOD('VSWR Calculator'!$C$23/Calculator!$F$19/2,1)-0.5))))/'VSWR Calculator'!$C$25)+$C56)^2+(1500*ABS(SIN(2*PI()*MOD(Calculator!$B$36/Calculator!$F$19,1)))*IF(MOD(Calculator!$B$36/Calculator!$F$19,1)&lt;0.5,-1,1))^2)),2))</f>
        <v>—</v>
      </c>
      <c r="HJ56" s="253" t="str">
        <f aca="false">IF(OR(Calculator!$E$20&lt;&gt;"YES",Calculator!$B$36&lt;Calculator!$G$20),"—",ROUND((1+SQRT(((50*POWER(80,POWER(COS(PI()*MOD(Calculator!$B$36/Calculator!$F$20,1)),2))+MIN(500,MAX(30,100*EXP(-0.3*'VSWR Calculator'!$C$24)*(1+3*ABS(MOD('VSWR Calculator'!$C$23/Calculator!$F$20/2,1)-0.5))))/'VSWR Calculator'!$C$25)-$C56)^2+(1500*ABS(SIN(2*PI()*MOD(Calculator!$B$36/Calculator!$F$20,1)))*IF(MOD(Calculator!$B$36/Calculator!$F$20,1)&lt;0.5,-1,1))^2)/SQRT(((50*POWER(80,POWER(COS(PI()*MOD(Calculator!$B$36/Calculator!$F$20,1)),2))+MIN(500,MAX(30,100*EXP(-0.3*'VSWR Calculator'!$C$24)*(1+3*ABS(MOD('VSWR Calculator'!$C$23/Calculator!$F$20/2,1)-0.5))))/'VSWR Calculator'!$C$25)+$C56)^2+(1500*ABS(SIN(2*PI()*MOD(Calculator!$B$36/Calculator!$F$20,1)))*IF(MOD(Calculator!$B$36/Calculator!$F$20,1)&lt;0.5,-1,1))^2))/(1-SQRT(((50*POWER(80,POWER(COS(PI()*MOD(Calculator!$B$36/Calculator!$F$20,1)),2))+MIN(500,MAX(30,100*EXP(-0.3*'VSWR Calculator'!$C$24)*(1+3*ABS(MOD('VSWR Calculator'!$C$23/Calculator!$F$20/2,1)-0.5))))/'VSWR Calculator'!$C$25)-$C56)^2+(1500*ABS(SIN(2*PI()*MOD(Calculator!$B$36/Calculator!$F$20,1)))*IF(MOD(Calculator!$B$36/Calculator!$F$20,1)&lt;0.5,-1,1))^2)/SQRT(((50*POWER(80,POWER(COS(PI()*MOD(Calculator!$B$36/Calculator!$F$20,1)),2))+MIN(500,MAX(30,100*EXP(-0.3*'VSWR Calculator'!$C$24)*(1+3*ABS(MOD('VSWR Calculator'!$C$23/Calculator!$F$20/2,1)-0.5))))/'VSWR Calculator'!$C$25)+$C56)^2+(1500*ABS(SIN(2*PI()*MOD(Calculator!$B$36/Calculator!$F$20,1)))*IF(MOD(Calculator!$B$36/Calculator!$F$20,1)&lt;0.5,-1,1))^2)),2))</f>
        <v>—</v>
      </c>
      <c r="HK56" s="253" t="str">
        <f aca="false">IF(OR(Calculator!$E$21&lt;&gt;"YES",Calculator!$B$36&lt;Calculator!$G$21),"—",ROUND((1+SQRT(((50*POWER(80,POWER(COS(PI()*MOD(Calculator!$B$36/Calculator!$F$21,1)),2))+MIN(500,MAX(30,100*EXP(-0.3*'VSWR Calculator'!$C$24)*(1+3*ABS(MOD('VSWR Calculator'!$C$23/Calculator!$F$21/2,1)-0.5))))/'VSWR Calculator'!$C$25)-$C56)^2+(1500*ABS(SIN(2*PI()*MOD(Calculator!$B$36/Calculator!$F$21,1)))*IF(MOD(Calculator!$B$36/Calculator!$F$21,1)&lt;0.5,-1,1))^2)/SQRT(((50*POWER(80,POWER(COS(PI()*MOD(Calculator!$B$36/Calculator!$F$21,1)),2))+MIN(500,MAX(30,100*EXP(-0.3*'VSWR Calculator'!$C$24)*(1+3*ABS(MOD('VSWR Calculator'!$C$23/Calculator!$F$21/2,1)-0.5))))/'VSWR Calculator'!$C$25)+$C56)^2+(1500*ABS(SIN(2*PI()*MOD(Calculator!$B$36/Calculator!$F$21,1)))*IF(MOD(Calculator!$B$36/Calculator!$F$21,1)&lt;0.5,-1,1))^2))/(1-SQRT(((50*POWER(80,POWER(COS(PI()*MOD(Calculator!$B$36/Calculator!$F$21,1)),2))+MIN(500,MAX(30,100*EXP(-0.3*'VSWR Calculator'!$C$24)*(1+3*ABS(MOD('VSWR Calculator'!$C$23/Calculator!$F$21/2,1)-0.5))))/'VSWR Calculator'!$C$25)-$C56)^2+(1500*ABS(SIN(2*PI()*MOD(Calculator!$B$36/Calculator!$F$21,1)))*IF(MOD(Calculator!$B$36/Calculator!$F$21,1)&lt;0.5,-1,1))^2)/SQRT(((50*POWER(80,POWER(COS(PI()*MOD(Calculator!$B$36/Calculator!$F$21,1)),2))+MIN(500,MAX(30,100*EXP(-0.3*'VSWR Calculator'!$C$24)*(1+3*ABS(MOD('VSWR Calculator'!$C$23/Calculator!$F$21/2,1)-0.5))))/'VSWR Calculator'!$C$25)+$C56)^2+(1500*ABS(SIN(2*PI()*MOD(Calculator!$B$36/Calculator!$F$21,1)))*IF(MOD(Calculator!$B$36/Calculator!$F$21,1)&lt;0.5,-1,1))^2)),2))</f>
        <v>—</v>
      </c>
      <c r="HL56" s="253" t="str">
        <f aca="false">IF(OR(Calculator!$E$22&lt;&gt;"YES",Calculator!$B$36&lt;Calculator!$G$22),"—",ROUND((1+SQRT(((50*POWER(80,POWER(COS(PI()*MOD(Calculator!$B$36/Calculator!$F$22,1)),2))+MIN(500,MAX(30,100*EXP(-0.3*'VSWR Calculator'!$C$24)*(1+3*ABS(MOD('VSWR Calculator'!$C$23/Calculator!$F$22/2,1)-0.5))))/'VSWR Calculator'!$C$25)-$C56)^2+(1500*ABS(SIN(2*PI()*MOD(Calculator!$B$36/Calculator!$F$22,1)))*IF(MOD(Calculator!$B$36/Calculator!$F$22,1)&lt;0.5,-1,1))^2)/SQRT(((50*POWER(80,POWER(COS(PI()*MOD(Calculator!$B$36/Calculator!$F$22,1)),2))+MIN(500,MAX(30,100*EXP(-0.3*'VSWR Calculator'!$C$24)*(1+3*ABS(MOD('VSWR Calculator'!$C$23/Calculator!$F$22/2,1)-0.5))))/'VSWR Calculator'!$C$25)+$C56)^2+(1500*ABS(SIN(2*PI()*MOD(Calculator!$B$36/Calculator!$F$22,1)))*IF(MOD(Calculator!$B$36/Calculator!$F$22,1)&lt;0.5,-1,1))^2))/(1-SQRT(((50*POWER(80,POWER(COS(PI()*MOD(Calculator!$B$36/Calculator!$F$22,1)),2))+MIN(500,MAX(30,100*EXP(-0.3*'VSWR Calculator'!$C$24)*(1+3*ABS(MOD('VSWR Calculator'!$C$23/Calculator!$F$22/2,1)-0.5))))/'VSWR Calculator'!$C$25)-$C56)^2+(1500*ABS(SIN(2*PI()*MOD(Calculator!$B$36/Calculator!$F$22,1)))*IF(MOD(Calculator!$B$36/Calculator!$F$22,1)&lt;0.5,-1,1))^2)/SQRT(((50*POWER(80,POWER(COS(PI()*MOD(Calculator!$B$36/Calculator!$F$22,1)),2))+MIN(500,MAX(30,100*EXP(-0.3*'VSWR Calculator'!$C$24)*(1+3*ABS(MOD('VSWR Calculator'!$C$23/Calculator!$F$22/2,1)-0.5))))/'VSWR Calculator'!$C$25)+$C56)^2+(1500*ABS(SIN(2*PI()*MOD(Calculator!$B$36/Calculator!$F$22,1)))*IF(MOD(Calculator!$B$36/Calculator!$F$22,1)&lt;0.5,-1,1))^2)),2))</f>
        <v>—</v>
      </c>
      <c r="HM56" s="253" t="n">
        <f aca="false">IFERROR(ROUND((IF(ISNUMBER(HB56),HB56,0)+IF(ISNUMBER(HC56),HC56,0)+IF(ISNUMBER(HD56),HD56,0)+IF(ISNUMBER(HE56),HE56,0)+IF(ISNUMBER(HF56),HF56,0)+IF(ISNUMBER(HG56),HG56,0)+IF(ISNUMBER(HH56),HH56,0)+IF(ISNUMBER(HI56),HI56,0)+IF(ISNUMBER(HJ56),HJ56,0)+IF(ISNUMBER(HK56),HK56,0)+IF(ISNUMBER(HL56),HL56,0))/(IF(ISNUMBER(HB56),1,0)+IF(ISNUMBER(HC56),1,0)+IF(ISNUMBER(HD56),1,0)+IF(ISNUMBER(HE56),1,0)+IF(ISNUMBER(HF56),1,0)+IF(ISNUMBER(HG56),1,0)+IF(ISNUMBER(HH56),1,0)+IF(ISNUMBER(HI56),1,0)+IF(ISNUMBER(HJ56),1,0)+IF(ISNUMBER(HK56),1,0)+IF(ISNUMBER(HL56),1,0)),4),"")</f>
        <v>14.37</v>
      </c>
      <c r="HN56" s="253" t="str">
        <f aca="false">IF(OR(Calculator!$E$12&lt;&gt;"YES",Calculator!$B$37&lt;Calculator!$G$12),"—",ROUND((1+SQRT(((50*POWER(80,POWER(COS(PI()*MOD(Calculator!$B$37/Calculator!$F$12,1)),2))+MIN(500,MAX(30,100*EXP(-0.3*'VSWR Calculator'!$C$24)*(1+3*ABS(MOD('VSWR Calculator'!$C$23/Calculator!$F$12/2,1)-0.5))))/'VSWR Calculator'!$C$25)-$C56)^2+(1500*ABS(SIN(2*PI()*MOD(Calculator!$B$37/Calculator!$F$12,1)))*IF(MOD(Calculator!$B$37/Calculator!$F$12,1)&lt;0.5,-1,1))^2)/SQRT(((50*POWER(80,POWER(COS(PI()*MOD(Calculator!$B$37/Calculator!$F$12,1)),2))+MIN(500,MAX(30,100*EXP(-0.3*'VSWR Calculator'!$C$24)*(1+3*ABS(MOD('VSWR Calculator'!$C$23/Calculator!$F$12/2,1)-0.5))))/'VSWR Calculator'!$C$25)+$C56)^2+(1500*ABS(SIN(2*PI()*MOD(Calculator!$B$37/Calculator!$F$12,1)))*IF(MOD(Calculator!$B$37/Calculator!$F$12,1)&lt;0.5,-1,1))^2))/(1-SQRT(((50*POWER(80,POWER(COS(PI()*MOD(Calculator!$B$37/Calculator!$F$12,1)),2))+MIN(500,MAX(30,100*EXP(-0.3*'VSWR Calculator'!$C$24)*(1+3*ABS(MOD('VSWR Calculator'!$C$23/Calculator!$F$12/2,1)-0.5))))/'VSWR Calculator'!$C$25)-$C56)^2+(1500*ABS(SIN(2*PI()*MOD(Calculator!$B$37/Calculator!$F$12,1)))*IF(MOD(Calculator!$B$37/Calculator!$F$12,1)&lt;0.5,-1,1))^2)/SQRT(((50*POWER(80,POWER(COS(PI()*MOD(Calculator!$B$37/Calculator!$F$12,1)),2))+MIN(500,MAX(30,100*EXP(-0.3*'VSWR Calculator'!$C$24)*(1+3*ABS(MOD('VSWR Calculator'!$C$23/Calculator!$F$12/2,1)-0.5))))/'VSWR Calculator'!$C$25)+$C56)^2+(1500*ABS(SIN(2*PI()*MOD(Calculator!$B$37/Calculator!$F$12,1)))*IF(MOD(Calculator!$B$37/Calculator!$F$12,1)&lt;0.5,-1,1))^2)),2))</f>
        <v>—</v>
      </c>
      <c r="HO56" s="253" t="str">
        <f aca="false">IF(OR(Calculator!$E$13&lt;&gt;"YES",Calculator!$B$37&lt;Calculator!$G$13),"—",ROUND((1+SQRT(((50*POWER(80,POWER(COS(PI()*MOD(Calculator!$B$37/Calculator!$F$13,1)),2))+MIN(500,MAX(30,100*EXP(-0.3*'VSWR Calculator'!$C$24)*(1+3*ABS(MOD('VSWR Calculator'!$C$23/Calculator!$F$13/2,1)-0.5))))/'VSWR Calculator'!$C$25)-$C56)^2+(1500*ABS(SIN(2*PI()*MOD(Calculator!$B$37/Calculator!$F$13,1)))*IF(MOD(Calculator!$B$37/Calculator!$F$13,1)&lt;0.5,-1,1))^2)/SQRT(((50*POWER(80,POWER(COS(PI()*MOD(Calculator!$B$37/Calculator!$F$13,1)),2))+MIN(500,MAX(30,100*EXP(-0.3*'VSWR Calculator'!$C$24)*(1+3*ABS(MOD('VSWR Calculator'!$C$23/Calculator!$F$13/2,1)-0.5))))/'VSWR Calculator'!$C$25)+$C56)^2+(1500*ABS(SIN(2*PI()*MOD(Calculator!$B$37/Calculator!$F$13,1)))*IF(MOD(Calculator!$B$37/Calculator!$F$13,1)&lt;0.5,-1,1))^2))/(1-SQRT(((50*POWER(80,POWER(COS(PI()*MOD(Calculator!$B$37/Calculator!$F$13,1)),2))+MIN(500,MAX(30,100*EXP(-0.3*'VSWR Calculator'!$C$24)*(1+3*ABS(MOD('VSWR Calculator'!$C$23/Calculator!$F$13/2,1)-0.5))))/'VSWR Calculator'!$C$25)-$C56)^2+(1500*ABS(SIN(2*PI()*MOD(Calculator!$B$37/Calculator!$F$13,1)))*IF(MOD(Calculator!$B$37/Calculator!$F$13,1)&lt;0.5,-1,1))^2)/SQRT(((50*POWER(80,POWER(COS(PI()*MOD(Calculator!$B$37/Calculator!$F$13,1)),2))+MIN(500,MAX(30,100*EXP(-0.3*'VSWR Calculator'!$C$24)*(1+3*ABS(MOD('VSWR Calculator'!$C$23/Calculator!$F$13/2,1)-0.5))))/'VSWR Calculator'!$C$25)+$C56)^2+(1500*ABS(SIN(2*PI()*MOD(Calculator!$B$37/Calculator!$F$13,1)))*IF(MOD(Calculator!$B$37/Calculator!$F$13,1)&lt;0.5,-1,1))^2)),2))</f>
        <v>—</v>
      </c>
      <c r="HP56" s="253" t="str">
        <f aca="false">IF(OR(Calculator!$E$14&lt;&gt;"YES",Calculator!$B$37&lt;Calculator!$G$14),"—",ROUND((1+SQRT(((50*POWER(80,POWER(COS(PI()*MOD(Calculator!$B$37/Calculator!$F$14,1)),2))+MIN(500,MAX(30,100*EXP(-0.3*'VSWR Calculator'!$C$24)*(1+3*ABS(MOD('VSWR Calculator'!$C$23/Calculator!$F$14/2,1)-0.5))))/'VSWR Calculator'!$C$25)-$C56)^2+(1500*ABS(SIN(2*PI()*MOD(Calculator!$B$37/Calculator!$F$14,1)))*IF(MOD(Calculator!$B$37/Calculator!$F$14,1)&lt;0.5,-1,1))^2)/SQRT(((50*POWER(80,POWER(COS(PI()*MOD(Calculator!$B$37/Calculator!$F$14,1)),2))+MIN(500,MAX(30,100*EXP(-0.3*'VSWR Calculator'!$C$24)*(1+3*ABS(MOD('VSWR Calculator'!$C$23/Calculator!$F$14/2,1)-0.5))))/'VSWR Calculator'!$C$25)+$C56)^2+(1500*ABS(SIN(2*PI()*MOD(Calculator!$B$37/Calculator!$F$14,1)))*IF(MOD(Calculator!$B$37/Calculator!$F$14,1)&lt;0.5,-1,1))^2))/(1-SQRT(((50*POWER(80,POWER(COS(PI()*MOD(Calculator!$B$37/Calculator!$F$14,1)),2))+MIN(500,MAX(30,100*EXP(-0.3*'VSWR Calculator'!$C$24)*(1+3*ABS(MOD('VSWR Calculator'!$C$23/Calculator!$F$14/2,1)-0.5))))/'VSWR Calculator'!$C$25)-$C56)^2+(1500*ABS(SIN(2*PI()*MOD(Calculator!$B$37/Calculator!$F$14,1)))*IF(MOD(Calculator!$B$37/Calculator!$F$14,1)&lt;0.5,-1,1))^2)/SQRT(((50*POWER(80,POWER(COS(PI()*MOD(Calculator!$B$37/Calculator!$F$14,1)),2))+MIN(500,MAX(30,100*EXP(-0.3*'VSWR Calculator'!$C$24)*(1+3*ABS(MOD('VSWR Calculator'!$C$23/Calculator!$F$14/2,1)-0.5))))/'VSWR Calculator'!$C$25)+$C56)^2+(1500*ABS(SIN(2*PI()*MOD(Calculator!$B$37/Calculator!$F$14,1)))*IF(MOD(Calculator!$B$37/Calculator!$F$14,1)&lt;0.5,-1,1))^2)),2))</f>
        <v>—</v>
      </c>
      <c r="HQ56" s="253" t="n">
        <f aca="false">IF(OR(Calculator!$E$15&lt;&gt;"YES",Calculator!$B$37&lt;Calculator!$G$15),"—",ROUND((1+SQRT(((50*POWER(80,POWER(COS(PI()*MOD(Calculator!$B$37/Calculator!$F$15,1)),2))+MIN(500,MAX(30,100*EXP(-0.3*'VSWR Calculator'!$C$24)*(1+3*ABS(MOD('VSWR Calculator'!$C$23/Calculator!$F$15/2,1)-0.5))))/'VSWR Calculator'!$C$25)-$C56)^2+(1500*ABS(SIN(2*PI()*MOD(Calculator!$B$37/Calculator!$F$15,1)))*IF(MOD(Calculator!$B$37/Calculator!$F$15,1)&lt;0.5,-1,1))^2)/SQRT(((50*POWER(80,POWER(COS(PI()*MOD(Calculator!$B$37/Calculator!$F$15,1)),2))+MIN(500,MAX(30,100*EXP(-0.3*'VSWR Calculator'!$C$24)*(1+3*ABS(MOD('VSWR Calculator'!$C$23/Calculator!$F$15/2,1)-0.5))))/'VSWR Calculator'!$C$25)+$C56)^2+(1500*ABS(SIN(2*PI()*MOD(Calculator!$B$37/Calculator!$F$15,1)))*IF(MOD(Calculator!$B$37/Calculator!$F$15,1)&lt;0.5,-1,1))^2))/(1-SQRT(((50*POWER(80,POWER(COS(PI()*MOD(Calculator!$B$37/Calculator!$F$15,1)),2))+MIN(500,MAX(30,100*EXP(-0.3*'VSWR Calculator'!$C$24)*(1+3*ABS(MOD('VSWR Calculator'!$C$23/Calculator!$F$15/2,1)-0.5))))/'VSWR Calculator'!$C$25)-$C56)^2+(1500*ABS(SIN(2*PI()*MOD(Calculator!$B$37/Calculator!$F$15,1)))*IF(MOD(Calculator!$B$37/Calculator!$F$15,1)&lt;0.5,-1,1))^2)/SQRT(((50*POWER(80,POWER(COS(PI()*MOD(Calculator!$B$37/Calculator!$F$15,1)),2))+MIN(500,MAX(30,100*EXP(-0.3*'VSWR Calculator'!$C$24)*(1+3*ABS(MOD('VSWR Calculator'!$C$23/Calculator!$F$15/2,1)-0.5))))/'VSWR Calculator'!$C$25)+$C56)^2+(1500*ABS(SIN(2*PI()*MOD(Calculator!$B$37/Calculator!$F$15,1)))*IF(MOD(Calculator!$B$37/Calculator!$F$15,1)&lt;0.5,-1,1))^2)),2))</f>
        <v>2.76</v>
      </c>
      <c r="HR56" s="253" t="str">
        <f aca="false">IF(OR(Calculator!$E$16&lt;&gt;"YES",Calculator!$B$37&lt;Calculator!$G$16),"—",ROUND((1+SQRT(((50*POWER(80,POWER(COS(PI()*MOD(Calculator!$B$37/Calculator!$F$16,1)),2))+MIN(500,MAX(30,100*EXP(-0.3*'VSWR Calculator'!$C$24)*(1+3*ABS(MOD('VSWR Calculator'!$C$23/Calculator!$F$16/2,1)-0.5))))/'VSWR Calculator'!$C$25)-$C56)^2+(1500*ABS(SIN(2*PI()*MOD(Calculator!$B$37/Calculator!$F$16,1)))*IF(MOD(Calculator!$B$37/Calculator!$F$16,1)&lt;0.5,-1,1))^2)/SQRT(((50*POWER(80,POWER(COS(PI()*MOD(Calculator!$B$37/Calculator!$F$16,1)),2))+MIN(500,MAX(30,100*EXP(-0.3*'VSWR Calculator'!$C$24)*(1+3*ABS(MOD('VSWR Calculator'!$C$23/Calculator!$F$16/2,1)-0.5))))/'VSWR Calculator'!$C$25)+$C56)^2+(1500*ABS(SIN(2*PI()*MOD(Calculator!$B$37/Calculator!$F$16,1)))*IF(MOD(Calculator!$B$37/Calculator!$F$16,1)&lt;0.5,-1,1))^2))/(1-SQRT(((50*POWER(80,POWER(COS(PI()*MOD(Calculator!$B$37/Calculator!$F$16,1)),2))+MIN(500,MAX(30,100*EXP(-0.3*'VSWR Calculator'!$C$24)*(1+3*ABS(MOD('VSWR Calculator'!$C$23/Calculator!$F$16/2,1)-0.5))))/'VSWR Calculator'!$C$25)-$C56)^2+(1500*ABS(SIN(2*PI()*MOD(Calculator!$B$37/Calculator!$F$16,1)))*IF(MOD(Calculator!$B$37/Calculator!$F$16,1)&lt;0.5,-1,1))^2)/SQRT(((50*POWER(80,POWER(COS(PI()*MOD(Calculator!$B$37/Calculator!$F$16,1)),2))+MIN(500,MAX(30,100*EXP(-0.3*'VSWR Calculator'!$C$24)*(1+3*ABS(MOD('VSWR Calculator'!$C$23/Calculator!$F$16/2,1)-0.5))))/'VSWR Calculator'!$C$25)+$C56)^2+(1500*ABS(SIN(2*PI()*MOD(Calculator!$B$37/Calculator!$F$16,1)))*IF(MOD(Calculator!$B$37/Calculator!$F$16,1)&lt;0.5,-1,1))^2)),2))</f>
        <v>—</v>
      </c>
      <c r="HS56" s="253" t="n">
        <f aca="false">IF(OR(Calculator!$E$17&lt;&gt;"YES",Calculator!$B$37&lt;Calculator!$G$17),"—",ROUND((1+SQRT(((50*POWER(80,POWER(COS(PI()*MOD(Calculator!$B$37/Calculator!$F$17,1)),2))+MIN(500,MAX(30,100*EXP(-0.3*'VSWR Calculator'!$C$24)*(1+3*ABS(MOD('VSWR Calculator'!$C$23/Calculator!$F$17/2,1)-0.5))))/'VSWR Calculator'!$C$25)-$C56)^2+(1500*ABS(SIN(2*PI()*MOD(Calculator!$B$37/Calculator!$F$17,1)))*IF(MOD(Calculator!$B$37/Calculator!$F$17,1)&lt;0.5,-1,1))^2)/SQRT(((50*POWER(80,POWER(COS(PI()*MOD(Calculator!$B$37/Calculator!$F$17,1)),2))+MIN(500,MAX(30,100*EXP(-0.3*'VSWR Calculator'!$C$24)*(1+3*ABS(MOD('VSWR Calculator'!$C$23/Calculator!$F$17/2,1)-0.5))))/'VSWR Calculator'!$C$25)+$C56)^2+(1500*ABS(SIN(2*PI()*MOD(Calculator!$B$37/Calculator!$F$17,1)))*IF(MOD(Calculator!$B$37/Calculator!$F$17,1)&lt;0.5,-1,1))^2))/(1-SQRT(((50*POWER(80,POWER(COS(PI()*MOD(Calculator!$B$37/Calculator!$F$17,1)),2))+MIN(500,MAX(30,100*EXP(-0.3*'VSWR Calculator'!$C$24)*(1+3*ABS(MOD('VSWR Calculator'!$C$23/Calculator!$F$17/2,1)-0.5))))/'VSWR Calculator'!$C$25)-$C56)^2+(1500*ABS(SIN(2*PI()*MOD(Calculator!$B$37/Calculator!$F$17,1)))*IF(MOD(Calculator!$B$37/Calculator!$F$17,1)&lt;0.5,-1,1))^2)/SQRT(((50*POWER(80,POWER(COS(PI()*MOD(Calculator!$B$37/Calculator!$F$17,1)),2))+MIN(500,MAX(30,100*EXP(-0.3*'VSWR Calculator'!$C$24)*(1+3*ABS(MOD('VSWR Calculator'!$C$23/Calculator!$F$17/2,1)-0.5))))/'VSWR Calculator'!$C$25)+$C56)^2+(1500*ABS(SIN(2*PI()*MOD(Calculator!$B$37/Calculator!$F$17,1)))*IF(MOD(Calculator!$B$37/Calculator!$F$17,1)&lt;0.5,-1,1))^2)),2))</f>
        <v>12.4</v>
      </c>
      <c r="HT56" s="253" t="str">
        <f aca="false">IF(OR(Calculator!$E$18&lt;&gt;"YES",Calculator!$B$37&lt;Calculator!$G$18),"—",ROUND((1+SQRT(((50*POWER(80,POWER(COS(PI()*MOD(Calculator!$B$37/Calculator!$F$18,1)),2))+MIN(500,MAX(30,100*EXP(-0.3*'VSWR Calculator'!$C$24)*(1+3*ABS(MOD('VSWR Calculator'!$C$23/Calculator!$F$18/2,1)-0.5))))/'VSWR Calculator'!$C$25)-$C56)^2+(1500*ABS(SIN(2*PI()*MOD(Calculator!$B$37/Calculator!$F$18,1)))*IF(MOD(Calculator!$B$37/Calculator!$F$18,1)&lt;0.5,-1,1))^2)/SQRT(((50*POWER(80,POWER(COS(PI()*MOD(Calculator!$B$37/Calculator!$F$18,1)),2))+MIN(500,MAX(30,100*EXP(-0.3*'VSWR Calculator'!$C$24)*(1+3*ABS(MOD('VSWR Calculator'!$C$23/Calculator!$F$18/2,1)-0.5))))/'VSWR Calculator'!$C$25)+$C56)^2+(1500*ABS(SIN(2*PI()*MOD(Calculator!$B$37/Calculator!$F$18,1)))*IF(MOD(Calculator!$B$37/Calculator!$F$18,1)&lt;0.5,-1,1))^2))/(1-SQRT(((50*POWER(80,POWER(COS(PI()*MOD(Calculator!$B$37/Calculator!$F$18,1)),2))+MIN(500,MAX(30,100*EXP(-0.3*'VSWR Calculator'!$C$24)*(1+3*ABS(MOD('VSWR Calculator'!$C$23/Calculator!$F$18/2,1)-0.5))))/'VSWR Calculator'!$C$25)-$C56)^2+(1500*ABS(SIN(2*PI()*MOD(Calculator!$B$37/Calculator!$F$18,1)))*IF(MOD(Calculator!$B$37/Calculator!$F$18,1)&lt;0.5,-1,1))^2)/SQRT(((50*POWER(80,POWER(COS(PI()*MOD(Calculator!$B$37/Calculator!$F$18,1)),2))+MIN(500,MAX(30,100*EXP(-0.3*'VSWR Calculator'!$C$24)*(1+3*ABS(MOD('VSWR Calculator'!$C$23/Calculator!$F$18/2,1)-0.5))))/'VSWR Calculator'!$C$25)+$C56)^2+(1500*ABS(SIN(2*PI()*MOD(Calculator!$B$37/Calculator!$F$18,1)))*IF(MOD(Calculator!$B$37/Calculator!$F$18,1)&lt;0.5,-1,1))^2)),2))</f>
        <v>—</v>
      </c>
      <c r="HU56" s="253" t="str">
        <f aca="false">IF(OR(Calculator!$E$19&lt;&gt;"YES",Calculator!$B$37&lt;Calculator!$G$19),"—",ROUND((1+SQRT(((50*POWER(80,POWER(COS(PI()*MOD(Calculator!$B$37/Calculator!$F$19,1)),2))+MIN(500,MAX(30,100*EXP(-0.3*'VSWR Calculator'!$C$24)*(1+3*ABS(MOD('VSWR Calculator'!$C$23/Calculator!$F$19/2,1)-0.5))))/'VSWR Calculator'!$C$25)-$C56)^2+(1500*ABS(SIN(2*PI()*MOD(Calculator!$B$37/Calculator!$F$19,1)))*IF(MOD(Calculator!$B$37/Calculator!$F$19,1)&lt;0.5,-1,1))^2)/SQRT(((50*POWER(80,POWER(COS(PI()*MOD(Calculator!$B$37/Calculator!$F$19,1)),2))+MIN(500,MAX(30,100*EXP(-0.3*'VSWR Calculator'!$C$24)*(1+3*ABS(MOD('VSWR Calculator'!$C$23/Calculator!$F$19/2,1)-0.5))))/'VSWR Calculator'!$C$25)+$C56)^2+(1500*ABS(SIN(2*PI()*MOD(Calculator!$B$37/Calculator!$F$19,1)))*IF(MOD(Calculator!$B$37/Calculator!$F$19,1)&lt;0.5,-1,1))^2))/(1-SQRT(((50*POWER(80,POWER(COS(PI()*MOD(Calculator!$B$37/Calculator!$F$19,1)),2))+MIN(500,MAX(30,100*EXP(-0.3*'VSWR Calculator'!$C$24)*(1+3*ABS(MOD('VSWR Calculator'!$C$23/Calculator!$F$19/2,1)-0.5))))/'VSWR Calculator'!$C$25)-$C56)^2+(1500*ABS(SIN(2*PI()*MOD(Calculator!$B$37/Calculator!$F$19,1)))*IF(MOD(Calculator!$B$37/Calculator!$F$19,1)&lt;0.5,-1,1))^2)/SQRT(((50*POWER(80,POWER(COS(PI()*MOD(Calculator!$B$37/Calculator!$F$19,1)),2))+MIN(500,MAX(30,100*EXP(-0.3*'VSWR Calculator'!$C$24)*(1+3*ABS(MOD('VSWR Calculator'!$C$23/Calculator!$F$19/2,1)-0.5))))/'VSWR Calculator'!$C$25)+$C56)^2+(1500*ABS(SIN(2*PI()*MOD(Calculator!$B$37/Calculator!$F$19,1)))*IF(MOD(Calculator!$B$37/Calculator!$F$19,1)&lt;0.5,-1,1))^2)),2))</f>
        <v>—</v>
      </c>
      <c r="HV56" s="253" t="str">
        <f aca="false">IF(OR(Calculator!$E$20&lt;&gt;"YES",Calculator!$B$37&lt;Calculator!$G$20),"—",ROUND((1+SQRT(((50*POWER(80,POWER(COS(PI()*MOD(Calculator!$B$37/Calculator!$F$20,1)),2))+MIN(500,MAX(30,100*EXP(-0.3*'VSWR Calculator'!$C$24)*(1+3*ABS(MOD('VSWR Calculator'!$C$23/Calculator!$F$20/2,1)-0.5))))/'VSWR Calculator'!$C$25)-$C56)^2+(1500*ABS(SIN(2*PI()*MOD(Calculator!$B$37/Calculator!$F$20,1)))*IF(MOD(Calculator!$B$37/Calculator!$F$20,1)&lt;0.5,-1,1))^2)/SQRT(((50*POWER(80,POWER(COS(PI()*MOD(Calculator!$B$37/Calculator!$F$20,1)),2))+MIN(500,MAX(30,100*EXP(-0.3*'VSWR Calculator'!$C$24)*(1+3*ABS(MOD('VSWR Calculator'!$C$23/Calculator!$F$20/2,1)-0.5))))/'VSWR Calculator'!$C$25)+$C56)^2+(1500*ABS(SIN(2*PI()*MOD(Calculator!$B$37/Calculator!$F$20,1)))*IF(MOD(Calculator!$B$37/Calculator!$F$20,1)&lt;0.5,-1,1))^2))/(1-SQRT(((50*POWER(80,POWER(COS(PI()*MOD(Calculator!$B$37/Calculator!$F$20,1)),2))+MIN(500,MAX(30,100*EXP(-0.3*'VSWR Calculator'!$C$24)*(1+3*ABS(MOD('VSWR Calculator'!$C$23/Calculator!$F$20/2,1)-0.5))))/'VSWR Calculator'!$C$25)-$C56)^2+(1500*ABS(SIN(2*PI()*MOD(Calculator!$B$37/Calculator!$F$20,1)))*IF(MOD(Calculator!$B$37/Calculator!$F$20,1)&lt;0.5,-1,1))^2)/SQRT(((50*POWER(80,POWER(COS(PI()*MOD(Calculator!$B$37/Calculator!$F$20,1)),2))+MIN(500,MAX(30,100*EXP(-0.3*'VSWR Calculator'!$C$24)*(1+3*ABS(MOD('VSWR Calculator'!$C$23/Calculator!$F$20/2,1)-0.5))))/'VSWR Calculator'!$C$25)+$C56)^2+(1500*ABS(SIN(2*PI()*MOD(Calculator!$B$37/Calculator!$F$20,1)))*IF(MOD(Calculator!$B$37/Calculator!$F$20,1)&lt;0.5,-1,1))^2)),2))</f>
        <v>—</v>
      </c>
      <c r="HW56" s="253" t="str">
        <f aca="false">IF(OR(Calculator!$E$21&lt;&gt;"YES",Calculator!$B$37&lt;Calculator!$G$21),"—",ROUND((1+SQRT(((50*POWER(80,POWER(COS(PI()*MOD(Calculator!$B$37/Calculator!$F$21,1)),2))+MIN(500,MAX(30,100*EXP(-0.3*'VSWR Calculator'!$C$24)*(1+3*ABS(MOD('VSWR Calculator'!$C$23/Calculator!$F$21/2,1)-0.5))))/'VSWR Calculator'!$C$25)-$C56)^2+(1500*ABS(SIN(2*PI()*MOD(Calculator!$B$37/Calculator!$F$21,1)))*IF(MOD(Calculator!$B$37/Calculator!$F$21,1)&lt;0.5,-1,1))^2)/SQRT(((50*POWER(80,POWER(COS(PI()*MOD(Calculator!$B$37/Calculator!$F$21,1)),2))+MIN(500,MAX(30,100*EXP(-0.3*'VSWR Calculator'!$C$24)*(1+3*ABS(MOD('VSWR Calculator'!$C$23/Calculator!$F$21/2,1)-0.5))))/'VSWR Calculator'!$C$25)+$C56)^2+(1500*ABS(SIN(2*PI()*MOD(Calculator!$B$37/Calculator!$F$21,1)))*IF(MOD(Calculator!$B$37/Calculator!$F$21,1)&lt;0.5,-1,1))^2))/(1-SQRT(((50*POWER(80,POWER(COS(PI()*MOD(Calculator!$B$37/Calculator!$F$21,1)),2))+MIN(500,MAX(30,100*EXP(-0.3*'VSWR Calculator'!$C$24)*(1+3*ABS(MOD('VSWR Calculator'!$C$23/Calculator!$F$21/2,1)-0.5))))/'VSWR Calculator'!$C$25)-$C56)^2+(1500*ABS(SIN(2*PI()*MOD(Calculator!$B$37/Calculator!$F$21,1)))*IF(MOD(Calculator!$B$37/Calculator!$F$21,1)&lt;0.5,-1,1))^2)/SQRT(((50*POWER(80,POWER(COS(PI()*MOD(Calculator!$B$37/Calculator!$F$21,1)),2))+MIN(500,MAX(30,100*EXP(-0.3*'VSWR Calculator'!$C$24)*(1+3*ABS(MOD('VSWR Calculator'!$C$23/Calculator!$F$21/2,1)-0.5))))/'VSWR Calculator'!$C$25)+$C56)^2+(1500*ABS(SIN(2*PI()*MOD(Calculator!$B$37/Calculator!$F$21,1)))*IF(MOD(Calculator!$B$37/Calculator!$F$21,1)&lt;0.5,-1,1))^2)),2))</f>
        <v>—</v>
      </c>
      <c r="HX56" s="253" t="str">
        <f aca="false">IF(OR(Calculator!$E$22&lt;&gt;"YES",Calculator!$B$37&lt;Calculator!$G$22),"—",ROUND((1+SQRT(((50*POWER(80,POWER(COS(PI()*MOD(Calculator!$B$37/Calculator!$F$22,1)),2))+MIN(500,MAX(30,100*EXP(-0.3*'VSWR Calculator'!$C$24)*(1+3*ABS(MOD('VSWR Calculator'!$C$23/Calculator!$F$22/2,1)-0.5))))/'VSWR Calculator'!$C$25)-$C56)^2+(1500*ABS(SIN(2*PI()*MOD(Calculator!$B$37/Calculator!$F$22,1)))*IF(MOD(Calculator!$B$37/Calculator!$F$22,1)&lt;0.5,-1,1))^2)/SQRT(((50*POWER(80,POWER(COS(PI()*MOD(Calculator!$B$37/Calculator!$F$22,1)),2))+MIN(500,MAX(30,100*EXP(-0.3*'VSWR Calculator'!$C$24)*(1+3*ABS(MOD('VSWR Calculator'!$C$23/Calculator!$F$22/2,1)-0.5))))/'VSWR Calculator'!$C$25)+$C56)^2+(1500*ABS(SIN(2*PI()*MOD(Calculator!$B$37/Calculator!$F$22,1)))*IF(MOD(Calculator!$B$37/Calculator!$F$22,1)&lt;0.5,-1,1))^2))/(1-SQRT(((50*POWER(80,POWER(COS(PI()*MOD(Calculator!$B$37/Calculator!$F$22,1)),2))+MIN(500,MAX(30,100*EXP(-0.3*'VSWR Calculator'!$C$24)*(1+3*ABS(MOD('VSWR Calculator'!$C$23/Calculator!$F$22/2,1)-0.5))))/'VSWR Calculator'!$C$25)-$C56)^2+(1500*ABS(SIN(2*PI()*MOD(Calculator!$B$37/Calculator!$F$22,1)))*IF(MOD(Calculator!$B$37/Calculator!$F$22,1)&lt;0.5,-1,1))^2)/SQRT(((50*POWER(80,POWER(COS(PI()*MOD(Calculator!$B$37/Calculator!$F$22,1)),2))+MIN(500,MAX(30,100*EXP(-0.3*'VSWR Calculator'!$C$24)*(1+3*ABS(MOD('VSWR Calculator'!$C$23/Calculator!$F$22/2,1)-0.5))))/'VSWR Calculator'!$C$25)+$C56)^2+(1500*ABS(SIN(2*PI()*MOD(Calculator!$B$37/Calculator!$F$22,1)))*IF(MOD(Calculator!$B$37/Calculator!$F$22,1)&lt;0.5,-1,1))^2)),2))</f>
        <v>—</v>
      </c>
      <c r="HY56" s="253" t="n">
        <f aca="false">IFERROR(ROUND((IF(ISNUMBER(HN56),HN56,0)+IF(ISNUMBER(HO56),HO56,0)+IF(ISNUMBER(HP56),HP56,0)+IF(ISNUMBER(HQ56),HQ56,0)+IF(ISNUMBER(HR56),HR56,0)+IF(ISNUMBER(HS56),HS56,0)+IF(ISNUMBER(HT56),HT56,0)+IF(ISNUMBER(HU56),HU56,0)+IF(ISNUMBER(HV56),HV56,0)+IF(ISNUMBER(HW56),HW56,0)+IF(ISNUMBER(HX56),HX56,0))/(IF(ISNUMBER(HN56),1,0)+IF(ISNUMBER(HO56),1,0)+IF(ISNUMBER(HP56),1,0)+IF(ISNUMBER(HQ56),1,0)+IF(ISNUMBER(HR56),1,0)+IF(ISNUMBER(HS56),1,0)+IF(ISNUMBER(HT56),1,0)+IF(ISNUMBER(HU56),1,0)+IF(ISNUMBER(HV56),1,0)+IF(ISNUMBER(HW56),1,0)+IF(ISNUMBER(HX56),1,0)),4),"")</f>
        <v>7.58</v>
      </c>
      <c r="HZ56" s="253" t="str">
        <f aca="false">IF(OR(Calculator!$E$12&lt;&gt;"YES",Calculator!$B$38&lt;Calculator!$G$12),"—",ROUND((1+SQRT(((50*POWER(80,POWER(COS(PI()*MOD(Calculator!$B$38/Calculator!$F$12,1)),2))+MIN(500,MAX(30,100*EXP(-0.3*'VSWR Calculator'!$C$24)*(1+3*ABS(MOD('VSWR Calculator'!$C$23/Calculator!$F$12/2,1)-0.5))))/'VSWR Calculator'!$C$25)-$C56)^2+(1500*ABS(SIN(2*PI()*MOD(Calculator!$B$38/Calculator!$F$12,1)))*IF(MOD(Calculator!$B$38/Calculator!$F$12,1)&lt;0.5,-1,1))^2)/SQRT(((50*POWER(80,POWER(COS(PI()*MOD(Calculator!$B$38/Calculator!$F$12,1)),2))+MIN(500,MAX(30,100*EXP(-0.3*'VSWR Calculator'!$C$24)*(1+3*ABS(MOD('VSWR Calculator'!$C$23/Calculator!$F$12/2,1)-0.5))))/'VSWR Calculator'!$C$25)+$C56)^2+(1500*ABS(SIN(2*PI()*MOD(Calculator!$B$38/Calculator!$F$12,1)))*IF(MOD(Calculator!$B$38/Calculator!$F$12,1)&lt;0.5,-1,1))^2))/(1-SQRT(((50*POWER(80,POWER(COS(PI()*MOD(Calculator!$B$38/Calculator!$F$12,1)),2))+MIN(500,MAX(30,100*EXP(-0.3*'VSWR Calculator'!$C$24)*(1+3*ABS(MOD('VSWR Calculator'!$C$23/Calculator!$F$12/2,1)-0.5))))/'VSWR Calculator'!$C$25)-$C56)^2+(1500*ABS(SIN(2*PI()*MOD(Calculator!$B$38/Calculator!$F$12,1)))*IF(MOD(Calculator!$B$38/Calculator!$F$12,1)&lt;0.5,-1,1))^2)/SQRT(((50*POWER(80,POWER(COS(PI()*MOD(Calculator!$B$38/Calculator!$F$12,1)),2))+MIN(500,MAX(30,100*EXP(-0.3*'VSWR Calculator'!$C$24)*(1+3*ABS(MOD('VSWR Calculator'!$C$23/Calculator!$F$12/2,1)-0.5))))/'VSWR Calculator'!$C$25)+$C56)^2+(1500*ABS(SIN(2*PI()*MOD(Calculator!$B$38/Calculator!$F$12,1)))*IF(MOD(Calculator!$B$38/Calculator!$F$12,1)&lt;0.5,-1,1))^2)),2))</f>
        <v>—</v>
      </c>
      <c r="IA56" s="253" t="str">
        <f aca="false">IF(OR(Calculator!$E$13&lt;&gt;"YES",Calculator!$B$38&lt;Calculator!$G$13),"—",ROUND((1+SQRT(((50*POWER(80,POWER(COS(PI()*MOD(Calculator!$B$38/Calculator!$F$13,1)),2))+MIN(500,MAX(30,100*EXP(-0.3*'VSWR Calculator'!$C$24)*(1+3*ABS(MOD('VSWR Calculator'!$C$23/Calculator!$F$13/2,1)-0.5))))/'VSWR Calculator'!$C$25)-$C56)^2+(1500*ABS(SIN(2*PI()*MOD(Calculator!$B$38/Calculator!$F$13,1)))*IF(MOD(Calculator!$B$38/Calculator!$F$13,1)&lt;0.5,-1,1))^2)/SQRT(((50*POWER(80,POWER(COS(PI()*MOD(Calculator!$B$38/Calculator!$F$13,1)),2))+MIN(500,MAX(30,100*EXP(-0.3*'VSWR Calculator'!$C$24)*(1+3*ABS(MOD('VSWR Calculator'!$C$23/Calculator!$F$13/2,1)-0.5))))/'VSWR Calculator'!$C$25)+$C56)^2+(1500*ABS(SIN(2*PI()*MOD(Calculator!$B$38/Calculator!$F$13,1)))*IF(MOD(Calculator!$B$38/Calculator!$F$13,1)&lt;0.5,-1,1))^2))/(1-SQRT(((50*POWER(80,POWER(COS(PI()*MOD(Calculator!$B$38/Calculator!$F$13,1)),2))+MIN(500,MAX(30,100*EXP(-0.3*'VSWR Calculator'!$C$24)*(1+3*ABS(MOD('VSWR Calculator'!$C$23/Calculator!$F$13/2,1)-0.5))))/'VSWR Calculator'!$C$25)-$C56)^2+(1500*ABS(SIN(2*PI()*MOD(Calculator!$B$38/Calculator!$F$13,1)))*IF(MOD(Calculator!$B$38/Calculator!$F$13,1)&lt;0.5,-1,1))^2)/SQRT(((50*POWER(80,POWER(COS(PI()*MOD(Calculator!$B$38/Calculator!$F$13,1)),2))+MIN(500,MAX(30,100*EXP(-0.3*'VSWR Calculator'!$C$24)*(1+3*ABS(MOD('VSWR Calculator'!$C$23/Calculator!$F$13/2,1)-0.5))))/'VSWR Calculator'!$C$25)+$C56)^2+(1500*ABS(SIN(2*PI()*MOD(Calculator!$B$38/Calculator!$F$13,1)))*IF(MOD(Calculator!$B$38/Calculator!$F$13,1)&lt;0.5,-1,1))^2)),2))</f>
        <v>—</v>
      </c>
      <c r="IB56" s="253" t="str">
        <f aca="false">IF(OR(Calculator!$E$14&lt;&gt;"YES",Calculator!$B$38&lt;Calculator!$G$14),"—",ROUND((1+SQRT(((50*POWER(80,POWER(COS(PI()*MOD(Calculator!$B$38/Calculator!$F$14,1)),2))+MIN(500,MAX(30,100*EXP(-0.3*'VSWR Calculator'!$C$24)*(1+3*ABS(MOD('VSWR Calculator'!$C$23/Calculator!$F$14/2,1)-0.5))))/'VSWR Calculator'!$C$25)-$C56)^2+(1500*ABS(SIN(2*PI()*MOD(Calculator!$B$38/Calculator!$F$14,1)))*IF(MOD(Calculator!$B$38/Calculator!$F$14,1)&lt;0.5,-1,1))^2)/SQRT(((50*POWER(80,POWER(COS(PI()*MOD(Calculator!$B$38/Calculator!$F$14,1)),2))+MIN(500,MAX(30,100*EXP(-0.3*'VSWR Calculator'!$C$24)*(1+3*ABS(MOD('VSWR Calculator'!$C$23/Calculator!$F$14/2,1)-0.5))))/'VSWR Calculator'!$C$25)+$C56)^2+(1500*ABS(SIN(2*PI()*MOD(Calculator!$B$38/Calculator!$F$14,1)))*IF(MOD(Calculator!$B$38/Calculator!$F$14,1)&lt;0.5,-1,1))^2))/(1-SQRT(((50*POWER(80,POWER(COS(PI()*MOD(Calculator!$B$38/Calculator!$F$14,1)),2))+MIN(500,MAX(30,100*EXP(-0.3*'VSWR Calculator'!$C$24)*(1+3*ABS(MOD('VSWR Calculator'!$C$23/Calculator!$F$14/2,1)-0.5))))/'VSWR Calculator'!$C$25)-$C56)^2+(1500*ABS(SIN(2*PI()*MOD(Calculator!$B$38/Calculator!$F$14,1)))*IF(MOD(Calculator!$B$38/Calculator!$F$14,1)&lt;0.5,-1,1))^2)/SQRT(((50*POWER(80,POWER(COS(PI()*MOD(Calculator!$B$38/Calculator!$F$14,1)),2))+MIN(500,MAX(30,100*EXP(-0.3*'VSWR Calculator'!$C$24)*(1+3*ABS(MOD('VSWR Calculator'!$C$23/Calculator!$F$14/2,1)-0.5))))/'VSWR Calculator'!$C$25)+$C56)^2+(1500*ABS(SIN(2*PI()*MOD(Calculator!$B$38/Calculator!$F$14,1)))*IF(MOD(Calculator!$B$38/Calculator!$F$14,1)&lt;0.5,-1,1))^2)),2))</f>
        <v>—</v>
      </c>
      <c r="IC56" s="253" t="n">
        <f aca="false">IF(OR(Calculator!$E$15&lt;&gt;"YES",Calculator!$B$38&lt;Calculator!$G$15),"—",ROUND((1+SQRT(((50*POWER(80,POWER(COS(PI()*MOD(Calculator!$B$38/Calculator!$F$15,1)),2))+MIN(500,MAX(30,100*EXP(-0.3*'VSWR Calculator'!$C$24)*(1+3*ABS(MOD('VSWR Calculator'!$C$23/Calculator!$F$15/2,1)-0.5))))/'VSWR Calculator'!$C$25)-$C56)^2+(1500*ABS(SIN(2*PI()*MOD(Calculator!$B$38/Calculator!$F$15,1)))*IF(MOD(Calculator!$B$38/Calculator!$F$15,1)&lt;0.5,-1,1))^2)/SQRT(((50*POWER(80,POWER(COS(PI()*MOD(Calculator!$B$38/Calculator!$F$15,1)),2))+MIN(500,MAX(30,100*EXP(-0.3*'VSWR Calculator'!$C$24)*(1+3*ABS(MOD('VSWR Calculator'!$C$23/Calculator!$F$15/2,1)-0.5))))/'VSWR Calculator'!$C$25)+$C56)^2+(1500*ABS(SIN(2*PI()*MOD(Calculator!$B$38/Calculator!$F$15,1)))*IF(MOD(Calculator!$B$38/Calculator!$F$15,1)&lt;0.5,-1,1))^2))/(1-SQRT(((50*POWER(80,POWER(COS(PI()*MOD(Calculator!$B$38/Calculator!$F$15,1)),2))+MIN(500,MAX(30,100*EXP(-0.3*'VSWR Calculator'!$C$24)*(1+3*ABS(MOD('VSWR Calculator'!$C$23/Calculator!$F$15/2,1)-0.5))))/'VSWR Calculator'!$C$25)-$C56)^2+(1500*ABS(SIN(2*PI()*MOD(Calculator!$B$38/Calculator!$F$15,1)))*IF(MOD(Calculator!$B$38/Calculator!$F$15,1)&lt;0.5,-1,1))^2)/SQRT(((50*POWER(80,POWER(COS(PI()*MOD(Calculator!$B$38/Calculator!$F$15,1)),2))+MIN(500,MAX(30,100*EXP(-0.3*'VSWR Calculator'!$C$24)*(1+3*ABS(MOD('VSWR Calculator'!$C$23/Calculator!$F$15/2,1)-0.5))))/'VSWR Calculator'!$C$25)+$C56)^2+(1500*ABS(SIN(2*PI()*MOD(Calculator!$B$38/Calculator!$F$15,1)))*IF(MOD(Calculator!$B$38/Calculator!$F$15,1)&lt;0.5,-1,1))^2)),2))</f>
        <v>2.66</v>
      </c>
      <c r="ID56" s="253" t="str">
        <f aca="false">IF(OR(Calculator!$E$16&lt;&gt;"YES",Calculator!$B$38&lt;Calculator!$G$16),"—",ROUND((1+SQRT(((50*POWER(80,POWER(COS(PI()*MOD(Calculator!$B$38/Calculator!$F$16,1)),2))+MIN(500,MAX(30,100*EXP(-0.3*'VSWR Calculator'!$C$24)*(1+3*ABS(MOD('VSWR Calculator'!$C$23/Calculator!$F$16/2,1)-0.5))))/'VSWR Calculator'!$C$25)-$C56)^2+(1500*ABS(SIN(2*PI()*MOD(Calculator!$B$38/Calculator!$F$16,1)))*IF(MOD(Calculator!$B$38/Calculator!$F$16,1)&lt;0.5,-1,1))^2)/SQRT(((50*POWER(80,POWER(COS(PI()*MOD(Calculator!$B$38/Calculator!$F$16,1)),2))+MIN(500,MAX(30,100*EXP(-0.3*'VSWR Calculator'!$C$24)*(1+3*ABS(MOD('VSWR Calculator'!$C$23/Calculator!$F$16/2,1)-0.5))))/'VSWR Calculator'!$C$25)+$C56)^2+(1500*ABS(SIN(2*PI()*MOD(Calculator!$B$38/Calculator!$F$16,1)))*IF(MOD(Calculator!$B$38/Calculator!$F$16,1)&lt;0.5,-1,1))^2))/(1-SQRT(((50*POWER(80,POWER(COS(PI()*MOD(Calculator!$B$38/Calculator!$F$16,1)),2))+MIN(500,MAX(30,100*EXP(-0.3*'VSWR Calculator'!$C$24)*(1+3*ABS(MOD('VSWR Calculator'!$C$23/Calculator!$F$16/2,1)-0.5))))/'VSWR Calculator'!$C$25)-$C56)^2+(1500*ABS(SIN(2*PI()*MOD(Calculator!$B$38/Calculator!$F$16,1)))*IF(MOD(Calculator!$B$38/Calculator!$F$16,1)&lt;0.5,-1,1))^2)/SQRT(((50*POWER(80,POWER(COS(PI()*MOD(Calculator!$B$38/Calculator!$F$16,1)),2))+MIN(500,MAX(30,100*EXP(-0.3*'VSWR Calculator'!$C$24)*(1+3*ABS(MOD('VSWR Calculator'!$C$23/Calculator!$F$16/2,1)-0.5))))/'VSWR Calculator'!$C$25)+$C56)^2+(1500*ABS(SIN(2*PI()*MOD(Calculator!$B$38/Calculator!$F$16,1)))*IF(MOD(Calculator!$B$38/Calculator!$F$16,1)&lt;0.5,-1,1))^2)),2))</f>
        <v>—</v>
      </c>
      <c r="IE56" s="253" t="n">
        <f aca="false">IF(OR(Calculator!$E$17&lt;&gt;"YES",Calculator!$B$38&lt;Calculator!$G$17),"—",ROUND((1+SQRT(((50*POWER(80,POWER(COS(PI()*MOD(Calculator!$B$38/Calculator!$F$17,1)),2))+MIN(500,MAX(30,100*EXP(-0.3*'VSWR Calculator'!$C$24)*(1+3*ABS(MOD('VSWR Calculator'!$C$23/Calculator!$F$17/2,1)-0.5))))/'VSWR Calculator'!$C$25)-$C56)^2+(1500*ABS(SIN(2*PI()*MOD(Calculator!$B$38/Calculator!$F$17,1)))*IF(MOD(Calculator!$B$38/Calculator!$F$17,1)&lt;0.5,-1,1))^2)/SQRT(((50*POWER(80,POWER(COS(PI()*MOD(Calculator!$B$38/Calculator!$F$17,1)),2))+MIN(500,MAX(30,100*EXP(-0.3*'VSWR Calculator'!$C$24)*(1+3*ABS(MOD('VSWR Calculator'!$C$23/Calculator!$F$17/2,1)-0.5))))/'VSWR Calculator'!$C$25)+$C56)^2+(1500*ABS(SIN(2*PI()*MOD(Calculator!$B$38/Calculator!$F$17,1)))*IF(MOD(Calculator!$B$38/Calculator!$F$17,1)&lt;0.5,-1,1))^2))/(1-SQRT(((50*POWER(80,POWER(COS(PI()*MOD(Calculator!$B$38/Calculator!$F$17,1)),2))+MIN(500,MAX(30,100*EXP(-0.3*'VSWR Calculator'!$C$24)*(1+3*ABS(MOD('VSWR Calculator'!$C$23/Calculator!$F$17/2,1)-0.5))))/'VSWR Calculator'!$C$25)-$C56)^2+(1500*ABS(SIN(2*PI()*MOD(Calculator!$B$38/Calculator!$F$17,1)))*IF(MOD(Calculator!$B$38/Calculator!$F$17,1)&lt;0.5,-1,1))^2)/SQRT(((50*POWER(80,POWER(COS(PI()*MOD(Calculator!$B$38/Calculator!$F$17,1)),2))+MIN(500,MAX(30,100*EXP(-0.3*'VSWR Calculator'!$C$24)*(1+3*ABS(MOD('VSWR Calculator'!$C$23/Calculator!$F$17/2,1)-0.5))))/'VSWR Calculator'!$C$25)+$C56)^2+(1500*ABS(SIN(2*PI()*MOD(Calculator!$B$38/Calculator!$F$17,1)))*IF(MOD(Calculator!$B$38/Calculator!$F$17,1)&lt;0.5,-1,1))^2)),2))</f>
        <v>14.39</v>
      </c>
      <c r="IF56" s="253" t="str">
        <f aca="false">IF(OR(Calculator!$E$18&lt;&gt;"YES",Calculator!$B$38&lt;Calculator!$G$18),"—",ROUND((1+SQRT(((50*POWER(80,POWER(COS(PI()*MOD(Calculator!$B$38/Calculator!$F$18,1)),2))+MIN(500,MAX(30,100*EXP(-0.3*'VSWR Calculator'!$C$24)*(1+3*ABS(MOD('VSWR Calculator'!$C$23/Calculator!$F$18/2,1)-0.5))))/'VSWR Calculator'!$C$25)-$C56)^2+(1500*ABS(SIN(2*PI()*MOD(Calculator!$B$38/Calculator!$F$18,1)))*IF(MOD(Calculator!$B$38/Calculator!$F$18,1)&lt;0.5,-1,1))^2)/SQRT(((50*POWER(80,POWER(COS(PI()*MOD(Calculator!$B$38/Calculator!$F$18,1)),2))+MIN(500,MAX(30,100*EXP(-0.3*'VSWR Calculator'!$C$24)*(1+3*ABS(MOD('VSWR Calculator'!$C$23/Calculator!$F$18/2,1)-0.5))))/'VSWR Calculator'!$C$25)+$C56)^2+(1500*ABS(SIN(2*PI()*MOD(Calculator!$B$38/Calculator!$F$18,1)))*IF(MOD(Calculator!$B$38/Calculator!$F$18,1)&lt;0.5,-1,1))^2))/(1-SQRT(((50*POWER(80,POWER(COS(PI()*MOD(Calculator!$B$38/Calculator!$F$18,1)),2))+MIN(500,MAX(30,100*EXP(-0.3*'VSWR Calculator'!$C$24)*(1+3*ABS(MOD('VSWR Calculator'!$C$23/Calculator!$F$18/2,1)-0.5))))/'VSWR Calculator'!$C$25)-$C56)^2+(1500*ABS(SIN(2*PI()*MOD(Calculator!$B$38/Calculator!$F$18,1)))*IF(MOD(Calculator!$B$38/Calculator!$F$18,1)&lt;0.5,-1,1))^2)/SQRT(((50*POWER(80,POWER(COS(PI()*MOD(Calculator!$B$38/Calculator!$F$18,1)),2))+MIN(500,MAX(30,100*EXP(-0.3*'VSWR Calculator'!$C$24)*(1+3*ABS(MOD('VSWR Calculator'!$C$23/Calculator!$F$18/2,1)-0.5))))/'VSWR Calculator'!$C$25)+$C56)^2+(1500*ABS(SIN(2*PI()*MOD(Calculator!$B$38/Calculator!$F$18,1)))*IF(MOD(Calculator!$B$38/Calculator!$F$18,1)&lt;0.5,-1,1))^2)),2))</f>
        <v>—</v>
      </c>
      <c r="IG56" s="253" t="str">
        <f aca="false">IF(OR(Calculator!$E$19&lt;&gt;"YES",Calculator!$B$38&lt;Calculator!$G$19),"—",ROUND((1+SQRT(((50*POWER(80,POWER(COS(PI()*MOD(Calculator!$B$38/Calculator!$F$19,1)),2))+MIN(500,MAX(30,100*EXP(-0.3*'VSWR Calculator'!$C$24)*(1+3*ABS(MOD('VSWR Calculator'!$C$23/Calculator!$F$19/2,1)-0.5))))/'VSWR Calculator'!$C$25)-$C56)^2+(1500*ABS(SIN(2*PI()*MOD(Calculator!$B$38/Calculator!$F$19,1)))*IF(MOD(Calculator!$B$38/Calculator!$F$19,1)&lt;0.5,-1,1))^2)/SQRT(((50*POWER(80,POWER(COS(PI()*MOD(Calculator!$B$38/Calculator!$F$19,1)),2))+MIN(500,MAX(30,100*EXP(-0.3*'VSWR Calculator'!$C$24)*(1+3*ABS(MOD('VSWR Calculator'!$C$23/Calculator!$F$19/2,1)-0.5))))/'VSWR Calculator'!$C$25)+$C56)^2+(1500*ABS(SIN(2*PI()*MOD(Calculator!$B$38/Calculator!$F$19,1)))*IF(MOD(Calculator!$B$38/Calculator!$F$19,1)&lt;0.5,-1,1))^2))/(1-SQRT(((50*POWER(80,POWER(COS(PI()*MOD(Calculator!$B$38/Calculator!$F$19,1)),2))+MIN(500,MAX(30,100*EXP(-0.3*'VSWR Calculator'!$C$24)*(1+3*ABS(MOD('VSWR Calculator'!$C$23/Calculator!$F$19/2,1)-0.5))))/'VSWR Calculator'!$C$25)-$C56)^2+(1500*ABS(SIN(2*PI()*MOD(Calculator!$B$38/Calculator!$F$19,1)))*IF(MOD(Calculator!$B$38/Calculator!$F$19,1)&lt;0.5,-1,1))^2)/SQRT(((50*POWER(80,POWER(COS(PI()*MOD(Calculator!$B$38/Calculator!$F$19,1)),2))+MIN(500,MAX(30,100*EXP(-0.3*'VSWR Calculator'!$C$24)*(1+3*ABS(MOD('VSWR Calculator'!$C$23/Calculator!$F$19/2,1)-0.5))))/'VSWR Calculator'!$C$25)+$C56)^2+(1500*ABS(SIN(2*PI()*MOD(Calculator!$B$38/Calculator!$F$19,1)))*IF(MOD(Calculator!$B$38/Calculator!$F$19,1)&lt;0.5,-1,1))^2)),2))</f>
        <v>—</v>
      </c>
      <c r="IH56" s="253" t="str">
        <f aca="false">IF(OR(Calculator!$E$20&lt;&gt;"YES",Calculator!$B$38&lt;Calculator!$G$20),"—",ROUND((1+SQRT(((50*POWER(80,POWER(COS(PI()*MOD(Calculator!$B$38/Calculator!$F$20,1)),2))+MIN(500,MAX(30,100*EXP(-0.3*'VSWR Calculator'!$C$24)*(1+3*ABS(MOD('VSWR Calculator'!$C$23/Calculator!$F$20/2,1)-0.5))))/'VSWR Calculator'!$C$25)-$C56)^2+(1500*ABS(SIN(2*PI()*MOD(Calculator!$B$38/Calculator!$F$20,1)))*IF(MOD(Calculator!$B$38/Calculator!$F$20,1)&lt;0.5,-1,1))^2)/SQRT(((50*POWER(80,POWER(COS(PI()*MOD(Calculator!$B$38/Calculator!$F$20,1)),2))+MIN(500,MAX(30,100*EXP(-0.3*'VSWR Calculator'!$C$24)*(1+3*ABS(MOD('VSWR Calculator'!$C$23/Calculator!$F$20/2,1)-0.5))))/'VSWR Calculator'!$C$25)+$C56)^2+(1500*ABS(SIN(2*PI()*MOD(Calculator!$B$38/Calculator!$F$20,1)))*IF(MOD(Calculator!$B$38/Calculator!$F$20,1)&lt;0.5,-1,1))^2))/(1-SQRT(((50*POWER(80,POWER(COS(PI()*MOD(Calculator!$B$38/Calculator!$F$20,1)),2))+MIN(500,MAX(30,100*EXP(-0.3*'VSWR Calculator'!$C$24)*(1+3*ABS(MOD('VSWR Calculator'!$C$23/Calculator!$F$20/2,1)-0.5))))/'VSWR Calculator'!$C$25)-$C56)^2+(1500*ABS(SIN(2*PI()*MOD(Calculator!$B$38/Calculator!$F$20,1)))*IF(MOD(Calculator!$B$38/Calculator!$F$20,1)&lt;0.5,-1,1))^2)/SQRT(((50*POWER(80,POWER(COS(PI()*MOD(Calculator!$B$38/Calculator!$F$20,1)),2))+MIN(500,MAX(30,100*EXP(-0.3*'VSWR Calculator'!$C$24)*(1+3*ABS(MOD('VSWR Calculator'!$C$23/Calculator!$F$20/2,1)-0.5))))/'VSWR Calculator'!$C$25)+$C56)^2+(1500*ABS(SIN(2*PI()*MOD(Calculator!$B$38/Calculator!$F$20,1)))*IF(MOD(Calculator!$B$38/Calculator!$F$20,1)&lt;0.5,-1,1))^2)),2))</f>
        <v>—</v>
      </c>
      <c r="II56" s="253" t="str">
        <f aca="false">IF(OR(Calculator!$E$21&lt;&gt;"YES",Calculator!$B$38&lt;Calculator!$G$21),"—",ROUND((1+SQRT(((50*POWER(80,POWER(COS(PI()*MOD(Calculator!$B$38/Calculator!$F$21,1)),2))+MIN(500,MAX(30,100*EXP(-0.3*'VSWR Calculator'!$C$24)*(1+3*ABS(MOD('VSWR Calculator'!$C$23/Calculator!$F$21/2,1)-0.5))))/'VSWR Calculator'!$C$25)-$C56)^2+(1500*ABS(SIN(2*PI()*MOD(Calculator!$B$38/Calculator!$F$21,1)))*IF(MOD(Calculator!$B$38/Calculator!$F$21,1)&lt;0.5,-1,1))^2)/SQRT(((50*POWER(80,POWER(COS(PI()*MOD(Calculator!$B$38/Calculator!$F$21,1)),2))+MIN(500,MAX(30,100*EXP(-0.3*'VSWR Calculator'!$C$24)*(1+3*ABS(MOD('VSWR Calculator'!$C$23/Calculator!$F$21/2,1)-0.5))))/'VSWR Calculator'!$C$25)+$C56)^2+(1500*ABS(SIN(2*PI()*MOD(Calculator!$B$38/Calculator!$F$21,1)))*IF(MOD(Calculator!$B$38/Calculator!$F$21,1)&lt;0.5,-1,1))^2))/(1-SQRT(((50*POWER(80,POWER(COS(PI()*MOD(Calculator!$B$38/Calculator!$F$21,1)),2))+MIN(500,MAX(30,100*EXP(-0.3*'VSWR Calculator'!$C$24)*(1+3*ABS(MOD('VSWR Calculator'!$C$23/Calculator!$F$21/2,1)-0.5))))/'VSWR Calculator'!$C$25)-$C56)^2+(1500*ABS(SIN(2*PI()*MOD(Calculator!$B$38/Calculator!$F$21,1)))*IF(MOD(Calculator!$B$38/Calculator!$F$21,1)&lt;0.5,-1,1))^2)/SQRT(((50*POWER(80,POWER(COS(PI()*MOD(Calculator!$B$38/Calculator!$F$21,1)),2))+MIN(500,MAX(30,100*EXP(-0.3*'VSWR Calculator'!$C$24)*(1+3*ABS(MOD('VSWR Calculator'!$C$23/Calculator!$F$21/2,1)-0.5))))/'VSWR Calculator'!$C$25)+$C56)^2+(1500*ABS(SIN(2*PI()*MOD(Calculator!$B$38/Calculator!$F$21,1)))*IF(MOD(Calculator!$B$38/Calculator!$F$21,1)&lt;0.5,-1,1))^2)),2))</f>
        <v>—</v>
      </c>
      <c r="IJ56" s="253" t="str">
        <f aca="false">IF(OR(Calculator!$E$22&lt;&gt;"YES",Calculator!$B$38&lt;Calculator!$G$22),"—",ROUND((1+SQRT(((50*POWER(80,POWER(COS(PI()*MOD(Calculator!$B$38/Calculator!$F$22,1)),2))+MIN(500,MAX(30,100*EXP(-0.3*'VSWR Calculator'!$C$24)*(1+3*ABS(MOD('VSWR Calculator'!$C$23/Calculator!$F$22/2,1)-0.5))))/'VSWR Calculator'!$C$25)-$C56)^2+(1500*ABS(SIN(2*PI()*MOD(Calculator!$B$38/Calculator!$F$22,1)))*IF(MOD(Calculator!$B$38/Calculator!$F$22,1)&lt;0.5,-1,1))^2)/SQRT(((50*POWER(80,POWER(COS(PI()*MOD(Calculator!$B$38/Calculator!$F$22,1)),2))+MIN(500,MAX(30,100*EXP(-0.3*'VSWR Calculator'!$C$24)*(1+3*ABS(MOD('VSWR Calculator'!$C$23/Calculator!$F$22/2,1)-0.5))))/'VSWR Calculator'!$C$25)+$C56)^2+(1500*ABS(SIN(2*PI()*MOD(Calculator!$B$38/Calculator!$F$22,1)))*IF(MOD(Calculator!$B$38/Calculator!$F$22,1)&lt;0.5,-1,1))^2))/(1-SQRT(((50*POWER(80,POWER(COS(PI()*MOD(Calculator!$B$38/Calculator!$F$22,1)),2))+MIN(500,MAX(30,100*EXP(-0.3*'VSWR Calculator'!$C$24)*(1+3*ABS(MOD('VSWR Calculator'!$C$23/Calculator!$F$22/2,1)-0.5))))/'VSWR Calculator'!$C$25)-$C56)^2+(1500*ABS(SIN(2*PI()*MOD(Calculator!$B$38/Calculator!$F$22,1)))*IF(MOD(Calculator!$B$38/Calculator!$F$22,1)&lt;0.5,-1,1))^2)/SQRT(((50*POWER(80,POWER(COS(PI()*MOD(Calculator!$B$38/Calculator!$F$22,1)),2))+MIN(500,MAX(30,100*EXP(-0.3*'VSWR Calculator'!$C$24)*(1+3*ABS(MOD('VSWR Calculator'!$C$23/Calculator!$F$22/2,1)-0.5))))/'VSWR Calculator'!$C$25)+$C56)^2+(1500*ABS(SIN(2*PI()*MOD(Calculator!$B$38/Calculator!$F$22,1)))*IF(MOD(Calculator!$B$38/Calculator!$F$22,1)&lt;0.5,-1,1))^2)),2))</f>
        <v>—</v>
      </c>
      <c r="IK56" s="253" t="n">
        <f aca="false">IFERROR(ROUND((IF(ISNUMBER(HZ56),HZ56,0)+IF(ISNUMBER(IA56),IA56,0)+IF(ISNUMBER(IB56),IB56,0)+IF(ISNUMBER(IC56),IC56,0)+IF(ISNUMBER(ID56),ID56,0)+IF(ISNUMBER(IE56),IE56,0)+IF(ISNUMBER(IF56),IF56,0)+IF(ISNUMBER(IG56),IG56,0)+IF(ISNUMBER(IH56),IH56,0)+IF(ISNUMBER(II56),II56,0)+IF(ISNUMBER(IJ56),IJ56,0))/(IF(ISNUMBER(HZ56),1,0)+IF(ISNUMBER(IA56),1,0)+IF(ISNUMBER(IB56),1,0)+IF(ISNUMBER(IC56),1,0)+IF(ISNUMBER(ID56),1,0)+IF(ISNUMBER(IE56),1,0)+IF(ISNUMBER(IF56),1,0)+IF(ISNUMBER(IG56),1,0)+IF(ISNUMBER(IH56),1,0)+IF(ISNUMBER(II56),1,0)+IF(ISNUMBER(IJ56),1,0)),4),"")</f>
        <v>8.525</v>
      </c>
    </row>
    <row r="57" customFormat="false" ht="15" hidden="false" customHeight="true" outlineLevel="0" collapsed="false">
      <c r="A57" s="261" t="s">
        <v>499</v>
      </c>
      <c r="B57" s="261" t="s">
        <v>339</v>
      </c>
      <c r="C57" s="265" t="n">
        <v>1150</v>
      </c>
      <c r="D57" s="266" t="str">
        <f aca="false">IF(OR(Calculator!$E$12&lt;&gt;"YES",Calculator!$B$29&lt;Calculator!$G$12),"—",ROUND((1+SQRT(((50*POWER(80,POWER(COS(PI()*MOD(Calculator!$B$29/Calculator!$F$12,1)),2))-$C57)^2+(1500*ABS(SIN(2*PI()*MOD(Calculator!$B$29/Calculator!$F$12,1)))*IF(MOD(Calculator!$B$29/Calculator!$F$12,1)&lt;0.5,-1,1))^2)/((50*POWER(80,POWER(COS(PI()*MOD(Calculator!$B$29/Calculator!$F$12,1)),2))+$C57)^2+(1500*ABS(SIN(2*PI()*MOD(Calculator!$B$29/Calculator!$F$12,1)))*IF(MOD(Calculator!$B$29/Calculator!$F$12,1)&lt;0.5,-1,1))^2)))/(1-SQRT(((50*POWER(80,POWER(COS(PI()*MOD(Calculator!$B$29/Calculator!$F$12,1)),2))-$C57)^2+(1500*ABS(SIN(2*PI()*MOD(Calculator!$B$29/Calculator!$F$12,1)))*IF(MOD(Calculator!$B$29/Calculator!$F$12,1)&lt;0.5,-1,1))^2)/((50*POWER(80,POWER(COS(PI()*MOD(Calculator!$B$29/Calculator!$F$12,1)),2))+$C57)^2+(1500*ABS(SIN(2*PI()*MOD(Calculator!$B$29/Calculator!$F$12,1)))*IF(MOD(Calculator!$B$29/Calculator!$F$12,1)&lt;0.5,-1,1))^2))),2))</f>
        <v>—</v>
      </c>
      <c r="E57" s="266" t="str">
        <f aca="false">IF(OR(Calculator!$E$13&lt;&gt;"YES",Calculator!$B$29&lt;Calculator!$G$13),"—",ROUND((1+SQRT(((50*POWER(80,POWER(COS(PI()*MOD(Calculator!$B$29/Calculator!$F$13,1)),2))-$C57)^2+(1500*ABS(SIN(2*PI()*MOD(Calculator!$B$29/Calculator!$F$13,1)))*IF(MOD(Calculator!$B$29/Calculator!$F$13,1)&lt;0.5,-1,1))^2)/((50*POWER(80,POWER(COS(PI()*MOD(Calculator!$B$29/Calculator!$F$13,1)),2))+$C57)^2+(1500*ABS(SIN(2*PI()*MOD(Calculator!$B$29/Calculator!$F$13,1)))*IF(MOD(Calculator!$B$29/Calculator!$F$13,1)&lt;0.5,-1,1))^2)))/(1-SQRT(((50*POWER(80,POWER(COS(PI()*MOD(Calculator!$B$29/Calculator!$F$13,1)),2))-$C57)^2+(1500*ABS(SIN(2*PI()*MOD(Calculator!$B$29/Calculator!$F$13,1)))*IF(MOD(Calculator!$B$29/Calculator!$F$13,1)&lt;0.5,-1,1))^2)/((50*POWER(80,POWER(COS(PI()*MOD(Calculator!$B$29/Calculator!$F$13,1)),2))+$C57)^2+(1500*ABS(SIN(2*PI()*MOD(Calculator!$B$29/Calculator!$F$13,1)))*IF(MOD(Calculator!$B$29/Calculator!$F$13,1)&lt;0.5,-1,1))^2))),2))</f>
        <v>—</v>
      </c>
      <c r="F57" s="266" t="str">
        <f aca="false">IF(OR(Calculator!$E$14&lt;&gt;"YES",Calculator!$B$29&lt;Calculator!$G$14),"—",ROUND((1+SQRT(((50*POWER(80,POWER(COS(PI()*MOD(Calculator!$B$29/Calculator!$F$14,1)),2))-$C57)^2+(1500*ABS(SIN(2*PI()*MOD(Calculator!$B$29/Calculator!$F$14,1)))*IF(MOD(Calculator!$B$29/Calculator!$F$14,1)&lt;0.5,-1,1))^2)/((50*POWER(80,POWER(COS(PI()*MOD(Calculator!$B$29/Calculator!$F$14,1)),2))+$C57)^2+(1500*ABS(SIN(2*PI()*MOD(Calculator!$B$29/Calculator!$F$14,1)))*IF(MOD(Calculator!$B$29/Calculator!$F$14,1)&lt;0.5,-1,1))^2)))/(1-SQRT(((50*POWER(80,POWER(COS(PI()*MOD(Calculator!$B$29/Calculator!$F$14,1)),2))-$C57)^2+(1500*ABS(SIN(2*PI()*MOD(Calculator!$B$29/Calculator!$F$14,1)))*IF(MOD(Calculator!$B$29/Calculator!$F$14,1)&lt;0.5,-1,1))^2)/((50*POWER(80,POWER(COS(PI()*MOD(Calculator!$B$29/Calculator!$F$14,1)),2))+$C57)^2+(1500*ABS(SIN(2*PI()*MOD(Calculator!$B$29/Calculator!$F$14,1)))*IF(MOD(Calculator!$B$29/Calculator!$F$14,1)&lt;0.5,-1,1))^2))),2))</f>
        <v>—</v>
      </c>
      <c r="G57" s="266" t="n">
        <f aca="false">IF(OR(Calculator!$E$15&lt;&gt;"YES",Calculator!$B$29&lt;Calculator!$G$15),"—",ROUND((1+SQRT(((50*POWER(80,POWER(COS(PI()*MOD(Calculator!$B$29/Calculator!$F$15,1)),2))-$C57)^2+(1500*ABS(SIN(2*PI()*MOD(Calculator!$B$29/Calculator!$F$15,1)))*IF(MOD(Calculator!$B$29/Calculator!$F$15,1)&lt;0.5,-1,1))^2)/((50*POWER(80,POWER(COS(PI()*MOD(Calculator!$B$29/Calculator!$F$15,1)),2))+$C57)^2+(1500*ABS(SIN(2*PI()*MOD(Calculator!$B$29/Calculator!$F$15,1)))*IF(MOD(Calculator!$B$29/Calculator!$F$15,1)&lt;0.5,-1,1))^2)))/(1-SQRT(((50*POWER(80,POWER(COS(PI()*MOD(Calculator!$B$29/Calculator!$F$15,1)),2))-$C57)^2+(1500*ABS(SIN(2*PI()*MOD(Calculator!$B$29/Calculator!$F$15,1)))*IF(MOD(Calculator!$B$29/Calculator!$F$15,1)&lt;0.5,-1,1))^2)/((50*POWER(80,POWER(COS(PI()*MOD(Calculator!$B$29/Calculator!$F$15,1)),2))+$C57)^2+(1500*ABS(SIN(2*PI()*MOD(Calculator!$B$29/Calculator!$F$15,1)))*IF(MOD(Calculator!$B$29/Calculator!$F$15,1)&lt;0.5,-1,1))^2))),2))</f>
        <v>17.49</v>
      </c>
      <c r="H57" s="266" t="str">
        <f aca="false">IF(OR(Calculator!$E$16&lt;&gt;"YES",Calculator!$B$29&lt;Calculator!$G$16),"—",ROUND((1+SQRT(((50*POWER(80,POWER(COS(PI()*MOD(Calculator!$B$29/Calculator!$F$16,1)),2))-$C57)^2+(1500*ABS(SIN(2*PI()*MOD(Calculator!$B$29/Calculator!$F$16,1)))*IF(MOD(Calculator!$B$29/Calculator!$F$16,1)&lt;0.5,-1,1))^2)/((50*POWER(80,POWER(COS(PI()*MOD(Calculator!$B$29/Calculator!$F$16,1)),2))+$C57)^2+(1500*ABS(SIN(2*PI()*MOD(Calculator!$B$29/Calculator!$F$16,1)))*IF(MOD(Calculator!$B$29/Calculator!$F$16,1)&lt;0.5,-1,1))^2)))/(1-SQRT(((50*POWER(80,POWER(COS(PI()*MOD(Calculator!$B$29/Calculator!$F$16,1)),2))-$C57)^2+(1500*ABS(SIN(2*PI()*MOD(Calculator!$B$29/Calculator!$F$16,1)))*IF(MOD(Calculator!$B$29/Calculator!$F$16,1)&lt;0.5,-1,1))^2)/((50*POWER(80,POWER(COS(PI()*MOD(Calculator!$B$29/Calculator!$F$16,1)),2))+$C57)^2+(1500*ABS(SIN(2*PI()*MOD(Calculator!$B$29/Calculator!$F$16,1)))*IF(MOD(Calculator!$B$29/Calculator!$F$16,1)&lt;0.5,-1,1))^2))),2))</f>
        <v>—</v>
      </c>
      <c r="I57" s="266" t="n">
        <f aca="false">IF(OR(Calculator!$E$17&lt;&gt;"YES",Calculator!$B$29&lt;Calculator!$G$17),"—",ROUND((1+SQRT(((50*POWER(80,POWER(COS(PI()*MOD(Calculator!$B$29/Calculator!$F$17,1)),2))-$C57)^2+(1500*ABS(SIN(2*PI()*MOD(Calculator!$B$29/Calculator!$F$17,1)))*IF(MOD(Calculator!$B$29/Calculator!$F$17,1)&lt;0.5,-1,1))^2)/((50*POWER(80,POWER(COS(PI()*MOD(Calculator!$B$29/Calculator!$F$17,1)),2))+$C57)^2+(1500*ABS(SIN(2*PI()*MOD(Calculator!$B$29/Calculator!$F$17,1)))*IF(MOD(Calculator!$B$29/Calculator!$F$17,1)&lt;0.5,-1,1))^2)))/(1-SQRT(((50*POWER(80,POWER(COS(PI()*MOD(Calculator!$B$29/Calculator!$F$17,1)),2))-$C57)^2+(1500*ABS(SIN(2*PI()*MOD(Calculator!$B$29/Calculator!$F$17,1)))*IF(MOD(Calculator!$B$29/Calculator!$F$17,1)&lt;0.5,-1,1))^2)/((50*POWER(80,POWER(COS(PI()*MOD(Calculator!$B$29/Calculator!$F$17,1)),2))+$C57)^2+(1500*ABS(SIN(2*PI()*MOD(Calculator!$B$29/Calculator!$F$17,1)))*IF(MOD(Calculator!$B$29/Calculator!$F$17,1)&lt;0.5,-1,1))^2))),2))</f>
        <v>16.15</v>
      </c>
      <c r="J57" s="266" t="str">
        <f aca="false">IF(OR(Calculator!$E$18&lt;&gt;"YES",Calculator!$B$29&lt;Calculator!$G$18),"—",ROUND((1+SQRT(((50*POWER(80,POWER(COS(PI()*MOD(Calculator!$B$29/Calculator!$F$18,1)),2))-$C57)^2+(1500*ABS(SIN(2*PI()*MOD(Calculator!$B$29/Calculator!$F$18,1)))*IF(MOD(Calculator!$B$29/Calculator!$F$18,1)&lt;0.5,-1,1))^2)/((50*POWER(80,POWER(COS(PI()*MOD(Calculator!$B$29/Calculator!$F$18,1)),2))+$C57)^2+(1500*ABS(SIN(2*PI()*MOD(Calculator!$B$29/Calculator!$F$18,1)))*IF(MOD(Calculator!$B$29/Calculator!$F$18,1)&lt;0.5,-1,1))^2)))/(1-SQRT(((50*POWER(80,POWER(COS(PI()*MOD(Calculator!$B$29/Calculator!$F$18,1)),2))-$C57)^2+(1500*ABS(SIN(2*PI()*MOD(Calculator!$B$29/Calculator!$F$18,1)))*IF(MOD(Calculator!$B$29/Calculator!$F$18,1)&lt;0.5,-1,1))^2)/((50*POWER(80,POWER(COS(PI()*MOD(Calculator!$B$29/Calculator!$F$18,1)),2))+$C57)^2+(1500*ABS(SIN(2*PI()*MOD(Calculator!$B$29/Calculator!$F$18,1)))*IF(MOD(Calculator!$B$29/Calculator!$F$18,1)&lt;0.5,-1,1))^2))),2))</f>
        <v>—</v>
      </c>
      <c r="K57" s="266" t="str">
        <f aca="false">IF(OR(Calculator!$E$19&lt;&gt;"YES",Calculator!$B$29&lt;Calculator!$G$19),"—",ROUND((1+SQRT(((50*POWER(80,POWER(COS(PI()*MOD(Calculator!$B$29/Calculator!$F$19,1)),2))-$C57)^2+(1500*ABS(SIN(2*PI()*MOD(Calculator!$B$29/Calculator!$F$19,1)))*IF(MOD(Calculator!$B$29/Calculator!$F$19,1)&lt;0.5,-1,1))^2)/((50*POWER(80,POWER(COS(PI()*MOD(Calculator!$B$29/Calculator!$F$19,1)),2))+$C57)^2+(1500*ABS(SIN(2*PI()*MOD(Calculator!$B$29/Calculator!$F$19,1)))*IF(MOD(Calculator!$B$29/Calculator!$F$19,1)&lt;0.5,-1,1))^2)))/(1-SQRT(((50*POWER(80,POWER(COS(PI()*MOD(Calculator!$B$29/Calculator!$F$19,1)),2))-$C57)^2+(1500*ABS(SIN(2*PI()*MOD(Calculator!$B$29/Calculator!$F$19,1)))*IF(MOD(Calculator!$B$29/Calculator!$F$19,1)&lt;0.5,-1,1))^2)/((50*POWER(80,POWER(COS(PI()*MOD(Calculator!$B$29/Calculator!$F$19,1)),2))+$C57)^2+(1500*ABS(SIN(2*PI()*MOD(Calculator!$B$29/Calculator!$F$19,1)))*IF(MOD(Calculator!$B$29/Calculator!$F$19,1)&lt;0.5,-1,1))^2))),2))</f>
        <v>—</v>
      </c>
      <c r="L57" s="266" t="str">
        <f aca="false">IF(OR(Calculator!$E$20&lt;&gt;"YES",Calculator!$B$29&lt;Calculator!$G$20),"—",ROUND((1+SQRT(((50*POWER(80,POWER(COS(PI()*MOD(Calculator!$B$29/Calculator!$F$20,1)),2))-$C57)^2+(1500*ABS(SIN(2*PI()*MOD(Calculator!$B$29/Calculator!$F$20,1)))*IF(MOD(Calculator!$B$29/Calculator!$F$20,1)&lt;0.5,-1,1))^2)/((50*POWER(80,POWER(COS(PI()*MOD(Calculator!$B$29/Calculator!$F$20,1)),2))+$C57)^2+(1500*ABS(SIN(2*PI()*MOD(Calculator!$B$29/Calculator!$F$20,1)))*IF(MOD(Calculator!$B$29/Calculator!$F$20,1)&lt;0.5,-1,1))^2)))/(1-SQRT(((50*POWER(80,POWER(COS(PI()*MOD(Calculator!$B$29/Calculator!$F$20,1)),2))-$C57)^2+(1500*ABS(SIN(2*PI()*MOD(Calculator!$B$29/Calculator!$F$20,1)))*IF(MOD(Calculator!$B$29/Calculator!$F$20,1)&lt;0.5,-1,1))^2)/((50*POWER(80,POWER(COS(PI()*MOD(Calculator!$B$29/Calculator!$F$20,1)),2))+$C57)^2+(1500*ABS(SIN(2*PI()*MOD(Calculator!$B$29/Calculator!$F$20,1)))*IF(MOD(Calculator!$B$29/Calculator!$F$20,1)&lt;0.5,-1,1))^2))),2))</f>
        <v>—</v>
      </c>
      <c r="M57" s="266" t="str">
        <f aca="false">IF(OR(Calculator!$E$21&lt;&gt;"YES",Calculator!$B$29&lt;Calculator!$G$21),"—",ROUND((1+SQRT(((50*POWER(80,POWER(COS(PI()*MOD(Calculator!$B$29/Calculator!$F$21,1)),2))-$C57)^2+(1500*ABS(SIN(2*PI()*MOD(Calculator!$B$29/Calculator!$F$21,1)))*IF(MOD(Calculator!$B$29/Calculator!$F$21,1)&lt;0.5,-1,1))^2)/((50*POWER(80,POWER(COS(PI()*MOD(Calculator!$B$29/Calculator!$F$21,1)),2))+$C57)^2+(1500*ABS(SIN(2*PI()*MOD(Calculator!$B$29/Calculator!$F$21,1)))*IF(MOD(Calculator!$B$29/Calculator!$F$21,1)&lt;0.5,-1,1))^2)))/(1-SQRT(((50*POWER(80,POWER(COS(PI()*MOD(Calculator!$B$29/Calculator!$F$21,1)),2))-$C57)^2+(1500*ABS(SIN(2*PI()*MOD(Calculator!$B$29/Calculator!$F$21,1)))*IF(MOD(Calculator!$B$29/Calculator!$F$21,1)&lt;0.5,-1,1))^2)/((50*POWER(80,POWER(COS(PI()*MOD(Calculator!$B$29/Calculator!$F$21,1)),2))+$C57)^2+(1500*ABS(SIN(2*PI()*MOD(Calculator!$B$29/Calculator!$F$21,1)))*IF(MOD(Calculator!$B$29/Calculator!$F$21,1)&lt;0.5,-1,1))^2))),2))</f>
        <v>—</v>
      </c>
      <c r="N57" s="266" t="str">
        <f aca="false">IF(OR(Calculator!$E$22&lt;&gt;"YES",Calculator!$B$29&lt;Calculator!$G$22),"—",ROUND((1+SQRT(((50*POWER(80,POWER(COS(PI()*MOD(Calculator!$B$29/Calculator!$F$22,1)),2))-$C57)^2+(1500*ABS(SIN(2*PI()*MOD(Calculator!$B$29/Calculator!$F$22,1)))*IF(MOD(Calculator!$B$29/Calculator!$F$22,1)&lt;0.5,-1,1))^2)/((50*POWER(80,POWER(COS(PI()*MOD(Calculator!$B$29/Calculator!$F$22,1)),2))+$C57)^2+(1500*ABS(SIN(2*PI()*MOD(Calculator!$B$29/Calculator!$F$22,1)))*IF(MOD(Calculator!$B$29/Calculator!$F$22,1)&lt;0.5,-1,1))^2)))/(1-SQRT(((50*POWER(80,POWER(COS(PI()*MOD(Calculator!$B$29/Calculator!$F$22,1)),2))-$C57)^2+(1500*ABS(SIN(2*PI()*MOD(Calculator!$B$29/Calculator!$F$22,1)))*IF(MOD(Calculator!$B$29/Calculator!$F$22,1)&lt;0.5,-1,1))^2)/((50*POWER(80,POWER(COS(PI()*MOD(Calculator!$B$29/Calculator!$F$22,1)),2))+$C57)^2+(1500*ABS(SIN(2*PI()*MOD(Calculator!$B$29/Calculator!$F$22,1)))*IF(MOD(Calculator!$B$29/Calculator!$F$22,1)&lt;0.5,-1,1))^2))),2))</f>
        <v>—</v>
      </c>
      <c r="O57" s="292" t="n">
        <f aca="false">IFERROR(ROUND((IF(ISNUMBER(D57),D57,0)+IF(ISNUMBER(E57),E57,0)+IF(ISNUMBER(F57),F57,0)+IF(ISNUMBER(G57),G57,0)+IF(ISNUMBER(H57),H57,0)+IF(ISNUMBER(I57),I57,0)+IF(ISNUMBER(J57),J57,0)+IF(ISNUMBER(K57),K57,0)+IF(ISNUMBER(L57),L57,0)+IF(ISNUMBER(M57),M57,0)+IF(ISNUMBER(N57),N57,0))/(IF(ISNUMBER(D57),1,0)+IF(ISNUMBER(E57),1,0)+IF(ISNUMBER(F57),1,0)+IF(ISNUMBER(G57),1,0)+IF(ISNUMBER(H57),1,0)+IF(ISNUMBER(I57),1,0)+IF(ISNUMBER(J57),1,0)+IF(ISNUMBER(K57),1,0)+IF(ISNUMBER(L57),1,0)+IF(ISNUMBER(M57),1,0)+IF(ISNUMBER(N57),1,0)),4),"")</f>
        <v>16.82</v>
      </c>
      <c r="P57" s="266" t="str">
        <f aca="false">IF(OR(Calculator!$E$12&lt;&gt;"YES",Calculator!$B$30&lt;Calculator!$G$12),"—",ROUND((1+SQRT(((50*POWER(80,POWER(COS(PI()*MOD(Calculator!$B$30/Calculator!$F$12,1)),2))-$C57)^2+(1500*ABS(SIN(2*PI()*MOD(Calculator!$B$30/Calculator!$F$12,1)))*IF(MOD(Calculator!$B$30/Calculator!$F$12,1)&lt;0.5,-1,1))^2)/((50*POWER(80,POWER(COS(PI()*MOD(Calculator!$B$30/Calculator!$F$12,1)),2))+$C57)^2+(1500*ABS(SIN(2*PI()*MOD(Calculator!$B$30/Calculator!$F$12,1)))*IF(MOD(Calculator!$B$30/Calculator!$F$12,1)&lt;0.5,-1,1))^2)))/(1-SQRT(((50*POWER(80,POWER(COS(PI()*MOD(Calculator!$B$30/Calculator!$F$12,1)),2))-$C57)^2+(1500*ABS(SIN(2*PI()*MOD(Calculator!$B$30/Calculator!$F$12,1)))*IF(MOD(Calculator!$B$30/Calculator!$F$12,1)&lt;0.5,-1,1))^2)/((50*POWER(80,POWER(COS(PI()*MOD(Calculator!$B$30/Calculator!$F$12,1)),2))+$C57)^2+(1500*ABS(SIN(2*PI()*MOD(Calculator!$B$30/Calculator!$F$12,1)))*IF(MOD(Calculator!$B$30/Calculator!$F$12,1)&lt;0.5,-1,1))^2))),2))</f>
        <v>—</v>
      </c>
      <c r="Q57" s="266" t="str">
        <f aca="false">IF(OR(Calculator!$E$13&lt;&gt;"YES",Calculator!$B$30&lt;Calculator!$G$13),"—",ROUND((1+SQRT(((50*POWER(80,POWER(COS(PI()*MOD(Calculator!$B$30/Calculator!$F$13,1)),2))-$C57)^2+(1500*ABS(SIN(2*PI()*MOD(Calculator!$B$30/Calculator!$F$13,1)))*IF(MOD(Calculator!$B$30/Calculator!$F$13,1)&lt;0.5,-1,1))^2)/((50*POWER(80,POWER(COS(PI()*MOD(Calculator!$B$30/Calculator!$F$13,1)),2))+$C57)^2+(1500*ABS(SIN(2*PI()*MOD(Calculator!$B$30/Calculator!$F$13,1)))*IF(MOD(Calculator!$B$30/Calculator!$F$13,1)&lt;0.5,-1,1))^2)))/(1-SQRT(((50*POWER(80,POWER(COS(PI()*MOD(Calculator!$B$30/Calculator!$F$13,1)),2))-$C57)^2+(1500*ABS(SIN(2*PI()*MOD(Calculator!$B$30/Calculator!$F$13,1)))*IF(MOD(Calculator!$B$30/Calculator!$F$13,1)&lt;0.5,-1,1))^2)/((50*POWER(80,POWER(COS(PI()*MOD(Calculator!$B$30/Calculator!$F$13,1)),2))+$C57)^2+(1500*ABS(SIN(2*PI()*MOD(Calculator!$B$30/Calculator!$F$13,1)))*IF(MOD(Calculator!$B$30/Calculator!$F$13,1)&lt;0.5,-1,1))^2))),2))</f>
        <v>—</v>
      </c>
      <c r="R57" s="266" t="str">
        <f aca="false">IF(OR(Calculator!$E$14&lt;&gt;"YES",Calculator!$B$30&lt;Calculator!$G$14),"—",ROUND((1+SQRT(((50*POWER(80,POWER(COS(PI()*MOD(Calculator!$B$30/Calculator!$F$14,1)),2))-$C57)^2+(1500*ABS(SIN(2*PI()*MOD(Calculator!$B$30/Calculator!$F$14,1)))*IF(MOD(Calculator!$B$30/Calculator!$F$14,1)&lt;0.5,-1,1))^2)/((50*POWER(80,POWER(COS(PI()*MOD(Calculator!$B$30/Calculator!$F$14,1)),2))+$C57)^2+(1500*ABS(SIN(2*PI()*MOD(Calculator!$B$30/Calculator!$F$14,1)))*IF(MOD(Calculator!$B$30/Calculator!$F$14,1)&lt;0.5,-1,1))^2)))/(1-SQRT(((50*POWER(80,POWER(COS(PI()*MOD(Calculator!$B$30/Calculator!$F$14,1)),2))-$C57)^2+(1500*ABS(SIN(2*PI()*MOD(Calculator!$B$30/Calculator!$F$14,1)))*IF(MOD(Calculator!$B$30/Calculator!$F$14,1)&lt;0.5,-1,1))^2)/((50*POWER(80,POWER(COS(PI()*MOD(Calculator!$B$30/Calculator!$F$14,1)),2))+$C57)^2+(1500*ABS(SIN(2*PI()*MOD(Calculator!$B$30/Calculator!$F$14,1)))*IF(MOD(Calculator!$B$30/Calculator!$F$14,1)&lt;0.5,-1,1))^2))),2))</f>
        <v>—</v>
      </c>
      <c r="S57" s="266" t="n">
        <f aca="false">IF(OR(Calculator!$E$15&lt;&gt;"YES",Calculator!$B$30&lt;Calculator!$G$15),"—",ROUND((1+SQRT(((50*POWER(80,POWER(COS(PI()*MOD(Calculator!$B$30/Calculator!$F$15,1)),2))-$C57)^2+(1500*ABS(SIN(2*PI()*MOD(Calculator!$B$30/Calculator!$F$15,1)))*IF(MOD(Calculator!$B$30/Calculator!$F$15,1)&lt;0.5,-1,1))^2)/((50*POWER(80,POWER(COS(PI()*MOD(Calculator!$B$30/Calculator!$F$15,1)),2))+$C57)^2+(1500*ABS(SIN(2*PI()*MOD(Calculator!$B$30/Calculator!$F$15,1)))*IF(MOD(Calculator!$B$30/Calculator!$F$15,1)&lt;0.5,-1,1))^2)))/(1-SQRT(((50*POWER(80,POWER(COS(PI()*MOD(Calculator!$B$30/Calculator!$F$15,1)),2))-$C57)^2+(1500*ABS(SIN(2*PI()*MOD(Calculator!$B$30/Calculator!$F$15,1)))*IF(MOD(Calculator!$B$30/Calculator!$F$15,1)&lt;0.5,-1,1))^2)/((50*POWER(80,POWER(COS(PI()*MOD(Calculator!$B$30/Calculator!$F$15,1)),2))+$C57)^2+(1500*ABS(SIN(2*PI()*MOD(Calculator!$B$30/Calculator!$F$15,1)))*IF(MOD(Calculator!$B$30/Calculator!$F$15,1)&lt;0.5,-1,1))^2))),2))</f>
        <v>16.79</v>
      </c>
      <c r="T57" s="266" t="str">
        <f aca="false">IF(OR(Calculator!$E$16&lt;&gt;"YES",Calculator!$B$30&lt;Calculator!$G$16),"—",ROUND((1+SQRT(((50*POWER(80,POWER(COS(PI()*MOD(Calculator!$B$30/Calculator!$F$16,1)),2))-$C57)^2+(1500*ABS(SIN(2*PI()*MOD(Calculator!$B$30/Calculator!$F$16,1)))*IF(MOD(Calculator!$B$30/Calculator!$F$16,1)&lt;0.5,-1,1))^2)/((50*POWER(80,POWER(COS(PI()*MOD(Calculator!$B$30/Calculator!$F$16,1)),2))+$C57)^2+(1500*ABS(SIN(2*PI()*MOD(Calculator!$B$30/Calculator!$F$16,1)))*IF(MOD(Calculator!$B$30/Calculator!$F$16,1)&lt;0.5,-1,1))^2)))/(1-SQRT(((50*POWER(80,POWER(COS(PI()*MOD(Calculator!$B$30/Calculator!$F$16,1)),2))-$C57)^2+(1500*ABS(SIN(2*PI()*MOD(Calculator!$B$30/Calculator!$F$16,1)))*IF(MOD(Calculator!$B$30/Calculator!$F$16,1)&lt;0.5,-1,1))^2)/((50*POWER(80,POWER(COS(PI()*MOD(Calculator!$B$30/Calculator!$F$16,1)),2))+$C57)^2+(1500*ABS(SIN(2*PI()*MOD(Calculator!$B$30/Calculator!$F$16,1)))*IF(MOD(Calculator!$B$30/Calculator!$F$16,1)&lt;0.5,-1,1))^2))),2))</f>
        <v>—</v>
      </c>
      <c r="U57" s="266" t="n">
        <f aca="false">IF(OR(Calculator!$E$17&lt;&gt;"YES",Calculator!$B$30&lt;Calculator!$G$17),"—",ROUND((1+SQRT(((50*POWER(80,POWER(COS(PI()*MOD(Calculator!$B$30/Calculator!$F$17,1)),2))-$C57)^2+(1500*ABS(SIN(2*PI()*MOD(Calculator!$B$30/Calculator!$F$17,1)))*IF(MOD(Calculator!$B$30/Calculator!$F$17,1)&lt;0.5,-1,1))^2)/((50*POWER(80,POWER(COS(PI()*MOD(Calculator!$B$30/Calculator!$F$17,1)),2))+$C57)^2+(1500*ABS(SIN(2*PI()*MOD(Calculator!$B$30/Calculator!$F$17,1)))*IF(MOD(Calculator!$B$30/Calculator!$F$17,1)&lt;0.5,-1,1))^2)))/(1-SQRT(((50*POWER(80,POWER(COS(PI()*MOD(Calculator!$B$30/Calculator!$F$17,1)),2))-$C57)^2+(1500*ABS(SIN(2*PI()*MOD(Calculator!$B$30/Calculator!$F$17,1)))*IF(MOD(Calculator!$B$30/Calculator!$F$17,1)&lt;0.5,-1,1))^2)/((50*POWER(80,POWER(COS(PI()*MOD(Calculator!$B$30/Calculator!$F$17,1)),2))+$C57)^2+(1500*ABS(SIN(2*PI()*MOD(Calculator!$B$30/Calculator!$F$17,1)))*IF(MOD(Calculator!$B$30/Calculator!$F$17,1)&lt;0.5,-1,1))^2))),2))</f>
        <v>17.52</v>
      </c>
      <c r="V57" s="266" t="str">
        <f aca="false">IF(OR(Calculator!$E$18&lt;&gt;"YES",Calculator!$B$30&lt;Calculator!$G$18),"—",ROUND((1+SQRT(((50*POWER(80,POWER(COS(PI()*MOD(Calculator!$B$30/Calculator!$F$18,1)),2))-$C57)^2+(1500*ABS(SIN(2*PI()*MOD(Calculator!$B$30/Calculator!$F$18,1)))*IF(MOD(Calculator!$B$30/Calculator!$F$18,1)&lt;0.5,-1,1))^2)/((50*POWER(80,POWER(COS(PI()*MOD(Calculator!$B$30/Calculator!$F$18,1)),2))+$C57)^2+(1500*ABS(SIN(2*PI()*MOD(Calculator!$B$30/Calculator!$F$18,1)))*IF(MOD(Calculator!$B$30/Calculator!$F$18,1)&lt;0.5,-1,1))^2)))/(1-SQRT(((50*POWER(80,POWER(COS(PI()*MOD(Calculator!$B$30/Calculator!$F$18,1)),2))-$C57)^2+(1500*ABS(SIN(2*PI()*MOD(Calculator!$B$30/Calculator!$F$18,1)))*IF(MOD(Calculator!$B$30/Calculator!$F$18,1)&lt;0.5,-1,1))^2)/((50*POWER(80,POWER(COS(PI()*MOD(Calculator!$B$30/Calculator!$F$18,1)),2))+$C57)^2+(1500*ABS(SIN(2*PI()*MOD(Calculator!$B$30/Calculator!$F$18,1)))*IF(MOD(Calculator!$B$30/Calculator!$F$18,1)&lt;0.5,-1,1))^2))),2))</f>
        <v>—</v>
      </c>
      <c r="W57" s="266" t="str">
        <f aca="false">IF(OR(Calculator!$E$19&lt;&gt;"YES",Calculator!$B$30&lt;Calculator!$G$19),"—",ROUND((1+SQRT(((50*POWER(80,POWER(COS(PI()*MOD(Calculator!$B$30/Calculator!$F$19,1)),2))-$C57)^2+(1500*ABS(SIN(2*PI()*MOD(Calculator!$B$30/Calculator!$F$19,1)))*IF(MOD(Calculator!$B$30/Calculator!$F$19,1)&lt;0.5,-1,1))^2)/((50*POWER(80,POWER(COS(PI()*MOD(Calculator!$B$30/Calculator!$F$19,1)),2))+$C57)^2+(1500*ABS(SIN(2*PI()*MOD(Calculator!$B$30/Calculator!$F$19,1)))*IF(MOD(Calculator!$B$30/Calculator!$F$19,1)&lt;0.5,-1,1))^2)))/(1-SQRT(((50*POWER(80,POWER(COS(PI()*MOD(Calculator!$B$30/Calculator!$F$19,1)),2))-$C57)^2+(1500*ABS(SIN(2*PI()*MOD(Calculator!$B$30/Calculator!$F$19,1)))*IF(MOD(Calculator!$B$30/Calculator!$F$19,1)&lt;0.5,-1,1))^2)/((50*POWER(80,POWER(COS(PI()*MOD(Calculator!$B$30/Calculator!$F$19,1)),2))+$C57)^2+(1500*ABS(SIN(2*PI()*MOD(Calculator!$B$30/Calculator!$F$19,1)))*IF(MOD(Calculator!$B$30/Calculator!$F$19,1)&lt;0.5,-1,1))^2))),2))</f>
        <v>—</v>
      </c>
      <c r="X57" s="266" t="str">
        <f aca="false">IF(OR(Calculator!$E$20&lt;&gt;"YES",Calculator!$B$30&lt;Calculator!$G$20),"—",ROUND((1+SQRT(((50*POWER(80,POWER(COS(PI()*MOD(Calculator!$B$30/Calculator!$F$20,1)),2))-$C57)^2+(1500*ABS(SIN(2*PI()*MOD(Calculator!$B$30/Calculator!$F$20,1)))*IF(MOD(Calculator!$B$30/Calculator!$F$20,1)&lt;0.5,-1,1))^2)/((50*POWER(80,POWER(COS(PI()*MOD(Calculator!$B$30/Calculator!$F$20,1)),2))+$C57)^2+(1500*ABS(SIN(2*PI()*MOD(Calculator!$B$30/Calculator!$F$20,1)))*IF(MOD(Calculator!$B$30/Calculator!$F$20,1)&lt;0.5,-1,1))^2)))/(1-SQRT(((50*POWER(80,POWER(COS(PI()*MOD(Calculator!$B$30/Calculator!$F$20,1)),2))-$C57)^2+(1500*ABS(SIN(2*PI()*MOD(Calculator!$B$30/Calculator!$F$20,1)))*IF(MOD(Calculator!$B$30/Calculator!$F$20,1)&lt;0.5,-1,1))^2)/((50*POWER(80,POWER(COS(PI()*MOD(Calculator!$B$30/Calculator!$F$20,1)),2))+$C57)^2+(1500*ABS(SIN(2*PI()*MOD(Calculator!$B$30/Calculator!$F$20,1)))*IF(MOD(Calculator!$B$30/Calculator!$F$20,1)&lt;0.5,-1,1))^2))),2))</f>
        <v>—</v>
      </c>
      <c r="Y57" s="266" t="str">
        <f aca="false">IF(OR(Calculator!$E$21&lt;&gt;"YES",Calculator!$B$30&lt;Calculator!$G$21),"—",ROUND((1+SQRT(((50*POWER(80,POWER(COS(PI()*MOD(Calculator!$B$30/Calculator!$F$21,1)),2))-$C57)^2+(1500*ABS(SIN(2*PI()*MOD(Calculator!$B$30/Calculator!$F$21,1)))*IF(MOD(Calculator!$B$30/Calculator!$F$21,1)&lt;0.5,-1,1))^2)/((50*POWER(80,POWER(COS(PI()*MOD(Calculator!$B$30/Calculator!$F$21,1)),2))+$C57)^2+(1500*ABS(SIN(2*PI()*MOD(Calculator!$B$30/Calculator!$F$21,1)))*IF(MOD(Calculator!$B$30/Calculator!$F$21,1)&lt;0.5,-1,1))^2)))/(1-SQRT(((50*POWER(80,POWER(COS(PI()*MOD(Calculator!$B$30/Calculator!$F$21,1)),2))-$C57)^2+(1500*ABS(SIN(2*PI()*MOD(Calculator!$B$30/Calculator!$F$21,1)))*IF(MOD(Calculator!$B$30/Calculator!$F$21,1)&lt;0.5,-1,1))^2)/((50*POWER(80,POWER(COS(PI()*MOD(Calculator!$B$30/Calculator!$F$21,1)),2))+$C57)^2+(1500*ABS(SIN(2*PI()*MOD(Calculator!$B$30/Calculator!$F$21,1)))*IF(MOD(Calculator!$B$30/Calculator!$F$21,1)&lt;0.5,-1,1))^2))),2))</f>
        <v>—</v>
      </c>
      <c r="Z57" s="266" t="str">
        <f aca="false">IF(OR(Calculator!$E$22&lt;&gt;"YES",Calculator!$B$30&lt;Calculator!$G$22),"—",ROUND((1+SQRT(((50*POWER(80,POWER(COS(PI()*MOD(Calculator!$B$30/Calculator!$F$22,1)),2))-$C57)^2+(1500*ABS(SIN(2*PI()*MOD(Calculator!$B$30/Calculator!$F$22,1)))*IF(MOD(Calculator!$B$30/Calculator!$F$22,1)&lt;0.5,-1,1))^2)/((50*POWER(80,POWER(COS(PI()*MOD(Calculator!$B$30/Calculator!$F$22,1)),2))+$C57)^2+(1500*ABS(SIN(2*PI()*MOD(Calculator!$B$30/Calculator!$F$22,1)))*IF(MOD(Calculator!$B$30/Calculator!$F$22,1)&lt;0.5,-1,1))^2)))/(1-SQRT(((50*POWER(80,POWER(COS(PI()*MOD(Calculator!$B$30/Calculator!$F$22,1)),2))-$C57)^2+(1500*ABS(SIN(2*PI()*MOD(Calculator!$B$30/Calculator!$F$22,1)))*IF(MOD(Calculator!$B$30/Calculator!$F$22,1)&lt;0.5,-1,1))^2)/((50*POWER(80,POWER(COS(PI()*MOD(Calculator!$B$30/Calculator!$F$22,1)),2))+$C57)^2+(1500*ABS(SIN(2*PI()*MOD(Calculator!$B$30/Calculator!$F$22,1)))*IF(MOD(Calculator!$B$30/Calculator!$F$22,1)&lt;0.5,-1,1))^2))),2))</f>
        <v>—</v>
      </c>
      <c r="AA57" s="292" t="n">
        <f aca="false">IFERROR(ROUND((IF(ISNUMBER(P57),P57,0)+IF(ISNUMBER(Q57),Q57,0)+IF(ISNUMBER(R57),R57,0)+IF(ISNUMBER(S57),S57,0)+IF(ISNUMBER(T57),T57,0)+IF(ISNUMBER(U57),U57,0)+IF(ISNUMBER(V57),V57,0)+IF(ISNUMBER(W57),W57,0)+IF(ISNUMBER(X57),X57,0)+IF(ISNUMBER(Y57),Y57,0)+IF(ISNUMBER(Z57),Z57,0))/(IF(ISNUMBER(P57),1,0)+IF(ISNUMBER(Q57),1,0)+IF(ISNUMBER(R57),1,0)+IF(ISNUMBER(S57),1,0)+IF(ISNUMBER(T57),1,0)+IF(ISNUMBER(U57),1,0)+IF(ISNUMBER(V57),1,0)+IF(ISNUMBER(W57),1,0)+IF(ISNUMBER(X57),1,0)+IF(ISNUMBER(Y57),1,0)+IF(ISNUMBER(Z57),1,0)),4),"")</f>
        <v>17.155</v>
      </c>
      <c r="AB57" s="266" t="str">
        <f aca="false">IF(OR(Calculator!$E$12&lt;&gt;"YES",Calculator!$B$31&lt;Calculator!$G$12),"—",ROUND((1+SQRT(((50*POWER(80,POWER(COS(PI()*MOD(Calculator!$B$31/Calculator!$F$12,1)),2))-$C57)^2+(1500*ABS(SIN(2*PI()*MOD(Calculator!$B$31/Calculator!$F$12,1)))*IF(MOD(Calculator!$B$31/Calculator!$F$12,1)&lt;0.5,-1,1))^2)/((50*POWER(80,POWER(COS(PI()*MOD(Calculator!$B$31/Calculator!$F$12,1)),2))+$C57)^2+(1500*ABS(SIN(2*PI()*MOD(Calculator!$B$31/Calculator!$F$12,1)))*IF(MOD(Calculator!$B$31/Calculator!$F$12,1)&lt;0.5,-1,1))^2)))/(1-SQRT(((50*POWER(80,POWER(COS(PI()*MOD(Calculator!$B$31/Calculator!$F$12,1)),2))-$C57)^2+(1500*ABS(SIN(2*PI()*MOD(Calculator!$B$31/Calculator!$F$12,1)))*IF(MOD(Calculator!$B$31/Calculator!$F$12,1)&lt;0.5,-1,1))^2)/((50*POWER(80,POWER(COS(PI()*MOD(Calculator!$B$31/Calculator!$F$12,1)),2))+$C57)^2+(1500*ABS(SIN(2*PI()*MOD(Calculator!$B$31/Calculator!$F$12,1)))*IF(MOD(Calculator!$B$31/Calculator!$F$12,1)&lt;0.5,-1,1))^2))),2))</f>
        <v>—</v>
      </c>
      <c r="AC57" s="266" t="str">
        <f aca="false">IF(OR(Calculator!$E$13&lt;&gt;"YES",Calculator!$B$31&lt;Calculator!$G$13),"—",ROUND((1+SQRT(((50*POWER(80,POWER(COS(PI()*MOD(Calculator!$B$31/Calculator!$F$13,1)),2))-$C57)^2+(1500*ABS(SIN(2*PI()*MOD(Calculator!$B$31/Calculator!$F$13,1)))*IF(MOD(Calculator!$B$31/Calculator!$F$13,1)&lt;0.5,-1,1))^2)/((50*POWER(80,POWER(COS(PI()*MOD(Calculator!$B$31/Calculator!$F$13,1)),2))+$C57)^2+(1500*ABS(SIN(2*PI()*MOD(Calculator!$B$31/Calculator!$F$13,1)))*IF(MOD(Calculator!$B$31/Calculator!$F$13,1)&lt;0.5,-1,1))^2)))/(1-SQRT(((50*POWER(80,POWER(COS(PI()*MOD(Calculator!$B$31/Calculator!$F$13,1)),2))-$C57)^2+(1500*ABS(SIN(2*PI()*MOD(Calculator!$B$31/Calculator!$F$13,1)))*IF(MOD(Calculator!$B$31/Calculator!$F$13,1)&lt;0.5,-1,1))^2)/((50*POWER(80,POWER(COS(PI()*MOD(Calculator!$B$31/Calculator!$F$13,1)),2))+$C57)^2+(1500*ABS(SIN(2*PI()*MOD(Calculator!$B$31/Calculator!$F$13,1)))*IF(MOD(Calculator!$B$31/Calculator!$F$13,1)&lt;0.5,-1,1))^2))),2))</f>
        <v>—</v>
      </c>
      <c r="AD57" s="266" t="str">
        <f aca="false">IF(OR(Calculator!$E$14&lt;&gt;"YES",Calculator!$B$31&lt;Calculator!$G$14),"—",ROUND((1+SQRT(((50*POWER(80,POWER(COS(PI()*MOD(Calculator!$B$31/Calculator!$F$14,1)),2))-$C57)^2+(1500*ABS(SIN(2*PI()*MOD(Calculator!$B$31/Calculator!$F$14,1)))*IF(MOD(Calculator!$B$31/Calculator!$F$14,1)&lt;0.5,-1,1))^2)/((50*POWER(80,POWER(COS(PI()*MOD(Calculator!$B$31/Calculator!$F$14,1)),2))+$C57)^2+(1500*ABS(SIN(2*PI()*MOD(Calculator!$B$31/Calculator!$F$14,1)))*IF(MOD(Calculator!$B$31/Calculator!$F$14,1)&lt;0.5,-1,1))^2)))/(1-SQRT(((50*POWER(80,POWER(COS(PI()*MOD(Calculator!$B$31/Calculator!$F$14,1)),2))-$C57)^2+(1500*ABS(SIN(2*PI()*MOD(Calculator!$B$31/Calculator!$F$14,1)))*IF(MOD(Calculator!$B$31/Calculator!$F$14,1)&lt;0.5,-1,1))^2)/((50*POWER(80,POWER(COS(PI()*MOD(Calculator!$B$31/Calculator!$F$14,1)),2))+$C57)^2+(1500*ABS(SIN(2*PI()*MOD(Calculator!$B$31/Calculator!$F$14,1)))*IF(MOD(Calculator!$B$31/Calculator!$F$14,1)&lt;0.5,-1,1))^2))),2))</f>
        <v>—</v>
      </c>
      <c r="AE57" s="266" t="n">
        <f aca="false">IF(OR(Calculator!$E$15&lt;&gt;"YES",Calculator!$B$31&lt;Calculator!$G$15),"—",ROUND((1+SQRT(((50*POWER(80,POWER(COS(PI()*MOD(Calculator!$B$31/Calculator!$F$15,1)),2))-$C57)^2+(1500*ABS(SIN(2*PI()*MOD(Calculator!$B$31/Calculator!$F$15,1)))*IF(MOD(Calculator!$B$31/Calculator!$F$15,1)&lt;0.5,-1,1))^2)/((50*POWER(80,POWER(COS(PI()*MOD(Calculator!$B$31/Calculator!$F$15,1)),2))+$C57)^2+(1500*ABS(SIN(2*PI()*MOD(Calculator!$B$31/Calculator!$F$15,1)))*IF(MOD(Calculator!$B$31/Calculator!$F$15,1)&lt;0.5,-1,1))^2)))/(1-SQRT(((50*POWER(80,POWER(COS(PI()*MOD(Calculator!$B$31/Calculator!$F$15,1)),2))-$C57)^2+(1500*ABS(SIN(2*PI()*MOD(Calculator!$B$31/Calculator!$F$15,1)))*IF(MOD(Calculator!$B$31/Calculator!$F$15,1)&lt;0.5,-1,1))^2)/((50*POWER(80,POWER(COS(PI()*MOD(Calculator!$B$31/Calculator!$F$15,1)),2))+$C57)^2+(1500*ABS(SIN(2*PI()*MOD(Calculator!$B$31/Calculator!$F$15,1)))*IF(MOD(Calculator!$B$31/Calculator!$F$15,1)&lt;0.5,-1,1))^2))),2))</f>
        <v>18.17</v>
      </c>
      <c r="AF57" s="266" t="str">
        <f aca="false">IF(OR(Calculator!$E$16&lt;&gt;"YES",Calculator!$B$31&lt;Calculator!$G$16),"—",ROUND((1+SQRT(((50*POWER(80,POWER(COS(PI()*MOD(Calculator!$B$31/Calculator!$F$16,1)),2))-$C57)^2+(1500*ABS(SIN(2*PI()*MOD(Calculator!$B$31/Calculator!$F$16,1)))*IF(MOD(Calculator!$B$31/Calculator!$F$16,1)&lt;0.5,-1,1))^2)/((50*POWER(80,POWER(COS(PI()*MOD(Calculator!$B$31/Calculator!$F$16,1)),2))+$C57)^2+(1500*ABS(SIN(2*PI()*MOD(Calculator!$B$31/Calculator!$F$16,1)))*IF(MOD(Calculator!$B$31/Calculator!$F$16,1)&lt;0.5,-1,1))^2)))/(1-SQRT(((50*POWER(80,POWER(COS(PI()*MOD(Calculator!$B$31/Calculator!$F$16,1)),2))-$C57)^2+(1500*ABS(SIN(2*PI()*MOD(Calculator!$B$31/Calculator!$F$16,1)))*IF(MOD(Calculator!$B$31/Calculator!$F$16,1)&lt;0.5,-1,1))^2)/((50*POWER(80,POWER(COS(PI()*MOD(Calculator!$B$31/Calculator!$F$16,1)),2))+$C57)^2+(1500*ABS(SIN(2*PI()*MOD(Calculator!$B$31/Calculator!$F$16,1)))*IF(MOD(Calculator!$B$31/Calculator!$F$16,1)&lt;0.5,-1,1))^2))),2))</f>
        <v>—</v>
      </c>
      <c r="AG57" s="266" t="n">
        <f aca="false">IF(OR(Calculator!$E$17&lt;&gt;"YES",Calculator!$B$31&lt;Calculator!$G$17),"—",ROUND((1+SQRT(((50*POWER(80,POWER(COS(PI()*MOD(Calculator!$B$31/Calculator!$F$17,1)),2))-$C57)^2+(1500*ABS(SIN(2*PI()*MOD(Calculator!$B$31/Calculator!$F$17,1)))*IF(MOD(Calculator!$B$31/Calculator!$F$17,1)&lt;0.5,-1,1))^2)/((50*POWER(80,POWER(COS(PI()*MOD(Calculator!$B$31/Calculator!$F$17,1)),2))+$C57)^2+(1500*ABS(SIN(2*PI()*MOD(Calculator!$B$31/Calculator!$F$17,1)))*IF(MOD(Calculator!$B$31/Calculator!$F$17,1)&lt;0.5,-1,1))^2)))/(1-SQRT(((50*POWER(80,POWER(COS(PI()*MOD(Calculator!$B$31/Calculator!$F$17,1)),2))-$C57)^2+(1500*ABS(SIN(2*PI()*MOD(Calculator!$B$31/Calculator!$F$17,1)))*IF(MOD(Calculator!$B$31/Calculator!$F$17,1)&lt;0.5,-1,1))^2)/((50*POWER(80,POWER(COS(PI()*MOD(Calculator!$B$31/Calculator!$F$17,1)),2))+$C57)^2+(1500*ABS(SIN(2*PI()*MOD(Calculator!$B$31/Calculator!$F$17,1)))*IF(MOD(Calculator!$B$31/Calculator!$F$17,1)&lt;0.5,-1,1))^2))),2))</f>
        <v>14.76</v>
      </c>
      <c r="AH57" s="266" t="str">
        <f aca="false">IF(OR(Calculator!$E$18&lt;&gt;"YES",Calculator!$B$31&lt;Calculator!$G$18),"—",ROUND((1+SQRT(((50*POWER(80,POWER(COS(PI()*MOD(Calculator!$B$31/Calculator!$F$18,1)),2))-$C57)^2+(1500*ABS(SIN(2*PI()*MOD(Calculator!$B$31/Calculator!$F$18,1)))*IF(MOD(Calculator!$B$31/Calculator!$F$18,1)&lt;0.5,-1,1))^2)/((50*POWER(80,POWER(COS(PI()*MOD(Calculator!$B$31/Calculator!$F$18,1)),2))+$C57)^2+(1500*ABS(SIN(2*PI()*MOD(Calculator!$B$31/Calculator!$F$18,1)))*IF(MOD(Calculator!$B$31/Calculator!$F$18,1)&lt;0.5,-1,1))^2)))/(1-SQRT(((50*POWER(80,POWER(COS(PI()*MOD(Calculator!$B$31/Calculator!$F$18,1)),2))-$C57)^2+(1500*ABS(SIN(2*PI()*MOD(Calculator!$B$31/Calculator!$F$18,1)))*IF(MOD(Calculator!$B$31/Calculator!$F$18,1)&lt;0.5,-1,1))^2)/((50*POWER(80,POWER(COS(PI()*MOD(Calculator!$B$31/Calculator!$F$18,1)),2))+$C57)^2+(1500*ABS(SIN(2*PI()*MOD(Calculator!$B$31/Calculator!$F$18,1)))*IF(MOD(Calculator!$B$31/Calculator!$F$18,1)&lt;0.5,-1,1))^2))),2))</f>
        <v>—</v>
      </c>
      <c r="AI57" s="266" t="str">
        <f aca="false">IF(OR(Calculator!$E$19&lt;&gt;"YES",Calculator!$B$31&lt;Calculator!$G$19),"—",ROUND((1+SQRT(((50*POWER(80,POWER(COS(PI()*MOD(Calculator!$B$31/Calculator!$F$19,1)),2))-$C57)^2+(1500*ABS(SIN(2*PI()*MOD(Calculator!$B$31/Calculator!$F$19,1)))*IF(MOD(Calculator!$B$31/Calculator!$F$19,1)&lt;0.5,-1,1))^2)/((50*POWER(80,POWER(COS(PI()*MOD(Calculator!$B$31/Calculator!$F$19,1)),2))+$C57)^2+(1500*ABS(SIN(2*PI()*MOD(Calculator!$B$31/Calculator!$F$19,1)))*IF(MOD(Calculator!$B$31/Calculator!$F$19,1)&lt;0.5,-1,1))^2)))/(1-SQRT(((50*POWER(80,POWER(COS(PI()*MOD(Calculator!$B$31/Calculator!$F$19,1)),2))-$C57)^2+(1500*ABS(SIN(2*PI()*MOD(Calculator!$B$31/Calculator!$F$19,1)))*IF(MOD(Calculator!$B$31/Calculator!$F$19,1)&lt;0.5,-1,1))^2)/((50*POWER(80,POWER(COS(PI()*MOD(Calculator!$B$31/Calculator!$F$19,1)),2))+$C57)^2+(1500*ABS(SIN(2*PI()*MOD(Calculator!$B$31/Calculator!$F$19,1)))*IF(MOD(Calculator!$B$31/Calculator!$F$19,1)&lt;0.5,-1,1))^2))),2))</f>
        <v>—</v>
      </c>
      <c r="AJ57" s="266" t="str">
        <f aca="false">IF(OR(Calculator!$E$20&lt;&gt;"YES",Calculator!$B$31&lt;Calculator!$G$20),"—",ROUND((1+SQRT(((50*POWER(80,POWER(COS(PI()*MOD(Calculator!$B$31/Calculator!$F$20,1)),2))-$C57)^2+(1500*ABS(SIN(2*PI()*MOD(Calculator!$B$31/Calculator!$F$20,1)))*IF(MOD(Calculator!$B$31/Calculator!$F$20,1)&lt;0.5,-1,1))^2)/((50*POWER(80,POWER(COS(PI()*MOD(Calculator!$B$31/Calculator!$F$20,1)),2))+$C57)^2+(1500*ABS(SIN(2*PI()*MOD(Calculator!$B$31/Calculator!$F$20,1)))*IF(MOD(Calculator!$B$31/Calculator!$F$20,1)&lt;0.5,-1,1))^2)))/(1-SQRT(((50*POWER(80,POWER(COS(PI()*MOD(Calculator!$B$31/Calculator!$F$20,1)),2))-$C57)^2+(1500*ABS(SIN(2*PI()*MOD(Calculator!$B$31/Calculator!$F$20,1)))*IF(MOD(Calculator!$B$31/Calculator!$F$20,1)&lt;0.5,-1,1))^2)/((50*POWER(80,POWER(COS(PI()*MOD(Calculator!$B$31/Calculator!$F$20,1)),2))+$C57)^2+(1500*ABS(SIN(2*PI()*MOD(Calculator!$B$31/Calculator!$F$20,1)))*IF(MOD(Calculator!$B$31/Calculator!$F$20,1)&lt;0.5,-1,1))^2))),2))</f>
        <v>—</v>
      </c>
      <c r="AK57" s="266" t="str">
        <f aca="false">IF(OR(Calculator!$E$21&lt;&gt;"YES",Calculator!$B$31&lt;Calculator!$G$21),"—",ROUND((1+SQRT(((50*POWER(80,POWER(COS(PI()*MOD(Calculator!$B$31/Calculator!$F$21,1)),2))-$C57)^2+(1500*ABS(SIN(2*PI()*MOD(Calculator!$B$31/Calculator!$F$21,1)))*IF(MOD(Calculator!$B$31/Calculator!$F$21,1)&lt;0.5,-1,1))^2)/((50*POWER(80,POWER(COS(PI()*MOD(Calculator!$B$31/Calculator!$F$21,1)),2))+$C57)^2+(1500*ABS(SIN(2*PI()*MOD(Calculator!$B$31/Calculator!$F$21,1)))*IF(MOD(Calculator!$B$31/Calculator!$F$21,1)&lt;0.5,-1,1))^2)))/(1-SQRT(((50*POWER(80,POWER(COS(PI()*MOD(Calculator!$B$31/Calculator!$F$21,1)),2))-$C57)^2+(1500*ABS(SIN(2*PI()*MOD(Calculator!$B$31/Calculator!$F$21,1)))*IF(MOD(Calculator!$B$31/Calculator!$F$21,1)&lt;0.5,-1,1))^2)/((50*POWER(80,POWER(COS(PI()*MOD(Calculator!$B$31/Calculator!$F$21,1)),2))+$C57)^2+(1500*ABS(SIN(2*PI()*MOD(Calculator!$B$31/Calculator!$F$21,1)))*IF(MOD(Calculator!$B$31/Calculator!$F$21,1)&lt;0.5,-1,1))^2))),2))</f>
        <v>—</v>
      </c>
      <c r="AL57" s="266" t="str">
        <f aca="false">IF(OR(Calculator!$E$22&lt;&gt;"YES",Calculator!$B$31&lt;Calculator!$G$22),"—",ROUND((1+SQRT(((50*POWER(80,POWER(COS(PI()*MOD(Calculator!$B$31/Calculator!$F$22,1)),2))-$C57)^2+(1500*ABS(SIN(2*PI()*MOD(Calculator!$B$31/Calculator!$F$22,1)))*IF(MOD(Calculator!$B$31/Calculator!$F$22,1)&lt;0.5,-1,1))^2)/((50*POWER(80,POWER(COS(PI()*MOD(Calculator!$B$31/Calculator!$F$22,1)),2))+$C57)^2+(1500*ABS(SIN(2*PI()*MOD(Calculator!$B$31/Calculator!$F$22,1)))*IF(MOD(Calculator!$B$31/Calculator!$F$22,1)&lt;0.5,-1,1))^2)))/(1-SQRT(((50*POWER(80,POWER(COS(PI()*MOD(Calculator!$B$31/Calculator!$F$22,1)),2))-$C57)^2+(1500*ABS(SIN(2*PI()*MOD(Calculator!$B$31/Calculator!$F$22,1)))*IF(MOD(Calculator!$B$31/Calculator!$F$22,1)&lt;0.5,-1,1))^2)/((50*POWER(80,POWER(COS(PI()*MOD(Calculator!$B$31/Calculator!$F$22,1)),2))+$C57)^2+(1500*ABS(SIN(2*PI()*MOD(Calculator!$B$31/Calculator!$F$22,1)))*IF(MOD(Calculator!$B$31/Calculator!$F$22,1)&lt;0.5,-1,1))^2))),2))</f>
        <v>—</v>
      </c>
      <c r="AM57" s="293" t="n">
        <f aca="false">IFERROR(ROUND((IF(ISNUMBER(AB57),AB57,0)+IF(ISNUMBER(AC57),AC57,0)+IF(ISNUMBER(AD57),AD57,0)+IF(ISNUMBER(AE57),AE57,0)+IF(ISNUMBER(AF57),AF57,0)+IF(ISNUMBER(AG57),AG57,0)+IF(ISNUMBER(AH57),AH57,0)+IF(ISNUMBER(AI57),AI57,0)+IF(ISNUMBER(AJ57),AJ57,0)+IF(ISNUMBER(AK57),AK57,0)+IF(ISNUMBER(AL57),AL57,0))/(IF(ISNUMBER(AB57),1,0)+IF(ISNUMBER(AC57),1,0)+IF(ISNUMBER(AD57),1,0)+IF(ISNUMBER(AE57),1,0)+IF(ISNUMBER(AF57),1,0)+IF(ISNUMBER(AG57),1,0)+IF(ISNUMBER(AH57),1,0)+IF(ISNUMBER(AI57),1,0)+IF(ISNUMBER(AJ57),1,0)+IF(ISNUMBER(AK57),1,0)+IF(ISNUMBER(AL57),1,0)),4),"")</f>
        <v>16.465</v>
      </c>
      <c r="AN57" s="294" t="str">
        <f aca="false">IF(OR(Calculator!$E$12&lt;&gt;"YES",Calculator!$B$32&lt;Calculator!$G$12),"—",ROUND((1+SQRT(((50*POWER(80,POWER(COS(PI()*MOD(Calculator!$B$32/Calculator!$F$12,1)),2))-$C57)^2+(1500*ABS(SIN(2*PI()*MOD(Calculator!$B$32/Calculator!$F$12,1)))*IF(MOD(Calculator!$B$32/Calculator!$F$12,1)&lt;0.5,-1,1))^2)/((50*POWER(80,POWER(COS(PI()*MOD(Calculator!$B$32/Calculator!$F$12,1)),2))+$C57)^2+(1500*ABS(SIN(2*PI()*MOD(Calculator!$B$32/Calculator!$F$12,1)))*IF(MOD(Calculator!$B$32/Calculator!$F$12,1)&lt;0.5,-1,1))^2)))/(1-SQRT(((50*POWER(80,POWER(COS(PI()*MOD(Calculator!$B$32/Calculator!$F$12,1)),2))-$C57)^2+(1500*ABS(SIN(2*PI()*MOD(Calculator!$B$32/Calculator!$F$12,1)))*IF(MOD(Calculator!$B$32/Calculator!$F$12,1)&lt;0.5,-1,1))^2)/((50*POWER(80,POWER(COS(PI()*MOD(Calculator!$B$32/Calculator!$F$12,1)),2))+$C57)^2+(1500*ABS(SIN(2*PI()*MOD(Calculator!$B$32/Calculator!$F$12,1)))*IF(MOD(Calculator!$B$32/Calculator!$F$12,1)&lt;0.5,-1,1))^2))),2))</f>
        <v>—</v>
      </c>
      <c r="AO57" s="294" t="str">
        <f aca="false">IF(OR(Calculator!$E$13&lt;&gt;"YES",Calculator!$B$32&lt;Calculator!$G$13),"—",ROUND((1+SQRT(((50*POWER(80,POWER(COS(PI()*MOD(Calculator!$B$32/Calculator!$F$13,1)),2))-$C57)^2+(1500*ABS(SIN(2*PI()*MOD(Calculator!$B$32/Calculator!$F$13,1)))*IF(MOD(Calculator!$B$32/Calculator!$F$13,1)&lt;0.5,-1,1))^2)/((50*POWER(80,POWER(COS(PI()*MOD(Calculator!$B$32/Calculator!$F$13,1)),2))+$C57)^2+(1500*ABS(SIN(2*PI()*MOD(Calculator!$B$32/Calculator!$F$13,1)))*IF(MOD(Calculator!$B$32/Calculator!$F$13,1)&lt;0.5,-1,1))^2)))/(1-SQRT(((50*POWER(80,POWER(COS(PI()*MOD(Calculator!$B$32/Calculator!$F$13,1)),2))-$C57)^2+(1500*ABS(SIN(2*PI()*MOD(Calculator!$B$32/Calculator!$F$13,1)))*IF(MOD(Calculator!$B$32/Calculator!$F$13,1)&lt;0.5,-1,1))^2)/((50*POWER(80,POWER(COS(PI()*MOD(Calculator!$B$32/Calculator!$F$13,1)),2))+$C57)^2+(1500*ABS(SIN(2*PI()*MOD(Calculator!$B$32/Calculator!$F$13,1)))*IF(MOD(Calculator!$B$32/Calculator!$F$13,1)&lt;0.5,-1,1))^2))),2))</f>
        <v>—</v>
      </c>
      <c r="AP57" s="294" t="str">
        <f aca="false">IF(OR(Calculator!$E$14&lt;&gt;"YES",Calculator!$B$32&lt;Calculator!$G$14),"—",ROUND((1+SQRT(((50*POWER(80,POWER(COS(PI()*MOD(Calculator!$B$32/Calculator!$F$14,1)),2))-$C57)^2+(1500*ABS(SIN(2*PI()*MOD(Calculator!$B$32/Calculator!$F$14,1)))*IF(MOD(Calculator!$B$32/Calculator!$F$14,1)&lt;0.5,-1,1))^2)/((50*POWER(80,POWER(COS(PI()*MOD(Calculator!$B$32/Calculator!$F$14,1)),2))+$C57)^2+(1500*ABS(SIN(2*PI()*MOD(Calculator!$B$32/Calculator!$F$14,1)))*IF(MOD(Calculator!$B$32/Calculator!$F$14,1)&lt;0.5,-1,1))^2)))/(1-SQRT(((50*POWER(80,POWER(COS(PI()*MOD(Calculator!$B$32/Calculator!$F$14,1)),2))-$C57)^2+(1500*ABS(SIN(2*PI()*MOD(Calculator!$B$32/Calculator!$F$14,1)))*IF(MOD(Calculator!$B$32/Calculator!$F$14,1)&lt;0.5,-1,1))^2)/((50*POWER(80,POWER(COS(PI()*MOD(Calculator!$B$32/Calculator!$F$14,1)),2))+$C57)^2+(1500*ABS(SIN(2*PI()*MOD(Calculator!$B$32/Calculator!$F$14,1)))*IF(MOD(Calculator!$B$32/Calculator!$F$14,1)&lt;0.5,-1,1))^2))),2))</f>
        <v>—</v>
      </c>
      <c r="AQ57" s="294" t="n">
        <f aca="false">IF(OR(Calculator!$E$15&lt;&gt;"YES",Calculator!$B$32&lt;Calculator!$G$15),"—",ROUND((1+SQRT(((50*POWER(80,POWER(COS(PI()*MOD(Calculator!$B$32/Calculator!$F$15,1)),2))-$C57)^2+(1500*ABS(SIN(2*PI()*MOD(Calculator!$B$32/Calculator!$F$15,1)))*IF(MOD(Calculator!$B$32/Calculator!$F$15,1)&lt;0.5,-1,1))^2)/((50*POWER(80,POWER(COS(PI()*MOD(Calculator!$B$32/Calculator!$F$15,1)),2))+$C57)^2+(1500*ABS(SIN(2*PI()*MOD(Calculator!$B$32/Calculator!$F$15,1)))*IF(MOD(Calculator!$B$32/Calculator!$F$15,1)&lt;0.5,-1,1))^2)))/(1-SQRT(((50*POWER(80,POWER(COS(PI()*MOD(Calculator!$B$32/Calculator!$F$15,1)),2))-$C57)^2+(1500*ABS(SIN(2*PI()*MOD(Calculator!$B$32/Calculator!$F$15,1)))*IF(MOD(Calculator!$B$32/Calculator!$F$15,1)&lt;0.5,-1,1))^2)/((50*POWER(80,POWER(COS(PI()*MOD(Calculator!$B$32/Calculator!$F$15,1)),2))+$C57)^2+(1500*ABS(SIN(2*PI()*MOD(Calculator!$B$32/Calculator!$F$15,1)))*IF(MOD(Calculator!$B$32/Calculator!$F$15,1)&lt;0.5,-1,1))^2))),2))</f>
        <v>2.81</v>
      </c>
      <c r="AR57" s="294" t="str">
        <f aca="false">IF(OR(Calculator!$E$16&lt;&gt;"YES",Calculator!$B$32&lt;Calculator!$G$16),"—",ROUND((1+SQRT(((50*POWER(80,POWER(COS(PI()*MOD(Calculator!$B$32/Calculator!$F$16,1)),2))-$C57)^2+(1500*ABS(SIN(2*PI()*MOD(Calculator!$B$32/Calculator!$F$16,1)))*IF(MOD(Calculator!$B$32/Calculator!$F$16,1)&lt;0.5,-1,1))^2)/((50*POWER(80,POWER(COS(PI()*MOD(Calculator!$B$32/Calculator!$F$16,1)),2))+$C57)^2+(1500*ABS(SIN(2*PI()*MOD(Calculator!$B$32/Calculator!$F$16,1)))*IF(MOD(Calculator!$B$32/Calculator!$F$16,1)&lt;0.5,-1,1))^2)))/(1-SQRT(((50*POWER(80,POWER(COS(PI()*MOD(Calculator!$B$32/Calculator!$F$16,1)),2))-$C57)^2+(1500*ABS(SIN(2*PI()*MOD(Calculator!$B$32/Calculator!$F$16,1)))*IF(MOD(Calculator!$B$32/Calculator!$F$16,1)&lt;0.5,-1,1))^2)/((50*POWER(80,POWER(COS(PI()*MOD(Calculator!$B$32/Calculator!$F$16,1)),2))+$C57)^2+(1500*ABS(SIN(2*PI()*MOD(Calculator!$B$32/Calculator!$F$16,1)))*IF(MOD(Calculator!$B$32/Calculator!$F$16,1)&lt;0.5,-1,1))^2))),2))</f>
        <v>—</v>
      </c>
      <c r="AS57" s="294" t="n">
        <f aca="false">IF(OR(Calculator!$E$17&lt;&gt;"YES",Calculator!$B$32&lt;Calculator!$G$17),"—",ROUND((1+SQRT(((50*POWER(80,POWER(COS(PI()*MOD(Calculator!$B$32/Calculator!$F$17,1)),2))-$C57)^2+(1500*ABS(SIN(2*PI()*MOD(Calculator!$B$32/Calculator!$F$17,1)))*IF(MOD(Calculator!$B$32/Calculator!$F$17,1)&lt;0.5,-1,1))^2)/((50*POWER(80,POWER(COS(PI()*MOD(Calculator!$B$32/Calculator!$F$17,1)),2))+$C57)^2+(1500*ABS(SIN(2*PI()*MOD(Calculator!$B$32/Calculator!$F$17,1)))*IF(MOD(Calculator!$B$32/Calculator!$F$17,1)&lt;0.5,-1,1))^2)))/(1-SQRT(((50*POWER(80,POWER(COS(PI()*MOD(Calculator!$B$32/Calculator!$F$17,1)),2))-$C57)^2+(1500*ABS(SIN(2*PI()*MOD(Calculator!$B$32/Calculator!$F$17,1)))*IF(MOD(Calculator!$B$32/Calculator!$F$17,1)&lt;0.5,-1,1))^2)/((50*POWER(80,POWER(COS(PI()*MOD(Calculator!$B$32/Calculator!$F$17,1)),2))+$C57)^2+(1500*ABS(SIN(2*PI()*MOD(Calculator!$B$32/Calculator!$F$17,1)))*IF(MOD(Calculator!$B$32/Calculator!$F$17,1)&lt;0.5,-1,1))^2))),2))</f>
        <v>15.41</v>
      </c>
      <c r="AT57" s="294" t="str">
        <f aca="false">IF(OR(Calculator!$E$18&lt;&gt;"YES",Calculator!$B$32&lt;Calculator!$G$18),"—",ROUND((1+SQRT(((50*POWER(80,POWER(COS(PI()*MOD(Calculator!$B$32/Calculator!$F$18,1)),2))-$C57)^2+(1500*ABS(SIN(2*PI()*MOD(Calculator!$B$32/Calculator!$F$18,1)))*IF(MOD(Calculator!$B$32/Calculator!$F$18,1)&lt;0.5,-1,1))^2)/((50*POWER(80,POWER(COS(PI()*MOD(Calculator!$B$32/Calculator!$F$18,1)),2))+$C57)^2+(1500*ABS(SIN(2*PI()*MOD(Calculator!$B$32/Calculator!$F$18,1)))*IF(MOD(Calculator!$B$32/Calculator!$F$18,1)&lt;0.5,-1,1))^2)))/(1-SQRT(((50*POWER(80,POWER(COS(PI()*MOD(Calculator!$B$32/Calculator!$F$18,1)),2))-$C57)^2+(1500*ABS(SIN(2*PI()*MOD(Calculator!$B$32/Calculator!$F$18,1)))*IF(MOD(Calculator!$B$32/Calculator!$F$18,1)&lt;0.5,-1,1))^2)/((50*POWER(80,POWER(COS(PI()*MOD(Calculator!$B$32/Calculator!$F$18,1)),2))+$C57)^2+(1500*ABS(SIN(2*PI()*MOD(Calculator!$B$32/Calculator!$F$18,1)))*IF(MOD(Calculator!$B$32/Calculator!$F$18,1)&lt;0.5,-1,1))^2))),2))</f>
        <v>—</v>
      </c>
      <c r="AU57" s="294" t="str">
        <f aca="false">IF(OR(Calculator!$E$19&lt;&gt;"YES",Calculator!$B$32&lt;Calculator!$G$19),"—",ROUND((1+SQRT(((50*POWER(80,POWER(COS(PI()*MOD(Calculator!$B$32/Calculator!$F$19,1)),2))-$C57)^2+(1500*ABS(SIN(2*PI()*MOD(Calculator!$B$32/Calculator!$F$19,1)))*IF(MOD(Calculator!$B$32/Calculator!$F$19,1)&lt;0.5,-1,1))^2)/((50*POWER(80,POWER(COS(PI()*MOD(Calculator!$B$32/Calculator!$F$19,1)),2))+$C57)^2+(1500*ABS(SIN(2*PI()*MOD(Calculator!$B$32/Calculator!$F$19,1)))*IF(MOD(Calculator!$B$32/Calculator!$F$19,1)&lt;0.5,-1,1))^2)))/(1-SQRT(((50*POWER(80,POWER(COS(PI()*MOD(Calculator!$B$32/Calculator!$F$19,1)),2))-$C57)^2+(1500*ABS(SIN(2*PI()*MOD(Calculator!$B$32/Calculator!$F$19,1)))*IF(MOD(Calculator!$B$32/Calculator!$F$19,1)&lt;0.5,-1,1))^2)/((50*POWER(80,POWER(COS(PI()*MOD(Calculator!$B$32/Calculator!$F$19,1)),2))+$C57)^2+(1500*ABS(SIN(2*PI()*MOD(Calculator!$B$32/Calculator!$F$19,1)))*IF(MOD(Calculator!$B$32/Calculator!$F$19,1)&lt;0.5,-1,1))^2))),2))</f>
        <v>—</v>
      </c>
      <c r="AV57" s="294" t="str">
        <f aca="false">IF(OR(Calculator!$E$20&lt;&gt;"YES",Calculator!$B$32&lt;Calculator!$G$20),"—",ROUND((1+SQRT(((50*POWER(80,POWER(COS(PI()*MOD(Calculator!$B$32/Calculator!$F$20,1)),2))-$C57)^2+(1500*ABS(SIN(2*PI()*MOD(Calculator!$B$32/Calculator!$F$20,1)))*IF(MOD(Calculator!$B$32/Calculator!$F$20,1)&lt;0.5,-1,1))^2)/((50*POWER(80,POWER(COS(PI()*MOD(Calculator!$B$32/Calculator!$F$20,1)),2))+$C57)^2+(1500*ABS(SIN(2*PI()*MOD(Calculator!$B$32/Calculator!$F$20,1)))*IF(MOD(Calculator!$B$32/Calculator!$F$20,1)&lt;0.5,-1,1))^2)))/(1-SQRT(((50*POWER(80,POWER(COS(PI()*MOD(Calculator!$B$32/Calculator!$F$20,1)),2))-$C57)^2+(1500*ABS(SIN(2*PI()*MOD(Calculator!$B$32/Calculator!$F$20,1)))*IF(MOD(Calculator!$B$32/Calculator!$F$20,1)&lt;0.5,-1,1))^2)/((50*POWER(80,POWER(COS(PI()*MOD(Calculator!$B$32/Calculator!$F$20,1)),2))+$C57)^2+(1500*ABS(SIN(2*PI()*MOD(Calculator!$B$32/Calculator!$F$20,1)))*IF(MOD(Calculator!$B$32/Calculator!$F$20,1)&lt;0.5,-1,1))^2))),2))</f>
        <v>—</v>
      </c>
      <c r="AW57" s="294" t="str">
        <f aca="false">IF(OR(Calculator!$E$21&lt;&gt;"YES",Calculator!$B$32&lt;Calculator!$G$21),"—",ROUND((1+SQRT(((50*POWER(80,POWER(COS(PI()*MOD(Calculator!$B$32/Calculator!$F$21,1)),2))-$C57)^2+(1500*ABS(SIN(2*PI()*MOD(Calculator!$B$32/Calculator!$F$21,1)))*IF(MOD(Calculator!$B$32/Calculator!$F$21,1)&lt;0.5,-1,1))^2)/((50*POWER(80,POWER(COS(PI()*MOD(Calculator!$B$32/Calculator!$F$21,1)),2))+$C57)^2+(1500*ABS(SIN(2*PI()*MOD(Calculator!$B$32/Calculator!$F$21,1)))*IF(MOD(Calculator!$B$32/Calculator!$F$21,1)&lt;0.5,-1,1))^2)))/(1-SQRT(((50*POWER(80,POWER(COS(PI()*MOD(Calculator!$B$32/Calculator!$F$21,1)),2))-$C57)^2+(1500*ABS(SIN(2*PI()*MOD(Calculator!$B$32/Calculator!$F$21,1)))*IF(MOD(Calculator!$B$32/Calculator!$F$21,1)&lt;0.5,-1,1))^2)/((50*POWER(80,POWER(COS(PI()*MOD(Calculator!$B$32/Calculator!$F$21,1)),2))+$C57)^2+(1500*ABS(SIN(2*PI()*MOD(Calculator!$B$32/Calculator!$F$21,1)))*IF(MOD(Calculator!$B$32/Calculator!$F$21,1)&lt;0.5,-1,1))^2))),2))</f>
        <v>—</v>
      </c>
      <c r="AX57" s="294" t="str">
        <f aca="false">IF(OR(Calculator!$E$22&lt;&gt;"YES",Calculator!$B$32&lt;Calculator!$G$22),"—",ROUND((1+SQRT(((50*POWER(80,POWER(COS(PI()*MOD(Calculator!$B$32/Calculator!$F$22,1)),2))-$C57)^2+(1500*ABS(SIN(2*PI()*MOD(Calculator!$B$32/Calculator!$F$22,1)))*IF(MOD(Calculator!$B$32/Calculator!$F$22,1)&lt;0.5,-1,1))^2)/((50*POWER(80,POWER(COS(PI()*MOD(Calculator!$B$32/Calculator!$F$22,1)),2))+$C57)^2+(1500*ABS(SIN(2*PI()*MOD(Calculator!$B$32/Calculator!$F$22,1)))*IF(MOD(Calculator!$B$32/Calculator!$F$22,1)&lt;0.5,-1,1))^2)))/(1-SQRT(((50*POWER(80,POWER(COS(PI()*MOD(Calculator!$B$32/Calculator!$F$22,1)),2))-$C57)^2+(1500*ABS(SIN(2*PI()*MOD(Calculator!$B$32/Calculator!$F$22,1)))*IF(MOD(Calculator!$B$32/Calculator!$F$22,1)&lt;0.5,-1,1))^2)/((50*POWER(80,POWER(COS(PI()*MOD(Calculator!$B$32/Calculator!$F$22,1)),2))+$C57)^2+(1500*ABS(SIN(2*PI()*MOD(Calculator!$B$32/Calculator!$F$22,1)))*IF(MOD(Calculator!$B$32/Calculator!$F$22,1)&lt;0.5,-1,1))^2))),2))</f>
        <v>—</v>
      </c>
      <c r="AY57" s="293" t="n">
        <f aca="false">IFERROR(ROUND((IF(ISNUMBER(AN57),AN57,0)+IF(ISNUMBER(AO57),AO57,0)+IF(ISNUMBER(AP57),AP57,0)+IF(ISNUMBER(AQ57),AQ57,0)+IF(ISNUMBER(AR57),AR57,0)+IF(ISNUMBER(AS57),AS57,0)+IF(ISNUMBER(AT57),AT57,0)+IF(ISNUMBER(AU57),AU57,0)+IF(ISNUMBER(AV57),AV57,0)+IF(ISNUMBER(AW57),AW57,0)+IF(ISNUMBER(AX57),AX57,0))/(IF(ISNUMBER(AN57),1,0)+IF(ISNUMBER(AO57),1,0)+IF(ISNUMBER(AP57),1,0)+IF(ISNUMBER(AQ57),1,0)+IF(ISNUMBER(AR57),1,0)+IF(ISNUMBER(AS57),1,0)+IF(ISNUMBER(AT57),1,0)+IF(ISNUMBER(AU57),1,0)+IF(ISNUMBER(AV57),1,0)+IF(ISNUMBER(AW57),1,0)+IF(ISNUMBER(AX57),1,0)),4),"")</f>
        <v>9.11</v>
      </c>
      <c r="AZ57" s="294" t="str">
        <f aca="false">IF(OR(Calculator!$E$12&lt;&gt;"YES",Calculator!$B$33&lt;Calculator!$G$12),"—",ROUND((1+SQRT(((50*POWER(80,POWER(COS(PI()*MOD(Calculator!$B$33/Calculator!$F$12,1)),2))-$C57)^2+(1500*ABS(SIN(2*PI()*MOD(Calculator!$B$33/Calculator!$F$12,1)))*IF(MOD(Calculator!$B$33/Calculator!$F$12,1)&lt;0.5,-1,1))^2)/((50*POWER(80,POWER(COS(PI()*MOD(Calculator!$B$33/Calculator!$F$12,1)),2))+$C57)^2+(1500*ABS(SIN(2*PI()*MOD(Calculator!$B$33/Calculator!$F$12,1)))*IF(MOD(Calculator!$B$33/Calculator!$F$12,1)&lt;0.5,-1,1))^2)))/(1-SQRT(((50*POWER(80,POWER(COS(PI()*MOD(Calculator!$B$33/Calculator!$F$12,1)),2))-$C57)^2+(1500*ABS(SIN(2*PI()*MOD(Calculator!$B$33/Calculator!$F$12,1)))*IF(MOD(Calculator!$B$33/Calculator!$F$12,1)&lt;0.5,-1,1))^2)/((50*POWER(80,POWER(COS(PI()*MOD(Calculator!$B$33/Calculator!$F$12,1)),2))+$C57)^2+(1500*ABS(SIN(2*PI()*MOD(Calculator!$B$33/Calculator!$F$12,1)))*IF(MOD(Calculator!$B$33/Calculator!$F$12,1)&lt;0.5,-1,1))^2))),2))</f>
        <v>—</v>
      </c>
      <c r="BA57" s="294" t="str">
        <f aca="false">IF(OR(Calculator!$E$13&lt;&gt;"YES",Calculator!$B$33&lt;Calculator!$G$13),"—",ROUND((1+SQRT(((50*POWER(80,POWER(COS(PI()*MOD(Calculator!$B$33/Calculator!$F$13,1)),2))-$C57)^2+(1500*ABS(SIN(2*PI()*MOD(Calculator!$B$33/Calculator!$F$13,1)))*IF(MOD(Calculator!$B$33/Calculator!$F$13,1)&lt;0.5,-1,1))^2)/((50*POWER(80,POWER(COS(PI()*MOD(Calculator!$B$33/Calculator!$F$13,1)),2))+$C57)^2+(1500*ABS(SIN(2*PI()*MOD(Calculator!$B$33/Calculator!$F$13,1)))*IF(MOD(Calculator!$B$33/Calculator!$F$13,1)&lt;0.5,-1,1))^2)))/(1-SQRT(((50*POWER(80,POWER(COS(PI()*MOD(Calculator!$B$33/Calculator!$F$13,1)),2))-$C57)^2+(1500*ABS(SIN(2*PI()*MOD(Calculator!$B$33/Calculator!$F$13,1)))*IF(MOD(Calculator!$B$33/Calculator!$F$13,1)&lt;0.5,-1,1))^2)/((50*POWER(80,POWER(COS(PI()*MOD(Calculator!$B$33/Calculator!$F$13,1)),2))+$C57)^2+(1500*ABS(SIN(2*PI()*MOD(Calculator!$B$33/Calculator!$F$13,1)))*IF(MOD(Calculator!$B$33/Calculator!$F$13,1)&lt;0.5,-1,1))^2))),2))</f>
        <v>—</v>
      </c>
      <c r="BB57" s="294" t="str">
        <f aca="false">IF(OR(Calculator!$E$14&lt;&gt;"YES",Calculator!$B$33&lt;Calculator!$G$14),"—",ROUND((1+SQRT(((50*POWER(80,POWER(COS(PI()*MOD(Calculator!$B$33/Calculator!$F$14,1)),2))-$C57)^2+(1500*ABS(SIN(2*PI()*MOD(Calculator!$B$33/Calculator!$F$14,1)))*IF(MOD(Calculator!$B$33/Calculator!$F$14,1)&lt;0.5,-1,1))^2)/((50*POWER(80,POWER(COS(PI()*MOD(Calculator!$B$33/Calculator!$F$14,1)),2))+$C57)^2+(1500*ABS(SIN(2*PI()*MOD(Calculator!$B$33/Calculator!$F$14,1)))*IF(MOD(Calculator!$B$33/Calculator!$F$14,1)&lt;0.5,-1,1))^2)))/(1-SQRT(((50*POWER(80,POWER(COS(PI()*MOD(Calculator!$B$33/Calculator!$F$14,1)),2))-$C57)^2+(1500*ABS(SIN(2*PI()*MOD(Calculator!$B$33/Calculator!$F$14,1)))*IF(MOD(Calculator!$B$33/Calculator!$F$14,1)&lt;0.5,-1,1))^2)/((50*POWER(80,POWER(COS(PI()*MOD(Calculator!$B$33/Calculator!$F$14,1)),2))+$C57)^2+(1500*ABS(SIN(2*PI()*MOD(Calculator!$B$33/Calculator!$F$14,1)))*IF(MOD(Calculator!$B$33/Calculator!$F$14,1)&lt;0.5,-1,1))^2))),2))</f>
        <v>—</v>
      </c>
      <c r="BC57" s="294" t="n">
        <f aca="false">IF(OR(Calculator!$E$15&lt;&gt;"YES",Calculator!$B$33&lt;Calculator!$G$15),"—",ROUND((1+SQRT(((50*POWER(80,POWER(COS(PI()*MOD(Calculator!$B$33/Calculator!$F$15,1)),2))-$C57)^2+(1500*ABS(SIN(2*PI()*MOD(Calculator!$B$33/Calculator!$F$15,1)))*IF(MOD(Calculator!$B$33/Calculator!$F$15,1)&lt;0.5,-1,1))^2)/((50*POWER(80,POWER(COS(PI()*MOD(Calculator!$B$33/Calculator!$F$15,1)),2))+$C57)^2+(1500*ABS(SIN(2*PI()*MOD(Calculator!$B$33/Calculator!$F$15,1)))*IF(MOD(Calculator!$B$33/Calculator!$F$15,1)&lt;0.5,-1,1))^2)))/(1-SQRT(((50*POWER(80,POWER(COS(PI()*MOD(Calculator!$B$33/Calculator!$F$15,1)),2))-$C57)^2+(1500*ABS(SIN(2*PI()*MOD(Calculator!$B$33/Calculator!$F$15,1)))*IF(MOD(Calculator!$B$33/Calculator!$F$15,1)&lt;0.5,-1,1))^2)/((50*POWER(80,POWER(COS(PI()*MOD(Calculator!$B$33/Calculator!$F$15,1)),2))+$C57)^2+(1500*ABS(SIN(2*PI()*MOD(Calculator!$B$33/Calculator!$F$15,1)))*IF(MOD(Calculator!$B$33/Calculator!$F$15,1)&lt;0.5,-1,1))^2))),2))</f>
        <v>2.93</v>
      </c>
      <c r="BD57" s="294" t="str">
        <f aca="false">IF(OR(Calculator!$E$16&lt;&gt;"YES",Calculator!$B$33&lt;Calculator!$G$16),"—",ROUND((1+SQRT(((50*POWER(80,POWER(COS(PI()*MOD(Calculator!$B$33/Calculator!$F$16,1)),2))-$C57)^2+(1500*ABS(SIN(2*PI()*MOD(Calculator!$B$33/Calculator!$F$16,1)))*IF(MOD(Calculator!$B$33/Calculator!$F$16,1)&lt;0.5,-1,1))^2)/((50*POWER(80,POWER(COS(PI()*MOD(Calculator!$B$33/Calculator!$F$16,1)),2))+$C57)^2+(1500*ABS(SIN(2*PI()*MOD(Calculator!$B$33/Calculator!$F$16,1)))*IF(MOD(Calculator!$B$33/Calculator!$F$16,1)&lt;0.5,-1,1))^2)))/(1-SQRT(((50*POWER(80,POWER(COS(PI()*MOD(Calculator!$B$33/Calculator!$F$16,1)),2))-$C57)^2+(1500*ABS(SIN(2*PI()*MOD(Calculator!$B$33/Calculator!$F$16,1)))*IF(MOD(Calculator!$B$33/Calculator!$F$16,1)&lt;0.5,-1,1))^2)/((50*POWER(80,POWER(COS(PI()*MOD(Calculator!$B$33/Calculator!$F$16,1)),2))+$C57)^2+(1500*ABS(SIN(2*PI()*MOD(Calculator!$B$33/Calculator!$F$16,1)))*IF(MOD(Calculator!$B$33/Calculator!$F$16,1)&lt;0.5,-1,1))^2))),2))</f>
        <v>—</v>
      </c>
      <c r="BE57" s="294" t="n">
        <f aca="false">IF(OR(Calculator!$E$17&lt;&gt;"YES",Calculator!$B$33&lt;Calculator!$G$17),"—",ROUND((1+SQRT(((50*POWER(80,POWER(COS(PI()*MOD(Calculator!$B$33/Calculator!$F$17,1)),2))-$C57)^2+(1500*ABS(SIN(2*PI()*MOD(Calculator!$B$33/Calculator!$F$17,1)))*IF(MOD(Calculator!$B$33/Calculator!$F$17,1)&lt;0.5,-1,1))^2)/((50*POWER(80,POWER(COS(PI()*MOD(Calculator!$B$33/Calculator!$F$17,1)),2))+$C57)^2+(1500*ABS(SIN(2*PI()*MOD(Calculator!$B$33/Calculator!$F$17,1)))*IF(MOD(Calculator!$B$33/Calculator!$F$17,1)&lt;0.5,-1,1))^2)))/(1-SQRT(((50*POWER(80,POWER(COS(PI()*MOD(Calculator!$B$33/Calculator!$F$17,1)),2))-$C57)^2+(1500*ABS(SIN(2*PI()*MOD(Calculator!$B$33/Calculator!$F$17,1)))*IF(MOD(Calculator!$B$33/Calculator!$F$17,1)&lt;0.5,-1,1))^2)/((50*POWER(80,POWER(COS(PI()*MOD(Calculator!$B$33/Calculator!$F$17,1)),2))+$C57)^2+(1500*ABS(SIN(2*PI()*MOD(Calculator!$B$33/Calculator!$F$17,1)))*IF(MOD(Calculator!$B$33/Calculator!$F$17,1)&lt;0.5,-1,1))^2))),2))</f>
        <v>16.8</v>
      </c>
      <c r="BF57" s="294" t="str">
        <f aca="false">IF(OR(Calculator!$E$18&lt;&gt;"YES",Calculator!$B$33&lt;Calculator!$G$18),"—",ROUND((1+SQRT(((50*POWER(80,POWER(COS(PI()*MOD(Calculator!$B$33/Calculator!$F$18,1)),2))-$C57)^2+(1500*ABS(SIN(2*PI()*MOD(Calculator!$B$33/Calculator!$F$18,1)))*IF(MOD(Calculator!$B$33/Calculator!$F$18,1)&lt;0.5,-1,1))^2)/((50*POWER(80,POWER(COS(PI()*MOD(Calculator!$B$33/Calculator!$F$18,1)),2))+$C57)^2+(1500*ABS(SIN(2*PI()*MOD(Calculator!$B$33/Calculator!$F$18,1)))*IF(MOD(Calculator!$B$33/Calculator!$F$18,1)&lt;0.5,-1,1))^2)))/(1-SQRT(((50*POWER(80,POWER(COS(PI()*MOD(Calculator!$B$33/Calculator!$F$18,1)),2))-$C57)^2+(1500*ABS(SIN(2*PI()*MOD(Calculator!$B$33/Calculator!$F$18,1)))*IF(MOD(Calculator!$B$33/Calculator!$F$18,1)&lt;0.5,-1,1))^2)/((50*POWER(80,POWER(COS(PI()*MOD(Calculator!$B$33/Calculator!$F$18,1)),2))+$C57)^2+(1500*ABS(SIN(2*PI()*MOD(Calculator!$B$33/Calculator!$F$18,1)))*IF(MOD(Calculator!$B$33/Calculator!$F$18,1)&lt;0.5,-1,1))^2))),2))</f>
        <v>—</v>
      </c>
      <c r="BG57" s="294" t="str">
        <f aca="false">IF(OR(Calculator!$E$19&lt;&gt;"YES",Calculator!$B$33&lt;Calculator!$G$19),"—",ROUND((1+SQRT(((50*POWER(80,POWER(COS(PI()*MOD(Calculator!$B$33/Calculator!$F$19,1)),2))-$C57)^2+(1500*ABS(SIN(2*PI()*MOD(Calculator!$B$33/Calculator!$F$19,1)))*IF(MOD(Calculator!$B$33/Calculator!$F$19,1)&lt;0.5,-1,1))^2)/((50*POWER(80,POWER(COS(PI()*MOD(Calculator!$B$33/Calculator!$F$19,1)),2))+$C57)^2+(1500*ABS(SIN(2*PI()*MOD(Calculator!$B$33/Calculator!$F$19,1)))*IF(MOD(Calculator!$B$33/Calculator!$F$19,1)&lt;0.5,-1,1))^2)))/(1-SQRT(((50*POWER(80,POWER(COS(PI()*MOD(Calculator!$B$33/Calculator!$F$19,1)),2))-$C57)^2+(1500*ABS(SIN(2*PI()*MOD(Calculator!$B$33/Calculator!$F$19,1)))*IF(MOD(Calculator!$B$33/Calculator!$F$19,1)&lt;0.5,-1,1))^2)/((50*POWER(80,POWER(COS(PI()*MOD(Calculator!$B$33/Calculator!$F$19,1)),2))+$C57)^2+(1500*ABS(SIN(2*PI()*MOD(Calculator!$B$33/Calculator!$F$19,1)))*IF(MOD(Calculator!$B$33/Calculator!$F$19,1)&lt;0.5,-1,1))^2))),2))</f>
        <v>—</v>
      </c>
      <c r="BH57" s="294" t="str">
        <f aca="false">IF(OR(Calculator!$E$20&lt;&gt;"YES",Calculator!$B$33&lt;Calculator!$G$20),"—",ROUND((1+SQRT(((50*POWER(80,POWER(COS(PI()*MOD(Calculator!$B$33/Calculator!$F$20,1)),2))-$C57)^2+(1500*ABS(SIN(2*PI()*MOD(Calculator!$B$33/Calculator!$F$20,1)))*IF(MOD(Calculator!$B$33/Calculator!$F$20,1)&lt;0.5,-1,1))^2)/((50*POWER(80,POWER(COS(PI()*MOD(Calculator!$B$33/Calculator!$F$20,1)),2))+$C57)^2+(1500*ABS(SIN(2*PI()*MOD(Calculator!$B$33/Calculator!$F$20,1)))*IF(MOD(Calculator!$B$33/Calculator!$F$20,1)&lt;0.5,-1,1))^2)))/(1-SQRT(((50*POWER(80,POWER(COS(PI()*MOD(Calculator!$B$33/Calculator!$F$20,1)),2))-$C57)^2+(1500*ABS(SIN(2*PI()*MOD(Calculator!$B$33/Calculator!$F$20,1)))*IF(MOD(Calculator!$B$33/Calculator!$F$20,1)&lt;0.5,-1,1))^2)/((50*POWER(80,POWER(COS(PI()*MOD(Calculator!$B$33/Calculator!$F$20,1)),2))+$C57)^2+(1500*ABS(SIN(2*PI()*MOD(Calculator!$B$33/Calculator!$F$20,1)))*IF(MOD(Calculator!$B$33/Calculator!$F$20,1)&lt;0.5,-1,1))^2))),2))</f>
        <v>—</v>
      </c>
      <c r="BI57" s="294" t="str">
        <f aca="false">IF(OR(Calculator!$E$21&lt;&gt;"YES",Calculator!$B$33&lt;Calculator!$G$21),"—",ROUND((1+SQRT(((50*POWER(80,POWER(COS(PI()*MOD(Calculator!$B$33/Calculator!$F$21,1)),2))-$C57)^2+(1500*ABS(SIN(2*PI()*MOD(Calculator!$B$33/Calculator!$F$21,1)))*IF(MOD(Calculator!$B$33/Calculator!$F$21,1)&lt;0.5,-1,1))^2)/((50*POWER(80,POWER(COS(PI()*MOD(Calculator!$B$33/Calculator!$F$21,1)),2))+$C57)^2+(1500*ABS(SIN(2*PI()*MOD(Calculator!$B$33/Calculator!$F$21,1)))*IF(MOD(Calculator!$B$33/Calculator!$F$21,1)&lt;0.5,-1,1))^2)))/(1-SQRT(((50*POWER(80,POWER(COS(PI()*MOD(Calculator!$B$33/Calculator!$F$21,1)),2))-$C57)^2+(1500*ABS(SIN(2*PI()*MOD(Calculator!$B$33/Calculator!$F$21,1)))*IF(MOD(Calculator!$B$33/Calculator!$F$21,1)&lt;0.5,-1,1))^2)/((50*POWER(80,POWER(COS(PI()*MOD(Calculator!$B$33/Calculator!$F$21,1)),2))+$C57)^2+(1500*ABS(SIN(2*PI()*MOD(Calculator!$B$33/Calculator!$F$21,1)))*IF(MOD(Calculator!$B$33/Calculator!$F$21,1)&lt;0.5,-1,1))^2))),2))</f>
        <v>—</v>
      </c>
      <c r="BJ57" s="294" t="str">
        <f aca="false">IF(OR(Calculator!$E$22&lt;&gt;"YES",Calculator!$B$33&lt;Calculator!$G$22),"—",ROUND((1+SQRT(((50*POWER(80,POWER(COS(PI()*MOD(Calculator!$B$33/Calculator!$F$22,1)),2))-$C57)^2+(1500*ABS(SIN(2*PI()*MOD(Calculator!$B$33/Calculator!$F$22,1)))*IF(MOD(Calculator!$B$33/Calculator!$F$22,1)&lt;0.5,-1,1))^2)/((50*POWER(80,POWER(COS(PI()*MOD(Calculator!$B$33/Calculator!$F$22,1)),2))+$C57)^2+(1500*ABS(SIN(2*PI()*MOD(Calculator!$B$33/Calculator!$F$22,1)))*IF(MOD(Calculator!$B$33/Calculator!$F$22,1)&lt;0.5,-1,1))^2)))/(1-SQRT(((50*POWER(80,POWER(COS(PI()*MOD(Calculator!$B$33/Calculator!$F$22,1)),2))-$C57)^2+(1500*ABS(SIN(2*PI()*MOD(Calculator!$B$33/Calculator!$F$22,1)))*IF(MOD(Calculator!$B$33/Calculator!$F$22,1)&lt;0.5,-1,1))^2)/((50*POWER(80,POWER(COS(PI()*MOD(Calculator!$B$33/Calculator!$F$22,1)),2))+$C57)^2+(1500*ABS(SIN(2*PI()*MOD(Calculator!$B$33/Calculator!$F$22,1)))*IF(MOD(Calculator!$B$33/Calculator!$F$22,1)&lt;0.5,-1,1))^2))),2))</f>
        <v>—</v>
      </c>
      <c r="BK57" s="293" t="n">
        <f aca="false">IFERROR(ROUND((IF(ISNUMBER(AZ57),AZ57,0)+IF(ISNUMBER(BA57),BA57,0)+IF(ISNUMBER(BB57),BB57,0)+IF(ISNUMBER(BC57),BC57,0)+IF(ISNUMBER(BD57),BD57,0)+IF(ISNUMBER(BE57),BE57,0)+IF(ISNUMBER(BF57),BF57,0)+IF(ISNUMBER(BG57),BG57,0)+IF(ISNUMBER(BH57),BH57,0)+IF(ISNUMBER(BI57),BI57,0)+IF(ISNUMBER(BJ57),BJ57,0))/(IF(ISNUMBER(AZ57),1,0)+IF(ISNUMBER(BA57),1,0)+IF(ISNUMBER(BB57),1,0)+IF(ISNUMBER(BC57),1,0)+IF(ISNUMBER(BD57),1,0)+IF(ISNUMBER(BE57),1,0)+IF(ISNUMBER(BF57),1,0)+IF(ISNUMBER(BG57),1,0)+IF(ISNUMBER(BH57),1,0)+IF(ISNUMBER(BI57),1,0)+IF(ISNUMBER(BJ57),1,0)),4),"")</f>
        <v>9.865</v>
      </c>
      <c r="BM57" s="253" t="str">
        <f aca="false">IF(OR(Calculator!$E$12&lt;&gt;"YES",Calculator!$B$29&lt;Calculator!$G$12),"—",ROUND((1+SQRT(((50*POWER(80,POWER(COS(PI()*MOD(Calculator!$B$29/Calculator!$F$12,1)),2))+MIN(500,MAX(30,100*EXP(-0.3*'VSWR Calculator'!$C$24)*(1+3*ABS(MOD('VSWR Calculator'!$C$23/Calculator!$F$12/2,1)-0.5))))/'VSWR Calculator'!$C$25)-$C57)^2+(1500*ABS(SIN(2*PI()*MOD(Calculator!$B$29/Calculator!$F$12,1)))*IF(MOD(Calculator!$B$29/Calculator!$F$12,1)&lt;0.5,-1,1))^2)/SQRT(((50*POWER(80,POWER(COS(PI()*MOD(Calculator!$B$29/Calculator!$F$12,1)),2))+MIN(500,MAX(30,100*EXP(-0.3*'VSWR Calculator'!$C$24)*(1+3*ABS(MOD('VSWR Calculator'!$C$23/Calculator!$F$12/2,1)-0.5))))/'VSWR Calculator'!$C$25)+$C57)^2+(1500*ABS(SIN(2*PI()*MOD(Calculator!$B$29/Calculator!$F$12,1)))*IF(MOD(Calculator!$B$29/Calculator!$F$12,1)&lt;0.5,-1,1))^2))/(1-SQRT(((50*POWER(80,POWER(COS(PI()*MOD(Calculator!$B$29/Calculator!$F$12,1)),2))+MIN(500,MAX(30,100*EXP(-0.3*'VSWR Calculator'!$C$24)*(1+3*ABS(MOD('VSWR Calculator'!$C$23/Calculator!$F$12/2,1)-0.5))))/'VSWR Calculator'!$C$25)-$C57)^2+(1500*ABS(SIN(2*PI()*MOD(Calculator!$B$29/Calculator!$F$12,1)))*IF(MOD(Calculator!$B$29/Calculator!$F$12,1)&lt;0.5,-1,1))^2)/SQRT(((50*POWER(80,POWER(COS(PI()*MOD(Calculator!$B$29/Calculator!$F$12,1)),2))+MIN(500,MAX(30,100*EXP(-0.3*'VSWR Calculator'!$C$24)*(1+3*ABS(MOD('VSWR Calculator'!$C$23/Calculator!$F$12/2,1)-0.5))))/'VSWR Calculator'!$C$25)+$C57)^2+(1500*ABS(SIN(2*PI()*MOD(Calculator!$B$29/Calculator!$F$12,1)))*IF(MOD(Calculator!$B$29/Calculator!$F$12,1)&lt;0.5,-1,1))^2)),2))</f>
        <v>—</v>
      </c>
      <c r="BN57" s="253" t="str">
        <f aca="false">IF(OR(Calculator!$E$13&lt;&gt;"YES",Calculator!$B$29&lt;Calculator!$G$13),"—",ROUND((1+SQRT(((50*POWER(80,POWER(COS(PI()*MOD(Calculator!$B$29/Calculator!$F$13,1)),2))+MIN(500,MAX(30,100*EXP(-0.3*'VSWR Calculator'!$C$24)*(1+3*ABS(MOD('VSWR Calculator'!$C$23/Calculator!$F$13/2,1)-0.5))))/'VSWR Calculator'!$C$25)-$C57)^2+(1500*ABS(SIN(2*PI()*MOD(Calculator!$B$29/Calculator!$F$13,1)))*IF(MOD(Calculator!$B$29/Calculator!$F$13,1)&lt;0.5,-1,1))^2)/SQRT(((50*POWER(80,POWER(COS(PI()*MOD(Calculator!$B$29/Calculator!$F$13,1)),2))+MIN(500,MAX(30,100*EXP(-0.3*'VSWR Calculator'!$C$24)*(1+3*ABS(MOD('VSWR Calculator'!$C$23/Calculator!$F$13/2,1)-0.5))))/'VSWR Calculator'!$C$25)+$C57)^2+(1500*ABS(SIN(2*PI()*MOD(Calculator!$B$29/Calculator!$F$13,1)))*IF(MOD(Calculator!$B$29/Calculator!$F$13,1)&lt;0.5,-1,1))^2))/(1-SQRT(((50*POWER(80,POWER(COS(PI()*MOD(Calculator!$B$29/Calculator!$F$13,1)),2))+MIN(500,MAX(30,100*EXP(-0.3*'VSWR Calculator'!$C$24)*(1+3*ABS(MOD('VSWR Calculator'!$C$23/Calculator!$F$13/2,1)-0.5))))/'VSWR Calculator'!$C$25)-$C57)^2+(1500*ABS(SIN(2*PI()*MOD(Calculator!$B$29/Calculator!$F$13,1)))*IF(MOD(Calculator!$B$29/Calculator!$F$13,1)&lt;0.5,-1,1))^2)/SQRT(((50*POWER(80,POWER(COS(PI()*MOD(Calculator!$B$29/Calculator!$F$13,1)),2))+MIN(500,MAX(30,100*EXP(-0.3*'VSWR Calculator'!$C$24)*(1+3*ABS(MOD('VSWR Calculator'!$C$23/Calculator!$F$13/2,1)-0.5))))/'VSWR Calculator'!$C$25)+$C57)^2+(1500*ABS(SIN(2*PI()*MOD(Calculator!$B$29/Calculator!$F$13,1)))*IF(MOD(Calculator!$B$29/Calculator!$F$13,1)&lt;0.5,-1,1))^2)),2))</f>
        <v>—</v>
      </c>
      <c r="BO57" s="253" t="str">
        <f aca="false">IF(OR(Calculator!$E$14&lt;&gt;"YES",Calculator!$B$29&lt;Calculator!$G$14),"—",ROUND((1+SQRT(((50*POWER(80,POWER(COS(PI()*MOD(Calculator!$B$29/Calculator!$F$14,1)),2))+MIN(500,MAX(30,100*EXP(-0.3*'VSWR Calculator'!$C$24)*(1+3*ABS(MOD('VSWR Calculator'!$C$23/Calculator!$F$14/2,1)-0.5))))/'VSWR Calculator'!$C$25)-$C57)^2+(1500*ABS(SIN(2*PI()*MOD(Calculator!$B$29/Calculator!$F$14,1)))*IF(MOD(Calculator!$B$29/Calculator!$F$14,1)&lt;0.5,-1,1))^2)/SQRT(((50*POWER(80,POWER(COS(PI()*MOD(Calculator!$B$29/Calculator!$F$14,1)),2))+MIN(500,MAX(30,100*EXP(-0.3*'VSWR Calculator'!$C$24)*(1+3*ABS(MOD('VSWR Calculator'!$C$23/Calculator!$F$14/2,1)-0.5))))/'VSWR Calculator'!$C$25)+$C57)^2+(1500*ABS(SIN(2*PI()*MOD(Calculator!$B$29/Calculator!$F$14,1)))*IF(MOD(Calculator!$B$29/Calculator!$F$14,1)&lt;0.5,-1,1))^2))/(1-SQRT(((50*POWER(80,POWER(COS(PI()*MOD(Calculator!$B$29/Calculator!$F$14,1)),2))+MIN(500,MAX(30,100*EXP(-0.3*'VSWR Calculator'!$C$24)*(1+3*ABS(MOD('VSWR Calculator'!$C$23/Calculator!$F$14/2,1)-0.5))))/'VSWR Calculator'!$C$25)-$C57)^2+(1500*ABS(SIN(2*PI()*MOD(Calculator!$B$29/Calculator!$F$14,1)))*IF(MOD(Calculator!$B$29/Calculator!$F$14,1)&lt;0.5,-1,1))^2)/SQRT(((50*POWER(80,POWER(COS(PI()*MOD(Calculator!$B$29/Calculator!$F$14,1)),2))+MIN(500,MAX(30,100*EXP(-0.3*'VSWR Calculator'!$C$24)*(1+3*ABS(MOD('VSWR Calculator'!$C$23/Calculator!$F$14/2,1)-0.5))))/'VSWR Calculator'!$C$25)+$C57)^2+(1500*ABS(SIN(2*PI()*MOD(Calculator!$B$29/Calculator!$F$14,1)))*IF(MOD(Calculator!$B$29/Calculator!$F$14,1)&lt;0.5,-1,1))^2)),2))</f>
        <v>—</v>
      </c>
      <c r="BP57" s="253" t="n">
        <f aca="false">IF(OR(Calculator!$E$15&lt;&gt;"YES",Calculator!$B$29&lt;Calculator!$G$15),"—",ROUND((1+SQRT(((50*POWER(80,POWER(COS(PI()*MOD(Calculator!$B$29/Calculator!$F$15,1)),2))+MIN(500,MAX(30,100*EXP(-0.3*'VSWR Calculator'!$C$24)*(1+3*ABS(MOD('VSWR Calculator'!$C$23/Calculator!$F$15/2,1)-0.5))))/'VSWR Calculator'!$C$25)-$C57)^2+(1500*ABS(SIN(2*PI()*MOD(Calculator!$B$29/Calculator!$F$15,1)))*IF(MOD(Calculator!$B$29/Calculator!$F$15,1)&lt;0.5,-1,1))^2)/SQRT(((50*POWER(80,POWER(COS(PI()*MOD(Calculator!$B$29/Calculator!$F$15,1)),2))+MIN(500,MAX(30,100*EXP(-0.3*'VSWR Calculator'!$C$24)*(1+3*ABS(MOD('VSWR Calculator'!$C$23/Calculator!$F$15/2,1)-0.5))))/'VSWR Calculator'!$C$25)+$C57)^2+(1500*ABS(SIN(2*PI()*MOD(Calculator!$B$29/Calculator!$F$15,1)))*IF(MOD(Calculator!$B$29/Calculator!$F$15,1)&lt;0.5,-1,1))^2))/(1-SQRT(((50*POWER(80,POWER(COS(PI()*MOD(Calculator!$B$29/Calculator!$F$15,1)),2))+MIN(500,MAX(30,100*EXP(-0.3*'VSWR Calculator'!$C$24)*(1+3*ABS(MOD('VSWR Calculator'!$C$23/Calculator!$F$15/2,1)-0.5))))/'VSWR Calculator'!$C$25)-$C57)^2+(1500*ABS(SIN(2*PI()*MOD(Calculator!$B$29/Calculator!$F$15,1)))*IF(MOD(Calculator!$B$29/Calculator!$F$15,1)&lt;0.5,-1,1))^2)/SQRT(((50*POWER(80,POWER(COS(PI()*MOD(Calculator!$B$29/Calculator!$F$15,1)),2))+MIN(500,MAX(30,100*EXP(-0.3*'VSWR Calculator'!$C$24)*(1+3*ABS(MOD('VSWR Calculator'!$C$23/Calculator!$F$15/2,1)-0.5))))/'VSWR Calculator'!$C$25)+$C57)^2+(1500*ABS(SIN(2*PI()*MOD(Calculator!$B$29/Calculator!$F$15,1)))*IF(MOD(Calculator!$B$29/Calculator!$F$15,1)&lt;0.5,-1,1))^2)),2))</f>
        <v>13.92</v>
      </c>
      <c r="BQ57" s="253" t="str">
        <f aca="false">IF(OR(Calculator!$E$16&lt;&gt;"YES",Calculator!$B$29&lt;Calculator!$G$16),"—",ROUND((1+SQRT(((50*POWER(80,POWER(COS(PI()*MOD(Calculator!$B$29/Calculator!$F$16,1)),2))+MIN(500,MAX(30,100*EXP(-0.3*'VSWR Calculator'!$C$24)*(1+3*ABS(MOD('VSWR Calculator'!$C$23/Calculator!$F$16/2,1)-0.5))))/'VSWR Calculator'!$C$25)-$C57)^2+(1500*ABS(SIN(2*PI()*MOD(Calculator!$B$29/Calculator!$F$16,1)))*IF(MOD(Calculator!$B$29/Calculator!$F$16,1)&lt;0.5,-1,1))^2)/SQRT(((50*POWER(80,POWER(COS(PI()*MOD(Calculator!$B$29/Calculator!$F$16,1)),2))+MIN(500,MAX(30,100*EXP(-0.3*'VSWR Calculator'!$C$24)*(1+3*ABS(MOD('VSWR Calculator'!$C$23/Calculator!$F$16/2,1)-0.5))))/'VSWR Calculator'!$C$25)+$C57)^2+(1500*ABS(SIN(2*PI()*MOD(Calculator!$B$29/Calculator!$F$16,1)))*IF(MOD(Calculator!$B$29/Calculator!$F$16,1)&lt;0.5,-1,1))^2))/(1-SQRT(((50*POWER(80,POWER(COS(PI()*MOD(Calculator!$B$29/Calculator!$F$16,1)),2))+MIN(500,MAX(30,100*EXP(-0.3*'VSWR Calculator'!$C$24)*(1+3*ABS(MOD('VSWR Calculator'!$C$23/Calculator!$F$16/2,1)-0.5))))/'VSWR Calculator'!$C$25)-$C57)^2+(1500*ABS(SIN(2*PI()*MOD(Calculator!$B$29/Calculator!$F$16,1)))*IF(MOD(Calculator!$B$29/Calculator!$F$16,1)&lt;0.5,-1,1))^2)/SQRT(((50*POWER(80,POWER(COS(PI()*MOD(Calculator!$B$29/Calculator!$F$16,1)),2))+MIN(500,MAX(30,100*EXP(-0.3*'VSWR Calculator'!$C$24)*(1+3*ABS(MOD('VSWR Calculator'!$C$23/Calculator!$F$16/2,1)-0.5))))/'VSWR Calculator'!$C$25)+$C57)^2+(1500*ABS(SIN(2*PI()*MOD(Calculator!$B$29/Calculator!$F$16,1)))*IF(MOD(Calculator!$B$29/Calculator!$F$16,1)&lt;0.5,-1,1))^2)),2))</f>
        <v>—</v>
      </c>
      <c r="BR57" s="253" t="n">
        <f aca="false">IF(OR(Calculator!$E$17&lt;&gt;"YES",Calculator!$B$29&lt;Calculator!$G$17),"—",ROUND((1+SQRT(((50*POWER(80,POWER(COS(PI()*MOD(Calculator!$B$29/Calculator!$F$17,1)),2))+MIN(500,MAX(30,100*EXP(-0.3*'VSWR Calculator'!$C$24)*(1+3*ABS(MOD('VSWR Calculator'!$C$23/Calculator!$F$17/2,1)-0.5))))/'VSWR Calculator'!$C$25)-$C57)^2+(1500*ABS(SIN(2*PI()*MOD(Calculator!$B$29/Calculator!$F$17,1)))*IF(MOD(Calculator!$B$29/Calculator!$F$17,1)&lt;0.5,-1,1))^2)/SQRT(((50*POWER(80,POWER(COS(PI()*MOD(Calculator!$B$29/Calculator!$F$17,1)),2))+MIN(500,MAX(30,100*EXP(-0.3*'VSWR Calculator'!$C$24)*(1+3*ABS(MOD('VSWR Calculator'!$C$23/Calculator!$F$17/2,1)-0.5))))/'VSWR Calculator'!$C$25)+$C57)^2+(1500*ABS(SIN(2*PI()*MOD(Calculator!$B$29/Calculator!$F$17,1)))*IF(MOD(Calculator!$B$29/Calculator!$F$17,1)&lt;0.5,-1,1))^2))/(1-SQRT(((50*POWER(80,POWER(COS(PI()*MOD(Calculator!$B$29/Calculator!$F$17,1)),2))+MIN(500,MAX(30,100*EXP(-0.3*'VSWR Calculator'!$C$24)*(1+3*ABS(MOD('VSWR Calculator'!$C$23/Calculator!$F$17/2,1)-0.5))))/'VSWR Calculator'!$C$25)-$C57)^2+(1500*ABS(SIN(2*PI()*MOD(Calculator!$B$29/Calculator!$F$17,1)))*IF(MOD(Calculator!$B$29/Calculator!$F$17,1)&lt;0.5,-1,1))^2)/SQRT(((50*POWER(80,POWER(COS(PI()*MOD(Calculator!$B$29/Calculator!$F$17,1)),2))+MIN(500,MAX(30,100*EXP(-0.3*'VSWR Calculator'!$C$24)*(1+3*ABS(MOD('VSWR Calculator'!$C$23/Calculator!$F$17/2,1)-0.5))))/'VSWR Calculator'!$C$25)+$C57)^2+(1500*ABS(SIN(2*PI()*MOD(Calculator!$B$29/Calculator!$F$17,1)))*IF(MOD(Calculator!$B$29/Calculator!$F$17,1)&lt;0.5,-1,1))^2)),2))</f>
        <v>13.75</v>
      </c>
      <c r="BS57" s="253" t="str">
        <f aca="false">IF(OR(Calculator!$E$18&lt;&gt;"YES",Calculator!$B$29&lt;Calculator!$G$18),"—",ROUND((1+SQRT(((50*POWER(80,POWER(COS(PI()*MOD(Calculator!$B$29/Calculator!$F$18,1)),2))+MIN(500,MAX(30,100*EXP(-0.3*'VSWR Calculator'!$C$24)*(1+3*ABS(MOD('VSWR Calculator'!$C$23/Calculator!$F$18/2,1)-0.5))))/'VSWR Calculator'!$C$25)-$C57)^2+(1500*ABS(SIN(2*PI()*MOD(Calculator!$B$29/Calculator!$F$18,1)))*IF(MOD(Calculator!$B$29/Calculator!$F$18,1)&lt;0.5,-1,1))^2)/SQRT(((50*POWER(80,POWER(COS(PI()*MOD(Calculator!$B$29/Calculator!$F$18,1)),2))+MIN(500,MAX(30,100*EXP(-0.3*'VSWR Calculator'!$C$24)*(1+3*ABS(MOD('VSWR Calculator'!$C$23/Calculator!$F$18/2,1)-0.5))))/'VSWR Calculator'!$C$25)+$C57)^2+(1500*ABS(SIN(2*PI()*MOD(Calculator!$B$29/Calculator!$F$18,1)))*IF(MOD(Calculator!$B$29/Calculator!$F$18,1)&lt;0.5,-1,1))^2))/(1-SQRT(((50*POWER(80,POWER(COS(PI()*MOD(Calculator!$B$29/Calculator!$F$18,1)),2))+MIN(500,MAX(30,100*EXP(-0.3*'VSWR Calculator'!$C$24)*(1+3*ABS(MOD('VSWR Calculator'!$C$23/Calculator!$F$18/2,1)-0.5))))/'VSWR Calculator'!$C$25)-$C57)^2+(1500*ABS(SIN(2*PI()*MOD(Calculator!$B$29/Calculator!$F$18,1)))*IF(MOD(Calculator!$B$29/Calculator!$F$18,1)&lt;0.5,-1,1))^2)/SQRT(((50*POWER(80,POWER(COS(PI()*MOD(Calculator!$B$29/Calculator!$F$18,1)),2))+MIN(500,MAX(30,100*EXP(-0.3*'VSWR Calculator'!$C$24)*(1+3*ABS(MOD('VSWR Calculator'!$C$23/Calculator!$F$18/2,1)-0.5))))/'VSWR Calculator'!$C$25)+$C57)^2+(1500*ABS(SIN(2*PI()*MOD(Calculator!$B$29/Calculator!$F$18,1)))*IF(MOD(Calculator!$B$29/Calculator!$F$18,1)&lt;0.5,-1,1))^2)),2))</f>
        <v>—</v>
      </c>
      <c r="BT57" s="253" t="str">
        <f aca="false">IF(OR(Calculator!$E$19&lt;&gt;"YES",Calculator!$B$29&lt;Calculator!$G$19),"—",ROUND((1+SQRT(((50*POWER(80,POWER(COS(PI()*MOD(Calculator!$B$29/Calculator!$F$19,1)),2))+MIN(500,MAX(30,100*EXP(-0.3*'VSWR Calculator'!$C$24)*(1+3*ABS(MOD('VSWR Calculator'!$C$23/Calculator!$F$19/2,1)-0.5))))/'VSWR Calculator'!$C$25)-$C57)^2+(1500*ABS(SIN(2*PI()*MOD(Calculator!$B$29/Calculator!$F$19,1)))*IF(MOD(Calculator!$B$29/Calculator!$F$19,1)&lt;0.5,-1,1))^2)/SQRT(((50*POWER(80,POWER(COS(PI()*MOD(Calculator!$B$29/Calculator!$F$19,1)),2))+MIN(500,MAX(30,100*EXP(-0.3*'VSWR Calculator'!$C$24)*(1+3*ABS(MOD('VSWR Calculator'!$C$23/Calculator!$F$19/2,1)-0.5))))/'VSWR Calculator'!$C$25)+$C57)^2+(1500*ABS(SIN(2*PI()*MOD(Calculator!$B$29/Calculator!$F$19,1)))*IF(MOD(Calculator!$B$29/Calculator!$F$19,1)&lt;0.5,-1,1))^2))/(1-SQRT(((50*POWER(80,POWER(COS(PI()*MOD(Calculator!$B$29/Calculator!$F$19,1)),2))+MIN(500,MAX(30,100*EXP(-0.3*'VSWR Calculator'!$C$24)*(1+3*ABS(MOD('VSWR Calculator'!$C$23/Calculator!$F$19/2,1)-0.5))))/'VSWR Calculator'!$C$25)-$C57)^2+(1500*ABS(SIN(2*PI()*MOD(Calculator!$B$29/Calculator!$F$19,1)))*IF(MOD(Calculator!$B$29/Calculator!$F$19,1)&lt;0.5,-1,1))^2)/SQRT(((50*POWER(80,POWER(COS(PI()*MOD(Calculator!$B$29/Calculator!$F$19,1)),2))+MIN(500,MAX(30,100*EXP(-0.3*'VSWR Calculator'!$C$24)*(1+3*ABS(MOD('VSWR Calculator'!$C$23/Calculator!$F$19/2,1)-0.5))))/'VSWR Calculator'!$C$25)+$C57)^2+(1500*ABS(SIN(2*PI()*MOD(Calculator!$B$29/Calculator!$F$19,1)))*IF(MOD(Calculator!$B$29/Calculator!$F$19,1)&lt;0.5,-1,1))^2)),2))</f>
        <v>—</v>
      </c>
      <c r="BU57" s="253" t="str">
        <f aca="false">IF(OR(Calculator!$E$20&lt;&gt;"YES",Calculator!$B$29&lt;Calculator!$G$20),"—",ROUND((1+SQRT(((50*POWER(80,POWER(COS(PI()*MOD(Calculator!$B$29/Calculator!$F$20,1)),2))+MIN(500,MAX(30,100*EXP(-0.3*'VSWR Calculator'!$C$24)*(1+3*ABS(MOD('VSWR Calculator'!$C$23/Calculator!$F$20/2,1)-0.5))))/'VSWR Calculator'!$C$25)-$C57)^2+(1500*ABS(SIN(2*PI()*MOD(Calculator!$B$29/Calculator!$F$20,1)))*IF(MOD(Calculator!$B$29/Calculator!$F$20,1)&lt;0.5,-1,1))^2)/SQRT(((50*POWER(80,POWER(COS(PI()*MOD(Calculator!$B$29/Calculator!$F$20,1)),2))+MIN(500,MAX(30,100*EXP(-0.3*'VSWR Calculator'!$C$24)*(1+3*ABS(MOD('VSWR Calculator'!$C$23/Calculator!$F$20/2,1)-0.5))))/'VSWR Calculator'!$C$25)+$C57)^2+(1500*ABS(SIN(2*PI()*MOD(Calculator!$B$29/Calculator!$F$20,1)))*IF(MOD(Calculator!$B$29/Calculator!$F$20,1)&lt;0.5,-1,1))^2))/(1-SQRT(((50*POWER(80,POWER(COS(PI()*MOD(Calculator!$B$29/Calculator!$F$20,1)),2))+MIN(500,MAX(30,100*EXP(-0.3*'VSWR Calculator'!$C$24)*(1+3*ABS(MOD('VSWR Calculator'!$C$23/Calculator!$F$20/2,1)-0.5))))/'VSWR Calculator'!$C$25)-$C57)^2+(1500*ABS(SIN(2*PI()*MOD(Calculator!$B$29/Calculator!$F$20,1)))*IF(MOD(Calculator!$B$29/Calculator!$F$20,1)&lt;0.5,-1,1))^2)/SQRT(((50*POWER(80,POWER(COS(PI()*MOD(Calculator!$B$29/Calculator!$F$20,1)),2))+MIN(500,MAX(30,100*EXP(-0.3*'VSWR Calculator'!$C$24)*(1+3*ABS(MOD('VSWR Calculator'!$C$23/Calculator!$F$20/2,1)-0.5))))/'VSWR Calculator'!$C$25)+$C57)^2+(1500*ABS(SIN(2*PI()*MOD(Calculator!$B$29/Calculator!$F$20,1)))*IF(MOD(Calculator!$B$29/Calculator!$F$20,1)&lt;0.5,-1,1))^2)),2))</f>
        <v>—</v>
      </c>
      <c r="BV57" s="253" t="str">
        <f aca="false">IF(OR(Calculator!$E$21&lt;&gt;"YES",Calculator!$B$29&lt;Calculator!$G$21),"—",ROUND((1+SQRT(((50*POWER(80,POWER(COS(PI()*MOD(Calculator!$B$29/Calculator!$F$21,1)),2))+MIN(500,MAX(30,100*EXP(-0.3*'VSWR Calculator'!$C$24)*(1+3*ABS(MOD('VSWR Calculator'!$C$23/Calculator!$F$21/2,1)-0.5))))/'VSWR Calculator'!$C$25)-$C57)^2+(1500*ABS(SIN(2*PI()*MOD(Calculator!$B$29/Calculator!$F$21,1)))*IF(MOD(Calculator!$B$29/Calculator!$F$21,1)&lt;0.5,-1,1))^2)/SQRT(((50*POWER(80,POWER(COS(PI()*MOD(Calculator!$B$29/Calculator!$F$21,1)),2))+MIN(500,MAX(30,100*EXP(-0.3*'VSWR Calculator'!$C$24)*(1+3*ABS(MOD('VSWR Calculator'!$C$23/Calculator!$F$21/2,1)-0.5))))/'VSWR Calculator'!$C$25)+$C57)^2+(1500*ABS(SIN(2*PI()*MOD(Calculator!$B$29/Calculator!$F$21,1)))*IF(MOD(Calculator!$B$29/Calculator!$F$21,1)&lt;0.5,-1,1))^2))/(1-SQRT(((50*POWER(80,POWER(COS(PI()*MOD(Calculator!$B$29/Calculator!$F$21,1)),2))+MIN(500,MAX(30,100*EXP(-0.3*'VSWR Calculator'!$C$24)*(1+3*ABS(MOD('VSWR Calculator'!$C$23/Calculator!$F$21/2,1)-0.5))))/'VSWR Calculator'!$C$25)-$C57)^2+(1500*ABS(SIN(2*PI()*MOD(Calculator!$B$29/Calculator!$F$21,1)))*IF(MOD(Calculator!$B$29/Calculator!$F$21,1)&lt;0.5,-1,1))^2)/SQRT(((50*POWER(80,POWER(COS(PI()*MOD(Calculator!$B$29/Calculator!$F$21,1)),2))+MIN(500,MAX(30,100*EXP(-0.3*'VSWR Calculator'!$C$24)*(1+3*ABS(MOD('VSWR Calculator'!$C$23/Calculator!$F$21/2,1)-0.5))))/'VSWR Calculator'!$C$25)+$C57)^2+(1500*ABS(SIN(2*PI()*MOD(Calculator!$B$29/Calculator!$F$21,1)))*IF(MOD(Calculator!$B$29/Calculator!$F$21,1)&lt;0.5,-1,1))^2)),2))</f>
        <v>—</v>
      </c>
      <c r="BW57" s="253" t="str">
        <f aca="false">IF(OR(Calculator!$E$22&lt;&gt;"YES",Calculator!$B$29&lt;Calculator!$G$22),"—",ROUND((1+SQRT(((50*POWER(80,POWER(COS(PI()*MOD(Calculator!$B$29/Calculator!$F$22,1)),2))+MIN(500,MAX(30,100*EXP(-0.3*'VSWR Calculator'!$C$24)*(1+3*ABS(MOD('VSWR Calculator'!$C$23/Calculator!$F$22/2,1)-0.5))))/'VSWR Calculator'!$C$25)-$C57)^2+(1500*ABS(SIN(2*PI()*MOD(Calculator!$B$29/Calculator!$F$22,1)))*IF(MOD(Calculator!$B$29/Calculator!$F$22,1)&lt;0.5,-1,1))^2)/SQRT(((50*POWER(80,POWER(COS(PI()*MOD(Calculator!$B$29/Calculator!$F$22,1)),2))+MIN(500,MAX(30,100*EXP(-0.3*'VSWR Calculator'!$C$24)*(1+3*ABS(MOD('VSWR Calculator'!$C$23/Calculator!$F$22/2,1)-0.5))))/'VSWR Calculator'!$C$25)+$C57)^2+(1500*ABS(SIN(2*PI()*MOD(Calculator!$B$29/Calculator!$F$22,1)))*IF(MOD(Calculator!$B$29/Calculator!$F$22,1)&lt;0.5,-1,1))^2))/(1-SQRT(((50*POWER(80,POWER(COS(PI()*MOD(Calculator!$B$29/Calculator!$F$22,1)),2))+MIN(500,MAX(30,100*EXP(-0.3*'VSWR Calculator'!$C$24)*(1+3*ABS(MOD('VSWR Calculator'!$C$23/Calculator!$F$22/2,1)-0.5))))/'VSWR Calculator'!$C$25)-$C57)^2+(1500*ABS(SIN(2*PI()*MOD(Calculator!$B$29/Calculator!$F$22,1)))*IF(MOD(Calculator!$B$29/Calculator!$F$22,1)&lt;0.5,-1,1))^2)/SQRT(((50*POWER(80,POWER(COS(PI()*MOD(Calculator!$B$29/Calculator!$F$22,1)),2))+MIN(500,MAX(30,100*EXP(-0.3*'VSWR Calculator'!$C$24)*(1+3*ABS(MOD('VSWR Calculator'!$C$23/Calculator!$F$22/2,1)-0.5))))/'VSWR Calculator'!$C$25)+$C57)^2+(1500*ABS(SIN(2*PI()*MOD(Calculator!$B$29/Calculator!$F$22,1)))*IF(MOD(Calculator!$B$29/Calculator!$F$22,1)&lt;0.5,-1,1))^2)),2))</f>
        <v>—</v>
      </c>
      <c r="BX57" s="253" t="n">
        <f aca="false">IFERROR(ROUND((IF(ISNUMBER(BM57),BM57,0)+IF(ISNUMBER(BN57),BN57,0)+IF(ISNUMBER(BO57),BO57,0)+IF(ISNUMBER(BP57),BP57,0)+IF(ISNUMBER(BQ57),BQ57,0)+IF(ISNUMBER(BR57),BR57,0)+IF(ISNUMBER(BS57),BS57,0)+IF(ISNUMBER(BT57),BT57,0)+IF(ISNUMBER(BU57),BU57,0)+IF(ISNUMBER(BV57),BV57,0)+IF(ISNUMBER(BW57),BW57,0))/(IF(ISNUMBER(BM57),1,0)+IF(ISNUMBER(BN57),1,0)+IF(ISNUMBER(BO57),1,0)+IF(ISNUMBER(BP57),1,0)+IF(ISNUMBER(BQ57),1,0)+IF(ISNUMBER(BR57),1,0)+IF(ISNUMBER(BS57),1,0)+IF(ISNUMBER(BT57),1,0)+IF(ISNUMBER(BU57),1,0)+IF(ISNUMBER(BV57),1,0)+IF(ISNUMBER(BW57),1,0)),4),"")</f>
        <v>13.835</v>
      </c>
      <c r="BY57" s="253" t="str">
        <f aca="false">IF(OR(Calculator!$E$12&lt;&gt;"YES",Calculator!$B$30&lt;Calculator!$G$12),"—",ROUND((1+SQRT(((50*POWER(80,POWER(COS(PI()*MOD(Calculator!$B$30/Calculator!$F$12,1)),2))+MIN(500,MAX(30,100*EXP(-0.3*'VSWR Calculator'!$C$24)*(1+3*ABS(MOD('VSWR Calculator'!$C$23/Calculator!$F$12/2,1)-0.5))))/'VSWR Calculator'!$C$25)-$C57)^2+(1500*ABS(SIN(2*PI()*MOD(Calculator!$B$30/Calculator!$F$12,1)))*IF(MOD(Calculator!$B$30/Calculator!$F$12,1)&lt;0.5,-1,1))^2)/SQRT(((50*POWER(80,POWER(COS(PI()*MOD(Calculator!$B$30/Calculator!$F$12,1)),2))+MIN(500,MAX(30,100*EXP(-0.3*'VSWR Calculator'!$C$24)*(1+3*ABS(MOD('VSWR Calculator'!$C$23/Calculator!$F$12/2,1)-0.5))))/'VSWR Calculator'!$C$25)+$C57)^2+(1500*ABS(SIN(2*PI()*MOD(Calculator!$B$30/Calculator!$F$12,1)))*IF(MOD(Calculator!$B$30/Calculator!$F$12,1)&lt;0.5,-1,1))^2))/(1-SQRT(((50*POWER(80,POWER(COS(PI()*MOD(Calculator!$B$30/Calculator!$F$12,1)),2))+MIN(500,MAX(30,100*EXP(-0.3*'VSWR Calculator'!$C$24)*(1+3*ABS(MOD('VSWR Calculator'!$C$23/Calculator!$F$12/2,1)-0.5))))/'VSWR Calculator'!$C$25)-$C57)^2+(1500*ABS(SIN(2*PI()*MOD(Calculator!$B$30/Calculator!$F$12,1)))*IF(MOD(Calculator!$B$30/Calculator!$F$12,1)&lt;0.5,-1,1))^2)/SQRT(((50*POWER(80,POWER(COS(PI()*MOD(Calculator!$B$30/Calculator!$F$12,1)),2))+MIN(500,MAX(30,100*EXP(-0.3*'VSWR Calculator'!$C$24)*(1+3*ABS(MOD('VSWR Calculator'!$C$23/Calculator!$F$12/2,1)-0.5))))/'VSWR Calculator'!$C$25)+$C57)^2+(1500*ABS(SIN(2*PI()*MOD(Calculator!$B$30/Calculator!$F$12,1)))*IF(MOD(Calculator!$B$30/Calculator!$F$12,1)&lt;0.5,-1,1))^2)),2))</f>
        <v>—</v>
      </c>
      <c r="BZ57" s="253" t="str">
        <f aca="false">IF(OR(Calculator!$E$13&lt;&gt;"YES",Calculator!$B$30&lt;Calculator!$G$13),"—",ROUND((1+SQRT(((50*POWER(80,POWER(COS(PI()*MOD(Calculator!$B$30/Calculator!$F$13,1)),2))+MIN(500,MAX(30,100*EXP(-0.3*'VSWR Calculator'!$C$24)*(1+3*ABS(MOD('VSWR Calculator'!$C$23/Calculator!$F$13/2,1)-0.5))))/'VSWR Calculator'!$C$25)-$C57)^2+(1500*ABS(SIN(2*PI()*MOD(Calculator!$B$30/Calculator!$F$13,1)))*IF(MOD(Calculator!$B$30/Calculator!$F$13,1)&lt;0.5,-1,1))^2)/SQRT(((50*POWER(80,POWER(COS(PI()*MOD(Calculator!$B$30/Calculator!$F$13,1)),2))+MIN(500,MAX(30,100*EXP(-0.3*'VSWR Calculator'!$C$24)*(1+3*ABS(MOD('VSWR Calculator'!$C$23/Calculator!$F$13/2,1)-0.5))))/'VSWR Calculator'!$C$25)+$C57)^2+(1500*ABS(SIN(2*PI()*MOD(Calculator!$B$30/Calculator!$F$13,1)))*IF(MOD(Calculator!$B$30/Calculator!$F$13,1)&lt;0.5,-1,1))^2))/(1-SQRT(((50*POWER(80,POWER(COS(PI()*MOD(Calculator!$B$30/Calculator!$F$13,1)),2))+MIN(500,MAX(30,100*EXP(-0.3*'VSWR Calculator'!$C$24)*(1+3*ABS(MOD('VSWR Calculator'!$C$23/Calculator!$F$13/2,1)-0.5))))/'VSWR Calculator'!$C$25)-$C57)^2+(1500*ABS(SIN(2*PI()*MOD(Calculator!$B$30/Calculator!$F$13,1)))*IF(MOD(Calculator!$B$30/Calculator!$F$13,1)&lt;0.5,-1,1))^2)/SQRT(((50*POWER(80,POWER(COS(PI()*MOD(Calculator!$B$30/Calculator!$F$13,1)),2))+MIN(500,MAX(30,100*EXP(-0.3*'VSWR Calculator'!$C$24)*(1+3*ABS(MOD('VSWR Calculator'!$C$23/Calculator!$F$13/2,1)-0.5))))/'VSWR Calculator'!$C$25)+$C57)^2+(1500*ABS(SIN(2*PI()*MOD(Calculator!$B$30/Calculator!$F$13,1)))*IF(MOD(Calculator!$B$30/Calculator!$F$13,1)&lt;0.5,-1,1))^2)),2))</f>
        <v>—</v>
      </c>
      <c r="CA57" s="253" t="str">
        <f aca="false">IF(OR(Calculator!$E$14&lt;&gt;"YES",Calculator!$B$30&lt;Calculator!$G$14),"—",ROUND((1+SQRT(((50*POWER(80,POWER(COS(PI()*MOD(Calculator!$B$30/Calculator!$F$14,1)),2))+MIN(500,MAX(30,100*EXP(-0.3*'VSWR Calculator'!$C$24)*(1+3*ABS(MOD('VSWR Calculator'!$C$23/Calculator!$F$14/2,1)-0.5))))/'VSWR Calculator'!$C$25)-$C57)^2+(1500*ABS(SIN(2*PI()*MOD(Calculator!$B$30/Calculator!$F$14,1)))*IF(MOD(Calculator!$B$30/Calculator!$F$14,1)&lt;0.5,-1,1))^2)/SQRT(((50*POWER(80,POWER(COS(PI()*MOD(Calculator!$B$30/Calculator!$F$14,1)),2))+MIN(500,MAX(30,100*EXP(-0.3*'VSWR Calculator'!$C$24)*(1+3*ABS(MOD('VSWR Calculator'!$C$23/Calculator!$F$14/2,1)-0.5))))/'VSWR Calculator'!$C$25)+$C57)^2+(1500*ABS(SIN(2*PI()*MOD(Calculator!$B$30/Calculator!$F$14,1)))*IF(MOD(Calculator!$B$30/Calculator!$F$14,1)&lt;0.5,-1,1))^2))/(1-SQRT(((50*POWER(80,POWER(COS(PI()*MOD(Calculator!$B$30/Calculator!$F$14,1)),2))+MIN(500,MAX(30,100*EXP(-0.3*'VSWR Calculator'!$C$24)*(1+3*ABS(MOD('VSWR Calculator'!$C$23/Calculator!$F$14/2,1)-0.5))))/'VSWR Calculator'!$C$25)-$C57)^2+(1500*ABS(SIN(2*PI()*MOD(Calculator!$B$30/Calculator!$F$14,1)))*IF(MOD(Calculator!$B$30/Calculator!$F$14,1)&lt;0.5,-1,1))^2)/SQRT(((50*POWER(80,POWER(COS(PI()*MOD(Calculator!$B$30/Calculator!$F$14,1)),2))+MIN(500,MAX(30,100*EXP(-0.3*'VSWR Calculator'!$C$24)*(1+3*ABS(MOD('VSWR Calculator'!$C$23/Calculator!$F$14/2,1)-0.5))))/'VSWR Calculator'!$C$25)+$C57)^2+(1500*ABS(SIN(2*PI()*MOD(Calculator!$B$30/Calculator!$F$14,1)))*IF(MOD(Calculator!$B$30/Calculator!$F$14,1)&lt;0.5,-1,1))^2)),2))</f>
        <v>—</v>
      </c>
      <c r="CB57" s="253" t="n">
        <f aca="false">IF(OR(Calculator!$E$15&lt;&gt;"YES",Calculator!$B$30&lt;Calculator!$G$15),"—",ROUND((1+SQRT(((50*POWER(80,POWER(COS(PI()*MOD(Calculator!$B$30/Calculator!$F$15,1)),2))+MIN(500,MAX(30,100*EXP(-0.3*'VSWR Calculator'!$C$24)*(1+3*ABS(MOD('VSWR Calculator'!$C$23/Calculator!$F$15/2,1)-0.5))))/'VSWR Calculator'!$C$25)-$C57)^2+(1500*ABS(SIN(2*PI()*MOD(Calculator!$B$30/Calculator!$F$15,1)))*IF(MOD(Calculator!$B$30/Calculator!$F$15,1)&lt;0.5,-1,1))^2)/SQRT(((50*POWER(80,POWER(COS(PI()*MOD(Calculator!$B$30/Calculator!$F$15,1)),2))+MIN(500,MAX(30,100*EXP(-0.3*'VSWR Calculator'!$C$24)*(1+3*ABS(MOD('VSWR Calculator'!$C$23/Calculator!$F$15/2,1)-0.5))))/'VSWR Calculator'!$C$25)+$C57)^2+(1500*ABS(SIN(2*PI()*MOD(Calculator!$B$30/Calculator!$F$15,1)))*IF(MOD(Calculator!$B$30/Calculator!$F$15,1)&lt;0.5,-1,1))^2))/(1-SQRT(((50*POWER(80,POWER(COS(PI()*MOD(Calculator!$B$30/Calculator!$F$15,1)),2))+MIN(500,MAX(30,100*EXP(-0.3*'VSWR Calculator'!$C$24)*(1+3*ABS(MOD('VSWR Calculator'!$C$23/Calculator!$F$15/2,1)-0.5))))/'VSWR Calculator'!$C$25)-$C57)^2+(1500*ABS(SIN(2*PI()*MOD(Calculator!$B$30/Calculator!$F$15,1)))*IF(MOD(Calculator!$B$30/Calculator!$F$15,1)&lt;0.5,-1,1))^2)/SQRT(((50*POWER(80,POWER(COS(PI()*MOD(Calculator!$B$30/Calculator!$F$15,1)),2))+MIN(500,MAX(30,100*EXP(-0.3*'VSWR Calculator'!$C$24)*(1+3*ABS(MOD('VSWR Calculator'!$C$23/Calculator!$F$15/2,1)-0.5))))/'VSWR Calculator'!$C$25)+$C57)^2+(1500*ABS(SIN(2*PI()*MOD(Calculator!$B$30/Calculator!$F$15,1)))*IF(MOD(Calculator!$B$30/Calculator!$F$15,1)&lt;0.5,-1,1))^2)),2))</f>
        <v>13.54</v>
      </c>
      <c r="CC57" s="253" t="str">
        <f aca="false">IF(OR(Calculator!$E$16&lt;&gt;"YES",Calculator!$B$30&lt;Calculator!$G$16),"—",ROUND((1+SQRT(((50*POWER(80,POWER(COS(PI()*MOD(Calculator!$B$30/Calculator!$F$16,1)),2))+MIN(500,MAX(30,100*EXP(-0.3*'VSWR Calculator'!$C$24)*(1+3*ABS(MOD('VSWR Calculator'!$C$23/Calculator!$F$16/2,1)-0.5))))/'VSWR Calculator'!$C$25)-$C57)^2+(1500*ABS(SIN(2*PI()*MOD(Calculator!$B$30/Calculator!$F$16,1)))*IF(MOD(Calculator!$B$30/Calculator!$F$16,1)&lt;0.5,-1,1))^2)/SQRT(((50*POWER(80,POWER(COS(PI()*MOD(Calculator!$B$30/Calculator!$F$16,1)),2))+MIN(500,MAX(30,100*EXP(-0.3*'VSWR Calculator'!$C$24)*(1+3*ABS(MOD('VSWR Calculator'!$C$23/Calculator!$F$16/2,1)-0.5))))/'VSWR Calculator'!$C$25)+$C57)^2+(1500*ABS(SIN(2*PI()*MOD(Calculator!$B$30/Calculator!$F$16,1)))*IF(MOD(Calculator!$B$30/Calculator!$F$16,1)&lt;0.5,-1,1))^2))/(1-SQRT(((50*POWER(80,POWER(COS(PI()*MOD(Calculator!$B$30/Calculator!$F$16,1)),2))+MIN(500,MAX(30,100*EXP(-0.3*'VSWR Calculator'!$C$24)*(1+3*ABS(MOD('VSWR Calculator'!$C$23/Calculator!$F$16/2,1)-0.5))))/'VSWR Calculator'!$C$25)-$C57)^2+(1500*ABS(SIN(2*PI()*MOD(Calculator!$B$30/Calculator!$F$16,1)))*IF(MOD(Calculator!$B$30/Calculator!$F$16,1)&lt;0.5,-1,1))^2)/SQRT(((50*POWER(80,POWER(COS(PI()*MOD(Calculator!$B$30/Calculator!$F$16,1)),2))+MIN(500,MAX(30,100*EXP(-0.3*'VSWR Calculator'!$C$24)*(1+3*ABS(MOD('VSWR Calculator'!$C$23/Calculator!$F$16/2,1)-0.5))))/'VSWR Calculator'!$C$25)+$C57)^2+(1500*ABS(SIN(2*PI()*MOD(Calculator!$B$30/Calculator!$F$16,1)))*IF(MOD(Calculator!$B$30/Calculator!$F$16,1)&lt;0.5,-1,1))^2)),2))</f>
        <v>—</v>
      </c>
      <c r="CD57" s="253" t="n">
        <f aca="false">IF(OR(Calculator!$E$17&lt;&gt;"YES",Calculator!$B$30&lt;Calculator!$G$17),"—",ROUND((1+SQRT(((50*POWER(80,POWER(COS(PI()*MOD(Calculator!$B$30/Calculator!$F$17,1)),2))+MIN(500,MAX(30,100*EXP(-0.3*'VSWR Calculator'!$C$24)*(1+3*ABS(MOD('VSWR Calculator'!$C$23/Calculator!$F$17/2,1)-0.5))))/'VSWR Calculator'!$C$25)-$C57)^2+(1500*ABS(SIN(2*PI()*MOD(Calculator!$B$30/Calculator!$F$17,1)))*IF(MOD(Calculator!$B$30/Calculator!$F$17,1)&lt;0.5,-1,1))^2)/SQRT(((50*POWER(80,POWER(COS(PI()*MOD(Calculator!$B$30/Calculator!$F$17,1)),2))+MIN(500,MAX(30,100*EXP(-0.3*'VSWR Calculator'!$C$24)*(1+3*ABS(MOD('VSWR Calculator'!$C$23/Calculator!$F$17/2,1)-0.5))))/'VSWR Calculator'!$C$25)+$C57)^2+(1500*ABS(SIN(2*PI()*MOD(Calculator!$B$30/Calculator!$F$17,1)))*IF(MOD(Calculator!$B$30/Calculator!$F$17,1)&lt;0.5,-1,1))^2))/(1-SQRT(((50*POWER(80,POWER(COS(PI()*MOD(Calculator!$B$30/Calculator!$F$17,1)),2))+MIN(500,MAX(30,100*EXP(-0.3*'VSWR Calculator'!$C$24)*(1+3*ABS(MOD('VSWR Calculator'!$C$23/Calculator!$F$17/2,1)-0.5))))/'VSWR Calculator'!$C$25)-$C57)^2+(1500*ABS(SIN(2*PI()*MOD(Calculator!$B$30/Calculator!$F$17,1)))*IF(MOD(Calculator!$B$30/Calculator!$F$17,1)&lt;0.5,-1,1))^2)/SQRT(((50*POWER(80,POWER(COS(PI()*MOD(Calculator!$B$30/Calculator!$F$17,1)),2))+MIN(500,MAX(30,100*EXP(-0.3*'VSWR Calculator'!$C$24)*(1+3*ABS(MOD('VSWR Calculator'!$C$23/Calculator!$F$17/2,1)-0.5))))/'VSWR Calculator'!$C$25)+$C57)^2+(1500*ABS(SIN(2*PI()*MOD(Calculator!$B$30/Calculator!$F$17,1)))*IF(MOD(Calculator!$B$30/Calculator!$F$17,1)&lt;0.5,-1,1))^2)),2))</f>
        <v>14.63</v>
      </c>
      <c r="CE57" s="253" t="str">
        <f aca="false">IF(OR(Calculator!$E$18&lt;&gt;"YES",Calculator!$B$30&lt;Calculator!$G$18),"—",ROUND((1+SQRT(((50*POWER(80,POWER(COS(PI()*MOD(Calculator!$B$30/Calculator!$F$18,1)),2))+MIN(500,MAX(30,100*EXP(-0.3*'VSWR Calculator'!$C$24)*(1+3*ABS(MOD('VSWR Calculator'!$C$23/Calculator!$F$18/2,1)-0.5))))/'VSWR Calculator'!$C$25)-$C57)^2+(1500*ABS(SIN(2*PI()*MOD(Calculator!$B$30/Calculator!$F$18,1)))*IF(MOD(Calculator!$B$30/Calculator!$F$18,1)&lt;0.5,-1,1))^2)/SQRT(((50*POWER(80,POWER(COS(PI()*MOD(Calculator!$B$30/Calculator!$F$18,1)),2))+MIN(500,MAX(30,100*EXP(-0.3*'VSWR Calculator'!$C$24)*(1+3*ABS(MOD('VSWR Calculator'!$C$23/Calculator!$F$18/2,1)-0.5))))/'VSWR Calculator'!$C$25)+$C57)^2+(1500*ABS(SIN(2*PI()*MOD(Calculator!$B$30/Calculator!$F$18,1)))*IF(MOD(Calculator!$B$30/Calculator!$F$18,1)&lt;0.5,-1,1))^2))/(1-SQRT(((50*POWER(80,POWER(COS(PI()*MOD(Calculator!$B$30/Calculator!$F$18,1)),2))+MIN(500,MAX(30,100*EXP(-0.3*'VSWR Calculator'!$C$24)*(1+3*ABS(MOD('VSWR Calculator'!$C$23/Calculator!$F$18/2,1)-0.5))))/'VSWR Calculator'!$C$25)-$C57)^2+(1500*ABS(SIN(2*PI()*MOD(Calculator!$B$30/Calculator!$F$18,1)))*IF(MOD(Calculator!$B$30/Calculator!$F$18,1)&lt;0.5,-1,1))^2)/SQRT(((50*POWER(80,POWER(COS(PI()*MOD(Calculator!$B$30/Calculator!$F$18,1)),2))+MIN(500,MAX(30,100*EXP(-0.3*'VSWR Calculator'!$C$24)*(1+3*ABS(MOD('VSWR Calculator'!$C$23/Calculator!$F$18/2,1)-0.5))))/'VSWR Calculator'!$C$25)+$C57)^2+(1500*ABS(SIN(2*PI()*MOD(Calculator!$B$30/Calculator!$F$18,1)))*IF(MOD(Calculator!$B$30/Calculator!$F$18,1)&lt;0.5,-1,1))^2)),2))</f>
        <v>—</v>
      </c>
      <c r="CF57" s="253" t="str">
        <f aca="false">IF(OR(Calculator!$E$19&lt;&gt;"YES",Calculator!$B$30&lt;Calculator!$G$19),"—",ROUND((1+SQRT(((50*POWER(80,POWER(COS(PI()*MOD(Calculator!$B$30/Calculator!$F$19,1)),2))+MIN(500,MAX(30,100*EXP(-0.3*'VSWR Calculator'!$C$24)*(1+3*ABS(MOD('VSWR Calculator'!$C$23/Calculator!$F$19/2,1)-0.5))))/'VSWR Calculator'!$C$25)-$C57)^2+(1500*ABS(SIN(2*PI()*MOD(Calculator!$B$30/Calculator!$F$19,1)))*IF(MOD(Calculator!$B$30/Calculator!$F$19,1)&lt;0.5,-1,1))^2)/SQRT(((50*POWER(80,POWER(COS(PI()*MOD(Calculator!$B$30/Calculator!$F$19,1)),2))+MIN(500,MAX(30,100*EXP(-0.3*'VSWR Calculator'!$C$24)*(1+3*ABS(MOD('VSWR Calculator'!$C$23/Calculator!$F$19/2,1)-0.5))))/'VSWR Calculator'!$C$25)+$C57)^2+(1500*ABS(SIN(2*PI()*MOD(Calculator!$B$30/Calculator!$F$19,1)))*IF(MOD(Calculator!$B$30/Calculator!$F$19,1)&lt;0.5,-1,1))^2))/(1-SQRT(((50*POWER(80,POWER(COS(PI()*MOD(Calculator!$B$30/Calculator!$F$19,1)),2))+MIN(500,MAX(30,100*EXP(-0.3*'VSWR Calculator'!$C$24)*(1+3*ABS(MOD('VSWR Calculator'!$C$23/Calculator!$F$19/2,1)-0.5))))/'VSWR Calculator'!$C$25)-$C57)^2+(1500*ABS(SIN(2*PI()*MOD(Calculator!$B$30/Calculator!$F$19,1)))*IF(MOD(Calculator!$B$30/Calculator!$F$19,1)&lt;0.5,-1,1))^2)/SQRT(((50*POWER(80,POWER(COS(PI()*MOD(Calculator!$B$30/Calculator!$F$19,1)),2))+MIN(500,MAX(30,100*EXP(-0.3*'VSWR Calculator'!$C$24)*(1+3*ABS(MOD('VSWR Calculator'!$C$23/Calculator!$F$19/2,1)-0.5))))/'VSWR Calculator'!$C$25)+$C57)^2+(1500*ABS(SIN(2*PI()*MOD(Calculator!$B$30/Calculator!$F$19,1)))*IF(MOD(Calculator!$B$30/Calculator!$F$19,1)&lt;0.5,-1,1))^2)),2))</f>
        <v>—</v>
      </c>
      <c r="CG57" s="253" t="str">
        <f aca="false">IF(OR(Calculator!$E$20&lt;&gt;"YES",Calculator!$B$30&lt;Calculator!$G$20),"—",ROUND((1+SQRT(((50*POWER(80,POWER(COS(PI()*MOD(Calculator!$B$30/Calculator!$F$20,1)),2))+MIN(500,MAX(30,100*EXP(-0.3*'VSWR Calculator'!$C$24)*(1+3*ABS(MOD('VSWR Calculator'!$C$23/Calculator!$F$20/2,1)-0.5))))/'VSWR Calculator'!$C$25)-$C57)^2+(1500*ABS(SIN(2*PI()*MOD(Calculator!$B$30/Calculator!$F$20,1)))*IF(MOD(Calculator!$B$30/Calculator!$F$20,1)&lt;0.5,-1,1))^2)/SQRT(((50*POWER(80,POWER(COS(PI()*MOD(Calculator!$B$30/Calculator!$F$20,1)),2))+MIN(500,MAX(30,100*EXP(-0.3*'VSWR Calculator'!$C$24)*(1+3*ABS(MOD('VSWR Calculator'!$C$23/Calculator!$F$20/2,1)-0.5))))/'VSWR Calculator'!$C$25)+$C57)^2+(1500*ABS(SIN(2*PI()*MOD(Calculator!$B$30/Calculator!$F$20,1)))*IF(MOD(Calculator!$B$30/Calculator!$F$20,1)&lt;0.5,-1,1))^2))/(1-SQRT(((50*POWER(80,POWER(COS(PI()*MOD(Calculator!$B$30/Calculator!$F$20,1)),2))+MIN(500,MAX(30,100*EXP(-0.3*'VSWR Calculator'!$C$24)*(1+3*ABS(MOD('VSWR Calculator'!$C$23/Calculator!$F$20/2,1)-0.5))))/'VSWR Calculator'!$C$25)-$C57)^2+(1500*ABS(SIN(2*PI()*MOD(Calculator!$B$30/Calculator!$F$20,1)))*IF(MOD(Calculator!$B$30/Calculator!$F$20,1)&lt;0.5,-1,1))^2)/SQRT(((50*POWER(80,POWER(COS(PI()*MOD(Calculator!$B$30/Calculator!$F$20,1)),2))+MIN(500,MAX(30,100*EXP(-0.3*'VSWR Calculator'!$C$24)*(1+3*ABS(MOD('VSWR Calculator'!$C$23/Calculator!$F$20/2,1)-0.5))))/'VSWR Calculator'!$C$25)+$C57)^2+(1500*ABS(SIN(2*PI()*MOD(Calculator!$B$30/Calculator!$F$20,1)))*IF(MOD(Calculator!$B$30/Calculator!$F$20,1)&lt;0.5,-1,1))^2)),2))</f>
        <v>—</v>
      </c>
      <c r="CH57" s="253" t="str">
        <f aca="false">IF(OR(Calculator!$E$21&lt;&gt;"YES",Calculator!$B$30&lt;Calculator!$G$21),"—",ROUND((1+SQRT(((50*POWER(80,POWER(COS(PI()*MOD(Calculator!$B$30/Calculator!$F$21,1)),2))+MIN(500,MAX(30,100*EXP(-0.3*'VSWR Calculator'!$C$24)*(1+3*ABS(MOD('VSWR Calculator'!$C$23/Calculator!$F$21/2,1)-0.5))))/'VSWR Calculator'!$C$25)-$C57)^2+(1500*ABS(SIN(2*PI()*MOD(Calculator!$B$30/Calculator!$F$21,1)))*IF(MOD(Calculator!$B$30/Calculator!$F$21,1)&lt;0.5,-1,1))^2)/SQRT(((50*POWER(80,POWER(COS(PI()*MOD(Calculator!$B$30/Calculator!$F$21,1)),2))+MIN(500,MAX(30,100*EXP(-0.3*'VSWR Calculator'!$C$24)*(1+3*ABS(MOD('VSWR Calculator'!$C$23/Calculator!$F$21/2,1)-0.5))))/'VSWR Calculator'!$C$25)+$C57)^2+(1500*ABS(SIN(2*PI()*MOD(Calculator!$B$30/Calculator!$F$21,1)))*IF(MOD(Calculator!$B$30/Calculator!$F$21,1)&lt;0.5,-1,1))^2))/(1-SQRT(((50*POWER(80,POWER(COS(PI()*MOD(Calculator!$B$30/Calculator!$F$21,1)),2))+MIN(500,MAX(30,100*EXP(-0.3*'VSWR Calculator'!$C$24)*(1+3*ABS(MOD('VSWR Calculator'!$C$23/Calculator!$F$21/2,1)-0.5))))/'VSWR Calculator'!$C$25)-$C57)^2+(1500*ABS(SIN(2*PI()*MOD(Calculator!$B$30/Calculator!$F$21,1)))*IF(MOD(Calculator!$B$30/Calculator!$F$21,1)&lt;0.5,-1,1))^2)/SQRT(((50*POWER(80,POWER(COS(PI()*MOD(Calculator!$B$30/Calculator!$F$21,1)),2))+MIN(500,MAX(30,100*EXP(-0.3*'VSWR Calculator'!$C$24)*(1+3*ABS(MOD('VSWR Calculator'!$C$23/Calculator!$F$21/2,1)-0.5))))/'VSWR Calculator'!$C$25)+$C57)^2+(1500*ABS(SIN(2*PI()*MOD(Calculator!$B$30/Calculator!$F$21,1)))*IF(MOD(Calculator!$B$30/Calculator!$F$21,1)&lt;0.5,-1,1))^2)),2))</f>
        <v>—</v>
      </c>
      <c r="CI57" s="253" t="str">
        <f aca="false">IF(OR(Calculator!$E$22&lt;&gt;"YES",Calculator!$B$30&lt;Calculator!$G$22),"—",ROUND((1+SQRT(((50*POWER(80,POWER(COS(PI()*MOD(Calculator!$B$30/Calculator!$F$22,1)),2))+MIN(500,MAX(30,100*EXP(-0.3*'VSWR Calculator'!$C$24)*(1+3*ABS(MOD('VSWR Calculator'!$C$23/Calculator!$F$22/2,1)-0.5))))/'VSWR Calculator'!$C$25)-$C57)^2+(1500*ABS(SIN(2*PI()*MOD(Calculator!$B$30/Calculator!$F$22,1)))*IF(MOD(Calculator!$B$30/Calculator!$F$22,1)&lt;0.5,-1,1))^2)/SQRT(((50*POWER(80,POWER(COS(PI()*MOD(Calculator!$B$30/Calculator!$F$22,1)),2))+MIN(500,MAX(30,100*EXP(-0.3*'VSWR Calculator'!$C$24)*(1+3*ABS(MOD('VSWR Calculator'!$C$23/Calculator!$F$22/2,1)-0.5))))/'VSWR Calculator'!$C$25)+$C57)^2+(1500*ABS(SIN(2*PI()*MOD(Calculator!$B$30/Calculator!$F$22,1)))*IF(MOD(Calculator!$B$30/Calculator!$F$22,1)&lt;0.5,-1,1))^2))/(1-SQRT(((50*POWER(80,POWER(COS(PI()*MOD(Calculator!$B$30/Calculator!$F$22,1)),2))+MIN(500,MAX(30,100*EXP(-0.3*'VSWR Calculator'!$C$24)*(1+3*ABS(MOD('VSWR Calculator'!$C$23/Calculator!$F$22/2,1)-0.5))))/'VSWR Calculator'!$C$25)-$C57)^2+(1500*ABS(SIN(2*PI()*MOD(Calculator!$B$30/Calculator!$F$22,1)))*IF(MOD(Calculator!$B$30/Calculator!$F$22,1)&lt;0.5,-1,1))^2)/SQRT(((50*POWER(80,POWER(COS(PI()*MOD(Calculator!$B$30/Calculator!$F$22,1)),2))+MIN(500,MAX(30,100*EXP(-0.3*'VSWR Calculator'!$C$24)*(1+3*ABS(MOD('VSWR Calculator'!$C$23/Calculator!$F$22/2,1)-0.5))))/'VSWR Calculator'!$C$25)+$C57)^2+(1500*ABS(SIN(2*PI()*MOD(Calculator!$B$30/Calculator!$F$22,1)))*IF(MOD(Calculator!$B$30/Calculator!$F$22,1)&lt;0.5,-1,1))^2)),2))</f>
        <v>—</v>
      </c>
      <c r="CJ57" s="253" t="n">
        <f aca="false">IFERROR(ROUND((IF(ISNUMBER(BY57),BY57,0)+IF(ISNUMBER(BZ57),BZ57,0)+IF(ISNUMBER(CA57),CA57,0)+IF(ISNUMBER(CB57),CB57,0)+IF(ISNUMBER(CC57),CC57,0)+IF(ISNUMBER(CD57),CD57,0)+IF(ISNUMBER(CE57),CE57,0)+IF(ISNUMBER(CF57),CF57,0)+IF(ISNUMBER(CG57),CG57,0)+IF(ISNUMBER(CH57),CH57,0)+IF(ISNUMBER(CI57),CI57,0))/(IF(ISNUMBER(BY57),1,0)+IF(ISNUMBER(BZ57),1,0)+IF(ISNUMBER(CA57),1,0)+IF(ISNUMBER(CB57),1,0)+IF(ISNUMBER(CC57),1,0)+IF(ISNUMBER(CD57),1,0)+IF(ISNUMBER(CE57),1,0)+IF(ISNUMBER(CF57),1,0)+IF(ISNUMBER(CG57),1,0)+IF(ISNUMBER(CH57),1,0)+IF(ISNUMBER(CI57),1,0)),4),"")</f>
        <v>14.085</v>
      </c>
      <c r="CK57" s="253" t="str">
        <f aca="false">IF(OR(Calculator!$E$12&lt;&gt;"YES",Calculator!$B$31&lt;Calculator!$G$12),"—",ROUND((1+SQRT(((50*POWER(80,POWER(COS(PI()*MOD(Calculator!$B$31/Calculator!$F$12,1)),2))+MIN(500,MAX(30,100*EXP(-0.3*'VSWR Calculator'!$C$24)*(1+3*ABS(MOD('VSWR Calculator'!$C$23/Calculator!$F$12/2,1)-0.5))))/'VSWR Calculator'!$C$25)-$C57)^2+(1500*ABS(SIN(2*PI()*MOD(Calculator!$B$31/Calculator!$F$12,1)))*IF(MOD(Calculator!$B$31/Calculator!$F$12,1)&lt;0.5,-1,1))^2)/SQRT(((50*POWER(80,POWER(COS(PI()*MOD(Calculator!$B$31/Calculator!$F$12,1)),2))+MIN(500,MAX(30,100*EXP(-0.3*'VSWR Calculator'!$C$24)*(1+3*ABS(MOD('VSWR Calculator'!$C$23/Calculator!$F$12/2,1)-0.5))))/'VSWR Calculator'!$C$25)+$C57)^2+(1500*ABS(SIN(2*PI()*MOD(Calculator!$B$31/Calculator!$F$12,1)))*IF(MOD(Calculator!$B$31/Calculator!$F$12,1)&lt;0.5,-1,1))^2))/(1-SQRT(((50*POWER(80,POWER(COS(PI()*MOD(Calculator!$B$31/Calculator!$F$12,1)),2))+MIN(500,MAX(30,100*EXP(-0.3*'VSWR Calculator'!$C$24)*(1+3*ABS(MOD('VSWR Calculator'!$C$23/Calculator!$F$12/2,1)-0.5))))/'VSWR Calculator'!$C$25)-$C57)^2+(1500*ABS(SIN(2*PI()*MOD(Calculator!$B$31/Calculator!$F$12,1)))*IF(MOD(Calculator!$B$31/Calculator!$F$12,1)&lt;0.5,-1,1))^2)/SQRT(((50*POWER(80,POWER(COS(PI()*MOD(Calculator!$B$31/Calculator!$F$12,1)),2))+MIN(500,MAX(30,100*EXP(-0.3*'VSWR Calculator'!$C$24)*(1+3*ABS(MOD('VSWR Calculator'!$C$23/Calculator!$F$12/2,1)-0.5))))/'VSWR Calculator'!$C$25)+$C57)^2+(1500*ABS(SIN(2*PI()*MOD(Calculator!$B$31/Calculator!$F$12,1)))*IF(MOD(Calculator!$B$31/Calculator!$F$12,1)&lt;0.5,-1,1))^2)),2))</f>
        <v>—</v>
      </c>
      <c r="CL57" s="253" t="str">
        <f aca="false">IF(OR(Calculator!$E$13&lt;&gt;"YES",Calculator!$B$31&lt;Calculator!$G$13),"—",ROUND((1+SQRT(((50*POWER(80,POWER(COS(PI()*MOD(Calculator!$B$31/Calculator!$F$13,1)),2))+MIN(500,MAX(30,100*EXP(-0.3*'VSWR Calculator'!$C$24)*(1+3*ABS(MOD('VSWR Calculator'!$C$23/Calculator!$F$13/2,1)-0.5))))/'VSWR Calculator'!$C$25)-$C57)^2+(1500*ABS(SIN(2*PI()*MOD(Calculator!$B$31/Calculator!$F$13,1)))*IF(MOD(Calculator!$B$31/Calculator!$F$13,1)&lt;0.5,-1,1))^2)/SQRT(((50*POWER(80,POWER(COS(PI()*MOD(Calculator!$B$31/Calculator!$F$13,1)),2))+MIN(500,MAX(30,100*EXP(-0.3*'VSWR Calculator'!$C$24)*(1+3*ABS(MOD('VSWR Calculator'!$C$23/Calculator!$F$13/2,1)-0.5))))/'VSWR Calculator'!$C$25)+$C57)^2+(1500*ABS(SIN(2*PI()*MOD(Calculator!$B$31/Calculator!$F$13,1)))*IF(MOD(Calculator!$B$31/Calculator!$F$13,1)&lt;0.5,-1,1))^2))/(1-SQRT(((50*POWER(80,POWER(COS(PI()*MOD(Calculator!$B$31/Calculator!$F$13,1)),2))+MIN(500,MAX(30,100*EXP(-0.3*'VSWR Calculator'!$C$24)*(1+3*ABS(MOD('VSWR Calculator'!$C$23/Calculator!$F$13/2,1)-0.5))))/'VSWR Calculator'!$C$25)-$C57)^2+(1500*ABS(SIN(2*PI()*MOD(Calculator!$B$31/Calculator!$F$13,1)))*IF(MOD(Calculator!$B$31/Calculator!$F$13,1)&lt;0.5,-1,1))^2)/SQRT(((50*POWER(80,POWER(COS(PI()*MOD(Calculator!$B$31/Calculator!$F$13,1)),2))+MIN(500,MAX(30,100*EXP(-0.3*'VSWR Calculator'!$C$24)*(1+3*ABS(MOD('VSWR Calculator'!$C$23/Calculator!$F$13/2,1)-0.5))))/'VSWR Calculator'!$C$25)+$C57)^2+(1500*ABS(SIN(2*PI()*MOD(Calculator!$B$31/Calculator!$F$13,1)))*IF(MOD(Calculator!$B$31/Calculator!$F$13,1)&lt;0.5,-1,1))^2)),2))</f>
        <v>—</v>
      </c>
      <c r="CM57" s="253" t="str">
        <f aca="false">IF(OR(Calculator!$E$14&lt;&gt;"YES",Calculator!$B$31&lt;Calculator!$G$14),"—",ROUND((1+SQRT(((50*POWER(80,POWER(COS(PI()*MOD(Calculator!$B$31/Calculator!$F$14,1)),2))+MIN(500,MAX(30,100*EXP(-0.3*'VSWR Calculator'!$C$24)*(1+3*ABS(MOD('VSWR Calculator'!$C$23/Calculator!$F$14/2,1)-0.5))))/'VSWR Calculator'!$C$25)-$C57)^2+(1500*ABS(SIN(2*PI()*MOD(Calculator!$B$31/Calculator!$F$14,1)))*IF(MOD(Calculator!$B$31/Calculator!$F$14,1)&lt;0.5,-1,1))^2)/SQRT(((50*POWER(80,POWER(COS(PI()*MOD(Calculator!$B$31/Calculator!$F$14,1)),2))+MIN(500,MAX(30,100*EXP(-0.3*'VSWR Calculator'!$C$24)*(1+3*ABS(MOD('VSWR Calculator'!$C$23/Calculator!$F$14/2,1)-0.5))))/'VSWR Calculator'!$C$25)+$C57)^2+(1500*ABS(SIN(2*PI()*MOD(Calculator!$B$31/Calculator!$F$14,1)))*IF(MOD(Calculator!$B$31/Calculator!$F$14,1)&lt;0.5,-1,1))^2))/(1-SQRT(((50*POWER(80,POWER(COS(PI()*MOD(Calculator!$B$31/Calculator!$F$14,1)),2))+MIN(500,MAX(30,100*EXP(-0.3*'VSWR Calculator'!$C$24)*(1+3*ABS(MOD('VSWR Calculator'!$C$23/Calculator!$F$14/2,1)-0.5))))/'VSWR Calculator'!$C$25)-$C57)^2+(1500*ABS(SIN(2*PI()*MOD(Calculator!$B$31/Calculator!$F$14,1)))*IF(MOD(Calculator!$B$31/Calculator!$F$14,1)&lt;0.5,-1,1))^2)/SQRT(((50*POWER(80,POWER(COS(PI()*MOD(Calculator!$B$31/Calculator!$F$14,1)),2))+MIN(500,MAX(30,100*EXP(-0.3*'VSWR Calculator'!$C$24)*(1+3*ABS(MOD('VSWR Calculator'!$C$23/Calculator!$F$14/2,1)-0.5))))/'VSWR Calculator'!$C$25)+$C57)^2+(1500*ABS(SIN(2*PI()*MOD(Calculator!$B$31/Calculator!$F$14,1)))*IF(MOD(Calculator!$B$31/Calculator!$F$14,1)&lt;0.5,-1,1))^2)),2))</f>
        <v>—</v>
      </c>
      <c r="CN57" s="253" t="n">
        <f aca="false">IF(OR(Calculator!$E$15&lt;&gt;"YES",Calculator!$B$31&lt;Calculator!$G$15),"—",ROUND((1+SQRT(((50*POWER(80,POWER(COS(PI()*MOD(Calculator!$B$31/Calculator!$F$15,1)),2))+MIN(500,MAX(30,100*EXP(-0.3*'VSWR Calculator'!$C$24)*(1+3*ABS(MOD('VSWR Calculator'!$C$23/Calculator!$F$15/2,1)-0.5))))/'VSWR Calculator'!$C$25)-$C57)^2+(1500*ABS(SIN(2*PI()*MOD(Calculator!$B$31/Calculator!$F$15,1)))*IF(MOD(Calculator!$B$31/Calculator!$F$15,1)&lt;0.5,-1,1))^2)/SQRT(((50*POWER(80,POWER(COS(PI()*MOD(Calculator!$B$31/Calculator!$F$15,1)),2))+MIN(500,MAX(30,100*EXP(-0.3*'VSWR Calculator'!$C$24)*(1+3*ABS(MOD('VSWR Calculator'!$C$23/Calculator!$F$15/2,1)-0.5))))/'VSWR Calculator'!$C$25)+$C57)^2+(1500*ABS(SIN(2*PI()*MOD(Calculator!$B$31/Calculator!$F$15,1)))*IF(MOD(Calculator!$B$31/Calculator!$F$15,1)&lt;0.5,-1,1))^2))/(1-SQRT(((50*POWER(80,POWER(COS(PI()*MOD(Calculator!$B$31/Calculator!$F$15,1)),2))+MIN(500,MAX(30,100*EXP(-0.3*'VSWR Calculator'!$C$24)*(1+3*ABS(MOD('VSWR Calculator'!$C$23/Calculator!$F$15/2,1)-0.5))))/'VSWR Calculator'!$C$25)-$C57)^2+(1500*ABS(SIN(2*PI()*MOD(Calculator!$B$31/Calculator!$F$15,1)))*IF(MOD(Calculator!$B$31/Calculator!$F$15,1)&lt;0.5,-1,1))^2)/SQRT(((50*POWER(80,POWER(COS(PI()*MOD(Calculator!$B$31/Calculator!$F$15,1)),2))+MIN(500,MAX(30,100*EXP(-0.3*'VSWR Calculator'!$C$24)*(1+3*ABS(MOD('VSWR Calculator'!$C$23/Calculator!$F$15/2,1)-0.5))))/'VSWR Calculator'!$C$25)+$C57)^2+(1500*ABS(SIN(2*PI()*MOD(Calculator!$B$31/Calculator!$F$15,1)))*IF(MOD(Calculator!$B$31/Calculator!$F$15,1)&lt;0.5,-1,1))^2)),2))</f>
        <v>14.28</v>
      </c>
      <c r="CO57" s="253" t="str">
        <f aca="false">IF(OR(Calculator!$E$16&lt;&gt;"YES",Calculator!$B$31&lt;Calculator!$G$16),"—",ROUND((1+SQRT(((50*POWER(80,POWER(COS(PI()*MOD(Calculator!$B$31/Calculator!$F$16,1)),2))+MIN(500,MAX(30,100*EXP(-0.3*'VSWR Calculator'!$C$24)*(1+3*ABS(MOD('VSWR Calculator'!$C$23/Calculator!$F$16/2,1)-0.5))))/'VSWR Calculator'!$C$25)-$C57)^2+(1500*ABS(SIN(2*PI()*MOD(Calculator!$B$31/Calculator!$F$16,1)))*IF(MOD(Calculator!$B$31/Calculator!$F$16,1)&lt;0.5,-1,1))^2)/SQRT(((50*POWER(80,POWER(COS(PI()*MOD(Calculator!$B$31/Calculator!$F$16,1)),2))+MIN(500,MAX(30,100*EXP(-0.3*'VSWR Calculator'!$C$24)*(1+3*ABS(MOD('VSWR Calculator'!$C$23/Calculator!$F$16/2,1)-0.5))))/'VSWR Calculator'!$C$25)+$C57)^2+(1500*ABS(SIN(2*PI()*MOD(Calculator!$B$31/Calculator!$F$16,1)))*IF(MOD(Calculator!$B$31/Calculator!$F$16,1)&lt;0.5,-1,1))^2))/(1-SQRT(((50*POWER(80,POWER(COS(PI()*MOD(Calculator!$B$31/Calculator!$F$16,1)),2))+MIN(500,MAX(30,100*EXP(-0.3*'VSWR Calculator'!$C$24)*(1+3*ABS(MOD('VSWR Calculator'!$C$23/Calculator!$F$16/2,1)-0.5))))/'VSWR Calculator'!$C$25)-$C57)^2+(1500*ABS(SIN(2*PI()*MOD(Calculator!$B$31/Calculator!$F$16,1)))*IF(MOD(Calculator!$B$31/Calculator!$F$16,1)&lt;0.5,-1,1))^2)/SQRT(((50*POWER(80,POWER(COS(PI()*MOD(Calculator!$B$31/Calculator!$F$16,1)),2))+MIN(500,MAX(30,100*EXP(-0.3*'VSWR Calculator'!$C$24)*(1+3*ABS(MOD('VSWR Calculator'!$C$23/Calculator!$F$16/2,1)-0.5))))/'VSWR Calculator'!$C$25)+$C57)^2+(1500*ABS(SIN(2*PI()*MOD(Calculator!$B$31/Calculator!$F$16,1)))*IF(MOD(Calculator!$B$31/Calculator!$F$16,1)&lt;0.5,-1,1))^2)),2))</f>
        <v>—</v>
      </c>
      <c r="CP57" s="253" t="n">
        <f aca="false">IF(OR(Calculator!$E$17&lt;&gt;"YES",Calculator!$B$31&lt;Calculator!$G$17),"—",ROUND((1+SQRT(((50*POWER(80,POWER(COS(PI()*MOD(Calculator!$B$31/Calculator!$F$17,1)),2))+MIN(500,MAX(30,100*EXP(-0.3*'VSWR Calculator'!$C$24)*(1+3*ABS(MOD('VSWR Calculator'!$C$23/Calculator!$F$17/2,1)-0.5))))/'VSWR Calculator'!$C$25)-$C57)^2+(1500*ABS(SIN(2*PI()*MOD(Calculator!$B$31/Calculator!$F$17,1)))*IF(MOD(Calculator!$B$31/Calculator!$F$17,1)&lt;0.5,-1,1))^2)/SQRT(((50*POWER(80,POWER(COS(PI()*MOD(Calculator!$B$31/Calculator!$F$17,1)),2))+MIN(500,MAX(30,100*EXP(-0.3*'VSWR Calculator'!$C$24)*(1+3*ABS(MOD('VSWR Calculator'!$C$23/Calculator!$F$17/2,1)-0.5))))/'VSWR Calculator'!$C$25)+$C57)^2+(1500*ABS(SIN(2*PI()*MOD(Calculator!$B$31/Calculator!$F$17,1)))*IF(MOD(Calculator!$B$31/Calculator!$F$17,1)&lt;0.5,-1,1))^2))/(1-SQRT(((50*POWER(80,POWER(COS(PI()*MOD(Calculator!$B$31/Calculator!$F$17,1)),2))+MIN(500,MAX(30,100*EXP(-0.3*'VSWR Calculator'!$C$24)*(1+3*ABS(MOD('VSWR Calculator'!$C$23/Calculator!$F$17/2,1)-0.5))))/'VSWR Calculator'!$C$25)-$C57)^2+(1500*ABS(SIN(2*PI()*MOD(Calculator!$B$31/Calculator!$F$17,1)))*IF(MOD(Calculator!$B$31/Calculator!$F$17,1)&lt;0.5,-1,1))^2)/SQRT(((50*POWER(80,POWER(COS(PI()*MOD(Calculator!$B$31/Calculator!$F$17,1)),2))+MIN(500,MAX(30,100*EXP(-0.3*'VSWR Calculator'!$C$24)*(1+3*ABS(MOD('VSWR Calculator'!$C$23/Calculator!$F$17/2,1)-0.5))))/'VSWR Calculator'!$C$25)+$C57)^2+(1500*ABS(SIN(2*PI()*MOD(Calculator!$B$31/Calculator!$F$17,1)))*IF(MOD(Calculator!$B$31/Calculator!$F$17,1)&lt;0.5,-1,1))^2)),2))</f>
        <v>12.8</v>
      </c>
      <c r="CQ57" s="253" t="str">
        <f aca="false">IF(OR(Calculator!$E$18&lt;&gt;"YES",Calculator!$B$31&lt;Calculator!$G$18),"—",ROUND((1+SQRT(((50*POWER(80,POWER(COS(PI()*MOD(Calculator!$B$31/Calculator!$F$18,1)),2))+MIN(500,MAX(30,100*EXP(-0.3*'VSWR Calculator'!$C$24)*(1+3*ABS(MOD('VSWR Calculator'!$C$23/Calculator!$F$18/2,1)-0.5))))/'VSWR Calculator'!$C$25)-$C57)^2+(1500*ABS(SIN(2*PI()*MOD(Calculator!$B$31/Calculator!$F$18,1)))*IF(MOD(Calculator!$B$31/Calculator!$F$18,1)&lt;0.5,-1,1))^2)/SQRT(((50*POWER(80,POWER(COS(PI()*MOD(Calculator!$B$31/Calculator!$F$18,1)),2))+MIN(500,MAX(30,100*EXP(-0.3*'VSWR Calculator'!$C$24)*(1+3*ABS(MOD('VSWR Calculator'!$C$23/Calculator!$F$18/2,1)-0.5))))/'VSWR Calculator'!$C$25)+$C57)^2+(1500*ABS(SIN(2*PI()*MOD(Calculator!$B$31/Calculator!$F$18,1)))*IF(MOD(Calculator!$B$31/Calculator!$F$18,1)&lt;0.5,-1,1))^2))/(1-SQRT(((50*POWER(80,POWER(COS(PI()*MOD(Calculator!$B$31/Calculator!$F$18,1)),2))+MIN(500,MAX(30,100*EXP(-0.3*'VSWR Calculator'!$C$24)*(1+3*ABS(MOD('VSWR Calculator'!$C$23/Calculator!$F$18/2,1)-0.5))))/'VSWR Calculator'!$C$25)-$C57)^2+(1500*ABS(SIN(2*PI()*MOD(Calculator!$B$31/Calculator!$F$18,1)))*IF(MOD(Calculator!$B$31/Calculator!$F$18,1)&lt;0.5,-1,1))^2)/SQRT(((50*POWER(80,POWER(COS(PI()*MOD(Calculator!$B$31/Calculator!$F$18,1)),2))+MIN(500,MAX(30,100*EXP(-0.3*'VSWR Calculator'!$C$24)*(1+3*ABS(MOD('VSWR Calculator'!$C$23/Calculator!$F$18/2,1)-0.5))))/'VSWR Calculator'!$C$25)+$C57)^2+(1500*ABS(SIN(2*PI()*MOD(Calculator!$B$31/Calculator!$F$18,1)))*IF(MOD(Calculator!$B$31/Calculator!$F$18,1)&lt;0.5,-1,1))^2)),2))</f>
        <v>—</v>
      </c>
      <c r="CR57" s="253" t="str">
        <f aca="false">IF(OR(Calculator!$E$19&lt;&gt;"YES",Calculator!$B$31&lt;Calculator!$G$19),"—",ROUND((1+SQRT(((50*POWER(80,POWER(COS(PI()*MOD(Calculator!$B$31/Calculator!$F$19,1)),2))+MIN(500,MAX(30,100*EXP(-0.3*'VSWR Calculator'!$C$24)*(1+3*ABS(MOD('VSWR Calculator'!$C$23/Calculator!$F$19/2,1)-0.5))))/'VSWR Calculator'!$C$25)-$C57)^2+(1500*ABS(SIN(2*PI()*MOD(Calculator!$B$31/Calculator!$F$19,1)))*IF(MOD(Calculator!$B$31/Calculator!$F$19,1)&lt;0.5,-1,1))^2)/SQRT(((50*POWER(80,POWER(COS(PI()*MOD(Calculator!$B$31/Calculator!$F$19,1)),2))+MIN(500,MAX(30,100*EXP(-0.3*'VSWR Calculator'!$C$24)*(1+3*ABS(MOD('VSWR Calculator'!$C$23/Calculator!$F$19/2,1)-0.5))))/'VSWR Calculator'!$C$25)+$C57)^2+(1500*ABS(SIN(2*PI()*MOD(Calculator!$B$31/Calculator!$F$19,1)))*IF(MOD(Calculator!$B$31/Calculator!$F$19,1)&lt;0.5,-1,1))^2))/(1-SQRT(((50*POWER(80,POWER(COS(PI()*MOD(Calculator!$B$31/Calculator!$F$19,1)),2))+MIN(500,MAX(30,100*EXP(-0.3*'VSWR Calculator'!$C$24)*(1+3*ABS(MOD('VSWR Calculator'!$C$23/Calculator!$F$19/2,1)-0.5))))/'VSWR Calculator'!$C$25)-$C57)^2+(1500*ABS(SIN(2*PI()*MOD(Calculator!$B$31/Calculator!$F$19,1)))*IF(MOD(Calculator!$B$31/Calculator!$F$19,1)&lt;0.5,-1,1))^2)/SQRT(((50*POWER(80,POWER(COS(PI()*MOD(Calculator!$B$31/Calculator!$F$19,1)),2))+MIN(500,MAX(30,100*EXP(-0.3*'VSWR Calculator'!$C$24)*(1+3*ABS(MOD('VSWR Calculator'!$C$23/Calculator!$F$19/2,1)-0.5))))/'VSWR Calculator'!$C$25)+$C57)^2+(1500*ABS(SIN(2*PI()*MOD(Calculator!$B$31/Calculator!$F$19,1)))*IF(MOD(Calculator!$B$31/Calculator!$F$19,1)&lt;0.5,-1,1))^2)),2))</f>
        <v>—</v>
      </c>
      <c r="CS57" s="253" t="str">
        <f aca="false">IF(OR(Calculator!$E$20&lt;&gt;"YES",Calculator!$B$31&lt;Calculator!$G$20),"—",ROUND((1+SQRT(((50*POWER(80,POWER(COS(PI()*MOD(Calculator!$B$31/Calculator!$F$20,1)),2))+MIN(500,MAX(30,100*EXP(-0.3*'VSWR Calculator'!$C$24)*(1+3*ABS(MOD('VSWR Calculator'!$C$23/Calculator!$F$20/2,1)-0.5))))/'VSWR Calculator'!$C$25)-$C57)^2+(1500*ABS(SIN(2*PI()*MOD(Calculator!$B$31/Calculator!$F$20,1)))*IF(MOD(Calculator!$B$31/Calculator!$F$20,1)&lt;0.5,-1,1))^2)/SQRT(((50*POWER(80,POWER(COS(PI()*MOD(Calculator!$B$31/Calculator!$F$20,1)),2))+MIN(500,MAX(30,100*EXP(-0.3*'VSWR Calculator'!$C$24)*(1+3*ABS(MOD('VSWR Calculator'!$C$23/Calculator!$F$20/2,1)-0.5))))/'VSWR Calculator'!$C$25)+$C57)^2+(1500*ABS(SIN(2*PI()*MOD(Calculator!$B$31/Calculator!$F$20,1)))*IF(MOD(Calculator!$B$31/Calculator!$F$20,1)&lt;0.5,-1,1))^2))/(1-SQRT(((50*POWER(80,POWER(COS(PI()*MOD(Calculator!$B$31/Calculator!$F$20,1)),2))+MIN(500,MAX(30,100*EXP(-0.3*'VSWR Calculator'!$C$24)*(1+3*ABS(MOD('VSWR Calculator'!$C$23/Calculator!$F$20/2,1)-0.5))))/'VSWR Calculator'!$C$25)-$C57)^2+(1500*ABS(SIN(2*PI()*MOD(Calculator!$B$31/Calculator!$F$20,1)))*IF(MOD(Calculator!$B$31/Calculator!$F$20,1)&lt;0.5,-1,1))^2)/SQRT(((50*POWER(80,POWER(COS(PI()*MOD(Calculator!$B$31/Calculator!$F$20,1)),2))+MIN(500,MAX(30,100*EXP(-0.3*'VSWR Calculator'!$C$24)*(1+3*ABS(MOD('VSWR Calculator'!$C$23/Calculator!$F$20/2,1)-0.5))))/'VSWR Calculator'!$C$25)+$C57)^2+(1500*ABS(SIN(2*PI()*MOD(Calculator!$B$31/Calculator!$F$20,1)))*IF(MOD(Calculator!$B$31/Calculator!$F$20,1)&lt;0.5,-1,1))^2)),2))</f>
        <v>—</v>
      </c>
      <c r="CT57" s="253" t="str">
        <f aca="false">IF(OR(Calculator!$E$21&lt;&gt;"YES",Calculator!$B$31&lt;Calculator!$G$21),"—",ROUND((1+SQRT(((50*POWER(80,POWER(COS(PI()*MOD(Calculator!$B$31/Calculator!$F$21,1)),2))+MIN(500,MAX(30,100*EXP(-0.3*'VSWR Calculator'!$C$24)*(1+3*ABS(MOD('VSWR Calculator'!$C$23/Calculator!$F$21/2,1)-0.5))))/'VSWR Calculator'!$C$25)-$C57)^2+(1500*ABS(SIN(2*PI()*MOD(Calculator!$B$31/Calculator!$F$21,1)))*IF(MOD(Calculator!$B$31/Calculator!$F$21,1)&lt;0.5,-1,1))^2)/SQRT(((50*POWER(80,POWER(COS(PI()*MOD(Calculator!$B$31/Calculator!$F$21,1)),2))+MIN(500,MAX(30,100*EXP(-0.3*'VSWR Calculator'!$C$24)*(1+3*ABS(MOD('VSWR Calculator'!$C$23/Calculator!$F$21/2,1)-0.5))))/'VSWR Calculator'!$C$25)+$C57)^2+(1500*ABS(SIN(2*PI()*MOD(Calculator!$B$31/Calculator!$F$21,1)))*IF(MOD(Calculator!$B$31/Calculator!$F$21,1)&lt;0.5,-1,1))^2))/(1-SQRT(((50*POWER(80,POWER(COS(PI()*MOD(Calculator!$B$31/Calculator!$F$21,1)),2))+MIN(500,MAX(30,100*EXP(-0.3*'VSWR Calculator'!$C$24)*(1+3*ABS(MOD('VSWR Calculator'!$C$23/Calculator!$F$21/2,1)-0.5))))/'VSWR Calculator'!$C$25)-$C57)^2+(1500*ABS(SIN(2*PI()*MOD(Calculator!$B$31/Calculator!$F$21,1)))*IF(MOD(Calculator!$B$31/Calculator!$F$21,1)&lt;0.5,-1,1))^2)/SQRT(((50*POWER(80,POWER(COS(PI()*MOD(Calculator!$B$31/Calculator!$F$21,1)),2))+MIN(500,MAX(30,100*EXP(-0.3*'VSWR Calculator'!$C$24)*(1+3*ABS(MOD('VSWR Calculator'!$C$23/Calculator!$F$21/2,1)-0.5))))/'VSWR Calculator'!$C$25)+$C57)^2+(1500*ABS(SIN(2*PI()*MOD(Calculator!$B$31/Calculator!$F$21,1)))*IF(MOD(Calculator!$B$31/Calculator!$F$21,1)&lt;0.5,-1,1))^2)),2))</f>
        <v>—</v>
      </c>
      <c r="CU57" s="253" t="str">
        <f aca="false">IF(OR(Calculator!$E$22&lt;&gt;"YES",Calculator!$B$31&lt;Calculator!$G$22),"—",ROUND((1+SQRT(((50*POWER(80,POWER(COS(PI()*MOD(Calculator!$B$31/Calculator!$F$22,1)),2))+MIN(500,MAX(30,100*EXP(-0.3*'VSWR Calculator'!$C$24)*(1+3*ABS(MOD('VSWR Calculator'!$C$23/Calculator!$F$22/2,1)-0.5))))/'VSWR Calculator'!$C$25)-$C57)^2+(1500*ABS(SIN(2*PI()*MOD(Calculator!$B$31/Calculator!$F$22,1)))*IF(MOD(Calculator!$B$31/Calculator!$F$22,1)&lt;0.5,-1,1))^2)/SQRT(((50*POWER(80,POWER(COS(PI()*MOD(Calculator!$B$31/Calculator!$F$22,1)),2))+MIN(500,MAX(30,100*EXP(-0.3*'VSWR Calculator'!$C$24)*(1+3*ABS(MOD('VSWR Calculator'!$C$23/Calculator!$F$22/2,1)-0.5))))/'VSWR Calculator'!$C$25)+$C57)^2+(1500*ABS(SIN(2*PI()*MOD(Calculator!$B$31/Calculator!$F$22,1)))*IF(MOD(Calculator!$B$31/Calculator!$F$22,1)&lt;0.5,-1,1))^2))/(1-SQRT(((50*POWER(80,POWER(COS(PI()*MOD(Calculator!$B$31/Calculator!$F$22,1)),2))+MIN(500,MAX(30,100*EXP(-0.3*'VSWR Calculator'!$C$24)*(1+3*ABS(MOD('VSWR Calculator'!$C$23/Calculator!$F$22/2,1)-0.5))))/'VSWR Calculator'!$C$25)-$C57)^2+(1500*ABS(SIN(2*PI()*MOD(Calculator!$B$31/Calculator!$F$22,1)))*IF(MOD(Calculator!$B$31/Calculator!$F$22,1)&lt;0.5,-1,1))^2)/SQRT(((50*POWER(80,POWER(COS(PI()*MOD(Calculator!$B$31/Calculator!$F$22,1)),2))+MIN(500,MAX(30,100*EXP(-0.3*'VSWR Calculator'!$C$24)*(1+3*ABS(MOD('VSWR Calculator'!$C$23/Calculator!$F$22/2,1)-0.5))))/'VSWR Calculator'!$C$25)+$C57)^2+(1500*ABS(SIN(2*PI()*MOD(Calculator!$B$31/Calculator!$F$22,1)))*IF(MOD(Calculator!$B$31/Calculator!$F$22,1)&lt;0.5,-1,1))^2)),2))</f>
        <v>—</v>
      </c>
      <c r="CV57" s="253" t="n">
        <f aca="false">IFERROR(ROUND((IF(ISNUMBER(CK57),CK57,0)+IF(ISNUMBER(CL57),CL57,0)+IF(ISNUMBER(CM57),CM57,0)+IF(ISNUMBER(CN57),CN57,0)+IF(ISNUMBER(CO57),CO57,0)+IF(ISNUMBER(CP57),CP57,0)+IF(ISNUMBER(CQ57),CQ57,0)+IF(ISNUMBER(CR57),CR57,0)+IF(ISNUMBER(CS57),CS57,0)+IF(ISNUMBER(CT57),CT57,0)+IF(ISNUMBER(CU57),CU57,0))/(IF(ISNUMBER(CK57),1,0)+IF(ISNUMBER(CL57),1,0)+IF(ISNUMBER(CM57),1,0)+IF(ISNUMBER(CN57),1,0)+IF(ISNUMBER(CO57),1,0)+IF(ISNUMBER(CP57),1,0)+IF(ISNUMBER(CQ57),1,0)+IF(ISNUMBER(CR57),1,0)+IF(ISNUMBER(CS57),1,0)+IF(ISNUMBER(CT57),1,0)+IF(ISNUMBER(CU57),1,0)),4),"")</f>
        <v>13.54</v>
      </c>
      <c r="CW57" s="253" t="str">
        <f aca="false">IF(OR(Calculator!$E$12&lt;&gt;"YES",Calculator!$B$32&lt;Calculator!$G$12),"—",ROUND((1+SQRT(((50*POWER(80,POWER(COS(PI()*MOD(Calculator!$B$32/Calculator!$F$12,1)),2))+MIN(500,MAX(30,100*EXP(-0.3*'VSWR Calculator'!$C$24)*(1+3*ABS(MOD('VSWR Calculator'!$C$23/Calculator!$F$12/2,1)-0.5))))/'VSWR Calculator'!$C$25)-$C57)^2+(1500*ABS(SIN(2*PI()*MOD(Calculator!$B$32/Calculator!$F$12,1)))*IF(MOD(Calculator!$B$32/Calculator!$F$12,1)&lt;0.5,-1,1))^2)/SQRT(((50*POWER(80,POWER(COS(PI()*MOD(Calculator!$B$32/Calculator!$F$12,1)),2))+MIN(500,MAX(30,100*EXP(-0.3*'VSWR Calculator'!$C$24)*(1+3*ABS(MOD('VSWR Calculator'!$C$23/Calculator!$F$12/2,1)-0.5))))/'VSWR Calculator'!$C$25)+$C57)^2+(1500*ABS(SIN(2*PI()*MOD(Calculator!$B$32/Calculator!$F$12,1)))*IF(MOD(Calculator!$B$32/Calculator!$F$12,1)&lt;0.5,-1,1))^2))/(1-SQRT(((50*POWER(80,POWER(COS(PI()*MOD(Calculator!$B$32/Calculator!$F$12,1)),2))+MIN(500,MAX(30,100*EXP(-0.3*'VSWR Calculator'!$C$24)*(1+3*ABS(MOD('VSWR Calculator'!$C$23/Calculator!$F$12/2,1)-0.5))))/'VSWR Calculator'!$C$25)-$C57)^2+(1500*ABS(SIN(2*PI()*MOD(Calculator!$B$32/Calculator!$F$12,1)))*IF(MOD(Calculator!$B$32/Calculator!$F$12,1)&lt;0.5,-1,1))^2)/SQRT(((50*POWER(80,POWER(COS(PI()*MOD(Calculator!$B$32/Calculator!$F$12,1)),2))+MIN(500,MAX(30,100*EXP(-0.3*'VSWR Calculator'!$C$24)*(1+3*ABS(MOD('VSWR Calculator'!$C$23/Calculator!$F$12/2,1)-0.5))))/'VSWR Calculator'!$C$25)+$C57)^2+(1500*ABS(SIN(2*PI()*MOD(Calculator!$B$32/Calculator!$F$12,1)))*IF(MOD(Calculator!$B$32/Calculator!$F$12,1)&lt;0.5,-1,1))^2)),2))</f>
        <v>—</v>
      </c>
      <c r="CX57" s="253" t="str">
        <f aca="false">IF(OR(Calculator!$E$13&lt;&gt;"YES",Calculator!$B$32&lt;Calculator!$G$13),"—",ROUND((1+SQRT(((50*POWER(80,POWER(COS(PI()*MOD(Calculator!$B$32/Calculator!$F$13,1)),2))+MIN(500,MAX(30,100*EXP(-0.3*'VSWR Calculator'!$C$24)*(1+3*ABS(MOD('VSWR Calculator'!$C$23/Calculator!$F$13/2,1)-0.5))))/'VSWR Calculator'!$C$25)-$C57)^2+(1500*ABS(SIN(2*PI()*MOD(Calculator!$B$32/Calculator!$F$13,1)))*IF(MOD(Calculator!$B$32/Calculator!$F$13,1)&lt;0.5,-1,1))^2)/SQRT(((50*POWER(80,POWER(COS(PI()*MOD(Calculator!$B$32/Calculator!$F$13,1)),2))+MIN(500,MAX(30,100*EXP(-0.3*'VSWR Calculator'!$C$24)*(1+3*ABS(MOD('VSWR Calculator'!$C$23/Calculator!$F$13/2,1)-0.5))))/'VSWR Calculator'!$C$25)+$C57)^2+(1500*ABS(SIN(2*PI()*MOD(Calculator!$B$32/Calculator!$F$13,1)))*IF(MOD(Calculator!$B$32/Calculator!$F$13,1)&lt;0.5,-1,1))^2))/(1-SQRT(((50*POWER(80,POWER(COS(PI()*MOD(Calculator!$B$32/Calculator!$F$13,1)),2))+MIN(500,MAX(30,100*EXP(-0.3*'VSWR Calculator'!$C$24)*(1+3*ABS(MOD('VSWR Calculator'!$C$23/Calculator!$F$13/2,1)-0.5))))/'VSWR Calculator'!$C$25)-$C57)^2+(1500*ABS(SIN(2*PI()*MOD(Calculator!$B$32/Calculator!$F$13,1)))*IF(MOD(Calculator!$B$32/Calculator!$F$13,1)&lt;0.5,-1,1))^2)/SQRT(((50*POWER(80,POWER(COS(PI()*MOD(Calculator!$B$32/Calculator!$F$13,1)),2))+MIN(500,MAX(30,100*EXP(-0.3*'VSWR Calculator'!$C$24)*(1+3*ABS(MOD('VSWR Calculator'!$C$23/Calculator!$F$13/2,1)-0.5))))/'VSWR Calculator'!$C$25)+$C57)^2+(1500*ABS(SIN(2*PI()*MOD(Calculator!$B$32/Calculator!$F$13,1)))*IF(MOD(Calculator!$B$32/Calculator!$F$13,1)&lt;0.5,-1,1))^2)),2))</f>
        <v>—</v>
      </c>
      <c r="CY57" s="253" t="str">
        <f aca="false">IF(OR(Calculator!$E$14&lt;&gt;"YES",Calculator!$B$32&lt;Calculator!$G$14),"—",ROUND((1+SQRT(((50*POWER(80,POWER(COS(PI()*MOD(Calculator!$B$32/Calculator!$F$14,1)),2))+MIN(500,MAX(30,100*EXP(-0.3*'VSWR Calculator'!$C$24)*(1+3*ABS(MOD('VSWR Calculator'!$C$23/Calculator!$F$14/2,1)-0.5))))/'VSWR Calculator'!$C$25)-$C57)^2+(1500*ABS(SIN(2*PI()*MOD(Calculator!$B$32/Calculator!$F$14,1)))*IF(MOD(Calculator!$B$32/Calculator!$F$14,1)&lt;0.5,-1,1))^2)/SQRT(((50*POWER(80,POWER(COS(PI()*MOD(Calculator!$B$32/Calculator!$F$14,1)),2))+MIN(500,MAX(30,100*EXP(-0.3*'VSWR Calculator'!$C$24)*(1+3*ABS(MOD('VSWR Calculator'!$C$23/Calculator!$F$14/2,1)-0.5))))/'VSWR Calculator'!$C$25)+$C57)^2+(1500*ABS(SIN(2*PI()*MOD(Calculator!$B$32/Calculator!$F$14,1)))*IF(MOD(Calculator!$B$32/Calculator!$F$14,1)&lt;0.5,-1,1))^2))/(1-SQRT(((50*POWER(80,POWER(COS(PI()*MOD(Calculator!$B$32/Calculator!$F$14,1)),2))+MIN(500,MAX(30,100*EXP(-0.3*'VSWR Calculator'!$C$24)*(1+3*ABS(MOD('VSWR Calculator'!$C$23/Calculator!$F$14/2,1)-0.5))))/'VSWR Calculator'!$C$25)-$C57)^2+(1500*ABS(SIN(2*PI()*MOD(Calculator!$B$32/Calculator!$F$14,1)))*IF(MOD(Calculator!$B$32/Calculator!$F$14,1)&lt;0.5,-1,1))^2)/SQRT(((50*POWER(80,POWER(COS(PI()*MOD(Calculator!$B$32/Calculator!$F$14,1)),2))+MIN(500,MAX(30,100*EXP(-0.3*'VSWR Calculator'!$C$24)*(1+3*ABS(MOD('VSWR Calculator'!$C$23/Calculator!$F$14/2,1)-0.5))))/'VSWR Calculator'!$C$25)+$C57)^2+(1500*ABS(SIN(2*PI()*MOD(Calculator!$B$32/Calculator!$F$14,1)))*IF(MOD(Calculator!$B$32/Calculator!$F$14,1)&lt;0.5,-1,1))^2)),2))</f>
        <v>—</v>
      </c>
      <c r="CZ57" s="253" t="n">
        <f aca="false">IF(OR(Calculator!$E$15&lt;&gt;"YES",Calculator!$B$32&lt;Calculator!$G$15),"—",ROUND((1+SQRT(((50*POWER(80,POWER(COS(PI()*MOD(Calculator!$B$32/Calculator!$F$15,1)),2))+MIN(500,MAX(30,100*EXP(-0.3*'VSWR Calculator'!$C$24)*(1+3*ABS(MOD('VSWR Calculator'!$C$23/Calculator!$F$15/2,1)-0.5))))/'VSWR Calculator'!$C$25)-$C57)^2+(1500*ABS(SIN(2*PI()*MOD(Calculator!$B$32/Calculator!$F$15,1)))*IF(MOD(Calculator!$B$32/Calculator!$F$15,1)&lt;0.5,-1,1))^2)/SQRT(((50*POWER(80,POWER(COS(PI()*MOD(Calculator!$B$32/Calculator!$F$15,1)),2))+MIN(500,MAX(30,100*EXP(-0.3*'VSWR Calculator'!$C$24)*(1+3*ABS(MOD('VSWR Calculator'!$C$23/Calculator!$F$15/2,1)-0.5))))/'VSWR Calculator'!$C$25)+$C57)^2+(1500*ABS(SIN(2*PI()*MOD(Calculator!$B$32/Calculator!$F$15,1)))*IF(MOD(Calculator!$B$32/Calculator!$F$15,1)&lt;0.5,-1,1))^2))/(1-SQRT(((50*POWER(80,POWER(COS(PI()*MOD(Calculator!$B$32/Calculator!$F$15,1)),2))+MIN(500,MAX(30,100*EXP(-0.3*'VSWR Calculator'!$C$24)*(1+3*ABS(MOD('VSWR Calculator'!$C$23/Calculator!$F$15/2,1)-0.5))))/'VSWR Calculator'!$C$25)-$C57)^2+(1500*ABS(SIN(2*PI()*MOD(Calculator!$B$32/Calculator!$F$15,1)))*IF(MOD(Calculator!$B$32/Calculator!$F$15,1)&lt;0.5,-1,1))^2)/SQRT(((50*POWER(80,POWER(COS(PI()*MOD(Calculator!$B$32/Calculator!$F$15,1)),2))+MIN(500,MAX(30,100*EXP(-0.3*'VSWR Calculator'!$C$24)*(1+3*ABS(MOD('VSWR Calculator'!$C$23/Calculator!$F$15/2,1)-0.5))))/'VSWR Calculator'!$C$25)+$C57)^2+(1500*ABS(SIN(2*PI()*MOD(Calculator!$B$32/Calculator!$F$15,1)))*IF(MOD(Calculator!$B$32/Calculator!$F$15,1)&lt;0.5,-1,1))^2)),2))</f>
        <v>2.78</v>
      </c>
      <c r="DA57" s="253" t="str">
        <f aca="false">IF(OR(Calculator!$E$16&lt;&gt;"YES",Calculator!$B$32&lt;Calculator!$G$16),"—",ROUND((1+SQRT(((50*POWER(80,POWER(COS(PI()*MOD(Calculator!$B$32/Calculator!$F$16,1)),2))+MIN(500,MAX(30,100*EXP(-0.3*'VSWR Calculator'!$C$24)*(1+3*ABS(MOD('VSWR Calculator'!$C$23/Calculator!$F$16/2,1)-0.5))))/'VSWR Calculator'!$C$25)-$C57)^2+(1500*ABS(SIN(2*PI()*MOD(Calculator!$B$32/Calculator!$F$16,1)))*IF(MOD(Calculator!$B$32/Calculator!$F$16,1)&lt;0.5,-1,1))^2)/SQRT(((50*POWER(80,POWER(COS(PI()*MOD(Calculator!$B$32/Calculator!$F$16,1)),2))+MIN(500,MAX(30,100*EXP(-0.3*'VSWR Calculator'!$C$24)*(1+3*ABS(MOD('VSWR Calculator'!$C$23/Calculator!$F$16/2,1)-0.5))))/'VSWR Calculator'!$C$25)+$C57)^2+(1500*ABS(SIN(2*PI()*MOD(Calculator!$B$32/Calculator!$F$16,1)))*IF(MOD(Calculator!$B$32/Calculator!$F$16,1)&lt;0.5,-1,1))^2))/(1-SQRT(((50*POWER(80,POWER(COS(PI()*MOD(Calculator!$B$32/Calculator!$F$16,1)),2))+MIN(500,MAX(30,100*EXP(-0.3*'VSWR Calculator'!$C$24)*(1+3*ABS(MOD('VSWR Calculator'!$C$23/Calculator!$F$16/2,1)-0.5))))/'VSWR Calculator'!$C$25)-$C57)^2+(1500*ABS(SIN(2*PI()*MOD(Calculator!$B$32/Calculator!$F$16,1)))*IF(MOD(Calculator!$B$32/Calculator!$F$16,1)&lt;0.5,-1,1))^2)/SQRT(((50*POWER(80,POWER(COS(PI()*MOD(Calculator!$B$32/Calculator!$F$16,1)),2))+MIN(500,MAX(30,100*EXP(-0.3*'VSWR Calculator'!$C$24)*(1+3*ABS(MOD('VSWR Calculator'!$C$23/Calculator!$F$16/2,1)-0.5))))/'VSWR Calculator'!$C$25)+$C57)^2+(1500*ABS(SIN(2*PI()*MOD(Calculator!$B$32/Calculator!$F$16,1)))*IF(MOD(Calculator!$B$32/Calculator!$F$16,1)&lt;0.5,-1,1))^2)),2))</f>
        <v>—</v>
      </c>
      <c r="DB57" s="253" t="n">
        <f aca="false">IF(OR(Calculator!$E$17&lt;&gt;"YES",Calculator!$B$32&lt;Calculator!$G$17),"—",ROUND((1+SQRT(((50*POWER(80,POWER(COS(PI()*MOD(Calculator!$B$32/Calculator!$F$17,1)),2))+MIN(500,MAX(30,100*EXP(-0.3*'VSWR Calculator'!$C$24)*(1+3*ABS(MOD('VSWR Calculator'!$C$23/Calculator!$F$17/2,1)-0.5))))/'VSWR Calculator'!$C$25)-$C57)^2+(1500*ABS(SIN(2*PI()*MOD(Calculator!$B$32/Calculator!$F$17,1)))*IF(MOD(Calculator!$B$32/Calculator!$F$17,1)&lt;0.5,-1,1))^2)/SQRT(((50*POWER(80,POWER(COS(PI()*MOD(Calculator!$B$32/Calculator!$F$17,1)),2))+MIN(500,MAX(30,100*EXP(-0.3*'VSWR Calculator'!$C$24)*(1+3*ABS(MOD('VSWR Calculator'!$C$23/Calculator!$F$17/2,1)-0.5))))/'VSWR Calculator'!$C$25)+$C57)^2+(1500*ABS(SIN(2*PI()*MOD(Calculator!$B$32/Calculator!$F$17,1)))*IF(MOD(Calculator!$B$32/Calculator!$F$17,1)&lt;0.5,-1,1))^2))/(1-SQRT(((50*POWER(80,POWER(COS(PI()*MOD(Calculator!$B$32/Calculator!$F$17,1)),2))+MIN(500,MAX(30,100*EXP(-0.3*'VSWR Calculator'!$C$24)*(1+3*ABS(MOD('VSWR Calculator'!$C$23/Calculator!$F$17/2,1)-0.5))))/'VSWR Calculator'!$C$25)-$C57)^2+(1500*ABS(SIN(2*PI()*MOD(Calculator!$B$32/Calculator!$F$17,1)))*IF(MOD(Calculator!$B$32/Calculator!$F$17,1)&lt;0.5,-1,1))^2)/SQRT(((50*POWER(80,POWER(COS(PI()*MOD(Calculator!$B$32/Calculator!$F$17,1)),2))+MIN(500,MAX(30,100*EXP(-0.3*'VSWR Calculator'!$C$24)*(1+3*ABS(MOD('VSWR Calculator'!$C$23/Calculator!$F$17/2,1)-0.5))))/'VSWR Calculator'!$C$25)+$C57)^2+(1500*ABS(SIN(2*PI()*MOD(Calculator!$B$32/Calculator!$F$17,1)))*IF(MOD(Calculator!$B$32/Calculator!$F$17,1)&lt;0.5,-1,1))^2)),2))</f>
        <v>13.25</v>
      </c>
      <c r="DC57" s="253" t="str">
        <f aca="false">IF(OR(Calculator!$E$18&lt;&gt;"YES",Calculator!$B$32&lt;Calculator!$G$18),"—",ROUND((1+SQRT(((50*POWER(80,POWER(COS(PI()*MOD(Calculator!$B$32/Calculator!$F$18,1)),2))+MIN(500,MAX(30,100*EXP(-0.3*'VSWR Calculator'!$C$24)*(1+3*ABS(MOD('VSWR Calculator'!$C$23/Calculator!$F$18/2,1)-0.5))))/'VSWR Calculator'!$C$25)-$C57)^2+(1500*ABS(SIN(2*PI()*MOD(Calculator!$B$32/Calculator!$F$18,1)))*IF(MOD(Calculator!$B$32/Calculator!$F$18,1)&lt;0.5,-1,1))^2)/SQRT(((50*POWER(80,POWER(COS(PI()*MOD(Calculator!$B$32/Calculator!$F$18,1)),2))+MIN(500,MAX(30,100*EXP(-0.3*'VSWR Calculator'!$C$24)*(1+3*ABS(MOD('VSWR Calculator'!$C$23/Calculator!$F$18/2,1)-0.5))))/'VSWR Calculator'!$C$25)+$C57)^2+(1500*ABS(SIN(2*PI()*MOD(Calculator!$B$32/Calculator!$F$18,1)))*IF(MOD(Calculator!$B$32/Calculator!$F$18,1)&lt;0.5,-1,1))^2))/(1-SQRT(((50*POWER(80,POWER(COS(PI()*MOD(Calculator!$B$32/Calculator!$F$18,1)),2))+MIN(500,MAX(30,100*EXP(-0.3*'VSWR Calculator'!$C$24)*(1+3*ABS(MOD('VSWR Calculator'!$C$23/Calculator!$F$18/2,1)-0.5))))/'VSWR Calculator'!$C$25)-$C57)^2+(1500*ABS(SIN(2*PI()*MOD(Calculator!$B$32/Calculator!$F$18,1)))*IF(MOD(Calculator!$B$32/Calculator!$F$18,1)&lt;0.5,-1,1))^2)/SQRT(((50*POWER(80,POWER(COS(PI()*MOD(Calculator!$B$32/Calculator!$F$18,1)),2))+MIN(500,MAX(30,100*EXP(-0.3*'VSWR Calculator'!$C$24)*(1+3*ABS(MOD('VSWR Calculator'!$C$23/Calculator!$F$18/2,1)-0.5))))/'VSWR Calculator'!$C$25)+$C57)^2+(1500*ABS(SIN(2*PI()*MOD(Calculator!$B$32/Calculator!$F$18,1)))*IF(MOD(Calculator!$B$32/Calculator!$F$18,1)&lt;0.5,-1,1))^2)),2))</f>
        <v>—</v>
      </c>
      <c r="DD57" s="253" t="str">
        <f aca="false">IF(OR(Calculator!$E$19&lt;&gt;"YES",Calculator!$B$32&lt;Calculator!$G$19),"—",ROUND((1+SQRT(((50*POWER(80,POWER(COS(PI()*MOD(Calculator!$B$32/Calculator!$F$19,1)),2))+MIN(500,MAX(30,100*EXP(-0.3*'VSWR Calculator'!$C$24)*(1+3*ABS(MOD('VSWR Calculator'!$C$23/Calculator!$F$19/2,1)-0.5))))/'VSWR Calculator'!$C$25)-$C57)^2+(1500*ABS(SIN(2*PI()*MOD(Calculator!$B$32/Calculator!$F$19,1)))*IF(MOD(Calculator!$B$32/Calculator!$F$19,1)&lt;0.5,-1,1))^2)/SQRT(((50*POWER(80,POWER(COS(PI()*MOD(Calculator!$B$32/Calculator!$F$19,1)),2))+MIN(500,MAX(30,100*EXP(-0.3*'VSWR Calculator'!$C$24)*(1+3*ABS(MOD('VSWR Calculator'!$C$23/Calculator!$F$19/2,1)-0.5))))/'VSWR Calculator'!$C$25)+$C57)^2+(1500*ABS(SIN(2*PI()*MOD(Calculator!$B$32/Calculator!$F$19,1)))*IF(MOD(Calculator!$B$32/Calculator!$F$19,1)&lt;0.5,-1,1))^2))/(1-SQRT(((50*POWER(80,POWER(COS(PI()*MOD(Calculator!$B$32/Calculator!$F$19,1)),2))+MIN(500,MAX(30,100*EXP(-0.3*'VSWR Calculator'!$C$24)*(1+3*ABS(MOD('VSWR Calculator'!$C$23/Calculator!$F$19/2,1)-0.5))))/'VSWR Calculator'!$C$25)-$C57)^2+(1500*ABS(SIN(2*PI()*MOD(Calculator!$B$32/Calculator!$F$19,1)))*IF(MOD(Calculator!$B$32/Calculator!$F$19,1)&lt;0.5,-1,1))^2)/SQRT(((50*POWER(80,POWER(COS(PI()*MOD(Calculator!$B$32/Calculator!$F$19,1)),2))+MIN(500,MAX(30,100*EXP(-0.3*'VSWR Calculator'!$C$24)*(1+3*ABS(MOD('VSWR Calculator'!$C$23/Calculator!$F$19/2,1)-0.5))))/'VSWR Calculator'!$C$25)+$C57)^2+(1500*ABS(SIN(2*PI()*MOD(Calculator!$B$32/Calculator!$F$19,1)))*IF(MOD(Calculator!$B$32/Calculator!$F$19,1)&lt;0.5,-1,1))^2)),2))</f>
        <v>—</v>
      </c>
      <c r="DE57" s="253" t="str">
        <f aca="false">IF(OR(Calculator!$E$20&lt;&gt;"YES",Calculator!$B$32&lt;Calculator!$G$20),"—",ROUND((1+SQRT(((50*POWER(80,POWER(COS(PI()*MOD(Calculator!$B$32/Calculator!$F$20,1)),2))+MIN(500,MAX(30,100*EXP(-0.3*'VSWR Calculator'!$C$24)*(1+3*ABS(MOD('VSWR Calculator'!$C$23/Calculator!$F$20/2,1)-0.5))))/'VSWR Calculator'!$C$25)-$C57)^2+(1500*ABS(SIN(2*PI()*MOD(Calculator!$B$32/Calculator!$F$20,1)))*IF(MOD(Calculator!$B$32/Calculator!$F$20,1)&lt;0.5,-1,1))^2)/SQRT(((50*POWER(80,POWER(COS(PI()*MOD(Calculator!$B$32/Calculator!$F$20,1)),2))+MIN(500,MAX(30,100*EXP(-0.3*'VSWR Calculator'!$C$24)*(1+3*ABS(MOD('VSWR Calculator'!$C$23/Calculator!$F$20/2,1)-0.5))))/'VSWR Calculator'!$C$25)+$C57)^2+(1500*ABS(SIN(2*PI()*MOD(Calculator!$B$32/Calculator!$F$20,1)))*IF(MOD(Calculator!$B$32/Calculator!$F$20,1)&lt;0.5,-1,1))^2))/(1-SQRT(((50*POWER(80,POWER(COS(PI()*MOD(Calculator!$B$32/Calculator!$F$20,1)),2))+MIN(500,MAX(30,100*EXP(-0.3*'VSWR Calculator'!$C$24)*(1+3*ABS(MOD('VSWR Calculator'!$C$23/Calculator!$F$20/2,1)-0.5))))/'VSWR Calculator'!$C$25)-$C57)^2+(1500*ABS(SIN(2*PI()*MOD(Calculator!$B$32/Calculator!$F$20,1)))*IF(MOD(Calculator!$B$32/Calculator!$F$20,1)&lt;0.5,-1,1))^2)/SQRT(((50*POWER(80,POWER(COS(PI()*MOD(Calculator!$B$32/Calculator!$F$20,1)),2))+MIN(500,MAX(30,100*EXP(-0.3*'VSWR Calculator'!$C$24)*(1+3*ABS(MOD('VSWR Calculator'!$C$23/Calculator!$F$20/2,1)-0.5))))/'VSWR Calculator'!$C$25)+$C57)^2+(1500*ABS(SIN(2*PI()*MOD(Calculator!$B$32/Calculator!$F$20,1)))*IF(MOD(Calculator!$B$32/Calculator!$F$20,1)&lt;0.5,-1,1))^2)),2))</f>
        <v>—</v>
      </c>
      <c r="DF57" s="253" t="str">
        <f aca="false">IF(OR(Calculator!$E$21&lt;&gt;"YES",Calculator!$B$32&lt;Calculator!$G$21),"—",ROUND((1+SQRT(((50*POWER(80,POWER(COS(PI()*MOD(Calculator!$B$32/Calculator!$F$21,1)),2))+MIN(500,MAX(30,100*EXP(-0.3*'VSWR Calculator'!$C$24)*(1+3*ABS(MOD('VSWR Calculator'!$C$23/Calculator!$F$21/2,1)-0.5))))/'VSWR Calculator'!$C$25)-$C57)^2+(1500*ABS(SIN(2*PI()*MOD(Calculator!$B$32/Calculator!$F$21,1)))*IF(MOD(Calculator!$B$32/Calculator!$F$21,1)&lt;0.5,-1,1))^2)/SQRT(((50*POWER(80,POWER(COS(PI()*MOD(Calculator!$B$32/Calculator!$F$21,1)),2))+MIN(500,MAX(30,100*EXP(-0.3*'VSWR Calculator'!$C$24)*(1+3*ABS(MOD('VSWR Calculator'!$C$23/Calculator!$F$21/2,1)-0.5))))/'VSWR Calculator'!$C$25)+$C57)^2+(1500*ABS(SIN(2*PI()*MOD(Calculator!$B$32/Calculator!$F$21,1)))*IF(MOD(Calculator!$B$32/Calculator!$F$21,1)&lt;0.5,-1,1))^2))/(1-SQRT(((50*POWER(80,POWER(COS(PI()*MOD(Calculator!$B$32/Calculator!$F$21,1)),2))+MIN(500,MAX(30,100*EXP(-0.3*'VSWR Calculator'!$C$24)*(1+3*ABS(MOD('VSWR Calculator'!$C$23/Calculator!$F$21/2,1)-0.5))))/'VSWR Calculator'!$C$25)-$C57)^2+(1500*ABS(SIN(2*PI()*MOD(Calculator!$B$32/Calculator!$F$21,1)))*IF(MOD(Calculator!$B$32/Calculator!$F$21,1)&lt;0.5,-1,1))^2)/SQRT(((50*POWER(80,POWER(COS(PI()*MOD(Calculator!$B$32/Calculator!$F$21,1)),2))+MIN(500,MAX(30,100*EXP(-0.3*'VSWR Calculator'!$C$24)*(1+3*ABS(MOD('VSWR Calculator'!$C$23/Calculator!$F$21/2,1)-0.5))))/'VSWR Calculator'!$C$25)+$C57)^2+(1500*ABS(SIN(2*PI()*MOD(Calculator!$B$32/Calculator!$F$21,1)))*IF(MOD(Calculator!$B$32/Calculator!$F$21,1)&lt;0.5,-1,1))^2)),2))</f>
        <v>—</v>
      </c>
      <c r="DG57" s="253" t="str">
        <f aca="false">IF(OR(Calculator!$E$22&lt;&gt;"YES",Calculator!$B$32&lt;Calculator!$G$22),"—",ROUND((1+SQRT(((50*POWER(80,POWER(COS(PI()*MOD(Calculator!$B$32/Calculator!$F$22,1)),2))+MIN(500,MAX(30,100*EXP(-0.3*'VSWR Calculator'!$C$24)*(1+3*ABS(MOD('VSWR Calculator'!$C$23/Calculator!$F$22/2,1)-0.5))))/'VSWR Calculator'!$C$25)-$C57)^2+(1500*ABS(SIN(2*PI()*MOD(Calculator!$B$32/Calculator!$F$22,1)))*IF(MOD(Calculator!$B$32/Calculator!$F$22,1)&lt;0.5,-1,1))^2)/SQRT(((50*POWER(80,POWER(COS(PI()*MOD(Calculator!$B$32/Calculator!$F$22,1)),2))+MIN(500,MAX(30,100*EXP(-0.3*'VSWR Calculator'!$C$24)*(1+3*ABS(MOD('VSWR Calculator'!$C$23/Calculator!$F$22/2,1)-0.5))))/'VSWR Calculator'!$C$25)+$C57)^2+(1500*ABS(SIN(2*PI()*MOD(Calculator!$B$32/Calculator!$F$22,1)))*IF(MOD(Calculator!$B$32/Calculator!$F$22,1)&lt;0.5,-1,1))^2))/(1-SQRT(((50*POWER(80,POWER(COS(PI()*MOD(Calculator!$B$32/Calculator!$F$22,1)),2))+MIN(500,MAX(30,100*EXP(-0.3*'VSWR Calculator'!$C$24)*(1+3*ABS(MOD('VSWR Calculator'!$C$23/Calculator!$F$22/2,1)-0.5))))/'VSWR Calculator'!$C$25)-$C57)^2+(1500*ABS(SIN(2*PI()*MOD(Calculator!$B$32/Calculator!$F$22,1)))*IF(MOD(Calculator!$B$32/Calculator!$F$22,1)&lt;0.5,-1,1))^2)/SQRT(((50*POWER(80,POWER(COS(PI()*MOD(Calculator!$B$32/Calculator!$F$22,1)),2))+MIN(500,MAX(30,100*EXP(-0.3*'VSWR Calculator'!$C$24)*(1+3*ABS(MOD('VSWR Calculator'!$C$23/Calculator!$F$22/2,1)-0.5))))/'VSWR Calculator'!$C$25)+$C57)^2+(1500*ABS(SIN(2*PI()*MOD(Calculator!$B$32/Calculator!$F$22,1)))*IF(MOD(Calculator!$B$32/Calculator!$F$22,1)&lt;0.5,-1,1))^2)),2))</f>
        <v>—</v>
      </c>
      <c r="DH57" s="253" t="n">
        <f aca="false">IFERROR(ROUND((IF(ISNUMBER(CW57),CW57,0)+IF(ISNUMBER(CX57),CX57,0)+IF(ISNUMBER(CY57),CY57,0)+IF(ISNUMBER(CZ57),CZ57,0)+IF(ISNUMBER(DA57),DA57,0)+IF(ISNUMBER(DB57),DB57,0)+IF(ISNUMBER(DC57),DC57,0)+IF(ISNUMBER(DD57),DD57,0)+IF(ISNUMBER(DE57),DE57,0)+IF(ISNUMBER(DF57),DF57,0)+IF(ISNUMBER(DG57),DG57,0))/(IF(ISNUMBER(CW57),1,0)+IF(ISNUMBER(CX57),1,0)+IF(ISNUMBER(CY57),1,0)+IF(ISNUMBER(CZ57),1,0)+IF(ISNUMBER(DA57),1,0)+IF(ISNUMBER(DB57),1,0)+IF(ISNUMBER(DC57),1,0)+IF(ISNUMBER(DD57),1,0)+IF(ISNUMBER(DE57),1,0)+IF(ISNUMBER(DF57),1,0)+IF(ISNUMBER(DG57),1,0)),4),"")</f>
        <v>8.015</v>
      </c>
      <c r="DI57" s="253" t="str">
        <f aca="false">IF(OR(Calculator!$E$12&lt;&gt;"YES",Calculator!$B$33&lt;Calculator!$G$12),"—",ROUND((1+SQRT(((50*POWER(80,POWER(COS(PI()*MOD(Calculator!$B$33/Calculator!$F$12,1)),2))+MIN(500,MAX(30,100*EXP(-0.3*'VSWR Calculator'!$C$24)*(1+3*ABS(MOD('VSWR Calculator'!$C$23/Calculator!$F$12/2,1)-0.5))))/'VSWR Calculator'!$C$25)-$C57)^2+(1500*ABS(SIN(2*PI()*MOD(Calculator!$B$33/Calculator!$F$12,1)))*IF(MOD(Calculator!$B$33/Calculator!$F$12,1)&lt;0.5,-1,1))^2)/SQRT(((50*POWER(80,POWER(COS(PI()*MOD(Calculator!$B$33/Calculator!$F$12,1)),2))+MIN(500,MAX(30,100*EXP(-0.3*'VSWR Calculator'!$C$24)*(1+3*ABS(MOD('VSWR Calculator'!$C$23/Calculator!$F$12/2,1)-0.5))))/'VSWR Calculator'!$C$25)+$C57)^2+(1500*ABS(SIN(2*PI()*MOD(Calculator!$B$33/Calculator!$F$12,1)))*IF(MOD(Calculator!$B$33/Calculator!$F$12,1)&lt;0.5,-1,1))^2))/(1-SQRT(((50*POWER(80,POWER(COS(PI()*MOD(Calculator!$B$33/Calculator!$F$12,1)),2))+MIN(500,MAX(30,100*EXP(-0.3*'VSWR Calculator'!$C$24)*(1+3*ABS(MOD('VSWR Calculator'!$C$23/Calculator!$F$12/2,1)-0.5))))/'VSWR Calculator'!$C$25)-$C57)^2+(1500*ABS(SIN(2*PI()*MOD(Calculator!$B$33/Calculator!$F$12,1)))*IF(MOD(Calculator!$B$33/Calculator!$F$12,1)&lt;0.5,-1,1))^2)/SQRT(((50*POWER(80,POWER(COS(PI()*MOD(Calculator!$B$33/Calculator!$F$12,1)),2))+MIN(500,MAX(30,100*EXP(-0.3*'VSWR Calculator'!$C$24)*(1+3*ABS(MOD('VSWR Calculator'!$C$23/Calculator!$F$12/2,1)-0.5))))/'VSWR Calculator'!$C$25)+$C57)^2+(1500*ABS(SIN(2*PI()*MOD(Calculator!$B$33/Calculator!$F$12,1)))*IF(MOD(Calculator!$B$33/Calculator!$F$12,1)&lt;0.5,-1,1))^2)),2))</f>
        <v>—</v>
      </c>
      <c r="DJ57" s="253" t="str">
        <f aca="false">IF(OR(Calculator!$E$13&lt;&gt;"YES",Calculator!$B$33&lt;Calculator!$G$13),"—",ROUND((1+SQRT(((50*POWER(80,POWER(COS(PI()*MOD(Calculator!$B$33/Calculator!$F$13,1)),2))+MIN(500,MAX(30,100*EXP(-0.3*'VSWR Calculator'!$C$24)*(1+3*ABS(MOD('VSWR Calculator'!$C$23/Calculator!$F$13/2,1)-0.5))))/'VSWR Calculator'!$C$25)-$C57)^2+(1500*ABS(SIN(2*PI()*MOD(Calculator!$B$33/Calculator!$F$13,1)))*IF(MOD(Calculator!$B$33/Calculator!$F$13,1)&lt;0.5,-1,1))^2)/SQRT(((50*POWER(80,POWER(COS(PI()*MOD(Calculator!$B$33/Calculator!$F$13,1)),2))+MIN(500,MAX(30,100*EXP(-0.3*'VSWR Calculator'!$C$24)*(1+3*ABS(MOD('VSWR Calculator'!$C$23/Calculator!$F$13/2,1)-0.5))))/'VSWR Calculator'!$C$25)+$C57)^2+(1500*ABS(SIN(2*PI()*MOD(Calculator!$B$33/Calculator!$F$13,1)))*IF(MOD(Calculator!$B$33/Calculator!$F$13,1)&lt;0.5,-1,1))^2))/(1-SQRT(((50*POWER(80,POWER(COS(PI()*MOD(Calculator!$B$33/Calculator!$F$13,1)),2))+MIN(500,MAX(30,100*EXP(-0.3*'VSWR Calculator'!$C$24)*(1+3*ABS(MOD('VSWR Calculator'!$C$23/Calculator!$F$13/2,1)-0.5))))/'VSWR Calculator'!$C$25)-$C57)^2+(1500*ABS(SIN(2*PI()*MOD(Calculator!$B$33/Calculator!$F$13,1)))*IF(MOD(Calculator!$B$33/Calculator!$F$13,1)&lt;0.5,-1,1))^2)/SQRT(((50*POWER(80,POWER(COS(PI()*MOD(Calculator!$B$33/Calculator!$F$13,1)),2))+MIN(500,MAX(30,100*EXP(-0.3*'VSWR Calculator'!$C$24)*(1+3*ABS(MOD('VSWR Calculator'!$C$23/Calculator!$F$13/2,1)-0.5))))/'VSWR Calculator'!$C$25)+$C57)^2+(1500*ABS(SIN(2*PI()*MOD(Calculator!$B$33/Calculator!$F$13,1)))*IF(MOD(Calculator!$B$33/Calculator!$F$13,1)&lt;0.5,-1,1))^2)),2))</f>
        <v>—</v>
      </c>
      <c r="DK57" s="253" t="str">
        <f aca="false">IF(OR(Calculator!$E$14&lt;&gt;"YES",Calculator!$B$33&lt;Calculator!$G$14),"—",ROUND((1+SQRT(((50*POWER(80,POWER(COS(PI()*MOD(Calculator!$B$33/Calculator!$F$14,1)),2))+MIN(500,MAX(30,100*EXP(-0.3*'VSWR Calculator'!$C$24)*(1+3*ABS(MOD('VSWR Calculator'!$C$23/Calculator!$F$14/2,1)-0.5))))/'VSWR Calculator'!$C$25)-$C57)^2+(1500*ABS(SIN(2*PI()*MOD(Calculator!$B$33/Calculator!$F$14,1)))*IF(MOD(Calculator!$B$33/Calculator!$F$14,1)&lt;0.5,-1,1))^2)/SQRT(((50*POWER(80,POWER(COS(PI()*MOD(Calculator!$B$33/Calculator!$F$14,1)),2))+MIN(500,MAX(30,100*EXP(-0.3*'VSWR Calculator'!$C$24)*(1+3*ABS(MOD('VSWR Calculator'!$C$23/Calculator!$F$14/2,1)-0.5))))/'VSWR Calculator'!$C$25)+$C57)^2+(1500*ABS(SIN(2*PI()*MOD(Calculator!$B$33/Calculator!$F$14,1)))*IF(MOD(Calculator!$B$33/Calculator!$F$14,1)&lt;0.5,-1,1))^2))/(1-SQRT(((50*POWER(80,POWER(COS(PI()*MOD(Calculator!$B$33/Calculator!$F$14,1)),2))+MIN(500,MAX(30,100*EXP(-0.3*'VSWR Calculator'!$C$24)*(1+3*ABS(MOD('VSWR Calculator'!$C$23/Calculator!$F$14/2,1)-0.5))))/'VSWR Calculator'!$C$25)-$C57)^2+(1500*ABS(SIN(2*PI()*MOD(Calculator!$B$33/Calculator!$F$14,1)))*IF(MOD(Calculator!$B$33/Calculator!$F$14,1)&lt;0.5,-1,1))^2)/SQRT(((50*POWER(80,POWER(COS(PI()*MOD(Calculator!$B$33/Calculator!$F$14,1)),2))+MIN(500,MAX(30,100*EXP(-0.3*'VSWR Calculator'!$C$24)*(1+3*ABS(MOD('VSWR Calculator'!$C$23/Calculator!$F$14/2,1)-0.5))))/'VSWR Calculator'!$C$25)+$C57)^2+(1500*ABS(SIN(2*PI()*MOD(Calculator!$B$33/Calculator!$F$14,1)))*IF(MOD(Calculator!$B$33/Calculator!$F$14,1)&lt;0.5,-1,1))^2)),2))</f>
        <v>—</v>
      </c>
      <c r="DL57" s="253" t="n">
        <f aca="false">IF(OR(Calculator!$E$15&lt;&gt;"YES",Calculator!$B$33&lt;Calculator!$G$15),"—",ROUND((1+SQRT(((50*POWER(80,POWER(COS(PI()*MOD(Calculator!$B$33/Calculator!$F$15,1)),2))+MIN(500,MAX(30,100*EXP(-0.3*'VSWR Calculator'!$C$24)*(1+3*ABS(MOD('VSWR Calculator'!$C$23/Calculator!$F$15/2,1)-0.5))))/'VSWR Calculator'!$C$25)-$C57)^2+(1500*ABS(SIN(2*PI()*MOD(Calculator!$B$33/Calculator!$F$15,1)))*IF(MOD(Calculator!$B$33/Calculator!$F$15,1)&lt;0.5,-1,1))^2)/SQRT(((50*POWER(80,POWER(COS(PI()*MOD(Calculator!$B$33/Calculator!$F$15,1)),2))+MIN(500,MAX(30,100*EXP(-0.3*'VSWR Calculator'!$C$24)*(1+3*ABS(MOD('VSWR Calculator'!$C$23/Calculator!$F$15/2,1)-0.5))))/'VSWR Calculator'!$C$25)+$C57)^2+(1500*ABS(SIN(2*PI()*MOD(Calculator!$B$33/Calculator!$F$15,1)))*IF(MOD(Calculator!$B$33/Calculator!$F$15,1)&lt;0.5,-1,1))^2))/(1-SQRT(((50*POWER(80,POWER(COS(PI()*MOD(Calculator!$B$33/Calculator!$F$15,1)),2))+MIN(500,MAX(30,100*EXP(-0.3*'VSWR Calculator'!$C$24)*(1+3*ABS(MOD('VSWR Calculator'!$C$23/Calculator!$F$15/2,1)-0.5))))/'VSWR Calculator'!$C$25)-$C57)^2+(1500*ABS(SIN(2*PI()*MOD(Calculator!$B$33/Calculator!$F$15,1)))*IF(MOD(Calculator!$B$33/Calculator!$F$15,1)&lt;0.5,-1,1))^2)/SQRT(((50*POWER(80,POWER(COS(PI()*MOD(Calculator!$B$33/Calculator!$F$15,1)),2))+MIN(500,MAX(30,100*EXP(-0.3*'VSWR Calculator'!$C$24)*(1+3*ABS(MOD('VSWR Calculator'!$C$23/Calculator!$F$15/2,1)-0.5))))/'VSWR Calculator'!$C$25)+$C57)^2+(1500*ABS(SIN(2*PI()*MOD(Calculator!$B$33/Calculator!$F$15,1)))*IF(MOD(Calculator!$B$33/Calculator!$F$15,1)&lt;0.5,-1,1))^2)),2))</f>
        <v>2.89</v>
      </c>
      <c r="DM57" s="253" t="str">
        <f aca="false">IF(OR(Calculator!$E$16&lt;&gt;"YES",Calculator!$B$33&lt;Calculator!$G$16),"—",ROUND((1+SQRT(((50*POWER(80,POWER(COS(PI()*MOD(Calculator!$B$33/Calculator!$F$16,1)),2))+MIN(500,MAX(30,100*EXP(-0.3*'VSWR Calculator'!$C$24)*(1+3*ABS(MOD('VSWR Calculator'!$C$23/Calculator!$F$16/2,1)-0.5))))/'VSWR Calculator'!$C$25)-$C57)^2+(1500*ABS(SIN(2*PI()*MOD(Calculator!$B$33/Calculator!$F$16,1)))*IF(MOD(Calculator!$B$33/Calculator!$F$16,1)&lt;0.5,-1,1))^2)/SQRT(((50*POWER(80,POWER(COS(PI()*MOD(Calculator!$B$33/Calculator!$F$16,1)),2))+MIN(500,MAX(30,100*EXP(-0.3*'VSWR Calculator'!$C$24)*(1+3*ABS(MOD('VSWR Calculator'!$C$23/Calculator!$F$16/2,1)-0.5))))/'VSWR Calculator'!$C$25)+$C57)^2+(1500*ABS(SIN(2*PI()*MOD(Calculator!$B$33/Calculator!$F$16,1)))*IF(MOD(Calculator!$B$33/Calculator!$F$16,1)&lt;0.5,-1,1))^2))/(1-SQRT(((50*POWER(80,POWER(COS(PI()*MOD(Calculator!$B$33/Calculator!$F$16,1)),2))+MIN(500,MAX(30,100*EXP(-0.3*'VSWR Calculator'!$C$24)*(1+3*ABS(MOD('VSWR Calculator'!$C$23/Calculator!$F$16/2,1)-0.5))))/'VSWR Calculator'!$C$25)-$C57)^2+(1500*ABS(SIN(2*PI()*MOD(Calculator!$B$33/Calculator!$F$16,1)))*IF(MOD(Calculator!$B$33/Calculator!$F$16,1)&lt;0.5,-1,1))^2)/SQRT(((50*POWER(80,POWER(COS(PI()*MOD(Calculator!$B$33/Calculator!$F$16,1)),2))+MIN(500,MAX(30,100*EXP(-0.3*'VSWR Calculator'!$C$24)*(1+3*ABS(MOD('VSWR Calculator'!$C$23/Calculator!$F$16/2,1)-0.5))))/'VSWR Calculator'!$C$25)+$C57)^2+(1500*ABS(SIN(2*PI()*MOD(Calculator!$B$33/Calculator!$F$16,1)))*IF(MOD(Calculator!$B$33/Calculator!$F$16,1)&lt;0.5,-1,1))^2)),2))</f>
        <v>—</v>
      </c>
      <c r="DN57" s="253" t="n">
        <f aca="false">IF(OR(Calculator!$E$17&lt;&gt;"YES",Calculator!$B$33&lt;Calculator!$G$17),"—",ROUND((1+SQRT(((50*POWER(80,POWER(COS(PI()*MOD(Calculator!$B$33/Calculator!$F$17,1)),2))+MIN(500,MAX(30,100*EXP(-0.3*'VSWR Calculator'!$C$24)*(1+3*ABS(MOD('VSWR Calculator'!$C$23/Calculator!$F$17/2,1)-0.5))))/'VSWR Calculator'!$C$25)-$C57)^2+(1500*ABS(SIN(2*PI()*MOD(Calculator!$B$33/Calculator!$F$17,1)))*IF(MOD(Calculator!$B$33/Calculator!$F$17,1)&lt;0.5,-1,1))^2)/SQRT(((50*POWER(80,POWER(COS(PI()*MOD(Calculator!$B$33/Calculator!$F$17,1)),2))+MIN(500,MAX(30,100*EXP(-0.3*'VSWR Calculator'!$C$24)*(1+3*ABS(MOD('VSWR Calculator'!$C$23/Calculator!$F$17/2,1)-0.5))))/'VSWR Calculator'!$C$25)+$C57)^2+(1500*ABS(SIN(2*PI()*MOD(Calculator!$B$33/Calculator!$F$17,1)))*IF(MOD(Calculator!$B$33/Calculator!$F$17,1)&lt;0.5,-1,1))^2))/(1-SQRT(((50*POWER(80,POWER(COS(PI()*MOD(Calculator!$B$33/Calculator!$F$17,1)),2))+MIN(500,MAX(30,100*EXP(-0.3*'VSWR Calculator'!$C$24)*(1+3*ABS(MOD('VSWR Calculator'!$C$23/Calculator!$F$17/2,1)-0.5))))/'VSWR Calculator'!$C$25)-$C57)^2+(1500*ABS(SIN(2*PI()*MOD(Calculator!$B$33/Calculator!$F$17,1)))*IF(MOD(Calculator!$B$33/Calculator!$F$17,1)&lt;0.5,-1,1))^2)/SQRT(((50*POWER(80,POWER(COS(PI()*MOD(Calculator!$B$33/Calculator!$F$17,1)),2))+MIN(500,MAX(30,100*EXP(-0.3*'VSWR Calculator'!$C$24)*(1+3*ABS(MOD('VSWR Calculator'!$C$23/Calculator!$F$17/2,1)-0.5))))/'VSWR Calculator'!$C$25)+$C57)^2+(1500*ABS(SIN(2*PI()*MOD(Calculator!$B$33/Calculator!$F$17,1)))*IF(MOD(Calculator!$B$33/Calculator!$F$17,1)&lt;0.5,-1,1))^2)),2))</f>
        <v>14.18</v>
      </c>
      <c r="DO57" s="253" t="str">
        <f aca="false">IF(OR(Calculator!$E$18&lt;&gt;"YES",Calculator!$B$33&lt;Calculator!$G$18),"—",ROUND((1+SQRT(((50*POWER(80,POWER(COS(PI()*MOD(Calculator!$B$33/Calculator!$F$18,1)),2))+MIN(500,MAX(30,100*EXP(-0.3*'VSWR Calculator'!$C$24)*(1+3*ABS(MOD('VSWR Calculator'!$C$23/Calculator!$F$18/2,1)-0.5))))/'VSWR Calculator'!$C$25)-$C57)^2+(1500*ABS(SIN(2*PI()*MOD(Calculator!$B$33/Calculator!$F$18,1)))*IF(MOD(Calculator!$B$33/Calculator!$F$18,1)&lt;0.5,-1,1))^2)/SQRT(((50*POWER(80,POWER(COS(PI()*MOD(Calculator!$B$33/Calculator!$F$18,1)),2))+MIN(500,MAX(30,100*EXP(-0.3*'VSWR Calculator'!$C$24)*(1+3*ABS(MOD('VSWR Calculator'!$C$23/Calculator!$F$18/2,1)-0.5))))/'VSWR Calculator'!$C$25)+$C57)^2+(1500*ABS(SIN(2*PI()*MOD(Calculator!$B$33/Calculator!$F$18,1)))*IF(MOD(Calculator!$B$33/Calculator!$F$18,1)&lt;0.5,-1,1))^2))/(1-SQRT(((50*POWER(80,POWER(COS(PI()*MOD(Calculator!$B$33/Calculator!$F$18,1)),2))+MIN(500,MAX(30,100*EXP(-0.3*'VSWR Calculator'!$C$24)*(1+3*ABS(MOD('VSWR Calculator'!$C$23/Calculator!$F$18/2,1)-0.5))))/'VSWR Calculator'!$C$25)-$C57)^2+(1500*ABS(SIN(2*PI()*MOD(Calculator!$B$33/Calculator!$F$18,1)))*IF(MOD(Calculator!$B$33/Calculator!$F$18,1)&lt;0.5,-1,1))^2)/SQRT(((50*POWER(80,POWER(COS(PI()*MOD(Calculator!$B$33/Calculator!$F$18,1)),2))+MIN(500,MAX(30,100*EXP(-0.3*'VSWR Calculator'!$C$24)*(1+3*ABS(MOD('VSWR Calculator'!$C$23/Calculator!$F$18/2,1)-0.5))))/'VSWR Calculator'!$C$25)+$C57)^2+(1500*ABS(SIN(2*PI()*MOD(Calculator!$B$33/Calculator!$F$18,1)))*IF(MOD(Calculator!$B$33/Calculator!$F$18,1)&lt;0.5,-1,1))^2)),2))</f>
        <v>—</v>
      </c>
      <c r="DP57" s="253" t="str">
        <f aca="false">IF(OR(Calculator!$E$19&lt;&gt;"YES",Calculator!$B$33&lt;Calculator!$G$19),"—",ROUND((1+SQRT(((50*POWER(80,POWER(COS(PI()*MOD(Calculator!$B$33/Calculator!$F$19,1)),2))+MIN(500,MAX(30,100*EXP(-0.3*'VSWR Calculator'!$C$24)*(1+3*ABS(MOD('VSWR Calculator'!$C$23/Calculator!$F$19/2,1)-0.5))))/'VSWR Calculator'!$C$25)-$C57)^2+(1500*ABS(SIN(2*PI()*MOD(Calculator!$B$33/Calculator!$F$19,1)))*IF(MOD(Calculator!$B$33/Calculator!$F$19,1)&lt;0.5,-1,1))^2)/SQRT(((50*POWER(80,POWER(COS(PI()*MOD(Calculator!$B$33/Calculator!$F$19,1)),2))+MIN(500,MAX(30,100*EXP(-0.3*'VSWR Calculator'!$C$24)*(1+3*ABS(MOD('VSWR Calculator'!$C$23/Calculator!$F$19/2,1)-0.5))))/'VSWR Calculator'!$C$25)+$C57)^2+(1500*ABS(SIN(2*PI()*MOD(Calculator!$B$33/Calculator!$F$19,1)))*IF(MOD(Calculator!$B$33/Calculator!$F$19,1)&lt;0.5,-1,1))^2))/(1-SQRT(((50*POWER(80,POWER(COS(PI()*MOD(Calculator!$B$33/Calculator!$F$19,1)),2))+MIN(500,MAX(30,100*EXP(-0.3*'VSWR Calculator'!$C$24)*(1+3*ABS(MOD('VSWR Calculator'!$C$23/Calculator!$F$19/2,1)-0.5))))/'VSWR Calculator'!$C$25)-$C57)^2+(1500*ABS(SIN(2*PI()*MOD(Calculator!$B$33/Calculator!$F$19,1)))*IF(MOD(Calculator!$B$33/Calculator!$F$19,1)&lt;0.5,-1,1))^2)/SQRT(((50*POWER(80,POWER(COS(PI()*MOD(Calculator!$B$33/Calculator!$F$19,1)),2))+MIN(500,MAX(30,100*EXP(-0.3*'VSWR Calculator'!$C$24)*(1+3*ABS(MOD('VSWR Calculator'!$C$23/Calculator!$F$19/2,1)-0.5))))/'VSWR Calculator'!$C$25)+$C57)^2+(1500*ABS(SIN(2*PI()*MOD(Calculator!$B$33/Calculator!$F$19,1)))*IF(MOD(Calculator!$B$33/Calculator!$F$19,1)&lt;0.5,-1,1))^2)),2))</f>
        <v>—</v>
      </c>
      <c r="DQ57" s="253" t="str">
        <f aca="false">IF(OR(Calculator!$E$20&lt;&gt;"YES",Calculator!$B$33&lt;Calculator!$G$20),"—",ROUND((1+SQRT(((50*POWER(80,POWER(COS(PI()*MOD(Calculator!$B$33/Calculator!$F$20,1)),2))+MIN(500,MAX(30,100*EXP(-0.3*'VSWR Calculator'!$C$24)*(1+3*ABS(MOD('VSWR Calculator'!$C$23/Calculator!$F$20/2,1)-0.5))))/'VSWR Calculator'!$C$25)-$C57)^2+(1500*ABS(SIN(2*PI()*MOD(Calculator!$B$33/Calculator!$F$20,1)))*IF(MOD(Calculator!$B$33/Calculator!$F$20,1)&lt;0.5,-1,1))^2)/SQRT(((50*POWER(80,POWER(COS(PI()*MOD(Calculator!$B$33/Calculator!$F$20,1)),2))+MIN(500,MAX(30,100*EXP(-0.3*'VSWR Calculator'!$C$24)*(1+3*ABS(MOD('VSWR Calculator'!$C$23/Calculator!$F$20/2,1)-0.5))))/'VSWR Calculator'!$C$25)+$C57)^2+(1500*ABS(SIN(2*PI()*MOD(Calculator!$B$33/Calculator!$F$20,1)))*IF(MOD(Calculator!$B$33/Calculator!$F$20,1)&lt;0.5,-1,1))^2))/(1-SQRT(((50*POWER(80,POWER(COS(PI()*MOD(Calculator!$B$33/Calculator!$F$20,1)),2))+MIN(500,MAX(30,100*EXP(-0.3*'VSWR Calculator'!$C$24)*(1+3*ABS(MOD('VSWR Calculator'!$C$23/Calculator!$F$20/2,1)-0.5))))/'VSWR Calculator'!$C$25)-$C57)^2+(1500*ABS(SIN(2*PI()*MOD(Calculator!$B$33/Calculator!$F$20,1)))*IF(MOD(Calculator!$B$33/Calculator!$F$20,1)&lt;0.5,-1,1))^2)/SQRT(((50*POWER(80,POWER(COS(PI()*MOD(Calculator!$B$33/Calculator!$F$20,1)),2))+MIN(500,MAX(30,100*EXP(-0.3*'VSWR Calculator'!$C$24)*(1+3*ABS(MOD('VSWR Calculator'!$C$23/Calculator!$F$20/2,1)-0.5))))/'VSWR Calculator'!$C$25)+$C57)^2+(1500*ABS(SIN(2*PI()*MOD(Calculator!$B$33/Calculator!$F$20,1)))*IF(MOD(Calculator!$B$33/Calculator!$F$20,1)&lt;0.5,-1,1))^2)),2))</f>
        <v>—</v>
      </c>
      <c r="DR57" s="253" t="str">
        <f aca="false">IF(OR(Calculator!$E$21&lt;&gt;"YES",Calculator!$B$33&lt;Calculator!$G$21),"—",ROUND((1+SQRT(((50*POWER(80,POWER(COS(PI()*MOD(Calculator!$B$33/Calculator!$F$21,1)),2))+MIN(500,MAX(30,100*EXP(-0.3*'VSWR Calculator'!$C$24)*(1+3*ABS(MOD('VSWR Calculator'!$C$23/Calculator!$F$21/2,1)-0.5))))/'VSWR Calculator'!$C$25)-$C57)^2+(1500*ABS(SIN(2*PI()*MOD(Calculator!$B$33/Calculator!$F$21,1)))*IF(MOD(Calculator!$B$33/Calculator!$F$21,1)&lt;0.5,-1,1))^2)/SQRT(((50*POWER(80,POWER(COS(PI()*MOD(Calculator!$B$33/Calculator!$F$21,1)),2))+MIN(500,MAX(30,100*EXP(-0.3*'VSWR Calculator'!$C$24)*(1+3*ABS(MOD('VSWR Calculator'!$C$23/Calculator!$F$21/2,1)-0.5))))/'VSWR Calculator'!$C$25)+$C57)^2+(1500*ABS(SIN(2*PI()*MOD(Calculator!$B$33/Calculator!$F$21,1)))*IF(MOD(Calculator!$B$33/Calculator!$F$21,1)&lt;0.5,-1,1))^2))/(1-SQRT(((50*POWER(80,POWER(COS(PI()*MOD(Calculator!$B$33/Calculator!$F$21,1)),2))+MIN(500,MAX(30,100*EXP(-0.3*'VSWR Calculator'!$C$24)*(1+3*ABS(MOD('VSWR Calculator'!$C$23/Calculator!$F$21/2,1)-0.5))))/'VSWR Calculator'!$C$25)-$C57)^2+(1500*ABS(SIN(2*PI()*MOD(Calculator!$B$33/Calculator!$F$21,1)))*IF(MOD(Calculator!$B$33/Calculator!$F$21,1)&lt;0.5,-1,1))^2)/SQRT(((50*POWER(80,POWER(COS(PI()*MOD(Calculator!$B$33/Calculator!$F$21,1)),2))+MIN(500,MAX(30,100*EXP(-0.3*'VSWR Calculator'!$C$24)*(1+3*ABS(MOD('VSWR Calculator'!$C$23/Calculator!$F$21/2,1)-0.5))))/'VSWR Calculator'!$C$25)+$C57)^2+(1500*ABS(SIN(2*PI()*MOD(Calculator!$B$33/Calculator!$F$21,1)))*IF(MOD(Calculator!$B$33/Calculator!$F$21,1)&lt;0.5,-1,1))^2)),2))</f>
        <v>—</v>
      </c>
      <c r="DS57" s="253" t="str">
        <f aca="false">IF(OR(Calculator!$E$22&lt;&gt;"YES",Calculator!$B$33&lt;Calculator!$G$22),"—",ROUND((1+SQRT(((50*POWER(80,POWER(COS(PI()*MOD(Calculator!$B$33/Calculator!$F$22,1)),2))+MIN(500,MAX(30,100*EXP(-0.3*'VSWR Calculator'!$C$24)*(1+3*ABS(MOD('VSWR Calculator'!$C$23/Calculator!$F$22/2,1)-0.5))))/'VSWR Calculator'!$C$25)-$C57)^2+(1500*ABS(SIN(2*PI()*MOD(Calculator!$B$33/Calculator!$F$22,1)))*IF(MOD(Calculator!$B$33/Calculator!$F$22,1)&lt;0.5,-1,1))^2)/SQRT(((50*POWER(80,POWER(COS(PI()*MOD(Calculator!$B$33/Calculator!$F$22,1)),2))+MIN(500,MAX(30,100*EXP(-0.3*'VSWR Calculator'!$C$24)*(1+3*ABS(MOD('VSWR Calculator'!$C$23/Calculator!$F$22/2,1)-0.5))))/'VSWR Calculator'!$C$25)+$C57)^2+(1500*ABS(SIN(2*PI()*MOD(Calculator!$B$33/Calculator!$F$22,1)))*IF(MOD(Calculator!$B$33/Calculator!$F$22,1)&lt;0.5,-1,1))^2))/(1-SQRT(((50*POWER(80,POWER(COS(PI()*MOD(Calculator!$B$33/Calculator!$F$22,1)),2))+MIN(500,MAX(30,100*EXP(-0.3*'VSWR Calculator'!$C$24)*(1+3*ABS(MOD('VSWR Calculator'!$C$23/Calculator!$F$22/2,1)-0.5))))/'VSWR Calculator'!$C$25)-$C57)^2+(1500*ABS(SIN(2*PI()*MOD(Calculator!$B$33/Calculator!$F$22,1)))*IF(MOD(Calculator!$B$33/Calculator!$F$22,1)&lt;0.5,-1,1))^2)/SQRT(((50*POWER(80,POWER(COS(PI()*MOD(Calculator!$B$33/Calculator!$F$22,1)),2))+MIN(500,MAX(30,100*EXP(-0.3*'VSWR Calculator'!$C$24)*(1+3*ABS(MOD('VSWR Calculator'!$C$23/Calculator!$F$22/2,1)-0.5))))/'VSWR Calculator'!$C$25)+$C57)^2+(1500*ABS(SIN(2*PI()*MOD(Calculator!$B$33/Calculator!$F$22,1)))*IF(MOD(Calculator!$B$33/Calculator!$F$22,1)&lt;0.5,-1,1))^2)),2))</f>
        <v>—</v>
      </c>
      <c r="DT57" s="253" t="n">
        <f aca="false">IFERROR(ROUND((IF(ISNUMBER(DI57),DI57,0)+IF(ISNUMBER(DJ57),DJ57,0)+IF(ISNUMBER(DK57),DK57,0)+IF(ISNUMBER(DL57),DL57,0)+IF(ISNUMBER(DM57),DM57,0)+IF(ISNUMBER(DN57),DN57,0)+IF(ISNUMBER(DO57),DO57,0)+IF(ISNUMBER(DP57),DP57,0)+IF(ISNUMBER(DQ57),DQ57,0)+IF(ISNUMBER(DR57),DR57,0)+IF(ISNUMBER(DS57),DS57,0))/(IF(ISNUMBER(DI57),1,0)+IF(ISNUMBER(DJ57),1,0)+IF(ISNUMBER(DK57),1,0)+IF(ISNUMBER(DL57),1,0)+IF(ISNUMBER(DM57),1,0)+IF(ISNUMBER(DN57),1,0)+IF(ISNUMBER(DO57),1,0)+IF(ISNUMBER(DP57),1,0)+IF(ISNUMBER(DQ57),1,0)+IF(ISNUMBER(DR57),1,0)+IF(ISNUMBER(DS57),1,0)),4),"")</f>
        <v>8.535</v>
      </c>
      <c r="DU57" s="253" t="str">
        <f aca="false">IF(OR(Calculator!$E$12&lt;&gt;"YES",Calculator!$B$34&lt;Calculator!$G$12),"—",ROUND((1+SQRT(((50*POWER(80,POWER(COS(PI()*MOD(Calculator!$B$34/Calculator!$F$12,1)),2))-$C57)^2+(1500*ABS(SIN(2*PI()*MOD(Calculator!$B$34/Calculator!$F$12,1)))*IF(MOD(Calculator!$B$34/Calculator!$F$12,1)&lt;0.5,-1,1))^2)/((50*POWER(80,POWER(COS(PI()*MOD(Calculator!$B$34/Calculator!$F$12,1)),2))+$C57)^2+(1500*ABS(SIN(2*PI()*MOD(Calculator!$B$34/Calculator!$F$12,1)))*IF(MOD(Calculator!$B$34/Calculator!$F$12,1)&lt;0.5,-1,1))^2)))/(1-SQRT(((50*POWER(80,POWER(COS(PI()*MOD(Calculator!$B$34/Calculator!$F$12,1)),2))-$C57)^2+(1500*ABS(SIN(2*PI()*MOD(Calculator!$B$34/Calculator!$F$12,1)))*IF(MOD(Calculator!$B$34/Calculator!$F$12,1)&lt;0.5,-1,1))^2)/((50*POWER(80,POWER(COS(PI()*MOD(Calculator!$B$34/Calculator!$F$12,1)),2))+$C57)^2+(1500*ABS(SIN(2*PI()*MOD(Calculator!$B$34/Calculator!$F$12,1)))*IF(MOD(Calculator!$B$34/Calculator!$F$12,1)&lt;0.5,-1,1))^2))),2))</f>
        <v>—</v>
      </c>
      <c r="DV57" s="253" t="str">
        <f aca="false">IF(OR(Calculator!$E$13&lt;&gt;"YES",Calculator!$B$34&lt;Calculator!$G$13),"—",ROUND((1+SQRT(((50*POWER(80,POWER(COS(PI()*MOD(Calculator!$B$34/Calculator!$F$13,1)),2))-$C57)^2+(1500*ABS(SIN(2*PI()*MOD(Calculator!$B$34/Calculator!$F$13,1)))*IF(MOD(Calculator!$B$34/Calculator!$F$13,1)&lt;0.5,-1,1))^2)/((50*POWER(80,POWER(COS(PI()*MOD(Calculator!$B$34/Calculator!$F$13,1)),2))+$C57)^2+(1500*ABS(SIN(2*PI()*MOD(Calculator!$B$34/Calculator!$F$13,1)))*IF(MOD(Calculator!$B$34/Calculator!$F$13,1)&lt;0.5,-1,1))^2)))/(1-SQRT(((50*POWER(80,POWER(COS(PI()*MOD(Calculator!$B$34/Calculator!$F$13,1)),2))-$C57)^2+(1500*ABS(SIN(2*PI()*MOD(Calculator!$B$34/Calculator!$F$13,1)))*IF(MOD(Calculator!$B$34/Calculator!$F$13,1)&lt;0.5,-1,1))^2)/((50*POWER(80,POWER(COS(PI()*MOD(Calculator!$B$34/Calculator!$F$13,1)),2))+$C57)^2+(1500*ABS(SIN(2*PI()*MOD(Calculator!$B$34/Calculator!$F$13,1)))*IF(MOD(Calculator!$B$34/Calculator!$F$13,1)&lt;0.5,-1,1))^2))),2))</f>
        <v>—</v>
      </c>
      <c r="DW57" s="253" t="str">
        <f aca="false">IF(OR(Calculator!$E$14&lt;&gt;"YES",Calculator!$B$34&lt;Calculator!$G$14),"—",ROUND((1+SQRT(((50*POWER(80,POWER(COS(PI()*MOD(Calculator!$B$34/Calculator!$F$14,1)),2))-$C57)^2+(1500*ABS(SIN(2*PI()*MOD(Calculator!$B$34/Calculator!$F$14,1)))*IF(MOD(Calculator!$B$34/Calculator!$F$14,1)&lt;0.5,-1,1))^2)/((50*POWER(80,POWER(COS(PI()*MOD(Calculator!$B$34/Calculator!$F$14,1)),2))+$C57)^2+(1500*ABS(SIN(2*PI()*MOD(Calculator!$B$34/Calculator!$F$14,1)))*IF(MOD(Calculator!$B$34/Calculator!$F$14,1)&lt;0.5,-1,1))^2)))/(1-SQRT(((50*POWER(80,POWER(COS(PI()*MOD(Calculator!$B$34/Calculator!$F$14,1)),2))-$C57)^2+(1500*ABS(SIN(2*PI()*MOD(Calculator!$B$34/Calculator!$F$14,1)))*IF(MOD(Calculator!$B$34/Calculator!$F$14,1)&lt;0.5,-1,1))^2)/((50*POWER(80,POWER(COS(PI()*MOD(Calculator!$B$34/Calculator!$F$14,1)),2))+$C57)^2+(1500*ABS(SIN(2*PI()*MOD(Calculator!$B$34/Calculator!$F$14,1)))*IF(MOD(Calculator!$B$34/Calculator!$F$14,1)&lt;0.5,-1,1))^2))),2))</f>
        <v>—</v>
      </c>
      <c r="DX57" s="253" t="n">
        <f aca="false">IF(OR(Calculator!$E$15&lt;&gt;"YES",Calculator!$B$34&lt;Calculator!$G$15),"—",ROUND((1+SQRT(((50*POWER(80,POWER(COS(PI()*MOD(Calculator!$B$34/Calculator!$F$15,1)),2))-$C57)^2+(1500*ABS(SIN(2*PI()*MOD(Calculator!$B$34/Calculator!$F$15,1)))*IF(MOD(Calculator!$B$34/Calculator!$F$15,1)&lt;0.5,-1,1))^2)/((50*POWER(80,POWER(COS(PI()*MOD(Calculator!$B$34/Calculator!$F$15,1)),2))+$C57)^2+(1500*ABS(SIN(2*PI()*MOD(Calculator!$B$34/Calculator!$F$15,1)))*IF(MOD(Calculator!$B$34/Calculator!$F$15,1)&lt;0.5,-1,1))^2)))/(1-SQRT(((50*POWER(80,POWER(COS(PI()*MOD(Calculator!$B$34/Calculator!$F$15,1)),2))-$C57)^2+(1500*ABS(SIN(2*PI()*MOD(Calculator!$B$34/Calculator!$F$15,1)))*IF(MOD(Calculator!$B$34/Calculator!$F$15,1)&lt;0.5,-1,1))^2)/((50*POWER(80,POWER(COS(PI()*MOD(Calculator!$B$34/Calculator!$F$15,1)),2))+$C57)^2+(1500*ABS(SIN(2*PI()*MOD(Calculator!$B$34/Calculator!$F$15,1)))*IF(MOD(Calculator!$B$34/Calculator!$F$15,1)&lt;0.5,-1,1))^2))),2))</f>
        <v>18.83</v>
      </c>
      <c r="DY57" s="253" t="str">
        <f aca="false">IF(OR(Calculator!$E$16&lt;&gt;"YES",Calculator!$B$34&lt;Calculator!$G$16),"—",ROUND((1+SQRT(((50*POWER(80,POWER(COS(PI()*MOD(Calculator!$B$34/Calculator!$F$16,1)),2))-$C57)^2+(1500*ABS(SIN(2*PI()*MOD(Calculator!$B$34/Calculator!$F$16,1)))*IF(MOD(Calculator!$B$34/Calculator!$F$16,1)&lt;0.5,-1,1))^2)/((50*POWER(80,POWER(COS(PI()*MOD(Calculator!$B$34/Calculator!$F$16,1)),2))+$C57)^2+(1500*ABS(SIN(2*PI()*MOD(Calculator!$B$34/Calculator!$F$16,1)))*IF(MOD(Calculator!$B$34/Calculator!$F$16,1)&lt;0.5,-1,1))^2)))/(1-SQRT(((50*POWER(80,POWER(COS(PI()*MOD(Calculator!$B$34/Calculator!$F$16,1)),2))-$C57)^2+(1500*ABS(SIN(2*PI()*MOD(Calculator!$B$34/Calculator!$F$16,1)))*IF(MOD(Calculator!$B$34/Calculator!$F$16,1)&lt;0.5,-1,1))^2)/((50*POWER(80,POWER(COS(PI()*MOD(Calculator!$B$34/Calculator!$F$16,1)),2))+$C57)^2+(1500*ABS(SIN(2*PI()*MOD(Calculator!$B$34/Calculator!$F$16,1)))*IF(MOD(Calculator!$B$34/Calculator!$F$16,1)&lt;0.5,-1,1))^2))),2))</f>
        <v>—</v>
      </c>
      <c r="DZ57" s="253" t="n">
        <f aca="false">IF(OR(Calculator!$E$17&lt;&gt;"YES",Calculator!$B$34&lt;Calculator!$G$17),"—",ROUND((1+SQRT(((50*POWER(80,POWER(COS(PI()*MOD(Calculator!$B$34/Calculator!$F$17,1)),2))-$C57)^2+(1500*ABS(SIN(2*PI()*MOD(Calculator!$B$34/Calculator!$F$17,1)))*IF(MOD(Calculator!$B$34/Calculator!$F$17,1)&lt;0.5,-1,1))^2)/((50*POWER(80,POWER(COS(PI()*MOD(Calculator!$B$34/Calculator!$F$17,1)),2))+$C57)^2+(1500*ABS(SIN(2*PI()*MOD(Calculator!$B$34/Calculator!$F$17,1)))*IF(MOD(Calculator!$B$34/Calculator!$F$17,1)&lt;0.5,-1,1))^2)))/(1-SQRT(((50*POWER(80,POWER(COS(PI()*MOD(Calculator!$B$34/Calculator!$F$17,1)),2))-$C57)^2+(1500*ABS(SIN(2*PI()*MOD(Calculator!$B$34/Calculator!$F$17,1)))*IF(MOD(Calculator!$B$34/Calculator!$F$17,1)&lt;0.5,-1,1))^2)/((50*POWER(80,POWER(COS(PI()*MOD(Calculator!$B$34/Calculator!$F$17,1)),2))+$C57)^2+(1500*ABS(SIN(2*PI()*MOD(Calculator!$B$34/Calculator!$F$17,1)))*IF(MOD(Calculator!$B$34/Calculator!$F$17,1)&lt;0.5,-1,1))^2))),2))</f>
        <v>13.39</v>
      </c>
      <c r="EA57" s="253" t="str">
        <f aca="false">IF(OR(Calculator!$E$18&lt;&gt;"YES",Calculator!$B$34&lt;Calculator!$G$18),"—",ROUND((1+SQRT(((50*POWER(80,POWER(COS(PI()*MOD(Calculator!$B$34/Calculator!$F$18,1)),2))-$C57)^2+(1500*ABS(SIN(2*PI()*MOD(Calculator!$B$34/Calculator!$F$18,1)))*IF(MOD(Calculator!$B$34/Calculator!$F$18,1)&lt;0.5,-1,1))^2)/((50*POWER(80,POWER(COS(PI()*MOD(Calculator!$B$34/Calculator!$F$18,1)),2))+$C57)^2+(1500*ABS(SIN(2*PI()*MOD(Calculator!$B$34/Calculator!$F$18,1)))*IF(MOD(Calculator!$B$34/Calculator!$F$18,1)&lt;0.5,-1,1))^2)))/(1-SQRT(((50*POWER(80,POWER(COS(PI()*MOD(Calculator!$B$34/Calculator!$F$18,1)),2))-$C57)^2+(1500*ABS(SIN(2*PI()*MOD(Calculator!$B$34/Calculator!$F$18,1)))*IF(MOD(Calculator!$B$34/Calculator!$F$18,1)&lt;0.5,-1,1))^2)/((50*POWER(80,POWER(COS(PI()*MOD(Calculator!$B$34/Calculator!$F$18,1)),2))+$C57)^2+(1500*ABS(SIN(2*PI()*MOD(Calculator!$B$34/Calculator!$F$18,1)))*IF(MOD(Calculator!$B$34/Calculator!$F$18,1)&lt;0.5,-1,1))^2))),2))</f>
        <v>—</v>
      </c>
      <c r="EB57" s="253" t="str">
        <f aca="false">IF(OR(Calculator!$E$19&lt;&gt;"YES",Calculator!$B$34&lt;Calculator!$G$19),"—",ROUND((1+SQRT(((50*POWER(80,POWER(COS(PI()*MOD(Calculator!$B$34/Calculator!$F$19,1)),2))-$C57)^2+(1500*ABS(SIN(2*PI()*MOD(Calculator!$B$34/Calculator!$F$19,1)))*IF(MOD(Calculator!$B$34/Calculator!$F$19,1)&lt;0.5,-1,1))^2)/((50*POWER(80,POWER(COS(PI()*MOD(Calculator!$B$34/Calculator!$F$19,1)),2))+$C57)^2+(1500*ABS(SIN(2*PI()*MOD(Calculator!$B$34/Calculator!$F$19,1)))*IF(MOD(Calculator!$B$34/Calculator!$F$19,1)&lt;0.5,-1,1))^2)))/(1-SQRT(((50*POWER(80,POWER(COS(PI()*MOD(Calculator!$B$34/Calculator!$F$19,1)),2))-$C57)^2+(1500*ABS(SIN(2*PI()*MOD(Calculator!$B$34/Calculator!$F$19,1)))*IF(MOD(Calculator!$B$34/Calculator!$F$19,1)&lt;0.5,-1,1))^2)/((50*POWER(80,POWER(COS(PI()*MOD(Calculator!$B$34/Calculator!$F$19,1)),2))+$C57)^2+(1500*ABS(SIN(2*PI()*MOD(Calculator!$B$34/Calculator!$F$19,1)))*IF(MOD(Calculator!$B$34/Calculator!$F$19,1)&lt;0.5,-1,1))^2))),2))</f>
        <v>—</v>
      </c>
      <c r="EC57" s="253" t="str">
        <f aca="false">IF(OR(Calculator!$E$20&lt;&gt;"YES",Calculator!$B$34&lt;Calculator!$G$20),"—",ROUND((1+SQRT(((50*POWER(80,POWER(COS(PI()*MOD(Calculator!$B$34/Calculator!$F$20,1)),2))-$C57)^2+(1500*ABS(SIN(2*PI()*MOD(Calculator!$B$34/Calculator!$F$20,1)))*IF(MOD(Calculator!$B$34/Calculator!$F$20,1)&lt;0.5,-1,1))^2)/((50*POWER(80,POWER(COS(PI()*MOD(Calculator!$B$34/Calculator!$F$20,1)),2))+$C57)^2+(1500*ABS(SIN(2*PI()*MOD(Calculator!$B$34/Calculator!$F$20,1)))*IF(MOD(Calculator!$B$34/Calculator!$F$20,1)&lt;0.5,-1,1))^2)))/(1-SQRT(((50*POWER(80,POWER(COS(PI()*MOD(Calculator!$B$34/Calculator!$F$20,1)),2))-$C57)^2+(1500*ABS(SIN(2*PI()*MOD(Calculator!$B$34/Calculator!$F$20,1)))*IF(MOD(Calculator!$B$34/Calculator!$F$20,1)&lt;0.5,-1,1))^2)/((50*POWER(80,POWER(COS(PI()*MOD(Calculator!$B$34/Calculator!$F$20,1)),2))+$C57)^2+(1500*ABS(SIN(2*PI()*MOD(Calculator!$B$34/Calculator!$F$20,1)))*IF(MOD(Calculator!$B$34/Calculator!$F$20,1)&lt;0.5,-1,1))^2))),2))</f>
        <v>—</v>
      </c>
      <c r="ED57" s="253" t="str">
        <f aca="false">IF(OR(Calculator!$E$21&lt;&gt;"YES",Calculator!$B$34&lt;Calculator!$G$21),"—",ROUND((1+SQRT(((50*POWER(80,POWER(COS(PI()*MOD(Calculator!$B$34/Calculator!$F$21,1)),2))-$C57)^2+(1500*ABS(SIN(2*PI()*MOD(Calculator!$B$34/Calculator!$F$21,1)))*IF(MOD(Calculator!$B$34/Calculator!$F$21,1)&lt;0.5,-1,1))^2)/((50*POWER(80,POWER(COS(PI()*MOD(Calculator!$B$34/Calculator!$F$21,1)),2))+$C57)^2+(1500*ABS(SIN(2*PI()*MOD(Calculator!$B$34/Calculator!$F$21,1)))*IF(MOD(Calculator!$B$34/Calculator!$F$21,1)&lt;0.5,-1,1))^2)))/(1-SQRT(((50*POWER(80,POWER(COS(PI()*MOD(Calculator!$B$34/Calculator!$F$21,1)),2))-$C57)^2+(1500*ABS(SIN(2*PI()*MOD(Calculator!$B$34/Calculator!$F$21,1)))*IF(MOD(Calculator!$B$34/Calculator!$F$21,1)&lt;0.5,-1,1))^2)/((50*POWER(80,POWER(COS(PI()*MOD(Calculator!$B$34/Calculator!$F$21,1)),2))+$C57)^2+(1500*ABS(SIN(2*PI()*MOD(Calculator!$B$34/Calculator!$F$21,1)))*IF(MOD(Calculator!$B$34/Calculator!$F$21,1)&lt;0.5,-1,1))^2))),2))</f>
        <v>—</v>
      </c>
      <c r="EE57" s="253" t="str">
        <f aca="false">IF(OR(Calculator!$E$22&lt;&gt;"YES",Calculator!$B$34&lt;Calculator!$G$22),"—",ROUND((1+SQRT(((50*POWER(80,POWER(COS(PI()*MOD(Calculator!$B$34/Calculator!$F$22,1)),2))-$C57)^2+(1500*ABS(SIN(2*PI()*MOD(Calculator!$B$34/Calculator!$F$22,1)))*IF(MOD(Calculator!$B$34/Calculator!$F$22,1)&lt;0.5,-1,1))^2)/((50*POWER(80,POWER(COS(PI()*MOD(Calculator!$B$34/Calculator!$F$22,1)),2))+$C57)^2+(1500*ABS(SIN(2*PI()*MOD(Calculator!$B$34/Calculator!$F$22,1)))*IF(MOD(Calculator!$B$34/Calculator!$F$22,1)&lt;0.5,-1,1))^2)))/(1-SQRT(((50*POWER(80,POWER(COS(PI()*MOD(Calculator!$B$34/Calculator!$F$22,1)),2))-$C57)^2+(1500*ABS(SIN(2*PI()*MOD(Calculator!$B$34/Calculator!$F$22,1)))*IF(MOD(Calculator!$B$34/Calculator!$F$22,1)&lt;0.5,-1,1))^2)/((50*POWER(80,POWER(COS(PI()*MOD(Calculator!$B$34/Calculator!$F$22,1)),2))+$C57)^2+(1500*ABS(SIN(2*PI()*MOD(Calculator!$B$34/Calculator!$F$22,1)))*IF(MOD(Calculator!$B$34/Calculator!$F$22,1)&lt;0.5,-1,1))^2))),2))</f>
        <v>—</v>
      </c>
      <c r="EF57" s="295" t="n">
        <f aca="false">IFERROR(ROUND((IF(ISNUMBER(DU57),DU57,0)+IF(ISNUMBER(DV57),DV57,0)+IF(ISNUMBER(DW57),DW57,0)+IF(ISNUMBER(DX57),DX57,0)+IF(ISNUMBER(DY57),DY57,0)+IF(ISNUMBER(DZ57),DZ57,0)+IF(ISNUMBER(EA57),EA57,0)+IF(ISNUMBER(EB57),EB57,0)+IF(ISNUMBER(EC57),EC57,0)+IF(ISNUMBER(ED57),ED57,0)+IF(ISNUMBER(EE57),EE57,0))/(IF(ISNUMBER(DU57),1,0)+IF(ISNUMBER(DV57),1,0)+IF(ISNUMBER(DW57),1,0)+IF(ISNUMBER(DX57),1,0)+IF(ISNUMBER(DY57),1,0)+IF(ISNUMBER(DZ57),1,0)+IF(ISNUMBER(EA57),1,0)+IF(ISNUMBER(EB57),1,0)+IF(ISNUMBER(EC57),1,0)+IF(ISNUMBER(ED57),1,0)+IF(ISNUMBER(EE57),1,0)),4),"")</f>
        <v>16.11</v>
      </c>
      <c r="EG57" s="253" t="str">
        <f aca="false">IF(OR(Calculator!$E$12&lt;&gt;"YES",Calculator!$B$35&lt;Calculator!$G$12),"—",ROUND((1+SQRT(((50*POWER(80,POWER(COS(PI()*MOD(Calculator!$B$35/Calculator!$F$12,1)),2))-$C57)^2+(1500*ABS(SIN(2*PI()*MOD(Calculator!$B$35/Calculator!$F$12,1)))*IF(MOD(Calculator!$B$35/Calculator!$F$12,1)&lt;0.5,-1,1))^2)/((50*POWER(80,POWER(COS(PI()*MOD(Calculator!$B$35/Calculator!$F$12,1)),2))+$C57)^2+(1500*ABS(SIN(2*PI()*MOD(Calculator!$B$35/Calculator!$F$12,1)))*IF(MOD(Calculator!$B$35/Calculator!$F$12,1)&lt;0.5,-1,1))^2)))/(1-SQRT(((50*POWER(80,POWER(COS(PI()*MOD(Calculator!$B$35/Calculator!$F$12,1)),2))-$C57)^2+(1500*ABS(SIN(2*PI()*MOD(Calculator!$B$35/Calculator!$F$12,1)))*IF(MOD(Calculator!$B$35/Calculator!$F$12,1)&lt;0.5,-1,1))^2)/((50*POWER(80,POWER(COS(PI()*MOD(Calculator!$B$35/Calculator!$F$12,1)),2))+$C57)^2+(1500*ABS(SIN(2*PI()*MOD(Calculator!$B$35/Calculator!$F$12,1)))*IF(MOD(Calculator!$B$35/Calculator!$F$12,1)&lt;0.5,-1,1))^2))),2))</f>
        <v>—</v>
      </c>
      <c r="EH57" s="253" t="str">
        <f aca="false">IF(OR(Calculator!$E$13&lt;&gt;"YES",Calculator!$B$35&lt;Calculator!$G$13),"—",ROUND((1+SQRT(((50*POWER(80,POWER(COS(PI()*MOD(Calculator!$B$35/Calculator!$F$13,1)),2))-$C57)^2+(1500*ABS(SIN(2*PI()*MOD(Calculator!$B$35/Calculator!$F$13,1)))*IF(MOD(Calculator!$B$35/Calculator!$F$13,1)&lt;0.5,-1,1))^2)/((50*POWER(80,POWER(COS(PI()*MOD(Calculator!$B$35/Calculator!$F$13,1)),2))+$C57)^2+(1500*ABS(SIN(2*PI()*MOD(Calculator!$B$35/Calculator!$F$13,1)))*IF(MOD(Calculator!$B$35/Calculator!$F$13,1)&lt;0.5,-1,1))^2)))/(1-SQRT(((50*POWER(80,POWER(COS(PI()*MOD(Calculator!$B$35/Calculator!$F$13,1)),2))-$C57)^2+(1500*ABS(SIN(2*PI()*MOD(Calculator!$B$35/Calculator!$F$13,1)))*IF(MOD(Calculator!$B$35/Calculator!$F$13,1)&lt;0.5,-1,1))^2)/((50*POWER(80,POWER(COS(PI()*MOD(Calculator!$B$35/Calculator!$F$13,1)),2))+$C57)^2+(1500*ABS(SIN(2*PI()*MOD(Calculator!$B$35/Calculator!$F$13,1)))*IF(MOD(Calculator!$B$35/Calculator!$F$13,1)&lt;0.5,-1,1))^2))),2))</f>
        <v>—</v>
      </c>
      <c r="EI57" s="253" t="str">
        <f aca="false">IF(OR(Calculator!$E$14&lt;&gt;"YES",Calculator!$B$35&lt;Calculator!$G$14),"—",ROUND((1+SQRT(((50*POWER(80,POWER(COS(PI()*MOD(Calculator!$B$35/Calculator!$F$14,1)),2))-$C57)^2+(1500*ABS(SIN(2*PI()*MOD(Calculator!$B$35/Calculator!$F$14,1)))*IF(MOD(Calculator!$B$35/Calculator!$F$14,1)&lt;0.5,-1,1))^2)/((50*POWER(80,POWER(COS(PI()*MOD(Calculator!$B$35/Calculator!$F$14,1)),2))+$C57)^2+(1500*ABS(SIN(2*PI()*MOD(Calculator!$B$35/Calculator!$F$14,1)))*IF(MOD(Calculator!$B$35/Calculator!$F$14,1)&lt;0.5,-1,1))^2)))/(1-SQRT(((50*POWER(80,POWER(COS(PI()*MOD(Calculator!$B$35/Calculator!$F$14,1)),2))-$C57)^2+(1500*ABS(SIN(2*PI()*MOD(Calculator!$B$35/Calculator!$F$14,1)))*IF(MOD(Calculator!$B$35/Calculator!$F$14,1)&lt;0.5,-1,1))^2)/((50*POWER(80,POWER(COS(PI()*MOD(Calculator!$B$35/Calculator!$F$14,1)),2))+$C57)^2+(1500*ABS(SIN(2*PI()*MOD(Calculator!$B$35/Calculator!$F$14,1)))*IF(MOD(Calculator!$B$35/Calculator!$F$14,1)&lt;0.5,-1,1))^2))),2))</f>
        <v>—</v>
      </c>
      <c r="EJ57" s="253" t="n">
        <f aca="false">IF(OR(Calculator!$E$15&lt;&gt;"YES",Calculator!$B$35&lt;Calculator!$G$15),"—",ROUND((1+SQRT(((50*POWER(80,POWER(COS(PI()*MOD(Calculator!$B$35/Calculator!$F$15,1)),2))-$C57)^2+(1500*ABS(SIN(2*PI()*MOD(Calculator!$B$35/Calculator!$F$15,1)))*IF(MOD(Calculator!$B$35/Calculator!$F$15,1)&lt;0.5,-1,1))^2)/((50*POWER(80,POWER(COS(PI()*MOD(Calculator!$B$35/Calculator!$F$15,1)),2))+$C57)^2+(1500*ABS(SIN(2*PI()*MOD(Calculator!$B$35/Calculator!$F$15,1)))*IF(MOD(Calculator!$B$35/Calculator!$F$15,1)&lt;0.5,-1,1))^2)))/(1-SQRT(((50*POWER(80,POWER(COS(PI()*MOD(Calculator!$B$35/Calculator!$F$15,1)),2))-$C57)^2+(1500*ABS(SIN(2*PI()*MOD(Calculator!$B$35/Calculator!$F$15,1)))*IF(MOD(Calculator!$B$35/Calculator!$F$15,1)&lt;0.5,-1,1))^2)/((50*POWER(80,POWER(COS(PI()*MOD(Calculator!$B$35/Calculator!$F$15,1)),2))+$C57)^2+(1500*ABS(SIN(2*PI()*MOD(Calculator!$B$35/Calculator!$F$15,1)))*IF(MOD(Calculator!$B$35/Calculator!$F$15,1)&lt;0.5,-1,1))^2))),2))</f>
        <v>2.67</v>
      </c>
      <c r="EK57" s="253" t="str">
        <f aca="false">IF(OR(Calculator!$E$16&lt;&gt;"YES",Calculator!$B$35&lt;Calculator!$G$16),"—",ROUND((1+SQRT(((50*POWER(80,POWER(COS(PI()*MOD(Calculator!$B$35/Calculator!$F$16,1)),2))-$C57)^2+(1500*ABS(SIN(2*PI()*MOD(Calculator!$B$35/Calculator!$F$16,1)))*IF(MOD(Calculator!$B$35/Calculator!$F$16,1)&lt;0.5,-1,1))^2)/((50*POWER(80,POWER(COS(PI()*MOD(Calculator!$B$35/Calculator!$F$16,1)),2))+$C57)^2+(1500*ABS(SIN(2*PI()*MOD(Calculator!$B$35/Calculator!$F$16,1)))*IF(MOD(Calculator!$B$35/Calculator!$F$16,1)&lt;0.5,-1,1))^2)))/(1-SQRT(((50*POWER(80,POWER(COS(PI()*MOD(Calculator!$B$35/Calculator!$F$16,1)),2))-$C57)^2+(1500*ABS(SIN(2*PI()*MOD(Calculator!$B$35/Calculator!$F$16,1)))*IF(MOD(Calculator!$B$35/Calculator!$F$16,1)&lt;0.5,-1,1))^2)/((50*POWER(80,POWER(COS(PI()*MOD(Calculator!$B$35/Calculator!$F$16,1)),2))+$C57)^2+(1500*ABS(SIN(2*PI()*MOD(Calculator!$B$35/Calculator!$F$16,1)))*IF(MOD(Calculator!$B$35/Calculator!$F$16,1)&lt;0.5,-1,1))^2))),2))</f>
        <v>—</v>
      </c>
      <c r="EL57" s="253" t="n">
        <f aca="false">IF(OR(Calculator!$E$17&lt;&gt;"YES",Calculator!$B$35&lt;Calculator!$G$17),"—",ROUND((1+SQRT(((50*POWER(80,POWER(COS(PI()*MOD(Calculator!$B$35/Calculator!$F$17,1)),2))-$C57)^2+(1500*ABS(SIN(2*PI()*MOD(Calculator!$B$35/Calculator!$F$17,1)))*IF(MOD(Calculator!$B$35/Calculator!$F$17,1)&lt;0.5,-1,1))^2)/((50*POWER(80,POWER(COS(PI()*MOD(Calculator!$B$35/Calculator!$F$17,1)),2))+$C57)^2+(1500*ABS(SIN(2*PI()*MOD(Calculator!$B$35/Calculator!$F$17,1)))*IF(MOD(Calculator!$B$35/Calculator!$F$17,1)&lt;0.5,-1,1))^2)))/(1-SQRT(((50*POWER(80,POWER(COS(PI()*MOD(Calculator!$B$35/Calculator!$F$17,1)),2))-$C57)^2+(1500*ABS(SIN(2*PI()*MOD(Calculator!$B$35/Calculator!$F$17,1)))*IF(MOD(Calculator!$B$35/Calculator!$F$17,1)&lt;0.5,-1,1))^2)/((50*POWER(80,POWER(COS(PI()*MOD(Calculator!$B$35/Calculator!$F$17,1)),2))+$C57)^2+(1500*ABS(SIN(2*PI()*MOD(Calculator!$B$35/Calculator!$F$17,1)))*IF(MOD(Calculator!$B$35/Calculator!$F$17,1)&lt;0.5,-1,1))^2))),2))</f>
        <v>18.31</v>
      </c>
      <c r="EM57" s="253" t="str">
        <f aca="false">IF(OR(Calculator!$E$18&lt;&gt;"YES",Calculator!$B$35&lt;Calculator!$G$18),"—",ROUND((1+SQRT(((50*POWER(80,POWER(COS(PI()*MOD(Calculator!$B$35/Calculator!$F$18,1)),2))-$C57)^2+(1500*ABS(SIN(2*PI()*MOD(Calculator!$B$35/Calculator!$F$18,1)))*IF(MOD(Calculator!$B$35/Calculator!$F$18,1)&lt;0.5,-1,1))^2)/((50*POWER(80,POWER(COS(PI()*MOD(Calculator!$B$35/Calculator!$F$18,1)),2))+$C57)^2+(1500*ABS(SIN(2*PI()*MOD(Calculator!$B$35/Calculator!$F$18,1)))*IF(MOD(Calculator!$B$35/Calculator!$F$18,1)&lt;0.5,-1,1))^2)))/(1-SQRT(((50*POWER(80,POWER(COS(PI()*MOD(Calculator!$B$35/Calculator!$F$18,1)),2))-$C57)^2+(1500*ABS(SIN(2*PI()*MOD(Calculator!$B$35/Calculator!$F$18,1)))*IF(MOD(Calculator!$B$35/Calculator!$F$18,1)&lt;0.5,-1,1))^2)/((50*POWER(80,POWER(COS(PI()*MOD(Calculator!$B$35/Calculator!$F$18,1)),2))+$C57)^2+(1500*ABS(SIN(2*PI()*MOD(Calculator!$B$35/Calculator!$F$18,1)))*IF(MOD(Calculator!$B$35/Calculator!$F$18,1)&lt;0.5,-1,1))^2))),2))</f>
        <v>—</v>
      </c>
      <c r="EN57" s="253" t="str">
        <f aca="false">IF(OR(Calculator!$E$19&lt;&gt;"YES",Calculator!$B$35&lt;Calculator!$G$19),"—",ROUND((1+SQRT(((50*POWER(80,POWER(COS(PI()*MOD(Calculator!$B$35/Calculator!$F$19,1)),2))-$C57)^2+(1500*ABS(SIN(2*PI()*MOD(Calculator!$B$35/Calculator!$F$19,1)))*IF(MOD(Calculator!$B$35/Calculator!$F$19,1)&lt;0.5,-1,1))^2)/((50*POWER(80,POWER(COS(PI()*MOD(Calculator!$B$35/Calculator!$F$19,1)),2))+$C57)^2+(1500*ABS(SIN(2*PI()*MOD(Calculator!$B$35/Calculator!$F$19,1)))*IF(MOD(Calculator!$B$35/Calculator!$F$19,1)&lt;0.5,-1,1))^2)))/(1-SQRT(((50*POWER(80,POWER(COS(PI()*MOD(Calculator!$B$35/Calculator!$F$19,1)),2))-$C57)^2+(1500*ABS(SIN(2*PI()*MOD(Calculator!$B$35/Calculator!$F$19,1)))*IF(MOD(Calculator!$B$35/Calculator!$F$19,1)&lt;0.5,-1,1))^2)/((50*POWER(80,POWER(COS(PI()*MOD(Calculator!$B$35/Calculator!$F$19,1)),2))+$C57)^2+(1500*ABS(SIN(2*PI()*MOD(Calculator!$B$35/Calculator!$F$19,1)))*IF(MOD(Calculator!$B$35/Calculator!$F$19,1)&lt;0.5,-1,1))^2))),2))</f>
        <v>—</v>
      </c>
      <c r="EO57" s="253" t="str">
        <f aca="false">IF(OR(Calculator!$E$20&lt;&gt;"YES",Calculator!$B$35&lt;Calculator!$G$20),"—",ROUND((1+SQRT(((50*POWER(80,POWER(COS(PI()*MOD(Calculator!$B$35/Calculator!$F$20,1)),2))-$C57)^2+(1500*ABS(SIN(2*PI()*MOD(Calculator!$B$35/Calculator!$F$20,1)))*IF(MOD(Calculator!$B$35/Calculator!$F$20,1)&lt;0.5,-1,1))^2)/((50*POWER(80,POWER(COS(PI()*MOD(Calculator!$B$35/Calculator!$F$20,1)),2))+$C57)^2+(1500*ABS(SIN(2*PI()*MOD(Calculator!$B$35/Calculator!$F$20,1)))*IF(MOD(Calculator!$B$35/Calculator!$F$20,1)&lt;0.5,-1,1))^2)))/(1-SQRT(((50*POWER(80,POWER(COS(PI()*MOD(Calculator!$B$35/Calculator!$F$20,1)),2))-$C57)^2+(1500*ABS(SIN(2*PI()*MOD(Calculator!$B$35/Calculator!$F$20,1)))*IF(MOD(Calculator!$B$35/Calculator!$F$20,1)&lt;0.5,-1,1))^2)/((50*POWER(80,POWER(COS(PI()*MOD(Calculator!$B$35/Calculator!$F$20,1)),2))+$C57)^2+(1500*ABS(SIN(2*PI()*MOD(Calculator!$B$35/Calculator!$F$20,1)))*IF(MOD(Calculator!$B$35/Calculator!$F$20,1)&lt;0.5,-1,1))^2))),2))</f>
        <v>—</v>
      </c>
      <c r="EP57" s="253" t="str">
        <f aca="false">IF(OR(Calculator!$E$21&lt;&gt;"YES",Calculator!$B$35&lt;Calculator!$G$21),"—",ROUND((1+SQRT(((50*POWER(80,POWER(COS(PI()*MOD(Calculator!$B$35/Calculator!$F$21,1)),2))-$C57)^2+(1500*ABS(SIN(2*PI()*MOD(Calculator!$B$35/Calculator!$F$21,1)))*IF(MOD(Calculator!$B$35/Calculator!$F$21,1)&lt;0.5,-1,1))^2)/((50*POWER(80,POWER(COS(PI()*MOD(Calculator!$B$35/Calculator!$F$21,1)),2))+$C57)^2+(1500*ABS(SIN(2*PI()*MOD(Calculator!$B$35/Calculator!$F$21,1)))*IF(MOD(Calculator!$B$35/Calculator!$F$21,1)&lt;0.5,-1,1))^2)))/(1-SQRT(((50*POWER(80,POWER(COS(PI()*MOD(Calculator!$B$35/Calculator!$F$21,1)),2))-$C57)^2+(1500*ABS(SIN(2*PI()*MOD(Calculator!$B$35/Calculator!$F$21,1)))*IF(MOD(Calculator!$B$35/Calculator!$F$21,1)&lt;0.5,-1,1))^2)/((50*POWER(80,POWER(COS(PI()*MOD(Calculator!$B$35/Calculator!$F$21,1)),2))+$C57)^2+(1500*ABS(SIN(2*PI()*MOD(Calculator!$B$35/Calculator!$F$21,1)))*IF(MOD(Calculator!$B$35/Calculator!$F$21,1)&lt;0.5,-1,1))^2))),2))</f>
        <v>—</v>
      </c>
      <c r="EQ57" s="253" t="str">
        <f aca="false">IF(OR(Calculator!$E$22&lt;&gt;"YES",Calculator!$B$35&lt;Calculator!$G$22),"—",ROUND((1+SQRT(((50*POWER(80,POWER(COS(PI()*MOD(Calculator!$B$35/Calculator!$F$22,1)),2))-$C57)^2+(1500*ABS(SIN(2*PI()*MOD(Calculator!$B$35/Calculator!$F$22,1)))*IF(MOD(Calculator!$B$35/Calculator!$F$22,1)&lt;0.5,-1,1))^2)/((50*POWER(80,POWER(COS(PI()*MOD(Calculator!$B$35/Calculator!$F$22,1)),2))+$C57)^2+(1500*ABS(SIN(2*PI()*MOD(Calculator!$B$35/Calculator!$F$22,1)))*IF(MOD(Calculator!$B$35/Calculator!$F$22,1)&lt;0.5,-1,1))^2)))/(1-SQRT(((50*POWER(80,POWER(COS(PI()*MOD(Calculator!$B$35/Calculator!$F$22,1)),2))-$C57)^2+(1500*ABS(SIN(2*PI()*MOD(Calculator!$B$35/Calculator!$F$22,1)))*IF(MOD(Calculator!$B$35/Calculator!$F$22,1)&lt;0.5,-1,1))^2)/((50*POWER(80,POWER(COS(PI()*MOD(Calculator!$B$35/Calculator!$F$22,1)),2))+$C57)^2+(1500*ABS(SIN(2*PI()*MOD(Calculator!$B$35/Calculator!$F$22,1)))*IF(MOD(Calculator!$B$35/Calculator!$F$22,1)&lt;0.5,-1,1))^2))),2))</f>
        <v>—</v>
      </c>
      <c r="ER57" s="295" t="n">
        <f aca="false">IFERROR(ROUND((IF(ISNUMBER(EG57),EG57,0)+IF(ISNUMBER(EH57),EH57,0)+IF(ISNUMBER(EI57),EI57,0)+IF(ISNUMBER(EJ57),EJ57,0)+IF(ISNUMBER(EK57),EK57,0)+IF(ISNUMBER(EL57),EL57,0)+IF(ISNUMBER(EM57),EM57,0)+IF(ISNUMBER(EN57),EN57,0)+IF(ISNUMBER(EO57),EO57,0)+IF(ISNUMBER(EP57),EP57,0)+IF(ISNUMBER(EQ57),EQ57,0))/(IF(ISNUMBER(EG57),1,0)+IF(ISNUMBER(EH57),1,0)+IF(ISNUMBER(EI57),1,0)+IF(ISNUMBER(EJ57),1,0)+IF(ISNUMBER(EK57),1,0)+IF(ISNUMBER(EL57),1,0)+IF(ISNUMBER(EM57),1,0)+IF(ISNUMBER(EN57),1,0)+IF(ISNUMBER(EO57),1,0)+IF(ISNUMBER(EP57),1,0)+IF(ISNUMBER(EQ57),1,0)),4),"")</f>
        <v>10.49</v>
      </c>
      <c r="ES57" s="253" t="str">
        <f aca="false">IF(OR(Calculator!$E$12&lt;&gt;"YES",Calculator!$B$36&lt;Calculator!$G$12),"—",ROUND((1+SQRT(((50*POWER(80,POWER(COS(PI()*MOD(Calculator!$B$36/Calculator!$F$12,1)),2))-$C57)^2+(1500*ABS(SIN(2*PI()*MOD(Calculator!$B$36/Calculator!$F$12,1)))*IF(MOD(Calculator!$B$36/Calculator!$F$12,1)&lt;0.5,-1,1))^2)/((50*POWER(80,POWER(COS(PI()*MOD(Calculator!$B$36/Calculator!$F$12,1)),2))+$C57)^2+(1500*ABS(SIN(2*PI()*MOD(Calculator!$B$36/Calculator!$F$12,1)))*IF(MOD(Calculator!$B$36/Calculator!$F$12,1)&lt;0.5,-1,1))^2)))/(1-SQRT(((50*POWER(80,POWER(COS(PI()*MOD(Calculator!$B$36/Calculator!$F$12,1)),2))-$C57)^2+(1500*ABS(SIN(2*PI()*MOD(Calculator!$B$36/Calculator!$F$12,1)))*IF(MOD(Calculator!$B$36/Calculator!$F$12,1)&lt;0.5,-1,1))^2)/((50*POWER(80,POWER(COS(PI()*MOD(Calculator!$B$36/Calculator!$F$12,1)),2))+$C57)^2+(1500*ABS(SIN(2*PI()*MOD(Calculator!$B$36/Calculator!$F$12,1)))*IF(MOD(Calculator!$B$36/Calculator!$F$12,1)&lt;0.5,-1,1))^2))),2))</f>
        <v>—</v>
      </c>
      <c r="ET57" s="253" t="str">
        <f aca="false">IF(OR(Calculator!$E$13&lt;&gt;"YES",Calculator!$B$36&lt;Calculator!$G$13),"—",ROUND((1+SQRT(((50*POWER(80,POWER(COS(PI()*MOD(Calculator!$B$36/Calculator!$F$13,1)),2))-$C57)^2+(1500*ABS(SIN(2*PI()*MOD(Calculator!$B$36/Calculator!$F$13,1)))*IF(MOD(Calculator!$B$36/Calculator!$F$13,1)&lt;0.5,-1,1))^2)/((50*POWER(80,POWER(COS(PI()*MOD(Calculator!$B$36/Calculator!$F$13,1)),2))+$C57)^2+(1500*ABS(SIN(2*PI()*MOD(Calculator!$B$36/Calculator!$F$13,1)))*IF(MOD(Calculator!$B$36/Calculator!$F$13,1)&lt;0.5,-1,1))^2)))/(1-SQRT(((50*POWER(80,POWER(COS(PI()*MOD(Calculator!$B$36/Calculator!$F$13,1)),2))-$C57)^2+(1500*ABS(SIN(2*PI()*MOD(Calculator!$B$36/Calculator!$F$13,1)))*IF(MOD(Calculator!$B$36/Calculator!$F$13,1)&lt;0.5,-1,1))^2)/((50*POWER(80,POWER(COS(PI()*MOD(Calculator!$B$36/Calculator!$F$13,1)),2))+$C57)^2+(1500*ABS(SIN(2*PI()*MOD(Calculator!$B$36/Calculator!$F$13,1)))*IF(MOD(Calculator!$B$36/Calculator!$F$13,1)&lt;0.5,-1,1))^2))),2))</f>
        <v>—</v>
      </c>
      <c r="EU57" s="253" t="str">
        <f aca="false">IF(OR(Calculator!$E$14&lt;&gt;"YES",Calculator!$B$36&lt;Calculator!$G$14),"—",ROUND((1+SQRT(((50*POWER(80,POWER(COS(PI()*MOD(Calculator!$B$36/Calculator!$F$14,1)),2))-$C57)^2+(1500*ABS(SIN(2*PI()*MOD(Calculator!$B$36/Calculator!$F$14,1)))*IF(MOD(Calculator!$B$36/Calculator!$F$14,1)&lt;0.5,-1,1))^2)/((50*POWER(80,POWER(COS(PI()*MOD(Calculator!$B$36/Calculator!$F$14,1)),2))+$C57)^2+(1500*ABS(SIN(2*PI()*MOD(Calculator!$B$36/Calculator!$F$14,1)))*IF(MOD(Calculator!$B$36/Calculator!$F$14,1)&lt;0.5,-1,1))^2)))/(1-SQRT(((50*POWER(80,POWER(COS(PI()*MOD(Calculator!$B$36/Calculator!$F$14,1)),2))-$C57)^2+(1500*ABS(SIN(2*PI()*MOD(Calculator!$B$36/Calculator!$F$14,1)))*IF(MOD(Calculator!$B$36/Calculator!$F$14,1)&lt;0.5,-1,1))^2)/((50*POWER(80,POWER(COS(PI()*MOD(Calculator!$B$36/Calculator!$F$14,1)),2))+$C57)^2+(1500*ABS(SIN(2*PI()*MOD(Calculator!$B$36/Calculator!$F$14,1)))*IF(MOD(Calculator!$B$36/Calculator!$F$14,1)&lt;0.5,-1,1))^2))),2))</f>
        <v>—</v>
      </c>
      <c r="EV57" s="253" t="n">
        <f aca="false">IF(OR(Calculator!$E$15&lt;&gt;"YES",Calculator!$B$36&lt;Calculator!$G$15),"—",ROUND((1+SQRT(((50*POWER(80,POWER(COS(PI()*MOD(Calculator!$B$36/Calculator!$F$15,1)),2))-$C57)^2+(1500*ABS(SIN(2*PI()*MOD(Calculator!$B$36/Calculator!$F$15,1)))*IF(MOD(Calculator!$B$36/Calculator!$F$15,1)&lt;0.5,-1,1))^2)/((50*POWER(80,POWER(COS(PI()*MOD(Calculator!$B$36/Calculator!$F$15,1)),2))+$C57)^2+(1500*ABS(SIN(2*PI()*MOD(Calculator!$B$36/Calculator!$F$15,1)))*IF(MOD(Calculator!$B$36/Calculator!$F$15,1)&lt;0.5,-1,1))^2)))/(1-SQRT(((50*POWER(80,POWER(COS(PI()*MOD(Calculator!$B$36/Calculator!$F$15,1)),2))-$C57)^2+(1500*ABS(SIN(2*PI()*MOD(Calculator!$B$36/Calculator!$F$15,1)))*IF(MOD(Calculator!$B$36/Calculator!$F$15,1)&lt;0.5,-1,1))^2)/((50*POWER(80,POWER(COS(PI()*MOD(Calculator!$B$36/Calculator!$F$15,1)),2))+$C57)^2+(1500*ABS(SIN(2*PI()*MOD(Calculator!$B$36/Calculator!$F$15,1)))*IF(MOD(Calculator!$B$36/Calculator!$F$15,1)&lt;0.5,-1,1))^2))),2))</f>
        <v>16.1</v>
      </c>
      <c r="EW57" s="253" t="str">
        <f aca="false">IF(OR(Calculator!$E$16&lt;&gt;"YES",Calculator!$B$36&lt;Calculator!$G$16),"—",ROUND((1+SQRT(((50*POWER(80,POWER(COS(PI()*MOD(Calculator!$B$36/Calculator!$F$16,1)),2))-$C57)^2+(1500*ABS(SIN(2*PI()*MOD(Calculator!$B$36/Calculator!$F$16,1)))*IF(MOD(Calculator!$B$36/Calculator!$F$16,1)&lt;0.5,-1,1))^2)/((50*POWER(80,POWER(COS(PI()*MOD(Calculator!$B$36/Calculator!$F$16,1)),2))+$C57)^2+(1500*ABS(SIN(2*PI()*MOD(Calculator!$B$36/Calculator!$F$16,1)))*IF(MOD(Calculator!$B$36/Calculator!$F$16,1)&lt;0.5,-1,1))^2)))/(1-SQRT(((50*POWER(80,POWER(COS(PI()*MOD(Calculator!$B$36/Calculator!$F$16,1)),2))-$C57)^2+(1500*ABS(SIN(2*PI()*MOD(Calculator!$B$36/Calculator!$F$16,1)))*IF(MOD(Calculator!$B$36/Calculator!$F$16,1)&lt;0.5,-1,1))^2)/((50*POWER(80,POWER(COS(PI()*MOD(Calculator!$B$36/Calculator!$F$16,1)),2))+$C57)^2+(1500*ABS(SIN(2*PI()*MOD(Calculator!$B$36/Calculator!$F$16,1)))*IF(MOD(Calculator!$B$36/Calculator!$F$16,1)&lt;0.5,-1,1))^2))),2))</f>
        <v>—</v>
      </c>
      <c r="EX57" s="253" t="n">
        <f aca="false">IF(OR(Calculator!$E$17&lt;&gt;"YES",Calculator!$B$36&lt;Calculator!$G$17),"—",ROUND((1+SQRT(((50*POWER(80,POWER(COS(PI()*MOD(Calculator!$B$36/Calculator!$F$17,1)),2))-$C57)^2+(1500*ABS(SIN(2*PI()*MOD(Calculator!$B$36/Calculator!$F$17,1)))*IF(MOD(Calculator!$B$36/Calculator!$F$17,1)&lt;0.5,-1,1))^2)/((50*POWER(80,POWER(COS(PI()*MOD(Calculator!$B$36/Calculator!$F$17,1)),2))+$C57)^2+(1500*ABS(SIN(2*PI()*MOD(Calculator!$B$36/Calculator!$F$17,1)))*IF(MOD(Calculator!$B$36/Calculator!$F$17,1)&lt;0.5,-1,1))^2)))/(1-SQRT(((50*POWER(80,POWER(COS(PI()*MOD(Calculator!$B$36/Calculator!$F$17,1)),2))-$C57)^2+(1500*ABS(SIN(2*PI()*MOD(Calculator!$B$36/Calculator!$F$17,1)))*IF(MOD(Calculator!$B$36/Calculator!$F$17,1)&lt;0.5,-1,1))^2)/((50*POWER(80,POWER(COS(PI()*MOD(Calculator!$B$36/Calculator!$F$17,1)),2))+$C57)^2+(1500*ABS(SIN(2*PI()*MOD(Calculator!$B$36/Calculator!$F$17,1)))*IF(MOD(Calculator!$B$36/Calculator!$F$17,1)&lt;0.5,-1,1))^2))),2))</f>
        <v>18.85</v>
      </c>
      <c r="EY57" s="253" t="str">
        <f aca="false">IF(OR(Calculator!$E$18&lt;&gt;"YES",Calculator!$B$36&lt;Calculator!$G$18),"—",ROUND((1+SQRT(((50*POWER(80,POWER(COS(PI()*MOD(Calculator!$B$36/Calculator!$F$18,1)),2))-$C57)^2+(1500*ABS(SIN(2*PI()*MOD(Calculator!$B$36/Calculator!$F$18,1)))*IF(MOD(Calculator!$B$36/Calculator!$F$18,1)&lt;0.5,-1,1))^2)/((50*POWER(80,POWER(COS(PI()*MOD(Calculator!$B$36/Calculator!$F$18,1)),2))+$C57)^2+(1500*ABS(SIN(2*PI()*MOD(Calculator!$B$36/Calculator!$F$18,1)))*IF(MOD(Calculator!$B$36/Calculator!$F$18,1)&lt;0.5,-1,1))^2)))/(1-SQRT(((50*POWER(80,POWER(COS(PI()*MOD(Calculator!$B$36/Calculator!$F$18,1)),2))-$C57)^2+(1500*ABS(SIN(2*PI()*MOD(Calculator!$B$36/Calculator!$F$18,1)))*IF(MOD(Calculator!$B$36/Calculator!$F$18,1)&lt;0.5,-1,1))^2)/((50*POWER(80,POWER(COS(PI()*MOD(Calculator!$B$36/Calculator!$F$18,1)),2))+$C57)^2+(1500*ABS(SIN(2*PI()*MOD(Calculator!$B$36/Calculator!$F$18,1)))*IF(MOD(Calculator!$B$36/Calculator!$F$18,1)&lt;0.5,-1,1))^2))),2))</f>
        <v>—</v>
      </c>
      <c r="EZ57" s="253" t="str">
        <f aca="false">IF(OR(Calculator!$E$19&lt;&gt;"YES",Calculator!$B$36&lt;Calculator!$G$19),"—",ROUND((1+SQRT(((50*POWER(80,POWER(COS(PI()*MOD(Calculator!$B$36/Calculator!$F$19,1)),2))-$C57)^2+(1500*ABS(SIN(2*PI()*MOD(Calculator!$B$36/Calculator!$F$19,1)))*IF(MOD(Calculator!$B$36/Calculator!$F$19,1)&lt;0.5,-1,1))^2)/((50*POWER(80,POWER(COS(PI()*MOD(Calculator!$B$36/Calculator!$F$19,1)),2))+$C57)^2+(1500*ABS(SIN(2*PI()*MOD(Calculator!$B$36/Calculator!$F$19,1)))*IF(MOD(Calculator!$B$36/Calculator!$F$19,1)&lt;0.5,-1,1))^2)))/(1-SQRT(((50*POWER(80,POWER(COS(PI()*MOD(Calculator!$B$36/Calculator!$F$19,1)),2))-$C57)^2+(1500*ABS(SIN(2*PI()*MOD(Calculator!$B$36/Calculator!$F$19,1)))*IF(MOD(Calculator!$B$36/Calculator!$F$19,1)&lt;0.5,-1,1))^2)/((50*POWER(80,POWER(COS(PI()*MOD(Calculator!$B$36/Calculator!$F$19,1)),2))+$C57)^2+(1500*ABS(SIN(2*PI()*MOD(Calculator!$B$36/Calculator!$F$19,1)))*IF(MOD(Calculator!$B$36/Calculator!$F$19,1)&lt;0.5,-1,1))^2))),2))</f>
        <v>—</v>
      </c>
      <c r="FA57" s="253" t="str">
        <f aca="false">IF(OR(Calculator!$E$20&lt;&gt;"YES",Calculator!$B$36&lt;Calculator!$G$20),"—",ROUND((1+SQRT(((50*POWER(80,POWER(COS(PI()*MOD(Calculator!$B$36/Calculator!$F$20,1)),2))-$C57)^2+(1500*ABS(SIN(2*PI()*MOD(Calculator!$B$36/Calculator!$F$20,1)))*IF(MOD(Calculator!$B$36/Calculator!$F$20,1)&lt;0.5,-1,1))^2)/((50*POWER(80,POWER(COS(PI()*MOD(Calculator!$B$36/Calculator!$F$20,1)),2))+$C57)^2+(1500*ABS(SIN(2*PI()*MOD(Calculator!$B$36/Calculator!$F$20,1)))*IF(MOD(Calculator!$B$36/Calculator!$F$20,1)&lt;0.5,-1,1))^2)))/(1-SQRT(((50*POWER(80,POWER(COS(PI()*MOD(Calculator!$B$36/Calculator!$F$20,1)),2))-$C57)^2+(1500*ABS(SIN(2*PI()*MOD(Calculator!$B$36/Calculator!$F$20,1)))*IF(MOD(Calculator!$B$36/Calculator!$F$20,1)&lt;0.5,-1,1))^2)/((50*POWER(80,POWER(COS(PI()*MOD(Calculator!$B$36/Calculator!$F$20,1)),2))+$C57)^2+(1500*ABS(SIN(2*PI()*MOD(Calculator!$B$36/Calculator!$F$20,1)))*IF(MOD(Calculator!$B$36/Calculator!$F$20,1)&lt;0.5,-1,1))^2))),2))</f>
        <v>—</v>
      </c>
      <c r="FB57" s="253" t="str">
        <f aca="false">IF(OR(Calculator!$E$21&lt;&gt;"YES",Calculator!$B$36&lt;Calculator!$G$21),"—",ROUND((1+SQRT(((50*POWER(80,POWER(COS(PI()*MOD(Calculator!$B$36/Calculator!$F$21,1)),2))-$C57)^2+(1500*ABS(SIN(2*PI()*MOD(Calculator!$B$36/Calculator!$F$21,1)))*IF(MOD(Calculator!$B$36/Calculator!$F$21,1)&lt;0.5,-1,1))^2)/((50*POWER(80,POWER(COS(PI()*MOD(Calculator!$B$36/Calculator!$F$21,1)),2))+$C57)^2+(1500*ABS(SIN(2*PI()*MOD(Calculator!$B$36/Calculator!$F$21,1)))*IF(MOD(Calculator!$B$36/Calculator!$F$21,1)&lt;0.5,-1,1))^2)))/(1-SQRT(((50*POWER(80,POWER(COS(PI()*MOD(Calculator!$B$36/Calculator!$F$21,1)),2))-$C57)^2+(1500*ABS(SIN(2*PI()*MOD(Calculator!$B$36/Calculator!$F$21,1)))*IF(MOD(Calculator!$B$36/Calculator!$F$21,1)&lt;0.5,-1,1))^2)/((50*POWER(80,POWER(COS(PI()*MOD(Calculator!$B$36/Calculator!$F$21,1)),2))+$C57)^2+(1500*ABS(SIN(2*PI()*MOD(Calculator!$B$36/Calculator!$F$21,1)))*IF(MOD(Calculator!$B$36/Calculator!$F$21,1)&lt;0.5,-1,1))^2))),2))</f>
        <v>—</v>
      </c>
      <c r="FC57" s="253" t="str">
        <f aca="false">IF(OR(Calculator!$E$22&lt;&gt;"YES",Calculator!$B$36&lt;Calculator!$G$22),"—",ROUND((1+SQRT(((50*POWER(80,POWER(COS(PI()*MOD(Calculator!$B$36/Calculator!$F$22,1)),2))-$C57)^2+(1500*ABS(SIN(2*PI()*MOD(Calculator!$B$36/Calculator!$F$22,1)))*IF(MOD(Calculator!$B$36/Calculator!$F$22,1)&lt;0.5,-1,1))^2)/((50*POWER(80,POWER(COS(PI()*MOD(Calculator!$B$36/Calculator!$F$22,1)),2))+$C57)^2+(1500*ABS(SIN(2*PI()*MOD(Calculator!$B$36/Calculator!$F$22,1)))*IF(MOD(Calculator!$B$36/Calculator!$F$22,1)&lt;0.5,-1,1))^2)))/(1-SQRT(((50*POWER(80,POWER(COS(PI()*MOD(Calculator!$B$36/Calculator!$F$22,1)),2))-$C57)^2+(1500*ABS(SIN(2*PI()*MOD(Calculator!$B$36/Calculator!$F$22,1)))*IF(MOD(Calculator!$B$36/Calculator!$F$22,1)&lt;0.5,-1,1))^2)/((50*POWER(80,POWER(COS(PI()*MOD(Calculator!$B$36/Calculator!$F$22,1)),2))+$C57)^2+(1500*ABS(SIN(2*PI()*MOD(Calculator!$B$36/Calculator!$F$22,1)))*IF(MOD(Calculator!$B$36/Calculator!$F$22,1)&lt;0.5,-1,1))^2))),2))</f>
        <v>—</v>
      </c>
      <c r="FD57" s="295" t="n">
        <f aca="false">IFERROR(ROUND((IF(ISNUMBER(ES57),ES57,0)+IF(ISNUMBER(ET57),ET57,0)+IF(ISNUMBER(EU57),EU57,0)+IF(ISNUMBER(EV57),EV57,0)+IF(ISNUMBER(EW57),EW57,0)+IF(ISNUMBER(EX57),EX57,0)+IF(ISNUMBER(EY57),EY57,0)+IF(ISNUMBER(EZ57),EZ57,0)+IF(ISNUMBER(FA57),FA57,0)+IF(ISNUMBER(FB57),FB57,0)+IF(ISNUMBER(FC57),FC57,0))/(IF(ISNUMBER(ES57),1,0)+IF(ISNUMBER(ET57),1,0)+IF(ISNUMBER(EU57),1,0)+IF(ISNUMBER(EV57),1,0)+IF(ISNUMBER(EW57),1,0)+IF(ISNUMBER(EX57),1,0)+IF(ISNUMBER(EY57),1,0)+IF(ISNUMBER(EZ57),1,0)+IF(ISNUMBER(FA57),1,0)+IF(ISNUMBER(FB57),1,0)+IF(ISNUMBER(FC57),1,0)),4),"")</f>
        <v>17.475</v>
      </c>
      <c r="FE57" s="253" t="str">
        <f aca="false">IF(OR(Calculator!$E$12&lt;&gt;"YES",Calculator!$B$37&lt;Calculator!$G$12),"—",ROUND((1+SQRT(((50*POWER(80,POWER(COS(PI()*MOD(Calculator!$B$37/Calculator!$F$12,1)),2))-$C57)^2+(1500*ABS(SIN(2*PI()*MOD(Calculator!$B$37/Calculator!$F$12,1)))*IF(MOD(Calculator!$B$37/Calculator!$F$12,1)&lt;0.5,-1,1))^2)/((50*POWER(80,POWER(COS(PI()*MOD(Calculator!$B$37/Calculator!$F$12,1)),2))+$C57)^2+(1500*ABS(SIN(2*PI()*MOD(Calculator!$B$37/Calculator!$F$12,1)))*IF(MOD(Calculator!$B$37/Calculator!$F$12,1)&lt;0.5,-1,1))^2)))/(1-SQRT(((50*POWER(80,POWER(COS(PI()*MOD(Calculator!$B$37/Calculator!$F$12,1)),2))-$C57)^2+(1500*ABS(SIN(2*PI()*MOD(Calculator!$B$37/Calculator!$F$12,1)))*IF(MOD(Calculator!$B$37/Calculator!$F$12,1)&lt;0.5,-1,1))^2)/((50*POWER(80,POWER(COS(PI()*MOD(Calculator!$B$37/Calculator!$F$12,1)),2))+$C57)^2+(1500*ABS(SIN(2*PI()*MOD(Calculator!$B$37/Calculator!$F$12,1)))*IF(MOD(Calculator!$B$37/Calculator!$F$12,1)&lt;0.5,-1,1))^2))),2))</f>
        <v>—</v>
      </c>
      <c r="FF57" s="253" t="str">
        <f aca="false">IF(OR(Calculator!$E$13&lt;&gt;"YES",Calculator!$B$37&lt;Calculator!$G$13),"—",ROUND((1+SQRT(((50*POWER(80,POWER(COS(PI()*MOD(Calculator!$B$37/Calculator!$F$13,1)),2))-$C57)^2+(1500*ABS(SIN(2*PI()*MOD(Calculator!$B$37/Calculator!$F$13,1)))*IF(MOD(Calculator!$B$37/Calculator!$F$13,1)&lt;0.5,-1,1))^2)/((50*POWER(80,POWER(COS(PI()*MOD(Calculator!$B$37/Calculator!$F$13,1)),2))+$C57)^2+(1500*ABS(SIN(2*PI()*MOD(Calculator!$B$37/Calculator!$F$13,1)))*IF(MOD(Calculator!$B$37/Calculator!$F$13,1)&lt;0.5,-1,1))^2)))/(1-SQRT(((50*POWER(80,POWER(COS(PI()*MOD(Calculator!$B$37/Calculator!$F$13,1)),2))-$C57)^2+(1500*ABS(SIN(2*PI()*MOD(Calculator!$B$37/Calculator!$F$13,1)))*IF(MOD(Calculator!$B$37/Calculator!$F$13,1)&lt;0.5,-1,1))^2)/((50*POWER(80,POWER(COS(PI()*MOD(Calculator!$B$37/Calculator!$F$13,1)),2))+$C57)^2+(1500*ABS(SIN(2*PI()*MOD(Calculator!$B$37/Calculator!$F$13,1)))*IF(MOD(Calculator!$B$37/Calculator!$F$13,1)&lt;0.5,-1,1))^2))),2))</f>
        <v>—</v>
      </c>
      <c r="FG57" s="253" t="str">
        <f aca="false">IF(OR(Calculator!$E$14&lt;&gt;"YES",Calculator!$B$37&lt;Calculator!$G$14),"—",ROUND((1+SQRT(((50*POWER(80,POWER(COS(PI()*MOD(Calculator!$B$37/Calculator!$F$14,1)),2))-$C57)^2+(1500*ABS(SIN(2*PI()*MOD(Calculator!$B$37/Calculator!$F$14,1)))*IF(MOD(Calculator!$B$37/Calculator!$F$14,1)&lt;0.5,-1,1))^2)/((50*POWER(80,POWER(COS(PI()*MOD(Calculator!$B$37/Calculator!$F$14,1)),2))+$C57)^2+(1500*ABS(SIN(2*PI()*MOD(Calculator!$B$37/Calculator!$F$14,1)))*IF(MOD(Calculator!$B$37/Calculator!$F$14,1)&lt;0.5,-1,1))^2)))/(1-SQRT(((50*POWER(80,POWER(COS(PI()*MOD(Calculator!$B$37/Calculator!$F$14,1)),2))-$C57)^2+(1500*ABS(SIN(2*PI()*MOD(Calculator!$B$37/Calculator!$F$14,1)))*IF(MOD(Calculator!$B$37/Calculator!$F$14,1)&lt;0.5,-1,1))^2)/((50*POWER(80,POWER(COS(PI()*MOD(Calculator!$B$37/Calculator!$F$14,1)),2))+$C57)^2+(1500*ABS(SIN(2*PI()*MOD(Calculator!$B$37/Calculator!$F$14,1)))*IF(MOD(Calculator!$B$37/Calculator!$F$14,1)&lt;0.5,-1,1))^2))),2))</f>
        <v>—</v>
      </c>
      <c r="FH57" s="253" t="n">
        <f aca="false">IF(OR(Calculator!$E$15&lt;&gt;"YES",Calculator!$B$37&lt;Calculator!$G$15),"—",ROUND((1+SQRT(((50*POWER(80,POWER(COS(PI()*MOD(Calculator!$B$37/Calculator!$F$15,1)),2))-$C57)^2+(1500*ABS(SIN(2*PI()*MOD(Calculator!$B$37/Calculator!$F$15,1)))*IF(MOD(Calculator!$B$37/Calculator!$F$15,1)&lt;0.5,-1,1))^2)/((50*POWER(80,POWER(COS(PI()*MOD(Calculator!$B$37/Calculator!$F$15,1)),2))+$C57)^2+(1500*ABS(SIN(2*PI()*MOD(Calculator!$B$37/Calculator!$F$15,1)))*IF(MOD(Calculator!$B$37/Calculator!$F$15,1)&lt;0.5,-1,1))^2)))/(1-SQRT(((50*POWER(80,POWER(COS(PI()*MOD(Calculator!$B$37/Calculator!$F$15,1)),2))-$C57)^2+(1500*ABS(SIN(2*PI()*MOD(Calculator!$B$37/Calculator!$F$15,1)))*IF(MOD(Calculator!$B$37/Calculator!$F$15,1)&lt;0.5,-1,1))^2)/((50*POWER(80,POWER(COS(PI()*MOD(Calculator!$B$37/Calculator!$F$15,1)),2))+$C57)^2+(1500*ABS(SIN(2*PI()*MOD(Calculator!$B$37/Calculator!$F$15,1)))*IF(MOD(Calculator!$B$37/Calculator!$F$15,1)&lt;0.5,-1,1))^2))),2))</f>
        <v>2.71</v>
      </c>
      <c r="FI57" s="253" t="str">
        <f aca="false">IF(OR(Calculator!$E$16&lt;&gt;"YES",Calculator!$B$37&lt;Calculator!$G$16),"—",ROUND((1+SQRT(((50*POWER(80,POWER(COS(PI()*MOD(Calculator!$B$37/Calculator!$F$16,1)),2))-$C57)^2+(1500*ABS(SIN(2*PI()*MOD(Calculator!$B$37/Calculator!$F$16,1)))*IF(MOD(Calculator!$B$37/Calculator!$F$16,1)&lt;0.5,-1,1))^2)/((50*POWER(80,POWER(COS(PI()*MOD(Calculator!$B$37/Calculator!$F$16,1)),2))+$C57)^2+(1500*ABS(SIN(2*PI()*MOD(Calculator!$B$37/Calculator!$F$16,1)))*IF(MOD(Calculator!$B$37/Calculator!$F$16,1)&lt;0.5,-1,1))^2)))/(1-SQRT(((50*POWER(80,POWER(COS(PI()*MOD(Calculator!$B$37/Calculator!$F$16,1)),2))-$C57)^2+(1500*ABS(SIN(2*PI()*MOD(Calculator!$B$37/Calculator!$F$16,1)))*IF(MOD(Calculator!$B$37/Calculator!$F$16,1)&lt;0.5,-1,1))^2)/((50*POWER(80,POWER(COS(PI()*MOD(Calculator!$B$37/Calculator!$F$16,1)),2))+$C57)^2+(1500*ABS(SIN(2*PI()*MOD(Calculator!$B$37/Calculator!$F$16,1)))*IF(MOD(Calculator!$B$37/Calculator!$F$16,1)&lt;0.5,-1,1))^2))),2))</f>
        <v>—</v>
      </c>
      <c r="FJ57" s="253" t="n">
        <f aca="false">IF(OR(Calculator!$E$17&lt;&gt;"YES",Calculator!$B$37&lt;Calculator!$G$17),"—",ROUND((1+SQRT(((50*POWER(80,POWER(COS(PI()*MOD(Calculator!$B$37/Calculator!$F$17,1)),2))-$C57)^2+(1500*ABS(SIN(2*PI()*MOD(Calculator!$B$37/Calculator!$F$17,1)))*IF(MOD(Calculator!$B$37/Calculator!$F$17,1)&lt;0.5,-1,1))^2)/((50*POWER(80,POWER(COS(PI()*MOD(Calculator!$B$37/Calculator!$F$17,1)),2))+$C57)^2+(1500*ABS(SIN(2*PI()*MOD(Calculator!$B$37/Calculator!$F$17,1)))*IF(MOD(Calculator!$B$37/Calculator!$F$17,1)&lt;0.5,-1,1))^2)))/(1-SQRT(((50*POWER(80,POWER(COS(PI()*MOD(Calculator!$B$37/Calculator!$F$17,1)),2))-$C57)^2+(1500*ABS(SIN(2*PI()*MOD(Calculator!$B$37/Calculator!$F$17,1)))*IF(MOD(Calculator!$B$37/Calculator!$F$17,1)&lt;0.5,-1,1))^2)/((50*POWER(80,POWER(COS(PI()*MOD(Calculator!$B$37/Calculator!$F$17,1)),2))+$C57)^2+(1500*ABS(SIN(2*PI()*MOD(Calculator!$B$37/Calculator!$F$17,1)))*IF(MOD(Calculator!$B$37/Calculator!$F$17,1)&lt;0.5,-1,1))^2))),2))</f>
        <v>14.03</v>
      </c>
      <c r="FK57" s="253" t="str">
        <f aca="false">IF(OR(Calculator!$E$18&lt;&gt;"YES",Calculator!$B$37&lt;Calculator!$G$18),"—",ROUND((1+SQRT(((50*POWER(80,POWER(COS(PI()*MOD(Calculator!$B$37/Calculator!$F$18,1)),2))-$C57)^2+(1500*ABS(SIN(2*PI()*MOD(Calculator!$B$37/Calculator!$F$18,1)))*IF(MOD(Calculator!$B$37/Calculator!$F$18,1)&lt;0.5,-1,1))^2)/((50*POWER(80,POWER(COS(PI()*MOD(Calculator!$B$37/Calculator!$F$18,1)),2))+$C57)^2+(1500*ABS(SIN(2*PI()*MOD(Calculator!$B$37/Calculator!$F$18,1)))*IF(MOD(Calculator!$B$37/Calculator!$F$18,1)&lt;0.5,-1,1))^2)))/(1-SQRT(((50*POWER(80,POWER(COS(PI()*MOD(Calculator!$B$37/Calculator!$F$18,1)),2))-$C57)^2+(1500*ABS(SIN(2*PI()*MOD(Calculator!$B$37/Calculator!$F$18,1)))*IF(MOD(Calculator!$B$37/Calculator!$F$18,1)&lt;0.5,-1,1))^2)/((50*POWER(80,POWER(COS(PI()*MOD(Calculator!$B$37/Calculator!$F$18,1)),2))+$C57)^2+(1500*ABS(SIN(2*PI()*MOD(Calculator!$B$37/Calculator!$F$18,1)))*IF(MOD(Calculator!$B$37/Calculator!$F$18,1)&lt;0.5,-1,1))^2))),2))</f>
        <v>—</v>
      </c>
      <c r="FL57" s="253" t="str">
        <f aca="false">IF(OR(Calculator!$E$19&lt;&gt;"YES",Calculator!$B$37&lt;Calculator!$G$19),"—",ROUND((1+SQRT(((50*POWER(80,POWER(COS(PI()*MOD(Calculator!$B$37/Calculator!$F$19,1)),2))-$C57)^2+(1500*ABS(SIN(2*PI()*MOD(Calculator!$B$37/Calculator!$F$19,1)))*IF(MOD(Calculator!$B$37/Calculator!$F$19,1)&lt;0.5,-1,1))^2)/((50*POWER(80,POWER(COS(PI()*MOD(Calculator!$B$37/Calculator!$F$19,1)),2))+$C57)^2+(1500*ABS(SIN(2*PI()*MOD(Calculator!$B$37/Calculator!$F$19,1)))*IF(MOD(Calculator!$B$37/Calculator!$F$19,1)&lt;0.5,-1,1))^2)))/(1-SQRT(((50*POWER(80,POWER(COS(PI()*MOD(Calculator!$B$37/Calculator!$F$19,1)),2))-$C57)^2+(1500*ABS(SIN(2*PI()*MOD(Calculator!$B$37/Calculator!$F$19,1)))*IF(MOD(Calculator!$B$37/Calculator!$F$19,1)&lt;0.5,-1,1))^2)/((50*POWER(80,POWER(COS(PI()*MOD(Calculator!$B$37/Calculator!$F$19,1)),2))+$C57)^2+(1500*ABS(SIN(2*PI()*MOD(Calculator!$B$37/Calculator!$F$19,1)))*IF(MOD(Calculator!$B$37/Calculator!$F$19,1)&lt;0.5,-1,1))^2))),2))</f>
        <v>—</v>
      </c>
      <c r="FM57" s="253" t="str">
        <f aca="false">IF(OR(Calculator!$E$20&lt;&gt;"YES",Calculator!$B$37&lt;Calculator!$G$20),"—",ROUND((1+SQRT(((50*POWER(80,POWER(COS(PI()*MOD(Calculator!$B$37/Calculator!$F$20,1)),2))-$C57)^2+(1500*ABS(SIN(2*PI()*MOD(Calculator!$B$37/Calculator!$F$20,1)))*IF(MOD(Calculator!$B$37/Calculator!$F$20,1)&lt;0.5,-1,1))^2)/((50*POWER(80,POWER(COS(PI()*MOD(Calculator!$B$37/Calculator!$F$20,1)),2))+$C57)^2+(1500*ABS(SIN(2*PI()*MOD(Calculator!$B$37/Calculator!$F$20,1)))*IF(MOD(Calculator!$B$37/Calculator!$F$20,1)&lt;0.5,-1,1))^2)))/(1-SQRT(((50*POWER(80,POWER(COS(PI()*MOD(Calculator!$B$37/Calculator!$F$20,1)),2))-$C57)^2+(1500*ABS(SIN(2*PI()*MOD(Calculator!$B$37/Calculator!$F$20,1)))*IF(MOD(Calculator!$B$37/Calculator!$F$20,1)&lt;0.5,-1,1))^2)/((50*POWER(80,POWER(COS(PI()*MOD(Calculator!$B$37/Calculator!$F$20,1)),2))+$C57)^2+(1500*ABS(SIN(2*PI()*MOD(Calculator!$B$37/Calculator!$F$20,1)))*IF(MOD(Calculator!$B$37/Calculator!$F$20,1)&lt;0.5,-1,1))^2))),2))</f>
        <v>—</v>
      </c>
      <c r="FN57" s="253" t="str">
        <f aca="false">IF(OR(Calculator!$E$21&lt;&gt;"YES",Calculator!$B$37&lt;Calculator!$G$21),"—",ROUND((1+SQRT(((50*POWER(80,POWER(COS(PI()*MOD(Calculator!$B$37/Calculator!$F$21,1)),2))-$C57)^2+(1500*ABS(SIN(2*PI()*MOD(Calculator!$B$37/Calculator!$F$21,1)))*IF(MOD(Calculator!$B$37/Calculator!$F$21,1)&lt;0.5,-1,1))^2)/((50*POWER(80,POWER(COS(PI()*MOD(Calculator!$B$37/Calculator!$F$21,1)),2))+$C57)^2+(1500*ABS(SIN(2*PI()*MOD(Calculator!$B$37/Calculator!$F$21,1)))*IF(MOD(Calculator!$B$37/Calculator!$F$21,1)&lt;0.5,-1,1))^2)))/(1-SQRT(((50*POWER(80,POWER(COS(PI()*MOD(Calculator!$B$37/Calculator!$F$21,1)),2))-$C57)^2+(1500*ABS(SIN(2*PI()*MOD(Calculator!$B$37/Calculator!$F$21,1)))*IF(MOD(Calculator!$B$37/Calculator!$F$21,1)&lt;0.5,-1,1))^2)/((50*POWER(80,POWER(COS(PI()*MOD(Calculator!$B$37/Calculator!$F$21,1)),2))+$C57)^2+(1500*ABS(SIN(2*PI()*MOD(Calculator!$B$37/Calculator!$F$21,1)))*IF(MOD(Calculator!$B$37/Calculator!$F$21,1)&lt;0.5,-1,1))^2))),2))</f>
        <v>—</v>
      </c>
      <c r="FO57" s="253" t="str">
        <f aca="false">IF(OR(Calculator!$E$22&lt;&gt;"YES",Calculator!$B$37&lt;Calculator!$G$22),"—",ROUND((1+SQRT(((50*POWER(80,POWER(COS(PI()*MOD(Calculator!$B$37/Calculator!$F$22,1)),2))-$C57)^2+(1500*ABS(SIN(2*PI()*MOD(Calculator!$B$37/Calculator!$F$22,1)))*IF(MOD(Calculator!$B$37/Calculator!$F$22,1)&lt;0.5,-1,1))^2)/((50*POWER(80,POWER(COS(PI()*MOD(Calculator!$B$37/Calculator!$F$22,1)),2))+$C57)^2+(1500*ABS(SIN(2*PI()*MOD(Calculator!$B$37/Calculator!$F$22,1)))*IF(MOD(Calculator!$B$37/Calculator!$F$22,1)&lt;0.5,-1,1))^2)))/(1-SQRT(((50*POWER(80,POWER(COS(PI()*MOD(Calculator!$B$37/Calculator!$F$22,1)),2))-$C57)^2+(1500*ABS(SIN(2*PI()*MOD(Calculator!$B$37/Calculator!$F$22,1)))*IF(MOD(Calculator!$B$37/Calculator!$F$22,1)&lt;0.5,-1,1))^2)/((50*POWER(80,POWER(COS(PI()*MOD(Calculator!$B$37/Calculator!$F$22,1)),2))+$C57)^2+(1500*ABS(SIN(2*PI()*MOD(Calculator!$B$37/Calculator!$F$22,1)))*IF(MOD(Calculator!$B$37/Calculator!$F$22,1)&lt;0.5,-1,1))^2))),2))</f>
        <v>—</v>
      </c>
      <c r="FP57" s="295" t="n">
        <f aca="false">IFERROR(ROUND((IF(ISNUMBER(FE57),FE57,0)+IF(ISNUMBER(FF57),FF57,0)+IF(ISNUMBER(FG57),FG57,0)+IF(ISNUMBER(FH57),FH57,0)+IF(ISNUMBER(FI57),FI57,0)+IF(ISNUMBER(FJ57),FJ57,0)+IF(ISNUMBER(FK57),FK57,0)+IF(ISNUMBER(FL57),FL57,0)+IF(ISNUMBER(FM57),FM57,0)+IF(ISNUMBER(FN57),FN57,0)+IF(ISNUMBER(FO57),FO57,0))/(IF(ISNUMBER(FE57),1,0)+IF(ISNUMBER(FF57),1,0)+IF(ISNUMBER(FG57),1,0)+IF(ISNUMBER(FH57),1,0)+IF(ISNUMBER(FI57),1,0)+IF(ISNUMBER(FJ57),1,0)+IF(ISNUMBER(FK57),1,0)+IF(ISNUMBER(FL57),1,0)+IF(ISNUMBER(FM57),1,0)+IF(ISNUMBER(FN57),1,0)+IF(ISNUMBER(FO57),1,0)),4),"")</f>
        <v>8.37</v>
      </c>
      <c r="FQ57" s="253" t="str">
        <f aca="false">IF(OR(Calculator!$E$12&lt;&gt;"YES",Calculator!$B$38&lt;Calculator!$G$12),"—",ROUND((1+SQRT(((50*POWER(80,POWER(COS(PI()*MOD(Calculator!$B$38/Calculator!$F$12,1)),2))-$C57)^2+(1500*ABS(SIN(2*PI()*MOD(Calculator!$B$38/Calculator!$F$12,1)))*IF(MOD(Calculator!$B$38/Calculator!$F$12,1)&lt;0.5,-1,1))^2)/((50*POWER(80,POWER(COS(PI()*MOD(Calculator!$B$38/Calculator!$F$12,1)),2))+$C57)^2+(1500*ABS(SIN(2*PI()*MOD(Calculator!$B$38/Calculator!$F$12,1)))*IF(MOD(Calculator!$B$38/Calculator!$F$12,1)&lt;0.5,-1,1))^2)))/(1-SQRT(((50*POWER(80,POWER(COS(PI()*MOD(Calculator!$B$38/Calculator!$F$12,1)),2))-$C57)^2+(1500*ABS(SIN(2*PI()*MOD(Calculator!$B$38/Calculator!$F$12,1)))*IF(MOD(Calculator!$B$38/Calculator!$F$12,1)&lt;0.5,-1,1))^2)/((50*POWER(80,POWER(COS(PI()*MOD(Calculator!$B$38/Calculator!$F$12,1)),2))+$C57)^2+(1500*ABS(SIN(2*PI()*MOD(Calculator!$B$38/Calculator!$F$12,1)))*IF(MOD(Calculator!$B$38/Calculator!$F$12,1)&lt;0.5,-1,1))^2))),2))</f>
        <v>—</v>
      </c>
      <c r="FR57" s="253" t="str">
        <f aca="false">IF(OR(Calculator!$E$13&lt;&gt;"YES",Calculator!$B$38&lt;Calculator!$G$13),"—",ROUND((1+SQRT(((50*POWER(80,POWER(COS(PI()*MOD(Calculator!$B$38/Calculator!$F$13,1)),2))-$C57)^2+(1500*ABS(SIN(2*PI()*MOD(Calculator!$B$38/Calculator!$F$13,1)))*IF(MOD(Calculator!$B$38/Calculator!$F$13,1)&lt;0.5,-1,1))^2)/((50*POWER(80,POWER(COS(PI()*MOD(Calculator!$B$38/Calculator!$F$13,1)),2))+$C57)^2+(1500*ABS(SIN(2*PI()*MOD(Calculator!$B$38/Calculator!$F$13,1)))*IF(MOD(Calculator!$B$38/Calculator!$F$13,1)&lt;0.5,-1,1))^2)))/(1-SQRT(((50*POWER(80,POWER(COS(PI()*MOD(Calculator!$B$38/Calculator!$F$13,1)),2))-$C57)^2+(1500*ABS(SIN(2*PI()*MOD(Calculator!$B$38/Calculator!$F$13,1)))*IF(MOD(Calculator!$B$38/Calculator!$F$13,1)&lt;0.5,-1,1))^2)/((50*POWER(80,POWER(COS(PI()*MOD(Calculator!$B$38/Calculator!$F$13,1)),2))+$C57)^2+(1500*ABS(SIN(2*PI()*MOD(Calculator!$B$38/Calculator!$F$13,1)))*IF(MOD(Calculator!$B$38/Calculator!$F$13,1)&lt;0.5,-1,1))^2))),2))</f>
        <v>—</v>
      </c>
      <c r="FS57" s="253" t="str">
        <f aca="false">IF(OR(Calculator!$E$14&lt;&gt;"YES",Calculator!$B$38&lt;Calculator!$G$14),"—",ROUND((1+SQRT(((50*POWER(80,POWER(COS(PI()*MOD(Calculator!$B$38/Calculator!$F$14,1)),2))-$C57)^2+(1500*ABS(SIN(2*PI()*MOD(Calculator!$B$38/Calculator!$F$14,1)))*IF(MOD(Calculator!$B$38/Calculator!$F$14,1)&lt;0.5,-1,1))^2)/((50*POWER(80,POWER(COS(PI()*MOD(Calculator!$B$38/Calculator!$F$14,1)),2))+$C57)^2+(1500*ABS(SIN(2*PI()*MOD(Calculator!$B$38/Calculator!$F$14,1)))*IF(MOD(Calculator!$B$38/Calculator!$F$14,1)&lt;0.5,-1,1))^2)))/(1-SQRT(((50*POWER(80,POWER(COS(PI()*MOD(Calculator!$B$38/Calculator!$F$14,1)),2))-$C57)^2+(1500*ABS(SIN(2*PI()*MOD(Calculator!$B$38/Calculator!$F$14,1)))*IF(MOD(Calculator!$B$38/Calculator!$F$14,1)&lt;0.5,-1,1))^2)/((50*POWER(80,POWER(COS(PI()*MOD(Calculator!$B$38/Calculator!$F$14,1)),2))+$C57)^2+(1500*ABS(SIN(2*PI()*MOD(Calculator!$B$38/Calculator!$F$14,1)))*IF(MOD(Calculator!$B$38/Calculator!$F$14,1)&lt;0.5,-1,1))^2))),2))</f>
        <v>—</v>
      </c>
      <c r="FT57" s="253" t="n">
        <f aca="false">IF(OR(Calculator!$E$15&lt;&gt;"YES",Calculator!$B$38&lt;Calculator!$G$15),"—",ROUND((1+SQRT(((50*POWER(80,POWER(COS(PI()*MOD(Calculator!$B$38/Calculator!$F$15,1)),2))-$C57)^2+(1500*ABS(SIN(2*PI()*MOD(Calculator!$B$38/Calculator!$F$15,1)))*IF(MOD(Calculator!$B$38/Calculator!$F$15,1)&lt;0.5,-1,1))^2)/((50*POWER(80,POWER(COS(PI()*MOD(Calculator!$B$38/Calculator!$F$15,1)),2))+$C57)^2+(1500*ABS(SIN(2*PI()*MOD(Calculator!$B$38/Calculator!$F$15,1)))*IF(MOD(Calculator!$B$38/Calculator!$F$15,1)&lt;0.5,-1,1))^2)))/(1-SQRT(((50*POWER(80,POWER(COS(PI()*MOD(Calculator!$B$38/Calculator!$F$15,1)),2))-$C57)^2+(1500*ABS(SIN(2*PI()*MOD(Calculator!$B$38/Calculator!$F$15,1)))*IF(MOD(Calculator!$B$38/Calculator!$F$15,1)&lt;0.5,-1,1))^2)/((50*POWER(80,POWER(COS(PI()*MOD(Calculator!$B$38/Calculator!$F$15,1)),2))+$C57)^2+(1500*ABS(SIN(2*PI()*MOD(Calculator!$B$38/Calculator!$F$15,1)))*IF(MOD(Calculator!$B$38/Calculator!$F$15,1)&lt;0.5,-1,1))^2))),2))</f>
        <v>2.59</v>
      </c>
      <c r="FU57" s="253" t="str">
        <f aca="false">IF(OR(Calculator!$E$16&lt;&gt;"YES",Calculator!$B$38&lt;Calculator!$G$16),"—",ROUND((1+SQRT(((50*POWER(80,POWER(COS(PI()*MOD(Calculator!$B$38/Calculator!$F$16,1)),2))-$C57)^2+(1500*ABS(SIN(2*PI()*MOD(Calculator!$B$38/Calculator!$F$16,1)))*IF(MOD(Calculator!$B$38/Calculator!$F$16,1)&lt;0.5,-1,1))^2)/((50*POWER(80,POWER(COS(PI()*MOD(Calculator!$B$38/Calculator!$F$16,1)),2))+$C57)^2+(1500*ABS(SIN(2*PI()*MOD(Calculator!$B$38/Calculator!$F$16,1)))*IF(MOD(Calculator!$B$38/Calculator!$F$16,1)&lt;0.5,-1,1))^2)))/(1-SQRT(((50*POWER(80,POWER(COS(PI()*MOD(Calculator!$B$38/Calculator!$F$16,1)),2))-$C57)^2+(1500*ABS(SIN(2*PI()*MOD(Calculator!$B$38/Calculator!$F$16,1)))*IF(MOD(Calculator!$B$38/Calculator!$F$16,1)&lt;0.5,-1,1))^2)/((50*POWER(80,POWER(COS(PI()*MOD(Calculator!$B$38/Calculator!$F$16,1)),2))+$C57)^2+(1500*ABS(SIN(2*PI()*MOD(Calculator!$B$38/Calculator!$F$16,1)))*IF(MOD(Calculator!$B$38/Calculator!$F$16,1)&lt;0.5,-1,1))^2))),2))</f>
        <v>—</v>
      </c>
      <c r="FV57" s="253" t="n">
        <f aca="false">IF(OR(Calculator!$E$17&lt;&gt;"YES",Calculator!$B$38&lt;Calculator!$G$17),"—",ROUND((1+SQRT(((50*POWER(80,POWER(COS(PI()*MOD(Calculator!$B$38/Calculator!$F$17,1)),2))-$C57)^2+(1500*ABS(SIN(2*PI()*MOD(Calculator!$B$38/Calculator!$F$17,1)))*IF(MOD(Calculator!$B$38/Calculator!$F$17,1)&lt;0.5,-1,1))^2)/((50*POWER(80,POWER(COS(PI()*MOD(Calculator!$B$38/Calculator!$F$17,1)),2))+$C57)^2+(1500*ABS(SIN(2*PI()*MOD(Calculator!$B$38/Calculator!$F$17,1)))*IF(MOD(Calculator!$B$38/Calculator!$F$17,1)&lt;0.5,-1,1))^2)))/(1-SQRT(((50*POWER(80,POWER(COS(PI()*MOD(Calculator!$B$38/Calculator!$F$17,1)),2))-$C57)^2+(1500*ABS(SIN(2*PI()*MOD(Calculator!$B$38/Calculator!$F$17,1)))*IF(MOD(Calculator!$B$38/Calculator!$F$17,1)&lt;0.5,-1,1))^2)/((50*POWER(80,POWER(COS(PI()*MOD(Calculator!$B$38/Calculator!$F$17,1)),2))+$C57)^2+(1500*ABS(SIN(2*PI()*MOD(Calculator!$B$38/Calculator!$F$17,1)))*IF(MOD(Calculator!$B$38/Calculator!$F$17,1)&lt;0.5,-1,1))^2))),2))</f>
        <v>16.96</v>
      </c>
      <c r="FW57" s="253" t="str">
        <f aca="false">IF(OR(Calculator!$E$18&lt;&gt;"YES",Calculator!$B$38&lt;Calculator!$G$18),"—",ROUND((1+SQRT(((50*POWER(80,POWER(COS(PI()*MOD(Calculator!$B$38/Calculator!$F$18,1)),2))-$C57)^2+(1500*ABS(SIN(2*PI()*MOD(Calculator!$B$38/Calculator!$F$18,1)))*IF(MOD(Calculator!$B$38/Calculator!$F$18,1)&lt;0.5,-1,1))^2)/((50*POWER(80,POWER(COS(PI()*MOD(Calculator!$B$38/Calculator!$F$18,1)),2))+$C57)^2+(1500*ABS(SIN(2*PI()*MOD(Calculator!$B$38/Calculator!$F$18,1)))*IF(MOD(Calculator!$B$38/Calculator!$F$18,1)&lt;0.5,-1,1))^2)))/(1-SQRT(((50*POWER(80,POWER(COS(PI()*MOD(Calculator!$B$38/Calculator!$F$18,1)),2))-$C57)^2+(1500*ABS(SIN(2*PI()*MOD(Calculator!$B$38/Calculator!$F$18,1)))*IF(MOD(Calculator!$B$38/Calculator!$F$18,1)&lt;0.5,-1,1))^2)/((50*POWER(80,POWER(COS(PI()*MOD(Calculator!$B$38/Calculator!$F$18,1)),2))+$C57)^2+(1500*ABS(SIN(2*PI()*MOD(Calculator!$B$38/Calculator!$F$18,1)))*IF(MOD(Calculator!$B$38/Calculator!$F$18,1)&lt;0.5,-1,1))^2))),2))</f>
        <v>—</v>
      </c>
      <c r="FX57" s="253" t="str">
        <f aca="false">IF(OR(Calculator!$E$19&lt;&gt;"YES",Calculator!$B$38&lt;Calculator!$G$19),"—",ROUND((1+SQRT(((50*POWER(80,POWER(COS(PI()*MOD(Calculator!$B$38/Calculator!$F$19,1)),2))-$C57)^2+(1500*ABS(SIN(2*PI()*MOD(Calculator!$B$38/Calculator!$F$19,1)))*IF(MOD(Calculator!$B$38/Calculator!$F$19,1)&lt;0.5,-1,1))^2)/((50*POWER(80,POWER(COS(PI()*MOD(Calculator!$B$38/Calculator!$F$19,1)),2))+$C57)^2+(1500*ABS(SIN(2*PI()*MOD(Calculator!$B$38/Calculator!$F$19,1)))*IF(MOD(Calculator!$B$38/Calculator!$F$19,1)&lt;0.5,-1,1))^2)))/(1-SQRT(((50*POWER(80,POWER(COS(PI()*MOD(Calculator!$B$38/Calculator!$F$19,1)),2))-$C57)^2+(1500*ABS(SIN(2*PI()*MOD(Calculator!$B$38/Calculator!$F$19,1)))*IF(MOD(Calculator!$B$38/Calculator!$F$19,1)&lt;0.5,-1,1))^2)/((50*POWER(80,POWER(COS(PI()*MOD(Calculator!$B$38/Calculator!$F$19,1)),2))+$C57)^2+(1500*ABS(SIN(2*PI()*MOD(Calculator!$B$38/Calculator!$F$19,1)))*IF(MOD(Calculator!$B$38/Calculator!$F$19,1)&lt;0.5,-1,1))^2))),2))</f>
        <v>—</v>
      </c>
      <c r="FY57" s="253" t="str">
        <f aca="false">IF(OR(Calculator!$E$20&lt;&gt;"YES",Calculator!$B$38&lt;Calculator!$G$20),"—",ROUND((1+SQRT(((50*POWER(80,POWER(COS(PI()*MOD(Calculator!$B$38/Calculator!$F$20,1)),2))-$C57)^2+(1500*ABS(SIN(2*PI()*MOD(Calculator!$B$38/Calculator!$F$20,1)))*IF(MOD(Calculator!$B$38/Calculator!$F$20,1)&lt;0.5,-1,1))^2)/((50*POWER(80,POWER(COS(PI()*MOD(Calculator!$B$38/Calculator!$F$20,1)),2))+$C57)^2+(1500*ABS(SIN(2*PI()*MOD(Calculator!$B$38/Calculator!$F$20,1)))*IF(MOD(Calculator!$B$38/Calculator!$F$20,1)&lt;0.5,-1,1))^2)))/(1-SQRT(((50*POWER(80,POWER(COS(PI()*MOD(Calculator!$B$38/Calculator!$F$20,1)),2))-$C57)^2+(1500*ABS(SIN(2*PI()*MOD(Calculator!$B$38/Calculator!$F$20,1)))*IF(MOD(Calculator!$B$38/Calculator!$F$20,1)&lt;0.5,-1,1))^2)/((50*POWER(80,POWER(COS(PI()*MOD(Calculator!$B$38/Calculator!$F$20,1)),2))+$C57)^2+(1500*ABS(SIN(2*PI()*MOD(Calculator!$B$38/Calculator!$F$20,1)))*IF(MOD(Calculator!$B$38/Calculator!$F$20,1)&lt;0.5,-1,1))^2))),2))</f>
        <v>—</v>
      </c>
      <c r="FZ57" s="253" t="str">
        <f aca="false">IF(OR(Calculator!$E$21&lt;&gt;"YES",Calculator!$B$38&lt;Calculator!$G$21),"—",ROUND((1+SQRT(((50*POWER(80,POWER(COS(PI()*MOD(Calculator!$B$38/Calculator!$F$21,1)),2))-$C57)^2+(1500*ABS(SIN(2*PI()*MOD(Calculator!$B$38/Calculator!$F$21,1)))*IF(MOD(Calculator!$B$38/Calculator!$F$21,1)&lt;0.5,-1,1))^2)/((50*POWER(80,POWER(COS(PI()*MOD(Calculator!$B$38/Calculator!$F$21,1)),2))+$C57)^2+(1500*ABS(SIN(2*PI()*MOD(Calculator!$B$38/Calculator!$F$21,1)))*IF(MOD(Calculator!$B$38/Calculator!$F$21,1)&lt;0.5,-1,1))^2)))/(1-SQRT(((50*POWER(80,POWER(COS(PI()*MOD(Calculator!$B$38/Calculator!$F$21,1)),2))-$C57)^2+(1500*ABS(SIN(2*PI()*MOD(Calculator!$B$38/Calculator!$F$21,1)))*IF(MOD(Calculator!$B$38/Calculator!$F$21,1)&lt;0.5,-1,1))^2)/((50*POWER(80,POWER(COS(PI()*MOD(Calculator!$B$38/Calculator!$F$21,1)),2))+$C57)^2+(1500*ABS(SIN(2*PI()*MOD(Calculator!$B$38/Calculator!$F$21,1)))*IF(MOD(Calculator!$B$38/Calculator!$F$21,1)&lt;0.5,-1,1))^2))),2))</f>
        <v>—</v>
      </c>
      <c r="GA57" s="253" t="str">
        <f aca="false">IF(OR(Calculator!$E$22&lt;&gt;"YES",Calculator!$B$38&lt;Calculator!$G$22),"—",ROUND((1+SQRT(((50*POWER(80,POWER(COS(PI()*MOD(Calculator!$B$38/Calculator!$F$22,1)),2))-$C57)^2+(1500*ABS(SIN(2*PI()*MOD(Calculator!$B$38/Calculator!$F$22,1)))*IF(MOD(Calculator!$B$38/Calculator!$F$22,1)&lt;0.5,-1,1))^2)/((50*POWER(80,POWER(COS(PI()*MOD(Calculator!$B$38/Calculator!$F$22,1)),2))+$C57)^2+(1500*ABS(SIN(2*PI()*MOD(Calculator!$B$38/Calculator!$F$22,1)))*IF(MOD(Calculator!$B$38/Calculator!$F$22,1)&lt;0.5,-1,1))^2)))/(1-SQRT(((50*POWER(80,POWER(COS(PI()*MOD(Calculator!$B$38/Calculator!$F$22,1)),2))-$C57)^2+(1500*ABS(SIN(2*PI()*MOD(Calculator!$B$38/Calculator!$F$22,1)))*IF(MOD(Calculator!$B$38/Calculator!$F$22,1)&lt;0.5,-1,1))^2)/((50*POWER(80,POWER(COS(PI()*MOD(Calculator!$B$38/Calculator!$F$22,1)),2))+$C57)^2+(1500*ABS(SIN(2*PI()*MOD(Calculator!$B$38/Calculator!$F$22,1)))*IF(MOD(Calculator!$B$38/Calculator!$F$22,1)&lt;0.5,-1,1))^2))),2))</f>
        <v>—</v>
      </c>
      <c r="GB57" s="295" t="n">
        <f aca="false">IFERROR(ROUND((IF(ISNUMBER(FQ57),FQ57,0)+IF(ISNUMBER(FR57),FR57,0)+IF(ISNUMBER(FS57),FS57,0)+IF(ISNUMBER(FT57),FT57,0)+IF(ISNUMBER(FU57),FU57,0)+IF(ISNUMBER(FV57),FV57,0)+IF(ISNUMBER(FW57),FW57,0)+IF(ISNUMBER(FX57),FX57,0)+IF(ISNUMBER(FY57),FY57,0)+IF(ISNUMBER(FZ57),FZ57,0)+IF(ISNUMBER(GA57),GA57,0))/(IF(ISNUMBER(FQ57),1,0)+IF(ISNUMBER(FR57),1,0)+IF(ISNUMBER(FS57),1,0)+IF(ISNUMBER(FT57),1,0)+IF(ISNUMBER(FU57),1,0)+IF(ISNUMBER(FV57),1,0)+IF(ISNUMBER(FW57),1,0)+IF(ISNUMBER(FX57),1,0)+IF(ISNUMBER(FY57),1,0)+IF(ISNUMBER(FZ57),1,0)+IF(ISNUMBER(GA57),1,0)),4),"")</f>
        <v>9.775</v>
      </c>
      <c r="GD57" s="253" t="str">
        <f aca="false">IF(OR(Calculator!$E$12&lt;&gt;"YES",Calculator!$B$34&lt;Calculator!$G$12),"—",ROUND((1+SQRT(((50*POWER(80,POWER(COS(PI()*MOD(Calculator!$B$34/Calculator!$F$12,1)),2))+MIN(500,MAX(30,100*EXP(-0.3*'VSWR Calculator'!$C$24)*(1+3*ABS(MOD('VSWR Calculator'!$C$23/Calculator!$F$12/2,1)-0.5))))/'VSWR Calculator'!$C$25)-$C57)^2+(1500*ABS(SIN(2*PI()*MOD(Calculator!$B$34/Calculator!$F$12,1)))*IF(MOD(Calculator!$B$34/Calculator!$F$12,1)&lt;0.5,-1,1))^2)/SQRT(((50*POWER(80,POWER(COS(PI()*MOD(Calculator!$B$34/Calculator!$F$12,1)),2))+MIN(500,MAX(30,100*EXP(-0.3*'VSWR Calculator'!$C$24)*(1+3*ABS(MOD('VSWR Calculator'!$C$23/Calculator!$F$12/2,1)-0.5))))/'VSWR Calculator'!$C$25)+$C57)^2+(1500*ABS(SIN(2*PI()*MOD(Calculator!$B$34/Calculator!$F$12,1)))*IF(MOD(Calculator!$B$34/Calculator!$F$12,1)&lt;0.5,-1,1))^2))/(1-SQRT(((50*POWER(80,POWER(COS(PI()*MOD(Calculator!$B$34/Calculator!$F$12,1)),2))+MIN(500,MAX(30,100*EXP(-0.3*'VSWR Calculator'!$C$24)*(1+3*ABS(MOD('VSWR Calculator'!$C$23/Calculator!$F$12/2,1)-0.5))))/'VSWR Calculator'!$C$25)-$C57)^2+(1500*ABS(SIN(2*PI()*MOD(Calculator!$B$34/Calculator!$F$12,1)))*IF(MOD(Calculator!$B$34/Calculator!$F$12,1)&lt;0.5,-1,1))^2)/SQRT(((50*POWER(80,POWER(COS(PI()*MOD(Calculator!$B$34/Calculator!$F$12,1)),2))+MIN(500,MAX(30,100*EXP(-0.3*'VSWR Calculator'!$C$24)*(1+3*ABS(MOD('VSWR Calculator'!$C$23/Calculator!$F$12/2,1)-0.5))))/'VSWR Calculator'!$C$25)+$C57)^2+(1500*ABS(SIN(2*PI()*MOD(Calculator!$B$34/Calculator!$F$12,1)))*IF(MOD(Calculator!$B$34/Calculator!$F$12,1)&lt;0.5,-1,1))^2)),2))</f>
        <v>—</v>
      </c>
      <c r="GE57" s="253" t="str">
        <f aca="false">IF(OR(Calculator!$E$13&lt;&gt;"YES",Calculator!$B$34&lt;Calculator!$G$13),"—",ROUND((1+SQRT(((50*POWER(80,POWER(COS(PI()*MOD(Calculator!$B$34/Calculator!$F$13,1)),2))+MIN(500,MAX(30,100*EXP(-0.3*'VSWR Calculator'!$C$24)*(1+3*ABS(MOD('VSWR Calculator'!$C$23/Calculator!$F$13/2,1)-0.5))))/'VSWR Calculator'!$C$25)-$C57)^2+(1500*ABS(SIN(2*PI()*MOD(Calculator!$B$34/Calculator!$F$13,1)))*IF(MOD(Calculator!$B$34/Calculator!$F$13,1)&lt;0.5,-1,1))^2)/SQRT(((50*POWER(80,POWER(COS(PI()*MOD(Calculator!$B$34/Calculator!$F$13,1)),2))+MIN(500,MAX(30,100*EXP(-0.3*'VSWR Calculator'!$C$24)*(1+3*ABS(MOD('VSWR Calculator'!$C$23/Calculator!$F$13/2,1)-0.5))))/'VSWR Calculator'!$C$25)+$C57)^2+(1500*ABS(SIN(2*PI()*MOD(Calculator!$B$34/Calculator!$F$13,1)))*IF(MOD(Calculator!$B$34/Calculator!$F$13,1)&lt;0.5,-1,1))^2))/(1-SQRT(((50*POWER(80,POWER(COS(PI()*MOD(Calculator!$B$34/Calculator!$F$13,1)),2))+MIN(500,MAX(30,100*EXP(-0.3*'VSWR Calculator'!$C$24)*(1+3*ABS(MOD('VSWR Calculator'!$C$23/Calculator!$F$13/2,1)-0.5))))/'VSWR Calculator'!$C$25)-$C57)^2+(1500*ABS(SIN(2*PI()*MOD(Calculator!$B$34/Calculator!$F$13,1)))*IF(MOD(Calculator!$B$34/Calculator!$F$13,1)&lt;0.5,-1,1))^2)/SQRT(((50*POWER(80,POWER(COS(PI()*MOD(Calculator!$B$34/Calculator!$F$13,1)),2))+MIN(500,MAX(30,100*EXP(-0.3*'VSWR Calculator'!$C$24)*(1+3*ABS(MOD('VSWR Calculator'!$C$23/Calculator!$F$13/2,1)-0.5))))/'VSWR Calculator'!$C$25)+$C57)^2+(1500*ABS(SIN(2*PI()*MOD(Calculator!$B$34/Calculator!$F$13,1)))*IF(MOD(Calculator!$B$34/Calculator!$F$13,1)&lt;0.5,-1,1))^2)),2))</f>
        <v>—</v>
      </c>
      <c r="GF57" s="253" t="str">
        <f aca="false">IF(OR(Calculator!$E$14&lt;&gt;"YES",Calculator!$B$34&lt;Calculator!$G$14),"—",ROUND((1+SQRT(((50*POWER(80,POWER(COS(PI()*MOD(Calculator!$B$34/Calculator!$F$14,1)),2))+MIN(500,MAX(30,100*EXP(-0.3*'VSWR Calculator'!$C$24)*(1+3*ABS(MOD('VSWR Calculator'!$C$23/Calculator!$F$14/2,1)-0.5))))/'VSWR Calculator'!$C$25)-$C57)^2+(1500*ABS(SIN(2*PI()*MOD(Calculator!$B$34/Calculator!$F$14,1)))*IF(MOD(Calculator!$B$34/Calculator!$F$14,1)&lt;0.5,-1,1))^2)/SQRT(((50*POWER(80,POWER(COS(PI()*MOD(Calculator!$B$34/Calculator!$F$14,1)),2))+MIN(500,MAX(30,100*EXP(-0.3*'VSWR Calculator'!$C$24)*(1+3*ABS(MOD('VSWR Calculator'!$C$23/Calculator!$F$14/2,1)-0.5))))/'VSWR Calculator'!$C$25)+$C57)^2+(1500*ABS(SIN(2*PI()*MOD(Calculator!$B$34/Calculator!$F$14,1)))*IF(MOD(Calculator!$B$34/Calculator!$F$14,1)&lt;0.5,-1,1))^2))/(1-SQRT(((50*POWER(80,POWER(COS(PI()*MOD(Calculator!$B$34/Calculator!$F$14,1)),2))+MIN(500,MAX(30,100*EXP(-0.3*'VSWR Calculator'!$C$24)*(1+3*ABS(MOD('VSWR Calculator'!$C$23/Calculator!$F$14/2,1)-0.5))))/'VSWR Calculator'!$C$25)-$C57)^2+(1500*ABS(SIN(2*PI()*MOD(Calculator!$B$34/Calculator!$F$14,1)))*IF(MOD(Calculator!$B$34/Calculator!$F$14,1)&lt;0.5,-1,1))^2)/SQRT(((50*POWER(80,POWER(COS(PI()*MOD(Calculator!$B$34/Calculator!$F$14,1)),2))+MIN(500,MAX(30,100*EXP(-0.3*'VSWR Calculator'!$C$24)*(1+3*ABS(MOD('VSWR Calculator'!$C$23/Calculator!$F$14/2,1)-0.5))))/'VSWR Calculator'!$C$25)+$C57)^2+(1500*ABS(SIN(2*PI()*MOD(Calculator!$B$34/Calculator!$F$14,1)))*IF(MOD(Calculator!$B$34/Calculator!$F$14,1)&lt;0.5,-1,1))^2)),2))</f>
        <v>—</v>
      </c>
      <c r="GG57" s="253" t="n">
        <f aca="false">IF(OR(Calculator!$E$15&lt;&gt;"YES",Calculator!$B$34&lt;Calculator!$G$15),"—",ROUND((1+SQRT(((50*POWER(80,POWER(COS(PI()*MOD(Calculator!$B$34/Calculator!$F$15,1)),2))+MIN(500,MAX(30,100*EXP(-0.3*'VSWR Calculator'!$C$24)*(1+3*ABS(MOD('VSWR Calculator'!$C$23/Calculator!$F$15/2,1)-0.5))))/'VSWR Calculator'!$C$25)-$C57)^2+(1500*ABS(SIN(2*PI()*MOD(Calculator!$B$34/Calculator!$F$15,1)))*IF(MOD(Calculator!$B$34/Calculator!$F$15,1)&lt;0.5,-1,1))^2)/SQRT(((50*POWER(80,POWER(COS(PI()*MOD(Calculator!$B$34/Calculator!$F$15,1)),2))+MIN(500,MAX(30,100*EXP(-0.3*'VSWR Calculator'!$C$24)*(1+3*ABS(MOD('VSWR Calculator'!$C$23/Calculator!$F$15/2,1)-0.5))))/'VSWR Calculator'!$C$25)+$C57)^2+(1500*ABS(SIN(2*PI()*MOD(Calculator!$B$34/Calculator!$F$15,1)))*IF(MOD(Calculator!$B$34/Calculator!$F$15,1)&lt;0.5,-1,1))^2))/(1-SQRT(((50*POWER(80,POWER(COS(PI()*MOD(Calculator!$B$34/Calculator!$F$15,1)),2))+MIN(500,MAX(30,100*EXP(-0.3*'VSWR Calculator'!$C$24)*(1+3*ABS(MOD('VSWR Calculator'!$C$23/Calculator!$F$15/2,1)-0.5))))/'VSWR Calculator'!$C$25)-$C57)^2+(1500*ABS(SIN(2*PI()*MOD(Calculator!$B$34/Calculator!$F$15,1)))*IF(MOD(Calculator!$B$34/Calculator!$F$15,1)&lt;0.5,-1,1))^2)/SQRT(((50*POWER(80,POWER(COS(PI()*MOD(Calculator!$B$34/Calculator!$F$15,1)),2))+MIN(500,MAX(30,100*EXP(-0.3*'VSWR Calculator'!$C$24)*(1+3*ABS(MOD('VSWR Calculator'!$C$23/Calculator!$F$15/2,1)-0.5))))/'VSWR Calculator'!$C$25)+$C57)^2+(1500*ABS(SIN(2*PI()*MOD(Calculator!$B$34/Calculator!$F$15,1)))*IF(MOD(Calculator!$B$34/Calculator!$F$15,1)&lt;0.5,-1,1))^2)),2))</f>
        <v>14.61</v>
      </c>
      <c r="GH57" s="253" t="str">
        <f aca="false">IF(OR(Calculator!$E$16&lt;&gt;"YES",Calculator!$B$34&lt;Calculator!$G$16),"—",ROUND((1+SQRT(((50*POWER(80,POWER(COS(PI()*MOD(Calculator!$B$34/Calculator!$F$16,1)),2))+MIN(500,MAX(30,100*EXP(-0.3*'VSWR Calculator'!$C$24)*(1+3*ABS(MOD('VSWR Calculator'!$C$23/Calculator!$F$16/2,1)-0.5))))/'VSWR Calculator'!$C$25)-$C57)^2+(1500*ABS(SIN(2*PI()*MOD(Calculator!$B$34/Calculator!$F$16,1)))*IF(MOD(Calculator!$B$34/Calculator!$F$16,1)&lt;0.5,-1,1))^2)/SQRT(((50*POWER(80,POWER(COS(PI()*MOD(Calculator!$B$34/Calculator!$F$16,1)),2))+MIN(500,MAX(30,100*EXP(-0.3*'VSWR Calculator'!$C$24)*(1+3*ABS(MOD('VSWR Calculator'!$C$23/Calculator!$F$16/2,1)-0.5))))/'VSWR Calculator'!$C$25)+$C57)^2+(1500*ABS(SIN(2*PI()*MOD(Calculator!$B$34/Calculator!$F$16,1)))*IF(MOD(Calculator!$B$34/Calculator!$F$16,1)&lt;0.5,-1,1))^2))/(1-SQRT(((50*POWER(80,POWER(COS(PI()*MOD(Calculator!$B$34/Calculator!$F$16,1)),2))+MIN(500,MAX(30,100*EXP(-0.3*'VSWR Calculator'!$C$24)*(1+3*ABS(MOD('VSWR Calculator'!$C$23/Calculator!$F$16/2,1)-0.5))))/'VSWR Calculator'!$C$25)-$C57)^2+(1500*ABS(SIN(2*PI()*MOD(Calculator!$B$34/Calculator!$F$16,1)))*IF(MOD(Calculator!$B$34/Calculator!$F$16,1)&lt;0.5,-1,1))^2)/SQRT(((50*POWER(80,POWER(COS(PI()*MOD(Calculator!$B$34/Calculator!$F$16,1)),2))+MIN(500,MAX(30,100*EXP(-0.3*'VSWR Calculator'!$C$24)*(1+3*ABS(MOD('VSWR Calculator'!$C$23/Calculator!$F$16/2,1)-0.5))))/'VSWR Calculator'!$C$25)+$C57)^2+(1500*ABS(SIN(2*PI()*MOD(Calculator!$B$34/Calculator!$F$16,1)))*IF(MOD(Calculator!$B$34/Calculator!$F$16,1)&lt;0.5,-1,1))^2)),2))</f>
        <v>—</v>
      </c>
      <c r="GI57" s="253" t="n">
        <f aca="false">IF(OR(Calculator!$E$17&lt;&gt;"YES",Calculator!$B$34&lt;Calculator!$G$17),"—",ROUND((1+SQRT(((50*POWER(80,POWER(COS(PI()*MOD(Calculator!$B$34/Calculator!$F$17,1)),2))+MIN(500,MAX(30,100*EXP(-0.3*'VSWR Calculator'!$C$24)*(1+3*ABS(MOD('VSWR Calculator'!$C$23/Calculator!$F$17/2,1)-0.5))))/'VSWR Calculator'!$C$25)-$C57)^2+(1500*ABS(SIN(2*PI()*MOD(Calculator!$B$34/Calculator!$F$17,1)))*IF(MOD(Calculator!$B$34/Calculator!$F$17,1)&lt;0.5,-1,1))^2)/SQRT(((50*POWER(80,POWER(COS(PI()*MOD(Calculator!$B$34/Calculator!$F$17,1)),2))+MIN(500,MAX(30,100*EXP(-0.3*'VSWR Calculator'!$C$24)*(1+3*ABS(MOD('VSWR Calculator'!$C$23/Calculator!$F$17/2,1)-0.5))))/'VSWR Calculator'!$C$25)+$C57)^2+(1500*ABS(SIN(2*PI()*MOD(Calculator!$B$34/Calculator!$F$17,1)))*IF(MOD(Calculator!$B$34/Calculator!$F$17,1)&lt;0.5,-1,1))^2))/(1-SQRT(((50*POWER(80,POWER(COS(PI()*MOD(Calculator!$B$34/Calculator!$F$17,1)),2))+MIN(500,MAX(30,100*EXP(-0.3*'VSWR Calculator'!$C$24)*(1+3*ABS(MOD('VSWR Calculator'!$C$23/Calculator!$F$17/2,1)-0.5))))/'VSWR Calculator'!$C$25)-$C57)^2+(1500*ABS(SIN(2*PI()*MOD(Calculator!$B$34/Calculator!$F$17,1)))*IF(MOD(Calculator!$B$34/Calculator!$F$17,1)&lt;0.5,-1,1))^2)/SQRT(((50*POWER(80,POWER(COS(PI()*MOD(Calculator!$B$34/Calculator!$F$17,1)),2))+MIN(500,MAX(30,100*EXP(-0.3*'VSWR Calculator'!$C$24)*(1+3*ABS(MOD('VSWR Calculator'!$C$23/Calculator!$F$17/2,1)-0.5))))/'VSWR Calculator'!$C$25)+$C57)^2+(1500*ABS(SIN(2*PI()*MOD(Calculator!$B$34/Calculator!$F$17,1)))*IF(MOD(Calculator!$B$34/Calculator!$F$17,1)&lt;0.5,-1,1))^2)),2))</f>
        <v>11.8</v>
      </c>
      <c r="GJ57" s="253" t="str">
        <f aca="false">IF(OR(Calculator!$E$18&lt;&gt;"YES",Calculator!$B$34&lt;Calculator!$G$18),"—",ROUND((1+SQRT(((50*POWER(80,POWER(COS(PI()*MOD(Calculator!$B$34/Calculator!$F$18,1)),2))+MIN(500,MAX(30,100*EXP(-0.3*'VSWR Calculator'!$C$24)*(1+3*ABS(MOD('VSWR Calculator'!$C$23/Calculator!$F$18/2,1)-0.5))))/'VSWR Calculator'!$C$25)-$C57)^2+(1500*ABS(SIN(2*PI()*MOD(Calculator!$B$34/Calculator!$F$18,1)))*IF(MOD(Calculator!$B$34/Calculator!$F$18,1)&lt;0.5,-1,1))^2)/SQRT(((50*POWER(80,POWER(COS(PI()*MOD(Calculator!$B$34/Calculator!$F$18,1)),2))+MIN(500,MAX(30,100*EXP(-0.3*'VSWR Calculator'!$C$24)*(1+3*ABS(MOD('VSWR Calculator'!$C$23/Calculator!$F$18/2,1)-0.5))))/'VSWR Calculator'!$C$25)+$C57)^2+(1500*ABS(SIN(2*PI()*MOD(Calculator!$B$34/Calculator!$F$18,1)))*IF(MOD(Calculator!$B$34/Calculator!$F$18,1)&lt;0.5,-1,1))^2))/(1-SQRT(((50*POWER(80,POWER(COS(PI()*MOD(Calculator!$B$34/Calculator!$F$18,1)),2))+MIN(500,MAX(30,100*EXP(-0.3*'VSWR Calculator'!$C$24)*(1+3*ABS(MOD('VSWR Calculator'!$C$23/Calculator!$F$18/2,1)-0.5))))/'VSWR Calculator'!$C$25)-$C57)^2+(1500*ABS(SIN(2*PI()*MOD(Calculator!$B$34/Calculator!$F$18,1)))*IF(MOD(Calculator!$B$34/Calculator!$F$18,1)&lt;0.5,-1,1))^2)/SQRT(((50*POWER(80,POWER(COS(PI()*MOD(Calculator!$B$34/Calculator!$F$18,1)),2))+MIN(500,MAX(30,100*EXP(-0.3*'VSWR Calculator'!$C$24)*(1+3*ABS(MOD('VSWR Calculator'!$C$23/Calculator!$F$18/2,1)-0.5))))/'VSWR Calculator'!$C$25)+$C57)^2+(1500*ABS(SIN(2*PI()*MOD(Calculator!$B$34/Calculator!$F$18,1)))*IF(MOD(Calculator!$B$34/Calculator!$F$18,1)&lt;0.5,-1,1))^2)),2))</f>
        <v>—</v>
      </c>
      <c r="GK57" s="253" t="str">
        <f aca="false">IF(OR(Calculator!$E$19&lt;&gt;"YES",Calculator!$B$34&lt;Calculator!$G$19),"—",ROUND((1+SQRT(((50*POWER(80,POWER(COS(PI()*MOD(Calculator!$B$34/Calculator!$F$19,1)),2))+MIN(500,MAX(30,100*EXP(-0.3*'VSWR Calculator'!$C$24)*(1+3*ABS(MOD('VSWR Calculator'!$C$23/Calculator!$F$19/2,1)-0.5))))/'VSWR Calculator'!$C$25)-$C57)^2+(1500*ABS(SIN(2*PI()*MOD(Calculator!$B$34/Calculator!$F$19,1)))*IF(MOD(Calculator!$B$34/Calculator!$F$19,1)&lt;0.5,-1,1))^2)/SQRT(((50*POWER(80,POWER(COS(PI()*MOD(Calculator!$B$34/Calculator!$F$19,1)),2))+MIN(500,MAX(30,100*EXP(-0.3*'VSWR Calculator'!$C$24)*(1+3*ABS(MOD('VSWR Calculator'!$C$23/Calculator!$F$19/2,1)-0.5))))/'VSWR Calculator'!$C$25)+$C57)^2+(1500*ABS(SIN(2*PI()*MOD(Calculator!$B$34/Calculator!$F$19,1)))*IF(MOD(Calculator!$B$34/Calculator!$F$19,1)&lt;0.5,-1,1))^2))/(1-SQRT(((50*POWER(80,POWER(COS(PI()*MOD(Calculator!$B$34/Calculator!$F$19,1)),2))+MIN(500,MAX(30,100*EXP(-0.3*'VSWR Calculator'!$C$24)*(1+3*ABS(MOD('VSWR Calculator'!$C$23/Calculator!$F$19/2,1)-0.5))))/'VSWR Calculator'!$C$25)-$C57)^2+(1500*ABS(SIN(2*PI()*MOD(Calculator!$B$34/Calculator!$F$19,1)))*IF(MOD(Calculator!$B$34/Calculator!$F$19,1)&lt;0.5,-1,1))^2)/SQRT(((50*POWER(80,POWER(COS(PI()*MOD(Calculator!$B$34/Calculator!$F$19,1)),2))+MIN(500,MAX(30,100*EXP(-0.3*'VSWR Calculator'!$C$24)*(1+3*ABS(MOD('VSWR Calculator'!$C$23/Calculator!$F$19/2,1)-0.5))))/'VSWR Calculator'!$C$25)+$C57)^2+(1500*ABS(SIN(2*PI()*MOD(Calculator!$B$34/Calculator!$F$19,1)))*IF(MOD(Calculator!$B$34/Calculator!$F$19,1)&lt;0.5,-1,1))^2)),2))</f>
        <v>—</v>
      </c>
      <c r="GL57" s="253" t="str">
        <f aca="false">IF(OR(Calculator!$E$20&lt;&gt;"YES",Calculator!$B$34&lt;Calculator!$G$20),"—",ROUND((1+SQRT(((50*POWER(80,POWER(COS(PI()*MOD(Calculator!$B$34/Calculator!$F$20,1)),2))+MIN(500,MAX(30,100*EXP(-0.3*'VSWR Calculator'!$C$24)*(1+3*ABS(MOD('VSWR Calculator'!$C$23/Calculator!$F$20/2,1)-0.5))))/'VSWR Calculator'!$C$25)-$C57)^2+(1500*ABS(SIN(2*PI()*MOD(Calculator!$B$34/Calculator!$F$20,1)))*IF(MOD(Calculator!$B$34/Calculator!$F$20,1)&lt;0.5,-1,1))^2)/SQRT(((50*POWER(80,POWER(COS(PI()*MOD(Calculator!$B$34/Calculator!$F$20,1)),2))+MIN(500,MAX(30,100*EXP(-0.3*'VSWR Calculator'!$C$24)*(1+3*ABS(MOD('VSWR Calculator'!$C$23/Calculator!$F$20/2,1)-0.5))))/'VSWR Calculator'!$C$25)+$C57)^2+(1500*ABS(SIN(2*PI()*MOD(Calculator!$B$34/Calculator!$F$20,1)))*IF(MOD(Calculator!$B$34/Calculator!$F$20,1)&lt;0.5,-1,1))^2))/(1-SQRT(((50*POWER(80,POWER(COS(PI()*MOD(Calculator!$B$34/Calculator!$F$20,1)),2))+MIN(500,MAX(30,100*EXP(-0.3*'VSWR Calculator'!$C$24)*(1+3*ABS(MOD('VSWR Calculator'!$C$23/Calculator!$F$20/2,1)-0.5))))/'VSWR Calculator'!$C$25)-$C57)^2+(1500*ABS(SIN(2*PI()*MOD(Calculator!$B$34/Calculator!$F$20,1)))*IF(MOD(Calculator!$B$34/Calculator!$F$20,1)&lt;0.5,-1,1))^2)/SQRT(((50*POWER(80,POWER(COS(PI()*MOD(Calculator!$B$34/Calculator!$F$20,1)),2))+MIN(500,MAX(30,100*EXP(-0.3*'VSWR Calculator'!$C$24)*(1+3*ABS(MOD('VSWR Calculator'!$C$23/Calculator!$F$20/2,1)-0.5))))/'VSWR Calculator'!$C$25)+$C57)^2+(1500*ABS(SIN(2*PI()*MOD(Calculator!$B$34/Calculator!$F$20,1)))*IF(MOD(Calculator!$B$34/Calculator!$F$20,1)&lt;0.5,-1,1))^2)),2))</f>
        <v>—</v>
      </c>
      <c r="GM57" s="253" t="str">
        <f aca="false">IF(OR(Calculator!$E$21&lt;&gt;"YES",Calculator!$B$34&lt;Calculator!$G$21),"—",ROUND((1+SQRT(((50*POWER(80,POWER(COS(PI()*MOD(Calculator!$B$34/Calculator!$F$21,1)),2))+MIN(500,MAX(30,100*EXP(-0.3*'VSWR Calculator'!$C$24)*(1+3*ABS(MOD('VSWR Calculator'!$C$23/Calculator!$F$21/2,1)-0.5))))/'VSWR Calculator'!$C$25)-$C57)^2+(1500*ABS(SIN(2*PI()*MOD(Calculator!$B$34/Calculator!$F$21,1)))*IF(MOD(Calculator!$B$34/Calculator!$F$21,1)&lt;0.5,-1,1))^2)/SQRT(((50*POWER(80,POWER(COS(PI()*MOD(Calculator!$B$34/Calculator!$F$21,1)),2))+MIN(500,MAX(30,100*EXP(-0.3*'VSWR Calculator'!$C$24)*(1+3*ABS(MOD('VSWR Calculator'!$C$23/Calculator!$F$21/2,1)-0.5))))/'VSWR Calculator'!$C$25)+$C57)^2+(1500*ABS(SIN(2*PI()*MOD(Calculator!$B$34/Calculator!$F$21,1)))*IF(MOD(Calculator!$B$34/Calculator!$F$21,1)&lt;0.5,-1,1))^2))/(1-SQRT(((50*POWER(80,POWER(COS(PI()*MOD(Calculator!$B$34/Calculator!$F$21,1)),2))+MIN(500,MAX(30,100*EXP(-0.3*'VSWR Calculator'!$C$24)*(1+3*ABS(MOD('VSWR Calculator'!$C$23/Calculator!$F$21/2,1)-0.5))))/'VSWR Calculator'!$C$25)-$C57)^2+(1500*ABS(SIN(2*PI()*MOD(Calculator!$B$34/Calculator!$F$21,1)))*IF(MOD(Calculator!$B$34/Calculator!$F$21,1)&lt;0.5,-1,1))^2)/SQRT(((50*POWER(80,POWER(COS(PI()*MOD(Calculator!$B$34/Calculator!$F$21,1)),2))+MIN(500,MAX(30,100*EXP(-0.3*'VSWR Calculator'!$C$24)*(1+3*ABS(MOD('VSWR Calculator'!$C$23/Calculator!$F$21/2,1)-0.5))))/'VSWR Calculator'!$C$25)+$C57)^2+(1500*ABS(SIN(2*PI()*MOD(Calculator!$B$34/Calculator!$F$21,1)))*IF(MOD(Calculator!$B$34/Calculator!$F$21,1)&lt;0.5,-1,1))^2)),2))</f>
        <v>—</v>
      </c>
      <c r="GN57" s="253" t="str">
        <f aca="false">IF(OR(Calculator!$E$22&lt;&gt;"YES",Calculator!$B$34&lt;Calculator!$G$22),"—",ROUND((1+SQRT(((50*POWER(80,POWER(COS(PI()*MOD(Calculator!$B$34/Calculator!$F$22,1)),2))+MIN(500,MAX(30,100*EXP(-0.3*'VSWR Calculator'!$C$24)*(1+3*ABS(MOD('VSWR Calculator'!$C$23/Calculator!$F$22/2,1)-0.5))))/'VSWR Calculator'!$C$25)-$C57)^2+(1500*ABS(SIN(2*PI()*MOD(Calculator!$B$34/Calculator!$F$22,1)))*IF(MOD(Calculator!$B$34/Calculator!$F$22,1)&lt;0.5,-1,1))^2)/SQRT(((50*POWER(80,POWER(COS(PI()*MOD(Calculator!$B$34/Calculator!$F$22,1)),2))+MIN(500,MAX(30,100*EXP(-0.3*'VSWR Calculator'!$C$24)*(1+3*ABS(MOD('VSWR Calculator'!$C$23/Calculator!$F$22/2,1)-0.5))))/'VSWR Calculator'!$C$25)+$C57)^2+(1500*ABS(SIN(2*PI()*MOD(Calculator!$B$34/Calculator!$F$22,1)))*IF(MOD(Calculator!$B$34/Calculator!$F$22,1)&lt;0.5,-1,1))^2))/(1-SQRT(((50*POWER(80,POWER(COS(PI()*MOD(Calculator!$B$34/Calculator!$F$22,1)),2))+MIN(500,MAX(30,100*EXP(-0.3*'VSWR Calculator'!$C$24)*(1+3*ABS(MOD('VSWR Calculator'!$C$23/Calculator!$F$22/2,1)-0.5))))/'VSWR Calculator'!$C$25)-$C57)^2+(1500*ABS(SIN(2*PI()*MOD(Calculator!$B$34/Calculator!$F$22,1)))*IF(MOD(Calculator!$B$34/Calculator!$F$22,1)&lt;0.5,-1,1))^2)/SQRT(((50*POWER(80,POWER(COS(PI()*MOD(Calculator!$B$34/Calculator!$F$22,1)),2))+MIN(500,MAX(30,100*EXP(-0.3*'VSWR Calculator'!$C$24)*(1+3*ABS(MOD('VSWR Calculator'!$C$23/Calculator!$F$22/2,1)-0.5))))/'VSWR Calculator'!$C$25)+$C57)^2+(1500*ABS(SIN(2*PI()*MOD(Calculator!$B$34/Calculator!$F$22,1)))*IF(MOD(Calculator!$B$34/Calculator!$F$22,1)&lt;0.5,-1,1))^2)),2))</f>
        <v>—</v>
      </c>
      <c r="GO57" s="253" t="n">
        <f aca="false">IFERROR(ROUND((IF(ISNUMBER(GD57),GD57,0)+IF(ISNUMBER(GE57),GE57,0)+IF(ISNUMBER(GF57),GF57,0)+IF(ISNUMBER(GG57),GG57,0)+IF(ISNUMBER(GH57),GH57,0)+IF(ISNUMBER(GI57),GI57,0)+IF(ISNUMBER(GJ57),GJ57,0)+IF(ISNUMBER(GK57),GK57,0)+IF(ISNUMBER(GL57),GL57,0)+IF(ISNUMBER(GM57),GM57,0)+IF(ISNUMBER(GN57),GN57,0))/(IF(ISNUMBER(GD57),1,0)+IF(ISNUMBER(GE57),1,0)+IF(ISNUMBER(GF57),1,0)+IF(ISNUMBER(GG57),1,0)+IF(ISNUMBER(GH57),1,0)+IF(ISNUMBER(GI57),1,0)+IF(ISNUMBER(GJ57),1,0)+IF(ISNUMBER(GK57),1,0)+IF(ISNUMBER(GL57),1,0)+IF(ISNUMBER(GM57),1,0)+IF(ISNUMBER(GN57),1,0)),4),"")</f>
        <v>13.205</v>
      </c>
      <c r="GP57" s="253" t="str">
        <f aca="false">IF(OR(Calculator!$E$12&lt;&gt;"YES",Calculator!$B$35&lt;Calculator!$G$12),"—",ROUND((1+SQRT(((50*POWER(80,POWER(COS(PI()*MOD(Calculator!$B$35/Calculator!$F$12,1)),2))+MIN(500,MAX(30,100*EXP(-0.3*'VSWR Calculator'!$C$24)*(1+3*ABS(MOD('VSWR Calculator'!$C$23/Calculator!$F$12/2,1)-0.5))))/'VSWR Calculator'!$C$25)-$C57)^2+(1500*ABS(SIN(2*PI()*MOD(Calculator!$B$35/Calculator!$F$12,1)))*IF(MOD(Calculator!$B$35/Calculator!$F$12,1)&lt;0.5,-1,1))^2)/SQRT(((50*POWER(80,POWER(COS(PI()*MOD(Calculator!$B$35/Calculator!$F$12,1)),2))+MIN(500,MAX(30,100*EXP(-0.3*'VSWR Calculator'!$C$24)*(1+3*ABS(MOD('VSWR Calculator'!$C$23/Calculator!$F$12/2,1)-0.5))))/'VSWR Calculator'!$C$25)+$C57)^2+(1500*ABS(SIN(2*PI()*MOD(Calculator!$B$35/Calculator!$F$12,1)))*IF(MOD(Calculator!$B$35/Calculator!$F$12,1)&lt;0.5,-1,1))^2))/(1-SQRT(((50*POWER(80,POWER(COS(PI()*MOD(Calculator!$B$35/Calculator!$F$12,1)),2))+MIN(500,MAX(30,100*EXP(-0.3*'VSWR Calculator'!$C$24)*(1+3*ABS(MOD('VSWR Calculator'!$C$23/Calculator!$F$12/2,1)-0.5))))/'VSWR Calculator'!$C$25)-$C57)^2+(1500*ABS(SIN(2*PI()*MOD(Calculator!$B$35/Calculator!$F$12,1)))*IF(MOD(Calculator!$B$35/Calculator!$F$12,1)&lt;0.5,-1,1))^2)/SQRT(((50*POWER(80,POWER(COS(PI()*MOD(Calculator!$B$35/Calculator!$F$12,1)),2))+MIN(500,MAX(30,100*EXP(-0.3*'VSWR Calculator'!$C$24)*(1+3*ABS(MOD('VSWR Calculator'!$C$23/Calculator!$F$12/2,1)-0.5))))/'VSWR Calculator'!$C$25)+$C57)^2+(1500*ABS(SIN(2*PI()*MOD(Calculator!$B$35/Calculator!$F$12,1)))*IF(MOD(Calculator!$B$35/Calculator!$F$12,1)&lt;0.5,-1,1))^2)),2))</f>
        <v>—</v>
      </c>
      <c r="GQ57" s="253" t="str">
        <f aca="false">IF(OR(Calculator!$E$13&lt;&gt;"YES",Calculator!$B$35&lt;Calculator!$G$13),"—",ROUND((1+SQRT(((50*POWER(80,POWER(COS(PI()*MOD(Calculator!$B$35/Calculator!$F$13,1)),2))+MIN(500,MAX(30,100*EXP(-0.3*'VSWR Calculator'!$C$24)*(1+3*ABS(MOD('VSWR Calculator'!$C$23/Calculator!$F$13/2,1)-0.5))))/'VSWR Calculator'!$C$25)-$C57)^2+(1500*ABS(SIN(2*PI()*MOD(Calculator!$B$35/Calculator!$F$13,1)))*IF(MOD(Calculator!$B$35/Calculator!$F$13,1)&lt;0.5,-1,1))^2)/SQRT(((50*POWER(80,POWER(COS(PI()*MOD(Calculator!$B$35/Calculator!$F$13,1)),2))+MIN(500,MAX(30,100*EXP(-0.3*'VSWR Calculator'!$C$24)*(1+3*ABS(MOD('VSWR Calculator'!$C$23/Calculator!$F$13/2,1)-0.5))))/'VSWR Calculator'!$C$25)+$C57)^2+(1500*ABS(SIN(2*PI()*MOD(Calculator!$B$35/Calculator!$F$13,1)))*IF(MOD(Calculator!$B$35/Calculator!$F$13,1)&lt;0.5,-1,1))^2))/(1-SQRT(((50*POWER(80,POWER(COS(PI()*MOD(Calculator!$B$35/Calculator!$F$13,1)),2))+MIN(500,MAX(30,100*EXP(-0.3*'VSWR Calculator'!$C$24)*(1+3*ABS(MOD('VSWR Calculator'!$C$23/Calculator!$F$13/2,1)-0.5))))/'VSWR Calculator'!$C$25)-$C57)^2+(1500*ABS(SIN(2*PI()*MOD(Calculator!$B$35/Calculator!$F$13,1)))*IF(MOD(Calculator!$B$35/Calculator!$F$13,1)&lt;0.5,-1,1))^2)/SQRT(((50*POWER(80,POWER(COS(PI()*MOD(Calculator!$B$35/Calculator!$F$13,1)),2))+MIN(500,MAX(30,100*EXP(-0.3*'VSWR Calculator'!$C$24)*(1+3*ABS(MOD('VSWR Calculator'!$C$23/Calculator!$F$13/2,1)-0.5))))/'VSWR Calculator'!$C$25)+$C57)^2+(1500*ABS(SIN(2*PI()*MOD(Calculator!$B$35/Calculator!$F$13,1)))*IF(MOD(Calculator!$B$35/Calculator!$F$13,1)&lt;0.5,-1,1))^2)),2))</f>
        <v>—</v>
      </c>
      <c r="GR57" s="253" t="str">
        <f aca="false">IF(OR(Calculator!$E$14&lt;&gt;"YES",Calculator!$B$35&lt;Calculator!$G$14),"—",ROUND((1+SQRT(((50*POWER(80,POWER(COS(PI()*MOD(Calculator!$B$35/Calculator!$F$14,1)),2))+MIN(500,MAX(30,100*EXP(-0.3*'VSWR Calculator'!$C$24)*(1+3*ABS(MOD('VSWR Calculator'!$C$23/Calculator!$F$14/2,1)-0.5))))/'VSWR Calculator'!$C$25)-$C57)^2+(1500*ABS(SIN(2*PI()*MOD(Calculator!$B$35/Calculator!$F$14,1)))*IF(MOD(Calculator!$B$35/Calculator!$F$14,1)&lt;0.5,-1,1))^2)/SQRT(((50*POWER(80,POWER(COS(PI()*MOD(Calculator!$B$35/Calculator!$F$14,1)),2))+MIN(500,MAX(30,100*EXP(-0.3*'VSWR Calculator'!$C$24)*(1+3*ABS(MOD('VSWR Calculator'!$C$23/Calculator!$F$14/2,1)-0.5))))/'VSWR Calculator'!$C$25)+$C57)^2+(1500*ABS(SIN(2*PI()*MOD(Calculator!$B$35/Calculator!$F$14,1)))*IF(MOD(Calculator!$B$35/Calculator!$F$14,1)&lt;0.5,-1,1))^2))/(1-SQRT(((50*POWER(80,POWER(COS(PI()*MOD(Calculator!$B$35/Calculator!$F$14,1)),2))+MIN(500,MAX(30,100*EXP(-0.3*'VSWR Calculator'!$C$24)*(1+3*ABS(MOD('VSWR Calculator'!$C$23/Calculator!$F$14/2,1)-0.5))))/'VSWR Calculator'!$C$25)-$C57)^2+(1500*ABS(SIN(2*PI()*MOD(Calculator!$B$35/Calculator!$F$14,1)))*IF(MOD(Calculator!$B$35/Calculator!$F$14,1)&lt;0.5,-1,1))^2)/SQRT(((50*POWER(80,POWER(COS(PI()*MOD(Calculator!$B$35/Calculator!$F$14,1)),2))+MIN(500,MAX(30,100*EXP(-0.3*'VSWR Calculator'!$C$24)*(1+3*ABS(MOD('VSWR Calculator'!$C$23/Calculator!$F$14/2,1)-0.5))))/'VSWR Calculator'!$C$25)+$C57)^2+(1500*ABS(SIN(2*PI()*MOD(Calculator!$B$35/Calculator!$F$14,1)))*IF(MOD(Calculator!$B$35/Calculator!$F$14,1)&lt;0.5,-1,1))^2)),2))</f>
        <v>—</v>
      </c>
      <c r="GS57" s="253" t="n">
        <f aca="false">IF(OR(Calculator!$E$15&lt;&gt;"YES",Calculator!$B$35&lt;Calculator!$G$15),"—",ROUND((1+SQRT(((50*POWER(80,POWER(COS(PI()*MOD(Calculator!$B$35/Calculator!$F$15,1)),2))+MIN(500,MAX(30,100*EXP(-0.3*'VSWR Calculator'!$C$24)*(1+3*ABS(MOD('VSWR Calculator'!$C$23/Calculator!$F$15/2,1)-0.5))))/'VSWR Calculator'!$C$25)-$C57)^2+(1500*ABS(SIN(2*PI()*MOD(Calculator!$B$35/Calculator!$F$15,1)))*IF(MOD(Calculator!$B$35/Calculator!$F$15,1)&lt;0.5,-1,1))^2)/SQRT(((50*POWER(80,POWER(COS(PI()*MOD(Calculator!$B$35/Calculator!$F$15,1)),2))+MIN(500,MAX(30,100*EXP(-0.3*'VSWR Calculator'!$C$24)*(1+3*ABS(MOD('VSWR Calculator'!$C$23/Calculator!$F$15/2,1)-0.5))))/'VSWR Calculator'!$C$25)+$C57)^2+(1500*ABS(SIN(2*PI()*MOD(Calculator!$B$35/Calculator!$F$15,1)))*IF(MOD(Calculator!$B$35/Calculator!$F$15,1)&lt;0.5,-1,1))^2))/(1-SQRT(((50*POWER(80,POWER(COS(PI()*MOD(Calculator!$B$35/Calculator!$F$15,1)),2))+MIN(500,MAX(30,100*EXP(-0.3*'VSWR Calculator'!$C$24)*(1+3*ABS(MOD('VSWR Calculator'!$C$23/Calculator!$F$15/2,1)-0.5))))/'VSWR Calculator'!$C$25)-$C57)^2+(1500*ABS(SIN(2*PI()*MOD(Calculator!$B$35/Calculator!$F$15,1)))*IF(MOD(Calculator!$B$35/Calculator!$F$15,1)&lt;0.5,-1,1))^2)/SQRT(((50*POWER(80,POWER(COS(PI()*MOD(Calculator!$B$35/Calculator!$F$15,1)),2))+MIN(500,MAX(30,100*EXP(-0.3*'VSWR Calculator'!$C$24)*(1+3*ABS(MOD('VSWR Calculator'!$C$23/Calculator!$F$15/2,1)-0.5))))/'VSWR Calculator'!$C$25)+$C57)^2+(1500*ABS(SIN(2*PI()*MOD(Calculator!$B$35/Calculator!$F$15,1)))*IF(MOD(Calculator!$B$35/Calculator!$F$15,1)&lt;0.5,-1,1))^2)),2))</f>
        <v>2.65</v>
      </c>
      <c r="GT57" s="253" t="str">
        <f aca="false">IF(OR(Calculator!$E$16&lt;&gt;"YES",Calculator!$B$35&lt;Calculator!$G$16),"—",ROUND((1+SQRT(((50*POWER(80,POWER(COS(PI()*MOD(Calculator!$B$35/Calculator!$F$16,1)),2))+MIN(500,MAX(30,100*EXP(-0.3*'VSWR Calculator'!$C$24)*(1+3*ABS(MOD('VSWR Calculator'!$C$23/Calculator!$F$16/2,1)-0.5))))/'VSWR Calculator'!$C$25)-$C57)^2+(1500*ABS(SIN(2*PI()*MOD(Calculator!$B$35/Calculator!$F$16,1)))*IF(MOD(Calculator!$B$35/Calculator!$F$16,1)&lt;0.5,-1,1))^2)/SQRT(((50*POWER(80,POWER(COS(PI()*MOD(Calculator!$B$35/Calculator!$F$16,1)),2))+MIN(500,MAX(30,100*EXP(-0.3*'VSWR Calculator'!$C$24)*(1+3*ABS(MOD('VSWR Calculator'!$C$23/Calculator!$F$16/2,1)-0.5))))/'VSWR Calculator'!$C$25)+$C57)^2+(1500*ABS(SIN(2*PI()*MOD(Calculator!$B$35/Calculator!$F$16,1)))*IF(MOD(Calculator!$B$35/Calculator!$F$16,1)&lt;0.5,-1,1))^2))/(1-SQRT(((50*POWER(80,POWER(COS(PI()*MOD(Calculator!$B$35/Calculator!$F$16,1)),2))+MIN(500,MAX(30,100*EXP(-0.3*'VSWR Calculator'!$C$24)*(1+3*ABS(MOD('VSWR Calculator'!$C$23/Calculator!$F$16/2,1)-0.5))))/'VSWR Calculator'!$C$25)-$C57)^2+(1500*ABS(SIN(2*PI()*MOD(Calculator!$B$35/Calculator!$F$16,1)))*IF(MOD(Calculator!$B$35/Calculator!$F$16,1)&lt;0.5,-1,1))^2)/SQRT(((50*POWER(80,POWER(COS(PI()*MOD(Calculator!$B$35/Calculator!$F$16,1)),2))+MIN(500,MAX(30,100*EXP(-0.3*'VSWR Calculator'!$C$24)*(1+3*ABS(MOD('VSWR Calculator'!$C$23/Calculator!$F$16/2,1)-0.5))))/'VSWR Calculator'!$C$25)+$C57)^2+(1500*ABS(SIN(2*PI()*MOD(Calculator!$B$35/Calculator!$F$16,1)))*IF(MOD(Calculator!$B$35/Calculator!$F$16,1)&lt;0.5,-1,1))^2)),2))</f>
        <v>—</v>
      </c>
      <c r="GU57" s="253" t="n">
        <f aca="false">IF(OR(Calculator!$E$17&lt;&gt;"YES",Calculator!$B$35&lt;Calculator!$G$17),"—",ROUND((1+SQRT(((50*POWER(80,POWER(COS(PI()*MOD(Calculator!$B$35/Calculator!$F$17,1)),2))+MIN(500,MAX(30,100*EXP(-0.3*'VSWR Calculator'!$C$24)*(1+3*ABS(MOD('VSWR Calculator'!$C$23/Calculator!$F$17/2,1)-0.5))))/'VSWR Calculator'!$C$25)-$C57)^2+(1500*ABS(SIN(2*PI()*MOD(Calculator!$B$35/Calculator!$F$17,1)))*IF(MOD(Calculator!$B$35/Calculator!$F$17,1)&lt;0.5,-1,1))^2)/SQRT(((50*POWER(80,POWER(COS(PI()*MOD(Calculator!$B$35/Calculator!$F$17,1)),2))+MIN(500,MAX(30,100*EXP(-0.3*'VSWR Calculator'!$C$24)*(1+3*ABS(MOD('VSWR Calculator'!$C$23/Calculator!$F$17/2,1)-0.5))))/'VSWR Calculator'!$C$25)+$C57)^2+(1500*ABS(SIN(2*PI()*MOD(Calculator!$B$35/Calculator!$F$17,1)))*IF(MOD(Calculator!$B$35/Calculator!$F$17,1)&lt;0.5,-1,1))^2))/(1-SQRT(((50*POWER(80,POWER(COS(PI()*MOD(Calculator!$B$35/Calculator!$F$17,1)),2))+MIN(500,MAX(30,100*EXP(-0.3*'VSWR Calculator'!$C$24)*(1+3*ABS(MOD('VSWR Calculator'!$C$23/Calculator!$F$17/2,1)-0.5))))/'VSWR Calculator'!$C$25)-$C57)^2+(1500*ABS(SIN(2*PI()*MOD(Calculator!$B$35/Calculator!$F$17,1)))*IF(MOD(Calculator!$B$35/Calculator!$F$17,1)&lt;0.5,-1,1))^2)/SQRT(((50*POWER(80,POWER(COS(PI()*MOD(Calculator!$B$35/Calculator!$F$17,1)),2))+MIN(500,MAX(30,100*EXP(-0.3*'VSWR Calculator'!$C$24)*(1+3*ABS(MOD('VSWR Calculator'!$C$23/Calculator!$F$17/2,1)-0.5))))/'VSWR Calculator'!$C$25)+$C57)^2+(1500*ABS(SIN(2*PI()*MOD(Calculator!$B$35/Calculator!$F$17,1)))*IF(MOD(Calculator!$B$35/Calculator!$F$17,1)&lt;0.5,-1,1))^2)),2))</f>
        <v>15.11</v>
      </c>
      <c r="GV57" s="253" t="str">
        <f aca="false">IF(OR(Calculator!$E$18&lt;&gt;"YES",Calculator!$B$35&lt;Calculator!$G$18),"—",ROUND((1+SQRT(((50*POWER(80,POWER(COS(PI()*MOD(Calculator!$B$35/Calculator!$F$18,1)),2))+MIN(500,MAX(30,100*EXP(-0.3*'VSWR Calculator'!$C$24)*(1+3*ABS(MOD('VSWR Calculator'!$C$23/Calculator!$F$18/2,1)-0.5))))/'VSWR Calculator'!$C$25)-$C57)^2+(1500*ABS(SIN(2*PI()*MOD(Calculator!$B$35/Calculator!$F$18,1)))*IF(MOD(Calculator!$B$35/Calculator!$F$18,1)&lt;0.5,-1,1))^2)/SQRT(((50*POWER(80,POWER(COS(PI()*MOD(Calculator!$B$35/Calculator!$F$18,1)),2))+MIN(500,MAX(30,100*EXP(-0.3*'VSWR Calculator'!$C$24)*(1+3*ABS(MOD('VSWR Calculator'!$C$23/Calculator!$F$18/2,1)-0.5))))/'VSWR Calculator'!$C$25)+$C57)^2+(1500*ABS(SIN(2*PI()*MOD(Calculator!$B$35/Calculator!$F$18,1)))*IF(MOD(Calculator!$B$35/Calculator!$F$18,1)&lt;0.5,-1,1))^2))/(1-SQRT(((50*POWER(80,POWER(COS(PI()*MOD(Calculator!$B$35/Calculator!$F$18,1)),2))+MIN(500,MAX(30,100*EXP(-0.3*'VSWR Calculator'!$C$24)*(1+3*ABS(MOD('VSWR Calculator'!$C$23/Calculator!$F$18/2,1)-0.5))))/'VSWR Calculator'!$C$25)-$C57)^2+(1500*ABS(SIN(2*PI()*MOD(Calculator!$B$35/Calculator!$F$18,1)))*IF(MOD(Calculator!$B$35/Calculator!$F$18,1)&lt;0.5,-1,1))^2)/SQRT(((50*POWER(80,POWER(COS(PI()*MOD(Calculator!$B$35/Calculator!$F$18,1)),2))+MIN(500,MAX(30,100*EXP(-0.3*'VSWR Calculator'!$C$24)*(1+3*ABS(MOD('VSWR Calculator'!$C$23/Calculator!$F$18/2,1)-0.5))))/'VSWR Calculator'!$C$25)+$C57)^2+(1500*ABS(SIN(2*PI()*MOD(Calculator!$B$35/Calculator!$F$18,1)))*IF(MOD(Calculator!$B$35/Calculator!$F$18,1)&lt;0.5,-1,1))^2)),2))</f>
        <v>—</v>
      </c>
      <c r="GW57" s="253" t="str">
        <f aca="false">IF(OR(Calculator!$E$19&lt;&gt;"YES",Calculator!$B$35&lt;Calculator!$G$19),"—",ROUND((1+SQRT(((50*POWER(80,POWER(COS(PI()*MOD(Calculator!$B$35/Calculator!$F$19,1)),2))+MIN(500,MAX(30,100*EXP(-0.3*'VSWR Calculator'!$C$24)*(1+3*ABS(MOD('VSWR Calculator'!$C$23/Calculator!$F$19/2,1)-0.5))))/'VSWR Calculator'!$C$25)-$C57)^2+(1500*ABS(SIN(2*PI()*MOD(Calculator!$B$35/Calculator!$F$19,1)))*IF(MOD(Calculator!$B$35/Calculator!$F$19,1)&lt;0.5,-1,1))^2)/SQRT(((50*POWER(80,POWER(COS(PI()*MOD(Calculator!$B$35/Calculator!$F$19,1)),2))+MIN(500,MAX(30,100*EXP(-0.3*'VSWR Calculator'!$C$24)*(1+3*ABS(MOD('VSWR Calculator'!$C$23/Calculator!$F$19/2,1)-0.5))))/'VSWR Calculator'!$C$25)+$C57)^2+(1500*ABS(SIN(2*PI()*MOD(Calculator!$B$35/Calculator!$F$19,1)))*IF(MOD(Calculator!$B$35/Calculator!$F$19,1)&lt;0.5,-1,1))^2))/(1-SQRT(((50*POWER(80,POWER(COS(PI()*MOD(Calculator!$B$35/Calculator!$F$19,1)),2))+MIN(500,MAX(30,100*EXP(-0.3*'VSWR Calculator'!$C$24)*(1+3*ABS(MOD('VSWR Calculator'!$C$23/Calculator!$F$19/2,1)-0.5))))/'VSWR Calculator'!$C$25)-$C57)^2+(1500*ABS(SIN(2*PI()*MOD(Calculator!$B$35/Calculator!$F$19,1)))*IF(MOD(Calculator!$B$35/Calculator!$F$19,1)&lt;0.5,-1,1))^2)/SQRT(((50*POWER(80,POWER(COS(PI()*MOD(Calculator!$B$35/Calculator!$F$19,1)),2))+MIN(500,MAX(30,100*EXP(-0.3*'VSWR Calculator'!$C$24)*(1+3*ABS(MOD('VSWR Calculator'!$C$23/Calculator!$F$19/2,1)-0.5))))/'VSWR Calculator'!$C$25)+$C57)^2+(1500*ABS(SIN(2*PI()*MOD(Calculator!$B$35/Calculator!$F$19,1)))*IF(MOD(Calculator!$B$35/Calculator!$F$19,1)&lt;0.5,-1,1))^2)),2))</f>
        <v>—</v>
      </c>
      <c r="GX57" s="253" t="str">
        <f aca="false">IF(OR(Calculator!$E$20&lt;&gt;"YES",Calculator!$B$35&lt;Calculator!$G$20),"—",ROUND((1+SQRT(((50*POWER(80,POWER(COS(PI()*MOD(Calculator!$B$35/Calculator!$F$20,1)),2))+MIN(500,MAX(30,100*EXP(-0.3*'VSWR Calculator'!$C$24)*(1+3*ABS(MOD('VSWR Calculator'!$C$23/Calculator!$F$20/2,1)-0.5))))/'VSWR Calculator'!$C$25)-$C57)^2+(1500*ABS(SIN(2*PI()*MOD(Calculator!$B$35/Calculator!$F$20,1)))*IF(MOD(Calculator!$B$35/Calculator!$F$20,1)&lt;0.5,-1,1))^2)/SQRT(((50*POWER(80,POWER(COS(PI()*MOD(Calculator!$B$35/Calculator!$F$20,1)),2))+MIN(500,MAX(30,100*EXP(-0.3*'VSWR Calculator'!$C$24)*(1+3*ABS(MOD('VSWR Calculator'!$C$23/Calculator!$F$20/2,1)-0.5))))/'VSWR Calculator'!$C$25)+$C57)^2+(1500*ABS(SIN(2*PI()*MOD(Calculator!$B$35/Calculator!$F$20,1)))*IF(MOD(Calculator!$B$35/Calculator!$F$20,1)&lt;0.5,-1,1))^2))/(1-SQRT(((50*POWER(80,POWER(COS(PI()*MOD(Calculator!$B$35/Calculator!$F$20,1)),2))+MIN(500,MAX(30,100*EXP(-0.3*'VSWR Calculator'!$C$24)*(1+3*ABS(MOD('VSWR Calculator'!$C$23/Calculator!$F$20/2,1)-0.5))))/'VSWR Calculator'!$C$25)-$C57)^2+(1500*ABS(SIN(2*PI()*MOD(Calculator!$B$35/Calculator!$F$20,1)))*IF(MOD(Calculator!$B$35/Calculator!$F$20,1)&lt;0.5,-1,1))^2)/SQRT(((50*POWER(80,POWER(COS(PI()*MOD(Calculator!$B$35/Calculator!$F$20,1)),2))+MIN(500,MAX(30,100*EXP(-0.3*'VSWR Calculator'!$C$24)*(1+3*ABS(MOD('VSWR Calculator'!$C$23/Calculator!$F$20/2,1)-0.5))))/'VSWR Calculator'!$C$25)+$C57)^2+(1500*ABS(SIN(2*PI()*MOD(Calculator!$B$35/Calculator!$F$20,1)))*IF(MOD(Calculator!$B$35/Calculator!$F$20,1)&lt;0.5,-1,1))^2)),2))</f>
        <v>—</v>
      </c>
      <c r="GY57" s="253" t="str">
        <f aca="false">IF(OR(Calculator!$E$21&lt;&gt;"YES",Calculator!$B$35&lt;Calculator!$G$21),"—",ROUND((1+SQRT(((50*POWER(80,POWER(COS(PI()*MOD(Calculator!$B$35/Calculator!$F$21,1)),2))+MIN(500,MAX(30,100*EXP(-0.3*'VSWR Calculator'!$C$24)*(1+3*ABS(MOD('VSWR Calculator'!$C$23/Calculator!$F$21/2,1)-0.5))))/'VSWR Calculator'!$C$25)-$C57)^2+(1500*ABS(SIN(2*PI()*MOD(Calculator!$B$35/Calculator!$F$21,1)))*IF(MOD(Calculator!$B$35/Calculator!$F$21,1)&lt;0.5,-1,1))^2)/SQRT(((50*POWER(80,POWER(COS(PI()*MOD(Calculator!$B$35/Calculator!$F$21,1)),2))+MIN(500,MAX(30,100*EXP(-0.3*'VSWR Calculator'!$C$24)*(1+3*ABS(MOD('VSWR Calculator'!$C$23/Calculator!$F$21/2,1)-0.5))))/'VSWR Calculator'!$C$25)+$C57)^2+(1500*ABS(SIN(2*PI()*MOD(Calculator!$B$35/Calculator!$F$21,1)))*IF(MOD(Calculator!$B$35/Calculator!$F$21,1)&lt;0.5,-1,1))^2))/(1-SQRT(((50*POWER(80,POWER(COS(PI()*MOD(Calculator!$B$35/Calculator!$F$21,1)),2))+MIN(500,MAX(30,100*EXP(-0.3*'VSWR Calculator'!$C$24)*(1+3*ABS(MOD('VSWR Calculator'!$C$23/Calculator!$F$21/2,1)-0.5))))/'VSWR Calculator'!$C$25)-$C57)^2+(1500*ABS(SIN(2*PI()*MOD(Calculator!$B$35/Calculator!$F$21,1)))*IF(MOD(Calculator!$B$35/Calculator!$F$21,1)&lt;0.5,-1,1))^2)/SQRT(((50*POWER(80,POWER(COS(PI()*MOD(Calculator!$B$35/Calculator!$F$21,1)),2))+MIN(500,MAX(30,100*EXP(-0.3*'VSWR Calculator'!$C$24)*(1+3*ABS(MOD('VSWR Calculator'!$C$23/Calculator!$F$21/2,1)-0.5))))/'VSWR Calculator'!$C$25)+$C57)^2+(1500*ABS(SIN(2*PI()*MOD(Calculator!$B$35/Calculator!$F$21,1)))*IF(MOD(Calculator!$B$35/Calculator!$F$21,1)&lt;0.5,-1,1))^2)),2))</f>
        <v>—</v>
      </c>
      <c r="GZ57" s="253" t="str">
        <f aca="false">IF(OR(Calculator!$E$22&lt;&gt;"YES",Calculator!$B$35&lt;Calculator!$G$22),"—",ROUND((1+SQRT(((50*POWER(80,POWER(COS(PI()*MOD(Calculator!$B$35/Calculator!$F$22,1)),2))+MIN(500,MAX(30,100*EXP(-0.3*'VSWR Calculator'!$C$24)*(1+3*ABS(MOD('VSWR Calculator'!$C$23/Calculator!$F$22/2,1)-0.5))))/'VSWR Calculator'!$C$25)-$C57)^2+(1500*ABS(SIN(2*PI()*MOD(Calculator!$B$35/Calculator!$F$22,1)))*IF(MOD(Calculator!$B$35/Calculator!$F$22,1)&lt;0.5,-1,1))^2)/SQRT(((50*POWER(80,POWER(COS(PI()*MOD(Calculator!$B$35/Calculator!$F$22,1)),2))+MIN(500,MAX(30,100*EXP(-0.3*'VSWR Calculator'!$C$24)*(1+3*ABS(MOD('VSWR Calculator'!$C$23/Calculator!$F$22/2,1)-0.5))))/'VSWR Calculator'!$C$25)+$C57)^2+(1500*ABS(SIN(2*PI()*MOD(Calculator!$B$35/Calculator!$F$22,1)))*IF(MOD(Calculator!$B$35/Calculator!$F$22,1)&lt;0.5,-1,1))^2))/(1-SQRT(((50*POWER(80,POWER(COS(PI()*MOD(Calculator!$B$35/Calculator!$F$22,1)),2))+MIN(500,MAX(30,100*EXP(-0.3*'VSWR Calculator'!$C$24)*(1+3*ABS(MOD('VSWR Calculator'!$C$23/Calculator!$F$22/2,1)-0.5))))/'VSWR Calculator'!$C$25)-$C57)^2+(1500*ABS(SIN(2*PI()*MOD(Calculator!$B$35/Calculator!$F$22,1)))*IF(MOD(Calculator!$B$35/Calculator!$F$22,1)&lt;0.5,-1,1))^2)/SQRT(((50*POWER(80,POWER(COS(PI()*MOD(Calculator!$B$35/Calculator!$F$22,1)),2))+MIN(500,MAX(30,100*EXP(-0.3*'VSWR Calculator'!$C$24)*(1+3*ABS(MOD('VSWR Calculator'!$C$23/Calculator!$F$22/2,1)-0.5))))/'VSWR Calculator'!$C$25)+$C57)^2+(1500*ABS(SIN(2*PI()*MOD(Calculator!$B$35/Calculator!$F$22,1)))*IF(MOD(Calculator!$B$35/Calculator!$F$22,1)&lt;0.5,-1,1))^2)),2))</f>
        <v>—</v>
      </c>
      <c r="HA57" s="253" t="n">
        <f aca="false">IFERROR(ROUND((IF(ISNUMBER(GP57),GP57,0)+IF(ISNUMBER(GQ57),GQ57,0)+IF(ISNUMBER(GR57),GR57,0)+IF(ISNUMBER(GS57),GS57,0)+IF(ISNUMBER(GT57),GT57,0)+IF(ISNUMBER(GU57),GU57,0)+IF(ISNUMBER(GV57),GV57,0)+IF(ISNUMBER(GW57),GW57,0)+IF(ISNUMBER(GX57),GX57,0)+IF(ISNUMBER(GY57),GY57,0)+IF(ISNUMBER(GZ57),GZ57,0))/(IF(ISNUMBER(GP57),1,0)+IF(ISNUMBER(GQ57),1,0)+IF(ISNUMBER(GR57),1,0)+IF(ISNUMBER(GS57),1,0)+IF(ISNUMBER(GT57),1,0)+IF(ISNUMBER(GU57),1,0)+IF(ISNUMBER(GV57),1,0)+IF(ISNUMBER(GW57),1,0)+IF(ISNUMBER(GX57),1,0)+IF(ISNUMBER(GY57),1,0)+IF(ISNUMBER(GZ57),1,0)),4),"")</f>
        <v>8.88</v>
      </c>
      <c r="HB57" s="253" t="str">
        <f aca="false">IF(OR(Calculator!$E$12&lt;&gt;"YES",Calculator!$B$36&lt;Calculator!$G$12),"—",ROUND((1+SQRT(((50*POWER(80,POWER(COS(PI()*MOD(Calculator!$B$36/Calculator!$F$12,1)),2))+MIN(500,MAX(30,100*EXP(-0.3*'VSWR Calculator'!$C$24)*(1+3*ABS(MOD('VSWR Calculator'!$C$23/Calculator!$F$12/2,1)-0.5))))/'VSWR Calculator'!$C$25)-$C57)^2+(1500*ABS(SIN(2*PI()*MOD(Calculator!$B$36/Calculator!$F$12,1)))*IF(MOD(Calculator!$B$36/Calculator!$F$12,1)&lt;0.5,-1,1))^2)/SQRT(((50*POWER(80,POWER(COS(PI()*MOD(Calculator!$B$36/Calculator!$F$12,1)),2))+MIN(500,MAX(30,100*EXP(-0.3*'VSWR Calculator'!$C$24)*(1+3*ABS(MOD('VSWR Calculator'!$C$23/Calculator!$F$12/2,1)-0.5))))/'VSWR Calculator'!$C$25)+$C57)^2+(1500*ABS(SIN(2*PI()*MOD(Calculator!$B$36/Calculator!$F$12,1)))*IF(MOD(Calculator!$B$36/Calculator!$F$12,1)&lt;0.5,-1,1))^2))/(1-SQRT(((50*POWER(80,POWER(COS(PI()*MOD(Calculator!$B$36/Calculator!$F$12,1)),2))+MIN(500,MAX(30,100*EXP(-0.3*'VSWR Calculator'!$C$24)*(1+3*ABS(MOD('VSWR Calculator'!$C$23/Calculator!$F$12/2,1)-0.5))))/'VSWR Calculator'!$C$25)-$C57)^2+(1500*ABS(SIN(2*PI()*MOD(Calculator!$B$36/Calculator!$F$12,1)))*IF(MOD(Calculator!$B$36/Calculator!$F$12,1)&lt;0.5,-1,1))^2)/SQRT(((50*POWER(80,POWER(COS(PI()*MOD(Calculator!$B$36/Calculator!$F$12,1)),2))+MIN(500,MAX(30,100*EXP(-0.3*'VSWR Calculator'!$C$24)*(1+3*ABS(MOD('VSWR Calculator'!$C$23/Calculator!$F$12/2,1)-0.5))))/'VSWR Calculator'!$C$25)+$C57)^2+(1500*ABS(SIN(2*PI()*MOD(Calculator!$B$36/Calculator!$F$12,1)))*IF(MOD(Calculator!$B$36/Calculator!$F$12,1)&lt;0.5,-1,1))^2)),2))</f>
        <v>—</v>
      </c>
      <c r="HC57" s="253" t="str">
        <f aca="false">IF(OR(Calculator!$E$13&lt;&gt;"YES",Calculator!$B$36&lt;Calculator!$G$13),"—",ROUND((1+SQRT(((50*POWER(80,POWER(COS(PI()*MOD(Calculator!$B$36/Calculator!$F$13,1)),2))+MIN(500,MAX(30,100*EXP(-0.3*'VSWR Calculator'!$C$24)*(1+3*ABS(MOD('VSWR Calculator'!$C$23/Calculator!$F$13/2,1)-0.5))))/'VSWR Calculator'!$C$25)-$C57)^2+(1500*ABS(SIN(2*PI()*MOD(Calculator!$B$36/Calculator!$F$13,1)))*IF(MOD(Calculator!$B$36/Calculator!$F$13,1)&lt;0.5,-1,1))^2)/SQRT(((50*POWER(80,POWER(COS(PI()*MOD(Calculator!$B$36/Calculator!$F$13,1)),2))+MIN(500,MAX(30,100*EXP(-0.3*'VSWR Calculator'!$C$24)*(1+3*ABS(MOD('VSWR Calculator'!$C$23/Calculator!$F$13/2,1)-0.5))))/'VSWR Calculator'!$C$25)+$C57)^2+(1500*ABS(SIN(2*PI()*MOD(Calculator!$B$36/Calculator!$F$13,1)))*IF(MOD(Calculator!$B$36/Calculator!$F$13,1)&lt;0.5,-1,1))^2))/(1-SQRT(((50*POWER(80,POWER(COS(PI()*MOD(Calculator!$B$36/Calculator!$F$13,1)),2))+MIN(500,MAX(30,100*EXP(-0.3*'VSWR Calculator'!$C$24)*(1+3*ABS(MOD('VSWR Calculator'!$C$23/Calculator!$F$13/2,1)-0.5))))/'VSWR Calculator'!$C$25)-$C57)^2+(1500*ABS(SIN(2*PI()*MOD(Calculator!$B$36/Calculator!$F$13,1)))*IF(MOD(Calculator!$B$36/Calculator!$F$13,1)&lt;0.5,-1,1))^2)/SQRT(((50*POWER(80,POWER(COS(PI()*MOD(Calculator!$B$36/Calculator!$F$13,1)),2))+MIN(500,MAX(30,100*EXP(-0.3*'VSWR Calculator'!$C$24)*(1+3*ABS(MOD('VSWR Calculator'!$C$23/Calculator!$F$13/2,1)-0.5))))/'VSWR Calculator'!$C$25)+$C57)^2+(1500*ABS(SIN(2*PI()*MOD(Calculator!$B$36/Calculator!$F$13,1)))*IF(MOD(Calculator!$B$36/Calculator!$F$13,1)&lt;0.5,-1,1))^2)),2))</f>
        <v>—</v>
      </c>
      <c r="HD57" s="253" t="str">
        <f aca="false">IF(OR(Calculator!$E$14&lt;&gt;"YES",Calculator!$B$36&lt;Calculator!$G$14),"—",ROUND((1+SQRT(((50*POWER(80,POWER(COS(PI()*MOD(Calculator!$B$36/Calculator!$F$14,1)),2))+MIN(500,MAX(30,100*EXP(-0.3*'VSWR Calculator'!$C$24)*(1+3*ABS(MOD('VSWR Calculator'!$C$23/Calculator!$F$14/2,1)-0.5))))/'VSWR Calculator'!$C$25)-$C57)^2+(1500*ABS(SIN(2*PI()*MOD(Calculator!$B$36/Calculator!$F$14,1)))*IF(MOD(Calculator!$B$36/Calculator!$F$14,1)&lt;0.5,-1,1))^2)/SQRT(((50*POWER(80,POWER(COS(PI()*MOD(Calculator!$B$36/Calculator!$F$14,1)),2))+MIN(500,MAX(30,100*EXP(-0.3*'VSWR Calculator'!$C$24)*(1+3*ABS(MOD('VSWR Calculator'!$C$23/Calculator!$F$14/2,1)-0.5))))/'VSWR Calculator'!$C$25)+$C57)^2+(1500*ABS(SIN(2*PI()*MOD(Calculator!$B$36/Calculator!$F$14,1)))*IF(MOD(Calculator!$B$36/Calculator!$F$14,1)&lt;0.5,-1,1))^2))/(1-SQRT(((50*POWER(80,POWER(COS(PI()*MOD(Calculator!$B$36/Calculator!$F$14,1)),2))+MIN(500,MAX(30,100*EXP(-0.3*'VSWR Calculator'!$C$24)*(1+3*ABS(MOD('VSWR Calculator'!$C$23/Calculator!$F$14/2,1)-0.5))))/'VSWR Calculator'!$C$25)-$C57)^2+(1500*ABS(SIN(2*PI()*MOD(Calculator!$B$36/Calculator!$F$14,1)))*IF(MOD(Calculator!$B$36/Calculator!$F$14,1)&lt;0.5,-1,1))^2)/SQRT(((50*POWER(80,POWER(COS(PI()*MOD(Calculator!$B$36/Calculator!$F$14,1)),2))+MIN(500,MAX(30,100*EXP(-0.3*'VSWR Calculator'!$C$24)*(1+3*ABS(MOD('VSWR Calculator'!$C$23/Calculator!$F$14/2,1)-0.5))))/'VSWR Calculator'!$C$25)+$C57)^2+(1500*ABS(SIN(2*PI()*MOD(Calculator!$B$36/Calculator!$F$14,1)))*IF(MOD(Calculator!$B$36/Calculator!$F$14,1)&lt;0.5,-1,1))^2)),2))</f>
        <v>—</v>
      </c>
      <c r="HE57" s="253" t="n">
        <f aca="false">IF(OR(Calculator!$E$15&lt;&gt;"YES",Calculator!$B$36&lt;Calculator!$G$15),"—",ROUND((1+SQRT(((50*POWER(80,POWER(COS(PI()*MOD(Calculator!$B$36/Calculator!$F$15,1)),2))+MIN(500,MAX(30,100*EXP(-0.3*'VSWR Calculator'!$C$24)*(1+3*ABS(MOD('VSWR Calculator'!$C$23/Calculator!$F$15/2,1)-0.5))))/'VSWR Calculator'!$C$25)-$C57)^2+(1500*ABS(SIN(2*PI()*MOD(Calculator!$B$36/Calculator!$F$15,1)))*IF(MOD(Calculator!$B$36/Calculator!$F$15,1)&lt;0.5,-1,1))^2)/SQRT(((50*POWER(80,POWER(COS(PI()*MOD(Calculator!$B$36/Calculator!$F$15,1)),2))+MIN(500,MAX(30,100*EXP(-0.3*'VSWR Calculator'!$C$24)*(1+3*ABS(MOD('VSWR Calculator'!$C$23/Calculator!$F$15/2,1)-0.5))))/'VSWR Calculator'!$C$25)+$C57)^2+(1500*ABS(SIN(2*PI()*MOD(Calculator!$B$36/Calculator!$F$15,1)))*IF(MOD(Calculator!$B$36/Calculator!$F$15,1)&lt;0.5,-1,1))^2))/(1-SQRT(((50*POWER(80,POWER(COS(PI()*MOD(Calculator!$B$36/Calculator!$F$15,1)),2))+MIN(500,MAX(30,100*EXP(-0.3*'VSWR Calculator'!$C$24)*(1+3*ABS(MOD('VSWR Calculator'!$C$23/Calculator!$F$15/2,1)-0.5))))/'VSWR Calculator'!$C$25)-$C57)^2+(1500*ABS(SIN(2*PI()*MOD(Calculator!$B$36/Calculator!$F$15,1)))*IF(MOD(Calculator!$B$36/Calculator!$F$15,1)&lt;0.5,-1,1))^2)/SQRT(((50*POWER(80,POWER(COS(PI()*MOD(Calculator!$B$36/Calculator!$F$15,1)),2))+MIN(500,MAX(30,100*EXP(-0.3*'VSWR Calculator'!$C$24)*(1+3*ABS(MOD('VSWR Calculator'!$C$23/Calculator!$F$15/2,1)-0.5))))/'VSWR Calculator'!$C$25)+$C57)^2+(1500*ABS(SIN(2*PI()*MOD(Calculator!$B$36/Calculator!$F$15,1)))*IF(MOD(Calculator!$B$36/Calculator!$F$15,1)&lt;0.5,-1,1))^2)),2))</f>
        <v>13.13</v>
      </c>
      <c r="HF57" s="253" t="str">
        <f aca="false">IF(OR(Calculator!$E$16&lt;&gt;"YES",Calculator!$B$36&lt;Calculator!$G$16),"—",ROUND((1+SQRT(((50*POWER(80,POWER(COS(PI()*MOD(Calculator!$B$36/Calculator!$F$16,1)),2))+MIN(500,MAX(30,100*EXP(-0.3*'VSWR Calculator'!$C$24)*(1+3*ABS(MOD('VSWR Calculator'!$C$23/Calculator!$F$16/2,1)-0.5))))/'VSWR Calculator'!$C$25)-$C57)^2+(1500*ABS(SIN(2*PI()*MOD(Calculator!$B$36/Calculator!$F$16,1)))*IF(MOD(Calculator!$B$36/Calculator!$F$16,1)&lt;0.5,-1,1))^2)/SQRT(((50*POWER(80,POWER(COS(PI()*MOD(Calculator!$B$36/Calculator!$F$16,1)),2))+MIN(500,MAX(30,100*EXP(-0.3*'VSWR Calculator'!$C$24)*(1+3*ABS(MOD('VSWR Calculator'!$C$23/Calculator!$F$16/2,1)-0.5))))/'VSWR Calculator'!$C$25)+$C57)^2+(1500*ABS(SIN(2*PI()*MOD(Calculator!$B$36/Calculator!$F$16,1)))*IF(MOD(Calculator!$B$36/Calculator!$F$16,1)&lt;0.5,-1,1))^2))/(1-SQRT(((50*POWER(80,POWER(COS(PI()*MOD(Calculator!$B$36/Calculator!$F$16,1)),2))+MIN(500,MAX(30,100*EXP(-0.3*'VSWR Calculator'!$C$24)*(1+3*ABS(MOD('VSWR Calculator'!$C$23/Calculator!$F$16/2,1)-0.5))))/'VSWR Calculator'!$C$25)-$C57)^2+(1500*ABS(SIN(2*PI()*MOD(Calculator!$B$36/Calculator!$F$16,1)))*IF(MOD(Calculator!$B$36/Calculator!$F$16,1)&lt;0.5,-1,1))^2)/SQRT(((50*POWER(80,POWER(COS(PI()*MOD(Calculator!$B$36/Calculator!$F$16,1)),2))+MIN(500,MAX(30,100*EXP(-0.3*'VSWR Calculator'!$C$24)*(1+3*ABS(MOD('VSWR Calculator'!$C$23/Calculator!$F$16/2,1)-0.5))))/'VSWR Calculator'!$C$25)+$C57)^2+(1500*ABS(SIN(2*PI()*MOD(Calculator!$B$36/Calculator!$F$16,1)))*IF(MOD(Calculator!$B$36/Calculator!$F$16,1)&lt;0.5,-1,1))^2)),2))</f>
        <v>—</v>
      </c>
      <c r="HG57" s="253" t="n">
        <f aca="false">IF(OR(Calculator!$E$17&lt;&gt;"YES",Calculator!$B$36&lt;Calculator!$G$17),"—",ROUND((1+SQRT(((50*POWER(80,POWER(COS(PI()*MOD(Calculator!$B$36/Calculator!$F$17,1)),2))+MIN(500,MAX(30,100*EXP(-0.3*'VSWR Calculator'!$C$24)*(1+3*ABS(MOD('VSWR Calculator'!$C$23/Calculator!$F$17/2,1)-0.5))))/'VSWR Calculator'!$C$25)-$C57)^2+(1500*ABS(SIN(2*PI()*MOD(Calculator!$B$36/Calculator!$F$17,1)))*IF(MOD(Calculator!$B$36/Calculator!$F$17,1)&lt;0.5,-1,1))^2)/SQRT(((50*POWER(80,POWER(COS(PI()*MOD(Calculator!$B$36/Calculator!$F$17,1)),2))+MIN(500,MAX(30,100*EXP(-0.3*'VSWR Calculator'!$C$24)*(1+3*ABS(MOD('VSWR Calculator'!$C$23/Calculator!$F$17/2,1)-0.5))))/'VSWR Calculator'!$C$25)+$C57)^2+(1500*ABS(SIN(2*PI()*MOD(Calculator!$B$36/Calculator!$F$17,1)))*IF(MOD(Calculator!$B$36/Calculator!$F$17,1)&lt;0.5,-1,1))^2))/(1-SQRT(((50*POWER(80,POWER(COS(PI()*MOD(Calculator!$B$36/Calculator!$F$17,1)),2))+MIN(500,MAX(30,100*EXP(-0.3*'VSWR Calculator'!$C$24)*(1+3*ABS(MOD('VSWR Calculator'!$C$23/Calculator!$F$17/2,1)-0.5))))/'VSWR Calculator'!$C$25)-$C57)^2+(1500*ABS(SIN(2*PI()*MOD(Calculator!$B$36/Calculator!$F$17,1)))*IF(MOD(Calculator!$B$36/Calculator!$F$17,1)&lt;0.5,-1,1))^2)/SQRT(((50*POWER(80,POWER(COS(PI()*MOD(Calculator!$B$36/Calculator!$F$17,1)),2))+MIN(500,MAX(30,100*EXP(-0.3*'VSWR Calculator'!$C$24)*(1+3*ABS(MOD('VSWR Calculator'!$C$23/Calculator!$F$17/2,1)-0.5))))/'VSWR Calculator'!$C$25)+$C57)^2+(1500*ABS(SIN(2*PI()*MOD(Calculator!$B$36/Calculator!$F$17,1)))*IF(MOD(Calculator!$B$36/Calculator!$F$17,1)&lt;0.5,-1,1))^2)),2))</f>
        <v>15.42</v>
      </c>
      <c r="HH57" s="253" t="str">
        <f aca="false">IF(OR(Calculator!$E$18&lt;&gt;"YES",Calculator!$B$36&lt;Calculator!$G$18),"—",ROUND((1+SQRT(((50*POWER(80,POWER(COS(PI()*MOD(Calculator!$B$36/Calculator!$F$18,1)),2))+MIN(500,MAX(30,100*EXP(-0.3*'VSWR Calculator'!$C$24)*(1+3*ABS(MOD('VSWR Calculator'!$C$23/Calculator!$F$18/2,1)-0.5))))/'VSWR Calculator'!$C$25)-$C57)^2+(1500*ABS(SIN(2*PI()*MOD(Calculator!$B$36/Calculator!$F$18,1)))*IF(MOD(Calculator!$B$36/Calculator!$F$18,1)&lt;0.5,-1,1))^2)/SQRT(((50*POWER(80,POWER(COS(PI()*MOD(Calculator!$B$36/Calculator!$F$18,1)),2))+MIN(500,MAX(30,100*EXP(-0.3*'VSWR Calculator'!$C$24)*(1+3*ABS(MOD('VSWR Calculator'!$C$23/Calculator!$F$18/2,1)-0.5))))/'VSWR Calculator'!$C$25)+$C57)^2+(1500*ABS(SIN(2*PI()*MOD(Calculator!$B$36/Calculator!$F$18,1)))*IF(MOD(Calculator!$B$36/Calculator!$F$18,1)&lt;0.5,-1,1))^2))/(1-SQRT(((50*POWER(80,POWER(COS(PI()*MOD(Calculator!$B$36/Calculator!$F$18,1)),2))+MIN(500,MAX(30,100*EXP(-0.3*'VSWR Calculator'!$C$24)*(1+3*ABS(MOD('VSWR Calculator'!$C$23/Calculator!$F$18/2,1)-0.5))))/'VSWR Calculator'!$C$25)-$C57)^2+(1500*ABS(SIN(2*PI()*MOD(Calculator!$B$36/Calculator!$F$18,1)))*IF(MOD(Calculator!$B$36/Calculator!$F$18,1)&lt;0.5,-1,1))^2)/SQRT(((50*POWER(80,POWER(COS(PI()*MOD(Calculator!$B$36/Calculator!$F$18,1)),2))+MIN(500,MAX(30,100*EXP(-0.3*'VSWR Calculator'!$C$24)*(1+3*ABS(MOD('VSWR Calculator'!$C$23/Calculator!$F$18/2,1)-0.5))))/'VSWR Calculator'!$C$25)+$C57)^2+(1500*ABS(SIN(2*PI()*MOD(Calculator!$B$36/Calculator!$F$18,1)))*IF(MOD(Calculator!$B$36/Calculator!$F$18,1)&lt;0.5,-1,1))^2)),2))</f>
        <v>—</v>
      </c>
      <c r="HI57" s="253" t="str">
        <f aca="false">IF(OR(Calculator!$E$19&lt;&gt;"YES",Calculator!$B$36&lt;Calculator!$G$19),"—",ROUND((1+SQRT(((50*POWER(80,POWER(COS(PI()*MOD(Calculator!$B$36/Calculator!$F$19,1)),2))+MIN(500,MAX(30,100*EXP(-0.3*'VSWR Calculator'!$C$24)*(1+3*ABS(MOD('VSWR Calculator'!$C$23/Calculator!$F$19/2,1)-0.5))))/'VSWR Calculator'!$C$25)-$C57)^2+(1500*ABS(SIN(2*PI()*MOD(Calculator!$B$36/Calculator!$F$19,1)))*IF(MOD(Calculator!$B$36/Calculator!$F$19,1)&lt;0.5,-1,1))^2)/SQRT(((50*POWER(80,POWER(COS(PI()*MOD(Calculator!$B$36/Calculator!$F$19,1)),2))+MIN(500,MAX(30,100*EXP(-0.3*'VSWR Calculator'!$C$24)*(1+3*ABS(MOD('VSWR Calculator'!$C$23/Calculator!$F$19/2,1)-0.5))))/'VSWR Calculator'!$C$25)+$C57)^2+(1500*ABS(SIN(2*PI()*MOD(Calculator!$B$36/Calculator!$F$19,1)))*IF(MOD(Calculator!$B$36/Calculator!$F$19,1)&lt;0.5,-1,1))^2))/(1-SQRT(((50*POWER(80,POWER(COS(PI()*MOD(Calculator!$B$36/Calculator!$F$19,1)),2))+MIN(500,MAX(30,100*EXP(-0.3*'VSWR Calculator'!$C$24)*(1+3*ABS(MOD('VSWR Calculator'!$C$23/Calculator!$F$19/2,1)-0.5))))/'VSWR Calculator'!$C$25)-$C57)^2+(1500*ABS(SIN(2*PI()*MOD(Calculator!$B$36/Calculator!$F$19,1)))*IF(MOD(Calculator!$B$36/Calculator!$F$19,1)&lt;0.5,-1,1))^2)/SQRT(((50*POWER(80,POWER(COS(PI()*MOD(Calculator!$B$36/Calculator!$F$19,1)),2))+MIN(500,MAX(30,100*EXP(-0.3*'VSWR Calculator'!$C$24)*(1+3*ABS(MOD('VSWR Calculator'!$C$23/Calculator!$F$19/2,1)-0.5))))/'VSWR Calculator'!$C$25)+$C57)^2+(1500*ABS(SIN(2*PI()*MOD(Calculator!$B$36/Calculator!$F$19,1)))*IF(MOD(Calculator!$B$36/Calculator!$F$19,1)&lt;0.5,-1,1))^2)),2))</f>
        <v>—</v>
      </c>
      <c r="HJ57" s="253" t="str">
        <f aca="false">IF(OR(Calculator!$E$20&lt;&gt;"YES",Calculator!$B$36&lt;Calculator!$G$20),"—",ROUND((1+SQRT(((50*POWER(80,POWER(COS(PI()*MOD(Calculator!$B$36/Calculator!$F$20,1)),2))+MIN(500,MAX(30,100*EXP(-0.3*'VSWR Calculator'!$C$24)*(1+3*ABS(MOD('VSWR Calculator'!$C$23/Calculator!$F$20/2,1)-0.5))))/'VSWR Calculator'!$C$25)-$C57)^2+(1500*ABS(SIN(2*PI()*MOD(Calculator!$B$36/Calculator!$F$20,1)))*IF(MOD(Calculator!$B$36/Calculator!$F$20,1)&lt;0.5,-1,1))^2)/SQRT(((50*POWER(80,POWER(COS(PI()*MOD(Calculator!$B$36/Calculator!$F$20,1)),2))+MIN(500,MAX(30,100*EXP(-0.3*'VSWR Calculator'!$C$24)*(1+3*ABS(MOD('VSWR Calculator'!$C$23/Calculator!$F$20/2,1)-0.5))))/'VSWR Calculator'!$C$25)+$C57)^2+(1500*ABS(SIN(2*PI()*MOD(Calculator!$B$36/Calculator!$F$20,1)))*IF(MOD(Calculator!$B$36/Calculator!$F$20,1)&lt;0.5,-1,1))^2))/(1-SQRT(((50*POWER(80,POWER(COS(PI()*MOD(Calculator!$B$36/Calculator!$F$20,1)),2))+MIN(500,MAX(30,100*EXP(-0.3*'VSWR Calculator'!$C$24)*(1+3*ABS(MOD('VSWR Calculator'!$C$23/Calculator!$F$20/2,1)-0.5))))/'VSWR Calculator'!$C$25)-$C57)^2+(1500*ABS(SIN(2*PI()*MOD(Calculator!$B$36/Calculator!$F$20,1)))*IF(MOD(Calculator!$B$36/Calculator!$F$20,1)&lt;0.5,-1,1))^2)/SQRT(((50*POWER(80,POWER(COS(PI()*MOD(Calculator!$B$36/Calculator!$F$20,1)),2))+MIN(500,MAX(30,100*EXP(-0.3*'VSWR Calculator'!$C$24)*(1+3*ABS(MOD('VSWR Calculator'!$C$23/Calculator!$F$20/2,1)-0.5))))/'VSWR Calculator'!$C$25)+$C57)^2+(1500*ABS(SIN(2*PI()*MOD(Calculator!$B$36/Calculator!$F$20,1)))*IF(MOD(Calculator!$B$36/Calculator!$F$20,1)&lt;0.5,-1,1))^2)),2))</f>
        <v>—</v>
      </c>
      <c r="HK57" s="253" t="str">
        <f aca="false">IF(OR(Calculator!$E$21&lt;&gt;"YES",Calculator!$B$36&lt;Calculator!$G$21),"—",ROUND((1+SQRT(((50*POWER(80,POWER(COS(PI()*MOD(Calculator!$B$36/Calculator!$F$21,1)),2))+MIN(500,MAX(30,100*EXP(-0.3*'VSWR Calculator'!$C$24)*(1+3*ABS(MOD('VSWR Calculator'!$C$23/Calculator!$F$21/2,1)-0.5))))/'VSWR Calculator'!$C$25)-$C57)^2+(1500*ABS(SIN(2*PI()*MOD(Calculator!$B$36/Calculator!$F$21,1)))*IF(MOD(Calculator!$B$36/Calculator!$F$21,1)&lt;0.5,-1,1))^2)/SQRT(((50*POWER(80,POWER(COS(PI()*MOD(Calculator!$B$36/Calculator!$F$21,1)),2))+MIN(500,MAX(30,100*EXP(-0.3*'VSWR Calculator'!$C$24)*(1+3*ABS(MOD('VSWR Calculator'!$C$23/Calculator!$F$21/2,1)-0.5))))/'VSWR Calculator'!$C$25)+$C57)^2+(1500*ABS(SIN(2*PI()*MOD(Calculator!$B$36/Calculator!$F$21,1)))*IF(MOD(Calculator!$B$36/Calculator!$F$21,1)&lt;0.5,-1,1))^2))/(1-SQRT(((50*POWER(80,POWER(COS(PI()*MOD(Calculator!$B$36/Calculator!$F$21,1)),2))+MIN(500,MAX(30,100*EXP(-0.3*'VSWR Calculator'!$C$24)*(1+3*ABS(MOD('VSWR Calculator'!$C$23/Calculator!$F$21/2,1)-0.5))))/'VSWR Calculator'!$C$25)-$C57)^2+(1500*ABS(SIN(2*PI()*MOD(Calculator!$B$36/Calculator!$F$21,1)))*IF(MOD(Calculator!$B$36/Calculator!$F$21,1)&lt;0.5,-1,1))^2)/SQRT(((50*POWER(80,POWER(COS(PI()*MOD(Calculator!$B$36/Calculator!$F$21,1)),2))+MIN(500,MAX(30,100*EXP(-0.3*'VSWR Calculator'!$C$24)*(1+3*ABS(MOD('VSWR Calculator'!$C$23/Calculator!$F$21/2,1)-0.5))))/'VSWR Calculator'!$C$25)+$C57)^2+(1500*ABS(SIN(2*PI()*MOD(Calculator!$B$36/Calculator!$F$21,1)))*IF(MOD(Calculator!$B$36/Calculator!$F$21,1)&lt;0.5,-1,1))^2)),2))</f>
        <v>—</v>
      </c>
      <c r="HL57" s="253" t="str">
        <f aca="false">IF(OR(Calculator!$E$22&lt;&gt;"YES",Calculator!$B$36&lt;Calculator!$G$22),"—",ROUND((1+SQRT(((50*POWER(80,POWER(COS(PI()*MOD(Calculator!$B$36/Calculator!$F$22,1)),2))+MIN(500,MAX(30,100*EXP(-0.3*'VSWR Calculator'!$C$24)*(1+3*ABS(MOD('VSWR Calculator'!$C$23/Calculator!$F$22/2,1)-0.5))))/'VSWR Calculator'!$C$25)-$C57)^2+(1500*ABS(SIN(2*PI()*MOD(Calculator!$B$36/Calculator!$F$22,1)))*IF(MOD(Calculator!$B$36/Calculator!$F$22,1)&lt;0.5,-1,1))^2)/SQRT(((50*POWER(80,POWER(COS(PI()*MOD(Calculator!$B$36/Calculator!$F$22,1)),2))+MIN(500,MAX(30,100*EXP(-0.3*'VSWR Calculator'!$C$24)*(1+3*ABS(MOD('VSWR Calculator'!$C$23/Calculator!$F$22/2,1)-0.5))))/'VSWR Calculator'!$C$25)+$C57)^2+(1500*ABS(SIN(2*PI()*MOD(Calculator!$B$36/Calculator!$F$22,1)))*IF(MOD(Calculator!$B$36/Calculator!$F$22,1)&lt;0.5,-1,1))^2))/(1-SQRT(((50*POWER(80,POWER(COS(PI()*MOD(Calculator!$B$36/Calculator!$F$22,1)),2))+MIN(500,MAX(30,100*EXP(-0.3*'VSWR Calculator'!$C$24)*(1+3*ABS(MOD('VSWR Calculator'!$C$23/Calculator!$F$22/2,1)-0.5))))/'VSWR Calculator'!$C$25)-$C57)^2+(1500*ABS(SIN(2*PI()*MOD(Calculator!$B$36/Calculator!$F$22,1)))*IF(MOD(Calculator!$B$36/Calculator!$F$22,1)&lt;0.5,-1,1))^2)/SQRT(((50*POWER(80,POWER(COS(PI()*MOD(Calculator!$B$36/Calculator!$F$22,1)),2))+MIN(500,MAX(30,100*EXP(-0.3*'VSWR Calculator'!$C$24)*(1+3*ABS(MOD('VSWR Calculator'!$C$23/Calculator!$F$22/2,1)-0.5))))/'VSWR Calculator'!$C$25)+$C57)^2+(1500*ABS(SIN(2*PI()*MOD(Calculator!$B$36/Calculator!$F$22,1)))*IF(MOD(Calculator!$B$36/Calculator!$F$22,1)&lt;0.5,-1,1))^2)),2))</f>
        <v>—</v>
      </c>
      <c r="HM57" s="253" t="n">
        <f aca="false">IFERROR(ROUND((IF(ISNUMBER(HB57),HB57,0)+IF(ISNUMBER(HC57),HC57,0)+IF(ISNUMBER(HD57),HD57,0)+IF(ISNUMBER(HE57),HE57,0)+IF(ISNUMBER(HF57),HF57,0)+IF(ISNUMBER(HG57),HG57,0)+IF(ISNUMBER(HH57),HH57,0)+IF(ISNUMBER(HI57),HI57,0)+IF(ISNUMBER(HJ57),HJ57,0)+IF(ISNUMBER(HK57),HK57,0)+IF(ISNUMBER(HL57),HL57,0))/(IF(ISNUMBER(HB57),1,0)+IF(ISNUMBER(HC57),1,0)+IF(ISNUMBER(HD57),1,0)+IF(ISNUMBER(HE57),1,0)+IF(ISNUMBER(HF57),1,0)+IF(ISNUMBER(HG57),1,0)+IF(ISNUMBER(HH57),1,0)+IF(ISNUMBER(HI57),1,0)+IF(ISNUMBER(HJ57),1,0)+IF(ISNUMBER(HK57),1,0)+IF(ISNUMBER(HL57),1,0)),4),"")</f>
        <v>14.275</v>
      </c>
      <c r="HN57" s="253" t="str">
        <f aca="false">IF(OR(Calculator!$E$12&lt;&gt;"YES",Calculator!$B$37&lt;Calculator!$G$12),"—",ROUND((1+SQRT(((50*POWER(80,POWER(COS(PI()*MOD(Calculator!$B$37/Calculator!$F$12,1)),2))+MIN(500,MAX(30,100*EXP(-0.3*'VSWR Calculator'!$C$24)*(1+3*ABS(MOD('VSWR Calculator'!$C$23/Calculator!$F$12/2,1)-0.5))))/'VSWR Calculator'!$C$25)-$C57)^2+(1500*ABS(SIN(2*PI()*MOD(Calculator!$B$37/Calculator!$F$12,1)))*IF(MOD(Calculator!$B$37/Calculator!$F$12,1)&lt;0.5,-1,1))^2)/SQRT(((50*POWER(80,POWER(COS(PI()*MOD(Calculator!$B$37/Calculator!$F$12,1)),2))+MIN(500,MAX(30,100*EXP(-0.3*'VSWR Calculator'!$C$24)*(1+3*ABS(MOD('VSWR Calculator'!$C$23/Calculator!$F$12/2,1)-0.5))))/'VSWR Calculator'!$C$25)+$C57)^2+(1500*ABS(SIN(2*PI()*MOD(Calculator!$B$37/Calculator!$F$12,1)))*IF(MOD(Calculator!$B$37/Calculator!$F$12,1)&lt;0.5,-1,1))^2))/(1-SQRT(((50*POWER(80,POWER(COS(PI()*MOD(Calculator!$B$37/Calculator!$F$12,1)),2))+MIN(500,MAX(30,100*EXP(-0.3*'VSWR Calculator'!$C$24)*(1+3*ABS(MOD('VSWR Calculator'!$C$23/Calculator!$F$12/2,1)-0.5))))/'VSWR Calculator'!$C$25)-$C57)^2+(1500*ABS(SIN(2*PI()*MOD(Calculator!$B$37/Calculator!$F$12,1)))*IF(MOD(Calculator!$B$37/Calculator!$F$12,1)&lt;0.5,-1,1))^2)/SQRT(((50*POWER(80,POWER(COS(PI()*MOD(Calculator!$B$37/Calculator!$F$12,1)),2))+MIN(500,MAX(30,100*EXP(-0.3*'VSWR Calculator'!$C$24)*(1+3*ABS(MOD('VSWR Calculator'!$C$23/Calculator!$F$12/2,1)-0.5))))/'VSWR Calculator'!$C$25)+$C57)^2+(1500*ABS(SIN(2*PI()*MOD(Calculator!$B$37/Calculator!$F$12,1)))*IF(MOD(Calculator!$B$37/Calculator!$F$12,1)&lt;0.5,-1,1))^2)),2))</f>
        <v>—</v>
      </c>
      <c r="HO57" s="253" t="str">
        <f aca="false">IF(OR(Calculator!$E$13&lt;&gt;"YES",Calculator!$B$37&lt;Calculator!$G$13),"—",ROUND((1+SQRT(((50*POWER(80,POWER(COS(PI()*MOD(Calculator!$B$37/Calculator!$F$13,1)),2))+MIN(500,MAX(30,100*EXP(-0.3*'VSWR Calculator'!$C$24)*(1+3*ABS(MOD('VSWR Calculator'!$C$23/Calculator!$F$13/2,1)-0.5))))/'VSWR Calculator'!$C$25)-$C57)^2+(1500*ABS(SIN(2*PI()*MOD(Calculator!$B$37/Calculator!$F$13,1)))*IF(MOD(Calculator!$B$37/Calculator!$F$13,1)&lt;0.5,-1,1))^2)/SQRT(((50*POWER(80,POWER(COS(PI()*MOD(Calculator!$B$37/Calculator!$F$13,1)),2))+MIN(500,MAX(30,100*EXP(-0.3*'VSWR Calculator'!$C$24)*(1+3*ABS(MOD('VSWR Calculator'!$C$23/Calculator!$F$13/2,1)-0.5))))/'VSWR Calculator'!$C$25)+$C57)^2+(1500*ABS(SIN(2*PI()*MOD(Calculator!$B$37/Calculator!$F$13,1)))*IF(MOD(Calculator!$B$37/Calculator!$F$13,1)&lt;0.5,-1,1))^2))/(1-SQRT(((50*POWER(80,POWER(COS(PI()*MOD(Calculator!$B$37/Calculator!$F$13,1)),2))+MIN(500,MAX(30,100*EXP(-0.3*'VSWR Calculator'!$C$24)*(1+3*ABS(MOD('VSWR Calculator'!$C$23/Calculator!$F$13/2,1)-0.5))))/'VSWR Calculator'!$C$25)-$C57)^2+(1500*ABS(SIN(2*PI()*MOD(Calculator!$B$37/Calculator!$F$13,1)))*IF(MOD(Calculator!$B$37/Calculator!$F$13,1)&lt;0.5,-1,1))^2)/SQRT(((50*POWER(80,POWER(COS(PI()*MOD(Calculator!$B$37/Calculator!$F$13,1)),2))+MIN(500,MAX(30,100*EXP(-0.3*'VSWR Calculator'!$C$24)*(1+3*ABS(MOD('VSWR Calculator'!$C$23/Calculator!$F$13/2,1)-0.5))))/'VSWR Calculator'!$C$25)+$C57)^2+(1500*ABS(SIN(2*PI()*MOD(Calculator!$B$37/Calculator!$F$13,1)))*IF(MOD(Calculator!$B$37/Calculator!$F$13,1)&lt;0.5,-1,1))^2)),2))</f>
        <v>—</v>
      </c>
      <c r="HP57" s="253" t="str">
        <f aca="false">IF(OR(Calculator!$E$14&lt;&gt;"YES",Calculator!$B$37&lt;Calculator!$G$14),"—",ROUND((1+SQRT(((50*POWER(80,POWER(COS(PI()*MOD(Calculator!$B$37/Calculator!$F$14,1)),2))+MIN(500,MAX(30,100*EXP(-0.3*'VSWR Calculator'!$C$24)*(1+3*ABS(MOD('VSWR Calculator'!$C$23/Calculator!$F$14/2,1)-0.5))))/'VSWR Calculator'!$C$25)-$C57)^2+(1500*ABS(SIN(2*PI()*MOD(Calculator!$B$37/Calculator!$F$14,1)))*IF(MOD(Calculator!$B$37/Calculator!$F$14,1)&lt;0.5,-1,1))^2)/SQRT(((50*POWER(80,POWER(COS(PI()*MOD(Calculator!$B$37/Calculator!$F$14,1)),2))+MIN(500,MAX(30,100*EXP(-0.3*'VSWR Calculator'!$C$24)*(1+3*ABS(MOD('VSWR Calculator'!$C$23/Calculator!$F$14/2,1)-0.5))))/'VSWR Calculator'!$C$25)+$C57)^2+(1500*ABS(SIN(2*PI()*MOD(Calculator!$B$37/Calculator!$F$14,1)))*IF(MOD(Calculator!$B$37/Calculator!$F$14,1)&lt;0.5,-1,1))^2))/(1-SQRT(((50*POWER(80,POWER(COS(PI()*MOD(Calculator!$B$37/Calculator!$F$14,1)),2))+MIN(500,MAX(30,100*EXP(-0.3*'VSWR Calculator'!$C$24)*(1+3*ABS(MOD('VSWR Calculator'!$C$23/Calculator!$F$14/2,1)-0.5))))/'VSWR Calculator'!$C$25)-$C57)^2+(1500*ABS(SIN(2*PI()*MOD(Calculator!$B$37/Calculator!$F$14,1)))*IF(MOD(Calculator!$B$37/Calculator!$F$14,1)&lt;0.5,-1,1))^2)/SQRT(((50*POWER(80,POWER(COS(PI()*MOD(Calculator!$B$37/Calculator!$F$14,1)),2))+MIN(500,MAX(30,100*EXP(-0.3*'VSWR Calculator'!$C$24)*(1+3*ABS(MOD('VSWR Calculator'!$C$23/Calculator!$F$14/2,1)-0.5))))/'VSWR Calculator'!$C$25)+$C57)^2+(1500*ABS(SIN(2*PI()*MOD(Calculator!$B$37/Calculator!$F$14,1)))*IF(MOD(Calculator!$B$37/Calculator!$F$14,1)&lt;0.5,-1,1))^2)),2))</f>
        <v>—</v>
      </c>
      <c r="HQ57" s="253" t="n">
        <f aca="false">IF(OR(Calculator!$E$15&lt;&gt;"YES",Calculator!$B$37&lt;Calculator!$G$15),"—",ROUND((1+SQRT(((50*POWER(80,POWER(COS(PI()*MOD(Calculator!$B$37/Calculator!$F$15,1)),2))+MIN(500,MAX(30,100*EXP(-0.3*'VSWR Calculator'!$C$24)*(1+3*ABS(MOD('VSWR Calculator'!$C$23/Calculator!$F$15/2,1)-0.5))))/'VSWR Calculator'!$C$25)-$C57)^2+(1500*ABS(SIN(2*PI()*MOD(Calculator!$B$37/Calculator!$F$15,1)))*IF(MOD(Calculator!$B$37/Calculator!$F$15,1)&lt;0.5,-1,1))^2)/SQRT(((50*POWER(80,POWER(COS(PI()*MOD(Calculator!$B$37/Calculator!$F$15,1)),2))+MIN(500,MAX(30,100*EXP(-0.3*'VSWR Calculator'!$C$24)*(1+3*ABS(MOD('VSWR Calculator'!$C$23/Calculator!$F$15/2,1)-0.5))))/'VSWR Calculator'!$C$25)+$C57)^2+(1500*ABS(SIN(2*PI()*MOD(Calculator!$B$37/Calculator!$F$15,1)))*IF(MOD(Calculator!$B$37/Calculator!$F$15,1)&lt;0.5,-1,1))^2))/(1-SQRT(((50*POWER(80,POWER(COS(PI()*MOD(Calculator!$B$37/Calculator!$F$15,1)),2))+MIN(500,MAX(30,100*EXP(-0.3*'VSWR Calculator'!$C$24)*(1+3*ABS(MOD('VSWR Calculator'!$C$23/Calculator!$F$15/2,1)-0.5))))/'VSWR Calculator'!$C$25)-$C57)^2+(1500*ABS(SIN(2*PI()*MOD(Calculator!$B$37/Calculator!$F$15,1)))*IF(MOD(Calculator!$B$37/Calculator!$F$15,1)&lt;0.5,-1,1))^2)/SQRT(((50*POWER(80,POWER(COS(PI()*MOD(Calculator!$B$37/Calculator!$F$15,1)),2))+MIN(500,MAX(30,100*EXP(-0.3*'VSWR Calculator'!$C$24)*(1+3*ABS(MOD('VSWR Calculator'!$C$23/Calculator!$F$15/2,1)-0.5))))/'VSWR Calculator'!$C$25)+$C57)^2+(1500*ABS(SIN(2*PI()*MOD(Calculator!$B$37/Calculator!$F$15,1)))*IF(MOD(Calculator!$B$37/Calculator!$F$15,1)&lt;0.5,-1,1))^2)),2))</f>
        <v>2.69</v>
      </c>
      <c r="HR57" s="253" t="str">
        <f aca="false">IF(OR(Calculator!$E$16&lt;&gt;"YES",Calculator!$B$37&lt;Calculator!$G$16),"—",ROUND((1+SQRT(((50*POWER(80,POWER(COS(PI()*MOD(Calculator!$B$37/Calculator!$F$16,1)),2))+MIN(500,MAX(30,100*EXP(-0.3*'VSWR Calculator'!$C$24)*(1+3*ABS(MOD('VSWR Calculator'!$C$23/Calculator!$F$16/2,1)-0.5))))/'VSWR Calculator'!$C$25)-$C57)^2+(1500*ABS(SIN(2*PI()*MOD(Calculator!$B$37/Calculator!$F$16,1)))*IF(MOD(Calculator!$B$37/Calculator!$F$16,1)&lt;0.5,-1,1))^2)/SQRT(((50*POWER(80,POWER(COS(PI()*MOD(Calculator!$B$37/Calculator!$F$16,1)),2))+MIN(500,MAX(30,100*EXP(-0.3*'VSWR Calculator'!$C$24)*(1+3*ABS(MOD('VSWR Calculator'!$C$23/Calculator!$F$16/2,1)-0.5))))/'VSWR Calculator'!$C$25)+$C57)^2+(1500*ABS(SIN(2*PI()*MOD(Calculator!$B$37/Calculator!$F$16,1)))*IF(MOD(Calculator!$B$37/Calculator!$F$16,1)&lt;0.5,-1,1))^2))/(1-SQRT(((50*POWER(80,POWER(COS(PI()*MOD(Calculator!$B$37/Calculator!$F$16,1)),2))+MIN(500,MAX(30,100*EXP(-0.3*'VSWR Calculator'!$C$24)*(1+3*ABS(MOD('VSWR Calculator'!$C$23/Calculator!$F$16/2,1)-0.5))))/'VSWR Calculator'!$C$25)-$C57)^2+(1500*ABS(SIN(2*PI()*MOD(Calculator!$B$37/Calculator!$F$16,1)))*IF(MOD(Calculator!$B$37/Calculator!$F$16,1)&lt;0.5,-1,1))^2)/SQRT(((50*POWER(80,POWER(COS(PI()*MOD(Calculator!$B$37/Calculator!$F$16,1)),2))+MIN(500,MAX(30,100*EXP(-0.3*'VSWR Calculator'!$C$24)*(1+3*ABS(MOD('VSWR Calculator'!$C$23/Calculator!$F$16/2,1)-0.5))))/'VSWR Calculator'!$C$25)+$C57)^2+(1500*ABS(SIN(2*PI()*MOD(Calculator!$B$37/Calculator!$F$16,1)))*IF(MOD(Calculator!$B$37/Calculator!$F$16,1)&lt;0.5,-1,1))^2)),2))</f>
        <v>—</v>
      </c>
      <c r="HS57" s="253" t="n">
        <f aca="false">IF(OR(Calculator!$E$17&lt;&gt;"YES",Calculator!$B$37&lt;Calculator!$G$17),"—",ROUND((1+SQRT(((50*POWER(80,POWER(COS(PI()*MOD(Calculator!$B$37/Calculator!$F$17,1)),2))+MIN(500,MAX(30,100*EXP(-0.3*'VSWR Calculator'!$C$24)*(1+3*ABS(MOD('VSWR Calculator'!$C$23/Calculator!$F$17/2,1)-0.5))))/'VSWR Calculator'!$C$25)-$C57)^2+(1500*ABS(SIN(2*PI()*MOD(Calculator!$B$37/Calculator!$F$17,1)))*IF(MOD(Calculator!$B$37/Calculator!$F$17,1)&lt;0.5,-1,1))^2)/SQRT(((50*POWER(80,POWER(COS(PI()*MOD(Calculator!$B$37/Calculator!$F$17,1)),2))+MIN(500,MAX(30,100*EXP(-0.3*'VSWR Calculator'!$C$24)*(1+3*ABS(MOD('VSWR Calculator'!$C$23/Calculator!$F$17/2,1)-0.5))))/'VSWR Calculator'!$C$25)+$C57)^2+(1500*ABS(SIN(2*PI()*MOD(Calculator!$B$37/Calculator!$F$17,1)))*IF(MOD(Calculator!$B$37/Calculator!$F$17,1)&lt;0.5,-1,1))^2))/(1-SQRT(((50*POWER(80,POWER(COS(PI()*MOD(Calculator!$B$37/Calculator!$F$17,1)),2))+MIN(500,MAX(30,100*EXP(-0.3*'VSWR Calculator'!$C$24)*(1+3*ABS(MOD('VSWR Calculator'!$C$23/Calculator!$F$17/2,1)-0.5))))/'VSWR Calculator'!$C$25)-$C57)^2+(1500*ABS(SIN(2*PI()*MOD(Calculator!$B$37/Calculator!$F$17,1)))*IF(MOD(Calculator!$B$37/Calculator!$F$17,1)&lt;0.5,-1,1))^2)/SQRT(((50*POWER(80,POWER(COS(PI()*MOD(Calculator!$B$37/Calculator!$F$17,1)),2))+MIN(500,MAX(30,100*EXP(-0.3*'VSWR Calculator'!$C$24)*(1+3*ABS(MOD('VSWR Calculator'!$C$23/Calculator!$F$17/2,1)-0.5))))/'VSWR Calculator'!$C$25)+$C57)^2+(1500*ABS(SIN(2*PI()*MOD(Calculator!$B$37/Calculator!$F$17,1)))*IF(MOD(Calculator!$B$37/Calculator!$F$17,1)&lt;0.5,-1,1))^2)),2))</f>
        <v>12.27</v>
      </c>
      <c r="HT57" s="253" t="str">
        <f aca="false">IF(OR(Calculator!$E$18&lt;&gt;"YES",Calculator!$B$37&lt;Calculator!$G$18),"—",ROUND((1+SQRT(((50*POWER(80,POWER(COS(PI()*MOD(Calculator!$B$37/Calculator!$F$18,1)),2))+MIN(500,MAX(30,100*EXP(-0.3*'VSWR Calculator'!$C$24)*(1+3*ABS(MOD('VSWR Calculator'!$C$23/Calculator!$F$18/2,1)-0.5))))/'VSWR Calculator'!$C$25)-$C57)^2+(1500*ABS(SIN(2*PI()*MOD(Calculator!$B$37/Calculator!$F$18,1)))*IF(MOD(Calculator!$B$37/Calculator!$F$18,1)&lt;0.5,-1,1))^2)/SQRT(((50*POWER(80,POWER(COS(PI()*MOD(Calculator!$B$37/Calculator!$F$18,1)),2))+MIN(500,MAX(30,100*EXP(-0.3*'VSWR Calculator'!$C$24)*(1+3*ABS(MOD('VSWR Calculator'!$C$23/Calculator!$F$18/2,1)-0.5))))/'VSWR Calculator'!$C$25)+$C57)^2+(1500*ABS(SIN(2*PI()*MOD(Calculator!$B$37/Calculator!$F$18,1)))*IF(MOD(Calculator!$B$37/Calculator!$F$18,1)&lt;0.5,-1,1))^2))/(1-SQRT(((50*POWER(80,POWER(COS(PI()*MOD(Calculator!$B$37/Calculator!$F$18,1)),2))+MIN(500,MAX(30,100*EXP(-0.3*'VSWR Calculator'!$C$24)*(1+3*ABS(MOD('VSWR Calculator'!$C$23/Calculator!$F$18/2,1)-0.5))))/'VSWR Calculator'!$C$25)-$C57)^2+(1500*ABS(SIN(2*PI()*MOD(Calculator!$B$37/Calculator!$F$18,1)))*IF(MOD(Calculator!$B$37/Calculator!$F$18,1)&lt;0.5,-1,1))^2)/SQRT(((50*POWER(80,POWER(COS(PI()*MOD(Calculator!$B$37/Calculator!$F$18,1)),2))+MIN(500,MAX(30,100*EXP(-0.3*'VSWR Calculator'!$C$24)*(1+3*ABS(MOD('VSWR Calculator'!$C$23/Calculator!$F$18/2,1)-0.5))))/'VSWR Calculator'!$C$25)+$C57)^2+(1500*ABS(SIN(2*PI()*MOD(Calculator!$B$37/Calculator!$F$18,1)))*IF(MOD(Calculator!$B$37/Calculator!$F$18,1)&lt;0.5,-1,1))^2)),2))</f>
        <v>—</v>
      </c>
      <c r="HU57" s="253" t="str">
        <f aca="false">IF(OR(Calculator!$E$19&lt;&gt;"YES",Calculator!$B$37&lt;Calculator!$G$19),"—",ROUND((1+SQRT(((50*POWER(80,POWER(COS(PI()*MOD(Calculator!$B$37/Calculator!$F$19,1)),2))+MIN(500,MAX(30,100*EXP(-0.3*'VSWR Calculator'!$C$24)*(1+3*ABS(MOD('VSWR Calculator'!$C$23/Calculator!$F$19/2,1)-0.5))))/'VSWR Calculator'!$C$25)-$C57)^2+(1500*ABS(SIN(2*PI()*MOD(Calculator!$B$37/Calculator!$F$19,1)))*IF(MOD(Calculator!$B$37/Calculator!$F$19,1)&lt;0.5,-1,1))^2)/SQRT(((50*POWER(80,POWER(COS(PI()*MOD(Calculator!$B$37/Calculator!$F$19,1)),2))+MIN(500,MAX(30,100*EXP(-0.3*'VSWR Calculator'!$C$24)*(1+3*ABS(MOD('VSWR Calculator'!$C$23/Calculator!$F$19/2,1)-0.5))))/'VSWR Calculator'!$C$25)+$C57)^2+(1500*ABS(SIN(2*PI()*MOD(Calculator!$B$37/Calculator!$F$19,1)))*IF(MOD(Calculator!$B$37/Calculator!$F$19,1)&lt;0.5,-1,1))^2))/(1-SQRT(((50*POWER(80,POWER(COS(PI()*MOD(Calculator!$B$37/Calculator!$F$19,1)),2))+MIN(500,MAX(30,100*EXP(-0.3*'VSWR Calculator'!$C$24)*(1+3*ABS(MOD('VSWR Calculator'!$C$23/Calculator!$F$19/2,1)-0.5))))/'VSWR Calculator'!$C$25)-$C57)^2+(1500*ABS(SIN(2*PI()*MOD(Calculator!$B$37/Calculator!$F$19,1)))*IF(MOD(Calculator!$B$37/Calculator!$F$19,1)&lt;0.5,-1,1))^2)/SQRT(((50*POWER(80,POWER(COS(PI()*MOD(Calculator!$B$37/Calculator!$F$19,1)),2))+MIN(500,MAX(30,100*EXP(-0.3*'VSWR Calculator'!$C$24)*(1+3*ABS(MOD('VSWR Calculator'!$C$23/Calculator!$F$19/2,1)-0.5))))/'VSWR Calculator'!$C$25)+$C57)^2+(1500*ABS(SIN(2*PI()*MOD(Calculator!$B$37/Calculator!$F$19,1)))*IF(MOD(Calculator!$B$37/Calculator!$F$19,1)&lt;0.5,-1,1))^2)),2))</f>
        <v>—</v>
      </c>
      <c r="HV57" s="253" t="str">
        <f aca="false">IF(OR(Calculator!$E$20&lt;&gt;"YES",Calculator!$B$37&lt;Calculator!$G$20),"—",ROUND((1+SQRT(((50*POWER(80,POWER(COS(PI()*MOD(Calculator!$B$37/Calculator!$F$20,1)),2))+MIN(500,MAX(30,100*EXP(-0.3*'VSWR Calculator'!$C$24)*(1+3*ABS(MOD('VSWR Calculator'!$C$23/Calculator!$F$20/2,1)-0.5))))/'VSWR Calculator'!$C$25)-$C57)^2+(1500*ABS(SIN(2*PI()*MOD(Calculator!$B$37/Calculator!$F$20,1)))*IF(MOD(Calculator!$B$37/Calculator!$F$20,1)&lt;0.5,-1,1))^2)/SQRT(((50*POWER(80,POWER(COS(PI()*MOD(Calculator!$B$37/Calculator!$F$20,1)),2))+MIN(500,MAX(30,100*EXP(-0.3*'VSWR Calculator'!$C$24)*(1+3*ABS(MOD('VSWR Calculator'!$C$23/Calculator!$F$20/2,1)-0.5))))/'VSWR Calculator'!$C$25)+$C57)^2+(1500*ABS(SIN(2*PI()*MOD(Calculator!$B$37/Calculator!$F$20,1)))*IF(MOD(Calculator!$B$37/Calculator!$F$20,1)&lt;0.5,-1,1))^2))/(1-SQRT(((50*POWER(80,POWER(COS(PI()*MOD(Calculator!$B$37/Calculator!$F$20,1)),2))+MIN(500,MAX(30,100*EXP(-0.3*'VSWR Calculator'!$C$24)*(1+3*ABS(MOD('VSWR Calculator'!$C$23/Calculator!$F$20/2,1)-0.5))))/'VSWR Calculator'!$C$25)-$C57)^2+(1500*ABS(SIN(2*PI()*MOD(Calculator!$B$37/Calculator!$F$20,1)))*IF(MOD(Calculator!$B$37/Calculator!$F$20,1)&lt;0.5,-1,1))^2)/SQRT(((50*POWER(80,POWER(COS(PI()*MOD(Calculator!$B$37/Calculator!$F$20,1)),2))+MIN(500,MAX(30,100*EXP(-0.3*'VSWR Calculator'!$C$24)*(1+3*ABS(MOD('VSWR Calculator'!$C$23/Calculator!$F$20/2,1)-0.5))))/'VSWR Calculator'!$C$25)+$C57)^2+(1500*ABS(SIN(2*PI()*MOD(Calculator!$B$37/Calculator!$F$20,1)))*IF(MOD(Calculator!$B$37/Calculator!$F$20,1)&lt;0.5,-1,1))^2)),2))</f>
        <v>—</v>
      </c>
      <c r="HW57" s="253" t="str">
        <f aca="false">IF(OR(Calculator!$E$21&lt;&gt;"YES",Calculator!$B$37&lt;Calculator!$G$21),"—",ROUND((1+SQRT(((50*POWER(80,POWER(COS(PI()*MOD(Calculator!$B$37/Calculator!$F$21,1)),2))+MIN(500,MAX(30,100*EXP(-0.3*'VSWR Calculator'!$C$24)*(1+3*ABS(MOD('VSWR Calculator'!$C$23/Calculator!$F$21/2,1)-0.5))))/'VSWR Calculator'!$C$25)-$C57)^2+(1500*ABS(SIN(2*PI()*MOD(Calculator!$B$37/Calculator!$F$21,1)))*IF(MOD(Calculator!$B$37/Calculator!$F$21,1)&lt;0.5,-1,1))^2)/SQRT(((50*POWER(80,POWER(COS(PI()*MOD(Calculator!$B$37/Calculator!$F$21,1)),2))+MIN(500,MAX(30,100*EXP(-0.3*'VSWR Calculator'!$C$24)*(1+3*ABS(MOD('VSWR Calculator'!$C$23/Calculator!$F$21/2,1)-0.5))))/'VSWR Calculator'!$C$25)+$C57)^2+(1500*ABS(SIN(2*PI()*MOD(Calculator!$B$37/Calculator!$F$21,1)))*IF(MOD(Calculator!$B$37/Calculator!$F$21,1)&lt;0.5,-1,1))^2))/(1-SQRT(((50*POWER(80,POWER(COS(PI()*MOD(Calculator!$B$37/Calculator!$F$21,1)),2))+MIN(500,MAX(30,100*EXP(-0.3*'VSWR Calculator'!$C$24)*(1+3*ABS(MOD('VSWR Calculator'!$C$23/Calculator!$F$21/2,1)-0.5))))/'VSWR Calculator'!$C$25)-$C57)^2+(1500*ABS(SIN(2*PI()*MOD(Calculator!$B$37/Calculator!$F$21,1)))*IF(MOD(Calculator!$B$37/Calculator!$F$21,1)&lt;0.5,-1,1))^2)/SQRT(((50*POWER(80,POWER(COS(PI()*MOD(Calculator!$B$37/Calculator!$F$21,1)),2))+MIN(500,MAX(30,100*EXP(-0.3*'VSWR Calculator'!$C$24)*(1+3*ABS(MOD('VSWR Calculator'!$C$23/Calculator!$F$21/2,1)-0.5))))/'VSWR Calculator'!$C$25)+$C57)^2+(1500*ABS(SIN(2*PI()*MOD(Calculator!$B$37/Calculator!$F$21,1)))*IF(MOD(Calculator!$B$37/Calculator!$F$21,1)&lt;0.5,-1,1))^2)),2))</f>
        <v>—</v>
      </c>
      <c r="HX57" s="253" t="str">
        <f aca="false">IF(OR(Calculator!$E$22&lt;&gt;"YES",Calculator!$B$37&lt;Calculator!$G$22),"—",ROUND((1+SQRT(((50*POWER(80,POWER(COS(PI()*MOD(Calculator!$B$37/Calculator!$F$22,1)),2))+MIN(500,MAX(30,100*EXP(-0.3*'VSWR Calculator'!$C$24)*(1+3*ABS(MOD('VSWR Calculator'!$C$23/Calculator!$F$22/2,1)-0.5))))/'VSWR Calculator'!$C$25)-$C57)^2+(1500*ABS(SIN(2*PI()*MOD(Calculator!$B$37/Calculator!$F$22,1)))*IF(MOD(Calculator!$B$37/Calculator!$F$22,1)&lt;0.5,-1,1))^2)/SQRT(((50*POWER(80,POWER(COS(PI()*MOD(Calculator!$B$37/Calculator!$F$22,1)),2))+MIN(500,MAX(30,100*EXP(-0.3*'VSWR Calculator'!$C$24)*(1+3*ABS(MOD('VSWR Calculator'!$C$23/Calculator!$F$22/2,1)-0.5))))/'VSWR Calculator'!$C$25)+$C57)^2+(1500*ABS(SIN(2*PI()*MOD(Calculator!$B$37/Calculator!$F$22,1)))*IF(MOD(Calculator!$B$37/Calculator!$F$22,1)&lt;0.5,-1,1))^2))/(1-SQRT(((50*POWER(80,POWER(COS(PI()*MOD(Calculator!$B$37/Calculator!$F$22,1)),2))+MIN(500,MAX(30,100*EXP(-0.3*'VSWR Calculator'!$C$24)*(1+3*ABS(MOD('VSWR Calculator'!$C$23/Calculator!$F$22/2,1)-0.5))))/'VSWR Calculator'!$C$25)-$C57)^2+(1500*ABS(SIN(2*PI()*MOD(Calculator!$B$37/Calculator!$F$22,1)))*IF(MOD(Calculator!$B$37/Calculator!$F$22,1)&lt;0.5,-1,1))^2)/SQRT(((50*POWER(80,POWER(COS(PI()*MOD(Calculator!$B$37/Calculator!$F$22,1)),2))+MIN(500,MAX(30,100*EXP(-0.3*'VSWR Calculator'!$C$24)*(1+3*ABS(MOD('VSWR Calculator'!$C$23/Calculator!$F$22/2,1)-0.5))))/'VSWR Calculator'!$C$25)+$C57)^2+(1500*ABS(SIN(2*PI()*MOD(Calculator!$B$37/Calculator!$F$22,1)))*IF(MOD(Calculator!$B$37/Calculator!$F$22,1)&lt;0.5,-1,1))^2)),2))</f>
        <v>—</v>
      </c>
      <c r="HY57" s="253" t="n">
        <f aca="false">IFERROR(ROUND((IF(ISNUMBER(HN57),HN57,0)+IF(ISNUMBER(HO57),HO57,0)+IF(ISNUMBER(HP57),HP57,0)+IF(ISNUMBER(HQ57),HQ57,0)+IF(ISNUMBER(HR57),HR57,0)+IF(ISNUMBER(HS57),HS57,0)+IF(ISNUMBER(HT57),HT57,0)+IF(ISNUMBER(HU57),HU57,0)+IF(ISNUMBER(HV57),HV57,0)+IF(ISNUMBER(HW57),HW57,0)+IF(ISNUMBER(HX57),HX57,0))/(IF(ISNUMBER(HN57),1,0)+IF(ISNUMBER(HO57),1,0)+IF(ISNUMBER(HP57),1,0)+IF(ISNUMBER(HQ57),1,0)+IF(ISNUMBER(HR57),1,0)+IF(ISNUMBER(HS57),1,0)+IF(ISNUMBER(HT57),1,0)+IF(ISNUMBER(HU57),1,0)+IF(ISNUMBER(HV57),1,0)+IF(ISNUMBER(HW57),1,0)+IF(ISNUMBER(HX57),1,0)),4),"")</f>
        <v>7.48</v>
      </c>
      <c r="HZ57" s="253" t="str">
        <f aca="false">IF(OR(Calculator!$E$12&lt;&gt;"YES",Calculator!$B$38&lt;Calculator!$G$12),"—",ROUND((1+SQRT(((50*POWER(80,POWER(COS(PI()*MOD(Calculator!$B$38/Calculator!$F$12,1)),2))+MIN(500,MAX(30,100*EXP(-0.3*'VSWR Calculator'!$C$24)*(1+3*ABS(MOD('VSWR Calculator'!$C$23/Calculator!$F$12/2,1)-0.5))))/'VSWR Calculator'!$C$25)-$C57)^2+(1500*ABS(SIN(2*PI()*MOD(Calculator!$B$38/Calculator!$F$12,1)))*IF(MOD(Calculator!$B$38/Calculator!$F$12,1)&lt;0.5,-1,1))^2)/SQRT(((50*POWER(80,POWER(COS(PI()*MOD(Calculator!$B$38/Calculator!$F$12,1)),2))+MIN(500,MAX(30,100*EXP(-0.3*'VSWR Calculator'!$C$24)*(1+3*ABS(MOD('VSWR Calculator'!$C$23/Calculator!$F$12/2,1)-0.5))))/'VSWR Calculator'!$C$25)+$C57)^2+(1500*ABS(SIN(2*PI()*MOD(Calculator!$B$38/Calculator!$F$12,1)))*IF(MOD(Calculator!$B$38/Calculator!$F$12,1)&lt;0.5,-1,1))^2))/(1-SQRT(((50*POWER(80,POWER(COS(PI()*MOD(Calculator!$B$38/Calculator!$F$12,1)),2))+MIN(500,MAX(30,100*EXP(-0.3*'VSWR Calculator'!$C$24)*(1+3*ABS(MOD('VSWR Calculator'!$C$23/Calculator!$F$12/2,1)-0.5))))/'VSWR Calculator'!$C$25)-$C57)^2+(1500*ABS(SIN(2*PI()*MOD(Calculator!$B$38/Calculator!$F$12,1)))*IF(MOD(Calculator!$B$38/Calculator!$F$12,1)&lt;0.5,-1,1))^2)/SQRT(((50*POWER(80,POWER(COS(PI()*MOD(Calculator!$B$38/Calculator!$F$12,1)),2))+MIN(500,MAX(30,100*EXP(-0.3*'VSWR Calculator'!$C$24)*(1+3*ABS(MOD('VSWR Calculator'!$C$23/Calculator!$F$12/2,1)-0.5))))/'VSWR Calculator'!$C$25)+$C57)^2+(1500*ABS(SIN(2*PI()*MOD(Calculator!$B$38/Calculator!$F$12,1)))*IF(MOD(Calculator!$B$38/Calculator!$F$12,1)&lt;0.5,-1,1))^2)),2))</f>
        <v>—</v>
      </c>
      <c r="IA57" s="253" t="str">
        <f aca="false">IF(OR(Calculator!$E$13&lt;&gt;"YES",Calculator!$B$38&lt;Calculator!$G$13),"—",ROUND((1+SQRT(((50*POWER(80,POWER(COS(PI()*MOD(Calculator!$B$38/Calculator!$F$13,1)),2))+MIN(500,MAX(30,100*EXP(-0.3*'VSWR Calculator'!$C$24)*(1+3*ABS(MOD('VSWR Calculator'!$C$23/Calculator!$F$13/2,1)-0.5))))/'VSWR Calculator'!$C$25)-$C57)^2+(1500*ABS(SIN(2*PI()*MOD(Calculator!$B$38/Calculator!$F$13,1)))*IF(MOD(Calculator!$B$38/Calculator!$F$13,1)&lt;0.5,-1,1))^2)/SQRT(((50*POWER(80,POWER(COS(PI()*MOD(Calculator!$B$38/Calculator!$F$13,1)),2))+MIN(500,MAX(30,100*EXP(-0.3*'VSWR Calculator'!$C$24)*(1+3*ABS(MOD('VSWR Calculator'!$C$23/Calculator!$F$13/2,1)-0.5))))/'VSWR Calculator'!$C$25)+$C57)^2+(1500*ABS(SIN(2*PI()*MOD(Calculator!$B$38/Calculator!$F$13,1)))*IF(MOD(Calculator!$B$38/Calculator!$F$13,1)&lt;0.5,-1,1))^2))/(1-SQRT(((50*POWER(80,POWER(COS(PI()*MOD(Calculator!$B$38/Calculator!$F$13,1)),2))+MIN(500,MAX(30,100*EXP(-0.3*'VSWR Calculator'!$C$24)*(1+3*ABS(MOD('VSWR Calculator'!$C$23/Calculator!$F$13/2,1)-0.5))))/'VSWR Calculator'!$C$25)-$C57)^2+(1500*ABS(SIN(2*PI()*MOD(Calculator!$B$38/Calculator!$F$13,1)))*IF(MOD(Calculator!$B$38/Calculator!$F$13,1)&lt;0.5,-1,1))^2)/SQRT(((50*POWER(80,POWER(COS(PI()*MOD(Calculator!$B$38/Calculator!$F$13,1)),2))+MIN(500,MAX(30,100*EXP(-0.3*'VSWR Calculator'!$C$24)*(1+3*ABS(MOD('VSWR Calculator'!$C$23/Calculator!$F$13/2,1)-0.5))))/'VSWR Calculator'!$C$25)+$C57)^2+(1500*ABS(SIN(2*PI()*MOD(Calculator!$B$38/Calculator!$F$13,1)))*IF(MOD(Calculator!$B$38/Calculator!$F$13,1)&lt;0.5,-1,1))^2)),2))</f>
        <v>—</v>
      </c>
      <c r="IB57" s="253" t="str">
        <f aca="false">IF(OR(Calculator!$E$14&lt;&gt;"YES",Calculator!$B$38&lt;Calculator!$G$14),"—",ROUND((1+SQRT(((50*POWER(80,POWER(COS(PI()*MOD(Calculator!$B$38/Calculator!$F$14,1)),2))+MIN(500,MAX(30,100*EXP(-0.3*'VSWR Calculator'!$C$24)*(1+3*ABS(MOD('VSWR Calculator'!$C$23/Calculator!$F$14/2,1)-0.5))))/'VSWR Calculator'!$C$25)-$C57)^2+(1500*ABS(SIN(2*PI()*MOD(Calculator!$B$38/Calculator!$F$14,1)))*IF(MOD(Calculator!$B$38/Calculator!$F$14,1)&lt;0.5,-1,1))^2)/SQRT(((50*POWER(80,POWER(COS(PI()*MOD(Calculator!$B$38/Calculator!$F$14,1)),2))+MIN(500,MAX(30,100*EXP(-0.3*'VSWR Calculator'!$C$24)*(1+3*ABS(MOD('VSWR Calculator'!$C$23/Calculator!$F$14/2,1)-0.5))))/'VSWR Calculator'!$C$25)+$C57)^2+(1500*ABS(SIN(2*PI()*MOD(Calculator!$B$38/Calculator!$F$14,1)))*IF(MOD(Calculator!$B$38/Calculator!$F$14,1)&lt;0.5,-1,1))^2))/(1-SQRT(((50*POWER(80,POWER(COS(PI()*MOD(Calculator!$B$38/Calculator!$F$14,1)),2))+MIN(500,MAX(30,100*EXP(-0.3*'VSWR Calculator'!$C$24)*(1+3*ABS(MOD('VSWR Calculator'!$C$23/Calculator!$F$14/2,1)-0.5))))/'VSWR Calculator'!$C$25)-$C57)^2+(1500*ABS(SIN(2*PI()*MOD(Calculator!$B$38/Calculator!$F$14,1)))*IF(MOD(Calculator!$B$38/Calculator!$F$14,1)&lt;0.5,-1,1))^2)/SQRT(((50*POWER(80,POWER(COS(PI()*MOD(Calculator!$B$38/Calculator!$F$14,1)),2))+MIN(500,MAX(30,100*EXP(-0.3*'VSWR Calculator'!$C$24)*(1+3*ABS(MOD('VSWR Calculator'!$C$23/Calculator!$F$14/2,1)-0.5))))/'VSWR Calculator'!$C$25)+$C57)^2+(1500*ABS(SIN(2*PI()*MOD(Calculator!$B$38/Calculator!$F$14,1)))*IF(MOD(Calculator!$B$38/Calculator!$F$14,1)&lt;0.5,-1,1))^2)),2))</f>
        <v>—</v>
      </c>
      <c r="IC57" s="253" t="n">
        <f aca="false">IF(OR(Calculator!$E$15&lt;&gt;"YES",Calculator!$B$38&lt;Calculator!$G$15),"—",ROUND((1+SQRT(((50*POWER(80,POWER(COS(PI()*MOD(Calculator!$B$38/Calculator!$F$15,1)),2))+MIN(500,MAX(30,100*EXP(-0.3*'VSWR Calculator'!$C$24)*(1+3*ABS(MOD('VSWR Calculator'!$C$23/Calculator!$F$15/2,1)-0.5))))/'VSWR Calculator'!$C$25)-$C57)^2+(1500*ABS(SIN(2*PI()*MOD(Calculator!$B$38/Calculator!$F$15,1)))*IF(MOD(Calculator!$B$38/Calculator!$F$15,1)&lt;0.5,-1,1))^2)/SQRT(((50*POWER(80,POWER(COS(PI()*MOD(Calculator!$B$38/Calculator!$F$15,1)),2))+MIN(500,MAX(30,100*EXP(-0.3*'VSWR Calculator'!$C$24)*(1+3*ABS(MOD('VSWR Calculator'!$C$23/Calculator!$F$15/2,1)-0.5))))/'VSWR Calculator'!$C$25)+$C57)^2+(1500*ABS(SIN(2*PI()*MOD(Calculator!$B$38/Calculator!$F$15,1)))*IF(MOD(Calculator!$B$38/Calculator!$F$15,1)&lt;0.5,-1,1))^2))/(1-SQRT(((50*POWER(80,POWER(COS(PI()*MOD(Calculator!$B$38/Calculator!$F$15,1)),2))+MIN(500,MAX(30,100*EXP(-0.3*'VSWR Calculator'!$C$24)*(1+3*ABS(MOD('VSWR Calculator'!$C$23/Calculator!$F$15/2,1)-0.5))))/'VSWR Calculator'!$C$25)-$C57)^2+(1500*ABS(SIN(2*PI()*MOD(Calculator!$B$38/Calculator!$F$15,1)))*IF(MOD(Calculator!$B$38/Calculator!$F$15,1)&lt;0.5,-1,1))^2)/SQRT(((50*POWER(80,POWER(COS(PI()*MOD(Calculator!$B$38/Calculator!$F$15,1)),2))+MIN(500,MAX(30,100*EXP(-0.3*'VSWR Calculator'!$C$24)*(1+3*ABS(MOD('VSWR Calculator'!$C$23/Calculator!$F$15/2,1)-0.5))))/'VSWR Calculator'!$C$25)+$C57)^2+(1500*ABS(SIN(2*PI()*MOD(Calculator!$B$38/Calculator!$F$15,1)))*IF(MOD(Calculator!$B$38/Calculator!$F$15,1)&lt;0.5,-1,1))^2)),2))</f>
        <v>2.58</v>
      </c>
      <c r="ID57" s="253" t="str">
        <f aca="false">IF(OR(Calculator!$E$16&lt;&gt;"YES",Calculator!$B$38&lt;Calculator!$G$16),"—",ROUND((1+SQRT(((50*POWER(80,POWER(COS(PI()*MOD(Calculator!$B$38/Calculator!$F$16,1)),2))+MIN(500,MAX(30,100*EXP(-0.3*'VSWR Calculator'!$C$24)*(1+3*ABS(MOD('VSWR Calculator'!$C$23/Calculator!$F$16/2,1)-0.5))))/'VSWR Calculator'!$C$25)-$C57)^2+(1500*ABS(SIN(2*PI()*MOD(Calculator!$B$38/Calculator!$F$16,1)))*IF(MOD(Calculator!$B$38/Calculator!$F$16,1)&lt;0.5,-1,1))^2)/SQRT(((50*POWER(80,POWER(COS(PI()*MOD(Calculator!$B$38/Calculator!$F$16,1)),2))+MIN(500,MAX(30,100*EXP(-0.3*'VSWR Calculator'!$C$24)*(1+3*ABS(MOD('VSWR Calculator'!$C$23/Calculator!$F$16/2,1)-0.5))))/'VSWR Calculator'!$C$25)+$C57)^2+(1500*ABS(SIN(2*PI()*MOD(Calculator!$B$38/Calculator!$F$16,1)))*IF(MOD(Calculator!$B$38/Calculator!$F$16,1)&lt;0.5,-1,1))^2))/(1-SQRT(((50*POWER(80,POWER(COS(PI()*MOD(Calculator!$B$38/Calculator!$F$16,1)),2))+MIN(500,MAX(30,100*EXP(-0.3*'VSWR Calculator'!$C$24)*(1+3*ABS(MOD('VSWR Calculator'!$C$23/Calculator!$F$16/2,1)-0.5))))/'VSWR Calculator'!$C$25)-$C57)^2+(1500*ABS(SIN(2*PI()*MOD(Calculator!$B$38/Calculator!$F$16,1)))*IF(MOD(Calculator!$B$38/Calculator!$F$16,1)&lt;0.5,-1,1))^2)/SQRT(((50*POWER(80,POWER(COS(PI()*MOD(Calculator!$B$38/Calculator!$F$16,1)),2))+MIN(500,MAX(30,100*EXP(-0.3*'VSWR Calculator'!$C$24)*(1+3*ABS(MOD('VSWR Calculator'!$C$23/Calculator!$F$16/2,1)-0.5))))/'VSWR Calculator'!$C$25)+$C57)^2+(1500*ABS(SIN(2*PI()*MOD(Calculator!$B$38/Calculator!$F$16,1)))*IF(MOD(Calculator!$B$38/Calculator!$F$16,1)&lt;0.5,-1,1))^2)),2))</f>
        <v>—</v>
      </c>
      <c r="IE57" s="253" t="n">
        <f aca="false">IF(OR(Calculator!$E$17&lt;&gt;"YES",Calculator!$B$38&lt;Calculator!$G$17),"—",ROUND((1+SQRT(((50*POWER(80,POWER(COS(PI()*MOD(Calculator!$B$38/Calculator!$F$17,1)),2))+MIN(500,MAX(30,100*EXP(-0.3*'VSWR Calculator'!$C$24)*(1+3*ABS(MOD('VSWR Calculator'!$C$23/Calculator!$F$17/2,1)-0.5))))/'VSWR Calculator'!$C$25)-$C57)^2+(1500*ABS(SIN(2*PI()*MOD(Calculator!$B$38/Calculator!$F$17,1)))*IF(MOD(Calculator!$B$38/Calculator!$F$17,1)&lt;0.5,-1,1))^2)/SQRT(((50*POWER(80,POWER(COS(PI()*MOD(Calculator!$B$38/Calculator!$F$17,1)),2))+MIN(500,MAX(30,100*EXP(-0.3*'VSWR Calculator'!$C$24)*(1+3*ABS(MOD('VSWR Calculator'!$C$23/Calculator!$F$17/2,1)-0.5))))/'VSWR Calculator'!$C$25)+$C57)^2+(1500*ABS(SIN(2*PI()*MOD(Calculator!$B$38/Calculator!$F$17,1)))*IF(MOD(Calculator!$B$38/Calculator!$F$17,1)&lt;0.5,-1,1))^2))/(1-SQRT(((50*POWER(80,POWER(COS(PI()*MOD(Calculator!$B$38/Calculator!$F$17,1)),2))+MIN(500,MAX(30,100*EXP(-0.3*'VSWR Calculator'!$C$24)*(1+3*ABS(MOD('VSWR Calculator'!$C$23/Calculator!$F$17/2,1)-0.5))))/'VSWR Calculator'!$C$25)-$C57)^2+(1500*ABS(SIN(2*PI()*MOD(Calculator!$B$38/Calculator!$F$17,1)))*IF(MOD(Calculator!$B$38/Calculator!$F$17,1)&lt;0.5,-1,1))^2)/SQRT(((50*POWER(80,POWER(COS(PI()*MOD(Calculator!$B$38/Calculator!$F$17,1)),2))+MIN(500,MAX(30,100*EXP(-0.3*'VSWR Calculator'!$C$24)*(1+3*ABS(MOD('VSWR Calculator'!$C$23/Calculator!$F$17/2,1)-0.5))))/'VSWR Calculator'!$C$25)+$C57)^2+(1500*ABS(SIN(2*PI()*MOD(Calculator!$B$38/Calculator!$F$17,1)))*IF(MOD(Calculator!$B$38/Calculator!$F$17,1)&lt;0.5,-1,1))^2)),2))</f>
        <v>14.28</v>
      </c>
      <c r="IF57" s="253" t="str">
        <f aca="false">IF(OR(Calculator!$E$18&lt;&gt;"YES",Calculator!$B$38&lt;Calculator!$G$18),"—",ROUND((1+SQRT(((50*POWER(80,POWER(COS(PI()*MOD(Calculator!$B$38/Calculator!$F$18,1)),2))+MIN(500,MAX(30,100*EXP(-0.3*'VSWR Calculator'!$C$24)*(1+3*ABS(MOD('VSWR Calculator'!$C$23/Calculator!$F$18/2,1)-0.5))))/'VSWR Calculator'!$C$25)-$C57)^2+(1500*ABS(SIN(2*PI()*MOD(Calculator!$B$38/Calculator!$F$18,1)))*IF(MOD(Calculator!$B$38/Calculator!$F$18,1)&lt;0.5,-1,1))^2)/SQRT(((50*POWER(80,POWER(COS(PI()*MOD(Calculator!$B$38/Calculator!$F$18,1)),2))+MIN(500,MAX(30,100*EXP(-0.3*'VSWR Calculator'!$C$24)*(1+3*ABS(MOD('VSWR Calculator'!$C$23/Calculator!$F$18/2,1)-0.5))))/'VSWR Calculator'!$C$25)+$C57)^2+(1500*ABS(SIN(2*PI()*MOD(Calculator!$B$38/Calculator!$F$18,1)))*IF(MOD(Calculator!$B$38/Calculator!$F$18,1)&lt;0.5,-1,1))^2))/(1-SQRT(((50*POWER(80,POWER(COS(PI()*MOD(Calculator!$B$38/Calculator!$F$18,1)),2))+MIN(500,MAX(30,100*EXP(-0.3*'VSWR Calculator'!$C$24)*(1+3*ABS(MOD('VSWR Calculator'!$C$23/Calculator!$F$18/2,1)-0.5))))/'VSWR Calculator'!$C$25)-$C57)^2+(1500*ABS(SIN(2*PI()*MOD(Calculator!$B$38/Calculator!$F$18,1)))*IF(MOD(Calculator!$B$38/Calculator!$F$18,1)&lt;0.5,-1,1))^2)/SQRT(((50*POWER(80,POWER(COS(PI()*MOD(Calculator!$B$38/Calculator!$F$18,1)),2))+MIN(500,MAX(30,100*EXP(-0.3*'VSWR Calculator'!$C$24)*(1+3*ABS(MOD('VSWR Calculator'!$C$23/Calculator!$F$18/2,1)-0.5))))/'VSWR Calculator'!$C$25)+$C57)^2+(1500*ABS(SIN(2*PI()*MOD(Calculator!$B$38/Calculator!$F$18,1)))*IF(MOD(Calculator!$B$38/Calculator!$F$18,1)&lt;0.5,-1,1))^2)),2))</f>
        <v>—</v>
      </c>
      <c r="IG57" s="253" t="str">
        <f aca="false">IF(OR(Calculator!$E$19&lt;&gt;"YES",Calculator!$B$38&lt;Calculator!$G$19),"—",ROUND((1+SQRT(((50*POWER(80,POWER(COS(PI()*MOD(Calculator!$B$38/Calculator!$F$19,1)),2))+MIN(500,MAX(30,100*EXP(-0.3*'VSWR Calculator'!$C$24)*(1+3*ABS(MOD('VSWR Calculator'!$C$23/Calculator!$F$19/2,1)-0.5))))/'VSWR Calculator'!$C$25)-$C57)^2+(1500*ABS(SIN(2*PI()*MOD(Calculator!$B$38/Calculator!$F$19,1)))*IF(MOD(Calculator!$B$38/Calculator!$F$19,1)&lt;0.5,-1,1))^2)/SQRT(((50*POWER(80,POWER(COS(PI()*MOD(Calculator!$B$38/Calculator!$F$19,1)),2))+MIN(500,MAX(30,100*EXP(-0.3*'VSWR Calculator'!$C$24)*(1+3*ABS(MOD('VSWR Calculator'!$C$23/Calculator!$F$19/2,1)-0.5))))/'VSWR Calculator'!$C$25)+$C57)^2+(1500*ABS(SIN(2*PI()*MOD(Calculator!$B$38/Calculator!$F$19,1)))*IF(MOD(Calculator!$B$38/Calculator!$F$19,1)&lt;0.5,-1,1))^2))/(1-SQRT(((50*POWER(80,POWER(COS(PI()*MOD(Calculator!$B$38/Calculator!$F$19,1)),2))+MIN(500,MAX(30,100*EXP(-0.3*'VSWR Calculator'!$C$24)*(1+3*ABS(MOD('VSWR Calculator'!$C$23/Calculator!$F$19/2,1)-0.5))))/'VSWR Calculator'!$C$25)-$C57)^2+(1500*ABS(SIN(2*PI()*MOD(Calculator!$B$38/Calculator!$F$19,1)))*IF(MOD(Calculator!$B$38/Calculator!$F$19,1)&lt;0.5,-1,1))^2)/SQRT(((50*POWER(80,POWER(COS(PI()*MOD(Calculator!$B$38/Calculator!$F$19,1)),2))+MIN(500,MAX(30,100*EXP(-0.3*'VSWR Calculator'!$C$24)*(1+3*ABS(MOD('VSWR Calculator'!$C$23/Calculator!$F$19/2,1)-0.5))))/'VSWR Calculator'!$C$25)+$C57)^2+(1500*ABS(SIN(2*PI()*MOD(Calculator!$B$38/Calculator!$F$19,1)))*IF(MOD(Calculator!$B$38/Calculator!$F$19,1)&lt;0.5,-1,1))^2)),2))</f>
        <v>—</v>
      </c>
      <c r="IH57" s="253" t="str">
        <f aca="false">IF(OR(Calculator!$E$20&lt;&gt;"YES",Calculator!$B$38&lt;Calculator!$G$20),"—",ROUND((1+SQRT(((50*POWER(80,POWER(COS(PI()*MOD(Calculator!$B$38/Calculator!$F$20,1)),2))+MIN(500,MAX(30,100*EXP(-0.3*'VSWR Calculator'!$C$24)*(1+3*ABS(MOD('VSWR Calculator'!$C$23/Calculator!$F$20/2,1)-0.5))))/'VSWR Calculator'!$C$25)-$C57)^2+(1500*ABS(SIN(2*PI()*MOD(Calculator!$B$38/Calculator!$F$20,1)))*IF(MOD(Calculator!$B$38/Calculator!$F$20,1)&lt;0.5,-1,1))^2)/SQRT(((50*POWER(80,POWER(COS(PI()*MOD(Calculator!$B$38/Calculator!$F$20,1)),2))+MIN(500,MAX(30,100*EXP(-0.3*'VSWR Calculator'!$C$24)*(1+3*ABS(MOD('VSWR Calculator'!$C$23/Calculator!$F$20/2,1)-0.5))))/'VSWR Calculator'!$C$25)+$C57)^2+(1500*ABS(SIN(2*PI()*MOD(Calculator!$B$38/Calculator!$F$20,1)))*IF(MOD(Calculator!$B$38/Calculator!$F$20,1)&lt;0.5,-1,1))^2))/(1-SQRT(((50*POWER(80,POWER(COS(PI()*MOD(Calculator!$B$38/Calculator!$F$20,1)),2))+MIN(500,MAX(30,100*EXP(-0.3*'VSWR Calculator'!$C$24)*(1+3*ABS(MOD('VSWR Calculator'!$C$23/Calculator!$F$20/2,1)-0.5))))/'VSWR Calculator'!$C$25)-$C57)^2+(1500*ABS(SIN(2*PI()*MOD(Calculator!$B$38/Calculator!$F$20,1)))*IF(MOD(Calculator!$B$38/Calculator!$F$20,1)&lt;0.5,-1,1))^2)/SQRT(((50*POWER(80,POWER(COS(PI()*MOD(Calculator!$B$38/Calculator!$F$20,1)),2))+MIN(500,MAX(30,100*EXP(-0.3*'VSWR Calculator'!$C$24)*(1+3*ABS(MOD('VSWR Calculator'!$C$23/Calculator!$F$20/2,1)-0.5))))/'VSWR Calculator'!$C$25)+$C57)^2+(1500*ABS(SIN(2*PI()*MOD(Calculator!$B$38/Calculator!$F$20,1)))*IF(MOD(Calculator!$B$38/Calculator!$F$20,1)&lt;0.5,-1,1))^2)),2))</f>
        <v>—</v>
      </c>
      <c r="II57" s="253" t="str">
        <f aca="false">IF(OR(Calculator!$E$21&lt;&gt;"YES",Calculator!$B$38&lt;Calculator!$G$21),"—",ROUND((1+SQRT(((50*POWER(80,POWER(COS(PI()*MOD(Calculator!$B$38/Calculator!$F$21,1)),2))+MIN(500,MAX(30,100*EXP(-0.3*'VSWR Calculator'!$C$24)*(1+3*ABS(MOD('VSWR Calculator'!$C$23/Calculator!$F$21/2,1)-0.5))))/'VSWR Calculator'!$C$25)-$C57)^2+(1500*ABS(SIN(2*PI()*MOD(Calculator!$B$38/Calculator!$F$21,1)))*IF(MOD(Calculator!$B$38/Calculator!$F$21,1)&lt;0.5,-1,1))^2)/SQRT(((50*POWER(80,POWER(COS(PI()*MOD(Calculator!$B$38/Calculator!$F$21,1)),2))+MIN(500,MAX(30,100*EXP(-0.3*'VSWR Calculator'!$C$24)*(1+3*ABS(MOD('VSWR Calculator'!$C$23/Calculator!$F$21/2,1)-0.5))))/'VSWR Calculator'!$C$25)+$C57)^2+(1500*ABS(SIN(2*PI()*MOD(Calculator!$B$38/Calculator!$F$21,1)))*IF(MOD(Calculator!$B$38/Calculator!$F$21,1)&lt;0.5,-1,1))^2))/(1-SQRT(((50*POWER(80,POWER(COS(PI()*MOD(Calculator!$B$38/Calculator!$F$21,1)),2))+MIN(500,MAX(30,100*EXP(-0.3*'VSWR Calculator'!$C$24)*(1+3*ABS(MOD('VSWR Calculator'!$C$23/Calculator!$F$21/2,1)-0.5))))/'VSWR Calculator'!$C$25)-$C57)^2+(1500*ABS(SIN(2*PI()*MOD(Calculator!$B$38/Calculator!$F$21,1)))*IF(MOD(Calculator!$B$38/Calculator!$F$21,1)&lt;0.5,-1,1))^2)/SQRT(((50*POWER(80,POWER(COS(PI()*MOD(Calculator!$B$38/Calculator!$F$21,1)),2))+MIN(500,MAX(30,100*EXP(-0.3*'VSWR Calculator'!$C$24)*(1+3*ABS(MOD('VSWR Calculator'!$C$23/Calculator!$F$21/2,1)-0.5))))/'VSWR Calculator'!$C$25)+$C57)^2+(1500*ABS(SIN(2*PI()*MOD(Calculator!$B$38/Calculator!$F$21,1)))*IF(MOD(Calculator!$B$38/Calculator!$F$21,1)&lt;0.5,-1,1))^2)),2))</f>
        <v>—</v>
      </c>
      <c r="IJ57" s="253" t="str">
        <f aca="false">IF(OR(Calculator!$E$22&lt;&gt;"YES",Calculator!$B$38&lt;Calculator!$G$22),"—",ROUND((1+SQRT(((50*POWER(80,POWER(COS(PI()*MOD(Calculator!$B$38/Calculator!$F$22,1)),2))+MIN(500,MAX(30,100*EXP(-0.3*'VSWR Calculator'!$C$24)*(1+3*ABS(MOD('VSWR Calculator'!$C$23/Calculator!$F$22/2,1)-0.5))))/'VSWR Calculator'!$C$25)-$C57)^2+(1500*ABS(SIN(2*PI()*MOD(Calculator!$B$38/Calculator!$F$22,1)))*IF(MOD(Calculator!$B$38/Calculator!$F$22,1)&lt;0.5,-1,1))^2)/SQRT(((50*POWER(80,POWER(COS(PI()*MOD(Calculator!$B$38/Calculator!$F$22,1)),2))+MIN(500,MAX(30,100*EXP(-0.3*'VSWR Calculator'!$C$24)*(1+3*ABS(MOD('VSWR Calculator'!$C$23/Calculator!$F$22/2,1)-0.5))))/'VSWR Calculator'!$C$25)+$C57)^2+(1500*ABS(SIN(2*PI()*MOD(Calculator!$B$38/Calculator!$F$22,1)))*IF(MOD(Calculator!$B$38/Calculator!$F$22,1)&lt;0.5,-1,1))^2))/(1-SQRT(((50*POWER(80,POWER(COS(PI()*MOD(Calculator!$B$38/Calculator!$F$22,1)),2))+MIN(500,MAX(30,100*EXP(-0.3*'VSWR Calculator'!$C$24)*(1+3*ABS(MOD('VSWR Calculator'!$C$23/Calculator!$F$22/2,1)-0.5))))/'VSWR Calculator'!$C$25)-$C57)^2+(1500*ABS(SIN(2*PI()*MOD(Calculator!$B$38/Calculator!$F$22,1)))*IF(MOD(Calculator!$B$38/Calculator!$F$22,1)&lt;0.5,-1,1))^2)/SQRT(((50*POWER(80,POWER(COS(PI()*MOD(Calculator!$B$38/Calculator!$F$22,1)),2))+MIN(500,MAX(30,100*EXP(-0.3*'VSWR Calculator'!$C$24)*(1+3*ABS(MOD('VSWR Calculator'!$C$23/Calculator!$F$22/2,1)-0.5))))/'VSWR Calculator'!$C$25)+$C57)^2+(1500*ABS(SIN(2*PI()*MOD(Calculator!$B$38/Calculator!$F$22,1)))*IF(MOD(Calculator!$B$38/Calculator!$F$22,1)&lt;0.5,-1,1))^2)),2))</f>
        <v>—</v>
      </c>
      <c r="IK57" s="253" t="n">
        <f aca="false">IFERROR(ROUND((IF(ISNUMBER(HZ57),HZ57,0)+IF(ISNUMBER(IA57),IA57,0)+IF(ISNUMBER(IB57),IB57,0)+IF(ISNUMBER(IC57),IC57,0)+IF(ISNUMBER(ID57),ID57,0)+IF(ISNUMBER(IE57),IE57,0)+IF(ISNUMBER(IF57),IF57,0)+IF(ISNUMBER(IG57),IG57,0)+IF(ISNUMBER(IH57),IH57,0)+IF(ISNUMBER(II57),II57,0)+IF(ISNUMBER(IJ57),IJ57,0))/(IF(ISNUMBER(HZ57),1,0)+IF(ISNUMBER(IA57),1,0)+IF(ISNUMBER(IB57),1,0)+IF(ISNUMBER(IC57),1,0)+IF(ISNUMBER(ID57),1,0)+IF(ISNUMBER(IE57),1,0)+IF(ISNUMBER(IF57),1,0)+IF(ISNUMBER(IG57),1,0)+IF(ISNUMBER(IH57),1,0)+IF(ISNUMBER(II57),1,0)+IF(ISNUMBER(IJ57),1,0)),4),"")</f>
        <v>8.43</v>
      </c>
    </row>
    <row r="58" customFormat="false" ht="15" hidden="false" customHeight="true" outlineLevel="0" collapsed="false">
      <c r="A58" s="296" t="s">
        <v>500</v>
      </c>
      <c r="B58" s="296" t="s">
        <v>339</v>
      </c>
      <c r="C58" s="297" t="n">
        <v>1200</v>
      </c>
      <c r="D58" s="298" t="str">
        <f aca="false">IF(OR(Calculator!$E$12&lt;&gt;"YES",Calculator!$B$29&lt;Calculator!$G$12),"—",ROUND((1+SQRT(((50*POWER(80,POWER(COS(PI()*MOD(Calculator!$B$29/Calculator!$F$12,1)),2))-$C58)^2+(1500*ABS(SIN(2*PI()*MOD(Calculator!$B$29/Calculator!$F$12,1)))*IF(MOD(Calculator!$B$29/Calculator!$F$12,1)&lt;0.5,-1,1))^2)/((50*POWER(80,POWER(COS(PI()*MOD(Calculator!$B$29/Calculator!$F$12,1)),2))+$C58)^2+(1500*ABS(SIN(2*PI()*MOD(Calculator!$B$29/Calculator!$F$12,1)))*IF(MOD(Calculator!$B$29/Calculator!$F$12,1)&lt;0.5,-1,1))^2)))/(1-SQRT(((50*POWER(80,POWER(COS(PI()*MOD(Calculator!$B$29/Calculator!$F$12,1)),2))-$C58)^2+(1500*ABS(SIN(2*PI()*MOD(Calculator!$B$29/Calculator!$F$12,1)))*IF(MOD(Calculator!$B$29/Calculator!$F$12,1)&lt;0.5,-1,1))^2)/((50*POWER(80,POWER(COS(PI()*MOD(Calculator!$B$29/Calculator!$F$12,1)),2))+$C58)^2+(1500*ABS(SIN(2*PI()*MOD(Calculator!$B$29/Calculator!$F$12,1)))*IF(MOD(Calculator!$B$29/Calculator!$F$12,1)&lt;0.5,-1,1))^2))),2))</f>
        <v>—</v>
      </c>
      <c r="E58" s="298" t="str">
        <f aca="false">IF(OR(Calculator!$E$13&lt;&gt;"YES",Calculator!$B$29&lt;Calculator!$G$13),"—",ROUND((1+SQRT(((50*POWER(80,POWER(COS(PI()*MOD(Calculator!$B$29/Calculator!$F$13,1)),2))-$C58)^2+(1500*ABS(SIN(2*PI()*MOD(Calculator!$B$29/Calculator!$F$13,1)))*IF(MOD(Calculator!$B$29/Calculator!$F$13,1)&lt;0.5,-1,1))^2)/((50*POWER(80,POWER(COS(PI()*MOD(Calculator!$B$29/Calculator!$F$13,1)),2))+$C58)^2+(1500*ABS(SIN(2*PI()*MOD(Calculator!$B$29/Calculator!$F$13,1)))*IF(MOD(Calculator!$B$29/Calculator!$F$13,1)&lt;0.5,-1,1))^2)))/(1-SQRT(((50*POWER(80,POWER(COS(PI()*MOD(Calculator!$B$29/Calculator!$F$13,1)),2))-$C58)^2+(1500*ABS(SIN(2*PI()*MOD(Calculator!$B$29/Calculator!$F$13,1)))*IF(MOD(Calculator!$B$29/Calculator!$F$13,1)&lt;0.5,-1,1))^2)/((50*POWER(80,POWER(COS(PI()*MOD(Calculator!$B$29/Calculator!$F$13,1)),2))+$C58)^2+(1500*ABS(SIN(2*PI()*MOD(Calculator!$B$29/Calculator!$F$13,1)))*IF(MOD(Calculator!$B$29/Calculator!$F$13,1)&lt;0.5,-1,1))^2))),2))</f>
        <v>—</v>
      </c>
      <c r="F58" s="298" t="str">
        <f aca="false">IF(OR(Calculator!$E$14&lt;&gt;"YES",Calculator!$B$29&lt;Calculator!$G$14),"—",ROUND((1+SQRT(((50*POWER(80,POWER(COS(PI()*MOD(Calculator!$B$29/Calculator!$F$14,1)),2))-$C58)^2+(1500*ABS(SIN(2*PI()*MOD(Calculator!$B$29/Calculator!$F$14,1)))*IF(MOD(Calculator!$B$29/Calculator!$F$14,1)&lt;0.5,-1,1))^2)/((50*POWER(80,POWER(COS(PI()*MOD(Calculator!$B$29/Calculator!$F$14,1)),2))+$C58)^2+(1500*ABS(SIN(2*PI()*MOD(Calculator!$B$29/Calculator!$F$14,1)))*IF(MOD(Calculator!$B$29/Calculator!$F$14,1)&lt;0.5,-1,1))^2)))/(1-SQRT(((50*POWER(80,POWER(COS(PI()*MOD(Calculator!$B$29/Calculator!$F$14,1)),2))-$C58)^2+(1500*ABS(SIN(2*PI()*MOD(Calculator!$B$29/Calculator!$F$14,1)))*IF(MOD(Calculator!$B$29/Calculator!$F$14,1)&lt;0.5,-1,1))^2)/((50*POWER(80,POWER(COS(PI()*MOD(Calculator!$B$29/Calculator!$F$14,1)),2))+$C58)^2+(1500*ABS(SIN(2*PI()*MOD(Calculator!$B$29/Calculator!$F$14,1)))*IF(MOD(Calculator!$B$29/Calculator!$F$14,1)&lt;0.5,-1,1))^2))),2))</f>
        <v>—</v>
      </c>
      <c r="G58" s="298" t="n">
        <f aca="false">IF(OR(Calculator!$E$15&lt;&gt;"YES",Calculator!$B$29&lt;Calculator!$G$15),"—",ROUND((1+SQRT(((50*POWER(80,POWER(COS(PI()*MOD(Calculator!$B$29/Calculator!$F$15,1)),2))-$C58)^2+(1500*ABS(SIN(2*PI()*MOD(Calculator!$B$29/Calculator!$F$15,1)))*IF(MOD(Calculator!$B$29/Calculator!$F$15,1)&lt;0.5,-1,1))^2)/((50*POWER(80,POWER(COS(PI()*MOD(Calculator!$B$29/Calculator!$F$15,1)),2))+$C58)^2+(1500*ABS(SIN(2*PI()*MOD(Calculator!$B$29/Calculator!$F$15,1)))*IF(MOD(Calculator!$B$29/Calculator!$F$15,1)&lt;0.5,-1,1))^2)))/(1-SQRT(((50*POWER(80,POWER(COS(PI()*MOD(Calculator!$B$29/Calculator!$F$15,1)),2))-$C58)^2+(1500*ABS(SIN(2*PI()*MOD(Calculator!$B$29/Calculator!$F$15,1)))*IF(MOD(Calculator!$B$29/Calculator!$F$15,1)&lt;0.5,-1,1))^2)/((50*POWER(80,POWER(COS(PI()*MOD(Calculator!$B$29/Calculator!$F$15,1)),2))+$C58)^2+(1500*ABS(SIN(2*PI()*MOD(Calculator!$B$29/Calculator!$F$15,1)))*IF(MOD(Calculator!$B$29/Calculator!$F$15,1)&lt;0.5,-1,1))^2))),2))</f>
        <v>17.4</v>
      </c>
      <c r="H58" s="298" t="str">
        <f aca="false">IF(OR(Calculator!$E$16&lt;&gt;"YES",Calculator!$B$29&lt;Calculator!$G$16),"—",ROUND((1+SQRT(((50*POWER(80,POWER(COS(PI()*MOD(Calculator!$B$29/Calculator!$F$16,1)),2))-$C58)^2+(1500*ABS(SIN(2*PI()*MOD(Calculator!$B$29/Calculator!$F$16,1)))*IF(MOD(Calculator!$B$29/Calculator!$F$16,1)&lt;0.5,-1,1))^2)/((50*POWER(80,POWER(COS(PI()*MOD(Calculator!$B$29/Calculator!$F$16,1)),2))+$C58)^2+(1500*ABS(SIN(2*PI()*MOD(Calculator!$B$29/Calculator!$F$16,1)))*IF(MOD(Calculator!$B$29/Calculator!$F$16,1)&lt;0.5,-1,1))^2)))/(1-SQRT(((50*POWER(80,POWER(COS(PI()*MOD(Calculator!$B$29/Calculator!$F$16,1)),2))-$C58)^2+(1500*ABS(SIN(2*PI()*MOD(Calculator!$B$29/Calculator!$F$16,1)))*IF(MOD(Calculator!$B$29/Calculator!$F$16,1)&lt;0.5,-1,1))^2)/((50*POWER(80,POWER(COS(PI()*MOD(Calculator!$B$29/Calculator!$F$16,1)),2))+$C58)^2+(1500*ABS(SIN(2*PI()*MOD(Calculator!$B$29/Calculator!$F$16,1)))*IF(MOD(Calculator!$B$29/Calculator!$F$16,1)&lt;0.5,-1,1))^2))),2))</f>
        <v>—</v>
      </c>
      <c r="I58" s="298" t="n">
        <f aca="false">IF(OR(Calculator!$E$17&lt;&gt;"YES",Calculator!$B$29&lt;Calculator!$G$17),"—",ROUND((1+SQRT(((50*POWER(80,POWER(COS(PI()*MOD(Calculator!$B$29/Calculator!$F$17,1)),2))-$C58)^2+(1500*ABS(SIN(2*PI()*MOD(Calculator!$B$29/Calculator!$F$17,1)))*IF(MOD(Calculator!$B$29/Calculator!$F$17,1)&lt;0.5,-1,1))^2)/((50*POWER(80,POWER(COS(PI()*MOD(Calculator!$B$29/Calculator!$F$17,1)),2))+$C58)^2+(1500*ABS(SIN(2*PI()*MOD(Calculator!$B$29/Calculator!$F$17,1)))*IF(MOD(Calculator!$B$29/Calculator!$F$17,1)&lt;0.5,-1,1))^2)))/(1-SQRT(((50*POWER(80,POWER(COS(PI()*MOD(Calculator!$B$29/Calculator!$F$17,1)),2))-$C58)^2+(1500*ABS(SIN(2*PI()*MOD(Calculator!$B$29/Calculator!$F$17,1)))*IF(MOD(Calculator!$B$29/Calculator!$F$17,1)&lt;0.5,-1,1))^2)/((50*POWER(80,POWER(COS(PI()*MOD(Calculator!$B$29/Calculator!$F$17,1)),2))+$C58)^2+(1500*ABS(SIN(2*PI()*MOD(Calculator!$B$29/Calculator!$F$17,1)))*IF(MOD(Calculator!$B$29/Calculator!$F$17,1)&lt;0.5,-1,1))^2))),2))</f>
        <v>16.05</v>
      </c>
      <c r="J58" s="298" t="str">
        <f aca="false">IF(OR(Calculator!$E$18&lt;&gt;"YES",Calculator!$B$29&lt;Calculator!$G$18),"—",ROUND((1+SQRT(((50*POWER(80,POWER(COS(PI()*MOD(Calculator!$B$29/Calculator!$F$18,1)),2))-$C58)^2+(1500*ABS(SIN(2*PI()*MOD(Calculator!$B$29/Calculator!$F$18,1)))*IF(MOD(Calculator!$B$29/Calculator!$F$18,1)&lt;0.5,-1,1))^2)/((50*POWER(80,POWER(COS(PI()*MOD(Calculator!$B$29/Calculator!$F$18,1)),2))+$C58)^2+(1500*ABS(SIN(2*PI()*MOD(Calculator!$B$29/Calculator!$F$18,1)))*IF(MOD(Calculator!$B$29/Calculator!$F$18,1)&lt;0.5,-1,1))^2)))/(1-SQRT(((50*POWER(80,POWER(COS(PI()*MOD(Calculator!$B$29/Calculator!$F$18,1)),2))-$C58)^2+(1500*ABS(SIN(2*PI()*MOD(Calculator!$B$29/Calculator!$F$18,1)))*IF(MOD(Calculator!$B$29/Calculator!$F$18,1)&lt;0.5,-1,1))^2)/((50*POWER(80,POWER(COS(PI()*MOD(Calculator!$B$29/Calculator!$F$18,1)),2))+$C58)^2+(1500*ABS(SIN(2*PI()*MOD(Calculator!$B$29/Calculator!$F$18,1)))*IF(MOD(Calculator!$B$29/Calculator!$F$18,1)&lt;0.5,-1,1))^2))),2))</f>
        <v>—</v>
      </c>
      <c r="K58" s="298" t="str">
        <f aca="false">IF(OR(Calculator!$E$19&lt;&gt;"YES",Calculator!$B$29&lt;Calculator!$G$19),"—",ROUND((1+SQRT(((50*POWER(80,POWER(COS(PI()*MOD(Calculator!$B$29/Calculator!$F$19,1)),2))-$C58)^2+(1500*ABS(SIN(2*PI()*MOD(Calculator!$B$29/Calculator!$F$19,1)))*IF(MOD(Calculator!$B$29/Calculator!$F$19,1)&lt;0.5,-1,1))^2)/((50*POWER(80,POWER(COS(PI()*MOD(Calculator!$B$29/Calculator!$F$19,1)),2))+$C58)^2+(1500*ABS(SIN(2*PI()*MOD(Calculator!$B$29/Calculator!$F$19,1)))*IF(MOD(Calculator!$B$29/Calculator!$F$19,1)&lt;0.5,-1,1))^2)))/(1-SQRT(((50*POWER(80,POWER(COS(PI()*MOD(Calculator!$B$29/Calculator!$F$19,1)),2))-$C58)^2+(1500*ABS(SIN(2*PI()*MOD(Calculator!$B$29/Calculator!$F$19,1)))*IF(MOD(Calculator!$B$29/Calculator!$F$19,1)&lt;0.5,-1,1))^2)/((50*POWER(80,POWER(COS(PI()*MOD(Calculator!$B$29/Calculator!$F$19,1)),2))+$C58)^2+(1500*ABS(SIN(2*PI()*MOD(Calculator!$B$29/Calculator!$F$19,1)))*IF(MOD(Calculator!$B$29/Calculator!$F$19,1)&lt;0.5,-1,1))^2))),2))</f>
        <v>—</v>
      </c>
      <c r="L58" s="298" t="str">
        <f aca="false">IF(OR(Calculator!$E$20&lt;&gt;"YES",Calculator!$B$29&lt;Calculator!$G$20),"—",ROUND((1+SQRT(((50*POWER(80,POWER(COS(PI()*MOD(Calculator!$B$29/Calculator!$F$20,1)),2))-$C58)^2+(1500*ABS(SIN(2*PI()*MOD(Calculator!$B$29/Calculator!$F$20,1)))*IF(MOD(Calculator!$B$29/Calculator!$F$20,1)&lt;0.5,-1,1))^2)/((50*POWER(80,POWER(COS(PI()*MOD(Calculator!$B$29/Calculator!$F$20,1)),2))+$C58)^2+(1500*ABS(SIN(2*PI()*MOD(Calculator!$B$29/Calculator!$F$20,1)))*IF(MOD(Calculator!$B$29/Calculator!$F$20,1)&lt;0.5,-1,1))^2)))/(1-SQRT(((50*POWER(80,POWER(COS(PI()*MOD(Calculator!$B$29/Calculator!$F$20,1)),2))-$C58)^2+(1500*ABS(SIN(2*PI()*MOD(Calculator!$B$29/Calculator!$F$20,1)))*IF(MOD(Calculator!$B$29/Calculator!$F$20,1)&lt;0.5,-1,1))^2)/((50*POWER(80,POWER(COS(PI()*MOD(Calculator!$B$29/Calculator!$F$20,1)),2))+$C58)^2+(1500*ABS(SIN(2*PI()*MOD(Calculator!$B$29/Calculator!$F$20,1)))*IF(MOD(Calculator!$B$29/Calculator!$F$20,1)&lt;0.5,-1,1))^2))),2))</f>
        <v>—</v>
      </c>
      <c r="M58" s="298" t="str">
        <f aca="false">IF(OR(Calculator!$E$21&lt;&gt;"YES",Calculator!$B$29&lt;Calculator!$G$21),"—",ROUND((1+SQRT(((50*POWER(80,POWER(COS(PI()*MOD(Calculator!$B$29/Calculator!$F$21,1)),2))-$C58)^2+(1500*ABS(SIN(2*PI()*MOD(Calculator!$B$29/Calculator!$F$21,1)))*IF(MOD(Calculator!$B$29/Calculator!$F$21,1)&lt;0.5,-1,1))^2)/((50*POWER(80,POWER(COS(PI()*MOD(Calculator!$B$29/Calculator!$F$21,1)),2))+$C58)^2+(1500*ABS(SIN(2*PI()*MOD(Calculator!$B$29/Calculator!$F$21,1)))*IF(MOD(Calculator!$B$29/Calculator!$F$21,1)&lt;0.5,-1,1))^2)))/(1-SQRT(((50*POWER(80,POWER(COS(PI()*MOD(Calculator!$B$29/Calculator!$F$21,1)),2))-$C58)^2+(1500*ABS(SIN(2*PI()*MOD(Calculator!$B$29/Calculator!$F$21,1)))*IF(MOD(Calculator!$B$29/Calculator!$F$21,1)&lt;0.5,-1,1))^2)/((50*POWER(80,POWER(COS(PI()*MOD(Calculator!$B$29/Calculator!$F$21,1)),2))+$C58)^2+(1500*ABS(SIN(2*PI()*MOD(Calculator!$B$29/Calculator!$F$21,1)))*IF(MOD(Calculator!$B$29/Calculator!$F$21,1)&lt;0.5,-1,1))^2))),2))</f>
        <v>—</v>
      </c>
      <c r="N58" s="298" t="str">
        <f aca="false">IF(OR(Calculator!$E$22&lt;&gt;"YES",Calculator!$B$29&lt;Calculator!$G$22),"—",ROUND((1+SQRT(((50*POWER(80,POWER(COS(PI()*MOD(Calculator!$B$29/Calculator!$F$22,1)),2))-$C58)^2+(1500*ABS(SIN(2*PI()*MOD(Calculator!$B$29/Calculator!$F$22,1)))*IF(MOD(Calculator!$B$29/Calculator!$F$22,1)&lt;0.5,-1,1))^2)/((50*POWER(80,POWER(COS(PI()*MOD(Calculator!$B$29/Calculator!$F$22,1)),2))+$C58)^2+(1500*ABS(SIN(2*PI()*MOD(Calculator!$B$29/Calculator!$F$22,1)))*IF(MOD(Calculator!$B$29/Calculator!$F$22,1)&lt;0.5,-1,1))^2)))/(1-SQRT(((50*POWER(80,POWER(COS(PI()*MOD(Calculator!$B$29/Calculator!$F$22,1)),2))-$C58)^2+(1500*ABS(SIN(2*PI()*MOD(Calculator!$B$29/Calculator!$F$22,1)))*IF(MOD(Calculator!$B$29/Calculator!$F$22,1)&lt;0.5,-1,1))^2)/((50*POWER(80,POWER(COS(PI()*MOD(Calculator!$B$29/Calculator!$F$22,1)),2))+$C58)^2+(1500*ABS(SIN(2*PI()*MOD(Calculator!$B$29/Calculator!$F$22,1)))*IF(MOD(Calculator!$B$29/Calculator!$F$22,1)&lt;0.5,-1,1))^2))),2))</f>
        <v>—</v>
      </c>
      <c r="O58" s="292" t="n">
        <f aca="false">IFERROR(ROUND((IF(ISNUMBER(D58),D58,0)+IF(ISNUMBER(E58),E58,0)+IF(ISNUMBER(F58),F58,0)+IF(ISNUMBER(G58),G58,0)+IF(ISNUMBER(H58),H58,0)+IF(ISNUMBER(I58),I58,0)+IF(ISNUMBER(J58),J58,0)+IF(ISNUMBER(K58),K58,0)+IF(ISNUMBER(L58),L58,0)+IF(ISNUMBER(M58),M58,0)+IF(ISNUMBER(N58),N58,0))/(IF(ISNUMBER(D58),1,0)+IF(ISNUMBER(E58),1,0)+IF(ISNUMBER(F58),1,0)+IF(ISNUMBER(G58),1,0)+IF(ISNUMBER(H58),1,0)+IF(ISNUMBER(I58),1,0)+IF(ISNUMBER(J58),1,0)+IF(ISNUMBER(K58),1,0)+IF(ISNUMBER(L58),1,0)+IF(ISNUMBER(M58),1,0)+IF(ISNUMBER(N58),1,0)),4),"")</f>
        <v>16.725</v>
      </c>
      <c r="P58" s="298" t="str">
        <f aca="false">IF(OR(Calculator!$E$12&lt;&gt;"YES",Calculator!$B$30&lt;Calculator!$G$12),"—",ROUND((1+SQRT(((50*POWER(80,POWER(COS(PI()*MOD(Calculator!$B$30/Calculator!$F$12,1)),2))-$C58)^2+(1500*ABS(SIN(2*PI()*MOD(Calculator!$B$30/Calculator!$F$12,1)))*IF(MOD(Calculator!$B$30/Calculator!$F$12,1)&lt;0.5,-1,1))^2)/((50*POWER(80,POWER(COS(PI()*MOD(Calculator!$B$30/Calculator!$F$12,1)),2))+$C58)^2+(1500*ABS(SIN(2*PI()*MOD(Calculator!$B$30/Calculator!$F$12,1)))*IF(MOD(Calculator!$B$30/Calculator!$F$12,1)&lt;0.5,-1,1))^2)))/(1-SQRT(((50*POWER(80,POWER(COS(PI()*MOD(Calculator!$B$30/Calculator!$F$12,1)),2))-$C58)^2+(1500*ABS(SIN(2*PI()*MOD(Calculator!$B$30/Calculator!$F$12,1)))*IF(MOD(Calculator!$B$30/Calculator!$F$12,1)&lt;0.5,-1,1))^2)/((50*POWER(80,POWER(COS(PI()*MOD(Calculator!$B$30/Calculator!$F$12,1)),2))+$C58)^2+(1500*ABS(SIN(2*PI()*MOD(Calculator!$B$30/Calculator!$F$12,1)))*IF(MOD(Calculator!$B$30/Calculator!$F$12,1)&lt;0.5,-1,1))^2))),2))</f>
        <v>—</v>
      </c>
      <c r="Q58" s="298" t="str">
        <f aca="false">IF(OR(Calculator!$E$13&lt;&gt;"YES",Calculator!$B$30&lt;Calculator!$G$13),"—",ROUND((1+SQRT(((50*POWER(80,POWER(COS(PI()*MOD(Calculator!$B$30/Calculator!$F$13,1)),2))-$C58)^2+(1500*ABS(SIN(2*PI()*MOD(Calculator!$B$30/Calculator!$F$13,1)))*IF(MOD(Calculator!$B$30/Calculator!$F$13,1)&lt;0.5,-1,1))^2)/((50*POWER(80,POWER(COS(PI()*MOD(Calculator!$B$30/Calculator!$F$13,1)),2))+$C58)^2+(1500*ABS(SIN(2*PI()*MOD(Calculator!$B$30/Calculator!$F$13,1)))*IF(MOD(Calculator!$B$30/Calculator!$F$13,1)&lt;0.5,-1,1))^2)))/(1-SQRT(((50*POWER(80,POWER(COS(PI()*MOD(Calculator!$B$30/Calculator!$F$13,1)),2))-$C58)^2+(1500*ABS(SIN(2*PI()*MOD(Calculator!$B$30/Calculator!$F$13,1)))*IF(MOD(Calculator!$B$30/Calculator!$F$13,1)&lt;0.5,-1,1))^2)/((50*POWER(80,POWER(COS(PI()*MOD(Calculator!$B$30/Calculator!$F$13,1)),2))+$C58)^2+(1500*ABS(SIN(2*PI()*MOD(Calculator!$B$30/Calculator!$F$13,1)))*IF(MOD(Calculator!$B$30/Calculator!$F$13,1)&lt;0.5,-1,1))^2))),2))</f>
        <v>—</v>
      </c>
      <c r="R58" s="298" t="str">
        <f aca="false">IF(OR(Calculator!$E$14&lt;&gt;"YES",Calculator!$B$30&lt;Calculator!$G$14),"—",ROUND((1+SQRT(((50*POWER(80,POWER(COS(PI()*MOD(Calculator!$B$30/Calculator!$F$14,1)),2))-$C58)^2+(1500*ABS(SIN(2*PI()*MOD(Calculator!$B$30/Calculator!$F$14,1)))*IF(MOD(Calculator!$B$30/Calculator!$F$14,1)&lt;0.5,-1,1))^2)/((50*POWER(80,POWER(COS(PI()*MOD(Calculator!$B$30/Calculator!$F$14,1)),2))+$C58)^2+(1500*ABS(SIN(2*PI()*MOD(Calculator!$B$30/Calculator!$F$14,1)))*IF(MOD(Calculator!$B$30/Calculator!$F$14,1)&lt;0.5,-1,1))^2)))/(1-SQRT(((50*POWER(80,POWER(COS(PI()*MOD(Calculator!$B$30/Calculator!$F$14,1)),2))-$C58)^2+(1500*ABS(SIN(2*PI()*MOD(Calculator!$B$30/Calculator!$F$14,1)))*IF(MOD(Calculator!$B$30/Calculator!$F$14,1)&lt;0.5,-1,1))^2)/((50*POWER(80,POWER(COS(PI()*MOD(Calculator!$B$30/Calculator!$F$14,1)),2))+$C58)^2+(1500*ABS(SIN(2*PI()*MOD(Calculator!$B$30/Calculator!$F$14,1)))*IF(MOD(Calculator!$B$30/Calculator!$F$14,1)&lt;0.5,-1,1))^2))),2))</f>
        <v>—</v>
      </c>
      <c r="S58" s="298" t="n">
        <f aca="false">IF(OR(Calculator!$E$15&lt;&gt;"YES",Calculator!$B$30&lt;Calculator!$G$15),"—",ROUND((1+SQRT(((50*POWER(80,POWER(COS(PI()*MOD(Calculator!$B$30/Calculator!$F$15,1)),2))-$C58)^2+(1500*ABS(SIN(2*PI()*MOD(Calculator!$B$30/Calculator!$F$15,1)))*IF(MOD(Calculator!$B$30/Calculator!$F$15,1)&lt;0.5,-1,1))^2)/((50*POWER(80,POWER(COS(PI()*MOD(Calculator!$B$30/Calculator!$F$15,1)),2))+$C58)^2+(1500*ABS(SIN(2*PI()*MOD(Calculator!$B$30/Calculator!$F$15,1)))*IF(MOD(Calculator!$B$30/Calculator!$F$15,1)&lt;0.5,-1,1))^2)))/(1-SQRT(((50*POWER(80,POWER(COS(PI()*MOD(Calculator!$B$30/Calculator!$F$15,1)),2))-$C58)^2+(1500*ABS(SIN(2*PI()*MOD(Calculator!$B$30/Calculator!$F$15,1)))*IF(MOD(Calculator!$B$30/Calculator!$F$15,1)&lt;0.5,-1,1))^2)/((50*POWER(80,POWER(COS(PI()*MOD(Calculator!$B$30/Calculator!$F$15,1)),2))+$C58)^2+(1500*ABS(SIN(2*PI()*MOD(Calculator!$B$30/Calculator!$F$15,1)))*IF(MOD(Calculator!$B$30/Calculator!$F$15,1)&lt;0.5,-1,1))^2))),2))</f>
        <v>16.7</v>
      </c>
      <c r="T58" s="298" t="str">
        <f aca="false">IF(OR(Calculator!$E$16&lt;&gt;"YES",Calculator!$B$30&lt;Calculator!$G$16),"—",ROUND((1+SQRT(((50*POWER(80,POWER(COS(PI()*MOD(Calculator!$B$30/Calculator!$F$16,1)),2))-$C58)^2+(1500*ABS(SIN(2*PI()*MOD(Calculator!$B$30/Calculator!$F$16,1)))*IF(MOD(Calculator!$B$30/Calculator!$F$16,1)&lt;0.5,-1,1))^2)/((50*POWER(80,POWER(COS(PI()*MOD(Calculator!$B$30/Calculator!$F$16,1)),2))+$C58)^2+(1500*ABS(SIN(2*PI()*MOD(Calculator!$B$30/Calculator!$F$16,1)))*IF(MOD(Calculator!$B$30/Calculator!$F$16,1)&lt;0.5,-1,1))^2)))/(1-SQRT(((50*POWER(80,POWER(COS(PI()*MOD(Calculator!$B$30/Calculator!$F$16,1)),2))-$C58)^2+(1500*ABS(SIN(2*PI()*MOD(Calculator!$B$30/Calculator!$F$16,1)))*IF(MOD(Calculator!$B$30/Calculator!$F$16,1)&lt;0.5,-1,1))^2)/((50*POWER(80,POWER(COS(PI()*MOD(Calculator!$B$30/Calculator!$F$16,1)),2))+$C58)^2+(1500*ABS(SIN(2*PI()*MOD(Calculator!$B$30/Calculator!$F$16,1)))*IF(MOD(Calculator!$B$30/Calculator!$F$16,1)&lt;0.5,-1,1))^2))),2))</f>
        <v>—</v>
      </c>
      <c r="U58" s="298" t="n">
        <f aca="false">IF(OR(Calculator!$E$17&lt;&gt;"YES",Calculator!$B$30&lt;Calculator!$G$17),"—",ROUND((1+SQRT(((50*POWER(80,POWER(COS(PI()*MOD(Calculator!$B$30/Calculator!$F$17,1)),2))-$C58)^2+(1500*ABS(SIN(2*PI()*MOD(Calculator!$B$30/Calculator!$F$17,1)))*IF(MOD(Calculator!$B$30/Calculator!$F$17,1)&lt;0.5,-1,1))^2)/((50*POWER(80,POWER(COS(PI()*MOD(Calculator!$B$30/Calculator!$F$17,1)),2))+$C58)^2+(1500*ABS(SIN(2*PI()*MOD(Calculator!$B$30/Calculator!$F$17,1)))*IF(MOD(Calculator!$B$30/Calculator!$F$17,1)&lt;0.5,-1,1))^2)))/(1-SQRT(((50*POWER(80,POWER(COS(PI()*MOD(Calculator!$B$30/Calculator!$F$17,1)),2))-$C58)^2+(1500*ABS(SIN(2*PI()*MOD(Calculator!$B$30/Calculator!$F$17,1)))*IF(MOD(Calculator!$B$30/Calculator!$F$17,1)&lt;0.5,-1,1))^2)/((50*POWER(80,POWER(COS(PI()*MOD(Calculator!$B$30/Calculator!$F$17,1)),2))+$C58)^2+(1500*ABS(SIN(2*PI()*MOD(Calculator!$B$30/Calculator!$F$17,1)))*IF(MOD(Calculator!$B$30/Calculator!$F$17,1)&lt;0.5,-1,1))^2))),2))</f>
        <v>17.44</v>
      </c>
      <c r="V58" s="298" t="str">
        <f aca="false">IF(OR(Calculator!$E$18&lt;&gt;"YES",Calculator!$B$30&lt;Calculator!$G$18),"—",ROUND((1+SQRT(((50*POWER(80,POWER(COS(PI()*MOD(Calculator!$B$30/Calculator!$F$18,1)),2))-$C58)^2+(1500*ABS(SIN(2*PI()*MOD(Calculator!$B$30/Calculator!$F$18,1)))*IF(MOD(Calculator!$B$30/Calculator!$F$18,1)&lt;0.5,-1,1))^2)/((50*POWER(80,POWER(COS(PI()*MOD(Calculator!$B$30/Calculator!$F$18,1)),2))+$C58)^2+(1500*ABS(SIN(2*PI()*MOD(Calculator!$B$30/Calculator!$F$18,1)))*IF(MOD(Calculator!$B$30/Calculator!$F$18,1)&lt;0.5,-1,1))^2)))/(1-SQRT(((50*POWER(80,POWER(COS(PI()*MOD(Calculator!$B$30/Calculator!$F$18,1)),2))-$C58)^2+(1500*ABS(SIN(2*PI()*MOD(Calculator!$B$30/Calculator!$F$18,1)))*IF(MOD(Calculator!$B$30/Calculator!$F$18,1)&lt;0.5,-1,1))^2)/((50*POWER(80,POWER(COS(PI()*MOD(Calculator!$B$30/Calculator!$F$18,1)),2))+$C58)^2+(1500*ABS(SIN(2*PI()*MOD(Calculator!$B$30/Calculator!$F$18,1)))*IF(MOD(Calculator!$B$30/Calculator!$F$18,1)&lt;0.5,-1,1))^2))),2))</f>
        <v>—</v>
      </c>
      <c r="W58" s="298" t="str">
        <f aca="false">IF(OR(Calculator!$E$19&lt;&gt;"YES",Calculator!$B$30&lt;Calculator!$G$19),"—",ROUND((1+SQRT(((50*POWER(80,POWER(COS(PI()*MOD(Calculator!$B$30/Calculator!$F$19,1)),2))-$C58)^2+(1500*ABS(SIN(2*PI()*MOD(Calculator!$B$30/Calculator!$F$19,1)))*IF(MOD(Calculator!$B$30/Calculator!$F$19,1)&lt;0.5,-1,1))^2)/((50*POWER(80,POWER(COS(PI()*MOD(Calculator!$B$30/Calculator!$F$19,1)),2))+$C58)^2+(1500*ABS(SIN(2*PI()*MOD(Calculator!$B$30/Calculator!$F$19,1)))*IF(MOD(Calculator!$B$30/Calculator!$F$19,1)&lt;0.5,-1,1))^2)))/(1-SQRT(((50*POWER(80,POWER(COS(PI()*MOD(Calculator!$B$30/Calculator!$F$19,1)),2))-$C58)^2+(1500*ABS(SIN(2*PI()*MOD(Calculator!$B$30/Calculator!$F$19,1)))*IF(MOD(Calculator!$B$30/Calculator!$F$19,1)&lt;0.5,-1,1))^2)/((50*POWER(80,POWER(COS(PI()*MOD(Calculator!$B$30/Calculator!$F$19,1)),2))+$C58)^2+(1500*ABS(SIN(2*PI()*MOD(Calculator!$B$30/Calculator!$F$19,1)))*IF(MOD(Calculator!$B$30/Calculator!$F$19,1)&lt;0.5,-1,1))^2))),2))</f>
        <v>—</v>
      </c>
      <c r="X58" s="298" t="str">
        <f aca="false">IF(OR(Calculator!$E$20&lt;&gt;"YES",Calculator!$B$30&lt;Calculator!$G$20),"—",ROUND((1+SQRT(((50*POWER(80,POWER(COS(PI()*MOD(Calculator!$B$30/Calculator!$F$20,1)),2))-$C58)^2+(1500*ABS(SIN(2*PI()*MOD(Calculator!$B$30/Calculator!$F$20,1)))*IF(MOD(Calculator!$B$30/Calculator!$F$20,1)&lt;0.5,-1,1))^2)/((50*POWER(80,POWER(COS(PI()*MOD(Calculator!$B$30/Calculator!$F$20,1)),2))+$C58)^2+(1500*ABS(SIN(2*PI()*MOD(Calculator!$B$30/Calculator!$F$20,1)))*IF(MOD(Calculator!$B$30/Calculator!$F$20,1)&lt;0.5,-1,1))^2)))/(1-SQRT(((50*POWER(80,POWER(COS(PI()*MOD(Calculator!$B$30/Calculator!$F$20,1)),2))-$C58)^2+(1500*ABS(SIN(2*PI()*MOD(Calculator!$B$30/Calculator!$F$20,1)))*IF(MOD(Calculator!$B$30/Calculator!$F$20,1)&lt;0.5,-1,1))^2)/((50*POWER(80,POWER(COS(PI()*MOD(Calculator!$B$30/Calculator!$F$20,1)),2))+$C58)^2+(1500*ABS(SIN(2*PI()*MOD(Calculator!$B$30/Calculator!$F$20,1)))*IF(MOD(Calculator!$B$30/Calculator!$F$20,1)&lt;0.5,-1,1))^2))),2))</f>
        <v>—</v>
      </c>
      <c r="Y58" s="298" t="str">
        <f aca="false">IF(OR(Calculator!$E$21&lt;&gt;"YES",Calculator!$B$30&lt;Calculator!$G$21),"—",ROUND((1+SQRT(((50*POWER(80,POWER(COS(PI()*MOD(Calculator!$B$30/Calculator!$F$21,1)),2))-$C58)^2+(1500*ABS(SIN(2*PI()*MOD(Calculator!$B$30/Calculator!$F$21,1)))*IF(MOD(Calculator!$B$30/Calculator!$F$21,1)&lt;0.5,-1,1))^2)/((50*POWER(80,POWER(COS(PI()*MOD(Calculator!$B$30/Calculator!$F$21,1)),2))+$C58)^2+(1500*ABS(SIN(2*PI()*MOD(Calculator!$B$30/Calculator!$F$21,1)))*IF(MOD(Calculator!$B$30/Calculator!$F$21,1)&lt;0.5,-1,1))^2)))/(1-SQRT(((50*POWER(80,POWER(COS(PI()*MOD(Calculator!$B$30/Calculator!$F$21,1)),2))-$C58)^2+(1500*ABS(SIN(2*PI()*MOD(Calculator!$B$30/Calculator!$F$21,1)))*IF(MOD(Calculator!$B$30/Calculator!$F$21,1)&lt;0.5,-1,1))^2)/((50*POWER(80,POWER(COS(PI()*MOD(Calculator!$B$30/Calculator!$F$21,1)),2))+$C58)^2+(1500*ABS(SIN(2*PI()*MOD(Calculator!$B$30/Calculator!$F$21,1)))*IF(MOD(Calculator!$B$30/Calculator!$F$21,1)&lt;0.5,-1,1))^2))),2))</f>
        <v>—</v>
      </c>
      <c r="Z58" s="298" t="str">
        <f aca="false">IF(OR(Calculator!$E$22&lt;&gt;"YES",Calculator!$B$30&lt;Calculator!$G$22),"—",ROUND((1+SQRT(((50*POWER(80,POWER(COS(PI()*MOD(Calculator!$B$30/Calculator!$F$22,1)),2))-$C58)^2+(1500*ABS(SIN(2*PI()*MOD(Calculator!$B$30/Calculator!$F$22,1)))*IF(MOD(Calculator!$B$30/Calculator!$F$22,1)&lt;0.5,-1,1))^2)/((50*POWER(80,POWER(COS(PI()*MOD(Calculator!$B$30/Calculator!$F$22,1)),2))+$C58)^2+(1500*ABS(SIN(2*PI()*MOD(Calculator!$B$30/Calculator!$F$22,1)))*IF(MOD(Calculator!$B$30/Calculator!$F$22,1)&lt;0.5,-1,1))^2)))/(1-SQRT(((50*POWER(80,POWER(COS(PI()*MOD(Calculator!$B$30/Calculator!$F$22,1)),2))-$C58)^2+(1500*ABS(SIN(2*PI()*MOD(Calculator!$B$30/Calculator!$F$22,1)))*IF(MOD(Calculator!$B$30/Calculator!$F$22,1)&lt;0.5,-1,1))^2)/((50*POWER(80,POWER(COS(PI()*MOD(Calculator!$B$30/Calculator!$F$22,1)),2))+$C58)^2+(1500*ABS(SIN(2*PI()*MOD(Calculator!$B$30/Calculator!$F$22,1)))*IF(MOD(Calculator!$B$30/Calculator!$F$22,1)&lt;0.5,-1,1))^2))),2))</f>
        <v>—</v>
      </c>
      <c r="AA58" s="292" t="n">
        <f aca="false">IFERROR(ROUND((IF(ISNUMBER(P58),P58,0)+IF(ISNUMBER(Q58),Q58,0)+IF(ISNUMBER(R58),R58,0)+IF(ISNUMBER(S58),S58,0)+IF(ISNUMBER(T58),T58,0)+IF(ISNUMBER(U58),U58,0)+IF(ISNUMBER(V58),V58,0)+IF(ISNUMBER(W58),W58,0)+IF(ISNUMBER(X58),X58,0)+IF(ISNUMBER(Y58),Y58,0)+IF(ISNUMBER(Z58),Z58,0))/(IF(ISNUMBER(P58),1,0)+IF(ISNUMBER(Q58),1,0)+IF(ISNUMBER(R58),1,0)+IF(ISNUMBER(S58),1,0)+IF(ISNUMBER(T58),1,0)+IF(ISNUMBER(U58),1,0)+IF(ISNUMBER(V58),1,0)+IF(ISNUMBER(W58),1,0)+IF(ISNUMBER(X58),1,0)+IF(ISNUMBER(Y58),1,0)+IF(ISNUMBER(Z58),1,0)),4),"")</f>
        <v>17.07</v>
      </c>
      <c r="AB58" s="298" t="str">
        <f aca="false">IF(OR(Calculator!$E$12&lt;&gt;"YES",Calculator!$B$31&lt;Calculator!$G$12),"—",ROUND((1+SQRT(((50*POWER(80,POWER(COS(PI()*MOD(Calculator!$B$31/Calculator!$F$12,1)),2))-$C58)^2+(1500*ABS(SIN(2*PI()*MOD(Calculator!$B$31/Calculator!$F$12,1)))*IF(MOD(Calculator!$B$31/Calculator!$F$12,1)&lt;0.5,-1,1))^2)/((50*POWER(80,POWER(COS(PI()*MOD(Calculator!$B$31/Calculator!$F$12,1)),2))+$C58)^2+(1500*ABS(SIN(2*PI()*MOD(Calculator!$B$31/Calculator!$F$12,1)))*IF(MOD(Calculator!$B$31/Calculator!$F$12,1)&lt;0.5,-1,1))^2)))/(1-SQRT(((50*POWER(80,POWER(COS(PI()*MOD(Calculator!$B$31/Calculator!$F$12,1)),2))-$C58)^2+(1500*ABS(SIN(2*PI()*MOD(Calculator!$B$31/Calculator!$F$12,1)))*IF(MOD(Calculator!$B$31/Calculator!$F$12,1)&lt;0.5,-1,1))^2)/((50*POWER(80,POWER(COS(PI()*MOD(Calculator!$B$31/Calculator!$F$12,1)),2))+$C58)^2+(1500*ABS(SIN(2*PI()*MOD(Calculator!$B$31/Calculator!$F$12,1)))*IF(MOD(Calculator!$B$31/Calculator!$F$12,1)&lt;0.5,-1,1))^2))),2))</f>
        <v>—</v>
      </c>
      <c r="AC58" s="298" t="str">
        <f aca="false">IF(OR(Calculator!$E$13&lt;&gt;"YES",Calculator!$B$31&lt;Calculator!$G$13),"—",ROUND((1+SQRT(((50*POWER(80,POWER(COS(PI()*MOD(Calculator!$B$31/Calculator!$F$13,1)),2))-$C58)^2+(1500*ABS(SIN(2*PI()*MOD(Calculator!$B$31/Calculator!$F$13,1)))*IF(MOD(Calculator!$B$31/Calculator!$F$13,1)&lt;0.5,-1,1))^2)/((50*POWER(80,POWER(COS(PI()*MOD(Calculator!$B$31/Calculator!$F$13,1)),2))+$C58)^2+(1500*ABS(SIN(2*PI()*MOD(Calculator!$B$31/Calculator!$F$13,1)))*IF(MOD(Calculator!$B$31/Calculator!$F$13,1)&lt;0.5,-1,1))^2)))/(1-SQRT(((50*POWER(80,POWER(COS(PI()*MOD(Calculator!$B$31/Calculator!$F$13,1)),2))-$C58)^2+(1500*ABS(SIN(2*PI()*MOD(Calculator!$B$31/Calculator!$F$13,1)))*IF(MOD(Calculator!$B$31/Calculator!$F$13,1)&lt;0.5,-1,1))^2)/((50*POWER(80,POWER(COS(PI()*MOD(Calculator!$B$31/Calculator!$F$13,1)),2))+$C58)^2+(1500*ABS(SIN(2*PI()*MOD(Calculator!$B$31/Calculator!$F$13,1)))*IF(MOD(Calculator!$B$31/Calculator!$F$13,1)&lt;0.5,-1,1))^2))),2))</f>
        <v>—</v>
      </c>
      <c r="AD58" s="298" t="str">
        <f aca="false">IF(OR(Calculator!$E$14&lt;&gt;"YES",Calculator!$B$31&lt;Calculator!$G$14),"—",ROUND((1+SQRT(((50*POWER(80,POWER(COS(PI()*MOD(Calculator!$B$31/Calculator!$F$14,1)),2))-$C58)^2+(1500*ABS(SIN(2*PI()*MOD(Calculator!$B$31/Calculator!$F$14,1)))*IF(MOD(Calculator!$B$31/Calculator!$F$14,1)&lt;0.5,-1,1))^2)/((50*POWER(80,POWER(COS(PI()*MOD(Calculator!$B$31/Calculator!$F$14,1)),2))+$C58)^2+(1500*ABS(SIN(2*PI()*MOD(Calculator!$B$31/Calculator!$F$14,1)))*IF(MOD(Calculator!$B$31/Calculator!$F$14,1)&lt;0.5,-1,1))^2)))/(1-SQRT(((50*POWER(80,POWER(COS(PI()*MOD(Calculator!$B$31/Calculator!$F$14,1)),2))-$C58)^2+(1500*ABS(SIN(2*PI()*MOD(Calculator!$B$31/Calculator!$F$14,1)))*IF(MOD(Calculator!$B$31/Calculator!$F$14,1)&lt;0.5,-1,1))^2)/((50*POWER(80,POWER(COS(PI()*MOD(Calculator!$B$31/Calculator!$F$14,1)),2))+$C58)^2+(1500*ABS(SIN(2*PI()*MOD(Calculator!$B$31/Calculator!$F$14,1)))*IF(MOD(Calculator!$B$31/Calculator!$F$14,1)&lt;0.5,-1,1))^2))),2))</f>
        <v>—</v>
      </c>
      <c r="AE58" s="298" t="n">
        <f aca="false">IF(OR(Calculator!$E$15&lt;&gt;"YES",Calculator!$B$31&lt;Calculator!$G$15),"—",ROUND((1+SQRT(((50*POWER(80,POWER(COS(PI()*MOD(Calculator!$B$31/Calculator!$F$15,1)),2))-$C58)^2+(1500*ABS(SIN(2*PI()*MOD(Calculator!$B$31/Calculator!$F$15,1)))*IF(MOD(Calculator!$B$31/Calculator!$F$15,1)&lt;0.5,-1,1))^2)/((50*POWER(80,POWER(COS(PI()*MOD(Calculator!$B$31/Calculator!$F$15,1)),2))+$C58)^2+(1500*ABS(SIN(2*PI()*MOD(Calculator!$B$31/Calculator!$F$15,1)))*IF(MOD(Calculator!$B$31/Calculator!$F$15,1)&lt;0.5,-1,1))^2)))/(1-SQRT(((50*POWER(80,POWER(COS(PI()*MOD(Calculator!$B$31/Calculator!$F$15,1)),2))-$C58)^2+(1500*ABS(SIN(2*PI()*MOD(Calculator!$B$31/Calculator!$F$15,1)))*IF(MOD(Calculator!$B$31/Calculator!$F$15,1)&lt;0.5,-1,1))^2)/((50*POWER(80,POWER(COS(PI()*MOD(Calculator!$B$31/Calculator!$F$15,1)),2))+$C58)^2+(1500*ABS(SIN(2*PI()*MOD(Calculator!$B$31/Calculator!$F$15,1)))*IF(MOD(Calculator!$B$31/Calculator!$F$15,1)&lt;0.5,-1,1))^2))),2))</f>
        <v>18.1</v>
      </c>
      <c r="AF58" s="298" t="str">
        <f aca="false">IF(OR(Calculator!$E$16&lt;&gt;"YES",Calculator!$B$31&lt;Calculator!$G$16),"—",ROUND((1+SQRT(((50*POWER(80,POWER(COS(PI()*MOD(Calculator!$B$31/Calculator!$F$16,1)),2))-$C58)^2+(1500*ABS(SIN(2*PI()*MOD(Calculator!$B$31/Calculator!$F$16,1)))*IF(MOD(Calculator!$B$31/Calculator!$F$16,1)&lt;0.5,-1,1))^2)/((50*POWER(80,POWER(COS(PI()*MOD(Calculator!$B$31/Calculator!$F$16,1)),2))+$C58)^2+(1500*ABS(SIN(2*PI()*MOD(Calculator!$B$31/Calculator!$F$16,1)))*IF(MOD(Calculator!$B$31/Calculator!$F$16,1)&lt;0.5,-1,1))^2)))/(1-SQRT(((50*POWER(80,POWER(COS(PI()*MOD(Calculator!$B$31/Calculator!$F$16,1)),2))-$C58)^2+(1500*ABS(SIN(2*PI()*MOD(Calculator!$B$31/Calculator!$F$16,1)))*IF(MOD(Calculator!$B$31/Calculator!$F$16,1)&lt;0.5,-1,1))^2)/((50*POWER(80,POWER(COS(PI()*MOD(Calculator!$B$31/Calculator!$F$16,1)),2))+$C58)^2+(1500*ABS(SIN(2*PI()*MOD(Calculator!$B$31/Calculator!$F$16,1)))*IF(MOD(Calculator!$B$31/Calculator!$F$16,1)&lt;0.5,-1,1))^2))),2))</f>
        <v>—</v>
      </c>
      <c r="AG58" s="298" t="n">
        <f aca="false">IF(OR(Calculator!$E$17&lt;&gt;"YES",Calculator!$B$31&lt;Calculator!$G$17),"—",ROUND((1+SQRT(((50*POWER(80,POWER(COS(PI()*MOD(Calculator!$B$31/Calculator!$F$17,1)),2))-$C58)^2+(1500*ABS(SIN(2*PI()*MOD(Calculator!$B$31/Calculator!$F$17,1)))*IF(MOD(Calculator!$B$31/Calculator!$F$17,1)&lt;0.5,-1,1))^2)/((50*POWER(80,POWER(COS(PI()*MOD(Calculator!$B$31/Calculator!$F$17,1)),2))+$C58)^2+(1500*ABS(SIN(2*PI()*MOD(Calculator!$B$31/Calculator!$F$17,1)))*IF(MOD(Calculator!$B$31/Calculator!$F$17,1)&lt;0.5,-1,1))^2)))/(1-SQRT(((50*POWER(80,POWER(COS(PI()*MOD(Calculator!$B$31/Calculator!$F$17,1)),2))-$C58)^2+(1500*ABS(SIN(2*PI()*MOD(Calculator!$B$31/Calculator!$F$17,1)))*IF(MOD(Calculator!$B$31/Calculator!$F$17,1)&lt;0.5,-1,1))^2)/((50*POWER(80,POWER(COS(PI()*MOD(Calculator!$B$31/Calculator!$F$17,1)),2))+$C58)^2+(1500*ABS(SIN(2*PI()*MOD(Calculator!$B$31/Calculator!$F$17,1)))*IF(MOD(Calculator!$B$31/Calculator!$F$17,1)&lt;0.5,-1,1))^2))),2))</f>
        <v>14.65</v>
      </c>
      <c r="AH58" s="298" t="str">
        <f aca="false">IF(OR(Calculator!$E$18&lt;&gt;"YES",Calculator!$B$31&lt;Calculator!$G$18),"—",ROUND((1+SQRT(((50*POWER(80,POWER(COS(PI()*MOD(Calculator!$B$31/Calculator!$F$18,1)),2))-$C58)^2+(1500*ABS(SIN(2*PI()*MOD(Calculator!$B$31/Calculator!$F$18,1)))*IF(MOD(Calculator!$B$31/Calculator!$F$18,1)&lt;0.5,-1,1))^2)/((50*POWER(80,POWER(COS(PI()*MOD(Calculator!$B$31/Calculator!$F$18,1)),2))+$C58)^2+(1500*ABS(SIN(2*PI()*MOD(Calculator!$B$31/Calculator!$F$18,1)))*IF(MOD(Calculator!$B$31/Calculator!$F$18,1)&lt;0.5,-1,1))^2)))/(1-SQRT(((50*POWER(80,POWER(COS(PI()*MOD(Calculator!$B$31/Calculator!$F$18,1)),2))-$C58)^2+(1500*ABS(SIN(2*PI()*MOD(Calculator!$B$31/Calculator!$F$18,1)))*IF(MOD(Calculator!$B$31/Calculator!$F$18,1)&lt;0.5,-1,1))^2)/((50*POWER(80,POWER(COS(PI()*MOD(Calculator!$B$31/Calculator!$F$18,1)),2))+$C58)^2+(1500*ABS(SIN(2*PI()*MOD(Calculator!$B$31/Calculator!$F$18,1)))*IF(MOD(Calculator!$B$31/Calculator!$F$18,1)&lt;0.5,-1,1))^2))),2))</f>
        <v>—</v>
      </c>
      <c r="AI58" s="298" t="str">
        <f aca="false">IF(OR(Calculator!$E$19&lt;&gt;"YES",Calculator!$B$31&lt;Calculator!$G$19),"—",ROUND((1+SQRT(((50*POWER(80,POWER(COS(PI()*MOD(Calculator!$B$31/Calculator!$F$19,1)),2))-$C58)^2+(1500*ABS(SIN(2*PI()*MOD(Calculator!$B$31/Calculator!$F$19,1)))*IF(MOD(Calculator!$B$31/Calculator!$F$19,1)&lt;0.5,-1,1))^2)/((50*POWER(80,POWER(COS(PI()*MOD(Calculator!$B$31/Calculator!$F$19,1)),2))+$C58)^2+(1500*ABS(SIN(2*PI()*MOD(Calculator!$B$31/Calculator!$F$19,1)))*IF(MOD(Calculator!$B$31/Calculator!$F$19,1)&lt;0.5,-1,1))^2)))/(1-SQRT(((50*POWER(80,POWER(COS(PI()*MOD(Calculator!$B$31/Calculator!$F$19,1)),2))-$C58)^2+(1500*ABS(SIN(2*PI()*MOD(Calculator!$B$31/Calculator!$F$19,1)))*IF(MOD(Calculator!$B$31/Calculator!$F$19,1)&lt;0.5,-1,1))^2)/((50*POWER(80,POWER(COS(PI()*MOD(Calculator!$B$31/Calculator!$F$19,1)),2))+$C58)^2+(1500*ABS(SIN(2*PI()*MOD(Calculator!$B$31/Calculator!$F$19,1)))*IF(MOD(Calculator!$B$31/Calculator!$F$19,1)&lt;0.5,-1,1))^2))),2))</f>
        <v>—</v>
      </c>
      <c r="AJ58" s="298" t="str">
        <f aca="false">IF(OR(Calculator!$E$20&lt;&gt;"YES",Calculator!$B$31&lt;Calculator!$G$20),"—",ROUND((1+SQRT(((50*POWER(80,POWER(COS(PI()*MOD(Calculator!$B$31/Calculator!$F$20,1)),2))-$C58)^2+(1500*ABS(SIN(2*PI()*MOD(Calculator!$B$31/Calculator!$F$20,1)))*IF(MOD(Calculator!$B$31/Calculator!$F$20,1)&lt;0.5,-1,1))^2)/((50*POWER(80,POWER(COS(PI()*MOD(Calculator!$B$31/Calculator!$F$20,1)),2))+$C58)^2+(1500*ABS(SIN(2*PI()*MOD(Calculator!$B$31/Calculator!$F$20,1)))*IF(MOD(Calculator!$B$31/Calculator!$F$20,1)&lt;0.5,-1,1))^2)))/(1-SQRT(((50*POWER(80,POWER(COS(PI()*MOD(Calculator!$B$31/Calculator!$F$20,1)),2))-$C58)^2+(1500*ABS(SIN(2*PI()*MOD(Calculator!$B$31/Calculator!$F$20,1)))*IF(MOD(Calculator!$B$31/Calculator!$F$20,1)&lt;0.5,-1,1))^2)/((50*POWER(80,POWER(COS(PI()*MOD(Calculator!$B$31/Calculator!$F$20,1)),2))+$C58)^2+(1500*ABS(SIN(2*PI()*MOD(Calculator!$B$31/Calculator!$F$20,1)))*IF(MOD(Calculator!$B$31/Calculator!$F$20,1)&lt;0.5,-1,1))^2))),2))</f>
        <v>—</v>
      </c>
      <c r="AK58" s="298" t="str">
        <f aca="false">IF(OR(Calculator!$E$21&lt;&gt;"YES",Calculator!$B$31&lt;Calculator!$G$21),"—",ROUND((1+SQRT(((50*POWER(80,POWER(COS(PI()*MOD(Calculator!$B$31/Calculator!$F$21,1)),2))-$C58)^2+(1500*ABS(SIN(2*PI()*MOD(Calculator!$B$31/Calculator!$F$21,1)))*IF(MOD(Calculator!$B$31/Calculator!$F$21,1)&lt;0.5,-1,1))^2)/((50*POWER(80,POWER(COS(PI()*MOD(Calculator!$B$31/Calculator!$F$21,1)),2))+$C58)^2+(1500*ABS(SIN(2*PI()*MOD(Calculator!$B$31/Calculator!$F$21,1)))*IF(MOD(Calculator!$B$31/Calculator!$F$21,1)&lt;0.5,-1,1))^2)))/(1-SQRT(((50*POWER(80,POWER(COS(PI()*MOD(Calculator!$B$31/Calculator!$F$21,1)),2))-$C58)^2+(1500*ABS(SIN(2*PI()*MOD(Calculator!$B$31/Calculator!$F$21,1)))*IF(MOD(Calculator!$B$31/Calculator!$F$21,1)&lt;0.5,-1,1))^2)/((50*POWER(80,POWER(COS(PI()*MOD(Calculator!$B$31/Calculator!$F$21,1)),2))+$C58)^2+(1500*ABS(SIN(2*PI()*MOD(Calculator!$B$31/Calculator!$F$21,1)))*IF(MOD(Calculator!$B$31/Calculator!$F$21,1)&lt;0.5,-1,1))^2))),2))</f>
        <v>—</v>
      </c>
      <c r="AL58" s="298" t="str">
        <f aca="false">IF(OR(Calculator!$E$22&lt;&gt;"YES",Calculator!$B$31&lt;Calculator!$G$22),"—",ROUND((1+SQRT(((50*POWER(80,POWER(COS(PI()*MOD(Calculator!$B$31/Calculator!$F$22,1)),2))-$C58)^2+(1500*ABS(SIN(2*PI()*MOD(Calculator!$B$31/Calculator!$F$22,1)))*IF(MOD(Calculator!$B$31/Calculator!$F$22,1)&lt;0.5,-1,1))^2)/((50*POWER(80,POWER(COS(PI()*MOD(Calculator!$B$31/Calculator!$F$22,1)),2))+$C58)^2+(1500*ABS(SIN(2*PI()*MOD(Calculator!$B$31/Calculator!$F$22,1)))*IF(MOD(Calculator!$B$31/Calculator!$F$22,1)&lt;0.5,-1,1))^2)))/(1-SQRT(((50*POWER(80,POWER(COS(PI()*MOD(Calculator!$B$31/Calculator!$F$22,1)),2))-$C58)^2+(1500*ABS(SIN(2*PI()*MOD(Calculator!$B$31/Calculator!$F$22,1)))*IF(MOD(Calculator!$B$31/Calculator!$F$22,1)&lt;0.5,-1,1))^2)/((50*POWER(80,POWER(COS(PI()*MOD(Calculator!$B$31/Calculator!$F$22,1)),2))+$C58)^2+(1500*ABS(SIN(2*PI()*MOD(Calculator!$B$31/Calculator!$F$22,1)))*IF(MOD(Calculator!$B$31/Calculator!$F$22,1)&lt;0.5,-1,1))^2))),2))</f>
        <v>—</v>
      </c>
      <c r="AM58" s="293" t="n">
        <f aca="false">IFERROR(ROUND((IF(ISNUMBER(AB58),AB58,0)+IF(ISNUMBER(AC58),AC58,0)+IF(ISNUMBER(AD58),AD58,0)+IF(ISNUMBER(AE58),AE58,0)+IF(ISNUMBER(AF58),AF58,0)+IF(ISNUMBER(AG58),AG58,0)+IF(ISNUMBER(AH58),AH58,0)+IF(ISNUMBER(AI58),AI58,0)+IF(ISNUMBER(AJ58),AJ58,0)+IF(ISNUMBER(AK58),AK58,0)+IF(ISNUMBER(AL58),AL58,0))/(IF(ISNUMBER(AB58),1,0)+IF(ISNUMBER(AC58),1,0)+IF(ISNUMBER(AD58),1,0)+IF(ISNUMBER(AE58),1,0)+IF(ISNUMBER(AF58),1,0)+IF(ISNUMBER(AG58),1,0)+IF(ISNUMBER(AH58),1,0)+IF(ISNUMBER(AI58),1,0)+IF(ISNUMBER(AJ58),1,0)+IF(ISNUMBER(AK58),1,0)+IF(ISNUMBER(AL58),1,0)),4),"")</f>
        <v>16.375</v>
      </c>
      <c r="AN58" s="299" t="str">
        <f aca="false">IF(OR(Calculator!$E$12&lt;&gt;"YES",Calculator!$B$32&lt;Calculator!$G$12),"—",ROUND((1+SQRT(((50*POWER(80,POWER(COS(PI()*MOD(Calculator!$B$32/Calculator!$F$12,1)),2))-$C58)^2+(1500*ABS(SIN(2*PI()*MOD(Calculator!$B$32/Calculator!$F$12,1)))*IF(MOD(Calculator!$B$32/Calculator!$F$12,1)&lt;0.5,-1,1))^2)/((50*POWER(80,POWER(COS(PI()*MOD(Calculator!$B$32/Calculator!$F$12,1)),2))+$C58)^2+(1500*ABS(SIN(2*PI()*MOD(Calculator!$B$32/Calculator!$F$12,1)))*IF(MOD(Calculator!$B$32/Calculator!$F$12,1)&lt;0.5,-1,1))^2)))/(1-SQRT(((50*POWER(80,POWER(COS(PI()*MOD(Calculator!$B$32/Calculator!$F$12,1)),2))-$C58)^2+(1500*ABS(SIN(2*PI()*MOD(Calculator!$B$32/Calculator!$F$12,1)))*IF(MOD(Calculator!$B$32/Calculator!$F$12,1)&lt;0.5,-1,1))^2)/((50*POWER(80,POWER(COS(PI()*MOD(Calculator!$B$32/Calculator!$F$12,1)),2))+$C58)^2+(1500*ABS(SIN(2*PI()*MOD(Calculator!$B$32/Calculator!$F$12,1)))*IF(MOD(Calculator!$B$32/Calculator!$F$12,1)&lt;0.5,-1,1))^2))),2))</f>
        <v>—</v>
      </c>
      <c r="AO58" s="299" t="str">
        <f aca="false">IF(OR(Calculator!$E$13&lt;&gt;"YES",Calculator!$B$32&lt;Calculator!$G$13),"—",ROUND((1+SQRT(((50*POWER(80,POWER(COS(PI()*MOD(Calculator!$B$32/Calculator!$F$13,1)),2))-$C58)^2+(1500*ABS(SIN(2*PI()*MOD(Calculator!$B$32/Calculator!$F$13,1)))*IF(MOD(Calculator!$B$32/Calculator!$F$13,1)&lt;0.5,-1,1))^2)/((50*POWER(80,POWER(COS(PI()*MOD(Calculator!$B$32/Calculator!$F$13,1)),2))+$C58)^2+(1500*ABS(SIN(2*PI()*MOD(Calculator!$B$32/Calculator!$F$13,1)))*IF(MOD(Calculator!$B$32/Calculator!$F$13,1)&lt;0.5,-1,1))^2)))/(1-SQRT(((50*POWER(80,POWER(COS(PI()*MOD(Calculator!$B$32/Calculator!$F$13,1)),2))-$C58)^2+(1500*ABS(SIN(2*PI()*MOD(Calculator!$B$32/Calculator!$F$13,1)))*IF(MOD(Calculator!$B$32/Calculator!$F$13,1)&lt;0.5,-1,1))^2)/((50*POWER(80,POWER(COS(PI()*MOD(Calculator!$B$32/Calculator!$F$13,1)),2))+$C58)^2+(1500*ABS(SIN(2*PI()*MOD(Calculator!$B$32/Calculator!$F$13,1)))*IF(MOD(Calculator!$B$32/Calculator!$F$13,1)&lt;0.5,-1,1))^2))),2))</f>
        <v>—</v>
      </c>
      <c r="AP58" s="299" t="str">
        <f aca="false">IF(OR(Calculator!$E$14&lt;&gt;"YES",Calculator!$B$32&lt;Calculator!$G$14),"—",ROUND((1+SQRT(((50*POWER(80,POWER(COS(PI()*MOD(Calculator!$B$32/Calculator!$F$14,1)),2))-$C58)^2+(1500*ABS(SIN(2*PI()*MOD(Calculator!$B$32/Calculator!$F$14,1)))*IF(MOD(Calculator!$B$32/Calculator!$F$14,1)&lt;0.5,-1,1))^2)/((50*POWER(80,POWER(COS(PI()*MOD(Calculator!$B$32/Calculator!$F$14,1)),2))+$C58)^2+(1500*ABS(SIN(2*PI()*MOD(Calculator!$B$32/Calculator!$F$14,1)))*IF(MOD(Calculator!$B$32/Calculator!$F$14,1)&lt;0.5,-1,1))^2)))/(1-SQRT(((50*POWER(80,POWER(COS(PI()*MOD(Calculator!$B$32/Calculator!$F$14,1)),2))-$C58)^2+(1500*ABS(SIN(2*PI()*MOD(Calculator!$B$32/Calculator!$F$14,1)))*IF(MOD(Calculator!$B$32/Calculator!$F$14,1)&lt;0.5,-1,1))^2)/((50*POWER(80,POWER(COS(PI()*MOD(Calculator!$B$32/Calculator!$F$14,1)),2))+$C58)^2+(1500*ABS(SIN(2*PI()*MOD(Calculator!$B$32/Calculator!$F$14,1)))*IF(MOD(Calculator!$B$32/Calculator!$F$14,1)&lt;0.5,-1,1))^2))),2))</f>
        <v>—</v>
      </c>
      <c r="AQ58" s="299" t="n">
        <f aca="false">IF(OR(Calculator!$E$15&lt;&gt;"YES",Calculator!$B$32&lt;Calculator!$G$15),"—",ROUND((1+SQRT(((50*POWER(80,POWER(COS(PI()*MOD(Calculator!$B$32/Calculator!$F$15,1)),2))-$C58)^2+(1500*ABS(SIN(2*PI()*MOD(Calculator!$B$32/Calculator!$F$15,1)))*IF(MOD(Calculator!$B$32/Calculator!$F$15,1)&lt;0.5,-1,1))^2)/((50*POWER(80,POWER(COS(PI()*MOD(Calculator!$B$32/Calculator!$F$15,1)),2))+$C58)^2+(1500*ABS(SIN(2*PI()*MOD(Calculator!$B$32/Calculator!$F$15,1)))*IF(MOD(Calculator!$B$32/Calculator!$F$15,1)&lt;0.5,-1,1))^2)))/(1-SQRT(((50*POWER(80,POWER(COS(PI()*MOD(Calculator!$B$32/Calculator!$F$15,1)),2))-$C58)^2+(1500*ABS(SIN(2*PI()*MOD(Calculator!$B$32/Calculator!$F$15,1)))*IF(MOD(Calculator!$B$32/Calculator!$F$15,1)&lt;0.5,-1,1))^2)/((50*POWER(80,POWER(COS(PI()*MOD(Calculator!$B$32/Calculator!$F$15,1)),2))+$C58)^2+(1500*ABS(SIN(2*PI()*MOD(Calculator!$B$32/Calculator!$F$15,1)))*IF(MOD(Calculator!$B$32/Calculator!$F$15,1)&lt;0.5,-1,1))^2))),2))</f>
        <v>2.74</v>
      </c>
      <c r="AR58" s="299" t="str">
        <f aca="false">IF(OR(Calculator!$E$16&lt;&gt;"YES",Calculator!$B$32&lt;Calculator!$G$16),"—",ROUND((1+SQRT(((50*POWER(80,POWER(COS(PI()*MOD(Calculator!$B$32/Calculator!$F$16,1)),2))-$C58)^2+(1500*ABS(SIN(2*PI()*MOD(Calculator!$B$32/Calculator!$F$16,1)))*IF(MOD(Calculator!$B$32/Calculator!$F$16,1)&lt;0.5,-1,1))^2)/((50*POWER(80,POWER(COS(PI()*MOD(Calculator!$B$32/Calculator!$F$16,1)),2))+$C58)^2+(1500*ABS(SIN(2*PI()*MOD(Calculator!$B$32/Calculator!$F$16,1)))*IF(MOD(Calculator!$B$32/Calculator!$F$16,1)&lt;0.5,-1,1))^2)))/(1-SQRT(((50*POWER(80,POWER(COS(PI()*MOD(Calculator!$B$32/Calculator!$F$16,1)),2))-$C58)^2+(1500*ABS(SIN(2*PI()*MOD(Calculator!$B$32/Calculator!$F$16,1)))*IF(MOD(Calculator!$B$32/Calculator!$F$16,1)&lt;0.5,-1,1))^2)/((50*POWER(80,POWER(COS(PI()*MOD(Calculator!$B$32/Calculator!$F$16,1)),2))+$C58)^2+(1500*ABS(SIN(2*PI()*MOD(Calculator!$B$32/Calculator!$F$16,1)))*IF(MOD(Calculator!$B$32/Calculator!$F$16,1)&lt;0.5,-1,1))^2))),2))</f>
        <v>—</v>
      </c>
      <c r="AS58" s="299" t="n">
        <f aca="false">IF(OR(Calculator!$E$17&lt;&gt;"YES",Calculator!$B$32&lt;Calculator!$G$17),"—",ROUND((1+SQRT(((50*POWER(80,POWER(COS(PI()*MOD(Calculator!$B$32/Calculator!$F$17,1)),2))-$C58)^2+(1500*ABS(SIN(2*PI()*MOD(Calculator!$B$32/Calculator!$F$17,1)))*IF(MOD(Calculator!$B$32/Calculator!$F$17,1)&lt;0.5,-1,1))^2)/((50*POWER(80,POWER(COS(PI()*MOD(Calculator!$B$32/Calculator!$F$17,1)),2))+$C58)^2+(1500*ABS(SIN(2*PI()*MOD(Calculator!$B$32/Calculator!$F$17,1)))*IF(MOD(Calculator!$B$32/Calculator!$F$17,1)&lt;0.5,-1,1))^2)))/(1-SQRT(((50*POWER(80,POWER(COS(PI()*MOD(Calculator!$B$32/Calculator!$F$17,1)),2))-$C58)^2+(1500*ABS(SIN(2*PI()*MOD(Calculator!$B$32/Calculator!$F$17,1)))*IF(MOD(Calculator!$B$32/Calculator!$F$17,1)&lt;0.5,-1,1))^2)/((50*POWER(80,POWER(COS(PI()*MOD(Calculator!$B$32/Calculator!$F$17,1)),2))+$C58)^2+(1500*ABS(SIN(2*PI()*MOD(Calculator!$B$32/Calculator!$F$17,1)))*IF(MOD(Calculator!$B$32/Calculator!$F$17,1)&lt;0.5,-1,1))^2))),2))</f>
        <v>15.31</v>
      </c>
      <c r="AT58" s="299" t="str">
        <f aca="false">IF(OR(Calculator!$E$18&lt;&gt;"YES",Calculator!$B$32&lt;Calculator!$G$18),"—",ROUND((1+SQRT(((50*POWER(80,POWER(COS(PI()*MOD(Calculator!$B$32/Calculator!$F$18,1)),2))-$C58)^2+(1500*ABS(SIN(2*PI()*MOD(Calculator!$B$32/Calculator!$F$18,1)))*IF(MOD(Calculator!$B$32/Calculator!$F$18,1)&lt;0.5,-1,1))^2)/((50*POWER(80,POWER(COS(PI()*MOD(Calculator!$B$32/Calculator!$F$18,1)),2))+$C58)^2+(1500*ABS(SIN(2*PI()*MOD(Calculator!$B$32/Calculator!$F$18,1)))*IF(MOD(Calculator!$B$32/Calculator!$F$18,1)&lt;0.5,-1,1))^2)))/(1-SQRT(((50*POWER(80,POWER(COS(PI()*MOD(Calculator!$B$32/Calculator!$F$18,1)),2))-$C58)^2+(1500*ABS(SIN(2*PI()*MOD(Calculator!$B$32/Calculator!$F$18,1)))*IF(MOD(Calculator!$B$32/Calculator!$F$18,1)&lt;0.5,-1,1))^2)/((50*POWER(80,POWER(COS(PI()*MOD(Calculator!$B$32/Calculator!$F$18,1)),2))+$C58)^2+(1500*ABS(SIN(2*PI()*MOD(Calculator!$B$32/Calculator!$F$18,1)))*IF(MOD(Calculator!$B$32/Calculator!$F$18,1)&lt;0.5,-1,1))^2))),2))</f>
        <v>—</v>
      </c>
      <c r="AU58" s="299" t="str">
        <f aca="false">IF(OR(Calculator!$E$19&lt;&gt;"YES",Calculator!$B$32&lt;Calculator!$G$19),"—",ROUND((1+SQRT(((50*POWER(80,POWER(COS(PI()*MOD(Calculator!$B$32/Calculator!$F$19,1)),2))-$C58)^2+(1500*ABS(SIN(2*PI()*MOD(Calculator!$B$32/Calculator!$F$19,1)))*IF(MOD(Calculator!$B$32/Calculator!$F$19,1)&lt;0.5,-1,1))^2)/((50*POWER(80,POWER(COS(PI()*MOD(Calculator!$B$32/Calculator!$F$19,1)),2))+$C58)^2+(1500*ABS(SIN(2*PI()*MOD(Calculator!$B$32/Calculator!$F$19,1)))*IF(MOD(Calculator!$B$32/Calculator!$F$19,1)&lt;0.5,-1,1))^2)))/(1-SQRT(((50*POWER(80,POWER(COS(PI()*MOD(Calculator!$B$32/Calculator!$F$19,1)),2))-$C58)^2+(1500*ABS(SIN(2*PI()*MOD(Calculator!$B$32/Calculator!$F$19,1)))*IF(MOD(Calculator!$B$32/Calculator!$F$19,1)&lt;0.5,-1,1))^2)/((50*POWER(80,POWER(COS(PI()*MOD(Calculator!$B$32/Calculator!$F$19,1)),2))+$C58)^2+(1500*ABS(SIN(2*PI()*MOD(Calculator!$B$32/Calculator!$F$19,1)))*IF(MOD(Calculator!$B$32/Calculator!$F$19,1)&lt;0.5,-1,1))^2))),2))</f>
        <v>—</v>
      </c>
      <c r="AV58" s="299" t="str">
        <f aca="false">IF(OR(Calculator!$E$20&lt;&gt;"YES",Calculator!$B$32&lt;Calculator!$G$20),"—",ROUND((1+SQRT(((50*POWER(80,POWER(COS(PI()*MOD(Calculator!$B$32/Calculator!$F$20,1)),2))-$C58)^2+(1500*ABS(SIN(2*PI()*MOD(Calculator!$B$32/Calculator!$F$20,1)))*IF(MOD(Calculator!$B$32/Calculator!$F$20,1)&lt;0.5,-1,1))^2)/((50*POWER(80,POWER(COS(PI()*MOD(Calculator!$B$32/Calculator!$F$20,1)),2))+$C58)^2+(1500*ABS(SIN(2*PI()*MOD(Calculator!$B$32/Calculator!$F$20,1)))*IF(MOD(Calculator!$B$32/Calculator!$F$20,1)&lt;0.5,-1,1))^2)))/(1-SQRT(((50*POWER(80,POWER(COS(PI()*MOD(Calculator!$B$32/Calculator!$F$20,1)),2))-$C58)^2+(1500*ABS(SIN(2*PI()*MOD(Calculator!$B$32/Calculator!$F$20,1)))*IF(MOD(Calculator!$B$32/Calculator!$F$20,1)&lt;0.5,-1,1))^2)/((50*POWER(80,POWER(COS(PI()*MOD(Calculator!$B$32/Calculator!$F$20,1)),2))+$C58)^2+(1500*ABS(SIN(2*PI()*MOD(Calculator!$B$32/Calculator!$F$20,1)))*IF(MOD(Calculator!$B$32/Calculator!$F$20,1)&lt;0.5,-1,1))^2))),2))</f>
        <v>—</v>
      </c>
      <c r="AW58" s="299" t="str">
        <f aca="false">IF(OR(Calculator!$E$21&lt;&gt;"YES",Calculator!$B$32&lt;Calculator!$G$21),"—",ROUND((1+SQRT(((50*POWER(80,POWER(COS(PI()*MOD(Calculator!$B$32/Calculator!$F$21,1)),2))-$C58)^2+(1500*ABS(SIN(2*PI()*MOD(Calculator!$B$32/Calculator!$F$21,1)))*IF(MOD(Calculator!$B$32/Calculator!$F$21,1)&lt;0.5,-1,1))^2)/((50*POWER(80,POWER(COS(PI()*MOD(Calculator!$B$32/Calculator!$F$21,1)),2))+$C58)^2+(1500*ABS(SIN(2*PI()*MOD(Calculator!$B$32/Calculator!$F$21,1)))*IF(MOD(Calculator!$B$32/Calculator!$F$21,1)&lt;0.5,-1,1))^2)))/(1-SQRT(((50*POWER(80,POWER(COS(PI()*MOD(Calculator!$B$32/Calculator!$F$21,1)),2))-$C58)^2+(1500*ABS(SIN(2*PI()*MOD(Calculator!$B$32/Calculator!$F$21,1)))*IF(MOD(Calculator!$B$32/Calculator!$F$21,1)&lt;0.5,-1,1))^2)/((50*POWER(80,POWER(COS(PI()*MOD(Calculator!$B$32/Calculator!$F$21,1)),2))+$C58)^2+(1500*ABS(SIN(2*PI()*MOD(Calculator!$B$32/Calculator!$F$21,1)))*IF(MOD(Calculator!$B$32/Calculator!$F$21,1)&lt;0.5,-1,1))^2))),2))</f>
        <v>—</v>
      </c>
      <c r="AX58" s="299" t="str">
        <f aca="false">IF(OR(Calculator!$E$22&lt;&gt;"YES",Calculator!$B$32&lt;Calculator!$G$22),"—",ROUND((1+SQRT(((50*POWER(80,POWER(COS(PI()*MOD(Calculator!$B$32/Calculator!$F$22,1)),2))-$C58)^2+(1500*ABS(SIN(2*PI()*MOD(Calculator!$B$32/Calculator!$F$22,1)))*IF(MOD(Calculator!$B$32/Calculator!$F$22,1)&lt;0.5,-1,1))^2)/((50*POWER(80,POWER(COS(PI()*MOD(Calculator!$B$32/Calculator!$F$22,1)),2))+$C58)^2+(1500*ABS(SIN(2*PI()*MOD(Calculator!$B$32/Calculator!$F$22,1)))*IF(MOD(Calculator!$B$32/Calculator!$F$22,1)&lt;0.5,-1,1))^2)))/(1-SQRT(((50*POWER(80,POWER(COS(PI()*MOD(Calculator!$B$32/Calculator!$F$22,1)),2))-$C58)^2+(1500*ABS(SIN(2*PI()*MOD(Calculator!$B$32/Calculator!$F$22,1)))*IF(MOD(Calculator!$B$32/Calculator!$F$22,1)&lt;0.5,-1,1))^2)/((50*POWER(80,POWER(COS(PI()*MOD(Calculator!$B$32/Calculator!$F$22,1)),2))+$C58)^2+(1500*ABS(SIN(2*PI()*MOD(Calculator!$B$32/Calculator!$F$22,1)))*IF(MOD(Calculator!$B$32/Calculator!$F$22,1)&lt;0.5,-1,1))^2))),2))</f>
        <v>—</v>
      </c>
      <c r="AY58" s="293" t="n">
        <f aca="false">IFERROR(ROUND((IF(ISNUMBER(AN58),AN58,0)+IF(ISNUMBER(AO58),AO58,0)+IF(ISNUMBER(AP58),AP58,0)+IF(ISNUMBER(AQ58),AQ58,0)+IF(ISNUMBER(AR58),AR58,0)+IF(ISNUMBER(AS58),AS58,0)+IF(ISNUMBER(AT58),AT58,0)+IF(ISNUMBER(AU58),AU58,0)+IF(ISNUMBER(AV58),AV58,0)+IF(ISNUMBER(AW58),AW58,0)+IF(ISNUMBER(AX58),AX58,0))/(IF(ISNUMBER(AN58),1,0)+IF(ISNUMBER(AO58),1,0)+IF(ISNUMBER(AP58),1,0)+IF(ISNUMBER(AQ58),1,0)+IF(ISNUMBER(AR58),1,0)+IF(ISNUMBER(AS58),1,0)+IF(ISNUMBER(AT58),1,0)+IF(ISNUMBER(AU58),1,0)+IF(ISNUMBER(AV58),1,0)+IF(ISNUMBER(AW58),1,0)+IF(ISNUMBER(AX58),1,0)),4),"")</f>
        <v>9.025</v>
      </c>
      <c r="AZ58" s="299" t="str">
        <f aca="false">IF(OR(Calculator!$E$12&lt;&gt;"YES",Calculator!$B$33&lt;Calculator!$G$12),"—",ROUND((1+SQRT(((50*POWER(80,POWER(COS(PI()*MOD(Calculator!$B$33/Calculator!$F$12,1)),2))-$C58)^2+(1500*ABS(SIN(2*PI()*MOD(Calculator!$B$33/Calculator!$F$12,1)))*IF(MOD(Calculator!$B$33/Calculator!$F$12,1)&lt;0.5,-1,1))^2)/((50*POWER(80,POWER(COS(PI()*MOD(Calculator!$B$33/Calculator!$F$12,1)),2))+$C58)^2+(1500*ABS(SIN(2*PI()*MOD(Calculator!$B$33/Calculator!$F$12,1)))*IF(MOD(Calculator!$B$33/Calculator!$F$12,1)&lt;0.5,-1,1))^2)))/(1-SQRT(((50*POWER(80,POWER(COS(PI()*MOD(Calculator!$B$33/Calculator!$F$12,1)),2))-$C58)^2+(1500*ABS(SIN(2*PI()*MOD(Calculator!$B$33/Calculator!$F$12,1)))*IF(MOD(Calculator!$B$33/Calculator!$F$12,1)&lt;0.5,-1,1))^2)/((50*POWER(80,POWER(COS(PI()*MOD(Calculator!$B$33/Calculator!$F$12,1)),2))+$C58)^2+(1500*ABS(SIN(2*PI()*MOD(Calculator!$B$33/Calculator!$F$12,1)))*IF(MOD(Calculator!$B$33/Calculator!$F$12,1)&lt;0.5,-1,1))^2))),2))</f>
        <v>—</v>
      </c>
      <c r="BA58" s="299" t="str">
        <f aca="false">IF(OR(Calculator!$E$13&lt;&gt;"YES",Calculator!$B$33&lt;Calculator!$G$13),"—",ROUND((1+SQRT(((50*POWER(80,POWER(COS(PI()*MOD(Calculator!$B$33/Calculator!$F$13,1)),2))-$C58)^2+(1500*ABS(SIN(2*PI()*MOD(Calculator!$B$33/Calculator!$F$13,1)))*IF(MOD(Calculator!$B$33/Calculator!$F$13,1)&lt;0.5,-1,1))^2)/((50*POWER(80,POWER(COS(PI()*MOD(Calculator!$B$33/Calculator!$F$13,1)),2))+$C58)^2+(1500*ABS(SIN(2*PI()*MOD(Calculator!$B$33/Calculator!$F$13,1)))*IF(MOD(Calculator!$B$33/Calculator!$F$13,1)&lt;0.5,-1,1))^2)))/(1-SQRT(((50*POWER(80,POWER(COS(PI()*MOD(Calculator!$B$33/Calculator!$F$13,1)),2))-$C58)^2+(1500*ABS(SIN(2*PI()*MOD(Calculator!$B$33/Calculator!$F$13,1)))*IF(MOD(Calculator!$B$33/Calculator!$F$13,1)&lt;0.5,-1,1))^2)/((50*POWER(80,POWER(COS(PI()*MOD(Calculator!$B$33/Calculator!$F$13,1)),2))+$C58)^2+(1500*ABS(SIN(2*PI()*MOD(Calculator!$B$33/Calculator!$F$13,1)))*IF(MOD(Calculator!$B$33/Calculator!$F$13,1)&lt;0.5,-1,1))^2))),2))</f>
        <v>—</v>
      </c>
      <c r="BB58" s="299" t="str">
        <f aca="false">IF(OR(Calculator!$E$14&lt;&gt;"YES",Calculator!$B$33&lt;Calculator!$G$14),"—",ROUND((1+SQRT(((50*POWER(80,POWER(COS(PI()*MOD(Calculator!$B$33/Calculator!$F$14,1)),2))-$C58)^2+(1500*ABS(SIN(2*PI()*MOD(Calculator!$B$33/Calculator!$F$14,1)))*IF(MOD(Calculator!$B$33/Calculator!$F$14,1)&lt;0.5,-1,1))^2)/((50*POWER(80,POWER(COS(PI()*MOD(Calculator!$B$33/Calculator!$F$14,1)),2))+$C58)^2+(1500*ABS(SIN(2*PI()*MOD(Calculator!$B$33/Calculator!$F$14,1)))*IF(MOD(Calculator!$B$33/Calculator!$F$14,1)&lt;0.5,-1,1))^2)))/(1-SQRT(((50*POWER(80,POWER(COS(PI()*MOD(Calculator!$B$33/Calculator!$F$14,1)),2))-$C58)^2+(1500*ABS(SIN(2*PI()*MOD(Calculator!$B$33/Calculator!$F$14,1)))*IF(MOD(Calculator!$B$33/Calculator!$F$14,1)&lt;0.5,-1,1))^2)/((50*POWER(80,POWER(COS(PI()*MOD(Calculator!$B$33/Calculator!$F$14,1)),2))+$C58)^2+(1500*ABS(SIN(2*PI()*MOD(Calculator!$B$33/Calculator!$F$14,1)))*IF(MOD(Calculator!$B$33/Calculator!$F$14,1)&lt;0.5,-1,1))^2))),2))</f>
        <v>—</v>
      </c>
      <c r="BC58" s="299" t="n">
        <f aca="false">IF(OR(Calculator!$E$15&lt;&gt;"YES",Calculator!$B$33&lt;Calculator!$G$15),"—",ROUND((1+SQRT(((50*POWER(80,POWER(COS(PI()*MOD(Calculator!$B$33/Calculator!$F$15,1)),2))-$C58)^2+(1500*ABS(SIN(2*PI()*MOD(Calculator!$B$33/Calculator!$F$15,1)))*IF(MOD(Calculator!$B$33/Calculator!$F$15,1)&lt;0.5,-1,1))^2)/((50*POWER(80,POWER(COS(PI()*MOD(Calculator!$B$33/Calculator!$F$15,1)),2))+$C58)^2+(1500*ABS(SIN(2*PI()*MOD(Calculator!$B$33/Calculator!$F$15,1)))*IF(MOD(Calculator!$B$33/Calculator!$F$15,1)&lt;0.5,-1,1))^2)))/(1-SQRT(((50*POWER(80,POWER(COS(PI()*MOD(Calculator!$B$33/Calculator!$F$15,1)),2))-$C58)^2+(1500*ABS(SIN(2*PI()*MOD(Calculator!$B$33/Calculator!$F$15,1)))*IF(MOD(Calculator!$B$33/Calculator!$F$15,1)&lt;0.5,-1,1))^2)/((50*POWER(80,POWER(COS(PI()*MOD(Calculator!$B$33/Calculator!$F$15,1)),2))+$C58)^2+(1500*ABS(SIN(2*PI()*MOD(Calculator!$B$33/Calculator!$F$15,1)))*IF(MOD(Calculator!$B$33/Calculator!$F$15,1)&lt;0.5,-1,1))^2))),2))</f>
        <v>2.86</v>
      </c>
      <c r="BD58" s="299" t="str">
        <f aca="false">IF(OR(Calculator!$E$16&lt;&gt;"YES",Calculator!$B$33&lt;Calculator!$G$16),"—",ROUND((1+SQRT(((50*POWER(80,POWER(COS(PI()*MOD(Calculator!$B$33/Calculator!$F$16,1)),2))-$C58)^2+(1500*ABS(SIN(2*PI()*MOD(Calculator!$B$33/Calculator!$F$16,1)))*IF(MOD(Calculator!$B$33/Calculator!$F$16,1)&lt;0.5,-1,1))^2)/((50*POWER(80,POWER(COS(PI()*MOD(Calculator!$B$33/Calculator!$F$16,1)),2))+$C58)^2+(1500*ABS(SIN(2*PI()*MOD(Calculator!$B$33/Calculator!$F$16,1)))*IF(MOD(Calculator!$B$33/Calculator!$F$16,1)&lt;0.5,-1,1))^2)))/(1-SQRT(((50*POWER(80,POWER(COS(PI()*MOD(Calculator!$B$33/Calculator!$F$16,1)),2))-$C58)^2+(1500*ABS(SIN(2*PI()*MOD(Calculator!$B$33/Calculator!$F$16,1)))*IF(MOD(Calculator!$B$33/Calculator!$F$16,1)&lt;0.5,-1,1))^2)/((50*POWER(80,POWER(COS(PI()*MOD(Calculator!$B$33/Calculator!$F$16,1)),2))+$C58)^2+(1500*ABS(SIN(2*PI()*MOD(Calculator!$B$33/Calculator!$F$16,1)))*IF(MOD(Calculator!$B$33/Calculator!$F$16,1)&lt;0.5,-1,1))^2))),2))</f>
        <v>—</v>
      </c>
      <c r="BE58" s="299" t="n">
        <f aca="false">IF(OR(Calculator!$E$17&lt;&gt;"YES",Calculator!$B$33&lt;Calculator!$G$17),"—",ROUND((1+SQRT(((50*POWER(80,POWER(COS(PI()*MOD(Calculator!$B$33/Calculator!$F$17,1)),2))-$C58)^2+(1500*ABS(SIN(2*PI()*MOD(Calculator!$B$33/Calculator!$F$17,1)))*IF(MOD(Calculator!$B$33/Calculator!$F$17,1)&lt;0.5,-1,1))^2)/((50*POWER(80,POWER(COS(PI()*MOD(Calculator!$B$33/Calculator!$F$17,1)),2))+$C58)^2+(1500*ABS(SIN(2*PI()*MOD(Calculator!$B$33/Calculator!$F$17,1)))*IF(MOD(Calculator!$B$33/Calculator!$F$17,1)&lt;0.5,-1,1))^2)))/(1-SQRT(((50*POWER(80,POWER(COS(PI()*MOD(Calculator!$B$33/Calculator!$F$17,1)),2))-$C58)^2+(1500*ABS(SIN(2*PI()*MOD(Calculator!$B$33/Calculator!$F$17,1)))*IF(MOD(Calculator!$B$33/Calculator!$F$17,1)&lt;0.5,-1,1))^2)/((50*POWER(80,POWER(COS(PI()*MOD(Calculator!$B$33/Calculator!$F$17,1)),2))+$C58)^2+(1500*ABS(SIN(2*PI()*MOD(Calculator!$B$33/Calculator!$F$17,1)))*IF(MOD(Calculator!$B$33/Calculator!$F$17,1)&lt;0.5,-1,1))^2))),2))</f>
        <v>16.71</v>
      </c>
      <c r="BF58" s="299" t="str">
        <f aca="false">IF(OR(Calculator!$E$18&lt;&gt;"YES",Calculator!$B$33&lt;Calculator!$G$18),"—",ROUND((1+SQRT(((50*POWER(80,POWER(COS(PI()*MOD(Calculator!$B$33/Calculator!$F$18,1)),2))-$C58)^2+(1500*ABS(SIN(2*PI()*MOD(Calculator!$B$33/Calculator!$F$18,1)))*IF(MOD(Calculator!$B$33/Calculator!$F$18,1)&lt;0.5,-1,1))^2)/((50*POWER(80,POWER(COS(PI()*MOD(Calculator!$B$33/Calculator!$F$18,1)),2))+$C58)^2+(1500*ABS(SIN(2*PI()*MOD(Calculator!$B$33/Calculator!$F$18,1)))*IF(MOD(Calculator!$B$33/Calculator!$F$18,1)&lt;0.5,-1,1))^2)))/(1-SQRT(((50*POWER(80,POWER(COS(PI()*MOD(Calculator!$B$33/Calculator!$F$18,1)),2))-$C58)^2+(1500*ABS(SIN(2*PI()*MOD(Calculator!$B$33/Calculator!$F$18,1)))*IF(MOD(Calculator!$B$33/Calculator!$F$18,1)&lt;0.5,-1,1))^2)/((50*POWER(80,POWER(COS(PI()*MOD(Calculator!$B$33/Calculator!$F$18,1)),2))+$C58)^2+(1500*ABS(SIN(2*PI()*MOD(Calculator!$B$33/Calculator!$F$18,1)))*IF(MOD(Calculator!$B$33/Calculator!$F$18,1)&lt;0.5,-1,1))^2))),2))</f>
        <v>—</v>
      </c>
      <c r="BG58" s="299" t="str">
        <f aca="false">IF(OR(Calculator!$E$19&lt;&gt;"YES",Calculator!$B$33&lt;Calculator!$G$19),"—",ROUND((1+SQRT(((50*POWER(80,POWER(COS(PI()*MOD(Calculator!$B$33/Calculator!$F$19,1)),2))-$C58)^2+(1500*ABS(SIN(2*PI()*MOD(Calculator!$B$33/Calculator!$F$19,1)))*IF(MOD(Calculator!$B$33/Calculator!$F$19,1)&lt;0.5,-1,1))^2)/((50*POWER(80,POWER(COS(PI()*MOD(Calculator!$B$33/Calculator!$F$19,1)),2))+$C58)^2+(1500*ABS(SIN(2*PI()*MOD(Calculator!$B$33/Calculator!$F$19,1)))*IF(MOD(Calculator!$B$33/Calculator!$F$19,1)&lt;0.5,-1,1))^2)))/(1-SQRT(((50*POWER(80,POWER(COS(PI()*MOD(Calculator!$B$33/Calculator!$F$19,1)),2))-$C58)^2+(1500*ABS(SIN(2*PI()*MOD(Calculator!$B$33/Calculator!$F$19,1)))*IF(MOD(Calculator!$B$33/Calculator!$F$19,1)&lt;0.5,-1,1))^2)/((50*POWER(80,POWER(COS(PI()*MOD(Calculator!$B$33/Calculator!$F$19,1)),2))+$C58)^2+(1500*ABS(SIN(2*PI()*MOD(Calculator!$B$33/Calculator!$F$19,1)))*IF(MOD(Calculator!$B$33/Calculator!$F$19,1)&lt;0.5,-1,1))^2))),2))</f>
        <v>—</v>
      </c>
      <c r="BH58" s="299" t="str">
        <f aca="false">IF(OR(Calculator!$E$20&lt;&gt;"YES",Calculator!$B$33&lt;Calculator!$G$20),"—",ROUND((1+SQRT(((50*POWER(80,POWER(COS(PI()*MOD(Calculator!$B$33/Calculator!$F$20,1)),2))-$C58)^2+(1500*ABS(SIN(2*PI()*MOD(Calculator!$B$33/Calculator!$F$20,1)))*IF(MOD(Calculator!$B$33/Calculator!$F$20,1)&lt;0.5,-1,1))^2)/((50*POWER(80,POWER(COS(PI()*MOD(Calculator!$B$33/Calculator!$F$20,1)),2))+$C58)^2+(1500*ABS(SIN(2*PI()*MOD(Calculator!$B$33/Calculator!$F$20,1)))*IF(MOD(Calculator!$B$33/Calculator!$F$20,1)&lt;0.5,-1,1))^2)))/(1-SQRT(((50*POWER(80,POWER(COS(PI()*MOD(Calculator!$B$33/Calculator!$F$20,1)),2))-$C58)^2+(1500*ABS(SIN(2*PI()*MOD(Calculator!$B$33/Calculator!$F$20,1)))*IF(MOD(Calculator!$B$33/Calculator!$F$20,1)&lt;0.5,-1,1))^2)/((50*POWER(80,POWER(COS(PI()*MOD(Calculator!$B$33/Calculator!$F$20,1)),2))+$C58)^2+(1500*ABS(SIN(2*PI()*MOD(Calculator!$B$33/Calculator!$F$20,1)))*IF(MOD(Calculator!$B$33/Calculator!$F$20,1)&lt;0.5,-1,1))^2))),2))</f>
        <v>—</v>
      </c>
      <c r="BI58" s="299" t="str">
        <f aca="false">IF(OR(Calculator!$E$21&lt;&gt;"YES",Calculator!$B$33&lt;Calculator!$G$21),"—",ROUND((1+SQRT(((50*POWER(80,POWER(COS(PI()*MOD(Calculator!$B$33/Calculator!$F$21,1)),2))-$C58)^2+(1500*ABS(SIN(2*PI()*MOD(Calculator!$B$33/Calculator!$F$21,1)))*IF(MOD(Calculator!$B$33/Calculator!$F$21,1)&lt;0.5,-1,1))^2)/((50*POWER(80,POWER(COS(PI()*MOD(Calculator!$B$33/Calculator!$F$21,1)),2))+$C58)^2+(1500*ABS(SIN(2*PI()*MOD(Calculator!$B$33/Calculator!$F$21,1)))*IF(MOD(Calculator!$B$33/Calculator!$F$21,1)&lt;0.5,-1,1))^2)))/(1-SQRT(((50*POWER(80,POWER(COS(PI()*MOD(Calculator!$B$33/Calculator!$F$21,1)),2))-$C58)^2+(1500*ABS(SIN(2*PI()*MOD(Calculator!$B$33/Calculator!$F$21,1)))*IF(MOD(Calculator!$B$33/Calculator!$F$21,1)&lt;0.5,-1,1))^2)/((50*POWER(80,POWER(COS(PI()*MOD(Calculator!$B$33/Calculator!$F$21,1)),2))+$C58)^2+(1500*ABS(SIN(2*PI()*MOD(Calculator!$B$33/Calculator!$F$21,1)))*IF(MOD(Calculator!$B$33/Calculator!$F$21,1)&lt;0.5,-1,1))^2))),2))</f>
        <v>—</v>
      </c>
      <c r="BJ58" s="299" t="str">
        <f aca="false">IF(OR(Calculator!$E$22&lt;&gt;"YES",Calculator!$B$33&lt;Calculator!$G$22),"—",ROUND((1+SQRT(((50*POWER(80,POWER(COS(PI()*MOD(Calculator!$B$33/Calculator!$F$22,1)),2))-$C58)^2+(1500*ABS(SIN(2*PI()*MOD(Calculator!$B$33/Calculator!$F$22,1)))*IF(MOD(Calculator!$B$33/Calculator!$F$22,1)&lt;0.5,-1,1))^2)/((50*POWER(80,POWER(COS(PI()*MOD(Calculator!$B$33/Calculator!$F$22,1)),2))+$C58)^2+(1500*ABS(SIN(2*PI()*MOD(Calculator!$B$33/Calculator!$F$22,1)))*IF(MOD(Calculator!$B$33/Calculator!$F$22,1)&lt;0.5,-1,1))^2)))/(1-SQRT(((50*POWER(80,POWER(COS(PI()*MOD(Calculator!$B$33/Calculator!$F$22,1)),2))-$C58)^2+(1500*ABS(SIN(2*PI()*MOD(Calculator!$B$33/Calculator!$F$22,1)))*IF(MOD(Calculator!$B$33/Calculator!$F$22,1)&lt;0.5,-1,1))^2)/((50*POWER(80,POWER(COS(PI()*MOD(Calculator!$B$33/Calculator!$F$22,1)),2))+$C58)^2+(1500*ABS(SIN(2*PI()*MOD(Calculator!$B$33/Calculator!$F$22,1)))*IF(MOD(Calculator!$B$33/Calculator!$F$22,1)&lt;0.5,-1,1))^2))),2))</f>
        <v>—</v>
      </c>
      <c r="BK58" s="293" t="n">
        <f aca="false">IFERROR(ROUND((IF(ISNUMBER(AZ58),AZ58,0)+IF(ISNUMBER(BA58),BA58,0)+IF(ISNUMBER(BB58),BB58,0)+IF(ISNUMBER(BC58),BC58,0)+IF(ISNUMBER(BD58),BD58,0)+IF(ISNUMBER(BE58),BE58,0)+IF(ISNUMBER(BF58),BF58,0)+IF(ISNUMBER(BG58),BG58,0)+IF(ISNUMBER(BH58),BH58,0)+IF(ISNUMBER(BI58),BI58,0)+IF(ISNUMBER(BJ58),BJ58,0))/(IF(ISNUMBER(AZ58),1,0)+IF(ISNUMBER(BA58),1,0)+IF(ISNUMBER(BB58),1,0)+IF(ISNUMBER(BC58),1,0)+IF(ISNUMBER(BD58),1,0)+IF(ISNUMBER(BE58),1,0)+IF(ISNUMBER(BF58),1,0)+IF(ISNUMBER(BG58),1,0)+IF(ISNUMBER(BH58),1,0)+IF(ISNUMBER(BI58),1,0)+IF(ISNUMBER(BJ58),1,0)),4),"")</f>
        <v>9.785</v>
      </c>
      <c r="BM58" s="253" t="str">
        <f aca="false">IF(OR(Calculator!$E$12&lt;&gt;"YES",Calculator!$B$29&lt;Calculator!$G$12),"—",ROUND((1+SQRT(((50*POWER(80,POWER(COS(PI()*MOD(Calculator!$B$29/Calculator!$F$12,1)),2))+MIN(500,MAX(30,100*EXP(-0.3*'VSWR Calculator'!$C$24)*(1+3*ABS(MOD('VSWR Calculator'!$C$23/Calculator!$F$12/2,1)-0.5))))/'VSWR Calculator'!$C$25)-$C58)^2+(1500*ABS(SIN(2*PI()*MOD(Calculator!$B$29/Calculator!$F$12,1)))*IF(MOD(Calculator!$B$29/Calculator!$F$12,1)&lt;0.5,-1,1))^2)/SQRT(((50*POWER(80,POWER(COS(PI()*MOD(Calculator!$B$29/Calculator!$F$12,1)),2))+MIN(500,MAX(30,100*EXP(-0.3*'VSWR Calculator'!$C$24)*(1+3*ABS(MOD('VSWR Calculator'!$C$23/Calculator!$F$12/2,1)-0.5))))/'VSWR Calculator'!$C$25)+$C58)^2+(1500*ABS(SIN(2*PI()*MOD(Calculator!$B$29/Calculator!$F$12,1)))*IF(MOD(Calculator!$B$29/Calculator!$F$12,1)&lt;0.5,-1,1))^2))/(1-SQRT(((50*POWER(80,POWER(COS(PI()*MOD(Calculator!$B$29/Calculator!$F$12,1)),2))+MIN(500,MAX(30,100*EXP(-0.3*'VSWR Calculator'!$C$24)*(1+3*ABS(MOD('VSWR Calculator'!$C$23/Calculator!$F$12/2,1)-0.5))))/'VSWR Calculator'!$C$25)-$C58)^2+(1500*ABS(SIN(2*PI()*MOD(Calculator!$B$29/Calculator!$F$12,1)))*IF(MOD(Calculator!$B$29/Calculator!$F$12,1)&lt;0.5,-1,1))^2)/SQRT(((50*POWER(80,POWER(COS(PI()*MOD(Calculator!$B$29/Calculator!$F$12,1)),2))+MIN(500,MAX(30,100*EXP(-0.3*'VSWR Calculator'!$C$24)*(1+3*ABS(MOD('VSWR Calculator'!$C$23/Calculator!$F$12/2,1)-0.5))))/'VSWR Calculator'!$C$25)+$C58)^2+(1500*ABS(SIN(2*PI()*MOD(Calculator!$B$29/Calculator!$F$12,1)))*IF(MOD(Calculator!$B$29/Calculator!$F$12,1)&lt;0.5,-1,1))^2)),2))</f>
        <v>—</v>
      </c>
      <c r="BN58" s="253" t="str">
        <f aca="false">IF(OR(Calculator!$E$13&lt;&gt;"YES",Calculator!$B$29&lt;Calculator!$G$13),"—",ROUND((1+SQRT(((50*POWER(80,POWER(COS(PI()*MOD(Calculator!$B$29/Calculator!$F$13,1)),2))+MIN(500,MAX(30,100*EXP(-0.3*'VSWR Calculator'!$C$24)*(1+3*ABS(MOD('VSWR Calculator'!$C$23/Calculator!$F$13/2,1)-0.5))))/'VSWR Calculator'!$C$25)-$C58)^2+(1500*ABS(SIN(2*PI()*MOD(Calculator!$B$29/Calculator!$F$13,1)))*IF(MOD(Calculator!$B$29/Calculator!$F$13,1)&lt;0.5,-1,1))^2)/SQRT(((50*POWER(80,POWER(COS(PI()*MOD(Calculator!$B$29/Calculator!$F$13,1)),2))+MIN(500,MAX(30,100*EXP(-0.3*'VSWR Calculator'!$C$24)*(1+3*ABS(MOD('VSWR Calculator'!$C$23/Calculator!$F$13/2,1)-0.5))))/'VSWR Calculator'!$C$25)+$C58)^2+(1500*ABS(SIN(2*PI()*MOD(Calculator!$B$29/Calculator!$F$13,1)))*IF(MOD(Calculator!$B$29/Calculator!$F$13,1)&lt;0.5,-1,1))^2))/(1-SQRT(((50*POWER(80,POWER(COS(PI()*MOD(Calculator!$B$29/Calculator!$F$13,1)),2))+MIN(500,MAX(30,100*EXP(-0.3*'VSWR Calculator'!$C$24)*(1+3*ABS(MOD('VSWR Calculator'!$C$23/Calculator!$F$13/2,1)-0.5))))/'VSWR Calculator'!$C$25)-$C58)^2+(1500*ABS(SIN(2*PI()*MOD(Calculator!$B$29/Calculator!$F$13,1)))*IF(MOD(Calculator!$B$29/Calculator!$F$13,1)&lt;0.5,-1,1))^2)/SQRT(((50*POWER(80,POWER(COS(PI()*MOD(Calculator!$B$29/Calculator!$F$13,1)),2))+MIN(500,MAX(30,100*EXP(-0.3*'VSWR Calculator'!$C$24)*(1+3*ABS(MOD('VSWR Calculator'!$C$23/Calculator!$F$13/2,1)-0.5))))/'VSWR Calculator'!$C$25)+$C58)^2+(1500*ABS(SIN(2*PI()*MOD(Calculator!$B$29/Calculator!$F$13,1)))*IF(MOD(Calculator!$B$29/Calculator!$F$13,1)&lt;0.5,-1,1))^2)),2))</f>
        <v>—</v>
      </c>
      <c r="BO58" s="253" t="str">
        <f aca="false">IF(OR(Calculator!$E$14&lt;&gt;"YES",Calculator!$B$29&lt;Calculator!$G$14),"—",ROUND((1+SQRT(((50*POWER(80,POWER(COS(PI()*MOD(Calculator!$B$29/Calculator!$F$14,1)),2))+MIN(500,MAX(30,100*EXP(-0.3*'VSWR Calculator'!$C$24)*(1+3*ABS(MOD('VSWR Calculator'!$C$23/Calculator!$F$14/2,1)-0.5))))/'VSWR Calculator'!$C$25)-$C58)^2+(1500*ABS(SIN(2*PI()*MOD(Calculator!$B$29/Calculator!$F$14,1)))*IF(MOD(Calculator!$B$29/Calculator!$F$14,1)&lt;0.5,-1,1))^2)/SQRT(((50*POWER(80,POWER(COS(PI()*MOD(Calculator!$B$29/Calculator!$F$14,1)),2))+MIN(500,MAX(30,100*EXP(-0.3*'VSWR Calculator'!$C$24)*(1+3*ABS(MOD('VSWR Calculator'!$C$23/Calculator!$F$14/2,1)-0.5))))/'VSWR Calculator'!$C$25)+$C58)^2+(1500*ABS(SIN(2*PI()*MOD(Calculator!$B$29/Calculator!$F$14,1)))*IF(MOD(Calculator!$B$29/Calculator!$F$14,1)&lt;0.5,-1,1))^2))/(1-SQRT(((50*POWER(80,POWER(COS(PI()*MOD(Calculator!$B$29/Calculator!$F$14,1)),2))+MIN(500,MAX(30,100*EXP(-0.3*'VSWR Calculator'!$C$24)*(1+3*ABS(MOD('VSWR Calculator'!$C$23/Calculator!$F$14/2,1)-0.5))))/'VSWR Calculator'!$C$25)-$C58)^2+(1500*ABS(SIN(2*PI()*MOD(Calculator!$B$29/Calculator!$F$14,1)))*IF(MOD(Calculator!$B$29/Calculator!$F$14,1)&lt;0.5,-1,1))^2)/SQRT(((50*POWER(80,POWER(COS(PI()*MOD(Calculator!$B$29/Calculator!$F$14,1)),2))+MIN(500,MAX(30,100*EXP(-0.3*'VSWR Calculator'!$C$24)*(1+3*ABS(MOD('VSWR Calculator'!$C$23/Calculator!$F$14/2,1)-0.5))))/'VSWR Calculator'!$C$25)+$C58)^2+(1500*ABS(SIN(2*PI()*MOD(Calculator!$B$29/Calculator!$F$14,1)))*IF(MOD(Calculator!$B$29/Calculator!$F$14,1)&lt;0.5,-1,1))^2)),2))</f>
        <v>—</v>
      </c>
      <c r="BP58" s="253" t="n">
        <f aca="false">IF(OR(Calculator!$E$15&lt;&gt;"YES",Calculator!$B$29&lt;Calculator!$G$15),"—",ROUND((1+SQRT(((50*POWER(80,POWER(COS(PI()*MOD(Calculator!$B$29/Calculator!$F$15,1)),2))+MIN(500,MAX(30,100*EXP(-0.3*'VSWR Calculator'!$C$24)*(1+3*ABS(MOD('VSWR Calculator'!$C$23/Calculator!$F$15/2,1)-0.5))))/'VSWR Calculator'!$C$25)-$C58)^2+(1500*ABS(SIN(2*PI()*MOD(Calculator!$B$29/Calculator!$F$15,1)))*IF(MOD(Calculator!$B$29/Calculator!$F$15,1)&lt;0.5,-1,1))^2)/SQRT(((50*POWER(80,POWER(COS(PI()*MOD(Calculator!$B$29/Calculator!$F$15,1)),2))+MIN(500,MAX(30,100*EXP(-0.3*'VSWR Calculator'!$C$24)*(1+3*ABS(MOD('VSWR Calculator'!$C$23/Calculator!$F$15/2,1)-0.5))))/'VSWR Calculator'!$C$25)+$C58)^2+(1500*ABS(SIN(2*PI()*MOD(Calculator!$B$29/Calculator!$F$15,1)))*IF(MOD(Calculator!$B$29/Calculator!$F$15,1)&lt;0.5,-1,1))^2))/(1-SQRT(((50*POWER(80,POWER(COS(PI()*MOD(Calculator!$B$29/Calculator!$F$15,1)),2))+MIN(500,MAX(30,100*EXP(-0.3*'VSWR Calculator'!$C$24)*(1+3*ABS(MOD('VSWR Calculator'!$C$23/Calculator!$F$15/2,1)-0.5))))/'VSWR Calculator'!$C$25)-$C58)^2+(1500*ABS(SIN(2*PI()*MOD(Calculator!$B$29/Calculator!$F$15,1)))*IF(MOD(Calculator!$B$29/Calculator!$F$15,1)&lt;0.5,-1,1))^2)/SQRT(((50*POWER(80,POWER(COS(PI()*MOD(Calculator!$B$29/Calculator!$F$15,1)),2))+MIN(500,MAX(30,100*EXP(-0.3*'VSWR Calculator'!$C$24)*(1+3*ABS(MOD('VSWR Calculator'!$C$23/Calculator!$F$15/2,1)-0.5))))/'VSWR Calculator'!$C$25)+$C58)^2+(1500*ABS(SIN(2*PI()*MOD(Calculator!$B$29/Calculator!$F$15,1)))*IF(MOD(Calculator!$B$29/Calculator!$F$15,1)&lt;0.5,-1,1))^2)),2))</f>
        <v>13.85</v>
      </c>
      <c r="BQ58" s="253" t="str">
        <f aca="false">IF(OR(Calculator!$E$16&lt;&gt;"YES",Calculator!$B$29&lt;Calculator!$G$16),"—",ROUND((1+SQRT(((50*POWER(80,POWER(COS(PI()*MOD(Calculator!$B$29/Calculator!$F$16,1)),2))+MIN(500,MAX(30,100*EXP(-0.3*'VSWR Calculator'!$C$24)*(1+3*ABS(MOD('VSWR Calculator'!$C$23/Calculator!$F$16/2,1)-0.5))))/'VSWR Calculator'!$C$25)-$C58)^2+(1500*ABS(SIN(2*PI()*MOD(Calculator!$B$29/Calculator!$F$16,1)))*IF(MOD(Calculator!$B$29/Calculator!$F$16,1)&lt;0.5,-1,1))^2)/SQRT(((50*POWER(80,POWER(COS(PI()*MOD(Calculator!$B$29/Calculator!$F$16,1)),2))+MIN(500,MAX(30,100*EXP(-0.3*'VSWR Calculator'!$C$24)*(1+3*ABS(MOD('VSWR Calculator'!$C$23/Calculator!$F$16/2,1)-0.5))))/'VSWR Calculator'!$C$25)+$C58)^2+(1500*ABS(SIN(2*PI()*MOD(Calculator!$B$29/Calculator!$F$16,1)))*IF(MOD(Calculator!$B$29/Calculator!$F$16,1)&lt;0.5,-1,1))^2))/(1-SQRT(((50*POWER(80,POWER(COS(PI()*MOD(Calculator!$B$29/Calculator!$F$16,1)),2))+MIN(500,MAX(30,100*EXP(-0.3*'VSWR Calculator'!$C$24)*(1+3*ABS(MOD('VSWR Calculator'!$C$23/Calculator!$F$16/2,1)-0.5))))/'VSWR Calculator'!$C$25)-$C58)^2+(1500*ABS(SIN(2*PI()*MOD(Calculator!$B$29/Calculator!$F$16,1)))*IF(MOD(Calculator!$B$29/Calculator!$F$16,1)&lt;0.5,-1,1))^2)/SQRT(((50*POWER(80,POWER(COS(PI()*MOD(Calculator!$B$29/Calculator!$F$16,1)),2))+MIN(500,MAX(30,100*EXP(-0.3*'VSWR Calculator'!$C$24)*(1+3*ABS(MOD('VSWR Calculator'!$C$23/Calculator!$F$16/2,1)-0.5))))/'VSWR Calculator'!$C$25)+$C58)^2+(1500*ABS(SIN(2*PI()*MOD(Calculator!$B$29/Calculator!$F$16,1)))*IF(MOD(Calculator!$B$29/Calculator!$F$16,1)&lt;0.5,-1,1))^2)),2))</f>
        <v>—</v>
      </c>
      <c r="BR58" s="253" t="n">
        <f aca="false">IF(OR(Calculator!$E$17&lt;&gt;"YES",Calculator!$B$29&lt;Calculator!$G$17),"—",ROUND((1+SQRT(((50*POWER(80,POWER(COS(PI()*MOD(Calculator!$B$29/Calculator!$F$17,1)),2))+MIN(500,MAX(30,100*EXP(-0.3*'VSWR Calculator'!$C$24)*(1+3*ABS(MOD('VSWR Calculator'!$C$23/Calculator!$F$17/2,1)-0.5))))/'VSWR Calculator'!$C$25)-$C58)^2+(1500*ABS(SIN(2*PI()*MOD(Calculator!$B$29/Calculator!$F$17,1)))*IF(MOD(Calculator!$B$29/Calculator!$F$17,1)&lt;0.5,-1,1))^2)/SQRT(((50*POWER(80,POWER(COS(PI()*MOD(Calculator!$B$29/Calculator!$F$17,1)),2))+MIN(500,MAX(30,100*EXP(-0.3*'VSWR Calculator'!$C$24)*(1+3*ABS(MOD('VSWR Calculator'!$C$23/Calculator!$F$17/2,1)-0.5))))/'VSWR Calculator'!$C$25)+$C58)^2+(1500*ABS(SIN(2*PI()*MOD(Calculator!$B$29/Calculator!$F$17,1)))*IF(MOD(Calculator!$B$29/Calculator!$F$17,1)&lt;0.5,-1,1))^2))/(1-SQRT(((50*POWER(80,POWER(COS(PI()*MOD(Calculator!$B$29/Calculator!$F$17,1)),2))+MIN(500,MAX(30,100*EXP(-0.3*'VSWR Calculator'!$C$24)*(1+3*ABS(MOD('VSWR Calculator'!$C$23/Calculator!$F$17/2,1)-0.5))))/'VSWR Calculator'!$C$25)-$C58)^2+(1500*ABS(SIN(2*PI()*MOD(Calculator!$B$29/Calculator!$F$17,1)))*IF(MOD(Calculator!$B$29/Calculator!$F$17,1)&lt;0.5,-1,1))^2)/SQRT(((50*POWER(80,POWER(COS(PI()*MOD(Calculator!$B$29/Calculator!$F$17,1)),2))+MIN(500,MAX(30,100*EXP(-0.3*'VSWR Calculator'!$C$24)*(1+3*ABS(MOD('VSWR Calculator'!$C$23/Calculator!$F$17/2,1)-0.5))))/'VSWR Calculator'!$C$25)+$C58)^2+(1500*ABS(SIN(2*PI()*MOD(Calculator!$B$29/Calculator!$F$17,1)))*IF(MOD(Calculator!$B$29/Calculator!$F$17,1)&lt;0.5,-1,1))^2)),2))</f>
        <v>13.66</v>
      </c>
      <c r="BS58" s="253" t="str">
        <f aca="false">IF(OR(Calculator!$E$18&lt;&gt;"YES",Calculator!$B$29&lt;Calculator!$G$18),"—",ROUND((1+SQRT(((50*POWER(80,POWER(COS(PI()*MOD(Calculator!$B$29/Calculator!$F$18,1)),2))+MIN(500,MAX(30,100*EXP(-0.3*'VSWR Calculator'!$C$24)*(1+3*ABS(MOD('VSWR Calculator'!$C$23/Calculator!$F$18/2,1)-0.5))))/'VSWR Calculator'!$C$25)-$C58)^2+(1500*ABS(SIN(2*PI()*MOD(Calculator!$B$29/Calculator!$F$18,1)))*IF(MOD(Calculator!$B$29/Calculator!$F$18,1)&lt;0.5,-1,1))^2)/SQRT(((50*POWER(80,POWER(COS(PI()*MOD(Calculator!$B$29/Calculator!$F$18,1)),2))+MIN(500,MAX(30,100*EXP(-0.3*'VSWR Calculator'!$C$24)*(1+3*ABS(MOD('VSWR Calculator'!$C$23/Calculator!$F$18/2,1)-0.5))))/'VSWR Calculator'!$C$25)+$C58)^2+(1500*ABS(SIN(2*PI()*MOD(Calculator!$B$29/Calculator!$F$18,1)))*IF(MOD(Calculator!$B$29/Calculator!$F$18,1)&lt;0.5,-1,1))^2))/(1-SQRT(((50*POWER(80,POWER(COS(PI()*MOD(Calculator!$B$29/Calculator!$F$18,1)),2))+MIN(500,MAX(30,100*EXP(-0.3*'VSWR Calculator'!$C$24)*(1+3*ABS(MOD('VSWR Calculator'!$C$23/Calculator!$F$18/2,1)-0.5))))/'VSWR Calculator'!$C$25)-$C58)^2+(1500*ABS(SIN(2*PI()*MOD(Calculator!$B$29/Calculator!$F$18,1)))*IF(MOD(Calculator!$B$29/Calculator!$F$18,1)&lt;0.5,-1,1))^2)/SQRT(((50*POWER(80,POWER(COS(PI()*MOD(Calculator!$B$29/Calculator!$F$18,1)),2))+MIN(500,MAX(30,100*EXP(-0.3*'VSWR Calculator'!$C$24)*(1+3*ABS(MOD('VSWR Calculator'!$C$23/Calculator!$F$18/2,1)-0.5))))/'VSWR Calculator'!$C$25)+$C58)^2+(1500*ABS(SIN(2*PI()*MOD(Calculator!$B$29/Calculator!$F$18,1)))*IF(MOD(Calculator!$B$29/Calculator!$F$18,1)&lt;0.5,-1,1))^2)),2))</f>
        <v>—</v>
      </c>
      <c r="BT58" s="253" t="str">
        <f aca="false">IF(OR(Calculator!$E$19&lt;&gt;"YES",Calculator!$B$29&lt;Calculator!$G$19),"—",ROUND((1+SQRT(((50*POWER(80,POWER(COS(PI()*MOD(Calculator!$B$29/Calculator!$F$19,1)),2))+MIN(500,MAX(30,100*EXP(-0.3*'VSWR Calculator'!$C$24)*(1+3*ABS(MOD('VSWR Calculator'!$C$23/Calculator!$F$19/2,1)-0.5))))/'VSWR Calculator'!$C$25)-$C58)^2+(1500*ABS(SIN(2*PI()*MOD(Calculator!$B$29/Calculator!$F$19,1)))*IF(MOD(Calculator!$B$29/Calculator!$F$19,1)&lt;0.5,-1,1))^2)/SQRT(((50*POWER(80,POWER(COS(PI()*MOD(Calculator!$B$29/Calculator!$F$19,1)),2))+MIN(500,MAX(30,100*EXP(-0.3*'VSWR Calculator'!$C$24)*(1+3*ABS(MOD('VSWR Calculator'!$C$23/Calculator!$F$19/2,1)-0.5))))/'VSWR Calculator'!$C$25)+$C58)^2+(1500*ABS(SIN(2*PI()*MOD(Calculator!$B$29/Calculator!$F$19,1)))*IF(MOD(Calculator!$B$29/Calculator!$F$19,1)&lt;0.5,-1,1))^2))/(1-SQRT(((50*POWER(80,POWER(COS(PI()*MOD(Calculator!$B$29/Calculator!$F$19,1)),2))+MIN(500,MAX(30,100*EXP(-0.3*'VSWR Calculator'!$C$24)*(1+3*ABS(MOD('VSWR Calculator'!$C$23/Calculator!$F$19/2,1)-0.5))))/'VSWR Calculator'!$C$25)-$C58)^2+(1500*ABS(SIN(2*PI()*MOD(Calculator!$B$29/Calculator!$F$19,1)))*IF(MOD(Calculator!$B$29/Calculator!$F$19,1)&lt;0.5,-1,1))^2)/SQRT(((50*POWER(80,POWER(COS(PI()*MOD(Calculator!$B$29/Calculator!$F$19,1)),2))+MIN(500,MAX(30,100*EXP(-0.3*'VSWR Calculator'!$C$24)*(1+3*ABS(MOD('VSWR Calculator'!$C$23/Calculator!$F$19/2,1)-0.5))))/'VSWR Calculator'!$C$25)+$C58)^2+(1500*ABS(SIN(2*PI()*MOD(Calculator!$B$29/Calculator!$F$19,1)))*IF(MOD(Calculator!$B$29/Calculator!$F$19,1)&lt;0.5,-1,1))^2)),2))</f>
        <v>—</v>
      </c>
      <c r="BU58" s="253" t="str">
        <f aca="false">IF(OR(Calculator!$E$20&lt;&gt;"YES",Calculator!$B$29&lt;Calculator!$G$20),"—",ROUND((1+SQRT(((50*POWER(80,POWER(COS(PI()*MOD(Calculator!$B$29/Calculator!$F$20,1)),2))+MIN(500,MAX(30,100*EXP(-0.3*'VSWR Calculator'!$C$24)*(1+3*ABS(MOD('VSWR Calculator'!$C$23/Calculator!$F$20/2,1)-0.5))))/'VSWR Calculator'!$C$25)-$C58)^2+(1500*ABS(SIN(2*PI()*MOD(Calculator!$B$29/Calculator!$F$20,1)))*IF(MOD(Calculator!$B$29/Calculator!$F$20,1)&lt;0.5,-1,1))^2)/SQRT(((50*POWER(80,POWER(COS(PI()*MOD(Calculator!$B$29/Calculator!$F$20,1)),2))+MIN(500,MAX(30,100*EXP(-0.3*'VSWR Calculator'!$C$24)*(1+3*ABS(MOD('VSWR Calculator'!$C$23/Calculator!$F$20/2,1)-0.5))))/'VSWR Calculator'!$C$25)+$C58)^2+(1500*ABS(SIN(2*PI()*MOD(Calculator!$B$29/Calculator!$F$20,1)))*IF(MOD(Calculator!$B$29/Calculator!$F$20,1)&lt;0.5,-1,1))^2))/(1-SQRT(((50*POWER(80,POWER(COS(PI()*MOD(Calculator!$B$29/Calculator!$F$20,1)),2))+MIN(500,MAX(30,100*EXP(-0.3*'VSWR Calculator'!$C$24)*(1+3*ABS(MOD('VSWR Calculator'!$C$23/Calculator!$F$20/2,1)-0.5))))/'VSWR Calculator'!$C$25)-$C58)^2+(1500*ABS(SIN(2*PI()*MOD(Calculator!$B$29/Calculator!$F$20,1)))*IF(MOD(Calculator!$B$29/Calculator!$F$20,1)&lt;0.5,-1,1))^2)/SQRT(((50*POWER(80,POWER(COS(PI()*MOD(Calculator!$B$29/Calculator!$F$20,1)),2))+MIN(500,MAX(30,100*EXP(-0.3*'VSWR Calculator'!$C$24)*(1+3*ABS(MOD('VSWR Calculator'!$C$23/Calculator!$F$20/2,1)-0.5))))/'VSWR Calculator'!$C$25)+$C58)^2+(1500*ABS(SIN(2*PI()*MOD(Calculator!$B$29/Calculator!$F$20,1)))*IF(MOD(Calculator!$B$29/Calculator!$F$20,1)&lt;0.5,-1,1))^2)),2))</f>
        <v>—</v>
      </c>
      <c r="BV58" s="253" t="str">
        <f aca="false">IF(OR(Calculator!$E$21&lt;&gt;"YES",Calculator!$B$29&lt;Calculator!$G$21),"—",ROUND((1+SQRT(((50*POWER(80,POWER(COS(PI()*MOD(Calculator!$B$29/Calculator!$F$21,1)),2))+MIN(500,MAX(30,100*EXP(-0.3*'VSWR Calculator'!$C$24)*(1+3*ABS(MOD('VSWR Calculator'!$C$23/Calculator!$F$21/2,1)-0.5))))/'VSWR Calculator'!$C$25)-$C58)^2+(1500*ABS(SIN(2*PI()*MOD(Calculator!$B$29/Calculator!$F$21,1)))*IF(MOD(Calculator!$B$29/Calculator!$F$21,1)&lt;0.5,-1,1))^2)/SQRT(((50*POWER(80,POWER(COS(PI()*MOD(Calculator!$B$29/Calculator!$F$21,1)),2))+MIN(500,MAX(30,100*EXP(-0.3*'VSWR Calculator'!$C$24)*(1+3*ABS(MOD('VSWR Calculator'!$C$23/Calculator!$F$21/2,1)-0.5))))/'VSWR Calculator'!$C$25)+$C58)^2+(1500*ABS(SIN(2*PI()*MOD(Calculator!$B$29/Calculator!$F$21,1)))*IF(MOD(Calculator!$B$29/Calculator!$F$21,1)&lt;0.5,-1,1))^2))/(1-SQRT(((50*POWER(80,POWER(COS(PI()*MOD(Calculator!$B$29/Calculator!$F$21,1)),2))+MIN(500,MAX(30,100*EXP(-0.3*'VSWR Calculator'!$C$24)*(1+3*ABS(MOD('VSWR Calculator'!$C$23/Calculator!$F$21/2,1)-0.5))))/'VSWR Calculator'!$C$25)-$C58)^2+(1500*ABS(SIN(2*PI()*MOD(Calculator!$B$29/Calculator!$F$21,1)))*IF(MOD(Calculator!$B$29/Calculator!$F$21,1)&lt;0.5,-1,1))^2)/SQRT(((50*POWER(80,POWER(COS(PI()*MOD(Calculator!$B$29/Calculator!$F$21,1)),2))+MIN(500,MAX(30,100*EXP(-0.3*'VSWR Calculator'!$C$24)*(1+3*ABS(MOD('VSWR Calculator'!$C$23/Calculator!$F$21/2,1)-0.5))))/'VSWR Calculator'!$C$25)+$C58)^2+(1500*ABS(SIN(2*PI()*MOD(Calculator!$B$29/Calculator!$F$21,1)))*IF(MOD(Calculator!$B$29/Calculator!$F$21,1)&lt;0.5,-1,1))^2)),2))</f>
        <v>—</v>
      </c>
      <c r="BW58" s="253" t="str">
        <f aca="false">IF(OR(Calculator!$E$22&lt;&gt;"YES",Calculator!$B$29&lt;Calculator!$G$22),"—",ROUND((1+SQRT(((50*POWER(80,POWER(COS(PI()*MOD(Calculator!$B$29/Calculator!$F$22,1)),2))+MIN(500,MAX(30,100*EXP(-0.3*'VSWR Calculator'!$C$24)*(1+3*ABS(MOD('VSWR Calculator'!$C$23/Calculator!$F$22/2,1)-0.5))))/'VSWR Calculator'!$C$25)-$C58)^2+(1500*ABS(SIN(2*PI()*MOD(Calculator!$B$29/Calculator!$F$22,1)))*IF(MOD(Calculator!$B$29/Calculator!$F$22,1)&lt;0.5,-1,1))^2)/SQRT(((50*POWER(80,POWER(COS(PI()*MOD(Calculator!$B$29/Calculator!$F$22,1)),2))+MIN(500,MAX(30,100*EXP(-0.3*'VSWR Calculator'!$C$24)*(1+3*ABS(MOD('VSWR Calculator'!$C$23/Calculator!$F$22/2,1)-0.5))))/'VSWR Calculator'!$C$25)+$C58)^2+(1500*ABS(SIN(2*PI()*MOD(Calculator!$B$29/Calculator!$F$22,1)))*IF(MOD(Calculator!$B$29/Calculator!$F$22,1)&lt;0.5,-1,1))^2))/(1-SQRT(((50*POWER(80,POWER(COS(PI()*MOD(Calculator!$B$29/Calculator!$F$22,1)),2))+MIN(500,MAX(30,100*EXP(-0.3*'VSWR Calculator'!$C$24)*(1+3*ABS(MOD('VSWR Calculator'!$C$23/Calculator!$F$22/2,1)-0.5))))/'VSWR Calculator'!$C$25)-$C58)^2+(1500*ABS(SIN(2*PI()*MOD(Calculator!$B$29/Calculator!$F$22,1)))*IF(MOD(Calculator!$B$29/Calculator!$F$22,1)&lt;0.5,-1,1))^2)/SQRT(((50*POWER(80,POWER(COS(PI()*MOD(Calculator!$B$29/Calculator!$F$22,1)),2))+MIN(500,MAX(30,100*EXP(-0.3*'VSWR Calculator'!$C$24)*(1+3*ABS(MOD('VSWR Calculator'!$C$23/Calculator!$F$22/2,1)-0.5))))/'VSWR Calculator'!$C$25)+$C58)^2+(1500*ABS(SIN(2*PI()*MOD(Calculator!$B$29/Calculator!$F$22,1)))*IF(MOD(Calculator!$B$29/Calculator!$F$22,1)&lt;0.5,-1,1))^2)),2))</f>
        <v>—</v>
      </c>
      <c r="BX58" s="253" t="n">
        <f aca="false">IFERROR(ROUND((IF(ISNUMBER(BM58),BM58,0)+IF(ISNUMBER(BN58),BN58,0)+IF(ISNUMBER(BO58),BO58,0)+IF(ISNUMBER(BP58),BP58,0)+IF(ISNUMBER(BQ58),BQ58,0)+IF(ISNUMBER(BR58),BR58,0)+IF(ISNUMBER(BS58),BS58,0)+IF(ISNUMBER(BT58),BT58,0)+IF(ISNUMBER(BU58),BU58,0)+IF(ISNUMBER(BV58),BV58,0)+IF(ISNUMBER(BW58),BW58,0))/(IF(ISNUMBER(BM58),1,0)+IF(ISNUMBER(BN58),1,0)+IF(ISNUMBER(BO58),1,0)+IF(ISNUMBER(BP58),1,0)+IF(ISNUMBER(BQ58),1,0)+IF(ISNUMBER(BR58),1,0)+IF(ISNUMBER(BS58),1,0)+IF(ISNUMBER(BT58),1,0)+IF(ISNUMBER(BU58),1,0)+IF(ISNUMBER(BV58),1,0)+IF(ISNUMBER(BW58),1,0)),4),"")</f>
        <v>13.755</v>
      </c>
      <c r="BY58" s="253" t="str">
        <f aca="false">IF(OR(Calculator!$E$12&lt;&gt;"YES",Calculator!$B$30&lt;Calculator!$G$12),"—",ROUND((1+SQRT(((50*POWER(80,POWER(COS(PI()*MOD(Calculator!$B$30/Calculator!$F$12,1)),2))+MIN(500,MAX(30,100*EXP(-0.3*'VSWR Calculator'!$C$24)*(1+3*ABS(MOD('VSWR Calculator'!$C$23/Calculator!$F$12/2,1)-0.5))))/'VSWR Calculator'!$C$25)-$C58)^2+(1500*ABS(SIN(2*PI()*MOD(Calculator!$B$30/Calculator!$F$12,1)))*IF(MOD(Calculator!$B$30/Calculator!$F$12,1)&lt;0.5,-1,1))^2)/SQRT(((50*POWER(80,POWER(COS(PI()*MOD(Calculator!$B$30/Calculator!$F$12,1)),2))+MIN(500,MAX(30,100*EXP(-0.3*'VSWR Calculator'!$C$24)*(1+3*ABS(MOD('VSWR Calculator'!$C$23/Calculator!$F$12/2,1)-0.5))))/'VSWR Calculator'!$C$25)+$C58)^2+(1500*ABS(SIN(2*PI()*MOD(Calculator!$B$30/Calculator!$F$12,1)))*IF(MOD(Calculator!$B$30/Calculator!$F$12,1)&lt;0.5,-1,1))^2))/(1-SQRT(((50*POWER(80,POWER(COS(PI()*MOD(Calculator!$B$30/Calculator!$F$12,1)),2))+MIN(500,MAX(30,100*EXP(-0.3*'VSWR Calculator'!$C$24)*(1+3*ABS(MOD('VSWR Calculator'!$C$23/Calculator!$F$12/2,1)-0.5))))/'VSWR Calculator'!$C$25)-$C58)^2+(1500*ABS(SIN(2*PI()*MOD(Calculator!$B$30/Calculator!$F$12,1)))*IF(MOD(Calculator!$B$30/Calculator!$F$12,1)&lt;0.5,-1,1))^2)/SQRT(((50*POWER(80,POWER(COS(PI()*MOD(Calculator!$B$30/Calculator!$F$12,1)),2))+MIN(500,MAX(30,100*EXP(-0.3*'VSWR Calculator'!$C$24)*(1+3*ABS(MOD('VSWR Calculator'!$C$23/Calculator!$F$12/2,1)-0.5))))/'VSWR Calculator'!$C$25)+$C58)^2+(1500*ABS(SIN(2*PI()*MOD(Calculator!$B$30/Calculator!$F$12,1)))*IF(MOD(Calculator!$B$30/Calculator!$F$12,1)&lt;0.5,-1,1))^2)),2))</f>
        <v>—</v>
      </c>
      <c r="BZ58" s="253" t="str">
        <f aca="false">IF(OR(Calculator!$E$13&lt;&gt;"YES",Calculator!$B$30&lt;Calculator!$G$13),"—",ROUND((1+SQRT(((50*POWER(80,POWER(COS(PI()*MOD(Calculator!$B$30/Calculator!$F$13,1)),2))+MIN(500,MAX(30,100*EXP(-0.3*'VSWR Calculator'!$C$24)*(1+3*ABS(MOD('VSWR Calculator'!$C$23/Calculator!$F$13/2,1)-0.5))))/'VSWR Calculator'!$C$25)-$C58)^2+(1500*ABS(SIN(2*PI()*MOD(Calculator!$B$30/Calculator!$F$13,1)))*IF(MOD(Calculator!$B$30/Calculator!$F$13,1)&lt;0.5,-1,1))^2)/SQRT(((50*POWER(80,POWER(COS(PI()*MOD(Calculator!$B$30/Calculator!$F$13,1)),2))+MIN(500,MAX(30,100*EXP(-0.3*'VSWR Calculator'!$C$24)*(1+3*ABS(MOD('VSWR Calculator'!$C$23/Calculator!$F$13/2,1)-0.5))))/'VSWR Calculator'!$C$25)+$C58)^2+(1500*ABS(SIN(2*PI()*MOD(Calculator!$B$30/Calculator!$F$13,1)))*IF(MOD(Calculator!$B$30/Calculator!$F$13,1)&lt;0.5,-1,1))^2))/(1-SQRT(((50*POWER(80,POWER(COS(PI()*MOD(Calculator!$B$30/Calculator!$F$13,1)),2))+MIN(500,MAX(30,100*EXP(-0.3*'VSWR Calculator'!$C$24)*(1+3*ABS(MOD('VSWR Calculator'!$C$23/Calculator!$F$13/2,1)-0.5))))/'VSWR Calculator'!$C$25)-$C58)^2+(1500*ABS(SIN(2*PI()*MOD(Calculator!$B$30/Calculator!$F$13,1)))*IF(MOD(Calculator!$B$30/Calculator!$F$13,1)&lt;0.5,-1,1))^2)/SQRT(((50*POWER(80,POWER(COS(PI()*MOD(Calculator!$B$30/Calculator!$F$13,1)),2))+MIN(500,MAX(30,100*EXP(-0.3*'VSWR Calculator'!$C$24)*(1+3*ABS(MOD('VSWR Calculator'!$C$23/Calculator!$F$13/2,1)-0.5))))/'VSWR Calculator'!$C$25)+$C58)^2+(1500*ABS(SIN(2*PI()*MOD(Calculator!$B$30/Calculator!$F$13,1)))*IF(MOD(Calculator!$B$30/Calculator!$F$13,1)&lt;0.5,-1,1))^2)),2))</f>
        <v>—</v>
      </c>
      <c r="CA58" s="253" t="str">
        <f aca="false">IF(OR(Calculator!$E$14&lt;&gt;"YES",Calculator!$B$30&lt;Calculator!$G$14),"—",ROUND((1+SQRT(((50*POWER(80,POWER(COS(PI()*MOD(Calculator!$B$30/Calculator!$F$14,1)),2))+MIN(500,MAX(30,100*EXP(-0.3*'VSWR Calculator'!$C$24)*(1+3*ABS(MOD('VSWR Calculator'!$C$23/Calculator!$F$14/2,1)-0.5))))/'VSWR Calculator'!$C$25)-$C58)^2+(1500*ABS(SIN(2*PI()*MOD(Calculator!$B$30/Calculator!$F$14,1)))*IF(MOD(Calculator!$B$30/Calculator!$F$14,1)&lt;0.5,-1,1))^2)/SQRT(((50*POWER(80,POWER(COS(PI()*MOD(Calculator!$B$30/Calculator!$F$14,1)),2))+MIN(500,MAX(30,100*EXP(-0.3*'VSWR Calculator'!$C$24)*(1+3*ABS(MOD('VSWR Calculator'!$C$23/Calculator!$F$14/2,1)-0.5))))/'VSWR Calculator'!$C$25)+$C58)^2+(1500*ABS(SIN(2*PI()*MOD(Calculator!$B$30/Calculator!$F$14,1)))*IF(MOD(Calculator!$B$30/Calculator!$F$14,1)&lt;0.5,-1,1))^2))/(1-SQRT(((50*POWER(80,POWER(COS(PI()*MOD(Calculator!$B$30/Calculator!$F$14,1)),2))+MIN(500,MAX(30,100*EXP(-0.3*'VSWR Calculator'!$C$24)*(1+3*ABS(MOD('VSWR Calculator'!$C$23/Calculator!$F$14/2,1)-0.5))))/'VSWR Calculator'!$C$25)-$C58)^2+(1500*ABS(SIN(2*PI()*MOD(Calculator!$B$30/Calculator!$F$14,1)))*IF(MOD(Calculator!$B$30/Calculator!$F$14,1)&lt;0.5,-1,1))^2)/SQRT(((50*POWER(80,POWER(COS(PI()*MOD(Calculator!$B$30/Calculator!$F$14,1)),2))+MIN(500,MAX(30,100*EXP(-0.3*'VSWR Calculator'!$C$24)*(1+3*ABS(MOD('VSWR Calculator'!$C$23/Calculator!$F$14/2,1)-0.5))))/'VSWR Calculator'!$C$25)+$C58)^2+(1500*ABS(SIN(2*PI()*MOD(Calculator!$B$30/Calculator!$F$14,1)))*IF(MOD(Calculator!$B$30/Calculator!$F$14,1)&lt;0.5,-1,1))^2)),2))</f>
        <v>—</v>
      </c>
      <c r="CB58" s="253" t="n">
        <f aca="false">IF(OR(Calculator!$E$15&lt;&gt;"YES",Calculator!$B$30&lt;Calculator!$G$15),"—",ROUND((1+SQRT(((50*POWER(80,POWER(COS(PI()*MOD(Calculator!$B$30/Calculator!$F$15,1)),2))+MIN(500,MAX(30,100*EXP(-0.3*'VSWR Calculator'!$C$24)*(1+3*ABS(MOD('VSWR Calculator'!$C$23/Calculator!$F$15/2,1)-0.5))))/'VSWR Calculator'!$C$25)-$C58)^2+(1500*ABS(SIN(2*PI()*MOD(Calculator!$B$30/Calculator!$F$15,1)))*IF(MOD(Calculator!$B$30/Calculator!$F$15,1)&lt;0.5,-1,1))^2)/SQRT(((50*POWER(80,POWER(COS(PI()*MOD(Calculator!$B$30/Calculator!$F$15,1)),2))+MIN(500,MAX(30,100*EXP(-0.3*'VSWR Calculator'!$C$24)*(1+3*ABS(MOD('VSWR Calculator'!$C$23/Calculator!$F$15/2,1)-0.5))))/'VSWR Calculator'!$C$25)+$C58)^2+(1500*ABS(SIN(2*PI()*MOD(Calculator!$B$30/Calculator!$F$15,1)))*IF(MOD(Calculator!$B$30/Calculator!$F$15,1)&lt;0.5,-1,1))^2))/(1-SQRT(((50*POWER(80,POWER(COS(PI()*MOD(Calculator!$B$30/Calculator!$F$15,1)),2))+MIN(500,MAX(30,100*EXP(-0.3*'VSWR Calculator'!$C$24)*(1+3*ABS(MOD('VSWR Calculator'!$C$23/Calculator!$F$15/2,1)-0.5))))/'VSWR Calculator'!$C$25)-$C58)^2+(1500*ABS(SIN(2*PI()*MOD(Calculator!$B$30/Calculator!$F$15,1)))*IF(MOD(Calculator!$B$30/Calculator!$F$15,1)&lt;0.5,-1,1))^2)/SQRT(((50*POWER(80,POWER(COS(PI()*MOD(Calculator!$B$30/Calculator!$F$15,1)),2))+MIN(500,MAX(30,100*EXP(-0.3*'VSWR Calculator'!$C$24)*(1+3*ABS(MOD('VSWR Calculator'!$C$23/Calculator!$F$15/2,1)-0.5))))/'VSWR Calculator'!$C$25)+$C58)^2+(1500*ABS(SIN(2*PI()*MOD(Calculator!$B$30/Calculator!$F$15,1)))*IF(MOD(Calculator!$B$30/Calculator!$F$15,1)&lt;0.5,-1,1))^2)),2))</f>
        <v>13.46</v>
      </c>
      <c r="CC58" s="253" t="str">
        <f aca="false">IF(OR(Calculator!$E$16&lt;&gt;"YES",Calculator!$B$30&lt;Calculator!$G$16),"—",ROUND((1+SQRT(((50*POWER(80,POWER(COS(PI()*MOD(Calculator!$B$30/Calculator!$F$16,1)),2))+MIN(500,MAX(30,100*EXP(-0.3*'VSWR Calculator'!$C$24)*(1+3*ABS(MOD('VSWR Calculator'!$C$23/Calculator!$F$16/2,1)-0.5))))/'VSWR Calculator'!$C$25)-$C58)^2+(1500*ABS(SIN(2*PI()*MOD(Calculator!$B$30/Calculator!$F$16,1)))*IF(MOD(Calculator!$B$30/Calculator!$F$16,1)&lt;0.5,-1,1))^2)/SQRT(((50*POWER(80,POWER(COS(PI()*MOD(Calculator!$B$30/Calculator!$F$16,1)),2))+MIN(500,MAX(30,100*EXP(-0.3*'VSWR Calculator'!$C$24)*(1+3*ABS(MOD('VSWR Calculator'!$C$23/Calculator!$F$16/2,1)-0.5))))/'VSWR Calculator'!$C$25)+$C58)^2+(1500*ABS(SIN(2*PI()*MOD(Calculator!$B$30/Calculator!$F$16,1)))*IF(MOD(Calculator!$B$30/Calculator!$F$16,1)&lt;0.5,-1,1))^2))/(1-SQRT(((50*POWER(80,POWER(COS(PI()*MOD(Calculator!$B$30/Calculator!$F$16,1)),2))+MIN(500,MAX(30,100*EXP(-0.3*'VSWR Calculator'!$C$24)*(1+3*ABS(MOD('VSWR Calculator'!$C$23/Calculator!$F$16/2,1)-0.5))))/'VSWR Calculator'!$C$25)-$C58)^2+(1500*ABS(SIN(2*PI()*MOD(Calculator!$B$30/Calculator!$F$16,1)))*IF(MOD(Calculator!$B$30/Calculator!$F$16,1)&lt;0.5,-1,1))^2)/SQRT(((50*POWER(80,POWER(COS(PI()*MOD(Calculator!$B$30/Calculator!$F$16,1)),2))+MIN(500,MAX(30,100*EXP(-0.3*'VSWR Calculator'!$C$24)*(1+3*ABS(MOD('VSWR Calculator'!$C$23/Calculator!$F$16/2,1)-0.5))))/'VSWR Calculator'!$C$25)+$C58)^2+(1500*ABS(SIN(2*PI()*MOD(Calculator!$B$30/Calculator!$F$16,1)))*IF(MOD(Calculator!$B$30/Calculator!$F$16,1)&lt;0.5,-1,1))^2)),2))</f>
        <v>—</v>
      </c>
      <c r="CD58" s="253" t="n">
        <f aca="false">IF(OR(Calculator!$E$17&lt;&gt;"YES",Calculator!$B$30&lt;Calculator!$G$17),"—",ROUND((1+SQRT(((50*POWER(80,POWER(COS(PI()*MOD(Calculator!$B$30/Calculator!$F$17,1)),2))+MIN(500,MAX(30,100*EXP(-0.3*'VSWR Calculator'!$C$24)*(1+3*ABS(MOD('VSWR Calculator'!$C$23/Calculator!$F$17/2,1)-0.5))))/'VSWR Calculator'!$C$25)-$C58)^2+(1500*ABS(SIN(2*PI()*MOD(Calculator!$B$30/Calculator!$F$17,1)))*IF(MOD(Calculator!$B$30/Calculator!$F$17,1)&lt;0.5,-1,1))^2)/SQRT(((50*POWER(80,POWER(COS(PI()*MOD(Calculator!$B$30/Calculator!$F$17,1)),2))+MIN(500,MAX(30,100*EXP(-0.3*'VSWR Calculator'!$C$24)*(1+3*ABS(MOD('VSWR Calculator'!$C$23/Calculator!$F$17/2,1)-0.5))))/'VSWR Calculator'!$C$25)+$C58)^2+(1500*ABS(SIN(2*PI()*MOD(Calculator!$B$30/Calculator!$F$17,1)))*IF(MOD(Calculator!$B$30/Calculator!$F$17,1)&lt;0.5,-1,1))^2))/(1-SQRT(((50*POWER(80,POWER(COS(PI()*MOD(Calculator!$B$30/Calculator!$F$17,1)),2))+MIN(500,MAX(30,100*EXP(-0.3*'VSWR Calculator'!$C$24)*(1+3*ABS(MOD('VSWR Calculator'!$C$23/Calculator!$F$17/2,1)-0.5))))/'VSWR Calculator'!$C$25)-$C58)^2+(1500*ABS(SIN(2*PI()*MOD(Calculator!$B$30/Calculator!$F$17,1)))*IF(MOD(Calculator!$B$30/Calculator!$F$17,1)&lt;0.5,-1,1))^2)/SQRT(((50*POWER(80,POWER(COS(PI()*MOD(Calculator!$B$30/Calculator!$F$17,1)),2))+MIN(500,MAX(30,100*EXP(-0.3*'VSWR Calculator'!$C$24)*(1+3*ABS(MOD('VSWR Calculator'!$C$23/Calculator!$F$17/2,1)-0.5))))/'VSWR Calculator'!$C$25)+$C58)^2+(1500*ABS(SIN(2*PI()*MOD(Calculator!$B$30/Calculator!$F$17,1)))*IF(MOD(Calculator!$B$30/Calculator!$F$17,1)&lt;0.5,-1,1))^2)),2))</f>
        <v>14.56</v>
      </c>
      <c r="CE58" s="253" t="str">
        <f aca="false">IF(OR(Calculator!$E$18&lt;&gt;"YES",Calculator!$B$30&lt;Calculator!$G$18),"—",ROUND((1+SQRT(((50*POWER(80,POWER(COS(PI()*MOD(Calculator!$B$30/Calculator!$F$18,1)),2))+MIN(500,MAX(30,100*EXP(-0.3*'VSWR Calculator'!$C$24)*(1+3*ABS(MOD('VSWR Calculator'!$C$23/Calculator!$F$18/2,1)-0.5))))/'VSWR Calculator'!$C$25)-$C58)^2+(1500*ABS(SIN(2*PI()*MOD(Calculator!$B$30/Calculator!$F$18,1)))*IF(MOD(Calculator!$B$30/Calculator!$F$18,1)&lt;0.5,-1,1))^2)/SQRT(((50*POWER(80,POWER(COS(PI()*MOD(Calculator!$B$30/Calculator!$F$18,1)),2))+MIN(500,MAX(30,100*EXP(-0.3*'VSWR Calculator'!$C$24)*(1+3*ABS(MOD('VSWR Calculator'!$C$23/Calculator!$F$18/2,1)-0.5))))/'VSWR Calculator'!$C$25)+$C58)^2+(1500*ABS(SIN(2*PI()*MOD(Calculator!$B$30/Calculator!$F$18,1)))*IF(MOD(Calculator!$B$30/Calculator!$F$18,1)&lt;0.5,-1,1))^2))/(1-SQRT(((50*POWER(80,POWER(COS(PI()*MOD(Calculator!$B$30/Calculator!$F$18,1)),2))+MIN(500,MAX(30,100*EXP(-0.3*'VSWR Calculator'!$C$24)*(1+3*ABS(MOD('VSWR Calculator'!$C$23/Calculator!$F$18/2,1)-0.5))))/'VSWR Calculator'!$C$25)-$C58)^2+(1500*ABS(SIN(2*PI()*MOD(Calculator!$B$30/Calculator!$F$18,1)))*IF(MOD(Calculator!$B$30/Calculator!$F$18,1)&lt;0.5,-1,1))^2)/SQRT(((50*POWER(80,POWER(COS(PI()*MOD(Calculator!$B$30/Calculator!$F$18,1)),2))+MIN(500,MAX(30,100*EXP(-0.3*'VSWR Calculator'!$C$24)*(1+3*ABS(MOD('VSWR Calculator'!$C$23/Calculator!$F$18/2,1)-0.5))))/'VSWR Calculator'!$C$25)+$C58)^2+(1500*ABS(SIN(2*PI()*MOD(Calculator!$B$30/Calculator!$F$18,1)))*IF(MOD(Calculator!$B$30/Calculator!$F$18,1)&lt;0.5,-1,1))^2)),2))</f>
        <v>—</v>
      </c>
      <c r="CF58" s="253" t="str">
        <f aca="false">IF(OR(Calculator!$E$19&lt;&gt;"YES",Calculator!$B$30&lt;Calculator!$G$19),"—",ROUND((1+SQRT(((50*POWER(80,POWER(COS(PI()*MOD(Calculator!$B$30/Calculator!$F$19,1)),2))+MIN(500,MAX(30,100*EXP(-0.3*'VSWR Calculator'!$C$24)*(1+3*ABS(MOD('VSWR Calculator'!$C$23/Calculator!$F$19/2,1)-0.5))))/'VSWR Calculator'!$C$25)-$C58)^2+(1500*ABS(SIN(2*PI()*MOD(Calculator!$B$30/Calculator!$F$19,1)))*IF(MOD(Calculator!$B$30/Calculator!$F$19,1)&lt;0.5,-1,1))^2)/SQRT(((50*POWER(80,POWER(COS(PI()*MOD(Calculator!$B$30/Calculator!$F$19,1)),2))+MIN(500,MAX(30,100*EXP(-0.3*'VSWR Calculator'!$C$24)*(1+3*ABS(MOD('VSWR Calculator'!$C$23/Calculator!$F$19/2,1)-0.5))))/'VSWR Calculator'!$C$25)+$C58)^2+(1500*ABS(SIN(2*PI()*MOD(Calculator!$B$30/Calculator!$F$19,1)))*IF(MOD(Calculator!$B$30/Calculator!$F$19,1)&lt;0.5,-1,1))^2))/(1-SQRT(((50*POWER(80,POWER(COS(PI()*MOD(Calculator!$B$30/Calculator!$F$19,1)),2))+MIN(500,MAX(30,100*EXP(-0.3*'VSWR Calculator'!$C$24)*(1+3*ABS(MOD('VSWR Calculator'!$C$23/Calculator!$F$19/2,1)-0.5))))/'VSWR Calculator'!$C$25)-$C58)^2+(1500*ABS(SIN(2*PI()*MOD(Calculator!$B$30/Calculator!$F$19,1)))*IF(MOD(Calculator!$B$30/Calculator!$F$19,1)&lt;0.5,-1,1))^2)/SQRT(((50*POWER(80,POWER(COS(PI()*MOD(Calculator!$B$30/Calculator!$F$19,1)),2))+MIN(500,MAX(30,100*EXP(-0.3*'VSWR Calculator'!$C$24)*(1+3*ABS(MOD('VSWR Calculator'!$C$23/Calculator!$F$19/2,1)-0.5))))/'VSWR Calculator'!$C$25)+$C58)^2+(1500*ABS(SIN(2*PI()*MOD(Calculator!$B$30/Calculator!$F$19,1)))*IF(MOD(Calculator!$B$30/Calculator!$F$19,1)&lt;0.5,-1,1))^2)),2))</f>
        <v>—</v>
      </c>
      <c r="CG58" s="253" t="str">
        <f aca="false">IF(OR(Calculator!$E$20&lt;&gt;"YES",Calculator!$B$30&lt;Calculator!$G$20),"—",ROUND((1+SQRT(((50*POWER(80,POWER(COS(PI()*MOD(Calculator!$B$30/Calculator!$F$20,1)),2))+MIN(500,MAX(30,100*EXP(-0.3*'VSWR Calculator'!$C$24)*(1+3*ABS(MOD('VSWR Calculator'!$C$23/Calculator!$F$20/2,1)-0.5))))/'VSWR Calculator'!$C$25)-$C58)^2+(1500*ABS(SIN(2*PI()*MOD(Calculator!$B$30/Calculator!$F$20,1)))*IF(MOD(Calculator!$B$30/Calculator!$F$20,1)&lt;0.5,-1,1))^2)/SQRT(((50*POWER(80,POWER(COS(PI()*MOD(Calculator!$B$30/Calculator!$F$20,1)),2))+MIN(500,MAX(30,100*EXP(-0.3*'VSWR Calculator'!$C$24)*(1+3*ABS(MOD('VSWR Calculator'!$C$23/Calculator!$F$20/2,1)-0.5))))/'VSWR Calculator'!$C$25)+$C58)^2+(1500*ABS(SIN(2*PI()*MOD(Calculator!$B$30/Calculator!$F$20,1)))*IF(MOD(Calculator!$B$30/Calculator!$F$20,1)&lt;0.5,-1,1))^2))/(1-SQRT(((50*POWER(80,POWER(COS(PI()*MOD(Calculator!$B$30/Calculator!$F$20,1)),2))+MIN(500,MAX(30,100*EXP(-0.3*'VSWR Calculator'!$C$24)*(1+3*ABS(MOD('VSWR Calculator'!$C$23/Calculator!$F$20/2,1)-0.5))))/'VSWR Calculator'!$C$25)-$C58)^2+(1500*ABS(SIN(2*PI()*MOD(Calculator!$B$30/Calculator!$F$20,1)))*IF(MOD(Calculator!$B$30/Calculator!$F$20,1)&lt;0.5,-1,1))^2)/SQRT(((50*POWER(80,POWER(COS(PI()*MOD(Calculator!$B$30/Calculator!$F$20,1)),2))+MIN(500,MAX(30,100*EXP(-0.3*'VSWR Calculator'!$C$24)*(1+3*ABS(MOD('VSWR Calculator'!$C$23/Calculator!$F$20/2,1)-0.5))))/'VSWR Calculator'!$C$25)+$C58)^2+(1500*ABS(SIN(2*PI()*MOD(Calculator!$B$30/Calculator!$F$20,1)))*IF(MOD(Calculator!$B$30/Calculator!$F$20,1)&lt;0.5,-1,1))^2)),2))</f>
        <v>—</v>
      </c>
      <c r="CH58" s="253" t="str">
        <f aca="false">IF(OR(Calculator!$E$21&lt;&gt;"YES",Calculator!$B$30&lt;Calculator!$G$21),"—",ROUND((1+SQRT(((50*POWER(80,POWER(COS(PI()*MOD(Calculator!$B$30/Calculator!$F$21,1)),2))+MIN(500,MAX(30,100*EXP(-0.3*'VSWR Calculator'!$C$24)*(1+3*ABS(MOD('VSWR Calculator'!$C$23/Calculator!$F$21/2,1)-0.5))))/'VSWR Calculator'!$C$25)-$C58)^2+(1500*ABS(SIN(2*PI()*MOD(Calculator!$B$30/Calculator!$F$21,1)))*IF(MOD(Calculator!$B$30/Calculator!$F$21,1)&lt;0.5,-1,1))^2)/SQRT(((50*POWER(80,POWER(COS(PI()*MOD(Calculator!$B$30/Calculator!$F$21,1)),2))+MIN(500,MAX(30,100*EXP(-0.3*'VSWR Calculator'!$C$24)*(1+3*ABS(MOD('VSWR Calculator'!$C$23/Calculator!$F$21/2,1)-0.5))))/'VSWR Calculator'!$C$25)+$C58)^2+(1500*ABS(SIN(2*PI()*MOD(Calculator!$B$30/Calculator!$F$21,1)))*IF(MOD(Calculator!$B$30/Calculator!$F$21,1)&lt;0.5,-1,1))^2))/(1-SQRT(((50*POWER(80,POWER(COS(PI()*MOD(Calculator!$B$30/Calculator!$F$21,1)),2))+MIN(500,MAX(30,100*EXP(-0.3*'VSWR Calculator'!$C$24)*(1+3*ABS(MOD('VSWR Calculator'!$C$23/Calculator!$F$21/2,1)-0.5))))/'VSWR Calculator'!$C$25)-$C58)^2+(1500*ABS(SIN(2*PI()*MOD(Calculator!$B$30/Calculator!$F$21,1)))*IF(MOD(Calculator!$B$30/Calculator!$F$21,1)&lt;0.5,-1,1))^2)/SQRT(((50*POWER(80,POWER(COS(PI()*MOD(Calculator!$B$30/Calculator!$F$21,1)),2))+MIN(500,MAX(30,100*EXP(-0.3*'VSWR Calculator'!$C$24)*(1+3*ABS(MOD('VSWR Calculator'!$C$23/Calculator!$F$21/2,1)-0.5))))/'VSWR Calculator'!$C$25)+$C58)^2+(1500*ABS(SIN(2*PI()*MOD(Calculator!$B$30/Calculator!$F$21,1)))*IF(MOD(Calculator!$B$30/Calculator!$F$21,1)&lt;0.5,-1,1))^2)),2))</f>
        <v>—</v>
      </c>
      <c r="CI58" s="253" t="str">
        <f aca="false">IF(OR(Calculator!$E$22&lt;&gt;"YES",Calculator!$B$30&lt;Calculator!$G$22),"—",ROUND((1+SQRT(((50*POWER(80,POWER(COS(PI()*MOD(Calculator!$B$30/Calculator!$F$22,1)),2))+MIN(500,MAX(30,100*EXP(-0.3*'VSWR Calculator'!$C$24)*(1+3*ABS(MOD('VSWR Calculator'!$C$23/Calculator!$F$22/2,1)-0.5))))/'VSWR Calculator'!$C$25)-$C58)^2+(1500*ABS(SIN(2*PI()*MOD(Calculator!$B$30/Calculator!$F$22,1)))*IF(MOD(Calculator!$B$30/Calculator!$F$22,1)&lt;0.5,-1,1))^2)/SQRT(((50*POWER(80,POWER(COS(PI()*MOD(Calculator!$B$30/Calculator!$F$22,1)),2))+MIN(500,MAX(30,100*EXP(-0.3*'VSWR Calculator'!$C$24)*(1+3*ABS(MOD('VSWR Calculator'!$C$23/Calculator!$F$22/2,1)-0.5))))/'VSWR Calculator'!$C$25)+$C58)^2+(1500*ABS(SIN(2*PI()*MOD(Calculator!$B$30/Calculator!$F$22,1)))*IF(MOD(Calculator!$B$30/Calculator!$F$22,1)&lt;0.5,-1,1))^2))/(1-SQRT(((50*POWER(80,POWER(COS(PI()*MOD(Calculator!$B$30/Calculator!$F$22,1)),2))+MIN(500,MAX(30,100*EXP(-0.3*'VSWR Calculator'!$C$24)*(1+3*ABS(MOD('VSWR Calculator'!$C$23/Calculator!$F$22/2,1)-0.5))))/'VSWR Calculator'!$C$25)-$C58)^2+(1500*ABS(SIN(2*PI()*MOD(Calculator!$B$30/Calculator!$F$22,1)))*IF(MOD(Calculator!$B$30/Calculator!$F$22,1)&lt;0.5,-1,1))^2)/SQRT(((50*POWER(80,POWER(COS(PI()*MOD(Calculator!$B$30/Calculator!$F$22,1)),2))+MIN(500,MAX(30,100*EXP(-0.3*'VSWR Calculator'!$C$24)*(1+3*ABS(MOD('VSWR Calculator'!$C$23/Calculator!$F$22/2,1)-0.5))))/'VSWR Calculator'!$C$25)+$C58)^2+(1500*ABS(SIN(2*PI()*MOD(Calculator!$B$30/Calculator!$F$22,1)))*IF(MOD(Calculator!$B$30/Calculator!$F$22,1)&lt;0.5,-1,1))^2)),2))</f>
        <v>—</v>
      </c>
      <c r="CJ58" s="253" t="n">
        <f aca="false">IFERROR(ROUND((IF(ISNUMBER(BY58),BY58,0)+IF(ISNUMBER(BZ58),BZ58,0)+IF(ISNUMBER(CA58),CA58,0)+IF(ISNUMBER(CB58),CB58,0)+IF(ISNUMBER(CC58),CC58,0)+IF(ISNUMBER(CD58),CD58,0)+IF(ISNUMBER(CE58),CE58,0)+IF(ISNUMBER(CF58),CF58,0)+IF(ISNUMBER(CG58),CG58,0)+IF(ISNUMBER(CH58),CH58,0)+IF(ISNUMBER(CI58),CI58,0))/(IF(ISNUMBER(BY58),1,0)+IF(ISNUMBER(BZ58),1,0)+IF(ISNUMBER(CA58),1,0)+IF(ISNUMBER(CB58),1,0)+IF(ISNUMBER(CC58),1,0)+IF(ISNUMBER(CD58),1,0)+IF(ISNUMBER(CE58),1,0)+IF(ISNUMBER(CF58),1,0)+IF(ISNUMBER(CG58),1,0)+IF(ISNUMBER(CH58),1,0)+IF(ISNUMBER(CI58),1,0)),4),"")</f>
        <v>14.01</v>
      </c>
      <c r="CK58" s="253" t="str">
        <f aca="false">IF(OR(Calculator!$E$12&lt;&gt;"YES",Calculator!$B$31&lt;Calculator!$G$12),"—",ROUND((1+SQRT(((50*POWER(80,POWER(COS(PI()*MOD(Calculator!$B$31/Calculator!$F$12,1)),2))+MIN(500,MAX(30,100*EXP(-0.3*'VSWR Calculator'!$C$24)*(1+3*ABS(MOD('VSWR Calculator'!$C$23/Calculator!$F$12/2,1)-0.5))))/'VSWR Calculator'!$C$25)-$C58)^2+(1500*ABS(SIN(2*PI()*MOD(Calculator!$B$31/Calculator!$F$12,1)))*IF(MOD(Calculator!$B$31/Calculator!$F$12,1)&lt;0.5,-1,1))^2)/SQRT(((50*POWER(80,POWER(COS(PI()*MOD(Calculator!$B$31/Calculator!$F$12,1)),2))+MIN(500,MAX(30,100*EXP(-0.3*'VSWR Calculator'!$C$24)*(1+3*ABS(MOD('VSWR Calculator'!$C$23/Calculator!$F$12/2,1)-0.5))))/'VSWR Calculator'!$C$25)+$C58)^2+(1500*ABS(SIN(2*PI()*MOD(Calculator!$B$31/Calculator!$F$12,1)))*IF(MOD(Calculator!$B$31/Calculator!$F$12,1)&lt;0.5,-1,1))^2))/(1-SQRT(((50*POWER(80,POWER(COS(PI()*MOD(Calculator!$B$31/Calculator!$F$12,1)),2))+MIN(500,MAX(30,100*EXP(-0.3*'VSWR Calculator'!$C$24)*(1+3*ABS(MOD('VSWR Calculator'!$C$23/Calculator!$F$12/2,1)-0.5))))/'VSWR Calculator'!$C$25)-$C58)^2+(1500*ABS(SIN(2*PI()*MOD(Calculator!$B$31/Calculator!$F$12,1)))*IF(MOD(Calculator!$B$31/Calculator!$F$12,1)&lt;0.5,-1,1))^2)/SQRT(((50*POWER(80,POWER(COS(PI()*MOD(Calculator!$B$31/Calculator!$F$12,1)),2))+MIN(500,MAX(30,100*EXP(-0.3*'VSWR Calculator'!$C$24)*(1+3*ABS(MOD('VSWR Calculator'!$C$23/Calculator!$F$12/2,1)-0.5))))/'VSWR Calculator'!$C$25)+$C58)^2+(1500*ABS(SIN(2*PI()*MOD(Calculator!$B$31/Calculator!$F$12,1)))*IF(MOD(Calculator!$B$31/Calculator!$F$12,1)&lt;0.5,-1,1))^2)),2))</f>
        <v>—</v>
      </c>
      <c r="CL58" s="253" t="str">
        <f aca="false">IF(OR(Calculator!$E$13&lt;&gt;"YES",Calculator!$B$31&lt;Calculator!$G$13),"—",ROUND((1+SQRT(((50*POWER(80,POWER(COS(PI()*MOD(Calculator!$B$31/Calculator!$F$13,1)),2))+MIN(500,MAX(30,100*EXP(-0.3*'VSWR Calculator'!$C$24)*(1+3*ABS(MOD('VSWR Calculator'!$C$23/Calculator!$F$13/2,1)-0.5))))/'VSWR Calculator'!$C$25)-$C58)^2+(1500*ABS(SIN(2*PI()*MOD(Calculator!$B$31/Calculator!$F$13,1)))*IF(MOD(Calculator!$B$31/Calculator!$F$13,1)&lt;0.5,-1,1))^2)/SQRT(((50*POWER(80,POWER(COS(PI()*MOD(Calculator!$B$31/Calculator!$F$13,1)),2))+MIN(500,MAX(30,100*EXP(-0.3*'VSWR Calculator'!$C$24)*(1+3*ABS(MOD('VSWR Calculator'!$C$23/Calculator!$F$13/2,1)-0.5))))/'VSWR Calculator'!$C$25)+$C58)^2+(1500*ABS(SIN(2*PI()*MOD(Calculator!$B$31/Calculator!$F$13,1)))*IF(MOD(Calculator!$B$31/Calculator!$F$13,1)&lt;0.5,-1,1))^2))/(1-SQRT(((50*POWER(80,POWER(COS(PI()*MOD(Calculator!$B$31/Calculator!$F$13,1)),2))+MIN(500,MAX(30,100*EXP(-0.3*'VSWR Calculator'!$C$24)*(1+3*ABS(MOD('VSWR Calculator'!$C$23/Calculator!$F$13/2,1)-0.5))))/'VSWR Calculator'!$C$25)-$C58)^2+(1500*ABS(SIN(2*PI()*MOD(Calculator!$B$31/Calculator!$F$13,1)))*IF(MOD(Calculator!$B$31/Calculator!$F$13,1)&lt;0.5,-1,1))^2)/SQRT(((50*POWER(80,POWER(COS(PI()*MOD(Calculator!$B$31/Calculator!$F$13,1)),2))+MIN(500,MAX(30,100*EXP(-0.3*'VSWR Calculator'!$C$24)*(1+3*ABS(MOD('VSWR Calculator'!$C$23/Calculator!$F$13/2,1)-0.5))))/'VSWR Calculator'!$C$25)+$C58)^2+(1500*ABS(SIN(2*PI()*MOD(Calculator!$B$31/Calculator!$F$13,1)))*IF(MOD(Calculator!$B$31/Calculator!$F$13,1)&lt;0.5,-1,1))^2)),2))</f>
        <v>—</v>
      </c>
      <c r="CM58" s="253" t="str">
        <f aca="false">IF(OR(Calculator!$E$14&lt;&gt;"YES",Calculator!$B$31&lt;Calculator!$G$14),"—",ROUND((1+SQRT(((50*POWER(80,POWER(COS(PI()*MOD(Calculator!$B$31/Calculator!$F$14,1)),2))+MIN(500,MAX(30,100*EXP(-0.3*'VSWR Calculator'!$C$24)*(1+3*ABS(MOD('VSWR Calculator'!$C$23/Calculator!$F$14/2,1)-0.5))))/'VSWR Calculator'!$C$25)-$C58)^2+(1500*ABS(SIN(2*PI()*MOD(Calculator!$B$31/Calculator!$F$14,1)))*IF(MOD(Calculator!$B$31/Calculator!$F$14,1)&lt;0.5,-1,1))^2)/SQRT(((50*POWER(80,POWER(COS(PI()*MOD(Calculator!$B$31/Calculator!$F$14,1)),2))+MIN(500,MAX(30,100*EXP(-0.3*'VSWR Calculator'!$C$24)*(1+3*ABS(MOD('VSWR Calculator'!$C$23/Calculator!$F$14/2,1)-0.5))))/'VSWR Calculator'!$C$25)+$C58)^2+(1500*ABS(SIN(2*PI()*MOD(Calculator!$B$31/Calculator!$F$14,1)))*IF(MOD(Calculator!$B$31/Calculator!$F$14,1)&lt;0.5,-1,1))^2))/(1-SQRT(((50*POWER(80,POWER(COS(PI()*MOD(Calculator!$B$31/Calculator!$F$14,1)),2))+MIN(500,MAX(30,100*EXP(-0.3*'VSWR Calculator'!$C$24)*(1+3*ABS(MOD('VSWR Calculator'!$C$23/Calculator!$F$14/2,1)-0.5))))/'VSWR Calculator'!$C$25)-$C58)^2+(1500*ABS(SIN(2*PI()*MOD(Calculator!$B$31/Calculator!$F$14,1)))*IF(MOD(Calculator!$B$31/Calculator!$F$14,1)&lt;0.5,-1,1))^2)/SQRT(((50*POWER(80,POWER(COS(PI()*MOD(Calculator!$B$31/Calculator!$F$14,1)),2))+MIN(500,MAX(30,100*EXP(-0.3*'VSWR Calculator'!$C$24)*(1+3*ABS(MOD('VSWR Calculator'!$C$23/Calculator!$F$14/2,1)-0.5))))/'VSWR Calculator'!$C$25)+$C58)^2+(1500*ABS(SIN(2*PI()*MOD(Calculator!$B$31/Calculator!$F$14,1)))*IF(MOD(Calculator!$B$31/Calculator!$F$14,1)&lt;0.5,-1,1))^2)),2))</f>
        <v>—</v>
      </c>
      <c r="CN58" s="253" t="n">
        <f aca="false">IF(OR(Calculator!$E$15&lt;&gt;"YES",Calculator!$B$31&lt;Calculator!$G$15),"—",ROUND((1+SQRT(((50*POWER(80,POWER(COS(PI()*MOD(Calculator!$B$31/Calculator!$F$15,1)),2))+MIN(500,MAX(30,100*EXP(-0.3*'VSWR Calculator'!$C$24)*(1+3*ABS(MOD('VSWR Calculator'!$C$23/Calculator!$F$15/2,1)-0.5))))/'VSWR Calculator'!$C$25)-$C58)^2+(1500*ABS(SIN(2*PI()*MOD(Calculator!$B$31/Calculator!$F$15,1)))*IF(MOD(Calculator!$B$31/Calculator!$F$15,1)&lt;0.5,-1,1))^2)/SQRT(((50*POWER(80,POWER(COS(PI()*MOD(Calculator!$B$31/Calculator!$F$15,1)),2))+MIN(500,MAX(30,100*EXP(-0.3*'VSWR Calculator'!$C$24)*(1+3*ABS(MOD('VSWR Calculator'!$C$23/Calculator!$F$15/2,1)-0.5))))/'VSWR Calculator'!$C$25)+$C58)^2+(1500*ABS(SIN(2*PI()*MOD(Calculator!$B$31/Calculator!$F$15,1)))*IF(MOD(Calculator!$B$31/Calculator!$F$15,1)&lt;0.5,-1,1))^2))/(1-SQRT(((50*POWER(80,POWER(COS(PI()*MOD(Calculator!$B$31/Calculator!$F$15,1)),2))+MIN(500,MAX(30,100*EXP(-0.3*'VSWR Calculator'!$C$24)*(1+3*ABS(MOD('VSWR Calculator'!$C$23/Calculator!$F$15/2,1)-0.5))))/'VSWR Calculator'!$C$25)-$C58)^2+(1500*ABS(SIN(2*PI()*MOD(Calculator!$B$31/Calculator!$F$15,1)))*IF(MOD(Calculator!$B$31/Calculator!$F$15,1)&lt;0.5,-1,1))^2)/SQRT(((50*POWER(80,POWER(COS(PI()*MOD(Calculator!$B$31/Calculator!$F$15,1)),2))+MIN(500,MAX(30,100*EXP(-0.3*'VSWR Calculator'!$C$24)*(1+3*ABS(MOD('VSWR Calculator'!$C$23/Calculator!$F$15/2,1)-0.5))))/'VSWR Calculator'!$C$25)+$C58)^2+(1500*ABS(SIN(2*PI()*MOD(Calculator!$B$31/Calculator!$F$15,1)))*IF(MOD(Calculator!$B$31/Calculator!$F$15,1)&lt;0.5,-1,1))^2)),2))</f>
        <v>14.22</v>
      </c>
      <c r="CO58" s="253" t="str">
        <f aca="false">IF(OR(Calculator!$E$16&lt;&gt;"YES",Calculator!$B$31&lt;Calculator!$G$16),"—",ROUND((1+SQRT(((50*POWER(80,POWER(COS(PI()*MOD(Calculator!$B$31/Calculator!$F$16,1)),2))+MIN(500,MAX(30,100*EXP(-0.3*'VSWR Calculator'!$C$24)*(1+3*ABS(MOD('VSWR Calculator'!$C$23/Calculator!$F$16/2,1)-0.5))))/'VSWR Calculator'!$C$25)-$C58)^2+(1500*ABS(SIN(2*PI()*MOD(Calculator!$B$31/Calculator!$F$16,1)))*IF(MOD(Calculator!$B$31/Calculator!$F$16,1)&lt;0.5,-1,1))^2)/SQRT(((50*POWER(80,POWER(COS(PI()*MOD(Calculator!$B$31/Calculator!$F$16,1)),2))+MIN(500,MAX(30,100*EXP(-0.3*'VSWR Calculator'!$C$24)*(1+3*ABS(MOD('VSWR Calculator'!$C$23/Calculator!$F$16/2,1)-0.5))))/'VSWR Calculator'!$C$25)+$C58)^2+(1500*ABS(SIN(2*PI()*MOD(Calculator!$B$31/Calculator!$F$16,1)))*IF(MOD(Calculator!$B$31/Calculator!$F$16,1)&lt;0.5,-1,1))^2))/(1-SQRT(((50*POWER(80,POWER(COS(PI()*MOD(Calculator!$B$31/Calculator!$F$16,1)),2))+MIN(500,MAX(30,100*EXP(-0.3*'VSWR Calculator'!$C$24)*(1+3*ABS(MOD('VSWR Calculator'!$C$23/Calculator!$F$16/2,1)-0.5))))/'VSWR Calculator'!$C$25)-$C58)^2+(1500*ABS(SIN(2*PI()*MOD(Calculator!$B$31/Calculator!$F$16,1)))*IF(MOD(Calculator!$B$31/Calculator!$F$16,1)&lt;0.5,-1,1))^2)/SQRT(((50*POWER(80,POWER(COS(PI()*MOD(Calculator!$B$31/Calculator!$F$16,1)),2))+MIN(500,MAX(30,100*EXP(-0.3*'VSWR Calculator'!$C$24)*(1+3*ABS(MOD('VSWR Calculator'!$C$23/Calculator!$F$16/2,1)-0.5))))/'VSWR Calculator'!$C$25)+$C58)^2+(1500*ABS(SIN(2*PI()*MOD(Calculator!$B$31/Calculator!$F$16,1)))*IF(MOD(Calculator!$B$31/Calculator!$F$16,1)&lt;0.5,-1,1))^2)),2))</f>
        <v>—</v>
      </c>
      <c r="CP58" s="253" t="n">
        <f aca="false">IF(OR(Calculator!$E$17&lt;&gt;"YES",Calculator!$B$31&lt;Calculator!$G$17),"—",ROUND((1+SQRT(((50*POWER(80,POWER(COS(PI()*MOD(Calculator!$B$31/Calculator!$F$17,1)),2))+MIN(500,MAX(30,100*EXP(-0.3*'VSWR Calculator'!$C$24)*(1+3*ABS(MOD('VSWR Calculator'!$C$23/Calculator!$F$17/2,1)-0.5))))/'VSWR Calculator'!$C$25)-$C58)^2+(1500*ABS(SIN(2*PI()*MOD(Calculator!$B$31/Calculator!$F$17,1)))*IF(MOD(Calculator!$B$31/Calculator!$F$17,1)&lt;0.5,-1,1))^2)/SQRT(((50*POWER(80,POWER(COS(PI()*MOD(Calculator!$B$31/Calculator!$F$17,1)),2))+MIN(500,MAX(30,100*EXP(-0.3*'VSWR Calculator'!$C$24)*(1+3*ABS(MOD('VSWR Calculator'!$C$23/Calculator!$F$17/2,1)-0.5))))/'VSWR Calculator'!$C$25)+$C58)^2+(1500*ABS(SIN(2*PI()*MOD(Calculator!$B$31/Calculator!$F$17,1)))*IF(MOD(Calculator!$B$31/Calculator!$F$17,1)&lt;0.5,-1,1))^2))/(1-SQRT(((50*POWER(80,POWER(COS(PI()*MOD(Calculator!$B$31/Calculator!$F$17,1)),2))+MIN(500,MAX(30,100*EXP(-0.3*'VSWR Calculator'!$C$24)*(1+3*ABS(MOD('VSWR Calculator'!$C$23/Calculator!$F$17/2,1)-0.5))))/'VSWR Calculator'!$C$25)-$C58)^2+(1500*ABS(SIN(2*PI()*MOD(Calculator!$B$31/Calculator!$F$17,1)))*IF(MOD(Calculator!$B$31/Calculator!$F$17,1)&lt;0.5,-1,1))^2)/SQRT(((50*POWER(80,POWER(COS(PI()*MOD(Calculator!$B$31/Calculator!$F$17,1)),2))+MIN(500,MAX(30,100*EXP(-0.3*'VSWR Calculator'!$C$24)*(1+3*ABS(MOD('VSWR Calculator'!$C$23/Calculator!$F$17/2,1)-0.5))))/'VSWR Calculator'!$C$25)+$C58)^2+(1500*ABS(SIN(2*PI()*MOD(Calculator!$B$31/Calculator!$F$17,1)))*IF(MOD(Calculator!$B$31/Calculator!$F$17,1)&lt;0.5,-1,1))^2)),2))</f>
        <v>12.7</v>
      </c>
      <c r="CQ58" s="253" t="str">
        <f aca="false">IF(OR(Calculator!$E$18&lt;&gt;"YES",Calculator!$B$31&lt;Calculator!$G$18),"—",ROUND((1+SQRT(((50*POWER(80,POWER(COS(PI()*MOD(Calculator!$B$31/Calculator!$F$18,1)),2))+MIN(500,MAX(30,100*EXP(-0.3*'VSWR Calculator'!$C$24)*(1+3*ABS(MOD('VSWR Calculator'!$C$23/Calculator!$F$18/2,1)-0.5))))/'VSWR Calculator'!$C$25)-$C58)^2+(1500*ABS(SIN(2*PI()*MOD(Calculator!$B$31/Calculator!$F$18,1)))*IF(MOD(Calculator!$B$31/Calculator!$F$18,1)&lt;0.5,-1,1))^2)/SQRT(((50*POWER(80,POWER(COS(PI()*MOD(Calculator!$B$31/Calculator!$F$18,1)),2))+MIN(500,MAX(30,100*EXP(-0.3*'VSWR Calculator'!$C$24)*(1+3*ABS(MOD('VSWR Calculator'!$C$23/Calculator!$F$18/2,1)-0.5))))/'VSWR Calculator'!$C$25)+$C58)^2+(1500*ABS(SIN(2*PI()*MOD(Calculator!$B$31/Calculator!$F$18,1)))*IF(MOD(Calculator!$B$31/Calculator!$F$18,1)&lt;0.5,-1,1))^2))/(1-SQRT(((50*POWER(80,POWER(COS(PI()*MOD(Calculator!$B$31/Calculator!$F$18,1)),2))+MIN(500,MAX(30,100*EXP(-0.3*'VSWR Calculator'!$C$24)*(1+3*ABS(MOD('VSWR Calculator'!$C$23/Calculator!$F$18/2,1)-0.5))))/'VSWR Calculator'!$C$25)-$C58)^2+(1500*ABS(SIN(2*PI()*MOD(Calculator!$B$31/Calculator!$F$18,1)))*IF(MOD(Calculator!$B$31/Calculator!$F$18,1)&lt;0.5,-1,1))^2)/SQRT(((50*POWER(80,POWER(COS(PI()*MOD(Calculator!$B$31/Calculator!$F$18,1)),2))+MIN(500,MAX(30,100*EXP(-0.3*'VSWR Calculator'!$C$24)*(1+3*ABS(MOD('VSWR Calculator'!$C$23/Calculator!$F$18/2,1)-0.5))))/'VSWR Calculator'!$C$25)+$C58)^2+(1500*ABS(SIN(2*PI()*MOD(Calculator!$B$31/Calculator!$F$18,1)))*IF(MOD(Calculator!$B$31/Calculator!$F$18,1)&lt;0.5,-1,1))^2)),2))</f>
        <v>—</v>
      </c>
      <c r="CR58" s="253" t="str">
        <f aca="false">IF(OR(Calculator!$E$19&lt;&gt;"YES",Calculator!$B$31&lt;Calculator!$G$19),"—",ROUND((1+SQRT(((50*POWER(80,POWER(COS(PI()*MOD(Calculator!$B$31/Calculator!$F$19,1)),2))+MIN(500,MAX(30,100*EXP(-0.3*'VSWR Calculator'!$C$24)*(1+3*ABS(MOD('VSWR Calculator'!$C$23/Calculator!$F$19/2,1)-0.5))))/'VSWR Calculator'!$C$25)-$C58)^2+(1500*ABS(SIN(2*PI()*MOD(Calculator!$B$31/Calculator!$F$19,1)))*IF(MOD(Calculator!$B$31/Calculator!$F$19,1)&lt;0.5,-1,1))^2)/SQRT(((50*POWER(80,POWER(COS(PI()*MOD(Calculator!$B$31/Calculator!$F$19,1)),2))+MIN(500,MAX(30,100*EXP(-0.3*'VSWR Calculator'!$C$24)*(1+3*ABS(MOD('VSWR Calculator'!$C$23/Calculator!$F$19/2,1)-0.5))))/'VSWR Calculator'!$C$25)+$C58)^2+(1500*ABS(SIN(2*PI()*MOD(Calculator!$B$31/Calculator!$F$19,1)))*IF(MOD(Calculator!$B$31/Calculator!$F$19,1)&lt;0.5,-1,1))^2))/(1-SQRT(((50*POWER(80,POWER(COS(PI()*MOD(Calculator!$B$31/Calculator!$F$19,1)),2))+MIN(500,MAX(30,100*EXP(-0.3*'VSWR Calculator'!$C$24)*(1+3*ABS(MOD('VSWR Calculator'!$C$23/Calculator!$F$19/2,1)-0.5))))/'VSWR Calculator'!$C$25)-$C58)^2+(1500*ABS(SIN(2*PI()*MOD(Calculator!$B$31/Calculator!$F$19,1)))*IF(MOD(Calculator!$B$31/Calculator!$F$19,1)&lt;0.5,-1,1))^2)/SQRT(((50*POWER(80,POWER(COS(PI()*MOD(Calculator!$B$31/Calculator!$F$19,1)),2))+MIN(500,MAX(30,100*EXP(-0.3*'VSWR Calculator'!$C$24)*(1+3*ABS(MOD('VSWR Calculator'!$C$23/Calculator!$F$19/2,1)-0.5))))/'VSWR Calculator'!$C$25)+$C58)^2+(1500*ABS(SIN(2*PI()*MOD(Calculator!$B$31/Calculator!$F$19,1)))*IF(MOD(Calculator!$B$31/Calculator!$F$19,1)&lt;0.5,-1,1))^2)),2))</f>
        <v>—</v>
      </c>
      <c r="CS58" s="253" t="str">
        <f aca="false">IF(OR(Calculator!$E$20&lt;&gt;"YES",Calculator!$B$31&lt;Calculator!$G$20),"—",ROUND((1+SQRT(((50*POWER(80,POWER(COS(PI()*MOD(Calculator!$B$31/Calculator!$F$20,1)),2))+MIN(500,MAX(30,100*EXP(-0.3*'VSWR Calculator'!$C$24)*(1+3*ABS(MOD('VSWR Calculator'!$C$23/Calculator!$F$20/2,1)-0.5))))/'VSWR Calculator'!$C$25)-$C58)^2+(1500*ABS(SIN(2*PI()*MOD(Calculator!$B$31/Calculator!$F$20,1)))*IF(MOD(Calculator!$B$31/Calculator!$F$20,1)&lt;0.5,-1,1))^2)/SQRT(((50*POWER(80,POWER(COS(PI()*MOD(Calculator!$B$31/Calculator!$F$20,1)),2))+MIN(500,MAX(30,100*EXP(-0.3*'VSWR Calculator'!$C$24)*(1+3*ABS(MOD('VSWR Calculator'!$C$23/Calculator!$F$20/2,1)-0.5))))/'VSWR Calculator'!$C$25)+$C58)^2+(1500*ABS(SIN(2*PI()*MOD(Calculator!$B$31/Calculator!$F$20,1)))*IF(MOD(Calculator!$B$31/Calculator!$F$20,1)&lt;0.5,-1,1))^2))/(1-SQRT(((50*POWER(80,POWER(COS(PI()*MOD(Calculator!$B$31/Calculator!$F$20,1)),2))+MIN(500,MAX(30,100*EXP(-0.3*'VSWR Calculator'!$C$24)*(1+3*ABS(MOD('VSWR Calculator'!$C$23/Calculator!$F$20/2,1)-0.5))))/'VSWR Calculator'!$C$25)-$C58)^2+(1500*ABS(SIN(2*PI()*MOD(Calculator!$B$31/Calculator!$F$20,1)))*IF(MOD(Calculator!$B$31/Calculator!$F$20,1)&lt;0.5,-1,1))^2)/SQRT(((50*POWER(80,POWER(COS(PI()*MOD(Calculator!$B$31/Calculator!$F$20,1)),2))+MIN(500,MAX(30,100*EXP(-0.3*'VSWR Calculator'!$C$24)*(1+3*ABS(MOD('VSWR Calculator'!$C$23/Calculator!$F$20/2,1)-0.5))))/'VSWR Calculator'!$C$25)+$C58)^2+(1500*ABS(SIN(2*PI()*MOD(Calculator!$B$31/Calculator!$F$20,1)))*IF(MOD(Calculator!$B$31/Calculator!$F$20,1)&lt;0.5,-1,1))^2)),2))</f>
        <v>—</v>
      </c>
      <c r="CT58" s="253" t="str">
        <f aca="false">IF(OR(Calculator!$E$21&lt;&gt;"YES",Calculator!$B$31&lt;Calculator!$G$21),"—",ROUND((1+SQRT(((50*POWER(80,POWER(COS(PI()*MOD(Calculator!$B$31/Calculator!$F$21,1)),2))+MIN(500,MAX(30,100*EXP(-0.3*'VSWR Calculator'!$C$24)*(1+3*ABS(MOD('VSWR Calculator'!$C$23/Calculator!$F$21/2,1)-0.5))))/'VSWR Calculator'!$C$25)-$C58)^2+(1500*ABS(SIN(2*PI()*MOD(Calculator!$B$31/Calculator!$F$21,1)))*IF(MOD(Calculator!$B$31/Calculator!$F$21,1)&lt;0.5,-1,1))^2)/SQRT(((50*POWER(80,POWER(COS(PI()*MOD(Calculator!$B$31/Calculator!$F$21,1)),2))+MIN(500,MAX(30,100*EXP(-0.3*'VSWR Calculator'!$C$24)*(1+3*ABS(MOD('VSWR Calculator'!$C$23/Calculator!$F$21/2,1)-0.5))))/'VSWR Calculator'!$C$25)+$C58)^2+(1500*ABS(SIN(2*PI()*MOD(Calculator!$B$31/Calculator!$F$21,1)))*IF(MOD(Calculator!$B$31/Calculator!$F$21,1)&lt;0.5,-1,1))^2))/(1-SQRT(((50*POWER(80,POWER(COS(PI()*MOD(Calculator!$B$31/Calculator!$F$21,1)),2))+MIN(500,MAX(30,100*EXP(-0.3*'VSWR Calculator'!$C$24)*(1+3*ABS(MOD('VSWR Calculator'!$C$23/Calculator!$F$21/2,1)-0.5))))/'VSWR Calculator'!$C$25)-$C58)^2+(1500*ABS(SIN(2*PI()*MOD(Calculator!$B$31/Calculator!$F$21,1)))*IF(MOD(Calculator!$B$31/Calculator!$F$21,1)&lt;0.5,-1,1))^2)/SQRT(((50*POWER(80,POWER(COS(PI()*MOD(Calculator!$B$31/Calculator!$F$21,1)),2))+MIN(500,MAX(30,100*EXP(-0.3*'VSWR Calculator'!$C$24)*(1+3*ABS(MOD('VSWR Calculator'!$C$23/Calculator!$F$21/2,1)-0.5))))/'VSWR Calculator'!$C$25)+$C58)^2+(1500*ABS(SIN(2*PI()*MOD(Calculator!$B$31/Calculator!$F$21,1)))*IF(MOD(Calculator!$B$31/Calculator!$F$21,1)&lt;0.5,-1,1))^2)),2))</f>
        <v>—</v>
      </c>
      <c r="CU58" s="253" t="str">
        <f aca="false">IF(OR(Calculator!$E$22&lt;&gt;"YES",Calculator!$B$31&lt;Calculator!$G$22),"—",ROUND((1+SQRT(((50*POWER(80,POWER(COS(PI()*MOD(Calculator!$B$31/Calculator!$F$22,1)),2))+MIN(500,MAX(30,100*EXP(-0.3*'VSWR Calculator'!$C$24)*(1+3*ABS(MOD('VSWR Calculator'!$C$23/Calculator!$F$22/2,1)-0.5))))/'VSWR Calculator'!$C$25)-$C58)^2+(1500*ABS(SIN(2*PI()*MOD(Calculator!$B$31/Calculator!$F$22,1)))*IF(MOD(Calculator!$B$31/Calculator!$F$22,1)&lt;0.5,-1,1))^2)/SQRT(((50*POWER(80,POWER(COS(PI()*MOD(Calculator!$B$31/Calculator!$F$22,1)),2))+MIN(500,MAX(30,100*EXP(-0.3*'VSWR Calculator'!$C$24)*(1+3*ABS(MOD('VSWR Calculator'!$C$23/Calculator!$F$22/2,1)-0.5))))/'VSWR Calculator'!$C$25)+$C58)^2+(1500*ABS(SIN(2*PI()*MOD(Calculator!$B$31/Calculator!$F$22,1)))*IF(MOD(Calculator!$B$31/Calculator!$F$22,1)&lt;0.5,-1,1))^2))/(1-SQRT(((50*POWER(80,POWER(COS(PI()*MOD(Calculator!$B$31/Calculator!$F$22,1)),2))+MIN(500,MAX(30,100*EXP(-0.3*'VSWR Calculator'!$C$24)*(1+3*ABS(MOD('VSWR Calculator'!$C$23/Calculator!$F$22/2,1)-0.5))))/'VSWR Calculator'!$C$25)-$C58)^2+(1500*ABS(SIN(2*PI()*MOD(Calculator!$B$31/Calculator!$F$22,1)))*IF(MOD(Calculator!$B$31/Calculator!$F$22,1)&lt;0.5,-1,1))^2)/SQRT(((50*POWER(80,POWER(COS(PI()*MOD(Calculator!$B$31/Calculator!$F$22,1)),2))+MIN(500,MAX(30,100*EXP(-0.3*'VSWR Calculator'!$C$24)*(1+3*ABS(MOD('VSWR Calculator'!$C$23/Calculator!$F$22/2,1)-0.5))))/'VSWR Calculator'!$C$25)+$C58)^2+(1500*ABS(SIN(2*PI()*MOD(Calculator!$B$31/Calculator!$F$22,1)))*IF(MOD(Calculator!$B$31/Calculator!$F$22,1)&lt;0.5,-1,1))^2)),2))</f>
        <v>—</v>
      </c>
      <c r="CV58" s="253" t="n">
        <f aca="false">IFERROR(ROUND((IF(ISNUMBER(CK58),CK58,0)+IF(ISNUMBER(CL58),CL58,0)+IF(ISNUMBER(CM58),CM58,0)+IF(ISNUMBER(CN58),CN58,0)+IF(ISNUMBER(CO58),CO58,0)+IF(ISNUMBER(CP58),CP58,0)+IF(ISNUMBER(CQ58),CQ58,0)+IF(ISNUMBER(CR58),CR58,0)+IF(ISNUMBER(CS58),CS58,0)+IF(ISNUMBER(CT58),CT58,0)+IF(ISNUMBER(CU58),CU58,0))/(IF(ISNUMBER(CK58),1,0)+IF(ISNUMBER(CL58),1,0)+IF(ISNUMBER(CM58),1,0)+IF(ISNUMBER(CN58),1,0)+IF(ISNUMBER(CO58),1,0)+IF(ISNUMBER(CP58),1,0)+IF(ISNUMBER(CQ58),1,0)+IF(ISNUMBER(CR58),1,0)+IF(ISNUMBER(CS58),1,0)+IF(ISNUMBER(CT58),1,0)+IF(ISNUMBER(CU58),1,0)),4),"")</f>
        <v>13.46</v>
      </c>
      <c r="CW58" s="253" t="str">
        <f aca="false">IF(OR(Calculator!$E$12&lt;&gt;"YES",Calculator!$B$32&lt;Calculator!$G$12),"—",ROUND((1+SQRT(((50*POWER(80,POWER(COS(PI()*MOD(Calculator!$B$32/Calculator!$F$12,1)),2))+MIN(500,MAX(30,100*EXP(-0.3*'VSWR Calculator'!$C$24)*(1+3*ABS(MOD('VSWR Calculator'!$C$23/Calculator!$F$12/2,1)-0.5))))/'VSWR Calculator'!$C$25)-$C58)^2+(1500*ABS(SIN(2*PI()*MOD(Calculator!$B$32/Calculator!$F$12,1)))*IF(MOD(Calculator!$B$32/Calculator!$F$12,1)&lt;0.5,-1,1))^2)/SQRT(((50*POWER(80,POWER(COS(PI()*MOD(Calculator!$B$32/Calculator!$F$12,1)),2))+MIN(500,MAX(30,100*EXP(-0.3*'VSWR Calculator'!$C$24)*(1+3*ABS(MOD('VSWR Calculator'!$C$23/Calculator!$F$12/2,1)-0.5))))/'VSWR Calculator'!$C$25)+$C58)^2+(1500*ABS(SIN(2*PI()*MOD(Calculator!$B$32/Calculator!$F$12,1)))*IF(MOD(Calculator!$B$32/Calculator!$F$12,1)&lt;0.5,-1,1))^2))/(1-SQRT(((50*POWER(80,POWER(COS(PI()*MOD(Calculator!$B$32/Calculator!$F$12,1)),2))+MIN(500,MAX(30,100*EXP(-0.3*'VSWR Calculator'!$C$24)*(1+3*ABS(MOD('VSWR Calculator'!$C$23/Calculator!$F$12/2,1)-0.5))))/'VSWR Calculator'!$C$25)-$C58)^2+(1500*ABS(SIN(2*PI()*MOD(Calculator!$B$32/Calculator!$F$12,1)))*IF(MOD(Calculator!$B$32/Calculator!$F$12,1)&lt;0.5,-1,1))^2)/SQRT(((50*POWER(80,POWER(COS(PI()*MOD(Calculator!$B$32/Calculator!$F$12,1)),2))+MIN(500,MAX(30,100*EXP(-0.3*'VSWR Calculator'!$C$24)*(1+3*ABS(MOD('VSWR Calculator'!$C$23/Calculator!$F$12/2,1)-0.5))))/'VSWR Calculator'!$C$25)+$C58)^2+(1500*ABS(SIN(2*PI()*MOD(Calculator!$B$32/Calculator!$F$12,1)))*IF(MOD(Calculator!$B$32/Calculator!$F$12,1)&lt;0.5,-1,1))^2)),2))</f>
        <v>—</v>
      </c>
      <c r="CX58" s="253" t="str">
        <f aca="false">IF(OR(Calculator!$E$13&lt;&gt;"YES",Calculator!$B$32&lt;Calculator!$G$13),"—",ROUND((1+SQRT(((50*POWER(80,POWER(COS(PI()*MOD(Calculator!$B$32/Calculator!$F$13,1)),2))+MIN(500,MAX(30,100*EXP(-0.3*'VSWR Calculator'!$C$24)*(1+3*ABS(MOD('VSWR Calculator'!$C$23/Calculator!$F$13/2,1)-0.5))))/'VSWR Calculator'!$C$25)-$C58)^2+(1500*ABS(SIN(2*PI()*MOD(Calculator!$B$32/Calculator!$F$13,1)))*IF(MOD(Calculator!$B$32/Calculator!$F$13,1)&lt;0.5,-1,1))^2)/SQRT(((50*POWER(80,POWER(COS(PI()*MOD(Calculator!$B$32/Calculator!$F$13,1)),2))+MIN(500,MAX(30,100*EXP(-0.3*'VSWR Calculator'!$C$24)*(1+3*ABS(MOD('VSWR Calculator'!$C$23/Calculator!$F$13/2,1)-0.5))))/'VSWR Calculator'!$C$25)+$C58)^2+(1500*ABS(SIN(2*PI()*MOD(Calculator!$B$32/Calculator!$F$13,1)))*IF(MOD(Calculator!$B$32/Calculator!$F$13,1)&lt;0.5,-1,1))^2))/(1-SQRT(((50*POWER(80,POWER(COS(PI()*MOD(Calculator!$B$32/Calculator!$F$13,1)),2))+MIN(500,MAX(30,100*EXP(-0.3*'VSWR Calculator'!$C$24)*(1+3*ABS(MOD('VSWR Calculator'!$C$23/Calculator!$F$13/2,1)-0.5))))/'VSWR Calculator'!$C$25)-$C58)^2+(1500*ABS(SIN(2*PI()*MOD(Calculator!$B$32/Calculator!$F$13,1)))*IF(MOD(Calculator!$B$32/Calculator!$F$13,1)&lt;0.5,-1,1))^2)/SQRT(((50*POWER(80,POWER(COS(PI()*MOD(Calculator!$B$32/Calculator!$F$13,1)),2))+MIN(500,MAX(30,100*EXP(-0.3*'VSWR Calculator'!$C$24)*(1+3*ABS(MOD('VSWR Calculator'!$C$23/Calculator!$F$13/2,1)-0.5))))/'VSWR Calculator'!$C$25)+$C58)^2+(1500*ABS(SIN(2*PI()*MOD(Calculator!$B$32/Calculator!$F$13,1)))*IF(MOD(Calculator!$B$32/Calculator!$F$13,1)&lt;0.5,-1,1))^2)),2))</f>
        <v>—</v>
      </c>
      <c r="CY58" s="253" t="str">
        <f aca="false">IF(OR(Calculator!$E$14&lt;&gt;"YES",Calculator!$B$32&lt;Calculator!$G$14),"—",ROUND((1+SQRT(((50*POWER(80,POWER(COS(PI()*MOD(Calculator!$B$32/Calculator!$F$14,1)),2))+MIN(500,MAX(30,100*EXP(-0.3*'VSWR Calculator'!$C$24)*(1+3*ABS(MOD('VSWR Calculator'!$C$23/Calculator!$F$14/2,1)-0.5))))/'VSWR Calculator'!$C$25)-$C58)^2+(1500*ABS(SIN(2*PI()*MOD(Calculator!$B$32/Calculator!$F$14,1)))*IF(MOD(Calculator!$B$32/Calculator!$F$14,1)&lt;0.5,-1,1))^2)/SQRT(((50*POWER(80,POWER(COS(PI()*MOD(Calculator!$B$32/Calculator!$F$14,1)),2))+MIN(500,MAX(30,100*EXP(-0.3*'VSWR Calculator'!$C$24)*(1+3*ABS(MOD('VSWR Calculator'!$C$23/Calculator!$F$14/2,1)-0.5))))/'VSWR Calculator'!$C$25)+$C58)^2+(1500*ABS(SIN(2*PI()*MOD(Calculator!$B$32/Calculator!$F$14,1)))*IF(MOD(Calculator!$B$32/Calculator!$F$14,1)&lt;0.5,-1,1))^2))/(1-SQRT(((50*POWER(80,POWER(COS(PI()*MOD(Calculator!$B$32/Calculator!$F$14,1)),2))+MIN(500,MAX(30,100*EXP(-0.3*'VSWR Calculator'!$C$24)*(1+3*ABS(MOD('VSWR Calculator'!$C$23/Calculator!$F$14/2,1)-0.5))))/'VSWR Calculator'!$C$25)-$C58)^2+(1500*ABS(SIN(2*PI()*MOD(Calculator!$B$32/Calculator!$F$14,1)))*IF(MOD(Calculator!$B$32/Calculator!$F$14,1)&lt;0.5,-1,1))^2)/SQRT(((50*POWER(80,POWER(COS(PI()*MOD(Calculator!$B$32/Calculator!$F$14,1)),2))+MIN(500,MAX(30,100*EXP(-0.3*'VSWR Calculator'!$C$24)*(1+3*ABS(MOD('VSWR Calculator'!$C$23/Calculator!$F$14/2,1)-0.5))))/'VSWR Calculator'!$C$25)+$C58)^2+(1500*ABS(SIN(2*PI()*MOD(Calculator!$B$32/Calculator!$F$14,1)))*IF(MOD(Calculator!$B$32/Calculator!$F$14,1)&lt;0.5,-1,1))^2)),2))</f>
        <v>—</v>
      </c>
      <c r="CZ58" s="253" t="n">
        <f aca="false">IF(OR(Calculator!$E$15&lt;&gt;"YES",Calculator!$B$32&lt;Calculator!$G$15),"—",ROUND((1+SQRT(((50*POWER(80,POWER(COS(PI()*MOD(Calculator!$B$32/Calculator!$F$15,1)),2))+MIN(500,MAX(30,100*EXP(-0.3*'VSWR Calculator'!$C$24)*(1+3*ABS(MOD('VSWR Calculator'!$C$23/Calculator!$F$15/2,1)-0.5))))/'VSWR Calculator'!$C$25)-$C58)^2+(1500*ABS(SIN(2*PI()*MOD(Calculator!$B$32/Calculator!$F$15,1)))*IF(MOD(Calculator!$B$32/Calculator!$F$15,1)&lt;0.5,-1,1))^2)/SQRT(((50*POWER(80,POWER(COS(PI()*MOD(Calculator!$B$32/Calculator!$F$15,1)),2))+MIN(500,MAX(30,100*EXP(-0.3*'VSWR Calculator'!$C$24)*(1+3*ABS(MOD('VSWR Calculator'!$C$23/Calculator!$F$15/2,1)-0.5))))/'VSWR Calculator'!$C$25)+$C58)^2+(1500*ABS(SIN(2*PI()*MOD(Calculator!$B$32/Calculator!$F$15,1)))*IF(MOD(Calculator!$B$32/Calculator!$F$15,1)&lt;0.5,-1,1))^2))/(1-SQRT(((50*POWER(80,POWER(COS(PI()*MOD(Calculator!$B$32/Calculator!$F$15,1)),2))+MIN(500,MAX(30,100*EXP(-0.3*'VSWR Calculator'!$C$24)*(1+3*ABS(MOD('VSWR Calculator'!$C$23/Calculator!$F$15/2,1)-0.5))))/'VSWR Calculator'!$C$25)-$C58)^2+(1500*ABS(SIN(2*PI()*MOD(Calculator!$B$32/Calculator!$F$15,1)))*IF(MOD(Calculator!$B$32/Calculator!$F$15,1)&lt;0.5,-1,1))^2)/SQRT(((50*POWER(80,POWER(COS(PI()*MOD(Calculator!$B$32/Calculator!$F$15,1)),2))+MIN(500,MAX(30,100*EXP(-0.3*'VSWR Calculator'!$C$24)*(1+3*ABS(MOD('VSWR Calculator'!$C$23/Calculator!$F$15/2,1)-0.5))))/'VSWR Calculator'!$C$25)+$C58)^2+(1500*ABS(SIN(2*PI()*MOD(Calculator!$B$32/Calculator!$F$15,1)))*IF(MOD(Calculator!$B$32/Calculator!$F$15,1)&lt;0.5,-1,1))^2)),2))</f>
        <v>2.71</v>
      </c>
      <c r="DA58" s="253" t="str">
        <f aca="false">IF(OR(Calculator!$E$16&lt;&gt;"YES",Calculator!$B$32&lt;Calculator!$G$16),"—",ROUND((1+SQRT(((50*POWER(80,POWER(COS(PI()*MOD(Calculator!$B$32/Calculator!$F$16,1)),2))+MIN(500,MAX(30,100*EXP(-0.3*'VSWR Calculator'!$C$24)*(1+3*ABS(MOD('VSWR Calculator'!$C$23/Calculator!$F$16/2,1)-0.5))))/'VSWR Calculator'!$C$25)-$C58)^2+(1500*ABS(SIN(2*PI()*MOD(Calculator!$B$32/Calculator!$F$16,1)))*IF(MOD(Calculator!$B$32/Calculator!$F$16,1)&lt;0.5,-1,1))^2)/SQRT(((50*POWER(80,POWER(COS(PI()*MOD(Calculator!$B$32/Calculator!$F$16,1)),2))+MIN(500,MAX(30,100*EXP(-0.3*'VSWR Calculator'!$C$24)*(1+3*ABS(MOD('VSWR Calculator'!$C$23/Calculator!$F$16/2,1)-0.5))))/'VSWR Calculator'!$C$25)+$C58)^2+(1500*ABS(SIN(2*PI()*MOD(Calculator!$B$32/Calculator!$F$16,1)))*IF(MOD(Calculator!$B$32/Calculator!$F$16,1)&lt;0.5,-1,1))^2))/(1-SQRT(((50*POWER(80,POWER(COS(PI()*MOD(Calculator!$B$32/Calculator!$F$16,1)),2))+MIN(500,MAX(30,100*EXP(-0.3*'VSWR Calculator'!$C$24)*(1+3*ABS(MOD('VSWR Calculator'!$C$23/Calculator!$F$16/2,1)-0.5))))/'VSWR Calculator'!$C$25)-$C58)^2+(1500*ABS(SIN(2*PI()*MOD(Calculator!$B$32/Calculator!$F$16,1)))*IF(MOD(Calculator!$B$32/Calculator!$F$16,1)&lt;0.5,-1,1))^2)/SQRT(((50*POWER(80,POWER(COS(PI()*MOD(Calculator!$B$32/Calculator!$F$16,1)),2))+MIN(500,MAX(30,100*EXP(-0.3*'VSWR Calculator'!$C$24)*(1+3*ABS(MOD('VSWR Calculator'!$C$23/Calculator!$F$16/2,1)-0.5))))/'VSWR Calculator'!$C$25)+$C58)^2+(1500*ABS(SIN(2*PI()*MOD(Calculator!$B$32/Calculator!$F$16,1)))*IF(MOD(Calculator!$B$32/Calculator!$F$16,1)&lt;0.5,-1,1))^2)),2))</f>
        <v>—</v>
      </c>
      <c r="DB58" s="253" t="n">
        <f aca="false">IF(OR(Calculator!$E$17&lt;&gt;"YES",Calculator!$B$32&lt;Calculator!$G$17),"—",ROUND((1+SQRT(((50*POWER(80,POWER(COS(PI()*MOD(Calculator!$B$32/Calculator!$F$17,1)),2))+MIN(500,MAX(30,100*EXP(-0.3*'VSWR Calculator'!$C$24)*(1+3*ABS(MOD('VSWR Calculator'!$C$23/Calculator!$F$17/2,1)-0.5))))/'VSWR Calculator'!$C$25)-$C58)^2+(1500*ABS(SIN(2*PI()*MOD(Calculator!$B$32/Calculator!$F$17,1)))*IF(MOD(Calculator!$B$32/Calculator!$F$17,1)&lt;0.5,-1,1))^2)/SQRT(((50*POWER(80,POWER(COS(PI()*MOD(Calculator!$B$32/Calculator!$F$17,1)),2))+MIN(500,MAX(30,100*EXP(-0.3*'VSWR Calculator'!$C$24)*(1+3*ABS(MOD('VSWR Calculator'!$C$23/Calculator!$F$17/2,1)-0.5))))/'VSWR Calculator'!$C$25)+$C58)^2+(1500*ABS(SIN(2*PI()*MOD(Calculator!$B$32/Calculator!$F$17,1)))*IF(MOD(Calculator!$B$32/Calculator!$F$17,1)&lt;0.5,-1,1))^2))/(1-SQRT(((50*POWER(80,POWER(COS(PI()*MOD(Calculator!$B$32/Calculator!$F$17,1)),2))+MIN(500,MAX(30,100*EXP(-0.3*'VSWR Calculator'!$C$24)*(1+3*ABS(MOD('VSWR Calculator'!$C$23/Calculator!$F$17/2,1)-0.5))))/'VSWR Calculator'!$C$25)-$C58)^2+(1500*ABS(SIN(2*PI()*MOD(Calculator!$B$32/Calculator!$F$17,1)))*IF(MOD(Calculator!$B$32/Calculator!$F$17,1)&lt;0.5,-1,1))^2)/SQRT(((50*POWER(80,POWER(COS(PI()*MOD(Calculator!$B$32/Calculator!$F$17,1)),2))+MIN(500,MAX(30,100*EXP(-0.3*'VSWR Calculator'!$C$24)*(1+3*ABS(MOD('VSWR Calculator'!$C$23/Calculator!$F$17/2,1)-0.5))))/'VSWR Calculator'!$C$25)+$C58)^2+(1500*ABS(SIN(2*PI()*MOD(Calculator!$B$32/Calculator!$F$17,1)))*IF(MOD(Calculator!$B$32/Calculator!$F$17,1)&lt;0.5,-1,1))^2)),2))</f>
        <v>13.16</v>
      </c>
      <c r="DC58" s="253" t="str">
        <f aca="false">IF(OR(Calculator!$E$18&lt;&gt;"YES",Calculator!$B$32&lt;Calculator!$G$18),"—",ROUND((1+SQRT(((50*POWER(80,POWER(COS(PI()*MOD(Calculator!$B$32/Calculator!$F$18,1)),2))+MIN(500,MAX(30,100*EXP(-0.3*'VSWR Calculator'!$C$24)*(1+3*ABS(MOD('VSWR Calculator'!$C$23/Calculator!$F$18/2,1)-0.5))))/'VSWR Calculator'!$C$25)-$C58)^2+(1500*ABS(SIN(2*PI()*MOD(Calculator!$B$32/Calculator!$F$18,1)))*IF(MOD(Calculator!$B$32/Calculator!$F$18,1)&lt;0.5,-1,1))^2)/SQRT(((50*POWER(80,POWER(COS(PI()*MOD(Calculator!$B$32/Calculator!$F$18,1)),2))+MIN(500,MAX(30,100*EXP(-0.3*'VSWR Calculator'!$C$24)*(1+3*ABS(MOD('VSWR Calculator'!$C$23/Calculator!$F$18/2,1)-0.5))))/'VSWR Calculator'!$C$25)+$C58)^2+(1500*ABS(SIN(2*PI()*MOD(Calculator!$B$32/Calculator!$F$18,1)))*IF(MOD(Calculator!$B$32/Calculator!$F$18,1)&lt;0.5,-1,1))^2))/(1-SQRT(((50*POWER(80,POWER(COS(PI()*MOD(Calculator!$B$32/Calculator!$F$18,1)),2))+MIN(500,MAX(30,100*EXP(-0.3*'VSWR Calculator'!$C$24)*(1+3*ABS(MOD('VSWR Calculator'!$C$23/Calculator!$F$18/2,1)-0.5))))/'VSWR Calculator'!$C$25)-$C58)^2+(1500*ABS(SIN(2*PI()*MOD(Calculator!$B$32/Calculator!$F$18,1)))*IF(MOD(Calculator!$B$32/Calculator!$F$18,1)&lt;0.5,-1,1))^2)/SQRT(((50*POWER(80,POWER(COS(PI()*MOD(Calculator!$B$32/Calculator!$F$18,1)),2))+MIN(500,MAX(30,100*EXP(-0.3*'VSWR Calculator'!$C$24)*(1+3*ABS(MOD('VSWR Calculator'!$C$23/Calculator!$F$18/2,1)-0.5))))/'VSWR Calculator'!$C$25)+$C58)^2+(1500*ABS(SIN(2*PI()*MOD(Calculator!$B$32/Calculator!$F$18,1)))*IF(MOD(Calculator!$B$32/Calculator!$F$18,1)&lt;0.5,-1,1))^2)),2))</f>
        <v>—</v>
      </c>
      <c r="DD58" s="253" t="str">
        <f aca="false">IF(OR(Calculator!$E$19&lt;&gt;"YES",Calculator!$B$32&lt;Calculator!$G$19),"—",ROUND((1+SQRT(((50*POWER(80,POWER(COS(PI()*MOD(Calculator!$B$32/Calculator!$F$19,1)),2))+MIN(500,MAX(30,100*EXP(-0.3*'VSWR Calculator'!$C$24)*(1+3*ABS(MOD('VSWR Calculator'!$C$23/Calculator!$F$19/2,1)-0.5))))/'VSWR Calculator'!$C$25)-$C58)^2+(1500*ABS(SIN(2*PI()*MOD(Calculator!$B$32/Calculator!$F$19,1)))*IF(MOD(Calculator!$B$32/Calculator!$F$19,1)&lt;0.5,-1,1))^2)/SQRT(((50*POWER(80,POWER(COS(PI()*MOD(Calculator!$B$32/Calculator!$F$19,1)),2))+MIN(500,MAX(30,100*EXP(-0.3*'VSWR Calculator'!$C$24)*(1+3*ABS(MOD('VSWR Calculator'!$C$23/Calculator!$F$19/2,1)-0.5))))/'VSWR Calculator'!$C$25)+$C58)^2+(1500*ABS(SIN(2*PI()*MOD(Calculator!$B$32/Calculator!$F$19,1)))*IF(MOD(Calculator!$B$32/Calculator!$F$19,1)&lt;0.5,-1,1))^2))/(1-SQRT(((50*POWER(80,POWER(COS(PI()*MOD(Calculator!$B$32/Calculator!$F$19,1)),2))+MIN(500,MAX(30,100*EXP(-0.3*'VSWR Calculator'!$C$24)*(1+3*ABS(MOD('VSWR Calculator'!$C$23/Calculator!$F$19/2,1)-0.5))))/'VSWR Calculator'!$C$25)-$C58)^2+(1500*ABS(SIN(2*PI()*MOD(Calculator!$B$32/Calculator!$F$19,1)))*IF(MOD(Calculator!$B$32/Calculator!$F$19,1)&lt;0.5,-1,1))^2)/SQRT(((50*POWER(80,POWER(COS(PI()*MOD(Calculator!$B$32/Calculator!$F$19,1)),2))+MIN(500,MAX(30,100*EXP(-0.3*'VSWR Calculator'!$C$24)*(1+3*ABS(MOD('VSWR Calculator'!$C$23/Calculator!$F$19/2,1)-0.5))))/'VSWR Calculator'!$C$25)+$C58)^2+(1500*ABS(SIN(2*PI()*MOD(Calculator!$B$32/Calculator!$F$19,1)))*IF(MOD(Calculator!$B$32/Calculator!$F$19,1)&lt;0.5,-1,1))^2)),2))</f>
        <v>—</v>
      </c>
      <c r="DE58" s="253" t="str">
        <f aca="false">IF(OR(Calculator!$E$20&lt;&gt;"YES",Calculator!$B$32&lt;Calculator!$G$20),"—",ROUND((1+SQRT(((50*POWER(80,POWER(COS(PI()*MOD(Calculator!$B$32/Calculator!$F$20,1)),2))+MIN(500,MAX(30,100*EXP(-0.3*'VSWR Calculator'!$C$24)*(1+3*ABS(MOD('VSWR Calculator'!$C$23/Calculator!$F$20/2,1)-0.5))))/'VSWR Calculator'!$C$25)-$C58)^2+(1500*ABS(SIN(2*PI()*MOD(Calculator!$B$32/Calculator!$F$20,1)))*IF(MOD(Calculator!$B$32/Calculator!$F$20,1)&lt;0.5,-1,1))^2)/SQRT(((50*POWER(80,POWER(COS(PI()*MOD(Calculator!$B$32/Calculator!$F$20,1)),2))+MIN(500,MAX(30,100*EXP(-0.3*'VSWR Calculator'!$C$24)*(1+3*ABS(MOD('VSWR Calculator'!$C$23/Calculator!$F$20/2,1)-0.5))))/'VSWR Calculator'!$C$25)+$C58)^2+(1500*ABS(SIN(2*PI()*MOD(Calculator!$B$32/Calculator!$F$20,1)))*IF(MOD(Calculator!$B$32/Calculator!$F$20,1)&lt;0.5,-1,1))^2))/(1-SQRT(((50*POWER(80,POWER(COS(PI()*MOD(Calculator!$B$32/Calculator!$F$20,1)),2))+MIN(500,MAX(30,100*EXP(-0.3*'VSWR Calculator'!$C$24)*(1+3*ABS(MOD('VSWR Calculator'!$C$23/Calculator!$F$20/2,1)-0.5))))/'VSWR Calculator'!$C$25)-$C58)^2+(1500*ABS(SIN(2*PI()*MOD(Calculator!$B$32/Calculator!$F$20,1)))*IF(MOD(Calculator!$B$32/Calculator!$F$20,1)&lt;0.5,-1,1))^2)/SQRT(((50*POWER(80,POWER(COS(PI()*MOD(Calculator!$B$32/Calculator!$F$20,1)),2))+MIN(500,MAX(30,100*EXP(-0.3*'VSWR Calculator'!$C$24)*(1+3*ABS(MOD('VSWR Calculator'!$C$23/Calculator!$F$20/2,1)-0.5))))/'VSWR Calculator'!$C$25)+$C58)^2+(1500*ABS(SIN(2*PI()*MOD(Calculator!$B$32/Calculator!$F$20,1)))*IF(MOD(Calculator!$B$32/Calculator!$F$20,1)&lt;0.5,-1,1))^2)),2))</f>
        <v>—</v>
      </c>
      <c r="DF58" s="253" t="str">
        <f aca="false">IF(OR(Calculator!$E$21&lt;&gt;"YES",Calculator!$B$32&lt;Calculator!$G$21),"—",ROUND((1+SQRT(((50*POWER(80,POWER(COS(PI()*MOD(Calculator!$B$32/Calculator!$F$21,1)),2))+MIN(500,MAX(30,100*EXP(-0.3*'VSWR Calculator'!$C$24)*(1+3*ABS(MOD('VSWR Calculator'!$C$23/Calculator!$F$21/2,1)-0.5))))/'VSWR Calculator'!$C$25)-$C58)^2+(1500*ABS(SIN(2*PI()*MOD(Calculator!$B$32/Calculator!$F$21,1)))*IF(MOD(Calculator!$B$32/Calculator!$F$21,1)&lt;0.5,-1,1))^2)/SQRT(((50*POWER(80,POWER(COS(PI()*MOD(Calculator!$B$32/Calculator!$F$21,1)),2))+MIN(500,MAX(30,100*EXP(-0.3*'VSWR Calculator'!$C$24)*(1+3*ABS(MOD('VSWR Calculator'!$C$23/Calculator!$F$21/2,1)-0.5))))/'VSWR Calculator'!$C$25)+$C58)^2+(1500*ABS(SIN(2*PI()*MOD(Calculator!$B$32/Calculator!$F$21,1)))*IF(MOD(Calculator!$B$32/Calculator!$F$21,1)&lt;0.5,-1,1))^2))/(1-SQRT(((50*POWER(80,POWER(COS(PI()*MOD(Calculator!$B$32/Calculator!$F$21,1)),2))+MIN(500,MAX(30,100*EXP(-0.3*'VSWR Calculator'!$C$24)*(1+3*ABS(MOD('VSWR Calculator'!$C$23/Calculator!$F$21/2,1)-0.5))))/'VSWR Calculator'!$C$25)-$C58)^2+(1500*ABS(SIN(2*PI()*MOD(Calculator!$B$32/Calculator!$F$21,1)))*IF(MOD(Calculator!$B$32/Calculator!$F$21,1)&lt;0.5,-1,1))^2)/SQRT(((50*POWER(80,POWER(COS(PI()*MOD(Calculator!$B$32/Calculator!$F$21,1)),2))+MIN(500,MAX(30,100*EXP(-0.3*'VSWR Calculator'!$C$24)*(1+3*ABS(MOD('VSWR Calculator'!$C$23/Calculator!$F$21/2,1)-0.5))))/'VSWR Calculator'!$C$25)+$C58)^2+(1500*ABS(SIN(2*PI()*MOD(Calculator!$B$32/Calculator!$F$21,1)))*IF(MOD(Calculator!$B$32/Calculator!$F$21,1)&lt;0.5,-1,1))^2)),2))</f>
        <v>—</v>
      </c>
      <c r="DG58" s="253" t="str">
        <f aca="false">IF(OR(Calculator!$E$22&lt;&gt;"YES",Calculator!$B$32&lt;Calculator!$G$22),"—",ROUND((1+SQRT(((50*POWER(80,POWER(COS(PI()*MOD(Calculator!$B$32/Calculator!$F$22,1)),2))+MIN(500,MAX(30,100*EXP(-0.3*'VSWR Calculator'!$C$24)*(1+3*ABS(MOD('VSWR Calculator'!$C$23/Calculator!$F$22/2,1)-0.5))))/'VSWR Calculator'!$C$25)-$C58)^2+(1500*ABS(SIN(2*PI()*MOD(Calculator!$B$32/Calculator!$F$22,1)))*IF(MOD(Calculator!$B$32/Calculator!$F$22,1)&lt;0.5,-1,1))^2)/SQRT(((50*POWER(80,POWER(COS(PI()*MOD(Calculator!$B$32/Calculator!$F$22,1)),2))+MIN(500,MAX(30,100*EXP(-0.3*'VSWR Calculator'!$C$24)*(1+3*ABS(MOD('VSWR Calculator'!$C$23/Calculator!$F$22/2,1)-0.5))))/'VSWR Calculator'!$C$25)+$C58)^2+(1500*ABS(SIN(2*PI()*MOD(Calculator!$B$32/Calculator!$F$22,1)))*IF(MOD(Calculator!$B$32/Calculator!$F$22,1)&lt;0.5,-1,1))^2))/(1-SQRT(((50*POWER(80,POWER(COS(PI()*MOD(Calculator!$B$32/Calculator!$F$22,1)),2))+MIN(500,MAX(30,100*EXP(-0.3*'VSWR Calculator'!$C$24)*(1+3*ABS(MOD('VSWR Calculator'!$C$23/Calculator!$F$22/2,1)-0.5))))/'VSWR Calculator'!$C$25)-$C58)^2+(1500*ABS(SIN(2*PI()*MOD(Calculator!$B$32/Calculator!$F$22,1)))*IF(MOD(Calculator!$B$32/Calculator!$F$22,1)&lt;0.5,-1,1))^2)/SQRT(((50*POWER(80,POWER(COS(PI()*MOD(Calculator!$B$32/Calculator!$F$22,1)),2))+MIN(500,MAX(30,100*EXP(-0.3*'VSWR Calculator'!$C$24)*(1+3*ABS(MOD('VSWR Calculator'!$C$23/Calculator!$F$22/2,1)-0.5))))/'VSWR Calculator'!$C$25)+$C58)^2+(1500*ABS(SIN(2*PI()*MOD(Calculator!$B$32/Calculator!$F$22,1)))*IF(MOD(Calculator!$B$32/Calculator!$F$22,1)&lt;0.5,-1,1))^2)),2))</f>
        <v>—</v>
      </c>
      <c r="DH58" s="253" t="n">
        <f aca="false">IFERROR(ROUND((IF(ISNUMBER(CW58),CW58,0)+IF(ISNUMBER(CX58),CX58,0)+IF(ISNUMBER(CY58),CY58,0)+IF(ISNUMBER(CZ58),CZ58,0)+IF(ISNUMBER(DA58),DA58,0)+IF(ISNUMBER(DB58),DB58,0)+IF(ISNUMBER(DC58),DC58,0)+IF(ISNUMBER(DD58),DD58,0)+IF(ISNUMBER(DE58),DE58,0)+IF(ISNUMBER(DF58),DF58,0)+IF(ISNUMBER(DG58),DG58,0))/(IF(ISNUMBER(CW58),1,0)+IF(ISNUMBER(CX58),1,0)+IF(ISNUMBER(CY58),1,0)+IF(ISNUMBER(CZ58),1,0)+IF(ISNUMBER(DA58),1,0)+IF(ISNUMBER(DB58),1,0)+IF(ISNUMBER(DC58),1,0)+IF(ISNUMBER(DD58),1,0)+IF(ISNUMBER(DE58),1,0)+IF(ISNUMBER(DF58),1,0)+IF(ISNUMBER(DG58),1,0)),4),"")</f>
        <v>7.935</v>
      </c>
      <c r="DI58" s="253" t="str">
        <f aca="false">IF(OR(Calculator!$E$12&lt;&gt;"YES",Calculator!$B$33&lt;Calculator!$G$12),"—",ROUND((1+SQRT(((50*POWER(80,POWER(COS(PI()*MOD(Calculator!$B$33/Calculator!$F$12,1)),2))+MIN(500,MAX(30,100*EXP(-0.3*'VSWR Calculator'!$C$24)*(1+3*ABS(MOD('VSWR Calculator'!$C$23/Calculator!$F$12/2,1)-0.5))))/'VSWR Calculator'!$C$25)-$C58)^2+(1500*ABS(SIN(2*PI()*MOD(Calculator!$B$33/Calculator!$F$12,1)))*IF(MOD(Calculator!$B$33/Calculator!$F$12,1)&lt;0.5,-1,1))^2)/SQRT(((50*POWER(80,POWER(COS(PI()*MOD(Calculator!$B$33/Calculator!$F$12,1)),2))+MIN(500,MAX(30,100*EXP(-0.3*'VSWR Calculator'!$C$24)*(1+3*ABS(MOD('VSWR Calculator'!$C$23/Calculator!$F$12/2,1)-0.5))))/'VSWR Calculator'!$C$25)+$C58)^2+(1500*ABS(SIN(2*PI()*MOD(Calculator!$B$33/Calculator!$F$12,1)))*IF(MOD(Calculator!$B$33/Calculator!$F$12,1)&lt;0.5,-1,1))^2))/(1-SQRT(((50*POWER(80,POWER(COS(PI()*MOD(Calculator!$B$33/Calculator!$F$12,1)),2))+MIN(500,MAX(30,100*EXP(-0.3*'VSWR Calculator'!$C$24)*(1+3*ABS(MOD('VSWR Calculator'!$C$23/Calculator!$F$12/2,1)-0.5))))/'VSWR Calculator'!$C$25)-$C58)^2+(1500*ABS(SIN(2*PI()*MOD(Calculator!$B$33/Calculator!$F$12,1)))*IF(MOD(Calculator!$B$33/Calculator!$F$12,1)&lt;0.5,-1,1))^2)/SQRT(((50*POWER(80,POWER(COS(PI()*MOD(Calculator!$B$33/Calculator!$F$12,1)),2))+MIN(500,MAX(30,100*EXP(-0.3*'VSWR Calculator'!$C$24)*(1+3*ABS(MOD('VSWR Calculator'!$C$23/Calculator!$F$12/2,1)-0.5))))/'VSWR Calculator'!$C$25)+$C58)^2+(1500*ABS(SIN(2*PI()*MOD(Calculator!$B$33/Calculator!$F$12,1)))*IF(MOD(Calculator!$B$33/Calculator!$F$12,1)&lt;0.5,-1,1))^2)),2))</f>
        <v>—</v>
      </c>
      <c r="DJ58" s="253" t="str">
        <f aca="false">IF(OR(Calculator!$E$13&lt;&gt;"YES",Calculator!$B$33&lt;Calculator!$G$13),"—",ROUND((1+SQRT(((50*POWER(80,POWER(COS(PI()*MOD(Calculator!$B$33/Calculator!$F$13,1)),2))+MIN(500,MAX(30,100*EXP(-0.3*'VSWR Calculator'!$C$24)*(1+3*ABS(MOD('VSWR Calculator'!$C$23/Calculator!$F$13/2,1)-0.5))))/'VSWR Calculator'!$C$25)-$C58)^2+(1500*ABS(SIN(2*PI()*MOD(Calculator!$B$33/Calculator!$F$13,1)))*IF(MOD(Calculator!$B$33/Calculator!$F$13,1)&lt;0.5,-1,1))^2)/SQRT(((50*POWER(80,POWER(COS(PI()*MOD(Calculator!$B$33/Calculator!$F$13,1)),2))+MIN(500,MAX(30,100*EXP(-0.3*'VSWR Calculator'!$C$24)*(1+3*ABS(MOD('VSWR Calculator'!$C$23/Calculator!$F$13/2,1)-0.5))))/'VSWR Calculator'!$C$25)+$C58)^2+(1500*ABS(SIN(2*PI()*MOD(Calculator!$B$33/Calculator!$F$13,1)))*IF(MOD(Calculator!$B$33/Calculator!$F$13,1)&lt;0.5,-1,1))^2))/(1-SQRT(((50*POWER(80,POWER(COS(PI()*MOD(Calculator!$B$33/Calculator!$F$13,1)),2))+MIN(500,MAX(30,100*EXP(-0.3*'VSWR Calculator'!$C$24)*(1+3*ABS(MOD('VSWR Calculator'!$C$23/Calculator!$F$13/2,1)-0.5))))/'VSWR Calculator'!$C$25)-$C58)^2+(1500*ABS(SIN(2*PI()*MOD(Calculator!$B$33/Calculator!$F$13,1)))*IF(MOD(Calculator!$B$33/Calculator!$F$13,1)&lt;0.5,-1,1))^2)/SQRT(((50*POWER(80,POWER(COS(PI()*MOD(Calculator!$B$33/Calculator!$F$13,1)),2))+MIN(500,MAX(30,100*EXP(-0.3*'VSWR Calculator'!$C$24)*(1+3*ABS(MOD('VSWR Calculator'!$C$23/Calculator!$F$13/2,1)-0.5))))/'VSWR Calculator'!$C$25)+$C58)^2+(1500*ABS(SIN(2*PI()*MOD(Calculator!$B$33/Calculator!$F$13,1)))*IF(MOD(Calculator!$B$33/Calculator!$F$13,1)&lt;0.5,-1,1))^2)),2))</f>
        <v>—</v>
      </c>
      <c r="DK58" s="253" t="str">
        <f aca="false">IF(OR(Calculator!$E$14&lt;&gt;"YES",Calculator!$B$33&lt;Calculator!$G$14),"—",ROUND((1+SQRT(((50*POWER(80,POWER(COS(PI()*MOD(Calculator!$B$33/Calculator!$F$14,1)),2))+MIN(500,MAX(30,100*EXP(-0.3*'VSWR Calculator'!$C$24)*(1+3*ABS(MOD('VSWR Calculator'!$C$23/Calculator!$F$14/2,1)-0.5))))/'VSWR Calculator'!$C$25)-$C58)^2+(1500*ABS(SIN(2*PI()*MOD(Calculator!$B$33/Calculator!$F$14,1)))*IF(MOD(Calculator!$B$33/Calculator!$F$14,1)&lt;0.5,-1,1))^2)/SQRT(((50*POWER(80,POWER(COS(PI()*MOD(Calculator!$B$33/Calculator!$F$14,1)),2))+MIN(500,MAX(30,100*EXP(-0.3*'VSWR Calculator'!$C$24)*(1+3*ABS(MOD('VSWR Calculator'!$C$23/Calculator!$F$14/2,1)-0.5))))/'VSWR Calculator'!$C$25)+$C58)^2+(1500*ABS(SIN(2*PI()*MOD(Calculator!$B$33/Calculator!$F$14,1)))*IF(MOD(Calculator!$B$33/Calculator!$F$14,1)&lt;0.5,-1,1))^2))/(1-SQRT(((50*POWER(80,POWER(COS(PI()*MOD(Calculator!$B$33/Calculator!$F$14,1)),2))+MIN(500,MAX(30,100*EXP(-0.3*'VSWR Calculator'!$C$24)*(1+3*ABS(MOD('VSWR Calculator'!$C$23/Calculator!$F$14/2,1)-0.5))))/'VSWR Calculator'!$C$25)-$C58)^2+(1500*ABS(SIN(2*PI()*MOD(Calculator!$B$33/Calculator!$F$14,1)))*IF(MOD(Calculator!$B$33/Calculator!$F$14,1)&lt;0.5,-1,1))^2)/SQRT(((50*POWER(80,POWER(COS(PI()*MOD(Calculator!$B$33/Calculator!$F$14,1)),2))+MIN(500,MAX(30,100*EXP(-0.3*'VSWR Calculator'!$C$24)*(1+3*ABS(MOD('VSWR Calculator'!$C$23/Calculator!$F$14/2,1)-0.5))))/'VSWR Calculator'!$C$25)+$C58)^2+(1500*ABS(SIN(2*PI()*MOD(Calculator!$B$33/Calculator!$F$14,1)))*IF(MOD(Calculator!$B$33/Calculator!$F$14,1)&lt;0.5,-1,1))^2)),2))</f>
        <v>—</v>
      </c>
      <c r="DL58" s="253" t="n">
        <f aca="false">IF(OR(Calculator!$E$15&lt;&gt;"YES",Calculator!$B$33&lt;Calculator!$G$15),"—",ROUND((1+SQRT(((50*POWER(80,POWER(COS(PI()*MOD(Calculator!$B$33/Calculator!$F$15,1)),2))+MIN(500,MAX(30,100*EXP(-0.3*'VSWR Calculator'!$C$24)*(1+3*ABS(MOD('VSWR Calculator'!$C$23/Calculator!$F$15/2,1)-0.5))))/'VSWR Calculator'!$C$25)-$C58)^2+(1500*ABS(SIN(2*PI()*MOD(Calculator!$B$33/Calculator!$F$15,1)))*IF(MOD(Calculator!$B$33/Calculator!$F$15,1)&lt;0.5,-1,1))^2)/SQRT(((50*POWER(80,POWER(COS(PI()*MOD(Calculator!$B$33/Calculator!$F$15,1)),2))+MIN(500,MAX(30,100*EXP(-0.3*'VSWR Calculator'!$C$24)*(1+3*ABS(MOD('VSWR Calculator'!$C$23/Calculator!$F$15/2,1)-0.5))))/'VSWR Calculator'!$C$25)+$C58)^2+(1500*ABS(SIN(2*PI()*MOD(Calculator!$B$33/Calculator!$F$15,1)))*IF(MOD(Calculator!$B$33/Calculator!$F$15,1)&lt;0.5,-1,1))^2))/(1-SQRT(((50*POWER(80,POWER(COS(PI()*MOD(Calculator!$B$33/Calculator!$F$15,1)),2))+MIN(500,MAX(30,100*EXP(-0.3*'VSWR Calculator'!$C$24)*(1+3*ABS(MOD('VSWR Calculator'!$C$23/Calculator!$F$15/2,1)-0.5))))/'VSWR Calculator'!$C$25)-$C58)^2+(1500*ABS(SIN(2*PI()*MOD(Calculator!$B$33/Calculator!$F$15,1)))*IF(MOD(Calculator!$B$33/Calculator!$F$15,1)&lt;0.5,-1,1))^2)/SQRT(((50*POWER(80,POWER(COS(PI()*MOD(Calculator!$B$33/Calculator!$F$15,1)),2))+MIN(500,MAX(30,100*EXP(-0.3*'VSWR Calculator'!$C$24)*(1+3*ABS(MOD('VSWR Calculator'!$C$23/Calculator!$F$15/2,1)-0.5))))/'VSWR Calculator'!$C$25)+$C58)^2+(1500*ABS(SIN(2*PI()*MOD(Calculator!$B$33/Calculator!$F$15,1)))*IF(MOD(Calculator!$B$33/Calculator!$F$15,1)&lt;0.5,-1,1))^2)),2))</f>
        <v>2.82</v>
      </c>
      <c r="DM58" s="253" t="str">
        <f aca="false">IF(OR(Calculator!$E$16&lt;&gt;"YES",Calculator!$B$33&lt;Calculator!$G$16),"—",ROUND((1+SQRT(((50*POWER(80,POWER(COS(PI()*MOD(Calculator!$B$33/Calculator!$F$16,1)),2))+MIN(500,MAX(30,100*EXP(-0.3*'VSWR Calculator'!$C$24)*(1+3*ABS(MOD('VSWR Calculator'!$C$23/Calculator!$F$16/2,1)-0.5))))/'VSWR Calculator'!$C$25)-$C58)^2+(1500*ABS(SIN(2*PI()*MOD(Calculator!$B$33/Calculator!$F$16,1)))*IF(MOD(Calculator!$B$33/Calculator!$F$16,1)&lt;0.5,-1,1))^2)/SQRT(((50*POWER(80,POWER(COS(PI()*MOD(Calculator!$B$33/Calculator!$F$16,1)),2))+MIN(500,MAX(30,100*EXP(-0.3*'VSWR Calculator'!$C$24)*(1+3*ABS(MOD('VSWR Calculator'!$C$23/Calculator!$F$16/2,1)-0.5))))/'VSWR Calculator'!$C$25)+$C58)^2+(1500*ABS(SIN(2*PI()*MOD(Calculator!$B$33/Calculator!$F$16,1)))*IF(MOD(Calculator!$B$33/Calculator!$F$16,1)&lt;0.5,-1,1))^2))/(1-SQRT(((50*POWER(80,POWER(COS(PI()*MOD(Calculator!$B$33/Calculator!$F$16,1)),2))+MIN(500,MAX(30,100*EXP(-0.3*'VSWR Calculator'!$C$24)*(1+3*ABS(MOD('VSWR Calculator'!$C$23/Calculator!$F$16/2,1)-0.5))))/'VSWR Calculator'!$C$25)-$C58)^2+(1500*ABS(SIN(2*PI()*MOD(Calculator!$B$33/Calculator!$F$16,1)))*IF(MOD(Calculator!$B$33/Calculator!$F$16,1)&lt;0.5,-1,1))^2)/SQRT(((50*POWER(80,POWER(COS(PI()*MOD(Calculator!$B$33/Calculator!$F$16,1)),2))+MIN(500,MAX(30,100*EXP(-0.3*'VSWR Calculator'!$C$24)*(1+3*ABS(MOD('VSWR Calculator'!$C$23/Calculator!$F$16/2,1)-0.5))))/'VSWR Calculator'!$C$25)+$C58)^2+(1500*ABS(SIN(2*PI()*MOD(Calculator!$B$33/Calculator!$F$16,1)))*IF(MOD(Calculator!$B$33/Calculator!$F$16,1)&lt;0.5,-1,1))^2)),2))</f>
        <v>—</v>
      </c>
      <c r="DN58" s="253" t="n">
        <f aca="false">IF(OR(Calculator!$E$17&lt;&gt;"YES",Calculator!$B$33&lt;Calculator!$G$17),"—",ROUND((1+SQRT(((50*POWER(80,POWER(COS(PI()*MOD(Calculator!$B$33/Calculator!$F$17,1)),2))+MIN(500,MAX(30,100*EXP(-0.3*'VSWR Calculator'!$C$24)*(1+3*ABS(MOD('VSWR Calculator'!$C$23/Calculator!$F$17/2,1)-0.5))))/'VSWR Calculator'!$C$25)-$C58)^2+(1500*ABS(SIN(2*PI()*MOD(Calculator!$B$33/Calculator!$F$17,1)))*IF(MOD(Calculator!$B$33/Calculator!$F$17,1)&lt;0.5,-1,1))^2)/SQRT(((50*POWER(80,POWER(COS(PI()*MOD(Calculator!$B$33/Calculator!$F$17,1)),2))+MIN(500,MAX(30,100*EXP(-0.3*'VSWR Calculator'!$C$24)*(1+3*ABS(MOD('VSWR Calculator'!$C$23/Calculator!$F$17/2,1)-0.5))))/'VSWR Calculator'!$C$25)+$C58)^2+(1500*ABS(SIN(2*PI()*MOD(Calculator!$B$33/Calculator!$F$17,1)))*IF(MOD(Calculator!$B$33/Calculator!$F$17,1)&lt;0.5,-1,1))^2))/(1-SQRT(((50*POWER(80,POWER(COS(PI()*MOD(Calculator!$B$33/Calculator!$F$17,1)),2))+MIN(500,MAX(30,100*EXP(-0.3*'VSWR Calculator'!$C$24)*(1+3*ABS(MOD('VSWR Calculator'!$C$23/Calculator!$F$17/2,1)-0.5))))/'VSWR Calculator'!$C$25)-$C58)^2+(1500*ABS(SIN(2*PI()*MOD(Calculator!$B$33/Calculator!$F$17,1)))*IF(MOD(Calculator!$B$33/Calculator!$F$17,1)&lt;0.5,-1,1))^2)/SQRT(((50*POWER(80,POWER(COS(PI()*MOD(Calculator!$B$33/Calculator!$F$17,1)),2))+MIN(500,MAX(30,100*EXP(-0.3*'VSWR Calculator'!$C$24)*(1+3*ABS(MOD('VSWR Calculator'!$C$23/Calculator!$F$17/2,1)-0.5))))/'VSWR Calculator'!$C$25)+$C58)^2+(1500*ABS(SIN(2*PI()*MOD(Calculator!$B$33/Calculator!$F$17,1)))*IF(MOD(Calculator!$B$33/Calculator!$F$17,1)&lt;0.5,-1,1))^2)),2))</f>
        <v>14.1</v>
      </c>
      <c r="DO58" s="253" t="str">
        <f aca="false">IF(OR(Calculator!$E$18&lt;&gt;"YES",Calculator!$B$33&lt;Calculator!$G$18),"—",ROUND((1+SQRT(((50*POWER(80,POWER(COS(PI()*MOD(Calculator!$B$33/Calculator!$F$18,1)),2))+MIN(500,MAX(30,100*EXP(-0.3*'VSWR Calculator'!$C$24)*(1+3*ABS(MOD('VSWR Calculator'!$C$23/Calculator!$F$18/2,1)-0.5))))/'VSWR Calculator'!$C$25)-$C58)^2+(1500*ABS(SIN(2*PI()*MOD(Calculator!$B$33/Calculator!$F$18,1)))*IF(MOD(Calculator!$B$33/Calculator!$F$18,1)&lt;0.5,-1,1))^2)/SQRT(((50*POWER(80,POWER(COS(PI()*MOD(Calculator!$B$33/Calculator!$F$18,1)),2))+MIN(500,MAX(30,100*EXP(-0.3*'VSWR Calculator'!$C$24)*(1+3*ABS(MOD('VSWR Calculator'!$C$23/Calculator!$F$18/2,1)-0.5))))/'VSWR Calculator'!$C$25)+$C58)^2+(1500*ABS(SIN(2*PI()*MOD(Calculator!$B$33/Calculator!$F$18,1)))*IF(MOD(Calculator!$B$33/Calculator!$F$18,1)&lt;0.5,-1,1))^2))/(1-SQRT(((50*POWER(80,POWER(COS(PI()*MOD(Calculator!$B$33/Calculator!$F$18,1)),2))+MIN(500,MAX(30,100*EXP(-0.3*'VSWR Calculator'!$C$24)*(1+3*ABS(MOD('VSWR Calculator'!$C$23/Calculator!$F$18/2,1)-0.5))))/'VSWR Calculator'!$C$25)-$C58)^2+(1500*ABS(SIN(2*PI()*MOD(Calculator!$B$33/Calculator!$F$18,1)))*IF(MOD(Calculator!$B$33/Calculator!$F$18,1)&lt;0.5,-1,1))^2)/SQRT(((50*POWER(80,POWER(COS(PI()*MOD(Calculator!$B$33/Calculator!$F$18,1)),2))+MIN(500,MAX(30,100*EXP(-0.3*'VSWR Calculator'!$C$24)*(1+3*ABS(MOD('VSWR Calculator'!$C$23/Calculator!$F$18/2,1)-0.5))))/'VSWR Calculator'!$C$25)+$C58)^2+(1500*ABS(SIN(2*PI()*MOD(Calculator!$B$33/Calculator!$F$18,1)))*IF(MOD(Calculator!$B$33/Calculator!$F$18,1)&lt;0.5,-1,1))^2)),2))</f>
        <v>—</v>
      </c>
      <c r="DP58" s="253" t="str">
        <f aca="false">IF(OR(Calculator!$E$19&lt;&gt;"YES",Calculator!$B$33&lt;Calculator!$G$19),"—",ROUND((1+SQRT(((50*POWER(80,POWER(COS(PI()*MOD(Calculator!$B$33/Calculator!$F$19,1)),2))+MIN(500,MAX(30,100*EXP(-0.3*'VSWR Calculator'!$C$24)*(1+3*ABS(MOD('VSWR Calculator'!$C$23/Calculator!$F$19/2,1)-0.5))))/'VSWR Calculator'!$C$25)-$C58)^2+(1500*ABS(SIN(2*PI()*MOD(Calculator!$B$33/Calculator!$F$19,1)))*IF(MOD(Calculator!$B$33/Calculator!$F$19,1)&lt;0.5,-1,1))^2)/SQRT(((50*POWER(80,POWER(COS(PI()*MOD(Calculator!$B$33/Calculator!$F$19,1)),2))+MIN(500,MAX(30,100*EXP(-0.3*'VSWR Calculator'!$C$24)*(1+3*ABS(MOD('VSWR Calculator'!$C$23/Calculator!$F$19/2,1)-0.5))))/'VSWR Calculator'!$C$25)+$C58)^2+(1500*ABS(SIN(2*PI()*MOD(Calculator!$B$33/Calculator!$F$19,1)))*IF(MOD(Calculator!$B$33/Calculator!$F$19,1)&lt;0.5,-1,1))^2))/(1-SQRT(((50*POWER(80,POWER(COS(PI()*MOD(Calculator!$B$33/Calculator!$F$19,1)),2))+MIN(500,MAX(30,100*EXP(-0.3*'VSWR Calculator'!$C$24)*(1+3*ABS(MOD('VSWR Calculator'!$C$23/Calculator!$F$19/2,1)-0.5))))/'VSWR Calculator'!$C$25)-$C58)^2+(1500*ABS(SIN(2*PI()*MOD(Calculator!$B$33/Calculator!$F$19,1)))*IF(MOD(Calculator!$B$33/Calculator!$F$19,1)&lt;0.5,-1,1))^2)/SQRT(((50*POWER(80,POWER(COS(PI()*MOD(Calculator!$B$33/Calculator!$F$19,1)),2))+MIN(500,MAX(30,100*EXP(-0.3*'VSWR Calculator'!$C$24)*(1+3*ABS(MOD('VSWR Calculator'!$C$23/Calculator!$F$19/2,1)-0.5))))/'VSWR Calculator'!$C$25)+$C58)^2+(1500*ABS(SIN(2*PI()*MOD(Calculator!$B$33/Calculator!$F$19,1)))*IF(MOD(Calculator!$B$33/Calculator!$F$19,1)&lt;0.5,-1,1))^2)),2))</f>
        <v>—</v>
      </c>
      <c r="DQ58" s="253" t="str">
        <f aca="false">IF(OR(Calculator!$E$20&lt;&gt;"YES",Calculator!$B$33&lt;Calculator!$G$20),"—",ROUND((1+SQRT(((50*POWER(80,POWER(COS(PI()*MOD(Calculator!$B$33/Calculator!$F$20,1)),2))+MIN(500,MAX(30,100*EXP(-0.3*'VSWR Calculator'!$C$24)*(1+3*ABS(MOD('VSWR Calculator'!$C$23/Calculator!$F$20/2,1)-0.5))))/'VSWR Calculator'!$C$25)-$C58)^2+(1500*ABS(SIN(2*PI()*MOD(Calculator!$B$33/Calculator!$F$20,1)))*IF(MOD(Calculator!$B$33/Calculator!$F$20,1)&lt;0.5,-1,1))^2)/SQRT(((50*POWER(80,POWER(COS(PI()*MOD(Calculator!$B$33/Calculator!$F$20,1)),2))+MIN(500,MAX(30,100*EXP(-0.3*'VSWR Calculator'!$C$24)*(1+3*ABS(MOD('VSWR Calculator'!$C$23/Calculator!$F$20/2,1)-0.5))))/'VSWR Calculator'!$C$25)+$C58)^2+(1500*ABS(SIN(2*PI()*MOD(Calculator!$B$33/Calculator!$F$20,1)))*IF(MOD(Calculator!$B$33/Calculator!$F$20,1)&lt;0.5,-1,1))^2))/(1-SQRT(((50*POWER(80,POWER(COS(PI()*MOD(Calculator!$B$33/Calculator!$F$20,1)),2))+MIN(500,MAX(30,100*EXP(-0.3*'VSWR Calculator'!$C$24)*(1+3*ABS(MOD('VSWR Calculator'!$C$23/Calculator!$F$20/2,1)-0.5))))/'VSWR Calculator'!$C$25)-$C58)^2+(1500*ABS(SIN(2*PI()*MOD(Calculator!$B$33/Calculator!$F$20,1)))*IF(MOD(Calculator!$B$33/Calculator!$F$20,1)&lt;0.5,-1,1))^2)/SQRT(((50*POWER(80,POWER(COS(PI()*MOD(Calculator!$B$33/Calculator!$F$20,1)),2))+MIN(500,MAX(30,100*EXP(-0.3*'VSWR Calculator'!$C$24)*(1+3*ABS(MOD('VSWR Calculator'!$C$23/Calculator!$F$20/2,1)-0.5))))/'VSWR Calculator'!$C$25)+$C58)^2+(1500*ABS(SIN(2*PI()*MOD(Calculator!$B$33/Calculator!$F$20,1)))*IF(MOD(Calculator!$B$33/Calculator!$F$20,1)&lt;0.5,-1,1))^2)),2))</f>
        <v>—</v>
      </c>
      <c r="DR58" s="253" t="str">
        <f aca="false">IF(OR(Calculator!$E$21&lt;&gt;"YES",Calculator!$B$33&lt;Calculator!$G$21),"—",ROUND((1+SQRT(((50*POWER(80,POWER(COS(PI()*MOD(Calculator!$B$33/Calculator!$F$21,1)),2))+MIN(500,MAX(30,100*EXP(-0.3*'VSWR Calculator'!$C$24)*(1+3*ABS(MOD('VSWR Calculator'!$C$23/Calculator!$F$21/2,1)-0.5))))/'VSWR Calculator'!$C$25)-$C58)^2+(1500*ABS(SIN(2*PI()*MOD(Calculator!$B$33/Calculator!$F$21,1)))*IF(MOD(Calculator!$B$33/Calculator!$F$21,1)&lt;0.5,-1,1))^2)/SQRT(((50*POWER(80,POWER(COS(PI()*MOD(Calculator!$B$33/Calculator!$F$21,1)),2))+MIN(500,MAX(30,100*EXP(-0.3*'VSWR Calculator'!$C$24)*(1+3*ABS(MOD('VSWR Calculator'!$C$23/Calculator!$F$21/2,1)-0.5))))/'VSWR Calculator'!$C$25)+$C58)^2+(1500*ABS(SIN(2*PI()*MOD(Calculator!$B$33/Calculator!$F$21,1)))*IF(MOD(Calculator!$B$33/Calculator!$F$21,1)&lt;0.5,-1,1))^2))/(1-SQRT(((50*POWER(80,POWER(COS(PI()*MOD(Calculator!$B$33/Calculator!$F$21,1)),2))+MIN(500,MAX(30,100*EXP(-0.3*'VSWR Calculator'!$C$24)*(1+3*ABS(MOD('VSWR Calculator'!$C$23/Calculator!$F$21/2,1)-0.5))))/'VSWR Calculator'!$C$25)-$C58)^2+(1500*ABS(SIN(2*PI()*MOD(Calculator!$B$33/Calculator!$F$21,1)))*IF(MOD(Calculator!$B$33/Calculator!$F$21,1)&lt;0.5,-1,1))^2)/SQRT(((50*POWER(80,POWER(COS(PI()*MOD(Calculator!$B$33/Calculator!$F$21,1)),2))+MIN(500,MAX(30,100*EXP(-0.3*'VSWR Calculator'!$C$24)*(1+3*ABS(MOD('VSWR Calculator'!$C$23/Calculator!$F$21/2,1)-0.5))))/'VSWR Calculator'!$C$25)+$C58)^2+(1500*ABS(SIN(2*PI()*MOD(Calculator!$B$33/Calculator!$F$21,1)))*IF(MOD(Calculator!$B$33/Calculator!$F$21,1)&lt;0.5,-1,1))^2)),2))</f>
        <v>—</v>
      </c>
      <c r="DS58" s="253" t="str">
        <f aca="false">IF(OR(Calculator!$E$22&lt;&gt;"YES",Calculator!$B$33&lt;Calculator!$G$22),"—",ROUND((1+SQRT(((50*POWER(80,POWER(COS(PI()*MOD(Calculator!$B$33/Calculator!$F$22,1)),2))+MIN(500,MAX(30,100*EXP(-0.3*'VSWR Calculator'!$C$24)*(1+3*ABS(MOD('VSWR Calculator'!$C$23/Calculator!$F$22/2,1)-0.5))))/'VSWR Calculator'!$C$25)-$C58)^2+(1500*ABS(SIN(2*PI()*MOD(Calculator!$B$33/Calculator!$F$22,1)))*IF(MOD(Calculator!$B$33/Calculator!$F$22,1)&lt;0.5,-1,1))^2)/SQRT(((50*POWER(80,POWER(COS(PI()*MOD(Calculator!$B$33/Calculator!$F$22,1)),2))+MIN(500,MAX(30,100*EXP(-0.3*'VSWR Calculator'!$C$24)*(1+3*ABS(MOD('VSWR Calculator'!$C$23/Calculator!$F$22/2,1)-0.5))))/'VSWR Calculator'!$C$25)+$C58)^2+(1500*ABS(SIN(2*PI()*MOD(Calculator!$B$33/Calculator!$F$22,1)))*IF(MOD(Calculator!$B$33/Calculator!$F$22,1)&lt;0.5,-1,1))^2))/(1-SQRT(((50*POWER(80,POWER(COS(PI()*MOD(Calculator!$B$33/Calculator!$F$22,1)),2))+MIN(500,MAX(30,100*EXP(-0.3*'VSWR Calculator'!$C$24)*(1+3*ABS(MOD('VSWR Calculator'!$C$23/Calculator!$F$22/2,1)-0.5))))/'VSWR Calculator'!$C$25)-$C58)^2+(1500*ABS(SIN(2*PI()*MOD(Calculator!$B$33/Calculator!$F$22,1)))*IF(MOD(Calculator!$B$33/Calculator!$F$22,1)&lt;0.5,-1,1))^2)/SQRT(((50*POWER(80,POWER(COS(PI()*MOD(Calculator!$B$33/Calculator!$F$22,1)),2))+MIN(500,MAX(30,100*EXP(-0.3*'VSWR Calculator'!$C$24)*(1+3*ABS(MOD('VSWR Calculator'!$C$23/Calculator!$F$22/2,1)-0.5))))/'VSWR Calculator'!$C$25)+$C58)^2+(1500*ABS(SIN(2*PI()*MOD(Calculator!$B$33/Calculator!$F$22,1)))*IF(MOD(Calculator!$B$33/Calculator!$F$22,1)&lt;0.5,-1,1))^2)),2))</f>
        <v>—</v>
      </c>
      <c r="DT58" s="253" t="n">
        <f aca="false">IFERROR(ROUND((IF(ISNUMBER(DI58),DI58,0)+IF(ISNUMBER(DJ58),DJ58,0)+IF(ISNUMBER(DK58),DK58,0)+IF(ISNUMBER(DL58),DL58,0)+IF(ISNUMBER(DM58),DM58,0)+IF(ISNUMBER(DN58),DN58,0)+IF(ISNUMBER(DO58),DO58,0)+IF(ISNUMBER(DP58),DP58,0)+IF(ISNUMBER(DQ58),DQ58,0)+IF(ISNUMBER(DR58),DR58,0)+IF(ISNUMBER(DS58),DS58,0))/(IF(ISNUMBER(DI58),1,0)+IF(ISNUMBER(DJ58),1,0)+IF(ISNUMBER(DK58),1,0)+IF(ISNUMBER(DL58),1,0)+IF(ISNUMBER(DM58),1,0)+IF(ISNUMBER(DN58),1,0)+IF(ISNUMBER(DO58),1,0)+IF(ISNUMBER(DP58),1,0)+IF(ISNUMBER(DQ58),1,0)+IF(ISNUMBER(DR58),1,0)+IF(ISNUMBER(DS58),1,0)),4),"")</f>
        <v>8.46</v>
      </c>
      <c r="DU58" s="300" t="str">
        <f aca="false">IF(OR(Calculator!$E$12&lt;&gt;"YES",Calculator!$B$34&lt;Calculator!$G$12),"—",ROUND((1+SQRT(((50*POWER(80,POWER(COS(PI()*MOD(Calculator!$B$34/Calculator!$F$12,1)),2))-$C58)^2+(1500*ABS(SIN(2*PI()*MOD(Calculator!$B$34/Calculator!$F$12,1)))*IF(MOD(Calculator!$B$34/Calculator!$F$12,1)&lt;0.5,-1,1))^2)/((50*POWER(80,POWER(COS(PI()*MOD(Calculator!$B$34/Calculator!$F$12,1)),2))+$C58)^2+(1500*ABS(SIN(2*PI()*MOD(Calculator!$B$34/Calculator!$F$12,1)))*IF(MOD(Calculator!$B$34/Calculator!$F$12,1)&lt;0.5,-1,1))^2)))/(1-SQRT(((50*POWER(80,POWER(COS(PI()*MOD(Calculator!$B$34/Calculator!$F$12,1)),2))-$C58)^2+(1500*ABS(SIN(2*PI()*MOD(Calculator!$B$34/Calculator!$F$12,1)))*IF(MOD(Calculator!$B$34/Calculator!$F$12,1)&lt;0.5,-1,1))^2)/((50*POWER(80,POWER(COS(PI()*MOD(Calculator!$B$34/Calculator!$F$12,1)),2))+$C58)^2+(1500*ABS(SIN(2*PI()*MOD(Calculator!$B$34/Calculator!$F$12,1)))*IF(MOD(Calculator!$B$34/Calculator!$F$12,1)&lt;0.5,-1,1))^2))),2))</f>
        <v>—</v>
      </c>
      <c r="DV58" s="300" t="str">
        <f aca="false">IF(OR(Calculator!$E$13&lt;&gt;"YES",Calculator!$B$34&lt;Calculator!$G$13),"—",ROUND((1+SQRT(((50*POWER(80,POWER(COS(PI()*MOD(Calculator!$B$34/Calculator!$F$13,1)),2))-$C58)^2+(1500*ABS(SIN(2*PI()*MOD(Calculator!$B$34/Calculator!$F$13,1)))*IF(MOD(Calculator!$B$34/Calculator!$F$13,1)&lt;0.5,-1,1))^2)/((50*POWER(80,POWER(COS(PI()*MOD(Calculator!$B$34/Calculator!$F$13,1)),2))+$C58)^2+(1500*ABS(SIN(2*PI()*MOD(Calculator!$B$34/Calculator!$F$13,1)))*IF(MOD(Calculator!$B$34/Calculator!$F$13,1)&lt;0.5,-1,1))^2)))/(1-SQRT(((50*POWER(80,POWER(COS(PI()*MOD(Calculator!$B$34/Calculator!$F$13,1)),2))-$C58)^2+(1500*ABS(SIN(2*PI()*MOD(Calculator!$B$34/Calculator!$F$13,1)))*IF(MOD(Calculator!$B$34/Calculator!$F$13,1)&lt;0.5,-1,1))^2)/((50*POWER(80,POWER(COS(PI()*MOD(Calculator!$B$34/Calculator!$F$13,1)),2))+$C58)^2+(1500*ABS(SIN(2*PI()*MOD(Calculator!$B$34/Calculator!$F$13,1)))*IF(MOD(Calculator!$B$34/Calculator!$F$13,1)&lt;0.5,-1,1))^2))),2))</f>
        <v>—</v>
      </c>
      <c r="DW58" s="300" t="str">
        <f aca="false">IF(OR(Calculator!$E$14&lt;&gt;"YES",Calculator!$B$34&lt;Calculator!$G$14),"—",ROUND((1+SQRT(((50*POWER(80,POWER(COS(PI()*MOD(Calculator!$B$34/Calculator!$F$14,1)),2))-$C58)^2+(1500*ABS(SIN(2*PI()*MOD(Calculator!$B$34/Calculator!$F$14,1)))*IF(MOD(Calculator!$B$34/Calculator!$F$14,1)&lt;0.5,-1,1))^2)/((50*POWER(80,POWER(COS(PI()*MOD(Calculator!$B$34/Calculator!$F$14,1)),2))+$C58)^2+(1500*ABS(SIN(2*PI()*MOD(Calculator!$B$34/Calculator!$F$14,1)))*IF(MOD(Calculator!$B$34/Calculator!$F$14,1)&lt;0.5,-1,1))^2)))/(1-SQRT(((50*POWER(80,POWER(COS(PI()*MOD(Calculator!$B$34/Calculator!$F$14,1)),2))-$C58)^2+(1500*ABS(SIN(2*PI()*MOD(Calculator!$B$34/Calculator!$F$14,1)))*IF(MOD(Calculator!$B$34/Calculator!$F$14,1)&lt;0.5,-1,1))^2)/((50*POWER(80,POWER(COS(PI()*MOD(Calculator!$B$34/Calculator!$F$14,1)),2))+$C58)^2+(1500*ABS(SIN(2*PI()*MOD(Calculator!$B$34/Calculator!$F$14,1)))*IF(MOD(Calculator!$B$34/Calculator!$F$14,1)&lt;0.5,-1,1))^2))),2))</f>
        <v>—</v>
      </c>
      <c r="DX58" s="300" t="n">
        <f aca="false">IF(OR(Calculator!$E$15&lt;&gt;"YES",Calculator!$B$34&lt;Calculator!$G$15),"—",ROUND((1+SQRT(((50*POWER(80,POWER(COS(PI()*MOD(Calculator!$B$34/Calculator!$F$15,1)),2))-$C58)^2+(1500*ABS(SIN(2*PI()*MOD(Calculator!$B$34/Calculator!$F$15,1)))*IF(MOD(Calculator!$B$34/Calculator!$F$15,1)&lt;0.5,-1,1))^2)/((50*POWER(80,POWER(COS(PI()*MOD(Calculator!$B$34/Calculator!$F$15,1)),2))+$C58)^2+(1500*ABS(SIN(2*PI()*MOD(Calculator!$B$34/Calculator!$F$15,1)))*IF(MOD(Calculator!$B$34/Calculator!$F$15,1)&lt;0.5,-1,1))^2)))/(1-SQRT(((50*POWER(80,POWER(COS(PI()*MOD(Calculator!$B$34/Calculator!$F$15,1)),2))-$C58)^2+(1500*ABS(SIN(2*PI()*MOD(Calculator!$B$34/Calculator!$F$15,1)))*IF(MOD(Calculator!$B$34/Calculator!$F$15,1)&lt;0.5,-1,1))^2)/((50*POWER(80,POWER(COS(PI()*MOD(Calculator!$B$34/Calculator!$F$15,1)),2))+$C58)^2+(1500*ABS(SIN(2*PI()*MOD(Calculator!$B$34/Calculator!$F$15,1)))*IF(MOD(Calculator!$B$34/Calculator!$F$15,1)&lt;0.5,-1,1))^2))),2))</f>
        <v>18.77</v>
      </c>
      <c r="DY58" s="300" t="str">
        <f aca="false">IF(OR(Calculator!$E$16&lt;&gt;"YES",Calculator!$B$34&lt;Calculator!$G$16),"—",ROUND((1+SQRT(((50*POWER(80,POWER(COS(PI()*MOD(Calculator!$B$34/Calculator!$F$16,1)),2))-$C58)^2+(1500*ABS(SIN(2*PI()*MOD(Calculator!$B$34/Calculator!$F$16,1)))*IF(MOD(Calculator!$B$34/Calculator!$F$16,1)&lt;0.5,-1,1))^2)/((50*POWER(80,POWER(COS(PI()*MOD(Calculator!$B$34/Calculator!$F$16,1)),2))+$C58)^2+(1500*ABS(SIN(2*PI()*MOD(Calculator!$B$34/Calculator!$F$16,1)))*IF(MOD(Calculator!$B$34/Calculator!$F$16,1)&lt;0.5,-1,1))^2)))/(1-SQRT(((50*POWER(80,POWER(COS(PI()*MOD(Calculator!$B$34/Calculator!$F$16,1)),2))-$C58)^2+(1500*ABS(SIN(2*PI()*MOD(Calculator!$B$34/Calculator!$F$16,1)))*IF(MOD(Calculator!$B$34/Calculator!$F$16,1)&lt;0.5,-1,1))^2)/((50*POWER(80,POWER(COS(PI()*MOD(Calculator!$B$34/Calculator!$F$16,1)),2))+$C58)^2+(1500*ABS(SIN(2*PI()*MOD(Calculator!$B$34/Calculator!$F$16,1)))*IF(MOD(Calculator!$B$34/Calculator!$F$16,1)&lt;0.5,-1,1))^2))),2))</f>
        <v>—</v>
      </c>
      <c r="DZ58" s="300" t="n">
        <f aca="false">IF(OR(Calculator!$E$17&lt;&gt;"YES",Calculator!$B$34&lt;Calculator!$G$17),"—",ROUND((1+SQRT(((50*POWER(80,POWER(COS(PI()*MOD(Calculator!$B$34/Calculator!$F$17,1)),2))-$C58)^2+(1500*ABS(SIN(2*PI()*MOD(Calculator!$B$34/Calculator!$F$17,1)))*IF(MOD(Calculator!$B$34/Calculator!$F$17,1)&lt;0.5,-1,1))^2)/((50*POWER(80,POWER(COS(PI()*MOD(Calculator!$B$34/Calculator!$F$17,1)),2))+$C58)^2+(1500*ABS(SIN(2*PI()*MOD(Calculator!$B$34/Calculator!$F$17,1)))*IF(MOD(Calculator!$B$34/Calculator!$F$17,1)&lt;0.5,-1,1))^2)))/(1-SQRT(((50*POWER(80,POWER(COS(PI()*MOD(Calculator!$B$34/Calculator!$F$17,1)),2))-$C58)^2+(1500*ABS(SIN(2*PI()*MOD(Calculator!$B$34/Calculator!$F$17,1)))*IF(MOD(Calculator!$B$34/Calculator!$F$17,1)&lt;0.5,-1,1))^2)/((50*POWER(80,POWER(COS(PI()*MOD(Calculator!$B$34/Calculator!$F$17,1)),2))+$C58)^2+(1500*ABS(SIN(2*PI()*MOD(Calculator!$B$34/Calculator!$F$17,1)))*IF(MOD(Calculator!$B$34/Calculator!$F$17,1)&lt;0.5,-1,1))^2))),2))</f>
        <v>13.28</v>
      </c>
      <c r="EA58" s="300" t="str">
        <f aca="false">IF(OR(Calculator!$E$18&lt;&gt;"YES",Calculator!$B$34&lt;Calculator!$G$18),"—",ROUND((1+SQRT(((50*POWER(80,POWER(COS(PI()*MOD(Calculator!$B$34/Calculator!$F$18,1)),2))-$C58)^2+(1500*ABS(SIN(2*PI()*MOD(Calculator!$B$34/Calculator!$F$18,1)))*IF(MOD(Calculator!$B$34/Calculator!$F$18,1)&lt;0.5,-1,1))^2)/((50*POWER(80,POWER(COS(PI()*MOD(Calculator!$B$34/Calculator!$F$18,1)),2))+$C58)^2+(1500*ABS(SIN(2*PI()*MOD(Calculator!$B$34/Calculator!$F$18,1)))*IF(MOD(Calculator!$B$34/Calculator!$F$18,1)&lt;0.5,-1,1))^2)))/(1-SQRT(((50*POWER(80,POWER(COS(PI()*MOD(Calculator!$B$34/Calculator!$F$18,1)),2))-$C58)^2+(1500*ABS(SIN(2*PI()*MOD(Calculator!$B$34/Calculator!$F$18,1)))*IF(MOD(Calculator!$B$34/Calculator!$F$18,1)&lt;0.5,-1,1))^2)/((50*POWER(80,POWER(COS(PI()*MOD(Calculator!$B$34/Calculator!$F$18,1)),2))+$C58)^2+(1500*ABS(SIN(2*PI()*MOD(Calculator!$B$34/Calculator!$F$18,1)))*IF(MOD(Calculator!$B$34/Calculator!$F$18,1)&lt;0.5,-1,1))^2))),2))</f>
        <v>—</v>
      </c>
      <c r="EB58" s="300" t="str">
        <f aca="false">IF(OR(Calculator!$E$19&lt;&gt;"YES",Calculator!$B$34&lt;Calculator!$G$19),"—",ROUND((1+SQRT(((50*POWER(80,POWER(COS(PI()*MOD(Calculator!$B$34/Calculator!$F$19,1)),2))-$C58)^2+(1500*ABS(SIN(2*PI()*MOD(Calculator!$B$34/Calculator!$F$19,1)))*IF(MOD(Calculator!$B$34/Calculator!$F$19,1)&lt;0.5,-1,1))^2)/((50*POWER(80,POWER(COS(PI()*MOD(Calculator!$B$34/Calculator!$F$19,1)),2))+$C58)^2+(1500*ABS(SIN(2*PI()*MOD(Calculator!$B$34/Calculator!$F$19,1)))*IF(MOD(Calculator!$B$34/Calculator!$F$19,1)&lt;0.5,-1,1))^2)))/(1-SQRT(((50*POWER(80,POWER(COS(PI()*MOD(Calculator!$B$34/Calculator!$F$19,1)),2))-$C58)^2+(1500*ABS(SIN(2*PI()*MOD(Calculator!$B$34/Calculator!$F$19,1)))*IF(MOD(Calculator!$B$34/Calculator!$F$19,1)&lt;0.5,-1,1))^2)/((50*POWER(80,POWER(COS(PI()*MOD(Calculator!$B$34/Calculator!$F$19,1)),2))+$C58)^2+(1500*ABS(SIN(2*PI()*MOD(Calculator!$B$34/Calculator!$F$19,1)))*IF(MOD(Calculator!$B$34/Calculator!$F$19,1)&lt;0.5,-1,1))^2))),2))</f>
        <v>—</v>
      </c>
      <c r="EC58" s="300" t="str">
        <f aca="false">IF(OR(Calculator!$E$20&lt;&gt;"YES",Calculator!$B$34&lt;Calculator!$G$20),"—",ROUND((1+SQRT(((50*POWER(80,POWER(COS(PI()*MOD(Calculator!$B$34/Calculator!$F$20,1)),2))-$C58)^2+(1500*ABS(SIN(2*PI()*MOD(Calculator!$B$34/Calculator!$F$20,1)))*IF(MOD(Calculator!$B$34/Calculator!$F$20,1)&lt;0.5,-1,1))^2)/((50*POWER(80,POWER(COS(PI()*MOD(Calculator!$B$34/Calculator!$F$20,1)),2))+$C58)^2+(1500*ABS(SIN(2*PI()*MOD(Calculator!$B$34/Calculator!$F$20,1)))*IF(MOD(Calculator!$B$34/Calculator!$F$20,1)&lt;0.5,-1,1))^2)))/(1-SQRT(((50*POWER(80,POWER(COS(PI()*MOD(Calculator!$B$34/Calculator!$F$20,1)),2))-$C58)^2+(1500*ABS(SIN(2*PI()*MOD(Calculator!$B$34/Calculator!$F$20,1)))*IF(MOD(Calculator!$B$34/Calculator!$F$20,1)&lt;0.5,-1,1))^2)/((50*POWER(80,POWER(COS(PI()*MOD(Calculator!$B$34/Calculator!$F$20,1)),2))+$C58)^2+(1500*ABS(SIN(2*PI()*MOD(Calculator!$B$34/Calculator!$F$20,1)))*IF(MOD(Calculator!$B$34/Calculator!$F$20,1)&lt;0.5,-1,1))^2))),2))</f>
        <v>—</v>
      </c>
      <c r="ED58" s="300" t="str">
        <f aca="false">IF(OR(Calculator!$E$21&lt;&gt;"YES",Calculator!$B$34&lt;Calculator!$G$21),"—",ROUND((1+SQRT(((50*POWER(80,POWER(COS(PI()*MOD(Calculator!$B$34/Calculator!$F$21,1)),2))-$C58)^2+(1500*ABS(SIN(2*PI()*MOD(Calculator!$B$34/Calculator!$F$21,1)))*IF(MOD(Calculator!$B$34/Calculator!$F$21,1)&lt;0.5,-1,1))^2)/((50*POWER(80,POWER(COS(PI()*MOD(Calculator!$B$34/Calculator!$F$21,1)),2))+$C58)^2+(1500*ABS(SIN(2*PI()*MOD(Calculator!$B$34/Calculator!$F$21,1)))*IF(MOD(Calculator!$B$34/Calculator!$F$21,1)&lt;0.5,-1,1))^2)))/(1-SQRT(((50*POWER(80,POWER(COS(PI()*MOD(Calculator!$B$34/Calculator!$F$21,1)),2))-$C58)^2+(1500*ABS(SIN(2*PI()*MOD(Calculator!$B$34/Calculator!$F$21,1)))*IF(MOD(Calculator!$B$34/Calculator!$F$21,1)&lt;0.5,-1,1))^2)/((50*POWER(80,POWER(COS(PI()*MOD(Calculator!$B$34/Calculator!$F$21,1)),2))+$C58)^2+(1500*ABS(SIN(2*PI()*MOD(Calculator!$B$34/Calculator!$F$21,1)))*IF(MOD(Calculator!$B$34/Calculator!$F$21,1)&lt;0.5,-1,1))^2))),2))</f>
        <v>—</v>
      </c>
      <c r="EE58" s="300" t="str">
        <f aca="false">IF(OR(Calculator!$E$22&lt;&gt;"YES",Calculator!$B$34&lt;Calculator!$G$22),"—",ROUND((1+SQRT(((50*POWER(80,POWER(COS(PI()*MOD(Calculator!$B$34/Calculator!$F$22,1)),2))-$C58)^2+(1500*ABS(SIN(2*PI()*MOD(Calculator!$B$34/Calculator!$F$22,1)))*IF(MOD(Calculator!$B$34/Calculator!$F$22,1)&lt;0.5,-1,1))^2)/((50*POWER(80,POWER(COS(PI()*MOD(Calculator!$B$34/Calculator!$F$22,1)),2))+$C58)^2+(1500*ABS(SIN(2*PI()*MOD(Calculator!$B$34/Calculator!$F$22,1)))*IF(MOD(Calculator!$B$34/Calculator!$F$22,1)&lt;0.5,-1,1))^2)))/(1-SQRT(((50*POWER(80,POWER(COS(PI()*MOD(Calculator!$B$34/Calculator!$F$22,1)),2))-$C58)^2+(1500*ABS(SIN(2*PI()*MOD(Calculator!$B$34/Calculator!$F$22,1)))*IF(MOD(Calculator!$B$34/Calculator!$F$22,1)&lt;0.5,-1,1))^2)/((50*POWER(80,POWER(COS(PI()*MOD(Calculator!$B$34/Calculator!$F$22,1)),2))+$C58)^2+(1500*ABS(SIN(2*PI()*MOD(Calculator!$B$34/Calculator!$F$22,1)))*IF(MOD(Calculator!$B$34/Calculator!$F$22,1)&lt;0.5,-1,1))^2))),2))</f>
        <v>—</v>
      </c>
      <c r="EF58" s="295" t="n">
        <f aca="false">IFERROR(ROUND((IF(ISNUMBER(DU58),DU58,0)+IF(ISNUMBER(DV58),DV58,0)+IF(ISNUMBER(DW58),DW58,0)+IF(ISNUMBER(DX58),DX58,0)+IF(ISNUMBER(DY58),DY58,0)+IF(ISNUMBER(DZ58),DZ58,0)+IF(ISNUMBER(EA58),EA58,0)+IF(ISNUMBER(EB58),EB58,0)+IF(ISNUMBER(EC58),EC58,0)+IF(ISNUMBER(ED58),ED58,0)+IF(ISNUMBER(EE58),EE58,0))/(IF(ISNUMBER(DU58),1,0)+IF(ISNUMBER(DV58),1,0)+IF(ISNUMBER(DW58),1,0)+IF(ISNUMBER(DX58),1,0)+IF(ISNUMBER(DY58),1,0)+IF(ISNUMBER(DZ58),1,0)+IF(ISNUMBER(EA58),1,0)+IF(ISNUMBER(EB58),1,0)+IF(ISNUMBER(EC58),1,0)+IF(ISNUMBER(ED58),1,0)+IF(ISNUMBER(EE58),1,0)),4),"")</f>
        <v>16.025</v>
      </c>
      <c r="EG58" s="300" t="str">
        <f aca="false">IF(OR(Calculator!$E$12&lt;&gt;"YES",Calculator!$B$35&lt;Calculator!$G$12),"—",ROUND((1+SQRT(((50*POWER(80,POWER(COS(PI()*MOD(Calculator!$B$35/Calculator!$F$12,1)),2))-$C58)^2+(1500*ABS(SIN(2*PI()*MOD(Calculator!$B$35/Calculator!$F$12,1)))*IF(MOD(Calculator!$B$35/Calculator!$F$12,1)&lt;0.5,-1,1))^2)/((50*POWER(80,POWER(COS(PI()*MOD(Calculator!$B$35/Calculator!$F$12,1)),2))+$C58)^2+(1500*ABS(SIN(2*PI()*MOD(Calculator!$B$35/Calculator!$F$12,1)))*IF(MOD(Calculator!$B$35/Calculator!$F$12,1)&lt;0.5,-1,1))^2)))/(1-SQRT(((50*POWER(80,POWER(COS(PI()*MOD(Calculator!$B$35/Calculator!$F$12,1)),2))-$C58)^2+(1500*ABS(SIN(2*PI()*MOD(Calculator!$B$35/Calculator!$F$12,1)))*IF(MOD(Calculator!$B$35/Calculator!$F$12,1)&lt;0.5,-1,1))^2)/((50*POWER(80,POWER(COS(PI()*MOD(Calculator!$B$35/Calculator!$F$12,1)),2))+$C58)^2+(1500*ABS(SIN(2*PI()*MOD(Calculator!$B$35/Calculator!$F$12,1)))*IF(MOD(Calculator!$B$35/Calculator!$F$12,1)&lt;0.5,-1,1))^2))),2))</f>
        <v>—</v>
      </c>
      <c r="EH58" s="300" t="str">
        <f aca="false">IF(OR(Calculator!$E$13&lt;&gt;"YES",Calculator!$B$35&lt;Calculator!$G$13),"—",ROUND((1+SQRT(((50*POWER(80,POWER(COS(PI()*MOD(Calculator!$B$35/Calculator!$F$13,1)),2))-$C58)^2+(1500*ABS(SIN(2*PI()*MOD(Calculator!$B$35/Calculator!$F$13,1)))*IF(MOD(Calculator!$B$35/Calculator!$F$13,1)&lt;0.5,-1,1))^2)/((50*POWER(80,POWER(COS(PI()*MOD(Calculator!$B$35/Calculator!$F$13,1)),2))+$C58)^2+(1500*ABS(SIN(2*PI()*MOD(Calculator!$B$35/Calculator!$F$13,1)))*IF(MOD(Calculator!$B$35/Calculator!$F$13,1)&lt;0.5,-1,1))^2)))/(1-SQRT(((50*POWER(80,POWER(COS(PI()*MOD(Calculator!$B$35/Calculator!$F$13,1)),2))-$C58)^2+(1500*ABS(SIN(2*PI()*MOD(Calculator!$B$35/Calculator!$F$13,1)))*IF(MOD(Calculator!$B$35/Calculator!$F$13,1)&lt;0.5,-1,1))^2)/((50*POWER(80,POWER(COS(PI()*MOD(Calculator!$B$35/Calculator!$F$13,1)),2))+$C58)^2+(1500*ABS(SIN(2*PI()*MOD(Calculator!$B$35/Calculator!$F$13,1)))*IF(MOD(Calculator!$B$35/Calculator!$F$13,1)&lt;0.5,-1,1))^2))),2))</f>
        <v>—</v>
      </c>
      <c r="EI58" s="300" t="str">
        <f aca="false">IF(OR(Calculator!$E$14&lt;&gt;"YES",Calculator!$B$35&lt;Calculator!$G$14),"—",ROUND((1+SQRT(((50*POWER(80,POWER(COS(PI()*MOD(Calculator!$B$35/Calculator!$F$14,1)),2))-$C58)^2+(1500*ABS(SIN(2*PI()*MOD(Calculator!$B$35/Calculator!$F$14,1)))*IF(MOD(Calculator!$B$35/Calculator!$F$14,1)&lt;0.5,-1,1))^2)/((50*POWER(80,POWER(COS(PI()*MOD(Calculator!$B$35/Calculator!$F$14,1)),2))+$C58)^2+(1500*ABS(SIN(2*PI()*MOD(Calculator!$B$35/Calculator!$F$14,1)))*IF(MOD(Calculator!$B$35/Calculator!$F$14,1)&lt;0.5,-1,1))^2)))/(1-SQRT(((50*POWER(80,POWER(COS(PI()*MOD(Calculator!$B$35/Calculator!$F$14,1)),2))-$C58)^2+(1500*ABS(SIN(2*PI()*MOD(Calculator!$B$35/Calculator!$F$14,1)))*IF(MOD(Calculator!$B$35/Calculator!$F$14,1)&lt;0.5,-1,1))^2)/((50*POWER(80,POWER(COS(PI()*MOD(Calculator!$B$35/Calculator!$F$14,1)),2))+$C58)^2+(1500*ABS(SIN(2*PI()*MOD(Calculator!$B$35/Calculator!$F$14,1)))*IF(MOD(Calculator!$B$35/Calculator!$F$14,1)&lt;0.5,-1,1))^2))),2))</f>
        <v>—</v>
      </c>
      <c r="EJ58" s="300" t="n">
        <f aca="false">IF(OR(Calculator!$E$15&lt;&gt;"YES",Calculator!$B$35&lt;Calculator!$G$15),"—",ROUND((1+SQRT(((50*POWER(80,POWER(COS(PI()*MOD(Calculator!$B$35/Calculator!$F$15,1)),2))-$C58)^2+(1500*ABS(SIN(2*PI()*MOD(Calculator!$B$35/Calculator!$F$15,1)))*IF(MOD(Calculator!$B$35/Calculator!$F$15,1)&lt;0.5,-1,1))^2)/((50*POWER(80,POWER(COS(PI()*MOD(Calculator!$B$35/Calculator!$F$15,1)),2))+$C58)^2+(1500*ABS(SIN(2*PI()*MOD(Calculator!$B$35/Calculator!$F$15,1)))*IF(MOD(Calculator!$B$35/Calculator!$F$15,1)&lt;0.5,-1,1))^2)))/(1-SQRT(((50*POWER(80,POWER(COS(PI()*MOD(Calculator!$B$35/Calculator!$F$15,1)),2))-$C58)^2+(1500*ABS(SIN(2*PI()*MOD(Calculator!$B$35/Calculator!$F$15,1)))*IF(MOD(Calculator!$B$35/Calculator!$F$15,1)&lt;0.5,-1,1))^2)/((50*POWER(80,POWER(COS(PI()*MOD(Calculator!$B$35/Calculator!$F$15,1)),2))+$C58)^2+(1500*ABS(SIN(2*PI()*MOD(Calculator!$B$35/Calculator!$F$15,1)))*IF(MOD(Calculator!$B$35/Calculator!$F$15,1)&lt;0.5,-1,1))^2))),2))</f>
        <v>2.6</v>
      </c>
      <c r="EK58" s="300" t="str">
        <f aca="false">IF(OR(Calculator!$E$16&lt;&gt;"YES",Calculator!$B$35&lt;Calculator!$G$16),"—",ROUND((1+SQRT(((50*POWER(80,POWER(COS(PI()*MOD(Calculator!$B$35/Calculator!$F$16,1)),2))-$C58)^2+(1500*ABS(SIN(2*PI()*MOD(Calculator!$B$35/Calculator!$F$16,1)))*IF(MOD(Calculator!$B$35/Calculator!$F$16,1)&lt;0.5,-1,1))^2)/((50*POWER(80,POWER(COS(PI()*MOD(Calculator!$B$35/Calculator!$F$16,1)),2))+$C58)^2+(1500*ABS(SIN(2*PI()*MOD(Calculator!$B$35/Calculator!$F$16,1)))*IF(MOD(Calculator!$B$35/Calculator!$F$16,1)&lt;0.5,-1,1))^2)))/(1-SQRT(((50*POWER(80,POWER(COS(PI()*MOD(Calculator!$B$35/Calculator!$F$16,1)),2))-$C58)^2+(1500*ABS(SIN(2*PI()*MOD(Calculator!$B$35/Calculator!$F$16,1)))*IF(MOD(Calculator!$B$35/Calculator!$F$16,1)&lt;0.5,-1,1))^2)/((50*POWER(80,POWER(COS(PI()*MOD(Calculator!$B$35/Calculator!$F$16,1)),2))+$C58)^2+(1500*ABS(SIN(2*PI()*MOD(Calculator!$B$35/Calculator!$F$16,1)))*IF(MOD(Calculator!$B$35/Calculator!$F$16,1)&lt;0.5,-1,1))^2))),2))</f>
        <v>—</v>
      </c>
      <c r="EL58" s="300" t="n">
        <f aca="false">IF(OR(Calculator!$E$17&lt;&gt;"YES",Calculator!$B$35&lt;Calculator!$G$17),"—",ROUND((1+SQRT(((50*POWER(80,POWER(COS(PI()*MOD(Calculator!$B$35/Calculator!$F$17,1)),2))-$C58)^2+(1500*ABS(SIN(2*PI()*MOD(Calculator!$B$35/Calculator!$F$17,1)))*IF(MOD(Calculator!$B$35/Calculator!$F$17,1)&lt;0.5,-1,1))^2)/((50*POWER(80,POWER(COS(PI()*MOD(Calculator!$B$35/Calculator!$F$17,1)),2))+$C58)^2+(1500*ABS(SIN(2*PI()*MOD(Calculator!$B$35/Calculator!$F$17,1)))*IF(MOD(Calculator!$B$35/Calculator!$F$17,1)&lt;0.5,-1,1))^2)))/(1-SQRT(((50*POWER(80,POWER(COS(PI()*MOD(Calculator!$B$35/Calculator!$F$17,1)),2))-$C58)^2+(1500*ABS(SIN(2*PI()*MOD(Calculator!$B$35/Calculator!$F$17,1)))*IF(MOD(Calculator!$B$35/Calculator!$F$17,1)&lt;0.5,-1,1))^2)/((50*POWER(80,POWER(COS(PI()*MOD(Calculator!$B$35/Calculator!$F$17,1)),2))+$C58)^2+(1500*ABS(SIN(2*PI()*MOD(Calculator!$B$35/Calculator!$F$17,1)))*IF(MOD(Calculator!$B$35/Calculator!$F$17,1)&lt;0.5,-1,1))^2))),2))</f>
        <v>18.25</v>
      </c>
      <c r="EM58" s="300" t="str">
        <f aca="false">IF(OR(Calculator!$E$18&lt;&gt;"YES",Calculator!$B$35&lt;Calculator!$G$18),"—",ROUND((1+SQRT(((50*POWER(80,POWER(COS(PI()*MOD(Calculator!$B$35/Calculator!$F$18,1)),2))-$C58)^2+(1500*ABS(SIN(2*PI()*MOD(Calculator!$B$35/Calculator!$F$18,1)))*IF(MOD(Calculator!$B$35/Calculator!$F$18,1)&lt;0.5,-1,1))^2)/((50*POWER(80,POWER(COS(PI()*MOD(Calculator!$B$35/Calculator!$F$18,1)),2))+$C58)^2+(1500*ABS(SIN(2*PI()*MOD(Calculator!$B$35/Calculator!$F$18,1)))*IF(MOD(Calculator!$B$35/Calculator!$F$18,1)&lt;0.5,-1,1))^2)))/(1-SQRT(((50*POWER(80,POWER(COS(PI()*MOD(Calculator!$B$35/Calculator!$F$18,1)),2))-$C58)^2+(1500*ABS(SIN(2*PI()*MOD(Calculator!$B$35/Calculator!$F$18,1)))*IF(MOD(Calculator!$B$35/Calculator!$F$18,1)&lt;0.5,-1,1))^2)/((50*POWER(80,POWER(COS(PI()*MOD(Calculator!$B$35/Calculator!$F$18,1)),2))+$C58)^2+(1500*ABS(SIN(2*PI()*MOD(Calculator!$B$35/Calculator!$F$18,1)))*IF(MOD(Calculator!$B$35/Calculator!$F$18,1)&lt;0.5,-1,1))^2))),2))</f>
        <v>—</v>
      </c>
      <c r="EN58" s="300" t="str">
        <f aca="false">IF(OR(Calculator!$E$19&lt;&gt;"YES",Calculator!$B$35&lt;Calculator!$G$19),"—",ROUND((1+SQRT(((50*POWER(80,POWER(COS(PI()*MOD(Calculator!$B$35/Calculator!$F$19,1)),2))-$C58)^2+(1500*ABS(SIN(2*PI()*MOD(Calculator!$B$35/Calculator!$F$19,1)))*IF(MOD(Calculator!$B$35/Calculator!$F$19,1)&lt;0.5,-1,1))^2)/((50*POWER(80,POWER(COS(PI()*MOD(Calculator!$B$35/Calculator!$F$19,1)),2))+$C58)^2+(1500*ABS(SIN(2*PI()*MOD(Calculator!$B$35/Calculator!$F$19,1)))*IF(MOD(Calculator!$B$35/Calculator!$F$19,1)&lt;0.5,-1,1))^2)))/(1-SQRT(((50*POWER(80,POWER(COS(PI()*MOD(Calculator!$B$35/Calculator!$F$19,1)),2))-$C58)^2+(1500*ABS(SIN(2*PI()*MOD(Calculator!$B$35/Calculator!$F$19,1)))*IF(MOD(Calculator!$B$35/Calculator!$F$19,1)&lt;0.5,-1,1))^2)/((50*POWER(80,POWER(COS(PI()*MOD(Calculator!$B$35/Calculator!$F$19,1)),2))+$C58)^2+(1500*ABS(SIN(2*PI()*MOD(Calculator!$B$35/Calculator!$F$19,1)))*IF(MOD(Calculator!$B$35/Calculator!$F$19,1)&lt;0.5,-1,1))^2))),2))</f>
        <v>—</v>
      </c>
      <c r="EO58" s="300" t="str">
        <f aca="false">IF(OR(Calculator!$E$20&lt;&gt;"YES",Calculator!$B$35&lt;Calculator!$G$20),"—",ROUND((1+SQRT(((50*POWER(80,POWER(COS(PI()*MOD(Calculator!$B$35/Calculator!$F$20,1)),2))-$C58)^2+(1500*ABS(SIN(2*PI()*MOD(Calculator!$B$35/Calculator!$F$20,1)))*IF(MOD(Calculator!$B$35/Calculator!$F$20,1)&lt;0.5,-1,1))^2)/((50*POWER(80,POWER(COS(PI()*MOD(Calculator!$B$35/Calculator!$F$20,1)),2))+$C58)^2+(1500*ABS(SIN(2*PI()*MOD(Calculator!$B$35/Calculator!$F$20,1)))*IF(MOD(Calculator!$B$35/Calculator!$F$20,1)&lt;0.5,-1,1))^2)))/(1-SQRT(((50*POWER(80,POWER(COS(PI()*MOD(Calculator!$B$35/Calculator!$F$20,1)),2))-$C58)^2+(1500*ABS(SIN(2*PI()*MOD(Calculator!$B$35/Calculator!$F$20,1)))*IF(MOD(Calculator!$B$35/Calculator!$F$20,1)&lt;0.5,-1,1))^2)/((50*POWER(80,POWER(COS(PI()*MOD(Calculator!$B$35/Calculator!$F$20,1)),2))+$C58)^2+(1500*ABS(SIN(2*PI()*MOD(Calculator!$B$35/Calculator!$F$20,1)))*IF(MOD(Calculator!$B$35/Calculator!$F$20,1)&lt;0.5,-1,1))^2))),2))</f>
        <v>—</v>
      </c>
      <c r="EP58" s="300" t="str">
        <f aca="false">IF(OR(Calculator!$E$21&lt;&gt;"YES",Calculator!$B$35&lt;Calculator!$G$21),"—",ROUND((1+SQRT(((50*POWER(80,POWER(COS(PI()*MOD(Calculator!$B$35/Calculator!$F$21,1)),2))-$C58)^2+(1500*ABS(SIN(2*PI()*MOD(Calculator!$B$35/Calculator!$F$21,1)))*IF(MOD(Calculator!$B$35/Calculator!$F$21,1)&lt;0.5,-1,1))^2)/((50*POWER(80,POWER(COS(PI()*MOD(Calculator!$B$35/Calculator!$F$21,1)),2))+$C58)^2+(1500*ABS(SIN(2*PI()*MOD(Calculator!$B$35/Calculator!$F$21,1)))*IF(MOD(Calculator!$B$35/Calculator!$F$21,1)&lt;0.5,-1,1))^2)))/(1-SQRT(((50*POWER(80,POWER(COS(PI()*MOD(Calculator!$B$35/Calculator!$F$21,1)),2))-$C58)^2+(1500*ABS(SIN(2*PI()*MOD(Calculator!$B$35/Calculator!$F$21,1)))*IF(MOD(Calculator!$B$35/Calculator!$F$21,1)&lt;0.5,-1,1))^2)/((50*POWER(80,POWER(COS(PI()*MOD(Calculator!$B$35/Calculator!$F$21,1)),2))+$C58)^2+(1500*ABS(SIN(2*PI()*MOD(Calculator!$B$35/Calculator!$F$21,1)))*IF(MOD(Calculator!$B$35/Calculator!$F$21,1)&lt;0.5,-1,1))^2))),2))</f>
        <v>—</v>
      </c>
      <c r="EQ58" s="300" t="str">
        <f aca="false">IF(OR(Calculator!$E$22&lt;&gt;"YES",Calculator!$B$35&lt;Calculator!$G$22),"—",ROUND((1+SQRT(((50*POWER(80,POWER(COS(PI()*MOD(Calculator!$B$35/Calculator!$F$22,1)),2))-$C58)^2+(1500*ABS(SIN(2*PI()*MOD(Calculator!$B$35/Calculator!$F$22,1)))*IF(MOD(Calculator!$B$35/Calculator!$F$22,1)&lt;0.5,-1,1))^2)/((50*POWER(80,POWER(COS(PI()*MOD(Calculator!$B$35/Calculator!$F$22,1)),2))+$C58)^2+(1500*ABS(SIN(2*PI()*MOD(Calculator!$B$35/Calculator!$F$22,1)))*IF(MOD(Calculator!$B$35/Calculator!$F$22,1)&lt;0.5,-1,1))^2)))/(1-SQRT(((50*POWER(80,POWER(COS(PI()*MOD(Calculator!$B$35/Calculator!$F$22,1)),2))-$C58)^2+(1500*ABS(SIN(2*PI()*MOD(Calculator!$B$35/Calculator!$F$22,1)))*IF(MOD(Calculator!$B$35/Calculator!$F$22,1)&lt;0.5,-1,1))^2)/((50*POWER(80,POWER(COS(PI()*MOD(Calculator!$B$35/Calculator!$F$22,1)),2))+$C58)^2+(1500*ABS(SIN(2*PI()*MOD(Calculator!$B$35/Calculator!$F$22,1)))*IF(MOD(Calculator!$B$35/Calculator!$F$22,1)&lt;0.5,-1,1))^2))),2))</f>
        <v>—</v>
      </c>
      <c r="ER58" s="295" t="n">
        <f aca="false">IFERROR(ROUND((IF(ISNUMBER(EG58),EG58,0)+IF(ISNUMBER(EH58),EH58,0)+IF(ISNUMBER(EI58),EI58,0)+IF(ISNUMBER(EJ58),EJ58,0)+IF(ISNUMBER(EK58),EK58,0)+IF(ISNUMBER(EL58),EL58,0)+IF(ISNUMBER(EM58),EM58,0)+IF(ISNUMBER(EN58),EN58,0)+IF(ISNUMBER(EO58),EO58,0)+IF(ISNUMBER(EP58),EP58,0)+IF(ISNUMBER(EQ58),EQ58,0))/(IF(ISNUMBER(EG58),1,0)+IF(ISNUMBER(EH58),1,0)+IF(ISNUMBER(EI58),1,0)+IF(ISNUMBER(EJ58),1,0)+IF(ISNUMBER(EK58),1,0)+IF(ISNUMBER(EL58),1,0)+IF(ISNUMBER(EM58),1,0)+IF(ISNUMBER(EN58),1,0)+IF(ISNUMBER(EO58),1,0)+IF(ISNUMBER(EP58),1,0)+IF(ISNUMBER(EQ58),1,0)),4),"")</f>
        <v>10.425</v>
      </c>
      <c r="ES58" s="300" t="str">
        <f aca="false">IF(OR(Calculator!$E$12&lt;&gt;"YES",Calculator!$B$36&lt;Calculator!$G$12),"—",ROUND((1+SQRT(((50*POWER(80,POWER(COS(PI()*MOD(Calculator!$B$36/Calculator!$F$12,1)),2))-$C58)^2+(1500*ABS(SIN(2*PI()*MOD(Calculator!$B$36/Calculator!$F$12,1)))*IF(MOD(Calculator!$B$36/Calculator!$F$12,1)&lt;0.5,-1,1))^2)/((50*POWER(80,POWER(COS(PI()*MOD(Calculator!$B$36/Calculator!$F$12,1)),2))+$C58)^2+(1500*ABS(SIN(2*PI()*MOD(Calculator!$B$36/Calculator!$F$12,1)))*IF(MOD(Calculator!$B$36/Calculator!$F$12,1)&lt;0.5,-1,1))^2)))/(1-SQRT(((50*POWER(80,POWER(COS(PI()*MOD(Calculator!$B$36/Calculator!$F$12,1)),2))-$C58)^2+(1500*ABS(SIN(2*PI()*MOD(Calculator!$B$36/Calculator!$F$12,1)))*IF(MOD(Calculator!$B$36/Calculator!$F$12,1)&lt;0.5,-1,1))^2)/((50*POWER(80,POWER(COS(PI()*MOD(Calculator!$B$36/Calculator!$F$12,1)),2))+$C58)^2+(1500*ABS(SIN(2*PI()*MOD(Calculator!$B$36/Calculator!$F$12,1)))*IF(MOD(Calculator!$B$36/Calculator!$F$12,1)&lt;0.5,-1,1))^2))),2))</f>
        <v>—</v>
      </c>
      <c r="ET58" s="300" t="str">
        <f aca="false">IF(OR(Calculator!$E$13&lt;&gt;"YES",Calculator!$B$36&lt;Calculator!$G$13),"—",ROUND((1+SQRT(((50*POWER(80,POWER(COS(PI()*MOD(Calculator!$B$36/Calculator!$F$13,1)),2))-$C58)^2+(1500*ABS(SIN(2*PI()*MOD(Calculator!$B$36/Calculator!$F$13,1)))*IF(MOD(Calculator!$B$36/Calculator!$F$13,1)&lt;0.5,-1,1))^2)/((50*POWER(80,POWER(COS(PI()*MOD(Calculator!$B$36/Calculator!$F$13,1)),2))+$C58)^2+(1500*ABS(SIN(2*PI()*MOD(Calculator!$B$36/Calculator!$F$13,1)))*IF(MOD(Calculator!$B$36/Calculator!$F$13,1)&lt;0.5,-1,1))^2)))/(1-SQRT(((50*POWER(80,POWER(COS(PI()*MOD(Calculator!$B$36/Calculator!$F$13,1)),2))-$C58)^2+(1500*ABS(SIN(2*PI()*MOD(Calculator!$B$36/Calculator!$F$13,1)))*IF(MOD(Calculator!$B$36/Calculator!$F$13,1)&lt;0.5,-1,1))^2)/((50*POWER(80,POWER(COS(PI()*MOD(Calculator!$B$36/Calculator!$F$13,1)),2))+$C58)^2+(1500*ABS(SIN(2*PI()*MOD(Calculator!$B$36/Calculator!$F$13,1)))*IF(MOD(Calculator!$B$36/Calculator!$F$13,1)&lt;0.5,-1,1))^2))),2))</f>
        <v>—</v>
      </c>
      <c r="EU58" s="300" t="str">
        <f aca="false">IF(OR(Calculator!$E$14&lt;&gt;"YES",Calculator!$B$36&lt;Calculator!$G$14),"—",ROUND((1+SQRT(((50*POWER(80,POWER(COS(PI()*MOD(Calculator!$B$36/Calculator!$F$14,1)),2))-$C58)^2+(1500*ABS(SIN(2*PI()*MOD(Calculator!$B$36/Calculator!$F$14,1)))*IF(MOD(Calculator!$B$36/Calculator!$F$14,1)&lt;0.5,-1,1))^2)/((50*POWER(80,POWER(COS(PI()*MOD(Calculator!$B$36/Calculator!$F$14,1)),2))+$C58)^2+(1500*ABS(SIN(2*PI()*MOD(Calculator!$B$36/Calculator!$F$14,1)))*IF(MOD(Calculator!$B$36/Calculator!$F$14,1)&lt;0.5,-1,1))^2)))/(1-SQRT(((50*POWER(80,POWER(COS(PI()*MOD(Calculator!$B$36/Calculator!$F$14,1)),2))-$C58)^2+(1500*ABS(SIN(2*PI()*MOD(Calculator!$B$36/Calculator!$F$14,1)))*IF(MOD(Calculator!$B$36/Calculator!$F$14,1)&lt;0.5,-1,1))^2)/((50*POWER(80,POWER(COS(PI()*MOD(Calculator!$B$36/Calculator!$F$14,1)),2))+$C58)^2+(1500*ABS(SIN(2*PI()*MOD(Calculator!$B$36/Calculator!$F$14,1)))*IF(MOD(Calculator!$B$36/Calculator!$F$14,1)&lt;0.5,-1,1))^2))),2))</f>
        <v>—</v>
      </c>
      <c r="EV58" s="300" t="n">
        <f aca="false">IF(OR(Calculator!$E$15&lt;&gt;"YES",Calculator!$B$36&lt;Calculator!$G$15),"—",ROUND((1+SQRT(((50*POWER(80,POWER(COS(PI()*MOD(Calculator!$B$36/Calculator!$F$15,1)),2))-$C58)^2+(1500*ABS(SIN(2*PI()*MOD(Calculator!$B$36/Calculator!$F$15,1)))*IF(MOD(Calculator!$B$36/Calculator!$F$15,1)&lt;0.5,-1,1))^2)/((50*POWER(80,POWER(COS(PI()*MOD(Calculator!$B$36/Calculator!$F$15,1)),2))+$C58)^2+(1500*ABS(SIN(2*PI()*MOD(Calculator!$B$36/Calculator!$F$15,1)))*IF(MOD(Calculator!$B$36/Calculator!$F$15,1)&lt;0.5,-1,1))^2)))/(1-SQRT(((50*POWER(80,POWER(COS(PI()*MOD(Calculator!$B$36/Calculator!$F$15,1)),2))-$C58)^2+(1500*ABS(SIN(2*PI()*MOD(Calculator!$B$36/Calculator!$F$15,1)))*IF(MOD(Calculator!$B$36/Calculator!$F$15,1)&lt;0.5,-1,1))^2)/((50*POWER(80,POWER(COS(PI()*MOD(Calculator!$B$36/Calculator!$F$15,1)),2))+$C58)^2+(1500*ABS(SIN(2*PI()*MOD(Calculator!$B$36/Calculator!$F$15,1)))*IF(MOD(Calculator!$B$36/Calculator!$F$15,1)&lt;0.5,-1,1))^2))),2))</f>
        <v>16</v>
      </c>
      <c r="EW58" s="300" t="str">
        <f aca="false">IF(OR(Calculator!$E$16&lt;&gt;"YES",Calculator!$B$36&lt;Calculator!$G$16),"—",ROUND((1+SQRT(((50*POWER(80,POWER(COS(PI()*MOD(Calculator!$B$36/Calculator!$F$16,1)),2))-$C58)^2+(1500*ABS(SIN(2*PI()*MOD(Calculator!$B$36/Calculator!$F$16,1)))*IF(MOD(Calculator!$B$36/Calculator!$F$16,1)&lt;0.5,-1,1))^2)/((50*POWER(80,POWER(COS(PI()*MOD(Calculator!$B$36/Calculator!$F$16,1)),2))+$C58)^2+(1500*ABS(SIN(2*PI()*MOD(Calculator!$B$36/Calculator!$F$16,1)))*IF(MOD(Calculator!$B$36/Calculator!$F$16,1)&lt;0.5,-1,1))^2)))/(1-SQRT(((50*POWER(80,POWER(COS(PI()*MOD(Calculator!$B$36/Calculator!$F$16,1)),2))-$C58)^2+(1500*ABS(SIN(2*PI()*MOD(Calculator!$B$36/Calculator!$F$16,1)))*IF(MOD(Calculator!$B$36/Calculator!$F$16,1)&lt;0.5,-1,1))^2)/((50*POWER(80,POWER(COS(PI()*MOD(Calculator!$B$36/Calculator!$F$16,1)),2))+$C58)^2+(1500*ABS(SIN(2*PI()*MOD(Calculator!$B$36/Calculator!$F$16,1)))*IF(MOD(Calculator!$B$36/Calculator!$F$16,1)&lt;0.5,-1,1))^2))),2))</f>
        <v>—</v>
      </c>
      <c r="EX58" s="300" t="n">
        <f aca="false">IF(OR(Calculator!$E$17&lt;&gt;"YES",Calculator!$B$36&lt;Calculator!$G$17),"—",ROUND((1+SQRT(((50*POWER(80,POWER(COS(PI()*MOD(Calculator!$B$36/Calculator!$F$17,1)),2))-$C58)^2+(1500*ABS(SIN(2*PI()*MOD(Calculator!$B$36/Calculator!$F$17,1)))*IF(MOD(Calculator!$B$36/Calculator!$F$17,1)&lt;0.5,-1,1))^2)/((50*POWER(80,POWER(COS(PI()*MOD(Calculator!$B$36/Calculator!$F$17,1)),2))+$C58)^2+(1500*ABS(SIN(2*PI()*MOD(Calculator!$B$36/Calculator!$F$17,1)))*IF(MOD(Calculator!$B$36/Calculator!$F$17,1)&lt;0.5,-1,1))^2)))/(1-SQRT(((50*POWER(80,POWER(COS(PI()*MOD(Calculator!$B$36/Calculator!$F$17,1)),2))-$C58)^2+(1500*ABS(SIN(2*PI()*MOD(Calculator!$B$36/Calculator!$F$17,1)))*IF(MOD(Calculator!$B$36/Calculator!$F$17,1)&lt;0.5,-1,1))^2)/((50*POWER(80,POWER(COS(PI()*MOD(Calculator!$B$36/Calculator!$F$17,1)),2))+$C58)^2+(1500*ABS(SIN(2*PI()*MOD(Calculator!$B$36/Calculator!$F$17,1)))*IF(MOD(Calculator!$B$36/Calculator!$F$17,1)&lt;0.5,-1,1))^2))),2))</f>
        <v>18.8</v>
      </c>
      <c r="EY58" s="300" t="str">
        <f aca="false">IF(OR(Calculator!$E$18&lt;&gt;"YES",Calculator!$B$36&lt;Calculator!$G$18),"—",ROUND((1+SQRT(((50*POWER(80,POWER(COS(PI()*MOD(Calculator!$B$36/Calculator!$F$18,1)),2))-$C58)^2+(1500*ABS(SIN(2*PI()*MOD(Calculator!$B$36/Calculator!$F$18,1)))*IF(MOD(Calculator!$B$36/Calculator!$F$18,1)&lt;0.5,-1,1))^2)/((50*POWER(80,POWER(COS(PI()*MOD(Calculator!$B$36/Calculator!$F$18,1)),2))+$C58)^2+(1500*ABS(SIN(2*PI()*MOD(Calculator!$B$36/Calculator!$F$18,1)))*IF(MOD(Calculator!$B$36/Calculator!$F$18,1)&lt;0.5,-1,1))^2)))/(1-SQRT(((50*POWER(80,POWER(COS(PI()*MOD(Calculator!$B$36/Calculator!$F$18,1)),2))-$C58)^2+(1500*ABS(SIN(2*PI()*MOD(Calculator!$B$36/Calculator!$F$18,1)))*IF(MOD(Calculator!$B$36/Calculator!$F$18,1)&lt;0.5,-1,1))^2)/((50*POWER(80,POWER(COS(PI()*MOD(Calculator!$B$36/Calculator!$F$18,1)),2))+$C58)^2+(1500*ABS(SIN(2*PI()*MOD(Calculator!$B$36/Calculator!$F$18,1)))*IF(MOD(Calculator!$B$36/Calculator!$F$18,1)&lt;0.5,-1,1))^2))),2))</f>
        <v>—</v>
      </c>
      <c r="EZ58" s="300" t="str">
        <f aca="false">IF(OR(Calculator!$E$19&lt;&gt;"YES",Calculator!$B$36&lt;Calculator!$G$19),"—",ROUND((1+SQRT(((50*POWER(80,POWER(COS(PI()*MOD(Calculator!$B$36/Calculator!$F$19,1)),2))-$C58)^2+(1500*ABS(SIN(2*PI()*MOD(Calculator!$B$36/Calculator!$F$19,1)))*IF(MOD(Calculator!$B$36/Calculator!$F$19,1)&lt;0.5,-1,1))^2)/((50*POWER(80,POWER(COS(PI()*MOD(Calculator!$B$36/Calculator!$F$19,1)),2))+$C58)^2+(1500*ABS(SIN(2*PI()*MOD(Calculator!$B$36/Calculator!$F$19,1)))*IF(MOD(Calculator!$B$36/Calculator!$F$19,1)&lt;0.5,-1,1))^2)))/(1-SQRT(((50*POWER(80,POWER(COS(PI()*MOD(Calculator!$B$36/Calculator!$F$19,1)),2))-$C58)^2+(1500*ABS(SIN(2*PI()*MOD(Calculator!$B$36/Calculator!$F$19,1)))*IF(MOD(Calculator!$B$36/Calculator!$F$19,1)&lt;0.5,-1,1))^2)/((50*POWER(80,POWER(COS(PI()*MOD(Calculator!$B$36/Calculator!$F$19,1)),2))+$C58)^2+(1500*ABS(SIN(2*PI()*MOD(Calculator!$B$36/Calculator!$F$19,1)))*IF(MOD(Calculator!$B$36/Calculator!$F$19,1)&lt;0.5,-1,1))^2))),2))</f>
        <v>—</v>
      </c>
      <c r="FA58" s="300" t="str">
        <f aca="false">IF(OR(Calculator!$E$20&lt;&gt;"YES",Calculator!$B$36&lt;Calculator!$G$20),"—",ROUND((1+SQRT(((50*POWER(80,POWER(COS(PI()*MOD(Calculator!$B$36/Calculator!$F$20,1)),2))-$C58)^2+(1500*ABS(SIN(2*PI()*MOD(Calculator!$B$36/Calculator!$F$20,1)))*IF(MOD(Calculator!$B$36/Calculator!$F$20,1)&lt;0.5,-1,1))^2)/((50*POWER(80,POWER(COS(PI()*MOD(Calculator!$B$36/Calculator!$F$20,1)),2))+$C58)^2+(1500*ABS(SIN(2*PI()*MOD(Calculator!$B$36/Calculator!$F$20,1)))*IF(MOD(Calculator!$B$36/Calculator!$F$20,1)&lt;0.5,-1,1))^2)))/(1-SQRT(((50*POWER(80,POWER(COS(PI()*MOD(Calculator!$B$36/Calculator!$F$20,1)),2))-$C58)^2+(1500*ABS(SIN(2*PI()*MOD(Calculator!$B$36/Calculator!$F$20,1)))*IF(MOD(Calculator!$B$36/Calculator!$F$20,1)&lt;0.5,-1,1))^2)/((50*POWER(80,POWER(COS(PI()*MOD(Calculator!$B$36/Calculator!$F$20,1)),2))+$C58)^2+(1500*ABS(SIN(2*PI()*MOD(Calculator!$B$36/Calculator!$F$20,1)))*IF(MOD(Calculator!$B$36/Calculator!$F$20,1)&lt;0.5,-1,1))^2))),2))</f>
        <v>—</v>
      </c>
      <c r="FB58" s="300" t="str">
        <f aca="false">IF(OR(Calculator!$E$21&lt;&gt;"YES",Calculator!$B$36&lt;Calculator!$G$21),"—",ROUND((1+SQRT(((50*POWER(80,POWER(COS(PI()*MOD(Calculator!$B$36/Calculator!$F$21,1)),2))-$C58)^2+(1500*ABS(SIN(2*PI()*MOD(Calculator!$B$36/Calculator!$F$21,1)))*IF(MOD(Calculator!$B$36/Calculator!$F$21,1)&lt;0.5,-1,1))^2)/((50*POWER(80,POWER(COS(PI()*MOD(Calculator!$B$36/Calculator!$F$21,1)),2))+$C58)^2+(1500*ABS(SIN(2*PI()*MOD(Calculator!$B$36/Calculator!$F$21,1)))*IF(MOD(Calculator!$B$36/Calculator!$F$21,1)&lt;0.5,-1,1))^2)))/(1-SQRT(((50*POWER(80,POWER(COS(PI()*MOD(Calculator!$B$36/Calculator!$F$21,1)),2))-$C58)^2+(1500*ABS(SIN(2*PI()*MOD(Calculator!$B$36/Calculator!$F$21,1)))*IF(MOD(Calculator!$B$36/Calculator!$F$21,1)&lt;0.5,-1,1))^2)/((50*POWER(80,POWER(COS(PI()*MOD(Calculator!$B$36/Calculator!$F$21,1)),2))+$C58)^2+(1500*ABS(SIN(2*PI()*MOD(Calculator!$B$36/Calculator!$F$21,1)))*IF(MOD(Calculator!$B$36/Calculator!$F$21,1)&lt;0.5,-1,1))^2))),2))</f>
        <v>—</v>
      </c>
      <c r="FC58" s="300" t="str">
        <f aca="false">IF(OR(Calculator!$E$22&lt;&gt;"YES",Calculator!$B$36&lt;Calculator!$G$22),"—",ROUND((1+SQRT(((50*POWER(80,POWER(COS(PI()*MOD(Calculator!$B$36/Calculator!$F$22,1)),2))-$C58)^2+(1500*ABS(SIN(2*PI()*MOD(Calculator!$B$36/Calculator!$F$22,1)))*IF(MOD(Calculator!$B$36/Calculator!$F$22,1)&lt;0.5,-1,1))^2)/((50*POWER(80,POWER(COS(PI()*MOD(Calculator!$B$36/Calculator!$F$22,1)),2))+$C58)^2+(1500*ABS(SIN(2*PI()*MOD(Calculator!$B$36/Calculator!$F$22,1)))*IF(MOD(Calculator!$B$36/Calculator!$F$22,1)&lt;0.5,-1,1))^2)))/(1-SQRT(((50*POWER(80,POWER(COS(PI()*MOD(Calculator!$B$36/Calculator!$F$22,1)),2))-$C58)^2+(1500*ABS(SIN(2*PI()*MOD(Calculator!$B$36/Calculator!$F$22,1)))*IF(MOD(Calculator!$B$36/Calculator!$F$22,1)&lt;0.5,-1,1))^2)/((50*POWER(80,POWER(COS(PI()*MOD(Calculator!$B$36/Calculator!$F$22,1)),2))+$C58)^2+(1500*ABS(SIN(2*PI()*MOD(Calculator!$B$36/Calculator!$F$22,1)))*IF(MOD(Calculator!$B$36/Calculator!$F$22,1)&lt;0.5,-1,1))^2))),2))</f>
        <v>—</v>
      </c>
      <c r="FD58" s="295" t="n">
        <f aca="false">IFERROR(ROUND((IF(ISNUMBER(ES58),ES58,0)+IF(ISNUMBER(ET58),ET58,0)+IF(ISNUMBER(EU58),EU58,0)+IF(ISNUMBER(EV58),EV58,0)+IF(ISNUMBER(EW58),EW58,0)+IF(ISNUMBER(EX58),EX58,0)+IF(ISNUMBER(EY58),EY58,0)+IF(ISNUMBER(EZ58),EZ58,0)+IF(ISNUMBER(FA58),FA58,0)+IF(ISNUMBER(FB58),FB58,0)+IF(ISNUMBER(FC58),FC58,0))/(IF(ISNUMBER(ES58),1,0)+IF(ISNUMBER(ET58),1,0)+IF(ISNUMBER(EU58),1,0)+IF(ISNUMBER(EV58),1,0)+IF(ISNUMBER(EW58),1,0)+IF(ISNUMBER(EX58),1,0)+IF(ISNUMBER(EY58),1,0)+IF(ISNUMBER(EZ58),1,0)+IF(ISNUMBER(FA58),1,0)+IF(ISNUMBER(FB58),1,0)+IF(ISNUMBER(FC58),1,0)),4),"")</f>
        <v>17.4</v>
      </c>
      <c r="FE58" s="300" t="str">
        <f aca="false">IF(OR(Calculator!$E$12&lt;&gt;"YES",Calculator!$B$37&lt;Calculator!$G$12),"—",ROUND((1+SQRT(((50*POWER(80,POWER(COS(PI()*MOD(Calculator!$B$37/Calculator!$F$12,1)),2))-$C58)^2+(1500*ABS(SIN(2*PI()*MOD(Calculator!$B$37/Calculator!$F$12,1)))*IF(MOD(Calculator!$B$37/Calculator!$F$12,1)&lt;0.5,-1,1))^2)/((50*POWER(80,POWER(COS(PI()*MOD(Calculator!$B$37/Calculator!$F$12,1)),2))+$C58)^2+(1500*ABS(SIN(2*PI()*MOD(Calculator!$B$37/Calculator!$F$12,1)))*IF(MOD(Calculator!$B$37/Calculator!$F$12,1)&lt;0.5,-1,1))^2)))/(1-SQRT(((50*POWER(80,POWER(COS(PI()*MOD(Calculator!$B$37/Calculator!$F$12,1)),2))-$C58)^2+(1500*ABS(SIN(2*PI()*MOD(Calculator!$B$37/Calculator!$F$12,1)))*IF(MOD(Calculator!$B$37/Calculator!$F$12,1)&lt;0.5,-1,1))^2)/((50*POWER(80,POWER(COS(PI()*MOD(Calculator!$B$37/Calculator!$F$12,1)),2))+$C58)^2+(1500*ABS(SIN(2*PI()*MOD(Calculator!$B$37/Calculator!$F$12,1)))*IF(MOD(Calculator!$B$37/Calculator!$F$12,1)&lt;0.5,-1,1))^2))),2))</f>
        <v>—</v>
      </c>
      <c r="FF58" s="300" t="str">
        <f aca="false">IF(OR(Calculator!$E$13&lt;&gt;"YES",Calculator!$B$37&lt;Calculator!$G$13),"—",ROUND((1+SQRT(((50*POWER(80,POWER(COS(PI()*MOD(Calculator!$B$37/Calculator!$F$13,1)),2))-$C58)^2+(1500*ABS(SIN(2*PI()*MOD(Calculator!$B$37/Calculator!$F$13,1)))*IF(MOD(Calculator!$B$37/Calculator!$F$13,1)&lt;0.5,-1,1))^2)/((50*POWER(80,POWER(COS(PI()*MOD(Calculator!$B$37/Calculator!$F$13,1)),2))+$C58)^2+(1500*ABS(SIN(2*PI()*MOD(Calculator!$B$37/Calculator!$F$13,1)))*IF(MOD(Calculator!$B$37/Calculator!$F$13,1)&lt;0.5,-1,1))^2)))/(1-SQRT(((50*POWER(80,POWER(COS(PI()*MOD(Calculator!$B$37/Calculator!$F$13,1)),2))-$C58)^2+(1500*ABS(SIN(2*PI()*MOD(Calculator!$B$37/Calculator!$F$13,1)))*IF(MOD(Calculator!$B$37/Calculator!$F$13,1)&lt;0.5,-1,1))^2)/((50*POWER(80,POWER(COS(PI()*MOD(Calculator!$B$37/Calculator!$F$13,1)),2))+$C58)^2+(1500*ABS(SIN(2*PI()*MOD(Calculator!$B$37/Calculator!$F$13,1)))*IF(MOD(Calculator!$B$37/Calculator!$F$13,1)&lt;0.5,-1,1))^2))),2))</f>
        <v>—</v>
      </c>
      <c r="FG58" s="300" t="str">
        <f aca="false">IF(OR(Calculator!$E$14&lt;&gt;"YES",Calculator!$B$37&lt;Calculator!$G$14),"—",ROUND((1+SQRT(((50*POWER(80,POWER(COS(PI()*MOD(Calculator!$B$37/Calculator!$F$14,1)),2))-$C58)^2+(1500*ABS(SIN(2*PI()*MOD(Calculator!$B$37/Calculator!$F$14,1)))*IF(MOD(Calculator!$B$37/Calculator!$F$14,1)&lt;0.5,-1,1))^2)/((50*POWER(80,POWER(COS(PI()*MOD(Calculator!$B$37/Calculator!$F$14,1)),2))+$C58)^2+(1500*ABS(SIN(2*PI()*MOD(Calculator!$B$37/Calculator!$F$14,1)))*IF(MOD(Calculator!$B$37/Calculator!$F$14,1)&lt;0.5,-1,1))^2)))/(1-SQRT(((50*POWER(80,POWER(COS(PI()*MOD(Calculator!$B$37/Calculator!$F$14,1)),2))-$C58)^2+(1500*ABS(SIN(2*PI()*MOD(Calculator!$B$37/Calculator!$F$14,1)))*IF(MOD(Calculator!$B$37/Calculator!$F$14,1)&lt;0.5,-1,1))^2)/((50*POWER(80,POWER(COS(PI()*MOD(Calculator!$B$37/Calculator!$F$14,1)),2))+$C58)^2+(1500*ABS(SIN(2*PI()*MOD(Calculator!$B$37/Calculator!$F$14,1)))*IF(MOD(Calculator!$B$37/Calculator!$F$14,1)&lt;0.5,-1,1))^2))),2))</f>
        <v>—</v>
      </c>
      <c r="FH58" s="300" t="n">
        <f aca="false">IF(OR(Calculator!$E$15&lt;&gt;"YES",Calculator!$B$37&lt;Calculator!$G$15),"—",ROUND((1+SQRT(((50*POWER(80,POWER(COS(PI()*MOD(Calculator!$B$37/Calculator!$F$15,1)),2))-$C58)^2+(1500*ABS(SIN(2*PI()*MOD(Calculator!$B$37/Calculator!$F$15,1)))*IF(MOD(Calculator!$B$37/Calculator!$F$15,1)&lt;0.5,-1,1))^2)/((50*POWER(80,POWER(COS(PI()*MOD(Calculator!$B$37/Calculator!$F$15,1)),2))+$C58)^2+(1500*ABS(SIN(2*PI()*MOD(Calculator!$B$37/Calculator!$F$15,1)))*IF(MOD(Calculator!$B$37/Calculator!$F$15,1)&lt;0.5,-1,1))^2)))/(1-SQRT(((50*POWER(80,POWER(COS(PI()*MOD(Calculator!$B$37/Calculator!$F$15,1)),2))-$C58)^2+(1500*ABS(SIN(2*PI()*MOD(Calculator!$B$37/Calculator!$F$15,1)))*IF(MOD(Calculator!$B$37/Calculator!$F$15,1)&lt;0.5,-1,1))^2)/((50*POWER(80,POWER(COS(PI()*MOD(Calculator!$B$37/Calculator!$F$15,1)),2))+$C58)^2+(1500*ABS(SIN(2*PI()*MOD(Calculator!$B$37/Calculator!$F$15,1)))*IF(MOD(Calculator!$B$37/Calculator!$F$15,1)&lt;0.5,-1,1))^2))),2))</f>
        <v>2.64</v>
      </c>
      <c r="FI58" s="300" t="str">
        <f aca="false">IF(OR(Calculator!$E$16&lt;&gt;"YES",Calculator!$B$37&lt;Calculator!$G$16),"—",ROUND((1+SQRT(((50*POWER(80,POWER(COS(PI()*MOD(Calculator!$B$37/Calculator!$F$16,1)),2))-$C58)^2+(1500*ABS(SIN(2*PI()*MOD(Calculator!$B$37/Calculator!$F$16,1)))*IF(MOD(Calculator!$B$37/Calculator!$F$16,1)&lt;0.5,-1,1))^2)/((50*POWER(80,POWER(COS(PI()*MOD(Calculator!$B$37/Calculator!$F$16,1)),2))+$C58)^2+(1500*ABS(SIN(2*PI()*MOD(Calculator!$B$37/Calculator!$F$16,1)))*IF(MOD(Calculator!$B$37/Calculator!$F$16,1)&lt;0.5,-1,1))^2)))/(1-SQRT(((50*POWER(80,POWER(COS(PI()*MOD(Calculator!$B$37/Calculator!$F$16,1)),2))-$C58)^2+(1500*ABS(SIN(2*PI()*MOD(Calculator!$B$37/Calculator!$F$16,1)))*IF(MOD(Calculator!$B$37/Calculator!$F$16,1)&lt;0.5,-1,1))^2)/((50*POWER(80,POWER(COS(PI()*MOD(Calculator!$B$37/Calculator!$F$16,1)),2))+$C58)^2+(1500*ABS(SIN(2*PI()*MOD(Calculator!$B$37/Calculator!$F$16,1)))*IF(MOD(Calculator!$B$37/Calculator!$F$16,1)&lt;0.5,-1,1))^2))),2))</f>
        <v>—</v>
      </c>
      <c r="FJ58" s="300" t="n">
        <f aca="false">IF(OR(Calculator!$E$17&lt;&gt;"YES",Calculator!$B$37&lt;Calculator!$G$17),"—",ROUND((1+SQRT(((50*POWER(80,POWER(COS(PI()*MOD(Calculator!$B$37/Calculator!$F$17,1)),2))-$C58)^2+(1500*ABS(SIN(2*PI()*MOD(Calculator!$B$37/Calculator!$F$17,1)))*IF(MOD(Calculator!$B$37/Calculator!$F$17,1)&lt;0.5,-1,1))^2)/((50*POWER(80,POWER(COS(PI()*MOD(Calculator!$B$37/Calculator!$F$17,1)),2))+$C58)^2+(1500*ABS(SIN(2*PI()*MOD(Calculator!$B$37/Calculator!$F$17,1)))*IF(MOD(Calculator!$B$37/Calculator!$F$17,1)&lt;0.5,-1,1))^2)))/(1-SQRT(((50*POWER(80,POWER(COS(PI()*MOD(Calculator!$B$37/Calculator!$F$17,1)),2))-$C58)^2+(1500*ABS(SIN(2*PI()*MOD(Calculator!$B$37/Calculator!$F$17,1)))*IF(MOD(Calculator!$B$37/Calculator!$F$17,1)&lt;0.5,-1,1))^2)/((50*POWER(80,POWER(COS(PI()*MOD(Calculator!$B$37/Calculator!$F$17,1)),2))+$C58)^2+(1500*ABS(SIN(2*PI()*MOD(Calculator!$B$37/Calculator!$F$17,1)))*IF(MOD(Calculator!$B$37/Calculator!$F$17,1)&lt;0.5,-1,1))^2))),2))</f>
        <v>13.92</v>
      </c>
      <c r="FK58" s="300" t="str">
        <f aca="false">IF(OR(Calculator!$E$18&lt;&gt;"YES",Calculator!$B$37&lt;Calculator!$G$18),"—",ROUND((1+SQRT(((50*POWER(80,POWER(COS(PI()*MOD(Calculator!$B$37/Calculator!$F$18,1)),2))-$C58)^2+(1500*ABS(SIN(2*PI()*MOD(Calculator!$B$37/Calculator!$F$18,1)))*IF(MOD(Calculator!$B$37/Calculator!$F$18,1)&lt;0.5,-1,1))^2)/((50*POWER(80,POWER(COS(PI()*MOD(Calculator!$B$37/Calculator!$F$18,1)),2))+$C58)^2+(1500*ABS(SIN(2*PI()*MOD(Calculator!$B$37/Calculator!$F$18,1)))*IF(MOD(Calculator!$B$37/Calculator!$F$18,1)&lt;0.5,-1,1))^2)))/(1-SQRT(((50*POWER(80,POWER(COS(PI()*MOD(Calculator!$B$37/Calculator!$F$18,1)),2))-$C58)^2+(1500*ABS(SIN(2*PI()*MOD(Calculator!$B$37/Calculator!$F$18,1)))*IF(MOD(Calculator!$B$37/Calculator!$F$18,1)&lt;0.5,-1,1))^2)/((50*POWER(80,POWER(COS(PI()*MOD(Calculator!$B$37/Calculator!$F$18,1)),2))+$C58)^2+(1500*ABS(SIN(2*PI()*MOD(Calculator!$B$37/Calculator!$F$18,1)))*IF(MOD(Calculator!$B$37/Calculator!$F$18,1)&lt;0.5,-1,1))^2))),2))</f>
        <v>—</v>
      </c>
      <c r="FL58" s="300" t="str">
        <f aca="false">IF(OR(Calculator!$E$19&lt;&gt;"YES",Calculator!$B$37&lt;Calculator!$G$19),"—",ROUND((1+SQRT(((50*POWER(80,POWER(COS(PI()*MOD(Calculator!$B$37/Calculator!$F$19,1)),2))-$C58)^2+(1500*ABS(SIN(2*PI()*MOD(Calculator!$B$37/Calculator!$F$19,1)))*IF(MOD(Calculator!$B$37/Calculator!$F$19,1)&lt;0.5,-1,1))^2)/((50*POWER(80,POWER(COS(PI()*MOD(Calculator!$B$37/Calculator!$F$19,1)),2))+$C58)^2+(1500*ABS(SIN(2*PI()*MOD(Calculator!$B$37/Calculator!$F$19,1)))*IF(MOD(Calculator!$B$37/Calculator!$F$19,1)&lt;0.5,-1,1))^2)))/(1-SQRT(((50*POWER(80,POWER(COS(PI()*MOD(Calculator!$B$37/Calculator!$F$19,1)),2))-$C58)^2+(1500*ABS(SIN(2*PI()*MOD(Calculator!$B$37/Calculator!$F$19,1)))*IF(MOD(Calculator!$B$37/Calculator!$F$19,1)&lt;0.5,-1,1))^2)/((50*POWER(80,POWER(COS(PI()*MOD(Calculator!$B$37/Calculator!$F$19,1)),2))+$C58)^2+(1500*ABS(SIN(2*PI()*MOD(Calculator!$B$37/Calculator!$F$19,1)))*IF(MOD(Calculator!$B$37/Calculator!$F$19,1)&lt;0.5,-1,1))^2))),2))</f>
        <v>—</v>
      </c>
      <c r="FM58" s="300" t="str">
        <f aca="false">IF(OR(Calculator!$E$20&lt;&gt;"YES",Calculator!$B$37&lt;Calculator!$G$20),"—",ROUND((1+SQRT(((50*POWER(80,POWER(COS(PI()*MOD(Calculator!$B$37/Calculator!$F$20,1)),2))-$C58)^2+(1500*ABS(SIN(2*PI()*MOD(Calculator!$B$37/Calculator!$F$20,1)))*IF(MOD(Calculator!$B$37/Calculator!$F$20,1)&lt;0.5,-1,1))^2)/((50*POWER(80,POWER(COS(PI()*MOD(Calculator!$B$37/Calculator!$F$20,1)),2))+$C58)^2+(1500*ABS(SIN(2*PI()*MOD(Calculator!$B$37/Calculator!$F$20,1)))*IF(MOD(Calculator!$B$37/Calculator!$F$20,1)&lt;0.5,-1,1))^2)))/(1-SQRT(((50*POWER(80,POWER(COS(PI()*MOD(Calculator!$B$37/Calculator!$F$20,1)),2))-$C58)^2+(1500*ABS(SIN(2*PI()*MOD(Calculator!$B$37/Calculator!$F$20,1)))*IF(MOD(Calculator!$B$37/Calculator!$F$20,1)&lt;0.5,-1,1))^2)/((50*POWER(80,POWER(COS(PI()*MOD(Calculator!$B$37/Calculator!$F$20,1)),2))+$C58)^2+(1500*ABS(SIN(2*PI()*MOD(Calculator!$B$37/Calculator!$F$20,1)))*IF(MOD(Calculator!$B$37/Calculator!$F$20,1)&lt;0.5,-1,1))^2))),2))</f>
        <v>—</v>
      </c>
      <c r="FN58" s="300" t="str">
        <f aca="false">IF(OR(Calculator!$E$21&lt;&gt;"YES",Calculator!$B$37&lt;Calculator!$G$21),"—",ROUND((1+SQRT(((50*POWER(80,POWER(COS(PI()*MOD(Calculator!$B$37/Calculator!$F$21,1)),2))-$C58)^2+(1500*ABS(SIN(2*PI()*MOD(Calculator!$B$37/Calculator!$F$21,1)))*IF(MOD(Calculator!$B$37/Calculator!$F$21,1)&lt;0.5,-1,1))^2)/((50*POWER(80,POWER(COS(PI()*MOD(Calculator!$B$37/Calculator!$F$21,1)),2))+$C58)^2+(1500*ABS(SIN(2*PI()*MOD(Calculator!$B$37/Calculator!$F$21,1)))*IF(MOD(Calculator!$B$37/Calculator!$F$21,1)&lt;0.5,-1,1))^2)))/(1-SQRT(((50*POWER(80,POWER(COS(PI()*MOD(Calculator!$B$37/Calculator!$F$21,1)),2))-$C58)^2+(1500*ABS(SIN(2*PI()*MOD(Calculator!$B$37/Calculator!$F$21,1)))*IF(MOD(Calculator!$B$37/Calculator!$F$21,1)&lt;0.5,-1,1))^2)/((50*POWER(80,POWER(COS(PI()*MOD(Calculator!$B$37/Calculator!$F$21,1)),2))+$C58)^2+(1500*ABS(SIN(2*PI()*MOD(Calculator!$B$37/Calculator!$F$21,1)))*IF(MOD(Calculator!$B$37/Calculator!$F$21,1)&lt;0.5,-1,1))^2))),2))</f>
        <v>—</v>
      </c>
      <c r="FO58" s="300" t="str">
        <f aca="false">IF(OR(Calculator!$E$22&lt;&gt;"YES",Calculator!$B$37&lt;Calculator!$G$22),"—",ROUND((1+SQRT(((50*POWER(80,POWER(COS(PI()*MOD(Calculator!$B$37/Calculator!$F$22,1)),2))-$C58)^2+(1500*ABS(SIN(2*PI()*MOD(Calculator!$B$37/Calculator!$F$22,1)))*IF(MOD(Calculator!$B$37/Calculator!$F$22,1)&lt;0.5,-1,1))^2)/((50*POWER(80,POWER(COS(PI()*MOD(Calculator!$B$37/Calculator!$F$22,1)),2))+$C58)^2+(1500*ABS(SIN(2*PI()*MOD(Calculator!$B$37/Calculator!$F$22,1)))*IF(MOD(Calculator!$B$37/Calculator!$F$22,1)&lt;0.5,-1,1))^2)))/(1-SQRT(((50*POWER(80,POWER(COS(PI()*MOD(Calculator!$B$37/Calculator!$F$22,1)),2))-$C58)^2+(1500*ABS(SIN(2*PI()*MOD(Calculator!$B$37/Calculator!$F$22,1)))*IF(MOD(Calculator!$B$37/Calculator!$F$22,1)&lt;0.5,-1,1))^2)/((50*POWER(80,POWER(COS(PI()*MOD(Calculator!$B$37/Calculator!$F$22,1)),2))+$C58)^2+(1500*ABS(SIN(2*PI()*MOD(Calculator!$B$37/Calculator!$F$22,1)))*IF(MOD(Calculator!$B$37/Calculator!$F$22,1)&lt;0.5,-1,1))^2))),2))</f>
        <v>—</v>
      </c>
      <c r="FP58" s="295" t="n">
        <f aca="false">IFERROR(ROUND((IF(ISNUMBER(FE58),FE58,0)+IF(ISNUMBER(FF58),FF58,0)+IF(ISNUMBER(FG58),FG58,0)+IF(ISNUMBER(FH58),FH58,0)+IF(ISNUMBER(FI58),FI58,0)+IF(ISNUMBER(FJ58),FJ58,0)+IF(ISNUMBER(FK58),FK58,0)+IF(ISNUMBER(FL58),FL58,0)+IF(ISNUMBER(FM58),FM58,0)+IF(ISNUMBER(FN58),FN58,0)+IF(ISNUMBER(FO58),FO58,0))/(IF(ISNUMBER(FE58),1,0)+IF(ISNUMBER(FF58),1,0)+IF(ISNUMBER(FG58),1,0)+IF(ISNUMBER(FH58),1,0)+IF(ISNUMBER(FI58),1,0)+IF(ISNUMBER(FJ58),1,0)+IF(ISNUMBER(FK58),1,0)+IF(ISNUMBER(FL58),1,0)+IF(ISNUMBER(FM58),1,0)+IF(ISNUMBER(FN58),1,0)+IF(ISNUMBER(FO58),1,0)),4),"")</f>
        <v>8.28</v>
      </c>
      <c r="FQ58" s="300" t="str">
        <f aca="false">IF(OR(Calculator!$E$12&lt;&gt;"YES",Calculator!$B$38&lt;Calculator!$G$12),"—",ROUND((1+SQRT(((50*POWER(80,POWER(COS(PI()*MOD(Calculator!$B$38/Calculator!$F$12,1)),2))-$C58)^2+(1500*ABS(SIN(2*PI()*MOD(Calculator!$B$38/Calculator!$F$12,1)))*IF(MOD(Calculator!$B$38/Calculator!$F$12,1)&lt;0.5,-1,1))^2)/((50*POWER(80,POWER(COS(PI()*MOD(Calculator!$B$38/Calculator!$F$12,1)),2))+$C58)^2+(1500*ABS(SIN(2*PI()*MOD(Calculator!$B$38/Calculator!$F$12,1)))*IF(MOD(Calculator!$B$38/Calculator!$F$12,1)&lt;0.5,-1,1))^2)))/(1-SQRT(((50*POWER(80,POWER(COS(PI()*MOD(Calculator!$B$38/Calculator!$F$12,1)),2))-$C58)^2+(1500*ABS(SIN(2*PI()*MOD(Calculator!$B$38/Calculator!$F$12,1)))*IF(MOD(Calculator!$B$38/Calculator!$F$12,1)&lt;0.5,-1,1))^2)/((50*POWER(80,POWER(COS(PI()*MOD(Calculator!$B$38/Calculator!$F$12,1)),2))+$C58)^2+(1500*ABS(SIN(2*PI()*MOD(Calculator!$B$38/Calculator!$F$12,1)))*IF(MOD(Calculator!$B$38/Calculator!$F$12,1)&lt;0.5,-1,1))^2))),2))</f>
        <v>—</v>
      </c>
      <c r="FR58" s="300" t="str">
        <f aca="false">IF(OR(Calculator!$E$13&lt;&gt;"YES",Calculator!$B$38&lt;Calculator!$G$13),"—",ROUND((1+SQRT(((50*POWER(80,POWER(COS(PI()*MOD(Calculator!$B$38/Calculator!$F$13,1)),2))-$C58)^2+(1500*ABS(SIN(2*PI()*MOD(Calculator!$B$38/Calculator!$F$13,1)))*IF(MOD(Calculator!$B$38/Calculator!$F$13,1)&lt;0.5,-1,1))^2)/((50*POWER(80,POWER(COS(PI()*MOD(Calculator!$B$38/Calculator!$F$13,1)),2))+$C58)^2+(1500*ABS(SIN(2*PI()*MOD(Calculator!$B$38/Calculator!$F$13,1)))*IF(MOD(Calculator!$B$38/Calculator!$F$13,1)&lt;0.5,-1,1))^2)))/(1-SQRT(((50*POWER(80,POWER(COS(PI()*MOD(Calculator!$B$38/Calculator!$F$13,1)),2))-$C58)^2+(1500*ABS(SIN(2*PI()*MOD(Calculator!$B$38/Calculator!$F$13,1)))*IF(MOD(Calculator!$B$38/Calculator!$F$13,1)&lt;0.5,-1,1))^2)/((50*POWER(80,POWER(COS(PI()*MOD(Calculator!$B$38/Calculator!$F$13,1)),2))+$C58)^2+(1500*ABS(SIN(2*PI()*MOD(Calculator!$B$38/Calculator!$F$13,1)))*IF(MOD(Calculator!$B$38/Calculator!$F$13,1)&lt;0.5,-1,1))^2))),2))</f>
        <v>—</v>
      </c>
      <c r="FS58" s="300" t="str">
        <f aca="false">IF(OR(Calculator!$E$14&lt;&gt;"YES",Calculator!$B$38&lt;Calculator!$G$14),"—",ROUND((1+SQRT(((50*POWER(80,POWER(COS(PI()*MOD(Calculator!$B$38/Calculator!$F$14,1)),2))-$C58)^2+(1500*ABS(SIN(2*PI()*MOD(Calculator!$B$38/Calculator!$F$14,1)))*IF(MOD(Calculator!$B$38/Calculator!$F$14,1)&lt;0.5,-1,1))^2)/((50*POWER(80,POWER(COS(PI()*MOD(Calculator!$B$38/Calculator!$F$14,1)),2))+$C58)^2+(1500*ABS(SIN(2*PI()*MOD(Calculator!$B$38/Calculator!$F$14,1)))*IF(MOD(Calculator!$B$38/Calculator!$F$14,1)&lt;0.5,-1,1))^2)))/(1-SQRT(((50*POWER(80,POWER(COS(PI()*MOD(Calculator!$B$38/Calculator!$F$14,1)),2))-$C58)^2+(1500*ABS(SIN(2*PI()*MOD(Calculator!$B$38/Calculator!$F$14,1)))*IF(MOD(Calculator!$B$38/Calculator!$F$14,1)&lt;0.5,-1,1))^2)/((50*POWER(80,POWER(COS(PI()*MOD(Calculator!$B$38/Calculator!$F$14,1)),2))+$C58)^2+(1500*ABS(SIN(2*PI()*MOD(Calculator!$B$38/Calculator!$F$14,1)))*IF(MOD(Calculator!$B$38/Calculator!$F$14,1)&lt;0.5,-1,1))^2))),2))</f>
        <v>—</v>
      </c>
      <c r="FT58" s="300" t="n">
        <f aca="false">IF(OR(Calculator!$E$15&lt;&gt;"YES",Calculator!$B$38&lt;Calculator!$G$15),"—",ROUND((1+SQRT(((50*POWER(80,POWER(COS(PI()*MOD(Calculator!$B$38/Calculator!$F$15,1)),2))-$C58)^2+(1500*ABS(SIN(2*PI()*MOD(Calculator!$B$38/Calculator!$F$15,1)))*IF(MOD(Calculator!$B$38/Calculator!$F$15,1)&lt;0.5,-1,1))^2)/((50*POWER(80,POWER(COS(PI()*MOD(Calculator!$B$38/Calculator!$F$15,1)),2))+$C58)^2+(1500*ABS(SIN(2*PI()*MOD(Calculator!$B$38/Calculator!$F$15,1)))*IF(MOD(Calculator!$B$38/Calculator!$F$15,1)&lt;0.5,-1,1))^2)))/(1-SQRT(((50*POWER(80,POWER(COS(PI()*MOD(Calculator!$B$38/Calculator!$F$15,1)),2))-$C58)^2+(1500*ABS(SIN(2*PI()*MOD(Calculator!$B$38/Calculator!$F$15,1)))*IF(MOD(Calculator!$B$38/Calculator!$F$15,1)&lt;0.5,-1,1))^2)/((50*POWER(80,POWER(COS(PI()*MOD(Calculator!$B$38/Calculator!$F$15,1)),2))+$C58)^2+(1500*ABS(SIN(2*PI()*MOD(Calculator!$B$38/Calculator!$F$15,1)))*IF(MOD(Calculator!$B$38/Calculator!$F$15,1)&lt;0.5,-1,1))^2))),2))</f>
        <v>2.52</v>
      </c>
      <c r="FU58" s="300" t="str">
        <f aca="false">IF(OR(Calculator!$E$16&lt;&gt;"YES",Calculator!$B$38&lt;Calculator!$G$16),"—",ROUND((1+SQRT(((50*POWER(80,POWER(COS(PI()*MOD(Calculator!$B$38/Calculator!$F$16,1)),2))-$C58)^2+(1500*ABS(SIN(2*PI()*MOD(Calculator!$B$38/Calculator!$F$16,1)))*IF(MOD(Calculator!$B$38/Calculator!$F$16,1)&lt;0.5,-1,1))^2)/((50*POWER(80,POWER(COS(PI()*MOD(Calculator!$B$38/Calculator!$F$16,1)),2))+$C58)^2+(1500*ABS(SIN(2*PI()*MOD(Calculator!$B$38/Calculator!$F$16,1)))*IF(MOD(Calculator!$B$38/Calculator!$F$16,1)&lt;0.5,-1,1))^2)))/(1-SQRT(((50*POWER(80,POWER(COS(PI()*MOD(Calculator!$B$38/Calculator!$F$16,1)),2))-$C58)^2+(1500*ABS(SIN(2*PI()*MOD(Calculator!$B$38/Calculator!$F$16,1)))*IF(MOD(Calculator!$B$38/Calculator!$F$16,1)&lt;0.5,-1,1))^2)/((50*POWER(80,POWER(COS(PI()*MOD(Calculator!$B$38/Calculator!$F$16,1)),2))+$C58)^2+(1500*ABS(SIN(2*PI()*MOD(Calculator!$B$38/Calculator!$F$16,1)))*IF(MOD(Calculator!$B$38/Calculator!$F$16,1)&lt;0.5,-1,1))^2))),2))</f>
        <v>—</v>
      </c>
      <c r="FV58" s="300" t="n">
        <f aca="false">IF(OR(Calculator!$E$17&lt;&gt;"YES",Calculator!$B$38&lt;Calculator!$G$17),"—",ROUND((1+SQRT(((50*POWER(80,POWER(COS(PI()*MOD(Calculator!$B$38/Calculator!$F$17,1)),2))-$C58)^2+(1500*ABS(SIN(2*PI()*MOD(Calculator!$B$38/Calculator!$F$17,1)))*IF(MOD(Calculator!$B$38/Calculator!$F$17,1)&lt;0.5,-1,1))^2)/((50*POWER(80,POWER(COS(PI()*MOD(Calculator!$B$38/Calculator!$F$17,1)),2))+$C58)^2+(1500*ABS(SIN(2*PI()*MOD(Calculator!$B$38/Calculator!$F$17,1)))*IF(MOD(Calculator!$B$38/Calculator!$F$17,1)&lt;0.5,-1,1))^2)))/(1-SQRT(((50*POWER(80,POWER(COS(PI()*MOD(Calculator!$B$38/Calculator!$F$17,1)),2))-$C58)^2+(1500*ABS(SIN(2*PI()*MOD(Calculator!$B$38/Calculator!$F$17,1)))*IF(MOD(Calculator!$B$38/Calculator!$F$17,1)&lt;0.5,-1,1))^2)/((50*POWER(80,POWER(COS(PI()*MOD(Calculator!$B$38/Calculator!$F$17,1)),2))+$C58)^2+(1500*ABS(SIN(2*PI()*MOD(Calculator!$B$38/Calculator!$F$17,1)))*IF(MOD(Calculator!$B$38/Calculator!$F$17,1)&lt;0.5,-1,1))^2))),2))</f>
        <v>16.87</v>
      </c>
      <c r="FW58" s="300" t="str">
        <f aca="false">IF(OR(Calculator!$E$18&lt;&gt;"YES",Calculator!$B$38&lt;Calculator!$G$18),"—",ROUND((1+SQRT(((50*POWER(80,POWER(COS(PI()*MOD(Calculator!$B$38/Calculator!$F$18,1)),2))-$C58)^2+(1500*ABS(SIN(2*PI()*MOD(Calculator!$B$38/Calculator!$F$18,1)))*IF(MOD(Calculator!$B$38/Calculator!$F$18,1)&lt;0.5,-1,1))^2)/((50*POWER(80,POWER(COS(PI()*MOD(Calculator!$B$38/Calculator!$F$18,1)),2))+$C58)^2+(1500*ABS(SIN(2*PI()*MOD(Calculator!$B$38/Calculator!$F$18,1)))*IF(MOD(Calculator!$B$38/Calculator!$F$18,1)&lt;0.5,-1,1))^2)))/(1-SQRT(((50*POWER(80,POWER(COS(PI()*MOD(Calculator!$B$38/Calculator!$F$18,1)),2))-$C58)^2+(1500*ABS(SIN(2*PI()*MOD(Calculator!$B$38/Calculator!$F$18,1)))*IF(MOD(Calculator!$B$38/Calculator!$F$18,1)&lt;0.5,-1,1))^2)/((50*POWER(80,POWER(COS(PI()*MOD(Calculator!$B$38/Calculator!$F$18,1)),2))+$C58)^2+(1500*ABS(SIN(2*PI()*MOD(Calculator!$B$38/Calculator!$F$18,1)))*IF(MOD(Calculator!$B$38/Calculator!$F$18,1)&lt;0.5,-1,1))^2))),2))</f>
        <v>—</v>
      </c>
      <c r="FX58" s="300" t="str">
        <f aca="false">IF(OR(Calculator!$E$19&lt;&gt;"YES",Calculator!$B$38&lt;Calculator!$G$19),"—",ROUND((1+SQRT(((50*POWER(80,POWER(COS(PI()*MOD(Calculator!$B$38/Calculator!$F$19,1)),2))-$C58)^2+(1500*ABS(SIN(2*PI()*MOD(Calculator!$B$38/Calculator!$F$19,1)))*IF(MOD(Calculator!$B$38/Calculator!$F$19,1)&lt;0.5,-1,1))^2)/((50*POWER(80,POWER(COS(PI()*MOD(Calculator!$B$38/Calculator!$F$19,1)),2))+$C58)^2+(1500*ABS(SIN(2*PI()*MOD(Calculator!$B$38/Calculator!$F$19,1)))*IF(MOD(Calculator!$B$38/Calculator!$F$19,1)&lt;0.5,-1,1))^2)))/(1-SQRT(((50*POWER(80,POWER(COS(PI()*MOD(Calculator!$B$38/Calculator!$F$19,1)),2))-$C58)^2+(1500*ABS(SIN(2*PI()*MOD(Calculator!$B$38/Calculator!$F$19,1)))*IF(MOD(Calculator!$B$38/Calculator!$F$19,1)&lt;0.5,-1,1))^2)/((50*POWER(80,POWER(COS(PI()*MOD(Calculator!$B$38/Calculator!$F$19,1)),2))+$C58)^2+(1500*ABS(SIN(2*PI()*MOD(Calculator!$B$38/Calculator!$F$19,1)))*IF(MOD(Calculator!$B$38/Calculator!$F$19,1)&lt;0.5,-1,1))^2))),2))</f>
        <v>—</v>
      </c>
      <c r="FY58" s="300" t="str">
        <f aca="false">IF(OR(Calculator!$E$20&lt;&gt;"YES",Calculator!$B$38&lt;Calculator!$G$20),"—",ROUND((1+SQRT(((50*POWER(80,POWER(COS(PI()*MOD(Calculator!$B$38/Calculator!$F$20,1)),2))-$C58)^2+(1500*ABS(SIN(2*PI()*MOD(Calculator!$B$38/Calculator!$F$20,1)))*IF(MOD(Calculator!$B$38/Calculator!$F$20,1)&lt;0.5,-1,1))^2)/((50*POWER(80,POWER(COS(PI()*MOD(Calculator!$B$38/Calculator!$F$20,1)),2))+$C58)^2+(1500*ABS(SIN(2*PI()*MOD(Calculator!$B$38/Calculator!$F$20,1)))*IF(MOD(Calculator!$B$38/Calculator!$F$20,1)&lt;0.5,-1,1))^2)))/(1-SQRT(((50*POWER(80,POWER(COS(PI()*MOD(Calculator!$B$38/Calculator!$F$20,1)),2))-$C58)^2+(1500*ABS(SIN(2*PI()*MOD(Calculator!$B$38/Calculator!$F$20,1)))*IF(MOD(Calculator!$B$38/Calculator!$F$20,1)&lt;0.5,-1,1))^2)/((50*POWER(80,POWER(COS(PI()*MOD(Calculator!$B$38/Calculator!$F$20,1)),2))+$C58)^2+(1500*ABS(SIN(2*PI()*MOD(Calculator!$B$38/Calculator!$F$20,1)))*IF(MOD(Calculator!$B$38/Calculator!$F$20,1)&lt;0.5,-1,1))^2))),2))</f>
        <v>—</v>
      </c>
      <c r="FZ58" s="300" t="str">
        <f aca="false">IF(OR(Calculator!$E$21&lt;&gt;"YES",Calculator!$B$38&lt;Calculator!$G$21),"—",ROUND((1+SQRT(((50*POWER(80,POWER(COS(PI()*MOD(Calculator!$B$38/Calculator!$F$21,1)),2))-$C58)^2+(1500*ABS(SIN(2*PI()*MOD(Calculator!$B$38/Calculator!$F$21,1)))*IF(MOD(Calculator!$B$38/Calculator!$F$21,1)&lt;0.5,-1,1))^2)/((50*POWER(80,POWER(COS(PI()*MOD(Calculator!$B$38/Calculator!$F$21,1)),2))+$C58)^2+(1500*ABS(SIN(2*PI()*MOD(Calculator!$B$38/Calculator!$F$21,1)))*IF(MOD(Calculator!$B$38/Calculator!$F$21,1)&lt;0.5,-1,1))^2)))/(1-SQRT(((50*POWER(80,POWER(COS(PI()*MOD(Calculator!$B$38/Calculator!$F$21,1)),2))-$C58)^2+(1500*ABS(SIN(2*PI()*MOD(Calculator!$B$38/Calculator!$F$21,1)))*IF(MOD(Calculator!$B$38/Calculator!$F$21,1)&lt;0.5,-1,1))^2)/((50*POWER(80,POWER(COS(PI()*MOD(Calculator!$B$38/Calculator!$F$21,1)),2))+$C58)^2+(1500*ABS(SIN(2*PI()*MOD(Calculator!$B$38/Calculator!$F$21,1)))*IF(MOD(Calculator!$B$38/Calculator!$F$21,1)&lt;0.5,-1,1))^2))),2))</f>
        <v>—</v>
      </c>
      <c r="GA58" s="300" t="str">
        <f aca="false">IF(OR(Calculator!$E$22&lt;&gt;"YES",Calculator!$B$38&lt;Calculator!$G$22),"—",ROUND((1+SQRT(((50*POWER(80,POWER(COS(PI()*MOD(Calculator!$B$38/Calculator!$F$22,1)),2))-$C58)^2+(1500*ABS(SIN(2*PI()*MOD(Calculator!$B$38/Calculator!$F$22,1)))*IF(MOD(Calculator!$B$38/Calculator!$F$22,1)&lt;0.5,-1,1))^2)/((50*POWER(80,POWER(COS(PI()*MOD(Calculator!$B$38/Calculator!$F$22,1)),2))+$C58)^2+(1500*ABS(SIN(2*PI()*MOD(Calculator!$B$38/Calculator!$F$22,1)))*IF(MOD(Calculator!$B$38/Calculator!$F$22,1)&lt;0.5,-1,1))^2)))/(1-SQRT(((50*POWER(80,POWER(COS(PI()*MOD(Calculator!$B$38/Calculator!$F$22,1)),2))-$C58)^2+(1500*ABS(SIN(2*PI()*MOD(Calculator!$B$38/Calculator!$F$22,1)))*IF(MOD(Calculator!$B$38/Calculator!$F$22,1)&lt;0.5,-1,1))^2)/((50*POWER(80,POWER(COS(PI()*MOD(Calculator!$B$38/Calculator!$F$22,1)),2))+$C58)^2+(1500*ABS(SIN(2*PI()*MOD(Calculator!$B$38/Calculator!$F$22,1)))*IF(MOD(Calculator!$B$38/Calculator!$F$22,1)&lt;0.5,-1,1))^2))),2))</f>
        <v>—</v>
      </c>
      <c r="GB58" s="295" t="n">
        <f aca="false">IFERROR(ROUND((IF(ISNUMBER(FQ58),FQ58,0)+IF(ISNUMBER(FR58),FR58,0)+IF(ISNUMBER(FS58),FS58,0)+IF(ISNUMBER(FT58),FT58,0)+IF(ISNUMBER(FU58),FU58,0)+IF(ISNUMBER(FV58),FV58,0)+IF(ISNUMBER(FW58),FW58,0)+IF(ISNUMBER(FX58),FX58,0)+IF(ISNUMBER(FY58),FY58,0)+IF(ISNUMBER(FZ58),FZ58,0)+IF(ISNUMBER(GA58),GA58,0))/(IF(ISNUMBER(FQ58),1,0)+IF(ISNUMBER(FR58),1,0)+IF(ISNUMBER(FS58),1,0)+IF(ISNUMBER(FT58),1,0)+IF(ISNUMBER(FU58),1,0)+IF(ISNUMBER(FV58),1,0)+IF(ISNUMBER(FW58),1,0)+IF(ISNUMBER(FX58),1,0)+IF(ISNUMBER(FY58),1,0)+IF(ISNUMBER(FZ58),1,0)+IF(ISNUMBER(GA58),1,0)),4),"")</f>
        <v>9.695</v>
      </c>
      <c r="GD58" s="253" t="str">
        <f aca="false">IF(OR(Calculator!$E$12&lt;&gt;"YES",Calculator!$B$34&lt;Calculator!$G$12),"—",ROUND((1+SQRT(((50*POWER(80,POWER(COS(PI()*MOD(Calculator!$B$34/Calculator!$F$12,1)),2))+MIN(500,MAX(30,100*EXP(-0.3*'VSWR Calculator'!$C$24)*(1+3*ABS(MOD('VSWR Calculator'!$C$23/Calculator!$F$12/2,1)-0.5))))/'VSWR Calculator'!$C$25)-$C58)^2+(1500*ABS(SIN(2*PI()*MOD(Calculator!$B$34/Calculator!$F$12,1)))*IF(MOD(Calculator!$B$34/Calculator!$F$12,1)&lt;0.5,-1,1))^2)/SQRT(((50*POWER(80,POWER(COS(PI()*MOD(Calculator!$B$34/Calculator!$F$12,1)),2))+MIN(500,MAX(30,100*EXP(-0.3*'VSWR Calculator'!$C$24)*(1+3*ABS(MOD('VSWR Calculator'!$C$23/Calculator!$F$12/2,1)-0.5))))/'VSWR Calculator'!$C$25)+$C58)^2+(1500*ABS(SIN(2*PI()*MOD(Calculator!$B$34/Calculator!$F$12,1)))*IF(MOD(Calculator!$B$34/Calculator!$F$12,1)&lt;0.5,-1,1))^2))/(1-SQRT(((50*POWER(80,POWER(COS(PI()*MOD(Calculator!$B$34/Calculator!$F$12,1)),2))+MIN(500,MAX(30,100*EXP(-0.3*'VSWR Calculator'!$C$24)*(1+3*ABS(MOD('VSWR Calculator'!$C$23/Calculator!$F$12/2,1)-0.5))))/'VSWR Calculator'!$C$25)-$C58)^2+(1500*ABS(SIN(2*PI()*MOD(Calculator!$B$34/Calculator!$F$12,1)))*IF(MOD(Calculator!$B$34/Calculator!$F$12,1)&lt;0.5,-1,1))^2)/SQRT(((50*POWER(80,POWER(COS(PI()*MOD(Calculator!$B$34/Calculator!$F$12,1)),2))+MIN(500,MAX(30,100*EXP(-0.3*'VSWR Calculator'!$C$24)*(1+3*ABS(MOD('VSWR Calculator'!$C$23/Calculator!$F$12/2,1)-0.5))))/'VSWR Calculator'!$C$25)+$C58)^2+(1500*ABS(SIN(2*PI()*MOD(Calculator!$B$34/Calculator!$F$12,1)))*IF(MOD(Calculator!$B$34/Calculator!$F$12,1)&lt;0.5,-1,1))^2)),2))</f>
        <v>—</v>
      </c>
      <c r="GE58" s="253" t="str">
        <f aca="false">IF(OR(Calculator!$E$13&lt;&gt;"YES",Calculator!$B$34&lt;Calculator!$G$13),"—",ROUND((1+SQRT(((50*POWER(80,POWER(COS(PI()*MOD(Calculator!$B$34/Calculator!$F$13,1)),2))+MIN(500,MAX(30,100*EXP(-0.3*'VSWR Calculator'!$C$24)*(1+3*ABS(MOD('VSWR Calculator'!$C$23/Calculator!$F$13/2,1)-0.5))))/'VSWR Calculator'!$C$25)-$C58)^2+(1500*ABS(SIN(2*PI()*MOD(Calculator!$B$34/Calculator!$F$13,1)))*IF(MOD(Calculator!$B$34/Calculator!$F$13,1)&lt;0.5,-1,1))^2)/SQRT(((50*POWER(80,POWER(COS(PI()*MOD(Calculator!$B$34/Calculator!$F$13,1)),2))+MIN(500,MAX(30,100*EXP(-0.3*'VSWR Calculator'!$C$24)*(1+3*ABS(MOD('VSWR Calculator'!$C$23/Calculator!$F$13/2,1)-0.5))))/'VSWR Calculator'!$C$25)+$C58)^2+(1500*ABS(SIN(2*PI()*MOD(Calculator!$B$34/Calculator!$F$13,1)))*IF(MOD(Calculator!$B$34/Calculator!$F$13,1)&lt;0.5,-1,1))^2))/(1-SQRT(((50*POWER(80,POWER(COS(PI()*MOD(Calculator!$B$34/Calculator!$F$13,1)),2))+MIN(500,MAX(30,100*EXP(-0.3*'VSWR Calculator'!$C$24)*(1+3*ABS(MOD('VSWR Calculator'!$C$23/Calculator!$F$13/2,1)-0.5))))/'VSWR Calculator'!$C$25)-$C58)^2+(1500*ABS(SIN(2*PI()*MOD(Calculator!$B$34/Calculator!$F$13,1)))*IF(MOD(Calculator!$B$34/Calculator!$F$13,1)&lt;0.5,-1,1))^2)/SQRT(((50*POWER(80,POWER(COS(PI()*MOD(Calculator!$B$34/Calculator!$F$13,1)),2))+MIN(500,MAX(30,100*EXP(-0.3*'VSWR Calculator'!$C$24)*(1+3*ABS(MOD('VSWR Calculator'!$C$23/Calculator!$F$13/2,1)-0.5))))/'VSWR Calculator'!$C$25)+$C58)^2+(1500*ABS(SIN(2*PI()*MOD(Calculator!$B$34/Calculator!$F$13,1)))*IF(MOD(Calculator!$B$34/Calculator!$F$13,1)&lt;0.5,-1,1))^2)),2))</f>
        <v>—</v>
      </c>
      <c r="GF58" s="253" t="str">
        <f aca="false">IF(OR(Calculator!$E$14&lt;&gt;"YES",Calculator!$B$34&lt;Calculator!$G$14),"—",ROUND((1+SQRT(((50*POWER(80,POWER(COS(PI()*MOD(Calculator!$B$34/Calculator!$F$14,1)),2))+MIN(500,MAX(30,100*EXP(-0.3*'VSWR Calculator'!$C$24)*(1+3*ABS(MOD('VSWR Calculator'!$C$23/Calculator!$F$14/2,1)-0.5))))/'VSWR Calculator'!$C$25)-$C58)^2+(1500*ABS(SIN(2*PI()*MOD(Calculator!$B$34/Calculator!$F$14,1)))*IF(MOD(Calculator!$B$34/Calculator!$F$14,1)&lt;0.5,-1,1))^2)/SQRT(((50*POWER(80,POWER(COS(PI()*MOD(Calculator!$B$34/Calculator!$F$14,1)),2))+MIN(500,MAX(30,100*EXP(-0.3*'VSWR Calculator'!$C$24)*(1+3*ABS(MOD('VSWR Calculator'!$C$23/Calculator!$F$14/2,1)-0.5))))/'VSWR Calculator'!$C$25)+$C58)^2+(1500*ABS(SIN(2*PI()*MOD(Calculator!$B$34/Calculator!$F$14,1)))*IF(MOD(Calculator!$B$34/Calculator!$F$14,1)&lt;0.5,-1,1))^2))/(1-SQRT(((50*POWER(80,POWER(COS(PI()*MOD(Calculator!$B$34/Calculator!$F$14,1)),2))+MIN(500,MAX(30,100*EXP(-0.3*'VSWR Calculator'!$C$24)*(1+3*ABS(MOD('VSWR Calculator'!$C$23/Calculator!$F$14/2,1)-0.5))))/'VSWR Calculator'!$C$25)-$C58)^2+(1500*ABS(SIN(2*PI()*MOD(Calculator!$B$34/Calculator!$F$14,1)))*IF(MOD(Calculator!$B$34/Calculator!$F$14,1)&lt;0.5,-1,1))^2)/SQRT(((50*POWER(80,POWER(COS(PI()*MOD(Calculator!$B$34/Calculator!$F$14,1)),2))+MIN(500,MAX(30,100*EXP(-0.3*'VSWR Calculator'!$C$24)*(1+3*ABS(MOD('VSWR Calculator'!$C$23/Calculator!$F$14/2,1)-0.5))))/'VSWR Calculator'!$C$25)+$C58)^2+(1500*ABS(SIN(2*PI()*MOD(Calculator!$B$34/Calculator!$F$14,1)))*IF(MOD(Calculator!$B$34/Calculator!$F$14,1)&lt;0.5,-1,1))^2)),2))</f>
        <v>—</v>
      </c>
      <c r="GG58" s="253" t="n">
        <f aca="false">IF(OR(Calculator!$E$15&lt;&gt;"YES",Calculator!$B$34&lt;Calculator!$G$15),"—",ROUND((1+SQRT(((50*POWER(80,POWER(COS(PI()*MOD(Calculator!$B$34/Calculator!$F$15,1)),2))+MIN(500,MAX(30,100*EXP(-0.3*'VSWR Calculator'!$C$24)*(1+3*ABS(MOD('VSWR Calculator'!$C$23/Calculator!$F$15/2,1)-0.5))))/'VSWR Calculator'!$C$25)-$C58)^2+(1500*ABS(SIN(2*PI()*MOD(Calculator!$B$34/Calculator!$F$15,1)))*IF(MOD(Calculator!$B$34/Calculator!$F$15,1)&lt;0.5,-1,1))^2)/SQRT(((50*POWER(80,POWER(COS(PI()*MOD(Calculator!$B$34/Calculator!$F$15,1)),2))+MIN(500,MAX(30,100*EXP(-0.3*'VSWR Calculator'!$C$24)*(1+3*ABS(MOD('VSWR Calculator'!$C$23/Calculator!$F$15/2,1)-0.5))))/'VSWR Calculator'!$C$25)+$C58)^2+(1500*ABS(SIN(2*PI()*MOD(Calculator!$B$34/Calculator!$F$15,1)))*IF(MOD(Calculator!$B$34/Calculator!$F$15,1)&lt;0.5,-1,1))^2))/(1-SQRT(((50*POWER(80,POWER(COS(PI()*MOD(Calculator!$B$34/Calculator!$F$15,1)),2))+MIN(500,MAX(30,100*EXP(-0.3*'VSWR Calculator'!$C$24)*(1+3*ABS(MOD('VSWR Calculator'!$C$23/Calculator!$F$15/2,1)-0.5))))/'VSWR Calculator'!$C$25)-$C58)^2+(1500*ABS(SIN(2*PI()*MOD(Calculator!$B$34/Calculator!$F$15,1)))*IF(MOD(Calculator!$B$34/Calculator!$F$15,1)&lt;0.5,-1,1))^2)/SQRT(((50*POWER(80,POWER(COS(PI()*MOD(Calculator!$B$34/Calculator!$F$15,1)),2))+MIN(500,MAX(30,100*EXP(-0.3*'VSWR Calculator'!$C$24)*(1+3*ABS(MOD('VSWR Calculator'!$C$23/Calculator!$F$15/2,1)-0.5))))/'VSWR Calculator'!$C$25)+$C58)^2+(1500*ABS(SIN(2*PI()*MOD(Calculator!$B$34/Calculator!$F$15,1)))*IF(MOD(Calculator!$B$34/Calculator!$F$15,1)&lt;0.5,-1,1))^2)),2))</f>
        <v>14.57</v>
      </c>
      <c r="GH58" s="253" t="str">
        <f aca="false">IF(OR(Calculator!$E$16&lt;&gt;"YES",Calculator!$B$34&lt;Calculator!$G$16),"—",ROUND((1+SQRT(((50*POWER(80,POWER(COS(PI()*MOD(Calculator!$B$34/Calculator!$F$16,1)),2))+MIN(500,MAX(30,100*EXP(-0.3*'VSWR Calculator'!$C$24)*(1+3*ABS(MOD('VSWR Calculator'!$C$23/Calculator!$F$16/2,1)-0.5))))/'VSWR Calculator'!$C$25)-$C58)^2+(1500*ABS(SIN(2*PI()*MOD(Calculator!$B$34/Calculator!$F$16,1)))*IF(MOD(Calculator!$B$34/Calculator!$F$16,1)&lt;0.5,-1,1))^2)/SQRT(((50*POWER(80,POWER(COS(PI()*MOD(Calculator!$B$34/Calculator!$F$16,1)),2))+MIN(500,MAX(30,100*EXP(-0.3*'VSWR Calculator'!$C$24)*(1+3*ABS(MOD('VSWR Calculator'!$C$23/Calculator!$F$16/2,1)-0.5))))/'VSWR Calculator'!$C$25)+$C58)^2+(1500*ABS(SIN(2*PI()*MOD(Calculator!$B$34/Calculator!$F$16,1)))*IF(MOD(Calculator!$B$34/Calculator!$F$16,1)&lt;0.5,-1,1))^2))/(1-SQRT(((50*POWER(80,POWER(COS(PI()*MOD(Calculator!$B$34/Calculator!$F$16,1)),2))+MIN(500,MAX(30,100*EXP(-0.3*'VSWR Calculator'!$C$24)*(1+3*ABS(MOD('VSWR Calculator'!$C$23/Calculator!$F$16/2,1)-0.5))))/'VSWR Calculator'!$C$25)-$C58)^2+(1500*ABS(SIN(2*PI()*MOD(Calculator!$B$34/Calculator!$F$16,1)))*IF(MOD(Calculator!$B$34/Calculator!$F$16,1)&lt;0.5,-1,1))^2)/SQRT(((50*POWER(80,POWER(COS(PI()*MOD(Calculator!$B$34/Calculator!$F$16,1)),2))+MIN(500,MAX(30,100*EXP(-0.3*'VSWR Calculator'!$C$24)*(1+3*ABS(MOD('VSWR Calculator'!$C$23/Calculator!$F$16/2,1)-0.5))))/'VSWR Calculator'!$C$25)+$C58)^2+(1500*ABS(SIN(2*PI()*MOD(Calculator!$B$34/Calculator!$F$16,1)))*IF(MOD(Calculator!$B$34/Calculator!$F$16,1)&lt;0.5,-1,1))^2)),2))</f>
        <v>—</v>
      </c>
      <c r="GI58" s="253" t="n">
        <f aca="false">IF(OR(Calculator!$E$17&lt;&gt;"YES",Calculator!$B$34&lt;Calculator!$G$17),"—",ROUND((1+SQRT(((50*POWER(80,POWER(COS(PI()*MOD(Calculator!$B$34/Calculator!$F$17,1)),2))+MIN(500,MAX(30,100*EXP(-0.3*'VSWR Calculator'!$C$24)*(1+3*ABS(MOD('VSWR Calculator'!$C$23/Calculator!$F$17/2,1)-0.5))))/'VSWR Calculator'!$C$25)-$C58)^2+(1500*ABS(SIN(2*PI()*MOD(Calculator!$B$34/Calculator!$F$17,1)))*IF(MOD(Calculator!$B$34/Calculator!$F$17,1)&lt;0.5,-1,1))^2)/SQRT(((50*POWER(80,POWER(COS(PI()*MOD(Calculator!$B$34/Calculator!$F$17,1)),2))+MIN(500,MAX(30,100*EXP(-0.3*'VSWR Calculator'!$C$24)*(1+3*ABS(MOD('VSWR Calculator'!$C$23/Calculator!$F$17/2,1)-0.5))))/'VSWR Calculator'!$C$25)+$C58)^2+(1500*ABS(SIN(2*PI()*MOD(Calculator!$B$34/Calculator!$F$17,1)))*IF(MOD(Calculator!$B$34/Calculator!$F$17,1)&lt;0.5,-1,1))^2))/(1-SQRT(((50*POWER(80,POWER(COS(PI()*MOD(Calculator!$B$34/Calculator!$F$17,1)),2))+MIN(500,MAX(30,100*EXP(-0.3*'VSWR Calculator'!$C$24)*(1+3*ABS(MOD('VSWR Calculator'!$C$23/Calculator!$F$17/2,1)-0.5))))/'VSWR Calculator'!$C$25)-$C58)^2+(1500*ABS(SIN(2*PI()*MOD(Calculator!$B$34/Calculator!$F$17,1)))*IF(MOD(Calculator!$B$34/Calculator!$F$17,1)&lt;0.5,-1,1))^2)/SQRT(((50*POWER(80,POWER(COS(PI()*MOD(Calculator!$B$34/Calculator!$F$17,1)),2))+MIN(500,MAX(30,100*EXP(-0.3*'VSWR Calculator'!$C$24)*(1+3*ABS(MOD('VSWR Calculator'!$C$23/Calculator!$F$17/2,1)-0.5))))/'VSWR Calculator'!$C$25)+$C58)^2+(1500*ABS(SIN(2*PI()*MOD(Calculator!$B$34/Calculator!$F$17,1)))*IF(MOD(Calculator!$B$34/Calculator!$F$17,1)&lt;0.5,-1,1))^2)),2))</f>
        <v>11.7</v>
      </c>
      <c r="GJ58" s="253" t="str">
        <f aca="false">IF(OR(Calculator!$E$18&lt;&gt;"YES",Calculator!$B$34&lt;Calculator!$G$18),"—",ROUND((1+SQRT(((50*POWER(80,POWER(COS(PI()*MOD(Calculator!$B$34/Calculator!$F$18,1)),2))+MIN(500,MAX(30,100*EXP(-0.3*'VSWR Calculator'!$C$24)*(1+3*ABS(MOD('VSWR Calculator'!$C$23/Calculator!$F$18/2,1)-0.5))))/'VSWR Calculator'!$C$25)-$C58)^2+(1500*ABS(SIN(2*PI()*MOD(Calculator!$B$34/Calculator!$F$18,1)))*IF(MOD(Calculator!$B$34/Calculator!$F$18,1)&lt;0.5,-1,1))^2)/SQRT(((50*POWER(80,POWER(COS(PI()*MOD(Calculator!$B$34/Calculator!$F$18,1)),2))+MIN(500,MAX(30,100*EXP(-0.3*'VSWR Calculator'!$C$24)*(1+3*ABS(MOD('VSWR Calculator'!$C$23/Calculator!$F$18/2,1)-0.5))))/'VSWR Calculator'!$C$25)+$C58)^2+(1500*ABS(SIN(2*PI()*MOD(Calculator!$B$34/Calculator!$F$18,1)))*IF(MOD(Calculator!$B$34/Calculator!$F$18,1)&lt;0.5,-1,1))^2))/(1-SQRT(((50*POWER(80,POWER(COS(PI()*MOD(Calculator!$B$34/Calculator!$F$18,1)),2))+MIN(500,MAX(30,100*EXP(-0.3*'VSWR Calculator'!$C$24)*(1+3*ABS(MOD('VSWR Calculator'!$C$23/Calculator!$F$18/2,1)-0.5))))/'VSWR Calculator'!$C$25)-$C58)^2+(1500*ABS(SIN(2*PI()*MOD(Calculator!$B$34/Calculator!$F$18,1)))*IF(MOD(Calculator!$B$34/Calculator!$F$18,1)&lt;0.5,-1,1))^2)/SQRT(((50*POWER(80,POWER(COS(PI()*MOD(Calculator!$B$34/Calculator!$F$18,1)),2))+MIN(500,MAX(30,100*EXP(-0.3*'VSWR Calculator'!$C$24)*(1+3*ABS(MOD('VSWR Calculator'!$C$23/Calculator!$F$18/2,1)-0.5))))/'VSWR Calculator'!$C$25)+$C58)^2+(1500*ABS(SIN(2*PI()*MOD(Calculator!$B$34/Calculator!$F$18,1)))*IF(MOD(Calculator!$B$34/Calculator!$F$18,1)&lt;0.5,-1,1))^2)),2))</f>
        <v>—</v>
      </c>
      <c r="GK58" s="253" t="str">
        <f aca="false">IF(OR(Calculator!$E$19&lt;&gt;"YES",Calculator!$B$34&lt;Calculator!$G$19),"—",ROUND((1+SQRT(((50*POWER(80,POWER(COS(PI()*MOD(Calculator!$B$34/Calculator!$F$19,1)),2))+MIN(500,MAX(30,100*EXP(-0.3*'VSWR Calculator'!$C$24)*(1+3*ABS(MOD('VSWR Calculator'!$C$23/Calculator!$F$19/2,1)-0.5))))/'VSWR Calculator'!$C$25)-$C58)^2+(1500*ABS(SIN(2*PI()*MOD(Calculator!$B$34/Calculator!$F$19,1)))*IF(MOD(Calculator!$B$34/Calculator!$F$19,1)&lt;0.5,-1,1))^2)/SQRT(((50*POWER(80,POWER(COS(PI()*MOD(Calculator!$B$34/Calculator!$F$19,1)),2))+MIN(500,MAX(30,100*EXP(-0.3*'VSWR Calculator'!$C$24)*(1+3*ABS(MOD('VSWR Calculator'!$C$23/Calculator!$F$19/2,1)-0.5))))/'VSWR Calculator'!$C$25)+$C58)^2+(1500*ABS(SIN(2*PI()*MOD(Calculator!$B$34/Calculator!$F$19,1)))*IF(MOD(Calculator!$B$34/Calculator!$F$19,1)&lt;0.5,-1,1))^2))/(1-SQRT(((50*POWER(80,POWER(COS(PI()*MOD(Calculator!$B$34/Calculator!$F$19,1)),2))+MIN(500,MAX(30,100*EXP(-0.3*'VSWR Calculator'!$C$24)*(1+3*ABS(MOD('VSWR Calculator'!$C$23/Calculator!$F$19/2,1)-0.5))))/'VSWR Calculator'!$C$25)-$C58)^2+(1500*ABS(SIN(2*PI()*MOD(Calculator!$B$34/Calculator!$F$19,1)))*IF(MOD(Calculator!$B$34/Calculator!$F$19,1)&lt;0.5,-1,1))^2)/SQRT(((50*POWER(80,POWER(COS(PI()*MOD(Calculator!$B$34/Calculator!$F$19,1)),2))+MIN(500,MAX(30,100*EXP(-0.3*'VSWR Calculator'!$C$24)*(1+3*ABS(MOD('VSWR Calculator'!$C$23/Calculator!$F$19/2,1)-0.5))))/'VSWR Calculator'!$C$25)+$C58)^2+(1500*ABS(SIN(2*PI()*MOD(Calculator!$B$34/Calculator!$F$19,1)))*IF(MOD(Calculator!$B$34/Calculator!$F$19,1)&lt;0.5,-1,1))^2)),2))</f>
        <v>—</v>
      </c>
      <c r="GL58" s="253" t="str">
        <f aca="false">IF(OR(Calculator!$E$20&lt;&gt;"YES",Calculator!$B$34&lt;Calculator!$G$20),"—",ROUND((1+SQRT(((50*POWER(80,POWER(COS(PI()*MOD(Calculator!$B$34/Calculator!$F$20,1)),2))+MIN(500,MAX(30,100*EXP(-0.3*'VSWR Calculator'!$C$24)*(1+3*ABS(MOD('VSWR Calculator'!$C$23/Calculator!$F$20/2,1)-0.5))))/'VSWR Calculator'!$C$25)-$C58)^2+(1500*ABS(SIN(2*PI()*MOD(Calculator!$B$34/Calculator!$F$20,1)))*IF(MOD(Calculator!$B$34/Calculator!$F$20,1)&lt;0.5,-1,1))^2)/SQRT(((50*POWER(80,POWER(COS(PI()*MOD(Calculator!$B$34/Calculator!$F$20,1)),2))+MIN(500,MAX(30,100*EXP(-0.3*'VSWR Calculator'!$C$24)*(1+3*ABS(MOD('VSWR Calculator'!$C$23/Calculator!$F$20/2,1)-0.5))))/'VSWR Calculator'!$C$25)+$C58)^2+(1500*ABS(SIN(2*PI()*MOD(Calculator!$B$34/Calculator!$F$20,1)))*IF(MOD(Calculator!$B$34/Calculator!$F$20,1)&lt;0.5,-1,1))^2))/(1-SQRT(((50*POWER(80,POWER(COS(PI()*MOD(Calculator!$B$34/Calculator!$F$20,1)),2))+MIN(500,MAX(30,100*EXP(-0.3*'VSWR Calculator'!$C$24)*(1+3*ABS(MOD('VSWR Calculator'!$C$23/Calculator!$F$20/2,1)-0.5))))/'VSWR Calculator'!$C$25)-$C58)^2+(1500*ABS(SIN(2*PI()*MOD(Calculator!$B$34/Calculator!$F$20,1)))*IF(MOD(Calculator!$B$34/Calculator!$F$20,1)&lt;0.5,-1,1))^2)/SQRT(((50*POWER(80,POWER(COS(PI()*MOD(Calculator!$B$34/Calculator!$F$20,1)),2))+MIN(500,MAX(30,100*EXP(-0.3*'VSWR Calculator'!$C$24)*(1+3*ABS(MOD('VSWR Calculator'!$C$23/Calculator!$F$20/2,1)-0.5))))/'VSWR Calculator'!$C$25)+$C58)^2+(1500*ABS(SIN(2*PI()*MOD(Calculator!$B$34/Calculator!$F$20,1)))*IF(MOD(Calculator!$B$34/Calculator!$F$20,1)&lt;0.5,-1,1))^2)),2))</f>
        <v>—</v>
      </c>
      <c r="GM58" s="253" t="str">
        <f aca="false">IF(OR(Calculator!$E$21&lt;&gt;"YES",Calculator!$B$34&lt;Calculator!$G$21),"—",ROUND((1+SQRT(((50*POWER(80,POWER(COS(PI()*MOD(Calculator!$B$34/Calculator!$F$21,1)),2))+MIN(500,MAX(30,100*EXP(-0.3*'VSWR Calculator'!$C$24)*(1+3*ABS(MOD('VSWR Calculator'!$C$23/Calculator!$F$21/2,1)-0.5))))/'VSWR Calculator'!$C$25)-$C58)^2+(1500*ABS(SIN(2*PI()*MOD(Calculator!$B$34/Calculator!$F$21,1)))*IF(MOD(Calculator!$B$34/Calculator!$F$21,1)&lt;0.5,-1,1))^2)/SQRT(((50*POWER(80,POWER(COS(PI()*MOD(Calculator!$B$34/Calculator!$F$21,1)),2))+MIN(500,MAX(30,100*EXP(-0.3*'VSWR Calculator'!$C$24)*(1+3*ABS(MOD('VSWR Calculator'!$C$23/Calculator!$F$21/2,1)-0.5))))/'VSWR Calculator'!$C$25)+$C58)^2+(1500*ABS(SIN(2*PI()*MOD(Calculator!$B$34/Calculator!$F$21,1)))*IF(MOD(Calculator!$B$34/Calculator!$F$21,1)&lt;0.5,-1,1))^2))/(1-SQRT(((50*POWER(80,POWER(COS(PI()*MOD(Calculator!$B$34/Calculator!$F$21,1)),2))+MIN(500,MAX(30,100*EXP(-0.3*'VSWR Calculator'!$C$24)*(1+3*ABS(MOD('VSWR Calculator'!$C$23/Calculator!$F$21/2,1)-0.5))))/'VSWR Calculator'!$C$25)-$C58)^2+(1500*ABS(SIN(2*PI()*MOD(Calculator!$B$34/Calculator!$F$21,1)))*IF(MOD(Calculator!$B$34/Calculator!$F$21,1)&lt;0.5,-1,1))^2)/SQRT(((50*POWER(80,POWER(COS(PI()*MOD(Calculator!$B$34/Calculator!$F$21,1)),2))+MIN(500,MAX(30,100*EXP(-0.3*'VSWR Calculator'!$C$24)*(1+3*ABS(MOD('VSWR Calculator'!$C$23/Calculator!$F$21/2,1)-0.5))))/'VSWR Calculator'!$C$25)+$C58)^2+(1500*ABS(SIN(2*PI()*MOD(Calculator!$B$34/Calculator!$F$21,1)))*IF(MOD(Calculator!$B$34/Calculator!$F$21,1)&lt;0.5,-1,1))^2)),2))</f>
        <v>—</v>
      </c>
      <c r="GN58" s="253" t="str">
        <f aca="false">IF(OR(Calculator!$E$22&lt;&gt;"YES",Calculator!$B$34&lt;Calculator!$G$22),"—",ROUND((1+SQRT(((50*POWER(80,POWER(COS(PI()*MOD(Calculator!$B$34/Calculator!$F$22,1)),2))+MIN(500,MAX(30,100*EXP(-0.3*'VSWR Calculator'!$C$24)*(1+3*ABS(MOD('VSWR Calculator'!$C$23/Calculator!$F$22/2,1)-0.5))))/'VSWR Calculator'!$C$25)-$C58)^2+(1500*ABS(SIN(2*PI()*MOD(Calculator!$B$34/Calculator!$F$22,1)))*IF(MOD(Calculator!$B$34/Calculator!$F$22,1)&lt;0.5,-1,1))^2)/SQRT(((50*POWER(80,POWER(COS(PI()*MOD(Calculator!$B$34/Calculator!$F$22,1)),2))+MIN(500,MAX(30,100*EXP(-0.3*'VSWR Calculator'!$C$24)*(1+3*ABS(MOD('VSWR Calculator'!$C$23/Calculator!$F$22/2,1)-0.5))))/'VSWR Calculator'!$C$25)+$C58)^2+(1500*ABS(SIN(2*PI()*MOD(Calculator!$B$34/Calculator!$F$22,1)))*IF(MOD(Calculator!$B$34/Calculator!$F$22,1)&lt;0.5,-1,1))^2))/(1-SQRT(((50*POWER(80,POWER(COS(PI()*MOD(Calculator!$B$34/Calculator!$F$22,1)),2))+MIN(500,MAX(30,100*EXP(-0.3*'VSWR Calculator'!$C$24)*(1+3*ABS(MOD('VSWR Calculator'!$C$23/Calculator!$F$22/2,1)-0.5))))/'VSWR Calculator'!$C$25)-$C58)^2+(1500*ABS(SIN(2*PI()*MOD(Calculator!$B$34/Calculator!$F$22,1)))*IF(MOD(Calculator!$B$34/Calculator!$F$22,1)&lt;0.5,-1,1))^2)/SQRT(((50*POWER(80,POWER(COS(PI()*MOD(Calculator!$B$34/Calculator!$F$22,1)),2))+MIN(500,MAX(30,100*EXP(-0.3*'VSWR Calculator'!$C$24)*(1+3*ABS(MOD('VSWR Calculator'!$C$23/Calculator!$F$22/2,1)-0.5))))/'VSWR Calculator'!$C$25)+$C58)^2+(1500*ABS(SIN(2*PI()*MOD(Calculator!$B$34/Calculator!$F$22,1)))*IF(MOD(Calculator!$B$34/Calculator!$F$22,1)&lt;0.5,-1,1))^2)),2))</f>
        <v>—</v>
      </c>
      <c r="GO58" s="253" t="n">
        <f aca="false">IFERROR(ROUND((IF(ISNUMBER(GD58),GD58,0)+IF(ISNUMBER(GE58),GE58,0)+IF(ISNUMBER(GF58),GF58,0)+IF(ISNUMBER(GG58),GG58,0)+IF(ISNUMBER(GH58),GH58,0)+IF(ISNUMBER(GI58),GI58,0)+IF(ISNUMBER(GJ58),GJ58,0)+IF(ISNUMBER(GK58),GK58,0)+IF(ISNUMBER(GL58),GL58,0)+IF(ISNUMBER(GM58),GM58,0)+IF(ISNUMBER(GN58),GN58,0))/(IF(ISNUMBER(GD58),1,0)+IF(ISNUMBER(GE58),1,0)+IF(ISNUMBER(GF58),1,0)+IF(ISNUMBER(GG58),1,0)+IF(ISNUMBER(GH58),1,0)+IF(ISNUMBER(GI58),1,0)+IF(ISNUMBER(GJ58),1,0)+IF(ISNUMBER(GK58),1,0)+IF(ISNUMBER(GL58),1,0)+IF(ISNUMBER(GM58),1,0)+IF(ISNUMBER(GN58),1,0)),4),"")</f>
        <v>13.135</v>
      </c>
      <c r="GP58" s="253" t="str">
        <f aca="false">IF(OR(Calculator!$E$12&lt;&gt;"YES",Calculator!$B$35&lt;Calculator!$G$12),"—",ROUND((1+SQRT(((50*POWER(80,POWER(COS(PI()*MOD(Calculator!$B$35/Calculator!$F$12,1)),2))+MIN(500,MAX(30,100*EXP(-0.3*'VSWR Calculator'!$C$24)*(1+3*ABS(MOD('VSWR Calculator'!$C$23/Calculator!$F$12/2,1)-0.5))))/'VSWR Calculator'!$C$25)-$C58)^2+(1500*ABS(SIN(2*PI()*MOD(Calculator!$B$35/Calculator!$F$12,1)))*IF(MOD(Calculator!$B$35/Calculator!$F$12,1)&lt;0.5,-1,1))^2)/SQRT(((50*POWER(80,POWER(COS(PI()*MOD(Calculator!$B$35/Calculator!$F$12,1)),2))+MIN(500,MAX(30,100*EXP(-0.3*'VSWR Calculator'!$C$24)*(1+3*ABS(MOD('VSWR Calculator'!$C$23/Calculator!$F$12/2,1)-0.5))))/'VSWR Calculator'!$C$25)+$C58)^2+(1500*ABS(SIN(2*PI()*MOD(Calculator!$B$35/Calculator!$F$12,1)))*IF(MOD(Calculator!$B$35/Calculator!$F$12,1)&lt;0.5,-1,1))^2))/(1-SQRT(((50*POWER(80,POWER(COS(PI()*MOD(Calculator!$B$35/Calculator!$F$12,1)),2))+MIN(500,MAX(30,100*EXP(-0.3*'VSWR Calculator'!$C$24)*(1+3*ABS(MOD('VSWR Calculator'!$C$23/Calculator!$F$12/2,1)-0.5))))/'VSWR Calculator'!$C$25)-$C58)^2+(1500*ABS(SIN(2*PI()*MOD(Calculator!$B$35/Calculator!$F$12,1)))*IF(MOD(Calculator!$B$35/Calculator!$F$12,1)&lt;0.5,-1,1))^2)/SQRT(((50*POWER(80,POWER(COS(PI()*MOD(Calculator!$B$35/Calculator!$F$12,1)),2))+MIN(500,MAX(30,100*EXP(-0.3*'VSWR Calculator'!$C$24)*(1+3*ABS(MOD('VSWR Calculator'!$C$23/Calculator!$F$12/2,1)-0.5))))/'VSWR Calculator'!$C$25)+$C58)^2+(1500*ABS(SIN(2*PI()*MOD(Calculator!$B$35/Calculator!$F$12,1)))*IF(MOD(Calculator!$B$35/Calculator!$F$12,1)&lt;0.5,-1,1))^2)),2))</f>
        <v>—</v>
      </c>
      <c r="GQ58" s="253" t="str">
        <f aca="false">IF(OR(Calculator!$E$13&lt;&gt;"YES",Calculator!$B$35&lt;Calculator!$G$13),"—",ROUND((1+SQRT(((50*POWER(80,POWER(COS(PI()*MOD(Calculator!$B$35/Calculator!$F$13,1)),2))+MIN(500,MAX(30,100*EXP(-0.3*'VSWR Calculator'!$C$24)*(1+3*ABS(MOD('VSWR Calculator'!$C$23/Calculator!$F$13/2,1)-0.5))))/'VSWR Calculator'!$C$25)-$C58)^2+(1500*ABS(SIN(2*PI()*MOD(Calculator!$B$35/Calculator!$F$13,1)))*IF(MOD(Calculator!$B$35/Calculator!$F$13,1)&lt;0.5,-1,1))^2)/SQRT(((50*POWER(80,POWER(COS(PI()*MOD(Calculator!$B$35/Calculator!$F$13,1)),2))+MIN(500,MAX(30,100*EXP(-0.3*'VSWR Calculator'!$C$24)*(1+3*ABS(MOD('VSWR Calculator'!$C$23/Calculator!$F$13/2,1)-0.5))))/'VSWR Calculator'!$C$25)+$C58)^2+(1500*ABS(SIN(2*PI()*MOD(Calculator!$B$35/Calculator!$F$13,1)))*IF(MOD(Calculator!$B$35/Calculator!$F$13,1)&lt;0.5,-1,1))^2))/(1-SQRT(((50*POWER(80,POWER(COS(PI()*MOD(Calculator!$B$35/Calculator!$F$13,1)),2))+MIN(500,MAX(30,100*EXP(-0.3*'VSWR Calculator'!$C$24)*(1+3*ABS(MOD('VSWR Calculator'!$C$23/Calculator!$F$13/2,1)-0.5))))/'VSWR Calculator'!$C$25)-$C58)^2+(1500*ABS(SIN(2*PI()*MOD(Calculator!$B$35/Calculator!$F$13,1)))*IF(MOD(Calculator!$B$35/Calculator!$F$13,1)&lt;0.5,-1,1))^2)/SQRT(((50*POWER(80,POWER(COS(PI()*MOD(Calculator!$B$35/Calculator!$F$13,1)),2))+MIN(500,MAX(30,100*EXP(-0.3*'VSWR Calculator'!$C$24)*(1+3*ABS(MOD('VSWR Calculator'!$C$23/Calculator!$F$13/2,1)-0.5))))/'VSWR Calculator'!$C$25)+$C58)^2+(1500*ABS(SIN(2*PI()*MOD(Calculator!$B$35/Calculator!$F$13,1)))*IF(MOD(Calculator!$B$35/Calculator!$F$13,1)&lt;0.5,-1,1))^2)),2))</f>
        <v>—</v>
      </c>
      <c r="GR58" s="253" t="str">
        <f aca="false">IF(OR(Calculator!$E$14&lt;&gt;"YES",Calculator!$B$35&lt;Calculator!$G$14),"—",ROUND((1+SQRT(((50*POWER(80,POWER(COS(PI()*MOD(Calculator!$B$35/Calculator!$F$14,1)),2))+MIN(500,MAX(30,100*EXP(-0.3*'VSWR Calculator'!$C$24)*(1+3*ABS(MOD('VSWR Calculator'!$C$23/Calculator!$F$14/2,1)-0.5))))/'VSWR Calculator'!$C$25)-$C58)^2+(1500*ABS(SIN(2*PI()*MOD(Calculator!$B$35/Calculator!$F$14,1)))*IF(MOD(Calculator!$B$35/Calculator!$F$14,1)&lt;0.5,-1,1))^2)/SQRT(((50*POWER(80,POWER(COS(PI()*MOD(Calculator!$B$35/Calculator!$F$14,1)),2))+MIN(500,MAX(30,100*EXP(-0.3*'VSWR Calculator'!$C$24)*(1+3*ABS(MOD('VSWR Calculator'!$C$23/Calculator!$F$14/2,1)-0.5))))/'VSWR Calculator'!$C$25)+$C58)^2+(1500*ABS(SIN(2*PI()*MOD(Calculator!$B$35/Calculator!$F$14,1)))*IF(MOD(Calculator!$B$35/Calculator!$F$14,1)&lt;0.5,-1,1))^2))/(1-SQRT(((50*POWER(80,POWER(COS(PI()*MOD(Calculator!$B$35/Calculator!$F$14,1)),2))+MIN(500,MAX(30,100*EXP(-0.3*'VSWR Calculator'!$C$24)*(1+3*ABS(MOD('VSWR Calculator'!$C$23/Calculator!$F$14/2,1)-0.5))))/'VSWR Calculator'!$C$25)-$C58)^2+(1500*ABS(SIN(2*PI()*MOD(Calculator!$B$35/Calculator!$F$14,1)))*IF(MOD(Calculator!$B$35/Calculator!$F$14,1)&lt;0.5,-1,1))^2)/SQRT(((50*POWER(80,POWER(COS(PI()*MOD(Calculator!$B$35/Calculator!$F$14,1)),2))+MIN(500,MAX(30,100*EXP(-0.3*'VSWR Calculator'!$C$24)*(1+3*ABS(MOD('VSWR Calculator'!$C$23/Calculator!$F$14/2,1)-0.5))))/'VSWR Calculator'!$C$25)+$C58)^2+(1500*ABS(SIN(2*PI()*MOD(Calculator!$B$35/Calculator!$F$14,1)))*IF(MOD(Calculator!$B$35/Calculator!$F$14,1)&lt;0.5,-1,1))^2)),2))</f>
        <v>—</v>
      </c>
      <c r="GS58" s="253" t="n">
        <f aca="false">IF(OR(Calculator!$E$15&lt;&gt;"YES",Calculator!$B$35&lt;Calculator!$G$15),"—",ROUND((1+SQRT(((50*POWER(80,POWER(COS(PI()*MOD(Calculator!$B$35/Calculator!$F$15,1)),2))+MIN(500,MAX(30,100*EXP(-0.3*'VSWR Calculator'!$C$24)*(1+3*ABS(MOD('VSWR Calculator'!$C$23/Calculator!$F$15/2,1)-0.5))))/'VSWR Calculator'!$C$25)-$C58)^2+(1500*ABS(SIN(2*PI()*MOD(Calculator!$B$35/Calculator!$F$15,1)))*IF(MOD(Calculator!$B$35/Calculator!$F$15,1)&lt;0.5,-1,1))^2)/SQRT(((50*POWER(80,POWER(COS(PI()*MOD(Calculator!$B$35/Calculator!$F$15,1)),2))+MIN(500,MAX(30,100*EXP(-0.3*'VSWR Calculator'!$C$24)*(1+3*ABS(MOD('VSWR Calculator'!$C$23/Calculator!$F$15/2,1)-0.5))))/'VSWR Calculator'!$C$25)+$C58)^2+(1500*ABS(SIN(2*PI()*MOD(Calculator!$B$35/Calculator!$F$15,1)))*IF(MOD(Calculator!$B$35/Calculator!$F$15,1)&lt;0.5,-1,1))^2))/(1-SQRT(((50*POWER(80,POWER(COS(PI()*MOD(Calculator!$B$35/Calculator!$F$15,1)),2))+MIN(500,MAX(30,100*EXP(-0.3*'VSWR Calculator'!$C$24)*(1+3*ABS(MOD('VSWR Calculator'!$C$23/Calculator!$F$15/2,1)-0.5))))/'VSWR Calculator'!$C$25)-$C58)^2+(1500*ABS(SIN(2*PI()*MOD(Calculator!$B$35/Calculator!$F$15,1)))*IF(MOD(Calculator!$B$35/Calculator!$F$15,1)&lt;0.5,-1,1))^2)/SQRT(((50*POWER(80,POWER(COS(PI()*MOD(Calculator!$B$35/Calculator!$F$15,1)),2))+MIN(500,MAX(30,100*EXP(-0.3*'VSWR Calculator'!$C$24)*(1+3*ABS(MOD('VSWR Calculator'!$C$23/Calculator!$F$15/2,1)-0.5))))/'VSWR Calculator'!$C$25)+$C58)^2+(1500*ABS(SIN(2*PI()*MOD(Calculator!$B$35/Calculator!$F$15,1)))*IF(MOD(Calculator!$B$35/Calculator!$F$15,1)&lt;0.5,-1,1))^2)),2))</f>
        <v>2.59</v>
      </c>
      <c r="GT58" s="253" t="str">
        <f aca="false">IF(OR(Calculator!$E$16&lt;&gt;"YES",Calculator!$B$35&lt;Calculator!$G$16),"—",ROUND((1+SQRT(((50*POWER(80,POWER(COS(PI()*MOD(Calculator!$B$35/Calculator!$F$16,1)),2))+MIN(500,MAX(30,100*EXP(-0.3*'VSWR Calculator'!$C$24)*(1+3*ABS(MOD('VSWR Calculator'!$C$23/Calculator!$F$16/2,1)-0.5))))/'VSWR Calculator'!$C$25)-$C58)^2+(1500*ABS(SIN(2*PI()*MOD(Calculator!$B$35/Calculator!$F$16,1)))*IF(MOD(Calculator!$B$35/Calculator!$F$16,1)&lt;0.5,-1,1))^2)/SQRT(((50*POWER(80,POWER(COS(PI()*MOD(Calculator!$B$35/Calculator!$F$16,1)),2))+MIN(500,MAX(30,100*EXP(-0.3*'VSWR Calculator'!$C$24)*(1+3*ABS(MOD('VSWR Calculator'!$C$23/Calculator!$F$16/2,1)-0.5))))/'VSWR Calculator'!$C$25)+$C58)^2+(1500*ABS(SIN(2*PI()*MOD(Calculator!$B$35/Calculator!$F$16,1)))*IF(MOD(Calculator!$B$35/Calculator!$F$16,1)&lt;0.5,-1,1))^2))/(1-SQRT(((50*POWER(80,POWER(COS(PI()*MOD(Calculator!$B$35/Calculator!$F$16,1)),2))+MIN(500,MAX(30,100*EXP(-0.3*'VSWR Calculator'!$C$24)*(1+3*ABS(MOD('VSWR Calculator'!$C$23/Calculator!$F$16/2,1)-0.5))))/'VSWR Calculator'!$C$25)-$C58)^2+(1500*ABS(SIN(2*PI()*MOD(Calculator!$B$35/Calculator!$F$16,1)))*IF(MOD(Calculator!$B$35/Calculator!$F$16,1)&lt;0.5,-1,1))^2)/SQRT(((50*POWER(80,POWER(COS(PI()*MOD(Calculator!$B$35/Calculator!$F$16,1)),2))+MIN(500,MAX(30,100*EXP(-0.3*'VSWR Calculator'!$C$24)*(1+3*ABS(MOD('VSWR Calculator'!$C$23/Calculator!$F$16/2,1)-0.5))))/'VSWR Calculator'!$C$25)+$C58)^2+(1500*ABS(SIN(2*PI()*MOD(Calculator!$B$35/Calculator!$F$16,1)))*IF(MOD(Calculator!$B$35/Calculator!$F$16,1)&lt;0.5,-1,1))^2)),2))</f>
        <v>—</v>
      </c>
      <c r="GU58" s="253" t="n">
        <f aca="false">IF(OR(Calculator!$E$17&lt;&gt;"YES",Calculator!$B$35&lt;Calculator!$G$17),"—",ROUND((1+SQRT(((50*POWER(80,POWER(COS(PI()*MOD(Calculator!$B$35/Calculator!$F$17,1)),2))+MIN(500,MAX(30,100*EXP(-0.3*'VSWR Calculator'!$C$24)*(1+3*ABS(MOD('VSWR Calculator'!$C$23/Calculator!$F$17/2,1)-0.5))))/'VSWR Calculator'!$C$25)-$C58)^2+(1500*ABS(SIN(2*PI()*MOD(Calculator!$B$35/Calculator!$F$17,1)))*IF(MOD(Calculator!$B$35/Calculator!$F$17,1)&lt;0.5,-1,1))^2)/SQRT(((50*POWER(80,POWER(COS(PI()*MOD(Calculator!$B$35/Calculator!$F$17,1)),2))+MIN(500,MAX(30,100*EXP(-0.3*'VSWR Calculator'!$C$24)*(1+3*ABS(MOD('VSWR Calculator'!$C$23/Calculator!$F$17/2,1)-0.5))))/'VSWR Calculator'!$C$25)+$C58)^2+(1500*ABS(SIN(2*PI()*MOD(Calculator!$B$35/Calculator!$F$17,1)))*IF(MOD(Calculator!$B$35/Calculator!$F$17,1)&lt;0.5,-1,1))^2))/(1-SQRT(((50*POWER(80,POWER(COS(PI()*MOD(Calculator!$B$35/Calculator!$F$17,1)),2))+MIN(500,MAX(30,100*EXP(-0.3*'VSWR Calculator'!$C$24)*(1+3*ABS(MOD('VSWR Calculator'!$C$23/Calculator!$F$17/2,1)-0.5))))/'VSWR Calculator'!$C$25)-$C58)^2+(1500*ABS(SIN(2*PI()*MOD(Calculator!$B$35/Calculator!$F$17,1)))*IF(MOD(Calculator!$B$35/Calculator!$F$17,1)&lt;0.5,-1,1))^2)/SQRT(((50*POWER(80,POWER(COS(PI()*MOD(Calculator!$B$35/Calculator!$F$17,1)),2))+MIN(500,MAX(30,100*EXP(-0.3*'VSWR Calculator'!$C$24)*(1+3*ABS(MOD('VSWR Calculator'!$C$23/Calculator!$F$17/2,1)-0.5))))/'VSWR Calculator'!$C$25)+$C58)^2+(1500*ABS(SIN(2*PI()*MOD(Calculator!$B$35/Calculator!$F$17,1)))*IF(MOD(Calculator!$B$35/Calculator!$F$17,1)&lt;0.5,-1,1))^2)),2))</f>
        <v>15.05</v>
      </c>
      <c r="GV58" s="253" t="str">
        <f aca="false">IF(OR(Calculator!$E$18&lt;&gt;"YES",Calculator!$B$35&lt;Calculator!$G$18),"—",ROUND((1+SQRT(((50*POWER(80,POWER(COS(PI()*MOD(Calculator!$B$35/Calculator!$F$18,1)),2))+MIN(500,MAX(30,100*EXP(-0.3*'VSWR Calculator'!$C$24)*(1+3*ABS(MOD('VSWR Calculator'!$C$23/Calculator!$F$18/2,1)-0.5))))/'VSWR Calculator'!$C$25)-$C58)^2+(1500*ABS(SIN(2*PI()*MOD(Calculator!$B$35/Calculator!$F$18,1)))*IF(MOD(Calculator!$B$35/Calculator!$F$18,1)&lt;0.5,-1,1))^2)/SQRT(((50*POWER(80,POWER(COS(PI()*MOD(Calculator!$B$35/Calculator!$F$18,1)),2))+MIN(500,MAX(30,100*EXP(-0.3*'VSWR Calculator'!$C$24)*(1+3*ABS(MOD('VSWR Calculator'!$C$23/Calculator!$F$18/2,1)-0.5))))/'VSWR Calculator'!$C$25)+$C58)^2+(1500*ABS(SIN(2*PI()*MOD(Calculator!$B$35/Calculator!$F$18,1)))*IF(MOD(Calculator!$B$35/Calculator!$F$18,1)&lt;0.5,-1,1))^2))/(1-SQRT(((50*POWER(80,POWER(COS(PI()*MOD(Calculator!$B$35/Calculator!$F$18,1)),2))+MIN(500,MAX(30,100*EXP(-0.3*'VSWR Calculator'!$C$24)*(1+3*ABS(MOD('VSWR Calculator'!$C$23/Calculator!$F$18/2,1)-0.5))))/'VSWR Calculator'!$C$25)-$C58)^2+(1500*ABS(SIN(2*PI()*MOD(Calculator!$B$35/Calculator!$F$18,1)))*IF(MOD(Calculator!$B$35/Calculator!$F$18,1)&lt;0.5,-1,1))^2)/SQRT(((50*POWER(80,POWER(COS(PI()*MOD(Calculator!$B$35/Calculator!$F$18,1)),2))+MIN(500,MAX(30,100*EXP(-0.3*'VSWR Calculator'!$C$24)*(1+3*ABS(MOD('VSWR Calculator'!$C$23/Calculator!$F$18/2,1)-0.5))))/'VSWR Calculator'!$C$25)+$C58)^2+(1500*ABS(SIN(2*PI()*MOD(Calculator!$B$35/Calculator!$F$18,1)))*IF(MOD(Calculator!$B$35/Calculator!$F$18,1)&lt;0.5,-1,1))^2)),2))</f>
        <v>—</v>
      </c>
      <c r="GW58" s="253" t="str">
        <f aca="false">IF(OR(Calculator!$E$19&lt;&gt;"YES",Calculator!$B$35&lt;Calculator!$G$19),"—",ROUND((1+SQRT(((50*POWER(80,POWER(COS(PI()*MOD(Calculator!$B$35/Calculator!$F$19,1)),2))+MIN(500,MAX(30,100*EXP(-0.3*'VSWR Calculator'!$C$24)*(1+3*ABS(MOD('VSWR Calculator'!$C$23/Calculator!$F$19/2,1)-0.5))))/'VSWR Calculator'!$C$25)-$C58)^2+(1500*ABS(SIN(2*PI()*MOD(Calculator!$B$35/Calculator!$F$19,1)))*IF(MOD(Calculator!$B$35/Calculator!$F$19,1)&lt;0.5,-1,1))^2)/SQRT(((50*POWER(80,POWER(COS(PI()*MOD(Calculator!$B$35/Calculator!$F$19,1)),2))+MIN(500,MAX(30,100*EXP(-0.3*'VSWR Calculator'!$C$24)*(1+3*ABS(MOD('VSWR Calculator'!$C$23/Calculator!$F$19/2,1)-0.5))))/'VSWR Calculator'!$C$25)+$C58)^2+(1500*ABS(SIN(2*PI()*MOD(Calculator!$B$35/Calculator!$F$19,1)))*IF(MOD(Calculator!$B$35/Calculator!$F$19,1)&lt;0.5,-1,1))^2))/(1-SQRT(((50*POWER(80,POWER(COS(PI()*MOD(Calculator!$B$35/Calculator!$F$19,1)),2))+MIN(500,MAX(30,100*EXP(-0.3*'VSWR Calculator'!$C$24)*(1+3*ABS(MOD('VSWR Calculator'!$C$23/Calculator!$F$19/2,1)-0.5))))/'VSWR Calculator'!$C$25)-$C58)^2+(1500*ABS(SIN(2*PI()*MOD(Calculator!$B$35/Calculator!$F$19,1)))*IF(MOD(Calculator!$B$35/Calculator!$F$19,1)&lt;0.5,-1,1))^2)/SQRT(((50*POWER(80,POWER(COS(PI()*MOD(Calculator!$B$35/Calculator!$F$19,1)),2))+MIN(500,MAX(30,100*EXP(-0.3*'VSWR Calculator'!$C$24)*(1+3*ABS(MOD('VSWR Calculator'!$C$23/Calculator!$F$19/2,1)-0.5))))/'VSWR Calculator'!$C$25)+$C58)^2+(1500*ABS(SIN(2*PI()*MOD(Calculator!$B$35/Calculator!$F$19,1)))*IF(MOD(Calculator!$B$35/Calculator!$F$19,1)&lt;0.5,-1,1))^2)),2))</f>
        <v>—</v>
      </c>
      <c r="GX58" s="253" t="str">
        <f aca="false">IF(OR(Calculator!$E$20&lt;&gt;"YES",Calculator!$B$35&lt;Calculator!$G$20),"—",ROUND((1+SQRT(((50*POWER(80,POWER(COS(PI()*MOD(Calculator!$B$35/Calculator!$F$20,1)),2))+MIN(500,MAX(30,100*EXP(-0.3*'VSWR Calculator'!$C$24)*(1+3*ABS(MOD('VSWR Calculator'!$C$23/Calculator!$F$20/2,1)-0.5))))/'VSWR Calculator'!$C$25)-$C58)^2+(1500*ABS(SIN(2*PI()*MOD(Calculator!$B$35/Calculator!$F$20,1)))*IF(MOD(Calculator!$B$35/Calculator!$F$20,1)&lt;0.5,-1,1))^2)/SQRT(((50*POWER(80,POWER(COS(PI()*MOD(Calculator!$B$35/Calculator!$F$20,1)),2))+MIN(500,MAX(30,100*EXP(-0.3*'VSWR Calculator'!$C$24)*(1+3*ABS(MOD('VSWR Calculator'!$C$23/Calculator!$F$20/2,1)-0.5))))/'VSWR Calculator'!$C$25)+$C58)^2+(1500*ABS(SIN(2*PI()*MOD(Calculator!$B$35/Calculator!$F$20,1)))*IF(MOD(Calculator!$B$35/Calculator!$F$20,1)&lt;0.5,-1,1))^2))/(1-SQRT(((50*POWER(80,POWER(COS(PI()*MOD(Calculator!$B$35/Calculator!$F$20,1)),2))+MIN(500,MAX(30,100*EXP(-0.3*'VSWR Calculator'!$C$24)*(1+3*ABS(MOD('VSWR Calculator'!$C$23/Calculator!$F$20/2,1)-0.5))))/'VSWR Calculator'!$C$25)-$C58)^2+(1500*ABS(SIN(2*PI()*MOD(Calculator!$B$35/Calculator!$F$20,1)))*IF(MOD(Calculator!$B$35/Calculator!$F$20,1)&lt;0.5,-1,1))^2)/SQRT(((50*POWER(80,POWER(COS(PI()*MOD(Calculator!$B$35/Calculator!$F$20,1)),2))+MIN(500,MAX(30,100*EXP(-0.3*'VSWR Calculator'!$C$24)*(1+3*ABS(MOD('VSWR Calculator'!$C$23/Calculator!$F$20/2,1)-0.5))))/'VSWR Calculator'!$C$25)+$C58)^2+(1500*ABS(SIN(2*PI()*MOD(Calculator!$B$35/Calculator!$F$20,1)))*IF(MOD(Calculator!$B$35/Calculator!$F$20,1)&lt;0.5,-1,1))^2)),2))</f>
        <v>—</v>
      </c>
      <c r="GY58" s="253" t="str">
        <f aca="false">IF(OR(Calculator!$E$21&lt;&gt;"YES",Calculator!$B$35&lt;Calculator!$G$21),"—",ROUND((1+SQRT(((50*POWER(80,POWER(COS(PI()*MOD(Calculator!$B$35/Calculator!$F$21,1)),2))+MIN(500,MAX(30,100*EXP(-0.3*'VSWR Calculator'!$C$24)*(1+3*ABS(MOD('VSWR Calculator'!$C$23/Calculator!$F$21/2,1)-0.5))))/'VSWR Calculator'!$C$25)-$C58)^2+(1500*ABS(SIN(2*PI()*MOD(Calculator!$B$35/Calculator!$F$21,1)))*IF(MOD(Calculator!$B$35/Calculator!$F$21,1)&lt;0.5,-1,1))^2)/SQRT(((50*POWER(80,POWER(COS(PI()*MOD(Calculator!$B$35/Calculator!$F$21,1)),2))+MIN(500,MAX(30,100*EXP(-0.3*'VSWR Calculator'!$C$24)*(1+3*ABS(MOD('VSWR Calculator'!$C$23/Calculator!$F$21/2,1)-0.5))))/'VSWR Calculator'!$C$25)+$C58)^2+(1500*ABS(SIN(2*PI()*MOD(Calculator!$B$35/Calculator!$F$21,1)))*IF(MOD(Calculator!$B$35/Calculator!$F$21,1)&lt;0.5,-1,1))^2))/(1-SQRT(((50*POWER(80,POWER(COS(PI()*MOD(Calculator!$B$35/Calculator!$F$21,1)),2))+MIN(500,MAX(30,100*EXP(-0.3*'VSWR Calculator'!$C$24)*(1+3*ABS(MOD('VSWR Calculator'!$C$23/Calculator!$F$21/2,1)-0.5))))/'VSWR Calculator'!$C$25)-$C58)^2+(1500*ABS(SIN(2*PI()*MOD(Calculator!$B$35/Calculator!$F$21,1)))*IF(MOD(Calculator!$B$35/Calculator!$F$21,1)&lt;0.5,-1,1))^2)/SQRT(((50*POWER(80,POWER(COS(PI()*MOD(Calculator!$B$35/Calculator!$F$21,1)),2))+MIN(500,MAX(30,100*EXP(-0.3*'VSWR Calculator'!$C$24)*(1+3*ABS(MOD('VSWR Calculator'!$C$23/Calculator!$F$21/2,1)-0.5))))/'VSWR Calculator'!$C$25)+$C58)^2+(1500*ABS(SIN(2*PI()*MOD(Calculator!$B$35/Calculator!$F$21,1)))*IF(MOD(Calculator!$B$35/Calculator!$F$21,1)&lt;0.5,-1,1))^2)),2))</f>
        <v>—</v>
      </c>
      <c r="GZ58" s="253" t="str">
        <f aca="false">IF(OR(Calculator!$E$22&lt;&gt;"YES",Calculator!$B$35&lt;Calculator!$G$22),"—",ROUND((1+SQRT(((50*POWER(80,POWER(COS(PI()*MOD(Calculator!$B$35/Calculator!$F$22,1)),2))+MIN(500,MAX(30,100*EXP(-0.3*'VSWR Calculator'!$C$24)*(1+3*ABS(MOD('VSWR Calculator'!$C$23/Calculator!$F$22/2,1)-0.5))))/'VSWR Calculator'!$C$25)-$C58)^2+(1500*ABS(SIN(2*PI()*MOD(Calculator!$B$35/Calculator!$F$22,1)))*IF(MOD(Calculator!$B$35/Calculator!$F$22,1)&lt;0.5,-1,1))^2)/SQRT(((50*POWER(80,POWER(COS(PI()*MOD(Calculator!$B$35/Calculator!$F$22,1)),2))+MIN(500,MAX(30,100*EXP(-0.3*'VSWR Calculator'!$C$24)*(1+3*ABS(MOD('VSWR Calculator'!$C$23/Calculator!$F$22/2,1)-0.5))))/'VSWR Calculator'!$C$25)+$C58)^2+(1500*ABS(SIN(2*PI()*MOD(Calculator!$B$35/Calculator!$F$22,1)))*IF(MOD(Calculator!$B$35/Calculator!$F$22,1)&lt;0.5,-1,1))^2))/(1-SQRT(((50*POWER(80,POWER(COS(PI()*MOD(Calculator!$B$35/Calculator!$F$22,1)),2))+MIN(500,MAX(30,100*EXP(-0.3*'VSWR Calculator'!$C$24)*(1+3*ABS(MOD('VSWR Calculator'!$C$23/Calculator!$F$22/2,1)-0.5))))/'VSWR Calculator'!$C$25)-$C58)^2+(1500*ABS(SIN(2*PI()*MOD(Calculator!$B$35/Calculator!$F$22,1)))*IF(MOD(Calculator!$B$35/Calculator!$F$22,1)&lt;0.5,-1,1))^2)/SQRT(((50*POWER(80,POWER(COS(PI()*MOD(Calculator!$B$35/Calculator!$F$22,1)),2))+MIN(500,MAX(30,100*EXP(-0.3*'VSWR Calculator'!$C$24)*(1+3*ABS(MOD('VSWR Calculator'!$C$23/Calculator!$F$22/2,1)-0.5))))/'VSWR Calculator'!$C$25)+$C58)^2+(1500*ABS(SIN(2*PI()*MOD(Calculator!$B$35/Calculator!$F$22,1)))*IF(MOD(Calculator!$B$35/Calculator!$F$22,1)&lt;0.5,-1,1))^2)),2))</f>
        <v>—</v>
      </c>
      <c r="HA58" s="253" t="n">
        <f aca="false">IFERROR(ROUND((IF(ISNUMBER(GP58),GP58,0)+IF(ISNUMBER(GQ58),GQ58,0)+IF(ISNUMBER(GR58),GR58,0)+IF(ISNUMBER(GS58),GS58,0)+IF(ISNUMBER(GT58),GT58,0)+IF(ISNUMBER(GU58),GU58,0)+IF(ISNUMBER(GV58),GV58,0)+IF(ISNUMBER(GW58),GW58,0)+IF(ISNUMBER(GX58),GX58,0)+IF(ISNUMBER(GY58),GY58,0)+IF(ISNUMBER(GZ58),GZ58,0))/(IF(ISNUMBER(GP58),1,0)+IF(ISNUMBER(GQ58),1,0)+IF(ISNUMBER(GR58),1,0)+IF(ISNUMBER(GS58),1,0)+IF(ISNUMBER(GT58),1,0)+IF(ISNUMBER(GU58),1,0)+IF(ISNUMBER(GV58),1,0)+IF(ISNUMBER(GW58),1,0)+IF(ISNUMBER(GX58),1,0)+IF(ISNUMBER(GY58),1,0)+IF(ISNUMBER(GZ58),1,0)),4),"")</f>
        <v>8.82</v>
      </c>
      <c r="HB58" s="253" t="str">
        <f aca="false">IF(OR(Calculator!$E$12&lt;&gt;"YES",Calculator!$B$36&lt;Calculator!$G$12),"—",ROUND((1+SQRT(((50*POWER(80,POWER(COS(PI()*MOD(Calculator!$B$36/Calculator!$F$12,1)),2))+MIN(500,MAX(30,100*EXP(-0.3*'VSWR Calculator'!$C$24)*(1+3*ABS(MOD('VSWR Calculator'!$C$23/Calculator!$F$12/2,1)-0.5))))/'VSWR Calculator'!$C$25)-$C58)^2+(1500*ABS(SIN(2*PI()*MOD(Calculator!$B$36/Calculator!$F$12,1)))*IF(MOD(Calculator!$B$36/Calculator!$F$12,1)&lt;0.5,-1,1))^2)/SQRT(((50*POWER(80,POWER(COS(PI()*MOD(Calculator!$B$36/Calculator!$F$12,1)),2))+MIN(500,MAX(30,100*EXP(-0.3*'VSWR Calculator'!$C$24)*(1+3*ABS(MOD('VSWR Calculator'!$C$23/Calculator!$F$12/2,1)-0.5))))/'VSWR Calculator'!$C$25)+$C58)^2+(1500*ABS(SIN(2*PI()*MOD(Calculator!$B$36/Calculator!$F$12,1)))*IF(MOD(Calculator!$B$36/Calculator!$F$12,1)&lt;0.5,-1,1))^2))/(1-SQRT(((50*POWER(80,POWER(COS(PI()*MOD(Calculator!$B$36/Calculator!$F$12,1)),2))+MIN(500,MAX(30,100*EXP(-0.3*'VSWR Calculator'!$C$24)*(1+3*ABS(MOD('VSWR Calculator'!$C$23/Calculator!$F$12/2,1)-0.5))))/'VSWR Calculator'!$C$25)-$C58)^2+(1500*ABS(SIN(2*PI()*MOD(Calculator!$B$36/Calculator!$F$12,1)))*IF(MOD(Calculator!$B$36/Calculator!$F$12,1)&lt;0.5,-1,1))^2)/SQRT(((50*POWER(80,POWER(COS(PI()*MOD(Calculator!$B$36/Calculator!$F$12,1)),2))+MIN(500,MAX(30,100*EXP(-0.3*'VSWR Calculator'!$C$24)*(1+3*ABS(MOD('VSWR Calculator'!$C$23/Calculator!$F$12/2,1)-0.5))))/'VSWR Calculator'!$C$25)+$C58)^2+(1500*ABS(SIN(2*PI()*MOD(Calculator!$B$36/Calculator!$F$12,1)))*IF(MOD(Calculator!$B$36/Calculator!$F$12,1)&lt;0.5,-1,1))^2)),2))</f>
        <v>—</v>
      </c>
      <c r="HC58" s="253" t="str">
        <f aca="false">IF(OR(Calculator!$E$13&lt;&gt;"YES",Calculator!$B$36&lt;Calculator!$G$13),"—",ROUND((1+SQRT(((50*POWER(80,POWER(COS(PI()*MOD(Calculator!$B$36/Calculator!$F$13,1)),2))+MIN(500,MAX(30,100*EXP(-0.3*'VSWR Calculator'!$C$24)*(1+3*ABS(MOD('VSWR Calculator'!$C$23/Calculator!$F$13/2,1)-0.5))))/'VSWR Calculator'!$C$25)-$C58)^2+(1500*ABS(SIN(2*PI()*MOD(Calculator!$B$36/Calculator!$F$13,1)))*IF(MOD(Calculator!$B$36/Calculator!$F$13,1)&lt;0.5,-1,1))^2)/SQRT(((50*POWER(80,POWER(COS(PI()*MOD(Calculator!$B$36/Calculator!$F$13,1)),2))+MIN(500,MAX(30,100*EXP(-0.3*'VSWR Calculator'!$C$24)*(1+3*ABS(MOD('VSWR Calculator'!$C$23/Calculator!$F$13/2,1)-0.5))))/'VSWR Calculator'!$C$25)+$C58)^2+(1500*ABS(SIN(2*PI()*MOD(Calculator!$B$36/Calculator!$F$13,1)))*IF(MOD(Calculator!$B$36/Calculator!$F$13,1)&lt;0.5,-1,1))^2))/(1-SQRT(((50*POWER(80,POWER(COS(PI()*MOD(Calculator!$B$36/Calculator!$F$13,1)),2))+MIN(500,MAX(30,100*EXP(-0.3*'VSWR Calculator'!$C$24)*(1+3*ABS(MOD('VSWR Calculator'!$C$23/Calculator!$F$13/2,1)-0.5))))/'VSWR Calculator'!$C$25)-$C58)^2+(1500*ABS(SIN(2*PI()*MOD(Calculator!$B$36/Calculator!$F$13,1)))*IF(MOD(Calculator!$B$36/Calculator!$F$13,1)&lt;0.5,-1,1))^2)/SQRT(((50*POWER(80,POWER(COS(PI()*MOD(Calculator!$B$36/Calculator!$F$13,1)),2))+MIN(500,MAX(30,100*EXP(-0.3*'VSWR Calculator'!$C$24)*(1+3*ABS(MOD('VSWR Calculator'!$C$23/Calculator!$F$13/2,1)-0.5))))/'VSWR Calculator'!$C$25)+$C58)^2+(1500*ABS(SIN(2*PI()*MOD(Calculator!$B$36/Calculator!$F$13,1)))*IF(MOD(Calculator!$B$36/Calculator!$F$13,1)&lt;0.5,-1,1))^2)),2))</f>
        <v>—</v>
      </c>
      <c r="HD58" s="253" t="str">
        <f aca="false">IF(OR(Calculator!$E$14&lt;&gt;"YES",Calculator!$B$36&lt;Calculator!$G$14),"—",ROUND((1+SQRT(((50*POWER(80,POWER(COS(PI()*MOD(Calculator!$B$36/Calculator!$F$14,1)),2))+MIN(500,MAX(30,100*EXP(-0.3*'VSWR Calculator'!$C$24)*(1+3*ABS(MOD('VSWR Calculator'!$C$23/Calculator!$F$14/2,1)-0.5))))/'VSWR Calculator'!$C$25)-$C58)^2+(1500*ABS(SIN(2*PI()*MOD(Calculator!$B$36/Calculator!$F$14,1)))*IF(MOD(Calculator!$B$36/Calculator!$F$14,1)&lt;0.5,-1,1))^2)/SQRT(((50*POWER(80,POWER(COS(PI()*MOD(Calculator!$B$36/Calculator!$F$14,1)),2))+MIN(500,MAX(30,100*EXP(-0.3*'VSWR Calculator'!$C$24)*(1+3*ABS(MOD('VSWR Calculator'!$C$23/Calculator!$F$14/2,1)-0.5))))/'VSWR Calculator'!$C$25)+$C58)^2+(1500*ABS(SIN(2*PI()*MOD(Calculator!$B$36/Calculator!$F$14,1)))*IF(MOD(Calculator!$B$36/Calculator!$F$14,1)&lt;0.5,-1,1))^2))/(1-SQRT(((50*POWER(80,POWER(COS(PI()*MOD(Calculator!$B$36/Calculator!$F$14,1)),2))+MIN(500,MAX(30,100*EXP(-0.3*'VSWR Calculator'!$C$24)*(1+3*ABS(MOD('VSWR Calculator'!$C$23/Calculator!$F$14/2,1)-0.5))))/'VSWR Calculator'!$C$25)-$C58)^2+(1500*ABS(SIN(2*PI()*MOD(Calculator!$B$36/Calculator!$F$14,1)))*IF(MOD(Calculator!$B$36/Calculator!$F$14,1)&lt;0.5,-1,1))^2)/SQRT(((50*POWER(80,POWER(COS(PI()*MOD(Calculator!$B$36/Calculator!$F$14,1)),2))+MIN(500,MAX(30,100*EXP(-0.3*'VSWR Calculator'!$C$24)*(1+3*ABS(MOD('VSWR Calculator'!$C$23/Calculator!$F$14/2,1)-0.5))))/'VSWR Calculator'!$C$25)+$C58)^2+(1500*ABS(SIN(2*PI()*MOD(Calculator!$B$36/Calculator!$F$14,1)))*IF(MOD(Calculator!$B$36/Calculator!$F$14,1)&lt;0.5,-1,1))^2)),2))</f>
        <v>—</v>
      </c>
      <c r="HE58" s="253" t="n">
        <f aca="false">IF(OR(Calculator!$E$15&lt;&gt;"YES",Calculator!$B$36&lt;Calculator!$G$15),"—",ROUND((1+SQRT(((50*POWER(80,POWER(COS(PI()*MOD(Calculator!$B$36/Calculator!$F$15,1)),2))+MIN(500,MAX(30,100*EXP(-0.3*'VSWR Calculator'!$C$24)*(1+3*ABS(MOD('VSWR Calculator'!$C$23/Calculator!$F$15/2,1)-0.5))))/'VSWR Calculator'!$C$25)-$C58)^2+(1500*ABS(SIN(2*PI()*MOD(Calculator!$B$36/Calculator!$F$15,1)))*IF(MOD(Calculator!$B$36/Calculator!$F$15,1)&lt;0.5,-1,1))^2)/SQRT(((50*POWER(80,POWER(COS(PI()*MOD(Calculator!$B$36/Calculator!$F$15,1)),2))+MIN(500,MAX(30,100*EXP(-0.3*'VSWR Calculator'!$C$24)*(1+3*ABS(MOD('VSWR Calculator'!$C$23/Calculator!$F$15/2,1)-0.5))))/'VSWR Calculator'!$C$25)+$C58)^2+(1500*ABS(SIN(2*PI()*MOD(Calculator!$B$36/Calculator!$F$15,1)))*IF(MOD(Calculator!$B$36/Calculator!$F$15,1)&lt;0.5,-1,1))^2))/(1-SQRT(((50*POWER(80,POWER(COS(PI()*MOD(Calculator!$B$36/Calculator!$F$15,1)),2))+MIN(500,MAX(30,100*EXP(-0.3*'VSWR Calculator'!$C$24)*(1+3*ABS(MOD('VSWR Calculator'!$C$23/Calculator!$F$15/2,1)-0.5))))/'VSWR Calculator'!$C$25)-$C58)^2+(1500*ABS(SIN(2*PI()*MOD(Calculator!$B$36/Calculator!$F$15,1)))*IF(MOD(Calculator!$B$36/Calculator!$F$15,1)&lt;0.5,-1,1))^2)/SQRT(((50*POWER(80,POWER(COS(PI()*MOD(Calculator!$B$36/Calculator!$F$15,1)),2))+MIN(500,MAX(30,100*EXP(-0.3*'VSWR Calculator'!$C$24)*(1+3*ABS(MOD('VSWR Calculator'!$C$23/Calculator!$F$15/2,1)-0.5))))/'VSWR Calculator'!$C$25)+$C58)^2+(1500*ABS(SIN(2*PI()*MOD(Calculator!$B$36/Calculator!$F$15,1)))*IF(MOD(Calculator!$B$36/Calculator!$F$15,1)&lt;0.5,-1,1))^2)),2))</f>
        <v>13.05</v>
      </c>
      <c r="HF58" s="253" t="str">
        <f aca="false">IF(OR(Calculator!$E$16&lt;&gt;"YES",Calculator!$B$36&lt;Calculator!$G$16),"—",ROUND((1+SQRT(((50*POWER(80,POWER(COS(PI()*MOD(Calculator!$B$36/Calculator!$F$16,1)),2))+MIN(500,MAX(30,100*EXP(-0.3*'VSWR Calculator'!$C$24)*(1+3*ABS(MOD('VSWR Calculator'!$C$23/Calculator!$F$16/2,1)-0.5))))/'VSWR Calculator'!$C$25)-$C58)^2+(1500*ABS(SIN(2*PI()*MOD(Calculator!$B$36/Calculator!$F$16,1)))*IF(MOD(Calculator!$B$36/Calculator!$F$16,1)&lt;0.5,-1,1))^2)/SQRT(((50*POWER(80,POWER(COS(PI()*MOD(Calculator!$B$36/Calculator!$F$16,1)),2))+MIN(500,MAX(30,100*EXP(-0.3*'VSWR Calculator'!$C$24)*(1+3*ABS(MOD('VSWR Calculator'!$C$23/Calculator!$F$16/2,1)-0.5))))/'VSWR Calculator'!$C$25)+$C58)^2+(1500*ABS(SIN(2*PI()*MOD(Calculator!$B$36/Calculator!$F$16,1)))*IF(MOD(Calculator!$B$36/Calculator!$F$16,1)&lt;0.5,-1,1))^2))/(1-SQRT(((50*POWER(80,POWER(COS(PI()*MOD(Calculator!$B$36/Calculator!$F$16,1)),2))+MIN(500,MAX(30,100*EXP(-0.3*'VSWR Calculator'!$C$24)*(1+3*ABS(MOD('VSWR Calculator'!$C$23/Calculator!$F$16/2,1)-0.5))))/'VSWR Calculator'!$C$25)-$C58)^2+(1500*ABS(SIN(2*PI()*MOD(Calculator!$B$36/Calculator!$F$16,1)))*IF(MOD(Calculator!$B$36/Calculator!$F$16,1)&lt;0.5,-1,1))^2)/SQRT(((50*POWER(80,POWER(COS(PI()*MOD(Calculator!$B$36/Calculator!$F$16,1)),2))+MIN(500,MAX(30,100*EXP(-0.3*'VSWR Calculator'!$C$24)*(1+3*ABS(MOD('VSWR Calculator'!$C$23/Calculator!$F$16/2,1)-0.5))))/'VSWR Calculator'!$C$25)+$C58)^2+(1500*ABS(SIN(2*PI()*MOD(Calculator!$B$36/Calculator!$F$16,1)))*IF(MOD(Calculator!$B$36/Calculator!$F$16,1)&lt;0.5,-1,1))^2)),2))</f>
        <v>—</v>
      </c>
      <c r="HG58" s="253" t="n">
        <f aca="false">IF(OR(Calculator!$E$17&lt;&gt;"YES",Calculator!$B$36&lt;Calculator!$G$17),"—",ROUND((1+SQRT(((50*POWER(80,POWER(COS(PI()*MOD(Calculator!$B$36/Calculator!$F$17,1)),2))+MIN(500,MAX(30,100*EXP(-0.3*'VSWR Calculator'!$C$24)*(1+3*ABS(MOD('VSWR Calculator'!$C$23/Calculator!$F$17/2,1)-0.5))))/'VSWR Calculator'!$C$25)-$C58)^2+(1500*ABS(SIN(2*PI()*MOD(Calculator!$B$36/Calculator!$F$17,1)))*IF(MOD(Calculator!$B$36/Calculator!$F$17,1)&lt;0.5,-1,1))^2)/SQRT(((50*POWER(80,POWER(COS(PI()*MOD(Calculator!$B$36/Calculator!$F$17,1)),2))+MIN(500,MAX(30,100*EXP(-0.3*'VSWR Calculator'!$C$24)*(1+3*ABS(MOD('VSWR Calculator'!$C$23/Calculator!$F$17/2,1)-0.5))))/'VSWR Calculator'!$C$25)+$C58)^2+(1500*ABS(SIN(2*PI()*MOD(Calculator!$B$36/Calculator!$F$17,1)))*IF(MOD(Calculator!$B$36/Calculator!$F$17,1)&lt;0.5,-1,1))^2))/(1-SQRT(((50*POWER(80,POWER(COS(PI()*MOD(Calculator!$B$36/Calculator!$F$17,1)),2))+MIN(500,MAX(30,100*EXP(-0.3*'VSWR Calculator'!$C$24)*(1+3*ABS(MOD('VSWR Calculator'!$C$23/Calculator!$F$17/2,1)-0.5))))/'VSWR Calculator'!$C$25)-$C58)^2+(1500*ABS(SIN(2*PI()*MOD(Calculator!$B$36/Calculator!$F$17,1)))*IF(MOD(Calculator!$B$36/Calculator!$F$17,1)&lt;0.5,-1,1))^2)/SQRT(((50*POWER(80,POWER(COS(PI()*MOD(Calculator!$B$36/Calculator!$F$17,1)),2))+MIN(500,MAX(30,100*EXP(-0.3*'VSWR Calculator'!$C$24)*(1+3*ABS(MOD('VSWR Calculator'!$C$23/Calculator!$F$17/2,1)-0.5))))/'VSWR Calculator'!$C$25)+$C58)^2+(1500*ABS(SIN(2*PI()*MOD(Calculator!$B$36/Calculator!$F$17,1)))*IF(MOD(Calculator!$B$36/Calculator!$F$17,1)&lt;0.5,-1,1))^2)),2))</f>
        <v>15.38</v>
      </c>
      <c r="HH58" s="253" t="str">
        <f aca="false">IF(OR(Calculator!$E$18&lt;&gt;"YES",Calculator!$B$36&lt;Calculator!$G$18),"—",ROUND((1+SQRT(((50*POWER(80,POWER(COS(PI()*MOD(Calculator!$B$36/Calculator!$F$18,1)),2))+MIN(500,MAX(30,100*EXP(-0.3*'VSWR Calculator'!$C$24)*(1+3*ABS(MOD('VSWR Calculator'!$C$23/Calculator!$F$18/2,1)-0.5))))/'VSWR Calculator'!$C$25)-$C58)^2+(1500*ABS(SIN(2*PI()*MOD(Calculator!$B$36/Calculator!$F$18,1)))*IF(MOD(Calculator!$B$36/Calculator!$F$18,1)&lt;0.5,-1,1))^2)/SQRT(((50*POWER(80,POWER(COS(PI()*MOD(Calculator!$B$36/Calculator!$F$18,1)),2))+MIN(500,MAX(30,100*EXP(-0.3*'VSWR Calculator'!$C$24)*(1+3*ABS(MOD('VSWR Calculator'!$C$23/Calculator!$F$18/2,1)-0.5))))/'VSWR Calculator'!$C$25)+$C58)^2+(1500*ABS(SIN(2*PI()*MOD(Calculator!$B$36/Calculator!$F$18,1)))*IF(MOD(Calculator!$B$36/Calculator!$F$18,1)&lt;0.5,-1,1))^2))/(1-SQRT(((50*POWER(80,POWER(COS(PI()*MOD(Calculator!$B$36/Calculator!$F$18,1)),2))+MIN(500,MAX(30,100*EXP(-0.3*'VSWR Calculator'!$C$24)*(1+3*ABS(MOD('VSWR Calculator'!$C$23/Calculator!$F$18/2,1)-0.5))))/'VSWR Calculator'!$C$25)-$C58)^2+(1500*ABS(SIN(2*PI()*MOD(Calculator!$B$36/Calculator!$F$18,1)))*IF(MOD(Calculator!$B$36/Calculator!$F$18,1)&lt;0.5,-1,1))^2)/SQRT(((50*POWER(80,POWER(COS(PI()*MOD(Calculator!$B$36/Calculator!$F$18,1)),2))+MIN(500,MAX(30,100*EXP(-0.3*'VSWR Calculator'!$C$24)*(1+3*ABS(MOD('VSWR Calculator'!$C$23/Calculator!$F$18/2,1)-0.5))))/'VSWR Calculator'!$C$25)+$C58)^2+(1500*ABS(SIN(2*PI()*MOD(Calculator!$B$36/Calculator!$F$18,1)))*IF(MOD(Calculator!$B$36/Calculator!$F$18,1)&lt;0.5,-1,1))^2)),2))</f>
        <v>—</v>
      </c>
      <c r="HI58" s="253" t="str">
        <f aca="false">IF(OR(Calculator!$E$19&lt;&gt;"YES",Calculator!$B$36&lt;Calculator!$G$19),"—",ROUND((1+SQRT(((50*POWER(80,POWER(COS(PI()*MOD(Calculator!$B$36/Calculator!$F$19,1)),2))+MIN(500,MAX(30,100*EXP(-0.3*'VSWR Calculator'!$C$24)*(1+3*ABS(MOD('VSWR Calculator'!$C$23/Calculator!$F$19/2,1)-0.5))))/'VSWR Calculator'!$C$25)-$C58)^2+(1500*ABS(SIN(2*PI()*MOD(Calculator!$B$36/Calculator!$F$19,1)))*IF(MOD(Calculator!$B$36/Calculator!$F$19,1)&lt;0.5,-1,1))^2)/SQRT(((50*POWER(80,POWER(COS(PI()*MOD(Calculator!$B$36/Calculator!$F$19,1)),2))+MIN(500,MAX(30,100*EXP(-0.3*'VSWR Calculator'!$C$24)*(1+3*ABS(MOD('VSWR Calculator'!$C$23/Calculator!$F$19/2,1)-0.5))))/'VSWR Calculator'!$C$25)+$C58)^2+(1500*ABS(SIN(2*PI()*MOD(Calculator!$B$36/Calculator!$F$19,1)))*IF(MOD(Calculator!$B$36/Calculator!$F$19,1)&lt;0.5,-1,1))^2))/(1-SQRT(((50*POWER(80,POWER(COS(PI()*MOD(Calculator!$B$36/Calculator!$F$19,1)),2))+MIN(500,MAX(30,100*EXP(-0.3*'VSWR Calculator'!$C$24)*(1+3*ABS(MOD('VSWR Calculator'!$C$23/Calculator!$F$19/2,1)-0.5))))/'VSWR Calculator'!$C$25)-$C58)^2+(1500*ABS(SIN(2*PI()*MOD(Calculator!$B$36/Calculator!$F$19,1)))*IF(MOD(Calculator!$B$36/Calculator!$F$19,1)&lt;0.5,-1,1))^2)/SQRT(((50*POWER(80,POWER(COS(PI()*MOD(Calculator!$B$36/Calculator!$F$19,1)),2))+MIN(500,MAX(30,100*EXP(-0.3*'VSWR Calculator'!$C$24)*(1+3*ABS(MOD('VSWR Calculator'!$C$23/Calculator!$F$19/2,1)-0.5))))/'VSWR Calculator'!$C$25)+$C58)^2+(1500*ABS(SIN(2*PI()*MOD(Calculator!$B$36/Calculator!$F$19,1)))*IF(MOD(Calculator!$B$36/Calculator!$F$19,1)&lt;0.5,-1,1))^2)),2))</f>
        <v>—</v>
      </c>
      <c r="HJ58" s="253" t="str">
        <f aca="false">IF(OR(Calculator!$E$20&lt;&gt;"YES",Calculator!$B$36&lt;Calculator!$G$20),"—",ROUND((1+SQRT(((50*POWER(80,POWER(COS(PI()*MOD(Calculator!$B$36/Calculator!$F$20,1)),2))+MIN(500,MAX(30,100*EXP(-0.3*'VSWR Calculator'!$C$24)*(1+3*ABS(MOD('VSWR Calculator'!$C$23/Calculator!$F$20/2,1)-0.5))))/'VSWR Calculator'!$C$25)-$C58)^2+(1500*ABS(SIN(2*PI()*MOD(Calculator!$B$36/Calculator!$F$20,1)))*IF(MOD(Calculator!$B$36/Calculator!$F$20,1)&lt;0.5,-1,1))^2)/SQRT(((50*POWER(80,POWER(COS(PI()*MOD(Calculator!$B$36/Calculator!$F$20,1)),2))+MIN(500,MAX(30,100*EXP(-0.3*'VSWR Calculator'!$C$24)*(1+3*ABS(MOD('VSWR Calculator'!$C$23/Calculator!$F$20/2,1)-0.5))))/'VSWR Calculator'!$C$25)+$C58)^2+(1500*ABS(SIN(2*PI()*MOD(Calculator!$B$36/Calculator!$F$20,1)))*IF(MOD(Calculator!$B$36/Calculator!$F$20,1)&lt;0.5,-1,1))^2))/(1-SQRT(((50*POWER(80,POWER(COS(PI()*MOD(Calculator!$B$36/Calculator!$F$20,1)),2))+MIN(500,MAX(30,100*EXP(-0.3*'VSWR Calculator'!$C$24)*(1+3*ABS(MOD('VSWR Calculator'!$C$23/Calculator!$F$20/2,1)-0.5))))/'VSWR Calculator'!$C$25)-$C58)^2+(1500*ABS(SIN(2*PI()*MOD(Calculator!$B$36/Calculator!$F$20,1)))*IF(MOD(Calculator!$B$36/Calculator!$F$20,1)&lt;0.5,-1,1))^2)/SQRT(((50*POWER(80,POWER(COS(PI()*MOD(Calculator!$B$36/Calculator!$F$20,1)),2))+MIN(500,MAX(30,100*EXP(-0.3*'VSWR Calculator'!$C$24)*(1+3*ABS(MOD('VSWR Calculator'!$C$23/Calculator!$F$20/2,1)-0.5))))/'VSWR Calculator'!$C$25)+$C58)^2+(1500*ABS(SIN(2*PI()*MOD(Calculator!$B$36/Calculator!$F$20,1)))*IF(MOD(Calculator!$B$36/Calculator!$F$20,1)&lt;0.5,-1,1))^2)),2))</f>
        <v>—</v>
      </c>
      <c r="HK58" s="253" t="str">
        <f aca="false">IF(OR(Calculator!$E$21&lt;&gt;"YES",Calculator!$B$36&lt;Calculator!$G$21),"—",ROUND((1+SQRT(((50*POWER(80,POWER(COS(PI()*MOD(Calculator!$B$36/Calculator!$F$21,1)),2))+MIN(500,MAX(30,100*EXP(-0.3*'VSWR Calculator'!$C$24)*(1+3*ABS(MOD('VSWR Calculator'!$C$23/Calculator!$F$21/2,1)-0.5))))/'VSWR Calculator'!$C$25)-$C58)^2+(1500*ABS(SIN(2*PI()*MOD(Calculator!$B$36/Calculator!$F$21,1)))*IF(MOD(Calculator!$B$36/Calculator!$F$21,1)&lt;0.5,-1,1))^2)/SQRT(((50*POWER(80,POWER(COS(PI()*MOD(Calculator!$B$36/Calculator!$F$21,1)),2))+MIN(500,MAX(30,100*EXP(-0.3*'VSWR Calculator'!$C$24)*(1+3*ABS(MOD('VSWR Calculator'!$C$23/Calculator!$F$21/2,1)-0.5))))/'VSWR Calculator'!$C$25)+$C58)^2+(1500*ABS(SIN(2*PI()*MOD(Calculator!$B$36/Calculator!$F$21,1)))*IF(MOD(Calculator!$B$36/Calculator!$F$21,1)&lt;0.5,-1,1))^2))/(1-SQRT(((50*POWER(80,POWER(COS(PI()*MOD(Calculator!$B$36/Calculator!$F$21,1)),2))+MIN(500,MAX(30,100*EXP(-0.3*'VSWR Calculator'!$C$24)*(1+3*ABS(MOD('VSWR Calculator'!$C$23/Calculator!$F$21/2,1)-0.5))))/'VSWR Calculator'!$C$25)-$C58)^2+(1500*ABS(SIN(2*PI()*MOD(Calculator!$B$36/Calculator!$F$21,1)))*IF(MOD(Calculator!$B$36/Calculator!$F$21,1)&lt;0.5,-1,1))^2)/SQRT(((50*POWER(80,POWER(COS(PI()*MOD(Calculator!$B$36/Calculator!$F$21,1)),2))+MIN(500,MAX(30,100*EXP(-0.3*'VSWR Calculator'!$C$24)*(1+3*ABS(MOD('VSWR Calculator'!$C$23/Calculator!$F$21/2,1)-0.5))))/'VSWR Calculator'!$C$25)+$C58)^2+(1500*ABS(SIN(2*PI()*MOD(Calculator!$B$36/Calculator!$F$21,1)))*IF(MOD(Calculator!$B$36/Calculator!$F$21,1)&lt;0.5,-1,1))^2)),2))</f>
        <v>—</v>
      </c>
      <c r="HL58" s="253" t="str">
        <f aca="false">IF(OR(Calculator!$E$22&lt;&gt;"YES",Calculator!$B$36&lt;Calculator!$G$22),"—",ROUND((1+SQRT(((50*POWER(80,POWER(COS(PI()*MOD(Calculator!$B$36/Calculator!$F$22,1)),2))+MIN(500,MAX(30,100*EXP(-0.3*'VSWR Calculator'!$C$24)*(1+3*ABS(MOD('VSWR Calculator'!$C$23/Calculator!$F$22/2,1)-0.5))))/'VSWR Calculator'!$C$25)-$C58)^2+(1500*ABS(SIN(2*PI()*MOD(Calculator!$B$36/Calculator!$F$22,1)))*IF(MOD(Calculator!$B$36/Calculator!$F$22,1)&lt;0.5,-1,1))^2)/SQRT(((50*POWER(80,POWER(COS(PI()*MOD(Calculator!$B$36/Calculator!$F$22,1)),2))+MIN(500,MAX(30,100*EXP(-0.3*'VSWR Calculator'!$C$24)*(1+3*ABS(MOD('VSWR Calculator'!$C$23/Calculator!$F$22/2,1)-0.5))))/'VSWR Calculator'!$C$25)+$C58)^2+(1500*ABS(SIN(2*PI()*MOD(Calculator!$B$36/Calculator!$F$22,1)))*IF(MOD(Calculator!$B$36/Calculator!$F$22,1)&lt;0.5,-1,1))^2))/(1-SQRT(((50*POWER(80,POWER(COS(PI()*MOD(Calculator!$B$36/Calculator!$F$22,1)),2))+MIN(500,MAX(30,100*EXP(-0.3*'VSWR Calculator'!$C$24)*(1+3*ABS(MOD('VSWR Calculator'!$C$23/Calculator!$F$22/2,1)-0.5))))/'VSWR Calculator'!$C$25)-$C58)^2+(1500*ABS(SIN(2*PI()*MOD(Calculator!$B$36/Calculator!$F$22,1)))*IF(MOD(Calculator!$B$36/Calculator!$F$22,1)&lt;0.5,-1,1))^2)/SQRT(((50*POWER(80,POWER(COS(PI()*MOD(Calculator!$B$36/Calculator!$F$22,1)),2))+MIN(500,MAX(30,100*EXP(-0.3*'VSWR Calculator'!$C$24)*(1+3*ABS(MOD('VSWR Calculator'!$C$23/Calculator!$F$22/2,1)-0.5))))/'VSWR Calculator'!$C$25)+$C58)^2+(1500*ABS(SIN(2*PI()*MOD(Calculator!$B$36/Calculator!$F$22,1)))*IF(MOD(Calculator!$B$36/Calculator!$F$22,1)&lt;0.5,-1,1))^2)),2))</f>
        <v>—</v>
      </c>
      <c r="HM58" s="253" t="n">
        <f aca="false">IFERROR(ROUND((IF(ISNUMBER(HB58),HB58,0)+IF(ISNUMBER(HC58),HC58,0)+IF(ISNUMBER(HD58),HD58,0)+IF(ISNUMBER(HE58),HE58,0)+IF(ISNUMBER(HF58),HF58,0)+IF(ISNUMBER(HG58),HG58,0)+IF(ISNUMBER(HH58),HH58,0)+IF(ISNUMBER(HI58),HI58,0)+IF(ISNUMBER(HJ58),HJ58,0)+IF(ISNUMBER(HK58),HK58,0)+IF(ISNUMBER(HL58),HL58,0))/(IF(ISNUMBER(HB58),1,0)+IF(ISNUMBER(HC58),1,0)+IF(ISNUMBER(HD58),1,0)+IF(ISNUMBER(HE58),1,0)+IF(ISNUMBER(HF58),1,0)+IF(ISNUMBER(HG58),1,0)+IF(ISNUMBER(HH58),1,0)+IF(ISNUMBER(HI58),1,0)+IF(ISNUMBER(HJ58),1,0)+IF(ISNUMBER(HK58),1,0)+IF(ISNUMBER(HL58),1,0)),4),"")</f>
        <v>14.215</v>
      </c>
      <c r="HN58" s="253" t="str">
        <f aca="false">IF(OR(Calculator!$E$12&lt;&gt;"YES",Calculator!$B$37&lt;Calculator!$G$12),"—",ROUND((1+SQRT(((50*POWER(80,POWER(COS(PI()*MOD(Calculator!$B$37/Calculator!$F$12,1)),2))+MIN(500,MAX(30,100*EXP(-0.3*'VSWR Calculator'!$C$24)*(1+3*ABS(MOD('VSWR Calculator'!$C$23/Calculator!$F$12/2,1)-0.5))))/'VSWR Calculator'!$C$25)-$C58)^2+(1500*ABS(SIN(2*PI()*MOD(Calculator!$B$37/Calculator!$F$12,1)))*IF(MOD(Calculator!$B$37/Calculator!$F$12,1)&lt;0.5,-1,1))^2)/SQRT(((50*POWER(80,POWER(COS(PI()*MOD(Calculator!$B$37/Calculator!$F$12,1)),2))+MIN(500,MAX(30,100*EXP(-0.3*'VSWR Calculator'!$C$24)*(1+3*ABS(MOD('VSWR Calculator'!$C$23/Calculator!$F$12/2,1)-0.5))))/'VSWR Calculator'!$C$25)+$C58)^2+(1500*ABS(SIN(2*PI()*MOD(Calculator!$B$37/Calculator!$F$12,1)))*IF(MOD(Calculator!$B$37/Calculator!$F$12,1)&lt;0.5,-1,1))^2))/(1-SQRT(((50*POWER(80,POWER(COS(PI()*MOD(Calculator!$B$37/Calculator!$F$12,1)),2))+MIN(500,MAX(30,100*EXP(-0.3*'VSWR Calculator'!$C$24)*(1+3*ABS(MOD('VSWR Calculator'!$C$23/Calculator!$F$12/2,1)-0.5))))/'VSWR Calculator'!$C$25)-$C58)^2+(1500*ABS(SIN(2*PI()*MOD(Calculator!$B$37/Calculator!$F$12,1)))*IF(MOD(Calculator!$B$37/Calculator!$F$12,1)&lt;0.5,-1,1))^2)/SQRT(((50*POWER(80,POWER(COS(PI()*MOD(Calculator!$B$37/Calculator!$F$12,1)),2))+MIN(500,MAX(30,100*EXP(-0.3*'VSWR Calculator'!$C$24)*(1+3*ABS(MOD('VSWR Calculator'!$C$23/Calculator!$F$12/2,1)-0.5))))/'VSWR Calculator'!$C$25)+$C58)^2+(1500*ABS(SIN(2*PI()*MOD(Calculator!$B$37/Calculator!$F$12,1)))*IF(MOD(Calculator!$B$37/Calculator!$F$12,1)&lt;0.5,-1,1))^2)),2))</f>
        <v>—</v>
      </c>
      <c r="HO58" s="253" t="str">
        <f aca="false">IF(OR(Calculator!$E$13&lt;&gt;"YES",Calculator!$B$37&lt;Calculator!$G$13),"—",ROUND((1+SQRT(((50*POWER(80,POWER(COS(PI()*MOD(Calculator!$B$37/Calculator!$F$13,1)),2))+MIN(500,MAX(30,100*EXP(-0.3*'VSWR Calculator'!$C$24)*(1+3*ABS(MOD('VSWR Calculator'!$C$23/Calculator!$F$13/2,1)-0.5))))/'VSWR Calculator'!$C$25)-$C58)^2+(1500*ABS(SIN(2*PI()*MOD(Calculator!$B$37/Calculator!$F$13,1)))*IF(MOD(Calculator!$B$37/Calculator!$F$13,1)&lt;0.5,-1,1))^2)/SQRT(((50*POWER(80,POWER(COS(PI()*MOD(Calculator!$B$37/Calculator!$F$13,1)),2))+MIN(500,MAX(30,100*EXP(-0.3*'VSWR Calculator'!$C$24)*(1+3*ABS(MOD('VSWR Calculator'!$C$23/Calculator!$F$13/2,1)-0.5))))/'VSWR Calculator'!$C$25)+$C58)^2+(1500*ABS(SIN(2*PI()*MOD(Calculator!$B$37/Calculator!$F$13,1)))*IF(MOD(Calculator!$B$37/Calculator!$F$13,1)&lt;0.5,-1,1))^2))/(1-SQRT(((50*POWER(80,POWER(COS(PI()*MOD(Calculator!$B$37/Calculator!$F$13,1)),2))+MIN(500,MAX(30,100*EXP(-0.3*'VSWR Calculator'!$C$24)*(1+3*ABS(MOD('VSWR Calculator'!$C$23/Calculator!$F$13/2,1)-0.5))))/'VSWR Calculator'!$C$25)-$C58)^2+(1500*ABS(SIN(2*PI()*MOD(Calculator!$B$37/Calculator!$F$13,1)))*IF(MOD(Calculator!$B$37/Calculator!$F$13,1)&lt;0.5,-1,1))^2)/SQRT(((50*POWER(80,POWER(COS(PI()*MOD(Calculator!$B$37/Calculator!$F$13,1)),2))+MIN(500,MAX(30,100*EXP(-0.3*'VSWR Calculator'!$C$24)*(1+3*ABS(MOD('VSWR Calculator'!$C$23/Calculator!$F$13/2,1)-0.5))))/'VSWR Calculator'!$C$25)+$C58)^2+(1500*ABS(SIN(2*PI()*MOD(Calculator!$B$37/Calculator!$F$13,1)))*IF(MOD(Calculator!$B$37/Calculator!$F$13,1)&lt;0.5,-1,1))^2)),2))</f>
        <v>—</v>
      </c>
      <c r="HP58" s="253" t="str">
        <f aca="false">IF(OR(Calculator!$E$14&lt;&gt;"YES",Calculator!$B$37&lt;Calculator!$G$14),"—",ROUND((1+SQRT(((50*POWER(80,POWER(COS(PI()*MOD(Calculator!$B$37/Calculator!$F$14,1)),2))+MIN(500,MAX(30,100*EXP(-0.3*'VSWR Calculator'!$C$24)*(1+3*ABS(MOD('VSWR Calculator'!$C$23/Calculator!$F$14/2,1)-0.5))))/'VSWR Calculator'!$C$25)-$C58)^2+(1500*ABS(SIN(2*PI()*MOD(Calculator!$B$37/Calculator!$F$14,1)))*IF(MOD(Calculator!$B$37/Calculator!$F$14,1)&lt;0.5,-1,1))^2)/SQRT(((50*POWER(80,POWER(COS(PI()*MOD(Calculator!$B$37/Calculator!$F$14,1)),2))+MIN(500,MAX(30,100*EXP(-0.3*'VSWR Calculator'!$C$24)*(1+3*ABS(MOD('VSWR Calculator'!$C$23/Calculator!$F$14/2,1)-0.5))))/'VSWR Calculator'!$C$25)+$C58)^2+(1500*ABS(SIN(2*PI()*MOD(Calculator!$B$37/Calculator!$F$14,1)))*IF(MOD(Calculator!$B$37/Calculator!$F$14,1)&lt;0.5,-1,1))^2))/(1-SQRT(((50*POWER(80,POWER(COS(PI()*MOD(Calculator!$B$37/Calculator!$F$14,1)),2))+MIN(500,MAX(30,100*EXP(-0.3*'VSWR Calculator'!$C$24)*(1+3*ABS(MOD('VSWR Calculator'!$C$23/Calculator!$F$14/2,1)-0.5))))/'VSWR Calculator'!$C$25)-$C58)^2+(1500*ABS(SIN(2*PI()*MOD(Calculator!$B$37/Calculator!$F$14,1)))*IF(MOD(Calculator!$B$37/Calculator!$F$14,1)&lt;0.5,-1,1))^2)/SQRT(((50*POWER(80,POWER(COS(PI()*MOD(Calculator!$B$37/Calculator!$F$14,1)),2))+MIN(500,MAX(30,100*EXP(-0.3*'VSWR Calculator'!$C$24)*(1+3*ABS(MOD('VSWR Calculator'!$C$23/Calculator!$F$14/2,1)-0.5))))/'VSWR Calculator'!$C$25)+$C58)^2+(1500*ABS(SIN(2*PI()*MOD(Calculator!$B$37/Calculator!$F$14,1)))*IF(MOD(Calculator!$B$37/Calculator!$F$14,1)&lt;0.5,-1,1))^2)),2))</f>
        <v>—</v>
      </c>
      <c r="HQ58" s="253" t="n">
        <f aca="false">IF(OR(Calculator!$E$15&lt;&gt;"YES",Calculator!$B$37&lt;Calculator!$G$15),"—",ROUND((1+SQRT(((50*POWER(80,POWER(COS(PI()*MOD(Calculator!$B$37/Calculator!$F$15,1)),2))+MIN(500,MAX(30,100*EXP(-0.3*'VSWR Calculator'!$C$24)*(1+3*ABS(MOD('VSWR Calculator'!$C$23/Calculator!$F$15/2,1)-0.5))))/'VSWR Calculator'!$C$25)-$C58)^2+(1500*ABS(SIN(2*PI()*MOD(Calculator!$B$37/Calculator!$F$15,1)))*IF(MOD(Calculator!$B$37/Calculator!$F$15,1)&lt;0.5,-1,1))^2)/SQRT(((50*POWER(80,POWER(COS(PI()*MOD(Calculator!$B$37/Calculator!$F$15,1)),2))+MIN(500,MAX(30,100*EXP(-0.3*'VSWR Calculator'!$C$24)*(1+3*ABS(MOD('VSWR Calculator'!$C$23/Calculator!$F$15/2,1)-0.5))))/'VSWR Calculator'!$C$25)+$C58)^2+(1500*ABS(SIN(2*PI()*MOD(Calculator!$B$37/Calculator!$F$15,1)))*IF(MOD(Calculator!$B$37/Calculator!$F$15,1)&lt;0.5,-1,1))^2))/(1-SQRT(((50*POWER(80,POWER(COS(PI()*MOD(Calculator!$B$37/Calculator!$F$15,1)),2))+MIN(500,MAX(30,100*EXP(-0.3*'VSWR Calculator'!$C$24)*(1+3*ABS(MOD('VSWR Calculator'!$C$23/Calculator!$F$15/2,1)-0.5))))/'VSWR Calculator'!$C$25)-$C58)^2+(1500*ABS(SIN(2*PI()*MOD(Calculator!$B$37/Calculator!$F$15,1)))*IF(MOD(Calculator!$B$37/Calculator!$F$15,1)&lt;0.5,-1,1))^2)/SQRT(((50*POWER(80,POWER(COS(PI()*MOD(Calculator!$B$37/Calculator!$F$15,1)),2))+MIN(500,MAX(30,100*EXP(-0.3*'VSWR Calculator'!$C$24)*(1+3*ABS(MOD('VSWR Calculator'!$C$23/Calculator!$F$15/2,1)-0.5))))/'VSWR Calculator'!$C$25)+$C58)^2+(1500*ABS(SIN(2*PI()*MOD(Calculator!$B$37/Calculator!$F$15,1)))*IF(MOD(Calculator!$B$37/Calculator!$F$15,1)&lt;0.5,-1,1))^2)),2))</f>
        <v>2.62</v>
      </c>
      <c r="HR58" s="253" t="str">
        <f aca="false">IF(OR(Calculator!$E$16&lt;&gt;"YES",Calculator!$B$37&lt;Calculator!$G$16),"—",ROUND((1+SQRT(((50*POWER(80,POWER(COS(PI()*MOD(Calculator!$B$37/Calculator!$F$16,1)),2))+MIN(500,MAX(30,100*EXP(-0.3*'VSWR Calculator'!$C$24)*(1+3*ABS(MOD('VSWR Calculator'!$C$23/Calculator!$F$16/2,1)-0.5))))/'VSWR Calculator'!$C$25)-$C58)^2+(1500*ABS(SIN(2*PI()*MOD(Calculator!$B$37/Calculator!$F$16,1)))*IF(MOD(Calculator!$B$37/Calculator!$F$16,1)&lt;0.5,-1,1))^2)/SQRT(((50*POWER(80,POWER(COS(PI()*MOD(Calculator!$B$37/Calculator!$F$16,1)),2))+MIN(500,MAX(30,100*EXP(-0.3*'VSWR Calculator'!$C$24)*(1+3*ABS(MOD('VSWR Calculator'!$C$23/Calculator!$F$16/2,1)-0.5))))/'VSWR Calculator'!$C$25)+$C58)^2+(1500*ABS(SIN(2*PI()*MOD(Calculator!$B$37/Calculator!$F$16,1)))*IF(MOD(Calculator!$B$37/Calculator!$F$16,1)&lt;0.5,-1,1))^2))/(1-SQRT(((50*POWER(80,POWER(COS(PI()*MOD(Calculator!$B$37/Calculator!$F$16,1)),2))+MIN(500,MAX(30,100*EXP(-0.3*'VSWR Calculator'!$C$24)*(1+3*ABS(MOD('VSWR Calculator'!$C$23/Calculator!$F$16/2,1)-0.5))))/'VSWR Calculator'!$C$25)-$C58)^2+(1500*ABS(SIN(2*PI()*MOD(Calculator!$B$37/Calculator!$F$16,1)))*IF(MOD(Calculator!$B$37/Calculator!$F$16,1)&lt;0.5,-1,1))^2)/SQRT(((50*POWER(80,POWER(COS(PI()*MOD(Calculator!$B$37/Calculator!$F$16,1)),2))+MIN(500,MAX(30,100*EXP(-0.3*'VSWR Calculator'!$C$24)*(1+3*ABS(MOD('VSWR Calculator'!$C$23/Calculator!$F$16/2,1)-0.5))))/'VSWR Calculator'!$C$25)+$C58)^2+(1500*ABS(SIN(2*PI()*MOD(Calculator!$B$37/Calculator!$F$16,1)))*IF(MOD(Calculator!$B$37/Calculator!$F$16,1)&lt;0.5,-1,1))^2)),2))</f>
        <v>—</v>
      </c>
      <c r="HS58" s="253" t="n">
        <f aca="false">IF(OR(Calculator!$E$17&lt;&gt;"YES",Calculator!$B$37&lt;Calculator!$G$17),"—",ROUND((1+SQRT(((50*POWER(80,POWER(COS(PI()*MOD(Calculator!$B$37/Calculator!$F$17,1)),2))+MIN(500,MAX(30,100*EXP(-0.3*'VSWR Calculator'!$C$24)*(1+3*ABS(MOD('VSWR Calculator'!$C$23/Calculator!$F$17/2,1)-0.5))))/'VSWR Calculator'!$C$25)-$C58)^2+(1500*ABS(SIN(2*PI()*MOD(Calculator!$B$37/Calculator!$F$17,1)))*IF(MOD(Calculator!$B$37/Calculator!$F$17,1)&lt;0.5,-1,1))^2)/SQRT(((50*POWER(80,POWER(COS(PI()*MOD(Calculator!$B$37/Calculator!$F$17,1)),2))+MIN(500,MAX(30,100*EXP(-0.3*'VSWR Calculator'!$C$24)*(1+3*ABS(MOD('VSWR Calculator'!$C$23/Calculator!$F$17/2,1)-0.5))))/'VSWR Calculator'!$C$25)+$C58)^2+(1500*ABS(SIN(2*PI()*MOD(Calculator!$B$37/Calculator!$F$17,1)))*IF(MOD(Calculator!$B$37/Calculator!$F$17,1)&lt;0.5,-1,1))^2))/(1-SQRT(((50*POWER(80,POWER(COS(PI()*MOD(Calculator!$B$37/Calculator!$F$17,1)),2))+MIN(500,MAX(30,100*EXP(-0.3*'VSWR Calculator'!$C$24)*(1+3*ABS(MOD('VSWR Calculator'!$C$23/Calculator!$F$17/2,1)-0.5))))/'VSWR Calculator'!$C$25)-$C58)^2+(1500*ABS(SIN(2*PI()*MOD(Calculator!$B$37/Calculator!$F$17,1)))*IF(MOD(Calculator!$B$37/Calculator!$F$17,1)&lt;0.5,-1,1))^2)/SQRT(((50*POWER(80,POWER(COS(PI()*MOD(Calculator!$B$37/Calculator!$F$17,1)),2))+MIN(500,MAX(30,100*EXP(-0.3*'VSWR Calculator'!$C$24)*(1+3*ABS(MOD('VSWR Calculator'!$C$23/Calculator!$F$17/2,1)-0.5))))/'VSWR Calculator'!$C$25)+$C58)^2+(1500*ABS(SIN(2*PI()*MOD(Calculator!$B$37/Calculator!$F$17,1)))*IF(MOD(Calculator!$B$37/Calculator!$F$17,1)&lt;0.5,-1,1))^2)),2))</f>
        <v>12.17</v>
      </c>
      <c r="HT58" s="253" t="str">
        <f aca="false">IF(OR(Calculator!$E$18&lt;&gt;"YES",Calculator!$B$37&lt;Calculator!$G$18),"—",ROUND((1+SQRT(((50*POWER(80,POWER(COS(PI()*MOD(Calculator!$B$37/Calculator!$F$18,1)),2))+MIN(500,MAX(30,100*EXP(-0.3*'VSWR Calculator'!$C$24)*(1+3*ABS(MOD('VSWR Calculator'!$C$23/Calculator!$F$18/2,1)-0.5))))/'VSWR Calculator'!$C$25)-$C58)^2+(1500*ABS(SIN(2*PI()*MOD(Calculator!$B$37/Calculator!$F$18,1)))*IF(MOD(Calculator!$B$37/Calculator!$F$18,1)&lt;0.5,-1,1))^2)/SQRT(((50*POWER(80,POWER(COS(PI()*MOD(Calculator!$B$37/Calculator!$F$18,1)),2))+MIN(500,MAX(30,100*EXP(-0.3*'VSWR Calculator'!$C$24)*(1+3*ABS(MOD('VSWR Calculator'!$C$23/Calculator!$F$18/2,1)-0.5))))/'VSWR Calculator'!$C$25)+$C58)^2+(1500*ABS(SIN(2*PI()*MOD(Calculator!$B$37/Calculator!$F$18,1)))*IF(MOD(Calculator!$B$37/Calculator!$F$18,1)&lt;0.5,-1,1))^2))/(1-SQRT(((50*POWER(80,POWER(COS(PI()*MOD(Calculator!$B$37/Calculator!$F$18,1)),2))+MIN(500,MAX(30,100*EXP(-0.3*'VSWR Calculator'!$C$24)*(1+3*ABS(MOD('VSWR Calculator'!$C$23/Calculator!$F$18/2,1)-0.5))))/'VSWR Calculator'!$C$25)-$C58)^2+(1500*ABS(SIN(2*PI()*MOD(Calculator!$B$37/Calculator!$F$18,1)))*IF(MOD(Calculator!$B$37/Calculator!$F$18,1)&lt;0.5,-1,1))^2)/SQRT(((50*POWER(80,POWER(COS(PI()*MOD(Calculator!$B$37/Calculator!$F$18,1)),2))+MIN(500,MAX(30,100*EXP(-0.3*'VSWR Calculator'!$C$24)*(1+3*ABS(MOD('VSWR Calculator'!$C$23/Calculator!$F$18/2,1)-0.5))))/'VSWR Calculator'!$C$25)+$C58)^2+(1500*ABS(SIN(2*PI()*MOD(Calculator!$B$37/Calculator!$F$18,1)))*IF(MOD(Calculator!$B$37/Calculator!$F$18,1)&lt;0.5,-1,1))^2)),2))</f>
        <v>—</v>
      </c>
      <c r="HU58" s="253" t="str">
        <f aca="false">IF(OR(Calculator!$E$19&lt;&gt;"YES",Calculator!$B$37&lt;Calculator!$G$19),"—",ROUND((1+SQRT(((50*POWER(80,POWER(COS(PI()*MOD(Calculator!$B$37/Calculator!$F$19,1)),2))+MIN(500,MAX(30,100*EXP(-0.3*'VSWR Calculator'!$C$24)*(1+3*ABS(MOD('VSWR Calculator'!$C$23/Calculator!$F$19/2,1)-0.5))))/'VSWR Calculator'!$C$25)-$C58)^2+(1500*ABS(SIN(2*PI()*MOD(Calculator!$B$37/Calculator!$F$19,1)))*IF(MOD(Calculator!$B$37/Calculator!$F$19,1)&lt;0.5,-1,1))^2)/SQRT(((50*POWER(80,POWER(COS(PI()*MOD(Calculator!$B$37/Calculator!$F$19,1)),2))+MIN(500,MAX(30,100*EXP(-0.3*'VSWR Calculator'!$C$24)*(1+3*ABS(MOD('VSWR Calculator'!$C$23/Calculator!$F$19/2,1)-0.5))))/'VSWR Calculator'!$C$25)+$C58)^2+(1500*ABS(SIN(2*PI()*MOD(Calculator!$B$37/Calculator!$F$19,1)))*IF(MOD(Calculator!$B$37/Calculator!$F$19,1)&lt;0.5,-1,1))^2))/(1-SQRT(((50*POWER(80,POWER(COS(PI()*MOD(Calculator!$B$37/Calculator!$F$19,1)),2))+MIN(500,MAX(30,100*EXP(-0.3*'VSWR Calculator'!$C$24)*(1+3*ABS(MOD('VSWR Calculator'!$C$23/Calculator!$F$19/2,1)-0.5))))/'VSWR Calculator'!$C$25)-$C58)^2+(1500*ABS(SIN(2*PI()*MOD(Calculator!$B$37/Calculator!$F$19,1)))*IF(MOD(Calculator!$B$37/Calculator!$F$19,1)&lt;0.5,-1,1))^2)/SQRT(((50*POWER(80,POWER(COS(PI()*MOD(Calculator!$B$37/Calculator!$F$19,1)),2))+MIN(500,MAX(30,100*EXP(-0.3*'VSWR Calculator'!$C$24)*(1+3*ABS(MOD('VSWR Calculator'!$C$23/Calculator!$F$19/2,1)-0.5))))/'VSWR Calculator'!$C$25)+$C58)^2+(1500*ABS(SIN(2*PI()*MOD(Calculator!$B$37/Calculator!$F$19,1)))*IF(MOD(Calculator!$B$37/Calculator!$F$19,1)&lt;0.5,-1,1))^2)),2))</f>
        <v>—</v>
      </c>
      <c r="HV58" s="253" t="str">
        <f aca="false">IF(OR(Calculator!$E$20&lt;&gt;"YES",Calculator!$B$37&lt;Calculator!$G$20),"—",ROUND((1+SQRT(((50*POWER(80,POWER(COS(PI()*MOD(Calculator!$B$37/Calculator!$F$20,1)),2))+MIN(500,MAX(30,100*EXP(-0.3*'VSWR Calculator'!$C$24)*(1+3*ABS(MOD('VSWR Calculator'!$C$23/Calculator!$F$20/2,1)-0.5))))/'VSWR Calculator'!$C$25)-$C58)^2+(1500*ABS(SIN(2*PI()*MOD(Calculator!$B$37/Calculator!$F$20,1)))*IF(MOD(Calculator!$B$37/Calculator!$F$20,1)&lt;0.5,-1,1))^2)/SQRT(((50*POWER(80,POWER(COS(PI()*MOD(Calculator!$B$37/Calculator!$F$20,1)),2))+MIN(500,MAX(30,100*EXP(-0.3*'VSWR Calculator'!$C$24)*(1+3*ABS(MOD('VSWR Calculator'!$C$23/Calculator!$F$20/2,1)-0.5))))/'VSWR Calculator'!$C$25)+$C58)^2+(1500*ABS(SIN(2*PI()*MOD(Calculator!$B$37/Calculator!$F$20,1)))*IF(MOD(Calculator!$B$37/Calculator!$F$20,1)&lt;0.5,-1,1))^2))/(1-SQRT(((50*POWER(80,POWER(COS(PI()*MOD(Calculator!$B$37/Calculator!$F$20,1)),2))+MIN(500,MAX(30,100*EXP(-0.3*'VSWR Calculator'!$C$24)*(1+3*ABS(MOD('VSWR Calculator'!$C$23/Calculator!$F$20/2,1)-0.5))))/'VSWR Calculator'!$C$25)-$C58)^2+(1500*ABS(SIN(2*PI()*MOD(Calculator!$B$37/Calculator!$F$20,1)))*IF(MOD(Calculator!$B$37/Calculator!$F$20,1)&lt;0.5,-1,1))^2)/SQRT(((50*POWER(80,POWER(COS(PI()*MOD(Calculator!$B$37/Calculator!$F$20,1)),2))+MIN(500,MAX(30,100*EXP(-0.3*'VSWR Calculator'!$C$24)*(1+3*ABS(MOD('VSWR Calculator'!$C$23/Calculator!$F$20/2,1)-0.5))))/'VSWR Calculator'!$C$25)+$C58)^2+(1500*ABS(SIN(2*PI()*MOD(Calculator!$B$37/Calculator!$F$20,1)))*IF(MOD(Calculator!$B$37/Calculator!$F$20,1)&lt;0.5,-1,1))^2)),2))</f>
        <v>—</v>
      </c>
      <c r="HW58" s="253" t="str">
        <f aca="false">IF(OR(Calculator!$E$21&lt;&gt;"YES",Calculator!$B$37&lt;Calculator!$G$21),"—",ROUND((1+SQRT(((50*POWER(80,POWER(COS(PI()*MOD(Calculator!$B$37/Calculator!$F$21,1)),2))+MIN(500,MAX(30,100*EXP(-0.3*'VSWR Calculator'!$C$24)*(1+3*ABS(MOD('VSWR Calculator'!$C$23/Calculator!$F$21/2,1)-0.5))))/'VSWR Calculator'!$C$25)-$C58)^2+(1500*ABS(SIN(2*PI()*MOD(Calculator!$B$37/Calculator!$F$21,1)))*IF(MOD(Calculator!$B$37/Calculator!$F$21,1)&lt;0.5,-1,1))^2)/SQRT(((50*POWER(80,POWER(COS(PI()*MOD(Calculator!$B$37/Calculator!$F$21,1)),2))+MIN(500,MAX(30,100*EXP(-0.3*'VSWR Calculator'!$C$24)*(1+3*ABS(MOD('VSWR Calculator'!$C$23/Calculator!$F$21/2,1)-0.5))))/'VSWR Calculator'!$C$25)+$C58)^2+(1500*ABS(SIN(2*PI()*MOD(Calculator!$B$37/Calculator!$F$21,1)))*IF(MOD(Calculator!$B$37/Calculator!$F$21,1)&lt;0.5,-1,1))^2))/(1-SQRT(((50*POWER(80,POWER(COS(PI()*MOD(Calculator!$B$37/Calculator!$F$21,1)),2))+MIN(500,MAX(30,100*EXP(-0.3*'VSWR Calculator'!$C$24)*(1+3*ABS(MOD('VSWR Calculator'!$C$23/Calculator!$F$21/2,1)-0.5))))/'VSWR Calculator'!$C$25)-$C58)^2+(1500*ABS(SIN(2*PI()*MOD(Calculator!$B$37/Calculator!$F$21,1)))*IF(MOD(Calculator!$B$37/Calculator!$F$21,1)&lt;0.5,-1,1))^2)/SQRT(((50*POWER(80,POWER(COS(PI()*MOD(Calculator!$B$37/Calculator!$F$21,1)),2))+MIN(500,MAX(30,100*EXP(-0.3*'VSWR Calculator'!$C$24)*(1+3*ABS(MOD('VSWR Calculator'!$C$23/Calculator!$F$21/2,1)-0.5))))/'VSWR Calculator'!$C$25)+$C58)^2+(1500*ABS(SIN(2*PI()*MOD(Calculator!$B$37/Calculator!$F$21,1)))*IF(MOD(Calculator!$B$37/Calculator!$F$21,1)&lt;0.5,-1,1))^2)),2))</f>
        <v>—</v>
      </c>
      <c r="HX58" s="253" t="str">
        <f aca="false">IF(OR(Calculator!$E$22&lt;&gt;"YES",Calculator!$B$37&lt;Calculator!$G$22),"—",ROUND((1+SQRT(((50*POWER(80,POWER(COS(PI()*MOD(Calculator!$B$37/Calculator!$F$22,1)),2))+MIN(500,MAX(30,100*EXP(-0.3*'VSWR Calculator'!$C$24)*(1+3*ABS(MOD('VSWR Calculator'!$C$23/Calculator!$F$22/2,1)-0.5))))/'VSWR Calculator'!$C$25)-$C58)^2+(1500*ABS(SIN(2*PI()*MOD(Calculator!$B$37/Calculator!$F$22,1)))*IF(MOD(Calculator!$B$37/Calculator!$F$22,1)&lt;0.5,-1,1))^2)/SQRT(((50*POWER(80,POWER(COS(PI()*MOD(Calculator!$B$37/Calculator!$F$22,1)),2))+MIN(500,MAX(30,100*EXP(-0.3*'VSWR Calculator'!$C$24)*(1+3*ABS(MOD('VSWR Calculator'!$C$23/Calculator!$F$22/2,1)-0.5))))/'VSWR Calculator'!$C$25)+$C58)^2+(1500*ABS(SIN(2*PI()*MOD(Calculator!$B$37/Calculator!$F$22,1)))*IF(MOD(Calculator!$B$37/Calculator!$F$22,1)&lt;0.5,-1,1))^2))/(1-SQRT(((50*POWER(80,POWER(COS(PI()*MOD(Calculator!$B$37/Calculator!$F$22,1)),2))+MIN(500,MAX(30,100*EXP(-0.3*'VSWR Calculator'!$C$24)*(1+3*ABS(MOD('VSWR Calculator'!$C$23/Calculator!$F$22/2,1)-0.5))))/'VSWR Calculator'!$C$25)-$C58)^2+(1500*ABS(SIN(2*PI()*MOD(Calculator!$B$37/Calculator!$F$22,1)))*IF(MOD(Calculator!$B$37/Calculator!$F$22,1)&lt;0.5,-1,1))^2)/SQRT(((50*POWER(80,POWER(COS(PI()*MOD(Calculator!$B$37/Calculator!$F$22,1)),2))+MIN(500,MAX(30,100*EXP(-0.3*'VSWR Calculator'!$C$24)*(1+3*ABS(MOD('VSWR Calculator'!$C$23/Calculator!$F$22/2,1)-0.5))))/'VSWR Calculator'!$C$25)+$C58)^2+(1500*ABS(SIN(2*PI()*MOD(Calculator!$B$37/Calculator!$F$22,1)))*IF(MOD(Calculator!$B$37/Calculator!$F$22,1)&lt;0.5,-1,1))^2)),2))</f>
        <v>—</v>
      </c>
      <c r="HY58" s="253" t="n">
        <f aca="false">IFERROR(ROUND((IF(ISNUMBER(HN58),HN58,0)+IF(ISNUMBER(HO58),HO58,0)+IF(ISNUMBER(HP58),HP58,0)+IF(ISNUMBER(HQ58),HQ58,0)+IF(ISNUMBER(HR58),HR58,0)+IF(ISNUMBER(HS58),HS58,0)+IF(ISNUMBER(HT58),HT58,0)+IF(ISNUMBER(HU58),HU58,0)+IF(ISNUMBER(HV58),HV58,0)+IF(ISNUMBER(HW58),HW58,0)+IF(ISNUMBER(HX58),HX58,0))/(IF(ISNUMBER(HN58),1,0)+IF(ISNUMBER(HO58),1,0)+IF(ISNUMBER(HP58),1,0)+IF(ISNUMBER(HQ58),1,0)+IF(ISNUMBER(HR58),1,0)+IF(ISNUMBER(HS58),1,0)+IF(ISNUMBER(HT58),1,0)+IF(ISNUMBER(HU58),1,0)+IF(ISNUMBER(HV58),1,0)+IF(ISNUMBER(HW58),1,0)+IF(ISNUMBER(HX58),1,0)),4),"")</f>
        <v>7.395</v>
      </c>
      <c r="HZ58" s="253" t="str">
        <f aca="false">IF(OR(Calculator!$E$12&lt;&gt;"YES",Calculator!$B$38&lt;Calculator!$G$12),"—",ROUND((1+SQRT(((50*POWER(80,POWER(COS(PI()*MOD(Calculator!$B$38/Calculator!$F$12,1)),2))+MIN(500,MAX(30,100*EXP(-0.3*'VSWR Calculator'!$C$24)*(1+3*ABS(MOD('VSWR Calculator'!$C$23/Calculator!$F$12/2,1)-0.5))))/'VSWR Calculator'!$C$25)-$C58)^2+(1500*ABS(SIN(2*PI()*MOD(Calculator!$B$38/Calculator!$F$12,1)))*IF(MOD(Calculator!$B$38/Calculator!$F$12,1)&lt;0.5,-1,1))^2)/SQRT(((50*POWER(80,POWER(COS(PI()*MOD(Calculator!$B$38/Calculator!$F$12,1)),2))+MIN(500,MAX(30,100*EXP(-0.3*'VSWR Calculator'!$C$24)*(1+3*ABS(MOD('VSWR Calculator'!$C$23/Calculator!$F$12/2,1)-0.5))))/'VSWR Calculator'!$C$25)+$C58)^2+(1500*ABS(SIN(2*PI()*MOD(Calculator!$B$38/Calculator!$F$12,1)))*IF(MOD(Calculator!$B$38/Calculator!$F$12,1)&lt;0.5,-1,1))^2))/(1-SQRT(((50*POWER(80,POWER(COS(PI()*MOD(Calculator!$B$38/Calculator!$F$12,1)),2))+MIN(500,MAX(30,100*EXP(-0.3*'VSWR Calculator'!$C$24)*(1+3*ABS(MOD('VSWR Calculator'!$C$23/Calculator!$F$12/2,1)-0.5))))/'VSWR Calculator'!$C$25)-$C58)^2+(1500*ABS(SIN(2*PI()*MOD(Calculator!$B$38/Calculator!$F$12,1)))*IF(MOD(Calculator!$B$38/Calculator!$F$12,1)&lt;0.5,-1,1))^2)/SQRT(((50*POWER(80,POWER(COS(PI()*MOD(Calculator!$B$38/Calculator!$F$12,1)),2))+MIN(500,MAX(30,100*EXP(-0.3*'VSWR Calculator'!$C$24)*(1+3*ABS(MOD('VSWR Calculator'!$C$23/Calculator!$F$12/2,1)-0.5))))/'VSWR Calculator'!$C$25)+$C58)^2+(1500*ABS(SIN(2*PI()*MOD(Calculator!$B$38/Calculator!$F$12,1)))*IF(MOD(Calculator!$B$38/Calculator!$F$12,1)&lt;0.5,-1,1))^2)),2))</f>
        <v>—</v>
      </c>
      <c r="IA58" s="253" t="str">
        <f aca="false">IF(OR(Calculator!$E$13&lt;&gt;"YES",Calculator!$B$38&lt;Calculator!$G$13),"—",ROUND((1+SQRT(((50*POWER(80,POWER(COS(PI()*MOD(Calculator!$B$38/Calculator!$F$13,1)),2))+MIN(500,MAX(30,100*EXP(-0.3*'VSWR Calculator'!$C$24)*(1+3*ABS(MOD('VSWR Calculator'!$C$23/Calculator!$F$13/2,1)-0.5))))/'VSWR Calculator'!$C$25)-$C58)^2+(1500*ABS(SIN(2*PI()*MOD(Calculator!$B$38/Calculator!$F$13,1)))*IF(MOD(Calculator!$B$38/Calculator!$F$13,1)&lt;0.5,-1,1))^2)/SQRT(((50*POWER(80,POWER(COS(PI()*MOD(Calculator!$B$38/Calculator!$F$13,1)),2))+MIN(500,MAX(30,100*EXP(-0.3*'VSWR Calculator'!$C$24)*(1+3*ABS(MOD('VSWR Calculator'!$C$23/Calculator!$F$13/2,1)-0.5))))/'VSWR Calculator'!$C$25)+$C58)^2+(1500*ABS(SIN(2*PI()*MOD(Calculator!$B$38/Calculator!$F$13,1)))*IF(MOD(Calculator!$B$38/Calculator!$F$13,1)&lt;0.5,-1,1))^2))/(1-SQRT(((50*POWER(80,POWER(COS(PI()*MOD(Calculator!$B$38/Calculator!$F$13,1)),2))+MIN(500,MAX(30,100*EXP(-0.3*'VSWR Calculator'!$C$24)*(1+3*ABS(MOD('VSWR Calculator'!$C$23/Calculator!$F$13/2,1)-0.5))))/'VSWR Calculator'!$C$25)-$C58)^2+(1500*ABS(SIN(2*PI()*MOD(Calculator!$B$38/Calculator!$F$13,1)))*IF(MOD(Calculator!$B$38/Calculator!$F$13,1)&lt;0.5,-1,1))^2)/SQRT(((50*POWER(80,POWER(COS(PI()*MOD(Calculator!$B$38/Calculator!$F$13,1)),2))+MIN(500,MAX(30,100*EXP(-0.3*'VSWR Calculator'!$C$24)*(1+3*ABS(MOD('VSWR Calculator'!$C$23/Calculator!$F$13/2,1)-0.5))))/'VSWR Calculator'!$C$25)+$C58)^2+(1500*ABS(SIN(2*PI()*MOD(Calculator!$B$38/Calculator!$F$13,1)))*IF(MOD(Calculator!$B$38/Calculator!$F$13,1)&lt;0.5,-1,1))^2)),2))</f>
        <v>—</v>
      </c>
      <c r="IB58" s="253" t="str">
        <f aca="false">IF(OR(Calculator!$E$14&lt;&gt;"YES",Calculator!$B$38&lt;Calculator!$G$14),"—",ROUND((1+SQRT(((50*POWER(80,POWER(COS(PI()*MOD(Calculator!$B$38/Calculator!$F$14,1)),2))+MIN(500,MAX(30,100*EXP(-0.3*'VSWR Calculator'!$C$24)*(1+3*ABS(MOD('VSWR Calculator'!$C$23/Calculator!$F$14/2,1)-0.5))))/'VSWR Calculator'!$C$25)-$C58)^2+(1500*ABS(SIN(2*PI()*MOD(Calculator!$B$38/Calculator!$F$14,1)))*IF(MOD(Calculator!$B$38/Calculator!$F$14,1)&lt;0.5,-1,1))^2)/SQRT(((50*POWER(80,POWER(COS(PI()*MOD(Calculator!$B$38/Calculator!$F$14,1)),2))+MIN(500,MAX(30,100*EXP(-0.3*'VSWR Calculator'!$C$24)*(1+3*ABS(MOD('VSWR Calculator'!$C$23/Calculator!$F$14/2,1)-0.5))))/'VSWR Calculator'!$C$25)+$C58)^2+(1500*ABS(SIN(2*PI()*MOD(Calculator!$B$38/Calculator!$F$14,1)))*IF(MOD(Calculator!$B$38/Calculator!$F$14,1)&lt;0.5,-1,1))^2))/(1-SQRT(((50*POWER(80,POWER(COS(PI()*MOD(Calculator!$B$38/Calculator!$F$14,1)),2))+MIN(500,MAX(30,100*EXP(-0.3*'VSWR Calculator'!$C$24)*(1+3*ABS(MOD('VSWR Calculator'!$C$23/Calculator!$F$14/2,1)-0.5))))/'VSWR Calculator'!$C$25)-$C58)^2+(1500*ABS(SIN(2*PI()*MOD(Calculator!$B$38/Calculator!$F$14,1)))*IF(MOD(Calculator!$B$38/Calculator!$F$14,1)&lt;0.5,-1,1))^2)/SQRT(((50*POWER(80,POWER(COS(PI()*MOD(Calculator!$B$38/Calculator!$F$14,1)),2))+MIN(500,MAX(30,100*EXP(-0.3*'VSWR Calculator'!$C$24)*(1+3*ABS(MOD('VSWR Calculator'!$C$23/Calculator!$F$14/2,1)-0.5))))/'VSWR Calculator'!$C$25)+$C58)^2+(1500*ABS(SIN(2*PI()*MOD(Calculator!$B$38/Calculator!$F$14,1)))*IF(MOD(Calculator!$B$38/Calculator!$F$14,1)&lt;0.5,-1,1))^2)),2))</f>
        <v>—</v>
      </c>
      <c r="IC58" s="253" t="n">
        <f aca="false">IF(OR(Calculator!$E$15&lt;&gt;"YES",Calculator!$B$38&lt;Calculator!$G$15),"—",ROUND((1+SQRT(((50*POWER(80,POWER(COS(PI()*MOD(Calculator!$B$38/Calculator!$F$15,1)),2))+MIN(500,MAX(30,100*EXP(-0.3*'VSWR Calculator'!$C$24)*(1+3*ABS(MOD('VSWR Calculator'!$C$23/Calculator!$F$15/2,1)-0.5))))/'VSWR Calculator'!$C$25)-$C58)^2+(1500*ABS(SIN(2*PI()*MOD(Calculator!$B$38/Calculator!$F$15,1)))*IF(MOD(Calculator!$B$38/Calculator!$F$15,1)&lt;0.5,-1,1))^2)/SQRT(((50*POWER(80,POWER(COS(PI()*MOD(Calculator!$B$38/Calculator!$F$15,1)),2))+MIN(500,MAX(30,100*EXP(-0.3*'VSWR Calculator'!$C$24)*(1+3*ABS(MOD('VSWR Calculator'!$C$23/Calculator!$F$15/2,1)-0.5))))/'VSWR Calculator'!$C$25)+$C58)^2+(1500*ABS(SIN(2*PI()*MOD(Calculator!$B$38/Calculator!$F$15,1)))*IF(MOD(Calculator!$B$38/Calculator!$F$15,1)&lt;0.5,-1,1))^2))/(1-SQRT(((50*POWER(80,POWER(COS(PI()*MOD(Calculator!$B$38/Calculator!$F$15,1)),2))+MIN(500,MAX(30,100*EXP(-0.3*'VSWR Calculator'!$C$24)*(1+3*ABS(MOD('VSWR Calculator'!$C$23/Calculator!$F$15/2,1)-0.5))))/'VSWR Calculator'!$C$25)-$C58)^2+(1500*ABS(SIN(2*PI()*MOD(Calculator!$B$38/Calculator!$F$15,1)))*IF(MOD(Calculator!$B$38/Calculator!$F$15,1)&lt;0.5,-1,1))^2)/SQRT(((50*POWER(80,POWER(COS(PI()*MOD(Calculator!$B$38/Calculator!$F$15,1)),2))+MIN(500,MAX(30,100*EXP(-0.3*'VSWR Calculator'!$C$24)*(1+3*ABS(MOD('VSWR Calculator'!$C$23/Calculator!$F$15/2,1)-0.5))))/'VSWR Calculator'!$C$25)+$C58)^2+(1500*ABS(SIN(2*PI()*MOD(Calculator!$B$38/Calculator!$F$15,1)))*IF(MOD(Calculator!$B$38/Calculator!$F$15,1)&lt;0.5,-1,1))^2)),2))</f>
        <v>2.51</v>
      </c>
      <c r="ID58" s="253" t="str">
        <f aca="false">IF(OR(Calculator!$E$16&lt;&gt;"YES",Calculator!$B$38&lt;Calculator!$G$16),"—",ROUND((1+SQRT(((50*POWER(80,POWER(COS(PI()*MOD(Calculator!$B$38/Calculator!$F$16,1)),2))+MIN(500,MAX(30,100*EXP(-0.3*'VSWR Calculator'!$C$24)*(1+3*ABS(MOD('VSWR Calculator'!$C$23/Calculator!$F$16/2,1)-0.5))))/'VSWR Calculator'!$C$25)-$C58)^2+(1500*ABS(SIN(2*PI()*MOD(Calculator!$B$38/Calculator!$F$16,1)))*IF(MOD(Calculator!$B$38/Calculator!$F$16,1)&lt;0.5,-1,1))^2)/SQRT(((50*POWER(80,POWER(COS(PI()*MOD(Calculator!$B$38/Calculator!$F$16,1)),2))+MIN(500,MAX(30,100*EXP(-0.3*'VSWR Calculator'!$C$24)*(1+3*ABS(MOD('VSWR Calculator'!$C$23/Calculator!$F$16/2,1)-0.5))))/'VSWR Calculator'!$C$25)+$C58)^2+(1500*ABS(SIN(2*PI()*MOD(Calculator!$B$38/Calculator!$F$16,1)))*IF(MOD(Calculator!$B$38/Calculator!$F$16,1)&lt;0.5,-1,1))^2))/(1-SQRT(((50*POWER(80,POWER(COS(PI()*MOD(Calculator!$B$38/Calculator!$F$16,1)),2))+MIN(500,MAX(30,100*EXP(-0.3*'VSWR Calculator'!$C$24)*(1+3*ABS(MOD('VSWR Calculator'!$C$23/Calculator!$F$16/2,1)-0.5))))/'VSWR Calculator'!$C$25)-$C58)^2+(1500*ABS(SIN(2*PI()*MOD(Calculator!$B$38/Calculator!$F$16,1)))*IF(MOD(Calculator!$B$38/Calculator!$F$16,1)&lt;0.5,-1,1))^2)/SQRT(((50*POWER(80,POWER(COS(PI()*MOD(Calculator!$B$38/Calculator!$F$16,1)),2))+MIN(500,MAX(30,100*EXP(-0.3*'VSWR Calculator'!$C$24)*(1+3*ABS(MOD('VSWR Calculator'!$C$23/Calculator!$F$16/2,1)-0.5))))/'VSWR Calculator'!$C$25)+$C58)^2+(1500*ABS(SIN(2*PI()*MOD(Calculator!$B$38/Calculator!$F$16,1)))*IF(MOD(Calculator!$B$38/Calculator!$F$16,1)&lt;0.5,-1,1))^2)),2))</f>
        <v>—</v>
      </c>
      <c r="IE58" s="253" t="n">
        <f aca="false">IF(OR(Calculator!$E$17&lt;&gt;"YES",Calculator!$B$38&lt;Calculator!$G$17),"—",ROUND((1+SQRT(((50*POWER(80,POWER(COS(PI()*MOD(Calculator!$B$38/Calculator!$F$17,1)),2))+MIN(500,MAX(30,100*EXP(-0.3*'VSWR Calculator'!$C$24)*(1+3*ABS(MOD('VSWR Calculator'!$C$23/Calculator!$F$17/2,1)-0.5))))/'VSWR Calculator'!$C$25)-$C58)^2+(1500*ABS(SIN(2*PI()*MOD(Calculator!$B$38/Calculator!$F$17,1)))*IF(MOD(Calculator!$B$38/Calculator!$F$17,1)&lt;0.5,-1,1))^2)/SQRT(((50*POWER(80,POWER(COS(PI()*MOD(Calculator!$B$38/Calculator!$F$17,1)),2))+MIN(500,MAX(30,100*EXP(-0.3*'VSWR Calculator'!$C$24)*(1+3*ABS(MOD('VSWR Calculator'!$C$23/Calculator!$F$17/2,1)-0.5))))/'VSWR Calculator'!$C$25)+$C58)^2+(1500*ABS(SIN(2*PI()*MOD(Calculator!$B$38/Calculator!$F$17,1)))*IF(MOD(Calculator!$B$38/Calculator!$F$17,1)&lt;0.5,-1,1))^2))/(1-SQRT(((50*POWER(80,POWER(COS(PI()*MOD(Calculator!$B$38/Calculator!$F$17,1)),2))+MIN(500,MAX(30,100*EXP(-0.3*'VSWR Calculator'!$C$24)*(1+3*ABS(MOD('VSWR Calculator'!$C$23/Calculator!$F$17/2,1)-0.5))))/'VSWR Calculator'!$C$25)-$C58)^2+(1500*ABS(SIN(2*PI()*MOD(Calculator!$B$38/Calculator!$F$17,1)))*IF(MOD(Calculator!$B$38/Calculator!$F$17,1)&lt;0.5,-1,1))^2)/SQRT(((50*POWER(80,POWER(COS(PI()*MOD(Calculator!$B$38/Calculator!$F$17,1)),2))+MIN(500,MAX(30,100*EXP(-0.3*'VSWR Calculator'!$C$24)*(1+3*ABS(MOD('VSWR Calculator'!$C$23/Calculator!$F$17/2,1)-0.5))))/'VSWR Calculator'!$C$25)+$C58)^2+(1500*ABS(SIN(2*PI()*MOD(Calculator!$B$38/Calculator!$F$17,1)))*IF(MOD(Calculator!$B$38/Calculator!$F$17,1)&lt;0.5,-1,1))^2)),2))</f>
        <v>14.2</v>
      </c>
      <c r="IF58" s="253" t="str">
        <f aca="false">IF(OR(Calculator!$E$18&lt;&gt;"YES",Calculator!$B$38&lt;Calculator!$G$18),"—",ROUND((1+SQRT(((50*POWER(80,POWER(COS(PI()*MOD(Calculator!$B$38/Calculator!$F$18,1)),2))+MIN(500,MAX(30,100*EXP(-0.3*'VSWR Calculator'!$C$24)*(1+3*ABS(MOD('VSWR Calculator'!$C$23/Calculator!$F$18/2,1)-0.5))))/'VSWR Calculator'!$C$25)-$C58)^2+(1500*ABS(SIN(2*PI()*MOD(Calculator!$B$38/Calculator!$F$18,1)))*IF(MOD(Calculator!$B$38/Calculator!$F$18,1)&lt;0.5,-1,1))^2)/SQRT(((50*POWER(80,POWER(COS(PI()*MOD(Calculator!$B$38/Calculator!$F$18,1)),2))+MIN(500,MAX(30,100*EXP(-0.3*'VSWR Calculator'!$C$24)*(1+3*ABS(MOD('VSWR Calculator'!$C$23/Calculator!$F$18/2,1)-0.5))))/'VSWR Calculator'!$C$25)+$C58)^2+(1500*ABS(SIN(2*PI()*MOD(Calculator!$B$38/Calculator!$F$18,1)))*IF(MOD(Calculator!$B$38/Calculator!$F$18,1)&lt;0.5,-1,1))^2))/(1-SQRT(((50*POWER(80,POWER(COS(PI()*MOD(Calculator!$B$38/Calculator!$F$18,1)),2))+MIN(500,MAX(30,100*EXP(-0.3*'VSWR Calculator'!$C$24)*(1+3*ABS(MOD('VSWR Calculator'!$C$23/Calculator!$F$18/2,1)-0.5))))/'VSWR Calculator'!$C$25)-$C58)^2+(1500*ABS(SIN(2*PI()*MOD(Calculator!$B$38/Calculator!$F$18,1)))*IF(MOD(Calculator!$B$38/Calculator!$F$18,1)&lt;0.5,-1,1))^2)/SQRT(((50*POWER(80,POWER(COS(PI()*MOD(Calculator!$B$38/Calculator!$F$18,1)),2))+MIN(500,MAX(30,100*EXP(-0.3*'VSWR Calculator'!$C$24)*(1+3*ABS(MOD('VSWR Calculator'!$C$23/Calculator!$F$18/2,1)-0.5))))/'VSWR Calculator'!$C$25)+$C58)^2+(1500*ABS(SIN(2*PI()*MOD(Calculator!$B$38/Calculator!$F$18,1)))*IF(MOD(Calculator!$B$38/Calculator!$F$18,1)&lt;0.5,-1,1))^2)),2))</f>
        <v>—</v>
      </c>
      <c r="IG58" s="253" t="str">
        <f aca="false">IF(OR(Calculator!$E$19&lt;&gt;"YES",Calculator!$B$38&lt;Calculator!$G$19),"—",ROUND((1+SQRT(((50*POWER(80,POWER(COS(PI()*MOD(Calculator!$B$38/Calculator!$F$19,1)),2))+MIN(500,MAX(30,100*EXP(-0.3*'VSWR Calculator'!$C$24)*(1+3*ABS(MOD('VSWR Calculator'!$C$23/Calculator!$F$19/2,1)-0.5))))/'VSWR Calculator'!$C$25)-$C58)^2+(1500*ABS(SIN(2*PI()*MOD(Calculator!$B$38/Calculator!$F$19,1)))*IF(MOD(Calculator!$B$38/Calculator!$F$19,1)&lt;0.5,-1,1))^2)/SQRT(((50*POWER(80,POWER(COS(PI()*MOD(Calculator!$B$38/Calculator!$F$19,1)),2))+MIN(500,MAX(30,100*EXP(-0.3*'VSWR Calculator'!$C$24)*(1+3*ABS(MOD('VSWR Calculator'!$C$23/Calculator!$F$19/2,1)-0.5))))/'VSWR Calculator'!$C$25)+$C58)^2+(1500*ABS(SIN(2*PI()*MOD(Calculator!$B$38/Calculator!$F$19,1)))*IF(MOD(Calculator!$B$38/Calculator!$F$19,1)&lt;0.5,-1,1))^2))/(1-SQRT(((50*POWER(80,POWER(COS(PI()*MOD(Calculator!$B$38/Calculator!$F$19,1)),2))+MIN(500,MAX(30,100*EXP(-0.3*'VSWR Calculator'!$C$24)*(1+3*ABS(MOD('VSWR Calculator'!$C$23/Calculator!$F$19/2,1)-0.5))))/'VSWR Calculator'!$C$25)-$C58)^2+(1500*ABS(SIN(2*PI()*MOD(Calculator!$B$38/Calculator!$F$19,1)))*IF(MOD(Calculator!$B$38/Calculator!$F$19,1)&lt;0.5,-1,1))^2)/SQRT(((50*POWER(80,POWER(COS(PI()*MOD(Calculator!$B$38/Calculator!$F$19,1)),2))+MIN(500,MAX(30,100*EXP(-0.3*'VSWR Calculator'!$C$24)*(1+3*ABS(MOD('VSWR Calculator'!$C$23/Calculator!$F$19/2,1)-0.5))))/'VSWR Calculator'!$C$25)+$C58)^2+(1500*ABS(SIN(2*PI()*MOD(Calculator!$B$38/Calculator!$F$19,1)))*IF(MOD(Calculator!$B$38/Calculator!$F$19,1)&lt;0.5,-1,1))^2)),2))</f>
        <v>—</v>
      </c>
      <c r="IH58" s="253" t="str">
        <f aca="false">IF(OR(Calculator!$E$20&lt;&gt;"YES",Calculator!$B$38&lt;Calculator!$G$20),"—",ROUND((1+SQRT(((50*POWER(80,POWER(COS(PI()*MOD(Calculator!$B$38/Calculator!$F$20,1)),2))+MIN(500,MAX(30,100*EXP(-0.3*'VSWR Calculator'!$C$24)*(1+3*ABS(MOD('VSWR Calculator'!$C$23/Calculator!$F$20/2,1)-0.5))))/'VSWR Calculator'!$C$25)-$C58)^2+(1500*ABS(SIN(2*PI()*MOD(Calculator!$B$38/Calculator!$F$20,1)))*IF(MOD(Calculator!$B$38/Calculator!$F$20,1)&lt;0.5,-1,1))^2)/SQRT(((50*POWER(80,POWER(COS(PI()*MOD(Calculator!$B$38/Calculator!$F$20,1)),2))+MIN(500,MAX(30,100*EXP(-0.3*'VSWR Calculator'!$C$24)*(1+3*ABS(MOD('VSWR Calculator'!$C$23/Calculator!$F$20/2,1)-0.5))))/'VSWR Calculator'!$C$25)+$C58)^2+(1500*ABS(SIN(2*PI()*MOD(Calculator!$B$38/Calculator!$F$20,1)))*IF(MOD(Calculator!$B$38/Calculator!$F$20,1)&lt;0.5,-1,1))^2))/(1-SQRT(((50*POWER(80,POWER(COS(PI()*MOD(Calculator!$B$38/Calculator!$F$20,1)),2))+MIN(500,MAX(30,100*EXP(-0.3*'VSWR Calculator'!$C$24)*(1+3*ABS(MOD('VSWR Calculator'!$C$23/Calculator!$F$20/2,1)-0.5))))/'VSWR Calculator'!$C$25)-$C58)^2+(1500*ABS(SIN(2*PI()*MOD(Calculator!$B$38/Calculator!$F$20,1)))*IF(MOD(Calculator!$B$38/Calculator!$F$20,1)&lt;0.5,-1,1))^2)/SQRT(((50*POWER(80,POWER(COS(PI()*MOD(Calculator!$B$38/Calculator!$F$20,1)),2))+MIN(500,MAX(30,100*EXP(-0.3*'VSWR Calculator'!$C$24)*(1+3*ABS(MOD('VSWR Calculator'!$C$23/Calculator!$F$20/2,1)-0.5))))/'VSWR Calculator'!$C$25)+$C58)^2+(1500*ABS(SIN(2*PI()*MOD(Calculator!$B$38/Calculator!$F$20,1)))*IF(MOD(Calculator!$B$38/Calculator!$F$20,1)&lt;0.5,-1,1))^2)),2))</f>
        <v>—</v>
      </c>
      <c r="II58" s="253" t="str">
        <f aca="false">IF(OR(Calculator!$E$21&lt;&gt;"YES",Calculator!$B$38&lt;Calculator!$G$21),"—",ROUND((1+SQRT(((50*POWER(80,POWER(COS(PI()*MOD(Calculator!$B$38/Calculator!$F$21,1)),2))+MIN(500,MAX(30,100*EXP(-0.3*'VSWR Calculator'!$C$24)*(1+3*ABS(MOD('VSWR Calculator'!$C$23/Calculator!$F$21/2,1)-0.5))))/'VSWR Calculator'!$C$25)-$C58)^2+(1500*ABS(SIN(2*PI()*MOD(Calculator!$B$38/Calculator!$F$21,1)))*IF(MOD(Calculator!$B$38/Calculator!$F$21,1)&lt;0.5,-1,1))^2)/SQRT(((50*POWER(80,POWER(COS(PI()*MOD(Calculator!$B$38/Calculator!$F$21,1)),2))+MIN(500,MAX(30,100*EXP(-0.3*'VSWR Calculator'!$C$24)*(1+3*ABS(MOD('VSWR Calculator'!$C$23/Calculator!$F$21/2,1)-0.5))))/'VSWR Calculator'!$C$25)+$C58)^2+(1500*ABS(SIN(2*PI()*MOD(Calculator!$B$38/Calculator!$F$21,1)))*IF(MOD(Calculator!$B$38/Calculator!$F$21,1)&lt;0.5,-1,1))^2))/(1-SQRT(((50*POWER(80,POWER(COS(PI()*MOD(Calculator!$B$38/Calculator!$F$21,1)),2))+MIN(500,MAX(30,100*EXP(-0.3*'VSWR Calculator'!$C$24)*(1+3*ABS(MOD('VSWR Calculator'!$C$23/Calculator!$F$21/2,1)-0.5))))/'VSWR Calculator'!$C$25)-$C58)^2+(1500*ABS(SIN(2*PI()*MOD(Calculator!$B$38/Calculator!$F$21,1)))*IF(MOD(Calculator!$B$38/Calculator!$F$21,1)&lt;0.5,-1,1))^2)/SQRT(((50*POWER(80,POWER(COS(PI()*MOD(Calculator!$B$38/Calculator!$F$21,1)),2))+MIN(500,MAX(30,100*EXP(-0.3*'VSWR Calculator'!$C$24)*(1+3*ABS(MOD('VSWR Calculator'!$C$23/Calculator!$F$21/2,1)-0.5))))/'VSWR Calculator'!$C$25)+$C58)^2+(1500*ABS(SIN(2*PI()*MOD(Calculator!$B$38/Calculator!$F$21,1)))*IF(MOD(Calculator!$B$38/Calculator!$F$21,1)&lt;0.5,-1,1))^2)),2))</f>
        <v>—</v>
      </c>
      <c r="IJ58" s="253" t="str">
        <f aca="false">IF(OR(Calculator!$E$22&lt;&gt;"YES",Calculator!$B$38&lt;Calculator!$G$22),"—",ROUND((1+SQRT(((50*POWER(80,POWER(COS(PI()*MOD(Calculator!$B$38/Calculator!$F$22,1)),2))+MIN(500,MAX(30,100*EXP(-0.3*'VSWR Calculator'!$C$24)*(1+3*ABS(MOD('VSWR Calculator'!$C$23/Calculator!$F$22/2,1)-0.5))))/'VSWR Calculator'!$C$25)-$C58)^2+(1500*ABS(SIN(2*PI()*MOD(Calculator!$B$38/Calculator!$F$22,1)))*IF(MOD(Calculator!$B$38/Calculator!$F$22,1)&lt;0.5,-1,1))^2)/SQRT(((50*POWER(80,POWER(COS(PI()*MOD(Calculator!$B$38/Calculator!$F$22,1)),2))+MIN(500,MAX(30,100*EXP(-0.3*'VSWR Calculator'!$C$24)*(1+3*ABS(MOD('VSWR Calculator'!$C$23/Calculator!$F$22/2,1)-0.5))))/'VSWR Calculator'!$C$25)+$C58)^2+(1500*ABS(SIN(2*PI()*MOD(Calculator!$B$38/Calculator!$F$22,1)))*IF(MOD(Calculator!$B$38/Calculator!$F$22,1)&lt;0.5,-1,1))^2))/(1-SQRT(((50*POWER(80,POWER(COS(PI()*MOD(Calculator!$B$38/Calculator!$F$22,1)),2))+MIN(500,MAX(30,100*EXP(-0.3*'VSWR Calculator'!$C$24)*(1+3*ABS(MOD('VSWR Calculator'!$C$23/Calculator!$F$22/2,1)-0.5))))/'VSWR Calculator'!$C$25)-$C58)^2+(1500*ABS(SIN(2*PI()*MOD(Calculator!$B$38/Calculator!$F$22,1)))*IF(MOD(Calculator!$B$38/Calculator!$F$22,1)&lt;0.5,-1,1))^2)/SQRT(((50*POWER(80,POWER(COS(PI()*MOD(Calculator!$B$38/Calculator!$F$22,1)),2))+MIN(500,MAX(30,100*EXP(-0.3*'VSWR Calculator'!$C$24)*(1+3*ABS(MOD('VSWR Calculator'!$C$23/Calculator!$F$22/2,1)-0.5))))/'VSWR Calculator'!$C$25)+$C58)^2+(1500*ABS(SIN(2*PI()*MOD(Calculator!$B$38/Calculator!$F$22,1)))*IF(MOD(Calculator!$B$38/Calculator!$F$22,1)&lt;0.5,-1,1))^2)),2))</f>
        <v>—</v>
      </c>
      <c r="IK58" s="253" t="n">
        <f aca="false">IFERROR(ROUND((IF(ISNUMBER(HZ58),HZ58,0)+IF(ISNUMBER(IA58),IA58,0)+IF(ISNUMBER(IB58),IB58,0)+IF(ISNUMBER(IC58),IC58,0)+IF(ISNUMBER(ID58),ID58,0)+IF(ISNUMBER(IE58),IE58,0)+IF(ISNUMBER(IF58),IF58,0)+IF(ISNUMBER(IG58),IG58,0)+IF(ISNUMBER(IH58),IH58,0)+IF(ISNUMBER(II58),II58,0)+IF(ISNUMBER(IJ58),IJ58,0))/(IF(ISNUMBER(HZ58),1,0)+IF(ISNUMBER(IA58),1,0)+IF(ISNUMBER(IB58),1,0)+IF(ISNUMBER(IC58),1,0)+IF(ISNUMBER(ID58),1,0)+IF(ISNUMBER(IE58),1,0)+IF(ISNUMBER(IF58),1,0)+IF(ISNUMBER(IG58),1,0)+IF(ISNUMBER(IH58),1,0)+IF(ISNUMBER(II58),1,0)+IF(ISNUMBER(IJ58),1,0)),4),"")</f>
        <v>8.355</v>
      </c>
    </row>
    <row r="59" customFormat="false" ht="15" hidden="false" customHeight="true" outlineLevel="0" collapsed="false">
      <c r="A59" s="283" t="s">
        <v>501</v>
      </c>
      <c r="B59" s="284" t="s">
        <v>479</v>
      </c>
      <c r="C59" s="285" t="n">
        <v>1250</v>
      </c>
      <c r="D59" s="286" t="str">
        <f aca="false">IF(OR(Calculator!$E$12&lt;&gt;"YES",Calculator!$B$29&lt;Calculator!$G$12),"—",ROUND((1+SQRT(((50*POWER(80,POWER(COS(PI()*MOD(Calculator!$B$29/Calculator!$F$12,1)),2))-$C59)^2+(1500*ABS(SIN(2*PI()*MOD(Calculator!$B$29/Calculator!$F$12,1)))*IF(MOD(Calculator!$B$29/Calculator!$F$12,1)&lt;0.5,-1,1))^2)/((50*POWER(80,POWER(COS(PI()*MOD(Calculator!$B$29/Calculator!$F$12,1)),2))+$C59)^2+(1500*ABS(SIN(2*PI()*MOD(Calculator!$B$29/Calculator!$F$12,1)))*IF(MOD(Calculator!$B$29/Calculator!$F$12,1)&lt;0.5,-1,1))^2)))/(1-SQRT(((50*POWER(80,POWER(COS(PI()*MOD(Calculator!$B$29/Calculator!$F$12,1)),2))-$C59)^2+(1500*ABS(SIN(2*PI()*MOD(Calculator!$B$29/Calculator!$F$12,1)))*IF(MOD(Calculator!$B$29/Calculator!$F$12,1)&lt;0.5,-1,1))^2)/((50*POWER(80,POWER(COS(PI()*MOD(Calculator!$B$29/Calculator!$F$12,1)),2))+$C59)^2+(1500*ABS(SIN(2*PI()*MOD(Calculator!$B$29/Calculator!$F$12,1)))*IF(MOD(Calculator!$B$29/Calculator!$F$12,1)&lt;0.5,-1,1))^2))),2))</f>
        <v>—</v>
      </c>
      <c r="E59" s="286" t="str">
        <f aca="false">IF(OR(Calculator!$E$13&lt;&gt;"YES",Calculator!$B$29&lt;Calculator!$G$13),"—",ROUND((1+SQRT(((50*POWER(80,POWER(COS(PI()*MOD(Calculator!$B$29/Calculator!$F$13,1)),2))-$C59)^2+(1500*ABS(SIN(2*PI()*MOD(Calculator!$B$29/Calculator!$F$13,1)))*IF(MOD(Calculator!$B$29/Calculator!$F$13,1)&lt;0.5,-1,1))^2)/((50*POWER(80,POWER(COS(PI()*MOD(Calculator!$B$29/Calculator!$F$13,1)),2))+$C59)^2+(1500*ABS(SIN(2*PI()*MOD(Calculator!$B$29/Calculator!$F$13,1)))*IF(MOD(Calculator!$B$29/Calculator!$F$13,1)&lt;0.5,-1,1))^2)))/(1-SQRT(((50*POWER(80,POWER(COS(PI()*MOD(Calculator!$B$29/Calculator!$F$13,1)),2))-$C59)^2+(1500*ABS(SIN(2*PI()*MOD(Calculator!$B$29/Calculator!$F$13,1)))*IF(MOD(Calculator!$B$29/Calculator!$F$13,1)&lt;0.5,-1,1))^2)/((50*POWER(80,POWER(COS(PI()*MOD(Calculator!$B$29/Calculator!$F$13,1)),2))+$C59)^2+(1500*ABS(SIN(2*PI()*MOD(Calculator!$B$29/Calculator!$F$13,1)))*IF(MOD(Calculator!$B$29/Calculator!$F$13,1)&lt;0.5,-1,1))^2))),2))</f>
        <v>—</v>
      </c>
      <c r="F59" s="286" t="str">
        <f aca="false">IF(OR(Calculator!$E$14&lt;&gt;"YES",Calculator!$B$29&lt;Calculator!$G$14),"—",ROUND((1+SQRT(((50*POWER(80,POWER(COS(PI()*MOD(Calculator!$B$29/Calculator!$F$14,1)),2))-$C59)^2+(1500*ABS(SIN(2*PI()*MOD(Calculator!$B$29/Calculator!$F$14,1)))*IF(MOD(Calculator!$B$29/Calculator!$F$14,1)&lt;0.5,-1,1))^2)/((50*POWER(80,POWER(COS(PI()*MOD(Calculator!$B$29/Calculator!$F$14,1)),2))+$C59)^2+(1500*ABS(SIN(2*PI()*MOD(Calculator!$B$29/Calculator!$F$14,1)))*IF(MOD(Calculator!$B$29/Calculator!$F$14,1)&lt;0.5,-1,1))^2)))/(1-SQRT(((50*POWER(80,POWER(COS(PI()*MOD(Calculator!$B$29/Calculator!$F$14,1)),2))-$C59)^2+(1500*ABS(SIN(2*PI()*MOD(Calculator!$B$29/Calculator!$F$14,1)))*IF(MOD(Calculator!$B$29/Calculator!$F$14,1)&lt;0.5,-1,1))^2)/((50*POWER(80,POWER(COS(PI()*MOD(Calculator!$B$29/Calculator!$F$14,1)),2))+$C59)^2+(1500*ABS(SIN(2*PI()*MOD(Calculator!$B$29/Calculator!$F$14,1)))*IF(MOD(Calculator!$B$29/Calculator!$F$14,1)&lt;0.5,-1,1))^2))),2))</f>
        <v>—</v>
      </c>
      <c r="G59" s="286" t="n">
        <f aca="false">IF(OR(Calculator!$E$15&lt;&gt;"YES",Calculator!$B$29&lt;Calculator!$G$15),"—",ROUND((1+SQRT(((50*POWER(80,POWER(COS(PI()*MOD(Calculator!$B$29/Calculator!$F$15,1)),2))-$C59)^2+(1500*ABS(SIN(2*PI()*MOD(Calculator!$B$29/Calculator!$F$15,1)))*IF(MOD(Calculator!$B$29/Calculator!$F$15,1)&lt;0.5,-1,1))^2)/((50*POWER(80,POWER(COS(PI()*MOD(Calculator!$B$29/Calculator!$F$15,1)),2))+$C59)^2+(1500*ABS(SIN(2*PI()*MOD(Calculator!$B$29/Calculator!$F$15,1)))*IF(MOD(Calculator!$B$29/Calculator!$F$15,1)&lt;0.5,-1,1))^2)))/(1-SQRT(((50*POWER(80,POWER(COS(PI()*MOD(Calculator!$B$29/Calculator!$F$15,1)),2))-$C59)^2+(1500*ABS(SIN(2*PI()*MOD(Calculator!$B$29/Calculator!$F$15,1)))*IF(MOD(Calculator!$B$29/Calculator!$F$15,1)&lt;0.5,-1,1))^2)/((50*POWER(80,POWER(COS(PI()*MOD(Calculator!$B$29/Calculator!$F$15,1)),2))+$C59)^2+(1500*ABS(SIN(2*PI()*MOD(Calculator!$B$29/Calculator!$F$15,1)))*IF(MOD(Calculator!$B$29/Calculator!$F$15,1)&lt;0.5,-1,1))^2))),2))</f>
        <v>17.36</v>
      </c>
      <c r="H59" s="286" t="str">
        <f aca="false">IF(OR(Calculator!$E$16&lt;&gt;"YES",Calculator!$B$29&lt;Calculator!$G$16),"—",ROUND((1+SQRT(((50*POWER(80,POWER(COS(PI()*MOD(Calculator!$B$29/Calculator!$F$16,1)),2))-$C59)^2+(1500*ABS(SIN(2*PI()*MOD(Calculator!$B$29/Calculator!$F$16,1)))*IF(MOD(Calculator!$B$29/Calculator!$F$16,1)&lt;0.5,-1,1))^2)/((50*POWER(80,POWER(COS(PI()*MOD(Calculator!$B$29/Calculator!$F$16,1)),2))+$C59)^2+(1500*ABS(SIN(2*PI()*MOD(Calculator!$B$29/Calculator!$F$16,1)))*IF(MOD(Calculator!$B$29/Calculator!$F$16,1)&lt;0.5,-1,1))^2)))/(1-SQRT(((50*POWER(80,POWER(COS(PI()*MOD(Calculator!$B$29/Calculator!$F$16,1)),2))-$C59)^2+(1500*ABS(SIN(2*PI()*MOD(Calculator!$B$29/Calculator!$F$16,1)))*IF(MOD(Calculator!$B$29/Calculator!$F$16,1)&lt;0.5,-1,1))^2)/((50*POWER(80,POWER(COS(PI()*MOD(Calculator!$B$29/Calculator!$F$16,1)),2))+$C59)^2+(1500*ABS(SIN(2*PI()*MOD(Calculator!$B$29/Calculator!$F$16,1)))*IF(MOD(Calculator!$B$29/Calculator!$F$16,1)&lt;0.5,-1,1))^2))),2))</f>
        <v>—</v>
      </c>
      <c r="I59" s="286" t="n">
        <f aca="false">IF(OR(Calculator!$E$17&lt;&gt;"YES",Calculator!$B$29&lt;Calculator!$G$17),"—",ROUND((1+SQRT(((50*POWER(80,POWER(COS(PI()*MOD(Calculator!$B$29/Calculator!$F$17,1)),2))-$C59)^2+(1500*ABS(SIN(2*PI()*MOD(Calculator!$B$29/Calculator!$F$17,1)))*IF(MOD(Calculator!$B$29/Calculator!$F$17,1)&lt;0.5,-1,1))^2)/((50*POWER(80,POWER(COS(PI()*MOD(Calculator!$B$29/Calculator!$F$17,1)),2))+$C59)^2+(1500*ABS(SIN(2*PI()*MOD(Calculator!$B$29/Calculator!$F$17,1)))*IF(MOD(Calculator!$B$29/Calculator!$F$17,1)&lt;0.5,-1,1))^2)))/(1-SQRT(((50*POWER(80,POWER(COS(PI()*MOD(Calculator!$B$29/Calculator!$F$17,1)),2))-$C59)^2+(1500*ABS(SIN(2*PI()*MOD(Calculator!$B$29/Calculator!$F$17,1)))*IF(MOD(Calculator!$B$29/Calculator!$F$17,1)&lt;0.5,-1,1))^2)/((50*POWER(80,POWER(COS(PI()*MOD(Calculator!$B$29/Calculator!$F$17,1)),2))+$C59)^2+(1500*ABS(SIN(2*PI()*MOD(Calculator!$B$29/Calculator!$F$17,1)))*IF(MOD(Calculator!$B$29/Calculator!$F$17,1)&lt;0.5,-1,1))^2))),2))</f>
        <v>15.98</v>
      </c>
      <c r="J59" s="286" t="str">
        <f aca="false">IF(OR(Calculator!$E$18&lt;&gt;"YES",Calculator!$B$29&lt;Calculator!$G$18),"—",ROUND((1+SQRT(((50*POWER(80,POWER(COS(PI()*MOD(Calculator!$B$29/Calculator!$F$18,1)),2))-$C59)^2+(1500*ABS(SIN(2*PI()*MOD(Calculator!$B$29/Calculator!$F$18,1)))*IF(MOD(Calculator!$B$29/Calculator!$F$18,1)&lt;0.5,-1,1))^2)/((50*POWER(80,POWER(COS(PI()*MOD(Calculator!$B$29/Calculator!$F$18,1)),2))+$C59)^2+(1500*ABS(SIN(2*PI()*MOD(Calculator!$B$29/Calculator!$F$18,1)))*IF(MOD(Calculator!$B$29/Calculator!$F$18,1)&lt;0.5,-1,1))^2)))/(1-SQRT(((50*POWER(80,POWER(COS(PI()*MOD(Calculator!$B$29/Calculator!$F$18,1)),2))-$C59)^2+(1500*ABS(SIN(2*PI()*MOD(Calculator!$B$29/Calculator!$F$18,1)))*IF(MOD(Calculator!$B$29/Calculator!$F$18,1)&lt;0.5,-1,1))^2)/((50*POWER(80,POWER(COS(PI()*MOD(Calculator!$B$29/Calculator!$F$18,1)),2))+$C59)^2+(1500*ABS(SIN(2*PI()*MOD(Calculator!$B$29/Calculator!$F$18,1)))*IF(MOD(Calculator!$B$29/Calculator!$F$18,1)&lt;0.5,-1,1))^2))),2))</f>
        <v>—</v>
      </c>
      <c r="K59" s="286" t="str">
        <f aca="false">IF(OR(Calculator!$E$19&lt;&gt;"YES",Calculator!$B$29&lt;Calculator!$G$19),"—",ROUND((1+SQRT(((50*POWER(80,POWER(COS(PI()*MOD(Calculator!$B$29/Calculator!$F$19,1)),2))-$C59)^2+(1500*ABS(SIN(2*PI()*MOD(Calculator!$B$29/Calculator!$F$19,1)))*IF(MOD(Calculator!$B$29/Calculator!$F$19,1)&lt;0.5,-1,1))^2)/((50*POWER(80,POWER(COS(PI()*MOD(Calculator!$B$29/Calculator!$F$19,1)),2))+$C59)^2+(1500*ABS(SIN(2*PI()*MOD(Calculator!$B$29/Calculator!$F$19,1)))*IF(MOD(Calculator!$B$29/Calculator!$F$19,1)&lt;0.5,-1,1))^2)))/(1-SQRT(((50*POWER(80,POWER(COS(PI()*MOD(Calculator!$B$29/Calculator!$F$19,1)),2))-$C59)^2+(1500*ABS(SIN(2*PI()*MOD(Calculator!$B$29/Calculator!$F$19,1)))*IF(MOD(Calculator!$B$29/Calculator!$F$19,1)&lt;0.5,-1,1))^2)/((50*POWER(80,POWER(COS(PI()*MOD(Calculator!$B$29/Calculator!$F$19,1)),2))+$C59)^2+(1500*ABS(SIN(2*PI()*MOD(Calculator!$B$29/Calculator!$F$19,1)))*IF(MOD(Calculator!$B$29/Calculator!$F$19,1)&lt;0.5,-1,1))^2))),2))</f>
        <v>—</v>
      </c>
      <c r="L59" s="286" t="str">
        <f aca="false">IF(OR(Calculator!$E$20&lt;&gt;"YES",Calculator!$B$29&lt;Calculator!$G$20),"—",ROUND((1+SQRT(((50*POWER(80,POWER(COS(PI()*MOD(Calculator!$B$29/Calculator!$F$20,1)),2))-$C59)^2+(1500*ABS(SIN(2*PI()*MOD(Calculator!$B$29/Calculator!$F$20,1)))*IF(MOD(Calculator!$B$29/Calculator!$F$20,1)&lt;0.5,-1,1))^2)/((50*POWER(80,POWER(COS(PI()*MOD(Calculator!$B$29/Calculator!$F$20,1)),2))+$C59)^2+(1500*ABS(SIN(2*PI()*MOD(Calculator!$B$29/Calculator!$F$20,1)))*IF(MOD(Calculator!$B$29/Calculator!$F$20,1)&lt;0.5,-1,1))^2)))/(1-SQRT(((50*POWER(80,POWER(COS(PI()*MOD(Calculator!$B$29/Calculator!$F$20,1)),2))-$C59)^2+(1500*ABS(SIN(2*PI()*MOD(Calculator!$B$29/Calculator!$F$20,1)))*IF(MOD(Calculator!$B$29/Calculator!$F$20,1)&lt;0.5,-1,1))^2)/((50*POWER(80,POWER(COS(PI()*MOD(Calculator!$B$29/Calculator!$F$20,1)),2))+$C59)^2+(1500*ABS(SIN(2*PI()*MOD(Calculator!$B$29/Calculator!$F$20,1)))*IF(MOD(Calculator!$B$29/Calculator!$F$20,1)&lt;0.5,-1,1))^2))),2))</f>
        <v>—</v>
      </c>
      <c r="M59" s="286" t="str">
        <f aca="false">IF(OR(Calculator!$E$21&lt;&gt;"YES",Calculator!$B$29&lt;Calculator!$G$21),"—",ROUND((1+SQRT(((50*POWER(80,POWER(COS(PI()*MOD(Calculator!$B$29/Calculator!$F$21,1)),2))-$C59)^2+(1500*ABS(SIN(2*PI()*MOD(Calculator!$B$29/Calculator!$F$21,1)))*IF(MOD(Calculator!$B$29/Calculator!$F$21,1)&lt;0.5,-1,1))^2)/((50*POWER(80,POWER(COS(PI()*MOD(Calculator!$B$29/Calculator!$F$21,1)),2))+$C59)^2+(1500*ABS(SIN(2*PI()*MOD(Calculator!$B$29/Calculator!$F$21,1)))*IF(MOD(Calculator!$B$29/Calculator!$F$21,1)&lt;0.5,-1,1))^2)))/(1-SQRT(((50*POWER(80,POWER(COS(PI()*MOD(Calculator!$B$29/Calculator!$F$21,1)),2))-$C59)^2+(1500*ABS(SIN(2*PI()*MOD(Calculator!$B$29/Calculator!$F$21,1)))*IF(MOD(Calculator!$B$29/Calculator!$F$21,1)&lt;0.5,-1,1))^2)/((50*POWER(80,POWER(COS(PI()*MOD(Calculator!$B$29/Calculator!$F$21,1)),2))+$C59)^2+(1500*ABS(SIN(2*PI()*MOD(Calculator!$B$29/Calculator!$F$21,1)))*IF(MOD(Calculator!$B$29/Calculator!$F$21,1)&lt;0.5,-1,1))^2))),2))</f>
        <v>—</v>
      </c>
      <c r="N59" s="286" t="str">
        <f aca="false">IF(OR(Calculator!$E$22&lt;&gt;"YES",Calculator!$B$29&lt;Calculator!$G$22),"—",ROUND((1+SQRT(((50*POWER(80,POWER(COS(PI()*MOD(Calculator!$B$29/Calculator!$F$22,1)),2))-$C59)^2+(1500*ABS(SIN(2*PI()*MOD(Calculator!$B$29/Calculator!$F$22,1)))*IF(MOD(Calculator!$B$29/Calculator!$F$22,1)&lt;0.5,-1,1))^2)/((50*POWER(80,POWER(COS(PI()*MOD(Calculator!$B$29/Calculator!$F$22,1)),2))+$C59)^2+(1500*ABS(SIN(2*PI()*MOD(Calculator!$B$29/Calculator!$F$22,1)))*IF(MOD(Calculator!$B$29/Calculator!$F$22,1)&lt;0.5,-1,1))^2)))/(1-SQRT(((50*POWER(80,POWER(COS(PI()*MOD(Calculator!$B$29/Calculator!$F$22,1)),2))-$C59)^2+(1500*ABS(SIN(2*PI()*MOD(Calculator!$B$29/Calculator!$F$22,1)))*IF(MOD(Calculator!$B$29/Calculator!$F$22,1)&lt;0.5,-1,1))^2)/((50*POWER(80,POWER(COS(PI()*MOD(Calculator!$B$29/Calculator!$F$22,1)),2))+$C59)^2+(1500*ABS(SIN(2*PI()*MOD(Calculator!$B$29/Calculator!$F$22,1)))*IF(MOD(Calculator!$B$29/Calculator!$F$22,1)&lt;0.5,-1,1))^2))),2))</f>
        <v>—</v>
      </c>
      <c r="O59" s="287" t="n">
        <f aca="false">IFERROR(ROUND((IF(ISNUMBER(D59),D59,0)+IF(ISNUMBER(E59),E59,0)+IF(ISNUMBER(F59),F59,0)+IF(ISNUMBER(G59),G59,0)+IF(ISNUMBER(H59),H59,0)+IF(ISNUMBER(I59),I59,0)+IF(ISNUMBER(J59),J59,0)+IF(ISNUMBER(K59),K59,0)+IF(ISNUMBER(L59),L59,0)+IF(ISNUMBER(M59),M59,0)+IF(ISNUMBER(N59),N59,0))/(IF(ISNUMBER(D59),1,0)+IF(ISNUMBER(E59),1,0)+IF(ISNUMBER(F59),1,0)+IF(ISNUMBER(G59),1,0)+IF(ISNUMBER(H59),1,0)+IF(ISNUMBER(I59),1,0)+IF(ISNUMBER(J59),1,0)+IF(ISNUMBER(K59),1,0)+IF(ISNUMBER(L59),1,0)+IF(ISNUMBER(M59),1,0)+IF(ISNUMBER(N59),1,0)),4),"")</f>
        <v>16.67</v>
      </c>
      <c r="P59" s="286" t="str">
        <f aca="false">IF(OR(Calculator!$E$12&lt;&gt;"YES",Calculator!$B$30&lt;Calculator!$G$12),"—",ROUND((1+SQRT(((50*POWER(80,POWER(COS(PI()*MOD(Calculator!$B$30/Calculator!$F$12,1)),2))-$C59)^2+(1500*ABS(SIN(2*PI()*MOD(Calculator!$B$30/Calculator!$F$12,1)))*IF(MOD(Calculator!$B$30/Calculator!$F$12,1)&lt;0.5,-1,1))^2)/((50*POWER(80,POWER(COS(PI()*MOD(Calculator!$B$30/Calculator!$F$12,1)),2))+$C59)^2+(1500*ABS(SIN(2*PI()*MOD(Calculator!$B$30/Calculator!$F$12,1)))*IF(MOD(Calculator!$B$30/Calculator!$F$12,1)&lt;0.5,-1,1))^2)))/(1-SQRT(((50*POWER(80,POWER(COS(PI()*MOD(Calculator!$B$30/Calculator!$F$12,1)),2))-$C59)^2+(1500*ABS(SIN(2*PI()*MOD(Calculator!$B$30/Calculator!$F$12,1)))*IF(MOD(Calculator!$B$30/Calculator!$F$12,1)&lt;0.5,-1,1))^2)/((50*POWER(80,POWER(COS(PI()*MOD(Calculator!$B$30/Calculator!$F$12,1)),2))+$C59)^2+(1500*ABS(SIN(2*PI()*MOD(Calculator!$B$30/Calculator!$F$12,1)))*IF(MOD(Calculator!$B$30/Calculator!$F$12,1)&lt;0.5,-1,1))^2))),2))</f>
        <v>—</v>
      </c>
      <c r="Q59" s="286" t="str">
        <f aca="false">IF(OR(Calculator!$E$13&lt;&gt;"YES",Calculator!$B$30&lt;Calculator!$G$13),"—",ROUND((1+SQRT(((50*POWER(80,POWER(COS(PI()*MOD(Calculator!$B$30/Calculator!$F$13,1)),2))-$C59)^2+(1500*ABS(SIN(2*PI()*MOD(Calculator!$B$30/Calculator!$F$13,1)))*IF(MOD(Calculator!$B$30/Calculator!$F$13,1)&lt;0.5,-1,1))^2)/((50*POWER(80,POWER(COS(PI()*MOD(Calculator!$B$30/Calculator!$F$13,1)),2))+$C59)^2+(1500*ABS(SIN(2*PI()*MOD(Calculator!$B$30/Calculator!$F$13,1)))*IF(MOD(Calculator!$B$30/Calculator!$F$13,1)&lt;0.5,-1,1))^2)))/(1-SQRT(((50*POWER(80,POWER(COS(PI()*MOD(Calculator!$B$30/Calculator!$F$13,1)),2))-$C59)^2+(1500*ABS(SIN(2*PI()*MOD(Calculator!$B$30/Calculator!$F$13,1)))*IF(MOD(Calculator!$B$30/Calculator!$F$13,1)&lt;0.5,-1,1))^2)/((50*POWER(80,POWER(COS(PI()*MOD(Calculator!$B$30/Calculator!$F$13,1)),2))+$C59)^2+(1500*ABS(SIN(2*PI()*MOD(Calculator!$B$30/Calculator!$F$13,1)))*IF(MOD(Calculator!$B$30/Calculator!$F$13,1)&lt;0.5,-1,1))^2))),2))</f>
        <v>—</v>
      </c>
      <c r="R59" s="286" t="str">
        <f aca="false">IF(OR(Calculator!$E$14&lt;&gt;"YES",Calculator!$B$30&lt;Calculator!$G$14),"—",ROUND((1+SQRT(((50*POWER(80,POWER(COS(PI()*MOD(Calculator!$B$30/Calculator!$F$14,1)),2))-$C59)^2+(1500*ABS(SIN(2*PI()*MOD(Calculator!$B$30/Calculator!$F$14,1)))*IF(MOD(Calculator!$B$30/Calculator!$F$14,1)&lt;0.5,-1,1))^2)/((50*POWER(80,POWER(COS(PI()*MOD(Calculator!$B$30/Calculator!$F$14,1)),2))+$C59)^2+(1500*ABS(SIN(2*PI()*MOD(Calculator!$B$30/Calculator!$F$14,1)))*IF(MOD(Calculator!$B$30/Calculator!$F$14,1)&lt;0.5,-1,1))^2)))/(1-SQRT(((50*POWER(80,POWER(COS(PI()*MOD(Calculator!$B$30/Calculator!$F$14,1)),2))-$C59)^2+(1500*ABS(SIN(2*PI()*MOD(Calculator!$B$30/Calculator!$F$14,1)))*IF(MOD(Calculator!$B$30/Calculator!$F$14,1)&lt;0.5,-1,1))^2)/((50*POWER(80,POWER(COS(PI()*MOD(Calculator!$B$30/Calculator!$F$14,1)),2))+$C59)^2+(1500*ABS(SIN(2*PI()*MOD(Calculator!$B$30/Calculator!$F$14,1)))*IF(MOD(Calculator!$B$30/Calculator!$F$14,1)&lt;0.5,-1,1))^2))),2))</f>
        <v>—</v>
      </c>
      <c r="S59" s="286" t="n">
        <f aca="false">IF(OR(Calculator!$E$15&lt;&gt;"YES",Calculator!$B$30&lt;Calculator!$G$15),"—",ROUND((1+SQRT(((50*POWER(80,POWER(COS(PI()*MOD(Calculator!$B$30/Calculator!$F$15,1)),2))-$C59)^2+(1500*ABS(SIN(2*PI()*MOD(Calculator!$B$30/Calculator!$F$15,1)))*IF(MOD(Calculator!$B$30/Calculator!$F$15,1)&lt;0.5,-1,1))^2)/((50*POWER(80,POWER(COS(PI()*MOD(Calculator!$B$30/Calculator!$F$15,1)),2))+$C59)^2+(1500*ABS(SIN(2*PI()*MOD(Calculator!$B$30/Calculator!$F$15,1)))*IF(MOD(Calculator!$B$30/Calculator!$F$15,1)&lt;0.5,-1,1))^2)))/(1-SQRT(((50*POWER(80,POWER(COS(PI()*MOD(Calculator!$B$30/Calculator!$F$15,1)),2))-$C59)^2+(1500*ABS(SIN(2*PI()*MOD(Calculator!$B$30/Calculator!$F$15,1)))*IF(MOD(Calculator!$B$30/Calculator!$F$15,1)&lt;0.5,-1,1))^2)/((50*POWER(80,POWER(COS(PI()*MOD(Calculator!$B$30/Calculator!$F$15,1)),2))+$C59)^2+(1500*ABS(SIN(2*PI()*MOD(Calculator!$B$30/Calculator!$F$15,1)))*IF(MOD(Calculator!$B$30/Calculator!$F$15,1)&lt;0.5,-1,1))^2))),2))</f>
        <v>16.65</v>
      </c>
      <c r="T59" s="286" t="str">
        <f aca="false">IF(OR(Calculator!$E$16&lt;&gt;"YES",Calculator!$B$30&lt;Calculator!$G$16),"—",ROUND((1+SQRT(((50*POWER(80,POWER(COS(PI()*MOD(Calculator!$B$30/Calculator!$F$16,1)),2))-$C59)^2+(1500*ABS(SIN(2*PI()*MOD(Calculator!$B$30/Calculator!$F$16,1)))*IF(MOD(Calculator!$B$30/Calculator!$F$16,1)&lt;0.5,-1,1))^2)/((50*POWER(80,POWER(COS(PI()*MOD(Calculator!$B$30/Calculator!$F$16,1)),2))+$C59)^2+(1500*ABS(SIN(2*PI()*MOD(Calculator!$B$30/Calculator!$F$16,1)))*IF(MOD(Calculator!$B$30/Calculator!$F$16,1)&lt;0.5,-1,1))^2)))/(1-SQRT(((50*POWER(80,POWER(COS(PI()*MOD(Calculator!$B$30/Calculator!$F$16,1)),2))-$C59)^2+(1500*ABS(SIN(2*PI()*MOD(Calculator!$B$30/Calculator!$F$16,1)))*IF(MOD(Calculator!$B$30/Calculator!$F$16,1)&lt;0.5,-1,1))^2)/((50*POWER(80,POWER(COS(PI()*MOD(Calculator!$B$30/Calculator!$F$16,1)),2))+$C59)^2+(1500*ABS(SIN(2*PI()*MOD(Calculator!$B$30/Calculator!$F$16,1)))*IF(MOD(Calculator!$B$30/Calculator!$F$16,1)&lt;0.5,-1,1))^2))),2))</f>
        <v>—</v>
      </c>
      <c r="U59" s="286" t="n">
        <f aca="false">IF(OR(Calculator!$E$17&lt;&gt;"YES",Calculator!$B$30&lt;Calculator!$G$17),"—",ROUND((1+SQRT(((50*POWER(80,POWER(COS(PI()*MOD(Calculator!$B$30/Calculator!$F$17,1)),2))-$C59)^2+(1500*ABS(SIN(2*PI()*MOD(Calculator!$B$30/Calculator!$F$17,1)))*IF(MOD(Calculator!$B$30/Calculator!$F$17,1)&lt;0.5,-1,1))^2)/((50*POWER(80,POWER(COS(PI()*MOD(Calculator!$B$30/Calculator!$F$17,1)),2))+$C59)^2+(1500*ABS(SIN(2*PI()*MOD(Calculator!$B$30/Calculator!$F$17,1)))*IF(MOD(Calculator!$B$30/Calculator!$F$17,1)&lt;0.5,-1,1))^2)))/(1-SQRT(((50*POWER(80,POWER(COS(PI()*MOD(Calculator!$B$30/Calculator!$F$17,1)),2))-$C59)^2+(1500*ABS(SIN(2*PI()*MOD(Calculator!$B$30/Calculator!$F$17,1)))*IF(MOD(Calculator!$B$30/Calculator!$F$17,1)&lt;0.5,-1,1))^2)/((50*POWER(80,POWER(COS(PI()*MOD(Calculator!$B$30/Calculator!$F$17,1)),2))+$C59)^2+(1500*ABS(SIN(2*PI()*MOD(Calculator!$B$30/Calculator!$F$17,1)))*IF(MOD(Calculator!$B$30/Calculator!$F$17,1)&lt;0.5,-1,1))^2))),2))</f>
        <v>17.4</v>
      </c>
      <c r="V59" s="286" t="str">
        <f aca="false">IF(OR(Calculator!$E$18&lt;&gt;"YES",Calculator!$B$30&lt;Calculator!$G$18),"—",ROUND((1+SQRT(((50*POWER(80,POWER(COS(PI()*MOD(Calculator!$B$30/Calculator!$F$18,1)),2))-$C59)^2+(1500*ABS(SIN(2*PI()*MOD(Calculator!$B$30/Calculator!$F$18,1)))*IF(MOD(Calculator!$B$30/Calculator!$F$18,1)&lt;0.5,-1,1))^2)/((50*POWER(80,POWER(COS(PI()*MOD(Calculator!$B$30/Calculator!$F$18,1)),2))+$C59)^2+(1500*ABS(SIN(2*PI()*MOD(Calculator!$B$30/Calculator!$F$18,1)))*IF(MOD(Calculator!$B$30/Calculator!$F$18,1)&lt;0.5,-1,1))^2)))/(1-SQRT(((50*POWER(80,POWER(COS(PI()*MOD(Calculator!$B$30/Calculator!$F$18,1)),2))-$C59)^2+(1500*ABS(SIN(2*PI()*MOD(Calculator!$B$30/Calculator!$F$18,1)))*IF(MOD(Calculator!$B$30/Calculator!$F$18,1)&lt;0.5,-1,1))^2)/((50*POWER(80,POWER(COS(PI()*MOD(Calculator!$B$30/Calculator!$F$18,1)),2))+$C59)^2+(1500*ABS(SIN(2*PI()*MOD(Calculator!$B$30/Calculator!$F$18,1)))*IF(MOD(Calculator!$B$30/Calculator!$F$18,1)&lt;0.5,-1,1))^2))),2))</f>
        <v>—</v>
      </c>
      <c r="W59" s="286" t="str">
        <f aca="false">IF(OR(Calculator!$E$19&lt;&gt;"YES",Calculator!$B$30&lt;Calculator!$G$19),"—",ROUND((1+SQRT(((50*POWER(80,POWER(COS(PI()*MOD(Calculator!$B$30/Calculator!$F$19,1)),2))-$C59)^2+(1500*ABS(SIN(2*PI()*MOD(Calculator!$B$30/Calculator!$F$19,1)))*IF(MOD(Calculator!$B$30/Calculator!$F$19,1)&lt;0.5,-1,1))^2)/((50*POWER(80,POWER(COS(PI()*MOD(Calculator!$B$30/Calculator!$F$19,1)),2))+$C59)^2+(1500*ABS(SIN(2*PI()*MOD(Calculator!$B$30/Calculator!$F$19,1)))*IF(MOD(Calculator!$B$30/Calculator!$F$19,1)&lt;0.5,-1,1))^2)))/(1-SQRT(((50*POWER(80,POWER(COS(PI()*MOD(Calculator!$B$30/Calculator!$F$19,1)),2))-$C59)^2+(1500*ABS(SIN(2*PI()*MOD(Calculator!$B$30/Calculator!$F$19,1)))*IF(MOD(Calculator!$B$30/Calculator!$F$19,1)&lt;0.5,-1,1))^2)/((50*POWER(80,POWER(COS(PI()*MOD(Calculator!$B$30/Calculator!$F$19,1)),2))+$C59)^2+(1500*ABS(SIN(2*PI()*MOD(Calculator!$B$30/Calculator!$F$19,1)))*IF(MOD(Calculator!$B$30/Calculator!$F$19,1)&lt;0.5,-1,1))^2))),2))</f>
        <v>—</v>
      </c>
      <c r="X59" s="286" t="str">
        <f aca="false">IF(OR(Calculator!$E$20&lt;&gt;"YES",Calculator!$B$30&lt;Calculator!$G$20),"—",ROUND((1+SQRT(((50*POWER(80,POWER(COS(PI()*MOD(Calculator!$B$30/Calculator!$F$20,1)),2))-$C59)^2+(1500*ABS(SIN(2*PI()*MOD(Calculator!$B$30/Calculator!$F$20,1)))*IF(MOD(Calculator!$B$30/Calculator!$F$20,1)&lt;0.5,-1,1))^2)/((50*POWER(80,POWER(COS(PI()*MOD(Calculator!$B$30/Calculator!$F$20,1)),2))+$C59)^2+(1500*ABS(SIN(2*PI()*MOD(Calculator!$B$30/Calculator!$F$20,1)))*IF(MOD(Calculator!$B$30/Calculator!$F$20,1)&lt;0.5,-1,1))^2)))/(1-SQRT(((50*POWER(80,POWER(COS(PI()*MOD(Calculator!$B$30/Calculator!$F$20,1)),2))-$C59)^2+(1500*ABS(SIN(2*PI()*MOD(Calculator!$B$30/Calculator!$F$20,1)))*IF(MOD(Calculator!$B$30/Calculator!$F$20,1)&lt;0.5,-1,1))^2)/((50*POWER(80,POWER(COS(PI()*MOD(Calculator!$B$30/Calculator!$F$20,1)),2))+$C59)^2+(1500*ABS(SIN(2*PI()*MOD(Calculator!$B$30/Calculator!$F$20,1)))*IF(MOD(Calculator!$B$30/Calculator!$F$20,1)&lt;0.5,-1,1))^2))),2))</f>
        <v>—</v>
      </c>
      <c r="Y59" s="286" t="str">
        <f aca="false">IF(OR(Calculator!$E$21&lt;&gt;"YES",Calculator!$B$30&lt;Calculator!$G$21),"—",ROUND((1+SQRT(((50*POWER(80,POWER(COS(PI()*MOD(Calculator!$B$30/Calculator!$F$21,1)),2))-$C59)^2+(1500*ABS(SIN(2*PI()*MOD(Calculator!$B$30/Calculator!$F$21,1)))*IF(MOD(Calculator!$B$30/Calculator!$F$21,1)&lt;0.5,-1,1))^2)/((50*POWER(80,POWER(COS(PI()*MOD(Calculator!$B$30/Calculator!$F$21,1)),2))+$C59)^2+(1500*ABS(SIN(2*PI()*MOD(Calculator!$B$30/Calculator!$F$21,1)))*IF(MOD(Calculator!$B$30/Calculator!$F$21,1)&lt;0.5,-1,1))^2)))/(1-SQRT(((50*POWER(80,POWER(COS(PI()*MOD(Calculator!$B$30/Calculator!$F$21,1)),2))-$C59)^2+(1500*ABS(SIN(2*PI()*MOD(Calculator!$B$30/Calculator!$F$21,1)))*IF(MOD(Calculator!$B$30/Calculator!$F$21,1)&lt;0.5,-1,1))^2)/((50*POWER(80,POWER(COS(PI()*MOD(Calculator!$B$30/Calculator!$F$21,1)),2))+$C59)^2+(1500*ABS(SIN(2*PI()*MOD(Calculator!$B$30/Calculator!$F$21,1)))*IF(MOD(Calculator!$B$30/Calculator!$F$21,1)&lt;0.5,-1,1))^2))),2))</f>
        <v>—</v>
      </c>
      <c r="Z59" s="286" t="str">
        <f aca="false">IF(OR(Calculator!$E$22&lt;&gt;"YES",Calculator!$B$30&lt;Calculator!$G$22),"—",ROUND((1+SQRT(((50*POWER(80,POWER(COS(PI()*MOD(Calculator!$B$30/Calculator!$F$22,1)),2))-$C59)^2+(1500*ABS(SIN(2*PI()*MOD(Calculator!$B$30/Calculator!$F$22,1)))*IF(MOD(Calculator!$B$30/Calculator!$F$22,1)&lt;0.5,-1,1))^2)/((50*POWER(80,POWER(COS(PI()*MOD(Calculator!$B$30/Calculator!$F$22,1)),2))+$C59)^2+(1500*ABS(SIN(2*PI()*MOD(Calculator!$B$30/Calculator!$F$22,1)))*IF(MOD(Calculator!$B$30/Calculator!$F$22,1)&lt;0.5,-1,1))^2)))/(1-SQRT(((50*POWER(80,POWER(COS(PI()*MOD(Calculator!$B$30/Calculator!$F$22,1)),2))-$C59)^2+(1500*ABS(SIN(2*PI()*MOD(Calculator!$B$30/Calculator!$F$22,1)))*IF(MOD(Calculator!$B$30/Calculator!$F$22,1)&lt;0.5,-1,1))^2)/((50*POWER(80,POWER(COS(PI()*MOD(Calculator!$B$30/Calculator!$F$22,1)),2))+$C59)^2+(1500*ABS(SIN(2*PI()*MOD(Calculator!$B$30/Calculator!$F$22,1)))*IF(MOD(Calculator!$B$30/Calculator!$F$22,1)&lt;0.5,-1,1))^2))),2))</f>
        <v>—</v>
      </c>
      <c r="AA59" s="287" t="n">
        <f aca="false">IFERROR(ROUND((IF(ISNUMBER(P59),P59,0)+IF(ISNUMBER(Q59),Q59,0)+IF(ISNUMBER(R59),R59,0)+IF(ISNUMBER(S59),S59,0)+IF(ISNUMBER(T59),T59,0)+IF(ISNUMBER(U59),U59,0)+IF(ISNUMBER(V59),V59,0)+IF(ISNUMBER(W59),W59,0)+IF(ISNUMBER(X59),X59,0)+IF(ISNUMBER(Y59),Y59,0)+IF(ISNUMBER(Z59),Z59,0))/(IF(ISNUMBER(P59),1,0)+IF(ISNUMBER(Q59),1,0)+IF(ISNUMBER(R59),1,0)+IF(ISNUMBER(S59),1,0)+IF(ISNUMBER(T59),1,0)+IF(ISNUMBER(U59),1,0)+IF(ISNUMBER(V59),1,0)+IF(ISNUMBER(W59),1,0)+IF(ISNUMBER(X59),1,0)+IF(ISNUMBER(Y59),1,0)+IF(ISNUMBER(Z59),1,0)),4),"")</f>
        <v>17.025</v>
      </c>
      <c r="AB59" s="286" t="str">
        <f aca="false">IF(OR(Calculator!$E$12&lt;&gt;"YES",Calculator!$B$31&lt;Calculator!$G$12),"—",ROUND((1+SQRT(((50*POWER(80,POWER(COS(PI()*MOD(Calculator!$B$31/Calculator!$F$12,1)),2))-$C59)^2+(1500*ABS(SIN(2*PI()*MOD(Calculator!$B$31/Calculator!$F$12,1)))*IF(MOD(Calculator!$B$31/Calculator!$F$12,1)&lt;0.5,-1,1))^2)/((50*POWER(80,POWER(COS(PI()*MOD(Calculator!$B$31/Calculator!$F$12,1)),2))+$C59)^2+(1500*ABS(SIN(2*PI()*MOD(Calculator!$B$31/Calculator!$F$12,1)))*IF(MOD(Calculator!$B$31/Calculator!$F$12,1)&lt;0.5,-1,1))^2)))/(1-SQRT(((50*POWER(80,POWER(COS(PI()*MOD(Calculator!$B$31/Calculator!$F$12,1)),2))-$C59)^2+(1500*ABS(SIN(2*PI()*MOD(Calculator!$B$31/Calculator!$F$12,1)))*IF(MOD(Calculator!$B$31/Calculator!$F$12,1)&lt;0.5,-1,1))^2)/((50*POWER(80,POWER(COS(PI()*MOD(Calculator!$B$31/Calculator!$F$12,1)),2))+$C59)^2+(1500*ABS(SIN(2*PI()*MOD(Calculator!$B$31/Calculator!$F$12,1)))*IF(MOD(Calculator!$B$31/Calculator!$F$12,1)&lt;0.5,-1,1))^2))),2))</f>
        <v>—</v>
      </c>
      <c r="AC59" s="286" t="str">
        <f aca="false">IF(OR(Calculator!$E$13&lt;&gt;"YES",Calculator!$B$31&lt;Calculator!$G$13),"—",ROUND((1+SQRT(((50*POWER(80,POWER(COS(PI()*MOD(Calculator!$B$31/Calculator!$F$13,1)),2))-$C59)^2+(1500*ABS(SIN(2*PI()*MOD(Calculator!$B$31/Calculator!$F$13,1)))*IF(MOD(Calculator!$B$31/Calculator!$F$13,1)&lt;0.5,-1,1))^2)/((50*POWER(80,POWER(COS(PI()*MOD(Calculator!$B$31/Calculator!$F$13,1)),2))+$C59)^2+(1500*ABS(SIN(2*PI()*MOD(Calculator!$B$31/Calculator!$F$13,1)))*IF(MOD(Calculator!$B$31/Calculator!$F$13,1)&lt;0.5,-1,1))^2)))/(1-SQRT(((50*POWER(80,POWER(COS(PI()*MOD(Calculator!$B$31/Calculator!$F$13,1)),2))-$C59)^2+(1500*ABS(SIN(2*PI()*MOD(Calculator!$B$31/Calculator!$F$13,1)))*IF(MOD(Calculator!$B$31/Calculator!$F$13,1)&lt;0.5,-1,1))^2)/((50*POWER(80,POWER(COS(PI()*MOD(Calculator!$B$31/Calculator!$F$13,1)),2))+$C59)^2+(1500*ABS(SIN(2*PI()*MOD(Calculator!$B$31/Calculator!$F$13,1)))*IF(MOD(Calculator!$B$31/Calculator!$F$13,1)&lt;0.5,-1,1))^2))),2))</f>
        <v>—</v>
      </c>
      <c r="AD59" s="286" t="str">
        <f aca="false">IF(OR(Calculator!$E$14&lt;&gt;"YES",Calculator!$B$31&lt;Calculator!$G$14),"—",ROUND((1+SQRT(((50*POWER(80,POWER(COS(PI()*MOD(Calculator!$B$31/Calculator!$F$14,1)),2))-$C59)^2+(1500*ABS(SIN(2*PI()*MOD(Calculator!$B$31/Calculator!$F$14,1)))*IF(MOD(Calculator!$B$31/Calculator!$F$14,1)&lt;0.5,-1,1))^2)/((50*POWER(80,POWER(COS(PI()*MOD(Calculator!$B$31/Calculator!$F$14,1)),2))+$C59)^2+(1500*ABS(SIN(2*PI()*MOD(Calculator!$B$31/Calculator!$F$14,1)))*IF(MOD(Calculator!$B$31/Calculator!$F$14,1)&lt;0.5,-1,1))^2)))/(1-SQRT(((50*POWER(80,POWER(COS(PI()*MOD(Calculator!$B$31/Calculator!$F$14,1)),2))-$C59)^2+(1500*ABS(SIN(2*PI()*MOD(Calculator!$B$31/Calculator!$F$14,1)))*IF(MOD(Calculator!$B$31/Calculator!$F$14,1)&lt;0.5,-1,1))^2)/((50*POWER(80,POWER(COS(PI()*MOD(Calculator!$B$31/Calculator!$F$14,1)),2))+$C59)^2+(1500*ABS(SIN(2*PI()*MOD(Calculator!$B$31/Calculator!$F$14,1)))*IF(MOD(Calculator!$B$31/Calculator!$F$14,1)&lt;0.5,-1,1))^2))),2))</f>
        <v>—</v>
      </c>
      <c r="AE59" s="286" t="n">
        <f aca="false">IF(OR(Calculator!$E$15&lt;&gt;"YES",Calculator!$B$31&lt;Calculator!$G$15),"—",ROUND((1+SQRT(((50*POWER(80,POWER(COS(PI()*MOD(Calculator!$B$31/Calculator!$F$15,1)),2))-$C59)^2+(1500*ABS(SIN(2*PI()*MOD(Calculator!$B$31/Calculator!$F$15,1)))*IF(MOD(Calculator!$B$31/Calculator!$F$15,1)&lt;0.5,-1,1))^2)/((50*POWER(80,POWER(COS(PI()*MOD(Calculator!$B$31/Calculator!$F$15,1)),2))+$C59)^2+(1500*ABS(SIN(2*PI()*MOD(Calculator!$B$31/Calculator!$F$15,1)))*IF(MOD(Calculator!$B$31/Calculator!$F$15,1)&lt;0.5,-1,1))^2)))/(1-SQRT(((50*POWER(80,POWER(COS(PI()*MOD(Calculator!$B$31/Calculator!$F$15,1)),2))-$C59)^2+(1500*ABS(SIN(2*PI()*MOD(Calculator!$B$31/Calculator!$F$15,1)))*IF(MOD(Calculator!$B$31/Calculator!$F$15,1)&lt;0.5,-1,1))^2)/((50*POWER(80,POWER(COS(PI()*MOD(Calculator!$B$31/Calculator!$F$15,1)),2))+$C59)^2+(1500*ABS(SIN(2*PI()*MOD(Calculator!$B$31/Calculator!$F$15,1)))*IF(MOD(Calculator!$B$31/Calculator!$F$15,1)&lt;0.5,-1,1))^2))),2))</f>
        <v>18.06</v>
      </c>
      <c r="AF59" s="286" t="str">
        <f aca="false">IF(OR(Calculator!$E$16&lt;&gt;"YES",Calculator!$B$31&lt;Calculator!$G$16),"—",ROUND((1+SQRT(((50*POWER(80,POWER(COS(PI()*MOD(Calculator!$B$31/Calculator!$F$16,1)),2))-$C59)^2+(1500*ABS(SIN(2*PI()*MOD(Calculator!$B$31/Calculator!$F$16,1)))*IF(MOD(Calculator!$B$31/Calculator!$F$16,1)&lt;0.5,-1,1))^2)/((50*POWER(80,POWER(COS(PI()*MOD(Calculator!$B$31/Calculator!$F$16,1)),2))+$C59)^2+(1500*ABS(SIN(2*PI()*MOD(Calculator!$B$31/Calculator!$F$16,1)))*IF(MOD(Calculator!$B$31/Calculator!$F$16,1)&lt;0.5,-1,1))^2)))/(1-SQRT(((50*POWER(80,POWER(COS(PI()*MOD(Calculator!$B$31/Calculator!$F$16,1)),2))-$C59)^2+(1500*ABS(SIN(2*PI()*MOD(Calculator!$B$31/Calculator!$F$16,1)))*IF(MOD(Calculator!$B$31/Calculator!$F$16,1)&lt;0.5,-1,1))^2)/((50*POWER(80,POWER(COS(PI()*MOD(Calculator!$B$31/Calculator!$F$16,1)),2))+$C59)^2+(1500*ABS(SIN(2*PI()*MOD(Calculator!$B$31/Calculator!$F$16,1)))*IF(MOD(Calculator!$B$31/Calculator!$F$16,1)&lt;0.5,-1,1))^2))),2))</f>
        <v>—</v>
      </c>
      <c r="AG59" s="286" t="n">
        <f aca="false">IF(OR(Calculator!$E$17&lt;&gt;"YES",Calculator!$B$31&lt;Calculator!$G$17),"—",ROUND((1+SQRT(((50*POWER(80,POWER(COS(PI()*MOD(Calculator!$B$31/Calculator!$F$17,1)),2))-$C59)^2+(1500*ABS(SIN(2*PI()*MOD(Calculator!$B$31/Calculator!$F$17,1)))*IF(MOD(Calculator!$B$31/Calculator!$F$17,1)&lt;0.5,-1,1))^2)/((50*POWER(80,POWER(COS(PI()*MOD(Calculator!$B$31/Calculator!$F$17,1)),2))+$C59)^2+(1500*ABS(SIN(2*PI()*MOD(Calculator!$B$31/Calculator!$F$17,1)))*IF(MOD(Calculator!$B$31/Calculator!$F$17,1)&lt;0.5,-1,1))^2)))/(1-SQRT(((50*POWER(80,POWER(COS(PI()*MOD(Calculator!$B$31/Calculator!$F$17,1)),2))-$C59)^2+(1500*ABS(SIN(2*PI()*MOD(Calculator!$B$31/Calculator!$F$17,1)))*IF(MOD(Calculator!$B$31/Calculator!$F$17,1)&lt;0.5,-1,1))^2)/((50*POWER(80,POWER(COS(PI()*MOD(Calculator!$B$31/Calculator!$F$17,1)),2))+$C59)^2+(1500*ABS(SIN(2*PI()*MOD(Calculator!$B$31/Calculator!$F$17,1)))*IF(MOD(Calculator!$B$31/Calculator!$F$17,1)&lt;0.5,-1,1))^2))),2))</f>
        <v>14.57</v>
      </c>
      <c r="AH59" s="286" t="str">
        <f aca="false">IF(OR(Calculator!$E$18&lt;&gt;"YES",Calculator!$B$31&lt;Calculator!$G$18),"—",ROUND((1+SQRT(((50*POWER(80,POWER(COS(PI()*MOD(Calculator!$B$31/Calculator!$F$18,1)),2))-$C59)^2+(1500*ABS(SIN(2*PI()*MOD(Calculator!$B$31/Calculator!$F$18,1)))*IF(MOD(Calculator!$B$31/Calculator!$F$18,1)&lt;0.5,-1,1))^2)/((50*POWER(80,POWER(COS(PI()*MOD(Calculator!$B$31/Calculator!$F$18,1)),2))+$C59)^2+(1500*ABS(SIN(2*PI()*MOD(Calculator!$B$31/Calculator!$F$18,1)))*IF(MOD(Calculator!$B$31/Calculator!$F$18,1)&lt;0.5,-1,1))^2)))/(1-SQRT(((50*POWER(80,POWER(COS(PI()*MOD(Calculator!$B$31/Calculator!$F$18,1)),2))-$C59)^2+(1500*ABS(SIN(2*PI()*MOD(Calculator!$B$31/Calculator!$F$18,1)))*IF(MOD(Calculator!$B$31/Calculator!$F$18,1)&lt;0.5,-1,1))^2)/((50*POWER(80,POWER(COS(PI()*MOD(Calculator!$B$31/Calculator!$F$18,1)),2))+$C59)^2+(1500*ABS(SIN(2*PI()*MOD(Calculator!$B$31/Calculator!$F$18,1)))*IF(MOD(Calculator!$B$31/Calculator!$F$18,1)&lt;0.5,-1,1))^2))),2))</f>
        <v>—</v>
      </c>
      <c r="AI59" s="286" t="str">
        <f aca="false">IF(OR(Calculator!$E$19&lt;&gt;"YES",Calculator!$B$31&lt;Calculator!$G$19),"—",ROUND((1+SQRT(((50*POWER(80,POWER(COS(PI()*MOD(Calculator!$B$31/Calculator!$F$19,1)),2))-$C59)^2+(1500*ABS(SIN(2*PI()*MOD(Calculator!$B$31/Calculator!$F$19,1)))*IF(MOD(Calculator!$B$31/Calculator!$F$19,1)&lt;0.5,-1,1))^2)/((50*POWER(80,POWER(COS(PI()*MOD(Calculator!$B$31/Calculator!$F$19,1)),2))+$C59)^2+(1500*ABS(SIN(2*PI()*MOD(Calculator!$B$31/Calculator!$F$19,1)))*IF(MOD(Calculator!$B$31/Calculator!$F$19,1)&lt;0.5,-1,1))^2)))/(1-SQRT(((50*POWER(80,POWER(COS(PI()*MOD(Calculator!$B$31/Calculator!$F$19,1)),2))-$C59)^2+(1500*ABS(SIN(2*PI()*MOD(Calculator!$B$31/Calculator!$F$19,1)))*IF(MOD(Calculator!$B$31/Calculator!$F$19,1)&lt;0.5,-1,1))^2)/((50*POWER(80,POWER(COS(PI()*MOD(Calculator!$B$31/Calculator!$F$19,1)),2))+$C59)^2+(1500*ABS(SIN(2*PI()*MOD(Calculator!$B$31/Calculator!$F$19,1)))*IF(MOD(Calculator!$B$31/Calculator!$F$19,1)&lt;0.5,-1,1))^2))),2))</f>
        <v>—</v>
      </c>
      <c r="AJ59" s="286" t="str">
        <f aca="false">IF(OR(Calculator!$E$20&lt;&gt;"YES",Calculator!$B$31&lt;Calculator!$G$20),"—",ROUND((1+SQRT(((50*POWER(80,POWER(COS(PI()*MOD(Calculator!$B$31/Calculator!$F$20,1)),2))-$C59)^2+(1500*ABS(SIN(2*PI()*MOD(Calculator!$B$31/Calculator!$F$20,1)))*IF(MOD(Calculator!$B$31/Calculator!$F$20,1)&lt;0.5,-1,1))^2)/((50*POWER(80,POWER(COS(PI()*MOD(Calculator!$B$31/Calculator!$F$20,1)),2))+$C59)^2+(1500*ABS(SIN(2*PI()*MOD(Calculator!$B$31/Calculator!$F$20,1)))*IF(MOD(Calculator!$B$31/Calculator!$F$20,1)&lt;0.5,-1,1))^2)))/(1-SQRT(((50*POWER(80,POWER(COS(PI()*MOD(Calculator!$B$31/Calculator!$F$20,1)),2))-$C59)^2+(1500*ABS(SIN(2*PI()*MOD(Calculator!$B$31/Calculator!$F$20,1)))*IF(MOD(Calculator!$B$31/Calculator!$F$20,1)&lt;0.5,-1,1))^2)/((50*POWER(80,POWER(COS(PI()*MOD(Calculator!$B$31/Calculator!$F$20,1)),2))+$C59)^2+(1500*ABS(SIN(2*PI()*MOD(Calculator!$B$31/Calculator!$F$20,1)))*IF(MOD(Calculator!$B$31/Calculator!$F$20,1)&lt;0.5,-1,1))^2))),2))</f>
        <v>—</v>
      </c>
      <c r="AK59" s="286" t="str">
        <f aca="false">IF(OR(Calculator!$E$21&lt;&gt;"YES",Calculator!$B$31&lt;Calculator!$G$21),"—",ROUND((1+SQRT(((50*POWER(80,POWER(COS(PI()*MOD(Calculator!$B$31/Calculator!$F$21,1)),2))-$C59)^2+(1500*ABS(SIN(2*PI()*MOD(Calculator!$B$31/Calculator!$F$21,1)))*IF(MOD(Calculator!$B$31/Calculator!$F$21,1)&lt;0.5,-1,1))^2)/((50*POWER(80,POWER(COS(PI()*MOD(Calculator!$B$31/Calculator!$F$21,1)),2))+$C59)^2+(1500*ABS(SIN(2*PI()*MOD(Calculator!$B$31/Calculator!$F$21,1)))*IF(MOD(Calculator!$B$31/Calculator!$F$21,1)&lt;0.5,-1,1))^2)))/(1-SQRT(((50*POWER(80,POWER(COS(PI()*MOD(Calculator!$B$31/Calculator!$F$21,1)),2))-$C59)^2+(1500*ABS(SIN(2*PI()*MOD(Calculator!$B$31/Calculator!$F$21,1)))*IF(MOD(Calculator!$B$31/Calculator!$F$21,1)&lt;0.5,-1,1))^2)/((50*POWER(80,POWER(COS(PI()*MOD(Calculator!$B$31/Calculator!$F$21,1)),2))+$C59)^2+(1500*ABS(SIN(2*PI()*MOD(Calculator!$B$31/Calculator!$F$21,1)))*IF(MOD(Calculator!$B$31/Calculator!$F$21,1)&lt;0.5,-1,1))^2))),2))</f>
        <v>—</v>
      </c>
      <c r="AL59" s="286" t="str">
        <f aca="false">IF(OR(Calculator!$E$22&lt;&gt;"YES",Calculator!$B$31&lt;Calculator!$G$22),"—",ROUND((1+SQRT(((50*POWER(80,POWER(COS(PI()*MOD(Calculator!$B$31/Calculator!$F$22,1)),2))-$C59)^2+(1500*ABS(SIN(2*PI()*MOD(Calculator!$B$31/Calculator!$F$22,1)))*IF(MOD(Calculator!$B$31/Calculator!$F$22,1)&lt;0.5,-1,1))^2)/((50*POWER(80,POWER(COS(PI()*MOD(Calculator!$B$31/Calculator!$F$22,1)),2))+$C59)^2+(1500*ABS(SIN(2*PI()*MOD(Calculator!$B$31/Calculator!$F$22,1)))*IF(MOD(Calculator!$B$31/Calculator!$F$22,1)&lt;0.5,-1,1))^2)))/(1-SQRT(((50*POWER(80,POWER(COS(PI()*MOD(Calculator!$B$31/Calculator!$F$22,1)),2))-$C59)^2+(1500*ABS(SIN(2*PI()*MOD(Calculator!$B$31/Calculator!$F$22,1)))*IF(MOD(Calculator!$B$31/Calculator!$F$22,1)&lt;0.5,-1,1))^2)/((50*POWER(80,POWER(COS(PI()*MOD(Calculator!$B$31/Calculator!$F$22,1)),2))+$C59)^2+(1500*ABS(SIN(2*PI()*MOD(Calculator!$B$31/Calculator!$F$22,1)))*IF(MOD(Calculator!$B$31/Calculator!$F$22,1)&lt;0.5,-1,1))^2))),2))</f>
        <v>—</v>
      </c>
      <c r="AM59" s="288" t="n">
        <f aca="false">IFERROR(ROUND((IF(ISNUMBER(AB59),AB59,0)+IF(ISNUMBER(AC59),AC59,0)+IF(ISNUMBER(AD59),AD59,0)+IF(ISNUMBER(AE59),AE59,0)+IF(ISNUMBER(AF59),AF59,0)+IF(ISNUMBER(AG59),AG59,0)+IF(ISNUMBER(AH59),AH59,0)+IF(ISNUMBER(AI59),AI59,0)+IF(ISNUMBER(AJ59),AJ59,0)+IF(ISNUMBER(AK59),AK59,0)+IF(ISNUMBER(AL59),AL59,0))/(IF(ISNUMBER(AB59),1,0)+IF(ISNUMBER(AC59),1,0)+IF(ISNUMBER(AD59),1,0)+IF(ISNUMBER(AE59),1,0)+IF(ISNUMBER(AF59),1,0)+IF(ISNUMBER(AG59),1,0)+IF(ISNUMBER(AH59),1,0)+IF(ISNUMBER(AI59),1,0)+IF(ISNUMBER(AJ59),1,0)+IF(ISNUMBER(AK59),1,0)+IF(ISNUMBER(AL59),1,0)),4),"")</f>
        <v>16.315</v>
      </c>
      <c r="AN59" s="289" t="str">
        <f aca="false">IF(OR(Calculator!$E$12&lt;&gt;"YES",Calculator!$B$32&lt;Calculator!$G$12),"—",ROUND((1+SQRT(((50*POWER(80,POWER(COS(PI()*MOD(Calculator!$B$32/Calculator!$F$12,1)),2))-$C59)^2+(1500*ABS(SIN(2*PI()*MOD(Calculator!$B$32/Calculator!$F$12,1)))*IF(MOD(Calculator!$B$32/Calculator!$F$12,1)&lt;0.5,-1,1))^2)/((50*POWER(80,POWER(COS(PI()*MOD(Calculator!$B$32/Calculator!$F$12,1)),2))+$C59)^2+(1500*ABS(SIN(2*PI()*MOD(Calculator!$B$32/Calculator!$F$12,1)))*IF(MOD(Calculator!$B$32/Calculator!$F$12,1)&lt;0.5,-1,1))^2)))/(1-SQRT(((50*POWER(80,POWER(COS(PI()*MOD(Calculator!$B$32/Calculator!$F$12,1)),2))-$C59)^2+(1500*ABS(SIN(2*PI()*MOD(Calculator!$B$32/Calculator!$F$12,1)))*IF(MOD(Calculator!$B$32/Calculator!$F$12,1)&lt;0.5,-1,1))^2)/((50*POWER(80,POWER(COS(PI()*MOD(Calculator!$B$32/Calculator!$F$12,1)),2))+$C59)^2+(1500*ABS(SIN(2*PI()*MOD(Calculator!$B$32/Calculator!$F$12,1)))*IF(MOD(Calculator!$B$32/Calculator!$F$12,1)&lt;0.5,-1,1))^2))),2))</f>
        <v>—</v>
      </c>
      <c r="AO59" s="289" t="str">
        <f aca="false">IF(OR(Calculator!$E$13&lt;&gt;"YES",Calculator!$B$32&lt;Calculator!$G$13),"—",ROUND((1+SQRT(((50*POWER(80,POWER(COS(PI()*MOD(Calculator!$B$32/Calculator!$F$13,1)),2))-$C59)^2+(1500*ABS(SIN(2*PI()*MOD(Calculator!$B$32/Calculator!$F$13,1)))*IF(MOD(Calculator!$B$32/Calculator!$F$13,1)&lt;0.5,-1,1))^2)/((50*POWER(80,POWER(COS(PI()*MOD(Calculator!$B$32/Calculator!$F$13,1)),2))+$C59)^2+(1500*ABS(SIN(2*PI()*MOD(Calculator!$B$32/Calculator!$F$13,1)))*IF(MOD(Calculator!$B$32/Calculator!$F$13,1)&lt;0.5,-1,1))^2)))/(1-SQRT(((50*POWER(80,POWER(COS(PI()*MOD(Calculator!$B$32/Calculator!$F$13,1)),2))-$C59)^2+(1500*ABS(SIN(2*PI()*MOD(Calculator!$B$32/Calculator!$F$13,1)))*IF(MOD(Calculator!$B$32/Calculator!$F$13,1)&lt;0.5,-1,1))^2)/((50*POWER(80,POWER(COS(PI()*MOD(Calculator!$B$32/Calculator!$F$13,1)),2))+$C59)^2+(1500*ABS(SIN(2*PI()*MOD(Calculator!$B$32/Calculator!$F$13,1)))*IF(MOD(Calculator!$B$32/Calculator!$F$13,1)&lt;0.5,-1,1))^2))),2))</f>
        <v>—</v>
      </c>
      <c r="AP59" s="289" t="str">
        <f aca="false">IF(OR(Calculator!$E$14&lt;&gt;"YES",Calculator!$B$32&lt;Calculator!$G$14),"—",ROUND((1+SQRT(((50*POWER(80,POWER(COS(PI()*MOD(Calculator!$B$32/Calculator!$F$14,1)),2))-$C59)^2+(1500*ABS(SIN(2*PI()*MOD(Calculator!$B$32/Calculator!$F$14,1)))*IF(MOD(Calculator!$B$32/Calculator!$F$14,1)&lt;0.5,-1,1))^2)/((50*POWER(80,POWER(COS(PI()*MOD(Calculator!$B$32/Calculator!$F$14,1)),2))+$C59)^2+(1500*ABS(SIN(2*PI()*MOD(Calculator!$B$32/Calculator!$F$14,1)))*IF(MOD(Calculator!$B$32/Calculator!$F$14,1)&lt;0.5,-1,1))^2)))/(1-SQRT(((50*POWER(80,POWER(COS(PI()*MOD(Calculator!$B$32/Calculator!$F$14,1)),2))-$C59)^2+(1500*ABS(SIN(2*PI()*MOD(Calculator!$B$32/Calculator!$F$14,1)))*IF(MOD(Calculator!$B$32/Calculator!$F$14,1)&lt;0.5,-1,1))^2)/((50*POWER(80,POWER(COS(PI()*MOD(Calculator!$B$32/Calculator!$F$14,1)),2))+$C59)^2+(1500*ABS(SIN(2*PI()*MOD(Calculator!$B$32/Calculator!$F$14,1)))*IF(MOD(Calculator!$B$32/Calculator!$F$14,1)&lt;0.5,-1,1))^2))),2))</f>
        <v>—</v>
      </c>
      <c r="AQ59" s="289" t="n">
        <f aca="false">IF(OR(Calculator!$E$15&lt;&gt;"YES",Calculator!$B$32&lt;Calculator!$G$15),"—",ROUND((1+SQRT(((50*POWER(80,POWER(COS(PI()*MOD(Calculator!$B$32/Calculator!$F$15,1)),2))-$C59)^2+(1500*ABS(SIN(2*PI()*MOD(Calculator!$B$32/Calculator!$F$15,1)))*IF(MOD(Calculator!$B$32/Calculator!$F$15,1)&lt;0.5,-1,1))^2)/((50*POWER(80,POWER(COS(PI()*MOD(Calculator!$B$32/Calculator!$F$15,1)),2))+$C59)^2+(1500*ABS(SIN(2*PI()*MOD(Calculator!$B$32/Calculator!$F$15,1)))*IF(MOD(Calculator!$B$32/Calculator!$F$15,1)&lt;0.5,-1,1))^2)))/(1-SQRT(((50*POWER(80,POWER(COS(PI()*MOD(Calculator!$B$32/Calculator!$F$15,1)),2))-$C59)^2+(1500*ABS(SIN(2*PI()*MOD(Calculator!$B$32/Calculator!$F$15,1)))*IF(MOD(Calculator!$B$32/Calculator!$F$15,1)&lt;0.5,-1,1))^2)/((50*POWER(80,POWER(COS(PI()*MOD(Calculator!$B$32/Calculator!$F$15,1)),2))+$C59)^2+(1500*ABS(SIN(2*PI()*MOD(Calculator!$B$32/Calculator!$F$15,1)))*IF(MOD(Calculator!$B$32/Calculator!$F$15,1)&lt;0.5,-1,1))^2))),2))</f>
        <v>2.69</v>
      </c>
      <c r="AR59" s="289" t="str">
        <f aca="false">IF(OR(Calculator!$E$16&lt;&gt;"YES",Calculator!$B$32&lt;Calculator!$G$16),"—",ROUND((1+SQRT(((50*POWER(80,POWER(COS(PI()*MOD(Calculator!$B$32/Calculator!$F$16,1)),2))-$C59)^2+(1500*ABS(SIN(2*PI()*MOD(Calculator!$B$32/Calculator!$F$16,1)))*IF(MOD(Calculator!$B$32/Calculator!$F$16,1)&lt;0.5,-1,1))^2)/((50*POWER(80,POWER(COS(PI()*MOD(Calculator!$B$32/Calculator!$F$16,1)),2))+$C59)^2+(1500*ABS(SIN(2*PI()*MOD(Calculator!$B$32/Calculator!$F$16,1)))*IF(MOD(Calculator!$B$32/Calculator!$F$16,1)&lt;0.5,-1,1))^2)))/(1-SQRT(((50*POWER(80,POWER(COS(PI()*MOD(Calculator!$B$32/Calculator!$F$16,1)),2))-$C59)^2+(1500*ABS(SIN(2*PI()*MOD(Calculator!$B$32/Calculator!$F$16,1)))*IF(MOD(Calculator!$B$32/Calculator!$F$16,1)&lt;0.5,-1,1))^2)/((50*POWER(80,POWER(COS(PI()*MOD(Calculator!$B$32/Calculator!$F$16,1)),2))+$C59)^2+(1500*ABS(SIN(2*PI()*MOD(Calculator!$B$32/Calculator!$F$16,1)))*IF(MOD(Calculator!$B$32/Calculator!$F$16,1)&lt;0.5,-1,1))^2))),2))</f>
        <v>—</v>
      </c>
      <c r="AS59" s="289" t="n">
        <f aca="false">IF(OR(Calculator!$E$17&lt;&gt;"YES",Calculator!$B$32&lt;Calculator!$G$17),"—",ROUND((1+SQRT(((50*POWER(80,POWER(COS(PI()*MOD(Calculator!$B$32/Calculator!$F$17,1)),2))-$C59)^2+(1500*ABS(SIN(2*PI()*MOD(Calculator!$B$32/Calculator!$F$17,1)))*IF(MOD(Calculator!$B$32/Calculator!$F$17,1)&lt;0.5,-1,1))^2)/((50*POWER(80,POWER(COS(PI()*MOD(Calculator!$B$32/Calculator!$F$17,1)),2))+$C59)^2+(1500*ABS(SIN(2*PI()*MOD(Calculator!$B$32/Calculator!$F$17,1)))*IF(MOD(Calculator!$B$32/Calculator!$F$17,1)&lt;0.5,-1,1))^2)))/(1-SQRT(((50*POWER(80,POWER(COS(PI()*MOD(Calculator!$B$32/Calculator!$F$17,1)),2))-$C59)^2+(1500*ABS(SIN(2*PI()*MOD(Calculator!$B$32/Calculator!$F$17,1)))*IF(MOD(Calculator!$B$32/Calculator!$F$17,1)&lt;0.5,-1,1))^2)/((50*POWER(80,POWER(COS(PI()*MOD(Calculator!$B$32/Calculator!$F$17,1)),2))+$C59)^2+(1500*ABS(SIN(2*PI()*MOD(Calculator!$B$32/Calculator!$F$17,1)))*IF(MOD(Calculator!$B$32/Calculator!$F$17,1)&lt;0.5,-1,1))^2))),2))</f>
        <v>15.24</v>
      </c>
      <c r="AT59" s="289" t="str">
        <f aca="false">IF(OR(Calculator!$E$18&lt;&gt;"YES",Calculator!$B$32&lt;Calculator!$G$18),"—",ROUND((1+SQRT(((50*POWER(80,POWER(COS(PI()*MOD(Calculator!$B$32/Calculator!$F$18,1)),2))-$C59)^2+(1500*ABS(SIN(2*PI()*MOD(Calculator!$B$32/Calculator!$F$18,1)))*IF(MOD(Calculator!$B$32/Calculator!$F$18,1)&lt;0.5,-1,1))^2)/((50*POWER(80,POWER(COS(PI()*MOD(Calculator!$B$32/Calculator!$F$18,1)),2))+$C59)^2+(1500*ABS(SIN(2*PI()*MOD(Calculator!$B$32/Calculator!$F$18,1)))*IF(MOD(Calculator!$B$32/Calculator!$F$18,1)&lt;0.5,-1,1))^2)))/(1-SQRT(((50*POWER(80,POWER(COS(PI()*MOD(Calculator!$B$32/Calculator!$F$18,1)),2))-$C59)^2+(1500*ABS(SIN(2*PI()*MOD(Calculator!$B$32/Calculator!$F$18,1)))*IF(MOD(Calculator!$B$32/Calculator!$F$18,1)&lt;0.5,-1,1))^2)/((50*POWER(80,POWER(COS(PI()*MOD(Calculator!$B$32/Calculator!$F$18,1)),2))+$C59)^2+(1500*ABS(SIN(2*PI()*MOD(Calculator!$B$32/Calculator!$F$18,1)))*IF(MOD(Calculator!$B$32/Calculator!$F$18,1)&lt;0.5,-1,1))^2))),2))</f>
        <v>—</v>
      </c>
      <c r="AU59" s="289" t="str">
        <f aca="false">IF(OR(Calculator!$E$19&lt;&gt;"YES",Calculator!$B$32&lt;Calculator!$G$19),"—",ROUND((1+SQRT(((50*POWER(80,POWER(COS(PI()*MOD(Calculator!$B$32/Calculator!$F$19,1)),2))-$C59)^2+(1500*ABS(SIN(2*PI()*MOD(Calculator!$B$32/Calculator!$F$19,1)))*IF(MOD(Calculator!$B$32/Calculator!$F$19,1)&lt;0.5,-1,1))^2)/((50*POWER(80,POWER(COS(PI()*MOD(Calculator!$B$32/Calculator!$F$19,1)),2))+$C59)^2+(1500*ABS(SIN(2*PI()*MOD(Calculator!$B$32/Calculator!$F$19,1)))*IF(MOD(Calculator!$B$32/Calculator!$F$19,1)&lt;0.5,-1,1))^2)))/(1-SQRT(((50*POWER(80,POWER(COS(PI()*MOD(Calculator!$B$32/Calculator!$F$19,1)),2))-$C59)^2+(1500*ABS(SIN(2*PI()*MOD(Calculator!$B$32/Calculator!$F$19,1)))*IF(MOD(Calculator!$B$32/Calculator!$F$19,1)&lt;0.5,-1,1))^2)/((50*POWER(80,POWER(COS(PI()*MOD(Calculator!$B$32/Calculator!$F$19,1)),2))+$C59)^2+(1500*ABS(SIN(2*PI()*MOD(Calculator!$B$32/Calculator!$F$19,1)))*IF(MOD(Calculator!$B$32/Calculator!$F$19,1)&lt;0.5,-1,1))^2))),2))</f>
        <v>—</v>
      </c>
      <c r="AV59" s="289" t="str">
        <f aca="false">IF(OR(Calculator!$E$20&lt;&gt;"YES",Calculator!$B$32&lt;Calculator!$G$20),"—",ROUND((1+SQRT(((50*POWER(80,POWER(COS(PI()*MOD(Calculator!$B$32/Calculator!$F$20,1)),2))-$C59)^2+(1500*ABS(SIN(2*PI()*MOD(Calculator!$B$32/Calculator!$F$20,1)))*IF(MOD(Calculator!$B$32/Calculator!$F$20,1)&lt;0.5,-1,1))^2)/((50*POWER(80,POWER(COS(PI()*MOD(Calculator!$B$32/Calculator!$F$20,1)),2))+$C59)^2+(1500*ABS(SIN(2*PI()*MOD(Calculator!$B$32/Calculator!$F$20,1)))*IF(MOD(Calculator!$B$32/Calculator!$F$20,1)&lt;0.5,-1,1))^2)))/(1-SQRT(((50*POWER(80,POWER(COS(PI()*MOD(Calculator!$B$32/Calculator!$F$20,1)),2))-$C59)^2+(1500*ABS(SIN(2*PI()*MOD(Calculator!$B$32/Calculator!$F$20,1)))*IF(MOD(Calculator!$B$32/Calculator!$F$20,1)&lt;0.5,-1,1))^2)/((50*POWER(80,POWER(COS(PI()*MOD(Calculator!$B$32/Calculator!$F$20,1)),2))+$C59)^2+(1500*ABS(SIN(2*PI()*MOD(Calculator!$B$32/Calculator!$F$20,1)))*IF(MOD(Calculator!$B$32/Calculator!$F$20,1)&lt;0.5,-1,1))^2))),2))</f>
        <v>—</v>
      </c>
      <c r="AW59" s="289" t="str">
        <f aca="false">IF(OR(Calculator!$E$21&lt;&gt;"YES",Calculator!$B$32&lt;Calculator!$G$21),"—",ROUND((1+SQRT(((50*POWER(80,POWER(COS(PI()*MOD(Calculator!$B$32/Calculator!$F$21,1)),2))-$C59)^2+(1500*ABS(SIN(2*PI()*MOD(Calculator!$B$32/Calculator!$F$21,1)))*IF(MOD(Calculator!$B$32/Calculator!$F$21,1)&lt;0.5,-1,1))^2)/((50*POWER(80,POWER(COS(PI()*MOD(Calculator!$B$32/Calculator!$F$21,1)),2))+$C59)^2+(1500*ABS(SIN(2*PI()*MOD(Calculator!$B$32/Calculator!$F$21,1)))*IF(MOD(Calculator!$B$32/Calculator!$F$21,1)&lt;0.5,-1,1))^2)))/(1-SQRT(((50*POWER(80,POWER(COS(PI()*MOD(Calculator!$B$32/Calculator!$F$21,1)),2))-$C59)^2+(1500*ABS(SIN(2*PI()*MOD(Calculator!$B$32/Calculator!$F$21,1)))*IF(MOD(Calculator!$B$32/Calculator!$F$21,1)&lt;0.5,-1,1))^2)/((50*POWER(80,POWER(COS(PI()*MOD(Calculator!$B$32/Calculator!$F$21,1)),2))+$C59)^2+(1500*ABS(SIN(2*PI()*MOD(Calculator!$B$32/Calculator!$F$21,1)))*IF(MOD(Calculator!$B$32/Calculator!$F$21,1)&lt;0.5,-1,1))^2))),2))</f>
        <v>—</v>
      </c>
      <c r="AX59" s="289" t="str">
        <f aca="false">IF(OR(Calculator!$E$22&lt;&gt;"YES",Calculator!$B$32&lt;Calculator!$G$22),"—",ROUND((1+SQRT(((50*POWER(80,POWER(COS(PI()*MOD(Calculator!$B$32/Calculator!$F$22,1)),2))-$C59)^2+(1500*ABS(SIN(2*PI()*MOD(Calculator!$B$32/Calculator!$F$22,1)))*IF(MOD(Calculator!$B$32/Calculator!$F$22,1)&lt;0.5,-1,1))^2)/((50*POWER(80,POWER(COS(PI()*MOD(Calculator!$B$32/Calculator!$F$22,1)),2))+$C59)^2+(1500*ABS(SIN(2*PI()*MOD(Calculator!$B$32/Calculator!$F$22,1)))*IF(MOD(Calculator!$B$32/Calculator!$F$22,1)&lt;0.5,-1,1))^2)))/(1-SQRT(((50*POWER(80,POWER(COS(PI()*MOD(Calculator!$B$32/Calculator!$F$22,1)),2))-$C59)^2+(1500*ABS(SIN(2*PI()*MOD(Calculator!$B$32/Calculator!$F$22,1)))*IF(MOD(Calculator!$B$32/Calculator!$F$22,1)&lt;0.5,-1,1))^2)/((50*POWER(80,POWER(COS(PI()*MOD(Calculator!$B$32/Calculator!$F$22,1)),2))+$C59)^2+(1500*ABS(SIN(2*PI()*MOD(Calculator!$B$32/Calculator!$F$22,1)))*IF(MOD(Calculator!$B$32/Calculator!$F$22,1)&lt;0.5,-1,1))^2))),2))</f>
        <v>—</v>
      </c>
      <c r="AY59" s="288" t="n">
        <f aca="false">IFERROR(ROUND((IF(ISNUMBER(AN59),AN59,0)+IF(ISNUMBER(AO59),AO59,0)+IF(ISNUMBER(AP59),AP59,0)+IF(ISNUMBER(AQ59),AQ59,0)+IF(ISNUMBER(AR59),AR59,0)+IF(ISNUMBER(AS59),AS59,0)+IF(ISNUMBER(AT59),AT59,0)+IF(ISNUMBER(AU59),AU59,0)+IF(ISNUMBER(AV59),AV59,0)+IF(ISNUMBER(AW59),AW59,0)+IF(ISNUMBER(AX59),AX59,0))/(IF(ISNUMBER(AN59),1,0)+IF(ISNUMBER(AO59),1,0)+IF(ISNUMBER(AP59),1,0)+IF(ISNUMBER(AQ59),1,0)+IF(ISNUMBER(AR59),1,0)+IF(ISNUMBER(AS59),1,0)+IF(ISNUMBER(AT59),1,0)+IF(ISNUMBER(AU59),1,0)+IF(ISNUMBER(AV59),1,0)+IF(ISNUMBER(AW59),1,0)+IF(ISNUMBER(AX59),1,0)),4),"")</f>
        <v>8.965</v>
      </c>
      <c r="AZ59" s="289" t="str">
        <f aca="false">IF(OR(Calculator!$E$12&lt;&gt;"YES",Calculator!$B$33&lt;Calculator!$G$12),"—",ROUND((1+SQRT(((50*POWER(80,POWER(COS(PI()*MOD(Calculator!$B$33/Calculator!$F$12,1)),2))-$C59)^2+(1500*ABS(SIN(2*PI()*MOD(Calculator!$B$33/Calculator!$F$12,1)))*IF(MOD(Calculator!$B$33/Calculator!$F$12,1)&lt;0.5,-1,1))^2)/((50*POWER(80,POWER(COS(PI()*MOD(Calculator!$B$33/Calculator!$F$12,1)),2))+$C59)^2+(1500*ABS(SIN(2*PI()*MOD(Calculator!$B$33/Calculator!$F$12,1)))*IF(MOD(Calculator!$B$33/Calculator!$F$12,1)&lt;0.5,-1,1))^2)))/(1-SQRT(((50*POWER(80,POWER(COS(PI()*MOD(Calculator!$B$33/Calculator!$F$12,1)),2))-$C59)^2+(1500*ABS(SIN(2*PI()*MOD(Calculator!$B$33/Calculator!$F$12,1)))*IF(MOD(Calculator!$B$33/Calculator!$F$12,1)&lt;0.5,-1,1))^2)/((50*POWER(80,POWER(COS(PI()*MOD(Calculator!$B$33/Calculator!$F$12,1)),2))+$C59)^2+(1500*ABS(SIN(2*PI()*MOD(Calculator!$B$33/Calculator!$F$12,1)))*IF(MOD(Calculator!$B$33/Calculator!$F$12,1)&lt;0.5,-1,1))^2))),2))</f>
        <v>—</v>
      </c>
      <c r="BA59" s="289" t="str">
        <f aca="false">IF(OR(Calculator!$E$13&lt;&gt;"YES",Calculator!$B$33&lt;Calculator!$G$13),"—",ROUND((1+SQRT(((50*POWER(80,POWER(COS(PI()*MOD(Calculator!$B$33/Calculator!$F$13,1)),2))-$C59)^2+(1500*ABS(SIN(2*PI()*MOD(Calculator!$B$33/Calculator!$F$13,1)))*IF(MOD(Calculator!$B$33/Calculator!$F$13,1)&lt;0.5,-1,1))^2)/((50*POWER(80,POWER(COS(PI()*MOD(Calculator!$B$33/Calculator!$F$13,1)),2))+$C59)^2+(1500*ABS(SIN(2*PI()*MOD(Calculator!$B$33/Calculator!$F$13,1)))*IF(MOD(Calculator!$B$33/Calculator!$F$13,1)&lt;0.5,-1,1))^2)))/(1-SQRT(((50*POWER(80,POWER(COS(PI()*MOD(Calculator!$B$33/Calculator!$F$13,1)),2))-$C59)^2+(1500*ABS(SIN(2*PI()*MOD(Calculator!$B$33/Calculator!$F$13,1)))*IF(MOD(Calculator!$B$33/Calculator!$F$13,1)&lt;0.5,-1,1))^2)/((50*POWER(80,POWER(COS(PI()*MOD(Calculator!$B$33/Calculator!$F$13,1)),2))+$C59)^2+(1500*ABS(SIN(2*PI()*MOD(Calculator!$B$33/Calculator!$F$13,1)))*IF(MOD(Calculator!$B$33/Calculator!$F$13,1)&lt;0.5,-1,1))^2))),2))</f>
        <v>—</v>
      </c>
      <c r="BB59" s="289" t="str">
        <f aca="false">IF(OR(Calculator!$E$14&lt;&gt;"YES",Calculator!$B$33&lt;Calculator!$G$14),"—",ROUND((1+SQRT(((50*POWER(80,POWER(COS(PI()*MOD(Calculator!$B$33/Calculator!$F$14,1)),2))-$C59)^2+(1500*ABS(SIN(2*PI()*MOD(Calculator!$B$33/Calculator!$F$14,1)))*IF(MOD(Calculator!$B$33/Calculator!$F$14,1)&lt;0.5,-1,1))^2)/((50*POWER(80,POWER(COS(PI()*MOD(Calculator!$B$33/Calculator!$F$14,1)),2))+$C59)^2+(1500*ABS(SIN(2*PI()*MOD(Calculator!$B$33/Calculator!$F$14,1)))*IF(MOD(Calculator!$B$33/Calculator!$F$14,1)&lt;0.5,-1,1))^2)))/(1-SQRT(((50*POWER(80,POWER(COS(PI()*MOD(Calculator!$B$33/Calculator!$F$14,1)),2))-$C59)^2+(1500*ABS(SIN(2*PI()*MOD(Calculator!$B$33/Calculator!$F$14,1)))*IF(MOD(Calculator!$B$33/Calculator!$F$14,1)&lt;0.5,-1,1))^2)/((50*POWER(80,POWER(COS(PI()*MOD(Calculator!$B$33/Calculator!$F$14,1)),2))+$C59)^2+(1500*ABS(SIN(2*PI()*MOD(Calculator!$B$33/Calculator!$F$14,1)))*IF(MOD(Calculator!$B$33/Calculator!$F$14,1)&lt;0.5,-1,1))^2))),2))</f>
        <v>—</v>
      </c>
      <c r="BC59" s="289" t="n">
        <f aca="false">IF(OR(Calculator!$E$15&lt;&gt;"YES",Calculator!$B$33&lt;Calculator!$G$15),"—",ROUND((1+SQRT(((50*POWER(80,POWER(COS(PI()*MOD(Calculator!$B$33/Calculator!$F$15,1)),2))-$C59)^2+(1500*ABS(SIN(2*PI()*MOD(Calculator!$B$33/Calculator!$F$15,1)))*IF(MOD(Calculator!$B$33/Calculator!$F$15,1)&lt;0.5,-1,1))^2)/((50*POWER(80,POWER(COS(PI()*MOD(Calculator!$B$33/Calculator!$F$15,1)),2))+$C59)^2+(1500*ABS(SIN(2*PI()*MOD(Calculator!$B$33/Calculator!$F$15,1)))*IF(MOD(Calculator!$B$33/Calculator!$F$15,1)&lt;0.5,-1,1))^2)))/(1-SQRT(((50*POWER(80,POWER(COS(PI()*MOD(Calculator!$B$33/Calculator!$F$15,1)),2))-$C59)^2+(1500*ABS(SIN(2*PI()*MOD(Calculator!$B$33/Calculator!$F$15,1)))*IF(MOD(Calculator!$B$33/Calculator!$F$15,1)&lt;0.5,-1,1))^2)/((50*POWER(80,POWER(COS(PI()*MOD(Calculator!$B$33/Calculator!$F$15,1)),2))+$C59)^2+(1500*ABS(SIN(2*PI()*MOD(Calculator!$B$33/Calculator!$F$15,1)))*IF(MOD(Calculator!$B$33/Calculator!$F$15,1)&lt;0.5,-1,1))^2))),2))</f>
        <v>2.81</v>
      </c>
      <c r="BD59" s="289" t="str">
        <f aca="false">IF(OR(Calculator!$E$16&lt;&gt;"YES",Calculator!$B$33&lt;Calculator!$G$16),"—",ROUND((1+SQRT(((50*POWER(80,POWER(COS(PI()*MOD(Calculator!$B$33/Calculator!$F$16,1)),2))-$C59)^2+(1500*ABS(SIN(2*PI()*MOD(Calculator!$B$33/Calculator!$F$16,1)))*IF(MOD(Calculator!$B$33/Calculator!$F$16,1)&lt;0.5,-1,1))^2)/((50*POWER(80,POWER(COS(PI()*MOD(Calculator!$B$33/Calculator!$F$16,1)),2))+$C59)^2+(1500*ABS(SIN(2*PI()*MOD(Calculator!$B$33/Calculator!$F$16,1)))*IF(MOD(Calculator!$B$33/Calculator!$F$16,1)&lt;0.5,-1,1))^2)))/(1-SQRT(((50*POWER(80,POWER(COS(PI()*MOD(Calculator!$B$33/Calculator!$F$16,1)),2))-$C59)^2+(1500*ABS(SIN(2*PI()*MOD(Calculator!$B$33/Calculator!$F$16,1)))*IF(MOD(Calculator!$B$33/Calculator!$F$16,1)&lt;0.5,-1,1))^2)/((50*POWER(80,POWER(COS(PI()*MOD(Calculator!$B$33/Calculator!$F$16,1)),2))+$C59)^2+(1500*ABS(SIN(2*PI()*MOD(Calculator!$B$33/Calculator!$F$16,1)))*IF(MOD(Calculator!$B$33/Calculator!$F$16,1)&lt;0.5,-1,1))^2))),2))</f>
        <v>—</v>
      </c>
      <c r="BE59" s="289" t="n">
        <f aca="false">IF(OR(Calculator!$E$17&lt;&gt;"YES",Calculator!$B$33&lt;Calculator!$G$17),"—",ROUND((1+SQRT(((50*POWER(80,POWER(COS(PI()*MOD(Calculator!$B$33/Calculator!$F$17,1)),2))-$C59)^2+(1500*ABS(SIN(2*PI()*MOD(Calculator!$B$33/Calculator!$F$17,1)))*IF(MOD(Calculator!$B$33/Calculator!$F$17,1)&lt;0.5,-1,1))^2)/((50*POWER(80,POWER(COS(PI()*MOD(Calculator!$B$33/Calculator!$F$17,1)),2))+$C59)^2+(1500*ABS(SIN(2*PI()*MOD(Calculator!$B$33/Calculator!$F$17,1)))*IF(MOD(Calculator!$B$33/Calculator!$F$17,1)&lt;0.5,-1,1))^2)))/(1-SQRT(((50*POWER(80,POWER(COS(PI()*MOD(Calculator!$B$33/Calculator!$F$17,1)),2))-$C59)^2+(1500*ABS(SIN(2*PI()*MOD(Calculator!$B$33/Calculator!$F$17,1)))*IF(MOD(Calculator!$B$33/Calculator!$F$17,1)&lt;0.5,-1,1))^2)/((50*POWER(80,POWER(COS(PI()*MOD(Calculator!$B$33/Calculator!$F$17,1)),2))+$C59)^2+(1500*ABS(SIN(2*PI()*MOD(Calculator!$B$33/Calculator!$F$17,1)))*IF(MOD(Calculator!$B$33/Calculator!$F$17,1)&lt;0.5,-1,1))^2))),2))</f>
        <v>16.65</v>
      </c>
      <c r="BF59" s="289" t="str">
        <f aca="false">IF(OR(Calculator!$E$18&lt;&gt;"YES",Calculator!$B$33&lt;Calculator!$G$18),"—",ROUND((1+SQRT(((50*POWER(80,POWER(COS(PI()*MOD(Calculator!$B$33/Calculator!$F$18,1)),2))-$C59)^2+(1500*ABS(SIN(2*PI()*MOD(Calculator!$B$33/Calculator!$F$18,1)))*IF(MOD(Calculator!$B$33/Calculator!$F$18,1)&lt;0.5,-1,1))^2)/((50*POWER(80,POWER(COS(PI()*MOD(Calculator!$B$33/Calculator!$F$18,1)),2))+$C59)^2+(1500*ABS(SIN(2*PI()*MOD(Calculator!$B$33/Calculator!$F$18,1)))*IF(MOD(Calculator!$B$33/Calculator!$F$18,1)&lt;0.5,-1,1))^2)))/(1-SQRT(((50*POWER(80,POWER(COS(PI()*MOD(Calculator!$B$33/Calculator!$F$18,1)),2))-$C59)^2+(1500*ABS(SIN(2*PI()*MOD(Calculator!$B$33/Calculator!$F$18,1)))*IF(MOD(Calculator!$B$33/Calculator!$F$18,1)&lt;0.5,-1,1))^2)/((50*POWER(80,POWER(COS(PI()*MOD(Calculator!$B$33/Calculator!$F$18,1)),2))+$C59)^2+(1500*ABS(SIN(2*PI()*MOD(Calculator!$B$33/Calculator!$F$18,1)))*IF(MOD(Calculator!$B$33/Calculator!$F$18,1)&lt;0.5,-1,1))^2))),2))</f>
        <v>—</v>
      </c>
      <c r="BG59" s="289" t="str">
        <f aca="false">IF(OR(Calculator!$E$19&lt;&gt;"YES",Calculator!$B$33&lt;Calculator!$G$19),"—",ROUND((1+SQRT(((50*POWER(80,POWER(COS(PI()*MOD(Calculator!$B$33/Calculator!$F$19,1)),2))-$C59)^2+(1500*ABS(SIN(2*PI()*MOD(Calculator!$B$33/Calculator!$F$19,1)))*IF(MOD(Calculator!$B$33/Calculator!$F$19,1)&lt;0.5,-1,1))^2)/((50*POWER(80,POWER(COS(PI()*MOD(Calculator!$B$33/Calculator!$F$19,1)),2))+$C59)^2+(1500*ABS(SIN(2*PI()*MOD(Calculator!$B$33/Calculator!$F$19,1)))*IF(MOD(Calculator!$B$33/Calculator!$F$19,1)&lt;0.5,-1,1))^2)))/(1-SQRT(((50*POWER(80,POWER(COS(PI()*MOD(Calculator!$B$33/Calculator!$F$19,1)),2))-$C59)^2+(1500*ABS(SIN(2*PI()*MOD(Calculator!$B$33/Calculator!$F$19,1)))*IF(MOD(Calculator!$B$33/Calculator!$F$19,1)&lt;0.5,-1,1))^2)/((50*POWER(80,POWER(COS(PI()*MOD(Calculator!$B$33/Calculator!$F$19,1)),2))+$C59)^2+(1500*ABS(SIN(2*PI()*MOD(Calculator!$B$33/Calculator!$F$19,1)))*IF(MOD(Calculator!$B$33/Calculator!$F$19,1)&lt;0.5,-1,1))^2))),2))</f>
        <v>—</v>
      </c>
      <c r="BH59" s="289" t="str">
        <f aca="false">IF(OR(Calculator!$E$20&lt;&gt;"YES",Calculator!$B$33&lt;Calculator!$G$20),"—",ROUND((1+SQRT(((50*POWER(80,POWER(COS(PI()*MOD(Calculator!$B$33/Calculator!$F$20,1)),2))-$C59)^2+(1500*ABS(SIN(2*PI()*MOD(Calculator!$B$33/Calculator!$F$20,1)))*IF(MOD(Calculator!$B$33/Calculator!$F$20,1)&lt;0.5,-1,1))^2)/((50*POWER(80,POWER(COS(PI()*MOD(Calculator!$B$33/Calculator!$F$20,1)),2))+$C59)^2+(1500*ABS(SIN(2*PI()*MOD(Calculator!$B$33/Calculator!$F$20,1)))*IF(MOD(Calculator!$B$33/Calculator!$F$20,1)&lt;0.5,-1,1))^2)))/(1-SQRT(((50*POWER(80,POWER(COS(PI()*MOD(Calculator!$B$33/Calculator!$F$20,1)),2))-$C59)^2+(1500*ABS(SIN(2*PI()*MOD(Calculator!$B$33/Calculator!$F$20,1)))*IF(MOD(Calculator!$B$33/Calculator!$F$20,1)&lt;0.5,-1,1))^2)/((50*POWER(80,POWER(COS(PI()*MOD(Calculator!$B$33/Calculator!$F$20,1)),2))+$C59)^2+(1500*ABS(SIN(2*PI()*MOD(Calculator!$B$33/Calculator!$F$20,1)))*IF(MOD(Calculator!$B$33/Calculator!$F$20,1)&lt;0.5,-1,1))^2))),2))</f>
        <v>—</v>
      </c>
      <c r="BI59" s="289" t="str">
        <f aca="false">IF(OR(Calculator!$E$21&lt;&gt;"YES",Calculator!$B$33&lt;Calculator!$G$21),"—",ROUND((1+SQRT(((50*POWER(80,POWER(COS(PI()*MOD(Calculator!$B$33/Calculator!$F$21,1)),2))-$C59)^2+(1500*ABS(SIN(2*PI()*MOD(Calculator!$B$33/Calculator!$F$21,1)))*IF(MOD(Calculator!$B$33/Calculator!$F$21,1)&lt;0.5,-1,1))^2)/((50*POWER(80,POWER(COS(PI()*MOD(Calculator!$B$33/Calculator!$F$21,1)),2))+$C59)^2+(1500*ABS(SIN(2*PI()*MOD(Calculator!$B$33/Calculator!$F$21,1)))*IF(MOD(Calculator!$B$33/Calculator!$F$21,1)&lt;0.5,-1,1))^2)))/(1-SQRT(((50*POWER(80,POWER(COS(PI()*MOD(Calculator!$B$33/Calculator!$F$21,1)),2))-$C59)^2+(1500*ABS(SIN(2*PI()*MOD(Calculator!$B$33/Calculator!$F$21,1)))*IF(MOD(Calculator!$B$33/Calculator!$F$21,1)&lt;0.5,-1,1))^2)/((50*POWER(80,POWER(COS(PI()*MOD(Calculator!$B$33/Calculator!$F$21,1)),2))+$C59)^2+(1500*ABS(SIN(2*PI()*MOD(Calculator!$B$33/Calculator!$F$21,1)))*IF(MOD(Calculator!$B$33/Calculator!$F$21,1)&lt;0.5,-1,1))^2))),2))</f>
        <v>—</v>
      </c>
      <c r="BJ59" s="289" t="str">
        <f aca="false">IF(OR(Calculator!$E$22&lt;&gt;"YES",Calculator!$B$33&lt;Calculator!$G$22),"—",ROUND((1+SQRT(((50*POWER(80,POWER(COS(PI()*MOD(Calculator!$B$33/Calculator!$F$22,1)),2))-$C59)^2+(1500*ABS(SIN(2*PI()*MOD(Calculator!$B$33/Calculator!$F$22,1)))*IF(MOD(Calculator!$B$33/Calculator!$F$22,1)&lt;0.5,-1,1))^2)/((50*POWER(80,POWER(COS(PI()*MOD(Calculator!$B$33/Calculator!$F$22,1)),2))+$C59)^2+(1500*ABS(SIN(2*PI()*MOD(Calculator!$B$33/Calculator!$F$22,1)))*IF(MOD(Calculator!$B$33/Calculator!$F$22,1)&lt;0.5,-1,1))^2)))/(1-SQRT(((50*POWER(80,POWER(COS(PI()*MOD(Calculator!$B$33/Calculator!$F$22,1)),2))-$C59)^2+(1500*ABS(SIN(2*PI()*MOD(Calculator!$B$33/Calculator!$F$22,1)))*IF(MOD(Calculator!$B$33/Calculator!$F$22,1)&lt;0.5,-1,1))^2)/((50*POWER(80,POWER(COS(PI()*MOD(Calculator!$B$33/Calculator!$F$22,1)),2))+$C59)^2+(1500*ABS(SIN(2*PI()*MOD(Calculator!$B$33/Calculator!$F$22,1)))*IF(MOD(Calculator!$B$33/Calculator!$F$22,1)&lt;0.5,-1,1))^2))),2))</f>
        <v>—</v>
      </c>
      <c r="BK59" s="288" t="n">
        <f aca="false">IFERROR(ROUND((IF(ISNUMBER(AZ59),AZ59,0)+IF(ISNUMBER(BA59),BA59,0)+IF(ISNUMBER(BB59),BB59,0)+IF(ISNUMBER(BC59),BC59,0)+IF(ISNUMBER(BD59),BD59,0)+IF(ISNUMBER(BE59),BE59,0)+IF(ISNUMBER(BF59),BF59,0)+IF(ISNUMBER(BG59),BG59,0)+IF(ISNUMBER(BH59),BH59,0)+IF(ISNUMBER(BI59),BI59,0)+IF(ISNUMBER(BJ59),BJ59,0))/(IF(ISNUMBER(AZ59),1,0)+IF(ISNUMBER(BA59),1,0)+IF(ISNUMBER(BB59),1,0)+IF(ISNUMBER(BC59),1,0)+IF(ISNUMBER(BD59),1,0)+IF(ISNUMBER(BE59),1,0)+IF(ISNUMBER(BF59),1,0)+IF(ISNUMBER(BG59),1,0)+IF(ISNUMBER(BH59),1,0)+IF(ISNUMBER(BI59),1,0)+IF(ISNUMBER(BJ59),1,0)),4),"")</f>
        <v>9.73</v>
      </c>
      <c r="BM59" s="253" t="str">
        <f aca="false">IF(OR(Calculator!$E$12&lt;&gt;"YES",Calculator!$B$29&lt;Calculator!$G$12),"—",ROUND((1+SQRT(((50*POWER(80,POWER(COS(PI()*MOD(Calculator!$B$29/Calculator!$F$12,1)),2))+MIN(500,MAX(30,100*EXP(-0.3*'VSWR Calculator'!$C$24)*(1+3*ABS(MOD('VSWR Calculator'!$C$23/Calculator!$F$12/2,1)-0.5))))/'VSWR Calculator'!$C$25)-$C59)^2+(1500*ABS(SIN(2*PI()*MOD(Calculator!$B$29/Calculator!$F$12,1)))*IF(MOD(Calculator!$B$29/Calculator!$F$12,1)&lt;0.5,-1,1))^2)/SQRT(((50*POWER(80,POWER(COS(PI()*MOD(Calculator!$B$29/Calculator!$F$12,1)),2))+MIN(500,MAX(30,100*EXP(-0.3*'VSWR Calculator'!$C$24)*(1+3*ABS(MOD('VSWR Calculator'!$C$23/Calculator!$F$12/2,1)-0.5))))/'VSWR Calculator'!$C$25)+$C59)^2+(1500*ABS(SIN(2*PI()*MOD(Calculator!$B$29/Calculator!$F$12,1)))*IF(MOD(Calculator!$B$29/Calculator!$F$12,1)&lt;0.5,-1,1))^2))/(1-SQRT(((50*POWER(80,POWER(COS(PI()*MOD(Calculator!$B$29/Calculator!$F$12,1)),2))+MIN(500,MAX(30,100*EXP(-0.3*'VSWR Calculator'!$C$24)*(1+3*ABS(MOD('VSWR Calculator'!$C$23/Calculator!$F$12/2,1)-0.5))))/'VSWR Calculator'!$C$25)-$C59)^2+(1500*ABS(SIN(2*PI()*MOD(Calculator!$B$29/Calculator!$F$12,1)))*IF(MOD(Calculator!$B$29/Calculator!$F$12,1)&lt;0.5,-1,1))^2)/SQRT(((50*POWER(80,POWER(COS(PI()*MOD(Calculator!$B$29/Calculator!$F$12,1)),2))+MIN(500,MAX(30,100*EXP(-0.3*'VSWR Calculator'!$C$24)*(1+3*ABS(MOD('VSWR Calculator'!$C$23/Calculator!$F$12/2,1)-0.5))))/'VSWR Calculator'!$C$25)+$C59)^2+(1500*ABS(SIN(2*PI()*MOD(Calculator!$B$29/Calculator!$F$12,1)))*IF(MOD(Calculator!$B$29/Calculator!$F$12,1)&lt;0.5,-1,1))^2)),2))</f>
        <v>—</v>
      </c>
      <c r="BN59" s="253" t="str">
        <f aca="false">IF(OR(Calculator!$E$13&lt;&gt;"YES",Calculator!$B$29&lt;Calculator!$G$13),"—",ROUND((1+SQRT(((50*POWER(80,POWER(COS(PI()*MOD(Calculator!$B$29/Calculator!$F$13,1)),2))+MIN(500,MAX(30,100*EXP(-0.3*'VSWR Calculator'!$C$24)*(1+3*ABS(MOD('VSWR Calculator'!$C$23/Calculator!$F$13/2,1)-0.5))))/'VSWR Calculator'!$C$25)-$C59)^2+(1500*ABS(SIN(2*PI()*MOD(Calculator!$B$29/Calculator!$F$13,1)))*IF(MOD(Calculator!$B$29/Calculator!$F$13,1)&lt;0.5,-1,1))^2)/SQRT(((50*POWER(80,POWER(COS(PI()*MOD(Calculator!$B$29/Calculator!$F$13,1)),2))+MIN(500,MAX(30,100*EXP(-0.3*'VSWR Calculator'!$C$24)*(1+3*ABS(MOD('VSWR Calculator'!$C$23/Calculator!$F$13/2,1)-0.5))))/'VSWR Calculator'!$C$25)+$C59)^2+(1500*ABS(SIN(2*PI()*MOD(Calculator!$B$29/Calculator!$F$13,1)))*IF(MOD(Calculator!$B$29/Calculator!$F$13,1)&lt;0.5,-1,1))^2))/(1-SQRT(((50*POWER(80,POWER(COS(PI()*MOD(Calculator!$B$29/Calculator!$F$13,1)),2))+MIN(500,MAX(30,100*EXP(-0.3*'VSWR Calculator'!$C$24)*(1+3*ABS(MOD('VSWR Calculator'!$C$23/Calculator!$F$13/2,1)-0.5))))/'VSWR Calculator'!$C$25)-$C59)^2+(1500*ABS(SIN(2*PI()*MOD(Calculator!$B$29/Calculator!$F$13,1)))*IF(MOD(Calculator!$B$29/Calculator!$F$13,1)&lt;0.5,-1,1))^2)/SQRT(((50*POWER(80,POWER(COS(PI()*MOD(Calculator!$B$29/Calculator!$F$13,1)),2))+MIN(500,MAX(30,100*EXP(-0.3*'VSWR Calculator'!$C$24)*(1+3*ABS(MOD('VSWR Calculator'!$C$23/Calculator!$F$13/2,1)-0.5))))/'VSWR Calculator'!$C$25)+$C59)^2+(1500*ABS(SIN(2*PI()*MOD(Calculator!$B$29/Calculator!$F$13,1)))*IF(MOD(Calculator!$B$29/Calculator!$F$13,1)&lt;0.5,-1,1))^2)),2))</f>
        <v>—</v>
      </c>
      <c r="BO59" s="253" t="str">
        <f aca="false">IF(OR(Calculator!$E$14&lt;&gt;"YES",Calculator!$B$29&lt;Calculator!$G$14),"—",ROUND((1+SQRT(((50*POWER(80,POWER(COS(PI()*MOD(Calculator!$B$29/Calculator!$F$14,1)),2))+MIN(500,MAX(30,100*EXP(-0.3*'VSWR Calculator'!$C$24)*(1+3*ABS(MOD('VSWR Calculator'!$C$23/Calculator!$F$14/2,1)-0.5))))/'VSWR Calculator'!$C$25)-$C59)^2+(1500*ABS(SIN(2*PI()*MOD(Calculator!$B$29/Calculator!$F$14,1)))*IF(MOD(Calculator!$B$29/Calculator!$F$14,1)&lt;0.5,-1,1))^2)/SQRT(((50*POWER(80,POWER(COS(PI()*MOD(Calculator!$B$29/Calculator!$F$14,1)),2))+MIN(500,MAX(30,100*EXP(-0.3*'VSWR Calculator'!$C$24)*(1+3*ABS(MOD('VSWR Calculator'!$C$23/Calculator!$F$14/2,1)-0.5))))/'VSWR Calculator'!$C$25)+$C59)^2+(1500*ABS(SIN(2*PI()*MOD(Calculator!$B$29/Calculator!$F$14,1)))*IF(MOD(Calculator!$B$29/Calculator!$F$14,1)&lt;0.5,-1,1))^2))/(1-SQRT(((50*POWER(80,POWER(COS(PI()*MOD(Calculator!$B$29/Calculator!$F$14,1)),2))+MIN(500,MAX(30,100*EXP(-0.3*'VSWR Calculator'!$C$24)*(1+3*ABS(MOD('VSWR Calculator'!$C$23/Calculator!$F$14/2,1)-0.5))))/'VSWR Calculator'!$C$25)-$C59)^2+(1500*ABS(SIN(2*PI()*MOD(Calculator!$B$29/Calculator!$F$14,1)))*IF(MOD(Calculator!$B$29/Calculator!$F$14,1)&lt;0.5,-1,1))^2)/SQRT(((50*POWER(80,POWER(COS(PI()*MOD(Calculator!$B$29/Calculator!$F$14,1)),2))+MIN(500,MAX(30,100*EXP(-0.3*'VSWR Calculator'!$C$24)*(1+3*ABS(MOD('VSWR Calculator'!$C$23/Calculator!$F$14/2,1)-0.5))))/'VSWR Calculator'!$C$25)+$C59)^2+(1500*ABS(SIN(2*PI()*MOD(Calculator!$B$29/Calculator!$F$14,1)))*IF(MOD(Calculator!$B$29/Calculator!$F$14,1)&lt;0.5,-1,1))^2)),2))</f>
        <v>—</v>
      </c>
      <c r="BP59" s="253" t="n">
        <f aca="false">IF(OR(Calculator!$E$15&lt;&gt;"YES",Calculator!$B$29&lt;Calculator!$G$15),"—",ROUND((1+SQRT(((50*POWER(80,POWER(COS(PI()*MOD(Calculator!$B$29/Calculator!$F$15,1)),2))+MIN(500,MAX(30,100*EXP(-0.3*'VSWR Calculator'!$C$24)*(1+3*ABS(MOD('VSWR Calculator'!$C$23/Calculator!$F$15/2,1)-0.5))))/'VSWR Calculator'!$C$25)-$C59)^2+(1500*ABS(SIN(2*PI()*MOD(Calculator!$B$29/Calculator!$F$15,1)))*IF(MOD(Calculator!$B$29/Calculator!$F$15,1)&lt;0.5,-1,1))^2)/SQRT(((50*POWER(80,POWER(COS(PI()*MOD(Calculator!$B$29/Calculator!$F$15,1)),2))+MIN(500,MAX(30,100*EXP(-0.3*'VSWR Calculator'!$C$24)*(1+3*ABS(MOD('VSWR Calculator'!$C$23/Calculator!$F$15/2,1)-0.5))))/'VSWR Calculator'!$C$25)+$C59)^2+(1500*ABS(SIN(2*PI()*MOD(Calculator!$B$29/Calculator!$F$15,1)))*IF(MOD(Calculator!$B$29/Calculator!$F$15,1)&lt;0.5,-1,1))^2))/(1-SQRT(((50*POWER(80,POWER(COS(PI()*MOD(Calculator!$B$29/Calculator!$F$15,1)),2))+MIN(500,MAX(30,100*EXP(-0.3*'VSWR Calculator'!$C$24)*(1+3*ABS(MOD('VSWR Calculator'!$C$23/Calculator!$F$15/2,1)-0.5))))/'VSWR Calculator'!$C$25)-$C59)^2+(1500*ABS(SIN(2*PI()*MOD(Calculator!$B$29/Calculator!$F$15,1)))*IF(MOD(Calculator!$B$29/Calculator!$F$15,1)&lt;0.5,-1,1))^2)/SQRT(((50*POWER(80,POWER(COS(PI()*MOD(Calculator!$B$29/Calculator!$F$15,1)),2))+MIN(500,MAX(30,100*EXP(-0.3*'VSWR Calculator'!$C$24)*(1+3*ABS(MOD('VSWR Calculator'!$C$23/Calculator!$F$15/2,1)-0.5))))/'VSWR Calculator'!$C$25)+$C59)^2+(1500*ABS(SIN(2*PI()*MOD(Calculator!$B$29/Calculator!$F$15,1)))*IF(MOD(Calculator!$B$29/Calculator!$F$15,1)&lt;0.5,-1,1))^2)),2))</f>
        <v>13.81</v>
      </c>
      <c r="BQ59" s="253" t="str">
        <f aca="false">IF(OR(Calculator!$E$16&lt;&gt;"YES",Calculator!$B$29&lt;Calculator!$G$16),"—",ROUND((1+SQRT(((50*POWER(80,POWER(COS(PI()*MOD(Calculator!$B$29/Calculator!$F$16,1)),2))+MIN(500,MAX(30,100*EXP(-0.3*'VSWR Calculator'!$C$24)*(1+3*ABS(MOD('VSWR Calculator'!$C$23/Calculator!$F$16/2,1)-0.5))))/'VSWR Calculator'!$C$25)-$C59)^2+(1500*ABS(SIN(2*PI()*MOD(Calculator!$B$29/Calculator!$F$16,1)))*IF(MOD(Calculator!$B$29/Calculator!$F$16,1)&lt;0.5,-1,1))^2)/SQRT(((50*POWER(80,POWER(COS(PI()*MOD(Calculator!$B$29/Calculator!$F$16,1)),2))+MIN(500,MAX(30,100*EXP(-0.3*'VSWR Calculator'!$C$24)*(1+3*ABS(MOD('VSWR Calculator'!$C$23/Calculator!$F$16/2,1)-0.5))))/'VSWR Calculator'!$C$25)+$C59)^2+(1500*ABS(SIN(2*PI()*MOD(Calculator!$B$29/Calculator!$F$16,1)))*IF(MOD(Calculator!$B$29/Calculator!$F$16,1)&lt;0.5,-1,1))^2))/(1-SQRT(((50*POWER(80,POWER(COS(PI()*MOD(Calculator!$B$29/Calculator!$F$16,1)),2))+MIN(500,MAX(30,100*EXP(-0.3*'VSWR Calculator'!$C$24)*(1+3*ABS(MOD('VSWR Calculator'!$C$23/Calculator!$F$16/2,1)-0.5))))/'VSWR Calculator'!$C$25)-$C59)^2+(1500*ABS(SIN(2*PI()*MOD(Calculator!$B$29/Calculator!$F$16,1)))*IF(MOD(Calculator!$B$29/Calculator!$F$16,1)&lt;0.5,-1,1))^2)/SQRT(((50*POWER(80,POWER(COS(PI()*MOD(Calculator!$B$29/Calculator!$F$16,1)),2))+MIN(500,MAX(30,100*EXP(-0.3*'VSWR Calculator'!$C$24)*(1+3*ABS(MOD('VSWR Calculator'!$C$23/Calculator!$F$16/2,1)-0.5))))/'VSWR Calculator'!$C$25)+$C59)^2+(1500*ABS(SIN(2*PI()*MOD(Calculator!$B$29/Calculator!$F$16,1)))*IF(MOD(Calculator!$B$29/Calculator!$F$16,1)&lt;0.5,-1,1))^2)),2))</f>
        <v>—</v>
      </c>
      <c r="BR59" s="253" t="n">
        <f aca="false">IF(OR(Calculator!$E$17&lt;&gt;"YES",Calculator!$B$29&lt;Calculator!$G$17),"—",ROUND((1+SQRT(((50*POWER(80,POWER(COS(PI()*MOD(Calculator!$B$29/Calculator!$F$17,1)),2))+MIN(500,MAX(30,100*EXP(-0.3*'VSWR Calculator'!$C$24)*(1+3*ABS(MOD('VSWR Calculator'!$C$23/Calculator!$F$17/2,1)-0.5))))/'VSWR Calculator'!$C$25)-$C59)^2+(1500*ABS(SIN(2*PI()*MOD(Calculator!$B$29/Calculator!$F$17,1)))*IF(MOD(Calculator!$B$29/Calculator!$F$17,1)&lt;0.5,-1,1))^2)/SQRT(((50*POWER(80,POWER(COS(PI()*MOD(Calculator!$B$29/Calculator!$F$17,1)),2))+MIN(500,MAX(30,100*EXP(-0.3*'VSWR Calculator'!$C$24)*(1+3*ABS(MOD('VSWR Calculator'!$C$23/Calculator!$F$17/2,1)-0.5))))/'VSWR Calculator'!$C$25)+$C59)^2+(1500*ABS(SIN(2*PI()*MOD(Calculator!$B$29/Calculator!$F$17,1)))*IF(MOD(Calculator!$B$29/Calculator!$F$17,1)&lt;0.5,-1,1))^2))/(1-SQRT(((50*POWER(80,POWER(COS(PI()*MOD(Calculator!$B$29/Calculator!$F$17,1)),2))+MIN(500,MAX(30,100*EXP(-0.3*'VSWR Calculator'!$C$24)*(1+3*ABS(MOD('VSWR Calculator'!$C$23/Calculator!$F$17/2,1)-0.5))))/'VSWR Calculator'!$C$25)-$C59)^2+(1500*ABS(SIN(2*PI()*MOD(Calculator!$B$29/Calculator!$F$17,1)))*IF(MOD(Calculator!$B$29/Calculator!$F$17,1)&lt;0.5,-1,1))^2)/SQRT(((50*POWER(80,POWER(COS(PI()*MOD(Calculator!$B$29/Calculator!$F$17,1)),2))+MIN(500,MAX(30,100*EXP(-0.3*'VSWR Calculator'!$C$24)*(1+3*ABS(MOD('VSWR Calculator'!$C$23/Calculator!$F$17/2,1)-0.5))))/'VSWR Calculator'!$C$25)+$C59)^2+(1500*ABS(SIN(2*PI()*MOD(Calculator!$B$29/Calculator!$F$17,1)))*IF(MOD(Calculator!$B$29/Calculator!$F$17,1)&lt;0.5,-1,1))^2)),2))</f>
        <v>13.6</v>
      </c>
      <c r="BS59" s="253" t="str">
        <f aca="false">IF(OR(Calculator!$E$18&lt;&gt;"YES",Calculator!$B$29&lt;Calculator!$G$18),"—",ROUND((1+SQRT(((50*POWER(80,POWER(COS(PI()*MOD(Calculator!$B$29/Calculator!$F$18,1)),2))+MIN(500,MAX(30,100*EXP(-0.3*'VSWR Calculator'!$C$24)*(1+3*ABS(MOD('VSWR Calculator'!$C$23/Calculator!$F$18/2,1)-0.5))))/'VSWR Calculator'!$C$25)-$C59)^2+(1500*ABS(SIN(2*PI()*MOD(Calculator!$B$29/Calculator!$F$18,1)))*IF(MOD(Calculator!$B$29/Calculator!$F$18,1)&lt;0.5,-1,1))^2)/SQRT(((50*POWER(80,POWER(COS(PI()*MOD(Calculator!$B$29/Calculator!$F$18,1)),2))+MIN(500,MAX(30,100*EXP(-0.3*'VSWR Calculator'!$C$24)*(1+3*ABS(MOD('VSWR Calculator'!$C$23/Calculator!$F$18/2,1)-0.5))))/'VSWR Calculator'!$C$25)+$C59)^2+(1500*ABS(SIN(2*PI()*MOD(Calculator!$B$29/Calculator!$F$18,1)))*IF(MOD(Calculator!$B$29/Calculator!$F$18,1)&lt;0.5,-1,1))^2))/(1-SQRT(((50*POWER(80,POWER(COS(PI()*MOD(Calculator!$B$29/Calculator!$F$18,1)),2))+MIN(500,MAX(30,100*EXP(-0.3*'VSWR Calculator'!$C$24)*(1+3*ABS(MOD('VSWR Calculator'!$C$23/Calculator!$F$18/2,1)-0.5))))/'VSWR Calculator'!$C$25)-$C59)^2+(1500*ABS(SIN(2*PI()*MOD(Calculator!$B$29/Calculator!$F$18,1)))*IF(MOD(Calculator!$B$29/Calculator!$F$18,1)&lt;0.5,-1,1))^2)/SQRT(((50*POWER(80,POWER(COS(PI()*MOD(Calculator!$B$29/Calculator!$F$18,1)),2))+MIN(500,MAX(30,100*EXP(-0.3*'VSWR Calculator'!$C$24)*(1+3*ABS(MOD('VSWR Calculator'!$C$23/Calculator!$F$18/2,1)-0.5))))/'VSWR Calculator'!$C$25)+$C59)^2+(1500*ABS(SIN(2*PI()*MOD(Calculator!$B$29/Calculator!$F$18,1)))*IF(MOD(Calculator!$B$29/Calculator!$F$18,1)&lt;0.5,-1,1))^2)),2))</f>
        <v>—</v>
      </c>
      <c r="BT59" s="253" t="str">
        <f aca="false">IF(OR(Calculator!$E$19&lt;&gt;"YES",Calculator!$B$29&lt;Calculator!$G$19),"—",ROUND((1+SQRT(((50*POWER(80,POWER(COS(PI()*MOD(Calculator!$B$29/Calculator!$F$19,1)),2))+MIN(500,MAX(30,100*EXP(-0.3*'VSWR Calculator'!$C$24)*(1+3*ABS(MOD('VSWR Calculator'!$C$23/Calculator!$F$19/2,1)-0.5))))/'VSWR Calculator'!$C$25)-$C59)^2+(1500*ABS(SIN(2*PI()*MOD(Calculator!$B$29/Calculator!$F$19,1)))*IF(MOD(Calculator!$B$29/Calculator!$F$19,1)&lt;0.5,-1,1))^2)/SQRT(((50*POWER(80,POWER(COS(PI()*MOD(Calculator!$B$29/Calculator!$F$19,1)),2))+MIN(500,MAX(30,100*EXP(-0.3*'VSWR Calculator'!$C$24)*(1+3*ABS(MOD('VSWR Calculator'!$C$23/Calculator!$F$19/2,1)-0.5))))/'VSWR Calculator'!$C$25)+$C59)^2+(1500*ABS(SIN(2*PI()*MOD(Calculator!$B$29/Calculator!$F$19,1)))*IF(MOD(Calculator!$B$29/Calculator!$F$19,1)&lt;0.5,-1,1))^2))/(1-SQRT(((50*POWER(80,POWER(COS(PI()*MOD(Calculator!$B$29/Calculator!$F$19,1)),2))+MIN(500,MAX(30,100*EXP(-0.3*'VSWR Calculator'!$C$24)*(1+3*ABS(MOD('VSWR Calculator'!$C$23/Calculator!$F$19/2,1)-0.5))))/'VSWR Calculator'!$C$25)-$C59)^2+(1500*ABS(SIN(2*PI()*MOD(Calculator!$B$29/Calculator!$F$19,1)))*IF(MOD(Calculator!$B$29/Calculator!$F$19,1)&lt;0.5,-1,1))^2)/SQRT(((50*POWER(80,POWER(COS(PI()*MOD(Calculator!$B$29/Calculator!$F$19,1)),2))+MIN(500,MAX(30,100*EXP(-0.3*'VSWR Calculator'!$C$24)*(1+3*ABS(MOD('VSWR Calculator'!$C$23/Calculator!$F$19/2,1)-0.5))))/'VSWR Calculator'!$C$25)+$C59)^2+(1500*ABS(SIN(2*PI()*MOD(Calculator!$B$29/Calculator!$F$19,1)))*IF(MOD(Calculator!$B$29/Calculator!$F$19,1)&lt;0.5,-1,1))^2)),2))</f>
        <v>—</v>
      </c>
      <c r="BU59" s="253" t="str">
        <f aca="false">IF(OR(Calculator!$E$20&lt;&gt;"YES",Calculator!$B$29&lt;Calculator!$G$20),"—",ROUND((1+SQRT(((50*POWER(80,POWER(COS(PI()*MOD(Calculator!$B$29/Calculator!$F$20,1)),2))+MIN(500,MAX(30,100*EXP(-0.3*'VSWR Calculator'!$C$24)*(1+3*ABS(MOD('VSWR Calculator'!$C$23/Calculator!$F$20/2,1)-0.5))))/'VSWR Calculator'!$C$25)-$C59)^2+(1500*ABS(SIN(2*PI()*MOD(Calculator!$B$29/Calculator!$F$20,1)))*IF(MOD(Calculator!$B$29/Calculator!$F$20,1)&lt;0.5,-1,1))^2)/SQRT(((50*POWER(80,POWER(COS(PI()*MOD(Calculator!$B$29/Calculator!$F$20,1)),2))+MIN(500,MAX(30,100*EXP(-0.3*'VSWR Calculator'!$C$24)*(1+3*ABS(MOD('VSWR Calculator'!$C$23/Calculator!$F$20/2,1)-0.5))))/'VSWR Calculator'!$C$25)+$C59)^2+(1500*ABS(SIN(2*PI()*MOD(Calculator!$B$29/Calculator!$F$20,1)))*IF(MOD(Calculator!$B$29/Calculator!$F$20,1)&lt;0.5,-1,1))^2))/(1-SQRT(((50*POWER(80,POWER(COS(PI()*MOD(Calculator!$B$29/Calculator!$F$20,1)),2))+MIN(500,MAX(30,100*EXP(-0.3*'VSWR Calculator'!$C$24)*(1+3*ABS(MOD('VSWR Calculator'!$C$23/Calculator!$F$20/2,1)-0.5))))/'VSWR Calculator'!$C$25)-$C59)^2+(1500*ABS(SIN(2*PI()*MOD(Calculator!$B$29/Calculator!$F$20,1)))*IF(MOD(Calculator!$B$29/Calculator!$F$20,1)&lt;0.5,-1,1))^2)/SQRT(((50*POWER(80,POWER(COS(PI()*MOD(Calculator!$B$29/Calculator!$F$20,1)),2))+MIN(500,MAX(30,100*EXP(-0.3*'VSWR Calculator'!$C$24)*(1+3*ABS(MOD('VSWR Calculator'!$C$23/Calculator!$F$20/2,1)-0.5))))/'VSWR Calculator'!$C$25)+$C59)^2+(1500*ABS(SIN(2*PI()*MOD(Calculator!$B$29/Calculator!$F$20,1)))*IF(MOD(Calculator!$B$29/Calculator!$F$20,1)&lt;0.5,-1,1))^2)),2))</f>
        <v>—</v>
      </c>
      <c r="BV59" s="253" t="str">
        <f aca="false">IF(OR(Calculator!$E$21&lt;&gt;"YES",Calculator!$B$29&lt;Calculator!$G$21),"—",ROUND((1+SQRT(((50*POWER(80,POWER(COS(PI()*MOD(Calculator!$B$29/Calculator!$F$21,1)),2))+MIN(500,MAX(30,100*EXP(-0.3*'VSWR Calculator'!$C$24)*(1+3*ABS(MOD('VSWR Calculator'!$C$23/Calculator!$F$21/2,1)-0.5))))/'VSWR Calculator'!$C$25)-$C59)^2+(1500*ABS(SIN(2*PI()*MOD(Calculator!$B$29/Calculator!$F$21,1)))*IF(MOD(Calculator!$B$29/Calculator!$F$21,1)&lt;0.5,-1,1))^2)/SQRT(((50*POWER(80,POWER(COS(PI()*MOD(Calculator!$B$29/Calculator!$F$21,1)),2))+MIN(500,MAX(30,100*EXP(-0.3*'VSWR Calculator'!$C$24)*(1+3*ABS(MOD('VSWR Calculator'!$C$23/Calculator!$F$21/2,1)-0.5))))/'VSWR Calculator'!$C$25)+$C59)^2+(1500*ABS(SIN(2*PI()*MOD(Calculator!$B$29/Calculator!$F$21,1)))*IF(MOD(Calculator!$B$29/Calculator!$F$21,1)&lt;0.5,-1,1))^2))/(1-SQRT(((50*POWER(80,POWER(COS(PI()*MOD(Calculator!$B$29/Calculator!$F$21,1)),2))+MIN(500,MAX(30,100*EXP(-0.3*'VSWR Calculator'!$C$24)*(1+3*ABS(MOD('VSWR Calculator'!$C$23/Calculator!$F$21/2,1)-0.5))))/'VSWR Calculator'!$C$25)-$C59)^2+(1500*ABS(SIN(2*PI()*MOD(Calculator!$B$29/Calculator!$F$21,1)))*IF(MOD(Calculator!$B$29/Calculator!$F$21,1)&lt;0.5,-1,1))^2)/SQRT(((50*POWER(80,POWER(COS(PI()*MOD(Calculator!$B$29/Calculator!$F$21,1)),2))+MIN(500,MAX(30,100*EXP(-0.3*'VSWR Calculator'!$C$24)*(1+3*ABS(MOD('VSWR Calculator'!$C$23/Calculator!$F$21/2,1)-0.5))))/'VSWR Calculator'!$C$25)+$C59)^2+(1500*ABS(SIN(2*PI()*MOD(Calculator!$B$29/Calculator!$F$21,1)))*IF(MOD(Calculator!$B$29/Calculator!$F$21,1)&lt;0.5,-1,1))^2)),2))</f>
        <v>—</v>
      </c>
      <c r="BW59" s="253" t="str">
        <f aca="false">IF(OR(Calculator!$E$22&lt;&gt;"YES",Calculator!$B$29&lt;Calculator!$G$22),"—",ROUND((1+SQRT(((50*POWER(80,POWER(COS(PI()*MOD(Calculator!$B$29/Calculator!$F$22,1)),2))+MIN(500,MAX(30,100*EXP(-0.3*'VSWR Calculator'!$C$24)*(1+3*ABS(MOD('VSWR Calculator'!$C$23/Calculator!$F$22/2,1)-0.5))))/'VSWR Calculator'!$C$25)-$C59)^2+(1500*ABS(SIN(2*PI()*MOD(Calculator!$B$29/Calculator!$F$22,1)))*IF(MOD(Calculator!$B$29/Calculator!$F$22,1)&lt;0.5,-1,1))^2)/SQRT(((50*POWER(80,POWER(COS(PI()*MOD(Calculator!$B$29/Calculator!$F$22,1)),2))+MIN(500,MAX(30,100*EXP(-0.3*'VSWR Calculator'!$C$24)*(1+3*ABS(MOD('VSWR Calculator'!$C$23/Calculator!$F$22/2,1)-0.5))))/'VSWR Calculator'!$C$25)+$C59)^2+(1500*ABS(SIN(2*PI()*MOD(Calculator!$B$29/Calculator!$F$22,1)))*IF(MOD(Calculator!$B$29/Calculator!$F$22,1)&lt;0.5,-1,1))^2))/(1-SQRT(((50*POWER(80,POWER(COS(PI()*MOD(Calculator!$B$29/Calculator!$F$22,1)),2))+MIN(500,MAX(30,100*EXP(-0.3*'VSWR Calculator'!$C$24)*(1+3*ABS(MOD('VSWR Calculator'!$C$23/Calculator!$F$22/2,1)-0.5))))/'VSWR Calculator'!$C$25)-$C59)^2+(1500*ABS(SIN(2*PI()*MOD(Calculator!$B$29/Calculator!$F$22,1)))*IF(MOD(Calculator!$B$29/Calculator!$F$22,1)&lt;0.5,-1,1))^2)/SQRT(((50*POWER(80,POWER(COS(PI()*MOD(Calculator!$B$29/Calculator!$F$22,1)),2))+MIN(500,MAX(30,100*EXP(-0.3*'VSWR Calculator'!$C$24)*(1+3*ABS(MOD('VSWR Calculator'!$C$23/Calculator!$F$22/2,1)-0.5))))/'VSWR Calculator'!$C$25)+$C59)^2+(1500*ABS(SIN(2*PI()*MOD(Calculator!$B$29/Calculator!$F$22,1)))*IF(MOD(Calculator!$B$29/Calculator!$F$22,1)&lt;0.5,-1,1))^2)),2))</f>
        <v>—</v>
      </c>
      <c r="BX59" s="253" t="n">
        <f aca="false">IFERROR(ROUND((IF(ISNUMBER(BM59),BM59,0)+IF(ISNUMBER(BN59),BN59,0)+IF(ISNUMBER(BO59),BO59,0)+IF(ISNUMBER(BP59),BP59,0)+IF(ISNUMBER(BQ59),BQ59,0)+IF(ISNUMBER(BR59),BR59,0)+IF(ISNUMBER(BS59),BS59,0)+IF(ISNUMBER(BT59),BT59,0)+IF(ISNUMBER(BU59),BU59,0)+IF(ISNUMBER(BV59),BV59,0)+IF(ISNUMBER(BW59),BW59,0))/(IF(ISNUMBER(BM59),1,0)+IF(ISNUMBER(BN59),1,0)+IF(ISNUMBER(BO59),1,0)+IF(ISNUMBER(BP59),1,0)+IF(ISNUMBER(BQ59),1,0)+IF(ISNUMBER(BR59),1,0)+IF(ISNUMBER(BS59),1,0)+IF(ISNUMBER(BT59),1,0)+IF(ISNUMBER(BU59),1,0)+IF(ISNUMBER(BV59),1,0)+IF(ISNUMBER(BW59),1,0)),4),"")</f>
        <v>13.705</v>
      </c>
      <c r="BY59" s="253" t="str">
        <f aca="false">IF(OR(Calculator!$E$12&lt;&gt;"YES",Calculator!$B$30&lt;Calculator!$G$12),"—",ROUND((1+SQRT(((50*POWER(80,POWER(COS(PI()*MOD(Calculator!$B$30/Calculator!$F$12,1)),2))+MIN(500,MAX(30,100*EXP(-0.3*'VSWR Calculator'!$C$24)*(1+3*ABS(MOD('VSWR Calculator'!$C$23/Calculator!$F$12/2,1)-0.5))))/'VSWR Calculator'!$C$25)-$C59)^2+(1500*ABS(SIN(2*PI()*MOD(Calculator!$B$30/Calculator!$F$12,1)))*IF(MOD(Calculator!$B$30/Calculator!$F$12,1)&lt;0.5,-1,1))^2)/SQRT(((50*POWER(80,POWER(COS(PI()*MOD(Calculator!$B$30/Calculator!$F$12,1)),2))+MIN(500,MAX(30,100*EXP(-0.3*'VSWR Calculator'!$C$24)*(1+3*ABS(MOD('VSWR Calculator'!$C$23/Calculator!$F$12/2,1)-0.5))))/'VSWR Calculator'!$C$25)+$C59)^2+(1500*ABS(SIN(2*PI()*MOD(Calculator!$B$30/Calculator!$F$12,1)))*IF(MOD(Calculator!$B$30/Calculator!$F$12,1)&lt;0.5,-1,1))^2))/(1-SQRT(((50*POWER(80,POWER(COS(PI()*MOD(Calculator!$B$30/Calculator!$F$12,1)),2))+MIN(500,MAX(30,100*EXP(-0.3*'VSWR Calculator'!$C$24)*(1+3*ABS(MOD('VSWR Calculator'!$C$23/Calculator!$F$12/2,1)-0.5))))/'VSWR Calculator'!$C$25)-$C59)^2+(1500*ABS(SIN(2*PI()*MOD(Calculator!$B$30/Calculator!$F$12,1)))*IF(MOD(Calculator!$B$30/Calculator!$F$12,1)&lt;0.5,-1,1))^2)/SQRT(((50*POWER(80,POWER(COS(PI()*MOD(Calculator!$B$30/Calculator!$F$12,1)),2))+MIN(500,MAX(30,100*EXP(-0.3*'VSWR Calculator'!$C$24)*(1+3*ABS(MOD('VSWR Calculator'!$C$23/Calculator!$F$12/2,1)-0.5))))/'VSWR Calculator'!$C$25)+$C59)^2+(1500*ABS(SIN(2*PI()*MOD(Calculator!$B$30/Calculator!$F$12,1)))*IF(MOD(Calculator!$B$30/Calculator!$F$12,1)&lt;0.5,-1,1))^2)),2))</f>
        <v>—</v>
      </c>
      <c r="BZ59" s="253" t="str">
        <f aca="false">IF(OR(Calculator!$E$13&lt;&gt;"YES",Calculator!$B$30&lt;Calculator!$G$13),"—",ROUND((1+SQRT(((50*POWER(80,POWER(COS(PI()*MOD(Calculator!$B$30/Calculator!$F$13,1)),2))+MIN(500,MAX(30,100*EXP(-0.3*'VSWR Calculator'!$C$24)*(1+3*ABS(MOD('VSWR Calculator'!$C$23/Calculator!$F$13/2,1)-0.5))))/'VSWR Calculator'!$C$25)-$C59)^2+(1500*ABS(SIN(2*PI()*MOD(Calculator!$B$30/Calculator!$F$13,1)))*IF(MOD(Calculator!$B$30/Calculator!$F$13,1)&lt;0.5,-1,1))^2)/SQRT(((50*POWER(80,POWER(COS(PI()*MOD(Calculator!$B$30/Calculator!$F$13,1)),2))+MIN(500,MAX(30,100*EXP(-0.3*'VSWR Calculator'!$C$24)*(1+3*ABS(MOD('VSWR Calculator'!$C$23/Calculator!$F$13/2,1)-0.5))))/'VSWR Calculator'!$C$25)+$C59)^2+(1500*ABS(SIN(2*PI()*MOD(Calculator!$B$30/Calculator!$F$13,1)))*IF(MOD(Calculator!$B$30/Calculator!$F$13,1)&lt;0.5,-1,1))^2))/(1-SQRT(((50*POWER(80,POWER(COS(PI()*MOD(Calculator!$B$30/Calculator!$F$13,1)),2))+MIN(500,MAX(30,100*EXP(-0.3*'VSWR Calculator'!$C$24)*(1+3*ABS(MOD('VSWR Calculator'!$C$23/Calculator!$F$13/2,1)-0.5))))/'VSWR Calculator'!$C$25)-$C59)^2+(1500*ABS(SIN(2*PI()*MOD(Calculator!$B$30/Calculator!$F$13,1)))*IF(MOD(Calculator!$B$30/Calculator!$F$13,1)&lt;0.5,-1,1))^2)/SQRT(((50*POWER(80,POWER(COS(PI()*MOD(Calculator!$B$30/Calculator!$F$13,1)),2))+MIN(500,MAX(30,100*EXP(-0.3*'VSWR Calculator'!$C$24)*(1+3*ABS(MOD('VSWR Calculator'!$C$23/Calculator!$F$13/2,1)-0.5))))/'VSWR Calculator'!$C$25)+$C59)^2+(1500*ABS(SIN(2*PI()*MOD(Calculator!$B$30/Calculator!$F$13,1)))*IF(MOD(Calculator!$B$30/Calculator!$F$13,1)&lt;0.5,-1,1))^2)),2))</f>
        <v>—</v>
      </c>
      <c r="CA59" s="253" t="str">
        <f aca="false">IF(OR(Calculator!$E$14&lt;&gt;"YES",Calculator!$B$30&lt;Calculator!$G$14),"—",ROUND((1+SQRT(((50*POWER(80,POWER(COS(PI()*MOD(Calculator!$B$30/Calculator!$F$14,1)),2))+MIN(500,MAX(30,100*EXP(-0.3*'VSWR Calculator'!$C$24)*(1+3*ABS(MOD('VSWR Calculator'!$C$23/Calculator!$F$14/2,1)-0.5))))/'VSWR Calculator'!$C$25)-$C59)^2+(1500*ABS(SIN(2*PI()*MOD(Calculator!$B$30/Calculator!$F$14,1)))*IF(MOD(Calculator!$B$30/Calculator!$F$14,1)&lt;0.5,-1,1))^2)/SQRT(((50*POWER(80,POWER(COS(PI()*MOD(Calculator!$B$30/Calculator!$F$14,1)),2))+MIN(500,MAX(30,100*EXP(-0.3*'VSWR Calculator'!$C$24)*(1+3*ABS(MOD('VSWR Calculator'!$C$23/Calculator!$F$14/2,1)-0.5))))/'VSWR Calculator'!$C$25)+$C59)^2+(1500*ABS(SIN(2*PI()*MOD(Calculator!$B$30/Calculator!$F$14,1)))*IF(MOD(Calculator!$B$30/Calculator!$F$14,1)&lt;0.5,-1,1))^2))/(1-SQRT(((50*POWER(80,POWER(COS(PI()*MOD(Calculator!$B$30/Calculator!$F$14,1)),2))+MIN(500,MAX(30,100*EXP(-0.3*'VSWR Calculator'!$C$24)*(1+3*ABS(MOD('VSWR Calculator'!$C$23/Calculator!$F$14/2,1)-0.5))))/'VSWR Calculator'!$C$25)-$C59)^2+(1500*ABS(SIN(2*PI()*MOD(Calculator!$B$30/Calculator!$F$14,1)))*IF(MOD(Calculator!$B$30/Calculator!$F$14,1)&lt;0.5,-1,1))^2)/SQRT(((50*POWER(80,POWER(COS(PI()*MOD(Calculator!$B$30/Calculator!$F$14,1)),2))+MIN(500,MAX(30,100*EXP(-0.3*'VSWR Calculator'!$C$24)*(1+3*ABS(MOD('VSWR Calculator'!$C$23/Calculator!$F$14/2,1)-0.5))))/'VSWR Calculator'!$C$25)+$C59)^2+(1500*ABS(SIN(2*PI()*MOD(Calculator!$B$30/Calculator!$F$14,1)))*IF(MOD(Calculator!$B$30/Calculator!$F$14,1)&lt;0.5,-1,1))^2)),2))</f>
        <v>—</v>
      </c>
      <c r="CB59" s="253" t="n">
        <f aca="false">IF(OR(Calculator!$E$15&lt;&gt;"YES",Calculator!$B$30&lt;Calculator!$G$15),"—",ROUND((1+SQRT(((50*POWER(80,POWER(COS(PI()*MOD(Calculator!$B$30/Calculator!$F$15,1)),2))+MIN(500,MAX(30,100*EXP(-0.3*'VSWR Calculator'!$C$24)*(1+3*ABS(MOD('VSWR Calculator'!$C$23/Calculator!$F$15/2,1)-0.5))))/'VSWR Calculator'!$C$25)-$C59)^2+(1500*ABS(SIN(2*PI()*MOD(Calculator!$B$30/Calculator!$F$15,1)))*IF(MOD(Calculator!$B$30/Calculator!$F$15,1)&lt;0.5,-1,1))^2)/SQRT(((50*POWER(80,POWER(COS(PI()*MOD(Calculator!$B$30/Calculator!$F$15,1)),2))+MIN(500,MAX(30,100*EXP(-0.3*'VSWR Calculator'!$C$24)*(1+3*ABS(MOD('VSWR Calculator'!$C$23/Calculator!$F$15/2,1)-0.5))))/'VSWR Calculator'!$C$25)+$C59)^2+(1500*ABS(SIN(2*PI()*MOD(Calculator!$B$30/Calculator!$F$15,1)))*IF(MOD(Calculator!$B$30/Calculator!$F$15,1)&lt;0.5,-1,1))^2))/(1-SQRT(((50*POWER(80,POWER(COS(PI()*MOD(Calculator!$B$30/Calculator!$F$15,1)),2))+MIN(500,MAX(30,100*EXP(-0.3*'VSWR Calculator'!$C$24)*(1+3*ABS(MOD('VSWR Calculator'!$C$23/Calculator!$F$15/2,1)-0.5))))/'VSWR Calculator'!$C$25)-$C59)^2+(1500*ABS(SIN(2*PI()*MOD(Calculator!$B$30/Calculator!$F$15,1)))*IF(MOD(Calculator!$B$30/Calculator!$F$15,1)&lt;0.5,-1,1))^2)/SQRT(((50*POWER(80,POWER(COS(PI()*MOD(Calculator!$B$30/Calculator!$F$15,1)),2))+MIN(500,MAX(30,100*EXP(-0.3*'VSWR Calculator'!$C$24)*(1+3*ABS(MOD('VSWR Calculator'!$C$23/Calculator!$F$15/2,1)-0.5))))/'VSWR Calculator'!$C$25)+$C59)^2+(1500*ABS(SIN(2*PI()*MOD(Calculator!$B$30/Calculator!$F$15,1)))*IF(MOD(Calculator!$B$30/Calculator!$F$15,1)&lt;0.5,-1,1))^2)),2))</f>
        <v>13.41</v>
      </c>
      <c r="CC59" s="253" t="str">
        <f aca="false">IF(OR(Calculator!$E$16&lt;&gt;"YES",Calculator!$B$30&lt;Calculator!$G$16),"—",ROUND((1+SQRT(((50*POWER(80,POWER(COS(PI()*MOD(Calculator!$B$30/Calculator!$F$16,1)),2))+MIN(500,MAX(30,100*EXP(-0.3*'VSWR Calculator'!$C$24)*(1+3*ABS(MOD('VSWR Calculator'!$C$23/Calculator!$F$16/2,1)-0.5))))/'VSWR Calculator'!$C$25)-$C59)^2+(1500*ABS(SIN(2*PI()*MOD(Calculator!$B$30/Calculator!$F$16,1)))*IF(MOD(Calculator!$B$30/Calculator!$F$16,1)&lt;0.5,-1,1))^2)/SQRT(((50*POWER(80,POWER(COS(PI()*MOD(Calculator!$B$30/Calculator!$F$16,1)),2))+MIN(500,MAX(30,100*EXP(-0.3*'VSWR Calculator'!$C$24)*(1+3*ABS(MOD('VSWR Calculator'!$C$23/Calculator!$F$16/2,1)-0.5))))/'VSWR Calculator'!$C$25)+$C59)^2+(1500*ABS(SIN(2*PI()*MOD(Calculator!$B$30/Calculator!$F$16,1)))*IF(MOD(Calculator!$B$30/Calculator!$F$16,1)&lt;0.5,-1,1))^2))/(1-SQRT(((50*POWER(80,POWER(COS(PI()*MOD(Calculator!$B$30/Calculator!$F$16,1)),2))+MIN(500,MAX(30,100*EXP(-0.3*'VSWR Calculator'!$C$24)*(1+3*ABS(MOD('VSWR Calculator'!$C$23/Calculator!$F$16/2,1)-0.5))))/'VSWR Calculator'!$C$25)-$C59)^2+(1500*ABS(SIN(2*PI()*MOD(Calculator!$B$30/Calculator!$F$16,1)))*IF(MOD(Calculator!$B$30/Calculator!$F$16,1)&lt;0.5,-1,1))^2)/SQRT(((50*POWER(80,POWER(COS(PI()*MOD(Calculator!$B$30/Calculator!$F$16,1)),2))+MIN(500,MAX(30,100*EXP(-0.3*'VSWR Calculator'!$C$24)*(1+3*ABS(MOD('VSWR Calculator'!$C$23/Calculator!$F$16/2,1)-0.5))))/'VSWR Calculator'!$C$25)+$C59)^2+(1500*ABS(SIN(2*PI()*MOD(Calculator!$B$30/Calculator!$F$16,1)))*IF(MOD(Calculator!$B$30/Calculator!$F$16,1)&lt;0.5,-1,1))^2)),2))</f>
        <v>—</v>
      </c>
      <c r="CD59" s="253" t="n">
        <f aca="false">IF(OR(Calculator!$E$17&lt;&gt;"YES",Calculator!$B$30&lt;Calculator!$G$17),"—",ROUND((1+SQRT(((50*POWER(80,POWER(COS(PI()*MOD(Calculator!$B$30/Calculator!$F$17,1)),2))+MIN(500,MAX(30,100*EXP(-0.3*'VSWR Calculator'!$C$24)*(1+3*ABS(MOD('VSWR Calculator'!$C$23/Calculator!$F$17/2,1)-0.5))))/'VSWR Calculator'!$C$25)-$C59)^2+(1500*ABS(SIN(2*PI()*MOD(Calculator!$B$30/Calculator!$F$17,1)))*IF(MOD(Calculator!$B$30/Calculator!$F$17,1)&lt;0.5,-1,1))^2)/SQRT(((50*POWER(80,POWER(COS(PI()*MOD(Calculator!$B$30/Calculator!$F$17,1)),2))+MIN(500,MAX(30,100*EXP(-0.3*'VSWR Calculator'!$C$24)*(1+3*ABS(MOD('VSWR Calculator'!$C$23/Calculator!$F$17/2,1)-0.5))))/'VSWR Calculator'!$C$25)+$C59)^2+(1500*ABS(SIN(2*PI()*MOD(Calculator!$B$30/Calculator!$F$17,1)))*IF(MOD(Calculator!$B$30/Calculator!$F$17,1)&lt;0.5,-1,1))^2))/(1-SQRT(((50*POWER(80,POWER(COS(PI()*MOD(Calculator!$B$30/Calculator!$F$17,1)),2))+MIN(500,MAX(30,100*EXP(-0.3*'VSWR Calculator'!$C$24)*(1+3*ABS(MOD('VSWR Calculator'!$C$23/Calculator!$F$17/2,1)-0.5))))/'VSWR Calculator'!$C$25)-$C59)^2+(1500*ABS(SIN(2*PI()*MOD(Calculator!$B$30/Calculator!$F$17,1)))*IF(MOD(Calculator!$B$30/Calculator!$F$17,1)&lt;0.5,-1,1))^2)/SQRT(((50*POWER(80,POWER(COS(PI()*MOD(Calculator!$B$30/Calculator!$F$17,1)),2))+MIN(500,MAX(30,100*EXP(-0.3*'VSWR Calculator'!$C$24)*(1+3*ABS(MOD('VSWR Calculator'!$C$23/Calculator!$F$17/2,1)-0.5))))/'VSWR Calculator'!$C$25)+$C59)^2+(1500*ABS(SIN(2*PI()*MOD(Calculator!$B$30/Calculator!$F$17,1)))*IF(MOD(Calculator!$B$30/Calculator!$F$17,1)&lt;0.5,-1,1))^2)),2))</f>
        <v>14.52</v>
      </c>
      <c r="CE59" s="253" t="str">
        <f aca="false">IF(OR(Calculator!$E$18&lt;&gt;"YES",Calculator!$B$30&lt;Calculator!$G$18),"—",ROUND((1+SQRT(((50*POWER(80,POWER(COS(PI()*MOD(Calculator!$B$30/Calculator!$F$18,1)),2))+MIN(500,MAX(30,100*EXP(-0.3*'VSWR Calculator'!$C$24)*(1+3*ABS(MOD('VSWR Calculator'!$C$23/Calculator!$F$18/2,1)-0.5))))/'VSWR Calculator'!$C$25)-$C59)^2+(1500*ABS(SIN(2*PI()*MOD(Calculator!$B$30/Calculator!$F$18,1)))*IF(MOD(Calculator!$B$30/Calculator!$F$18,1)&lt;0.5,-1,1))^2)/SQRT(((50*POWER(80,POWER(COS(PI()*MOD(Calculator!$B$30/Calculator!$F$18,1)),2))+MIN(500,MAX(30,100*EXP(-0.3*'VSWR Calculator'!$C$24)*(1+3*ABS(MOD('VSWR Calculator'!$C$23/Calculator!$F$18/2,1)-0.5))))/'VSWR Calculator'!$C$25)+$C59)^2+(1500*ABS(SIN(2*PI()*MOD(Calculator!$B$30/Calculator!$F$18,1)))*IF(MOD(Calculator!$B$30/Calculator!$F$18,1)&lt;0.5,-1,1))^2))/(1-SQRT(((50*POWER(80,POWER(COS(PI()*MOD(Calculator!$B$30/Calculator!$F$18,1)),2))+MIN(500,MAX(30,100*EXP(-0.3*'VSWR Calculator'!$C$24)*(1+3*ABS(MOD('VSWR Calculator'!$C$23/Calculator!$F$18/2,1)-0.5))))/'VSWR Calculator'!$C$25)-$C59)^2+(1500*ABS(SIN(2*PI()*MOD(Calculator!$B$30/Calculator!$F$18,1)))*IF(MOD(Calculator!$B$30/Calculator!$F$18,1)&lt;0.5,-1,1))^2)/SQRT(((50*POWER(80,POWER(COS(PI()*MOD(Calculator!$B$30/Calculator!$F$18,1)),2))+MIN(500,MAX(30,100*EXP(-0.3*'VSWR Calculator'!$C$24)*(1+3*ABS(MOD('VSWR Calculator'!$C$23/Calculator!$F$18/2,1)-0.5))))/'VSWR Calculator'!$C$25)+$C59)^2+(1500*ABS(SIN(2*PI()*MOD(Calculator!$B$30/Calculator!$F$18,1)))*IF(MOD(Calculator!$B$30/Calculator!$F$18,1)&lt;0.5,-1,1))^2)),2))</f>
        <v>—</v>
      </c>
      <c r="CF59" s="253" t="str">
        <f aca="false">IF(OR(Calculator!$E$19&lt;&gt;"YES",Calculator!$B$30&lt;Calculator!$G$19),"—",ROUND((1+SQRT(((50*POWER(80,POWER(COS(PI()*MOD(Calculator!$B$30/Calculator!$F$19,1)),2))+MIN(500,MAX(30,100*EXP(-0.3*'VSWR Calculator'!$C$24)*(1+3*ABS(MOD('VSWR Calculator'!$C$23/Calculator!$F$19/2,1)-0.5))))/'VSWR Calculator'!$C$25)-$C59)^2+(1500*ABS(SIN(2*PI()*MOD(Calculator!$B$30/Calculator!$F$19,1)))*IF(MOD(Calculator!$B$30/Calculator!$F$19,1)&lt;0.5,-1,1))^2)/SQRT(((50*POWER(80,POWER(COS(PI()*MOD(Calculator!$B$30/Calculator!$F$19,1)),2))+MIN(500,MAX(30,100*EXP(-0.3*'VSWR Calculator'!$C$24)*(1+3*ABS(MOD('VSWR Calculator'!$C$23/Calculator!$F$19/2,1)-0.5))))/'VSWR Calculator'!$C$25)+$C59)^2+(1500*ABS(SIN(2*PI()*MOD(Calculator!$B$30/Calculator!$F$19,1)))*IF(MOD(Calculator!$B$30/Calculator!$F$19,1)&lt;0.5,-1,1))^2))/(1-SQRT(((50*POWER(80,POWER(COS(PI()*MOD(Calculator!$B$30/Calculator!$F$19,1)),2))+MIN(500,MAX(30,100*EXP(-0.3*'VSWR Calculator'!$C$24)*(1+3*ABS(MOD('VSWR Calculator'!$C$23/Calculator!$F$19/2,1)-0.5))))/'VSWR Calculator'!$C$25)-$C59)^2+(1500*ABS(SIN(2*PI()*MOD(Calculator!$B$30/Calculator!$F$19,1)))*IF(MOD(Calculator!$B$30/Calculator!$F$19,1)&lt;0.5,-1,1))^2)/SQRT(((50*POWER(80,POWER(COS(PI()*MOD(Calculator!$B$30/Calculator!$F$19,1)),2))+MIN(500,MAX(30,100*EXP(-0.3*'VSWR Calculator'!$C$24)*(1+3*ABS(MOD('VSWR Calculator'!$C$23/Calculator!$F$19/2,1)-0.5))))/'VSWR Calculator'!$C$25)+$C59)^2+(1500*ABS(SIN(2*PI()*MOD(Calculator!$B$30/Calculator!$F$19,1)))*IF(MOD(Calculator!$B$30/Calculator!$F$19,1)&lt;0.5,-1,1))^2)),2))</f>
        <v>—</v>
      </c>
      <c r="CG59" s="253" t="str">
        <f aca="false">IF(OR(Calculator!$E$20&lt;&gt;"YES",Calculator!$B$30&lt;Calculator!$G$20),"—",ROUND((1+SQRT(((50*POWER(80,POWER(COS(PI()*MOD(Calculator!$B$30/Calculator!$F$20,1)),2))+MIN(500,MAX(30,100*EXP(-0.3*'VSWR Calculator'!$C$24)*(1+3*ABS(MOD('VSWR Calculator'!$C$23/Calculator!$F$20/2,1)-0.5))))/'VSWR Calculator'!$C$25)-$C59)^2+(1500*ABS(SIN(2*PI()*MOD(Calculator!$B$30/Calculator!$F$20,1)))*IF(MOD(Calculator!$B$30/Calculator!$F$20,1)&lt;0.5,-1,1))^2)/SQRT(((50*POWER(80,POWER(COS(PI()*MOD(Calculator!$B$30/Calculator!$F$20,1)),2))+MIN(500,MAX(30,100*EXP(-0.3*'VSWR Calculator'!$C$24)*(1+3*ABS(MOD('VSWR Calculator'!$C$23/Calculator!$F$20/2,1)-0.5))))/'VSWR Calculator'!$C$25)+$C59)^2+(1500*ABS(SIN(2*PI()*MOD(Calculator!$B$30/Calculator!$F$20,1)))*IF(MOD(Calculator!$B$30/Calculator!$F$20,1)&lt;0.5,-1,1))^2))/(1-SQRT(((50*POWER(80,POWER(COS(PI()*MOD(Calculator!$B$30/Calculator!$F$20,1)),2))+MIN(500,MAX(30,100*EXP(-0.3*'VSWR Calculator'!$C$24)*(1+3*ABS(MOD('VSWR Calculator'!$C$23/Calculator!$F$20/2,1)-0.5))))/'VSWR Calculator'!$C$25)-$C59)^2+(1500*ABS(SIN(2*PI()*MOD(Calculator!$B$30/Calculator!$F$20,1)))*IF(MOD(Calculator!$B$30/Calculator!$F$20,1)&lt;0.5,-1,1))^2)/SQRT(((50*POWER(80,POWER(COS(PI()*MOD(Calculator!$B$30/Calculator!$F$20,1)),2))+MIN(500,MAX(30,100*EXP(-0.3*'VSWR Calculator'!$C$24)*(1+3*ABS(MOD('VSWR Calculator'!$C$23/Calculator!$F$20/2,1)-0.5))))/'VSWR Calculator'!$C$25)+$C59)^2+(1500*ABS(SIN(2*PI()*MOD(Calculator!$B$30/Calculator!$F$20,1)))*IF(MOD(Calculator!$B$30/Calculator!$F$20,1)&lt;0.5,-1,1))^2)),2))</f>
        <v>—</v>
      </c>
      <c r="CH59" s="253" t="str">
        <f aca="false">IF(OR(Calculator!$E$21&lt;&gt;"YES",Calculator!$B$30&lt;Calculator!$G$21),"—",ROUND((1+SQRT(((50*POWER(80,POWER(COS(PI()*MOD(Calculator!$B$30/Calculator!$F$21,1)),2))+MIN(500,MAX(30,100*EXP(-0.3*'VSWR Calculator'!$C$24)*(1+3*ABS(MOD('VSWR Calculator'!$C$23/Calculator!$F$21/2,1)-0.5))))/'VSWR Calculator'!$C$25)-$C59)^2+(1500*ABS(SIN(2*PI()*MOD(Calculator!$B$30/Calculator!$F$21,1)))*IF(MOD(Calculator!$B$30/Calculator!$F$21,1)&lt;0.5,-1,1))^2)/SQRT(((50*POWER(80,POWER(COS(PI()*MOD(Calculator!$B$30/Calculator!$F$21,1)),2))+MIN(500,MAX(30,100*EXP(-0.3*'VSWR Calculator'!$C$24)*(1+3*ABS(MOD('VSWR Calculator'!$C$23/Calculator!$F$21/2,1)-0.5))))/'VSWR Calculator'!$C$25)+$C59)^2+(1500*ABS(SIN(2*PI()*MOD(Calculator!$B$30/Calculator!$F$21,1)))*IF(MOD(Calculator!$B$30/Calculator!$F$21,1)&lt;0.5,-1,1))^2))/(1-SQRT(((50*POWER(80,POWER(COS(PI()*MOD(Calculator!$B$30/Calculator!$F$21,1)),2))+MIN(500,MAX(30,100*EXP(-0.3*'VSWR Calculator'!$C$24)*(1+3*ABS(MOD('VSWR Calculator'!$C$23/Calculator!$F$21/2,1)-0.5))))/'VSWR Calculator'!$C$25)-$C59)^2+(1500*ABS(SIN(2*PI()*MOD(Calculator!$B$30/Calculator!$F$21,1)))*IF(MOD(Calculator!$B$30/Calculator!$F$21,1)&lt;0.5,-1,1))^2)/SQRT(((50*POWER(80,POWER(COS(PI()*MOD(Calculator!$B$30/Calculator!$F$21,1)),2))+MIN(500,MAX(30,100*EXP(-0.3*'VSWR Calculator'!$C$24)*(1+3*ABS(MOD('VSWR Calculator'!$C$23/Calculator!$F$21/2,1)-0.5))))/'VSWR Calculator'!$C$25)+$C59)^2+(1500*ABS(SIN(2*PI()*MOD(Calculator!$B$30/Calculator!$F$21,1)))*IF(MOD(Calculator!$B$30/Calculator!$F$21,1)&lt;0.5,-1,1))^2)),2))</f>
        <v>—</v>
      </c>
      <c r="CI59" s="253" t="str">
        <f aca="false">IF(OR(Calculator!$E$22&lt;&gt;"YES",Calculator!$B$30&lt;Calculator!$G$22),"—",ROUND((1+SQRT(((50*POWER(80,POWER(COS(PI()*MOD(Calculator!$B$30/Calculator!$F$22,1)),2))+MIN(500,MAX(30,100*EXP(-0.3*'VSWR Calculator'!$C$24)*(1+3*ABS(MOD('VSWR Calculator'!$C$23/Calculator!$F$22/2,1)-0.5))))/'VSWR Calculator'!$C$25)-$C59)^2+(1500*ABS(SIN(2*PI()*MOD(Calculator!$B$30/Calculator!$F$22,1)))*IF(MOD(Calculator!$B$30/Calculator!$F$22,1)&lt;0.5,-1,1))^2)/SQRT(((50*POWER(80,POWER(COS(PI()*MOD(Calculator!$B$30/Calculator!$F$22,1)),2))+MIN(500,MAX(30,100*EXP(-0.3*'VSWR Calculator'!$C$24)*(1+3*ABS(MOD('VSWR Calculator'!$C$23/Calculator!$F$22/2,1)-0.5))))/'VSWR Calculator'!$C$25)+$C59)^2+(1500*ABS(SIN(2*PI()*MOD(Calculator!$B$30/Calculator!$F$22,1)))*IF(MOD(Calculator!$B$30/Calculator!$F$22,1)&lt;0.5,-1,1))^2))/(1-SQRT(((50*POWER(80,POWER(COS(PI()*MOD(Calculator!$B$30/Calculator!$F$22,1)),2))+MIN(500,MAX(30,100*EXP(-0.3*'VSWR Calculator'!$C$24)*(1+3*ABS(MOD('VSWR Calculator'!$C$23/Calculator!$F$22/2,1)-0.5))))/'VSWR Calculator'!$C$25)-$C59)^2+(1500*ABS(SIN(2*PI()*MOD(Calculator!$B$30/Calculator!$F$22,1)))*IF(MOD(Calculator!$B$30/Calculator!$F$22,1)&lt;0.5,-1,1))^2)/SQRT(((50*POWER(80,POWER(COS(PI()*MOD(Calculator!$B$30/Calculator!$F$22,1)),2))+MIN(500,MAX(30,100*EXP(-0.3*'VSWR Calculator'!$C$24)*(1+3*ABS(MOD('VSWR Calculator'!$C$23/Calculator!$F$22/2,1)-0.5))))/'VSWR Calculator'!$C$25)+$C59)^2+(1500*ABS(SIN(2*PI()*MOD(Calculator!$B$30/Calculator!$F$22,1)))*IF(MOD(Calculator!$B$30/Calculator!$F$22,1)&lt;0.5,-1,1))^2)),2))</f>
        <v>—</v>
      </c>
      <c r="CJ59" s="253" t="n">
        <f aca="false">IFERROR(ROUND((IF(ISNUMBER(BY59),BY59,0)+IF(ISNUMBER(BZ59),BZ59,0)+IF(ISNUMBER(CA59),CA59,0)+IF(ISNUMBER(CB59),CB59,0)+IF(ISNUMBER(CC59),CC59,0)+IF(ISNUMBER(CD59),CD59,0)+IF(ISNUMBER(CE59),CE59,0)+IF(ISNUMBER(CF59),CF59,0)+IF(ISNUMBER(CG59),CG59,0)+IF(ISNUMBER(CH59),CH59,0)+IF(ISNUMBER(CI59),CI59,0))/(IF(ISNUMBER(BY59),1,0)+IF(ISNUMBER(BZ59),1,0)+IF(ISNUMBER(CA59),1,0)+IF(ISNUMBER(CB59),1,0)+IF(ISNUMBER(CC59),1,0)+IF(ISNUMBER(CD59),1,0)+IF(ISNUMBER(CE59),1,0)+IF(ISNUMBER(CF59),1,0)+IF(ISNUMBER(CG59),1,0)+IF(ISNUMBER(CH59),1,0)+IF(ISNUMBER(CI59),1,0)),4),"")</f>
        <v>13.965</v>
      </c>
      <c r="CK59" s="253" t="str">
        <f aca="false">IF(OR(Calculator!$E$12&lt;&gt;"YES",Calculator!$B$31&lt;Calculator!$G$12),"—",ROUND((1+SQRT(((50*POWER(80,POWER(COS(PI()*MOD(Calculator!$B$31/Calculator!$F$12,1)),2))+MIN(500,MAX(30,100*EXP(-0.3*'VSWR Calculator'!$C$24)*(1+3*ABS(MOD('VSWR Calculator'!$C$23/Calculator!$F$12/2,1)-0.5))))/'VSWR Calculator'!$C$25)-$C59)^2+(1500*ABS(SIN(2*PI()*MOD(Calculator!$B$31/Calculator!$F$12,1)))*IF(MOD(Calculator!$B$31/Calculator!$F$12,1)&lt;0.5,-1,1))^2)/SQRT(((50*POWER(80,POWER(COS(PI()*MOD(Calculator!$B$31/Calculator!$F$12,1)),2))+MIN(500,MAX(30,100*EXP(-0.3*'VSWR Calculator'!$C$24)*(1+3*ABS(MOD('VSWR Calculator'!$C$23/Calculator!$F$12/2,1)-0.5))))/'VSWR Calculator'!$C$25)+$C59)^2+(1500*ABS(SIN(2*PI()*MOD(Calculator!$B$31/Calculator!$F$12,1)))*IF(MOD(Calculator!$B$31/Calculator!$F$12,1)&lt;0.5,-1,1))^2))/(1-SQRT(((50*POWER(80,POWER(COS(PI()*MOD(Calculator!$B$31/Calculator!$F$12,1)),2))+MIN(500,MAX(30,100*EXP(-0.3*'VSWR Calculator'!$C$24)*(1+3*ABS(MOD('VSWR Calculator'!$C$23/Calculator!$F$12/2,1)-0.5))))/'VSWR Calculator'!$C$25)-$C59)^2+(1500*ABS(SIN(2*PI()*MOD(Calculator!$B$31/Calculator!$F$12,1)))*IF(MOD(Calculator!$B$31/Calculator!$F$12,1)&lt;0.5,-1,1))^2)/SQRT(((50*POWER(80,POWER(COS(PI()*MOD(Calculator!$B$31/Calculator!$F$12,1)),2))+MIN(500,MAX(30,100*EXP(-0.3*'VSWR Calculator'!$C$24)*(1+3*ABS(MOD('VSWR Calculator'!$C$23/Calculator!$F$12/2,1)-0.5))))/'VSWR Calculator'!$C$25)+$C59)^2+(1500*ABS(SIN(2*PI()*MOD(Calculator!$B$31/Calculator!$F$12,1)))*IF(MOD(Calculator!$B$31/Calculator!$F$12,1)&lt;0.5,-1,1))^2)),2))</f>
        <v>—</v>
      </c>
      <c r="CL59" s="253" t="str">
        <f aca="false">IF(OR(Calculator!$E$13&lt;&gt;"YES",Calculator!$B$31&lt;Calculator!$G$13),"—",ROUND((1+SQRT(((50*POWER(80,POWER(COS(PI()*MOD(Calculator!$B$31/Calculator!$F$13,1)),2))+MIN(500,MAX(30,100*EXP(-0.3*'VSWR Calculator'!$C$24)*(1+3*ABS(MOD('VSWR Calculator'!$C$23/Calculator!$F$13/2,1)-0.5))))/'VSWR Calculator'!$C$25)-$C59)^2+(1500*ABS(SIN(2*PI()*MOD(Calculator!$B$31/Calculator!$F$13,1)))*IF(MOD(Calculator!$B$31/Calculator!$F$13,1)&lt;0.5,-1,1))^2)/SQRT(((50*POWER(80,POWER(COS(PI()*MOD(Calculator!$B$31/Calculator!$F$13,1)),2))+MIN(500,MAX(30,100*EXP(-0.3*'VSWR Calculator'!$C$24)*(1+3*ABS(MOD('VSWR Calculator'!$C$23/Calculator!$F$13/2,1)-0.5))))/'VSWR Calculator'!$C$25)+$C59)^2+(1500*ABS(SIN(2*PI()*MOD(Calculator!$B$31/Calculator!$F$13,1)))*IF(MOD(Calculator!$B$31/Calculator!$F$13,1)&lt;0.5,-1,1))^2))/(1-SQRT(((50*POWER(80,POWER(COS(PI()*MOD(Calculator!$B$31/Calculator!$F$13,1)),2))+MIN(500,MAX(30,100*EXP(-0.3*'VSWR Calculator'!$C$24)*(1+3*ABS(MOD('VSWR Calculator'!$C$23/Calculator!$F$13/2,1)-0.5))))/'VSWR Calculator'!$C$25)-$C59)^2+(1500*ABS(SIN(2*PI()*MOD(Calculator!$B$31/Calculator!$F$13,1)))*IF(MOD(Calculator!$B$31/Calculator!$F$13,1)&lt;0.5,-1,1))^2)/SQRT(((50*POWER(80,POWER(COS(PI()*MOD(Calculator!$B$31/Calculator!$F$13,1)),2))+MIN(500,MAX(30,100*EXP(-0.3*'VSWR Calculator'!$C$24)*(1+3*ABS(MOD('VSWR Calculator'!$C$23/Calculator!$F$13/2,1)-0.5))))/'VSWR Calculator'!$C$25)+$C59)^2+(1500*ABS(SIN(2*PI()*MOD(Calculator!$B$31/Calculator!$F$13,1)))*IF(MOD(Calculator!$B$31/Calculator!$F$13,1)&lt;0.5,-1,1))^2)),2))</f>
        <v>—</v>
      </c>
      <c r="CM59" s="253" t="str">
        <f aca="false">IF(OR(Calculator!$E$14&lt;&gt;"YES",Calculator!$B$31&lt;Calculator!$G$14),"—",ROUND((1+SQRT(((50*POWER(80,POWER(COS(PI()*MOD(Calculator!$B$31/Calculator!$F$14,1)),2))+MIN(500,MAX(30,100*EXP(-0.3*'VSWR Calculator'!$C$24)*(1+3*ABS(MOD('VSWR Calculator'!$C$23/Calculator!$F$14/2,1)-0.5))))/'VSWR Calculator'!$C$25)-$C59)^2+(1500*ABS(SIN(2*PI()*MOD(Calculator!$B$31/Calculator!$F$14,1)))*IF(MOD(Calculator!$B$31/Calculator!$F$14,1)&lt;0.5,-1,1))^2)/SQRT(((50*POWER(80,POWER(COS(PI()*MOD(Calculator!$B$31/Calculator!$F$14,1)),2))+MIN(500,MAX(30,100*EXP(-0.3*'VSWR Calculator'!$C$24)*(1+3*ABS(MOD('VSWR Calculator'!$C$23/Calculator!$F$14/2,1)-0.5))))/'VSWR Calculator'!$C$25)+$C59)^2+(1500*ABS(SIN(2*PI()*MOD(Calculator!$B$31/Calculator!$F$14,1)))*IF(MOD(Calculator!$B$31/Calculator!$F$14,1)&lt;0.5,-1,1))^2))/(1-SQRT(((50*POWER(80,POWER(COS(PI()*MOD(Calculator!$B$31/Calculator!$F$14,1)),2))+MIN(500,MAX(30,100*EXP(-0.3*'VSWR Calculator'!$C$24)*(1+3*ABS(MOD('VSWR Calculator'!$C$23/Calculator!$F$14/2,1)-0.5))))/'VSWR Calculator'!$C$25)-$C59)^2+(1500*ABS(SIN(2*PI()*MOD(Calculator!$B$31/Calculator!$F$14,1)))*IF(MOD(Calculator!$B$31/Calculator!$F$14,1)&lt;0.5,-1,1))^2)/SQRT(((50*POWER(80,POWER(COS(PI()*MOD(Calculator!$B$31/Calculator!$F$14,1)),2))+MIN(500,MAX(30,100*EXP(-0.3*'VSWR Calculator'!$C$24)*(1+3*ABS(MOD('VSWR Calculator'!$C$23/Calculator!$F$14/2,1)-0.5))))/'VSWR Calculator'!$C$25)+$C59)^2+(1500*ABS(SIN(2*PI()*MOD(Calculator!$B$31/Calculator!$F$14,1)))*IF(MOD(Calculator!$B$31/Calculator!$F$14,1)&lt;0.5,-1,1))^2)),2))</f>
        <v>—</v>
      </c>
      <c r="CN59" s="253" t="n">
        <f aca="false">IF(OR(Calculator!$E$15&lt;&gt;"YES",Calculator!$B$31&lt;Calculator!$G$15),"—",ROUND((1+SQRT(((50*POWER(80,POWER(COS(PI()*MOD(Calculator!$B$31/Calculator!$F$15,1)),2))+MIN(500,MAX(30,100*EXP(-0.3*'VSWR Calculator'!$C$24)*(1+3*ABS(MOD('VSWR Calculator'!$C$23/Calculator!$F$15/2,1)-0.5))))/'VSWR Calculator'!$C$25)-$C59)^2+(1500*ABS(SIN(2*PI()*MOD(Calculator!$B$31/Calculator!$F$15,1)))*IF(MOD(Calculator!$B$31/Calculator!$F$15,1)&lt;0.5,-1,1))^2)/SQRT(((50*POWER(80,POWER(COS(PI()*MOD(Calculator!$B$31/Calculator!$F$15,1)),2))+MIN(500,MAX(30,100*EXP(-0.3*'VSWR Calculator'!$C$24)*(1+3*ABS(MOD('VSWR Calculator'!$C$23/Calculator!$F$15/2,1)-0.5))))/'VSWR Calculator'!$C$25)+$C59)^2+(1500*ABS(SIN(2*PI()*MOD(Calculator!$B$31/Calculator!$F$15,1)))*IF(MOD(Calculator!$B$31/Calculator!$F$15,1)&lt;0.5,-1,1))^2))/(1-SQRT(((50*POWER(80,POWER(COS(PI()*MOD(Calculator!$B$31/Calculator!$F$15,1)),2))+MIN(500,MAX(30,100*EXP(-0.3*'VSWR Calculator'!$C$24)*(1+3*ABS(MOD('VSWR Calculator'!$C$23/Calculator!$F$15/2,1)-0.5))))/'VSWR Calculator'!$C$25)-$C59)^2+(1500*ABS(SIN(2*PI()*MOD(Calculator!$B$31/Calculator!$F$15,1)))*IF(MOD(Calculator!$B$31/Calculator!$F$15,1)&lt;0.5,-1,1))^2)/SQRT(((50*POWER(80,POWER(COS(PI()*MOD(Calculator!$B$31/Calculator!$F$15,1)),2))+MIN(500,MAX(30,100*EXP(-0.3*'VSWR Calculator'!$C$24)*(1+3*ABS(MOD('VSWR Calculator'!$C$23/Calculator!$F$15/2,1)-0.5))))/'VSWR Calculator'!$C$25)+$C59)^2+(1500*ABS(SIN(2*PI()*MOD(Calculator!$B$31/Calculator!$F$15,1)))*IF(MOD(Calculator!$B$31/Calculator!$F$15,1)&lt;0.5,-1,1))^2)),2))</f>
        <v>14.19</v>
      </c>
      <c r="CO59" s="253" t="str">
        <f aca="false">IF(OR(Calculator!$E$16&lt;&gt;"YES",Calculator!$B$31&lt;Calculator!$G$16),"—",ROUND((1+SQRT(((50*POWER(80,POWER(COS(PI()*MOD(Calculator!$B$31/Calculator!$F$16,1)),2))+MIN(500,MAX(30,100*EXP(-0.3*'VSWR Calculator'!$C$24)*(1+3*ABS(MOD('VSWR Calculator'!$C$23/Calculator!$F$16/2,1)-0.5))))/'VSWR Calculator'!$C$25)-$C59)^2+(1500*ABS(SIN(2*PI()*MOD(Calculator!$B$31/Calculator!$F$16,1)))*IF(MOD(Calculator!$B$31/Calculator!$F$16,1)&lt;0.5,-1,1))^2)/SQRT(((50*POWER(80,POWER(COS(PI()*MOD(Calculator!$B$31/Calculator!$F$16,1)),2))+MIN(500,MAX(30,100*EXP(-0.3*'VSWR Calculator'!$C$24)*(1+3*ABS(MOD('VSWR Calculator'!$C$23/Calculator!$F$16/2,1)-0.5))))/'VSWR Calculator'!$C$25)+$C59)^2+(1500*ABS(SIN(2*PI()*MOD(Calculator!$B$31/Calculator!$F$16,1)))*IF(MOD(Calculator!$B$31/Calculator!$F$16,1)&lt;0.5,-1,1))^2))/(1-SQRT(((50*POWER(80,POWER(COS(PI()*MOD(Calculator!$B$31/Calculator!$F$16,1)),2))+MIN(500,MAX(30,100*EXP(-0.3*'VSWR Calculator'!$C$24)*(1+3*ABS(MOD('VSWR Calculator'!$C$23/Calculator!$F$16/2,1)-0.5))))/'VSWR Calculator'!$C$25)-$C59)^2+(1500*ABS(SIN(2*PI()*MOD(Calculator!$B$31/Calculator!$F$16,1)))*IF(MOD(Calculator!$B$31/Calculator!$F$16,1)&lt;0.5,-1,1))^2)/SQRT(((50*POWER(80,POWER(COS(PI()*MOD(Calculator!$B$31/Calculator!$F$16,1)),2))+MIN(500,MAX(30,100*EXP(-0.3*'VSWR Calculator'!$C$24)*(1+3*ABS(MOD('VSWR Calculator'!$C$23/Calculator!$F$16/2,1)-0.5))))/'VSWR Calculator'!$C$25)+$C59)^2+(1500*ABS(SIN(2*PI()*MOD(Calculator!$B$31/Calculator!$F$16,1)))*IF(MOD(Calculator!$B$31/Calculator!$F$16,1)&lt;0.5,-1,1))^2)),2))</f>
        <v>—</v>
      </c>
      <c r="CP59" s="253" t="n">
        <f aca="false">IF(OR(Calculator!$E$17&lt;&gt;"YES",Calculator!$B$31&lt;Calculator!$G$17),"—",ROUND((1+SQRT(((50*POWER(80,POWER(COS(PI()*MOD(Calculator!$B$31/Calculator!$F$17,1)),2))+MIN(500,MAX(30,100*EXP(-0.3*'VSWR Calculator'!$C$24)*(1+3*ABS(MOD('VSWR Calculator'!$C$23/Calculator!$F$17/2,1)-0.5))))/'VSWR Calculator'!$C$25)-$C59)^2+(1500*ABS(SIN(2*PI()*MOD(Calculator!$B$31/Calculator!$F$17,1)))*IF(MOD(Calculator!$B$31/Calculator!$F$17,1)&lt;0.5,-1,1))^2)/SQRT(((50*POWER(80,POWER(COS(PI()*MOD(Calculator!$B$31/Calculator!$F$17,1)),2))+MIN(500,MAX(30,100*EXP(-0.3*'VSWR Calculator'!$C$24)*(1+3*ABS(MOD('VSWR Calculator'!$C$23/Calculator!$F$17/2,1)-0.5))))/'VSWR Calculator'!$C$25)+$C59)^2+(1500*ABS(SIN(2*PI()*MOD(Calculator!$B$31/Calculator!$F$17,1)))*IF(MOD(Calculator!$B$31/Calculator!$F$17,1)&lt;0.5,-1,1))^2))/(1-SQRT(((50*POWER(80,POWER(COS(PI()*MOD(Calculator!$B$31/Calculator!$F$17,1)),2))+MIN(500,MAX(30,100*EXP(-0.3*'VSWR Calculator'!$C$24)*(1+3*ABS(MOD('VSWR Calculator'!$C$23/Calculator!$F$17/2,1)-0.5))))/'VSWR Calculator'!$C$25)-$C59)^2+(1500*ABS(SIN(2*PI()*MOD(Calculator!$B$31/Calculator!$F$17,1)))*IF(MOD(Calculator!$B$31/Calculator!$F$17,1)&lt;0.5,-1,1))^2)/SQRT(((50*POWER(80,POWER(COS(PI()*MOD(Calculator!$B$31/Calculator!$F$17,1)),2))+MIN(500,MAX(30,100*EXP(-0.3*'VSWR Calculator'!$C$24)*(1+3*ABS(MOD('VSWR Calculator'!$C$23/Calculator!$F$17/2,1)-0.5))))/'VSWR Calculator'!$C$25)+$C59)^2+(1500*ABS(SIN(2*PI()*MOD(Calculator!$B$31/Calculator!$F$17,1)))*IF(MOD(Calculator!$B$31/Calculator!$F$17,1)&lt;0.5,-1,1))^2)),2))</f>
        <v>12.63</v>
      </c>
      <c r="CQ59" s="253" t="str">
        <f aca="false">IF(OR(Calculator!$E$18&lt;&gt;"YES",Calculator!$B$31&lt;Calculator!$G$18),"—",ROUND((1+SQRT(((50*POWER(80,POWER(COS(PI()*MOD(Calculator!$B$31/Calculator!$F$18,1)),2))+MIN(500,MAX(30,100*EXP(-0.3*'VSWR Calculator'!$C$24)*(1+3*ABS(MOD('VSWR Calculator'!$C$23/Calculator!$F$18/2,1)-0.5))))/'VSWR Calculator'!$C$25)-$C59)^2+(1500*ABS(SIN(2*PI()*MOD(Calculator!$B$31/Calculator!$F$18,1)))*IF(MOD(Calculator!$B$31/Calculator!$F$18,1)&lt;0.5,-1,1))^2)/SQRT(((50*POWER(80,POWER(COS(PI()*MOD(Calculator!$B$31/Calculator!$F$18,1)),2))+MIN(500,MAX(30,100*EXP(-0.3*'VSWR Calculator'!$C$24)*(1+3*ABS(MOD('VSWR Calculator'!$C$23/Calculator!$F$18/2,1)-0.5))))/'VSWR Calculator'!$C$25)+$C59)^2+(1500*ABS(SIN(2*PI()*MOD(Calculator!$B$31/Calculator!$F$18,1)))*IF(MOD(Calculator!$B$31/Calculator!$F$18,1)&lt;0.5,-1,1))^2))/(1-SQRT(((50*POWER(80,POWER(COS(PI()*MOD(Calculator!$B$31/Calculator!$F$18,1)),2))+MIN(500,MAX(30,100*EXP(-0.3*'VSWR Calculator'!$C$24)*(1+3*ABS(MOD('VSWR Calculator'!$C$23/Calculator!$F$18/2,1)-0.5))))/'VSWR Calculator'!$C$25)-$C59)^2+(1500*ABS(SIN(2*PI()*MOD(Calculator!$B$31/Calculator!$F$18,1)))*IF(MOD(Calculator!$B$31/Calculator!$F$18,1)&lt;0.5,-1,1))^2)/SQRT(((50*POWER(80,POWER(COS(PI()*MOD(Calculator!$B$31/Calculator!$F$18,1)),2))+MIN(500,MAX(30,100*EXP(-0.3*'VSWR Calculator'!$C$24)*(1+3*ABS(MOD('VSWR Calculator'!$C$23/Calculator!$F$18/2,1)-0.5))))/'VSWR Calculator'!$C$25)+$C59)^2+(1500*ABS(SIN(2*PI()*MOD(Calculator!$B$31/Calculator!$F$18,1)))*IF(MOD(Calculator!$B$31/Calculator!$F$18,1)&lt;0.5,-1,1))^2)),2))</f>
        <v>—</v>
      </c>
      <c r="CR59" s="253" t="str">
        <f aca="false">IF(OR(Calculator!$E$19&lt;&gt;"YES",Calculator!$B$31&lt;Calculator!$G$19),"—",ROUND((1+SQRT(((50*POWER(80,POWER(COS(PI()*MOD(Calculator!$B$31/Calculator!$F$19,1)),2))+MIN(500,MAX(30,100*EXP(-0.3*'VSWR Calculator'!$C$24)*(1+3*ABS(MOD('VSWR Calculator'!$C$23/Calculator!$F$19/2,1)-0.5))))/'VSWR Calculator'!$C$25)-$C59)^2+(1500*ABS(SIN(2*PI()*MOD(Calculator!$B$31/Calculator!$F$19,1)))*IF(MOD(Calculator!$B$31/Calculator!$F$19,1)&lt;0.5,-1,1))^2)/SQRT(((50*POWER(80,POWER(COS(PI()*MOD(Calculator!$B$31/Calculator!$F$19,1)),2))+MIN(500,MAX(30,100*EXP(-0.3*'VSWR Calculator'!$C$24)*(1+3*ABS(MOD('VSWR Calculator'!$C$23/Calculator!$F$19/2,1)-0.5))))/'VSWR Calculator'!$C$25)+$C59)^2+(1500*ABS(SIN(2*PI()*MOD(Calculator!$B$31/Calculator!$F$19,1)))*IF(MOD(Calculator!$B$31/Calculator!$F$19,1)&lt;0.5,-1,1))^2))/(1-SQRT(((50*POWER(80,POWER(COS(PI()*MOD(Calculator!$B$31/Calculator!$F$19,1)),2))+MIN(500,MAX(30,100*EXP(-0.3*'VSWR Calculator'!$C$24)*(1+3*ABS(MOD('VSWR Calculator'!$C$23/Calculator!$F$19/2,1)-0.5))))/'VSWR Calculator'!$C$25)-$C59)^2+(1500*ABS(SIN(2*PI()*MOD(Calculator!$B$31/Calculator!$F$19,1)))*IF(MOD(Calculator!$B$31/Calculator!$F$19,1)&lt;0.5,-1,1))^2)/SQRT(((50*POWER(80,POWER(COS(PI()*MOD(Calculator!$B$31/Calculator!$F$19,1)),2))+MIN(500,MAX(30,100*EXP(-0.3*'VSWR Calculator'!$C$24)*(1+3*ABS(MOD('VSWR Calculator'!$C$23/Calculator!$F$19/2,1)-0.5))))/'VSWR Calculator'!$C$25)+$C59)^2+(1500*ABS(SIN(2*PI()*MOD(Calculator!$B$31/Calculator!$F$19,1)))*IF(MOD(Calculator!$B$31/Calculator!$F$19,1)&lt;0.5,-1,1))^2)),2))</f>
        <v>—</v>
      </c>
      <c r="CS59" s="253" t="str">
        <f aca="false">IF(OR(Calculator!$E$20&lt;&gt;"YES",Calculator!$B$31&lt;Calculator!$G$20),"—",ROUND((1+SQRT(((50*POWER(80,POWER(COS(PI()*MOD(Calculator!$B$31/Calculator!$F$20,1)),2))+MIN(500,MAX(30,100*EXP(-0.3*'VSWR Calculator'!$C$24)*(1+3*ABS(MOD('VSWR Calculator'!$C$23/Calculator!$F$20/2,1)-0.5))))/'VSWR Calculator'!$C$25)-$C59)^2+(1500*ABS(SIN(2*PI()*MOD(Calculator!$B$31/Calculator!$F$20,1)))*IF(MOD(Calculator!$B$31/Calculator!$F$20,1)&lt;0.5,-1,1))^2)/SQRT(((50*POWER(80,POWER(COS(PI()*MOD(Calculator!$B$31/Calculator!$F$20,1)),2))+MIN(500,MAX(30,100*EXP(-0.3*'VSWR Calculator'!$C$24)*(1+3*ABS(MOD('VSWR Calculator'!$C$23/Calculator!$F$20/2,1)-0.5))))/'VSWR Calculator'!$C$25)+$C59)^2+(1500*ABS(SIN(2*PI()*MOD(Calculator!$B$31/Calculator!$F$20,1)))*IF(MOD(Calculator!$B$31/Calculator!$F$20,1)&lt;0.5,-1,1))^2))/(1-SQRT(((50*POWER(80,POWER(COS(PI()*MOD(Calculator!$B$31/Calculator!$F$20,1)),2))+MIN(500,MAX(30,100*EXP(-0.3*'VSWR Calculator'!$C$24)*(1+3*ABS(MOD('VSWR Calculator'!$C$23/Calculator!$F$20/2,1)-0.5))))/'VSWR Calculator'!$C$25)-$C59)^2+(1500*ABS(SIN(2*PI()*MOD(Calculator!$B$31/Calculator!$F$20,1)))*IF(MOD(Calculator!$B$31/Calculator!$F$20,1)&lt;0.5,-1,1))^2)/SQRT(((50*POWER(80,POWER(COS(PI()*MOD(Calculator!$B$31/Calculator!$F$20,1)),2))+MIN(500,MAX(30,100*EXP(-0.3*'VSWR Calculator'!$C$24)*(1+3*ABS(MOD('VSWR Calculator'!$C$23/Calculator!$F$20/2,1)-0.5))))/'VSWR Calculator'!$C$25)+$C59)^2+(1500*ABS(SIN(2*PI()*MOD(Calculator!$B$31/Calculator!$F$20,1)))*IF(MOD(Calculator!$B$31/Calculator!$F$20,1)&lt;0.5,-1,1))^2)),2))</f>
        <v>—</v>
      </c>
      <c r="CT59" s="253" t="str">
        <f aca="false">IF(OR(Calculator!$E$21&lt;&gt;"YES",Calculator!$B$31&lt;Calculator!$G$21),"—",ROUND((1+SQRT(((50*POWER(80,POWER(COS(PI()*MOD(Calculator!$B$31/Calculator!$F$21,1)),2))+MIN(500,MAX(30,100*EXP(-0.3*'VSWR Calculator'!$C$24)*(1+3*ABS(MOD('VSWR Calculator'!$C$23/Calculator!$F$21/2,1)-0.5))))/'VSWR Calculator'!$C$25)-$C59)^2+(1500*ABS(SIN(2*PI()*MOD(Calculator!$B$31/Calculator!$F$21,1)))*IF(MOD(Calculator!$B$31/Calculator!$F$21,1)&lt;0.5,-1,1))^2)/SQRT(((50*POWER(80,POWER(COS(PI()*MOD(Calculator!$B$31/Calculator!$F$21,1)),2))+MIN(500,MAX(30,100*EXP(-0.3*'VSWR Calculator'!$C$24)*(1+3*ABS(MOD('VSWR Calculator'!$C$23/Calculator!$F$21/2,1)-0.5))))/'VSWR Calculator'!$C$25)+$C59)^2+(1500*ABS(SIN(2*PI()*MOD(Calculator!$B$31/Calculator!$F$21,1)))*IF(MOD(Calculator!$B$31/Calculator!$F$21,1)&lt;0.5,-1,1))^2))/(1-SQRT(((50*POWER(80,POWER(COS(PI()*MOD(Calculator!$B$31/Calculator!$F$21,1)),2))+MIN(500,MAX(30,100*EXP(-0.3*'VSWR Calculator'!$C$24)*(1+3*ABS(MOD('VSWR Calculator'!$C$23/Calculator!$F$21/2,1)-0.5))))/'VSWR Calculator'!$C$25)-$C59)^2+(1500*ABS(SIN(2*PI()*MOD(Calculator!$B$31/Calculator!$F$21,1)))*IF(MOD(Calculator!$B$31/Calculator!$F$21,1)&lt;0.5,-1,1))^2)/SQRT(((50*POWER(80,POWER(COS(PI()*MOD(Calculator!$B$31/Calculator!$F$21,1)),2))+MIN(500,MAX(30,100*EXP(-0.3*'VSWR Calculator'!$C$24)*(1+3*ABS(MOD('VSWR Calculator'!$C$23/Calculator!$F$21/2,1)-0.5))))/'VSWR Calculator'!$C$25)+$C59)^2+(1500*ABS(SIN(2*PI()*MOD(Calculator!$B$31/Calculator!$F$21,1)))*IF(MOD(Calculator!$B$31/Calculator!$F$21,1)&lt;0.5,-1,1))^2)),2))</f>
        <v>—</v>
      </c>
      <c r="CU59" s="253" t="str">
        <f aca="false">IF(OR(Calculator!$E$22&lt;&gt;"YES",Calculator!$B$31&lt;Calculator!$G$22),"—",ROUND((1+SQRT(((50*POWER(80,POWER(COS(PI()*MOD(Calculator!$B$31/Calculator!$F$22,1)),2))+MIN(500,MAX(30,100*EXP(-0.3*'VSWR Calculator'!$C$24)*(1+3*ABS(MOD('VSWR Calculator'!$C$23/Calculator!$F$22/2,1)-0.5))))/'VSWR Calculator'!$C$25)-$C59)^2+(1500*ABS(SIN(2*PI()*MOD(Calculator!$B$31/Calculator!$F$22,1)))*IF(MOD(Calculator!$B$31/Calculator!$F$22,1)&lt;0.5,-1,1))^2)/SQRT(((50*POWER(80,POWER(COS(PI()*MOD(Calculator!$B$31/Calculator!$F$22,1)),2))+MIN(500,MAX(30,100*EXP(-0.3*'VSWR Calculator'!$C$24)*(1+3*ABS(MOD('VSWR Calculator'!$C$23/Calculator!$F$22/2,1)-0.5))))/'VSWR Calculator'!$C$25)+$C59)^2+(1500*ABS(SIN(2*PI()*MOD(Calculator!$B$31/Calculator!$F$22,1)))*IF(MOD(Calculator!$B$31/Calculator!$F$22,1)&lt;0.5,-1,1))^2))/(1-SQRT(((50*POWER(80,POWER(COS(PI()*MOD(Calculator!$B$31/Calculator!$F$22,1)),2))+MIN(500,MAX(30,100*EXP(-0.3*'VSWR Calculator'!$C$24)*(1+3*ABS(MOD('VSWR Calculator'!$C$23/Calculator!$F$22/2,1)-0.5))))/'VSWR Calculator'!$C$25)-$C59)^2+(1500*ABS(SIN(2*PI()*MOD(Calculator!$B$31/Calculator!$F$22,1)))*IF(MOD(Calculator!$B$31/Calculator!$F$22,1)&lt;0.5,-1,1))^2)/SQRT(((50*POWER(80,POWER(COS(PI()*MOD(Calculator!$B$31/Calculator!$F$22,1)),2))+MIN(500,MAX(30,100*EXP(-0.3*'VSWR Calculator'!$C$24)*(1+3*ABS(MOD('VSWR Calculator'!$C$23/Calculator!$F$22/2,1)-0.5))))/'VSWR Calculator'!$C$25)+$C59)^2+(1500*ABS(SIN(2*PI()*MOD(Calculator!$B$31/Calculator!$F$22,1)))*IF(MOD(Calculator!$B$31/Calculator!$F$22,1)&lt;0.5,-1,1))^2)),2))</f>
        <v>—</v>
      </c>
      <c r="CV59" s="253" t="n">
        <f aca="false">IFERROR(ROUND((IF(ISNUMBER(CK59),CK59,0)+IF(ISNUMBER(CL59),CL59,0)+IF(ISNUMBER(CM59),CM59,0)+IF(ISNUMBER(CN59),CN59,0)+IF(ISNUMBER(CO59),CO59,0)+IF(ISNUMBER(CP59),CP59,0)+IF(ISNUMBER(CQ59),CQ59,0)+IF(ISNUMBER(CR59),CR59,0)+IF(ISNUMBER(CS59),CS59,0)+IF(ISNUMBER(CT59),CT59,0)+IF(ISNUMBER(CU59),CU59,0))/(IF(ISNUMBER(CK59),1,0)+IF(ISNUMBER(CL59),1,0)+IF(ISNUMBER(CM59),1,0)+IF(ISNUMBER(CN59),1,0)+IF(ISNUMBER(CO59),1,0)+IF(ISNUMBER(CP59),1,0)+IF(ISNUMBER(CQ59),1,0)+IF(ISNUMBER(CR59),1,0)+IF(ISNUMBER(CS59),1,0)+IF(ISNUMBER(CT59),1,0)+IF(ISNUMBER(CU59),1,0)),4),"")</f>
        <v>13.41</v>
      </c>
      <c r="CW59" s="253" t="str">
        <f aca="false">IF(OR(Calculator!$E$12&lt;&gt;"YES",Calculator!$B$32&lt;Calculator!$G$12),"—",ROUND((1+SQRT(((50*POWER(80,POWER(COS(PI()*MOD(Calculator!$B$32/Calculator!$F$12,1)),2))+MIN(500,MAX(30,100*EXP(-0.3*'VSWR Calculator'!$C$24)*(1+3*ABS(MOD('VSWR Calculator'!$C$23/Calculator!$F$12/2,1)-0.5))))/'VSWR Calculator'!$C$25)-$C59)^2+(1500*ABS(SIN(2*PI()*MOD(Calculator!$B$32/Calculator!$F$12,1)))*IF(MOD(Calculator!$B$32/Calculator!$F$12,1)&lt;0.5,-1,1))^2)/SQRT(((50*POWER(80,POWER(COS(PI()*MOD(Calculator!$B$32/Calculator!$F$12,1)),2))+MIN(500,MAX(30,100*EXP(-0.3*'VSWR Calculator'!$C$24)*(1+3*ABS(MOD('VSWR Calculator'!$C$23/Calculator!$F$12/2,1)-0.5))))/'VSWR Calculator'!$C$25)+$C59)^2+(1500*ABS(SIN(2*PI()*MOD(Calculator!$B$32/Calculator!$F$12,1)))*IF(MOD(Calculator!$B$32/Calculator!$F$12,1)&lt;0.5,-1,1))^2))/(1-SQRT(((50*POWER(80,POWER(COS(PI()*MOD(Calculator!$B$32/Calculator!$F$12,1)),2))+MIN(500,MAX(30,100*EXP(-0.3*'VSWR Calculator'!$C$24)*(1+3*ABS(MOD('VSWR Calculator'!$C$23/Calculator!$F$12/2,1)-0.5))))/'VSWR Calculator'!$C$25)-$C59)^2+(1500*ABS(SIN(2*PI()*MOD(Calculator!$B$32/Calculator!$F$12,1)))*IF(MOD(Calculator!$B$32/Calculator!$F$12,1)&lt;0.5,-1,1))^2)/SQRT(((50*POWER(80,POWER(COS(PI()*MOD(Calculator!$B$32/Calculator!$F$12,1)),2))+MIN(500,MAX(30,100*EXP(-0.3*'VSWR Calculator'!$C$24)*(1+3*ABS(MOD('VSWR Calculator'!$C$23/Calculator!$F$12/2,1)-0.5))))/'VSWR Calculator'!$C$25)+$C59)^2+(1500*ABS(SIN(2*PI()*MOD(Calculator!$B$32/Calculator!$F$12,1)))*IF(MOD(Calculator!$B$32/Calculator!$F$12,1)&lt;0.5,-1,1))^2)),2))</f>
        <v>—</v>
      </c>
      <c r="CX59" s="253" t="str">
        <f aca="false">IF(OR(Calculator!$E$13&lt;&gt;"YES",Calculator!$B$32&lt;Calculator!$G$13),"—",ROUND((1+SQRT(((50*POWER(80,POWER(COS(PI()*MOD(Calculator!$B$32/Calculator!$F$13,1)),2))+MIN(500,MAX(30,100*EXP(-0.3*'VSWR Calculator'!$C$24)*(1+3*ABS(MOD('VSWR Calculator'!$C$23/Calculator!$F$13/2,1)-0.5))))/'VSWR Calculator'!$C$25)-$C59)^2+(1500*ABS(SIN(2*PI()*MOD(Calculator!$B$32/Calculator!$F$13,1)))*IF(MOD(Calculator!$B$32/Calculator!$F$13,1)&lt;0.5,-1,1))^2)/SQRT(((50*POWER(80,POWER(COS(PI()*MOD(Calculator!$B$32/Calculator!$F$13,1)),2))+MIN(500,MAX(30,100*EXP(-0.3*'VSWR Calculator'!$C$24)*(1+3*ABS(MOD('VSWR Calculator'!$C$23/Calculator!$F$13/2,1)-0.5))))/'VSWR Calculator'!$C$25)+$C59)^2+(1500*ABS(SIN(2*PI()*MOD(Calculator!$B$32/Calculator!$F$13,1)))*IF(MOD(Calculator!$B$32/Calculator!$F$13,1)&lt;0.5,-1,1))^2))/(1-SQRT(((50*POWER(80,POWER(COS(PI()*MOD(Calculator!$B$32/Calculator!$F$13,1)),2))+MIN(500,MAX(30,100*EXP(-0.3*'VSWR Calculator'!$C$24)*(1+3*ABS(MOD('VSWR Calculator'!$C$23/Calculator!$F$13/2,1)-0.5))))/'VSWR Calculator'!$C$25)-$C59)^2+(1500*ABS(SIN(2*PI()*MOD(Calculator!$B$32/Calculator!$F$13,1)))*IF(MOD(Calculator!$B$32/Calculator!$F$13,1)&lt;0.5,-1,1))^2)/SQRT(((50*POWER(80,POWER(COS(PI()*MOD(Calculator!$B$32/Calculator!$F$13,1)),2))+MIN(500,MAX(30,100*EXP(-0.3*'VSWR Calculator'!$C$24)*(1+3*ABS(MOD('VSWR Calculator'!$C$23/Calculator!$F$13/2,1)-0.5))))/'VSWR Calculator'!$C$25)+$C59)^2+(1500*ABS(SIN(2*PI()*MOD(Calculator!$B$32/Calculator!$F$13,1)))*IF(MOD(Calculator!$B$32/Calculator!$F$13,1)&lt;0.5,-1,1))^2)),2))</f>
        <v>—</v>
      </c>
      <c r="CY59" s="253" t="str">
        <f aca="false">IF(OR(Calculator!$E$14&lt;&gt;"YES",Calculator!$B$32&lt;Calculator!$G$14),"—",ROUND((1+SQRT(((50*POWER(80,POWER(COS(PI()*MOD(Calculator!$B$32/Calculator!$F$14,1)),2))+MIN(500,MAX(30,100*EXP(-0.3*'VSWR Calculator'!$C$24)*(1+3*ABS(MOD('VSWR Calculator'!$C$23/Calculator!$F$14/2,1)-0.5))))/'VSWR Calculator'!$C$25)-$C59)^2+(1500*ABS(SIN(2*PI()*MOD(Calculator!$B$32/Calculator!$F$14,1)))*IF(MOD(Calculator!$B$32/Calculator!$F$14,1)&lt;0.5,-1,1))^2)/SQRT(((50*POWER(80,POWER(COS(PI()*MOD(Calculator!$B$32/Calculator!$F$14,1)),2))+MIN(500,MAX(30,100*EXP(-0.3*'VSWR Calculator'!$C$24)*(1+3*ABS(MOD('VSWR Calculator'!$C$23/Calculator!$F$14/2,1)-0.5))))/'VSWR Calculator'!$C$25)+$C59)^2+(1500*ABS(SIN(2*PI()*MOD(Calculator!$B$32/Calculator!$F$14,1)))*IF(MOD(Calculator!$B$32/Calculator!$F$14,1)&lt;0.5,-1,1))^2))/(1-SQRT(((50*POWER(80,POWER(COS(PI()*MOD(Calculator!$B$32/Calculator!$F$14,1)),2))+MIN(500,MAX(30,100*EXP(-0.3*'VSWR Calculator'!$C$24)*(1+3*ABS(MOD('VSWR Calculator'!$C$23/Calculator!$F$14/2,1)-0.5))))/'VSWR Calculator'!$C$25)-$C59)^2+(1500*ABS(SIN(2*PI()*MOD(Calculator!$B$32/Calculator!$F$14,1)))*IF(MOD(Calculator!$B$32/Calculator!$F$14,1)&lt;0.5,-1,1))^2)/SQRT(((50*POWER(80,POWER(COS(PI()*MOD(Calculator!$B$32/Calculator!$F$14,1)),2))+MIN(500,MAX(30,100*EXP(-0.3*'VSWR Calculator'!$C$24)*(1+3*ABS(MOD('VSWR Calculator'!$C$23/Calculator!$F$14/2,1)-0.5))))/'VSWR Calculator'!$C$25)+$C59)^2+(1500*ABS(SIN(2*PI()*MOD(Calculator!$B$32/Calculator!$F$14,1)))*IF(MOD(Calculator!$B$32/Calculator!$F$14,1)&lt;0.5,-1,1))^2)),2))</f>
        <v>—</v>
      </c>
      <c r="CZ59" s="253" t="n">
        <f aca="false">IF(OR(Calculator!$E$15&lt;&gt;"YES",Calculator!$B$32&lt;Calculator!$G$15),"—",ROUND((1+SQRT(((50*POWER(80,POWER(COS(PI()*MOD(Calculator!$B$32/Calculator!$F$15,1)),2))+MIN(500,MAX(30,100*EXP(-0.3*'VSWR Calculator'!$C$24)*(1+3*ABS(MOD('VSWR Calculator'!$C$23/Calculator!$F$15/2,1)-0.5))))/'VSWR Calculator'!$C$25)-$C59)^2+(1500*ABS(SIN(2*PI()*MOD(Calculator!$B$32/Calculator!$F$15,1)))*IF(MOD(Calculator!$B$32/Calculator!$F$15,1)&lt;0.5,-1,1))^2)/SQRT(((50*POWER(80,POWER(COS(PI()*MOD(Calculator!$B$32/Calculator!$F$15,1)),2))+MIN(500,MAX(30,100*EXP(-0.3*'VSWR Calculator'!$C$24)*(1+3*ABS(MOD('VSWR Calculator'!$C$23/Calculator!$F$15/2,1)-0.5))))/'VSWR Calculator'!$C$25)+$C59)^2+(1500*ABS(SIN(2*PI()*MOD(Calculator!$B$32/Calculator!$F$15,1)))*IF(MOD(Calculator!$B$32/Calculator!$F$15,1)&lt;0.5,-1,1))^2))/(1-SQRT(((50*POWER(80,POWER(COS(PI()*MOD(Calculator!$B$32/Calculator!$F$15,1)),2))+MIN(500,MAX(30,100*EXP(-0.3*'VSWR Calculator'!$C$24)*(1+3*ABS(MOD('VSWR Calculator'!$C$23/Calculator!$F$15/2,1)-0.5))))/'VSWR Calculator'!$C$25)-$C59)^2+(1500*ABS(SIN(2*PI()*MOD(Calculator!$B$32/Calculator!$F$15,1)))*IF(MOD(Calculator!$B$32/Calculator!$F$15,1)&lt;0.5,-1,1))^2)/SQRT(((50*POWER(80,POWER(COS(PI()*MOD(Calculator!$B$32/Calculator!$F$15,1)),2))+MIN(500,MAX(30,100*EXP(-0.3*'VSWR Calculator'!$C$24)*(1+3*ABS(MOD('VSWR Calculator'!$C$23/Calculator!$F$15/2,1)-0.5))))/'VSWR Calculator'!$C$25)+$C59)^2+(1500*ABS(SIN(2*PI()*MOD(Calculator!$B$32/Calculator!$F$15,1)))*IF(MOD(Calculator!$B$32/Calculator!$F$15,1)&lt;0.5,-1,1))^2)),2))</f>
        <v>2.65</v>
      </c>
      <c r="DA59" s="253" t="str">
        <f aca="false">IF(OR(Calculator!$E$16&lt;&gt;"YES",Calculator!$B$32&lt;Calculator!$G$16),"—",ROUND((1+SQRT(((50*POWER(80,POWER(COS(PI()*MOD(Calculator!$B$32/Calculator!$F$16,1)),2))+MIN(500,MAX(30,100*EXP(-0.3*'VSWR Calculator'!$C$24)*(1+3*ABS(MOD('VSWR Calculator'!$C$23/Calculator!$F$16/2,1)-0.5))))/'VSWR Calculator'!$C$25)-$C59)^2+(1500*ABS(SIN(2*PI()*MOD(Calculator!$B$32/Calculator!$F$16,1)))*IF(MOD(Calculator!$B$32/Calculator!$F$16,1)&lt;0.5,-1,1))^2)/SQRT(((50*POWER(80,POWER(COS(PI()*MOD(Calculator!$B$32/Calculator!$F$16,1)),2))+MIN(500,MAX(30,100*EXP(-0.3*'VSWR Calculator'!$C$24)*(1+3*ABS(MOD('VSWR Calculator'!$C$23/Calculator!$F$16/2,1)-0.5))))/'VSWR Calculator'!$C$25)+$C59)^2+(1500*ABS(SIN(2*PI()*MOD(Calculator!$B$32/Calculator!$F$16,1)))*IF(MOD(Calculator!$B$32/Calculator!$F$16,1)&lt;0.5,-1,1))^2))/(1-SQRT(((50*POWER(80,POWER(COS(PI()*MOD(Calculator!$B$32/Calculator!$F$16,1)),2))+MIN(500,MAX(30,100*EXP(-0.3*'VSWR Calculator'!$C$24)*(1+3*ABS(MOD('VSWR Calculator'!$C$23/Calculator!$F$16/2,1)-0.5))))/'VSWR Calculator'!$C$25)-$C59)^2+(1500*ABS(SIN(2*PI()*MOD(Calculator!$B$32/Calculator!$F$16,1)))*IF(MOD(Calculator!$B$32/Calculator!$F$16,1)&lt;0.5,-1,1))^2)/SQRT(((50*POWER(80,POWER(COS(PI()*MOD(Calculator!$B$32/Calculator!$F$16,1)),2))+MIN(500,MAX(30,100*EXP(-0.3*'VSWR Calculator'!$C$24)*(1+3*ABS(MOD('VSWR Calculator'!$C$23/Calculator!$F$16/2,1)-0.5))))/'VSWR Calculator'!$C$25)+$C59)^2+(1500*ABS(SIN(2*PI()*MOD(Calculator!$B$32/Calculator!$F$16,1)))*IF(MOD(Calculator!$B$32/Calculator!$F$16,1)&lt;0.5,-1,1))^2)),2))</f>
        <v>—</v>
      </c>
      <c r="DB59" s="253" t="n">
        <f aca="false">IF(OR(Calculator!$E$17&lt;&gt;"YES",Calculator!$B$32&lt;Calculator!$G$17),"—",ROUND((1+SQRT(((50*POWER(80,POWER(COS(PI()*MOD(Calculator!$B$32/Calculator!$F$17,1)),2))+MIN(500,MAX(30,100*EXP(-0.3*'VSWR Calculator'!$C$24)*(1+3*ABS(MOD('VSWR Calculator'!$C$23/Calculator!$F$17/2,1)-0.5))))/'VSWR Calculator'!$C$25)-$C59)^2+(1500*ABS(SIN(2*PI()*MOD(Calculator!$B$32/Calculator!$F$17,1)))*IF(MOD(Calculator!$B$32/Calculator!$F$17,1)&lt;0.5,-1,1))^2)/SQRT(((50*POWER(80,POWER(COS(PI()*MOD(Calculator!$B$32/Calculator!$F$17,1)),2))+MIN(500,MAX(30,100*EXP(-0.3*'VSWR Calculator'!$C$24)*(1+3*ABS(MOD('VSWR Calculator'!$C$23/Calculator!$F$17/2,1)-0.5))))/'VSWR Calculator'!$C$25)+$C59)^2+(1500*ABS(SIN(2*PI()*MOD(Calculator!$B$32/Calculator!$F$17,1)))*IF(MOD(Calculator!$B$32/Calculator!$F$17,1)&lt;0.5,-1,1))^2))/(1-SQRT(((50*POWER(80,POWER(COS(PI()*MOD(Calculator!$B$32/Calculator!$F$17,1)),2))+MIN(500,MAX(30,100*EXP(-0.3*'VSWR Calculator'!$C$24)*(1+3*ABS(MOD('VSWR Calculator'!$C$23/Calculator!$F$17/2,1)-0.5))))/'VSWR Calculator'!$C$25)-$C59)^2+(1500*ABS(SIN(2*PI()*MOD(Calculator!$B$32/Calculator!$F$17,1)))*IF(MOD(Calculator!$B$32/Calculator!$F$17,1)&lt;0.5,-1,1))^2)/SQRT(((50*POWER(80,POWER(COS(PI()*MOD(Calculator!$B$32/Calculator!$F$17,1)),2))+MIN(500,MAX(30,100*EXP(-0.3*'VSWR Calculator'!$C$24)*(1+3*ABS(MOD('VSWR Calculator'!$C$23/Calculator!$F$17/2,1)-0.5))))/'VSWR Calculator'!$C$25)+$C59)^2+(1500*ABS(SIN(2*PI()*MOD(Calculator!$B$32/Calculator!$F$17,1)))*IF(MOD(Calculator!$B$32/Calculator!$F$17,1)&lt;0.5,-1,1))^2)),2))</f>
        <v>13.09</v>
      </c>
      <c r="DC59" s="253" t="str">
        <f aca="false">IF(OR(Calculator!$E$18&lt;&gt;"YES",Calculator!$B$32&lt;Calculator!$G$18),"—",ROUND((1+SQRT(((50*POWER(80,POWER(COS(PI()*MOD(Calculator!$B$32/Calculator!$F$18,1)),2))+MIN(500,MAX(30,100*EXP(-0.3*'VSWR Calculator'!$C$24)*(1+3*ABS(MOD('VSWR Calculator'!$C$23/Calculator!$F$18/2,1)-0.5))))/'VSWR Calculator'!$C$25)-$C59)^2+(1500*ABS(SIN(2*PI()*MOD(Calculator!$B$32/Calculator!$F$18,1)))*IF(MOD(Calculator!$B$32/Calculator!$F$18,1)&lt;0.5,-1,1))^2)/SQRT(((50*POWER(80,POWER(COS(PI()*MOD(Calculator!$B$32/Calculator!$F$18,1)),2))+MIN(500,MAX(30,100*EXP(-0.3*'VSWR Calculator'!$C$24)*(1+3*ABS(MOD('VSWR Calculator'!$C$23/Calculator!$F$18/2,1)-0.5))))/'VSWR Calculator'!$C$25)+$C59)^2+(1500*ABS(SIN(2*PI()*MOD(Calculator!$B$32/Calculator!$F$18,1)))*IF(MOD(Calculator!$B$32/Calculator!$F$18,1)&lt;0.5,-1,1))^2))/(1-SQRT(((50*POWER(80,POWER(COS(PI()*MOD(Calculator!$B$32/Calculator!$F$18,1)),2))+MIN(500,MAX(30,100*EXP(-0.3*'VSWR Calculator'!$C$24)*(1+3*ABS(MOD('VSWR Calculator'!$C$23/Calculator!$F$18/2,1)-0.5))))/'VSWR Calculator'!$C$25)-$C59)^2+(1500*ABS(SIN(2*PI()*MOD(Calculator!$B$32/Calculator!$F$18,1)))*IF(MOD(Calculator!$B$32/Calculator!$F$18,1)&lt;0.5,-1,1))^2)/SQRT(((50*POWER(80,POWER(COS(PI()*MOD(Calculator!$B$32/Calculator!$F$18,1)),2))+MIN(500,MAX(30,100*EXP(-0.3*'VSWR Calculator'!$C$24)*(1+3*ABS(MOD('VSWR Calculator'!$C$23/Calculator!$F$18/2,1)-0.5))))/'VSWR Calculator'!$C$25)+$C59)^2+(1500*ABS(SIN(2*PI()*MOD(Calculator!$B$32/Calculator!$F$18,1)))*IF(MOD(Calculator!$B$32/Calculator!$F$18,1)&lt;0.5,-1,1))^2)),2))</f>
        <v>—</v>
      </c>
      <c r="DD59" s="253" t="str">
        <f aca="false">IF(OR(Calculator!$E$19&lt;&gt;"YES",Calculator!$B$32&lt;Calculator!$G$19),"—",ROUND((1+SQRT(((50*POWER(80,POWER(COS(PI()*MOD(Calculator!$B$32/Calculator!$F$19,1)),2))+MIN(500,MAX(30,100*EXP(-0.3*'VSWR Calculator'!$C$24)*(1+3*ABS(MOD('VSWR Calculator'!$C$23/Calculator!$F$19/2,1)-0.5))))/'VSWR Calculator'!$C$25)-$C59)^2+(1500*ABS(SIN(2*PI()*MOD(Calculator!$B$32/Calculator!$F$19,1)))*IF(MOD(Calculator!$B$32/Calculator!$F$19,1)&lt;0.5,-1,1))^2)/SQRT(((50*POWER(80,POWER(COS(PI()*MOD(Calculator!$B$32/Calculator!$F$19,1)),2))+MIN(500,MAX(30,100*EXP(-0.3*'VSWR Calculator'!$C$24)*(1+3*ABS(MOD('VSWR Calculator'!$C$23/Calculator!$F$19/2,1)-0.5))))/'VSWR Calculator'!$C$25)+$C59)^2+(1500*ABS(SIN(2*PI()*MOD(Calculator!$B$32/Calculator!$F$19,1)))*IF(MOD(Calculator!$B$32/Calculator!$F$19,1)&lt;0.5,-1,1))^2))/(1-SQRT(((50*POWER(80,POWER(COS(PI()*MOD(Calculator!$B$32/Calculator!$F$19,1)),2))+MIN(500,MAX(30,100*EXP(-0.3*'VSWR Calculator'!$C$24)*(1+3*ABS(MOD('VSWR Calculator'!$C$23/Calculator!$F$19/2,1)-0.5))))/'VSWR Calculator'!$C$25)-$C59)^2+(1500*ABS(SIN(2*PI()*MOD(Calculator!$B$32/Calculator!$F$19,1)))*IF(MOD(Calculator!$B$32/Calculator!$F$19,1)&lt;0.5,-1,1))^2)/SQRT(((50*POWER(80,POWER(COS(PI()*MOD(Calculator!$B$32/Calculator!$F$19,1)),2))+MIN(500,MAX(30,100*EXP(-0.3*'VSWR Calculator'!$C$24)*(1+3*ABS(MOD('VSWR Calculator'!$C$23/Calculator!$F$19/2,1)-0.5))))/'VSWR Calculator'!$C$25)+$C59)^2+(1500*ABS(SIN(2*PI()*MOD(Calculator!$B$32/Calculator!$F$19,1)))*IF(MOD(Calculator!$B$32/Calculator!$F$19,1)&lt;0.5,-1,1))^2)),2))</f>
        <v>—</v>
      </c>
      <c r="DE59" s="253" t="str">
        <f aca="false">IF(OR(Calculator!$E$20&lt;&gt;"YES",Calculator!$B$32&lt;Calculator!$G$20),"—",ROUND((1+SQRT(((50*POWER(80,POWER(COS(PI()*MOD(Calculator!$B$32/Calculator!$F$20,1)),2))+MIN(500,MAX(30,100*EXP(-0.3*'VSWR Calculator'!$C$24)*(1+3*ABS(MOD('VSWR Calculator'!$C$23/Calculator!$F$20/2,1)-0.5))))/'VSWR Calculator'!$C$25)-$C59)^2+(1500*ABS(SIN(2*PI()*MOD(Calculator!$B$32/Calculator!$F$20,1)))*IF(MOD(Calculator!$B$32/Calculator!$F$20,1)&lt;0.5,-1,1))^2)/SQRT(((50*POWER(80,POWER(COS(PI()*MOD(Calculator!$B$32/Calculator!$F$20,1)),2))+MIN(500,MAX(30,100*EXP(-0.3*'VSWR Calculator'!$C$24)*(1+3*ABS(MOD('VSWR Calculator'!$C$23/Calculator!$F$20/2,1)-0.5))))/'VSWR Calculator'!$C$25)+$C59)^2+(1500*ABS(SIN(2*PI()*MOD(Calculator!$B$32/Calculator!$F$20,1)))*IF(MOD(Calculator!$B$32/Calculator!$F$20,1)&lt;0.5,-1,1))^2))/(1-SQRT(((50*POWER(80,POWER(COS(PI()*MOD(Calculator!$B$32/Calculator!$F$20,1)),2))+MIN(500,MAX(30,100*EXP(-0.3*'VSWR Calculator'!$C$24)*(1+3*ABS(MOD('VSWR Calculator'!$C$23/Calculator!$F$20/2,1)-0.5))))/'VSWR Calculator'!$C$25)-$C59)^2+(1500*ABS(SIN(2*PI()*MOD(Calculator!$B$32/Calculator!$F$20,1)))*IF(MOD(Calculator!$B$32/Calculator!$F$20,1)&lt;0.5,-1,1))^2)/SQRT(((50*POWER(80,POWER(COS(PI()*MOD(Calculator!$B$32/Calculator!$F$20,1)),2))+MIN(500,MAX(30,100*EXP(-0.3*'VSWR Calculator'!$C$24)*(1+3*ABS(MOD('VSWR Calculator'!$C$23/Calculator!$F$20/2,1)-0.5))))/'VSWR Calculator'!$C$25)+$C59)^2+(1500*ABS(SIN(2*PI()*MOD(Calculator!$B$32/Calculator!$F$20,1)))*IF(MOD(Calculator!$B$32/Calculator!$F$20,1)&lt;0.5,-1,1))^2)),2))</f>
        <v>—</v>
      </c>
      <c r="DF59" s="253" t="str">
        <f aca="false">IF(OR(Calculator!$E$21&lt;&gt;"YES",Calculator!$B$32&lt;Calculator!$G$21),"—",ROUND((1+SQRT(((50*POWER(80,POWER(COS(PI()*MOD(Calculator!$B$32/Calculator!$F$21,1)),2))+MIN(500,MAX(30,100*EXP(-0.3*'VSWR Calculator'!$C$24)*(1+3*ABS(MOD('VSWR Calculator'!$C$23/Calculator!$F$21/2,1)-0.5))))/'VSWR Calculator'!$C$25)-$C59)^2+(1500*ABS(SIN(2*PI()*MOD(Calculator!$B$32/Calculator!$F$21,1)))*IF(MOD(Calculator!$B$32/Calculator!$F$21,1)&lt;0.5,-1,1))^2)/SQRT(((50*POWER(80,POWER(COS(PI()*MOD(Calculator!$B$32/Calculator!$F$21,1)),2))+MIN(500,MAX(30,100*EXP(-0.3*'VSWR Calculator'!$C$24)*(1+3*ABS(MOD('VSWR Calculator'!$C$23/Calculator!$F$21/2,1)-0.5))))/'VSWR Calculator'!$C$25)+$C59)^2+(1500*ABS(SIN(2*PI()*MOD(Calculator!$B$32/Calculator!$F$21,1)))*IF(MOD(Calculator!$B$32/Calculator!$F$21,1)&lt;0.5,-1,1))^2))/(1-SQRT(((50*POWER(80,POWER(COS(PI()*MOD(Calculator!$B$32/Calculator!$F$21,1)),2))+MIN(500,MAX(30,100*EXP(-0.3*'VSWR Calculator'!$C$24)*(1+3*ABS(MOD('VSWR Calculator'!$C$23/Calculator!$F$21/2,1)-0.5))))/'VSWR Calculator'!$C$25)-$C59)^2+(1500*ABS(SIN(2*PI()*MOD(Calculator!$B$32/Calculator!$F$21,1)))*IF(MOD(Calculator!$B$32/Calculator!$F$21,1)&lt;0.5,-1,1))^2)/SQRT(((50*POWER(80,POWER(COS(PI()*MOD(Calculator!$B$32/Calculator!$F$21,1)),2))+MIN(500,MAX(30,100*EXP(-0.3*'VSWR Calculator'!$C$24)*(1+3*ABS(MOD('VSWR Calculator'!$C$23/Calculator!$F$21/2,1)-0.5))))/'VSWR Calculator'!$C$25)+$C59)^2+(1500*ABS(SIN(2*PI()*MOD(Calculator!$B$32/Calculator!$F$21,1)))*IF(MOD(Calculator!$B$32/Calculator!$F$21,1)&lt;0.5,-1,1))^2)),2))</f>
        <v>—</v>
      </c>
      <c r="DG59" s="253" t="str">
        <f aca="false">IF(OR(Calculator!$E$22&lt;&gt;"YES",Calculator!$B$32&lt;Calculator!$G$22),"—",ROUND((1+SQRT(((50*POWER(80,POWER(COS(PI()*MOD(Calculator!$B$32/Calculator!$F$22,1)),2))+MIN(500,MAX(30,100*EXP(-0.3*'VSWR Calculator'!$C$24)*(1+3*ABS(MOD('VSWR Calculator'!$C$23/Calculator!$F$22/2,1)-0.5))))/'VSWR Calculator'!$C$25)-$C59)^2+(1500*ABS(SIN(2*PI()*MOD(Calculator!$B$32/Calculator!$F$22,1)))*IF(MOD(Calculator!$B$32/Calculator!$F$22,1)&lt;0.5,-1,1))^2)/SQRT(((50*POWER(80,POWER(COS(PI()*MOD(Calculator!$B$32/Calculator!$F$22,1)),2))+MIN(500,MAX(30,100*EXP(-0.3*'VSWR Calculator'!$C$24)*(1+3*ABS(MOD('VSWR Calculator'!$C$23/Calculator!$F$22/2,1)-0.5))))/'VSWR Calculator'!$C$25)+$C59)^2+(1500*ABS(SIN(2*PI()*MOD(Calculator!$B$32/Calculator!$F$22,1)))*IF(MOD(Calculator!$B$32/Calculator!$F$22,1)&lt;0.5,-1,1))^2))/(1-SQRT(((50*POWER(80,POWER(COS(PI()*MOD(Calculator!$B$32/Calculator!$F$22,1)),2))+MIN(500,MAX(30,100*EXP(-0.3*'VSWR Calculator'!$C$24)*(1+3*ABS(MOD('VSWR Calculator'!$C$23/Calculator!$F$22/2,1)-0.5))))/'VSWR Calculator'!$C$25)-$C59)^2+(1500*ABS(SIN(2*PI()*MOD(Calculator!$B$32/Calculator!$F$22,1)))*IF(MOD(Calculator!$B$32/Calculator!$F$22,1)&lt;0.5,-1,1))^2)/SQRT(((50*POWER(80,POWER(COS(PI()*MOD(Calculator!$B$32/Calculator!$F$22,1)),2))+MIN(500,MAX(30,100*EXP(-0.3*'VSWR Calculator'!$C$24)*(1+3*ABS(MOD('VSWR Calculator'!$C$23/Calculator!$F$22/2,1)-0.5))))/'VSWR Calculator'!$C$25)+$C59)^2+(1500*ABS(SIN(2*PI()*MOD(Calculator!$B$32/Calculator!$F$22,1)))*IF(MOD(Calculator!$B$32/Calculator!$F$22,1)&lt;0.5,-1,1))^2)),2))</f>
        <v>—</v>
      </c>
      <c r="DH59" s="253" t="n">
        <f aca="false">IFERROR(ROUND((IF(ISNUMBER(CW59),CW59,0)+IF(ISNUMBER(CX59),CX59,0)+IF(ISNUMBER(CY59),CY59,0)+IF(ISNUMBER(CZ59),CZ59,0)+IF(ISNUMBER(DA59),DA59,0)+IF(ISNUMBER(DB59),DB59,0)+IF(ISNUMBER(DC59),DC59,0)+IF(ISNUMBER(DD59),DD59,0)+IF(ISNUMBER(DE59),DE59,0)+IF(ISNUMBER(DF59),DF59,0)+IF(ISNUMBER(DG59),DG59,0))/(IF(ISNUMBER(CW59),1,0)+IF(ISNUMBER(CX59),1,0)+IF(ISNUMBER(CY59),1,0)+IF(ISNUMBER(CZ59),1,0)+IF(ISNUMBER(DA59),1,0)+IF(ISNUMBER(DB59),1,0)+IF(ISNUMBER(DC59),1,0)+IF(ISNUMBER(DD59),1,0)+IF(ISNUMBER(DE59),1,0)+IF(ISNUMBER(DF59),1,0)+IF(ISNUMBER(DG59),1,0)),4),"")</f>
        <v>7.87</v>
      </c>
      <c r="DI59" s="253" t="str">
        <f aca="false">IF(OR(Calculator!$E$12&lt;&gt;"YES",Calculator!$B$33&lt;Calculator!$G$12),"—",ROUND((1+SQRT(((50*POWER(80,POWER(COS(PI()*MOD(Calculator!$B$33/Calculator!$F$12,1)),2))+MIN(500,MAX(30,100*EXP(-0.3*'VSWR Calculator'!$C$24)*(1+3*ABS(MOD('VSWR Calculator'!$C$23/Calculator!$F$12/2,1)-0.5))))/'VSWR Calculator'!$C$25)-$C59)^2+(1500*ABS(SIN(2*PI()*MOD(Calculator!$B$33/Calculator!$F$12,1)))*IF(MOD(Calculator!$B$33/Calculator!$F$12,1)&lt;0.5,-1,1))^2)/SQRT(((50*POWER(80,POWER(COS(PI()*MOD(Calculator!$B$33/Calculator!$F$12,1)),2))+MIN(500,MAX(30,100*EXP(-0.3*'VSWR Calculator'!$C$24)*(1+3*ABS(MOD('VSWR Calculator'!$C$23/Calculator!$F$12/2,1)-0.5))))/'VSWR Calculator'!$C$25)+$C59)^2+(1500*ABS(SIN(2*PI()*MOD(Calculator!$B$33/Calculator!$F$12,1)))*IF(MOD(Calculator!$B$33/Calculator!$F$12,1)&lt;0.5,-1,1))^2))/(1-SQRT(((50*POWER(80,POWER(COS(PI()*MOD(Calculator!$B$33/Calculator!$F$12,1)),2))+MIN(500,MAX(30,100*EXP(-0.3*'VSWR Calculator'!$C$24)*(1+3*ABS(MOD('VSWR Calculator'!$C$23/Calculator!$F$12/2,1)-0.5))))/'VSWR Calculator'!$C$25)-$C59)^2+(1500*ABS(SIN(2*PI()*MOD(Calculator!$B$33/Calculator!$F$12,1)))*IF(MOD(Calculator!$B$33/Calculator!$F$12,1)&lt;0.5,-1,1))^2)/SQRT(((50*POWER(80,POWER(COS(PI()*MOD(Calculator!$B$33/Calculator!$F$12,1)),2))+MIN(500,MAX(30,100*EXP(-0.3*'VSWR Calculator'!$C$24)*(1+3*ABS(MOD('VSWR Calculator'!$C$23/Calculator!$F$12/2,1)-0.5))))/'VSWR Calculator'!$C$25)+$C59)^2+(1500*ABS(SIN(2*PI()*MOD(Calculator!$B$33/Calculator!$F$12,1)))*IF(MOD(Calculator!$B$33/Calculator!$F$12,1)&lt;0.5,-1,1))^2)),2))</f>
        <v>—</v>
      </c>
      <c r="DJ59" s="253" t="str">
        <f aca="false">IF(OR(Calculator!$E$13&lt;&gt;"YES",Calculator!$B$33&lt;Calculator!$G$13),"—",ROUND((1+SQRT(((50*POWER(80,POWER(COS(PI()*MOD(Calculator!$B$33/Calculator!$F$13,1)),2))+MIN(500,MAX(30,100*EXP(-0.3*'VSWR Calculator'!$C$24)*(1+3*ABS(MOD('VSWR Calculator'!$C$23/Calculator!$F$13/2,1)-0.5))))/'VSWR Calculator'!$C$25)-$C59)^2+(1500*ABS(SIN(2*PI()*MOD(Calculator!$B$33/Calculator!$F$13,1)))*IF(MOD(Calculator!$B$33/Calculator!$F$13,1)&lt;0.5,-1,1))^2)/SQRT(((50*POWER(80,POWER(COS(PI()*MOD(Calculator!$B$33/Calculator!$F$13,1)),2))+MIN(500,MAX(30,100*EXP(-0.3*'VSWR Calculator'!$C$24)*(1+3*ABS(MOD('VSWR Calculator'!$C$23/Calculator!$F$13/2,1)-0.5))))/'VSWR Calculator'!$C$25)+$C59)^2+(1500*ABS(SIN(2*PI()*MOD(Calculator!$B$33/Calculator!$F$13,1)))*IF(MOD(Calculator!$B$33/Calculator!$F$13,1)&lt;0.5,-1,1))^2))/(1-SQRT(((50*POWER(80,POWER(COS(PI()*MOD(Calculator!$B$33/Calculator!$F$13,1)),2))+MIN(500,MAX(30,100*EXP(-0.3*'VSWR Calculator'!$C$24)*(1+3*ABS(MOD('VSWR Calculator'!$C$23/Calculator!$F$13/2,1)-0.5))))/'VSWR Calculator'!$C$25)-$C59)^2+(1500*ABS(SIN(2*PI()*MOD(Calculator!$B$33/Calculator!$F$13,1)))*IF(MOD(Calculator!$B$33/Calculator!$F$13,1)&lt;0.5,-1,1))^2)/SQRT(((50*POWER(80,POWER(COS(PI()*MOD(Calculator!$B$33/Calculator!$F$13,1)),2))+MIN(500,MAX(30,100*EXP(-0.3*'VSWR Calculator'!$C$24)*(1+3*ABS(MOD('VSWR Calculator'!$C$23/Calculator!$F$13/2,1)-0.5))))/'VSWR Calculator'!$C$25)+$C59)^2+(1500*ABS(SIN(2*PI()*MOD(Calculator!$B$33/Calculator!$F$13,1)))*IF(MOD(Calculator!$B$33/Calculator!$F$13,1)&lt;0.5,-1,1))^2)),2))</f>
        <v>—</v>
      </c>
      <c r="DK59" s="253" t="str">
        <f aca="false">IF(OR(Calculator!$E$14&lt;&gt;"YES",Calculator!$B$33&lt;Calculator!$G$14),"—",ROUND((1+SQRT(((50*POWER(80,POWER(COS(PI()*MOD(Calculator!$B$33/Calculator!$F$14,1)),2))+MIN(500,MAX(30,100*EXP(-0.3*'VSWR Calculator'!$C$24)*(1+3*ABS(MOD('VSWR Calculator'!$C$23/Calculator!$F$14/2,1)-0.5))))/'VSWR Calculator'!$C$25)-$C59)^2+(1500*ABS(SIN(2*PI()*MOD(Calculator!$B$33/Calculator!$F$14,1)))*IF(MOD(Calculator!$B$33/Calculator!$F$14,1)&lt;0.5,-1,1))^2)/SQRT(((50*POWER(80,POWER(COS(PI()*MOD(Calculator!$B$33/Calculator!$F$14,1)),2))+MIN(500,MAX(30,100*EXP(-0.3*'VSWR Calculator'!$C$24)*(1+3*ABS(MOD('VSWR Calculator'!$C$23/Calculator!$F$14/2,1)-0.5))))/'VSWR Calculator'!$C$25)+$C59)^2+(1500*ABS(SIN(2*PI()*MOD(Calculator!$B$33/Calculator!$F$14,1)))*IF(MOD(Calculator!$B$33/Calculator!$F$14,1)&lt;0.5,-1,1))^2))/(1-SQRT(((50*POWER(80,POWER(COS(PI()*MOD(Calculator!$B$33/Calculator!$F$14,1)),2))+MIN(500,MAX(30,100*EXP(-0.3*'VSWR Calculator'!$C$24)*(1+3*ABS(MOD('VSWR Calculator'!$C$23/Calculator!$F$14/2,1)-0.5))))/'VSWR Calculator'!$C$25)-$C59)^2+(1500*ABS(SIN(2*PI()*MOD(Calculator!$B$33/Calculator!$F$14,1)))*IF(MOD(Calculator!$B$33/Calculator!$F$14,1)&lt;0.5,-1,1))^2)/SQRT(((50*POWER(80,POWER(COS(PI()*MOD(Calculator!$B$33/Calculator!$F$14,1)),2))+MIN(500,MAX(30,100*EXP(-0.3*'VSWR Calculator'!$C$24)*(1+3*ABS(MOD('VSWR Calculator'!$C$23/Calculator!$F$14/2,1)-0.5))))/'VSWR Calculator'!$C$25)+$C59)^2+(1500*ABS(SIN(2*PI()*MOD(Calculator!$B$33/Calculator!$F$14,1)))*IF(MOD(Calculator!$B$33/Calculator!$F$14,1)&lt;0.5,-1,1))^2)),2))</f>
        <v>—</v>
      </c>
      <c r="DL59" s="253" t="n">
        <f aca="false">IF(OR(Calculator!$E$15&lt;&gt;"YES",Calculator!$B$33&lt;Calculator!$G$15),"—",ROUND((1+SQRT(((50*POWER(80,POWER(COS(PI()*MOD(Calculator!$B$33/Calculator!$F$15,1)),2))+MIN(500,MAX(30,100*EXP(-0.3*'VSWR Calculator'!$C$24)*(1+3*ABS(MOD('VSWR Calculator'!$C$23/Calculator!$F$15/2,1)-0.5))))/'VSWR Calculator'!$C$25)-$C59)^2+(1500*ABS(SIN(2*PI()*MOD(Calculator!$B$33/Calculator!$F$15,1)))*IF(MOD(Calculator!$B$33/Calculator!$F$15,1)&lt;0.5,-1,1))^2)/SQRT(((50*POWER(80,POWER(COS(PI()*MOD(Calculator!$B$33/Calculator!$F$15,1)),2))+MIN(500,MAX(30,100*EXP(-0.3*'VSWR Calculator'!$C$24)*(1+3*ABS(MOD('VSWR Calculator'!$C$23/Calculator!$F$15/2,1)-0.5))))/'VSWR Calculator'!$C$25)+$C59)^2+(1500*ABS(SIN(2*PI()*MOD(Calculator!$B$33/Calculator!$F$15,1)))*IF(MOD(Calculator!$B$33/Calculator!$F$15,1)&lt;0.5,-1,1))^2))/(1-SQRT(((50*POWER(80,POWER(COS(PI()*MOD(Calculator!$B$33/Calculator!$F$15,1)),2))+MIN(500,MAX(30,100*EXP(-0.3*'VSWR Calculator'!$C$24)*(1+3*ABS(MOD('VSWR Calculator'!$C$23/Calculator!$F$15/2,1)-0.5))))/'VSWR Calculator'!$C$25)-$C59)^2+(1500*ABS(SIN(2*PI()*MOD(Calculator!$B$33/Calculator!$F$15,1)))*IF(MOD(Calculator!$B$33/Calculator!$F$15,1)&lt;0.5,-1,1))^2)/SQRT(((50*POWER(80,POWER(COS(PI()*MOD(Calculator!$B$33/Calculator!$F$15,1)),2))+MIN(500,MAX(30,100*EXP(-0.3*'VSWR Calculator'!$C$24)*(1+3*ABS(MOD('VSWR Calculator'!$C$23/Calculator!$F$15/2,1)-0.5))))/'VSWR Calculator'!$C$25)+$C59)^2+(1500*ABS(SIN(2*PI()*MOD(Calculator!$B$33/Calculator!$F$15,1)))*IF(MOD(Calculator!$B$33/Calculator!$F$15,1)&lt;0.5,-1,1))^2)),2))</f>
        <v>2.76</v>
      </c>
      <c r="DM59" s="253" t="str">
        <f aca="false">IF(OR(Calculator!$E$16&lt;&gt;"YES",Calculator!$B$33&lt;Calculator!$G$16),"—",ROUND((1+SQRT(((50*POWER(80,POWER(COS(PI()*MOD(Calculator!$B$33/Calculator!$F$16,1)),2))+MIN(500,MAX(30,100*EXP(-0.3*'VSWR Calculator'!$C$24)*(1+3*ABS(MOD('VSWR Calculator'!$C$23/Calculator!$F$16/2,1)-0.5))))/'VSWR Calculator'!$C$25)-$C59)^2+(1500*ABS(SIN(2*PI()*MOD(Calculator!$B$33/Calculator!$F$16,1)))*IF(MOD(Calculator!$B$33/Calculator!$F$16,1)&lt;0.5,-1,1))^2)/SQRT(((50*POWER(80,POWER(COS(PI()*MOD(Calculator!$B$33/Calculator!$F$16,1)),2))+MIN(500,MAX(30,100*EXP(-0.3*'VSWR Calculator'!$C$24)*(1+3*ABS(MOD('VSWR Calculator'!$C$23/Calculator!$F$16/2,1)-0.5))))/'VSWR Calculator'!$C$25)+$C59)^2+(1500*ABS(SIN(2*PI()*MOD(Calculator!$B$33/Calculator!$F$16,1)))*IF(MOD(Calculator!$B$33/Calculator!$F$16,1)&lt;0.5,-1,1))^2))/(1-SQRT(((50*POWER(80,POWER(COS(PI()*MOD(Calculator!$B$33/Calculator!$F$16,1)),2))+MIN(500,MAX(30,100*EXP(-0.3*'VSWR Calculator'!$C$24)*(1+3*ABS(MOD('VSWR Calculator'!$C$23/Calculator!$F$16/2,1)-0.5))))/'VSWR Calculator'!$C$25)-$C59)^2+(1500*ABS(SIN(2*PI()*MOD(Calculator!$B$33/Calculator!$F$16,1)))*IF(MOD(Calculator!$B$33/Calculator!$F$16,1)&lt;0.5,-1,1))^2)/SQRT(((50*POWER(80,POWER(COS(PI()*MOD(Calculator!$B$33/Calculator!$F$16,1)),2))+MIN(500,MAX(30,100*EXP(-0.3*'VSWR Calculator'!$C$24)*(1+3*ABS(MOD('VSWR Calculator'!$C$23/Calculator!$F$16/2,1)-0.5))))/'VSWR Calculator'!$C$25)+$C59)^2+(1500*ABS(SIN(2*PI()*MOD(Calculator!$B$33/Calculator!$F$16,1)))*IF(MOD(Calculator!$B$33/Calculator!$F$16,1)&lt;0.5,-1,1))^2)),2))</f>
        <v>—</v>
      </c>
      <c r="DN59" s="253" t="n">
        <f aca="false">IF(OR(Calculator!$E$17&lt;&gt;"YES",Calculator!$B$33&lt;Calculator!$G$17),"—",ROUND((1+SQRT(((50*POWER(80,POWER(COS(PI()*MOD(Calculator!$B$33/Calculator!$F$17,1)),2))+MIN(500,MAX(30,100*EXP(-0.3*'VSWR Calculator'!$C$24)*(1+3*ABS(MOD('VSWR Calculator'!$C$23/Calculator!$F$17/2,1)-0.5))))/'VSWR Calculator'!$C$25)-$C59)^2+(1500*ABS(SIN(2*PI()*MOD(Calculator!$B$33/Calculator!$F$17,1)))*IF(MOD(Calculator!$B$33/Calculator!$F$17,1)&lt;0.5,-1,1))^2)/SQRT(((50*POWER(80,POWER(COS(PI()*MOD(Calculator!$B$33/Calculator!$F$17,1)),2))+MIN(500,MAX(30,100*EXP(-0.3*'VSWR Calculator'!$C$24)*(1+3*ABS(MOD('VSWR Calculator'!$C$23/Calculator!$F$17/2,1)-0.5))))/'VSWR Calculator'!$C$25)+$C59)^2+(1500*ABS(SIN(2*PI()*MOD(Calculator!$B$33/Calculator!$F$17,1)))*IF(MOD(Calculator!$B$33/Calculator!$F$17,1)&lt;0.5,-1,1))^2))/(1-SQRT(((50*POWER(80,POWER(COS(PI()*MOD(Calculator!$B$33/Calculator!$F$17,1)),2))+MIN(500,MAX(30,100*EXP(-0.3*'VSWR Calculator'!$C$24)*(1+3*ABS(MOD('VSWR Calculator'!$C$23/Calculator!$F$17/2,1)-0.5))))/'VSWR Calculator'!$C$25)-$C59)^2+(1500*ABS(SIN(2*PI()*MOD(Calculator!$B$33/Calculator!$F$17,1)))*IF(MOD(Calculator!$B$33/Calculator!$F$17,1)&lt;0.5,-1,1))^2)/SQRT(((50*POWER(80,POWER(COS(PI()*MOD(Calculator!$B$33/Calculator!$F$17,1)),2))+MIN(500,MAX(30,100*EXP(-0.3*'VSWR Calculator'!$C$24)*(1+3*ABS(MOD('VSWR Calculator'!$C$23/Calculator!$F$17/2,1)-0.5))))/'VSWR Calculator'!$C$25)+$C59)^2+(1500*ABS(SIN(2*PI()*MOD(Calculator!$B$33/Calculator!$F$17,1)))*IF(MOD(Calculator!$B$33/Calculator!$F$17,1)&lt;0.5,-1,1))^2)),2))</f>
        <v>14.05</v>
      </c>
      <c r="DO59" s="253" t="str">
        <f aca="false">IF(OR(Calculator!$E$18&lt;&gt;"YES",Calculator!$B$33&lt;Calculator!$G$18),"—",ROUND((1+SQRT(((50*POWER(80,POWER(COS(PI()*MOD(Calculator!$B$33/Calculator!$F$18,1)),2))+MIN(500,MAX(30,100*EXP(-0.3*'VSWR Calculator'!$C$24)*(1+3*ABS(MOD('VSWR Calculator'!$C$23/Calculator!$F$18/2,1)-0.5))))/'VSWR Calculator'!$C$25)-$C59)^2+(1500*ABS(SIN(2*PI()*MOD(Calculator!$B$33/Calculator!$F$18,1)))*IF(MOD(Calculator!$B$33/Calculator!$F$18,1)&lt;0.5,-1,1))^2)/SQRT(((50*POWER(80,POWER(COS(PI()*MOD(Calculator!$B$33/Calculator!$F$18,1)),2))+MIN(500,MAX(30,100*EXP(-0.3*'VSWR Calculator'!$C$24)*(1+3*ABS(MOD('VSWR Calculator'!$C$23/Calculator!$F$18/2,1)-0.5))))/'VSWR Calculator'!$C$25)+$C59)^2+(1500*ABS(SIN(2*PI()*MOD(Calculator!$B$33/Calculator!$F$18,1)))*IF(MOD(Calculator!$B$33/Calculator!$F$18,1)&lt;0.5,-1,1))^2))/(1-SQRT(((50*POWER(80,POWER(COS(PI()*MOD(Calculator!$B$33/Calculator!$F$18,1)),2))+MIN(500,MAX(30,100*EXP(-0.3*'VSWR Calculator'!$C$24)*(1+3*ABS(MOD('VSWR Calculator'!$C$23/Calculator!$F$18/2,1)-0.5))))/'VSWR Calculator'!$C$25)-$C59)^2+(1500*ABS(SIN(2*PI()*MOD(Calculator!$B$33/Calculator!$F$18,1)))*IF(MOD(Calculator!$B$33/Calculator!$F$18,1)&lt;0.5,-1,1))^2)/SQRT(((50*POWER(80,POWER(COS(PI()*MOD(Calculator!$B$33/Calculator!$F$18,1)),2))+MIN(500,MAX(30,100*EXP(-0.3*'VSWR Calculator'!$C$24)*(1+3*ABS(MOD('VSWR Calculator'!$C$23/Calculator!$F$18/2,1)-0.5))))/'VSWR Calculator'!$C$25)+$C59)^2+(1500*ABS(SIN(2*PI()*MOD(Calculator!$B$33/Calculator!$F$18,1)))*IF(MOD(Calculator!$B$33/Calculator!$F$18,1)&lt;0.5,-1,1))^2)),2))</f>
        <v>—</v>
      </c>
      <c r="DP59" s="253" t="str">
        <f aca="false">IF(OR(Calculator!$E$19&lt;&gt;"YES",Calculator!$B$33&lt;Calculator!$G$19),"—",ROUND((1+SQRT(((50*POWER(80,POWER(COS(PI()*MOD(Calculator!$B$33/Calculator!$F$19,1)),2))+MIN(500,MAX(30,100*EXP(-0.3*'VSWR Calculator'!$C$24)*(1+3*ABS(MOD('VSWR Calculator'!$C$23/Calculator!$F$19/2,1)-0.5))))/'VSWR Calculator'!$C$25)-$C59)^2+(1500*ABS(SIN(2*PI()*MOD(Calculator!$B$33/Calculator!$F$19,1)))*IF(MOD(Calculator!$B$33/Calculator!$F$19,1)&lt;0.5,-1,1))^2)/SQRT(((50*POWER(80,POWER(COS(PI()*MOD(Calculator!$B$33/Calculator!$F$19,1)),2))+MIN(500,MAX(30,100*EXP(-0.3*'VSWR Calculator'!$C$24)*(1+3*ABS(MOD('VSWR Calculator'!$C$23/Calculator!$F$19/2,1)-0.5))))/'VSWR Calculator'!$C$25)+$C59)^2+(1500*ABS(SIN(2*PI()*MOD(Calculator!$B$33/Calculator!$F$19,1)))*IF(MOD(Calculator!$B$33/Calculator!$F$19,1)&lt;0.5,-1,1))^2))/(1-SQRT(((50*POWER(80,POWER(COS(PI()*MOD(Calculator!$B$33/Calculator!$F$19,1)),2))+MIN(500,MAX(30,100*EXP(-0.3*'VSWR Calculator'!$C$24)*(1+3*ABS(MOD('VSWR Calculator'!$C$23/Calculator!$F$19/2,1)-0.5))))/'VSWR Calculator'!$C$25)-$C59)^2+(1500*ABS(SIN(2*PI()*MOD(Calculator!$B$33/Calculator!$F$19,1)))*IF(MOD(Calculator!$B$33/Calculator!$F$19,1)&lt;0.5,-1,1))^2)/SQRT(((50*POWER(80,POWER(COS(PI()*MOD(Calculator!$B$33/Calculator!$F$19,1)),2))+MIN(500,MAX(30,100*EXP(-0.3*'VSWR Calculator'!$C$24)*(1+3*ABS(MOD('VSWR Calculator'!$C$23/Calculator!$F$19/2,1)-0.5))))/'VSWR Calculator'!$C$25)+$C59)^2+(1500*ABS(SIN(2*PI()*MOD(Calculator!$B$33/Calculator!$F$19,1)))*IF(MOD(Calculator!$B$33/Calculator!$F$19,1)&lt;0.5,-1,1))^2)),2))</f>
        <v>—</v>
      </c>
      <c r="DQ59" s="253" t="str">
        <f aca="false">IF(OR(Calculator!$E$20&lt;&gt;"YES",Calculator!$B$33&lt;Calculator!$G$20),"—",ROUND((1+SQRT(((50*POWER(80,POWER(COS(PI()*MOD(Calculator!$B$33/Calculator!$F$20,1)),2))+MIN(500,MAX(30,100*EXP(-0.3*'VSWR Calculator'!$C$24)*(1+3*ABS(MOD('VSWR Calculator'!$C$23/Calculator!$F$20/2,1)-0.5))))/'VSWR Calculator'!$C$25)-$C59)^2+(1500*ABS(SIN(2*PI()*MOD(Calculator!$B$33/Calculator!$F$20,1)))*IF(MOD(Calculator!$B$33/Calculator!$F$20,1)&lt;0.5,-1,1))^2)/SQRT(((50*POWER(80,POWER(COS(PI()*MOD(Calculator!$B$33/Calculator!$F$20,1)),2))+MIN(500,MAX(30,100*EXP(-0.3*'VSWR Calculator'!$C$24)*(1+3*ABS(MOD('VSWR Calculator'!$C$23/Calculator!$F$20/2,1)-0.5))))/'VSWR Calculator'!$C$25)+$C59)^2+(1500*ABS(SIN(2*PI()*MOD(Calculator!$B$33/Calculator!$F$20,1)))*IF(MOD(Calculator!$B$33/Calculator!$F$20,1)&lt;0.5,-1,1))^2))/(1-SQRT(((50*POWER(80,POWER(COS(PI()*MOD(Calculator!$B$33/Calculator!$F$20,1)),2))+MIN(500,MAX(30,100*EXP(-0.3*'VSWR Calculator'!$C$24)*(1+3*ABS(MOD('VSWR Calculator'!$C$23/Calculator!$F$20/2,1)-0.5))))/'VSWR Calculator'!$C$25)-$C59)^2+(1500*ABS(SIN(2*PI()*MOD(Calculator!$B$33/Calculator!$F$20,1)))*IF(MOD(Calculator!$B$33/Calculator!$F$20,1)&lt;0.5,-1,1))^2)/SQRT(((50*POWER(80,POWER(COS(PI()*MOD(Calculator!$B$33/Calculator!$F$20,1)),2))+MIN(500,MAX(30,100*EXP(-0.3*'VSWR Calculator'!$C$24)*(1+3*ABS(MOD('VSWR Calculator'!$C$23/Calculator!$F$20/2,1)-0.5))))/'VSWR Calculator'!$C$25)+$C59)^2+(1500*ABS(SIN(2*PI()*MOD(Calculator!$B$33/Calculator!$F$20,1)))*IF(MOD(Calculator!$B$33/Calculator!$F$20,1)&lt;0.5,-1,1))^2)),2))</f>
        <v>—</v>
      </c>
      <c r="DR59" s="253" t="str">
        <f aca="false">IF(OR(Calculator!$E$21&lt;&gt;"YES",Calculator!$B$33&lt;Calculator!$G$21),"—",ROUND((1+SQRT(((50*POWER(80,POWER(COS(PI()*MOD(Calculator!$B$33/Calculator!$F$21,1)),2))+MIN(500,MAX(30,100*EXP(-0.3*'VSWR Calculator'!$C$24)*(1+3*ABS(MOD('VSWR Calculator'!$C$23/Calculator!$F$21/2,1)-0.5))))/'VSWR Calculator'!$C$25)-$C59)^2+(1500*ABS(SIN(2*PI()*MOD(Calculator!$B$33/Calculator!$F$21,1)))*IF(MOD(Calculator!$B$33/Calculator!$F$21,1)&lt;0.5,-1,1))^2)/SQRT(((50*POWER(80,POWER(COS(PI()*MOD(Calculator!$B$33/Calculator!$F$21,1)),2))+MIN(500,MAX(30,100*EXP(-0.3*'VSWR Calculator'!$C$24)*(1+3*ABS(MOD('VSWR Calculator'!$C$23/Calculator!$F$21/2,1)-0.5))))/'VSWR Calculator'!$C$25)+$C59)^2+(1500*ABS(SIN(2*PI()*MOD(Calculator!$B$33/Calculator!$F$21,1)))*IF(MOD(Calculator!$B$33/Calculator!$F$21,1)&lt;0.5,-1,1))^2))/(1-SQRT(((50*POWER(80,POWER(COS(PI()*MOD(Calculator!$B$33/Calculator!$F$21,1)),2))+MIN(500,MAX(30,100*EXP(-0.3*'VSWR Calculator'!$C$24)*(1+3*ABS(MOD('VSWR Calculator'!$C$23/Calculator!$F$21/2,1)-0.5))))/'VSWR Calculator'!$C$25)-$C59)^2+(1500*ABS(SIN(2*PI()*MOD(Calculator!$B$33/Calculator!$F$21,1)))*IF(MOD(Calculator!$B$33/Calculator!$F$21,1)&lt;0.5,-1,1))^2)/SQRT(((50*POWER(80,POWER(COS(PI()*MOD(Calculator!$B$33/Calculator!$F$21,1)),2))+MIN(500,MAX(30,100*EXP(-0.3*'VSWR Calculator'!$C$24)*(1+3*ABS(MOD('VSWR Calculator'!$C$23/Calculator!$F$21/2,1)-0.5))))/'VSWR Calculator'!$C$25)+$C59)^2+(1500*ABS(SIN(2*PI()*MOD(Calculator!$B$33/Calculator!$F$21,1)))*IF(MOD(Calculator!$B$33/Calculator!$F$21,1)&lt;0.5,-1,1))^2)),2))</f>
        <v>—</v>
      </c>
      <c r="DS59" s="253" t="str">
        <f aca="false">IF(OR(Calculator!$E$22&lt;&gt;"YES",Calculator!$B$33&lt;Calculator!$G$22),"—",ROUND((1+SQRT(((50*POWER(80,POWER(COS(PI()*MOD(Calculator!$B$33/Calculator!$F$22,1)),2))+MIN(500,MAX(30,100*EXP(-0.3*'VSWR Calculator'!$C$24)*(1+3*ABS(MOD('VSWR Calculator'!$C$23/Calculator!$F$22/2,1)-0.5))))/'VSWR Calculator'!$C$25)-$C59)^2+(1500*ABS(SIN(2*PI()*MOD(Calculator!$B$33/Calculator!$F$22,1)))*IF(MOD(Calculator!$B$33/Calculator!$F$22,1)&lt;0.5,-1,1))^2)/SQRT(((50*POWER(80,POWER(COS(PI()*MOD(Calculator!$B$33/Calculator!$F$22,1)),2))+MIN(500,MAX(30,100*EXP(-0.3*'VSWR Calculator'!$C$24)*(1+3*ABS(MOD('VSWR Calculator'!$C$23/Calculator!$F$22/2,1)-0.5))))/'VSWR Calculator'!$C$25)+$C59)^2+(1500*ABS(SIN(2*PI()*MOD(Calculator!$B$33/Calculator!$F$22,1)))*IF(MOD(Calculator!$B$33/Calculator!$F$22,1)&lt;0.5,-1,1))^2))/(1-SQRT(((50*POWER(80,POWER(COS(PI()*MOD(Calculator!$B$33/Calculator!$F$22,1)),2))+MIN(500,MAX(30,100*EXP(-0.3*'VSWR Calculator'!$C$24)*(1+3*ABS(MOD('VSWR Calculator'!$C$23/Calculator!$F$22/2,1)-0.5))))/'VSWR Calculator'!$C$25)-$C59)^2+(1500*ABS(SIN(2*PI()*MOD(Calculator!$B$33/Calculator!$F$22,1)))*IF(MOD(Calculator!$B$33/Calculator!$F$22,1)&lt;0.5,-1,1))^2)/SQRT(((50*POWER(80,POWER(COS(PI()*MOD(Calculator!$B$33/Calculator!$F$22,1)),2))+MIN(500,MAX(30,100*EXP(-0.3*'VSWR Calculator'!$C$24)*(1+3*ABS(MOD('VSWR Calculator'!$C$23/Calculator!$F$22/2,1)-0.5))))/'VSWR Calculator'!$C$25)+$C59)^2+(1500*ABS(SIN(2*PI()*MOD(Calculator!$B$33/Calculator!$F$22,1)))*IF(MOD(Calculator!$B$33/Calculator!$F$22,1)&lt;0.5,-1,1))^2)),2))</f>
        <v>—</v>
      </c>
      <c r="DT59" s="253" t="n">
        <f aca="false">IFERROR(ROUND((IF(ISNUMBER(DI59),DI59,0)+IF(ISNUMBER(DJ59),DJ59,0)+IF(ISNUMBER(DK59),DK59,0)+IF(ISNUMBER(DL59),DL59,0)+IF(ISNUMBER(DM59),DM59,0)+IF(ISNUMBER(DN59),DN59,0)+IF(ISNUMBER(DO59),DO59,0)+IF(ISNUMBER(DP59),DP59,0)+IF(ISNUMBER(DQ59),DQ59,0)+IF(ISNUMBER(DR59),DR59,0)+IF(ISNUMBER(DS59),DS59,0))/(IF(ISNUMBER(DI59),1,0)+IF(ISNUMBER(DJ59),1,0)+IF(ISNUMBER(DK59),1,0)+IF(ISNUMBER(DL59),1,0)+IF(ISNUMBER(DM59),1,0)+IF(ISNUMBER(DN59),1,0)+IF(ISNUMBER(DO59),1,0)+IF(ISNUMBER(DP59),1,0)+IF(ISNUMBER(DQ59),1,0)+IF(ISNUMBER(DR59),1,0)+IF(ISNUMBER(DS59),1,0)),4),"")</f>
        <v>8.405</v>
      </c>
      <c r="DU59" s="290" t="str">
        <f aca="false">IF(OR(Calculator!$E$12&lt;&gt;"YES",Calculator!$B$34&lt;Calculator!$G$12),"—",ROUND((1+SQRT(((50*POWER(80,POWER(COS(PI()*MOD(Calculator!$B$34/Calculator!$F$12,1)),2))-$C59)^2+(1500*ABS(SIN(2*PI()*MOD(Calculator!$B$34/Calculator!$F$12,1)))*IF(MOD(Calculator!$B$34/Calculator!$F$12,1)&lt;0.5,-1,1))^2)/((50*POWER(80,POWER(COS(PI()*MOD(Calculator!$B$34/Calculator!$F$12,1)),2))+$C59)^2+(1500*ABS(SIN(2*PI()*MOD(Calculator!$B$34/Calculator!$F$12,1)))*IF(MOD(Calculator!$B$34/Calculator!$F$12,1)&lt;0.5,-1,1))^2)))/(1-SQRT(((50*POWER(80,POWER(COS(PI()*MOD(Calculator!$B$34/Calculator!$F$12,1)),2))-$C59)^2+(1500*ABS(SIN(2*PI()*MOD(Calculator!$B$34/Calculator!$F$12,1)))*IF(MOD(Calculator!$B$34/Calculator!$F$12,1)&lt;0.5,-1,1))^2)/((50*POWER(80,POWER(COS(PI()*MOD(Calculator!$B$34/Calculator!$F$12,1)),2))+$C59)^2+(1500*ABS(SIN(2*PI()*MOD(Calculator!$B$34/Calculator!$F$12,1)))*IF(MOD(Calculator!$B$34/Calculator!$F$12,1)&lt;0.5,-1,1))^2))),2))</f>
        <v>—</v>
      </c>
      <c r="DV59" s="290" t="str">
        <f aca="false">IF(OR(Calculator!$E$13&lt;&gt;"YES",Calculator!$B$34&lt;Calculator!$G$13),"—",ROUND((1+SQRT(((50*POWER(80,POWER(COS(PI()*MOD(Calculator!$B$34/Calculator!$F$13,1)),2))-$C59)^2+(1500*ABS(SIN(2*PI()*MOD(Calculator!$B$34/Calculator!$F$13,1)))*IF(MOD(Calculator!$B$34/Calculator!$F$13,1)&lt;0.5,-1,1))^2)/((50*POWER(80,POWER(COS(PI()*MOD(Calculator!$B$34/Calculator!$F$13,1)),2))+$C59)^2+(1500*ABS(SIN(2*PI()*MOD(Calculator!$B$34/Calculator!$F$13,1)))*IF(MOD(Calculator!$B$34/Calculator!$F$13,1)&lt;0.5,-1,1))^2)))/(1-SQRT(((50*POWER(80,POWER(COS(PI()*MOD(Calculator!$B$34/Calculator!$F$13,1)),2))-$C59)^2+(1500*ABS(SIN(2*PI()*MOD(Calculator!$B$34/Calculator!$F$13,1)))*IF(MOD(Calculator!$B$34/Calculator!$F$13,1)&lt;0.5,-1,1))^2)/((50*POWER(80,POWER(COS(PI()*MOD(Calculator!$B$34/Calculator!$F$13,1)),2))+$C59)^2+(1500*ABS(SIN(2*PI()*MOD(Calculator!$B$34/Calculator!$F$13,1)))*IF(MOD(Calculator!$B$34/Calculator!$F$13,1)&lt;0.5,-1,1))^2))),2))</f>
        <v>—</v>
      </c>
      <c r="DW59" s="290" t="str">
        <f aca="false">IF(OR(Calculator!$E$14&lt;&gt;"YES",Calculator!$B$34&lt;Calculator!$G$14),"—",ROUND((1+SQRT(((50*POWER(80,POWER(COS(PI()*MOD(Calculator!$B$34/Calculator!$F$14,1)),2))-$C59)^2+(1500*ABS(SIN(2*PI()*MOD(Calculator!$B$34/Calculator!$F$14,1)))*IF(MOD(Calculator!$B$34/Calculator!$F$14,1)&lt;0.5,-1,1))^2)/((50*POWER(80,POWER(COS(PI()*MOD(Calculator!$B$34/Calculator!$F$14,1)),2))+$C59)^2+(1500*ABS(SIN(2*PI()*MOD(Calculator!$B$34/Calculator!$F$14,1)))*IF(MOD(Calculator!$B$34/Calculator!$F$14,1)&lt;0.5,-1,1))^2)))/(1-SQRT(((50*POWER(80,POWER(COS(PI()*MOD(Calculator!$B$34/Calculator!$F$14,1)),2))-$C59)^2+(1500*ABS(SIN(2*PI()*MOD(Calculator!$B$34/Calculator!$F$14,1)))*IF(MOD(Calculator!$B$34/Calculator!$F$14,1)&lt;0.5,-1,1))^2)/((50*POWER(80,POWER(COS(PI()*MOD(Calculator!$B$34/Calculator!$F$14,1)),2))+$C59)^2+(1500*ABS(SIN(2*PI()*MOD(Calculator!$B$34/Calculator!$F$14,1)))*IF(MOD(Calculator!$B$34/Calculator!$F$14,1)&lt;0.5,-1,1))^2))),2))</f>
        <v>—</v>
      </c>
      <c r="DX59" s="290" t="n">
        <f aca="false">IF(OR(Calculator!$E$15&lt;&gt;"YES",Calculator!$B$34&lt;Calculator!$G$15),"—",ROUND((1+SQRT(((50*POWER(80,POWER(COS(PI()*MOD(Calculator!$B$34/Calculator!$F$15,1)),2))-$C59)^2+(1500*ABS(SIN(2*PI()*MOD(Calculator!$B$34/Calculator!$F$15,1)))*IF(MOD(Calculator!$B$34/Calculator!$F$15,1)&lt;0.5,-1,1))^2)/((50*POWER(80,POWER(COS(PI()*MOD(Calculator!$B$34/Calculator!$F$15,1)),2))+$C59)^2+(1500*ABS(SIN(2*PI()*MOD(Calculator!$B$34/Calculator!$F$15,1)))*IF(MOD(Calculator!$B$34/Calculator!$F$15,1)&lt;0.5,-1,1))^2)))/(1-SQRT(((50*POWER(80,POWER(COS(PI()*MOD(Calculator!$B$34/Calculator!$F$15,1)),2))-$C59)^2+(1500*ABS(SIN(2*PI()*MOD(Calculator!$B$34/Calculator!$F$15,1)))*IF(MOD(Calculator!$B$34/Calculator!$F$15,1)&lt;0.5,-1,1))^2)/((50*POWER(80,POWER(COS(PI()*MOD(Calculator!$B$34/Calculator!$F$15,1)),2))+$C59)^2+(1500*ABS(SIN(2*PI()*MOD(Calculator!$B$34/Calculator!$F$15,1)))*IF(MOD(Calculator!$B$34/Calculator!$F$15,1)&lt;0.5,-1,1))^2))),2))</f>
        <v>18.75</v>
      </c>
      <c r="DY59" s="290" t="str">
        <f aca="false">IF(OR(Calculator!$E$16&lt;&gt;"YES",Calculator!$B$34&lt;Calculator!$G$16),"—",ROUND((1+SQRT(((50*POWER(80,POWER(COS(PI()*MOD(Calculator!$B$34/Calculator!$F$16,1)),2))-$C59)^2+(1500*ABS(SIN(2*PI()*MOD(Calculator!$B$34/Calculator!$F$16,1)))*IF(MOD(Calculator!$B$34/Calculator!$F$16,1)&lt;0.5,-1,1))^2)/((50*POWER(80,POWER(COS(PI()*MOD(Calculator!$B$34/Calculator!$F$16,1)),2))+$C59)^2+(1500*ABS(SIN(2*PI()*MOD(Calculator!$B$34/Calculator!$F$16,1)))*IF(MOD(Calculator!$B$34/Calculator!$F$16,1)&lt;0.5,-1,1))^2)))/(1-SQRT(((50*POWER(80,POWER(COS(PI()*MOD(Calculator!$B$34/Calculator!$F$16,1)),2))-$C59)^2+(1500*ABS(SIN(2*PI()*MOD(Calculator!$B$34/Calculator!$F$16,1)))*IF(MOD(Calculator!$B$34/Calculator!$F$16,1)&lt;0.5,-1,1))^2)/((50*POWER(80,POWER(COS(PI()*MOD(Calculator!$B$34/Calculator!$F$16,1)),2))+$C59)^2+(1500*ABS(SIN(2*PI()*MOD(Calculator!$B$34/Calculator!$F$16,1)))*IF(MOD(Calculator!$B$34/Calculator!$F$16,1)&lt;0.5,-1,1))^2))),2))</f>
        <v>—</v>
      </c>
      <c r="DZ59" s="290" t="n">
        <f aca="false">IF(OR(Calculator!$E$17&lt;&gt;"YES",Calculator!$B$34&lt;Calculator!$G$17),"—",ROUND((1+SQRT(((50*POWER(80,POWER(COS(PI()*MOD(Calculator!$B$34/Calculator!$F$17,1)),2))-$C59)^2+(1500*ABS(SIN(2*PI()*MOD(Calculator!$B$34/Calculator!$F$17,1)))*IF(MOD(Calculator!$B$34/Calculator!$F$17,1)&lt;0.5,-1,1))^2)/((50*POWER(80,POWER(COS(PI()*MOD(Calculator!$B$34/Calculator!$F$17,1)),2))+$C59)^2+(1500*ABS(SIN(2*PI()*MOD(Calculator!$B$34/Calculator!$F$17,1)))*IF(MOD(Calculator!$B$34/Calculator!$F$17,1)&lt;0.5,-1,1))^2)))/(1-SQRT(((50*POWER(80,POWER(COS(PI()*MOD(Calculator!$B$34/Calculator!$F$17,1)),2))-$C59)^2+(1500*ABS(SIN(2*PI()*MOD(Calculator!$B$34/Calculator!$F$17,1)))*IF(MOD(Calculator!$B$34/Calculator!$F$17,1)&lt;0.5,-1,1))^2)/((50*POWER(80,POWER(COS(PI()*MOD(Calculator!$B$34/Calculator!$F$17,1)),2))+$C59)^2+(1500*ABS(SIN(2*PI()*MOD(Calculator!$B$34/Calculator!$F$17,1)))*IF(MOD(Calculator!$B$34/Calculator!$F$17,1)&lt;0.5,-1,1))^2))),2))</f>
        <v>13.19</v>
      </c>
      <c r="EA59" s="290" t="str">
        <f aca="false">IF(OR(Calculator!$E$18&lt;&gt;"YES",Calculator!$B$34&lt;Calculator!$G$18),"—",ROUND((1+SQRT(((50*POWER(80,POWER(COS(PI()*MOD(Calculator!$B$34/Calculator!$F$18,1)),2))-$C59)^2+(1500*ABS(SIN(2*PI()*MOD(Calculator!$B$34/Calculator!$F$18,1)))*IF(MOD(Calculator!$B$34/Calculator!$F$18,1)&lt;0.5,-1,1))^2)/((50*POWER(80,POWER(COS(PI()*MOD(Calculator!$B$34/Calculator!$F$18,1)),2))+$C59)^2+(1500*ABS(SIN(2*PI()*MOD(Calculator!$B$34/Calculator!$F$18,1)))*IF(MOD(Calculator!$B$34/Calculator!$F$18,1)&lt;0.5,-1,1))^2)))/(1-SQRT(((50*POWER(80,POWER(COS(PI()*MOD(Calculator!$B$34/Calculator!$F$18,1)),2))-$C59)^2+(1500*ABS(SIN(2*PI()*MOD(Calculator!$B$34/Calculator!$F$18,1)))*IF(MOD(Calculator!$B$34/Calculator!$F$18,1)&lt;0.5,-1,1))^2)/((50*POWER(80,POWER(COS(PI()*MOD(Calculator!$B$34/Calculator!$F$18,1)),2))+$C59)^2+(1500*ABS(SIN(2*PI()*MOD(Calculator!$B$34/Calculator!$F$18,1)))*IF(MOD(Calculator!$B$34/Calculator!$F$18,1)&lt;0.5,-1,1))^2))),2))</f>
        <v>—</v>
      </c>
      <c r="EB59" s="290" t="str">
        <f aca="false">IF(OR(Calculator!$E$19&lt;&gt;"YES",Calculator!$B$34&lt;Calculator!$G$19),"—",ROUND((1+SQRT(((50*POWER(80,POWER(COS(PI()*MOD(Calculator!$B$34/Calculator!$F$19,1)),2))-$C59)^2+(1500*ABS(SIN(2*PI()*MOD(Calculator!$B$34/Calculator!$F$19,1)))*IF(MOD(Calculator!$B$34/Calculator!$F$19,1)&lt;0.5,-1,1))^2)/((50*POWER(80,POWER(COS(PI()*MOD(Calculator!$B$34/Calculator!$F$19,1)),2))+$C59)^2+(1500*ABS(SIN(2*PI()*MOD(Calculator!$B$34/Calculator!$F$19,1)))*IF(MOD(Calculator!$B$34/Calculator!$F$19,1)&lt;0.5,-1,1))^2)))/(1-SQRT(((50*POWER(80,POWER(COS(PI()*MOD(Calculator!$B$34/Calculator!$F$19,1)),2))-$C59)^2+(1500*ABS(SIN(2*PI()*MOD(Calculator!$B$34/Calculator!$F$19,1)))*IF(MOD(Calculator!$B$34/Calculator!$F$19,1)&lt;0.5,-1,1))^2)/((50*POWER(80,POWER(COS(PI()*MOD(Calculator!$B$34/Calculator!$F$19,1)),2))+$C59)^2+(1500*ABS(SIN(2*PI()*MOD(Calculator!$B$34/Calculator!$F$19,1)))*IF(MOD(Calculator!$B$34/Calculator!$F$19,1)&lt;0.5,-1,1))^2))),2))</f>
        <v>—</v>
      </c>
      <c r="EC59" s="290" t="str">
        <f aca="false">IF(OR(Calculator!$E$20&lt;&gt;"YES",Calculator!$B$34&lt;Calculator!$G$20),"—",ROUND((1+SQRT(((50*POWER(80,POWER(COS(PI()*MOD(Calculator!$B$34/Calculator!$F$20,1)),2))-$C59)^2+(1500*ABS(SIN(2*PI()*MOD(Calculator!$B$34/Calculator!$F$20,1)))*IF(MOD(Calculator!$B$34/Calculator!$F$20,1)&lt;0.5,-1,1))^2)/((50*POWER(80,POWER(COS(PI()*MOD(Calculator!$B$34/Calculator!$F$20,1)),2))+$C59)^2+(1500*ABS(SIN(2*PI()*MOD(Calculator!$B$34/Calculator!$F$20,1)))*IF(MOD(Calculator!$B$34/Calculator!$F$20,1)&lt;0.5,-1,1))^2)))/(1-SQRT(((50*POWER(80,POWER(COS(PI()*MOD(Calculator!$B$34/Calculator!$F$20,1)),2))-$C59)^2+(1500*ABS(SIN(2*PI()*MOD(Calculator!$B$34/Calculator!$F$20,1)))*IF(MOD(Calculator!$B$34/Calculator!$F$20,1)&lt;0.5,-1,1))^2)/((50*POWER(80,POWER(COS(PI()*MOD(Calculator!$B$34/Calculator!$F$20,1)),2))+$C59)^2+(1500*ABS(SIN(2*PI()*MOD(Calculator!$B$34/Calculator!$F$20,1)))*IF(MOD(Calculator!$B$34/Calculator!$F$20,1)&lt;0.5,-1,1))^2))),2))</f>
        <v>—</v>
      </c>
      <c r="ED59" s="290" t="str">
        <f aca="false">IF(OR(Calculator!$E$21&lt;&gt;"YES",Calculator!$B$34&lt;Calculator!$G$21),"—",ROUND((1+SQRT(((50*POWER(80,POWER(COS(PI()*MOD(Calculator!$B$34/Calculator!$F$21,1)),2))-$C59)^2+(1500*ABS(SIN(2*PI()*MOD(Calculator!$B$34/Calculator!$F$21,1)))*IF(MOD(Calculator!$B$34/Calculator!$F$21,1)&lt;0.5,-1,1))^2)/((50*POWER(80,POWER(COS(PI()*MOD(Calculator!$B$34/Calculator!$F$21,1)),2))+$C59)^2+(1500*ABS(SIN(2*PI()*MOD(Calculator!$B$34/Calculator!$F$21,1)))*IF(MOD(Calculator!$B$34/Calculator!$F$21,1)&lt;0.5,-1,1))^2)))/(1-SQRT(((50*POWER(80,POWER(COS(PI()*MOD(Calculator!$B$34/Calculator!$F$21,1)),2))-$C59)^2+(1500*ABS(SIN(2*PI()*MOD(Calculator!$B$34/Calculator!$F$21,1)))*IF(MOD(Calculator!$B$34/Calculator!$F$21,1)&lt;0.5,-1,1))^2)/((50*POWER(80,POWER(COS(PI()*MOD(Calculator!$B$34/Calculator!$F$21,1)),2))+$C59)^2+(1500*ABS(SIN(2*PI()*MOD(Calculator!$B$34/Calculator!$F$21,1)))*IF(MOD(Calculator!$B$34/Calculator!$F$21,1)&lt;0.5,-1,1))^2))),2))</f>
        <v>—</v>
      </c>
      <c r="EE59" s="290" t="str">
        <f aca="false">IF(OR(Calculator!$E$22&lt;&gt;"YES",Calculator!$B$34&lt;Calculator!$G$22),"—",ROUND((1+SQRT(((50*POWER(80,POWER(COS(PI()*MOD(Calculator!$B$34/Calculator!$F$22,1)),2))-$C59)^2+(1500*ABS(SIN(2*PI()*MOD(Calculator!$B$34/Calculator!$F$22,1)))*IF(MOD(Calculator!$B$34/Calculator!$F$22,1)&lt;0.5,-1,1))^2)/((50*POWER(80,POWER(COS(PI()*MOD(Calculator!$B$34/Calculator!$F$22,1)),2))+$C59)^2+(1500*ABS(SIN(2*PI()*MOD(Calculator!$B$34/Calculator!$F$22,1)))*IF(MOD(Calculator!$B$34/Calculator!$F$22,1)&lt;0.5,-1,1))^2)))/(1-SQRT(((50*POWER(80,POWER(COS(PI()*MOD(Calculator!$B$34/Calculator!$F$22,1)),2))-$C59)^2+(1500*ABS(SIN(2*PI()*MOD(Calculator!$B$34/Calculator!$F$22,1)))*IF(MOD(Calculator!$B$34/Calculator!$F$22,1)&lt;0.5,-1,1))^2)/((50*POWER(80,POWER(COS(PI()*MOD(Calculator!$B$34/Calculator!$F$22,1)),2))+$C59)^2+(1500*ABS(SIN(2*PI()*MOD(Calculator!$B$34/Calculator!$F$22,1)))*IF(MOD(Calculator!$B$34/Calculator!$F$22,1)&lt;0.5,-1,1))^2))),2))</f>
        <v>—</v>
      </c>
      <c r="EF59" s="291" t="n">
        <f aca="false">IFERROR(ROUND((IF(ISNUMBER(DU59),DU59,0)+IF(ISNUMBER(DV59),DV59,0)+IF(ISNUMBER(DW59),DW59,0)+IF(ISNUMBER(DX59),DX59,0)+IF(ISNUMBER(DY59),DY59,0)+IF(ISNUMBER(DZ59),DZ59,0)+IF(ISNUMBER(EA59),EA59,0)+IF(ISNUMBER(EB59),EB59,0)+IF(ISNUMBER(EC59),EC59,0)+IF(ISNUMBER(ED59),ED59,0)+IF(ISNUMBER(EE59),EE59,0))/(IF(ISNUMBER(DU59),1,0)+IF(ISNUMBER(DV59),1,0)+IF(ISNUMBER(DW59),1,0)+IF(ISNUMBER(DX59),1,0)+IF(ISNUMBER(DY59),1,0)+IF(ISNUMBER(DZ59),1,0)+IF(ISNUMBER(EA59),1,0)+IF(ISNUMBER(EB59),1,0)+IF(ISNUMBER(EC59),1,0)+IF(ISNUMBER(ED59),1,0)+IF(ISNUMBER(EE59),1,0)),4),"")</f>
        <v>15.97</v>
      </c>
      <c r="EG59" s="290" t="str">
        <f aca="false">IF(OR(Calculator!$E$12&lt;&gt;"YES",Calculator!$B$35&lt;Calculator!$G$12),"—",ROUND((1+SQRT(((50*POWER(80,POWER(COS(PI()*MOD(Calculator!$B$35/Calculator!$F$12,1)),2))-$C59)^2+(1500*ABS(SIN(2*PI()*MOD(Calculator!$B$35/Calculator!$F$12,1)))*IF(MOD(Calculator!$B$35/Calculator!$F$12,1)&lt;0.5,-1,1))^2)/((50*POWER(80,POWER(COS(PI()*MOD(Calculator!$B$35/Calculator!$F$12,1)),2))+$C59)^2+(1500*ABS(SIN(2*PI()*MOD(Calculator!$B$35/Calculator!$F$12,1)))*IF(MOD(Calculator!$B$35/Calculator!$F$12,1)&lt;0.5,-1,1))^2)))/(1-SQRT(((50*POWER(80,POWER(COS(PI()*MOD(Calculator!$B$35/Calculator!$F$12,1)),2))-$C59)^2+(1500*ABS(SIN(2*PI()*MOD(Calculator!$B$35/Calculator!$F$12,1)))*IF(MOD(Calculator!$B$35/Calculator!$F$12,1)&lt;0.5,-1,1))^2)/((50*POWER(80,POWER(COS(PI()*MOD(Calculator!$B$35/Calculator!$F$12,1)),2))+$C59)^2+(1500*ABS(SIN(2*PI()*MOD(Calculator!$B$35/Calculator!$F$12,1)))*IF(MOD(Calculator!$B$35/Calculator!$F$12,1)&lt;0.5,-1,1))^2))),2))</f>
        <v>—</v>
      </c>
      <c r="EH59" s="290" t="str">
        <f aca="false">IF(OR(Calculator!$E$13&lt;&gt;"YES",Calculator!$B$35&lt;Calculator!$G$13),"—",ROUND((1+SQRT(((50*POWER(80,POWER(COS(PI()*MOD(Calculator!$B$35/Calculator!$F$13,1)),2))-$C59)^2+(1500*ABS(SIN(2*PI()*MOD(Calculator!$B$35/Calculator!$F$13,1)))*IF(MOD(Calculator!$B$35/Calculator!$F$13,1)&lt;0.5,-1,1))^2)/((50*POWER(80,POWER(COS(PI()*MOD(Calculator!$B$35/Calculator!$F$13,1)),2))+$C59)^2+(1500*ABS(SIN(2*PI()*MOD(Calculator!$B$35/Calculator!$F$13,1)))*IF(MOD(Calculator!$B$35/Calculator!$F$13,1)&lt;0.5,-1,1))^2)))/(1-SQRT(((50*POWER(80,POWER(COS(PI()*MOD(Calculator!$B$35/Calculator!$F$13,1)),2))-$C59)^2+(1500*ABS(SIN(2*PI()*MOD(Calculator!$B$35/Calculator!$F$13,1)))*IF(MOD(Calculator!$B$35/Calculator!$F$13,1)&lt;0.5,-1,1))^2)/((50*POWER(80,POWER(COS(PI()*MOD(Calculator!$B$35/Calculator!$F$13,1)),2))+$C59)^2+(1500*ABS(SIN(2*PI()*MOD(Calculator!$B$35/Calculator!$F$13,1)))*IF(MOD(Calculator!$B$35/Calculator!$F$13,1)&lt;0.5,-1,1))^2))),2))</f>
        <v>—</v>
      </c>
      <c r="EI59" s="290" t="str">
        <f aca="false">IF(OR(Calculator!$E$14&lt;&gt;"YES",Calculator!$B$35&lt;Calculator!$G$14),"—",ROUND((1+SQRT(((50*POWER(80,POWER(COS(PI()*MOD(Calculator!$B$35/Calculator!$F$14,1)),2))-$C59)^2+(1500*ABS(SIN(2*PI()*MOD(Calculator!$B$35/Calculator!$F$14,1)))*IF(MOD(Calculator!$B$35/Calculator!$F$14,1)&lt;0.5,-1,1))^2)/((50*POWER(80,POWER(COS(PI()*MOD(Calculator!$B$35/Calculator!$F$14,1)),2))+$C59)^2+(1500*ABS(SIN(2*PI()*MOD(Calculator!$B$35/Calculator!$F$14,1)))*IF(MOD(Calculator!$B$35/Calculator!$F$14,1)&lt;0.5,-1,1))^2)))/(1-SQRT(((50*POWER(80,POWER(COS(PI()*MOD(Calculator!$B$35/Calculator!$F$14,1)),2))-$C59)^2+(1500*ABS(SIN(2*PI()*MOD(Calculator!$B$35/Calculator!$F$14,1)))*IF(MOD(Calculator!$B$35/Calculator!$F$14,1)&lt;0.5,-1,1))^2)/((50*POWER(80,POWER(COS(PI()*MOD(Calculator!$B$35/Calculator!$F$14,1)),2))+$C59)^2+(1500*ABS(SIN(2*PI()*MOD(Calculator!$B$35/Calculator!$F$14,1)))*IF(MOD(Calculator!$B$35/Calculator!$F$14,1)&lt;0.5,-1,1))^2))),2))</f>
        <v>—</v>
      </c>
      <c r="EJ59" s="290" t="n">
        <f aca="false">IF(OR(Calculator!$E$15&lt;&gt;"YES",Calculator!$B$35&lt;Calculator!$G$15),"—",ROUND((1+SQRT(((50*POWER(80,POWER(COS(PI()*MOD(Calculator!$B$35/Calculator!$F$15,1)),2))-$C59)^2+(1500*ABS(SIN(2*PI()*MOD(Calculator!$B$35/Calculator!$F$15,1)))*IF(MOD(Calculator!$B$35/Calculator!$F$15,1)&lt;0.5,-1,1))^2)/((50*POWER(80,POWER(COS(PI()*MOD(Calculator!$B$35/Calculator!$F$15,1)),2))+$C59)^2+(1500*ABS(SIN(2*PI()*MOD(Calculator!$B$35/Calculator!$F$15,1)))*IF(MOD(Calculator!$B$35/Calculator!$F$15,1)&lt;0.5,-1,1))^2)))/(1-SQRT(((50*POWER(80,POWER(COS(PI()*MOD(Calculator!$B$35/Calculator!$F$15,1)),2))-$C59)^2+(1500*ABS(SIN(2*PI()*MOD(Calculator!$B$35/Calculator!$F$15,1)))*IF(MOD(Calculator!$B$35/Calculator!$F$15,1)&lt;0.5,-1,1))^2)/((50*POWER(80,POWER(COS(PI()*MOD(Calculator!$B$35/Calculator!$F$15,1)),2))+$C59)^2+(1500*ABS(SIN(2*PI()*MOD(Calculator!$B$35/Calculator!$F$15,1)))*IF(MOD(Calculator!$B$35/Calculator!$F$15,1)&lt;0.5,-1,1))^2))),2))</f>
        <v>2.55</v>
      </c>
      <c r="EK59" s="290" t="str">
        <f aca="false">IF(OR(Calculator!$E$16&lt;&gt;"YES",Calculator!$B$35&lt;Calculator!$G$16),"—",ROUND((1+SQRT(((50*POWER(80,POWER(COS(PI()*MOD(Calculator!$B$35/Calculator!$F$16,1)),2))-$C59)^2+(1500*ABS(SIN(2*PI()*MOD(Calculator!$B$35/Calculator!$F$16,1)))*IF(MOD(Calculator!$B$35/Calculator!$F$16,1)&lt;0.5,-1,1))^2)/((50*POWER(80,POWER(COS(PI()*MOD(Calculator!$B$35/Calculator!$F$16,1)),2))+$C59)^2+(1500*ABS(SIN(2*PI()*MOD(Calculator!$B$35/Calculator!$F$16,1)))*IF(MOD(Calculator!$B$35/Calculator!$F$16,1)&lt;0.5,-1,1))^2)))/(1-SQRT(((50*POWER(80,POWER(COS(PI()*MOD(Calculator!$B$35/Calculator!$F$16,1)),2))-$C59)^2+(1500*ABS(SIN(2*PI()*MOD(Calculator!$B$35/Calculator!$F$16,1)))*IF(MOD(Calculator!$B$35/Calculator!$F$16,1)&lt;0.5,-1,1))^2)/((50*POWER(80,POWER(COS(PI()*MOD(Calculator!$B$35/Calculator!$F$16,1)),2))+$C59)^2+(1500*ABS(SIN(2*PI()*MOD(Calculator!$B$35/Calculator!$F$16,1)))*IF(MOD(Calculator!$B$35/Calculator!$F$16,1)&lt;0.5,-1,1))^2))),2))</f>
        <v>—</v>
      </c>
      <c r="EL59" s="290" t="n">
        <f aca="false">IF(OR(Calculator!$E$17&lt;&gt;"YES",Calculator!$B$35&lt;Calculator!$G$17),"—",ROUND((1+SQRT(((50*POWER(80,POWER(COS(PI()*MOD(Calculator!$B$35/Calculator!$F$17,1)),2))-$C59)^2+(1500*ABS(SIN(2*PI()*MOD(Calculator!$B$35/Calculator!$F$17,1)))*IF(MOD(Calculator!$B$35/Calculator!$F$17,1)&lt;0.5,-1,1))^2)/((50*POWER(80,POWER(COS(PI()*MOD(Calculator!$B$35/Calculator!$F$17,1)),2))+$C59)^2+(1500*ABS(SIN(2*PI()*MOD(Calculator!$B$35/Calculator!$F$17,1)))*IF(MOD(Calculator!$B$35/Calculator!$F$17,1)&lt;0.5,-1,1))^2)))/(1-SQRT(((50*POWER(80,POWER(COS(PI()*MOD(Calculator!$B$35/Calculator!$F$17,1)),2))-$C59)^2+(1500*ABS(SIN(2*PI()*MOD(Calculator!$B$35/Calculator!$F$17,1)))*IF(MOD(Calculator!$B$35/Calculator!$F$17,1)&lt;0.5,-1,1))^2)/((50*POWER(80,POWER(COS(PI()*MOD(Calculator!$B$35/Calculator!$F$17,1)),2))+$C59)^2+(1500*ABS(SIN(2*PI()*MOD(Calculator!$B$35/Calculator!$F$17,1)))*IF(MOD(Calculator!$B$35/Calculator!$F$17,1)&lt;0.5,-1,1))^2))),2))</f>
        <v>18.21</v>
      </c>
      <c r="EM59" s="290" t="str">
        <f aca="false">IF(OR(Calculator!$E$18&lt;&gt;"YES",Calculator!$B$35&lt;Calculator!$G$18),"—",ROUND((1+SQRT(((50*POWER(80,POWER(COS(PI()*MOD(Calculator!$B$35/Calculator!$F$18,1)),2))-$C59)^2+(1500*ABS(SIN(2*PI()*MOD(Calculator!$B$35/Calculator!$F$18,1)))*IF(MOD(Calculator!$B$35/Calculator!$F$18,1)&lt;0.5,-1,1))^2)/((50*POWER(80,POWER(COS(PI()*MOD(Calculator!$B$35/Calculator!$F$18,1)),2))+$C59)^2+(1500*ABS(SIN(2*PI()*MOD(Calculator!$B$35/Calculator!$F$18,1)))*IF(MOD(Calculator!$B$35/Calculator!$F$18,1)&lt;0.5,-1,1))^2)))/(1-SQRT(((50*POWER(80,POWER(COS(PI()*MOD(Calculator!$B$35/Calculator!$F$18,1)),2))-$C59)^2+(1500*ABS(SIN(2*PI()*MOD(Calculator!$B$35/Calculator!$F$18,1)))*IF(MOD(Calculator!$B$35/Calculator!$F$18,1)&lt;0.5,-1,1))^2)/((50*POWER(80,POWER(COS(PI()*MOD(Calculator!$B$35/Calculator!$F$18,1)),2))+$C59)^2+(1500*ABS(SIN(2*PI()*MOD(Calculator!$B$35/Calculator!$F$18,1)))*IF(MOD(Calculator!$B$35/Calculator!$F$18,1)&lt;0.5,-1,1))^2))),2))</f>
        <v>—</v>
      </c>
      <c r="EN59" s="290" t="str">
        <f aca="false">IF(OR(Calculator!$E$19&lt;&gt;"YES",Calculator!$B$35&lt;Calculator!$G$19),"—",ROUND((1+SQRT(((50*POWER(80,POWER(COS(PI()*MOD(Calculator!$B$35/Calculator!$F$19,1)),2))-$C59)^2+(1500*ABS(SIN(2*PI()*MOD(Calculator!$B$35/Calculator!$F$19,1)))*IF(MOD(Calculator!$B$35/Calculator!$F$19,1)&lt;0.5,-1,1))^2)/((50*POWER(80,POWER(COS(PI()*MOD(Calculator!$B$35/Calculator!$F$19,1)),2))+$C59)^2+(1500*ABS(SIN(2*PI()*MOD(Calculator!$B$35/Calculator!$F$19,1)))*IF(MOD(Calculator!$B$35/Calculator!$F$19,1)&lt;0.5,-1,1))^2)))/(1-SQRT(((50*POWER(80,POWER(COS(PI()*MOD(Calculator!$B$35/Calculator!$F$19,1)),2))-$C59)^2+(1500*ABS(SIN(2*PI()*MOD(Calculator!$B$35/Calculator!$F$19,1)))*IF(MOD(Calculator!$B$35/Calculator!$F$19,1)&lt;0.5,-1,1))^2)/((50*POWER(80,POWER(COS(PI()*MOD(Calculator!$B$35/Calculator!$F$19,1)),2))+$C59)^2+(1500*ABS(SIN(2*PI()*MOD(Calculator!$B$35/Calculator!$F$19,1)))*IF(MOD(Calculator!$B$35/Calculator!$F$19,1)&lt;0.5,-1,1))^2))),2))</f>
        <v>—</v>
      </c>
      <c r="EO59" s="290" t="str">
        <f aca="false">IF(OR(Calculator!$E$20&lt;&gt;"YES",Calculator!$B$35&lt;Calculator!$G$20),"—",ROUND((1+SQRT(((50*POWER(80,POWER(COS(PI()*MOD(Calculator!$B$35/Calculator!$F$20,1)),2))-$C59)^2+(1500*ABS(SIN(2*PI()*MOD(Calculator!$B$35/Calculator!$F$20,1)))*IF(MOD(Calculator!$B$35/Calculator!$F$20,1)&lt;0.5,-1,1))^2)/((50*POWER(80,POWER(COS(PI()*MOD(Calculator!$B$35/Calculator!$F$20,1)),2))+$C59)^2+(1500*ABS(SIN(2*PI()*MOD(Calculator!$B$35/Calculator!$F$20,1)))*IF(MOD(Calculator!$B$35/Calculator!$F$20,1)&lt;0.5,-1,1))^2)))/(1-SQRT(((50*POWER(80,POWER(COS(PI()*MOD(Calculator!$B$35/Calculator!$F$20,1)),2))-$C59)^2+(1500*ABS(SIN(2*PI()*MOD(Calculator!$B$35/Calculator!$F$20,1)))*IF(MOD(Calculator!$B$35/Calculator!$F$20,1)&lt;0.5,-1,1))^2)/((50*POWER(80,POWER(COS(PI()*MOD(Calculator!$B$35/Calculator!$F$20,1)),2))+$C59)^2+(1500*ABS(SIN(2*PI()*MOD(Calculator!$B$35/Calculator!$F$20,1)))*IF(MOD(Calculator!$B$35/Calculator!$F$20,1)&lt;0.5,-1,1))^2))),2))</f>
        <v>—</v>
      </c>
      <c r="EP59" s="290" t="str">
        <f aca="false">IF(OR(Calculator!$E$21&lt;&gt;"YES",Calculator!$B$35&lt;Calculator!$G$21),"—",ROUND((1+SQRT(((50*POWER(80,POWER(COS(PI()*MOD(Calculator!$B$35/Calculator!$F$21,1)),2))-$C59)^2+(1500*ABS(SIN(2*PI()*MOD(Calculator!$B$35/Calculator!$F$21,1)))*IF(MOD(Calculator!$B$35/Calculator!$F$21,1)&lt;0.5,-1,1))^2)/((50*POWER(80,POWER(COS(PI()*MOD(Calculator!$B$35/Calculator!$F$21,1)),2))+$C59)^2+(1500*ABS(SIN(2*PI()*MOD(Calculator!$B$35/Calculator!$F$21,1)))*IF(MOD(Calculator!$B$35/Calculator!$F$21,1)&lt;0.5,-1,1))^2)))/(1-SQRT(((50*POWER(80,POWER(COS(PI()*MOD(Calculator!$B$35/Calculator!$F$21,1)),2))-$C59)^2+(1500*ABS(SIN(2*PI()*MOD(Calculator!$B$35/Calculator!$F$21,1)))*IF(MOD(Calculator!$B$35/Calculator!$F$21,1)&lt;0.5,-1,1))^2)/((50*POWER(80,POWER(COS(PI()*MOD(Calculator!$B$35/Calculator!$F$21,1)),2))+$C59)^2+(1500*ABS(SIN(2*PI()*MOD(Calculator!$B$35/Calculator!$F$21,1)))*IF(MOD(Calculator!$B$35/Calculator!$F$21,1)&lt;0.5,-1,1))^2))),2))</f>
        <v>—</v>
      </c>
      <c r="EQ59" s="290" t="str">
        <f aca="false">IF(OR(Calculator!$E$22&lt;&gt;"YES",Calculator!$B$35&lt;Calculator!$G$22),"—",ROUND((1+SQRT(((50*POWER(80,POWER(COS(PI()*MOD(Calculator!$B$35/Calculator!$F$22,1)),2))-$C59)^2+(1500*ABS(SIN(2*PI()*MOD(Calculator!$B$35/Calculator!$F$22,1)))*IF(MOD(Calculator!$B$35/Calculator!$F$22,1)&lt;0.5,-1,1))^2)/((50*POWER(80,POWER(COS(PI()*MOD(Calculator!$B$35/Calculator!$F$22,1)),2))+$C59)^2+(1500*ABS(SIN(2*PI()*MOD(Calculator!$B$35/Calculator!$F$22,1)))*IF(MOD(Calculator!$B$35/Calculator!$F$22,1)&lt;0.5,-1,1))^2)))/(1-SQRT(((50*POWER(80,POWER(COS(PI()*MOD(Calculator!$B$35/Calculator!$F$22,1)),2))-$C59)^2+(1500*ABS(SIN(2*PI()*MOD(Calculator!$B$35/Calculator!$F$22,1)))*IF(MOD(Calculator!$B$35/Calculator!$F$22,1)&lt;0.5,-1,1))^2)/((50*POWER(80,POWER(COS(PI()*MOD(Calculator!$B$35/Calculator!$F$22,1)),2))+$C59)^2+(1500*ABS(SIN(2*PI()*MOD(Calculator!$B$35/Calculator!$F$22,1)))*IF(MOD(Calculator!$B$35/Calculator!$F$22,1)&lt;0.5,-1,1))^2))),2))</f>
        <v>—</v>
      </c>
      <c r="ER59" s="291" t="n">
        <f aca="false">IFERROR(ROUND((IF(ISNUMBER(EG59),EG59,0)+IF(ISNUMBER(EH59),EH59,0)+IF(ISNUMBER(EI59),EI59,0)+IF(ISNUMBER(EJ59),EJ59,0)+IF(ISNUMBER(EK59),EK59,0)+IF(ISNUMBER(EL59),EL59,0)+IF(ISNUMBER(EM59),EM59,0)+IF(ISNUMBER(EN59),EN59,0)+IF(ISNUMBER(EO59),EO59,0)+IF(ISNUMBER(EP59),EP59,0)+IF(ISNUMBER(EQ59),EQ59,0))/(IF(ISNUMBER(EG59),1,0)+IF(ISNUMBER(EH59),1,0)+IF(ISNUMBER(EI59),1,0)+IF(ISNUMBER(EJ59),1,0)+IF(ISNUMBER(EK59),1,0)+IF(ISNUMBER(EL59),1,0)+IF(ISNUMBER(EM59),1,0)+IF(ISNUMBER(EN59),1,0)+IF(ISNUMBER(EO59),1,0)+IF(ISNUMBER(EP59),1,0)+IF(ISNUMBER(EQ59),1,0)),4),"")</f>
        <v>10.38</v>
      </c>
      <c r="ES59" s="290" t="str">
        <f aca="false">IF(OR(Calculator!$E$12&lt;&gt;"YES",Calculator!$B$36&lt;Calculator!$G$12),"—",ROUND((1+SQRT(((50*POWER(80,POWER(COS(PI()*MOD(Calculator!$B$36/Calculator!$F$12,1)),2))-$C59)^2+(1500*ABS(SIN(2*PI()*MOD(Calculator!$B$36/Calculator!$F$12,1)))*IF(MOD(Calculator!$B$36/Calculator!$F$12,1)&lt;0.5,-1,1))^2)/((50*POWER(80,POWER(COS(PI()*MOD(Calculator!$B$36/Calculator!$F$12,1)),2))+$C59)^2+(1500*ABS(SIN(2*PI()*MOD(Calculator!$B$36/Calculator!$F$12,1)))*IF(MOD(Calculator!$B$36/Calculator!$F$12,1)&lt;0.5,-1,1))^2)))/(1-SQRT(((50*POWER(80,POWER(COS(PI()*MOD(Calculator!$B$36/Calculator!$F$12,1)),2))-$C59)^2+(1500*ABS(SIN(2*PI()*MOD(Calculator!$B$36/Calculator!$F$12,1)))*IF(MOD(Calculator!$B$36/Calculator!$F$12,1)&lt;0.5,-1,1))^2)/((50*POWER(80,POWER(COS(PI()*MOD(Calculator!$B$36/Calculator!$F$12,1)),2))+$C59)^2+(1500*ABS(SIN(2*PI()*MOD(Calculator!$B$36/Calculator!$F$12,1)))*IF(MOD(Calculator!$B$36/Calculator!$F$12,1)&lt;0.5,-1,1))^2))),2))</f>
        <v>—</v>
      </c>
      <c r="ET59" s="290" t="str">
        <f aca="false">IF(OR(Calculator!$E$13&lt;&gt;"YES",Calculator!$B$36&lt;Calculator!$G$13),"—",ROUND((1+SQRT(((50*POWER(80,POWER(COS(PI()*MOD(Calculator!$B$36/Calculator!$F$13,1)),2))-$C59)^2+(1500*ABS(SIN(2*PI()*MOD(Calculator!$B$36/Calculator!$F$13,1)))*IF(MOD(Calculator!$B$36/Calculator!$F$13,1)&lt;0.5,-1,1))^2)/((50*POWER(80,POWER(COS(PI()*MOD(Calculator!$B$36/Calculator!$F$13,1)),2))+$C59)^2+(1500*ABS(SIN(2*PI()*MOD(Calculator!$B$36/Calculator!$F$13,1)))*IF(MOD(Calculator!$B$36/Calculator!$F$13,1)&lt;0.5,-1,1))^2)))/(1-SQRT(((50*POWER(80,POWER(COS(PI()*MOD(Calculator!$B$36/Calculator!$F$13,1)),2))-$C59)^2+(1500*ABS(SIN(2*PI()*MOD(Calculator!$B$36/Calculator!$F$13,1)))*IF(MOD(Calculator!$B$36/Calculator!$F$13,1)&lt;0.5,-1,1))^2)/((50*POWER(80,POWER(COS(PI()*MOD(Calculator!$B$36/Calculator!$F$13,1)),2))+$C59)^2+(1500*ABS(SIN(2*PI()*MOD(Calculator!$B$36/Calculator!$F$13,1)))*IF(MOD(Calculator!$B$36/Calculator!$F$13,1)&lt;0.5,-1,1))^2))),2))</f>
        <v>—</v>
      </c>
      <c r="EU59" s="290" t="str">
        <f aca="false">IF(OR(Calculator!$E$14&lt;&gt;"YES",Calculator!$B$36&lt;Calculator!$G$14),"—",ROUND((1+SQRT(((50*POWER(80,POWER(COS(PI()*MOD(Calculator!$B$36/Calculator!$F$14,1)),2))-$C59)^2+(1500*ABS(SIN(2*PI()*MOD(Calculator!$B$36/Calculator!$F$14,1)))*IF(MOD(Calculator!$B$36/Calculator!$F$14,1)&lt;0.5,-1,1))^2)/((50*POWER(80,POWER(COS(PI()*MOD(Calculator!$B$36/Calculator!$F$14,1)),2))+$C59)^2+(1500*ABS(SIN(2*PI()*MOD(Calculator!$B$36/Calculator!$F$14,1)))*IF(MOD(Calculator!$B$36/Calculator!$F$14,1)&lt;0.5,-1,1))^2)))/(1-SQRT(((50*POWER(80,POWER(COS(PI()*MOD(Calculator!$B$36/Calculator!$F$14,1)),2))-$C59)^2+(1500*ABS(SIN(2*PI()*MOD(Calculator!$B$36/Calculator!$F$14,1)))*IF(MOD(Calculator!$B$36/Calculator!$F$14,1)&lt;0.5,-1,1))^2)/((50*POWER(80,POWER(COS(PI()*MOD(Calculator!$B$36/Calculator!$F$14,1)),2))+$C59)^2+(1500*ABS(SIN(2*PI()*MOD(Calculator!$B$36/Calculator!$F$14,1)))*IF(MOD(Calculator!$B$36/Calculator!$F$14,1)&lt;0.5,-1,1))^2))),2))</f>
        <v>—</v>
      </c>
      <c r="EV59" s="290" t="n">
        <f aca="false">IF(OR(Calculator!$E$15&lt;&gt;"YES",Calculator!$B$36&lt;Calculator!$G$15),"—",ROUND((1+SQRT(((50*POWER(80,POWER(COS(PI()*MOD(Calculator!$B$36/Calculator!$F$15,1)),2))-$C59)^2+(1500*ABS(SIN(2*PI()*MOD(Calculator!$B$36/Calculator!$F$15,1)))*IF(MOD(Calculator!$B$36/Calculator!$F$15,1)&lt;0.5,-1,1))^2)/((50*POWER(80,POWER(COS(PI()*MOD(Calculator!$B$36/Calculator!$F$15,1)),2))+$C59)^2+(1500*ABS(SIN(2*PI()*MOD(Calculator!$B$36/Calculator!$F$15,1)))*IF(MOD(Calculator!$B$36/Calculator!$F$15,1)&lt;0.5,-1,1))^2)))/(1-SQRT(((50*POWER(80,POWER(COS(PI()*MOD(Calculator!$B$36/Calculator!$F$15,1)),2))-$C59)^2+(1500*ABS(SIN(2*PI()*MOD(Calculator!$B$36/Calculator!$F$15,1)))*IF(MOD(Calculator!$B$36/Calculator!$F$15,1)&lt;0.5,-1,1))^2)/((50*POWER(80,POWER(COS(PI()*MOD(Calculator!$B$36/Calculator!$F$15,1)),2))+$C59)^2+(1500*ABS(SIN(2*PI()*MOD(Calculator!$B$36/Calculator!$F$15,1)))*IF(MOD(Calculator!$B$36/Calculator!$F$15,1)&lt;0.5,-1,1))^2))),2))</f>
        <v>15.93</v>
      </c>
      <c r="EW59" s="290" t="str">
        <f aca="false">IF(OR(Calculator!$E$16&lt;&gt;"YES",Calculator!$B$36&lt;Calculator!$G$16),"—",ROUND((1+SQRT(((50*POWER(80,POWER(COS(PI()*MOD(Calculator!$B$36/Calculator!$F$16,1)),2))-$C59)^2+(1500*ABS(SIN(2*PI()*MOD(Calculator!$B$36/Calculator!$F$16,1)))*IF(MOD(Calculator!$B$36/Calculator!$F$16,1)&lt;0.5,-1,1))^2)/((50*POWER(80,POWER(COS(PI()*MOD(Calculator!$B$36/Calculator!$F$16,1)),2))+$C59)^2+(1500*ABS(SIN(2*PI()*MOD(Calculator!$B$36/Calculator!$F$16,1)))*IF(MOD(Calculator!$B$36/Calculator!$F$16,1)&lt;0.5,-1,1))^2)))/(1-SQRT(((50*POWER(80,POWER(COS(PI()*MOD(Calculator!$B$36/Calculator!$F$16,1)),2))-$C59)^2+(1500*ABS(SIN(2*PI()*MOD(Calculator!$B$36/Calculator!$F$16,1)))*IF(MOD(Calculator!$B$36/Calculator!$F$16,1)&lt;0.5,-1,1))^2)/((50*POWER(80,POWER(COS(PI()*MOD(Calculator!$B$36/Calculator!$F$16,1)),2))+$C59)^2+(1500*ABS(SIN(2*PI()*MOD(Calculator!$B$36/Calculator!$F$16,1)))*IF(MOD(Calculator!$B$36/Calculator!$F$16,1)&lt;0.5,-1,1))^2))),2))</f>
        <v>—</v>
      </c>
      <c r="EX59" s="290" t="n">
        <f aca="false">IF(OR(Calculator!$E$17&lt;&gt;"YES",Calculator!$B$36&lt;Calculator!$G$17),"—",ROUND((1+SQRT(((50*POWER(80,POWER(COS(PI()*MOD(Calculator!$B$36/Calculator!$F$17,1)),2))-$C59)^2+(1500*ABS(SIN(2*PI()*MOD(Calculator!$B$36/Calculator!$F$17,1)))*IF(MOD(Calculator!$B$36/Calculator!$F$17,1)&lt;0.5,-1,1))^2)/((50*POWER(80,POWER(COS(PI()*MOD(Calculator!$B$36/Calculator!$F$17,1)),2))+$C59)^2+(1500*ABS(SIN(2*PI()*MOD(Calculator!$B$36/Calculator!$F$17,1)))*IF(MOD(Calculator!$B$36/Calculator!$F$17,1)&lt;0.5,-1,1))^2)))/(1-SQRT(((50*POWER(80,POWER(COS(PI()*MOD(Calculator!$B$36/Calculator!$F$17,1)),2))-$C59)^2+(1500*ABS(SIN(2*PI()*MOD(Calculator!$B$36/Calculator!$F$17,1)))*IF(MOD(Calculator!$B$36/Calculator!$F$17,1)&lt;0.5,-1,1))^2)/((50*POWER(80,POWER(COS(PI()*MOD(Calculator!$B$36/Calculator!$F$17,1)),2))+$C59)^2+(1500*ABS(SIN(2*PI()*MOD(Calculator!$B$36/Calculator!$F$17,1)))*IF(MOD(Calculator!$B$36/Calculator!$F$17,1)&lt;0.5,-1,1))^2))),2))</f>
        <v>18.78</v>
      </c>
      <c r="EY59" s="290" t="str">
        <f aca="false">IF(OR(Calculator!$E$18&lt;&gt;"YES",Calculator!$B$36&lt;Calculator!$G$18),"—",ROUND((1+SQRT(((50*POWER(80,POWER(COS(PI()*MOD(Calculator!$B$36/Calculator!$F$18,1)),2))-$C59)^2+(1500*ABS(SIN(2*PI()*MOD(Calculator!$B$36/Calculator!$F$18,1)))*IF(MOD(Calculator!$B$36/Calculator!$F$18,1)&lt;0.5,-1,1))^2)/((50*POWER(80,POWER(COS(PI()*MOD(Calculator!$B$36/Calculator!$F$18,1)),2))+$C59)^2+(1500*ABS(SIN(2*PI()*MOD(Calculator!$B$36/Calculator!$F$18,1)))*IF(MOD(Calculator!$B$36/Calculator!$F$18,1)&lt;0.5,-1,1))^2)))/(1-SQRT(((50*POWER(80,POWER(COS(PI()*MOD(Calculator!$B$36/Calculator!$F$18,1)),2))-$C59)^2+(1500*ABS(SIN(2*PI()*MOD(Calculator!$B$36/Calculator!$F$18,1)))*IF(MOD(Calculator!$B$36/Calculator!$F$18,1)&lt;0.5,-1,1))^2)/((50*POWER(80,POWER(COS(PI()*MOD(Calculator!$B$36/Calculator!$F$18,1)),2))+$C59)^2+(1500*ABS(SIN(2*PI()*MOD(Calculator!$B$36/Calculator!$F$18,1)))*IF(MOD(Calculator!$B$36/Calculator!$F$18,1)&lt;0.5,-1,1))^2))),2))</f>
        <v>—</v>
      </c>
      <c r="EZ59" s="290" t="str">
        <f aca="false">IF(OR(Calculator!$E$19&lt;&gt;"YES",Calculator!$B$36&lt;Calculator!$G$19),"—",ROUND((1+SQRT(((50*POWER(80,POWER(COS(PI()*MOD(Calculator!$B$36/Calculator!$F$19,1)),2))-$C59)^2+(1500*ABS(SIN(2*PI()*MOD(Calculator!$B$36/Calculator!$F$19,1)))*IF(MOD(Calculator!$B$36/Calculator!$F$19,1)&lt;0.5,-1,1))^2)/((50*POWER(80,POWER(COS(PI()*MOD(Calculator!$B$36/Calculator!$F$19,1)),2))+$C59)^2+(1500*ABS(SIN(2*PI()*MOD(Calculator!$B$36/Calculator!$F$19,1)))*IF(MOD(Calculator!$B$36/Calculator!$F$19,1)&lt;0.5,-1,1))^2)))/(1-SQRT(((50*POWER(80,POWER(COS(PI()*MOD(Calculator!$B$36/Calculator!$F$19,1)),2))-$C59)^2+(1500*ABS(SIN(2*PI()*MOD(Calculator!$B$36/Calculator!$F$19,1)))*IF(MOD(Calculator!$B$36/Calculator!$F$19,1)&lt;0.5,-1,1))^2)/((50*POWER(80,POWER(COS(PI()*MOD(Calculator!$B$36/Calculator!$F$19,1)),2))+$C59)^2+(1500*ABS(SIN(2*PI()*MOD(Calculator!$B$36/Calculator!$F$19,1)))*IF(MOD(Calculator!$B$36/Calculator!$F$19,1)&lt;0.5,-1,1))^2))),2))</f>
        <v>—</v>
      </c>
      <c r="FA59" s="290" t="str">
        <f aca="false">IF(OR(Calculator!$E$20&lt;&gt;"YES",Calculator!$B$36&lt;Calculator!$G$20),"—",ROUND((1+SQRT(((50*POWER(80,POWER(COS(PI()*MOD(Calculator!$B$36/Calculator!$F$20,1)),2))-$C59)^2+(1500*ABS(SIN(2*PI()*MOD(Calculator!$B$36/Calculator!$F$20,1)))*IF(MOD(Calculator!$B$36/Calculator!$F$20,1)&lt;0.5,-1,1))^2)/((50*POWER(80,POWER(COS(PI()*MOD(Calculator!$B$36/Calculator!$F$20,1)),2))+$C59)^2+(1500*ABS(SIN(2*PI()*MOD(Calculator!$B$36/Calculator!$F$20,1)))*IF(MOD(Calculator!$B$36/Calculator!$F$20,1)&lt;0.5,-1,1))^2)))/(1-SQRT(((50*POWER(80,POWER(COS(PI()*MOD(Calculator!$B$36/Calculator!$F$20,1)),2))-$C59)^2+(1500*ABS(SIN(2*PI()*MOD(Calculator!$B$36/Calculator!$F$20,1)))*IF(MOD(Calculator!$B$36/Calculator!$F$20,1)&lt;0.5,-1,1))^2)/((50*POWER(80,POWER(COS(PI()*MOD(Calculator!$B$36/Calculator!$F$20,1)),2))+$C59)^2+(1500*ABS(SIN(2*PI()*MOD(Calculator!$B$36/Calculator!$F$20,1)))*IF(MOD(Calculator!$B$36/Calculator!$F$20,1)&lt;0.5,-1,1))^2))),2))</f>
        <v>—</v>
      </c>
      <c r="FB59" s="290" t="str">
        <f aca="false">IF(OR(Calculator!$E$21&lt;&gt;"YES",Calculator!$B$36&lt;Calculator!$G$21),"—",ROUND((1+SQRT(((50*POWER(80,POWER(COS(PI()*MOD(Calculator!$B$36/Calculator!$F$21,1)),2))-$C59)^2+(1500*ABS(SIN(2*PI()*MOD(Calculator!$B$36/Calculator!$F$21,1)))*IF(MOD(Calculator!$B$36/Calculator!$F$21,1)&lt;0.5,-1,1))^2)/((50*POWER(80,POWER(COS(PI()*MOD(Calculator!$B$36/Calculator!$F$21,1)),2))+$C59)^2+(1500*ABS(SIN(2*PI()*MOD(Calculator!$B$36/Calculator!$F$21,1)))*IF(MOD(Calculator!$B$36/Calculator!$F$21,1)&lt;0.5,-1,1))^2)))/(1-SQRT(((50*POWER(80,POWER(COS(PI()*MOD(Calculator!$B$36/Calculator!$F$21,1)),2))-$C59)^2+(1500*ABS(SIN(2*PI()*MOD(Calculator!$B$36/Calculator!$F$21,1)))*IF(MOD(Calculator!$B$36/Calculator!$F$21,1)&lt;0.5,-1,1))^2)/((50*POWER(80,POWER(COS(PI()*MOD(Calculator!$B$36/Calculator!$F$21,1)),2))+$C59)^2+(1500*ABS(SIN(2*PI()*MOD(Calculator!$B$36/Calculator!$F$21,1)))*IF(MOD(Calculator!$B$36/Calculator!$F$21,1)&lt;0.5,-1,1))^2))),2))</f>
        <v>—</v>
      </c>
      <c r="FC59" s="290" t="str">
        <f aca="false">IF(OR(Calculator!$E$22&lt;&gt;"YES",Calculator!$B$36&lt;Calculator!$G$22),"—",ROUND((1+SQRT(((50*POWER(80,POWER(COS(PI()*MOD(Calculator!$B$36/Calculator!$F$22,1)),2))-$C59)^2+(1500*ABS(SIN(2*PI()*MOD(Calculator!$B$36/Calculator!$F$22,1)))*IF(MOD(Calculator!$B$36/Calculator!$F$22,1)&lt;0.5,-1,1))^2)/((50*POWER(80,POWER(COS(PI()*MOD(Calculator!$B$36/Calculator!$F$22,1)),2))+$C59)^2+(1500*ABS(SIN(2*PI()*MOD(Calculator!$B$36/Calculator!$F$22,1)))*IF(MOD(Calculator!$B$36/Calculator!$F$22,1)&lt;0.5,-1,1))^2)))/(1-SQRT(((50*POWER(80,POWER(COS(PI()*MOD(Calculator!$B$36/Calculator!$F$22,1)),2))-$C59)^2+(1500*ABS(SIN(2*PI()*MOD(Calculator!$B$36/Calculator!$F$22,1)))*IF(MOD(Calculator!$B$36/Calculator!$F$22,1)&lt;0.5,-1,1))^2)/((50*POWER(80,POWER(COS(PI()*MOD(Calculator!$B$36/Calculator!$F$22,1)),2))+$C59)^2+(1500*ABS(SIN(2*PI()*MOD(Calculator!$B$36/Calculator!$F$22,1)))*IF(MOD(Calculator!$B$36/Calculator!$F$22,1)&lt;0.5,-1,1))^2))),2))</f>
        <v>—</v>
      </c>
      <c r="FD59" s="291" t="n">
        <f aca="false">IFERROR(ROUND((IF(ISNUMBER(ES59),ES59,0)+IF(ISNUMBER(ET59),ET59,0)+IF(ISNUMBER(EU59),EU59,0)+IF(ISNUMBER(EV59),EV59,0)+IF(ISNUMBER(EW59),EW59,0)+IF(ISNUMBER(EX59),EX59,0)+IF(ISNUMBER(EY59),EY59,0)+IF(ISNUMBER(EZ59),EZ59,0)+IF(ISNUMBER(FA59),FA59,0)+IF(ISNUMBER(FB59),FB59,0)+IF(ISNUMBER(FC59),FC59,0))/(IF(ISNUMBER(ES59),1,0)+IF(ISNUMBER(ET59),1,0)+IF(ISNUMBER(EU59),1,0)+IF(ISNUMBER(EV59),1,0)+IF(ISNUMBER(EW59),1,0)+IF(ISNUMBER(EX59),1,0)+IF(ISNUMBER(EY59),1,0)+IF(ISNUMBER(EZ59),1,0)+IF(ISNUMBER(FA59),1,0)+IF(ISNUMBER(FB59),1,0)+IF(ISNUMBER(FC59),1,0)),4),"")</f>
        <v>17.355</v>
      </c>
      <c r="FE59" s="290" t="str">
        <f aca="false">IF(OR(Calculator!$E$12&lt;&gt;"YES",Calculator!$B$37&lt;Calculator!$G$12),"—",ROUND((1+SQRT(((50*POWER(80,POWER(COS(PI()*MOD(Calculator!$B$37/Calculator!$F$12,1)),2))-$C59)^2+(1500*ABS(SIN(2*PI()*MOD(Calculator!$B$37/Calculator!$F$12,1)))*IF(MOD(Calculator!$B$37/Calculator!$F$12,1)&lt;0.5,-1,1))^2)/((50*POWER(80,POWER(COS(PI()*MOD(Calculator!$B$37/Calculator!$F$12,1)),2))+$C59)^2+(1500*ABS(SIN(2*PI()*MOD(Calculator!$B$37/Calculator!$F$12,1)))*IF(MOD(Calculator!$B$37/Calculator!$F$12,1)&lt;0.5,-1,1))^2)))/(1-SQRT(((50*POWER(80,POWER(COS(PI()*MOD(Calculator!$B$37/Calculator!$F$12,1)),2))-$C59)^2+(1500*ABS(SIN(2*PI()*MOD(Calculator!$B$37/Calculator!$F$12,1)))*IF(MOD(Calculator!$B$37/Calculator!$F$12,1)&lt;0.5,-1,1))^2)/((50*POWER(80,POWER(COS(PI()*MOD(Calculator!$B$37/Calculator!$F$12,1)),2))+$C59)^2+(1500*ABS(SIN(2*PI()*MOD(Calculator!$B$37/Calculator!$F$12,1)))*IF(MOD(Calculator!$B$37/Calculator!$F$12,1)&lt;0.5,-1,1))^2))),2))</f>
        <v>—</v>
      </c>
      <c r="FF59" s="290" t="str">
        <f aca="false">IF(OR(Calculator!$E$13&lt;&gt;"YES",Calculator!$B$37&lt;Calculator!$G$13),"—",ROUND((1+SQRT(((50*POWER(80,POWER(COS(PI()*MOD(Calculator!$B$37/Calculator!$F$13,1)),2))-$C59)^2+(1500*ABS(SIN(2*PI()*MOD(Calculator!$B$37/Calculator!$F$13,1)))*IF(MOD(Calculator!$B$37/Calculator!$F$13,1)&lt;0.5,-1,1))^2)/((50*POWER(80,POWER(COS(PI()*MOD(Calculator!$B$37/Calculator!$F$13,1)),2))+$C59)^2+(1500*ABS(SIN(2*PI()*MOD(Calculator!$B$37/Calculator!$F$13,1)))*IF(MOD(Calculator!$B$37/Calculator!$F$13,1)&lt;0.5,-1,1))^2)))/(1-SQRT(((50*POWER(80,POWER(COS(PI()*MOD(Calculator!$B$37/Calculator!$F$13,1)),2))-$C59)^2+(1500*ABS(SIN(2*PI()*MOD(Calculator!$B$37/Calculator!$F$13,1)))*IF(MOD(Calculator!$B$37/Calculator!$F$13,1)&lt;0.5,-1,1))^2)/((50*POWER(80,POWER(COS(PI()*MOD(Calculator!$B$37/Calculator!$F$13,1)),2))+$C59)^2+(1500*ABS(SIN(2*PI()*MOD(Calculator!$B$37/Calculator!$F$13,1)))*IF(MOD(Calculator!$B$37/Calculator!$F$13,1)&lt;0.5,-1,1))^2))),2))</f>
        <v>—</v>
      </c>
      <c r="FG59" s="290" t="str">
        <f aca="false">IF(OR(Calculator!$E$14&lt;&gt;"YES",Calculator!$B$37&lt;Calculator!$G$14),"—",ROUND((1+SQRT(((50*POWER(80,POWER(COS(PI()*MOD(Calculator!$B$37/Calculator!$F$14,1)),2))-$C59)^2+(1500*ABS(SIN(2*PI()*MOD(Calculator!$B$37/Calculator!$F$14,1)))*IF(MOD(Calculator!$B$37/Calculator!$F$14,1)&lt;0.5,-1,1))^2)/((50*POWER(80,POWER(COS(PI()*MOD(Calculator!$B$37/Calculator!$F$14,1)),2))+$C59)^2+(1500*ABS(SIN(2*PI()*MOD(Calculator!$B$37/Calculator!$F$14,1)))*IF(MOD(Calculator!$B$37/Calculator!$F$14,1)&lt;0.5,-1,1))^2)))/(1-SQRT(((50*POWER(80,POWER(COS(PI()*MOD(Calculator!$B$37/Calculator!$F$14,1)),2))-$C59)^2+(1500*ABS(SIN(2*PI()*MOD(Calculator!$B$37/Calculator!$F$14,1)))*IF(MOD(Calculator!$B$37/Calculator!$F$14,1)&lt;0.5,-1,1))^2)/((50*POWER(80,POWER(COS(PI()*MOD(Calculator!$B$37/Calculator!$F$14,1)),2))+$C59)^2+(1500*ABS(SIN(2*PI()*MOD(Calculator!$B$37/Calculator!$F$14,1)))*IF(MOD(Calculator!$B$37/Calculator!$F$14,1)&lt;0.5,-1,1))^2))),2))</f>
        <v>—</v>
      </c>
      <c r="FH59" s="290" t="n">
        <f aca="false">IF(OR(Calculator!$E$15&lt;&gt;"YES",Calculator!$B$37&lt;Calculator!$G$15),"—",ROUND((1+SQRT(((50*POWER(80,POWER(COS(PI()*MOD(Calculator!$B$37/Calculator!$F$15,1)),2))-$C59)^2+(1500*ABS(SIN(2*PI()*MOD(Calculator!$B$37/Calculator!$F$15,1)))*IF(MOD(Calculator!$B$37/Calculator!$F$15,1)&lt;0.5,-1,1))^2)/((50*POWER(80,POWER(COS(PI()*MOD(Calculator!$B$37/Calculator!$F$15,1)),2))+$C59)^2+(1500*ABS(SIN(2*PI()*MOD(Calculator!$B$37/Calculator!$F$15,1)))*IF(MOD(Calculator!$B$37/Calculator!$F$15,1)&lt;0.5,-1,1))^2)))/(1-SQRT(((50*POWER(80,POWER(COS(PI()*MOD(Calculator!$B$37/Calculator!$F$15,1)),2))-$C59)^2+(1500*ABS(SIN(2*PI()*MOD(Calculator!$B$37/Calculator!$F$15,1)))*IF(MOD(Calculator!$B$37/Calculator!$F$15,1)&lt;0.5,-1,1))^2)/((50*POWER(80,POWER(COS(PI()*MOD(Calculator!$B$37/Calculator!$F$15,1)),2))+$C59)^2+(1500*ABS(SIN(2*PI()*MOD(Calculator!$B$37/Calculator!$F$15,1)))*IF(MOD(Calculator!$B$37/Calculator!$F$15,1)&lt;0.5,-1,1))^2))),2))</f>
        <v>2.58</v>
      </c>
      <c r="FI59" s="290" t="str">
        <f aca="false">IF(OR(Calculator!$E$16&lt;&gt;"YES",Calculator!$B$37&lt;Calculator!$G$16),"—",ROUND((1+SQRT(((50*POWER(80,POWER(COS(PI()*MOD(Calculator!$B$37/Calculator!$F$16,1)),2))-$C59)^2+(1500*ABS(SIN(2*PI()*MOD(Calculator!$B$37/Calculator!$F$16,1)))*IF(MOD(Calculator!$B$37/Calculator!$F$16,1)&lt;0.5,-1,1))^2)/((50*POWER(80,POWER(COS(PI()*MOD(Calculator!$B$37/Calculator!$F$16,1)),2))+$C59)^2+(1500*ABS(SIN(2*PI()*MOD(Calculator!$B$37/Calculator!$F$16,1)))*IF(MOD(Calculator!$B$37/Calculator!$F$16,1)&lt;0.5,-1,1))^2)))/(1-SQRT(((50*POWER(80,POWER(COS(PI()*MOD(Calculator!$B$37/Calculator!$F$16,1)),2))-$C59)^2+(1500*ABS(SIN(2*PI()*MOD(Calculator!$B$37/Calculator!$F$16,1)))*IF(MOD(Calculator!$B$37/Calculator!$F$16,1)&lt;0.5,-1,1))^2)/((50*POWER(80,POWER(COS(PI()*MOD(Calculator!$B$37/Calculator!$F$16,1)),2))+$C59)^2+(1500*ABS(SIN(2*PI()*MOD(Calculator!$B$37/Calculator!$F$16,1)))*IF(MOD(Calculator!$B$37/Calculator!$F$16,1)&lt;0.5,-1,1))^2))),2))</f>
        <v>—</v>
      </c>
      <c r="FJ59" s="290" t="n">
        <f aca="false">IF(OR(Calculator!$E$17&lt;&gt;"YES",Calculator!$B$37&lt;Calculator!$G$17),"—",ROUND((1+SQRT(((50*POWER(80,POWER(COS(PI()*MOD(Calculator!$B$37/Calculator!$F$17,1)),2))-$C59)^2+(1500*ABS(SIN(2*PI()*MOD(Calculator!$B$37/Calculator!$F$17,1)))*IF(MOD(Calculator!$B$37/Calculator!$F$17,1)&lt;0.5,-1,1))^2)/((50*POWER(80,POWER(COS(PI()*MOD(Calculator!$B$37/Calculator!$F$17,1)),2))+$C59)^2+(1500*ABS(SIN(2*PI()*MOD(Calculator!$B$37/Calculator!$F$17,1)))*IF(MOD(Calculator!$B$37/Calculator!$F$17,1)&lt;0.5,-1,1))^2)))/(1-SQRT(((50*POWER(80,POWER(COS(PI()*MOD(Calculator!$B$37/Calculator!$F$17,1)),2))-$C59)^2+(1500*ABS(SIN(2*PI()*MOD(Calculator!$B$37/Calculator!$F$17,1)))*IF(MOD(Calculator!$B$37/Calculator!$F$17,1)&lt;0.5,-1,1))^2)/((50*POWER(80,POWER(COS(PI()*MOD(Calculator!$B$37/Calculator!$F$17,1)),2))+$C59)^2+(1500*ABS(SIN(2*PI()*MOD(Calculator!$B$37/Calculator!$F$17,1)))*IF(MOD(Calculator!$B$37/Calculator!$F$17,1)&lt;0.5,-1,1))^2))),2))</f>
        <v>13.84</v>
      </c>
      <c r="FK59" s="290" t="str">
        <f aca="false">IF(OR(Calculator!$E$18&lt;&gt;"YES",Calculator!$B$37&lt;Calculator!$G$18),"—",ROUND((1+SQRT(((50*POWER(80,POWER(COS(PI()*MOD(Calculator!$B$37/Calculator!$F$18,1)),2))-$C59)^2+(1500*ABS(SIN(2*PI()*MOD(Calculator!$B$37/Calculator!$F$18,1)))*IF(MOD(Calculator!$B$37/Calculator!$F$18,1)&lt;0.5,-1,1))^2)/((50*POWER(80,POWER(COS(PI()*MOD(Calculator!$B$37/Calculator!$F$18,1)),2))+$C59)^2+(1500*ABS(SIN(2*PI()*MOD(Calculator!$B$37/Calculator!$F$18,1)))*IF(MOD(Calculator!$B$37/Calculator!$F$18,1)&lt;0.5,-1,1))^2)))/(1-SQRT(((50*POWER(80,POWER(COS(PI()*MOD(Calculator!$B$37/Calculator!$F$18,1)),2))-$C59)^2+(1500*ABS(SIN(2*PI()*MOD(Calculator!$B$37/Calculator!$F$18,1)))*IF(MOD(Calculator!$B$37/Calculator!$F$18,1)&lt;0.5,-1,1))^2)/((50*POWER(80,POWER(COS(PI()*MOD(Calculator!$B$37/Calculator!$F$18,1)),2))+$C59)^2+(1500*ABS(SIN(2*PI()*MOD(Calculator!$B$37/Calculator!$F$18,1)))*IF(MOD(Calculator!$B$37/Calculator!$F$18,1)&lt;0.5,-1,1))^2))),2))</f>
        <v>—</v>
      </c>
      <c r="FL59" s="290" t="str">
        <f aca="false">IF(OR(Calculator!$E$19&lt;&gt;"YES",Calculator!$B$37&lt;Calculator!$G$19),"—",ROUND((1+SQRT(((50*POWER(80,POWER(COS(PI()*MOD(Calculator!$B$37/Calculator!$F$19,1)),2))-$C59)^2+(1500*ABS(SIN(2*PI()*MOD(Calculator!$B$37/Calculator!$F$19,1)))*IF(MOD(Calculator!$B$37/Calculator!$F$19,1)&lt;0.5,-1,1))^2)/((50*POWER(80,POWER(COS(PI()*MOD(Calculator!$B$37/Calculator!$F$19,1)),2))+$C59)^2+(1500*ABS(SIN(2*PI()*MOD(Calculator!$B$37/Calculator!$F$19,1)))*IF(MOD(Calculator!$B$37/Calculator!$F$19,1)&lt;0.5,-1,1))^2)))/(1-SQRT(((50*POWER(80,POWER(COS(PI()*MOD(Calculator!$B$37/Calculator!$F$19,1)),2))-$C59)^2+(1500*ABS(SIN(2*PI()*MOD(Calculator!$B$37/Calculator!$F$19,1)))*IF(MOD(Calculator!$B$37/Calculator!$F$19,1)&lt;0.5,-1,1))^2)/((50*POWER(80,POWER(COS(PI()*MOD(Calculator!$B$37/Calculator!$F$19,1)),2))+$C59)^2+(1500*ABS(SIN(2*PI()*MOD(Calculator!$B$37/Calculator!$F$19,1)))*IF(MOD(Calculator!$B$37/Calculator!$F$19,1)&lt;0.5,-1,1))^2))),2))</f>
        <v>—</v>
      </c>
      <c r="FM59" s="290" t="str">
        <f aca="false">IF(OR(Calculator!$E$20&lt;&gt;"YES",Calculator!$B$37&lt;Calculator!$G$20),"—",ROUND((1+SQRT(((50*POWER(80,POWER(COS(PI()*MOD(Calculator!$B$37/Calculator!$F$20,1)),2))-$C59)^2+(1500*ABS(SIN(2*PI()*MOD(Calculator!$B$37/Calculator!$F$20,1)))*IF(MOD(Calculator!$B$37/Calculator!$F$20,1)&lt;0.5,-1,1))^2)/((50*POWER(80,POWER(COS(PI()*MOD(Calculator!$B$37/Calculator!$F$20,1)),2))+$C59)^2+(1500*ABS(SIN(2*PI()*MOD(Calculator!$B$37/Calculator!$F$20,1)))*IF(MOD(Calculator!$B$37/Calculator!$F$20,1)&lt;0.5,-1,1))^2)))/(1-SQRT(((50*POWER(80,POWER(COS(PI()*MOD(Calculator!$B$37/Calculator!$F$20,1)),2))-$C59)^2+(1500*ABS(SIN(2*PI()*MOD(Calculator!$B$37/Calculator!$F$20,1)))*IF(MOD(Calculator!$B$37/Calculator!$F$20,1)&lt;0.5,-1,1))^2)/((50*POWER(80,POWER(COS(PI()*MOD(Calculator!$B$37/Calculator!$F$20,1)),2))+$C59)^2+(1500*ABS(SIN(2*PI()*MOD(Calculator!$B$37/Calculator!$F$20,1)))*IF(MOD(Calculator!$B$37/Calculator!$F$20,1)&lt;0.5,-1,1))^2))),2))</f>
        <v>—</v>
      </c>
      <c r="FN59" s="290" t="str">
        <f aca="false">IF(OR(Calculator!$E$21&lt;&gt;"YES",Calculator!$B$37&lt;Calculator!$G$21),"—",ROUND((1+SQRT(((50*POWER(80,POWER(COS(PI()*MOD(Calculator!$B$37/Calculator!$F$21,1)),2))-$C59)^2+(1500*ABS(SIN(2*PI()*MOD(Calculator!$B$37/Calculator!$F$21,1)))*IF(MOD(Calculator!$B$37/Calculator!$F$21,1)&lt;0.5,-1,1))^2)/((50*POWER(80,POWER(COS(PI()*MOD(Calculator!$B$37/Calculator!$F$21,1)),2))+$C59)^2+(1500*ABS(SIN(2*PI()*MOD(Calculator!$B$37/Calculator!$F$21,1)))*IF(MOD(Calculator!$B$37/Calculator!$F$21,1)&lt;0.5,-1,1))^2)))/(1-SQRT(((50*POWER(80,POWER(COS(PI()*MOD(Calculator!$B$37/Calculator!$F$21,1)),2))-$C59)^2+(1500*ABS(SIN(2*PI()*MOD(Calculator!$B$37/Calculator!$F$21,1)))*IF(MOD(Calculator!$B$37/Calculator!$F$21,1)&lt;0.5,-1,1))^2)/((50*POWER(80,POWER(COS(PI()*MOD(Calculator!$B$37/Calculator!$F$21,1)),2))+$C59)^2+(1500*ABS(SIN(2*PI()*MOD(Calculator!$B$37/Calculator!$F$21,1)))*IF(MOD(Calculator!$B$37/Calculator!$F$21,1)&lt;0.5,-1,1))^2))),2))</f>
        <v>—</v>
      </c>
      <c r="FO59" s="290" t="str">
        <f aca="false">IF(OR(Calculator!$E$22&lt;&gt;"YES",Calculator!$B$37&lt;Calculator!$G$22),"—",ROUND((1+SQRT(((50*POWER(80,POWER(COS(PI()*MOD(Calculator!$B$37/Calculator!$F$22,1)),2))-$C59)^2+(1500*ABS(SIN(2*PI()*MOD(Calculator!$B$37/Calculator!$F$22,1)))*IF(MOD(Calculator!$B$37/Calculator!$F$22,1)&lt;0.5,-1,1))^2)/((50*POWER(80,POWER(COS(PI()*MOD(Calculator!$B$37/Calculator!$F$22,1)),2))+$C59)^2+(1500*ABS(SIN(2*PI()*MOD(Calculator!$B$37/Calculator!$F$22,1)))*IF(MOD(Calculator!$B$37/Calculator!$F$22,1)&lt;0.5,-1,1))^2)))/(1-SQRT(((50*POWER(80,POWER(COS(PI()*MOD(Calculator!$B$37/Calculator!$F$22,1)),2))-$C59)^2+(1500*ABS(SIN(2*PI()*MOD(Calculator!$B$37/Calculator!$F$22,1)))*IF(MOD(Calculator!$B$37/Calculator!$F$22,1)&lt;0.5,-1,1))^2)/((50*POWER(80,POWER(COS(PI()*MOD(Calculator!$B$37/Calculator!$F$22,1)),2))+$C59)^2+(1500*ABS(SIN(2*PI()*MOD(Calculator!$B$37/Calculator!$F$22,1)))*IF(MOD(Calculator!$B$37/Calculator!$F$22,1)&lt;0.5,-1,1))^2))),2))</f>
        <v>—</v>
      </c>
      <c r="FP59" s="291" t="n">
        <f aca="false">IFERROR(ROUND((IF(ISNUMBER(FE59),FE59,0)+IF(ISNUMBER(FF59),FF59,0)+IF(ISNUMBER(FG59),FG59,0)+IF(ISNUMBER(FH59),FH59,0)+IF(ISNUMBER(FI59),FI59,0)+IF(ISNUMBER(FJ59),FJ59,0)+IF(ISNUMBER(FK59),FK59,0)+IF(ISNUMBER(FL59),FL59,0)+IF(ISNUMBER(FM59),FM59,0)+IF(ISNUMBER(FN59),FN59,0)+IF(ISNUMBER(FO59),FO59,0))/(IF(ISNUMBER(FE59),1,0)+IF(ISNUMBER(FF59),1,0)+IF(ISNUMBER(FG59),1,0)+IF(ISNUMBER(FH59),1,0)+IF(ISNUMBER(FI59),1,0)+IF(ISNUMBER(FJ59),1,0)+IF(ISNUMBER(FK59),1,0)+IF(ISNUMBER(FL59),1,0)+IF(ISNUMBER(FM59),1,0)+IF(ISNUMBER(FN59),1,0)+IF(ISNUMBER(FO59),1,0)),4),"")</f>
        <v>8.21</v>
      </c>
      <c r="FQ59" s="290" t="str">
        <f aca="false">IF(OR(Calculator!$E$12&lt;&gt;"YES",Calculator!$B$38&lt;Calculator!$G$12),"—",ROUND((1+SQRT(((50*POWER(80,POWER(COS(PI()*MOD(Calculator!$B$38/Calculator!$F$12,1)),2))-$C59)^2+(1500*ABS(SIN(2*PI()*MOD(Calculator!$B$38/Calculator!$F$12,1)))*IF(MOD(Calculator!$B$38/Calculator!$F$12,1)&lt;0.5,-1,1))^2)/((50*POWER(80,POWER(COS(PI()*MOD(Calculator!$B$38/Calculator!$F$12,1)),2))+$C59)^2+(1500*ABS(SIN(2*PI()*MOD(Calculator!$B$38/Calculator!$F$12,1)))*IF(MOD(Calculator!$B$38/Calculator!$F$12,1)&lt;0.5,-1,1))^2)))/(1-SQRT(((50*POWER(80,POWER(COS(PI()*MOD(Calculator!$B$38/Calculator!$F$12,1)),2))-$C59)^2+(1500*ABS(SIN(2*PI()*MOD(Calculator!$B$38/Calculator!$F$12,1)))*IF(MOD(Calculator!$B$38/Calculator!$F$12,1)&lt;0.5,-1,1))^2)/((50*POWER(80,POWER(COS(PI()*MOD(Calculator!$B$38/Calculator!$F$12,1)),2))+$C59)^2+(1500*ABS(SIN(2*PI()*MOD(Calculator!$B$38/Calculator!$F$12,1)))*IF(MOD(Calculator!$B$38/Calculator!$F$12,1)&lt;0.5,-1,1))^2))),2))</f>
        <v>—</v>
      </c>
      <c r="FR59" s="290" t="str">
        <f aca="false">IF(OR(Calculator!$E$13&lt;&gt;"YES",Calculator!$B$38&lt;Calculator!$G$13),"—",ROUND((1+SQRT(((50*POWER(80,POWER(COS(PI()*MOD(Calculator!$B$38/Calculator!$F$13,1)),2))-$C59)^2+(1500*ABS(SIN(2*PI()*MOD(Calculator!$B$38/Calculator!$F$13,1)))*IF(MOD(Calculator!$B$38/Calculator!$F$13,1)&lt;0.5,-1,1))^2)/((50*POWER(80,POWER(COS(PI()*MOD(Calculator!$B$38/Calculator!$F$13,1)),2))+$C59)^2+(1500*ABS(SIN(2*PI()*MOD(Calculator!$B$38/Calculator!$F$13,1)))*IF(MOD(Calculator!$B$38/Calculator!$F$13,1)&lt;0.5,-1,1))^2)))/(1-SQRT(((50*POWER(80,POWER(COS(PI()*MOD(Calculator!$B$38/Calculator!$F$13,1)),2))-$C59)^2+(1500*ABS(SIN(2*PI()*MOD(Calculator!$B$38/Calculator!$F$13,1)))*IF(MOD(Calculator!$B$38/Calculator!$F$13,1)&lt;0.5,-1,1))^2)/((50*POWER(80,POWER(COS(PI()*MOD(Calculator!$B$38/Calculator!$F$13,1)),2))+$C59)^2+(1500*ABS(SIN(2*PI()*MOD(Calculator!$B$38/Calculator!$F$13,1)))*IF(MOD(Calculator!$B$38/Calculator!$F$13,1)&lt;0.5,-1,1))^2))),2))</f>
        <v>—</v>
      </c>
      <c r="FS59" s="290" t="str">
        <f aca="false">IF(OR(Calculator!$E$14&lt;&gt;"YES",Calculator!$B$38&lt;Calculator!$G$14),"—",ROUND((1+SQRT(((50*POWER(80,POWER(COS(PI()*MOD(Calculator!$B$38/Calculator!$F$14,1)),2))-$C59)^2+(1500*ABS(SIN(2*PI()*MOD(Calculator!$B$38/Calculator!$F$14,1)))*IF(MOD(Calculator!$B$38/Calculator!$F$14,1)&lt;0.5,-1,1))^2)/((50*POWER(80,POWER(COS(PI()*MOD(Calculator!$B$38/Calculator!$F$14,1)),2))+$C59)^2+(1500*ABS(SIN(2*PI()*MOD(Calculator!$B$38/Calculator!$F$14,1)))*IF(MOD(Calculator!$B$38/Calculator!$F$14,1)&lt;0.5,-1,1))^2)))/(1-SQRT(((50*POWER(80,POWER(COS(PI()*MOD(Calculator!$B$38/Calculator!$F$14,1)),2))-$C59)^2+(1500*ABS(SIN(2*PI()*MOD(Calculator!$B$38/Calculator!$F$14,1)))*IF(MOD(Calculator!$B$38/Calculator!$F$14,1)&lt;0.5,-1,1))^2)/((50*POWER(80,POWER(COS(PI()*MOD(Calculator!$B$38/Calculator!$F$14,1)),2))+$C59)^2+(1500*ABS(SIN(2*PI()*MOD(Calculator!$B$38/Calculator!$F$14,1)))*IF(MOD(Calculator!$B$38/Calculator!$F$14,1)&lt;0.5,-1,1))^2))),2))</f>
        <v>—</v>
      </c>
      <c r="FT59" s="290" t="n">
        <f aca="false">IF(OR(Calculator!$E$15&lt;&gt;"YES",Calculator!$B$38&lt;Calculator!$G$15),"—",ROUND((1+SQRT(((50*POWER(80,POWER(COS(PI()*MOD(Calculator!$B$38/Calculator!$F$15,1)),2))-$C59)^2+(1500*ABS(SIN(2*PI()*MOD(Calculator!$B$38/Calculator!$F$15,1)))*IF(MOD(Calculator!$B$38/Calculator!$F$15,1)&lt;0.5,-1,1))^2)/((50*POWER(80,POWER(COS(PI()*MOD(Calculator!$B$38/Calculator!$F$15,1)),2))+$C59)^2+(1500*ABS(SIN(2*PI()*MOD(Calculator!$B$38/Calculator!$F$15,1)))*IF(MOD(Calculator!$B$38/Calculator!$F$15,1)&lt;0.5,-1,1))^2)))/(1-SQRT(((50*POWER(80,POWER(COS(PI()*MOD(Calculator!$B$38/Calculator!$F$15,1)),2))-$C59)^2+(1500*ABS(SIN(2*PI()*MOD(Calculator!$B$38/Calculator!$F$15,1)))*IF(MOD(Calculator!$B$38/Calculator!$F$15,1)&lt;0.5,-1,1))^2)/((50*POWER(80,POWER(COS(PI()*MOD(Calculator!$B$38/Calculator!$F$15,1)),2))+$C59)^2+(1500*ABS(SIN(2*PI()*MOD(Calculator!$B$38/Calculator!$F$15,1)))*IF(MOD(Calculator!$B$38/Calculator!$F$15,1)&lt;0.5,-1,1))^2))),2))</f>
        <v>2.46</v>
      </c>
      <c r="FU59" s="290" t="str">
        <f aca="false">IF(OR(Calculator!$E$16&lt;&gt;"YES",Calculator!$B$38&lt;Calculator!$G$16),"—",ROUND((1+SQRT(((50*POWER(80,POWER(COS(PI()*MOD(Calculator!$B$38/Calculator!$F$16,1)),2))-$C59)^2+(1500*ABS(SIN(2*PI()*MOD(Calculator!$B$38/Calculator!$F$16,1)))*IF(MOD(Calculator!$B$38/Calculator!$F$16,1)&lt;0.5,-1,1))^2)/((50*POWER(80,POWER(COS(PI()*MOD(Calculator!$B$38/Calculator!$F$16,1)),2))+$C59)^2+(1500*ABS(SIN(2*PI()*MOD(Calculator!$B$38/Calculator!$F$16,1)))*IF(MOD(Calculator!$B$38/Calculator!$F$16,1)&lt;0.5,-1,1))^2)))/(1-SQRT(((50*POWER(80,POWER(COS(PI()*MOD(Calculator!$B$38/Calculator!$F$16,1)),2))-$C59)^2+(1500*ABS(SIN(2*PI()*MOD(Calculator!$B$38/Calculator!$F$16,1)))*IF(MOD(Calculator!$B$38/Calculator!$F$16,1)&lt;0.5,-1,1))^2)/((50*POWER(80,POWER(COS(PI()*MOD(Calculator!$B$38/Calculator!$F$16,1)),2))+$C59)^2+(1500*ABS(SIN(2*PI()*MOD(Calculator!$B$38/Calculator!$F$16,1)))*IF(MOD(Calculator!$B$38/Calculator!$F$16,1)&lt;0.5,-1,1))^2))),2))</f>
        <v>—</v>
      </c>
      <c r="FV59" s="290" t="n">
        <f aca="false">IF(OR(Calculator!$E$17&lt;&gt;"YES",Calculator!$B$38&lt;Calculator!$G$17),"—",ROUND((1+SQRT(((50*POWER(80,POWER(COS(PI()*MOD(Calculator!$B$38/Calculator!$F$17,1)),2))-$C59)^2+(1500*ABS(SIN(2*PI()*MOD(Calculator!$B$38/Calculator!$F$17,1)))*IF(MOD(Calculator!$B$38/Calculator!$F$17,1)&lt;0.5,-1,1))^2)/((50*POWER(80,POWER(COS(PI()*MOD(Calculator!$B$38/Calculator!$F$17,1)),2))+$C59)^2+(1500*ABS(SIN(2*PI()*MOD(Calculator!$B$38/Calculator!$F$17,1)))*IF(MOD(Calculator!$B$38/Calculator!$F$17,1)&lt;0.5,-1,1))^2)))/(1-SQRT(((50*POWER(80,POWER(COS(PI()*MOD(Calculator!$B$38/Calculator!$F$17,1)),2))-$C59)^2+(1500*ABS(SIN(2*PI()*MOD(Calculator!$B$38/Calculator!$F$17,1)))*IF(MOD(Calculator!$B$38/Calculator!$F$17,1)&lt;0.5,-1,1))^2)/((50*POWER(80,POWER(COS(PI()*MOD(Calculator!$B$38/Calculator!$F$17,1)),2))+$C59)^2+(1500*ABS(SIN(2*PI()*MOD(Calculator!$B$38/Calculator!$F$17,1)))*IF(MOD(Calculator!$B$38/Calculator!$F$17,1)&lt;0.5,-1,1))^2))),2))</f>
        <v>16.81</v>
      </c>
      <c r="FW59" s="290" t="str">
        <f aca="false">IF(OR(Calculator!$E$18&lt;&gt;"YES",Calculator!$B$38&lt;Calculator!$G$18),"—",ROUND((1+SQRT(((50*POWER(80,POWER(COS(PI()*MOD(Calculator!$B$38/Calculator!$F$18,1)),2))-$C59)^2+(1500*ABS(SIN(2*PI()*MOD(Calculator!$B$38/Calculator!$F$18,1)))*IF(MOD(Calculator!$B$38/Calculator!$F$18,1)&lt;0.5,-1,1))^2)/((50*POWER(80,POWER(COS(PI()*MOD(Calculator!$B$38/Calculator!$F$18,1)),2))+$C59)^2+(1500*ABS(SIN(2*PI()*MOD(Calculator!$B$38/Calculator!$F$18,1)))*IF(MOD(Calculator!$B$38/Calculator!$F$18,1)&lt;0.5,-1,1))^2)))/(1-SQRT(((50*POWER(80,POWER(COS(PI()*MOD(Calculator!$B$38/Calculator!$F$18,1)),2))-$C59)^2+(1500*ABS(SIN(2*PI()*MOD(Calculator!$B$38/Calculator!$F$18,1)))*IF(MOD(Calculator!$B$38/Calculator!$F$18,1)&lt;0.5,-1,1))^2)/((50*POWER(80,POWER(COS(PI()*MOD(Calculator!$B$38/Calculator!$F$18,1)),2))+$C59)^2+(1500*ABS(SIN(2*PI()*MOD(Calculator!$B$38/Calculator!$F$18,1)))*IF(MOD(Calculator!$B$38/Calculator!$F$18,1)&lt;0.5,-1,1))^2))),2))</f>
        <v>—</v>
      </c>
      <c r="FX59" s="290" t="str">
        <f aca="false">IF(OR(Calculator!$E$19&lt;&gt;"YES",Calculator!$B$38&lt;Calculator!$G$19),"—",ROUND((1+SQRT(((50*POWER(80,POWER(COS(PI()*MOD(Calculator!$B$38/Calculator!$F$19,1)),2))-$C59)^2+(1500*ABS(SIN(2*PI()*MOD(Calculator!$B$38/Calculator!$F$19,1)))*IF(MOD(Calculator!$B$38/Calculator!$F$19,1)&lt;0.5,-1,1))^2)/((50*POWER(80,POWER(COS(PI()*MOD(Calculator!$B$38/Calculator!$F$19,1)),2))+$C59)^2+(1500*ABS(SIN(2*PI()*MOD(Calculator!$B$38/Calculator!$F$19,1)))*IF(MOD(Calculator!$B$38/Calculator!$F$19,1)&lt;0.5,-1,1))^2)))/(1-SQRT(((50*POWER(80,POWER(COS(PI()*MOD(Calculator!$B$38/Calculator!$F$19,1)),2))-$C59)^2+(1500*ABS(SIN(2*PI()*MOD(Calculator!$B$38/Calculator!$F$19,1)))*IF(MOD(Calculator!$B$38/Calculator!$F$19,1)&lt;0.5,-1,1))^2)/((50*POWER(80,POWER(COS(PI()*MOD(Calculator!$B$38/Calculator!$F$19,1)),2))+$C59)^2+(1500*ABS(SIN(2*PI()*MOD(Calculator!$B$38/Calculator!$F$19,1)))*IF(MOD(Calculator!$B$38/Calculator!$F$19,1)&lt;0.5,-1,1))^2))),2))</f>
        <v>—</v>
      </c>
      <c r="FY59" s="290" t="str">
        <f aca="false">IF(OR(Calculator!$E$20&lt;&gt;"YES",Calculator!$B$38&lt;Calculator!$G$20),"—",ROUND((1+SQRT(((50*POWER(80,POWER(COS(PI()*MOD(Calculator!$B$38/Calculator!$F$20,1)),2))-$C59)^2+(1500*ABS(SIN(2*PI()*MOD(Calculator!$B$38/Calculator!$F$20,1)))*IF(MOD(Calculator!$B$38/Calculator!$F$20,1)&lt;0.5,-1,1))^2)/((50*POWER(80,POWER(COS(PI()*MOD(Calculator!$B$38/Calculator!$F$20,1)),2))+$C59)^2+(1500*ABS(SIN(2*PI()*MOD(Calculator!$B$38/Calculator!$F$20,1)))*IF(MOD(Calculator!$B$38/Calculator!$F$20,1)&lt;0.5,-1,1))^2)))/(1-SQRT(((50*POWER(80,POWER(COS(PI()*MOD(Calculator!$B$38/Calculator!$F$20,1)),2))-$C59)^2+(1500*ABS(SIN(2*PI()*MOD(Calculator!$B$38/Calculator!$F$20,1)))*IF(MOD(Calculator!$B$38/Calculator!$F$20,1)&lt;0.5,-1,1))^2)/((50*POWER(80,POWER(COS(PI()*MOD(Calculator!$B$38/Calculator!$F$20,1)),2))+$C59)^2+(1500*ABS(SIN(2*PI()*MOD(Calculator!$B$38/Calculator!$F$20,1)))*IF(MOD(Calculator!$B$38/Calculator!$F$20,1)&lt;0.5,-1,1))^2))),2))</f>
        <v>—</v>
      </c>
      <c r="FZ59" s="290" t="str">
        <f aca="false">IF(OR(Calculator!$E$21&lt;&gt;"YES",Calculator!$B$38&lt;Calculator!$G$21),"—",ROUND((1+SQRT(((50*POWER(80,POWER(COS(PI()*MOD(Calculator!$B$38/Calculator!$F$21,1)),2))-$C59)^2+(1500*ABS(SIN(2*PI()*MOD(Calculator!$B$38/Calculator!$F$21,1)))*IF(MOD(Calculator!$B$38/Calculator!$F$21,1)&lt;0.5,-1,1))^2)/((50*POWER(80,POWER(COS(PI()*MOD(Calculator!$B$38/Calculator!$F$21,1)),2))+$C59)^2+(1500*ABS(SIN(2*PI()*MOD(Calculator!$B$38/Calculator!$F$21,1)))*IF(MOD(Calculator!$B$38/Calculator!$F$21,1)&lt;0.5,-1,1))^2)))/(1-SQRT(((50*POWER(80,POWER(COS(PI()*MOD(Calculator!$B$38/Calculator!$F$21,1)),2))-$C59)^2+(1500*ABS(SIN(2*PI()*MOD(Calculator!$B$38/Calculator!$F$21,1)))*IF(MOD(Calculator!$B$38/Calculator!$F$21,1)&lt;0.5,-1,1))^2)/((50*POWER(80,POWER(COS(PI()*MOD(Calculator!$B$38/Calculator!$F$21,1)),2))+$C59)^2+(1500*ABS(SIN(2*PI()*MOD(Calculator!$B$38/Calculator!$F$21,1)))*IF(MOD(Calculator!$B$38/Calculator!$F$21,1)&lt;0.5,-1,1))^2))),2))</f>
        <v>—</v>
      </c>
      <c r="GA59" s="290" t="str">
        <f aca="false">IF(OR(Calculator!$E$22&lt;&gt;"YES",Calculator!$B$38&lt;Calculator!$G$22),"—",ROUND((1+SQRT(((50*POWER(80,POWER(COS(PI()*MOD(Calculator!$B$38/Calculator!$F$22,1)),2))-$C59)^2+(1500*ABS(SIN(2*PI()*MOD(Calculator!$B$38/Calculator!$F$22,1)))*IF(MOD(Calculator!$B$38/Calculator!$F$22,1)&lt;0.5,-1,1))^2)/((50*POWER(80,POWER(COS(PI()*MOD(Calculator!$B$38/Calculator!$F$22,1)),2))+$C59)^2+(1500*ABS(SIN(2*PI()*MOD(Calculator!$B$38/Calculator!$F$22,1)))*IF(MOD(Calculator!$B$38/Calculator!$F$22,1)&lt;0.5,-1,1))^2)))/(1-SQRT(((50*POWER(80,POWER(COS(PI()*MOD(Calculator!$B$38/Calculator!$F$22,1)),2))-$C59)^2+(1500*ABS(SIN(2*PI()*MOD(Calculator!$B$38/Calculator!$F$22,1)))*IF(MOD(Calculator!$B$38/Calculator!$F$22,1)&lt;0.5,-1,1))^2)/((50*POWER(80,POWER(COS(PI()*MOD(Calculator!$B$38/Calculator!$F$22,1)),2))+$C59)^2+(1500*ABS(SIN(2*PI()*MOD(Calculator!$B$38/Calculator!$F$22,1)))*IF(MOD(Calculator!$B$38/Calculator!$F$22,1)&lt;0.5,-1,1))^2))),2))</f>
        <v>—</v>
      </c>
      <c r="GB59" s="291" t="n">
        <f aca="false">IFERROR(ROUND((IF(ISNUMBER(FQ59),FQ59,0)+IF(ISNUMBER(FR59),FR59,0)+IF(ISNUMBER(FS59),FS59,0)+IF(ISNUMBER(FT59),FT59,0)+IF(ISNUMBER(FU59),FU59,0)+IF(ISNUMBER(FV59),FV59,0)+IF(ISNUMBER(FW59),FW59,0)+IF(ISNUMBER(FX59),FX59,0)+IF(ISNUMBER(FY59),FY59,0)+IF(ISNUMBER(FZ59),FZ59,0)+IF(ISNUMBER(GA59),GA59,0))/(IF(ISNUMBER(FQ59),1,0)+IF(ISNUMBER(FR59),1,0)+IF(ISNUMBER(FS59),1,0)+IF(ISNUMBER(FT59),1,0)+IF(ISNUMBER(FU59),1,0)+IF(ISNUMBER(FV59),1,0)+IF(ISNUMBER(FW59),1,0)+IF(ISNUMBER(FX59),1,0)+IF(ISNUMBER(FY59),1,0)+IF(ISNUMBER(FZ59),1,0)+IF(ISNUMBER(GA59),1,0)),4),"")</f>
        <v>9.635</v>
      </c>
      <c r="GD59" s="253" t="str">
        <f aca="false">IF(OR(Calculator!$E$12&lt;&gt;"YES",Calculator!$B$34&lt;Calculator!$G$12),"—",ROUND((1+SQRT(((50*POWER(80,POWER(COS(PI()*MOD(Calculator!$B$34/Calculator!$F$12,1)),2))+MIN(500,MAX(30,100*EXP(-0.3*'VSWR Calculator'!$C$24)*(1+3*ABS(MOD('VSWR Calculator'!$C$23/Calculator!$F$12/2,1)-0.5))))/'VSWR Calculator'!$C$25)-$C59)^2+(1500*ABS(SIN(2*PI()*MOD(Calculator!$B$34/Calculator!$F$12,1)))*IF(MOD(Calculator!$B$34/Calculator!$F$12,1)&lt;0.5,-1,1))^2)/SQRT(((50*POWER(80,POWER(COS(PI()*MOD(Calculator!$B$34/Calculator!$F$12,1)),2))+MIN(500,MAX(30,100*EXP(-0.3*'VSWR Calculator'!$C$24)*(1+3*ABS(MOD('VSWR Calculator'!$C$23/Calculator!$F$12/2,1)-0.5))))/'VSWR Calculator'!$C$25)+$C59)^2+(1500*ABS(SIN(2*PI()*MOD(Calculator!$B$34/Calculator!$F$12,1)))*IF(MOD(Calculator!$B$34/Calculator!$F$12,1)&lt;0.5,-1,1))^2))/(1-SQRT(((50*POWER(80,POWER(COS(PI()*MOD(Calculator!$B$34/Calculator!$F$12,1)),2))+MIN(500,MAX(30,100*EXP(-0.3*'VSWR Calculator'!$C$24)*(1+3*ABS(MOD('VSWR Calculator'!$C$23/Calculator!$F$12/2,1)-0.5))))/'VSWR Calculator'!$C$25)-$C59)^2+(1500*ABS(SIN(2*PI()*MOD(Calculator!$B$34/Calculator!$F$12,1)))*IF(MOD(Calculator!$B$34/Calculator!$F$12,1)&lt;0.5,-1,1))^2)/SQRT(((50*POWER(80,POWER(COS(PI()*MOD(Calculator!$B$34/Calculator!$F$12,1)),2))+MIN(500,MAX(30,100*EXP(-0.3*'VSWR Calculator'!$C$24)*(1+3*ABS(MOD('VSWR Calculator'!$C$23/Calculator!$F$12/2,1)-0.5))))/'VSWR Calculator'!$C$25)+$C59)^2+(1500*ABS(SIN(2*PI()*MOD(Calculator!$B$34/Calculator!$F$12,1)))*IF(MOD(Calculator!$B$34/Calculator!$F$12,1)&lt;0.5,-1,1))^2)),2))</f>
        <v>—</v>
      </c>
      <c r="GE59" s="253" t="str">
        <f aca="false">IF(OR(Calculator!$E$13&lt;&gt;"YES",Calculator!$B$34&lt;Calculator!$G$13),"—",ROUND((1+SQRT(((50*POWER(80,POWER(COS(PI()*MOD(Calculator!$B$34/Calculator!$F$13,1)),2))+MIN(500,MAX(30,100*EXP(-0.3*'VSWR Calculator'!$C$24)*(1+3*ABS(MOD('VSWR Calculator'!$C$23/Calculator!$F$13/2,1)-0.5))))/'VSWR Calculator'!$C$25)-$C59)^2+(1500*ABS(SIN(2*PI()*MOD(Calculator!$B$34/Calculator!$F$13,1)))*IF(MOD(Calculator!$B$34/Calculator!$F$13,1)&lt;0.5,-1,1))^2)/SQRT(((50*POWER(80,POWER(COS(PI()*MOD(Calculator!$B$34/Calculator!$F$13,1)),2))+MIN(500,MAX(30,100*EXP(-0.3*'VSWR Calculator'!$C$24)*(1+3*ABS(MOD('VSWR Calculator'!$C$23/Calculator!$F$13/2,1)-0.5))))/'VSWR Calculator'!$C$25)+$C59)^2+(1500*ABS(SIN(2*PI()*MOD(Calculator!$B$34/Calculator!$F$13,1)))*IF(MOD(Calculator!$B$34/Calculator!$F$13,1)&lt;0.5,-1,1))^2))/(1-SQRT(((50*POWER(80,POWER(COS(PI()*MOD(Calculator!$B$34/Calculator!$F$13,1)),2))+MIN(500,MAX(30,100*EXP(-0.3*'VSWR Calculator'!$C$24)*(1+3*ABS(MOD('VSWR Calculator'!$C$23/Calculator!$F$13/2,1)-0.5))))/'VSWR Calculator'!$C$25)-$C59)^2+(1500*ABS(SIN(2*PI()*MOD(Calculator!$B$34/Calculator!$F$13,1)))*IF(MOD(Calculator!$B$34/Calculator!$F$13,1)&lt;0.5,-1,1))^2)/SQRT(((50*POWER(80,POWER(COS(PI()*MOD(Calculator!$B$34/Calculator!$F$13,1)),2))+MIN(500,MAX(30,100*EXP(-0.3*'VSWR Calculator'!$C$24)*(1+3*ABS(MOD('VSWR Calculator'!$C$23/Calculator!$F$13/2,1)-0.5))))/'VSWR Calculator'!$C$25)+$C59)^2+(1500*ABS(SIN(2*PI()*MOD(Calculator!$B$34/Calculator!$F$13,1)))*IF(MOD(Calculator!$B$34/Calculator!$F$13,1)&lt;0.5,-1,1))^2)),2))</f>
        <v>—</v>
      </c>
      <c r="GF59" s="253" t="str">
        <f aca="false">IF(OR(Calculator!$E$14&lt;&gt;"YES",Calculator!$B$34&lt;Calculator!$G$14),"—",ROUND((1+SQRT(((50*POWER(80,POWER(COS(PI()*MOD(Calculator!$B$34/Calculator!$F$14,1)),2))+MIN(500,MAX(30,100*EXP(-0.3*'VSWR Calculator'!$C$24)*(1+3*ABS(MOD('VSWR Calculator'!$C$23/Calculator!$F$14/2,1)-0.5))))/'VSWR Calculator'!$C$25)-$C59)^2+(1500*ABS(SIN(2*PI()*MOD(Calculator!$B$34/Calculator!$F$14,1)))*IF(MOD(Calculator!$B$34/Calculator!$F$14,1)&lt;0.5,-1,1))^2)/SQRT(((50*POWER(80,POWER(COS(PI()*MOD(Calculator!$B$34/Calculator!$F$14,1)),2))+MIN(500,MAX(30,100*EXP(-0.3*'VSWR Calculator'!$C$24)*(1+3*ABS(MOD('VSWR Calculator'!$C$23/Calculator!$F$14/2,1)-0.5))))/'VSWR Calculator'!$C$25)+$C59)^2+(1500*ABS(SIN(2*PI()*MOD(Calculator!$B$34/Calculator!$F$14,1)))*IF(MOD(Calculator!$B$34/Calculator!$F$14,1)&lt;0.5,-1,1))^2))/(1-SQRT(((50*POWER(80,POWER(COS(PI()*MOD(Calculator!$B$34/Calculator!$F$14,1)),2))+MIN(500,MAX(30,100*EXP(-0.3*'VSWR Calculator'!$C$24)*(1+3*ABS(MOD('VSWR Calculator'!$C$23/Calculator!$F$14/2,1)-0.5))))/'VSWR Calculator'!$C$25)-$C59)^2+(1500*ABS(SIN(2*PI()*MOD(Calculator!$B$34/Calculator!$F$14,1)))*IF(MOD(Calculator!$B$34/Calculator!$F$14,1)&lt;0.5,-1,1))^2)/SQRT(((50*POWER(80,POWER(COS(PI()*MOD(Calculator!$B$34/Calculator!$F$14,1)),2))+MIN(500,MAX(30,100*EXP(-0.3*'VSWR Calculator'!$C$24)*(1+3*ABS(MOD('VSWR Calculator'!$C$23/Calculator!$F$14/2,1)-0.5))))/'VSWR Calculator'!$C$25)+$C59)^2+(1500*ABS(SIN(2*PI()*MOD(Calculator!$B$34/Calculator!$F$14,1)))*IF(MOD(Calculator!$B$34/Calculator!$F$14,1)&lt;0.5,-1,1))^2)),2))</f>
        <v>—</v>
      </c>
      <c r="GG59" s="253" t="n">
        <f aca="false">IF(OR(Calculator!$E$15&lt;&gt;"YES",Calculator!$B$34&lt;Calculator!$G$15),"—",ROUND((1+SQRT(((50*POWER(80,POWER(COS(PI()*MOD(Calculator!$B$34/Calculator!$F$15,1)),2))+MIN(500,MAX(30,100*EXP(-0.3*'VSWR Calculator'!$C$24)*(1+3*ABS(MOD('VSWR Calculator'!$C$23/Calculator!$F$15/2,1)-0.5))))/'VSWR Calculator'!$C$25)-$C59)^2+(1500*ABS(SIN(2*PI()*MOD(Calculator!$B$34/Calculator!$F$15,1)))*IF(MOD(Calculator!$B$34/Calculator!$F$15,1)&lt;0.5,-1,1))^2)/SQRT(((50*POWER(80,POWER(COS(PI()*MOD(Calculator!$B$34/Calculator!$F$15,1)),2))+MIN(500,MAX(30,100*EXP(-0.3*'VSWR Calculator'!$C$24)*(1+3*ABS(MOD('VSWR Calculator'!$C$23/Calculator!$F$15/2,1)-0.5))))/'VSWR Calculator'!$C$25)+$C59)^2+(1500*ABS(SIN(2*PI()*MOD(Calculator!$B$34/Calculator!$F$15,1)))*IF(MOD(Calculator!$B$34/Calculator!$F$15,1)&lt;0.5,-1,1))^2))/(1-SQRT(((50*POWER(80,POWER(COS(PI()*MOD(Calculator!$B$34/Calculator!$F$15,1)),2))+MIN(500,MAX(30,100*EXP(-0.3*'VSWR Calculator'!$C$24)*(1+3*ABS(MOD('VSWR Calculator'!$C$23/Calculator!$F$15/2,1)-0.5))))/'VSWR Calculator'!$C$25)-$C59)^2+(1500*ABS(SIN(2*PI()*MOD(Calculator!$B$34/Calculator!$F$15,1)))*IF(MOD(Calculator!$B$34/Calculator!$F$15,1)&lt;0.5,-1,1))^2)/SQRT(((50*POWER(80,POWER(COS(PI()*MOD(Calculator!$B$34/Calculator!$F$15,1)),2))+MIN(500,MAX(30,100*EXP(-0.3*'VSWR Calculator'!$C$24)*(1+3*ABS(MOD('VSWR Calculator'!$C$23/Calculator!$F$15/2,1)-0.5))))/'VSWR Calculator'!$C$25)+$C59)^2+(1500*ABS(SIN(2*PI()*MOD(Calculator!$B$34/Calculator!$F$15,1)))*IF(MOD(Calculator!$B$34/Calculator!$F$15,1)&lt;0.5,-1,1))^2)),2))</f>
        <v>14.55</v>
      </c>
      <c r="GH59" s="253" t="str">
        <f aca="false">IF(OR(Calculator!$E$16&lt;&gt;"YES",Calculator!$B$34&lt;Calculator!$G$16),"—",ROUND((1+SQRT(((50*POWER(80,POWER(COS(PI()*MOD(Calculator!$B$34/Calculator!$F$16,1)),2))+MIN(500,MAX(30,100*EXP(-0.3*'VSWR Calculator'!$C$24)*(1+3*ABS(MOD('VSWR Calculator'!$C$23/Calculator!$F$16/2,1)-0.5))))/'VSWR Calculator'!$C$25)-$C59)^2+(1500*ABS(SIN(2*PI()*MOD(Calculator!$B$34/Calculator!$F$16,1)))*IF(MOD(Calculator!$B$34/Calculator!$F$16,1)&lt;0.5,-1,1))^2)/SQRT(((50*POWER(80,POWER(COS(PI()*MOD(Calculator!$B$34/Calculator!$F$16,1)),2))+MIN(500,MAX(30,100*EXP(-0.3*'VSWR Calculator'!$C$24)*(1+3*ABS(MOD('VSWR Calculator'!$C$23/Calculator!$F$16/2,1)-0.5))))/'VSWR Calculator'!$C$25)+$C59)^2+(1500*ABS(SIN(2*PI()*MOD(Calculator!$B$34/Calculator!$F$16,1)))*IF(MOD(Calculator!$B$34/Calculator!$F$16,1)&lt;0.5,-1,1))^2))/(1-SQRT(((50*POWER(80,POWER(COS(PI()*MOD(Calculator!$B$34/Calculator!$F$16,1)),2))+MIN(500,MAX(30,100*EXP(-0.3*'VSWR Calculator'!$C$24)*(1+3*ABS(MOD('VSWR Calculator'!$C$23/Calculator!$F$16/2,1)-0.5))))/'VSWR Calculator'!$C$25)-$C59)^2+(1500*ABS(SIN(2*PI()*MOD(Calculator!$B$34/Calculator!$F$16,1)))*IF(MOD(Calculator!$B$34/Calculator!$F$16,1)&lt;0.5,-1,1))^2)/SQRT(((50*POWER(80,POWER(COS(PI()*MOD(Calculator!$B$34/Calculator!$F$16,1)),2))+MIN(500,MAX(30,100*EXP(-0.3*'VSWR Calculator'!$C$24)*(1+3*ABS(MOD('VSWR Calculator'!$C$23/Calculator!$F$16/2,1)-0.5))))/'VSWR Calculator'!$C$25)+$C59)^2+(1500*ABS(SIN(2*PI()*MOD(Calculator!$B$34/Calculator!$F$16,1)))*IF(MOD(Calculator!$B$34/Calculator!$F$16,1)&lt;0.5,-1,1))^2)),2))</f>
        <v>—</v>
      </c>
      <c r="GI59" s="253" t="n">
        <f aca="false">IF(OR(Calculator!$E$17&lt;&gt;"YES",Calculator!$B$34&lt;Calculator!$G$17),"—",ROUND((1+SQRT(((50*POWER(80,POWER(COS(PI()*MOD(Calculator!$B$34/Calculator!$F$17,1)),2))+MIN(500,MAX(30,100*EXP(-0.3*'VSWR Calculator'!$C$24)*(1+3*ABS(MOD('VSWR Calculator'!$C$23/Calculator!$F$17/2,1)-0.5))))/'VSWR Calculator'!$C$25)-$C59)^2+(1500*ABS(SIN(2*PI()*MOD(Calculator!$B$34/Calculator!$F$17,1)))*IF(MOD(Calculator!$B$34/Calculator!$F$17,1)&lt;0.5,-1,1))^2)/SQRT(((50*POWER(80,POWER(COS(PI()*MOD(Calculator!$B$34/Calculator!$F$17,1)),2))+MIN(500,MAX(30,100*EXP(-0.3*'VSWR Calculator'!$C$24)*(1+3*ABS(MOD('VSWR Calculator'!$C$23/Calculator!$F$17/2,1)-0.5))))/'VSWR Calculator'!$C$25)+$C59)^2+(1500*ABS(SIN(2*PI()*MOD(Calculator!$B$34/Calculator!$F$17,1)))*IF(MOD(Calculator!$B$34/Calculator!$F$17,1)&lt;0.5,-1,1))^2))/(1-SQRT(((50*POWER(80,POWER(COS(PI()*MOD(Calculator!$B$34/Calculator!$F$17,1)),2))+MIN(500,MAX(30,100*EXP(-0.3*'VSWR Calculator'!$C$24)*(1+3*ABS(MOD('VSWR Calculator'!$C$23/Calculator!$F$17/2,1)-0.5))))/'VSWR Calculator'!$C$25)-$C59)^2+(1500*ABS(SIN(2*PI()*MOD(Calculator!$B$34/Calculator!$F$17,1)))*IF(MOD(Calculator!$B$34/Calculator!$F$17,1)&lt;0.5,-1,1))^2)/SQRT(((50*POWER(80,POWER(COS(PI()*MOD(Calculator!$B$34/Calculator!$F$17,1)),2))+MIN(500,MAX(30,100*EXP(-0.3*'VSWR Calculator'!$C$24)*(1+3*ABS(MOD('VSWR Calculator'!$C$23/Calculator!$F$17/2,1)-0.5))))/'VSWR Calculator'!$C$25)+$C59)^2+(1500*ABS(SIN(2*PI()*MOD(Calculator!$B$34/Calculator!$F$17,1)))*IF(MOD(Calculator!$B$34/Calculator!$F$17,1)&lt;0.5,-1,1))^2)),2))</f>
        <v>11.62</v>
      </c>
      <c r="GJ59" s="253" t="str">
        <f aca="false">IF(OR(Calculator!$E$18&lt;&gt;"YES",Calculator!$B$34&lt;Calculator!$G$18),"—",ROUND((1+SQRT(((50*POWER(80,POWER(COS(PI()*MOD(Calculator!$B$34/Calculator!$F$18,1)),2))+MIN(500,MAX(30,100*EXP(-0.3*'VSWR Calculator'!$C$24)*(1+3*ABS(MOD('VSWR Calculator'!$C$23/Calculator!$F$18/2,1)-0.5))))/'VSWR Calculator'!$C$25)-$C59)^2+(1500*ABS(SIN(2*PI()*MOD(Calculator!$B$34/Calculator!$F$18,1)))*IF(MOD(Calculator!$B$34/Calculator!$F$18,1)&lt;0.5,-1,1))^2)/SQRT(((50*POWER(80,POWER(COS(PI()*MOD(Calculator!$B$34/Calculator!$F$18,1)),2))+MIN(500,MAX(30,100*EXP(-0.3*'VSWR Calculator'!$C$24)*(1+3*ABS(MOD('VSWR Calculator'!$C$23/Calculator!$F$18/2,1)-0.5))))/'VSWR Calculator'!$C$25)+$C59)^2+(1500*ABS(SIN(2*PI()*MOD(Calculator!$B$34/Calculator!$F$18,1)))*IF(MOD(Calculator!$B$34/Calculator!$F$18,1)&lt;0.5,-1,1))^2))/(1-SQRT(((50*POWER(80,POWER(COS(PI()*MOD(Calculator!$B$34/Calculator!$F$18,1)),2))+MIN(500,MAX(30,100*EXP(-0.3*'VSWR Calculator'!$C$24)*(1+3*ABS(MOD('VSWR Calculator'!$C$23/Calculator!$F$18/2,1)-0.5))))/'VSWR Calculator'!$C$25)-$C59)^2+(1500*ABS(SIN(2*PI()*MOD(Calculator!$B$34/Calculator!$F$18,1)))*IF(MOD(Calculator!$B$34/Calculator!$F$18,1)&lt;0.5,-1,1))^2)/SQRT(((50*POWER(80,POWER(COS(PI()*MOD(Calculator!$B$34/Calculator!$F$18,1)),2))+MIN(500,MAX(30,100*EXP(-0.3*'VSWR Calculator'!$C$24)*(1+3*ABS(MOD('VSWR Calculator'!$C$23/Calculator!$F$18/2,1)-0.5))))/'VSWR Calculator'!$C$25)+$C59)^2+(1500*ABS(SIN(2*PI()*MOD(Calculator!$B$34/Calculator!$F$18,1)))*IF(MOD(Calculator!$B$34/Calculator!$F$18,1)&lt;0.5,-1,1))^2)),2))</f>
        <v>—</v>
      </c>
      <c r="GK59" s="253" t="str">
        <f aca="false">IF(OR(Calculator!$E$19&lt;&gt;"YES",Calculator!$B$34&lt;Calculator!$G$19),"—",ROUND((1+SQRT(((50*POWER(80,POWER(COS(PI()*MOD(Calculator!$B$34/Calculator!$F$19,1)),2))+MIN(500,MAX(30,100*EXP(-0.3*'VSWR Calculator'!$C$24)*(1+3*ABS(MOD('VSWR Calculator'!$C$23/Calculator!$F$19/2,1)-0.5))))/'VSWR Calculator'!$C$25)-$C59)^2+(1500*ABS(SIN(2*PI()*MOD(Calculator!$B$34/Calculator!$F$19,1)))*IF(MOD(Calculator!$B$34/Calculator!$F$19,1)&lt;0.5,-1,1))^2)/SQRT(((50*POWER(80,POWER(COS(PI()*MOD(Calculator!$B$34/Calculator!$F$19,1)),2))+MIN(500,MAX(30,100*EXP(-0.3*'VSWR Calculator'!$C$24)*(1+3*ABS(MOD('VSWR Calculator'!$C$23/Calculator!$F$19/2,1)-0.5))))/'VSWR Calculator'!$C$25)+$C59)^2+(1500*ABS(SIN(2*PI()*MOD(Calculator!$B$34/Calculator!$F$19,1)))*IF(MOD(Calculator!$B$34/Calculator!$F$19,1)&lt;0.5,-1,1))^2))/(1-SQRT(((50*POWER(80,POWER(COS(PI()*MOD(Calculator!$B$34/Calculator!$F$19,1)),2))+MIN(500,MAX(30,100*EXP(-0.3*'VSWR Calculator'!$C$24)*(1+3*ABS(MOD('VSWR Calculator'!$C$23/Calculator!$F$19/2,1)-0.5))))/'VSWR Calculator'!$C$25)-$C59)^2+(1500*ABS(SIN(2*PI()*MOD(Calculator!$B$34/Calculator!$F$19,1)))*IF(MOD(Calculator!$B$34/Calculator!$F$19,1)&lt;0.5,-1,1))^2)/SQRT(((50*POWER(80,POWER(COS(PI()*MOD(Calculator!$B$34/Calculator!$F$19,1)),2))+MIN(500,MAX(30,100*EXP(-0.3*'VSWR Calculator'!$C$24)*(1+3*ABS(MOD('VSWR Calculator'!$C$23/Calculator!$F$19/2,1)-0.5))))/'VSWR Calculator'!$C$25)+$C59)^2+(1500*ABS(SIN(2*PI()*MOD(Calculator!$B$34/Calculator!$F$19,1)))*IF(MOD(Calculator!$B$34/Calculator!$F$19,1)&lt;0.5,-1,1))^2)),2))</f>
        <v>—</v>
      </c>
      <c r="GL59" s="253" t="str">
        <f aca="false">IF(OR(Calculator!$E$20&lt;&gt;"YES",Calculator!$B$34&lt;Calculator!$G$20),"—",ROUND((1+SQRT(((50*POWER(80,POWER(COS(PI()*MOD(Calculator!$B$34/Calculator!$F$20,1)),2))+MIN(500,MAX(30,100*EXP(-0.3*'VSWR Calculator'!$C$24)*(1+3*ABS(MOD('VSWR Calculator'!$C$23/Calculator!$F$20/2,1)-0.5))))/'VSWR Calculator'!$C$25)-$C59)^2+(1500*ABS(SIN(2*PI()*MOD(Calculator!$B$34/Calculator!$F$20,1)))*IF(MOD(Calculator!$B$34/Calculator!$F$20,1)&lt;0.5,-1,1))^2)/SQRT(((50*POWER(80,POWER(COS(PI()*MOD(Calculator!$B$34/Calculator!$F$20,1)),2))+MIN(500,MAX(30,100*EXP(-0.3*'VSWR Calculator'!$C$24)*(1+3*ABS(MOD('VSWR Calculator'!$C$23/Calculator!$F$20/2,1)-0.5))))/'VSWR Calculator'!$C$25)+$C59)^2+(1500*ABS(SIN(2*PI()*MOD(Calculator!$B$34/Calculator!$F$20,1)))*IF(MOD(Calculator!$B$34/Calculator!$F$20,1)&lt;0.5,-1,1))^2))/(1-SQRT(((50*POWER(80,POWER(COS(PI()*MOD(Calculator!$B$34/Calculator!$F$20,1)),2))+MIN(500,MAX(30,100*EXP(-0.3*'VSWR Calculator'!$C$24)*(1+3*ABS(MOD('VSWR Calculator'!$C$23/Calculator!$F$20/2,1)-0.5))))/'VSWR Calculator'!$C$25)-$C59)^2+(1500*ABS(SIN(2*PI()*MOD(Calculator!$B$34/Calculator!$F$20,1)))*IF(MOD(Calculator!$B$34/Calculator!$F$20,1)&lt;0.5,-1,1))^2)/SQRT(((50*POWER(80,POWER(COS(PI()*MOD(Calculator!$B$34/Calculator!$F$20,1)),2))+MIN(500,MAX(30,100*EXP(-0.3*'VSWR Calculator'!$C$24)*(1+3*ABS(MOD('VSWR Calculator'!$C$23/Calculator!$F$20/2,1)-0.5))))/'VSWR Calculator'!$C$25)+$C59)^2+(1500*ABS(SIN(2*PI()*MOD(Calculator!$B$34/Calculator!$F$20,1)))*IF(MOD(Calculator!$B$34/Calculator!$F$20,1)&lt;0.5,-1,1))^2)),2))</f>
        <v>—</v>
      </c>
      <c r="GM59" s="253" t="str">
        <f aca="false">IF(OR(Calculator!$E$21&lt;&gt;"YES",Calculator!$B$34&lt;Calculator!$G$21),"—",ROUND((1+SQRT(((50*POWER(80,POWER(COS(PI()*MOD(Calculator!$B$34/Calculator!$F$21,1)),2))+MIN(500,MAX(30,100*EXP(-0.3*'VSWR Calculator'!$C$24)*(1+3*ABS(MOD('VSWR Calculator'!$C$23/Calculator!$F$21/2,1)-0.5))))/'VSWR Calculator'!$C$25)-$C59)^2+(1500*ABS(SIN(2*PI()*MOD(Calculator!$B$34/Calculator!$F$21,1)))*IF(MOD(Calculator!$B$34/Calculator!$F$21,1)&lt;0.5,-1,1))^2)/SQRT(((50*POWER(80,POWER(COS(PI()*MOD(Calculator!$B$34/Calculator!$F$21,1)),2))+MIN(500,MAX(30,100*EXP(-0.3*'VSWR Calculator'!$C$24)*(1+3*ABS(MOD('VSWR Calculator'!$C$23/Calculator!$F$21/2,1)-0.5))))/'VSWR Calculator'!$C$25)+$C59)^2+(1500*ABS(SIN(2*PI()*MOD(Calculator!$B$34/Calculator!$F$21,1)))*IF(MOD(Calculator!$B$34/Calculator!$F$21,1)&lt;0.5,-1,1))^2))/(1-SQRT(((50*POWER(80,POWER(COS(PI()*MOD(Calculator!$B$34/Calculator!$F$21,1)),2))+MIN(500,MAX(30,100*EXP(-0.3*'VSWR Calculator'!$C$24)*(1+3*ABS(MOD('VSWR Calculator'!$C$23/Calculator!$F$21/2,1)-0.5))))/'VSWR Calculator'!$C$25)-$C59)^2+(1500*ABS(SIN(2*PI()*MOD(Calculator!$B$34/Calculator!$F$21,1)))*IF(MOD(Calculator!$B$34/Calculator!$F$21,1)&lt;0.5,-1,1))^2)/SQRT(((50*POWER(80,POWER(COS(PI()*MOD(Calculator!$B$34/Calculator!$F$21,1)),2))+MIN(500,MAX(30,100*EXP(-0.3*'VSWR Calculator'!$C$24)*(1+3*ABS(MOD('VSWR Calculator'!$C$23/Calculator!$F$21/2,1)-0.5))))/'VSWR Calculator'!$C$25)+$C59)^2+(1500*ABS(SIN(2*PI()*MOD(Calculator!$B$34/Calculator!$F$21,1)))*IF(MOD(Calculator!$B$34/Calculator!$F$21,1)&lt;0.5,-1,1))^2)),2))</f>
        <v>—</v>
      </c>
      <c r="GN59" s="253" t="str">
        <f aca="false">IF(OR(Calculator!$E$22&lt;&gt;"YES",Calculator!$B$34&lt;Calculator!$G$22),"—",ROUND((1+SQRT(((50*POWER(80,POWER(COS(PI()*MOD(Calculator!$B$34/Calculator!$F$22,1)),2))+MIN(500,MAX(30,100*EXP(-0.3*'VSWR Calculator'!$C$24)*(1+3*ABS(MOD('VSWR Calculator'!$C$23/Calculator!$F$22/2,1)-0.5))))/'VSWR Calculator'!$C$25)-$C59)^2+(1500*ABS(SIN(2*PI()*MOD(Calculator!$B$34/Calculator!$F$22,1)))*IF(MOD(Calculator!$B$34/Calculator!$F$22,1)&lt;0.5,-1,1))^2)/SQRT(((50*POWER(80,POWER(COS(PI()*MOD(Calculator!$B$34/Calculator!$F$22,1)),2))+MIN(500,MAX(30,100*EXP(-0.3*'VSWR Calculator'!$C$24)*(1+3*ABS(MOD('VSWR Calculator'!$C$23/Calculator!$F$22/2,1)-0.5))))/'VSWR Calculator'!$C$25)+$C59)^2+(1500*ABS(SIN(2*PI()*MOD(Calculator!$B$34/Calculator!$F$22,1)))*IF(MOD(Calculator!$B$34/Calculator!$F$22,1)&lt;0.5,-1,1))^2))/(1-SQRT(((50*POWER(80,POWER(COS(PI()*MOD(Calculator!$B$34/Calculator!$F$22,1)),2))+MIN(500,MAX(30,100*EXP(-0.3*'VSWR Calculator'!$C$24)*(1+3*ABS(MOD('VSWR Calculator'!$C$23/Calculator!$F$22/2,1)-0.5))))/'VSWR Calculator'!$C$25)-$C59)^2+(1500*ABS(SIN(2*PI()*MOD(Calculator!$B$34/Calculator!$F$22,1)))*IF(MOD(Calculator!$B$34/Calculator!$F$22,1)&lt;0.5,-1,1))^2)/SQRT(((50*POWER(80,POWER(COS(PI()*MOD(Calculator!$B$34/Calculator!$F$22,1)),2))+MIN(500,MAX(30,100*EXP(-0.3*'VSWR Calculator'!$C$24)*(1+3*ABS(MOD('VSWR Calculator'!$C$23/Calculator!$F$22/2,1)-0.5))))/'VSWR Calculator'!$C$25)+$C59)^2+(1500*ABS(SIN(2*PI()*MOD(Calculator!$B$34/Calculator!$F$22,1)))*IF(MOD(Calculator!$B$34/Calculator!$F$22,1)&lt;0.5,-1,1))^2)),2))</f>
        <v>—</v>
      </c>
      <c r="GO59" s="253" t="n">
        <f aca="false">IFERROR(ROUND((IF(ISNUMBER(GD59),GD59,0)+IF(ISNUMBER(GE59),GE59,0)+IF(ISNUMBER(GF59),GF59,0)+IF(ISNUMBER(GG59),GG59,0)+IF(ISNUMBER(GH59),GH59,0)+IF(ISNUMBER(GI59),GI59,0)+IF(ISNUMBER(GJ59),GJ59,0)+IF(ISNUMBER(GK59),GK59,0)+IF(ISNUMBER(GL59),GL59,0)+IF(ISNUMBER(GM59),GM59,0)+IF(ISNUMBER(GN59),GN59,0))/(IF(ISNUMBER(GD59),1,0)+IF(ISNUMBER(GE59),1,0)+IF(ISNUMBER(GF59),1,0)+IF(ISNUMBER(GG59),1,0)+IF(ISNUMBER(GH59),1,0)+IF(ISNUMBER(GI59),1,0)+IF(ISNUMBER(GJ59),1,0)+IF(ISNUMBER(GK59),1,0)+IF(ISNUMBER(GL59),1,0)+IF(ISNUMBER(GM59),1,0)+IF(ISNUMBER(GN59),1,0)),4),"")</f>
        <v>13.085</v>
      </c>
      <c r="GP59" s="253" t="str">
        <f aca="false">IF(OR(Calculator!$E$12&lt;&gt;"YES",Calculator!$B$35&lt;Calculator!$G$12),"—",ROUND((1+SQRT(((50*POWER(80,POWER(COS(PI()*MOD(Calculator!$B$35/Calculator!$F$12,1)),2))+MIN(500,MAX(30,100*EXP(-0.3*'VSWR Calculator'!$C$24)*(1+3*ABS(MOD('VSWR Calculator'!$C$23/Calculator!$F$12/2,1)-0.5))))/'VSWR Calculator'!$C$25)-$C59)^2+(1500*ABS(SIN(2*PI()*MOD(Calculator!$B$35/Calculator!$F$12,1)))*IF(MOD(Calculator!$B$35/Calculator!$F$12,1)&lt;0.5,-1,1))^2)/SQRT(((50*POWER(80,POWER(COS(PI()*MOD(Calculator!$B$35/Calculator!$F$12,1)),2))+MIN(500,MAX(30,100*EXP(-0.3*'VSWR Calculator'!$C$24)*(1+3*ABS(MOD('VSWR Calculator'!$C$23/Calculator!$F$12/2,1)-0.5))))/'VSWR Calculator'!$C$25)+$C59)^2+(1500*ABS(SIN(2*PI()*MOD(Calculator!$B$35/Calculator!$F$12,1)))*IF(MOD(Calculator!$B$35/Calculator!$F$12,1)&lt;0.5,-1,1))^2))/(1-SQRT(((50*POWER(80,POWER(COS(PI()*MOD(Calculator!$B$35/Calculator!$F$12,1)),2))+MIN(500,MAX(30,100*EXP(-0.3*'VSWR Calculator'!$C$24)*(1+3*ABS(MOD('VSWR Calculator'!$C$23/Calculator!$F$12/2,1)-0.5))))/'VSWR Calculator'!$C$25)-$C59)^2+(1500*ABS(SIN(2*PI()*MOD(Calculator!$B$35/Calculator!$F$12,1)))*IF(MOD(Calculator!$B$35/Calculator!$F$12,1)&lt;0.5,-1,1))^2)/SQRT(((50*POWER(80,POWER(COS(PI()*MOD(Calculator!$B$35/Calculator!$F$12,1)),2))+MIN(500,MAX(30,100*EXP(-0.3*'VSWR Calculator'!$C$24)*(1+3*ABS(MOD('VSWR Calculator'!$C$23/Calculator!$F$12/2,1)-0.5))))/'VSWR Calculator'!$C$25)+$C59)^2+(1500*ABS(SIN(2*PI()*MOD(Calculator!$B$35/Calculator!$F$12,1)))*IF(MOD(Calculator!$B$35/Calculator!$F$12,1)&lt;0.5,-1,1))^2)),2))</f>
        <v>—</v>
      </c>
      <c r="GQ59" s="253" t="str">
        <f aca="false">IF(OR(Calculator!$E$13&lt;&gt;"YES",Calculator!$B$35&lt;Calculator!$G$13),"—",ROUND((1+SQRT(((50*POWER(80,POWER(COS(PI()*MOD(Calculator!$B$35/Calculator!$F$13,1)),2))+MIN(500,MAX(30,100*EXP(-0.3*'VSWR Calculator'!$C$24)*(1+3*ABS(MOD('VSWR Calculator'!$C$23/Calculator!$F$13/2,1)-0.5))))/'VSWR Calculator'!$C$25)-$C59)^2+(1500*ABS(SIN(2*PI()*MOD(Calculator!$B$35/Calculator!$F$13,1)))*IF(MOD(Calculator!$B$35/Calculator!$F$13,1)&lt;0.5,-1,1))^2)/SQRT(((50*POWER(80,POWER(COS(PI()*MOD(Calculator!$B$35/Calculator!$F$13,1)),2))+MIN(500,MAX(30,100*EXP(-0.3*'VSWR Calculator'!$C$24)*(1+3*ABS(MOD('VSWR Calculator'!$C$23/Calculator!$F$13/2,1)-0.5))))/'VSWR Calculator'!$C$25)+$C59)^2+(1500*ABS(SIN(2*PI()*MOD(Calculator!$B$35/Calculator!$F$13,1)))*IF(MOD(Calculator!$B$35/Calculator!$F$13,1)&lt;0.5,-1,1))^2))/(1-SQRT(((50*POWER(80,POWER(COS(PI()*MOD(Calculator!$B$35/Calculator!$F$13,1)),2))+MIN(500,MAX(30,100*EXP(-0.3*'VSWR Calculator'!$C$24)*(1+3*ABS(MOD('VSWR Calculator'!$C$23/Calculator!$F$13/2,1)-0.5))))/'VSWR Calculator'!$C$25)-$C59)^2+(1500*ABS(SIN(2*PI()*MOD(Calculator!$B$35/Calculator!$F$13,1)))*IF(MOD(Calculator!$B$35/Calculator!$F$13,1)&lt;0.5,-1,1))^2)/SQRT(((50*POWER(80,POWER(COS(PI()*MOD(Calculator!$B$35/Calculator!$F$13,1)),2))+MIN(500,MAX(30,100*EXP(-0.3*'VSWR Calculator'!$C$24)*(1+3*ABS(MOD('VSWR Calculator'!$C$23/Calculator!$F$13/2,1)-0.5))))/'VSWR Calculator'!$C$25)+$C59)^2+(1500*ABS(SIN(2*PI()*MOD(Calculator!$B$35/Calculator!$F$13,1)))*IF(MOD(Calculator!$B$35/Calculator!$F$13,1)&lt;0.5,-1,1))^2)),2))</f>
        <v>—</v>
      </c>
      <c r="GR59" s="253" t="str">
        <f aca="false">IF(OR(Calculator!$E$14&lt;&gt;"YES",Calculator!$B$35&lt;Calculator!$G$14),"—",ROUND((1+SQRT(((50*POWER(80,POWER(COS(PI()*MOD(Calculator!$B$35/Calculator!$F$14,1)),2))+MIN(500,MAX(30,100*EXP(-0.3*'VSWR Calculator'!$C$24)*(1+3*ABS(MOD('VSWR Calculator'!$C$23/Calculator!$F$14/2,1)-0.5))))/'VSWR Calculator'!$C$25)-$C59)^2+(1500*ABS(SIN(2*PI()*MOD(Calculator!$B$35/Calculator!$F$14,1)))*IF(MOD(Calculator!$B$35/Calculator!$F$14,1)&lt;0.5,-1,1))^2)/SQRT(((50*POWER(80,POWER(COS(PI()*MOD(Calculator!$B$35/Calculator!$F$14,1)),2))+MIN(500,MAX(30,100*EXP(-0.3*'VSWR Calculator'!$C$24)*(1+3*ABS(MOD('VSWR Calculator'!$C$23/Calculator!$F$14/2,1)-0.5))))/'VSWR Calculator'!$C$25)+$C59)^2+(1500*ABS(SIN(2*PI()*MOD(Calculator!$B$35/Calculator!$F$14,1)))*IF(MOD(Calculator!$B$35/Calculator!$F$14,1)&lt;0.5,-1,1))^2))/(1-SQRT(((50*POWER(80,POWER(COS(PI()*MOD(Calculator!$B$35/Calculator!$F$14,1)),2))+MIN(500,MAX(30,100*EXP(-0.3*'VSWR Calculator'!$C$24)*(1+3*ABS(MOD('VSWR Calculator'!$C$23/Calculator!$F$14/2,1)-0.5))))/'VSWR Calculator'!$C$25)-$C59)^2+(1500*ABS(SIN(2*PI()*MOD(Calculator!$B$35/Calculator!$F$14,1)))*IF(MOD(Calculator!$B$35/Calculator!$F$14,1)&lt;0.5,-1,1))^2)/SQRT(((50*POWER(80,POWER(COS(PI()*MOD(Calculator!$B$35/Calculator!$F$14,1)),2))+MIN(500,MAX(30,100*EXP(-0.3*'VSWR Calculator'!$C$24)*(1+3*ABS(MOD('VSWR Calculator'!$C$23/Calculator!$F$14/2,1)-0.5))))/'VSWR Calculator'!$C$25)+$C59)^2+(1500*ABS(SIN(2*PI()*MOD(Calculator!$B$35/Calculator!$F$14,1)))*IF(MOD(Calculator!$B$35/Calculator!$F$14,1)&lt;0.5,-1,1))^2)),2))</f>
        <v>—</v>
      </c>
      <c r="GS59" s="253" t="n">
        <f aca="false">IF(OR(Calculator!$E$15&lt;&gt;"YES",Calculator!$B$35&lt;Calculator!$G$15),"—",ROUND((1+SQRT(((50*POWER(80,POWER(COS(PI()*MOD(Calculator!$B$35/Calculator!$F$15,1)),2))+MIN(500,MAX(30,100*EXP(-0.3*'VSWR Calculator'!$C$24)*(1+3*ABS(MOD('VSWR Calculator'!$C$23/Calculator!$F$15/2,1)-0.5))))/'VSWR Calculator'!$C$25)-$C59)^2+(1500*ABS(SIN(2*PI()*MOD(Calculator!$B$35/Calculator!$F$15,1)))*IF(MOD(Calculator!$B$35/Calculator!$F$15,1)&lt;0.5,-1,1))^2)/SQRT(((50*POWER(80,POWER(COS(PI()*MOD(Calculator!$B$35/Calculator!$F$15,1)),2))+MIN(500,MAX(30,100*EXP(-0.3*'VSWR Calculator'!$C$24)*(1+3*ABS(MOD('VSWR Calculator'!$C$23/Calculator!$F$15/2,1)-0.5))))/'VSWR Calculator'!$C$25)+$C59)^2+(1500*ABS(SIN(2*PI()*MOD(Calculator!$B$35/Calculator!$F$15,1)))*IF(MOD(Calculator!$B$35/Calculator!$F$15,1)&lt;0.5,-1,1))^2))/(1-SQRT(((50*POWER(80,POWER(COS(PI()*MOD(Calculator!$B$35/Calculator!$F$15,1)),2))+MIN(500,MAX(30,100*EXP(-0.3*'VSWR Calculator'!$C$24)*(1+3*ABS(MOD('VSWR Calculator'!$C$23/Calculator!$F$15/2,1)-0.5))))/'VSWR Calculator'!$C$25)-$C59)^2+(1500*ABS(SIN(2*PI()*MOD(Calculator!$B$35/Calculator!$F$15,1)))*IF(MOD(Calculator!$B$35/Calculator!$F$15,1)&lt;0.5,-1,1))^2)/SQRT(((50*POWER(80,POWER(COS(PI()*MOD(Calculator!$B$35/Calculator!$F$15,1)),2))+MIN(500,MAX(30,100*EXP(-0.3*'VSWR Calculator'!$C$24)*(1+3*ABS(MOD('VSWR Calculator'!$C$23/Calculator!$F$15/2,1)-0.5))))/'VSWR Calculator'!$C$25)+$C59)^2+(1500*ABS(SIN(2*PI()*MOD(Calculator!$B$35/Calculator!$F$15,1)))*IF(MOD(Calculator!$B$35/Calculator!$F$15,1)&lt;0.5,-1,1))^2)),2))</f>
        <v>2.53</v>
      </c>
      <c r="GT59" s="253" t="str">
        <f aca="false">IF(OR(Calculator!$E$16&lt;&gt;"YES",Calculator!$B$35&lt;Calculator!$G$16),"—",ROUND((1+SQRT(((50*POWER(80,POWER(COS(PI()*MOD(Calculator!$B$35/Calculator!$F$16,1)),2))+MIN(500,MAX(30,100*EXP(-0.3*'VSWR Calculator'!$C$24)*(1+3*ABS(MOD('VSWR Calculator'!$C$23/Calculator!$F$16/2,1)-0.5))))/'VSWR Calculator'!$C$25)-$C59)^2+(1500*ABS(SIN(2*PI()*MOD(Calculator!$B$35/Calculator!$F$16,1)))*IF(MOD(Calculator!$B$35/Calculator!$F$16,1)&lt;0.5,-1,1))^2)/SQRT(((50*POWER(80,POWER(COS(PI()*MOD(Calculator!$B$35/Calculator!$F$16,1)),2))+MIN(500,MAX(30,100*EXP(-0.3*'VSWR Calculator'!$C$24)*(1+3*ABS(MOD('VSWR Calculator'!$C$23/Calculator!$F$16/2,1)-0.5))))/'VSWR Calculator'!$C$25)+$C59)^2+(1500*ABS(SIN(2*PI()*MOD(Calculator!$B$35/Calculator!$F$16,1)))*IF(MOD(Calculator!$B$35/Calculator!$F$16,1)&lt;0.5,-1,1))^2))/(1-SQRT(((50*POWER(80,POWER(COS(PI()*MOD(Calculator!$B$35/Calculator!$F$16,1)),2))+MIN(500,MAX(30,100*EXP(-0.3*'VSWR Calculator'!$C$24)*(1+3*ABS(MOD('VSWR Calculator'!$C$23/Calculator!$F$16/2,1)-0.5))))/'VSWR Calculator'!$C$25)-$C59)^2+(1500*ABS(SIN(2*PI()*MOD(Calculator!$B$35/Calculator!$F$16,1)))*IF(MOD(Calculator!$B$35/Calculator!$F$16,1)&lt;0.5,-1,1))^2)/SQRT(((50*POWER(80,POWER(COS(PI()*MOD(Calculator!$B$35/Calculator!$F$16,1)),2))+MIN(500,MAX(30,100*EXP(-0.3*'VSWR Calculator'!$C$24)*(1+3*ABS(MOD('VSWR Calculator'!$C$23/Calculator!$F$16/2,1)-0.5))))/'VSWR Calculator'!$C$25)+$C59)^2+(1500*ABS(SIN(2*PI()*MOD(Calculator!$B$35/Calculator!$F$16,1)))*IF(MOD(Calculator!$B$35/Calculator!$F$16,1)&lt;0.5,-1,1))^2)),2))</f>
        <v>—</v>
      </c>
      <c r="GU59" s="253" t="n">
        <f aca="false">IF(OR(Calculator!$E$17&lt;&gt;"YES",Calculator!$B$35&lt;Calculator!$G$17),"—",ROUND((1+SQRT(((50*POWER(80,POWER(COS(PI()*MOD(Calculator!$B$35/Calculator!$F$17,1)),2))+MIN(500,MAX(30,100*EXP(-0.3*'VSWR Calculator'!$C$24)*(1+3*ABS(MOD('VSWR Calculator'!$C$23/Calculator!$F$17/2,1)-0.5))))/'VSWR Calculator'!$C$25)-$C59)^2+(1500*ABS(SIN(2*PI()*MOD(Calculator!$B$35/Calculator!$F$17,1)))*IF(MOD(Calculator!$B$35/Calculator!$F$17,1)&lt;0.5,-1,1))^2)/SQRT(((50*POWER(80,POWER(COS(PI()*MOD(Calculator!$B$35/Calculator!$F$17,1)),2))+MIN(500,MAX(30,100*EXP(-0.3*'VSWR Calculator'!$C$24)*(1+3*ABS(MOD('VSWR Calculator'!$C$23/Calculator!$F$17/2,1)-0.5))))/'VSWR Calculator'!$C$25)+$C59)^2+(1500*ABS(SIN(2*PI()*MOD(Calculator!$B$35/Calculator!$F$17,1)))*IF(MOD(Calculator!$B$35/Calculator!$F$17,1)&lt;0.5,-1,1))^2))/(1-SQRT(((50*POWER(80,POWER(COS(PI()*MOD(Calculator!$B$35/Calculator!$F$17,1)),2))+MIN(500,MAX(30,100*EXP(-0.3*'VSWR Calculator'!$C$24)*(1+3*ABS(MOD('VSWR Calculator'!$C$23/Calculator!$F$17/2,1)-0.5))))/'VSWR Calculator'!$C$25)-$C59)^2+(1500*ABS(SIN(2*PI()*MOD(Calculator!$B$35/Calculator!$F$17,1)))*IF(MOD(Calculator!$B$35/Calculator!$F$17,1)&lt;0.5,-1,1))^2)/SQRT(((50*POWER(80,POWER(COS(PI()*MOD(Calculator!$B$35/Calculator!$F$17,1)),2))+MIN(500,MAX(30,100*EXP(-0.3*'VSWR Calculator'!$C$24)*(1+3*ABS(MOD('VSWR Calculator'!$C$23/Calculator!$F$17/2,1)-0.5))))/'VSWR Calculator'!$C$25)+$C59)^2+(1500*ABS(SIN(2*PI()*MOD(Calculator!$B$35/Calculator!$F$17,1)))*IF(MOD(Calculator!$B$35/Calculator!$F$17,1)&lt;0.5,-1,1))^2)),2))</f>
        <v>15.02</v>
      </c>
      <c r="GV59" s="253" t="str">
        <f aca="false">IF(OR(Calculator!$E$18&lt;&gt;"YES",Calculator!$B$35&lt;Calculator!$G$18),"—",ROUND((1+SQRT(((50*POWER(80,POWER(COS(PI()*MOD(Calculator!$B$35/Calculator!$F$18,1)),2))+MIN(500,MAX(30,100*EXP(-0.3*'VSWR Calculator'!$C$24)*(1+3*ABS(MOD('VSWR Calculator'!$C$23/Calculator!$F$18/2,1)-0.5))))/'VSWR Calculator'!$C$25)-$C59)^2+(1500*ABS(SIN(2*PI()*MOD(Calculator!$B$35/Calculator!$F$18,1)))*IF(MOD(Calculator!$B$35/Calculator!$F$18,1)&lt;0.5,-1,1))^2)/SQRT(((50*POWER(80,POWER(COS(PI()*MOD(Calculator!$B$35/Calculator!$F$18,1)),2))+MIN(500,MAX(30,100*EXP(-0.3*'VSWR Calculator'!$C$24)*(1+3*ABS(MOD('VSWR Calculator'!$C$23/Calculator!$F$18/2,1)-0.5))))/'VSWR Calculator'!$C$25)+$C59)^2+(1500*ABS(SIN(2*PI()*MOD(Calculator!$B$35/Calculator!$F$18,1)))*IF(MOD(Calculator!$B$35/Calculator!$F$18,1)&lt;0.5,-1,1))^2))/(1-SQRT(((50*POWER(80,POWER(COS(PI()*MOD(Calculator!$B$35/Calculator!$F$18,1)),2))+MIN(500,MAX(30,100*EXP(-0.3*'VSWR Calculator'!$C$24)*(1+3*ABS(MOD('VSWR Calculator'!$C$23/Calculator!$F$18/2,1)-0.5))))/'VSWR Calculator'!$C$25)-$C59)^2+(1500*ABS(SIN(2*PI()*MOD(Calculator!$B$35/Calculator!$F$18,1)))*IF(MOD(Calculator!$B$35/Calculator!$F$18,1)&lt;0.5,-1,1))^2)/SQRT(((50*POWER(80,POWER(COS(PI()*MOD(Calculator!$B$35/Calculator!$F$18,1)),2))+MIN(500,MAX(30,100*EXP(-0.3*'VSWR Calculator'!$C$24)*(1+3*ABS(MOD('VSWR Calculator'!$C$23/Calculator!$F$18/2,1)-0.5))))/'VSWR Calculator'!$C$25)+$C59)^2+(1500*ABS(SIN(2*PI()*MOD(Calculator!$B$35/Calculator!$F$18,1)))*IF(MOD(Calculator!$B$35/Calculator!$F$18,1)&lt;0.5,-1,1))^2)),2))</f>
        <v>—</v>
      </c>
      <c r="GW59" s="253" t="str">
        <f aca="false">IF(OR(Calculator!$E$19&lt;&gt;"YES",Calculator!$B$35&lt;Calculator!$G$19),"—",ROUND((1+SQRT(((50*POWER(80,POWER(COS(PI()*MOD(Calculator!$B$35/Calculator!$F$19,1)),2))+MIN(500,MAX(30,100*EXP(-0.3*'VSWR Calculator'!$C$24)*(1+3*ABS(MOD('VSWR Calculator'!$C$23/Calculator!$F$19/2,1)-0.5))))/'VSWR Calculator'!$C$25)-$C59)^2+(1500*ABS(SIN(2*PI()*MOD(Calculator!$B$35/Calculator!$F$19,1)))*IF(MOD(Calculator!$B$35/Calculator!$F$19,1)&lt;0.5,-1,1))^2)/SQRT(((50*POWER(80,POWER(COS(PI()*MOD(Calculator!$B$35/Calculator!$F$19,1)),2))+MIN(500,MAX(30,100*EXP(-0.3*'VSWR Calculator'!$C$24)*(1+3*ABS(MOD('VSWR Calculator'!$C$23/Calculator!$F$19/2,1)-0.5))))/'VSWR Calculator'!$C$25)+$C59)^2+(1500*ABS(SIN(2*PI()*MOD(Calculator!$B$35/Calculator!$F$19,1)))*IF(MOD(Calculator!$B$35/Calculator!$F$19,1)&lt;0.5,-1,1))^2))/(1-SQRT(((50*POWER(80,POWER(COS(PI()*MOD(Calculator!$B$35/Calculator!$F$19,1)),2))+MIN(500,MAX(30,100*EXP(-0.3*'VSWR Calculator'!$C$24)*(1+3*ABS(MOD('VSWR Calculator'!$C$23/Calculator!$F$19/2,1)-0.5))))/'VSWR Calculator'!$C$25)-$C59)^2+(1500*ABS(SIN(2*PI()*MOD(Calculator!$B$35/Calculator!$F$19,1)))*IF(MOD(Calculator!$B$35/Calculator!$F$19,1)&lt;0.5,-1,1))^2)/SQRT(((50*POWER(80,POWER(COS(PI()*MOD(Calculator!$B$35/Calculator!$F$19,1)),2))+MIN(500,MAX(30,100*EXP(-0.3*'VSWR Calculator'!$C$24)*(1+3*ABS(MOD('VSWR Calculator'!$C$23/Calculator!$F$19/2,1)-0.5))))/'VSWR Calculator'!$C$25)+$C59)^2+(1500*ABS(SIN(2*PI()*MOD(Calculator!$B$35/Calculator!$F$19,1)))*IF(MOD(Calculator!$B$35/Calculator!$F$19,1)&lt;0.5,-1,1))^2)),2))</f>
        <v>—</v>
      </c>
      <c r="GX59" s="253" t="str">
        <f aca="false">IF(OR(Calculator!$E$20&lt;&gt;"YES",Calculator!$B$35&lt;Calculator!$G$20),"—",ROUND((1+SQRT(((50*POWER(80,POWER(COS(PI()*MOD(Calculator!$B$35/Calculator!$F$20,1)),2))+MIN(500,MAX(30,100*EXP(-0.3*'VSWR Calculator'!$C$24)*(1+3*ABS(MOD('VSWR Calculator'!$C$23/Calculator!$F$20/2,1)-0.5))))/'VSWR Calculator'!$C$25)-$C59)^2+(1500*ABS(SIN(2*PI()*MOD(Calculator!$B$35/Calculator!$F$20,1)))*IF(MOD(Calculator!$B$35/Calculator!$F$20,1)&lt;0.5,-1,1))^2)/SQRT(((50*POWER(80,POWER(COS(PI()*MOD(Calculator!$B$35/Calculator!$F$20,1)),2))+MIN(500,MAX(30,100*EXP(-0.3*'VSWR Calculator'!$C$24)*(1+3*ABS(MOD('VSWR Calculator'!$C$23/Calculator!$F$20/2,1)-0.5))))/'VSWR Calculator'!$C$25)+$C59)^2+(1500*ABS(SIN(2*PI()*MOD(Calculator!$B$35/Calculator!$F$20,1)))*IF(MOD(Calculator!$B$35/Calculator!$F$20,1)&lt;0.5,-1,1))^2))/(1-SQRT(((50*POWER(80,POWER(COS(PI()*MOD(Calculator!$B$35/Calculator!$F$20,1)),2))+MIN(500,MAX(30,100*EXP(-0.3*'VSWR Calculator'!$C$24)*(1+3*ABS(MOD('VSWR Calculator'!$C$23/Calculator!$F$20/2,1)-0.5))))/'VSWR Calculator'!$C$25)-$C59)^2+(1500*ABS(SIN(2*PI()*MOD(Calculator!$B$35/Calculator!$F$20,1)))*IF(MOD(Calculator!$B$35/Calculator!$F$20,1)&lt;0.5,-1,1))^2)/SQRT(((50*POWER(80,POWER(COS(PI()*MOD(Calculator!$B$35/Calculator!$F$20,1)),2))+MIN(500,MAX(30,100*EXP(-0.3*'VSWR Calculator'!$C$24)*(1+3*ABS(MOD('VSWR Calculator'!$C$23/Calculator!$F$20/2,1)-0.5))))/'VSWR Calculator'!$C$25)+$C59)^2+(1500*ABS(SIN(2*PI()*MOD(Calculator!$B$35/Calculator!$F$20,1)))*IF(MOD(Calculator!$B$35/Calculator!$F$20,1)&lt;0.5,-1,1))^2)),2))</f>
        <v>—</v>
      </c>
      <c r="GY59" s="253" t="str">
        <f aca="false">IF(OR(Calculator!$E$21&lt;&gt;"YES",Calculator!$B$35&lt;Calculator!$G$21),"—",ROUND((1+SQRT(((50*POWER(80,POWER(COS(PI()*MOD(Calculator!$B$35/Calculator!$F$21,1)),2))+MIN(500,MAX(30,100*EXP(-0.3*'VSWR Calculator'!$C$24)*(1+3*ABS(MOD('VSWR Calculator'!$C$23/Calculator!$F$21/2,1)-0.5))))/'VSWR Calculator'!$C$25)-$C59)^2+(1500*ABS(SIN(2*PI()*MOD(Calculator!$B$35/Calculator!$F$21,1)))*IF(MOD(Calculator!$B$35/Calculator!$F$21,1)&lt;0.5,-1,1))^2)/SQRT(((50*POWER(80,POWER(COS(PI()*MOD(Calculator!$B$35/Calculator!$F$21,1)),2))+MIN(500,MAX(30,100*EXP(-0.3*'VSWR Calculator'!$C$24)*(1+3*ABS(MOD('VSWR Calculator'!$C$23/Calculator!$F$21/2,1)-0.5))))/'VSWR Calculator'!$C$25)+$C59)^2+(1500*ABS(SIN(2*PI()*MOD(Calculator!$B$35/Calculator!$F$21,1)))*IF(MOD(Calculator!$B$35/Calculator!$F$21,1)&lt;0.5,-1,1))^2))/(1-SQRT(((50*POWER(80,POWER(COS(PI()*MOD(Calculator!$B$35/Calculator!$F$21,1)),2))+MIN(500,MAX(30,100*EXP(-0.3*'VSWR Calculator'!$C$24)*(1+3*ABS(MOD('VSWR Calculator'!$C$23/Calculator!$F$21/2,1)-0.5))))/'VSWR Calculator'!$C$25)-$C59)^2+(1500*ABS(SIN(2*PI()*MOD(Calculator!$B$35/Calculator!$F$21,1)))*IF(MOD(Calculator!$B$35/Calculator!$F$21,1)&lt;0.5,-1,1))^2)/SQRT(((50*POWER(80,POWER(COS(PI()*MOD(Calculator!$B$35/Calculator!$F$21,1)),2))+MIN(500,MAX(30,100*EXP(-0.3*'VSWR Calculator'!$C$24)*(1+3*ABS(MOD('VSWR Calculator'!$C$23/Calculator!$F$21/2,1)-0.5))))/'VSWR Calculator'!$C$25)+$C59)^2+(1500*ABS(SIN(2*PI()*MOD(Calculator!$B$35/Calculator!$F$21,1)))*IF(MOD(Calculator!$B$35/Calculator!$F$21,1)&lt;0.5,-1,1))^2)),2))</f>
        <v>—</v>
      </c>
      <c r="GZ59" s="253" t="str">
        <f aca="false">IF(OR(Calculator!$E$22&lt;&gt;"YES",Calculator!$B$35&lt;Calculator!$G$22),"—",ROUND((1+SQRT(((50*POWER(80,POWER(COS(PI()*MOD(Calculator!$B$35/Calculator!$F$22,1)),2))+MIN(500,MAX(30,100*EXP(-0.3*'VSWR Calculator'!$C$24)*(1+3*ABS(MOD('VSWR Calculator'!$C$23/Calculator!$F$22/2,1)-0.5))))/'VSWR Calculator'!$C$25)-$C59)^2+(1500*ABS(SIN(2*PI()*MOD(Calculator!$B$35/Calculator!$F$22,1)))*IF(MOD(Calculator!$B$35/Calculator!$F$22,1)&lt;0.5,-1,1))^2)/SQRT(((50*POWER(80,POWER(COS(PI()*MOD(Calculator!$B$35/Calculator!$F$22,1)),2))+MIN(500,MAX(30,100*EXP(-0.3*'VSWR Calculator'!$C$24)*(1+3*ABS(MOD('VSWR Calculator'!$C$23/Calculator!$F$22/2,1)-0.5))))/'VSWR Calculator'!$C$25)+$C59)^2+(1500*ABS(SIN(2*PI()*MOD(Calculator!$B$35/Calculator!$F$22,1)))*IF(MOD(Calculator!$B$35/Calculator!$F$22,1)&lt;0.5,-1,1))^2))/(1-SQRT(((50*POWER(80,POWER(COS(PI()*MOD(Calculator!$B$35/Calculator!$F$22,1)),2))+MIN(500,MAX(30,100*EXP(-0.3*'VSWR Calculator'!$C$24)*(1+3*ABS(MOD('VSWR Calculator'!$C$23/Calculator!$F$22/2,1)-0.5))))/'VSWR Calculator'!$C$25)-$C59)^2+(1500*ABS(SIN(2*PI()*MOD(Calculator!$B$35/Calculator!$F$22,1)))*IF(MOD(Calculator!$B$35/Calculator!$F$22,1)&lt;0.5,-1,1))^2)/SQRT(((50*POWER(80,POWER(COS(PI()*MOD(Calculator!$B$35/Calculator!$F$22,1)),2))+MIN(500,MAX(30,100*EXP(-0.3*'VSWR Calculator'!$C$24)*(1+3*ABS(MOD('VSWR Calculator'!$C$23/Calculator!$F$22/2,1)-0.5))))/'VSWR Calculator'!$C$25)+$C59)^2+(1500*ABS(SIN(2*PI()*MOD(Calculator!$B$35/Calculator!$F$22,1)))*IF(MOD(Calculator!$B$35/Calculator!$F$22,1)&lt;0.5,-1,1))^2)),2))</f>
        <v>—</v>
      </c>
      <c r="HA59" s="253" t="n">
        <f aca="false">IFERROR(ROUND((IF(ISNUMBER(GP59),GP59,0)+IF(ISNUMBER(GQ59),GQ59,0)+IF(ISNUMBER(GR59),GR59,0)+IF(ISNUMBER(GS59),GS59,0)+IF(ISNUMBER(GT59),GT59,0)+IF(ISNUMBER(GU59),GU59,0)+IF(ISNUMBER(GV59),GV59,0)+IF(ISNUMBER(GW59),GW59,0)+IF(ISNUMBER(GX59),GX59,0)+IF(ISNUMBER(GY59),GY59,0)+IF(ISNUMBER(GZ59),GZ59,0))/(IF(ISNUMBER(GP59),1,0)+IF(ISNUMBER(GQ59),1,0)+IF(ISNUMBER(GR59),1,0)+IF(ISNUMBER(GS59),1,0)+IF(ISNUMBER(GT59),1,0)+IF(ISNUMBER(GU59),1,0)+IF(ISNUMBER(GV59),1,0)+IF(ISNUMBER(GW59),1,0)+IF(ISNUMBER(GX59),1,0)+IF(ISNUMBER(GY59),1,0)+IF(ISNUMBER(GZ59),1,0)),4),"")</f>
        <v>8.775</v>
      </c>
      <c r="HB59" s="253" t="str">
        <f aca="false">IF(OR(Calculator!$E$12&lt;&gt;"YES",Calculator!$B$36&lt;Calculator!$G$12),"—",ROUND((1+SQRT(((50*POWER(80,POWER(COS(PI()*MOD(Calculator!$B$36/Calculator!$F$12,1)),2))+MIN(500,MAX(30,100*EXP(-0.3*'VSWR Calculator'!$C$24)*(1+3*ABS(MOD('VSWR Calculator'!$C$23/Calculator!$F$12/2,1)-0.5))))/'VSWR Calculator'!$C$25)-$C59)^2+(1500*ABS(SIN(2*PI()*MOD(Calculator!$B$36/Calculator!$F$12,1)))*IF(MOD(Calculator!$B$36/Calculator!$F$12,1)&lt;0.5,-1,1))^2)/SQRT(((50*POWER(80,POWER(COS(PI()*MOD(Calculator!$B$36/Calculator!$F$12,1)),2))+MIN(500,MAX(30,100*EXP(-0.3*'VSWR Calculator'!$C$24)*(1+3*ABS(MOD('VSWR Calculator'!$C$23/Calculator!$F$12/2,1)-0.5))))/'VSWR Calculator'!$C$25)+$C59)^2+(1500*ABS(SIN(2*PI()*MOD(Calculator!$B$36/Calculator!$F$12,1)))*IF(MOD(Calculator!$B$36/Calculator!$F$12,1)&lt;0.5,-1,1))^2))/(1-SQRT(((50*POWER(80,POWER(COS(PI()*MOD(Calculator!$B$36/Calculator!$F$12,1)),2))+MIN(500,MAX(30,100*EXP(-0.3*'VSWR Calculator'!$C$24)*(1+3*ABS(MOD('VSWR Calculator'!$C$23/Calculator!$F$12/2,1)-0.5))))/'VSWR Calculator'!$C$25)-$C59)^2+(1500*ABS(SIN(2*PI()*MOD(Calculator!$B$36/Calculator!$F$12,1)))*IF(MOD(Calculator!$B$36/Calculator!$F$12,1)&lt;0.5,-1,1))^2)/SQRT(((50*POWER(80,POWER(COS(PI()*MOD(Calculator!$B$36/Calculator!$F$12,1)),2))+MIN(500,MAX(30,100*EXP(-0.3*'VSWR Calculator'!$C$24)*(1+3*ABS(MOD('VSWR Calculator'!$C$23/Calculator!$F$12/2,1)-0.5))))/'VSWR Calculator'!$C$25)+$C59)^2+(1500*ABS(SIN(2*PI()*MOD(Calculator!$B$36/Calculator!$F$12,1)))*IF(MOD(Calculator!$B$36/Calculator!$F$12,1)&lt;0.5,-1,1))^2)),2))</f>
        <v>—</v>
      </c>
      <c r="HC59" s="253" t="str">
        <f aca="false">IF(OR(Calculator!$E$13&lt;&gt;"YES",Calculator!$B$36&lt;Calculator!$G$13),"—",ROUND((1+SQRT(((50*POWER(80,POWER(COS(PI()*MOD(Calculator!$B$36/Calculator!$F$13,1)),2))+MIN(500,MAX(30,100*EXP(-0.3*'VSWR Calculator'!$C$24)*(1+3*ABS(MOD('VSWR Calculator'!$C$23/Calculator!$F$13/2,1)-0.5))))/'VSWR Calculator'!$C$25)-$C59)^2+(1500*ABS(SIN(2*PI()*MOD(Calculator!$B$36/Calculator!$F$13,1)))*IF(MOD(Calculator!$B$36/Calculator!$F$13,1)&lt;0.5,-1,1))^2)/SQRT(((50*POWER(80,POWER(COS(PI()*MOD(Calculator!$B$36/Calculator!$F$13,1)),2))+MIN(500,MAX(30,100*EXP(-0.3*'VSWR Calculator'!$C$24)*(1+3*ABS(MOD('VSWR Calculator'!$C$23/Calculator!$F$13/2,1)-0.5))))/'VSWR Calculator'!$C$25)+$C59)^2+(1500*ABS(SIN(2*PI()*MOD(Calculator!$B$36/Calculator!$F$13,1)))*IF(MOD(Calculator!$B$36/Calculator!$F$13,1)&lt;0.5,-1,1))^2))/(1-SQRT(((50*POWER(80,POWER(COS(PI()*MOD(Calculator!$B$36/Calculator!$F$13,1)),2))+MIN(500,MAX(30,100*EXP(-0.3*'VSWR Calculator'!$C$24)*(1+3*ABS(MOD('VSWR Calculator'!$C$23/Calculator!$F$13/2,1)-0.5))))/'VSWR Calculator'!$C$25)-$C59)^2+(1500*ABS(SIN(2*PI()*MOD(Calculator!$B$36/Calculator!$F$13,1)))*IF(MOD(Calculator!$B$36/Calculator!$F$13,1)&lt;0.5,-1,1))^2)/SQRT(((50*POWER(80,POWER(COS(PI()*MOD(Calculator!$B$36/Calculator!$F$13,1)),2))+MIN(500,MAX(30,100*EXP(-0.3*'VSWR Calculator'!$C$24)*(1+3*ABS(MOD('VSWR Calculator'!$C$23/Calculator!$F$13/2,1)-0.5))))/'VSWR Calculator'!$C$25)+$C59)^2+(1500*ABS(SIN(2*PI()*MOD(Calculator!$B$36/Calculator!$F$13,1)))*IF(MOD(Calculator!$B$36/Calculator!$F$13,1)&lt;0.5,-1,1))^2)),2))</f>
        <v>—</v>
      </c>
      <c r="HD59" s="253" t="str">
        <f aca="false">IF(OR(Calculator!$E$14&lt;&gt;"YES",Calculator!$B$36&lt;Calculator!$G$14),"—",ROUND((1+SQRT(((50*POWER(80,POWER(COS(PI()*MOD(Calculator!$B$36/Calculator!$F$14,1)),2))+MIN(500,MAX(30,100*EXP(-0.3*'VSWR Calculator'!$C$24)*(1+3*ABS(MOD('VSWR Calculator'!$C$23/Calculator!$F$14/2,1)-0.5))))/'VSWR Calculator'!$C$25)-$C59)^2+(1500*ABS(SIN(2*PI()*MOD(Calculator!$B$36/Calculator!$F$14,1)))*IF(MOD(Calculator!$B$36/Calculator!$F$14,1)&lt;0.5,-1,1))^2)/SQRT(((50*POWER(80,POWER(COS(PI()*MOD(Calculator!$B$36/Calculator!$F$14,1)),2))+MIN(500,MAX(30,100*EXP(-0.3*'VSWR Calculator'!$C$24)*(1+3*ABS(MOD('VSWR Calculator'!$C$23/Calculator!$F$14/2,1)-0.5))))/'VSWR Calculator'!$C$25)+$C59)^2+(1500*ABS(SIN(2*PI()*MOD(Calculator!$B$36/Calculator!$F$14,1)))*IF(MOD(Calculator!$B$36/Calculator!$F$14,1)&lt;0.5,-1,1))^2))/(1-SQRT(((50*POWER(80,POWER(COS(PI()*MOD(Calculator!$B$36/Calculator!$F$14,1)),2))+MIN(500,MAX(30,100*EXP(-0.3*'VSWR Calculator'!$C$24)*(1+3*ABS(MOD('VSWR Calculator'!$C$23/Calculator!$F$14/2,1)-0.5))))/'VSWR Calculator'!$C$25)-$C59)^2+(1500*ABS(SIN(2*PI()*MOD(Calculator!$B$36/Calculator!$F$14,1)))*IF(MOD(Calculator!$B$36/Calculator!$F$14,1)&lt;0.5,-1,1))^2)/SQRT(((50*POWER(80,POWER(COS(PI()*MOD(Calculator!$B$36/Calculator!$F$14,1)),2))+MIN(500,MAX(30,100*EXP(-0.3*'VSWR Calculator'!$C$24)*(1+3*ABS(MOD('VSWR Calculator'!$C$23/Calculator!$F$14/2,1)-0.5))))/'VSWR Calculator'!$C$25)+$C59)^2+(1500*ABS(SIN(2*PI()*MOD(Calculator!$B$36/Calculator!$F$14,1)))*IF(MOD(Calculator!$B$36/Calculator!$F$14,1)&lt;0.5,-1,1))^2)),2))</f>
        <v>—</v>
      </c>
      <c r="HE59" s="253" t="n">
        <f aca="false">IF(OR(Calculator!$E$15&lt;&gt;"YES",Calculator!$B$36&lt;Calculator!$G$15),"—",ROUND((1+SQRT(((50*POWER(80,POWER(COS(PI()*MOD(Calculator!$B$36/Calculator!$F$15,1)),2))+MIN(500,MAX(30,100*EXP(-0.3*'VSWR Calculator'!$C$24)*(1+3*ABS(MOD('VSWR Calculator'!$C$23/Calculator!$F$15/2,1)-0.5))))/'VSWR Calculator'!$C$25)-$C59)^2+(1500*ABS(SIN(2*PI()*MOD(Calculator!$B$36/Calculator!$F$15,1)))*IF(MOD(Calculator!$B$36/Calculator!$F$15,1)&lt;0.5,-1,1))^2)/SQRT(((50*POWER(80,POWER(COS(PI()*MOD(Calculator!$B$36/Calculator!$F$15,1)),2))+MIN(500,MAX(30,100*EXP(-0.3*'VSWR Calculator'!$C$24)*(1+3*ABS(MOD('VSWR Calculator'!$C$23/Calculator!$F$15/2,1)-0.5))))/'VSWR Calculator'!$C$25)+$C59)^2+(1500*ABS(SIN(2*PI()*MOD(Calculator!$B$36/Calculator!$F$15,1)))*IF(MOD(Calculator!$B$36/Calculator!$F$15,1)&lt;0.5,-1,1))^2))/(1-SQRT(((50*POWER(80,POWER(COS(PI()*MOD(Calculator!$B$36/Calculator!$F$15,1)),2))+MIN(500,MAX(30,100*EXP(-0.3*'VSWR Calculator'!$C$24)*(1+3*ABS(MOD('VSWR Calculator'!$C$23/Calculator!$F$15/2,1)-0.5))))/'VSWR Calculator'!$C$25)-$C59)^2+(1500*ABS(SIN(2*PI()*MOD(Calculator!$B$36/Calculator!$F$15,1)))*IF(MOD(Calculator!$B$36/Calculator!$F$15,1)&lt;0.5,-1,1))^2)/SQRT(((50*POWER(80,POWER(COS(PI()*MOD(Calculator!$B$36/Calculator!$F$15,1)),2))+MIN(500,MAX(30,100*EXP(-0.3*'VSWR Calculator'!$C$24)*(1+3*ABS(MOD('VSWR Calculator'!$C$23/Calculator!$F$15/2,1)-0.5))))/'VSWR Calculator'!$C$25)+$C59)^2+(1500*ABS(SIN(2*PI()*MOD(Calculator!$B$36/Calculator!$F$15,1)))*IF(MOD(Calculator!$B$36/Calculator!$F$15,1)&lt;0.5,-1,1))^2)),2))</f>
        <v>12.99</v>
      </c>
      <c r="HF59" s="253" t="str">
        <f aca="false">IF(OR(Calculator!$E$16&lt;&gt;"YES",Calculator!$B$36&lt;Calculator!$G$16),"—",ROUND((1+SQRT(((50*POWER(80,POWER(COS(PI()*MOD(Calculator!$B$36/Calculator!$F$16,1)),2))+MIN(500,MAX(30,100*EXP(-0.3*'VSWR Calculator'!$C$24)*(1+3*ABS(MOD('VSWR Calculator'!$C$23/Calculator!$F$16/2,1)-0.5))))/'VSWR Calculator'!$C$25)-$C59)^2+(1500*ABS(SIN(2*PI()*MOD(Calculator!$B$36/Calculator!$F$16,1)))*IF(MOD(Calculator!$B$36/Calculator!$F$16,1)&lt;0.5,-1,1))^2)/SQRT(((50*POWER(80,POWER(COS(PI()*MOD(Calculator!$B$36/Calculator!$F$16,1)),2))+MIN(500,MAX(30,100*EXP(-0.3*'VSWR Calculator'!$C$24)*(1+3*ABS(MOD('VSWR Calculator'!$C$23/Calculator!$F$16/2,1)-0.5))))/'VSWR Calculator'!$C$25)+$C59)^2+(1500*ABS(SIN(2*PI()*MOD(Calculator!$B$36/Calculator!$F$16,1)))*IF(MOD(Calculator!$B$36/Calculator!$F$16,1)&lt;0.5,-1,1))^2))/(1-SQRT(((50*POWER(80,POWER(COS(PI()*MOD(Calculator!$B$36/Calculator!$F$16,1)),2))+MIN(500,MAX(30,100*EXP(-0.3*'VSWR Calculator'!$C$24)*(1+3*ABS(MOD('VSWR Calculator'!$C$23/Calculator!$F$16/2,1)-0.5))))/'VSWR Calculator'!$C$25)-$C59)^2+(1500*ABS(SIN(2*PI()*MOD(Calculator!$B$36/Calculator!$F$16,1)))*IF(MOD(Calculator!$B$36/Calculator!$F$16,1)&lt;0.5,-1,1))^2)/SQRT(((50*POWER(80,POWER(COS(PI()*MOD(Calculator!$B$36/Calculator!$F$16,1)),2))+MIN(500,MAX(30,100*EXP(-0.3*'VSWR Calculator'!$C$24)*(1+3*ABS(MOD('VSWR Calculator'!$C$23/Calculator!$F$16/2,1)-0.5))))/'VSWR Calculator'!$C$25)+$C59)^2+(1500*ABS(SIN(2*PI()*MOD(Calculator!$B$36/Calculator!$F$16,1)))*IF(MOD(Calculator!$B$36/Calculator!$F$16,1)&lt;0.5,-1,1))^2)),2))</f>
        <v>—</v>
      </c>
      <c r="HG59" s="253" t="n">
        <f aca="false">IF(OR(Calculator!$E$17&lt;&gt;"YES",Calculator!$B$36&lt;Calculator!$G$17),"—",ROUND((1+SQRT(((50*POWER(80,POWER(COS(PI()*MOD(Calculator!$B$36/Calculator!$F$17,1)),2))+MIN(500,MAX(30,100*EXP(-0.3*'VSWR Calculator'!$C$24)*(1+3*ABS(MOD('VSWR Calculator'!$C$23/Calculator!$F$17/2,1)-0.5))))/'VSWR Calculator'!$C$25)-$C59)^2+(1500*ABS(SIN(2*PI()*MOD(Calculator!$B$36/Calculator!$F$17,1)))*IF(MOD(Calculator!$B$36/Calculator!$F$17,1)&lt;0.5,-1,1))^2)/SQRT(((50*POWER(80,POWER(COS(PI()*MOD(Calculator!$B$36/Calculator!$F$17,1)),2))+MIN(500,MAX(30,100*EXP(-0.3*'VSWR Calculator'!$C$24)*(1+3*ABS(MOD('VSWR Calculator'!$C$23/Calculator!$F$17/2,1)-0.5))))/'VSWR Calculator'!$C$25)+$C59)^2+(1500*ABS(SIN(2*PI()*MOD(Calculator!$B$36/Calculator!$F$17,1)))*IF(MOD(Calculator!$B$36/Calculator!$F$17,1)&lt;0.5,-1,1))^2))/(1-SQRT(((50*POWER(80,POWER(COS(PI()*MOD(Calculator!$B$36/Calculator!$F$17,1)),2))+MIN(500,MAX(30,100*EXP(-0.3*'VSWR Calculator'!$C$24)*(1+3*ABS(MOD('VSWR Calculator'!$C$23/Calculator!$F$17/2,1)-0.5))))/'VSWR Calculator'!$C$25)-$C59)^2+(1500*ABS(SIN(2*PI()*MOD(Calculator!$B$36/Calculator!$F$17,1)))*IF(MOD(Calculator!$B$36/Calculator!$F$17,1)&lt;0.5,-1,1))^2)/SQRT(((50*POWER(80,POWER(COS(PI()*MOD(Calculator!$B$36/Calculator!$F$17,1)),2))+MIN(500,MAX(30,100*EXP(-0.3*'VSWR Calculator'!$C$24)*(1+3*ABS(MOD('VSWR Calculator'!$C$23/Calculator!$F$17/2,1)-0.5))))/'VSWR Calculator'!$C$25)+$C59)^2+(1500*ABS(SIN(2*PI()*MOD(Calculator!$B$36/Calculator!$F$17,1)))*IF(MOD(Calculator!$B$36/Calculator!$F$17,1)&lt;0.5,-1,1))^2)),2))</f>
        <v>15.36</v>
      </c>
      <c r="HH59" s="253" t="str">
        <f aca="false">IF(OR(Calculator!$E$18&lt;&gt;"YES",Calculator!$B$36&lt;Calculator!$G$18),"—",ROUND((1+SQRT(((50*POWER(80,POWER(COS(PI()*MOD(Calculator!$B$36/Calculator!$F$18,1)),2))+MIN(500,MAX(30,100*EXP(-0.3*'VSWR Calculator'!$C$24)*(1+3*ABS(MOD('VSWR Calculator'!$C$23/Calculator!$F$18/2,1)-0.5))))/'VSWR Calculator'!$C$25)-$C59)^2+(1500*ABS(SIN(2*PI()*MOD(Calculator!$B$36/Calculator!$F$18,1)))*IF(MOD(Calculator!$B$36/Calculator!$F$18,1)&lt;0.5,-1,1))^2)/SQRT(((50*POWER(80,POWER(COS(PI()*MOD(Calculator!$B$36/Calculator!$F$18,1)),2))+MIN(500,MAX(30,100*EXP(-0.3*'VSWR Calculator'!$C$24)*(1+3*ABS(MOD('VSWR Calculator'!$C$23/Calculator!$F$18/2,1)-0.5))))/'VSWR Calculator'!$C$25)+$C59)^2+(1500*ABS(SIN(2*PI()*MOD(Calculator!$B$36/Calculator!$F$18,1)))*IF(MOD(Calculator!$B$36/Calculator!$F$18,1)&lt;0.5,-1,1))^2))/(1-SQRT(((50*POWER(80,POWER(COS(PI()*MOD(Calculator!$B$36/Calculator!$F$18,1)),2))+MIN(500,MAX(30,100*EXP(-0.3*'VSWR Calculator'!$C$24)*(1+3*ABS(MOD('VSWR Calculator'!$C$23/Calculator!$F$18/2,1)-0.5))))/'VSWR Calculator'!$C$25)-$C59)^2+(1500*ABS(SIN(2*PI()*MOD(Calculator!$B$36/Calculator!$F$18,1)))*IF(MOD(Calculator!$B$36/Calculator!$F$18,1)&lt;0.5,-1,1))^2)/SQRT(((50*POWER(80,POWER(COS(PI()*MOD(Calculator!$B$36/Calculator!$F$18,1)),2))+MIN(500,MAX(30,100*EXP(-0.3*'VSWR Calculator'!$C$24)*(1+3*ABS(MOD('VSWR Calculator'!$C$23/Calculator!$F$18/2,1)-0.5))))/'VSWR Calculator'!$C$25)+$C59)^2+(1500*ABS(SIN(2*PI()*MOD(Calculator!$B$36/Calculator!$F$18,1)))*IF(MOD(Calculator!$B$36/Calculator!$F$18,1)&lt;0.5,-1,1))^2)),2))</f>
        <v>—</v>
      </c>
      <c r="HI59" s="253" t="str">
        <f aca="false">IF(OR(Calculator!$E$19&lt;&gt;"YES",Calculator!$B$36&lt;Calculator!$G$19),"—",ROUND((1+SQRT(((50*POWER(80,POWER(COS(PI()*MOD(Calculator!$B$36/Calculator!$F$19,1)),2))+MIN(500,MAX(30,100*EXP(-0.3*'VSWR Calculator'!$C$24)*(1+3*ABS(MOD('VSWR Calculator'!$C$23/Calculator!$F$19/2,1)-0.5))))/'VSWR Calculator'!$C$25)-$C59)^2+(1500*ABS(SIN(2*PI()*MOD(Calculator!$B$36/Calculator!$F$19,1)))*IF(MOD(Calculator!$B$36/Calculator!$F$19,1)&lt;0.5,-1,1))^2)/SQRT(((50*POWER(80,POWER(COS(PI()*MOD(Calculator!$B$36/Calculator!$F$19,1)),2))+MIN(500,MAX(30,100*EXP(-0.3*'VSWR Calculator'!$C$24)*(1+3*ABS(MOD('VSWR Calculator'!$C$23/Calculator!$F$19/2,1)-0.5))))/'VSWR Calculator'!$C$25)+$C59)^2+(1500*ABS(SIN(2*PI()*MOD(Calculator!$B$36/Calculator!$F$19,1)))*IF(MOD(Calculator!$B$36/Calculator!$F$19,1)&lt;0.5,-1,1))^2))/(1-SQRT(((50*POWER(80,POWER(COS(PI()*MOD(Calculator!$B$36/Calculator!$F$19,1)),2))+MIN(500,MAX(30,100*EXP(-0.3*'VSWR Calculator'!$C$24)*(1+3*ABS(MOD('VSWR Calculator'!$C$23/Calculator!$F$19/2,1)-0.5))))/'VSWR Calculator'!$C$25)-$C59)^2+(1500*ABS(SIN(2*PI()*MOD(Calculator!$B$36/Calculator!$F$19,1)))*IF(MOD(Calculator!$B$36/Calculator!$F$19,1)&lt;0.5,-1,1))^2)/SQRT(((50*POWER(80,POWER(COS(PI()*MOD(Calculator!$B$36/Calculator!$F$19,1)),2))+MIN(500,MAX(30,100*EXP(-0.3*'VSWR Calculator'!$C$24)*(1+3*ABS(MOD('VSWR Calculator'!$C$23/Calculator!$F$19/2,1)-0.5))))/'VSWR Calculator'!$C$25)+$C59)^2+(1500*ABS(SIN(2*PI()*MOD(Calculator!$B$36/Calculator!$F$19,1)))*IF(MOD(Calculator!$B$36/Calculator!$F$19,1)&lt;0.5,-1,1))^2)),2))</f>
        <v>—</v>
      </c>
      <c r="HJ59" s="253" t="str">
        <f aca="false">IF(OR(Calculator!$E$20&lt;&gt;"YES",Calculator!$B$36&lt;Calculator!$G$20),"—",ROUND((1+SQRT(((50*POWER(80,POWER(COS(PI()*MOD(Calculator!$B$36/Calculator!$F$20,1)),2))+MIN(500,MAX(30,100*EXP(-0.3*'VSWR Calculator'!$C$24)*(1+3*ABS(MOD('VSWR Calculator'!$C$23/Calculator!$F$20/2,1)-0.5))))/'VSWR Calculator'!$C$25)-$C59)^2+(1500*ABS(SIN(2*PI()*MOD(Calculator!$B$36/Calculator!$F$20,1)))*IF(MOD(Calculator!$B$36/Calculator!$F$20,1)&lt;0.5,-1,1))^2)/SQRT(((50*POWER(80,POWER(COS(PI()*MOD(Calculator!$B$36/Calculator!$F$20,1)),2))+MIN(500,MAX(30,100*EXP(-0.3*'VSWR Calculator'!$C$24)*(1+3*ABS(MOD('VSWR Calculator'!$C$23/Calculator!$F$20/2,1)-0.5))))/'VSWR Calculator'!$C$25)+$C59)^2+(1500*ABS(SIN(2*PI()*MOD(Calculator!$B$36/Calculator!$F$20,1)))*IF(MOD(Calculator!$B$36/Calculator!$F$20,1)&lt;0.5,-1,1))^2))/(1-SQRT(((50*POWER(80,POWER(COS(PI()*MOD(Calculator!$B$36/Calculator!$F$20,1)),2))+MIN(500,MAX(30,100*EXP(-0.3*'VSWR Calculator'!$C$24)*(1+3*ABS(MOD('VSWR Calculator'!$C$23/Calculator!$F$20/2,1)-0.5))))/'VSWR Calculator'!$C$25)-$C59)^2+(1500*ABS(SIN(2*PI()*MOD(Calculator!$B$36/Calculator!$F$20,1)))*IF(MOD(Calculator!$B$36/Calculator!$F$20,1)&lt;0.5,-1,1))^2)/SQRT(((50*POWER(80,POWER(COS(PI()*MOD(Calculator!$B$36/Calculator!$F$20,1)),2))+MIN(500,MAX(30,100*EXP(-0.3*'VSWR Calculator'!$C$24)*(1+3*ABS(MOD('VSWR Calculator'!$C$23/Calculator!$F$20/2,1)-0.5))))/'VSWR Calculator'!$C$25)+$C59)^2+(1500*ABS(SIN(2*PI()*MOD(Calculator!$B$36/Calculator!$F$20,1)))*IF(MOD(Calculator!$B$36/Calculator!$F$20,1)&lt;0.5,-1,1))^2)),2))</f>
        <v>—</v>
      </c>
      <c r="HK59" s="253" t="str">
        <f aca="false">IF(OR(Calculator!$E$21&lt;&gt;"YES",Calculator!$B$36&lt;Calculator!$G$21),"—",ROUND((1+SQRT(((50*POWER(80,POWER(COS(PI()*MOD(Calculator!$B$36/Calculator!$F$21,1)),2))+MIN(500,MAX(30,100*EXP(-0.3*'VSWR Calculator'!$C$24)*(1+3*ABS(MOD('VSWR Calculator'!$C$23/Calculator!$F$21/2,1)-0.5))))/'VSWR Calculator'!$C$25)-$C59)^2+(1500*ABS(SIN(2*PI()*MOD(Calculator!$B$36/Calculator!$F$21,1)))*IF(MOD(Calculator!$B$36/Calculator!$F$21,1)&lt;0.5,-1,1))^2)/SQRT(((50*POWER(80,POWER(COS(PI()*MOD(Calculator!$B$36/Calculator!$F$21,1)),2))+MIN(500,MAX(30,100*EXP(-0.3*'VSWR Calculator'!$C$24)*(1+3*ABS(MOD('VSWR Calculator'!$C$23/Calculator!$F$21/2,1)-0.5))))/'VSWR Calculator'!$C$25)+$C59)^2+(1500*ABS(SIN(2*PI()*MOD(Calculator!$B$36/Calculator!$F$21,1)))*IF(MOD(Calculator!$B$36/Calculator!$F$21,1)&lt;0.5,-1,1))^2))/(1-SQRT(((50*POWER(80,POWER(COS(PI()*MOD(Calculator!$B$36/Calculator!$F$21,1)),2))+MIN(500,MAX(30,100*EXP(-0.3*'VSWR Calculator'!$C$24)*(1+3*ABS(MOD('VSWR Calculator'!$C$23/Calculator!$F$21/2,1)-0.5))))/'VSWR Calculator'!$C$25)-$C59)^2+(1500*ABS(SIN(2*PI()*MOD(Calculator!$B$36/Calculator!$F$21,1)))*IF(MOD(Calculator!$B$36/Calculator!$F$21,1)&lt;0.5,-1,1))^2)/SQRT(((50*POWER(80,POWER(COS(PI()*MOD(Calculator!$B$36/Calculator!$F$21,1)),2))+MIN(500,MAX(30,100*EXP(-0.3*'VSWR Calculator'!$C$24)*(1+3*ABS(MOD('VSWR Calculator'!$C$23/Calculator!$F$21/2,1)-0.5))))/'VSWR Calculator'!$C$25)+$C59)^2+(1500*ABS(SIN(2*PI()*MOD(Calculator!$B$36/Calculator!$F$21,1)))*IF(MOD(Calculator!$B$36/Calculator!$F$21,1)&lt;0.5,-1,1))^2)),2))</f>
        <v>—</v>
      </c>
      <c r="HL59" s="253" t="str">
        <f aca="false">IF(OR(Calculator!$E$22&lt;&gt;"YES",Calculator!$B$36&lt;Calculator!$G$22),"—",ROUND((1+SQRT(((50*POWER(80,POWER(COS(PI()*MOD(Calculator!$B$36/Calculator!$F$22,1)),2))+MIN(500,MAX(30,100*EXP(-0.3*'VSWR Calculator'!$C$24)*(1+3*ABS(MOD('VSWR Calculator'!$C$23/Calculator!$F$22/2,1)-0.5))))/'VSWR Calculator'!$C$25)-$C59)^2+(1500*ABS(SIN(2*PI()*MOD(Calculator!$B$36/Calculator!$F$22,1)))*IF(MOD(Calculator!$B$36/Calculator!$F$22,1)&lt;0.5,-1,1))^2)/SQRT(((50*POWER(80,POWER(COS(PI()*MOD(Calculator!$B$36/Calculator!$F$22,1)),2))+MIN(500,MAX(30,100*EXP(-0.3*'VSWR Calculator'!$C$24)*(1+3*ABS(MOD('VSWR Calculator'!$C$23/Calculator!$F$22/2,1)-0.5))))/'VSWR Calculator'!$C$25)+$C59)^2+(1500*ABS(SIN(2*PI()*MOD(Calculator!$B$36/Calculator!$F$22,1)))*IF(MOD(Calculator!$B$36/Calculator!$F$22,1)&lt;0.5,-1,1))^2))/(1-SQRT(((50*POWER(80,POWER(COS(PI()*MOD(Calculator!$B$36/Calculator!$F$22,1)),2))+MIN(500,MAX(30,100*EXP(-0.3*'VSWR Calculator'!$C$24)*(1+3*ABS(MOD('VSWR Calculator'!$C$23/Calculator!$F$22/2,1)-0.5))))/'VSWR Calculator'!$C$25)-$C59)^2+(1500*ABS(SIN(2*PI()*MOD(Calculator!$B$36/Calculator!$F$22,1)))*IF(MOD(Calculator!$B$36/Calculator!$F$22,1)&lt;0.5,-1,1))^2)/SQRT(((50*POWER(80,POWER(COS(PI()*MOD(Calculator!$B$36/Calculator!$F$22,1)),2))+MIN(500,MAX(30,100*EXP(-0.3*'VSWR Calculator'!$C$24)*(1+3*ABS(MOD('VSWR Calculator'!$C$23/Calculator!$F$22/2,1)-0.5))))/'VSWR Calculator'!$C$25)+$C59)^2+(1500*ABS(SIN(2*PI()*MOD(Calculator!$B$36/Calculator!$F$22,1)))*IF(MOD(Calculator!$B$36/Calculator!$F$22,1)&lt;0.5,-1,1))^2)),2))</f>
        <v>—</v>
      </c>
      <c r="HM59" s="253" t="n">
        <f aca="false">IFERROR(ROUND((IF(ISNUMBER(HB59),HB59,0)+IF(ISNUMBER(HC59),HC59,0)+IF(ISNUMBER(HD59),HD59,0)+IF(ISNUMBER(HE59),HE59,0)+IF(ISNUMBER(HF59),HF59,0)+IF(ISNUMBER(HG59),HG59,0)+IF(ISNUMBER(HH59),HH59,0)+IF(ISNUMBER(HI59),HI59,0)+IF(ISNUMBER(HJ59),HJ59,0)+IF(ISNUMBER(HK59),HK59,0)+IF(ISNUMBER(HL59),HL59,0))/(IF(ISNUMBER(HB59),1,0)+IF(ISNUMBER(HC59),1,0)+IF(ISNUMBER(HD59),1,0)+IF(ISNUMBER(HE59),1,0)+IF(ISNUMBER(HF59),1,0)+IF(ISNUMBER(HG59),1,0)+IF(ISNUMBER(HH59),1,0)+IF(ISNUMBER(HI59),1,0)+IF(ISNUMBER(HJ59),1,0)+IF(ISNUMBER(HK59),1,0)+IF(ISNUMBER(HL59),1,0)),4),"")</f>
        <v>14.175</v>
      </c>
      <c r="HN59" s="253" t="str">
        <f aca="false">IF(OR(Calculator!$E$12&lt;&gt;"YES",Calculator!$B$37&lt;Calculator!$G$12),"—",ROUND((1+SQRT(((50*POWER(80,POWER(COS(PI()*MOD(Calculator!$B$37/Calculator!$F$12,1)),2))+MIN(500,MAX(30,100*EXP(-0.3*'VSWR Calculator'!$C$24)*(1+3*ABS(MOD('VSWR Calculator'!$C$23/Calculator!$F$12/2,1)-0.5))))/'VSWR Calculator'!$C$25)-$C59)^2+(1500*ABS(SIN(2*PI()*MOD(Calculator!$B$37/Calculator!$F$12,1)))*IF(MOD(Calculator!$B$37/Calculator!$F$12,1)&lt;0.5,-1,1))^2)/SQRT(((50*POWER(80,POWER(COS(PI()*MOD(Calculator!$B$37/Calculator!$F$12,1)),2))+MIN(500,MAX(30,100*EXP(-0.3*'VSWR Calculator'!$C$24)*(1+3*ABS(MOD('VSWR Calculator'!$C$23/Calculator!$F$12/2,1)-0.5))))/'VSWR Calculator'!$C$25)+$C59)^2+(1500*ABS(SIN(2*PI()*MOD(Calculator!$B$37/Calculator!$F$12,1)))*IF(MOD(Calculator!$B$37/Calculator!$F$12,1)&lt;0.5,-1,1))^2))/(1-SQRT(((50*POWER(80,POWER(COS(PI()*MOD(Calculator!$B$37/Calculator!$F$12,1)),2))+MIN(500,MAX(30,100*EXP(-0.3*'VSWR Calculator'!$C$24)*(1+3*ABS(MOD('VSWR Calculator'!$C$23/Calculator!$F$12/2,1)-0.5))))/'VSWR Calculator'!$C$25)-$C59)^2+(1500*ABS(SIN(2*PI()*MOD(Calculator!$B$37/Calculator!$F$12,1)))*IF(MOD(Calculator!$B$37/Calculator!$F$12,1)&lt;0.5,-1,1))^2)/SQRT(((50*POWER(80,POWER(COS(PI()*MOD(Calculator!$B$37/Calculator!$F$12,1)),2))+MIN(500,MAX(30,100*EXP(-0.3*'VSWR Calculator'!$C$24)*(1+3*ABS(MOD('VSWR Calculator'!$C$23/Calculator!$F$12/2,1)-0.5))))/'VSWR Calculator'!$C$25)+$C59)^2+(1500*ABS(SIN(2*PI()*MOD(Calculator!$B$37/Calculator!$F$12,1)))*IF(MOD(Calculator!$B$37/Calculator!$F$12,1)&lt;0.5,-1,1))^2)),2))</f>
        <v>—</v>
      </c>
      <c r="HO59" s="253" t="str">
        <f aca="false">IF(OR(Calculator!$E$13&lt;&gt;"YES",Calculator!$B$37&lt;Calculator!$G$13),"—",ROUND((1+SQRT(((50*POWER(80,POWER(COS(PI()*MOD(Calculator!$B$37/Calculator!$F$13,1)),2))+MIN(500,MAX(30,100*EXP(-0.3*'VSWR Calculator'!$C$24)*(1+3*ABS(MOD('VSWR Calculator'!$C$23/Calculator!$F$13/2,1)-0.5))))/'VSWR Calculator'!$C$25)-$C59)^2+(1500*ABS(SIN(2*PI()*MOD(Calculator!$B$37/Calculator!$F$13,1)))*IF(MOD(Calculator!$B$37/Calculator!$F$13,1)&lt;0.5,-1,1))^2)/SQRT(((50*POWER(80,POWER(COS(PI()*MOD(Calculator!$B$37/Calculator!$F$13,1)),2))+MIN(500,MAX(30,100*EXP(-0.3*'VSWR Calculator'!$C$24)*(1+3*ABS(MOD('VSWR Calculator'!$C$23/Calculator!$F$13/2,1)-0.5))))/'VSWR Calculator'!$C$25)+$C59)^2+(1500*ABS(SIN(2*PI()*MOD(Calculator!$B$37/Calculator!$F$13,1)))*IF(MOD(Calculator!$B$37/Calculator!$F$13,1)&lt;0.5,-1,1))^2))/(1-SQRT(((50*POWER(80,POWER(COS(PI()*MOD(Calculator!$B$37/Calculator!$F$13,1)),2))+MIN(500,MAX(30,100*EXP(-0.3*'VSWR Calculator'!$C$24)*(1+3*ABS(MOD('VSWR Calculator'!$C$23/Calculator!$F$13/2,1)-0.5))))/'VSWR Calculator'!$C$25)-$C59)^2+(1500*ABS(SIN(2*PI()*MOD(Calculator!$B$37/Calculator!$F$13,1)))*IF(MOD(Calculator!$B$37/Calculator!$F$13,1)&lt;0.5,-1,1))^2)/SQRT(((50*POWER(80,POWER(COS(PI()*MOD(Calculator!$B$37/Calculator!$F$13,1)),2))+MIN(500,MAX(30,100*EXP(-0.3*'VSWR Calculator'!$C$24)*(1+3*ABS(MOD('VSWR Calculator'!$C$23/Calculator!$F$13/2,1)-0.5))))/'VSWR Calculator'!$C$25)+$C59)^2+(1500*ABS(SIN(2*PI()*MOD(Calculator!$B$37/Calculator!$F$13,1)))*IF(MOD(Calculator!$B$37/Calculator!$F$13,1)&lt;0.5,-1,1))^2)),2))</f>
        <v>—</v>
      </c>
      <c r="HP59" s="253" t="str">
        <f aca="false">IF(OR(Calculator!$E$14&lt;&gt;"YES",Calculator!$B$37&lt;Calculator!$G$14),"—",ROUND((1+SQRT(((50*POWER(80,POWER(COS(PI()*MOD(Calculator!$B$37/Calculator!$F$14,1)),2))+MIN(500,MAX(30,100*EXP(-0.3*'VSWR Calculator'!$C$24)*(1+3*ABS(MOD('VSWR Calculator'!$C$23/Calculator!$F$14/2,1)-0.5))))/'VSWR Calculator'!$C$25)-$C59)^2+(1500*ABS(SIN(2*PI()*MOD(Calculator!$B$37/Calculator!$F$14,1)))*IF(MOD(Calculator!$B$37/Calculator!$F$14,1)&lt;0.5,-1,1))^2)/SQRT(((50*POWER(80,POWER(COS(PI()*MOD(Calculator!$B$37/Calculator!$F$14,1)),2))+MIN(500,MAX(30,100*EXP(-0.3*'VSWR Calculator'!$C$24)*(1+3*ABS(MOD('VSWR Calculator'!$C$23/Calculator!$F$14/2,1)-0.5))))/'VSWR Calculator'!$C$25)+$C59)^2+(1500*ABS(SIN(2*PI()*MOD(Calculator!$B$37/Calculator!$F$14,1)))*IF(MOD(Calculator!$B$37/Calculator!$F$14,1)&lt;0.5,-1,1))^2))/(1-SQRT(((50*POWER(80,POWER(COS(PI()*MOD(Calculator!$B$37/Calculator!$F$14,1)),2))+MIN(500,MAX(30,100*EXP(-0.3*'VSWR Calculator'!$C$24)*(1+3*ABS(MOD('VSWR Calculator'!$C$23/Calculator!$F$14/2,1)-0.5))))/'VSWR Calculator'!$C$25)-$C59)^2+(1500*ABS(SIN(2*PI()*MOD(Calculator!$B$37/Calculator!$F$14,1)))*IF(MOD(Calculator!$B$37/Calculator!$F$14,1)&lt;0.5,-1,1))^2)/SQRT(((50*POWER(80,POWER(COS(PI()*MOD(Calculator!$B$37/Calculator!$F$14,1)),2))+MIN(500,MAX(30,100*EXP(-0.3*'VSWR Calculator'!$C$24)*(1+3*ABS(MOD('VSWR Calculator'!$C$23/Calculator!$F$14/2,1)-0.5))))/'VSWR Calculator'!$C$25)+$C59)^2+(1500*ABS(SIN(2*PI()*MOD(Calculator!$B$37/Calculator!$F$14,1)))*IF(MOD(Calculator!$B$37/Calculator!$F$14,1)&lt;0.5,-1,1))^2)),2))</f>
        <v>—</v>
      </c>
      <c r="HQ59" s="253" t="n">
        <f aca="false">IF(OR(Calculator!$E$15&lt;&gt;"YES",Calculator!$B$37&lt;Calculator!$G$15),"—",ROUND((1+SQRT(((50*POWER(80,POWER(COS(PI()*MOD(Calculator!$B$37/Calculator!$F$15,1)),2))+MIN(500,MAX(30,100*EXP(-0.3*'VSWR Calculator'!$C$24)*(1+3*ABS(MOD('VSWR Calculator'!$C$23/Calculator!$F$15/2,1)-0.5))))/'VSWR Calculator'!$C$25)-$C59)^2+(1500*ABS(SIN(2*PI()*MOD(Calculator!$B$37/Calculator!$F$15,1)))*IF(MOD(Calculator!$B$37/Calculator!$F$15,1)&lt;0.5,-1,1))^2)/SQRT(((50*POWER(80,POWER(COS(PI()*MOD(Calculator!$B$37/Calculator!$F$15,1)),2))+MIN(500,MAX(30,100*EXP(-0.3*'VSWR Calculator'!$C$24)*(1+3*ABS(MOD('VSWR Calculator'!$C$23/Calculator!$F$15/2,1)-0.5))))/'VSWR Calculator'!$C$25)+$C59)^2+(1500*ABS(SIN(2*PI()*MOD(Calculator!$B$37/Calculator!$F$15,1)))*IF(MOD(Calculator!$B$37/Calculator!$F$15,1)&lt;0.5,-1,1))^2))/(1-SQRT(((50*POWER(80,POWER(COS(PI()*MOD(Calculator!$B$37/Calculator!$F$15,1)),2))+MIN(500,MAX(30,100*EXP(-0.3*'VSWR Calculator'!$C$24)*(1+3*ABS(MOD('VSWR Calculator'!$C$23/Calculator!$F$15/2,1)-0.5))))/'VSWR Calculator'!$C$25)-$C59)^2+(1500*ABS(SIN(2*PI()*MOD(Calculator!$B$37/Calculator!$F$15,1)))*IF(MOD(Calculator!$B$37/Calculator!$F$15,1)&lt;0.5,-1,1))^2)/SQRT(((50*POWER(80,POWER(COS(PI()*MOD(Calculator!$B$37/Calculator!$F$15,1)),2))+MIN(500,MAX(30,100*EXP(-0.3*'VSWR Calculator'!$C$24)*(1+3*ABS(MOD('VSWR Calculator'!$C$23/Calculator!$F$15/2,1)-0.5))))/'VSWR Calculator'!$C$25)+$C59)^2+(1500*ABS(SIN(2*PI()*MOD(Calculator!$B$37/Calculator!$F$15,1)))*IF(MOD(Calculator!$B$37/Calculator!$F$15,1)&lt;0.5,-1,1))^2)),2))</f>
        <v>2.56</v>
      </c>
      <c r="HR59" s="253" t="str">
        <f aca="false">IF(OR(Calculator!$E$16&lt;&gt;"YES",Calculator!$B$37&lt;Calculator!$G$16),"—",ROUND((1+SQRT(((50*POWER(80,POWER(COS(PI()*MOD(Calculator!$B$37/Calculator!$F$16,1)),2))+MIN(500,MAX(30,100*EXP(-0.3*'VSWR Calculator'!$C$24)*(1+3*ABS(MOD('VSWR Calculator'!$C$23/Calculator!$F$16/2,1)-0.5))))/'VSWR Calculator'!$C$25)-$C59)^2+(1500*ABS(SIN(2*PI()*MOD(Calculator!$B$37/Calculator!$F$16,1)))*IF(MOD(Calculator!$B$37/Calculator!$F$16,1)&lt;0.5,-1,1))^2)/SQRT(((50*POWER(80,POWER(COS(PI()*MOD(Calculator!$B$37/Calculator!$F$16,1)),2))+MIN(500,MAX(30,100*EXP(-0.3*'VSWR Calculator'!$C$24)*(1+3*ABS(MOD('VSWR Calculator'!$C$23/Calculator!$F$16/2,1)-0.5))))/'VSWR Calculator'!$C$25)+$C59)^2+(1500*ABS(SIN(2*PI()*MOD(Calculator!$B$37/Calculator!$F$16,1)))*IF(MOD(Calculator!$B$37/Calculator!$F$16,1)&lt;0.5,-1,1))^2))/(1-SQRT(((50*POWER(80,POWER(COS(PI()*MOD(Calculator!$B$37/Calculator!$F$16,1)),2))+MIN(500,MAX(30,100*EXP(-0.3*'VSWR Calculator'!$C$24)*(1+3*ABS(MOD('VSWR Calculator'!$C$23/Calculator!$F$16/2,1)-0.5))))/'VSWR Calculator'!$C$25)-$C59)^2+(1500*ABS(SIN(2*PI()*MOD(Calculator!$B$37/Calculator!$F$16,1)))*IF(MOD(Calculator!$B$37/Calculator!$F$16,1)&lt;0.5,-1,1))^2)/SQRT(((50*POWER(80,POWER(COS(PI()*MOD(Calculator!$B$37/Calculator!$F$16,1)),2))+MIN(500,MAX(30,100*EXP(-0.3*'VSWR Calculator'!$C$24)*(1+3*ABS(MOD('VSWR Calculator'!$C$23/Calculator!$F$16/2,1)-0.5))))/'VSWR Calculator'!$C$25)+$C59)^2+(1500*ABS(SIN(2*PI()*MOD(Calculator!$B$37/Calculator!$F$16,1)))*IF(MOD(Calculator!$B$37/Calculator!$F$16,1)&lt;0.5,-1,1))^2)),2))</f>
        <v>—</v>
      </c>
      <c r="HS59" s="253" t="n">
        <f aca="false">IF(OR(Calculator!$E$17&lt;&gt;"YES",Calculator!$B$37&lt;Calculator!$G$17),"—",ROUND((1+SQRT(((50*POWER(80,POWER(COS(PI()*MOD(Calculator!$B$37/Calculator!$F$17,1)),2))+MIN(500,MAX(30,100*EXP(-0.3*'VSWR Calculator'!$C$24)*(1+3*ABS(MOD('VSWR Calculator'!$C$23/Calculator!$F$17/2,1)-0.5))))/'VSWR Calculator'!$C$25)-$C59)^2+(1500*ABS(SIN(2*PI()*MOD(Calculator!$B$37/Calculator!$F$17,1)))*IF(MOD(Calculator!$B$37/Calculator!$F$17,1)&lt;0.5,-1,1))^2)/SQRT(((50*POWER(80,POWER(COS(PI()*MOD(Calculator!$B$37/Calculator!$F$17,1)),2))+MIN(500,MAX(30,100*EXP(-0.3*'VSWR Calculator'!$C$24)*(1+3*ABS(MOD('VSWR Calculator'!$C$23/Calculator!$F$17/2,1)-0.5))))/'VSWR Calculator'!$C$25)+$C59)^2+(1500*ABS(SIN(2*PI()*MOD(Calculator!$B$37/Calculator!$F$17,1)))*IF(MOD(Calculator!$B$37/Calculator!$F$17,1)&lt;0.5,-1,1))^2))/(1-SQRT(((50*POWER(80,POWER(COS(PI()*MOD(Calculator!$B$37/Calculator!$F$17,1)),2))+MIN(500,MAX(30,100*EXP(-0.3*'VSWR Calculator'!$C$24)*(1+3*ABS(MOD('VSWR Calculator'!$C$23/Calculator!$F$17/2,1)-0.5))))/'VSWR Calculator'!$C$25)-$C59)^2+(1500*ABS(SIN(2*PI()*MOD(Calculator!$B$37/Calculator!$F$17,1)))*IF(MOD(Calculator!$B$37/Calculator!$F$17,1)&lt;0.5,-1,1))^2)/SQRT(((50*POWER(80,POWER(COS(PI()*MOD(Calculator!$B$37/Calculator!$F$17,1)),2))+MIN(500,MAX(30,100*EXP(-0.3*'VSWR Calculator'!$C$24)*(1+3*ABS(MOD('VSWR Calculator'!$C$23/Calculator!$F$17/2,1)-0.5))))/'VSWR Calculator'!$C$25)+$C59)^2+(1500*ABS(SIN(2*PI()*MOD(Calculator!$B$37/Calculator!$F$17,1)))*IF(MOD(Calculator!$B$37/Calculator!$F$17,1)&lt;0.5,-1,1))^2)),2))</f>
        <v>12.1</v>
      </c>
      <c r="HT59" s="253" t="str">
        <f aca="false">IF(OR(Calculator!$E$18&lt;&gt;"YES",Calculator!$B$37&lt;Calculator!$G$18),"—",ROUND((1+SQRT(((50*POWER(80,POWER(COS(PI()*MOD(Calculator!$B$37/Calculator!$F$18,1)),2))+MIN(500,MAX(30,100*EXP(-0.3*'VSWR Calculator'!$C$24)*(1+3*ABS(MOD('VSWR Calculator'!$C$23/Calculator!$F$18/2,1)-0.5))))/'VSWR Calculator'!$C$25)-$C59)^2+(1500*ABS(SIN(2*PI()*MOD(Calculator!$B$37/Calculator!$F$18,1)))*IF(MOD(Calculator!$B$37/Calculator!$F$18,1)&lt;0.5,-1,1))^2)/SQRT(((50*POWER(80,POWER(COS(PI()*MOD(Calculator!$B$37/Calculator!$F$18,1)),2))+MIN(500,MAX(30,100*EXP(-0.3*'VSWR Calculator'!$C$24)*(1+3*ABS(MOD('VSWR Calculator'!$C$23/Calculator!$F$18/2,1)-0.5))))/'VSWR Calculator'!$C$25)+$C59)^2+(1500*ABS(SIN(2*PI()*MOD(Calculator!$B$37/Calculator!$F$18,1)))*IF(MOD(Calculator!$B$37/Calculator!$F$18,1)&lt;0.5,-1,1))^2))/(1-SQRT(((50*POWER(80,POWER(COS(PI()*MOD(Calculator!$B$37/Calculator!$F$18,1)),2))+MIN(500,MAX(30,100*EXP(-0.3*'VSWR Calculator'!$C$24)*(1+3*ABS(MOD('VSWR Calculator'!$C$23/Calculator!$F$18/2,1)-0.5))))/'VSWR Calculator'!$C$25)-$C59)^2+(1500*ABS(SIN(2*PI()*MOD(Calculator!$B$37/Calculator!$F$18,1)))*IF(MOD(Calculator!$B$37/Calculator!$F$18,1)&lt;0.5,-1,1))^2)/SQRT(((50*POWER(80,POWER(COS(PI()*MOD(Calculator!$B$37/Calculator!$F$18,1)),2))+MIN(500,MAX(30,100*EXP(-0.3*'VSWR Calculator'!$C$24)*(1+3*ABS(MOD('VSWR Calculator'!$C$23/Calculator!$F$18/2,1)-0.5))))/'VSWR Calculator'!$C$25)+$C59)^2+(1500*ABS(SIN(2*PI()*MOD(Calculator!$B$37/Calculator!$F$18,1)))*IF(MOD(Calculator!$B$37/Calculator!$F$18,1)&lt;0.5,-1,1))^2)),2))</f>
        <v>—</v>
      </c>
      <c r="HU59" s="253" t="str">
        <f aca="false">IF(OR(Calculator!$E$19&lt;&gt;"YES",Calculator!$B$37&lt;Calculator!$G$19),"—",ROUND((1+SQRT(((50*POWER(80,POWER(COS(PI()*MOD(Calculator!$B$37/Calculator!$F$19,1)),2))+MIN(500,MAX(30,100*EXP(-0.3*'VSWR Calculator'!$C$24)*(1+3*ABS(MOD('VSWR Calculator'!$C$23/Calculator!$F$19/2,1)-0.5))))/'VSWR Calculator'!$C$25)-$C59)^2+(1500*ABS(SIN(2*PI()*MOD(Calculator!$B$37/Calculator!$F$19,1)))*IF(MOD(Calculator!$B$37/Calculator!$F$19,1)&lt;0.5,-1,1))^2)/SQRT(((50*POWER(80,POWER(COS(PI()*MOD(Calculator!$B$37/Calculator!$F$19,1)),2))+MIN(500,MAX(30,100*EXP(-0.3*'VSWR Calculator'!$C$24)*(1+3*ABS(MOD('VSWR Calculator'!$C$23/Calculator!$F$19/2,1)-0.5))))/'VSWR Calculator'!$C$25)+$C59)^2+(1500*ABS(SIN(2*PI()*MOD(Calculator!$B$37/Calculator!$F$19,1)))*IF(MOD(Calculator!$B$37/Calculator!$F$19,1)&lt;0.5,-1,1))^2))/(1-SQRT(((50*POWER(80,POWER(COS(PI()*MOD(Calculator!$B$37/Calculator!$F$19,1)),2))+MIN(500,MAX(30,100*EXP(-0.3*'VSWR Calculator'!$C$24)*(1+3*ABS(MOD('VSWR Calculator'!$C$23/Calculator!$F$19/2,1)-0.5))))/'VSWR Calculator'!$C$25)-$C59)^2+(1500*ABS(SIN(2*PI()*MOD(Calculator!$B$37/Calculator!$F$19,1)))*IF(MOD(Calculator!$B$37/Calculator!$F$19,1)&lt;0.5,-1,1))^2)/SQRT(((50*POWER(80,POWER(COS(PI()*MOD(Calculator!$B$37/Calculator!$F$19,1)),2))+MIN(500,MAX(30,100*EXP(-0.3*'VSWR Calculator'!$C$24)*(1+3*ABS(MOD('VSWR Calculator'!$C$23/Calculator!$F$19/2,1)-0.5))))/'VSWR Calculator'!$C$25)+$C59)^2+(1500*ABS(SIN(2*PI()*MOD(Calculator!$B$37/Calculator!$F$19,1)))*IF(MOD(Calculator!$B$37/Calculator!$F$19,1)&lt;0.5,-1,1))^2)),2))</f>
        <v>—</v>
      </c>
      <c r="HV59" s="253" t="str">
        <f aca="false">IF(OR(Calculator!$E$20&lt;&gt;"YES",Calculator!$B$37&lt;Calculator!$G$20),"—",ROUND((1+SQRT(((50*POWER(80,POWER(COS(PI()*MOD(Calculator!$B$37/Calculator!$F$20,1)),2))+MIN(500,MAX(30,100*EXP(-0.3*'VSWR Calculator'!$C$24)*(1+3*ABS(MOD('VSWR Calculator'!$C$23/Calculator!$F$20/2,1)-0.5))))/'VSWR Calculator'!$C$25)-$C59)^2+(1500*ABS(SIN(2*PI()*MOD(Calculator!$B$37/Calculator!$F$20,1)))*IF(MOD(Calculator!$B$37/Calculator!$F$20,1)&lt;0.5,-1,1))^2)/SQRT(((50*POWER(80,POWER(COS(PI()*MOD(Calculator!$B$37/Calculator!$F$20,1)),2))+MIN(500,MAX(30,100*EXP(-0.3*'VSWR Calculator'!$C$24)*(1+3*ABS(MOD('VSWR Calculator'!$C$23/Calculator!$F$20/2,1)-0.5))))/'VSWR Calculator'!$C$25)+$C59)^2+(1500*ABS(SIN(2*PI()*MOD(Calculator!$B$37/Calculator!$F$20,1)))*IF(MOD(Calculator!$B$37/Calculator!$F$20,1)&lt;0.5,-1,1))^2))/(1-SQRT(((50*POWER(80,POWER(COS(PI()*MOD(Calculator!$B$37/Calculator!$F$20,1)),2))+MIN(500,MAX(30,100*EXP(-0.3*'VSWR Calculator'!$C$24)*(1+3*ABS(MOD('VSWR Calculator'!$C$23/Calculator!$F$20/2,1)-0.5))))/'VSWR Calculator'!$C$25)-$C59)^2+(1500*ABS(SIN(2*PI()*MOD(Calculator!$B$37/Calculator!$F$20,1)))*IF(MOD(Calculator!$B$37/Calculator!$F$20,1)&lt;0.5,-1,1))^2)/SQRT(((50*POWER(80,POWER(COS(PI()*MOD(Calculator!$B$37/Calculator!$F$20,1)),2))+MIN(500,MAX(30,100*EXP(-0.3*'VSWR Calculator'!$C$24)*(1+3*ABS(MOD('VSWR Calculator'!$C$23/Calculator!$F$20/2,1)-0.5))))/'VSWR Calculator'!$C$25)+$C59)^2+(1500*ABS(SIN(2*PI()*MOD(Calculator!$B$37/Calculator!$F$20,1)))*IF(MOD(Calculator!$B$37/Calculator!$F$20,1)&lt;0.5,-1,1))^2)),2))</f>
        <v>—</v>
      </c>
      <c r="HW59" s="253" t="str">
        <f aca="false">IF(OR(Calculator!$E$21&lt;&gt;"YES",Calculator!$B$37&lt;Calculator!$G$21),"—",ROUND((1+SQRT(((50*POWER(80,POWER(COS(PI()*MOD(Calculator!$B$37/Calculator!$F$21,1)),2))+MIN(500,MAX(30,100*EXP(-0.3*'VSWR Calculator'!$C$24)*(1+3*ABS(MOD('VSWR Calculator'!$C$23/Calculator!$F$21/2,1)-0.5))))/'VSWR Calculator'!$C$25)-$C59)^2+(1500*ABS(SIN(2*PI()*MOD(Calculator!$B$37/Calculator!$F$21,1)))*IF(MOD(Calculator!$B$37/Calculator!$F$21,1)&lt;0.5,-1,1))^2)/SQRT(((50*POWER(80,POWER(COS(PI()*MOD(Calculator!$B$37/Calculator!$F$21,1)),2))+MIN(500,MAX(30,100*EXP(-0.3*'VSWR Calculator'!$C$24)*(1+3*ABS(MOD('VSWR Calculator'!$C$23/Calculator!$F$21/2,1)-0.5))))/'VSWR Calculator'!$C$25)+$C59)^2+(1500*ABS(SIN(2*PI()*MOD(Calculator!$B$37/Calculator!$F$21,1)))*IF(MOD(Calculator!$B$37/Calculator!$F$21,1)&lt;0.5,-1,1))^2))/(1-SQRT(((50*POWER(80,POWER(COS(PI()*MOD(Calculator!$B$37/Calculator!$F$21,1)),2))+MIN(500,MAX(30,100*EXP(-0.3*'VSWR Calculator'!$C$24)*(1+3*ABS(MOD('VSWR Calculator'!$C$23/Calculator!$F$21/2,1)-0.5))))/'VSWR Calculator'!$C$25)-$C59)^2+(1500*ABS(SIN(2*PI()*MOD(Calculator!$B$37/Calculator!$F$21,1)))*IF(MOD(Calculator!$B$37/Calculator!$F$21,1)&lt;0.5,-1,1))^2)/SQRT(((50*POWER(80,POWER(COS(PI()*MOD(Calculator!$B$37/Calculator!$F$21,1)),2))+MIN(500,MAX(30,100*EXP(-0.3*'VSWR Calculator'!$C$24)*(1+3*ABS(MOD('VSWR Calculator'!$C$23/Calculator!$F$21/2,1)-0.5))))/'VSWR Calculator'!$C$25)+$C59)^2+(1500*ABS(SIN(2*PI()*MOD(Calculator!$B$37/Calculator!$F$21,1)))*IF(MOD(Calculator!$B$37/Calculator!$F$21,1)&lt;0.5,-1,1))^2)),2))</f>
        <v>—</v>
      </c>
      <c r="HX59" s="253" t="str">
        <f aca="false">IF(OR(Calculator!$E$22&lt;&gt;"YES",Calculator!$B$37&lt;Calculator!$G$22),"—",ROUND((1+SQRT(((50*POWER(80,POWER(COS(PI()*MOD(Calculator!$B$37/Calculator!$F$22,1)),2))+MIN(500,MAX(30,100*EXP(-0.3*'VSWR Calculator'!$C$24)*(1+3*ABS(MOD('VSWR Calculator'!$C$23/Calculator!$F$22/2,1)-0.5))))/'VSWR Calculator'!$C$25)-$C59)^2+(1500*ABS(SIN(2*PI()*MOD(Calculator!$B$37/Calculator!$F$22,1)))*IF(MOD(Calculator!$B$37/Calculator!$F$22,1)&lt;0.5,-1,1))^2)/SQRT(((50*POWER(80,POWER(COS(PI()*MOD(Calculator!$B$37/Calculator!$F$22,1)),2))+MIN(500,MAX(30,100*EXP(-0.3*'VSWR Calculator'!$C$24)*(1+3*ABS(MOD('VSWR Calculator'!$C$23/Calculator!$F$22/2,1)-0.5))))/'VSWR Calculator'!$C$25)+$C59)^2+(1500*ABS(SIN(2*PI()*MOD(Calculator!$B$37/Calculator!$F$22,1)))*IF(MOD(Calculator!$B$37/Calculator!$F$22,1)&lt;0.5,-1,1))^2))/(1-SQRT(((50*POWER(80,POWER(COS(PI()*MOD(Calculator!$B$37/Calculator!$F$22,1)),2))+MIN(500,MAX(30,100*EXP(-0.3*'VSWR Calculator'!$C$24)*(1+3*ABS(MOD('VSWR Calculator'!$C$23/Calculator!$F$22/2,1)-0.5))))/'VSWR Calculator'!$C$25)-$C59)^2+(1500*ABS(SIN(2*PI()*MOD(Calculator!$B$37/Calculator!$F$22,1)))*IF(MOD(Calculator!$B$37/Calculator!$F$22,1)&lt;0.5,-1,1))^2)/SQRT(((50*POWER(80,POWER(COS(PI()*MOD(Calculator!$B$37/Calculator!$F$22,1)),2))+MIN(500,MAX(30,100*EXP(-0.3*'VSWR Calculator'!$C$24)*(1+3*ABS(MOD('VSWR Calculator'!$C$23/Calculator!$F$22/2,1)-0.5))))/'VSWR Calculator'!$C$25)+$C59)^2+(1500*ABS(SIN(2*PI()*MOD(Calculator!$B$37/Calculator!$F$22,1)))*IF(MOD(Calculator!$B$37/Calculator!$F$22,1)&lt;0.5,-1,1))^2)),2))</f>
        <v>—</v>
      </c>
      <c r="HY59" s="253" t="n">
        <f aca="false">IFERROR(ROUND((IF(ISNUMBER(HN59),HN59,0)+IF(ISNUMBER(HO59),HO59,0)+IF(ISNUMBER(HP59),HP59,0)+IF(ISNUMBER(HQ59),HQ59,0)+IF(ISNUMBER(HR59),HR59,0)+IF(ISNUMBER(HS59),HS59,0)+IF(ISNUMBER(HT59),HT59,0)+IF(ISNUMBER(HU59),HU59,0)+IF(ISNUMBER(HV59),HV59,0)+IF(ISNUMBER(HW59),HW59,0)+IF(ISNUMBER(HX59),HX59,0))/(IF(ISNUMBER(HN59),1,0)+IF(ISNUMBER(HO59),1,0)+IF(ISNUMBER(HP59),1,0)+IF(ISNUMBER(HQ59),1,0)+IF(ISNUMBER(HR59),1,0)+IF(ISNUMBER(HS59),1,0)+IF(ISNUMBER(HT59),1,0)+IF(ISNUMBER(HU59),1,0)+IF(ISNUMBER(HV59),1,0)+IF(ISNUMBER(HW59),1,0)+IF(ISNUMBER(HX59),1,0)),4),"")</f>
        <v>7.33</v>
      </c>
      <c r="HZ59" s="253" t="str">
        <f aca="false">IF(OR(Calculator!$E$12&lt;&gt;"YES",Calculator!$B$38&lt;Calculator!$G$12),"—",ROUND((1+SQRT(((50*POWER(80,POWER(COS(PI()*MOD(Calculator!$B$38/Calculator!$F$12,1)),2))+MIN(500,MAX(30,100*EXP(-0.3*'VSWR Calculator'!$C$24)*(1+3*ABS(MOD('VSWR Calculator'!$C$23/Calculator!$F$12/2,1)-0.5))))/'VSWR Calculator'!$C$25)-$C59)^2+(1500*ABS(SIN(2*PI()*MOD(Calculator!$B$38/Calculator!$F$12,1)))*IF(MOD(Calculator!$B$38/Calculator!$F$12,1)&lt;0.5,-1,1))^2)/SQRT(((50*POWER(80,POWER(COS(PI()*MOD(Calculator!$B$38/Calculator!$F$12,1)),2))+MIN(500,MAX(30,100*EXP(-0.3*'VSWR Calculator'!$C$24)*(1+3*ABS(MOD('VSWR Calculator'!$C$23/Calculator!$F$12/2,1)-0.5))))/'VSWR Calculator'!$C$25)+$C59)^2+(1500*ABS(SIN(2*PI()*MOD(Calculator!$B$38/Calculator!$F$12,1)))*IF(MOD(Calculator!$B$38/Calculator!$F$12,1)&lt;0.5,-1,1))^2))/(1-SQRT(((50*POWER(80,POWER(COS(PI()*MOD(Calculator!$B$38/Calculator!$F$12,1)),2))+MIN(500,MAX(30,100*EXP(-0.3*'VSWR Calculator'!$C$24)*(1+3*ABS(MOD('VSWR Calculator'!$C$23/Calculator!$F$12/2,1)-0.5))))/'VSWR Calculator'!$C$25)-$C59)^2+(1500*ABS(SIN(2*PI()*MOD(Calculator!$B$38/Calculator!$F$12,1)))*IF(MOD(Calculator!$B$38/Calculator!$F$12,1)&lt;0.5,-1,1))^2)/SQRT(((50*POWER(80,POWER(COS(PI()*MOD(Calculator!$B$38/Calculator!$F$12,1)),2))+MIN(500,MAX(30,100*EXP(-0.3*'VSWR Calculator'!$C$24)*(1+3*ABS(MOD('VSWR Calculator'!$C$23/Calculator!$F$12/2,1)-0.5))))/'VSWR Calculator'!$C$25)+$C59)^2+(1500*ABS(SIN(2*PI()*MOD(Calculator!$B$38/Calculator!$F$12,1)))*IF(MOD(Calculator!$B$38/Calculator!$F$12,1)&lt;0.5,-1,1))^2)),2))</f>
        <v>—</v>
      </c>
      <c r="IA59" s="253" t="str">
        <f aca="false">IF(OR(Calculator!$E$13&lt;&gt;"YES",Calculator!$B$38&lt;Calculator!$G$13),"—",ROUND((1+SQRT(((50*POWER(80,POWER(COS(PI()*MOD(Calculator!$B$38/Calculator!$F$13,1)),2))+MIN(500,MAX(30,100*EXP(-0.3*'VSWR Calculator'!$C$24)*(1+3*ABS(MOD('VSWR Calculator'!$C$23/Calculator!$F$13/2,1)-0.5))))/'VSWR Calculator'!$C$25)-$C59)^2+(1500*ABS(SIN(2*PI()*MOD(Calculator!$B$38/Calculator!$F$13,1)))*IF(MOD(Calculator!$B$38/Calculator!$F$13,1)&lt;0.5,-1,1))^2)/SQRT(((50*POWER(80,POWER(COS(PI()*MOD(Calculator!$B$38/Calculator!$F$13,1)),2))+MIN(500,MAX(30,100*EXP(-0.3*'VSWR Calculator'!$C$24)*(1+3*ABS(MOD('VSWR Calculator'!$C$23/Calculator!$F$13/2,1)-0.5))))/'VSWR Calculator'!$C$25)+$C59)^2+(1500*ABS(SIN(2*PI()*MOD(Calculator!$B$38/Calculator!$F$13,1)))*IF(MOD(Calculator!$B$38/Calculator!$F$13,1)&lt;0.5,-1,1))^2))/(1-SQRT(((50*POWER(80,POWER(COS(PI()*MOD(Calculator!$B$38/Calculator!$F$13,1)),2))+MIN(500,MAX(30,100*EXP(-0.3*'VSWR Calculator'!$C$24)*(1+3*ABS(MOD('VSWR Calculator'!$C$23/Calculator!$F$13/2,1)-0.5))))/'VSWR Calculator'!$C$25)-$C59)^2+(1500*ABS(SIN(2*PI()*MOD(Calculator!$B$38/Calculator!$F$13,1)))*IF(MOD(Calculator!$B$38/Calculator!$F$13,1)&lt;0.5,-1,1))^2)/SQRT(((50*POWER(80,POWER(COS(PI()*MOD(Calculator!$B$38/Calculator!$F$13,1)),2))+MIN(500,MAX(30,100*EXP(-0.3*'VSWR Calculator'!$C$24)*(1+3*ABS(MOD('VSWR Calculator'!$C$23/Calculator!$F$13/2,1)-0.5))))/'VSWR Calculator'!$C$25)+$C59)^2+(1500*ABS(SIN(2*PI()*MOD(Calculator!$B$38/Calculator!$F$13,1)))*IF(MOD(Calculator!$B$38/Calculator!$F$13,1)&lt;0.5,-1,1))^2)),2))</f>
        <v>—</v>
      </c>
      <c r="IB59" s="253" t="str">
        <f aca="false">IF(OR(Calculator!$E$14&lt;&gt;"YES",Calculator!$B$38&lt;Calculator!$G$14),"—",ROUND((1+SQRT(((50*POWER(80,POWER(COS(PI()*MOD(Calculator!$B$38/Calculator!$F$14,1)),2))+MIN(500,MAX(30,100*EXP(-0.3*'VSWR Calculator'!$C$24)*(1+3*ABS(MOD('VSWR Calculator'!$C$23/Calculator!$F$14/2,1)-0.5))))/'VSWR Calculator'!$C$25)-$C59)^2+(1500*ABS(SIN(2*PI()*MOD(Calculator!$B$38/Calculator!$F$14,1)))*IF(MOD(Calculator!$B$38/Calculator!$F$14,1)&lt;0.5,-1,1))^2)/SQRT(((50*POWER(80,POWER(COS(PI()*MOD(Calculator!$B$38/Calculator!$F$14,1)),2))+MIN(500,MAX(30,100*EXP(-0.3*'VSWR Calculator'!$C$24)*(1+3*ABS(MOD('VSWR Calculator'!$C$23/Calculator!$F$14/2,1)-0.5))))/'VSWR Calculator'!$C$25)+$C59)^2+(1500*ABS(SIN(2*PI()*MOD(Calculator!$B$38/Calculator!$F$14,1)))*IF(MOD(Calculator!$B$38/Calculator!$F$14,1)&lt;0.5,-1,1))^2))/(1-SQRT(((50*POWER(80,POWER(COS(PI()*MOD(Calculator!$B$38/Calculator!$F$14,1)),2))+MIN(500,MAX(30,100*EXP(-0.3*'VSWR Calculator'!$C$24)*(1+3*ABS(MOD('VSWR Calculator'!$C$23/Calculator!$F$14/2,1)-0.5))))/'VSWR Calculator'!$C$25)-$C59)^2+(1500*ABS(SIN(2*PI()*MOD(Calculator!$B$38/Calculator!$F$14,1)))*IF(MOD(Calculator!$B$38/Calculator!$F$14,1)&lt;0.5,-1,1))^2)/SQRT(((50*POWER(80,POWER(COS(PI()*MOD(Calculator!$B$38/Calculator!$F$14,1)),2))+MIN(500,MAX(30,100*EXP(-0.3*'VSWR Calculator'!$C$24)*(1+3*ABS(MOD('VSWR Calculator'!$C$23/Calculator!$F$14/2,1)-0.5))))/'VSWR Calculator'!$C$25)+$C59)^2+(1500*ABS(SIN(2*PI()*MOD(Calculator!$B$38/Calculator!$F$14,1)))*IF(MOD(Calculator!$B$38/Calculator!$F$14,1)&lt;0.5,-1,1))^2)),2))</f>
        <v>—</v>
      </c>
      <c r="IC59" s="253" t="n">
        <f aca="false">IF(OR(Calculator!$E$15&lt;&gt;"YES",Calculator!$B$38&lt;Calculator!$G$15),"—",ROUND((1+SQRT(((50*POWER(80,POWER(COS(PI()*MOD(Calculator!$B$38/Calculator!$F$15,1)),2))+MIN(500,MAX(30,100*EXP(-0.3*'VSWR Calculator'!$C$24)*(1+3*ABS(MOD('VSWR Calculator'!$C$23/Calculator!$F$15/2,1)-0.5))))/'VSWR Calculator'!$C$25)-$C59)^2+(1500*ABS(SIN(2*PI()*MOD(Calculator!$B$38/Calculator!$F$15,1)))*IF(MOD(Calculator!$B$38/Calculator!$F$15,1)&lt;0.5,-1,1))^2)/SQRT(((50*POWER(80,POWER(COS(PI()*MOD(Calculator!$B$38/Calculator!$F$15,1)),2))+MIN(500,MAX(30,100*EXP(-0.3*'VSWR Calculator'!$C$24)*(1+3*ABS(MOD('VSWR Calculator'!$C$23/Calculator!$F$15/2,1)-0.5))))/'VSWR Calculator'!$C$25)+$C59)^2+(1500*ABS(SIN(2*PI()*MOD(Calculator!$B$38/Calculator!$F$15,1)))*IF(MOD(Calculator!$B$38/Calculator!$F$15,1)&lt;0.5,-1,1))^2))/(1-SQRT(((50*POWER(80,POWER(COS(PI()*MOD(Calculator!$B$38/Calculator!$F$15,1)),2))+MIN(500,MAX(30,100*EXP(-0.3*'VSWR Calculator'!$C$24)*(1+3*ABS(MOD('VSWR Calculator'!$C$23/Calculator!$F$15/2,1)-0.5))))/'VSWR Calculator'!$C$25)-$C59)^2+(1500*ABS(SIN(2*PI()*MOD(Calculator!$B$38/Calculator!$F$15,1)))*IF(MOD(Calculator!$B$38/Calculator!$F$15,1)&lt;0.5,-1,1))^2)/SQRT(((50*POWER(80,POWER(COS(PI()*MOD(Calculator!$B$38/Calculator!$F$15,1)),2))+MIN(500,MAX(30,100*EXP(-0.3*'VSWR Calculator'!$C$24)*(1+3*ABS(MOD('VSWR Calculator'!$C$23/Calculator!$F$15/2,1)-0.5))))/'VSWR Calculator'!$C$25)+$C59)^2+(1500*ABS(SIN(2*PI()*MOD(Calculator!$B$38/Calculator!$F$15,1)))*IF(MOD(Calculator!$B$38/Calculator!$F$15,1)&lt;0.5,-1,1))^2)),2))</f>
        <v>2.45</v>
      </c>
      <c r="ID59" s="253" t="str">
        <f aca="false">IF(OR(Calculator!$E$16&lt;&gt;"YES",Calculator!$B$38&lt;Calculator!$G$16),"—",ROUND((1+SQRT(((50*POWER(80,POWER(COS(PI()*MOD(Calculator!$B$38/Calculator!$F$16,1)),2))+MIN(500,MAX(30,100*EXP(-0.3*'VSWR Calculator'!$C$24)*(1+3*ABS(MOD('VSWR Calculator'!$C$23/Calculator!$F$16/2,1)-0.5))))/'VSWR Calculator'!$C$25)-$C59)^2+(1500*ABS(SIN(2*PI()*MOD(Calculator!$B$38/Calculator!$F$16,1)))*IF(MOD(Calculator!$B$38/Calculator!$F$16,1)&lt;0.5,-1,1))^2)/SQRT(((50*POWER(80,POWER(COS(PI()*MOD(Calculator!$B$38/Calculator!$F$16,1)),2))+MIN(500,MAX(30,100*EXP(-0.3*'VSWR Calculator'!$C$24)*(1+3*ABS(MOD('VSWR Calculator'!$C$23/Calculator!$F$16/2,1)-0.5))))/'VSWR Calculator'!$C$25)+$C59)^2+(1500*ABS(SIN(2*PI()*MOD(Calculator!$B$38/Calculator!$F$16,1)))*IF(MOD(Calculator!$B$38/Calculator!$F$16,1)&lt;0.5,-1,1))^2))/(1-SQRT(((50*POWER(80,POWER(COS(PI()*MOD(Calculator!$B$38/Calculator!$F$16,1)),2))+MIN(500,MAX(30,100*EXP(-0.3*'VSWR Calculator'!$C$24)*(1+3*ABS(MOD('VSWR Calculator'!$C$23/Calculator!$F$16/2,1)-0.5))))/'VSWR Calculator'!$C$25)-$C59)^2+(1500*ABS(SIN(2*PI()*MOD(Calculator!$B$38/Calculator!$F$16,1)))*IF(MOD(Calculator!$B$38/Calculator!$F$16,1)&lt;0.5,-1,1))^2)/SQRT(((50*POWER(80,POWER(COS(PI()*MOD(Calculator!$B$38/Calculator!$F$16,1)),2))+MIN(500,MAX(30,100*EXP(-0.3*'VSWR Calculator'!$C$24)*(1+3*ABS(MOD('VSWR Calculator'!$C$23/Calculator!$F$16/2,1)-0.5))))/'VSWR Calculator'!$C$25)+$C59)^2+(1500*ABS(SIN(2*PI()*MOD(Calculator!$B$38/Calculator!$F$16,1)))*IF(MOD(Calculator!$B$38/Calculator!$F$16,1)&lt;0.5,-1,1))^2)),2))</f>
        <v>—</v>
      </c>
      <c r="IE59" s="253" t="n">
        <f aca="false">IF(OR(Calculator!$E$17&lt;&gt;"YES",Calculator!$B$38&lt;Calculator!$G$17),"—",ROUND((1+SQRT(((50*POWER(80,POWER(COS(PI()*MOD(Calculator!$B$38/Calculator!$F$17,1)),2))+MIN(500,MAX(30,100*EXP(-0.3*'VSWR Calculator'!$C$24)*(1+3*ABS(MOD('VSWR Calculator'!$C$23/Calculator!$F$17/2,1)-0.5))))/'VSWR Calculator'!$C$25)-$C59)^2+(1500*ABS(SIN(2*PI()*MOD(Calculator!$B$38/Calculator!$F$17,1)))*IF(MOD(Calculator!$B$38/Calculator!$F$17,1)&lt;0.5,-1,1))^2)/SQRT(((50*POWER(80,POWER(COS(PI()*MOD(Calculator!$B$38/Calculator!$F$17,1)),2))+MIN(500,MAX(30,100*EXP(-0.3*'VSWR Calculator'!$C$24)*(1+3*ABS(MOD('VSWR Calculator'!$C$23/Calculator!$F$17/2,1)-0.5))))/'VSWR Calculator'!$C$25)+$C59)^2+(1500*ABS(SIN(2*PI()*MOD(Calculator!$B$38/Calculator!$F$17,1)))*IF(MOD(Calculator!$B$38/Calculator!$F$17,1)&lt;0.5,-1,1))^2))/(1-SQRT(((50*POWER(80,POWER(COS(PI()*MOD(Calculator!$B$38/Calculator!$F$17,1)),2))+MIN(500,MAX(30,100*EXP(-0.3*'VSWR Calculator'!$C$24)*(1+3*ABS(MOD('VSWR Calculator'!$C$23/Calculator!$F$17/2,1)-0.5))))/'VSWR Calculator'!$C$25)-$C59)^2+(1500*ABS(SIN(2*PI()*MOD(Calculator!$B$38/Calculator!$F$17,1)))*IF(MOD(Calculator!$B$38/Calculator!$F$17,1)&lt;0.5,-1,1))^2)/SQRT(((50*POWER(80,POWER(COS(PI()*MOD(Calculator!$B$38/Calculator!$F$17,1)),2))+MIN(500,MAX(30,100*EXP(-0.3*'VSWR Calculator'!$C$24)*(1+3*ABS(MOD('VSWR Calculator'!$C$23/Calculator!$F$17/2,1)-0.5))))/'VSWR Calculator'!$C$25)+$C59)^2+(1500*ABS(SIN(2*PI()*MOD(Calculator!$B$38/Calculator!$F$17,1)))*IF(MOD(Calculator!$B$38/Calculator!$F$17,1)&lt;0.5,-1,1))^2)),2))</f>
        <v>14.15</v>
      </c>
      <c r="IF59" s="253" t="str">
        <f aca="false">IF(OR(Calculator!$E$18&lt;&gt;"YES",Calculator!$B$38&lt;Calculator!$G$18),"—",ROUND((1+SQRT(((50*POWER(80,POWER(COS(PI()*MOD(Calculator!$B$38/Calculator!$F$18,1)),2))+MIN(500,MAX(30,100*EXP(-0.3*'VSWR Calculator'!$C$24)*(1+3*ABS(MOD('VSWR Calculator'!$C$23/Calculator!$F$18/2,1)-0.5))))/'VSWR Calculator'!$C$25)-$C59)^2+(1500*ABS(SIN(2*PI()*MOD(Calculator!$B$38/Calculator!$F$18,1)))*IF(MOD(Calculator!$B$38/Calculator!$F$18,1)&lt;0.5,-1,1))^2)/SQRT(((50*POWER(80,POWER(COS(PI()*MOD(Calculator!$B$38/Calculator!$F$18,1)),2))+MIN(500,MAX(30,100*EXP(-0.3*'VSWR Calculator'!$C$24)*(1+3*ABS(MOD('VSWR Calculator'!$C$23/Calculator!$F$18/2,1)-0.5))))/'VSWR Calculator'!$C$25)+$C59)^2+(1500*ABS(SIN(2*PI()*MOD(Calculator!$B$38/Calculator!$F$18,1)))*IF(MOD(Calculator!$B$38/Calculator!$F$18,1)&lt;0.5,-1,1))^2))/(1-SQRT(((50*POWER(80,POWER(COS(PI()*MOD(Calculator!$B$38/Calculator!$F$18,1)),2))+MIN(500,MAX(30,100*EXP(-0.3*'VSWR Calculator'!$C$24)*(1+3*ABS(MOD('VSWR Calculator'!$C$23/Calculator!$F$18/2,1)-0.5))))/'VSWR Calculator'!$C$25)-$C59)^2+(1500*ABS(SIN(2*PI()*MOD(Calculator!$B$38/Calculator!$F$18,1)))*IF(MOD(Calculator!$B$38/Calculator!$F$18,1)&lt;0.5,-1,1))^2)/SQRT(((50*POWER(80,POWER(COS(PI()*MOD(Calculator!$B$38/Calculator!$F$18,1)),2))+MIN(500,MAX(30,100*EXP(-0.3*'VSWR Calculator'!$C$24)*(1+3*ABS(MOD('VSWR Calculator'!$C$23/Calculator!$F$18/2,1)-0.5))))/'VSWR Calculator'!$C$25)+$C59)^2+(1500*ABS(SIN(2*PI()*MOD(Calculator!$B$38/Calculator!$F$18,1)))*IF(MOD(Calculator!$B$38/Calculator!$F$18,1)&lt;0.5,-1,1))^2)),2))</f>
        <v>—</v>
      </c>
      <c r="IG59" s="253" t="str">
        <f aca="false">IF(OR(Calculator!$E$19&lt;&gt;"YES",Calculator!$B$38&lt;Calculator!$G$19),"—",ROUND((1+SQRT(((50*POWER(80,POWER(COS(PI()*MOD(Calculator!$B$38/Calculator!$F$19,1)),2))+MIN(500,MAX(30,100*EXP(-0.3*'VSWR Calculator'!$C$24)*(1+3*ABS(MOD('VSWR Calculator'!$C$23/Calculator!$F$19/2,1)-0.5))))/'VSWR Calculator'!$C$25)-$C59)^2+(1500*ABS(SIN(2*PI()*MOD(Calculator!$B$38/Calculator!$F$19,1)))*IF(MOD(Calculator!$B$38/Calculator!$F$19,1)&lt;0.5,-1,1))^2)/SQRT(((50*POWER(80,POWER(COS(PI()*MOD(Calculator!$B$38/Calculator!$F$19,1)),2))+MIN(500,MAX(30,100*EXP(-0.3*'VSWR Calculator'!$C$24)*(1+3*ABS(MOD('VSWR Calculator'!$C$23/Calculator!$F$19/2,1)-0.5))))/'VSWR Calculator'!$C$25)+$C59)^2+(1500*ABS(SIN(2*PI()*MOD(Calculator!$B$38/Calculator!$F$19,1)))*IF(MOD(Calculator!$B$38/Calculator!$F$19,1)&lt;0.5,-1,1))^2))/(1-SQRT(((50*POWER(80,POWER(COS(PI()*MOD(Calculator!$B$38/Calculator!$F$19,1)),2))+MIN(500,MAX(30,100*EXP(-0.3*'VSWR Calculator'!$C$24)*(1+3*ABS(MOD('VSWR Calculator'!$C$23/Calculator!$F$19/2,1)-0.5))))/'VSWR Calculator'!$C$25)-$C59)^2+(1500*ABS(SIN(2*PI()*MOD(Calculator!$B$38/Calculator!$F$19,1)))*IF(MOD(Calculator!$B$38/Calculator!$F$19,1)&lt;0.5,-1,1))^2)/SQRT(((50*POWER(80,POWER(COS(PI()*MOD(Calculator!$B$38/Calculator!$F$19,1)),2))+MIN(500,MAX(30,100*EXP(-0.3*'VSWR Calculator'!$C$24)*(1+3*ABS(MOD('VSWR Calculator'!$C$23/Calculator!$F$19/2,1)-0.5))))/'VSWR Calculator'!$C$25)+$C59)^2+(1500*ABS(SIN(2*PI()*MOD(Calculator!$B$38/Calculator!$F$19,1)))*IF(MOD(Calculator!$B$38/Calculator!$F$19,1)&lt;0.5,-1,1))^2)),2))</f>
        <v>—</v>
      </c>
      <c r="IH59" s="253" t="str">
        <f aca="false">IF(OR(Calculator!$E$20&lt;&gt;"YES",Calculator!$B$38&lt;Calculator!$G$20),"—",ROUND((1+SQRT(((50*POWER(80,POWER(COS(PI()*MOD(Calculator!$B$38/Calculator!$F$20,1)),2))+MIN(500,MAX(30,100*EXP(-0.3*'VSWR Calculator'!$C$24)*(1+3*ABS(MOD('VSWR Calculator'!$C$23/Calculator!$F$20/2,1)-0.5))))/'VSWR Calculator'!$C$25)-$C59)^2+(1500*ABS(SIN(2*PI()*MOD(Calculator!$B$38/Calculator!$F$20,1)))*IF(MOD(Calculator!$B$38/Calculator!$F$20,1)&lt;0.5,-1,1))^2)/SQRT(((50*POWER(80,POWER(COS(PI()*MOD(Calculator!$B$38/Calculator!$F$20,1)),2))+MIN(500,MAX(30,100*EXP(-0.3*'VSWR Calculator'!$C$24)*(1+3*ABS(MOD('VSWR Calculator'!$C$23/Calculator!$F$20/2,1)-0.5))))/'VSWR Calculator'!$C$25)+$C59)^2+(1500*ABS(SIN(2*PI()*MOD(Calculator!$B$38/Calculator!$F$20,1)))*IF(MOD(Calculator!$B$38/Calculator!$F$20,1)&lt;0.5,-1,1))^2))/(1-SQRT(((50*POWER(80,POWER(COS(PI()*MOD(Calculator!$B$38/Calculator!$F$20,1)),2))+MIN(500,MAX(30,100*EXP(-0.3*'VSWR Calculator'!$C$24)*(1+3*ABS(MOD('VSWR Calculator'!$C$23/Calculator!$F$20/2,1)-0.5))))/'VSWR Calculator'!$C$25)-$C59)^2+(1500*ABS(SIN(2*PI()*MOD(Calculator!$B$38/Calculator!$F$20,1)))*IF(MOD(Calculator!$B$38/Calculator!$F$20,1)&lt;0.5,-1,1))^2)/SQRT(((50*POWER(80,POWER(COS(PI()*MOD(Calculator!$B$38/Calculator!$F$20,1)),2))+MIN(500,MAX(30,100*EXP(-0.3*'VSWR Calculator'!$C$24)*(1+3*ABS(MOD('VSWR Calculator'!$C$23/Calculator!$F$20/2,1)-0.5))))/'VSWR Calculator'!$C$25)+$C59)^2+(1500*ABS(SIN(2*PI()*MOD(Calculator!$B$38/Calculator!$F$20,1)))*IF(MOD(Calculator!$B$38/Calculator!$F$20,1)&lt;0.5,-1,1))^2)),2))</f>
        <v>—</v>
      </c>
      <c r="II59" s="253" t="str">
        <f aca="false">IF(OR(Calculator!$E$21&lt;&gt;"YES",Calculator!$B$38&lt;Calculator!$G$21),"—",ROUND((1+SQRT(((50*POWER(80,POWER(COS(PI()*MOD(Calculator!$B$38/Calculator!$F$21,1)),2))+MIN(500,MAX(30,100*EXP(-0.3*'VSWR Calculator'!$C$24)*(1+3*ABS(MOD('VSWR Calculator'!$C$23/Calculator!$F$21/2,1)-0.5))))/'VSWR Calculator'!$C$25)-$C59)^2+(1500*ABS(SIN(2*PI()*MOD(Calculator!$B$38/Calculator!$F$21,1)))*IF(MOD(Calculator!$B$38/Calculator!$F$21,1)&lt;0.5,-1,1))^2)/SQRT(((50*POWER(80,POWER(COS(PI()*MOD(Calculator!$B$38/Calculator!$F$21,1)),2))+MIN(500,MAX(30,100*EXP(-0.3*'VSWR Calculator'!$C$24)*(1+3*ABS(MOD('VSWR Calculator'!$C$23/Calculator!$F$21/2,1)-0.5))))/'VSWR Calculator'!$C$25)+$C59)^2+(1500*ABS(SIN(2*PI()*MOD(Calculator!$B$38/Calculator!$F$21,1)))*IF(MOD(Calculator!$B$38/Calculator!$F$21,1)&lt;0.5,-1,1))^2))/(1-SQRT(((50*POWER(80,POWER(COS(PI()*MOD(Calculator!$B$38/Calculator!$F$21,1)),2))+MIN(500,MAX(30,100*EXP(-0.3*'VSWR Calculator'!$C$24)*(1+3*ABS(MOD('VSWR Calculator'!$C$23/Calculator!$F$21/2,1)-0.5))))/'VSWR Calculator'!$C$25)-$C59)^2+(1500*ABS(SIN(2*PI()*MOD(Calculator!$B$38/Calculator!$F$21,1)))*IF(MOD(Calculator!$B$38/Calculator!$F$21,1)&lt;0.5,-1,1))^2)/SQRT(((50*POWER(80,POWER(COS(PI()*MOD(Calculator!$B$38/Calculator!$F$21,1)),2))+MIN(500,MAX(30,100*EXP(-0.3*'VSWR Calculator'!$C$24)*(1+3*ABS(MOD('VSWR Calculator'!$C$23/Calculator!$F$21/2,1)-0.5))))/'VSWR Calculator'!$C$25)+$C59)^2+(1500*ABS(SIN(2*PI()*MOD(Calculator!$B$38/Calculator!$F$21,1)))*IF(MOD(Calculator!$B$38/Calculator!$F$21,1)&lt;0.5,-1,1))^2)),2))</f>
        <v>—</v>
      </c>
      <c r="IJ59" s="253" t="str">
        <f aca="false">IF(OR(Calculator!$E$22&lt;&gt;"YES",Calculator!$B$38&lt;Calculator!$G$22),"—",ROUND((1+SQRT(((50*POWER(80,POWER(COS(PI()*MOD(Calculator!$B$38/Calculator!$F$22,1)),2))+MIN(500,MAX(30,100*EXP(-0.3*'VSWR Calculator'!$C$24)*(1+3*ABS(MOD('VSWR Calculator'!$C$23/Calculator!$F$22/2,1)-0.5))))/'VSWR Calculator'!$C$25)-$C59)^2+(1500*ABS(SIN(2*PI()*MOD(Calculator!$B$38/Calculator!$F$22,1)))*IF(MOD(Calculator!$B$38/Calculator!$F$22,1)&lt;0.5,-1,1))^2)/SQRT(((50*POWER(80,POWER(COS(PI()*MOD(Calculator!$B$38/Calculator!$F$22,1)),2))+MIN(500,MAX(30,100*EXP(-0.3*'VSWR Calculator'!$C$24)*(1+3*ABS(MOD('VSWR Calculator'!$C$23/Calculator!$F$22/2,1)-0.5))))/'VSWR Calculator'!$C$25)+$C59)^2+(1500*ABS(SIN(2*PI()*MOD(Calculator!$B$38/Calculator!$F$22,1)))*IF(MOD(Calculator!$B$38/Calculator!$F$22,1)&lt;0.5,-1,1))^2))/(1-SQRT(((50*POWER(80,POWER(COS(PI()*MOD(Calculator!$B$38/Calculator!$F$22,1)),2))+MIN(500,MAX(30,100*EXP(-0.3*'VSWR Calculator'!$C$24)*(1+3*ABS(MOD('VSWR Calculator'!$C$23/Calculator!$F$22/2,1)-0.5))))/'VSWR Calculator'!$C$25)-$C59)^2+(1500*ABS(SIN(2*PI()*MOD(Calculator!$B$38/Calculator!$F$22,1)))*IF(MOD(Calculator!$B$38/Calculator!$F$22,1)&lt;0.5,-1,1))^2)/SQRT(((50*POWER(80,POWER(COS(PI()*MOD(Calculator!$B$38/Calculator!$F$22,1)),2))+MIN(500,MAX(30,100*EXP(-0.3*'VSWR Calculator'!$C$24)*(1+3*ABS(MOD('VSWR Calculator'!$C$23/Calculator!$F$22/2,1)-0.5))))/'VSWR Calculator'!$C$25)+$C59)^2+(1500*ABS(SIN(2*PI()*MOD(Calculator!$B$38/Calculator!$F$22,1)))*IF(MOD(Calculator!$B$38/Calculator!$F$22,1)&lt;0.5,-1,1))^2)),2))</f>
        <v>—</v>
      </c>
      <c r="IK59" s="253" t="n">
        <f aca="false">IFERROR(ROUND((IF(ISNUMBER(HZ59),HZ59,0)+IF(ISNUMBER(IA59),IA59,0)+IF(ISNUMBER(IB59),IB59,0)+IF(ISNUMBER(IC59),IC59,0)+IF(ISNUMBER(ID59),ID59,0)+IF(ISNUMBER(IE59),IE59,0)+IF(ISNUMBER(IF59),IF59,0)+IF(ISNUMBER(IG59),IG59,0)+IF(ISNUMBER(IH59),IH59,0)+IF(ISNUMBER(II59),II59,0)+IF(ISNUMBER(IJ59),IJ59,0))/(IF(ISNUMBER(HZ59),1,0)+IF(ISNUMBER(IA59),1,0)+IF(ISNUMBER(IB59),1,0)+IF(ISNUMBER(IC59),1,0)+IF(ISNUMBER(ID59),1,0)+IF(ISNUMBER(IE59),1,0)+IF(ISNUMBER(IF59),1,0)+IF(ISNUMBER(IG59),1,0)+IF(ISNUMBER(IH59),1,0)+IF(ISNUMBER(II59),1,0)+IF(ISNUMBER(IJ59),1,0)),4),"")</f>
        <v>8.3</v>
      </c>
    </row>
    <row r="60" customFormat="false" ht="15" hidden="false" customHeight="true" outlineLevel="0" collapsed="false">
      <c r="A60" s="296" t="s">
        <v>502</v>
      </c>
      <c r="B60" s="296" t="s">
        <v>339</v>
      </c>
      <c r="C60" s="297" t="n">
        <v>1300</v>
      </c>
      <c r="D60" s="298" t="str">
        <f aca="false">IF(OR(Calculator!$E$12&lt;&gt;"YES",Calculator!$B$29&lt;Calculator!$G$12),"—",ROUND((1+SQRT(((50*POWER(80,POWER(COS(PI()*MOD(Calculator!$B$29/Calculator!$F$12,1)),2))-$C60)^2+(1500*ABS(SIN(2*PI()*MOD(Calculator!$B$29/Calculator!$F$12,1)))*IF(MOD(Calculator!$B$29/Calculator!$F$12,1)&lt;0.5,-1,1))^2)/((50*POWER(80,POWER(COS(PI()*MOD(Calculator!$B$29/Calculator!$F$12,1)),2))+$C60)^2+(1500*ABS(SIN(2*PI()*MOD(Calculator!$B$29/Calculator!$F$12,1)))*IF(MOD(Calculator!$B$29/Calculator!$F$12,1)&lt;0.5,-1,1))^2)))/(1-SQRT(((50*POWER(80,POWER(COS(PI()*MOD(Calculator!$B$29/Calculator!$F$12,1)),2))-$C60)^2+(1500*ABS(SIN(2*PI()*MOD(Calculator!$B$29/Calculator!$F$12,1)))*IF(MOD(Calculator!$B$29/Calculator!$F$12,1)&lt;0.5,-1,1))^2)/((50*POWER(80,POWER(COS(PI()*MOD(Calculator!$B$29/Calculator!$F$12,1)),2))+$C60)^2+(1500*ABS(SIN(2*PI()*MOD(Calculator!$B$29/Calculator!$F$12,1)))*IF(MOD(Calculator!$B$29/Calculator!$F$12,1)&lt;0.5,-1,1))^2))),2))</f>
        <v>—</v>
      </c>
      <c r="E60" s="298" t="str">
        <f aca="false">IF(OR(Calculator!$E$13&lt;&gt;"YES",Calculator!$B$29&lt;Calculator!$G$13),"—",ROUND((1+SQRT(((50*POWER(80,POWER(COS(PI()*MOD(Calculator!$B$29/Calculator!$F$13,1)),2))-$C60)^2+(1500*ABS(SIN(2*PI()*MOD(Calculator!$B$29/Calculator!$F$13,1)))*IF(MOD(Calculator!$B$29/Calculator!$F$13,1)&lt;0.5,-1,1))^2)/((50*POWER(80,POWER(COS(PI()*MOD(Calculator!$B$29/Calculator!$F$13,1)),2))+$C60)^2+(1500*ABS(SIN(2*PI()*MOD(Calculator!$B$29/Calculator!$F$13,1)))*IF(MOD(Calculator!$B$29/Calculator!$F$13,1)&lt;0.5,-1,1))^2)))/(1-SQRT(((50*POWER(80,POWER(COS(PI()*MOD(Calculator!$B$29/Calculator!$F$13,1)),2))-$C60)^2+(1500*ABS(SIN(2*PI()*MOD(Calculator!$B$29/Calculator!$F$13,1)))*IF(MOD(Calculator!$B$29/Calculator!$F$13,1)&lt;0.5,-1,1))^2)/((50*POWER(80,POWER(COS(PI()*MOD(Calculator!$B$29/Calculator!$F$13,1)),2))+$C60)^2+(1500*ABS(SIN(2*PI()*MOD(Calculator!$B$29/Calculator!$F$13,1)))*IF(MOD(Calculator!$B$29/Calculator!$F$13,1)&lt;0.5,-1,1))^2))),2))</f>
        <v>—</v>
      </c>
      <c r="F60" s="298" t="str">
        <f aca="false">IF(OR(Calculator!$E$14&lt;&gt;"YES",Calculator!$B$29&lt;Calculator!$G$14),"—",ROUND((1+SQRT(((50*POWER(80,POWER(COS(PI()*MOD(Calculator!$B$29/Calculator!$F$14,1)),2))-$C60)^2+(1500*ABS(SIN(2*PI()*MOD(Calculator!$B$29/Calculator!$F$14,1)))*IF(MOD(Calculator!$B$29/Calculator!$F$14,1)&lt;0.5,-1,1))^2)/((50*POWER(80,POWER(COS(PI()*MOD(Calculator!$B$29/Calculator!$F$14,1)),2))+$C60)^2+(1500*ABS(SIN(2*PI()*MOD(Calculator!$B$29/Calculator!$F$14,1)))*IF(MOD(Calculator!$B$29/Calculator!$F$14,1)&lt;0.5,-1,1))^2)))/(1-SQRT(((50*POWER(80,POWER(COS(PI()*MOD(Calculator!$B$29/Calculator!$F$14,1)),2))-$C60)^2+(1500*ABS(SIN(2*PI()*MOD(Calculator!$B$29/Calculator!$F$14,1)))*IF(MOD(Calculator!$B$29/Calculator!$F$14,1)&lt;0.5,-1,1))^2)/((50*POWER(80,POWER(COS(PI()*MOD(Calculator!$B$29/Calculator!$F$14,1)),2))+$C60)^2+(1500*ABS(SIN(2*PI()*MOD(Calculator!$B$29/Calculator!$F$14,1)))*IF(MOD(Calculator!$B$29/Calculator!$F$14,1)&lt;0.5,-1,1))^2))),2))</f>
        <v>—</v>
      </c>
      <c r="G60" s="298" t="n">
        <f aca="false">IF(OR(Calculator!$E$15&lt;&gt;"YES",Calculator!$B$29&lt;Calculator!$G$15),"—",ROUND((1+SQRT(((50*POWER(80,POWER(COS(PI()*MOD(Calculator!$B$29/Calculator!$F$15,1)),2))-$C60)^2+(1500*ABS(SIN(2*PI()*MOD(Calculator!$B$29/Calculator!$F$15,1)))*IF(MOD(Calculator!$B$29/Calculator!$F$15,1)&lt;0.5,-1,1))^2)/((50*POWER(80,POWER(COS(PI()*MOD(Calculator!$B$29/Calculator!$F$15,1)),2))+$C60)^2+(1500*ABS(SIN(2*PI()*MOD(Calculator!$B$29/Calculator!$F$15,1)))*IF(MOD(Calculator!$B$29/Calculator!$F$15,1)&lt;0.5,-1,1))^2)))/(1-SQRT(((50*POWER(80,POWER(COS(PI()*MOD(Calculator!$B$29/Calculator!$F$15,1)),2))-$C60)^2+(1500*ABS(SIN(2*PI()*MOD(Calculator!$B$29/Calculator!$F$15,1)))*IF(MOD(Calculator!$B$29/Calculator!$F$15,1)&lt;0.5,-1,1))^2)/((50*POWER(80,POWER(COS(PI()*MOD(Calculator!$B$29/Calculator!$F$15,1)),2))+$C60)^2+(1500*ABS(SIN(2*PI()*MOD(Calculator!$B$29/Calculator!$F$15,1)))*IF(MOD(Calculator!$B$29/Calculator!$F$15,1)&lt;0.5,-1,1))^2))),2))</f>
        <v>17.34</v>
      </c>
      <c r="H60" s="298" t="str">
        <f aca="false">IF(OR(Calculator!$E$16&lt;&gt;"YES",Calculator!$B$29&lt;Calculator!$G$16),"—",ROUND((1+SQRT(((50*POWER(80,POWER(COS(PI()*MOD(Calculator!$B$29/Calculator!$F$16,1)),2))-$C60)^2+(1500*ABS(SIN(2*PI()*MOD(Calculator!$B$29/Calculator!$F$16,1)))*IF(MOD(Calculator!$B$29/Calculator!$F$16,1)&lt;0.5,-1,1))^2)/((50*POWER(80,POWER(COS(PI()*MOD(Calculator!$B$29/Calculator!$F$16,1)),2))+$C60)^2+(1500*ABS(SIN(2*PI()*MOD(Calculator!$B$29/Calculator!$F$16,1)))*IF(MOD(Calculator!$B$29/Calculator!$F$16,1)&lt;0.5,-1,1))^2)))/(1-SQRT(((50*POWER(80,POWER(COS(PI()*MOD(Calculator!$B$29/Calculator!$F$16,1)),2))-$C60)^2+(1500*ABS(SIN(2*PI()*MOD(Calculator!$B$29/Calculator!$F$16,1)))*IF(MOD(Calculator!$B$29/Calculator!$F$16,1)&lt;0.5,-1,1))^2)/((50*POWER(80,POWER(COS(PI()*MOD(Calculator!$B$29/Calculator!$F$16,1)),2))+$C60)^2+(1500*ABS(SIN(2*PI()*MOD(Calculator!$B$29/Calculator!$F$16,1)))*IF(MOD(Calculator!$B$29/Calculator!$F$16,1)&lt;0.5,-1,1))^2))),2))</f>
        <v>—</v>
      </c>
      <c r="I60" s="298" t="n">
        <f aca="false">IF(OR(Calculator!$E$17&lt;&gt;"YES",Calculator!$B$29&lt;Calculator!$G$17),"—",ROUND((1+SQRT(((50*POWER(80,POWER(COS(PI()*MOD(Calculator!$B$29/Calculator!$F$17,1)),2))-$C60)^2+(1500*ABS(SIN(2*PI()*MOD(Calculator!$B$29/Calculator!$F$17,1)))*IF(MOD(Calculator!$B$29/Calculator!$F$17,1)&lt;0.5,-1,1))^2)/((50*POWER(80,POWER(COS(PI()*MOD(Calculator!$B$29/Calculator!$F$17,1)),2))+$C60)^2+(1500*ABS(SIN(2*PI()*MOD(Calculator!$B$29/Calculator!$F$17,1)))*IF(MOD(Calculator!$B$29/Calculator!$F$17,1)&lt;0.5,-1,1))^2)))/(1-SQRT(((50*POWER(80,POWER(COS(PI()*MOD(Calculator!$B$29/Calculator!$F$17,1)),2))-$C60)^2+(1500*ABS(SIN(2*PI()*MOD(Calculator!$B$29/Calculator!$F$17,1)))*IF(MOD(Calculator!$B$29/Calculator!$F$17,1)&lt;0.5,-1,1))^2)/((50*POWER(80,POWER(COS(PI()*MOD(Calculator!$B$29/Calculator!$F$17,1)),2))+$C60)^2+(1500*ABS(SIN(2*PI()*MOD(Calculator!$B$29/Calculator!$F$17,1)))*IF(MOD(Calculator!$B$29/Calculator!$F$17,1)&lt;0.5,-1,1))^2))),2))</f>
        <v>15.95</v>
      </c>
      <c r="J60" s="298" t="str">
        <f aca="false">IF(OR(Calculator!$E$18&lt;&gt;"YES",Calculator!$B$29&lt;Calculator!$G$18),"—",ROUND((1+SQRT(((50*POWER(80,POWER(COS(PI()*MOD(Calculator!$B$29/Calculator!$F$18,1)),2))-$C60)^2+(1500*ABS(SIN(2*PI()*MOD(Calculator!$B$29/Calculator!$F$18,1)))*IF(MOD(Calculator!$B$29/Calculator!$F$18,1)&lt;0.5,-1,1))^2)/((50*POWER(80,POWER(COS(PI()*MOD(Calculator!$B$29/Calculator!$F$18,1)),2))+$C60)^2+(1500*ABS(SIN(2*PI()*MOD(Calculator!$B$29/Calculator!$F$18,1)))*IF(MOD(Calculator!$B$29/Calculator!$F$18,1)&lt;0.5,-1,1))^2)))/(1-SQRT(((50*POWER(80,POWER(COS(PI()*MOD(Calculator!$B$29/Calculator!$F$18,1)),2))-$C60)^2+(1500*ABS(SIN(2*PI()*MOD(Calculator!$B$29/Calculator!$F$18,1)))*IF(MOD(Calculator!$B$29/Calculator!$F$18,1)&lt;0.5,-1,1))^2)/((50*POWER(80,POWER(COS(PI()*MOD(Calculator!$B$29/Calculator!$F$18,1)),2))+$C60)^2+(1500*ABS(SIN(2*PI()*MOD(Calculator!$B$29/Calculator!$F$18,1)))*IF(MOD(Calculator!$B$29/Calculator!$F$18,1)&lt;0.5,-1,1))^2))),2))</f>
        <v>—</v>
      </c>
      <c r="K60" s="298" t="str">
        <f aca="false">IF(OR(Calculator!$E$19&lt;&gt;"YES",Calculator!$B$29&lt;Calculator!$G$19),"—",ROUND((1+SQRT(((50*POWER(80,POWER(COS(PI()*MOD(Calculator!$B$29/Calculator!$F$19,1)),2))-$C60)^2+(1500*ABS(SIN(2*PI()*MOD(Calculator!$B$29/Calculator!$F$19,1)))*IF(MOD(Calculator!$B$29/Calculator!$F$19,1)&lt;0.5,-1,1))^2)/((50*POWER(80,POWER(COS(PI()*MOD(Calculator!$B$29/Calculator!$F$19,1)),2))+$C60)^2+(1500*ABS(SIN(2*PI()*MOD(Calculator!$B$29/Calculator!$F$19,1)))*IF(MOD(Calculator!$B$29/Calculator!$F$19,1)&lt;0.5,-1,1))^2)))/(1-SQRT(((50*POWER(80,POWER(COS(PI()*MOD(Calculator!$B$29/Calculator!$F$19,1)),2))-$C60)^2+(1500*ABS(SIN(2*PI()*MOD(Calculator!$B$29/Calculator!$F$19,1)))*IF(MOD(Calculator!$B$29/Calculator!$F$19,1)&lt;0.5,-1,1))^2)/((50*POWER(80,POWER(COS(PI()*MOD(Calculator!$B$29/Calculator!$F$19,1)),2))+$C60)^2+(1500*ABS(SIN(2*PI()*MOD(Calculator!$B$29/Calculator!$F$19,1)))*IF(MOD(Calculator!$B$29/Calculator!$F$19,1)&lt;0.5,-1,1))^2))),2))</f>
        <v>—</v>
      </c>
      <c r="L60" s="298" t="str">
        <f aca="false">IF(OR(Calculator!$E$20&lt;&gt;"YES",Calculator!$B$29&lt;Calculator!$G$20),"—",ROUND((1+SQRT(((50*POWER(80,POWER(COS(PI()*MOD(Calculator!$B$29/Calculator!$F$20,1)),2))-$C60)^2+(1500*ABS(SIN(2*PI()*MOD(Calculator!$B$29/Calculator!$F$20,1)))*IF(MOD(Calculator!$B$29/Calculator!$F$20,1)&lt;0.5,-1,1))^2)/((50*POWER(80,POWER(COS(PI()*MOD(Calculator!$B$29/Calculator!$F$20,1)),2))+$C60)^2+(1500*ABS(SIN(2*PI()*MOD(Calculator!$B$29/Calculator!$F$20,1)))*IF(MOD(Calculator!$B$29/Calculator!$F$20,1)&lt;0.5,-1,1))^2)))/(1-SQRT(((50*POWER(80,POWER(COS(PI()*MOD(Calculator!$B$29/Calculator!$F$20,1)),2))-$C60)^2+(1500*ABS(SIN(2*PI()*MOD(Calculator!$B$29/Calculator!$F$20,1)))*IF(MOD(Calculator!$B$29/Calculator!$F$20,1)&lt;0.5,-1,1))^2)/((50*POWER(80,POWER(COS(PI()*MOD(Calculator!$B$29/Calculator!$F$20,1)),2))+$C60)^2+(1500*ABS(SIN(2*PI()*MOD(Calculator!$B$29/Calculator!$F$20,1)))*IF(MOD(Calculator!$B$29/Calculator!$F$20,1)&lt;0.5,-1,1))^2))),2))</f>
        <v>—</v>
      </c>
      <c r="M60" s="298" t="str">
        <f aca="false">IF(OR(Calculator!$E$21&lt;&gt;"YES",Calculator!$B$29&lt;Calculator!$G$21),"—",ROUND((1+SQRT(((50*POWER(80,POWER(COS(PI()*MOD(Calculator!$B$29/Calculator!$F$21,1)),2))-$C60)^2+(1500*ABS(SIN(2*PI()*MOD(Calculator!$B$29/Calculator!$F$21,1)))*IF(MOD(Calculator!$B$29/Calculator!$F$21,1)&lt;0.5,-1,1))^2)/((50*POWER(80,POWER(COS(PI()*MOD(Calculator!$B$29/Calculator!$F$21,1)),2))+$C60)^2+(1500*ABS(SIN(2*PI()*MOD(Calculator!$B$29/Calculator!$F$21,1)))*IF(MOD(Calculator!$B$29/Calculator!$F$21,1)&lt;0.5,-1,1))^2)))/(1-SQRT(((50*POWER(80,POWER(COS(PI()*MOD(Calculator!$B$29/Calculator!$F$21,1)),2))-$C60)^2+(1500*ABS(SIN(2*PI()*MOD(Calculator!$B$29/Calculator!$F$21,1)))*IF(MOD(Calculator!$B$29/Calculator!$F$21,1)&lt;0.5,-1,1))^2)/((50*POWER(80,POWER(COS(PI()*MOD(Calculator!$B$29/Calculator!$F$21,1)),2))+$C60)^2+(1500*ABS(SIN(2*PI()*MOD(Calculator!$B$29/Calculator!$F$21,1)))*IF(MOD(Calculator!$B$29/Calculator!$F$21,1)&lt;0.5,-1,1))^2))),2))</f>
        <v>—</v>
      </c>
      <c r="N60" s="298" t="str">
        <f aca="false">IF(OR(Calculator!$E$22&lt;&gt;"YES",Calculator!$B$29&lt;Calculator!$G$22),"—",ROUND((1+SQRT(((50*POWER(80,POWER(COS(PI()*MOD(Calculator!$B$29/Calculator!$F$22,1)),2))-$C60)^2+(1500*ABS(SIN(2*PI()*MOD(Calculator!$B$29/Calculator!$F$22,1)))*IF(MOD(Calculator!$B$29/Calculator!$F$22,1)&lt;0.5,-1,1))^2)/((50*POWER(80,POWER(COS(PI()*MOD(Calculator!$B$29/Calculator!$F$22,1)),2))+$C60)^2+(1500*ABS(SIN(2*PI()*MOD(Calculator!$B$29/Calculator!$F$22,1)))*IF(MOD(Calculator!$B$29/Calculator!$F$22,1)&lt;0.5,-1,1))^2)))/(1-SQRT(((50*POWER(80,POWER(COS(PI()*MOD(Calculator!$B$29/Calculator!$F$22,1)),2))-$C60)^2+(1500*ABS(SIN(2*PI()*MOD(Calculator!$B$29/Calculator!$F$22,1)))*IF(MOD(Calculator!$B$29/Calculator!$F$22,1)&lt;0.5,-1,1))^2)/((50*POWER(80,POWER(COS(PI()*MOD(Calculator!$B$29/Calculator!$F$22,1)),2))+$C60)^2+(1500*ABS(SIN(2*PI()*MOD(Calculator!$B$29/Calculator!$F$22,1)))*IF(MOD(Calculator!$B$29/Calculator!$F$22,1)&lt;0.5,-1,1))^2))),2))</f>
        <v>—</v>
      </c>
      <c r="O60" s="292" t="n">
        <f aca="false">IFERROR(ROUND((IF(ISNUMBER(D60),D60,0)+IF(ISNUMBER(E60),E60,0)+IF(ISNUMBER(F60),F60,0)+IF(ISNUMBER(G60),G60,0)+IF(ISNUMBER(H60),H60,0)+IF(ISNUMBER(I60),I60,0)+IF(ISNUMBER(J60),J60,0)+IF(ISNUMBER(K60),K60,0)+IF(ISNUMBER(L60),L60,0)+IF(ISNUMBER(M60),M60,0)+IF(ISNUMBER(N60),N60,0))/(IF(ISNUMBER(D60),1,0)+IF(ISNUMBER(E60),1,0)+IF(ISNUMBER(F60),1,0)+IF(ISNUMBER(G60),1,0)+IF(ISNUMBER(H60),1,0)+IF(ISNUMBER(I60),1,0)+IF(ISNUMBER(J60),1,0)+IF(ISNUMBER(K60),1,0)+IF(ISNUMBER(L60),1,0)+IF(ISNUMBER(M60),1,0)+IF(ISNUMBER(N60),1,0)),4),"")</f>
        <v>16.645</v>
      </c>
      <c r="P60" s="298" t="str">
        <f aca="false">IF(OR(Calculator!$E$12&lt;&gt;"YES",Calculator!$B$30&lt;Calculator!$G$12),"—",ROUND((1+SQRT(((50*POWER(80,POWER(COS(PI()*MOD(Calculator!$B$30/Calculator!$F$12,1)),2))-$C60)^2+(1500*ABS(SIN(2*PI()*MOD(Calculator!$B$30/Calculator!$F$12,1)))*IF(MOD(Calculator!$B$30/Calculator!$F$12,1)&lt;0.5,-1,1))^2)/((50*POWER(80,POWER(COS(PI()*MOD(Calculator!$B$30/Calculator!$F$12,1)),2))+$C60)^2+(1500*ABS(SIN(2*PI()*MOD(Calculator!$B$30/Calculator!$F$12,1)))*IF(MOD(Calculator!$B$30/Calculator!$F$12,1)&lt;0.5,-1,1))^2)))/(1-SQRT(((50*POWER(80,POWER(COS(PI()*MOD(Calculator!$B$30/Calculator!$F$12,1)),2))-$C60)^2+(1500*ABS(SIN(2*PI()*MOD(Calculator!$B$30/Calculator!$F$12,1)))*IF(MOD(Calculator!$B$30/Calculator!$F$12,1)&lt;0.5,-1,1))^2)/((50*POWER(80,POWER(COS(PI()*MOD(Calculator!$B$30/Calculator!$F$12,1)),2))+$C60)^2+(1500*ABS(SIN(2*PI()*MOD(Calculator!$B$30/Calculator!$F$12,1)))*IF(MOD(Calculator!$B$30/Calculator!$F$12,1)&lt;0.5,-1,1))^2))),2))</f>
        <v>—</v>
      </c>
      <c r="Q60" s="298" t="str">
        <f aca="false">IF(OR(Calculator!$E$13&lt;&gt;"YES",Calculator!$B$30&lt;Calculator!$G$13),"—",ROUND((1+SQRT(((50*POWER(80,POWER(COS(PI()*MOD(Calculator!$B$30/Calculator!$F$13,1)),2))-$C60)^2+(1500*ABS(SIN(2*PI()*MOD(Calculator!$B$30/Calculator!$F$13,1)))*IF(MOD(Calculator!$B$30/Calculator!$F$13,1)&lt;0.5,-1,1))^2)/((50*POWER(80,POWER(COS(PI()*MOD(Calculator!$B$30/Calculator!$F$13,1)),2))+$C60)^2+(1500*ABS(SIN(2*PI()*MOD(Calculator!$B$30/Calculator!$F$13,1)))*IF(MOD(Calculator!$B$30/Calculator!$F$13,1)&lt;0.5,-1,1))^2)))/(1-SQRT(((50*POWER(80,POWER(COS(PI()*MOD(Calculator!$B$30/Calculator!$F$13,1)),2))-$C60)^2+(1500*ABS(SIN(2*PI()*MOD(Calculator!$B$30/Calculator!$F$13,1)))*IF(MOD(Calculator!$B$30/Calculator!$F$13,1)&lt;0.5,-1,1))^2)/((50*POWER(80,POWER(COS(PI()*MOD(Calculator!$B$30/Calculator!$F$13,1)),2))+$C60)^2+(1500*ABS(SIN(2*PI()*MOD(Calculator!$B$30/Calculator!$F$13,1)))*IF(MOD(Calculator!$B$30/Calculator!$F$13,1)&lt;0.5,-1,1))^2))),2))</f>
        <v>—</v>
      </c>
      <c r="R60" s="298" t="str">
        <f aca="false">IF(OR(Calculator!$E$14&lt;&gt;"YES",Calculator!$B$30&lt;Calculator!$G$14),"—",ROUND((1+SQRT(((50*POWER(80,POWER(COS(PI()*MOD(Calculator!$B$30/Calculator!$F$14,1)),2))-$C60)^2+(1500*ABS(SIN(2*PI()*MOD(Calculator!$B$30/Calculator!$F$14,1)))*IF(MOD(Calculator!$B$30/Calculator!$F$14,1)&lt;0.5,-1,1))^2)/((50*POWER(80,POWER(COS(PI()*MOD(Calculator!$B$30/Calculator!$F$14,1)),2))+$C60)^2+(1500*ABS(SIN(2*PI()*MOD(Calculator!$B$30/Calculator!$F$14,1)))*IF(MOD(Calculator!$B$30/Calculator!$F$14,1)&lt;0.5,-1,1))^2)))/(1-SQRT(((50*POWER(80,POWER(COS(PI()*MOD(Calculator!$B$30/Calculator!$F$14,1)),2))-$C60)^2+(1500*ABS(SIN(2*PI()*MOD(Calculator!$B$30/Calculator!$F$14,1)))*IF(MOD(Calculator!$B$30/Calculator!$F$14,1)&lt;0.5,-1,1))^2)/((50*POWER(80,POWER(COS(PI()*MOD(Calculator!$B$30/Calculator!$F$14,1)),2))+$C60)^2+(1500*ABS(SIN(2*PI()*MOD(Calculator!$B$30/Calculator!$F$14,1)))*IF(MOD(Calculator!$B$30/Calculator!$F$14,1)&lt;0.5,-1,1))^2))),2))</f>
        <v>—</v>
      </c>
      <c r="S60" s="298" t="n">
        <f aca="false">IF(OR(Calculator!$E$15&lt;&gt;"YES",Calculator!$B$30&lt;Calculator!$G$15),"—",ROUND((1+SQRT(((50*POWER(80,POWER(COS(PI()*MOD(Calculator!$B$30/Calculator!$F$15,1)),2))-$C60)^2+(1500*ABS(SIN(2*PI()*MOD(Calculator!$B$30/Calculator!$F$15,1)))*IF(MOD(Calculator!$B$30/Calculator!$F$15,1)&lt;0.5,-1,1))^2)/((50*POWER(80,POWER(COS(PI()*MOD(Calculator!$B$30/Calculator!$F$15,1)),2))+$C60)^2+(1500*ABS(SIN(2*PI()*MOD(Calculator!$B$30/Calculator!$F$15,1)))*IF(MOD(Calculator!$B$30/Calculator!$F$15,1)&lt;0.5,-1,1))^2)))/(1-SQRT(((50*POWER(80,POWER(COS(PI()*MOD(Calculator!$B$30/Calculator!$F$15,1)),2))-$C60)^2+(1500*ABS(SIN(2*PI()*MOD(Calculator!$B$30/Calculator!$F$15,1)))*IF(MOD(Calculator!$B$30/Calculator!$F$15,1)&lt;0.5,-1,1))^2)/((50*POWER(80,POWER(COS(PI()*MOD(Calculator!$B$30/Calculator!$F$15,1)),2))+$C60)^2+(1500*ABS(SIN(2*PI()*MOD(Calculator!$B$30/Calculator!$F$15,1)))*IF(MOD(Calculator!$B$30/Calculator!$F$15,1)&lt;0.5,-1,1))^2))),2))</f>
        <v>16.61</v>
      </c>
      <c r="T60" s="298" t="str">
        <f aca="false">IF(OR(Calculator!$E$16&lt;&gt;"YES",Calculator!$B$30&lt;Calculator!$G$16),"—",ROUND((1+SQRT(((50*POWER(80,POWER(COS(PI()*MOD(Calculator!$B$30/Calculator!$F$16,1)),2))-$C60)^2+(1500*ABS(SIN(2*PI()*MOD(Calculator!$B$30/Calculator!$F$16,1)))*IF(MOD(Calculator!$B$30/Calculator!$F$16,1)&lt;0.5,-1,1))^2)/((50*POWER(80,POWER(COS(PI()*MOD(Calculator!$B$30/Calculator!$F$16,1)),2))+$C60)^2+(1500*ABS(SIN(2*PI()*MOD(Calculator!$B$30/Calculator!$F$16,1)))*IF(MOD(Calculator!$B$30/Calculator!$F$16,1)&lt;0.5,-1,1))^2)))/(1-SQRT(((50*POWER(80,POWER(COS(PI()*MOD(Calculator!$B$30/Calculator!$F$16,1)),2))-$C60)^2+(1500*ABS(SIN(2*PI()*MOD(Calculator!$B$30/Calculator!$F$16,1)))*IF(MOD(Calculator!$B$30/Calculator!$F$16,1)&lt;0.5,-1,1))^2)/((50*POWER(80,POWER(COS(PI()*MOD(Calculator!$B$30/Calculator!$F$16,1)),2))+$C60)^2+(1500*ABS(SIN(2*PI()*MOD(Calculator!$B$30/Calculator!$F$16,1)))*IF(MOD(Calculator!$B$30/Calculator!$F$16,1)&lt;0.5,-1,1))^2))),2))</f>
        <v>—</v>
      </c>
      <c r="U60" s="298" t="n">
        <f aca="false">IF(OR(Calculator!$E$17&lt;&gt;"YES",Calculator!$B$30&lt;Calculator!$G$17),"—",ROUND((1+SQRT(((50*POWER(80,POWER(COS(PI()*MOD(Calculator!$B$30/Calculator!$F$17,1)),2))-$C60)^2+(1500*ABS(SIN(2*PI()*MOD(Calculator!$B$30/Calculator!$F$17,1)))*IF(MOD(Calculator!$B$30/Calculator!$F$17,1)&lt;0.5,-1,1))^2)/((50*POWER(80,POWER(COS(PI()*MOD(Calculator!$B$30/Calculator!$F$17,1)),2))+$C60)^2+(1500*ABS(SIN(2*PI()*MOD(Calculator!$B$30/Calculator!$F$17,1)))*IF(MOD(Calculator!$B$30/Calculator!$F$17,1)&lt;0.5,-1,1))^2)))/(1-SQRT(((50*POWER(80,POWER(COS(PI()*MOD(Calculator!$B$30/Calculator!$F$17,1)),2))-$C60)^2+(1500*ABS(SIN(2*PI()*MOD(Calculator!$B$30/Calculator!$F$17,1)))*IF(MOD(Calculator!$B$30/Calculator!$F$17,1)&lt;0.5,-1,1))^2)/((50*POWER(80,POWER(COS(PI()*MOD(Calculator!$B$30/Calculator!$F$17,1)),2))+$C60)^2+(1500*ABS(SIN(2*PI()*MOD(Calculator!$B$30/Calculator!$F$17,1)))*IF(MOD(Calculator!$B$30/Calculator!$F$17,1)&lt;0.5,-1,1))^2))),2))</f>
        <v>17.38</v>
      </c>
      <c r="V60" s="298" t="str">
        <f aca="false">IF(OR(Calculator!$E$18&lt;&gt;"YES",Calculator!$B$30&lt;Calculator!$G$18),"—",ROUND((1+SQRT(((50*POWER(80,POWER(COS(PI()*MOD(Calculator!$B$30/Calculator!$F$18,1)),2))-$C60)^2+(1500*ABS(SIN(2*PI()*MOD(Calculator!$B$30/Calculator!$F$18,1)))*IF(MOD(Calculator!$B$30/Calculator!$F$18,1)&lt;0.5,-1,1))^2)/((50*POWER(80,POWER(COS(PI()*MOD(Calculator!$B$30/Calculator!$F$18,1)),2))+$C60)^2+(1500*ABS(SIN(2*PI()*MOD(Calculator!$B$30/Calculator!$F$18,1)))*IF(MOD(Calculator!$B$30/Calculator!$F$18,1)&lt;0.5,-1,1))^2)))/(1-SQRT(((50*POWER(80,POWER(COS(PI()*MOD(Calculator!$B$30/Calculator!$F$18,1)),2))-$C60)^2+(1500*ABS(SIN(2*PI()*MOD(Calculator!$B$30/Calculator!$F$18,1)))*IF(MOD(Calculator!$B$30/Calculator!$F$18,1)&lt;0.5,-1,1))^2)/((50*POWER(80,POWER(COS(PI()*MOD(Calculator!$B$30/Calculator!$F$18,1)),2))+$C60)^2+(1500*ABS(SIN(2*PI()*MOD(Calculator!$B$30/Calculator!$F$18,1)))*IF(MOD(Calculator!$B$30/Calculator!$F$18,1)&lt;0.5,-1,1))^2))),2))</f>
        <v>—</v>
      </c>
      <c r="W60" s="298" t="str">
        <f aca="false">IF(OR(Calculator!$E$19&lt;&gt;"YES",Calculator!$B$30&lt;Calculator!$G$19),"—",ROUND((1+SQRT(((50*POWER(80,POWER(COS(PI()*MOD(Calculator!$B$30/Calculator!$F$19,1)),2))-$C60)^2+(1500*ABS(SIN(2*PI()*MOD(Calculator!$B$30/Calculator!$F$19,1)))*IF(MOD(Calculator!$B$30/Calculator!$F$19,1)&lt;0.5,-1,1))^2)/((50*POWER(80,POWER(COS(PI()*MOD(Calculator!$B$30/Calculator!$F$19,1)),2))+$C60)^2+(1500*ABS(SIN(2*PI()*MOD(Calculator!$B$30/Calculator!$F$19,1)))*IF(MOD(Calculator!$B$30/Calculator!$F$19,1)&lt;0.5,-1,1))^2)))/(1-SQRT(((50*POWER(80,POWER(COS(PI()*MOD(Calculator!$B$30/Calculator!$F$19,1)),2))-$C60)^2+(1500*ABS(SIN(2*PI()*MOD(Calculator!$B$30/Calculator!$F$19,1)))*IF(MOD(Calculator!$B$30/Calculator!$F$19,1)&lt;0.5,-1,1))^2)/((50*POWER(80,POWER(COS(PI()*MOD(Calculator!$B$30/Calculator!$F$19,1)),2))+$C60)^2+(1500*ABS(SIN(2*PI()*MOD(Calculator!$B$30/Calculator!$F$19,1)))*IF(MOD(Calculator!$B$30/Calculator!$F$19,1)&lt;0.5,-1,1))^2))),2))</f>
        <v>—</v>
      </c>
      <c r="X60" s="298" t="str">
        <f aca="false">IF(OR(Calculator!$E$20&lt;&gt;"YES",Calculator!$B$30&lt;Calculator!$G$20),"—",ROUND((1+SQRT(((50*POWER(80,POWER(COS(PI()*MOD(Calculator!$B$30/Calculator!$F$20,1)),2))-$C60)^2+(1500*ABS(SIN(2*PI()*MOD(Calculator!$B$30/Calculator!$F$20,1)))*IF(MOD(Calculator!$B$30/Calculator!$F$20,1)&lt;0.5,-1,1))^2)/((50*POWER(80,POWER(COS(PI()*MOD(Calculator!$B$30/Calculator!$F$20,1)),2))+$C60)^2+(1500*ABS(SIN(2*PI()*MOD(Calculator!$B$30/Calculator!$F$20,1)))*IF(MOD(Calculator!$B$30/Calculator!$F$20,1)&lt;0.5,-1,1))^2)))/(1-SQRT(((50*POWER(80,POWER(COS(PI()*MOD(Calculator!$B$30/Calculator!$F$20,1)),2))-$C60)^2+(1500*ABS(SIN(2*PI()*MOD(Calculator!$B$30/Calculator!$F$20,1)))*IF(MOD(Calculator!$B$30/Calculator!$F$20,1)&lt;0.5,-1,1))^2)/((50*POWER(80,POWER(COS(PI()*MOD(Calculator!$B$30/Calculator!$F$20,1)),2))+$C60)^2+(1500*ABS(SIN(2*PI()*MOD(Calculator!$B$30/Calculator!$F$20,1)))*IF(MOD(Calculator!$B$30/Calculator!$F$20,1)&lt;0.5,-1,1))^2))),2))</f>
        <v>—</v>
      </c>
      <c r="Y60" s="298" t="str">
        <f aca="false">IF(OR(Calculator!$E$21&lt;&gt;"YES",Calculator!$B$30&lt;Calculator!$G$21),"—",ROUND((1+SQRT(((50*POWER(80,POWER(COS(PI()*MOD(Calculator!$B$30/Calculator!$F$21,1)),2))-$C60)^2+(1500*ABS(SIN(2*PI()*MOD(Calculator!$B$30/Calculator!$F$21,1)))*IF(MOD(Calculator!$B$30/Calculator!$F$21,1)&lt;0.5,-1,1))^2)/((50*POWER(80,POWER(COS(PI()*MOD(Calculator!$B$30/Calculator!$F$21,1)),2))+$C60)^2+(1500*ABS(SIN(2*PI()*MOD(Calculator!$B$30/Calculator!$F$21,1)))*IF(MOD(Calculator!$B$30/Calculator!$F$21,1)&lt;0.5,-1,1))^2)))/(1-SQRT(((50*POWER(80,POWER(COS(PI()*MOD(Calculator!$B$30/Calculator!$F$21,1)),2))-$C60)^2+(1500*ABS(SIN(2*PI()*MOD(Calculator!$B$30/Calculator!$F$21,1)))*IF(MOD(Calculator!$B$30/Calculator!$F$21,1)&lt;0.5,-1,1))^2)/((50*POWER(80,POWER(COS(PI()*MOD(Calculator!$B$30/Calculator!$F$21,1)),2))+$C60)^2+(1500*ABS(SIN(2*PI()*MOD(Calculator!$B$30/Calculator!$F$21,1)))*IF(MOD(Calculator!$B$30/Calculator!$F$21,1)&lt;0.5,-1,1))^2))),2))</f>
        <v>—</v>
      </c>
      <c r="Z60" s="298" t="str">
        <f aca="false">IF(OR(Calculator!$E$22&lt;&gt;"YES",Calculator!$B$30&lt;Calculator!$G$22),"—",ROUND((1+SQRT(((50*POWER(80,POWER(COS(PI()*MOD(Calculator!$B$30/Calculator!$F$22,1)),2))-$C60)^2+(1500*ABS(SIN(2*PI()*MOD(Calculator!$B$30/Calculator!$F$22,1)))*IF(MOD(Calculator!$B$30/Calculator!$F$22,1)&lt;0.5,-1,1))^2)/((50*POWER(80,POWER(COS(PI()*MOD(Calculator!$B$30/Calculator!$F$22,1)),2))+$C60)^2+(1500*ABS(SIN(2*PI()*MOD(Calculator!$B$30/Calculator!$F$22,1)))*IF(MOD(Calculator!$B$30/Calculator!$F$22,1)&lt;0.5,-1,1))^2)))/(1-SQRT(((50*POWER(80,POWER(COS(PI()*MOD(Calculator!$B$30/Calculator!$F$22,1)),2))-$C60)^2+(1500*ABS(SIN(2*PI()*MOD(Calculator!$B$30/Calculator!$F$22,1)))*IF(MOD(Calculator!$B$30/Calculator!$F$22,1)&lt;0.5,-1,1))^2)/((50*POWER(80,POWER(COS(PI()*MOD(Calculator!$B$30/Calculator!$F$22,1)),2))+$C60)^2+(1500*ABS(SIN(2*PI()*MOD(Calculator!$B$30/Calculator!$F$22,1)))*IF(MOD(Calculator!$B$30/Calculator!$F$22,1)&lt;0.5,-1,1))^2))),2))</f>
        <v>—</v>
      </c>
      <c r="AA60" s="292" t="n">
        <f aca="false">IFERROR(ROUND((IF(ISNUMBER(P60),P60,0)+IF(ISNUMBER(Q60),Q60,0)+IF(ISNUMBER(R60),R60,0)+IF(ISNUMBER(S60),S60,0)+IF(ISNUMBER(T60),T60,0)+IF(ISNUMBER(U60),U60,0)+IF(ISNUMBER(V60),V60,0)+IF(ISNUMBER(W60),W60,0)+IF(ISNUMBER(X60),X60,0)+IF(ISNUMBER(Y60),Y60,0)+IF(ISNUMBER(Z60),Z60,0))/(IF(ISNUMBER(P60),1,0)+IF(ISNUMBER(Q60),1,0)+IF(ISNUMBER(R60),1,0)+IF(ISNUMBER(S60),1,0)+IF(ISNUMBER(T60),1,0)+IF(ISNUMBER(U60),1,0)+IF(ISNUMBER(V60),1,0)+IF(ISNUMBER(W60),1,0)+IF(ISNUMBER(X60),1,0)+IF(ISNUMBER(Y60),1,0)+IF(ISNUMBER(Z60),1,0)),4),"")</f>
        <v>16.995</v>
      </c>
      <c r="AB60" s="298" t="str">
        <f aca="false">IF(OR(Calculator!$E$12&lt;&gt;"YES",Calculator!$B$31&lt;Calculator!$G$12),"—",ROUND((1+SQRT(((50*POWER(80,POWER(COS(PI()*MOD(Calculator!$B$31/Calculator!$F$12,1)),2))-$C60)^2+(1500*ABS(SIN(2*PI()*MOD(Calculator!$B$31/Calculator!$F$12,1)))*IF(MOD(Calculator!$B$31/Calculator!$F$12,1)&lt;0.5,-1,1))^2)/((50*POWER(80,POWER(COS(PI()*MOD(Calculator!$B$31/Calculator!$F$12,1)),2))+$C60)^2+(1500*ABS(SIN(2*PI()*MOD(Calculator!$B$31/Calculator!$F$12,1)))*IF(MOD(Calculator!$B$31/Calculator!$F$12,1)&lt;0.5,-1,1))^2)))/(1-SQRT(((50*POWER(80,POWER(COS(PI()*MOD(Calculator!$B$31/Calculator!$F$12,1)),2))-$C60)^2+(1500*ABS(SIN(2*PI()*MOD(Calculator!$B$31/Calculator!$F$12,1)))*IF(MOD(Calculator!$B$31/Calculator!$F$12,1)&lt;0.5,-1,1))^2)/((50*POWER(80,POWER(COS(PI()*MOD(Calculator!$B$31/Calculator!$F$12,1)),2))+$C60)^2+(1500*ABS(SIN(2*PI()*MOD(Calculator!$B$31/Calculator!$F$12,1)))*IF(MOD(Calculator!$B$31/Calculator!$F$12,1)&lt;0.5,-1,1))^2))),2))</f>
        <v>—</v>
      </c>
      <c r="AC60" s="298" t="str">
        <f aca="false">IF(OR(Calculator!$E$13&lt;&gt;"YES",Calculator!$B$31&lt;Calculator!$G$13),"—",ROUND((1+SQRT(((50*POWER(80,POWER(COS(PI()*MOD(Calculator!$B$31/Calculator!$F$13,1)),2))-$C60)^2+(1500*ABS(SIN(2*PI()*MOD(Calculator!$B$31/Calculator!$F$13,1)))*IF(MOD(Calculator!$B$31/Calculator!$F$13,1)&lt;0.5,-1,1))^2)/((50*POWER(80,POWER(COS(PI()*MOD(Calculator!$B$31/Calculator!$F$13,1)),2))+$C60)^2+(1500*ABS(SIN(2*PI()*MOD(Calculator!$B$31/Calculator!$F$13,1)))*IF(MOD(Calculator!$B$31/Calculator!$F$13,1)&lt;0.5,-1,1))^2)))/(1-SQRT(((50*POWER(80,POWER(COS(PI()*MOD(Calculator!$B$31/Calculator!$F$13,1)),2))-$C60)^2+(1500*ABS(SIN(2*PI()*MOD(Calculator!$B$31/Calculator!$F$13,1)))*IF(MOD(Calculator!$B$31/Calculator!$F$13,1)&lt;0.5,-1,1))^2)/((50*POWER(80,POWER(COS(PI()*MOD(Calculator!$B$31/Calculator!$F$13,1)),2))+$C60)^2+(1500*ABS(SIN(2*PI()*MOD(Calculator!$B$31/Calculator!$F$13,1)))*IF(MOD(Calculator!$B$31/Calculator!$F$13,1)&lt;0.5,-1,1))^2))),2))</f>
        <v>—</v>
      </c>
      <c r="AD60" s="298" t="str">
        <f aca="false">IF(OR(Calculator!$E$14&lt;&gt;"YES",Calculator!$B$31&lt;Calculator!$G$14),"—",ROUND((1+SQRT(((50*POWER(80,POWER(COS(PI()*MOD(Calculator!$B$31/Calculator!$F$14,1)),2))-$C60)^2+(1500*ABS(SIN(2*PI()*MOD(Calculator!$B$31/Calculator!$F$14,1)))*IF(MOD(Calculator!$B$31/Calculator!$F$14,1)&lt;0.5,-1,1))^2)/((50*POWER(80,POWER(COS(PI()*MOD(Calculator!$B$31/Calculator!$F$14,1)),2))+$C60)^2+(1500*ABS(SIN(2*PI()*MOD(Calculator!$B$31/Calculator!$F$14,1)))*IF(MOD(Calculator!$B$31/Calculator!$F$14,1)&lt;0.5,-1,1))^2)))/(1-SQRT(((50*POWER(80,POWER(COS(PI()*MOD(Calculator!$B$31/Calculator!$F$14,1)),2))-$C60)^2+(1500*ABS(SIN(2*PI()*MOD(Calculator!$B$31/Calculator!$F$14,1)))*IF(MOD(Calculator!$B$31/Calculator!$F$14,1)&lt;0.5,-1,1))^2)/((50*POWER(80,POWER(COS(PI()*MOD(Calculator!$B$31/Calculator!$F$14,1)),2))+$C60)^2+(1500*ABS(SIN(2*PI()*MOD(Calculator!$B$31/Calculator!$F$14,1)))*IF(MOD(Calculator!$B$31/Calculator!$F$14,1)&lt;0.5,-1,1))^2))),2))</f>
        <v>—</v>
      </c>
      <c r="AE60" s="298" t="n">
        <f aca="false">IF(OR(Calculator!$E$15&lt;&gt;"YES",Calculator!$B$31&lt;Calculator!$G$15),"—",ROUND((1+SQRT(((50*POWER(80,POWER(COS(PI()*MOD(Calculator!$B$31/Calculator!$F$15,1)),2))-$C60)^2+(1500*ABS(SIN(2*PI()*MOD(Calculator!$B$31/Calculator!$F$15,1)))*IF(MOD(Calculator!$B$31/Calculator!$F$15,1)&lt;0.5,-1,1))^2)/((50*POWER(80,POWER(COS(PI()*MOD(Calculator!$B$31/Calculator!$F$15,1)),2))+$C60)^2+(1500*ABS(SIN(2*PI()*MOD(Calculator!$B$31/Calculator!$F$15,1)))*IF(MOD(Calculator!$B$31/Calculator!$F$15,1)&lt;0.5,-1,1))^2)))/(1-SQRT(((50*POWER(80,POWER(COS(PI()*MOD(Calculator!$B$31/Calculator!$F$15,1)),2))-$C60)^2+(1500*ABS(SIN(2*PI()*MOD(Calculator!$B$31/Calculator!$F$15,1)))*IF(MOD(Calculator!$B$31/Calculator!$F$15,1)&lt;0.5,-1,1))^2)/((50*POWER(80,POWER(COS(PI()*MOD(Calculator!$B$31/Calculator!$F$15,1)),2))+$C60)^2+(1500*ABS(SIN(2*PI()*MOD(Calculator!$B$31/Calculator!$F$15,1)))*IF(MOD(Calculator!$B$31/Calculator!$F$15,1)&lt;0.5,-1,1))^2))),2))</f>
        <v>18.05</v>
      </c>
      <c r="AF60" s="298" t="str">
        <f aca="false">IF(OR(Calculator!$E$16&lt;&gt;"YES",Calculator!$B$31&lt;Calculator!$G$16),"—",ROUND((1+SQRT(((50*POWER(80,POWER(COS(PI()*MOD(Calculator!$B$31/Calculator!$F$16,1)),2))-$C60)^2+(1500*ABS(SIN(2*PI()*MOD(Calculator!$B$31/Calculator!$F$16,1)))*IF(MOD(Calculator!$B$31/Calculator!$F$16,1)&lt;0.5,-1,1))^2)/((50*POWER(80,POWER(COS(PI()*MOD(Calculator!$B$31/Calculator!$F$16,1)),2))+$C60)^2+(1500*ABS(SIN(2*PI()*MOD(Calculator!$B$31/Calculator!$F$16,1)))*IF(MOD(Calculator!$B$31/Calculator!$F$16,1)&lt;0.5,-1,1))^2)))/(1-SQRT(((50*POWER(80,POWER(COS(PI()*MOD(Calculator!$B$31/Calculator!$F$16,1)),2))-$C60)^2+(1500*ABS(SIN(2*PI()*MOD(Calculator!$B$31/Calculator!$F$16,1)))*IF(MOD(Calculator!$B$31/Calculator!$F$16,1)&lt;0.5,-1,1))^2)/((50*POWER(80,POWER(COS(PI()*MOD(Calculator!$B$31/Calculator!$F$16,1)),2))+$C60)^2+(1500*ABS(SIN(2*PI()*MOD(Calculator!$B$31/Calculator!$F$16,1)))*IF(MOD(Calculator!$B$31/Calculator!$F$16,1)&lt;0.5,-1,1))^2))),2))</f>
        <v>—</v>
      </c>
      <c r="AG60" s="298" t="n">
        <f aca="false">IF(OR(Calculator!$E$17&lt;&gt;"YES",Calculator!$B$31&lt;Calculator!$G$17),"—",ROUND((1+SQRT(((50*POWER(80,POWER(COS(PI()*MOD(Calculator!$B$31/Calculator!$F$17,1)),2))-$C60)^2+(1500*ABS(SIN(2*PI()*MOD(Calculator!$B$31/Calculator!$F$17,1)))*IF(MOD(Calculator!$B$31/Calculator!$F$17,1)&lt;0.5,-1,1))^2)/((50*POWER(80,POWER(COS(PI()*MOD(Calculator!$B$31/Calculator!$F$17,1)),2))+$C60)^2+(1500*ABS(SIN(2*PI()*MOD(Calculator!$B$31/Calculator!$F$17,1)))*IF(MOD(Calculator!$B$31/Calculator!$F$17,1)&lt;0.5,-1,1))^2)))/(1-SQRT(((50*POWER(80,POWER(COS(PI()*MOD(Calculator!$B$31/Calculator!$F$17,1)),2))-$C60)^2+(1500*ABS(SIN(2*PI()*MOD(Calculator!$B$31/Calculator!$F$17,1)))*IF(MOD(Calculator!$B$31/Calculator!$F$17,1)&lt;0.5,-1,1))^2)/((50*POWER(80,POWER(COS(PI()*MOD(Calculator!$B$31/Calculator!$F$17,1)),2))+$C60)^2+(1500*ABS(SIN(2*PI()*MOD(Calculator!$B$31/Calculator!$F$17,1)))*IF(MOD(Calculator!$B$31/Calculator!$F$17,1)&lt;0.5,-1,1))^2))),2))</f>
        <v>14.52</v>
      </c>
      <c r="AH60" s="298" t="str">
        <f aca="false">IF(OR(Calculator!$E$18&lt;&gt;"YES",Calculator!$B$31&lt;Calculator!$G$18),"—",ROUND((1+SQRT(((50*POWER(80,POWER(COS(PI()*MOD(Calculator!$B$31/Calculator!$F$18,1)),2))-$C60)^2+(1500*ABS(SIN(2*PI()*MOD(Calculator!$B$31/Calculator!$F$18,1)))*IF(MOD(Calculator!$B$31/Calculator!$F$18,1)&lt;0.5,-1,1))^2)/((50*POWER(80,POWER(COS(PI()*MOD(Calculator!$B$31/Calculator!$F$18,1)),2))+$C60)^2+(1500*ABS(SIN(2*PI()*MOD(Calculator!$B$31/Calculator!$F$18,1)))*IF(MOD(Calculator!$B$31/Calculator!$F$18,1)&lt;0.5,-1,1))^2)))/(1-SQRT(((50*POWER(80,POWER(COS(PI()*MOD(Calculator!$B$31/Calculator!$F$18,1)),2))-$C60)^2+(1500*ABS(SIN(2*PI()*MOD(Calculator!$B$31/Calculator!$F$18,1)))*IF(MOD(Calculator!$B$31/Calculator!$F$18,1)&lt;0.5,-1,1))^2)/((50*POWER(80,POWER(COS(PI()*MOD(Calculator!$B$31/Calculator!$F$18,1)),2))+$C60)^2+(1500*ABS(SIN(2*PI()*MOD(Calculator!$B$31/Calculator!$F$18,1)))*IF(MOD(Calculator!$B$31/Calculator!$F$18,1)&lt;0.5,-1,1))^2))),2))</f>
        <v>—</v>
      </c>
      <c r="AI60" s="298" t="str">
        <f aca="false">IF(OR(Calculator!$E$19&lt;&gt;"YES",Calculator!$B$31&lt;Calculator!$G$19),"—",ROUND((1+SQRT(((50*POWER(80,POWER(COS(PI()*MOD(Calculator!$B$31/Calculator!$F$19,1)),2))-$C60)^2+(1500*ABS(SIN(2*PI()*MOD(Calculator!$B$31/Calculator!$F$19,1)))*IF(MOD(Calculator!$B$31/Calculator!$F$19,1)&lt;0.5,-1,1))^2)/((50*POWER(80,POWER(COS(PI()*MOD(Calculator!$B$31/Calculator!$F$19,1)),2))+$C60)^2+(1500*ABS(SIN(2*PI()*MOD(Calculator!$B$31/Calculator!$F$19,1)))*IF(MOD(Calculator!$B$31/Calculator!$F$19,1)&lt;0.5,-1,1))^2)))/(1-SQRT(((50*POWER(80,POWER(COS(PI()*MOD(Calculator!$B$31/Calculator!$F$19,1)),2))-$C60)^2+(1500*ABS(SIN(2*PI()*MOD(Calculator!$B$31/Calculator!$F$19,1)))*IF(MOD(Calculator!$B$31/Calculator!$F$19,1)&lt;0.5,-1,1))^2)/((50*POWER(80,POWER(COS(PI()*MOD(Calculator!$B$31/Calculator!$F$19,1)),2))+$C60)^2+(1500*ABS(SIN(2*PI()*MOD(Calculator!$B$31/Calculator!$F$19,1)))*IF(MOD(Calculator!$B$31/Calculator!$F$19,1)&lt;0.5,-1,1))^2))),2))</f>
        <v>—</v>
      </c>
      <c r="AJ60" s="298" t="str">
        <f aca="false">IF(OR(Calculator!$E$20&lt;&gt;"YES",Calculator!$B$31&lt;Calculator!$G$20),"—",ROUND((1+SQRT(((50*POWER(80,POWER(COS(PI()*MOD(Calculator!$B$31/Calculator!$F$20,1)),2))-$C60)^2+(1500*ABS(SIN(2*PI()*MOD(Calculator!$B$31/Calculator!$F$20,1)))*IF(MOD(Calculator!$B$31/Calculator!$F$20,1)&lt;0.5,-1,1))^2)/((50*POWER(80,POWER(COS(PI()*MOD(Calculator!$B$31/Calculator!$F$20,1)),2))+$C60)^2+(1500*ABS(SIN(2*PI()*MOD(Calculator!$B$31/Calculator!$F$20,1)))*IF(MOD(Calculator!$B$31/Calculator!$F$20,1)&lt;0.5,-1,1))^2)))/(1-SQRT(((50*POWER(80,POWER(COS(PI()*MOD(Calculator!$B$31/Calculator!$F$20,1)),2))-$C60)^2+(1500*ABS(SIN(2*PI()*MOD(Calculator!$B$31/Calculator!$F$20,1)))*IF(MOD(Calculator!$B$31/Calculator!$F$20,1)&lt;0.5,-1,1))^2)/((50*POWER(80,POWER(COS(PI()*MOD(Calculator!$B$31/Calculator!$F$20,1)),2))+$C60)^2+(1500*ABS(SIN(2*PI()*MOD(Calculator!$B$31/Calculator!$F$20,1)))*IF(MOD(Calculator!$B$31/Calculator!$F$20,1)&lt;0.5,-1,1))^2))),2))</f>
        <v>—</v>
      </c>
      <c r="AK60" s="298" t="str">
        <f aca="false">IF(OR(Calculator!$E$21&lt;&gt;"YES",Calculator!$B$31&lt;Calculator!$G$21),"—",ROUND((1+SQRT(((50*POWER(80,POWER(COS(PI()*MOD(Calculator!$B$31/Calculator!$F$21,1)),2))-$C60)^2+(1500*ABS(SIN(2*PI()*MOD(Calculator!$B$31/Calculator!$F$21,1)))*IF(MOD(Calculator!$B$31/Calculator!$F$21,1)&lt;0.5,-1,1))^2)/((50*POWER(80,POWER(COS(PI()*MOD(Calculator!$B$31/Calculator!$F$21,1)),2))+$C60)^2+(1500*ABS(SIN(2*PI()*MOD(Calculator!$B$31/Calculator!$F$21,1)))*IF(MOD(Calculator!$B$31/Calculator!$F$21,1)&lt;0.5,-1,1))^2)))/(1-SQRT(((50*POWER(80,POWER(COS(PI()*MOD(Calculator!$B$31/Calculator!$F$21,1)),2))-$C60)^2+(1500*ABS(SIN(2*PI()*MOD(Calculator!$B$31/Calculator!$F$21,1)))*IF(MOD(Calculator!$B$31/Calculator!$F$21,1)&lt;0.5,-1,1))^2)/((50*POWER(80,POWER(COS(PI()*MOD(Calculator!$B$31/Calculator!$F$21,1)),2))+$C60)^2+(1500*ABS(SIN(2*PI()*MOD(Calculator!$B$31/Calculator!$F$21,1)))*IF(MOD(Calculator!$B$31/Calculator!$F$21,1)&lt;0.5,-1,1))^2))),2))</f>
        <v>—</v>
      </c>
      <c r="AL60" s="298" t="str">
        <f aca="false">IF(OR(Calculator!$E$22&lt;&gt;"YES",Calculator!$B$31&lt;Calculator!$G$22),"—",ROUND((1+SQRT(((50*POWER(80,POWER(COS(PI()*MOD(Calculator!$B$31/Calculator!$F$22,1)),2))-$C60)^2+(1500*ABS(SIN(2*PI()*MOD(Calculator!$B$31/Calculator!$F$22,1)))*IF(MOD(Calculator!$B$31/Calculator!$F$22,1)&lt;0.5,-1,1))^2)/((50*POWER(80,POWER(COS(PI()*MOD(Calculator!$B$31/Calculator!$F$22,1)),2))+$C60)^2+(1500*ABS(SIN(2*PI()*MOD(Calculator!$B$31/Calculator!$F$22,1)))*IF(MOD(Calculator!$B$31/Calculator!$F$22,1)&lt;0.5,-1,1))^2)))/(1-SQRT(((50*POWER(80,POWER(COS(PI()*MOD(Calculator!$B$31/Calculator!$F$22,1)),2))-$C60)^2+(1500*ABS(SIN(2*PI()*MOD(Calculator!$B$31/Calculator!$F$22,1)))*IF(MOD(Calculator!$B$31/Calculator!$F$22,1)&lt;0.5,-1,1))^2)/((50*POWER(80,POWER(COS(PI()*MOD(Calculator!$B$31/Calculator!$F$22,1)),2))+$C60)^2+(1500*ABS(SIN(2*PI()*MOD(Calculator!$B$31/Calculator!$F$22,1)))*IF(MOD(Calculator!$B$31/Calculator!$F$22,1)&lt;0.5,-1,1))^2))),2))</f>
        <v>—</v>
      </c>
      <c r="AM60" s="293" t="n">
        <f aca="false">IFERROR(ROUND((IF(ISNUMBER(AB60),AB60,0)+IF(ISNUMBER(AC60),AC60,0)+IF(ISNUMBER(AD60),AD60,0)+IF(ISNUMBER(AE60),AE60,0)+IF(ISNUMBER(AF60),AF60,0)+IF(ISNUMBER(AG60),AG60,0)+IF(ISNUMBER(AH60),AH60,0)+IF(ISNUMBER(AI60),AI60,0)+IF(ISNUMBER(AJ60),AJ60,0)+IF(ISNUMBER(AK60),AK60,0)+IF(ISNUMBER(AL60),AL60,0))/(IF(ISNUMBER(AB60),1,0)+IF(ISNUMBER(AC60),1,0)+IF(ISNUMBER(AD60),1,0)+IF(ISNUMBER(AE60),1,0)+IF(ISNUMBER(AF60),1,0)+IF(ISNUMBER(AG60),1,0)+IF(ISNUMBER(AH60),1,0)+IF(ISNUMBER(AI60),1,0)+IF(ISNUMBER(AJ60),1,0)+IF(ISNUMBER(AK60),1,0)+IF(ISNUMBER(AL60),1,0)),4),"")</f>
        <v>16.285</v>
      </c>
      <c r="AN60" s="299" t="str">
        <f aca="false">IF(OR(Calculator!$E$12&lt;&gt;"YES",Calculator!$B$32&lt;Calculator!$G$12),"—",ROUND((1+SQRT(((50*POWER(80,POWER(COS(PI()*MOD(Calculator!$B$32/Calculator!$F$12,1)),2))-$C60)^2+(1500*ABS(SIN(2*PI()*MOD(Calculator!$B$32/Calculator!$F$12,1)))*IF(MOD(Calculator!$B$32/Calculator!$F$12,1)&lt;0.5,-1,1))^2)/((50*POWER(80,POWER(COS(PI()*MOD(Calculator!$B$32/Calculator!$F$12,1)),2))+$C60)^2+(1500*ABS(SIN(2*PI()*MOD(Calculator!$B$32/Calculator!$F$12,1)))*IF(MOD(Calculator!$B$32/Calculator!$F$12,1)&lt;0.5,-1,1))^2)))/(1-SQRT(((50*POWER(80,POWER(COS(PI()*MOD(Calculator!$B$32/Calculator!$F$12,1)),2))-$C60)^2+(1500*ABS(SIN(2*PI()*MOD(Calculator!$B$32/Calculator!$F$12,1)))*IF(MOD(Calculator!$B$32/Calculator!$F$12,1)&lt;0.5,-1,1))^2)/((50*POWER(80,POWER(COS(PI()*MOD(Calculator!$B$32/Calculator!$F$12,1)),2))+$C60)^2+(1500*ABS(SIN(2*PI()*MOD(Calculator!$B$32/Calculator!$F$12,1)))*IF(MOD(Calculator!$B$32/Calculator!$F$12,1)&lt;0.5,-1,1))^2))),2))</f>
        <v>—</v>
      </c>
      <c r="AO60" s="299" t="str">
        <f aca="false">IF(OR(Calculator!$E$13&lt;&gt;"YES",Calculator!$B$32&lt;Calculator!$G$13),"—",ROUND((1+SQRT(((50*POWER(80,POWER(COS(PI()*MOD(Calculator!$B$32/Calculator!$F$13,1)),2))-$C60)^2+(1500*ABS(SIN(2*PI()*MOD(Calculator!$B$32/Calculator!$F$13,1)))*IF(MOD(Calculator!$B$32/Calculator!$F$13,1)&lt;0.5,-1,1))^2)/((50*POWER(80,POWER(COS(PI()*MOD(Calculator!$B$32/Calculator!$F$13,1)),2))+$C60)^2+(1500*ABS(SIN(2*PI()*MOD(Calculator!$B$32/Calculator!$F$13,1)))*IF(MOD(Calculator!$B$32/Calculator!$F$13,1)&lt;0.5,-1,1))^2)))/(1-SQRT(((50*POWER(80,POWER(COS(PI()*MOD(Calculator!$B$32/Calculator!$F$13,1)),2))-$C60)^2+(1500*ABS(SIN(2*PI()*MOD(Calculator!$B$32/Calculator!$F$13,1)))*IF(MOD(Calculator!$B$32/Calculator!$F$13,1)&lt;0.5,-1,1))^2)/((50*POWER(80,POWER(COS(PI()*MOD(Calculator!$B$32/Calculator!$F$13,1)),2))+$C60)^2+(1500*ABS(SIN(2*PI()*MOD(Calculator!$B$32/Calculator!$F$13,1)))*IF(MOD(Calculator!$B$32/Calculator!$F$13,1)&lt;0.5,-1,1))^2))),2))</f>
        <v>—</v>
      </c>
      <c r="AP60" s="299" t="str">
        <f aca="false">IF(OR(Calculator!$E$14&lt;&gt;"YES",Calculator!$B$32&lt;Calculator!$G$14),"—",ROUND((1+SQRT(((50*POWER(80,POWER(COS(PI()*MOD(Calculator!$B$32/Calculator!$F$14,1)),2))-$C60)^2+(1500*ABS(SIN(2*PI()*MOD(Calculator!$B$32/Calculator!$F$14,1)))*IF(MOD(Calculator!$B$32/Calculator!$F$14,1)&lt;0.5,-1,1))^2)/((50*POWER(80,POWER(COS(PI()*MOD(Calculator!$B$32/Calculator!$F$14,1)),2))+$C60)^2+(1500*ABS(SIN(2*PI()*MOD(Calculator!$B$32/Calculator!$F$14,1)))*IF(MOD(Calculator!$B$32/Calculator!$F$14,1)&lt;0.5,-1,1))^2)))/(1-SQRT(((50*POWER(80,POWER(COS(PI()*MOD(Calculator!$B$32/Calculator!$F$14,1)),2))-$C60)^2+(1500*ABS(SIN(2*PI()*MOD(Calculator!$B$32/Calculator!$F$14,1)))*IF(MOD(Calculator!$B$32/Calculator!$F$14,1)&lt;0.5,-1,1))^2)/((50*POWER(80,POWER(COS(PI()*MOD(Calculator!$B$32/Calculator!$F$14,1)),2))+$C60)^2+(1500*ABS(SIN(2*PI()*MOD(Calculator!$B$32/Calculator!$F$14,1)))*IF(MOD(Calculator!$B$32/Calculator!$F$14,1)&lt;0.5,-1,1))^2))),2))</f>
        <v>—</v>
      </c>
      <c r="AQ60" s="299" t="n">
        <f aca="false">IF(OR(Calculator!$E$15&lt;&gt;"YES",Calculator!$B$32&lt;Calculator!$G$15),"—",ROUND((1+SQRT(((50*POWER(80,POWER(COS(PI()*MOD(Calculator!$B$32/Calculator!$F$15,1)),2))-$C60)^2+(1500*ABS(SIN(2*PI()*MOD(Calculator!$B$32/Calculator!$F$15,1)))*IF(MOD(Calculator!$B$32/Calculator!$F$15,1)&lt;0.5,-1,1))^2)/((50*POWER(80,POWER(COS(PI()*MOD(Calculator!$B$32/Calculator!$F$15,1)),2))+$C60)^2+(1500*ABS(SIN(2*PI()*MOD(Calculator!$B$32/Calculator!$F$15,1)))*IF(MOD(Calculator!$B$32/Calculator!$F$15,1)&lt;0.5,-1,1))^2)))/(1-SQRT(((50*POWER(80,POWER(COS(PI()*MOD(Calculator!$B$32/Calculator!$F$15,1)),2))-$C60)^2+(1500*ABS(SIN(2*PI()*MOD(Calculator!$B$32/Calculator!$F$15,1)))*IF(MOD(Calculator!$B$32/Calculator!$F$15,1)&lt;0.5,-1,1))^2)/((50*POWER(80,POWER(COS(PI()*MOD(Calculator!$B$32/Calculator!$F$15,1)),2))+$C60)^2+(1500*ABS(SIN(2*PI()*MOD(Calculator!$B$32/Calculator!$F$15,1)))*IF(MOD(Calculator!$B$32/Calculator!$F$15,1)&lt;0.5,-1,1))^2))),2))</f>
        <v>2.64</v>
      </c>
      <c r="AR60" s="299" t="str">
        <f aca="false">IF(OR(Calculator!$E$16&lt;&gt;"YES",Calculator!$B$32&lt;Calculator!$G$16),"—",ROUND((1+SQRT(((50*POWER(80,POWER(COS(PI()*MOD(Calculator!$B$32/Calculator!$F$16,1)),2))-$C60)^2+(1500*ABS(SIN(2*PI()*MOD(Calculator!$B$32/Calculator!$F$16,1)))*IF(MOD(Calculator!$B$32/Calculator!$F$16,1)&lt;0.5,-1,1))^2)/((50*POWER(80,POWER(COS(PI()*MOD(Calculator!$B$32/Calculator!$F$16,1)),2))+$C60)^2+(1500*ABS(SIN(2*PI()*MOD(Calculator!$B$32/Calculator!$F$16,1)))*IF(MOD(Calculator!$B$32/Calculator!$F$16,1)&lt;0.5,-1,1))^2)))/(1-SQRT(((50*POWER(80,POWER(COS(PI()*MOD(Calculator!$B$32/Calculator!$F$16,1)),2))-$C60)^2+(1500*ABS(SIN(2*PI()*MOD(Calculator!$B$32/Calculator!$F$16,1)))*IF(MOD(Calculator!$B$32/Calculator!$F$16,1)&lt;0.5,-1,1))^2)/((50*POWER(80,POWER(COS(PI()*MOD(Calculator!$B$32/Calculator!$F$16,1)),2))+$C60)^2+(1500*ABS(SIN(2*PI()*MOD(Calculator!$B$32/Calculator!$F$16,1)))*IF(MOD(Calculator!$B$32/Calculator!$F$16,1)&lt;0.5,-1,1))^2))),2))</f>
        <v>—</v>
      </c>
      <c r="AS60" s="299" t="n">
        <f aca="false">IF(OR(Calculator!$E$17&lt;&gt;"YES",Calculator!$B$32&lt;Calculator!$G$17),"—",ROUND((1+SQRT(((50*POWER(80,POWER(COS(PI()*MOD(Calculator!$B$32/Calculator!$F$17,1)),2))-$C60)^2+(1500*ABS(SIN(2*PI()*MOD(Calculator!$B$32/Calculator!$F$17,1)))*IF(MOD(Calculator!$B$32/Calculator!$F$17,1)&lt;0.5,-1,1))^2)/((50*POWER(80,POWER(COS(PI()*MOD(Calculator!$B$32/Calculator!$F$17,1)),2))+$C60)^2+(1500*ABS(SIN(2*PI()*MOD(Calculator!$B$32/Calculator!$F$17,1)))*IF(MOD(Calculator!$B$32/Calculator!$F$17,1)&lt;0.5,-1,1))^2)))/(1-SQRT(((50*POWER(80,POWER(COS(PI()*MOD(Calculator!$B$32/Calculator!$F$17,1)),2))-$C60)^2+(1500*ABS(SIN(2*PI()*MOD(Calculator!$B$32/Calculator!$F$17,1)))*IF(MOD(Calculator!$B$32/Calculator!$F$17,1)&lt;0.5,-1,1))^2)/((50*POWER(80,POWER(COS(PI()*MOD(Calculator!$B$32/Calculator!$F$17,1)),2))+$C60)^2+(1500*ABS(SIN(2*PI()*MOD(Calculator!$B$32/Calculator!$F$17,1)))*IF(MOD(Calculator!$B$32/Calculator!$F$17,1)&lt;0.5,-1,1))^2))),2))</f>
        <v>15.19</v>
      </c>
      <c r="AT60" s="299" t="str">
        <f aca="false">IF(OR(Calculator!$E$18&lt;&gt;"YES",Calculator!$B$32&lt;Calculator!$G$18),"—",ROUND((1+SQRT(((50*POWER(80,POWER(COS(PI()*MOD(Calculator!$B$32/Calculator!$F$18,1)),2))-$C60)^2+(1500*ABS(SIN(2*PI()*MOD(Calculator!$B$32/Calculator!$F$18,1)))*IF(MOD(Calculator!$B$32/Calculator!$F$18,1)&lt;0.5,-1,1))^2)/((50*POWER(80,POWER(COS(PI()*MOD(Calculator!$B$32/Calculator!$F$18,1)),2))+$C60)^2+(1500*ABS(SIN(2*PI()*MOD(Calculator!$B$32/Calculator!$F$18,1)))*IF(MOD(Calculator!$B$32/Calculator!$F$18,1)&lt;0.5,-1,1))^2)))/(1-SQRT(((50*POWER(80,POWER(COS(PI()*MOD(Calculator!$B$32/Calculator!$F$18,1)),2))-$C60)^2+(1500*ABS(SIN(2*PI()*MOD(Calculator!$B$32/Calculator!$F$18,1)))*IF(MOD(Calculator!$B$32/Calculator!$F$18,1)&lt;0.5,-1,1))^2)/((50*POWER(80,POWER(COS(PI()*MOD(Calculator!$B$32/Calculator!$F$18,1)),2))+$C60)^2+(1500*ABS(SIN(2*PI()*MOD(Calculator!$B$32/Calculator!$F$18,1)))*IF(MOD(Calculator!$B$32/Calculator!$F$18,1)&lt;0.5,-1,1))^2))),2))</f>
        <v>—</v>
      </c>
      <c r="AU60" s="299" t="str">
        <f aca="false">IF(OR(Calculator!$E$19&lt;&gt;"YES",Calculator!$B$32&lt;Calculator!$G$19),"—",ROUND((1+SQRT(((50*POWER(80,POWER(COS(PI()*MOD(Calculator!$B$32/Calculator!$F$19,1)),2))-$C60)^2+(1500*ABS(SIN(2*PI()*MOD(Calculator!$B$32/Calculator!$F$19,1)))*IF(MOD(Calculator!$B$32/Calculator!$F$19,1)&lt;0.5,-1,1))^2)/((50*POWER(80,POWER(COS(PI()*MOD(Calculator!$B$32/Calculator!$F$19,1)),2))+$C60)^2+(1500*ABS(SIN(2*PI()*MOD(Calculator!$B$32/Calculator!$F$19,1)))*IF(MOD(Calculator!$B$32/Calculator!$F$19,1)&lt;0.5,-1,1))^2)))/(1-SQRT(((50*POWER(80,POWER(COS(PI()*MOD(Calculator!$B$32/Calculator!$F$19,1)),2))-$C60)^2+(1500*ABS(SIN(2*PI()*MOD(Calculator!$B$32/Calculator!$F$19,1)))*IF(MOD(Calculator!$B$32/Calculator!$F$19,1)&lt;0.5,-1,1))^2)/((50*POWER(80,POWER(COS(PI()*MOD(Calculator!$B$32/Calculator!$F$19,1)),2))+$C60)^2+(1500*ABS(SIN(2*PI()*MOD(Calculator!$B$32/Calculator!$F$19,1)))*IF(MOD(Calculator!$B$32/Calculator!$F$19,1)&lt;0.5,-1,1))^2))),2))</f>
        <v>—</v>
      </c>
      <c r="AV60" s="299" t="str">
        <f aca="false">IF(OR(Calculator!$E$20&lt;&gt;"YES",Calculator!$B$32&lt;Calculator!$G$20),"—",ROUND((1+SQRT(((50*POWER(80,POWER(COS(PI()*MOD(Calculator!$B$32/Calculator!$F$20,1)),2))-$C60)^2+(1500*ABS(SIN(2*PI()*MOD(Calculator!$B$32/Calculator!$F$20,1)))*IF(MOD(Calculator!$B$32/Calculator!$F$20,1)&lt;0.5,-1,1))^2)/((50*POWER(80,POWER(COS(PI()*MOD(Calculator!$B$32/Calculator!$F$20,1)),2))+$C60)^2+(1500*ABS(SIN(2*PI()*MOD(Calculator!$B$32/Calculator!$F$20,1)))*IF(MOD(Calculator!$B$32/Calculator!$F$20,1)&lt;0.5,-1,1))^2)))/(1-SQRT(((50*POWER(80,POWER(COS(PI()*MOD(Calculator!$B$32/Calculator!$F$20,1)),2))-$C60)^2+(1500*ABS(SIN(2*PI()*MOD(Calculator!$B$32/Calculator!$F$20,1)))*IF(MOD(Calculator!$B$32/Calculator!$F$20,1)&lt;0.5,-1,1))^2)/((50*POWER(80,POWER(COS(PI()*MOD(Calculator!$B$32/Calculator!$F$20,1)),2))+$C60)^2+(1500*ABS(SIN(2*PI()*MOD(Calculator!$B$32/Calculator!$F$20,1)))*IF(MOD(Calculator!$B$32/Calculator!$F$20,1)&lt;0.5,-1,1))^2))),2))</f>
        <v>—</v>
      </c>
      <c r="AW60" s="299" t="str">
        <f aca="false">IF(OR(Calculator!$E$21&lt;&gt;"YES",Calculator!$B$32&lt;Calculator!$G$21),"—",ROUND((1+SQRT(((50*POWER(80,POWER(COS(PI()*MOD(Calculator!$B$32/Calculator!$F$21,1)),2))-$C60)^2+(1500*ABS(SIN(2*PI()*MOD(Calculator!$B$32/Calculator!$F$21,1)))*IF(MOD(Calculator!$B$32/Calculator!$F$21,1)&lt;0.5,-1,1))^2)/((50*POWER(80,POWER(COS(PI()*MOD(Calculator!$B$32/Calculator!$F$21,1)),2))+$C60)^2+(1500*ABS(SIN(2*PI()*MOD(Calculator!$B$32/Calculator!$F$21,1)))*IF(MOD(Calculator!$B$32/Calculator!$F$21,1)&lt;0.5,-1,1))^2)))/(1-SQRT(((50*POWER(80,POWER(COS(PI()*MOD(Calculator!$B$32/Calculator!$F$21,1)),2))-$C60)^2+(1500*ABS(SIN(2*PI()*MOD(Calculator!$B$32/Calculator!$F$21,1)))*IF(MOD(Calculator!$B$32/Calculator!$F$21,1)&lt;0.5,-1,1))^2)/((50*POWER(80,POWER(COS(PI()*MOD(Calculator!$B$32/Calculator!$F$21,1)),2))+$C60)^2+(1500*ABS(SIN(2*PI()*MOD(Calculator!$B$32/Calculator!$F$21,1)))*IF(MOD(Calculator!$B$32/Calculator!$F$21,1)&lt;0.5,-1,1))^2))),2))</f>
        <v>—</v>
      </c>
      <c r="AX60" s="299" t="str">
        <f aca="false">IF(OR(Calculator!$E$22&lt;&gt;"YES",Calculator!$B$32&lt;Calculator!$G$22),"—",ROUND((1+SQRT(((50*POWER(80,POWER(COS(PI()*MOD(Calculator!$B$32/Calculator!$F$22,1)),2))-$C60)^2+(1500*ABS(SIN(2*PI()*MOD(Calculator!$B$32/Calculator!$F$22,1)))*IF(MOD(Calculator!$B$32/Calculator!$F$22,1)&lt;0.5,-1,1))^2)/((50*POWER(80,POWER(COS(PI()*MOD(Calculator!$B$32/Calculator!$F$22,1)),2))+$C60)^2+(1500*ABS(SIN(2*PI()*MOD(Calculator!$B$32/Calculator!$F$22,1)))*IF(MOD(Calculator!$B$32/Calculator!$F$22,1)&lt;0.5,-1,1))^2)))/(1-SQRT(((50*POWER(80,POWER(COS(PI()*MOD(Calculator!$B$32/Calculator!$F$22,1)),2))-$C60)^2+(1500*ABS(SIN(2*PI()*MOD(Calculator!$B$32/Calculator!$F$22,1)))*IF(MOD(Calculator!$B$32/Calculator!$F$22,1)&lt;0.5,-1,1))^2)/((50*POWER(80,POWER(COS(PI()*MOD(Calculator!$B$32/Calculator!$F$22,1)),2))+$C60)^2+(1500*ABS(SIN(2*PI()*MOD(Calculator!$B$32/Calculator!$F$22,1)))*IF(MOD(Calculator!$B$32/Calculator!$F$22,1)&lt;0.5,-1,1))^2))),2))</f>
        <v>—</v>
      </c>
      <c r="AY60" s="293" t="n">
        <f aca="false">IFERROR(ROUND((IF(ISNUMBER(AN60),AN60,0)+IF(ISNUMBER(AO60),AO60,0)+IF(ISNUMBER(AP60),AP60,0)+IF(ISNUMBER(AQ60),AQ60,0)+IF(ISNUMBER(AR60),AR60,0)+IF(ISNUMBER(AS60),AS60,0)+IF(ISNUMBER(AT60),AT60,0)+IF(ISNUMBER(AU60),AU60,0)+IF(ISNUMBER(AV60),AV60,0)+IF(ISNUMBER(AW60),AW60,0)+IF(ISNUMBER(AX60),AX60,0))/(IF(ISNUMBER(AN60),1,0)+IF(ISNUMBER(AO60),1,0)+IF(ISNUMBER(AP60),1,0)+IF(ISNUMBER(AQ60),1,0)+IF(ISNUMBER(AR60),1,0)+IF(ISNUMBER(AS60),1,0)+IF(ISNUMBER(AT60),1,0)+IF(ISNUMBER(AU60),1,0)+IF(ISNUMBER(AV60),1,0)+IF(ISNUMBER(AW60),1,0)+IF(ISNUMBER(AX60),1,0)),4),"")</f>
        <v>8.915</v>
      </c>
      <c r="AZ60" s="299" t="str">
        <f aca="false">IF(OR(Calculator!$E$12&lt;&gt;"YES",Calculator!$B$33&lt;Calculator!$G$12),"—",ROUND((1+SQRT(((50*POWER(80,POWER(COS(PI()*MOD(Calculator!$B$33/Calculator!$F$12,1)),2))-$C60)^2+(1500*ABS(SIN(2*PI()*MOD(Calculator!$B$33/Calculator!$F$12,1)))*IF(MOD(Calculator!$B$33/Calculator!$F$12,1)&lt;0.5,-1,1))^2)/((50*POWER(80,POWER(COS(PI()*MOD(Calculator!$B$33/Calculator!$F$12,1)),2))+$C60)^2+(1500*ABS(SIN(2*PI()*MOD(Calculator!$B$33/Calculator!$F$12,1)))*IF(MOD(Calculator!$B$33/Calculator!$F$12,1)&lt;0.5,-1,1))^2)))/(1-SQRT(((50*POWER(80,POWER(COS(PI()*MOD(Calculator!$B$33/Calculator!$F$12,1)),2))-$C60)^2+(1500*ABS(SIN(2*PI()*MOD(Calculator!$B$33/Calculator!$F$12,1)))*IF(MOD(Calculator!$B$33/Calculator!$F$12,1)&lt;0.5,-1,1))^2)/((50*POWER(80,POWER(COS(PI()*MOD(Calculator!$B$33/Calculator!$F$12,1)),2))+$C60)^2+(1500*ABS(SIN(2*PI()*MOD(Calculator!$B$33/Calculator!$F$12,1)))*IF(MOD(Calculator!$B$33/Calculator!$F$12,1)&lt;0.5,-1,1))^2))),2))</f>
        <v>—</v>
      </c>
      <c r="BA60" s="299" t="str">
        <f aca="false">IF(OR(Calculator!$E$13&lt;&gt;"YES",Calculator!$B$33&lt;Calculator!$G$13),"—",ROUND((1+SQRT(((50*POWER(80,POWER(COS(PI()*MOD(Calculator!$B$33/Calculator!$F$13,1)),2))-$C60)^2+(1500*ABS(SIN(2*PI()*MOD(Calculator!$B$33/Calculator!$F$13,1)))*IF(MOD(Calculator!$B$33/Calculator!$F$13,1)&lt;0.5,-1,1))^2)/((50*POWER(80,POWER(COS(PI()*MOD(Calculator!$B$33/Calculator!$F$13,1)),2))+$C60)^2+(1500*ABS(SIN(2*PI()*MOD(Calculator!$B$33/Calculator!$F$13,1)))*IF(MOD(Calculator!$B$33/Calculator!$F$13,1)&lt;0.5,-1,1))^2)))/(1-SQRT(((50*POWER(80,POWER(COS(PI()*MOD(Calculator!$B$33/Calculator!$F$13,1)),2))-$C60)^2+(1500*ABS(SIN(2*PI()*MOD(Calculator!$B$33/Calculator!$F$13,1)))*IF(MOD(Calculator!$B$33/Calculator!$F$13,1)&lt;0.5,-1,1))^2)/((50*POWER(80,POWER(COS(PI()*MOD(Calculator!$B$33/Calculator!$F$13,1)),2))+$C60)^2+(1500*ABS(SIN(2*PI()*MOD(Calculator!$B$33/Calculator!$F$13,1)))*IF(MOD(Calculator!$B$33/Calculator!$F$13,1)&lt;0.5,-1,1))^2))),2))</f>
        <v>—</v>
      </c>
      <c r="BB60" s="299" t="str">
        <f aca="false">IF(OR(Calculator!$E$14&lt;&gt;"YES",Calculator!$B$33&lt;Calculator!$G$14),"—",ROUND((1+SQRT(((50*POWER(80,POWER(COS(PI()*MOD(Calculator!$B$33/Calculator!$F$14,1)),2))-$C60)^2+(1500*ABS(SIN(2*PI()*MOD(Calculator!$B$33/Calculator!$F$14,1)))*IF(MOD(Calculator!$B$33/Calculator!$F$14,1)&lt;0.5,-1,1))^2)/((50*POWER(80,POWER(COS(PI()*MOD(Calculator!$B$33/Calculator!$F$14,1)),2))+$C60)^2+(1500*ABS(SIN(2*PI()*MOD(Calculator!$B$33/Calculator!$F$14,1)))*IF(MOD(Calculator!$B$33/Calculator!$F$14,1)&lt;0.5,-1,1))^2)))/(1-SQRT(((50*POWER(80,POWER(COS(PI()*MOD(Calculator!$B$33/Calculator!$F$14,1)),2))-$C60)^2+(1500*ABS(SIN(2*PI()*MOD(Calculator!$B$33/Calculator!$F$14,1)))*IF(MOD(Calculator!$B$33/Calculator!$F$14,1)&lt;0.5,-1,1))^2)/((50*POWER(80,POWER(COS(PI()*MOD(Calculator!$B$33/Calculator!$F$14,1)),2))+$C60)^2+(1500*ABS(SIN(2*PI()*MOD(Calculator!$B$33/Calculator!$F$14,1)))*IF(MOD(Calculator!$B$33/Calculator!$F$14,1)&lt;0.5,-1,1))^2))),2))</f>
        <v>—</v>
      </c>
      <c r="BC60" s="299" t="n">
        <f aca="false">IF(OR(Calculator!$E$15&lt;&gt;"YES",Calculator!$B$33&lt;Calculator!$G$15),"—",ROUND((1+SQRT(((50*POWER(80,POWER(COS(PI()*MOD(Calculator!$B$33/Calculator!$F$15,1)),2))-$C60)^2+(1500*ABS(SIN(2*PI()*MOD(Calculator!$B$33/Calculator!$F$15,1)))*IF(MOD(Calculator!$B$33/Calculator!$F$15,1)&lt;0.5,-1,1))^2)/((50*POWER(80,POWER(COS(PI()*MOD(Calculator!$B$33/Calculator!$F$15,1)),2))+$C60)^2+(1500*ABS(SIN(2*PI()*MOD(Calculator!$B$33/Calculator!$F$15,1)))*IF(MOD(Calculator!$B$33/Calculator!$F$15,1)&lt;0.5,-1,1))^2)))/(1-SQRT(((50*POWER(80,POWER(COS(PI()*MOD(Calculator!$B$33/Calculator!$F$15,1)),2))-$C60)^2+(1500*ABS(SIN(2*PI()*MOD(Calculator!$B$33/Calculator!$F$15,1)))*IF(MOD(Calculator!$B$33/Calculator!$F$15,1)&lt;0.5,-1,1))^2)/((50*POWER(80,POWER(COS(PI()*MOD(Calculator!$B$33/Calculator!$F$15,1)),2))+$C60)^2+(1500*ABS(SIN(2*PI()*MOD(Calculator!$B$33/Calculator!$F$15,1)))*IF(MOD(Calculator!$B$33/Calculator!$F$15,1)&lt;0.5,-1,1))^2))),2))</f>
        <v>2.76</v>
      </c>
      <c r="BD60" s="299" t="str">
        <f aca="false">IF(OR(Calculator!$E$16&lt;&gt;"YES",Calculator!$B$33&lt;Calculator!$G$16),"—",ROUND((1+SQRT(((50*POWER(80,POWER(COS(PI()*MOD(Calculator!$B$33/Calculator!$F$16,1)),2))-$C60)^2+(1500*ABS(SIN(2*PI()*MOD(Calculator!$B$33/Calculator!$F$16,1)))*IF(MOD(Calculator!$B$33/Calculator!$F$16,1)&lt;0.5,-1,1))^2)/((50*POWER(80,POWER(COS(PI()*MOD(Calculator!$B$33/Calculator!$F$16,1)),2))+$C60)^2+(1500*ABS(SIN(2*PI()*MOD(Calculator!$B$33/Calculator!$F$16,1)))*IF(MOD(Calculator!$B$33/Calculator!$F$16,1)&lt;0.5,-1,1))^2)))/(1-SQRT(((50*POWER(80,POWER(COS(PI()*MOD(Calculator!$B$33/Calculator!$F$16,1)),2))-$C60)^2+(1500*ABS(SIN(2*PI()*MOD(Calculator!$B$33/Calculator!$F$16,1)))*IF(MOD(Calculator!$B$33/Calculator!$F$16,1)&lt;0.5,-1,1))^2)/((50*POWER(80,POWER(COS(PI()*MOD(Calculator!$B$33/Calculator!$F$16,1)),2))+$C60)^2+(1500*ABS(SIN(2*PI()*MOD(Calculator!$B$33/Calculator!$F$16,1)))*IF(MOD(Calculator!$B$33/Calculator!$F$16,1)&lt;0.5,-1,1))^2))),2))</f>
        <v>—</v>
      </c>
      <c r="BE60" s="299" t="n">
        <f aca="false">IF(OR(Calculator!$E$17&lt;&gt;"YES",Calculator!$B$33&lt;Calculator!$G$17),"—",ROUND((1+SQRT(((50*POWER(80,POWER(COS(PI()*MOD(Calculator!$B$33/Calculator!$F$17,1)),2))-$C60)^2+(1500*ABS(SIN(2*PI()*MOD(Calculator!$B$33/Calculator!$F$17,1)))*IF(MOD(Calculator!$B$33/Calculator!$F$17,1)&lt;0.5,-1,1))^2)/((50*POWER(80,POWER(COS(PI()*MOD(Calculator!$B$33/Calculator!$F$17,1)),2))+$C60)^2+(1500*ABS(SIN(2*PI()*MOD(Calculator!$B$33/Calculator!$F$17,1)))*IF(MOD(Calculator!$B$33/Calculator!$F$17,1)&lt;0.5,-1,1))^2)))/(1-SQRT(((50*POWER(80,POWER(COS(PI()*MOD(Calculator!$B$33/Calculator!$F$17,1)),2))-$C60)^2+(1500*ABS(SIN(2*PI()*MOD(Calculator!$B$33/Calculator!$F$17,1)))*IF(MOD(Calculator!$B$33/Calculator!$F$17,1)&lt;0.5,-1,1))^2)/((50*POWER(80,POWER(COS(PI()*MOD(Calculator!$B$33/Calculator!$F$17,1)),2))+$C60)^2+(1500*ABS(SIN(2*PI()*MOD(Calculator!$B$33/Calculator!$F$17,1)))*IF(MOD(Calculator!$B$33/Calculator!$F$17,1)&lt;0.5,-1,1))^2))),2))</f>
        <v>16.62</v>
      </c>
      <c r="BF60" s="299" t="str">
        <f aca="false">IF(OR(Calculator!$E$18&lt;&gt;"YES",Calculator!$B$33&lt;Calculator!$G$18),"—",ROUND((1+SQRT(((50*POWER(80,POWER(COS(PI()*MOD(Calculator!$B$33/Calculator!$F$18,1)),2))-$C60)^2+(1500*ABS(SIN(2*PI()*MOD(Calculator!$B$33/Calculator!$F$18,1)))*IF(MOD(Calculator!$B$33/Calculator!$F$18,1)&lt;0.5,-1,1))^2)/((50*POWER(80,POWER(COS(PI()*MOD(Calculator!$B$33/Calculator!$F$18,1)),2))+$C60)^2+(1500*ABS(SIN(2*PI()*MOD(Calculator!$B$33/Calculator!$F$18,1)))*IF(MOD(Calculator!$B$33/Calculator!$F$18,1)&lt;0.5,-1,1))^2)))/(1-SQRT(((50*POWER(80,POWER(COS(PI()*MOD(Calculator!$B$33/Calculator!$F$18,1)),2))-$C60)^2+(1500*ABS(SIN(2*PI()*MOD(Calculator!$B$33/Calculator!$F$18,1)))*IF(MOD(Calculator!$B$33/Calculator!$F$18,1)&lt;0.5,-1,1))^2)/((50*POWER(80,POWER(COS(PI()*MOD(Calculator!$B$33/Calculator!$F$18,1)),2))+$C60)^2+(1500*ABS(SIN(2*PI()*MOD(Calculator!$B$33/Calculator!$F$18,1)))*IF(MOD(Calculator!$B$33/Calculator!$F$18,1)&lt;0.5,-1,1))^2))),2))</f>
        <v>—</v>
      </c>
      <c r="BG60" s="299" t="str">
        <f aca="false">IF(OR(Calculator!$E$19&lt;&gt;"YES",Calculator!$B$33&lt;Calculator!$G$19),"—",ROUND((1+SQRT(((50*POWER(80,POWER(COS(PI()*MOD(Calculator!$B$33/Calculator!$F$19,1)),2))-$C60)^2+(1500*ABS(SIN(2*PI()*MOD(Calculator!$B$33/Calculator!$F$19,1)))*IF(MOD(Calculator!$B$33/Calculator!$F$19,1)&lt;0.5,-1,1))^2)/((50*POWER(80,POWER(COS(PI()*MOD(Calculator!$B$33/Calculator!$F$19,1)),2))+$C60)^2+(1500*ABS(SIN(2*PI()*MOD(Calculator!$B$33/Calculator!$F$19,1)))*IF(MOD(Calculator!$B$33/Calculator!$F$19,1)&lt;0.5,-1,1))^2)))/(1-SQRT(((50*POWER(80,POWER(COS(PI()*MOD(Calculator!$B$33/Calculator!$F$19,1)),2))-$C60)^2+(1500*ABS(SIN(2*PI()*MOD(Calculator!$B$33/Calculator!$F$19,1)))*IF(MOD(Calculator!$B$33/Calculator!$F$19,1)&lt;0.5,-1,1))^2)/((50*POWER(80,POWER(COS(PI()*MOD(Calculator!$B$33/Calculator!$F$19,1)),2))+$C60)^2+(1500*ABS(SIN(2*PI()*MOD(Calculator!$B$33/Calculator!$F$19,1)))*IF(MOD(Calculator!$B$33/Calculator!$F$19,1)&lt;0.5,-1,1))^2))),2))</f>
        <v>—</v>
      </c>
      <c r="BH60" s="299" t="str">
        <f aca="false">IF(OR(Calculator!$E$20&lt;&gt;"YES",Calculator!$B$33&lt;Calculator!$G$20),"—",ROUND((1+SQRT(((50*POWER(80,POWER(COS(PI()*MOD(Calculator!$B$33/Calculator!$F$20,1)),2))-$C60)^2+(1500*ABS(SIN(2*PI()*MOD(Calculator!$B$33/Calculator!$F$20,1)))*IF(MOD(Calculator!$B$33/Calculator!$F$20,1)&lt;0.5,-1,1))^2)/((50*POWER(80,POWER(COS(PI()*MOD(Calculator!$B$33/Calculator!$F$20,1)),2))+$C60)^2+(1500*ABS(SIN(2*PI()*MOD(Calculator!$B$33/Calculator!$F$20,1)))*IF(MOD(Calculator!$B$33/Calculator!$F$20,1)&lt;0.5,-1,1))^2)))/(1-SQRT(((50*POWER(80,POWER(COS(PI()*MOD(Calculator!$B$33/Calculator!$F$20,1)),2))-$C60)^2+(1500*ABS(SIN(2*PI()*MOD(Calculator!$B$33/Calculator!$F$20,1)))*IF(MOD(Calculator!$B$33/Calculator!$F$20,1)&lt;0.5,-1,1))^2)/((50*POWER(80,POWER(COS(PI()*MOD(Calculator!$B$33/Calculator!$F$20,1)),2))+$C60)^2+(1500*ABS(SIN(2*PI()*MOD(Calculator!$B$33/Calculator!$F$20,1)))*IF(MOD(Calculator!$B$33/Calculator!$F$20,1)&lt;0.5,-1,1))^2))),2))</f>
        <v>—</v>
      </c>
      <c r="BI60" s="299" t="str">
        <f aca="false">IF(OR(Calculator!$E$21&lt;&gt;"YES",Calculator!$B$33&lt;Calculator!$G$21),"—",ROUND((1+SQRT(((50*POWER(80,POWER(COS(PI()*MOD(Calculator!$B$33/Calculator!$F$21,1)),2))-$C60)^2+(1500*ABS(SIN(2*PI()*MOD(Calculator!$B$33/Calculator!$F$21,1)))*IF(MOD(Calculator!$B$33/Calculator!$F$21,1)&lt;0.5,-1,1))^2)/((50*POWER(80,POWER(COS(PI()*MOD(Calculator!$B$33/Calculator!$F$21,1)),2))+$C60)^2+(1500*ABS(SIN(2*PI()*MOD(Calculator!$B$33/Calculator!$F$21,1)))*IF(MOD(Calculator!$B$33/Calculator!$F$21,1)&lt;0.5,-1,1))^2)))/(1-SQRT(((50*POWER(80,POWER(COS(PI()*MOD(Calculator!$B$33/Calculator!$F$21,1)),2))-$C60)^2+(1500*ABS(SIN(2*PI()*MOD(Calculator!$B$33/Calculator!$F$21,1)))*IF(MOD(Calculator!$B$33/Calculator!$F$21,1)&lt;0.5,-1,1))^2)/((50*POWER(80,POWER(COS(PI()*MOD(Calculator!$B$33/Calculator!$F$21,1)),2))+$C60)^2+(1500*ABS(SIN(2*PI()*MOD(Calculator!$B$33/Calculator!$F$21,1)))*IF(MOD(Calculator!$B$33/Calculator!$F$21,1)&lt;0.5,-1,1))^2))),2))</f>
        <v>—</v>
      </c>
      <c r="BJ60" s="299" t="str">
        <f aca="false">IF(OR(Calculator!$E$22&lt;&gt;"YES",Calculator!$B$33&lt;Calculator!$G$22),"—",ROUND((1+SQRT(((50*POWER(80,POWER(COS(PI()*MOD(Calculator!$B$33/Calculator!$F$22,1)),2))-$C60)^2+(1500*ABS(SIN(2*PI()*MOD(Calculator!$B$33/Calculator!$F$22,1)))*IF(MOD(Calculator!$B$33/Calculator!$F$22,1)&lt;0.5,-1,1))^2)/((50*POWER(80,POWER(COS(PI()*MOD(Calculator!$B$33/Calculator!$F$22,1)),2))+$C60)^2+(1500*ABS(SIN(2*PI()*MOD(Calculator!$B$33/Calculator!$F$22,1)))*IF(MOD(Calculator!$B$33/Calculator!$F$22,1)&lt;0.5,-1,1))^2)))/(1-SQRT(((50*POWER(80,POWER(COS(PI()*MOD(Calculator!$B$33/Calculator!$F$22,1)),2))-$C60)^2+(1500*ABS(SIN(2*PI()*MOD(Calculator!$B$33/Calculator!$F$22,1)))*IF(MOD(Calculator!$B$33/Calculator!$F$22,1)&lt;0.5,-1,1))^2)/((50*POWER(80,POWER(COS(PI()*MOD(Calculator!$B$33/Calculator!$F$22,1)),2))+$C60)^2+(1500*ABS(SIN(2*PI()*MOD(Calculator!$B$33/Calculator!$F$22,1)))*IF(MOD(Calculator!$B$33/Calculator!$F$22,1)&lt;0.5,-1,1))^2))),2))</f>
        <v>—</v>
      </c>
      <c r="BK60" s="293" t="n">
        <f aca="false">IFERROR(ROUND((IF(ISNUMBER(AZ60),AZ60,0)+IF(ISNUMBER(BA60),BA60,0)+IF(ISNUMBER(BB60),BB60,0)+IF(ISNUMBER(BC60),BC60,0)+IF(ISNUMBER(BD60),BD60,0)+IF(ISNUMBER(BE60),BE60,0)+IF(ISNUMBER(BF60),BF60,0)+IF(ISNUMBER(BG60),BG60,0)+IF(ISNUMBER(BH60),BH60,0)+IF(ISNUMBER(BI60),BI60,0)+IF(ISNUMBER(BJ60),BJ60,0))/(IF(ISNUMBER(AZ60),1,0)+IF(ISNUMBER(BA60),1,0)+IF(ISNUMBER(BB60),1,0)+IF(ISNUMBER(BC60),1,0)+IF(ISNUMBER(BD60),1,0)+IF(ISNUMBER(BE60),1,0)+IF(ISNUMBER(BF60),1,0)+IF(ISNUMBER(BG60),1,0)+IF(ISNUMBER(BH60),1,0)+IF(ISNUMBER(BI60),1,0)+IF(ISNUMBER(BJ60),1,0)),4),"")</f>
        <v>9.69</v>
      </c>
      <c r="BM60" s="253" t="str">
        <f aca="false">IF(OR(Calculator!$E$12&lt;&gt;"YES",Calculator!$B$29&lt;Calculator!$G$12),"—",ROUND((1+SQRT(((50*POWER(80,POWER(COS(PI()*MOD(Calculator!$B$29/Calculator!$F$12,1)),2))+MIN(500,MAX(30,100*EXP(-0.3*'VSWR Calculator'!$C$24)*(1+3*ABS(MOD('VSWR Calculator'!$C$23/Calculator!$F$12/2,1)-0.5))))/'VSWR Calculator'!$C$25)-$C60)^2+(1500*ABS(SIN(2*PI()*MOD(Calculator!$B$29/Calculator!$F$12,1)))*IF(MOD(Calculator!$B$29/Calculator!$F$12,1)&lt;0.5,-1,1))^2)/SQRT(((50*POWER(80,POWER(COS(PI()*MOD(Calculator!$B$29/Calculator!$F$12,1)),2))+MIN(500,MAX(30,100*EXP(-0.3*'VSWR Calculator'!$C$24)*(1+3*ABS(MOD('VSWR Calculator'!$C$23/Calculator!$F$12/2,1)-0.5))))/'VSWR Calculator'!$C$25)+$C60)^2+(1500*ABS(SIN(2*PI()*MOD(Calculator!$B$29/Calculator!$F$12,1)))*IF(MOD(Calculator!$B$29/Calculator!$F$12,1)&lt;0.5,-1,1))^2))/(1-SQRT(((50*POWER(80,POWER(COS(PI()*MOD(Calculator!$B$29/Calculator!$F$12,1)),2))+MIN(500,MAX(30,100*EXP(-0.3*'VSWR Calculator'!$C$24)*(1+3*ABS(MOD('VSWR Calculator'!$C$23/Calculator!$F$12/2,1)-0.5))))/'VSWR Calculator'!$C$25)-$C60)^2+(1500*ABS(SIN(2*PI()*MOD(Calculator!$B$29/Calculator!$F$12,1)))*IF(MOD(Calculator!$B$29/Calculator!$F$12,1)&lt;0.5,-1,1))^2)/SQRT(((50*POWER(80,POWER(COS(PI()*MOD(Calculator!$B$29/Calculator!$F$12,1)),2))+MIN(500,MAX(30,100*EXP(-0.3*'VSWR Calculator'!$C$24)*(1+3*ABS(MOD('VSWR Calculator'!$C$23/Calculator!$F$12/2,1)-0.5))))/'VSWR Calculator'!$C$25)+$C60)^2+(1500*ABS(SIN(2*PI()*MOD(Calculator!$B$29/Calculator!$F$12,1)))*IF(MOD(Calculator!$B$29/Calculator!$F$12,1)&lt;0.5,-1,1))^2)),2))</f>
        <v>—</v>
      </c>
      <c r="BN60" s="253" t="str">
        <f aca="false">IF(OR(Calculator!$E$13&lt;&gt;"YES",Calculator!$B$29&lt;Calculator!$G$13),"—",ROUND((1+SQRT(((50*POWER(80,POWER(COS(PI()*MOD(Calculator!$B$29/Calculator!$F$13,1)),2))+MIN(500,MAX(30,100*EXP(-0.3*'VSWR Calculator'!$C$24)*(1+3*ABS(MOD('VSWR Calculator'!$C$23/Calculator!$F$13/2,1)-0.5))))/'VSWR Calculator'!$C$25)-$C60)^2+(1500*ABS(SIN(2*PI()*MOD(Calculator!$B$29/Calculator!$F$13,1)))*IF(MOD(Calculator!$B$29/Calculator!$F$13,1)&lt;0.5,-1,1))^2)/SQRT(((50*POWER(80,POWER(COS(PI()*MOD(Calculator!$B$29/Calculator!$F$13,1)),2))+MIN(500,MAX(30,100*EXP(-0.3*'VSWR Calculator'!$C$24)*(1+3*ABS(MOD('VSWR Calculator'!$C$23/Calculator!$F$13/2,1)-0.5))))/'VSWR Calculator'!$C$25)+$C60)^2+(1500*ABS(SIN(2*PI()*MOD(Calculator!$B$29/Calculator!$F$13,1)))*IF(MOD(Calculator!$B$29/Calculator!$F$13,1)&lt;0.5,-1,1))^2))/(1-SQRT(((50*POWER(80,POWER(COS(PI()*MOD(Calculator!$B$29/Calculator!$F$13,1)),2))+MIN(500,MAX(30,100*EXP(-0.3*'VSWR Calculator'!$C$24)*(1+3*ABS(MOD('VSWR Calculator'!$C$23/Calculator!$F$13/2,1)-0.5))))/'VSWR Calculator'!$C$25)-$C60)^2+(1500*ABS(SIN(2*PI()*MOD(Calculator!$B$29/Calculator!$F$13,1)))*IF(MOD(Calculator!$B$29/Calculator!$F$13,1)&lt;0.5,-1,1))^2)/SQRT(((50*POWER(80,POWER(COS(PI()*MOD(Calculator!$B$29/Calculator!$F$13,1)),2))+MIN(500,MAX(30,100*EXP(-0.3*'VSWR Calculator'!$C$24)*(1+3*ABS(MOD('VSWR Calculator'!$C$23/Calculator!$F$13/2,1)-0.5))))/'VSWR Calculator'!$C$25)+$C60)^2+(1500*ABS(SIN(2*PI()*MOD(Calculator!$B$29/Calculator!$F$13,1)))*IF(MOD(Calculator!$B$29/Calculator!$F$13,1)&lt;0.5,-1,1))^2)),2))</f>
        <v>—</v>
      </c>
      <c r="BO60" s="253" t="str">
        <f aca="false">IF(OR(Calculator!$E$14&lt;&gt;"YES",Calculator!$B$29&lt;Calculator!$G$14),"—",ROUND((1+SQRT(((50*POWER(80,POWER(COS(PI()*MOD(Calculator!$B$29/Calculator!$F$14,1)),2))+MIN(500,MAX(30,100*EXP(-0.3*'VSWR Calculator'!$C$24)*(1+3*ABS(MOD('VSWR Calculator'!$C$23/Calculator!$F$14/2,1)-0.5))))/'VSWR Calculator'!$C$25)-$C60)^2+(1500*ABS(SIN(2*PI()*MOD(Calculator!$B$29/Calculator!$F$14,1)))*IF(MOD(Calculator!$B$29/Calculator!$F$14,1)&lt;0.5,-1,1))^2)/SQRT(((50*POWER(80,POWER(COS(PI()*MOD(Calculator!$B$29/Calculator!$F$14,1)),2))+MIN(500,MAX(30,100*EXP(-0.3*'VSWR Calculator'!$C$24)*(1+3*ABS(MOD('VSWR Calculator'!$C$23/Calculator!$F$14/2,1)-0.5))))/'VSWR Calculator'!$C$25)+$C60)^2+(1500*ABS(SIN(2*PI()*MOD(Calculator!$B$29/Calculator!$F$14,1)))*IF(MOD(Calculator!$B$29/Calculator!$F$14,1)&lt;0.5,-1,1))^2))/(1-SQRT(((50*POWER(80,POWER(COS(PI()*MOD(Calculator!$B$29/Calculator!$F$14,1)),2))+MIN(500,MAX(30,100*EXP(-0.3*'VSWR Calculator'!$C$24)*(1+3*ABS(MOD('VSWR Calculator'!$C$23/Calculator!$F$14/2,1)-0.5))))/'VSWR Calculator'!$C$25)-$C60)^2+(1500*ABS(SIN(2*PI()*MOD(Calculator!$B$29/Calculator!$F$14,1)))*IF(MOD(Calculator!$B$29/Calculator!$F$14,1)&lt;0.5,-1,1))^2)/SQRT(((50*POWER(80,POWER(COS(PI()*MOD(Calculator!$B$29/Calculator!$F$14,1)),2))+MIN(500,MAX(30,100*EXP(-0.3*'VSWR Calculator'!$C$24)*(1+3*ABS(MOD('VSWR Calculator'!$C$23/Calculator!$F$14/2,1)-0.5))))/'VSWR Calculator'!$C$25)+$C60)^2+(1500*ABS(SIN(2*PI()*MOD(Calculator!$B$29/Calculator!$F$14,1)))*IF(MOD(Calculator!$B$29/Calculator!$F$14,1)&lt;0.5,-1,1))^2)),2))</f>
        <v>—</v>
      </c>
      <c r="BP60" s="253" t="n">
        <f aca="false">IF(OR(Calculator!$E$15&lt;&gt;"YES",Calculator!$B$29&lt;Calculator!$G$15),"—",ROUND((1+SQRT(((50*POWER(80,POWER(COS(PI()*MOD(Calculator!$B$29/Calculator!$F$15,1)),2))+MIN(500,MAX(30,100*EXP(-0.3*'VSWR Calculator'!$C$24)*(1+3*ABS(MOD('VSWR Calculator'!$C$23/Calculator!$F$15/2,1)-0.5))))/'VSWR Calculator'!$C$25)-$C60)^2+(1500*ABS(SIN(2*PI()*MOD(Calculator!$B$29/Calculator!$F$15,1)))*IF(MOD(Calculator!$B$29/Calculator!$F$15,1)&lt;0.5,-1,1))^2)/SQRT(((50*POWER(80,POWER(COS(PI()*MOD(Calculator!$B$29/Calculator!$F$15,1)),2))+MIN(500,MAX(30,100*EXP(-0.3*'VSWR Calculator'!$C$24)*(1+3*ABS(MOD('VSWR Calculator'!$C$23/Calculator!$F$15/2,1)-0.5))))/'VSWR Calculator'!$C$25)+$C60)^2+(1500*ABS(SIN(2*PI()*MOD(Calculator!$B$29/Calculator!$F$15,1)))*IF(MOD(Calculator!$B$29/Calculator!$F$15,1)&lt;0.5,-1,1))^2))/(1-SQRT(((50*POWER(80,POWER(COS(PI()*MOD(Calculator!$B$29/Calculator!$F$15,1)),2))+MIN(500,MAX(30,100*EXP(-0.3*'VSWR Calculator'!$C$24)*(1+3*ABS(MOD('VSWR Calculator'!$C$23/Calculator!$F$15/2,1)-0.5))))/'VSWR Calculator'!$C$25)-$C60)^2+(1500*ABS(SIN(2*PI()*MOD(Calculator!$B$29/Calculator!$F$15,1)))*IF(MOD(Calculator!$B$29/Calculator!$F$15,1)&lt;0.5,-1,1))^2)/SQRT(((50*POWER(80,POWER(COS(PI()*MOD(Calculator!$B$29/Calculator!$F$15,1)),2))+MIN(500,MAX(30,100*EXP(-0.3*'VSWR Calculator'!$C$24)*(1+3*ABS(MOD('VSWR Calculator'!$C$23/Calculator!$F$15/2,1)-0.5))))/'VSWR Calculator'!$C$25)+$C60)^2+(1500*ABS(SIN(2*PI()*MOD(Calculator!$B$29/Calculator!$F$15,1)))*IF(MOD(Calculator!$B$29/Calculator!$F$15,1)&lt;0.5,-1,1))^2)),2))</f>
        <v>13.8</v>
      </c>
      <c r="BQ60" s="253" t="str">
        <f aca="false">IF(OR(Calculator!$E$16&lt;&gt;"YES",Calculator!$B$29&lt;Calculator!$G$16),"—",ROUND((1+SQRT(((50*POWER(80,POWER(COS(PI()*MOD(Calculator!$B$29/Calculator!$F$16,1)),2))+MIN(500,MAX(30,100*EXP(-0.3*'VSWR Calculator'!$C$24)*(1+3*ABS(MOD('VSWR Calculator'!$C$23/Calculator!$F$16/2,1)-0.5))))/'VSWR Calculator'!$C$25)-$C60)^2+(1500*ABS(SIN(2*PI()*MOD(Calculator!$B$29/Calculator!$F$16,1)))*IF(MOD(Calculator!$B$29/Calculator!$F$16,1)&lt;0.5,-1,1))^2)/SQRT(((50*POWER(80,POWER(COS(PI()*MOD(Calculator!$B$29/Calculator!$F$16,1)),2))+MIN(500,MAX(30,100*EXP(-0.3*'VSWR Calculator'!$C$24)*(1+3*ABS(MOD('VSWR Calculator'!$C$23/Calculator!$F$16/2,1)-0.5))))/'VSWR Calculator'!$C$25)+$C60)^2+(1500*ABS(SIN(2*PI()*MOD(Calculator!$B$29/Calculator!$F$16,1)))*IF(MOD(Calculator!$B$29/Calculator!$F$16,1)&lt;0.5,-1,1))^2))/(1-SQRT(((50*POWER(80,POWER(COS(PI()*MOD(Calculator!$B$29/Calculator!$F$16,1)),2))+MIN(500,MAX(30,100*EXP(-0.3*'VSWR Calculator'!$C$24)*(1+3*ABS(MOD('VSWR Calculator'!$C$23/Calculator!$F$16/2,1)-0.5))))/'VSWR Calculator'!$C$25)-$C60)^2+(1500*ABS(SIN(2*PI()*MOD(Calculator!$B$29/Calculator!$F$16,1)))*IF(MOD(Calculator!$B$29/Calculator!$F$16,1)&lt;0.5,-1,1))^2)/SQRT(((50*POWER(80,POWER(COS(PI()*MOD(Calculator!$B$29/Calculator!$F$16,1)),2))+MIN(500,MAX(30,100*EXP(-0.3*'VSWR Calculator'!$C$24)*(1+3*ABS(MOD('VSWR Calculator'!$C$23/Calculator!$F$16/2,1)-0.5))))/'VSWR Calculator'!$C$25)+$C60)^2+(1500*ABS(SIN(2*PI()*MOD(Calculator!$B$29/Calculator!$F$16,1)))*IF(MOD(Calculator!$B$29/Calculator!$F$16,1)&lt;0.5,-1,1))^2)),2))</f>
        <v>—</v>
      </c>
      <c r="BR60" s="253" t="n">
        <f aca="false">IF(OR(Calculator!$E$17&lt;&gt;"YES",Calculator!$B$29&lt;Calculator!$G$17),"—",ROUND((1+SQRT(((50*POWER(80,POWER(COS(PI()*MOD(Calculator!$B$29/Calculator!$F$17,1)),2))+MIN(500,MAX(30,100*EXP(-0.3*'VSWR Calculator'!$C$24)*(1+3*ABS(MOD('VSWR Calculator'!$C$23/Calculator!$F$17/2,1)-0.5))))/'VSWR Calculator'!$C$25)-$C60)^2+(1500*ABS(SIN(2*PI()*MOD(Calculator!$B$29/Calculator!$F$17,1)))*IF(MOD(Calculator!$B$29/Calculator!$F$17,1)&lt;0.5,-1,1))^2)/SQRT(((50*POWER(80,POWER(COS(PI()*MOD(Calculator!$B$29/Calculator!$F$17,1)),2))+MIN(500,MAX(30,100*EXP(-0.3*'VSWR Calculator'!$C$24)*(1+3*ABS(MOD('VSWR Calculator'!$C$23/Calculator!$F$17/2,1)-0.5))))/'VSWR Calculator'!$C$25)+$C60)^2+(1500*ABS(SIN(2*PI()*MOD(Calculator!$B$29/Calculator!$F$17,1)))*IF(MOD(Calculator!$B$29/Calculator!$F$17,1)&lt;0.5,-1,1))^2))/(1-SQRT(((50*POWER(80,POWER(COS(PI()*MOD(Calculator!$B$29/Calculator!$F$17,1)),2))+MIN(500,MAX(30,100*EXP(-0.3*'VSWR Calculator'!$C$24)*(1+3*ABS(MOD('VSWR Calculator'!$C$23/Calculator!$F$17/2,1)-0.5))))/'VSWR Calculator'!$C$25)-$C60)^2+(1500*ABS(SIN(2*PI()*MOD(Calculator!$B$29/Calculator!$F$17,1)))*IF(MOD(Calculator!$B$29/Calculator!$F$17,1)&lt;0.5,-1,1))^2)/SQRT(((50*POWER(80,POWER(COS(PI()*MOD(Calculator!$B$29/Calculator!$F$17,1)),2))+MIN(500,MAX(30,100*EXP(-0.3*'VSWR Calculator'!$C$24)*(1+3*ABS(MOD('VSWR Calculator'!$C$23/Calculator!$F$17/2,1)-0.5))))/'VSWR Calculator'!$C$25)+$C60)^2+(1500*ABS(SIN(2*PI()*MOD(Calculator!$B$29/Calculator!$F$17,1)))*IF(MOD(Calculator!$B$29/Calculator!$F$17,1)&lt;0.5,-1,1))^2)),2))</f>
        <v>13.57</v>
      </c>
      <c r="BS60" s="253" t="str">
        <f aca="false">IF(OR(Calculator!$E$18&lt;&gt;"YES",Calculator!$B$29&lt;Calculator!$G$18),"—",ROUND((1+SQRT(((50*POWER(80,POWER(COS(PI()*MOD(Calculator!$B$29/Calculator!$F$18,1)),2))+MIN(500,MAX(30,100*EXP(-0.3*'VSWR Calculator'!$C$24)*(1+3*ABS(MOD('VSWR Calculator'!$C$23/Calculator!$F$18/2,1)-0.5))))/'VSWR Calculator'!$C$25)-$C60)^2+(1500*ABS(SIN(2*PI()*MOD(Calculator!$B$29/Calculator!$F$18,1)))*IF(MOD(Calculator!$B$29/Calculator!$F$18,1)&lt;0.5,-1,1))^2)/SQRT(((50*POWER(80,POWER(COS(PI()*MOD(Calculator!$B$29/Calculator!$F$18,1)),2))+MIN(500,MAX(30,100*EXP(-0.3*'VSWR Calculator'!$C$24)*(1+3*ABS(MOD('VSWR Calculator'!$C$23/Calculator!$F$18/2,1)-0.5))))/'VSWR Calculator'!$C$25)+$C60)^2+(1500*ABS(SIN(2*PI()*MOD(Calculator!$B$29/Calculator!$F$18,1)))*IF(MOD(Calculator!$B$29/Calculator!$F$18,1)&lt;0.5,-1,1))^2))/(1-SQRT(((50*POWER(80,POWER(COS(PI()*MOD(Calculator!$B$29/Calculator!$F$18,1)),2))+MIN(500,MAX(30,100*EXP(-0.3*'VSWR Calculator'!$C$24)*(1+3*ABS(MOD('VSWR Calculator'!$C$23/Calculator!$F$18/2,1)-0.5))))/'VSWR Calculator'!$C$25)-$C60)^2+(1500*ABS(SIN(2*PI()*MOD(Calculator!$B$29/Calculator!$F$18,1)))*IF(MOD(Calculator!$B$29/Calculator!$F$18,1)&lt;0.5,-1,1))^2)/SQRT(((50*POWER(80,POWER(COS(PI()*MOD(Calculator!$B$29/Calculator!$F$18,1)),2))+MIN(500,MAX(30,100*EXP(-0.3*'VSWR Calculator'!$C$24)*(1+3*ABS(MOD('VSWR Calculator'!$C$23/Calculator!$F$18/2,1)-0.5))))/'VSWR Calculator'!$C$25)+$C60)^2+(1500*ABS(SIN(2*PI()*MOD(Calculator!$B$29/Calculator!$F$18,1)))*IF(MOD(Calculator!$B$29/Calculator!$F$18,1)&lt;0.5,-1,1))^2)),2))</f>
        <v>—</v>
      </c>
      <c r="BT60" s="253" t="str">
        <f aca="false">IF(OR(Calculator!$E$19&lt;&gt;"YES",Calculator!$B$29&lt;Calculator!$G$19),"—",ROUND((1+SQRT(((50*POWER(80,POWER(COS(PI()*MOD(Calculator!$B$29/Calculator!$F$19,1)),2))+MIN(500,MAX(30,100*EXP(-0.3*'VSWR Calculator'!$C$24)*(1+3*ABS(MOD('VSWR Calculator'!$C$23/Calculator!$F$19/2,1)-0.5))))/'VSWR Calculator'!$C$25)-$C60)^2+(1500*ABS(SIN(2*PI()*MOD(Calculator!$B$29/Calculator!$F$19,1)))*IF(MOD(Calculator!$B$29/Calculator!$F$19,1)&lt;0.5,-1,1))^2)/SQRT(((50*POWER(80,POWER(COS(PI()*MOD(Calculator!$B$29/Calculator!$F$19,1)),2))+MIN(500,MAX(30,100*EXP(-0.3*'VSWR Calculator'!$C$24)*(1+3*ABS(MOD('VSWR Calculator'!$C$23/Calculator!$F$19/2,1)-0.5))))/'VSWR Calculator'!$C$25)+$C60)^2+(1500*ABS(SIN(2*PI()*MOD(Calculator!$B$29/Calculator!$F$19,1)))*IF(MOD(Calculator!$B$29/Calculator!$F$19,1)&lt;0.5,-1,1))^2))/(1-SQRT(((50*POWER(80,POWER(COS(PI()*MOD(Calculator!$B$29/Calculator!$F$19,1)),2))+MIN(500,MAX(30,100*EXP(-0.3*'VSWR Calculator'!$C$24)*(1+3*ABS(MOD('VSWR Calculator'!$C$23/Calculator!$F$19/2,1)-0.5))))/'VSWR Calculator'!$C$25)-$C60)^2+(1500*ABS(SIN(2*PI()*MOD(Calculator!$B$29/Calculator!$F$19,1)))*IF(MOD(Calculator!$B$29/Calculator!$F$19,1)&lt;0.5,-1,1))^2)/SQRT(((50*POWER(80,POWER(COS(PI()*MOD(Calculator!$B$29/Calculator!$F$19,1)),2))+MIN(500,MAX(30,100*EXP(-0.3*'VSWR Calculator'!$C$24)*(1+3*ABS(MOD('VSWR Calculator'!$C$23/Calculator!$F$19/2,1)-0.5))))/'VSWR Calculator'!$C$25)+$C60)^2+(1500*ABS(SIN(2*PI()*MOD(Calculator!$B$29/Calculator!$F$19,1)))*IF(MOD(Calculator!$B$29/Calculator!$F$19,1)&lt;0.5,-1,1))^2)),2))</f>
        <v>—</v>
      </c>
      <c r="BU60" s="253" t="str">
        <f aca="false">IF(OR(Calculator!$E$20&lt;&gt;"YES",Calculator!$B$29&lt;Calculator!$G$20),"—",ROUND((1+SQRT(((50*POWER(80,POWER(COS(PI()*MOD(Calculator!$B$29/Calculator!$F$20,1)),2))+MIN(500,MAX(30,100*EXP(-0.3*'VSWR Calculator'!$C$24)*(1+3*ABS(MOD('VSWR Calculator'!$C$23/Calculator!$F$20/2,1)-0.5))))/'VSWR Calculator'!$C$25)-$C60)^2+(1500*ABS(SIN(2*PI()*MOD(Calculator!$B$29/Calculator!$F$20,1)))*IF(MOD(Calculator!$B$29/Calculator!$F$20,1)&lt;0.5,-1,1))^2)/SQRT(((50*POWER(80,POWER(COS(PI()*MOD(Calculator!$B$29/Calculator!$F$20,1)),2))+MIN(500,MAX(30,100*EXP(-0.3*'VSWR Calculator'!$C$24)*(1+3*ABS(MOD('VSWR Calculator'!$C$23/Calculator!$F$20/2,1)-0.5))))/'VSWR Calculator'!$C$25)+$C60)^2+(1500*ABS(SIN(2*PI()*MOD(Calculator!$B$29/Calculator!$F$20,1)))*IF(MOD(Calculator!$B$29/Calculator!$F$20,1)&lt;0.5,-1,1))^2))/(1-SQRT(((50*POWER(80,POWER(COS(PI()*MOD(Calculator!$B$29/Calculator!$F$20,1)),2))+MIN(500,MAX(30,100*EXP(-0.3*'VSWR Calculator'!$C$24)*(1+3*ABS(MOD('VSWR Calculator'!$C$23/Calculator!$F$20/2,1)-0.5))))/'VSWR Calculator'!$C$25)-$C60)^2+(1500*ABS(SIN(2*PI()*MOD(Calculator!$B$29/Calculator!$F$20,1)))*IF(MOD(Calculator!$B$29/Calculator!$F$20,1)&lt;0.5,-1,1))^2)/SQRT(((50*POWER(80,POWER(COS(PI()*MOD(Calculator!$B$29/Calculator!$F$20,1)),2))+MIN(500,MAX(30,100*EXP(-0.3*'VSWR Calculator'!$C$24)*(1+3*ABS(MOD('VSWR Calculator'!$C$23/Calculator!$F$20/2,1)-0.5))))/'VSWR Calculator'!$C$25)+$C60)^2+(1500*ABS(SIN(2*PI()*MOD(Calculator!$B$29/Calculator!$F$20,1)))*IF(MOD(Calculator!$B$29/Calculator!$F$20,1)&lt;0.5,-1,1))^2)),2))</f>
        <v>—</v>
      </c>
      <c r="BV60" s="253" t="str">
        <f aca="false">IF(OR(Calculator!$E$21&lt;&gt;"YES",Calculator!$B$29&lt;Calculator!$G$21),"—",ROUND((1+SQRT(((50*POWER(80,POWER(COS(PI()*MOD(Calculator!$B$29/Calculator!$F$21,1)),2))+MIN(500,MAX(30,100*EXP(-0.3*'VSWR Calculator'!$C$24)*(1+3*ABS(MOD('VSWR Calculator'!$C$23/Calculator!$F$21/2,1)-0.5))))/'VSWR Calculator'!$C$25)-$C60)^2+(1500*ABS(SIN(2*PI()*MOD(Calculator!$B$29/Calculator!$F$21,1)))*IF(MOD(Calculator!$B$29/Calculator!$F$21,1)&lt;0.5,-1,1))^2)/SQRT(((50*POWER(80,POWER(COS(PI()*MOD(Calculator!$B$29/Calculator!$F$21,1)),2))+MIN(500,MAX(30,100*EXP(-0.3*'VSWR Calculator'!$C$24)*(1+3*ABS(MOD('VSWR Calculator'!$C$23/Calculator!$F$21/2,1)-0.5))))/'VSWR Calculator'!$C$25)+$C60)^2+(1500*ABS(SIN(2*PI()*MOD(Calculator!$B$29/Calculator!$F$21,1)))*IF(MOD(Calculator!$B$29/Calculator!$F$21,1)&lt;0.5,-1,1))^2))/(1-SQRT(((50*POWER(80,POWER(COS(PI()*MOD(Calculator!$B$29/Calculator!$F$21,1)),2))+MIN(500,MAX(30,100*EXP(-0.3*'VSWR Calculator'!$C$24)*(1+3*ABS(MOD('VSWR Calculator'!$C$23/Calculator!$F$21/2,1)-0.5))))/'VSWR Calculator'!$C$25)-$C60)^2+(1500*ABS(SIN(2*PI()*MOD(Calculator!$B$29/Calculator!$F$21,1)))*IF(MOD(Calculator!$B$29/Calculator!$F$21,1)&lt;0.5,-1,1))^2)/SQRT(((50*POWER(80,POWER(COS(PI()*MOD(Calculator!$B$29/Calculator!$F$21,1)),2))+MIN(500,MAX(30,100*EXP(-0.3*'VSWR Calculator'!$C$24)*(1+3*ABS(MOD('VSWR Calculator'!$C$23/Calculator!$F$21/2,1)-0.5))))/'VSWR Calculator'!$C$25)+$C60)^2+(1500*ABS(SIN(2*PI()*MOD(Calculator!$B$29/Calculator!$F$21,1)))*IF(MOD(Calculator!$B$29/Calculator!$F$21,1)&lt;0.5,-1,1))^2)),2))</f>
        <v>—</v>
      </c>
      <c r="BW60" s="253" t="str">
        <f aca="false">IF(OR(Calculator!$E$22&lt;&gt;"YES",Calculator!$B$29&lt;Calculator!$G$22),"—",ROUND((1+SQRT(((50*POWER(80,POWER(COS(PI()*MOD(Calculator!$B$29/Calculator!$F$22,1)),2))+MIN(500,MAX(30,100*EXP(-0.3*'VSWR Calculator'!$C$24)*(1+3*ABS(MOD('VSWR Calculator'!$C$23/Calculator!$F$22/2,1)-0.5))))/'VSWR Calculator'!$C$25)-$C60)^2+(1500*ABS(SIN(2*PI()*MOD(Calculator!$B$29/Calculator!$F$22,1)))*IF(MOD(Calculator!$B$29/Calculator!$F$22,1)&lt;0.5,-1,1))^2)/SQRT(((50*POWER(80,POWER(COS(PI()*MOD(Calculator!$B$29/Calculator!$F$22,1)),2))+MIN(500,MAX(30,100*EXP(-0.3*'VSWR Calculator'!$C$24)*(1+3*ABS(MOD('VSWR Calculator'!$C$23/Calculator!$F$22/2,1)-0.5))))/'VSWR Calculator'!$C$25)+$C60)^2+(1500*ABS(SIN(2*PI()*MOD(Calculator!$B$29/Calculator!$F$22,1)))*IF(MOD(Calculator!$B$29/Calculator!$F$22,1)&lt;0.5,-1,1))^2))/(1-SQRT(((50*POWER(80,POWER(COS(PI()*MOD(Calculator!$B$29/Calculator!$F$22,1)),2))+MIN(500,MAX(30,100*EXP(-0.3*'VSWR Calculator'!$C$24)*(1+3*ABS(MOD('VSWR Calculator'!$C$23/Calculator!$F$22/2,1)-0.5))))/'VSWR Calculator'!$C$25)-$C60)^2+(1500*ABS(SIN(2*PI()*MOD(Calculator!$B$29/Calculator!$F$22,1)))*IF(MOD(Calculator!$B$29/Calculator!$F$22,1)&lt;0.5,-1,1))^2)/SQRT(((50*POWER(80,POWER(COS(PI()*MOD(Calculator!$B$29/Calculator!$F$22,1)),2))+MIN(500,MAX(30,100*EXP(-0.3*'VSWR Calculator'!$C$24)*(1+3*ABS(MOD('VSWR Calculator'!$C$23/Calculator!$F$22/2,1)-0.5))))/'VSWR Calculator'!$C$25)+$C60)^2+(1500*ABS(SIN(2*PI()*MOD(Calculator!$B$29/Calculator!$F$22,1)))*IF(MOD(Calculator!$B$29/Calculator!$F$22,1)&lt;0.5,-1,1))^2)),2))</f>
        <v>—</v>
      </c>
      <c r="BX60" s="253" t="n">
        <f aca="false">IFERROR(ROUND((IF(ISNUMBER(BM60),BM60,0)+IF(ISNUMBER(BN60),BN60,0)+IF(ISNUMBER(BO60),BO60,0)+IF(ISNUMBER(BP60),BP60,0)+IF(ISNUMBER(BQ60),BQ60,0)+IF(ISNUMBER(BR60),BR60,0)+IF(ISNUMBER(BS60),BS60,0)+IF(ISNUMBER(BT60),BT60,0)+IF(ISNUMBER(BU60),BU60,0)+IF(ISNUMBER(BV60),BV60,0)+IF(ISNUMBER(BW60),BW60,0))/(IF(ISNUMBER(BM60),1,0)+IF(ISNUMBER(BN60),1,0)+IF(ISNUMBER(BO60),1,0)+IF(ISNUMBER(BP60),1,0)+IF(ISNUMBER(BQ60),1,0)+IF(ISNUMBER(BR60),1,0)+IF(ISNUMBER(BS60),1,0)+IF(ISNUMBER(BT60),1,0)+IF(ISNUMBER(BU60),1,0)+IF(ISNUMBER(BV60),1,0)+IF(ISNUMBER(BW60),1,0)),4),"")</f>
        <v>13.685</v>
      </c>
      <c r="BY60" s="253" t="str">
        <f aca="false">IF(OR(Calculator!$E$12&lt;&gt;"YES",Calculator!$B$30&lt;Calculator!$G$12),"—",ROUND((1+SQRT(((50*POWER(80,POWER(COS(PI()*MOD(Calculator!$B$30/Calculator!$F$12,1)),2))+MIN(500,MAX(30,100*EXP(-0.3*'VSWR Calculator'!$C$24)*(1+3*ABS(MOD('VSWR Calculator'!$C$23/Calculator!$F$12/2,1)-0.5))))/'VSWR Calculator'!$C$25)-$C60)^2+(1500*ABS(SIN(2*PI()*MOD(Calculator!$B$30/Calculator!$F$12,1)))*IF(MOD(Calculator!$B$30/Calculator!$F$12,1)&lt;0.5,-1,1))^2)/SQRT(((50*POWER(80,POWER(COS(PI()*MOD(Calculator!$B$30/Calculator!$F$12,1)),2))+MIN(500,MAX(30,100*EXP(-0.3*'VSWR Calculator'!$C$24)*(1+3*ABS(MOD('VSWR Calculator'!$C$23/Calculator!$F$12/2,1)-0.5))))/'VSWR Calculator'!$C$25)+$C60)^2+(1500*ABS(SIN(2*PI()*MOD(Calculator!$B$30/Calculator!$F$12,1)))*IF(MOD(Calculator!$B$30/Calculator!$F$12,1)&lt;0.5,-1,1))^2))/(1-SQRT(((50*POWER(80,POWER(COS(PI()*MOD(Calculator!$B$30/Calculator!$F$12,1)),2))+MIN(500,MAX(30,100*EXP(-0.3*'VSWR Calculator'!$C$24)*(1+3*ABS(MOD('VSWR Calculator'!$C$23/Calculator!$F$12/2,1)-0.5))))/'VSWR Calculator'!$C$25)-$C60)^2+(1500*ABS(SIN(2*PI()*MOD(Calculator!$B$30/Calculator!$F$12,1)))*IF(MOD(Calculator!$B$30/Calculator!$F$12,1)&lt;0.5,-1,1))^2)/SQRT(((50*POWER(80,POWER(COS(PI()*MOD(Calculator!$B$30/Calculator!$F$12,1)),2))+MIN(500,MAX(30,100*EXP(-0.3*'VSWR Calculator'!$C$24)*(1+3*ABS(MOD('VSWR Calculator'!$C$23/Calculator!$F$12/2,1)-0.5))))/'VSWR Calculator'!$C$25)+$C60)^2+(1500*ABS(SIN(2*PI()*MOD(Calculator!$B$30/Calculator!$F$12,1)))*IF(MOD(Calculator!$B$30/Calculator!$F$12,1)&lt;0.5,-1,1))^2)),2))</f>
        <v>—</v>
      </c>
      <c r="BZ60" s="253" t="str">
        <f aca="false">IF(OR(Calculator!$E$13&lt;&gt;"YES",Calculator!$B$30&lt;Calculator!$G$13),"—",ROUND((1+SQRT(((50*POWER(80,POWER(COS(PI()*MOD(Calculator!$B$30/Calculator!$F$13,1)),2))+MIN(500,MAX(30,100*EXP(-0.3*'VSWR Calculator'!$C$24)*(1+3*ABS(MOD('VSWR Calculator'!$C$23/Calculator!$F$13/2,1)-0.5))))/'VSWR Calculator'!$C$25)-$C60)^2+(1500*ABS(SIN(2*PI()*MOD(Calculator!$B$30/Calculator!$F$13,1)))*IF(MOD(Calculator!$B$30/Calculator!$F$13,1)&lt;0.5,-1,1))^2)/SQRT(((50*POWER(80,POWER(COS(PI()*MOD(Calculator!$B$30/Calculator!$F$13,1)),2))+MIN(500,MAX(30,100*EXP(-0.3*'VSWR Calculator'!$C$24)*(1+3*ABS(MOD('VSWR Calculator'!$C$23/Calculator!$F$13/2,1)-0.5))))/'VSWR Calculator'!$C$25)+$C60)^2+(1500*ABS(SIN(2*PI()*MOD(Calculator!$B$30/Calculator!$F$13,1)))*IF(MOD(Calculator!$B$30/Calculator!$F$13,1)&lt;0.5,-1,1))^2))/(1-SQRT(((50*POWER(80,POWER(COS(PI()*MOD(Calculator!$B$30/Calculator!$F$13,1)),2))+MIN(500,MAX(30,100*EXP(-0.3*'VSWR Calculator'!$C$24)*(1+3*ABS(MOD('VSWR Calculator'!$C$23/Calculator!$F$13/2,1)-0.5))))/'VSWR Calculator'!$C$25)-$C60)^2+(1500*ABS(SIN(2*PI()*MOD(Calculator!$B$30/Calculator!$F$13,1)))*IF(MOD(Calculator!$B$30/Calculator!$F$13,1)&lt;0.5,-1,1))^2)/SQRT(((50*POWER(80,POWER(COS(PI()*MOD(Calculator!$B$30/Calculator!$F$13,1)),2))+MIN(500,MAX(30,100*EXP(-0.3*'VSWR Calculator'!$C$24)*(1+3*ABS(MOD('VSWR Calculator'!$C$23/Calculator!$F$13/2,1)-0.5))))/'VSWR Calculator'!$C$25)+$C60)^2+(1500*ABS(SIN(2*PI()*MOD(Calculator!$B$30/Calculator!$F$13,1)))*IF(MOD(Calculator!$B$30/Calculator!$F$13,1)&lt;0.5,-1,1))^2)),2))</f>
        <v>—</v>
      </c>
      <c r="CA60" s="253" t="str">
        <f aca="false">IF(OR(Calculator!$E$14&lt;&gt;"YES",Calculator!$B$30&lt;Calculator!$G$14),"—",ROUND((1+SQRT(((50*POWER(80,POWER(COS(PI()*MOD(Calculator!$B$30/Calculator!$F$14,1)),2))+MIN(500,MAX(30,100*EXP(-0.3*'VSWR Calculator'!$C$24)*(1+3*ABS(MOD('VSWR Calculator'!$C$23/Calculator!$F$14/2,1)-0.5))))/'VSWR Calculator'!$C$25)-$C60)^2+(1500*ABS(SIN(2*PI()*MOD(Calculator!$B$30/Calculator!$F$14,1)))*IF(MOD(Calculator!$B$30/Calculator!$F$14,1)&lt;0.5,-1,1))^2)/SQRT(((50*POWER(80,POWER(COS(PI()*MOD(Calculator!$B$30/Calculator!$F$14,1)),2))+MIN(500,MAX(30,100*EXP(-0.3*'VSWR Calculator'!$C$24)*(1+3*ABS(MOD('VSWR Calculator'!$C$23/Calculator!$F$14/2,1)-0.5))))/'VSWR Calculator'!$C$25)+$C60)^2+(1500*ABS(SIN(2*PI()*MOD(Calculator!$B$30/Calculator!$F$14,1)))*IF(MOD(Calculator!$B$30/Calculator!$F$14,1)&lt;0.5,-1,1))^2))/(1-SQRT(((50*POWER(80,POWER(COS(PI()*MOD(Calculator!$B$30/Calculator!$F$14,1)),2))+MIN(500,MAX(30,100*EXP(-0.3*'VSWR Calculator'!$C$24)*(1+3*ABS(MOD('VSWR Calculator'!$C$23/Calculator!$F$14/2,1)-0.5))))/'VSWR Calculator'!$C$25)-$C60)^2+(1500*ABS(SIN(2*PI()*MOD(Calculator!$B$30/Calculator!$F$14,1)))*IF(MOD(Calculator!$B$30/Calculator!$F$14,1)&lt;0.5,-1,1))^2)/SQRT(((50*POWER(80,POWER(COS(PI()*MOD(Calculator!$B$30/Calculator!$F$14,1)),2))+MIN(500,MAX(30,100*EXP(-0.3*'VSWR Calculator'!$C$24)*(1+3*ABS(MOD('VSWR Calculator'!$C$23/Calculator!$F$14/2,1)-0.5))))/'VSWR Calculator'!$C$25)+$C60)^2+(1500*ABS(SIN(2*PI()*MOD(Calculator!$B$30/Calculator!$F$14,1)))*IF(MOD(Calculator!$B$30/Calculator!$F$14,1)&lt;0.5,-1,1))^2)),2))</f>
        <v>—</v>
      </c>
      <c r="CB60" s="253" t="n">
        <f aca="false">IF(OR(Calculator!$E$15&lt;&gt;"YES",Calculator!$B$30&lt;Calculator!$G$15),"—",ROUND((1+SQRT(((50*POWER(80,POWER(COS(PI()*MOD(Calculator!$B$30/Calculator!$F$15,1)),2))+MIN(500,MAX(30,100*EXP(-0.3*'VSWR Calculator'!$C$24)*(1+3*ABS(MOD('VSWR Calculator'!$C$23/Calculator!$F$15/2,1)-0.5))))/'VSWR Calculator'!$C$25)-$C60)^2+(1500*ABS(SIN(2*PI()*MOD(Calculator!$B$30/Calculator!$F$15,1)))*IF(MOD(Calculator!$B$30/Calculator!$F$15,1)&lt;0.5,-1,1))^2)/SQRT(((50*POWER(80,POWER(COS(PI()*MOD(Calculator!$B$30/Calculator!$F$15,1)),2))+MIN(500,MAX(30,100*EXP(-0.3*'VSWR Calculator'!$C$24)*(1+3*ABS(MOD('VSWR Calculator'!$C$23/Calculator!$F$15/2,1)-0.5))))/'VSWR Calculator'!$C$25)+$C60)^2+(1500*ABS(SIN(2*PI()*MOD(Calculator!$B$30/Calculator!$F$15,1)))*IF(MOD(Calculator!$B$30/Calculator!$F$15,1)&lt;0.5,-1,1))^2))/(1-SQRT(((50*POWER(80,POWER(COS(PI()*MOD(Calculator!$B$30/Calculator!$F$15,1)),2))+MIN(500,MAX(30,100*EXP(-0.3*'VSWR Calculator'!$C$24)*(1+3*ABS(MOD('VSWR Calculator'!$C$23/Calculator!$F$15/2,1)-0.5))))/'VSWR Calculator'!$C$25)-$C60)^2+(1500*ABS(SIN(2*PI()*MOD(Calculator!$B$30/Calculator!$F$15,1)))*IF(MOD(Calculator!$B$30/Calculator!$F$15,1)&lt;0.5,-1,1))^2)/SQRT(((50*POWER(80,POWER(COS(PI()*MOD(Calculator!$B$30/Calculator!$F$15,1)),2))+MIN(500,MAX(30,100*EXP(-0.3*'VSWR Calculator'!$C$24)*(1+3*ABS(MOD('VSWR Calculator'!$C$23/Calculator!$F$15/2,1)-0.5))))/'VSWR Calculator'!$C$25)+$C60)^2+(1500*ABS(SIN(2*PI()*MOD(Calculator!$B$30/Calculator!$F$15,1)))*IF(MOD(Calculator!$B$30/Calculator!$F$15,1)&lt;0.5,-1,1))^2)),2))</f>
        <v>13.39</v>
      </c>
      <c r="CC60" s="253" t="str">
        <f aca="false">IF(OR(Calculator!$E$16&lt;&gt;"YES",Calculator!$B$30&lt;Calculator!$G$16),"—",ROUND((1+SQRT(((50*POWER(80,POWER(COS(PI()*MOD(Calculator!$B$30/Calculator!$F$16,1)),2))+MIN(500,MAX(30,100*EXP(-0.3*'VSWR Calculator'!$C$24)*(1+3*ABS(MOD('VSWR Calculator'!$C$23/Calculator!$F$16/2,1)-0.5))))/'VSWR Calculator'!$C$25)-$C60)^2+(1500*ABS(SIN(2*PI()*MOD(Calculator!$B$30/Calculator!$F$16,1)))*IF(MOD(Calculator!$B$30/Calculator!$F$16,1)&lt;0.5,-1,1))^2)/SQRT(((50*POWER(80,POWER(COS(PI()*MOD(Calculator!$B$30/Calculator!$F$16,1)),2))+MIN(500,MAX(30,100*EXP(-0.3*'VSWR Calculator'!$C$24)*(1+3*ABS(MOD('VSWR Calculator'!$C$23/Calculator!$F$16/2,1)-0.5))))/'VSWR Calculator'!$C$25)+$C60)^2+(1500*ABS(SIN(2*PI()*MOD(Calculator!$B$30/Calculator!$F$16,1)))*IF(MOD(Calculator!$B$30/Calculator!$F$16,1)&lt;0.5,-1,1))^2))/(1-SQRT(((50*POWER(80,POWER(COS(PI()*MOD(Calculator!$B$30/Calculator!$F$16,1)),2))+MIN(500,MAX(30,100*EXP(-0.3*'VSWR Calculator'!$C$24)*(1+3*ABS(MOD('VSWR Calculator'!$C$23/Calculator!$F$16/2,1)-0.5))))/'VSWR Calculator'!$C$25)-$C60)^2+(1500*ABS(SIN(2*PI()*MOD(Calculator!$B$30/Calculator!$F$16,1)))*IF(MOD(Calculator!$B$30/Calculator!$F$16,1)&lt;0.5,-1,1))^2)/SQRT(((50*POWER(80,POWER(COS(PI()*MOD(Calculator!$B$30/Calculator!$F$16,1)),2))+MIN(500,MAX(30,100*EXP(-0.3*'VSWR Calculator'!$C$24)*(1+3*ABS(MOD('VSWR Calculator'!$C$23/Calculator!$F$16/2,1)-0.5))))/'VSWR Calculator'!$C$25)+$C60)^2+(1500*ABS(SIN(2*PI()*MOD(Calculator!$B$30/Calculator!$F$16,1)))*IF(MOD(Calculator!$B$30/Calculator!$F$16,1)&lt;0.5,-1,1))^2)),2))</f>
        <v>—</v>
      </c>
      <c r="CD60" s="253" t="n">
        <f aca="false">IF(OR(Calculator!$E$17&lt;&gt;"YES",Calculator!$B$30&lt;Calculator!$G$17),"—",ROUND((1+SQRT(((50*POWER(80,POWER(COS(PI()*MOD(Calculator!$B$30/Calculator!$F$17,1)),2))+MIN(500,MAX(30,100*EXP(-0.3*'VSWR Calculator'!$C$24)*(1+3*ABS(MOD('VSWR Calculator'!$C$23/Calculator!$F$17/2,1)-0.5))))/'VSWR Calculator'!$C$25)-$C60)^2+(1500*ABS(SIN(2*PI()*MOD(Calculator!$B$30/Calculator!$F$17,1)))*IF(MOD(Calculator!$B$30/Calculator!$F$17,1)&lt;0.5,-1,1))^2)/SQRT(((50*POWER(80,POWER(COS(PI()*MOD(Calculator!$B$30/Calculator!$F$17,1)),2))+MIN(500,MAX(30,100*EXP(-0.3*'VSWR Calculator'!$C$24)*(1+3*ABS(MOD('VSWR Calculator'!$C$23/Calculator!$F$17/2,1)-0.5))))/'VSWR Calculator'!$C$25)+$C60)^2+(1500*ABS(SIN(2*PI()*MOD(Calculator!$B$30/Calculator!$F$17,1)))*IF(MOD(Calculator!$B$30/Calculator!$F$17,1)&lt;0.5,-1,1))^2))/(1-SQRT(((50*POWER(80,POWER(COS(PI()*MOD(Calculator!$B$30/Calculator!$F$17,1)),2))+MIN(500,MAX(30,100*EXP(-0.3*'VSWR Calculator'!$C$24)*(1+3*ABS(MOD('VSWR Calculator'!$C$23/Calculator!$F$17/2,1)-0.5))))/'VSWR Calculator'!$C$25)-$C60)^2+(1500*ABS(SIN(2*PI()*MOD(Calculator!$B$30/Calculator!$F$17,1)))*IF(MOD(Calculator!$B$30/Calculator!$F$17,1)&lt;0.5,-1,1))^2)/SQRT(((50*POWER(80,POWER(COS(PI()*MOD(Calculator!$B$30/Calculator!$F$17,1)),2))+MIN(500,MAX(30,100*EXP(-0.3*'VSWR Calculator'!$C$24)*(1+3*ABS(MOD('VSWR Calculator'!$C$23/Calculator!$F$17/2,1)-0.5))))/'VSWR Calculator'!$C$25)+$C60)^2+(1500*ABS(SIN(2*PI()*MOD(Calculator!$B$30/Calculator!$F$17,1)))*IF(MOD(Calculator!$B$30/Calculator!$F$17,1)&lt;0.5,-1,1))^2)),2))</f>
        <v>14.51</v>
      </c>
      <c r="CE60" s="253" t="str">
        <f aca="false">IF(OR(Calculator!$E$18&lt;&gt;"YES",Calculator!$B$30&lt;Calculator!$G$18),"—",ROUND((1+SQRT(((50*POWER(80,POWER(COS(PI()*MOD(Calculator!$B$30/Calculator!$F$18,1)),2))+MIN(500,MAX(30,100*EXP(-0.3*'VSWR Calculator'!$C$24)*(1+3*ABS(MOD('VSWR Calculator'!$C$23/Calculator!$F$18/2,1)-0.5))))/'VSWR Calculator'!$C$25)-$C60)^2+(1500*ABS(SIN(2*PI()*MOD(Calculator!$B$30/Calculator!$F$18,1)))*IF(MOD(Calculator!$B$30/Calculator!$F$18,1)&lt;0.5,-1,1))^2)/SQRT(((50*POWER(80,POWER(COS(PI()*MOD(Calculator!$B$30/Calculator!$F$18,1)),2))+MIN(500,MAX(30,100*EXP(-0.3*'VSWR Calculator'!$C$24)*(1+3*ABS(MOD('VSWR Calculator'!$C$23/Calculator!$F$18/2,1)-0.5))))/'VSWR Calculator'!$C$25)+$C60)^2+(1500*ABS(SIN(2*PI()*MOD(Calculator!$B$30/Calculator!$F$18,1)))*IF(MOD(Calculator!$B$30/Calculator!$F$18,1)&lt;0.5,-1,1))^2))/(1-SQRT(((50*POWER(80,POWER(COS(PI()*MOD(Calculator!$B$30/Calculator!$F$18,1)),2))+MIN(500,MAX(30,100*EXP(-0.3*'VSWR Calculator'!$C$24)*(1+3*ABS(MOD('VSWR Calculator'!$C$23/Calculator!$F$18/2,1)-0.5))))/'VSWR Calculator'!$C$25)-$C60)^2+(1500*ABS(SIN(2*PI()*MOD(Calculator!$B$30/Calculator!$F$18,1)))*IF(MOD(Calculator!$B$30/Calculator!$F$18,1)&lt;0.5,-1,1))^2)/SQRT(((50*POWER(80,POWER(COS(PI()*MOD(Calculator!$B$30/Calculator!$F$18,1)),2))+MIN(500,MAX(30,100*EXP(-0.3*'VSWR Calculator'!$C$24)*(1+3*ABS(MOD('VSWR Calculator'!$C$23/Calculator!$F$18/2,1)-0.5))))/'VSWR Calculator'!$C$25)+$C60)^2+(1500*ABS(SIN(2*PI()*MOD(Calculator!$B$30/Calculator!$F$18,1)))*IF(MOD(Calculator!$B$30/Calculator!$F$18,1)&lt;0.5,-1,1))^2)),2))</f>
        <v>—</v>
      </c>
      <c r="CF60" s="253" t="str">
        <f aca="false">IF(OR(Calculator!$E$19&lt;&gt;"YES",Calculator!$B$30&lt;Calculator!$G$19),"—",ROUND((1+SQRT(((50*POWER(80,POWER(COS(PI()*MOD(Calculator!$B$30/Calculator!$F$19,1)),2))+MIN(500,MAX(30,100*EXP(-0.3*'VSWR Calculator'!$C$24)*(1+3*ABS(MOD('VSWR Calculator'!$C$23/Calculator!$F$19/2,1)-0.5))))/'VSWR Calculator'!$C$25)-$C60)^2+(1500*ABS(SIN(2*PI()*MOD(Calculator!$B$30/Calculator!$F$19,1)))*IF(MOD(Calculator!$B$30/Calculator!$F$19,1)&lt;0.5,-1,1))^2)/SQRT(((50*POWER(80,POWER(COS(PI()*MOD(Calculator!$B$30/Calculator!$F$19,1)),2))+MIN(500,MAX(30,100*EXP(-0.3*'VSWR Calculator'!$C$24)*(1+3*ABS(MOD('VSWR Calculator'!$C$23/Calculator!$F$19/2,1)-0.5))))/'VSWR Calculator'!$C$25)+$C60)^2+(1500*ABS(SIN(2*PI()*MOD(Calculator!$B$30/Calculator!$F$19,1)))*IF(MOD(Calculator!$B$30/Calculator!$F$19,1)&lt;0.5,-1,1))^2))/(1-SQRT(((50*POWER(80,POWER(COS(PI()*MOD(Calculator!$B$30/Calculator!$F$19,1)),2))+MIN(500,MAX(30,100*EXP(-0.3*'VSWR Calculator'!$C$24)*(1+3*ABS(MOD('VSWR Calculator'!$C$23/Calculator!$F$19/2,1)-0.5))))/'VSWR Calculator'!$C$25)-$C60)^2+(1500*ABS(SIN(2*PI()*MOD(Calculator!$B$30/Calculator!$F$19,1)))*IF(MOD(Calculator!$B$30/Calculator!$F$19,1)&lt;0.5,-1,1))^2)/SQRT(((50*POWER(80,POWER(COS(PI()*MOD(Calculator!$B$30/Calculator!$F$19,1)),2))+MIN(500,MAX(30,100*EXP(-0.3*'VSWR Calculator'!$C$24)*(1+3*ABS(MOD('VSWR Calculator'!$C$23/Calculator!$F$19/2,1)-0.5))))/'VSWR Calculator'!$C$25)+$C60)^2+(1500*ABS(SIN(2*PI()*MOD(Calculator!$B$30/Calculator!$F$19,1)))*IF(MOD(Calculator!$B$30/Calculator!$F$19,1)&lt;0.5,-1,1))^2)),2))</f>
        <v>—</v>
      </c>
      <c r="CG60" s="253" t="str">
        <f aca="false">IF(OR(Calculator!$E$20&lt;&gt;"YES",Calculator!$B$30&lt;Calculator!$G$20),"—",ROUND((1+SQRT(((50*POWER(80,POWER(COS(PI()*MOD(Calculator!$B$30/Calculator!$F$20,1)),2))+MIN(500,MAX(30,100*EXP(-0.3*'VSWR Calculator'!$C$24)*(1+3*ABS(MOD('VSWR Calculator'!$C$23/Calculator!$F$20/2,1)-0.5))))/'VSWR Calculator'!$C$25)-$C60)^2+(1500*ABS(SIN(2*PI()*MOD(Calculator!$B$30/Calculator!$F$20,1)))*IF(MOD(Calculator!$B$30/Calculator!$F$20,1)&lt;0.5,-1,1))^2)/SQRT(((50*POWER(80,POWER(COS(PI()*MOD(Calculator!$B$30/Calculator!$F$20,1)),2))+MIN(500,MAX(30,100*EXP(-0.3*'VSWR Calculator'!$C$24)*(1+3*ABS(MOD('VSWR Calculator'!$C$23/Calculator!$F$20/2,1)-0.5))))/'VSWR Calculator'!$C$25)+$C60)^2+(1500*ABS(SIN(2*PI()*MOD(Calculator!$B$30/Calculator!$F$20,1)))*IF(MOD(Calculator!$B$30/Calculator!$F$20,1)&lt;0.5,-1,1))^2))/(1-SQRT(((50*POWER(80,POWER(COS(PI()*MOD(Calculator!$B$30/Calculator!$F$20,1)),2))+MIN(500,MAX(30,100*EXP(-0.3*'VSWR Calculator'!$C$24)*(1+3*ABS(MOD('VSWR Calculator'!$C$23/Calculator!$F$20/2,1)-0.5))))/'VSWR Calculator'!$C$25)-$C60)^2+(1500*ABS(SIN(2*PI()*MOD(Calculator!$B$30/Calculator!$F$20,1)))*IF(MOD(Calculator!$B$30/Calculator!$F$20,1)&lt;0.5,-1,1))^2)/SQRT(((50*POWER(80,POWER(COS(PI()*MOD(Calculator!$B$30/Calculator!$F$20,1)),2))+MIN(500,MAX(30,100*EXP(-0.3*'VSWR Calculator'!$C$24)*(1+3*ABS(MOD('VSWR Calculator'!$C$23/Calculator!$F$20/2,1)-0.5))))/'VSWR Calculator'!$C$25)+$C60)^2+(1500*ABS(SIN(2*PI()*MOD(Calculator!$B$30/Calculator!$F$20,1)))*IF(MOD(Calculator!$B$30/Calculator!$F$20,1)&lt;0.5,-1,1))^2)),2))</f>
        <v>—</v>
      </c>
      <c r="CH60" s="253" t="str">
        <f aca="false">IF(OR(Calculator!$E$21&lt;&gt;"YES",Calculator!$B$30&lt;Calculator!$G$21),"—",ROUND((1+SQRT(((50*POWER(80,POWER(COS(PI()*MOD(Calculator!$B$30/Calculator!$F$21,1)),2))+MIN(500,MAX(30,100*EXP(-0.3*'VSWR Calculator'!$C$24)*(1+3*ABS(MOD('VSWR Calculator'!$C$23/Calculator!$F$21/2,1)-0.5))))/'VSWR Calculator'!$C$25)-$C60)^2+(1500*ABS(SIN(2*PI()*MOD(Calculator!$B$30/Calculator!$F$21,1)))*IF(MOD(Calculator!$B$30/Calculator!$F$21,1)&lt;0.5,-1,1))^2)/SQRT(((50*POWER(80,POWER(COS(PI()*MOD(Calculator!$B$30/Calculator!$F$21,1)),2))+MIN(500,MAX(30,100*EXP(-0.3*'VSWR Calculator'!$C$24)*(1+3*ABS(MOD('VSWR Calculator'!$C$23/Calculator!$F$21/2,1)-0.5))))/'VSWR Calculator'!$C$25)+$C60)^2+(1500*ABS(SIN(2*PI()*MOD(Calculator!$B$30/Calculator!$F$21,1)))*IF(MOD(Calculator!$B$30/Calculator!$F$21,1)&lt;0.5,-1,1))^2))/(1-SQRT(((50*POWER(80,POWER(COS(PI()*MOD(Calculator!$B$30/Calculator!$F$21,1)),2))+MIN(500,MAX(30,100*EXP(-0.3*'VSWR Calculator'!$C$24)*(1+3*ABS(MOD('VSWR Calculator'!$C$23/Calculator!$F$21/2,1)-0.5))))/'VSWR Calculator'!$C$25)-$C60)^2+(1500*ABS(SIN(2*PI()*MOD(Calculator!$B$30/Calculator!$F$21,1)))*IF(MOD(Calculator!$B$30/Calculator!$F$21,1)&lt;0.5,-1,1))^2)/SQRT(((50*POWER(80,POWER(COS(PI()*MOD(Calculator!$B$30/Calculator!$F$21,1)),2))+MIN(500,MAX(30,100*EXP(-0.3*'VSWR Calculator'!$C$24)*(1+3*ABS(MOD('VSWR Calculator'!$C$23/Calculator!$F$21/2,1)-0.5))))/'VSWR Calculator'!$C$25)+$C60)^2+(1500*ABS(SIN(2*PI()*MOD(Calculator!$B$30/Calculator!$F$21,1)))*IF(MOD(Calculator!$B$30/Calculator!$F$21,1)&lt;0.5,-1,1))^2)),2))</f>
        <v>—</v>
      </c>
      <c r="CI60" s="253" t="str">
        <f aca="false">IF(OR(Calculator!$E$22&lt;&gt;"YES",Calculator!$B$30&lt;Calculator!$G$22),"—",ROUND((1+SQRT(((50*POWER(80,POWER(COS(PI()*MOD(Calculator!$B$30/Calculator!$F$22,1)),2))+MIN(500,MAX(30,100*EXP(-0.3*'VSWR Calculator'!$C$24)*(1+3*ABS(MOD('VSWR Calculator'!$C$23/Calculator!$F$22/2,1)-0.5))))/'VSWR Calculator'!$C$25)-$C60)^2+(1500*ABS(SIN(2*PI()*MOD(Calculator!$B$30/Calculator!$F$22,1)))*IF(MOD(Calculator!$B$30/Calculator!$F$22,1)&lt;0.5,-1,1))^2)/SQRT(((50*POWER(80,POWER(COS(PI()*MOD(Calculator!$B$30/Calculator!$F$22,1)),2))+MIN(500,MAX(30,100*EXP(-0.3*'VSWR Calculator'!$C$24)*(1+3*ABS(MOD('VSWR Calculator'!$C$23/Calculator!$F$22/2,1)-0.5))))/'VSWR Calculator'!$C$25)+$C60)^2+(1500*ABS(SIN(2*PI()*MOD(Calculator!$B$30/Calculator!$F$22,1)))*IF(MOD(Calculator!$B$30/Calculator!$F$22,1)&lt;0.5,-1,1))^2))/(1-SQRT(((50*POWER(80,POWER(COS(PI()*MOD(Calculator!$B$30/Calculator!$F$22,1)),2))+MIN(500,MAX(30,100*EXP(-0.3*'VSWR Calculator'!$C$24)*(1+3*ABS(MOD('VSWR Calculator'!$C$23/Calculator!$F$22/2,1)-0.5))))/'VSWR Calculator'!$C$25)-$C60)^2+(1500*ABS(SIN(2*PI()*MOD(Calculator!$B$30/Calculator!$F$22,1)))*IF(MOD(Calculator!$B$30/Calculator!$F$22,1)&lt;0.5,-1,1))^2)/SQRT(((50*POWER(80,POWER(COS(PI()*MOD(Calculator!$B$30/Calculator!$F$22,1)),2))+MIN(500,MAX(30,100*EXP(-0.3*'VSWR Calculator'!$C$24)*(1+3*ABS(MOD('VSWR Calculator'!$C$23/Calculator!$F$22/2,1)-0.5))))/'VSWR Calculator'!$C$25)+$C60)^2+(1500*ABS(SIN(2*PI()*MOD(Calculator!$B$30/Calculator!$F$22,1)))*IF(MOD(Calculator!$B$30/Calculator!$F$22,1)&lt;0.5,-1,1))^2)),2))</f>
        <v>—</v>
      </c>
      <c r="CJ60" s="253" t="n">
        <f aca="false">IFERROR(ROUND((IF(ISNUMBER(BY60),BY60,0)+IF(ISNUMBER(BZ60),BZ60,0)+IF(ISNUMBER(CA60),CA60,0)+IF(ISNUMBER(CB60),CB60,0)+IF(ISNUMBER(CC60),CC60,0)+IF(ISNUMBER(CD60),CD60,0)+IF(ISNUMBER(CE60),CE60,0)+IF(ISNUMBER(CF60),CF60,0)+IF(ISNUMBER(CG60),CG60,0)+IF(ISNUMBER(CH60),CH60,0)+IF(ISNUMBER(CI60),CI60,0))/(IF(ISNUMBER(BY60),1,0)+IF(ISNUMBER(BZ60),1,0)+IF(ISNUMBER(CA60),1,0)+IF(ISNUMBER(CB60),1,0)+IF(ISNUMBER(CC60),1,0)+IF(ISNUMBER(CD60),1,0)+IF(ISNUMBER(CE60),1,0)+IF(ISNUMBER(CF60),1,0)+IF(ISNUMBER(CG60),1,0)+IF(ISNUMBER(CH60),1,0)+IF(ISNUMBER(CI60),1,0)),4),"")</f>
        <v>13.95</v>
      </c>
      <c r="CK60" s="253" t="str">
        <f aca="false">IF(OR(Calculator!$E$12&lt;&gt;"YES",Calculator!$B$31&lt;Calculator!$G$12),"—",ROUND((1+SQRT(((50*POWER(80,POWER(COS(PI()*MOD(Calculator!$B$31/Calculator!$F$12,1)),2))+MIN(500,MAX(30,100*EXP(-0.3*'VSWR Calculator'!$C$24)*(1+3*ABS(MOD('VSWR Calculator'!$C$23/Calculator!$F$12/2,1)-0.5))))/'VSWR Calculator'!$C$25)-$C60)^2+(1500*ABS(SIN(2*PI()*MOD(Calculator!$B$31/Calculator!$F$12,1)))*IF(MOD(Calculator!$B$31/Calculator!$F$12,1)&lt;0.5,-1,1))^2)/SQRT(((50*POWER(80,POWER(COS(PI()*MOD(Calculator!$B$31/Calculator!$F$12,1)),2))+MIN(500,MAX(30,100*EXP(-0.3*'VSWR Calculator'!$C$24)*(1+3*ABS(MOD('VSWR Calculator'!$C$23/Calculator!$F$12/2,1)-0.5))))/'VSWR Calculator'!$C$25)+$C60)^2+(1500*ABS(SIN(2*PI()*MOD(Calculator!$B$31/Calculator!$F$12,1)))*IF(MOD(Calculator!$B$31/Calculator!$F$12,1)&lt;0.5,-1,1))^2))/(1-SQRT(((50*POWER(80,POWER(COS(PI()*MOD(Calculator!$B$31/Calculator!$F$12,1)),2))+MIN(500,MAX(30,100*EXP(-0.3*'VSWR Calculator'!$C$24)*(1+3*ABS(MOD('VSWR Calculator'!$C$23/Calculator!$F$12/2,1)-0.5))))/'VSWR Calculator'!$C$25)-$C60)^2+(1500*ABS(SIN(2*PI()*MOD(Calculator!$B$31/Calculator!$F$12,1)))*IF(MOD(Calculator!$B$31/Calculator!$F$12,1)&lt;0.5,-1,1))^2)/SQRT(((50*POWER(80,POWER(COS(PI()*MOD(Calculator!$B$31/Calculator!$F$12,1)),2))+MIN(500,MAX(30,100*EXP(-0.3*'VSWR Calculator'!$C$24)*(1+3*ABS(MOD('VSWR Calculator'!$C$23/Calculator!$F$12/2,1)-0.5))))/'VSWR Calculator'!$C$25)+$C60)^2+(1500*ABS(SIN(2*PI()*MOD(Calculator!$B$31/Calculator!$F$12,1)))*IF(MOD(Calculator!$B$31/Calculator!$F$12,1)&lt;0.5,-1,1))^2)),2))</f>
        <v>—</v>
      </c>
      <c r="CL60" s="253" t="str">
        <f aca="false">IF(OR(Calculator!$E$13&lt;&gt;"YES",Calculator!$B$31&lt;Calculator!$G$13),"—",ROUND((1+SQRT(((50*POWER(80,POWER(COS(PI()*MOD(Calculator!$B$31/Calculator!$F$13,1)),2))+MIN(500,MAX(30,100*EXP(-0.3*'VSWR Calculator'!$C$24)*(1+3*ABS(MOD('VSWR Calculator'!$C$23/Calculator!$F$13/2,1)-0.5))))/'VSWR Calculator'!$C$25)-$C60)^2+(1500*ABS(SIN(2*PI()*MOD(Calculator!$B$31/Calculator!$F$13,1)))*IF(MOD(Calculator!$B$31/Calculator!$F$13,1)&lt;0.5,-1,1))^2)/SQRT(((50*POWER(80,POWER(COS(PI()*MOD(Calculator!$B$31/Calculator!$F$13,1)),2))+MIN(500,MAX(30,100*EXP(-0.3*'VSWR Calculator'!$C$24)*(1+3*ABS(MOD('VSWR Calculator'!$C$23/Calculator!$F$13/2,1)-0.5))))/'VSWR Calculator'!$C$25)+$C60)^2+(1500*ABS(SIN(2*PI()*MOD(Calculator!$B$31/Calculator!$F$13,1)))*IF(MOD(Calculator!$B$31/Calculator!$F$13,1)&lt;0.5,-1,1))^2))/(1-SQRT(((50*POWER(80,POWER(COS(PI()*MOD(Calculator!$B$31/Calculator!$F$13,1)),2))+MIN(500,MAX(30,100*EXP(-0.3*'VSWR Calculator'!$C$24)*(1+3*ABS(MOD('VSWR Calculator'!$C$23/Calculator!$F$13/2,1)-0.5))))/'VSWR Calculator'!$C$25)-$C60)^2+(1500*ABS(SIN(2*PI()*MOD(Calculator!$B$31/Calculator!$F$13,1)))*IF(MOD(Calculator!$B$31/Calculator!$F$13,1)&lt;0.5,-1,1))^2)/SQRT(((50*POWER(80,POWER(COS(PI()*MOD(Calculator!$B$31/Calculator!$F$13,1)),2))+MIN(500,MAX(30,100*EXP(-0.3*'VSWR Calculator'!$C$24)*(1+3*ABS(MOD('VSWR Calculator'!$C$23/Calculator!$F$13/2,1)-0.5))))/'VSWR Calculator'!$C$25)+$C60)^2+(1500*ABS(SIN(2*PI()*MOD(Calculator!$B$31/Calculator!$F$13,1)))*IF(MOD(Calculator!$B$31/Calculator!$F$13,1)&lt;0.5,-1,1))^2)),2))</f>
        <v>—</v>
      </c>
      <c r="CM60" s="253" t="str">
        <f aca="false">IF(OR(Calculator!$E$14&lt;&gt;"YES",Calculator!$B$31&lt;Calculator!$G$14),"—",ROUND((1+SQRT(((50*POWER(80,POWER(COS(PI()*MOD(Calculator!$B$31/Calculator!$F$14,1)),2))+MIN(500,MAX(30,100*EXP(-0.3*'VSWR Calculator'!$C$24)*(1+3*ABS(MOD('VSWR Calculator'!$C$23/Calculator!$F$14/2,1)-0.5))))/'VSWR Calculator'!$C$25)-$C60)^2+(1500*ABS(SIN(2*PI()*MOD(Calculator!$B$31/Calculator!$F$14,1)))*IF(MOD(Calculator!$B$31/Calculator!$F$14,1)&lt;0.5,-1,1))^2)/SQRT(((50*POWER(80,POWER(COS(PI()*MOD(Calculator!$B$31/Calculator!$F$14,1)),2))+MIN(500,MAX(30,100*EXP(-0.3*'VSWR Calculator'!$C$24)*(1+3*ABS(MOD('VSWR Calculator'!$C$23/Calculator!$F$14/2,1)-0.5))))/'VSWR Calculator'!$C$25)+$C60)^2+(1500*ABS(SIN(2*PI()*MOD(Calculator!$B$31/Calculator!$F$14,1)))*IF(MOD(Calculator!$B$31/Calculator!$F$14,1)&lt;0.5,-1,1))^2))/(1-SQRT(((50*POWER(80,POWER(COS(PI()*MOD(Calculator!$B$31/Calculator!$F$14,1)),2))+MIN(500,MAX(30,100*EXP(-0.3*'VSWR Calculator'!$C$24)*(1+3*ABS(MOD('VSWR Calculator'!$C$23/Calculator!$F$14/2,1)-0.5))))/'VSWR Calculator'!$C$25)-$C60)^2+(1500*ABS(SIN(2*PI()*MOD(Calculator!$B$31/Calculator!$F$14,1)))*IF(MOD(Calculator!$B$31/Calculator!$F$14,1)&lt;0.5,-1,1))^2)/SQRT(((50*POWER(80,POWER(COS(PI()*MOD(Calculator!$B$31/Calculator!$F$14,1)),2))+MIN(500,MAX(30,100*EXP(-0.3*'VSWR Calculator'!$C$24)*(1+3*ABS(MOD('VSWR Calculator'!$C$23/Calculator!$F$14/2,1)-0.5))))/'VSWR Calculator'!$C$25)+$C60)^2+(1500*ABS(SIN(2*PI()*MOD(Calculator!$B$31/Calculator!$F$14,1)))*IF(MOD(Calculator!$B$31/Calculator!$F$14,1)&lt;0.5,-1,1))^2)),2))</f>
        <v>—</v>
      </c>
      <c r="CN60" s="253" t="n">
        <f aca="false">IF(OR(Calculator!$E$15&lt;&gt;"YES",Calculator!$B$31&lt;Calculator!$G$15),"—",ROUND((1+SQRT(((50*POWER(80,POWER(COS(PI()*MOD(Calculator!$B$31/Calculator!$F$15,1)),2))+MIN(500,MAX(30,100*EXP(-0.3*'VSWR Calculator'!$C$24)*(1+3*ABS(MOD('VSWR Calculator'!$C$23/Calculator!$F$15/2,1)-0.5))))/'VSWR Calculator'!$C$25)-$C60)^2+(1500*ABS(SIN(2*PI()*MOD(Calculator!$B$31/Calculator!$F$15,1)))*IF(MOD(Calculator!$B$31/Calculator!$F$15,1)&lt;0.5,-1,1))^2)/SQRT(((50*POWER(80,POWER(COS(PI()*MOD(Calculator!$B$31/Calculator!$F$15,1)),2))+MIN(500,MAX(30,100*EXP(-0.3*'VSWR Calculator'!$C$24)*(1+3*ABS(MOD('VSWR Calculator'!$C$23/Calculator!$F$15/2,1)-0.5))))/'VSWR Calculator'!$C$25)+$C60)^2+(1500*ABS(SIN(2*PI()*MOD(Calculator!$B$31/Calculator!$F$15,1)))*IF(MOD(Calculator!$B$31/Calculator!$F$15,1)&lt;0.5,-1,1))^2))/(1-SQRT(((50*POWER(80,POWER(COS(PI()*MOD(Calculator!$B$31/Calculator!$F$15,1)),2))+MIN(500,MAX(30,100*EXP(-0.3*'VSWR Calculator'!$C$24)*(1+3*ABS(MOD('VSWR Calculator'!$C$23/Calculator!$F$15/2,1)-0.5))))/'VSWR Calculator'!$C$25)-$C60)^2+(1500*ABS(SIN(2*PI()*MOD(Calculator!$B$31/Calculator!$F$15,1)))*IF(MOD(Calculator!$B$31/Calculator!$F$15,1)&lt;0.5,-1,1))^2)/SQRT(((50*POWER(80,POWER(COS(PI()*MOD(Calculator!$B$31/Calculator!$F$15,1)),2))+MIN(500,MAX(30,100*EXP(-0.3*'VSWR Calculator'!$C$24)*(1+3*ABS(MOD('VSWR Calculator'!$C$23/Calculator!$F$15/2,1)-0.5))))/'VSWR Calculator'!$C$25)+$C60)^2+(1500*ABS(SIN(2*PI()*MOD(Calculator!$B$31/Calculator!$F$15,1)))*IF(MOD(Calculator!$B$31/Calculator!$F$15,1)&lt;0.5,-1,1))^2)),2))</f>
        <v>14.19</v>
      </c>
      <c r="CO60" s="253" t="str">
        <f aca="false">IF(OR(Calculator!$E$16&lt;&gt;"YES",Calculator!$B$31&lt;Calculator!$G$16),"—",ROUND((1+SQRT(((50*POWER(80,POWER(COS(PI()*MOD(Calculator!$B$31/Calculator!$F$16,1)),2))+MIN(500,MAX(30,100*EXP(-0.3*'VSWR Calculator'!$C$24)*(1+3*ABS(MOD('VSWR Calculator'!$C$23/Calculator!$F$16/2,1)-0.5))))/'VSWR Calculator'!$C$25)-$C60)^2+(1500*ABS(SIN(2*PI()*MOD(Calculator!$B$31/Calculator!$F$16,1)))*IF(MOD(Calculator!$B$31/Calculator!$F$16,1)&lt;0.5,-1,1))^2)/SQRT(((50*POWER(80,POWER(COS(PI()*MOD(Calculator!$B$31/Calculator!$F$16,1)),2))+MIN(500,MAX(30,100*EXP(-0.3*'VSWR Calculator'!$C$24)*(1+3*ABS(MOD('VSWR Calculator'!$C$23/Calculator!$F$16/2,1)-0.5))))/'VSWR Calculator'!$C$25)+$C60)^2+(1500*ABS(SIN(2*PI()*MOD(Calculator!$B$31/Calculator!$F$16,1)))*IF(MOD(Calculator!$B$31/Calculator!$F$16,1)&lt;0.5,-1,1))^2))/(1-SQRT(((50*POWER(80,POWER(COS(PI()*MOD(Calculator!$B$31/Calculator!$F$16,1)),2))+MIN(500,MAX(30,100*EXP(-0.3*'VSWR Calculator'!$C$24)*(1+3*ABS(MOD('VSWR Calculator'!$C$23/Calculator!$F$16/2,1)-0.5))))/'VSWR Calculator'!$C$25)-$C60)^2+(1500*ABS(SIN(2*PI()*MOD(Calculator!$B$31/Calculator!$F$16,1)))*IF(MOD(Calculator!$B$31/Calculator!$F$16,1)&lt;0.5,-1,1))^2)/SQRT(((50*POWER(80,POWER(COS(PI()*MOD(Calculator!$B$31/Calculator!$F$16,1)),2))+MIN(500,MAX(30,100*EXP(-0.3*'VSWR Calculator'!$C$24)*(1+3*ABS(MOD('VSWR Calculator'!$C$23/Calculator!$F$16/2,1)-0.5))))/'VSWR Calculator'!$C$25)+$C60)^2+(1500*ABS(SIN(2*PI()*MOD(Calculator!$B$31/Calculator!$F$16,1)))*IF(MOD(Calculator!$B$31/Calculator!$F$16,1)&lt;0.5,-1,1))^2)),2))</f>
        <v>—</v>
      </c>
      <c r="CP60" s="253" t="n">
        <f aca="false">IF(OR(Calculator!$E$17&lt;&gt;"YES",Calculator!$B$31&lt;Calculator!$G$17),"—",ROUND((1+SQRT(((50*POWER(80,POWER(COS(PI()*MOD(Calculator!$B$31/Calculator!$F$17,1)),2))+MIN(500,MAX(30,100*EXP(-0.3*'VSWR Calculator'!$C$24)*(1+3*ABS(MOD('VSWR Calculator'!$C$23/Calculator!$F$17/2,1)-0.5))))/'VSWR Calculator'!$C$25)-$C60)^2+(1500*ABS(SIN(2*PI()*MOD(Calculator!$B$31/Calculator!$F$17,1)))*IF(MOD(Calculator!$B$31/Calculator!$F$17,1)&lt;0.5,-1,1))^2)/SQRT(((50*POWER(80,POWER(COS(PI()*MOD(Calculator!$B$31/Calculator!$F$17,1)),2))+MIN(500,MAX(30,100*EXP(-0.3*'VSWR Calculator'!$C$24)*(1+3*ABS(MOD('VSWR Calculator'!$C$23/Calculator!$F$17/2,1)-0.5))))/'VSWR Calculator'!$C$25)+$C60)^2+(1500*ABS(SIN(2*PI()*MOD(Calculator!$B$31/Calculator!$F$17,1)))*IF(MOD(Calculator!$B$31/Calculator!$F$17,1)&lt;0.5,-1,1))^2))/(1-SQRT(((50*POWER(80,POWER(COS(PI()*MOD(Calculator!$B$31/Calculator!$F$17,1)),2))+MIN(500,MAX(30,100*EXP(-0.3*'VSWR Calculator'!$C$24)*(1+3*ABS(MOD('VSWR Calculator'!$C$23/Calculator!$F$17/2,1)-0.5))))/'VSWR Calculator'!$C$25)-$C60)^2+(1500*ABS(SIN(2*PI()*MOD(Calculator!$B$31/Calculator!$F$17,1)))*IF(MOD(Calculator!$B$31/Calculator!$F$17,1)&lt;0.5,-1,1))^2)/SQRT(((50*POWER(80,POWER(COS(PI()*MOD(Calculator!$B$31/Calculator!$F$17,1)),2))+MIN(500,MAX(30,100*EXP(-0.3*'VSWR Calculator'!$C$24)*(1+3*ABS(MOD('VSWR Calculator'!$C$23/Calculator!$F$17/2,1)-0.5))))/'VSWR Calculator'!$C$25)+$C60)^2+(1500*ABS(SIN(2*PI()*MOD(Calculator!$B$31/Calculator!$F$17,1)))*IF(MOD(Calculator!$B$31/Calculator!$F$17,1)&lt;0.5,-1,1))^2)),2))</f>
        <v>12.58</v>
      </c>
      <c r="CQ60" s="253" t="str">
        <f aca="false">IF(OR(Calculator!$E$18&lt;&gt;"YES",Calculator!$B$31&lt;Calculator!$G$18),"—",ROUND((1+SQRT(((50*POWER(80,POWER(COS(PI()*MOD(Calculator!$B$31/Calculator!$F$18,1)),2))+MIN(500,MAX(30,100*EXP(-0.3*'VSWR Calculator'!$C$24)*(1+3*ABS(MOD('VSWR Calculator'!$C$23/Calculator!$F$18/2,1)-0.5))))/'VSWR Calculator'!$C$25)-$C60)^2+(1500*ABS(SIN(2*PI()*MOD(Calculator!$B$31/Calculator!$F$18,1)))*IF(MOD(Calculator!$B$31/Calculator!$F$18,1)&lt;0.5,-1,1))^2)/SQRT(((50*POWER(80,POWER(COS(PI()*MOD(Calculator!$B$31/Calculator!$F$18,1)),2))+MIN(500,MAX(30,100*EXP(-0.3*'VSWR Calculator'!$C$24)*(1+3*ABS(MOD('VSWR Calculator'!$C$23/Calculator!$F$18/2,1)-0.5))))/'VSWR Calculator'!$C$25)+$C60)^2+(1500*ABS(SIN(2*PI()*MOD(Calculator!$B$31/Calculator!$F$18,1)))*IF(MOD(Calculator!$B$31/Calculator!$F$18,1)&lt;0.5,-1,1))^2))/(1-SQRT(((50*POWER(80,POWER(COS(PI()*MOD(Calculator!$B$31/Calculator!$F$18,1)),2))+MIN(500,MAX(30,100*EXP(-0.3*'VSWR Calculator'!$C$24)*(1+3*ABS(MOD('VSWR Calculator'!$C$23/Calculator!$F$18/2,1)-0.5))))/'VSWR Calculator'!$C$25)-$C60)^2+(1500*ABS(SIN(2*PI()*MOD(Calculator!$B$31/Calculator!$F$18,1)))*IF(MOD(Calculator!$B$31/Calculator!$F$18,1)&lt;0.5,-1,1))^2)/SQRT(((50*POWER(80,POWER(COS(PI()*MOD(Calculator!$B$31/Calculator!$F$18,1)),2))+MIN(500,MAX(30,100*EXP(-0.3*'VSWR Calculator'!$C$24)*(1+3*ABS(MOD('VSWR Calculator'!$C$23/Calculator!$F$18/2,1)-0.5))))/'VSWR Calculator'!$C$25)+$C60)^2+(1500*ABS(SIN(2*PI()*MOD(Calculator!$B$31/Calculator!$F$18,1)))*IF(MOD(Calculator!$B$31/Calculator!$F$18,1)&lt;0.5,-1,1))^2)),2))</f>
        <v>—</v>
      </c>
      <c r="CR60" s="253" t="str">
        <f aca="false">IF(OR(Calculator!$E$19&lt;&gt;"YES",Calculator!$B$31&lt;Calculator!$G$19),"—",ROUND((1+SQRT(((50*POWER(80,POWER(COS(PI()*MOD(Calculator!$B$31/Calculator!$F$19,1)),2))+MIN(500,MAX(30,100*EXP(-0.3*'VSWR Calculator'!$C$24)*(1+3*ABS(MOD('VSWR Calculator'!$C$23/Calculator!$F$19/2,1)-0.5))))/'VSWR Calculator'!$C$25)-$C60)^2+(1500*ABS(SIN(2*PI()*MOD(Calculator!$B$31/Calculator!$F$19,1)))*IF(MOD(Calculator!$B$31/Calculator!$F$19,1)&lt;0.5,-1,1))^2)/SQRT(((50*POWER(80,POWER(COS(PI()*MOD(Calculator!$B$31/Calculator!$F$19,1)),2))+MIN(500,MAX(30,100*EXP(-0.3*'VSWR Calculator'!$C$24)*(1+3*ABS(MOD('VSWR Calculator'!$C$23/Calculator!$F$19/2,1)-0.5))))/'VSWR Calculator'!$C$25)+$C60)^2+(1500*ABS(SIN(2*PI()*MOD(Calculator!$B$31/Calculator!$F$19,1)))*IF(MOD(Calculator!$B$31/Calculator!$F$19,1)&lt;0.5,-1,1))^2))/(1-SQRT(((50*POWER(80,POWER(COS(PI()*MOD(Calculator!$B$31/Calculator!$F$19,1)),2))+MIN(500,MAX(30,100*EXP(-0.3*'VSWR Calculator'!$C$24)*(1+3*ABS(MOD('VSWR Calculator'!$C$23/Calculator!$F$19/2,1)-0.5))))/'VSWR Calculator'!$C$25)-$C60)^2+(1500*ABS(SIN(2*PI()*MOD(Calculator!$B$31/Calculator!$F$19,1)))*IF(MOD(Calculator!$B$31/Calculator!$F$19,1)&lt;0.5,-1,1))^2)/SQRT(((50*POWER(80,POWER(COS(PI()*MOD(Calculator!$B$31/Calculator!$F$19,1)),2))+MIN(500,MAX(30,100*EXP(-0.3*'VSWR Calculator'!$C$24)*(1+3*ABS(MOD('VSWR Calculator'!$C$23/Calculator!$F$19/2,1)-0.5))))/'VSWR Calculator'!$C$25)+$C60)^2+(1500*ABS(SIN(2*PI()*MOD(Calculator!$B$31/Calculator!$F$19,1)))*IF(MOD(Calculator!$B$31/Calculator!$F$19,1)&lt;0.5,-1,1))^2)),2))</f>
        <v>—</v>
      </c>
      <c r="CS60" s="253" t="str">
        <f aca="false">IF(OR(Calculator!$E$20&lt;&gt;"YES",Calculator!$B$31&lt;Calculator!$G$20),"—",ROUND((1+SQRT(((50*POWER(80,POWER(COS(PI()*MOD(Calculator!$B$31/Calculator!$F$20,1)),2))+MIN(500,MAX(30,100*EXP(-0.3*'VSWR Calculator'!$C$24)*(1+3*ABS(MOD('VSWR Calculator'!$C$23/Calculator!$F$20/2,1)-0.5))))/'VSWR Calculator'!$C$25)-$C60)^2+(1500*ABS(SIN(2*PI()*MOD(Calculator!$B$31/Calculator!$F$20,1)))*IF(MOD(Calculator!$B$31/Calculator!$F$20,1)&lt;0.5,-1,1))^2)/SQRT(((50*POWER(80,POWER(COS(PI()*MOD(Calculator!$B$31/Calculator!$F$20,1)),2))+MIN(500,MAX(30,100*EXP(-0.3*'VSWR Calculator'!$C$24)*(1+3*ABS(MOD('VSWR Calculator'!$C$23/Calculator!$F$20/2,1)-0.5))))/'VSWR Calculator'!$C$25)+$C60)^2+(1500*ABS(SIN(2*PI()*MOD(Calculator!$B$31/Calculator!$F$20,1)))*IF(MOD(Calculator!$B$31/Calculator!$F$20,1)&lt;0.5,-1,1))^2))/(1-SQRT(((50*POWER(80,POWER(COS(PI()*MOD(Calculator!$B$31/Calculator!$F$20,1)),2))+MIN(500,MAX(30,100*EXP(-0.3*'VSWR Calculator'!$C$24)*(1+3*ABS(MOD('VSWR Calculator'!$C$23/Calculator!$F$20/2,1)-0.5))))/'VSWR Calculator'!$C$25)-$C60)^2+(1500*ABS(SIN(2*PI()*MOD(Calculator!$B$31/Calculator!$F$20,1)))*IF(MOD(Calculator!$B$31/Calculator!$F$20,1)&lt;0.5,-1,1))^2)/SQRT(((50*POWER(80,POWER(COS(PI()*MOD(Calculator!$B$31/Calculator!$F$20,1)),2))+MIN(500,MAX(30,100*EXP(-0.3*'VSWR Calculator'!$C$24)*(1+3*ABS(MOD('VSWR Calculator'!$C$23/Calculator!$F$20/2,1)-0.5))))/'VSWR Calculator'!$C$25)+$C60)^2+(1500*ABS(SIN(2*PI()*MOD(Calculator!$B$31/Calculator!$F$20,1)))*IF(MOD(Calculator!$B$31/Calculator!$F$20,1)&lt;0.5,-1,1))^2)),2))</f>
        <v>—</v>
      </c>
      <c r="CT60" s="253" t="str">
        <f aca="false">IF(OR(Calculator!$E$21&lt;&gt;"YES",Calculator!$B$31&lt;Calculator!$G$21),"—",ROUND((1+SQRT(((50*POWER(80,POWER(COS(PI()*MOD(Calculator!$B$31/Calculator!$F$21,1)),2))+MIN(500,MAX(30,100*EXP(-0.3*'VSWR Calculator'!$C$24)*(1+3*ABS(MOD('VSWR Calculator'!$C$23/Calculator!$F$21/2,1)-0.5))))/'VSWR Calculator'!$C$25)-$C60)^2+(1500*ABS(SIN(2*PI()*MOD(Calculator!$B$31/Calculator!$F$21,1)))*IF(MOD(Calculator!$B$31/Calculator!$F$21,1)&lt;0.5,-1,1))^2)/SQRT(((50*POWER(80,POWER(COS(PI()*MOD(Calculator!$B$31/Calculator!$F$21,1)),2))+MIN(500,MAX(30,100*EXP(-0.3*'VSWR Calculator'!$C$24)*(1+3*ABS(MOD('VSWR Calculator'!$C$23/Calculator!$F$21/2,1)-0.5))))/'VSWR Calculator'!$C$25)+$C60)^2+(1500*ABS(SIN(2*PI()*MOD(Calculator!$B$31/Calculator!$F$21,1)))*IF(MOD(Calculator!$B$31/Calculator!$F$21,1)&lt;0.5,-1,1))^2))/(1-SQRT(((50*POWER(80,POWER(COS(PI()*MOD(Calculator!$B$31/Calculator!$F$21,1)),2))+MIN(500,MAX(30,100*EXP(-0.3*'VSWR Calculator'!$C$24)*(1+3*ABS(MOD('VSWR Calculator'!$C$23/Calculator!$F$21/2,1)-0.5))))/'VSWR Calculator'!$C$25)-$C60)^2+(1500*ABS(SIN(2*PI()*MOD(Calculator!$B$31/Calculator!$F$21,1)))*IF(MOD(Calculator!$B$31/Calculator!$F$21,1)&lt;0.5,-1,1))^2)/SQRT(((50*POWER(80,POWER(COS(PI()*MOD(Calculator!$B$31/Calculator!$F$21,1)),2))+MIN(500,MAX(30,100*EXP(-0.3*'VSWR Calculator'!$C$24)*(1+3*ABS(MOD('VSWR Calculator'!$C$23/Calculator!$F$21/2,1)-0.5))))/'VSWR Calculator'!$C$25)+$C60)^2+(1500*ABS(SIN(2*PI()*MOD(Calculator!$B$31/Calculator!$F$21,1)))*IF(MOD(Calculator!$B$31/Calculator!$F$21,1)&lt;0.5,-1,1))^2)),2))</f>
        <v>—</v>
      </c>
      <c r="CU60" s="253" t="str">
        <f aca="false">IF(OR(Calculator!$E$22&lt;&gt;"YES",Calculator!$B$31&lt;Calculator!$G$22),"—",ROUND((1+SQRT(((50*POWER(80,POWER(COS(PI()*MOD(Calculator!$B$31/Calculator!$F$22,1)),2))+MIN(500,MAX(30,100*EXP(-0.3*'VSWR Calculator'!$C$24)*(1+3*ABS(MOD('VSWR Calculator'!$C$23/Calculator!$F$22/2,1)-0.5))))/'VSWR Calculator'!$C$25)-$C60)^2+(1500*ABS(SIN(2*PI()*MOD(Calculator!$B$31/Calculator!$F$22,1)))*IF(MOD(Calculator!$B$31/Calculator!$F$22,1)&lt;0.5,-1,1))^2)/SQRT(((50*POWER(80,POWER(COS(PI()*MOD(Calculator!$B$31/Calculator!$F$22,1)),2))+MIN(500,MAX(30,100*EXP(-0.3*'VSWR Calculator'!$C$24)*(1+3*ABS(MOD('VSWR Calculator'!$C$23/Calculator!$F$22/2,1)-0.5))))/'VSWR Calculator'!$C$25)+$C60)^2+(1500*ABS(SIN(2*PI()*MOD(Calculator!$B$31/Calculator!$F$22,1)))*IF(MOD(Calculator!$B$31/Calculator!$F$22,1)&lt;0.5,-1,1))^2))/(1-SQRT(((50*POWER(80,POWER(COS(PI()*MOD(Calculator!$B$31/Calculator!$F$22,1)),2))+MIN(500,MAX(30,100*EXP(-0.3*'VSWR Calculator'!$C$24)*(1+3*ABS(MOD('VSWR Calculator'!$C$23/Calculator!$F$22/2,1)-0.5))))/'VSWR Calculator'!$C$25)-$C60)^2+(1500*ABS(SIN(2*PI()*MOD(Calculator!$B$31/Calculator!$F$22,1)))*IF(MOD(Calculator!$B$31/Calculator!$F$22,1)&lt;0.5,-1,1))^2)/SQRT(((50*POWER(80,POWER(COS(PI()*MOD(Calculator!$B$31/Calculator!$F$22,1)),2))+MIN(500,MAX(30,100*EXP(-0.3*'VSWR Calculator'!$C$24)*(1+3*ABS(MOD('VSWR Calculator'!$C$23/Calculator!$F$22/2,1)-0.5))))/'VSWR Calculator'!$C$25)+$C60)^2+(1500*ABS(SIN(2*PI()*MOD(Calculator!$B$31/Calculator!$F$22,1)))*IF(MOD(Calculator!$B$31/Calculator!$F$22,1)&lt;0.5,-1,1))^2)),2))</f>
        <v>—</v>
      </c>
      <c r="CV60" s="253" t="n">
        <f aca="false">IFERROR(ROUND((IF(ISNUMBER(CK60),CK60,0)+IF(ISNUMBER(CL60),CL60,0)+IF(ISNUMBER(CM60),CM60,0)+IF(ISNUMBER(CN60),CN60,0)+IF(ISNUMBER(CO60),CO60,0)+IF(ISNUMBER(CP60),CP60,0)+IF(ISNUMBER(CQ60),CQ60,0)+IF(ISNUMBER(CR60),CR60,0)+IF(ISNUMBER(CS60),CS60,0)+IF(ISNUMBER(CT60),CT60,0)+IF(ISNUMBER(CU60),CU60,0))/(IF(ISNUMBER(CK60),1,0)+IF(ISNUMBER(CL60),1,0)+IF(ISNUMBER(CM60),1,0)+IF(ISNUMBER(CN60),1,0)+IF(ISNUMBER(CO60),1,0)+IF(ISNUMBER(CP60),1,0)+IF(ISNUMBER(CQ60),1,0)+IF(ISNUMBER(CR60),1,0)+IF(ISNUMBER(CS60),1,0)+IF(ISNUMBER(CT60),1,0)+IF(ISNUMBER(CU60),1,0)),4),"")</f>
        <v>13.385</v>
      </c>
      <c r="CW60" s="253" t="str">
        <f aca="false">IF(OR(Calculator!$E$12&lt;&gt;"YES",Calculator!$B$32&lt;Calculator!$G$12),"—",ROUND((1+SQRT(((50*POWER(80,POWER(COS(PI()*MOD(Calculator!$B$32/Calculator!$F$12,1)),2))+MIN(500,MAX(30,100*EXP(-0.3*'VSWR Calculator'!$C$24)*(1+3*ABS(MOD('VSWR Calculator'!$C$23/Calculator!$F$12/2,1)-0.5))))/'VSWR Calculator'!$C$25)-$C60)^2+(1500*ABS(SIN(2*PI()*MOD(Calculator!$B$32/Calculator!$F$12,1)))*IF(MOD(Calculator!$B$32/Calculator!$F$12,1)&lt;0.5,-1,1))^2)/SQRT(((50*POWER(80,POWER(COS(PI()*MOD(Calculator!$B$32/Calculator!$F$12,1)),2))+MIN(500,MAX(30,100*EXP(-0.3*'VSWR Calculator'!$C$24)*(1+3*ABS(MOD('VSWR Calculator'!$C$23/Calculator!$F$12/2,1)-0.5))))/'VSWR Calculator'!$C$25)+$C60)^2+(1500*ABS(SIN(2*PI()*MOD(Calculator!$B$32/Calculator!$F$12,1)))*IF(MOD(Calculator!$B$32/Calculator!$F$12,1)&lt;0.5,-1,1))^2))/(1-SQRT(((50*POWER(80,POWER(COS(PI()*MOD(Calculator!$B$32/Calculator!$F$12,1)),2))+MIN(500,MAX(30,100*EXP(-0.3*'VSWR Calculator'!$C$24)*(1+3*ABS(MOD('VSWR Calculator'!$C$23/Calculator!$F$12/2,1)-0.5))))/'VSWR Calculator'!$C$25)-$C60)^2+(1500*ABS(SIN(2*PI()*MOD(Calculator!$B$32/Calculator!$F$12,1)))*IF(MOD(Calculator!$B$32/Calculator!$F$12,1)&lt;0.5,-1,1))^2)/SQRT(((50*POWER(80,POWER(COS(PI()*MOD(Calculator!$B$32/Calculator!$F$12,1)),2))+MIN(500,MAX(30,100*EXP(-0.3*'VSWR Calculator'!$C$24)*(1+3*ABS(MOD('VSWR Calculator'!$C$23/Calculator!$F$12/2,1)-0.5))))/'VSWR Calculator'!$C$25)+$C60)^2+(1500*ABS(SIN(2*PI()*MOD(Calculator!$B$32/Calculator!$F$12,1)))*IF(MOD(Calculator!$B$32/Calculator!$F$12,1)&lt;0.5,-1,1))^2)),2))</f>
        <v>—</v>
      </c>
      <c r="CX60" s="253" t="str">
        <f aca="false">IF(OR(Calculator!$E$13&lt;&gt;"YES",Calculator!$B$32&lt;Calculator!$G$13),"—",ROUND((1+SQRT(((50*POWER(80,POWER(COS(PI()*MOD(Calculator!$B$32/Calculator!$F$13,1)),2))+MIN(500,MAX(30,100*EXP(-0.3*'VSWR Calculator'!$C$24)*(1+3*ABS(MOD('VSWR Calculator'!$C$23/Calculator!$F$13/2,1)-0.5))))/'VSWR Calculator'!$C$25)-$C60)^2+(1500*ABS(SIN(2*PI()*MOD(Calculator!$B$32/Calculator!$F$13,1)))*IF(MOD(Calculator!$B$32/Calculator!$F$13,1)&lt;0.5,-1,1))^2)/SQRT(((50*POWER(80,POWER(COS(PI()*MOD(Calculator!$B$32/Calculator!$F$13,1)),2))+MIN(500,MAX(30,100*EXP(-0.3*'VSWR Calculator'!$C$24)*(1+3*ABS(MOD('VSWR Calculator'!$C$23/Calculator!$F$13/2,1)-0.5))))/'VSWR Calculator'!$C$25)+$C60)^2+(1500*ABS(SIN(2*PI()*MOD(Calculator!$B$32/Calculator!$F$13,1)))*IF(MOD(Calculator!$B$32/Calculator!$F$13,1)&lt;0.5,-1,1))^2))/(1-SQRT(((50*POWER(80,POWER(COS(PI()*MOD(Calculator!$B$32/Calculator!$F$13,1)),2))+MIN(500,MAX(30,100*EXP(-0.3*'VSWR Calculator'!$C$24)*(1+3*ABS(MOD('VSWR Calculator'!$C$23/Calculator!$F$13/2,1)-0.5))))/'VSWR Calculator'!$C$25)-$C60)^2+(1500*ABS(SIN(2*PI()*MOD(Calculator!$B$32/Calculator!$F$13,1)))*IF(MOD(Calculator!$B$32/Calculator!$F$13,1)&lt;0.5,-1,1))^2)/SQRT(((50*POWER(80,POWER(COS(PI()*MOD(Calculator!$B$32/Calculator!$F$13,1)),2))+MIN(500,MAX(30,100*EXP(-0.3*'VSWR Calculator'!$C$24)*(1+3*ABS(MOD('VSWR Calculator'!$C$23/Calculator!$F$13/2,1)-0.5))))/'VSWR Calculator'!$C$25)+$C60)^2+(1500*ABS(SIN(2*PI()*MOD(Calculator!$B$32/Calculator!$F$13,1)))*IF(MOD(Calculator!$B$32/Calculator!$F$13,1)&lt;0.5,-1,1))^2)),2))</f>
        <v>—</v>
      </c>
      <c r="CY60" s="253" t="str">
        <f aca="false">IF(OR(Calculator!$E$14&lt;&gt;"YES",Calculator!$B$32&lt;Calculator!$G$14),"—",ROUND((1+SQRT(((50*POWER(80,POWER(COS(PI()*MOD(Calculator!$B$32/Calculator!$F$14,1)),2))+MIN(500,MAX(30,100*EXP(-0.3*'VSWR Calculator'!$C$24)*(1+3*ABS(MOD('VSWR Calculator'!$C$23/Calculator!$F$14/2,1)-0.5))))/'VSWR Calculator'!$C$25)-$C60)^2+(1500*ABS(SIN(2*PI()*MOD(Calculator!$B$32/Calculator!$F$14,1)))*IF(MOD(Calculator!$B$32/Calculator!$F$14,1)&lt;0.5,-1,1))^2)/SQRT(((50*POWER(80,POWER(COS(PI()*MOD(Calculator!$B$32/Calculator!$F$14,1)),2))+MIN(500,MAX(30,100*EXP(-0.3*'VSWR Calculator'!$C$24)*(1+3*ABS(MOD('VSWR Calculator'!$C$23/Calculator!$F$14/2,1)-0.5))))/'VSWR Calculator'!$C$25)+$C60)^2+(1500*ABS(SIN(2*PI()*MOD(Calculator!$B$32/Calculator!$F$14,1)))*IF(MOD(Calculator!$B$32/Calculator!$F$14,1)&lt;0.5,-1,1))^2))/(1-SQRT(((50*POWER(80,POWER(COS(PI()*MOD(Calculator!$B$32/Calculator!$F$14,1)),2))+MIN(500,MAX(30,100*EXP(-0.3*'VSWR Calculator'!$C$24)*(1+3*ABS(MOD('VSWR Calculator'!$C$23/Calculator!$F$14/2,1)-0.5))))/'VSWR Calculator'!$C$25)-$C60)^2+(1500*ABS(SIN(2*PI()*MOD(Calculator!$B$32/Calculator!$F$14,1)))*IF(MOD(Calculator!$B$32/Calculator!$F$14,1)&lt;0.5,-1,1))^2)/SQRT(((50*POWER(80,POWER(COS(PI()*MOD(Calculator!$B$32/Calculator!$F$14,1)),2))+MIN(500,MAX(30,100*EXP(-0.3*'VSWR Calculator'!$C$24)*(1+3*ABS(MOD('VSWR Calculator'!$C$23/Calculator!$F$14/2,1)-0.5))))/'VSWR Calculator'!$C$25)+$C60)^2+(1500*ABS(SIN(2*PI()*MOD(Calculator!$B$32/Calculator!$F$14,1)))*IF(MOD(Calculator!$B$32/Calculator!$F$14,1)&lt;0.5,-1,1))^2)),2))</f>
        <v>—</v>
      </c>
      <c r="CZ60" s="253" t="n">
        <f aca="false">IF(OR(Calculator!$E$15&lt;&gt;"YES",Calculator!$B$32&lt;Calculator!$G$15),"—",ROUND((1+SQRT(((50*POWER(80,POWER(COS(PI()*MOD(Calculator!$B$32/Calculator!$F$15,1)),2))+MIN(500,MAX(30,100*EXP(-0.3*'VSWR Calculator'!$C$24)*(1+3*ABS(MOD('VSWR Calculator'!$C$23/Calculator!$F$15/2,1)-0.5))))/'VSWR Calculator'!$C$25)-$C60)^2+(1500*ABS(SIN(2*PI()*MOD(Calculator!$B$32/Calculator!$F$15,1)))*IF(MOD(Calculator!$B$32/Calculator!$F$15,1)&lt;0.5,-1,1))^2)/SQRT(((50*POWER(80,POWER(COS(PI()*MOD(Calculator!$B$32/Calculator!$F$15,1)),2))+MIN(500,MAX(30,100*EXP(-0.3*'VSWR Calculator'!$C$24)*(1+3*ABS(MOD('VSWR Calculator'!$C$23/Calculator!$F$15/2,1)-0.5))))/'VSWR Calculator'!$C$25)+$C60)^2+(1500*ABS(SIN(2*PI()*MOD(Calculator!$B$32/Calculator!$F$15,1)))*IF(MOD(Calculator!$B$32/Calculator!$F$15,1)&lt;0.5,-1,1))^2))/(1-SQRT(((50*POWER(80,POWER(COS(PI()*MOD(Calculator!$B$32/Calculator!$F$15,1)),2))+MIN(500,MAX(30,100*EXP(-0.3*'VSWR Calculator'!$C$24)*(1+3*ABS(MOD('VSWR Calculator'!$C$23/Calculator!$F$15/2,1)-0.5))))/'VSWR Calculator'!$C$25)-$C60)^2+(1500*ABS(SIN(2*PI()*MOD(Calculator!$B$32/Calculator!$F$15,1)))*IF(MOD(Calculator!$B$32/Calculator!$F$15,1)&lt;0.5,-1,1))^2)/SQRT(((50*POWER(80,POWER(COS(PI()*MOD(Calculator!$B$32/Calculator!$F$15,1)),2))+MIN(500,MAX(30,100*EXP(-0.3*'VSWR Calculator'!$C$24)*(1+3*ABS(MOD('VSWR Calculator'!$C$23/Calculator!$F$15/2,1)-0.5))))/'VSWR Calculator'!$C$25)+$C60)^2+(1500*ABS(SIN(2*PI()*MOD(Calculator!$B$32/Calculator!$F$15,1)))*IF(MOD(Calculator!$B$32/Calculator!$F$15,1)&lt;0.5,-1,1))^2)),2))</f>
        <v>2.6</v>
      </c>
      <c r="DA60" s="253" t="str">
        <f aca="false">IF(OR(Calculator!$E$16&lt;&gt;"YES",Calculator!$B$32&lt;Calculator!$G$16),"—",ROUND((1+SQRT(((50*POWER(80,POWER(COS(PI()*MOD(Calculator!$B$32/Calculator!$F$16,1)),2))+MIN(500,MAX(30,100*EXP(-0.3*'VSWR Calculator'!$C$24)*(1+3*ABS(MOD('VSWR Calculator'!$C$23/Calculator!$F$16/2,1)-0.5))))/'VSWR Calculator'!$C$25)-$C60)^2+(1500*ABS(SIN(2*PI()*MOD(Calculator!$B$32/Calculator!$F$16,1)))*IF(MOD(Calculator!$B$32/Calculator!$F$16,1)&lt;0.5,-1,1))^2)/SQRT(((50*POWER(80,POWER(COS(PI()*MOD(Calculator!$B$32/Calculator!$F$16,1)),2))+MIN(500,MAX(30,100*EXP(-0.3*'VSWR Calculator'!$C$24)*(1+3*ABS(MOD('VSWR Calculator'!$C$23/Calculator!$F$16/2,1)-0.5))))/'VSWR Calculator'!$C$25)+$C60)^2+(1500*ABS(SIN(2*PI()*MOD(Calculator!$B$32/Calculator!$F$16,1)))*IF(MOD(Calculator!$B$32/Calculator!$F$16,1)&lt;0.5,-1,1))^2))/(1-SQRT(((50*POWER(80,POWER(COS(PI()*MOD(Calculator!$B$32/Calculator!$F$16,1)),2))+MIN(500,MAX(30,100*EXP(-0.3*'VSWR Calculator'!$C$24)*(1+3*ABS(MOD('VSWR Calculator'!$C$23/Calculator!$F$16/2,1)-0.5))))/'VSWR Calculator'!$C$25)-$C60)^2+(1500*ABS(SIN(2*PI()*MOD(Calculator!$B$32/Calculator!$F$16,1)))*IF(MOD(Calculator!$B$32/Calculator!$F$16,1)&lt;0.5,-1,1))^2)/SQRT(((50*POWER(80,POWER(COS(PI()*MOD(Calculator!$B$32/Calculator!$F$16,1)),2))+MIN(500,MAX(30,100*EXP(-0.3*'VSWR Calculator'!$C$24)*(1+3*ABS(MOD('VSWR Calculator'!$C$23/Calculator!$F$16/2,1)-0.5))))/'VSWR Calculator'!$C$25)+$C60)^2+(1500*ABS(SIN(2*PI()*MOD(Calculator!$B$32/Calculator!$F$16,1)))*IF(MOD(Calculator!$B$32/Calculator!$F$16,1)&lt;0.5,-1,1))^2)),2))</f>
        <v>—</v>
      </c>
      <c r="DB60" s="253" t="n">
        <f aca="false">IF(OR(Calculator!$E$17&lt;&gt;"YES",Calculator!$B$32&lt;Calculator!$G$17),"—",ROUND((1+SQRT(((50*POWER(80,POWER(COS(PI()*MOD(Calculator!$B$32/Calculator!$F$17,1)),2))+MIN(500,MAX(30,100*EXP(-0.3*'VSWR Calculator'!$C$24)*(1+3*ABS(MOD('VSWR Calculator'!$C$23/Calculator!$F$17/2,1)-0.5))))/'VSWR Calculator'!$C$25)-$C60)^2+(1500*ABS(SIN(2*PI()*MOD(Calculator!$B$32/Calculator!$F$17,1)))*IF(MOD(Calculator!$B$32/Calculator!$F$17,1)&lt;0.5,-1,1))^2)/SQRT(((50*POWER(80,POWER(COS(PI()*MOD(Calculator!$B$32/Calculator!$F$17,1)),2))+MIN(500,MAX(30,100*EXP(-0.3*'VSWR Calculator'!$C$24)*(1+3*ABS(MOD('VSWR Calculator'!$C$23/Calculator!$F$17/2,1)-0.5))))/'VSWR Calculator'!$C$25)+$C60)^2+(1500*ABS(SIN(2*PI()*MOD(Calculator!$B$32/Calculator!$F$17,1)))*IF(MOD(Calculator!$B$32/Calculator!$F$17,1)&lt;0.5,-1,1))^2))/(1-SQRT(((50*POWER(80,POWER(COS(PI()*MOD(Calculator!$B$32/Calculator!$F$17,1)),2))+MIN(500,MAX(30,100*EXP(-0.3*'VSWR Calculator'!$C$24)*(1+3*ABS(MOD('VSWR Calculator'!$C$23/Calculator!$F$17/2,1)-0.5))))/'VSWR Calculator'!$C$25)-$C60)^2+(1500*ABS(SIN(2*PI()*MOD(Calculator!$B$32/Calculator!$F$17,1)))*IF(MOD(Calculator!$B$32/Calculator!$F$17,1)&lt;0.5,-1,1))^2)/SQRT(((50*POWER(80,POWER(COS(PI()*MOD(Calculator!$B$32/Calculator!$F$17,1)),2))+MIN(500,MAX(30,100*EXP(-0.3*'VSWR Calculator'!$C$24)*(1+3*ABS(MOD('VSWR Calculator'!$C$23/Calculator!$F$17/2,1)-0.5))))/'VSWR Calculator'!$C$25)+$C60)^2+(1500*ABS(SIN(2*PI()*MOD(Calculator!$B$32/Calculator!$F$17,1)))*IF(MOD(Calculator!$B$32/Calculator!$F$17,1)&lt;0.5,-1,1))^2)),2))</f>
        <v>13.05</v>
      </c>
      <c r="DC60" s="253" t="str">
        <f aca="false">IF(OR(Calculator!$E$18&lt;&gt;"YES",Calculator!$B$32&lt;Calculator!$G$18),"—",ROUND((1+SQRT(((50*POWER(80,POWER(COS(PI()*MOD(Calculator!$B$32/Calculator!$F$18,1)),2))+MIN(500,MAX(30,100*EXP(-0.3*'VSWR Calculator'!$C$24)*(1+3*ABS(MOD('VSWR Calculator'!$C$23/Calculator!$F$18/2,1)-0.5))))/'VSWR Calculator'!$C$25)-$C60)^2+(1500*ABS(SIN(2*PI()*MOD(Calculator!$B$32/Calculator!$F$18,1)))*IF(MOD(Calculator!$B$32/Calculator!$F$18,1)&lt;0.5,-1,1))^2)/SQRT(((50*POWER(80,POWER(COS(PI()*MOD(Calculator!$B$32/Calculator!$F$18,1)),2))+MIN(500,MAX(30,100*EXP(-0.3*'VSWR Calculator'!$C$24)*(1+3*ABS(MOD('VSWR Calculator'!$C$23/Calculator!$F$18/2,1)-0.5))))/'VSWR Calculator'!$C$25)+$C60)^2+(1500*ABS(SIN(2*PI()*MOD(Calculator!$B$32/Calculator!$F$18,1)))*IF(MOD(Calculator!$B$32/Calculator!$F$18,1)&lt;0.5,-1,1))^2))/(1-SQRT(((50*POWER(80,POWER(COS(PI()*MOD(Calculator!$B$32/Calculator!$F$18,1)),2))+MIN(500,MAX(30,100*EXP(-0.3*'VSWR Calculator'!$C$24)*(1+3*ABS(MOD('VSWR Calculator'!$C$23/Calculator!$F$18/2,1)-0.5))))/'VSWR Calculator'!$C$25)-$C60)^2+(1500*ABS(SIN(2*PI()*MOD(Calculator!$B$32/Calculator!$F$18,1)))*IF(MOD(Calculator!$B$32/Calculator!$F$18,1)&lt;0.5,-1,1))^2)/SQRT(((50*POWER(80,POWER(COS(PI()*MOD(Calculator!$B$32/Calculator!$F$18,1)),2))+MIN(500,MAX(30,100*EXP(-0.3*'VSWR Calculator'!$C$24)*(1+3*ABS(MOD('VSWR Calculator'!$C$23/Calculator!$F$18/2,1)-0.5))))/'VSWR Calculator'!$C$25)+$C60)^2+(1500*ABS(SIN(2*PI()*MOD(Calculator!$B$32/Calculator!$F$18,1)))*IF(MOD(Calculator!$B$32/Calculator!$F$18,1)&lt;0.5,-1,1))^2)),2))</f>
        <v>—</v>
      </c>
      <c r="DD60" s="253" t="str">
        <f aca="false">IF(OR(Calculator!$E$19&lt;&gt;"YES",Calculator!$B$32&lt;Calculator!$G$19),"—",ROUND((1+SQRT(((50*POWER(80,POWER(COS(PI()*MOD(Calculator!$B$32/Calculator!$F$19,1)),2))+MIN(500,MAX(30,100*EXP(-0.3*'VSWR Calculator'!$C$24)*(1+3*ABS(MOD('VSWR Calculator'!$C$23/Calculator!$F$19/2,1)-0.5))))/'VSWR Calculator'!$C$25)-$C60)^2+(1500*ABS(SIN(2*PI()*MOD(Calculator!$B$32/Calculator!$F$19,1)))*IF(MOD(Calculator!$B$32/Calculator!$F$19,1)&lt;0.5,-1,1))^2)/SQRT(((50*POWER(80,POWER(COS(PI()*MOD(Calculator!$B$32/Calculator!$F$19,1)),2))+MIN(500,MAX(30,100*EXP(-0.3*'VSWR Calculator'!$C$24)*(1+3*ABS(MOD('VSWR Calculator'!$C$23/Calculator!$F$19/2,1)-0.5))))/'VSWR Calculator'!$C$25)+$C60)^2+(1500*ABS(SIN(2*PI()*MOD(Calculator!$B$32/Calculator!$F$19,1)))*IF(MOD(Calculator!$B$32/Calculator!$F$19,1)&lt;0.5,-1,1))^2))/(1-SQRT(((50*POWER(80,POWER(COS(PI()*MOD(Calculator!$B$32/Calculator!$F$19,1)),2))+MIN(500,MAX(30,100*EXP(-0.3*'VSWR Calculator'!$C$24)*(1+3*ABS(MOD('VSWR Calculator'!$C$23/Calculator!$F$19/2,1)-0.5))))/'VSWR Calculator'!$C$25)-$C60)^2+(1500*ABS(SIN(2*PI()*MOD(Calculator!$B$32/Calculator!$F$19,1)))*IF(MOD(Calculator!$B$32/Calculator!$F$19,1)&lt;0.5,-1,1))^2)/SQRT(((50*POWER(80,POWER(COS(PI()*MOD(Calculator!$B$32/Calculator!$F$19,1)),2))+MIN(500,MAX(30,100*EXP(-0.3*'VSWR Calculator'!$C$24)*(1+3*ABS(MOD('VSWR Calculator'!$C$23/Calculator!$F$19/2,1)-0.5))))/'VSWR Calculator'!$C$25)+$C60)^2+(1500*ABS(SIN(2*PI()*MOD(Calculator!$B$32/Calculator!$F$19,1)))*IF(MOD(Calculator!$B$32/Calculator!$F$19,1)&lt;0.5,-1,1))^2)),2))</f>
        <v>—</v>
      </c>
      <c r="DE60" s="253" t="str">
        <f aca="false">IF(OR(Calculator!$E$20&lt;&gt;"YES",Calculator!$B$32&lt;Calculator!$G$20),"—",ROUND((1+SQRT(((50*POWER(80,POWER(COS(PI()*MOD(Calculator!$B$32/Calculator!$F$20,1)),2))+MIN(500,MAX(30,100*EXP(-0.3*'VSWR Calculator'!$C$24)*(1+3*ABS(MOD('VSWR Calculator'!$C$23/Calculator!$F$20/2,1)-0.5))))/'VSWR Calculator'!$C$25)-$C60)^2+(1500*ABS(SIN(2*PI()*MOD(Calculator!$B$32/Calculator!$F$20,1)))*IF(MOD(Calculator!$B$32/Calculator!$F$20,1)&lt;0.5,-1,1))^2)/SQRT(((50*POWER(80,POWER(COS(PI()*MOD(Calculator!$B$32/Calculator!$F$20,1)),2))+MIN(500,MAX(30,100*EXP(-0.3*'VSWR Calculator'!$C$24)*(1+3*ABS(MOD('VSWR Calculator'!$C$23/Calculator!$F$20/2,1)-0.5))))/'VSWR Calculator'!$C$25)+$C60)^2+(1500*ABS(SIN(2*PI()*MOD(Calculator!$B$32/Calculator!$F$20,1)))*IF(MOD(Calculator!$B$32/Calculator!$F$20,1)&lt;0.5,-1,1))^2))/(1-SQRT(((50*POWER(80,POWER(COS(PI()*MOD(Calculator!$B$32/Calculator!$F$20,1)),2))+MIN(500,MAX(30,100*EXP(-0.3*'VSWR Calculator'!$C$24)*(1+3*ABS(MOD('VSWR Calculator'!$C$23/Calculator!$F$20/2,1)-0.5))))/'VSWR Calculator'!$C$25)-$C60)^2+(1500*ABS(SIN(2*PI()*MOD(Calculator!$B$32/Calculator!$F$20,1)))*IF(MOD(Calculator!$B$32/Calculator!$F$20,1)&lt;0.5,-1,1))^2)/SQRT(((50*POWER(80,POWER(COS(PI()*MOD(Calculator!$B$32/Calculator!$F$20,1)),2))+MIN(500,MAX(30,100*EXP(-0.3*'VSWR Calculator'!$C$24)*(1+3*ABS(MOD('VSWR Calculator'!$C$23/Calculator!$F$20/2,1)-0.5))))/'VSWR Calculator'!$C$25)+$C60)^2+(1500*ABS(SIN(2*PI()*MOD(Calculator!$B$32/Calculator!$F$20,1)))*IF(MOD(Calculator!$B$32/Calculator!$F$20,1)&lt;0.5,-1,1))^2)),2))</f>
        <v>—</v>
      </c>
      <c r="DF60" s="253" t="str">
        <f aca="false">IF(OR(Calculator!$E$21&lt;&gt;"YES",Calculator!$B$32&lt;Calculator!$G$21),"—",ROUND((1+SQRT(((50*POWER(80,POWER(COS(PI()*MOD(Calculator!$B$32/Calculator!$F$21,1)),2))+MIN(500,MAX(30,100*EXP(-0.3*'VSWR Calculator'!$C$24)*(1+3*ABS(MOD('VSWR Calculator'!$C$23/Calculator!$F$21/2,1)-0.5))))/'VSWR Calculator'!$C$25)-$C60)^2+(1500*ABS(SIN(2*PI()*MOD(Calculator!$B$32/Calculator!$F$21,1)))*IF(MOD(Calculator!$B$32/Calculator!$F$21,1)&lt;0.5,-1,1))^2)/SQRT(((50*POWER(80,POWER(COS(PI()*MOD(Calculator!$B$32/Calculator!$F$21,1)),2))+MIN(500,MAX(30,100*EXP(-0.3*'VSWR Calculator'!$C$24)*(1+3*ABS(MOD('VSWR Calculator'!$C$23/Calculator!$F$21/2,1)-0.5))))/'VSWR Calculator'!$C$25)+$C60)^2+(1500*ABS(SIN(2*PI()*MOD(Calculator!$B$32/Calculator!$F$21,1)))*IF(MOD(Calculator!$B$32/Calculator!$F$21,1)&lt;0.5,-1,1))^2))/(1-SQRT(((50*POWER(80,POWER(COS(PI()*MOD(Calculator!$B$32/Calculator!$F$21,1)),2))+MIN(500,MAX(30,100*EXP(-0.3*'VSWR Calculator'!$C$24)*(1+3*ABS(MOD('VSWR Calculator'!$C$23/Calculator!$F$21/2,1)-0.5))))/'VSWR Calculator'!$C$25)-$C60)^2+(1500*ABS(SIN(2*PI()*MOD(Calculator!$B$32/Calculator!$F$21,1)))*IF(MOD(Calculator!$B$32/Calculator!$F$21,1)&lt;0.5,-1,1))^2)/SQRT(((50*POWER(80,POWER(COS(PI()*MOD(Calculator!$B$32/Calculator!$F$21,1)),2))+MIN(500,MAX(30,100*EXP(-0.3*'VSWR Calculator'!$C$24)*(1+3*ABS(MOD('VSWR Calculator'!$C$23/Calculator!$F$21/2,1)-0.5))))/'VSWR Calculator'!$C$25)+$C60)^2+(1500*ABS(SIN(2*PI()*MOD(Calculator!$B$32/Calculator!$F$21,1)))*IF(MOD(Calculator!$B$32/Calculator!$F$21,1)&lt;0.5,-1,1))^2)),2))</f>
        <v>—</v>
      </c>
      <c r="DG60" s="253" t="str">
        <f aca="false">IF(OR(Calculator!$E$22&lt;&gt;"YES",Calculator!$B$32&lt;Calculator!$G$22),"—",ROUND((1+SQRT(((50*POWER(80,POWER(COS(PI()*MOD(Calculator!$B$32/Calculator!$F$22,1)),2))+MIN(500,MAX(30,100*EXP(-0.3*'VSWR Calculator'!$C$24)*(1+3*ABS(MOD('VSWR Calculator'!$C$23/Calculator!$F$22/2,1)-0.5))))/'VSWR Calculator'!$C$25)-$C60)^2+(1500*ABS(SIN(2*PI()*MOD(Calculator!$B$32/Calculator!$F$22,1)))*IF(MOD(Calculator!$B$32/Calculator!$F$22,1)&lt;0.5,-1,1))^2)/SQRT(((50*POWER(80,POWER(COS(PI()*MOD(Calculator!$B$32/Calculator!$F$22,1)),2))+MIN(500,MAX(30,100*EXP(-0.3*'VSWR Calculator'!$C$24)*(1+3*ABS(MOD('VSWR Calculator'!$C$23/Calculator!$F$22/2,1)-0.5))))/'VSWR Calculator'!$C$25)+$C60)^2+(1500*ABS(SIN(2*PI()*MOD(Calculator!$B$32/Calculator!$F$22,1)))*IF(MOD(Calculator!$B$32/Calculator!$F$22,1)&lt;0.5,-1,1))^2))/(1-SQRT(((50*POWER(80,POWER(COS(PI()*MOD(Calculator!$B$32/Calculator!$F$22,1)),2))+MIN(500,MAX(30,100*EXP(-0.3*'VSWR Calculator'!$C$24)*(1+3*ABS(MOD('VSWR Calculator'!$C$23/Calculator!$F$22/2,1)-0.5))))/'VSWR Calculator'!$C$25)-$C60)^2+(1500*ABS(SIN(2*PI()*MOD(Calculator!$B$32/Calculator!$F$22,1)))*IF(MOD(Calculator!$B$32/Calculator!$F$22,1)&lt;0.5,-1,1))^2)/SQRT(((50*POWER(80,POWER(COS(PI()*MOD(Calculator!$B$32/Calculator!$F$22,1)),2))+MIN(500,MAX(30,100*EXP(-0.3*'VSWR Calculator'!$C$24)*(1+3*ABS(MOD('VSWR Calculator'!$C$23/Calculator!$F$22/2,1)-0.5))))/'VSWR Calculator'!$C$25)+$C60)^2+(1500*ABS(SIN(2*PI()*MOD(Calculator!$B$32/Calculator!$F$22,1)))*IF(MOD(Calculator!$B$32/Calculator!$F$22,1)&lt;0.5,-1,1))^2)),2))</f>
        <v>—</v>
      </c>
      <c r="DH60" s="253" t="n">
        <f aca="false">IFERROR(ROUND((IF(ISNUMBER(CW60),CW60,0)+IF(ISNUMBER(CX60),CX60,0)+IF(ISNUMBER(CY60),CY60,0)+IF(ISNUMBER(CZ60),CZ60,0)+IF(ISNUMBER(DA60),DA60,0)+IF(ISNUMBER(DB60),DB60,0)+IF(ISNUMBER(DC60),DC60,0)+IF(ISNUMBER(DD60),DD60,0)+IF(ISNUMBER(DE60),DE60,0)+IF(ISNUMBER(DF60),DF60,0)+IF(ISNUMBER(DG60),DG60,0))/(IF(ISNUMBER(CW60),1,0)+IF(ISNUMBER(CX60),1,0)+IF(ISNUMBER(CY60),1,0)+IF(ISNUMBER(CZ60),1,0)+IF(ISNUMBER(DA60),1,0)+IF(ISNUMBER(DB60),1,0)+IF(ISNUMBER(DC60),1,0)+IF(ISNUMBER(DD60),1,0)+IF(ISNUMBER(DE60),1,0)+IF(ISNUMBER(DF60),1,0)+IF(ISNUMBER(DG60),1,0)),4),"")</f>
        <v>7.825</v>
      </c>
      <c r="DI60" s="253" t="str">
        <f aca="false">IF(OR(Calculator!$E$12&lt;&gt;"YES",Calculator!$B$33&lt;Calculator!$G$12),"—",ROUND((1+SQRT(((50*POWER(80,POWER(COS(PI()*MOD(Calculator!$B$33/Calculator!$F$12,1)),2))+MIN(500,MAX(30,100*EXP(-0.3*'VSWR Calculator'!$C$24)*(1+3*ABS(MOD('VSWR Calculator'!$C$23/Calculator!$F$12/2,1)-0.5))))/'VSWR Calculator'!$C$25)-$C60)^2+(1500*ABS(SIN(2*PI()*MOD(Calculator!$B$33/Calculator!$F$12,1)))*IF(MOD(Calculator!$B$33/Calculator!$F$12,1)&lt;0.5,-1,1))^2)/SQRT(((50*POWER(80,POWER(COS(PI()*MOD(Calculator!$B$33/Calculator!$F$12,1)),2))+MIN(500,MAX(30,100*EXP(-0.3*'VSWR Calculator'!$C$24)*(1+3*ABS(MOD('VSWR Calculator'!$C$23/Calculator!$F$12/2,1)-0.5))))/'VSWR Calculator'!$C$25)+$C60)^2+(1500*ABS(SIN(2*PI()*MOD(Calculator!$B$33/Calculator!$F$12,1)))*IF(MOD(Calculator!$B$33/Calculator!$F$12,1)&lt;0.5,-1,1))^2))/(1-SQRT(((50*POWER(80,POWER(COS(PI()*MOD(Calculator!$B$33/Calculator!$F$12,1)),2))+MIN(500,MAX(30,100*EXP(-0.3*'VSWR Calculator'!$C$24)*(1+3*ABS(MOD('VSWR Calculator'!$C$23/Calculator!$F$12/2,1)-0.5))))/'VSWR Calculator'!$C$25)-$C60)^2+(1500*ABS(SIN(2*PI()*MOD(Calculator!$B$33/Calculator!$F$12,1)))*IF(MOD(Calculator!$B$33/Calculator!$F$12,1)&lt;0.5,-1,1))^2)/SQRT(((50*POWER(80,POWER(COS(PI()*MOD(Calculator!$B$33/Calculator!$F$12,1)),2))+MIN(500,MAX(30,100*EXP(-0.3*'VSWR Calculator'!$C$24)*(1+3*ABS(MOD('VSWR Calculator'!$C$23/Calculator!$F$12/2,1)-0.5))))/'VSWR Calculator'!$C$25)+$C60)^2+(1500*ABS(SIN(2*PI()*MOD(Calculator!$B$33/Calculator!$F$12,1)))*IF(MOD(Calculator!$B$33/Calculator!$F$12,1)&lt;0.5,-1,1))^2)),2))</f>
        <v>—</v>
      </c>
      <c r="DJ60" s="253" t="str">
        <f aca="false">IF(OR(Calculator!$E$13&lt;&gt;"YES",Calculator!$B$33&lt;Calculator!$G$13),"—",ROUND((1+SQRT(((50*POWER(80,POWER(COS(PI()*MOD(Calculator!$B$33/Calculator!$F$13,1)),2))+MIN(500,MAX(30,100*EXP(-0.3*'VSWR Calculator'!$C$24)*(1+3*ABS(MOD('VSWR Calculator'!$C$23/Calculator!$F$13/2,1)-0.5))))/'VSWR Calculator'!$C$25)-$C60)^2+(1500*ABS(SIN(2*PI()*MOD(Calculator!$B$33/Calculator!$F$13,1)))*IF(MOD(Calculator!$B$33/Calculator!$F$13,1)&lt;0.5,-1,1))^2)/SQRT(((50*POWER(80,POWER(COS(PI()*MOD(Calculator!$B$33/Calculator!$F$13,1)),2))+MIN(500,MAX(30,100*EXP(-0.3*'VSWR Calculator'!$C$24)*(1+3*ABS(MOD('VSWR Calculator'!$C$23/Calculator!$F$13/2,1)-0.5))))/'VSWR Calculator'!$C$25)+$C60)^2+(1500*ABS(SIN(2*PI()*MOD(Calculator!$B$33/Calculator!$F$13,1)))*IF(MOD(Calculator!$B$33/Calculator!$F$13,1)&lt;0.5,-1,1))^2))/(1-SQRT(((50*POWER(80,POWER(COS(PI()*MOD(Calculator!$B$33/Calculator!$F$13,1)),2))+MIN(500,MAX(30,100*EXP(-0.3*'VSWR Calculator'!$C$24)*(1+3*ABS(MOD('VSWR Calculator'!$C$23/Calculator!$F$13/2,1)-0.5))))/'VSWR Calculator'!$C$25)-$C60)^2+(1500*ABS(SIN(2*PI()*MOD(Calculator!$B$33/Calculator!$F$13,1)))*IF(MOD(Calculator!$B$33/Calculator!$F$13,1)&lt;0.5,-1,1))^2)/SQRT(((50*POWER(80,POWER(COS(PI()*MOD(Calculator!$B$33/Calculator!$F$13,1)),2))+MIN(500,MAX(30,100*EXP(-0.3*'VSWR Calculator'!$C$24)*(1+3*ABS(MOD('VSWR Calculator'!$C$23/Calculator!$F$13/2,1)-0.5))))/'VSWR Calculator'!$C$25)+$C60)^2+(1500*ABS(SIN(2*PI()*MOD(Calculator!$B$33/Calculator!$F$13,1)))*IF(MOD(Calculator!$B$33/Calculator!$F$13,1)&lt;0.5,-1,1))^2)),2))</f>
        <v>—</v>
      </c>
      <c r="DK60" s="253" t="str">
        <f aca="false">IF(OR(Calculator!$E$14&lt;&gt;"YES",Calculator!$B$33&lt;Calculator!$G$14),"—",ROUND((1+SQRT(((50*POWER(80,POWER(COS(PI()*MOD(Calculator!$B$33/Calculator!$F$14,1)),2))+MIN(500,MAX(30,100*EXP(-0.3*'VSWR Calculator'!$C$24)*(1+3*ABS(MOD('VSWR Calculator'!$C$23/Calculator!$F$14/2,1)-0.5))))/'VSWR Calculator'!$C$25)-$C60)^2+(1500*ABS(SIN(2*PI()*MOD(Calculator!$B$33/Calculator!$F$14,1)))*IF(MOD(Calculator!$B$33/Calculator!$F$14,1)&lt;0.5,-1,1))^2)/SQRT(((50*POWER(80,POWER(COS(PI()*MOD(Calculator!$B$33/Calculator!$F$14,1)),2))+MIN(500,MAX(30,100*EXP(-0.3*'VSWR Calculator'!$C$24)*(1+3*ABS(MOD('VSWR Calculator'!$C$23/Calculator!$F$14/2,1)-0.5))))/'VSWR Calculator'!$C$25)+$C60)^2+(1500*ABS(SIN(2*PI()*MOD(Calculator!$B$33/Calculator!$F$14,1)))*IF(MOD(Calculator!$B$33/Calculator!$F$14,1)&lt;0.5,-1,1))^2))/(1-SQRT(((50*POWER(80,POWER(COS(PI()*MOD(Calculator!$B$33/Calculator!$F$14,1)),2))+MIN(500,MAX(30,100*EXP(-0.3*'VSWR Calculator'!$C$24)*(1+3*ABS(MOD('VSWR Calculator'!$C$23/Calculator!$F$14/2,1)-0.5))))/'VSWR Calculator'!$C$25)-$C60)^2+(1500*ABS(SIN(2*PI()*MOD(Calculator!$B$33/Calculator!$F$14,1)))*IF(MOD(Calculator!$B$33/Calculator!$F$14,1)&lt;0.5,-1,1))^2)/SQRT(((50*POWER(80,POWER(COS(PI()*MOD(Calculator!$B$33/Calculator!$F$14,1)),2))+MIN(500,MAX(30,100*EXP(-0.3*'VSWR Calculator'!$C$24)*(1+3*ABS(MOD('VSWR Calculator'!$C$23/Calculator!$F$14/2,1)-0.5))))/'VSWR Calculator'!$C$25)+$C60)^2+(1500*ABS(SIN(2*PI()*MOD(Calculator!$B$33/Calculator!$F$14,1)))*IF(MOD(Calculator!$B$33/Calculator!$F$14,1)&lt;0.5,-1,1))^2)),2))</f>
        <v>—</v>
      </c>
      <c r="DL60" s="253" t="n">
        <f aca="false">IF(OR(Calculator!$E$15&lt;&gt;"YES",Calculator!$B$33&lt;Calculator!$G$15),"—",ROUND((1+SQRT(((50*POWER(80,POWER(COS(PI()*MOD(Calculator!$B$33/Calculator!$F$15,1)),2))+MIN(500,MAX(30,100*EXP(-0.3*'VSWR Calculator'!$C$24)*(1+3*ABS(MOD('VSWR Calculator'!$C$23/Calculator!$F$15/2,1)-0.5))))/'VSWR Calculator'!$C$25)-$C60)^2+(1500*ABS(SIN(2*PI()*MOD(Calculator!$B$33/Calculator!$F$15,1)))*IF(MOD(Calculator!$B$33/Calculator!$F$15,1)&lt;0.5,-1,1))^2)/SQRT(((50*POWER(80,POWER(COS(PI()*MOD(Calculator!$B$33/Calculator!$F$15,1)),2))+MIN(500,MAX(30,100*EXP(-0.3*'VSWR Calculator'!$C$24)*(1+3*ABS(MOD('VSWR Calculator'!$C$23/Calculator!$F$15/2,1)-0.5))))/'VSWR Calculator'!$C$25)+$C60)^2+(1500*ABS(SIN(2*PI()*MOD(Calculator!$B$33/Calculator!$F$15,1)))*IF(MOD(Calculator!$B$33/Calculator!$F$15,1)&lt;0.5,-1,1))^2))/(1-SQRT(((50*POWER(80,POWER(COS(PI()*MOD(Calculator!$B$33/Calculator!$F$15,1)),2))+MIN(500,MAX(30,100*EXP(-0.3*'VSWR Calculator'!$C$24)*(1+3*ABS(MOD('VSWR Calculator'!$C$23/Calculator!$F$15/2,1)-0.5))))/'VSWR Calculator'!$C$25)-$C60)^2+(1500*ABS(SIN(2*PI()*MOD(Calculator!$B$33/Calculator!$F$15,1)))*IF(MOD(Calculator!$B$33/Calculator!$F$15,1)&lt;0.5,-1,1))^2)/SQRT(((50*POWER(80,POWER(COS(PI()*MOD(Calculator!$B$33/Calculator!$F$15,1)),2))+MIN(500,MAX(30,100*EXP(-0.3*'VSWR Calculator'!$C$24)*(1+3*ABS(MOD('VSWR Calculator'!$C$23/Calculator!$F$15/2,1)-0.5))))/'VSWR Calculator'!$C$25)+$C60)^2+(1500*ABS(SIN(2*PI()*MOD(Calculator!$B$33/Calculator!$F$15,1)))*IF(MOD(Calculator!$B$33/Calculator!$F$15,1)&lt;0.5,-1,1))^2)),2))</f>
        <v>2.72</v>
      </c>
      <c r="DM60" s="253" t="str">
        <f aca="false">IF(OR(Calculator!$E$16&lt;&gt;"YES",Calculator!$B$33&lt;Calculator!$G$16),"—",ROUND((1+SQRT(((50*POWER(80,POWER(COS(PI()*MOD(Calculator!$B$33/Calculator!$F$16,1)),2))+MIN(500,MAX(30,100*EXP(-0.3*'VSWR Calculator'!$C$24)*(1+3*ABS(MOD('VSWR Calculator'!$C$23/Calculator!$F$16/2,1)-0.5))))/'VSWR Calculator'!$C$25)-$C60)^2+(1500*ABS(SIN(2*PI()*MOD(Calculator!$B$33/Calculator!$F$16,1)))*IF(MOD(Calculator!$B$33/Calculator!$F$16,1)&lt;0.5,-1,1))^2)/SQRT(((50*POWER(80,POWER(COS(PI()*MOD(Calculator!$B$33/Calculator!$F$16,1)),2))+MIN(500,MAX(30,100*EXP(-0.3*'VSWR Calculator'!$C$24)*(1+3*ABS(MOD('VSWR Calculator'!$C$23/Calculator!$F$16/2,1)-0.5))))/'VSWR Calculator'!$C$25)+$C60)^2+(1500*ABS(SIN(2*PI()*MOD(Calculator!$B$33/Calculator!$F$16,1)))*IF(MOD(Calculator!$B$33/Calculator!$F$16,1)&lt;0.5,-1,1))^2))/(1-SQRT(((50*POWER(80,POWER(COS(PI()*MOD(Calculator!$B$33/Calculator!$F$16,1)),2))+MIN(500,MAX(30,100*EXP(-0.3*'VSWR Calculator'!$C$24)*(1+3*ABS(MOD('VSWR Calculator'!$C$23/Calculator!$F$16/2,1)-0.5))))/'VSWR Calculator'!$C$25)-$C60)^2+(1500*ABS(SIN(2*PI()*MOD(Calculator!$B$33/Calculator!$F$16,1)))*IF(MOD(Calculator!$B$33/Calculator!$F$16,1)&lt;0.5,-1,1))^2)/SQRT(((50*POWER(80,POWER(COS(PI()*MOD(Calculator!$B$33/Calculator!$F$16,1)),2))+MIN(500,MAX(30,100*EXP(-0.3*'VSWR Calculator'!$C$24)*(1+3*ABS(MOD('VSWR Calculator'!$C$23/Calculator!$F$16/2,1)-0.5))))/'VSWR Calculator'!$C$25)+$C60)^2+(1500*ABS(SIN(2*PI()*MOD(Calculator!$B$33/Calculator!$F$16,1)))*IF(MOD(Calculator!$B$33/Calculator!$F$16,1)&lt;0.5,-1,1))^2)),2))</f>
        <v>—</v>
      </c>
      <c r="DN60" s="253" t="n">
        <f aca="false">IF(OR(Calculator!$E$17&lt;&gt;"YES",Calculator!$B$33&lt;Calculator!$G$17),"—",ROUND((1+SQRT(((50*POWER(80,POWER(COS(PI()*MOD(Calculator!$B$33/Calculator!$F$17,1)),2))+MIN(500,MAX(30,100*EXP(-0.3*'VSWR Calculator'!$C$24)*(1+3*ABS(MOD('VSWR Calculator'!$C$23/Calculator!$F$17/2,1)-0.5))))/'VSWR Calculator'!$C$25)-$C60)^2+(1500*ABS(SIN(2*PI()*MOD(Calculator!$B$33/Calculator!$F$17,1)))*IF(MOD(Calculator!$B$33/Calculator!$F$17,1)&lt;0.5,-1,1))^2)/SQRT(((50*POWER(80,POWER(COS(PI()*MOD(Calculator!$B$33/Calculator!$F$17,1)),2))+MIN(500,MAX(30,100*EXP(-0.3*'VSWR Calculator'!$C$24)*(1+3*ABS(MOD('VSWR Calculator'!$C$23/Calculator!$F$17/2,1)-0.5))))/'VSWR Calculator'!$C$25)+$C60)^2+(1500*ABS(SIN(2*PI()*MOD(Calculator!$B$33/Calculator!$F$17,1)))*IF(MOD(Calculator!$B$33/Calculator!$F$17,1)&lt;0.5,-1,1))^2))/(1-SQRT(((50*POWER(80,POWER(COS(PI()*MOD(Calculator!$B$33/Calculator!$F$17,1)),2))+MIN(500,MAX(30,100*EXP(-0.3*'VSWR Calculator'!$C$24)*(1+3*ABS(MOD('VSWR Calculator'!$C$23/Calculator!$F$17/2,1)-0.5))))/'VSWR Calculator'!$C$25)-$C60)^2+(1500*ABS(SIN(2*PI()*MOD(Calculator!$B$33/Calculator!$F$17,1)))*IF(MOD(Calculator!$B$33/Calculator!$F$17,1)&lt;0.5,-1,1))^2)/SQRT(((50*POWER(80,POWER(COS(PI()*MOD(Calculator!$B$33/Calculator!$F$17,1)),2))+MIN(500,MAX(30,100*EXP(-0.3*'VSWR Calculator'!$C$24)*(1+3*ABS(MOD('VSWR Calculator'!$C$23/Calculator!$F$17/2,1)-0.5))))/'VSWR Calculator'!$C$25)+$C60)^2+(1500*ABS(SIN(2*PI()*MOD(Calculator!$B$33/Calculator!$F$17,1)))*IF(MOD(Calculator!$B$33/Calculator!$F$17,1)&lt;0.5,-1,1))^2)),2))</f>
        <v>14.02</v>
      </c>
      <c r="DO60" s="253" t="str">
        <f aca="false">IF(OR(Calculator!$E$18&lt;&gt;"YES",Calculator!$B$33&lt;Calculator!$G$18),"—",ROUND((1+SQRT(((50*POWER(80,POWER(COS(PI()*MOD(Calculator!$B$33/Calculator!$F$18,1)),2))+MIN(500,MAX(30,100*EXP(-0.3*'VSWR Calculator'!$C$24)*(1+3*ABS(MOD('VSWR Calculator'!$C$23/Calculator!$F$18/2,1)-0.5))))/'VSWR Calculator'!$C$25)-$C60)^2+(1500*ABS(SIN(2*PI()*MOD(Calculator!$B$33/Calculator!$F$18,1)))*IF(MOD(Calculator!$B$33/Calculator!$F$18,1)&lt;0.5,-1,1))^2)/SQRT(((50*POWER(80,POWER(COS(PI()*MOD(Calculator!$B$33/Calculator!$F$18,1)),2))+MIN(500,MAX(30,100*EXP(-0.3*'VSWR Calculator'!$C$24)*(1+3*ABS(MOD('VSWR Calculator'!$C$23/Calculator!$F$18/2,1)-0.5))))/'VSWR Calculator'!$C$25)+$C60)^2+(1500*ABS(SIN(2*PI()*MOD(Calculator!$B$33/Calculator!$F$18,1)))*IF(MOD(Calculator!$B$33/Calculator!$F$18,1)&lt;0.5,-1,1))^2))/(1-SQRT(((50*POWER(80,POWER(COS(PI()*MOD(Calculator!$B$33/Calculator!$F$18,1)),2))+MIN(500,MAX(30,100*EXP(-0.3*'VSWR Calculator'!$C$24)*(1+3*ABS(MOD('VSWR Calculator'!$C$23/Calculator!$F$18/2,1)-0.5))))/'VSWR Calculator'!$C$25)-$C60)^2+(1500*ABS(SIN(2*PI()*MOD(Calculator!$B$33/Calculator!$F$18,1)))*IF(MOD(Calculator!$B$33/Calculator!$F$18,1)&lt;0.5,-1,1))^2)/SQRT(((50*POWER(80,POWER(COS(PI()*MOD(Calculator!$B$33/Calculator!$F$18,1)),2))+MIN(500,MAX(30,100*EXP(-0.3*'VSWR Calculator'!$C$24)*(1+3*ABS(MOD('VSWR Calculator'!$C$23/Calculator!$F$18/2,1)-0.5))))/'VSWR Calculator'!$C$25)+$C60)^2+(1500*ABS(SIN(2*PI()*MOD(Calculator!$B$33/Calculator!$F$18,1)))*IF(MOD(Calculator!$B$33/Calculator!$F$18,1)&lt;0.5,-1,1))^2)),2))</f>
        <v>—</v>
      </c>
      <c r="DP60" s="253" t="str">
        <f aca="false">IF(OR(Calculator!$E$19&lt;&gt;"YES",Calculator!$B$33&lt;Calculator!$G$19),"—",ROUND((1+SQRT(((50*POWER(80,POWER(COS(PI()*MOD(Calculator!$B$33/Calculator!$F$19,1)),2))+MIN(500,MAX(30,100*EXP(-0.3*'VSWR Calculator'!$C$24)*(1+3*ABS(MOD('VSWR Calculator'!$C$23/Calculator!$F$19/2,1)-0.5))))/'VSWR Calculator'!$C$25)-$C60)^2+(1500*ABS(SIN(2*PI()*MOD(Calculator!$B$33/Calculator!$F$19,1)))*IF(MOD(Calculator!$B$33/Calculator!$F$19,1)&lt;0.5,-1,1))^2)/SQRT(((50*POWER(80,POWER(COS(PI()*MOD(Calculator!$B$33/Calculator!$F$19,1)),2))+MIN(500,MAX(30,100*EXP(-0.3*'VSWR Calculator'!$C$24)*(1+3*ABS(MOD('VSWR Calculator'!$C$23/Calculator!$F$19/2,1)-0.5))))/'VSWR Calculator'!$C$25)+$C60)^2+(1500*ABS(SIN(2*PI()*MOD(Calculator!$B$33/Calculator!$F$19,1)))*IF(MOD(Calculator!$B$33/Calculator!$F$19,1)&lt;0.5,-1,1))^2))/(1-SQRT(((50*POWER(80,POWER(COS(PI()*MOD(Calculator!$B$33/Calculator!$F$19,1)),2))+MIN(500,MAX(30,100*EXP(-0.3*'VSWR Calculator'!$C$24)*(1+3*ABS(MOD('VSWR Calculator'!$C$23/Calculator!$F$19/2,1)-0.5))))/'VSWR Calculator'!$C$25)-$C60)^2+(1500*ABS(SIN(2*PI()*MOD(Calculator!$B$33/Calculator!$F$19,1)))*IF(MOD(Calculator!$B$33/Calculator!$F$19,1)&lt;0.5,-1,1))^2)/SQRT(((50*POWER(80,POWER(COS(PI()*MOD(Calculator!$B$33/Calculator!$F$19,1)),2))+MIN(500,MAX(30,100*EXP(-0.3*'VSWR Calculator'!$C$24)*(1+3*ABS(MOD('VSWR Calculator'!$C$23/Calculator!$F$19/2,1)-0.5))))/'VSWR Calculator'!$C$25)+$C60)^2+(1500*ABS(SIN(2*PI()*MOD(Calculator!$B$33/Calculator!$F$19,1)))*IF(MOD(Calculator!$B$33/Calculator!$F$19,1)&lt;0.5,-1,1))^2)),2))</f>
        <v>—</v>
      </c>
      <c r="DQ60" s="253" t="str">
        <f aca="false">IF(OR(Calculator!$E$20&lt;&gt;"YES",Calculator!$B$33&lt;Calculator!$G$20),"—",ROUND((1+SQRT(((50*POWER(80,POWER(COS(PI()*MOD(Calculator!$B$33/Calculator!$F$20,1)),2))+MIN(500,MAX(30,100*EXP(-0.3*'VSWR Calculator'!$C$24)*(1+3*ABS(MOD('VSWR Calculator'!$C$23/Calculator!$F$20/2,1)-0.5))))/'VSWR Calculator'!$C$25)-$C60)^2+(1500*ABS(SIN(2*PI()*MOD(Calculator!$B$33/Calculator!$F$20,1)))*IF(MOD(Calculator!$B$33/Calculator!$F$20,1)&lt;0.5,-1,1))^2)/SQRT(((50*POWER(80,POWER(COS(PI()*MOD(Calculator!$B$33/Calculator!$F$20,1)),2))+MIN(500,MAX(30,100*EXP(-0.3*'VSWR Calculator'!$C$24)*(1+3*ABS(MOD('VSWR Calculator'!$C$23/Calculator!$F$20/2,1)-0.5))))/'VSWR Calculator'!$C$25)+$C60)^2+(1500*ABS(SIN(2*PI()*MOD(Calculator!$B$33/Calculator!$F$20,1)))*IF(MOD(Calculator!$B$33/Calculator!$F$20,1)&lt;0.5,-1,1))^2))/(1-SQRT(((50*POWER(80,POWER(COS(PI()*MOD(Calculator!$B$33/Calculator!$F$20,1)),2))+MIN(500,MAX(30,100*EXP(-0.3*'VSWR Calculator'!$C$24)*(1+3*ABS(MOD('VSWR Calculator'!$C$23/Calculator!$F$20/2,1)-0.5))))/'VSWR Calculator'!$C$25)-$C60)^2+(1500*ABS(SIN(2*PI()*MOD(Calculator!$B$33/Calculator!$F$20,1)))*IF(MOD(Calculator!$B$33/Calculator!$F$20,1)&lt;0.5,-1,1))^2)/SQRT(((50*POWER(80,POWER(COS(PI()*MOD(Calculator!$B$33/Calculator!$F$20,1)),2))+MIN(500,MAX(30,100*EXP(-0.3*'VSWR Calculator'!$C$24)*(1+3*ABS(MOD('VSWR Calculator'!$C$23/Calculator!$F$20/2,1)-0.5))))/'VSWR Calculator'!$C$25)+$C60)^2+(1500*ABS(SIN(2*PI()*MOD(Calculator!$B$33/Calculator!$F$20,1)))*IF(MOD(Calculator!$B$33/Calculator!$F$20,1)&lt;0.5,-1,1))^2)),2))</f>
        <v>—</v>
      </c>
      <c r="DR60" s="253" t="str">
        <f aca="false">IF(OR(Calculator!$E$21&lt;&gt;"YES",Calculator!$B$33&lt;Calculator!$G$21),"—",ROUND((1+SQRT(((50*POWER(80,POWER(COS(PI()*MOD(Calculator!$B$33/Calculator!$F$21,1)),2))+MIN(500,MAX(30,100*EXP(-0.3*'VSWR Calculator'!$C$24)*(1+3*ABS(MOD('VSWR Calculator'!$C$23/Calculator!$F$21/2,1)-0.5))))/'VSWR Calculator'!$C$25)-$C60)^2+(1500*ABS(SIN(2*PI()*MOD(Calculator!$B$33/Calculator!$F$21,1)))*IF(MOD(Calculator!$B$33/Calculator!$F$21,1)&lt;0.5,-1,1))^2)/SQRT(((50*POWER(80,POWER(COS(PI()*MOD(Calculator!$B$33/Calculator!$F$21,1)),2))+MIN(500,MAX(30,100*EXP(-0.3*'VSWR Calculator'!$C$24)*(1+3*ABS(MOD('VSWR Calculator'!$C$23/Calculator!$F$21/2,1)-0.5))))/'VSWR Calculator'!$C$25)+$C60)^2+(1500*ABS(SIN(2*PI()*MOD(Calculator!$B$33/Calculator!$F$21,1)))*IF(MOD(Calculator!$B$33/Calculator!$F$21,1)&lt;0.5,-1,1))^2))/(1-SQRT(((50*POWER(80,POWER(COS(PI()*MOD(Calculator!$B$33/Calculator!$F$21,1)),2))+MIN(500,MAX(30,100*EXP(-0.3*'VSWR Calculator'!$C$24)*(1+3*ABS(MOD('VSWR Calculator'!$C$23/Calculator!$F$21/2,1)-0.5))))/'VSWR Calculator'!$C$25)-$C60)^2+(1500*ABS(SIN(2*PI()*MOD(Calculator!$B$33/Calculator!$F$21,1)))*IF(MOD(Calculator!$B$33/Calculator!$F$21,1)&lt;0.5,-1,1))^2)/SQRT(((50*POWER(80,POWER(COS(PI()*MOD(Calculator!$B$33/Calculator!$F$21,1)),2))+MIN(500,MAX(30,100*EXP(-0.3*'VSWR Calculator'!$C$24)*(1+3*ABS(MOD('VSWR Calculator'!$C$23/Calculator!$F$21/2,1)-0.5))))/'VSWR Calculator'!$C$25)+$C60)^2+(1500*ABS(SIN(2*PI()*MOD(Calculator!$B$33/Calculator!$F$21,1)))*IF(MOD(Calculator!$B$33/Calculator!$F$21,1)&lt;0.5,-1,1))^2)),2))</f>
        <v>—</v>
      </c>
      <c r="DS60" s="253" t="str">
        <f aca="false">IF(OR(Calculator!$E$22&lt;&gt;"YES",Calculator!$B$33&lt;Calculator!$G$22),"—",ROUND((1+SQRT(((50*POWER(80,POWER(COS(PI()*MOD(Calculator!$B$33/Calculator!$F$22,1)),2))+MIN(500,MAX(30,100*EXP(-0.3*'VSWR Calculator'!$C$24)*(1+3*ABS(MOD('VSWR Calculator'!$C$23/Calculator!$F$22/2,1)-0.5))))/'VSWR Calculator'!$C$25)-$C60)^2+(1500*ABS(SIN(2*PI()*MOD(Calculator!$B$33/Calculator!$F$22,1)))*IF(MOD(Calculator!$B$33/Calculator!$F$22,1)&lt;0.5,-1,1))^2)/SQRT(((50*POWER(80,POWER(COS(PI()*MOD(Calculator!$B$33/Calculator!$F$22,1)),2))+MIN(500,MAX(30,100*EXP(-0.3*'VSWR Calculator'!$C$24)*(1+3*ABS(MOD('VSWR Calculator'!$C$23/Calculator!$F$22/2,1)-0.5))))/'VSWR Calculator'!$C$25)+$C60)^2+(1500*ABS(SIN(2*PI()*MOD(Calculator!$B$33/Calculator!$F$22,1)))*IF(MOD(Calculator!$B$33/Calculator!$F$22,1)&lt;0.5,-1,1))^2))/(1-SQRT(((50*POWER(80,POWER(COS(PI()*MOD(Calculator!$B$33/Calculator!$F$22,1)),2))+MIN(500,MAX(30,100*EXP(-0.3*'VSWR Calculator'!$C$24)*(1+3*ABS(MOD('VSWR Calculator'!$C$23/Calculator!$F$22/2,1)-0.5))))/'VSWR Calculator'!$C$25)-$C60)^2+(1500*ABS(SIN(2*PI()*MOD(Calculator!$B$33/Calculator!$F$22,1)))*IF(MOD(Calculator!$B$33/Calculator!$F$22,1)&lt;0.5,-1,1))^2)/SQRT(((50*POWER(80,POWER(COS(PI()*MOD(Calculator!$B$33/Calculator!$F$22,1)),2))+MIN(500,MAX(30,100*EXP(-0.3*'VSWR Calculator'!$C$24)*(1+3*ABS(MOD('VSWR Calculator'!$C$23/Calculator!$F$22/2,1)-0.5))))/'VSWR Calculator'!$C$25)+$C60)^2+(1500*ABS(SIN(2*PI()*MOD(Calculator!$B$33/Calculator!$F$22,1)))*IF(MOD(Calculator!$B$33/Calculator!$F$22,1)&lt;0.5,-1,1))^2)),2))</f>
        <v>—</v>
      </c>
      <c r="DT60" s="253" t="n">
        <f aca="false">IFERROR(ROUND((IF(ISNUMBER(DI60),DI60,0)+IF(ISNUMBER(DJ60),DJ60,0)+IF(ISNUMBER(DK60),DK60,0)+IF(ISNUMBER(DL60),DL60,0)+IF(ISNUMBER(DM60),DM60,0)+IF(ISNUMBER(DN60),DN60,0)+IF(ISNUMBER(DO60),DO60,0)+IF(ISNUMBER(DP60),DP60,0)+IF(ISNUMBER(DQ60),DQ60,0)+IF(ISNUMBER(DR60),DR60,0)+IF(ISNUMBER(DS60),DS60,0))/(IF(ISNUMBER(DI60),1,0)+IF(ISNUMBER(DJ60),1,0)+IF(ISNUMBER(DK60),1,0)+IF(ISNUMBER(DL60),1,0)+IF(ISNUMBER(DM60),1,0)+IF(ISNUMBER(DN60),1,0)+IF(ISNUMBER(DO60),1,0)+IF(ISNUMBER(DP60),1,0)+IF(ISNUMBER(DQ60),1,0)+IF(ISNUMBER(DR60),1,0)+IF(ISNUMBER(DS60),1,0)),4),"")</f>
        <v>8.37</v>
      </c>
      <c r="DU60" s="300" t="str">
        <f aca="false">IF(OR(Calculator!$E$12&lt;&gt;"YES",Calculator!$B$34&lt;Calculator!$G$12),"—",ROUND((1+SQRT(((50*POWER(80,POWER(COS(PI()*MOD(Calculator!$B$34/Calculator!$F$12,1)),2))-$C60)^2+(1500*ABS(SIN(2*PI()*MOD(Calculator!$B$34/Calculator!$F$12,1)))*IF(MOD(Calculator!$B$34/Calculator!$F$12,1)&lt;0.5,-1,1))^2)/((50*POWER(80,POWER(COS(PI()*MOD(Calculator!$B$34/Calculator!$F$12,1)),2))+$C60)^2+(1500*ABS(SIN(2*PI()*MOD(Calculator!$B$34/Calculator!$F$12,1)))*IF(MOD(Calculator!$B$34/Calculator!$F$12,1)&lt;0.5,-1,1))^2)))/(1-SQRT(((50*POWER(80,POWER(COS(PI()*MOD(Calculator!$B$34/Calculator!$F$12,1)),2))-$C60)^2+(1500*ABS(SIN(2*PI()*MOD(Calculator!$B$34/Calculator!$F$12,1)))*IF(MOD(Calculator!$B$34/Calculator!$F$12,1)&lt;0.5,-1,1))^2)/((50*POWER(80,POWER(COS(PI()*MOD(Calculator!$B$34/Calculator!$F$12,1)),2))+$C60)^2+(1500*ABS(SIN(2*PI()*MOD(Calculator!$B$34/Calculator!$F$12,1)))*IF(MOD(Calculator!$B$34/Calculator!$F$12,1)&lt;0.5,-1,1))^2))),2))</f>
        <v>—</v>
      </c>
      <c r="DV60" s="300" t="str">
        <f aca="false">IF(OR(Calculator!$E$13&lt;&gt;"YES",Calculator!$B$34&lt;Calculator!$G$13),"—",ROUND((1+SQRT(((50*POWER(80,POWER(COS(PI()*MOD(Calculator!$B$34/Calculator!$F$13,1)),2))-$C60)^2+(1500*ABS(SIN(2*PI()*MOD(Calculator!$B$34/Calculator!$F$13,1)))*IF(MOD(Calculator!$B$34/Calculator!$F$13,1)&lt;0.5,-1,1))^2)/((50*POWER(80,POWER(COS(PI()*MOD(Calculator!$B$34/Calculator!$F$13,1)),2))+$C60)^2+(1500*ABS(SIN(2*PI()*MOD(Calculator!$B$34/Calculator!$F$13,1)))*IF(MOD(Calculator!$B$34/Calculator!$F$13,1)&lt;0.5,-1,1))^2)))/(1-SQRT(((50*POWER(80,POWER(COS(PI()*MOD(Calculator!$B$34/Calculator!$F$13,1)),2))-$C60)^2+(1500*ABS(SIN(2*PI()*MOD(Calculator!$B$34/Calculator!$F$13,1)))*IF(MOD(Calculator!$B$34/Calculator!$F$13,1)&lt;0.5,-1,1))^2)/((50*POWER(80,POWER(COS(PI()*MOD(Calculator!$B$34/Calculator!$F$13,1)),2))+$C60)^2+(1500*ABS(SIN(2*PI()*MOD(Calculator!$B$34/Calculator!$F$13,1)))*IF(MOD(Calculator!$B$34/Calculator!$F$13,1)&lt;0.5,-1,1))^2))),2))</f>
        <v>—</v>
      </c>
      <c r="DW60" s="300" t="str">
        <f aca="false">IF(OR(Calculator!$E$14&lt;&gt;"YES",Calculator!$B$34&lt;Calculator!$G$14),"—",ROUND((1+SQRT(((50*POWER(80,POWER(COS(PI()*MOD(Calculator!$B$34/Calculator!$F$14,1)),2))-$C60)^2+(1500*ABS(SIN(2*PI()*MOD(Calculator!$B$34/Calculator!$F$14,1)))*IF(MOD(Calculator!$B$34/Calculator!$F$14,1)&lt;0.5,-1,1))^2)/((50*POWER(80,POWER(COS(PI()*MOD(Calculator!$B$34/Calculator!$F$14,1)),2))+$C60)^2+(1500*ABS(SIN(2*PI()*MOD(Calculator!$B$34/Calculator!$F$14,1)))*IF(MOD(Calculator!$B$34/Calculator!$F$14,1)&lt;0.5,-1,1))^2)))/(1-SQRT(((50*POWER(80,POWER(COS(PI()*MOD(Calculator!$B$34/Calculator!$F$14,1)),2))-$C60)^2+(1500*ABS(SIN(2*PI()*MOD(Calculator!$B$34/Calculator!$F$14,1)))*IF(MOD(Calculator!$B$34/Calculator!$F$14,1)&lt;0.5,-1,1))^2)/((50*POWER(80,POWER(COS(PI()*MOD(Calculator!$B$34/Calculator!$F$14,1)),2))+$C60)^2+(1500*ABS(SIN(2*PI()*MOD(Calculator!$B$34/Calculator!$F$14,1)))*IF(MOD(Calculator!$B$34/Calculator!$F$14,1)&lt;0.5,-1,1))^2))),2))</f>
        <v>—</v>
      </c>
      <c r="DX60" s="300" t="n">
        <f aca="false">IF(OR(Calculator!$E$15&lt;&gt;"YES",Calculator!$B$34&lt;Calculator!$G$15),"—",ROUND((1+SQRT(((50*POWER(80,POWER(COS(PI()*MOD(Calculator!$B$34/Calculator!$F$15,1)),2))-$C60)^2+(1500*ABS(SIN(2*PI()*MOD(Calculator!$B$34/Calculator!$F$15,1)))*IF(MOD(Calculator!$B$34/Calculator!$F$15,1)&lt;0.5,-1,1))^2)/((50*POWER(80,POWER(COS(PI()*MOD(Calculator!$B$34/Calculator!$F$15,1)),2))+$C60)^2+(1500*ABS(SIN(2*PI()*MOD(Calculator!$B$34/Calculator!$F$15,1)))*IF(MOD(Calculator!$B$34/Calculator!$F$15,1)&lt;0.5,-1,1))^2)))/(1-SQRT(((50*POWER(80,POWER(COS(PI()*MOD(Calculator!$B$34/Calculator!$F$15,1)),2))-$C60)^2+(1500*ABS(SIN(2*PI()*MOD(Calculator!$B$34/Calculator!$F$15,1)))*IF(MOD(Calculator!$B$34/Calculator!$F$15,1)&lt;0.5,-1,1))^2)/((50*POWER(80,POWER(COS(PI()*MOD(Calculator!$B$34/Calculator!$F$15,1)),2))+$C60)^2+(1500*ABS(SIN(2*PI()*MOD(Calculator!$B$34/Calculator!$F$15,1)))*IF(MOD(Calculator!$B$34/Calculator!$F$15,1)&lt;0.5,-1,1))^2))),2))</f>
        <v>18.76</v>
      </c>
      <c r="DY60" s="300" t="str">
        <f aca="false">IF(OR(Calculator!$E$16&lt;&gt;"YES",Calculator!$B$34&lt;Calculator!$G$16),"—",ROUND((1+SQRT(((50*POWER(80,POWER(COS(PI()*MOD(Calculator!$B$34/Calculator!$F$16,1)),2))-$C60)^2+(1500*ABS(SIN(2*PI()*MOD(Calculator!$B$34/Calculator!$F$16,1)))*IF(MOD(Calculator!$B$34/Calculator!$F$16,1)&lt;0.5,-1,1))^2)/((50*POWER(80,POWER(COS(PI()*MOD(Calculator!$B$34/Calculator!$F$16,1)),2))+$C60)^2+(1500*ABS(SIN(2*PI()*MOD(Calculator!$B$34/Calculator!$F$16,1)))*IF(MOD(Calculator!$B$34/Calculator!$F$16,1)&lt;0.5,-1,1))^2)))/(1-SQRT(((50*POWER(80,POWER(COS(PI()*MOD(Calculator!$B$34/Calculator!$F$16,1)),2))-$C60)^2+(1500*ABS(SIN(2*PI()*MOD(Calculator!$B$34/Calculator!$F$16,1)))*IF(MOD(Calculator!$B$34/Calculator!$F$16,1)&lt;0.5,-1,1))^2)/((50*POWER(80,POWER(COS(PI()*MOD(Calculator!$B$34/Calculator!$F$16,1)),2))+$C60)^2+(1500*ABS(SIN(2*PI()*MOD(Calculator!$B$34/Calculator!$F$16,1)))*IF(MOD(Calculator!$B$34/Calculator!$F$16,1)&lt;0.5,-1,1))^2))),2))</f>
        <v>—</v>
      </c>
      <c r="DZ60" s="300" t="n">
        <f aca="false">IF(OR(Calculator!$E$17&lt;&gt;"YES",Calculator!$B$34&lt;Calculator!$G$17),"—",ROUND((1+SQRT(((50*POWER(80,POWER(COS(PI()*MOD(Calculator!$B$34/Calculator!$F$17,1)),2))-$C60)^2+(1500*ABS(SIN(2*PI()*MOD(Calculator!$B$34/Calculator!$F$17,1)))*IF(MOD(Calculator!$B$34/Calculator!$F$17,1)&lt;0.5,-1,1))^2)/((50*POWER(80,POWER(COS(PI()*MOD(Calculator!$B$34/Calculator!$F$17,1)),2))+$C60)^2+(1500*ABS(SIN(2*PI()*MOD(Calculator!$B$34/Calculator!$F$17,1)))*IF(MOD(Calculator!$B$34/Calculator!$F$17,1)&lt;0.5,-1,1))^2)))/(1-SQRT(((50*POWER(80,POWER(COS(PI()*MOD(Calculator!$B$34/Calculator!$F$17,1)),2))-$C60)^2+(1500*ABS(SIN(2*PI()*MOD(Calculator!$B$34/Calculator!$F$17,1)))*IF(MOD(Calculator!$B$34/Calculator!$F$17,1)&lt;0.5,-1,1))^2)/((50*POWER(80,POWER(COS(PI()*MOD(Calculator!$B$34/Calculator!$F$17,1)),2))+$C60)^2+(1500*ABS(SIN(2*PI()*MOD(Calculator!$B$34/Calculator!$F$17,1)))*IF(MOD(Calculator!$B$34/Calculator!$F$17,1)&lt;0.5,-1,1))^2))),2))</f>
        <v>13.13</v>
      </c>
      <c r="EA60" s="300" t="str">
        <f aca="false">IF(OR(Calculator!$E$18&lt;&gt;"YES",Calculator!$B$34&lt;Calculator!$G$18),"—",ROUND((1+SQRT(((50*POWER(80,POWER(COS(PI()*MOD(Calculator!$B$34/Calculator!$F$18,1)),2))-$C60)^2+(1500*ABS(SIN(2*PI()*MOD(Calculator!$B$34/Calculator!$F$18,1)))*IF(MOD(Calculator!$B$34/Calculator!$F$18,1)&lt;0.5,-1,1))^2)/((50*POWER(80,POWER(COS(PI()*MOD(Calculator!$B$34/Calculator!$F$18,1)),2))+$C60)^2+(1500*ABS(SIN(2*PI()*MOD(Calculator!$B$34/Calculator!$F$18,1)))*IF(MOD(Calculator!$B$34/Calculator!$F$18,1)&lt;0.5,-1,1))^2)))/(1-SQRT(((50*POWER(80,POWER(COS(PI()*MOD(Calculator!$B$34/Calculator!$F$18,1)),2))-$C60)^2+(1500*ABS(SIN(2*PI()*MOD(Calculator!$B$34/Calculator!$F$18,1)))*IF(MOD(Calculator!$B$34/Calculator!$F$18,1)&lt;0.5,-1,1))^2)/((50*POWER(80,POWER(COS(PI()*MOD(Calculator!$B$34/Calculator!$F$18,1)),2))+$C60)^2+(1500*ABS(SIN(2*PI()*MOD(Calculator!$B$34/Calculator!$F$18,1)))*IF(MOD(Calculator!$B$34/Calculator!$F$18,1)&lt;0.5,-1,1))^2))),2))</f>
        <v>—</v>
      </c>
      <c r="EB60" s="300" t="str">
        <f aca="false">IF(OR(Calculator!$E$19&lt;&gt;"YES",Calculator!$B$34&lt;Calculator!$G$19),"—",ROUND((1+SQRT(((50*POWER(80,POWER(COS(PI()*MOD(Calculator!$B$34/Calculator!$F$19,1)),2))-$C60)^2+(1500*ABS(SIN(2*PI()*MOD(Calculator!$B$34/Calculator!$F$19,1)))*IF(MOD(Calculator!$B$34/Calculator!$F$19,1)&lt;0.5,-1,1))^2)/((50*POWER(80,POWER(COS(PI()*MOD(Calculator!$B$34/Calculator!$F$19,1)),2))+$C60)^2+(1500*ABS(SIN(2*PI()*MOD(Calculator!$B$34/Calculator!$F$19,1)))*IF(MOD(Calculator!$B$34/Calculator!$F$19,1)&lt;0.5,-1,1))^2)))/(1-SQRT(((50*POWER(80,POWER(COS(PI()*MOD(Calculator!$B$34/Calculator!$F$19,1)),2))-$C60)^2+(1500*ABS(SIN(2*PI()*MOD(Calculator!$B$34/Calculator!$F$19,1)))*IF(MOD(Calculator!$B$34/Calculator!$F$19,1)&lt;0.5,-1,1))^2)/((50*POWER(80,POWER(COS(PI()*MOD(Calculator!$B$34/Calculator!$F$19,1)),2))+$C60)^2+(1500*ABS(SIN(2*PI()*MOD(Calculator!$B$34/Calculator!$F$19,1)))*IF(MOD(Calculator!$B$34/Calculator!$F$19,1)&lt;0.5,-1,1))^2))),2))</f>
        <v>—</v>
      </c>
      <c r="EC60" s="300" t="str">
        <f aca="false">IF(OR(Calculator!$E$20&lt;&gt;"YES",Calculator!$B$34&lt;Calculator!$G$20),"—",ROUND((1+SQRT(((50*POWER(80,POWER(COS(PI()*MOD(Calculator!$B$34/Calculator!$F$20,1)),2))-$C60)^2+(1500*ABS(SIN(2*PI()*MOD(Calculator!$B$34/Calculator!$F$20,1)))*IF(MOD(Calculator!$B$34/Calculator!$F$20,1)&lt;0.5,-1,1))^2)/((50*POWER(80,POWER(COS(PI()*MOD(Calculator!$B$34/Calculator!$F$20,1)),2))+$C60)^2+(1500*ABS(SIN(2*PI()*MOD(Calculator!$B$34/Calculator!$F$20,1)))*IF(MOD(Calculator!$B$34/Calculator!$F$20,1)&lt;0.5,-1,1))^2)))/(1-SQRT(((50*POWER(80,POWER(COS(PI()*MOD(Calculator!$B$34/Calculator!$F$20,1)),2))-$C60)^2+(1500*ABS(SIN(2*PI()*MOD(Calculator!$B$34/Calculator!$F$20,1)))*IF(MOD(Calculator!$B$34/Calculator!$F$20,1)&lt;0.5,-1,1))^2)/((50*POWER(80,POWER(COS(PI()*MOD(Calculator!$B$34/Calculator!$F$20,1)),2))+$C60)^2+(1500*ABS(SIN(2*PI()*MOD(Calculator!$B$34/Calculator!$F$20,1)))*IF(MOD(Calculator!$B$34/Calculator!$F$20,1)&lt;0.5,-1,1))^2))),2))</f>
        <v>—</v>
      </c>
      <c r="ED60" s="300" t="str">
        <f aca="false">IF(OR(Calculator!$E$21&lt;&gt;"YES",Calculator!$B$34&lt;Calculator!$G$21),"—",ROUND((1+SQRT(((50*POWER(80,POWER(COS(PI()*MOD(Calculator!$B$34/Calculator!$F$21,1)),2))-$C60)^2+(1500*ABS(SIN(2*PI()*MOD(Calculator!$B$34/Calculator!$F$21,1)))*IF(MOD(Calculator!$B$34/Calculator!$F$21,1)&lt;0.5,-1,1))^2)/((50*POWER(80,POWER(COS(PI()*MOD(Calculator!$B$34/Calculator!$F$21,1)),2))+$C60)^2+(1500*ABS(SIN(2*PI()*MOD(Calculator!$B$34/Calculator!$F$21,1)))*IF(MOD(Calculator!$B$34/Calculator!$F$21,1)&lt;0.5,-1,1))^2)))/(1-SQRT(((50*POWER(80,POWER(COS(PI()*MOD(Calculator!$B$34/Calculator!$F$21,1)),2))-$C60)^2+(1500*ABS(SIN(2*PI()*MOD(Calculator!$B$34/Calculator!$F$21,1)))*IF(MOD(Calculator!$B$34/Calculator!$F$21,1)&lt;0.5,-1,1))^2)/((50*POWER(80,POWER(COS(PI()*MOD(Calculator!$B$34/Calculator!$F$21,1)),2))+$C60)^2+(1500*ABS(SIN(2*PI()*MOD(Calculator!$B$34/Calculator!$F$21,1)))*IF(MOD(Calculator!$B$34/Calculator!$F$21,1)&lt;0.5,-1,1))^2))),2))</f>
        <v>—</v>
      </c>
      <c r="EE60" s="300" t="str">
        <f aca="false">IF(OR(Calculator!$E$22&lt;&gt;"YES",Calculator!$B$34&lt;Calculator!$G$22),"—",ROUND((1+SQRT(((50*POWER(80,POWER(COS(PI()*MOD(Calculator!$B$34/Calculator!$F$22,1)),2))-$C60)^2+(1500*ABS(SIN(2*PI()*MOD(Calculator!$B$34/Calculator!$F$22,1)))*IF(MOD(Calculator!$B$34/Calculator!$F$22,1)&lt;0.5,-1,1))^2)/((50*POWER(80,POWER(COS(PI()*MOD(Calculator!$B$34/Calculator!$F$22,1)),2))+$C60)^2+(1500*ABS(SIN(2*PI()*MOD(Calculator!$B$34/Calculator!$F$22,1)))*IF(MOD(Calculator!$B$34/Calculator!$F$22,1)&lt;0.5,-1,1))^2)))/(1-SQRT(((50*POWER(80,POWER(COS(PI()*MOD(Calculator!$B$34/Calculator!$F$22,1)),2))-$C60)^2+(1500*ABS(SIN(2*PI()*MOD(Calculator!$B$34/Calculator!$F$22,1)))*IF(MOD(Calculator!$B$34/Calculator!$F$22,1)&lt;0.5,-1,1))^2)/((50*POWER(80,POWER(COS(PI()*MOD(Calculator!$B$34/Calculator!$F$22,1)),2))+$C60)^2+(1500*ABS(SIN(2*PI()*MOD(Calculator!$B$34/Calculator!$F$22,1)))*IF(MOD(Calculator!$B$34/Calculator!$F$22,1)&lt;0.5,-1,1))^2))),2))</f>
        <v>—</v>
      </c>
      <c r="EF60" s="295" t="n">
        <f aca="false">IFERROR(ROUND((IF(ISNUMBER(DU60),DU60,0)+IF(ISNUMBER(DV60),DV60,0)+IF(ISNUMBER(DW60),DW60,0)+IF(ISNUMBER(DX60),DX60,0)+IF(ISNUMBER(DY60),DY60,0)+IF(ISNUMBER(DZ60),DZ60,0)+IF(ISNUMBER(EA60),EA60,0)+IF(ISNUMBER(EB60),EB60,0)+IF(ISNUMBER(EC60),EC60,0)+IF(ISNUMBER(ED60),ED60,0)+IF(ISNUMBER(EE60),EE60,0))/(IF(ISNUMBER(DU60),1,0)+IF(ISNUMBER(DV60),1,0)+IF(ISNUMBER(DW60),1,0)+IF(ISNUMBER(DX60),1,0)+IF(ISNUMBER(DY60),1,0)+IF(ISNUMBER(DZ60),1,0)+IF(ISNUMBER(EA60),1,0)+IF(ISNUMBER(EB60),1,0)+IF(ISNUMBER(EC60),1,0)+IF(ISNUMBER(ED60),1,0)+IF(ISNUMBER(EE60),1,0)),4),"")</f>
        <v>15.945</v>
      </c>
      <c r="EG60" s="300" t="str">
        <f aca="false">IF(OR(Calculator!$E$12&lt;&gt;"YES",Calculator!$B$35&lt;Calculator!$G$12),"—",ROUND((1+SQRT(((50*POWER(80,POWER(COS(PI()*MOD(Calculator!$B$35/Calculator!$F$12,1)),2))-$C60)^2+(1500*ABS(SIN(2*PI()*MOD(Calculator!$B$35/Calculator!$F$12,1)))*IF(MOD(Calculator!$B$35/Calculator!$F$12,1)&lt;0.5,-1,1))^2)/((50*POWER(80,POWER(COS(PI()*MOD(Calculator!$B$35/Calculator!$F$12,1)),2))+$C60)^2+(1500*ABS(SIN(2*PI()*MOD(Calculator!$B$35/Calculator!$F$12,1)))*IF(MOD(Calculator!$B$35/Calculator!$F$12,1)&lt;0.5,-1,1))^2)))/(1-SQRT(((50*POWER(80,POWER(COS(PI()*MOD(Calculator!$B$35/Calculator!$F$12,1)),2))-$C60)^2+(1500*ABS(SIN(2*PI()*MOD(Calculator!$B$35/Calculator!$F$12,1)))*IF(MOD(Calculator!$B$35/Calculator!$F$12,1)&lt;0.5,-1,1))^2)/((50*POWER(80,POWER(COS(PI()*MOD(Calculator!$B$35/Calculator!$F$12,1)),2))+$C60)^2+(1500*ABS(SIN(2*PI()*MOD(Calculator!$B$35/Calculator!$F$12,1)))*IF(MOD(Calculator!$B$35/Calculator!$F$12,1)&lt;0.5,-1,1))^2))),2))</f>
        <v>—</v>
      </c>
      <c r="EH60" s="300" t="str">
        <f aca="false">IF(OR(Calculator!$E$13&lt;&gt;"YES",Calculator!$B$35&lt;Calculator!$G$13),"—",ROUND((1+SQRT(((50*POWER(80,POWER(COS(PI()*MOD(Calculator!$B$35/Calculator!$F$13,1)),2))-$C60)^2+(1500*ABS(SIN(2*PI()*MOD(Calculator!$B$35/Calculator!$F$13,1)))*IF(MOD(Calculator!$B$35/Calculator!$F$13,1)&lt;0.5,-1,1))^2)/((50*POWER(80,POWER(COS(PI()*MOD(Calculator!$B$35/Calculator!$F$13,1)),2))+$C60)^2+(1500*ABS(SIN(2*PI()*MOD(Calculator!$B$35/Calculator!$F$13,1)))*IF(MOD(Calculator!$B$35/Calculator!$F$13,1)&lt;0.5,-1,1))^2)))/(1-SQRT(((50*POWER(80,POWER(COS(PI()*MOD(Calculator!$B$35/Calculator!$F$13,1)),2))-$C60)^2+(1500*ABS(SIN(2*PI()*MOD(Calculator!$B$35/Calculator!$F$13,1)))*IF(MOD(Calculator!$B$35/Calculator!$F$13,1)&lt;0.5,-1,1))^2)/((50*POWER(80,POWER(COS(PI()*MOD(Calculator!$B$35/Calculator!$F$13,1)),2))+$C60)^2+(1500*ABS(SIN(2*PI()*MOD(Calculator!$B$35/Calculator!$F$13,1)))*IF(MOD(Calculator!$B$35/Calculator!$F$13,1)&lt;0.5,-1,1))^2))),2))</f>
        <v>—</v>
      </c>
      <c r="EI60" s="300" t="str">
        <f aca="false">IF(OR(Calculator!$E$14&lt;&gt;"YES",Calculator!$B$35&lt;Calculator!$G$14),"—",ROUND((1+SQRT(((50*POWER(80,POWER(COS(PI()*MOD(Calculator!$B$35/Calculator!$F$14,1)),2))-$C60)^2+(1500*ABS(SIN(2*PI()*MOD(Calculator!$B$35/Calculator!$F$14,1)))*IF(MOD(Calculator!$B$35/Calculator!$F$14,1)&lt;0.5,-1,1))^2)/((50*POWER(80,POWER(COS(PI()*MOD(Calculator!$B$35/Calculator!$F$14,1)),2))+$C60)^2+(1500*ABS(SIN(2*PI()*MOD(Calculator!$B$35/Calculator!$F$14,1)))*IF(MOD(Calculator!$B$35/Calculator!$F$14,1)&lt;0.5,-1,1))^2)))/(1-SQRT(((50*POWER(80,POWER(COS(PI()*MOD(Calculator!$B$35/Calculator!$F$14,1)),2))-$C60)^2+(1500*ABS(SIN(2*PI()*MOD(Calculator!$B$35/Calculator!$F$14,1)))*IF(MOD(Calculator!$B$35/Calculator!$F$14,1)&lt;0.5,-1,1))^2)/((50*POWER(80,POWER(COS(PI()*MOD(Calculator!$B$35/Calculator!$F$14,1)),2))+$C60)^2+(1500*ABS(SIN(2*PI()*MOD(Calculator!$B$35/Calculator!$F$14,1)))*IF(MOD(Calculator!$B$35/Calculator!$F$14,1)&lt;0.5,-1,1))^2))),2))</f>
        <v>—</v>
      </c>
      <c r="EJ60" s="300" t="n">
        <f aca="false">IF(OR(Calculator!$E$15&lt;&gt;"YES",Calculator!$B$35&lt;Calculator!$G$15),"—",ROUND((1+SQRT(((50*POWER(80,POWER(COS(PI()*MOD(Calculator!$B$35/Calculator!$F$15,1)),2))-$C60)^2+(1500*ABS(SIN(2*PI()*MOD(Calculator!$B$35/Calculator!$F$15,1)))*IF(MOD(Calculator!$B$35/Calculator!$F$15,1)&lt;0.5,-1,1))^2)/((50*POWER(80,POWER(COS(PI()*MOD(Calculator!$B$35/Calculator!$F$15,1)),2))+$C60)^2+(1500*ABS(SIN(2*PI()*MOD(Calculator!$B$35/Calculator!$F$15,1)))*IF(MOD(Calculator!$B$35/Calculator!$F$15,1)&lt;0.5,-1,1))^2)))/(1-SQRT(((50*POWER(80,POWER(COS(PI()*MOD(Calculator!$B$35/Calculator!$F$15,1)),2))-$C60)^2+(1500*ABS(SIN(2*PI()*MOD(Calculator!$B$35/Calculator!$F$15,1)))*IF(MOD(Calculator!$B$35/Calculator!$F$15,1)&lt;0.5,-1,1))^2)/((50*POWER(80,POWER(COS(PI()*MOD(Calculator!$B$35/Calculator!$F$15,1)),2))+$C60)^2+(1500*ABS(SIN(2*PI()*MOD(Calculator!$B$35/Calculator!$F$15,1)))*IF(MOD(Calculator!$B$35/Calculator!$F$15,1)&lt;0.5,-1,1))^2))),2))</f>
        <v>2.49</v>
      </c>
      <c r="EK60" s="300" t="str">
        <f aca="false">IF(OR(Calculator!$E$16&lt;&gt;"YES",Calculator!$B$35&lt;Calculator!$G$16),"—",ROUND((1+SQRT(((50*POWER(80,POWER(COS(PI()*MOD(Calculator!$B$35/Calculator!$F$16,1)),2))-$C60)^2+(1500*ABS(SIN(2*PI()*MOD(Calculator!$B$35/Calculator!$F$16,1)))*IF(MOD(Calculator!$B$35/Calculator!$F$16,1)&lt;0.5,-1,1))^2)/((50*POWER(80,POWER(COS(PI()*MOD(Calculator!$B$35/Calculator!$F$16,1)),2))+$C60)^2+(1500*ABS(SIN(2*PI()*MOD(Calculator!$B$35/Calculator!$F$16,1)))*IF(MOD(Calculator!$B$35/Calculator!$F$16,1)&lt;0.5,-1,1))^2)))/(1-SQRT(((50*POWER(80,POWER(COS(PI()*MOD(Calculator!$B$35/Calculator!$F$16,1)),2))-$C60)^2+(1500*ABS(SIN(2*PI()*MOD(Calculator!$B$35/Calculator!$F$16,1)))*IF(MOD(Calculator!$B$35/Calculator!$F$16,1)&lt;0.5,-1,1))^2)/((50*POWER(80,POWER(COS(PI()*MOD(Calculator!$B$35/Calculator!$F$16,1)),2))+$C60)^2+(1500*ABS(SIN(2*PI()*MOD(Calculator!$B$35/Calculator!$F$16,1)))*IF(MOD(Calculator!$B$35/Calculator!$F$16,1)&lt;0.5,-1,1))^2))),2))</f>
        <v>—</v>
      </c>
      <c r="EL60" s="300" t="n">
        <f aca="false">IF(OR(Calculator!$E$17&lt;&gt;"YES",Calculator!$B$35&lt;Calculator!$G$17),"—",ROUND((1+SQRT(((50*POWER(80,POWER(COS(PI()*MOD(Calculator!$B$35/Calculator!$F$17,1)),2))-$C60)^2+(1500*ABS(SIN(2*PI()*MOD(Calculator!$B$35/Calculator!$F$17,1)))*IF(MOD(Calculator!$B$35/Calculator!$F$17,1)&lt;0.5,-1,1))^2)/((50*POWER(80,POWER(COS(PI()*MOD(Calculator!$B$35/Calculator!$F$17,1)),2))+$C60)^2+(1500*ABS(SIN(2*PI()*MOD(Calculator!$B$35/Calculator!$F$17,1)))*IF(MOD(Calculator!$B$35/Calculator!$F$17,1)&lt;0.5,-1,1))^2)))/(1-SQRT(((50*POWER(80,POWER(COS(PI()*MOD(Calculator!$B$35/Calculator!$F$17,1)),2))-$C60)^2+(1500*ABS(SIN(2*PI()*MOD(Calculator!$B$35/Calculator!$F$17,1)))*IF(MOD(Calculator!$B$35/Calculator!$F$17,1)&lt;0.5,-1,1))^2)/((50*POWER(80,POWER(COS(PI()*MOD(Calculator!$B$35/Calculator!$F$17,1)),2))+$C60)^2+(1500*ABS(SIN(2*PI()*MOD(Calculator!$B$35/Calculator!$F$17,1)))*IF(MOD(Calculator!$B$35/Calculator!$F$17,1)&lt;0.5,-1,1))^2))),2))</f>
        <v>18.21</v>
      </c>
      <c r="EM60" s="300" t="str">
        <f aca="false">IF(OR(Calculator!$E$18&lt;&gt;"YES",Calculator!$B$35&lt;Calculator!$G$18),"—",ROUND((1+SQRT(((50*POWER(80,POWER(COS(PI()*MOD(Calculator!$B$35/Calculator!$F$18,1)),2))-$C60)^2+(1500*ABS(SIN(2*PI()*MOD(Calculator!$B$35/Calculator!$F$18,1)))*IF(MOD(Calculator!$B$35/Calculator!$F$18,1)&lt;0.5,-1,1))^2)/((50*POWER(80,POWER(COS(PI()*MOD(Calculator!$B$35/Calculator!$F$18,1)),2))+$C60)^2+(1500*ABS(SIN(2*PI()*MOD(Calculator!$B$35/Calculator!$F$18,1)))*IF(MOD(Calculator!$B$35/Calculator!$F$18,1)&lt;0.5,-1,1))^2)))/(1-SQRT(((50*POWER(80,POWER(COS(PI()*MOD(Calculator!$B$35/Calculator!$F$18,1)),2))-$C60)^2+(1500*ABS(SIN(2*PI()*MOD(Calculator!$B$35/Calculator!$F$18,1)))*IF(MOD(Calculator!$B$35/Calculator!$F$18,1)&lt;0.5,-1,1))^2)/((50*POWER(80,POWER(COS(PI()*MOD(Calculator!$B$35/Calculator!$F$18,1)),2))+$C60)^2+(1500*ABS(SIN(2*PI()*MOD(Calculator!$B$35/Calculator!$F$18,1)))*IF(MOD(Calculator!$B$35/Calculator!$F$18,1)&lt;0.5,-1,1))^2))),2))</f>
        <v>—</v>
      </c>
      <c r="EN60" s="300" t="str">
        <f aca="false">IF(OR(Calculator!$E$19&lt;&gt;"YES",Calculator!$B$35&lt;Calculator!$G$19),"—",ROUND((1+SQRT(((50*POWER(80,POWER(COS(PI()*MOD(Calculator!$B$35/Calculator!$F$19,1)),2))-$C60)^2+(1500*ABS(SIN(2*PI()*MOD(Calculator!$B$35/Calculator!$F$19,1)))*IF(MOD(Calculator!$B$35/Calculator!$F$19,1)&lt;0.5,-1,1))^2)/((50*POWER(80,POWER(COS(PI()*MOD(Calculator!$B$35/Calculator!$F$19,1)),2))+$C60)^2+(1500*ABS(SIN(2*PI()*MOD(Calculator!$B$35/Calculator!$F$19,1)))*IF(MOD(Calculator!$B$35/Calculator!$F$19,1)&lt;0.5,-1,1))^2)))/(1-SQRT(((50*POWER(80,POWER(COS(PI()*MOD(Calculator!$B$35/Calculator!$F$19,1)),2))-$C60)^2+(1500*ABS(SIN(2*PI()*MOD(Calculator!$B$35/Calculator!$F$19,1)))*IF(MOD(Calculator!$B$35/Calculator!$F$19,1)&lt;0.5,-1,1))^2)/((50*POWER(80,POWER(COS(PI()*MOD(Calculator!$B$35/Calculator!$F$19,1)),2))+$C60)^2+(1500*ABS(SIN(2*PI()*MOD(Calculator!$B$35/Calculator!$F$19,1)))*IF(MOD(Calculator!$B$35/Calculator!$F$19,1)&lt;0.5,-1,1))^2))),2))</f>
        <v>—</v>
      </c>
      <c r="EO60" s="300" t="str">
        <f aca="false">IF(OR(Calculator!$E$20&lt;&gt;"YES",Calculator!$B$35&lt;Calculator!$G$20),"—",ROUND((1+SQRT(((50*POWER(80,POWER(COS(PI()*MOD(Calculator!$B$35/Calculator!$F$20,1)),2))-$C60)^2+(1500*ABS(SIN(2*PI()*MOD(Calculator!$B$35/Calculator!$F$20,1)))*IF(MOD(Calculator!$B$35/Calculator!$F$20,1)&lt;0.5,-1,1))^2)/((50*POWER(80,POWER(COS(PI()*MOD(Calculator!$B$35/Calculator!$F$20,1)),2))+$C60)^2+(1500*ABS(SIN(2*PI()*MOD(Calculator!$B$35/Calculator!$F$20,1)))*IF(MOD(Calculator!$B$35/Calculator!$F$20,1)&lt;0.5,-1,1))^2)))/(1-SQRT(((50*POWER(80,POWER(COS(PI()*MOD(Calculator!$B$35/Calculator!$F$20,1)),2))-$C60)^2+(1500*ABS(SIN(2*PI()*MOD(Calculator!$B$35/Calculator!$F$20,1)))*IF(MOD(Calculator!$B$35/Calculator!$F$20,1)&lt;0.5,-1,1))^2)/((50*POWER(80,POWER(COS(PI()*MOD(Calculator!$B$35/Calculator!$F$20,1)),2))+$C60)^2+(1500*ABS(SIN(2*PI()*MOD(Calculator!$B$35/Calculator!$F$20,1)))*IF(MOD(Calculator!$B$35/Calculator!$F$20,1)&lt;0.5,-1,1))^2))),2))</f>
        <v>—</v>
      </c>
      <c r="EP60" s="300" t="str">
        <f aca="false">IF(OR(Calculator!$E$21&lt;&gt;"YES",Calculator!$B$35&lt;Calculator!$G$21),"—",ROUND((1+SQRT(((50*POWER(80,POWER(COS(PI()*MOD(Calculator!$B$35/Calculator!$F$21,1)),2))-$C60)^2+(1500*ABS(SIN(2*PI()*MOD(Calculator!$B$35/Calculator!$F$21,1)))*IF(MOD(Calculator!$B$35/Calculator!$F$21,1)&lt;0.5,-1,1))^2)/((50*POWER(80,POWER(COS(PI()*MOD(Calculator!$B$35/Calculator!$F$21,1)),2))+$C60)^2+(1500*ABS(SIN(2*PI()*MOD(Calculator!$B$35/Calculator!$F$21,1)))*IF(MOD(Calculator!$B$35/Calculator!$F$21,1)&lt;0.5,-1,1))^2)))/(1-SQRT(((50*POWER(80,POWER(COS(PI()*MOD(Calculator!$B$35/Calculator!$F$21,1)),2))-$C60)^2+(1500*ABS(SIN(2*PI()*MOD(Calculator!$B$35/Calculator!$F$21,1)))*IF(MOD(Calculator!$B$35/Calculator!$F$21,1)&lt;0.5,-1,1))^2)/((50*POWER(80,POWER(COS(PI()*MOD(Calculator!$B$35/Calculator!$F$21,1)),2))+$C60)^2+(1500*ABS(SIN(2*PI()*MOD(Calculator!$B$35/Calculator!$F$21,1)))*IF(MOD(Calculator!$B$35/Calculator!$F$21,1)&lt;0.5,-1,1))^2))),2))</f>
        <v>—</v>
      </c>
      <c r="EQ60" s="300" t="str">
        <f aca="false">IF(OR(Calculator!$E$22&lt;&gt;"YES",Calculator!$B$35&lt;Calculator!$G$22),"—",ROUND((1+SQRT(((50*POWER(80,POWER(COS(PI()*MOD(Calculator!$B$35/Calculator!$F$22,1)),2))-$C60)^2+(1500*ABS(SIN(2*PI()*MOD(Calculator!$B$35/Calculator!$F$22,1)))*IF(MOD(Calculator!$B$35/Calculator!$F$22,1)&lt;0.5,-1,1))^2)/((50*POWER(80,POWER(COS(PI()*MOD(Calculator!$B$35/Calculator!$F$22,1)),2))+$C60)^2+(1500*ABS(SIN(2*PI()*MOD(Calculator!$B$35/Calculator!$F$22,1)))*IF(MOD(Calculator!$B$35/Calculator!$F$22,1)&lt;0.5,-1,1))^2)))/(1-SQRT(((50*POWER(80,POWER(COS(PI()*MOD(Calculator!$B$35/Calculator!$F$22,1)),2))-$C60)^2+(1500*ABS(SIN(2*PI()*MOD(Calculator!$B$35/Calculator!$F$22,1)))*IF(MOD(Calculator!$B$35/Calculator!$F$22,1)&lt;0.5,-1,1))^2)/((50*POWER(80,POWER(COS(PI()*MOD(Calculator!$B$35/Calculator!$F$22,1)),2))+$C60)^2+(1500*ABS(SIN(2*PI()*MOD(Calculator!$B$35/Calculator!$F$22,1)))*IF(MOD(Calculator!$B$35/Calculator!$F$22,1)&lt;0.5,-1,1))^2))),2))</f>
        <v>—</v>
      </c>
      <c r="ER60" s="295" t="n">
        <f aca="false">IFERROR(ROUND((IF(ISNUMBER(EG60),EG60,0)+IF(ISNUMBER(EH60),EH60,0)+IF(ISNUMBER(EI60),EI60,0)+IF(ISNUMBER(EJ60),EJ60,0)+IF(ISNUMBER(EK60),EK60,0)+IF(ISNUMBER(EL60),EL60,0)+IF(ISNUMBER(EM60),EM60,0)+IF(ISNUMBER(EN60),EN60,0)+IF(ISNUMBER(EO60),EO60,0)+IF(ISNUMBER(EP60),EP60,0)+IF(ISNUMBER(EQ60),EQ60,0))/(IF(ISNUMBER(EG60),1,0)+IF(ISNUMBER(EH60),1,0)+IF(ISNUMBER(EI60),1,0)+IF(ISNUMBER(EJ60),1,0)+IF(ISNUMBER(EK60),1,0)+IF(ISNUMBER(EL60),1,0)+IF(ISNUMBER(EM60),1,0)+IF(ISNUMBER(EN60),1,0)+IF(ISNUMBER(EO60),1,0)+IF(ISNUMBER(EP60),1,0)+IF(ISNUMBER(EQ60),1,0)),4),"")</f>
        <v>10.35</v>
      </c>
      <c r="ES60" s="300" t="str">
        <f aca="false">IF(OR(Calculator!$E$12&lt;&gt;"YES",Calculator!$B$36&lt;Calculator!$G$12),"—",ROUND((1+SQRT(((50*POWER(80,POWER(COS(PI()*MOD(Calculator!$B$36/Calculator!$F$12,1)),2))-$C60)^2+(1500*ABS(SIN(2*PI()*MOD(Calculator!$B$36/Calculator!$F$12,1)))*IF(MOD(Calculator!$B$36/Calculator!$F$12,1)&lt;0.5,-1,1))^2)/((50*POWER(80,POWER(COS(PI()*MOD(Calculator!$B$36/Calculator!$F$12,1)),2))+$C60)^2+(1500*ABS(SIN(2*PI()*MOD(Calculator!$B$36/Calculator!$F$12,1)))*IF(MOD(Calculator!$B$36/Calculator!$F$12,1)&lt;0.5,-1,1))^2)))/(1-SQRT(((50*POWER(80,POWER(COS(PI()*MOD(Calculator!$B$36/Calculator!$F$12,1)),2))-$C60)^2+(1500*ABS(SIN(2*PI()*MOD(Calculator!$B$36/Calculator!$F$12,1)))*IF(MOD(Calculator!$B$36/Calculator!$F$12,1)&lt;0.5,-1,1))^2)/((50*POWER(80,POWER(COS(PI()*MOD(Calculator!$B$36/Calculator!$F$12,1)),2))+$C60)^2+(1500*ABS(SIN(2*PI()*MOD(Calculator!$B$36/Calculator!$F$12,1)))*IF(MOD(Calculator!$B$36/Calculator!$F$12,1)&lt;0.5,-1,1))^2))),2))</f>
        <v>—</v>
      </c>
      <c r="ET60" s="300" t="str">
        <f aca="false">IF(OR(Calculator!$E$13&lt;&gt;"YES",Calculator!$B$36&lt;Calculator!$G$13),"—",ROUND((1+SQRT(((50*POWER(80,POWER(COS(PI()*MOD(Calculator!$B$36/Calculator!$F$13,1)),2))-$C60)^2+(1500*ABS(SIN(2*PI()*MOD(Calculator!$B$36/Calculator!$F$13,1)))*IF(MOD(Calculator!$B$36/Calculator!$F$13,1)&lt;0.5,-1,1))^2)/((50*POWER(80,POWER(COS(PI()*MOD(Calculator!$B$36/Calculator!$F$13,1)),2))+$C60)^2+(1500*ABS(SIN(2*PI()*MOD(Calculator!$B$36/Calculator!$F$13,1)))*IF(MOD(Calculator!$B$36/Calculator!$F$13,1)&lt;0.5,-1,1))^2)))/(1-SQRT(((50*POWER(80,POWER(COS(PI()*MOD(Calculator!$B$36/Calculator!$F$13,1)),2))-$C60)^2+(1500*ABS(SIN(2*PI()*MOD(Calculator!$B$36/Calculator!$F$13,1)))*IF(MOD(Calculator!$B$36/Calculator!$F$13,1)&lt;0.5,-1,1))^2)/((50*POWER(80,POWER(COS(PI()*MOD(Calculator!$B$36/Calculator!$F$13,1)),2))+$C60)^2+(1500*ABS(SIN(2*PI()*MOD(Calculator!$B$36/Calculator!$F$13,1)))*IF(MOD(Calculator!$B$36/Calculator!$F$13,1)&lt;0.5,-1,1))^2))),2))</f>
        <v>—</v>
      </c>
      <c r="EU60" s="300" t="str">
        <f aca="false">IF(OR(Calculator!$E$14&lt;&gt;"YES",Calculator!$B$36&lt;Calculator!$G$14),"—",ROUND((1+SQRT(((50*POWER(80,POWER(COS(PI()*MOD(Calculator!$B$36/Calculator!$F$14,1)),2))-$C60)^2+(1500*ABS(SIN(2*PI()*MOD(Calculator!$B$36/Calculator!$F$14,1)))*IF(MOD(Calculator!$B$36/Calculator!$F$14,1)&lt;0.5,-1,1))^2)/((50*POWER(80,POWER(COS(PI()*MOD(Calculator!$B$36/Calculator!$F$14,1)),2))+$C60)^2+(1500*ABS(SIN(2*PI()*MOD(Calculator!$B$36/Calculator!$F$14,1)))*IF(MOD(Calculator!$B$36/Calculator!$F$14,1)&lt;0.5,-1,1))^2)))/(1-SQRT(((50*POWER(80,POWER(COS(PI()*MOD(Calculator!$B$36/Calculator!$F$14,1)),2))-$C60)^2+(1500*ABS(SIN(2*PI()*MOD(Calculator!$B$36/Calculator!$F$14,1)))*IF(MOD(Calculator!$B$36/Calculator!$F$14,1)&lt;0.5,-1,1))^2)/((50*POWER(80,POWER(COS(PI()*MOD(Calculator!$B$36/Calculator!$F$14,1)),2))+$C60)^2+(1500*ABS(SIN(2*PI()*MOD(Calculator!$B$36/Calculator!$F$14,1)))*IF(MOD(Calculator!$B$36/Calculator!$F$14,1)&lt;0.5,-1,1))^2))),2))</f>
        <v>—</v>
      </c>
      <c r="EV60" s="300" t="n">
        <f aca="false">IF(OR(Calculator!$E$15&lt;&gt;"YES",Calculator!$B$36&lt;Calculator!$G$15),"—",ROUND((1+SQRT(((50*POWER(80,POWER(COS(PI()*MOD(Calculator!$B$36/Calculator!$F$15,1)),2))-$C60)^2+(1500*ABS(SIN(2*PI()*MOD(Calculator!$B$36/Calculator!$F$15,1)))*IF(MOD(Calculator!$B$36/Calculator!$F$15,1)&lt;0.5,-1,1))^2)/((50*POWER(80,POWER(COS(PI()*MOD(Calculator!$B$36/Calculator!$F$15,1)),2))+$C60)^2+(1500*ABS(SIN(2*PI()*MOD(Calculator!$B$36/Calculator!$F$15,1)))*IF(MOD(Calculator!$B$36/Calculator!$F$15,1)&lt;0.5,-1,1))^2)))/(1-SQRT(((50*POWER(80,POWER(COS(PI()*MOD(Calculator!$B$36/Calculator!$F$15,1)),2))-$C60)^2+(1500*ABS(SIN(2*PI()*MOD(Calculator!$B$36/Calculator!$F$15,1)))*IF(MOD(Calculator!$B$36/Calculator!$F$15,1)&lt;0.5,-1,1))^2)/((50*POWER(80,POWER(COS(PI()*MOD(Calculator!$B$36/Calculator!$F$15,1)),2))+$C60)^2+(1500*ABS(SIN(2*PI()*MOD(Calculator!$B$36/Calculator!$F$15,1)))*IF(MOD(Calculator!$B$36/Calculator!$F$15,1)&lt;0.5,-1,1))^2))),2))</f>
        <v>15.89</v>
      </c>
      <c r="EW60" s="300" t="str">
        <f aca="false">IF(OR(Calculator!$E$16&lt;&gt;"YES",Calculator!$B$36&lt;Calculator!$G$16),"—",ROUND((1+SQRT(((50*POWER(80,POWER(COS(PI()*MOD(Calculator!$B$36/Calculator!$F$16,1)),2))-$C60)^2+(1500*ABS(SIN(2*PI()*MOD(Calculator!$B$36/Calculator!$F$16,1)))*IF(MOD(Calculator!$B$36/Calculator!$F$16,1)&lt;0.5,-1,1))^2)/((50*POWER(80,POWER(COS(PI()*MOD(Calculator!$B$36/Calculator!$F$16,1)),2))+$C60)^2+(1500*ABS(SIN(2*PI()*MOD(Calculator!$B$36/Calculator!$F$16,1)))*IF(MOD(Calculator!$B$36/Calculator!$F$16,1)&lt;0.5,-1,1))^2)))/(1-SQRT(((50*POWER(80,POWER(COS(PI()*MOD(Calculator!$B$36/Calculator!$F$16,1)),2))-$C60)^2+(1500*ABS(SIN(2*PI()*MOD(Calculator!$B$36/Calculator!$F$16,1)))*IF(MOD(Calculator!$B$36/Calculator!$F$16,1)&lt;0.5,-1,1))^2)/((50*POWER(80,POWER(COS(PI()*MOD(Calculator!$B$36/Calculator!$F$16,1)),2))+$C60)^2+(1500*ABS(SIN(2*PI()*MOD(Calculator!$B$36/Calculator!$F$16,1)))*IF(MOD(Calculator!$B$36/Calculator!$F$16,1)&lt;0.5,-1,1))^2))),2))</f>
        <v>—</v>
      </c>
      <c r="EX60" s="300" t="n">
        <f aca="false">IF(OR(Calculator!$E$17&lt;&gt;"YES",Calculator!$B$36&lt;Calculator!$G$17),"—",ROUND((1+SQRT(((50*POWER(80,POWER(COS(PI()*MOD(Calculator!$B$36/Calculator!$F$17,1)),2))-$C60)^2+(1500*ABS(SIN(2*PI()*MOD(Calculator!$B$36/Calculator!$F$17,1)))*IF(MOD(Calculator!$B$36/Calculator!$F$17,1)&lt;0.5,-1,1))^2)/((50*POWER(80,POWER(COS(PI()*MOD(Calculator!$B$36/Calculator!$F$17,1)),2))+$C60)^2+(1500*ABS(SIN(2*PI()*MOD(Calculator!$B$36/Calculator!$F$17,1)))*IF(MOD(Calculator!$B$36/Calculator!$F$17,1)&lt;0.5,-1,1))^2)))/(1-SQRT(((50*POWER(80,POWER(COS(PI()*MOD(Calculator!$B$36/Calculator!$F$17,1)),2))-$C60)^2+(1500*ABS(SIN(2*PI()*MOD(Calculator!$B$36/Calculator!$F$17,1)))*IF(MOD(Calculator!$B$36/Calculator!$F$17,1)&lt;0.5,-1,1))^2)/((50*POWER(80,POWER(COS(PI()*MOD(Calculator!$B$36/Calculator!$F$17,1)),2))+$C60)^2+(1500*ABS(SIN(2*PI()*MOD(Calculator!$B$36/Calculator!$F$17,1)))*IF(MOD(Calculator!$B$36/Calculator!$F$17,1)&lt;0.5,-1,1))^2))),2))</f>
        <v>18.79</v>
      </c>
      <c r="EY60" s="300" t="str">
        <f aca="false">IF(OR(Calculator!$E$18&lt;&gt;"YES",Calculator!$B$36&lt;Calculator!$G$18),"—",ROUND((1+SQRT(((50*POWER(80,POWER(COS(PI()*MOD(Calculator!$B$36/Calculator!$F$18,1)),2))-$C60)^2+(1500*ABS(SIN(2*PI()*MOD(Calculator!$B$36/Calculator!$F$18,1)))*IF(MOD(Calculator!$B$36/Calculator!$F$18,1)&lt;0.5,-1,1))^2)/((50*POWER(80,POWER(COS(PI()*MOD(Calculator!$B$36/Calculator!$F$18,1)),2))+$C60)^2+(1500*ABS(SIN(2*PI()*MOD(Calculator!$B$36/Calculator!$F$18,1)))*IF(MOD(Calculator!$B$36/Calculator!$F$18,1)&lt;0.5,-1,1))^2)))/(1-SQRT(((50*POWER(80,POWER(COS(PI()*MOD(Calculator!$B$36/Calculator!$F$18,1)),2))-$C60)^2+(1500*ABS(SIN(2*PI()*MOD(Calculator!$B$36/Calculator!$F$18,1)))*IF(MOD(Calculator!$B$36/Calculator!$F$18,1)&lt;0.5,-1,1))^2)/((50*POWER(80,POWER(COS(PI()*MOD(Calculator!$B$36/Calculator!$F$18,1)),2))+$C60)^2+(1500*ABS(SIN(2*PI()*MOD(Calculator!$B$36/Calculator!$F$18,1)))*IF(MOD(Calculator!$B$36/Calculator!$F$18,1)&lt;0.5,-1,1))^2))),2))</f>
        <v>—</v>
      </c>
      <c r="EZ60" s="300" t="str">
        <f aca="false">IF(OR(Calculator!$E$19&lt;&gt;"YES",Calculator!$B$36&lt;Calculator!$G$19),"—",ROUND((1+SQRT(((50*POWER(80,POWER(COS(PI()*MOD(Calculator!$B$36/Calculator!$F$19,1)),2))-$C60)^2+(1500*ABS(SIN(2*PI()*MOD(Calculator!$B$36/Calculator!$F$19,1)))*IF(MOD(Calculator!$B$36/Calculator!$F$19,1)&lt;0.5,-1,1))^2)/((50*POWER(80,POWER(COS(PI()*MOD(Calculator!$B$36/Calculator!$F$19,1)),2))+$C60)^2+(1500*ABS(SIN(2*PI()*MOD(Calculator!$B$36/Calculator!$F$19,1)))*IF(MOD(Calculator!$B$36/Calculator!$F$19,1)&lt;0.5,-1,1))^2)))/(1-SQRT(((50*POWER(80,POWER(COS(PI()*MOD(Calculator!$B$36/Calculator!$F$19,1)),2))-$C60)^2+(1500*ABS(SIN(2*PI()*MOD(Calculator!$B$36/Calculator!$F$19,1)))*IF(MOD(Calculator!$B$36/Calculator!$F$19,1)&lt;0.5,-1,1))^2)/((50*POWER(80,POWER(COS(PI()*MOD(Calculator!$B$36/Calculator!$F$19,1)),2))+$C60)^2+(1500*ABS(SIN(2*PI()*MOD(Calculator!$B$36/Calculator!$F$19,1)))*IF(MOD(Calculator!$B$36/Calculator!$F$19,1)&lt;0.5,-1,1))^2))),2))</f>
        <v>—</v>
      </c>
      <c r="FA60" s="300" t="str">
        <f aca="false">IF(OR(Calculator!$E$20&lt;&gt;"YES",Calculator!$B$36&lt;Calculator!$G$20),"—",ROUND((1+SQRT(((50*POWER(80,POWER(COS(PI()*MOD(Calculator!$B$36/Calculator!$F$20,1)),2))-$C60)^2+(1500*ABS(SIN(2*PI()*MOD(Calculator!$B$36/Calculator!$F$20,1)))*IF(MOD(Calculator!$B$36/Calculator!$F$20,1)&lt;0.5,-1,1))^2)/((50*POWER(80,POWER(COS(PI()*MOD(Calculator!$B$36/Calculator!$F$20,1)),2))+$C60)^2+(1500*ABS(SIN(2*PI()*MOD(Calculator!$B$36/Calculator!$F$20,1)))*IF(MOD(Calculator!$B$36/Calculator!$F$20,1)&lt;0.5,-1,1))^2)))/(1-SQRT(((50*POWER(80,POWER(COS(PI()*MOD(Calculator!$B$36/Calculator!$F$20,1)),2))-$C60)^2+(1500*ABS(SIN(2*PI()*MOD(Calculator!$B$36/Calculator!$F$20,1)))*IF(MOD(Calculator!$B$36/Calculator!$F$20,1)&lt;0.5,-1,1))^2)/((50*POWER(80,POWER(COS(PI()*MOD(Calculator!$B$36/Calculator!$F$20,1)),2))+$C60)^2+(1500*ABS(SIN(2*PI()*MOD(Calculator!$B$36/Calculator!$F$20,1)))*IF(MOD(Calculator!$B$36/Calculator!$F$20,1)&lt;0.5,-1,1))^2))),2))</f>
        <v>—</v>
      </c>
      <c r="FB60" s="300" t="str">
        <f aca="false">IF(OR(Calculator!$E$21&lt;&gt;"YES",Calculator!$B$36&lt;Calculator!$G$21),"—",ROUND((1+SQRT(((50*POWER(80,POWER(COS(PI()*MOD(Calculator!$B$36/Calculator!$F$21,1)),2))-$C60)^2+(1500*ABS(SIN(2*PI()*MOD(Calculator!$B$36/Calculator!$F$21,1)))*IF(MOD(Calculator!$B$36/Calculator!$F$21,1)&lt;0.5,-1,1))^2)/((50*POWER(80,POWER(COS(PI()*MOD(Calculator!$B$36/Calculator!$F$21,1)),2))+$C60)^2+(1500*ABS(SIN(2*PI()*MOD(Calculator!$B$36/Calculator!$F$21,1)))*IF(MOD(Calculator!$B$36/Calculator!$F$21,1)&lt;0.5,-1,1))^2)))/(1-SQRT(((50*POWER(80,POWER(COS(PI()*MOD(Calculator!$B$36/Calculator!$F$21,1)),2))-$C60)^2+(1500*ABS(SIN(2*PI()*MOD(Calculator!$B$36/Calculator!$F$21,1)))*IF(MOD(Calculator!$B$36/Calculator!$F$21,1)&lt;0.5,-1,1))^2)/((50*POWER(80,POWER(COS(PI()*MOD(Calculator!$B$36/Calculator!$F$21,1)),2))+$C60)^2+(1500*ABS(SIN(2*PI()*MOD(Calculator!$B$36/Calculator!$F$21,1)))*IF(MOD(Calculator!$B$36/Calculator!$F$21,1)&lt;0.5,-1,1))^2))),2))</f>
        <v>—</v>
      </c>
      <c r="FC60" s="300" t="str">
        <f aca="false">IF(OR(Calculator!$E$22&lt;&gt;"YES",Calculator!$B$36&lt;Calculator!$G$22),"—",ROUND((1+SQRT(((50*POWER(80,POWER(COS(PI()*MOD(Calculator!$B$36/Calculator!$F$22,1)),2))-$C60)^2+(1500*ABS(SIN(2*PI()*MOD(Calculator!$B$36/Calculator!$F$22,1)))*IF(MOD(Calculator!$B$36/Calculator!$F$22,1)&lt;0.5,-1,1))^2)/((50*POWER(80,POWER(COS(PI()*MOD(Calculator!$B$36/Calculator!$F$22,1)),2))+$C60)^2+(1500*ABS(SIN(2*PI()*MOD(Calculator!$B$36/Calculator!$F$22,1)))*IF(MOD(Calculator!$B$36/Calculator!$F$22,1)&lt;0.5,-1,1))^2)))/(1-SQRT(((50*POWER(80,POWER(COS(PI()*MOD(Calculator!$B$36/Calculator!$F$22,1)),2))-$C60)^2+(1500*ABS(SIN(2*PI()*MOD(Calculator!$B$36/Calculator!$F$22,1)))*IF(MOD(Calculator!$B$36/Calculator!$F$22,1)&lt;0.5,-1,1))^2)/((50*POWER(80,POWER(COS(PI()*MOD(Calculator!$B$36/Calculator!$F$22,1)),2))+$C60)^2+(1500*ABS(SIN(2*PI()*MOD(Calculator!$B$36/Calculator!$F$22,1)))*IF(MOD(Calculator!$B$36/Calculator!$F$22,1)&lt;0.5,-1,1))^2))),2))</f>
        <v>—</v>
      </c>
      <c r="FD60" s="295" t="n">
        <f aca="false">IFERROR(ROUND((IF(ISNUMBER(ES60),ES60,0)+IF(ISNUMBER(ET60),ET60,0)+IF(ISNUMBER(EU60),EU60,0)+IF(ISNUMBER(EV60),EV60,0)+IF(ISNUMBER(EW60),EW60,0)+IF(ISNUMBER(EX60),EX60,0)+IF(ISNUMBER(EY60),EY60,0)+IF(ISNUMBER(EZ60),EZ60,0)+IF(ISNUMBER(FA60),FA60,0)+IF(ISNUMBER(FB60),FB60,0)+IF(ISNUMBER(FC60),FC60,0))/(IF(ISNUMBER(ES60),1,0)+IF(ISNUMBER(ET60),1,0)+IF(ISNUMBER(EU60),1,0)+IF(ISNUMBER(EV60),1,0)+IF(ISNUMBER(EW60),1,0)+IF(ISNUMBER(EX60),1,0)+IF(ISNUMBER(EY60),1,0)+IF(ISNUMBER(EZ60),1,0)+IF(ISNUMBER(FA60),1,0)+IF(ISNUMBER(FB60),1,0)+IF(ISNUMBER(FC60),1,0)),4),"")</f>
        <v>17.34</v>
      </c>
      <c r="FE60" s="300" t="str">
        <f aca="false">IF(OR(Calculator!$E$12&lt;&gt;"YES",Calculator!$B$37&lt;Calculator!$G$12),"—",ROUND((1+SQRT(((50*POWER(80,POWER(COS(PI()*MOD(Calculator!$B$37/Calculator!$F$12,1)),2))-$C60)^2+(1500*ABS(SIN(2*PI()*MOD(Calculator!$B$37/Calculator!$F$12,1)))*IF(MOD(Calculator!$B$37/Calculator!$F$12,1)&lt;0.5,-1,1))^2)/((50*POWER(80,POWER(COS(PI()*MOD(Calculator!$B$37/Calculator!$F$12,1)),2))+$C60)^2+(1500*ABS(SIN(2*PI()*MOD(Calculator!$B$37/Calculator!$F$12,1)))*IF(MOD(Calculator!$B$37/Calculator!$F$12,1)&lt;0.5,-1,1))^2)))/(1-SQRT(((50*POWER(80,POWER(COS(PI()*MOD(Calculator!$B$37/Calculator!$F$12,1)),2))-$C60)^2+(1500*ABS(SIN(2*PI()*MOD(Calculator!$B$37/Calculator!$F$12,1)))*IF(MOD(Calculator!$B$37/Calculator!$F$12,1)&lt;0.5,-1,1))^2)/((50*POWER(80,POWER(COS(PI()*MOD(Calculator!$B$37/Calculator!$F$12,1)),2))+$C60)^2+(1500*ABS(SIN(2*PI()*MOD(Calculator!$B$37/Calculator!$F$12,1)))*IF(MOD(Calculator!$B$37/Calculator!$F$12,1)&lt;0.5,-1,1))^2))),2))</f>
        <v>—</v>
      </c>
      <c r="FF60" s="300" t="str">
        <f aca="false">IF(OR(Calculator!$E$13&lt;&gt;"YES",Calculator!$B$37&lt;Calculator!$G$13),"—",ROUND((1+SQRT(((50*POWER(80,POWER(COS(PI()*MOD(Calculator!$B$37/Calculator!$F$13,1)),2))-$C60)^2+(1500*ABS(SIN(2*PI()*MOD(Calculator!$B$37/Calculator!$F$13,1)))*IF(MOD(Calculator!$B$37/Calculator!$F$13,1)&lt;0.5,-1,1))^2)/((50*POWER(80,POWER(COS(PI()*MOD(Calculator!$B$37/Calculator!$F$13,1)),2))+$C60)^2+(1500*ABS(SIN(2*PI()*MOD(Calculator!$B$37/Calculator!$F$13,1)))*IF(MOD(Calculator!$B$37/Calculator!$F$13,1)&lt;0.5,-1,1))^2)))/(1-SQRT(((50*POWER(80,POWER(COS(PI()*MOD(Calculator!$B$37/Calculator!$F$13,1)),2))-$C60)^2+(1500*ABS(SIN(2*PI()*MOD(Calculator!$B$37/Calculator!$F$13,1)))*IF(MOD(Calculator!$B$37/Calculator!$F$13,1)&lt;0.5,-1,1))^2)/((50*POWER(80,POWER(COS(PI()*MOD(Calculator!$B$37/Calculator!$F$13,1)),2))+$C60)^2+(1500*ABS(SIN(2*PI()*MOD(Calculator!$B$37/Calculator!$F$13,1)))*IF(MOD(Calculator!$B$37/Calculator!$F$13,1)&lt;0.5,-1,1))^2))),2))</f>
        <v>—</v>
      </c>
      <c r="FG60" s="300" t="str">
        <f aca="false">IF(OR(Calculator!$E$14&lt;&gt;"YES",Calculator!$B$37&lt;Calculator!$G$14),"—",ROUND((1+SQRT(((50*POWER(80,POWER(COS(PI()*MOD(Calculator!$B$37/Calculator!$F$14,1)),2))-$C60)^2+(1500*ABS(SIN(2*PI()*MOD(Calculator!$B$37/Calculator!$F$14,1)))*IF(MOD(Calculator!$B$37/Calculator!$F$14,1)&lt;0.5,-1,1))^2)/((50*POWER(80,POWER(COS(PI()*MOD(Calculator!$B$37/Calculator!$F$14,1)),2))+$C60)^2+(1500*ABS(SIN(2*PI()*MOD(Calculator!$B$37/Calculator!$F$14,1)))*IF(MOD(Calculator!$B$37/Calculator!$F$14,1)&lt;0.5,-1,1))^2)))/(1-SQRT(((50*POWER(80,POWER(COS(PI()*MOD(Calculator!$B$37/Calculator!$F$14,1)),2))-$C60)^2+(1500*ABS(SIN(2*PI()*MOD(Calculator!$B$37/Calculator!$F$14,1)))*IF(MOD(Calculator!$B$37/Calculator!$F$14,1)&lt;0.5,-1,1))^2)/((50*POWER(80,POWER(COS(PI()*MOD(Calculator!$B$37/Calculator!$F$14,1)),2))+$C60)^2+(1500*ABS(SIN(2*PI()*MOD(Calculator!$B$37/Calculator!$F$14,1)))*IF(MOD(Calculator!$B$37/Calculator!$F$14,1)&lt;0.5,-1,1))^2))),2))</f>
        <v>—</v>
      </c>
      <c r="FH60" s="300" t="n">
        <f aca="false">IF(OR(Calculator!$E$15&lt;&gt;"YES",Calculator!$B$37&lt;Calculator!$G$15),"—",ROUND((1+SQRT(((50*POWER(80,POWER(COS(PI()*MOD(Calculator!$B$37/Calculator!$F$15,1)),2))-$C60)^2+(1500*ABS(SIN(2*PI()*MOD(Calculator!$B$37/Calculator!$F$15,1)))*IF(MOD(Calculator!$B$37/Calculator!$F$15,1)&lt;0.5,-1,1))^2)/((50*POWER(80,POWER(COS(PI()*MOD(Calculator!$B$37/Calculator!$F$15,1)),2))+$C60)^2+(1500*ABS(SIN(2*PI()*MOD(Calculator!$B$37/Calculator!$F$15,1)))*IF(MOD(Calculator!$B$37/Calculator!$F$15,1)&lt;0.5,-1,1))^2)))/(1-SQRT(((50*POWER(80,POWER(COS(PI()*MOD(Calculator!$B$37/Calculator!$F$15,1)),2))-$C60)^2+(1500*ABS(SIN(2*PI()*MOD(Calculator!$B$37/Calculator!$F$15,1)))*IF(MOD(Calculator!$B$37/Calculator!$F$15,1)&lt;0.5,-1,1))^2)/((50*POWER(80,POWER(COS(PI()*MOD(Calculator!$B$37/Calculator!$F$15,1)),2))+$C60)^2+(1500*ABS(SIN(2*PI()*MOD(Calculator!$B$37/Calculator!$F$15,1)))*IF(MOD(Calculator!$B$37/Calculator!$F$15,1)&lt;0.5,-1,1))^2))),2))</f>
        <v>2.53</v>
      </c>
      <c r="FI60" s="300" t="str">
        <f aca="false">IF(OR(Calculator!$E$16&lt;&gt;"YES",Calculator!$B$37&lt;Calculator!$G$16),"—",ROUND((1+SQRT(((50*POWER(80,POWER(COS(PI()*MOD(Calculator!$B$37/Calculator!$F$16,1)),2))-$C60)^2+(1500*ABS(SIN(2*PI()*MOD(Calculator!$B$37/Calculator!$F$16,1)))*IF(MOD(Calculator!$B$37/Calculator!$F$16,1)&lt;0.5,-1,1))^2)/((50*POWER(80,POWER(COS(PI()*MOD(Calculator!$B$37/Calculator!$F$16,1)),2))+$C60)^2+(1500*ABS(SIN(2*PI()*MOD(Calculator!$B$37/Calculator!$F$16,1)))*IF(MOD(Calculator!$B$37/Calculator!$F$16,1)&lt;0.5,-1,1))^2)))/(1-SQRT(((50*POWER(80,POWER(COS(PI()*MOD(Calculator!$B$37/Calculator!$F$16,1)),2))-$C60)^2+(1500*ABS(SIN(2*PI()*MOD(Calculator!$B$37/Calculator!$F$16,1)))*IF(MOD(Calculator!$B$37/Calculator!$F$16,1)&lt;0.5,-1,1))^2)/((50*POWER(80,POWER(COS(PI()*MOD(Calculator!$B$37/Calculator!$F$16,1)),2))+$C60)^2+(1500*ABS(SIN(2*PI()*MOD(Calculator!$B$37/Calculator!$F$16,1)))*IF(MOD(Calculator!$B$37/Calculator!$F$16,1)&lt;0.5,-1,1))^2))),2))</f>
        <v>—</v>
      </c>
      <c r="FJ60" s="300" t="n">
        <f aca="false">IF(OR(Calculator!$E$17&lt;&gt;"YES",Calculator!$B$37&lt;Calculator!$G$17),"—",ROUND((1+SQRT(((50*POWER(80,POWER(COS(PI()*MOD(Calculator!$B$37/Calculator!$F$17,1)),2))-$C60)^2+(1500*ABS(SIN(2*PI()*MOD(Calculator!$B$37/Calculator!$F$17,1)))*IF(MOD(Calculator!$B$37/Calculator!$F$17,1)&lt;0.5,-1,1))^2)/((50*POWER(80,POWER(COS(PI()*MOD(Calculator!$B$37/Calculator!$F$17,1)),2))+$C60)^2+(1500*ABS(SIN(2*PI()*MOD(Calculator!$B$37/Calculator!$F$17,1)))*IF(MOD(Calculator!$B$37/Calculator!$F$17,1)&lt;0.5,-1,1))^2)))/(1-SQRT(((50*POWER(80,POWER(COS(PI()*MOD(Calculator!$B$37/Calculator!$F$17,1)),2))-$C60)^2+(1500*ABS(SIN(2*PI()*MOD(Calculator!$B$37/Calculator!$F$17,1)))*IF(MOD(Calculator!$B$37/Calculator!$F$17,1)&lt;0.5,-1,1))^2)/((50*POWER(80,POWER(COS(PI()*MOD(Calculator!$B$37/Calculator!$F$17,1)),2))+$C60)^2+(1500*ABS(SIN(2*PI()*MOD(Calculator!$B$37/Calculator!$F$17,1)))*IF(MOD(Calculator!$B$37/Calculator!$F$17,1)&lt;0.5,-1,1))^2))),2))</f>
        <v>13.78</v>
      </c>
      <c r="FK60" s="300" t="str">
        <f aca="false">IF(OR(Calculator!$E$18&lt;&gt;"YES",Calculator!$B$37&lt;Calculator!$G$18),"—",ROUND((1+SQRT(((50*POWER(80,POWER(COS(PI()*MOD(Calculator!$B$37/Calculator!$F$18,1)),2))-$C60)^2+(1500*ABS(SIN(2*PI()*MOD(Calculator!$B$37/Calculator!$F$18,1)))*IF(MOD(Calculator!$B$37/Calculator!$F$18,1)&lt;0.5,-1,1))^2)/((50*POWER(80,POWER(COS(PI()*MOD(Calculator!$B$37/Calculator!$F$18,1)),2))+$C60)^2+(1500*ABS(SIN(2*PI()*MOD(Calculator!$B$37/Calculator!$F$18,1)))*IF(MOD(Calculator!$B$37/Calculator!$F$18,1)&lt;0.5,-1,1))^2)))/(1-SQRT(((50*POWER(80,POWER(COS(PI()*MOD(Calculator!$B$37/Calculator!$F$18,1)),2))-$C60)^2+(1500*ABS(SIN(2*PI()*MOD(Calculator!$B$37/Calculator!$F$18,1)))*IF(MOD(Calculator!$B$37/Calculator!$F$18,1)&lt;0.5,-1,1))^2)/((50*POWER(80,POWER(COS(PI()*MOD(Calculator!$B$37/Calculator!$F$18,1)),2))+$C60)^2+(1500*ABS(SIN(2*PI()*MOD(Calculator!$B$37/Calculator!$F$18,1)))*IF(MOD(Calculator!$B$37/Calculator!$F$18,1)&lt;0.5,-1,1))^2))),2))</f>
        <v>—</v>
      </c>
      <c r="FL60" s="300" t="str">
        <f aca="false">IF(OR(Calculator!$E$19&lt;&gt;"YES",Calculator!$B$37&lt;Calculator!$G$19),"—",ROUND((1+SQRT(((50*POWER(80,POWER(COS(PI()*MOD(Calculator!$B$37/Calculator!$F$19,1)),2))-$C60)^2+(1500*ABS(SIN(2*PI()*MOD(Calculator!$B$37/Calculator!$F$19,1)))*IF(MOD(Calculator!$B$37/Calculator!$F$19,1)&lt;0.5,-1,1))^2)/((50*POWER(80,POWER(COS(PI()*MOD(Calculator!$B$37/Calculator!$F$19,1)),2))+$C60)^2+(1500*ABS(SIN(2*PI()*MOD(Calculator!$B$37/Calculator!$F$19,1)))*IF(MOD(Calculator!$B$37/Calculator!$F$19,1)&lt;0.5,-1,1))^2)))/(1-SQRT(((50*POWER(80,POWER(COS(PI()*MOD(Calculator!$B$37/Calculator!$F$19,1)),2))-$C60)^2+(1500*ABS(SIN(2*PI()*MOD(Calculator!$B$37/Calculator!$F$19,1)))*IF(MOD(Calculator!$B$37/Calculator!$F$19,1)&lt;0.5,-1,1))^2)/((50*POWER(80,POWER(COS(PI()*MOD(Calculator!$B$37/Calculator!$F$19,1)),2))+$C60)^2+(1500*ABS(SIN(2*PI()*MOD(Calculator!$B$37/Calculator!$F$19,1)))*IF(MOD(Calculator!$B$37/Calculator!$F$19,1)&lt;0.5,-1,1))^2))),2))</f>
        <v>—</v>
      </c>
      <c r="FM60" s="300" t="str">
        <f aca="false">IF(OR(Calculator!$E$20&lt;&gt;"YES",Calculator!$B$37&lt;Calculator!$G$20),"—",ROUND((1+SQRT(((50*POWER(80,POWER(COS(PI()*MOD(Calculator!$B$37/Calculator!$F$20,1)),2))-$C60)^2+(1500*ABS(SIN(2*PI()*MOD(Calculator!$B$37/Calculator!$F$20,1)))*IF(MOD(Calculator!$B$37/Calculator!$F$20,1)&lt;0.5,-1,1))^2)/((50*POWER(80,POWER(COS(PI()*MOD(Calculator!$B$37/Calculator!$F$20,1)),2))+$C60)^2+(1500*ABS(SIN(2*PI()*MOD(Calculator!$B$37/Calculator!$F$20,1)))*IF(MOD(Calculator!$B$37/Calculator!$F$20,1)&lt;0.5,-1,1))^2)))/(1-SQRT(((50*POWER(80,POWER(COS(PI()*MOD(Calculator!$B$37/Calculator!$F$20,1)),2))-$C60)^2+(1500*ABS(SIN(2*PI()*MOD(Calculator!$B$37/Calculator!$F$20,1)))*IF(MOD(Calculator!$B$37/Calculator!$F$20,1)&lt;0.5,-1,1))^2)/((50*POWER(80,POWER(COS(PI()*MOD(Calculator!$B$37/Calculator!$F$20,1)),2))+$C60)^2+(1500*ABS(SIN(2*PI()*MOD(Calculator!$B$37/Calculator!$F$20,1)))*IF(MOD(Calculator!$B$37/Calculator!$F$20,1)&lt;0.5,-1,1))^2))),2))</f>
        <v>—</v>
      </c>
      <c r="FN60" s="300" t="str">
        <f aca="false">IF(OR(Calculator!$E$21&lt;&gt;"YES",Calculator!$B$37&lt;Calculator!$G$21),"—",ROUND((1+SQRT(((50*POWER(80,POWER(COS(PI()*MOD(Calculator!$B$37/Calculator!$F$21,1)),2))-$C60)^2+(1500*ABS(SIN(2*PI()*MOD(Calculator!$B$37/Calculator!$F$21,1)))*IF(MOD(Calculator!$B$37/Calculator!$F$21,1)&lt;0.5,-1,1))^2)/((50*POWER(80,POWER(COS(PI()*MOD(Calculator!$B$37/Calculator!$F$21,1)),2))+$C60)^2+(1500*ABS(SIN(2*PI()*MOD(Calculator!$B$37/Calculator!$F$21,1)))*IF(MOD(Calculator!$B$37/Calculator!$F$21,1)&lt;0.5,-1,1))^2)))/(1-SQRT(((50*POWER(80,POWER(COS(PI()*MOD(Calculator!$B$37/Calculator!$F$21,1)),2))-$C60)^2+(1500*ABS(SIN(2*PI()*MOD(Calculator!$B$37/Calculator!$F$21,1)))*IF(MOD(Calculator!$B$37/Calculator!$F$21,1)&lt;0.5,-1,1))^2)/((50*POWER(80,POWER(COS(PI()*MOD(Calculator!$B$37/Calculator!$F$21,1)),2))+$C60)^2+(1500*ABS(SIN(2*PI()*MOD(Calculator!$B$37/Calculator!$F$21,1)))*IF(MOD(Calculator!$B$37/Calculator!$F$21,1)&lt;0.5,-1,1))^2))),2))</f>
        <v>—</v>
      </c>
      <c r="FO60" s="300" t="str">
        <f aca="false">IF(OR(Calculator!$E$22&lt;&gt;"YES",Calculator!$B$37&lt;Calculator!$G$22),"—",ROUND((1+SQRT(((50*POWER(80,POWER(COS(PI()*MOD(Calculator!$B$37/Calculator!$F$22,1)),2))-$C60)^2+(1500*ABS(SIN(2*PI()*MOD(Calculator!$B$37/Calculator!$F$22,1)))*IF(MOD(Calculator!$B$37/Calculator!$F$22,1)&lt;0.5,-1,1))^2)/((50*POWER(80,POWER(COS(PI()*MOD(Calculator!$B$37/Calculator!$F$22,1)),2))+$C60)^2+(1500*ABS(SIN(2*PI()*MOD(Calculator!$B$37/Calculator!$F$22,1)))*IF(MOD(Calculator!$B$37/Calculator!$F$22,1)&lt;0.5,-1,1))^2)))/(1-SQRT(((50*POWER(80,POWER(COS(PI()*MOD(Calculator!$B$37/Calculator!$F$22,1)),2))-$C60)^2+(1500*ABS(SIN(2*PI()*MOD(Calculator!$B$37/Calculator!$F$22,1)))*IF(MOD(Calculator!$B$37/Calculator!$F$22,1)&lt;0.5,-1,1))^2)/((50*POWER(80,POWER(COS(PI()*MOD(Calculator!$B$37/Calculator!$F$22,1)),2))+$C60)^2+(1500*ABS(SIN(2*PI()*MOD(Calculator!$B$37/Calculator!$F$22,1)))*IF(MOD(Calculator!$B$37/Calculator!$F$22,1)&lt;0.5,-1,1))^2))),2))</f>
        <v>—</v>
      </c>
      <c r="FP60" s="295" t="n">
        <f aca="false">IFERROR(ROUND((IF(ISNUMBER(FE60),FE60,0)+IF(ISNUMBER(FF60),FF60,0)+IF(ISNUMBER(FG60),FG60,0)+IF(ISNUMBER(FH60),FH60,0)+IF(ISNUMBER(FI60),FI60,0)+IF(ISNUMBER(FJ60),FJ60,0)+IF(ISNUMBER(FK60),FK60,0)+IF(ISNUMBER(FL60),FL60,0)+IF(ISNUMBER(FM60),FM60,0)+IF(ISNUMBER(FN60),FN60,0)+IF(ISNUMBER(FO60),FO60,0))/(IF(ISNUMBER(FE60),1,0)+IF(ISNUMBER(FF60),1,0)+IF(ISNUMBER(FG60),1,0)+IF(ISNUMBER(FH60),1,0)+IF(ISNUMBER(FI60),1,0)+IF(ISNUMBER(FJ60),1,0)+IF(ISNUMBER(FK60),1,0)+IF(ISNUMBER(FL60),1,0)+IF(ISNUMBER(FM60),1,0)+IF(ISNUMBER(FN60),1,0)+IF(ISNUMBER(FO60),1,0)),4),"")</f>
        <v>8.155</v>
      </c>
      <c r="FQ60" s="300" t="str">
        <f aca="false">IF(OR(Calculator!$E$12&lt;&gt;"YES",Calculator!$B$38&lt;Calculator!$G$12),"—",ROUND((1+SQRT(((50*POWER(80,POWER(COS(PI()*MOD(Calculator!$B$38/Calculator!$F$12,1)),2))-$C60)^2+(1500*ABS(SIN(2*PI()*MOD(Calculator!$B$38/Calculator!$F$12,1)))*IF(MOD(Calculator!$B$38/Calculator!$F$12,1)&lt;0.5,-1,1))^2)/((50*POWER(80,POWER(COS(PI()*MOD(Calculator!$B$38/Calculator!$F$12,1)),2))+$C60)^2+(1500*ABS(SIN(2*PI()*MOD(Calculator!$B$38/Calculator!$F$12,1)))*IF(MOD(Calculator!$B$38/Calculator!$F$12,1)&lt;0.5,-1,1))^2)))/(1-SQRT(((50*POWER(80,POWER(COS(PI()*MOD(Calculator!$B$38/Calculator!$F$12,1)),2))-$C60)^2+(1500*ABS(SIN(2*PI()*MOD(Calculator!$B$38/Calculator!$F$12,1)))*IF(MOD(Calculator!$B$38/Calculator!$F$12,1)&lt;0.5,-1,1))^2)/((50*POWER(80,POWER(COS(PI()*MOD(Calculator!$B$38/Calculator!$F$12,1)),2))+$C60)^2+(1500*ABS(SIN(2*PI()*MOD(Calculator!$B$38/Calculator!$F$12,1)))*IF(MOD(Calculator!$B$38/Calculator!$F$12,1)&lt;0.5,-1,1))^2))),2))</f>
        <v>—</v>
      </c>
      <c r="FR60" s="300" t="str">
        <f aca="false">IF(OR(Calculator!$E$13&lt;&gt;"YES",Calculator!$B$38&lt;Calculator!$G$13),"—",ROUND((1+SQRT(((50*POWER(80,POWER(COS(PI()*MOD(Calculator!$B$38/Calculator!$F$13,1)),2))-$C60)^2+(1500*ABS(SIN(2*PI()*MOD(Calculator!$B$38/Calculator!$F$13,1)))*IF(MOD(Calculator!$B$38/Calculator!$F$13,1)&lt;0.5,-1,1))^2)/((50*POWER(80,POWER(COS(PI()*MOD(Calculator!$B$38/Calculator!$F$13,1)),2))+$C60)^2+(1500*ABS(SIN(2*PI()*MOD(Calculator!$B$38/Calculator!$F$13,1)))*IF(MOD(Calculator!$B$38/Calculator!$F$13,1)&lt;0.5,-1,1))^2)))/(1-SQRT(((50*POWER(80,POWER(COS(PI()*MOD(Calculator!$B$38/Calculator!$F$13,1)),2))-$C60)^2+(1500*ABS(SIN(2*PI()*MOD(Calculator!$B$38/Calculator!$F$13,1)))*IF(MOD(Calculator!$B$38/Calculator!$F$13,1)&lt;0.5,-1,1))^2)/((50*POWER(80,POWER(COS(PI()*MOD(Calculator!$B$38/Calculator!$F$13,1)),2))+$C60)^2+(1500*ABS(SIN(2*PI()*MOD(Calculator!$B$38/Calculator!$F$13,1)))*IF(MOD(Calculator!$B$38/Calculator!$F$13,1)&lt;0.5,-1,1))^2))),2))</f>
        <v>—</v>
      </c>
      <c r="FS60" s="300" t="str">
        <f aca="false">IF(OR(Calculator!$E$14&lt;&gt;"YES",Calculator!$B$38&lt;Calculator!$G$14),"—",ROUND((1+SQRT(((50*POWER(80,POWER(COS(PI()*MOD(Calculator!$B$38/Calculator!$F$14,1)),2))-$C60)^2+(1500*ABS(SIN(2*PI()*MOD(Calculator!$B$38/Calculator!$F$14,1)))*IF(MOD(Calculator!$B$38/Calculator!$F$14,1)&lt;0.5,-1,1))^2)/((50*POWER(80,POWER(COS(PI()*MOD(Calculator!$B$38/Calculator!$F$14,1)),2))+$C60)^2+(1500*ABS(SIN(2*PI()*MOD(Calculator!$B$38/Calculator!$F$14,1)))*IF(MOD(Calculator!$B$38/Calculator!$F$14,1)&lt;0.5,-1,1))^2)))/(1-SQRT(((50*POWER(80,POWER(COS(PI()*MOD(Calculator!$B$38/Calculator!$F$14,1)),2))-$C60)^2+(1500*ABS(SIN(2*PI()*MOD(Calculator!$B$38/Calculator!$F$14,1)))*IF(MOD(Calculator!$B$38/Calculator!$F$14,1)&lt;0.5,-1,1))^2)/((50*POWER(80,POWER(COS(PI()*MOD(Calculator!$B$38/Calculator!$F$14,1)),2))+$C60)^2+(1500*ABS(SIN(2*PI()*MOD(Calculator!$B$38/Calculator!$F$14,1)))*IF(MOD(Calculator!$B$38/Calculator!$F$14,1)&lt;0.5,-1,1))^2))),2))</f>
        <v>—</v>
      </c>
      <c r="FT60" s="300" t="n">
        <f aca="false">IF(OR(Calculator!$E$15&lt;&gt;"YES",Calculator!$B$38&lt;Calculator!$G$15),"—",ROUND((1+SQRT(((50*POWER(80,POWER(COS(PI()*MOD(Calculator!$B$38/Calculator!$F$15,1)),2))-$C60)^2+(1500*ABS(SIN(2*PI()*MOD(Calculator!$B$38/Calculator!$F$15,1)))*IF(MOD(Calculator!$B$38/Calculator!$F$15,1)&lt;0.5,-1,1))^2)/((50*POWER(80,POWER(COS(PI()*MOD(Calculator!$B$38/Calculator!$F$15,1)),2))+$C60)^2+(1500*ABS(SIN(2*PI()*MOD(Calculator!$B$38/Calculator!$F$15,1)))*IF(MOD(Calculator!$B$38/Calculator!$F$15,1)&lt;0.5,-1,1))^2)))/(1-SQRT(((50*POWER(80,POWER(COS(PI()*MOD(Calculator!$B$38/Calculator!$F$15,1)),2))-$C60)^2+(1500*ABS(SIN(2*PI()*MOD(Calculator!$B$38/Calculator!$F$15,1)))*IF(MOD(Calculator!$B$38/Calculator!$F$15,1)&lt;0.5,-1,1))^2)/((50*POWER(80,POWER(COS(PI()*MOD(Calculator!$B$38/Calculator!$F$15,1)),2))+$C60)^2+(1500*ABS(SIN(2*PI()*MOD(Calculator!$B$38/Calculator!$F$15,1)))*IF(MOD(Calculator!$B$38/Calculator!$F$15,1)&lt;0.5,-1,1))^2))),2))</f>
        <v>2.41</v>
      </c>
      <c r="FU60" s="300" t="str">
        <f aca="false">IF(OR(Calculator!$E$16&lt;&gt;"YES",Calculator!$B$38&lt;Calculator!$G$16),"—",ROUND((1+SQRT(((50*POWER(80,POWER(COS(PI()*MOD(Calculator!$B$38/Calculator!$F$16,1)),2))-$C60)^2+(1500*ABS(SIN(2*PI()*MOD(Calculator!$B$38/Calculator!$F$16,1)))*IF(MOD(Calculator!$B$38/Calculator!$F$16,1)&lt;0.5,-1,1))^2)/((50*POWER(80,POWER(COS(PI()*MOD(Calculator!$B$38/Calculator!$F$16,1)),2))+$C60)^2+(1500*ABS(SIN(2*PI()*MOD(Calculator!$B$38/Calculator!$F$16,1)))*IF(MOD(Calculator!$B$38/Calculator!$F$16,1)&lt;0.5,-1,1))^2)))/(1-SQRT(((50*POWER(80,POWER(COS(PI()*MOD(Calculator!$B$38/Calculator!$F$16,1)),2))-$C60)^2+(1500*ABS(SIN(2*PI()*MOD(Calculator!$B$38/Calculator!$F$16,1)))*IF(MOD(Calculator!$B$38/Calculator!$F$16,1)&lt;0.5,-1,1))^2)/((50*POWER(80,POWER(COS(PI()*MOD(Calculator!$B$38/Calculator!$F$16,1)),2))+$C60)^2+(1500*ABS(SIN(2*PI()*MOD(Calculator!$B$38/Calculator!$F$16,1)))*IF(MOD(Calculator!$B$38/Calculator!$F$16,1)&lt;0.5,-1,1))^2))),2))</f>
        <v>—</v>
      </c>
      <c r="FV60" s="300" t="n">
        <f aca="false">IF(OR(Calculator!$E$17&lt;&gt;"YES",Calculator!$B$38&lt;Calculator!$G$17),"—",ROUND((1+SQRT(((50*POWER(80,POWER(COS(PI()*MOD(Calculator!$B$38/Calculator!$F$17,1)),2))-$C60)^2+(1500*ABS(SIN(2*PI()*MOD(Calculator!$B$38/Calculator!$F$17,1)))*IF(MOD(Calculator!$B$38/Calculator!$F$17,1)&lt;0.5,-1,1))^2)/((50*POWER(80,POWER(COS(PI()*MOD(Calculator!$B$38/Calculator!$F$17,1)),2))+$C60)^2+(1500*ABS(SIN(2*PI()*MOD(Calculator!$B$38/Calculator!$F$17,1)))*IF(MOD(Calculator!$B$38/Calculator!$F$17,1)&lt;0.5,-1,1))^2)))/(1-SQRT(((50*POWER(80,POWER(COS(PI()*MOD(Calculator!$B$38/Calculator!$F$17,1)),2))-$C60)^2+(1500*ABS(SIN(2*PI()*MOD(Calculator!$B$38/Calculator!$F$17,1)))*IF(MOD(Calculator!$B$38/Calculator!$F$17,1)&lt;0.5,-1,1))^2)/((50*POWER(80,POWER(COS(PI()*MOD(Calculator!$B$38/Calculator!$F$17,1)),2))+$C60)^2+(1500*ABS(SIN(2*PI()*MOD(Calculator!$B$38/Calculator!$F$17,1)))*IF(MOD(Calculator!$B$38/Calculator!$F$17,1)&lt;0.5,-1,1))^2))),2))</f>
        <v>16.79</v>
      </c>
      <c r="FW60" s="300" t="str">
        <f aca="false">IF(OR(Calculator!$E$18&lt;&gt;"YES",Calculator!$B$38&lt;Calculator!$G$18),"—",ROUND((1+SQRT(((50*POWER(80,POWER(COS(PI()*MOD(Calculator!$B$38/Calculator!$F$18,1)),2))-$C60)^2+(1500*ABS(SIN(2*PI()*MOD(Calculator!$B$38/Calculator!$F$18,1)))*IF(MOD(Calculator!$B$38/Calculator!$F$18,1)&lt;0.5,-1,1))^2)/((50*POWER(80,POWER(COS(PI()*MOD(Calculator!$B$38/Calculator!$F$18,1)),2))+$C60)^2+(1500*ABS(SIN(2*PI()*MOD(Calculator!$B$38/Calculator!$F$18,1)))*IF(MOD(Calculator!$B$38/Calculator!$F$18,1)&lt;0.5,-1,1))^2)))/(1-SQRT(((50*POWER(80,POWER(COS(PI()*MOD(Calculator!$B$38/Calculator!$F$18,1)),2))-$C60)^2+(1500*ABS(SIN(2*PI()*MOD(Calculator!$B$38/Calculator!$F$18,1)))*IF(MOD(Calculator!$B$38/Calculator!$F$18,1)&lt;0.5,-1,1))^2)/((50*POWER(80,POWER(COS(PI()*MOD(Calculator!$B$38/Calculator!$F$18,1)),2))+$C60)^2+(1500*ABS(SIN(2*PI()*MOD(Calculator!$B$38/Calculator!$F$18,1)))*IF(MOD(Calculator!$B$38/Calculator!$F$18,1)&lt;0.5,-1,1))^2))),2))</f>
        <v>—</v>
      </c>
      <c r="FX60" s="300" t="str">
        <f aca="false">IF(OR(Calculator!$E$19&lt;&gt;"YES",Calculator!$B$38&lt;Calculator!$G$19),"—",ROUND((1+SQRT(((50*POWER(80,POWER(COS(PI()*MOD(Calculator!$B$38/Calculator!$F$19,1)),2))-$C60)^2+(1500*ABS(SIN(2*PI()*MOD(Calculator!$B$38/Calculator!$F$19,1)))*IF(MOD(Calculator!$B$38/Calculator!$F$19,1)&lt;0.5,-1,1))^2)/((50*POWER(80,POWER(COS(PI()*MOD(Calculator!$B$38/Calculator!$F$19,1)),2))+$C60)^2+(1500*ABS(SIN(2*PI()*MOD(Calculator!$B$38/Calculator!$F$19,1)))*IF(MOD(Calculator!$B$38/Calculator!$F$19,1)&lt;0.5,-1,1))^2)))/(1-SQRT(((50*POWER(80,POWER(COS(PI()*MOD(Calculator!$B$38/Calculator!$F$19,1)),2))-$C60)^2+(1500*ABS(SIN(2*PI()*MOD(Calculator!$B$38/Calculator!$F$19,1)))*IF(MOD(Calculator!$B$38/Calculator!$F$19,1)&lt;0.5,-1,1))^2)/((50*POWER(80,POWER(COS(PI()*MOD(Calculator!$B$38/Calculator!$F$19,1)),2))+$C60)^2+(1500*ABS(SIN(2*PI()*MOD(Calculator!$B$38/Calculator!$F$19,1)))*IF(MOD(Calculator!$B$38/Calculator!$F$19,1)&lt;0.5,-1,1))^2))),2))</f>
        <v>—</v>
      </c>
      <c r="FY60" s="300" t="str">
        <f aca="false">IF(OR(Calculator!$E$20&lt;&gt;"YES",Calculator!$B$38&lt;Calculator!$G$20),"—",ROUND((1+SQRT(((50*POWER(80,POWER(COS(PI()*MOD(Calculator!$B$38/Calculator!$F$20,1)),2))-$C60)^2+(1500*ABS(SIN(2*PI()*MOD(Calculator!$B$38/Calculator!$F$20,1)))*IF(MOD(Calculator!$B$38/Calculator!$F$20,1)&lt;0.5,-1,1))^2)/((50*POWER(80,POWER(COS(PI()*MOD(Calculator!$B$38/Calculator!$F$20,1)),2))+$C60)^2+(1500*ABS(SIN(2*PI()*MOD(Calculator!$B$38/Calculator!$F$20,1)))*IF(MOD(Calculator!$B$38/Calculator!$F$20,1)&lt;0.5,-1,1))^2)))/(1-SQRT(((50*POWER(80,POWER(COS(PI()*MOD(Calculator!$B$38/Calculator!$F$20,1)),2))-$C60)^2+(1500*ABS(SIN(2*PI()*MOD(Calculator!$B$38/Calculator!$F$20,1)))*IF(MOD(Calculator!$B$38/Calculator!$F$20,1)&lt;0.5,-1,1))^2)/((50*POWER(80,POWER(COS(PI()*MOD(Calculator!$B$38/Calculator!$F$20,1)),2))+$C60)^2+(1500*ABS(SIN(2*PI()*MOD(Calculator!$B$38/Calculator!$F$20,1)))*IF(MOD(Calculator!$B$38/Calculator!$F$20,1)&lt;0.5,-1,1))^2))),2))</f>
        <v>—</v>
      </c>
      <c r="FZ60" s="300" t="str">
        <f aca="false">IF(OR(Calculator!$E$21&lt;&gt;"YES",Calculator!$B$38&lt;Calculator!$G$21),"—",ROUND((1+SQRT(((50*POWER(80,POWER(COS(PI()*MOD(Calculator!$B$38/Calculator!$F$21,1)),2))-$C60)^2+(1500*ABS(SIN(2*PI()*MOD(Calculator!$B$38/Calculator!$F$21,1)))*IF(MOD(Calculator!$B$38/Calculator!$F$21,1)&lt;0.5,-1,1))^2)/((50*POWER(80,POWER(COS(PI()*MOD(Calculator!$B$38/Calculator!$F$21,1)),2))+$C60)^2+(1500*ABS(SIN(2*PI()*MOD(Calculator!$B$38/Calculator!$F$21,1)))*IF(MOD(Calculator!$B$38/Calculator!$F$21,1)&lt;0.5,-1,1))^2)))/(1-SQRT(((50*POWER(80,POWER(COS(PI()*MOD(Calculator!$B$38/Calculator!$F$21,1)),2))-$C60)^2+(1500*ABS(SIN(2*PI()*MOD(Calculator!$B$38/Calculator!$F$21,1)))*IF(MOD(Calculator!$B$38/Calculator!$F$21,1)&lt;0.5,-1,1))^2)/((50*POWER(80,POWER(COS(PI()*MOD(Calculator!$B$38/Calculator!$F$21,1)),2))+$C60)^2+(1500*ABS(SIN(2*PI()*MOD(Calculator!$B$38/Calculator!$F$21,1)))*IF(MOD(Calculator!$B$38/Calculator!$F$21,1)&lt;0.5,-1,1))^2))),2))</f>
        <v>—</v>
      </c>
      <c r="GA60" s="300" t="str">
        <f aca="false">IF(OR(Calculator!$E$22&lt;&gt;"YES",Calculator!$B$38&lt;Calculator!$G$22),"—",ROUND((1+SQRT(((50*POWER(80,POWER(COS(PI()*MOD(Calculator!$B$38/Calculator!$F$22,1)),2))-$C60)^2+(1500*ABS(SIN(2*PI()*MOD(Calculator!$B$38/Calculator!$F$22,1)))*IF(MOD(Calculator!$B$38/Calculator!$F$22,1)&lt;0.5,-1,1))^2)/((50*POWER(80,POWER(COS(PI()*MOD(Calculator!$B$38/Calculator!$F$22,1)),2))+$C60)^2+(1500*ABS(SIN(2*PI()*MOD(Calculator!$B$38/Calculator!$F$22,1)))*IF(MOD(Calculator!$B$38/Calculator!$F$22,1)&lt;0.5,-1,1))^2)))/(1-SQRT(((50*POWER(80,POWER(COS(PI()*MOD(Calculator!$B$38/Calculator!$F$22,1)),2))-$C60)^2+(1500*ABS(SIN(2*PI()*MOD(Calculator!$B$38/Calculator!$F$22,1)))*IF(MOD(Calculator!$B$38/Calculator!$F$22,1)&lt;0.5,-1,1))^2)/((50*POWER(80,POWER(COS(PI()*MOD(Calculator!$B$38/Calculator!$F$22,1)),2))+$C60)^2+(1500*ABS(SIN(2*PI()*MOD(Calculator!$B$38/Calculator!$F$22,1)))*IF(MOD(Calculator!$B$38/Calculator!$F$22,1)&lt;0.5,-1,1))^2))),2))</f>
        <v>—</v>
      </c>
      <c r="GB60" s="295" t="n">
        <f aca="false">IFERROR(ROUND((IF(ISNUMBER(FQ60),FQ60,0)+IF(ISNUMBER(FR60),FR60,0)+IF(ISNUMBER(FS60),FS60,0)+IF(ISNUMBER(FT60),FT60,0)+IF(ISNUMBER(FU60),FU60,0)+IF(ISNUMBER(FV60),FV60,0)+IF(ISNUMBER(FW60),FW60,0)+IF(ISNUMBER(FX60),FX60,0)+IF(ISNUMBER(FY60),FY60,0)+IF(ISNUMBER(FZ60),FZ60,0)+IF(ISNUMBER(GA60),GA60,0))/(IF(ISNUMBER(FQ60),1,0)+IF(ISNUMBER(FR60),1,0)+IF(ISNUMBER(FS60),1,0)+IF(ISNUMBER(FT60),1,0)+IF(ISNUMBER(FU60),1,0)+IF(ISNUMBER(FV60),1,0)+IF(ISNUMBER(FW60),1,0)+IF(ISNUMBER(FX60),1,0)+IF(ISNUMBER(FY60),1,0)+IF(ISNUMBER(FZ60),1,0)+IF(ISNUMBER(GA60),1,0)),4),"")</f>
        <v>9.6</v>
      </c>
      <c r="GD60" s="253" t="str">
        <f aca="false">IF(OR(Calculator!$E$12&lt;&gt;"YES",Calculator!$B$34&lt;Calculator!$G$12),"—",ROUND((1+SQRT(((50*POWER(80,POWER(COS(PI()*MOD(Calculator!$B$34/Calculator!$F$12,1)),2))+MIN(500,MAX(30,100*EXP(-0.3*'VSWR Calculator'!$C$24)*(1+3*ABS(MOD('VSWR Calculator'!$C$23/Calculator!$F$12/2,1)-0.5))))/'VSWR Calculator'!$C$25)-$C60)^2+(1500*ABS(SIN(2*PI()*MOD(Calculator!$B$34/Calculator!$F$12,1)))*IF(MOD(Calculator!$B$34/Calculator!$F$12,1)&lt;0.5,-1,1))^2)/SQRT(((50*POWER(80,POWER(COS(PI()*MOD(Calculator!$B$34/Calculator!$F$12,1)),2))+MIN(500,MAX(30,100*EXP(-0.3*'VSWR Calculator'!$C$24)*(1+3*ABS(MOD('VSWR Calculator'!$C$23/Calculator!$F$12/2,1)-0.5))))/'VSWR Calculator'!$C$25)+$C60)^2+(1500*ABS(SIN(2*PI()*MOD(Calculator!$B$34/Calculator!$F$12,1)))*IF(MOD(Calculator!$B$34/Calculator!$F$12,1)&lt;0.5,-1,1))^2))/(1-SQRT(((50*POWER(80,POWER(COS(PI()*MOD(Calculator!$B$34/Calculator!$F$12,1)),2))+MIN(500,MAX(30,100*EXP(-0.3*'VSWR Calculator'!$C$24)*(1+3*ABS(MOD('VSWR Calculator'!$C$23/Calculator!$F$12/2,1)-0.5))))/'VSWR Calculator'!$C$25)-$C60)^2+(1500*ABS(SIN(2*PI()*MOD(Calculator!$B$34/Calculator!$F$12,1)))*IF(MOD(Calculator!$B$34/Calculator!$F$12,1)&lt;0.5,-1,1))^2)/SQRT(((50*POWER(80,POWER(COS(PI()*MOD(Calculator!$B$34/Calculator!$F$12,1)),2))+MIN(500,MAX(30,100*EXP(-0.3*'VSWR Calculator'!$C$24)*(1+3*ABS(MOD('VSWR Calculator'!$C$23/Calculator!$F$12/2,1)-0.5))))/'VSWR Calculator'!$C$25)+$C60)^2+(1500*ABS(SIN(2*PI()*MOD(Calculator!$B$34/Calculator!$F$12,1)))*IF(MOD(Calculator!$B$34/Calculator!$F$12,1)&lt;0.5,-1,1))^2)),2))</f>
        <v>—</v>
      </c>
      <c r="GE60" s="253" t="str">
        <f aca="false">IF(OR(Calculator!$E$13&lt;&gt;"YES",Calculator!$B$34&lt;Calculator!$G$13),"—",ROUND((1+SQRT(((50*POWER(80,POWER(COS(PI()*MOD(Calculator!$B$34/Calculator!$F$13,1)),2))+MIN(500,MAX(30,100*EXP(-0.3*'VSWR Calculator'!$C$24)*(1+3*ABS(MOD('VSWR Calculator'!$C$23/Calculator!$F$13/2,1)-0.5))))/'VSWR Calculator'!$C$25)-$C60)^2+(1500*ABS(SIN(2*PI()*MOD(Calculator!$B$34/Calculator!$F$13,1)))*IF(MOD(Calculator!$B$34/Calculator!$F$13,1)&lt;0.5,-1,1))^2)/SQRT(((50*POWER(80,POWER(COS(PI()*MOD(Calculator!$B$34/Calculator!$F$13,1)),2))+MIN(500,MAX(30,100*EXP(-0.3*'VSWR Calculator'!$C$24)*(1+3*ABS(MOD('VSWR Calculator'!$C$23/Calculator!$F$13/2,1)-0.5))))/'VSWR Calculator'!$C$25)+$C60)^2+(1500*ABS(SIN(2*PI()*MOD(Calculator!$B$34/Calculator!$F$13,1)))*IF(MOD(Calculator!$B$34/Calculator!$F$13,1)&lt;0.5,-1,1))^2))/(1-SQRT(((50*POWER(80,POWER(COS(PI()*MOD(Calculator!$B$34/Calculator!$F$13,1)),2))+MIN(500,MAX(30,100*EXP(-0.3*'VSWR Calculator'!$C$24)*(1+3*ABS(MOD('VSWR Calculator'!$C$23/Calculator!$F$13/2,1)-0.5))))/'VSWR Calculator'!$C$25)-$C60)^2+(1500*ABS(SIN(2*PI()*MOD(Calculator!$B$34/Calculator!$F$13,1)))*IF(MOD(Calculator!$B$34/Calculator!$F$13,1)&lt;0.5,-1,1))^2)/SQRT(((50*POWER(80,POWER(COS(PI()*MOD(Calculator!$B$34/Calculator!$F$13,1)),2))+MIN(500,MAX(30,100*EXP(-0.3*'VSWR Calculator'!$C$24)*(1+3*ABS(MOD('VSWR Calculator'!$C$23/Calculator!$F$13/2,1)-0.5))))/'VSWR Calculator'!$C$25)+$C60)^2+(1500*ABS(SIN(2*PI()*MOD(Calculator!$B$34/Calculator!$F$13,1)))*IF(MOD(Calculator!$B$34/Calculator!$F$13,1)&lt;0.5,-1,1))^2)),2))</f>
        <v>—</v>
      </c>
      <c r="GF60" s="253" t="str">
        <f aca="false">IF(OR(Calculator!$E$14&lt;&gt;"YES",Calculator!$B$34&lt;Calculator!$G$14),"—",ROUND((1+SQRT(((50*POWER(80,POWER(COS(PI()*MOD(Calculator!$B$34/Calculator!$F$14,1)),2))+MIN(500,MAX(30,100*EXP(-0.3*'VSWR Calculator'!$C$24)*(1+3*ABS(MOD('VSWR Calculator'!$C$23/Calculator!$F$14/2,1)-0.5))))/'VSWR Calculator'!$C$25)-$C60)^2+(1500*ABS(SIN(2*PI()*MOD(Calculator!$B$34/Calculator!$F$14,1)))*IF(MOD(Calculator!$B$34/Calculator!$F$14,1)&lt;0.5,-1,1))^2)/SQRT(((50*POWER(80,POWER(COS(PI()*MOD(Calculator!$B$34/Calculator!$F$14,1)),2))+MIN(500,MAX(30,100*EXP(-0.3*'VSWR Calculator'!$C$24)*(1+3*ABS(MOD('VSWR Calculator'!$C$23/Calculator!$F$14/2,1)-0.5))))/'VSWR Calculator'!$C$25)+$C60)^2+(1500*ABS(SIN(2*PI()*MOD(Calculator!$B$34/Calculator!$F$14,1)))*IF(MOD(Calculator!$B$34/Calculator!$F$14,1)&lt;0.5,-1,1))^2))/(1-SQRT(((50*POWER(80,POWER(COS(PI()*MOD(Calculator!$B$34/Calculator!$F$14,1)),2))+MIN(500,MAX(30,100*EXP(-0.3*'VSWR Calculator'!$C$24)*(1+3*ABS(MOD('VSWR Calculator'!$C$23/Calculator!$F$14/2,1)-0.5))))/'VSWR Calculator'!$C$25)-$C60)^2+(1500*ABS(SIN(2*PI()*MOD(Calculator!$B$34/Calculator!$F$14,1)))*IF(MOD(Calculator!$B$34/Calculator!$F$14,1)&lt;0.5,-1,1))^2)/SQRT(((50*POWER(80,POWER(COS(PI()*MOD(Calculator!$B$34/Calculator!$F$14,1)),2))+MIN(500,MAX(30,100*EXP(-0.3*'VSWR Calculator'!$C$24)*(1+3*ABS(MOD('VSWR Calculator'!$C$23/Calculator!$F$14/2,1)-0.5))))/'VSWR Calculator'!$C$25)+$C60)^2+(1500*ABS(SIN(2*PI()*MOD(Calculator!$B$34/Calculator!$F$14,1)))*IF(MOD(Calculator!$B$34/Calculator!$F$14,1)&lt;0.5,-1,1))^2)),2))</f>
        <v>—</v>
      </c>
      <c r="GG60" s="253" t="n">
        <f aca="false">IF(OR(Calculator!$E$15&lt;&gt;"YES",Calculator!$B$34&lt;Calculator!$G$15),"—",ROUND((1+SQRT(((50*POWER(80,POWER(COS(PI()*MOD(Calculator!$B$34/Calculator!$F$15,1)),2))+MIN(500,MAX(30,100*EXP(-0.3*'VSWR Calculator'!$C$24)*(1+3*ABS(MOD('VSWR Calculator'!$C$23/Calculator!$F$15/2,1)-0.5))))/'VSWR Calculator'!$C$25)-$C60)^2+(1500*ABS(SIN(2*PI()*MOD(Calculator!$B$34/Calculator!$F$15,1)))*IF(MOD(Calculator!$B$34/Calculator!$F$15,1)&lt;0.5,-1,1))^2)/SQRT(((50*POWER(80,POWER(COS(PI()*MOD(Calculator!$B$34/Calculator!$F$15,1)),2))+MIN(500,MAX(30,100*EXP(-0.3*'VSWR Calculator'!$C$24)*(1+3*ABS(MOD('VSWR Calculator'!$C$23/Calculator!$F$15/2,1)-0.5))))/'VSWR Calculator'!$C$25)+$C60)^2+(1500*ABS(SIN(2*PI()*MOD(Calculator!$B$34/Calculator!$F$15,1)))*IF(MOD(Calculator!$B$34/Calculator!$F$15,1)&lt;0.5,-1,1))^2))/(1-SQRT(((50*POWER(80,POWER(COS(PI()*MOD(Calculator!$B$34/Calculator!$F$15,1)),2))+MIN(500,MAX(30,100*EXP(-0.3*'VSWR Calculator'!$C$24)*(1+3*ABS(MOD('VSWR Calculator'!$C$23/Calculator!$F$15/2,1)-0.5))))/'VSWR Calculator'!$C$25)-$C60)^2+(1500*ABS(SIN(2*PI()*MOD(Calculator!$B$34/Calculator!$F$15,1)))*IF(MOD(Calculator!$B$34/Calculator!$F$15,1)&lt;0.5,-1,1))^2)/SQRT(((50*POWER(80,POWER(COS(PI()*MOD(Calculator!$B$34/Calculator!$F$15,1)),2))+MIN(500,MAX(30,100*EXP(-0.3*'VSWR Calculator'!$C$24)*(1+3*ABS(MOD('VSWR Calculator'!$C$23/Calculator!$F$15/2,1)-0.5))))/'VSWR Calculator'!$C$25)+$C60)^2+(1500*ABS(SIN(2*PI()*MOD(Calculator!$B$34/Calculator!$F$15,1)))*IF(MOD(Calculator!$B$34/Calculator!$F$15,1)&lt;0.5,-1,1))^2)),2))</f>
        <v>14.55</v>
      </c>
      <c r="GH60" s="253" t="str">
        <f aca="false">IF(OR(Calculator!$E$16&lt;&gt;"YES",Calculator!$B$34&lt;Calculator!$G$16),"—",ROUND((1+SQRT(((50*POWER(80,POWER(COS(PI()*MOD(Calculator!$B$34/Calculator!$F$16,1)),2))+MIN(500,MAX(30,100*EXP(-0.3*'VSWR Calculator'!$C$24)*(1+3*ABS(MOD('VSWR Calculator'!$C$23/Calculator!$F$16/2,1)-0.5))))/'VSWR Calculator'!$C$25)-$C60)^2+(1500*ABS(SIN(2*PI()*MOD(Calculator!$B$34/Calculator!$F$16,1)))*IF(MOD(Calculator!$B$34/Calculator!$F$16,1)&lt;0.5,-1,1))^2)/SQRT(((50*POWER(80,POWER(COS(PI()*MOD(Calculator!$B$34/Calculator!$F$16,1)),2))+MIN(500,MAX(30,100*EXP(-0.3*'VSWR Calculator'!$C$24)*(1+3*ABS(MOD('VSWR Calculator'!$C$23/Calculator!$F$16/2,1)-0.5))))/'VSWR Calculator'!$C$25)+$C60)^2+(1500*ABS(SIN(2*PI()*MOD(Calculator!$B$34/Calculator!$F$16,1)))*IF(MOD(Calculator!$B$34/Calculator!$F$16,1)&lt;0.5,-1,1))^2))/(1-SQRT(((50*POWER(80,POWER(COS(PI()*MOD(Calculator!$B$34/Calculator!$F$16,1)),2))+MIN(500,MAX(30,100*EXP(-0.3*'VSWR Calculator'!$C$24)*(1+3*ABS(MOD('VSWR Calculator'!$C$23/Calculator!$F$16/2,1)-0.5))))/'VSWR Calculator'!$C$25)-$C60)^2+(1500*ABS(SIN(2*PI()*MOD(Calculator!$B$34/Calculator!$F$16,1)))*IF(MOD(Calculator!$B$34/Calculator!$F$16,1)&lt;0.5,-1,1))^2)/SQRT(((50*POWER(80,POWER(COS(PI()*MOD(Calculator!$B$34/Calculator!$F$16,1)),2))+MIN(500,MAX(30,100*EXP(-0.3*'VSWR Calculator'!$C$24)*(1+3*ABS(MOD('VSWR Calculator'!$C$23/Calculator!$F$16/2,1)-0.5))))/'VSWR Calculator'!$C$25)+$C60)^2+(1500*ABS(SIN(2*PI()*MOD(Calculator!$B$34/Calculator!$F$16,1)))*IF(MOD(Calculator!$B$34/Calculator!$F$16,1)&lt;0.5,-1,1))^2)),2))</f>
        <v>—</v>
      </c>
      <c r="GI60" s="253" t="n">
        <f aca="false">IF(OR(Calculator!$E$17&lt;&gt;"YES",Calculator!$B$34&lt;Calculator!$G$17),"—",ROUND((1+SQRT(((50*POWER(80,POWER(COS(PI()*MOD(Calculator!$B$34/Calculator!$F$17,1)),2))+MIN(500,MAX(30,100*EXP(-0.3*'VSWR Calculator'!$C$24)*(1+3*ABS(MOD('VSWR Calculator'!$C$23/Calculator!$F$17/2,1)-0.5))))/'VSWR Calculator'!$C$25)-$C60)^2+(1500*ABS(SIN(2*PI()*MOD(Calculator!$B$34/Calculator!$F$17,1)))*IF(MOD(Calculator!$B$34/Calculator!$F$17,1)&lt;0.5,-1,1))^2)/SQRT(((50*POWER(80,POWER(COS(PI()*MOD(Calculator!$B$34/Calculator!$F$17,1)),2))+MIN(500,MAX(30,100*EXP(-0.3*'VSWR Calculator'!$C$24)*(1+3*ABS(MOD('VSWR Calculator'!$C$23/Calculator!$F$17/2,1)-0.5))))/'VSWR Calculator'!$C$25)+$C60)^2+(1500*ABS(SIN(2*PI()*MOD(Calculator!$B$34/Calculator!$F$17,1)))*IF(MOD(Calculator!$B$34/Calculator!$F$17,1)&lt;0.5,-1,1))^2))/(1-SQRT(((50*POWER(80,POWER(COS(PI()*MOD(Calculator!$B$34/Calculator!$F$17,1)),2))+MIN(500,MAX(30,100*EXP(-0.3*'VSWR Calculator'!$C$24)*(1+3*ABS(MOD('VSWR Calculator'!$C$23/Calculator!$F$17/2,1)-0.5))))/'VSWR Calculator'!$C$25)-$C60)^2+(1500*ABS(SIN(2*PI()*MOD(Calculator!$B$34/Calculator!$F$17,1)))*IF(MOD(Calculator!$B$34/Calculator!$F$17,1)&lt;0.5,-1,1))^2)/SQRT(((50*POWER(80,POWER(COS(PI()*MOD(Calculator!$B$34/Calculator!$F$17,1)),2))+MIN(500,MAX(30,100*EXP(-0.3*'VSWR Calculator'!$C$24)*(1+3*ABS(MOD('VSWR Calculator'!$C$23/Calculator!$F$17/2,1)-0.5))))/'VSWR Calculator'!$C$25)+$C60)^2+(1500*ABS(SIN(2*PI()*MOD(Calculator!$B$34/Calculator!$F$17,1)))*IF(MOD(Calculator!$B$34/Calculator!$F$17,1)&lt;0.5,-1,1))^2)),2))</f>
        <v>11.57</v>
      </c>
      <c r="GJ60" s="253" t="str">
        <f aca="false">IF(OR(Calculator!$E$18&lt;&gt;"YES",Calculator!$B$34&lt;Calculator!$G$18),"—",ROUND((1+SQRT(((50*POWER(80,POWER(COS(PI()*MOD(Calculator!$B$34/Calculator!$F$18,1)),2))+MIN(500,MAX(30,100*EXP(-0.3*'VSWR Calculator'!$C$24)*(1+3*ABS(MOD('VSWR Calculator'!$C$23/Calculator!$F$18/2,1)-0.5))))/'VSWR Calculator'!$C$25)-$C60)^2+(1500*ABS(SIN(2*PI()*MOD(Calculator!$B$34/Calculator!$F$18,1)))*IF(MOD(Calculator!$B$34/Calculator!$F$18,1)&lt;0.5,-1,1))^2)/SQRT(((50*POWER(80,POWER(COS(PI()*MOD(Calculator!$B$34/Calculator!$F$18,1)),2))+MIN(500,MAX(30,100*EXP(-0.3*'VSWR Calculator'!$C$24)*(1+3*ABS(MOD('VSWR Calculator'!$C$23/Calculator!$F$18/2,1)-0.5))))/'VSWR Calculator'!$C$25)+$C60)^2+(1500*ABS(SIN(2*PI()*MOD(Calculator!$B$34/Calculator!$F$18,1)))*IF(MOD(Calculator!$B$34/Calculator!$F$18,1)&lt;0.5,-1,1))^2))/(1-SQRT(((50*POWER(80,POWER(COS(PI()*MOD(Calculator!$B$34/Calculator!$F$18,1)),2))+MIN(500,MAX(30,100*EXP(-0.3*'VSWR Calculator'!$C$24)*(1+3*ABS(MOD('VSWR Calculator'!$C$23/Calculator!$F$18/2,1)-0.5))))/'VSWR Calculator'!$C$25)-$C60)^2+(1500*ABS(SIN(2*PI()*MOD(Calculator!$B$34/Calculator!$F$18,1)))*IF(MOD(Calculator!$B$34/Calculator!$F$18,1)&lt;0.5,-1,1))^2)/SQRT(((50*POWER(80,POWER(COS(PI()*MOD(Calculator!$B$34/Calculator!$F$18,1)),2))+MIN(500,MAX(30,100*EXP(-0.3*'VSWR Calculator'!$C$24)*(1+3*ABS(MOD('VSWR Calculator'!$C$23/Calculator!$F$18/2,1)-0.5))))/'VSWR Calculator'!$C$25)+$C60)^2+(1500*ABS(SIN(2*PI()*MOD(Calculator!$B$34/Calculator!$F$18,1)))*IF(MOD(Calculator!$B$34/Calculator!$F$18,1)&lt;0.5,-1,1))^2)),2))</f>
        <v>—</v>
      </c>
      <c r="GK60" s="253" t="str">
        <f aca="false">IF(OR(Calculator!$E$19&lt;&gt;"YES",Calculator!$B$34&lt;Calculator!$G$19),"—",ROUND((1+SQRT(((50*POWER(80,POWER(COS(PI()*MOD(Calculator!$B$34/Calculator!$F$19,1)),2))+MIN(500,MAX(30,100*EXP(-0.3*'VSWR Calculator'!$C$24)*(1+3*ABS(MOD('VSWR Calculator'!$C$23/Calculator!$F$19/2,1)-0.5))))/'VSWR Calculator'!$C$25)-$C60)^2+(1500*ABS(SIN(2*PI()*MOD(Calculator!$B$34/Calculator!$F$19,1)))*IF(MOD(Calculator!$B$34/Calculator!$F$19,1)&lt;0.5,-1,1))^2)/SQRT(((50*POWER(80,POWER(COS(PI()*MOD(Calculator!$B$34/Calculator!$F$19,1)),2))+MIN(500,MAX(30,100*EXP(-0.3*'VSWR Calculator'!$C$24)*(1+3*ABS(MOD('VSWR Calculator'!$C$23/Calculator!$F$19/2,1)-0.5))))/'VSWR Calculator'!$C$25)+$C60)^2+(1500*ABS(SIN(2*PI()*MOD(Calculator!$B$34/Calculator!$F$19,1)))*IF(MOD(Calculator!$B$34/Calculator!$F$19,1)&lt;0.5,-1,1))^2))/(1-SQRT(((50*POWER(80,POWER(COS(PI()*MOD(Calculator!$B$34/Calculator!$F$19,1)),2))+MIN(500,MAX(30,100*EXP(-0.3*'VSWR Calculator'!$C$24)*(1+3*ABS(MOD('VSWR Calculator'!$C$23/Calculator!$F$19/2,1)-0.5))))/'VSWR Calculator'!$C$25)-$C60)^2+(1500*ABS(SIN(2*PI()*MOD(Calculator!$B$34/Calculator!$F$19,1)))*IF(MOD(Calculator!$B$34/Calculator!$F$19,1)&lt;0.5,-1,1))^2)/SQRT(((50*POWER(80,POWER(COS(PI()*MOD(Calculator!$B$34/Calculator!$F$19,1)),2))+MIN(500,MAX(30,100*EXP(-0.3*'VSWR Calculator'!$C$24)*(1+3*ABS(MOD('VSWR Calculator'!$C$23/Calculator!$F$19/2,1)-0.5))))/'VSWR Calculator'!$C$25)+$C60)^2+(1500*ABS(SIN(2*PI()*MOD(Calculator!$B$34/Calculator!$F$19,1)))*IF(MOD(Calculator!$B$34/Calculator!$F$19,1)&lt;0.5,-1,1))^2)),2))</f>
        <v>—</v>
      </c>
      <c r="GL60" s="253" t="str">
        <f aca="false">IF(OR(Calculator!$E$20&lt;&gt;"YES",Calculator!$B$34&lt;Calculator!$G$20),"—",ROUND((1+SQRT(((50*POWER(80,POWER(COS(PI()*MOD(Calculator!$B$34/Calculator!$F$20,1)),2))+MIN(500,MAX(30,100*EXP(-0.3*'VSWR Calculator'!$C$24)*(1+3*ABS(MOD('VSWR Calculator'!$C$23/Calculator!$F$20/2,1)-0.5))))/'VSWR Calculator'!$C$25)-$C60)^2+(1500*ABS(SIN(2*PI()*MOD(Calculator!$B$34/Calculator!$F$20,1)))*IF(MOD(Calculator!$B$34/Calculator!$F$20,1)&lt;0.5,-1,1))^2)/SQRT(((50*POWER(80,POWER(COS(PI()*MOD(Calculator!$B$34/Calculator!$F$20,1)),2))+MIN(500,MAX(30,100*EXP(-0.3*'VSWR Calculator'!$C$24)*(1+3*ABS(MOD('VSWR Calculator'!$C$23/Calculator!$F$20/2,1)-0.5))))/'VSWR Calculator'!$C$25)+$C60)^2+(1500*ABS(SIN(2*PI()*MOD(Calculator!$B$34/Calculator!$F$20,1)))*IF(MOD(Calculator!$B$34/Calculator!$F$20,1)&lt;0.5,-1,1))^2))/(1-SQRT(((50*POWER(80,POWER(COS(PI()*MOD(Calculator!$B$34/Calculator!$F$20,1)),2))+MIN(500,MAX(30,100*EXP(-0.3*'VSWR Calculator'!$C$24)*(1+3*ABS(MOD('VSWR Calculator'!$C$23/Calculator!$F$20/2,1)-0.5))))/'VSWR Calculator'!$C$25)-$C60)^2+(1500*ABS(SIN(2*PI()*MOD(Calculator!$B$34/Calculator!$F$20,1)))*IF(MOD(Calculator!$B$34/Calculator!$F$20,1)&lt;0.5,-1,1))^2)/SQRT(((50*POWER(80,POWER(COS(PI()*MOD(Calculator!$B$34/Calculator!$F$20,1)),2))+MIN(500,MAX(30,100*EXP(-0.3*'VSWR Calculator'!$C$24)*(1+3*ABS(MOD('VSWR Calculator'!$C$23/Calculator!$F$20/2,1)-0.5))))/'VSWR Calculator'!$C$25)+$C60)^2+(1500*ABS(SIN(2*PI()*MOD(Calculator!$B$34/Calculator!$F$20,1)))*IF(MOD(Calculator!$B$34/Calculator!$F$20,1)&lt;0.5,-1,1))^2)),2))</f>
        <v>—</v>
      </c>
      <c r="GM60" s="253" t="str">
        <f aca="false">IF(OR(Calculator!$E$21&lt;&gt;"YES",Calculator!$B$34&lt;Calculator!$G$21),"—",ROUND((1+SQRT(((50*POWER(80,POWER(COS(PI()*MOD(Calculator!$B$34/Calculator!$F$21,1)),2))+MIN(500,MAX(30,100*EXP(-0.3*'VSWR Calculator'!$C$24)*(1+3*ABS(MOD('VSWR Calculator'!$C$23/Calculator!$F$21/2,1)-0.5))))/'VSWR Calculator'!$C$25)-$C60)^2+(1500*ABS(SIN(2*PI()*MOD(Calculator!$B$34/Calculator!$F$21,1)))*IF(MOD(Calculator!$B$34/Calculator!$F$21,1)&lt;0.5,-1,1))^2)/SQRT(((50*POWER(80,POWER(COS(PI()*MOD(Calculator!$B$34/Calculator!$F$21,1)),2))+MIN(500,MAX(30,100*EXP(-0.3*'VSWR Calculator'!$C$24)*(1+3*ABS(MOD('VSWR Calculator'!$C$23/Calculator!$F$21/2,1)-0.5))))/'VSWR Calculator'!$C$25)+$C60)^2+(1500*ABS(SIN(2*PI()*MOD(Calculator!$B$34/Calculator!$F$21,1)))*IF(MOD(Calculator!$B$34/Calculator!$F$21,1)&lt;0.5,-1,1))^2))/(1-SQRT(((50*POWER(80,POWER(COS(PI()*MOD(Calculator!$B$34/Calculator!$F$21,1)),2))+MIN(500,MAX(30,100*EXP(-0.3*'VSWR Calculator'!$C$24)*(1+3*ABS(MOD('VSWR Calculator'!$C$23/Calculator!$F$21/2,1)-0.5))))/'VSWR Calculator'!$C$25)-$C60)^2+(1500*ABS(SIN(2*PI()*MOD(Calculator!$B$34/Calculator!$F$21,1)))*IF(MOD(Calculator!$B$34/Calculator!$F$21,1)&lt;0.5,-1,1))^2)/SQRT(((50*POWER(80,POWER(COS(PI()*MOD(Calculator!$B$34/Calculator!$F$21,1)),2))+MIN(500,MAX(30,100*EXP(-0.3*'VSWR Calculator'!$C$24)*(1+3*ABS(MOD('VSWR Calculator'!$C$23/Calculator!$F$21/2,1)-0.5))))/'VSWR Calculator'!$C$25)+$C60)^2+(1500*ABS(SIN(2*PI()*MOD(Calculator!$B$34/Calculator!$F$21,1)))*IF(MOD(Calculator!$B$34/Calculator!$F$21,1)&lt;0.5,-1,1))^2)),2))</f>
        <v>—</v>
      </c>
      <c r="GN60" s="253" t="str">
        <f aca="false">IF(OR(Calculator!$E$22&lt;&gt;"YES",Calculator!$B$34&lt;Calculator!$G$22),"—",ROUND((1+SQRT(((50*POWER(80,POWER(COS(PI()*MOD(Calculator!$B$34/Calculator!$F$22,1)),2))+MIN(500,MAX(30,100*EXP(-0.3*'VSWR Calculator'!$C$24)*(1+3*ABS(MOD('VSWR Calculator'!$C$23/Calculator!$F$22/2,1)-0.5))))/'VSWR Calculator'!$C$25)-$C60)^2+(1500*ABS(SIN(2*PI()*MOD(Calculator!$B$34/Calculator!$F$22,1)))*IF(MOD(Calculator!$B$34/Calculator!$F$22,1)&lt;0.5,-1,1))^2)/SQRT(((50*POWER(80,POWER(COS(PI()*MOD(Calculator!$B$34/Calculator!$F$22,1)),2))+MIN(500,MAX(30,100*EXP(-0.3*'VSWR Calculator'!$C$24)*(1+3*ABS(MOD('VSWR Calculator'!$C$23/Calculator!$F$22/2,1)-0.5))))/'VSWR Calculator'!$C$25)+$C60)^2+(1500*ABS(SIN(2*PI()*MOD(Calculator!$B$34/Calculator!$F$22,1)))*IF(MOD(Calculator!$B$34/Calculator!$F$22,1)&lt;0.5,-1,1))^2))/(1-SQRT(((50*POWER(80,POWER(COS(PI()*MOD(Calculator!$B$34/Calculator!$F$22,1)),2))+MIN(500,MAX(30,100*EXP(-0.3*'VSWR Calculator'!$C$24)*(1+3*ABS(MOD('VSWR Calculator'!$C$23/Calculator!$F$22/2,1)-0.5))))/'VSWR Calculator'!$C$25)-$C60)^2+(1500*ABS(SIN(2*PI()*MOD(Calculator!$B$34/Calculator!$F$22,1)))*IF(MOD(Calculator!$B$34/Calculator!$F$22,1)&lt;0.5,-1,1))^2)/SQRT(((50*POWER(80,POWER(COS(PI()*MOD(Calculator!$B$34/Calculator!$F$22,1)),2))+MIN(500,MAX(30,100*EXP(-0.3*'VSWR Calculator'!$C$24)*(1+3*ABS(MOD('VSWR Calculator'!$C$23/Calculator!$F$22/2,1)-0.5))))/'VSWR Calculator'!$C$25)+$C60)^2+(1500*ABS(SIN(2*PI()*MOD(Calculator!$B$34/Calculator!$F$22,1)))*IF(MOD(Calculator!$B$34/Calculator!$F$22,1)&lt;0.5,-1,1))^2)),2))</f>
        <v>—</v>
      </c>
      <c r="GO60" s="253" t="n">
        <f aca="false">IFERROR(ROUND((IF(ISNUMBER(GD60),GD60,0)+IF(ISNUMBER(GE60),GE60,0)+IF(ISNUMBER(GF60),GF60,0)+IF(ISNUMBER(GG60),GG60,0)+IF(ISNUMBER(GH60),GH60,0)+IF(ISNUMBER(GI60),GI60,0)+IF(ISNUMBER(GJ60),GJ60,0)+IF(ISNUMBER(GK60),GK60,0)+IF(ISNUMBER(GL60),GL60,0)+IF(ISNUMBER(GM60),GM60,0)+IF(ISNUMBER(GN60),GN60,0))/(IF(ISNUMBER(GD60),1,0)+IF(ISNUMBER(GE60),1,0)+IF(ISNUMBER(GF60),1,0)+IF(ISNUMBER(GG60),1,0)+IF(ISNUMBER(GH60),1,0)+IF(ISNUMBER(GI60),1,0)+IF(ISNUMBER(GJ60),1,0)+IF(ISNUMBER(GK60),1,0)+IF(ISNUMBER(GL60),1,0)+IF(ISNUMBER(GM60),1,0)+IF(ISNUMBER(GN60),1,0)),4),"")</f>
        <v>13.06</v>
      </c>
      <c r="GP60" s="253" t="str">
        <f aca="false">IF(OR(Calculator!$E$12&lt;&gt;"YES",Calculator!$B$35&lt;Calculator!$G$12),"—",ROUND((1+SQRT(((50*POWER(80,POWER(COS(PI()*MOD(Calculator!$B$35/Calculator!$F$12,1)),2))+MIN(500,MAX(30,100*EXP(-0.3*'VSWR Calculator'!$C$24)*(1+3*ABS(MOD('VSWR Calculator'!$C$23/Calculator!$F$12/2,1)-0.5))))/'VSWR Calculator'!$C$25)-$C60)^2+(1500*ABS(SIN(2*PI()*MOD(Calculator!$B$35/Calculator!$F$12,1)))*IF(MOD(Calculator!$B$35/Calculator!$F$12,1)&lt;0.5,-1,1))^2)/SQRT(((50*POWER(80,POWER(COS(PI()*MOD(Calculator!$B$35/Calculator!$F$12,1)),2))+MIN(500,MAX(30,100*EXP(-0.3*'VSWR Calculator'!$C$24)*(1+3*ABS(MOD('VSWR Calculator'!$C$23/Calculator!$F$12/2,1)-0.5))))/'VSWR Calculator'!$C$25)+$C60)^2+(1500*ABS(SIN(2*PI()*MOD(Calculator!$B$35/Calculator!$F$12,1)))*IF(MOD(Calculator!$B$35/Calculator!$F$12,1)&lt;0.5,-1,1))^2))/(1-SQRT(((50*POWER(80,POWER(COS(PI()*MOD(Calculator!$B$35/Calculator!$F$12,1)),2))+MIN(500,MAX(30,100*EXP(-0.3*'VSWR Calculator'!$C$24)*(1+3*ABS(MOD('VSWR Calculator'!$C$23/Calculator!$F$12/2,1)-0.5))))/'VSWR Calculator'!$C$25)-$C60)^2+(1500*ABS(SIN(2*PI()*MOD(Calculator!$B$35/Calculator!$F$12,1)))*IF(MOD(Calculator!$B$35/Calculator!$F$12,1)&lt;0.5,-1,1))^2)/SQRT(((50*POWER(80,POWER(COS(PI()*MOD(Calculator!$B$35/Calculator!$F$12,1)),2))+MIN(500,MAX(30,100*EXP(-0.3*'VSWR Calculator'!$C$24)*(1+3*ABS(MOD('VSWR Calculator'!$C$23/Calculator!$F$12/2,1)-0.5))))/'VSWR Calculator'!$C$25)+$C60)^2+(1500*ABS(SIN(2*PI()*MOD(Calculator!$B$35/Calculator!$F$12,1)))*IF(MOD(Calculator!$B$35/Calculator!$F$12,1)&lt;0.5,-1,1))^2)),2))</f>
        <v>—</v>
      </c>
      <c r="GQ60" s="253" t="str">
        <f aca="false">IF(OR(Calculator!$E$13&lt;&gt;"YES",Calculator!$B$35&lt;Calculator!$G$13),"—",ROUND((1+SQRT(((50*POWER(80,POWER(COS(PI()*MOD(Calculator!$B$35/Calculator!$F$13,1)),2))+MIN(500,MAX(30,100*EXP(-0.3*'VSWR Calculator'!$C$24)*(1+3*ABS(MOD('VSWR Calculator'!$C$23/Calculator!$F$13/2,1)-0.5))))/'VSWR Calculator'!$C$25)-$C60)^2+(1500*ABS(SIN(2*PI()*MOD(Calculator!$B$35/Calculator!$F$13,1)))*IF(MOD(Calculator!$B$35/Calculator!$F$13,1)&lt;0.5,-1,1))^2)/SQRT(((50*POWER(80,POWER(COS(PI()*MOD(Calculator!$B$35/Calculator!$F$13,1)),2))+MIN(500,MAX(30,100*EXP(-0.3*'VSWR Calculator'!$C$24)*(1+3*ABS(MOD('VSWR Calculator'!$C$23/Calculator!$F$13/2,1)-0.5))))/'VSWR Calculator'!$C$25)+$C60)^2+(1500*ABS(SIN(2*PI()*MOD(Calculator!$B$35/Calculator!$F$13,1)))*IF(MOD(Calculator!$B$35/Calculator!$F$13,1)&lt;0.5,-1,1))^2))/(1-SQRT(((50*POWER(80,POWER(COS(PI()*MOD(Calculator!$B$35/Calculator!$F$13,1)),2))+MIN(500,MAX(30,100*EXP(-0.3*'VSWR Calculator'!$C$24)*(1+3*ABS(MOD('VSWR Calculator'!$C$23/Calculator!$F$13/2,1)-0.5))))/'VSWR Calculator'!$C$25)-$C60)^2+(1500*ABS(SIN(2*PI()*MOD(Calculator!$B$35/Calculator!$F$13,1)))*IF(MOD(Calculator!$B$35/Calculator!$F$13,1)&lt;0.5,-1,1))^2)/SQRT(((50*POWER(80,POWER(COS(PI()*MOD(Calculator!$B$35/Calculator!$F$13,1)),2))+MIN(500,MAX(30,100*EXP(-0.3*'VSWR Calculator'!$C$24)*(1+3*ABS(MOD('VSWR Calculator'!$C$23/Calculator!$F$13/2,1)-0.5))))/'VSWR Calculator'!$C$25)+$C60)^2+(1500*ABS(SIN(2*PI()*MOD(Calculator!$B$35/Calculator!$F$13,1)))*IF(MOD(Calculator!$B$35/Calculator!$F$13,1)&lt;0.5,-1,1))^2)),2))</f>
        <v>—</v>
      </c>
      <c r="GR60" s="253" t="str">
        <f aca="false">IF(OR(Calculator!$E$14&lt;&gt;"YES",Calculator!$B$35&lt;Calculator!$G$14),"—",ROUND((1+SQRT(((50*POWER(80,POWER(COS(PI()*MOD(Calculator!$B$35/Calculator!$F$14,1)),2))+MIN(500,MAX(30,100*EXP(-0.3*'VSWR Calculator'!$C$24)*(1+3*ABS(MOD('VSWR Calculator'!$C$23/Calculator!$F$14/2,1)-0.5))))/'VSWR Calculator'!$C$25)-$C60)^2+(1500*ABS(SIN(2*PI()*MOD(Calculator!$B$35/Calculator!$F$14,1)))*IF(MOD(Calculator!$B$35/Calculator!$F$14,1)&lt;0.5,-1,1))^2)/SQRT(((50*POWER(80,POWER(COS(PI()*MOD(Calculator!$B$35/Calculator!$F$14,1)),2))+MIN(500,MAX(30,100*EXP(-0.3*'VSWR Calculator'!$C$24)*(1+3*ABS(MOD('VSWR Calculator'!$C$23/Calculator!$F$14/2,1)-0.5))))/'VSWR Calculator'!$C$25)+$C60)^2+(1500*ABS(SIN(2*PI()*MOD(Calculator!$B$35/Calculator!$F$14,1)))*IF(MOD(Calculator!$B$35/Calculator!$F$14,1)&lt;0.5,-1,1))^2))/(1-SQRT(((50*POWER(80,POWER(COS(PI()*MOD(Calculator!$B$35/Calculator!$F$14,1)),2))+MIN(500,MAX(30,100*EXP(-0.3*'VSWR Calculator'!$C$24)*(1+3*ABS(MOD('VSWR Calculator'!$C$23/Calculator!$F$14/2,1)-0.5))))/'VSWR Calculator'!$C$25)-$C60)^2+(1500*ABS(SIN(2*PI()*MOD(Calculator!$B$35/Calculator!$F$14,1)))*IF(MOD(Calculator!$B$35/Calculator!$F$14,1)&lt;0.5,-1,1))^2)/SQRT(((50*POWER(80,POWER(COS(PI()*MOD(Calculator!$B$35/Calculator!$F$14,1)),2))+MIN(500,MAX(30,100*EXP(-0.3*'VSWR Calculator'!$C$24)*(1+3*ABS(MOD('VSWR Calculator'!$C$23/Calculator!$F$14/2,1)-0.5))))/'VSWR Calculator'!$C$25)+$C60)^2+(1500*ABS(SIN(2*PI()*MOD(Calculator!$B$35/Calculator!$F$14,1)))*IF(MOD(Calculator!$B$35/Calculator!$F$14,1)&lt;0.5,-1,1))^2)),2))</f>
        <v>—</v>
      </c>
      <c r="GS60" s="253" t="n">
        <f aca="false">IF(OR(Calculator!$E$15&lt;&gt;"YES",Calculator!$B$35&lt;Calculator!$G$15),"—",ROUND((1+SQRT(((50*POWER(80,POWER(COS(PI()*MOD(Calculator!$B$35/Calculator!$F$15,1)),2))+MIN(500,MAX(30,100*EXP(-0.3*'VSWR Calculator'!$C$24)*(1+3*ABS(MOD('VSWR Calculator'!$C$23/Calculator!$F$15/2,1)-0.5))))/'VSWR Calculator'!$C$25)-$C60)^2+(1500*ABS(SIN(2*PI()*MOD(Calculator!$B$35/Calculator!$F$15,1)))*IF(MOD(Calculator!$B$35/Calculator!$F$15,1)&lt;0.5,-1,1))^2)/SQRT(((50*POWER(80,POWER(COS(PI()*MOD(Calculator!$B$35/Calculator!$F$15,1)),2))+MIN(500,MAX(30,100*EXP(-0.3*'VSWR Calculator'!$C$24)*(1+3*ABS(MOD('VSWR Calculator'!$C$23/Calculator!$F$15/2,1)-0.5))))/'VSWR Calculator'!$C$25)+$C60)^2+(1500*ABS(SIN(2*PI()*MOD(Calculator!$B$35/Calculator!$F$15,1)))*IF(MOD(Calculator!$B$35/Calculator!$F$15,1)&lt;0.5,-1,1))^2))/(1-SQRT(((50*POWER(80,POWER(COS(PI()*MOD(Calculator!$B$35/Calculator!$F$15,1)),2))+MIN(500,MAX(30,100*EXP(-0.3*'VSWR Calculator'!$C$24)*(1+3*ABS(MOD('VSWR Calculator'!$C$23/Calculator!$F$15/2,1)-0.5))))/'VSWR Calculator'!$C$25)-$C60)^2+(1500*ABS(SIN(2*PI()*MOD(Calculator!$B$35/Calculator!$F$15,1)))*IF(MOD(Calculator!$B$35/Calculator!$F$15,1)&lt;0.5,-1,1))^2)/SQRT(((50*POWER(80,POWER(COS(PI()*MOD(Calculator!$B$35/Calculator!$F$15,1)),2))+MIN(500,MAX(30,100*EXP(-0.3*'VSWR Calculator'!$C$24)*(1+3*ABS(MOD('VSWR Calculator'!$C$23/Calculator!$F$15/2,1)-0.5))))/'VSWR Calculator'!$C$25)+$C60)^2+(1500*ABS(SIN(2*PI()*MOD(Calculator!$B$35/Calculator!$F$15,1)))*IF(MOD(Calculator!$B$35/Calculator!$F$15,1)&lt;0.5,-1,1))^2)),2))</f>
        <v>2.47</v>
      </c>
      <c r="GT60" s="253" t="str">
        <f aca="false">IF(OR(Calculator!$E$16&lt;&gt;"YES",Calculator!$B$35&lt;Calculator!$G$16),"—",ROUND((1+SQRT(((50*POWER(80,POWER(COS(PI()*MOD(Calculator!$B$35/Calculator!$F$16,1)),2))+MIN(500,MAX(30,100*EXP(-0.3*'VSWR Calculator'!$C$24)*(1+3*ABS(MOD('VSWR Calculator'!$C$23/Calculator!$F$16/2,1)-0.5))))/'VSWR Calculator'!$C$25)-$C60)^2+(1500*ABS(SIN(2*PI()*MOD(Calculator!$B$35/Calculator!$F$16,1)))*IF(MOD(Calculator!$B$35/Calculator!$F$16,1)&lt;0.5,-1,1))^2)/SQRT(((50*POWER(80,POWER(COS(PI()*MOD(Calculator!$B$35/Calculator!$F$16,1)),2))+MIN(500,MAX(30,100*EXP(-0.3*'VSWR Calculator'!$C$24)*(1+3*ABS(MOD('VSWR Calculator'!$C$23/Calculator!$F$16/2,1)-0.5))))/'VSWR Calculator'!$C$25)+$C60)^2+(1500*ABS(SIN(2*PI()*MOD(Calculator!$B$35/Calculator!$F$16,1)))*IF(MOD(Calculator!$B$35/Calculator!$F$16,1)&lt;0.5,-1,1))^2))/(1-SQRT(((50*POWER(80,POWER(COS(PI()*MOD(Calculator!$B$35/Calculator!$F$16,1)),2))+MIN(500,MAX(30,100*EXP(-0.3*'VSWR Calculator'!$C$24)*(1+3*ABS(MOD('VSWR Calculator'!$C$23/Calculator!$F$16/2,1)-0.5))))/'VSWR Calculator'!$C$25)-$C60)^2+(1500*ABS(SIN(2*PI()*MOD(Calculator!$B$35/Calculator!$F$16,1)))*IF(MOD(Calculator!$B$35/Calculator!$F$16,1)&lt;0.5,-1,1))^2)/SQRT(((50*POWER(80,POWER(COS(PI()*MOD(Calculator!$B$35/Calculator!$F$16,1)),2))+MIN(500,MAX(30,100*EXP(-0.3*'VSWR Calculator'!$C$24)*(1+3*ABS(MOD('VSWR Calculator'!$C$23/Calculator!$F$16/2,1)-0.5))))/'VSWR Calculator'!$C$25)+$C60)^2+(1500*ABS(SIN(2*PI()*MOD(Calculator!$B$35/Calculator!$F$16,1)))*IF(MOD(Calculator!$B$35/Calculator!$F$16,1)&lt;0.5,-1,1))^2)),2))</f>
        <v>—</v>
      </c>
      <c r="GU60" s="253" t="n">
        <f aca="false">IF(OR(Calculator!$E$17&lt;&gt;"YES",Calculator!$B$35&lt;Calculator!$G$17),"—",ROUND((1+SQRT(((50*POWER(80,POWER(COS(PI()*MOD(Calculator!$B$35/Calculator!$F$17,1)),2))+MIN(500,MAX(30,100*EXP(-0.3*'VSWR Calculator'!$C$24)*(1+3*ABS(MOD('VSWR Calculator'!$C$23/Calculator!$F$17/2,1)-0.5))))/'VSWR Calculator'!$C$25)-$C60)^2+(1500*ABS(SIN(2*PI()*MOD(Calculator!$B$35/Calculator!$F$17,1)))*IF(MOD(Calculator!$B$35/Calculator!$F$17,1)&lt;0.5,-1,1))^2)/SQRT(((50*POWER(80,POWER(COS(PI()*MOD(Calculator!$B$35/Calculator!$F$17,1)),2))+MIN(500,MAX(30,100*EXP(-0.3*'VSWR Calculator'!$C$24)*(1+3*ABS(MOD('VSWR Calculator'!$C$23/Calculator!$F$17/2,1)-0.5))))/'VSWR Calculator'!$C$25)+$C60)^2+(1500*ABS(SIN(2*PI()*MOD(Calculator!$B$35/Calculator!$F$17,1)))*IF(MOD(Calculator!$B$35/Calculator!$F$17,1)&lt;0.5,-1,1))^2))/(1-SQRT(((50*POWER(80,POWER(COS(PI()*MOD(Calculator!$B$35/Calculator!$F$17,1)),2))+MIN(500,MAX(30,100*EXP(-0.3*'VSWR Calculator'!$C$24)*(1+3*ABS(MOD('VSWR Calculator'!$C$23/Calculator!$F$17/2,1)-0.5))))/'VSWR Calculator'!$C$25)-$C60)^2+(1500*ABS(SIN(2*PI()*MOD(Calculator!$B$35/Calculator!$F$17,1)))*IF(MOD(Calculator!$B$35/Calculator!$F$17,1)&lt;0.5,-1,1))^2)/SQRT(((50*POWER(80,POWER(COS(PI()*MOD(Calculator!$B$35/Calculator!$F$17,1)),2))+MIN(500,MAX(30,100*EXP(-0.3*'VSWR Calculator'!$C$24)*(1+3*ABS(MOD('VSWR Calculator'!$C$23/Calculator!$F$17/2,1)-0.5))))/'VSWR Calculator'!$C$25)+$C60)^2+(1500*ABS(SIN(2*PI()*MOD(Calculator!$B$35/Calculator!$F$17,1)))*IF(MOD(Calculator!$B$35/Calculator!$F$17,1)&lt;0.5,-1,1))^2)),2))</f>
        <v>15.02</v>
      </c>
      <c r="GV60" s="253" t="str">
        <f aca="false">IF(OR(Calculator!$E$18&lt;&gt;"YES",Calculator!$B$35&lt;Calculator!$G$18),"—",ROUND((1+SQRT(((50*POWER(80,POWER(COS(PI()*MOD(Calculator!$B$35/Calculator!$F$18,1)),2))+MIN(500,MAX(30,100*EXP(-0.3*'VSWR Calculator'!$C$24)*(1+3*ABS(MOD('VSWR Calculator'!$C$23/Calculator!$F$18/2,1)-0.5))))/'VSWR Calculator'!$C$25)-$C60)^2+(1500*ABS(SIN(2*PI()*MOD(Calculator!$B$35/Calculator!$F$18,1)))*IF(MOD(Calculator!$B$35/Calculator!$F$18,1)&lt;0.5,-1,1))^2)/SQRT(((50*POWER(80,POWER(COS(PI()*MOD(Calculator!$B$35/Calculator!$F$18,1)),2))+MIN(500,MAX(30,100*EXP(-0.3*'VSWR Calculator'!$C$24)*(1+3*ABS(MOD('VSWR Calculator'!$C$23/Calculator!$F$18/2,1)-0.5))))/'VSWR Calculator'!$C$25)+$C60)^2+(1500*ABS(SIN(2*PI()*MOD(Calculator!$B$35/Calculator!$F$18,1)))*IF(MOD(Calculator!$B$35/Calculator!$F$18,1)&lt;0.5,-1,1))^2))/(1-SQRT(((50*POWER(80,POWER(COS(PI()*MOD(Calculator!$B$35/Calculator!$F$18,1)),2))+MIN(500,MAX(30,100*EXP(-0.3*'VSWR Calculator'!$C$24)*(1+3*ABS(MOD('VSWR Calculator'!$C$23/Calculator!$F$18/2,1)-0.5))))/'VSWR Calculator'!$C$25)-$C60)^2+(1500*ABS(SIN(2*PI()*MOD(Calculator!$B$35/Calculator!$F$18,1)))*IF(MOD(Calculator!$B$35/Calculator!$F$18,1)&lt;0.5,-1,1))^2)/SQRT(((50*POWER(80,POWER(COS(PI()*MOD(Calculator!$B$35/Calculator!$F$18,1)),2))+MIN(500,MAX(30,100*EXP(-0.3*'VSWR Calculator'!$C$24)*(1+3*ABS(MOD('VSWR Calculator'!$C$23/Calculator!$F$18/2,1)-0.5))))/'VSWR Calculator'!$C$25)+$C60)^2+(1500*ABS(SIN(2*PI()*MOD(Calculator!$B$35/Calculator!$F$18,1)))*IF(MOD(Calculator!$B$35/Calculator!$F$18,1)&lt;0.5,-1,1))^2)),2))</f>
        <v>—</v>
      </c>
      <c r="GW60" s="253" t="str">
        <f aca="false">IF(OR(Calculator!$E$19&lt;&gt;"YES",Calculator!$B$35&lt;Calculator!$G$19),"—",ROUND((1+SQRT(((50*POWER(80,POWER(COS(PI()*MOD(Calculator!$B$35/Calculator!$F$19,1)),2))+MIN(500,MAX(30,100*EXP(-0.3*'VSWR Calculator'!$C$24)*(1+3*ABS(MOD('VSWR Calculator'!$C$23/Calculator!$F$19/2,1)-0.5))))/'VSWR Calculator'!$C$25)-$C60)^2+(1500*ABS(SIN(2*PI()*MOD(Calculator!$B$35/Calculator!$F$19,1)))*IF(MOD(Calculator!$B$35/Calculator!$F$19,1)&lt;0.5,-1,1))^2)/SQRT(((50*POWER(80,POWER(COS(PI()*MOD(Calculator!$B$35/Calculator!$F$19,1)),2))+MIN(500,MAX(30,100*EXP(-0.3*'VSWR Calculator'!$C$24)*(1+3*ABS(MOD('VSWR Calculator'!$C$23/Calculator!$F$19/2,1)-0.5))))/'VSWR Calculator'!$C$25)+$C60)^2+(1500*ABS(SIN(2*PI()*MOD(Calculator!$B$35/Calculator!$F$19,1)))*IF(MOD(Calculator!$B$35/Calculator!$F$19,1)&lt;0.5,-1,1))^2))/(1-SQRT(((50*POWER(80,POWER(COS(PI()*MOD(Calculator!$B$35/Calculator!$F$19,1)),2))+MIN(500,MAX(30,100*EXP(-0.3*'VSWR Calculator'!$C$24)*(1+3*ABS(MOD('VSWR Calculator'!$C$23/Calculator!$F$19/2,1)-0.5))))/'VSWR Calculator'!$C$25)-$C60)^2+(1500*ABS(SIN(2*PI()*MOD(Calculator!$B$35/Calculator!$F$19,1)))*IF(MOD(Calculator!$B$35/Calculator!$F$19,1)&lt;0.5,-1,1))^2)/SQRT(((50*POWER(80,POWER(COS(PI()*MOD(Calculator!$B$35/Calculator!$F$19,1)),2))+MIN(500,MAX(30,100*EXP(-0.3*'VSWR Calculator'!$C$24)*(1+3*ABS(MOD('VSWR Calculator'!$C$23/Calculator!$F$19/2,1)-0.5))))/'VSWR Calculator'!$C$25)+$C60)^2+(1500*ABS(SIN(2*PI()*MOD(Calculator!$B$35/Calculator!$F$19,1)))*IF(MOD(Calculator!$B$35/Calculator!$F$19,1)&lt;0.5,-1,1))^2)),2))</f>
        <v>—</v>
      </c>
      <c r="GX60" s="253" t="str">
        <f aca="false">IF(OR(Calculator!$E$20&lt;&gt;"YES",Calculator!$B$35&lt;Calculator!$G$20),"—",ROUND((1+SQRT(((50*POWER(80,POWER(COS(PI()*MOD(Calculator!$B$35/Calculator!$F$20,1)),2))+MIN(500,MAX(30,100*EXP(-0.3*'VSWR Calculator'!$C$24)*(1+3*ABS(MOD('VSWR Calculator'!$C$23/Calculator!$F$20/2,1)-0.5))))/'VSWR Calculator'!$C$25)-$C60)^2+(1500*ABS(SIN(2*PI()*MOD(Calculator!$B$35/Calculator!$F$20,1)))*IF(MOD(Calculator!$B$35/Calculator!$F$20,1)&lt;0.5,-1,1))^2)/SQRT(((50*POWER(80,POWER(COS(PI()*MOD(Calculator!$B$35/Calculator!$F$20,1)),2))+MIN(500,MAX(30,100*EXP(-0.3*'VSWR Calculator'!$C$24)*(1+3*ABS(MOD('VSWR Calculator'!$C$23/Calculator!$F$20/2,1)-0.5))))/'VSWR Calculator'!$C$25)+$C60)^2+(1500*ABS(SIN(2*PI()*MOD(Calculator!$B$35/Calculator!$F$20,1)))*IF(MOD(Calculator!$B$35/Calculator!$F$20,1)&lt;0.5,-1,1))^2))/(1-SQRT(((50*POWER(80,POWER(COS(PI()*MOD(Calculator!$B$35/Calculator!$F$20,1)),2))+MIN(500,MAX(30,100*EXP(-0.3*'VSWR Calculator'!$C$24)*(1+3*ABS(MOD('VSWR Calculator'!$C$23/Calculator!$F$20/2,1)-0.5))))/'VSWR Calculator'!$C$25)-$C60)^2+(1500*ABS(SIN(2*PI()*MOD(Calculator!$B$35/Calculator!$F$20,1)))*IF(MOD(Calculator!$B$35/Calculator!$F$20,1)&lt;0.5,-1,1))^2)/SQRT(((50*POWER(80,POWER(COS(PI()*MOD(Calculator!$B$35/Calculator!$F$20,1)),2))+MIN(500,MAX(30,100*EXP(-0.3*'VSWR Calculator'!$C$24)*(1+3*ABS(MOD('VSWR Calculator'!$C$23/Calculator!$F$20/2,1)-0.5))))/'VSWR Calculator'!$C$25)+$C60)^2+(1500*ABS(SIN(2*PI()*MOD(Calculator!$B$35/Calculator!$F$20,1)))*IF(MOD(Calculator!$B$35/Calculator!$F$20,1)&lt;0.5,-1,1))^2)),2))</f>
        <v>—</v>
      </c>
      <c r="GY60" s="253" t="str">
        <f aca="false">IF(OR(Calculator!$E$21&lt;&gt;"YES",Calculator!$B$35&lt;Calculator!$G$21),"—",ROUND((1+SQRT(((50*POWER(80,POWER(COS(PI()*MOD(Calculator!$B$35/Calculator!$F$21,1)),2))+MIN(500,MAX(30,100*EXP(-0.3*'VSWR Calculator'!$C$24)*(1+3*ABS(MOD('VSWR Calculator'!$C$23/Calculator!$F$21/2,1)-0.5))))/'VSWR Calculator'!$C$25)-$C60)^2+(1500*ABS(SIN(2*PI()*MOD(Calculator!$B$35/Calculator!$F$21,1)))*IF(MOD(Calculator!$B$35/Calculator!$F$21,1)&lt;0.5,-1,1))^2)/SQRT(((50*POWER(80,POWER(COS(PI()*MOD(Calculator!$B$35/Calculator!$F$21,1)),2))+MIN(500,MAX(30,100*EXP(-0.3*'VSWR Calculator'!$C$24)*(1+3*ABS(MOD('VSWR Calculator'!$C$23/Calculator!$F$21/2,1)-0.5))))/'VSWR Calculator'!$C$25)+$C60)^2+(1500*ABS(SIN(2*PI()*MOD(Calculator!$B$35/Calculator!$F$21,1)))*IF(MOD(Calculator!$B$35/Calculator!$F$21,1)&lt;0.5,-1,1))^2))/(1-SQRT(((50*POWER(80,POWER(COS(PI()*MOD(Calculator!$B$35/Calculator!$F$21,1)),2))+MIN(500,MAX(30,100*EXP(-0.3*'VSWR Calculator'!$C$24)*(1+3*ABS(MOD('VSWR Calculator'!$C$23/Calculator!$F$21/2,1)-0.5))))/'VSWR Calculator'!$C$25)-$C60)^2+(1500*ABS(SIN(2*PI()*MOD(Calculator!$B$35/Calculator!$F$21,1)))*IF(MOD(Calculator!$B$35/Calculator!$F$21,1)&lt;0.5,-1,1))^2)/SQRT(((50*POWER(80,POWER(COS(PI()*MOD(Calculator!$B$35/Calculator!$F$21,1)),2))+MIN(500,MAX(30,100*EXP(-0.3*'VSWR Calculator'!$C$24)*(1+3*ABS(MOD('VSWR Calculator'!$C$23/Calculator!$F$21/2,1)-0.5))))/'VSWR Calculator'!$C$25)+$C60)^2+(1500*ABS(SIN(2*PI()*MOD(Calculator!$B$35/Calculator!$F$21,1)))*IF(MOD(Calculator!$B$35/Calculator!$F$21,1)&lt;0.5,-1,1))^2)),2))</f>
        <v>—</v>
      </c>
      <c r="GZ60" s="253" t="str">
        <f aca="false">IF(OR(Calculator!$E$22&lt;&gt;"YES",Calculator!$B$35&lt;Calculator!$G$22),"—",ROUND((1+SQRT(((50*POWER(80,POWER(COS(PI()*MOD(Calculator!$B$35/Calculator!$F$22,1)),2))+MIN(500,MAX(30,100*EXP(-0.3*'VSWR Calculator'!$C$24)*(1+3*ABS(MOD('VSWR Calculator'!$C$23/Calculator!$F$22/2,1)-0.5))))/'VSWR Calculator'!$C$25)-$C60)^2+(1500*ABS(SIN(2*PI()*MOD(Calculator!$B$35/Calculator!$F$22,1)))*IF(MOD(Calculator!$B$35/Calculator!$F$22,1)&lt;0.5,-1,1))^2)/SQRT(((50*POWER(80,POWER(COS(PI()*MOD(Calculator!$B$35/Calculator!$F$22,1)),2))+MIN(500,MAX(30,100*EXP(-0.3*'VSWR Calculator'!$C$24)*(1+3*ABS(MOD('VSWR Calculator'!$C$23/Calculator!$F$22/2,1)-0.5))))/'VSWR Calculator'!$C$25)+$C60)^2+(1500*ABS(SIN(2*PI()*MOD(Calculator!$B$35/Calculator!$F$22,1)))*IF(MOD(Calculator!$B$35/Calculator!$F$22,1)&lt;0.5,-1,1))^2))/(1-SQRT(((50*POWER(80,POWER(COS(PI()*MOD(Calculator!$B$35/Calculator!$F$22,1)),2))+MIN(500,MAX(30,100*EXP(-0.3*'VSWR Calculator'!$C$24)*(1+3*ABS(MOD('VSWR Calculator'!$C$23/Calculator!$F$22/2,1)-0.5))))/'VSWR Calculator'!$C$25)-$C60)^2+(1500*ABS(SIN(2*PI()*MOD(Calculator!$B$35/Calculator!$F$22,1)))*IF(MOD(Calculator!$B$35/Calculator!$F$22,1)&lt;0.5,-1,1))^2)/SQRT(((50*POWER(80,POWER(COS(PI()*MOD(Calculator!$B$35/Calculator!$F$22,1)),2))+MIN(500,MAX(30,100*EXP(-0.3*'VSWR Calculator'!$C$24)*(1+3*ABS(MOD('VSWR Calculator'!$C$23/Calculator!$F$22/2,1)-0.5))))/'VSWR Calculator'!$C$25)+$C60)^2+(1500*ABS(SIN(2*PI()*MOD(Calculator!$B$35/Calculator!$F$22,1)))*IF(MOD(Calculator!$B$35/Calculator!$F$22,1)&lt;0.5,-1,1))^2)),2))</f>
        <v>—</v>
      </c>
      <c r="HA60" s="253" t="n">
        <f aca="false">IFERROR(ROUND((IF(ISNUMBER(GP60),GP60,0)+IF(ISNUMBER(GQ60),GQ60,0)+IF(ISNUMBER(GR60),GR60,0)+IF(ISNUMBER(GS60),GS60,0)+IF(ISNUMBER(GT60),GT60,0)+IF(ISNUMBER(GU60),GU60,0)+IF(ISNUMBER(GV60),GV60,0)+IF(ISNUMBER(GW60),GW60,0)+IF(ISNUMBER(GX60),GX60,0)+IF(ISNUMBER(GY60),GY60,0)+IF(ISNUMBER(GZ60),GZ60,0))/(IF(ISNUMBER(GP60),1,0)+IF(ISNUMBER(GQ60),1,0)+IF(ISNUMBER(GR60),1,0)+IF(ISNUMBER(GS60),1,0)+IF(ISNUMBER(GT60),1,0)+IF(ISNUMBER(GU60),1,0)+IF(ISNUMBER(GV60),1,0)+IF(ISNUMBER(GW60),1,0)+IF(ISNUMBER(GX60),1,0)+IF(ISNUMBER(GY60),1,0)+IF(ISNUMBER(GZ60),1,0)),4),"")</f>
        <v>8.745</v>
      </c>
      <c r="HB60" s="253" t="str">
        <f aca="false">IF(OR(Calculator!$E$12&lt;&gt;"YES",Calculator!$B$36&lt;Calculator!$G$12),"—",ROUND((1+SQRT(((50*POWER(80,POWER(COS(PI()*MOD(Calculator!$B$36/Calculator!$F$12,1)),2))+MIN(500,MAX(30,100*EXP(-0.3*'VSWR Calculator'!$C$24)*(1+3*ABS(MOD('VSWR Calculator'!$C$23/Calculator!$F$12/2,1)-0.5))))/'VSWR Calculator'!$C$25)-$C60)^2+(1500*ABS(SIN(2*PI()*MOD(Calculator!$B$36/Calculator!$F$12,1)))*IF(MOD(Calculator!$B$36/Calculator!$F$12,1)&lt;0.5,-1,1))^2)/SQRT(((50*POWER(80,POWER(COS(PI()*MOD(Calculator!$B$36/Calculator!$F$12,1)),2))+MIN(500,MAX(30,100*EXP(-0.3*'VSWR Calculator'!$C$24)*(1+3*ABS(MOD('VSWR Calculator'!$C$23/Calculator!$F$12/2,1)-0.5))))/'VSWR Calculator'!$C$25)+$C60)^2+(1500*ABS(SIN(2*PI()*MOD(Calculator!$B$36/Calculator!$F$12,1)))*IF(MOD(Calculator!$B$36/Calculator!$F$12,1)&lt;0.5,-1,1))^2))/(1-SQRT(((50*POWER(80,POWER(COS(PI()*MOD(Calculator!$B$36/Calculator!$F$12,1)),2))+MIN(500,MAX(30,100*EXP(-0.3*'VSWR Calculator'!$C$24)*(1+3*ABS(MOD('VSWR Calculator'!$C$23/Calculator!$F$12/2,1)-0.5))))/'VSWR Calculator'!$C$25)-$C60)^2+(1500*ABS(SIN(2*PI()*MOD(Calculator!$B$36/Calculator!$F$12,1)))*IF(MOD(Calculator!$B$36/Calculator!$F$12,1)&lt;0.5,-1,1))^2)/SQRT(((50*POWER(80,POWER(COS(PI()*MOD(Calculator!$B$36/Calculator!$F$12,1)),2))+MIN(500,MAX(30,100*EXP(-0.3*'VSWR Calculator'!$C$24)*(1+3*ABS(MOD('VSWR Calculator'!$C$23/Calculator!$F$12/2,1)-0.5))))/'VSWR Calculator'!$C$25)+$C60)^2+(1500*ABS(SIN(2*PI()*MOD(Calculator!$B$36/Calculator!$F$12,1)))*IF(MOD(Calculator!$B$36/Calculator!$F$12,1)&lt;0.5,-1,1))^2)),2))</f>
        <v>—</v>
      </c>
      <c r="HC60" s="253" t="str">
        <f aca="false">IF(OR(Calculator!$E$13&lt;&gt;"YES",Calculator!$B$36&lt;Calculator!$G$13),"—",ROUND((1+SQRT(((50*POWER(80,POWER(COS(PI()*MOD(Calculator!$B$36/Calculator!$F$13,1)),2))+MIN(500,MAX(30,100*EXP(-0.3*'VSWR Calculator'!$C$24)*(1+3*ABS(MOD('VSWR Calculator'!$C$23/Calculator!$F$13/2,1)-0.5))))/'VSWR Calculator'!$C$25)-$C60)^2+(1500*ABS(SIN(2*PI()*MOD(Calculator!$B$36/Calculator!$F$13,1)))*IF(MOD(Calculator!$B$36/Calculator!$F$13,1)&lt;0.5,-1,1))^2)/SQRT(((50*POWER(80,POWER(COS(PI()*MOD(Calculator!$B$36/Calculator!$F$13,1)),2))+MIN(500,MAX(30,100*EXP(-0.3*'VSWR Calculator'!$C$24)*(1+3*ABS(MOD('VSWR Calculator'!$C$23/Calculator!$F$13/2,1)-0.5))))/'VSWR Calculator'!$C$25)+$C60)^2+(1500*ABS(SIN(2*PI()*MOD(Calculator!$B$36/Calculator!$F$13,1)))*IF(MOD(Calculator!$B$36/Calculator!$F$13,1)&lt;0.5,-1,1))^2))/(1-SQRT(((50*POWER(80,POWER(COS(PI()*MOD(Calculator!$B$36/Calculator!$F$13,1)),2))+MIN(500,MAX(30,100*EXP(-0.3*'VSWR Calculator'!$C$24)*(1+3*ABS(MOD('VSWR Calculator'!$C$23/Calculator!$F$13/2,1)-0.5))))/'VSWR Calculator'!$C$25)-$C60)^2+(1500*ABS(SIN(2*PI()*MOD(Calculator!$B$36/Calculator!$F$13,1)))*IF(MOD(Calculator!$B$36/Calculator!$F$13,1)&lt;0.5,-1,1))^2)/SQRT(((50*POWER(80,POWER(COS(PI()*MOD(Calculator!$B$36/Calculator!$F$13,1)),2))+MIN(500,MAX(30,100*EXP(-0.3*'VSWR Calculator'!$C$24)*(1+3*ABS(MOD('VSWR Calculator'!$C$23/Calculator!$F$13/2,1)-0.5))))/'VSWR Calculator'!$C$25)+$C60)^2+(1500*ABS(SIN(2*PI()*MOD(Calculator!$B$36/Calculator!$F$13,1)))*IF(MOD(Calculator!$B$36/Calculator!$F$13,1)&lt;0.5,-1,1))^2)),2))</f>
        <v>—</v>
      </c>
      <c r="HD60" s="253" t="str">
        <f aca="false">IF(OR(Calculator!$E$14&lt;&gt;"YES",Calculator!$B$36&lt;Calculator!$G$14),"—",ROUND((1+SQRT(((50*POWER(80,POWER(COS(PI()*MOD(Calculator!$B$36/Calculator!$F$14,1)),2))+MIN(500,MAX(30,100*EXP(-0.3*'VSWR Calculator'!$C$24)*(1+3*ABS(MOD('VSWR Calculator'!$C$23/Calculator!$F$14/2,1)-0.5))))/'VSWR Calculator'!$C$25)-$C60)^2+(1500*ABS(SIN(2*PI()*MOD(Calculator!$B$36/Calculator!$F$14,1)))*IF(MOD(Calculator!$B$36/Calculator!$F$14,1)&lt;0.5,-1,1))^2)/SQRT(((50*POWER(80,POWER(COS(PI()*MOD(Calculator!$B$36/Calculator!$F$14,1)),2))+MIN(500,MAX(30,100*EXP(-0.3*'VSWR Calculator'!$C$24)*(1+3*ABS(MOD('VSWR Calculator'!$C$23/Calculator!$F$14/2,1)-0.5))))/'VSWR Calculator'!$C$25)+$C60)^2+(1500*ABS(SIN(2*PI()*MOD(Calculator!$B$36/Calculator!$F$14,1)))*IF(MOD(Calculator!$B$36/Calculator!$F$14,1)&lt;0.5,-1,1))^2))/(1-SQRT(((50*POWER(80,POWER(COS(PI()*MOD(Calculator!$B$36/Calculator!$F$14,1)),2))+MIN(500,MAX(30,100*EXP(-0.3*'VSWR Calculator'!$C$24)*(1+3*ABS(MOD('VSWR Calculator'!$C$23/Calculator!$F$14/2,1)-0.5))))/'VSWR Calculator'!$C$25)-$C60)^2+(1500*ABS(SIN(2*PI()*MOD(Calculator!$B$36/Calculator!$F$14,1)))*IF(MOD(Calculator!$B$36/Calculator!$F$14,1)&lt;0.5,-1,1))^2)/SQRT(((50*POWER(80,POWER(COS(PI()*MOD(Calculator!$B$36/Calculator!$F$14,1)),2))+MIN(500,MAX(30,100*EXP(-0.3*'VSWR Calculator'!$C$24)*(1+3*ABS(MOD('VSWR Calculator'!$C$23/Calculator!$F$14/2,1)-0.5))))/'VSWR Calculator'!$C$25)+$C60)^2+(1500*ABS(SIN(2*PI()*MOD(Calculator!$B$36/Calculator!$F$14,1)))*IF(MOD(Calculator!$B$36/Calculator!$F$14,1)&lt;0.5,-1,1))^2)),2))</f>
        <v>—</v>
      </c>
      <c r="HE60" s="253" t="n">
        <f aca="false">IF(OR(Calculator!$E$15&lt;&gt;"YES",Calculator!$B$36&lt;Calculator!$G$15),"—",ROUND((1+SQRT(((50*POWER(80,POWER(COS(PI()*MOD(Calculator!$B$36/Calculator!$F$15,1)),2))+MIN(500,MAX(30,100*EXP(-0.3*'VSWR Calculator'!$C$24)*(1+3*ABS(MOD('VSWR Calculator'!$C$23/Calculator!$F$15/2,1)-0.5))))/'VSWR Calculator'!$C$25)-$C60)^2+(1500*ABS(SIN(2*PI()*MOD(Calculator!$B$36/Calculator!$F$15,1)))*IF(MOD(Calculator!$B$36/Calculator!$F$15,1)&lt;0.5,-1,1))^2)/SQRT(((50*POWER(80,POWER(COS(PI()*MOD(Calculator!$B$36/Calculator!$F$15,1)),2))+MIN(500,MAX(30,100*EXP(-0.3*'VSWR Calculator'!$C$24)*(1+3*ABS(MOD('VSWR Calculator'!$C$23/Calculator!$F$15/2,1)-0.5))))/'VSWR Calculator'!$C$25)+$C60)^2+(1500*ABS(SIN(2*PI()*MOD(Calculator!$B$36/Calculator!$F$15,1)))*IF(MOD(Calculator!$B$36/Calculator!$F$15,1)&lt;0.5,-1,1))^2))/(1-SQRT(((50*POWER(80,POWER(COS(PI()*MOD(Calculator!$B$36/Calculator!$F$15,1)),2))+MIN(500,MAX(30,100*EXP(-0.3*'VSWR Calculator'!$C$24)*(1+3*ABS(MOD('VSWR Calculator'!$C$23/Calculator!$F$15/2,1)-0.5))))/'VSWR Calculator'!$C$25)-$C60)^2+(1500*ABS(SIN(2*PI()*MOD(Calculator!$B$36/Calculator!$F$15,1)))*IF(MOD(Calculator!$B$36/Calculator!$F$15,1)&lt;0.5,-1,1))^2)/SQRT(((50*POWER(80,POWER(COS(PI()*MOD(Calculator!$B$36/Calculator!$F$15,1)),2))+MIN(500,MAX(30,100*EXP(-0.3*'VSWR Calculator'!$C$24)*(1+3*ABS(MOD('VSWR Calculator'!$C$23/Calculator!$F$15/2,1)-0.5))))/'VSWR Calculator'!$C$25)+$C60)^2+(1500*ABS(SIN(2*PI()*MOD(Calculator!$B$36/Calculator!$F$15,1)))*IF(MOD(Calculator!$B$36/Calculator!$F$15,1)&lt;0.5,-1,1))^2)),2))</f>
        <v>12.96</v>
      </c>
      <c r="HF60" s="253" t="str">
        <f aca="false">IF(OR(Calculator!$E$16&lt;&gt;"YES",Calculator!$B$36&lt;Calculator!$G$16),"—",ROUND((1+SQRT(((50*POWER(80,POWER(COS(PI()*MOD(Calculator!$B$36/Calculator!$F$16,1)),2))+MIN(500,MAX(30,100*EXP(-0.3*'VSWR Calculator'!$C$24)*(1+3*ABS(MOD('VSWR Calculator'!$C$23/Calculator!$F$16/2,1)-0.5))))/'VSWR Calculator'!$C$25)-$C60)^2+(1500*ABS(SIN(2*PI()*MOD(Calculator!$B$36/Calculator!$F$16,1)))*IF(MOD(Calculator!$B$36/Calculator!$F$16,1)&lt;0.5,-1,1))^2)/SQRT(((50*POWER(80,POWER(COS(PI()*MOD(Calculator!$B$36/Calculator!$F$16,1)),2))+MIN(500,MAX(30,100*EXP(-0.3*'VSWR Calculator'!$C$24)*(1+3*ABS(MOD('VSWR Calculator'!$C$23/Calculator!$F$16/2,1)-0.5))))/'VSWR Calculator'!$C$25)+$C60)^2+(1500*ABS(SIN(2*PI()*MOD(Calculator!$B$36/Calculator!$F$16,1)))*IF(MOD(Calculator!$B$36/Calculator!$F$16,1)&lt;0.5,-1,1))^2))/(1-SQRT(((50*POWER(80,POWER(COS(PI()*MOD(Calculator!$B$36/Calculator!$F$16,1)),2))+MIN(500,MAX(30,100*EXP(-0.3*'VSWR Calculator'!$C$24)*(1+3*ABS(MOD('VSWR Calculator'!$C$23/Calculator!$F$16/2,1)-0.5))))/'VSWR Calculator'!$C$25)-$C60)^2+(1500*ABS(SIN(2*PI()*MOD(Calculator!$B$36/Calculator!$F$16,1)))*IF(MOD(Calculator!$B$36/Calculator!$F$16,1)&lt;0.5,-1,1))^2)/SQRT(((50*POWER(80,POWER(COS(PI()*MOD(Calculator!$B$36/Calculator!$F$16,1)),2))+MIN(500,MAX(30,100*EXP(-0.3*'VSWR Calculator'!$C$24)*(1+3*ABS(MOD('VSWR Calculator'!$C$23/Calculator!$F$16/2,1)-0.5))))/'VSWR Calculator'!$C$25)+$C60)^2+(1500*ABS(SIN(2*PI()*MOD(Calculator!$B$36/Calculator!$F$16,1)))*IF(MOD(Calculator!$B$36/Calculator!$F$16,1)&lt;0.5,-1,1))^2)),2))</f>
        <v>—</v>
      </c>
      <c r="HG60" s="253" t="n">
        <f aca="false">IF(OR(Calculator!$E$17&lt;&gt;"YES",Calculator!$B$36&lt;Calculator!$G$17),"—",ROUND((1+SQRT(((50*POWER(80,POWER(COS(PI()*MOD(Calculator!$B$36/Calculator!$F$17,1)),2))+MIN(500,MAX(30,100*EXP(-0.3*'VSWR Calculator'!$C$24)*(1+3*ABS(MOD('VSWR Calculator'!$C$23/Calculator!$F$17/2,1)-0.5))))/'VSWR Calculator'!$C$25)-$C60)^2+(1500*ABS(SIN(2*PI()*MOD(Calculator!$B$36/Calculator!$F$17,1)))*IF(MOD(Calculator!$B$36/Calculator!$F$17,1)&lt;0.5,-1,1))^2)/SQRT(((50*POWER(80,POWER(COS(PI()*MOD(Calculator!$B$36/Calculator!$F$17,1)),2))+MIN(500,MAX(30,100*EXP(-0.3*'VSWR Calculator'!$C$24)*(1+3*ABS(MOD('VSWR Calculator'!$C$23/Calculator!$F$17/2,1)-0.5))))/'VSWR Calculator'!$C$25)+$C60)^2+(1500*ABS(SIN(2*PI()*MOD(Calculator!$B$36/Calculator!$F$17,1)))*IF(MOD(Calculator!$B$36/Calculator!$F$17,1)&lt;0.5,-1,1))^2))/(1-SQRT(((50*POWER(80,POWER(COS(PI()*MOD(Calculator!$B$36/Calculator!$F$17,1)),2))+MIN(500,MAX(30,100*EXP(-0.3*'VSWR Calculator'!$C$24)*(1+3*ABS(MOD('VSWR Calculator'!$C$23/Calculator!$F$17/2,1)-0.5))))/'VSWR Calculator'!$C$25)-$C60)^2+(1500*ABS(SIN(2*PI()*MOD(Calculator!$B$36/Calculator!$F$17,1)))*IF(MOD(Calculator!$B$36/Calculator!$F$17,1)&lt;0.5,-1,1))^2)/SQRT(((50*POWER(80,POWER(COS(PI()*MOD(Calculator!$B$36/Calculator!$F$17,1)),2))+MIN(500,MAX(30,100*EXP(-0.3*'VSWR Calculator'!$C$24)*(1+3*ABS(MOD('VSWR Calculator'!$C$23/Calculator!$F$17/2,1)-0.5))))/'VSWR Calculator'!$C$25)+$C60)^2+(1500*ABS(SIN(2*PI()*MOD(Calculator!$B$36/Calculator!$F$17,1)))*IF(MOD(Calculator!$B$36/Calculator!$F$17,1)&lt;0.5,-1,1))^2)),2))</f>
        <v>15.36</v>
      </c>
      <c r="HH60" s="253" t="str">
        <f aca="false">IF(OR(Calculator!$E$18&lt;&gt;"YES",Calculator!$B$36&lt;Calculator!$G$18),"—",ROUND((1+SQRT(((50*POWER(80,POWER(COS(PI()*MOD(Calculator!$B$36/Calculator!$F$18,1)),2))+MIN(500,MAX(30,100*EXP(-0.3*'VSWR Calculator'!$C$24)*(1+3*ABS(MOD('VSWR Calculator'!$C$23/Calculator!$F$18/2,1)-0.5))))/'VSWR Calculator'!$C$25)-$C60)^2+(1500*ABS(SIN(2*PI()*MOD(Calculator!$B$36/Calculator!$F$18,1)))*IF(MOD(Calculator!$B$36/Calculator!$F$18,1)&lt;0.5,-1,1))^2)/SQRT(((50*POWER(80,POWER(COS(PI()*MOD(Calculator!$B$36/Calculator!$F$18,1)),2))+MIN(500,MAX(30,100*EXP(-0.3*'VSWR Calculator'!$C$24)*(1+3*ABS(MOD('VSWR Calculator'!$C$23/Calculator!$F$18/2,1)-0.5))))/'VSWR Calculator'!$C$25)+$C60)^2+(1500*ABS(SIN(2*PI()*MOD(Calculator!$B$36/Calculator!$F$18,1)))*IF(MOD(Calculator!$B$36/Calculator!$F$18,1)&lt;0.5,-1,1))^2))/(1-SQRT(((50*POWER(80,POWER(COS(PI()*MOD(Calculator!$B$36/Calculator!$F$18,1)),2))+MIN(500,MAX(30,100*EXP(-0.3*'VSWR Calculator'!$C$24)*(1+3*ABS(MOD('VSWR Calculator'!$C$23/Calculator!$F$18/2,1)-0.5))))/'VSWR Calculator'!$C$25)-$C60)^2+(1500*ABS(SIN(2*PI()*MOD(Calculator!$B$36/Calculator!$F$18,1)))*IF(MOD(Calculator!$B$36/Calculator!$F$18,1)&lt;0.5,-1,1))^2)/SQRT(((50*POWER(80,POWER(COS(PI()*MOD(Calculator!$B$36/Calculator!$F$18,1)),2))+MIN(500,MAX(30,100*EXP(-0.3*'VSWR Calculator'!$C$24)*(1+3*ABS(MOD('VSWR Calculator'!$C$23/Calculator!$F$18/2,1)-0.5))))/'VSWR Calculator'!$C$25)+$C60)^2+(1500*ABS(SIN(2*PI()*MOD(Calculator!$B$36/Calculator!$F$18,1)))*IF(MOD(Calculator!$B$36/Calculator!$F$18,1)&lt;0.5,-1,1))^2)),2))</f>
        <v>—</v>
      </c>
      <c r="HI60" s="253" t="str">
        <f aca="false">IF(OR(Calculator!$E$19&lt;&gt;"YES",Calculator!$B$36&lt;Calculator!$G$19),"—",ROUND((1+SQRT(((50*POWER(80,POWER(COS(PI()*MOD(Calculator!$B$36/Calculator!$F$19,1)),2))+MIN(500,MAX(30,100*EXP(-0.3*'VSWR Calculator'!$C$24)*(1+3*ABS(MOD('VSWR Calculator'!$C$23/Calculator!$F$19/2,1)-0.5))))/'VSWR Calculator'!$C$25)-$C60)^2+(1500*ABS(SIN(2*PI()*MOD(Calculator!$B$36/Calculator!$F$19,1)))*IF(MOD(Calculator!$B$36/Calculator!$F$19,1)&lt;0.5,-1,1))^2)/SQRT(((50*POWER(80,POWER(COS(PI()*MOD(Calculator!$B$36/Calculator!$F$19,1)),2))+MIN(500,MAX(30,100*EXP(-0.3*'VSWR Calculator'!$C$24)*(1+3*ABS(MOD('VSWR Calculator'!$C$23/Calculator!$F$19/2,1)-0.5))))/'VSWR Calculator'!$C$25)+$C60)^2+(1500*ABS(SIN(2*PI()*MOD(Calculator!$B$36/Calculator!$F$19,1)))*IF(MOD(Calculator!$B$36/Calculator!$F$19,1)&lt;0.5,-1,1))^2))/(1-SQRT(((50*POWER(80,POWER(COS(PI()*MOD(Calculator!$B$36/Calculator!$F$19,1)),2))+MIN(500,MAX(30,100*EXP(-0.3*'VSWR Calculator'!$C$24)*(1+3*ABS(MOD('VSWR Calculator'!$C$23/Calculator!$F$19/2,1)-0.5))))/'VSWR Calculator'!$C$25)-$C60)^2+(1500*ABS(SIN(2*PI()*MOD(Calculator!$B$36/Calculator!$F$19,1)))*IF(MOD(Calculator!$B$36/Calculator!$F$19,1)&lt;0.5,-1,1))^2)/SQRT(((50*POWER(80,POWER(COS(PI()*MOD(Calculator!$B$36/Calculator!$F$19,1)),2))+MIN(500,MAX(30,100*EXP(-0.3*'VSWR Calculator'!$C$24)*(1+3*ABS(MOD('VSWR Calculator'!$C$23/Calculator!$F$19/2,1)-0.5))))/'VSWR Calculator'!$C$25)+$C60)^2+(1500*ABS(SIN(2*PI()*MOD(Calculator!$B$36/Calculator!$F$19,1)))*IF(MOD(Calculator!$B$36/Calculator!$F$19,1)&lt;0.5,-1,1))^2)),2))</f>
        <v>—</v>
      </c>
      <c r="HJ60" s="253" t="str">
        <f aca="false">IF(OR(Calculator!$E$20&lt;&gt;"YES",Calculator!$B$36&lt;Calculator!$G$20),"—",ROUND((1+SQRT(((50*POWER(80,POWER(COS(PI()*MOD(Calculator!$B$36/Calculator!$F$20,1)),2))+MIN(500,MAX(30,100*EXP(-0.3*'VSWR Calculator'!$C$24)*(1+3*ABS(MOD('VSWR Calculator'!$C$23/Calculator!$F$20/2,1)-0.5))))/'VSWR Calculator'!$C$25)-$C60)^2+(1500*ABS(SIN(2*PI()*MOD(Calculator!$B$36/Calculator!$F$20,1)))*IF(MOD(Calculator!$B$36/Calculator!$F$20,1)&lt;0.5,-1,1))^2)/SQRT(((50*POWER(80,POWER(COS(PI()*MOD(Calculator!$B$36/Calculator!$F$20,1)),2))+MIN(500,MAX(30,100*EXP(-0.3*'VSWR Calculator'!$C$24)*(1+3*ABS(MOD('VSWR Calculator'!$C$23/Calculator!$F$20/2,1)-0.5))))/'VSWR Calculator'!$C$25)+$C60)^2+(1500*ABS(SIN(2*PI()*MOD(Calculator!$B$36/Calculator!$F$20,1)))*IF(MOD(Calculator!$B$36/Calculator!$F$20,1)&lt;0.5,-1,1))^2))/(1-SQRT(((50*POWER(80,POWER(COS(PI()*MOD(Calculator!$B$36/Calculator!$F$20,1)),2))+MIN(500,MAX(30,100*EXP(-0.3*'VSWR Calculator'!$C$24)*(1+3*ABS(MOD('VSWR Calculator'!$C$23/Calculator!$F$20/2,1)-0.5))))/'VSWR Calculator'!$C$25)-$C60)^2+(1500*ABS(SIN(2*PI()*MOD(Calculator!$B$36/Calculator!$F$20,1)))*IF(MOD(Calculator!$B$36/Calculator!$F$20,1)&lt;0.5,-1,1))^2)/SQRT(((50*POWER(80,POWER(COS(PI()*MOD(Calculator!$B$36/Calculator!$F$20,1)),2))+MIN(500,MAX(30,100*EXP(-0.3*'VSWR Calculator'!$C$24)*(1+3*ABS(MOD('VSWR Calculator'!$C$23/Calculator!$F$20/2,1)-0.5))))/'VSWR Calculator'!$C$25)+$C60)^2+(1500*ABS(SIN(2*PI()*MOD(Calculator!$B$36/Calculator!$F$20,1)))*IF(MOD(Calculator!$B$36/Calculator!$F$20,1)&lt;0.5,-1,1))^2)),2))</f>
        <v>—</v>
      </c>
      <c r="HK60" s="253" t="str">
        <f aca="false">IF(OR(Calculator!$E$21&lt;&gt;"YES",Calculator!$B$36&lt;Calculator!$G$21),"—",ROUND((1+SQRT(((50*POWER(80,POWER(COS(PI()*MOD(Calculator!$B$36/Calculator!$F$21,1)),2))+MIN(500,MAX(30,100*EXP(-0.3*'VSWR Calculator'!$C$24)*(1+3*ABS(MOD('VSWR Calculator'!$C$23/Calculator!$F$21/2,1)-0.5))))/'VSWR Calculator'!$C$25)-$C60)^2+(1500*ABS(SIN(2*PI()*MOD(Calculator!$B$36/Calculator!$F$21,1)))*IF(MOD(Calculator!$B$36/Calculator!$F$21,1)&lt;0.5,-1,1))^2)/SQRT(((50*POWER(80,POWER(COS(PI()*MOD(Calculator!$B$36/Calculator!$F$21,1)),2))+MIN(500,MAX(30,100*EXP(-0.3*'VSWR Calculator'!$C$24)*(1+3*ABS(MOD('VSWR Calculator'!$C$23/Calculator!$F$21/2,1)-0.5))))/'VSWR Calculator'!$C$25)+$C60)^2+(1500*ABS(SIN(2*PI()*MOD(Calculator!$B$36/Calculator!$F$21,1)))*IF(MOD(Calculator!$B$36/Calculator!$F$21,1)&lt;0.5,-1,1))^2))/(1-SQRT(((50*POWER(80,POWER(COS(PI()*MOD(Calculator!$B$36/Calculator!$F$21,1)),2))+MIN(500,MAX(30,100*EXP(-0.3*'VSWR Calculator'!$C$24)*(1+3*ABS(MOD('VSWR Calculator'!$C$23/Calculator!$F$21/2,1)-0.5))))/'VSWR Calculator'!$C$25)-$C60)^2+(1500*ABS(SIN(2*PI()*MOD(Calculator!$B$36/Calculator!$F$21,1)))*IF(MOD(Calculator!$B$36/Calculator!$F$21,1)&lt;0.5,-1,1))^2)/SQRT(((50*POWER(80,POWER(COS(PI()*MOD(Calculator!$B$36/Calculator!$F$21,1)),2))+MIN(500,MAX(30,100*EXP(-0.3*'VSWR Calculator'!$C$24)*(1+3*ABS(MOD('VSWR Calculator'!$C$23/Calculator!$F$21/2,1)-0.5))))/'VSWR Calculator'!$C$25)+$C60)^2+(1500*ABS(SIN(2*PI()*MOD(Calculator!$B$36/Calculator!$F$21,1)))*IF(MOD(Calculator!$B$36/Calculator!$F$21,1)&lt;0.5,-1,1))^2)),2))</f>
        <v>—</v>
      </c>
      <c r="HL60" s="253" t="str">
        <f aca="false">IF(OR(Calculator!$E$22&lt;&gt;"YES",Calculator!$B$36&lt;Calculator!$G$22),"—",ROUND((1+SQRT(((50*POWER(80,POWER(COS(PI()*MOD(Calculator!$B$36/Calculator!$F$22,1)),2))+MIN(500,MAX(30,100*EXP(-0.3*'VSWR Calculator'!$C$24)*(1+3*ABS(MOD('VSWR Calculator'!$C$23/Calculator!$F$22/2,1)-0.5))))/'VSWR Calculator'!$C$25)-$C60)^2+(1500*ABS(SIN(2*PI()*MOD(Calculator!$B$36/Calculator!$F$22,1)))*IF(MOD(Calculator!$B$36/Calculator!$F$22,1)&lt;0.5,-1,1))^2)/SQRT(((50*POWER(80,POWER(COS(PI()*MOD(Calculator!$B$36/Calculator!$F$22,1)),2))+MIN(500,MAX(30,100*EXP(-0.3*'VSWR Calculator'!$C$24)*(1+3*ABS(MOD('VSWR Calculator'!$C$23/Calculator!$F$22/2,1)-0.5))))/'VSWR Calculator'!$C$25)+$C60)^2+(1500*ABS(SIN(2*PI()*MOD(Calculator!$B$36/Calculator!$F$22,1)))*IF(MOD(Calculator!$B$36/Calculator!$F$22,1)&lt;0.5,-1,1))^2))/(1-SQRT(((50*POWER(80,POWER(COS(PI()*MOD(Calculator!$B$36/Calculator!$F$22,1)),2))+MIN(500,MAX(30,100*EXP(-0.3*'VSWR Calculator'!$C$24)*(1+3*ABS(MOD('VSWR Calculator'!$C$23/Calculator!$F$22/2,1)-0.5))))/'VSWR Calculator'!$C$25)-$C60)^2+(1500*ABS(SIN(2*PI()*MOD(Calculator!$B$36/Calculator!$F$22,1)))*IF(MOD(Calculator!$B$36/Calculator!$F$22,1)&lt;0.5,-1,1))^2)/SQRT(((50*POWER(80,POWER(COS(PI()*MOD(Calculator!$B$36/Calculator!$F$22,1)),2))+MIN(500,MAX(30,100*EXP(-0.3*'VSWR Calculator'!$C$24)*(1+3*ABS(MOD('VSWR Calculator'!$C$23/Calculator!$F$22/2,1)-0.5))))/'VSWR Calculator'!$C$25)+$C60)^2+(1500*ABS(SIN(2*PI()*MOD(Calculator!$B$36/Calculator!$F$22,1)))*IF(MOD(Calculator!$B$36/Calculator!$F$22,1)&lt;0.5,-1,1))^2)),2))</f>
        <v>—</v>
      </c>
      <c r="HM60" s="253" t="n">
        <f aca="false">IFERROR(ROUND((IF(ISNUMBER(HB60),HB60,0)+IF(ISNUMBER(HC60),HC60,0)+IF(ISNUMBER(HD60),HD60,0)+IF(ISNUMBER(HE60),HE60,0)+IF(ISNUMBER(HF60),HF60,0)+IF(ISNUMBER(HG60),HG60,0)+IF(ISNUMBER(HH60),HH60,0)+IF(ISNUMBER(HI60),HI60,0)+IF(ISNUMBER(HJ60),HJ60,0)+IF(ISNUMBER(HK60),HK60,0)+IF(ISNUMBER(HL60),HL60,0))/(IF(ISNUMBER(HB60),1,0)+IF(ISNUMBER(HC60),1,0)+IF(ISNUMBER(HD60),1,0)+IF(ISNUMBER(HE60),1,0)+IF(ISNUMBER(HF60),1,0)+IF(ISNUMBER(HG60),1,0)+IF(ISNUMBER(HH60),1,0)+IF(ISNUMBER(HI60),1,0)+IF(ISNUMBER(HJ60),1,0)+IF(ISNUMBER(HK60),1,0)+IF(ISNUMBER(HL60),1,0)),4),"")</f>
        <v>14.16</v>
      </c>
      <c r="HN60" s="253" t="str">
        <f aca="false">IF(OR(Calculator!$E$12&lt;&gt;"YES",Calculator!$B$37&lt;Calculator!$G$12),"—",ROUND((1+SQRT(((50*POWER(80,POWER(COS(PI()*MOD(Calculator!$B$37/Calculator!$F$12,1)),2))+MIN(500,MAX(30,100*EXP(-0.3*'VSWR Calculator'!$C$24)*(1+3*ABS(MOD('VSWR Calculator'!$C$23/Calculator!$F$12/2,1)-0.5))))/'VSWR Calculator'!$C$25)-$C60)^2+(1500*ABS(SIN(2*PI()*MOD(Calculator!$B$37/Calculator!$F$12,1)))*IF(MOD(Calculator!$B$37/Calculator!$F$12,1)&lt;0.5,-1,1))^2)/SQRT(((50*POWER(80,POWER(COS(PI()*MOD(Calculator!$B$37/Calculator!$F$12,1)),2))+MIN(500,MAX(30,100*EXP(-0.3*'VSWR Calculator'!$C$24)*(1+3*ABS(MOD('VSWR Calculator'!$C$23/Calculator!$F$12/2,1)-0.5))))/'VSWR Calculator'!$C$25)+$C60)^2+(1500*ABS(SIN(2*PI()*MOD(Calculator!$B$37/Calculator!$F$12,1)))*IF(MOD(Calculator!$B$37/Calculator!$F$12,1)&lt;0.5,-1,1))^2))/(1-SQRT(((50*POWER(80,POWER(COS(PI()*MOD(Calculator!$B$37/Calculator!$F$12,1)),2))+MIN(500,MAX(30,100*EXP(-0.3*'VSWR Calculator'!$C$24)*(1+3*ABS(MOD('VSWR Calculator'!$C$23/Calculator!$F$12/2,1)-0.5))))/'VSWR Calculator'!$C$25)-$C60)^2+(1500*ABS(SIN(2*PI()*MOD(Calculator!$B$37/Calculator!$F$12,1)))*IF(MOD(Calculator!$B$37/Calculator!$F$12,1)&lt;0.5,-1,1))^2)/SQRT(((50*POWER(80,POWER(COS(PI()*MOD(Calculator!$B$37/Calculator!$F$12,1)),2))+MIN(500,MAX(30,100*EXP(-0.3*'VSWR Calculator'!$C$24)*(1+3*ABS(MOD('VSWR Calculator'!$C$23/Calculator!$F$12/2,1)-0.5))))/'VSWR Calculator'!$C$25)+$C60)^2+(1500*ABS(SIN(2*PI()*MOD(Calculator!$B$37/Calculator!$F$12,1)))*IF(MOD(Calculator!$B$37/Calculator!$F$12,1)&lt;0.5,-1,1))^2)),2))</f>
        <v>—</v>
      </c>
      <c r="HO60" s="253" t="str">
        <f aca="false">IF(OR(Calculator!$E$13&lt;&gt;"YES",Calculator!$B$37&lt;Calculator!$G$13),"—",ROUND((1+SQRT(((50*POWER(80,POWER(COS(PI()*MOD(Calculator!$B$37/Calculator!$F$13,1)),2))+MIN(500,MAX(30,100*EXP(-0.3*'VSWR Calculator'!$C$24)*(1+3*ABS(MOD('VSWR Calculator'!$C$23/Calculator!$F$13/2,1)-0.5))))/'VSWR Calculator'!$C$25)-$C60)^2+(1500*ABS(SIN(2*PI()*MOD(Calculator!$B$37/Calculator!$F$13,1)))*IF(MOD(Calculator!$B$37/Calculator!$F$13,1)&lt;0.5,-1,1))^2)/SQRT(((50*POWER(80,POWER(COS(PI()*MOD(Calculator!$B$37/Calculator!$F$13,1)),2))+MIN(500,MAX(30,100*EXP(-0.3*'VSWR Calculator'!$C$24)*(1+3*ABS(MOD('VSWR Calculator'!$C$23/Calculator!$F$13/2,1)-0.5))))/'VSWR Calculator'!$C$25)+$C60)^2+(1500*ABS(SIN(2*PI()*MOD(Calculator!$B$37/Calculator!$F$13,1)))*IF(MOD(Calculator!$B$37/Calculator!$F$13,1)&lt;0.5,-1,1))^2))/(1-SQRT(((50*POWER(80,POWER(COS(PI()*MOD(Calculator!$B$37/Calculator!$F$13,1)),2))+MIN(500,MAX(30,100*EXP(-0.3*'VSWR Calculator'!$C$24)*(1+3*ABS(MOD('VSWR Calculator'!$C$23/Calculator!$F$13/2,1)-0.5))))/'VSWR Calculator'!$C$25)-$C60)^2+(1500*ABS(SIN(2*PI()*MOD(Calculator!$B$37/Calculator!$F$13,1)))*IF(MOD(Calculator!$B$37/Calculator!$F$13,1)&lt;0.5,-1,1))^2)/SQRT(((50*POWER(80,POWER(COS(PI()*MOD(Calculator!$B$37/Calculator!$F$13,1)),2))+MIN(500,MAX(30,100*EXP(-0.3*'VSWR Calculator'!$C$24)*(1+3*ABS(MOD('VSWR Calculator'!$C$23/Calculator!$F$13/2,1)-0.5))))/'VSWR Calculator'!$C$25)+$C60)^2+(1500*ABS(SIN(2*PI()*MOD(Calculator!$B$37/Calculator!$F$13,1)))*IF(MOD(Calculator!$B$37/Calculator!$F$13,1)&lt;0.5,-1,1))^2)),2))</f>
        <v>—</v>
      </c>
      <c r="HP60" s="253" t="str">
        <f aca="false">IF(OR(Calculator!$E$14&lt;&gt;"YES",Calculator!$B$37&lt;Calculator!$G$14),"—",ROUND((1+SQRT(((50*POWER(80,POWER(COS(PI()*MOD(Calculator!$B$37/Calculator!$F$14,1)),2))+MIN(500,MAX(30,100*EXP(-0.3*'VSWR Calculator'!$C$24)*(1+3*ABS(MOD('VSWR Calculator'!$C$23/Calculator!$F$14/2,1)-0.5))))/'VSWR Calculator'!$C$25)-$C60)^2+(1500*ABS(SIN(2*PI()*MOD(Calculator!$B$37/Calculator!$F$14,1)))*IF(MOD(Calculator!$B$37/Calculator!$F$14,1)&lt;0.5,-1,1))^2)/SQRT(((50*POWER(80,POWER(COS(PI()*MOD(Calculator!$B$37/Calculator!$F$14,1)),2))+MIN(500,MAX(30,100*EXP(-0.3*'VSWR Calculator'!$C$24)*(1+3*ABS(MOD('VSWR Calculator'!$C$23/Calculator!$F$14/2,1)-0.5))))/'VSWR Calculator'!$C$25)+$C60)^2+(1500*ABS(SIN(2*PI()*MOD(Calculator!$B$37/Calculator!$F$14,1)))*IF(MOD(Calculator!$B$37/Calculator!$F$14,1)&lt;0.5,-1,1))^2))/(1-SQRT(((50*POWER(80,POWER(COS(PI()*MOD(Calculator!$B$37/Calculator!$F$14,1)),2))+MIN(500,MAX(30,100*EXP(-0.3*'VSWR Calculator'!$C$24)*(1+3*ABS(MOD('VSWR Calculator'!$C$23/Calculator!$F$14/2,1)-0.5))))/'VSWR Calculator'!$C$25)-$C60)^2+(1500*ABS(SIN(2*PI()*MOD(Calculator!$B$37/Calculator!$F$14,1)))*IF(MOD(Calculator!$B$37/Calculator!$F$14,1)&lt;0.5,-1,1))^2)/SQRT(((50*POWER(80,POWER(COS(PI()*MOD(Calculator!$B$37/Calculator!$F$14,1)),2))+MIN(500,MAX(30,100*EXP(-0.3*'VSWR Calculator'!$C$24)*(1+3*ABS(MOD('VSWR Calculator'!$C$23/Calculator!$F$14/2,1)-0.5))))/'VSWR Calculator'!$C$25)+$C60)^2+(1500*ABS(SIN(2*PI()*MOD(Calculator!$B$37/Calculator!$F$14,1)))*IF(MOD(Calculator!$B$37/Calculator!$F$14,1)&lt;0.5,-1,1))^2)),2))</f>
        <v>—</v>
      </c>
      <c r="HQ60" s="253" t="n">
        <f aca="false">IF(OR(Calculator!$E$15&lt;&gt;"YES",Calculator!$B$37&lt;Calculator!$G$15),"—",ROUND((1+SQRT(((50*POWER(80,POWER(COS(PI()*MOD(Calculator!$B$37/Calculator!$F$15,1)),2))+MIN(500,MAX(30,100*EXP(-0.3*'VSWR Calculator'!$C$24)*(1+3*ABS(MOD('VSWR Calculator'!$C$23/Calculator!$F$15/2,1)-0.5))))/'VSWR Calculator'!$C$25)-$C60)^2+(1500*ABS(SIN(2*PI()*MOD(Calculator!$B$37/Calculator!$F$15,1)))*IF(MOD(Calculator!$B$37/Calculator!$F$15,1)&lt;0.5,-1,1))^2)/SQRT(((50*POWER(80,POWER(COS(PI()*MOD(Calculator!$B$37/Calculator!$F$15,1)),2))+MIN(500,MAX(30,100*EXP(-0.3*'VSWR Calculator'!$C$24)*(1+3*ABS(MOD('VSWR Calculator'!$C$23/Calculator!$F$15/2,1)-0.5))))/'VSWR Calculator'!$C$25)+$C60)^2+(1500*ABS(SIN(2*PI()*MOD(Calculator!$B$37/Calculator!$F$15,1)))*IF(MOD(Calculator!$B$37/Calculator!$F$15,1)&lt;0.5,-1,1))^2))/(1-SQRT(((50*POWER(80,POWER(COS(PI()*MOD(Calculator!$B$37/Calculator!$F$15,1)),2))+MIN(500,MAX(30,100*EXP(-0.3*'VSWR Calculator'!$C$24)*(1+3*ABS(MOD('VSWR Calculator'!$C$23/Calculator!$F$15/2,1)-0.5))))/'VSWR Calculator'!$C$25)-$C60)^2+(1500*ABS(SIN(2*PI()*MOD(Calculator!$B$37/Calculator!$F$15,1)))*IF(MOD(Calculator!$B$37/Calculator!$F$15,1)&lt;0.5,-1,1))^2)/SQRT(((50*POWER(80,POWER(COS(PI()*MOD(Calculator!$B$37/Calculator!$F$15,1)),2))+MIN(500,MAX(30,100*EXP(-0.3*'VSWR Calculator'!$C$24)*(1+3*ABS(MOD('VSWR Calculator'!$C$23/Calculator!$F$15/2,1)-0.5))))/'VSWR Calculator'!$C$25)+$C60)^2+(1500*ABS(SIN(2*PI()*MOD(Calculator!$B$37/Calculator!$F$15,1)))*IF(MOD(Calculator!$B$37/Calculator!$F$15,1)&lt;0.5,-1,1))^2)),2))</f>
        <v>2.51</v>
      </c>
      <c r="HR60" s="253" t="str">
        <f aca="false">IF(OR(Calculator!$E$16&lt;&gt;"YES",Calculator!$B$37&lt;Calculator!$G$16),"—",ROUND((1+SQRT(((50*POWER(80,POWER(COS(PI()*MOD(Calculator!$B$37/Calculator!$F$16,1)),2))+MIN(500,MAX(30,100*EXP(-0.3*'VSWR Calculator'!$C$24)*(1+3*ABS(MOD('VSWR Calculator'!$C$23/Calculator!$F$16/2,1)-0.5))))/'VSWR Calculator'!$C$25)-$C60)^2+(1500*ABS(SIN(2*PI()*MOD(Calculator!$B$37/Calculator!$F$16,1)))*IF(MOD(Calculator!$B$37/Calculator!$F$16,1)&lt;0.5,-1,1))^2)/SQRT(((50*POWER(80,POWER(COS(PI()*MOD(Calculator!$B$37/Calculator!$F$16,1)),2))+MIN(500,MAX(30,100*EXP(-0.3*'VSWR Calculator'!$C$24)*(1+3*ABS(MOD('VSWR Calculator'!$C$23/Calculator!$F$16/2,1)-0.5))))/'VSWR Calculator'!$C$25)+$C60)^2+(1500*ABS(SIN(2*PI()*MOD(Calculator!$B$37/Calculator!$F$16,1)))*IF(MOD(Calculator!$B$37/Calculator!$F$16,1)&lt;0.5,-1,1))^2))/(1-SQRT(((50*POWER(80,POWER(COS(PI()*MOD(Calculator!$B$37/Calculator!$F$16,1)),2))+MIN(500,MAX(30,100*EXP(-0.3*'VSWR Calculator'!$C$24)*(1+3*ABS(MOD('VSWR Calculator'!$C$23/Calculator!$F$16/2,1)-0.5))))/'VSWR Calculator'!$C$25)-$C60)^2+(1500*ABS(SIN(2*PI()*MOD(Calculator!$B$37/Calculator!$F$16,1)))*IF(MOD(Calculator!$B$37/Calculator!$F$16,1)&lt;0.5,-1,1))^2)/SQRT(((50*POWER(80,POWER(COS(PI()*MOD(Calculator!$B$37/Calculator!$F$16,1)),2))+MIN(500,MAX(30,100*EXP(-0.3*'VSWR Calculator'!$C$24)*(1+3*ABS(MOD('VSWR Calculator'!$C$23/Calculator!$F$16/2,1)-0.5))))/'VSWR Calculator'!$C$25)+$C60)^2+(1500*ABS(SIN(2*PI()*MOD(Calculator!$B$37/Calculator!$F$16,1)))*IF(MOD(Calculator!$B$37/Calculator!$F$16,1)&lt;0.5,-1,1))^2)),2))</f>
        <v>—</v>
      </c>
      <c r="HS60" s="253" t="n">
        <f aca="false">IF(OR(Calculator!$E$17&lt;&gt;"YES",Calculator!$B$37&lt;Calculator!$G$17),"—",ROUND((1+SQRT(((50*POWER(80,POWER(COS(PI()*MOD(Calculator!$B$37/Calculator!$F$17,1)),2))+MIN(500,MAX(30,100*EXP(-0.3*'VSWR Calculator'!$C$24)*(1+3*ABS(MOD('VSWR Calculator'!$C$23/Calculator!$F$17/2,1)-0.5))))/'VSWR Calculator'!$C$25)-$C60)^2+(1500*ABS(SIN(2*PI()*MOD(Calculator!$B$37/Calculator!$F$17,1)))*IF(MOD(Calculator!$B$37/Calculator!$F$17,1)&lt;0.5,-1,1))^2)/SQRT(((50*POWER(80,POWER(COS(PI()*MOD(Calculator!$B$37/Calculator!$F$17,1)),2))+MIN(500,MAX(30,100*EXP(-0.3*'VSWR Calculator'!$C$24)*(1+3*ABS(MOD('VSWR Calculator'!$C$23/Calculator!$F$17/2,1)-0.5))))/'VSWR Calculator'!$C$25)+$C60)^2+(1500*ABS(SIN(2*PI()*MOD(Calculator!$B$37/Calculator!$F$17,1)))*IF(MOD(Calculator!$B$37/Calculator!$F$17,1)&lt;0.5,-1,1))^2))/(1-SQRT(((50*POWER(80,POWER(COS(PI()*MOD(Calculator!$B$37/Calculator!$F$17,1)),2))+MIN(500,MAX(30,100*EXP(-0.3*'VSWR Calculator'!$C$24)*(1+3*ABS(MOD('VSWR Calculator'!$C$23/Calculator!$F$17/2,1)-0.5))))/'VSWR Calculator'!$C$25)-$C60)^2+(1500*ABS(SIN(2*PI()*MOD(Calculator!$B$37/Calculator!$F$17,1)))*IF(MOD(Calculator!$B$37/Calculator!$F$17,1)&lt;0.5,-1,1))^2)/SQRT(((50*POWER(80,POWER(COS(PI()*MOD(Calculator!$B$37/Calculator!$F$17,1)),2))+MIN(500,MAX(30,100*EXP(-0.3*'VSWR Calculator'!$C$24)*(1+3*ABS(MOD('VSWR Calculator'!$C$23/Calculator!$F$17/2,1)-0.5))))/'VSWR Calculator'!$C$25)+$C60)^2+(1500*ABS(SIN(2*PI()*MOD(Calculator!$B$37/Calculator!$F$17,1)))*IF(MOD(Calculator!$B$37/Calculator!$F$17,1)&lt;0.5,-1,1))^2)),2))</f>
        <v>12.05</v>
      </c>
      <c r="HT60" s="253" t="str">
        <f aca="false">IF(OR(Calculator!$E$18&lt;&gt;"YES",Calculator!$B$37&lt;Calculator!$G$18),"—",ROUND((1+SQRT(((50*POWER(80,POWER(COS(PI()*MOD(Calculator!$B$37/Calculator!$F$18,1)),2))+MIN(500,MAX(30,100*EXP(-0.3*'VSWR Calculator'!$C$24)*(1+3*ABS(MOD('VSWR Calculator'!$C$23/Calculator!$F$18/2,1)-0.5))))/'VSWR Calculator'!$C$25)-$C60)^2+(1500*ABS(SIN(2*PI()*MOD(Calculator!$B$37/Calculator!$F$18,1)))*IF(MOD(Calculator!$B$37/Calculator!$F$18,1)&lt;0.5,-1,1))^2)/SQRT(((50*POWER(80,POWER(COS(PI()*MOD(Calculator!$B$37/Calculator!$F$18,1)),2))+MIN(500,MAX(30,100*EXP(-0.3*'VSWR Calculator'!$C$24)*(1+3*ABS(MOD('VSWR Calculator'!$C$23/Calculator!$F$18/2,1)-0.5))))/'VSWR Calculator'!$C$25)+$C60)^2+(1500*ABS(SIN(2*PI()*MOD(Calculator!$B$37/Calculator!$F$18,1)))*IF(MOD(Calculator!$B$37/Calculator!$F$18,1)&lt;0.5,-1,1))^2))/(1-SQRT(((50*POWER(80,POWER(COS(PI()*MOD(Calculator!$B$37/Calculator!$F$18,1)),2))+MIN(500,MAX(30,100*EXP(-0.3*'VSWR Calculator'!$C$24)*(1+3*ABS(MOD('VSWR Calculator'!$C$23/Calculator!$F$18/2,1)-0.5))))/'VSWR Calculator'!$C$25)-$C60)^2+(1500*ABS(SIN(2*PI()*MOD(Calculator!$B$37/Calculator!$F$18,1)))*IF(MOD(Calculator!$B$37/Calculator!$F$18,1)&lt;0.5,-1,1))^2)/SQRT(((50*POWER(80,POWER(COS(PI()*MOD(Calculator!$B$37/Calculator!$F$18,1)),2))+MIN(500,MAX(30,100*EXP(-0.3*'VSWR Calculator'!$C$24)*(1+3*ABS(MOD('VSWR Calculator'!$C$23/Calculator!$F$18/2,1)-0.5))))/'VSWR Calculator'!$C$25)+$C60)^2+(1500*ABS(SIN(2*PI()*MOD(Calculator!$B$37/Calculator!$F$18,1)))*IF(MOD(Calculator!$B$37/Calculator!$F$18,1)&lt;0.5,-1,1))^2)),2))</f>
        <v>—</v>
      </c>
      <c r="HU60" s="253" t="str">
        <f aca="false">IF(OR(Calculator!$E$19&lt;&gt;"YES",Calculator!$B$37&lt;Calculator!$G$19),"—",ROUND((1+SQRT(((50*POWER(80,POWER(COS(PI()*MOD(Calculator!$B$37/Calculator!$F$19,1)),2))+MIN(500,MAX(30,100*EXP(-0.3*'VSWR Calculator'!$C$24)*(1+3*ABS(MOD('VSWR Calculator'!$C$23/Calculator!$F$19/2,1)-0.5))))/'VSWR Calculator'!$C$25)-$C60)^2+(1500*ABS(SIN(2*PI()*MOD(Calculator!$B$37/Calculator!$F$19,1)))*IF(MOD(Calculator!$B$37/Calculator!$F$19,1)&lt;0.5,-1,1))^2)/SQRT(((50*POWER(80,POWER(COS(PI()*MOD(Calculator!$B$37/Calculator!$F$19,1)),2))+MIN(500,MAX(30,100*EXP(-0.3*'VSWR Calculator'!$C$24)*(1+3*ABS(MOD('VSWR Calculator'!$C$23/Calculator!$F$19/2,1)-0.5))))/'VSWR Calculator'!$C$25)+$C60)^2+(1500*ABS(SIN(2*PI()*MOD(Calculator!$B$37/Calculator!$F$19,1)))*IF(MOD(Calculator!$B$37/Calculator!$F$19,1)&lt;0.5,-1,1))^2))/(1-SQRT(((50*POWER(80,POWER(COS(PI()*MOD(Calculator!$B$37/Calculator!$F$19,1)),2))+MIN(500,MAX(30,100*EXP(-0.3*'VSWR Calculator'!$C$24)*(1+3*ABS(MOD('VSWR Calculator'!$C$23/Calculator!$F$19/2,1)-0.5))))/'VSWR Calculator'!$C$25)-$C60)^2+(1500*ABS(SIN(2*PI()*MOD(Calculator!$B$37/Calculator!$F$19,1)))*IF(MOD(Calculator!$B$37/Calculator!$F$19,1)&lt;0.5,-1,1))^2)/SQRT(((50*POWER(80,POWER(COS(PI()*MOD(Calculator!$B$37/Calculator!$F$19,1)),2))+MIN(500,MAX(30,100*EXP(-0.3*'VSWR Calculator'!$C$24)*(1+3*ABS(MOD('VSWR Calculator'!$C$23/Calculator!$F$19/2,1)-0.5))))/'VSWR Calculator'!$C$25)+$C60)^2+(1500*ABS(SIN(2*PI()*MOD(Calculator!$B$37/Calculator!$F$19,1)))*IF(MOD(Calculator!$B$37/Calculator!$F$19,1)&lt;0.5,-1,1))^2)),2))</f>
        <v>—</v>
      </c>
      <c r="HV60" s="253" t="str">
        <f aca="false">IF(OR(Calculator!$E$20&lt;&gt;"YES",Calculator!$B$37&lt;Calculator!$G$20),"—",ROUND((1+SQRT(((50*POWER(80,POWER(COS(PI()*MOD(Calculator!$B$37/Calculator!$F$20,1)),2))+MIN(500,MAX(30,100*EXP(-0.3*'VSWR Calculator'!$C$24)*(1+3*ABS(MOD('VSWR Calculator'!$C$23/Calculator!$F$20/2,1)-0.5))))/'VSWR Calculator'!$C$25)-$C60)^2+(1500*ABS(SIN(2*PI()*MOD(Calculator!$B$37/Calculator!$F$20,1)))*IF(MOD(Calculator!$B$37/Calculator!$F$20,1)&lt;0.5,-1,1))^2)/SQRT(((50*POWER(80,POWER(COS(PI()*MOD(Calculator!$B$37/Calculator!$F$20,1)),2))+MIN(500,MAX(30,100*EXP(-0.3*'VSWR Calculator'!$C$24)*(1+3*ABS(MOD('VSWR Calculator'!$C$23/Calculator!$F$20/2,1)-0.5))))/'VSWR Calculator'!$C$25)+$C60)^2+(1500*ABS(SIN(2*PI()*MOD(Calculator!$B$37/Calculator!$F$20,1)))*IF(MOD(Calculator!$B$37/Calculator!$F$20,1)&lt;0.5,-1,1))^2))/(1-SQRT(((50*POWER(80,POWER(COS(PI()*MOD(Calculator!$B$37/Calculator!$F$20,1)),2))+MIN(500,MAX(30,100*EXP(-0.3*'VSWR Calculator'!$C$24)*(1+3*ABS(MOD('VSWR Calculator'!$C$23/Calculator!$F$20/2,1)-0.5))))/'VSWR Calculator'!$C$25)-$C60)^2+(1500*ABS(SIN(2*PI()*MOD(Calculator!$B$37/Calculator!$F$20,1)))*IF(MOD(Calculator!$B$37/Calculator!$F$20,1)&lt;0.5,-1,1))^2)/SQRT(((50*POWER(80,POWER(COS(PI()*MOD(Calculator!$B$37/Calculator!$F$20,1)),2))+MIN(500,MAX(30,100*EXP(-0.3*'VSWR Calculator'!$C$24)*(1+3*ABS(MOD('VSWR Calculator'!$C$23/Calculator!$F$20/2,1)-0.5))))/'VSWR Calculator'!$C$25)+$C60)^2+(1500*ABS(SIN(2*PI()*MOD(Calculator!$B$37/Calculator!$F$20,1)))*IF(MOD(Calculator!$B$37/Calculator!$F$20,1)&lt;0.5,-1,1))^2)),2))</f>
        <v>—</v>
      </c>
      <c r="HW60" s="253" t="str">
        <f aca="false">IF(OR(Calculator!$E$21&lt;&gt;"YES",Calculator!$B$37&lt;Calculator!$G$21),"—",ROUND((1+SQRT(((50*POWER(80,POWER(COS(PI()*MOD(Calculator!$B$37/Calculator!$F$21,1)),2))+MIN(500,MAX(30,100*EXP(-0.3*'VSWR Calculator'!$C$24)*(1+3*ABS(MOD('VSWR Calculator'!$C$23/Calculator!$F$21/2,1)-0.5))))/'VSWR Calculator'!$C$25)-$C60)^2+(1500*ABS(SIN(2*PI()*MOD(Calculator!$B$37/Calculator!$F$21,1)))*IF(MOD(Calculator!$B$37/Calculator!$F$21,1)&lt;0.5,-1,1))^2)/SQRT(((50*POWER(80,POWER(COS(PI()*MOD(Calculator!$B$37/Calculator!$F$21,1)),2))+MIN(500,MAX(30,100*EXP(-0.3*'VSWR Calculator'!$C$24)*(1+3*ABS(MOD('VSWR Calculator'!$C$23/Calculator!$F$21/2,1)-0.5))))/'VSWR Calculator'!$C$25)+$C60)^2+(1500*ABS(SIN(2*PI()*MOD(Calculator!$B$37/Calculator!$F$21,1)))*IF(MOD(Calculator!$B$37/Calculator!$F$21,1)&lt;0.5,-1,1))^2))/(1-SQRT(((50*POWER(80,POWER(COS(PI()*MOD(Calculator!$B$37/Calculator!$F$21,1)),2))+MIN(500,MAX(30,100*EXP(-0.3*'VSWR Calculator'!$C$24)*(1+3*ABS(MOD('VSWR Calculator'!$C$23/Calculator!$F$21/2,1)-0.5))))/'VSWR Calculator'!$C$25)-$C60)^2+(1500*ABS(SIN(2*PI()*MOD(Calculator!$B$37/Calculator!$F$21,1)))*IF(MOD(Calculator!$B$37/Calculator!$F$21,1)&lt;0.5,-1,1))^2)/SQRT(((50*POWER(80,POWER(COS(PI()*MOD(Calculator!$B$37/Calculator!$F$21,1)),2))+MIN(500,MAX(30,100*EXP(-0.3*'VSWR Calculator'!$C$24)*(1+3*ABS(MOD('VSWR Calculator'!$C$23/Calculator!$F$21/2,1)-0.5))))/'VSWR Calculator'!$C$25)+$C60)^2+(1500*ABS(SIN(2*PI()*MOD(Calculator!$B$37/Calculator!$F$21,1)))*IF(MOD(Calculator!$B$37/Calculator!$F$21,1)&lt;0.5,-1,1))^2)),2))</f>
        <v>—</v>
      </c>
      <c r="HX60" s="253" t="str">
        <f aca="false">IF(OR(Calculator!$E$22&lt;&gt;"YES",Calculator!$B$37&lt;Calculator!$G$22),"—",ROUND((1+SQRT(((50*POWER(80,POWER(COS(PI()*MOD(Calculator!$B$37/Calculator!$F$22,1)),2))+MIN(500,MAX(30,100*EXP(-0.3*'VSWR Calculator'!$C$24)*(1+3*ABS(MOD('VSWR Calculator'!$C$23/Calculator!$F$22/2,1)-0.5))))/'VSWR Calculator'!$C$25)-$C60)^2+(1500*ABS(SIN(2*PI()*MOD(Calculator!$B$37/Calculator!$F$22,1)))*IF(MOD(Calculator!$B$37/Calculator!$F$22,1)&lt;0.5,-1,1))^2)/SQRT(((50*POWER(80,POWER(COS(PI()*MOD(Calculator!$B$37/Calculator!$F$22,1)),2))+MIN(500,MAX(30,100*EXP(-0.3*'VSWR Calculator'!$C$24)*(1+3*ABS(MOD('VSWR Calculator'!$C$23/Calculator!$F$22/2,1)-0.5))))/'VSWR Calculator'!$C$25)+$C60)^2+(1500*ABS(SIN(2*PI()*MOD(Calculator!$B$37/Calculator!$F$22,1)))*IF(MOD(Calculator!$B$37/Calculator!$F$22,1)&lt;0.5,-1,1))^2))/(1-SQRT(((50*POWER(80,POWER(COS(PI()*MOD(Calculator!$B$37/Calculator!$F$22,1)),2))+MIN(500,MAX(30,100*EXP(-0.3*'VSWR Calculator'!$C$24)*(1+3*ABS(MOD('VSWR Calculator'!$C$23/Calculator!$F$22/2,1)-0.5))))/'VSWR Calculator'!$C$25)-$C60)^2+(1500*ABS(SIN(2*PI()*MOD(Calculator!$B$37/Calculator!$F$22,1)))*IF(MOD(Calculator!$B$37/Calculator!$F$22,1)&lt;0.5,-1,1))^2)/SQRT(((50*POWER(80,POWER(COS(PI()*MOD(Calculator!$B$37/Calculator!$F$22,1)),2))+MIN(500,MAX(30,100*EXP(-0.3*'VSWR Calculator'!$C$24)*(1+3*ABS(MOD('VSWR Calculator'!$C$23/Calculator!$F$22/2,1)-0.5))))/'VSWR Calculator'!$C$25)+$C60)^2+(1500*ABS(SIN(2*PI()*MOD(Calculator!$B$37/Calculator!$F$22,1)))*IF(MOD(Calculator!$B$37/Calculator!$F$22,1)&lt;0.5,-1,1))^2)),2))</f>
        <v>—</v>
      </c>
      <c r="HY60" s="253" t="n">
        <f aca="false">IFERROR(ROUND((IF(ISNUMBER(HN60),HN60,0)+IF(ISNUMBER(HO60),HO60,0)+IF(ISNUMBER(HP60),HP60,0)+IF(ISNUMBER(HQ60),HQ60,0)+IF(ISNUMBER(HR60),HR60,0)+IF(ISNUMBER(HS60),HS60,0)+IF(ISNUMBER(HT60),HT60,0)+IF(ISNUMBER(HU60),HU60,0)+IF(ISNUMBER(HV60),HV60,0)+IF(ISNUMBER(HW60),HW60,0)+IF(ISNUMBER(HX60),HX60,0))/(IF(ISNUMBER(HN60),1,0)+IF(ISNUMBER(HO60),1,0)+IF(ISNUMBER(HP60),1,0)+IF(ISNUMBER(HQ60),1,0)+IF(ISNUMBER(HR60),1,0)+IF(ISNUMBER(HS60),1,0)+IF(ISNUMBER(HT60),1,0)+IF(ISNUMBER(HU60),1,0)+IF(ISNUMBER(HV60),1,0)+IF(ISNUMBER(HW60),1,0)+IF(ISNUMBER(HX60),1,0)),4),"")</f>
        <v>7.28</v>
      </c>
      <c r="HZ60" s="253" t="str">
        <f aca="false">IF(OR(Calculator!$E$12&lt;&gt;"YES",Calculator!$B$38&lt;Calculator!$G$12),"—",ROUND((1+SQRT(((50*POWER(80,POWER(COS(PI()*MOD(Calculator!$B$38/Calculator!$F$12,1)),2))+MIN(500,MAX(30,100*EXP(-0.3*'VSWR Calculator'!$C$24)*(1+3*ABS(MOD('VSWR Calculator'!$C$23/Calculator!$F$12/2,1)-0.5))))/'VSWR Calculator'!$C$25)-$C60)^2+(1500*ABS(SIN(2*PI()*MOD(Calculator!$B$38/Calculator!$F$12,1)))*IF(MOD(Calculator!$B$38/Calculator!$F$12,1)&lt;0.5,-1,1))^2)/SQRT(((50*POWER(80,POWER(COS(PI()*MOD(Calculator!$B$38/Calculator!$F$12,1)),2))+MIN(500,MAX(30,100*EXP(-0.3*'VSWR Calculator'!$C$24)*(1+3*ABS(MOD('VSWR Calculator'!$C$23/Calculator!$F$12/2,1)-0.5))))/'VSWR Calculator'!$C$25)+$C60)^2+(1500*ABS(SIN(2*PI()*MOD(Calculator!$B$38/Calculator!$F$12,1)))*IF(MOD(Calculator!$B$38/Calculator!$F$12,1)&lt;0.5,-1,1))^2))/(1-SQRT(((50*POWER(80,POWER(COS(PI()*MOD(Calculator!$B$38/Calculator!$F$12,1)),2))+MIN(500,MAX(30,100*EXP(-0.3*'VSWR Calculator'!$C$24)*(1+3*ABS(MOD('VSWR Calculator'!$C$23/Calculator!$F$12/2,1)-0.5))))/'VSWR Calculator'!$C$25)-$C60)^2+(1500*ABS(SIN(2*PI()*MOD(Calculator!$B$38/Calculator!$F$12,1)))*IF(MOD(Calculator!$B$38/Calculator!$F$12,1)&lt;0.5,-1,1))^2)/SQRT(((50*POWER(80,POWER(COS(PI()*MOD(Calculator!$B$38/Calculator!$F$12,1)),2))+MIN(500,MAX(30,100*EXP(-0.3*'VSWR Calculator'!$C$24)*(1+3*ABS(MOD('VSWR Calculator'!$C$23/Calculator!$F$12/2,1)-0.5))))/'VSWR Calculator'!$C$25)+$C60)^2+(1500*ABS(SIN(2*PI()*MOD(Calculator!$B$38/Calculator!$F$12,1)))*IF(MOD(Calculator!$B$38/Calculator!$F$12,1)&lt;0.5,-1,1))^2)),2))</f>
        <v>—</v>
      </c>
      <c r="IA60" s="253" t="str">
        <f aca="false">IF(OR(Calculator!$E$13&lt;&gt;"YES",Calculator!$B$38&lt;Calculator!$G$13),"—",ROUND((1+SQRT(((50*POWER(80,POWER(COS(PI()*MOD(Calculator!$B$38/Calculator!$F$13,1)),2))+MIN(500,MAX(30,100*EXP(-0.3*'VSWR Calculator'!$C$24)*(1+3*ABS(MOD('VSWR Calculator'!$C$23/Calculator!$F$13/2,1)-0.5))))/'VSWR Calculator'!$C$25)-$C60)^2+(1500*ABS(SIN(2*PI()*MOD(Calculator!$B$38/Calculator!$F$13,1)))*IF(MOD(Calculator!$B$38/Calculator!$F$13,1)&lt;0.5,-1,1))^2)/SQRT(((50*POWER(80,POWER(COS(PI()*MOD(Calculator!$B$38/Calculator!$F$13,1)),2))+MIN(500,MAX(30,100*EXP(-0.3*'VSWR Calculator'!$C$24)*(1+3*ABS(MOD('VSWR Calculator'!$C$23/Calculator!$F$13/2,1)-0.5))))/'VSWR Calculator'!$C$25)+$C60)^2+(1500*ABS(SIN(2*PI()*MOD(Calculator!$B$38/Calculator!$F$13,1)))*IF(MOD(Calculator!$B$38/Calculator!$F$13,1)&lt;0.5,-1,1))^2))/(1-SQRT(((50*POWER(80,POWER(COS(PI()*MOD(Calculator!$B$38/Calculator!$F$13,1)),2))+MIN(500,MAX(30,100*EXP(-0.3*'VSWR Calculator'!$C$24)*(1+3*ABS(MOD('VSWR Calculator'!$C$23/Calculator!$F$13/2,1)-0.5))))/'VSWR Calculator'!$C$25)-$C60)^2+(1500*ABS(SIN(2*PI()*MOD(Calculator!$B$38/Calculator!$F$13,1)))*IF(MOD(Calculator!$B$38/Calculator!$F$13,1)&lt;0.5,-1,1))^2)/SQRT(((50*POWER(80,POWER(COS(PI()*MOD(Calculator!$B$38/Calculator!$F$13,1)),2))+MIN(500,MAX(30,100*EXP(-0.3*'VSWR Calculator'!$C$24)*(1+3*ABS(MOD('VSWR Calculator'!$C$23/Calculator!$F$13/2,1)-0.5))))/'VSWR Calculator'!$C$25)+$C60)^2+(1500*ABS(SIN(2*PI()*MOD(Calculator!$B$38/Calculator!$F$13,1)))*IF(MOD(Calculator!$B$38/Calculator!$F$13,1)&lt;0.5,-1,1))^2)),2))</f>
        <v>—</v>
      </c>
      <c r="IB60" s="253" t="str">
        <f aca="false">IF(OR(Calculator!$E$14&lt;&gt;"YES",Calculator!$B$38&lt;Calculator!$G$14),"—",ROUND((1+SQRT(((50*POWER(80,POWER(COS(PI()*MOD(Calculator!$B$38/Calculator!$F$14,1)),2))+MIN(500,MAX(30,100*EXP(-0.3*'VSWR Calculator'!$C$24)*(1+3*ABS(MOD('VSWR Calculator'!$C$23/Calculator!$F$14/2,1)-0.5))))/'VSWR Calculator'!$C$25)-$C60)^2+(1500*ABS(SIN(2*PI()*MOD(Calculator!$B$38/Calculator!$F$14,1)))*IF(MOD(Calculator!$B$38/Calculator!$F$14,1)&lt;0.5,-1,1))^2)/SQRT(((50*POWER(80,POWER(COS(PI()*MOD(Calculator!$B$38/Calculator!$F$14,1)),2))+MIN(500,MAX(30,100*EXP(-0.3*'VSWR Calculator'!$C$24)*(1+3*ABS(MOD('VSWR Calculator'!$C$23/Calculator!$F$14/2,1)-0.5))))/'VSWR Calculator'!$C$25)+$C60)^2+(1500*ABS(SIN(2*PI()*MOD(Calculator!$B$38/Calculator!$F$14,1)))*IF(MOD(Calculator!$B$38/Calculator!$F$14,1)&lt;0.5,-1,1))^2))/(1-SQRT(((50*POWER(80,POWER(COS(PI()*MOD(Calculator!$B$38/Calculator!$F$14,1)),2))+MIN(500,MAX(30,100*EXP(-0.3*'VSWR Calculator'!$C$24)*(1+3*ABS(MOD('VSWR Calculator'!$C$23/Calculator!$F$14/2,1)-0.5))))/'VSWR Calculator'!$C$25)-$C60)^2+(1500*ABS(SIN(2*PI()*MOD(Calculator!$B$38/Calculator!$F$14,1)))*IF(MOD(Calculator!$B$38/Calculator!$F$14,1)&lt;0.5,-1,1))^2)/SQRT(((50*POWER(80,POWER(COS(PI()*MOD(Calculator!$B$38/Calculator!$F$14,1)),2))+MIN(500,MAX(30,100*EXP(-0.3*'VSWR Calculator'!$C$24)*(1+3*ABS(MOD('VSWR Calculator'!$C$23/Calculator!$F$14/2,1)-0.5))))/'VSWR Calculator'!$C$25)+$C60)^2+(1500*ABS(SIN(2*PI()*MOD(Calculator!$B$38/Calculator!$F$14,1)))*IF(MOD(Calculator!$B$38/Calculator!$F$14,1)&lt;0.5,-1,1))^2)),2))</f>
        <v>—</v>
      </c>
      <c r="IC60" s="253" t="n">
        <f aca="false">IF(OR(Calculator!$E$15&lt;&gt;"YES",Calculator!$B$38&lt;Calculator!$G$15),"—",ROUND((1+SQRT(((50*POWER(80,POWER(COS(PI()*MOD(Calculator!$B$38/Calculator!$F$15,1)),2))+MIN(500,MAX(30,100*EXP(-0.3*'VSWR Calculator'!$C$24)*(1+3*ABS(MOD('VSWR Calculator'!$C$23/Calculator!$F$15/2,1)-0.5))))/'VSWR Calculator'!$C$25)-$C60)^2+(1500*ABS(SIN(2*PI()*MOD(Calculator!$B$38/Calculator!$F$15,1)))*IF(MOD(Calculator!$B$38/Calculator!$F$15,1)&lt;0.5,-1,1))^2)/SQRT(((50*POWER(80,POWER(COS(PI()*MOD(Calculator!$B$38/Calculator!$F$15,1)),2))+MIN(500,MAX(30,100*EXP(-0.3*'VSWR Calculator'!$C$24)*(1+3*ABS(MOD('VSWR Calculator'!$C$23/Calculator!$F$15/2,1)-0.5))))/'VSWR Calculator'!$C$25)+$C60)^2+(1500*ABS(SIN(2*PI()*MOD(Calculator!$B$38/Calculator!$F$15,1)))*IF(MOD(Calculator!$B$38/Calculator!$F$15,1)&lt;0.5,-1,1))^2))/(1-SQRT(((50*POWER(80,POWER(COS(PI()*MOD(Calculator!$B$38/Calculator!$F$15,1)),2))+MIN(500,MAX(30,100*EXP(-0.3*'VSWR Calculator'!$C$24)*(1+3*ABS(MOD('VSWR Calculator'!$C$23/Calculator!$F$15/2,1)-0.5))))/'VSWR Calculator'!$C$25)-$C60)^2+(1500*ABS(SIN(2*PI()*MOD(Calculator!$B$38/Calculator!$F$15,1)))*IF(MOD(Calculator!$B$38/Calculator!$F$15,1)&lt;0.5,-1,1))^2)/SQRT(((50*POWER(80,POWER(COS(PI()*MOD(Calculator!$B$38/Calculator!$F$15,1)),2))+MIN(500,MAX(30,100*EXP(-0.3*'VSWR Calculator'!$C$24)*(1+3*ABS(MOD('VSWR Calculator'!$C$23/Calculator!$F$15/2,1)-0.5))))/'VSWR Calculator'!$C$25)+$C60)^2+(1500*ABS(SIN(2*PI()*MOD(Calculator!$B$38/Calculator!$F$15,1)))*IF(MOD(Calculator!$B$38/Calculator!$F$15,1)&lt;0.5,-1,1))^2)),2))</f>
        <v>2.39</v>
      </c>
      <c r="ID60" s="253" t="str">
        <f aca="false">IF(OR(Calculator!$E$16&lt;&gt;"YES",Calculator!$B$38&lt;Calculator!$G$16),"—",ROUND((1+SQRT(((50*POWER(80,POWER(COS(PI()*MOD(Calculator!$B$38/Calculator!$F$16,1)),2))+MIN(500,MAX(30,100*EXP(-0.3*'VSWR Calculator'!$C$24)*(1+3*ABS(MOD('VSWR Calculator'!$C$23/Calculator!$F$16/2,1)-0.5))))/'VSWR Calculator'!$C$25)-$C60)^2+(1500*ABS(SIN(2*PI()*MOD(Calculator!$B$38/Calculator!$F$16,1)))*IF(MOD(Calculator!$B$38/Calculator!$F$16,1)&lt;0.5,-1,1))^2)/SQRT(((50*POWER(80,POWER(COS(PI()*MOD(Calculator!$B$38/Calculator!$F$16,1)),2))+MIN(500,MAX(30,100*EXP(-0.3*'VSWR Calculator'!$C$24)*(1+3*ABS(MOD('VSWR Calculator'!$C$23/Calculator!$F$16/2,1)-0.5))))/'VSWR Calculator'!$C$25)+$C60)^2+(1500*ABS(SIN(2*PI()*MOD(Calculator!$B$38/Calculator!$F$16,1)))*IF(MOD(Calculator!$B$38/Calculator!$F$16,1)&lt;0.5,-1,1))^2))/(1-SQRT(((50*POWER(80,POWER(COS(PI()*MOD(Calculator!$B$38/Calculator!$F$16,1)),2))+MIN(500,MAX(30,100*EXP(-0.3*'VSWR Calculator'!$C$24)*(1+3*ABS(MOD('VSWR Calculator'!$C$23/Calculator!$F$16/2,1)-0.5))))/'VSWR Calculator'!$C$25)-$C60)^2+(1500*ABS(SIN(2*PI()*MOD(Calculator!$B$38/Calculator!$F$16,1)))*IF(MOD(Calculator!$B$38/Calculator!$F$16,1)&lt;0.5,-1,1))^2)/SQRT(((50*POWER(80,POWER(COS(PI()*MOD(Calculator!$B$38/Calculator!$F$16,1)),2))+MIN(500,MAX(30,100*EXP(-0.3*'VSWR Calculator'!$C$24)*(1+3*ABS(MOD('VSWR Calculator'!$C$23/Calculator!$F$16/2,1)-0.5))))/'VSWR Calculator'!$C$25)+$C60)^2+(1500*ABS(SIN(2*PI()*MOD(Calculator!$B$38/Calculator!$F$16,1)))*IF(MOD(Calculator!$B$38/Calculator!$F$16,1)&lt;0.5,-1,1))^2)),2))</f>
        <v>—</v>
      </c>
      <c r="IE60" s="253" t="n">
        <f aca="false">IF(OR(Calculator!$E$17&lt;&gt;"YES",Calculator!$B$38&lt;Calculator!$G$17),"—",ROUND((1+SQRT(((50*POWER(80,POWER(COS(PI()*MOD(Calculator!$B$38/Calculator!$F$17,1)),2))+MIN(500,MAX(30,100*EXP(-0.3*'VSWR Calculator'!$C$24)*(1+3*ABS(MOD('VSWR Calculator'!$C$23/Calculator!$F$17/2,1)-0.5))))/'VSWR Calculator'!$C$25)-$C60)^2+(1500*ABS(SIN(2*PI()*MOD(Calculator!$B$38/Calculator!$F$17,1)))*IF(MOD(Calculator!$B$38/Calculator!$F$17,1)&lt;0.5,-1,1))^2)/SQRT(((50*POWER(80,POWER(COS(PI()*MOD(Calculator!$B$38/Calculator!$F$17,1)),2))+MIN(500,MAX(30,100*EXP(-0.3*'VSWR Calculator'!$C$24)*(1+3*ABS(MOD('VSWR Calculator'!$C$23/Calculator!$F$17/2,1)-0.5))))/'VSWR Calculator'!$C$25)+$C60)^2+(1500*ABS(SIN(2*PI()*MOD(Calculator!$B$38/Calculator!$F$17,1)))*IF(MOD(Calculator!$B$38/Calculator!$F$17,1)&lt;0.5,-1,1))^2))/(1-SQRT(((50*POWER(80,POWER(COS(PI()*MOD(Calculator!$B$38/Calculator!$F$17,1)),2))+MIN(500,MAX(30,100*EXP(-0.3*'VSWR Calculator'!$C$24)*(1+3*ABS(MOD('VSWR Calculator'!$C$23/Calculator!$F$17/2,1)-0.5))))/'VSWR Calculator'!$C$25)-$C60)^2+(1500*ABS(SIN(2*PI()*MOD(Calculator!$B$38/Calculator!$F$17,1)))*IF(MOD(Calculator!$B$38/Calculator!$F$17,1)&lt;0.5,-1,1))^2)/SQRT(((50*POWER(80,POWER(COS(PI()*MOD(Calculator!$B$38/Calculator!$F$17,1)),2))+MIN(500,MAX(30,100*EXP(-0.3*'VSWR Calculator'!$C$24)*(1+3*ABS(MOD('VSWR Calculator'!$C$23/Calculator!$F$17/2,1)-0.5))))/'VSWR Calculator'!$C$25)+$C60)^2+(1500*ABS(SIN(2*PI()*MOD(Calculator!$B$38/Calculator!$F$17,1)))*IF(MOD(Calculator!$B$38/Calculator!$F$17,1)&lt;0.5,-1,1))^2)),2))</f>
        <v>14.13</v>
      </c>
      <c r="IF60" s="253" t="str">
        <f aca="false">IF(OR(Calculator!$E$18&lt;&gt;"YES",Calculator!$B$38&lt;Calculator!$G$18),"—",ROUND((1+SQRT(((50*POWER(80,POWER(COS(PI()*MOD(Calculator!$B$38/Calculator!$F$18,1)),2))+MIN(500,MAX(30,100*EXP(-0.3*'VSWR Calculator'!$C$24)*(1+3*ABS(MOD('VSWR Calculator'!$C$23/Calculator!$F$18/2,1)-0.5))))/'VSWR Calculator'!$C$25)-$C60)^2+(1500*ABS(SIN(2*PI()*MOD(Calculator!$B$38/Calculator!$F$18,1)))*IF(MOD(Calculator!$B$38/Calculator!$F$18,1)&lt;0.5,-1,1))^2)/SQRT(((50*POWER(80,POWER(COS(PI()*MOD(Calculator!$B$38/Calculator!$F$18,1)),2))+MIN(500,MAX(30,100*EXP(-0.3*'VSWR Calculator'!$C$24)*(1+3*ABS(MOD('VSWR Calculator'!$C$23/Calculator!$F$18/2,1)-0.5))))/'VSWR Calculator'!$C$25)+$C60)^2+(1500*ABS(SIN(2*PI()*MOD(Calculator!$B$38/Calculator!$F$18,1)))*IF(MOD(Calculator!$B$38/Calculator!$F$18,1)&lt;0.5,-1,1))^2))/(1-SQRT(((50*POWER(80,POWER(COS(PI()*MOD(Calculator!$B$38/Calculator!$F$18,1)),2))+MIN(500,MAX(30,100*EXP(-0.3*'VSWR Calculator'!$C$24)*(1+3*ABS(MOD('VSWR Calculator'!$C$23/Calculator!$F$18/2,1)-0.5))))/'VSWR Calculator'!$C$25)-$C60)^2+(1500*ABS(SIN(2*PI()*MOD(Calculator!$B$38/Calculator!$F$18,1)))*IF(MOD(Calculator!$B$38/Calculator!$F$18,1)&lt;0.5,-1,1))^2)/SQRT(((50*POWER(80,POWER(COS(PI()*MOD(Calculator!$B$38/Calculator!$F$18,1)),2))+MIN(500,MAX(30,100*EXP(-0.3*'VSWR Calculator'!$C$24)*(1+3*ABS(MOD('VSWR Calculator'!$C$23/Calculator!$F$18/2,1)-0.5))))/'VSWR Calculator'!$C$25)+$C60)^2+(1500*ABS(SIN(2*PI()*MOD(Calculator!$B$38/Calculator!$F$18,1)))*IF(MOD(Calculator!$B$38/Calculator!$F$18,1)&lt;0.5,-1,1))^2)),2))</f>
        <v>—</v>
      </c>
      <c r="IG60" s="253" t="str">
        <f aca="false">IF(OR(Calculator!$E$19&lt;&gt;"YES",Calculator!$B$38&lt;Calculator!$G$19),"—",ROUND((1+SQRT(((50*POWER(80,POWER(COS(PI()*MOD(Calculator!$B$38/Calculator!$F$19,1)),2))+MIN(500,MAX(30,100*EXP(-0.3*'VSWR Calculator'!$C$24)*(1+3*ABS(MOD('VSWR Calculator'!$C$23/Calculator!$F$19/2,1)-0.5))))/'VSWR Calculator'!$C$25)-$C60)^2+(1500*ABS(SIN(2*PI()*MOD(Calculator!$B$38/Calculator!$F$19,1)))*IF(MOD(Calculator!$B$38/Calculator!$F$19,1)&lt;0.5,-1,1))^2)/SQRT(((50*POWER(80,POWER(COS(PI()*MOD(Calculator!$B$38/Calculator!$F$19,1)),2))+MIN(500,MAX(30,100*EXP(-0.3*'VSWR Calculator'!$C$24)*(1+3*ABS(MOD('VSWR Calculator'!$C$23/Calculator!$F$19/2,1)-0.5))))/'VSWR Calculator'!$C$25)+$C60)^2+(1500*ABS(SIN(2*PI()*MOD(Calculator!$B$38/Calculator!$F$19,1)))*IF(MOD(Calculator!$B$38/Calculator!$F$19,1)&lt;0.5,-1,1))^2))/(1-SQRT(((50*POWER(80,POWER(COS(PI()*MOD(Calculator!$B$38/Calculator!$F$19,1)),2))+MIN(500,MAX(30,100*EXP(-0.3*'VSWR Calculator'!$C$24)*(1+3*ABS(MOD('VSWR Calculator'!$C$23/Calculator!$F$19/2,1)-0.5))))/'VSWR Calculator'!$C$25)-$C60)^2+(1500*ABS(SIN(2*PI()*MOD(Calculator!$B$38/Calculator!$F$19,1)))*IF(MOD(Calculator!$B$38/Calculator!$F$19,1)&lt;0.5,-1,1))^2)/SQRT(((50*POWER(80,POWER(COS(PI()*MOD(Calculator!$B$38/Calculator!$F$19,1)),2))+MIN(500,MAX(30,100*EXP(-0.3*'VSWR Calculator'!$C$24)*(1+3*ABS(MOD('VSWR Calculator'!$C$23/Calculator!$F$19/2,1)-0.5))))/'VSWR Calculator'!$C$25)+$C60)^2+(1500*ABS(SIN(2*PI()*MOD(Calculator!$B$38/Calculator!$F$19,1)))*IF(MOD(Calculator!$B$38/Calculator!$F$19,1)&lt;0.5,-1,1))^2)),2))</f>
        <v>—</v>
      </c>
      <c r="IH60" s="253" t="str">
        <f aca="false">IF(OR(Calculator!$E$20&lt;&gt;"YES",Calculator!$B$38&lt;Calculator!$G$20),"—",ROUND((1+SQRT(((50*POWER(80,POWER(COS(PI()*MOD(Calculator!$B$38/Calculator!$F$20,1)),2))+MIN(500,MAX(30,100*EXP(-0.3*'VSWR Calculator'!$C$24)*(1+3*ABS(MOD('VSWR Calculator'!$C$23/Calculator!$F$20/2,1)-0.5))))/'VSWR Calculator'!$C$25)-$C60)^2+(1500*ABS(SIN(2*PI()*MOD(Calculator!$B$38/Calculator!$F$20,1)))*IF(MOD(Calculator!$B$38/Calculator!$F$20,1)&lt;0.5,-1,1))^2)/SQRT(((50*POWER(80,POWER(COS(PI()*MOD(Calculator!$B$38/Calculator!$F$20,1)),2))+MIN(500,MAX(30,100*EXP(-0.3*'VSWR Calculator'!$C$24)*(1+3*ABS(MOD('VSWR Calculator'!$C$23/Calculator!$F$20/2,1)-0.5))))/'VSWR Calculator'!$C$25)+$C60)^2+(1500*ABS(SIN(2*PI()*MOD(Calculator!$B$38/Calculator!$F$20,1)))*IF(MOD(Calculator!$B$38/Calculator!$F$20,1)&lt;0.5,-1,1))^2))/(1-SQRT(((50*POWER(80,POWER(COS(PI()*MOD(Calculator!$B$38/Calculator!$F$20,1)),2))+MIN(500,MAX(30,100*EXP(-0.3*'VSWR Calculator'!$C$24)*(1+3*ABS(MOD('VSWR Calculator'!$C$23/Calculator!$F$20/2,1)-0.5))))/'VSWR Calculator'!$C$25)-$C60)^2+(1500*ABS(SIN(2*PI()*MOD(Calculator!$B$38/Calculator!$F$20,1)))*IF(MOD(Calculator!$B$38/Calculator!$F$20,1)&lt;0.5,-1,1))^2)/SQRT(((50*POWER(80,POWER(COS(PI()*MOD(Calculator!$B$38/Calculator!$F$20,1)),2))+MIN(500,MAX(30,100*EXP(-0.3*'VSWR Calculator'!$C$24)*(1+3*ABS(MOD('VSWR Calculator'!$C$23/Calculator!$F$20/2,1)-0.5))))/'VSWR Calculator'!$C$25)+$C60)^2+(1500*ABS(SIN(2*PI()*MOD(Calculator!$B$38/Calculator!$F$20,1)))*IF(MOD(Calculator!$B$38/Calculator!$F$20,1)&lt;0.5,-1,1))^2)),2))</f>
        <v>—</v>
      </c>
      <c r="II60" s="253" t="str">
        <f aca="false">IF(OR(Calculator!$E$21&lt;&gt;"YES",Calculator!$B$38&lt;Calculator!$G$21),"—",ROUND((1+SQRT(((50*POWER(80,POWER(COS(PI()*MOD(Calculator!$B$38/Calculator!$F$21,1)),2))+MIN(500,MAX(30,100*EXP(-0.3*'VSWR Calculator'!$C$24)*(1+3*ABS(MOD('VSWR Calculator'!$C$23/Calculator!$F$21/2,1)-0.5))))/'VSWR Calculator'!$C$25)-$C60)^2+(1500*ABS(SIN(2*PI()*MOD(Calculator!$B$38/Calculator!$F$21,1)))*IF(MOD(Calculator!$B$38/Calculator!$F$21,1)&lt;0.5,-1,1))^2)/SQRT(((50*POWER(80,POWER(COS(PI()*MOD(Calculator!$B$38/Calculator!$F$21,1)),2))+MIN(500,MAX(30,100*EXP(-0.3*'VSWR Calculator'!$C$24)*(1+3*ABS(MOD('VSWR Calculator'!$C$23/Calculator!$F$21/2,1)-0.5))))/'VSWR Calculator'!$C$25)+$C60)^2+(1500*ABS(SIN(2*PI()*MOD(Calculator!$B$38/Calculator!$F$21,1)))*IF(MOD(Calculator!$B$38/Calculator!$F$21,1)&lt;0.5,-1,1))^2))/(1-SQRT(((50*POWER(80,POWER(COS(PI()*MOD(Calculator!$B$38/Calculator!$F$21,1)),2))+MIN(500,MAX(30,100*EXP(-0.3*'VSWR Calculator'!$C$24)*(1+3*ABS(MOD('VSWR Calculator'!$C$23/Calculator!$F$21/2,1)-0.5))))/'VSWR Calculator'!$C$25)-$C60)^2+(1500*ABS(SIN(2*PI()*MOD(Calculator!$B$38/Calculator!$F$21,1)))*IF(MOD(Calculator!$B$38/Calculator!$F$21,1)&lt;0.5,-1,1))^2)/SQRT(((50*POWER(80,POWER(COS(PI()*MOD(Calculator!$B$38/Calculator!$F$21,1)),2))+MIN(500,MAX(30,100*EXP(-0.3*'VSWR Calculator'!$C$24)*(1+3*ABS(MOD('VSWR Calculator'!$C$23/Calculator!$F$21/2,1)-0.5))))/'VSWR Calculator'!$C$25)+$C60)^2+(1500*ABS(SIN(2*PI()*MOD(Calculator!$B$38/Calculator!$F$21,1)))*IF(MOD(Calculator!$B$38/Calculator!$F$21,1)&lt;0.5,-1,1))^2)),2))</f>
        <v>—</v>
      </c>
      <c r="IJ60" s="253" t="str">
        <f aca="false">IF(OR(Calculator!$E$22&lt;&gt;"YES",Calculator!$B$38&lt;Calculator!$G$22),"—",ROUND((1+SQRT(((50*POWER(80,POWER(COS(PI()*MOD(Calculator!$B$38/Calculator!$F$22,1)),2))+MIN(500,MAX(30,100*EXP(-0.3*'VSWR Calculator'!$C$24)*(1+3*ABS(MOD('VSWR Calculator'!$C$23/Calculator!$F$22/2,1)-0.5))))/'VSWR Calculator'!$C$25)-$C60)^2+(1500*ABS(SIN(2*PI()*MOD(Calculator!$B$38/Calculator!$F$22,1)))*IF(MOD(Calculator!$B$38/Calculator!$F$22,1)&lt;0.5,-1,1))^2)/SQRT(((50*POWER(80,POWER(COS(PI()*MOD(Calculator!$B$38/Calculator!$F$22,1)),2))+MIN(500,MAX(30,100*EXP(-0.3*'VSWR Calculator'!$C$24)*(1+3*ABS(MOD('VSWR Calculator'!$C$23/Calculator!$F$22/2,1)-0.5))))/'VSWR Calculator'!$C$25)+$C60)^2+(1500*ABS(SIN(2*PI()*MOD(Calculator!$B$38/Calculator!$F$22,1)))*IF(MOD(Calculator!$B$38/Calculator!$F$22,1)&lt;0.5,-1,1))^2))/(1-SQRT(((50*POWER(80,POWER(COS(PI()*MOD(Calculator!$B$38/Calculator!$F$22,1)),2))+MIN(500,MAX(30,100*EXP(-0.3*'VSWR Calculator'!$C$24)*(1+3*ABS(MOD('VSWR Calculator'!$C$23/Calculator!$F$22/2,1)-0.5))))/'VSWR Calculator'!$C$25)-$C60)^2+(1500*ABS(SIN(2*PI()*MOD(Calculator!$B$38/Calculator!$F$22,1)))*IF(MOD(Calculator!$B$38/Calculator!$F$22,1)&lt;0.5,-1,1))^2)/SQRT(((50*POWER(80,POWER(COS(PI()*MOD(Calculator!$B$38/Calculator!$F$22,1)),2))+MIN(500,MAX(30,100*EXP(-0.3*'VSWR Calculator'!$C$24)*(1+3*ABS(MOD('VSWR Calculator'!$C$23/Calculator!$F$22/2,1)-0.5))))/'VSWR Calculator'!$C$25)+$C60)^2+(1500*ABS(SIN(2*PI()*MOD(Calculator!$B$38/Calculator!$F$22,1)))*IF(MOD(Calculator!$B$38/Calculator!$F$22,1)&lt;0.5,-1,1))^2)),2))</f>
        <v>—</v>
      </c>
      <c r="IK60" s="253" t="n">
        <f aca="false">IFERROR(ROUND((IF(ISNUMBER(HZ60),HZ60,0)+IF(ISNUMBER(IA60),IA60,0)+IF(ISNUMBER(IB60),IB60,0)+IF(ISNUMBER(IC60),IC60,0)+IF(ISNUMBER(ID60),ID60,0)+IF(ISNUMBER(IE60),IE60,0)+IF(ISNUMBER(IF60),IF60,0)+IF(ISNUMBER(IG60),IG60,0)+IF(ISNUMBER(IH60),IH60,0)+IF(ISNUMBER(II60),II60,0)+IF(ISNUMBER(IJ60),IJ60,0))/(IF(ISNUMBER(HZ60),1,0)+IF(ISNUMBER(IA60),1,0)+IF(ISNUMBER(IB60),1,0)+IF(ISNUMBER(IC60),1,0)+IF(ISNUMBER(ID60),1,0)+IF(ISNUMBER(IE60),1,0)+IF(ISNUMBER(IF60),1,0)+IF(ISNUMBER(IG60),1,0)+IF(ISNUMBER(IH60),1,0)+IF(ISNUMBER(II60),1,0)+IF(ISNUMBER(IJ60),1,0)),4),"")</f>
        <v>8.26</v>
      </c>
    </row>
    <row r="61" customFormat="false" ht="15" hidden="false" customHeight="true" outlineLevel="0" collapsed="false">
      <c r="A61" s="261" t="s">
        <v>503</v>
      </c>
      <c r="B61" s="261" t="s">
        <v>339</v>
      </c>
      <c r="C61" s="265" t="n">
        <v>1350</v>
      </c>
      <c r="D61" s="266" t="str">
        <f aca="false">IF(OR(Calculator!$E$12&lt;&gt;"YES",Calculator!$B$29&lt;Calculator!$G$12),"—",ROUND((1+SQRT(((50*POWER(80,POWER(COS(PI()*MOD(Calculator!$B$29/Calculator!$F$12,1)),2))-$C61)^2+(1500*ABS(SIN(2*PI()*MOD(Calculator!$B$29/Calculator!$F$12,1)))*IF(MOD(Calculator!$B$29/Calculator!$F$12,1)&lt;0.5,-1,1))^2)/((50*POWER(80,POWER(COS(PI()*MOD(Calculator!$B$29/Calculator!$F$12,1)),2))+$C61)^2+(1500*ABS(SIN(2*PI()*MOD(Calculator!$B$29/Calculator!$F$12,1)))*IF(MOD(Calculator!$B$29/Calculator!$F$12,1)&lt;0.5,-1,1))^2)))/(1-SQRT(((50*POWER(80,POWER(COS(PI()*MOD(Calculator!$B$29/Calculator!$F$12,1)),2))-$C61)^2+(1500*ABS(SIN(2*PI()*MOD(Calculator!$B$29/Calculator!$F$12,1)))*IF(MOD(Calculator!$B$29/Calculator!$F$12,1)&lt;0.5,-1,1))^2)/((50*POWER(80,POWER(COS(PI()*MOD(Calculator!$B$29/Calculator!$F$12,1)),2))+$C61)^2+(1500*ABS(SIN(2*PI()*MOD(Calculator!$B$29/Calculator!$F$12,1)))*IF(MOD(Calculator!$B$29/Calculator!$F$12,1)&lt;0.5,-1,1))^2))),2))</f>
        <v>—</v>
      </c>
      <c r="E61" s="266" t="str">
        <f aca="false">IF(OR(Calculator!$E$13&lt;&gt;"YES",Calculator!$B$29&lt;Calculator!$G$13),"—",ROUND((1+SQRT(((50*POWER(80,POWER(COS(PI()*MOD(Calculator!$B$29/Calculator!$F$13,1)),2))-$C61)^2+(1500*ABS(SIN(2*PI()*MOD(Calculator!$B$29/Calculator!$F$13,1)))*IF(MOD(Calculator!$B$29/Calculator!$F$13,1)&lt;0.5,-1,1))^2)/((50*POWER(80,POWER(COS(PI()*MOD(Calculator!$B$29/Calculator!$F$13,1)),2))+$C61)^2+(1500*ABS(SIN(2*PI()*MOD(Calculator!$B$29/Calculator!$F$13,1)))*IF(MOD(Calculator!$B$29/Calculator!$F$13,1)&lt;0.5,-1,1))^2)))/(1-SQRT(((50*POWER(80,POWER(COS(PI()*MOD(Calculator!$B$29/Calculator!$F$13,1)),2))-$C61)^2+(1500*ABS(SIN(2*PI()*MOD(Calculator!$B$29/Calculator!$F$13,1)))*IF(MOD(Calculator!$B$29/Calculator!$F$13,1)&lt;0.5,-1,1))^2)/((50*POWER(80,POWER(COS(PI()*MOD(Calculator!$B$29/Calculator!$F$13,1)),2))+$C61)^2+(1500*ABS(SIN(2*PI()*MOD(Calculator!$B$29/Calculator!$F$13,1)))*IF(MOD(Calculator!$B$29/Calculator!$F$13,1)&lt;0.5,-1,1))^2))),2))</f>
        <v>—</v>
      </c>
      <c r="F61" s="266" t="str">
        <f aca="false">IF(OR(Calculator!$E$14&lt;&gt;"YES",Calculator!$B$29&lt;Calculator!$G$14),"—",ROUND((1+SQRT(((50*POWER(80,POWER(COS(PI()*MOD(Calculator!$B$29/Calculator!$F$14,1)),2))-$C61)^2+(1500*ABS(SIN(2*PI()*MOD(Calculator!$B$29/Calculator!$F$14,1)))*IF(MOD(Calculator!$B$29/Calculator!$F$14,1)&lt;0.5,-1,1))^2)/((50*POWER(80,POWER(COS(PI()*MOD(Calculator!$B$29/Calculator!$F$14,1)),2))+$C61)^2+(1500*ABS(SIN(2*PI()*MOD(Calculator!$B$29/Calculator!$F$14,1)))*IF(MOD(Calculator!$B$29/Calculator!$F$14,1)&lt;0.5,-1,1))^2)))/(1-SQRT(((50*POWER(80,POWER(COS(PI()*MOD(Calculator!$B$29/Calculator!$F$14,1)),2))-$C61)^2+(1500*ABS(SIN(2*PI()*MOD(Calculator!$B$29/Calculator!$F$14,1)))*IF(MOD(Calculator!$B$29/Calculator!$F$14,1)&lt;0.5,-1,1))^2)/((50*POWER(80,POWER(COS(PI()*MOD(Calculator!$B$29/Calculator!$F$14,1)),2))+$C61)^2+(1500*ABS(SIN(2*PI()*MOD(Calculator!$B$29/Calculator!$F$14,1)))*IF(MOD(Calculator!$B$29/Calculator!$F$14,1)&lt;0.5,-1,1))^2))),2))</f>
        <v>—</v>
      </c>
      <c r="G61" s="266" t="n">
        <f aca="false">IF(OR(Calculator!$E$15&lt;&gt;"YES",Calculator!$B$29&lt;Calculator!$G$15),"—",ROUND((1+SQRT(((50*POWER(80,POWER(COS(PI()*MOD(Calculator!$B$29/Calculator!$F$15,1)),2))-$C61)^2+(1500*ABS(SIN(2*PI()*MOD(Calculator!$B$29/Calculator!$F$15,1)))*IF(MOD(Calculator!$B$29/Calculator!$F$15,1)&lt;0.5,-1,1))^2)/((50*POWER(80,POWER(COS(PI()*MOD(Calculator!$B$29/Calculator!$F$15,1)),2))+$C61)^2+(1500*ABS(SIN(2*PI()*MOD(Calculator!$B$29/Calculator!$F$15,1)))*IF(MOD(Calculator!$B$29/Calculator!$F$15,1)&lt;0.5,-1,1))^2)))/(1-SQRT(((50*POWER(80,POWER(COS(PI()*MOD(Calculator!$B$29/Calculator!$F$15,1)),2))-$C61)^2+(1500*ABS(SIN(2*PI()*MOD(Calculator!$B$29/Calculator!$F$15,1)))*IF(MOD(Calculator!$B$29/Calculator!$F$15,1)&lt;0.5,-1,1))^2)/((50*POWER(80,POWER(COS(PI()*MOD(Calculator!$B$29/Calculator!$F$15,1)),2))+$C61)^2+(1500*ABS(SIN(2*PI()*MOD(Calculator!$B$29/Calculator!$F$15,1)))*IF(MOD(Calculator!$B$29/Calculator!$F$15,1)&lt;0.5,-1,1))^2))),2))</f>
        <v>17.34</v>
      </c>
      <c r="H61" s="266" t="str">
        <f aca="false">IF(OR(Calculator!$E$16&lt;&gt;"YES",Calculator!$B$29&lt;Calculator!$G$16),"—",ROUND((1+SQRT(((50*POWER(80,POWER(COS(PI()*MOD(Calculator!$B$29/Calculator!$F$16,1)),2))-$C61)^2+(1500*ABS(SIN(2*PI()*MOD(Calculator!$B$29/Calculator!$F$16,1)))*IF(MOD(Calculator!$B$29/Calculator!$F$16,1)&lt;0.5,-1,1))^2)/((50*POWER(80,POWER(COS(PI()*MOD(Calculator!$B$29/Calculator!$F$16,1)),2))+$C61)^2+(1500*ABS(SIN(2*PI()*MOD(Calculator!$B$29/Calculator!$F$16,1)))*IF(MOD(Calculator!$B$29/Calculator!$F$16,1)&lt;0.5,-1,1))^2)))/(1-SQRT(((50*POWER(80,POWER(COS(PI()*MOD(Calculator!$B$29/Calculator!$F$16,1)),2))-$C61)^2+(1500*ABS(SIN(2*PI()*MOD(Calculator!$B$29/Calculator!$F$16,1)))*IF(MOD(Calculator!$B$29/Calculator!$F$16,1)&lt;0.5,-1,1))^2)/((50*POWER(80,POWER(COS(PI()*MOD(Calculator!$B$29/Calculator!$F$16,1)),2))+$C61)^2+(1500*ABS(SIN(2*PI()*MOD(Calculator!$B$29/Calculator!$F$16,1)))*IF(MOD(Calculator!$B$29/Calculator!$F$16,1)&lt;0.5,-1,1))^2))),2))</f>
        <v>—</v>
      </c>
      <c r="I61" s="266" t="n">
        <f aca="false">IF(OR(Calculator!$E$17&lt;&gt;"YES",Calculator!$B$29&lt;Calculator!$G$17),"—",ROUND((1+SQRT(((50*POWER(80,POWER(COS(PI()*MOD(Calculator!$B$29/Calculator!$F$17,1)),2))-$C61)^2+(1500*ABS(SIN(2*PI()*MOD(Calculator!$B$29/Calculator!$F$17,1)))*IF(MOD(Calculator!$B$29/Calculator!$F$17,1)&lt;0.5,-1,1))^2)/((50*POWER(80,POWER(COS(PI()*MOD(Calculator!$B$29/Calculator!$F$17,1)),2))+$C61)^2+(1500*ABS(SIN(2*PI()*MOD(Calculator!$B$29/Calculator!$F$17,1)))*IF(MOD(Calculator!$B$29/Calculator!$F$17,1)&lt;0.5,-1,1))^2)))/(1-SQRT(((50*POWER(80,POWER(COS(PI()*MOD(Calculator!$B$29/Calculator!$F$17,1)),2))-$C61)^2+(1500*ABS(SIN(2*PI()*MOD(Calculator!$B$29/Calculator!$F$17,1)))*IF(MOD(Calculator!$B$29/Calculator!$F$17,1)&lt;0.5,-1,1))^2)/((50*POWER(80,POWER(COS(PI()*MOD(Calculator!$B$29/Calculator!$F$17,1)),2))+$C61)^2+(1500*ABS(SIN(2*PI()*MOD(Calculator!$B$29/Calculator!$F$17,1)))*IF(MOD(Calculator!$B$29/Calculator!$F$17,1)&lt;0.5,-1,1))^2))),2))</f>
        <v>15.93</v>
      </c>
      <c r="J61" s="266" t="str">
        <f aca="false">IF(OR(Calculator!$E$18&lt;&gt;"YES",Calculator!$B$29&lt;Calculator!$G$18),"—",ROUND((1+SQRT(((50*POWER(80,POWER(COS(PI()*MOD(Calculator!$B$29/Calculator!$F$18,1)),2))-$C61)^2+(1500*ABS(SIN(2*PI()*MOD(Calculator!$B$29/Calculator!$F$18,1)))*IF(MOD(Calculator!$B$29/Calculator!$F$18,1)&lt;0.5,-1,1))^2)/((50*POWER(80,POWER(COS(PI()*MOD(Calculator!$B$29/Calculator!$F$18,1)),2))+$C61)^2+(1500*ABS(SIN(2*PI()*MOD(Calculator!$B$29/Calculator!$F$18,1)))*IF(MOD(Calculator!$B$29/Calculator!$F$18,1)&lt;0.5,-1,1))^2)))/(1-SQRT(((50*POWER(80,POWER(COS(PI()*MOD(Calculator!$B$29/Calculator!$F$18,1)),2))-$C61)^2+(1500*ABS(SIN(2*PI()*MOD(Calculator!$B$29/Calculator!$F$18,1)))*IF(MOD(Calculator!$B$29/Calculator!$F$18,1)&lt;0.5,-1,1))^2)/((50*POWER(80,POWER(COS(PI()*MOD(Calculator!$B$29/Calculator!$F$18,1)),2))+$C61)^2+(1500*ABS(SIN(2*PI()*MOD(Calculator!$B$29/Calculator!$F$18,1)))*IF(MOD(Calculator!$B$29/Calculator!$F$18,1)&lt;0.5,-1,1))^2))),2))</f>
        <v>—</v>
      </c>
      <c r="K61" s="266" t="str">
        <f aca="false">IF(OR(Calculator!$E$19&lt;&gt;"YES",Calculator!$B$29&lt;Calculator!$G$19),"—",ROUND((1+SQRT(((50*POWER(80,POWER(COS(PI()*MOD(Calculator!$B$29/Calculator!$F$19,1)),2))-$C61)^2+(1500*ABS(SIN(2*PI()*MOD(Calculator!$B$29/Calculator!$F$19,1)))*IF(MOD(Calculator!$B$29/Calculator!$F$19,1)&lt;0.5,-1,1))^2)/((50*POWER(80,POWER(COS(PI()*MOD(Calculator!$B$29/Calculator!$F$19,1)),2))+$C61)^2+(1500*ABS(SIN(2*PI()*MOD(Calculator!$B$29/Calculator!$F$19,1)))*IF(MOD(Calculator!$B$29/Calculator!$F$19,1)&lt;0.5,-1,1))^2)))/(1-SQRT(((50*POWER(80,POWER(COS(PI()*MOD(Calculator!$B$29/Calculator!$F$19,1)),2))-$C61)^2+(1500*ABS(SIN(2*PI()*MOD(Calculator!$B$29/Calculator!$F$19,1)))*IF(MOD(Calculator!$B$29/Calculator!$F$19,1)&lt;0.5,-1,1))^2)/((50*POWER(80,POWER(COS(PI()*MOD(Calculator!$B$29/Calculator!$F$19,1)),2))+$C61)^2+(1500*ABS(SIN(2*PI()*MOD(Calculator!$B$29/Calculator!$F$19,1)))*IF(MOD(Calculator!$B$29/Calculator!$F$19,1)&lt;0.5,-1,1))^2))),2))</f>
        <v>—</v>
      </c>
      <c r="L61" s="266" t="str">
        <f aca="false">IF(OR(Calculator!$E$20&lt;&gt;"YES",Calculator!$B$29&lt;Calculator!$G$20),"—",ROUND((1+SQRT(((50*POWER(80,POWER(COS(PI()*MOD(Calculator!$B$29/Calculator!$F$20,1)),2))-$C61)^2+(1500*ABS(SIN(2*PI()*MOD(Calculator!$B$29/Calculator!$F$20,1)))*IF(MOD(Calculator!$B$29/Calculator!$F$20,1)&lt;0.5,-1,1))^2)/((50*POWER(80,POWER(COS(PI()*MOD(Calculator!$B$29/Calculator!$F$20,1)),2))+$C61)^2+(1500*ABS(SIN(2*PI()*MOD(Calculator!$B$29/Calculator!$F$20,1)))*IF(MOD(Calculator!$B$29/Calculator!$F$20,1)&lt;0.5,-1,1))^2)))/(1-SQRT(((50*POWER(80,POWER(COS(PI()*MOD(Calculator!$B$29/Calculator!$F$20,1)),2))-$C61)^2+(1500*ABS(SIN(2*PI()*MOD(Calculator!$B$29/Calculator!$F$20,1)))*IF(MOD(Calculator!$B$29/Calculator!$F$20,1)&lt;0.5,-1,1))^2)/((50*POWER(80,POWER(COS(PI()*MOD(Calculator!$B$29/Calculator!$F$20,1)),2))+$C61)^2+(1500*ABS(SIN(2*PI()*MOD(Calculator!$B$29/Calculator!$F$20,1)))*IF(MOD(Calculator!$B$29/Calculator!$F$20,1)&lt;0.5,-1,1))^2))),2))</f>
        <v>—</v>
      </c>
      <c r="M61" s="266" t="str">
        <f aca="false">IF(OR(Calculator!$E$21&lt;&gt;"YES",Calculator!$B$29&lt;Calculator!$G$21),"—",ROUND((1+SQRT(((50*POWER(80,POWER(COS(PI()*MOD(Calculator!$B$29/Calculator!$F$21,1)),2))-$C61)^2+(1500*ABS(SIN(2*PI()*MOD(Calculator!$B$29/Calculator!$F$21,1)))*IF(MOD(Calculator!$B$29/Calculator!$F$21,1)&lt;0.5,-1,1))^2)/((50*POWER(80,POWER(COS(PI()*MOD(Calculator!$B$29/Calculator!$F$21,1)),2))+$C61)^2+(1500*ABS(SIN(2*PI()*MOD(Calculator!$B$29/Calculator!$F$21,1)))*IF(MOD(Calculator!$B$29/Calculator!$F$21,1)&lt;0.5,-1,1))^2)))/(1-SQRT(((50*POWER(80,POWER(COS(PI()*MOD(Calculator!$B$29/Calculator!$F$21,1)),2))-$C61)^2+(1500*ABS(SIN(2*PI()*MOD(Calculator!$B$29/Calculator!$F$21,1)))*IF(MOD(Calculator!$B$29/Calculator!$F$21,1)&lt;0.5,-1,1))^2)/((50*POWER(80,POWER(COS(PI()*MOD(Calculator!$B$29/Calculator!$F$21,1)),2))+$C61)^2+(1500*ABS(SIN(2*PI()*MOD(Calculator!$B$29/Calculator!$F$21,1)))*IF(MOD(Calculator!$B$29/Calculator!$F$21,1)&lt;0.5,-1,1))^2))),2))</f>
        <v>—</v>
      </c>
      <c r="N61" s="266" t="str">
        <f aca="false">IF(OR(Calculator!$E$22&lt;&gt;"YES",Calculator!$B$29&lt;Calculator!$G$22),"—",ROUND((1+SQRT(((50*POWER(80,POWER(COS(PI()*MOD(Calculator!$B$29/Calculator!$F$22,1)),2))-$C61)^2+(1500*ABS(SIN(2*PI()*MOD(Calculator!$B$29/Calculator!$F$22,1)))*IF(MOD(Calculator!$B$29/Calculator!$F$22,1)&lt;0.5,-1,1))^2)/((50*POWER(80,POWER(COS(PI()*MOD(Calculator!$B$29/Calculator!$F$22,1)),2))+$C61)^2+(1500*ABS(SIN(2*PI()*MOD(Calculator!$B$29/Calculator!$F$22,1)))*IF(MOD(Calculator!$B$29/Calculator!$F$22,1)&lt;0.5,-1,1))^2)))/(1-SQRT(((50*POWER(80,POWER(COS(PI()*MOD(Calculator!$B$29/Calculator!$F$22,1)),2))-$C61)^2+(1500*ABS(SIN(2*PI()*MOD(Calculator!$B$29/Calculator!$F$22,1)))*IF(MOD(Calculator!$B$29/Calculator!$F$22,1)&lt;0.5,-1,1))^2)/((50*POWER(80,POWER(COS(PI()*MOD(Calculator!$B$29/Calculator!$F$22,1)),2))+$C61)^2+(1500*ABS(SIN(2*PI()*MOD(Calculator!$B$29/Calculator!$F$22,1)))*IF(MOD(Calculator!$B$29/Calculator!$F$22,1)&lt;0.5,-1,1))^2))),2))</f>
        <v>—</v>
      </c>
      <c r="O61" s="292" t="n">
        <f aca="false">IFERROR(ROUND((IF(ISNUMBER(D61),D61,0)+IF(ISNUMBER(E61),E61,0)+IF(ISNUMBER(F61),F61,0)+IF(ISNUMBER(G61),G61,0)+IF(ISNUMBER(H61),H61,0)+IF(ISNUMBER(I61),I61,0)+IF(ISNUMBER(J61),J61,0)+IF(ISNUMBER(K61),K61,0)+IF(ISNUMBER(L61),L61,0)+IF(ISNUMBER(M61),M61,0)+IF(ISNUMBER(N61),N61,0))/(IF(ISNUMBER(D61),1,0)+IF(ISNUMBER(E61),1,0)+IF(ISNUMBER(F61),1,0)+IF(ISNUMBER(G61),1,0)+IF(ISNUMBER(H61),1,0)+IF(ISNUMBER(I61),1,0)+IF(ISNUMBER(J61),1,0)+IF(ISNUMBER(K61),1,0)+IF(ISNUMBER(L61),1,0)+IF(ISNUMBER(M61),1,0)+IF(ISNUMBER(N61),1,0)),4),"")</f>
        <v>16.635</v>
      </c>
      <c r="P61" s="266" t="str">
        <f aca="false">IF(OR(Calculator!$E$12&lt;&gt;"YES",Calculator!$B$30&lt;Calculator!$G$12),"—",ROUND((1+SQRT(((50*POWER(80,POWER(COS(PI()*MOD(Calculator!$B$30/Calculator!$F$12,1)),2))-$C61)^2+(1500*ABS(SIN(2*PI()*MOD(Calculator!$B$30/Calculator!$F$12,1)))*IF(MOD(Calculator!$B$30/Calculator!$F$12,1)&lt;0.5,-1,1))^2)/((50*POWER(80,POWER(COS(PI()*MOD(Calculator!$B$30/Calculator!$F$12,1)),2))+$C61)^2+(1500*ABS(SIN(2*PI()*MOD(Calculator!$B$30/Calculator!$F$12,1)))*IF(MOD(Calculator!$B$30/Calculator!$F$12,1)&lt;0.5,-1,1))^2)))/(1-SQRT(((50*POWER(80,POWER(COS(PI()*MOD(Calculator!$B$30/Calculator!$F$12,1)),2))-$C61)^2+(1500*ABS(SIN(2*PI()*MOD(Calculator!$B$30/Calculator!$F$12,1)))*IF(MOD(Calculator!$B$30/Calculator!$F$12,1)&lt;0.5,-1,1))^2)/((50*POWER(80,POWER(COS(PI()*MOD(Calculator!$B$30/Calculator!$F$12,1)),2))+$C61)^2+(1500*ABS(SIN(2*PI()*MOD(Calculator!$B$30/Calculator!$F$12,1)))*IF(MOD(Calculator!$B$30/Calculator!$F$12,1)&lt;0.5,-1,1))^2))),2))</f>
        <v>—</v>
      </c>
      <c r="Q61" s="266" t="str">
        <f aca="false">IF(OR(Calculator!$E$13&lt;&gt;"YES",Calculator!$B$30&lt;Calculator!$G$13),"—",ROUND((1+SQRT(((50*POWER(80,POWER(COS(PI()*MOD(Calculator!$B$30/Calculator!$F$13,1)),2))-$C61)^2+(1500*ABS(SIN(2*PI()*MOD(Calculator!$B$30/Calculator!$F$13,1)))*IF(MOD(Calculator!$B$30/Calculator!$F$13,1)&lt;0.5,-1,1))^2)/((50*POWER(80,POWER(COS(PI()*MOD(Calculator!$B$30/Calculator!$F$13,1)),2))+$C61)^2+(1500*ABS(SIN(2*PI()*MOD(Calculator!$B$30/Calculator!$F$13,1)))*IF(MOD(Calculator!$B$30/Calculator!$F$13,1)&lt;0.5,-1,1))^2)))/(1-SQRT(((50*POWER(80,POWER(COS(PI()*MOD(Calculator!$B$30/Calculator!$F$13,1)),2))-$C61)^2+(1500*ABS(SIN(2*PI()*MOD(Calculator!$B$30/Calculator!$F$13,1)))*IF(MOD(Calculator!$B$30/Calculator!$F$13,1)&lt;0.5,-1,1))^2)/((50*POWER(80,POWER(COS(PI()*MOD(Calculator!$B$30/Calculator!$F$13,1)),2))+$C61)^2+(1500*ABS(SIN(2*PI()*MOD(Calculator!$B$30/Calculator!$F$13,1)))*IF(MOD(Calculator!$B$30/Calculator!$F$13,1)&lt;0.5,-1,1))^2))),2))</f>
        <v>—</v>
      </c>
      <c r="R61" s="266" t="str">
        <f aca="false">IF(OR(Calculator!$E$14&lt;&gt;"YES",Calculator!$B$30&lt;Calculator!$G$14),"—",ROUND((1+SQRT(((50*POWER(80,POWER(COS(PI()*MOD(Calculator!$B$30/Calculator!$F$14,1)),2))-$C61)^2+(1500*ABS(SIN(2*PI()*MOD(Calculator!$B$30/Calculator!$F$14,1)))*IF(MOD(Calculator!$B$30/Calculator!$F$14,1)&lt;0.5,-1,1))^2)/((50*POWER(80,POWER(COS(PI()*MOD(Calculator!$B$30/Calculator!$F$14,1)),2))+$C61)^2+(1500*ABS(SIN(2*PI()*MOD(Calculator!$B$30/Calculator!$F$14,1)))*IF(MOD(Calculator!$B$30/Calculator!$F$14,1)&lt;0.5,-1,1))^2)))/(1-SQRT(((50*POWER(80,POWER(COS(PI()*MOD(Calculator!$B$30/Calculator!$F$14,1)),2))-$C61)^2+(1500*ABS(SIN(2*PI()*MOD(Calculator!$B$30/Calculator!$F$14,1)))*IF(MOD(Calculator!$B$30/Calculator!$F$14,1)&lt;0.5,-1,1))^2)/((50*POWER(80,POWER(COS(PI()*MOD(Calculator!$B$30/Calculator!$F$14,1)),2))+$C61)^2+(1500*ABS(SIN(2*PI()*MOD(Calculator!$B$30/Calculator!$F$14,1)))*IF(MOD(Calculator!$B$30/Calculator!$F$14,1)&lt;0.5,-1,1))^2))),2))</f>
        <v>—</v>
      </c>
      <c r="S61" s="266" t="n">
        <f aca="false">IF(OR(Calculator!$E$15&lt;&gt;"YES",Calculator!$B$30&lt;Calculator!$G$15),"—",ROUND((1+SQRT(((50*POWER(80,POWER(COS(PI()*MOD(Calculator!$B$30/Calculator!$F$15,1)),2))-$C61)^2+(1500*ABS(SIN(2*PI()*MOD(Calculator!$B$30/Calculator!$F$15,1)))*IF(MOD(Calculator!$B$30/Calculator!$F$15,1)&lt;0.5,-1,1))^2)/((50*POWER(80,POWER(COS(PI()*MOD(Calculator!$B$30/Calculator!$F$15,1)),2))+$C61)^2+(1500*ABS(SIN(2*PI()*MOD(Calculator!$B$30/Calculator!$F$15,1)))*IF(MOD(Calculator!$B$30/Calculator!$F$15,1)&lt;0.5,-1,1))^2)))/(1-SQRT(((50*POWER(80,POWER(COS(PI()*MOD(Calculator!$B$30/Calculator!$F$15,1)),2))-$C61)^2+(1500*ABS(SIN(2*PI()*MOD(Calculator!$B$30/Calculator!$F$15,1)))*IF(MOD(Calculator!$B$30/Calculator!$F$15,1)&lt;0.5,-1,1))^2)/((50*POWER(80,POWER(COS(PI()*MOD(Calculator!$B$30/Calculator!$F$15,1)),2))+$C61)^2+(1500*ABS(SIN(2*PI()*MOD(Calculator!$B$30/Calculator!$F$15,1)))*IF(MOD(Calculator!$B$30/Calculator!$F$15,1)&lt;0.5,-1,1))^2))),2))</f>
        <v>16.61</v>
      </c>
      <c r="T61" s="266" t="str">
        <f aca="false">IF(OR(Calculator!$E$16&lt;&gt;"YES",Calculator!$B$30&lt;Calculator!$G$16),"—",ROUND((1+SQRT(((50*POWER(80,POWER(COS(PI()*MOD(Calculator!$B$30/Calculator!$F$16,1)),2))-$C61)^2+(1500*ABS(SIN(2*PI()*MOD(Calculator!$B$30/Calculator!$F$16,1)))*IF(MOD(Calculator!$B$30/Calculator!$F$16,1)&lt;0.5,-1,1))^2)/((50*POWER(80,POWER(COS(PI()*MOD(Calculator!$B$30/Calculator!$F$16,1)),2))+$C61)^2+(1500*ABS(SIN(2*PI()*MOD(Calculator!$B$30/Calculator!$F$16,1)))*IF(MOD(Calculator!$B$30/Calculator!$F$16,1)&lt;0.5,-1,1))^2)))/(1-SQRT(((50*POWER(80,POWER(COS(PI()*MOD(Calculator!$B$30/Calculator!$F$16,1)),2))-$C61)^2+(1500*ABS(SIN(2*PI()*MOD(Calculator!$B$30/Calculator!$F$16,1)))*IF(MOD(Calculator!$B$30/Calculator!$F$16,1)&lt;0.5,-1,1))^2)/((50*POWER(80,POWER(COS(PI()*MOD(Calculator!$B$30/Calculator!$F$16,1)),2))+$C61)^2+(1500*ABS(SIN(2*PI()*MOD(Calculator!$B$30/Calculator!$F$16,1)))*IF(MOD(Calculator!$B$30/Calculator!$F$16,1)&lt;0.5,-1,1))^2))),2))</f>
        <v>—</v>
      </c>
      <c r="U61" s="266" t="n">
        <f aca="false">IF(OR(Calculator!$E$17&lt;&gt;"YES",Calculator!$B$30&lt;Calculator!$G$17),"—",ROUND((1+SQRT(((50*POWER(80,POWER(COS(PI()*MOD(Calculator!$B$30/Calculator!$F$17,1)),2))-$C61)^2+(1500*ABS(SIN(2*PI()*MOD(Calculator!$B$30/Calculator!$F$17,1)))*IF(MOD(Calculator!$B$30/Calculator!$F$17,1)&lt;0.5,-1,1))^2)/((50*POWER(80,POWER(COS(PI()*MOD(Calculator!$B$30/Calculator!$F$17,1)),2))+$C61)^2+(1500*ABS(SIN(2*PI()*MOD(Calculator!$B$30/Calculator!$F$17,1)))*IF(MOD(Calculator!$B$30/Calculator!$F$17,1)&lt;0.5,-1,1))^2)))/(1-SQRT(((50*POWER(80,POWER(COS(PI()*MOD(Calculator!$B$30/Calculator!$F$17,1)),2))-$C61)^2+(1500*ABS(SIN(2*PI()*MOD(Calculator!$B$30/Calculator!$F$17,1)))*IF(MOD(Calculator!$B$30/Calculator!$F$17,1)&lt;0.5,-1,1))^2)/((50*POWER(80,POWER(COS(PI()*MOD(Calculator!$B$30/Calculator!$F$17,1)),2))+$C61)^2+(1500*ABS(SIN(2*PI()*MOD(Calculator!$B$30/Calculator!$F$17,1)))*IF(MOD(Calculator!$B$30/Calculator!$F$17,1)&lt;0.5,-1,1))^2))),2))</f>
        <v>17.38</v>
      </c>
      <c r="V61" s="266" t="str">
        <f aca="false">IF(OR(Calculator!$E$18&lt;&gt;"YES",Calculator!$B$30&lt;Calculator!$G$18),"—",ROUND((1+SQRT(((50*POWER(80,POWER(COS(PI()*MOD(Calculator!$B$30/Calculator!$F$18,1)),2))-$C61)^2+(1500*ABS(SIN(2*PI()*MOD(Calculator!$B$30/Calculator!$F$18,1)))*IF(MOD(Calculator!$B$30/Calculator!$F$18,1)&lt;0.5,-1,1))^2)/((50*POWER(80,POWER(COS(PI()*MOD(Calculator!$B$30/Calculator!$F$18,1)),2))+$C61)^2+(1500*ABS(SIN(2*PI()*MOD(Calculator!$B$30/Calculator!$F$18,1)))*IF(MOD(Calculator!$B$30/Calculator!$F$18,1)&lt;0.5,-1,1))^2)))/(1-SQRT(((50*POWER(80,POWER(COS(PI()*MOD(Calculator!$B$30/Calculator!$F$18,1)),2))-$C61)^2+(1500*ABS(SIN(2*PI()*MOD(Calculator!$B$30/Calculator!$F$18,1)))*IF(MOD(Calculator!$B$30/Calculator!$F$18,1)&lt;0.5,-1,1))^2)/((50*POWER(80,POWER(COS(PI()*MOD(Calculator!$B$30/Calculator!$F$18,1)),2))+$C61)^2+(1500*ABS(SIN(2*PI()*MOD(Calculator!$B$30/Calculator!$F$18,1)))*IF(MOD(Calculator!$B$30/Calculator!$F$18,1)&lt;0.5,-1,1))^2))),2))</f>
        <v>—</v>
      </c>
      <c r="W61" s="266" t="str">
        <f aca="false">IF(OR(Calculator!$E$19&lt;&gt;"YES",Calculator!$B$30&lt;Calculator!$G$19),"—",ROUND((1+SQRT(((50*POWER(80,POWER(COS(PI()*MOD(Calculator!$B$30/Calculator!$F$19,1)),2))-$C61)^2+(1500*ABS(SIN(2*PI()*MOD(Calculator!$B$30/Calculator!$F$19,1)))*IF(MOD(Calculator!$B$30/Calculator!$F$19,1)&lt;0.5,-1,1))^2)/((50*POWER(80,POWER(COS(PI()*MOD(Calculator!$B$30/Calculator!$F$19,1)),2))+$C61)^2+(1500*ABS(SIN(2*PI()*MOD(Calculator!$B$30/Calculator!$F$19,1)))*IF(MOD(Calculator!$B$30/Calculator!$F$19,1)&lt;0.5,-1,1))^2)))/(1-SQRT(((50*POWER(80,POWER(COS(PI()*MOD(Calculator!$B$30/Calculator!$F$19,1)),2))-$C61)^2+(1500*ABS(SIN(2*PI()*MOD(Calculator!$B$30/Calculator!$F$19,1)))*IF(MOD(Calculator!$B$30/Calculator!$F$19,1)&lt;0.5,-1,1))^2)/((50*POWER(80,POWER(COS(PI()*MOD(Calculator!$B$30/Calculator!$F$19,1)),2))+$C61)^2+(1500*ABS(SIN(2*PI()*MOD(Calculator!$B$30/Calculator!$F$19,1)))*IF(MOD(Calculator!$B$30/Calculator!$F$19,1)&lt;0.5,-1,1))^2))),2))</f>
        <v>—</v>
      </c>
      <c r="X61" s="266" t="str">
        <f aca="false">IF(OR(Calculator!$E$20&lt;&gt;"YES",Calculator!$B$30&lt;Calculator!$G$20),"—",ROUND((1+SQRT(((50*POWER(80,POWER(COS(PI()*MOD(Calculator!$B$30/Calculator!$F$20,1)),2))-$C61)^2+(1500*ABS(SIN(2*PI()*MOD(Calculator!$B$30/Calculator!$F$20,1)))*IF(MOD(Calculator!$B$30/Calculator!$F$20,1)&lt;0.5,-1,1))^2)/((50*POWER(80,POWER(COS(PI()*MOD(Calculator!$B$30/Calculator!$F$20,1)),2))+$C61)^2+(1500*ABS(SIN(2*PI()*MOD(Calculator!$B$30/Calculator!$F$20,1)))*IF(MOD(Calculator!$B$30/Calculator!$F$20,1)&lt;0.5,-1,1))^2)))/(1-SQRT(((50*POWER(80,POWER(COS(PI()*MOD(Calculator!$B$30/Calculator!$F$20,1)),2))-$C61)^2+(1500*ABS(SIN(2*PI()*MOD(Calculator!$B$30/Calculator!$F$20,1)))*IF(MOD(Calculator!$B$30/Calculator!$F$20,1)&lt;0.5,-1,1))^2)/((50*POWER(80,POWER(COS(PI()*MOD(Calculator!$B$30/Calculator!$F$20,1)),2))+$C61)^2+(1500*ABS(SIN(2*PI()*MOD(Calculator!$B$30/Calculator!$F$20,1)))*IF(MOD(Calculator!$B$30/Calculator!$F$20,1)&lt;0.5,-1,1))^2))),2))</f>
        <v>—</v>
      </c>
      <c r="Y61" s="266" t="str">
        <f aca="false">IF(OR(Calculator!$E$21&lt;&gt;"YES",Calculator!$B$30&lt;Calculator!$G$21),"—",ROUND((1+SQRT(((50*POWER(80,POWER(COS(PI()*MOD(Calculator!$B$30/Calculator!$F$21,1)),2))-$C61)^2+(1500*ABS(SIN(2*PI()*MOD(Calculator!$B$30/Calculator!$F$21,1)))*IF(MOD(Calculator!$B$30/Calculator!$F$21,1)&lt;0.5,-1,1))^2)/((50*POWER(80,POWER(COS(PI()*MOD(Calculator!$B$30/Calculator!$F$21,1)),2))+$C61)^2+(1500*ABS(SIN(2*PI()*MOD(Calculator!$B$30/Calculator!$F$21,1)))*IF(MOD(Calculator!$B$30/Calculator!$F$21,1)&lt;0.5,-1,1))^2)))/(1-SQRT(((50*POWER(80,POWER(COS(PI()*MOD(Calculator!$B$30/Calculator!$F$21,1)),2))-$C61)^2+(1500*ABS(SIN(2*PI()*MOD(Calculator!$B$30/Calculator!$F$21,1)))*IF(MOD(Calculator!$B$30/Calculator!$F$21,1)&lt;0.5,-1,1))^2)/((50*POWER(80,POWER(COS(PI()*MOD(Calculator!$B$30/Calculator!$F$21,1)),2))+$C61)^2+(1500*ABS(SIN(2*PI()*MOD(Calculator!$B$30/Calculator!$F$21,1)))*IF(MOD(Calculator!$B$30/Calculator!$F$21,1)&lt;0.5,-1,1))^2))),2))</f>
        <v>—</v>
      </c>
      <c r="Z61" s="266" t="str">
        <f aca="false">IF(OR(Calculator!$E$22&lt;&gt;"YES",Calculator!$B$30&lt;Calculator!$G$22),"—",ROUND((1+SQRT(((50*POWER(80,POWER(COS(PI()*MOD(Calculator!$B$30/Calculator!$F$22,1)),2))-$C61)^2+(1500*ABS(SIN(2*PI()*MOD(Calculator!$B$30/Calculator!$F$22,1)))*IF(MOD(Calculator!$B$30/Calculator!$F$22,1)&lt;0.5,-1,1))^2)/((50*POWER(80,POWER(COS(PI()*MOD(Calculator!$B$30/Calculator!$F$22,1)),2))+$C61)^2+(1500*ABS(SIN(2*PI()*MOD(Calculator!$B$30/Calculator!$F$22,1)))*IF(MOD(Calculator!$B$30/Calculator!$F$22,1)&lt;0.5,-1,1))^2)))/(1-SQRT(((50*POWER(80,POWER(COS(PI()*MOD(Calculator!$B$30/Calculator!$F$22,1)),2))-$C61)^2+(1500*ABS(SIN(2*PI()*MOD(Calculator!$B$30/Calculator!$F$22,1)))*IF(MOD(Calculator!$B$30/Calculator!$F$22,1)&lt;0.5,-1,1))^2)/((50*POWER(80,POWER(COS(PI()*MOD(Calculator!$B$30/Calculator!$F$22,1)),2))+$C61)^2+(1500*ABS(SIN(2*PI()*MOD(Calculator!$B$30/Calculator!$F$22,1)))*IF(MOD(Calculator!$B$30/Calculator!$F$22,1)&lt;0.5,-1,1))^2))),2))</f>
        <v>—</v>
      </c>
      <c r="AA61" s="292" t="n">
        <f aca="false">IFERROR(ROUND((IF(ISNUMBER(P61),P61,0)+IF(ISNUMBER(Q61),Q61,0)+IF(ISNUMBER(R61),R61,0)+IF(ISNUMBER(S61),S61,0)+IF(ISNUMBER(T61),T61,0)+IF(ISNUMBER(U61),U61,0)+IF(ISNUMBER(V61),V61,0)+IF(ISNUMBER(W61),W61,0)+IF(ISNUMBER(X61),X61,0)+IF(ISNUMBER(Y61),Y61,0)+IF(ISNUMBER(Z61),Z61,0))/(IF(ISNUMBER(P61),1,0)+IF(ISNUMBER(Q61),1,0)+IF(ISNUMBER(R61),1,0)+IF(ISNUMBER(S61),1,0)+IF(ISNUMBER(T61),1,0)+IF(ISNUMBER(U61),1,0)+IF(ISNUMBER(V61),1,0)+IF(ISNUMBER(W61),1,0)+IF(ISNUMBER(X61),1,0)+IF(ISNUMBER(Y61),1,0)+IF(ISNUMBER(Z61),1,0)),4),"")</f>
        <v>16.995</v>
      </c>
      <c r="AB61" s="266" t="str">
        <f aca="false">IF(OR(Calculator!$E$12&lt;&gt;"YES",Calculator!$B$31&lt;Calculator!$G$12),"—",ROUND((1+SQRT(((50*POWER(80,POWER(COS(PI()*MOD(Calculator!$B$31/Calculator!$F$12,1)),2))-$C61)^2+(1500*ABS(SIN(2*PI()*MOD(Calculator!$B$31/Calculator!$F$12,1)))*IF(MOD(Calculator!$B$31/Calculator!$F$12,1)&lt;0.5,-1,1))^2)/((50*POWER(80,POWER(COS(PI()*MOD(Calculator!$B$31/Calculator!$F$12,1)),2))+$C61)^2+(1500*ABS(SIN(2*PI()*MOD(Calculator!$B$31/Calculator!$F$12,1)))*IF(MOD(Calculator!$B$31/Calculator!$F$12,1)&lt;0.5,-1,1))^2)))/(1-SQRT(((50*POWER(80,POWER(COS(PI()*MOD(Calculator!$B$31/Calculator!$F$12,1)),2))-$C61)^2+(1500*ABS(SIN(2*PI()*MOD(Calculator!$B$31/Calculator!$F$12,1)))*IF(MOD(Calculator!$B$31/Calculator!$F$12,1)&lt;0.5,-1,1))^2)/((50*POWER(80,POWER(COS(PI()*MOD(Calculator!$B$31/Calculator!$F$12,1)),2))+$C61)^2+(1500*ABS(SIN(2*PI()*MOD(Calculator!$B$31/Calculator!$F$12,1)))*IF(MOD(Calculator!$B$31/Calculator!$F$12,1)&lt;0.5,-1,1))^2))),2))</f>
        <v>—</v>
      </c>
      <c r="AC61" s="266" t="str">
        <f aca="false">IF(OR(Calculator!$E$13&lt;&gt;"YES",Calculator!$B$31&lt;Calculator!$G$13),"—",ROUND((1+SQRT(((50*POWER(80,POWER(COS(PI()*MOD(Calculator!$B$31/Calculator!$F$13,1)),2))-$C61)^2+(1500*ABS(SIN(2*PI()*MOD(Calculator!$B$31/Calculator!$F$13,1)))*IF(MOD(Calculator!$B$31/Calculator!$F$13,1)&lt;0.5,-1,1))^2)/((50*POWER(80,POWER(COS(PI()*MOD(Calculator!$B$31/Calculator!$F$13,1)),2))+$C61)^2+(1500*ABS(SIN(2*PI()*MOD(Calculator!$B$31/Calculator!$F$13,1)))*IF(MOD(Calculator!$B$31/Calculator!$F$13,1)&lt;0.5,-1,1))^2)))/(1-SQRT(((50*POWER(80,POWER(COS(PI()*MOD(Calculator!$B$31/Calculator!$F$13,1)),2))-$C61)^2+(1500*ABS(SIN(2*PI()*MOD(Calculator!$B$31/Calculator!$F$13,1)))*IF(MOD(Calculator!$B$31/Calculator!$F$13,1)&lt;0.5,-1,1))^2)/((50*POWER(80,POWER(COS(PI()*MOD(Calculator!$B$31/Calculator!$F$13,1)),2))+$C61)^2+(1500*ABS(SIN(2*PI()*MOD(Calculator!$B$31/Calculator!$F$13,1)))*IF(MOD(Calculator!$B$31/Calculator!$F$13,1)&lt;0.5,-1,1))^2))),2))</f>
        <v>—</v>
      </c>
      <c r="AD61" s="266" t="str">
        <f aca="false">IF(OR(Calculator!$E$14&lt;&gt;"YES",Calculator!$B$31&lt;Calculator!$G$14),"—",ROUND((1+SQRT(((50*POWER(80,POWER(COS(PI()*MOD(Calculator!$B$31/Calculator!$F$14,1)),2))-$C61)^2+(1500*ABS(SIN(2*PI()*MOD(Calculator!$B$31/Calculator!$F$14,1)))*IF(MOD(Calculator!$B$31/Calculator!$F$14,1)&lt;0.5,-1,1))^2)/((50*POWER(80,POWER(COS(PI()*MOD(Calculator!$B$31/Calculator!$F$14,1)),2))+$C61)^2+(1500*ABS(SIN(2*PI()*MOD(Calculator!$B$31/Calculator!$F$14,1)))*IF(MOD(Calculator!$B$31/Calculator!$F$14,1)&lt;0.5,-1,1))^2)))/(1-SQRT(((50*POWER(80,POWER(COS(PI()*MOD(Calculator!$B$31/Calculator!$F$14,1)),2))-$C61)^2+(1500*ABS(SIN(2*PI()*MOD(Calculator!$B$31/Calculator!$F$14,1)))*IF(MOD(Calculator!$B$31/Calculator!$F$14,1)&lt;0.5,-1,1))^2)/((50*POWER(80,POWER(COS(PI()*MOD(Calculator!$B$31/Calculator!$F$14,1)),2))+$C61)^2+(1500*ABS(SIN(2*PI()*MOD(Calculator!$B$31/Calculator!$F$14,1)))*IF(MOD(Calculator!$B$31/Calculator!$F$14,1)&lt;0.5,-1,1))^2))),2))</f>
        <v>—</v>
      </c>
      <c r="AE61" s="266" t="n">
        <f aca="false">IF(OR(Calculator!$E$15&lt;&gt;"YES",Calculator!$B$31&lt;Calculator!$G$15),"—",ROUND((1+SQRT(((50*POWER(80,POWER(COS(PI()*MOD(Calculator!$B$31/Calculator!$F$15,1)),2))-$C61)^2+(1500*ABS(SIN(2*PI()*MOD(Calculator!$B$31/Calculator!$F$15,1)))*IF(MOD(Calculator!$B$31/Calculator!$F$15,1)&lt;0.5,-1,1))^2)/((50*POWER(80,POWER(COS(PI()*MOD(Calculator!$B$31/Calculator!$F$15,1)),2))+$C61)^2+(1500*ABS(SIN(2*PI()*MOD(Calculator!$B$31/Calculator!$F$15,1)))*IF(MOD(Calculator!$B$31/Calculator!$F$15,1)&lt;0.5,-1,1))^2)))/(1-SQRT(((50*POWER(80,POWER(COS(PI()*MOD(Calculator!$B$31/Calculator!$F$15,1)),2))-$C61)^2+(1500*ABS(SIN(2*PI()*MOD(Calculator!$B$31/Calculator!$F$15,1)))*IF(MOD(Calculator!$B$31/Calculator!$F$15,1)&lt;0.5,-1,1))^2)/((50*POWER(80,POWER(COS(PI()*MOD(Calculator!$B$31/Calculator!$F$15,1)),2))+$C61)^2+(1500*ABS(SIN(2*PI()*MOD(Calculator!$B$31/Calculator!$F$15,1)))*IF(MOD(Calculator!$B$31/Calculator!$F$15,1)&lt;0.5,-1,1))^2))),2))</f>
        <v>18.07</v>
      </c>
      <c r="AF61" s="266" t="str">
        <f aca="false">IF(OR(Calculator!$E$16&lt;&gt;"YES",Calculator!$B$31&lt;Calculator!$G$16),"—",ROUND((1+SQRT(((50*POWER(80,POWER(COS(PI()*MOD(Calculator!$B$31/Calculator!$F$16,1)),2))-$C61)^2+(1500*ABS(SIN(2*PI()*MOD(Calculator!$B$31/Calculator!$F$16,1)))*IF(MOD(Calculator!$B$31/Calculator!$F$16,1)&lt;0.5,-1,1))^2)/((50*POWER(80,POWER(COS(PI()*MOD(Calculator!$B$31/Calculator!$F$16,1)),2))+$C61)^2+(1500*ABS(SIN(2*PI()*MOD(Calculator!$B$31/Calculator!$F$16,1)))*IF(MOD(Calculator!$B$31/Calculator!$F$16,1)&lt;0.5,-1,1))^2)))/(1-SQRT(((50*POWER(80,POWER(COS(PI()*MOD(Calculator!$B$31/Calculator!$F$16,1)),2))-$C61)^2+(1500*ABS(SIN(2*PI()*MOD(Calculator!$B$31/Calculator!$F$16,1)))*IF(MOD(Calculator!$B$31/Calculator!$F$16,1)&lt;0.5,-1,1))^2)/((50*POWER(80,POWER(COS(PI()*MOD(Calculator!$B$31/Calculator!$F$16,1)),2))+$C61)^2+(1500*ABS(SIN(2*PI()*MOD(Calculator!$B$31/Calculator!$F$16,1)))*IF(MOD(Calculator!$B$31/Calculator!$F$16,1)&lt;0.5,-1,1))^2))),2))</f>
        <v>—</v>
      </c>
      <c r="AG61" s="266" t="n">
        <f aca="false">IF(OR(Calculator!$E$17&lt;&gt;"YES",Calculator!$B$31&lt;Calculator!$G$17),"—",ROUND((1+SQRT(((50*POWER(80,POWER(COS(PI()*MOD(Calculator!$B$31/Calculator!$F$17,1)),2))-$C61)^2+(1500*ABS(SIN(2*PI()*MOD(Calculator!$B$31/Calculator!$F$17,1)))*IF(MOD(Calculator!$B$31/Calculator!$F$17,1)&lt;0.5,-1,1))^2)/((50*POWER(80,POWER(COS(PI()*MOD(Calculator!$B$31/Calculator!$F$17,1)),2))+$C61)^2+(1500*ABS(SIN(2*PI()*MOD(Calculator!$B$31/Calculator!$F$17,1)))*IF(MOD(Calculator!$B$31/Calculator!$F$17,1)&lt;0.5,-1,1))^2)))/(1-SQRT(((50*POWER(80,POWER(COS(PI()*MOD(Calculator!$B$31/Calculator!$F$17,1)),2))-$C61)^2+(1500*ABS(SIN(2*PI()*MOD(Calculator!$B$31/Calculator!$F$17,1)))*IF(MOD(Calculator!$B$31/Calculator!$F$17,1)&lt;0.5,-1,1))^2)/((50*POWER(80,POWER(COS(PI()*MOD(Calculator!$B$31/Calculator!$F$17,1)),2))+$C61)^2+(1500*ABS(SIN(2*PI()*MOD(Calculator!$B$31/Calculator!$F$17,1)))*IF(MOD(Calculator!$B$31/Calculator!$F$17,1)&lt;0.5,-1,1))^2))),2))</f>
        <v>14.49</v>
      </c>
      <c r="AH61" s="266" t="str">
        <f aca="false">IF(OR(Calculator!$E$18&lt;&gt;"YES",Calculator!$B$31&lt;Calculator!$G$18),"—",ROUND((1+SQRT(((50*POWER(80,POWER(COS(PI()*MOD(Calculator!$B$31/Calculator!$F$18,1)),2))-$C61)^2+(1500*ABS(SIN(2*PI()*MOD(Calculator!$B$31/Calculator!$F$18,1)))*IF(MOD(Calculator!$B$31/Calculator!$F$18,1)&lt;0.5,-1,1))^2)/((50*POWER(80,POWER(COS(PI()*MOD(Calculator!$B$31/Calculator!$F$18,1)),2))+$C61)^2+(1500*ABS(SIN(2*PI()*MOD(Calculator!$B$31/Calculator!$F$18,1)))*IF(MOD(Calculator!$B$31/Calculator!$F$18,1)&lt;0.5,-1,1))^2)))/(1-SQRT(((50*POWER(80,POWER(COS(PI()*MOD(Calculator!$B$31/Calculator!$F$18,1)),2))-$C61)^2+(1500*ABS(SIN(2*PI()*MOD(Calculator!$B$31/Calculator!$F$18,1)))*IF(MOD(Calculator!$B$31/Calculator!$F$18,1)&lt;0.5,-1,1))^2)/((50*POWER(80,POWER(COS(PI()*MOD(Calculator!$B$31/Calculator!$F$18,1)),2))+$C61)^2+(1500*ABS(SIN(2*PI()*MOD(Calculator!$B$31/Calculator!$F$18,1)))*IF(MOD(Calculator!$B$31/Calculator!$F$18,1)&lt;0.5,-1,1))^2))),2))</f>
        <v>—</v>
      </c>
      <c r="AI61" s="266" t="str">
        <f aca="false">IF(OR(Calculator!$E$19&lt;&gt;"YES",Calculator!$B$31&lt;Calculator!$G$19),"—",ROUND((1+SQRT(((50*POWER(80,POWER(COS(PI()*MOD(Calculator!$B$31/Calculator!$F$19,1)),2))-$C61)^2+(1500*ABS(SIN(2*PI()*MOD(Calculator!$B$31/Calculator!$F$19,1)))*IF(MOD(Calculator!$B$31/Calculator!$F$19,1)&lt;0.5,-1,1))^2)/((50*POWER(80,POWER(COS(PI()*MOD(Calculator!$B$31/Calculator!$F$19,1)),2))+$C61)^2+(1500*ABS(SIN(2*PI()*MOD(Calculator!$B$31/Calculator!$F$19,1)))*IF(MOD(Calculator!$B$31/Calculator!$F$19,1)&lt;0.5,-1,1))^2)))/(1-SQRT(((50*POWER(80,POWER(COS(PI()*MOD(Calculator!$B$31/Calculator!$F$19,1)),2))-$C61)^2+(1500*ABS(SIN(2*PI()*MOD(Calculator!$B$31/Calculator!$F$19,1)))*IF(MOD(Calculator!$B$31/Calculator!$F$19,1)&lt;0.5,-1,1))^2)/((50*POWER(80,POWER(COS(PI()*MOD(Calculator!$B$31/Calculator!$F$19,1)),2))+$C61)^2+(1500*ABS(SIN(2*PI()*MOD(Calculator!$B$31/Calculator!$F$19,1)))*IF(MOD(Calculator!$B$31/Calculator!$F$19,1)&lt;0.5,-1,1))^2))),2))</f>
        <v>—</v>
      </c>
      <c r="AJ61" s="266" t="str">
        <f aca="false">IF(OR(Calculator!$E$20&lt;&gt;"YES",Calculator!$B$31&lt;Calculator!$G$20),"—",ROUND((1+SQRT(((50*POWER(80,POWER(COS(PI()*MOD(Calculator!$B$31/Calculator!$F$20,1)),2))-$C61)^2+(1500*ABS(SIN(2*PI()*MOD(Calculator!$B$31/Calculator!$F$20,1)))*IF(MOD(Calculator!$B$31/Calculator!$F$20,1)&lt;0.5,-1,1))^2)/((50*POWER(80,POWER(COS(PI()*MOD(Calculator!$B$31/Calculator!$F$20,1)),2))+$C61)^2+(1500*ABS(SIN(2*PI()*MOD(Calculator!$B$31/Calculator!$F$20,1)))*IF(MOD(Calculator!$B$31/Calculator!$F$20,1)&lt;0.5,-1,1))^2)))/(1-SQRT(((50*POWER(80,POWER(COS(PI()*MOD(Calculator!$B$31/Calculator!$F$20,1)),2))-$C61)^2+(1500*ABS(SIN(2*PI()*MOD(Calculator!$B$31/Calculator!$F$20,1)))*IF(MOD(Calculator!$B$31/Calculator!$F$20,1)&lt;0.5,-1,1))^2)/((50*POWER(80,POWER(COS(PI()*MOD(Calculator!$B$31/Calculator!$F$20,1)),2))+$C61)^2+(1500*ABS(SIN(2*PI()*MOD(Calculator!$B$31/Calculator!$F$20,1)))*IF(MOD(Calculator!$B$31/Calculator!$F$20,1)&lt;0.5,-1,1))^2))),2))</f>
        <v>—</v>
      </c>
      <c r="AK61" s="266" t="str">
        <f aca="false">IF(OR(Calculator!$E$21&lt;&gt;"YES",Calculator!$B$31&lt;Calculator!$G$21),"—",ROUND((1+SQRT(((50*POWER(80,POWER(COS(PI()*MOD(Calculator!$B$31/Calculator!$F$21,1)),2))-$C61)^2+(1500*ABS(SIN(2*PI()*MOD(Calculator!$B$31/Calculator!$F$21,1)))*IF(MOD(Calculator!$B$31/Calculator!$F$21,1)&lt;0.5,-1,1))^2)/((50*POWER(80,POWER(COS(PI()*MOD(Calculator!$B$31/Calculator!$F$21,1)),2))+$C61)^2+(1500*ABS(SIN(2*PI()*MOD(Calculator!$B$31/Calculator!$F$21,1)))*IF(MOD(Calculator!$B$31/Calculator!$F$21,1)&lt;0.5,-1,1))^2)))/(1-SQRT(((50*POWER(80,POWER(COS(PI()*MOD(Calculator!$B$31/Calculator!$F$21,1)),2))-$C61)^2+(1500*ABS(SIN(2*PI()*MOD(Calculator!$B$31/Calculator!$F$21,1)))*IF(MOD(Calculator!$B$31/Calculator!$F$21,1)&lt;0.5,-1,1))^2)/((50*POWER(80,POWER(COS(PI()*MOD(Calculator!$B$31/Calculator!$F$21,1)),2))+$C61)^2+(1500*ABS(SIN(2*PI()*MOD(Calculator!$B$31/Calculator!$F$21,1)))*IF(MOD(Calculator!$B$31/Calculator!$F$21,1)&lt;0.5,-1,1))^2))),2))</f>
        <v>—</v>
      </c>
      <c r="AL61" s="266" t="str">
        <f aca="false">IF(OR(Calculator!$E$22&lt;&gt;"YES",Calculator!$B$31&lt;Calculator!$G$22),"—",ROUND((1+SQRT(((50*POWER(80,POWER(COS(PI()*MOD(Calculator!$B$31/Calculator!$F$22,1)),2))-$C61)^2+(1500*ABS(SIN(2*PI()*MOD(Calculator!$B$31/Calculator!$F$22,1)))*IF(MOD(Calculator!$B$31/Calculator!$F$22,1)&lt;0.5,-1,1))^2)/((50*POWER(80,POWER(COS(PI()*MOD(Calculator!$B$31/Calculator!$F$22,1)),2))+$C61)^2+(1500*ABS(SIN(2*PI()*MOD(Calculator!$B$31/Calculator!$F$22,1)))*IF(MOD(Calculator!$B$31/Calculator!$F$22,1)&lt;0.5,-1,1))^2)))/(1-SQRT(((50*POWER(80,POWER(COS(PI()*MOD(Calculator!$B$31/Calculator!$F$22,1)),2))-$C61)^2+(1500*ABS(SIN(2*PI()*MOD(Calculator!$B$31/Calculator!$F$22,1)))*IF(MOD(Calculator!$B$31/Calculator!$F$22,1)&lt;0.5,-1,1))^2)/((50*POWER(80,POWER(COS(PI()*MOD(Calculator!$B$31/Calculator!$F$22,1)),2))+$C61)^2+(1500*ABS(SIN(2*PI()*MOD(Calculator!$B$31/Calculator!$F$22,1)))*IF(MOD(Calculator!$B$31/Calculator!$F$22,1)&lt;0.5,-1,1))^2))),2))</f>
        <v>—</v>
      </c>
      <c r="AM61" s="293" t="n">
        <f aca="false">IFERROR(ROUND((IF(ISNUMBER(AB61),AB61,0)+IF(ISNUMBER(AC61),AC61,0)+IF(ISNUMBER(AD61),AD61,0)+IF(ISNUMBER(AE61),AE61,0)+IF(ISNUMBER(AF61),AF61,0)+IF(ISNUMBER(AG61),AG61,0)+IF(ISNUMBER(AH61),AH61,0)+IF(ISNUMBER(AI61),AI61,0)+IF(ISNUMBER(AJ61),AJ61,0)+IF(ISNUMBER(AK61),AK61,0)+IF(ISNUMBER(AL61),AL61,0))/(IF(ISNUMBER(AB61),1,0)+IF(ISNUMBER(AC61),1,0)+IF(ISNUMBER(AD61),1,0)+IF(ISNUMBER(AE61),1,0)+IF(ISNUMBER(AF61),1,0)+IF(ISNUMBER(AG61),1,0)+IF(ISNUMBER(AH61),1,0)+IF(ISNUMBER(AI61),1,0)+IF(ISNUMBER(AJ61),1,0)+IF(ISNUMBER(AK61),1,0)+IF(ISNUMBER(AL61),1,0)),4),"")</f>
        <v>16.28</v>
      </c>
      <c r="AN61" s="294" t="str">
        <f aca="false">IF(OR(Calculator!$E$12&lt;&gt;"YES",Calculator!$B$32&lt;Calculator!$G$12),"—",ROUND((1+SQRT(((50*POWER(80,POWER(COS(PI()*MOD(Calculator!$B$32/Calculator!$F$12,1)),2))-$C61)^2+(1500*ABS(SIN(2*PI()*MOD(Calculator!$B$32/Calculator!$F$12,1)))*IF(MOD(Calculator!$B$32/Calculator!$F$12,1)&lt;0.5,-1,1))^2)/((50*POWER(80,POWER(COS(PI()*MOD(Calculator!$B$32/Calculator!$F$12,1)),2))+$C61)^2+(1500*ABS(SIN(2*PI()*MOD(Calculator!$B$32/Calculator!$F$12,1)))*IF(MOD(Calculator!$B$32/Calculator!$F$12,1)&lt;0.5,-1,1))^2)))/(1-SQRT(((50*POWER(80,POWER(COS(PI()*MOD(Calculator!$B$32/Calculator!$F$12,1)),2))-$C61)^2+(1500*ABS(SIN(2*PI()*MOD(Calculator!$B$32/Calculator!$F$12,1)))*IF(MOD(Calculator!$B$32/Calculator!$F$12,1)&lt;0.5,-1,1))^2)/((50*POWER(80,POWER(COS(PI()*MOD(Calculator!$B$32/Calculator!$F$12,1)),2))+$C61)^2+(1500*ABS(SIN(2*PI()*MOD(Calculator!$B$32/Calculator!$F$12,1)))*IF(MOD(Calculator!$B$32/Calculator!$F$12,1)&lt;0.5,-1,1))^2))),2))</f>
        <v>—</v>
      </c>
      <c r="AO61" s="294" t="str">
        <f aca="false">IF(OR(Calculator!$E$13&lt;&gt;"YES",Calculator!$B$32&lt;Calculator!$G$13),"—",ROUND((1+SQRT(((50*POWER(80,POWER(COS(PI()*MOD(Calculator!$B$32/Calculator!$F$13,1)),2))-$C61)^2+(1500*ABS(SIN(2*PI()*MOD(Calculator!$B$32/Calculator!$F$13,1)))*IF(MOD(Calculator!$B$32/Calculator!$F$13,1)&lt;0.5,-1,1))^2)/((50*POWER(80,POWER(COS(PI()*MOD(Calculator!$B$32/Calculator!$F$13,1)),2))+$C61)^2+(1500*ABS(SIN(2*PI()*MOD(Calculator!$B$32/Calculator!$F$13,1)))*IF(MOD(Calculator!$B$32/Calculator!$F$13,1)&lt;0.5,-1,1))^2)))/(1-SQRT(((50*POWER(80,POWER(COS(PI()*MOD(Calculator!$B$32/Calculator!$F$13,1)),2))-$C61)^2+(1500*ABS(SIN(2*PI()*MOD(Calculator!$B$32/Calculator!$F$13,1)))*IF(MOD(Calculator!$B$32/Calculator!$F$13,1)&lt;0.5,-1,1))^2)/((50*POWER(80,POWER(COS(PI()*MOD(Calculator!$B$32/Calculator!$F$13,1)),2))+$C61)^2+(1500*ABS(SIN(2*PI()*MOD(Calculator!$B$32/Calculator!$F$13,1)))*IF(MOD(Calculator!$B$32/Calculator!$F$13,1)&lt;0.5,-1,1))^2))),2))</f>
        <v>—</v>
      </c>
      <c r="AP61" s="294" t="str">
        <f aca="false">IF(OR(Calculator!$E$14&lt;&gt;"YES",Calculator!$B$32&lt;Calculator!$G$14),"—",ROUND((1+SQRT(((50*POWER(80,POWER(COS(PI()*MOD(Calculator!$B$32/Calculator!$F$14,1)),2))-$C61)^2+(1500*ABS(SIN(2*PI()*MOD(Calculator!$B$32/Calculator!$F$14,1)))*IF(MOD(Calculator!$B$32/Calculator!$F$14,1)&lt;0.5,-1,1))^2)/((50*POWER(80,POWER(COS(PI()*MOD(Calculator!$B$32/Calculator!$F$14,1)),2))+$C61)^2+(1500*ABS(SIN(2*PI()*MOD(Calculator!$B$32/Calculator!$F$14,1)))*IF(MOD(Calculator!$B$32/Calculator!$F$14,1)&lt;0.5,-1,1))^2)))/(1-SQRT(((50*POWER(80,POWER(COS(PI()*MOD(Calculator!$B$32/Calculator!$F$14,1)),2))-$C61)^2+(1500*ABS(SIN(2*PI()*MOD(Calculator!$B$32/Calculator!$F$14,1)))*IF(MOD(Calculator!$B$32/Calculator!$F$14,1)&lt;0.5,-1,1))^2)/((50*POWER(80,POWER(COS(PI()*MOD(Calculator!$B$32/Calculator!$F$14,1)),2))+$C61)^2+(1500*ABS(SIN(2*PI()*MOD(Calculator!$B$32/Calculator!$F$14,1)))*IF(MOD(Calculator!$B$32/Calculator!$F$14,1)&lt;0.5,-1,1))^2))),2))</f>
        <v>—</v>
      </c>
      <c r="AQ61" s="294" t="n">
        <f aca="false">IF(OR(Calculator!$E$15&lt;&gt;"YES",Calculator!$B$32&lt;Calculator!$G$15),"—",ROUND((1+SQRT(((50*POWER(80,POWER(COS(PI()*MOD(Calculator!$B$32/Calculator!$F$15,1)),2))-$C61)^2+(1500*ABS(SIN(2*PI()*MOD(Calculator!$B$32/Calculator!$F$15,1)))*IF(MOD(Calculator!$B$32/Calculator!$F$15,1)&lt;0.5,-1,1))^2)/((50*POWER(80,POWER(COS(PI()*MOD(Calculator!$B$32/Calculator!$F$15,1)),2))+$C61)^2+(1500*ABS(SIN(2*PI()*MOD(Calculator!$B$32/Calculator!$F$15,1)))*IF(MOD(Calculator!$B$32/Calculator!$F$15,1)&lt;0.5,-1,1))^2)))/(1-SQRT(((50*POWER(80,POWER(COS(PI()*MOD(Calculator!$B$32/Calculator!$F$15,1)),2))-$C61)^2+(1500*ABS(SIN(2*PI()*MOD(Calculator!$B$32/Calculator!$F$15,1)))*IF(MOD(Calculator!$B$32/Calculator!$F$15,1)&lt;0.5,-1,1))^2)/((50*POWER(80,POWER(COS(PI()*MOD(Calculator!$B$32/Calculator!$F$15,1)),2))+$C61)^2+(1500*ABS(SIN(2*PI()*MOD(Calculator!$B$32/Calculator!$F$15,1)))*IF(MOD(Calculator!$B$32/Calculator!$F$15,1)&lt;0.5,-1,1))^2))),2))</f>
        <v>2.59</v>
      </c>
      <c r="AR61" s="294" t="str">
        <f aca="false">IF(OR(Calculator!$E$16&lt;&gt;"YES",Calculator!$B$32&lt;Calculator!$G$16),"—",ROUND((1+SQRT(((50*POWER(80,POWER(COS(PI()*MOD(Calculator!$B$32/Calculator!$F$16,1)),2))-$C61)^2+(1500*ABS(SIN(2*PI()*MOD(Calculator!$B$32/Calculator!$F$16,1)))*IF(MOD(Calculator!$B$32/Calculator!$F$16,1)&lt;0.5,-1,1))^2)/((50*POWER(80,POWER(COS(PI()*MOD(Calculator!$B$32/Calculator!$F$16,1)),2))+$C61)^2+(1500*ABS(SIN(2*PI()*MOD(Calculator!$B$32/Calculator!$F$16,1)))*IF(MOD(Calculator!$B$32/Calculator!$F$16,1)&lt;0.5,-1,1))^2)))/(1-SQRT(((50*POWER(80,POWER(COS(PI()*MOD(Calculator!$B$32/Calculator!$F$16,1)),2))-$C61)^2+(1500*ABS(SIN(2*PI()*MOD(Calculator!$B$32/Calculator!$F$16,1)))*IF(MOD(Calculator!$B$32/Calculator!$F$16,1)&lt;0.5,-1,1))^2)/((50*POWER(80,POWER(COS(PI()*MOD(Calculator!$B$32/Calculator!$F$16,1)),2))+$C61)^2+(1500*ABS(SIN(2*PI()*MOD(Calculator!$B$32/Calculator!$F$16,1)))*IF(MOD(Calculator!$B$32/Calculator!$F$16,1)&lt;0.5,-1,1))^2))),2))</f>
        <v>—</v>
      </c>
      <c r="AS61" s="294" t="n">
        <f aca="false">IF(OR(Calculator!$E$17&lt;&gt;"YES",Calculator!$B$32&lt;Calculator!$G$17),"—",ROUND((1+SQRT(((50*POWER(80,POWER(COS(PI()*MOD(Calculator!$B$32/Calculator!$F$17,1)),2))-$C61)^2+(1500*ABS(SIN(2*PI()*MOD(Calculator!$B$32/Calculator!$F$17,1)))*IF(MOD(Calculator!$B$32/Calculator!$F$17,1)&lt;0.5,-1,1))^2)/((50*POWER(80,POWER(COS(PI()*MOD(Calculator!$B$32/Calculator!$F$17,1)),2))+$C61)^2+(1500*ABS(SIN(2*PI()*MOD(Calculator!$B$32/Calculator!$F$17,1)))*IF(MOD(Calculator!$B$32/Calculator!$F$17,1)&lt;0.5,-1,1))^2)))/(1-SQRT(((50*POWER(80,POWER(COS(PI()*MOD(Calculator!$B$32/Calculator!$F$17,1)),2))-$C61)^2+(1500*ABS(SIN(2*PI()*MOD(Calculator!$B$32/Calculator!$F$17,1)))*IF(MOD(Calculator!$B$32/Calculator!$F$17,1)&lt;0.5,-1,1))^2)/((50*POWER(80,POWER(COS(PI()*MOD(Calculator!$B$32/Calculator!$F$17,1)),2))+$C61)^2+(1500*ABS(SIN(2*PI()*MOD(Calculator!$B$32/Calculator!$F$17,1)))*IF(MOD(Calculator!$B$32/Calculator!$F$17,1)&lt;0.5,-1,1))^2))),2))</f>
        <v>15.17</v>
      </c>
      <c r="AT61" s="294" t="str">
        <f aca="false">IF(OR(Calculator!$E$18&lt;&gt;"YES",Calculator!$B$32&lt;Calculator!$G$18),"—",ROUND((1+SQRT(((50*POWER(80,POWER(COS(PI()*MOD(Calculator!$B$32/Calculator!$F$18,1)),2))-$C61)^2+(1500*ABS(SIN(2*PI()*MOD(Calculator!$B$32/Calculator!$F$18,1)))*IF(MOD(Calculator!$B$32/Calculator!$F$18,1)&lt;0.5,-1,1))^2)/((50*POWER(80,POWER(COS(PI()*MOD(Calculator!$B$32/Calculator!$F$18,1)),2))+$C61)^2+(1500*ABS(SIN(2*PI()*MOD(Calculator!$B$32/Calculator!$F$18,1)))*IF(MOD(Calculator!$B$32/Calculator!$F$18,1)&lt;0.5,-1,1))^2)))/(1-SQRT(((50*POWER(80,POWER(COS(PI()*MOD(Calculator!$B$32/Calculator!$F$18,1)),2))-$C61)^2+(1500*ABS(SIN(2*PI()*MOD(Calculator!$B$32/Calculator!$F$18,1)))*IF(MOD(Calculator!$B$32/Calculator!$F$18,1)&lt;0.5,-1,1))^2)/((50*POWER(80,POWER(COS(PI()*MOD(Calculator!$B$32/Calculator!$F$18,1)),2))+$C61)^2+(1500*ABS(SIN(2*PI()*MOD(Calculator!$B$32/Calculator!$F$18,1)))*IF(MOD(Calculator!$B$32/Calculator!$F$18,1)&lt;0.5,-1,1))^2))),2))</f>
        <v>—</v>
      </c>
      <c r="AU61" s="294" t="str">
        <f aca="false">IF(OR(Calculator!$E$19&lt;&gt;"YES",Calculator!$B$32&lt;Calculator!$G$19),"—",ROUND((1+SQRT(((50*POWER(80,POWER(COS(PI()*MOD(Calculator!$B$32/Calculator!$F$19,1)),2))-$C61)^2+(1500*ABS(SIN(2*PI()*MOD(Calculator!$B$32/Calculator!$F$19,1)))*IF(MOD(Calculator!$B$32/Calculator!$F$19,1)&lt;0.5,-1,1))^2)/((50*POWER(80,POWER(COS(PI()*MOD(Calculator!$B$32/Calculator!$F$19,1)),2))+$C61)^2+(1500*ABS(SIN(2*PI()*MOD(Calculator!$B$32/Calculator!$F$19,1)))*IF(MOD(Calculator!$B$32/Calculator!$F$19,1)&lt;0.5,-1,1))^2)))/(1-SQRT(((50*POWER(80,POWER(COS(PI()*MOD(Calculator!$B$32/Calculator!$F$19,1)),2))-$C61)^2+(1500*ABS(SIN(2*PI()*MOD(Calculator!$B$32/Calculator!$F$19,1)))*IF(MOD(Calculator!$B$32/Calculator!$F$19,1)&lt;0.5,-1,1))^2)/((50*POWER(80,POWER(COS(PI()*MOD(Calculator!$B$32/Calculator!$F$19,1)),2))+$C61)^2+(1500*ABS(SIN(2*PI()*MOD(Calculator!$B$32/Calculator!$F$19,1)))*IF(MOD(Calculator!$B$32/Calculator!$F$19,1)&lt;0.5,-1,1))^2))),2))</f>
        <v>—</v>
      </c>
      <c r="AV61" s="294" t="str">
        <f aca="false">IF(OR(Calculator!$E$20&lt;&gt;"YES",Calculator!$B$32&lt;Calculator!$G$20),"—",ROUND((1+SQRT(((50*POWER(80,POWER(COS(PI()*MOD(Calculator!$B$32/Calculator!$F$20,1)),2))-$C61)^2+(1500*ABS(SIN(2*PI()*MOD(Calculator!$B$32/Calculator!$F$20,1)))*IF(MOD(Calculator!$B$32/Calculator!$F$20,1)&lt;0.5,-1,1))^2)/((50*POWER(80,POWER(COS(PI()*MOD(Calculator!$B$32/Calculator!$F$20,1)),2))+$C61)^2+(1500*ABS(SIN(2*PI()*MOD(Calculator!$B$32/Calculator!$F$20,1)))*IF(MOD(Calculator!$B$32/Calculator!$F$20,1)&lt;0.5,-1,1))^2)))/(1-SQRT(((50*POWER(80,POWER(COS(PI()*MOD(Calculator!$B$32/Calculator!$F$20,1)),2))-$C61)^2+(1500*ABS(SIN(2*PI()*MOD(Calculator!$B$32/Calculator!$F$20,1)))*IF(MOD(Calculator!$B$32/Calculator!$F$20,1)&lt;0.5,-1,1))^2)/((50*POWER(80,POWER(COS(PI()*MOD(Calculator!$B$32/Calculator!$F$20,1)),2))+$C61)^2+(1500*ABS(SIN(2*PI()*MOD(Calculator!$B$32/Calculator!$F$20,1)))*IF(MOD(Calculator!$B$32/Calculator!$F$20,1)&lt;0.5,-1,1))^2))),2))</f>
        <v>—</v>
      </c>
      <c r="AW61" s="294" t="str">
        <f aca="false">IF(OR(Calculator!$E$21&lt;&gt;"YES",Calculator!$B$32&lt;Calculator!$G$21),"—",ROUND((1+SQRT(((50*POWER(80,POWER(COS(PI()*MOD(Calculator!$B$32/Calculator!$F$21,1)),2))-$C61)^2+(1500*ABS(SIN(2*PI()*MOD(Calculator!$B$32/Calculator!$F$21,1)))*IF(MOD(Calculator!$B$32/Calculator!$F$21,1)&lt;0.5,-1,1))^2)/((50*POWER(80,POWER(COS(PI()*MOD(Calculator!$B$32/Calculator!$F$21,1)),2))+$C61)^2+(1500*ABS(SIN(2*PI()*MOD(Calculator!$B$32/Calculator!$F$21,1)))*IF(MOD(Calculator!$B$32/Calculator!$F$21,1)&lt;0.5,-1,1))^2)))/(1-SQRT(((50*POWER(80,POWER(COS(PI()*MOD(Calculator!$B$32/Calculator!$F$21,1)),2))-$C61)^2+(1500*ABS(SIN(2*PI()*MOD(Calculator!$B$32/Calculator!$F$21,1)))*IF(MOD(Calculator!$B$32/Calculator!$F$21,1)&lt;0.5,-1,1))^2)/((50*POWER(80,POWER(COS(PI()*MOD(Calculator!$B$32/Calculator!$F$21,1)),2))+$C61)^2+(1500*ABS(SIN(2*PI()*MOD(Calculator!$B$32/Calculator!$F$21,1)))*IF(MOD(Calculator!$B$32/Calculator!$F$21,1)&lt;0.5,-1,1))^2))),2))</f>
        <v>—</v>
      </c>
      <c r="AX61" s="294" t="str">
        <f aca="false">IF(OR(Calculator!$E$22&lt;&gt;"YES",Calculator!$B$32&lt;Calculator!$G$22),"—",ROUND((1+SQRT(((50*POWER(80,POWER(COS(PI()*MOD(Calculator!$B$32/Calculator!$F$22,1)),2))-$C61)^2+(1500*ABS(SIN(2*PI()*MOD(Calculator!$B$32/Calculator!$F$22,1)))*IF(MOD(Calculator!$B$32/Calculator!$F$22,1)&lt;0.5,-1,1))^2)/((50*POWER(80,POWER(COS(PI()*MOD(Calculator!$B$32/Calculator!$F$22,1)),2))+$C61)^2+(1500*ABS(SIN(2*PI()*MOD(Calculator!$B$32/Calculator!$F$22,1)))*IF(MOD(Calculator!$B$32/Calculator!$F$22,1)&lt;0.5,-1,1))^2)))/(1-SQRT(((50*POWER(80,POWER(COS(PI()*MOD(Calculator!$B$32/Calculator!$F$22,1)),2))-$C61)^2+(1500*ABS(SIN(2*PI()*MOD(Calculator!$B$32/Calculator!$F$22,1)))*IF(MOD(Calculator!$B$32/Calculator!$F$22,1)&lt;0.5,-1,1))^2)/((50*POWER(80,POWER(COS(PI()*MOD(Calculator!$B$32/Calculator!$F$22,1)),2))+$C61)^2+(1500*ABS(SIN(2*PI()*MOD(Calculator!$B$32/Calculator!$F$22,1)))*IF(MOD(Calculator!$B$32/Calculator!$F$22,1)&lt;0.5,-1,1))^2))),2))</f>
        <v>—</v>
      </c>
      <c r="AY61" s="293" t="n">
        <f aca="false">IFERROR(ROUND((IF(ISNUMBER(AN61),AN61,0)+IF(ISNUMBER(AO61),AO61,0)+IF(ISNUMBER(AP61),AP61,0)+IF(ISNUMBER(AQ61),AQ61,0)+IF(ISNUMBER(AR61),AR61,0)+IF(ISNUMBER(AS61),AS61,0)+IF(ISNUMBER(AT61),AT61,0)+IF(ISNUMBER(AU61),AU61,0)+IF(ISNUMBER(AV61),AV61,0)+IF(ISNUMBER(AW61),AW61,0)+IF(ISNUMBER(AX61),AX61,0))/(IF(ISNUMBER(AN61),1,0)+IF(ISNUMBER(AO61),1,0)+IF(ISNUMBER(AP61),1,0)+IF(ISNUMBER(AQ61),1,0)+IF(ISNUMBER(AR61),1,0)+IF(ISNUMBER(AS61),1,0)+IF(ISNUMBER(AT61),1,0)+IF(ISNUMBER(AU61),1,0)+IF(ISNUMBER(AV61),1,0)+IF(ISNUMBER(AW61),1,0)+IF(ISNUMBER(AX61),1,0)),4),"")</f>
        <v>8.88</v>
      </c>
      <c r="AZ61" s="294" t="str">
        <f aca="false">IF(OR(Calculator!$E$12&lt;&gt;"YES",Calculator!$B$33&lt;Calculator!$G$12),"—",ROUND((1+SQRT(((50*POWER(80,POWER(COS(PI()*MOD(Calculator!$B$33/Calculator!$F$12,1)),2))-$C61)^2+(1500*ABS(SIN(2*PI()*MOD(Calculator!$B$33/Calculator!$F$12,1)))*IF(MOD(Calculator!$B$33/Calculator!$F$12,1)&lt;0.5,-1,1))^2)/((50*POWER(80,POWER(COS(PI()*MOD(Calculator!$B$33/Calculator!$F$12,1)),2))+$C61)^2+(1500*ABS(SIN(2*PI()*MOD(Calculator!$B$33/Calculator!$F$12,1)))*IF(MOD(Calculator!$B$33/Calculator!$F$12,1)&lt;0.5,-1,1))^2)))/(1-SQRT(((50*POWER(80,POWER(COS(PI()*MOD(Calculator!$B$33/Calculator!$F$12,1)),2))-$C61)^2+(1500*ABS(SIN(2*PI()*MOD(Calculator!$B$33/Calculator!$F$12,1)))*IF(MOD(Calculator!$B$33/Calculator!$F$12,1)&lt;0.5,-1,1))^2)/((50*POWER(80,POWER(COS(PI()*MOD(Calculator!$B$33/Calculator!$F$12,1)),2))+$C61)^2+(1500*ABS(SIN(2*PI()*MOD(Calculator!$B$33/Calculator!$F$12,1)))*IF(MOD(Calculator!$B$33/Calculator!$F$12,1)&lt;0.5,-1,1))^2))),2))</f>
        <v>—</v>
      </c>
      <c r="BA61" s="294" t="str">
        <f aca="false">IF(OR(Calculator!$E$13&lt;&gt;"YES",Calculator!$B$33&lt;Calculator!$G$13),"—",ROUND((1+SQRT(((50*POWER(80,POWER(COS(PI()*MOD(Calculator!$B$33/Calculator!$F$13,1)),2))-$C61)^2+(1500*ABS(SIN(2*PI()*MOD(Calculator!$B$33/Calculator!$F$13,1)))*IF(MOD(Calculator!$B$33/Calculator!$F$13,1)&lt;0.5,-1,1))^2)/((50*POWER(80,POWER(COS(PI()*MOD(Calculator!$B$33/Calculator!$F$13,1)),2))+$C61)^2+(1500*ABS(SIN(2*PI()*MOD(Calculator!$B$33/Calculator!$F$13,1)))*IF(MOD(Calculator!$B$33/Calculator!$F$13,1)&lt;0.5,-1,1))^2)))/(1-SQRT(((50*POWER(80,POWER(COS(PI()*MOD(Calculator!$B$33/Calculator!$F$13,1)),2))-$C61)^2+(1500*ABS(SIN(2*PI()*MOD(Calculator!$B$33/Calculator!$F$13,1)))*IF(MOD(Calculator!$B$33/Calculator!$F$13,1)&lt;0.5,-1,1))^2)/((50*POWER(80,POWER(COS(PI()*MOD(Calculator!$B$33/Calculator!$F$13,1)),2))+$C61)^2+(1500*ABS(SIN(2*PI()*MOD(Calculator!$B$33/Calculator!$F$13,1)))*IF(MOD(Calculator!$B$33/Calculator!$F$13,1)&lt;0.5,-1,1))^2))),2))</f>
        <v>—</v>
      </c>
      <c r="BB61" s="294" t="str">
        <f aca="false">IF(OR(Calculator!$E$14&lt;&gt;"YES",Calculator!$B$33&lt;Calculator!$G$14),"—",ROUND((1+SQRT(((50*POWER(80,POWER(COS(PI()*MOD(Calculator!$B$33/Calculator!$F$14,1)),2))-$C61)^2+(1500*ABS(SIN(2*PI()*MOD(Calculator!$B$33/Calculator!$F$14,1)))*IF(MOD(Calculator!$B$33/Calculator!$F$14,1)&lt;0.5,-1,1))^2)/((50*POWER(80,POWER(COS(PI()*MOD(Calculator!$B$33/Calculator!$F$14,1)),2))+$C61)^2+(1500*ABS(SIN(2*PI()*MOD(Calculator!$B$33/Calculator!$F$14,1)))*IF(MOD(Calculator!$B$33/Calculator!$F$14,1)&lt;0.5,-1,1))^2)))/(1-SQRT(((50*POWER(80,POWER(COS(PI()*MOD(Calculator!$B$33/Calculator!$F$14,1)),2))-$C61)^2+(1500*ABS(SIN(2*PI()*MOD(Calculator!$B$33/Calculator!$F$14,1)))*IF(MOD(Calculator!$B$33/Calculator!$F$14,1)&lt;0.5,-1,1))^2)/((50*POWER(80,POWER(COS(PI()*MOD(Calculator!$B$33/Calculator!$F$14,1)),2))+$C61)^2+(1500*ABS(SIN(2*PI()*MOD(Calculator!$B$33/Calculator!$F$14,1)))*IF(MOD(Calculator!$B$33/Calculator!$F$14,1)&lt;0.5,-1,1))^2))),2))</f>
        <v>—</v>
      </c>
      <c r="BC61" s="294" t="n">
        <f aca="false">IF(OR(Calculator!$E$15&lt;&gt;"YES",Calculator!$B$33&lt;Calculator!$G$15),"—",ROUND((1+SQRT(((50*POWER(80,POWER(COS(PI()*MOD(Calculator!$B$33/Calculator!$F$15,1)),2))-$C61)^2+(1500*ABS(SIN(2*PI()*MOD(Calculator!$B$33/Calculator!$F$15,1)))*IF(MOD(Calculator!$B$33/Calculator!$F$15,1)&lt;0.5,-1,1))^2)/((50*POWER(80,POWER(COS(PI()*MOD(Calculator!$B$33/Calculator!$F$15,1)),2))+$C61)^2+(1500*ABS(SIN(2*PI()*MOD(Calculator!$B$33/Calculator!$F$15,1)))*IF(MOD(Calculator!$B$33/Calculator!$F$15,1)&lt;0.5,-1,1))^2)))/(1-SQRT(((50*POWER(80,POWER(COS(PI()*MOD(Calculator!$B$33/Calculator!$F$15,1)),2))-$C61)^2+(1500*ABS(SIN(2*PI()*MOD(Calculator!$B$33/Calculator!$F$15,1)))*IF(MOD(Calculator!$B$33/Calculator!$F$15,1)&lt;0.5,-1,1))^2)/((50*POWER(80,POWER(COS(PI()*MOD(Calculator!$B$33/Calculator!$F$15,1)),2))+$C61)^2+(1500*ABS(SIN(2*PI()*MOD(Calculator!$B$33/Calculator!$F$15,1)))*IF(MOD(Calculator!$B$33/Calculator!$F$15,1)&lt;0.5,-1,1))^2))),2))</f>
        <v>2.72</v>
      </c>
      <c r="BD61" s="294" t="str">
        <f aca="false">IF(OR(Calculator!$E$16&lt;&gt;"YES",Calculator!$B$33&lt;Calculator!$G$16),"—",ROUND((1+SQRT(((50*POWER(80,POWER(COS(PI()*MOD(Calculator!$B$33/Calculator!$F$16,1)),2))-$C61)^2+(1500*ABS(SIN(2*PI()*MOD(Calculator!$B$33/Calculator!$F$16,1)))*IF(MOD(Calculator!$B$33/Calculator!$F$16,1)&lt;0.5,-1,1))^2)/((50*POWER(80,POWER(COS(PI()*MOD(Calculator!$B$33/Calculator!$F$16,1)),2))+$C61)^2+(1500*ABS(SIN(2*PI()*MOD(Calculator!$B$33/Calculator!$F$16,1)))*IF(MOD(Calculator!$B$33/Calculator!$F$16,1)&lt;0.5,-1,1))^2)))/(1-SQRT(((50*POWER(80,POWER(COS(PI()*MOD(Calculator!$B$33/Calculator!$F$16,1)),2))-$C61)^2+(1500*ABS(SIN(2*PI()*MOD(Calculator!$B$33/Calculator!$F$16,1)))*IF(MOD(Calculator!$B$33/Calculator!$F$16,1)&lt;0.5,-1,1))^2)/((50*POWER(80,POWER(COS(PI()*MOD(Calculator!$B$33/Calculator!$F$16,1)),2))+$C61)^2+(1500*ABS(SIN(2*PI()*MOD(Calculator!$B$33/Calculator!$F$16,1)))*IF(MOD(Calculator!$B$33/Calculator!$F$16,1)&lt;0.5,-1,1))^2))),2))</f>
        <v>—</v>
      </c>
      <c r="BE61" s="294" t="n">
        <f aca="false">IF(OR(Calculator!$E$17&lt;&gt;"YES",Calculator!$B$33&lt;Calculator!$G$17),"—",ROUND((1+SQRT(((50*POWER(80,POWER(COS(PI()*MOD(Calculator!$B$33/Calculator!$F$17,1)),2))-$C61)^2+(1500*ABS(SIN(2*PI()*MOD(Calculator!$B$33/Calculator!$F$17,1)))*IF(MOD(Calculator!$B$33/Calculator!$F$17,1)&lt;0.5,-1,1))^2)/((50*POWER(80,POWER(COS(PI()*MOD(Calculator!$B$33/Calculator!$F$17,1)),2))+$C61)^2+(1500*ABS(SIN(2*PI()*MOD(Calculator!$B$33/Calculator!$F$17,1)))*IF(MOD(Calculator!$B$33/Calculator!$F$17,1)&lt;0.5,-1,1))^2)))/(1-SQRT(((50*POWER(80,POWER(COS(PI()*MOD(Calculator!$B$33/Calculator!$F$17,1)),2))-$C61)^2+(1500*ABS(SIN(2*PI()*MOD(Calculator!$B$33/Calculator!$F$17,1)))*IF(MOD(Calculator!$B$33/Calculator!$F$17,1)&lt;0.5,-1,1))^2)/((50*POWER(80,POWER(COS(PI()*MOD(Calculator!$B$33/Calculator!$F$17,1)),2))+$C61)^2+(1500*ABS(SIN(2*PI()*MOD(Calculator!$B$33/Calculator!$F$17,1)))*IF(MOD(Calculator!$B$33/Calculator!$F$17,1)&lt;0.5,-1,1))^2))),2))</f>
        <v>16.62</v>
      </c>
      <c r="BF61" s="294" t="str">
        <f aca="false">IF(OR(Calculator!$E$18&lt;&gt;"YES",Calculator!$B$33&lt;Calculator!$G$18),"—",ROUND((1+SQRT(((50*POWER(80,POWER(COS(PI()*MOD(Calculator!$B$33/Calculator!$F$18,1)),2))-$C61)^2+(1500*ABS(SIN(2*PI()*MOD(Calculator!$B$33/Calculator!$F$18,1)))*IF(MOD(Calculator!$B$33/Calculator!$F$18,1)&lt;0.5,-1,1))^2)/((50*POWER(80,POWER(COS(PI()*MOD(Calculator!$B$33/Calculator!$F$18,1)),2))+$C61)^2+(1500*ABS(SIN(2*PI()*MOD(Calculator!$B$33/Calculator!$F$18,1)))*IF(MOD(Calculator!$B$33/Calculator!$F$18,1)&lt;0.5,-1,1))^2)))/(1-SQRT(((50*POWER(80,POWER(COS(PI()*MOD(Calculator!$B$33/Calculator!$F$18,1)),2))-$C61)^2+(1500*ABS(SIN(2*PI()*MOD(Calculator!$B$33/Calculator!$F$18,1)))*IF(MOD(Calculator!$B$33/Calculator!$F$18,1)&lt;0.5,-1,1))^2)/((50*POWER(80,POWER(COS(PI()*MOD(Calculator!$B$33/Calculator!$F$18,1)),2))+$C61)^2+(1500*ABS(SIN(2*PI()*MOD(Calculator!$B$33/Calculator!$F$18,1)))*IF(MOD(Calculator!$B$33/Calculator!$F$18,1)&lt;0.5,-1,1))^2))),2))</f>
        <v>—</v>
      </c>
      <c r="BG61" s="294" t="str">
        <f aca="false">IF(OR(Calculator!$E$19&lt;&gt;"YES",Calculator!$B$33&lt;Calculator!$G$19),"—",ROUND((1+SQRT(((50*POWER(80,POWER(COS(PI()*MOD(Calculator!$B$33/Calculator!$F$19,1)),2))-$C61)^2+(1500*ABS(SIN(2*PI()*MOD(Calculator!$B$33/Calculator!$F$19,1)))*IF(MOD(Calculator!$B$33/Calculator!$F$19,1)&lt;0.5,-1,1))^2)/((50*POWER(80,POWER(COS(PI()*MOD(Calculator!$B$33/Calculator!$F$19,1)),2))+$C61)^2+(1500*ABS(SIN(2*PI()*MOD(Calculator!$B$33/Calculator!$F$19,1)))*IF(MOD(Calculator!$B$33/Calculator!$F$19,1)&lt;0.5,-1,1))^2)))/(1-SQRT(((50*POWER(80,POWER(COS(PI()*MOD(Calculator!$B$33/Calculator!$F$19,1)),2))-$C61)^2+(1500*ABS(SIN(2*PI()*MOD(Calculator!$B$33/Calculator!$F$19,1)))*IF(MOD(Calculator!$B$33/Calculator!$F$19,1)&lt;0.5,-1,1))^2)/((50*POWER(80,POWER(COS(PI()*MOD(Calculator!$B$33/Calculator!$F$19,1)),2))+$C61)^2+(1500*ABS(SIN(2*PI()*MOD(Calculator!$B$33/Calculator!$F$19,1)))*IF(MOD(Calculator!$B$33/Calculator!$F$19,1)&lt;0.5,-1,1))^2))),2))</f>
        <v>—</v>
      </c>
      <c r="BH61" s="294" t="str">
        <f aca="false">IF(OR(Calculator!$E$20&lt;&gt;"YES",Calculator!$B$33&lt;Calculator!$G$20),"—",ROUND((1+SQRT(((50*POWER(80,POWER(COS(PI()*MOD(Calculator!$B$33/Calculator!$F$20,1)),2))-$C61)^2+(1500*ABS(SIN(2*PI()*MOD(Calculator!$B$33/Calculator!$F$20,1)))*IF(MOD(Calculator!$B$33/Calculator!$F$20,1)&lt;0.5,-1,1))^2)/((50*POWER(80,POWER(COS(PI()*MOD(Calculator!$B$33/Calculator!$F$20,1)),2))+$C61)^2+(1500*ABS(SIN(2*PI()*MOD(Calculator!$B$33/Calculator!$F$20,1)))*IF(MOD(Calculator!$B$33/Calculator!$F$20,1)&lt;0.5,-1,1))^2)))/(1-SQRT(((50*POWER(80,POWER(COS(PI()*MOD(Calculator!$B$33/Calculator!$F$20,1)),2))-$C61)^2+(1500*ABS(SIN(2*PI()*MOD(Calculator!$B$33/Calculator!$F$20,1)))*IF(MOD(Calculator!$B$33/Calculator!$F$20,1)&lt;0.5,-1,1))^2)/((50*POWER(80,POWER(COS(PI()*MOD(Calculator!$B$33/Calculator!$F$20,1)),2))+$C61)^2+(1500*ABS(SIN(2*PI()*MOD(Calculator!$B$33/Calculator!$F$20,1)))*IF(MOD(Calculator!$B$33/Calculator!$F$20,1)&lt;0.5,-1,1))^2))),2))</f>
        <v>—</v>
      </c>
      <c r="BI61" s="294" t="str">
        <f aca="false">IF(OR(Calculator!$E$21&lt;&gt;"YES",Calculator!$B$33&lt;Calculator!$G$21),"—",ROUND((1+SQRT(((50*POWER(80,POWER(COS(PI()*MOD(Calculator!$B$33/Calculator!$F$21,1)),2))-$C61)^2+(1500*ABS(SIN(2*PI()*MOD(Calculator!$B$33/Calculator!$F$21,1)))*IF(MOD(Calculator!$B$33/Calculator!$F$21,1)&lt;0.5,-1,1))^2)/((50*POWER(80,POWER(COS(PI()*MOD(Calculator!$B$33/Calculator!$F$21,1)),2))+$C61)^2+(1500*ABS(SIN(2*PI()*MOD(Calculator!$B$33/Calculator!$F$21,1)))*IF(MOD(Calculator!$B$33/Calculator!$F$21,1)&lt;0.5,-1,1))^2)))/(1-SQRT(((50*POWER(80,POWER(COS(PI()*MOD(Calculator!$B$33/Calculator!$F$21,1)),2))-$C61)^2+(1500*ABS(SIN(2*PI()*MOD(Calculator!$B$33/Calculator!$F$21,1)))*IF(MOD(Calculator!$B$33/Calculator!$F$21,1)&lt;0.5,-1,1))^2)/((50*POWER(80,POWER(COS(PI()*MOD(Calculator!$B$33/Calculator!$F$21,1)),2))+$C61)^2+(1500*ABS(SIN(2*PI()*MOD(Calculator!$B$33/Calculator!$F$21,1)))*IF(MOD(Calculator!$B$33/Calculator!$F$21,1)&lt;0.5,-1,1))^2))),2))</f>
        <v>—</v>
      </c>
      <c r="BJ61" s="294" t="str">
        <f aca="false">IF(OR(Calculator!$E$22&lt;&gt;"YES",Calculator!$B$33&lt;Calculator!$G$22),"—",ROUND((1+SQRT(((50*POWER(80,POWER(COS(PI()*MOD(Calculator!$B$33/Calculator!$F$22,1)),2))-$C61)^2+(1500*ABS(SIN(2*PI()*MOD(Calculator!$B$33/Calculator!$F$22,1)))*IF(MOD(Calculator!$B$33/Calculator!$F$22,1)&lt;0.5,-1,1))^2)/((50*POWER(80,POWER(COS(PI()*MOD(Calculator!$B$33/Calculator!$F$22,1)),2))+$C61)^2+(1500*ABS(SIN(2*PI()*MOD(Calculator!$B$33/Calculator!$F$22,1)))*IF(MOD(Calculator!$B$33/Calculator!$F$22,1)&lt;0.5,-1,1))^2)))/(1-SQRT(((50*POWER(80,POWER(COS(PI()*MOD(Calculator!$B$33/Calculator!$F$22,1)),2))-$C61)^2+(1500*ABS(SIN(2*PI()*MOD(Calculator!$B$33/Calculator!$F$22,1)))*IF(MOD(Calculator!$B$33/Calculator!$F$22,1)&lt;0.5,-1,1))^2)/((50*POWER(80,POWER(COS(PI()*MOD(Calculator!$B$33/Calculator!$F$22,1)),2))+$C61)^2+(1500*ABS(SIN(2*PI()*MOD(Calculator!$B$33/Calculator!$F$22,1)))*IF(MOD(Calculator!$B$33/Calculator!$F$22,1)&lt;0.5,-1,1))^2))),2))</f>
        <v>—</v>
      </c>
      <c r="BK61" s="293" t="n">
        <f aca="false">IFERROR(ROUND((IF(ISNUMBER(AZ61),AZ61,0)+IF(ISNUMBER(BA61),BA61,0)+IF(ISNUMBER(BB61),BB61,0)+IF(ISNUMBER(BC61),BC61,0)+IF(ISNUMBER(BD61),BD61,0)+IF(ISNUMBER(BE61),BE61,0)+IF(ISNUMBER(BF61),BF61,0)+IF(ISNUMBER(BG61),BG61,0)+IF(ISNUMBER(BH61),BH61,0)+IF(ISNUMBER(BI61),BI61,0)+IF(ISNUMBER(BJ61),BJ61,0))/(IF(ISNUMBER(AZ61),1,0)+IF(ISNUMBER(BA61),1,0)+IF(ISNUMBER(BB61),1,0)+IF(ISNUMBER(BC61),1,0)+IF(ISNUMBER(BD61),1,0)+IF(ISNUMBER(BE61),1,0)+IF(ISNUMBER(BF61),1,0)+IF(ISNUMBER(BG61),1,0)+IF(ISNUMBER(BH61),1,0)+IF(ISNUMBER(BI61),1,0)+IF(ISNUMBER(BJ61),1,0)),4),"")</f>
        <v>9.67</v>
      </c>
      <c r="BM61" s="253" t="str">
        <f aca="false">IF(OR(Calculator!$E$12&lt;&gt;"YES",Calculator!$B$29&lt;Calculator!$G$12),"—",ROUND((1+SQRT(((50*POWER(80,POWER(COS(PI()*MOD(Calculator!$B$29/Calculator!$F$12,1)),2))+MIN(500,MAX(30,100*EXP(-0.3*'VSWR Calculator'!$C$24)*(1+3*ABS(MOD('VSWR Calculator'!$C$23/Calculator!$F$12/2,1)-0.5))))/'VSWR Calculator'!$C$25)-$C61)^2+(1500*ABS(SIN(2*PI()*MOD(Calculator!$B$29/Calculator!$F$12,1)))*IF(MOD(Calculator!$B$29/Calculator!$F$12,1)&lt;0.5,-1,1))^2)/SQRT(((50*POWER(80,POWER(COS(PI()*MOD(Calculator!$B$29/Calculator!$F$12,1)),2))+MIN(500,MAX(30,100*EXP(-0.3*'VSWR Calculator'!$C$24)*(1+3*ABS(MOD('VSWR Calculator'!$C$23/Calculator!$F$12/2,1)-0.5))))/'VSWR Calculator'!$C$25)+$C61)^2+(1500*ABS(SIN(2*PI()*MOD(Calculator!$B$29/Calculator!$F$12,1)))*IF(MOD(Calculator!$B$29/Calculator!$F$12,1)&lt;0.5,-1,1))^2))/(1-SQRT(((50*POWER(80,POWER(COS(PI()*MOD(Calculator!$B$29/Calculator!$F$12,1)),2))+MIN(500,MAX(30,100*EXP(-0.3*'VSWR Calculator'!$C$24)*(1+3*ABS(MOD('VSWR Calculator'!$C$23/Calculator!$F$12/2,1)-0.5))))/'VSWR Calculator'!$C$25)-$C61)^2+(1500*ABS(SIN(2*PI()*MOD(Calculator!$B$29/Calculator!$F$12,1)))*IF(MOD(Calculator!$B$29/Calculator!$F$12,1)&lt;0.5,-1,1))^2)/SQRT(((50*POWER(80,POWER(COS(PI()*MOD(Calculator!$B$29/Calculator!$F$12,1)),2))+MIN(500,MAX(30,100*EXP(-0.3*'VSWR Calculator'!$C$24)*(1+3*ABS(MOD('VSWR Calculator'!$C$23/Calculator!$F$12/2,1)-0.5))))/'VSWR Calculator'!$C$25)+$C61)^2+(1500*ABS(SIN(2*PI()*MOD(Calculator!$B$29/Calculator!$F$12,1)))*IF(MOD(Calculator!$B$29/Calculator!$F$12,1)&lt;0.5,-1,1))^2)),2))</f>
        <v>—</v>
      </c>
      <c r="BN61" s="253" t="str">
        <f aca="false">IF(OR(Calculator!$E$13&lt;&gt;"YES",Calculator!$B$29&lt;Calculator!$G$13),"—",ROUND((1+SQRT(((50*POWER(80,POWER(COS(PI()*MOD(Calculator!$B$29/Calculator!$F$13,1)),2))+MIN(500,MAX(30,100*EXP(-0.3*'VSWR Calculator'!$C$24)*(1+3*ABS(MOD('VSWR Calculator'!$C$23/Calculator!$F$13/2,1)-0.5))))/'VSWR Calculator'!$C$25)-$C61)^2+(1500*ABS(SIN(2*PI()*MOD(Calculator!$B$29/Calculator!$F$13,1)))*IF(MOD(Calculator!$B$29/Calculator!$F$13,1)&lt;0.5,-1,1))^2)/SQRT(((50*POWER(80,POWER(COS(PI()*MOD(Calculator!$B$29/Calculator!$F$13,1)),2))+MIN(500,MAX(30,100*EXP(-0.3*'VSWR Calculator'!$C$24)*(1+3*ABS(MOD('VSWR Calculator'!$C$23/Calculator!$F$13/2,1)-0.5))))/'VSWR Calculator'!$C$25)+$C61)^2+(1500*ABS(SIN(2*PI()*MOD(Calculator!$B$29/Calculator!$F$13,1)))*IF(MOD(Calculator!$B$29/Calculator!$F$13,1)&lt;0.5,-1,1))^2))/(1-SQRT(((50*POWER(80,POWER(COS(PI()*MOD(Calculator!$B$29/Calculator!$F$13,1)),2))+MIN(500,MAX(30,100*EXP(-0.3*'VSWR Calculator'!$C$24)*(1+3*ABS(MOD('VSWR Calculator'!$C$23/Calculator!$F$13/2,1)-0.5))))/'VSWR Calculator'!$C$25)-$C61)^2+(1500*ABS(SIN(2*PI()*MOD(Calculator!$B$29/Calculator!$F$13,1)))*IF(MOD(Calculator!$B$29/Calculator!$F$13,1)&lt;0.5,-1,1))^2)/SQRT(((50*POWER(80,POWER(COS(PI()*MOD(Calculator!$B$29/Calculator!$F$13,1)),2))+MIN(500,MAX(30,100*EXP(-0.3*'VSWR Calculator'!$C$24)*(1+3*ABS(MOD('VSWR Calculator'!$C$23/Calculator!$F$13/2,1)-0.5))))/'VSWR Calculator'!$C$25)+$C61)^2+(1500*ABS(SIN(2*PI()*MOD(Calculator!$B$29/Calculator!$F$13,1)))*IF(MOD(Calculator!$B$29/Calculator!$F$13,1)&lt;0.5,-1,1))^2)),2))</f>
        <v>—</v>
      </c>
      <c r="BO61" s="253" t="str">
        <f aca="false">IF(OR(Calculator!$E$14&lt;&gt;"YES",Calculator!$B$29&lt;Calculator!$G$14),"—",ROUND((1+SQRT(((50*POWER(80,POWER(COS(PI()*MOD(Calculator!$B$29/Calculator!$F$14,1)),2))+MIN(500,MAX(30,100*EXP(-0.3*'VSWR Calculator'!$C$24)*(1+3*ABS(MOD('VSWR Calculator'!$C$23/Calculator!$F$14/2,1)-0.5))))/'VSWR Calculator'!$C$25)-$C61)^2+(1500*ABS(SIN(2*PI()*MOD(Calculator!$B$29/Calculator!$F$14,1)))*IF(MOD(Calculator!$B$29/Calculator!$F$14,1)&lt;0.5,-1,1))^2)/SQRT(((50*POWER(80,POWER(COS(PI()*MOD(Calculator!$B$29/Calculator!$F$14,1)),2))+MIN(500,MAX(30,100*EXP(-0.3*'VSWR Calculator'!$C$24)*(1+3*ABS(MOD('VSWR Calculator'!$C$23/Calculator!$F$14/2,1)-0.5))))/'VSWR Calculator'!$C$25)+$C61)^2+(1500*ABS(SIN(2*PI()*MOD(Calculator!$B$29/Calculator!$F$14,1)))*IF(MOD(Calculator!$B$29/Calculator!$F$14,1)&lt;0.5,-1,1))^2))/(1-SQRT(((50*POWER(80,POWER(COS(PI()*MOD(Calculator!$B$29/Calculator!$F$14,1)),2))+MIN(500,MAX(30,100*EXP(-0.3*'VSWR Calculator'!$C$24)*(1+3*ABS(MOD('VSWR Calculator'!$C$23/Calculator!$F$14/2,1)-0.5))))/'VSWR Calculator'!$C$25)-$C61)^2+(1500*ABS(SIN(2*PI()*MOD(Calculator!$B$29/Calculator!$F$14,1)))*IF(MOD(Calculator!$B$29/Calculator!$F$14,1)&lt;0.5,-1,1))^2)/SQRT(((50*POWER(80,POWER(COS(PI()*MOD(Calculator!$B$29/Calculator!$F$14,1)),2))+MIN(500,MAX(30,100*EXP(-0.3*'VSWR Calculator'!$C$24)*(1+3*ABS(MOD('VSWR Calculator'!$C$23/Calculator!$F$14/2,1)-0.5))))/'VSWR Calculator'!$C$25)+$C61)^2+(1500*ABS(SIN(2*PI()*MOD(Calculator!$B$29/Calculator!$F$14,1)))*IF(MOD(Calculator!$B$29/Calculator!$F$14,1)&lt;0.5,-1,1))^2)),2))</f>
        <v>—</v>
      </c>
      <c r="BP61" s="253" t="n">
        <f aca="false">IF(OR(Calculator!$E$15&lt;&gt;"YES",Calculator!$B$29&lt;Calculator!$G$15),"—",ROUND((1+SQRT(((50*POWER(80,POWER(COS(PI()*MOD(Calculator!$B$29/Calculator!$F$15,1)),2))+MIN(500,MAX(30,100*EXP(-0.3*'VSWR Calculator'!$C$24)*(1+3*ABS(MOD('VSWR Calculator'!$C$23/Calculator!$F$15/2,1)-0.5))))/'VSWR Calculator'!$C$25)-$C61)^2+(1500*ABS(SIN(2*PI()*MOD(Calculator!$B$29/Calculator!$F$15,1)))*IF(MOD(Calculator!$B$29/Calculator!$F$15,1)&lt;0.5,-1,1))^2)/SQRT(((50*POWER(80,POWER(COS(PI()*MOD(Calculator!$B$29/Calculator!$F$15,1)),2))+MIN(500,MAX(30,100*EXP(-0.3*'VSWR Calculator'!$C$24)*(1+3*ABS(MOD('VSWR Calculator'!$C$23/Calculator!$F$15/2,1)-0.5))))/'VSWR Calculator'!$C$25)+$C61)^2+(1500*ABS(SIN(2*PI()*MOD(Calculator!$B$29/Calculator!$F$15,1)))*IF(MOD(Calculator!$B$29/Calculator!$F$15,1)&lt;0.5,-1,1))^2))/(1-SQRT(((50*POWER(80,POWER(COS(PI()*MOD(Calculator!$B$29/Calculator!$F$15,1)),2))+MIN(500,MAX(30,100*EXP(-0.3*'VSWR Calculator'!$C$24)*(1+3*ABS(MOD('VSWR Calculator'!$C$23/Calculator!$F$15/2,1)-0.5))))/'VSWR Calculator'!$C$25)-$C61)^2+(1500*ABS(SIN(2*PI()*MOD(Calculator!$B$29/Calculator!$F$15,1)))*IF(MOD(Calculator!$B$29/Calculator!$F$15,1)&lt;0.5,-1,1))^2)/SQRT(((50*POWER(80,POWER(COS(PI()*MOD(Calculator!$B$29/Calculator!$F$15,1)),2))+MIN(500,MAX(30,100*EXP(-0.3*'VSWR Calculator'!$C$24)*(1+3*ABS(MOD('VSWR Calculator'!$C$23/Calculator!$F$15/2,1)-0.5))))/'VSWR Calculator'!$C$25)+$C61)^2+(1500*ABS(SIN(2*PI()*MOD(Calculator!$B$29/Calculator!$F$15,1)))*IF(MOD(Calculator!$B$29/Calculator!$F$15,1)&lt;0.5,-1,1))^2)),2))</f>
        <v>13.8</v>
      </c>
      <c r="BQ61" s="253" t="str">
        <f aca="false">IF(OR(Calculator!$E$16&lt;&gt;"YES",Calculator!$B$29&lt;Calculator!$G$16),"—",ROUND((1+SQRT(((50*POWER(80,POWER(COS(PI()*MOD(Calculator!$B$29/Calculator!$F$16,1)),2))+MIN(500,MAX(30,100*EXP(-0.3*'VSWR Calculator'!$C$24)*(1+3*ABS(MOD('VSWR Calculator'!$C$23/Calculator!$F$16/2,1)-0.5))))/'VSWR Calculator'!$C$25)-$C61)^2+(1500*ABS(SIN(2*PI()*MOD(Calculator!$B$29/Calculator!$F$16,1)))*IF(MOD(Calculator!$B$29/Calculator!$F$16,1)&lt;0.5,-1,1))^2)/SQRT(((50*POWER(80,POWER(COS(PI()*MOD(Calculator!$B$29/Calculator!$F$16,1)),2))+MIN(500,MAX(30,100*EXP(-0.3*'VSWR Calculator'!$C$24)*(1+3*ABS(MOD('VSWR Calculator'!$C$23/Calculator!$F$16/2,1)-0.5))))/'VSWR Calculator'!$C$25)+$C61)^2+(1500*ABS(SIN(2*PI()*MOD(Calculator!$B$29/Calculator!$F$16,1)))*IF(MOD(Calculator!$B$29/Calculator!$F$16,1)&lt;0.5,-1,1))^2))/(1-SQRT(((50*POWER(80,POWER(COS(PI()*MOD(Calculator!$B$29/Calculator!$F$16,1)),2))+MIN(500,MAX(30,100*EXP(-0.3*'VSWR Calculator'!$C$24)*(1+3*ABS(MOD('VSWR Calculator'!$C$23/Calculator!$F$16/2,1)-0.5))))/'VSWR Calculator'!$C$25)-$C61)^2+(1500*ABS(SIN(2*PI()*MOD(Calculator!$B$29/Calculator!$F$16,1)))*IF(MOD(Calculator!$B$29/Calculator!$F$16,1)&lt;0.5,-1,1))^2)/SQRT(((50*POWER(80,POWER(COS(PI()*MOD(Calculator!$B$29/Calculator!$F$16,1)),2))+MIN(500,MAX(30,100*EXP(-0.3*'VSWR Calculator'!$C$24)*(1+3*ABS(MOD('VSWR Calculator'!$C$23/Calculator!$F$16/2,1)-0.5))))/'VSWR Calculator'!$C$25)+$C61)^2+(1500*ABS(SIN(2*PI()*MOD(Calculator!$B$29/Calculator!$F$16,1)))*IF(MOD(Calculator!$B$29/Calculator!$F$16,1)&lt;0.5,-1,1))^2)),2))</f>
        <v>—</v>
      </c>
      <c r="BR61" s="253" t="n">
        <f aca="false">IF(OR(Calculator!$E$17&lt;&gt;"YES",Calculator!$B$29&lt;Calculator!$G$17),"—",ROUND((1+SQRT(((50*POWER(80,POWER(COS(PI()*MOD(Calculator!$B$29/Calculator!$F$17,1)),2))+MIN(500,MAX(30,100*EXP(-0.3*'VSWR Calculator'!$C$24)*(1+3*ABS(MOD('VSWR Calculator'!$C$23/Calculator!$F$17/2,1)-0.5))))/'VSWR Calculator'!$C$25)-$C61)^2+(1500*ABS(SIN(2*PI()*MOD(Calculator!$B$29/Calculator!$F$17,1)))*IF(MOD(Calculator!$B$29/Calculator!$F$17,1)&lt;0.5,-1,1))^2)/SQRT(((50*POWER(80,POWER(COS(PI()*MOD(Calculator!$B$29/Calculator!$F$17,1)),2))+MIN(500,MAX(30,100*EXP(-0.3*'VSWR Calculator'!$C$24)*(1+3*ABS(MOD('VSWR Calculator'!$C$23/Calculator!$F$17/2,1)-0.5))))/'VSWR Calculator'!$C$25)+$C61)^2+(1500*ABS(SIN(2*PI()*MOD(Calculator!$B$29/Calculator!$F$17,1)))*IF(MOD(Calculator!$B$29/Calculator!$F$17,1)&lt;0.5,-1,1))^2))/(1-SQRT(((50*POWER(80,POWER(COS(PI()*MOD(Calculator!$B$29/Calculator!$F$17,1)),2))+MIN(500,MAX(30,100*EXP(-0.3*'VSWR Calculator'!$C$24)*(1+3*ABS(MOD('VSWR Calculator'!$C$23/Calculator!$F$17/2,1)-0.5))))/'VSWR Calculator'!$C$25)-$C61)^2+(1500*ABS(SIN(2*PI()*MOD(Calculator!$B$29/Calculator!$F$17,1)))*IF(MOD(Calculator!$B$29/Calculator!$F$17,1)&lt;0.5,-1,1))^2)/SQRT(((50*POWER(80,POWER(COS(PI()*MOD(Calculator!$B$29/Calculator!$F$17,1)),2))+MIN(500,MAX(30,100*EXP(-0.3*'VSWR Calculator'!$C$24)*(1+3*ABS(MOD('VSWR Calculator'!$C$23/Calculator!$F$17/2,1)-0.5))))/'VSWR Calculator'!$C$25)+$C61)^2+(1500*ABS(SIN(2*PI()*MOD(Calculator!$B$29/Calculator!$F$17,1)))*IF(MOD(Calculator!$B$29/Calculator!$F$17,1)&lt;0.5,-1,1))^2)),2))</f>
        <v>13.56</v>
      </c>
      <c r="BS61" s="253" t="str">
        <f aca="false">IF(OR(Calculator!$E$18&lt;&gt;"YES",Calculator!$B$29&lt;Calculator!$G$18),"—",ROUND((1+SQRT(((50*POWER(80,POWER(COS(PI()*MOD(Calculator!$B$29/Calculator!$F$18,1)),2))+MIN(500,MAX(30,100*EXP(-0.3*'VSWR Calculator'!$C$24)*(1+3*ABS(MOD('VSWR Calculator'!$C$23/Calculator!$F$18/2,1)-0.5))))/'VSWR Calculator'!$C$25)-$C61)^2+(1500*ABS(SIN(2*PI()*MOD(Calculator!$B$29/Calculator!$F$18,1)))*IF(MOD(Calculator!$B$29/Calculator!$F$18,1)&lt;0.5,-1,1))^2)/SQRT(((50*POWER(80,POWER(COS(PI()*MOD(Calculator!$B$29/Calculator!$F$18,1)),2))+MIN(500,MAX(30,100*EXP(-0.3*'VSWR Calculator'!$C$24)*(1+3*ABS(MOD('VSWR Calculator'!$C$23/Calculator!$F$18/2,1)-0.5))))/'VSWR Calculator'!$C$25)+$C61)^2+(1500*ABS(SIN(2*PI()*MOD(Calculator!$B$29/Calculator!$F$18,1)))*IF(MOD(Calculator!$B$29/Calculator!$F$18,1)&lt;0.5,-1,1))^2))/(1-SQRT(((50*POWER(80,POWER(COS(PI()*MOD(Calculator!$B$29/Calculator!$F$18,1)),2))+MIN(500,MAX(30,100*EXP(-0.3*'VSWR Calculator'!$C$24)*(1+3*ABS(MOD('VSWR Calculator'!$C$23/Calculator!$F$18/2,1)-0.5))))/'VSWR Calculator'!$C$25)-$C61)^2+(1500*ABS(SIN(2*PI()*MOD(Calculator!$B$29/Calculator!$F$18,1)))*IF(MOD(Calculator!$B$29/Calculator!$F$18,1)&lt;0.5,-1,1))^2)/SQRT(((50*POWER(80,POWER(COS(PI()*MOD(Calculator!$B$29/Calculator!$F$18,1)),2))+MIN(500,MAX(30,100*EXP(-0.3*'VSWR Calculator'!$C$24)*(1+3*ABS(MOD('VSWR Calculator'!$C$23/Calculator!$F$18/2,1)-0.5))))/'VSWR Calculator'!$C$25)+$C61)^2+(1500*ABS(SIN(2*PI()*MOD(Calculator!$B$29/Calculator!$F$18,1)))*IF(MOD(Calculator!$B$29/Calculator!$F$18,1)&lt;0.5,-1,1))^2)),2))</f>
        <v>—</v>
      </c>
      <c r="BT61" s="253" t="str">
        <f aca="false">IF(OR(Calculator!$E$19&lt;&gt;"YES",Calculator!$B$29&lt;Calculator!$G$19),"—",ROUND((1+SQRT(((50*POWER(80,POWER(COS(PI()*MOD(Calculator!$B$29/Calculator!$F$19,1)),2))+MIN(500,MAX(30,100*EXP(-0.3*'VSWR Calculator'!$C$24)*(1+3*ABS(MOD('VSWR Calculator'!$C$23/Calculator!$F$19/2,1)-0.5))))/'VSWR Calculator'!$C$25)-$C61)^2+(1500*ABS(SIN(2*PI()*MOD(Calculator!$B$29/Calculator!$F$19,1)))*IF(MOD(Calculator!$B$29/Calculator!$F$19,1)&lt;0.5,-1,1))^2)/SQRT(((50*POWER(80,POWER(COS(PI()*MOD(Calculator!$B$29/Calculator!$F$19,1)),2))+MIN(500,MAX(30,100*EXP(-0.3*'VSWR Calculator'!$C$24)*(1+3*ABS(MOD('VSWR Calculator'!$C$23/Calculator!$F$19/2,1)-0.5))))/'VSWR Calculator'!$C$25)+$C61)^2+(1500*ABS(SIN(2*PI()*MOD(Calculator!$B$29/Calculator!$F$19,1)))*IF(MOD(Calculator!$B$29/Calculator!$F$19,1)&lt;0.5,-1,1))^2))/(1-SQRT(((50*POWER(80,POWER(COS(PI()*MOD(Calculator!$B$29/Calculator!$F$19,1)),2))+MIN(500,MAX(30,100*EXP(-0.3*'VSWR Calculator'!$C$24)*(1+3*ABS(MOD('VSWR Calculator'!$C$23/Calculator!$F$19/2,1)-0.5))))/'VSWR Calculator'!$C$25)-$C61)^2+(1500*ABS(SIN(2*PI()*MOD(Calculator!$B$29/Calculator!$F$19,1)))*IF(MOD(Calculator!$B$29/Calculator!$F$19,1)&lt;0.5,-1,1))^2)/SQRT(((50*POWER(80,POWER(COS(PI()*MOD(Calculator!$B$29/Calculator!$F$19,1)),2))+MIN(500,MAX(30,100*EXP(-0.3*'VSWR Calculator'!$C$24)*(1+3*ABS(MOD('VSWR Calculator'!$C$23/Calculator!$F$19/2,1)-0.5))))/'VSWR Calculator'!$C$25)+$C61)^2+(1500*ABS(SIN(2*PI()*MOD(Calculator!$B$29/Calculator!$F$19,1)))*IF(MOD(Calculator!$B$29/Calculator!$F$19,1)&lt;0.5,-1,1))^2)),2))</f>
        <v>—</v>
      </c>
      <c r="BU61" s="253" t="str">
        <f aca="false">IF(OR(Calculator!$E$20&lt;&gt;"YES",Calculator!$B$29&lt;Calculator!$G$20),"—",ROUND((1+SQRT(((50*POWER(80,POWER(COS(PI()*MOD(Calculator!$B$29/Calculator!$F$20,1)),2))+MIN(500,MAX(30,100*EXP(-0.3*'VSWR Calculator'!$C$24)*(1+3*ABS(MOD('VSWR Calculator'!$C$23/Calculator!$F$20/2,1)-0.5))))/'VSWR Calculator'!$C$25)-$C61)^2+(1500*ABS(SIN(2*PI()*MOD(Calculator!$B$29/Calculator!$F$20,1)))*IF(MOD(Calculator!$B$29/Calculator!$F$20,1)&lt;0.5,-1,1))^2)/SQRT(((50*POWER(80,POWER(COS(PI()*MOD(Calculator!$B$29/Calculator!$F$20,1)),2))+MIN(500,MAX(30,100*EXP(-0.3*'VSWR Calculator'!$C$24)*(1+3*ABS(MOD('VSWR Calculator'!$C$23/Calculator!$F$20/2,1)-0.5))))/'VSWR Calculator'!$C$25)+$C61)^2+(1500*ABS(SIN(2*PI()*MOD(Calculator!$B$29/Calculator!$F$20,1)))*IF(MOD(Calculator!$B$29/Calculator!$F$20,1)&lt;0.5,-1,1))^2))/(1-SQRT(((50*POWER(80,POWER(COS(PI()*MOD(Calculator!$B$29/Calculator!$F$20,1)),2))+MIN(500,MAX(30,100*EXP(-0.3*'VSWR Calculator'!$C$24)*(1+3*ABS(MOD('VSWR Calculator'!$C$23/Calculator!$F$20/2,1)-0.5))))/'VSWR Calculator'!$C$25)-$C61)^2+(1500*ABS(SIN(2*PI()*MOD(Calculator!$B$29/Calculator!$F$20,1)))*IF(MOD(Calculator!$B$29/Calculator!$F$20,1)&lt;0.5,-1,1))^2)/SQRT(((50*POWER(80,POWER(COS(PI()*MOD(Calculator!$B$29/Calculator!$F$20,1)),2))+MIN(500,MAX(30,100*EXP(-0.3*'VSWR Calculator'!$C$24)*(1+3*ABS(MOD('VSWR Calculator'!$C$23/Calculator!$F$20/2,1)-0.5))))/'VSWR Calculator'!$C$25)+$C61)^2+(1500*ABS(SIN(2*PI()*MOD(Calculator!$B$29/Calculator!$F$20,1)))*IF(MOD(Calculator!$B$29/Calculator!$F$20,1)&lt;0.5,-1,1))^2)),2))</f>
        <v>—</v>
      </c>
      <c r="BV61" s="253" t="str">
        <f aca="false">IF(OR(Calculator!$E$21&lt;&gt;"YES",Calculator!$B$29&lt;Calculator!$G$21),"—",ROUND((1+SQRT(((50*POWER(80,POWER(COS(PI()*MOD(Calculator!$B$29/Calculator!$F$21,1)),2))+MIN(500,MAX(30,100*EXP(-0.3*'VSWR Calculator'!$C$24)*(1+3*ABS(MOD('VSWR Calculator'!$C$23/Calculator!$F$21/2,1)-0.5))))/'VSWR Calculator'!$C$25)-$C61)^2+(1500*ABS(SIN(2*PI()*MOD(Calculator!$B$29/Calculator!$F$21,1)))*IF(MOD(Calculator!$B$29/Calculator!$F$21,1)&lt;0.5,-1,1))^2)/SQRT(((50*POWER(80,POWER(COS(PI()*MOD(Calculator!$B$29/Calculator!$F$21,1)),2))+MIN(500,MAX(30,100*EXP(-0.3*'VSWR Calculator'!$C$24)*(1+3*ABS(MOD('VSWR Calculator'!$C$23/Calculator!$F$21/2,1)-0.5))))/'VSWR Calculator'!$C$25)+$C61)^2+(1500*ABS(SIN(2*PI()*MOD(Calculator!$B$29/Calculator!$F$21,1)))*IF(MOD(Calculator!$B$29/Calculator!$F$21,1)&lt;0.5,-1,1))^2))/(1-SQRT(((50*POWER(80,POWER(COS(PI()*MOD(Calculator!$B$29/Calculator!$F$21,1)),2))+MIN(500,MAX(30,100*EXP(-0.3*'VSWR Calculator'!$C$24)*(1+3*ABS(MOD('VSWR Calculator'!$C$23/Calculator!$F$21/2,1)-0.5))))/'VSWR Calculator'!$C$25)-$C61)^2+(1500*ABS(SIN(2*PI()*MOD(Calculator!$B$29/Calculator!$F$21,1)))*IF(MOD(Calculator!$B$29/Calculator!$F$21,1)&lt;0.5,-1,1))^2)/SQRT(((50*POWER(80,POWER(COS(PI()*MOD(Calculator!$B$29/Calculator!$F$21,1)),2))+MIN(500,MAX(30,100*EXP(-0.3*'VSWR Calculator'!$C$24)*(1+3*ABS(MOD('VSWR Calculator'!$C$23/Calculator!$F$21/2,1)-0.5))))/'VSWR Calculator'!$C$25)+$C61)^2+(1500*ABS(SIN(2*PI()*MOD(Calculator!$B$29/Calculator!$F$21,1)))*IF(MOD(Calculator!$B$29/Calculator!$F$21,1)&lt;0.5,-1,1))^2)),2))</f>
        <v>—</v>
      </c>
      <c r="BW61" s="253" t="str">
        <f aca="false">IF(OR(Calculator!$E$22&lt;&gt;"YES",Calculator!$B$29&lt;Calculator!$G$22),"—",ROUND((1+SQRT(((50*POWER(80,POWER(COS(PI()*MOD(Calculator!$B$29/Calculator!$F$22,1)),2))+MIN(500,MAX(30,100*EXP(-0.3*'VSWR Calculator'!$C$24)*(1+3*ABS(MOD('VSWR Calculator'!$C$23/Calculator!$F$22/2,1)-0.5))))/'VSWR Calculator'!$C$25)-$C61)^2+(1500*ABS(SIN(2*PI()*MOD(Calculator!$B$29/Calculator!$F$22,1)))*IF(MOD(Calculator!$B$29/Calculator!$F$22,1)&lt;0.5,-1,1))^2)/SQRT(((50*POWER(80,POWER(COS(PI()*MOD(Calculator!$B$29/Calculator!$F$22,1)),2))+MIN(500,MAX(30,100*EXP(-0.3*'VSWR Calculator'!$C$24)*(1+3*ABS(MOD('VSWR Calculator'!$C$23/Calculator!$F$22/2,1)-0.5))))/'VSWR Calculator'!$C$25)+$C61)^2+(1500*ABS(SIN(2*PI()*MOD(Calculator!$B$29/Calculator!$F$22,1)))*IF(MOD(Calculator!$B$29/Calculator!$F$22,1)&lt;0.5,-1,1))^2))/(1-SQRT(((50*POWER(80,POWER(COS(PI()*MOD(Calculator!$B$29/Calculator!$F$22,1)),2))+MIN(500,MAX(30,100*EXP(-0.3*'VSWR Calculator'!$C$24)*(1+3*ABS(MOD('VSWR Calculator'!$C$23/Calculator!$F$22/2,1)-0.5))))/'VSWR Calculator'!$C$25)-$C61)^2+(1500*ABS(SIN(2*PI()*MOD(Calculator!$B$29/Calculator!$F$22,1)))*IF(MOD(Calculator!$B$29/Calculator!$F$22,1)&lt;0.5,-1,1))^2)/SQRT(((50*POWER(80,POWER(COS(PI()*MOD(Calculator!$B$29/Calculator!$F$22,1)),2))+MIN(500,MAX(30,100*EXP(-0.3*'VSWR Calculator'!$C$24)*(1+3*ABS(MOD('VSWR Calculator'!$C$23/Calculator!$F$22/2,1)-0.5))))/'VSWR Calculator'!$C$25)+$C61)^2+(1500*ABS(SIN(2*PI()*MOD(Calculator!$B$29/Calculator!$F$22,1)))*IF(MOD(Calculator!$B$29/Calculator!$F$22,1)&lt;0.5,-1,1))^2)),2))</f>
        <v>—</v>
      </c>
      <c r="BX61" s="253" t="n">
        <f aca="false">IFERROR(ROUND((IF(ISNUMBER(BM61),BM61,0)+IF(ISNUMBER(BN61),BN61,0)+IF(ISNUMBER(BO61),BO61,0)+IF(ISNUMBER(BP61),BP61,0)+IF(ISNUMBER(BQ61),BQ61,0)+IF(ISNUMBER(BR61),BR61,0)+IF(ISNUMBER(BS61),BS61,0)+IF(ISNUMBER(BT61),BT61,0)+IF(ISNUMBER(BU61),BU61,0)+IF(ISNUMBER(BV61),BV61,0)+IF(ISNUMBER(BW61),BW61,0))/(IF(ISNUMBER(BM61),1,0)+IF(ISNUMBER(BN61),1,0)+IF(ISNUMBER(BO61),1,0)+IF(ISNUMBER(BP61),1,0)+IF(ISNUMBER(BQ61),1,0)+IF(ISNUMBER(BR61),1,0)+IF(ISNUMBER(BS61),1,0)+IF(ISNUMBER(BT61),1,0)+IF(ISNUMBER(BU61),1,0)+IF(ISNUMBER(BV61),1,0)+IF(ISNUMBER(BW61),1,0)),4),"")</f>
        <v>13.68</v>
      </c>
      <c r="BY61" s="253" t="str">
        <f aca="false">IF(OR(Calculator!$E$12&lt;&gt;"YES",Calculator!$B$30&lt;Calculator!$G$12),"—",ROUND((1+SQRT(((50*POWER(80,POWER(COS(PI()*MOD(Calculator!$B$30/Calculator!$F$12,1)),2))+MIN(500,MAX(30,100*EXP(-0.3*'VSWR Calculator'!$C$24)*(1+3*ABS(MOD('VSWR Calculator'!$C$23/Calculator!$F$12/2,1)-0.5))))/'VSWR Calculator'!$C$25)-$C61)^2+(1500*ABS(SIN(2*PI()*MOD(Calculator!$B$30/Calculator!$F$12,1)))*IF(MOD(Calculator!$B$30/Calculator!$F$12,1)&lt;0.5,-1,1))^2)/SQRT(((50*POWER(80,POWER(COS(PI()*MOD(Calculator!$B$30/Calculator!$F$12,1)),2))+MIN(500,MAX(30,100*EXP(-0.3*'VSWR Calculator'!$C$24)*(1+3*ABS(MOD('VSWR Calculator'!$C$23/Calculator!$F$12/2,1)-0.5))))/'VSWR Calculator'!$C$25)+$C61)^2+(1500*ABS(SIN(2*PI()*MOD(Calculator!$B$30/Calculator!$F$12,1)))*IF(MOD(Calculator!$B$30/Calculator!$F$12,1)&lt;0.5,-1,1))^2))/(1-SQRT(((50*POWER(80,POWER(COS(PI()*MOD(Calculator!$B$30/Calculator!$F$12,1)),2))+MIN(500,MAX(30,100*EXP(-0.3*'VSWR Calculator'!$C$24)*(1+3*ABS(MOD('VSWR Calculator'!$C$23/Calculator!$F$12/2,1)-0.5))))/'VSWR Calculator'!$C$25)-$C61)^2+(1500*ABS(SIN(2*PI()*MOD(Calculator!$B$30/Calculator!$F$12,1)))*IF(MOD(Calculator!$B$30/Calculator!$F$12,1)&lt;0.5,-1,1))^2)/SQRT(((50*POWER(80,POWER(COS(PI()*MOD(Calculator!$B$30/Calculator!$F$12,1)),2))+MIN(500,MAX(30,100*EXP(-0.3*'VSWR Calculator'!$C$24)*(1+3*ABS(MOD('VSWR Calculator'!$C$23/Calculator!$F$12/2,1)-0.5))))/'VSWR Calculator'!$C$25)+$C61)^2+(1500*ABS(SIN(2*PI()*MOD(Calculator!$B$30/Calculator!$F$12,1)))*IF(MOD(Calculator!$B$30/Calculator!$F$12,1)&lt;0.5,-1,1))^2)),2))</f>
        <v>—</v>
      </c>
      <c r="BZ61" s="253" t="str">
        <f aca="false">IF(OR(Calculator!$E$13&lt;&gt;"YES",Calculator!$B$30&lt;Calculator!$G$13),"—",ROUND((1+SQRT(((50*POWER(80,POWER(COS(PI()*MOD(Calculator!$B$30/Calculator!$F$13,1)),2))+MIN(500,MAX(30,100*EXP(-0.3*'VSWR Calculator'!$C$24)*(1+3*ABS(MOD('VSWR Calculator'!$C$23/Calculator!$F$13/2,1)-0.5))))/'VSWR Calculator'!$C$25)-$C61)^2+(1500*ABS(SIN(2*PI()*MOD(Calculator!$B$30/Calculator!$F$13,1)))*IF(MOD(Calculator!$B$30/Calculator!$F$13,1)&lt;0.5,-1,1))^2)/SQRT(((50*POWER(80,POWER(COS(PI()*MOD(Calculator!$B$30/Calculator!$F$13,1)),2))+MIN(500,MAX(30,100*EXP(-0.3*'VSWR Calculator'!$C$24)*(1+3*ABS(MOD('VSWR Calculator'!$C$23/Calculator!$F$13/2,1)-0.5))))/'VSWR Calculator'!$C$25)+$C61)^2+(1500*ABS(SIN(2*PI()*MOD(Calculator!$B$30/Calculator!$F$13,1)))*IF(MOD(Calculator!$B$30/Calculator!$F$13,1)&lt;0.5,-1,1))^2))/(1-SQRT(((50*POWER(80,POWER(COS(PI()*MOD(Calculator!$B$30/Calculator!$F$13,1)),2))+MIN(500,MAX(30,100*EXP(-0.3*'VSWR Calculator'!$C$24)*(1+3*ABS(MOD('VSWR Calculator'!$C$23/Calculator!$F$13/2,1)-0.5))))/'VSWR Calculator'!$C$25)-$C61)^2+(1500*ABS(SIN(2*PI()*MOD(Calculator!$B$30/Calculator!$F$13,1)))*IF(MOD(Calculator!$B$30/Calculator!$F$13,1)&lt;0.5,-1,1))^2)/SQRT(((50*POWER(80,POWER(COS(PI()*MOD(Calculator!$B$30/Calculator!$F$13,1)),2))+MIN(500,MAX(30,100*EXP(-0.3*'VSWR Calculator'!$C$24)*(1+3*ABS(MOD('VSWR Calculator'!$C$23/Calculator!$F$13/2,1)-0.5))))/'VSWR Calculator'!$C$25)+$C61)^2+(1500*ABS(SIN(2*PI()*MOD(Calculator!$B$30/Calculator!$F$13,1)))*IF(MOD(Calculator!$B$30/Calculator!$F$13,1)&lt;0.5,-1,1))^2)),2))</f>
        <v>—</v>
      </c>
      <c r="CA61" s="253" t="str">
        <f aca="false">IF(OR(Calculator!$E$14&lt;&gt;"YES",Calculator!$B$30&lt;Calculator!$G$14),"—",ROUND((1+SQRT(((50*POWER(80,POWER(COS(PI()*MOD(Calculator!$B$30/Calculator!$F$14,1)),2))+MIN(500,MAX(30,100*EXP(-0.3*'VSWR Calculator'!$C$24)*(1+3*ABS(MOD('VSWR Calculator'!$C$23/Calculator!$F$14/2,1)-0.5))))/'VSWR Calculator'!$C$25)-$C61)^2+(1500*ABS(SIN(2*PI()*MOD(Calculator!$B$30/Calculator!$F$14,1)))*IF(MOD(Calculator!$B$30/Calculator!$F$14,1)&lt;0.5,-1,1))^2)/SQRT(((50*POWER(80,POWER(COS(PI()*MOD(Calculator!$B$30/Calculator!$F$14,1)),2))+MIN(500,MAX(30,100*EXP(-0.3*'VSWR Calculator'!$C$24)*(1+3*ABS(MOD('VSWR Calculator'!$C$23/Calculator!$F$14/2,1)-0.5))))/'VSWR Calculator'!$C$25)+$C61)^2+(1500*ABS(SIN(2*PI()*MOD(Calculator!$B$30/Calculator!$F$14,1)))*IF(MOD(Calculator!$B$30/Calculator!$F$14,1)&lt;0.5,-1,1))^2))/(1-SQRT(((50*POWER(80,POWER(COS(PI()*MOD(Calculator!$B$30/Calculator!$F$14,1)),2))+MIN(500,MAX(30,100*EXP(-0.3*'VSWR Calculator'!$C$24)*(1+3*ABS(MOD('VSWR Calculator'!$C$23/Calculator!$F$14/2,1)-0.5))))/'VSWR Calculator'!$C$25)-$C61)^2+(1500*ABS(SIN(2*PI()*MOD(Calculator!$B$30/Calculator!$F$14,1)))*IF(MOD(Calculator!$B$30/Calculator!$F$14,1)&lt;0.5,-1,1))^2)/SQRT(((50*POWER(80,POWER(COS(PI()*MOD(Calculator!$B$30/Calculator!$F$14,1)),2))+MIN(500,MAX(30,100*EXP(-0.3*'VSWR Calculator'!$C$24)*(1+3*ABS(MOD('VSWR Calculator'!$C$23/Calculator!$F$14/2,1)-0.5))))/'VSWR Calculator'!$C$25)+$C61)^2+(1500*ABS(SIN(2*PI()*MOD(Calculator!$B$30/Calculator!$F$14,1)))*IF(MOD(Calculator!$B$30/Calculator!$F$14,1)&lt;0.5,-1,1))^2)),2))</f>
        <v>—</v>
      </c>
      <c r="CB61" s="253" t="n">
        <f aca="false">IF(OR(Calculator!$E$15&lt;&gt;"YES",Calculator!$B$30&lt;Calculator!$G$15),"—",ROUND((1+SQRT(((50*POWER(80,POWER(COS(PI()*MOD(Calculator!$B$30/Calculator!$F$15,1)),2))+MIN(500,MAX(30,100*EXP(-0.3*'VSWR Calculator'!$C$24)*(1+3*ABS(MOD('VSWR Calculator'!$C$23/Calculator!$F$15/2,1)-0.5))))/'VSWR Calculator'!$C$25)-$C61)^2+(1500*ABS(SIN(2*PI()*MOD(Calculator!$B$30/Calculator!$F$15,1)))*IF(MOD(Calculator!$B$30/Calculator!$F$15,1)&lt;0.5,-1,1))^2)/SQRT(((50*POWER(80,POWER(COS(PI()*MOD(Calculator!$B$30/Calculator!$F$15,1)),2))+MIN(500,MAX(30,100*EXP(-0.3*'VSWR Calculator'!$C$24)*(1+3*ABS(MOD('VSWR Calculator'!$C$23/Calculator!$F$15/2,1)-0.5))))/'VSWR Calculator'!$C$25)+$C61)^2+(1500*ABS(SIN(2*PI()*MOD(Calculator!$B$30/Calculator!$F$15,1)))*IF(MOD(Calculator!$B$30/Calculator!$F$15,1)&lt;0.5,-1,1))^2))/(1-SQRT(((50*POWER(80,POWER(COS(PI()*MOD(Calculator!$B$30/Calculator!$F$15,1)),2))+MIN(500,MAX(30,100*EXP(-0.3*'VSWR Calculator'!$C$24)*(1+3*ABS(MOD('VSWR Calculator'!$C$23/Calculator!$F$15/2,1)-0.5))))/'VSWR Calculator'!$C$25)-$C61)^2+(1500*ABS(SIN(2*PI()*MOD(Calculator!$B$30/Calculator!$F$15,1)))*IF(MOD(Calculator!$B$30/Calculator!$F$15,1)&lt;0.5,-1,1))^2)/SQRT(((50*POWER(80,POWER(COS(PI()*MOD(Calculator!$B$30/Calculator!$F$15,1)),2))+MIN(500,MAX(30,100*EXP(-0.3*'VSWR Calculator'!$C$24)*(1+3*ABS(MOD('VSWR Calculator'!$C$23/Calculator!$F$15/2,1)-0.5))))/'VSWR Calculator'!$C$25)+$C61)^2+(1500*ABS(SIN(2*PI()*MOD(Calculator!$B$30/Calculator!$F$15,1)))*IF(MOD(Calculator!$B$30/Calculator!$F$15,1)&lt;0.5,-1,1))^2)),2))</f>
        <v>13.38</v>
      </c>
      <c r="CC61" s="253" t="str">
        <f aca="false">IF(OR(Calculator!$E$16&lt;&gt;"YES",Calculator!$B$30&lt;Calculator!$G$16),"—",ROUND((1+SQRT(((50*POWER(80,POWER(COS(PI()*MOD(Calculator!$B$30/Calculator!$F$16,1)),2))+MIN(500,MAX(30,100*EXP(-0.3*'VSWR Calculator'!$C$24)*(1+3*ABS(MOD('VSWR Calculator'!$C$23/Calculator!$F$16/2,1)-0.5))))/'VSWR Calculator'!$C$25)-$C61)^2+(1500*ABS(SIN(2*PI()*MOD(Calculator!$B$30/Calculator!$F$16,1)))*IF(MOD(Calculator!$B$30/Calculator!$F$16,1)&lt;0.5,-1,1))^2)/SQRT(((50*POWER(80,POWER(COS(PI()*MOD(Calculator!$B$30/Calculator!$F$16,1)),2))+MIN(500,MAX(30,100*EXP(-0.3*'VSWR Calculator'!$C$24)*(1+3*ABS(MOD('VSWR Calculator'!$C$23/Calculator!$F$16/2,1)-0.5))))/'VSWR Calculator'!$C$25)+$C61)^2+(1500*ABS(SIN(2*PI()*MOD(Calculator!$B$30/Calculator!$F$16,1)))*IF(MOD(Calculator!$B$30/Calculator!$F$16,1)&lt;0.5,-1,1))^2))/(1-SQRT(((50*POWER(80,POWER(COS(PI()*MOD(Calculator!$B$30/Calculator!$F$16,1)),2))+MIN(500,MAX(30,100*EXP(-0.3*'VSWR Calculator'!$C$24)*(1+3*ABS(MOD('VSWR Calculator'!$C$23/Calculator!$F$16/2,1)-0.5))))/'VSWR Calculator'!$C$25)-$C61)^2+(1500*ABS(SIN(2*PI()*MOD(Calculator!$B$30/Calculator!$F$16,1)))*IF(MOD(Calculator!$B$30/Calculator!$F$16,1)&lt;0.5,-1,1))^2)/SQRT(((50*POWER(80,POWER(COS(PI()*MOD(Calculator!$B$30/Calculator!$F$16,1)),2))+MIN(500,MAX(30,100*EXP(-0.3*'VSWR Calculator'!$C$24)*(1+3*ABS(MOD('VSWR Calculator'!$C$23/Calculator!$F$16/2,1)-0.5))))/'VSWR Calculator'!$C$25)+$C61)^2+(1500*ABS(SIN(2*PI()*MOD(Calculator!$B$30/Calculator!$F$16,1)))*IF(MOD(Calculator!$B$30/Calculator!$F$16,1)&lt;0.5,-1,1))^2)),2))</f>
        <v>—</v>
      </c>
      <c r="CD61" s="253" t="n">
        <f aca="false">IF(OR(Calculator!$E$17&lt;&gt;"YES",Calculator!$B$30&lt;Calculator!$G$17),"—",ROUND((1+SQRT(((50*POWER(80,POWER(COS(PI()*MOD(Calculator!$B$30/Calculator!$F$17,1)),2))+MIN(500,MAX(30,100*EXP(-0.3*'VSWR Calculator'!$C$24)*(1+3*ABS(MOD('VSWR Calculator'!$C$23/Calculator!$F$17/2,1)-0.5))))/'VSWR Calculator'!$C$25)-$C61)^2+(1500*ABS(SIN(2*PI()*MOD(Calculator!$B$30/Calculator!$F$17,1)))*IF(MOD(Calculator!$B$30/Calculator!$F$17,1)&lt;0.5,-1,1))^2)/SQRT(((50*POWER(80,POWER(COS(PI()*MOD(Calculator!$B$30/Calculator!$F$17,1)),2))+MIN(500,MAX(30,100*EXP(-0.3*'VSWR Calculator'!$C$24)*(1+3*ABS(MOD('VSWR Calculator'!$C$23/Calculator!$F$17/2,1)-0.5))))/'VSWR Calculator'!$C$25)+$C61)^2+(1500*ABS(SIN(2*PI()*MOD(Calculator!$B$30/Calculator!$F$17,1)))*IF(MOD(Calculator!$B$30/Calculator!$F$17,1)&lt;0.5,-1,1))^2))/(1-SQRT(((50*POWER(80,POWER(COS(PI()*MOD(Calculator!$B$30/Calculator!$F$17,1)),2))+MIN(500,MAX(30,100*EXP(-0.3*'VSWR Calculator'!$C$24)*(1+3*ABS(MOD('VSWR Calculator'!$C$23/Calculator!$F$17/2,1)-0.5))))/'VSWR Calculator'!$C$25)-$C61)^2+(1500*ABS(SIN(2*PI()*MOD(Calculator!$B$30/Calculator!$F$17,1)))*IF(MOD(Calculator!$B$30/Calculator!$F$17,1)&lt;0.5,-1,1))^2)/SQRT(((50*POWER(80,POWER(COS(PI()*MOD(Calculator!$B$30/Calculator!$F$17,1)),2))+MIN(500,MAX(30,100*EXP(-0.3*'VSWR Calculator'!$C$24)*(1+3*ABS(MOD('VSWR Calculator'!$C$23/Calculator!$F$17/2,1)-0.5))))/'VSWR Calculator'!$C$25)+$C61)^2+(1500*ABS(SIN(2*PI()*MOD(Calculator!$B$30/Calculator!$F$17,1)))*IF(MOD(Calculator!$B$30/Calculator!$F$17,1)&lt;0.5,-1,1))^2)),2))</f>
        <v>14.51</v>
      </c>
      <c r="CE61" s="253" t="str">
        <f aca="false">IF(OR(Calculator!$E$18&lt;&gt;"YES",Calculator!$B$30&lt;Calculator!$G$18),"—",ROUND((1+SQRT(((50*POWER(80,POWER(COS(PI()*MOD(Calculator!$B$30/Calculator!$F$18,1)),2))+MIN(500,MAX(30,100*EXP(-0.3*'VSWR Calculator'!$C$24)*(1+3*ABS(MOD('VSWR Calculator'!$C$23/Calculator!$F$18/2,1)-0.5))))/'VSWR Calculator'!$C$25)-$C61)^2+(1500*ABS(SIN(2*PI()*MOD(Calculator!$B$30/Calculator!$F$18,1)))*IF(MOD(Calculator!$B$30/Calculator!$F$18,1)&lt;0.5,-1,1))^2)/SQRT(((50*POWER(80,POWER(COS(PI()*MOD(Calculator!$B$30/Calculator!$F$18,1)),2))+MIN(500,MAX(30,100*EXP(-0.3*'VSWR Calculator'!$C$24)*(1+3*ABS(MOD('VSWR Calculator'!$C$23/Calculator!$F$18/2,1)-0.5))))/'VSWR Calculator'!$C$25)+$C61)^2+(1500*ABS(SIN(2*PI()*MOD(Calculator!$B$30/Calculator!$F$18,1)))*IF(MOD(Calculator!$B$30/Calculator!$F$18,1)&lt;0.5,-1,1))^2))/(1-SQRT(((50*POWER(80,POWER(COS(PI()*MOD(Calculator!$B$30/Calculator!$F$18,1)),2))+MIN(500,MAX(30,100*EXP(-0.3*'VSWR Calculator'!$C$24)*(1+3*ABS(MOD('VSWR Calculator'!$C$23/Calculator!$F$18/2,1)-0.5))))/'VSWR Calculator'!$C$25)-$C61)^2+(1500*ABS(SIN(2*PI()*MOD(Calculator!$B$30/Calculator!$F$18,1)))*IF(MOD(Calculator!$B$30/Calculator!$F$18,1)&lt;0.5,-1,1))^2)/SQRT(((50*POWER(80,POWER(COS(PI()*MOD(Calculator!$B$30/Calculator!$F$18,1)),2))+MIN(500,MAX(30,100*EXP(-0.3*'VSWR Calculator'!$C$24)*(1+3*ABS(MOD('VSWR Calculator'!$C$23/Calculator!$F$18/2,1)-0.5))))/'VSWR Calculator'!$C$25)+$C61)^2+(1500*ABS(SIN(2*PI()*MOD(Calculator!$B$30/Calculator!$F$18,1)))*IF(MOD(Calculator!$B$30/Calculator!$F$18,1)&lt;0.5,-1,1))^2)),2))</f>
        <v>—</v>
      </c>
      <c r="CF61" s="253" t="str">
        <f aca="false">IF(OR(Calculator!$E$19&lt;&gt;"YES",Calculator!$B$30&lt;Calculator!$G$19),"—",ROUND((1+SQRT(((50*POWER(80,POWER(COS(PI()*MOD(Calculator!$B$30/Calculator!$F$19,1)),2))+MIN(500,MAX(30,100*EXP(-0.3*'VSWR Calculator'!$C$24)*(1+3*ABS(MOD('VSWR Calculator'!$C$23/Calculator!$F$19/2,1)-0.5))))/'VSWR Calculator'!$C$25)-$C61)^2+(1500*ABS(SIN(2*PI()*MOD(Calculator!$B$30/Calculator!$F$19,1)))*IF(MOD(Calculator!$B$30/Calculator!$F$19,1)&lt;0.5,-1,1))^2)/SQRT(((50*POWER(80,POWER(COS(PI()*MOD(Calculator!$B$30/Calculator!$F$19,1)),2))+MIN(500,MAX(30,100*EXP(-0.3*'VSWR Calculator'!$C$24)*(1+3*ABS(MOD('VSWR Calculator'!$C$23/Calculator!$F$19/2,1)-0.5))))/'VSWR Calculator'!$C$25)+$C61)^2+(1500*ABS(SIN(2*PI()*MOD(Calculator!$B$30/Calculator!$F$19,1)))*IF(MOD(Calculator!$B$30/Calculator!$F$19,1)&lt;0.5,-1,1))^2))/(1-SQRT(((50*POWER(80,POWER(COS(PI()*MOD(Calculator!$B$30/Calculator!$F$19,1)),2))+MIN(500,MAX(30,100*EXP(-0.3*'VSWR Calculator'!$C$24)*(1+3*ABS(MOD('VSWR Calculator'!$C$23/Calculator!$F$19/2,1)-0.5))))/'VSWR Calculator'!$C$25)-$C61)^2+(1500*ABS(SIN(2*PI()*MOD(Calculator!$B$30/Calculator!$F$19,1)))*IF(MOD(Calculator!$B$30/Calculator!$F$19,1)&lt;0.5,-1,1))^2)/SQRT(((50*POWER(80,POWER(COS(PI()*MOD(Calculator!$B$30/Calculator!$F$19,1)),2))+MIN(500,MAX(30,100*EXP(-0.3*'VSWR Calculator'!$C$24)*(1+3*ABS(MOD('VSWR Calculator'!$C$23/Calculator!$F$19/2,1)-0.5))))/'VSWR Calculator'!$C$25)+$C61)^2+(1500*ABS(SIN(2*PI()*MOD(Calculator!$B$30/Calculator!$F$19,1)))*IF(MOD(Calculator!$B$30/Calculator!$F$19,1)&lt;0.5,-1,1))^2)),2))</f>
        <v>—</v>
      </c>
      <c r="CG61" s="253" t="str">
        <f aca="false">IF(OR(Calculator!$E$20&lt;&gt;"YES",Calculator!$B$30&lt;Calculator!$G$20),"—",ROUND((1+SQRT(((50*POWER(80,POWER(COS(PI()*MOD(Calculator!$B$30/Calculator!$F$20,1)),2))+MIN(500,MAX(30,100*EXP(-0.3*'VSWR Calculator'!$C$24)*(1+3*ABS(MOD('VSWR Calculator'!$C$23/Calculator!$F$20/2,1)-0.5))))/'VSWR Calculator'!$C$25)-$C61)^2+(1500*ABS(SIN(2*PI()*MOD(Calculator!$B$30/Calculator!$F$20,1)))*IF(MOD(Calculator!$B$30/Calculator!$F$20,1)&lt;0.5,-1,1))^2)/SQRT(((50*POWER(80,POWER(COS(PI()*MOD(Calculator!$B$30/Calculator!$F$20,1)),2))+MIN(500,MAX(30,100*EXP(-0.3*'VSWR Calculator'!$C$24)*(1+3*ABS(MOD('VSWR Calculator'!$C$23/Calculator!$F$20/2,1)-0.5))))/'VSWR Calculator'!$C$25)+$C61)^2+(1500*ABS(SIN(2*PI()*MOD(Calculator!$B$30/Calculator!$F$20,1)))*IF(MOD(Calculator!$B$30/Calculator!$F$20,1)&lt;0.5,-1,1))^2))/(1-SQRT(((50*POWER(80,POWER(COS(PI()*MOD(Calculator!$B$30/Calculator!$F$20,1)),2))+MIN(500,MAX(30,100*EXP(-0.3*'VSWR Calculator'!$C$24)*(1+3*ABS(MOD('VSWR Calculator'!$C$23/Calculator!$F$20/2,1)-0.5))))/'VSWR Calculator'!$C$25)-$C61)^2+(1500*ABS(SIN(2*PI()*MOD(Calculator!$B$30/Calculator!$F$20,1)))*IF(MOD(Calculator!$B$30/Calculator!$F$20,1)&lt;0.5,-1,1))^2)/SQRT(((50*POWER(80,POWER(COS(PI()*MOD(Calculator!$B$30/Calculator!$F$20,1)),2))+MIN(500,MAX(30,100*EXP(-0.3*'VSWR Calculator'!$C$24)*(1+3*ABS(MOD('VSWR Calculator'!$C$23/Calculator!$F$20/2,1)-0.5))))/'VSWR Calculator'!$C$25)+$C61)^2+(1500*ABS(SIN(2*PI()*MOD(Calculator!$B$30/Calculator!$F$20,1)))*IF(MOD(Calculator!$B$30/Calculator!$F$20,1)&lt;0.5,-1,1))^2)),2))</f>
        <v>—</v>
      </c>
      <c r="CH61" s="253" t="str">
        <f aca="false">IF(OR(Calculator!$E$21&lt;&gt;"YES",Calculator!$B$30&lt;Calculator!$G$21),"—",ROUND((1+SQRT(((50*POWER(80,POWER(COS(PI()*MOD(Calculator!$B$30/Calculator!$F$21,1)),2))+MIN(500,MAX(30,100*EXP(-0.3*'VSWR Calculator'!$C$24)*(1+3*ABS(MOD('VSWR Calculator'!$C$23/Calculator!$F$21/2,1)-0.5))))/'VSWR Calculator'!$C$25)-$C61)^2+(1500*ABS(SIN(2*PI()*MOD(Calculator!$B$30/Calculator!$F$21,1)))*IF(MOD(Calculator!$B$30/Calculator!$F$21,1)&lt;0.5,-1,1))^2)/SQRT(((50*POWER(80,POWER(COS(PI()*MOD(Calculator!$B$30/Calculator!$F$21,1)),2))+MIN(500,MAX(30,100*EXP(-0.3*'VSWR Calculator'!$C$24)*(1+3*ABS(MOD('VSWR Calculator'!$C$23/Calculator!$F$21/2,1)-0.5))))/'VSWR Calculator'!$C$25)+$C61)^2+(1500*ABS(SIN(2*PI()*MOD(Calculator!$B$30/Calculator!$F$21,1)))*IF(MOD(Calculator!$B$30/Calculator!$F$21,1)&lt;0.5,-1,1))^2))/(1-SQRT(((50*POWER(80,POWER(COS(PI()*MOD(Calculator!$B$30/Calculator!$F$21,1)),2))+MIN(500,MAX(30,100*EXP(-0.3*'VSWR Calculator'!$C$24)*(1+3*ABS(MOD('VSWR Calculator'!$C$23/Calculator!$F$21/2,1)-0.5))))/'VSWR Calculator'!$C$25)-$C61)^2+(1500*ABS(SIN(2*PI()*MOD(Calculator!$B$30/Calculator!$F$21,1)))*IF(MOD(Calculator!$B$30/Calculator!$F$21,1)&lt;0.5,-1,1))^2)/SQRT(((50*POWER(80,POWER(COS(PI()*MOD(Calculator!$B$30/Calculator!$F$21,1)),2))+MIN(500,MAX(30,100*EXP(-0.3*'VSWR Calculator'!$C$24)*(1+3*ABS(MOD('VSWR Calculator'!$C$23/Calculator!$F$21/2,1)-0.5))))/'VSWR Calculator'!$C$25)+$C61)^2+(1500*ABS(SIN(2*PI()*MOD(Calculator!$B$30/Calculator!$F$21,1)))*IF(MOD(Calculator!$B$30/Calculator!$F$21,1)&lt;0.5,-1,1))^2)),2))</f>
        <v>—</v>
      </c>
      <c r="CI61" s="253" t="str">
        <f aca="false">IF(OR(Calculator!$E$22&lt;&gt;"YES",Calculator!$B$30&lt;Calculator!$G$22),"—",ROUND((1+SQRT(((50*POWER(80,POWER(COS(PI()*MOD(Calculator!$B$30/Calculator!$F$22,1)),2))+MIN(500,MAX(30,100*EXP(-0.3*'VSWR Calculator'!$C$24)*(1+3*ABS(MOD('VSWR Calculator'!$C$23/Calculator!$F$22/2,1)-0.5))))/'VSWR Calculator'!$C$25)-$C61)^2+(1500*ABS(SIN(2*PI()*MOD(Calculator!$B$30/Calculator!$F$22,1)))*IF(MOD(Calculator!$B$30/Calculator!$F$22,1)&lt;0.5,-1,1))^2)/SQRT(((50*POWER(80,POWER(COS(PI()*MOD(Calculator!$B$30/Calculator!$F$22,1)),2))+MIN(500,MAX(30,100*EXP(-0.3*'VSWR Calculator'!$C$24)*(1+3*ABS(MOD('VSWR Calculator'!$C$23/Calculator!$F$22/2,1)-0.5))))/'VSWR Calculator'!$C$25)+$C61)^2+(1500*ABS(SIN(2*PI()*MOD(Calculator!$B$30/Calculator!$F$22,1)))*IF(MOD(Calculator!$B$30/Calculator!$F$22,1)&lt;0.5,-1,1))^2))/(1-SQRT(((50*POWER(80,POWER(COS(PI()*MOD(Calculator!$B$30/Calculator!$F$22,1)),2))+MIN(500,MAX(30,100*EXP(-0.3*'VSWR Calculator'!$C$24)*(1+3*ABS(MOD('VSWR Calculator'!$C$23/Calculator!$F$22/2,1)-0.5))))/'VSWR Calculator'!$C$25)-$C61)^2+(1500*ABS(SIN(2*PI()*MOD(Calculator!$B$30/Calculator!$F$22,1)))*IF(MOD(Calculator!$B$30/Calculator!$F$22,1)&lt;0.5,-1,1))^2)/SQRT(((50*POWER(80,POWER(COS(PI()*MOD(Calculator!$B$30/Calculator!$F$22,1)),2))+MIN(500,MAX(30,100*EXP(-0.3*'VSWR Calculator'!$C$24)*(1+3*ABS(MOD('VSWR Calculator'!$C$23/Calculator!$F$22/2,1)-0.5))))/'VSWR Calculator'!$C$25)+$C61)^2+(1500*ABS(SIN(2*PI()*MOD(Calculator!$B$30/Calculator!$F$22,1)))*IF(MOD(Calculator!$B$30/Calculator!$F$22,1)&lt;0.5,-1,1))^2)),2))</f>
        <v>—</v>
      </c>
      <c r="CJ61" s="253" t="n">
        <f aca="false">IFERROR(ROUND((IF(ISNUMBER(BY61),BY61,0)+IF(ISNUMBER(BZ61),BZ61,0)+IF(ISNUMBER(CA61),CA61,0)+IF(ISNUMBER(CB61),CB61,0)+IF(ISNUMBER(CC61),CC61,0)+IF(ISNUMBER(CD61),CD61,0)+IF(ISNUMBER(CE61),CE61,0)+IF(ISNUMBER(CF61),CF61,0)+IF(ISNUMBER(CG61),CG61,0)+IF(ISNUMBER(CH61),CH61,0)+IF(ISNUMBER(CI61),CI61,0))/(IF(ISNUMBER(BY61),1,0)+IF(ISNUMBER(BZ61),1,0)+IF(ISNUMBER(CA61),1,0)+IF(ISNUMBER(CB61),1,0)+IF(ISNUMBER(CC61),1,0)+IF(ISNUMBER(CD61),1,0)+IF(ISNUMBER(CE61),1,0)+IF(ISNUMBER(CF61),1,0)+IF(ISNUMBER(CG61),1,0)+IF(ISNUMBER(CH61),1,0)+IF(ISNUMBER(CI61),1,0)),4),"")</f>
        <v>13.945</v>
      </c>
      <c r="CK61" s="253" t="str">
        <f aca="false">IF(OR(Calculator!$E$12&lt;&gt;"YES",Calculator!$B$31&lt;Calculator!$G$12),"—",ROUND((1+SQRT(((50*POWER(80,POWER(COS(PI()*MOD(Calculator!$B$31/Calculator!$F$12,1)),2))+MIN(500,MAX(30,100*EXP(-0.3*'VSWR Calculator'!$C$24)*(1+3*ABS(MOD('VSWR Calculator'!$C$23/Calculator!$F$12/2,1)-0.5))))/'VSWR Calculator'!$C$25)-$C61)^2+(1500*ABS(SIN(2*PI()*MOD(Calculator!$B$31/Calculator!$F$12,1)))*IF(MOD(Calculator!$B$31/Calculator!$F$12,1)&lt;0.5,-1,1))^2)/SQRT(((50*POWER(80,POWER(COS(PI()*MOD(Calculator!$B$31/Calculator!$F$12,1)),2))+MIN(500,MAX(30,100*EXP(-0.3*'VSWR Calculator'!$C$24)*(1+3*ABS(MOD('VSWR Calculator'!$C$23/Calculator!$F$12/2,1)-0.5))))/'VSWR Calculator'!$C$25)+$C61)^2+(1500*ABS(SIN(2*PI()*MOD(Calculator!$B$31/Calculator!$F$12,1)))*IF(MOD(Calculator!$B$31/Calculator!$F$12,1)&lt;0.5,-1,1))^2))/(1-SQRT(((50*POWER(80,POWER(COS(PI()*MOD(Calculator!$B$31/Calculator!$F$12,1)),2))+MIN(500,MAX(30,100*EXP(-0.3*'VSWR Calculator'!$C$24)*(1+3*ABS(MOD('VSWR Calculator'!$C$23/Calculator!$F$12/2,1)-0.5))))/'VSWR Calculator'!$C$25)-$C61)^2+(1500*ABS(SIN(2*PI()*MOD(Calculator!$B$31/Calculator!$F$12,1)))*IF(MOD(Calculator!$B$31/Calculator!$F$12,1)&lt;0.5,-1,1))^2)/SQRT(((50*POWER(80,POWER(COS(PI()*MOD(Calculator!$B$31/Calculator!$F$12,1)),2))+MIN(500,MAX(30,100*EXP(-0.3*'VSWR Calculator'!$C$24)*(1+3*ABS(MOD('VSWR Calculator'!$C$23/Calculator!$F$12/2,1)-0.5))))/'VSWR Calculator'!$C$25)+$C61)^2+(1500*ABS(SIN(2*PI()*MOD(Calculator!$B$31/Calculator!$F$12,1)))*IF(MOD(Calculator!$B$31/Calculator!$F$12,1)&lt;0.5,-1,1))^2)),2))</f>
        <v>—</v>
      </c>
      <c r="CL61" s="253" t="str">
        <f aca="false">IF(OR(Calculator!$E$13&lt;&gt;"YES",Calculator!$B$31&lt;Calculator!$G$13),"—",ROUND((1+SQRT(((50*POWER(80,POWER(COS(PI()*MOD(Calculator!$B$31/Calculator!$F$13,1)),2))+MIN(500,MAX(30,100*EXP(-0.3*'VSWR Calculator'!$C$24)*(1+3*ABS(MOD('VSWR Calculator'!$C$23/Calculator!$F$13/2,1)-0.5))))/'VSWR Calculator'!$C$25)-$C61)^2+(1500*ABS(SIN(2*PI()*MOD(Calculator!$B$31/Calculator!$F$13,1)))*IF(MOD(Calculator!$B$31/Calculator!$F$13,1)&lt;0.5,-1,1))^2)/SQRT(((50*POWER(80,POWER(COS(PI()*MOD(Calculator!$B$31/Calculator!$F$13,1)),2))+MIN(500,MAX(30,100*EXP(-0.3*'VSWR Calculator'!$C$24)*(1+3*ABS(MOD('VSWR Calculator'!$C$23/Calculator!$F$13/2,1)-0.5))))/'VSWR Calculator'!$C$25)+$C61)^2+(1500*ABS(SIN(2*PI()*MOD(Calculator!$B$31/Calculator!$F$13,1)))*IF(MOD(Calculator!$B$31/Calculator!$F$13,1)&lt;0.5,-1,1))^2))/(1-SQRT(((50*POWER(80,POWER(COS(PI()*MOD(Calculator!$B$31/Calculator!$F$13,1)),2))+MIN(500,MAX(30,100*EXP(-0.3*'VSWR Calculator'!$C$24)*(1+3*ABS(MOD('VSWR Calculator'!$C$23/Calculator!$F$13/2,1)-0.5))))/'VSWR Calculator'!$C$25)-$C61)^2+(1500*ABS(SIN(2*PI()*MOD(Calculator!$B$31/Calculator!$F$13,1)))*IF(MOD(Calculator!$B$31/Calculator!$F$13,1)&lt;0.5,-1,1))^2)/SQRT(((50*POWER(80,POWER(COS(PI()*MOD(Calculator!$B$31/Calculator!$F$13,1)),2))+MIN(500,MAX(30,100*EXP(-0.3*'VSWR Calculator'!$C$24)*(1+3*ABS(MOD('VSWR Calculator'!$C$23/Calculator!$F$13/2,1)-0.5))))/'VSWR Calculator'!$C$25)+$C61)^2+(1500*ABS(SIN(2*PI()*MOD(Calculator!$B$31/Calculator!$F$13,1)))*IF(MOD(Calculator!$B$31/Calculator!$F$13,1)&lt;0.5,-1,1))^2)),2))</f>
        <v>—</v>
      </c>
      <c r="CM61" s="253" t="str">
        <f aca="false">IF(OR(Calculator!$E$14&lt;&gt;"YES",Calculator!$B$31&lt;Calculator!$G$14),"—",ROUND((1+SQRT(((50*POWER(80,POWER(COS(PI()*MOD(Calculator!$B$31/Calculator!$F$14,1)),2))+MIN(500,MAX(30,100*EXP(-0.3*'VSWR Calculator'!$C$24)*(1+3*ABS(MOD('VSWR Calculator'!$C$23/Calculator!$F$14/2,1)-0.5))))/'VSWR Calculator'!$C$25)-$C61)^2+(1500*ABS(SIN(2*PI()*MOD(Calculator!$B$31/Calculator!$F$14,1)))*IF(MOD(Calculator!$B$31/Calculator!$F$14,1)&lt;0.5,-1,1))^2)/SQRT(((50*POWER(80,POWER(COS(PI()*MOD(Calculator!$B$31/Calculator!$F$14,1)),2))+MIN(500,MAX(30,100*EXP(-0.3*'VSWR Calculator'!$C$24)*(1+3*ABS(MOD('VSWR Calculator'!$C$23/Calculator!$F$14/2,1)-0.5))))/'VSWR Calculator'!$C$25)+$C61)^2+(1500*ABS(SIN(2*PI()*MOD(Calculator!$B$31/Calculator!$F$14,1)))*IF(MOD(Calculator!$B$31/Calculator!$F$14,1)&lt;0.5,-1,1))^2))/(1-SQRT(((50*POWER(80,POWER(COS(PI()*MOD(Calculator!$B$31/Calculator!$F$14,1)),2))+MIN(500,MAX(30,100*EXP(-0.3*'VSWR Calculator'!$C$24)*(1+3*ABS(MOD('VSWR Calculator'!$C$23/Calculator!$F$14/2,1)-0.5))))/'VSWR Calculator'!$C$25)-$C61)^2+(1500*ABS(SIN(2*PI()*MOD(Calculator!$B$31/Calculator!$F$14,1)))*IF(MOD(Calculator!$B$31/Calculator!$F$14,1)&lt;0.5,-1,1))^2)/SQRT(((50*POWER(80,POWER(COS(PI()*MOD(Calculator!$B$31/Calculator!$F$14,1)),2))+MIN(500,MAX(30,100*EXP(-0.3*'VSWR Calculator'!$C$24)*(1+3*ABS(MOD('VSWR Calculator'!$C$23/Calculator!$F$14/2,1)-0.5))))/'VSWR Calculator'!$C$25)+$C61)^2+(1500*ABS(SIN(2*PI()*MOD(Calculator!$B$31/Calculator!$F$14,1)))*IF(MOD(Calculator!$B$31/Calculator!$F$14,1)&lt;0.5,-1,1))^2)),2))</f>
        <v>—</v>
      </c>
      <c r="CN61" s="253" t="n">
        <f aca="false">IF(OR(Calculator!$E$15&lt;&gt;"YES",Calculator!$B$31&lt;Calculator!$G$15),"—",ROUND((1+SQRT(((50*POWER(80,POWER(COS(PI()*MOD(Calculator!$B$31/Calculator!$F$15,1)),2))+MIN(500,MAX(30,100*EXP(-0.3*'VSWR Calculator'!$C$24)*(1+3*ABS(MOD('VSWR Calculator'!$C$23/Calculator!$F$15/2,1)-0.5))))/'VSWR Calculator'!$C$25)-$C61)^2+(1500*ABS(SIN(2*PI()*MOD(Calculator!$B$31/Calculator!$F$15,1)))*IF(MOD(Calculator!$B$31/Calculator!$F$15,1)&lt;0.5,-1,1))^2)/SQRT(((50*POWER(80,POWER(COS(PI()*MOD(Calculator!$B$31/Calculator!$F$15,1)),2))+MIN(500,MAX(30,100*EXP(-0.3*'VSWR Calculator'!$C$24)*(1+3*ABS(MOD('VSWR Calculator'!$C$23/Calculator!$F$15/2,1)-0.5))))/'VSWR Calculator'!$C$25)+$C61)^2+(1500*ABS(SIN(2*PI()*MOD(Calculator!$B$31/Calculator!$F$15,1)))*IF(MOD(Calculator!$B$31/Calculator!$F$15,1)&lt;0.5,-1,1))^2))/(1-SQRT(((50*POWER(80,POWER(COS(PI()*MOD(Calculator!$B$31/Calculator!$F$15,1)),2))+MIN(500,MAX(30,100*EXP(-0.3*'VSWR Calculator'!$C$24)*(1+3*ABS(MOD('VSWR Calculator'!$C$23/Calculator!$F$15/2,1)-0.5))))/'VSWR Calculator'!$C$25)-$C61)^2+(1500*ABS(SIN(2*PI()*MOD(Calculator!$B$31/Calculator!$F$15,1)))*IF(MOD(Calculator!$B$31/Calculator!$F$15,1)&lt;0.5,-1,1))^2)/SQRT(((50*POWER(80,POWER(COS(PI()*MOD(Calculator!$B$31/Calculator!$F$15,1)),2))+MIN(500,MAX(30,100*EXP(-0.3*'VSWR Calculator'!$C$24)*(1+3*ABS(MOD('VSWR Calculator'!$C$23/Calculator!$F$15/2,1)-0.5))))/'VSWR Calculator'!$C$25)+$C61)^2+(1500*ABS(SIN(2*PI()*MOD(Calculator!$B$31/Calculator!$F$15,1)))*IF(MOD(Calculator!$B$31/Calculator!$F$15,1)&lt;0.5,-1,1))^2)),2))</f>
        <v>14.2</v>
      </c>
      <c r="CO61" s="253" t="str">
        <f aca="false">IF(OR(Calculator!$E$16&lt;&gt;"YES",Calculator!$B$31&lt;Calculator!$G$16),"—",ROUND((1+SQRT(((50*POWER(80,POWER(COS(PI()*MOD(Calculator!$B$31/Calculator!$F$16,1)),2))+MIN(500,MAX(30,100*EXP(-0.3*'VSWR Calculator'!$C$24)*(1+3*ABS(MOD('VSWR Calculator'!$C$23/Calculator!$F$16/2,1)-0.5))))/'VSWR Calculator'!$C$25)-$C61)^2+(1500*ABS(SIN(2*PI()*MOD(Calculator!$B$31/Calculator!$F$16,1)))*IF(MOD(Calculator!$B$31/Calculator!$F$16,1)&lt;0.5,-1,1))^2)/SQRT(((50*POWER(80,POWER(COS(PI()*MOD(Calculator!$B$31/Calculator!$F$16,1)),2))+MIN(500,MAX(30,100*EXP(-0.3*'VSWR Calculator'!$C$24)*(1+3*ABS(MOD('VSWR Calculator'!$C$23/Calculator!$F$16/2,1)-0.5))))/'VSWR Calculator'!$C$25)+$C61)^2+(1500*ABS(SIN(2*PI()*MOD(Calculator!$B$31/Calculator!$F$16,1)))*IF(MOD(Calculator!$B$31/Calculator!$F$16,1)&lt;0.5,-1,1))^2))/(1-SQRT(((50*POWER(80,POWER(COS(PI()*MOD(Calculator!$B$31/Calculator!$F$16,1)),2))+MIN(500,MAX(30,100*EXP(-0.3*'VSWR Calculator'!$C$24)*(1+3*ABS(MOD('VSWR Calculator'!$C$23/Calculator!$F$16/2,1)-0.5))))/'VSWR Calculator'!$C$25)-$C61)^2+(1500*ABS(SIN(2*PI()*MOD(Calculator!$B$31/Calculator!$F$16,1)))*IF(MOD(Calculator!$B$31/Calculator!$F$16,1)&lt;0.5,-1,1))^2)/SQRT(((50*POWER(80,POWER(COS(PI()*MOD(Calculator!$B$31/Calculator!$F$16,1)),2))+MIN(500,MAX(30,100*EXP(-0.3*'VSWR Calculator'!$C$24)*(1+3*ABS(MOD('VSWR Calculator'!$C$23/Calculator!$F$16/2,1)-0.5))))/'VSWR Calculator'!$C$25)+$C61)^2+(1500*ABS(SIN(2*PI()*MOD(Calculator!$B$31/Calculator!$F$16,1)))*IF(MOD(Calculator!$B$31/Calculator!$F$16,1)&lt;0.5,-1,1))^2)),2))</f>
        <v>—</v>
      </c>
      <c r="CP61" s="253" t="n">
        <f aca="false">IF(OR(Calculator!$E$17&lt;&gt;"YES",Calculator!$B$31&lt;Calculator!$G$17),"—",ROUND((1+SQRT(((50*POWER(80,POWER(COS(PI()*MOD(Calculator!$B$31/Calculator!$F$17,1)),2))+MIN(500,MAX(30,100*EXP(-0.3*'VSWR Calculator'!$C$24)*(1+3*ABS(MOD('VSWR Calculator'!$C$23/Calculator!$F$17/2,1)-0.5))))/'VSWR Calculator'!$C$25)-$C61)^2+(1500*ABS(SIN(2*PI()*MOD(Calculator!$B$31/Calculator!$F$17,1)))*IF(MOD(Calculator!$B$31/Calculator!$F$17,1)&lt;0.5,-1,1))^2)/SQRT(((50*POWER(80,POWER(COS(PI()*MOD(Calculator!$B$31/Calculator!$F$17,1)),2))+MIN(500,MAX(30,100*EXP(-0.3*'VSWR Calculator'!$C$24)*(1+3*ABS(MOD('VSWR Calculator'!$C$23/Calculator!$F$17/2,1)-0.5))))/'VSWR Calculator'!$C$25)+$C61)^2+(1500*ABS(SIN(2*PI()*MOD(Calculator!$B$31/Calculator!$F$17,1)))*IF(MOD(Calculator!$B$31/Calculator!$F$17,1)&lt;0.5,-1,1))^2))/(1-SQRT(((50*POWER(80,POWER(COS(PI()*MOD(Calculator!$B$31/Calculator!$F$17,1)),2))+MIN(500,MAX(30,100*EXP(-0.3*'VSWR Calculator'!$C$24)*(1+3*ABS(MOD('VSWR Calculator'!$C$23/Calculator!$F$17/2,1)-0.5))))/'VSWR Calculator'!$C$25)-$C61)^2+(1500*ABS(SIN(2*PI()*MOD(Calculator!$B$31/Calculator!$F$17,1)))*IF(MOD(Calculator!$B$31/Calculator!$F$17,1)&lt;0.5,-1,1))^2)/SQRT(((50*POWER(80,POWER(COS(PI()*MOD(Calculator!$B$31/Calculator!$F$17,1)),2))+MIN(500,MAX(30,100*EXP(-0.3*'VSWR Calculator'!$C$24)*(1+3*ABS(MOD('VSWR Calculator'!$C$23/Calculator!$F$17/2,1)-0.5))))/'VSWR Calculator'!$C$25)+$C61)^2+(1500*ABS(SIN(2*PI()*MOD(Calculator!$B$31/Calculator!$F$17,1)))*IF(MOD(Calculator!$B$31/Calculator!$F$17,1)&lt;0.5,-1,1))^2)),2))</f>
        <v>12.55</v>
      </c>
      <c r="CQ61" s="253" t="str">
        <f aca="false">IF(OR(Calculator!$E$18&lt;&gt;"YES",Calculator!$B$31&lt;Calculator!$G$18),"—",ROUND((1+SQRT(((50*POWER(80,POWER(COS(PI()*MOD(Calculator!$B$31/Calculator!$F$18,1)),2))+MIN(500,MAX(30,100*EXP(-0.3*'VSWR Calculator'!$C$24)*(1+3*ABS(MOD('VSWR Calculator'!$C$23/Calculator!$F$18/2,1)-0.5))))/'VSWR Calculator'!$C$25)-$C61)^2+(1500*ABS(SIN(2*PI()*MOD(Calculator!$B$31/Calculator!$F$18,1)))*IF(MOD(Calculator!$B$31/Calculator!$F$18,1)&lt;0.5,-1,1))^2)/SQRT(((50*POWER(80,POWER(COS(PI()*MOD(Calculator!$B$31/Calculator!$F$18,1)),2))+MIN(500,MAX(30,100*EXP(-0.3*'VSWR Calculator'!$C$24)*(1+3*ABS(MOD('VSWR Calculator'!$C$23/Calculator!$F$18/2,1)-0.5))))/'VSWR Calculator'!$C$25)+$C61)^2+(1500*ABS(SIN(2*PI()*MOD(Calculator!$B$31/Calculator!$F$18,1)))*IF(MOD(Calculator!$B$31/Calculator!$F$18,1)&lt;0.5,-1,1))^2))/(1-SQRT(((50*POWER(80,POWER(COS(PI()*MOD(Calculator!$B$31/Calculator!$F$18,1)),2))+MIN(500,MAX(30,100*EXP(-0.3*'VSWR Calculator'!$C$24)*(1+3*ABS(MOD('VSWR Calculator'!$C$23/Calculator!$F$18/2,1)-0.5))))/'VSWR Calculator'!$C$25)-$C61)^2+(1500*ABS(SIN(2*PI()*MOD(Calculator!$B$31/Calculator!$F$18,1)))*IF(MOD(Calculator!$B$31/Calculator!$F$18,1)&lt;0.5,-1,1))^2)/SQRT(((50*POWER(80,POWER(COS(PI()*MOD(Calculator!$B$31/Calculator!$F$18,1)),2))+MIN(500,MAX(30,100*EXP(-0.3*'VSWR Calculator'!$C$24)*(1+3*ABS(MOD('VSWR Calculator'!$C$23/Calculator!$F$18/2,1)-0.5))))/'VSWR Calculator'!$C$25)+$C61)^2+(1500*ABS(SIN(2*PI()*MOD(Calculator!$B$31/Calculator!$F$18,1)))*IF(MOD(Calculator!$B$31/Calculator!$F$18,1)&lt;0.5,-1,1))^2)),2))</f>
        <v>—</v>
      </c>
      <c r="CR61" s="253" t="str">
        <f aca="false">IF(OR(Calculator!$E$19&lt;&gt;"YES",Calculator!$B$31&lt;Calculator!$G$19),"—",ROUND((1+SQRT(((50*POWER(80,POWER(COS(PI()*MOD(Calculator!$B$31/Calculator!$F$19,1)),2))+MIN(500,MAX(30,100*EXP(-0.3*'VSWR Calculator'!$C$24)*(1+3*ABS(MOD('VSWR Calculator'!$C$23/Calculator!$F$19/2,1)-0.5))))/'VSWR Calculator'!$C$25)-$C61)^2+(1500*ABS(SIN(2*PI()*MOD(Calculator!$B$31/Calculator!$F$19,1)))*IF(MOD(Calculator!$B$31/Calculator!$F$19,1)&lt;0.5,-1,1))^2)/SQRT(((50*POWER(80,POWER(COS(PI()*MOD(Calculator!$B$31/Calculator!$F$19,1)),2))+MIN(500,MAX(30,100*EXP(-0.3*'VSWR Calculator'!$C$24)*(1+3*ABS(MOD('VSWR Calculator'!$C$23/Calculator!$F$19/2,1)-0.5))))/'VSWR Calculator'!$C$25)+$C61)^2+(1500*ABS(SIN(2*PI()*MOD(Calculator!$B$31/Calculator!$F$19,1)))*IF(MOD(Calculator!$B$31/Calculator!$F$19,1)&lt;0.5,-1,1))^2))/(1-SQRT(((50*POWER(80,POWER(COS(PI()*MOD(Calculator!$B$31/Calculator!$F$19,1)),2))+MIN(500,MAX(30,100*EXP(-0.3*'VSWR Calculator'!$C$24)*(1+3*ABS(MOD('VSWR Calculator'!$C$23/Calculator!$F$19/2,1)-0.5))))/'VSWR Calculator'!$C$25)-$C61)^2+(1500*ABS(SIN(2*PI()*MOD(Calculator!$B$31/Calculator!$F$19,1)))*IF(MOD(Calculator!$B$31/Calculator!$F$19,1)&lt;0.5,-1,1))^2)/SQRT(((50*POWER(80,POWER(COS(PI()*MOD(Calculator!$B$31/Calculator!$F$19,1)),2))+MIN(500,MAX(30,100*EXP(-0.3*'VSWR Calculator'!$C$24)*(1+3*ABS(MOD('VSWR Calculator'!$C$23/Calculator!$F$19/2,1)-0.5))))/'VSWR Calculator'!$C$25)+$C61)^2+(1500*ABS(SIN(2*PI()*MOD(Calculator!$B$31/Calculator!$F$19,1)))*IF(MOD(Calculator!$B$31/Calculator!$F$19,1)&lt;0.5,-1,1))^2)),2))</f>
        <v>—</v>
      </c>
      <c r="CS61" s="253" t="str">
        <f aca="false">IF(OR(Calculator!$E$20&lt;&gt;"YES",Calculator!$B$31&lt;Calculator!$G$20),"—",ROUND((1+SQRT(((50*POWER(80,POWER(COS(PI()*MOD(Calculator!$B$31/Calculator!$F$20,1)),2))+MIN(500,MAX(30,100*EXP(-0.3*'VSWR Calculator'!$C$24)*(1+3*ABS(MOD('VSWR Calculator'!$C$23/Calculator!$F$20/2,1)-0.5))))/'VSWR Calculator'!$C$25)-$C61)^2+(1500*ABS(SIN(2*PI()*MOD(Calculator!$B$31/Calculator!$F$20,1)))*IF(MOD(Calculator!$B$31/Calculator!$F$20,1)&lt;0.5,-1,1))^2)/SQRT(((50*POWER(80,POWER(COS(PI()*MOD(Calculator!$B$31/Calculator!$F$20,1)),2))+MIN(500,MAX(30,100*EXP(-0.3*'VSWR Calculator'!$C$24)*(1+3*ABS(MOD('VSWR Calculator'!$C$23/Calculator!$F$20/2,1)-0.5))))/'VSWR Calculator'!$C$25)+$C61)^2+(1500*ABS(SIN(2*PI()*MOD(Calculator!$B$31/Calculator!$F$20,1)))*IF(MOD(Calculator!$B$31/Calculator!$F$20,1)&lt;0.5,-1,1))^2))/(1-SQRT(((50*POWER(80,POWER(COS(PI()*MOD(Calculator!$B$31/Calculator!$F$20,1)),2))+MIN(500,MAX(30,100*EXP(-0.3*'VSWR Calculator'!$C$24)*(1+3*ABS(MOD('VSWR Calculator'!$C$23/Calculator!$F$20/2,1)-0.5))))/'VSWR Calculator'!$C$25)-$C61)^2+(1500*ABS(SIN(2*PI()*MOD(Calculator!$B$31/Calculator!$F$20,1)))*IF(MOD(Calculator!$B$31/Calculator!$F$20,1)&lt;0.5,-1,1))^2)/SQRT(((50*POWER(80,POWER(COS(PI()*MOD(Calculator!$B$31/Calculator!$F$20,1)),2))+MIN(500,MAX(30,100*EXP(-0.3*'VSWR Calculator'!$C$24)*(1+3*ABS(MOD('VSWR Calculator'!$C$23/Calculator!$F$20/2,1)-0.5))))/'VSWR Calculator'!$C$25)+$C61)^2+(1500*ABS(SIN(2*PI()*MOD(Calculator!$B$31/Calculator!$F$20,1)))*IF(MOD(Calculator!$B$31/Calculator!$F$20,1)&lt;0.5,-1,1))^2)),2))</f>
        <v>—</v>
      </c>
      <c r="CT61" s="253" t="str">
        <f aca="false">IF(OR(Calculator!$E$21&lt;&gt;"YES",Calculator!$B$31&lt;Calculator!$G$21),"—",ROUND((1+SQRT(((50*POWER(80,POWER(COS(PI()*MOD(Calculator!$B$31/Calculator!$F$21,1)),2))+MIN(500,MAX(30,100*EXP(-0.3*'VSWR Calculator'!$C$24)*(1+3*ABS(MOD('VSWR Calculator'!$C$23/Calculator!$F$21/2,1)-0.5))))/'VSWR Calculator'!$C$25)-$C61)^2+(1500*ABS(SIN(2*PI()*MOD(Calculator!$B$31/Calculator!$F$21,1)))*IF(MOD(Calculator!$B$31/Calculator!$F$21,1)&lt;0.5,-1,1))^2)/SQRT(((50*POWER(80,POWER(COS(PI()*MOD(Calculator!$B$31/Calculator!$F$21,1)),2))+MIN(500,MAX(30,100*EXP(-0.3*'VSWR Calculator'!$C$24)*(1+3*ABS(MOD('VSWR Calculator'!$C$23/Calculator!$F$21/2,1)-0.5))))/'VSWR Calculator'!$C$25)+$C61)^2+(1500*ABS(SIN(2*PI()*MOD(Calculator!$B$31/Calculator!$F$21,1)))*IF(MOD(Calculator!$B$31/Calculator!$F$21,1)&lt;0.5,-1,1))^2))/(1-SQRT(((50*POWER(80,POWER(COS(PI()*MOD(Calculator!$B$31/Calculator!$F$21,1)),2))+MIN(500,MAX(30,100*EXP(-0.3*'VSWR Calculator'!$C$24)*(1+3*ABS(MOD('VSWR Calculator'!$C$23/Calculator!$F$21/2,1)-0.5))))/'VSWR Calculator'!$C$25)-$C61)^2+(1500*ABS(SIN(2*PI()*MOD(Calculator!$B$31/Calculator!$F$21,1)))*IF(MOD(Calculator!$B$31/Calculator!$F$21,1)&lt;0.5,-1,1))^2)/SQRT(((50*POWER(80,POWER(COS(PI()*MOD(Calculator!$B$31/Calculator!$F$21,1)),2))+MIN(500,MAX(30,100*EXP(-0.3*'VSWR Calculator'!$C$24)*(1+3*ABS(MOD('VSWR Calculator'!$C$23/Calculator!$F$21/2,1)-0.5))))/'VSWR Calculator'!$C$25)+$C61)^2+(1500*ABS(SIN(2*PI()*MOD(Calculator!$B$31/Calculator!$F$21,1)))*IF(MOD(Calculator!$B$31/Calculator!$F$21,1)&lt;0.5,-1,1))^2)),2))</f>
        <v>—</v>
      </c>
      <c r="CU61" s="253" t="str">
        <f aca="false">IF(OR(Calculator!$E$22&lt;&gt;"YES",Calculator!$B$31&lt;Calculator!$G$22),"—",ROUND((1+SQRT(((50*POWER(80,POWER(COS(PI()*MOD(Calculator!$B$31/Calculator!$F$22,1)),2))+MIN(500,MAX(30,100*EXP(-0.3*'VSWR Calculator'!$C$24)*(1+3*ABS(MOD('VSWR Calculator'!$C$23/Calculator!$F$22/2,1)-0.5))))/'VSWR Calculator'!$C$25)-$C61)^2+(1500*ABS(SIN(2*PI()*MOD(Calculator!$B$31/Calculator!$F$22,1)))*IF(MOD(Calculator!$B$31/Calculator!$F$22,1)&lt;0.5,-1,1))^2)/SQRT(((50*POWER(80,POWER(COS(PI()*MOD(Calculator!$B$31/Calculator!$F$22,1)),2))+MIN(500,MAX(30,100*EXP(-0.3*'VSWR Calculator'!$C$24)*(1+3*ABS(MOD('VSWR Calculator'!$C$23/Calculator!$F$22/2,1)-0.5))))/'VSWR Calculator'!$C$25)+$C61)^2+(1500*ABS(SIN(2*PI()*MOD(Calculator!$B$31/Calculator!$F$22,1)))*IF(MOD(Calculator!$B$31/Calculator!$F$22,1)&lt;0.5,-1,1))^2))/(1-SQRT(((50*POWER(80,POWER(COS(PI()*MOD(Calculator!$B$31/Calculator!$F$22,1)),2))+MIN(500,MAX(30,100*EXP(-0.3*'VSWR Calculator'!$C$24)*(1+3*ABS(MOD('VSWR Calculator'!$C$23/Calculator!$F$22/2,1)-0.5))))/'VSWR Calculator'!$C$25)-$C61)^2+(1500*ABS(SIN(2*PI()*MOD(Calculator!$B$31/Calculator!$F$22,1)))*IF(MOD(Calculator!$B$31/Calculator!$F$22,1)&lt;0.5,-1,1))^2)/SQRT(((50*POWER(80,POWER(COS(PI()*MOD(Calculator!$B$31/Calculator!$F$22,1)),2))+MIN(500,MAX(30,100*EXP(-0.3*'VSWR Calculator'!$C$24)*(1+3*ABS(MOD('VSWR Calculator'!$C$23/Calculator!$F$22/2,1)-0.5))))/'VSWR Calculator'!$C$25)+$C61)^2+(1500*ABS(SIN(2*PI()*MOD(Calculator!$B$31/Calculator!$F$22,1)))*IF(MOD(Calculator!$B$31/Calculator!$F$22,1)&lt;0.5,-1,1))^2)),2))</f>
        <v>—</v>
      </c>
      <c r="CV61" s="253" t="n">
        <f aca="false">IFERROR(ROUND((IF(ISNUMBER(CK61),CK61,0)+IF(ISNUMBER(CL61),CL61,0)+IF(ISNUMBER(CM61),CM61,0)+IF(ISNUMBER(CN61),CN61,0)+IF(ISNUMBER(CO61),CO61,0)+IF(ISNUMBER(CP61),CP61,0)+IF(ISNUMBER(CQ61),CQ61,0)+IF(ISNUMBER(CR61),CR61,0)+IF(ISNUMBER(CS61),CS61,0)+IF(ISNUMBER(CT61),CT61,0)+IF(ISNUMBER(CU61),CU61,0))/(IF(ISNUMBER(CK61),1,0)+IF(ISNUMBER(CL61),1,0)+IF(ISNUMBER(CM61),1,0)+IF(ISNUMBER(CN61),1,0)+IF(ISNUMBER(CO61),1,0)+IF(ISNUMBER(CP61),1,0)+IF(ISNUMBER(CQ61),1,0)+IF(ISNUMBER(CR61),1,0)+IF(ISNUMBER(CS61),1,0)+IF(ISNUMBER(CT61),1,0)+IF(ISNUMBER(CU61),1,0)),4),"")</f>
        <v>13.375</v>
      </c>
      <c r="CW61" s="253" t="str">
        <f aca="false">IF(OR(Calculator!$E$12&lt;&gt;"YES",Calculator!$B$32&lt;Calculator!$G$12),"—",ROUND((1+SQRT(((50*POWER(80,POWER(COS(PI()*MOD(Calculator!$B$32/Calculator!$F$12,1)),2))+MIN(500,MAX(30,100*EXP(-0.3*'VSWR Calculator'!$C$24)*(1+3*ABS(MOD('VSWR Calculator'!$C$23/Calculator!$F$12/2,1)-0.5))))/'VSWR Calculator'!$C$25)-$C61)^2+(1500*ABS(SIN(2*PI()*MOD(Calculator!$B$32/Calculator!$F$12,1)))*IF(MOD(Calculator!$B$32/Calculator!$F$12,1)&lt;0.5,-1,1))^2)/SQRT(((50*POWER(80,POWER(COS(PI()*MOD(Calculator!$B$32/Calculator!$F$12,1)),2))+MIN(500,MAX(30,100*EXP(-0.3*'VSWR Calculator'!$C$24)*(1+3*ABS(MOD('VSWR Calculator'!$C$23/Calculator!$F$12/2,1)-0.5))))/'VSWR Calculator'!$C$25)+$C61)^2+(1500*ABS(SIN(2*PI()*MOD(Calculator!$B$32/Calculator!$F$12,1)))*IF(MOD(Calculator!$B$32/Calculator!$F$12,1)&lt;0.5,-1,1))^2))/(1-SQRT(((50*POWER(80,POWER(COS(PI()*MOD(Calculator!$B$32/Calculator!$F$12,1)),2))+MIN(500,MAX(30,100*EXP(-0.3*'VSWR Calculator'!$C$24)*(1+3*ABS(MOD('VSWR Calculator'!$C$23/Calculator!$F$12/2,1)-0.5))))/'VSWR Calculator'!$C$25)-$C61)^2+(1500*ABS(SIN(2*PI()*MOD(Calculator!$B$32/Calculator!$F$12,1)))*IF(MOD(Calculator!$B$32/Calculator!$F$12,1)&lt;0.5,-1,1))^2)/SQRT(((50*POWER(80,POWER(COS(PI()*MOD(Calculator!$B$32/Calculator!$F$12,1)),2))+MIN(500,MAX(30,100*EXP(-0.3*'VSWR Calculator'!$C$24)*(1+3*ABS(MOD('VSWR Calculator'!$C$23/Calculator!$F$12/2,1)-0.5))))/'VSWR Calculator'!$C$25)+$C61)^2+(1500*ABS(SIN(2*PI()*MOD(Calculator!$B$32/Calculator!$F$12,1)))*IF(MOD(Calculator!$B$32/Calculator!$F$12,1)&lt;0.5,-1,1))^2)),2))</f>
        <v>—</v>
      </c>
      <c r="CX61" s="253" t="str">
        <f aca="false">IF(OR(Calculator!$E$13&lt;&gt;"YES",Calculator!$B$32&lt;Calculator!$G$13),"—",ROUND((1+SQRT(((50*POWER(80,POWER(COS(PI()*MOD(Calculator!$B$32/Calculator!$F$13,1)),2))+MIN(500,MAX(30,100*EXP(-0.3*'VSWR Calculator'!$C$24)*(1+3*ABS(MOD('VSWR Calculator'!$C$23/Calculator!$F$13/2,1)-0.5))))/'VSWR Calculator'!$C$25)-$C61)^2+(1500*ABS(SIN(2*PI()*MOD(Calculator!$B$32/Calculator!$F$13,1)))*IF(MOD(Calculator!$B$32/Calculator!$F$13,1)&lt;0.5,-1,1))^2)/SQRT(((50*POWER(80,POWER(COS(PI()*MOD(Calculator!$B$32/Calculator!$F$13,1)),2))+MIN(500,MAX(30,100*EXP(-0.3*'VSWR Calculator'!$C$24)*(1+3*ABS(MOD('VSWR Calculator'!$C$23/Calculator!$F$13/2,1)-0.5))))/'VSWR Calculator'!$C$25)+$C61)^2+(1500*ABS(SIN(2*PI()*MOD(Calculator!$B$32/Calculator!$F$13,1)))*IF(MOD(Calculator!$B$32/Calculator!$F$13,1)&lt;0.5,-1,1))^2))/(1-SQRT(((50*POWER(80,POWER(COS(PI()*MOD(Calculator!$B$32/Calculator!$F$13,1)),2))+MIN(500,MAX(30,100*EXP(-0.3*'VSWR Calculator'!$C$24)*(1+3*ABS(MOD('VSWR Calculator'!$C$23/Calculator!$F$13/2,1)-0.5))))/'VSWR Calculator'!$C$25)-$C61)^2+(1500*ABS(SIN(2*PI()*MOD(Calculator!$B$32/Calculator!$F$13,1)))*IF(MOD(Calculator!$B$32/Calculator!$F$13,1)&lt;0.5,-1,1))^2)/SQRT(((50*POWER(80,POWER(COS(PI()*MOD(Calculator!$B$32/Calculator!$F$13,1)),2))+MIN(500,MAX(30,100*EXP(-0.3*'VSWR Calculator'!$C$24)*(1+3*ABS(MOD('VSWR Calculator'!$C$23/Calculator!$F$13/2,1)-0.5))))/'VSWR Calculator'!$C$25)+$C61)^2+(1500*ABS(SIN(2*PI()*MOD(Calculator!$B$32/Calculator!$F$13,1)))*IF(MOD(Calculator!$B$32/Calculator!$F$13,1)&lt;0.5,-1,1))^2)),2))</f>
        <v>—</v>
      </c>
      <c r="CY61" s="253" t="str">
        <f aca="false">IF(OR(Calculator!$E$14&lt;&gt;"YES",Calculator!$B$32&lt;Calculator!$G$14),"—",ROUND((1+SQRT(((50*POWER(80,POWER(COS(PI()*MOD(Calculator!$B$32/Calculator!$F$14,1)),2))+MIN(500,MAX(30,100*EXP(-0.3*'VSWR Calculator'!$C$24)*(1+3*ABS(MOD('VSWR Calculator'!$C$23/Calculator!$F$14/2,1)-0.5))))/'VSWR Calculator'!$C$25)-$C61)^2+(1500*ABS(SIN(2*PI()*MOD(Calculator!$B$32/Calculator!$F$14,1)))*IF(MOD(Calculator!$B$32/Calculator!$F$14,1)&lt;0.5,-1,1))^2)/SQRT(((50*POWER(80,POWER(COS(PI()*MOD(Calculator!$B$32/Calculator!$F$14,1)),2))+MIN(500,MAX(30,100*EXP(-0.3*'VSWR Calculator'!$C$24)*(1+3*ABS(MOD('VSWR Calculator'!$C$23/Calculator!$F$14/2,1)-0.5))))/'VSWR Calculator'!$C$25)+$C61)^2+(1500*ABS(SIN(2*PI()*MOD(Calculator!$B$32/Calculator!$F$14,1)))*IF(MOD(Calculator!$B$32/Calculator!$F$14,1)&lt;0.5,-1,1))^2))/(1-SQRT(((50*POWER(80,POWER(COS(PI()*MOD(Calculator!$B$32/Calculator!$F$14,1)),2))+MIN(500,MAX(30,100*EXP(-0.3*'VSWR Calculator'!$C$24)*(1+3*ABS(MOD('VSWR Calculator'!$C$23/Calculator!$F$14/2,1)-0.5))))/'VSWR Calculator'!$C$25)-$C61)^2+(1500*ABS(SIN(2*PI()*MOD(Calculator!$B$32/Calculator!$F$14,1)))*IF(MOD(Calculator!$B$32/Calculator!$F$14,1)&lt;0.5,-1,1))^2)/SQRT(((50*POWER(80,POWER(COS(PI()*MOD(Calculator!$B$32/Calculator!$F$14,1)),2))+MIN(500,MAX(30,100*EXP(-0.3*'VSWR Calculator'!$C$24)*(1+3*ABS(MOD('VSWR Calculator'!$C$23/Calculator!$F$14/2,1)-0.5))))/'VSWR Calculator'!$C$25)+$C61)^2+(1500*ABS(SIN(2*PI()*MOD(Calculator!$B$32/Calculator!$F$14,1)))*IF(MOD(Calculator!$B$32/Calculator!$F$14,1)&lt;0.5,-1,1))^2)),2))</f>
        <v>—</v>
      </c>
      <c r="CZ61" s="253" t="n">
        <f aca="false">IF(OR(Calculator!$E$15&lt;&gt;"YES",Calculator!$B$32&lt;Calculator!$G$15),"—",ROUND((1+SQRT(((50*POWER(80,POWER(COS(PI()*MOD(Calculator!$B$32/Calculator!$F$15,1)),2))+MIN(500,MAX(30,100*EXP(-0.3*'VSWR Calculator'!$C$24)*(1+3*ABS(MOD('VSWR Calculator'!$C$23/Calculator!$F$15/2,1)-0.5))))/'VSWR Calculator'!$C$25)-$C61)^2+(1500*ABS(SIN(2*PI()*MOD(Calculator!$B$32/Calculator!$F$15,1)))*IF(MOD(Calculator!$B$32/Calculator!$F$15,1)&lt;0.5,-1,1))^2)/SQRT(((50*POWER(80,POWER(COS(PI()*MOD(Calculator!$B$32/Calculator!$F$15,1)),2))+MIN(500,MAX(30,100*EXP(-0.3*'VSWR Calculator'!$C$24)*(1+3*ABS(MOD('VSWR Calculator'!$C$23/Calculator!$F$15/2,1)-0.5))))/'VSWR Calculator'!$C$25)+$C61)^2+(1500*ABS(SIN(2*PI()*MOD(Calculator!$B$32/Calculator!$F$15,1)))*IF(MOD(Calculator!$B$32/Calculator!$F$15,1)&lt;0.5,-1,1))^2))/(1-SQRT(((50*POWER(80,POWER(COS(PI()*MOD(Calculator!$B$32/Calculator!$F$15,1)),2))+MIN(500,MAX(30,100*EXP(-0.3*'VSWR Calculator'!$C$24)*(1+3*ABS(MOD('VSWR Calculator'!$C$23/Calculator!$F$15/2,1)-0.5))))/'VSWR Calculator'!$C$25)-$C61)^2+(1500*ABS(SIN(2*PI()*MOD(Calculator!$B$32/Calculator!$F$15,1)))*IF(MOD(Calculator!$B$32/Calculator!$F$15,1)&lt;0.5,-1,1))^2)/SQRT(((50*POWER(80,POWER(COS(PI()*MOD(Calculator!$B$32/Calculator!$F$15,1)),2))+MIN(500,MAX(30,100*EXP(-0.3*'VSWR Calculator'!$C$24)*(1+3*ABS(MOD('VSWR Calculator'!$C$23/Calculator!$F$15/2,1)-0.5))))/'VSWR Calculator'!$C$25)+$C61)^2+(1500*ABS(SIN(2*PI()*MOD(Calculator!$B$32/Calculator!$F$15,1)))*IF(MOD(Calculator!$B$32/Calculator!$F$15,1)&lt;0.5,-1,1))^2)),2))</f>
        <v>2.56</v>
      </c>
      <c r="DA61" s="253" t="str">
        <f aca="false">IF(OR(Calculator!$E$16&lt;&gt;"YES",Calculator!$B$32&lt;Calculator!$G$16),"—",ROUND((1+SQRT(((50*POWER(80,POWER(COS(PI()*MOD(Calculator!$B$32/Calculator!$F$16,1)),2))+MIN(500,MAX(30,100*EXP(-0.3*'VSWR Calculator'!$C$24)*(1+3*ABS(MOD('VSWR Calculator'!$C$23/Calculator!$F$16/2,1)-0.5))))/'VSWR Calculator'!$C$25)-$C61)^2+(1500*ABS(SIN(2*PI()*MOD(Calculator!$B$32/Calculator!$F$16,1)))*IF(MOD(Calculator!$B$32/Calculator!$F$16,1)&lt;0.5,-1,1))^2)/SQRT(((50*POWER(80,POWER(COS(PI()*MOD(Calculator!$B$32/Calculator!$F$16,1)),2))+MIN(500,MAX(30,100*EXP(-0.3*'VSWR Calculator'!$C$24)*(1+3*ABS(MOD('VSWR Calculator'!$C$23/Calculator!$F$16/2,1)-0.5))))/'VSWR Calculator'!$C$25)+$C61)^2+(1500*ABS(SIN(2*PI()*MOD(Calculator!$B$32/Calculator!$F$16,1)))*IF(MOD(Calculator!$B$32/Calculator!$F$16,1)&lt;0.5,-1,1))^2))/(1-SQRT(((50*POWER(80,POWER(COS(PI()*MOD(Calculator!$B$32/Calculator!$F$16,1)),2))+MIN(500,MAX(30,100*EXP(-0.3*'VSWR Calculator'!$C$24)*(1+3*ABS(MOD('VSWR Calculator'!$C$23/Calculator!$F$16/2,1)-0.5))))/'VSWR Calculator'!$C$25)-$C61)^2+(1500*ABS(SIN(2*PI()*MOD(Calculator!$B$32/Calculator!$F$16,1)))*IF(MOD(Calculator!$B$32/Calculator!$F$16,1)&lt;0.5,-1,1))^2)/SQRT(((50*POWER(80,POWER(COS(PI()*MOD(Calculator!$B$32/Calculator!$F$16,1)),2))+MIN(500,MAX(30,100*EXP(-0.3*'VSWR Calculator'!$C$24)*(1+3*ABS(MOD('VSWR Calculator'!$C$23/Calculator!$F$16/2,1)-0.5))))/'VSWR Calculator'!$C$25)+$C61)^2+(1500*ABS(SIN(2*PI()*MOD(Calculator!$B$32/Calculator!$F$16,1)))*IF(MOD(Calculator!$B$32/Calculator!$F$16,1)&lt;0.5,-1,1))^2)),2))</f>
        <v>—</v>
      </c>
      <c r="DB61" s="253" t="n">
        <f aca="false">IF(OR(Calculator!$E$17&lt;&gt;"YES",Calculator!$B$32&lt;Calculator!$G$17),"—",ROUND((1+SQRT(((50*POWER(80,POWER(COS(PI()*MOD(Calculator!$B$32/Calculator!$F$17,1)),2))+MIN(500,MAX(30,100*EXP(-0.3*'VSWR Calculator'!$C$24)*(1+3*ABS(MOD('VSWR Calculator'!$C$23/Calculator!$F$17/2,1)-0.5))))/'VSWR Calculator'!$C$25)-$C61)^2+(1500*ABS(SIN(2*PI()*MOD(Calculator!$B$32/Calculator!$F$17,1)))*IF(MOD(Calculator!$B$32/Calculator!$F$17,1)&lt;0.5,-1,1))^2)/SQRT(((50*POWER(80,POWER(COS(PI()*MOD(Calculator!$B$32/Calculator!$F$17,1)),2))+MIN(500,MAX(30,100*EXP(-0.3*'VSWR Calculator'!$C$24)*(1+3*ABS(MOD('VSWR Calculator'!$C$23/Calculator!$F$17/2,1)-0.5))))/'VSWR Calculator'!$C$25)+$C61)^2+(1500*ABS(SIN(2*PI()*MOD(Calculator!$B$32/Calculator!$F$17,1)))*IF(MOD(Calculator!$B$32/Calculator!$F$17,1)&lt;0.5,-1,1))^2))/(1-SQRT(((50*POWER(80,POWER(COS(PI()*MOD(Calculator!$B$32/Calculator!$F$17,1)),2))+MIN(500,MAX(30,100*EXP(-0.3*'VSWR Calculator'!$C$24)*(1+3*ABS(MOD('VSWR Calculator'!$C$23/Calculator!$F$17/2,1)-0.5))))/'VSWR Calculator'!$C$25)-$C61)^2+(1500*ABS(SIN(2*PI()*MOD(Calculator!$B$32/Calculator!$F$17,1)))*IF(MOD(Calculator!$B$32/Calculator!$F$17,1)&lt;0.5,-1,1))^2)/SQRT(((50*POWER(80,POWER(COS(PI()*MOD(Calculator!$B$32/Calculator!$F$17,1)),2))+MIN(500,MAX(30,100*EXP(-0.3*'VSWR Calculator'!$C$24)*(1+3*ABS(MOD('VSWR Calculator'!$C$23/Calculator!$F$17/2,1)-0.5))))/'VSWR Calculator'!$C$25)+$C61)^2+(1500*ABS(SIN(2*PI()*MOD(Calculator!$B$32/Calculator!$F$17,1)))*IF(MOD(Calculator!$B$32/Calculator!$F$17,1)&lt;0.5,-1,1))^2)),2))</f>
        <v>13.03</v>
      </c>
      <c r="DC61" s="253" t="str">
        <f aca="false">IF(OR(Calculator!$E$18&lt;&gt;"YES",Calculator!$B$32&lt;Calculator!$G$18),"—",ROUND((1+SQRT(((50*POWER(80,POWER(COS(PI()*MOD(Calculator!$B$32/Calculator!$F$18,1)),2))+MIN(500,MAX(30,100*EXP(-0.3*'VSWR Calculator'!$C$24)*(1+3*ABS(MOD('VSWR Calculator'!$C$23/Calculator!$F$18/2,1)-0.5))))/'VSWR Calculator'!$C$25)-$C61)^2+(1500*ABS(SIN(2*PI()*MOD(Calculator!$B$32/Calculator!$F$18,1)))*IF(MOD(Calculator!$B$32/Calculator!$F$18,1)&lt;0.5,-1,1))^2)/SQRT(((50*POWER(80,POWER(COS(PI()*MOD(Calculator!$B$32/Calculator!$F$18,1)),2))+MIN(500,MAX(30,100*EXP(-0.3*'VSWR Calculator'!$C$24)*(1+3*ABS(MOD('VSWR Calculator'!$C$23/Calculator!$F$18/2,1)-0.5))))/'VSWR Calculator'!$C$25)+$C61)^2+(1500*ABS(SIN(2*PI()*MOD(Calculator!$B$32/Calculator!$F$18,1)))*IF(MOD(Calculator!$B$32/Calculator!$F$18,1)&lt;0.5,-1,1))^2))/(1-SQRT(((50*POWER(80,POWER(COS(PI()*MOD(Calculator!$B$32/Calculator!$F$18,1)),2))+MIN(500,MAX(30,100*EXP(-0.3*'VSWR Calculator'!$C$24)*(1+3*ABS(MOD('VSWR Calculator'!$C$23/Calculator!$F$18/2,1)-0.5))))/'VSWR Calculator'!$C$25)-$C61)^2+(1500*ABS(SIN(2*PI()*MOD(Calculator!$B$32/Calculator!$F$18,1)))*IF(MOD(Calculator!$B$32/Calculator!$F$18,1)&lt;0.5,-1,1))^2)/SQRT(((50*POWER(80,POWER(COS(PI()*MOD(Calculator!$B$32/Calculator!$F$18,1)),2))+MIN(500,MAX(30,100*EXP(-0.3*'VSWR Calculator'!$C$24)*(1+3*ABS(MOD('VSWR Calculator'!$C$23/Calculator!$F$18/2,1)-0.5))))/'VSWR Calculator'!$C$25)+$C61)^2+(1500*ABS(SIN(2*PI()*MOD(Calculator!$B$32/Calculator!$F$18,1)))*IF(MOD(Calculator!$B$32/Calculator!$F$18,1)&lt;0.5,-1,1))^2)),2))</f>
        <v>—</v>
      </c>
      <c r="DD61" s="253" t="str">
        <f aca="false">IF(OR(Calculator!$E$19&lt;&gt;"YES",Calculator!$B$32&lt;Calculator!$G$19),"—",ROUND((1+SQRT(((50*POWER(80,POWER(COS(PI()*MOD(Calculator!$B$32/Calculator!$F$19,1)),2))+MIN(500,MAX(30,100*EXP(-0.3*'VSWR Calculator'!$C$24)*(1+3*ABS(MOD('VSWR Calculator'!$C$23/Calculator!$F$19/2,1)-0.5))))/'VSWR Calculator'!$C$25)-$C61)^2+(1500*ABS(SIN(2*PI()*MOD(Calculator!$B$32/Calculator!$F$19,1)))*IF(MOD(Calculator!$B$32/Calculator!$F$19,1)&lt;0.5,-1,1))^2)/SQRT(((50*POWER(80,POWER(COS(PI()*MOD(Calculator!$B$32/Calculator!$F$19,1)),2))+MIN(500,MAX(30,100*EXP(-0.3*'VSWR Calculator'!$C$24)*(1+3*ABS(MOD('VSWR Calculator'!$C$23/Calculator!$F$19/2,1)-0.5))))/'VSWR Calculator'!$C$25)+$C61)^2+(1500*ABS(SIN(2*PI()*MOD(Calculator!$B$32/Calculator!$F$19,1)))*IF(MOD(Calculator!$B$32/Calculator!$F$19,1)&lt;0.5,-1,1))^2))/(1-SQRT(((50*POWER(80,POWER(COS(PI()*MOD(Calculator!$B$32/Calculator!$F$19,1)),2))+MIN(500,MAX(30,100*EXP(-0.3*'VSWR Calculator'!$C$24)*(1+3*ABS(MOD('VSWR Calculator'!$C$23/Calculator!$F$19/2,1)-0.5))))/'VSWR Calculator'!$C$25)-$C61)^2+(1500*ABS(SIN(2*PI()*MOD(Calculator!$B$32/Calculator!$F$19,1)))*IF(MOD(Calculator!$B$32/Calculator!$F$19,1)&lt;0.5,-1,1))^2)/SQRT(((50*POWER(80,POWER(COS(PI()*MOD(Calculator!$B$32/Calculator!$F$19,1)),2))+MIN(500,MAX(30,100*EXP(-0.3*'VSWR Calculator'!$C$24)*(1+3*ABS(MOD('VSWR Calculator'!$C$23/Calculator!$F$19/2,1)-0.5))))/'VSWR Calculator'!$C$25)+$C61)^2+(1500*ABS(SIN(2*PI()*MOD(Calculator!$B$32/Calculator!$F$19,1)))*IF(MOD(Calculator!$B$32/Calculator!$F$19,1)&lt;0.5,-1,1))^2)),2))</f>
        <v>—</v>
      </c>
      <c r="DE61" s="253" t="str">
        <f aca="false">IF(OR(Calculator!$E$20&lt;&gt;"YES",Calculator!$B$32&lt;Calculator!$G$20),"—",ROUND((1+SQRT(((50*POWER(80,POWER(COS(PI()*MOD(Calculator!$B$32/Calculator!$F$20,1)),2))+MIN(500,MAX(30,100*EXP(-0.3*'VSWR Calculator'!$C$24)*(1+3*ABS(MOD('VSWR Calculator'!$C$23/Calculator!$F$20/2,1)-0.5))))/'VSWR Calculator'!$C$25)-$C61)^2+(1500*ABS(SIN(2*PI()*MOD(Calculator!$B$32/Calculator!$F$20,1)))*IF(MOD(Calculator!$B$32/Calculator!$F$20,1)&lt;0.5,-1,1))^2)/SQRT(((50*POWER(80,POWER(COS(PI()*MOD(Calculator!$B$32/Calculator!$F$20,1)),2))+MIN(500,MAX(30,100*EXP(-0.3*'VSWR Calculator'!$C$24)*(1+3*ABS(MOD('VSWR Calculator'!$C$23/Calculator!$F$20/2,1)-0.5))))/'VSWR Calculator'!$C$25)+$C61)^2+(1500*ABS(SIN(2*PI()*MOD(Calculator!$B$32/Calculator!$F$20,1)))*IF(MOD(Calculator!$B$32/Calculator!$F$20,1)&lt;0.5,-1,1))^2))/(1-SQRT(((50*POWER(80,POWER(COS(PI()*MOD(Calculator!$B$32/Calculator!$F$20,1)),2))+MIN(500,MAX(30,100*EXP(-0.3*'VSWR Calculator'!$C$24)*(1+3*ABS(MOD('VSWR Calculator'!$C$23/Calculator!$F$20/2,1)-0.5))))/'VSWR Calculator'!$C$25)-$C61)^2+(1500*ABS(SIN(2*PI()*MOD(Calculator!$B$32/Calculator!$F$20,1)))*IF(MOD(Calculator!$B$32/Calculator!$F$20,1)&lt;0.5,-1,1))^2)/SQRT(((50*POWER(80,POWER(COS(PI()*MOD(Calculator!$B$32/Calculator!$F$20,1)),2))+MIN(500,MAX(30,100*EXP(-0.3*'VSWR Calculator'!$C$24)*(1+3*ABS(MOD('VSWR Calculator'!$C$23/Calculator!$F$20/2,1)-0.5))))/'VSWR Calculator'!$C$25)+$C61)^2+(1500*ABS(SIN(2*PI()*MOD(Calculator!$B$32/Calculator!$F$20,1)))*IF(MOD(Calculator!$B$32/Calculator!$F$20,1)&lt;0.5,-1,1))^2)),2))</f>
        <v>—</v>
      </c>
      <c r="DF61" s="253" t="str">
        <f aca="false">IF(OR(Calculator!$E$21&lt;&gt;"YES",Calculator!$B$32&lt;Calculator!$G$21),"—",ROUND((1+SQRT(((50*POWER(80,POWER(COS(PI()*MOD(Calculator!$B$32/Calculator!$F$21,1)),2))+MIN(500,MAX(30,100*EXP(-0.3*'VSWR Calculator'!$C$24)*(1+3*ABS(MOD('VSWR Calculator'!$C$23/Calculator!$F$21/2,1)-0.5))))/'VSWR Calculator'!$C$25)-$C61)^2+(1500*ABS(SIN(2*PI()*MOD(Calculator!$B$32/Calculator!$F$21,1)))*IF(MOD(Calculator!$B$32/Calculator!$F$21,1)&lt;0.5,-1,1))^2)/SQRT(((50*POWER(80,POWER(COS(PI()*MOD(Calculator!$B$32/Calculator!$F$21,1)),2))+MIN(500,MAX(30,100*EXP(-0.3*'VSWR Calculator'!$C$24)*(1+3*ABS(MOD('VSWR Calculator'!$C$23/Calculator!$F$21/2,1)-0.5))))/'VSWR Calculator'!$C$25)+$C61)^2+(1500*ABS(SIN(2*PI()*MOD(Calculator!$B$32/Calculator!$F$21,1)))*IF(MOD(Calculator!$B$32/Calculator!$F$21,1)&lt;0.5,-1,1))^2))/(1-SQRT(((50*POWER(80,POWER(COS(PI()*MOD(Calculator!$B$32/Calculator!$F$21,1)),2))+MIN(500,MAX(30,100*EXP(-0.3*'VSWR Calculator'!$C$24)*(1+3*ABS(MOD('VSWR Calculator'!$C$23/Calculator!$F$21/2,1)-0.5))))/'VSWR Calculator'!$C$25)-$C61)^2+(1500*ABS(SIN(2*PI()*MOD(Calculator!$B$32/Calculator!$F$21,1)))*IF(MOD(Calculator!$B$32/Calculator!$F$21,1)&lt;0.5,-1,1))^2)/SQRT(((50*POWER(80,POWER(COS(PI()*MOD(Calculator!$B$32/Calculator!$F$21,1)),2))+MIN(500,MAX(30,100*EXP(-0.3*'VSWR Calculator'!$C$24)*(1+3*ABS(MOD('VSWR Calculator'!$C$23/Calculator!$F$21/2,1)-0.5))))/'VSWR Calculator'!$C$25)+$C61)^2+(1500*ABS(SIN(2*PI()*MOD(Calculator!$B$32/Calculator!$F$21,1)))*IF(MOD(Calculator!$B$32/Calculator!$F$21,1)&lt;0.5,-1,1))^2)),2))</f>
        <v>—</v>
      </c>
      <c r="DG61" s="253" t="str">
        <f aca="false">IF(OR(Calculator!$E$22&lt;&gt;"YES",Calculator!$B$32&lt;Calculator!$G$22),"—",ROUND((1+SQRT(((50*POWER(80,POWER(COS(PI()*MOD(Calculator!$B$32/Calculator!$F$22,1)),2))+MIN(500,MAX(30,100*EXP(-0.3*'VSWR Calculator'!$C$24)*(1+3*ABS(MOD('VSWR Calculator'!$C$23/Calculator!$F$22/2,1)-0.5))))/'VSWR Calculator'!$C$25)-$C61)^2+(1500*ABS(SIN(2*PI()*MOD(Calculator!$B$32/Calculator!$F$22,1)))*IF(MOD(Calculator!$B$32/Calculator!$F$22,1)&lt;0.5,-1,1))^2)/SQRT(((50*POWER(80,POWER(COS(PI()*MOD(Calculator!$B$32/Calculator!$F$22,1)),2))+MIN(500,MAX(30,100*EXP(-0.3*'VSWR Calculator'!$C$24)*(1+3*ABS(MOD('VSWR Calculator'!$C$23/Calculator!$F$22/2,1)-0.5))))/'VSWR Calculator'!$C$25)+$C61)^2+(1500*ABS(SIN(2*PI()*MOD(Calculator!$B$32/Calculator!$F$22,1)))*IF(MOD(Calculator!$B$32/Calculator!$F$22,1)&lt;0.5,-1,1))^2))/(1-SQRT(((50*POWER(80,POWER(COS(PI()*MOD(Calculator!$B$32/Calculator!$F$22,1)),2))+MIN(500,MAX(30,100*EXP(-0.3*'VSWR Calculator'!$C$24)*(1+3*ABS(MOD('VSWR Calculator'!$C$23/Calculator!$F$22/2,1)-0.5))))/'VSWR Calculator'!$C$25)-$C61)^2+(1500*ABS(SIN(2*PI()*MOD(Calculator!$B$32/Calculator!$F$22,1)))*IF(MOD(Calculator!$B$32/Calculator!$F$22,1)&lt;0.5,-1,1))^2)/SQRT(((50*POWER(80,POWER(COS(PI()*MOD(Calculator!$B$32/Calculator!$F$22,1)),2))+MIN(500,MAX(30,100*EXP(-0.3*'VSWR Calculator'!$C$24)*(1+3*ABS(MOD('VSWR Calculator'!$C$23/Calculator!$F$22/2,1)-0.5))))/'VSWR Calculator'!$C$25)+$C61)^2+(1500*ABS(SIN(2*PI()*MOD(Calculator!$B$32/Calculator!$F$22,1)))*IF(MOD(Calculator!$B$32/Calculator!$F$22,1)&lt;0.5,-1,1))^2)),2))</f>
        <v>—</v>
      </c>
      <c r="DH61" s="253" t="n">
        <f aca="false">IFERROR(ROUND((IF(ISNUMBER(CW61),CW61,0)+IF(ISNUMBER(CX61),CX61,0)+IF(ISNUMBER(CY61),CY61,0)+IF(ISNUMBER(CZ61),CZ61,0)+IF(ISNUMBER(DA61),DA61,0)+IF(ISNUMBER(DB61),DB61,0)+IF(ISNUMBER(DC61),DC61,0)+IF(ISNUMBER(DD61),DD61,0)+IF(ISNUMBER(DE61),DE61,0)+IF(ISNUMBER(DF61),DF61,0)+IF(ISNUMBER(DG61),DG61,0))/(IF(ISNUMBER(CW61),1,0)+IF(ISNUMBER(CX61),1,0)+IF(ISNUMBER(CY61),1,0)+IF(ISNUMBER(CZ61),1,0)+IF(ISNUMBER(DA61),1,0)+IF(ISNUMBER(DB61),1,0)+IF(ISNUMBER(DC61),1,0)+IF(ISNUMBER(DD61),1,0)+IF(ISNUMBER(DE61),1,0)+IF(ISNUMBER(DF61),1,0)+IF(ISNUMBER(DG61),1,0)),4),"")</f>
        <v>7.795</v>
      </c>
      <c r="DI61" s="253" t="str">
        <f aca="false">IF(OR(Calculator!$E$12&lt;&gt;"YES",Calculator!$B$33&lt;Calculator!$G$12),"—",ROUND((1+SQRT(((50*POWER(80,POWER(COS(PI()*MOD(Calculator!$B$33/Calculator!$F$12,1)),2))+MIN(500,MAX(30,100*EXP(-0.3*'VSWR Calculator'!$C$24)*(1+3*ABS(MOD('VSWR Calculator'!$C$23/Calculator!$F$12/2,1)-0.5))))/'VSWR Calculator'!$C$25)-$C61)^2+(1500*ABS(SIN(2*PI()*MOD(Calculator!$B$33/Calculator!$F$12,1)))*IF(MOD(Calculator!$B$33/Calculator!$F$12,1)&lt;0.5,-1,1))^2)/SQRT(((50*POWER(80,POWER(COS(PI()*MOD(Calculator!$B$33/Calculator!$F$12,1)),2))+MIN(500,MAX(30,100*EXP(-0.3*'VSWR Calculator'!$C$24)*(1+3*ABS(MOD('VSWR Calculator'!$C$23/Calculator!$F$12/2,1)-0.5))))/'VSWR Calculator'!$C$25)+$C61)^2+(1500*ABS(SIN(2*PI()*MOD(Calculator!$B$33/Calculator!$F$12,1)))*IF(MOD(Calculator!$B$33/Calculator!$F$12,1)&lt;0.5,-1,1))^2))/(1-SQRT(((50*POWER(80,POWER(COS(PI()*MOD(Calculator!$B$33/Calculator!$F$12,1)),2))+MIN(500,MAX(30,100*EXP(-0.3*'VSWR Calculator'!$C$24)*(1+3*ABS(MOD('VSWR Calculator'!$C$23/Calculator!$F$12/2,1)-0.5))))/'VSWR Calculator'!$C$25)-$C61)^2+(1500*ABS(SIN(2*PI()*MOD(Calculator!$B$33/Calculator!$F$12,1)))*IF(MOD(Calculator!$B$33/Calculator!$F$12,1)&lt;0.5,-1,1))^2)/SQRT(((50*POWER(80,POWER(COS(PI()*MOD(Calculator!$B$33/Calculator!$F$12,1)),2))+MIN(500,MAX(30,100*EXP(-0.3*'VSWR Calculator'!$C$24)*(1+3*ABS(MOD('VSWR Calculator'!$C$23/Calculator!$F$12/2,1)-0.5))))/'VSWR Calculator'!$C$25)+$C61)^2+(1500*ABS(SIN(2*PI()*MOD(Calculator!$B$33/Calculator!$F$12,1)))*IF(MOD(Calculator!$B$33/Calculator!$F$12,1)&lt;0.5,-1,1))^2)),2))</f>
        <v>—</v>
      </c>
      <c r="DJ61" s="253" t="str">
        <f aca="false">IF(OR(Calculator!$E$13&lt;&gt;"YES",Calculator!$B$33&lt;Calculator!$G$13),"—",ROUND((1+SQRT(((50*POWER(80,POWER(COS(PI()*MOD(Calculator!$B$33/Calculator!$F$13,1)),2))+MIN(500,MAX(30,100*EXP(-0.3*'VSWR Calculator'!$C$24)*(1+3*ABS(MOD('VSWR Calculator'!$C$23/Calculator!$F$13/2,1)-0.5))))/'VSWR Calculator'!$C$25)-$C61)^2+(1500*ABS(SIN(2*PI()*MOD(Calculator!$B$33/Calculator!$F$13,1)))*IF(MOD(Calculator!$B$33/Calculator!$F$13,1)&lt;0.5,-1,1))^2)/SQRT(((50*POWER(80,POWER(COS(PI()*MOD(Calculator!$B$33/Calculator!$F$13,1)),2))+MIN(500,MAX(30,100*EXP(-0.3*'VSWR Calculator'!$C$24)*(1+3*ABS(MOD('VSWR Calculator'!$C$23/Calculator!$F$13/2,1)-0.5))))/'VSWR Calculator'!$C$25)+$C61)^2+(1500*ABS(SIN(2*PI()*MOD(Calculator!$B$33/Calculator!$F$13,1)))*IF(MOD(Calculator!$B$33/Calculator!$F$13,1)&lt;0.5,-1,1))^2))/(1-SQRT(((50*POWER(80,POWER(COS(PI()*MOD(Calculator!$B$33/Calculator!$F$13,1)),2))+MIN(500,MAX(30,100*EXP(-0.3*'VSWR Calculator'!$C$24)*(1+3*ABS(MOD('VSWR Calculator'!$C$23/Calculator!$F$13/2,1)-0.5))))/'VSWR Calculator'!$C$25)-$C61)^2+(1500*ABS(SIN(2*PI()*MOD(Calculator!$B$33/Calculator!$F$13,1)))*IF(MOD(Calculator!$B$33/Calculator!$F$13,1)&lt;0.5,-1,1))^2)/SQRT(((50*POWER(80,POWER(COS(PI()*MOD(Calculator!$B$33/Calculator!$F$13,1)),2))+MIN(500,MAX(30,100*EXP(-0.3*'VSWR Calculator'!$C$24)*(1+3*ABS(MOD('VSWR Calculator'!$C$23/Calculator!$F$13/2,1)-0.5))))/'VSWR Calculator'!$C$25)+$C61)^2+(1500*ABS(SIN(2*PI()*MOD(Calculator!$B$33/Calculator!$F$13,1)))*IF(MOD(Calculator!$B$33/Calculator!$F$13,1)&lt;0.5,-1,1))^2)),2))</f>
        <v>—</v>
      </c>
      <c r="DK61" s="253" t="str">
        <f aca="false">IF(OR(Calculator!$E$14&lt;&gt;"YES",Calculator!$B$33&lt;Calculator!$G$14),"—",ROUND((1+SQRT(((50*POWER(80,POWER(COS(PI()*MOD(Calculator!$B$33/Calculator!$F$14,1)),2))+MIN(500,MAX(30,100*EXP(-0.3*'VSWR Calculator'!$C$24)*(1+3*ABS(MOD('VSWR Calculator'!$C$23/Calculator!$F$14/2,1)-0.5))))/'VSWR Calculator'!$C$25)-$C61)^2+(1500*ABS(SIN(2*PI()*MOD(Calculator!$B$33/Calculator!$F$14,1)))*IF(MOD(Calculator!$B$33/Calculator!$F$14,1)&lt;0.5,-1,1))^2)/SQRT(((50*POWER(80,POWER(COS(PI()*MOD(Calculator!$B$33/Calculator!$F$14,1)),2))+MIN(500,MAX(30,100*EXP(-0.3*'VSWR Calculator'!$C$24)*(1+3*ABS(MOD('VSWR Calculator'!$C$23/Calculator!$F$14/2,1)-0.5))))/'VSWR Calculator'!$C$25)+$C61)^2+(1500*ABS(SIN(2*PI()*MOD(Calculator!$B$33/Calculator!$F$14,1)))*IF(MOD(Calculator!$B$33/Calculator!$F$14,1)&lt;0.5,-1,1))^2))/(1-SQRT(((50*POWER(80,POWER(COS(PI()*MOD(Calculator!$B$33/Calculator!$F$14,1)),2))+MIN(500,MAX(30,100*EXP(-0.3*'VSWR Calculator'!$C$24)*(1+3*ABS(MOD('VSWR Calculator'!$C$23/Calculator!$F$14/2,1)-0.5))))/'VSWR Calculator'!$C$25)-$C61)^2+(1500*ABS(SIN(2*PI()*MOD(Calculator!$B$33/Calculator!$F$14,1)))*IF(MOD(Calculator!$B$33/Calculator!$F$14,1)&lt;0.5,-1,1))^2)/SQRT(((50*POWER(80,POWER(COS(PI()*MOD(Calculator!$B$33/Calculator!$F$14,1)),2))+MIN(500,MAX(30,100*EXP(-0.3*'VSWR Calculator'!$C$24)*(1+3*ABS(MOD('VSWR Calculator'!$C$23/Calculator!$F$14/2,1)-0.5))))/'VSWR Calculator'!$C$25)+$C61)^2+(1500*ABS(SIN(2*PI()*MOD(Calculator!$B$33/Calculator!$F$14,1)))*IF(MOD(Calculator!$B$33/Calculator!$F$14,1)&lt;0.5,-1,1))^2)),2))</f>
        <v>—</v>
      </c>
      <c r="DL61" s="253" t="n">
        <f aca="false">IF(OR(Calculator!$E$15&lt;&gt;"YES",Calculator!$B$33&lt;Calculator!$G$15),"—",ROUND((1+SQRT(((50*POWER(80,POWER(COS(PI()*MOD(Calculator!$B$33/Calculator!$F$15,1)),2))+MIN(500,MAX(30,100*EXP(-0.3*'VSWR Calculator'!$C$24)*(1+3*ABS(MOD('VSWR Calculator'!$C$23/Calculator!$F$15/2,1)-0.5))))/'VSWR Calculator'!$C$25)-$C61)^2+(1500*ABS(SIN(2*PI()*MOD(Calculator!$B$33/Calculator!$F$15,1)))*IF(MOD(Calculator!$B$33/Calculator!$F$15,1)&lt;0.5,-1,1))^2)/SQRT(((50*POWER(80,POWER(COS(PI()*MOD(Calculator!$B$33/Calculator!$F$15,1)),2))+MIN(500,MAX(30,100*EXP(-0.3*'VSWR Calculator'!$C$24)*(1+3*ABS(MOD('VSWR Calculator'!$C$23/Calculator!$F$15/2,1)-0.5))))/'VSWR Calculator'!$C$25)+$C61)^2+(1500*ABS(SIN(2*PI()*MOD(Calculator!$B$33/Calculator!$F$15,1)))*IF(MOD(Calculator!$B$33/Calculator!$F$15,1)&lt;0.5,-1,1))^2))/(1-SQRT(((50*POWER(80,POWER(COS(PI()*MOD(Calculator!$B$33/Calculator!$F$15,1)),2))+MIN(500,MAX(30,100*EXP(-0.3*'VSWR Calculator'!$C$24)*(1+3*ABS(MOD('VSWR Calculator'!$C$23/Calculator!$F$15/2,1)-0.5))))/'VSWR Calculator'!$C$25)-$C61)^2+(1500*ABS(SIN(2*PI()*MOD(Calculator!$B$33/Calculator!$F$15,1)))*IF(MOD(Calculator!$B$33/Calculator!$F$15,1)&lt;0.5,-1,1))^2)/SQRT(((50*POWER(80,POWER(COS(PI()*MOD(Calculator!$B$33/Calculator!$F$15,1)),2))+MIN(500,MAX(30,100*EXP(-0.3*'VSWR Calculator'!$C$24)*(1+3*ABS(MOD('VSWR Calculator'!$C$23/Calculator!$F$15/2,1)-0.5))))/'VSWR Calculator'!$C$25)+$C61)^2+(1500*ABS(SIN(2*PI()*MOD(Calculator!$B$33/Calculator!$F$15,1)))*IF(MOD(Calculator!$B$33/Calculator!$F$15,1)&lt;0.5,-1,1))^2)),2))</f>
        <v>2.67</v>
      </c>
      <c r="DM61" s="253" t="str">
        <f aca="false">IF(OR(Calculator!$E$16&lt;&gt;"YES",Calculator!$B$33&lt;Calculator!$G$16),"—",ROUND((1+SQRT(((50*POWER(80,POWER(COS(PI()*MOD(Calculator!$B$33/Calculator!$F$16,1)),2))+MIN(500,MAX(30,100*EXP(-0.3*'VSWR Calculator'!$C$24)*(1+3*ABS(MOD('VSWR Calculator'!$C$23/Calculator!$F$16/2,1)-0.5))))/'VSWR Calculator'!$C$25)-$C61)^2+(1500*ABS(SIN(2*PI()*MOD(Calculator!$B$33/Calculator!$F$16,1)))*IF(MOD(Calculator!$B$33/Calculator!$F$16,1)&lt;0.5,-1,1))^2)/SQRT(((50*POWER(80,POWER(COS(PI()*MOD(Calculator!$B$33/Calculator!$F$16,1)),2))+MIN(500,MAX(30,100*EXP(-0.3*'VSWR Calculator'!$C$24)*(1+3*ABS(MOD('VSWR Calculator'!$C$23/Calculator!$F$16/2,1)-0.5))))/'VSWR Calculator'!$C$25)+$C61)^2+(1500*ABS(SIN(2*PI()*MOD(Calculator!$B$33/Calculator!$F$16,1)))*IF(MOD(Calculator!$B$33/Calculator!$F$16,1)&lt;0.5,-1,1))^2))/(1-SQRT(((50*POWER(80,POWER(COS(PI()*MOD(Calculator!$B$33/Calculator!$F$16,1)),2))+MIN(500,MAX(30,100*EXP(-0.3*'VSWR Calculator'!$C$24)*(1+3*ABS(MOD('VSWR Calculator'!$C$23/Calculator!$F$16/2,1)-0.5))))/'VSWR Calculator'!$C$25)-$C61)^2+(1500*ABS(SIN(2*PI()*MOD(Calculator!$B$33/Calculator!$F$16,1)))*IF(MOD(Calculator!$B$33/Calculator!$F$16,1)&lt;0.5,-1,1))^2)/SQRT(((50*POWER(80,POWER(COS(PI()*MOD(Calculator!$B$33/Calculator!$F$16,1)),2))+MIN(500,MAX(30,100*EXP(-0.3*'VSWR Calculator'!$C$24)*(1+3*ABS(MOD('VSWR Calculator'!$C$23/Calculator!$F$16/2,1)-0.5))))/'VSWR Calculator'!$C$25)+$C61)^2+(1500*ABS(SIN(2*PI()*MOD(Calculator!$B$33/Calculator!$F$16,1)))*IF(MOD(Calculator!$B$33/Calculator!$F$16,1)&lt;0.5,-1,1))^2)),2))</f>
        <v>—</v>
      </c>
      <c r="DN61" s="253" t="n">
        <f aca="false">IF(OR(Calculator!$E$17&lt;&gt;"YES",Calculator!$B$33&lt;Calculator!$G$17),"—",ROUND((1+SQRT(((50*POWER(80,POWER(COS(PI()*MOD(Calculator!$B$33/Calculator!$F$17,1)),2))+MIN(500,MAX(30,100*EXP(-0.3*'VSWR Calculator'!$C$24)*(1+3*ABS(MOD('VSWR Calculator'!$C$23/Calculator!$F$17/2,1)-0.5))))/'VSWR Calculator'!$C$25)-$C61)^2+(1500*ABS(SIN(2*PI()*MOD(Calculator!$B$33/Calculator!$F$17,1)))*IF(MOD(Calculator!$B$33/Calculator!$F$17,1)&lt;0.5,-1,1))^2)/SQRT(((50*POWER(80,POWER(COS(PI()*MOD(Calculator!$B$33/Calculator!$F$17,1)),2))+MIN(500,MAX(30,100*EXP(-0.3*'VSWR Calculator'!$C$24)*(1+3*ABS(MOD('VSWR Calculator'!$C$23/Calculator!$F$17/2,1)-0.5))))/'VSWR Calculator'!$C$25)+$C61)^2+(1500*ABS(SIN(2*PI()*MOD(Calculator!$B$33/Calculator!$F$17,1)))*IF(MOD(Calculator!$B$33/Calculator!$F$17,1)&lt;0.5,-1,1))^2))/(1-SQRT(((50*POWER(80,POWER(COS(PI()*MOD(Calculator!$B$33/Calculator!$F$17,1)),2))+MIN(500,MAX(30,100*EXP(-0.3*'VSWR Calculator'!$C$24)*(1+3*ABS(MOD('VSWR Calculator'!$C$23/Calculator!$F$17/2,1)-0.5))))/'VSWR Calculator'!$C$25)-$C61)^2+(1500*ABS(SIN(2*PI()*MOD(Calculator!$B$33/Calculator!$F$17,1)))*IF(MOD(Calculator!$B$33/Calculator!$F$17,1)&lt;0.5,-1,1))^2)/SQRT(((50*POWER(80,POWER(COS(PI()*MOD(Calculator!$B$33/Calculator!$F$17,1)),2))+MIN(500,MAX(30,100*EXP(-0.3*'VSWR Calculator'!$C$24)*(1+3*ABS(MOD('VSWR Calculator'!$C$23/Calculator!$F$17/2,1)-0.5))))/'VSWR Calculator'!$C$25)+$C61)^2+(1500*ABS(SIN(2*PI()*MOD(Calculator!$B$33/Calculator!$F$17,1)))*IF(MOD(Calculator!$B$33/Calculator!$F$17,1)&lt;0.5,-1,1))^2)),2))</f>
        <v>14.01</v>
      </c>
      <c r="DO61" s="253" t="str">
        <f aca="false">IF(OR(Calculator!$E$18&lt;&gt;"YES",Calculator!$B$33&lt;Calculator!$G$18),"—",ROUND((1+SQRT(((50*POWER(80,POWER(COS(PI()*MOD(Calculator!$B$33/Calculator!$F$18,1)),2))+MIN(500,MAX(30,100*EXP(-0.3*'VSWR Calculator'!$C$24)*(1+3*ABS(MOD('VSWR Calculator'!$C$23/Calculator!$F$18/2,1)-0.5))))/'VSWR Calculator'!$C$25)-$C61)^2+(1500*ABS(SIN(2*PI()*MOD(Calculator!$B$33/Calculator!$F$18,1)))*IF(MOD(Calculator!$B$33/Calculator!$F$18,1)&lt;0.5,-1,1))^2)/SQRT(((50*POWER(80,POWER(COS(PI()*MOD(Calculator!$B$33/Calculator!$F$18,1)),2))+MIN(500,MAX(30,100*EXP(-0.3*'VSWR Calculator'!$C$24)*(1+3*ABS(MOD('VSWR Calculator'!$C$23/Calculator!$F$18/2,1)-0.5))))/'VSWR Calculator'!$C$25)+$C61)^2+(1500*ABS(SIN(2*PI()*MOD(Calculator!$B$33/Calculator!$F$18,1)))*IF(MOD(Calculator!$B$33/Calculator!$F$18,1)&lt;0.5,-1,1))^2))/(1-SQRT(((50*POWER(80,POWER(COS(PI()*MOD(Calculator!$B$33/Calculator!$F$18,1)),2))+MIN(500,MAX(30,100*EXP(-0.3*'VSWR Calculator'!$C$24)*(1+3*ABS(MOD('VSWR Calculator'!$C$23/Calculator!$F$18/2,1)-0.5))))/'VSWR Calculator'!$C$25)-$C61)^2+(1500*ABS(SIN(2*PI()*MOD(Calculator!$B$33/Calculator!$F$18,1)))*IF(MOD(Calculator!$B$33/Calculator!$F$18,1)&lt;0.5,-1,1))^2)/SQRT(((50*POWER(80,POWER(COS(PI()*MOD(Calculator!$B$33/Calculator!$F$18,1)),2))+MIN(500,MAX(30,100*EXP(-0.3*'VSWR Calculator'!$C$24)*(1+3*ABS(MOD('VSWR Calculator'!$C$23/Calculator!$F$18/2,1)-0.5))))/'VSWR Calculator'!$C$25)+$C61)^2+(1500*ABS(SIN(2*PI()*MOD(Calculator!$B$33/Calculator!$F$18,1)))*IF(MOD(Calculator!$B$33/Calculator!$F$18,1)&lt;0.5,-1,1))^2)),2))</f>
        <v>—</v>
      </c>
      <c r="DP61" s="253" t="str">
        <f aca="false">IF(OR(Calculator!$E$19&lt;&gt;"YES",Calculator!$B$33&lt;Calculator!$G$19),"—",ROUND((1+SQRT(((50*POWER(80,POWER(COS(PI()*MOD(Calculator!$B$33/Calculator!$F$19,1)),2))+MIN(500,MAX(30,100*EXP(-0.3*'VSWR Calculator'!$C$24)*(1+3*ABS(MOD('VSWR Calculator'!$C$23/Calculator!$F$19/2,1)-0.5))))/'VSWR Calculator'!$C$25)-$C61)^2+(1500*ABS(SIN(2*PI()*MOD(Calculator!$B$33/Calculator!$F$19,1)))*IF(MOD(Calculator!$B$33/Calculator!$F$19,1)&lt;0.5,-1,1))^2)/SQRT(((50*POWER(80,POWER(COS(PI()*MOD(Calculator!$B$33/Calculator!$F$19,1)),2))+MIN(500,MAX(30,100*EXP(-0.3*'VSWR Calculator'!$C$24)*(1+3*ABS(MOD('VSWR Calculator'!$C$23/Calculator!$F$19/2,1)-0.5))))/'VSWR Calculator'!$C$25)+$C61)^2+(1500*ABS(SIN(2*PI()*MOD(Calculator!$B$33/Calculator!$F$19,1)))*IF(MOD(Calculator!$B$33/Calculator!$F$19,1)&lt;0.5,-1,1))^2))/(1-SQRT(((50*POWER(80,POWER(COS(PI()*MOD(Calculator!$B$33/Calculator!$F$19,1)),2))+MIN(500,MAX(30,100*EXP(-0.3*'VSWR Calculator'!$C$24)*(1+3*ABS(MOD('VSWR Calculator'!$C$23/Calculator!$F$19/2,1)-0.5))))/'VSWR Calculator'!$C$25)-$C61)^2+(1500*ABS(SIN(2*PI()*MOD(Calculator!$B$33/Calculator!$F$19,1)))*IF(MOD(Calculator!$B$33/Calculator!$F$19,1)&lt;0.5,-1,1))^2)/SQRT(((50*POWER(80,POWER(COS(PI()*MOD(Calculator!$B$33/Calculator!$F$19,1)),2))+MIN(500,MAX(30,100*EXP(-0.3*'VSWR Calculator'!$C$24)*(1+3*ABS(MOD('VSWR Calculator'!$C$23/Calculator!$F$19/2,1)-0.5))))/'VSWR Calculator'!$C$25)+$C61)^2+(1500*ABS(SIN(2*PI()*MOD(Calculator!$B$33/Calculator!$F$19,1)))*IF(MOD(Calculator!$B$33/Calculator!$F$19,1)&lt;0.5,-1,1))^2)),2))</f>
        <v>—</v>
      </c>
      <c r="DQ61" s="253" t="str">
        <f aca="false">IF(OR(Calculator!$E$20&lt;&gt;"YES",Calculator!$B$33&lt;Calculator!$G$20),"—",ROUND((1+SQRT(((50*POWER(80,POWER(COS(PI()*MOD(Calculator!$B$33/Calculator!$F$20,1)),2))+MIN(500,MAX(30,100*EXP(-0.3*'VSWR Calculator'!$C$24)*(1+3*ABS(MOD('VSWR Calculator'!$C$23/Calculator!$F$20/2,1)-0.5))))/'VSWR Calculator'!$C$25)-$C61)^2+(1500*ABS(SIN(2*PI()*MOD(Calculator!$B$33/Calculator!$F$20,1)))*IF(MOD(Calculator!$B$33/Calculator!$F$20,1)&lt;0.5,-1,1))^2)/SQRT(((50*POWER(80,POWER(COS(PI()*MOD(Calculator!$B$33/Calculator!$F$20,1)),2))+MIN(500,MAX(30,100*EXP(-0.3*'VSWR Calculator'!$C$24)*(1+3*ABS(MOD('VSWR Calculator'!$C$23/Calculator!$F$20/2,1)-0.5))))/'VSWR Calculator'!$C$25)+$C61)^2+(1500*ABS(SIN(2*PI()*MOD(Calculator!$B$33/Calculator!$F$20,1)))*IF(MOD(Calculator!$B$33/Calculator!$F$20,1)&lt;0.5,-1,1))^2))/(1-SQRT(((50*POWER(80,POWER(COS(PI()*MOD(Calculator!$B$33/Calculator!$F$20,1)),2))+MIN(500,MAX(30,100*EXP(-0.3*'VSWR Calculator'!$C$24)*(1+3*ABS(MOD('VSWR Calculator'!$C$23/Calculator!$F$20/2,1)-0.5))))/'VSWR Calculator'!$C$25)-$C61)^2+(1500*ABS(SIN(2*PI()*MOD(Calculator!$B$33/Calculator!$F$20,1)))*IF(MOD(Calculator!$B$33/Calculator!$F$20,1)&lt;0.5,-1,1))^2)/SQRT(((50*POWER(80,POWER(COS(PI()*MOD(Calculator!$B$33/Calculator!$F$20,1)),2))+MIN(500,MAX(30,100*EXP(-0.3*'VSWR Calculator'!$C$24)*(1+3*ABS(MOD('VSWR Calculator'!$C$23/Calculator!$F$20/2,1)-0.5))))/'VSWR Calculator'!$C$25)+$C61)^2+(1500*ABS(SIN(2*PI()*MOD(Calculator!$B$33/Calculator!$F$20,1)))*IF(MOD(Calculator!$B$33/Calculator!$F$20,1)&lt;0.5,-1,1))^2)),2))</f>
        <v>—</v>
      </c>
      <c r="DR61" s="253" t="str">
        <f aca="false">IF(OR(Calculator!$E$21&lt;&gt;"YES",Calculator!$B$33&lt;Calculator!$G$21),"—",ROUND((1+SQRT(((50*POWER(80,POWER(COS(PI()*MOD(Calculator!$B$33/Calculator!$F$21,1)),2))+MIN(500,MAX(30,100*EXP(-0.3*'VSWR Calculator'!$C$24)*(1+3*ABS(MOD('VSWR Calculator'!$C$23/Calculator!$F$21/2,1)-0.5))))/'VSWR Calculator'!$C$25)-$C61)^2+(1500*ABS(SIN(2*PI()*MOD(Calculator!$B$33/Calculator!$F$21,1)))*IF(MOD(Calculator!$B$33/Calculator!$F$21,1)&lt;0.5,-1,1))^2)/SQRT(((50*POWER(80,POWER(COS(PI()*MOD(Calculator!$B$33/Calculator!$F$21,1)),2))+MIN(500,MAX(30,100*EXP(-0.3*'VSWR Calculator'!$C$24)*(1+3*ABS(MOD('VSWR Calculator'!$C$23/Calculator!$F$21/2,1)-0.5))))/'VSWR Calculator'!$C$25)+$C61)^2+(1500*ABS(SIN(2*PI()*MOD(Calculator!$B$33/Calculator!$F$21,1)))*IF(MOD(Calculator!$B$33/Calculator!$F$21,1)&lt;0.5,-1,1))^2))/(1-SQRT(((50*POWER(80,POWER(COS(PI()*MOD(Calculator!$B$33/Calculator!$F$21,1)),2))+MIN(500,MAX(30,100*EXP(-0.3*'VSWR Calculator'!$C$24)*(1+3*ABS(MOD('VSWR Calculator'!$C$23/Calculator!$F$21/2,1)-0.5))))/'VSWR Calculator'!$C$25)-$C61)^2+(1500*ABS(SIN(2*PI()*MOD(Calculator!$B$33/Calculator!$F$21,1)))*IF(MOD(Calculator!$B$33/Calculator!$F$21,1)&lt;0.5,-1,1))^2)/SQRT(((50*POWER(80,POWER(COS(PI()*MOD(Calculator!$B$33/Calculator!$F$21,1)),2))+MIN(500,MAX(30,100*EXP(-0.3*'VSWR Calculator'!$C$24)*(1+3*ABS(MOD('VSWR Calculator'!$C$23/Calculator!$F$21/2,1)-0.5))))/'VSWR Calculator'!$C$25)+$C61)^2+(1500*ABS(SIN(2*PI()*MOD(Calculator!$B$33/Calculator!$F$21,1)))*IF(MOD(Calculator!$B$33/Calculator!$F$21,1)&lt;0.5,-1,1))^2)),2))</f>
        <v>—</v>
      </c>
      <c r="DS61" s="253" t="str">
        <f aca="false">IF(OR(Calculator!$E$22&lt;&gt;"YES",Calculator!$B$33&lt;Calculator!$G$22),"—",ROUND((1+SQRT(((50*POWER(80,POWER(COS(PI()*MOD(Calculator!$B$33/Calculator!$F$22,1)),2))+MIN(500,MAX(30,100*EXP(-0.3*'VSWR Calculator'!$C$24)*(1+3*ABS(MOD('VSWR Calculator'!$C$23/Calculator!$F$22/2,1)-0.5))))/'VSWR Calculator'!$C$25)-$C61)^2+(1500*ABS(SIN(2*PI()*MOD(Calculator!$B$33/Calculator!$F$22,1)))*IF(MOD(Calculator!$B$33/Calculator!$F$22,1)&lt;0.5,-1,1))^2)/SQRT(((50*POWER(80,POWER(COS(PI()*MOD(Calculator!$B$33/Calculator!$F$22,1)),2))+MIN(500,MAX(30,100*EXP(-0.3*'VSWR Calculator'!$C$24)*(1+3*ABS(MOD('VSWR Calculator'!$C$23/Calculator!$F$22/2,1)-0.5))))/'VSWR Calculator'!$C$25)+$C61)^2+(1500*ABS(SIN(2*PI()*MOD(Calculator!$B$33/Calculator!$F$22,1)))*IF(MOD(Calculator!$B$33/Calculator!$F$22,1)&lt;0.5,-1,1))^2))/(1-SQRT(((50*POWER(80,POWER(COS(PI()*MOD(Calculator!$B$33/Calculator!$F$22,1)),2))+MIN(500,MAX(30,100*EXP(-0.3*'VSWR Calculator'!$C$24)*(1+3*ABS(MOD('VSWR Calculator'!$C$23/Calculator!$F$22/2,1)-0.5))))/'VSWR Calculator'!$C$25)-$C61)^2+(1500*ABS(SIN(2*PI()*MOD(Calculator!$B$33/Calculator!$F$22,1)))*IF(MOD(Calculator!$B$33/Calculator!$F$22,1)&lt;0.5,-1,1))^2)/SQRT(((50*POWER(80,POWER(COS(PI()*MOD(Calculator!$B$33/Calculator!$F$22,1)),2))+MIN(500,MAX(30,100*EXP(-0.3*'VSWR Calculator'!$C$24)*(1+3*ABS(MOD('VSWR Calculator'!$C$23/Calculator!$F$22/2,1)-0.5))))/'VSWR Calculator'!$C$25)+$C61)^2+(1500*ABS(SIN(2*PI()*MOD(Calculator!$B$33/Calculator!$F$22,1)))*IF(MOD(Calculator!$B$33/Calculator!$F$22,1)&lt;0.5,-1,1))^2)),2))</f>
        <v>—</v>
      </c>
      <c r="DT61" s="253" t="n">
        <f aca="false">IFERROR(ROUND((IF(ISNUMBER(DI61),DI61,0)+IF(ISNUMBER(DJ61),DJ61,0)+IF(ISNUMBER(DK61),DK61,0)+IF(ISNUMBER(DL61),DL61,0)+IF(ISNUMBER(DM61),DM61,0)+IF(ISNUMBER(DN61),DN61,0)+IF(ISNUMBER(DO61),DO61,0)+IF(ISNUMBER(DP61),DP61,0)+IF(ISNUMBER(DQ61),DQ61,0)+IF(ISNUMBER(DR61),DR61,0)+IF(ISNUMBER(DS61),DS61,0))/(IF(ISNUMBER(DI61),1,0)+IF(ISNUMBER(DJ61),1,0)+IF(ISNUMBER(DK61),1,0)+IF(ISNUMBER(DL61),1,0)+IF(ISNUMBER(DM61),1,0)+IF(ISNUMBER(DN61),1,0)+IF(ISNUMBER(DO61),1,0)+IF(ISNUMBER(DP61),1,0)+IF(ISNUMBER(DQ61),1,0)+IF(ISNUMBER(DR61),1,0)+IF(ISNUMBER(DS61),1,0)),4),"")</f>
        <v>8.34</v>
      </c>
      <c r="DU61" s="253" t="str">
        <f aca="false">IF(OR(Calculator!$E$12&lt;&gt;"YES",Calculator!$B$34&lt;Calculator!$G$12),"—",ROUND((1+SQRT(((50*POWER(80,POWER(COS(PI()*MOD(Calculator!$B$34/Calculator!$F$12,1)),2))-$C61)^2+(1500*ABS(SIN(2*PI()*MOD(Calculator!$B$34/Calculator!$F$12,1)))*IF(MOD(Calculator!$B$34/Calculator!$F$12,1)&lt;0.5,-1,1))^2)/((50*POWER(80,POWER(COS(PI()*MOD(Calculator!$B$34/Calculator!$F$12,1)),2))+$C61)^2+(1500*ABS(SIN(2*PI()*MOD(Calculator!$B$34/Calculator!$F$12,1)))*IF(MOD(Calculator!$B$34/Calculator!$F$12,1)&lt;0.5,-1,1))^2)))/(1-SQRT(((50*POWER(80,POWER(COS(PI()*MOD(Calculator!$B$34/Calculator!$F$12,1)),2))-$C61)^2+(1500*ABS(SIN(2*PI()*MOD(Calculator!$B$34/Calculator!$F$12,1)))*IF(MOD(Calculator!$B$34/Calculator!$F$12,1)&lt;0.5,-1,1))^2)/((50*POWER(80,POWER(COS(PI()*MOD(Calculator!$B$34/Calculator!$F$12,1)),2))+$C61)^2+(1500*ABS(SIN(2*PI()*MOD(Calculator!$B$34/Calculator!$F$12,1)))*IF(MOD(Calculator!$B$34/Calculator!$F$12,1)&lt;0.5,-1,1))^2))),2))</f>
        <v>—</v>
      </c>
      <c r="DV61" s="253" t="str">
        <f aca="false">IF(OR(Calculator!$E$13&lt;&gt;"YES",Calculator!$B$34&lt;Calculator!$G$13),"—",ROUND((1+SQRT(((50*POWER(80,POWER(COS(PI()*MOD(Calculator!$B$34/Calculator!$F$13,1)),2))-$C61)^2+(1500*ABS(SIN(2*PI()*MOD(Calculator!$B$34/Calculator!$F$13,1)))*IF(MOD(Calculator!$B$34/Calculator!$F$13,1)&lt;0.5,-1,1))^2)/((50*POWER(80,POWER(COS(PI()*MOD(Calculator!$B$34/Calculator!$F$13,1)),2))+$C61)^2+(1500*ABS(SIN(2*PI()*MOD(Calculator!$B$34/Calculator!$F$13,1)))*IF(MOD(Calculator!$B$34/Calculator!$F$13,1)&lt;0.5,-1,1))^2)))/(1-SQRT(((50*POWER(80,POWER(COS(PI()*MOD(Calculator!$B$34/Calculator!$F$13,1)),2))-$C61)^2+(1500*ABS(SIN(2*PI()*MOD(Calculator!$B$34/Calculator!$F$13,1)))*IF(MOD(Calculator!$B$34/Calculator!$F$13,1)&lt;0.5,-1,1))^2)/((50*POWER(80,POWER(COS(PI()*MOD(Calculator!$B$34/Calculator!$F$13,1)),2))+$C61)^2+(1500*ABS(SIN(2*PI()*MOD(Calculator!$B$34/Calculator!$F$13,1)))*IF(MOD(Calculator!$B$34/Calculator!$F$13,1)&lt;0.5,-1,1))^2))),2))</f>
        <v>—</v>
      </c>
      <c r="DW61" s="253" t="str">
        <f aca="false">IF(OR(Calculator!$E$14&lt;&gt;"YES",Calculator!$B$34&lt;Calculator!$G$14),"—",ROUND((1+SQRT(((50*POWER(80,POWER(COS(PI()*MOD(Calculator!$B$34/Calculator!$F$14,1)),2))-$C61)^2+(1500*ABS(SIN(2*PI()*MOD(Calculator!$B$34/Calculator!$F$14,1)))*IF(MOD(Calculator!$B$34/Calculator!$F$14,1)&lt;0.5,-1,1))^2)/((50*POWER(80,POWER(COS(PI()*MOD(Calculator!$B$34/Calculator!$F$14,1)),2))+$C61)^2+(1500*ABS(SIN(2*PI()*MOD(Calculator!$B$34/Calculator!$F$14,1)))*IF(MOD(Calculator!$B$34/Calculator!$F$14,1)&lt;0.5,-1,1))^2)))/(1-SQRT(((50*POWER(80,POWER(COS(PI()*MOD(Calculator!$B$34/Calculator!$F$14,1)),2))-$C61)^2+(1500*ABS(SIN(2*PI()*MOD(Calculator!$B$34/Calculator!$F$14,1)))*IF(MOD(Calculator!$B$34/Calculator!$F$14,1)&lt;0.5,-1,1))^2)/((50*POWER(80,POWER(COS(PI()*MOD(Calculator!$B$34/Calculator!$F$14,1)),2))+$C61)^2+(1500*ABS(SIN(2*PI()*MOD(Calculator!$B$34/Calculator!$F$14,1)))*IF(MOD(Calculator!$B$34/Calculator!$F$14,1)&lt;0.5,-1,1))^2))),2))</f>
        <v>—</v>
      </c>
      <c r="DX61" s="253" t="n">
        <f aca="false">IF(OR(Calculator!$E$15&lt;&gt;"YES",Calculator!$B$34&lt;Calculator!$G$15),"—",ROUND((1+SQRT(((50*POWER(80,POWER(COS(PI()*MOD(Calculator!$B$34/Calculator!$F$15,1)),2))-$C61)^2+(1500*ABS(SIN(2*PI()*MOD(Calculator!$B$34/Calculator!$F$15,1)))*IF(MOD(Calculator!$B$34/Calculator!$F$15,1)&lt;0.5,-1,1))^2)/((50*POWER(80,POWER(COS(PI()*MOD(Calculator!$B$34/Calculator!$F$15,1)),2))+$C61)^2+(1500*ABS(SIN(2*PI()*MOD(Calculator!$B$34/Calculator!$F$15,1)))*IF(MOD(Calculator!$B$34/Calculator!$F$15,1)&lt;0.5,-1,1))^2)))/(1-SQRT(((50*POWER(80,POWER(COS(PI()*MOD(Calculator!$B$34/Calculator!$F$15,1)),2))-$C61)^2+(1500*ABS(SIN(2*PI()*MOD(Calculator!$B$34/Calculator!$F$15,1)))*IF(MOD(Calculator!$B$34/Calculator!$F$15,1)&lt;0.5,-1,1))^2)/((50*POWER(80,POWER(COS(PI()*MOD(Calculator!$B$34/Calculator!$F$15,1)),2))+$C61)^2+(1500*ABS(SIN(2*PI()*MOD(Calculator!$B$34/Calculator!$F$15,1)))*IF(MOD(Calculator!$B$34/Calculator!$F$15,1)&lt;0.5,-1,1))^2))),2))</f>
        <v>18.8</v>
      </c>
      <c r="DY61" s="253" t="str">
        <f aca="false">IF(OR(Calculator!$E$16&lt;&gt;"YES",Calculator!$B$34&lt;Calculator!$G$16),"—",ROUND((1+SQRT(((50*POWER(80,POWER(COS(PI()*MOD(Calculator!$B$34/Calculator!$F$16,1)),2))-$C61)^2+(1500*ABS(SIN(2*PI()*MOD(Calculator!$B$34/Calculator!$F$16,1)))*IF(MOD(Calculator!$B$34/Calculator!$F$16,1)&lt;0.5,-1,1))^2)/((50*POWER(80,POWER(COS(PI()*MOD(Calculator!$B$34/Calculator!$F$16,1)),2))+$C61)^2+(1500*ABS(SIN(2*PI()*MOD(Calculator!$B$34/Calculator!$F$16,1)))*IF(MOD(Calculator!$B$34/Calculator!$F$16,1)&lt;0.5,-1,1))^2)))/(1-SQRT(((50*POWER(80,POWER(COS(PI()*MOD(Calculator!$B$34/Calculator!$F$16,1)),2))-$C61)^2+(1500*ABS(SIN(2*PI()*MOD(Calculator!$B$34/Calculator!$F$16,1)))*IF(MOD(Calculator!$B$34/Calculator!$F$16,1)&lt;0.5,-1,1))^2)/((50*POWER(80,POWER(COS(PI()*MOD(Calculator!$B$34/Calculator!$F$16,1)),2))+$C61)^2+(1500*ABS(SIN(2*PI()*MOD(Calculator!$B$34/Calculator!$F$16,1)))*IF(MOD(Calculator!$B$34/Calculator!$F$16,1)&lt;0.5,-1,1))^2))),2))</f>
        <v>—</v>
      </c>
      <c r="DZ61" s="253" t="n">
        <f aca="false">IF(OR(Calculator!$E$17&lt;&gt;"YES",Calculator!$B$34&lt;Calculator!$G$17),"—",ROUND((1+SQRT(((50*POWER(80,POWER(COS(PI()*MOD(Calculator!$B$34/Calculator!$F$17,1)),2))-$C61)^2+(1500*ABS(SIN(2*PI()*MOD(Calculator!$B$34/Calculator!$F$17,1)))*IF(MOD(Calculator!$B$34/Calculator!$F$17,1)&lt;0.5,-1,1))^2)/((50*POWER(80,POWER(COS(PI()*MOD(Calculator!$B$34/Calculator!$F$17,1)),2))+$C61)^2+(1500*ABS(SIN(2*PI()*MOD(Calculator!$B$34/Calculator!$F$17,1)))*IF(MOD(Calculator!$B$34/Calculator!$F$17,1)&lt;0.5,-1,1))^2)))/(1-SQRT(((50*POWER(80,POWER(COS(PI()*MOD(Calculator!$B$34/Calculator!$F$17,1)),2))-$C61)^2+(1500*ABS(SIN(2*PI()*MOD(Calculator!$B$34/Calculator!$F$17,1)))*IF(MOD(Calculator!$B$34/Calculator!$F$17,1)&lt;0.5,-1,1))^2)/((50*POWER(80,POWER(COS(PI()*MOD(Calculator!$B$34/Calculator!$F$17,1)),2))+$C61)^2+(1500*ABS(SIN(2*PI()*MOD(Calculator!$B$34/Calculator!$F$17,1)))*IF(MOD(Calculator!$B$34/Calculator!$F$17,1)&lt;0.5,-1,1))^2))),2))</f>
        <v>13.09</v>
      </c>
      <c r="EA61" s="253" t="str">
        <f aca="false">IF(OR(Calculator!$E$18&lt;&gt;"YES",Calculator!$B$34&lt;Calculator!$G$18),"—",ROUND((1+SQRT(((50*POWER(80,POWER(COS(PI()*MOD(Calculator!$B$34/Calculator!$F$18,1)),2))-$C61)^2+(1500*ABS(SIN(2*PI()*MOD(Calculator!$B$34/Calculator!$F$18,1)))*IF(MOD(Calculator!$B$34/Calculator!$F$18,1)&lt;0.5,-1,1))^2)/((50*POWER(80,POWER(COS(PI()*MOD(Calculator!$B$34/Calculator!$F$18,1)),2))+$C61)^2+(1500*ABS(SIN(2*PI()*MOD(Calculator!$B$34/Calculator!$F$18,1)))*IF(MOD(Calculator!$B$34/Calculator!$F$18,1)&lt;0.5,-1,1))^2)))/(1-SQRT(((50*POWER(80,POWER(COS(PI()*MOD(Calculator!$B$34/Calculator!$F$18,1)),2))-$C61)^2+(1500*ABS(SIN(2*PI()*MOD(Calculator!$B$34/Calculator!$F$18,1)))*IF(MOD(Calculator!$B$34/Calculator!$F$18,1)&lt;0.5,-1,1))^2)/((50*POWER(80,POWER(COS(PI()*MOD(Calculator!$B$34/Calculator!$F$18,1)),2))+$C61)^2+(1500*ABS(SIN(2*PI()*MOD(Calculator!$B$34/Calculator!$F$18,1)))*IF(MOD(Calculator!$B$34/Calculator!$F$18,1)&lt;0.5,-1,1))^2))),2))</f>
        <v>—</v>
      </c>
      <c r="EB61" s="253" t="str">
        <f aca="false">IF(OR(Calculator!$E$19&lt;&gt;"YES",Calculator!$B$34&lt;Calculator!$G$19),"—",ROUND((1+SQRT(((50*POWER(80,POWER(COS(PI()*MOD(Calculator!$B$34/Calculator!$F$19,1)),2))-$C61)^2+(1500*ABS(SIN(2*PI()*MOD(Calculator!$B$34/Calculator!$F$19,1)))*IF(MOD(Calculator!$B$34/Calculator!$F$19,1)&lt;0.5,-1,1))^2)/((50*POWER(80,POWER(COS(PI()*MOD(Calculator!$B$34/Calculator!$F$19,1)),2))+$C61)^2+(1500*ABS(SIN(2*PI()*MOD(Calculator!$B$34/Calculator!$F$19,1)))*IF(MOD(Calculator!$B$34/Calculator!$F$19,1)&lt;0.5,-1,1))^2)))/(1-SQRT(((50*POWER(80,POWER(COS(PI()*MOD(Calculator!$B$34/Calculator!$F$19,1)),2))-$C61)^2+(1500*ABS(SIN(2*PI()*MOD(Calculator!$B$34/Calculator!$F$19,1)))*IF(MOD(Calculator!$B$34/Calculator!$F$19,1)&lt;0.5,-1,1))^2)/((50*POWER(80,POWER(COS(PI()*MOD(Calculator!$B$34/Calculator!$F$19,1)),2))+$C61)^2+(1500*ABS(SIN(2*PI()*MOD(Calculator!$B$34/Calculator!$F$19,1)))*IF(MOD(Calculator!$B$34/Calculator!$F$19,1)&lt;0.5,-1,1))^2))),2))</f>
        <v>—</v>
      </c>
      <c r="EC61" s="253" t="str">
        <f aca="false">IF(OR(Calculator!$E$20&lt;&gt;"YES",Calculator!$B$34&lt;Calculator!$G$20),"—",ROUND((1+SQRT(((50*POWER(80,POWER(COS(PI()*MOD(Calculator!$B$34/Calculator!$F$20,1)),2))-$C61)^2+(1500*ABS(SIN(2*PI()*MOD(Calculator!$B$34/Calculator!$F$20,1)))*IF(MOD(Calculator!$B$34/Calculator!$F$20,1)&lt;0.5,-1,1))^2)/((50*POWER(80,POWER(COS(PI()*MOD(Calculator!$B$34/Calculator!$F$20,1)),2))+$C61)^2+(1500*ABS(SIN(2*PI()*MOD(Calculator!$B$34/Calculator!$F$20,1)))*IF(MOD(Calculator!$B$34/Calculator!$F$20,1)&lt;0.5,-1,1))^2)))/(1-SQRT(((50*POWER(80,POWER(COS(PI()*MOD(Calculator!$B$34/Calculator!$F$20,1)),2))-$C61)^2+(1500*ABS(SIN(2*PI()*MOD(Calculator!$B$34/Calculator!$F$20,1)))*IF(MOD(Calculator!$B$34/Calculator!$F$20,1)&lt;0.5,-1,1))^2)/((50*POWER(80,POWER(COS(PI()*MOD(Calculator!$B$34/Calculator!$F$20,1)),2))+$C61)^2+(1500*ABS(SIN(2*PI()*MOD(Calculator!$B$34/Calculator!$F$20,1)))*IF(MOD(Calculator!$B$34/Calculator!$F$20,1)&lt;0.5,-1,1))^2))),2))</f>
        <v>—</v>
      </c>
      <c r="ED61" s="253" t="str">
        <f aca="false">IF(OR(Calculator!$E$21&lt;&gt;"YES",Calculator!$B$34&lt;Calculator!$G$21),"—",ROUND((1+SQRT(((50*POWER(80,POWER(COS(PI()*MOD(Calculator!$B$34/Calculator!$F$21,1)),2))-$C61)^2+(1500*ABS(SIN(2*PI()*MOD(Calculator!$B$34/Calculator!$F$21,1)))*IF(MOD(Calculator!$B$34/Calculator!$F$21,1)&lt;0.5,-1,1))^2)/((50*POWER(80,POWER(COS(PI()*MOD(Calculator!$B$34/Calculator!$F$21,1)),2))+$C61)^2+(1500*ABS(SIN(2*PI()*MOD(Calculator!$B$34/Calculator!$F$21,1)))*IF(MOD(Calculator!$B$34/Calculator!$F$21,1)&lt;0.5,-1,1))^2)))/(1-SQRT(((50*POWER(80,POWER(COS(PI()*MOD(Calculator!$B$34/Calculator!$F$21,1)),2))-$C61)^2+(1500*ABS(SIN(2*PI()*MOD(Calculator!$B$34/Calculator!$F$21,1)))*IF(MOD(Calculator!$B$34/Calculator!$F$21,1)&lt;0.5,-1,1))^2)/((50*POWER(80,POWER(COS(PI()*MOD(Calculator!$B$34/Calculator!$F$21,1)),2))+$C61)^2+(1500*ABS(SIN(2*PI()*MOD(Calculator!$B$34/Calculator!$F$21,1)))*IF(MOD(Calculator!$B$34/Calculator!$F$21,1)&lt;0.5,-1,1))^2))),2))</f>
        <v>—</v>
      </c>
      <c r="EE61" s="253" t="str">
        <f aca="false">IF(OR(Calculator!$E$22&lt;&gt;"YES",Calculator!$B$34&lt;Calculator!$G$22),"—",ROUND((1+SQRT(((50*POWER(80,POWER(COS(PI()*MOD(Calculator!$B$34/Calculator!$F$22,1)),2))-$C61)^2+(1500*ABS(SIN(2*PI()*MOD(Calculator!$B$34/Calculator!$F$22,1)))*IF(MOD(Calculator!$B$34/Calculator!$F$22,1)&lt;0.5,-1,1))^2)/((50*POWER(80,POWER(COS(PI()*MOD(Calculator!$B$34/Calculator!$F$22,1)),2))+$C61)^2+(1500*ABS(SIN(2*PI()*MOD(Calculator!$B$34/Calculator!$F$22,1)))*IF(MOD(Calculator!$B$34/Calculator!$F$22,1)&lt;0.5,-1,1))^2)))/(1-SQRT(((50*POWER(80,POWER(COS(PI()*MOD(Calculator!$B$34/Calculator!$F$22,1)),2))-$C61)^2+(1500*ABS(SIN(2*PI()*MOD(Calculator!$B$34/Calculator!$F$22,1)))*IF(MOD(Calculator!$B$34/Calculator!$F$22,1)&lt;0.5,-1,1))^2)/((50*POWER(80,POWER(COS(PI()*MOD(Calculator!$B$34/Calculator!$F$22,1)),2))+$C61)^2+(1500*ABS(SIN(2*PI()*MOD(Calculator!$B$34/Calculator!$F$22,1)))*IF(MOD(Calculator!$B$34/Calculator!$F$22,1)&lt;0.5,-1,1))^2))),2))</f>
        <v>—</v>
      </c>
      <c r="EF61" s="295" t="n">
        <f aca="false">IFERROR(ROUND((IF(ISNUMBER(DU61),DU61,0)+IF(ISNUMBER(DV61),DV61,0)+IF(ISNUMBER(DW61),DW61,0)+IF(ISNUMBER(DX61),DX61,0)+IF(ISNUMBER(DY61),DY61,0)+IF(ISNUMBER(DZ61),DZ61,0)+IF(ISNUMBER(EA61),EA61,0)+IF(ISNUMBER(EB61),EB61,0)+IF(ISNUMBER(EC61),EC61,0)+IF(ISNUMBER(ED61),ED61,0)+IF(ISNUMBER(EE61),EE61,0))/(IF(ISNUMBER(DU61),1,0)+IF(ISNUMBER(DV61),1,0)+IF(ISNUMBER(DW61),1,0)+IF(ISNUMBER(DX61),1,0)+IF(ISNUMBER(DY61),1,0)+IF(ISNUMBER(DZ61),1,0)+IF(ISNUMBER(EA61),1,0)+IF(ISNUMBER(EB61),1,0)+IF(ISNUMBER(EC61),1,0)+IF(ISNUMBER(ED61),1,0)+IF(ISNUMBER(EE61),1,0)),4),"")</f>
        <v>15.945</v>
      </c>
      <c r="EG61" s="253" t="str">
        <f aca="false">IF(OR(Calculator!$E$12&lt;&gt;"YES",Calculator!$B$35&lt;Calculator!$G$12),"—",ROUND((1+SQRT(((50*POWER(80,POWER(COS(PI()*MOD(Calculator!$B$35/Calculator!$F$12,1)),2))-$C61)^2+(1500*ABS(SIN(2*PI()*MOD(Calculator!$B$35/Calculator!$F$12,1)))*IF(MOD(Calculator!$B$35/Calculator!$F$12,1)&lt;0.5,-1,1))^2)/((50*POWER(80,POWER(COS(PI()*MOD(Calculator!$B$35/Calculator!$F$12,1)),2))+$C61)^2+(1500*ABS(SIN(2*PI()*MOD(Calculator!$B$35/Calculator!$F$12,1)))*IF(MOD(Calculator!$B$35/Calculator!$F$12,1)&lt;0.5,-1,1))^2)))/(1-SQRT(((50*POWER(80,POWER(COS(PI()*MOD(Calculator!$B$35/Calculator!$F$12,1)),2))-$C61)^2+(1500*ABS(SIN(2*PI()*MOD(Calculator!$B$35/Calculator!$F$12,1)))*IF(MOD(Calculator!$B$35/Calculator!$F$12,1)&lt;0.5,-1,1))^2)/((50*POWER(80,POWER(COS(PI()*MOD(Calculator!$B$35/Calculator!$F$12,1)),2))+$C61)^2+(1500*ABS(SIN(2*PI()*MOD(Calculator!$B$35/Calculator!$F$12,1)))*IF(MOD(Calculator!$B$35/Calculator!$F$12,1)&lt;0.5,-1,1))^2))),2))</f>
        <v>—</v>
      </c>
      <c r="EH61" s="253" t="str">
        <f aca="false">IF(OR(Calculator!$E$13&lt;&gt;"YES",Calculator!$B$35&lt;Calculator!$G$13),"—",ROUND((1+SQRT(((50*POWER(80,POWER(COS(PI()*MOD(Calculator!$B$35/Calculator!$F$13,1)),2))-$C61)^2+(1500*ABS(SIN(2*PI()*MOD(Calculator!$B$35/Calculator!$F$13,1)))*IF(MOD(Calculator!$B$35/Calculator!$F$13,1)&lt;0.5,-1,1))^2)/((50*POWER(80,POWER(COS(PI()*MOD(Calculator!$B$35/Calculator!$F$13,1)),2))+$C61)^2+(1500*ABS(SIN(2*PI()*MOD(Calculator!$B$35/Calculator!$F$13,1)))*IF(MOD(Calculator!$B$35/Calculator!$F$13,1)&lt;0.5,-1,1))^2)))/(1-SQRT(((50*POWER(80,POWER(COS(PI()*MOD(Calculator!$B$35/Calculator!$F$13,1)),2))-$C61)^2+(1500*ABS(SIN(2*PI()*MOD(Calculator!$B$35/Calculator!$F$13,1)))*IF(MOD(Calculator!$B$35/Calculator!$F$13,1)&lt;0.5,-1,1))^2)/((50*POWER(80,POWER(COS(PI()*MOD(Calculator!$B$35/Calculator!$F$13,1)),2))+$C61)^2+(1500*ABS(SIN(2*PI()*MOD(Calculator!$B$35/Calculator!$F$13,1)))*IF(MOD(Calculator!$B$35/Calculator!$F$13,1)&lt;0.5,-1,1))^2))),2))</f>
        <v>—</v>
      </c>
      <c r="EI61" s="253" t="str">
        <f aca="false">IF(OR(Calculator!$E$14&lt;&gt;"YES",Calculator!$B$35&lt;Calculator!$G$14),"—",ROUND((1+SQRT(((50*POWER(80,POWER(COS(PI()*MOD(Calculator!$B$35/Calculator!$F$14,1)),2))-$C61)^2+(1500*ABS(SIN(2*PI()*MOD(Calculator!$B$35/Calculator!$F$14,1)))*IF(MOD(Calculator!$B$35/Calculator!$F$14,1)&lt;0.5,-1,1))^2)/((50*POWER(80,POWER(COS(PI()*MOD(Calculator!$B$35/Calculator!$F$14,1)),2))+$C61)^2+(1500*ABS(SIN(2*PI()*MOD(Calculator!$B$35/Calculator!$F$14,1)))*IF(MOD(Calculator!$B$35/Calculator!$F$14,1)&lt;0.5,-1,1))^2)))/(1-SQRT(((50*POWER(80,POWER(COS(PI()*MOD(Calculator!$B$35/Calculator!$F$14,1)),2))-$C61)^2+(1500*ABS(SIN(2*PI()*MOD(Calculator!$B$35/Calculator!$F$14,1)))*IF(MOD(Calculator!$B$35/Calculator!$F$14,1)&lt;0.5,-1,1))^2)/((50*POWER(80,POWER(COS(PI()*MOD(Calculator!$B$35/Calculator!$F$14,1)),2))+$C61)^2+(1500*ABS(SIN(2*PI()*MOD(Calculator!$B$35/Calculator!$F$14,1)))*IF(MOD(Calculator!$B$35/Calculator!$F$14,1)&lt;0.5,-1,1))^2))),2))</f>
        <v>—</v>
      </c>
      <c r="EJ61" s="253" t="n">
        <f aca="false">IF(OR(Calculator!$E$15&lt;&gt;"YES",Calculator!$B$35&lt;Calculator!$G$15),"—",ROUND((1+SQRT(((50*POWER(80,POWER(COS(PI()*MOD(Calculator!$B$35/Calculator!$F$15,1)),2))-$C61)^2+(1500*ABS(SIN(2*PI()*MOD(Calculator!$B$35/Calculator!$F$15,1)))*IF(MOD(Calculator!$B$35/Calculator!$F$15,1)&lt;0.5,-1,1))^2)/((50*POWER(80,POWER(COS(PI()*MOD(Calculator!$B$35/Calculator!$F$15,1)),2))+$C61)^2+(1500*ABS(SIN(2*PI()*MOD(Calculator!$B$35/Calculator!$F$15,1)))*IF(MOD(Calculator!$B$35/Calculator!$F$15,1)&lt;0.5,-1,1))^2)))/(1-SQRT(((50*POWER(80,POWER(COS(PI()*MOD(Calculator!$B$35/Calculator!$F$15,1)),2))-$C61)^2+(1500*ABS(SIN(2*PI()*MOD(Calculator!$B$35/Calculator!$F$15,1)))*IF(MOD(Calculator!$B$35/Calculator!$F$15,1)&lt;0.5,-1,1))^2)/((50*POWER(80,POWER(COS(PI()*MOD(Calculator!$B$35/Calculator!$F$15,1)),2))+$C61)^2+(1500*ABS(SIN(2*PI()*MOD(Calculator!$B$35/Calculator!$F$15,1)))*IF(MOD(Calculator!$B$35/Calculator!$F$15,1)&lt;0.5,-1,1))^2))),2))</f>
        <v>2.45</v>
      </c>
      <c r="EK61" s="253" t="str">
        <f aca="false">IF(OR(Calculator!$E$16&lt;&gt;"YES",Calculator!$B$35&lt;Calculator!$G$16),"—",ROUND((1+SQRT(((50*POWER(80,POWER(COS(PI()*MOD(Calculator!$B$35/Calculator!$F$16,1)),2))-$C61)^2+(1500*ABS(SIN(2*PI()*MOD(Calculator!$B$35/Calculator!$F$16,1)))*IF(MOD(Calculator!$B$35/Calculator!$F$16,1)&lt;0.5,-1,1))^2)/((50*POWER(80,POWER(COS(PI()*MOD(Calculator!$B$35/Calculator!$F$16,1)),2))+$C61)^2+(1500*ABS(SIN(2*PI()*MOD(Calculator!$B$35/Calculator!$F$16,1)))*IF(MOD(Calculator!$B$35/Calculator!$F$16,1)&lt;0.5,-1,1))^2)))/(1-SQRT(((50*POWER(80,POWER(COS(PI()*MOD(Calculator!$B$35/Calculator!$F$16,1)),2))-$C61)^2+(1500*ABS(SIN(2*PI()*MOD(Calculator!$B$35/Calculator!$F$16,1)))*IF(MOD(Calculator!$B$35/Calculator!$F$16,1)&lt;0.5,-1,1))^2)/((50*POWER(80,POWER(COS(PI()*MOD(Calculator!$B$35/Calculator!$F$16,1)),2))+$C61)^2+(1500*ABS(SIN(2*PI()*MOD(Calculator!$B$35/Calculator!$F$16,1)))*IF(MOD(Calculator!$B$35/Calculator!$F$16,1)&lt;0.5,-1,1))^2))),2))</f>
        <v>—</v>
      </c>
      <c r="EL61" s="253" t="n">
        <f aca="false">IF(OR(Calculator!$E$17&lt;&gt;"YES",Calculator!$B$35&lt;Calculator!$G$17),"—",ROUND((1+SQRT(((50*POWER(80,POWER(COS(PI()*MOD(Calculator!$B$35/Calculator!$F$17,1)),2))-$C61)^2+(1500*ABS(SIN(2*PI()*MOD(Calculator!$B$35/Calculator!$F$17,1)))*IF(MOD(Calculator!$B$35/Calculator!$F$17,1)&lt;0.5,-1,1))^2)/((50*POWER(80,POWER(COS(PI()*MOD(Calculator!$B$35/Calculator!$F$17,1)),2))+$C61)^2+(1500*ABS(SIN(2*PI()*MOD(Calculator!$B$35/Calculator!$F$17,1)))*IF(MOD(Calculator!$B$35/Calculator!$F$17,1)&lt;0.5,-1,1))^2)))/(1-SQRT(((50*POWER(80,POWER(COS(PI()*MOD(Calculator!$B$35/Calculator!$F$17,1)),2))-$C61)^2+(1500*ABS(SIN(2*PI()*MOD(Calculator!$B$35/Calculator!$F$17,1)))*IF(MOD(Calculator!$B$35/Calculator!$F$17,1)&lt;0.5,-1,1))^2)/((50*POWER(80,POWER(COS(PI()*MOD(Calculator!$B$35/Calculator!$F$17,1)),2))+$C61)^2+(1500*ABS(SIN(2*PI()*MOD(Calculator!$B$35/Calculator!$F$17,1)))*IF(MOD(Calculator!$B$35/Calculator!$F$17,1)&lt;0.5,-1,1))^2))),2))</f>
        <v>18.23</v>
      </c>
      <c r="EM61" s="253" t="str">
        <f aca="false">IF(OR(Calculator!$E$18&lt;&gt;"YES",Calculator!$B$35&lt;Calculator!$G$18),"—",ROUND((1+SQRT(((50*POWER(80,POWER(COS(PI()*MOD(Calculator!$B$35/Calculator!$F$18,1)),2))-$C61)^2+(1500*ABS(SIN(2*PI()*MOD(Calculator!$B$35/Calculator!$F$18,1)))*IF(MOD(Calculator!$B$35/Calculator!$F$18,1)&lt;0.5,-1,1))^2)/((50*POWER(80,POWER(COS(PI()*MOD(Calculator!$B$35/Calculator!$F$18,1)),2))+$C61)^2+(1500*ABS(SIN(2*PI()*MOD(Calculator!$B$35/Calculator!$F$18,1)))*IF(MOD(Calculator!$B$35/Calculator!$F$18,1)&lt;0.5,-1,1))^2)))/(1-SQRT(((50*POWER(80,POWER(COS(PI()*MOD(Calculator!$B$35/Calculator!$F$18,1)),2))-$C61)^2+(1500*ABS(SIN(2*PI()*MOD(Calculator!$B$35/Calculator!$F$18,1)))*IF(MOD(Calculator!$B$35/Calculator!$F$18,1)&lt;0.5,-1,1))^2)/((50*POWER(80,POWER(COS(PI()*MOD(Calculator!$B$35/Calculator!$F$18,1)),2))+$C61)^2+(1500*ABS(SIN(2*PI()*MOD(Calculator!$B$35/Calculator!$F$18,1)))*IF(MOD(Calculator!$B$35/Calculator!$F$18,1)&lt;0.5,-1,1))^2))),2))</f>
        <v>—</v>
      </c>
      <c r="EN61" s="253" t="str">
        <f aca="false">IF(OR(Calculator!$E$19&lt;&gt;"YES",Calculator!$B$35&lt;Calculator!$G$19),"—",ROUND((1+SQRT(((50*POWER(80,POWER(COS(PI()*MOD(Calculator!$B$35/Calculator!$F$19,1)),2))-$C61)^2+(1500*ABS(SIN(2*PI()*MOD(Calculator!$B$35/Calculator!$F$19,1)))*IF(MOD(Calculator!$B$35/Calculator!$F$19,1)&lt;0.5,-1,1))^2)/((50*POWER(80,POWER(COS(PI()*MOD(Calculator!$B$35/Calculator!$F$19,1)),2))+$C61)^2+(1500*ABS(SIN(2*PI()*MOD(Calculator!$B$35/Calculator!$F$19,1)))*IF(MOD(Calculator!$B$35/Calculator!$F$19,1)&lt;0.5,-1,1))^2)))/(1-SQRT(((50*POWER(80,POWER(COS(PI()*MOD(Calculator!$B$35/Calculator!$F$19,1)),2))-$C61)^2+(1500*ABS(SIN(2*PI()*MOD(Calculator!$B$35/Calculator!$F$19,1)))*IF(MOD(Calculator!$B$35/Calculator!$F$19,1)&lt;0.5,-1,1))^2)/((50*POWER(80,POWER(COS(PI()*MOD(Calculator!$B$35/Calculator!$F$19,1)),2))+$C61)^2+(1500*ABS(SIN(2*PI()*MOD(Calculator!$B$35/Calculator!$F$19,1)))*IF(MOD(Calculator!$B$35/Calculator!$F$19,1)&lt;0.5,-1,1))^2))),2))</f>
        <v>—</v>
      </c>
      <c r="EO61" s="253" t="str">
        <f aca="false">IF(OR(Calculator!$E$20&lt;&gt;"YES",Calculator!$B$35&lt;Calculator!$G$20),"—",ROUND((1+SQRT(((50*POWER(80,POWER(COS(PI()*MOD(Calculator!$B$35/Calculator!$F$20,1)),2))-$C61)^2+(1500*ABS(SIN(2*PI()*MOD(Calculator!$B$35/Calculator!$F$20,1)))*IF(MOD(Calculator!$B$35/Calculator!$F$20,1)&lt;0.5,-1,1))^2)/((50*POWER(80,POWER(COS(PI()*MOD(Calculator!$B$35/Calculator!$F$20,1)),2))+$C61)^2+(1500*ABS(SIN(2*PI()*MOD(Calculator!$B$35/Calculator!$F$20,1)))*IF(MOD(Calculator!$B$35/Calculator!$F$20,1)&lt;0.5,-1,1))^2)))/(1-SQRT(((50*POWER(80,POWER(COS(PI()*MOD(Calculator!$B$35/Calculator!$F$20,1)),2))-$C61)^2+(1500*ABS(SIN(2*PI()*MOD(Calculator!$B$35/Calculator!$F$20,1)))*IF(MOD(Calculator!$B$35/Calculator!$F$20,1)&lt;0.5,-1,1))^2)/((50*POWER(80,POWER(COS(PI()*MOD(Calculator!$B$35/Calculator!$F$20,1)),2))+$C61)^2+(1500*ABS(SIN(2*PI()*MOD(Calculator!$B$35/Calculator!$F$20,1)))*IF(MOD(Calculator!$B$35/Calculator!$F$20,1)&lt;0.5,-1,1))^2))),2))</f>
        <v>—</v>
      </c>
      <c r="EP61" s="253" t="str">
        <f aca="false">IF(OR(Calculator!$E$21&lt;&gt;"YES",Calculator!$B$35&lt;Calculator!$G$21),"—",ROUND((1+SQRT(((50*POWER(80,POWER(COS(PI()*MOD(Calculator!$B$35/Calculator!$F$21,1)),2))-$C61)^2+(1500*ABS(SIN(2*PI()*MOD(Calculator!$B$35/Calculator!$F$21,1)))*IF(MOD(Calculator!$B$35/Calculator!$F$21,1)&lt;0.5,-1,1))^2)/((50*POWER(80,POWER(COS(PI()*MOD(Calculator!$B$35/Calculator!$F$21,1)),2))+$C61)^2+(1500*ABS(SIN(2*PI()*MOD(Calculator!$B$35/Calculator!$F$21,1)))*IF(MOD(Calculator!$B$35/Calculator!$F$21,1)&lt;0.5,-1,1))^2)))/(1-SQRT(((50*POWER(80,POWER(COS(PI()*MOD(Calculator!$B$35/Calculator!$F$21,1)),2))-$C61)^2+(1500*ABS(SIN(2*PI()*MOD(Calculator!$B$35/Calculator!$F$21,1)))*IF(MOD(Calculator!$B$35/Calculator!$F$21,1)&lt;0.5,-1,1))^2)/((50*POWER(80,POWER(COS(PI()*MOD(Calculator!$B$35/Calculator!$F$21,1)),2))+$C61)^2+(1500*ABS(SIN(2*PI()*MOD(Calculator!$B$35/Calculator!$F$21,1)))*IF(MOD(Calculator!$B$35/Calculator!$F$21,1)&lt;0.5,-1,1))^2))),2))</f>
        <v>—</v>
      </c>
      <c r="EQ61" s="253" t="str">
        <f aca="false">IF(OR(Calculator!$E$22&lt;&gt;"YES",Calculator!$B$35&lt;Calculator!$G$22),"—",ROUND((1+SQRT(((50*POWER(80,POWER(COS(PI()*MOD(Calculator!$B$35/Calculator!$F$22,1)),2))-$C61)^2+(1500*ABS(SIN(2*PI()*MOD(Calculator!$B$35/Calculator!$F$22,1)))*IF(MOD(Calculator!$B$35/Calculator!$F$22,1)&lt;0.5,-1,1))^2)/((50*POWER(80,POWER(COS(PI()*MOD(Calculator!$B$35/Calculator!$F$22,1)),2))+$C61)^2+(1500*ABS(SIN(2*PI()*MOD(Calculator!$B$35/Calculator!$F$22,1)))*IF(MOD(Calculator!$B$35/Calculator!$F$22,1)&lt;0.5,-1,1))^2)))/(1-SQRT(((50*POWER(80,POWER(COS(PI()*MOD(Calculator!$B$35/Calculator!$F$22,1)),2))-$C61)^2+(1500*ABS(SIN(2*PI()*MOD(Calculator!$B$35/Calculator!$F$22,1)))*IF(MOD(Calculator!$B$35/Calculator!$F$22,1)&lt;0.5,-1,1))^2)/((50*POWER(80,POWER(COS(PI()*MOD(Calculator!$B$35/Calculator!$F$22,1)),2))+$C61)^2+(1500*ABS(SIN(2*PI()*MOD(Calculator!$B$35/Calculator!$F$22,1)))*IF(MOD(Calculator!$B$35/Calculator!$F$22,1)&lt;0.5,-1,1))^2))),2))</f>
        <v>—</v>
      </c>
      <c r="ER61" s="295" t="n">
        <f aca="false">IFERROR(ROUND((IF(ISNUMBER(EG61),EG61,0)+IF(ISNUMBER(EH61),EH61,0)+IF(ISNUMBER(EI61),EI61,0)+IF(ISNUMBER(EJ61),EJ61,0)+IF(ISNUMBER(EK61),EK61,0)+IF(ISNUMBER(EL61),EL61,0)+IF(ISNUMBER(EM61),EM61,0)+IF(ISNUMBER(EN61),EN61,0)+IF(ISNUMBER(EO61),EO61,0)+IF(ISNUMBER(EP61),EP61,0)+IF(ISNUMBER(EQ61),EQ61,0))/(IF(ISNUMBER(EG61),1,0)+IF(ISNUMBER(EH61),1,0)+IF(ISNUMBER(EI61),1,0)+IF(ISNUMBER(EJ61),1,0)+IF(ISNUMBER(EK61),1,0)+IF(ISNUMBER(EL61),1,0)+IF(ISNUMBER(EM61),1,0)+IF(ISNUMBER(EN61),1,0)+IF(ISNUMBER(EO61),1,0)+IF(ISNUMBER(EP61),1,0)+IF(ISNUMBER(EQ61),1,0)),4),"")</f>
        <v>10.34</v>
      </c>
      <c r="ES61" s="253" t="str">
        <f aca="false">IF(OR(Calculator!$E$12&lt;&gt;"YES",Calculator!$B$36&lt;Calculator!$G$12),"—",ROUND((1+SQRT(((50*POWER(80,POWER(COS(PI()*MOD(Calculator!$B$36/Calculator!$F$12,1)),2))-$C61)^2+(1500*ABS(SIN(2*PI()*MOD(Calculator!$B$36/Calculator!$F$12,1)))*IF(MOD(Calculator!$B$36/Calculator!$F$12,1)&lt;0.5,-1,1))^2)/((50*POWER(80,POWER(COS(PI()*MOD(Calculator!$B$36/Calculator!$F$12,1)),2))+$C61)^2+(1500*ABS(SIN(2*PI()*MOD(Calculator!$B$36/Calculator!$F$12,1)))*IF(MOD(Calculator!$B$36/Calculator!$F$12,1)&lt;0.5,-1,1))^2)))/(1-SQRT(((50*POWER(80,POWER(COS(PI()*MOD(Calculator!$B$36/Calculator!$F$12,1)),2))-$C61)^2+(1500*ABS(SIN(2*PI()*MOD(Calculator!$B$36/Calculator!$F$12,1)))*IF(MOD(Calculator!$B$36/Calculator!$F$12,1)&lt;0.5,-1,1))^2)/((50*POWER(80,POWER(COS(PI()*MOD(Calculator!$B$36/Calculator!$F$12,1)),2))+$C61)^2+(1500*ABS(SIN(2*PI()*MOD(Calculator!$B$36/Calculator!$F$12,1)))*IF(MOD(Calculator!$B$36/Calculator!$F$12,1)&lt;0.5,-1,1))^2))),2))</f>
        <v>—</v>
      </c>
      <c r="ET61" s="253" t="str">
        <f aca="false">IF(OR(Calculator!$E$13&lt;&gt;"YES",Calculator!$B$36&lt;Calculator!$G$13),"—",ROUND((1+SQRT(((50*POWER(80,POWER(COS(PI()*MOD(Calculator!$B$36/Calculator!$F$13,1)),2))-$C61)^2+(1500*ABS(SIN(2*PI()*MOD(Calculator!$B$36/Calculator!$F$13,1)))*IF(MOD(Calculator!$B$36/Calculator!$F$13,1)&lt;0.5,-1,1))^2)/((50*POWER(80,POWER(COS(PI()*MOD(Calculator!$B$36/Calculator!$F$13,1)),2))+$C61)^2+(1500*ABS(SIN(2*PI()*MOD(Calculator!$B$36/Calculator!$F$13,1)))*IF(MOD(Calculator!$B$36/Calculator!$F$13,1)&lt;0.5,-1,1))^2)))/(1-SQRT(((50*POWER(80,POWER(COS(PI()*MOD(Calculator!$B$36/Calculator!$F$13,1)),2))-$C61)^2+(1500*ABS(SIN(2*PI()*MOD(Calculator!$B$36/Calculator!$F$13,1)))*IF(MOD(Calculator!$B$36/Calculator!$F$13,1)&lt;0.5,-1,1))^2)/((50*POWER(80,POWER(COS(PI()*MOD(Calculator!$B$36/Calculator!$F$13,1)),2))+$C61)^2+(1500*ABS(SIN(2*PI()*MOD(Calculator!$B$36/Calculator!$F$13,1)))*IF(MOD(Calculator!$B$36/Calculator!$F$13,1)&lt;0.5,-1,1))^2))),2))</f>
        <v>—</v>
      </c>
      <c r="EU61" s="253" t="str">
        <f aca="false">IF(OR(Calculator!$E$14&lt;&gt;"YES",Calculator!$B$36&lt;Calculator!$G$14),"—",ROUND((1+SQRT(((50*POWER(80,POWER(COS(PI()*MOD(Calculator!$B$36/Calculator!$F$14,1)),2))-$C61)^2+(1500*ABS(SIN(2*PI()*MOD(Calculator!$B$36/Calculator!$F$14,1)))*IF(MOD(Calculator!$B$36/Calculator!$F$14,1)&lt;0.5,-1,1))^2)/((50*POWER(80,POWER(COS(PI()*MOD(Calculator!$B$36/Calculator!$F$14,1)),2))+$C61)^2+(1500*ABS(SIN(2*PI()*MOD(Calculator!$B$36/Calculator!$F$14,1)))*IF(MOD(Calculator!$B$36/Calculator!$F$14,1)&lt;0.5,-1,1))^2)))/(1-SQRT(((50*POWER(80,POWER(COS(PI()*MOD(Calculator!$B$36/Calculator!$F$14,1)),2))-$C61)^2+(1500*ABS(SIN(2*PI()*MOD(Calculator!$B$36/Calculator!$F$14,1)))*IF(MOD(Calculator!$B$36/Calculator!$F$14,1)&lt;0.5,-1,1))^2)/((50*POWER(80,POWER(COS(PI()*MOD(Calculator!$B$36/Calculator!$F$14,1)),2))+$C61)^2+(1500*ABS(SIN(2*PI()*MOD(Calculator!$B$36/Calculator!$F$14,1)))*IF(MOD(Calculator!$B$36/Calculator!$F$14,1)&lt;0.5,-1,1))^2))),2))</f>
        <v>—</v>
      </c>
      <c r="EV61" s="253" t="n">
        <f aca="false">IF(OR(Calculator!$E$15&lt;&gt;"YES",Calculator!$B$36&lt;Calculator!$G$15),"—",ROUND((1+SQRT(((50*POWER(80,POWER(COS(PI()*MOD(Calculator!$B$36/Calculator!$F$15,1)),2))-$C61)^2+(1500*ABS(SIN(2*PI()*MOD(Calculator!$B$36/Calculator!$F$15,1)))*IF(MOD(Calculator!$B$36/Calculator!$F$15,1)&lt;0.5,-1,1))^2)/((50*POWER(80,POWER(COS(PI()*MOD(Calculator!$B$36/Calculator!$F$15,1)),2))+$C61)^2+(1500*ABS(SIN(2*PI()*MOD(Calculator!$B$36/Calculator!$F$15,1)))*IF(MOD(Calculator!$B$36/Calculator!$F$15,1)&lt;0.5,-1,1))^2)))/(1-SQRT(((50*POWER(80,POWER(COS(PI()*MOD(Calculator!$B$36/Calculator!$F$15,1)),2))-$C61)^2+(1500*ABS(SIN(2*PI()*MOD(Calculator!$B$36/Calculator!$F$15,1)))*IF(MOD(Calculator!$B$36/Calculator!$F$15,1)&lt;0.5,-1,1))^2)/((50*POWER(80,POWER(COS(PI()*MOD(Calculator!$B$36/Calculator!$F$15,1)),2))+$C61)^2+(1500*ABS(SIN(2*PI()*MOD(Calculator!$B$36/Calculator!$F$15,1)))*IF(MOD(Calculator!$B$36/Calculator!$F$15,1)&lt;0.5,-1,1))^2))),2))</f>
        <v>15.88</v>
      </c>
      <c r="EW61" s="253" t="str">
        <f aca="false">IF(OR(Calculator!$E$16&lt;&gt;"YES",Calculator!$B$36&lt;Calculator!$G$16),"—",ROUND((1+SQRT(((50*POWER(80,POWER(COS(PI()*MOD(Calculator!$B$36/Calculator!$F$16,1)),2))-$C61)^2+(1500*ABS(SIN(2*PI()*MOD(Calculator!$B$36/Calculator!$F$16,1)))*IF(MOD(Calculator!$B$36/Calculator!$F$16,1)&lt;0.5,-1,1))^2)/((50*POWER(80,POWER(COS(PI()*MOD(Calculator!$B$36/Calculator!$F$16,1)),2))+$C61)^2+(1500*ABS(SIN(2*PI()*MOD(Calculator!$B$36/Calculator!$F$16,1)))*IF(MOD(Calculator!$B$36/Calculator!$F$16,1)&lt;0.5,-1,1))^2)))/(1-SQRT(((50*POWER(80,POWER(COS(PI()*MOD(Calculator!$B$36/Calculator!$F$16,1)),2))-$C61)^2+(1500*ABS(SIN(2*PI()*MOD(Calculator!$B$36/Calculator!$F$16,1)))*IF(MOD(Calculator!$B$36/Calculator!$F$16,1)&lt;0.5,-1,1))^2)/((50*POWER(80,POWER(COS(PI()*MOD(Calculator!$B$36/Calculator!$F$16,1)),2))+$C61)^2+(1500*ABS(SIN(2*PI()*MOD(Calculator!$B$36/Calculator!$F$16,1)))*IF(MOD(Calculator!$B$36/Calculator!$F$16,1)&lt;0.5,-1,1))^2))),2))</f>
        <v>—</v>
      </c>
      <c r="EX61" s="253" t="n">
        <f aca="false">IF(OR(Calculator!$E$17&lt;&gt;"YES",Calculator!$B$36&lt;Calculator!$G$17),"—",ROUND((1+SQRT(((50*POWER(80,POWER(COS(PI()*MOD(Calculator!$B$36/Calculator!$F$17,1)),2))-$C61)^2+(1500*ABS(SIN(2*PI()*MOD(Calculator!$B$36/Calculator!$F$17,1)))*IF(MOD(Calculator!$B$36/Calculator!$F$17,1)&lt;0.5,-1,1))^2)/((50*POWER(80,POWER(COS(PI()*MOD(Calculator!$B$36/Calculator!$F$17,1)),2))+$C61)^2+(1500*ABS(SIN(2*PI()*MOD(Calculator!$B$36/Calculator!$F$17,1)))*IF(MOD(Calculator!$B$36/Calculator!$F$17,1)&lt;0.5,-1,1))^2)))/(1-SQRT(((50*POWER(80,POWER(COS(PI()*MOD(Calculator!$B$36/Calculator!$F$17,1)),2))-$C61)^2+(1500*ABS(SIN(2*PI()*MOD(Calculator!$B$36/Calculator!$F$17,1)))*IF(MOD(Calculator!$B$36/Calculator!$F$17,1)&lt;0.5,-1,1))^2)/((50*POWER(80,POWER(COS(PI()*MOD(Calculator!$B$36/Calculator!$F$17,1)),2))+$C61)^2+(1500*ABS(SIN(2*PI()*MOD(Calculator!$B$36/Calculator!$F$17,1)))*IF(MOD(Calculator!$B$36/Calculator!$F$17,1)&lt;0.5,-1,1))^2))),2))</f>
        <v>18.82</v>
      </c>
      <c r="EY61" s="253" t="str">
        <f aca="false">IF(OR(Calculator!$E$18&lt;&gt;"YES",Calculator!$B$36&lt;Calculator!$G$18),"—",ROUND((1+SQRT(((50*POWER(80,POWER(COS(PI()*MOD(Calculator!$B$36/Calculator!$F$18,1)),2))-$C61)^2+(1500*ABS(SIN(2*PI()*MOD(Calculator!$B$36/Calculator!$F$18,1)))*IF(MOD(Calculator!$B$36/Calculator!$F$18,1)&lt;0.5,-1,1))^2)/((50*POWER(80,POWER(COS(PI()*MOD(Calculator!$B$36/Calculator!$F$18,1)),2))+$C61)^2+(1500*ABS(SIN(2*PI()*MOD(Calculator!$B$36/Calculator!$F$18,1)))*IF(MOD(Calculator!$B$36/Calculator!$F$18,1)&lt;0.5,-1,1))^2)))/(1-SQRT(((50*POWER(80,POWER(COS(PI()*MOD(Calculator!$B$36/Calculator!$F$18,1)),2))-$C61)^2+(1500*ABS(SIN(2*PI()*MOD(Calculator!$B$36/Calculator!$F$18,1)))*IF(MOD(Calculator!$B$36/Calculator!$F$18,1)&lt;0.5,-1,1))^2)/((50*POWER(80,POWER(COS(PI()*MOD(Calculator!$B$36/Calculator!$F$18,1)),2))+$C61)^2+(1500*ABS(SIN(2*PI()*MOD(Calculator!$B$36/Calculator!$F$18,1)))*IF(MOD(Calculator!$B$36/Calculator!$F$18,1)&lt;0.5,-1,1))^2))),2))</f>
        <v>—</v>
      </c>
      <c r="EZ61" s="253" t="str">
        <f aca="false">IF(OR(Calculator!$E$19&lt;&gt;"YES",Calculator!$B$36&lt;Calculator!$G$19),"—",ROUND((1+SQRT(((50*POWER(80,POWER(COS(PI()*MOD(Calculator!$B$36/Calculator!$F$19,1)),2))-$C61)^2+(1500*ABS(SIN(2*PI()*MOD(Calculator!$B$36/Calculator!$F$19,1)))*IF(MOD(Calculator!$B$36/Calculator!$F$19,1)&lt;0.5,-1,1))^2)/((50*POWER(80,POWER(COS(PI()*MOD(Calculator!$B$36/Calculator!$F$19,1)),2))+$C61)^2+(1500*ABS(SIN(2*PI()*MOD(Calculator!$B$36/Calculator!$F$19,1)))*IF(MOD(Calculator!$B$36/Calculator!$F$19,1)&lt;0.5,-1,1))^2)))/(1-SQRT(((50*POWER(80,POWER(COS(PI()*MOD(Calculator!$B$36/Calculator!$F$19,1)),2))-$C61)^2+(1500*ABS(SIN(2*PI()*MOD(Calculator!$B$36/Calculator!$F$19,1)))*IF(MOD(Calculator!$B$36/Calculator!$F$19,1)&lt;0.5,-1,1))^2)/((50*POWER(80,POWER(COS(PI()*MOD(Calculator!$B$36/Calculator!$F$19,1)),2))+$C61)^2+(1500*ABS(SIN(2*PI()*MOD(Calculator!$B$36/Calculator!$F$19,1)))*IF(MOD(Calculator!$B$36/Calculator!$F$19,1)&lt;0.5,-1,1))^2))),2))</f>
        <v>—</v>
      </c>
      <c r="FA61" s="253" t="str">
        <f aca="false">IF(OR(Calculator!$E$20&lt;&gt;"YES",Calculator!$B$36&lt;Calculator!$G$20),"—",ROUND((1+SQRT(((50*POWER(80,POWER(COS(PI()*MOD(Calculator!$B$36/Calculator!$F$20,1)),2))-$C61)^2+(1500*ABS(SIN(2*PI()*MOD(Calculator!$B$36/Calculator!$F$20,1)))*IF(MOD(Calculator!$B$36/Calculator!$F$20,1)&lt;0.5,-1,1))^2)/((50*POWER(80,POWER(COS(PI()*MOD(Calculator!$B$36/Calculator!$F$20,1)),2))+$C61)^2+(1500*ABS(SIN(2*PI()*MOD(Calculator!$B$36/Calculator!$F$20,1)))*IF(MOD(Calculator!$B$36/Calculator!$F$20,1)&lt;0.5,-1,1))^2)))/(1-SQRT(((50*POWER(80,POWER(COS(PI()*MOD(Calculator!$B$36/Calculator!$F$20,1)),2))-$C61)^2+(1500*ABS(SIN(2*PI()*MOD(Calculator!$B$36/Calculator!$F$20,1)))*IF(MOD(Calculator!$B$36/Calculator!$F$20,1)&lt;0.5,-1,1))^2)/((50*POWER(80,POWER(COS(PI()*MOD(Calculator!$B$36/Calculator!$F$20,1)),2))+$C61)^2+(1500*ABS(SIN(2*PI()*MOD(Calculator!$B$36/Calculator!$F$20,1)))*IF(MOD(Calculator!$B$36/Calculator!$F$20,1)&lt;0.5,-1,1))^2))),2))</f>
        <v>—</v>
      </c>
      <c r="FB61" s="253" t="str">
        <f aca="false">IF(OR(Calculator!$E$21&lt;&gt;"YES",Calculator!$B$36&lt;Calculator!$G$21),"—",ROUND((1+SQRT(((50*POWER(80,POWER(COS(PI()*MOD(Calculator!$B$36/Calculator!$F$21,1)),2))-$C61)^2+(1500*ABS(SIN(2*PI()*MOD(Calculator!$B$36/Calculator!$F$21,1)))*IF(MOD(Calculator!$B$36/Calculator!$F$21,1)&lt;0.5,-1,1))^2)/((50*POWER(80,POWER(COS(PI()*MOD(Calculator!$B$36/Calculator!$F$21,1)),2))+$C61)^2+(1500*ABS(SIN(2*PI()*MOD(Calculator!$B$36/Calculator!$F$21,1)))*IF(MOD(Calculator!$B$36/Calculator!$F$21,1)&lt;0.5,-1,1))^2)))/(1-SQRT(((50*POWER(80,POWER(COS(PI()*MOD(Calculator!$B$36/Calculator!$F$21,1)),2))-$C61)^2+(1500*ABS(SIN(2*PI()*MOD(Calculator!$B$36/Calculator!$F$21,1)))*IF(MOD(Calculator!$B$36/Calculator!$F$21,1)&lt;0.5,-1,1))^2)/((50*POWER(80,POWER(COS(PI()*MOD(Calculator!$B$36/Calculator!$F$21,1)),2))+$C61)^2+(1500*ABS(SIN(2*PI()*MOD(Calculator!$B$36/Calculator!$F$21,1)))*IF(MOD(Calculator!$B$36/Calculator!$F$21,1)&lt;0.5,-1,1))^2))),2))</f>
        <v>—</v>
      </c>
      <c r="FC61" s="253" t="str">
        <f aca="false">IF(OR(Calculator!$E$22&lt;&gt;"YES",Calculator!$B$36&lt;Calculator!$G$22),"—",ROUND((1+SQRT(((50*POWER(80,POWER(COS(PI()*MOD(Calculator!$B$36/Calculator!$F$22,1)),2))-$C61)^2+(1500*ABS(SIN(2*PI()*MOD(Calculator!$B$36/Calculator!$F$22,1)))*IF(MOD(Calculator!$B$36/Calculator!$F$22,1)&lt;0.5,-1,1))^2)/((50*POWER(80,POWER(COS(PI()*MOD(Calculator!$B$36/Calculator!$F$22,1)),2))+$C61)^2+(1500*ABS(SIN(2*PI()*MOD(Calculator!$B$36/Calculator!$F$22,1)))*IF(MOD(Calculator!$B$36/Calculator!$F$22,1)&lt;0.5,-1,1))^2)))/(1-SQRT(((50*POWER(80,POWER(COS(PI()*MOD(Calculator!$B$36/Calculator!$F$22,1)),2))-$C61)^2+(1500*ABS(SIN(2*PI()*MOD(Calculator!$B$36/Calculator!$F$22,1)))*IF(MOD(Calculator!$B$36/Calculator!$F$22,1)&lt;0.5,-1,1))^2)/((50*POWER(80,POWER(COS(PI()*MOD(Calculator!$B$36/Calculator!$F$22,1)),2))+$C61)^2+(1500*ABS(SIN(2*PI()*MOD(Calculator!$B$36/Calculator!$F$22,1)))*IF(MOD(Calculator!$B$36/Calculator!$F$22,1)&lt;0.5,-1,1))^2))),2))</f>
        <v>—</v>
      </c>
      <c r="FD61" s="295" t="n">
        <f aca="false">IFERROR(ROUND((IF(ISNUMBER(ES61),ES61,0)+IF(ISNUMBER(ET61),ET61,0)+IF(ISNUMBER(EU61),EU61,0)+IF(ISNUMBER(EV61),EV61,0)+IF(ISNUMBER(EW61),EW61,0)+IF(ISNUMBER(EX61),EX61,0)+IF(ISNUMBER(EY61),EY61,0)+IF(ISNUMBER(EZ61),EZ61,0)+IF(ISNUMBER(FA61),FA61,0)+IF(ISNUMBER(FB61),FB61,0)+IF(ISNUMBER(FC61),FC61,0))/(IF(ISNUMBER(ES61),1,0)+IF(ISNUMBER(ET61),1,0)+IF(ISNUMBER(EU61),1,0)+IF(ISNUMBER(EV61),1,0)+IF(ISNUMBER(EW61),1,0)+IF(ISNUMBER(EX61),1,0)+IF(ISNUMBER(EY61),1,0)+IF(ISNUMBER(EZ61),1,0)+IF(ISNUMBER(FA61),1,0)+IF(ISNUMBER(FB61),1,0)+IF(ISNUMBER(FC61),1,0)),4),"")</f>
        <v>17.35</v>
      </c>
      <c r="FE61" s="253" t="str">
        <f aca="false">IF(OR(Calculator!$E$12&lt;&gt;"YES",Calculator!$B$37&lt;Calculator!$G$12),"—",ROUND((1+SQRT(((50*POWER(80,POWER(COS(PI()*MOD(Calculator!$B$37/Calculator!$F$12,1)),2))-$C61)^2+(1500*ABS(SIN(2*PI()*MOD(Calculator!$B$37/Calculator!$F$12,1)))*IF(MOD(Calculator!$B$37/Calculator!$F$12,1)&lt;0.5,-1,1))^2)/((50*POWER(80,POWER(COS(PI()*MOD(Calculator!$B$37/Calculator!$F$12,1)),2))+$C61)^2+(1500*ABS(SIN(2*PI()*MOD(Calculator!$B$37/Calculator!$F$12,1)))*IF(MOD(Calculator!$B$37/Calculator!$F$12,1)&lt;0.5,-1,1))^2)))/(1-SQRT(((50*POWER(80,POWER(COS(PI()*MOD(Calculator!$B$37/Calculator!$F$12,1)),2))-$C61)^2+(1500*ABS(SIN(2*PI()*MOD(Calculator!$B$37/Calculator!$F$12,1)))*IF(MOD(Calculator!$B$37/Calculator!$F$12,1)&lt;0.5,-1,1))^2)/((50*POWER(80,POWER(COS(PI()*MOD(Calculator!$B$37/Calculator!$F$12,1)),2))+$C61)^2+(1500*ABS(SIN(2*PI()*MOD(Calculator!$B$37/Calculator!$F$12,1)))*IF(MOD(Calculator!$B$37/Calculator!$F$12,1)&lt;0.5,-1,1))^2))),2))</f>
        <v>—</v>
      </c>
      <c r="FF61" s="253" t="str">
        <f aca="false">IF(OR(Calculator!$E$13&lt;&gt;"YES",Calculator!$B$37&lt;Calculator!$G$13),"—",ROUND((1+SQRT(((50*POWER(80,POWER(COS(PI()*MOD(Calculator!$B$37/Calculator!$F$13,1)),2))-$C61)^2+(1500*ABS(SIN(2*PI()*MOD(Calculator!$B$37/Calculator!$F$13,1)))*IF(MOD(Calculator!$B$37/Calculator!$F$13,1)&lt;0.5,-1,1))^2)/((50*POWER(80,POWER(COS(PI()*MOD(Calculator!$B$37/Calculator!$F$13,1)),2))+$C61)^2+(1500*ABS(SIN(2*PI()*MOD(Calculator!$B$37/Calculator!$F$13,1)))*IF(MOD(Calculator!$B$37/Calculator!$F$13,1)&lt;0.5,-1,1))^2)))/(1-SQRT(((50*POWER(80,POWER(COS(PI()*MOD(Calculator!$B$37/Calculator!$F$13,1)),2))-$C61)^2+(1500*ABS(SIN(2*PI()*MOD(Calculator!$B$37/Calculator!$F$13,1)))*IF(MOD(Calculator!$B$37/Calculator!$F$13,1)&lt;0.5,-1,1))^2)/((50*POWER(80,POWER(COS(PI()*MOD(Calculator!$B$37/Calculator!$F$13,1)),2))+$C61)^2+(1500*ABS(SIN(2*PI()*MOD(Calculator!$B$37/Calculator!$F$13,1)))*IF(MOD(Calculator!$B$37/Calculator!$F$13,1)&lt;0.5,-1,1))^2))),2))</f>
        <v>—</v>
      </c>
      <c r="FG61" s="253" t="str">
        <f aca="false">IF(OR(Calculator!$E$14&lt;&gt;"YES",Calculator!$B$37&lt;Calculator!$G$14),"—",ROUND((1+SQRT(((50*POWER(80,POWER(COS(PI()*MOD(Calculator!$B$37/Calculator!$F$14,1)),2))-$C61)^2+(1500*ABS(SIN(2*PI()*MOD(Calculator!$B$37/Calculator!$F$14,1)))*IF(MOD(Calculator!$B$37/Calculator!$F$14,1)&lt;0.5,-1,1))^2)/((50*POWER(80,POWER(COS(PI()*MOD(Calculator!$B$37/Calculator!$F$14,1)),2))+$C61)^2+(1500*ABS(SIN(2*PI()*MOD(Calculator!$B$37/Calculator!$F$14,1)))*IF(MOD(Calculator!$B$37/Calculator!$F$14,1)&lt;0.5,-1,1))^2)))/(1-SQRT(((50*POWER(80,POWER(COS(PI()*MOD(Calculator!$B$37/Calculator!$F$14,1)),2))-$C61)^2+(1500*ABS(SIN(2*PI()*MOD(Calculator!$B$37/Calculator!$F$14,1)))*IF(MOD(Calculator!$B$37/Calculator!$F$14,1)&lt;0.5,-1,1))^2)/((50*POWER(80,POWER(COS(PI()*MOD(Calculator!$B$37/Calculator!$F$14,1)),2))+$C61)^2+(1500*ABS(SIN(2*PI()*MOD(Calculator!$B$37/Calculator!$F$14,1)))*IF(MOD(Calculator!$B$37/Calculator!$F$14,1)&lt;0.5,-1,1))^2))),2))</f>
        <v>—</v>
      </c>
      <c r="FH61" s="253" t="n">
        <f aca="false">IF(OR(Calculator!$E$15&lt;&gt;"YES",Calculator!$B$37&lt;Calculator!$G$15),"—",ROUND((1+SQRT(((50*POWER(80,POWER(COS(PI()*MOD(Calculator!$B$37/Calculator!$F$15,1)),2))-$C61)^2+(1500*ABS(SIN(2*PI()*MOD(Calculator!$B$37/Calculator!$F$15,1)))*IF(MOD(Calculator!$B$37/Calculator!$F$15,1)&lt;0.5,-1,1))^2)/((50*POWER(80,POWER(COS(PI()*MOD(Calculator!$B$37/Calculator!$F$15,1)),2))+$C61)^2+(1500*ABS(SIN(2*PI()*MOD(Calculator!$B$37/Calculator!$F$15,1)))*IF(MOD(Calculator!$B$37/Calculator!$F$15,1)&lt;0.5,-1,1))^2)))/(1-SQRT(((50*POWER(80,POWER(COS(PI()*MOD(Calculator!$B$37/Calculator!$F$15,1)),2))-$C61)^2+(1500*ABS(SIN(2*PI()*MOD(Calculator!$B$37/Calculator!$F$15,1)))*IF(MOD(Calculator!$B$37/Calculator!$F$15,1)&lt;0.5,-1,1))^2)/((50*POWER(80,POWER(COS(PI()*MOD(Calculator!$B$37/Calculator!$F$15,1)),2))+$C61)^2+(1500*ABS(SIN(2*PI()*MOD(Calculator!$B$37/Calculator!$F$15,1)))*IF(MOD(Calculator!$B$37/Calculator!$F$15,1)&lt;0.5,-1,1))^2))),2))</f>
        <v>2.49</v>
      </c>
      <c r="FI61" s="253" t="str">
        <f aca="false">IF(OR(Calculator!$E$16&lt;&gt;"YES",Calculator!$B$37&lt;Calculator!$G$16),"—",ROUND((1+SQRT(((50*POWER(80,POWER(COS(PI()*MOD(Calculator!$B$37/Calculator!$F$16,1)),2))-$C61)^2+(1500*ABS(SIN(2*PI()*MOD(Calculator!$B$37/Calculator!$F$16,1)))*IF(MOD(Calculator!$B$37/Calculator!$F$16,1)&lt;0.5,-1,1))^2)/((50*POWER(80,POWER(COS(PI()*MOD(Calculator!$B$37/Calculator!$F$16,1)),2))+$C61)^2+(1500*ABS(SIN(2*PI()*MOD(Calculator!$B$37/Calculator!$F$16,1)))*IF(MOD(Calculator!$B$37/Calculator!$F$16,1)&lt;0.5,-1,1))^2)))/(1-SQRT(((50*POWER(80,POWER(COS(PI()*MOD(Calculator!$B$37/Calculator!$F$16,1)),2))-$C61)^2+(1500*ABS(SIN(2*PI()*MOD(Calculator!$B$37/Calculator!$F$16,1)))*IF(MOD(Calculator!$B$37/Calculator!$F$16,1)&lt;0.5,-1,1))^2)/((50*POWER(80,POWER(COS(PI()*MOD(Calculator!$B$37/Calculator!$F$16,1)),2))+$C61)^2+(1500*ABS(SIN(2*PI()*MOD(Calculator!$B$37/Calculator!$F$16,1)))*IF(MOD(Calculator!$B$37/Calculator!$F$16,1)&lt;0.5,-1,1))^2))),2))</f>
        <v>—</v>
      </c>
      <c r="FJ61" s="253" t="n">
        <f aca="false">IF(OR(Calculator!$E$17&lt;&gt;"YES",Calculator!$B$37&lt;Calculator!$G$17),"—",ROUND((1+SQRT(((50*POWER(80,POWER(COS(PI()*MOD(Calculator!$B$37/Calculator!$F$17,1)),2))-$C61)^2+(1500*ABS(SIN(2*PI()*MOD(Calculator!$B$37/Calculator!$F$17,1)))*IF(MOD(Calculator!$B$37/Calculator!$F$17,1)&lt;0.5,-1,1))^2)/((50*POWER(80,POWER(COS(PI()*MOD(Calculator!$B$37/Calculator!$F$17,1)),2))+$C61)^2+(1500*ABS(SIN(2*PI()*MOD(Calculator!$B$37/Calculator!$F$17,1)))*IF(MOD(Calculator!$B$37/Calculator!$F$17,1)&lt;0.5,-1,1))^2)))/(1-SQRT(((50*POWER(80,POWER(COS(PI()*MOD(Calculator!$B$37/Calculator!$F$17,1)),2))-$C61)^2+(1500*ABS(SIN(2*PI()*MOD(Calculator!$B$37/Calculator!$F$17,1)))*IF(MOD(Calculator!$B$37/Calculator!$F$17,1)&lt;0.5,-1,1))^2)/((50*POWER(80,POWER(COS(PI()*MOD(Calculator!$B$37/Calculator!$F$17,1)),2))+$C61)^2+(1500*ABS(SIN(2*PI()*MOD(Calculator!$B$37/Calculator!$F$17,1)))*IF(MOD(Calculator!$B$37/Calculator!$F$17,1)&lt;0.5,-1,1))^2))),2))</f>
        <v>13.74</v>
      </c>
      <c r="FK61" s="253" t="str">
        <f aca="false">IF(OR(Calculator!$E$18&lt;&gt;"YES",Calculator!$B$37&lt;Calculator!$G$18),"—",ROUND((1+SQRT(((50*POWER(80,POWER(COS(PI()*MOD(Calculator!$B$37/Calculator!$F$18,1)),2))-$C61)^2+(1500*ABS(SIN(2*PI()*MOD(Calculator!$B$37/Calculator!$F$18,1)))*IF(MOD(Calculator!$B$37/Calculator!$F$18,1)&lt;0.5,-1,1))^2)/((50*POWER(80,POWER(COS(PI()*MOD(Calculator!$B$37/Calculator!$F$18,1)),2))+$C61)^2+(1500*ABS(SIN(2*PI()*MOD(Calculator!$B$37/Calculator!$F$18,1)))*IF(MOD(Calculator!$B$37/Calculator!$F$18,1)&lt;0.5,-1,1))^2)))/(1-SQRT(((50*POWER(80,POWER(COS(PI()*MOD(Calculator!$B$37/Calculator!$F$18,1)),2))-$C61)^2+(1500*ABS(SIN(2*PI()*MOD(Calculator!$B$37/Calculator!$F$18,1)))*IF(MOD(Calculator!$B$37/Calculator!$F$18,1)&lt;0.5,-1,1))^2)/((50*POWER(80,POWER(COS(PI()*MOD(Calculator!$B$37/Calculator!$F$18,1)),2))+$C61)^2+(1500*ABS(SIN(2*PI()*MOD(Calculator!$B$37/Calculator!$F$18,1)))*IF(MOD(Calculator!$B$37/Calculator!$F$18,1)&lt;0.5,-1,1))^2))),2))</f>
        <v>—</v>
      </c>
      <c r="FL61" s="253" t="str">
        <f aca="false">IF(OR(Calculator!$E$19&lt;&gt;"YES",Calculator!$B$37&lt;Calculator!$G$19),"—",ROUND((1+SQRT(((50*POWER(80,POWER(COS(PI()*MOD(Calculator!$B$37/Calculator!$F$19,1)),2))-$C61)^2+(1500*ABS(SIN(2*PI()*MOD(Calculator!$B$37/Calculator!$F$19,1)))*IF(MOD(Calculator!$B$37/Calculator!$F$19,1)&lt;0.5,-1,1))^2)/((50*POWER(80,POWER(COS(PI()*MOD(Calculator!$B$37/Calculator!$F$19,1)),2))+$C61)^2+(1500*ABS(SIN(2*PI()*MOD(Calculator!$B$37/Calculator!$F$19,1)))*IF(MOD(Calculator!$B$37/Calculator!$F$19,1)&lt;0.5,-1,1))^2)))/(1-SQRT(((50*POWER(80,POWER(COS(PI()*MOD(Calculator!$B$37/Calculator!$F$19,1)),2))-$C61)^2+(1500*ABS(SIN(2*PI()*MOD(Calculator!$B$37/Calculator!$F$19,1)))*IF(MOD(Calculator!$B$37/Calculator!$F$19,1)&lt;0.5,-1,1))^2)/((50*POWER(80,POWER(COS(PI()*MOD(Calculator!$B$37/Calculator!$F$19,1)),2))+$C61)^2+(1500*ABS(SIN(2*PI()*MOD(Calculator!$B$37/Calculator!$F$19,1)))*IF(MOD(Calculator!$B$37/Calculator!$F$19,1)&lt;0.5,-1,1))^2))),2))</f>
        <v>—</v>
      </c>
      <c r="FM61" s="253" t="str">
        <f aca="false">IF(OR(Calculator!$E$20&lt;&gt;"YES",Calculator!$B$37&lt;Calculator!$G$20),"—",ROUND((1+SQRT(((50*POWER(80,POWER(COS(PI()*MOD(Calculator!$B$37/Calculator!$F$20,1)),2))-$C61)^2+(1500*ABS(SIN(2*PI()*MOD(Calculator!$B$37/Calculator!$F$20,1)))*IF(MOD(Calculator!$B$37/Calculator!$F$20,1)&lt;0.5,-1,1))^2)/((50*POWER(80,POWER(COS(PI()*MOD(Calculator!$B$37/Calculator!$F$20,1)),2))+$C61)^2+(1500*ABS(SIN(2*PI()*MOD(Calculator!$B$37/Calculator!$F$20,1)))*IF(MOD(Calculator!$B$37/Calculator!$F$20,1)&lt;0.5,-1,1))^2)))/(1-SQRT(((50*POWER(80,POWER(COS(PI()*MOD(Calculator!$B$37/Calculator!$F$20,1)),2))-$C61)^2+(1500*ABS(SIN(2*PI()*MOD(Calculator!$B$37/Calculator!$F$20,1)))*IF(MOD(Calculator!$B$37/Calculator!$F$20,1)&lt;0.5,-1,1))^2)/((50*POWER(80,POWER(COS(PI()*MOD(Calculator!$B$37/Calculator!$F$20,1)),2))+$C61)^2+(1500*ABS(SIN(2*PI()*MOD(Calculator!$B$37/Calculator!$F$20,1)))*IF(MOD(Calculator!$B$37/Calculator!$F$20,1)&lt;0.5,-1,1))^2))),2))</f>
        <v>—</v>
      </c>
      <c r="FN61" s="253" t="str">
        <f aca="false">IF(OR(Calculator!$E$21&lt;&gt;"YES",Calculator!$B$37&lt;Calculator!$G$21),"—",ROUND((1+SQRT(((50*POWER(80,POWER(COS(PI()*MOD(Calculator!$B$37/Calculator!$F$21,1)),2))-$C61)^2+(1500*ABS(SIN(2*PI()*MOD(Calculator!$B$37/Calculator!$F$21,1)))*IF(MOD(Calculator!$B$37/Calculator!$F$21,1)&lt;0.5,-1,1))^2)/((50*POWER(80,POWER(COS(PI()*MOD(Calculator!$B$37/Calculator!$F$21,1)),2))+$C61)^2+(1500*ABS(SIN(2*PI()*MOD(Calculator!$B$37/Calculator!$F$21,1)))*IF(MOD(Calculator!$B$37/Calculator!$F$21,1)&lt;0.5,-1,1))^2)))/(1-SQRT(((50*POWER(80,POWER(COS(PI()*MOD(Calculator!$B$37/Calculator!$F$21,1)),2))-$C61)^2+(1500*ABS(SIN(2*PI()*MOD(Calculator!$B$37/Calculator!$F$21,1)))*IF(MOD(Calculator!$B$37/Calculator!$F$21,1)&lt;0.5,-1,1))^2)/((50*POWER(80,POWER(COS(PI()*MOD(Calculator!$B$37/Calculator!$F$21,1)),2))+$C61)^2+(1500*ABS(SIN(2*PI()*MOD(Calculator!$B$37/Calculator!$F$21,1)))*IF(MOD(Calculator!$B$37/Calculator!$F$21,1)&lt;0.5,-1,1))^2))),2))</f>
        <v>—</v>
      </c>
      <c r="FO61" s="253" t="str">
        <f aca="false">IF(OR(Calculator!$E$22&lt;&gt;"YES",Calculator!$B$37&lt;Calculator!$G$22),"—",ROUND((1+SQRT(((50*POWER(80,POWER(COS(PI()*MOD(Calculator!$B$37/Calculator!$F$22,1)),2))-$C61)^2+(1500*ABS(SIN(2*PI()*MOD(Calculator!$B$37/Calculator!$F$22,1)))*IF(MOD(Calculator!$B$37/Calculator!$F$22,1)&lt;0.5,-1,1))^2)/((50*POWER(80,POWER(COS(PI()*MOD(Calculator!$B$37/Calculator!$F$22,1)),2))+$C61)^2+(1500*ABS(SIN(2*PI()*MOD(Calculator!$B$37/Calculator!$F$22,1)))*IF(MOD(Calculator!$B$37/Calculator!$F$22,1)&lt;0.5,-1,1))^2)))/(1-SQRT(((50*POWER(80,POWER(COS(PI()*MOD(Calculator!$B$37/Calculator!$F$22,1)),2))-$C61)^2+(1500*ABS(SIN(2*PI()*MOD(Calculator!$B$37/Calculator!$F$22,1)))*IF(MOD(Calculator!$B$37/Calculator!$F$22,1)&lt;0.5,-1,1))^2)/((50*POWER(80,POWER(COS(PI()*MOD(Calculator!$B$37/Calculator!$F$22,1)),2))+$C61)^2+(1500*ABS(SIN(2*PI()*MOD(Calculator!$B$37/Calculator!$F$22,1)))*IF(MOD(Calculator!$B$37/Calculator!$F$22,1)&lt;0.5,-1,1))^2))),2))</f>
        <v>—</v>
      </c>
      <c r="FP61" s="295" t="n">
        <f aca="false">IFERROR(ROUND((IF(ISNUMBER(FE61),FE61,0)+IF(ISNUMBER(FF61),FF61,0)+IF(ISNUMBER(FG61),FG61,0)+IF(ISNUMBER(FH61),FH61,0)+IF(ISNUMBER(FI61),FI61,0)+IF(ISNUMBER(FJ61),FJ61,0)+IF(ISNUMBER(FK61),FK61,0)+IF(ISNUMBER(FL61),FL61,0)+IF(ISNUMBER(FM61),FM61,0)+IF(ISNUMBER(FN61),FN61,0)+IF(ISNUMBER(FO61),FO61,0))/(IF(ISNUMBER(FE61),1,0)+IF(ISNUMBER(FF61),1,0)+IF(ISNUMBER(FG61),1,0)+IF(ISNUMBER(FH61),1,0)+IF(ISNUMBER(FI61),1,0)+IF(ISNUMBER(FJ61),1,0)+IF(ISNUMBER(FK61),1,0)+IF(ISNUMBER(FL61),1,0)+IF(ISNUMBER(FM61),1,0)+IF(ISNUMBER(FN61),1,0)+IF(ISNUMBER(FO61),1,0)),4),"")</f>
        <v>8.115</v>
      </c>
      <c r="FQ61" s="253" t="str">
        <f aca="false">IF(OR(Calculator!$E$12&lt;&gt;"YES",Calculator!$B$38&lt;Calculator!$G$12),"—",ROUND((1+SQRT(((50*POWER(80,POWER(COS(PI()*MOD(Calculator!$B$38/Calculator!$F$12,1)),2))-$C61)^2+(1500*ABS(SIN(2*PI()*MOD(Calculator!$B$38/Calculator!$F$12,1)))*IF(MOD(Calculator!$B$38/Calculator!$F$12,1)&lt;0.5,-1,1))^2)/((50*POWER(80,POWER(COS(PI()*MOD(Calculator!$B$38/Calculator!$F$12,1)),2))+$C61)^2+(1500*ABS(SIN(2*PI()*MOD(Calculator!$B$38/Calculator!$F$12,1)))*IF(MOD(Calculator!$B$38/Calculator!$F$12,1)&lt;0.5,-1,1))^2)))/(1-SQRT(((50*POWER(80,POWER(COS(PI()*MOD(Calculator!$B$38/Calculator!$F$12,1)),2))-$C61)^2+(1500*ABS(SIN(2*PI()*MOD(Calculator!$B$38/Calculator!$F$12,1)))*IF(MOD(Calculator!$B$38/Calculator!$F$12,1)&lt;0.5,-1,1))^2)/((50*POWER(80,POWER(COS(PI()*MOD(Calculator!$B$38/Calculator!$F$12,1)),2))+$C61)^2+(1500*ABS(SIN(2*PI()*MOD(Calculator!$B$38/Calculator!$F$12,1)))*IF(MOD(Calculator!$B$38/Calculator!$F$12,1)&lt;0.5,-1,1))^2))),2))</f>
        <v>—</v>
      </c>
      <c r="FR61" s="253" t="str">
        <f aca="false">IF(OR(Calculator!$E$13&lt;&gt;"YES",Calculator!$B$38&lt;Calculator!$G$13),"—",ROUND((1+SQRT(((50*POWER(80,POWER(COS(PI()*MOD(Calculator!$B$38/Calculator!$F$13,1)),2))-$C61)^2+(1500*ABS(SIN(2*PI()*MOD(Calculator!$B$38/Calculator!$F$13,1)))*IF(MOD(Calculator!$B$38/Calculator!$F$13,1)&lt;0.5,-1,1))^2)/((50*POWER(80,POWER(COS(PI()*MOD(Calculator!$B$38/Calculator!$F$13,1)),2))+$C61)^2+(1500*ABS(SIN(2*PI()*MOD(Calculator!$B$38/Calculator!$F$13,1)))*IF(MOD(Calculator!$B$38/Calculator!$F$13,1)&lt;0.5,-1,1))^2)))/(1-SQRT(((50*POWER(80,POWER(COS(PI()*MOD(Calculator!$B$38/Calculator!$F$13,1)),2))-$C61)^2+(1500*ABS(SIN(2*PI()*MOD(Calculator!$B$38/Calculator!$F$13,1)))*IF(MOD(Calculator!$B$38/Calculator!$F$13,1)&lt;0.5,-1,1))^2)/((50*POWER(80,POWER(COS(PI()*MOD(Calculator!$B$38/Calculator!$F$13,1)),2))+$C61)^2+(1500*ABS(SIN(2*PI()*MOD(Calculator!$B$38/Calculator!$F$13,1)))*IF(MOD(Calculator!$B$38/Calculator!$F$13,1)&lt;0.5,-1,1))^2))),2))</f>
        <v>—</v>
      </c>
      <c r="FS61" s="253" t="str">
        <f aca="false">IF(OR(Calculator!$E$14&lt;&gt;"YES",Calculator!$B$38&lt;Calculator!$G$14),"—",ROUND((1+SQRT(((50*POWER(80,POWER(COS(PI()*MOD(Calculator!$B$38/Calculator!$F$14,1)),2))-$C61)^2+(1500*ABS(SIN(2*PI()*MOD(Calculator!$B$38/Calculator!$F$14,1)))*IF(MOD(Calculator!$B$38/Calculator!$F$14,1)&lt;0.5,-1,1))^2)/((50*POWER(80,POWER(COS(PI()*MOD(Calculator!$B$38/Calculator!$F$14,1)),2))+$C61)^2+(1500*ABS(SIN(2*PI()*MOD(Calculator!$B$38/Calculator!$F$14,1)))*IF(MOD(Calculator!$B$38/Calculator!$F$14,1)&lt;0.5,-1,1))^2)))/(1-SQRT(((50*POWER(80,POWER(COS(PI()*MOD(Calculator!$B$38/Calculator!$F$14,1)),2))-$C61)^2+(1500*ABS(SIN(2*PI()*MOD(Calculator!$B$38/Calculator!$F$14,1)))*IF(MOD(Calculator!$B$38/Calculator!$F$14,1)&lt;0.5,-1,1))^2)/((50*POWER(80,POWER(COS(PI()*MOD(Calculator!$B$38/Calculator!$F$14,1)),2))+$C61)^2+(1500*ABS(SIN(2*PI()*MOD(Calculator!$B$38/Calculator!$F$14,1)))*IF(MOD(Calculator!$B$38/Calculator!$F$14,1)&lt;0.5,-1,1))^2))),2))</f>
        <v>—</v>
      </c>
      <c r="FT61" s="253" t="n">
        <f aca="false">IF(OR(Calculator!$E$15&lt;&gt;"YES",Calculator!$B$38&lt;Calculator!$G$15),"—",ROUND((1+SQRT(((50*POWER(80,POWER(COS(PI()*MOD(Calculator!$B$38/Calculator!$F$15,1)),2))-$C61)^2+(1500*ABS(SIN(2*PI()*MOD(Calculator!$B$38/Calculator!$F$15,1)))*IF(MOD(Calculator!$B$38/Calculator!$F$15,1)&lt;0.5,-1,1))^2)/((50*POWER(80,POWER(COS(PI()*MOD(Calculator!$B$38/Calculator!$F$15,1)),2))+$C61)^2+(1500*ABS(SIN(2*PI()*MOD(Calculator!$B$38/Calculator!$F$15,1)))*IF(MOD(Calculator!$B$38/Calculator!$F$15,1)&lt;0.5,-1,1))^2)))/(1-SQRT(((50*POWER(80,POWER(COS(PI()*MOD(Calculator!$B$38/Calculator!$F$15,1)),2))-$C61)^2+(1500*ABS(SIN(2*PI()*MOD(Calculator!$B$38/Calculator!$F$15,1)))*IF(MOD(Calculator!$B$38/Calculator!$F$15,1)&lt;0.5,-1,1))^2)/((50*POWER(80,POWER(COS(PI()*MOD(Calculator!$B$38/Calculator!$F$15,1)),2))+$C61)^2+(1500*ABS(SIN(2*PI()*MOD(Calculator!$B$38/Calculator!$F$15,1)))*IF(MOD(Calculator!$B$38/Calculator!$F$15,1)&lt;0.5,-1,1))^2))),2))</f>
        <v>2.36</v>
      </c>
      <c r="FU61" s="253" t="str">
        <f aca="false">IF(OR(Calculator!$E$16&lt;&gt;"YES",Calculator!$B$38&lt;Calculator!$G$16),"—",ROUND((1+SQRT(((50*POWER(80,POWER(COS(PI()*MOD(Calculator!$B$38/Calculator!$F$16,1)),2))-$C61)^2+(1500*ABS(SIN(2*PI()*MOD(Calculator!$B$38/Calculator!$F$16,1)))*IF(MOD(Calculator!$B$38/Calculator!$F$16,1)&lt;0.5,-1,1))^2)/((50*POWER(80,POWER(COS(PI()*MOD(Calculator!$B$38/Calculator!$F$16,1)),2))+$C61)^2+(1500*ABS(SIN(2*PI()*MOD(Calculator!$B$38/Calculator!$F$16,1)))*IF(MOD(Calculator!$B$38/Calculator!$F$16,1)&lt;0.5,-1,1))^2)))/(1-SQRT(((50*POWER(80,POWER(COS(PI()*MOD(Calculator!$B$38/Calculator!$F$16,1)),2))-$C61)^2+(1500*ABS(SIN(2*PI()*MOD(Calculator!$B$38/Calculator!$F$16,1)))*IF(MOD(Calculator!$B$38/Calculator!$F$16,1)&lt;0.5,-1,1))^2)/((50*POWER(80,POWER(COS(PI()*MOD(Calculator!$B$38/Calculator!$F$16,1)),2))+$C61)^2+(1500*ABS(SIN(2*PI()*MOD(Calculator!$B$38/Calculator!$F$16,1)))*IF(MOD(Calculator!$B$38/Calculator!$F$16,1)&lt;0.5,-1,1))^2))),2))</f>
        <v>—</v>
      </c>
      <c r="FV61" s="253" t="n">
        <f aca="false">IF(OR(Calculator!$E$17&lt;&gt;"YES",Calculator!$B$38&lt;Calculator!$G$17),"—",ROUND((1+SQRT(((50*POWER(80,POWER(COS(PI()*MOD(Calculator!$B$38/Calculator!$F$17,1)),2))-$C61)^2+(1500*ABS(SIN(2*PI()*MOD(Calculator!$B$38/Calculator!$F$17,1)))*IF(MOD(Calculator!$B$38/Calculator!$F$17,1)&lt;0.5,-1,1))^2)/((50*POWER(80,POWER(COS(PI()*MOD(Calculator!$B$38/Calculator!$F$17,1)),2))+$C61)^2+(1500*ABS(SIN(2*PI()*MOD(Calculator!$B$38/Calculator!$F$17,1)))*IF(MOD(Calculator!$B$38/Calculator!$F$17,1)&lt;0.5,-1,1))^2)))/(1-SQRT(((50*POWER(80,POWER(COS(PI()*MOD(Calculator!$B$38/Calculator!$F$17,1)),2))-$C61)^2+(1500*ABS(SIN(2*PI()*MOD(Calculator!$B$38/Calculator!$F$17,1)))*IF(MOD(Calculator!$B$38/Calculator!$F$17,1)&lt;0.5,-1,1))^2)/((50*POWER(80,POWER(COS(PI()*MOD(Calculator!$B$38/Calculator!$F$17,1)),2))+$C61)^2+(1500*ABS(SIN(2*PI()*MOD(Calculator!$B$38/Calculator!$F$17,1)))*IF(MOD(Calculator!$B$38/Calculator!$F$17,1)&lt;0.5,-1,1))^2))),2))</f>
        <v>16.78</v>
      </c>
      <c r="FW61" s="253" t="str">
        <f aca="false">IF(OR(Calculator!$E$18&lt;&gt;"YES",Calculator!$B$38&lt;Calculator!$G$18),"—",ROUND((1+SQRT(((50*POWER(80,POWER(COS(PI()*MOD(Calculator!$B$38/Calculator!$F$18,1)),2))-$C61)^2+(1500*ABS(SIN(2*PI()*MOD(Calculator!$B$38/Calculator!$F$18,1)))*IF(MOD(Calculator!$B$38/Calculator!$F$18,1)&lt;0.5,-1,1))^2)/((50*POWER(80,POWER(COS(PI()*MOD(Calculator!$B$38/Calculator!$F$18,1)),2))+$C61)^2+(1500*ABS(SIN(2*PI()*MOD(Calculator!$B$38/Calculator!$F$18,1)))*IF(MOD(Calculator!$B$38/Calculator!$F$18,1)&lt;0.5,-1,1))^2)))/(1-SQRT(((50*POWER(80,POWER(COS(PI()*MOD(Calculator!$B$38/Calculator!$F$18,1)),2))-$C61)^2+(1500*ABS(SIN(2*PI()*MOD(Calculator!$B$38/Calculator!$F$18,1)))*IF(MOD(Calculator!$B$38/Calculator!$F$18,1)&lt;0.5,-1,1))^2)/((50*POWER(80,POWER(COS(PI()*MOD(Calculator!$B$38/Calculator!$F$18,1)),2))+$C61)^2+(1500*ABS(SIN(2*PI()*MOD(Calculator!$B$38/Calculator!$F$18,1)))*IF(MOD(Calculator!$B$38/Calculator!$F$18,1)&lt;0.5,-1,1))^2))),2))</f>
        <v>—</v>
      </c>
      <c r="FX61" s="253" t="str">
        <f aca="false">IF(OR(Calculator!$E$19&lt;&gt;"YES",Calculator!$B$38&lt;Calculator!$G$19),"—",ROUND((1+SQRT(((50*POWER(80,POWER(COS(PI()*MOD(Calculator!$B$38/Calculator!$F$19,1)),2))-$C61)^2+(1500*ABS(SIN(2*PI()*MOD(Calculator!$B$38/Calculator!$F$19,1)))*IF(MOD(Calculator!$B$38/Calculator!$F$19,1)&lt;0.5,-1,1))^2)/((50*POWER(80,POWER(COS(PI()*MOD(Calculator!$B$38/Calculator!$F$19,1)),2))+$C61)^2+(1500*ABS(SIN(2*PI()*MOD(Calculator!$B$38/Calculator!$F$19,1)))*IF(MOD(Calculator!$B$38/Calculator!$F$19,1)&lt;0.5,-1,1))^2)))/(1-SQRT(((50*POWER(80,POWER(COS(PI()*MOD(Calculator!$B$38/Calculator!$F$19,1)),2))-$C61)^2+(1500*ABS(SIN(2*PI()*MOD(Calculator!$B$38/Calculator!$F$19,1)))*IF(MOD(Calculator!$B$38/Calculator!$F$19,1)&lt;0.5,-1,1))^2)/((50*POWER(80,POWER(COS(PI()*MOD(Calculator!$B$38/Calculator!$F$19,1)),2))+$C61)^2+(1500*ABS(SIN(2*PI()*MOD(Calculator!$B$38/Calculator!$F$19,1)))*IF(MOD(Calculator!$B$38/Calculator!$F$19,1)&lt;0.5,-1,1))^2))),2))</f>
        <v>—</v>
      </c>
      <c r="FY61" s="253" t="str">
        <f aca="false">IF(OR(Calculator!$E$20&lt;&gt;"YES",Calculator!$B$38&lt;Calculator!$G$20),"—",ROUND((1+SQRT(((50*POWER(80,POWER(COS(PI()*MOD(Calculator!$B$38/Calculator!$F$20,1)),2))-$C61)^2+(1500*ABS(SIN(2*PI()*MOD(Calculator!$B$38/Calculator!$F$20,1)))*IF(MOD(Calculator!$B$38/Calculator!$F$20,1)&lt;0.5,-1,1))^2)/((50*POWER(80,POWER(COS(PI()*MOD(Calculator!$B$38/Calculator!$F$20,1)),2))+$C61)^2+(1500*ABS(SIN(2*PI()*MOD(Calculator!$B$38/Calculator!$F$20,1)))*IF(MOD(Calculator!$B$38/Calculator!$F$20,1)&lt;0.5,-1,1))^2)))/(1-SQRT(((50*POWER(80,POWER(COS(PI()*MOD(Calculator!$B$38/Calculator!$F$20,1)),2))-$C61)^2+(1500*ABS(SIN(2*PI()*MOD(Calculator!$B$38/Calculator!$F$20,1)))*IF(MOD(Calculator!$B$38/Calculator!$F$20,1)&lt;0.5,-1,1))^2)/((50*POWER(80,POWER(COS(PI()*MOD(Calculator!$B$38/Calculator!$F$20,1)),2))+$C61)^2+(1500*ABS(SIN(2*PI()*MOD(Calculator!$B$38/Calculator!$F$20,1)))*IF(MOD(Calculator!$B$38/Calculator!$F$20,1)&lt;0.5,-1,1))^2))),2))</f>
        <v>—</v>
      </c>
      <c r="FZ61" s="253" t="str">
        <f aca="false">IF(OR(Calculator!$E$21&lt;&gt;"YES",Calculator!$B$38&lt;Calculator!$G$21),"—",ROUND((1+SQRT(((50*POWER(80,POWER(COS(PI()*MOD(Calculator!$B$38/Calculator!$F$21,1)),2))-$C61)^2+(1500*ABS(SIN(2*PI()*MOD(Calculator!$B$38/Calculator!$F$21,1)))*IF(MOD(Calculator!$B$38/Calculator!$F$21,1)&lt;0.5,-1,1))^2)/((50*POWER(80,POWER(COS(PI()*MOD(Calculator!$B$38/Calculator!$F$21,1)),2))+$C61)^2+(1500*ABS(SIN(2*PI()*MOD(Calculator!$B$38/Calculator!$F$21,1)))*IF(MOD(Calculator!$B$38/Calculator!$F$21,1)&lt;0.5,-1,1))^2)))/(1-SQRT(((50*POWER(80,POWER(COS(PI()*MOD(Calculator!$B$38/Calculator!$F$21,1)),2))-$C61)^2+(1500*ABS(SIN(2*PI()*MOD(Calculator!$B$38/Calculator!$F$21,1)))*IF(MOD(Calculator!$B$38/Calculator!$F$21,1)&lt;0.5,-1,1))^2)/((50*POWER(80,POWER(COS(PI()*MOD(Calculator!$B$38/Calculator!$F$21,1)),2))+$C61)^2+(1500*ABS(SIN(2*PI()*MOD(Calculator!$B$38/Calculator!$F$21,1)))*IF(MOD(Calculator!$B$38/Calculator!$F$21,1)&lt;0.5,-1,1))^2))),2))</f>
        <v>—</v>
      </c>
      <c r="GA61" s="253" t="str">
        <f aca="false">IF(OR(Calculator!$E$22&lt;&gt;"YES",Calculator!$B$38&lt;Calculator!$G$22),"—",ROUND((1+SQRT(((50*POWER(80,POWER(COS(PI()*MOD(Calculator!$B$38/Calculator!$F$22,1)),2))-$C61)^2+(1500*ABS(SIN(2*PI()*MOD(Calculator!$B$38/Calculator!$F$22,1)))*IF(MOD(Calculator!$B$38/Calculator!$F$22,1)&lt;0.5,-1,1))^2)/((50*POWER(80,POWER(COS(PI()*MOD(Calculator!$B$38/Calculator!$F$22,1)),2))+$C61)^2+(1500*ABS(SIN(2*PI()*MOD(Calculator!$B$38/Calculator!$F$22,1)))*IF(MOD(Calculator!$B$38/Calculator!$F$22,1)&lt;0.5,-1,1))^2)))/(1-SQRT(((50*POWER(80,POWER(COS(PI()*MOD(Calculator!$B$38/Calculator!$F$22,1)),2))-$C61)^2+(1500*ABS(SIN(2*PI()*MOD(Calculator!$B$38/Calculator!$F$22,1)))*IF(MOD(Calculator!$B$38/Calculator!$F$22,1)&lt;0.5,-1,1))^2)/((50*POWER(80,POWER(COS(PI()*MOD(Calculator!$B$38/Calculator!$F$22,1)),2))+$C61)^2+(1500*ABS(SIN(2*PI()*MOD(Calculator!$B$38/Calculator!$F$22,1)))*IF(MOD(Calculator!$B$38/Calculator!$F$22,1)&lt;0.5,-1,1))^2))),2))</f>
        <v>—</v>
      </c>
      <c r="GB61" s="295" t="n">
        <f aca="false">IFERROR(ROUND((IF(ISNUMBER(FQ61),FQ61,0)+IF(ISNUMBER(FR61),FR61,0)+IF(ISNUMBER(FS61),FS61,0)+IF(ISNUMBER(FT61),FT61,0)+IF(ISNUMBER(FU61),FU61,0)+IF(ISNUMBER(FV61),FV61,0)+IF(ISNUMBER(FW61),FW61,0)+IF(ISNUMBER(FX61),FX61,0)+IF(ISNUMBER(FY61),FY61,0)+IF(ISNUMBER(FZ61),FZ61,0)+IF(ISNUMBER(GA61),GA61,0))/(IF(ISNUMBER(FQ61),1,0)+IF(ISNUMBER(FR61),1,0)+IF(ISNUMBER(FS61),1,0)+IF(ISNUMBER(FT61),1,0)+IF(ISNUMBER(FU61),1,0)+IF(ISNUMBER(FV61),1,0)+IF(ISNUMBER(FW61),1,0)+IF(ISNUMBER(FX61),1,0)+IF(ISNUMBER(FY61),1,0)+IF(ISNUMBER(FZ61),1,0)+IF(ISNUMBER(GA61),1,0)),4),"")</f>
        <v>9.57</v>
      </c>
      <c r="GD61" s="253" t="str">
        <f aca="false">IF(OR(Calculator!$E$12&lt;&gt;"YES",Calculator!$B$34&lt;Calculator!$G$12),"—",ROUND((1+SQRT(((50*POWER(80,POWER(COS(PI()*MOD(Calculator!$B$34/Calculator!$F$12,1)),2))+MIN(500,MAX(30,100*EXP(-0.3*'VSWR Calculator'!$C$24)*(1+3*ABS(MOD('VSWR Calculator'!$C$23/Calculator!$F$12/2,1)-0.5))))/'VSWR Calculator'!$C$25)-$C61)^2+(1500*ABS(SIN(2*PI()*MOD(Calculator!$B$34/Calculator!$F$12,1)))*IF(MOD(Calculator!$B$34/Calculator!$F$12,1)&lt;0.5,-1,1))^2)/SQRT(((50*POWER(80,POWER(COS(PI()*MOD(Calculator!$B$34/Calculator!$F$12,1)),2))+MIN(500,MAX(30,100*EXP(-0.3*'VSWR Calculator'!$C$24)*(1+3*ABS(MOD('VSWR Calculator'!$C$23/Calculator!$F$12/2,1)-0.5))))/'VSWR Calculator'!$C$25)+$C61)^2+(1500*ABS(SIN(2*PI()*MOD(Calculator!$B$34/Calculator!$F$12,1)))*IF(MOD(Calculator!$B$34/Calculator!$F$12,1)&lt;0.5,-1,1))^2))/(1-SQRT(((50*POWER(80,POWER(COS(PI()*MOD(Calculator!$B$34/Calculator!$F$12,1)),2))+MIN(500,MAX(30,100*EXP(-0.3*'VSWR Calculator'!$C$24)*(1+3*ABS(MOD('VSWR Calculator'!$C$23/Calculator!$F$12/2,1)-0.5))))/'VSWR Calculator'!$C$25)-$C61)^2+(1500*ABS(SIN(2*PI()*MOD(Calculator!$B$34/Calculator!$F$12,1)))*IF(MOD(Calculator!$B$34/Calculator!$F$12,1)&lt;0.5,-1,1))^2)/SQRT(((50*POWER(80,POWER(COS(PI()*MOD(Calculator!$B$34/Calculator!$F$12,1)),2))+MIN(500,MAX(30,100*EXP(-0.3*'VSWR Calculator'!$C$24)*(1+3*ABS(MOD('VSWR Calculator'!$C$23/Calculator!$F$12/2,1)-0.5))))/'VSWR Calculator'!$C$25)+$C61)^2+(1500*ABS(SIN(2*PI()*MOD(Calculator!$B$34/Calculator!$F$12,1)))*IF(MOD(Calculator!$B$34/Calculator!$F$12,1)&lt;0.5,-1,1))^2)),2))</f>
        <v>—</v>
      </c>
      <c r="GE61" s="253" t="str">
        <f aca="false">IF(OR(Calculator!$E$13&lt;&gt;"YES",Calculator!$B$34&lt;Calculator!$G$13),"—",ROUND((1+SQRT(((50*POWER(80,POWER(COS(PI()*MOD(Calculator!$B$34/Calculator!$F$13,1)),2))+MIN(500,MAX(30,100*EXP(-0.3*'VSWR Calculator'!$C$24)*(1+3*ABS(MOD('VSWR Calculator'!$C$23/Calculator!$F$13/2,1)-0.5))))/'VSWR Calculator'!$C$25)-$C61)^2+(1500*ABS(SIN(2*PI()*MOD(Calculator!$B$34/Calculator!$F$13,1)))*IF(MOD(Calculator!$B$34/Calculator!$F$13,1)&lt;0.5,-1,1))^2)/SQRT(((50*POWER(80,POWER(COS(PI()*MOD(Calculator!$B$34/Calculator!$F$13,1)),2))+MIN(500,MAX(30,100*EXP(-0.3*'VSWR Calculator'!$C$24)*(1+3*ABS(MOD('VSWR Calculator'!$C$23/Calculator!$F$13/2,1)-0.5))))/'VSWR Calculator'!$C$25)+$C61)^2+(1500*ABS(SIN(2*PI()*MOD(Calculator!$B$34/Calculator!$F$13,1)))*IF(MOD(Calculator!$B$34/Calculator!$F$13,1)&lt;0.5,-1,1))^2))/(1-SQRT(((50*POWER(80,POWER(COS(PI()*MOD(Calculator!$B$34/Calculator!$F$13,1)),2))+MIN(500,MAX(30,100*EXP(-0.3*'VSWR Calculator'!$C$24)*(1+3*ABS(MOD('VSWR Calculator'!$C$23/Calculator!$F$13/2,1)-0.5))))/'VSWR Calculator'!$C$25)-$C61)^2+(1500*ABS(SIN(2*PI()*MOD(Calculator!$B$34/Calculator!$F$13,1)))*IF(MOD(Calculator!$B$34/Calculator!$F$13,1)&lt;0.5,-1,1))^2)/SQRT(((50*POWER(80,POWER(COS(PI()*MOD(Calculator!$B$34/Calculator!$F$13,1)),2))+MIN(500,MAX(30,100*EXP(-0.3*'VSWR Calculator'!$C$24)*(1+3*ABS(MOD('VSWR Calculator'!$C$23/Calculator!$F$13/2,1)-0.5))))/'VSWR Calculator'!$C$25)+$C61)^2+(1500*ABS(SIN(2*PI()*MOD(Calculator!$B$34/Calculator!$F$13,1)))*IF(MOD(Calculator!$B$34/Calculator!$F$13,1)&lt;0.5,-1,1))^2)),2))</f>
        <v>—</v>
      </c>
      <c r="GF61" s="253" t="str">
        <f aca="false">IF(OR(Calculator!$E$14&lt;&gt;"YES",Calculator!$B$34&lt;Calculator!$G$14),"—",ROUND((1+SQRT(((50*POWER(80,POWER(COS(PI()*MOD(Calculator!$B$34/Calculator!$F$14,1)),2))+MIN(500,MAX(30,100*EXP(-0.3*'VSWR Calculator'!$C$24)*(1+3*ABS(MOD('VSWR Calculator'!$C$23/Calculator!$F$14/2,1)-0.5))))/'VSWR Calculator'!$C$25)-$C61)^2+(1500*ABS(SIN(2*PI()*MOD(Calculator!$B$34/Calculator!$F$14,1)))*IF(MOD(Calculator!$B$34/Calculator!$F$14,1)&lt;0.5,-1,1))^2)/SQRT(((50*POWER(80,POWER(COS(PI()*MOD(Calculator!$B$34/Calculator!$F$14,1)),2))+MIN(500,MAX(30,100*EXP(-0.3*'VSWR Calculator'!$C$24)*(1+3*ABS(MOD('VSWR Calculator'!$C$23/Calculator!$F$14/2,1)-0.5))))/'VSWR Calculator'!$C$25)+$C61)^2+(1500*ABS(SIN(2*PI()*MOD(Calculator!$B$34/Calculator!$F$14,1)))*IF(MOD(Calculator!$B$34/Calculator!$F$14,1)&lt;0.5,-1,1))^2))/(1-SQRT(((50*POWER(80,POWER(COS(PI()*MOD(Calculator!$B$34/Calculator!$F$14,1)),2))+MIN(500,MAX(30,100*EXP(-0.3*'VSWR Calculator'!$C$24)*(1+3*ABS(MOD('VSWR Calculator'!$C$23/Calculator!$F$14/2,1)-0.5))))/'VSWR Calculator'!$C$25)-$C61)^2+(1500*ABS(SIN(2*PI()*MOD(Calculator!$B$34/Calculator!$F$14,1)))*IF(MOD(Calculator!$B$34/Calculator!$F$14,1)&lt;0.5,-1,1))^2)/SQRT(((50*POWER(80,POWER(COS(PI()*MOD(Calculator!$B$34/Calculator!$F$14,1)),2))+MIN(500,MAX(30,100*EXP(-0.3*'VSWR Calculator'!$C$24)*(1+3*ABS(MOD('VSWR Calculator'!$C$23/Calculator!$F$14/2,1)-0.5))))/'VSWR Calculator'!$C$25)+$C61)^2+(1500*ABS(SIN(2*PI()*MOD(Calculator!$B$34/Calculator!$F$14,1)))*IF(MOD(Calculator!$B$34/Calculator!$F$14,1)&lt;0.5,-1,1))^2)),2))</f>
        <v>—</v>
      </c>
      <c r="GG61" s="253" t="n">
        <f aca="false">IF(OR(Calculator!$E$15&lt;&gt;"YES",Calculator!$B$34&lt;Calculator!$G$15),"—",ROUND((1+SQRT(((50*POWER(80,POWER(COS(PI()*MOD(Calculator!$B$34/Calculator!$F$15,1)),2))+MIN(500,MAX(30,100*EXP(-0.3*'VSWR Calculator'!$C$24)*(1+3*ABS(MOD('VSWR Calculator'!$C$23/Calculator!$F$15/2,1)-0.5))))/'VSWR Calculator'!$C$25)-$C61)^2+(1500*ABS(SIN(2*PI()*MOD(Calculator!$B$34/Calculator!$F$15,1)))*IF(MOD(Calculator!$B$34/Calculator!$F$15,1)&lt;0.5,-1,1))^2)/SQRT(((50*POWER(80,POWER(COS(PI()*MOD(Calculator!$B$34/Calculator!$F$15,1)),2))+MIN(500,MAX(30,100*EXP(-0.3*'VSWR Calculator'!$C$24)*(1+3*ABS(MOD('VSWR Calculator'!$C$23/Calculator!$F$15/2,1)-0.5))))/'VSWR Calculator'!$C$25)+$C61)^2+(1500*ABS(SIN(2*PI()*MOD(Calculator!$B$34/Calculator!$F$15,1)))*IF(MOD(Calculator!$B$34/Calculator!$F$15,1)&lt;0.5,-1,1))^2))/(1-SQRT(((50*POWER(80,POWER(COS(PI()*MOD(Calculator!$B$34/Calculator!$F$15,1)),2))+MIN(500,MAX(30,100*EXP(-0.3*'VSWR Calculator'!$C$24)*(1+3*ABS(MOD('VSWR Calculator'!$C$23/Calculator!$F$15/2,1)-0.5))))/'VSWR Calculator'!$C$25)-$C61)^2+(1500*ABS(SIN(2*PI()*MOD(Calculator!$B$34/Calculator!$F$15,1)))*IF(MOD(Calculator!$B$34/Calculator!$F$15,1)&lt;0.5,-1,1))^2)/SQRT(((50*POWER(80,POWER(COS(PI()*MOD(Calculator!$B$34/Calculator!$F$15,1)),2))+MIN(500,MAX(30,100*EXP(-0.3*'VSWR Calculator'!$C$24)*(1+3*ABS(MOD('VSWR Calculator'!$C$23/Calculator!$F$15/2,1)-0.5))))/'VSWR Calculator'!$C$25)+$C61)^2+(1500*ABS(SIN(2*PI()*MOD(Calculator!$B$34/Calculator!$F$15,1)))*IF(MOD(Calculator!$B$34/Calculator!$F$15,1)&lt;0.5,-1,1))^2)),2))</f>
        <v>14.58</v>
      </c>
      <c r="GH61" s="253" t="str">
        <f aca="false">IF(OR(Calculator!$E$16&lt;&gt;"YES",Calculator!$B$34&lt;Calculator!$G$16),"—",ROUND((1+SQRT(((50*POWER(80,POWER(COS(PI()*MOD(Calculator!$B$34/Calculator!$F$16,1)),2))+MIN(500,MAX(30,100*EXP(-0.3*'VSWR Calculator'!$C$24)*(1+3*ABS(MOD('VSWR Calculator'!$C$23/Calculator!$F$16/2,1)-0.5))))/'VSWR Calculator'!$C$25)-$C61)^2+(1500*ABS(SIN(2*PI()*MOD(Calculator!$B$34/Calculator!$F$16,1)))*IF(MOD(Calculator!$B$34/Calculator!$F$16,1)&lt;0.5,-1,1))^2)/SQRT(((50*POWER(80,POWER(COS(PI()*MOD(Calculator!$B$34/Calculator!$F$16,1)),2))+MIN(500,MAX(30,100*EXP(-0.3*'VSWR Calculator'!$C$24)*(1+3*ABS(MOD('VSWR Calculator'!$C$23/Calculator!$F$16/2,1)-0.5))))/'VSWR Calculator'!$C$25)+$C61)^2+(1500*ABS(SIN(2*PI()*MOD(Calculator!$B$34/Calculator!$F$16,1)))*IF(MOD(Calculator!$B$34/Calculator!$F$16,1)&lt;0.5,-1,1))^2))/(1-SQRT(((50*POWER(80,POWER(COS(PI()*MOD(Calculator!$B$34/Calculator!$F$16,1)),2))+MIN(500,MAX(30,100*EXP(-0.3*'VSWR Calculator'!$C$24)*(1+3*ABS(MOD('VSWR Calculator'!$C$23/Calculator!$F$16/2,1)-0.5))))/'VSWR Calculator'!$C$25)-$C61)^2+(1500*ABS(SIN(2*PI()*MOD(Calculator!$B$34/Calculator!$F$16,1)))*IF(MOD(Calculator!$B$34/Calculator!$F$16,1)&lt;0.5,-1,1))^2)/SQRT(((50*POWER(80,POWER(COS(PI()*MOD(Calculator!$B$34/Calculator!$F$16,1)),2))+MIN(500,MAX(30,100*EXP(-0.3*'VSWR Calculator'!$C$24)*(1+3*ABS(MOD('VSWR Calculator'!$C$23/Calculator!$F$16/2,1)-0.5))))/'VSWR Calculator'!$C$25)+$C61)^2+(1500*ABS(SIN(2*PI()*MOD(Calculator!$B$34/Calculator!$F$16,1)))*IF(MOD(Calculator!$B$34/Calculator!$F$16,1)&lt;0.5,-1,1))^2)),2))</f>
        <v>—</v>
      </c>
      <c r="GI61" s="253" t="n">
        <f aca="false">IF(OR(Calculator!$E$17&lt;&gt;"YES",Calculator!$B$34&lt;Calculator!$G$17),"—",ROUND((1+SQRT(((50*POWER(80,POWER(COS(PI()*MOD(Calculator!$B$34/Calculator!$F$17,1)),2))+MIN(500,MAX(30,100*EXP(-0.3*'VSWR Calculator'!$C$24)*(1+3*ABS(MOD('VSWR Calculator'!$C$23/Calculator!$F$17/2,1)-0.5))))/'VSWR Calculator'!$C$25)-$C61)^2+(1500*ABS(SIN(2*PI()*MOD(Calculator!$B$34/Calculator!$F$17,1)))*IF(MOD(Calculator!$B$34/Calculator!$F$17,1)&lt;0.5,-1,1))^2)/SQRT(((50*POWER(80,POWER(COS(PI()*MOD(Calculator!$B$34/Calculator!$F$17,1)),2))+MIN(500,MAX(30,100*EXP(-0.3*'VSWR Calculator'!$C$24)*(1+3*ABS(MOD('VSWR Calculator'!$C$23/Calculator!$F$17/2,1)-0.5))))/'VSWR Calculator'!$C$25)+$C61)^2+(1500*ABS(SIN(2*PI()*MOD(Calculator!$B$34/Calculator!$F$17,1)))*IF(MOD(Calculator!$B$34/Calculator!$F$17,1)&lt;0.5,-1,1))^2))/(1-SQRT(((50*POWER(80,POWER(COS(PI()*MOD(Calculator!$B$34/Calculator!$F$17,1)),2))+MIN(500,MAX(30,100*EXP(-0.3*'VSWR Calculator'!$C$24)*(1+3*ABS(MOD('VSWR Calculator'!$C$23/Calculator!$F$17/2,1)-0.5))))/'VSWR Calculator'!$C$25)-$C61)^2+(1500*ABS(SIN(2*PI()*MOD(Calculator!$B$34/Calculator!$F$17,1)))*IF(MOD(Calculator!$B$34/Calculator!$F$17,1)&lt;0.5,-1,1))^2)/SQRT(((50*POWER(80,POWER(COS(PI()*MOD(Calculator!$B$34/Calculator!$F$17,1)),2))+MIN(500,MAX(30,100*EXP(-0.3*'VSWR Calculator'!$C$24)*(1+3*ABS(MOD('VSWR Calculator'!$C$23/Calculator!$F$17/2,1)-0.5))))/'VSWR Calculator'!$C$25)+$C61)^2+(1500*ABS(SIN(2*PI()*MOD(Calculator!$B$34/Calculator!$F$17,1)))*IF(MOD(Calculator!$B$34/Calculator!$F$17,1)&lt;0.5,-1,1))^2)),2))</f>
        <v>11.53</v>
      </c>
      <c r="GJ61" s="253" t="str">
        <f aca="false">IF(OR(Calculator!$E$18&lt;&gt;"YES",Calculator!$B$34&lt;Calculator!$G$18),"—",ROUND((1+SQRT(((50*POWER(80,POWER(COS(PI()*MOD(Calculator!$B$34/Calculator!$F$18,1)),2))+MIN(500,MAX(30,100*EXP(-0.3*'VSWR Calculator'!$C$24)*(1+3*ABS(MOD('VSWR Calculator'!$C$23/Calculator!$F$18/2,1)-0.5))))/'VSWR Calculator'!$C$25)-$C61)^2+(1500*ABS(SIN(2*PI()*MOD(Calculator!$B$34/Calculator!$F$18,1)))*IF(MOD(Calculator!$B$34/Calculator!$F$18,1)&lt;0.5,-1,1))^2)/SQRT(((50*POWER(80,POWER(COS(PI()*MOD(Calculator!$B$34/Calculator!$F$18,1)),2))+MIN(500,MAX(30,100*EXP(-0.3*'VSWR Calculator'!$C$24)*(1+3*ABS(MOD('VSWR Calculator'!$C$23/Calculator!$F$18/2,1)-0.5))))/'VSWR Calculator'!$C$25)+$C61)^2+(1500*ABS(SIN(2*PI()*MOD(Calculator!$B$34/Calculator!$F$18,1)))*IF(MOD(Calculator!$B$34/Calculator!$F$18,1)&lt;0.5,-1,1))^2))/(1-SQRT(((50*POWER(80,POWER(COS(PI()*MOD(Calculator!$B$34/Calculator!$F$18,1)),2))+MIN(500,MAX(30,100*EXP(-0.3*'VSWR Calculator'!$C$24)*(1+3*ABS(MOD('VSWR Calculator'!$C$23/Calculator!$F$18/2,1)-0.5))))/'VSWR Calculator'!$C$25)-$C61)^2+(1500*ABS(SIN(2*PI()*MOD(Calculator!$B$34/Calculator!$F$18,1)))*IF(MOD(Calculator!$B$34/Calculator!$F$18,1)&lt;0.5,-1,1))^2)/SQRT(((50*POWER(80,POWER(COS(PI()*MOD(Calculator!$B$34/Calculator!$F$18,1)),2))+MIN(500,MAX(30,100*EXP(-0.3*'VSWR Calculator'!$C$24)*(1+3*ABS(MOD('VSWR Calculator'!$C$23/Calculator!$F$18/2,1)-0.5))))/'VSWR Calculator'!$C$25)+$C61)^2+(1500*ABS(SIN(2*PI()*MOD(Calculator!$B$34/Calculator!$F$18,1)))*IF(MOD(Calculator!$B$34/Calculator!$F$18,1)&lt;0.5,-1,1))^2)),2))</f>
        <v>—</v>
      </c>
      <c r="GK61" s="253" t="str">
        <f aca="false">IF(OR(Calculator!$E$19&lt;&gt;"YES",Calculator!$B$34&lt;Calculator!$G$19),"—",ROUND((1+SQRT(((50*POWER(80,POWER(COS(PI()*MOD(Calculator!$B$34/Calculator!$F$19,1)),2))+MIN(500,MAX(30,100*EXP(-0.3*'VSWR Calculator'!$C$24)*(1+3*ABS(MOD('VSWR Calculator'!$C$23/Calculator!$F$19/2,1)-0.5))))/'VSWR Calculator'!$C$25)-$C61)^2+(1500*ABS(SIN(2*PI()*MOD(Calculator!$B$34/Calculator!$F$19,1)))*IF(MOD(Calculator!$B$34/Calculator!$F$19,1)&lt;0.5,-1,1))^2)/SQRT(((50*POWER(80,POWER(COS(PI()*MOD(Calculator!$B$34/Calculator!$F$19,1)),2))+MIN(500,MAX(30,100*EXP(-0.3*'VSWR Calculator'!$C$24)*(1+3*ABS(MOD('VSWR Calculator'!$C$23/Calculator!$F$19/2,1)-0.5))))/'VSWR Calculator'!$C$25)+$C61)^2+(1500*ABS(SIN(2*PI()*MOD(Calculator!$B$34/Calculator!$F$19,1)))*IF(MOD(Calculator!$B$34/Calculator!$F$19,1)&lt;0.5,-1,1))^2))/(1-SQRT(((50*POWER(80,POWER(COS(PI()*MOD(Calculator!$B$34/Calculator!$F$19,1)),2))+MIN(500,MAX(30,100*EXP(-0.3*'VSWR Calculator'!$C$24)*(1+3*ABS(MOD('VSWR Calculator'!$C$23/Calculator!$F$19/2,1)-0.5))))/'VSWR Calculator'!$C$25)-$C61)^2+(1500*ABS(SIN(2*PI()*MOD(Calculator!$B$34/Calculator!$F$19,1)))*IF(MOD(Calculator!$B$34/Calculator!$F$19,1)&lt;0.5,-1,1))^2)/SQRT(((50*POWER(80,POWER(COS(PI()*MOD(Calculator!$B$34/Calculator!$F$19,1)),2))+MIN(500,MAX(30,100*EXP(-0.3*'VSWR Calculator'!$C$24)*(1+3*ABS(MOD('VSWR Calculator'!$C$23/Calculator!$F$19/2,1)-0.5))))/'VSWR Calculator'!$C$25)+$C61)^2+(1500*ABS(SIN(2*PI()*MOD(Calculator!$B$34/Calculator!$F$19,1)))*IF(MOD(Calculator!$B$34/Calculator!$F$19,1)&lt;0.5,-1,1))^2)),2))</f>
        <v>—</v>
      </c>
      <c r="GL61" s="253" t="str">
        <f aca="false">IF(OR(Calculator!$E$20&lt;&gt;"YES",Calculator!$B$34&lt;Calculator!$G$20),"—",ROUND((1+SQRT(((50*POWER(80,POWER(COS(PI()*MOD(Calculator!$B$34/Calculator!$F$20,1)),2))+MIN(500,MAX(30,100*EXP(-0.3*'VSWR Calculator'!$C$24)*(1+3*ABS(MOD('VSWR Calculator'!$C$23/Calculator!$F$20/2,1)-0.5))))/'VSWR Calculator'!$C$25)-$C61)^2+(1500*ABS(SIN(2*PI()*MOD(Calculator!$B$34/Calculator!$F$20,1)))*IF(MOD(Calculator!$B$34/Calculator!$F$20,1)&lt;0.5,-1,1))^2)/SQRT(((50*POWER(80,POWER(COS(PI()*MOD(Calculator!$B$34/Calculator!$F$20,1)),2))+MIN(500,MAX(30,100*EXP(-0.3*'VSWR Calculator'!$C$24)*(1+3*ABS(MOD('VSWR Calculator'!$C$23/Calculator!$F$20/2,1)-0.5))))/'VSWR Calculator'!$C$25)+$C61)^2+(1500*ABS(SIN(2*PI()*MOD(Calculator!$B$34/Calculator!$F$20,1)))*IF(MOD(Calculator!$B$34/Calculator!$F$20,1)&lt;0.5,-1,1))^2))/(1-SQRT(((50*POWER(80,POWER(COS(PI()*MOD(Calculator!$B$34/Calculator!$F$20,1)),2))+MIN(500,MAX(30,100*EXP(-0.3*'VSWR Calculator'!$C$24)*(1+3*ABS(MOD('VSWR Calculator'!$C$23/Calculator!$F$20/2,1)-0.5))))/'VSWR Calculator'!$C$25)-$C61)^2+(1500*ABS(SIN(2*PI()*MOD(Calculator!$B$34/Calculator!$F$20,1)))*IF(MOD(Calculator!$B$34/Calculator!$F$20,1)&lt;0.5,-1,1))^2)/SQRT(((50*POWER(80,POWER(COS(PI()*MOD(Calculator!$B$34/Calculator!$F$20,1)),2))+MIN(500,MAX(30,100*EXP(-0.3*'VSWR Calculator'!$C$24)*(1+3*ABS(MOD('VSWR Calculator'!$C$23/Calculator!$F$20/2,1)-0.5))))/'VSWR Calculator'!$C$25)+$C61)^2+(1500*ABS(SIN(2*PI()*MOD(Calculator!$B$34/Calculator!$F$20,1)))*IF(MOD(Calculator!$B$34/Calculator!$F$20,1)&lt;0.5,-1,1))^2)),2))</f>
        <v>—</v>
      </c>
      <c r="GM61" s="253" t="str">
        <f aca="false">IF(OR(Calculator!$E$21&lt;&gt;"YES",Calculator!$B$34&lt;Calculator!$G$21),"—",ROUND((1+SQRT(((50*POWER(80,POWER(COS(PI()*MOD(Calculator!$B$34/Calculator!$F$21,1)),2))+MIN(500,MAX(30,100*EXP(-0.3*'VSWR Calculator'!$C$24)*(1+3*ABS(MOD('VSWR Calculator'!$C$23/Calculator!$F$21/2,1)-0.5))))/'VSWR Calculator'!$C$25)-$C61)^2+(1500*ABS(SIN(2*PI()*MOD(Calculator!$B$34/Calculator!$F$21,1)))*IF(MOD(Calculator!$B$34/Calculator!$F$21,1)&lt;0.5,-1,1))^2)/SQRT(((50*POWER(80,POWER(COS(PI()*MOD(Calculator!$B$34/Calculator!$F$21,1)),2))+MIN(500,MAX(30,100*EXP(-0.3*'VSWR Calculator'!$C$24)*(1+3*ABS(MOD('VSWR Calculator'!$C$23/Calculator!$F$21/2,1)-0.5))))/'VSWR Calculator'!$C$25)+$C61)^2+(1500*ABS(SIN(2*PI()*MOD(Calculator!$B$34/Calculator!$F$21,1)))*IF(MOD(Calculator!$B$34/Calculator!$F$21,1)&lt;0.5,-1,1))^2))/(1-SQRT(((50*POWER(80,POWER(COS(PI()*MOD(Calculator!$B$34/Calculator!$F$21,1)),2))+MIN(500,MAX(30,100*EXP(-0.3*'VSWR Calculator'!$C$24)*(1+3*ABS(MOD('VSWR Calculator'!$C$23/Calculator!$F$21/2,1)-0.5))))/'VSWR Calculator'!$C$25)-$C61)^2+(1500*ABS(SIN(2*PI()*MOD(Calculator!$B$34/Calculator!$F$21,1)))*IF(MOD(Calculator!$B$34/Calculator!$F$21,1)&lt;0.5,-1,1))^2)/SQRT(((50*POWER(80,POWER(COS(PI()*MOD(Calculator!$B$34/Calculator!$F$21,1)),2))+MIN(500,MAX(30,100*EXP(-0.3*'VSWR Calculator'!$C$24)*(1+3*ABS(MOD('VSWR Calculator'!$C$23/Calculator!$F$21/2,1)-0.5))))/'VSWR Calculator'!$C$25)+$C61)^2+(1500*ABS(SIN(2*PI()*MOD(Calculator!$B$34/Calculator!$F$21,1)))*IF(MOD(Calculator!$B$34/Calculator!$F$21,1)&lt;0.5,-1,1))^2)),2))</f>
        <v>—</v>
      </c>
      <c r="GN61" s="253" t="str">
        <f aca="false">IF(OR(Calculator!$E$22&lt;&gt;"YES",Calculator!$B$34&lt;Calculator!$G$22),"—",ROUND((1+SQRT(((50*POWER(80,POWER(COS(PI()*MOD(Calculator!$B$34/Calculator!$F$22,1)),2))+MIN(500,MAX(30,100*EXP(-0.3*'VSWR Calculator'!$C$24)*(1+3*ABS(MOD('VSWR Calculator'!$C$23/Calculator!$F$22/2,1)-0.5))))/'VSWR Calculator'!$C$25)-$C61)^2+(1500*ABS(SIN(2*PI()*MOD(Calculator!$B$34/Calculator!$F$22,1)))*IF(MOD(Calculator!$B$34/Calculator!$F$22,1)&lt;0.5,-1,1))^2)/SQRT(((50*POWER(80,POWER(COS(PI()*MOD(Calculator!$B$34/Calculator!$F$22,1)),2))+MIN(500,MAX(30,100*EXP(-0.3*'VSWR Calculator'!$C$24)*(1+3*ABS(MOD('VSWR Calculator'!$C$23/Calculator!$F$22/2,1)-0.5))))/'VSWR Calculator'!$C$25)+$C61)^2+(1500*ABS(SIN(2*PI()*MOD(Calculator!$B$34/Calculator!$F$22,1)))*IF(MOD(Calculator!$B$34/Calculator!$F$22,1)&lt;0.5,-1,1))^2))/(1-SQRT(((50*POWER(80,POWER(COS(PI()*MOD(Calculator!$B$34/Calculator!$F$22,1)),2))+MIN(500,MAX(30,100*EXP(-0.3*'VSWR Calculator'!$C$24)*(1+3*ABS(MOD('VSWR Calculator'!$C$23/Calculator!$F$22/2,1)-0.5))))/'VSWR Calculator'!$C$25)-$C61)^2+(1500*ABS(SIN(2*PI()*MOD(Calculator!$B$34/Calculator!$F$22,1)))*IF(MOD(Calculator!$B$34/Calculator!$F$22,1)&lt;0.5,-1,1))^2)/SQRT(((50*POWER(80,POWER(COS(PI()*MOD(Calculator!$B$34/Calculator!$F$22,1)),2))+MIN(500,MAX(30,100*EXP(-0.3*'VSWR Calculator'!$C$24)*(1+3*ABS(MOD('VSWR Calculator'!$C$23/Calculator!$F$22/2,1)-0.5))))/'VSWR Calculator'!$C$25)+$C61)^2+(1500*ABS(SIN(2*PI()*MOD(Calculator!$B$34/Calculator!$F$22,1)))*IF(MOD(Calculator!$B$34/Calculator!$F$22,1)&lt;0.5,-1,1))^2)),2))</f>
        <v>—</v>
      </c>
      <c r="GO61" s="253" t="n">
        <f aca="false">IFERROR(ROUND((IF(ISNUMBER(GD61),GD61,0)+IF(ISNUMBER(GE61),GE61,0)+IF(ISNUMBER(GF61),GF61,0)+IF(ISNUMBER(GG61),GG61,0)+IF(ISNUMBER(GH61),GH61,0)+IF(ISNUMBER(GI61),GI61,0)+IF(ISNUMBER(GJ61),GJ61,0)+IF(ISNUMBER(GK61),GK61,0)+IF(ISNUMBER(GL61),GL61,0)+IF(ISNUMBER(GM61),GM61,0)+IF(ISNUMBER(GN61),GN61,0))/(IF(ISNUMBER(GD61),1,0)+IF(ISNUMBER(GE61),1,0)+IF(ISNUMBER(GF61),1,0)+IF(ISNUMBER(GG61),1,0)+IF(ISNUMBER(GH61),1,0)+IF(ISNUMBER(GI61),1,0)+IF(ISNUMBER(GJ61),1,0)+IF(ISNUMBER(GK61),1,0)+IF(ISNUMBER(GL61),1,0)+IF(ISNUMBER(GM61),1,0)+IF(ISNUMBER(GN61),1,0)),4),"")</f>
        <v>13.055</v>
      </c>
      <c r="GP61" s="253" t="str">
        <f aca="false">IF(OR(Calculator!$E$12&lt;&gt;"YES",Calculator!$B$35&lt;Calculator!$G$12),"—",ROUND((1+SQRT(((50*POWER(80,POWER(COS(PI()*MOD(Calculator!$B$35/Calculator!$F$12,1)),2))+MIN(500,MAX(30,100*EXP(-0.3*'VSWR Calculator'!$C$24)*(1+3*ABS(MOD('VSWR Calculator'!$C$23/Calculator!$F$12/2,1)-0.5))))/'VSWR Calculator'!$C$25)-$C61)^2+(1500*ABS(SIN(2*PI()*MOD(Calculator!$B$35/Calculator!$F$12,1)))*IF(MOD(Calculator!$B$35/Calculator!$F$12,1)&lt;0.5,-1,1))^2)/SQRT(((50*POWER(80,POWER(COS(PI()*MOD(Calculator!$B$35/Calculator!$F$12,1)),2))+MIN(500,MAX(30,100*EXP(-0.3*'VSWR Calculator'!$C$24)*(1+3*ABS(MOD('VSWR Calculator'!$C$23/Calculator!$F$12/2,1)-0.5))))/'VSWR Calculator'!$C$25)+$C61)^2+(1500*ABS(SIN(2*PI()*MOD(Calculator!$B$35/Calculator!$F$12,1)))*IF(MOD(Calculator!$B$35/Calculator!$F$12,1)&lt;0.5,-1,1))^2))/(1-SQRT(((50*POWER(80,POWER(COS(PI()*MOD(Calculator!$B$35/Calculator!$F$12,1)),2))+MIN(500,MAX(30,100*EXP(-0.3*'VSWR Calculator'!$C$24)*(1+3*ABS(MOD('VSWR Calculator'!$C$23/Calculator!$F$12/2,1)-0.5))))/'VSWR Calculator'!$C$25)-$C61)^2+(1500*ABS(SIN(2*PI()*MOD(Calculator!$B$35/Calculator!$F$12,1)))*IF(MOD(Calculator!$B$35/Calculator!$F$12,1)&lt;0.5,-1,1))^2)/SQRT(((50*POWER(80,POWER(COS(PI()*MOD(Calculator!$B$35/Calculator!$F$12,1)),2))+MIN(500,MAX(30,100*EXP(-0.3*'VSWR Calculator'!$C$24)*(1+3*ABS(MOD('VSWR Calculator'!$C$23/Calculator!$F$12/2,1)-0.5))))/'VSWR Calculator'!$C$25)+$C61)^2+(1500*ABS(SIN(2*PI()*MOD(Calculator!$B$35/Calculator!$F$12,1)))*IF(MOD(Calculator!$B$35/Calculator!$F$12,1)&lt;0.5,-1,1))^2)),2))</f>
        <v>—</v>
      </c>
      <c r="GQ61" s="253" t="str">
        <f aca="false">IF(OR(Calculator!$E$13&lt;&gt;"YES",Calculator!$B$35&lt;Calculator!$G$13),"—",ROUND((1+SQRT(((50*POWER(80,POWER(COS(PI()*MOD(Calculator!$B$35/Calculator!$F$13,1)),2))+MIN(500,MAX(30,100*EXP(-0.3*'VSWR Calculator'!$C$24)*(1+3*ABS(MOD('VSWR Calculator'!$C$23/Calculator!$F$13/2,1)-0.5))))/'VSWR Calculator'!$C$25)-$C61)^2+(1500*ABS(SIN(2*PI()*MOD(Calculator!$B$35/Calculator!$F$13,1)))*IF(MOD(Calculator!$B$35/Calculator!$F$13,1)&lt;0.5,-1,1))^2)/SQRT(((50*POWER(80,POWER(COS(PI()*MOD(Calculator!$B$35/Calculator!$F$13,1)),2))+MIN(500,MAX(30,100*EXP(-0.3*'VSWR Calculator'!$C$24)*(1+3*ABS(MOD('VSWR Calculator'!$C$23/Calculator!$F$13/2,1)-0.5))))/'VSWR Calculator'!$C$25)+$C61)^2+(1500*ABS(SIN(2*PI()*MOD(Calculator!$B$35/Calculator!$F$13,1)))*IF(MOD(Calculator!$B$35/Calculator!$F$13,1)&lt;0.5,-1,1))^2))/(1-SQRT(((50*POWER(80,POWER(COS(PI()*MOD(Calculator!$B$35/Calculator!$F$13,1)),2))+MIN(500,MAX(30,100*EXP(-0.3*'VSWR Calculator'!$C$24)*(1+3*ABS(MOD('VSWR Calculator'!$C$23/Calculator!$F$13/2,1)-0.5))))/'VSWR Calculator'!$C$25)-$C61)^2+(1500*ABS(SIN(2*PI()*MOD(Calculator!$B$35/Calculator!$F$13,1)))*IF(MOD(Calculator!$B$35/Calculator!$F$13,1)&lt;0.5,-1,1))^2)/SQRT(((50*POWER(80,POWER(COS(PI()*MOD(Calculator!$B$35/Calculator!$F$13,1)),2))+MIN(500,MAX(30,100*EXP(-0.3*'VSWR Calculator'!$C$24)*(1+3*ABS(MOD('VSWR Calculator'!$C$23/Calculator!$F$13/2,1)-0.5))))/'VSWR Calculator'!$C$25)+$C61)^2+(1500*ABS(SIN(2*PI()*MOD(Calculator!$B$35/Calculator!$F$13,1)))*IF(MOD(Calculator!$B$35/Calculator!$F$13,1)&lt;0.5,-1,1))^2)),2))</f>
        <v>—</v>
      </c>
      <c r="GR61" s="253" t="str">
        <f aca="false">IF(OR(Calculator!$E$14&lt;&gt;"YES",Calculator!$B$35&lt;Calculator!$G$14),"—",ROUND((1+SQRT(((50*POWER(80,POWER(COS(PI()*MOD(Calculator!$B$35/Calculator!$F$14,1)),2))+MIN(500,MAX(30,100*EXP(-0.3*'VSWR Calculator'!$C$24)*(1+3*ABS(MOD('VSWR Calculator'!$C$23/Calculator!$F$14/2,1)-0.5))))/'VSWR Calculator'!$C$25)-$C61)^2+(1500*ABS(SIN(2*PI()*MOD(Calculator!$B$35/Calculator!$F$14,1)))*IF(MOD(Calculator!$B$35/Calculator!$F$14,1)&lt;0.5,-1,1))^2)/SQRT(((50*POWER(80,POWER(COS(PI()*MOD(Calculator!$B$35/Calculator!$F$14,1)),2))+MIN(500,MAX(30,100*EXP(-0.3*'VSWR Calculator'!$C$24)*(1+3*ABS(MOD('VSWR Calculator'!$C$23/Calculator!$F$14/2,1)-0.5))))/'VSWR Calculator'!$C$25)+$C61)^2+(1500*ABS(SIN(2*PI()*MOD(Calculator!$B$35/Calculator!$F$14,1)))*IF(MOD(Calculator!$B$35/Calculator!$F$14,1)&lt;0.5,-1,1))^2))/(1-SQRT(((50*POWER(80,POWER(COS(PI()*MOD(Calculator!$B$35/Calculator!$F$14,1)),2))+MIN(500,MAX(30,100*EXP(-0.3*'VSWR Calculator'!$C$24)*(1+3*ABS(MOD('VSWR Calculator'!$C$23/Calculator!$F$14/2,1)-0.5))))/'VSWR Calculator'!$C$25)-$C61)^2+(1500*ABS(SIN(2*PI()*MOD(Calculator!$B$35/Calculator!$F$14,1)))*IF(MOD(Calculator!$B$35/Calculator!$F$14,1)&lt;0.5,-1,1))^2)/SQRT(((50*POWER(80,POWER(COS(PI()*MOD(Calculator!$B$35/Calculator!$F$14,1)),2))+MIN(500,MAX(30,100*EXP(-0.3*'VSWR Calculator'!$C$24)*(1+3*ABS(MOD('VSWR Calculator'!$C$23/Calculator!$F$14/2,1)-0.5))))/'VSWR Calculator'!$C$25)+$C61)^2+(1500*ABS(SIN(2*PI()*MOD(Calculator!$B$35/Calculator!$F$14,1)))*IF(MOD(Calculator!$B$35/Calculator!$F$14,1)&lt;0.5,-1,1))^2)),2))</f>
        <v>—</v>
      </c>
      <c r="GS61" s="253" t="n">
        <f aca="false">IF(OR(Calculator!$E$15&lt;&gt;"YES",Calculator!$B$35&lt;Calculator!$G$15),"—",ROUND((1+SQRT(((50*POWER(80,POWER(COS(PI()*MOD(Calculator!$B$35/Calculator!$F$15,1)),2))+MIN(500,MAX(30,100*EXP(-0.3*'VSWR Calculator'!$C$24)*(1+3*ABS(MOD('VSWR Calculator'!$C$23/Calculator!$F$15/2,1)-0.5))))/'VSWR Calculator'!$C$25)-$C61)^2+(1500*ABS(SIN(2*PI()*MOD(Calculator!$B$35/Calculator!$F$15,1)))*IF(MOD(Calculator!$B$35/Calculator!$F$15,1)&lt;0.5,-1,1))^2)/SQRT(((50*POWER(80,POWER(COS(PI()*MOD(Calculator!$B$35/Calculator!$F$15,1)),2))+MIN(500,MAX(30,100*EXP(-0.3*'VSWR Calculator'!$C$24)*(1+3*ABS(MOD('VSWR Calculator'!$C$23/Calculator!$F$15/2,1)-0.5))))/'VSWR Calculator'!$C$25)+$C61)^2+(1500*ABS(SIN(2*PI()*MOD(Calculator!$B$35/Calculator!$F$15,1)))*IF(MOD(Calculator!$B$35/Calculator!$F$15,1)&lt;0.5,-1,1))^2))/(1-SQRT(((50*POWER(80,POWER(COS(PI()*MOD(Calculator!$B$35/Calculator!$F$15,1)),2))+MIN(500,MAX(30,100*EXP(-0.3*'VSWR Calculator'!$C$24)*(1+3*ABS(MOD('VSWR Calculator'!$C$23/Calculator!$F$15/2,1)-0.5))))/'VSWR Calculator'!$C$25)-$C61)^2+(1500*ABS(SIN(2*PI()*MOD(Calculator!$B$35/Calculator!$F$15,1)))*IF(MOD(Calculator!$B$35/Calculator!$F$15,1)&lt;0.5,-1,1))^2)/SQRT(((50*POWER(80,POWER(COS(PI()*MOD(Calculator!$B$35/Calculator!$F$15,1)),2))+MIN(500,MAX(30,100*EXP(-0.3*'VSWR Calculator'!$C$24)*(1+3*ABS(MOD('VSWR Calculator'!$C$23/Calculator!$F$15/2,1)-0.5))))/'VSWR Calculator'!$C$25)+$C61)^2+(1500*ABS(SIN(2*PI()*MOD(Calculator!$B$35/Calculator!$F$15,1)))*IF(MOD(Calculator!$B$35/Calculator!$F$15,1)&lt;0.5,-1,1))^2)),2))</f>
        <v>2.43</v>
      </c>
      <c r="GT61" s="253" t="str">
        <f aca="false">IF(OR(Calculator!$E$16&lt;&gt;"YES",Calculator!$B$35&lt;Calculator!$G$16),"—",ROUND((1+SQRT(((50*POWER(80,POWER(COS(PI()*MOD(Calculator!$B$35/Calculator!$F$16,1)),2))+MIN(500,MAX(30,100*EXP(-0.3*'VSWR Calculator'!$C$24)*(1+3*ABS(MOD('VSWR Calculator'!$C$23/Calculator!$F$16/2,1)-0.5))))/'VSWR Calculator'!$C$25)-$C61)^2+(1500*ABS(SIN(2*PI()*MOD(Calculator!$B$35/Calculator!$F$16,1)))*IF(MOD(Calculator!$B$35/Calculator!$F$16,1)&lt;0.5,-1,1))^2)/SQRT(((50*POWER(80,POWER(COS(PI()*MOD(Calculator!$B$35/Calculator!$F$16,1)),2))+MIN(500,MAX(30,100*EXP(-0.3*'VSWR Calculator'!$C$24)*(1+3*ABS(MOD('VSWR Calculator'!$C$23/Calculator!$F$16/2,1)-0.5))))/'VSWR Calculator'!$C$25)+$C61)^2+(1500*ABS(SIN(2*PI()*MOD(Calculator!$B$35/Calculator!$F$16,1)))*IF(MOD(Calculator!$B$35/Calculator!$F$16,1)&lt;0.5,-1,1))^2))/(1-SQRT(((50*POWER(80,POWER(COS(PI()*MOD(Calculator!$B$35/Calculator!$F$16,1)),2))+MIN(500,MAX(30,100*EXP(-0.3*'VSWR Calculator'!$C$24)*(1+3*ABS(MOD('VSWR Calculator'!$C$23/Calculator!$F$16/2,1)-0.5))))/'VSWR Calculator'!$C$25)-$C61)^2+(1500*ABS(SIN(2*PI()*MOD(Calculator!$B$35/Calculator!$F$16,1)))*IF(MOD(Calculator!$B$35/Calculator!$F$16,1)&lt;0.5,-1,1))^2)/SQRT(((50*POWER(80,POWER(COS(PI()*MOD(Calculator!$B$35/Calculator!$F$16,1)),2))+MIN(500,MAX(30,100*EXP(-0.3*'VSWR Calculator'!$C$24)*(1+3*ABS(MOD('VSWR Calculator'!$C$23/Calculator!$F$16/2,1)-0.5))))/'VSWR Calculator'!$C$25)+$C61)^2+(1500*ABS(SIN(2*PI()*MOD(Calculator!$B$35/Calculator!$F$16,1)))*IF(MOD(Calculator!$B$35/Calculator!$F$16,1)&lt;0.5,-1,1))^2)),2))</f>
        <v>—</v>
      </c>
      <c r="GU61" s="253" t="n">
        <f aca="false">IF(OR(Calculator!$E$17&lt;&gt;"YES",Calculator!$B$35&lt;Calculator!$G$17),"—",ROUND((1+SQRT(((50*POWER(80,POWER(COS(PI()*MOD(Calculator!$B$35/Calculator!$F$17,1)),2))+MIN(500,MAX(30,100*EXP(-0.3*'VSWR Calculator'!$C$24)*(1+3*ABS(MOD('VSWR Calculator'!$C$23/Calculator!$F$17/2,1)-0.5))))/'VSWR Calculator'!$C$25)-$C61)^2+(1500*ABS(SIN(2*PI()*MOD(Calculator!$B$35/Calculator!$F$17,1)))*IF(MOD(Calculator!$B$35/Calculator!$F$17,1)&lt;0.5,-1,1))^2)/SQRT(((50*POWER(80,POWER(COS(PI()*MOD(Calculator!$B$35/Calculator!$F$17,1)),2))+MIN(500,MAX(30,100*EXP(-0.3*'VSWR Calculator'!$C$24)*(1+3*ABS(MOD('VSWR Calculator'!$C$23/Calculator!$F$17/2,1)-0.5))))/'VSWR Calculator'!$C$25)+$C61)^2+(1500*ABS(SIN(2*PI()*MOD(Calculator!$B$35/Calculator!$F$17,1)))*IF(MOD(Calculator!$B$35/Calculator!$F$17,1)&lt;0.5,-1,1))^2))/(1-SQRT(((50*POWER(80,POWER(COS(PI()*MOD(Calculator!$B$35/Calculator!$F$17,1)),2))+MIN(500,MAX(30,100*EXP(-0.3*'VSWR Calculator'!$C$24)*(1+3*ABS(MOD('VSWR Calculator'!$C$23/Calculator!$F$17/2,1)-0.5))))/'VSWR Calculator'!$C$25)-$C61)^2+(1500*ABS(SIN(2*PI()*MOD(Calculator!$B$35/Calculator!$F$17,1)))*IF(MOD(Calculator!$B$35/Calculator!$F$17,1)&lt;0.5,-1,1))^2)/SQRT(((50*POWER(80,POWER(COS(PI()*MOD(Calculator!$B$35/Calculator!$F$17,1)),2))+MIN(500,MAX(30,100*EXP(-0.3*'VSWR Calculator'!$C$24)*(1+3*ABS(MOD('VSWR Calculator'!$C$23/Calculator!$F$17/2,1)-0.5))))/'VSWR Calculator'!$C$25)+$C61)^2+(1500*ABS(SIN(2*PI()*MOD(Calculator!$B$35/Calculator!$F$17,1)))*IF(MOD(Calculator!$B$35/Calculator!$F$17,1)&lt;0.5,-1,1))^2)),2))</f>
        <v>15.04</v>
      </c>
      <c r="GV61" s="253" t="str">
        <f aca="false">IF(OR(Calculator!$E$18&lt;&gt;"YES",Calculator!$B$35&lt;Calculator!$G$18),"—",ROUND((1+SQRT(((50*POWER(80,POWER(COS(PI()*MOD(Calculator!$B$35/Calculator!$F$18,1)),2))+MIN(500,MAX(30,100*EXP(-0.3*'VSWR Calculator'!$C$24)*(1+3*ABS(MOD('VSWR Calculator'!$C$23/Calculator!$F$18/2,1)-0.5))))/'VSWR Calculator'!$C$25)-$C61)^2+(1500*ABS(SIN(2*PI()*MOD(Calculator!$B$35/Calculator!$F$18,1)))*IF(MOD(Calculator!$B$35/Calculator!$F$18,1)&lt;0.5,-1,1))^2)/SQRT(((50*POWER(80,POWER(COS(PI()*MOD(Calculator!$B$35/Calculator!$F$18,1)),2))+MIN(500,MAX(30,100*EXP(-0.3*'VSWR Calculator'!$C$24)*(1+3*ABS(MOD('VSWR Calculator'!$C$23/Calculator!$F$18/2,1)-0.5))))/'VSWR Calculator'!$C$25)+$C61)^2+(1500*ABS(SIN(2*PI()*MOD(Calculator!$B$35/Calculator!$F$18,1)))*IF(MOD(Calculator!$B$35/Calculator!$F$18,1)&lt;0.5,-1,1))^2))/(1-SQRT(((50*POWER(80,POWER(COS(PI()*MOD(Calculator!$B$35/Calculator!$F$18,1)),2))+MIN(500,MAX(30,100*EXP(-0.3*'VSWR Calculator'!$C$24)*(1+3*ABS(MOD('VSWR Calculator'!$C$23/Calculator!$F$18/2,1)-0.5))))/'VSWR Calculator'!$C$25)-$C61)^2+(1500*ABS(SIN(2*PI()*MOD(Calculator!$B$35/Calculator!$F$18,1)))*IF(MOD(Calculator!$B$35/Calculator!$F$18,1)&lt;0.5,-1,1))^2)/SQRT(((50*POWER(80,POWER(COS(PI()*MOD(Calculator!$B$35/Calculator!$F$18,1)),2))+MIN(500,MAX(30,100*EXP(-0.3*'VSWR Calculator'!$C$24)*(1+3*ABS(MOD('VSWR Calculator'!$C$23/Calculator!$F$18/2,1)-0.5))))/'VSWR Calculator'!$C$25)+$C61)^2+(1500*ABS(SIN(2*PI()*MOD(Calculator!$B$35/Calculator!$F$18,1)))*IF(MOD(Calculator!$B$35/Calculator!$F$18,1)&lt;0.5,-1,1))^2)),2))</f>
        <v>—</v>
      </c>
      <c r="GW61" s="253" t="str">
        <f aca="false">IF(OR(Calculator!$E$19&lt;&gt;"YES",Calculator!$B$35&lt;Calculator!$G$19),"—",ROUND((1+SQRT(((50*POWER(80,POWER(COS(PI()*MOD(Calculator!$B$35/Calculator!$F$19,1)),2))+MIN(500,MAX(30,100*EXP(-0.3*'VSWR Calculator'!$C$24)*(1+3*ABS(MOD('VSWR Calculator'!$C$23/Calculator!$F$19/2,1)-0.5))))/'VSWR Calculator'!$C$25)-$C61)^2+(1500*ABS(SIN(2*PI()*MOD(Calculator!$B$35/Calculator!$F$19,1)))*IF(MOD(Calculator!$B$35/Calculator!$F$19,1)&lt;0.5,-1,1))^2)/SQRT(((50*POWER(80,POWER(COS(PI()*MOD(Calculator!$B$35/Calculator!$F$19,1)),2))+MIN(500,MAX(30,100*EXP(-0.3*'VSWR Calculator'!$C$24)*(1+3*ABS(MOD('VSWR Calculator'!$C$23/Calculator!$F$19/2,1)-0.5))))/'VSWR Calculator'!$C$25)+$C61)^2+(1500*ABS(SIN(2*PI()*MOD(Calculator!$B$35/Calculator!$F$19,1)))*IF(MOD(Calculator!$B$35/Calculator!$F$19,1)&lt;0.5,-1,1))^2))/(1-SQRT(((50*POWER(80,POWER(COS(PI()*MOD(Calculator!$B$35/Calculator!$F$19,1)),2))+MIN(500,MAX(30,100*EXP(-0.3*'VSWR Calculator'!$C$24)*(1+3*ABS(MOD('VSWR Calculator'!$C$23/Calculator!$F$19/2,1)-0.5))))/'VSWR Calculator'!$C$25)-$C61)^2+(1500*ABS(SIN(2*PI()*MOD(Calculator!$B$35/Calculator!$F$19,1)))*IF(MOD(Calculator!$B$35/Calculator!$F$19,1)&lt;0.5,-1,1))^2)/SQRT(((50*POWER(80,POWER(COS(PI()*MOD(Calculator!$B$35/Calculator!$F$19,1)),2))+MIN(500,MAX(30,100*EXP(-0.3*'VSWR Calculator'!$C$24)*(1+3*ABS(MOD('VSWR Calculator'!$C$23/Calculator!$F$19/2,1)-0.5))))/'VSWR Calculator'!$C$25)+$C61)^2+(1500*ABS(SIN(2*PI()*MOD(Calculator!$B$35/Calculator!$F$19,1)))*IF(MOD(Calculator!$B$35/Calculator!$F$19,1)&lt;0.5,-1,1))^2)),2))</f>
        <v>—</v>
      </c>
      <c r="GX61" s="253" t="str">
        <f aca="false">IF(OR(Calculator!$E$20&lt;&gt;"YES",Calculator!$B$35&lt;Calculator!$G$20),"—",ROUND((1+SQRT(((50*POWER(80,POWER(COS(PI()*MOD(Calculator!$B$35/Calculator!$F$20,1)),2))+MIN(500,MAX(30,100*EXP(-0.3*'VSWR Calculator'!$C$24)*(1+3*ABS(MOD('VSWR Calculator'!$C$23/Calculator!$F$20/2,1)-0.5))))/'VSWR Calculator'!$C$25)-$C61)^2+(1500*ABS(SIN(2*PI()*MOD(Calculator!$B$35/Calculator!$F$20,1)))*IF(MOD(Calculator!$B$35/Calculator!$F$20,1)&lt;0.5,-1,1))^2)/SQRT(((50*POWER(80,POWER(COS(PI()*MOD(Calculator!$B$35/Calculator!$F$20,1)),2))+MIN(500,MAX(30,100*EXP(-0.3*'VSWR Calculator'!$C$24)*(1+3*ABS(MOD('VSWR Calculator'!$C$23/Calculator!$F$20/2,1)-0.5))))/'VSWR Calculator'!$C$25)+$C61)^2+(1500*ABS(SIN(2*PI()*MOD(Calculator!$B$35/Calculator!$F$20,1)))*IF(MOD(Calculator!$B$35/Calculator!$F$20,1)&lt;0.5,-1,1))^2))/(1-SQRT(((50*POWER(80,POWER(COS(PI()*MOD(Calculator!$B$35/Calculator!$F$20,1)),2))+MIN(500,MAX(30,100*EXP(-0.3*'VSWR Calculator'!$C$24)*(1+3*ABS(MOD('VSWR Calculator'!$C$23/Calculator!$F$20/2,1)-0.5))))/'VSWR Calculator'!$C$25)-$C61)^2+(1500*ABS(SIN(2*PI()*MOD(Calculator!$B$35/Calculator!$F$20,1)))*IF(MOD(Calculator!$B$35/Calculator!$F$20,1)&lt;0.5,-1,1))^2)/SQRT(((50*POWER(80,POWER(COS(PI()*MOD(Calculator!$B$35/Calculator!$F$20,1)),2))+MIN(500,MAX(30,100*EXP(-0.3*'VSWR Calculator'!$C$24)*(1+3*ABS(MOD('VSWR Calculator'!$C$23/Calculator!$F$20/2,1)-0.5))))/'VSWR Calculator'!$C$25)+$C61)^2+(1500*ABS(SIN(2*PI()*MOD(Calculator!$B$35/Calculator!$F$20,1)))*IF(MOD(Calculator!$B$35/Calculator!$F$20,1)&lt;0.5,-1,1))^2)),2))</f>
        <v>—</v>
      </c>
      <c r="GY61" s="253" t="str">
        <f aca="false">IF(OR(Calculator!$E$21&lt;&gt;"YES",Calculator!$B$35&lt;Calculator!$G$21),"—",ROUND((1+SQRT(((50*POWER(80,POWER(COS(PI()*MOD(Calculator!$B$35/Calculator!$F$21,1)),2))+MIN(500,MAX(30,100*EXP(-0.3*'VSWR Calculator'!$C$24)*(1+3*ABS(MOD('VSWR Calculator'!$C$23/Calculator!$F$21/2,1)-0.5))))/'VSWR Calculator'!$C$25)-$C61)^2+(1500*ABS(SIN(2*PI()*MOD(Calculator!$B$35/Calculator!$F$21,1)))*IF(MOD(Calculator!$B$35/Calculator!$F$21,1)&lt;0.5,-1,1))^2)/SQRT(((50*POWER(80,POWER(COS(PI()*MOD(Calculator!$B$35/Calculator!$F$21,1)),2))+MIN(500,MAX(30,100*EXP(-0.3*'VSWR Calculator'!$C$24)*(1+3*ABS(MOD('VSWR Calculator'!$C$23/Calculator!$F$21/2,1)-0.5))))/'VSWR Calculator'!$C$25)+$C61)^2+(1500*ABS(SIN(2*PI()*MOD(Calculator!$B$35/Calculator!$F$21,1)))*IF(MOD(Calculator!$B$35/Calculator!$F$21,1)&lt;0.5,-1,1))^2))/(1-SQRT(((50*POWER(80,POWER(COS(PI()*MOD(Calculator!$B$35/Calculator!$F$21,1)),2))+MIN(500,MAX(30,100*EXP(-0.3*'VSWR Calculator'!$C$24)*(1+3*ABS(MOD('VSWR Calculator'!$C$23/Calculator!$F$21/2,1)-0.5))))/'VSWR Calculator'!$C$25)-$C61)^2+(1500*ABS(SIN(2*PI()*MOD(Calculator!$B$35/Calculator!$F$21,1)))*IF(MOD(Calculator!$B$35/Calculator!$F$21,1)&lt;0.5,-1,1))^2)/SQRT(((50*POWER(80,POWER(COS(PI()*MOD(Calculator!$B$35/Calculator!$F$21,1)),2))+MIN(500,MAX(30,100*EXP(-0.3*'VSWR Calculator'!$C$24)*(1+3*ABS(MOD('VSWR Calculator'!$C$23/Calculator!$F$21/2,1)-0.5))))/'VSWR Calculator'!$C$25)+$C61)^2+(1500*ABS(SIN(2*PI()*MOD(Calculator!$B$35/Calculator!$F$21,1)))*IF(MOD(Calculator!$B$35/Calculator!$F$21,1)&lt;0.5,-1,1))^2)),2))</f>
        <v>—</v>
      </c>
      <c r="GZ61" s="253" t="str">
        <f aca="false">IF(OR(Calculator!$E$22&lt;&gt;"YES",Calculator!$B$35&lt;Calculator!$G$22),"—",ROUND((1+SQRT(((50*POWER(80,POWER(COS(PI()*MOD(Calculator!$B$35/Calculator!$F$22,1)),2))+MIN(500,MAX(30,100*EXP(-0.3*'VSWR Calculator'!$C$24)*(1+3*ABS(MOD('VSWR Calculator'!$C$23/Calculator!$F$22/2,1)-0.5))))/'VSWR Calculator'!$C$25)-$C61)^2+(1500*ABS(SIN(2*PI()*MOD(Calculator!$B$35/Calculator!$F$22,1)))*IF(MOD(Calculator!$B$35/Calculator!$F$22,1)&lt;0.5,-1,1))^2)/SQRT(((50*POWER(80,POWER(COS(PI()*MOD(Calculator!$B$35/Calculator!$F$22,1)),2))+MIN(500,MAX(30,100*EXP(-0.3*'VSWR Calculator'!$C$24)*(1+3*ABS(MOD('VSWR Calculator'!$C$23/Calculator!$F$22/2,1)-0.5))))/'VSWR Calculator'!$C$25)+$C61)^2+(1500*ABS(SIN(2*PI()*MOD(Calculator!$B$35/Calculator!$F$22,1)))*IF(MOD(Calculator!$B$35/Calculator!$F$22,1)&lt;0.5,-1,1))^2))/(1-SQRT(((50*POWER(80,POWER(COS(PI()*MOD(Calculator!$B$35/Calculator!$F$22,1)),2))+MIN(500,MAX(30,100*EXP(-0.3*'VSWR Calculator'!$C$24)*(1+3*ABS(MOD('VSWR Calculator'!$C$23/Calculator!$F$22/2,1)-0.5))))/'VSWR Calculator'!$C$25)-$C61)^2+(1500*ABS(SIN(2*PI()*MOD(Calculator!$B$35/Calculator!$F$22,1)))*IF(MOD(Calculator!$B$35/Calculator!$F$22,1)&lt;0.5,-1,1))^2)/SQRT(((50*POWER(80,POWER(COS(PI()*MOD(Calculator!$B$35/Calculator!$F$22,1)),2))+MIN(500,MAX(30,100*EXP(-0.3*'VSWR Calculator'!$C$24)*(1+3*ABS(MOD('VSWR Calculator'!$C$23/Calculator!$F$22/2,1)-0.5))))/'VSWR Calculator'!$C$25)+$C61)^2+(1500*ABS(SIN(2*PI()*MOD(Calculator!$B$35/Calculator!$F$22,1)))*IF(MOD(Calculator!$B$35/Calculator!$F$22,1)&lt;0.5,-1,1))^2)),2))</f>
        <v>—</v>
      </c>
      <c r="HA61" s="253" t="n">
        <f aca="false">IFERROR(ROUND((IF(ISNUMBER(GP61),GP61,0)+IF(ISNUMBER(GQ61),GQ61,0)+IF(ISNUMBER(GR61),GR61,0)+IF(ISNUMBER(GS61),GS61,0)+IF(ISNUMBER(GT61),GT61,0)+IF(ISNUMBER(GU61),GU61,0)+IF(ISNUMBER(GV61),GV61,0)+IF(ISNUMBER(GW61),GW61,0)+IF(ISNUMBER(GX61),GX61,0)+IF(ISNUMBER(GY61),GY61,0)+IF(ISNUMBER(GZ61),GZ61,0))/(IF(ISNUMBER(GP61),1,0)+IF(ISNUMBER(GQ61),1,0)+IF(ISNUMBER(GR61),1,0)+IF(ISNUMBER(GS61),1,0)+IF(ISNUMBER(GT61),1,0)+IF(ISNUMBER(GU61),1,0)+IF(ISNUMBER(GV61),1,0)+IF(ISNUMBER(GW61),1,0)+IF(ISNUMBER(GX61),1,0)+IF(ISNUMBER(GY61),1,0)+IF(ISNUMBER(GZ61),1,0)),4),"")</f>
        <v>8.735</v>
      </c>
      <c r="HB61" s="253" t="str">
        <f aca="false">IF(OR(Calculator!$E$12&lt;&gt;"YES",Calculator!$B$36&lt;Calculator!$G$12),"—",ROUND((1+SQRT(((50*POWER(80,POWER(COS(PI()*MOD(Calculator!$B$36/Calculator!$F$12,1)),2))+MIN(500,MAX(30,100*EXP(-0.3*'VSWR Calculator'!$C$24)*(1+3*ABS(MOD('VSWR Calculator'!$C$23/Calculator!$F$12/2,1)-0.5))))/'VSWR Calculator'!$C$25)-$C61)^2+(1500*ABS(SIN(2*PI()*MOD(Calculator!$B$36/Calculator!$F$12,1)))*IF(MOD(Calculator!$B$36/Calculator!$F$12,1)&lt;0.5,-1,1))^2)/SQRT(((50*POWER(80,POWER(COS(PI()*MOD(Calculator!$B$36/Calculator!$F$12,1)),2))+MIN(500,MAX(30,100*EXP(-0.3*'VSWR Calculator'!$C$24)*(1+3*ABS(MOD('VSWR Calculator'!$C$23/Calculator!$F$12/2,1)-0.5))))/'VSWR Calculator'!$C$25)+$C61)^2+(1500*ABS(SIN(2*PI()*MOD(Calculator!$B$36/Calculator!$F$12,1)))*IF(MOD(Calculator!$B$36/Calculator!$F$12,1)&lt;0.5,-1,1))^2))/(1-SQRT(((50*POWER(80,POWER(COS(PI()*MOD(Calculator!$B$36/Calculator!$F$12,1)),2))+MIN(500,MAX(30,100*EXP(-0.3*'VSWR Calculator'!$C$24)*(1+3*ABS(MOD('VSWR Calculator'!$C$23/Calculator!$F$12/2,1)-0.5))))/'VSWR Calculator'!$C$25)-$C61)^2+(1500*ABS(SIN(2*PI()*MOD(Calculator!$B$36/Calculator!$F$12,1)))*IF(MOD(Calculator!$B$36/Calculator!$F$12,1)&lt;0.5,-1,1))^2)/SQRT(((50*POWER(80,POWER(COS(PI()*MOD(Calculator!$B$36/Calculator!$F$12,1)),2))+MIN(500,MAX(30,100*EXP(-0.3*'VSWR Calculator'!$C$24)*(1+3*ABS(MOD('VSWR Calculator'!$C$23/Calculator!$F$12/2,1)-0.5))))/'VSWR Calculator'!$C$25)+$C61)^2+(1500*ABS(SIN(2*PI()*MOD(Calculator!$B$36/Calculator!$F$12,1)))*IF(MOD(Calculator!$B$36/Calculator!$F$12,1)&lt;0.5,-1,1))^2)),2))</f>
        <v>—</v>
      </c>
      <c r="HC61" s="253" t="str">
        <f aca="false">IF(OR(Calculator!$E$13&lt;&gt;"YES",Calculator!$B$36&lt;Calculator!$G$13),"—",ROUND((1+SQRT(((50*POWER(80,POWER(COS(PI()*MOD(Calculator!$B$36/Calculator!$F$13,1)),2))+MIN(500,MAX(30,100*EXP(-0.3*'VSWR Calculator'!$C$24)*(1+3*ABS(MOD('VSWR Calculator'!$C$23/Calculator!$F$13/2,1)-0.5))))/'VSWR Calculator'!$C$25)-$C61)^2+(1500*ABS(SIN(2*PI()*MOD(Calculator!$B$36/Calculator!$F$13,1)))*IF(MOD(Calculator!$B$36/Calculator!$F$13,1)&lt;0.5,-1,1))^2)/SQRT(((50*POWER(80,POWER(COS(PI()*MOD(Calculator!$B$36/Calculator!$F$13,1)),2))+MIN(500,MAX(30,100*EXP(-0.3*'VSWR Calculator'!$C$24)*(1+3*ABS(MOD('VSWR Calculator'!$C$23/Calculator!$F$13/2,1)-0.5))))/'VSWR Calculator'!$C$25)+$C61)^2+(1500*ABS(SIN(2*PI()*MOD(Calculator!$B$36/Calculator!$F$13,1)))*IF(MOD(Calculator!$B$36/Calculator!$F$13,1)&lt;0.5,-1,1))^2))/(1-SQRT(((50*POWER(80,POWER(COS(PI()*MOD(Calculator!$B$36/Calculator!$F$13,1)),2))+MIN(500,MAX(30,100*EXP(-0.3*'VSWR Calculator'!$C$24)*(1+3*ABS(MOD('VSWR Calculator'!$C$23/Calculator!$F$13/2,1)-0.5))))/'VSWR Calculator'!$C$25)-$C61)^2+(1500*ABS(SIN(2*PI()*MOD(Calculator!$B$36/Calculator!$F$13,1)))*IF(MOD(Calculator!$B$36/Calculator!$F$13,1)&lt;0.5,-1,1))^2)/SQRT(((50*POWER(80,POWER(COS(PI()*MOD(Calculator!$B$36/Calculator!$F$13,1)),2))+MIN(500,MAX(30,100*EXP(-0.3*'VSWR Calculator'!$C$24)*(1+3*ABS(MOD('VSWR Calculator'!$C$23/Calculator!$F$13/2,1)-0.5))))/'VSWR Calculator'!$C$25)+$C61)^2+(1500*ABS(SIN(2*PI()*MOD(Calculator!$B$36/Calculator!$F$13,1)))*IF(MOD(Calculator!$B$36/Calculator!$F$13,1)&lt;0.5,-1,1))^2)),2))</f>
        <v>—</v>
      </c>
      <c r="HD61" s="253" t="str">
        <f aca="false">IF(OR(Calculator!$E$14&lt;&gt;"YES",Calculator!$B$36&lt;Calculator!$G$14),"—",ROUND((1+SQRT(((50*POWER(80,POWER(COS(PI()*MOD(Calculator!$B$36/Calculator!$F$14,1)),2))+MIN(500,MAX(30,100*EXP(-0.3*'VSWR Calculator'!$C$24)*(1+3*ABS(MOD('VSWR Calculator'!$C$23/Calculator!$F$14/2,1)-0.5))))/'VSWR Calculator'!$C$25)-$C61)^2+(1500*ABS(SIN(2*PI()*MOD(Calculator!$B$36/Calculator!$F$14,1)))*IF(MOD(Calculator!$B$36/Calculator!$F$14,1)&lt;0.5,-1,1))^2)/SQRT(((50*POWER(80,POWER(COS(PI()*MOD(Calculator!$B$36/Calculator!$F$14,1)),2))+MIN(500,MAX(30,100*EXP(-0.3*'VSWR Calculator'!$C$24)*(1+3*ABS(MOD('VSWR Calculator'!$C$23/Calculator!$F$14/2,1)-0.5))))/'VSWR Calculator'!$C$25)+$C61)^2+(1500*ABS(SIN(2*PI()*MOD(Calculator!$B$36/Calculator!$F$14,1)))*IF(MOD(Calculator!$B$36/Calculator!$F$14,1)&lt;0.5,-1,1))^2))/(1-SQRT(((50*POWER(80,POWER(COS(PI()*MOD(Calculator!$B$36/Calculator!$F$14,1)),2))+MIN(500,MAX(30,100*EXP(-0.3*'VSWR Calculator'!$C$24)*(1+3*ABS(MOD('VSWR Calculator'!$C$23/Calculator!$F$14/2,1)-0.5))))/'VSWR Calculator'!$C$25)-$C61)^2+(1500*ABS(SIN(2*PI()*MOD(Calculator!$B$36/Calculator!$F$14,1)))*IF(MOD(Calculator!$B$36/Calculator!$F$14,1)&lt;0.5,-1,1))^2)/SQRT(((50*POWER(80,POWER(COS(PI()*MOD(Calculator!$B$36/Calculator!$F$14,1)),2))+MIN(500,MAX(30,100*EXP(-0.3*'VSWR Calculator'!$C$24)*(1+3*ABS(MOD('VSWR Calculator'!$C$23/Calculator!$F$14/2,1)-0.5))))/'VSWR Calculator'!$C$25)+$C61)^2+(1500*ABS(SIN(2*PI()*MOD(Calculator!$B$36/Calculator!$F$14,1)))*IF(MOD(Calculator!$B$36/Calculator!$F$14,1)&lt;0.5,-1,1))^2)),2))</f>
        <v>—</v>
      </c>
      <c r="HE61" s="253" t="n">
        <f aca="false">IF(OR(Calculator!$E$15&lt;&gt;"YES",Calculator!$B$36&lt;Calculator!$G$15),"—",ROUND((1+SQRT(((50*POWER(80,POWER(COS(PI()*MOD(Calculator!$B$36/Calculator!$F$15,1)),2))+MIN(500,MAX(30,100*EXP(-0.3*'VSWR Calculator'!$C$24)*(1+3*ABS(MOD('VSWR Calculator'!$C$23/Calculator!$F$15/2,1)-0.5))))/'VSWR Calculator'!$C$25)-$C61)^2+(1500*ABS(SIN(2*PI()*MOD(Calculator!$B$36/Calculator!$F$15,1)))*IF(MOD(Calculator!$B$36/Calculator!$F$15,1)&lt;0.5,-1,1))^2)/SQRT(((50*POWER(80,POWER(COS(PI()*MOD(Calculator!$B$36/Calculator!$F$15,1)),2))+MIN(500,MAX(30,100*EXP(-0.3*'VSWR Calculator'!$C$24)*(1+3*ABS(MOD('VSWR Calculator'!$C$23/Calculator!$F$15/2,1)-0.5))))/'VSWR Calculator'!$C$25)+$C61)^2+(1500*ABS(SIN(2*PI()*MOD(Calculator!$B$36/Calculator!$F$15,1)))*IF(MOD(Calculator!$B$36/Calculator!$F$15,1)&lt;0.5,-1,1))^2))/(1-SQRT(((50*POWER(80,POWER(COS(PI()*MOD(Calculator!$B$36/Calculator!$F$15,1)),2))+MIN(500,MAX(30,100*EXP(-0.3*'VSWR Calculator'!$C$24)*(1+3*ABS(MOD('VSWR Calculator'!$C$23/Calculator!$F$15/2,1)-0.5))))/'VSWR Calculator'!$C$25)-$C61)^2+(1500*ABS(SIN(2*PI()*MOD(Calculator!$B$36/Calculator!$F$15,1)))*IF(MOD(Calculator!$B$36/Calculator!$F$15,1)&lt;0.5,-1,1))^2)/SQRT(((50*POWER(80,POWER(COS(PI()*MOD(Calculator!$B$36/Calculator!$F$15,1)),2))+MIN(500,MAX(30,100*EXP(-0.3*'VSWR Calculator'!$C$24)*(1+3*ABS(MOD('VSWR Calculator'!$C$23/Calculator!$F$15/2,1)-0.5))))/'VSWR Calculator'!$C$25)+$C61)^2+(1500*ABS(SIN(2*PI()*MOD(Calculator!$B$36/Calculator!$F$15,1)))*IF(MOD(Calculator!$B$36/Calculator!$F$15,1)&lt;0.5,-1,1))^2)),2))</f>
        <v>12.94</v>
      </c>
      <c r="HF61" s="253" t="str">
        <f aca="false">IF(OR(Calculator!$E$16&lt;&gt;"YES",Calculator!$B$36&lt;Calculator!$G$16),"—",ROUND((1+SQRT(((50*POWER(80,POWER(COS(PI()*MOD(Calculator!$B$36/Calculator!$F$16,1)),2))+MIN(500,MAX(30,100*EXP(-0.3*'VSWR Calculator'!$C$24)*(1+3*ABS(MOD('VSWR Calculator'!$C$23/Calculator!$F$16/2,1)-0.5))))/'VSWR Calculator'!$C$25)-$C61)^2+(1500*ABS(SIN(2*PI()*MOD(Calculator!$B$36/Calculator!$F$16,1)))*IF(MOD(Calculator!$B$36/Calculator!$F$16,1)&lt;0.5,-1,1))^2)/SQRT(((50*POWER(80,POWER(COS(PI()*MOD(Calculator!$B$36/Calculator!$F$16,1)),2))+MIN(500,MAX(30,100*EXP(-0.3*'VSWR Calculator'!$C$24)*(1+3*ABS(MOD('VSWR Calculator'!$C$23/Calculator!$F$16/2,1)-0.5))))/'VSWR Calculator'!$C$25)+$C61)^2+(1500*ABS(SIN(2*PI()*MOD(Calculator!$B$36/Calculator!$F$16,1)))*IF(MOD(Calculator!$B$36/Calculator!$F$16,1)&lt;0.5,-1,1))^2))/(1-SQRT(((50*POWER(80,POWER(COS(PI()*MOD(Calculator!$B$36/Calculator!$F$16,1)),2))+MIN(500,MAX(30,100*EXP(-0.3*'VSWR Calculator'!$C$24)*(1+3*ABS(MOD('VSWR Calculator'!$C$23/Calculator!$F$16/2,1)-0.5))))/'VSWR Calculator'!$C$25)-$C61)^2+(1500*ABS(SIN(2*PI()*MOD(Calculator!$B$36/Calculator!$F$16,1)))*IF(MOD(Calculator!$B$36/Calculator!$F$16,1)&lt;0.5,-1,1))^2)/SQRT(((50*POWER(80,POWER(COS(PI()*MOD(Calculator!$B$36/Calculator!$F$16,1)),2))+MIN(500,MAX(30,100*EXP(-0.3*'VSWR Calculator'!$C$24)*(1+3*ABS(MOD('VSWR Calculator'!$C$23/Calculator!$F$16/2,1)-0.5))))/'VSWR Calculator'!$C$25)+$C61)^2+(1500*ABS(SIN(2*PI()*MOD(Calculator!$B$36/Calculator!$F$16,1)))*IF(MOD(Calculator!$B$36/Calculator!$F$16,1)&lt;0.5,-1,1))^2)),2))</f>
        <v>—</v>
      </c>
      <c r="HG61" s="253" t="n">
        <f aca="false">IF(OR(Calculator!$E$17&lt;&gt;"YES",Calculator!$B$36&lt;Calculator!$G$17),"—",ROUND((1+SQRT(((50*POWER(80,POWER(COS(PI()*MOD(Calculator!$B$36/Calculator!$F$17,1)),2))+MIN(500,MAX(30,100*EXP(-0.3*'VSWR Calculator'!$C$24)*(1+3*ABS(MOD('VSWR Calculator'!$C$23/Calculator!$F$17/2,1)-0.5))))/'VSWR Calculator'!$C$25)-$C61)^2+(1500*ABS(SIN(2*PI()*MOD(Calculator!$B$36/Calculator!$F$17,1)))*IF(MOD(Calculator!$B$36/Calculator!$F$17,1)&lt;0.5,-1,1))^2)/SQRT(((50*POWER(80,POWER(COS(PI()*MOD(Calculator!$B$36/Calculator!$F$17,1)),2))+MIN(500,MAX(30,100*EXP(-0.3*'VSWR Calculator'!$C$24)*(1+3*ABS(MOD('VSWR Calculator'!$C$23/Calculator!$F$17/2,1)-0.5))))/'VSWR Calculator'!$C$25)+$C61)^2+(1500*ABS(SIN(2*PI()*MOD(Calculator!$B$36/Calculator!$F$17,1)))*IF(MOD(Calculator!$B$36/Calculator!$F$17,1)&lt;0.5,-1,1))^2))/(1-SQRT(((50*POWER(80,POWER(COS(PI()*MOD(Calculator!$B$36/Calculator!$F$17,1)),2))+MIN(500,MAX(30,100*EXP(-0.3*'VSWR Calculator'!$C$24)*(1+3*ABS(MOD('VSWR Calculator'!$C$23/Calculator!$F$17/2,1)-0.5))))/'VSWR Calculator'!$C$25)-$C61)^2+(1500*ABS(SIN(2*PI()*MOD(Calculator!$B$36/Calculator!$F$17,1)))*IF(MOD(Calculator!$B$36/Calculator!$F$17,1)&lt;0.5,-1,1))^2)/SQRT(((50*POWER(80,POWER(COS(PI()*MOD(Calculator!$B$36/Calculator!$F$17,1)),2))+MIN(500,MAX(30,100*EXP(-0.3*'VSWR Calculator'!$C$24)*(1+3*ABS(MOD('VSWR Calculator'!$C$23/Calculator!$F$17/2,1)-0.5))))/'VSWR Calculator'!$C$25)+$C61)^2+(1500*ABS(SIN(2*PI()*MOD(Calculator!$B$36/Calculator!$F$17,1)))*IF(MOD(Calculator!$B$36/Calculator!$F$17,1)&lt;0.5,-1,1))^2)),2))</f>
        <v>15.39</v>
      </c>
      <c r="HH61" s="253" t="str">
        <f aca="false">IF(OR(Calculator!$E$18&lt;&gt;"YES",Calculator!$B$36&lt;Calculator!$G$18),"—",ROUND((1+SQRT(((50*POWER(80,POWER(COS(PI()*MOD(Calculator!$B$36/Calculator!$F$18,1)),2))+MIN(500,MAX(30,100*EXP(-0.3*'VSWR Calculator'!$C$24)*(1+3*ABS(MOD('VSWR Calculator'!$C$23/Calculator!$F$18/2,1)-0.5))))/'VSWR Calculator'!$C$25)-$C61)^2+(1500*ABS(SIN(2*PI()*MOD(Calculator!$B$36/Calculator!$F$18,1)))*IF(MOD(Calculator!$B$36/Calculator!$F$18,1)&lt;0.5,-1,1))^2)/SQRT(((50*POWER(80,POWER(COS(PI()*MOD(Calculator!$B$36/Calculator!$F$18,1)),2))+MIN(500,MAX(30,100*EXP(-0.3*'VSWR Calculator'!$C$24)*(1+3*ABS(MOD('VSWR Calculator'!$C$23/Calculator!$F$18/2,1)-0.5))))/'VSWR Calculator'!$C$25)+$C61)^2+(1500*ABS(SIN(2*PI()*MOD(Calculator!$B$36/Calculator!$F$18,1)))*IF(MOD(Calculator!$B$36/Calculator!$F$18,1)&lt;0.5,-1,1))^2))/(1-SQRT(((50*POWER(80,POWER(COS(PI()*MOD(Calculator!$B$36/Calculator!$F$18,1)),2))+MIN(500,MAX(30,100*EXP(-0.3*'VSWR Calculator'!$C$24)*(1+3*ABS(MOD('VSWR Calculator'!$C$23/Calculator!$F$18/2,1)-0.5))))/'VSWR Calculator'!$C$25)-$C61)^2+(1500*ABS(SIN(2*PI()*MOD(Calculator!$B$36/Calculator!$F$18,1)))*IF(MOD(Calculator!$B$36/Calculator!$F$18,1)&lt;0.5,-1,1))^2)/SQRT(((50*POWER(80,POWER(COS(PI()*MOD(Calculator!$B$36/Calculator!$F$18,1)),2))+MIN(500,MAX(30,100*EXP(-0.3*'VSWR Calculator'!$C$24)*(1+3*ABS(MOD('VSWR Calculator'!$C$23/Calculator!$F$18/2,1)-0.5))))/'VSWR Calculator'!$C$25)+$C61)^2+(1500*ABS(SIN(2*PI()*MOD(Calculator!$B$36/Calculator!$F$18,1)))*IF(MOD(Calculator!$B$36/Calculator!$F$18,1)&lt;0.5,-1,1))^2)),2))</f>
        <v>—</v>
      </c>
      <c r="HI61" s="253" t="str">
        <f aca="false">IF(OR(Calculator!$E$19&lt;&gt;"YES",Calculator!$B$36&lt;Calculator!$G$19),"—",ROUND((1+SQRT(((50*POWER(80,POWER(COS(PI()*MOD(Calculator!$B$36/Calculator!$F$19,1)),2))+MIN(500,MAX(30,100*EXP(-0.3*'VSWR Calculator'!$C$24)*(1+3*ABS(MOD('VSWR Calculator'!$C$23/Calculator!$F$19/2,1)-0.5))))/'VSWR Calculator'!$C$25)-$C61)^2+(1500*ABS(SIN(2*PI()*MOD(Calculator!$B$36/Calculator!$F$19,1)))*IF(MOD(Calculator!$B$36/Calculator!$F$19,1)&lt;0.5,-1,1))^2)/SQRT(((50*POWER(80,POWER(COS(PI()*MOD(Calculator!$B$36/Calculator!$F$19,1)),2))+MIN(500,MAX(30,100*EXP(-0.3*'VSWR Calculator'!$C$24)*(1+3*ABS(MOD('VSWR Calculator'!$C$23/Calculator!$F$19/2,1)-0.5))))/'VSWR Calculator'!$C$25)+$C61)^2+(1500*ABS(SIN(2*PI()*MOD(Calculator!$B$36/Calculator!$F$19,1)))*IF(MOD(Calculator!$B$36/Calculator!$F$19,1)&lt;0.5,-1,1))^2))/(1-SQRT(((50*POWER(80,POWER(COS(PI()*MOD(Calculator!$B$36/Calculator!$F$19,1)),2))+MIN(500,MAX(30,100*EXP(-0.3*'VSWR Calculator'!$C$24)*(1+3*ABS(MOD('VSWR Calculator'!$C$23/Calculator!$F$19/2,1)-0.5))))/'VSWR Calculator'!$C$25)-$C61)^2+(1500*ABS(SIN(2*PI()*MOD(Calculator!$B$36/Calculator!$F$19,1)))*IF(MOD(Calculator!$B$36/Calculator!$F$19,1)&lt;0.5,-1,1))^2)/SQRT(((50*POWER(80,POWER(COS(PI()*MOD(Calculator!$B$36/Calculator!$F$19,1)),2))+MIN(500,MAX(30,100*EXP(-0.3*'VSWR Calculator'!$C$24)*(1+3*ABS(MOD('VSWR Calculator'!$C$23/Calculator!$F$19/2,1)-0.5))))/'VSWR Calculator'!$C$25)+$C61)^2+(1500*ABS(SIN(2*PI()*MOD(Calculator!$B$36/Calculator!$F$19,1)))*IF(MOD(Calculator!$B$36/Calculator!$F$19,1)&lt;0.5,-1,1))^2)),2))</f>
        <v>—</v>
      </c>
      <c r="HJ61" s="253" t="str">
        <f aca="false">IF(OR(Calculator!$E$20&lt;&gt;"YES",Calculator!$B$36&lt;Calculator!$G$20),"—",ROUND((1+SQRT(((50*POWER(80,POWER(COS(PI()*MOD(Calculator!$B$36/Calculator!$F$20,1)),2))+MIN(500,MAX(30,100*EXP(-0.3*'VSWR Calculator'!$C$24)*(1+3*ABS(MOD('VSWR Calculator'!$C$23/Calculator!$F$20/2,1)-0.5))))/'VSWR Calculator'!$C$25)-$C61)^2+(1500*ABS(SIN(2*PI()*MOD(Calculator!$B$36/Calculator!$F$20,1)))*IF(MOD(Calculator!$B$36/Calculator!$F$20,1)&lt;0.5,-1,1))^2)/SQRT(((50*POWER(80,POWER(COS(PI()*MOD(Calculator!$B$36/Calculator!$F$20,1)),2))+MIN(500,MAX(30,100*EXP(-0.3*'VSWR Calculator'!$C$24)*(1+3*ABS(MOD('VSWR Calculator'!$C$23/Calculator!$F$20/2,1)-0.5))))/'VSWR Calculator'!$C$25)+$C61)^2+(1500*ABS(SIN(2*PI()*MOD(Calculator!$B$36/Calculator!$F$20,1)))*IF(MOD(Calculator!$B$36/Calculator!$F$20,1)&lt;0.5,-1,1))^2))/(1-SQRT(((50*POWER(80,POWER(COS(PI()*MOD(Calculator!$B$36/Calculator!$F$20,1)),2))+MIN(500,MAX(30,100*EXP(-0.3*'VSWR Calculator'!$C$24)*(1+3*ABS(MOD('VSWR Calculator'!$C$23/Calculator!$F$20/2,1)-0.5))))/'VSWR Calculator'!$C$25)-$C61)^2+(1500*ABS(SIN(2*PI()*MOD(Calculator!$B$36/Calculator!$F$20,1)))*IF(MOD(Calculator!$B$36/Calculator!$F$20,1)&lt;0.5,-1,1))^2)/SQRT(((50*POWER(80,POWER(COS(PI()*MOD(Calculator!$B$36/Calculator!$F$20,1)),2))+MIN(500,MAX(30,100*EXP(-0.3*'VSWR Calculator'!$C$24)*(1+3*ABS(MOD('VSWR Calculator'!$C$23/Calculator!$F$20/2,1)-0.5))))/'VSWR Calculator'!$C$25)+$C61)^2+(1500*ABS(SIN(2*PI()*MOD(Calculator!$B$36/Calculator!$F$20,1)))*IF(MOD(Calculator!$B$36/Calculator!$F$20,1)&lt;0.5,-1,1))^2)),2))</f>
        <v>—</v>
      </c>
      <c r="HK61" s="253" t="str">
        <f aca="false">IF(OR(Calculator!$E$21&lt;&gt;"YES",Calculator!$B$36&lt;Calculator!$G$21),"—",ROUND((1+SQRT(((50*POWER(80,POWER(COS(PI()*MOD(Calculator!$B$36/Calculator!$F$21,1)),2))+MIN(500,MAX(30,100*EXP(-0.3*'VSWR Calculator'!$C$24)*(1+3*ABS(MOD('VSWR Calculator'!$C$23/Calculator!$F$21/2,1)-0.5))))/'VSWR Calculator'!$C$25)-$C61)^2+(1500*ABS(SIN(2*PI()*MOD(Calculator!$B$36/Calculator!$F$21,1)))*IF(MOD(Calculator!$B$36/Calculator!$F$21,1)&lt;0.5,-1,1))^2)/SQRT(((50*POWER(80,POWER(COS(PI()*MOD(Calculator!$B$36/Calculator!$F$21,1)),2))+MIN(500,MAX(30,100*EXP(-0.3*'VSWR Calculator'!$C$24)*(1+3*ABS(MOD('VSWR Calculator'!$C$23/Calculator!$F$21/2,1)-0.5))))/'VSWR Calculator'!$C$25)+$C61)^2+(1500*ABS(SIN(2*PI()*MOD(Calculator!$B$36/Calculator!$F$21,1)))*IF(MOD(Calculator!$B$36/Calculator!$F$21,1)&lt;0.5,-1,1))^2))/(1-SQRT(((50*POWER(80,POWER(COS(PI()*MOD(Calculator!$B$36/Calculator!$F$21,1)),2))+MIN(500,MAX(30,100*EXP(-0.3*'VSWR Calculator'!$C$24)*(1+3*ABS(MOD('VSWR Calculator'!$C$23/Calculator!$F$21/2,1)-0.5))))/'VSWR Calculator'!$C$25)-$C61)^2+(1500*ABS(SIN(2*PI()*MOD(Calculator!$B$36/Calculator!$F$21,1)))*IF(MOD(Calculator!$B$36/Calculator!$F$21,1)&lt;0.5,-1,1))^2)/SQRT(((50*POWER(80,POWER(COS(PI()*MOD(Calculator!$B$36/Calculator!$F$21,1)),2))+MIN(500,MAX(30,100*EXP(-0.3*'VSWR Calculator'!$C$24)*(1+3*ABS(MOD('VSWR Calculator'!$C$23/Calculator!$F$21/2,1)-0.5))))/'VSWR Calculator'!$C$25)+$C61)^2+(1500*ABS(SIN(2*PI()*MOD(Calculator!$B$36/Calculator!$F$21,1)))*IF(MOD(Calculator!$B$36/Calculator!$F$21,1)&lt;0.5,-1,1))^2)),2))</f>
        <v>—</v>
      </c>
      <c r="HL61" s="253" t="str">
        <f aca="false">IF(OR(Calculator!$E$22&lt;&gt;"YES",Calculator!$B$36&lt;Calculator!$G$22),"—",ROUND((1+SQRT(((50*POWER(80,POWER(COS(PI()*MOD(Calculator!$B$36/Calculator!$F$22,1)),2))+MIN(500,MAX(30,100*EXP(-0.3*'VSWR Calculator'!$C$24)*(1+3*ABS(MOD('VSWR Calculator'!$C$23/Calculator!$F$22/2,1)-0.5))))/'VSWR Calculator'!$C$25)-$C61)^2+(1500*ABS(SIN(2*PI()*MOD(Calculator!$B$36/Calculator!$F$22,1)))*IF(MOD(Calculator!$B$36/Calculator!$F$22,1)&lt;0.5,-1,1))^2)/SQRT(((50*POWER(80,POWER(COS(PI()*MOD(Calculator!$B$36/Calculator!$F$22,1)),2))+MIN(500,MAX(30,100*EXP(-0.3*'VSWR Calculator'!$C$24)*(1+3*ABS(MOD('VSWR Calculator'!$C$23/Calculator!$F$22/2,1)-0.5))))/'VSWR Calculator'!$C$25)+$C61)^2+(1500*ABS(SIN(2*PI()*MOD(Calculator!$B$36/Calculator!$F$22,1)))*IF(MOD(Calculator!$B$36/Calculator!$F$22,1)&lt;0.5,-1,1))^2))/(1-SQRT(((50*POWER(80,POWER(COS(PI()*MOD(Calculator!$B$36/Calculator!$F$22,1)),2))+MIN(500,MAX(30,100*EXP(-0.3*'VSWR Calculator'!$C$24)*(1+3*ABS(MOD('VSWR Calculator'!$C$23/Calculator!$F$22/2,1)-0.5))))/'VSWR Calculator'!$C$25)-$C61)^2+(1500*ABS(SIN(2*PI()*MOD(Calculator!$B$36/Calculator!$F$22,1)))*IF(MOD(Calculator!$B$36/Calculator!$F$22,1)&lt;0.5,-1,1))^2)/SQRT(((50*POWER(80,POWER(COS(PI()*MOD(Calculator!$B$36/Calculator!$F$22,1)),2))+MIN(500,MAX(30,100*EXP(-0.3*'VSWR Calculator'!$C$24)*(1+3*ABS(MOD('VSWR Calculator'!$C$23/Calculator!$F$22/2,1)-0.5))))/'VSWR Calculator'!$C$25)+$C61)^2+(1500*ABS(SIN(2*PI()*MOD(Calculator!$B$36/Calculator!$F$22,1)))*IF(MOD(Calculator!$B$36/Calculator!$F$22,1)&lt;0.5,-1,1))^2)),2))</f>
        <v>—</v>
      </c>
      <c r="HM61" s="253" t="n">
        <f aca="false">IFERROR(ROUND((IF(ISNUMBER(HB61),HB61,0)+IF(ISNUMBER(HC61),HC61,0)+IF(ISNUMBER(HD61),HD61,0)+IF(ISNUMBER(HE61),HE61,0)+IF(ISNUMBER(HF61),HF61,0)+IF(ISNUMBER(HG61),HG61,0)+IF(ISNUMBER(HH61),HH61,0)+IF(ISNUMBER(HI61),HI61,0)+IF(ISNUMBER(HJ61),HJ61,0)+IF(ISNUMBER(HK61),HK61,0)+IF(ISNUMBER(HL61),HL61,0))/(IF(ISNUMBER(HB61),1,0)+IF(ISNUMBER(HC61),1,0)+IF(ISNUMBER(HD61),1,0)+IF(ISNUMBER(HE61),1,0)+IF(ISNUMBER(HF61),1,0)+IF(ISNUMBER(HG61),1,0)+IF(ISNUMBER(HH61),1,0)+IF(ISNUMBER(HI61),1,0)+IF(ISNUMBER(HJ61),1,0)+IF(ISNUMBER(HK61),1,0)+IF(ISNUMBER(HL61),1,0)),4),"")</f>
        <v>14.165</v>
      </c>
      <c r="HN61" s="253" t="str">
        <f aca="false">IF(OR(Calculator!$E$12&lt;&gt;"YES",Calculator!$B$37&lt;Calculator!$G$12),"—",ROUND((1+SQRT(((50*POWER(80,POWER(COS(PI()*MOD(Calculator!$B$37/Calculator!$F$12,1)),2))+MIN(500,MAX(30,100*EXP(-0.3*'VSWR Calculator'!$C$24)*(1+3*ABS(MOD('VSWR Calculator'!$C$23/Calculator!$F$12/2,1)-0.5))))/'VSWR Calculator'!$C$25)-$C61)^2+(1500*ABS(SIN(2*PI()*MOD(Calculator!$B$37/Calculator!$F$12,1)))*IF(MOD(Calculator!$B$37/Calculator!$F$12,1)&lt;0.5,-1,1))^2)/SQRT(((50*POWER(80,POWER(COS(PI()*MOD(Calculator!$B$37/Calculator!$F$12,1)),2))+MIN(500,MAX(30,100*EXP(-0.3*'VSWR Calculator'!$C$24)*(1+3*ABS(MOD('VSWR Calculator'!$C$23/Calculator!$F$12/2,1)-0.5))))/'VSWR Calculator'!$C$25)+$C61)^2+(1500*ABS(SIN(2*PI()*MOD(Calculator!$B$37/Calculator!$F$12,1)))*IF(MOD(Calculator!$B$37/Calculator!$F$12,1)&lt;0.5,-1,1))^2))/(1-SQRT(((50*POWER(80,POWER(COS(PI()*MOD(Calculator!$B$37/Calculator!$F$12,1)),2))+MIN(500,MAX(30,100*EXP(-0.3*'VSWR Calculator'!$C$24)*(1+3*ABS(MOD('VSWR Calculator'!$C$23/Calculator!$F$12/2,1)-0.5))))/'VSWR Calculator'!$C$25)-$C61)^2+(1500*ABS(SIN(2*PI()*MOD(Calculator!$B$37/Calculator!$F$12,1)))*IF(MOD(Calculator!$B$37/Calculator!$F$12,1)&lt;0.5,-1,1))^2)/SQRT(((50*POWER(80,POWER(COS(PI()*MOD(Calculator!$B$37/Calculator!$F$12,1)),2))+MIN(500,MAX(30,100*EXP(-0.3*'VSWR Calculator'!$C$24)*(1+3*ABS(MOD('VSWR Calculator'!$C$23/Calculator!$F$12/2,1)-0.5))))/'VSWR Calculator'!$C$25)+$C61)^2+(1500*ABS(SIN(2*PI()*MOD(Calculator!$B$37/Calculator!$F$12,1)))*IF(MOD(Calculator!$B$37/Calculator!$F$12,1)&lt;0.5,-1,1))^2)),2))</f>
        <v>—</v>
      </c>
      <c r="HO61" s="253" t="str">
        <f aca="false">IF(OR(Calculator!$E$13&lt;&gt;"YES",Calculator!$B$37&lt;Calculator!$G$13),"—",ROUND((1+SQRT(((50*POWER(80,POWER(COS(PI()*MOD(Calculator!$B$37/Calculator!$F$13,1)),2))+MIN(500,MAX(30,100*EXP(-0.3*'VSWR Calculator'!$C$24)*(1+3*ABS(MOD('VSWR Calculator'!$C$23/Calculator!$F$13/2,1)-0.5))))/'VSWR Calculator'!$C$25)-$C61)^2+(1500*ABS(SIN(2*PI()*MOD(Calculator!$B$37/Calculator!$F$13,1)))*IF(MOD(Calculator!$B$37/Calculator!$F$13,1)&lt;0.5,-1,1))^2)/SQRT(((50*POWER(80,POWER(COS(PI()*MOD(Calculator!$B$37/Calculator!$F$13,1)),2))+MIN(500,MAX(30,100*EXP(-0.3*'VSWR Calculator'!$C$24)*(1+3*ABS(MOD('VSWR Calculator'!$C$23/Calculator!$F$13/2,1)-0.5))))/'VSWR Calculator'!$C$25)+$C61)^2+(1500*ABS(SIN(2*PI()*MOD(Calculator!$B$37/Calculator!$F$13,1)))*IF(MOD(Calculator!$B$37/Calculator!$F$13,1)&lt;0.5,-1,1))^2))/(1-SQRT(((50*POWER(80,POWER(COS(PI()*MOD(Calculator!$B$37/Calculator!$F$13,1)),2))+MIN(500,MAX(30,100*EXP(-0.3*'VSWR Calculator'!$C$24)*(1+3*ABS(MOD('VSWR Calculator'!$C$23/Calculator!$F$13/2,1)-0.5))))/'VSWR Calculator'!$C$25)-$C61)^2+(1500*ABS(SIN(2*PI()*MOD(Calculator!$B$37/Calculator!$F$13,1)))*IF(MOD(Calculator!$B$37/Calculator!$F$13,1)&lt;0.5,-1,1))^2)/SQRT(((50*POWER(80,POWER(COS(PI()*MOD(Calculator!$B$37/Calculator!$F$13,1)),2))+MIN(500,MAX(30,100*EXP(-0.3*'VSWR Calculator'!$C$24)*(1+3*ABS(MOD('VSWR Calculator'!$C$23/Calculator!$F$13/2,1)-0.5))))/'VSWR Calculator'!$C$25)+$C61)^2+(1500*ABS(SIN(2*PI()*MOD(Calculator!$B$37/Calculator!$F$13,1)))*IF(MOD(Calculator!$B$37/Calculator!$F$13,1)&lt;0.5,-1,1))^2)),2))</f>
        <v>—</v>
      </c>
      <c r="HP61" s="253" t="str">
        <f aca="false">IF(OR(Calculator!$E$14&lt;&gt;"YES",Calculator!$B$37&lt;Calculator!$G$14),"—",ROUND((1+SQRT(((50*POWER(80,POWER(COS(PI()*MOD(Calculator!$B$37/Calculator!$F$14,1)),2))+MIN(500,MAX(30,100*EXP(-0.3*'VSWR Calculator'!$C$24)*(1+3*ABS(MOD('VSWR Calculator'!$C$23/Calculator!$F$14/2,1)-0.5))))/'VSWR Calculator'!$C$25)-$C61)^2+(1500*ABS(SIN(2*PI()*MOD(Calculator!$B$37/Calculator!$F$14,1)))*IF(MOD(Calculator!$B$37/Calculator!$F$14,1)&lt;0.5,-1,1))^2)/SQRT(((50*POWER(80,POWER(COS(PI()*MOD(Calculator!$B$37/Calculator!$F$14,1)),2))+MIN(500,MAX(30,100*EXP(-0.3*'VSWR Calculator'!$C$24)*(1+3*ABS(MOD('VSWR Calculator'!$C$23/Calculator!$F$14/2,1)-0.5))))/'VSWR Calculator'!$C$25)+$C61)^2+(1500*ABS(SIN(2*PI()*MOD(Calculator!$B$37/Calculator!$F$14,1)))*IF(MOD(Calculator!$B$37/Calculator!$F$14,1)&lt;0.5,-1,1))^2))/(1-SQRT(((50*POWER(80,POWER(COS(PI()*MOD(Calculator!$B$37/Calculator!$F$14,1)),2))+MIN(500,MAX(30,100*EXP(-0.3*'VSWR Calculator'!$C$24)*(1+3*ABS(MOD('VSWR Calculator'!$C$23/Calculator!$F$14/2,1)-0.5))))/'VSWR Calculator'!$C$25)-$C61)^2+(1500*ABS(SIN(2*PI()*MOD(Calculator!$B$37/Calculator!$F$14,1)))*IF(MOD(Calculator!$B$37/Calculator!$F$14,1)&lt;0.5,-1,1))^2)/SQRT(((50*POWER(80,POWER(COS(PI()*MOD(Calculator!$B$37/Calculator!$F$14,1)),2))+MIN(500,MAX(30,100*EXP(-0.3*'VSWR Calculator'!$C$24)*(1+3*ABS(MOD('VSWR Calculator'!$C$23/Calculator!$F$14/2,1)-0.5))))/'VSWR Calculator'!$C$25)+$C61)^2+(1500*ABS(SIN(2*PI()*MOD(Calculator!$B$37/Calculator!$F$14,1)))*IF(MOD(Calculator!$B$37/Calculator!$F$14,1)&lt;0.5,-1,1))^2)),2))</f>
        <v>—</v>
      </c>
      <c r="HQ61" s="253" t="n">
        <f aca="false">IF(OR(Calculator!$E$15&lt;&gt;"YES",Calculator!$B$37&lt;Calculator!$G$15),"—",ROUND((1+SQRT(((50*POWER(80,POWER(COS(PI()*MOD(Calculator!$B$37/Calculator!$F$15,1)),2))+MIN(500,MAX(30,100*EXP(-0.3*'VSWR Calculator'!$C$24)*(1+3*ABS(MOD('VSWR Calculator'!$C$23/Calculator!$F$15/2,1)-0.5))))/'VSWR Calculator'!$C$25)-$C61)^2+(1500*ABS(SIN(2*PI()*MOD(Calculator!$B$37/Calculator!$F$15,1)))*IF(MOD(Calculator!$B$37/Calculator!$F$15,1)&lt;0.5,-1,1))^2)/SQRT(((50*POWER(80,POWER(COS(PI()*MOD(Calculator!$B$37/Calculator!$F$15,1)),2))+MIN(500,MAX(30,100*EXP(-0.3*'VSWR Calculator'!$C$24)*(1+3*ABS(MOD('VSWR Calculator'!$C$23/Calculator!$F$15/2,1)-0.5))))/'VSWR Calculator'!$C$25)+$C61)^2+(1500*ABS(SIN(2*PI()*MOD(Calculator!$B$37/Calculator!$F$15,1)))*IF(MOD(Calculator!$B$37/Calculator!$F$15,1)&lt;0.5,-1,1))^2))/(1-SQRT(((50*POWER(80,POWER(COS(PI()*MOD(Calculator!$B$37/Calculator!$F$15,1)),2))+MIN(500,MAX(30,100*EXP(-0.3*'VSWR Calculator'!$C$24)*(1+3*ABS(MOD('VSWR Calculator'!$C$23/Calculator!$F$15/2,1)-0.5))))/'VSWR Calculator'!$C$25)-$C61)^2+(1500*ABS(SIN(2*PI()*MOD(Calculator!$B$37/Calculator!$F$15,1)))*IF(MOD(Calculator!$B$37/Calculator!$F$15,1)&lt;0.5,-1,1))^2)/SQRT(((50*POWER(80,POWER(COS(PI()*MOD(Calculator!$B$37/Calculator!$F$15,1)),2))+MIN(500,MAX(30,100*EXP(-0.3*'VSWR Calculator'!$C$24)*(1+3*ABS(MOD('VSWR Calculator'!$C$23/Calculator!$F$15/2,1)-0.5))))/'VSWR Calculator'!$C$25)+$C61)^2+(1500*ABS(SIN(2*PI()*MOD(Calculator!$B$37/Calculator!$F$15,1)))*IF(MOD(Calculator!$B$37/Calculator!$F$15,1)&lt;0.5,-1,1))^2)),2))</f>
        <v>2.46</v>
      </c>
      <c r="HR61" s="253" t="str">
        <f aca="false">IF(OR(Calculator!$E$16&lt;&gt;"YES",Calculator!$B$37&lt;Calculator!$G$16),"—",ROUND((1+SQRT(((50*POWER(80,POWER(COS(PI()*MOD(Calculator!$B$37/Calculator!$F$16,1)),2))+MIN(500,MAX(30,100*EXP(-0.3*'VSWR Calculator'!$C$24)*(1+3*ABS(MOD('VSWR Calculator'!$C$23/Calculator!$F$16/2,1)-0.5))))/'VSWR Calculator'!$C$25)-$C61)^2+(1500*ABS(SIN(2*PI()*MOD(Calculator!$B$37/Calculator!$F$16,1)))*IF(MOD(Calculator!$B$37/Calculator!$F$16,1)&lt;0.5,-1,1))^2)/SQRT(((50*POWER(80,POWER(COS(PI()*MOD(Calculator!$B$37/Calculator!$F$16,1)),2))+MIN(500,MAX(30,100*EXP(-0.3*'VSWR Calculator'!$C$24)*(1+3*ABS(MOD('VSWR Calculator'!$C$23/Calculator!$F$16/2,1)-0.5))))/'VSWR Calculator'!$C$25)+$C61)^2+(1500*ABS(SIN(2*PI()*MOD(Calculator!$B$37/Calculator!$F$16,1)))*IF(MOD(Calculator!$B$37/Calculator!$F$16,1)&lt;0.5,-1,1))^2))/(1-SQRT(((50*POWER(80,POWER(COS(PI()*MOD(Calculator!$B$37/Calculator!$F$16,1)),2))+MIN(500,MAX(30,100*EXP(-0.3*'VSWR Calculator'!$C$24)*(1+3*ABS(MOD('VSWR Calculator'!$C$23/Calculator!$F$16/2,1)-0.5))))/'VSWR Calculator'!$C$25)-$C61)^2+(1500*ABS(SIN(2*PI()*MOD(Calculator!$B$37/Calculator!$F$16,1)))*IF(MOD(Calculator!$B$37/Calculator!$F$16,1)&lt;0.5,-1,1))^2)/SQRT(((50*POWER(80,POWER(COS(PI()*MOD(Calculator!$B$37/Calculator!$F$16,1)),2))+MIN(500,MAX(30,100*EXP(-0.3*'VSWR Calculator'!$C$24)*(1+3*ABS(MOD('VSWR Calculator'!$C$23/Calculator!$F$16/2,1)-0.5))))/'VSWR Calculator'!$C$25)+$C61)^2+(1500*ABS(SIN(2*PI()*MOD(Calculator!$B$37/Calculator!$F$16,1)))*IF(MOD(Calculator!$B$37/Calculator!$F$16,1)&lt;0.5,-1,1))^2)),2))</f>
        <v>—</v>
      </c>
      <c r="HS61" s="253" t="n">
        <f aca="false">IF(OR(Calculator!$E$17&lt;&gt;"YES",Calculator!$B$37&lt;Calculator!$G$17),"—",ROUND((1+SQRT(((50*POWER(80,POWER(COS(PI()*MOD(Calculator!$B$37/Calculator!$F$17,1)),2))+MIN(500,MAX(30,100*EXP(-0.3*'VSWR Calculator'!$C$24)*(1+3*ABS(MOD('VSWR Calculator'!$C$23/Calculator!$F$17/2,1)-0.5))))/'VSWR Calculator'!$C$25)-$C61)^2+(1500*ABS(SIN(2*PI()*MOD(Calculator!$B$37/Calculator!$F$17,1)))*IF(MOD(Calculator!$B$37/Calculator!$F$17,1)&lt;0.5,-1,1))^2)/SQRT(((50*POWER(80,POWER(COS(PI()*MOD(Calculator!$B$37/Calculator!$F$17,1)),2))+MIN(500,MAX(30,100*EXP(-0.3*'VSWR Calculator'!$C$24)*(1+3*ABS(MOD('VSWR Calculator'!$C$23/Calculator!$F$17/2,1)-0.5))))/'VSWR Calculator'!$C$25)+$C61)^2+(1500*ABS(SIN(2*PI()*MOD(Calculator!$B$37/Calculator!$F$17,1)))*IF(MOD(Calculator!$B$37/Calculator!$F$17,1)&lt;0.5,-1,1))^2))/(1-SQRT(((50*POWER(80,POWER(COS(PI()*MOD(Calculator!$B$37/Calculator!$F$17,1)),2))+MIN(500,MAX(30,100*EXP(-0.3*'VSWR Calculator'!$C$24)*(1+3*ABS(MOD('VSWR Calculator'!$C$23/Calculator!$F$17/2,1)-0.5))))/'VSWR Calculator'!$C$25)-$C61)^2+(1500*ABS(SIN(2*PI()*MOD(Calculator!$B$37/Calculator!$F$17,1)))*IF(MOD(Calculator!$B$37/Calculator!$F$17,1)&lt;0.5,-1,1))^2)/SQRT(((50*POWER(80,POWER(COS(PI()*MOD(Calculator!$B$37/Calculator!$F$17,1)),2))+MIN(500,MAX(30,100*EXP(-0.3*'VSWR Calculator'!$C$24)*(1+3*ABS(MOD('VSWR Calculator'!$C$23/Calculator!$F$17/2,1)-0.5))))/'VSWR Calculator'!$C$25)+$C61)^2+(1500*ABS(SIN(2*PI()*MOD(Calculator!$B$37/Calculator!$F$17,1)))*IF(MOD(Calculator!$B$37/Calculator!$F$17,1)&lt;0.5,-1,1))^2)),2))</f>
        <v>12.01</v>
      </c>
      <c r="HT61" s="253" t="str">
        <f aca="false">IF(OR(Calculator!$E$18&lt;&gt;"YES",Calculator!$B$37&lt;Calculator!$G$18),"—",ROUND((1+SQRT(((50*POWER(80,POWER(COS(PI()*MOD(Calculator!$B$37/Calculator!$F$18,1)),2))+MIN(500,MAX(30,100*EXP(-0.3*'VSWR Calculator'!$C$24)*(1+3*ABS(MOD('VSWR Calculator'!$C$23/Calculator!$F$18/2,1)-0.5))))/'VSWR Calculator'!$C$25)-$C61)^2+(1500*ABS(SIN(2*PI()*MOD(Calculator!$B$37/Calculator!$F$18,1)))*IF(MOD(Calculator!$B$37/Calculator!$F$18,1)&lt;0.5,-1,1))^2)/SQRT(((50*POWER(80,POWER(COS(PI()*MOD(Calculator!$B$37/Calculator!$F$18,1)),2))+MIN(500,MAX(30,100*EXP(-0.3*'VSWR Calculator'!$C$24)*(1+3*ABS(MOD('VSWR Calculator'!$C$23/Calculator!$F$18/2,1)-0.5))))/'VSWR Calculator'!$C$25)+$C61)^2+(1500*ABS(SIN(2*PI()*MOD(Calculator!$B$37/Calculator!$F$18,1)))*IF(MOD(Calculator!$B$37/Calculator!$F$18,1)&lt;0.5,-1,1))^2))/(1-SQRT(((50*POWER(80,POWER(COS(PI()*MOD(Calculator!$B$37/Calculator!$F$18,1)),2))+MIN(500,MAX(30,100*EXP(-0.3*'VSWR Calculator'!$C$24)*(1+3*ABS(MOD('VSWR Calculator'!$C$23/Calculator!$F$18/2,1)-0.5))))/'VSWR Calculator'!$C$25)-$C61)^2+(1500*ABS(SIN(2*PI()*MOD(Calculator!$B$37/Calculator!$F$18,1)))*IF(MOD(Calculator!$B$37/Calculator!$F$18,1)&lt;0.5,-1,1))^2)/SQRT(((50*POWER(80,POWER(COS(PI()*MOD(Calculator!$B$37/Calculator!$F$18,1)),2))+MIN(500,MAX(30,100*EXP(-0.3*'VSWR Calculator'!$C$24)*(1+3*ABS(MOD('VSWR Calculator'!$C$23/Calculator!$F$18/2,1)-0.5))))/'VSWR Calculator'!$C$25)+$C61)^2+(1500*ABS(SIN(2*PI()*MOD(Calculator!$B$37/Calculator!$F$18,1)))*IF(MOD(Calculator!$B$37/Calculator!$F$18,1)&lt;0.5,-1,1))^2)),2))</f>
        <v>—</v>
      </c>
      <c r="HU61" s="253" t="str">
        <f aca="false">IF(OR(Calculator!$E$19&lt;&gt;"YES",Calculator!$B$37&lt;Calculator!$G$19),"—",ROUND((1+SQRT(((50*POWER(80,POWER(COS(PI()*MOD(Calculator!$B$37/Calculator!$F$19,1)),2))+MIN(500,MAX(30,100*EXP(-0.3*'VSWR Calculator'!$C$24)*(1+3*ABS(MOD('VSWR Calculator'!$C$23/Calculator!$F$19/2,1)-0.5))))/'VSWR Calculator'!$C$25)-$C61)^2+(1500*ABS(SIN(2*PI()*MOD(Calculator!$B$37/Calculator!$F$19,1)))*IF(MOD(Calculator!$B$37/Calculator!$F$19,1)&lt;0.5,-1,1))^2)/SQRT(((50*POWER(80,POWER(COS(PI()*MOD(Calculator!$B$37/Calculator!$F$19,1)),2))+MIN(500,MAX(30,100*EXP(-0.3*'VSWR Calculator'!$C$24)*(1+3*ABS(MOD('VSWR Calculator'!$C$23/Calculator!$F$19/2,1)-0.5))))/'VSWR Calculator'!$C$25)+$C61)^2+(1500*ABS(SIN(2*PI()*MOD(Calculator!$B$37/Calculator!$F$19,1)))*IF(MOD(Calculator!$B$37/Calculator!$F$19,1)&lt;0.5,-1,1))^2))/(1-SQRT(((50*POWER(80,POWER(COS(PI()*MOD(Calculator!$B$37/Calculator!$F$19,1)),2))+MIN(500,MAX(30,100*EXP(-0.3*'VSWR Calculator'!$C$24)*(1+3*ABS(MOD('VSWR Calculator'!$C$23/Calculator!$F$19/2,1)-0.5))))/'VSWR Calculator'!$C$25)-$C61)^2+(1500*ABS(SIN(2*PI()*MOD(Calculator!$B$37/Calculator!$F$19,1)))*IF(MOD(Calculator!$B$37/Calculator!$F$19,1)&lt;0.5,-1,1))^2)/SQRT(((50*POWER(80,POWER(COS(PI()*MOD(Calculator!$B$37/Calculator!$F$19,1)),2))+MIN(500,MAX(30,100*EXP(-0.3*'VSWR Calculator'!$C$24)*(1+3*ABS(MOD('VSWR Calculator'!$C$23/Calculator!$F$19/2,1)-0.5))))/'VSWR Calculator'!$C$25)+$C61)^2+(1500*ABS(SIN(2*PI()*MOD(Calculator!$B$37/Calculator!$F$19,1)))*IF(MOD(Calculator!$B$37/Calculator!$F$19,1)&lt;0.5,-1,1))^2)),2))</f>
        <v>—</v>
      </c>
      <c r="HV61" s="253" t="str">
        <f aca="false">IF(OR(Calculator!$E$20&lt;&gt;"YES",Calculator!$B$37&lt;Calculator!$G$20),"—",ROUND((1+SQRT(((50*POWER(80,POWER(COS(PI()*MOD(Calculator!$B$37/Calculator!$F$20,1)),2))+MIN(500,MAX(30,100*EXP(-0.3*'VSWR Calculator'!$C$24)*(1+3*ABS(MOD('VSWR Calculator'!$C$23/Calculator!$F$20/2,1)-0.5))))/'VSWR Calculator'!$C$25)-$C61)^2+(1500*ABS(SIN(2*PI()*MOD(Calculator!$B$37/Calculator!$F$20,1)))*IF(MOD(Calculator!$B$37/Calculator!$F$20,1)&lt;0.5,-1,1))^2)/SQRT(((50*POWER(80,POWER(COS(PI()*MOD(Calculator!$B$37/Calculator!$F$20,1)),2))+MIN(500,MAX(30,100*EXP(-0.3*'VSWR Calculator'!$C$24)*(1+3*ABS(MOD('VSWR Calculator'!$C$23/Calculator!$F$20/2,1)-0.5))))/'VSWR Calculator'!$C$25)+$C61)^2+(1500*ABS(SIN(2*PI()*MOD(Calculator!$B$37/Calculator!$F$20,1)))*IF(MOD(Calculator!$B$37/Calculator!$F$20,1)&lt;0.5,-1,1))^2))/(1-SQRT(((50*POWER(80,POWER(COS(PI()*MOD(Calculator!$B$37/Calculator!$F$20,1)),2))+MIN(500,MAX(30,100*EXP(-0.3*'VSWR Calculator'!$C$24)*(1+3*ABS(MOD('VSWR Calculator'!$C$23/Calculator!$F$20/2,1)-0.5))))/'VSWR Calculator'!$C$25)-$C61)^2+(1500*ABS(SIN(2*PI()*MOD(Calculator!$B$37/Calculator!$F$20,1)))*IF(MOD(Calculator!$B$37/Calculator!$F$20,1)&lt;0.5,-1,1))^2)/SQRT(((50*POWER(80,POWER(COS(PI()*MOD(Calculator!$B$37/Calculator!$F$20,1)),2))+MIN(500,MAX(30,100*EXP(-0.3*'VSWR Calculator'!$C$24)*(1+3*ABS(MOD('VSWR Calculator'!$C$23/Calculator!$F$20/2,1)-0.5))))/'VSWR Calculator'!$C$25)+$C61)^2+(1500*ABS(SIN(2*PI()*MOD(Calculator!$B$37/Calculator!$F$20,1)))*IF(MOD(Calculator!$B$37/Calculator!$F$20,1)&lt;0.5,-1,1))^2)),2))</f>
        <v>—</v>
      </c>
      <c r="HW61" s="253" t="str">
        <f aca="false">IF(OR(Calculator!$E$21&lt;&gt;"YES",Calculator!$B$37&lt;Calculator!$G$21),"—",ROUND((1+SQRT(((50*POWER(80,POWER(COS(PI()*MOD(Calculator!$B$37/Calculator!$F$21,1)),2))+MIN(500,MAX(30,100*EXP(-0.3*'VSWR Calculator'!$C$24)*(1+3*ABS(MOD('VSWR Calculator'!$C$23/Calculator!$F$21/2,1)-0.5))))/'VSWR Calculator'!$C$25)-$C61)^2+(1500*ABS(SIN(2*PI()*MOD(Calculator!$B$37/Calculator!$F$21,1)))*IF(MOD(Calculator!$B$37/Calculator!$F$21,1)&lt;0.5,-1,1))^2)/SQRT(((50*POWER(80,POWER(COS(PI()*MOD(Calculator!$B$37/Calculator!$F$21,1)),2))+MIN(500,MAX(30,100*EXP(-0.3*'VSWR Calculator'!$C$24)*(1+3*ABS(MOD('VSWR Calculator'!$C$23/Calculator!$F$21/2,1)-0.5))))/'VSWR Calculator'!$C$25)+$C61)^2+(1500*ABS(SIN(2*PI()*MOD(Calculator!$B$37/Calculator!$F$21,1)))*IF(MOD(Calculator!$B$37/Calculator!$F$21,1)&lt;0.5,-1,1))^2))/(1-SQRT(((50*POWER(80,POWER(COS(PI()*MOD(Calculator!$B$37/Calculator!$F$21,1)),2))+MIN(500,MAX(30,100*EXP(-0.3*'VSWR Calculator'!$C$24)*(1+3*ABS(MOD('VSWR Calculator'!$C$23/Calculator!$F$21/2,1)-0.5))))/'VSWR Calculator'!$C$25)-$C61)^2+(1500*ABS(SIN(2*PI()*MOD(Calculator!$B$37/Calculator!$F$21,1)))*IF(MOD(Calculator!$B$37/Calculator!$F$21,1)&lt;0.5,-1,1))^2)/SQRT(((50*POWER(80,POWER(COS(PI()*MOD(Calculator!$B$37/Calculator!$F$21,1)),2))+MIN(500,MAX(30,100*EXP(-0.3*'VSWR Calculator'!$C$24)*(1+3*ABS(MOD('VSWR Calculator'!$C$23/Calculator!$F$21/2,1)-0.5))))/'VSWR Calculator'!$C$25)+$C61)^2+(1500*ABS(SIN(2*PI()*MOD(Calculator!$B$37/Calculator!$F$21,1)))*IF(MOD(Calculator!$B$37/Calculator!$F$21,1)&lt;0.5,-1,1))^2)),2))</f>
        <v>—</v>
      </c>
      <c r="HX61" s="253" t="str">
        <f aca="false">IF(OR(Calculator!$E$22&lt;&gt;"YES",Calculator!$B$37&lt;Calculator!$G$22),"—",ROUND((1+SQRT(((50*POWER(80,POWER(COS(PI()*MOD(Calculator!$B$37/Calculator!$F$22,1)),2))+MIN(500,MAX(30,100*EXP(-0.3*'VSWR Calculator'!$C$24)*(1+3*ABS(MOD('VSWR Calculator'!$C$23/Calculator!$F$22/2,1)-0.5))))/'VSWR Calculator'!$C$25)-$C61)^2+(1500*ABS(SIN(2*PI()*MOD(Calculator!$B$37/Calculator!$F$22,1)))*IF(MOD(Calculator!$B$37/Calculator!$F$22,1)&lt;0.5,-1,1))^2)/SQRT(((50*POWER(80,POWER(COS(PI()*MOD(Calculator!$B$37/Calculator!$F$22,1)),2))+MIN(500,MAX(30,100*EXP(-0.3*'VSWR Calculator'!$C$24)*(1+3*ABS(MOD('VSWR Calculator'!$C$23/Calculator!$F$22/2,1)-0.5))))/'VSWR Calculator'!$C$25)+$C61)^2+(1500*ABS(SIN(2*PI()*MOD(Calculator!$B$37/Calculator!$F$22,1)))*IF(MOD(Calculator!$B$37/Calculator!$F$22,1)&lt;0.5,-1,1))^2))/(1-SQRT(((50*POWER(80,POWER(COS(PI()*MOD(Calculator!$B$37/Calculator!$F$22,1)),2))+MIN(500,MAX(30,100*EXP(-0.3*'VSWR Calculator'!$C$24)*(1+3*ABS(MOD('VSWR Calculator'!$C$23/Calculator!$F$22/2,1)-0.5))))/'VSWR Calculator'!$C$25)-$C61)^2+(1500*ABS(SIN(2*PI()*MOD(Calculator!$B$37/Calculator!$F$22,1)))*IF(MOD(Calculator!$B$37/Calculator!$F$22,1)&lt;0.5,-1,1))^2)/SQRT(((50*POWER(80,POWER(COS(PI()*MOD(Calculator!$B$37/Calculator!$F$22,1)),2))+MIN(500,MAX(30,100*EXP(-0.3*'VSWR Calculator'!$C$24)*(1+3*ABS(MOD('VSWR Calculator'!$C$23/Calculator!$F$22/2,1)-0.5))))/'VSWR Calculator'!$C$25)+$C61)^2+(1500*ABS(SIN(2*PI()*MOD(Calculator!$B$37/Calculator!$F$22,1)))*IF(MOD(Calculator!$B$37/Calculator!$F$22,1)&lt;0.5,-1,1))^2)),2))</f>
        <v>—</v>
      </c>
      <c r="HY61" s="253" t="n">
        <f aca="false">IFERROR(ROUND((IF(ISNUMBER(HN61),HN61,0)+IF(ISNUMBER(HO61),HO61,0)+IF(ISNUMBER(HP61),HP61,0)+IF(ISNUMBER(HQ61),HQ61,0)+IF(ISNUMBER(HR61),HR61,0)+IF(ISNUMBER(HS61),HS61,0)+IF(ISNUMBER(HT61),HT61,0)+IF(ISNUMBER(HU61),HU61,0)+IF(ISNUMBER(HV61),HV61,0)+IF(ISNUMBER(HW61),HW61,0)+IF(ISNUMBER(HX61),HX61,0))/(IF(ISNUMBER(HN61),1,0)+IF(ISNUMBER(HO61),1,0)+IF(ISNUMBER(HP61),1,0)+IF(ISNUMBER(HQ61),1,0)+IF(ISNUMBER(HR61),1,0)+IF(ISNUMBER(HS61),1,0)+IF(ISNUMBER(HT61),1,0)+IF(ISNUMBER(HU61),1,0)+IF(ISNUMBER(HV61),1,0)+IF(ISNUMBER(HW61),1,0)+IF(ISNUMBER(HX61),1,0)),4),"")</f>
        <v>7.235</v>
      </c>
      <c r="HZ61" s="253" t="str">
        <f aca="false">IF(OR(Calculator!$E$12&lt;&gt;"YES",Calculator!$B$38&lt;Calculator!$G$12),"—",ROUND((1+SQRT(((50*POWER(80,POWER(COS(PI()*MOD(Calculator!$B$38/Calculator!$F$12,1)),2))+MIN(500,MAX(30,100*EXP(-0.3*'VSWR Calculator'!$C$24)*(1+3*ABS(MOD('VSWR Calculator'!$C$23/Calculator!$F$12/2,1)-0.5))))/'VSWR Calculator'!$C$25)-$C61)^2+(1500*ABS(SIN(2*PI()*MOD(Calculator!$B$38/Calculator!$F$12,1)))*IF(MOD(Calculator!$B$38/Calculator!$F$12,1)&lt;0.5,-1,1))^2)/SQRT(((50*POWER(80,POWER(COS(PI()*MOD(Calculator!$B$38/Calculator!$F$12,1)),2))+MIN(500,MAX(30,100*EXP(-0.3*'VSWR Calculator'!$C$24)*(1+3*ABS(MOD('VSWR Calculator'!$C$23/Calculator!$F$12/2,1)-0.5))))/'VSWR Calculator'!$C$25)+$C61)^2+(1500*ABS(SIN(2*PI()*MOD(Calculator!$B$38/Calculator!$F$12,1)))*IF(MOD(Calculator!$B$38/Calculator!$F$12,1)&lt;0.5,-1,1))^2))/(1-SQRT(((50*POWER(80,POWER(COS(PI()*MOD(Calculator!$B$38/Calculator!$F$12,1)),2))+MIN(500,MAX(30,100*EXP(-0.3*'VSWR Calculator'!$C$24)*(1+3*ABS(MOD('VSWR Calculator'!$C$23/Calculator!$F$12/2,1)-0.5))))/'VSWR Calculator'!$C$25)-$C61)^2+(1500*ABS(SIN(2*PI()*MOD(Calculator!$B$38/Calculator!$F$12,1)))*IF(MOD(Calculator!$B$38/Calculator!$F$12,1)&lt;0.5,-1,1))^2)/SQRT(((50*POWER(80,POWER(COS(PI()*MOD(Calculator!$B$38/Calculator!$F$12,1)),2))+MIN(500,MAX(30,100*EXP(-0.3*'VSWR Calculator'!$C$24)*(1+3*ABS(MOD('VSWR Calculator'!$C$23/Calculator!$F$12/2,1)-0.5))))/'VSWR Calculator'!$C$25)+$C61)^2+(1500*ABS(SIN(2*PI()*MOD(Calculator!$B$38/Calculator!$F$12,1)))*IF(MOD(Calculator!$B$38/Calculator!$F$12,1)&lt;0.5,-1,1))^2)),2))</f>
        <v>—</v>
      </c>
      <c r="IA61" s="253" t="str">
        <f aca="false">IF(OR(Calculator!$E$13&lt;&gt;"YES",Calculator!$B$38&lt;Calculator!$G$13),"—",ROUND((1+SQRT(((50*POWER(80,POWER(COS(PI()*MOD(Calculator!$B$38/Calculator!$F$13,1)),2))+MIN(500,MAX(30,100*EXP(-0.3*'VSWR Calculator'!$C$24)*(1+3*ABS(MOD('VSWR Calculator'!$C$23/Calculator!$F$13/2,1)-0.5))))/'VSWR Calculator'!$C$25)-$C61)^2+(1500*ABS(SIN(2*PI()*MOD(Calculator!$B$38/Calculator!$F$13,1)))*IF(MOD(Calculator!$B$38/Calculator!$F$13,1)&lt;0.5,-1,1))^2)/SQRT(((50*POWER(80,POWER(COS(PI()*MOD(Calculator!$B$38/Calculator!$F$13,1)),2))+MIN(500,MAX(30,100*EXP(-0.3*'VSWR Calculator'!$C$24)*(1+3*ABS(MOD('VSWR Calculator'!$C$23/Calculator!$F$13/2,1)-0.5))))/'VSWR Calculator'!$C$25)+$C61)^2+(1500*ABS(SIN(2*PI()*MOD(Calculator!$B$38/Calculator!$F$13,1)))*IF(MOD(Calculator!$B$38/Calculator!$F$13,1)&lt;0.5,-1,1))^2))/(1-SQRT(((50*POWER(80,POWER(COS(PI()*MOD(Calculator!$B$38/Calculator!$F$13,1)),2))+MIN(500,MAX(30,100*EXP(-0.3*'VSWR Calculator'!$C$24)*(1+3*ABS(MOD('VSWR Calculator'!$C$23/Calculator!$F$13/2,1)-0.5))))/'VSWR Calculator'!$C$25)-$C61)^2+(1500*ABS(SIN(2*PI()*MOD(Calculator!$B$38/Calculator!$F$13,1)))*IF(MOD(Calculator!$B$38/Calculator!$F$13,1)&lt;0.5,-1,1))^2)/SQRT(((50*POWER(80,POWER(COS(PI()*MOD(Calculator!$B$38/Calculator!$F$13,1)),2))+MIN(500,MAX(30,100*EXP(-0.3*'VSWR Calculator'!$C$24)*(1+3*ABS(MOD('VSWR Calculator'!$C$23/Calculator!$F$13/2,1)-0.5))))/'VSWR Calculator'!$C$25)+$C61)^2+(1500*ABS(SIN(2*PI()*MOD(Calculator!$B$38/Calculator!$F$13,1)))*IF(MOD(Calculator!$B$38/Calculator!$F$13,1)&lt;0.5,-1,1))^2)),2))</f>
        <v>—</v>
      </c>
      <c r="IB61" s="253" t="str">
        <f aca="false">IF(OR(Calculator!$E$14&lt;&gt;"YES",Calculator!$B$38&lt;Calculator!$G$14),"—",ROUND((1+SQRT(((50*POWER(80,POWER(COS(PI()*MOD(Calculator!$B$38/Calculator!$F$14,1)),2))+MIN(500,MAX(30,100*EXP(-0.3*'VSWR Calculator'!$C$24)*(1+3*ABS(MOD('VSWR Calculator'!$C$23/Calculator!$F$14/2,1)-0.5))))/'VSWR Calculator'!$C$25)-$C61)^2+(1500*ABS(SIN(2*PI()*MOD(Calculator!$B$38/Calculator!$F$14,1)))*IF(MOD(Calculator!$B$38/Calculator!$F$14,1)&lt;0.5,-1,1))^2)/SQRT(((50*POWER(80,POWER(COS(PI()*MOD(Calculator!$B$38/Calculator!$F$14,1)),2))+MIN(500,MAX(30,100*EXP(-0.3*'VSWR Calculator'!$C$24)*(1+3*ABS(MOD('VSWR Calculator'!$C$23/Calculator!$F$14/2,1)-0.5))))/'VSWR Calculator'!$C$25)+$C61)^2+(1500*ABS(SIN(2*PI()*MOD(Calculator!$B$38/Calculator!$F$14,1)))*IF(MOD(Calculator!$B$38/Calculator!$F$14,1)&lt;0.5,-1,1))^2))/(1-SQRT(((50*POWER(80,POWER(COS(PI()*MOD(Calculator!$B$38/Calculator!$F$14,1)),2))+MIN(500,MAX(30,100*EXP(-0.3*'VSWR Calculator'!$C$24)*(1+3*ABS(MOD('VSWR Calculator'!$C$23/Calculator!$F$14/2,1)-0.5))))/'VSWR Calculator'!$C$25)-$C61)^2+(1500*ABS(SIN(2*PI()*MOD(Calculator!$B$38/Calculator!$F$14,1)))*IF(MOD(Calculator!$B$38/Calculator!$F$14,1)&lt;0.5,-1,1))^2)/SQRT(((50*POWER(80,POWER(COS(PI()*MOD(Calculator!$B$38/Calculator!$F$14,1)),2))+MIN(500,MAX(30,100*EXP(-0.3*'VSWR Calculator'!$C$24)*(1+3*ABS(MOD('VSWR Calculator'!$C$23/Calculator!$F$14/2,1)-0.5))))/'VSWR Calculator'!$C$25)+$C61)^2+(1500*ABS(SIN(2*PI()*MOD(Calculator!$B$38/Calculator!$F$14,1)))*IF(MOD(Calculator!$B$38/Calculator!$F$14,1)&lt;0.5,-1,1))^2)),2))</f>
        <v>—</v>
      </c>
      <c r="IC61" s="253" t="n">
        <f aca="false">IF(OR(Calculator!$E$15&lt;&gt;"YES",Calculator!$B$38&lt;Calculator!$G$15),"—",ROUND((1+SQRT(((50*POWER(80,POWER(COS(PI()*MOD(Calculator!$B$38/Calculator!$F$15,1)),2))+MIN(500,MAX(30,100*EXP(-0.3*'VSWR Calculator'!$C$24)*(1+3*ABS(MOD('VSWR Calculator'!$C$23/Calculator!$F$15/2,1)-0.5))))/'VSWR Calculator'!$C$25)-$C61)^2+(1500*ABS(SIN(2*PI()*MOD(Calculator!$B$38/Calculator!$F$15,1)))*IF(MOD(Calculator!$B$38/Calculator!$F$15,1)&lt;0.5,-1,1))^2)/SQRT(((50*POWER(80,POWER(COS(PI()*MOD(Calculator!$B$38/Calculator!$F$15,1)),2))+MIN(500,MAX(30,100*EXP(-0.3*'VSWR Calculator'!$C$24)*(1+3*ABS(MOD('VSWR Calculator'!$C$23/Calculator!$F$15/2,1)-0.5))))/'VSWR Calculator'!$C$25)+$C61)^2+(1500*ABS(SIN(2*PI()*MOD(Calculator!$B$38/Calculator!$F$15,1)))*IF(MOD(Calculator!$B$38/Calculator!$F$15,1)&lt;0.5,-1,1))^2))/(1-SQRT(((50*POWER(80,POWER(COS(PI()*MOD(Calculator!$B$38/Calculator!$F$15,1)),2))+MIN(500,MAX(30,100*EXP(-0.3*'VSWR Calculator'!$C$24)*(1+3*ABS(MOD('VSWR Calculator'!$C$23/Calculator!$F$15/2,1)-0.5))))/'VSWR Calculator'!$C$25)-$C61)^2+(1500*ABS(SIN(2*PI()*MOD(Calculator!$B$38/Calculator!$F$15,1)))*IF(MOD(Calculator!$B$38/Calculator!$F$15,1)&lt;0.5,-1,1))^2)/SQRT(((50*POWER(80,POWER(COS(PI()*MOD(Calculator!$B$38/Calculator!$F$15,1)),2))+MIN(500,MAX(30,100*EXP(-0.3*'VSWR Calculator'!$C$24)*(1+3*ABS(MOD('VSWR Calculator'!$C$23/Calculator!$F$15/2,1)-0.5))))/'VSWR Calculator'!$C$25)+$C61)^2+(1500*ABS(SIN(2*PI()*MOD(Calculator!$B$38/Calculator!$F$15,1)))*IF(MOD(Calculator!$B$38/Calculator!$F$15,1)&lt;0.5,-1,1))^2)),2))</f>
        <v>2.35</v>
      </c>
      <c r="ID61" s="253" t="str">
        <f aca="false">IF(OR(Calculator!$E$16&lt;&gt;"YES",Calculator!$B$38&lt;Calculator!$G$16),"—",ROUND((1+SQRT(((50*POWER(80,POWER(COS(PI()*MOD(Calculator!$B$38/Calculator!$F$16,1)),2))+MIN(500,MAX(30,100*EXP(-0.3*'VSWR Calculator'!$C$24)*(1+3*ABS(MOD('VSWR Calculator'!$C$23/Calculator!$F$16/2,1)-0.5))))/'VSWR Calculator'!$C$25)-$C61)^2+(1500*ABS(SIN(2*PI()*MOD(Calculator!$B$38/Calculator!$F$16,1)))*IF(MOD(Calculator!$B$38/Calculator!$F$16,1)&lt;0.5,-1,1))^2)/SQRT(((50*POWER(80,POWER(COS(PI()*MOD(Calculator!$B$38/Calculator!$F$16,1)),2))+MIN(500,MAX(30,100*EXP(-0.3*'VSWR Calculator'!$C$24)*(1+3*ABS(MOD('VSWR Calculator'!$C$23/Calculator!$F$16/2,1)-0.5))))/'VSWR Calculator'!$C$25)+$C61)^2+(1500*ABS(SIN(2*PI()*MOD(Calculator!$B$38/Calculator!$F$16,1)))*IF(MOD(Calculator!$B$38/Calculator!$F$16,1)&lt;0.5,-1,1))^2))/(1-SQRT(((50*POWER(80,POWER(COS(PI()*MOD(Calculator!$B$38/Calculator!$F$16,1)),2))+MIN(500,MAX(30,100*EXP(-0.3*'VSWR Calculator'!$C$24)*(1+3*ABS(MOD('VSWR Calculator'!$C$23/Calculator!$F$16/2,1)-0.5))))/'VSWR Calculator'!$C$25)-$C61)^2+(1500*ABS(SIN(2*PI()*MOD(Calculator!$B$38/Calculator!$F$16,1)))*IF(MOD(Calculator!$B$38/Calculator!$F$16,1)&lt;0.5,-1,1))^2)/SQRT(((50*POWER(80,POWER(COS(PI()*MOD(Calculator!$B$38/Calculator!$F$16,1)),2))+MIN(500,MAX(30,100*EXP(-0.3*'VSWR Calculator'!$C$24)*(1+3*ABS(MOD('VSWR Calculator'!$C$23/Calculator!$F$16/2,1)-0.5))))/'VSWR Calculator'!$C$25)+$C61)^2+(1500*ABS(SIN(2*PI()*MOD(Calculator!$B$38/Calculator!$F$16,1)))*IF(MOD(Calculator!$B$38/Calculator!$F$16,1)&lt;0.5,-1,1))^2)),2))</f>
        <v>—</v>
      </c>
      <c r="IE61" s="253" t="n">
        <f aca="false">IF(OR(Calculator!$E$17&lt;&gt;"YES",Calculator!$B$38&lt;Calculator!$G$17),"—",ROUND((1+SQRT(((50*POWER(80,POWER(COS(PI()*MOD(Calculator!$B$38/Calculator!$F$17,1)),2))+MIN(500,MAX(30,100*EXP(-0.3*'VSWR Calculator'!$C$24)*(1+3*ABS(MOD('VSWR Calculator'!$C$23/Calculator!$F$17/2,1)-0.5))))/'VSWR Calculator'!$C$25)-$C61)^2+(1500*ABS(SIN(2*PI()*MOD(Calculator!$B$38/Calculator!$F$17,1)))*IF(MOD(Calculator!$B$38/Calculator!$F$17,1)&lt;0.5,-1,1))^2)/SQRT(((50*POWER(80,POWER(COS(PI()*MOD(Calculator!$B$38/Calculator!$F$17,1)),2))+MIN(500,MAX(30,100*EXP(-0.3*'VSWR Calculator'!$C$24)*(1+3*ABS(MOD('VSWR Calculator'!$C$23/Calculator!$F$17/2,1)-0.5))))/'VSWR Calculator'!$C$25)+$C61)^2+(1500*ABS(SIN(2*PI()*MOD(Calculator!$B$38/Calculator!$F$17,1)))*IF(MOD(Calculator!$B$38/Calculator!$F$17,1)&lt;0.5,-1,1))^2))/(1-SQRT(((50*POWER(80,POWER(COS(PI()*MOD(Calculator!$B$38/Calculator!$F$17,1)),2))+MIN(500,MAX(30,100*EXP(-0.3*'VSWR Calculator'!$C$24)*(1+3*ABS(MOD('VSWR Calculator'!$C$23/Calculator!$F$17/2,1)-0.5))))/'VSWR Calculator'!$C$25)-$C61)^2+(1500*ABS(SIN(2*PI()*MOD(Calculator!$B$38/Calculator!$F$17,1)))*IF(MOD(Calculator!$B$38/Calculator!$F$17,1)&lt;0.5,-1,1))^2)/SQRT(((50*POWER(80,POWER(COS(PI()*MOD(Calculator!$B$38/Calculator!$F$17,1)),2))+MIN(500,MAX(30,100*EXP(-0.3*'VSWR Calculator'!$C$24)*(1+3*ABS(MOD('VSWR Calculator'!$C$23/Calculator!$F$17/2,1)-0.5))))/'VSWR Calculator'!$C$25)+$C61)^2+(1500*ABS(SIN(2*PI()*MOD(Calculator!$B$38/Calculator!$F$17,1)))*IF(MOD(Calculator!$B$38/Calculator!$F$17,1)&lt;0.5,-1,1))^2)),2))</f>
        <v>14.12</v>
      </c>
      <c r="IF61" s="253" t="str">
        <f aca="false">IF(OR(Calculator!$E$18&lt;&gt;"YES",Calculator!$B$38&lt;Calculator!$G$18),"—",ROUND((1+SQRT(((50*POWER(80,POWER(COS(PI()*MOD(Calculator!$B$38/Calculator!$F$18,1)),2))+MIN(500,MAX(30,100*EXP(-0.3*'VSWR Calculator'!$C$24)*(1+3*ABS(MOD('VSWR Calculator'!$C$23/Calculator!$F$18/2,1)-0.5))))/'VSWR Calculator'!$C$25)-$C61)^2+(1500*ABS(SIN(2*PI()*MOD(Calculator!$B$38/Calculator!$F$18,1)))*IF(MOD(Calculator!$B$38/Calculator!$F$18,1)&lt;0.5,-1,1))^2)/SQRT(((50*POWER(80,POWER(COS(PI()*MOD(Calculator!$B$38/Calculator!$F$18,1)),2))+MIN(500,MAX(30,100*EXP(-0.3*'VSWR Calculator'!$C$24)*(1+3*ABS(MOD('VSWR Calculator'!$C$23/Calculator!$F$18/2,1)-0.5))))/'VSWR Calculator'!$C$25)+$C61)^2+(1500*ABS(SIN(2*PI()*MOD(Calculator!$B$38/Calculator!$F$18,1)))*IF(MOD(Calculator!$B$38/Calculator!$F$18,1)&lt;0.5,-1,1))^2))/(1-SQRT(((50*POWER(80,POWER(COS(PI()*MOD(Calculator!$B$38/Calculator!$F$18,1)),2))+MIN(500,MAX(30,100*EXP(-0.3*'VSWR Calculator'!$C$24)*(1+3*ABS(MOD('VSWR Calculator'!$C$23/Calculator!$F$18/2,1)-0.5))))/'VSWR Calculator'!$C$25)-$C61)^2+(1500*ABS(SIN(2*PI()*MOD(Calculator!$B$38/Calculator!$F$18,1)))*IF(MOD(Calculator!$B$38/Calculator!$F$18,1)&lt;0.5,-1,1))^2)/SQRT(((50*POWER(80,POWER(COS(PI()*MOD(Calculator!$B$38/Calculator!$F$18,1)),2))+MIN(500,MAX(30,100*EXP(-0.3*'VSWR Calculator'!$C$24)*(1+3*ABS(MOD('VSWR Calculator'!$C$23/Calculator!$F$18/2,1)-0.5))))/'VSWR Calculator'!$C$25)+$C61)^2+(1500*ABS(SIN(2*PI()*MOD(Calculator!$B$38/Calculator!$F$18,1)))*IF(MOD(Calculator!$B$38/Calculator!$F$18,1)&lt;0.5,-1,1))^2)),2))</f>
        <v>—</v>
      </c>
      <c r="IG61" s="253" t="str">
        <f aca="false">IF(OR(Calculator!$E$19&lt;&gt;"YES",Calculator!$B$38&lt;Calculator!$G$19),"—",ROUND((1+SQRT(((50*POWER(80,POWER(COS(PI()*MOD(Calculator!$B$38/Calculator!$F$19,1)),2))+MIN(500,MAX(30,100*EXP(-0.3*'VSWR Calculator'!$C$24)*(1+3*ABS(MOD('VSWR Calculator'!$C$23/Calculator!$F$19/2,1)-0.5))))/'VSWR Calculator'!$C$25)-$C61)^2+(1500*ABS(SIN(2*PI()*MOD(Calculator!$B$38/Calculator!$F$19,1)))*IF(MOD(Calculator!$B$38/Calculator!$F$19,1)&lt;0.5,-1,1))^2)/SQRT(((50*POWER(80,POWER(COS(PI()*MOD(Calculator!$B$38/Calculator!$F$19,1)),2))+MIN(500,MAX(30,100*EXP(-0.3*'VSWR Calculator'!$C$24)*(1+3*ABS(MOD('VSWR Calculator'!$C$23/Calculator!$F$19/2,1)-0.5))))/'VSWR Calculator'!$C$25)+$C61)^2+(1500*ABS(SIN(2*PI()*MOD(Calculator!$B$38/Calculator!$F$19,1)))*IF(MOD(Calculator!$B$38/Calculator!$F$19,1)&lt;0.5,-1,1))^2))/(1-SQRT(((50*POWER(80,POWER(COS(PI()*MOD(Calculator!$B$38/Calculator!$F$19,1)),2))+MIN(500,MAX(30,100*EXP(-0.3*'VSWR Calculator'!$C$24)*(1+3*ABS(MOD('VSWR Calculator'!$C$23/Calculator!$F$19/2,1)-0.5))))/'VSWR Calculator'!$C$25)-$C61)^2+(1500*ABS(SIN(2*PI()*MOD(Calculator!$B$38/Calculator!$F$19,1)))*IF(MOD(Calculator!$B$38/Calculator!$F$19,1)&lt;0.5,-1,1))^2)/SQRT(((50*POWER(80,POWER(COS(PI()*MOD(Calculator!$B$38/Calculator!$F$19,1)),2))+MIN(500,MAX(30,100*EXP(-0.3*'VSWR Calculator'!$C$24)*(1+3*ABS(MOD('VSWR Calculator'!$C$23/Calculator!$F$19/2,1)-0.5))))/'VSWR Calculator'!$C$25)+$C61)^2+(1500*ABS(SIN(2*PI()*MOD(Calculator!$B$38/Calculator!$F$19,1)))*IF(MOD(Calculator!$B$38/Calculator!$F$19,1)&lt;0.5,-1,1))^2)),2))</f>
        <v>—</v>
      </c>
      <c r="IH61" s="253" t="str">
        <f aca="false">IF(OR(Calculator!$E$20&lt;&gt;"YES",Calculator!$B$38&lt;Calculator!$G$20),"—",ROUND((1+SQRT(((50*POWER(80,POWER(COS(PI()*MOD(Calculator!$B$38/Calculator!$F$20,1)),2))+MIN(500,MAX(30,100*EXP(-0.3*'VSWR Calculator'!$C$24)*(1+3*ABS(MOD('VSWR Calculator'!$C$23/Calculator!$F$20/2,1)-0.5))))/'VSWR Calculator'!$C$25)-$C61)^2+(1500*ABS(SIN(2*PI()*MOD(Calculator!$B$38/Calculator!$F$20,1)))*IF(MOD(Calculator!$B$38/Calculator!$F$20,1)&lt;0.5,-1,1))^2)/SQRT(((50*POWER(80,POWER(COS(PI()*MOD(Calculator!$B$38/Calculator!$F$20,1)),2))+MIN(500,MAX(30,100*EXP(-0.3*'VSWR Calculator'!$C$24)*(1+3*ABS(MOD('VSWR Calculator'!$C$23/Calculator!$F$20/2,1)-0.5))))/'VSWR Calculator'!$C$25)+$C61)^2+(1500*ABS(SIN(2*PI()*MOD(Calculator!$B$38/Calculator!$F$20,1)))*IF(MOD(Calculator!$B$38/Calculator!$F$20,1)&lt;0.5,-1,1))^2))/(1-SQRT(((50*POWER(80,POWER(COS(PI()*MOD(Calculator!$B$38/Calculator!$F$20,1)),2))+MIN(500,MAX(30,100*EXP(-0.3*'VSWR Calculator'!$C$24)*(1+3*ABS(MOD('VSWR Calculator'!$C$23/Calculator!$F$20/2,1)-0.5))))/'VSWR Calculator'!$C$25)-$C61)^2+(1500*ABS(SIN(2*PI()*MOD(Calculator!$B$38/Calculator!$F$20,1)))*IF(MOD(Calculator!$B$38/Calculator!$F$20,1)&lt;0.5,-1,1))^2)/SQRT(((50*POWER(80,POWER(COS(PI()*MOD(Calculator!$B$38/Calculator!$F$20,1)),2))+MIN(500,MAX(30,100*EXP(-0.3*'VSWR Calculator'!$C$24)*(1+3*ABS(MOD('VSWR Calculator'!$C$23/Calculator!$F$20/2,1)-0.5))))/'VSWR Calculator'!$C$25)+$C61)^2+(1500*ABS(SIN(2*PI()*MOD(Calculator!$B$38/Calculator!$F$20,1)))*IF(MOD(Calculator!$B$38/Calculator!$F$20,1)&lt;0.5,-1,1))^2)),2))</f>
        <v>—</v>
      </c>
      <c r="II61" s="253" t="str">
        <f aca="false">IF(OR(Calculator!$E$21&lt;&gt;"YES",Calculator!$B$38&lt;Calculator!$G$21),"—",ROUND((1+SQRT(((50*POWER(80,POWER(COS(PI()*MOD(Calculator!$B$38/Calculator!$F$21,1)),2))+MIN(500,MAX(30,100*EXP(-0.3*'VSWR Calculator'!$C$24)*(1+3*ABS(MOD('VSWR Calculator'!$C$23/Calculator!$F$21/2,1)-0.5))))/'VSWR Calculator'!$C$25)-$C61)^2+(1500*ABS(SIN(2*PI()*MOD(Calculator!$B$38/Calculator!$F$21,1)))*IF(MOD(Calculator!$B$38/Calculator!$F$21,1)&lt;0.5,-1,1))^2)/SQRT(((50*POWER(80,POWER(COS(PI()*MOD(Calculator!$B$38/Calculator!$F$21,1)),2))+MIN(500,MAX(30,100*EXP(-0.3*'VSWR Calculator'!$C$24)*(1+3*ABS(MOD('VSWR Calculator'!$C$23/Calculator!$F$21/2,1)-0.5))))/'VSWR Calculator'!$C$25)+$C61)^2+(1500*ABS(SIN(2*PI()*MOD(Calculator!$B$38/Calculator!$F$21,1)))*IF(MOD(Calculator!$B$38/Calculator!$F$21,1)&lt;0.5,-1,1))^2))/(1-SQRT(((50*POWER(80,POWER(COS(PI()*MOD(Calculator!$B$38/Calculator!$F$21,1)),2))+MIN(500,MAX(30,100*EXP(-0.3*'VSWR Calculator'!$C$24)*(1+3*ABS(MOD('VSWR Calculator'!$C$23/Calculator!$F$21/2,1)-0.5))))/'VSWR Calculator'!$C$25)-$C61)^2+(1500*ABS(SIN(2*PI()*MOD(Calculator!$B$38/Calculator!$F$21,1)))*IF(MOD(Calculator!$B$38/Calculator!$F$21,1)&lt;0.5,-1,1))^2)/SQRT(((50*POWER(80,POWER(COS(PI()*MOD(Calculator!$B$38/Calculator!$F$21,1)),2))+MIN(500,MAX(30,100*EXP(-0.3*'VSWR Calculator'!$C$24)*(1+3*ABS(MOD('VSWR Calculator'!$C$23/Calculator!$F$21/2,1)-0.5))))/'VSWR Calculator'!$C$25)+$C61)^2+(1500*ABS(SIN(2*PI()*MOD(Calculator!$B$38/Calculator!$F$21,1)))*IF(MOD(Calculator!$B$38/Calculator!$F$21,1)&lt;0.5,-1,1))^2)),2))</f>
        <v>—</v>
      </c>
      <c r="IJ61" s="253" t="str">
        <f aca="false">IF(OR(Calculator!$E$22&lt;&gt;"YES",Calculator!$B$38&lt;Calculator!$G$22),"—",ROUND((1+SQRT(((50*POWER(80,POWER(COS(PI()*MOD(Calculator!$B$38/Calculator!$F$22,1)),2))+MIN(500,MAX(30,100*EXP(-0.3*'VSWR Calculator'!$C$24)*(1+3*ABS(MOD('VSWR Calculator'!$C$23/Calculator!$F$22/2,1)-0.5))))/'VSWR Calculator'!$C$25)-$C61)^2+(1500*ABS(SIN(2*PI()*MOD(Calculator!$B$38/Calculator!$F$22,1)))*IF(MOD(Calculator!$B$38/Calculator!$F$22,1)&lt;0.5,-1,1))^2)/SQRT(((50*POWER(80,POWER(COS(PI()*MOD(Calculator!$B$38/Calculator!$F$22,1)),2))+MIN(500,MAX(30,100*EXP(-0.3*'VSWR Calculator'!$C$24)*(1+3*ABS(MOD('VSWR Calculator'!$C$23/Calculator!$F$22/2,1)-0.5))))/'VSWR Calculator'!$C$25)+$C61)^2+(1500*ABS(SIN(2*PI()*MOD(Calculator!$B$38/Calculator!$F$22,1)))*IF(MOD(Calculator!$B$38/Calculator!$F$22,1)&lt;0.5,-1,1))^2))/(1-SQRT(((50*POWER(80,POWER(COS(PI()*MOD(Calculator!$B$38/Calculator!$F$22,1)),2))+MIN(500,MAX(30,100*EXP(-0.3*'VSWR Calculator'!$C$24)*(1+3*ABS(MOD('VSWR Calculator'!$C$23/Calculator!$F$22/2,1)-0.5))))/'VSWR Calculator'!$C$25)-$C61)^2+(1500*ABS(SIN(2*PI()*MOD(Calculator!$B$38/Calculator!$F$22,1)))*IF(MOD(Calculator!$B$38/Calculator!$F$22,1)&lt;0.5,-1,1))^2)/SQRT(((50*POWER(80,POWER(COS(PI()*MOD(Calculator!$B$38/Calculator!$F$22,1)),2))+MIN(500,MAX(30,100*EXP(-0.3*'VSWR Calculator'!$C$24)*(1+3*ABS(MOD('VSWR Calculator'!$C$23/Calculator!$F$22/2,1)-0.5))))/'VSWR Calculator'!$C$25)+$C61)^2+(1500*ABS(SIN(2*PI()*MOD(Calculator!$B$38/Calculator!$F$22,1)))*IF(MOD(Calculator!$B$38/Calculator!$F$22,1)&lt;0.5,-1,1))^2)),2))</f>
        <v>—</v>
      </c>
      <c r="IK61" s="253" t="n">
        <f aca="false">IFERROR(ROUND((IF(ISNUMBER(HZ61),HZ61,0)+IF(ISNUMBER(IA61),IA61,0)+IF(ISNUMBER(IB61),IB61,0)+IF(ISNUMBER(IC61),IC61,0)+IF(ISNUMBER(ID61),ID61,0)+IF(ISNUMBER(IE61),IE61,0)+IF(ISNUMBER(IF61),IF61,0)+IF(ISNUMBER(IG61),IG61,0)+IF(ISNUMBER(IH61),IH61,0)+IF(ISNUMBER(II61),II61,0)+IF(ISNUMBER(IJ61),IJ61,0))/(IF(ISNUMBER(HZ61),1,0)+IF(ISNUMBER(IA61),1,0)+IF(ISNUMBER(IB61),1,0)+IF(ISNUMBER(IC61),1,0)+IF(ISNUMBER(ID61),1,0)+IF(ISNUMBER(IE61),1,0)+IF(ISNUMBER(IF61),1,0)+IF(ISNUMBER(IG61),1,0)+IF(ISNUMBER(IH61),1,0)+IF(ISNUMBER(II61),1,0)+IF(ISNUMBER(IJ61),1,0)),4),"")</f>
        <v>8.235</v>
      </c>
    </row>
    <row r="62" customFormat="false" ht="15" hidden="false" customHeight="true" outlineLevel="0" collapsed="false">
      <c r="A62" s="296" t="s">
        <v>504</v>
      </c>
      <c r="B62" s="296" t="s">
        <v>339</v>
      </c>
      <c r="C62" s="297" t="n">
        <v>1400</v>
      </c>
      <c r="D62" s="298" t="str">
        <f aca="false">IF(OR(Calculator!$E$12&lt;&gt;"YES",Calculator!$B$29&lt;Calculator!$G$12),"—",ROUND((1+SQRT(((50*POWER(80,POWER(COS(PI()*MOD(Calculator!$B$29/Calculator!$F$12,1)),2))-$C62)^2+(1500*ABS(SIN(2*PI()*MOD(Calculator!$B$29/Calculator!$F$12,1)))*IF(MOD(Calculator!$B$29/Calculator!$F$12,1)&lt;0.5,-1,1))^2)/((50*POWER(80,POWER(COS(PI()*MOD(Calculator!$B$29/Calculator!$F$12,1)),2))+$C62)^2+(1500*ABS(SIN(2*PI()*MOD(Calculator!$B$29/Calculator!$F$12,1)))*IF(MOD(Calculator!$B$29/Calculator!$F$12,1)&lt;0.5,-1,1))^2)))/(1-SQRT(((50*POWER(80,POWER(COS(PI()*MOD(Calculator!$B$29/Calculator!$F$12,1)),2))-$C62)^2+(1500*ABS(SIN(2*PI()*MOD(Calculator!$B$29/Calculator!$F$12,1)))*IF(MOD(Calculator!$B$29/Calculator!$F$12,1)&lt;0.5,-1,1))^2)/((50*POWER(80,POWER(COS(PI()*MOD(Calculator!$B$29/Calculator!$F$12,1)),2))+$C62)^2+(1500*ABS(SIN(2*PI()*MOD(Calculator!$B$29/Calculator!$F$12,1)))*IF(MOD(Calculator!$B$29/Calculator!$F$12,1)&lt;0.5,-1,1))^2))),2))</f>
        <v>—</v>
      </c>
      <c r="E62" s="298" t="str">
        <f aca="false">IF(OR(Calculator!$E$13&lt;&gt;"YES",Calculator!$B$29&lt;Calculator!$G$13),"—",ROUND((1+SQRT(((50*POWER(80,POWER(COS(PI()*MOD(Calculator!$B$29/Calculator!$F$13,1)),2))-$C62)^2+(1500*ABS(SIN(2*PI()*MOD(Calculator!$B$29/Calculator!$F$13,1)))*IF(MOD(Calculator!$B$29/Calculator!$F$13,1)&lt;0.5,-1,1))^2)/((50*POWER(80,POWER(COS(PI()*MOD(Calculator!$B$29/Calculator!$F$13,1)),2))+$C62)^2+(1500*ABS(SIN(2*PI()*MOD(Calculator!$B$29/Calculator!$F$13,1)))*IF(MOD(Calculator!$B$29/Calculator!$F$13,1)&lt;0.5,-1,1))^2)))/(1-SQRT(((50*POWER(80,POWER(COS(PI()*MOD(Calculator!$B$29/Calculator!$F$13,1)),2))-$C62)^2+(1500*ABS(SIN(2*PI()*MOD(Calculator!$B$29/Calculator!$F$13,1)))*IF(MOD(Calculator!$B$29/Calculator!$F$13,1)&lt;0.5,-1,1))^2)/((50*POWER(80,POWER(COS(PI()*MOD(Calculator!$B$29/Calculator!$F$13,1)),2))+$C62)^2+(1500*ABS(SIN(2*PI()*MOD(Calculator!$B$29/Calculator!$F$13,1)))*IF(MOD(Calculator!$B$29/Calculator!$F$13,1)&lt;0.5,-1,1))^2))),2))</f>
        <v>—</v>
      </c>
      <c r="F62" s="298" t="str">
        <f aca="false">IF(OR(Calculator!$E$14&lt;&gt;"YES",Calculator!$B$29&lt;Calculator!$G$14),"—",ROUND((1+SQRT(((50*POWER(80,POWER(COS(PI()*MOD(Calculator!$B$29/Calculator!$F$14,1)),2))-$C62)^2+(1500*ABS(SIN(2*PI()*MOD(Calculator!$B$29/Calculator!$F$14,1)))*IF(MOD(Calculator!$B$29/Calculator!$F$14,1)&lt;0.5,-1,1))^2)/((50*POWER(80,POWER(COS(PI()*MOD(Calculator!$B$29/Calculator!$F$14,1)),2))+$C62)^2+(1500*ABS(SIN(2*PI()*MOD(Calculator!$B$29/Calculator!$F$14,1)))*IF(MOD(Calculator!$B$29/Calculator!$F$14,1)&lt;0.5,-1,1))^2)))/(1-SQRT(((50*POWER(80,POWER(COS(PI()*MOD(Calculator!$B$29/Calculator!$F$14,1)),2))-$C62)^2+(1500*ABS(SIN(2*PI()*MOD(Calculator!$B$29/Calculator!$F$14,1)))*IF(MOD(Calculator!$B$29/Calculator!$F$14,1)&lt;0.5,-1,1))^2)/((50*POWER(80,POWER(COS(PI()*MOD(Calculator!$B$29/Calculator!$F$14,1)),2))+$C62)^2+(1500*ABS(SIN(2*PI()*MOD(Calculator!$B$29/Calculator!$F$14,1)))*IF(MOD(Calculator!$B$29/Calculator!$F$14,1)&lt;0.5,-1,1))^2))),2))</f>
        <v>—</v>
      </c>
      <c r="G62" s="298" t="n">
        <f aca="false">IF(OR(Calculator!$E$15&lt;&gt;"YES",Calculator!$B$29&lt;Calculator!$G$15),"—",ROUND((1+SQRT(((50*POWER(80,POWER(COS(PI()*MOD(Calculator!$B$29/Calculator!$F$15,1)),2))-$C62)^2+(1500*ABS(SIN(2*PI()*MOD(Calculator!$B$29/Calculator!$F$15,1)))*IF(MOD(Calculator!$B$29/Calculator!$F$15,1)&lt;0.5,-1,1))^2)/((50*POWER(80,POWER(COS(PI()*MOD(Calculator!$B$29/Calculator!$F$15,1)),2))+$C62)^2+(1500*ABS(SIN(2*PI()*MOD(Calculator!$B$29/Calculator!$F$15,1)))*IF(MOD(Calculator!$B$29/Calculator!$F$15,1)&lt;0.5,-1,1))^2)))/(1-SQRT(((50*POWER(80,POWER(COS(PI()*MOD(Calculator!$B$29/Calculator!$F$15,1)),2))-$C62)^2+(1500*ABS(SIN(2*PI()*MOD(Calculator!$B$29/Calculator!$F$15,1)))*IF(MOD(Calculator!$B$29/Calculator!$F$15,1)&lt;0.5,-1,1))^2)/((50*POWER(80,POWER(COS(PI()*MOD(Calculator!$B$29/Calculator!$F$15,1)),2))+$C62)^2+(1500*ABS(SIN(2*PI()*MOD(Calculator!$B$29/Calculator!$F$15,1)))*IF(MOD(Calculator!$B$29/Calculator!$F$15,1)&lt;0.5,-1,1))^2))),2))</f>
        <v>17.37</v>
      </c>
      <c r="H62" s="298" t="str">
        <f aca="false">IF(OR(Calculator!$E$16&lt;&gt;"YES",Calculator!$B$29&lt;Calculator!$G$16),"—",ROUND((1+SQRT(((50*POWER(80,POWER(COS(PI()*MOD(Calculator!$B$29/Calculator!$F$16,1)),2))-$C62)^2+(1500*ABS(SIN(2*PI()*MOD(Calculator!$B$29/Calculator!$F$16,1)))*IF(MOD(Calculator!$B$29/Calculator!$F$16,1)&lt;0.5,-1,1))^2)/((50*POWER(80,POWER(COS(PI()*MOD(Calculator!$B$29/Calculator!$F$16,1)),2))+$C62)^2+(1500*ABS(SIN(2*PI()*MOD(Calculator!$B$29/Calculator!$F$16,1)))*IF(MOD(Calculator!$B$29/Calculator!$F$16,1)&lt;0.5,-1,1))^2)))/(1-SQRT(((50*POWER(80,POWER(COS(PI()*MOD(Calculator!$B$29/Calculator!$F$16,1)),2))-$C62)^2+(1500*ABS(SIN(2*PI()*MOD(Calculator!$B$29/Calculator!$F$16,1)))*IF(MOD(Calculator!$B$29/Calculator!$F$16,1)&lt;0.5,-1,1))^2)/((50*POWER(80,POWER(COS(PI()*MOD(Calculator!$B$29/Calculator!$F$16,1)),2))+$C62)^2+(1500*ABS(SIN(2*PI()*MOD(Calculator!$B$29/Calculator!$F$16,1)))*IF(MOD(Calculator!$B$29/Calculator!$F$16,1)&lt;0.5,-1,1))^2))),2))</f>
        <v>—</v>
      </c>
      <c r="I62" s="298" t="n">
        <f aca="false">IF(OR(Calculator!$E$17&lt;&gt;"YES",Calculator!$B$29&lt;Calculator!$G$17),"—",ROUND((1+SQRT(((50*POWER(80,POWER(COS(PI()*MOD(Calculator!$B$29/Calculator!$F$17,1)),2))-$C62)^2+(1500*ABS(SIN(2*PI()*MOD(Calculator!$B$29/Calculator!$F$17,1)))*IF(MOD(Calculator!$B$29/Calculator!$F$17,1)&lt;0.5,-1,1))^2)/((50*POWER(80,POWER(COS(PI()*MOD(Calculator!$B$29/Calculator!$F$17,1)),2))+$C62)^2+(1500*ABS(SIN(2*PI()*MOD(Calculator!$B$29/Calculator!$F$17,1)))*IF(MOD(Calculator!$B$29/Calculator!$F$17,1)&lt;0.5,-1,1))^2)))/(1-SQRT(((50*POWER(80,POWER(COS(PI()*MOD(Calculator!$B$29/Calculator!$F$17,1)),2))-$C62)^2+(1500*ABS(SIN(2*PI()*MOD(Calculator!$B$29/Calculator!$F$17,1)))*IF(MOD(Calculator!$B$29/Calculator!$F$17,1)&lt;0.5,-1,1))^2)/((50*POWER(80,POWER(COS(PI()*MOD(Calculator!$B$29/Calculator!$F$17,1)),2))+$C62)^2+(1500*ABS(SIN(2*PI()*MOD(Calculator!$B$29/Calculator!$F$17,1)))*IF(MOD(Calculator!$B$29/Calculator!$F$17,1)&lt;0.5,-1,1))^2))),2))</f>
        <v>15.94</v>
      </c>
      <c r="J62" s="298" t="str">
        <f aca="false">IF(OR(Calculator!$E$18&lt;&gt;"YES",Calculator!$B$29&lt;Calculator!$G$18),"—",ROUND((1+SQRT(((50*POWER(80,POWER(COS(PI()*MOD(Calculator!$B$29/Calculator!$F$18,1)),2))-$C62)^2+(1500*ABS(SIN(2*PI()*MOD(Calculator!$B$29/Calculator!$F$18,1)))*IF(MOD(Calculator!$B$29/Calculator!$F$18,1)&lt;0.5,-1,1))^2)/((50*POWER(80,POWER(COS(PI()*MOD(Calculator!$B$29/Calculator!$F$18,1)),2))+$C62)^2+(1500*ABS(SIN(2*PI()*MOD(Calculator!$B$29/Calculator!$F$18,1)))*IF(MOD(Calculator!$B$29/Calculator!$F$18,1)&lt;0.5,-1,1))^2)))/(1-SQRT(((50*POWER(80,POWER(COS(PI()*MOD(Calculator!$B$29/Calculator!$F$18,1)),2))-$C62)^2+(1500*ABS(SIN(2*PI()*MOD(Calculator!$B$29/Calculator!$F$18,1)))*IF(MOD(Calculator!$B$29/Calculator!$F$18,1)&lt;0.5,-1,1))^2)/((50*POWER(80,POWER(COS(PI()*MOD(Calculator!$B$29/Calculator!$F$18,1)),2))+$C62)^2+(1500*ABS(SIN(2*PI()*MOD(Calculator!$B$29/Calculator!$F$18,1)))*IF(MOD(Calculator!$B$29/Calculator!$F$18,1)&lt;0.5,-1,1))^2))),2))</f>
        <v>—</v>
      </c>
      <c r="K62" s="298" t="str">
        <f aca="false">IF(OR(Calculator!$E$19&lt;&gt;"YES",Calculator!$B$29&lt;Calculator!$G$19),"—",ROUND((1+SQRT(((50*POWER(80,POWER(COS(PI()*MOD(Calculator!$B$29/Calculator!$F$19,1)),2))-$C62)^2+(1500*ABS(SIN(2*PI()*MOD(Calculator!$B$29/Calculator!$F$19,1)))*IF(MOD(Calculator!$B$29/Calculator!$F$19,1)&lt;0.5,-1,1))^2)/((50*POWER(80,POWER(COS(PI()*MOD(Calculator!$B$29/Calculator!$F$19,1)),2))+$C62)^2+(1500*ABS(SIN(2*PI()*MOD(Calculator!$B$29/Calculator!$F$19,1)))*IF(MOD(Calculator!$B$29/Calculator!$F$19,1)&lt;0.5,-1,1))^2)))/(1-SQRT(((50*POWER(80,POWER(COS(PI()*MOD(Calculator!$B$29/Calculator!$F$19,1)),2))-$C62)^2+(1500*ABS(SIN(2*PI()*MOD(Calculator!$B$29/Calculator!$F$19,1)))*IF(MOD(Calculator!$B$29/Calculator!$F$19,1)&lt;0.5,-1,1))^2)/((50*POWER(80,POWER(COS(PI()*MOD(Calculator!$B$29/Calculator!$F$19,1)),2))+$C62)^2+(1500*ABS(SIN(2*PI()*MOD(Calculator!$B$29/Calculator!$F$19,1)))*IF(MOD(Calculator!$B$29/Calculator!$F$19,1)&lt;0.5,-1,1))^2))),2))</f>
        <v>—</v>
      </c>
      <c r="L62" s="298" t="str">
        <f aca="false">IF(OR(Calculator!$E$20&lt;&gt;"YES",Calculator!$B$29&lt;Calculator!$G$20),"—",ROUND((1+SQRT(((50*POWER(80,POWER(COS(PI()*MOD(Calculator!$B$29/Calculator!$F$20,1)),2))-$C62)^2+(1500*ABS(SIN(2*PI()*MOD(Calculator!$B$29/Calculator!$F$20,1)))*IF(MOD(Calculator!$B$29/Calculator!$F$20,1)&lt;0.5,-1,1))^2)/((50*POWER(80,POWER(COS(PI()*MOD(Calculator!$B$29/Calculator!$F$20,1)),2))+$C62)^2+(1500*ABS(SIN(2*PI()*MOD(Calculator!$B$29/Calculator!$F$20,1)))*IF(MOD(Calculator!$B$29/Calculator!$F$20,1)&lt;0.5,-1,1))^2)))/(1-SQRT(((50*POWER(80,POWER(COS(PI()*MOD(Calculator!$B$29/Calculator!$F$20,1)),2))-$C62)^2+(1500*ABS(SIN(2*PI()*MOD(Calculator!$B$29/Calculator!$F$20,1)))*IF(MOD(Calculator!$B$29/Calculator!$F$20,1)&lt;0.5,-1,1))^2)/((50*POWER(80,POWER(COS(PI()*MOD(Calculator!$B$29/Calculator!$F$20,1)),2))+$C62)^2+(1500*ABS(SIN(2*PI()*MOD(Calculator!$B$29/Calculator!$F$20,1)))*IF(MOD(Calculator!$B$29/Calculator!$F$20,1)&lt;0.5,-1,1))^2))),2))</f>
        <v>—</v>
      </c>
      <c r="M62" s="298" t="str">
        <f aca="false">IF(OR(Calculator!$E$21&lt;&gt;"YES",Calculator!$B$29&lt;Calculator!$G$21),"—",ROUND((1+SQRT(((50*POWER(80,POWER(COS(PI()*MOD(Calculator!$B$29/Calculator!$F$21,1)),2))-$C62)^2+(1500*ABS(SIN(2*PI()*MOD(Calculator!$B$29/Calculator!$F$21,1)))*IF(MOD(Calculator!$B$29/Calculator!$F$21,1)&lt;0.5,-1,1))^2)/((50*POWER(80,POWER(COS(PI()*MOD(Calculator!$B$29/Calculator!$F$21,1)),2))+$C62)^2+(1500*ABS(SIN(2*PI()*MOD(Calculator!$B$29/Calculator!$F$21,1)))*IF(MOD(Calculator!$B$29/Calculator!$F$21,1)&lt;0.5,-1,1))^2)))/(1-SQRT(((50*POWER(80,POWER(COS(PI()*MOD(Calculator!$B$29/Calculator!$F$21,1)),2))-$C62)^2+(1500*ABS(SIN(2*PI()*MOD(Calculator!$B$29/Calculator!$F$21,1)))*IF(MOD(Calculator!$B$29/Calculator!$F$21,1)&lt;0.5,-1,1))^2)/((50*POWER(80,POWER(COS(PI()*MOD(Calculator!$B$29/Calculator!$F$21,1)),2))+$C62)^2+(1500*ABS(SIN(2*PI()*MOD(Calculator!$B$29/Calculator!$F$21,1)))*IF(MOD(Calculator!$B$29/Calculator!$F$21,1)&lt;0.5,-1,1))^2))),2))</f>
        <v>—</v>
      </c>
      <c r="N62" s="298" t="str">
        <f aca="false">IF(OR(Calculator!$E$22&lt;&gt;"YES",Calculator!$B$29&lt;Calculator!$G$22),"—",ROUND((1+SQRT(((50*POWER(80,POWER(COS(PI()*MOD(Calculator!$B$29/Calculator!$F$22,1)),2))-$C62)^2+(1500*ABS(SIN(2*PI()*MOD(Calculator!$B$29/Calculator!$F$22,1)))*IF(MOD(Calculator!$B$29/Calculator!$F$22,1)&lt;0.5,-1,1))^2)/((50*POWER(80,POWER(COS(PI()*MOD(Calculator!$B$29/Calculator!$F$22,1)),2))+$C62)^2+(1500*ABS(SIN(2*PI()*MOD(Calculator!$B$29/Calculator!$F$22,1)))*IF(MOD(Calculator!$B$29/Calculator!$F$22,1)&lt;0.5,-1,1))^2)))/(1-SQRT(((50*POWER(80,POWER(COS(PI()*MOD(Calculator!$B$29/Calculator!$F$22,1)),2))-$C62)^2+(1500*ABS(SIN(2*PI()*MOD(Calculator!$B$29/Calculator!$F$22,1)))*IF(MOD(Calculator!$B$29/Calculator!$F$22,1)&lt;0.5,-1,1))^2)/((50*POWER(80,POWER(COS(PI()*MOD(Calculator!$B$29/Calculator!$F$22,1)),2))+$C62)^2+(1500*ABS(SIN(2*PI()*MOD(Calculator!$B$29/Calculator!$F$22,1)))*IF(MOD(Calculator!$B$29/Calculator!$F$22,1)&lt;0.5,-1,1))^2))),2))</f>
        <v>—</v>
      </c>
      <c r="O62" s="292" t="n">
        <f aca="false">IFERROR(ROUND((IF(ISNUMBER(D62),D62,0)+IF(ISNUMBER(E62),E62,0)+IF(ISNUMBER(F62),F62,0)+IF(ISNUMBER(G62),G62,0)+IF(ISNUMBER(H62),H62,0)+IF(ISNUMBER(I62),I62,0)+IF(ISNUMBER(J62),J62,0)+IF(ISNUMBER(K62),K62,0)+IF(ISNUMBER(L62),L62,0)+IF(ISNUMBER(M62),M62,0)+IF(ISNUMBER(N62),N62,0))/(IF(ISNUMBER(D62),1,0)+IF(ISNUMBER(E62),1,0)+IF(ISNUMBER(F62),1,0)+IF(ISNUMBER(G62),1,0)+IF(ISNUMBER(H62),1,0)+IF(ISNUMBER(I62),1,0)+IF(ISNUMBER(J62),1,0)+IF(ISNUMBER(K62),1,0)+IF(ISNUMBER(L62),1,0)+IF(ISNUMBER(M62),1,0)+IF(ISNUMBER(N62),1,0)),4),"")</f>
        <v>16.655</v>
      </c>
      <c r="P62" s="298" t="str">
        <f aca="false">IF(OR(Calculator!$E$12&lt;&gt;"YES",Calculator!$B$30&lt;Calculator!$G$12),"—",ROUND((1+SQRT(((50*POWER(80,POWER(COS(PI()*MOD(Calculator!$B$30/Calculator!$F$12,1)),2))-$C62)^2+(1500*ABS(SIN(2*PI()*MOD(Calculator!$B$30/Calculator!$F$12,1)))*IF(MOD(Calculator!$B$30/Calculator!$F$12,1)&lt;0.5,-1,1))^2)/((50*POWER(80,POWER(COS(PI()*MOD(Calculator!$B$30/Calculator!$F$12,1)),2))+$C62)^2+(1500*ABS(SIN(2*PI()*MOD(Calculator!$B$30/Calculator!$F$12,1)))*IF(MOD(Calculator!$B$30/Calculator!$F$12,1)&lt;0.5,-1,1))^2)))/(1-SQRT(((50*POWER(80,POWER(COS(PI()*MOD(Calculator!$B$30/Calculator!$F$12,1)),2))-$C62)^2+(1500*ABS(SIN(2*PI()*MOD(Calculator!$B$30/Calculator!$F$12,1)))*IF(MOD(Calculator!$B$30/Calculator!$F$12,1)&lt;0.5,-1,1))^2)/((50*POWER(80,POWER(COS(PI()*MOD(Calculator!$B$30/Calculator!$F$12,1)),2))+$C62)^2+(1500*ABS(SIN(2*PI()*MOD(Calculator!$B$30/Calculator!$F$12,1)))*IF(MOD(Calculator!$B$30/Calculator!$F$12,1)&lt;0.5,-1,1))^2))),2))</f>
        <v>—</v>
      </c>
      <c r="Q62" s="298" t="str">
        <f aca="false">IF(OR(Calculator!$E$13&lt;&gt;"YES",Calculator!$B$30&lt;Calculator!$G$13),"—",ROUND((1+SQRT(((50*POWER(80,POWER(COS(PI()*MOD(Calculator!$B$30/Calculator!$F$13,1)),2))-$C62)^2+(1500*ABS(SIN(2*PI()*MOD(Calculator!$B$30/Calculator!$F$13,1)))*IF(MOD(Calculator!$B$30/Calculator!$F$13,1)&lt;0.5,-1,1))^2)/((50*POWER(80,POWER(COS(PI()*MOD(Calculator!$B$30/Calculator!$F$13,1)),2))+$C62)^2+(1500*ABS(SIN(2*PI()*MOD(Calculator!$B$30/Calculator!$F$13,1)))*IF(MOD(Calculator!$B$30/Calculator!$F$13,1)&lt;0.5,-1,1))^2)))/(1-SQRT(((50*POWER(80,POWER(COS(PI()*MOD(Calculator!$B$30/Calculator!$F$13,1)),2))-$C62)^2+(1500*ABS(SIN(2*PI()*MOD(Calculator!$B$30/Calculator!$F$13,1)))*IF(MOD(Calculator!$B$30/Calculator!$F$13,1)&lt;0.5,-1,1))^2)/((50*POWER(80,POWER(COS(PI()*MOD(Calculator!$B$30/Calculator!$F$13,1)),2))+$C62)^2+(1500*ABS(SIN(2*PI()*MOD(Calculator!$B$30/Calculator!$F$13,1)))*IF(MOD(Calculator!$B$30/Calculator!$F$13,1)&lt;0.5,-1,1))^2))),2))</f>
        <v>—</v>
      </c>
      <c r="R62" s="298" t="str">
        <f aca="false">IF(OR(Calculator!$E$14&lt;&gt;"YES",Calculator!$B$30&lt;Calculator!$G$14),"—",ROUND((1+SQRT(((50*POWER(80,POWER(COS(PI()*MOD(Calculator!$B$30/Calculator!$F$14,1)),2))-$C62)^2+(1500*ABS(SIN(2*PI()*MOD(Calculator!$B$30/Calculator!$F$14,1)))*IF(MOD(Calculator!$B$30/Calculator!$F$14,1)&lt;0.5,-1,1))^2)/((50*POWER(80,POWER(COS(PI()*MOD(Calculator!$B$30/Calculator!$F$14,1)),2))+$C62)^2+(1500*ABS(SIN(2*PI()*MOD(Calculator!$B$30/Calculator!$F$14,1)))*IF(MOD(Calculator!$B$30/Calculator!$F$14,1)&lt;0.5,-1,1))^2)))/(1-SQRT(((50*POWER(80,POWER(COS(PI()*MOD(Calculator!$B$30/Calculator!$F$14,1)),2))-$C62)^2+(1500*ABS(SIN(2*PI()*MOD(Calculator!$B$30/Calculator!$F$14,1)))*IF(MOD(Calculator!$B$30/Calculator!$F$14,1)&lt;0.5,-1,1))^2)/((50*POWER(80,POWER(COS(PI()*MOD(Calculator!$B$30/Calculator!$F$14,1)),2))+$C62)^2+(1500*ABS(SIN(2*PI()*MOD(Calculator!$B$30/Calculator!$F$14,1)))*IF(MOD(Calculator!$B$30/Calculator!$F$14,1)&lt;0.5,-1,1))^2))),2))</f>
        <v>—</v>
      </c>
      <c r="S62" s="298" t="n">
        <f aca="false">IF(OR(Calculator!$E$15&lt;&gt;"YES",Calculator!$B$30&lt;Calculator!$G$15),"—",ROUND((1+SQRT(((50*POWER(80,POWER(COS(PI()*MOD(Calculator!$B$30/Calculator!$F$15,1)),2))-$C62)^2+(1500*ABS(SIN(2*PI()*MOD(Calculator!$B$30/Calculator!$F$15,1)))*IF(MOD(Calculator!$B$30/Calculator!$F$15,1)&lt;0.5,-1,1))^2)/((50*POWER(80,POWER(COS(PI()*MOD(Calculator!$B$30/Calculator!$F$15,1)),2))+$C62)^2+(1500*ABS(SIN(2*PI()*MOD(Calculator!$B$30/Calculator!$F$15,1)))*IF(MOD(Calculator!$B$30/Calculator!$F$15,1)&lt;0.5,-1,1))^2)))/(1-SQRT(((50*POWER(80,POWER(COS(PI()*MOD(Calculator!$B$30/Calculator!$F$15,1)),2))-$C62)^2+(1500*ABS(SIN(2*PI()*MOD(Calculator!$B$30/Calculator!$F$15,1)))*IF(MOD(Calculator!$B$30/Calculator!$F$15,1)&lt;0.5,-1,1))^2)/((50*POWER(80,POWER(COS(PI()*MOD(Calculator!$B$30/Calculator!$F$15,1)),2))+$C62)^2+(1500*ABS(SIN(2*PI()*MOD(Calculator!$B$30/Calculator!$F$15,1)))*IF(MOD(Calculator!$B$30/Calculator!$F$15,1)&lt;0.5,-1,1))^2))),2))</f>
        <v>16.63</v>
      </c>
      <c r="T62" s="298" t="str">
        <f aca="false">IF(OR(Calculator!$E$16&lt;&gt;"YES",Calculator!$B$30&lt;Calculator!$G$16),"—",ROUND((1+SQRT(((50*POWER(80,POWER(COS(PI()*MOD(Calculator!$B$30/Calculator!$F$16,1)),2))-$C62)^2+(1500*ABS(SIN(2*PI()*MOD(Calculator!$B$30/Calculator!$F$16,1)))*IF(MOD(Calculator!$B$30/Calculator!$F$16,1)&lt;0.5,-1,1))^2)/((50*POWER(80,POWER(COS(PI()*MOD(Calculator!$B$30/Calculator!$F$16,1)),2))+$C62)^2+(1500*ABS(SIN(2*PI()*MOD(Calculator!$B$30/Calculator!$F$16,1)))*IF(MOD(Calculator!$B$30/Calculator!$F$16,1)&lt;0.5,-1,1))^2)))/(1-SQRT(((50*POWER(80,POWER(COS(PI()*MOD(Calculator!$B$30/Calculator!$F$16,1)),2))-$C62)^2+(1500*ABS(SIN(2*PI()*MOD(Calculator!$B$30/Calculator!$F$16,1)))*IF(MOD(Calculator!$B$30/Calculator!$F$16,1)&lt;0.5,-1,1))^2)/((50*POWER(80,POWER(COS(PI()*MOD(Calculator!$B$30/Calculator!$F$16,1)),2))+$C62)^2+(1500*ABS(SIN(2*PI()*MOD(Calculator!$B$30/Calculator!$F$16,1)))*IF(MOD(Calculator!$B$30/Calculator!$F$16,1)&lt;0.5,-1,1))^2))),2))</f>
        <v>—</v>
      </c>
      <c r="U62" s="298" t="n">
        <f aca="false">IF(OR(Calculator!$E$17&lt;&gt;"YES",Calculator!$B$30&lt;Calculator!$G$17),"—",ROUND((1+SQRT(((50*POWER(80,POWER(COS(PI()*MOD(Calculator!$B$30/Calculator!$F$17,1)),2))-$C62)^2+(1500*ABS(SIN(2*PI()*MOD(Calculator!$B$30/Calculator!$F$17,1)))*IF(MOD(Calculator!$B$30/Calculator!$F$17,1)&lt;0.5,-1,1))^2)/((50*POWER(80,POWER(COS(PI()*MOD(Calculator!$B$30/Calculator!$F$17,1)),2))+$C62)^2+(1500*ABS(SIN(2*PI()*MOD(Calculator!$B$30/Calculator!$F$17,1)))*IF(MOD(Calculator!$B$30/Calculator!$F$17,1)&lt;0.5,-1,1))^2)))/(1-SQRT(((50*POWER(80,POWER(COS(PI()*MOD(Calculator!$B$30/Calculator!$F$17,1)),2))-$C62)^2+(1500*ABS(SIN(2*PI()*MOD(Calculator!$B$30/Calculator!$F$17,1)))*IF(MOD(Calculator!$B$30/Calculator!$F$17,1)&lt;0.5,-1,1))^2)/((50*POWER(80,POWER(COS(PI()*MOD(Calculator!$B$30/Calculator!$F$17,1)),2))+$C62)^2+(1500*ABS(SIN(2*PI()*MOD(Calculator!$B$30/Calculator!$F$17,1)))*IF(MOD(Calculator!$B$30/Calculator!$F$17,1)&lt;0.5,-1,1))^2))),2))</f>
        <v>17.42</v>
      </c>
      <c r="V62" s="298" t="str">
        <f aca="false">IF(OR(Calculator!$E$18&lt;&gt;"YES",Calculator!$B$30&lt;Calculator!$G$18),"—",ROUND((1+SQRT(((50*POWER(80,POWER(COS(PI()*MOD(Calculator!$B$30/Calculator!$F$18,1)),2))-$C62)^2+(1500*ABS(SIN(2*PI()*MOD(Calculator!$B$30/Calculator!$F$18,1)))*IF(MOD(Calculator!$B$30/Calculator!$F$18,1)&lt;0.5,-1,1))^2)/((50*POWER(80,POWER(COS(PI()*MOD(Calculator!$B$30/Calculator!$F$18,1)),2))+$C62)^2+(1500*ABS(SIN(2*PI()*MOD(Calculator!$B$30/Calculator!$F$18,1)))*IF(MOD(Calculator!$B$30/Calculator!$F$18,1)&lt;0.5,-1,1))^2)))/(1-SQRT(((50*POWER(80,POWER(COS(PI()*MOD(Calculator!$B$30/Calculator!$F$18,1)),2))-$C62)^2+(1500*ABS(SIN(2*PI()*MOD(Calculator!$B$30/Calculator!$F$18,1)))*IF(MOD(Calculator!$B$30/Calculator!$F$18,1)&lt;0.5,-1,1))^2)/((50*POWER(80,POWER(COS(PI()*MOD(Calculator!$B$30/Calculator!$F$18,1)),2))+$C62)^2+(1500*ABS(SIN(2*PI()*MOD(Calculator!$B$30/Calculator!$F$18,1)))*IF(MOD(Calculator!$B$30/Calculator!$F$18,1)&lt;0.5,-1,1))^2))),2))</f>
        <v>—</v>
      </c>
      <c r="W62" s="298" t="str">
        <f aca="false">IF(OR(Calculator!$E$19&lt;&gt;"YES",Calculator!$B$30&lt;Calculator!$G$19),"—",ROUND((1+SQRT(((50*POWER(80,POWER(COS(PI()*MOD(Calculator!$B$30/Calculator!$F$19,1)),2))-$C62)^2+(1500*ABS(SIN(2*PI()*MOD(Calculator!$B$30/Calculator!$F$19,1)))*IF(MOD(Calculator!$B$30/Calculator!$F$19,1)&lt;0.5,-1,1))^2)/((50*POWER(80,POWER(COS(PI()*MOD(Calculator!$B$30/Calculator!$F$19,1)),2))+$C62)^2+(1500*ABS(SIN(2*PI()*MOD(Calculator!$B$30/Calculator!$F$19,1)))*IF(MOD(Calculator!$B$30/Calculator!$F$19,1)&lt;0.5,-1,1))^2)))/(1-SQRT(((50*POWER(80,POWER(COS(PI()*MOD(Calculator!$B$30/Calculator!$F$19,1)),2))-$C62)^2+(1500*ABS(SIN(2*PI()*MOD(Calculator!$B$30/Calculator!$F$19,1)))*IF(MOD(Calculator!$B$30/Calculator!$F$19,1)&lt;0.5,-1,1))^2)/((50*POWER(80,POWER(COS(PI()*MOD(Calculator!$B$30/Calculator!$F$19,1)),2))+$C62)^2+(1500*ABS(SIN(2*PI()*MOD(Calculator!$B$30/Calculator!$F$19,1)))*IF(MOD(Calculator!$B$30/Calculator!$F$19,1)&lt;0.5,-1,1))^2))),2))</f>
        <v>—</v>
      </c>
      <c r="X62" s="298" t="str">
        <f aca="false">IF(OR(Calculator!$E$20&lt;&gt;"YES",Calculator!$B$30&lt;Calculator!$G$20),"—",ROUND((1+SQRT(((50*POWER(80,POWER(COS(PI()*MOD(Calculator!$B$30/Calculator!$F$20,1)),2))-$C62)^2+(1500*ABS(SIN(2*PI()*MOD(Calculator!$B$30/Calculator!$F$20,1)))*IF(MOD(Calculator!$B$30/Calculator!$F$20,1)&lt;0.5,-1,1))^2)/((50*POWER(80,POWER(COS(PI()*MOD(Calculator!$B$30/Calculator!$F$20,1)),2))+$C62)^2+(1500*ABS(SIN(2*PI()*MOD(Calculator!$B$30/Calculator!$F$20,1)))*IF(MOD(Calculator!$B$30/Calculator!$F$20,1)&lt;0.5,-1,1))^2)))/(1-SQRT(((50*POWER(80,POWER(COS(PI()*MOD(Calculator!$B$30/Calculator!$F$20,1)),2))-$C62)^2+(1500*ABS(SIN(2*PI()*MOD(Calculator!$B$30/Calculator!$F$20,1)))*IF(MOD(Calculator!$B$30/Calculator!$F$20,1)&lt;0.5,-1,1))^2)/((50*POWER(80,POWER(COS(PI()*MOD(Calculator!$B$30/Calculator!$F$20,1)),2))+$C62)^2+(1500*ABS(SIN(2*PI()*MOD(Calculator!$B$30/Calculator!$F$20,1)))*IF(MOD(Calculator!$B$30/Calculator!$F$20,1)&lt;0.5,-1,1))^2))),2))</f>
        <v>—</v>
      </c>
      <c r="Y62" s="298" t="str">
        <f aca="false">IF(OR(Calculator!$E$21&lt;&gt;"YES",Calculator!$B$30&lt;Calculator!$G$21),"—",ROUND((1+SQRT(((50*POWER(80,POWER(COS(PI()*MOD(Calculator!$B$30/Calculator!$F$21,1)),2))-$C62)^2+(1500*ABS(SIN(2*PI()*MOD(Calculator!$B$30/Calculator!$F$21,1)))*IF(MOD(Calculator!$B$30/Calculator!$F$21,1)&lt;0.5,-1,1))^2)/((50*POWER(80,POWER(COS(PI()*MOD(Calculator!$B$30/Calculator!$F$21,1)),2))+$C62)^2+(1500*ABS(SIN(2*PI()*MOD(Calculator!$B$30/Calculator!$F$21,1)))*IF(MOD(Calculator!$B$30/Calculator!$F$21,1)&lt;0.5,-1,1))^2)))/(1-SQRT(((50*POWER(80,POWER(COS(PI()*MOD(Calculator!$B$30/Calculator!$F$21,1)),2))-$C62)^2+(1500*ABS(SIN(2*PI()*MOD(Calculator!$B$30/Calculator!$F$21,1)))*IF(MOD(Calculator!$B$30/Calculator!$F$21,1)&lt;0.5,-1,1))^2)/((50*POWER(80,POWER(COS(PI()*MOD(Calculator!$B$30/Calculator!$F$21,1)),2))+$C62)^2+(1500*ABS(SIN(2*PI()*MOD(Calculator!$B$30/Calculator!$F$21,1)))*IF(MOD(Calculator!$B$30/Calculator!$F$21,1)&lt;0.5,-1,1))^2))),2))</f>
        <v>—</v>
      </c>
      <c r="Z62" s="298" t="str">
        <f aca="false">IF(OR(Calculator!$E$22&lt;&gt;"YES",Calculator!$B$30&lt;Calculator!$G$22),"—",ROUND((1+SQRT(((50*POWER(80,POWER(COS(PI()*MOD(Calculator!$B$30/Calculator!$F$22,1)),2))-$C62)^2+(1500*ABS(SIN(2*PI()*MOD(Calculator!$B$30/Calculator!$F$22,1)))*IF(MOD(Calculator!$B$30/Calculator!$F$22,1)&lt;0.5,-1,1))^2)/((50*POWER(80,POWER(COS(PI()*MOD(Calculator!$B$30/Calculator!$F$22,1)),2))+$C62)^2+(1500*ABS(SIN(2*PI()*MOD(Calculator!$B$30/Calculator!$F$22,1)))*IF(MOD(Calculator!$B$30/Calculator!$F$22,1)&lt;0.5,-1,1))^2)))/(1-SQRT(((50*POWER(80,POWER(COS(PI()*MOD(Calculator!$B$30/Calculator!$F$22,1)),2))-$C62)^2+(1500*ABS(SIN(2*PI()*MOD(Calculator!$B$30/Calculator!$F$22,1)))*IF(MOD(Calculator!$B$30/Calculator!$F$22,1)&lt;0.5,-1,1))^2)/((50*POWER(80,POWER(COS(PI()*MOD(Calculator!$B$30/Calculator!$F$22,1)),2))+$C62)^2+(1500*ABS(SIN(2*PI()*MOD(Calculator!$B$30/Calculator!$F$22,1)))*IF(MOD(Calculator!$B$30/Calculator!$F$22,1)&lt;0.5,-1,1))^2))),2))</f>
        <v>—</v>
      </c>
      <c r="AA62" s="292" t="n">
        <f aca="false">IFERROR(ROUND((IF(ISNUMBER(P62),P62,0)+IF(ISNUMBER(Q62),Q62,0)+IF(ISNUMBER(R62),R62,0)+IF(ISNUMBER(S62),S62,0)+IF(ISNUMBER(T62),T62,0)+IF(ISNUMBER(U62),U62,0)+IF(ISNUMBER(V62),V62,0)+IF(ISNUMBER(W62),W62,0)+IF(ISNUMBER(X62),X62,0)+IF(ISNUMBER(Y62),Y62,0)+IF(ISNUMBER(Z62),Z62,0))/(IF(ISNUMBER(P62),1,0)+IF(ISNUMBER(Q62),1,0)+IF(ISNUMBER(R62),1,0)+IF(ISNUMBER(S62),1,0)+IF(ISNUMBER(T62),1,0)+IF(ISNUMBER(U62),1,0)+IF(ISNUMBER(V62),1,0)+IF(ISNUMBER(W62),1,0)+IF(ISNUMBER(X62),1,0)+IF(ISNUMBER(Y62),1,0)+IF(ISNUMBER(Z62),1,0)),4),"")</f>
        <v>17.025</v>
      </c>
      <c r="AB62" s="298" t="str">
        <f aca="false">IF(OR(Calculator!$E$12&lt;&gt;"YES",Calculator!$B$31&lt;Calculator!$G$12),"—",ROUND((1+SQRT(((50*POWER(80,POWER(COS(PI()*MOD(Calculator!$B$31/Calculator!$F$12,1)),2))-$C62)^2+(1500*ABS(SIN(2*PI()*MOD(Calculator!$B$31/Calculator!$F$12,1)))*IF(MOD(Calculator!$B$31/Calculator!$F$12,1)&lt;0.5,-1,1))^2)/((50*POWER(80,POWER(COS(PI()*MOD(Calculator!$B$31/Calculator!$F$12,1)),2))+$C62)^2+(1500*ABS(SIN(2*PI()*MOD(Calculator!$B$31/Calculator!$F$12,1)))*IF(MOD(Calculator!$B$31/Calculator!$F$12,1)&lt;0.5,-1,1))^2)))/(1-SQRT(((50*POWER(80,POWER(COS(PI()*MOD(Calculator!$B$31/Calculator!$F$12,1)),2))-$C62)^2+(1500*ABS(SIN(2*PI()*MOD(Calculator!$B$31/Calculator!$F$12,1)))*IF(MOD(Calculator!$B$31/Calculator!$F$12,1)&lt;0.5,-1,1))^2)/((50*POWER(80,POWER(COS(PI()*MOD(Calculator!$B$31/Calculator!$F$12,1)),2))+$C62)^2+(1500*ABS(SIN(2*PI()*MOD(Calculator!$B$31/Calculator!$F$12,1)))*IF(MOD(Calculator!$B$31/Calculator!$F$12,1)&lt;0.5,-1,1))^2))),2))</f>
        <v>—</v>
      </c>
      <c r="AC62" s="298" t="str">
        <f aca="false">IF(OR(Calculator!$E$13&lt;&gt;"YES",Calculator!$B$31&lt;Calculator!$G$13),"—",ROUND((1+SQRT(((50*POWER(80,POWER(COS(PI()*MOD(Calculator!$B$31/Calculator!$F$13,1)),2))-$C62)^2+(1500*ABS(SIN(2*PI()*MOD(Calculator!$B$31/Calculator!$F$13,1)))*IF(MOD(Calculator!$B$31/Calculator!$F$13,1)&lt;0.5,-1,1))^2)/((50*POWER(80,POWER(COS(PI()*MOD(Calculator!$B$31/Calculator!$F$13,1)),2))+$C62)^2+(1500*ABS(SIN(2*PI()*MOD(Calculator!$B$31/Calculator!$F$13,1)))*IF(MOD(Calculator!$B$31/Calculator!$F$13,1)&lt;0.5,-1,1))^2)))/(1-SQRT(((50*POWER(80,POWER(COS(PI()*MOD(Calculator!$B$31/Calculator!$F$13,1)),2))-$C62)^2+(1500*ABS(SIN(2*PI()*MOD(Calculator!$B$31/Calculator!$F$13,1)))*IF(MOD(Calculator!$B$31/Calculator!$F$13,1)&lt;0.5,-1,1))^2)/((50*POWER(80,POWER(COS(PI()*MOD(Calculator!$B$31/Calculator!$F$13,1)),2))+$C62)^2+(1500*ABS(SIN(2*PI()*MOD(Calculator!$B$31/Calculator!$F$13,1)))*IF(MOD(Calculator!$B$31/Calculator!$F$13,1)&lt;0.5,-1,1))^2))),2))</f>
        <v>—</v>
      </c>
      <c r="AD62" s="298" t="str">
        <f aca="false">IF(OR(Calculator!$E$14&lt;&gt;"YES",Calculator!$B$31&lt;Calculator!$G$14),"—",ROUND((1+SQRT(((50*POWER(80,POWER(COS(PI()*MOD(Calculator!$B$31/Calculator!$F$14,1)),2))-$C62)^2+(1500*ABS(SIN(2*PI()*MOD(Calculator!$B$31/Calculator!$F$14,1)))*IF(MOD(Calculator!$B$31/Calculator!$F$14,1)&lt;0.5,-1,1))^2)/((50*POWER(80,POWER(COS(PI()*MOD(Calculator!$B$31/Calculator!$F$14,1)),2))+$C62)^2+(1500*ABS(SIN(2*PI()*MOD(Calculator!$B$31/Calculator!$F$14,1)))*IF(MOD(Calculator!$B$31/Calculator!$F$14,1)&lt;0.5,-1,1))^2)))/(1-SQRT(((50*POWER(80,POWER(COS(PI()*MOD(Calculator!$B$31/Calculator!$F$14,1)),2))-$C62)^2+(1500*ABS(SIN(2*PI()*MOD(Calculator!$B$31/Calculator!$F$14,1)))*IF(MOD(Calculator!$B$31/Calculator!$F$14,1)&lt;0.5,-1,1))^2)/((50*POWER(80,POWER(COS(PI()*MOD(Calculator!$B$31/Calculator!$F$14,1)),2))+$C62)^2+(1500*ABS(SIN(2*PI()*MOD(Calculator!$B$31/Calculator!$F$14,1)))*IF(MOD(Calculator!$B$31/Calculator!$F$14,1)&lt;0.5,-1,1))^2))),2))</f>
        <v>—</v>
      </c>
      <c r="AE62" s="298" t="n">
        <f aca="false">IF(OR(Calculator!$E$15&lt;&gt;"YES",Calculator!$B$31&lt;Calculator!$G$15),"—",ROUND((1+SQRT(((50*POWER(80,POWER(COS(PI()*MOD(Calculator!$B$31/Calculator!$F$15,1)),2))-$C62)^2+(1500*ABS(SIN(2*PI()*MOD(Calculator!$B$31/Calculator!$F$15,1)))*IF(MOD(Calculator!$B$31/Calculator!$F$15,1)&lt;0.5,-1,1))^2)/((50*POWER(80,POWER(COS(PI()*MOD(Calculator!$B$31/Calculator!$F$15,1)),2))+$C62)^2+(1500*ABS(SIN(2*PI()*MOD(Calculator!$B$31/Calculator!$F$15,1)))*IF(MOD(Calculator!$B$31/Calculator!$F$15,1)&lt;0.5,-1,1))^2)))/(1-SQRT(((50*POWER(80,POWER(COS(PI()*MOD(Calculator!$B$31/Calculator!$F$15,1)),2))-$C62)^2+(1500*ABS(SIN(2*PI()*MOD(Calculator!$B$31/Calculator!$F$15,1)))*IF(MOD(Calculator!$B$31/Calculator!$F$15,1)&lt;0.5,-1,1))^2)/((50*POWER(80,POWER(COS(PI()*MOD(Calculator!$B$31/Calculator!$F$15,1)),2))+$C62)^2+(1500*ABS(SIN(2*PI()*MOD(Calculator!$B$31/Calculator!$F$15,1)))*IF(MOD(Calculator!$B$31/Calculator!$F$15,1)&lt;0.5,-1,1))^2))),2))</f>
        <v>18.12</v>
      </c>
      <c r="AF62" s="298" t="str">
        <f aca="false">IF(OR(Calculator!$E$16&lt;&gt;"YES",Calculator!$B$31&lt;Calculator!$G$16),"—",ROUND((1+SQRT(((50*POWER(80,POWER(COS(PI()*MOD(Calculator!$B$31/Calculator!$F$16,1)),2))-$C62)^2+(1500*ABS(SIN(2*PI()*MOD(Calculator!$B$31/Calculator!$F$16,1)))*IF(MOD(Calculator!$B$31/Calculator!$F$16,1)&lt;0.5,-1,1))^2)/((50*POWER(80,POWER(COS(PI()*MOD(Calculator!$B$31/Calculator!$F$16,1)),2))+$C62)^2+(1500*ABS(SIN(2*PI()*MOD(Calculator!$B$31/Calculator!$F$16,1)))*IF(MOD(Calculator!$B$31/Calculator!$F$16,1)&lt;0.5,-1,1))^2)))/(1-SQRT(((50*POWER(80,POWER(COS(PI()*MOD(Calculator!$B$31/Calculator!$F$16,1)),2))-$C62)^2+(1500*ABS(SIN(2*PI()*MOD(Calculator!$B$31/Calculator!$F$16,1)))*IF(MOD(Calculator!$B$31/Calculator!$F$16,1)&lt;0.5,-1,1))^2)/((50*POWER(80,POWER(COS(PI()*MOD(Calculator!$B$31/Calculator!$F$16,1)),2))+$C62)^2+(1500*ABS(SIN(2*PI()*MOD(Calculator!$B$31/Calculator!$F$16,1)))*IF(MOD(Calculator!$B$31/Calculator!$F$16,1)&lt;0.5,-1,1))^2))),2))</f>
        <v>—</v>
      </c>
      <c r="AG62" s="298" t="n">
        <f aca="false">IF(OR(Calculator!$E$17&lt;&gt;"YES",Calculator!$B$31&lt;Calculator!$G$17),"—",ROUND((1+SQRT(((50*POWER(80,POWER(COS(PI()*MOD(Calculator!$B$31/Calculator!$F$17,1)),2))-$C62)^2+(1500*ABS(SIN(2*PI()*MOD(Calculator!$B$31/Calculator!$F$17,1)))*IF(MOD(Calculator!$B$31/Calculator!$F$17,1)&lt;0.5,-1,1))^2)/((50*POWER(80,POWER(COS(PI()*MOD(Calculator!$B$31/Calculator!$F$17,1)),2))+$C62)^2+(1500*ABS(SIN(2*PI()*MOD(Calculator!$B$31/Calculator!$F$17,1)))*IF(MOD(Calculator!$B$31/Calculator!$F$17,1)&lt;0.5,-1,1))^2)))/(1-SQRT(((50*POWER(80,POWER(COS(PI()*MOD(Calculator!$B$31/Calculator!$F$17,1)),2))-$C62)^2+(1500*ABS(SIN(2*PI()*MOD(Calculator!$B$31/Calculator!$F$17,1)))*IF(MOD(Calculator!$B$31/Calculator!$F$17,1)&lt;0.5,-1,1))^2)/((50*POWER(80,POWER(COS(PI()*MOD(Calculator!$B$31/Calculator!$F$17,1)),2))+$C62)^2+(1500*ABS(SIN(2*PI()*MOD(Calculator!$B$31/Calculator!$F$17,1)))*IF(MOD(Calculator!$B$31/Calculator!$F$17,1)&lt;0.5,-1,1))^2))),2))</f>
        <v>14.48</v>
      </c>
      <c r="AH62" s="298" t="str">
        <f aca="false">IF(OR(Calculator!$E$18&lt;&gt;"YES",Calculator!$B$31&lt;Calculator!$G$18),"—",ROUND((1+SQRT(((50*POWER(80,POWER(COS(PI()*MOD(Calculator!$B$31/Calculator!$F$18,1)),2))-$C62)^2+(1500*ABS(SIN(2*PI()*MOD(Calculator!$B$31/Calculator!$F$18,1)))*IF(MOD(Calculator!$B$31/Calculator!$F$18,1)&lt;0.5,-1,1))^2)/((50*POWER(80,POWER(COS(PI()*MOD(Calculator!$B$31/Calculator!$F$18,1)),2))+$C62)^2+(1500*ABS(SIN(2*PI()*MOD(Calculator!$B$31/Calculator!$F$18,1)))*IF(MOD(Calculator!$B$31/Calculator!$F$18,1)&lt;0.5,-1,1))^2)))/(1-SQRT(((50*POWER(80,POWER(COS(PI()*MOD(Calculator!$B$31/Calculator!$F$18,1)),2))-$C62)^2+(1500*ABS(SIN(2*PI()*MOD(Calculator!$B$31/Calculator!$F$18,1)))*IF(MOD(Calculator!$B$31/Calculator!$F$18,1)&lt;0.5,-1,1))^2)/((50*POWER(80,POWER(COS(PI()*MOD(Calculator!$B$31/Calculator!$F$18,1)),2))+$C62)^2+(1500*ABS(SIN(2*PI()*MOD(Calculator!$B$31/Calculator!$F$18,1)))*IF(MOD(Calculator!$B$31/Calculator!$F$18,1)&lt;0.5,-1,1))^2))),2))</f>
        <v>—</v>
      </c>
      <c r="AI62" s="298" t="str">
        <f aca="false">IF(OR(Calculator!$E$19&lt;&gt;"YES",Calculator!$B$31&lt;Calculator!$G$19),"—",ROUND((1+SQRT(((50*POWER(80,POWER(COS(PI()*MOD(Calculator!$B$31/Calculator!$F$19,1)),2))-$C62)^2+(1500*ABS(SIN(2*PI()*MOD(Calculator!$B$31/Calculator!$F$19,1)))*IF(MOD(Calculator!$B$31/Calculator!$F$19,1)&lt;0.5,-1,1))^2)/((50*POWER(80,POWER(COS(PI()*MOD(Calculator!$B$31/Calculator!$F$19,1)),2))+$C62)^2+(1500*ABS(SIN(2*PI()*MOD(Calculator!$B$31/Calculator!$F$19,1)))*IF(MOD(Calculator!$B$31/Calculator!$F$19,1)&lt;0.5,-1,1))^2)))/(1-SQRT(((50*POWER(80,POWER(COS(PI()*MOD(Calculator!$B$31/Calculator!$F$19,1)),2))-$C62)^2+(1500*ABS(SIN(2*PI()*MOD(Calculator!$B$31/Calculator!$F$19,1)))*IF(MOD(Calculator!$B$31/Calculator!$F$19,1)&lt;0.5,-1,1))^2)/((50*POWER(80,POWER(COS(PI()*MOD(Calculator!$B$31/Calculator!$F$19,1)),2))+$C62)^2+(1500*ABS(SIN(2*PI()*MOD(Calculator!$B$31/Calculator!$F$19,1)))*IF(MOD(Calculator!$B$31/Calculator!$F$19,1)&lt;0.5,-1,1))^2))),2))</f>
        <v>—</v>
      </c>
      <c r="AJ62" s="298" t="str">
        <f aca="false">IF(OR(Calculator!$E$20&lt;&gt;"YES",Calculator!$B$31&lt;Calculator!$G$20),"—",ROUND((1+SQRT(((50*POWER(80,POWER(COS(PI()*MOD(Calculator!$B$31/Calculator!$F$20,1)),2))-$C62)^2+(1500*ABS(SIN(2*PI()*MOD(Calculator!$B$31/Calculator!$F$20,1)))*IF(MOD(Calculator!$B$31/Calculator!$F$20,1)&lt;0.5,-1,1))^2)/((50*POWER(80,POWER(COS(PI()*MOD(Calculator!$B$31/Calculator!$F$20,1)),2))+$C62)^2+(1500*ABS(SIN(2*PI()*MOD(Calculator!$B$31/Calculator!$F$20,1)))*IF(MOD(Calculator!$B$31/Calculator!$F$20,1)&lt;0.5,-1,1))^2)))/(1-SQRT(((50*POWER(80,POWER(COS(PI()*MOD(Calculator!$B$31/Calculator!$F$20,1)),2))-$C62)^2+(1500*ABS(SIN(2*PI()*MOD(Calculator!$B$31/Calculator!$F$20,1)))*IF(MOD(Calculator!$B$31/Calculator!$F$20,1)&lt;0.5,-1,1))^2)/((50*POWER(80,POWER(COS(PI()*MOD(Calculator!$B$31/Calculator!$F$20,1)),2))+$C62)^2+(1500*ABS(SIN(2*PI()*MOD(Calculator!$B$31/Calculator!$F$20,1)))*IF(MOD(Calculator!$B$31/Calculator!$F$20,1)&lt;0.5,-1,1))^2))),2))</f>
        <v>—</v>
      </c>
      <c r="AK62" s="298" t="str">
        <f aca="false">IF(OR(Calculator!$E$21&lt;&gt;"YES",Calculator!$B$31&lt;Calculator!$G$21),"—",ROUND((1+SQRT(((50*POWER(80,POWER(COS(PI()*MOD(Calculator!$B$31/Calculator!$F$21,1)),2))-$C62)^2+(1500*ABS(SIN(2*PI()*MOD(Calculator!$B$31/Calculator!$F$21,1)))*IF(MOD(Calculator!$B$31/Calculator!$F$21,1)&lt;0.5,-1,1))^2)/((50*POWER(80,POWER(COS(PI()*MOD(Calculator!$B$31/Calculator!$F$21,1)),2))+$C62)^2+(1500*ABS(SIN(2*PI()*MOD(Calculator!$B$31/Calculator!$F$21,1)))*IF(MOD(Calculator!$B$31/Calculator!$F$21,1)&lt;0.5,-1,1))^2)))/(1-SQRT(((50*POWER(80,POWER(COS(PI()*MOD(Calculator!$B$31/Calculator!$F$21,1)),2))-$C62)^2+(1500*ABS(SIN(2*PI()*MOD(Calculator!$B$31/Calculator!$F$21,1)))*IF(MOD(Calculator!$B$31/Calculator!$F$21,1)&lt;0.5,-1,1))^2)/((50*POWER(80,POWER(COS(PI()*MOD(Calculator!$B$31/Calculator!$F$21,1)),2))+$C62)^2+(1500*ABS(SIN(2*PI()*MOD(Calculator!$B$31/Calculator!$F$21,1)))*IF(MOD(Calculator!$B$31/Calculator!$F$21,1)&lt;0.5,-1,1))^2))),2))</f>
        <v>—</v>
      </c>
      <c r="AL62" s="298" t="str">
        <f aca="false">IF(OR(Calculator!$E$22&lt;&gt;"YES",Calculator!$B$31&lt;Calculator!$G$22),"—",ROUND((1+SQRT(((50*POWER(80,POWER(COS(PI()*MOD(Calculator!$B$31/Calculator!$F$22,1)),2))-$C62)^2+(1500*ABS(SIN(2*PI()*MOD(Calculator!$B$31/Calculator!$F$22,1)))*IF(MOD(Calculator!$B$31/Calculator!$F$22,1)&lt;0.5,-1,1))^2)/((50*POWER(80,POWER(COS(PI()*MOD(Calculator!$B$31/Calculator!$F$22,1)),2))+$C62)^2+(1500*ABS(SIN(2*PI()*MOD(Calculator!$B$31/Calculator!$F$22,1)))*IF(MOD(Calculator!$B$31/Calculator!$F$22,1)&lt;0.5,-1,1))^2)))/(1-SQRT(((50*POWER(80,POWER(COS(PI()*MOD(Calculator!$B$31/Calculator!$F$22,1)),2))-$C62)^2+(1500*ABS(SIN(2*PI()*MOD(Calculator!$B$31/Calculator!$F$22,1)))*IF(MOD(Calculator!$B$31/Calculator!$F$22,1)&lt;0.5,-1,1))^2)/((50*POWER(80,POWER(COS(PI()*MOD(Calculator!$B$31/Calculator!$F$22,1)),2))+$C62)^2+(1500*ABS(SIN(2*PI()*MOD(Calculator!$B$31/Calculator!$F$22,1)))*IF(MOD(Calculator!$B$31/Calculator!$F$22,1)&lt;0.5,-1,1))^2))),2))</f>
        <v>—</v>
      </c>
      <c r="AM62" s="293" t="n">
        <f aca="false">IFERROR(ROUND((IF(ISNUMBER(AB62),AB62,0)+IF(ISNUMBER(AC62),AC62,0)+IF(ISNUMBER(AD62),AD62,0)+IF(ISNUMBER(AE62),AE62,0)+IF(ISNUMBER(AF62),AF62,0)+IF(ISNUMBER(AG62),AG62,0)+IF(ISNUMBER(AH62),AH62,0)+IF(ISNUMBER(AI62),AI62,0)+IF(ISNUMBER(AJ62),AJ62,0)+IF(ISNUMBER(AK62),AK62,0)+IF(ISNUMBER(AL62),AL62,0))/(IF(ISNUMBER(AB62),1,0)+IF(ISNUMBER(AC62),1,0)+IF(ISNUMBER(AD62),1,0)+IF(ISNUMBER(AE62),1,0)+IF(ISNUMBER(AF62),1,0)+IF(ISNUMBER(AG62),1,0)+IF(ISNUMBER(AH62),1,0)+IF(ISNUMBER(AI62),1,0)+IF(ISNUMBER(AJ62),1,0)+IF(ISNUMBER(AK62),1,0)+IF(ISNUMBER(AL62),1,0)),4),"")</f>
        <v>16.3</v>
      </c>
      <c r="AN62" s="299" t="str">
        <f aca="false">IF(OR(Calculator!$E$12&lt;&gt;"YES",Calculator!$B$32&lt;Calculator!$G$12),"—",ROUND((1+SQRT(((50*POWER(80,POWER(COS(PI()*MOD(Calculator!$B$32/Calculator!$F$12,1)),2))-$C62)^2+(1500*ABS(SIN(2*PI()*MOD(Calculator!$B$32/Calculator!$F$12,1)))*IF(MOD(Calculator!$B$32/Calculator!$F$12,1)&lt;0.5,-1,1))^2)/((50*POWER(80,POWER(COS(PI()*MOD(Calculator!$B$32/Calculator!$F$12,1)),2))+$C62)^2+(1500*ABS(SIN(2*PI()*MOD(Calculator!$B$32/Calculator!$F$12,1)))*IF(MOD(Calculator!$B$32/Calculator!$F$12,1)&lt;0.5,-1,1))^2)))/(1-SQRT(((50*POWER(80,POWER(COS(PI()*MOD(Calculator!$B$32/Calculator!$F$12,1)),2))-$C62)^2+(1500*ABS(SIN(2*PI()*MOD(Calculator!$B$32/Calculator!$F$12,1)))*IF(MOD(Calculator!$B$32/Calculator!$F$12,1)&lt;0.5,-1,1))^2)/((50*POWER(80,POWER(COS(PI()*MOD(Calculator!$B$32/Calculator!$F$12,1)),2))+$C62)^2+(1500*ABS(SIN(2*PI()*MOD(Calculator!$B$32/Calculator!$F$12,1)))*IF(MOD(Calculator!$B$32/Calculator!$F$12,1)&lt;0.5,-1,1))^2))),2))</f>
        <v>—</v>
      </c>
      <c r="AO62" s="299" t="str">
        <f aca="false">IF(OR(Calculator!$E$13&lt;&gt;"YES",Calculator!$B$32&lt;Calculator!$G$13),"—",ROUND((1+SQRT(((50*POWER(80,POWER(COS(PI()*MOD(Calculator!$B$32/Calculator!$F$13,1)),2))-$C62)^2+(1500*ABS(SIN(2*PI()*MOD(Calculator!$B$32/Calculator!$F$13,1)))*IF(MOD(Calculator!$B$32/Calculator!$F$13,1)&lt;0.5,-1,1))^2)/((50*POWER(80,POWER(COS(PI()*MOD(Calculator!$B$32/Calculator!$F$13,1)),2))+$C62)^2+(1500*ABS(SIN(2*PI()*MOD(Calculator!$B$32/Calculator!$F$13,1)))*IF(MOD(Calculator!$B$32/Calculator!$F$13,1)&lt;0.5,-1,1))^2)))/(1-SQRT(((50*POWER(80,POWER(COS(PI()*MOD(Calculator!$B$32/Calculator!$F$13,1)),2))-$C62)^2+(1500*ABS(SIN(2*PI()*MOD(Calculator!$B$32/Calculator!$F$13,1)))*IF(MOD(Calculator!$B$32/Calculator!$F$13,1)&lt;0.5,-1,1))^2)/((50*POWER(80,POWER(COS(PI()*MOD(Calculator!$B$32/Calculator!$F$13,1)),2))+$C62)^2+(1500*ABS(SIN(2*PI()*MOD(Calculator!$B$32/Calculator!$F$13,1)))*IF(MOD(Calculator!$B$32/Calculator!$F$13,1)&lt;0.5,-1,1))^2))),2))</f>
        <v>—</v>
      </c>
      <c r="AP62" s="299" t="str">
        <f aca="false">IF(OR(Calculator!$E$14&lt;&gt;"YES",Calculator!$B$32&lt;Calculator!$G$14),"—",ROUND((1+SQRT(((50*POWER(80,POWER(COS(PI()*MOD(Calculator!$B$32/Calculator!$F$14,1)),2))-$C62)^2+(1500*ABS(SIN(2*PI()*MOD(Calculator!$B$32/Calculator!$F$14,1)))*IF(MOD(Calculator!$B$32/Calculator!$F$14,1)&lt;0.5,-1,1))^2)/((50*POWER(80,POWER(COS(PI()*MOD(Calculator!$B$32/Calculator!$F$14,1)),2))+$C62)^2+(1500*ABS(SIN(2*PI()*MOD(Calculator!$B$32/Calculator!$F$14,1)))*IF(MOD(Calculator!$B$32/Calculator!$F$14,1)&lt;0.5,-1,1))^2)))/(1-SQRT(((50*POWER(80,POWER(COS(PI()*MOD(Calculator!$B$32/Calculator!$F$14,1)),2))-$C62)^2+(1500*ABS(SIN(2*PI()*MOD(Calculator!$B$32/Calculator!$F$14,1)))*IF(MOD(Calculator!$B$32/Calculator!$F$14,1)&lt;0.5,-1,1))^2)/((50*POWER(80,POWER(COS(PI()*MOD(Calculator!$B$32/Calculator!$F$14,1)),2))+$C62)^2+(1500*ABS(SIN(2*PI()*MOD(Calculator!$B$32/Calculator!$F$14,1)))*IF(MOD(Calculator!$B$32/Calculator!$F$14,1)&lt;0.5,-1,1))^2))),2))</f>
        <v>—</v>
      </c>
      <c r="AQ62" s="299" t="n">
        <f aca="false">IF(OR(Calculator!$E$15&lt;&gt;"YES",Calculator!$B$32&lt;Calculator!$G$15),"—",ROUND((1+SQRT(((50*POWER(80,POWER(COS(PI()*MOD(Calculator!$B$32/Calculator!$F$15,1)),2))-$C62)^2+(1500*ABS(SIN(2*PI()*MOD(Calculator!$B$32/Calculator!$F$15,1)))*IF(MOD(Calculator!$B$32/Calculator!$F$15,1)&lt;0.5,-1,1))^2)/((50*POWER(80,POWER(COS(PI()*MOD(Calculator!$B$32/Calculator!$F$15,1)),2))+$C62)^2+(1500*ABS(SIN(2*PI()*MOD(Calculator!$B$32/Calculator!$F$15,1)))*IF(MOD(Calculator!$B$32/Calculator!$F$15,1)&lt;0.5,-1,1))^2)))/(1-SQRT(((50*POWER(80,POWER(COS(PI()*MOD(Calculator!$B$32/Calculator!$F$15,1)),2))-$C62)^2+(1500*ABS(SIN(2*PI()*MOD(Calculator!$B$32/Calculator!$F$15,1)))*IF(MOD(Calculator!$B$32/Calculator!$F$15,1)&lt;0.5,-1,1))^2)/((50*POWER(80,POWER(COS(PI()*MOD(Calculator!$B$32/Calculator!$F$15,1)),2))+$C62)^2+(1500*ABS(SIN(2*PI()*MOD(Calculator!$B$32/Calculator!$F$15,1)))*IF(MOD(Calculator!$B$32/Calculator!$F$15,1)&lt;0.5,-1,1))^2))),2))</f>
        <v>2.56</v>
      </c>
      <c r="AR62" s="299" t="str">
        <f aca="false">IF(OR(Calculator!$E$16&lt;&gt;"YES",Calculator!$B$32&lt;Calculator!$G$16),"—",ROUND((1+SQRT(((50*POWER(80,POWER(COS(PI()*MOD(Calculator!$B$32/Calculator!$F$16,1)),2))-$C62)^2+(1500*ABS(SIN(2*PI()*MOD(Calculator!$B$32/Calculator!$F$16,1)))*IF(MOD(Calculator!$B$32/Calculator!$F$16,1)&lt;0.5,-1,1))^2)/((50*POWER(80,POWER(COS(PI()*MOD(Calculator!$B$32/Calculator!$F$16,1)),2))+$C62)^2+(1500*ABS(SIN(2*PI()*MOD(Calculator!$B$32/Calculator!$F$16,1)))*IF(MOD(Calculator!$B$32/Calculator!$F$16,1)&lt;0.5,-1,1))^2)))/(1-SQRT(((50*POWER(80,POWER(COS(PI()*MOD(Calculator!$B$32/Calculator!$F$16,1)),2))-$C62)^2+(1500*ABS(SIN(2*PI()*MOD(Calculator!$B$32/Calculator!$F$16,1)))*IF(MOD(Calculator!$B$32/Calculator!$F$16,1)&lt;0.5,-1,1))^2)/((50*POWER(80,POWER(COS(PI()*MOD(Calculator!$B$32/Calculator!$F$16,1)),2))+$C62)^2+(1500*ABS(SIN(2*PI()*MOD(Calculator!$B$32/Calculator!$F$16,1)))*IF(MOD(Calculator!$B$32/Calculator!$F$16,1)&lt;0.5,-1,1))^2))),2))</f>
        <v>—</v>
      </c>
      <c r="AS62" s="299" t="n">
        <f aca="false">IF(OR(Calculator!$E$17&lt;&gt;"YES",Calculator!$B$32&lt;Calculator!$G$17),"—",ROUND((1+SQRT(((50*POWER(80,POWER(COS(PI()*MOD(Calculator!$B$32/Calculator!$F$17,1)),2))-$C62)^2+(1500*ABS(SIN(2*PI()*MOD(Calculator!$B$32/Calculator!$F$17,1)))*IF(MOD(Calculator!$B$32/Calculator!$F$17,1)&lt;0.5,-1,1))^2)/((50*POWER(80,POWER(COS(PI()*MOD(Calculator!$B$32/Calculator!$F$17,1)),2))+$C62)^2+(1500*ABS(SIN(2*PI()*MOD(Calculator!$B$32/Calculator!$F$17,1)))*IF(MOD(Calculator!$B$32/Calculator!$F$17,1)&lt;0.5,-1,1))^2)))/(1-SQRT(((50*POWER(80,POWER(COS(PI()*MOD(Calculator!$B$32/Calculator!$F$17,1)),2))-$C62)^2+(1500*ABS(SIN(2*PI()*MOD(Calculator!$B$32/Calculator!$F$17,1)))*IF(MOD(Calculator!$B$32/Calculator!$F$17,1)&lt;0.5,-1,1))^2)/((50*POWER(80,POWER(COS(PI()*MOD(Calculator!$B$32/Calculator!$F$17,1)),2))+$C62)^2+(1500*ABS(SIN(2*PI()*MOD(Calculator!$B$32/Calculator!$F$17,1)))*IF(MOD(Calculator!$B$32/Calculator!$F$17,1)&lt;0.5,-1,1))^2))),2))</f>
        <v>15.16</v>
      </c>
      <c r="AT62" s="299" t="str">
        <f aca="false">IF(OR(Calculator!$E$18&lt;&gt;"YES",Calculator!$B$32&lt;Calculator!$G$18),"—",ROUND((1+SQRT(((50*POWER(80,POWER(COS(PI()*MOD(Calculator!$B$32/Calculator!$F$18,1)),2))-$C62)^2+(1500*ABS(SIN(2*PI()*MOD(Calculator!$B$32/Calculator!$F$18,1)))*IF(MOD(Calculator!$B$32/Calculator!$F$18,1)&lt;0.5,-1,1))^2)/((50*POWER(80,POWER(COS(PI()*MOD(Calculator!$B$32/Calculator!$F$18,1)),2))+$C62)^2+(1500*ABS(SIN(2*PI()*MOD(Calculator!$B$32/Calculator!$F$18,1)))*IF(MOD(Calculator!$B$32/Calculator!$F$18,1)&lt;0.5,-1,1))^2)))/(1-SQRT(((50*POWER(80,POWER(COS(PI()*MOD(Calculator!$B$32/Calculator!$F$18,1)),2))-$C62)^2+(1500*ABS(SIN(2*PI()*MOD(Calculator!$B$32/Calculator!$F$18,1)))*IF(MOD(Calculator!$B$32/Calculator!$F$18,1)&lt;0.5,-1,1))^2)/((50*POWER(80,POWER(COS(PI()*MOD(Calculator!$B$32/Calculator!$F$18,1)),2))+$C62)^2+(1500*ABS(SIN(2*PI()*MOD(Calculator!$B$32/Calculator!$F$18,1)))*IF(MOD(Calculator!$B$32/Calculator!$F$18,1)&lt;0.5,-1,1))^2))),2))</f>
        <v>—</v>
      </c>
      <c r="AU62" s="299" t="str">
        <f aca="false">IF(OR(Calculator!$E$19&lt;&gt;"YES",Calculator!$B$32&lt;Calculator!$G$19),"—",ROUND((1+SQRT(((50*POWER(80,POWER(COS(PI()*MOD(Calculator!$B$32/Calculator!$F$19,1)),2))-$C62)^2+(1500*ABS(SIN(2*PI()*MOD(Calculator!$B$32/Calculator!$F$19,1)))*IF(MOD(Calculator!$B$32/Calculator!$F$19,1)&lt;0.5,-1,1))^2)/((50*POWER(80,POWER(COS(PI()*MOD(Calculator!$B$32/Calculator!$F$19,1)),2))+$C62)^2+(1500*ABS(SIN(2*PI()*MOD(Calculator!$B$32/Calculator!$F$19,1)))*IF(MOD(Calculator!$B$32/Calculator!$F$19,1)&lt;0.5,-1,1))^2)))/(1-SQRT(((50*POWER(80,POWER(COS(PI()*MOD(Calculator!$B$32/Calculator!$F$19,1)),2))-$C62)^2+(1500*ABS(SIN(2*PI()*MOD(Calculator!$B$32/Calculator!$F$19,1)))*IF(MOD(Calculator!$B$32/Calculator!$F$19,1)&lt;0.5,-1,1))^2)/((50*POWER(80,POWER(COS(PI()*MOD(Calculator!$B$32/Calculator!$F$19,1)),2))+$C62)^2+(1500*ABS(SIN(2*PI()*MOD(Calculator!$B$32/Calculator!$F$19,1)))*IF(MOD(Calculator!$B$32/Calculator!$F$19,1)&lt;0.5,-1,1))^2))),2))</f>
        <v>—</v>
      </c>
      <c r="AV62" s="299" t="str">
        <f aca="false">IF(OR(Calculator!$E$20&lt;&gt;"YES",Calculator!$B$32&lt;Calculator!$G$20),"—",ROUND((1+SQRT(((50*POWER(80,POWER(COS(PI()*MOD(Calculator!$B$32/Calculator!$F$20,1)),2))-$C62)^2+(1500*ABS(SIN(2*PI()*MOD(Calculator!$B$32/Calculator!$F$20,1)))*IF(MOD(Calculator!$B$32/Calculator!$F$20,1)&lt;0.5,-1,1))^2)/((50*POWER(80,POWER(COS(PI()*MOD(Calculator!$B$32/Calculator!$F$20,1)),2))+$C62)^2+(1500*ABS(SIN(2*PI()*MOD(Calculator!$B$32/Calculator!$F$20,1)))*IF(MOD(Calculator!$B$32/Calculator!$F$20,1)&lt;0.5,-1,1))^2)))/(1-SQRT(((50*POWER(80,POWER(COS(PI()*MOD(Calculator!$B$32/Calculator!$F$20,1)),2))-$C62)^2+(1500*ABS(SIN(2*PI()*MOD(Calculator!$B$32/Calculator!$F$20,1)))*IF(MOD(Calculator!$B$32/Calculator!$F$20,1)&lt;0.5,-1,1))^2)/((50*POWER(80,POWER(COS(PI()*MOD(Calculator!$B$32/Calculator!$F$20,1)),2))+$C62)^2+(1500*ABS(SIN(2*PI()*MOD(Calculator!$B$32/Calculator!$F$20,1)))*IF(MOD(Calculator!$B$32/Calculator!$F$20,1)&lt;0.5,-1,1))^2))),2))</f>
        <v>—</v>
      </c>
      <c r="AW62" s="299" t="str">
        <f aca="false">IF(OR(Calculator!$E$21&lt;&gt;"YES",Calculator!$B$32&lt;Calculator!$G$21),"—",ROUND((1+SQRT(((50*POWER(80,POWER(COS(PI()*MOD(Calculator!$B$32/Calculator!$F$21,1)),2))-$C62)^2+(1500*ABS(SIN(2*PI()*MOD(Calculator!$B$32/Calculator!$F$21,1)))*IF(MOD(Calculator!$B$32/Calculator!$F$21,1)&lt;0.5,-1,1))^2)/((50*POWER(80,POWER(COS(PI()*MOD(Calculator!$B$32/Calculator!$F$21,1)),2))+$C62)^2+(1500*ABS(SIN(2*PI()*MOD(Calculator!$B$32/Calculator!$F$21,1)))*IF(MOD(Calculator!$B$32/Calculator!$F$21,1)&lt;0.5,-1,1))^2)))/(1-SQRT(((50*POWER(80,POWER(COS(PI()*MOD(Calculator!$B$32/Calculator!$F$21,1)),2))-$C62)^2+(1500*ABS(SIN(2*PI()*MOD(Calculator!$B$32/Calculator!$F$21,1)))*IF(MOD(Calculator!$B$32/Calculator!$F$21,1)&lt;0.5,-1,1))^2)/((50*POWER(80,POWER(COS(PI()*MOD(Calculator!$B$32/Calculator!$F$21,1)),2))+$C62)^2+(1500*ABS(SIN(2*PI()*MOD(Calculator!$B$32/Calculator!$F$21,1)))*IF(MOD(Calculator!$B$32/Calculator!$F$21,1)&lt;0.5,-1,1))^2))),2))</f>
        <v>—</v>
      </c>
      <c r="AX62" s="299" t="str">
        <f aca="false">IF(OR(Calculator!$E$22&lt;&gt;"YES",Calculator!$B$32&lt;Calculator!$G$22),"—",ROUND((1+SQRT(((50*POWER(80,POWER(COS(PI()*MOD(Calculator!$B$32/Calculator!$F$22,1)),2))-$C62)^2+(1500*ABS(SIN(2*PI()*MOD(Calculator!$B$32/Calculator!$F$22,1)))*IF(MOD(Calculator!$B$32/Calculator!$F$22,1)&lt;0.5,-1,1))^2)/((50*POWER(80,POWER(COS(PI()*MOD(Calculator!$B$32/Calculator!$F$22,1)),2))+$C62)^2+(1500*ABS(SIN(2*PI()*MOD(Calculator!$B$32/Calculator!$F$22,1)))*IF(MOD(Calculator!$B$32/Calculator!$F$22,1)&lt;0.5,-1,1))^2)))/(1-SQRT(((50*POWER(80,POWER(COS(PI()*MOD(Calculator!$B$32/Calculator!$F$22,1)),2))-$C62)^2+(1500*ABS(SIN(2*PI()*MOD(Calculator!$B$32/Calculator!$F$22,1)))*IF(MOD(Calculator!$B$32/Calculator!$F$22,1)&lt;0.5,-1,1))^2)/((50*POWER(80,POWER(COS(PI()*MOD(Calculator!$B$32/Calculator!$F$22,1)),2))+$C62)^2+(1500*ABS(SIN(2*PI()*MOD(Calculator!$B$32/Calculator!$F$22,1)))*IF(MOD(Calculator!$B$32/Calculator!$F$22,1)&lt;0.5,-1,1))^2))),2))</f>
        <v>—</v>
      </c>
      <c r="AY62" s="293" t="n">
        <f aca="false">IFERROR(ROUND((IF(ISNUMBER(AN62),AN62,0)+IF(ISNUMBER(AO62),AO62,0)+IF(ISNUMBER(AP62),AP62,0)+IF(ISNUMBER(AQ62),AQ62,0)+IF(ISNUMBER(AR62),AR62,0)+IF(ISNUMBER(AS62),AS62,0)+IF(ISNUMBER(AT62),AT62,0)+IF(ISNUMBER(AU62),AU62,0)+IF(ISNUMBER(AV62),AV62,0)+IF(ISNUMBER(AW62),AW62,0)+IF(ISNUMBER(AX62),AX62,0))/(IF(ISNUMBER(AN62),1,0)+IF(ISNUMBER(AO62),1,0)+IF(ISNUMBER(AP62),1,0)+IF(ISNUMBER(AQ62),1,0)+IF(ISNUMBER(AR62),1,0)+IF(ISNUMBER(AS62),1,0)+IF(ISNUMBER(AT62),1,0)+IF(ISNUMBER(AU62),1,0)+IF(ISNUMBER(AV62),1,0)+IF(ISNUMBER(AW62),1,0)+IF(ISNUMBER(AX62),1,0)),4),"")</f>
        <v>8.86</v>
      </c>
      <c r="AZ62" s="299" t="str">
        <f aca="false">IF(OR(Calculator!$E$12&lt;&gt;"YES",Calculator!$B$33&lt;Calculator!$G$12),"—",ROUND((1+SQRT(((50*POWER(80,POWER(COS(PI()*MOD(Calculator!$B$33/Calculator!$F$12,1)),2))-$C62)^2+(1500*ABS(SIN(2*PI()*MOD(Calculator!$B$33/Calculator!$F$12,1)))*IF(MOD(Calculator!$B$33/Calculator!$F$12,1)&lt;0.5,-1,1))^2)/((50*POWER(80,POWER(COS(PI()*MOD(Calculator!$B$33/Calculator!$F$12,1)),2))+$C62)^2+(1500*ABS(SIN(2*PI()*MOD(Calculator!$B$33/Calculator!$F$12,1)))*IF(MOD(Calculator!$B$33/Calculator!$F$12,1)&lt;0.5,-1,1))^2)))/(1-SQRT(((50*POWER(80,POWER(COS(PI()*MOD(Calculator!$B$33/Calculator!$F$12,1)),2))-$C62)^2+(1500*ABS(SIN(2*PI()*MOD(Calculator!$B$33/Calculator!$F$12,1)))*IF(MOD(Calculator!$B$33/Calculator!$F$12,1)&lt;0.5,-1,1))^2)/((50*POWER(80,POWER(COS(PI()*MOD(Calculator!$B$33/Calculator!$F$12,1)),2))+$C62)^2+(1500*ABS(SIN(2*PI()*MOD(Calculator!$B$33/Calculator!$F$12,1)))*IF(MOD(Calculator!$B$33/Calculator!$F$12,1)&lt;0.5,-1,1))^2))),2))</f>
        <v>—</v>
      </c>
      <c r="BA62" s="299" t="str">
        <f aca="false">IF(OR(Calculator!$E$13&lt;&gt;"YES",Calculator!$B$33&lt;Calculator!$G$13),"—",ROUND((1+SQRT(((50*POWER(80,POWER(COS(PI()*MOD(Calculator!$B$33/Calculator!$F$13,1)),2))-$C62)^2+(1500*ABS(SIN(2*PI()*MOD(Calculator!$B$33/Calculator!$F$13,1)))*IF(MOD(Calculator!$B$33/Calculator!$F$13,1)&lt;0.5,-1,1))^2)/((50*POWER(80,POWER(COS(PI()*MOD(Calculator!$B$33/Calculator!$F$13,1)),2))+$C62)^2+(1500*ABS(SIN(2*PI()*MOD(Calculator!$B$33/Calculator!$F$13,1)))*IF(MOD(Calculator!$B$33/Calculator!$F$13,1)&lt;0.5,-1,1))^2)))/(1-SQRT(((50*POWER(80,POWER(COS(PI()*MOD(Calculator!$B$33/Calculator!$F$13,1)),2))-$C62)^2+(1500*ABS(SIN(2*PI()*MOD(Calculator!$B$33/Calculator!$F$13,1)))*IF(MOD(Calculator!$B$33/Calculator!$F$13,1)&lt;0.5,-1,1))^2)/((50*POWER(80,POWER(COS(PI()*MOD(Calculator!$B$33/Calculator!$F$13,1)),2))+$C62)^2+(1500*ABS(SIN(2*PI()*MOD(Calculator!$B$33/Calculator!$F$13,1)))*IF(MOD(Calculator!$B$33/Calculator!$F$13,1)&lt;0.5,-1,1))^2))),2))</f>
        <v>—</v>
      </c>
      <c r="BB62" s="299" t="str">
        <f aca="false">IF(OR(Calculator!$E$14&lt;&gt;"YES",Calculator!$B$33&lt;Calculator!$G$14),"—",ROUND((1+SQRT(((50*POWER(80,POWER(COS(PI()*MOD(Calculator!$B$33/Calculator!$F$14,1)),2))-$C62)^2+(1500*ABS(SIN(2*PI()*MOD(Calculator!$B$33/Calculator!$F$14,1)))*IF(MOD(Calculator!$B$33/Calculator!$F$14,1)&lt;0.5,-1,1))^2)/((50*POWER(80,POWER(COS(PI()*MOD(Calculator!$B$33/Calculator!$F$14,1)),2))+$C62)^2+(1500*ABS(SIN(2*PI()*MOD(Calculator!$B$33/Calculator!$F$14,1)))*IF(MOD(Calculator!$B$33/Calculator!$F$14,1)&lt;0.5,-1,1))^2)))/(1-SQRT(((50*POWER(80,POWER(COS(PI()*MOD(Calculator!$B$33/Calculator!$F$14,1)),2))-$C62)^2+(1500*ABS(SIN(2*PI()*MOD(Calculator!$B$33/Calculator!$F$14,1)))*IF(MOD(Calculator!$B$33/Calculator!$F$14,1)&lt;0.5,-1,1))^2)/((50*POWER(80,POWER(COS(PI()*MOD(Calculator!$B$33/Calculator!$F$14,1)),2))+$C62)^2+(1500*ABS(SIN(2*PI()*MOD(Calculator!$B$33/Calculator!$F$14,1)))*IF(MOD(Calculator!$B$33/Calculator!$F$14,1)&lt;0.5,-1,1))^2))),2))</f>
        <v>—</v>
      </c>
      <c r="BC62" s="299" t="n">
        <f aca="false">IF(OR(Calculator!$E$15&lt;&gt;"YES",Calculator!$B$33&lt;Calculator!$G$15),"—",ROUND((1+SQRT(((50*POWER(80,POWER(COS(PI()*MOD(Calculator!$B$33/Calculator!$F$15,1)),2))-$C62)^2+(1500*ABS(SIN(2*PI()*MOD(Calculator!$B$33/Calculator!$F$15,1)))*IF(MOD(Calculator!$B$33/Calculator!$F$15,1)&lt;0.5,-1,1))^2)/((50*POWER(80,POWER(COS(PI()*MOD(Calculator!$B$33/Calculator!$F$15,1)),2))+$C62)^2+(1500*ABS(SIN(2*PI()*MOD(Calculator!$B$33/Calculator!$F$15,1)))*IF(MOD(Calculator!$B$33/Calculator!$F$15,1)&lt;0.5,-1,1))^2)))/(1-SQRT(((50*POWER(80,POWER(COS(PI()*MOD(Calculator!$B$33/Calculator!$F$15,1)),2))-$C62)^2+(1500*ABS(SIN(2*PI()*MOD(Calculator!$B$33/Calculator!$F$15,1)))*IF(MOD(Calculator!$B$33/Calculator!$F$15,1)&lt;0.5,-1,1))^2)/((50*POWER(80,POWER(COS(PI()*MOD(Calculator!$B$33/Calculator!$F$15,1)),2))+$C62)^2+(1500*ABS(SIN(2*PI()*MOD(Calculator!$B$33/Calculator!$F$15,1)))*IF(MOD(Calculator!$B$33/Calculator!$F$15,1)&lt;0.5,-1,1))^2))),2))</f>
        <v>2.68</v>
      </c>
      <c r="BD62" s="299" t="str">
        <f aca="false">IF(OR(Calculator!$E$16&lt;&gt;"YES",Calculator!$B$33&lt;Calculator!$G$16),"—",ROUND((1+SQRT(((50*POWER(80,POWER(COS(PI()*MOD(Calculator!$B$33/Calculator!$F$16,1)),2))-$C62)^2+(1500*ABS(SIN(2*PI()*MOD(Calculator!$B$33/Calculator!$F$16,1)))*IF(MOD(Calculator!$B$33/Calculator!$F$16,1)&lt;0.5,-1,1))^2)/((50*POWER(80,POWER(COS(PI()*MOD(Calculator!$B$33/Calculator!$F$16,1)),2))+$C62)^2+(1500*ABS(SIN(2*PI()*MOD(Calculator!$B$33/Calculator!$F$16,1)))*IF(MOD(Calculator!$B$33/Calculator!$F$16,1)&lt;0.5,-1,1))^2)))/(1-SQRT(((50*POWER(80,POWER(COS(PI()*MOD(Calculator!$B$33/Calculator!$F$16,1)),2))-$C62)^2+(1500*ABS(SIN(2*PI()*MOD(Calculator!$B$33/Calculator!$F$16,1)))*IF(MOD(Calculator!$B$33/Calculator!$F$16,1)&lt;0.5,-1,1))^2)/((50*POWER(80,POWER(COS(PI()*MOD(Calculator!$B$33/Calculator!$F$16,1)),2))+$C62)^2+(1500*ABS(SIN(2*PI()*MOD(Calculator!$B$33/Calculator!$F$16,1)))*IF(MOD(Calculator!$B$33/Calculator!$F$16,1)&lt;0.5,-1,1))^2))),2))</f>
        <v>—</v>
      </c>
      <c r="BE62" s="299" t="n">
        <f aca="false">IF(OR(Calculator!$E$17&lt;&gt;"YES",Calculator!$B$33&lt;Calculator!$G$17),"—",ROUND((1+SQRT(((50*POWER(80,POWER(COS(PI()*MOD(Calculator!$B$33/Calculator!$F$17,1)),2))-$C62)^2+(1500*ABS(SIN(2*PI()*MOD(Calculator!$B$33/Calculator!$F$17,1)))*IF(MOD(Calculator!$B$33/Calculator!$F$17,1)&lt;0.5,-1,1))^2)/((50*POWER(80,POWER(COS(PI()*MOD(Calculator!$B$33/Calculator!$F$17,1)),2))+$C62)^2+(1500*ABS(SIN(2*PI()*MOD(Calculator!$B$33/Calculator!$F$17,1)))*IF(MOD(Calculator!$B$33/Calculator!$F$17,1)&lt;0.5,-1,1))^2)))/(1-SQRT(((50*POWER(80,POWER(COS(PI()*MOD(Calculator!$B$33/Calculator!$F$17,1)),2))-$C62)^2+(1500*ABS(SIN(2*PI()*MOD(Calculator!$B$33/Calculator!$F$17,1)))*IF(MOD(Calculator!$B$33/Calculator!$F$17,1)&lt;0.5,-1,1))^2)/((50*POWER(80,POWER(COS(PI()*MOD(Calculator!$B$33/Calculator!$F$17,1)),2))+$C62)^2+(1500*ABS(SIN(2*PI()*MOD(Calculator!$B$33/Calculator!$F$17,1)))*IF(MOD(Calculator!$B$33/Calculator!$F$17,1)&lt;0.5,-1,1))^2))),2))</f>
        <v>16.63</v>
      </c>
      <c r="BF62" s="299" t="str">
        <f aca="false">IF(OR(Calculator!$E$18&lt;&gt;"YES",Calculator!$B$33&lt;Calculator!$G$18),"—",ROUND((1+SQRT(((50*POWER(80,POWER(COS(PI()*MOD(Calculator!$B$33/Calculator!$F$18,1)),2))-$C62)^2+(1500*ABS(SIN(2*PI()*MOD(Calculator!$B$33/Calculator!$F$18,1)))*IF(MOD(Calculator!$B$33/Calculator!$F$18,1)&lt;0.5,-1,1))^2)/((50*POWER(80,POWER(COS(PI()*MOD(Calculator!$B$33/Calculator!$F$18,1)),2))+$C62)^2+(1500*ABS(SIN(2*PI()*MOD(Calculator!$B$33/Calculator!$F$18,1)))*IF(MOD(Calculator!$B$33/Calculator!$F$18,1)&lt;0.5,-1,1))^2)))/(1-SQRT(((50*POWER(80,POWER(COS(PI()*MOD(Calculator!$B$33/Calculator!$F$18,1)),2))-$C62)^2+(1500*ABS(SIN(2*PI()*MOD(Calculator!$B$33/Calculator!$F$18,1)))*IF(MOD(Calculator!$B$33/Calculator!$F$18,1)&lt;0.5,-1,1))^2)/((50*POWER(80,POWER(COS(PI()*MOD(Calculator!$B$33/Calculator!$F$18,1)),2))+$C62)^2+(1500*ABS(SIN(2*PI()*MOD(Calculator!$B$33/Calculator!$F$18,1)))*IF(MOD(Calculator!$B$33/Calculator!$F$18,1)&lt;0.5,-1,1))^2))),2))</f>
        <v>—</v>
      </c>
      <c r="BG62" s="299" t="str">
        <f aca="false">IF(OR(Calculator!$E$19&lt;&gt;"YES",Calculator!$B$33&lt;Calculator!$G$19),"—",ROUND((1+SQRT(((50*POWER(80,POWER(COS(PI()*MOD(Calculator!$B$33/Calculator!$F$19,1)),2))-$C62)^2+(1500*ABS(SIN(2*PI()*MOD(Calculator!$B$33/Calculator!$F$19,1)))*IF(MOD(Calculator!$B$33/Calculator!$F$19,1)&lt;0.5,-1,1))^2)/((50*POWER(80,POWER(COS(PI()*MOD(Calculator!$B$33/Calculator!$F$19,1)),2))+$C62)^2+(1500*ABS(SIN(2*PI()*MOD(Calculator!$B$33/Calculator!$F$19,1)))*IF(MOD(Calculator!$B$33/Calculator!$F$19,1)&lt;0.5,-1,1))^2)))/(1-SQRT(((50*POWER(80,POWER(COS(PI()*MOD(Calculator!$B$33/Calculator!$F$19,1)),2))-$C62)^2+(1500*ABS(SIN(2*PI()*MOD(Calculator!$B$33/Calculator!$F$19,1)))*IF(MOD(Calculator!$B$33/Calculator!$F$19,1)&lt;0.5,-1,1))^2)/((50*POWER(80,POWER(COS(PI()*MOD(Calculator!$B$33/Calculator!$F$19,1)),2))+$C62)^2+(1500*ABS(SIN(2*PI()*MOD(Calculator!$B$33/Calculator!$F$19,1)))*IF(MOD(Calculator!$B$33/Calculator!$F$19,1)&lt;0.5,-1,1))^2))),2))</f>
        <v>—</v>
      </c>
      <c r="BH62" s="299" t="str">
        <f aca="false">IF(OR(Calculator!$E$20&lt;&gt;"YES",Calculator!$B$33&lt;Calculator!$G$20),"—",ROUND((1+SQRT(((50*POWER(80,POWER(COS(PI()*MOD(Calculator!$B$33/Calculator!$F$20,1)),2))-$C62)^2+(1500*ABS(SIN(2*PI()*MOD(Calculator!$B$33/Calculator!$F$20,1)))*IF(MOD(Calculator!$B$33/Calculator!$F$20,1)&lt;0.5,-1,1))^2)/((50*POWER(80,POWER(COS(PI()*MOD(Calculator!$B$33/Calculator!$F$20,1)),2))+$C62)^2+(1500*ABS(SIN(2*PI()*MOD(Calculator!$B$33/Calculator!$F$20,1)))*IF(MOD(Calculator!$B$33/Calculator!$F$20,1)&lt;0.5,-1,1))^2)))/(1-SQRT(((50*POWER(80,POWER(COS(PI()*MOD(Calculator!$B$33/Calculator!$F$20,1)),2))-$C62)^2+(1500*ABS(SIN(2*PI()*MOD(Calculator!$B$33/Calculator!$F$20,1)))*IF(MOD(Calculator!$B$33/Calculator!$F$20,1)&lt;0.5,-1,1))^2)/((50*POWER(80,POWER(COS(PI()*MOD(Calculator!$B$33/Calculator!$F$20,1)),2))+$C62)^2+(1500*ABS(SIN(2*PI()*MOD(Calculator!$B$33/Calculator!$F$20,1)))*IF(MOD(Calculator!$B$33/Calculator!$F$20,1)&lt;0.5,-1,1))^2))),2))</f>
        <v>—</v>
      </c>
      <c r="BI62" s="299" t="str">
        <f aca="false">IF(OR(Calculator!$E$21&lt;&gt;"YES",Calculator!$B$33&lt;Calculator!$G$21),"—",ROUND((1+SQRT(((50*POWER(80,POWER(COS(PI()*MOD(Calculator!$B$33/Calculator!$F$21,1)),2))-$C62)^2+(1500*ABS(SIN(2*PI()*MOD(Calculator!$B$33/Calculator!$F$21,1)))*IF(MOD(Calculator!$B$33/Calculator!$F$21,1)&lt;0.5,-1,1))^2)/((50*POWER(80,POWER(COS(PI()*MOD(Calculator!$B$33/Calculator!$F$21,1)),2))+$C62)^2+(1500*ABS(SIN(2*PI()*MOD(Calculator!$B$33/Calculator!$F$21,1)))*IF(MOD(Calculator!$B$33/Calculator!$F$21,1)&lt;0.5,-1,1))^2)))/(1-SQRT(((50*POWER(80,POWER(COS(PI()*MOD(Calculator!$B$33/Calculator!$F$21,1)),2))-$C62)^2+(1500*ABS(SIN(2*PI()*MOD(Calculator!$B$33/Calculator!$F$21,1)))*IF(MOD(Calculator!$B$33/Calculator!$F$21,1)&lt;0.5,-1,1))^2)/((50*POWER(80,POWER(COS(PI()*MOD(Calculator!$B$33/Calculator!$F$21,1)),2))+$C62)^2+(1500*ABS(SIN(2*PI()*MOD(Calculator!$B$33/Calculator!$F$21,1)))*IF(MOD(Calculator!$B$33/Calculator!$F$21,1)&lt;0.5,-1,1))^2))),2))</f>
        <v>—</v>
      </c>
      <c r="BJ62" s="299" t="str">
        <f aca="false">IF(OR(Calculator!$E$22&lt;&gt;"YES",Calculator!$B$33&lt;Calculator!$G$22),"—",ROUND((1+SQRT(((50*POWER(80,POWER(COS(PI()*MOD(Calculator!$B$33/Calculator!$F$22,1)),2))-$C62)^2+(1500*ABS(SIN(2*PI()*MOD(Calculator!$B$33/Calculator!$F$22,1)))*IF(MOD(Calculator!$B$33/Calculator!$F$22,1)&lt;0.5,-1,1))^2)/((50*POWER(80,POWER(COS(PI()*MOD(Calculator!$B$33/Calculator!$F$22,1)),2))+$C62)^2+(1500*ABS(SIN(2*PI()*MOD(Calculator!$B$33/Calculator!$F$22,1)))*IF(MOD(Calculator!$B$33/Calculator!$F$22,1)&lt;0.5,-1,1))^2)))/(1-SQRT(((50*POWER(80,POWER(COS(PI()*MOD(Calculator!$B$33/Calculator!$F$22,1)),2))-$C62)^2+(1500*ABS(SIN(2*PI()*MOD(Calculator!$B$33/Calculator!$F$22,1)))*IF(MOD(Calculator!$B$33/Calculator!$F$22,1)&lt;0.5,-1,1))^2)/((50*POWER(80,POWER(COS(PI()*MOD(Calculator!$B$33/Calculator!$F$22,1)),2))+$C62)^2+(1500*ABS(SIN(2*PI()*MOD(Calculator!$B$33/Calculator!$F$22,1)))*IF(MOD(Calculator!$B$33/Calculator!$F$22,1)&lt;0.5,-1,1))^2))),2))</f>
        <v>—</v>
      </c>
      <c r="BK62" s="293" t="n">
        <f aca="false">IFERROR(ROUND((IF(ISNUMBER(AZ62),AZ62,0)+IF(ISNUMBER(BA62),BA62,0)+IF(ISNUMBER(BB62),BB62,0)+IF(ISNUMBER(BC62),BC62,0)+IF(ISNUMBER(BD62),BD62,0)+IF(ISNUMBER(BE62),BE62,0)+IF(ISNUMBER(BF62),BF62,0)+IF(ISNUMBER(BG62),BG62,0)+IF(ISNUMBER(BH62),BH62,0)+IF(ISNUMBER(BI62),BI62,0)+IF(ISNUMBER(BJ62),BJ62,0))/(IF(ISNUMBER(AZ62),1,0)+IF(ISNUMBER(BA62),1,0)+IF(ISNUMBER(BB62),1,0)+IF(ISNUMBER(BC62),1,0)+IF(ISNUMBER(BD62),1,0)+IF(ISNUMBER(BE62),1,0)+IF(ISNUMBER(BF62),1,0)+IF(ISNUMBER(BG62),1,0)+IF(ISNUMBER(BH62),1,0)+IF(ISNUMBER(BI62),1,0)+IF(ISNUMBER(BJ62),1,0)),4),"")</f>
        <v>9.655</v>
      </c>
      <c r="BM62" s="253" t="str">
        <f aca="false">IF(OR(Calculator!$E$12&lt;&gt;"YES",Calculator!$B$29&lt;Calculator!$G$12),"—",ROUND((1+SQRT(((50*POWER(80,POWER(COS(PI()*MOD(Calculator!$B$29/Calculator!$F$12,1)),2))+MIN(500,MAX(30,100*EXP(-0.3*'VSWR Calculator'!$C$24)*(1+3*ABS(MOD('VSWR Calculator'!$C$23/Calculator!$F$12/2,1)-0.5))))/'VSWR Calculator'!$C$25)-$C62)^2+(1500*ABS(SIN(2*PI()*MOD(Calculator!$B$29/Calculator!$F$12,1)))*IF(MOD(Calculator!$B$29/Calculator!$F$12,1)&lt;0.5,-1,1))^2)/SQRT(((50*POWER(80,POWER(COS(PI()*MOD(Calculator!$B$29/Calculator!$F$12,1)),2))+MIN(500,MAX(30,100*EXP(-0.3*'VSWR Calculator'!$C$24)*(1+3*ABS(MOD('VSWR Calculator'!$C$23/Calculator!$F$12/2,1)-0.5))))/'VSWR Calculator'!$C$25)+$C62)^2+(1500*ABS(SIN(2*PI()*MOD(Calculator!$B$29/Calculator!$F$12,1)))*IF(MOD(Calculator!$B$29/Calculator!$F$12,1)&lt;0.5,-1,1))^2))/(1-SQRT(((50*POWER(80,POWER(COS(PI()*MOD(Calculator!$B$29/Calculator!$F$12,1)),2))+MIN(500,MAX(30,100*EXP(-0.3*'VSWR Calculator'!$C$24)*(1+3*ABS(MOD('VSWR Calculator'!$C$23/Calculator!$F$12/2,1)-0.5))))/'VSWR Calculator'!$C$25)-$C62)^2+(1500*ABS(SIN(2*PI()*MOD(Calculator!$B$29/Calculator!$F$12,1)))*IF(MOD(Calculator!$B$29/Calculator!$F$12,1)&lt;0.5,-1,1))^2)/SQRT(((50*POWER(80,POWER(COS(PI()*MOD(Calculator!$B$29/Calculator!$F$12,1)),2))+MIN(500,MAX(30,100*EXP(-0.3*'VSWR Calculator'!$C$24)*(1+3*ABS(MOD('VSWR Calculator'!$C$23/Calculator!$F$12/2,1)-0.5))))/'VSWR Calculator'!$C$25)+$C62)^2+(1500*ABS(SIN(2*PI()*MOD(Calculator!$B$29/Calculator!$F$12,1)))*IF(MOD(Calculator!$B$29/Calculator!$F$12,1)&lt;0.5,-1,1))^2)),2))</f>
        <v>—</v>
      </c>
      <c r="BN62" s="253" t="str">
        <f aca="false">IF(OR(Calculator!$E$13&lt;&gt;"YES",Calculator!$B$29&lt;Calculator!$G$13),"—",ROUND((1+SQRT(((50*POWER(80,POWER(COS(PI()*MOD(Calculator!$B$29/Calculator!$F$13,1)),2))+MIN(500,MAX(30,100*EXP(-0.3*'VSWR Calculator'!$C$24)*(1+3*ABS(MOD('VSWR Calculator'!$C$23/Calculator!$F$13/2,1)-0.5))))/'VSWR Calculator'!$C$25)-$C62)^2+(1500*ABS(SIN(2*PI()*MOD(Calculator!$B$29/Calculator!$F$13,1)))*IF(MOD(Calculator!$B$29/Calculator!$F$13,1)&lt;0.5,-1,1))^2)/SQRT(((50*POWER(80,POWER(COS(PI()*MOD(Calculator!$B$29/Calculator!$F$13,1)),2))+MIN(500,MAX(30,100*EXP(-0.3*'VSWR Calculator'!$C$24)*(1+3*ABS(MOD('VSWR Calculator'!$C$23/Calculator!$F$13/2,1)-0.5))))/'VSWR Calculator'!$C$25)+$C62)^2+(1500*ABS(SIN(2*PI()*MOD(Calculator!$B$29/Calculator!$F$13,1)))*IF(MOD(Calculator!$B$29/Calculator!$F$13,1)&lt;0.5,-1,1))^2))/(1-SQRT(((50*POWER(80,POWER(COS(PI()*MOD(Calculator!$B$29/Calculator!$F$13,1)),2))+MIN(500,MAX(30,100*EXP(-0.3*'VSWR Calculator'!$C$24)*(1+3*ABS(MOD('VSWR Calculator'!$C$23/Calculator!$F$13/2,1)-0.5))))/'VSWR Calculator'!$C$25)-$C62)^2+(1500*ABS(SIN(2*PI()*MOD(Calculator!$B$29/Calculator!$F$13,1)))*IF(MOD(Calculator!$B$29/Calculator!$F$13,1)&lt;0.5,-1,1))^2)/SQRT(((50*POWER(80,POWER(COS(PI()*MOD(Calculator!$B$29/Calculator!$F$13,1)),2))+MIN(500,MAX(30,100*EXP(-0.3*'VSWR Calculator'!$C$24)*(1+3*ABS(MOD('VSWR Calculator'!$C$23/Calculator!$F$13/2,1)-0.5))))/'VSWR Calculator'!$C$25)+$C62)^2+(1500*ABS(SIN(2*PI()*MOD(Calculator!$B$29/Calculator!$F$13,1)))*IF(MOD(Calculator!$B$29/Calculator!$F$13,1)&lt;0.5,-1,1))^2)),2))</f>
        <v>—</v>
      </c>
      <c r="BO62" s="253" t="str">
        <f aca="false">IF(OR(Calculator!$E$14&lt;&gt;"YES",Calculator!$B$29&lt;Calculator!$G$14),"—",ROUND((1+SQRT(((50*POWER(80,POWER(COS(PI()*MOD(Calculator!$B$29/Calculator!$F$14,1)),2))+MIN(500,MAX(30,100*EXP(-0.3*'VSWR Calculator'!$C$24)*(1+3*ABS(MOD('VSWR Calculator'!$C$23/Calculator!$F$14/2,1)-0.5))))/'VSWR Calculator'!$C$25)-$C62)^2+(1500*ABS(SIN(2*PI()*MOD(Calculator!$B$29/Calculator!$F$14,1)))*IF(MOD(Calculator!$B$29/Calculator!$F$14,1)&lt;0.5,-1,1))^2)/SQRT(((50*POWER(80,POWER(COS(PI()*MOD(Calculator!$B$29/Calculator!$F$14,1)),2))+MIN(500,MAX(30,100*EXP(-0.3*'VSWR Calculator'!$C$24)*(1+3*ABS(MOD('VSWR Calculator'!$C$23/Calculator!$F$14/2,1)-0.5))))/'VSWR Calculator'!$C$25)+$C62)^2+(1500*ABS(SIN(2*PI()*MOD(Calculator!$B$29/Calculator!$F$14,1)))*IF(MOD(Calculator!$B$29/Calculator!$F$14,1)&lt;0.5,-1,1))^2))/(1-SQRT(((50*POWER(80,POWER(COS(PI()*MOD(Calculator!$B$29/Calculator!$F$14,1)),2))+MIN(500,MAX(30,100*EXP(-0.3*'VSWR Calculator'!$C$24)*(1+3*ABS(MOD('VSWR Calculator'!$C$23/Calculator!$F$14/2,1)-0.5))))/'VSWR Calculator'!$C$25)-$C62)^2+(1500*ABS(SIN(2*PI()*MOD(Calculator!$B$29/Calculator!$F$14,1)))*IF(MOD(Calculator!$B$29/Calculator!$F$14,1)&lt;0.5,-1,1))^2)/SQRT(((50*POWER(80,POWER(COS(PI()*MOD(Calculator!$B$29/Calculator!$F$14,1)),2))+MIN(500,MAX(30,100*EXP(-0.3*'VSWR Calculator'!$C$24)*(1+3*ABS(MOD('VSWR Calculator'!$C$23/Calculator!$F$14/2,1)-0.5))))/'VSWR Calculator'!$C$25)+$C62)^2+(1500*ABS(SIN(2*PI()*MOD(Calculator!$B$29/Calculator!$F$14,1)))*IF(MOD(Calculator!$B$29/Calculator!$F$14,1)&lt;0.5,-1,1))^2)),2))</f>
        <v>—</v>
      </c>
      <c r="BP62" s="253" t="n">
        <f aca="false">IF(OR(Calculator!$E$15&lt;&gt;"YES",Calculator!$B$29&lt;Calculator!$G$15),"—",ROUND((1+SQRT(((50*POWER(80,POWER(COS(PI()*MOD(Calculator!$B$29/Calculator!$F$15,1)),2))+MIN(500,MAX(30,100*EXP(-0.3*'VSWR Calculator'!$C$24)*(1+3*ABS(MOD('VSWR Calculator'!$C$23/Calculator!$F$15/2,1)-0.5))))/'VSWR Calculator'!$C$25)-$C62)^2+(1500*ABS(SIN(2*PI()*MOD(Calculator!$B$29/Calculator!$F$15,1)))*IF(MOD(Calculator!$B$29/Calculator!$F$15,1)&lt;0.5,-1,1))^2)/SQRT(((50*POWER(80,POWER(COS(PI()*MOD(Calculator!$B$29/Calculator!$F$15,1)),2))+MIN(500,MAX(30,100*EXP(-0.3*'VSWR Calculator'!$C$24)*(1+3*ABS(MOD('VSWR Calculator'!$C$23/Calculator!$F$15/2,1)-0.5))))/'VSWR Calculator'!$C$25)+$C62)^2+(1500*ABS(SIN(2*PI()*MOD(Calculator!$B$29/Calculator!$F$15,1)))*IF(MOD(Calculator!$B$29/Calculator!$F$15,1)&lt;0.5,-1,1))^2))/(1-SQRT(((50*POWER(80,POWER(COS(PI()*MOD(Calculator!$B$29/Calculator!$F$15,1)),2))+MIN(500,MAX(30,100*EXP(-0.3*'VSWR Calculator'!$C$24)*(1+3*ABS(MOD('VSWR Calculator'!$C$23/Calculator!$F$15/2,1)-0.5))))/'VSWR Calculator'!$C$25)-$C62)^2+(1500*ABS(SIN(2*PI()*MOD(Calculator!$B$29/Calculator!$F$15,1)))*IF(MOD(Calculator!$B$29/Calculator!$F$15,1)&lt;0.5,-1,1))^2)/SQRT(((50*POWER(80,POWER(COS(PI()*MOD(Calculator!$B$29/Calculator!$F$15,1)),2))+MIN(500,MAX(30,100*EXP(-0.3*'VSWR Calculator'!$C$24)*(1+3*ABS(MOD('VSWR Calculator'!$C$23/Calculator!$F$15/2,1)-0.5))))/'VSWR Calculator'!$C$25)+$C62)^2+(1500*ABS(SIN(2*PI()*MOD(Calculator!$B$29/Calculator!$F$15,1)))*IF(MOD(Calculator!$B$29/Calculator!$F$15,1)&lt;0.5,-1,1))^2)),2))</f>
        <v>13.82</v>
      </c>
      <c r="BQ62" s="253" t="str">
        <f aca="false">IF(OR(Calculator!$E$16&lt;&gt;"YES",Calculator!$B$29&lt;Calculator!$G$16),"—",ROUND((1+SQRT(((50*POWER(80,POWER(COS(PI()*MOD(Calculator!$B$29/Calculator!$F$16,1)),2))+MIN(500,MAX(30,100*EXP(-0.3*'VSWR Calculator'!$C$24)*(1+3*ABS(MOD('VSWR Calculator'!$C$23/Calculator!$F$16/2,1)-0.5))))/'VSWR Calculator'!$C$25)-$C62)^2+(1500*ABS(SIN(2*PI()*MOD(Calculator!$B$29/Calculator!$F$16,1)))*IF(MOD(Calculator!$B$29/Calculator!$F$16,1)&lt;0.5,-1,1))^2)/SQRT(((50*POWER(80,POWER(COS(PI()*MOD(Calculator!$B$29/Calculator!$F$16,1)),2))+MIN(500,MAX(30,100*EXP(-0.3*'VSWR Calculator'!$C$24)*(1+3*ABS(MOD('VSWR Calculator'!$C$23/Calculator!$F$16/2,1)-0.5))))/'VSWR Calculator'!$C$25)+$C62)^2+(1500*ABS(SIN(2*PI()*MOD(Calculator!$B$29/Calculator!$F$16,1)))*IF(MOD(Calculator!$B$29/Calculator!$F$16,1)&lt;0.5,-1,1))^2))/(1-SQRT(((50*POWER(80,POWER(COS(PI()*MOD(Calculator!$B$29/Calculator!$F$16,1)),2))+MIN(500,MAX(30,100*EXP(-0.3*'VSWR Calculator'!$C$24)*(1+3*ABS(MOD('VSWR Calculator'!$C$23/Calculator!$F$16/2,1)-0.5))))/'VSWR Calculator'!$C$25)-$C62)^2+(1500*ABS(SIN(2*PI()*MOD(Calculator!$B$29/Calculator!$F$16,1)))*IF(MOD(Calculator!$B$29/Calculator!$F$16,1)&lt;0.5,-1,1))^2)/SQRT(((50*POWER(80,POWER(COS(PI()*MOD(Calculator!$B$29/Calculator!$F$16,1)),2))+MIN(500,MAX(30,100*EXP(-0.3*'VSWR Calculator'!$C$24)*(1+3*ABS(MOD('VSWR Calculator'!$C$23/Calculator!$F$16/2,1)-0.5))))/'VSWR Calculator'!$C$25)+$C62)^2+(1500*ABS(SIN(2*PI()*MOD(Calculator!$B$29/Calculator!$F$16,1)))*IF(MOD(Calculator!$B$29/Calculator!$F$16,1)&lt;0.5,-1,1))^2)),2))</f>
        <v>—</v>
      </c>
      <c r="BR62" s="253" t="n">
        <f aca="false">IF(OR(Calculator!$E$17&lt;&gt;"YES",Calculator!$B$29&lt;Calculator!$G$17),"—",ROUND((1+SQRT(((50*POWER(80,POWER(COS(PI()*MOD(Calculator!$B$29/Calculator!$F$17,1)),2))+MIN(500,MAX(30,100*EXP(-0.3*'VSWR Calculator'!$C$24)*(1+3*ABS(MOD('VSWR Calculator'!$C$23/Calculator!$F$17/2,1)-0.5))))/'VSWR Calculator'!$C$25)-$C62)^2+(1500*ABS(SIN(2*PI()*MOD(Calculator!$B$29/Calculator!$F$17,1)))*IF(MOD(Calculator!$B$29/Calculator!$F$17,1)&lt;0.5,-1,1))^2)/SQRT(((50*POWER(80,POWER(COS(PI()*MOD(Calculator!$B$29/Calculator!$F$17,1)),2))+MIN(500,MAX(30,100*EXP(-0.3*'VSWR Calculator'!$C$24)*(1+3*ABS(MOD('VSWR Calculator'!$C$23/Calculator!$F$17/2,1)-0.5))))/'VSWR Calculator'!$C$25)+$C62)^2+(1500*ABS(SIN(2*PI()*MOD(Calculator!$B$29/Calculator!$F$17,1)))*IF(MOD(Calculator!$B$29/Calculator!$F$17,1)&lt;0.5,-1,1))^2))/(1-SQRT(((50*POWER(80,POWER(COS(PI()*MOD(Calculator!$B$29/Calculator!$F$17,1)),2))+MIN(500,MAX(30,100*EXP(-0.3*'VSWR Calculator'!$C$24)*(1+3*ABS(MOD('VSWR Calculator'!$C$23/Calculator!$F$17/2,1)-0.5))))/'VSWR Calculator'!$C$25)-$C62)^2+(1500*ABS(SIN(2*PI()*MOD(Calculator!$B$29/Calculator!$F$17,1)))*IF(MOD(Calculator!$B$29/Calculator!$F$17,1)&lt;0.5,-1,1))^2)/SQRT(((50*POWER(80,POWER(COS(PI()*MOD(Calculator!$B$29/Calculator!$F$17,1)),2))+MIN(500,MAX(30,100*EXP(-0.3*'VSWR Calculator'!$C$24)*(1+3*ABS(MOD('VSWR Calculator'!$C$23/Calculator!$F$17/2,1)-0.5))))/'VSWR Calculator'!$C$25)+$C62)^2+(1500*ABS(SIN(2*PI()*MOD(Calculator!$B$29/Calculator!$F$17,1)))*IF(MOD(Calculator!$B$29/Calculator!$F$17,1)&lt;0.5,-1,1))^2)),2))</f>
        <v>13.56</v>
      </c>
      <c r="BS62" s="253" t="str">
        <f aca="false">IF(OR(Calculator!$E$18&lt;&gt;"YES",Calculator!$B$29&lt;Calculator!$G$18),"—",ROUND((1+SQRT(((50*POWER(80,POWER(COS(PI()*MOD(Calculator!$B$29/Calculator!$F$18,1)),2))+MIN(500,MAX(30,100*EXP(-0.3*'VSWR Calculator'!$C$24)*(1+3*ABS(MOD('VSWR Calculator'!$C$23/Calculator!$F$18/2,1)-0.5))))/'VSWR Calculator'!$C$25)-$C62)^2+(1500*ABS(SIN(2*PI()*MOD(Calculator!$B$29/Calculator!$F$18,1)))*IF(MOD(Calculator!$B$29/Calculator!$F$18,1)&lt;0.5,-1,1))^2)/SQRT(((50*POWER(80,POWER(COS(PI()*MOD(Calculator!$B$29/Calculator!$F$18,1)),2))+MIN(500,MAX(30,100*EXP(-0.3*'VSWR Calculator'!$C$24)*(1+3*ABS(MOD('VSWR Calculator'!$C$23/Calculator!$F$18/2,1)-0.5))))/'VSWR Calculator'!$C$25)+$C62)^2+(1500*ABS(SIN(2*PI()*MOD(Calculator!$B$29/Calculator!$F$18,1)))*IF(MOD(Calculator!$B$29/Calculator!$F$18,1)&lt;0.5,-1,1))^2))/(1-SQRT(((50*POWER(80,POWER(COS(PI()*MOD(Calculator!$B$29/Calculator!$F$18,1)),2))+MIN(500,MAX(30,100*EXP(-0.3*'VSWR Calculator'!$C$24)*(1+3*ABS(MOD('VSWR Calculator'!$C$23/Calculator!$F$18/2,1)-0.5))))/'VSWR Calculator'!$C$25)-$C62)^2+(1500*ABS(SIN(2*PI()*MOD(Calculator!$B$29/Calculator!$F$18,1)))*IF(MOD(Calculator!$B$29/Calculator!$F$18,1)&lt;0.5,-1,1))^2)/SQRT(((50*POWER(80,POWER(COS(PI()*MOD(Calculator!$B$29/Calculator!$F$18,1)),2))+MIN(500,MAX(30,100*EXP(-0.3*'VSWR Calculator'!$C$24)*(1+3*ABS(MOD('VSWR Calculator'!$C$23/Calculator!$F$18/2,1)-0.5))))/'VSWR Calculator'!$C$25)+$C62)^2+(1500*ABS(SIN(2*PI()*MOD(Calculator!$B$29/Calculator!$F$18,1)))*IF(MOD(Calculator!$B$29/Calculator!$F$18,1)&lt;0.5,-1,1))^2)),2))</f>
        <v>—</v>
      </c>
      <c r="BT62" s="253" t="str">
        <f aca="false">IF(OR(Calculator!$E$19&lt;&gt;"YES",Calculator!$B$29&lt;Calculator!$G$19),"—",ROUND((1+SQRT(((50*POWER(80,POWER(COS(PI()*MOD(Calculator!$B$29/Calculator!$F$19,1)),2))+MIN(500,MAX(30,100*EXP(-0.3*'VSWR Calculator'!$C$24)*(1+3*ABS(MOD('VSWR Calculator'!$C$23/Calculator!$F$19/2,1)-0.5))))/'VSWR Calculator'!$C$25)-$C62)^2+(1500*ABS(SIN(2*PI()*MOD(Calculator!$B$29/Calculator!$F$19,1)))*IF(MOD(Calculator!$B$29/Calculator!$F$19,1)&lt;0.5,-1,1))^2)/SQRT(((50*POWER(80,POWER(COS(PI()*MOD(Calculator!$B$29/Calculator!$F$19,1)),2))+MIN(500,MAX(30,100*EXP(-0.3*'VSWR Calculator'!$C$24)*(1+3*ABS(MOD('VSWR Calculator'!$C$23/Calculator!$F$19/2,1)-0.5))))/'VSWR Calculator'!$C$25)+$C62)^2+(1500*ABS(SIN(2*PI()*MOD(Calculator!$B$29/Calculator!$F$19,1)))*IF(MOD(Calculator!$B$29/Calculator!$F$19,1)&lt;0.5,-1,1))^2))/(1-SQRT(((50*POWER(80,POWER(COS(PI()*MOD(Calculator!$B$29/Calculator!$F$19,1)),2))+MIN(500,MAX(30,100*EXP(-0.3*'VSWR Calculator'!$C$24)*(1+3*ABS(MOD('VSWR Calculator'!$C$23/Calculator!$F$19/2,1)-0.5))))/'VSWR Calculator'!$C$25)-$C62)^2+(1500*ABS(SIN(2*PI()*MOD(Calculator!$B$29/Calculator!$F$19,1)))*IF(MOD(Calculator!$B$29/Calculator!$F$19,1)&lt;0.5,-1,1))^2)/SQRT(((50*POWER(80,POWER(COS(PI()*MOD(Calculator!$B$29/Calculator!$F$19,1)),2))+MIN(500,MAX(30,100*EXP(-0.3*'VSWR Calculator'!$C$24)*(1+3*ABS(MOD('VSWR Calculator'!$C$23/Calculator!$F$19/2,1)-0.5))))/'VSWR Calculator'!$C$25)+$C62)^2+(1500*ABS(SIN(2*PI()*MOD(Calculator!$B$29/Calculator!$F$19,1)))*IF(MOD(Calculator!$B$29/Calculator!$F$19,1)&lt;0.5,-1,1))^2)),2))</f>
        <v>—</v>
      </c>
      <c r="BU62" s="253" t="str">
        <f aca="false">IF(OR(Calculator!$E$20&lt;&gt;"YES",Calculator!$B$29&lt;Calculator!$G$20),"—",ROUND((1+SQRT(((50*POWER(80,POWER(COS(PI()*MOD(Calculator!$B$29/Calculator!$F$20,1)),2))+MIN(500,MAX(30,100*EXP(-0.3*'VSWR Calculator'!$C$24)*(1+3*ABS(MOD('VSWR Calculator'!$C$23/Calculator!$F$20/2,1)-0.5))))/'VSWR Calculator'!$C$25)-$C62)^2+(1500*ABS(SIN(2*PI()*MOD(Calculator!$B$29/Calculator!$F$20,1)))*IF(MOD(Calculator!$B$29/Calculator!$F$20,1)&lt;0.5,-1,1))^2)/SQRT(((50*POWER(80,POWER(COS(PI()*MOD(Calculator!$B$29/Calculator!$F$20,1)),2))+MIN(500,MAX(30,100*EXP(-0.3*'VSWR Calculator'!$C$24)*(1+3*ABS(MOD('VSWR Calculator'!$C$23/Calculator!$F$20/2,1)-0.5))))/'VSWR Calculator'!$C$25)+$C62)^2+(1500*ABS(SIN(2*PI()*MOD(Calculator!$B$29/Calculator!$F$20,1)))*IF(MOD(Calculator!$B$29/Calculator!$F$20,1)&lt;0.5,-1,1))^2))/(1-SQRT(((50*POWER(80,POWER(COS(PI()*MOD(Calculator!$B$29/Calculator!$F$20,1)),2))+MIN(500,MAX(30,100*EXP(-0.3*'VSWR Calculator'!$C$24)*(1+3*ABS(MOD('VSWR Calculator'!$C$23/Calculator!$F$20/2,1)-0.5))))/'VSWR Calculator'!$C$25)-$C62)^2+(1500*ABS(SIN(2*PI()*MOD(Calculator!$B$29/Calculator!$F$20,1)))*IF(MOD(Calculator!$B$29/Calculator!$F$20,1)&lt;0.5,-1,1))^2)/SQRT(((50*POWER(80,POWER(COS(PI()*MOD(Calculator!$B$29/Calculator!$F$20,1)),2))+MIN(500,MAX(30,100*EXP(-0.3*'VSWR Calculator'!$C$24)*(1+3*ABS(MOD('VSWR Calculator'!$C$23/Calculator!$F$20/2,1)-0.5))))/'VSWR Calculator'!$C$25)+$C62)^2+(1500*ABS(SIN(2*PI()*MOD(Calculator!$B$29/Calculator!$F$20,1)))*IF(MOD(Calculator!$B$29/Calculator!$F$20,1)&lt;0.5,-1,1))^2)),2))</f>
        <v>—</v>
      </c>
      <c r="BV62" s="253" t="str">
        <f aca="false">IF(OR(Calculator!$E$21&lt;&gt;"YES",Calculator!$B$29&lt;Calculator!$G$21),"—",ROUND((1+SQRT(((50*POWER(80,POWER(COS(PI()*MOD(Calculator!$B$29/Calculator!$F$21,1)),2))+MIN(500,MAX(30,100*EXP(-0.3*'VSWR Calculator'!$C$24)*(1+3*ABS(MOD('VSWR Calculator'!$C$23/Calculator!$F$21/2,1)-0.5))))/'VSWR Calculator'!$C$25)-$C62)^2+(1500*ABS(SIN(2*PI()*MOD(Calculator!$B$29/Calculator!$F$21,1)))*IF(MOD(Calculator!$B$29/Calculator!$F$21,1)&lt;0.5,-1,1))^2)/SQRT(((50*POWER(80,POWER(COS(PI()*MOD(Calculator!$B$29/Calculator!$F$21,1)),2))+MIN(500,MAX(30,100*EXP(-0.3*'VSWR Calculator'!$C$24)*(1+3*ABS(MOD('VSWR Calculator'!$C$23/Calculator!$F$21/2,1)-0.5))))/'VSWR Calculator'!$C$25)+$C62)^2+(1500*ABS(SIN(2*PI()*MOD(Calculator!$B$29/Calculator!$F$21,1)))*IF(MOD(Calculator!$B$29/Calculator!$F$21,1)&lt;0.5,-1,1))^2))/(1-SQRT(((50*POWER(80,POWER(COS(PI()*MOD(Calculator!$B$29/Calculator!$F$21,1)),2))+MIN(500,MAX(30,100*EXP(-0.3*'VSWR Calculator'!$C$24)*(1+3*ABS(MOD('VSWR Calculator'!$C$23/Calculator!$F$21/2,1)-0.5))))/'VSWR Calculator'!$C$25)-$C62)^2+(1500*ABS(SIN(2*PI()*MOD(Calculator!$B$29/Calculator!$F$21,1)))*IF(MOD(Calculator!$B$29/Calculator!$F$21,1)&lt;0.5,-1,1))^2)/SQRT(((50*POWER(80,POWER(COS(PI()*MOD(Calculator!$B$29/Calculator!$F$21,1)),2))+MIN(500,MAX(30,100*EXP(-0.3*'VSWR Calculator'!$C$24)*(1+3*ABS(MOD('VSWR Calculator'!$C$23/Calculator!$F$21/2,1)-0.5))))/'VSWR Calculator'!$C$25)+$C62)^2+(1500*ABS(SIN(2*PI()*MOD(Calculator!$B$29/Calculator!$F$21,1)))*IF(MOD(Calculator!$B$29/Calculator!$F$21,1)&lt;0.5,-1,1))^2)),2))</f>
        <v>—</v>
      </c>
      <c r="BW62" s="253" t="str">
        <f aca="false">IF(OR(Calculator!$E$22&lt;&gt;"YES",Calculator!$B$29&lt;Calculator!$G$22),"—",ROUND((1+SQRT(((50*POWER(80,POWER(COS(PI()*MOD(Calculator!$B$29/Calculator!$F$22,1)),2))+MIN(500,MAX(30,100*EXP(-0.3*'VSWR Calculator'!$C$24)*(1+3*ABS(MOD('VSWR Calculator'!$C$23/Calculator!$F$22/2,1)-0.5))))/'VSWR Calculator'!$C$25)-$C62)^2+(1500*ABS(SIN(2*PI()*MOD(Calculator!$B$29/Calculator!$F$22,1)))*IF(MOD(Calculator!$B$29/Calculator!$F$22,1)&lt;0.5,-1,1))^2)/SQRT(((50*POWER(80,POWER(COS(PI()*MOD(Calculator!$B$29/Calculator!$F$22,1)),2))+MIN(500,MAX(30,100*EXP(-0.3*'VSWR Calculator'!$C$24)*(1+3*ABS(MOD('VSWR Calculator'!$C$23/Calculator!$F$22/2,1)-0.5))))/'VSWR Calculator'!$C$25)+$C62)^2+(1500*ABS(SIN(2*PI()*MOD(Calculator!$B$29/Calculator!$F$22,1)))*IF(MOD(Calculator!$B$29/Calculator!$F$22,1)&lt;0.5,-1,1))^2))/(1-SQRT(((50*POWER(80,POWER(COS(PI()*MOD(Calculator!$B$29/Calculator!$F$22,1)),2))+MIN(500,MAX(30,100*EXP(-0.3*'VSWR Calculator'!$C$24)*(1+3*ABS(MOD('VSWR Calculator'!$C$23/Calculator!$F$22/2,1)-0.5))))/'VSWR Calculator'!$C$25)-$C62)^2+(1500*ABS(SIN(2*PI()*MOD(Calculator!$B$29/Calculator!$F$22,1)))*IF(MOD(Calculator!$B$29/Calculator!$F$22,1)&lt;0.5,-1,1))^2)/SQRT(((50*POWER(80,POWER(COS(PI()*MOD(Calculator!$B$29/Calculator!$F$22,1)),2))+MIN(500,MAX(30,100*EXP(-0.3*'VSWR Calculator'!$C$24)*(1+3*ABS(MOD('VSWR Calculator'!$C$23/Calculator!$F$22/2,1)-0.5))))/'VSWR Calculator'!$C$25)+$C62)^2+(1500*ABS(SIN(2*PI()*MOD(Calculator!$B$29/Calculator!$F$22,1)))*IF(MOD(Calculator!$B$29/Calculator!$F$22,1)&lt;0.5,-1,1))^2)),2))</f>
        <v>—</v>
      </c>
      <c r="BX62" s="253" t="n">
        <f aca="false">IFERROR(ROUND((IF(ISNUMBER(BM62),BM62,0)+IF(ISNUMBER(BN62),BN62,0)+IF(ISNUMBER(BO62),BO62,0)+IF(ISNUMBER(BP62),BP62,0)+IF(ISNUMBER(BQ62),BQ62,0)+IF(ISNUMBER(BR62),BR62,0)+IF(ISNUMBER(BS62),BS62,0)+IF(ISNUMBER(BT62),BT62,0)+IF(ISNUMBER(BU62),BU62,0)+IF(ISNUMBER(BV62),BV62,0)+IF(ISNUMBER(BW62),BW62,0))/(IF(ISNUMBER(BM62),1,0)+IF(ISNUMBER(BN62),1,0)+IF(ISNUMBER(BO62),1,0)+IF(ISNUMBER(BP62),1,0)+IF(ISNUMBER(BQ62),1,0)+IF(ISNUMBER(BR62),1,0)+IF(ISNUMBER(BS62),1,0)+IF(ISNUMBER(BT62),1,0)+IF(ISNUMBER(BU62),1,0)+IF(ISNUMBER(BV62),1,0)+IF(ISNUMBER(BW62),1,0)),4),"")</f>
        <v>13.69</v>
      </c>
      <c r="BY62" s="253" t="str">
        <f aca="false">IF(OR(Calculator!$E$12&lt;&gt;"YES",Calculator!$B$30&lt;Calculator!$G$12),"—",ROUND((1+SQRT(((50*POWER(80,POWER(COS(PI()*MOD(Calculator!$B$30/Calculator!$F$12,1)),2))+MIN(500,MAX(30,100*EXP(-0.3*'VSWR Calculator'!$C$24)*(1+3*ABS(MOD('VSWR Calculator'!$C$23/Calculator!$F$12/2,1)-0.5))))/'VSWR Calculator'!$C$25)-$C62)^2+(1500*ABS(SIN(2*PI()*MOD(Calculator!$B$30/Calculator!$F$12,1)))*IF(MOD(Calculator!$B$30/Calculator!$F$12,1)&lt;0.5,-1,1))^2)/SQRT(((50*POWER(80,POWER(COS(PI()*MOD(Calculator!$B$30/Calculator!$F$12,1)),2))+MIN(500,MAX(30,100*EXP(-0.3*'VSWR Calculator'!$C$24)*(1+3*ABS(MOD('VSWR Calculator'!$C$23/Calculator!$F$12/2,1)-0.5))))/'VSWR Calculator'!$C$25)+$C62)^2+(1500*ABS(SIN(2*PI()*MOD(Calculator!$B$30/Calculator!$F$12,1)))*IF(MOD(Calculator!$B$30/Calculator!$F$12,1)&lt;0.5,-1,1))^2))/(1-SQRT(((50*POWER(80,POWER(COS(PI()*MOD(Calculator!$B$30/Calculator!$F$12,1)),2))+MIN(500,MAX(30,100*EXP(-0.3*'VSWR Calculator'!$C$24)*(1+3*ABS(MOD('VSWR Calculator'!$C$23/Calculator!$F$12/2,1)-0.5))))/'VSWR Calculator'!$C$25)-$C62)^2+(1500*ABS(SIN(2*PI()*MOD(Calculator!$B$30/Calculator!$F$12,1)))*IF(MOD(Calculator!$B$30/Calculator!$F$12,1)&lt;0.5,-1,1))^2)/SQRT(((50*POWER(80,POWER(COS(PI()*MOD(Calculator!$B$30/Calculator!$F$12,1)),2))+MIN(500,MAX(30,100*EXP(-0.3*'VSWR Calculator'!$C$24)*(1+3*ABS(MOD('VSWR Calculator'!$C$23/Calculator!$F$12/2,1)-0.5))))/'VSWR Calculator'!$C$25)+$C62)^2+(1500*ABS(SIN(2*PI()*MOD(Calculator!$B$30/Calculator!$F$12,1)))*IF(MOD(Calculator!$B$30/Calculator!$F$12,1)&lt;0.5,-1,1))^2)),2))</f>
        <v>—</v>
      </c>
      <c r="BZ62" s="253" t="str">
        <f aca="false">IF(OR(Calculator!$E$13&lt;&gt;"YES",Calculator!$B$30&lt;Calculator!$G$13),"—",ROUND((1+SQRT(((50*POWER(80,POWER(COS(PI()*MOD(Calculator!$B$30/Calculator!$F$13,1)),2))+MIN(500,MAX(30,100*EXP(-0.3*'VSWR Calculator'!$C$24)*(1+3*ABS(MOD('VSWR Calculator'!$C$23/Calculator!$F$13/2,1)-0.5))))/'VSWR Calculator'!$C$25)-$C62)^2+(1500*ABS(SIN(2*PI()*MOD(Calculator!$B$30/Calculator!$F$13,1)))*IF(MOD(Calculator!$B$30/Calculator!$F$13,1)&lt;0.5,-1,1))^2)/SQRT(((50*POWER(80,POWER(COS(PI()*MOD(Calculator!$B$30/Calculator!$F$13,1)),2))+MIN(500,MAX(30,100*EXP(-0.3*'VSWR Calculator'!$C$24)*(1+3*ABS(MOD('VSWR Calculator'!$C$23/Calculator!$F$13/2,1)-0.5))))/'VSWR Calculator'!$C$25)+$C62)^2+(1500*ABS(SIN(2*PI()*MOD(Calculator!$B$30/Calculator!$F$13,1)))*IF(MOD(Calculator!$B$30/Calculator!$F$13,1)&lt;0.5,-1,1))^2))/(1-SQRT(((50*POWER(80,POWER(COS(PI()*MOD(Calculator!$B$30/Calculator!$F$13,1)),2))+MIN(500,MAX(30,100*EXP(-0.3*'VSWR Calculator'!$C$24)*(1+3*ABS(MOD('VSWR Calculator'!$C$23/Calculator!$F$13/2,1)-0.5))))/'VSWR Calculator'!$C$25)-$C62)^2+(1500*ABS(SIN(2*PI()*MOD(Calculator!$B$30/Calculator!$F$13,1)))*IF(MOD(Calculator!$B$30/Calculator!$F$13,1)&lt;0.5,-1,1))^2)/SQRT(((50*POWER(80,POWER(COS(PI()*MOD(Calculator!$B$30/Calculator!$F$13,1)),2))+MIN(500,MAX(30,100*EXP(-0.3*'VSWR Calculator'!$C$24)*(1+3*ABS(MOD('VSWR Calculator'!$C$23/Calculator!$F$13/2,1)-0.5))))/'VSWR Calculator'!$C$25)+$C62)^2+(1500*ABS(SIN(2*PI()*MOD(Calculator!$B$30/Calculator!$F$13,1)))*IF(MOD(Calculator!$B$30/Calculator!$F$13,1)&lt;0.5,-1,1))^2)),2))</f>
        <v>—</v>
      </c>
      <c r="CA62" s="253" t="str">
        <f aca="false">IF(OR(Calculator!$E$14&lt;&gt;"YES",Calculator!$B$30&lt;Calculator!$G$14),"—",ROUND((1+SQRT(((50*POWER(80,POWER(COS(PI()*MOD(Calculator!$B$30/Calculator!$F$14,1)),2))+MIN(500,MAX(30,100*EXP(-0.3*'VSWR Calculator'!$C$24)*(1+3*ABS(MOD('VSWR Calculator'!$C$23/Calculator!$F$14/2,1)-0.5))))/'VSWR Calculator'!$C$25)-$C62)^2+(1500*ABS(SIN(2*PI()*MOD(Calculator!$B$30/Calculator!$F$14,1)))*IF(MOD(Calculator!$B$30/Calculator!$F$14,1)&lt;0.5,-1,1))^2)/SQRT(((50*POWER(80,POWER(COS(PI()*MOD(Calculator!$B$30/Calculator!$F$14,1)),2))+MIN(500,MAX(30,100*EXP(-0.3*'VSWR Calculator'!$C$24)*(1+3*ABS(MOD('VSWR Calculator'!$C$23/Calculator!$F$14/2,1)-0.5))))/'VSWR Calculator'!$C$25)+$C62)^2+(1500*ABS(SIN(2*PI()*MOD(Calculator!$B$30/Calculator!$F$14,1)))*IF(MOD(Calculator!$B$30/Calculator!$F$14,1)&lt;0.5,-1,1))^2))/(1-SQRT(((50*POWER(80,POWER(COS(PI()*MOD(Calculator!$B$30/Calculator!$F$14,1)),2))+MIN(500,MAX(30,100*EXP(-0.3*'VSWR Calculator'!$C$24)*(1+3*ABS(MOD('VSWR Calculator'!$C$23/Calculator!$F$14/2,1)-0.5))))/'VSWR Calculator'!$C$25)-$C62)^2+(1500*ABS(SIN(2*PI()*MOD(Calculator!$B$30/Calculator!$F$14,1)))*IF(MOD(Calculator!$B$30/Calculator!$F$14,1)&lt;0.5,-1,1))^2)/SQRT(((50*POWER(80,POWER(COS(PI()*MOD(Calculator!$B$30/Calculator!$F$14,1)),2))+MIN(500,MAX(30,100*EXP(-0.3*'VSWR Calculator'!$C$24)*(1+3*ABS(MOD('VSWR Calculator'!$C$23/Calculator!$F$14/2,1)-0.5))))/'VSWR Calculator'!$C$25)+$C62)^2+(1500*ABS(SIN(2*PI()*MOD(Calculator!$B$30/Calculator!$F$14,1)))*IF(MOD(Calculator!$B$30/Calculator!$F$14,1)&lt;0.5,-1,1))^2)),2))</f>
        <v>—</v>
      </c>
      <c r="CB62" s="253" t="n">
        <f aca="false">IF(OR(Calculator!$E$15&lt;&gt;"YES",Calculator!$B$30&lt;Calculator!$G$15),"—",ROUND((1+SQRT(((50*POWER(80,POWER(COS(PI()*MOD(Calculator!$B$30/Calculator!$F$15,1)),2))+MIN(500,MAX(30,100*EXP(-0.3*'VSWR Calculator'!$C$24)*(1+3*ABS(MOD('VSWR Calculator'!$C$23/Calculator!$F$15/2,1)-0.5))))/'VSWR Calculator'!$C$25)-$C62)^2+(1500*ABS(SIN(2*PI()*MOD(Calculator!$B$30/Calculator!$F$15,1)))*IF(MOD(Calculator!$B$30/Calculator!$F$15,1)&lt;0.5,-1,1))^2)/SQRT(((50*POWER(80,POWER(COS(PI()*MOD(Calculator!$B$30/Calculator!$F$15,1)),2))+MIN(500,MAX(30,100*EXP(-0.3*'VSWR Calculator'!$C$24)*(1+3*ABS(MOD('VSWR Calculator'!$C$23/Calculator!$F$15/2,1)-0.5))))/'VSWR Calculator'!$C$25)+$C62)^2+(1500*ABS(SIN(2*PI()*MOD(Calculator!$B$30/Calculator!$F$15,1)))*IF(MOD(Calculator!$B$30/Calculator!$F$15,1)&lt;0.5,-1,1))^2))/(1-SQRT(((50*POWER(80,POWER(COS(PI()*MOD(Calculator!$B$30/Calculator!$F$15,1)),2))+MIN(500,MAX(30,100*EXP(-0.3*'VSWR Calculator'!$C$24)*(1+3*ABS(MOD('VSWR Calculator'!$C$23/Calculator!$F$15/2,1)-0.5))))/'VSWR Calculator'!$C$25)-$C62)^2+(1500*ABS(SIN(2*PI()*MOD(Calculator!$B$30/Calculator!$F$15,1)))*IF(MOD(Calculator!$B$30/Calculator!$F$15,1)&lt;0.5,-1,1))^2)/SQRT(((50*POWER(80,POWER(COS(PI()*MOD(Calculator!$B$30/Calculator!$F$15,1)),2))+MIN(500,MAX(30,100*EXP(-0.3*'VSWR Calculator'!$C$24)*(1+3*ABS(MOD('VSWR Calculator'!$C$23/Calculator!$F$15/2,1)-0.5))))/'VSWR Calculator'!$C$25)+$C62)^2+(1500*ABS(SIN(2*PI()*MOD(Calculator!$B$30/Calculator!$F$15,1)))*IF(MOD(Calculator!$B$30/Calculator!$F$15,1)&lt;0.5,-1,1))^2)),2))</f>
        <v>13.39</v>
      </c>
      <c r="CC62" s="253" t="str">
        <f aca="false">IF(OR(Calculator!$E$16&lt;&gt;"YES",Calculator!$B$30&lt;Calculator!$G$16),"—",ROUND((1+SQRT(((50*POWER(80,POWER(COS(PI()*MOD(Calculator!$B$30/Calculator!$F$16,1)),2))+MIN(500,MAX(30,100*EXP(-0.3*'VSWR Calculator'!$C$24)*(1+3*ABS(MOD('VSWR Calculator'!$C$23/Calculator!$F$16/2,1)-0.5))))/'VSWR Calculator'!$C$25)-$C62)^2+(1500*ABS(SIN(2*PI()*MOD(Calculator!$B$30/Calculator!$F$16,1)))*IF(MOD(Calculator!$B$30/Calculator!$F$16,1)&lt;0.5,-1,1))^2)/SQRT(((50*POWER(80,POWER(COS(PI()*MOD(Calculator!$B$30/Calculator!$F$16,1)),2))+MIN(500,MAX(30,100*EXP(-0.3*'VSWR Calculator'!$C$24)*(1+3*ABS(MOD('VSWR Calculator'!$C$23/Calculator!$F$16/2,1)-0.5))))/'VSWR Calculator'!$C$25)+$C62)^2+(1500*ABS(SIN(2*PI()*MOD(Calculator!$B$30/Calculator!$F$16,1)))*IF(MOD(Calculator!$B$30/Calculator!$F$16,1)&lt;0.5,-1,1))^2))/(1-SQRT(((50*POWER(80,POWER(COS(PI()*MOD(Calculator!$B$30/Calculator!$F$16,1)),2))+MIN(500,MAX(30,100*EXP(-0.3*'VSWR Calculator'!$C$24)*(1+3*ABS(MOD('VSWR Calculator'!$C$23/Calculator!$F$16/2,1)-0.5))))/'VSWR Calculator'!$C$25)-$C62)^2+(1500*ABS(SIN(2*PI()*MOD(Calculator!$B$30/Calculator!$F$16,1)))*IF(MOD(Calculator!$B$30/Calculator!$F$16,1)&lt;0.5,-1,1))^2)/SQRT(((50*POWER(80,POWER(COS(PI()*MOD(Calculator!$B$30/Calculator!$F$16,1)),2))+MIN(500,MAX(30,100*EXP(-0.3*'VSWR Calculator'!$C$24)*(1+3*ABS(MOD('VSWR Calculator'!$C$23/Calculator!$F$16/2,1)-0.5))))/'VSWR Calculator'!$C$25)+$C62)^2+(1500*ABS(SIN(2*PI()*MOD(Calculator!$B$30/Calculator!$F$16,1)))*IF(MOD(Calculator!$B$30/Calculator!$F$16,1)&lt;0.5,-1,1))^2)),2))</f>
        <v>—</v>
      </c>
      <c r="CD62" s="253" t="n">
        <f aca="false">IF(OR(Calculator!$E$17&lt;&gt;"YES",Calculator!$B$30&lt;Calculator!$G$17),"—",ROUND((1+SQRT(((50*POWER(80,POWER(COS(PI()*MOD(Calculator!$B$30/Calculator!$F$17,1)),2))+MIN(500,MAX(30,100*EXP(-0.3*'VSWR Calculator'!$C$24)*(1+3*ABS(MOD('VSWR Calculator'!$C$23/Calculator!$F$17/2,1)-0.5))))/'VSWR Calculator'!$C$25)-$C62)^2+(1500*ABS(SIN(2*PI()*MOD(Calculator!$B$30/Calculator!$F$17,1)))*IF(MOD(Calculator!$B$30/Calculator!$F$17,1)&lt;0.5,-1,1))^2)/SQRT(((50*POWER(80,POWER(COS(PI()*MOD(Calculator!$B$30/Calculator!$F$17,1)),2))+MIN(500,MAX(30,100*EXP(-0.3*'VSWR Calculator'!$C$24)*(1+3*ABS(MOD('VSWR Calculator'!$C$23/Calculator!$F$17/2,1)-0.5))))/'VSWR Calculator'!$C$25)+$C62)^2+(1500*ABS(SIN(2*PI()*MOD(Calculator!$B$30/Calculator!$F$17,1)))*IF(MOD(Calculator!$B$30/Calculator!$F$17,1)&lt;0.5,-1,1))^2))/(1-SQRT(((50*POWER(80,POWER(COS(PI()*MOD(Calculator!$B$30/Calculator!$F$17,1)),2))+MIN(500,MAX(30,100*EXP(-0.3*'VSWR Calculator'!$C$24)*(1+3*ABS(MOD('VSWR Calculator'!$C$23/Calculator!$F$17/2,1)-0.5))))/'VSWR Calculator'!$C$25)-$C62)^2+(1500*ABS(SIN(2*PI()*MOD(Calculator!$B$30/Calculator!$F$17,1)))*IF(MOD(Calculator!$B$30/Calculator!$F$17,1)&lt;0.5,-1,1))^2)/SQRT(((50*POWER(80,POWER(COS(PI()*MOD(Calculator!$B$30/Calculator!$F$17,1)),2))+MIN(500,MAX(30,100*EXP(-0.3*'VSWR Calculator'!$C$24)*(1+3*ABS(MOD('VSWR Calculator'!$C$23/Calculator!$F$17/2,1)-0.5))))/'VSWR Calculator'!$C$25)+$C62)^2+(1500*ABS(SIN(2*PI()*MOD(Calculator!$B$30/Calculator!$F$17,1)))*IF(MOD(Calculator!$B$30/Calculator!$F$17,1)&lt;0.5,-1,1))^2)),2))</f>
        <v>14.53</v>
      </c>
      <c r="CE62" s="253" t="str">
        <f aca="false">IF(OR(Calculator!$E$18&lt;&gt;"YES",Calculator!$B$30&lt;Calculator!$G$18),"—",ROUND((1+SQRT(((50*POWER(80,POWER(COS(PI()*MOD(Calculator!$B$30/Calculator!$F$18,1)),2))+MIN(500,MAX(30,100*EXP(-0.3*'VSWR Calculator'!$C$24)*(1+3*ABS(MOD('VSWR Calculator'!$C$23/Calculator!$F$18/2,1)-0.5))))/'VSWR Calculator'!$C$25)-$C62)^2+(1500*ABS(SIN(2*PI()*MOD(Calculator!$B$30/Calculator!$F$18,1)))*IF(MOD(Calculator!$B$30/Calculator!$F$18,1)&lt;0.5,-1,1))^2)/SQRT(((50*POWER(80,POWER(COS(PI()*MOD(Calculator!$B$30/Calculator!$F$18,1)),2))+MIN(500,MAX(30,100*EXP(-0.3*'VSWR Calculator'!$C$24)*(1+3*ABS(MOD('VSWR Calculator'!$C$23/Calculator!$F$18/2,1)-0.5))))/'VSWR Calculator'!$C$25)+$C62)^2+(1500*ABS(SIN(2*PI()*MOD(Calculator!$B$30/Calculator!$F$18,1)))*IF(MOD(Calculator!$B$30/Calculator!$F$18,1)&lt;0.5,-1,1))^2))/(1-SQRT(((50*POWER(80,POWER(COS(PI()*MOD(Calculator!$B$30/Calculator!$F$18,1)),2))+MIN(500,MAX(30,100*EXP(-0.3*'VSWR Calculator'!$C$24)*(1+3*ABS(MOD('VSWR Calculator'!$C$23/Calculator!$F$18/2,1)-0.5))))/'VSWR Calculator'!$C$25)-$C62)^2+(1500*ABS(SIN(2*PI()*MOD(Calculator!$B$30/Calculator!$F$18,1)))*IF(MOD(Calculator!$B$30/Calculator!$F$18,1)&lt;0.5,-1,1))^2)/SQRT(((50*POWER(80,POWER(COS(PI()*MOD(Calculator!$B$30/Calculator!$F$18,1)),2))+MIN(500,MAX(30,100*EXP(-0.3*'VSWR Calculator'!$C$24)*(1+3*ABS(MOD('VSWR Calculator'!$C$23/Calculator!$F$18/2,1)-0.5))))/'VSWR Calculator'!$C$25)+$C62)^2+(1500*ABS(SIN(2*PI()*MOD(Calculator!$B$30/Calculator!$F$18,1)))*IF(MOD(Calculator!$B$30/Calculator!$F$18,1)&lt;0.5,-1,1))^2)),2))</f>
        <v>—</v>
      </c>
      <c r="CF62" s="253" t="str">
        <f aca="false">IF(OR(Calculator!$E$19&lt;&gt;"YES",Calculator!$B$30&lt;Calculator!$G$19),"—",ROUND((1+SQRT(((50*POWER(80,POWER(COS(PI()*MOD(Calculator!$B$30/Calculator!$F$19,1)),2))+MIN(500,MAX(30,100*EXP(-0.3*'VSWR Calculator'!$C$24)*(1+3*ABS(MOD('VSWR Calculator'!$C$23/Calculator!$F$19/2,1)-0.5))))/'VSWR Calculator'!$C$25)-$C62)^2+(1500*ABS(SIN(2*PI()*MOD(Calculator!$B$30/Calculator!$F$19,1)))*IF(MOD(Calculator!$B$30/Calculator!$F$19,1)&lt;0.5,-1,1))^2)/SQRT(((50*POWER(80,POWER(COS(PI()*MOD(Calculator!$B$30/Calculator!$F$19,1)),2))+MIN(500,MAX(30,100*EXP(-0.3*'VSWR Calculator'!$C$24)*(1+3*ABS(MOD('VSWR Calculator'!$C$23/Calculator!$F$19/2,1)-0.5))))/'VSWR Calculator'!$C$25)+$C62)^2+(1500*ABS(SIN(2*PI()*MOD(Calculator!$B$30/Calculator!$F$19,1)))*IF(MOD(Calculator!$B$30/Calculator!$F$19,1)&lt;0.5,-1,1))^2))/(1-SQRT(((50*POWER(80,POWER(COS(PI()*MOD(Calculator!$B$30/Calculator!$F$19,1)),2))+MIN(500,MAX(30,100*EXP(-0.3*'VSWR Calculator'!$C$24)*(1+3*ABS(MOD('VSWR Calculator'!$C$23/Calculator!$F$19/2,1)-0.5))))/'VSWR Calculator'!$C$25)-$C62)^2+(1500*ABS(SIN(2*PI()*MOD(Calculator!$B$30/Calculator!$F$19,1)))*IF(MOD(Calculator!$B$30/Calculator!$F$19,1)&lt;0.5,-1,1))^2)/SQRT(((50*POWER(80,POWER(COS(PI()*MOD(Calculator!$B$30/Calculator!$F$19,1)),2))+MIN(500,MAX(30,100*EXP(-0.3*'VSWR Calculator'!$C$24)*(1+3*ABS(MOD('VSWR Calculator'!$C$23/Calculator!$F$19/2,1)-0.5))))/'VSWR Calculator'!$C$25)+$C62)^2+(1500*ABS(SIN(2*PI()*MOD(Calculator!$B$30/Calculator!$F$19,1)))*IF(MOD(Calculator!$B$30/Calculator!$F$19,1)&lt;0.5,-1,1))^2)),2))</f>
        <v>—</v>
      </c>
      <c r="CG62" s="253" t="str">
        <f aca="false">IF(OR(Calculator!$E$20&lt;&gt;"YES",Calculator!$B$30&lt;Calculator!$G$20),"—",ROUND((1+SQRT(((50*POWER(80,POWER(COS(PI()*MOD(Calculator!$B$30/Calculator!$F$20,1)),2))+MIN(500,MAX(30,100*EXP(-0.3*'VSWR Calculator'!$C$24)*(1+3*ABS(MOD('VSWR Calculator'!$C$23/Calculator!$F$20/2,1)-0.5))))/'VSWR Calculator'!$C$25)-$C62)^2+(1500*ABS(SIN(2*PI()*MOD(Calculator!$B$30/Calculator!$F$20,1)))*IF(MOD(Calculator!$B$30/Calculator!$F$20,1)&lt;0.5,-1,1))^2)/SQRT(((50*POWER(80,POWER(COS(PI()*MOD(Calculator!$B$30/Calculator!$F$20,1)),2))+MIN(500,MAX(30,100*EXP(-0.3*'VSWR Calculator'!$C$24)*(1+3*ABS(MOD('VSWR Calculator'!$C$23/Calculator!$F$20/2,1)-0.5))))/'VSWR Calculator'!$C$25)+$C62)^2+(1500*ABS(SIN(2*PI()*MOD(Calculator!$B$30/Calculator!$F$20,1)))*IF(MOD(Calculator!$B$30/Calculator!$F$20,1)&lt;0.5,-1,1))^2))/(1-SQRT(((50*POWER(80,POWER(COS(PI()*MOD(Calculator!$B$30/Calculator!$F$20,1)),2))+MIN(500,MAX(30,100*EXP(-0.3*'VSWR Calculator'!$C$24)*(1+3*ABS(MOD('VSWR Calculator'!$C$23/Calculator!$F$20/2,1)-0.5))))/'VSWR Calculator'!$C$25)-$C62)^2+(1500*ABS(SIN(2*PI()*MOD(Calculator!$B$30/Calculator!$F$20,1)))*IF(MOD(Calculator!$B$30/Calculator!$F$20,1)&lt;0.5,-1,1))^2)/SQRT(((50*POWER(80,POWER(COS(PI()*MOD(Calculator!$B$30/Calculator!$F$20,1)),2))+MIN(500,MAX(30,100*EXP(-0.3*'VSWR Calculator'!$C$24)*(1+3*ABS(MOD('VSWR Calculator'!$C$23/Calculator!$F$20/2,1)-0.5))))/'VSWR Calculator'!$C$25)+$C62)^2+(1500*ABS(SIN(2*PI()*MOD(Calculator!$B$30/Calculator!$F$20,1)))*IF(MOD(Calculator!$B$30/Calculator!$F$20,1)&lt;0.5,-1,1))^2)),2))</f>
        <v>—</v>
      </c>
      <c r="CH62" s="253" t="str">
        <f aca="false">IF(OR(Calculator!$E$21&lt;&gt;"YES",Calculator!$B$30&lt;Calculator!$G$21),"—",ROUND((1+SQRT(((50*POWER(80,POWER(COS(PI()*MOD(Calculator!$B$30/Calculator!$F$21,1)),2))+MIN(500,MAX(30,100*EXP(-0.3*'VSWR Calculator'!$C$24)*(1+3*ABS(MOD('VSWR Calculator'!$C$23/Calculator!$F$21/2,1)-0.5))))/'VSWR Calculator'!$C$25)-$C62)^2+(1500*ABS(SIN(2*PI()*MOD(Calculator!$B$30/Calculator!$F$21,1)))*IF(MOD(Calculator!$B$30/Calculator!$F$21,1)&lt;0.5,-1,1))^2)/SQRT(((50*POWER(80,POWER(COS(PI()*MOD(Calculator!$B$30/Calculator!$F$21,1)),2))+MIN(500,MAX(30,100*EXP(-0.3*'VSWR Calculator'!$C$24)*(1+3*ABS(MOD('VSWR Calculator'!$C$23/Calculator!$F$21/2,1)-0.5))))/'VSWR Calculator'!$C$25)+$C62)^2+(1500*ABS(SIN(2*PI()*MOD(Calculator!$B$30/Calculator!$F$21,1)))*IF(MOD(Calculator!$B$30/Calculator!$F$21,1)&lt;0.5,-1,1))^2))/(1-SQRT(((50*POWER(80,POWER(COS(PI()*MOD(Calculator!$B$30/Calculator!$F$21,1)),2))+MIN(500,MAX(30,100*EXP(-0.3*'VSWR Calculator'!$C$24)*(1+3*ABS(MOD('VSWR Calculator'!$C$23/Calculator!$F$21/2,1)-0.5))))/'VSWR Calculator'!$C$25)-$C62)^2+(1500*ABS(SIN(2*PI()*MOD(Calculator!$B$30/Calculator!$F$21,1)))*IF(MOD(Calculator!$B$30/Calculator!$F$21,1)&lt;0.5,-1,1))^2)/SQRT(((50*POWER(80,POWER(COS(PI()*MOD(Calculator!$B$30/Calculator!$F$21,1)),2))+MIN(500,MAX(30,100*EXP(-0.3*'VSWR Calculator'!$C$24)*(1+3*ABS(MOD('VSWR Calculator'!$C$23/Calculator!$F$21/2,1)-0.5))))/'VSWR Calculator'!$C$25)+$C62)^2+(1500*ABS(SIN(2*PI()*MOD(Calculator!$B$30/Calculator!$F$21,1)))*IF(MOD(Calculator!$B$30/Calculator!$F$21,1)&lt;0.5,-1,1))^2)),2))</f>
        <v>—</v>
      </c>
      <c r="CI62" s="253" t="str">
        <f aca="false">IF(OR(Calculator!$E$22&lt;&gt;"YES",Calculator!$B$30&lt;Calculator!$G$22),"—",ROUND((1+SQRT(((50*POWER(80,POWER(COS(PI()*MOD(Calculator!$B$30/Calculator!$F$22,1)),2))+MIN(500,MAX(30,100*EXP(-0.3*'VSWR Calculator'!$C$24)*(1+3*ABS(MOD('VSWR Calculator'!$C$23/Calculator!$F$22/2,1)-0.5))))/'VSWR Calculator'!$C$25)-$C62)^2+(1500*ABS(SIN(2*PI()*MOD(Calculator!$B$30/Calculator!$F$22,1)))*IF(MOD(Calculator!$B$30/Calculator!$F$22,1)&lt;0.5,-1,1))^2)/SQRT(((50*POWER(80,POWER(COS(PI()*MOD(Calculator!$B$30/Calculator!$F$22,1)),2))+MIN(500,MAX(30,100*EXP(-0.3*'VSWR Calculator'!$C$24)*(1+3*ABS(MOD('VSWR Calculator'!$C$23/Calculator!$F$22/2,1)-0.5))))/'VSWR Calculator'!$C$25)+$C62)^2+(1500*ABS(SIN(2*PI()*MOD(Calculator!$B$30/Calculator!$F$22,1)))*IF(MOD(Calculator!$B$30/Calculator!$F$22,1)&lt;0.5,-1,1))^2))/(1-SQRT(((50*POWER(80,POWER(COS(PI()*MOD(Calculator!$B$30/Calculator!$F$22,1)),2))+MIN(500,MAX(30,100*EXP(-0.3*'VSWR Calculator'!$C$24)*(1+3*ABS(MOD('VSWR Calculator'!$C$23/Calculator!$F$22/2,1)-0.5))))/'VSWR Calculator'!$C$25)-$C62)^2+(1500*ABS(SIN(2*PI()*MOD(Calculator!$B$30/Calculator!$F$22,1)))*IF(MOD(Calculator!$B$30/Calculator!$F$22,1)&lt;0.5,-1,1))^2)/SQRT(((50*POWER(80,POWER(COS(PI()*MOD(Calculator!$B$30/Calculator!$F$22,1)),2))+MIN(500,MAX(30,100*EXP(-0.3*'VSWR Calculator'!$C$24)*(1+3*ABS(MOD('VSWR Calculator'!$C$23/Calculator!$F$22/2,1)-0.5))))/'VSWR Calculator'!$C$25)+$C62)^2+(1500*ABS(SIN(2*PI()*MOD(Calculator!$B$30/Calculator!$F$22,1)))*IF(MOD(Calculator!$B$30/Calculator!$F$22,1)&lt;0.5,-1,1))^2)),2))</f>
        <v>—</v>
      </c>
      <c r="CJ62" s="253" t="n">
        <f aca="false">IFERROR(ROUND((IF(ISNUMBER(BY62),BY62,0)+IF(ISNUMBER(BZ62),BZ62,0)+IF(ISNUMBER(CA62),CA62,0)+IF(ISNUMBER(CB62),CB62,0)+IF(ISNUMBER(CC62),CC62,0)+IF(ISNUMBER(CD62),CD62,0)+IF(ISNUMBER(CE62),CE62,0)+IF(ISNUMBER(CF62),CF62,0)+IF(ISNUMBER(CG62),CG62,0)+IF(ISNUMBER(CH62),CH62,0)+IF(ISNUMBER(CI62),CI62,0))/(IF(ISNUMBER(BY62),1,0)+IF(ISNUMBER(BZ62),1,0)+IF(ISNUMBER(CA62),1,0)+IF(ISNUMBER(CB62),1,0)+IF(ISNUMBER(CC62),1,0)+IF(ISNUMBER(CD62),1,0)+IF(ISNUMBER(CE62),1,0)+IF(ISNUMBER(CF62),1,0)+IF(ISNUMBER(CG62),1,0)+IF(ISNUMBER(CH62),1,0)+IF(ISNUMBER(CI62),1,0)),4),"")</f>
        <v>13.96</v>
      </c>
      <c r="CK62" s="253" t="str">
        <f aca="false">IF(OR(Calculator!$E$12&lt;&gt;"YES",Calculator!$B$31&lt;Calculator!$G$12),"—",ROUND((1+SQRT(((50*POWER(80,POWER(COS(PI()*MOD(Calculator!$B$31/Calculator!$F$12,1)),2))+MIN(500,MAX(30,100*EXP(-0.3*'VSWR Calculator'!$C$24)*(1+3*ABS(MOD('VSWR Calculator'!$C$23/Calculator!$F$12/2,1)-0.5))))/'VSWR Calculator'!$C$25)-$C62)^2+(1500*ABS(SIN(2*PI()*MOD(Calculator!$B$31/Calculator!$F$12,1)))*IF(MOD(Calculator!$B$31/Calculator!$F$12,1)&lt;0.5,-1,1))^2)/SQRT(((50*POWER(80,POWER(COS(PI()*MOD(Calculator!$B$31/Calculator!$F$12,1)),2))+MIN(500,MAX(30,100*EXP(-0.3*'VSWR Calculator'!$C$24)*(1+3*ABS(MOD('VSWR Calculator'!$C$23/Calculator!$F$12/2,1)-0.5))))/'VSWR Calculator'!$C$25)+$C62)^2+(1500*ABS(SIN(2*PI()*MOD(Calculator!$B$31/Calculator!$F$12,1)))*IF(MOD(Calculator!$B$31/Calculator!$F$12,1)&lt;0.5,-1,1))^2))/(1-SQRT(((50*POWER(80,POWER(COS(PI()*MOD(Calculator!$B$31/Calculator!$F$12,1)),2))+MIN(500,MAX(30,100*EXP(-0.3*'VSWR Calculator'!$C$24)*(1+3*ABS(MOD('VSWR Calculator'!$C$23/Calculator!$F$12/2,1)-0.5))))/'VSWR Calculator'!$C$25)-$C62)^2+(1500*ABS(SIN(2*PI()*MOD(Calculator!$B$31/Calculator!$F$12,1)))*IF(MOD(Calculator!$B$31/Calculator!$F$12,1)&lt;0.5,-1,1))^2)/SQRT(((50*POWER(80,POWER(COS(PI()*MOD(Calculator!$B$31/Calculator!$F$12,1)),2))+MIN(500,MAX(30,100*EXP(-0.3*'VSWR Calculator'!$C$24)*(1+3*ABS(MOD('VSWR Calculator'!$C$23/Calculator!$F$12/2,1)-0.5))))/'VSWR Calculator'!$C$25)+$C62)^2+(1500*ABS(SIN(2*PI()*MOD(Calculator!$B$31/Calculator!$F$12,1)))*IF(MOD(Calculator!$B$31/Calculator!$F$12,1)&lt;0.5,-1,1))^2)),2))</f>
        <v>—</v>
      </c>
      <c r="CL62" s="253" t="str">
        <f aca="false">IF(OR(Calculator!$E$13&lt;&gt;"YES",Calculator!$B$31&lt;Calculator!$G$13),"—",ROUND((1+SQRT(((50*POWER(80,POWER(COS(PI()*MOD(Calculator!$B$31/Calculator!$F$13,1)),2))+MIN(500,MAX(30,100*EXP(-0.3*'VSWR Calculator'!$C$24)*(1+3*ABS(MOD('VSWR Calculator'!$C$23/Calculator!$F$13/2,1)-0.5))))/'VSWR Calculator'!$C$25)-$C62)^2+(1500*ABS(SIN(2*PI()*MOD(Calculator!$B$31/Calculator!$F$13,1)))*IF(MOD(Calculator!$B$31/Calculator!$F$13,1)&lt;0.5,-1,1))^2)/SQRT(((50*POWER(80,POWER(COS(PI()*MOD(Calculator!$B$31/Calculator!$F$13,1)),2))+MIN(500,MAX(30,100*EXP(-0.3*'VSWR Calculator'!$C$24)*(1+3*ABS(MOD('VSWR Calculator'!$C$23/Calculator!$F$13/2,1)-0.5))))/'VSWR Calculator'!$C$25)+$C62)^2+(1500*ABS(SIN(2*PI()*MOD(Calculator!$B$31/Calculator!$F$13,1)))*IF(MOD(Calculator!$B$31/Calculator!$F$13,1)&lt;0.5,-1,1))^2))/(1-SQRT(((50*POWER(80,POWER(COS(PI()*MOD(Calculator!$B$31/Calculator!$F$13,1)),2))+MIN(500,MAX(30,100*EXP(-0.3*'VSWR Calculator'!$C$24)*(1+3*ABS(MOD('VSWR Calculator'!$C$23/Calculator!$F$13/2,1)-0.5))))/'VSWR Calculator'!$C$25)-$C62)^2+(1500*ABS(SIN(2*PI()*MOD(Calculator!$B$31/Calculator!$F$13,1)))*IF(MOD(Calculator!$B$31/Calculator!$F$13,1)&lt;0.5,-1,1))^2)/SQRT(((50*POWER(80,POWER(COS(PI()*MOD(Calculator!$B$31/Calculator!$F$13,1)),2))+MIN(500,MAX(30,100*EXP(-0.3*'VSWR Calculator'!$C$24)*(1+3*ABS(MOD('VSWR Calculator'!$C$23/Calculator!$F$13/2,1)-0.5))))/'VSWR Calculator'!$C$25)+$C62)^2+(1500*ABS(SIN(2*PI()*MOD(Calculator!$B$31/Calculator!$F$13,1)))*IF(MOD(Calculator!$B$31/Calculator!$F$13,1)&lt;0.5,-1,1))^2)),2))</f>
        <v>—</v>
      </c>
      <c r="CM62" s="253" t="str">
        <f aca="false">IF(OR(Calculator!$E$14&lt;&gt;"YES",Calculator!$B$31&lt;Calculator!$G$14),"—",ROUND((1+SQRT(((50*POWER(80,POWER(COS(PI()*MOD(Calculator!$B$31/Calculator!$F$14,1)),2))+MIN(500,MAX(30,100*EXP(-0.3*'VSWR Calculator'!$C$24)*(1+3*ABS(MOD('VSWR Calculator'!$C$23/Calculator!$F$14/2,1)-0.5))))/'VSWR Calculator'!$C$25)-$C62)^2+(1500*ABS(SIN(2*PI()*MOD(Calculator!$B$31/Calculator!$F$14,1)))*IF(MOD(Calculator!$B$31/Calculator!$F$14,1)&lt;0.5,-1,1))^2)/SQRT(((50*POWER(80,POWER(COS(PI()*MOD(Calculator!$B$31/Calculator!$F$14,1)),2))+MIN(500,MAX(30,100*EXP(-0.3*'VSWR Calculator'!$C$24)*(1+3*ABS(MOD('VSWR Calculator'!$C$23/Calculator!$F$14/2,1)-0.5))))/'VSWR Calculator'!$C$25)+$C62)^2+(1500*ABS(SIN(2*PI()*MOD(Calculator!$B$31/Calculator!$F$14,1)))*IF(MOD(Calculator!$B$31/Calculator!$F$14,1)&lt;0.5,-1,1))^2))/(1-SQRT(((50*POWER(80,POWER(COS(PI()*MOD(Calculator!$B$31/Calculator!$F$14,1)),2))+MIN(500,MAX(30,100*EXP(-0.3*'VSWR Calculator'!$C$24)*(1+3*ABS(MOD('VSWR Calculator'!$C$23/Calculator!$F$14/2,1)-0.5))))/'VSWR Calculator'!$C$25)-$C62)^2+(1500*ABS(SIN(2*PI()*MOD(Calculator!$B$31/Calculator!$F$14,1)))*IF(MOD(Calculator!$B$31/Calculator!$F$14,1)&lt;0.5,-1,1))^2)/SQRT(((50*POWER(80,POWER(COS(PI()*MOD(Calculator!$B$31/Calculator!$F$14,1)),2))+MIN(500,MAX(30,100*EXP(-0.3*'VSWR Calculator'!$C$24)*(1+3*ABS(MOD('VSWR Calculator'!$C$23/Calculator!$F$14/2,1)-0.5))))/'VSWR Calculator'!$C$25)+$C62)^2+(1500*ABS(SIN(2*PI()*MOD(Calculator!$B$31/Calculator!$F$14,1)))*IF(MOD(Calculator!$B$31/Calculator!$F$14,1)&lt;0.5,-1,1))^2)),2))</f>
        <v>—</v>
      </c>
      <c r="CN62" s="253" t="n">
        <f aca="false">IF(OR(Calculator!$E$15&lt;&gt;"YES",Calculator!$B$31&lt;Calculator!$G$15),"—",ROUND((1+SQRT(((50*POWER(80,POWER(COS(PI()*MOD(Calculator!$B$31/Calculator!$F$15,1)),2))+MIN(500,MAX(30,100*EXP(-0.3*'VSWR Calculator'!$C$24)*(1+3*ABS(MOD('VSWR Calculator'!$C$23/Calculator!$F$15/2,1)-0.5))))/'VSWR Calculator'!$C$25)-$C62)^2+(1500*ABS(SIN(2*PI()*MOD(Calculator!$B$31/Calculator!$F$15,1)))*IF(MOD(Calculator!$B$31/Calculator!$F$15,1)&lt;0.5,-1,1))^2)/SQRT(((50*POWER(80,POWER(COS(PI()*MOD(Calculator!$B$31/Calculator!$F$15,1)),2))+MIN(500,MAX(30,100*EXP(-0.3*'VSWR Calculator'!$C$24)*(1+3*ABS(MOD('VSWR Calculator'!$C$23/Calculator!$F$15/2,1)-0.5))))/'VSWR Calculator'!$C$25)+$C62)^2+(1500*ABS(SIN(2*PI()*MOD(Calculator!$B$31/Calculator!$F$15,1)))*IF(MOD(Calculator!$B$31/Calculator!$F$15,1)&lt;0.5,-1,1))^2))/(1-SQRT(((50*POWER(80,POWER(COS(PI()*MOD(Calculator!$B$31/Calculator!$F$15,1)),2))+MIN(500,MAX(30,100*EXP(-0.3*'VSWR Calculator'!$C$24)*(1+3*ABS(MOD('VSWR Calculator'!$C$23/Calculator!$F$15/2,1)-0.5))))/'VSWR Calculator'!$C$25)-$C62)^2+(1500*ABS(SIN(2*PI()*MOD(Calculator!$B$31/Calculator!$F$15,1)))*IF(MOD(Calculator!$B$31/Calculator!$F$15,1)&lt;0.5,-1,1))^2)/SQRT(((50*POWER(80,POWER(COS(PI()*MOD(Calculator!$B$31/Calculator!$F$15,1)),2))+MIN(500,MAX(30,100*EXP(-0.3*'VSWR Calculator'!$C$24)*(1+3*ABS(MOD('VSWR Calculator'!$C$23/Calculator!$F$15/2,1)-0.5))))/'VSWR Calculator'!$C$25)+$C62)^2+(1500*ABS(SIN(2*PI()*MOD(Calculator!$B$31/Calculator!$F$15,1)))*IF(MOD(Calculator!$B$31/Calculator!$F$15,1)&lt;0.5,-1,1))^2)),2))</f>
        <v>14.23</v>
      </c>
      <c r="CO62" s="253" t="str">
        <f aca="false">IF(OR(Calculator!$E$16&lt;&gt;"YES",Calculator!$B$31&lt;Calculator!$G$16),"—",ROUND((1+SQRT(((50*POWER(80,POWER(COS(PI()*MOD(Calculator!$B$31/Calculator!$F$16,1)),2))+MIN(500,MAX(30,100*EXP(-0.3*'VSWR Calculator'!$C$24)*(1+3*ABS(MOD('VSWR Calculator'!$C$23/Calculator!$F$16/2,1)-0.5))))/'VSWR Calculator'!$C$25)-$C62)^2+(1500*ABS(SIN(2*PI()*MOD(Calculator!$B$31/Calculator!$F$16,1)))*IF(MOD(Calculator!$B$31/Calculator!$F$16,1)&lt;0.5,-1,1))^2)/SQRT(((50*POWER(80,POWER(COS(PI()*MOD(Calculator!$B$31/Calculator!$F$16,1)),2))+MIN(500,MAX(30,100*EXP(-0.3*'VSWR Calculator'!$C$24)*(1+3*ABS(MOD('VSWR Calculator'!$C$23/Calculator!$F$16/2,1)-0.5))))/'VSWR Calculator'!$C$25)+$C62)^2+(1500*ABS(SIN(2*PI()*MOD(Calculator!$B$31/Calculator!$F$16,1)))*IF(MOD(Calculator!$B$31/Calculator!$F$16,1)&lt;0.5,-1,1))^2))/(1-SQRT(((50*POWER(80,POWER(COS(PI()*MOD(Calculator!$B$31/Calculator!$F$16,1)),2))+MIN(500,MAX(30,100*EXP(-0.3*'VSWR Calculator'!$C$24)*(1+3*ABS(MOD('VSWR Calculator'!$C$23/Calculator!$F$16/2,1)-0.5))))/'VSWR Calculator'!$C$25)-$C62)^2+(1500*ABS(SIN(2*PI()*MOD(Calculator!$B$31/Calculator!$F$16,1)))*IF(MOD(Calculator!$B$31/Calculator!$F$16,1)&lt;0.5,-1,1))^2)/SQRT(((50*POWER(80,POWER(COS(PI()*MOD(Calculator!$B$31/Calculator!$F$16,1)),2))+MIN(500,MAX(30,100*EXP(-0.3*'VSWR Calculator'!$C$24)*(1+3*ABS(MOD('VSWR Calculator'!$C$23/Calculator!$F$16/2,1)-0.5))))/'VSWR Calculator'!$C$25)+$C62)^2+(1500*ABS(SIN(2*PI()*MOD(Calculator!$B$31/Calculator!$F$16,1)))*IF(MOD(Calculator!$B$31/Calculator!$F$16,1)&lt;0.5,-1,1))^2)),2))</f>
        <v>—</v>
      </c>
      <c r="CP62" s="253" t="n">
        <f aca="false">IF(OR(Calculator!$E$17&lt;&gt;"YES",Calculator!$B$31&lt;Calculator!$G$17),"—",ROUND((1+SQRT(((50*POWER(80,POWER(COS(PI()*MOD(Calculator!$B$31/Calculator!$F$17,1)),2))+MIN(500,MAX(30,100*EXP(-0.3*'VSWR Calculator'!$C$24)*(1+3*ABS(MOD('VSWR Calculator'!$C$23/Calculator!$F$17/2,1)-0.5))))/'VSWR Calculator'!$C$25)-$C62)^2+(1500*ABS(SIN(2*PI()*MOD(Calculator!$B$31/Calculator!$F$17,1)))*IF(MOD(Calculator!$B$31/Calculator!$F$17,1)&lt;0.5,-1,1))^2)/SQRT(((50*POWER(80,POWER(COS(PI()*MOD(Calculator!$B$31/Calculator!$F$17,1)),2))+MIN(500,MAX(30,100*EXP(-0.3*'VSWR Calculator'!$C$24)*(1+3*ABS(MOD('VSWR Calculator'!$C$23/Calculator!$F$17/2,1)-0.5))))/'VSWR Calculator'!$C$25)+$C62)^2+(1500*ABS(SIN(2*PI()*MOD(Calculator!$B$31/Calculator!$F$17,1)))*IF(MOD(Calculator!$B$31/Calculator!$F$17,1)&lt;0.5,-1,1))^2))/(1-SQRT(((50*POWER(80,POWER(COS(PI()*MOD(Calculator!$B$31/Calculator!$F$17,1)),2))+MIN(500,MAX(30,100*EXP(-0.3*'VSWR Calculator'!$C$24)*(1+3*ABS(MOD('VSWR Calculator'!$C$23/Calculator!$F$17/2,1)-0.5))))/'VSWR Calculator'!$C$25)-$C62)^2+(1500*ABS(SIN(2*PI()*MOD(Calculator!$B$31/Calculator!$F$17,1)))*IF(MOD(Calculator!$B$31/Calculator!$F$17,1)&lt;0.5,-1,1))^2)/SQRT(((50*POWER(80,POWER(COS(PI()*MOD(Calculator!$B$31/Calculator!$F$17,1)),2))+MIN(500,MAX(30,100*EXP(-0.3*'VSWR Calculator'!$C$24)*(1+3*ABS(MOD('VSWR Calculator'!$C$23/Calculator!$F$17/2,1)-0.5))))/'VSWR Calculator'!$C$25)+$C62)^2+(1500*ABS(SIN(2*PI()*MOD(Calculator!$B$31/Calculator!$F$17,1)))*IF(MOD(Calculator!$B$31/Calculator!$F$17,1)&lt;0.5,-1,1))^2)),2))</f>
        <v>12.55</v>
      </c>
      <c r="CQ62" s="253" t="str">
        <f aca="false">IF(OR(Calculator!$E$18&lt;&gt;"YES",Calculator!$B$31&lt;Calculator!$G$18),"—",ROUND((1+SQRT(((50*POWER(80,POWER(COS(PI()*MOD(Calculator!$B$31/Calculator!$F$18,1)),2))+MIN(500,MAX(30,100*EXP(-0.3*'VSWR Calculator'!$C$24)*(1+3*ABS(MOD('VSWR Calculator'!$C$23/Calculator!$F$18/2,1)-0.5))))/'VSWR Calculator'!$C$25)-$C62)^2+(1500*ABS(SIN(2*PI()*MOD(Calculator!$B$31/Calculator!$F$18,1)))*IF(MOD(Calculator!$B$31/Calculator!$F$18,1)&lt;0.5,-1,1))^2)/SQRT(((50*POWER(80,POWER(COS(PI()*MOD(Calculator!$B$31/Calculator!$F$18,1)),2))+MIN(500,MAX(30,100*EXP(-0.3*'VSWR Calculator'!$C$24)*(1+3*ABS(MOD('VSWR Calculator'!$C$23/Calculator!$F$18/2,1)-0.5))))/'VSWR Calculator'!$C$25)+$C62)^2+(1500*ABS(SIN(2*PI()*MOD(Calculator!$B$31/Calculator!$F$18,1)))*IF(MOD(Calculator!$B$31/Calculator!$F$18,1)&lt;0.5,-1,1))^2))/(1-SQRT(((50*POWER(80,POWER(COS(PI()*MOD(Calculator!$B$31/Calculator!$F$18,1)),2))+MIN(500,MAX(30,100*EXP(-0.3*'VSWR Calculator'!$C$24)*(1+3*ABS(MOD('VSWR Calculator'!$C$23/Calculator!$F$18/2,1)-0.5))))/'VSWR Calculator'!$C$25)-$C62)^2+(1500*ABS(SIN(2*PI()*MOD(Calculator!$B$31/Calculator!$F$18,1)))*IF(MOD(Calculator!$B$31/Calculator!$F$18,1)&lt;0.5,-1,1))^2)/SQRT(((50*POWER(80,POWER(COS(PI()*MOD(Calculator!$B$31/Calculator!$F$18,1)),2))+MIN(500,MAX(30,100*EXP(-0.3*'VSWR Calculator'!$C$24)*(1+3*ABS(MOD('VSWR Calculator'!$C$23/Calculator!$F$18/2,1)-0.5))))/'VSWR Calculator'!$C$25)+$C62)^2+(1500*ABS(SIN(2*PI()*MOD(Calculator!$B$31/Calculator!$F$18,1)))*IF(MOD(Calculator!$B$31/Calculator!$F$18,1)&lt;0.5,-1,1))^2)),2))</f>
        <v>—</v>
      </c>
      <c r="CR62" s="253" t="str">
        <f aca="false">IF(OR(Calculator!$E$19&lt;&gt;"YES",Calculator!$B$31&lt;Calculator!$G$19),"—",ROUND((1+SQRT(((50*POWER(80,POWER(COS(PI()*MOD(Calculator!$B$31/Calculator!$F$19,1)),2))+MIN(500,MAX(30,100*EXP(-0.3*'VSWR Calculator'!$C$24)*(1+3*ABS(MOD('VSWR Calculator'!$C$23/Calculator!$F$19/2,1)-0.5))))/'VSWR Calculator'!$C$25)-$C62)^2+(1500*ABS(SIN(2*PI()*MOD(Calculator!$B$31/Calculator!$F$19,1)))*IF(MOD(Calculator!$B$31/Calculator!$F$19,1)&lt;0.5,-1,1))^2)/SQRT(((50*POWER(80,POWER(COS(PI()*MOD(Calculator!$B$31/Calculator!$F$19,1)),2))+MIN(500,MAX(30,100*EXP(-0.3*'VSWR Calculator'!$C$24)*(1+3*ABS(MOD('VSWR Calculator'!$C$23/Calculator!$F$19/2,1)-0.5))))/'VSWR Calculator'!$C$25)+$C62)^2+(1500*ABS(SIN(2*PI()*MOD(Calculator!$B$31/Calculator!$F$19,1)))*IF(MOD(Calculator!$B$31/Calculator!$F$19,1)&lt;0.5,-1,1))^2))/(1-SQRT(((50*POWER(80,POWER(COS(PI()*MOD(Calculator!$B$31/Calculator!$F$19,1)),2))+MIN(500,MAX(30,100*EXP(-0.3*'VSWR Calculator'!$C$24)*(1+3*ABS(MOD('VSWR Calculator'!$C$23/Calculator!$F$19/2,1)-0.5))))/'VSWR Calculator'!$C$25)-$C62)^2+(1500*ABS(SIN(2*PI()*MOD(Calculator!$B$31/Calculator!$F$19,1)))*IF(MOD(Calculator!$B$31/Calculator!$F$19,1)&lt;0.5,-1,1))^2)/SQRT(((50*POWER(80,POWER(COS(PI()*MOD(Calculator!$B$31/Calculator!$F$19,1)),2))+MIN(500,MAX(30,100*EXP(-0.3*'VSWR Calculator'!$C$24)*(1+3*ABS(MOD('VSWR Calculator'!$C$23/Calculator!$F$19/2,1)-0.5))))/'VSWR Calculator'!$C$25)+$C62)^2+(1500*ABS(SIN(2*PI()*MOD(Calculator!$B$31/Calculator!$F$19,1)))*IF(MOD(Calculator!$B$31/Calculator!$F$19,1)&lt;0.5,-1,1))^2)),2))</f>
        <v>—</v>
      </c>
      <c r="CS62" s="253" t="str">
        <f aca="false">IF(OR(Calculator!$E$20&lt;&gt;"YES",Calculator!$B$31&lt;Calculator!$G$20),"—",ROUND((1+SQRT(((50*POWER(80,POWER(COS(PI()*MOD(Calculator!$B$31/Calculator!$F$20,1)),2))+MIN(500,MAX(30,100*EXP(-0.3*'VSWR Calculator'!$C$24)*(1+3*ABS(MOD('VSWR Calculator'!$C$23/Calculator!$F$20/2,1)-0.5))))/'VSWR Calculator'!$C$25)-$C62)^2+(1500*ABS(SIN(2*PI()*MOD(Calculator!$B$31/Calculator!$F$20,1)))*IF(MOD(Calculator!$B$31/Calculator!$F$20,1)&lt;0.5,-1,1))^2)/SQRT(((50*POWER(80,POWER(COS(PI()*MOD(Calculator!$B$31/Calculator!$F$20,1)),2))+MIN(500,MAX(30,100*EXP(-0.3*'VSWR Calculator'!$C$24)*(1+3*ABS(MOD('VSWR Calculator'!$C$23/Calculator!$F$20/2,1)-0.5))))/'VSWR Calculator'!$C$25)+$C62)^2+(1500*ABS(SIN(2*PI()*MOD(Calculator!$B$31/Calculator!$F$20,1)))*IF(MOD(Calculator!$B$31/Calculator!$F$20,1)&lt;0.5,-1,1))^2))/(1-SQRT(((50*POWER(80,POWER(COS(PI()*MOD(Calculator!$B$31/Calculator!$F$20,1)),2))+MIN(500,MAX(30,100*EXP(-0.3*'VSWR Calculator'!$C$24)*(1+3*ABS(MOD('VSWR Calculator'!$C$23/Calculator!$F$20/2,1)-0.5))))/'VSWR Calculator'!$C$25)-$C62)^2+(1500*ABS(SIN(2*PI()*MOD(Calculator!$B$31/Calculator!$F$20,1)))*IF(MOD(Calculator!$B$31/Calculator!$F$20,1)&lt;0.5,-1,1))^2)/SQRT(((50*POWER(80,POWER(COS(PI()*MOD(Calculator!$B$31/Calculator!$F$20,1)),2))+MIN(500,MAX(30,100*EXP(-0.3*'VSWR Calculator'!$C$24)*(1+3*ABS(MOD('VSWR Calculator'!$C$23/Calculator!$F$20/2,1)-0.5))))/'VSWR Calculator'!$C$25)+$C62)^2+(1500*ABS(SIN(2*PI()*MOD(Calculator!$B$31/Calculator!$F$20,1)))*IF(MOD(Calculator!$B$31/Calculator!$F$20,1)&lt;0.5,-1,1))^2)),2))</f>
        <v>—</v>
      </c>
      <c r="CT62" s="253" t="str">
        <f aca="false">IF(OR(Calculator!$E$21&lt;&gt;"YES",Calculator!$B$31&lt;Calculator!$G$21),"—",ROUND((1+SQRT(((50*POWER(80,POWER(COS(PI()*MOD(Calculator!$B$31/Calculator!$F$21,1)),2))+MIN(500,MAX(30,100*EXP(-0.3*'VSWR Calculator'!$C$24)*(1+3*ABS(MOD('VSWR Calculator'!$C$23/Calculator!$F$21/2,1)-0.5))))/'VSWR Calculator'!$C$25)-$C62)^2+(1500*ABS(SIN(2*PI()*MOD(Calculator!$B$31/Calculator!$F$21,1)))*IF(MOD(Calculator!$B$31/Calculator!$F$21,1)&lt;0.5,-1,1))^2)/SQRT(((50*POWER(80,POWER(COS(PI()*MOD(Calculator!$B$31/Calculator!$F$21,1)),2))+MIN(500,MAX(30,100*EXP(-0.3*'VSWR Calculator'!$C$24)*(1+3*ABS(MOD('VSWR Calculator'!$C$23/Calculator!$F$21/2,1)-0.5))))/'VSWR Calculator'!$C$25)+$C62)^2+(1500*ABS(SIN(2*PI()*MOD(Calculator!$B$31/Calculator!$F$21,1)))*IF(MOD(Calculator!$B$31/Calculator!$F$21,1)&lt;0.5,-1,1))^2))/(1-SQRT(((50*POWER(80,POWER(COS(PI()*MOD(Calculator!$B$31/Calculator!$F$21,1)),2))+MIN(500,MAX(30,100*EXP(-0.3*'VSWR Calculator'!$C$24)*(1+3*ABS(MOD('VSWR Calculator'!$C$23/Calculator!$F$21/2,1)-0.5))))/'VSWR Calculator'!$C$25)-$C62)^2+(1500*ABS(SIN(2*PI()*MOD(Calculator!$B$31/Calculator!$F$21,1)))*IF(MOD(Calculator!$B$31/Calculator!$F$21,1)&lt;0.5,-1,1))^2)/SQRT(((50*POWER(80,POWER(COS(PI()*MOD(Calculator!$B$31/Calculator!$F$21,1)),2))+MIN(500,MAX(30,100*EXP(-0.3*'VSWR Calculator'!$C$24)*(1+3*ABS(MOD('VSWR Calculator'!$C$23/Calculator!$F$21/2,1)-0.5))))/'VSWR Calculator'!$C$25)+$C62)^2+(1500*ABS(SIN(2*PI()*MOD(Calculator!$B$31/Calculator!$F$21,1)))*IF(MOD(Calculator!$B$31/Calculator!$F$21,1)&lt;0.5,-1,1))^2)),2))</f>
        <v>—</v>
      </c>
      <c r="CU62" s="253" t="str">
        <f aca="false">IF(OR(Calculator!$E$22&lt;&gt;"YES",Calculator!$B$31&lt;Calculator!$G$22),"—",ROUND((1+SQRT(((50*POWER(80,POWER(COS(PI()*MOD(Calculator!$B$31/Calculator!$F$22,1)),2))+MIN(500,MAX(30,100*EXP(-0.3*'VSWR Calculator'!$C$24)*(1+3*ABS(MOD('VSWR Calculator'!$C$23/Calculator!$F$22/2,1)-0.5))))/'VSWR Calculator'!$C$25)-$C62)^2+(1500*ABS(SIN(2*PI()*MOD(Calculator!$B$31/Calculator!$F$22,1)))*IF(MOD(Calculator!$B$31/Calculator!$F$22,1)&lt;0.5,-1,1))^2)/SQRT(((50*POWER(80,POWER(COS(PI()*MOD(Calculator!$B$31/Calculator!$F$22,1)),2))+MIN(500,MAX(30,100*EXP(-0.3*'VSWR Calculator'!$C$24)*(1+3*ABS(MOD('VSWR Calculator'!$C$23/Calculator!$F$22/2,1)-0.5))))/'VSWR Calculator'!$C$25)+$C62)^2+(1500*ABS(SIN(2*PI()*MOD(Calculator!$B$31/Calculator!$F$22,1)))*IF(MOD(Calculator!$B$31/Calculator!$F$22,1)&lt;0.5,-1,1))^2))/(1-SQRT(((50*POWER(80,POWER(COS(PI()*MOD(Calculator!$B$31/Calculator!$F$22,1)),2))+MIN(500,MAX(30,100*EXP(-0.3*'VSWR Calculator'!$C$24)*(1+3*ABS(MOD('VSWR Calculator'!$C$23/Calculator!$F$22/2,1)-0.5))))/'VSWR Calculator'!$C$25)-$C62)^2+(1500*ABS(SIN(2*PI()*MOD(Calculator!$B$31/Calculator!$F$22,1)))*IF(MOD(Calculator!$B$31/Calculator!$F$22,1)&lt;0.5,-1,1))^2)/SQRT(((50*POWER(80,POWER(COS(PI()*MOD(Calculator!$B$31/Calculator!$F$22,1)),2))+MIN(500,MAX(30,100*EXP(-0.3*'VSWR Calculator'!$C$24)*(1+3*ABS(MOD('VSWR Calculator'!$C$23/Calculator!$F$22/2,1)-0.5))))/'VSWR Calculator'!$C$25)+$C62)^2+(1500*ABS(SIN(2*PI()*MOD(Calculator!$B$31/Calculator!$F$22,1)))*IF(MOD(Calculator!$B$31/Calculator!$F$22,1)&lt;0.5,-1,1))^2)),2))</f>
        <v>—</v>
      </c>
      <c r="CV62" s="253" t="n">
        <f aca="false">IFERROR(ROUND((IF(ISNUMBER(CK62),CK62,0)+IF(ISNUMBER(CL62),CL62,0)+IF(ISNUMBER(CM62),CM62,0)+IF(ISNUMBER(CN62),CN62,0)+IF(ISNUMBER(CO62),CO62,0)+IF(ISNUMBER(CP62),CP62,0)+IF(ISNUMBER(CQ62),CQ62,0)+IF(ISNUMBER(CR62),CR62,0)+IF(ISNUMBER(CS62),CS62,0)+IF(ISNUMBER(CT62),CT62,0)+IF(ISNUMBER(CU62),CU62,0))/(IF(ISNUMBER(CK62),1,0)+IF(ISNUMBER(CL62),1,0)+IF(ISNUMBER(CM62),1,0)+IF(ISNUMBER(CN62),1,0)+IF(ISNUMBER(CO62),1,0)+IF(ISNUMBER(CP62),1,0)+IF(ISNUMBER(CQ62),1,0)+IF(ISNUMBER(CR62),1,0)+IF(ISNUMBER(CS62),1,0)+IF(ISNUMBER(CT62),1,0)+IF(ISNUMBER(CU62),1,0)),4),"")</f>
        <v>13.39</v>
      </c>
      <c r="CW62" s="253" t="str">
        <f aca="false">IF(OR(Calculator!$E$12&lt;&gt;"YES",Calculator!$B$32&lt;Calculator!$G$12),"—",ROUND((1+SQRT(((50*POWER(80,POWER(COS(PI()*MOD(Calculator!$B$32/Calculator!$F$12,1)),2))+MIN(500,MAX(30,100*EXP(-0.3*'VSWR Calculator'!$C$24)*(1+3*ABS(MOD('VSWR Calculator'!$C$23/Calculator!$F$12/2,1)-0.5))))/'VSWR Calculator'!$C$25)-$C62)^2+(1500*ABS(SIN(2*PI()*MOD(Calculator!$B$32/Calculator!$F$12,1)))*IF(MOD(Calculator!$B$32/Calculator!$F$12,1)&lt;0.5,-1,1))^2)/SQRT(((50*POWER(80,POWER(COS(PI()*MOD(Calculator!$B$32/Calculator!$F$12,1)),2))+MIN(500,MAX(30,100*EXP(-0.3*'VSWR Calculator'!$C$24)*(1+3*ABS(MOD('VSWR Calculator'!$C$23/Calculator!$F$12/2,1)-0.5))))/'VSWR Calculator'!$C$25)+$C62)^2+(1500*ABS(SIN(2*PI()*MOD(Calculator!$B$32/Calculator!$F$12,1)))*IF(MOD(Calculator!$B$32/Calculator!$F$12,1)&lt;0.5,-1,1))^2))/(1-SQRT(((50*POWER(80,POWER(COS(PI()*MOD(Calculator!$B$32/Calculator!$F$12,1)),2))+MIN(500,MAX(30,100*EXP(-0.3*'VSWR Calculator'!$C$24)*(1+3*ABS(MOD('VSWR Calculator'!$C$23/Calculator!$F$12/2,1)-0.5))))/'VSWR Calculator'!$C$25)-$C62)^2+(1500*ABS(SIN(2*PI()*MOD(Calculator!$B$32/Calculator!$F$12,1)))*IF(MOD(Calculator!$B$32/Calculator!$F$12,1)&lt;0.5,-1,1))^2)/SQRT(((50*POWER(80,POWER(COS(PI()*MOD(Calculator!$B$32/Calculator!$F$12,1)),2))+MIN(500,MAX(30,100*EXP(-0.3*'VSWR Calculator'!$C$24)*(1+3*ABS(MOD('VSWR Calculator'!$C$23/Calculator!$F$12/2,1)-0.5))))/'VSWR Calculator'!$C$25)+$C62)^2+(1500*ABS(SIN(2*PI()*MOD(Calculator!$B$32/Calculator!$F$12,1)))*IF(MOD(Calculator!$B$32/Calculator!$F$12,1)&lt;0.5,-1,1))^2)),2))</f>
        <v>—</v>
      </c>
      <c r="CX62" s="253" t="str">
        <f aca="false">IF(OR(Calculator!$E$13&lt;&gt;"YES",Calculator!$B$32&lt;Calculator!$G$13),"—",ROUND((1+SQRT(((50*POWER(80,POWER(COS(PI()*MOD(Calculator!$B$32/Calculator!$F$13,1)),2))+MIN(500,MAX(30,100*EXP(-0.3*'VSWR Calculator'!$C$24)*(1+3*ABS(MOD('VSWR Calculator'!$C$23/Calculator!$F$13/2,1)-0.5))))/'VSWR Calculator'!$C$25)-$C62)^2+(1500*ABS(SIN(2*PI()*MOD(Calculator!$B$32/Calculator!$F$13,1)))*IF(MOD(Calculator!$B$32/Calculator!$F$13,1)&lt;0.5,-1,1))^2)/SQRT(((50*POWER(80,POWER(COS(PI()*MOD(Calculator!$B$32/Calculator!$F$13,1)),2))+MIN(500,MAX(30,100*EXP(-0.3*'VSWR Calculator'!$C$24)*(1+3*ABS(MOD('VSWR Calculator'!$C$23/Calculator!$F$13/2,1)-0.5))))/'VSWR Calculator'!$C$25)+$C62)^2+(1500*ABS(SIN(2*PI()*MOD(Calculator!$B$32/Calculator!$F$13,1)))*IF(MOD(Calculator!$B$32/Calculator!$F$13,1)&lt;0.5,-1,1))^2))/(1-SQRT(((50*POWER(80,POWER(COS(PI()*MOD(Calculator!$B$32/Calculator!$F$13,1)),2))+MIN(500,MAX(30,100*EXP(-0.3*'VSWR Calculator'!$C$24)*(1+3*ABS(MOD('VSWR Calculator'!$C$23/Calculator!$F$13/2,1)-0.5))))/'VSWR Calculator'!$C$25)-$C62)^2+(1500*ABS(SIN(2*PI()*MOD(Calculator!$B$32/Calculator!$F$13,1)))*IF(MOD(Calculator!$B$32/Calculator!$F$13,1)&lt;0.5,-1,1))^2)/SQRT(((50*POWER(80,POWER(COS(PI()*MOD(Calculator!$B$32/Calculator!$F$13,1)),2))+MIN(500,MAX(30,100*EXP(-0.3*'VSWR Calculator'!$C$24)*(1+3*ABS(MOD('VSWR Calculator'!$C$23/Calculator!$F$13/2,1)-0.5))))/'VSWR Calculator'!$C$25)+$C62)^2+(1500*ABS(SIN(2*PI()*MOD(Calculator!$B$32/Calculator!$F$13,1)))*IF(MOD(Calculator!$B$32/Calculator!$F$13,1)&lt;0.5,-1,1))^2)),2))</f>
        <v>—</v>
      </c>
      <c r="CY62" s="253" t="str">
        <f aca="false">IF(OR(Calculator!$E$14&lt;&gt;"YES",Calculator!$B$32&lt;Calculator!$G$14),"—",ROUND((1+SQRT(((50*POWER(80,POWER(COS(PI()*MOD(Calculator!$B$32/Calculator!$F$14,1)),2))+MIN(500,MAX(30,100*EXP(-0.3*'VSWR Calculator'!$C$24)*(1+3*ABS(MOD('VSWR Calculator'!$C$23/Calculator!$F$14/2,1)-0.5))))/'VSWR Calculator'!$C$25)-$C62)^2+(1500*ABS(SIN(2*PI()*MOD(Calculator!$B$32/Calculator!$F$14,1)))*IF(MOD(Calculator!$B$32/Calculator!$F$14,1)&lt;0.5,-1,1))^2)/SQRT(((50*POWER(80,POWER(COS(PI()*MOD(Calculator!$B$32/Calculator!$F$14,1)),2))+MIN(500,MAX(30,100*EXP(-0.3*'VSWR Calculator'!$C$24)*(1+3*ABS(MOD('VSWR Calculator'!$C$23/Calculator!$F$14/2,1)-0.5))))/'VSWR Calculator'!$C$25)+$C62)^2+(1500*ABS(SIN(2*PI()*MOD(Calculator!$B$32/Calculator!$F$14,1)))*IF(MOD(Calculator!$B$32/Calculator!$F$14,1)&lt;0.5,-1,1))^2))/(1-SQRT(((50*POWER(80,POWER(COS(PI()*MOD(Calculator!$B$32/Calculator!$F$14,1)),2))+MIN(500,MAX(30,100*EXP(-0.3*'VSWR Calculator'!$C$24)*(1+3*ABS(MOD('VSWR Calculator'!$C$23/Calculator!$F$14/2,1)-0.5))))/'VSWR Calculator'!$C$25)-$C62)^2+(1500*ABS(SIN(2*PI()*MOD(Calculator!$B$32/Calculator!$F$14,1)))*IF(MOD(Calculator!$B$32/Calculator!$F$14,1)&lt;0.5,-1,1))^2)/SQRT(((50*POWER(80,POWER(COS(PI()*MOD(Calculator!$B$32/Calculator!$F$14,1)),2))+MIN(500,MAX(30,100*EXP(-0.3*'VSWR Calculator'!$C$24)*(1+3*ABS(MOD('VSWR Calculator'!$C$23/Calculator!$F$14/2,1)-0.5))))/'VSWR Calculator'!$C$25)+$C62)^2+(1500*ABS(SIN(2*PI()*MOD(Calculator!$B$32/Calculator!$F$14,1)))*IF(MOD(Calculator!$B$32/Calculator!$F$14,1)&lt;0.5,-1,1))^2)),2))</f>
        <v>—</v>
      </c>
      <c r="CZ62" s="253" t="n">
        <f aca="false">IF(OR(Calculator!$E$15&lt;&gt;"YES",Calculator!$B$32&lt;Calculator!$G$15),"—",ROUND((1+SQRT(((50*POWER(80,POWER(COS(PI()*MOD(Calculator!$B$32/Calculator!$F$15,1)),2))+MIN(500,MAX(30,100*EXP(-0.3*'VSWR Calculator'!$C$24)*(1+3*ABS(MOD('VSWR Calculator'!$C$23/Calculator!$F$15/2,1)-0.5))))/'VSWR Calculator'!$C$25)-$C62)^2+(1500*ABS(SIN(2*PI()*MOD(Calculator!$B$32/Calculator!$F$15,1)))*IF(MOD(Calculator!$B$32/Calculator!$F$15,1)&lt;0.5,-1,1))^2)/SQRT(((50*POWER(80,POWER(COS(PI()*MOD(Calculator!$B$32/Calculator!$F$15,1)),2))+MIN(500,MAX(30,100*EXP(-0.3*'VSWR Calculator'!$C$24)*(1+3*ABS(MOD('VSWR Calculator'!$C$23/Calculator!$F$15/2,1)-0.5))))/'VSWR Calculator'!$C$25)+$C62)^2+(1500*ABS(SIN(2*PI()*MOD(Calculator!$B$32/Calculator!$F$15,1)))*IF(MOD(Calculator!$B$32/Calculator!$F$15,1)&lt;0.5,-1,1))^2))/(1-SQRT(((50*POWER(80,POWER(COS(PI()*MOD(Calculator!$B$32/Calculator!$F$15,1)),2))+MIN(500,MAX(30,100*EXP(-0.3*'VSWR Calculator'!$C$24)*(1+3*ABS(MOD('VSWR Calculator'!$C$23/Calculator!$F$15/2,1)-0.5))))/'VSWR Calculator'!$C$25)-$C62)^2+(1500*ABS(SIN(2*PI()*MOD(Calculator!$B$32/Calculator!$F$15,1)))*IF(MOD(Calculator!$B$32/Calculator!$F$15,1)&lt;0.5,-1,1))^2)/SQRT(((50*POWER(80,POWER(COS(PI()*MOD(Calculator!$B$32/Calculator!$F$15,1)),2))+MIN(500,MAX(30,100*EXP(-0.3*'VSWR Calculator'!$C$24)*(1+3*ABS(MOD('VSWR Calculator'!$C$23/Calculator!$F$15/2,1)-0.5))))/'VSWR Calculator'!$C$25)+$C62)^2+(1500*ABS(SIN(2*PI()*MOD(Calculator!$B$32/Calculator!$F$15,1)))*IF(MOD(Calculator!$B$32/Calculator!$F$15,1)&lt;0.5,-1,1))^2)),2))</f>
        <v>2.52</v>
      </c>
      <c r="DA62" s="253" t="str">
        <f aca="false">IF(OR(Calculator!$E$16&lt;&gt;"YES",Calculator!$B$32&lt;Calculator!$G$16),"—",ROUND((1+SQRT(((50*POWER(80,POWER(COS(PI()*MOD(Calculator!$B$32/Calculator!$F$16,1)),2))+MIN(500,MAX(30,100*EXP(-0.3*'VSWR Calculator'!$C$24)*(1+3*ABS(MOD('VSWR Calculator'!$C$23/Calculator!$F$16/2,1)-0.5))))/'VSWR Calculator'!$C$25)-$C62)^2+(1500*ABS(SIN(2*PI()*MOD(Calculator!$B$32/Calculator!$F$16,1)))*IF(MOD(Calculator!$B$32/Calculator!$F$16,1)&lt;0.5,-1,1))^2)/SQRT(((50*POWER(80,POWER(COS(PI()*MOD(Calculator!$B$32/Calculator!$F$16,1)),2))+MIN(500,MAX(30,100*EXP(-0.3*'VSWR Calculator'!$C$24)*(1+3*ABS(MOD('VSWR Calculator'!$C$23/Calculator!$F$16/2,1)-0.5))))/'VSWR Calculator'!$C$25)+$C62)^2+(1500*ABS(SIN(2*PI()*MOD(Calculator!$B$32/Calculator!$F$16,1)))*IF(MOD(Calculator!$B$32/Calculator!$F$16,1)&lt;0.5,-1,1))^2))/(1-SQRT(((50*POWER(80,POWER(COS(PI()*MOD(Calculator!$B$32/Calculator!$F$16,1)),2))+MIN(500,MAX(30,100*EXP(-0.3*'VSWR Calculator'!$C$24)*(1+3*ABS(MOD('VSWR Calculator'!$C$23/Calculator!$F$16/2,1)-0.5))))/'VSWR Calculator'!$C$25)-$C62)^2+(1500*ABS(SIN(2*PI()*MOD(Calculator!$B$32/Calculator!$F$16,1)))*IF(MOD(Calculator!$B$32/Calculator!$F$16,1)&lt;0.5,-1,1))^2)/SQRT(((50*POWER(80,POWER(COS(PI()*MOD(Calculator!$B$32/Calculator!$F$16,1)),2))+MIN(500,MAX(30,100*EXP(-0.3*'VSWR Calculator'!$C$24)*(1+3*ABS(MOD('VSWR Calculator'!$C$23/Calculator!$F$16/2,1)-0.5))))/'VSWR Calculator'!$C$25)+$C62)^2+(1500*ABS(SIN(2*PI()*MOD(Calculator!$B$32/Calculator!$F$16,1)))*IF(MOD(Calculator!$B$32/Calculator!$F$16,1)&lt;0.5,-1,1))^2)),2))</f>
        <v>—</v>
      </c>
      <c r="DB62" s="253" t="n">
        <f aca="false">IF(OR(Calculator!$E$17&lt;&gt;"YES",Calculator!$B$32&lt;Calculator!$G$17),"—",ROUND((1+SQRT(((50*POWER(80,POWER(COS(PI()*MOD(Calculator!$B$32/Calculator!$F$17,1)),2))+MIN(500,MAX(30,100*EXP(-0.3*'VSWR Calculator'!$C$24)*(1+3*ABS(MOD('VSWR Calculator'!$C$23/Calculator!$F$17/2,1)-0.5))))/'VSWR Calculator'!$C$25)-$C62)^2+(1500*ABS(SIN(2*PI()*MOD(Calculator!$B$32/Calculator!$F$17,1)))*IF(MOD(Calculator!$B$32/Calculator!$F$17,1)&lt;0.5,-1,1))^2)/SQRT(((50*POWER(80,POWER(COS(PI()*MOD(Calculator!$B$32/Calculator!$F$17,1)),2))+MIN(500,MAX(30,100*EXP(-0.3*'VSWR Calculator'!$C$24)*(1+3*ABS(MOD('VSWR Calculator'!$C$23/Calculator!$F$17/2,1)-0.5))))/'VSWR Calculator'!$C$25)+$C62)^2+(1500*ABS(SIN(2*PI()*MOD(Calculator!$B$32/Calculator!$F$17,1)))*IF(MOD(Calculator!$B$32/Calculator!$F$17,1)&lt;0.5,-1,1))^2))/(1-SQRT(((50*POWER(80,POWER(COS(PI()*MOD(Calculator!$B$32/Calculator!$F$17,1)),2))+MIN(500,MAX(30,100*EXP(-0.3*'VSWR Calculator'!$C$24)*(1+3*ABS(MOD('VSWR Calculator'!$C$23/Calculator!$F$17/2,1)-0.5))))/'VSWR Calculator'!$C$25)-$C62)^2+(1500*ABS(SIN(2*PI()*MOD(Calculator!$B$32/Calculator!$F$17,1)))*IF(MOD(Calculator!$B$32/Calculator!$F$17,1)&lt;0.5,-1,1))^2)/SQRT(((50*POWER(80,POWER(COS(PI()*MOD(Calculator!$B$32/Calculator!$F$17,1)),2))+MIN(500,MAX(30,100*EXP(-0.3*'VSWR Calculator'!$C$24)*(1+3*ABS(MOD('VSWR Calculator'!$C$23/Calculator!$F$17/2,1)-0.5))))/'VSWR Calculator'!$C$25)+$C62)^2+(1500*ABS(SIN(2*PI()*MOD(Calculator!$B$32/Calculator!$F$17,1)))*IF(MOD(Calculator!$B$32/Calculator!$F$17,1)&lt;0.5,-1,1))^2)),2))</f>
        <v>13.03</v>
      </c>
      <c r="DC62" s="253" t="str">
        <f aca="false">IF(OR(Calculator!$E$18&lt;&gt;"YES",Calculator!$B$32&lt;Calculator!$G$18),"—",ROUND((1+SQRT(((50*POWER(80,POWER(COS(PI()*MOD(Calculator!$B$32/Calculator!$F$18,1)),2))+MIN(500,MAX(30,100*EXP(-0.3*'VSWR Calculator'!$C$24)*(1+3*ABS(MOD('VSWR Calculator'!$C$23/Calculator!$F$18/2,1)-0.5))))/'VSWR Calculator'!$C$25)-$C62)^2+(1500*ABS(SIN(2*PI()*MOD(Calculator!$B$32/Calculator!$F$18,1)))*IF(MOD(Calculator!$B$32/Calculator!$F$18,1)&lt;0.5,-1,1))^2)/SQRT(((50*POWER(80,POWER(COS(PI()*MOD(Calculator!$B$32/Calculator!$F$18,1)),2))+MIN(500,MAX(30,100*EXP(-0.3*'VSWR Calculator'!$C$24)*(1+3*ABS(MOD('VSWR Calculator'!$C$23/Calculator!$F$18/2,1)-0.5))))/'VSWR Calculator'!$C$25)+$C62)^2+(1500*ABS(SIN(2*PI()*MOD(Calculator!$B$32/Calculator!$F$18,1)))*IF(MOD(Calculator!$B$32/Calculator!$F$18,1)&lt;0.5,-1,1))^2))/(1-SQRT(((50*POWER(80,POWER(COS(PI()*MOD(Calculator!$B$32/Calculator!$F$18,1)),2))+MIN(500,MAX(30,100*EXP(-0.3*'VSWR Calculator'!$C$24)*(1+3*ABS(MOD('VSWR Calculator'!$C$23/Calculator!$F$18/2,1)-0.5))))/'VSWR Calculator'!$C$25)-$C62)^2+(1500*ABS(SIN(2*PI()*MOD(Calculator!$B$32/Calculator!$F$18,1)))*IF(MOD(Calculator!$B$32/Calculator!$F$18,1)&lt;0.5,-1,1))^2)/SQRT(((50*POWER(80,POWER(COS(PI()*MOD(Calculator!$B$32/Calculator!$F$18,1)),2))+MIN(500,MAX(30,100*EXP(-0.3*'VSWR Calculator'!$C$24)*(1+3*ABS(MOD('VSWR Calculator'!$C$23/Calculator!$F$18/2,1)-0.5))))/'VSWR Calculator'!$C$25)+$C62)^2+(1500*ABS(SIN(2*PI()*MOD(Calculator!$B$32/Calculator!$F$18,1)))*IF(MOD(Calculator!$B$32/Calculator!$F$18,1)&lt;0.5,-1,1))^2)),2))</f>
        <v>—</v>
      </c>
      <c r="DD62" s="253" t="str">
        <f aca="false">IF(OR(Calculator!$E$19&lt;&gt;"YES",Calculator!$B$32&lt;Calculator!$G$19),"—",ROUND((1+SQRT(((50*POWER(80,POWER(COS(PI()*MOD(Calculator!$B$32/Calculator!$F$19,1)),2))+MIN(500,MAX(30,100*EXP(-0.3*'VSWR Calculator'!$C$24)*(1+3*ABS(MOD('VSWR Calculator'!$C$23/Calculator!$F$19/2,1)-0.5))))/'VSWR Calculator'!$C$25)-$C62)^2+(1500*ABS(SIN(2*PI()*MOD(Calculator!$B$32/Calculator!$F$19,1)))*IF(MOD(Calculator!$B$32/Calculator!$F$19,1)&lt;0.5,-1,1))^2)/SQRT(((50*POWER(80,POWER(COS(PI()*MOD(Calculator!$B$32/Calculator!$F$19,1)),2))+MIN(500,MAX(30,100*EXP(-0.3*'VSWR Calculator'!$C$24)*(1+3*ABS(MOD('VSWR Calculator'!$C$23/Calculator!$F$19/2,1)-0.5))))/'VSWR Calculator'!$C$25)+$C62)^2+(1500*ABS(SIN(2*PI()*MOD(Calculator!$B$32/Calculator!$F$19,1)))*IF(MOD(Calculator!$B$32/Calculator!$F$19,1)&lt;0.5,-1,1))^2))/(1-SQRT(((50*POWER(80,POWER(COS(PI()*MOD(Calculator!$B$32/Calculator!$F$19,1)),2))+MIN(500,MAX(30,100*EXP(-0.3*'VSWR Calculator'!$C$24)*(1+3*ABS(MOD('VSWR Calculator'!$C$23/Calculator!$F$19/2,1)-0.5))))/'VSWR Calculator'!$C$25)-$C62)^2+(1500*ABS(SIN(2*PI()*MOD(Calculator!$B$32/Calculator!$F$19,1)))*IF(MOD(Calculator!$B$32/Calculator!$F$19,1)&lt;0.5,-1,1))^2)/SQRT(((50*POWER(80,POWER(COS(PI()*MOD(Calculator!$B$32/Calculator!$F$19,1)),2))+MIN(500,MAX(30,100*EXP(-0.3*'VSWR Calculator'!$C$24)*(1+3*ABS(MOD('VSWR Calculator'!$C$23/Calculator!$F$19/2,1)-0.5))))/'VSWR Calculator'!$C$25)+$C62)^2+(1500*ABS(SIN(2*PI()*MOD(Calculator!$B$32/Calculator!$F$19,1)))*IF(MOD(Calculator!$B$32/Calculator!$F$19,1)&lt;0.5,-1,1))^2)),2))</f>
        <v>—</v>
      </c>
      <c r="DE62" s="253" t="str">
        <f aca="false">IF(OR(Calculator!$E$20&lt;&gt;"YES",Calculator!$B$32&lt;Calculator!$G$20),"—",ROUND((1+SQRT(((50*POWER(80,POWER(COS(PI()*MOD(Calculator!$B$32/Calculator!$F$20,1)),2))+MIN(500,MAX(30,100*EXP(-0.3*'VSWR Calculator'!$C$24)*(1+3*ABS(MOD('VSWR Calculator'!$C$23/Calculator!$F$20/2,1)-0.5))))/'VSWR Calculator'!$C$25)-$C62)^2+(1500*ABS(SIN(2*PI()*MOD(Calculator!$B$32/Calculator!$F$20,1)))*IF(MOD(Calculator!$B$32/Calculator!$F$20,1)&lt;0.5,-1,1))^2)/SQRT(((50*POWER(80,POWER(COS(PI()*MOD(Calculator!$B$32/Calculator!$F$20,1)),2))+MIN(500,MAX(30,100*EXP(-0.3*'VSWR Calculator'!$C$24)*(1+3*ABS(MOD('VSWR Calculator'!$C$23/Calculator!$F$20/2,1)-0.5))))/'VSWR Calculator'!$C$25)+$C62)^2+(1500*ABS(SIN(2*PI()*MOD(Calculator!$B$32/Calculator!$F$20,1)))*IF(MOD(Calculator!$B$32/Calculator!$F$20,1)&lt;0.5,-1,1))^2))/(1-SQRT(((50*POWER(80,POWER(COS(PI()*MOD(Calculator!$B$32/Calculator!$F$20,1)),2))+MIN(500,MAX(30,100*EXP(-0.3*'VSWR Calculator'!$C$24)*(1+3*ABS(MOD('VSWR Calculator'!$C$23/Calculator!$F$20/2,1)-0.5))))/'VSWR Calculator'!$C$25)-$C62)^2+(1500*ABS(SIN(2*PI()*MOD(Calculator!$B$32/Calculator!$F$20,1)))*IF(MOD(Calculator!$B$32/Calculator!$F$20,1)&lt;0.5,-1,1))^2)/SQRT(((50*POWER(80,POWER(COS(PI()*MOD(Calculator!$B$32/Calculator!$F$20,1)),2))+MIN(500,MAX(30,100*EXP(-0.3*'VSWR Calculator'!$C$24)*(1+3*ABS(MOD('VSWR Calculator'!$C$23/Calculator!$F$20/2,1)-0.5))))/'VSWR Calculator'!$C$25)+$C62)^2+(1500*ABS(SIN(2*PI()*MOD(Calculator!$B$32/Calculator!$F$20,1)))*IF(MOD(Calculator!$B$32/Calculator!$F$20,1)&lt;0.5,-1,1))^2)),2))</f>
        <v>—</v>
      </c>
      <c r="DF62" s="253" t="str">
        <f aca="false">IF(OR(Calculator!$E$21&lt;&gt;"YES",Calculator!$B$32&lt;Calculator!$G$21),"—",ROUND((1+SQRT(((50*POWER(80,POWER(COS(PI()*MOD(Calculator!$B$32/Calculator!$F$21,1)),2))+MIN(500,MAX(30,100*EXP(-0.3*'VSWR Calculator'!$C$24)*(1+3*ABS(MOD('VSWR Calculator'!$C$23/Calculator!$F$21/2,1)-0.5))))/'VSWR Calculator'!$C$25)-$C62)^2+(1500*ABS(SIN(2*PI()*MOD(Calculator!$B$32/Calculator!$F$21,1)))*IF(MOD(Calculator!$B$32/Calculator!$F$21,1)&lt;0.5,-1,1))^2)/SQRT(((50*POWER(80,POWER(COS(PI()*MOD(Calculator!$B$32/Calculator!$F$21,1)),2))+MIN(500,MAX(30,100*EXP(-0.3*'VSWR Calculator'!$C$24)*(1+3*ABS(MOD('VSWR Calculator'!$C$23/Calculator!$F$21/2,1)-0.5))))/'VSWR Calculator'!$C$25)+$C62)^2+(1500*ABS(SIN(2*PI()*MOD(Calculator!$B$32/Calculator!$F$21,1)))*IF(MOD(Calculator!$B$32/Calculator!$F$21,1)&lt;0.5,-1,1))^2))/(1-SQRT(((50*POWER(80,POWER(COS(PI()*MOD(Calculator!$B$32/Calculator!$F$21,1)),2))+MIN(500,MAX(30,100*EXP(-0.3*'VSWR Calculator'!$C$24)*(1+3*ABS(MOD('VSWR Calculator'!$C$23/Calculator!$F$21/2,1)-0.5))))/'VSWR Calculator'!$C$25)-$C62)^2+(1500*ABS(SIN(2*PI()*MOD(Calculator!$B$32/Calculator!$F$21,1)))*IF(MOD(Calculator!$B$32/Calculator!$F$21,1)&lt;0.5,-1,1))^2)/SQRT(((50*POWER(80,POWER(COS(PI()*MOD(Calculator!$B$32/Calculator!$F$21,1)),2))+MIN(500,MAX(30,100*EXP(-0.3*'VSWR Calculator'!$C$24)*(1+3*ABS(MOD('VSWR Calculator'!$C$23/Calculator!$F$21/2,1)-0.5))))/'VSWR Calculator'!$C$25)+$C62)^2+(1500*ABS(SIN(2*PI()*MOD(Calculator!$B$32/Calculator!$F$21,1)))*IF(MOD(Calculator!$B$32/Calculator!$F$21,1)&lt;0.5,-1,1))^2)),2))</f>
        <v>—</v>
      </c>
      <c r="DG62" s="253" t="str">
        <f aca="false">IF(OR(Calculator!$E$22&lt;&gt;"YES",Calculator!$B$32&lt;Calculator!$G$22),"—",ROUND((1+SQRT(((50*POWER(80,POWER(COS(PI()*MOD(Calculator!$B$32/Calculator!$F$22,1)),2))+MIN(500,MAX(30,100*EXP(-0.3*'VSWR Calculator'!$C$24)*(1+3*ABS(MOD('VSWR Calculator'!$C$23/Calculator!$F$22/2,1)-0.5))))/'VSWR Calculator'!$C$25)-$C62)^2+(1500*ABS(SIN(2*PI()*MOD(Calculator!$B$32/Calculator!$F$22,1)))*IF(MOD(Calculator!$B$32/Calculator!$F$22,1)&lt;0.5,-1,1))^2)/SQRT(((50*POWER(80,POWER(COS(PI()*MOD(Calculator!$B$32/Calculator!$F$22,1)),2))+MIN(500,MAX(30,100*EXP(-0.3*'VSWR Calculator'!$C$24)*(1+3*ABS(MOD('VSWR Calculator'!$C$23/Calculator!$F$22/2,1)-0.5))))/'VSWR Calculator'!$C$25)+$C62)^2+(1500*ABS(SIN(2*PI()*MOD(Calculator!$B$32/Calculator!$F$22,1)))*IF(MOD(Calculator!$B$32/Calculator!$F$22,1)&lt;0.5,-1,1))^2))/(1-SQRT(((50*POWER(80,POWER(COS(PI()*MOD(Calculator!$B$32/Calculator!$F$22,1)),2))+MIN(500,MAX(30,100*EXP(-0.3*'VSWR Calculator'!$C$24)*(1+3*ABS(MOD('VSWR Calculator'!$C$23/Calculator!$F$22/2,1)-0.5))))/'VSWR Calculator'!$C$25)-$C62)^2+(1500*ABS(SIN(2*PI()*MOD(Calculator!$B$32/Calculator!$F$22,1)))*IF(MOD(Calculator!$B$32/Calculator!$F$22,1)&lt;0.5,-1,1))^2)/SQRT(((50*POWER(80,POWER(COS(PI()*MOD(Calculator!$B$32/Calculator!$F$22,1)),2))+MIN(500,MAX(30,100*EXP(-0.3*'VSWR Calculator'!$C$24)*(1+3*ABS(MOD('VSWR Calculator'!$C$23/Calculator!$F$22/2,1)-0.5))))/'VSWR Calculator'!$C$25)+$C62)^2+(1500*ABS(SIN(2*PI()*MOD(Calculator!$B$32/Calculator!$F$22,1)))*IF(MOD(Calculator!$B$32/Calculator!$F$22,1)&lt;0.5,-1,1))^2)),2))</f>
        <v>—</v>
      </c>
      <c r="DH62" s="253" t="n">
        <f aca="false">IFERROR(ROUND((IF(ISNUMBER(CW62),CW62,0)+IF(ISNUMBER(CX62),CX62,0)+IF(ISNUMBER(CY62),CY62,0)+IF(ISNUMBER(CZ62),CZ62,0)+IF(ISNUMBER(DA62),DA62,0)+IF(ISNUMBER(DB62),DB62,0)+IF(ISNUMBER(DC62),DC62,0)+IF(ISNUMBER(DD62),DD62,0)+IF(ISNUMBER(DE62),DE62,0)+IF(ISNUMBER(DF62),DF62,0)+IF(ISNUMBER(DG62),DG62,0))/(IF(ISNUMBER(CW62),1,0)+IF(ISNUMBER(CX62),1,0)+IF(ISNUMBER(CY62),1,0)+IF(ISNUMBER(CZ62),1,0)+IF(ISNUMBER(DA62),1,0)+IF(ISNUMBER(DB62),1,0)+IF(ISNUMBER(DC62),1,0)+IF(ISNUMBER(DD62),1,0)+IF(ISNUMBER(DE62),1,0)+IF(ISNUMBER(DF62),1,0)+IF(ISNUMBER(DG62),1,0)),4),"")</f>
        <v>7.775</v>
      </c>
      <c r="DI62" s="253" t="str">
        <f aca="false">IF(OR(Calculator!$E$12&lt;&gt;"YES",Calculator!$B$33&lt;Calculator!$G$12),"—",ROUND((1+SQRT(((50*POWER(80,POWER(COS(PI()*MOD(Calculator!$B$33/Calculator!$F$12,1)),2))+MIN(500,MAX(30,100*EXP(-0.3*'VSWR Calculator'!$C$24)*(1+3*ABS(MOD('VSWR Calculator'!$C$23/Calculator!$F$12/2,1)-0.5))))/'VSWR Calculator'!$C$25)-$C62)^2+(1500*ABS(SIN(2*PI()*MOD(Calculator!$B$33/Calculator!$F$12,1)))*IF(MOD(Calculator!$B$33/Calculator!$F$12,1)&lt;0.5,-1,1))^2)/SQRT(((50*POWER(80,POWER(COS(PI()*MOD(Calculator!$B$33/Calculator!$F$12,1)),2))+MIN(500,MAX(30,100*EXP(-0.3*'VSWR Calculator'!$C$24)*(1+3*ABS(MOD('VSWR Calculator'!$C$23/Calculator!$F$12/2,1)-0.5))))/'VSWR Calculator'!$C$25)+$C62)^2+(1500*ABS(SIN(2*PI()*MOD(Calculator!$B$33/Calculator!$F$12,1)))*IF(MOD(Calculator!$B$33/Calculator!$F$12,1)&lt;0.5,-1,1))^2))/(1-SQRT(((50*POWER(80,POWER(COS(PI()*MOD(Calculator!$B$33/Calculator!$F$12,1)),2))+MIN(500,MAX(30,100*EXP(-0.3*'VSWR Calculator'!$C$24)*(1+3*ABS(MOD('VSWR Calculator'!$C$23/Calculator!$F$12/2,1)-0.5))))/'VSWR Calculator'!$C$25)-$C62)^2+(1500*ABS(SIN(2*PI()*MOD(Calculator!$B$33/Calculator!$F$12,1)))*IF(MOD(Calculator!$B$33/Calculator!$F$12,1)&lt;0.5,-1,1))^2)/SQRT(((50*POWER(80,POWER(COS(PI()*MOD(Calculator!$B$33/Calculator!$F$12,1)),2))+MIN(500,MAX(30,100*EXP(-0.3*'VSWR Calculator'!$C$24)*(1+3*ABS(MOD('VSWR Calculator'!$C$23/Calculator!$F$12/2,1)-0.5))))/'VSWR Calculator'!$C$25)+$C62)^2+(1500*ABS(SIN(2*PI()*MOD(Calculator!$B$33/Calculator!$F$12,1)))*IF(MOD(Calculator!$B$33/Calculator!$F$12,1)&lt;0.5,-1,1))^2)),2))</f>
        <v>—</v>
      </c>
      <c r="DJ62" s="253" t="str">
        <f aca="false">IF(OR(Calculator!$E$13&lt;&gt;"YES",Calculator!$B$33&lt;Calculator!$G$13),"—",ROUND((1+SQRT(((50*POWER(80,POWER(COS(PI()*MOD(Calculator!$B$33/Calculator!$F$13,1)),2))+MIN(500,MAX(30,100*EXP(-0.3*'VSWR Calculator'!$C$24)*(1+3*ABS(MOD('VSWR Calculator'!$C$23/Calculator!$F$13/2,1)-0.5))))/'VSWR Calculator'!$C$25)-$C62)^2+(1500*ABS(SIN(2*PI()*MOD(Calculator!$B$33/Calculator!$F$13,1)))*IF(MOD(Calculator!$B$33/Calculator!$F$13,1)&lt;0.5,-1,1))^2)/SQRT(((50*POWER(80,POWER(COS(PI()*MOD(Calculator!$B$33/Calculator!$F$13,1)),2))+MIN(500,MAX(30,100*EXP(-0.3*'VSWR Calculator'!$C$24)*(1+3*ABS(MOD('VSWR Calculator'!$C$23/Calculator!$F$13/2,1)-0.5))))/'VSWR Calculator'!$C$25)+$C62)^2+(1500*ABS(SIN(2*PI()*MOD(Calculator!$B$33/Calculator!$F$13,1)))*IF(MOD(Calculator!$B$33/Calculator!$F$13,1)&lt;0.5,-1,1))^2))/(1-SQRT(((50*POWER(80,POWER(COS(PI()*MOD(Calculator!$B$33/Calculator!$F$13,1)),2))+MIN(500,MAX(30,100*EXP(-0.3*'VSWR Calculator'!$C$24)*(1+3*ABS(MOD('VSWR Calculator'!$C$23/Calculator!$F$13/2,1)-0.5))))/'VSWR Calculator'!$C$25)-$C62)^2+(1500*ABS(SIN(2*PI()*MOD(Calculator!$B$33/Calculator!$F$13,1)))*IF(MOD(Calculator!$B$33/Calculator!$F$13,1)&lt;0.5,-1,1))^2)/SQRT(((50*POWER(80,POWER(COS(PI()*MOD(Calculator!$B$33/Calculator!$F$13,1)),2))+MIN(500,MAX(30,100*EXP(-0.3*'VSWR Calculator'!$C$24)*(1+3*ABS(MOD('VSWR Calculator'!$C$23/Calculator!$F$13/2,1)-0.5))))/'VSWR Calculator'!$C$25)+$C62)^2+(1500*ABS(SIN(2*PI()*MOD(Calculator!$B$33/Calculator!$F$13,1)))*IF(MOD(Calculator!$B$33/Calculator!$F$13,1)&lt;0.5,-1,1))^2)),2))</f>
        <v>—</v>
      </c>
      <c r="DK62" s="253" t="str">
        <f aca="false">IF(OR(Calculator!$E$14&lt;&gt;"YES",Calculator!$B$33&lt;Calculator!$G$14),"—",ROUND((1+SQRT(((50*POWER(80,POWER(COS(PI()*MOD(Calculator!$B$33/Calculator!$F$14,1)),2))+MIN(500,MAX(30,100*EXP(-0.3*'VSWR Calculator'!$C$24)*(1+3*ABS(MOD('VSWR Calculator'!$C$23/Calculator!$F$14/2,1)-0.5))))/'VSWR Calculator'!$C$25)-$C62)^2+(1500*ABS(SIN(2*PI()*MOD(Calculator!$B$33/Calculator!$F$14,1)))*IF(MOD(Calculator!$B$33/Calculator!$F$14,1)&lt;0.5,-1,1))^2)/SQRT(((50*POWER(80,POWER(COS(PI()*MOD(Calculator!$B$33/Calculator!$F$14,1)),2))+MIN(500,MAX(30,100*EXP(-0.3*'VSWR Calculator'!$C$24)*(1+3*ABS(MOD('VSWR Calculator'!$C$23/Calculator!$F$14/2,1)-0.5))))/'VSWR Calculator'!$C$25)+$C62)^2+(1500*ABS(SIN(2*PI()*MOD(Calculator!$B$33/Calculator!$F$14,1)))*IF(MOD(Calculator!$B$33/Calculator!$F$14,1)&lt;0.5,-1,1))^2))/(1-SQRT(((50*POWER(80,POWER(COS(PI()*MOD(Calculator!$B$33/Calculator!$F$14,1)),2))+MIN(500,MAX(30,100*EXP(-0.3*'VSWR Calculator'!$C$24)*(1+3*ABS(MOD('VSWR Calculator'!$C$23/Calculator!$F$14/2,1)-0.5))))/'VSWR Calculator'!$C$25)-$C62)^2+(1500*ABS(SIN(2*PI()*MOD(Calculator!$B$33/Calculator!$F$14,1)))*IF(MOD(Calculator!$B$33/Calculator!$F$14,1)&lt;0.5,-1,1))^2)/SQRT(((50*POWER(80,POWER(COS(PI()*MOD(Calculator!$B$33/Calculator!$F$14,1)),2))+MIN(500,MAX(30,100*EXP(-0.3*'VSWR Calculator'!$C$24)*(1+3*ABS(MOD('VSWR Calculator'!$C$23/Calculator!$F$14/2,1)-0.5))))/'VSWR Calculator'!$C$25)+$C62)^2+(1500*ABS(SIN(2*PI()*MOD(Calculator!$B$33/Calculator!$F$14,1)))*IF(MOD(Calculator!$B$33/Calculator!$F$14,1)&lt;0.5,-1,1))^2)),2))</f>
        <v>—</v>
      </c>
      <c r="DL62" s="253" t="n">
        <f aca="false">IF(OR(Calculator!$E$15&lt;&gt;"YES",Calculator!$B$33&lt;Calculator!$G$15),"—",ROUND((1+SQRT(((50*POWER(80,POWER(COS(PI()*MOD(Calculator!$B$33/Calculator!$F$15,1)),2))+MIN(500,MAX(30,100*EXP(-0.3*'VSWR Calculator'!$C$24)*(1+3*ABS(MOD('VSWR Calculator'!$C$23/Calculator!$F$15/2,1)-0.5))))/'VSWR Calculator'!$C$25)-$C62)^2+(1500*ABS(SIN(2*PI()*MOD(Calculator!$B$33/Calculator!$F$15,1)))*IF(MOD(Calculator!$B$33/Calculator!$F$15,1)&lt;0.5,-1,1))^2)/SQRT(((50*POWER(80,POWER(COS(PI()*MOD(Calculator!$B$33/Calculator!$F$15,1)),2))+MIN(500,MAX(30,100*EXP(-0.3*'VSWR Calculator'!$C$24)*(1+3*ABS(MOD('VSWR Calculator'!$C$23/Calculator!$F$15/2,1)-0.5))))/'VSWR Calculator'!$C$25)+$C62)^2+(1500*ABS(SIN(2*PI()*MOD(Calculator!$B$33/Calculator!$F$15,1)))*IF(MOD(Calculator!$B$33/Calculator!$F$15,1)&lt;0.5,-1,1))^2))/(1-SQRT(((50*POWER(80,POWER(COS(PI()*MOD(Calculator!$B$33/Calculator!$F$15,1)),2))+MIN(500,MAX(30,100*EXP(-0.3*'VSWR Calculator'!$C$24)*(1+3*ABS(MOD('VSWR Calculator'!$C$23/Calculator!$F$15/2,1)-0.5))))/'VSWR Calculator'!$C$25)-$C62)^2+(1500*ABS(SIN(2*PI()*MOD(Calculator!$B$33/Calculator!$F$15,1)))*IF(MOD(Calculator!$B$33/Calculator!$F$15,1)&lt;0.5,-1,1))^2)/SQRT(((50*POWER(80,POWER(COS(PI()*MOD(Calculator!$B$33/Calculator!$F$15,1)),2))+MIN(500,MAX(30,100*EXP(-0.3*'VSWR Calculator'!$C$24)*(1+3*ABS(MOD('VSWR Calculator'!$C$23/Calculator!$F$15/2,1)-0.5))))/'VSWR Calculator'!$C$25)+$C62)^2+(1500*ABS(SIN(2*PI()*MOD(Calculator!$B$33/Calculator!$F$15,1)))*IF(MOD(Calculator!$B$33/Calculator!$F$15,1)&lt;0.5,-1,1))^2)),2))</f>
        <v>2.64</v>
      </c>
      <c r="DM62" s="253" t="str">
        <f aca="false">IF(OR(Calculator!$E$16&lt;&gt;"YES",Calculator!$B$33&lt;Calculator!$G$16),"—",ROUND((1+SQRT(((50*POWER(80,POWER(COS(PI()*MOD(Calculator!$B$33/Calculator!$F$16,1)),2))+MIN(500,MAX(30,100*EXP(-0.3*'VSWR Calculator'!$C$24)*(1+3*ABS(MOD('VSWR Calculator'!$C$23/Calculator!$F$16/2,1)-0.5))))/'VSWR Calculator'!$C$25)-$C62)^2+(1500*ABS(SIN(2*PI()*MOD(Calculator!$B$33/Calculator!$F$16,1)))*IF(MOD(Calculator!$B$33/Calculator!$F$16,1)&lt;0.5,-1,1))^2)/SQRT(((50*POWER(80,POWER(COS(PI()*MOD(Calculator!$B$33/Calculator!$F$16,1)),2))+MIN(500,MAX(30,100*EXP(-0.3*'VSWR Calculator'!$C$24)*(1+3*ABS(MOD('VSWR Calculator'!$C$23/Calculator!$F$16/2,1)-0.5))))/'VSWR Calculator'!$C$25)+$C62)^2+(1500*ABS(SIN(2*PI()*MOD(Calculator!$B$33/Calculator!$F$16,1)))*IF(MOD(Calculator!$B$33/Calculator!$F$16,1)&lt;0.5,-1,1))^2))/(1-SQRT(((50*POWER(80,POWER(COS(PI()*MOD(Calculator!$B$33/Calculator!$F$16,1)),2))+MIN(500,MAX(30,100*EXP(-0.3*'VSWR Calculator'!$C$24)*(1+3*ABS(MOD('VSWR Calculator'!$C$23/Calculator!$F$16/2,1)-0.5))))/'VSWR Calculator'!$C$25)-$C62)^2+(1500*ABS(SIN(2*PI()*MOD(Calculator!$B$33/Calculator!$F$16,1)))*IF(MOD(Calculator!$B$33/Calculator!$F$16,1)&lt;0.5,-1,1))^2)/SQRT(((50*POWER(80,POWER(COS(PI()*MOD(Calculator!$B$33/Calculator!$F$16,1)),2))+MIN(500,MAX(30,100*EXP(-0.3*'VSWR Calculator'!$C$24)*(1+3*ABS(MOD('VSWR Calculator'!$C$23/Calculator!$F$16/2,1)-0.5))))/'VSWR Calculator'!$C$25)+$C62)^2+(1500*ABS(SIN(2*PI()*MOD(Calculator!$B$33/Calculator!$F$16,1)))*IF(MOD(Calculator!$B$33/Calculator!$F$16,1)&lt;0.5,-1,1))^2)),2))</f>
        <v>—</v>
      </c>
      <c r="DN62" s="253" t="n">
        <f aca="false">IF(OR(Calculator!$E$17&lt;&gt;"YES",Calculator!$B$33&lt;Calculator!$G$17),"—",ROUND((1+SQRT(((50*POWER(80,POWER(COS(PI()*MOD(Calculator!$B$33/Calculator!$F$17,1)),2))+MIN(500,MAX(30,100*EXP(-0.3*'VSWR Calculator'!$C$24)*(1+3*ABS(MOD('VSWR Calculator'!$C$23/Calculator!$F$17/2,1)-0.5))))/'VSWR Calculator'!$C$25)-$C62)^2+(1500*ABS(SIN(2*PI()*MOD(Calculator!$B$33/Calculator!$F$17,1)))*IF(MOD(Calculator!$B$33/Calculator!$F$17,1)&lt;0.5,-1,1))^2)/SQRT(((50*POWER(80,POWER(COS(PI()*MOD(Calculator!$B$33/Calculator!$F$17,1)),2))+MIN(500,MAX(30,100*EXP(-0.3*'VSWR Calculator'!$C$24)*(1+3*ABS(MOD('VSWR Calculator'!$C$23/Calculator!$F$17/2,1)-0.5))))/'VSWR Calculator'!$C$25)+$C62)^2+(1500*ABS(SIN(2*PI()*MOD(Calculator!$B$33/Calculator!$F$17,1)))*IF(MOD(Calculator!$B$33/Calculator!$F$17,1)&lt;0.5,-1,1))^2))/(1-SQRT(((50*POWER(80,POWER(COS(PI()*MOD(Calculator!$B$33/Calculator!$F$17,1)),2))+MIN(500,MAX(30,100*EXP(-0.3*'VSWR Calculator'!$C$24)*(1+3*ABS(MOD('VSWR Calculator'!$C$23/Calculator!$F$17/2,1)-0.5))))/'VSWR Calculator'!$C$25)-$C62)^2+(1500*ABS(SIN(2*PI()*MOD(Calculator!$B$33/Calculator!$F$17,1)))*IF(MOD(Calculator!$B$33/Calculator!$F$17,1)&lt;0.5,-1,1))^2)/SQRT(((50*POWER(80,POWER(COS(PI()*MOD(Calculator!$B$33/Calculator!$F$17,1)),2))+MIN(500,MAX(30,100*EXP(-0.3*'VSWR Calculator'!$C$24)*(1+3*ABS(MOD('VSWR Calculator'!$C$23/Calculator!$F$17/2,1)-0.5))))/'VSWR Calculator'!$C$25)+$C62)^2+(1500*ABS(SIN(2*PI()*MOD(Calculator!$B$33/Calculator!$F$17,1)))*IF(MOD(Calculator!$B$33/Calculator!$F$17,1)&lt;0.5,-1,1))^2)),2))</f>
        <v>14.03</v>
      </c>
      <c r="DO62" s="253" t="str">
        <f aca="false">IF(OR(Calculator!$E$18&lt;&gt;"YES",Calculator!$B$33&lt;Calculator!$G$18),"—",ROUND((1+SQRT(((50*POWER(80,POWER(COS(PI()*MOD(Calculator!$B$33/Calculator!$F$18,1)),2))+MIN(500,MAX(30,100*EXP(-0.3*'VSWR Calculator'!$C$24)*(1+3*ABS(MOD('VSWR Calculator'!$C$23/Calculator!$F$18/2,1)-0.5))))/'VSWR Calculator'!$C$25)-$C62)^2+(1500*ABS(SIN(2*PI()*MOD(Calculator!$B$33/Calculator!$F$18,1)))*IF(MOD(Calculator!$B$33/Calculator!$F$18,1)&lt;0.5,-1,1))^2)/SQRT(((50*POWER(80,POWER(COS(PI()*MOD(Calculator!$B$33/Calculator!$F$18,1)),2))+MIN(500,MAX(30,100*EXP(-0.3*'VSWR Calculator'!$C$24)*(1+3*ABS(MOD('VSWR Calculator'!$C$23/Calculator!$F$18/2,1)-0.5))))/'VSWR Calculator'!$C$25)+$C62)^2+(1500*ABS(SIN(2*PI()*MOD(Calculator!$B$33/Calculator!$F$18,1)))*IF(MOD(Calculator!$B$33/Calculator!$F$18,1)&lt;0.5,-1,1))^2))/(1-SQRT(((50*POWER(80,POWER(COS(PI()*MOD(Calculator!$B$33/Calculator!$F$18,1)),2))+MIN(500,MAX(30,100*EXP(-0.3*'VSWR Calculator'!$C$24)*(1+3*ABS(MOD('VSWR Calculator'!$C$23/Calculator!$F$18/2,1)-0.5))))/'VSWR Calculator'!$C$25)-$C62)^2+(1500*ABS(SIN(2*PI()*MOD(Calculator!$B$33/Calculator!$F$18,1)))*IF(MOD(Calculator!$B$33/Calculator!$F$18,1)&lt;0.5,-1,1))^2)/SQRT(((50*POWER(80,POWER(COS(PI()*MOD(Calculator!$B$33/Calculator!$F$18,1)),2))+MIN(500,MAX(30,100*EXP(-0.3*'VSWR Calculator'!$C$24)*(1+3*ABS(MOD('VSWR Calculator'!$C$23/Calculator!$F$18/2,1)-0.5))))/'VSWR Calculator'!$C$25)+$C62)^2+(1500*ABS(SIN(2*PI()*MOD(Calculator!$B$33/Calculator!$F$18,1)))*IF(MOD(Calculator!$B$33/Calculator!$F$18,1)&lt;0.5,-1,1))^2)),2))</f>
        <v>—</v>
      </c>
      <c r="DP62" s="253" t="str">
        <f aca="false">IF(OR(Calculator!$E$19&lt;&gt;"YES",Calculator!$B$33&lt;Calculator!$G$19),"—",ROUND((1+SQRT(((50*POWER(80,POWER(COS(PI()*MOD(Calculator!$B$33/Calculator!$F$19,1)),2))+MIN(500,MAX(30,100*EXP(-0.3*'VSWR Calculator'!$C$24)*(1+3*ABS(MOD('VSWR Calculator'!$C$23/Calculator!$F$19/2,1)-0.5))))/'VSWR Calculator'!$C$25)-$C62)^2+(1500*ABS(SIN(2*PI()*MOD(Calculator!$B$33/Calculator!$F$19,1)))*IF(MOD(Calculator!$B$33/Calculator!$F$19,1)&lt;0.5,-1,1))^2)/SQRT(((50*POWER(80,POWER(COS(PI()*MOD(Calculator!$B$33/Calculator!$F$19,1)),2))+MIN(500,MAX(30,100*EXP(-0.3*'VSWR Calculator'!$C$24)*(1+3*ABS(MOD('VSWR Calculator'!$C$23/Calculator!$F$19/2,1)-0.5))))/'VSWR Calculator'!$C$25)+$C62)^2+(1500*ABS(SIN(2*PI()*MOD(Calculator!$B$33/Calculator!$F$19,1)))*IF(MOD(Calculator!$B$33/Calculator!$F$19,1)&lt;0.5,-1,1))^2))/(1-SQRT(((50*POWER(80,POWER(COS(PI()*MOD(Calculator!$B$33/Calculator!$F$19,1)),2))+MIN(500,MAX(30,100*EXP(-0.3*'VSWR Calculator'!$C$24)*(1+3*ABS(MOD('VSWR Calculator'!$C$23/Calculator!$F$19/2,1)-0.5))))/'VSWR Calculator'!$C$25)-$C62)^2+(1500*ABS(SIN(2*PI()*MOD(Calculator!$B$33/Calculator!$F$19,1)))*IF(MOD(Calculator!$B$33/Calculator!$F$19,1)&lt;0.5,-1,1))^2)/SQRT(((50*POWER(80,POWER(COS(PI()*MOD(Calculator!$B$33/Calculator!$F$19,1)),2))+MIN(500,MAX(30,100*EXP(-0.3*'VSWR Calculator'!$C$24)*(1+3*ABS(MOD('VSWR Calculator'!$C$23/Calculator!$F$19/2,1)-0.5))))/'VSWR Calculator'!$C$25)+$C62)^2+(1500*ABS(SIN(2*PI()*MOD(Calculator!$B$33/Calculator!$F$19,1)))*IF(MOD(Calculator!$B$33/Calculator!$F$19,1)&lt;0.5,-1,1))^2)),2))</f>
        <v>—</v>
      </c>
      <c r="DQ62" s="253" t="str">
        <f aca="false">IF(OR(Calculator!$E$20&lt;&gt;"YES",Calculator!$B$33&lt;Calculator!$G$20),"—",ROUND((1+SQRT(((50*POWER(80,POWER(COS(PI()*MOD(Calculator!$B$33/Calculator!$F$20,1)),2))+MIN(500,MAX(30,100*EXP(-0.3*'VSWR Calculator'!$C$24)*(1+3*ABS(MOD('VSWR Calculator'!$C$23/Calculator!$F$20/2,1)-0.5))))/'VSWR Calculator'!$C$25)-$C62)^2+(1500*ABS(SIN(2*PI()*MOD(Calculator!$B$33/Calculator!$F$20,1)))*IF(MOD(Calculator!$B$33/Calculator!$F$20,1)&lt;0.5,-1,1))^2)/SQRT(((50*POWER(80,POWER(COS(PI()*MOD(Calculator!$B$33/Calculator!$F$20,1)),2))+MIN(500,MAX(30,100*EXP(-0.3*'VSWR Calculator'!$C$24)*(1+3*ABS(MOD('VSWR Calculator'!$C$23/Calculator!$F$20/2,1)-0.5))))/'VSWR Calculator'!$C$25)+$C62)^2+(1500*ABS(SIN(2*PI()*MOD(Calculator!$B$33/Calculator!$F$20,1)))*IF(MOD(Calculator!$B$33/Calculator!$F$20,1)&lt;0.5,-1,1))^2))/(1-SQRT(((50*POWER(80,POWER(COS(PI()*MOD(Calculator!$B$33/Calculator!$F$20,1)),2))+MIN(500,MAX(30,100*EXP(-0.3*'VSWR Calculator'!$C$24)*(1+3*ABS(MOD('VSWR Calculator'!$C$23/Calculator!$F$20/2,1)-0.5))))/'VSWR Calculator'!$C$25)-$C62)^2+(1500*ABS(SIN(2*PI()*MOD(Calculator!$B$33/Calculator!$F$20,1)))*IF(MOD(Calculator!$B$33/Calculator!$F$20,1)&lt;0.5,-1,1))^2)/SQRT(((50*POWER(80,POWER(COS(PI()*MOD(Calculator!$B$33/Calculator!$F$20,1)),2))+MIN(500,MAX(30,100*EXP(-0.3*'VSWR Calculator'!$C$24)*(1+3*ABS(MOD('VSWR Calculator'!$C$23/Calculator!$F$20/2,1)-0.5))))/'VSWR Calculator'!$C$25)+$C62)^2+(1500*ABS(SIN(2*PI()*MOD(Calculator!$B$33/Calculator!$F$20,1)))*IF(MOD(Calculator!$B$33/Calculator!$F$20,1)&lt;0.5,-1,1))^2)),2))</f>
        <v>—</v>
      </c>
      <c r="DR62" s="253" t="str">
        <f aca="false">IF(OR(Calculator!$E$21&lt;&gt;"YES",Calculator!$B$33&lt;Calculator!$G$21),"—",ROUND((1+SQRT(((50*POWER(80,POWER(COS(PI()*MOD(Calculator!$B$33/Calculator!$F$21,1)),2))+MIN(500,MAX(30,100*EXP(-0.3*'VSWR Calculator'!$C$24)*(1+3*ABS(MOD('VSWR Calculator'!$C$23/Calculator!$F$21/2,1)-0.5))))/'VSWR Calculator'!$C$25)-$C62)^2+(1500*ABS(SIN(2*PI()*MOD(Calculator!$B$33/Calculator!$F$21,1)))*IF(MOD(Calculator!$B$33/Calculator!$F$21,1)&lt;0.5,-1,1))^2)/SQRT(((50*POWER(80,POWER(COS(PI()*MOD(Calculator!$B$33/Calculator!$F$21,1)),2))+MIN(500,MAX(30,100*EXP(-0.3*'VSWR Calculator'!$C$24)*(1+3*ABS(MOD('VSWR Calculator'!$C$23/Calculator!$F$21/2,1)-0.5))))/'VSWR Calculator'!$C$25)+$C62)^2+(1500*ABS(SIN(2*PI()*MOD(Calculator!$B$33/Calculator!$F$21,1)))*IF(MOD(Calculator!$B$33/Calculator!$F$21,1)&lt;0.5,-1,1))^2))/(1-SQRT(((50*POWER(80,POWER(COS(PI()*MOD(Calculator!$B$33/Calculator!$F$21,1)),2))+MIN(500,MAX(30,100*EXP(-0.3*'VSWR Calculator'!$C$24)*(1+3*ABS(MOD('VSWR Calculator'!$C$23/Calculator!$F$21/2,1)-0.5))))/'VSWR Calculator'!$C$25)-$C62)^2+(1500*ABS(SIN(2*PI()*MOD(Calculator!$B$33/Calculator!$F$21,1)))*IF(MOD(Calculator!$B$33/Calculator!$F$21,1)&lt;0.5,-1,1))^2)/SQRT(((50*POWER(80,POWER(COS(PI()*MOD(Calculator!$B$33/Calculator!$F$21,1)),2))+MIN(500,MAX(30,100*EXP(-0.3*'VSWR Calculator'!$C$24)*(1+3*ABS(MOD('VSWR Calculator'!$C$23/Calculator!$F$21/2,1)-0.5))))/'VSWR Calculator'!$C$25)+$C62)^2+(1500*ABS(SIN(2*PI()*MOD(Calculator!$B$33/Calculator!$F$21,1)))*IF(MOD(Calculator!$B$33/Calculator!$F$21,1)&lt;0.5,-1,1))^2)),2))</f>
        <v>—</v>
      </c>
      <c r="DS62" s="253" t="str">
        <f aca="false">IF(OR(Calculator!$E$22&lt;&gt;"YES",Calculator!$B$33&lt;Calculator!$G$22),"—",ROUND((1+SQRT(((50*POWER(80,POWER(COS(PI()*MOD(Calculator!$B$33/Calculator!$F$22,1)),2))+MIN(500,MAX(30,100*EXP(-0.3*'VSWR Calculator'!$C$24)*(1+3*ABS(MOD('VSWR Calculator'!$C$23/Calculator!$F$22/2,1)-0.5))))/'VSWR Calculator'!$C$25)-$C62)^2+(1500*ABS(SIN(2*PI()*MOD(Calculator!$B$33/Calculator!$F$22,1)))*IF(MOD(Calculator!$B$33/Calculator!$F$22,1)&lt;0.5,-1,1))^2)/SQRT(((50*POWER(80,POWER(COS(PI()*MOD(Calculator!$B$33/Calculator!$F$22,1)),2))+MIN(500,MAX(30,100*EXP(-0.3*'VSWR Calculator'!$C$24)*(1+3*ABS(MOD('VSWR Calculator'!$C$23/Calculator!$F$22/2,1)-0.5))))/'VSWR Calculator'!$C$25)+$C62)^2+(1500*ABS(SIN(2*PI()*MOD(Calculator!$B$33/Calculator!$F$22,1)))*IF(MOD(Calculator!$B$33/Calculator!$F$22,1)&lt;0.5,-1,1))^2))/(1-SQRT(((50*POWER(80,POWER(COS(PI()*MOD(Calculator!$B$33/Calculator!$F$22,1)),2))+MIN(500,MAX(30,100*EXP(-0.3*'VSWR Calculator'!$C$24)*(1+3*ABS(MOD('VSWR Calculator'!$C$23/Calculator!$F$22/2,1)-0.5))))/'VSWR Calculator'!$C$25)-$C62)^2+(1500*ABS(SIN(2*PI()*MOD(Calculator!$B$33/Calculator!$F$22,1)))*IF(MOD(Calculator!$B$33/Calculator!$F$22,1)&lt;0.5,-1,1))^2)/SQRT(((50*POWER(80,POWER(COS(PI()*MOD(Calculator!$B$33/Calculator!$F$22,1)),2))+MIN(500,MAX(30,100*EXP(-0.3*'VSWR Calculator'!$C$24)*(1+3*ABS(MOD('VSWR Calculator'!$C$23/Calculator!$F$22/2,1)-0.5))))/'VSWR Calculator'!$C$25)+$C62)^2+(1500*ABS(SIN(2*PI()*MOD(Calculator!$B$33/Calculator!$F$22,1)))*IF(MOD(Calculator!$B$33/Calculator!$F$22,1)&lt;0.5,-1,1))^2)),2))</f>
        <v>—</v>
      </c>
      <c r="DT62" s="253" t="n">
        <f aca="false">IFERROR(ROUND((IF(ISNUMBER(DI62),DI62,0)+IF(ISNUMBER(DJ62),DJ62,0)+IF(ISNUMBER(DK62),DK62,0)+IF(ISNUMBER(DL62),DL62,0)+IF(ISNUMBER(DM62),DM62,0)+IF(ISNUMBER(DN62),DN62,0)+IF(ISNUMBER(DO62),DO62,0)+IF(ISNUMBER(DP62),DP62,0)+IF(ISNUMBER(DQ62),DQ62,0)+IF(ISNUMBER(DR62),DR62,0)+IF(ISNUMBER(DS62),DS62,0))/(IF(ISNUMBER(DI62),1,0)+IF(ISNUMBER(DJ62),1,0)+IF(ISNUMBER(DK62),1,0)+IF(ISNUMBER(DL62),1,0)+IF(ISNUMBER(DM62),1,0)+IF(ISNUMBER(DN62),1,0)+IF(ISNUMBER(DO62),1,0)+IF(ISNUMBER(DP62),1,0)+IF(ISNUMBER(DQ62),1,0)+IF(ISNUMBER(DR62),1,0)+IF(ISNUMBER(DS62),1,0)),4),"")</f>
        <v>8.335</v>
      </c>
      <c r="DU62" s="300" t="str">
        <f aca="false">IF(OR(Calculator!$E$12&lt;&gt;"YES",Calculator!$B$34&lt;Calculator!$G$12),"—",ROUND((1+SQRT(((50*POWER(80,POWER(COS(PI()*MOD(Calculator!$B$34/Calculator!$F$12,1)),2))-$C62)^2+(1500*ABS(SIN(2*PI()*MOD(Calculator!$B$34/Calculator!$F$12,1)))*IF(MOD(Calculator!$B$34/Calculator!$F$12,1)&lt;0.5,-1,1))^2)/((50*POWER(80,POWER(COS(PI()*MOD(Calculator!$B$34/Calculator!$F$12,1)),2))+$C62)^2+(1500*ABS(SIN(2*PI()*MOD(Calculator!$B$34/Calculator!$F$12,1)))*IF(MOD(Calculator!$B$34/Calculator!$F$12,1)&lt;0.5,-1,1))^2)))/(1-SQRT(((50*POWER(80,POWER(COS(PI()*MOD(Calculator!$B$34/Calculator!$F$12,1)),2))-$C62)^2+(1500*ABS(SIN(2*PI()*MOD(Calculator!$B$34/Calculator!$F$12,1)))*IF(MOD(Calculator!$B$34/Calculator!$F$12,1)&lt;0.5,-1,1))^2)/((50*POWER(80,POWER(COS(PI()*MOD(Calculator!$B$34/Calculator!$F$12,1)),2))+$C62)^2+(1500*ABS(SIN(2*PI()*MOD(Calculator!$B$34/Calculator!$F$12,1)))*IF(MOD(Calculator!$B$34/Calculator!$F$12,1)&lt;0.5,-1,1))^2))),2))</f>
        <v>—</v>
      </c>
      <c r="DV62" s="300" t="str">
        <f aca="false">IF(OR(Calculator!$E$13&lt;&gt;"YES",Calculator!$B$34&lt;Calculator!$G$13),"—",ROUND((1+SQRT(((50*POWER(80,POWER(COS(PI()*MOD(Calculator!$B$34/Calculator!$F$13,1)),2))-$C62)^2+(1500*ABS(SIN(2*PI()*MOD(Calculator!$B$34/Calculator!$F$13,1)))*IF(MOD(Calculator!$B$34/Calculator!$F$13,1)&lt;0.5,-1,1))^2)/((50*POWER(80,POWER(COS(PI()*MOD(Calculator!$B$34/Calculator!$F$13,1)),2))+$C62)^2+(1500*ABS(SIN(2*PI()*MOD(Calculator!$B$34/Calculator!$F$13,1)))*IF(MOD(Calculator!$B$34/Calculator!$F$13,1)&lt;0.5,-1,1))^2)))/(1-SQRT(((50*POWER(80,POWER(COS(PI()*MOD(Calculator!$B$34/Calculator!$F$13,1)),2))-$C62)^2+(1500*ABS(SIN(2*PI()*MOD(Calculator!$B$34/Calculator!$F$13,1)))*IF(MOD(Calculator!$B$34/Calculator!$F$13,1)&lt;0.5,-1,1))^2)/((50*POWER(80,POWER(COS(PI()*MOD(Calculator!$B$34/Calculator!$F$13,1)),2))+$C62)^2+(1500*ABS(SIN(2*PI()*MOD(Calculator!$B$34/Calculator!$F$13,1)))*IF(MOD(Calculator!$B$34/Calculator!$F$13,1)&lt;0.5,-1,1))^2))),2))</f>
        <v>—</v>
      </c>
      <c r="DW62" s="300" t="str">
        <f aca="false">IF(OR(Calculator!$E$14&lt;&gt;"YES",Calculator!$B$34&lt;Calculator!$G$14),"—",ROUND((1+SQRT(((50*POWER(80,POWER(COS(PI()*MOD(Calculator!$B$34/Calculator!$F$14,1)),2))-$C62)^2+(1500*ABS(SIN(2*PI()*MOD(Calculator!$B$34/Calculator!$F$14,1)))*IF(MOD(Calculator!$B$34/Calculator!$F$14,1)&lt;0.5,-1,1))^2)/((50*POWER(80,POWER(COS(PI()*MOD(Calculator!$B$34/Calculator!$F$14,1)),2))+$C62)^2+(1500*ABS(SIN(2*PI()*MOD(Calculator!$B$34/Calculator!$F$14,1)))*IF(MOD(Calculator!$B$34/Calculator!$F$14,1)&lt;0.5,-1,1))^2)))/(1-SQRT(((50*POWER(80,POWER(COS(PI()*MOD(Calculator!$B$34/Calculator!$F$14,1)),2))-$C62)^2+(1500*ABS(SIN(2*PI()*MOD(Calculator!$B$34/Calculator!$F$14,1)))*IF(MOD(Calculator!$B$34/Calculator!$F$14,1)&lt;0.5,-1,1))^2)/((50*POWER(80,POWER(COS(PI()*MOD(Calculator!$B$34/Calculator!$F$14,1)),2))+$C62)^2+(1500*ABS(SIN(2*PI()*MOD(Calculator!$B$34/Calculator!$F$14,1)))*IF(MOD(Calculator!$B$34/Calculator!$F$14,1)&lt;0.5,-1,1))^2))),2))</f>
        <v>—</v>
      </c>
      <c r="DX62" s="300" t="n">
        <f aca="false">IF(OR(Calculator!$E$15&lt;&gt;"YES",Calculator!$B$34&lt;Calculator!$G$15),"—",ROUND((1+SQRT(((50*POWER(80,POWER(COS(PI()*MOD(Calculator!$B$34/Calculator!$F$15,1)),2))-$C62)^2+(1500*ABS(SIN(2*PI()*MOD(Calculator!$B$34/Calculator!$F$15,1)))*IF(MOD(Calculator!$B$34/Calculator!$F$15,1)&lt;0.5,-1,1))^2)/((50*POWER(80,POWER(COS(PI()*MOD(Calculator!$B$34/Calculator!$F$15,1)),2))+$C62)^2+(1500*ABS(SIN(2*PI()*MOD(Calculator!$B$34/Calculator!$F$15,1)))*IF(MOD(Calculator!$B$34/Calculator!$F$15,1)&lt;0.5,-1,1))^2)))/(1-SQRT(((50*POWER(80,POWER(COS(PI()*MOD(Calculator!$B$34/Calculator!$F$15,1)),2))-$C62)^2+(1500*ABS(SIN(2*PI()*MOD(Calculator!$B$34/Calculator!$F$15,1)))*IF(MOD(Calculator!$B$34/Calculator!$F$15,1)&lt;0.5,-1,1))^2)/((50*POWER(80,POWER(COS(PI()*MOD(Calculator!$B$34/Calculator!$F$15,1)),2))+$C62)^2+(1500*ABS(SIN(2*PI()*MOD(Calculator!$B$34/Calculator!$F$15,1)))*IF(MOD(Calculator!$B$34/Calculator!$F$15,1)&lt;0.5,-1,1))^2))),2))</f>
        <v>18.86</v>
      </c>
      <c r="DY62" s="300" t="str">
        <f aca="false">IF(OR(Calculator!$E$16&lt;&gt;"YES",Calculator!$B$34&lt;Calculator!$G$16),"—",ROUND((1+SQRT(((50*POWER(80,POWER(COS(PI()*MOD(Calculator!$B$34/Calculator!$F$16,1)),2))-$C62)^2+(1500*ABS(SIN(2*PI()*MOD(Calculator!$B$34/Calculator!$F$16,1)))*IF(MOD(Calculator!$B$34/Calculator!$F$16,1)&lt;0.5,-1,1))^2)/((50*POWER(80,POWER(COS(PI()*MOD(Calculator!$B$34/Calculator!$F$16,1)),2))+$C62)^2+(1500*ABS(SIN(2*PI()*MOD(Calculator!$B$34/Calculator!$F$16,1)))*IF(MOD(Calculator!$B$34/Calculator!$F$16,1)&lt;0.5,-1,1))^2)))/(1-SQRT(((50*POWER(80,POWER(COS(PI()*MOD(Calculator!$B$34/Calculator!$F$16,1)),2))-$C62)^2+(1500*ABS(SIN(2*PI()*MOD(Calculator!$B$34/Calculator!$F$16,1)))*IF(MOD(Calculator!$B$34/Calculator!$F$16,1)&lt;0.5,-1,1))^2)/((50*POWER(80,POWER(COS(PI()*MOD(Calculator!$B$34/Calculator!$F$16,1)),2))+$C62)^2+(1500*ABS(SIN(2*PI()*MOD(Calculator!$B$34/Calculator!$F$16,1)))*IF(MOD(Calculator!$B$34/Calculator!$F$16,1)&lt;0.5,-1,1))^2))),2))</f>
        <v>—</v>
      </c>
      <c r="DZ62" s="300" t="n">
        <f aca="false">IF(OR(Calculator!$E$17&lt;&gt;"YES",Calculator!$B$34&lt;Calculator!$G$17),"—",ROUND((1+SQRT(((50*POWER(80,POWER(COS(PI()*MOD(Calculator!$B$34/Calculator!$F$17,1)),2))-$C62)^2+(1500*ABS(SIN(2*PI()*MOD(Calculator!$B$34/Calculator!$F$17,1)))*IF(MOD(Calculator!$B$34/Calculator!$F$17,1)&lt;0.5,-1,1))^2)/((50*POWER(80,POWER(COS(PI()*MOD(Calculator!$B$34/Calculator!$F$17,1)),2))+$C62)^2+(1500*ABS(SIN(2*PI()*MOD(Calculator!$B$34/Calculator!$F$17,1)))*IF(MOD(Calculator!$B$34/Calculator!$F$17,1)&lt;0.5,-1,1))^2)))/(1-SQRT(((50*POWER(80,POWER(COS(PI()*MOD(Calculator!$B$34/Calculator!$F$17,1)),2))-$C62)^2+(1500*ABS(SIN(2*PI()*MOD(Calculator!$B$34/Calculator!$F$17,1)))*IF(MOD(Calculator!$B$34/Calculator!$F$17,1)&lt;0.5,-1,1))^2)/((50*POWER(80,POWER(COS(PI()*MOD(Calculator!$B$34/Calculator!$F$17,1)),2))+$C62)^2+(1500*ABS(SIN(2*PI()*MOD(Calculator!$B$34/Calculator!$F$17,1)))*IF(MOD(Calculator!$B$34/Calculator!$F$17,1)&lt;0.5,-1,1))^2))),2))</f>
        <v>13.07</v>
      </c>
      <c r="EA62" s="300" t="str">
        <f aca="false">IF(OR(Calculator!$E$18&lt;&gt;"YES",Calculator!$B$34&lt;Calculator!$G$18),"—",ROUND((1+SQRT(((50*POWER(80,POWER(COS(PI()*MOD(Calculator!$B$34/Calculator!$F$18,1)),2))-$C62)^2+(1500*ABS(SIN(2*PI()*MOD(Calculator!$B$34/Calculator!$F$18,1)))*IF(MOD(Calculator!$B$34/Calculator!$F$18,1)&lt;0.5,-1,1))^2)/((50*POWER(80,POWER(COS(PI()*MOD(Calculator!$B$34/Calculator!$F$18,1)),2))+$C62)^2+(1500*ABS(SIN(2*PI()*MOD(Calculator!$B$34/Calculator!$F$18,1)))*IF(MOD(Calculator!$B$34/Calculator!$F$18,1)&lt;0.5,-1,1))^2)))/(1-SQRT(((50*POWER(80,POWER(COS(PI()*MOD(Calculator!$B$34/Calculator!$F$18,1)),2))-$C62)^2+(1500*ABS(SIN(2*PI()*MOD(Calculator!$B$34/Calculator!$F$18,1)))*IF(MOD(Calculator!$B$34/Calculator!$F$18,1)&lt;0.5,-1,1))^2)/((50*POWER(80,POWER(COS(PI()*MOD(Calculator!$B$34/Calculator!$F$18,1)),2))+$C62)^2+(1500*ABS(SIN(2*PI()*MOD(Calculator!$B$34/Calculator!$F$18,1)))*IF(MOD(Calculator!$B$34/Calculator!$F$18,1)&lt;0.5,-1,1))^2))),2))</f>
        <v>—</v>
      </c>
      <c r="EB62" s="300" t="str">
        <f aca="false">IF(OR(Calculator!$E$19&lt;&gt;"YES",Calculator!$B$34&lt;Calculator!$G$19),"—",ROUND((1+SQRT(((50*POWER(80,POWER(COS(PI()*MOD(Calculator!$B$34/Calculator!$F$19,1)),2))-$C62)^2+(1500*ABS(SIN(2*PI()*MOD(Calculator!$B$34/Calculator!$F$19,1)))*IF(MOD(Calculator!$B$34/Calculator!$F$19,1)&lt;0.5,-1,1))^2)/((50*POWER(80,POWER(COS(PI()*MOD(Calculator!$B$34/Calculator!$F$19,1)),2))+$C62)^2+(1500*ABS(SIN(2*PI()*MOD(Calculator!$B$34/Calculator!$F$19,1)))*IF(MOD(Calculator!$B$34/Calculator!$F$19,1)&lt;0.5,-1,1))^2)))/(1-SQRT(((50*POWER(80,POWER(COS(PI()*MOD(Calculator!$B$34/Calculator!$F$19,1)),2))-$C62)^2+(1500*ABS(SIN(2*PI()*MOD(Calculator!$B$34/Calculator!$F$19,1)))*IF(MOD(Calculator!$B$34/Calculator!$F$19,1)&lt;0.5,-1,1))^2)/((50*POWER(80,POWER(COS(PI()*MOD(Calculator!$B$34/Calculator!$F$19,1)),2))+$C62)^2+(1500*ABS(SIN(2*PI()*MOD(Calculator!$B$34/Calculator!$F$19,1)))*IF(MOD(Calculator!$B$34/Calculator!$F$19,1)&lt;0.5,-1,1))^2))),2))</f>
        <v>—</v>
      </c>
      <c r="EC62" s="300" t="str">
        <f aca="false">IF(OR(Calculator!$E$20&lt;&gt;"YES",Calculator!$B$34&lt;Calculator!$G$20),"—",ROUND((1+SQRT(((50*POWER(80,POWER(COS(PI()*MOD(Calculator!$B$34/Calculator!$F$20,1)),2))-$C62)^2+(1500*ABS(SIN(2*PI()*MOD(Calculator!$B$34/Calculator!$F$20,1)))*IF(MOD(Calculator!$B$34/Calculator!$F$20,1)&lt;0.5,-1,1))^2)/((50*POWER(80,POWER(COS(PI()*MOD(Calculator!$B$34/Calculator!$F$20,1)),2))+$C62)^2+(1500*ABS(SIN(2*PI()*MOD(Calculator!$B$34/Calculator!$F$20,1)))*IF(MOD(Calculator!$B$34/Calculator!$F$20,1)&lt;0.5,-1,1))^2)))/(1-SQRT(((50*POWER(80,POWER(COS(PI()*MOD(Calculator!$B$34/Calculator!$F$20,1)),2))-$C62)^2+(1500*ABS(SIN(2*PI()*MOD(Calculator!$B$34/Calculator!$F$20,1)))*IF(MOD(Calculator!$B$34/Calculator!$F$20,1)&lt;0.5,-1,1))^2)/((50*POWER(80,POWER(COS(PI()*MOD(Calculator!$B$34/Calculator!$F$20,1)),2))+$C62)^2+(1500*ABS(SIN(2*PI()*MOD(Calculator!$B$34/Calculator!$F$20,1)))*IF(MOD(Calculator!$B$34/Calculator!$F$20,1)&lt;0.5,-1,1))^2))),2))</f>
        <v>—</v>
      </c>
      <c r="ED62" s="300" t="str">
        <f aca="false">IF(OR(Calculator!$E$21&lt;&gt;"YES",Calculator!$B$34&lt;Calculator!$G$21),"—",ROUND((1+SQRT(((50*POWER(80,POWER(COS(PI()*MOD(Calculator!$B$34/Calculator!$F$21,1)),2))-$C62)^2+(1500*ABS(SIN(2*PI()*MOD(Calculator!$B$34/Calculator!$F$21,1)))*IF(MOD(Calculator!$B$34/Calculator!$F$21,1)&lt;0.5,-1,1))^2)/((50*POWER(80,POWER(COS(PI()*MOD(Calculator!$B$34/Calculator!$F$21,1)),2))+$C62)^2+(1500*ABS(SIN(2*PI()*MOD(Calculator!$B$34/Calculator!$F$21,1)))*IF(MOD(Calculator!$B$34/Calculator!$F$21,1)&lt;0.5,-1,1))^2)))/(1-SQRT(((50*POWER(80,POWER(COS(PI()*MOD(Calculator!$B$34/Calculator!$F$21,1)),2))-$C62)^2+(1500*ABS(SIN(2*PI()*MOD(Calculator!$B$34/Calculator!$F$21,1)))*IF(MOD(Calculator!$B$34/Calculator!$F$21,1)&lt;0.5,-1,1))^2)/((50*POWER(80,POWER(COS(PI()*MOD(Calculator!$B$34/Calculator!$F$21,1)),2))+$C62)^2+(1500*ABS(SIN(2*PI()*MOD(Calculator!$B$34/Calculator!$F$21,1)))*IF(MOD(Calculator!$B$34/Calculator!$F$21,1)&lt;0.5,-1,1))^2))),2))</f>
        <v>—</v>
      </c>
      <c r="EE62" s="300" t="str">
        <f aca="false">IF(OR(Calculator!$E$22&lt;&gt;"YES",Calculator!$B$34&lt;Calculator!$G$22),"—",ROUND((1+SQRT(((50*POWER(80,POWER(COS(PI()*MOD(Calculator!$B$34/Calculator!$F$22,1)),2))-$C62)^2+(1500*ABS(SIN(2*PI()*MOD(Calculator!$B$34/Calculator!$F$22,1)))*IF(MOD(Calculator!$B$34/Calculator!$F$22,1)&lt;0.5,-1,1))^2)/((50*POWER(80,POWER(COS(PI()*MOD(Calculator!$B$34/Calculator!$F$22,1)),2))+$C62)^2+(1500*ABS(SIN(2*PI()*MOD(Calculator!$B$34/Calculator!$F$22,1)))*IF(MOD(Calculator!$B$34/Calculator!$F$22,1)&lt;0.5,-1,1))^2)))/(1-SQRT(((50*POWER(80,POWER(COS(PI()*MOD(Calculator!$B$34/Calculator!$F$22,1)),2))-$C62)^2+(1500*ABS(SIN(2*PI()*MOD(Calculator!$B$34/Calculator!$F$22,1)))*IF(MOD(Calculator!$B$34/Calculator!$F$22,1)&lt;0.5,-1,1))^2)/((50*POWER(80,POWER(COS(PI()*MOD(Calculator!$B$34/Calculator!$F$22,1)),2))+$C62)^2+(1500*ABS(SIN(2*PI()*MOD(Calculator!$B$34/Calculator!$F$22,1)))*IF(MOD(Calculator!$B$34/Calculator!$F$22,1)&lt;0.5,-1,1))^2))),2))</f>
        <v>—</v>
      </c>
      <c r="EF62" s="295" t="n">
        <f aca="false">IFERROR(ROUND((IF(ISNUMBER(DU62),DU62,0)+IF(ISNUMBER(DV62),DV62,0)+IF(ISNUMBER(DW62),DW62,0)+IF(ISNUMBER(DX62),DX62,0)+IF(ISNUMBER(DY62),DY62,0)+IF(ISNUMBER(DZ62),DZ62,0)+IF(ISNUMBER(EA62),EA62,0)+IF(ISNUMBER(EB62),EB62,0)+IF(ISNUMBER(EC62),EC62,0)+IF(ISNUMBER(ED62),ED62,0)+IF(ISNUMBER(EE62),EE62,0))/(IF(ISNUMBER(DU62),1,0)+IF(ISNUMBER(DV62),1,0)+IF(ISNUMBER(DW62),1,0)+IF(ISNUMBER(DX62),1,0)+IF(ISNUMBER(DY62),1,0)+IF(ISNUMBER(DZ62),1,0)+IF(ISNUMBER(EA62),1,0)+IF(ISNUMBER(EB62),1,0)+IF(ISNUMBER(EC62),1,0)+IF(ISNUMBER(ED62),1,0)+IF(ISNUMBER(EE62),1,0)),4),"")</f>
        <v>15.965</v>
      </c>
      <c r="EG62" s="300" t="str">
        <f aca="false">IF(OR(Calculator!$E$12&lt;&gt;"YES",Calculator!$B$35&lt;Calculator!$G$12),"—",ROUND((1+SQRT(((50*POWER(80,POWER(COS(PI()*MOD(Calculator!$B$35/Calculator!$F$12,1)),2))-$C62)^2+(1500*ABS(SIN(2*PI()*MOD(Calculator!$B$35/Calculator!$F$12,1)))*IF(MOD(Calculator!$B$35/Calculator!$F$12,1)&lt;0.5,-1,1))^2)/((50*POWER(80,POWER(COS(PI()*MOD(Calculator!$B$35/Calculator!$F$12,1)),2))+$C62)^2+(1500*ABS(SIN(2*PI()*MOD(Calculator!$B$35/Calculator!$F$12,1)))*IF(MOD(Calculator!$B$35/Calculator!$F$12,1)&lt;0.5,-1,1))^2)))/(1-SQRT(((50*POWER(80,POWER(COS(PI()*MOD(Calculator!$B$35/Calculator!$F$12,1)),2))-$C62)^2+(1500*ABS(SIN(2*PI()*MOD(Calculator!$B$35/Calculator!$F$12,1)))*IF(MOD(Calculator!$B$35/Calculator!$F$12,1)&lt;0.5,-1,1))^2)/((50*POWER(80,POWER(COS(PI()*MOD(Calculator!$B$35/Calculator!$F$12,1)),2))+$C62)^2+(1500*ABS(SIN(2*PI()*MOD(Calculator!$B$35/Calculator!$F$12,1)))*IF(MOD(Calculator!$B$35/Calculator!$F$12,1)&lt;0.5,-1,1))^2))),2))</f>
        <v>—</v>
      </c>
      <c r="EH62" s="300" t="str">
        <f aca="false">IF(OR(Calculator!$E$13&lt;&gt;"YES",Calculator!$B$35&lt;Calculator!$G$13),"—",ROUND((1+SQRT(((50*POWER(80,POWER(COS(PI()*MOD(Calculator!$B$35/Calculator!$F$13,1)),2))-$C62)^2+(1500*ABS(SIN(2*PI()*MOD(Calculator!$B$35/Calculator!$F$13,1)))*IF(MOD(Calculator!$B$35/Calculator!$F$13,1)&lt;0.5,-1,1))^2)/((50*POWER(80,POWER(COS(PI()*MOD(Calculator!$B$35/Calculator!$F$13,1)),2))+$C62)^2+(1500*ABS(SIN(2*PI()*MOD(Calculator!$B$35/Calculator!$F$13,1)))*IF(MOD(Calculator!$B$35/Calculator!$F$13,1)&lt;0.5,-1,1))^2)))/(1-SQRT(((50*POWER(80,POWER(COS(PI()*MOD(Calculator!$B$35/Calculator!$F$13,1)),2))-$C62)^2+(1500*ABS(SIN(2*PI()*MOD(Calculator!$B$35/Calculator!$F$13,1)))*IF(MOD(Calculator!$B$35/Calculator!$F$13,1)&lt;0.5,-1,1))^2)/((50*POWER(80,POWER(COS(PI()*MOD(Calculator!$B$35/Calculator!$F$13,1)),2))+$C62)^2+(1500*ABS(SIN(2*PI()*MOD(Calculator!$B$35/Calculator!$F$13,1)))*IF(MOD(Calculator!$B$35/Calculator!$F$13,1)&lt;0.5,-1,1))^2))),2))</f>
        <v>—</v>
      </c>
      <c r="EI62" s="300" t="str">
        <f aca="false">IF(OR(Calculator!$E$14&lt;&gt;"YES",Calculator!$B$35&lt;Calculator!$G$14),"—",ROUND((1+SQRT(((50*POWER(80,POWER(COS(PI()*MOD(Calculator!$B$35/Calculator!$F$14,1)),2))-$C62)^2+(1500*ABS(SIN(2*PI()*MOD(Calculator!$B$35/Calculator!$F$14,1)))*IF(MOD(Calculator!$B$35/Calculator!$F$14,1)&lt;0.5,-1,1))^2)/((50*POWER(80,POWER(COS(PI()*MOD(Calculator!$B$35/Calculator!$F$14,1)),2))+$C62)^2+(1500*ABS(SIN(2*PI()*MOD(Calculator!$B$35/Calculator!$F$14,1)))*IF(MOD(Calculator!$B$35/Calculator!$F$14,1)&lt;0.5,-1,1))^2)))/(1-SQRT(((50*POWER(80,POWER(COS(PI()*MOD(Calculator!$B$35/Calculator!$F$14,1)),2))-$C62)^2+(1500*ABS(SIN(2*PI()*MOD(Calculator!$B$35/Calculator!$F$14,1)))*IF(MOD(Calculator!$B$35/Calculator!$F$14,1)&lt;0.5,-1,1))^2)/((50*POWER(80,POWER(COS(PI()*MOD(Calculator!$B$35/Calculator!$F$14,1)),2))+$C62)^2+(1500*ABS(SIN(2*PI()*MOD(Calculator!$B$35/Calculator!$F$14,1)))*IF(MOD(Calculator!$B$35/Calculator!$F$14,1)&lt;0.5,-1,1))^2))),2))</f>
        <v>—</v>
      </c>
      <c r="EJ62" s="300" t="n">
        <f aca="false">IF(OR(Calculator!$E$15&lt;&gt;"YES",Calculator!$B$35&lt;Calculator!$G$15),"—",ROUND((1+SQRT(((50*POWER(80,POWER(COS(PI()*MOD(Calculator!$B$35/Calculator!$F$15,1)),2))-$C62)^2+(1500*ABS(SIN(2*PI()*MOD(Calculator!$B$35/Calculator!$F$15,1)))*IF(MOD(Calculator!$B$35/Calculator!$F$15,1)&lt;0.5,-1,1))^2)/((50*POWER(80,POWER(COS(PI()*MOD(Calculator!$B$35/Calculator!$F$15,1)),2))+$C62)^2+(1500*ABS(SIN(2*PI()*MOD(Calculator!$B$35/Calculator!$F$15,1)))*IF(MOD(Calculator!$B$35/Calculator!$F$15,1)&lt;0.5,-1,1))^2)))/(1-SQRT(((50*POWER(80,POWER(COS(PI()*MOD(Calculator!$B$35/Calculator!$F$15,1)),2))-$C62)^2+(1500*ABS(SIN(2*PI()*MOD(Calculator!$B$35/Calculator!$F$15,1)))*IF(MOD(Calculator!$B$35/Calculator!$F$15,1)&lt;0.5,-1,1))^2)/((50*POWER(80,POWER(COS(PI()*MOD(Calculator!$B$35/Calculator!$F$15,1)),2))+$C62)^2+(1500*ABS(SIN(2*PI()*MOD(Calculator!$B$35/Calculator!$F$15,1)))*IF(MOD(Calculator!$B$35/Calculator!$F$15,1)&lt;0.5,-1,1))^2))),2))</f>
        <v>2.41</v>
      </c>
      <c r="EK62" s="300" t="str">
        <f aca="false">IF(OR(Calculator!$E$16&lt;&gt;"YES",Calculator!$B$35&lt;Calculator!$G$16),"—",ROUND((1+SQRT(((50*POWER(80,POWER(COS(PI()*MOD(Calculator!$B$35/Calculator!$F$16,1)),2))-$C62)^2+(1500*ABS(SIN(2*PI()*MOD(Calculator!$B$35/Calculator!$F$16,1)))*IF(MOD(Calculator!$B$35/Calculator!$F$16,1)&lt;0.5,-1,1))^2)/((50*POWER(80,POWER(COS(PI()*MOD(Calculator!$B$35/Calculator!$F$16,1)),2))+$C62)^2+(1500*ABS(SIN(2*PI()*MOD(Calculator!$B$35/Calculator!$F$16,1)))*IF(MOD(Calculator!$B$35/Calculator!$F$16,1)&lt;0.5,-1,1))^2)))/(1-SQRT(((50*POWER(80,POWER(COS(PI()*MOD(Calculator!$B$35/Calculator!$F$16,1)),2))-$C62)^2+(1500*ABS(SIN(2*PI()*MOD(Calculator!$B$35/Calculator!$F$16,1)))*IF(MOD(Calculator!$B$35/Calculator!$F$16,1)&lt;0.5,-1,1))^2)/((50*POWER(80,POWER(COS(PI()*MOD(Calculator!$B$35/Calculator!$F$16,1)),2))+$C62)^2+(1500*ABS(SIN(2*PI()*MOD(Calculator!$B$35/Calculator!$F$16,1)))*IF(MOD(Calculator!$B$35/Calculator!$F$16,1)&lt;0.5,-1,1))^2))),2))</f>
        <v>—</v>
      </c>
      <c r="EL62" s="300" t="n">
        <f aca="false">IF(OR(Calculator!$E$17&lt;&gt;"YES",Calculator!$B$35&lt;Calculator!$G$17),"—",ROUND((1+SQRT(((50*POWER(80,POWER(COS(PI()*MOD(Calculator!$B$35/Calculator!$F$17,1)),2))-$C62)^2+(1500*ABS(SIN(2*PI()*MOD(Calculator!$B$35/Calculator!$F$17,1)))*IF(MOD(Calculator!$B$35/Calculator!$F$17,1)&lt;0.5,-1,1))^2)/((50*POWER(80,POWER(COS(PI()*MOD(Calculator!$B$35/Calculator!$F$17,1)),2))+$C62)^2+(1500*ABS(SIN(2*PI()*MOD(Calculator!$B$35/Calculator!$F$17,1)))*IF(MOD(Calculator!$B$35/Calculator!$F$17,1)&lt;0.5,-1,1))^2)))/(1-SQRT(((50*POWER(80,POWER(COS(PI()*MOD(Calculator!$B$35/Calculator!$F$17,1)),2))-$C62)^2+(1500*ABS(SIN(2*PI()*MOD(Calculator!$B$35/Calculator!$F$17,1)))*IF(MOD(Calculator!$B$35/Calculator!$F$17,1)&lt;0.5,-1,1))^2)/((50*POWER(80,POWER(COS(PI()*MOD(Calculator!$B$35/Calculator!$F$17,1)),2))+$C62)^2+(1500*ABS(SIN(2*PI()*MOD(Calculator!$B$35/Calculator!$F$17,1)))*IF(MOD(Calculator!$B$35/Calculator!$F$17,1)&lt;0.5,-1,1))^2))),2))</f>
        <v>18.28</v>
      </c>
      <c r="EM62" s="300" t="str">
        <f aca="false">IF(OR(Calculator!$E$18&lt;&gt;"YES",Calculator!$B$35&lt;Calculator!$G$18),"—",ROUND((1+SQRT(((50*POWER(80,POWER(COS(PI()*MOD(Calculator!$B$35/Calculator!$F$18,1)),2))-$C62)^2+(1500*ABS(SIN(2*PI()*MOD(Calculator!$B$35/Calculator!$F$18,1)))*IF(MOD(Calculator!$B$35/Calculator!$F$18,1)&lt;0.5,-1,1))^2)/((50*POWER(80,POWER(COS(PI()*MOD(Calculator!$B$35/Calculator!$F$18,1)),2))+$C62)^2+(1500*ABS(SIN(2*PI()*MOD(Calculator!$B$35/Calculator!$F$18,1)))*IF(MOD(Calculator!$B$35/Calculator!$F$18,1)&lt;0.5,-1,1))^2)))/(1-SQRT(((50*POWER(80,POWER(COS(PI()*MOD(Calculator!$B$35/Calculator!$F$18,1)),2))-$C62)^2+(1500*ABS(SIN(2*PI()*MOD(Calculator!$B$35/Calculator!$F$18,1)))*IF(MOD(Calculator!$B$35/Calculator!$F$18,1)&lt;0.5,-1,1))^2)/((50*POWER(80,POWER(COS(PI()*MOD(Calculator!$B$35/Calculator!$F$18,1)),2))+$C62)^2+(1500*ABS(SIN(2*PI()*MOD(Calculator!$B$35/Calculator!$F$18,1)))*IF(MOD(Calculator!$B$35/Calculator!$F$18,1)&lt;0.5,-1,1))^2))),2))</f>
        <v>—</v>
      </c>
      <c r="EN62" s="300" t="str">
        <f aca="false">IF(OR(Calculator!$E$19&lt;&gt;"YES",Calculator!$B$35&lt;Calculator!$G$19),"—",ROUND((1+SQRT(((50*POWER(80,POWER(COS(PI()*MOD(Calculator!$B$35/Calculator!$F$19,1)),2))-$C62)^2+(1500*ABS(SIN(2*PI()*MOD(Calculator!$B$35/Calculator!$F$19,1)))*IF(MOD(Calculator!$B$35/Calculator!$F$19,1)&lt;0.5,-1,1))^2)/((50*POWER(80,POWER(COS(PI()*MOD(Calculator!$B$35/Calculator!$F$19,1)),2))+$C62)^2+(1500*ABS(SIN(2*PI()*MOD(Calculator!$B$35/Calculator!$F$19,1)))*IF(MOD(Calculator!$B$35/Calculator!$F$19,1)&lt;0.5,-1,1))^2)))/(1-SQRT(((50*POWER(80,POWER(COS(PI()*MOD(Calculator!$B$35/Calculator!$F$19,1)),2))-$C62)^2+(1500*ABS(SIN(2*PI()*MOD(Calculator!$B$35/Calculator!$F$19,1)))*IF(MOD(Calculator!$B$35/Calculator!$F$19,1)&lt;0.5,-1,1))^2)/((50*POWER(80,POWER(COS(PI()*MOD(Calculator!$B$35/Calculator!$F$19,1)),2))+$C62)^2+(1500*ABS(SIN(2*PI()*MOD(Calculator!$B$35/Calculator!$F$19,1)))*IF(MOD(Calculator!$B$35/Calculator!$F$19,1)&lt;0.5,-1,1))^2))),2))</f>
        <v>—</v>
      </c>
      <c r="EO62" s="300" t="str">
        <f aca="false">IF(OR(Calculator!$E$20&lt;&gt;"YES",Calculator!$B$35&lt;Calculator!$G$20),"—",ROUND((1+SQRT(((50*POWER(80,POWER(COS(PI()*MOD(Calculator!$B$35/Calculator!$F$20,1)),2))-$C62)^2+(1500*ABS(SIN(2*PI()*MOD(Calculator!$B$35/Calculator!$F$20,1)))*IF(MOD(Calculator!$B$35/Calculator!$F$20,1)&lt;0.5,-1,1))^2)/((50*POWER(80,POWER(COS(PI()*MOD(Calculator!$B$35/Calculator!$F$20,1)),2))+$C62)^2+(1500*ABS(SIN(2*PI()*MOD(Calculator!$B$35/Calculator!$F$20,1)))*IF(MOD(Calculator!$B$35/Calculator!$F$20,1)&lt;0.5,-1,1))^2)))/(1-SQRT(((50*POWER(80,POWER(COS(PI()*MOD(Calculator!$B$35/Calculator!$F$20,1)),2))-$C62)^2+(1500*ABS(SIN(2*PI()*MOD(Calculator!$B$35/Calculator!$F$20,1)))*IF(MOD(Calculator!$B$35/Calculator!$F$20,1)&lt;0.5,-1,1))^2)/((50*POWER(80,POWER(COS(PI()*MOD(Calculator!$B$35/Calculator!$F$20,1)),2))+$C62)^2+(1500*ABS(SIN(2*PI()*MOD(Calculator!$B$35/Calculator!$F$20,1)))*IF(MOD(Calculator!$B$35/Calculator!$F$20,1)&lt;0.5,-1,1))^2))),2))</f>
        <v>—</v>
      </c>
      <c r="EP62" s="300" t="str">
        <f aca="false">IF(OR(Calculator!$E$21&lt;&gt;"YES",Calculator!$B$35&lt;Calculator!$G$21),"—",ROUND((1+SQRT(((50*POWER(80,POWER(COS(PI()*MOD(Calculator!$B$35/Calculator!$F$21,1)),2))-$C62)^2+(1500*ABS(SIN(2*PI()*MOD(Calculator!$B$35/Calculator!$F$21,1)))*IF(MOD(Calculator!$B$35/Calculator!$F$21,1)&lt;0.5,-1,1))^2)/((50*POWER(80,POWER(COS(PI()*MOD(Calculator!$B$35/Calculator!$F$21,1)),2))+$C62)^2+(1500*ABS(SIN(2*PI()*MOD(Calculator!$B$35/Calculator!$F$21,1)))*IF(MOD(Calculator!$B$35/Calculator!$F$21,1)&lt;0.5,-1,1))^2)))/(1-SQRT(((50*POWER(80,POWER(COS(PI()*MOD(Calculator!$B$35/Calculator!$F$21,1)),2))-$C62)^2+(1500*ABS(SIN(2*PI()*MOD(Calculator!$B$35/Calculator!$F$21,1)))*IF(MOD(Calculator!$B$35/Calculator!$F$21,1)&lt;0.5,-1,1))^2)/((50*POWER(80,POWER(COS(PI()*MOD(Calculator!$B$35/Calculator!$F$21,1)),2))+$C62)^2+(1500*ABS(SIN(2*PI()*MOD(Calculator!$B$35/Calculator!$F$21,1)))*IF(MOD(Calculator!$B$35/Calculator!$F$21,1)&lt;0.5,-1,1))^2))),2))</f>
        <v>—</v>
      </c>
      <c r="EQ62" s="300" t="str">
        <f aca="false">IF(OR(Calculator!$E$22&lt;&gt;"YES",Calculator!$B$35&lt;Calculator!$G$22),"—",ROUND((1+SQRT(((50*POWER(80,POWER(COS(PI()*MOD(Calculator!$B$35/Calculator!$F$22,1)),2))-$C62)^2+(1500*ABS(SIN(2*PI()*MOD(Calculator!$B$35/Calculator!$F$22,1)))*IF(MOD(Calculator!$B$35/Calculator!$F$22,1)&lt;0.5,-1,1))^2)/((50*POWER(80,POWER(COS(PI()*MOD(Calculator!$B$35/Calculator!$F$22,1)),2))+$C62)^2+(1500*ABS(SIN(2*PI()*MOD(Calculator!$B$35/Calculator!$F$22,1)))*IF(MOD(Calculator!$B$35/Calculator!$F$22,1)&lt;0.5,-1,1))^2)))/(1-SQRT(((50*POWER(80,POWER(COS(PI()*MOD(Calculator!$B$35/Calculator!$F$22,1)),2))-$C62)^2+(1500*ABS(SIN(2*PI()*MOD(Calculator!$B$35/Calculator!$F$22,1)))*IF(MOD(Calculator!$B$35/Calculator!$F$22,1)&lt;0.5,-1,1))^2)/((50*POWER(80,POWER(COS(PI()*MOD(Calculator!$B$35/Calculator!$F$22,1)),2))+$C62)^2+(1500*ABS(SIN(2*PI()*MOD(Calculator!$B$35/Calculator!$F$22,1)))*IF(MOD(Calculator!$B$35/Calculator!$F$22,1)&lt;0.5,-1,1))^2))),2))</f>
        <v>—</v>
      </c>
      <c r="ER62" s="295" t="n">
        <f aca="false">IFERROR(ROUND((IF(ISNUMBER(EG62),EG62,0)+IF(ISNUMBER(EH62),EH62,0)+IF(ISNUMBER(EI62),EI62,0)+IF(ISNUMBER(EJ62),EJ62,0)+IF(ISNUMBER(EK62),EK62,0)+IF(ISNUMBER(EL62),EL62,0)+IF(ISNUMBER(EM62),EM62,0)+IF(ISNUMBER(EN62),EN62,0)+IF(ISNUMBER(EO62),EO62,0)+IF(ISNUMBER(EP62),EP62,0)+IF(ISNUMBER(EQ62),EQ62,0))/(IF(ISNUMBER(EG62),1,0)+IF(ISNUMBER(EH62),1,0)+IF(ISNUMBER(EI62),1,0)+IF(ISNUMBER(EJ62),1,0)+IF(ISNUMBER(EK62),1,0)+IF(ISNUMBER(EL62),1,0)+IF(ISNUMBER(EM62),1,0)+IF(ISNUMBER(EN62),1,0)+IF(ISNUMBER(EO62),1,0)+IF(ISNUMBER(EP62),1,0)+IF(ISNUMBER(EQ62),1,0)),4),"")</f>
        <v>10.345</v>
      </c>
      <c r="ES62" s="300" t="str">
        <f aca="false">IF(OR(Calculator!$E$12&lt;&gt;"YES",Calculator!$B$36&lt;Calculator!$G$12),"—",ROUND((1+SQRT(((50*POWER(80,POWER(COS(PI()*MOD(Calculator!$B$36/Calculator!$F$12,1)),2))-$C62)^2+(1500*ABS(SIN(2*PI()*MOD(Calculator!$B$36/Calculator!$F$12,1)))*IF(MOD(Calculator!$B$36/Calculator!$F$12,1)&lt;0.5,-1,1))^2)/((50*POWER(80,POWER(COS(PI()*MOD(Calculator!$B$36/Calculator!$F$12,1)),2))+$C62)^2+(1500*ABS(SIN(2*PI()*MOD(Calculator!$B$36/Calculator!$F$12,1)))*IF(MOD(Calculator!$B$36/Calculator!$F$12,1)&lt;0.5,-1,1))^2)))/(1-SQRT(((50*POWER(80,POWER(COS(PI()*MOD(Calculator!$B$36/Calculator!$F$12,1)),2))-$C62)^2+(1500*ABS(SIN(2*PI()*MOD(Calculator!$B$36/Calculator!$F$12,1)))*IF(MOD(Calculator!$B$36/Calculator!$F$12,1)&lt;0.5,-1,1))^2)/((50*POWER(80,POWER(COS(PI()*MOD(Calculator!$B$36/Calculator!$F$12,1)),2))+$C62)^2+(1500*ABS(SIN(2*PI()*MOD(Calculator!$B$36/Calculator!$F$12,1)))*IF(MOD(Calculator!$B$36/Calculator!$F$12,1)&lt;0.5,-1,1))^2))),2))</f>
        <v>—</v>
      </c>
      <c r="ET62" s="300" t="str">
        <f aca="false">IF(OR(Calculator!$E$13&lt;&gt;"YES",Calculator!$B$36&lt;Calculator!$G$13),"—",ROUND((1+SQRT(((50*POWER(80,POWER(COS(PI()*MOD(Calculator!$B$36/Calculator!$F$13,1)),2))-$C62)^2+(1500*ABS(SIN(2*PI()*MOD(Calculator!$B$36/Calculator!$F$13,1)))*IF(MOD(Calculator!$B$36/Calculator!$F$13,1)&lt;0.5,-1,1))^2)/((50*POWER(80,POWER(COS(PI()*MOD(Calculator!$B$36/Calculator!$F$13,1)),2))+$C62)^2+(1500*ABS(SIN(2*PI()*MOD(Calculator!$B$36/Calculator!$F$13,1)))*IF(MOD(Calculator!$B$36/Calculator!$F$13,1)&lt;0.5,-1,1))^2)))/(1-SQRT(((50*POWER(80,POWER(COS(PI()*MOD(Calculator!$B$36/Calculator!$F$13,1)),2))-$C62)^2+(1500*ABS(SIN(2*PI()*MOD(Calculator!$B$36/Calculator!$F$13,1)))*IF(MOD(Calculator!$B$36/Calculator!$F$13,1)&lt;0.5,-1,1))^2)/((50*POWER(80,POWER(COS(PI()*MOD(Calculator!$B$36/Calculator!$F$13,1)),2))+$C62)^2+(1500*ABS(SIN(2*PI()*MOD(Calculator!$B$36/Calculator!$F$13,1)))*IF(MOD(Calculator!$B$36/Calculator!$F$13,1)&lt;0.5,-1,1))^2))),2))</f>
        <v>—</v>
      </c>
      <c r="EU62" s="300" t="str">
        <f aca="false">IF(OR(Calculator!$E$14&lt;&gt;"YES",Calculator!$B$36&lt;Calculator!$G$14),"—",ROUND((1+SQRT(((50*POWER(80,POWER(COS(PI()*MOD(Calculator!$B$36/Calculator!$F$14,1)),2))-$C62)^2+(1500*ABS(SIN(2*PI()*MOD(Calculator!$B$36/Calculator!$F$14,1)))*IF(MOD(Calculator!$B$36/Calculator!$F$14,1)&lt;0.5,-1,1))^2)/((50*POWER(80,POWER(COS(PI()*MOD(Calculator!$B$36/Calculator!$F$14,1)),2))+$C62)^2+(1500*ABS(SIN(2*PI()*MOD(Calculator!$B$36/Calculator!$F$14,1)))*IF(MOD(Calculator!$B$36/Calculator!$F$14,1)&lt;0.5,-1,1))^2)))/(1-SQRT(((50*POWER(80,POWER(COS(PI()*MOD(Calculator!$B$36/Calculator!$F$14,1)),2))-$C62)^2+(1500*ABS(SIN(2*PI()*MOD(Calculator!$B$36/Calculator!$F$14,1)))*IF(MOD(Calculator!$B$36/Calculator!$F$14,1)&lt;0.5,-1,1))^2)/((50*POWER(80,POWER(COS(PI()*MOD(Calculator!$B$36/Calculator!$F$14,1)),2))+$C62)^2+(1500*ABS(SIN(2*PI()*MOD(Calculator!$B$36/Calculator!$F$14,1)))*IF(MOD(Calculator!$B$36/Calculator!$F$14,1)&lt;0.5,-1,1))^2))),2))</f>
        <v>—</v>
      </c>
      <c r="EV62" s="300" t="n">
        <f aca="false">IF(OR(Calculator!$E$15&lt;&gt;"YES",Calculator!$B$36&lt;Calculator!$G$15),"—",ROUND((1+SQRT(((50*POWER(80,POWER(COS(PI()*MOD(Calculator!$B$36/Calculator!$F$15,1)),2))-$C62)^2+(1500*ABS(SIN(2*PI()*MOD(Calculator!$B$36/Calculator!$F$15,1)))*IF(MOD(Calculator!$B$36/Calculator!$F$15,1)&lt;0.5,-1,1))^2)/((50*POWER(80,POWER(COS(PI()*MOD(Calculator!$B$36/Calculator!$F$15,1)),2))+$C62)^2+(1500*ABS(SIN(2*PI()*MOD(Calculator!$B$36/Calculator!$F$15,1)))*IF(MOD(Calculator!$B$36/Calculator!$F$15,1)&lt;0.5,-1,1))^2)))/(1-SQRT(((50*POWER(80,POWER(COS(PI()*MOD(Calculator!$B$36/Calculator!$F$15,1)),2))-$C62)^2+(1500*ABS(SIN(2*PI()*MOD(Calculator!$B$36/Calculator!$F$15,1)))*IF(MOD(Calculator!$B$36/Calculator!$F$15,1)&lt;0.5,-1,1))^2)/((50*POWER(80,POWER(COS(PI()*MOD(Calculator!$B$36/Calculator!$F$15,1)),2))+$C62)^2+(1500*ABS(SIN(2*PI()*MOD(Calculator!$B$36/Calculator!$F$15,1)))*IF(MOD(Calculator!$B$36/Calculator!$F$15,1)&lt;0.5,-1,1))^2))),2))</f>
        <v>15.88</v>
      </c>
      <c r="EW62" s="300" t="str">
        <f aca="false">IF(OR(Calculator!$E$16&lt;&gt;"YES",Calculator!$B$36&lt;Calculator!$G$16),"—",ROUND((1+SQRT(((50*POWER(80,POWER(COS(PI()*MOD(Calculator!$B$36/Calculator!$F$16,1)),2))-$C62)^2+(1500*ABS(SIN(2*PI()*MOD(Calculator!$B$36/Calculator!$F$16,1)))*IF(MOD(Calculator!$B$36/Calculator!$F$16,1)&lt;0.5,-1,1))^2)/((50*POWER(80,POWER(COS(PI()*MOD(Calculator!$B$36/Calculator!$F$16,1)),2))+$C62)^2+(1500*ABS(SIN(2*PI()*MOD(Calculator!$B$36/Calculator!$F$16,1)))*IF(MOD(Calculator!$B$36/Calculator!$F$16,1)&lt;0.5,-1,1))^2)))/(1-SQRT(((50*POWER(80,POWER(COS(PI()*MOD(Calculator!$B$36/Calculator!$F$16,1)),2))-$C62)^2+(1500*ABS(SIN(2*PI()*MOD(Calculator!$B$36/Calculator!$F$16,1)))*IF(MOD(Calculator!$B$36/Calculator!$F$16,1)&lt;0.5,-1,1))^2)/((50*POWER(80,POWER(COS(PI()*MOD(Calculator!$B$36/Calculator!$F$16,1)),2))+$C62)^2+(1500*ABS(SIN(2*PI()*MOD(Calculator!$B$36/Calculator!$F$16,1)))*IF(MOD(Calculator!$B$36/Calculator!$F$16,1)&lt;0.5,-1,1))^2))),2))</f>
        <v>—</v>
      </c>
      <c r="EX62" s="300" t="n">
        <f aca="false">IF(OR(Calculator!$E$17&lt;&gt;"YES",Calculator!$B$36&lt;Calculator!$G$17),"—",ROUND((1+SQRT(((50*POWER(80,POWER(COS(PI()*MOD(Calculator!$B$36/Calculator!$F$17,1)),2))-$C62)^2+(1500*ABS(SIN(2*PI()*MOD(Calculator!$B$36/Calculator!$F$17,1)))*IF(MOD(Calculator!$B$36/Calculator!$F$17,1)&lt;0.5,-1,1))^2)/((50*POWER(80,POWER(COS(PI()*MOD(Calculator!$B$36/Calculator!$F$17,1)),2))+$C62)^2+(1500*ABS(SIN(2*PI()*MOD(Calculator!$B$36/Calculator!$F$17,1)))*IF(MOD(Calculator!$B$36/Calculator!$F$17,1)&lt;0.5,-1,1))^2)))/(1-SQRT(((50*POWER(80,POWER(COS(PI()*MOD(Calculator!$B$36/Calculator!$F$17,1)),2))-$C62)^2+(1500*ABS(SIN(2*PI()*MOD(Calculator!$B$36/Calculator!$F$17,1)))*IF(MOD(Calculator!$B$36/Calculator!$F$17,1)&lt;0.5,-1,1))^2)/((50*POWER(80,POWER(COS(PI()*MOD(Calculator!$B$36/Calculator!$F$17,1)),2))+$C62)^2+(1500*ABS(SIN(2*PI()*MOD(Calculator!$B$36/Calculator!$F$17,1)))*IF(MOD(Calculator!$B$36/Calculator!$F$17,1)&lt;0.5,-1,1))^2))),2))</f>
        <v>18.88</v>
      </c>
      <c r="EY62" s="300" t="str">
        <f aca="false">IF(OR(Calculator!$E$18&lt;&gt;"YES",Calculator!$B$36&lt;Calculator!$G$18),"—",ROUND((1+SQRT(((50*POWER(80,POWER(COS(PI()*MOD(Calculator!$B$36/Calculator!$F$18,1)),2))-$C62)^2+(1500*ABS(SIN(2*PI()*MOD(Calculator!$B$36/Calculator!$F$18,1)))*IF(MOD(Calculator!$B$36/Calculator!$F$18,1)&lt;0.5,-1,1))^2)/((50*POWER(80,POWER(COS(PI()*MOD(Calculator!$B$36/Calculator!$F$18,1)),2))+$C62)^2+(1500*ABS(SIN(2*PI()*MOD(Calculator!$B$36/Calculator!$F$18,1)))*IF(MOD(Calculator!$B$36/Calculator!$F$18,1)&lt;0.5,-1,1))^2)))/(1-SQRT(((50*POWER(80,POWER(COS(PI()*MOD(Calculator!$B$36/Calculator!$F$18,1)),2))-$C62)^2+(1500*ABS(SIN(2*PI()*MOD(Calculator!$B$36/Calculator!$F$18,1)))*IF(MOD(Calculator!$B$36/Calculator!$F$18,1)&lt;0.5,-1,1))^2)/((50*POWER(80,POWER(COS(PI()*MOD(Calculator!$B$36/Calculator!$F$18,1)),2))+$C62)^2+(1500*ABS(SIN(2*PI()*MOD(Calculator!$B$36/Calculator!$F$18,1)))*IF(MOD(Calculator!$B$36/Calculator!$F$18,1)&lt;0.5,-1,1))^2))),2))</f>
        <v>—</v>
      </c>
      <c r="EZ62" s="300" t="str">
        <f aca="false">IF(OR(Calculator!$E$19&lt;&gt;"YES",Calculator!$B$36&lt;Calculator!$G$19),"—",ROUND((1+SQRT(((50*POWER(80,POWER(COS(PI()*MOD(Calculator!$B$36/Calculator!$F$19,1)),2))-$C62)^2+(1500*ABS(SIN(2*PI()*MOD(Calculator!$B$36/Calculator!$F$19,1)))*IF(MOD(Calculator!$B$36/Calculator!$F$19,1)&lt;0.5,-1,1))^2)/((50*POWER(80,POWER(COS(PI()*MOD(Calculator!$B$36/Calculator!$F$19,1)),2))+$C62)^2+(1500*ABS(SIN(2*PI()*MOD(Calculator!$B$36/Calculator!$F$19,1)))*IF(MOD(Calculator!$B$36/Calculator!$F$19,1)&lt;0.5,-1,1))^2)))/(1-SQRT(((50*POWER(80,POWER(COS(PI()*MOD(Calculator!$B$36/Calculator!$F$19,1)),2))-$C62)^2+(1500*ABS(SIN(2*PI()*MOD(Calculator!$B$36/Calculator!$F$19,1)))*IF(MOD(Calculator!$B$36/Calculator!$F$19,1)&lt;0.5,-1,1))^2)/((50*POWER(80,POWER(COS(PI()*MOD(Calculator!$B$36/Calculator!$F$19,1)),2))+$C62)^2+(1500*ABS(SIN(2*PI()*MOD(Calculator!$B$36/Calculator!$F$19,1)))*IF(MOD(Calculator!$B$36/Calculator!$F$19,1)&lt;0.5,-1,1))^2))),2))</f>
        <v>—</v>
      </c>
      <c r="FA62" s="300" t="str">
        <f aca="false">IF(OR(Calculator!$E$20&lt;&gt;"YES",Calculator!$B$36&lt;Calculator!$G$20),"—",ROUND((1+SQRT(((50*POWER(80,POWER(COS(PI()*MOD(Calculator!$B$36/Calculator!$F$20,1)),2))-$C62)^2+(1500*ABS(SIN(2*PI()*MOD(Calculator!$B$36/Calculator!$F$20,1)))*IF(MOD(Calculator!$B$36/Calculator!$F$20,1)&lt;0.5,-1,1))^2)/((50*POWER(80,POWER(COS(PI()*MOD(Calculator!$B$36/Calculator!$F$20,1)),2))+$C62)^2+(1500*ABS(SIN(2*PI()*MOD(Calculator!$B$36/Calculator!$F$20,1)))*IF(MOD(Calculator!$B$36/Calculator!$F$20,1)&lt;0.5,-1,1))^2)))/(1-SQRT(((50*POWER(80,POWER(COS(PI()*MOD(Calculator!$B$36/Calculator!$F$20,1)),2))-$C62)^2+(1500*ABS(SIN(2*PI()*MOD(Calculator!$B$36/Calculator!$F$20,1)))*IF(MOD(Calculator!$B$36/Calculator!$F$20,1)&lt;0.5,-1,1))^2)/((50*POWER(80,POWER(COS(PI()*MOD(Calculator!$B$36/Calculator!$F$20,1)),2))+$C62)^2+(1500*ABS(SIN(2*PI()*MOD(Calculator!$B$36/Calculator!$F$20,1)))*IF(MOD(Calculator!$B$36/Calculator!$F$20,1)&lt;0.5,-1,1))^2))),2))</f>
        <v>—</v>
      </c>
      <c r="FB62" s="300" t="str">
        <f aca="false">IF(OR(Calculator!$E$21&lt;&gt;"YES",Calculator!$B$36&lt;Calculator!$G$21),"—",ROUND((1+SQRT(((50*POWER(80,POWER(COS(PI()*MOD(Calculator!$B$36/Calculator!$F$21,1)),2))-$C62)^2+(1500*ABS(SIN(2*PI()*MOD(Calculator!$B$36/Calculator!$F$21,1)))*IF(MOD(Calculator!$B$36/Calculator!$F$21,1)&lt;0.5,-1,1))^2)/((50*POWER(80,POWER(COS(PI()*MOD(Calculator!$B$36/Calculator!$F$21,1)),2))+$C62)^2+(1500*ABS(SIN(2*PI()*MOD(Calculator!$B$36/Calculator!$F$21,1)))*IF(MOD(Calculator!$B$36/Calculator!$F$21,1)&lt;0.5,-1,1))^2)))/(1-SQRT(((50*POWER(80,POWER(COS(PI()*MOD(Calculator!$B$36/Calculator!$F$21,1)),2))-$C62)^2+(1500*ABS(SIN(2*PI()*MOD(Calculator!$B$36/Calculator!$F$21,1)))*IF(MOD(Calculator!$B$36/Calculator!$F$21,1)&lt;0.5,-1,1))^2)/((50*POWER(80,POWER(COS(PI()*MOD(Calculator!$B$36/Calculator!$F$21,1)),2))+$C62)^2+(1500*ABS(SIN(2*PI()*MOD(Calculator!$B$36/Calculator!$F$21,1)))*IF(MOD(Calculator!$B$36/Calculator!$F$21,1)&lt;0.5,-1,1))^2))),2))</f>
        <v>—</v>
      </c>
      <c r="FC62" s="300" t="str">
        <f aca="false">IF(OR(Calculator!$E$22&lt;&gt;"YES",Calculator!$B$36&lt;Calculator!$G$22),"—",ROUND((1+SQRT(((50*POWER(80,POWER(COS(PI()*MOD(Calculator!$B$36/Calculator!$F$22,1)),2))-$C62)^2+(1500*ABS(SIN(2*PI()*MOD(Calculator!$B$36/Calculator!$F$22,1)))*IF(MOD(Calculator!$B$36/Calculator!$F$22,1)&lt;0.5,-1,1))^2)/((50*POWER(80,POWER(COS(PI()*MOD(Calculator!$B$36/Calculator!$F$22,1)),2))+$C62)^2+(1500*ABS(SIN(2*PI()*MOD(Calculator!$B$36/Calculator!$F$22,1)))*IF(MOD(Calculator!$B$36/Calculator!$F$22,1)&lt;0.5,-1,1))^2)))/(1-SQRT(((50*POWER(80,POWER(COS(PI()*MOD(Calculator!$B$36/Calculator!$F$22,1)),2))-$C62)^2+(1500*ABS(SIN(2*PI()*MOD(Calculator!$B$36/Calculator!$F$22,1)))*IF(MOD(Calculator!$B$36/Calculator!$F$22,1)&lt;0.5,-1,1))^2)/((50*POWER(80,POWER(COS(PI()*MOD(Calculator!$B$36/Calculator!$F$22,1)),2))+$C62)^2+(1500*ABS(SIN(2*PI()*MOD(Calculator!$B$36/Calculator!$F$22,1)))*IF(MOD(Calculator!$B$36/Calculator!$F$22,1)&lt;0.5,-1,1))^2))),2))</f>
        <v>—</v>
      </c>
      <c r="FD62" s="295" t="n">
        <f aca="false">IFERROR(ROUND((IF(ISNUMBER(ES62),ES62,0)+IF(ISNUMBER(ET62),ET62,0)+IF(ISNUMBER(EU62),EU62,0)+IF(ISNUMBER(EV62),EV62,0)+IF(ISNUMBER(EW62),EW62,0)+IF(ISNUMBER(EX62),EX62,0)+IF(ISNUMBER(EY62),EY62,0)+IF(ISNUMBER(EZ62),EZ62,0)+IF(ISNUMBER(FA62),FA62,0)+IF(ISNUMBER(FB62),FB62,0)+IF(ISNUMBER(FC62),FC62,0))/(IF(ISNUMBER(ES62),1,0)+IF(ISNUMBER(ET62),1,0)+IF(ISNUMBER(EU62),1,0)+IF(ISNUMBER(EV62),1,0)+IF(ISNUMBER(EW62),1,0)+IF(ISNUMBER(EX62),1,0)+IF(ISNUMBER(EY62),1,0)+IF(ISNUMBER(EZ62),1,0)+IF(ISNUMBER(FA62),1,0)+IF(ISNUMBER(FB62),1,0)+IF(ISNUMBER(FC62),1,0)),4),"")</f>
        <v>17.38</v>
      </c>
      <c r="FE62" s="300" t="str">
        <f aca="false">IF(OR(Calculator!$E$12&lt;&gt;"YES",Calculator!$B$37&lt;Calculator!$G$12),"—",ROUND((1+SQRT(((50*POWER(80,POWER(COS(PI()*MOD(Calculator!$B$37/Calculator!$F$12,1)),2))-$C62)^2+(1500*ABS(SIN(2*PI()*MOD(Calculator!$B$37/Calculator!$F$12,1)))*IF(MOD(Calculator!$B$37/Calculator!$F$12,1)&lt;0.5,-1,1))^2)/((50*POWER(80,POWER(COS(PI()*MOD(Calculator!$B$37/Calculator!$F$12,1)),2))+$C62)^2+(1500*ABS(SIN(2*PI()*MOD(Calculator!$B$37/Calculator!$F$12,1)))*IF(MOD(Calculator!$B$37/Calculator!$F$12,1)&lt;0.5,-1,1))^2)))/(1-SQRT(((50*POWER(80,POWER(COS(PI()*MOD(Calculator!$B$37/Calculator!$F$12,1)),2))-$C62)^2+(1500*ABS(SIN(2*PI()*MOD(Calculator!$B$37/Calculator!$F$12,1)))*IF(MOD(Calculator!$B$37/Calculator!$F$12,1)&lt;0.5,-1,1))^2)/((50*POWER(80,POWER(COS(PI()*MOD(Calculator!$B$37/Calculator!$F$12,1)),2))+$C62)^2+(1500*ABS(SIN(2*PI()*MOD(Calculator!$B$37/Calculator!$F$12,1)))*IF(MOD(Calculator!$B$37/Calculator!$F$12,1)&lt;0.5,-1,1))^2))),2))</f>
        <v>—</v>
      </c>
      <c r="FF62" s="300" t="str">
        <f aca="false">IF(OR(Calculator!$E$13&lt;&gt;"YES",Calculator!$B$37&lt;Calculator!$G$13),"—",ROUND((1+SQRT(((50*POWER(80,POWER(COS(PI()*MOD(Calculator!$B$37/Calculator!$F$13,1)),2))-$C62)^2+(1500*ABS(SIN(2*PI()*MOD(Calculator!$B$37/Calculator!$F$13,1)))*IF(MOD(Calculator!$B$37/Calculator!$F$13,1)&lt;0.5,-1,1))^2)/((50*POWER(80,POWER(COS(PI()*MOD(Calculator!$B$37/Calculator!$F$13,1)),2))+$C62)^2+(1500*ABS(SIN(2*PI()*MOD(Calculator!$B$37/Calculator!$F$13,1)))*IF(MOD(Calculator!$B$37/Calculator!$F$13,1)&lt;0.5,-1,1))^2)))/(1-SQRT(((50*POWER(80,POWER(COS(PI()*MOD(Calculator!$B$37/Calculator!$F$13,1)),2))-$C62)^2+(1500*ABS(SIN(2*PI()*MOD(Calculator!$B$37/Calculator!$F$13,1)))*IF(MOD(Calculator!$B$37/Calculator!$F$13,1)&lt;0.5,-1,1))^2)/((50*POWER(80,POWER(COS(PI()*MOD(Calculator!$B$37/Calculator!$F$13,1)),2))+$C62)^2+(1500*ABS(SIN(2*PI()*MOD(Calculator!$B$37/Calculator!$F$13,1)))*IF(MOD(Calculator!$B$37/Calculator!$F$13,1)&lt;0.5,-1,1))^2))),2))</f>
        <v>—</v>
      </c>
      <c r="FG62" s="300" t="str">
        <f aca="false">IF(OR(Calculator!$E$14&lt;&gt;"YES",Calculator!$B$37&lt;Calculator!$G$14),"—",ROUND((1+SQRT(((50*POWER(80,POWER(COS(PI()*MOD(Calculator!$B$37/Calculator!$F$14,1)),2))-$C62)^2+(1500*ABS(SIN(2*PI()*MOD(Calculator!$B$37/Calculator!$F$14,1)))*IF(MOD(Calculator!$B$37/Calculator!$F$14,1)&lt;0.5,-1,1))^2)/((50*POWER(80,POWER(COS(PI()*MOD(Calculator!$B$37/Calculator!$F$14,1)),2))+$C62)^2+(1500*ABS(SIN(2*PI()*MOD(Calculator!$B$37/Calculator!$F$14,1)))*IF(MOD(Calculator!$B$37/Calculator!$F$14,1)&lt;0.5,-1,1))^2)))/(1-SQRT(((50*POWER(80,POWER(COS(PI()*MOD(Calculator!$B$37/Calculator!$F$14,1)),2))-$C62)^2+(1500*ABS(SIN(2*PI()*MOD(Calculator!$B$37/Calculator!$F$14,1)))*IF(MOD(Calculator!$B$37/Calculator!$F$14,1)&lt;0.5,-1,1))^2)/((50*POWER(80,POWER(COS(PI()*MOD(Calculator!$B$37/Calculator!$F$14,1)),2))+$C62)^2+(1500*ABS(SIN(2*PI()*MOD(Calculator!$B$37/Calculator!$F$14,1)))*IF(MOD(Calculator!$B$37/Calculator!$F$14,1)&lt;0.5,-1,1))^2))),2))</f>
        <v>—</v>
      </c>
      <c r="FH62" s="300" t="n">
        <f aca="false">IF(OR(Calculator!$E$15&lt;&gt;"YES",Calculator!$B$37&lt;Calculator!$G$15),"—",ROUND((1+SQRT(((50*POWER(80,POWER(COS(PI()*MOD(Calculator!$B$37/Calculator!$F$15,1)),2))-$C62)^2+(1500*ABS(SIN(2*PI()*MOD(Calculator!$B$37/Calculator!$F$15,1)))*IF(MOD(Calculator!$B$37/Calculator!$F$15,1)&lt;0.5,-1,1))^2)/((50*POWER(80,POWER(COS(PI()*MOD(Calculator!$B$37/Calculator!$F$15,1)),2))+$C62)^2+(1500*ABS(SIN(2*PI()*MOD(Calculator!$B$37/Calculator!$F$15,1)))*IF(MOD(Calculator!$B$37/Calculator!$F$15,1)&lt;0.5,-1,1))^2)))/(1-SQRT(((50*POWER(80,POWER(COS(PI()*MOD(Calculator!$B$37/Calculator!$F$15,1)),2))-$C62)^2+(1500*ABS(SIN(2*PI()*MOD(Calculator!$B$37/Calculator!$F$15,1)))*IF(MOD(Calculator!$B$37/Calculator!$F$15,1)&lt;0.5,-1,1))^2)/((50*POWER(80,POWER(COS(PI()*MOD(Calculator!$B$37/Calculator!$F$15,1)),2))+$C62)^2+(1500*ABS(SIN(2*PI()*MOD(Calculator!$B$37/Calculator!$F$15,1)))*IF(MOD(Calculator!$B$37/Calculator!$F$15,1)&lt;0.5,-1,1))^2))),2))</f>
        <v>2.45</v>
      </c>
      <c r="FI62" s="300" t="str">
        <f aca="false">IF(OR(Calculator!$E$16&lt;&gt;"YES",Calculator!$B$37&lt;Calculator!$G$16),"—",ROUND((1+SQRT(((50*POWER(80,POWER(COS(PI()*MOD(Calculator!$B$37/Calculator!$F$16,1)),2))-$C62)^2+(1500*ABS(SIN(2*PI()*MOD(Calculator!$B$37/Calculator!$F$16,1)))*IF(MOD(Calculator!$B$37/Calculator!$F$16,1)&lt;0.5,-1,1))^2)/((50*POWER(80,POWER(COS(PI()*MOD(Calculator!$B$37/Calculator!$F$16,1)),2))+$C62)^2+(1500*ABS(SIN(2*PI()*MOD(Calculator!$B$37/Calculator!$F$16,1)))*IF(MOD(Calculator!$B$37/Calculator!$F$16,1)&lt;0.5,-1,1))^2)))/(1-SQRT(((50*POWER(80,POWER(COS(PI()*MOD(Calculator!$B$37/Calculator!$F$16,1)),2))-$C62)^2+(1500*ABS(SIN(2*PI()*MOD(Calculator!$B$37/Calculator!$F$16,1)))*IF(MOD(Calculator!$B$37/Calculator!$F$16,1)&lt;0.5,-1,1))^2)/((50*POWER(80,POWER(COS(PI()*MOD(Calculator!$B$37/Calculator!$F$16,1)),2))+$C62)^2+(1500*ABS(SIN(2*PI()*MOD(Calculator!$B$37/Calculator!$F$16,1)))*IF(MOD(Calculator!$B$37/Calculator!$F$16,1)&lt;0.5,-1,1))^2))),2))</f>
        <v>—</v>
      </c>
      <c r="FJ62" s="300" t="n">
        <f aca="false">IF(OR(Calculator!$E$17&lt;&gt;"YES",Calculator!$B$37&lt;Calculator!$G$17),"—",ROUND((1+SQRT(((50*POWER(80,POWER(COS(PI()*MOD(Calculator!$B$37/Calculator!$F$17,1)),2))-$C62)^2+(1500*ABS(SIN(2*PI()*MOD(Calculator!$B$37/Calculator!$F$17,1)))*IF(MOD(Calculator!$B$37/Calculator!$F$17,1)&lt;0.5,-1,1))^2)/((50*POWER(80,POWER(COS(PI()*MOD(Calculator!$B$37/Calculator!$F$17,1)),2))+$C62)^2+(1500*ABS(SIN(2*PI()*MOD(Calculator!$B$37/Calculator!$F$17,1)))*IF(MOD(Calculator!$B$37/Calculator!$F$17,1)&lt;0.5,-1,1))^2)))/(1-SQRT(((50*POWER(80,POWER(COS(PI()*MOD(Calculator!$B$37/Calculator!$F$17,1)),2))-$C62)^2+(1500*ABS(SIN(2*PI()*MOD(Calculator!$B$37/Calculator!$F$17,1)))*IF(MOD(Calculator!$B$37/Calculator!$F$17,1)&lt;0.5,-1,1))^2)/((50*POWER(80,POWER(COS(PI()*MOD(Calculator!$B$37/Calculator!$F$17,1)),2))+$C62)^2+(1500*ABS(SIN(2*PI()*MOD(Calculator!$B$37/Calculator!$F$17,1)))*IF(MOD(Calculator!$B$37/Calculator!$F$17,1)&lt;0.5,-1,1))^2))),2))</f>
        <v>13.73</v>
      </c>
      <c r="FK62" s="300" t="str">
        <f aca="false">IF(OR(Calculator!$E$18&lt;&gt;"YES",Calculator!$B$37&lt;Calculator!$G$18),"—",ROUND((1+SQRT(((50*POWER(80,POWER(COS(PI()*MOD(Calculator!$B$37/Calculator!$F$18,1)),2))-$C62)^2+(1500*ABS(SIN(2*PI()*MOD(Calculator!$B$37/Calculator!$F$18,1)))*IF(MOD(Calculator!$B$37/Calculator!$F$18,1)&lt;0.5,-1,1))^2)/((50*POWER(80,POWER(COS(PI()*MOD(Calculator!$B$37/Calculator!$F$18,1)),2))+$C62)^2+(1500*ABS(SIN(2*PI()*MOD(Calculator!$B$37/Calculator!$F$18,1)))*IF(MOD(Calculator!$B$37/Calculator!$F$18,1)&lt;0.5,-1,1))^2)))/(1-SQRT(((50*POWER(80,POWER(COS(PI()*MOD(Calculator!$B$37/Calculator!$F$18,1)),2))-$C62)^2+(1500*ABS(SIN(2*PI()*MOD(Calculator!$B$37/Calculator!$F$18,1)))*IF(MOD(Calculator!$B$37/Calculator!$F$18,1)&lt;0.5,-1,1))^2)/((50*POWER(80,POWER(COS(PI()*MOD(Calculator!$B$37/Calculator!$F$18,1)),2))+$C62)^2+(1500*ABS(SIN(2*PI()*MOD(Calculator!$B$37/Calculator!$F$18,1)))*IF(MOD(Calculator!$B$37/Calculator!$F$18,1)&lt;0.5,-1,1))^2))),2))</f>
        <v>—</v>
      </c>
      <c r="FL62" s="300" t="str">
        <f aca="false">IF(OR(Calculator!$E$19&lt;&gt;"YES",Calculator!$B$37&lt;Calculator!$G$19),"—",ROUND((1+SQRT(((50*POWER(80,POWER(COS(PI()*MOD(Calculator!$B$37/Calculator!$F$19,1)),2))-$C62)^2+(1500*ABS(SIN(2*PI()*MOD(Calculator!$B$37/Calculator!$F$19,1)))*IF(MOD(Calculator!$B$37/Calculator!$F$19,1)&lt;0.5,-1,1))^2)/((50*POWER(80,POWER(COS(PI()*MOD(Calculator!$B$37/Calculator!$F$19,1)),2))+$C62)^2+(1500*ABS(SIN(2*PI()*MOD(Calculator!$B$37/Calculator!$F$19,1)))*IF(MOD(Calculator!$B$37/Calculator!$F$19,1)&lt;0.5,-1,1))^2)))/(1-SQRT(((50*POWER(80,POWER(COS(PI()*MOD(Calculator!$B$37/Calculator!$F$19,1)),2))-$C62)^2+(1500*ABS(SIN(2*PI()*MOD(Calculator!$B$37/Calculator!$F$19,1)))*IF(MOD(Calculator!$B$37/Calculator!$F$19,1)&lt;0.5,-1,1))^2)/((50*POWER(80,POWER(COS(PI()*MOD(Calculator!$B$37/Calculator!$F$19,1)),2))+$C62)^2+(1500*ABS(SIN(2*PI()*MOD(Calculator!$B$37/Calculator!$F$19,1)))*IF(MOD(Calculator!$B$37/Calculator!$F$19,1)&lt;0.5,-1,1))^2))),2))</f>
        <v>—</v>
      </c>
      <c r="FM62" s="300" t="str">
        <f aca="false">IF(OR(Calculator!$E$20&lt;&gt;"YES",Calculator!$B$37&lt;Calculator!$G$20),"—",ROUND((1+SQRT(((50*POWER(80,POWER(COS(PI()*MOD(Calculator!$B$37/Calculator!$F$20,1)),2))-$C62)^2+(1500*ABS(SIN(2*PI()*MOD(Calculator!$B$37/Calculator!$F$20,1)))*IF(MOD(Calculator!$B$37/Calculator!$F$20,1)&lt;0.5,-1,1))^2)/((50*POWER(80,POWER(COS(PI()*MOD(Calculator!$B$37/Calculator!$F$20,1)),2))+$C62)^2+(1500*ABS(SIN(2*PI()*MOD(Calculator!$B$37/Calculator!$F$20,1)))*IF(MOD(Calculator!$B$37/Calculator!$F$20,1)&lt;0.5,-1,1))^2)))/(1-SQRT(((50*POWER(80,POWER(COS(PI()*MOD(Calculator!$B$37/Calculator!$F$20,1)),2))-$C62)^2+(1500*ABS(SIN(2*PI()*MOD(Calculator!$B$37/Calculator!$F$20,1)))*IF(MOD(Calculator!$B$37/Calculator!$F$20,1)&lt;0.5,-1,1))^2)/((50*POWER(80,POWER(COS(PI()*MOD(Calculator!$B$37/Calculator!$F$20,1)),2))+$C62)^2+(1500*ABS(SIN(2*PI()*MOD(Calculator!$B$37/Calculator!$F$20,1)))*IF(MOD(Calculator!$B$37/Calculator!$F$20,1)&lt;0.5,-1,1))^2))),2))</f>
        <v>—</v>
      </c>
      <c r="FN62" s="300" t="str">
        <f aca="false">IF(OR(Calculator!$E$21&lt;&gt;"YES",Calculator!$B$37&lt;Calculator!$G$21),"—",ROUND((1+SQRT(((50*POWER(80,POWER(COS(PI()*MOD(Calculator!$B$37/Calculator!$F$21,1)),2))-$C62)^2+(1500*ABS(SIN(2*PI()*MOD(Calculator!$B$37/Calculator!$F$21,1)))*IF(MOD(Calculator!$B$37/Calculator!$F$21,1)&lt;0.5,-1,1))^2)/((50*POWER(80,POWER(COS(PI()*MOD(Calculator!$B$37/Calculator!$F$21,1)),2))+$C62)^2+(1500*ABS(SIN(2*PI()*MOD(Calculator!$B$37/Calculator!$F$21,1)))*IF(MOD(Calculator!$B$37/Calculator!$F$21,1)&lt;0.5,-1,1))^2)))/(1-SQRT(((50*POWER(80,POWER(COS(PI()*MOD(Calculator!$B$37/Calculator!$F$21,1)),2))-$C62)^2+(1500*ABS(SIN(2*PI()*MOD(Calculator!$B$37/Calculator!$F$21,1)))*IF(MOD(Calculator!$B$37/Calculator!$F$21,1)&lt;0.5,-1,1))^2)/((50*POWER(80,POWER(COS(PI()*MOD(Calculator!$B$37/Calculator!$F$21,1)),2))+$C62)^2+(1500*ABS(SIN(2*PI()*MOD(Calculator!$B$37/Calculator!$F$21,1)))*IF(MOD(Calculator!$B$37/Calculator!$F$21,1)&lt;0.5,-1,1))^2))),2))</f>
        <v>—</v>
      </c>
      <c r="FO62" s="300" t="str">
        <f aca="false">IF(OR(Calculator!$E$22&lt;&gt;"YES",Calculator!$B$37&lt;Calculator!$G$22),"—",ROUND((1+SQRT(((50*POWER(80,POWER(COS(PI()*MOD(Calculator!$B$37/Calculator!$F$22,1)),2))-$C62)^2+(1500*ABS(SIN(2*PI()*MOD(Calculator!$B$37/Calculator!$F$22,1)))*IF(MOD(Calculator!$B$37/Calculator!$F$22,1)&lt;0.5,-1,1))^2)/((50*POWER(80,POWER(COS(PI()*MOD(Calculator!$B$37/Calculator!$F$22,1)),2))+$C62)^2+(1500*ABS(SIN(2*PI()*MOD(Calculator!$B$37/Calculator!$F$22,1)))*IF(MOD(Calculator!$B$37/Calculator!$F$22,1)&lt;0.5,-1,1))^2)))/(1-SQRT(((50*POWER(80,POWER(COS(PI()*MOD(Calculator!$B$37/Calculator!$F$22,1)),2))-$C62)^2+(1500*ABS(SIN(2*PI()*MOD(Calculator!$B$37/Calculator!$F$22,1)))*IF(MOD(Calculator!$B$37/Calculator!$F$22,1)&lt;0.5,-1,1))^2)/((50*POWER(80,POWER(COS(PI()*MOD(Calculator!$B$37/Calculator!$F$22,1)),2))+$C62)^2+(1500*ABS(SIN(2*PI()*MOD(Calculator!$B$37/Calculator!$F$22,1)))*IF(MOD(Calculator!$B$37/Calculator!$F$22,1)&lt;0.5,-1,1))^2))),2))</f>
        <v>—</v>
      </c>
      <c r="FP62" s="295" t="n">
        <f aca="false">IFERROR(ROUND((IF(ISNUMBER(FE62),FE62,0)+IF(ISNUMBER(FF62),FF62,0)+IF(ISNUMBER(FG62),FG62,0)+IF(ISNUMBER(FH62),FH62,0)+IF(ISNUMBER(FI62),FI62,0)+IF(ISNUMBER(FJ62),FJ62,0)+IF(ISNUMBER(FK62),FK62,0)+IF(ISNUMBER(FL62),FL62,0)+IF(ISNUMBER(FM62),FM62,0)+IF(ISNUMBER(FN62),FN62,0)+IF(ISNUMBER(FO62),FO62,0))/(IF(ISNUMBER(FE62),1,0)+IF(ISNUMBER(FF62),1,0)+IF(ISNUMBER(FG62),1,0)+IF(ISNUMBER(FH62),1,0)+IF(ISNUMBER(FI62),1,0)+IF(ISNUMBER(FJ62),1,0)+IF(ISNUMBER(FK62),1,0)+IF(ISNUMBER(FL62),1,0)+IF(ISNUMBER(FM62),1,0)+IF(ISNUMBER(FN62),1,0)+IF(ISNUMBER(FO62),1,0)),4),"")</f>
        <v>8.09</v>
      </c>
      <c r="FQ62" s="300" t="str">
        <f aca="false">IF(OR(Calculator!$E$12&lt;&gt;"YES",Calculator!$B$38&lt;Calculator!$G$12),"—",ROUND((1+SQRT(((50*POWER(80,POWER(COS(PI()*MOD(Calculator!$B$38/Calculator!$F$12,1)),2))-$C62)^2+(1500*ABS(SIN(2*PI()*MOD(Calculator!$B$38/Calculator!$F$12,1)))*IF(MOD(Calculator!$B$38/Calculator!$F$12,1)&lt;0.5,-1,1))^2)/((50*POWER(80,POWER(COS(PI()*MOD(Calculator!$B$38/Calculator!$F$12,1)),2))+$C62)^2+(1500*ABS(SIN(2*PI()*MOD(Calculator!$B$38/Calculator!$F$12,1)))*IF(MOD(Calculator!$B$38/Calculator!$F$12,1)&lt;0.5,-1,1))^2)))/(1-SQRT(((50*POWER(80,POWER(COS(PI()*MOD(Calculator!$B$38/Calculator!$F$12,1)),2))-$C62)^2+(1500*ABS(SIN(2*PI()*MOD(Calculator!$B$38/Calculator!$F$12,1)))*IF(MOD(Calculator!$B$38/Calculator!$F$12,1)&lt;0.5,-1,1))^2)/((50*POWER(80,POWER(COS(PI()*MOD(Calculator!$B$38/Calculator!$F$12,1)),2))+$C62)^2+(1500*ABS(SIN(2*PI()*MOD(Calculator!$B$38/Calculator!$F$12,1)))*IF(MOD(Calculator!$B$38/Calculator!$F$12,1)&lt;0.5,-1,1))^2))),2))</f>
        <v>—</v>
      </c>
      <c r="FR62" s="300" t="str">
        <f aca="false">IF(OR(Calculator!$E$13&lt;&gt;"YES",Calculator!$B$38&lt;Calculator!$G$13),"—",ROUND((1+SQRT(((50*POWER(80,POWER(COS(PI()*MOD(Calculator!$B$38/Calculator!$F$13,1)),2))-$C62)^2+(1500*ABS(SIN(2*PI()*MOD(Calculator!$B$38/Calculator!$F$13,1)))*IF(MOD(Calculator!$B$38/Calculator!$F$13,1)&lt;0.5,-1,1))^2)/((50*POWER(80,POWER(COS(PI()*MOD(Calculator!$B$38/Calculator!$F$13,1)),2))+$C62)^2+(1500*ABS(SIN(2*PI()*MOD(Calculator!$B$38/Calculator!$F$13,1)))*IF(MOD(Calculator!$B$38/Calculator!$F$13,1)&lt;0.5,-1,1))^2)))/(1-SQRT(((50*POWER(80,POWER(COS(PI()*MOD(Calculator!$B$38/Calculator!$F$13,1)),2))-$C62)^2+(1500*ABS(SIN(2*PI()*MOD(Calculator!$B$38/Calculator!$F$13,1)))*IF(MOD(Calculator!$B$38/Calculator!$F$13,1)&lt;0.5,-1,1))^2)/((50*POWER(80,POWER(COS(PI()*MOD(Calculator!$B$38/Calculator!$F$13,1)),2))+$C62)^2+(1500*ABS(SIN(2*PI()*MOD(Calculator!$B$38/Calculator!$F$13,1)))*IF(MOD(Calculator!$B$38/Calculator!$F$13,1)&lt;0.5,-1,1))^2))),2))</f>
        <v>—</v>
      </c>
      <c r="FS62" s="300" t="str">
        <f aca="false">IF(OR(Calculator!$E$14&lt;&gt;"YES",Calculator!$B$38&lt;Calculator!$G$14),"—",ROUND((1+SQRT(((50*POWER(80,POWER(COS(PI()*MOD(Calculator!$B$38/Calculator!$F$14,1)),2))-$C62)^2+(1500*ABS(SIN(2*PI()*MOD(Calculator!$B$38/Calculator!$F$14,1)))*IF(MOD(Calculator!$B$38/Calculator!$F$14,1)&lt;0.5,-1,1))^2)/((50*POWER(80,POWER(COS(PI()*MOD(Calculator!$B$38/Calculator!$F$14,1)),2))+$C62)^2+(1500*ABS(SIN(2*PI()*MOD(Calculator!$B$38/Calculator!$F$14,1)))*IF(MOD(Calculator!$B$38/Calculator!$F$14,1)&lt;0.5,-1,1))^2)))/(1-SQRT(((50*POWER(80,POWER(COS(PI()*MOD(Calculator!$B$38/Calculator!$F$14,1)),2))-$C62)^2+(1500*ABS(SIN(2*PI()*MOD(Calculator!$B$38/Calculator!$F$14,1)))*IF(MOD(Calculator!$B$38/Calculator!$F$14,1)&lt;0.5,-1,1))^2)/((50*POWER(80,POWER(COS(PI()*MOD(Calculator!$B$38/Calculator!$F$14,1)),2))+$C62)^2+(1500*ABS(SIN(2*PI()*MOD(Calculator!$B$38/Calculator!$F$14,1)))*IF(MOD(Calculator!$B$38/Calculator!$F$14,1)&lt;0.5,-1,1))^2))),2))</f>
        <v>—</v>
      </c>
      <c r="FT62" s="300" t="n">
        <f aca="false">IF(OR(Calculator!$E$15&lt;&gt;"YES",Calculator!$B$38&lt;Calculator!$G$15),"—",ROUND((1+SQRT(((50*POWER(80,POWER(COS(PI()*MOD(Calculator!$B$38/Calculator!$F$15,1)),2))-$C62)^2+(1500*ABS(SIN(2*PI()*MOD(Calculator!$B$38/Calculator!$F$15,1)))*IF(MOD(Calculator!$B$38/Calculator!$F$15,1)&lt;0.5,-1,1))^2)/((50*POWER(80,POWER(COS(PI()*MOD(Calculator!$B$38/Calculator!$F$15,1)),2))+$C62)^2+(1500*ABS(SIN(2*PI()*MOD(Calculator!$B$38/Calculator!$F$15,1)))*IF(MOD(Calculator!$B$38/Calculator!$F$15,1)&lt;0.5,-1,1))^2)))/(1-SQRT(((50*POWER(80,POWER(COS(PI()*MOD(Calculator!$B$38/Calculator!$F$15,1)),2))-$C62)^2+(1500*ABS(SIN(2*PI()*MOD(Calculator!$B$38/Calculator!$F$15,1)))*IF(MOD(Calculator!$B$38/Calculator!$F$15,1)&lt;0.5,-1,1))^2)/((50*POWER(80,POWER(COS(PI()*MOD(Calculator!$B$38/Calculator!$F$15,1)),2))+$C62)^2+(1500*ABS(SIN(2*PI()*MOD(Calculator!$B$38/Calculator!$F$15,1)))*IF(MOD(Calculator!$B$38/Calculator!$F$15,1)&lt;0.5,-1,1))^2))),2))</f>
        <v>2.32</v>
      </c>
      <c r="FU62" s="300" t="str">
        <f aca="false">IF(OR(Calculator!$E$16&lt;&gt;"YES",Calculator!$B$38&lt;Calculator!$G$16),"—",ROUND((1+SQRT(((50*POWER(80,POWER(COS(PI()*MOD(Calculator!$B$38/Calculator!$F$16,1)),2))-$C62)^2+(1500*ABS(SIN(2*PI()*MOD(Calculator!$B$38/Calculator!$F$16,1)))*IF(MOD(Calculator!$B$38/Calculator!$F$16,1)&lt;0.5,-1,1))^2)/((50*POWER(80,POWER(COS(PI()*MOD(Calculator!$B$38/Calculator!$F$16,1)),2))+$C62)^2+(1500*ABS(SIN(2*PI()*MOD(Calculator!$B$38/Calculator!$F$16,1)))*IF(MOD(Calculator!$B$38/Calculator!$F$16,1)&lt;0.5,-1,1))^2)))/(1-SQRT(((50*POWER(80,POWER(COS(PI()*MOD(Calculator!$B$38/Calculator!$F$16,1)),2))-$C62)^2+(1500*ABS(SIN(2*PI()*MOD(Calculator!$B$38/Calculator!$F$16,1)))*IF(MOD(Calculator!$B$38/Calculator!$F$16,1)&lt;0.5,-1,1))^2)/((50*POWER(80,POWER(COS(PI()*MOD(Calculator!$B$38/Calculator!$F$16,1)),2))+$C62)^2+(1500*ABS(SIN(2*PI()*MOD(Calculator!$B$38/Calculator!$F$16,1)))*IF(MOD(Calculator!$B$38/Calculator!$F$16,1)&lt;0.5,-1,1))^2))),2))</f>
        <v>—</v>
      </c>
      <c r="FV62" s="300" t="n">
        <f aca="false">IF(OR(Calculator!$E$17&lt;&gt;"YES",Calculator!$B$38&lt;Calculator!$G$17),"—",ROUND((1+SQRT(((50*POWER(80,POWER(COS(PI()*MOD(Calculator!$B$38/Calculator!$F$17,1)),2))-$C62)^2+(1500*ABS(SIN(2*PI()*MOD(Calculator!$B$38/Calculator!$F$17,1)))*IF(MOD(Calculator!$B$38/Calculator!$F$17,1)&lt;0.5,-1,1))^2)/((50*POWER(80,POWER(COS(PI()*MOD(Calculator!$B$38/Calculator!$F$17,1)),2))+$C62)^2+(1500*ABS(SIN(2*PI()*MOD(Calculator!$B$38/Calculator!$F$17,1)))*IF(MOD(Calculator!$B$38/Calculator!$F$17,1)&lt;0.5,-1,1))^2)))/(1-SQRT(((50*POWER(80,POWER(COS(PI()*MOD(Calculator!$B$38/Calculator!$F$17,1)),2))-$C62)^2+(1500*ABS(SIN(2*PI()*MOD(Calculator!$B$38/Calculator!$F$17,1)))*IF(MOD(Calculator!$B$38/Calculator!$F$17,1)&lt;0.5,-1,1))^2)/((50*POWER(80,POWER(COS(PI()*MOD(Calculator!$B$38/Calculator!$F$17,1)),2))+$C62)^2+(1500*ABS(SIN(2*PI()*MOD(Calculator!$B$38/Calculator!$F$17,1)))*IF(MOD(Calculator!$B$38/Calculator!$F$17,1)&lt;0.5,-1,1))^2))),2))</f>
        <v>16.81</v>
      </c>
      <c r="FW62" s="300" t="str">
        <f aca="false">IF(OR(Calculator!$E$18&lt;&gt;"YES",Calculator!$B$38&lt;Calculator!$G$18),"—",ROUND((1+SQRT(((50*POWER(80,POWER(COS(PI()*MOD(Calculator!$B$38/Calculator!$F$18,1)),2))-$C62)^2+(1500*ABS(SIN(2*PI()*MOD(Calculator!$B$38/Calculator!$F$18,1)))*IF(MOD(Calculator!$B$38/Calculator!$F$18,1)&lt;0.5,-1,1))^2)/((50*POWER(80,POWER(COS(PI()*MOD(Calculator!$B$38/Calculator!$F$18,1)),2))+$C62)^2+(1500*ABS(SIN(2*PI()*MOD(Calculator!$B$38/Calculator!$F$18,1)))*IF(MOD(Calculator!$B$38/Calculator!$F$18,1)&lt;0.5,-1,1))^2)))/(1-SQRT(((50*POWER(80,POWER(COS(PI()*MOD(Calculator!$B$38/Calculator!$F$18,1)),2))-$C62)^2+(1500*ABS(SIN(2*PI()*MOD(Calculator!$B$38/Calculator!$F$18,1)))*IF(MOD(Calculator!$B$38/Calculator!$F$18,1)&lt;0.5,-1,1))^2)/((50*POWER(80,POWER(COS(PI()*MOD(Calculator!$B$38/Calculator!$F$18,1)),2))+$C62)^2+(1500*ABS(SIN(2*PI()*MOD(Calculator!$B$38/Calculator!$F$18,1)))*IF(MOD(Calculator!$B$38/Calculator!$F$18,1)&lt;0.5,-1,1))^2))),2))</f>
        <v>—</v>
      </c>
      <c r="FX62" s="300" t="str">
        <f aca="false">IF(OR(Calculator!$E$19&lt;&gt;"YES",Calculator!$B$38&lt;Calculator!$G$19),"—",ROUND((1+SQRT(((50*POWER(80,POWER(COS(PI()*MOD(Calculator!$B$38/Calculator!$F$19,1)),2))-$C62)^2+(1500*ABS(SIN(2*PI()*MOD(Calculator!$B$38/Calculator!$F$19,1)))*IF(MOD(Calculator!$B$38/Calculator!$F$19,1)&lt;0.5,-1,1))^2)/((50*POWER(80,POWER(COS(PI()*MOD(Calculator!$B$38/Calculator!$F$19,1)),2))+$C62)^2+(1500*ABS(SIN(2*PI()*MOD(Calculator!$B$38/Calculator!$F$19,1)))*IF(MOD(Calculator!$B$38/Calculator!$F$19,1)&lt;0.5,-1,1))^2)))/(1-SQRT(((50*POWER(80,POWER(COS(PI()*MOD(Calculator!$B$38/Calculator!$F$19,1)),2))-$C62)^2+(1500*ABS(SIN(2*PI()*MOD(Calculator!$B$38/Calculator!$F$19,1)))*IF(MOD(Calculator!$B$38/Calculator!$F$19,1)&lt;0.5,-1,1))^2)/((50*POWER(80,POWER(COS(PI()*MOD(Calculator!$B$38/Calculator!$F$19,1)),2))+$C62)^2+(1500*ABS(SIN(2*PI()*MOD(Calculator!$B$38/Calculator!$F$19,1)))*IF(MOD(Calculator!$B$38/Calculator!$F$19,1)&lt;0.5,-1,1))^2))),2))</f>
        <v>—</v>
      </c>
      <c r="FY62" s="300" t="str">
        <f aca="false">IF(OR(Calculator!$E$20&lt;&gt;"YES",Calculator!$B$38&lt;Calculator!$G$20),"—",ROUND((1+SQRT(((50*POWER(80,POWER(COS(PI()*MOD(Calculator!$B$38/Calculator!$F$20,1)),2))-$C62)^2+(1500*ABS(SIN(2*PI()*MOD(Calculator!$B$38/Calculator!$F$20,1)))*IF(MOD(Calculator!$B$38/Calculator!$F$20,1)&lt;0.5,-1,1))^2)/((50*POWER(80,POWER(COS(PI()*MOD(Calculator!$B$38/Calculator!$F$20,1)),2))+$C62)^2+(1500*ABS(SIN(2*PI()*MOD(Calculator!$B$38/Calculator!$F$20,1)))*IF(MOD(Calculator!$B$38/Calculator!$F$20,1)&lt;0.5,-1,1))^2)))/(1-SQRT(((50*POWER(80,POWER(COS(PI()*MOD(Calculator!$B$38/Calculator!$F$20,1)),2))-$C62)^2+(1500*ABS(SIN(2*PI()*MOD(Calculator!$B$38/Calculator!$F$20,1)))*IF(MOD(Calculator!$B$38/Calculator!$F$20,1)&lt;0.5,-1,1))^2)/((50*POWER(80,POWER(COS(PI()*MOD(Calculator!$B$38/Calculator!$F$20,1)),2))+$C62)^2+(1500*ABS(SIN(2*PI()*MOD(Calculator!$B$38/Calculator!$F$20,1)))*IF(MOD(Calculator!$B$38/Calculator!$F$20,1)&lt;0.5,-1,1))^2))),2))</f>
        <v>—</v>
      </c>
      <c r="FZ62" s="300" t="str">
        <f aca="false">IF(OR(Calculator!$E$21&lt;&gt;"YES",Calculator!$B$38&lt;Calculator!$G$21),"—",ROUND((1+SQRT(((50*POWER(80,POWER(COS(PI()*MOD(Calculator!$B$38/Calculator!$F$21,1)),2))-$C62)^2+(1500*ABS(SIN(2*PI()*MOD(Calculator!$B$38/Calculator!$F$21,1)))*IF(MOD(Calculator!$B$38/Calculator!$F$21,1)&lt;0.5,-1,1))^2)/((50*POWER(80,POWER(COS(PI()*MOD(Calculator!$B$38/Calculator!$F$21,1)),2))+$C62)^2+(1500*ABS(SIN(2*PI()*MOD(Calculator!$B$38/Calculator!$F$21,1)))*IF(MOD(Calculator!$B$38/Calculator!$F$21,1)&lt;0.5,-1,1))^2)))/(1-SQRT(((50*POWER(80,POWER(COS(PI()*MOD(Calculator!$B$38/Calculator!$F$21,1)),2))-$C62)^2+(1500*ABS(SIN(2*PI()*MOD(Calculator!$B$38/Calculator!$F$21,1)))*IF(MOD(Calculator!$B$38/Calculator!$F$21,1)&lt;0.5,-1,1))^2)/((50*POWER(80,POWER(COS(PI()*MOD(Calculator!$B$38/Calculator!$F$21,1)),2))+$C62)^2+(1500*ABS(SIN(2*PI()*MOD(Calculator!$B$38/Calculator!$F$21,1)))*IF(MOD(Calculator!$B$38/Calculator!$F$21,1)&lt;0.5,-1,1))^2))),2))</f>
        <v>—</v>
      </c>
      <c r="GA62" s="300" t="str">
        <f aca="false">IF(OR(Calculator!$E$22&lt;&gt;"YES",Calculator!$B$38&lt;Calculator!$G$22),"—",ROUND((1+SQRT(((50*POWER(80,POWER(COS(PI()*MOD(Calculator!$B$38/Calculator!$F$22,1)),2))-$C62)^2+(1500*ABS(SIN(2*PI()*MOD(Calculator!$B$38/Calculator!$F$22,1)))*IF(MOD(Calculator!$B$38/Calculator!$F$22,1)&lt;0.5,-1,1))^2)/((50*POWER(80,POWER(COS(PI()*MOD(Calculator!$B$38/Calculator!$F$22,1)),2))+$C62)^2+(1500*ABS(SIN(2*PI()*MOD(Calculator!$B$38/Calculator!$F$22,1)))*IF(MOD(Calculator!$B$38/Calculator!$F$22,1)&lt;0.5,-1,1))^2)))/(1-SQRT(((50*POWER(80,POWER(COS(PI()*MOD(Calculator!$B$38/Calculator!$F$22,1)),2))-$C62)^2+(1500*ABS(SIN(2*PI()*MOD(Calculator!$B$38/Calculator!$F$22,1)))*IF(MOD(Calculator!$B$38/Calculator!$F$22,1)&lt;0.5,-1,1))^2)/((50*POWER(80,POWER(COS(PI()*MOD(Calculator!$B$38/Calculator!$F$22,1)),2))+$C62)^2+(1500*ABS(SIN(2*PI()*MOD(Calculator!$B$38/Calculator!$F$22,1)))*IF(MOD(Calculator!$B$38/Calculator!$F$22,1)&lt;0.5,-1,1))^2))),2))</f>
        <v>—</v>
      </c>
      <c r="GB62" s="295" t="n">
        <f aca="false">IFERROR(ROUND((IF(ISNUMBER(FQ62),FQ62,0)+IF(ISNUMBER(FR62),FR62,0)+IF(ISNUMBER(FS62),FS62,0)+IF(ISNUMBER(FT62),FT62,0)+IF(ISNUMBER(FU62),FU62,0)+IF(ISNUMBER(FV62),FV62,0)+IF(ISNUMBER(FW62),FW62,0)+IF(ISNUMBER(FX62),FX62,0)+IF(ISNUMBER(FY62),FY62,0)+IF(ISNUMBER(FZ62),FZ62,0)+IF(ISNUMBER(GA62),GA62,0))/(IF(ISNUMBER(FQ62),1,0)+IF(ISNUMBER(FR62),1,0)+IF(ISNUMBER(FS62),1,0)+IF(ISNUMBER(FT62),1,0)+IF(ISNUMBER(FU62),1,0)+IF(ISNUMBER(FV62),1,0)+IF(ISNUMBER(FW62),1,0)+IF(ISNUMBER(FX62),1,0)+IF(ISNUMBER(FY62),1,0)+IF(ISNUMBER(FZ62),1,0)+IF(ISNUMBER(GA62),1,0)),4),"")</f>
        <v>9.565</v>
      </c>
      <c r="GD62" s="253" t="str">
        <f aca="false">IF(OR(Calculator!$E$12&lt;&gt;"YES",Calculator!$B$34&lt;Calculator!$G$12),"—",ROUND((1+SQRT(((50*POWER(80,POWER(COS(PI()*MOD(Calculator!$B$34/Calculator!$F$12,1)),2))+MIN(500,MAX(30,100*EXP(-0.3*'VSWR Calculator'!$C$24)*(1+3*ABS(MOD('VSWR Calculator'!$C$23/Calculator!$F$12/2,1)-0.5))))/'VSWR Calculator'!$C$25)-$C62)^2+(1500*ABS(SIN(2*PI()*MOD(Calculator!$B$34/Calculator!$F$12,1)))*IF(MOD(Calculator!$B$34/Calculator!$F$12,1)&lt;0.5,-1,1))^2)/SQRT(((50*POWER(80,POWER(COS(PI()*MOD(Calculator!$B$34/Calculator!$F$12,1)),2))+MIN(500,MAX(30,100*EXP(-0.3*'VSWR Calculator'!$C$24)*(1+3*ABS(MOD('VSWR Calculator'!$C$23/Calculator!$F$12/2,1)-0.5))))/'VSWR Calculator'!$C$25)+$C62)^2+(1500*ABS(SIN(2*PI()*MOD(Calculator!$B$34/Calculator!$F$12,1)))*IF(MOD(Calculator!$B$34/Calculator!$F$12,1)&lt;0.5,-1,1))^2))/(1-SQRT(((50*POWER(80,POWER(COS(PI()*MOD(Calculator!$B$34/Calculator!$F$12,1)),2))+MIN(500,MAX(30,100*EXP(-0.3*'VSWR Calculator'!$C$24)*(1+3*ABS(MOD('VSWR Calculator'!$C$23/Calculator!$F$12/2,1)-0.5))))/'VSWR Calculator'!$C$25)-$C62)^2+(1500*ABS(SIN(2*PI()*MOD(Calculator!$B$34/Calculator!$F$12,1)))*IF(MOD(Calculator!$B$34/Calculator!$F$12,1)&lt;0.5,-1,1))^2)/SQRT(((50*POWER(80,POWER(COS(PI()*MOD(Calculator!$B$34/Calculator!$F$12,1)),2))+MIN(500,MAX(30,100*EXP(-0.3*'VSWR Calculator'!$C$24)*(1+3*ABS(MOD('VSWR Calculator'!$C$23/Calculator!$F$12/2,1)-0.5))))/'VSWR Calculator'!$C$25)+$C62)^2+(1500*ABS(SIN(2*PI()*MOD(Calculator!$B$34/Calculator!$F$12,1)))*IF(MOD(Calculator!$B$34/Calculator!$F$12,1)&lt;0.5,-1,1))^2)),2))</f>
        <v>—</v>
      </c>
      <c r="GE62" s="253" t="str">
        <f aca="false">IF(OR(Calculator!$E$13&lt;&gt;"YES",Calculator!$B$34&lt;Calculator!$G$13),"—",ROUND((1+SQRT(((50*POWER(80,POWER(COS(PI()*MOD(Calculator!$B$34/Calculator!$F$13,1)),2))+MIN(500,MAX(30,100*EXP(-0.3*'VSWR Calculator'!$C$24)*(1+3*ABS(MOD('VSWR Calculator'!$C$23/Calculator!$F$13/2,1)-0.5))))/'VSWR Calculator'!$C$25)-$C62)^2+(1500*ABS(SIN(2*PI()*MOD(Calculator!$B$34/Calculator!$F$13,1)))*IF(MOD(Calculator!$B$34/Calculator!$F$13,1)&lt;0.5,-1,1))^2)/SQRT(((50*POWER(80,POWER(COS(PI()*MOD(Calculator!$B$34/Calculator!$F$13,1)),2))+MIN(500,MAX(30,100*EXP(-0.3*'VSWR Calculator'!$C$24)*(1+3*ABS(MOD('VSWR Calculator'!$C$23/Calculator!$F$13/2,1)-0.5))))/'VSWR Calculator'!$C$25)+$C62)^2+(1500*ABS(SIN(2*PI()*MOD(Calculator!$B$34/Calculator!$F$13,1)))*IF(MOD(Calculator!$B$34/Calculator!$F$13,1)&lt;0.5,-1,1))^2))/(1-SQRT(((50*POWER(80,POWER(COS(PI()*MOD(Calculator!$B$34/Calculator!$F$13,1)),2))+MIN(500,MAX(30,100*EXP(-0.3*'VSWR Calculator'!$C$24)*(1+3*ABS(MOD('VSWR Calculator'!$C$23/Calculator!$F$13/2,1)-0.5))))/'VSWR Calculator'!$C$25)-$C62)^2+(1500*ABS(SIN(2*PI()*MOD(Calculator!$B$34/Calculator!$F$13,1)))*IF(MOD(Calculator!$B$34/Calculator!$F$13,1)&lt;0.5,-1,1))^2)/SQRT(((50*POWER(80,POWER(COS(PI()*MOD(Calculator!$B$34/Calculator!$F$13,1)),2))+MIN(500,MAX(30,100*EXP(-0.3*'VSWR Calculator'!$C$24)*(1+3*ABS(MOD('VSWR Calculator'!$C$23/Calculator!$F$13/2,1)-0.5))))/'VSWR Calculator'!$C$25)+$C62)^2+(1500*ABS(SIN(2*PI()*MOD(Calculator!$B$34/Calculator!$F$13,1)))*IF(MOD(Calculator!$B$34/Calculator!$F$13,1)&lt;0.5,-1,1))^2)),2))</f>
        <v>—</v>
      </c>
      <c r="GF62" s="253" t="str">
        <f aca="false">IF(OR(Calculator!$E$14&lt;&gt;"YES",Calculator!$B$34&lt;Calculator!$G$14),"—",ROUND((1+SQRT(((50*POWER(80,POWER(COS(PI()*MOD(Calculator!$B$34/Calculator!$F$14,1)),2))+MIN(500,MAX(30,100*EXP(-0.3*'VSWR Calculator'!$C$24)*(1+3*ABS(MOD('VSWR Calculator'!$C$23/Calculator!$F$14/2,1)-0.5))))/'VSWR Calculator'!$C$25)-$C62)^2+(1500*ABS(SIN(2*PI()*MOD(Calculator!$B$34/Calculator!$F$14,1)))*IF(MOD(Calculator!$B$34/Calculator!$F$14,1)&lt;0.5,-1,1))^2)/SQRT(((50*POWER(80,POWER(COS(PI()*MOD(Calculator!$B$34/Calculator!$F$14,1)),2))+MIN(500,MAX(30,100*EXP(-0.3*'VSWR Calculator'!$C$24)*(1+3*ABS(MOD('VSWR Calculator'!$C$23/Calculator!$F$14/2,1)-0.5))))/'VSWR Calculator'!$C$25)+$C62)^2+(1500*ABS(SIN(2*PI()*MOD(Calculator!$B$34/Calculator!$F$14,1)))*IF(MOD(Calculator!$B$34/Calculator!$F$14,1)&lt;0.5,-1,1))^2))/(1-SQRT(((50*POWER(80,POWER(COS(PI()*MOD(Calculator!$B$34/Calculator!$F$14,1)),2))+MIN(500,MAX(30,100*EXP(-0.3*'VSWR Calculator'!$C$24)*(1+3*ABS(MOD('VSWR Calculator'!$C$23/Calculator!$F$14/2,1)-0.5))))/'VSWR Calculator'!$C$25)-$C62)^2+(1500*ABS(SIN(2*PI()*MOD(Calculator!$B$34/Calculator!$F$14,1)))*IF(MOD(Calculator!$B$34/Calculator!$F$14,1)&lt;0.5,-1,1))^2)/SQRT(((50*POWER(80,POWER(COS(PI()*MOD(Calculator!$B$34/Calculator!$F$14,1)),2))+MIN(500,MAX(30,100*EXP(-0.3*'VSWR Calculator'!$C$24)*(1+3*ABS(MOD('VSWR Calculator'!$C$23/Calculator!$F$14/2,1)-0.5))))/'VSWR Calculator'!$C$25)+$C62)^2+(1500*ABS(SIN(2*PI()*MOD(Calculator!$B$34/Calculator!$F$14,1)))*IF(MOD(Calculator!$B$34/Calculator!$F$14,1)&lt;0.5,-1,1))^2)),2))</f>
        <v>—</v>
      </c>
      <c r="GG62" s="253" t="n">
        <f aca="false">IF(OR(Calculator!$E$15&lt;&gt;"YES",Calculator!$B$34&lt;Calculator!$G$15),"—",ROUND((1+SQRT(((50*POWER(80,POWER(COS(PI()*MOD(Calculator!$B$34/Calculator!$F$15,1)),2))+MIN(500,MAX(30,100*EXP(-0.3*'VSWR Calculator'!$C$24)*(1+3*ABS(MOD('VSWR Calculator'!$C$23/Calculator!$F$15/2,1)-0.5))))/'VSWR Calculator'!$C$25)-$C62)^2+(1500*ABS(SIN(2*PI()*MOD(Calculator!$B$34/Calculator!$F$15,1)))*IF(MOD(Calculator!$B$34/Calculator!$F$15,1)&lt;0.5,-1,1))^2)/SQRT(((50*POWER(80,POWER(COS(PI()*MOD(Calculator!$B$34/Calculator!$F$15,1)),2))+MIN(500,MAX(30,100*EXP(-0.3*'VSWR Calculator'!$C$24)*(1+3*ABS(MOD('VSWR Calculator'!$C$23/Calculator!$F$15/2,1)-0.5))))/'VSWR Calculator'!$C$25)+$C62)^2+(1500*ABS(SIN(2*PI()*MOD(Calculator!$B$34/Calculator!$F$15,1)))*IF(MOD(Calculator!$B$34/Calculator!$F$15,1)&lt;0.5,-1,1))^2))/(1-SQRT(((50*POWER(80,POWER(COS(PI()*MOD(Calculator!$B$34/Calculator!$F$15,1)),2))+MIN(500,MAX(30,100*EXP(-0.3*'VSWR Calculator'!$C$24)*(1+3*ABS(MOD('VSWR Calculator'!$C$23/Calculator!$F$15/2,1)-0.5))))/'VSWR Calculator'!$C$25)-$C62)^2+(1500*ABS(SIN(2*PI()*MOD(Calculator!$B$34/Calculator!$F$15,1)))*IF(MOD(Calculator!$B$34/Calculator!$F$15,1)&lt;0.5,-1,1))^2)/SQRT(((50*POWER(80,POWER(COS(PI()*MOD(Calculator!$B$34/Calculator!$F$15,1)),2))+MIN(500,MAX(30,100*EXP(-0.3*'VSWR Calculator'!$C$24)*(1+3*ABS(MOD('VSWR Calculator'!$C$23/Calculator!$F$15/2,1)-0.5))))/'VSWR Calculator'!$C$25)+$C62)^2+(1500*ABS(SIN(2*PI()*MOD(Calculator!$B$34/Calculator!$F$15,1)))*IF(MOD(Calculator!$B$34/Calculator!$F$15,1)&lt;0.5,-1,1))^2)),2))</f>
        <v>14.62</v>
      </c>
      <c r="GH62" s="253" t="str">
        <f aca="false">IF(OR(Calculator!$E$16&lt;&gt;"YES",Calculator!$B$34&lt;Calculator!$G$16),"—",ROUND((1+SQRT(((50*POWER(80,POWER(COS(PI()*MOD(Calculator!$B$34/Calculator!$F$16,1)),2))+MIN(500,MAX(30,100*EXP(-0.3*'VSWR Calculator'!$C$24)*(1+3*ABS(MOD('VSWR Calculator'!$C$23/Calculator!$F$16/2,1)-0.5))))/'VSWR Calculator'!$C$25)-$C62)^2+(1500*ABS(SIN(2*PI()*MOD(Calculator!$B$34/Calculator!$F$16,1)))*IF(MOD(Calculator!$B$34/Calculator!$F$16,1)&lt;0.5,-1,1))^2)/SQRT(((50*POWER(80,POWER(COS(PI()*MOD(Calculator!$B$34/Calculator!$F$16,1)),2))+MIN(500,MAX(30,100*EXP(-0.3*'VSWR Calculator'!$C$24)*(1+3*ABS(MOD('VSWR Calculator'!$C$23/Calculator!$F$16/2,1)-0.5))))/'VSWR Calculator'!$C$25)+$C62)^2+(1500*ABS(SIN(2*PI()*MOD(Calculator!$B$34/Calculator!$F$16,1)))*IF(MOD(Calculator!$B$34/Calculator!$F$16,1)&lt;0.5,-1,1))^2))/(1-SQRT(((50*POWER(80,POWER(COS(PI()*MOD(Calculator!$B$34/Calculator!$F$16,1)),2))+MIN(500,MAX(30,100*EXP(-0.3*'VSWR Calculator'!$C$24)*(1+3*ABS(MOD('VSWR Calculator'!$C$23/Calculator!$F$16/2,1)-0.5))))/'VSWR Calculator'!$C$25)-$C62)^2+(1500*ABS(SIN(2*PI()*MOD(Calculator!$B$34/Calculator!$F$16,1)))*IF(MOD(Calculator!$B$34/Calculator!$F$16,1)&lt;0.5,-1,1))^2)/SQRT(((50*POWER(80,POWER(COS(PI()*MOD(Calculator!$B$34/Calculator!$F$16,1)),2))+MIN(500,MAX(30,100*EXP(-0.3*'VSWR Calculator'!$C$24)*(1+3*ABS(MOD('VSWR Calculator'!$C$23/Calculator!$F$16/2,1)-0.5))))/'VSWR Calculator'!$C$25)+$C62)^2+(1500*ABS(SIN(2*PI()*MOD(Calculator!$B$34/Calculator!$F$16,1)))*IF(MOD(Calculator!$B$34/Calculator!$F$16,1)&lt;0.5,-1,1))^2)),2))</f>
        <v>—</v>
      </c>
      <c r="GI62" s="253" t="n">
        <f aca="false">IF(OR(Calculator!$E$17&lt;&gt;"YES",Calculator!$B$34&lt;Calculator!$G$17),"—",ROUND((1+SQRT(((50*POWER(80,POWER(COS(PI()*MOD(Calculator!$B$34/Calculator!$F$17,1)),2))+MIN(500,MAX(30,100*EXP(-0.3*'VSWR Calculator'!$C$24)*(1+3*ABS(MOD('VSWR Calculator'!$C$23/Calculator!$F$17/2,1)-0.5))))/'VSWR Calculator'!$C$25)-$C62)^2+(1500*ABS(SIN(2*PI()*MOD(Calculator!$B$34/Calculator!$F$17,1)))*IF(MOD(Calculator!$B$34/Calculator!$F$17,1)&lt;0.5,-1,1))^2)/SQRT(((50*POWER(80,POWER(COS(PI()*MOD(Calculator!$B$34/Calculator!$F$17,1)),2))+MIN(500,MAX(30,100*EXP(-0.3*'VSWR Calculator'!$C$24)*(1+3*ABS(MOD('VSWR Calculator'!$C$23/Calculator!$F$17/2,1)-0.5))))/'VSWR Calculator'!$C$25)+$C62)^2+(1500*ABS(SIN(2*PI()*MOD(Calculator!$B$34/Calculator!$F$17,1)))*IF(MOD(Calculator!$B$34/Calculator!$F$17,1)&lt;0.5,-1,1))^2))/(1-SQRT(((50*POWER(80,POWER(COS(PI()*MOD(Calculator!$B$34/Calculator!$F$17,1)),2))+MIN(500,MAX(30,100*EXP(-0.3*'VSWR Calculator'!$C$24)*(1+3*ABS(MOD('VSWR Calculator'!$C$23/Calculator!$F$17/2,1)-0.5))))/'VSWR Calculator'!$C$25)-$C62)^2+(1500*ABS(SIN(2*PI()*MOD(Calculator!$B$34/Calculator!$F$17,1)))*IF(MOD(Calculator!$B$34/Calculator!$F$17,1)&lt;0.5,-1,1))^2)/SQRT(((50*POWER(80,POWER(COS(PI()*MOD(Calculator!$B$34/Calculator!$F$17,1)),2))+MIN(500,MAX(30,100*EXP(-0.3*'VSWR Calculator'!$C$24)*(1+3*ABS(MOD('VSWR Calculator'!$C$23/Calculator!$F$17/2,1)-0.5))))/'VSWR Calculator'!$C$25)+$C62)^2+(1500*ABS(SIN(2*PI()*MOD(Calculator!$B$34/Calculator!$F$17,1)))*IF(MOD(Calculator!$B$34/Calculator!$F$17,1)&lt;0.5,-1,1))^2)),2))</f>
        <v>11.51</v>
      </c>
      <c r="GJ62" s="253" t="str">
        <f aca="false">IF(OR(Calculator!$E$18&lt;&gt;"YES",Calculator!$B$34&lt;Calculator!$G$18),"—",ROUND((1+SQRT(((50*POWER(80,POWER(COS(PI()*MOD(Calculator!$B$34/Calculator!$F$18,1)),2))+MIN(500,MAX(30,100*EXP(-0.3*'VSWR Calculator'!$C$24)*(1+3*ABS(MOD('VSWR Calculator'!$C$23/Calculator!$F$18/2,1)-0.5))))/'VSWR Calculator'!$C$25)-$C62)^2+(1500*ABS(SIN(2*PI()*MOD(Calculator!$B$34/Calculator!$F$18,1)))*IF(MOD(Calculator!$B$34/Calculator!$F$18,1)&lt;0.5,-1,1))^2)/SQRT(((50*POWER(80,POWER(COS(PI()*MOD(Calculator!$B$34/Calculator!$F$18,1)),2))+MIN(500,MAX(30,100*EXP(-0.3*'VSWR Calculator'!$C$24)*(1+3*ABS(MOD('VSWR Calculator'!$C$23/Calculator!$F$18/2,1)-0.5))))/'VSWR Calculator'!$C$25)+$C62)^2+(1500*ABS(SIN(2*PI()*MOD(Calculator!$B$34/Calculator!$F$18,1)))*IF(MOD(Calculator!$B$34/Calculator!$F$18,1)&lt;0.5,-1,1))^2))/(1-SQRT(((50*POWER(80,POWER(COS(PI()*MOD(Calculator!$B$34/Calculator!$F$18,1)),2))+MIN(500,MAX(30,100*EXP(-0.3*'VSWR Calculator'!$C$24)*(1+3*ABS(MOD('VSWR Calculator'!$C$23/Calculator!$F$18/2,1)-0.5))))/'VSWR Calculator'!$C$25)-$C62)^2+(1500*ABS(SIN(2*PI()*MOD(Calculator!$B$34/Calculator!$F$18,1)))*IF(MOD(Calculator!$B$34/Calculator!$F$18,1)&lt;0.5,-1,1))^2)/SQRT(((50*POWER(80,POWER(COS(PI()*MOD(Calculator!$B$34/Calculator!$F$18,1)),2))+MIN(500,MAX(30,100*EXP(-0.3*'VSWR Calculator'!$C$24)*(1+3*ABS(MOD('VSWR Calculator'!$C$23/Calculator!$F$18/2,1)-0.5))))/'VSWR Calculator'!$C$25)+$C62)^2+(1500*ABS(SIN(2*PI()*MOD(Calculator!$B$34/Calculator!$F$18,1)))*IF(MOD(Calculator!$B$34/Calculator!$F$18,1)&lt;0.5,-1,1))^2)),2))</f>
        <v>—</v>
      </c>
      <c r="GK62" s="253" t="str">
        <f aca="false">IF(OR(Calculator!$E$19&lt;&gt;"YES",Calculator!$B$34&lt;Calculator!$G$19),"—",ROUND((1+SQRT(((50*POWER(80,POWER(COS(PI()*MOD(Calculator!$B$34/Calculator!$F$19,1)),2))+MIN(500,MAX(30,100*EXP(-0.3*'VSWR Calculator'!$C$24)*(1+3*ABS(MOD('VSWR Calculator'!$C$23/Calculator!$F$19/2,1)-0.5))))/'VSWR Calculator'!$C$25)-$C62)^2+(1500*ABS(SIN(2*PI()*MOD(Calculator!$B$34/Calculator!$F$19,1)))*IF(MOD(Calculator!$B$34/Calculator!$F$19,1)&lt;0.5,-1,1))^2)/SQRT(((50*POWER(80,POWER(COS(PI()*MOD(Calculator!$B$34/Calculator!$F$19,1)),2))+MIN(500,MAX(30,100*EXP(-0.3*'VSWR Calculator'!$C$24)*(1+3*ABS(MOD('VSWR Calculator'!$C$23/Calculator!$F$19/2,1)-0.5))))/'VSWR Calculator'!$C$25)+$C62)^2+(1500*ABS(SIN(2*PI()*MOD(Calculator!$B$34/Calculator!$F$19,1)))*IF(MOD(Calculator!$B$34/Calculator!$F$19,1)&lt;0.5,-1,1))^2))/(1-SQRT(((50*POWER(80,POWER(COS(PI()*MOD(Calculator!$B$34/Calculator!$F$19,1)),2))+MIN(500,MAX(30,100*EXP(-0.3*'VSWR Calculator'!$C$24)*(1+3*ABS(MOD('VSWR Calculator'!$C$23/Calculator!$F$19/2,1)-0.5))))/'VSWR Calculator'!$C$25)-$C62)^2+(1500*ABS(SIN(2*PI()*MOD(Calculator!$B$34/Calculator!$F$19,1)))*IF(MOD(Calculator!$B$34/Calculator!$F$19,1)&lt;0.5,-1,1))^2)/SQRT(((50*POWER(80,POWER(COS(PI()*MOD(Calculator!$B$34/Calculator!$F$19,1)),2))+MIN(500,MAX(30,100*EXP(-0.3*'VSWR Calculator'!$C$24)*(1+3*ABS(MOD('VSWR Calculator'!$C$23/Calculator!$F$19/2,1)-0.5))))/'VSWR Calculator'!$C$25)+$C62)^2+(1500*ABS(SIN(2*PI()*MOD(Calculator!$B$34/Calculator!$F$19,1)))*IF(MOD(Calculator!$B$34/Calculator!$F$19,1)&lt;0.5,-1,1))^2)),2))</f>
        <v>—</v>
      </c>
      <c r="GL62" s="253" t="str">
        <f aca="false">IF(OR(Calculator!$E$20&lt;&gt;"YES",Calculator!$B$34&lt;Calculator!$G$20),"—",ROUND((1+SQRT(((50*POWER(80,POWER(COS(PI()*MOD(Calculator!$B$34/Calculator!$F$20,1)),2))+MIN(500,MAX(30,100*EXP(-0.3*'VSWR Calculator'!$C$24)*(1+3*ABS(MOD('VSWR Calculator'!$C$23/Calculator!$F$20/2,1)-0.5))))/'VSWR Calculator'!$C$25)-$C62)^2+(1500*ABS(SIN(2*PI()*MOD(Calculator!$B$34/Calculator!$F$20,1)))*IF(MOD(Calculator!$B$34/Calculator!$F$20,1)&lt;0.5,-1,1))^2)/SQRT(((50*POWER(80,POWER(COS(PI()*MOD(Calculator!$B$34/Calculator!$F$20,1)),2))+MIN(500,MAX(30,100*EXP(-0.3*'VSWR Calculator'!$C$24)*(1+3*ABS(MOD('VSWR Calculator'!$C$23/Calculator!$F$20/2,1)-0.5))))/'VSWR Calculator'!$C$25)+$C62)^2+(1500*ABS(SIN(2*PI()*MOD(Calculator!$B$34/Calculator!$F$20,1)))*IF(MOD(Calculator!$B$34/Calculator!$F$20,1)&lt;0.5,-1,1))^2))/(1-SQRT(((50*POWER(80,POWER(COS(PI()*MOD(Calculator!$B$34/Calculator!$F$20,1)),2))+MIN(500,MAX(30,100*EXP(-0.3*'VSWR Calculator'!$C$24)*(1+3*ABS(MOD('VSWR Calculator'!$C$23/Calculator!$F$20/2,1)-0.5))))/'VSWR Calculator'!$C$25)-$C62)^2+(1500*ABS(SIN(2*PI()*MOD(Calculator!$B$34/Calculator!$F$20,1)))*IF(MOD(Calculator!$B$34/Calculator!$F$20,1)&lt;0.5,-1,1))^2)/SQRT(((50*POWER(80,POWER(COS(PI()*MOD(Calculator!$B$34/Calculator!$F$20,1)),2))+MIN(500,MAX(30,100*EXP(-0.3*'VSWR Calculator'!$C$24)*(1+3*ABS(MOD('VSWR Calculator'!$C$23/Calculator!$F$20/2,1)-0.5))))/'VSWR Calculator'!$C$25)+$C62)^2+(1500*ABS(SIN(2*PI()*MOD(Calculator!$B$34/Calculator!$F$20,1)))*IF(MOD(Calculator!$B$34/Calculator!$F$20,1)&lt;0.5,-1,1))^2)),2))</f>
        <v>—</v>
      </c>
      <c r="GM62" s="253" t="str">
        <f aca="false">IF(OR(Calculator!$E$21&lt;&gt;"YES",Calculator!$B$34&lt;Calculator!$G$21),"—",ROUND((1+SQRT(((50*POWER(80,POWER(COS(PI()*MOD(Calculator!$B$34/Calculator!$F$21,1)),2))+MIN(500,MAX(30,100*EXP(-0.3*'VSWR Calculator'!$C$24)*(1+3*ABS(MOD('VSWR Calculator'!$C$23/Calculator!$F$21/2,1)-0.5))))/'VSWR Calculator'!$C$25)-$C62)^2+(1500*ABS(SIN(2*PI()*MOD(Calculator!$B$34/Calculator!$F$21,1)))*IF(MOD(Calculator!$B$34/Calculator!$F$21,1)&lt;0.5,-1,1))^2)/SQRT(((50*POWER(80,POWER(COS(PI()*MOD(Calculator!$B$34/Calculator!$F$21,1)),2))+MIN(500,MAX(30,100*EXP(-0.3*'VSWR Calculator'!$C$24)*(1+3*ABS(MOD('VSWR Calculator'!$C$23/Calculator!$F$21/2,1)-0.5))))/'VSWR Calculator'!$C$25)+$C62)^2+(1500*ABS(SIN(2*PI()*MOD(Calculator!$B$34/Calculator!$F$21,1)))*IF(MOD(Calculator!$B$34/Calculator!$F$21,1)&lt;0.5,-1,1))^2))/(1-SQRT(((50*POWER(80,POWER(COS(PI()*MOD(Calculator!$B$34/Calculator!$F$21,1)),2))+MIN(500,MAX(30,100*EXP(-0.3*'VSWR Calculator'!$C$24)*(1+3*ABS(MOD('VSWR Calculator'!$C$23/Calculator!$F$21/2,1)-0.5))))/'VSWR Calculator'!$C$25)-$C62)^2+(1500*ABS(SIN(2*PI()*MOD(Calculator!$B$34/Calculator!$F$21,1)))*IF(MOD(Calculator!$B$34/Calculator!$F$21,1)&lt;0.5,-1,1))^2)/SQRT(((50*POWER(80,POWER(COS(PI()*MOD(Calculator!$B$34/Calculator!$F$21,1)),2))+MIN(500,MAX(30,100*EXP(-0.3*'VSWR Calculator'!$C$24)*(1+3*ABS(MOD('VSWR Calculator'!$C$23/Calculator!$F$21/2,1)-0.5))))/'VSWR Calculator'!$C$25)+$C62)^2+(1500*ABS(SIN(2*PI()*MOD(Calculator!$B$34/Calculator!$F$21,1)))*IF(MOD(Calculator!$B$34/Calculator!$F$21,1)&lt;0.5,-1,1))^2)),2))</f>
        <v>—</v>
      </c>
      <c r="GN62" s="253" t="str">
        <f aca="false">IF(OR(Calculator!$E$22&lt;&gt;"YES",Calculator!$B$34&lt;Calculator!$G$22),"—",ROUND((1+SQRT(((50*POWER(80,POWER(COS(PI()*MOD(Calculator!$B$34/Calculator!$F$22,1)),2))+MIN(500,MAX(30,100*EXP(-0.3*'VSWR Calculator'!$C$24)*(1+3*ABS(MOD('VSWR Calculator'!$C$23/Calculator!$F$22/2,1)-0.5))))/'VSWR Calculator'!$C$25)-$C62)^2+(1500*ABS(SIN(2*PI()*MOD(Calculator!$B$34/Calculator!$F$22,1)))*IF(MOD(Calculator!$B$34/Calculator!$F$22,1)&lt;0.5,-1,1))^2)/SQRT(((50*POWER(80,POWER(COS(PI()*MOD(Calculator!$B$34/Calculator!$F$22,1)),2))+MIN(500,MAX(30,100*EXP(-0.3*'VSWR Calculator'!$C$24)*(1+3*ABS(MOD('VSWR Calculator'!$C$23/Calculator!$F$22/2,1)-0.5))))/'VSWR Calculator'!$C$25)+$C62)^2+(1500*ABS(SIN(2*PI()*MOD(Calculator!$B$34/Calculator!$F$22,1)))*IF(MOD(Calculator!$B$34/Calculator!$F$22,1)&lt;0.5,-1,1))^2))/(1-SQRT(((50*POWER(80,POWER(COS(PI()*MOD(Calculator!$B$34/Calculator!$F$22,1)),2))+MIN(500,MAX(30,100*EXP(-0.3*'VSWR Calculator'!$C$24)*(1+3*ABS(MOD('VSWR Calculator'!$C$23/Calculator!$F$22/2,1)-0.5))))/'VSWR Calculator'!$C$25)-$C62)^2+(1500*ABS(SIN(2*PI()*MOD(Calculator!$B$34/Calculator!$F$22,1)))*IF(MOD(Calculator!$B$34/Calculator!$F$22,1)&lt;0.5,-1,1))^2)/SQRT(((50*POWER(80,POWER(COS(PI()*MOD(Calculator!$B$34/Calculator!$F$22,1)),2))+MIN(500,MAX(30,100*EXP(-0.3*'VSWR Calculator'!$C$24)*(1+3*ABS(MOD('VSWR Calculator'!$C$23/Calculator!$F$22/2,1)-0.5))))/'VSWR Calculator'!$C$25)+$C62)^2+(1500*ABS(SIN(2*PI()*MOD(Calculator!$B$34/Calculator!$F$22,1)))*IF(MOD(Calculator!$B$34/Calculator!$F$22,1)&lt;0.5,-1,1))^2)),2))</f>
        <v>—</v>
      </c>
      <c r="GO62" s="253" t="n">
        <f aca="false">IFERROR(ROUND((IF(ISNUMBER(GD62),GD62,0)+IF(ISNUMBER(GE62),GE62,0)+IF(ISNUMBER(GF62),GF62,0)+IF(ISNUMBER(GG62),GG62,0)+IF(ISNUMBER(GH62),GH62,0)+IF(ISNUMBER(GI62),GI62,0)+IF(ISNUMBER(GJ62),GJ62,0)+IF(ISNUMBER(GK62),GK62,0)+IF(ISNUMBER(GL62),GL62,0)+IF(ISNUMBER(GM62),GM62,0)+IF(ISNUMBER(GN62),GN62,0))/(IF(ISNUMBER(GD62),1,0)+IF(ISNUMBER(GE62),1,0)+IF(ISNUMBER(GF62),1,0)+IF(ISNUMBER(GG62),1,0)+IF(ISNUMBER(GH62),1,0)+IF(ISNUMBER(GI62),1,0)+IF(ISNUMBER(GJ62),1,0)+IF(ISNUMBER(GK62),1,0)+IF(ISNUMBER(GL62),1,0)+IF(ISNUMBER(GM62),1,0)+IF(ISNUMBER(GN62),1,0)),4),"")</f>
        <v>13.065</v>
      </c>
      <c r="GP62" s="253" t="str">
        <f aca="false">IF(OR(Calculator!$E$12&lt;&gt;"YES",Calculator!$B$35&lt;Calculator!$G$12),"—",ROUND((1+SQRT(((50*POWER(80,POWER(COS(PI()*MOD(Calculator!$B$35/Calculator!$F$12,1)),2))+MIN(500,MAX(30,100*EXP(-0.3*'VSWR Calculator'!$C$24)*(1+3*ABS(MOD('VSWR Calculator'!$C$23/Calculator!$F$12/2,1)-0.5))))/'VSWR Calculator'!$C$25)-$C62)^2+(1500*ABS(SIN(2*PI()*MOD(Calculator!$B$35/Calculator!$F$12,1)))*IF(MOD(Calculator!$B$35/Calculator!$F$12,1)&lt;0.5,-1,1))^2)/SQRT(((50*POWER(80,POWER(COS(PI()*MOD(Calculator!$B$35/Calculator!$F$12,1)),2))+MIN(500,MAX(30,100*EXP(-0.3*'VSWR Calculator'!$C$24)*(1+3*ABS(MOD('VSWR Calculator'!$C$23/Calculator!$F$12/2,1)-0.5))))/'VSWR Calculator'!$C$25)+$C62)^2+(1500*ABS(SIN(2*PI()*MOD(Calculator!$B$35/Calculator!$F$12,1)))*IF(MOD(Calculator!$B$35/Calculator!$F$12,1)&lt;0.5,-1,1))^2))/(1-SQRT(((50*POWER(80,POWER(COS(PI()*MOD(Calculator!$B$35/Calculator!$F$12,1)),2))+MIN(500,MAX(30,100*EXP(-0.3*'VSWR Calculator'!$C$24)*(1+3*ABS(MOD('VSWR Calculator'!$C$23/Calculator!$F$12/2,1)-0.5))))/'VSWR Calculator'!$C$25)-$C62)^2+(1500*ABS(SIN(2*PI()*MOD(Calculator!$B$35/Calculator!$F$12,1)))*IF(MOD(Calculator!$B$35/Calculator!$F$12,1)&lt;0.5,-1,1))^2)/SQRT(((50*POWER(80,POWER(COS(PI()*MOD(Calculator!$B$35/Calculator!$F$12,1)),2))+MIN(500,MAX(30,100*EXP(-0.3*'VSWR Calculator'!$C$24)*(1+3*ABS(MOD('VSWR Calculator'!$C$23/Calculator!$F$12/2,1)-0.5))))/'VSWR Calculator'!$C$25)+$C62)^2+(1500*ABS(SIN(2*PI()*MOD(Calculator!$B$35/Calculator!$F$12,1)))*IF(MOD(Calculator!$B$35/Calculator!$F$12,1)&lt;0.5,-1,1))^2)),2))</f>
        <v>—</v>
      </c>
      <c r="GQ62" s="253" t="str">
        <f aca="false">IF(OR(Calculator!$E$13&lt;&gt;"YES",Calculator!$B$35&lt;Calculator!$G$13),"—",ROUND((1+SQRT(((50*POWER(80,POWER(COS(PI()*MOD(Calculator!$B$35/Calculator!$F$13,1)),2))+MIN(500,MAX(30,100*EXP(-0.3*'VSWR Calculator'!$C$24)*(1+3*ABS(MOD('VSWR Calculator'!$C$23/Calculator!$F$13/2,1)-0.5))))/'VSWR Calculator'!$C$25)-$C62)^2+(1500*ABS(SIN(2*PI()*MOD(Calculator!$B$35/Calculator!$F$13,1)))*IF(MOD(Calculator!$B$35/Calculator!$F$13,1)&lt;0.5,-1,1))^2)/SQRT(((50*POWER(80,POWER(COS(PI()*MOD(Calculator!$B$35/Calculator!$F$13,1)),2))+MIN(500,MAX(30,100*EXP(-0.3*'VSWR Calculator'!$C$24)*(1+3*ABS(MOD('VSWR Calculator'!$C$23/Calculator!$F$13/2,1)-0.5))))/'VSWR Calculator'!$C$25)+$C62)^2+(1500*ABS(SIN(2*PI()*MOD(Calculator!$B$35/Calculator!$F$13,1)))*IF(MOD(Calculator!$B$35/Calculator!$F$13,1)&lt;0.5,-1,1))^2))/(1-SQRT(((50*POWER(80,POWER(COS(PI()*MOD(Calculator!$B$35/Calculator!$F$13,1)),2))+MIN(500,MAX(30,100*EXP(-0.3*'VSWR Calculator'!$C$24)*(1+3*ABS(MOD('VSWR Calculator'!$C$23/Calculator!$F$13/2,1)-0.5))))/'VSWR Calculator'!$C$25)-$C62)^2+(1500*ABS(SIN(2*PI()*MOD(Calculator!$B$35/Calculator!$F$13,1)))*IF(MOD(Calculator!$B$35/Calculator!$F$13,1)&lt;0.5,-1,1))^2)/SQRT(((50*POWER(80,POWER(COS(PI()*MOD(Calculator!$B$35/Calculator!$F$13,1)),2))+MIN(500,MAX(30,100*EXP(-0.3*'VSWR Calculator'!$C$24)*(1+3*ABS(MOD('VSWR Calculator'!$C$23/Calculator!$F$13/2,1)-0.5))))/'VSWR Calculator'!$C$25)+$C62)^2+(1500*ABS(SIN(2*PI()*MOD(Calculator!$B$35/Calculator!$F$13,1)))*IF(MOD(Calculator!$B$35/Calculator!$F$13,1)&lt;0.5,-1,1))^2)),2))</f>
        <v>—</v>
      </c>
      <c r="GR62" s="253" t="str">
        <f aca="false">IF(OR(Calculator!$E$14&lt;&gt;"YES",Calculator!$B$35&lt;Calculator!$G$14),"—",ROUND((1+SQRT(((50*POWER(80,POWER(COS(PI()*MOD(Calculator!$B$35/Calculator!$F$14,1)),2))+MIN(500,MAX(30,100*EXP(-0.3*'VSWR Calculator'!$C$24)*(1+3*ABS(MOD('VSWR Calculator'!$C$23/Calculator!$F$14/2,1)-0.5))))/'VSWR Calculator'!$C$25)-$C62)^2+(1500*ABS(SIN(2*PI()*MOD(Calculator!$B$35/Calculator!$F$14,1)))*IF(MOD(Calculator!$B$35/Calculator!$F$14,1)&lt;0.5,-1,1))^2)/SQRT(((50*POWER(80,POWER(COS(PI()*MOD(Calculator!$B$35/Calculator!$F$14,1)),2))+MIN(500,MAX(30,100*EXP(-0.3*'VSWR Calculator'!$C$24)*(1+3*ABS(MOD('VSWR Calculator'!$C$23/Calculator!$F$14/2,1)-0.5))))/'VSWR Calculator'!$C$25)+$C62)^2+(1500*ABS(SIN(2*PI()*MOD(Calculator!$B$35/Calculator!$F$14,1)))*IF(MOD(Calculator!$B$35/Calculator!$F$14,1)&lt;0.5,-1,1))^2))/(1-SQRT(((50*POWER(80,POWER(COS(PI()*MOD(Calculator!$B$35/Calculator!$F$14,1)),2))+MIN(500,MAX(30,100*EXP(-0.3*'VSWR Calculator'!$C$24)*(1+3*ABS(MOD('VSWR Calculator'!$C$23/Calculator!$F$14/2,1)-0.5))))/'VSWR Calculator'!$C$25)-$C62)^2+(1500*ABS(SIN(2*PI()*MOD(Calculator!$B$35/Calculator!$F$14,1)))*IF(MOD(Calculator!$B$35/Calculator!$F$14,1)&lt;0.5,-1,1))^2)/SQRT(((50*POWER(80,POWER(COS(PI()*MOD(Calculator!$B$35/Calculator!$F$14,1)),2))+MIN(500,MAX(30,100*EXP(-0.3*'VSWR Calculator'!$C$24)*(1+3*ABS(MOD('VSWR Calculator'!$C$23/Calculator!$F$14/2,1)-0.5))))/'VSWR Calculator'!$C$25)+$C62)^2+(1500*ABS(SIN(2*PI()*MOD(Calculator!$B$35/Calculator!$F$14,1)))*IF(MOD(Calculator!$B$35/Calculator!$F$14,1)&lt;0.5,-1,1))^2)),2))</f>
        <v>—</v>
      </c>
      <c r="GS62" s="253" t="n">
        <f aca="false">IF(OR(Calculator!$E$15&lt;&gt;"YES",Calculator!$B$35&lt;Calculator!$G$15),"—",ROUND((1+SQRT(((50*POWER(80,POWER(COS(PI()*MOD(Calculator!$B$35/Calculator!$F$15,1)),2))+MIN(500,MAX(30,100*EXP(-0.3*'VSWR Calculator'!$C$24)*(1+3*ABS(MOD('VSWR Calculator'!$C$23/Calculator!$F$15/2,1)-0.5))))/'VSWR Calculator'!$C$25)-$C62)^2+(1500*ABS(SIN(2*PI()*MOD(Calculator!$B$35/Calculator!$F$15,1)))*IF(MOD(Calculator!$B$35/Calculator!$F$15,1)&lt;0.5,-1,1))^2)/SQRT(((50*POWER(80,POWER(COS(PI()*MOD(Calculator!$B$35/Calculator!$F$15,1)),2))+MIN(500,MAX(30,100*EXP(-0.3*'VSWR Calculator'!$C$24)*(1+3*ABS(MOD('VSWR Calculator'!$C$23/Calculator!$F$15/2,1)-0.5))))/'VSWR Calculator'!$C$25)+$C62)^2+(1500*ABS(SIN(2*PI()*MOD(Calculator!$B$35/Calculator!$F$15,1)))*IF(MOD(Calculator!$B$35/Calculator!$F$15,1)&lt;0.5,-1,1))^2))/(1-SQRT(((50*POWER(80,POWER(COS(PI()*MOD(Calculator!$B$35/Calculator!$F$15,1)),2))+MIN(500,MAX(30,100*EXP(-0.3*'VSWR Calculator'!$C$24)*(1+3*ABS(MOD('VSWR Calculator'!$C$23/Calculator!$F$15/2,1)-0.5))))/'VSWR Calculator'!$C$25)-$C62)^2+(1500*ABS(SIN(2*PI()*MOD(Calculator!$B$35/Calculator!$F$15,1)))*IF(MOD(Calculator!$B$35/Calculator!$F$15,1)&lt;0.5,-1,1))^2)/SQRT(((50*POWER(80,POWER(COS(PI()*MOD(Calculator!$B$35/Calculator!$F$15,1)),2))+MIN(500,MAX(30,100*EXP(-0.3*'VSWR Calculator'!$C$24)*(1+3*ABS(MOD('VSWR Calculator'!$C$23/Calculator!$F$15/2,1)-0.5))))/'VSWR Calculator'!$C$25)+$C62)^2+(1500*ABS(SIN(2*PI()*MOD(Calculator!$B$35/Calculator!$F$15,1)))*IF(MOD(Calculator!$B$35/Calculator!$F$15,1)&lt;0.5,-1,1))^2)),2))</f>
        <v>2.38</v>
      </c>
      <c r="GT62" s="253" t="str">
        <f aca="false">IF(OR(Calculator!$E$16&lt;&gt;"YES",Calculator!$B$35&lt;Calculator!$G$16),"—",ROUND((1+SQRT(((50*POWER(80,POWER(COS(PI()*MOD(Calculator!$B$35/Calculator!$F$16,1)),2))+MIN(500,MAX(30,100*EXP(-0.3*'VSWR Calculator'!$C$24)*(1+3*ABS(MOD('VSWR Calculator'!$C$23/Calculator!$F$16/2,1)-0.5))))/'VSWR Calculator'!$C$25)-$C62)^2+(1500*ABS(SIN(2*PI()*MOD(Calculator!$B$35/Calculator!$F$16,1)))*IF(MOD(Calculator!$B$35/Calculator!$F$16,1)&lt;0.5,-1,1))^2)/SQRT(((50*POWER(80,POWER(COS(PI()*MOD(Calculator!$B$35/Calculator!$F$16,1)),2))+MIN(500,MAX(30,100*EXP(-0.3*'VSWR Calculator'!$C$24)*(1+3*ABS(MOD('VSWR Calculator'!$C$23/Calculator!$F$16/2,1)-0.5))))/'VSWR Calculator'!$C$25)+$C62)^2+(1500*ABS(SIN(2*PI()*MOD(Calculator!$B$35/Calculator!$F$16,1)))*IF(MOD(Calculator!$B$35/Calculator!$F$16,1)&lt;0.5,-1,1))^2))/(1-SQRT(((50*POWER(80,POWER(COS(PI()*MOD(Calculator!$B$35/Calculator!$F$16,1)),2))+MIN(500,MAX(30,100*EXP(-0.3*'VSWR Calculator'!$C$24)*(1+3*ABS(MOD('VSWR Calculator'!$C$23/Calculator!$F$16/2,1)-0.5))))/'VSWR Calculator'!$C$25)-$C62)^2+(1500*ABS(SIN(2*PI()*MOD(Calculator!$B$35/Calculator!$F$16,1)))*IF(MOD(Calculator!$B$35/Calculator!$F$16,1)&lt;0.5,-1,1))^2)/SQRT(((50*POWER(80,POWER(COS(PI()*MOD(Calculator!$B$35/Calculator!$F$16,1)),2))+MIN(500,MAX(30,100*EXP(-0.3*'VSWR Calculator'!$C$24)*(1+3*ABS(MOD('VSWR Calculator'!$C$23/Calculator!$F$16/2,1)-0.5))))/'VSWR Calculator'!$C$25)+$C62)^2+(1500*ABS(SIN(2*PI()*MOD(Calculator!$B$35/Calculator!$F$16,1)))*IF(MOD(Calculator!$B$35/Calculator!$F$16,1)&lt;0.5,-1,1))^2)),2))</f>
        <v>—</v>
      </c>
      <c r="GU62" s="253" t="n">
        <f aca="false">IF(OR(Calculator!$E$17&lt;&gt;"YES",Calculator!$B$35&lt;Calculator!$G$17),"—",ROUND((1+SQRT(((50*POWER(80,POWER(COS(PI()*MOD(Calculator!$B$35/Calculator!$F$17,1)),2))+MIN(500,MAX(30,100*EXP(-0.3*'VSWR Calculator'!$C$24)*(1+3*ABS(MOD('VSWR Calculator'!$C$23/Calculator!$F$17/2,1)-0.5))))/'VSWR Calculator'!$C$25)-$C62)^2+(1500*ABS(SIN(2*PI()*MOD(Calculator!$B$35/Calculator!$F$17,1)))*IF(MOD(Calculator!$B$35/Calculator!$F$17,1)&lt;0.5,-1,1))^2)/SQRT(((50*POWER(80,POWER(COS(PI()*MOD(Calculator!$B$35/Calculator!$F$17,1)),2))+MIN(500,MAX(30,100*EXP(-0.3*'VSWR Calculator'!$C$24)*(1+3*ABS(MOD('VSWR Calculator'!$C$23/Calculator!$F$17/2,1)-0.5))))/'VSWR Calculator'!$C$25)+$C62)^2+(1500*ABS(SIN(2*PI()*MOD(Calculator!$B$35/Calculator!$F$17,1)))*IF(MOD(Calculator!$B$35/Calculator!$F$17,1)&lt;0.5,-1,1))^2))/(1-SQRT(((50*POWER(80,POWER(COS(PI()*MOD(Calculator!$B$35/Calculator!$F$17,1)),2))+MIN(500,MAX(30,100*EXP(-0.3*'VSWR Calculator'!$C$24)*(1+3*ABS(MOD('VSWR Calculator'!$C$23/Calculator!$F$17/2,1)-0.5))))/'VSWR Calculator'!$C$25)-$C62)^2+(1500*ABS(SIN(2*PI()*MOD(Calculator!$B$35/Calculator!$F$17,1)))*IF(MOD(Calculator!$B$35/Calculator!$F$17,1)&lt;0.5,-1,1))^2)/SQRT(((50*POWER(80,POWER(COS(PI()*MOD(Calculator!$B$35/Calculator!$F$17,1)),2))+MIN(500,MAX(30,100*EXP(-0.3*'VSWR Calculator'!$C$24)*(1+3*ABS(MOD('VSWR Calculator'!$C$23/Calculator!$F$17/2,1)-0.5))))/'VSWR Calculator'!$C$25)+$C62)^2+(1500*ABS(SIN(2*PI()*MOD(Calculator!$B$35/Calculator!$F$17,1)))*IF(MOD(Calculator!$B$35/Calculator!$F$17,1)&lt;0.5,-1,1))^2)),2))</f>
        <v>15.08</v>
      </c>
      <c r="GV62" s="253" t="str">
        <f aca="false">IF(OR(Calculator!$E$18&lt;&gt;"YES",Calculator!$B$35&lt;Calculator!$G$18),"—",ROUND((1+SQRT(((50*POWER(80,POWER(COS(PI()*MOD(Calculator!$B$35/Calculator!$F$18,1)),2))+MIN(500,MAX(30,100*EXP(-0.3*'VSWR Calculator'!$C$24)*(1+3*ABS(MOD('VSWR Calculator'!$C$23/Calculator!$F$18/2,1)-0.5))))/'VSWR Calculator'!$C$25)-$C62)^2+(1500*ABS(SIN(2*PI()*MOD(Calculator!$B$35/Calculator!$F$18,1)))*IF(MOD(Calculator!$B$35/Calculator!$F$18,1)&lt;0.5,-1,1))^2)/SQRT(((50*POWER(80,POWER(COS(PI()*MOD(Calculator!$B$35/Calculator!$F$18,1)),2))+MIN(500,MAX(30,100*EXP(-0.3*'VSWR Calculator'!$C$24)*(1+3*ABS(MOD('VSWR Calculator'!$C$23/Calculator!$F$18/2,1)-0.5))))/'VSWR Calculator'!$C$25)+$C62)^2+(1500*ABS(SIN(2*PI()*MOD(Calculator!$B$35/Calculator!$F$18,1)))*IF(MOD(Calculator!$B$35/Calculator!$F$18,1)&lt;0.5,-1,1))^2))/(1-SQRT(((50*POWER(80,POWER(COS(PI()*MOD(Calculator!$B$35/Calculator!$F$18,1)),2))+MIN(500,MAX(30,100*EXP(-0.3*'VSWR Calculator'!$C$24)*(1+3*ABS(MOD('VSWR Calculator'!$C$23/Calculator!$F$18/2,1)-0.5))))/'VSWR Calculator'!$C$25)-$C62)^2+(1500*ABS(SIN(2*PI()*MOD(Calculator!$B$35/Calculator!$F$18,1)))*IF(MOD(Calculator!$B$35/Calculator!$F$18,1)&lt;0.5,-1,1))^2)/SQRT(((50*POWER(80,POWER(COS(PI()*MOD(Calculator!$B$35/Calculator!$F$18,1)),2))+MIN(500,MAX(30,100*EXP(-0.3*'VSWR Calculator'!$C$24)*(1+3*ABS(MOD('VSWR Calculator'!$C$23/Calculator!$F$18/2,1)-0.5))))/'VSWR Calculator'!$C$25)+$C62)^2+(1500*ABS(SIN(2*PI()*MOD(Calculator!$B$35/Calculator!$F$18,1)))*IF(MOD(Calculator!$B$35/Calculator!$F$18,1)&lt;0.5,-1,1))^2)),2))</f>
        <v>—</v>
      </c>
      <c r="GW62" s="253" t="str">
        <f aca="false">IF(OR(Calculator!$E$19&lt;&gt;"YES",Calculator!$B$35&lt;Calculator!$G$19),"—",ROUND((1+SQRT(((50*POWER(80,POWER(COS(PI()*MOD(Calculator!$B$35/Calculator!$F$19,1)),2))+MIN(500,MAX(30,100*EXP(-0.3*'VSWR Calculator'!$C$24)*(1+3*ABS(MOD('VSWR Calculator'!$C$23/Calculator!$F$19/2,1)-0.5))))/'VSWR Calculator'!$C$25)-$C62)^2+(1500*ABS(SIN(2*PI()*MOD(Calculator!$B$35/Calculator!$F$19,1)))*IF(MOD(Calculator!$B$35/Calculator!$F$19,1)&lt;0.5,-1,1))^2)/SQRT(((50*POWER(80,POWER(COS(PI()*MOD(Calculator!$B$35/Calculator!$F$19,1)),2))+MIN(500,MAX(30,100*EXP(-0.3*'VSWR Calculator'!$C$24)*(1+3*ABS(MOD('VSWR Calculator'!$C$23/Calculator!$F$19/2,1)-0.5))))/'VSWR Calculator'!$C$25)+$C62)^2+(1500*ABS(SIN(2*PI()*MOD(Calculator!$B$35/Calculator!$F$19,1)))*IF(MOD(Calculator!$B$35/Calculator!$F$19,1)&lt;0.5,-1,1))^2))/(1-SQRT(((50*POWER(80,POWER(COS(PI()*MOD(Calculator!$B$35/Calculator!$F$19,1)),2))+MIN(500,MAX(30,100*EXP(-0.3*'VSWR Calculator'!$C$24)*(1+3*ABS(MOD('VSWR Calculator'!$C$23/Calculator!$F$19/2,1)-0.5))))/'VSWR Calculator'!$C$25)-$C62)^2+(1500*ABS(SIN(2*PI()*MOD(Calculator!$B$35/Calculator!$F$19,1)))*IF(MOD(Calculator!$B$35/Calculator!$F$19,1)&lt;0.5,-1,1))^2)/SQRT(((50*POWER(80,POWER(COS(PI()*MOD(Calculator!$B$35/Calculator!$F$19,1)),2))+MIN(500,MAX(30,100*EXP(-0.3*'VSWR Calculator'!$C$24)*(1+3*ABS(MOD('VSWR Calculator'!$C$23/Calculator!$F$19/2,1)-0.5))))/'VSWR Calculator'!$C$25)+$C62)^2+(1500*ABS(SIN(2*PI()*MOD(Calculator!$B$35/Calculator!$F$19,1)))*IF(MOD(Calculator!$B$35/Calculator!$F$19,1)&lt;0.5,-1,1))^2)),2))</f>
        <v>—</v>
      </c>
      <c r="GX62" s="253" t="str">
        <f aca="false">IF(OR(Calculator!$E$20&lt;&gt;"YES",Calculator!$B$35&lt;Calculator!$G$20),"—",ROUND((1+SQRT(((50*POWER(80,POWER(COS(PI()*MOD(Calculator!$B$35/Calculator!$F$20,1)),2))+MIN(500,MAX(30,100*EXP(-0.3*'VSWR Calculator'!$C$24)*(1+3*ABS(MOD('VSWR Calculator'!$C$23/Calculator!$F$20/2,1)-0.5))))/'VSWR Calculator'!$C$25)-$C62)^2+(1500*ABS(SIN(2*PI()*MOD(Calculator!$B$35/Calculator!$F$20,1)))*IF(MOD(Calculator!$B$35/Calculator!$F$20,1)&lt;0.5,-1,1))^2)/SQRT(((50*POWER(80,POWER(COS(PI()*MOD(Calculator!$B$35/Calculator!$F$20,1)),2))+MIN(500,MAX(30,100*EXP(-0.3*'VSWR Calculator'!$C$24)*(1+3*ABS(MOD('VSWR Calculator'!$C$23/Calculator!$F$20/2,1)-0.5))))/'VSWR Calculator'!$C$25)+$C62)^2+(1500*ABS(SIN(2*PI()*MOD(Calculator!$B$35/Calculator!$F$20,1)))*IF(MOD(Calculator!$B$35/Calculator!$F$20,1)&lt;0.5,-1,1))^2))/(1-SQRT(((50*POWER(80,POWER(COS(PI()*MOD(Calculator!$B$35/Calculator!$F$20,1)),2))+MIN(500,MAX(30,100*EXP(-0.3*'VSWR Calculator'!$C$24)*(1+3*ABS(MOD('VSWR Calculator'!$C$23/Calculator!$F$20/2,1)-0.5))))/'VSWR Calculator'!$C$25)-$C62)^2+(1500*ABS(SIN(2*PI()*MOD(Calculator!$B$35/Calculator!$F$20,1)))*IF(MOD(Calculator!$B$35/Calculator!$F$20,1)&lt;0.5,-1,1))^2)/SQRT(((50*POWER(80,POWER(COS(PI()*MOD(Calculator!$B$35/Calculator!$F$20,1)),2))+MIN(500,MAX(30,100*EXP(-0.3*'VSWR Calculator'!$C$24)*(1+3*ABS(MOD('VSWR Calculator'!$C$23/Calculator!$F$20/2,1)-0.5))))/'VSWR Calculator'!$C$25)+$C62)^2+(1500*ABS(SIN(2*PI()*MOD(Calculator!$B$35/Calculator!$F$20,1)))*IF(MOD(Calculator!$B$35/Calculator!$F$20,1)&lt;0.5,-1,1))^2)),2))</f>
        <v>—</v>
      </c>
      <c r="GY62" s="253" t="str">
        <f aca="false">IF(OR(Calculator!$E$21&lt;&gt;"YES",Calculator!$B$35&lt;Calculator!$G$21),"—",ROUND((1+SQRT(((50*POWER(80,POWER(COS(PI()*MOD(Calculator!$B$35/Calculator!$F$21,1)),2))+MIN(500,MAX(30,100*EXP(-0.3*'VSWR Calculator'!$C$24)*(1+3*ABS(MOD('VSWR Calculator'!$C$23/Calculator!$F$21/2,1)-0.5))))/'VSWR Calculator'!$C$25)-$C62)^2+(1500*ABS(SIN(2*PI()*MOD(Calculator!$B$35/Calculator!$F$21,1)))*IF(MOD(Calculator!$B$35/Calculator!$F$21,1)&lt;0.5,-1,1))^2)/SQRT(((50*POWER(80,POWER(COS(PI()*MOD(Calculator!$B$35/Calculator!$F$21,1)),2))+MIN(500,MAX(30,100*EXP(-0.3*'VSWR Calculator'!$C$24)*(1+3*ABS(MOD('VSWR Calculator'!$C$23/Calculator!$F$21/2,1)-0.5))))/'VSWR Calculator'!$C$25)+$C62)^2+(1500*ABS(SIN(2*PI()*MOD(Calculator!$B$35/Calculator!$F$21,1)))*IF(MOD(Calculator!$B$35/Calculator!$F$21,1)&lt;0.5,-1,1))^2))/(1-SQRT(((50*POWER(80,POWER(COS(PI()*MOD(Calculator!$B$35/Calculator!$F$21,1)),2))+MIN(500,MAX(30,100*EXP(-0.3*'VSWR Calculator'!$C$24)*(1+3*ABS(MOD('VSWR Calculator'!$C$23/Calculator!$F$21/2,1)-0.5))))/'VSWR Calculator'!$C$25)-$C62)^2+(1500*ABS(SIN(2*PI()*MOD(Calculator!$B$35/Calculator!$F$21,1)))*IF(MOD(Calculator!$B$35/Calculator!$F$21,1)&lt;0.5,-1,1))^2)/SQRT(((50*POWER(80,POWER(COS(PI()*MOD(Calculator!$B$35/Calculator!$F$21,1)),2))+MIN(500,MAX(30,100*EXP(-0.3*'VSWR Calculator'!$C$24)*(1+3*ABS(MOD('VSWR Calculator'!$C$23/Calculator!$F$21/2,1)-0.5))))/'VSWR Calculator'!$C$25)+$C62)^2+(1500*ABS(SIN(2*PI()*MOD(Calculator!$B$35/Calculator!$F$21,1)))*IF(MOD(Calculator!$B$35/Calculator!$F$21,1)&lt;0.5,-1,1))^2)),2))</f>
        <v>—</v>
      </c>
      <c r="GZ62" s="253" t="str">
        <f aca="false">IF(OR(Calculator!$E$22&lt;&gt;"YES",Calculator!$B$35&lt;Calculator!$G$22),"—",ROUND((1+SQRT(((50*POWER(80,POWER(COS(PI()*MOD(Calculator!$B$35/Calculator!$F$22,1)),2))+MIN(500,MAX(30,100*EXP(-0.3*'VSWR Calculator'!$C$24)*(1+3*ABS(MOD('VSWR Calculator'!$C$23/Calculator!$F$22/2,1)-0.5))))/'VSWR Calculator'!$C$25)-$C62)^2+(1500*ABS(SIN(2*PI()*MOD(Calculator!$B$35/Calculator!$F$22,1)))*IF(MOD(Calculator!$B$35/Calculator!$F$22,1)&lt;0.5,-1,1))^2)/SQRT(((50*POWER(80,POWER(COS(PI()*MOD(Calculator!$B$35/Calculator!$F$22,1)),2))+MIN(500,MAX(30,100*EXP(-0.3*'VSWR Calculator'!$C$24)*(1+3*ABS(MOD('VSWR Calculator'!$C$23/Calculator!$F$22/2,1)-0.5))))/'VSWR Calculator'!$C$25)+$C62)^2+(1500*ABS(SIN(2*PI()*MOD(Calculator!$B$35/Calculator!$F$22,1)))*IF(MOD(Calculator!$B$35/Calculator!$F$22,1)&lt;0.5,-1,1))^2))/(1-SQRT(((50*POWER(80,POWER(COS(PI()*MOD(Calculator!$B$35/Calculator!$F$22,1)),2))+MIN(500,MAX(30,100*EXP(-0.3*'VSWR Calculator'!$C$24)*(1+3*ABS(MOD('VSWR Calculator'!$C$23/Calculator!$F$22/2,1)-0.5))))/'VSWR Calculator'!$C$25)-$C62)^2+(1500*ABS(SIN(2*PI()*MOD(Calculator!$B$35/Calculator!$F$22,1)))*IF(MOD(Calculator!$B$35/Calculator!$F$22,1)&lt;0.5,-1,1))^2)/SQRT(((50*POWER(80,POWER(COS(PI()*MOD(Calculator!$B$35/Calculator!$F$22,1)),2))+MIN(500,MAX(30,100*EXP(-0.3*'VSWR Calculator'!$C$24)*(1+3*ABS(MOD('VSWR Calculator'!$C$23/Calculator!$F$22/2,1)-0.5))))/'VSWR Calculator'!$C$25)+$C62)^2+(1500*ABS(SIN(2*PI()*MOD(Calculator!$B$35/Calculator!$F$22,1)))*IF(MOD(Calculator!$B$35/Calculator!$F$22,1)&lt;0.5,-1,1))^2)),2))</f>
        <v>—</v>
      </c>
      <c r="HA62" s="253" t="n">
        <f aca="false">IFERROR(ROUND((IF(ISNUMBER(GP62),GP62,0)+IF(ISNUMBER(GQ62),GQ62,0)+IF(ISNUMBER(GR62),GR62,0)+IF(ISNUMBER(GS62),GS62,0)+IF(ISNUMBER(GT62),GT62,0)+IF(ISNUMBER(GU62),GU62,0)+IF(ISNUMBER(GV62),GV62,0)+IF(ISNUMBER(GW62),GW62,0)+IF(ISNUMBER(GX62),GX62,0)+IF(ISNUMBER(GY62),GY62,0)+IF(ISNUMBER(GZ62),GZ62,0))/(IF(ISNUMBER(GP62),1,0)+IF(ISNUMBER(GQ62),1,0)+IF(ISNUMBER(GR62),1,0)+IF(ISNUMBER(GS62),1,0)+IF(ISNUMBER(GT62),1,0)+IF(ISNUMBER(GU62),1,0)+IF(ISNUMBER(GV62),1,0)+IF(ISNUMBER(GW62),1,0)+IF(ISNUMBER(GX62),1,0)+IF(ISNUMBER(GY62),1,0)+IF(ISNUMBER(GZ62),1,0)),4),"")</f>
        <v>8.73</v>
      </c>
      <c r="HB62" s="253" t="str">
        <f aca="false">IF(OR(Calculator!$E$12&lt;&gt;"YES",Calculator!$B$36&lt;Calculator!$G$12),"—",ROUND((1+SQRT(((50*POWER(80,POWER(COS(PI()*MOD(Calculator!$B$36/Calculator!$F$12,1)),2))+MIN(500,MAX(30,100*EXP(-0.3*'VSWR Calculator'!$C$24)*(1+3*ABS(MOD('VSWR Calculator'!$C$23/Calculator!$F$12/2,1)-0.5))))/'VSWR Calculator'!$C$25)-$C62)^2+(1500*ABS(SIN(2*PI()*MOD(Calculator!$B$36/Calculator!$F$12,1)))*IF(MOD(Calculator!$B$36/Calculator!$F$12,1)&lt;0.5,-1,1))^2)/SQRT(((50*POWER(80,POWER(COS(PI()*MOD(Calculator!$B$36/Calculator!$F$12,1)),2))+MIN(500,MAX(30,100*EXP(-0.3*'VSWR Calculator'!$C$24)*(1+3*ABS(MOD('VSWR Calculator'!$C$23/Calculator!$F$12/2,1)-0.5))))/'VSWR Calculator'!$C$25)+$C62)^2+(1500*ABS(SIN(2*PI()*MOD(Calculator!$B$36/Calculator!$F$12,1)))*IF(MOD(Calculator!$B$36/Calculator!$F$12,1)&lt;0.5,-1,1))^2))/(1-SQRT(((50*POWER(80,POWER(COS(PI()*MOD(Calculator!$B$36/Calculator!$F$12,1)),2))+MIN(500,MAX(30,100*EXP(-0.3*'VSWR Calculator'!$C$24)*(1+3*ABS(MOD('VSWR Calculator'!$C$23/Calculator!$F$12/2,1)-0.5))))/'VSWR Calculator'!$C$25)-$C62)^2+(1500*ABS(SIN(2*PI()*MOD(Calculator!$B$36/Calculator!$F$12,1)))*IF(MOD(Calculator!$B$36/Calculator!$F$12,1)&lt;0.5,-1,1))^2)/SQRT(((50*POWER(80,POWER(COS(PI()*MOD(Calculator!$B$36/Calculator!$F$12,1)),2))+MIN(500,MAX(30,100*EXP(-0.3*'VSWR Calculator'!$C$24)*(1+3*ABS(MOD('VSWR Calculator'!$C$23/Calculator!$F$12/2,1)-0.5))))/'VSWR Calculator'!$C$25)+$C62)^2+(1500*ABS(SIN(2*PI()*MOD(Calculator!$B$36/Calculator!$F$12,1)))*IF(MOD(Calculator!$B$36/Calculator!$F$12,1)&lt;0.5,-1,1))^2)),2))</f>
        <v>—</v>
      </c>
      <c r="HC62" s="253" t="str">
        <f aca="false">IF(OR(Calculator!$E$13&lt;&gt;"YES",Calculator!$B$36&lt;Calculator!$G$13),"—",ROUND((1+SQRT(((50*POWER(80,POWER(COS(PI()*MOD(Calculator!$B$36/Calculator!$F$13,1)),2))+MIN(500,MAX(30,100*EXP(-0.3*'VSWR Calculator'!$C$24)*(1+3*ABS(MOD('VSWR Calculator'!$C$23/Calculator!$F$13/2,1)-0.5))))/'VSWR Calculator'!$C$25)-$C62)^2+(1500*ABS(SIN(2*PI()*MOD(Calculator!$B$36/Calculator!$F$13,1)))*IF(MOD(Calculator!$B$36/Calculator!$F$13,1)&lt;0.5,-1,1))^2)/SQRT(((50*POWER(80,POWER(COS(PI()*MOD(Calculator!$B$36/Calculator!$F$13,1)),2))+MIN(500,MAX(30,100*EXP(-0.3*'VSWR Calculator'!$C$24)*(1+3*ABS(MOD('VSWR Calculator'!$C$23/Calculator!$F$13/2,1)-0.5))))/'VSWR Calculator'!$C$25)+$C62)^2+(1500*ABS(SIN(2*PI()*MOD(Calculator!$B$36/Calculator!$F$13,1)))*IF(MOD(Calculator!$B$36/Calculator!$F$13,1)&lt;0.5,-1,1))^2))/(1-SQRT(((50*POWER(80,POWER(COS(PI()*MOD(Calculator!$B$36/Calculator!$F$13,1)),2))+MIN(500,MAX(30,100*EXP(-0.3*'VSWR Calculator'!$C$24)*(1+3*ABS(MOD('VSWR Calculator'!$C$23/Calculator!$F$13/2,1)-0.5))))/'VSWR Calculator'!$C$25)-$C62)^2+(1500*ABS(SIN(2*PI()*MOD(Calculator!$B$36/Calculator!$F$13,1)))*IF(MOD(Calculator!$B$36/Calculator!$F$13,1)&lt;0.5,-1,1))^2)/SQRT(((50*POWER(80,POWER(COS(PI()*MOD(Calculator!$B$36/Calculator!$F$13,1)),2))+MIN(500,MAX(30,100*EXP(-0.3*'VSWR Calculator'!$C$24)*(1+3*ABS(MOD('VSWR Calculator'!$C$23/Calculator!$F$13/2,1)-0.5))))/'VSWR Calculator'!$C$25)+$C62)^2+(1500*ABS(SIN(2*PI()*MOD(Calculator!$B$36/Calculator!$F$13,1)))*IF(MOD(Calculator!$B$36/Calculator!$F$13,1)&lt;0.5,-1,1))^2)),2))</f>
        <v>—</v>
      </c>
      <c r="HD62" s="253" t="str">
        <f aca="false">IF(OR(Calculator!$E$14&lt;&gt;"YES",Calculator!$B$36&lt;Calculator!$G$14),"—",ROUND((1+SQRT(((50*POWER(80,POWER(COS(PI()*MOD(Calculator!$B$36/Calculator!$F$14,1)),2))+MIN(500,MAX(30,100*EXP(-0.3*'VSWR Calculator'!$C$24)*(1+3*ABS(MOD('VSWR Calculator'!$C$23/Calculator!$F$14/2,1)-0.5))))/'VSWR Calculator'!$C$25)-$C62)^2+(1500*ABS(SIN(2*PI()*MOD(Calculator!$B$36/Calculator!$F$14,1)))*IF(MOD(Calculator!$B$36/Calculator!$F$14,1)&lt;0.5,-1,1))^2)/SQRT(((50*POWER(80,POWER(COS(PI()*MOD(Calculator!$B$36/Calculator!$F$14,1)),2))+MIN(500,MAX(30,100*EXP(-0.3*'VSWR Calculator'!$C$24)*(1+3*ABS(MOD('VSWR Calculator'!$C$23/Calculator!$F$14/2,1)-0.5))))/'VSWR Calculator'!$C$25)+$C62)^2+(1500*ABS(SIN(2*PI()*MOD(Calculator!$B$36/Calculator!$F$14,1)))*IF(MOD(Calculator!$B$36/Calculator!$F$14,1)&lt;0.5,-1,1))^2))/(1-SQRT(((50*POWER(80,POWER(COS(PI()*MOD(Calculator!$B$36/Calculator!$F$14,1)),2))+MIN(500,MAX(30,100*EXP(-0.3*'VSWR Calculator'!$C$24)*(1+3*ABS(MOD('VSWR Calculator'!$C$23/Calculator!$F$14/2,1)-0.5))))/'VSWR Calculator'!$C$25)-$C62)^2+(1500*ABS(SIN(2*PI()*MOD(Calculator!$B$36/Calculator!$F$14,1)))*IF(MOD(Calculator!$B$36/Calculator!$F$14,1)&lt;0.5,-1,1))^2)/SQRT(((50*POWER(80,POWER(COS(PI()*MOD(Calculator!$B$36/Calculator!$F$14,1)),2))+MIN(500,MAX(30,100*EXP(-0.3*'VSWR Calculator'!$C$24)*(1+3*ABS(MOD('VSWR Calculator'!$C$23/Calculator!$F$14/2,1)-0.5))))/'VSWR Calculator'!$C$25)+$C62)^2+(1500*ABS(SIN(2*PI()*MOD(Calculator!$B$36/Calculator!$F$14,1)))*IF(MOD(Calculator!$B$36/Calculator!$F$14,1)&lt;0.5,-1,1))^2)),2))</f>
        <v>—</v>
      </c>
      <c r="HE62" s="253" t="n">
        <f aca="false">IF(OR(Calculator!$E$15&lt;&gt;"YES",Calculator!$B$36&lt;Calculator!$G$15),"—",ROUND((1+SQRT(((50*POWER(80,POWER(COS(PI()*MOD(Calculator!$B$36/Calculator!$F$15,1)),2))+MIN(500,MAX(30,100*EXP(-0.3*'VSWR Calculator'!$C$24)*(1+3*ABS(MOD('VSWR Calculator'!$C$23/Calculator!$F$15/2,1)-0.5))))/'VSWR Calculator'!$C$25)-$C62)^2+(1500*ABS(SIN(2*PI()*MOD(Calculator!$B$36/Calculator!$F$15,1)))*IF(MOD(Calculator!$B$36/Calculator!$F$15,1)&lt;0.5,-1,1))^2)/SQRT(((50*POWER(80,POWER(COS(PI()*MOD(Calculator!$B$36/Calculator!$F$15,1)),2))+MIN(500,MAX(30,100*EXP(-0.3*'VSWR Calculator'!$C$24)*(1+3*ABS(MOD('VSWR Calculator'!$C$23/Calculator!$F$15/2,1)-0.5))))/'VSWR Calculator'!$C$25)+$C62)^2+(1500*ABS(SIN(2*PI()*MOD(Calculator!$B$36/Calculator!$F$15,1)))*IF(MOD(Calculator!$B$36/Calculator!$F$15,1)&lt;0.5,-1,1))^2))/(1-SQRT(((50*POWER(80,POWER(COS(PI()*MOD(Calculator!$B$36/Calculator!$F$15,1)),2))+MIN(500,MAX(30,100*EXP(-0.3*'VSWR Calculator'!$C$24)*(1+3*ABS(MOD('VSWR Calculator'!$C$23/Calculator!$F$15/2,1)-0.5))))/'VSWR Calculator'!$C$25)-$C62)^2+(1500*ABS(SIN(2*PI()*MOD(Calculator!$B$36/Calculator!$F$15,1)))*IF(MOD(Calculator!$B$36/Calculator!$F$15,1)&lt;0.5,-1,1))^2)/SQRT(((50*POWER(80,POWER(COS(PI()*MOD(Calculator!$B$36/Calculator!$F$15,1)),2))+MIN(500,MAX(30,100*EXP(-0.3*'VSWR Calculator'!$C$24)*(1+3*ABS(MOD('VSWR Calculator'!$C$23/Calculator!$F$15/2,1)-0.5))))/'VSWR Calculator'!$C$25)+$C62)^2+(1500*ABS(SIN(2*PI()*MOD(Calculator!$B$36/Calculator!$F$15,1)))*IF(MOD(Calculator!$B$36/Calculator!$F$15,1)&lt;0.5,-1,1))^2)),2))</f>
        <v>12.95</v>
      </c>
      <c r="HF62" s="253" t="str">
        <f aca="false">IF(OR(Calculator!$E$16&lt;&gt;"YES",Calculator!$B$36&lt;Calculator!$G$16),"—",ROUND((1+SQRT(((50*POWER(80,POWER(COS(PI()*MOD(Calculator!$B$36/Calculator!$F$16,1)),2))+MIN(500,MAX(30,100*EXP(-0.3*'VSWR Calculator'!$C$24)*(1+3*ABS(MOD('VSWR Calculator'!$C$23/Calculator!$F$16/2,1)-0.5))))/'VSWR Calculator'!$C$25)-$C62)^2+(1500*ABS(SIN(2*PI()*MOD(Calculator!$B$36/Calculator!$F$16,1)))*IF(MOD(Calculator!$B$36/Calculator!$F$16,1)&lt;0.5,-1,1))^2)/SQRT(((50*POWER(80,POWER(COS(PI()*MOD(Calculator!$B$36/Calculator!$F$16,1)),2))+MIN(500,MAX(30,100*EXP(-0.3*'VSWR Calculator'!$C$24)*(1+3*ABS(MOD('VSWR Calculator'!$C$23/Calculator!$F$16/2,1)-0.5))))/'VSWR Calculator'!$C$25)+$C62)^2+(1500*ABS(SIN(2*PI()*MOD(Calculator!$B$36/Calculator!$F$16,1)))*IF(MOD(Calculator!$B$36/Calculator!$F$16,1)&lt;0.5,-1,1))^2))/(1-SQRT(((50*POWER(80,POWER(COS(PI()*MOD(Calculator!$B$36/Calculator!$F$16,1)),2))+MIN(500,MAX(30,100*EXP(-0.3*'VSWR Calculator'!$C$24)*(1+3*ABS(MOD('VSWR Calculator'!$C$23/Calculator!$F$16/2,1)-0.5))))/'VSWR Calculator'!$C$25)-$C62)^2+(1500*ABS(SIN(2*PI()*MOD(Calculator!$B$36/Calculator!$F$16,1)))*IF(MOD(Calculator!$B$36/Calculator!$F$16,1)&lt;0.5,-1,1))^2)/SQRT(((50*POWER(80,POWER(COS(PI()*MOD(Calculator!$B$36/Calculator!$F$16,1)),2))+MIN(500,MAX(30,100*EXP(-0.3*'VSWR Calculator'!$C$24)*(1+3*ABS(MOD('VSWR Calculator'!$C$23/Calculator!$F$16/2,1)-0.5))))/'VSWR Calculator'!$C$25)+$C62)^2+(1500*ABS(SIN(2*PI()*MOD(Calculator!$B$36/Calculator!$F$16,1)))*IF(MOD(Calculator!$B$36/Calculator!$F$16,1)&lt;0.5,-1,1))^2)),2))</f>
        <v>—</v>
      </c>
      <c r="HG62" s="253" t="n">
        <f aca="false">IF(OR(Calculator!$E$17&lt;&gt;"YES",Calculator!$B$36&lt;Calculator!$G$17),"—",ROUND((1+SQRT(((50*POWER(80,POWER(COS(PI()*MOD(Calculator!$B$36/Calculator!$F$17,1)),2))+MIN(500,MAX(30,100*EXP(-0.3*'VSWR Calculator'!$C$24)*(1+3*ABS(MOD('VSWR Calculator'!$C$23/Calculator!$F$17/2,1)-0.5))))/'VSWR Calculator'!$C$25)-$C62)^2+(1500*ABS(SIN(2*PI()*MOD(Calculator!$B$36/Calculator!$F$17,1)))*IF(MOD(Calculator!$B$36/Calculator!$F$17,1)&lt;0.5,-1,1))^2)/SQRT(((50*POWER(80,POWER(COS(PI()*MOD(Calculator!$B$36/Calculator!$F$17,1)),2))+MIN(500,MAX(30,100*EXP(-0.3*'VSWR Calculator'!$C$24)*(1+3*ABS(MOD('VSWR Calculator'!$C$23/Calculator!$F$17/2,1)-0.5))))/'VSWR Calculator'!$C$25)+$C62)^2+(1500*ABS(SIN(2*PI()*MOD(Calculator!$B$36/Calculator!$F$17,1)))*IF(MOD(Calculator!$B$36/Calculator!$F$17,1)&lt;0.5,-1,1))^2))/(1-SQRT(((50*POWER(80,POWER(COS(PI()*MOD(Calculator!$B$36/Calculator!$F$17,1)),2))+MIN(500,MAX(30,100*EXP(-0.3*'VSWR Calculator'!$C$24)*(1+3*ABS(MOD('VSWR Calculator'!$C$23/Calculator!$F$17/2,1)-0.5))))/'VSWR Calculator'!$C$25)-$C62)^2+(1500*ABS(SIN(2*PI()*MOD(Calculator!$B$36/Calculator!$F$17,1)))*IF(MOD(Calculator!$B$36/Calculator!$F$17,1)&lt;0.5,-1,1))^2)/SQRT(((50*POWER(80,POWER(COS(PI()*MOD(Calculator!$B$36/Calculator!$F$17,1)),2))+MIN(500,MAX(30,100*EXP(-0.3*'VSWR Calculator'!$C$24)*(1+3*ABS(MOD('VSWR Calculator'!$C$23/Calculator!$F$17/2,1)-0.5))))/'VSWR Calculator'!$C$25)+$C62)^2+(1500*ABS(SIN(2*PI()*MOD(Calculator!$B$36/Calculator!$F$17,1)))*IF(MOD(Calculator!$B$36/Calculator!$F$17,1)&lt;0.5,-1,1))^2)),2))</f>
        <v>15.44</v>
      </c>
      <c r="HH62" s="253" t="str">
        <f aca="false">IF(OR(Calculator!$E$18&lt;&gt;"YES",Calculator!$B$36&lt;Calculator!$G$18),"—",ROUND((1+SQRT(((50*POWER(80,POWER(COS(PI()*MOD(Calculator!$B$36/Calculator!$F$18,1)),2))+MIN(500,MAX(30,100*EXP(-0.3*'VSWR Calculator'!$C$24)*(1+3*ABS(MOD('VSWR Calculator'!$C$23/Calculator!$F$18/2,1)-0.5))))/'VSWR Calculator'!$C$25)-$C62)^2+(1500*ABS(SIN(2*PI()*MOD(Calculator!$B$36/Calculator!$F$18,1)))*IF(MOD(Calculator!$B$36/Calculator!$F$18,1)&lt;0.5,-1,1))^2)/SQRT(((50*POWER(80,POWER(COS(PI()*MOD(Calculator!$B$36/Calculator!$F$18,1)),2))+MIN(500,MAX(30,100*EXP(-0.3*'VSWR Calculator'!$C$24)*(1+3*ABS(MOD('VSWR Calculator'!$C$23/Calculator!$F$18/2,1)-0.5))))/'VSWR Calculator'!$C$25)+$C62)^2+(1500*ABS(SIN(2*PI()*MOD(Calculator!$B$36/Calculator!$F$18,1)))*IF(MOD(Calculator!$B$36/Calculator!$F$18,1)&lt;0.5,-1,1))^2))/(1-SQRT(((50*POWER(80,POWER(COS(PI()*MOD(Calculator!$B$36/Calculator!$F$18,1)),2))+MIN(500,MAX(30,100*EXP(-0.3*'VSWR Calculator'!$C$24)*(1+3*ABS(MOD('VSWR Calculator'!$C$23/Calculator!$F$18/2,1)-0.5))))/'VSWR Calculator'!$C$25)-$C62)^2+(1500*ABS(SIN(2*PI()*MOD(Calculator!$B$36/Calculator!$F$18,1)))*IF(MOD(Calculator!$B$36/Calculator!$F$18,1)&lt;0.5,-1,1))^2)/SQRT(((50*POWER(80,POWER(COS(PI()*MOD(Calculator!$B$36/Calculator!$F$18,1)),2))+MIN(500,MAX(30,100*EXP(-0.3*'VSWR Calculator'!$C$24)*(1+3*ABS(MOD('VSWR Calculator'!$C$23/Calculator!$F$18/2,1)-0.5))))/'VSWR Calculator'!$C$25)+$C62)^2+(1500*ABS(SIN(2*PI()*MOD(Calculator!$B$36/Calculator!$F$18,1)))*IF(MOD(Calculator!$B$36/Calculator!$F$18,1)&lt;0.5,-1,1))^2)),2))</f>
        <v>—</v>
      </c>
      <c r="HI62" s="253" t="str">
        <f aca="false">IF(OR(Calculator!$E$19&lt;&gt;"YES",Calculator!$B$36&lt;Calculator!$G$19),"—",ROUND((1+SQRT(((50*POWER(80,POWER(COS(PI()*MOD(Calculator!$B$36/Calculator!$F$19,1)),2))+MIN(500,MAX(30,100*EXP(-0.3*'VSWR Calculator'!$C$24)*(1+3*ABS(MOD('VSWR Calculator'!$C$23/Calculator!$F$19/2,1)-0.5))))/'VSWR Calculator'!$C$25)-$C62)^2+(1500*ABS(SIN(2*PI()*MOD(Calculator!$B$36/Calculator!$F$19,1)))*IF(MOD(Calculator!$B$36/Calculator!$F$19,1)&lt;0.5,-1,1))^2)/SQRT(((50*POWER(80,POWER(COS(PI()*MOD(Calculator!$B$36/Calculator!$F$19,1)),2))+MIN(500,MAX(30,100*EXP(-0.3*'VSWR Calculator'!$C$24)*(1+3*ABS(MOD('VSWR Calculator'!$C$23/Calculator!$F$19/2,1)-0.5))))/'VSWR Calculator'!$C$25)+$C62)^2+(1500*ABS(SIN(2*PI()*MOD(Calculator!$B$36/Calculator!$F$19,1)))*IF(MOD(Calculator!$B$36/Calculator!$F$19,1)&lt;0.5,-1,1))^2))/(1-SQRT(((50*POWER(80,POWER(COS(PI()*MOD(Calculator!$B$36/Calculator!$F$19,1)),2))+MIN(500,MAX(30,100*EXP(-0.3*'VSWR Calculator'!$C$24)*(1+3*ABS(MOD('VSWR Calculator'!$C$23/Calculator!$F$19/2,1)-0.5))))/'VSWR Calculator'!$C$25)-$C62)^2+(1500*ABS(SIN(2*PI()*MOD(Calculator!$B$36/Calculator!$F$19,1)))*IF(MOD(Calculator!$B$36/Calculator!$F$19,1)&lt;0.5,-1,1))^2)/SQRT(((50*POWER(80,POWER(COS(PI()*MOD(Calculator!$B$36/Calculator!$F$19,1)),2))+MIN(500,MAX(30,100*EXP(-0.3*'VSWR Calculator'!$C$24)*(1+3*ABS(MOD('VSWR Calculator'!$C$23/Calculator!$F$19/2,1)-0.5))))/'VSWR Calculator'!$C$25)+$C62)^2+(1500*ABS(SIN(2*PI()*MOD(Calculator!$B$36/Calculator!$F$19,1)))*IF(MOD(Calculator!$B$36/Calculator!$F$19,1)&lt;0.5,-1,1))^2)),2))</f>
        <v>—</v>
      </c>
      <c r="HJ62" s="253" t="str">
        <f aca="false">IF(OR(Calculator!$E$20&lt;&gt;"YES",Calculator!$B$36&lt;Calculator!$G$20),"—",ROUND((1+SQRT(((50*POWER(80,POWER(COS(PI()*MOD(Calculator!$B$36/Calculator!$F$20,1)),2))+MIN(500,MAX(30,100*EXP(-0.3*'VSWR Calculator'!$C$24)*(1+3*ABS(MOD('VSWR Calculator'!$C$23/Calculator!$F$20/2,1)-0.5))))/'VSWR Calculator'!$C$25)-$C62)^2+(1500*ABS(SIN(2*PI()*MOD(Calculator!$B$36/Calculator!$F$20,1)))*IF(MOD(Calculator!$B$36/Calculator!$F$20,1)&lt;0.5,-1,1))^2)/SQRT(((50*POWER(80,POWER(COS(PI()*MOD(Calculator!$B$36/Calculator!$F$20,1)),2))+MIN(500,MAX(30,100*EXP(-0.3*'VSWR Calculator'!$C$24)*(1+3*ABS(MOD('VSWR Calculator'!$C$23/Calculator!$F$20/2,1)-0.5))))/'VSWR Calculator'!$C$25)+$C62)^2+(1500*ABS(SIN(2*PI()*MOD(Calculator!$B$36/Calculator!$F$20,1)))*IF(MOD(Calculator!$B$36/Calculator!$F$20,1)&lt;0.5,-1,1))^2))/(1-SQRT(((50*POWER(80,POWER(COS(PI()*MOD(Calculator!$B$36/Calculator!$F$20,1)),2))+MIN(500,MAX(30,100*EXP(-0.3*'VSWR Calculator'!$C$24)*(1+3*ABS(MOD('VSWR Calculator'!$C$23/Calculator!$F$20/2,1)-0.5))))/'VSWR Calculator'!$C$25)-$C62)^2+(1500*ABS(SIN(2*PI()*MOD(Calculator!$B$36/Calculator!$F$20,1)))*IF(MOD(Calculator!$B$36/Calculator!$F$20,1)&lt;0.5,-1,1))^2)/SQRT(((50*POWER(80,POWER(COS(PI()*MOD(Calculator!$B$36/Calculator!$F$20,1)),2))+MIN(500,MAX(30,100*EXP(-0.3*'VSWR Calculator'!$C$24)*(1+3*ABS(MOD('VSWR Calculator'!$C$23/Calculator!$F$20/2,1)-0.5))))/'VSWR Calculator'!$C$25)+$C62)^2+(1500*ABS(SIN(2*PI()*MOD(Calculator!$B$36/Calculator!$F$20,1)))*IF(MOD(Calculator!$B$36/Calculator!$F$20,1)&lt;0.5,-1,1))^2)),2))</f>
        <v>—</v>
      </c>
      <c r="HK62" s="253" t="str">
        <f aca="false">IF(OR(Calculator!$E$21&lt;&gt;"YES",Calculator!$B$36&lt;Calculator!$G$21),"—",ROUND((1+SQRT(((50*POWER(80,POWER(COS(PI()*MOD(Calculator!$B$36/Calculator!$F$21,1)),2))+MIN(500,MAX(30,100*EXP(-0.3*'VSWR Calculator'!$C$24)*(1+3*ABS(MOD('VSWR Calculator'!$C$23/Calculator!$F$21/2,1)-0.5))))/'VSWR Calculator'!$C$25)-$C62)^2+(1500*ABS(SIN(2*PI()*MOD(Calculator!$B$36/Calculator!$F$21,1)))*IF(MOD(Calculator!$B$36/Calculator!$F$21,1)&lt;0.5,-1,1))^2)/SQRT(((50*POWER(80,POWER(COS(PI()*MOD(Calculator!$B$36/Calculator!$F$21,1)),2))+MIN(500,MAX(30,100*EXP(-0.3*'VSWR Calculator'!$C$24)*(1+3*ABS(MOD('VSWR Calculator'!$C$23/Calculator!$F$21/2,1)-0.5))))/'VSWR Calculator'!$C$25)+$C62)^2+(1500*ABS(SIN(2*PI()*MOD(Calculator!$B$36/Calculator!$F$21,1)))*IF(MOD(Calculator!$B$36/Calculator!$F$21,1)&lt;0.5,-1,1))^2))/(1-SQRT(((50*POWER(80,POWER(COS(PI()*MOD(Calculator!$B$36/Calculator!$F$21,1)),2))+MIN(500,MAX(30,100*EXP(-0.3*'VSWR Calculator'!$C$24)*(1+3*ABS(MOD('VSWR Calculator'!$C$23/Calculator!$F$21/2,1)-0.5))))/'VSWR Calculator'!$C$25)-$C62)^2+(1500*ABS(SIN(2*PI()*MOD(Calculator!$B$36/Calculator!$F$21,1)))*IF(MOD(Calculator!$B$36/Calculator!$F$21,1)&lt;0.5,-1,1))^2)/SQRT(((50*POWER(80,POWER(COS(PI()*MOD(Calculator!$B$36/Calculator!$F$21,1)),2))+MIN(500,MAX(30,100*EXP(-0.3*'VSWR Calculator'!$C$24)*(1+3*ABS(MOD('VSWR Calculator'!$C$23/Calculator!$F$21/2,1)-0.5))))/'VSWR Calculator'!$C$25)+$C62)^2+(1500*ABS(SIN(2*PI()*MOD(Calculator!$B$36/Calculator!$F$21,1)))*IF(MOD(Calculator!$B$36/Calculator!$F$21,1)&lt;0.5,-1,1))^2)),2))</f>
        <v>—</v>
      </c>
      <c r="HL62" s="253" t="str">
        <f aca="false">IF(OR(Calculator!$E$22&lt;&gt;"YES",Calculator!$B$36&lt;Calculator!$G$22),"—",ROUND((1+SQRT(((50*POWER(80,POWER(COS(PI()*MOD(Calculator!$B$36/Calculator!$F$22,1)),2))+MIN(500,MAX(30,100*EXP(-0.3*'VSWR Calculator'!$C$24)*(1+3*ABS(MOD('VSWR Calculator'!$C$23/Calculator!$F$22/2,1)-0.5))))/'VSWR Calculator'!$C$25)-$C62)^2+(1500*ABS(SIN(2*PI()*MOD(Calculator!$B$36/Calculator!$F$22,1)))*IF(MOD(Calculator!$B$36/Calculator!$F$22,1)&lt;0.5,-1,1))^2)/SQRT(((50*POWER(80,POWER(COS(PI()*MOD(Calculator!$B$36/Calculator!$F$22,1)),2))+MIN(500,MAX(30,100*EXP(-0.3*'VSWR Calculator'!$C$24)*(1+3*ABS(MOD('VSWR Calculator'!$C$23/Calculator!$F$22/2,1)-0.5))))/'VSWR Calculator'!$C$25)+$C62)^2+(1500*ABS(SIN(2*PI()*MOD(Calculator!$B$36/Calculator!$F$22,1)))*IF(MOD(Calculator!$B$36/Calculator!$F$22,1)&lt;0.5,-1,1))^2))/(1-SQRT(((50*POWER(80,POWER(COS(PI()*MOD(Calculator!$B$36/Calculator!$F$22,1)),2))+MIN(500,MAX(30,100*EXP(-0.3*'VSWR Calculator'!$C$24)*(1+3*ABS(MOD('VSWR Calculator'!$C$23/Calculator!$F$22/2,1)-0.5))))/'VSWR Calculator'!$C$25)-$C62)^2+(1500*ABS(SIN(2*PI()*MOD(Calculator!$B$36/Calculator!$F$22,1)))*IF(MOD(Calculator!$B$36/Calculator!$F$22,1)&lt;0.5,-1,1))^2)/SQRT(((50*POWER(80,POWER(COS(PI()*MOD(Calculator!$B$36/Calculator!$F$22,1)),2))+MIN(500,MAX(30,100*EXP(-0.3*'VSWR Calculator'!$C$24)*(1+3*ABS(MOD('VSWR Calculator'!$C$23/Calculator!$F$22/2,1)-0.5))))/'VSWR Calculator'!$C$25)+$C62)^2+(1500*ABS(SIN(2*PI()*MOD(Calculator!$B$36/Calculator!$F$22,1)))*IF(MOD(Calculator!$B$36/Calculator!$F$22,1)&lt;0.5,-1,1))^2)),2))</f>
        <v>—</v>
      </c>
      <c r="HM62" s="253" t="n">
        <f aca="false">IFERROR(ROUND((IF(ISNUMBER(HB62),HB62,0)+IF(ISNUMBER(HC62),HC62,0)+IF(ISNUMBER(HD62),HD62,0)+IF(ISNUMBER(HE62),HE62,0)+IF(ISNUMBER(HF62),HF62,0)+IF(ISNUMBER(HG62),HG62,0)+IF(ISNUMBER(HH62),HH62,0)+IF(ISNUMBER(HI62),HI62,0)+IF(ISNUMBER(HJ62),HJ62,0)+IF(ISNUMBER(HK62),HK62,0)+IF(ISNUMBER(HL62),HL62,0))/(IF(ISNUMBER(HB62),1,0)+IF(ISNUMBER(HC62),1,0)+IF(ISNUMBER(HD62),1,0)+IF(ISNUMBER(HE62),1,0)+IF(ISNUMBER(HF62),1,0)+IF(ISNUMBER(HG62),1,0)+IF(ISNUMBER(HH62),1,0)+IF(ISNUMBER(HI62),1,0)+IF(ISNUMBER(HJ62),1,0)+IF(ISNUMBER(HK62),1,0)+IF(ISNUMBER(HL62),1,0)),4),"")</f>
        <v>14.195</v>
      </c>
      <c r="HN62" s="253" t="str">
        <f aca="false">IF(OR(Calculator!$E$12&lt;&gt;"YES",Calculator!$B$37&lt;Calculator!$G$12),"—",ROUND((1+SQRT(((50*POWER(80,POWER(COS(PI()*MOD(Calculator!$B$37/Calculator!$F$12,1)),2))+MIN(500,MAX(30,100*EXP(-0.3*'VSWR Calculator'!$C$24)*(1+3*ABS(MOD('VSWR Calculator'!$C$23/Calculator!$F$12/2,1)-0.5))))/'VSWR Calculator'!$C$25)-$C62)^2+(1500*ABS(SIN(2*PI()*MOD(Calculator!$B$37/Calculator!$F$12,1)))*IF(MOD(Calculator!$B$37/Calculator!$F$12,1)&lt;0.5,-1,1))^2)/SQRT(((50*POWER(80,POWER(COS(PI()*MOD(Calculator!$B$37/Calculator!$F$12,1)),2))+MIN(500,MAX(30,100*EXP(-0.3*'VSWR Calculator'!$C$24)*(1+3*ABS(MOD('VSWR Calculator'!$C$23/Calculator!$F$12/2,1)-0.5))))/'VSWR Calculator'!$C$25)+$C62)^2+(1500*ABS(SIN(2*PI()*MOD(Calculator!$B$37/Calculator!$F$12,1)))*IF(MOD(Calculator!$B$37/Calculator!$F$12,1)&lt;0.5,-1,1))^2))/(1-SQRT(((50*POWER(80,POWER(COS(PI()*MOD(Calculator!$B$37/Calculator!$F$12,1)),2))+MIN(500,MAX(30,100*EXP(-0.3*'VSWR Calculator'!$C$24)*(1+3*ABS(MOD('VSWR Calculator'!$C$23/Calculator!$F$12/2,1)-0.5))))/'VSWR Calculator'!$C$25)-$C62)^2+(1500*ABS(SIN(2*PI()*MOD(Calculator!$B$37/Calculator!$F$12,1)))*IF(MOD(Calculator!$B$37/Calculator!$F$12,1)&lt;0.5,-1,1))^2)/SQRT(((50*POWER(80,POWER(COS(PI()*MOD(Calculator!$B$37/Calculator!$F$12,1)),2))+MIN(500,MAX(30,100*EXP(-0.3*'VSWR Calculator'!$C$24)*(1+3*ABS(MOD('VSWR Calculator'!$C$23/Calculator!$F$12/2,1)-0.5))))/'VSWR Calculator'!$C$25)+$C62)^2+(1500*ABS(SIN(2*PI()*MOD(Calculator!$B$37/Calculator!$F$12,1)))*IF(MOD(Calculator!$B$37/Calculator!$F$12,1)&lt;0.5,-1,1))^2)),2))</f>
        <v>—</v>
      </c>
      <c r="HO62" s="253" t="str">
        <f aca="false">IF(OR(Calculator!$E$13&lt;&gt;"YES",Calculator!$B$37&lt;Calculator!$G$13),"—",ROUND((1+SQRT(((50*POWER(80,POWER(COS(PI()*MOD(Calculator!$B$37/Calculator!$F$13,1)),2))+MIN(500,MAX(30,100*EXP(-0.3*'VSWR Calculator'!$C$24)*(1+3*ABS(MOD('VSWR Calculator'!$C$23/Calculator!$F$13/2,1)-0.5))))/'VSWR Calculator'!$C$25)-$C62)^2+(1500*ABS(SIN(2*PI()*MOD(Calculator!$B$37/Calculator!$F$13,1)))*IF(MOD(Calculator!$B$37/Calculator!$F$13,1)&lt;0.5,-1,1))^2)/SQRT(((50*POWER(80,POWER(COS(PI()*MOD(Calculator!$B$37/Calculator!$F$13,1)),2))+MIN(500,MAX(30,100*EXP(-0.3*'VSWR Calculator'!$C$24)*(1+3*ABS(MOD('VSWR Calculator'!$C$23/Calculator!$F$13/2,1)-0.5))))/'VSWR Calculator'!$C$25)+$C62)^2+(1500*ABS(SIN(2*PI()*MOD(Calculator!$B$37/Calculator!$F$13,1)))*IF(MOD(Calculator!$B$37/Calculator!$F$13,1)&lt;0.5,-1,1))^2))/(1-SQRT(((50*POWER(80,POWER(COS(PI()*MOD(Calculator!$B$37/Calculator!$F$13,1)),2))+MIN(500,MAX(30,100*EXP(-0.3*'VSWR Calculator'!$C$24)*(1+3*ABS(MOD('VSWR Calculator'!$C$23/Calculator!$F$13/2,1)-0.5))))/'VSWR Calculator'!$C$25)-$C62)^2+(1500*ABS(SIN(2*PI()*MOD(Calculator!$B$37/Calculator!$F$13,1)))*IF(MOD(Calculator!$B$37/Calculator!$F$13,1)&lt;0.5,-1,1))^2)/SQRT(((50*POWER(80,POWER(COS(PI()*MOD(Calculator!$B$37/Calculator!$F$13,1)),2))+MIN(500,MAX(30,100*EXP(-0.3*'VSWR Calculator'!$C$24)*(1+3*ABS(MOD('VSWR Calculator'!$C$23/Calculator!$F$13/2,1)-0.5))))/'VSWR Calculator'!$C$25)+$C62)^2+(1500*ABS(SIN(2*PI()*MOD(Calculator!$B$37/Calculator!$F$13,1)))*IF(MOD(Calculator!$B$37/Calculator!$F$13,1)&lt;0.5,-1,1))^2)),2))</f>
        <v>—</v>
      </c>
      <c r="HP62" s="253" t="str">
        <f aca="false">IF(OR(Calculator!$E$14&lt;&gt;"YES",Calculator!$B$37&lt;Calculator!$G$14),"—",ROUND((1+SQRT(((50*POWER(80,POWER(COS(PI()*MOD(Calculator!$B$37/Calculator!$F$14,1)),2))+MIN(500,MAX(30,100*EXP(-0.3*'VSWR Calculator'!$C$24)*(1+3*ABS(MOD('VSWR Calculator'!$C$23/Calculator!$F$14/2,1)-0.5))))/'VSWR Calculator'!$C$25)-$C62)^2+(1500*ABS(SIN(2*PI()*MOD(Calculator!$B$37/Calculator!$F$14,1)))*IF(MOD(Calculator!$B$37/Calculator!$F$14,1)&lt;0.5,-1,1))^2)/SQRT(((50*POWER(80,POWER(COS(PI()*MOD(Calculator!$B$37/Calculator!$F$14,1)),2))+MIN(500,MAX(30,100*EXP(-0.3*'VSWR Calculator'!$C$24)*(1+3*ABS(MOD('VSWR Calculator'!$C$23/Calculator!$F$14/2,1)-0.5))))/'VSWR Calculator'!$C$25)+$C62)^2+(1500*ABS(SIN(2*PI()*MOD(Calculator!$B$37/Calculator!$F$14,1)))*IF(MOD(Calculator!$B$37/Calculator!$F$14,1)&lt;0.5,-1,1))^2))/(1-SQRT(((50*POWER(80,POWER(COS(PI()*MOD(Calculator!$B$37/Calculator!$F$14,1)),2))+MIN(500,MAX(30,100*EXP(-0.3*'VSWR Calculator'!$C$24)*(1+3*ABS(MOD('VSWR Calculator'!$C$23/Calculator!$F$14/2,1)-0.5))))/'VSWR Calculator'!$C$25)-$C62)^2+(1500*ABS(SIN(2*PI()*MOD(Calculator!$B$37/Calculator!$F$14,1)))*IF(MOD(Calculator!$B$37/Calculator!$F$14,1)&lt;0.5,-1,1))^2)/SQRT(((50*POWER(80,POWER(COS(PI()*MOD(Calculator!$B$37/Calculator!$F$14,1)),2))+MIN(500,MAX(30,100*EXP(-0.3*'VSWR Calculator'!$C$24)*(1+3*ABS(MOD('VSWR Calculator'!$C$23/Calculator!$F$14/2,1)-0.5))))/'VSWR Calculator'!$C$25)+$C62)^2+(1500*ABS(SIN(2*PI()*MOD(Calculator!$B$37/Calculator!$F$14,1)))*IF(MOD(Calculator!$B$37/Calculator!$F$14,1)&lt;0.5,-1,1))^2)),2))</f>
        <v>—</v>
      </c>
      <c r="HQ62" s="253" t="n">
        <f aca="false">IF(OR(Calculator!$E$15&lt;&gt;"YES",Calculator!$B$37&lt;Calculator!$G$15),"—",ROUND((1+SQRT(((50*POWER(80,POWER(COS(PI()*MOD(Calculator!$B$37/Calculator!$F$15,1)),2))+MIN(500,MAX(30,100*EXP(-0.3*'VSWR Calculator'!$C$24)*(1+3*ABS(MOD('VSWR Calculator'!$C$23/Calculator!$F$15/2,1)-0.5))))/'VSWR Calculator'!$C$25)-$C62)^2+(1500*ABS(SIN(2*PI()*MOD(Calculator!$B$37/Calculator!$F$15,1)))*IF(MOD(Calculator!$B$37/Calculator!$F$15,1)&lt;0.5,-1,1))^2)/SQRT(((50*POWER(80,POWER(COS(PI()*MOD(Calculator!$B$37/Calculator!$F$15,1)),2))+MIN(500,MAX(30,100*EXP(-0.3*'VSWR Calculator'!$C$24)*(1+3*ABS(MOD('VSWR Calculator'!$C$23/Calculator!$F$15/2,1)-0.5))))/'VSWR Calculator'!$C$25)+$C62)^2+(1500*ABS(SIN(2*PI()*MOD(Calculator!$B$37/Calculator!$F$15,1)))*IF(MOD(Calculator!$B$37/Calculator!$F$15,1)&lt;0.5,-1,1))^2))/(1-SQRT(((50*POWER(80,POWER(COS(PI()*MOD(Calculator!$B$37/Calculator!$F$15,1)),2))+MIN(500,MAX(30,100*EXP(-0.3*'VSWR Calculator'!$C$24)*(1+3*ABS(MOD('VSWR Calculator'!$C$23/Calculator!$F$15/2,1)-0.5))))/'VSWR Calculator'!$C$25)-$C62)^2+(1500*ABS(SIN(2*PI()*MOD(Calculator!$B$37/Calculator!$F$15,1)))*IF(MOD(Calculator!$B$37/Calculator!$F$15,1)&lt;0.5,-1,1))^2)/SQRT(((50*POWER(80,POWER(COS(PI()*MOD(Calculator!$B$37/Calculator!$F$15,1)),2))+MIN(500,MAX(30,100*EXP(-0.3*'VSWR Calculator'!$C$24)*(1+3*ABS(MOD('VSWR Calculator'!$C$23/Calculator!$F$15/2,1)-0.5))))/'VSWR Calculator'!$C$25)+$C62)^2+(1500*ABS(SIN(2*PI()*MOD(Calculator!$B$37/Calculator!$F$15,1)))*IF(MOD(Calculator!$B$37/Calculator!$F$15,1)&lt;0.5,-1,1))^2)),2))</f>
        <v>2.42</v>
      </c>
      <c r="HR62" s="253" t="str">
        <f aca="false">IF(OR(Calculator!$E$16&lt;&gt;"YES",Calculator!$B$37&lt;Calculator!$G$16),"—",ROUND((1+SQRT(((50*POWER(80,POWER(COS(PI()*MOD(Calculator!$B$37/Calculator!$F$16,1)),2))+MIN(500,MAX(30,100*EXP(-0.3*'VSWR Calculator'!$C$24)*(1+3*ABS(MOD('VSWR Calculator'!$C$23/Calculator!$F$16/2,1)-0.5))))/'VSWR Calculator'!$C$25)-$C62)^2+(1500*ABS(SIN(2*PI()*MOD(Calculator!$B$37/Calculator!$F$16,1)))*IF(MOD(Calculator!$B$37/Calculator!$F$16,1)&lt;0.5,-1,1))^2)/SQRT(((50*POWER(80,POWER(COS(PI()*MOD(Calculator!$B$37/Calculator!$F$16,1)),2))+MIN(500,MAX(30,100*EXP(-0.3*'VSWR Calculator'!$C$24)*(1+3*ABS(MOD('VSWR Calculator'!$C$23/Calculator!$F$16/2,1)-0.5))))/'VSWR Calculator'!$C$25)+$C62)^2+(1500*ABS(SIN(2*PI()*MOD(Calculator!$B$37/Calculator!$F$16,1)))*IF(MOD(Calculator!$B$37/Calculator!$F$16,1)&lt;0.5,-1,1))^2))/(1-SQRT(((50*POWER(80,POWER(COS(PI()*MOD(Calculator!$B$37/Calculator!$F$16,1)),2))+MIN(500,MAX(30,100*EXP(-0.3*'VSWR Calculator'!$C$24)*(1+3*ABS(MOD('VSWR Calculator'!$C$23/Calculator!$F$16/2,1)-0.5))))/'VSWR Calculator'!$C$25)-$C62)^2+(1500*ABS(SIN(2*PI()*MOD(Calculator!$B$37/Calculator!$F$16,1)))*IF(MOD(Calculator!$B$37/Calculator!$F$16,1)&lt;0.5,-1,1))^2)/SQRT(((50*POWER(80,POWER(COS(PI()*MOD(Calculator!$B$37/Calculator!$F$16,1)),2))+MIN(500,MAX(30,100*EXP(-0.3*'VSWR Calculator'!$C$24)*(1+3*ABS(MOD('VSWR Calculator'!$C$23/Calculator!$F$16/2,1)-0.5))))/'VSWR Calculator'!$C$25)+$C62)^2+(1500*ABS(SIN(2*PI()*MOD(Calculator!$B$37/Calculator!$F$16,1)))*IF(MOD(Calculator!$B$37/Calculator!$F$16,1)&lt;0.5,-1,1))^2)),2))</f>
        <v>—</v>
      </c>
      <c r="HS62" s="253" t="n">
        <f aca="false">IF(OR(Calculator!$E$17&lt;&gt;"YES",Calculator!$B$37&lt;Calculator!$G$17),"—",ROUND((1+SQRT(((50*POWER(80,POWER(COS(PI()*MOD(Calculator!$B$37/Calculator!$F$17,1)),2))+MIN(500,MAX(30,100*EXP(-0.3*'VSWR Calculator'!$C$24)*(1+3*ABS(MOD('VSWR Calculator'!$C$23/Calculator!$F$17/2,1)-0.5))))/'VSWR Calculator'!$C$25)-$C62)^2+(1500*ABS(SIN(2*PI()*MOD(Calculator!$B$37/Calculator!$F$17,1)))*IF(MOD(Calculator!$B$37/Calculator!$F$17,1)&lt;0.5,-1,1))^2)/SQRT(((50*POWER(80,POWER(COS(PI()*MOD(Calculator!$B$37/Calculator!$F$17,1)),2))+MIN(500,MAX(30,100*EXP(-0.3*'VSWR Calculator'!$C$24)*(1+3*ABS(MOD('VSWR Calculator'!$C$23/Calculator!$F$17/2,1)-0.5))))/'VSWR Calculator'!$C$25)+$C62)^2+(1500*ABS(SIN(2*PI()*MOD(Calculator!$B$37/Calculator!$F$17,1)))*IF(MOD(Calculator!$B$37/Calculator!$F$17,1)&lt;0.5,-1,1))^2))/(1-SQRT(((50*POWER(80,POWER(COS(PI()*MOD(Calculator!$B$37/Calculator!$F$17,1)),2))+MIN(500,MAX(30,100*EXP(-0.3*'VSWR Calculator'!$C$24)*(1+3*ABS(MOD('VSWR Calculator'!$C$23/Calculator!$F$17/2,1)-0.5))))/'VSWR Calculator'!$C$25)-$C62)^2+(1500*ABS(SIN(2*PI()*MOD(Calculator!$B$37/Calculator!$F$17,1)))*IF(MOD(Calculator!$B$37/Calculator!$F$17,1)&lt;0.5,-1,1))^2)/SQRT(((50*POWER(80,POWER(COS(PI()*MOD(Calculator!$B$37/Calculator!$F$17,1)),2))+MIN(500,MAX(30,100*EXP(-0.3*'VSWR Calculator'!$C$24)*(1+3*ABS(MOD('VSWR Calculator'!$C$23/Calculator!$F$17/2,1)-0.5))))/'VSWR Calculator'!$C$25)+$C62)^2+(1500*ABS(SIN(2*PI()*MOD(Calculator!$B$37/Calculator!$F$17,1)))*IF(MOD(Calculator!$B$37/Calculator!$F$17,1)&lt;0.5,-1,1))^2)),2))</f>
        <v>12</v>
      </c>
      <c r="HT62" s="253" t="str">
        <f aca="false">IF(OR(Calculator!$E$18&lt;&gt;"YES",Calculator!$B$37&lt;Calculator!$G$18),"—",ROUND((1+SQRT(((50*POWER(80,POWER(COS(PI()*MOD(Calculator!$B$37/Calculator!$F$18,1)),2))+MIN(500,MAX(30,100*EXP(-0.3*'VSWR Calculator'!$C$24)*(1+3*ABS(MOD('VSWR Calculator'!$C$23/Calculator!$F$18/2,1)-0.5))))/'VSWR Calculator'!$C$25)-$C62)^2+(1500*ABS(SIN(2*PI()*MOD(Calculator!$B$37/Calculator!$F$18,1)))*IF(MOD(Calculator!$B$37/Calculator!$F$18,1)&lt;0.5,-1,1))^2)/SQRT(((50*POWER(80,POWER(COS(PI()*MOD(Calculator!$B$37/Calculator!$F$18,1)),2))+MIN(500,MAX(30,100*EXP(-0.3*'VSWR Calculator'!$C$24)*(1+3*ABS(MOD('VSWR Calculator'!$C$23/Calculator!$F$18/2,1)-0.5))))/'VSWR Calculator'!$C$25)+$C62)^2+(1500*ABS(SIN(2*PI()*MOD(Calculator!$B$37/Calculator!$F$18,1)))*IF(MOD(Calculator!$B$37/Calculator!$F$18,1)&lt;0.5,-1,1))^2))/(1-SQRT(((50*POWER(80,POWER(COS(PI()*MOD(Calculator!$B$37/Calculator!$F$18,1)),2))+MIN(500,MAX(30,100*EXP(-0.3*'VSWR Calculator'!$C$24)*(1+3*ABS(MOD('VSWR Calculator'!$C$23/Calculator!$F$18/2,1)-0.5))))/'VSWR Calculator'!$C$25)-$C62)^2+(1500*ABS(SIN(2*PI()*MOD(Calculator!$B$37/Calculator!$F$18,1)))*IF(MOD(Calculator!$B$37/Calculator!$F$18,1)&lt;0.5,-1,1))^2)/SQRT(((50*POWER(80,POWER(COS(PI()*MOD(Calculator!$B$37/Calculator!$F$18,1)),2))+MIN(500,MAX(30,100*EXP(-0.3*'VSWR Calculator'!$C$24)*(1+3*ABS(MOD('VSWR Calculator'!$C$23/Calculator!$F$18/2,1)-0.5))))/'VSWR Calculator'!$C$25)+$C62)^2+(1500*ABS(SIN(2*PI()*MOD(Calculator!$B$37/Calculator!$F$18,1)))*IF(MOD(Calculator!$B$37/Calculator!$F$18,1)&lt;0.5,-1,1))^2)),2))</f>
        <v>—</v>
      </c>
      <c r="HU62" s="253" t="str">
        <f aca="false">IF(OR(Calculator!$E$19&lt;&gt;"YES",Calculator!$B$37&lt;Calculator!$G$19),"—",ROUND((1+SQRT(((50*POWER(80,POWER(COS(PI()*MOD(Calculator!$B$37/Calculator!$F$19,1)),2))+MIN(500,MAX(30,100*EXP(-0.3*'VSWR Calculator'!$C$24)*(1+3*ABS(MOD('VSWR Calculator'!$C$23/Calculator!$F$19/2,1)-0.5))))/'VSWR Calculator'!$C$25)-$C62)^2+(1500*ABS(SIN(2*PI()*MOD(Calculator!$B$37/Calculator!$F$19,1)))*IF(MOD(Calculator!$B$37/Calculator!$F$19,1)&lt;0.5,-1,1))^2)/SQRT(((50*POWER(80,POWER(COS(PI()*MOD(Calculator!$B$37/Calculator!$F$19,1)),2))+MIN(500,MAX(30,100*EXP(-0.3*'VSWR Calculator'!$C$24)*(1+3*ABS(MOD('VSWR Calculator'!$C$23/Calculator!$F$19/2,1)-0.5))))/'VSWR Calculator'!$C$25)+$C62)^2+(1500*ABS(SIN(2*PI()*MOD(Calculator!$B$37/Calculator!$F$19,1)))*IF(MOD(Calculator!$B$37/Calculator!$F$19,1)&lt;0.5,-1,1))^2))/(1-SQRT(((50*POWER(80,POWER(COS(PI()*MOD(Calculator!$B$37/Calculator!$F$19,1)),2))+MIN(500,MAX(30,100*EXP(-0.3*'VSWR Calculator'!$C$24)*(1+3*ABS(MOD('VSWR Calculator'!$C$23/Calculator!$F$19/2,1)-0.5))))/'VSWR Calculator'!$C$25)-$C62)^2+(1500*ABS(SIN(2*PI()*MOD(Calculator!$B$37/Calculator!$F$19,1)))*IF(MOD(Calculator!$B$37/Calculator!$F$19,1)&lt;0.5,-1,1))^2)/SQRT(((50*POWER(80,POWER(COS(PI()*MOD(Calculator!$B$37/Calculator!$F$19,1)),2))+MIN(500,MAX(30,100*EXP(-0.3*'VSWR Calculator'!$C$24)*(1+3*ABS(MOD('VSWR Calculator'!$C$23/Calculator!$F$19/2,1)-0.5))))/'VSWR Calculator'!$C$25)+$C62)^2+(1500*ABS(SIN(2*PI()*MOD(Calculator!$B$37/Calculator!$F$19,1)))*IF(MOD(Calculator!$B$37/Calculator!$F$19,1)&lt;0.5,-1,1))^2)),2))</f>
        <v>—</v>
      </c>
      <c r="HV62" s="253" t="str">
        <f aca="false">IF(OR(Calculator!$E$20&lt;&gt;"YES",Calculator!$B$37&lt;Calculator!$G$20),"—",ROUND((1+SQRT(((50*POWER(80,POWER(COS(PI()*MOD(Calculator!$B$37/Calculator!$F$20,1)),2))+MIN(500,MAX(30,100*EXP(-0.3*'VSWR Calculator'!$C$24)*(1+3*ABS(MOD('VSWR Calculator'!$C$23/Calculator!$F$20/2,1)-0.5))))/'VSWR Calculator'!$C$25)-$C62)^2+(1500*ABS(SIN(2*PI()*MOD(Calculator!$B$37/Calculator!$F$20,1)))*IF(MOD(Calculator!$B$37/Calculator!$F$20,1)&lt;0.5,-1,1))^2)/SQRT(((50*POWER(80,POWER(COS(PI()*MOD(Calculator!$B$37/Calculator!$F$20,1)),2))+MIN(500,MAX(30,100*EXP(-0.3*'VSWR Calculator'!$C$24)*(1+3*ABS(MOD('VSWR Calculator'!$C$23/Calculator!$F$20/2,1)-0.5))))/'VSWR Calculator'!$C$25)+$C62)^2+(1500*ABS(SIN(2*PI()*MOD(Calculator!$B$37/Calculator!$F$20,1)))*IF(MOD(Calculator!$B$37/Calculator!$F$20,1)&lt;0.5,-1,1))^2))/(1-SQRT(((50*POWER(80,POWER(COS(PI()*MOD(Calculator!$B$37/Calculator!$F$20,1)),2))+MIN(500,MAX(30,100*EXP(-0.3*'VSWR Calculator'!$C$24)*(1+3*ABS(MOD('VSWR Calculator'!$C$23/Calculator!$F$20/2,1)-0.5))))/'VSWR Calculator'!$C$25)-$C62)^2+(1500*ABS(SIN(2*PI()*MOD(Calculator!$B$37/Calculator!$F$20,1)))*IF(MOD(Calculator!$B$37/Calculator!$F$20,1)&lt;0.5,-1,1))^2)/SQRT(((50*POWER(80,POWER(COS(PI()*MOD(Calculator!$B$37/Calculator!$F$20,1)),2))+MIN(500,MAX(30,100*EXP(-0.3*'VSWR Calculator'!$C$24)*(1+3*ABS(MOD('VSWR Calculator'!$C$23/Calculator!$F$20/2,1)-0.5))))/'VSWR Calculator'!$C$25)+$C62)^2+(1500*ABS(SIN(2*PI()*MOD(Calculator!$B$37/Calculator!$F$20,1)))*IF(MOD(Calculator!$B$37/Calculator!$F$20,1)&lt;0.5,-1,1))^2)),2))</f>
        <v>—</v>
      </c>
      <c r="HW62" s="253" t="str">
        <f aca="false">IF(OR(Calculator!$E$21&lt;&gt;"YES",Calculator!$B$37&lt;Calculator!$G$21),"—",ROUND((1+SQRT(((50*POWER(80,POWER(COS(PI()*MOD(Calculator!$B$37/Calculator!$F$21,1)),2))+MIN(500,MAX(30,100*EXP(-0.3*'VSWR Calculator'!$C$24)*(1+3*ABS(MOD('VSWR Calculator'!$C$23/Calculator!$F$21/2,1)-0.5))))/'VSWR Calculator'!$C$25)-$C62)^2+(1500*ABS(SIN(2*PI()*MOD(Calculator!$B$37/Calculator!$F$21,1)))*IF(MOD(Calculator!$B$37/Calculator!$F$21,1)&lt;0.5,-1,1))^2)/SQRT(((50*POWER(80,POWER(COS(PI()*MOD(Calculator!$B$37/Calculator!$F$21,1)),2))+MIN(500,MAX(30,100*EXP(-0.3*'VSWR Calculator'!$C$24)*(1+3*ABS(MOD('VSWR Calculator'!$C$23/Calculator!$F$21/2,1)-0.5))))/'VSWR Calculator'!$C$25)+$C62)^2+(1500*ABS(SIN(2*PI()*MOD(Calculator!$B$37/Calculator!$F$21,1)))*IF(MOD(Calculator!$B$37/Calculator!$F$21,1)&lt;0.5,-1,1))^2))/(1-SQRT(((50*POWER(80,POWER(COS(PI()*MOD(Calculator!$B$37/Calculator!$F$21,1)),2))+MIN(500,MAX(30,100*EXP(-0.3*'VSWR Calculator'!$C$24)*(1+3*ABS(MOD('VSWR Calculator'!$C$23/Calculator!$F$21/2,1)-0.5))))/'VSWR Calculator'!$C$25)-$C62)^2+(1500*ABS(SIN(2*PI()*MOD(Calculator!$B$37/Calculator!$F$21,1)))*IF(MOD(Calculator!$B$37/Calculator!$F$21,1)&lt;0.5,-1,1))^2)/SQRT(((50*POWER(80,POWER(COS(PI()*MOD(Calculator!$B$37/Calculator!$F$21,1)),2))+MIN(500,MAX(30,100*EXP(-0.3*'VSWR Calculator'!$C$24)*(1+3*ABS(MOD('VSWR Calculator'!$C$23/Calculator!$F$21/2,1)-0.5))))/'VSWR Calculator'!$C$25)+$C62)^2+(1500*ABS(SIN(2*PI()*MOD(Calculator!$B$37/Calculator!$F$21,1)))*IF(MOD(Calculator!$B$37/Calculator!$F$21,1)&lt;0.5,-1,1))^2)),2))</f>
        <v>—</v>
      </c>
      <c r="HX62" s="253" t="str">
        <f aca="false">IF(OR(Calculator!$E$22&lt;&gt;"YES",Calculator!$B$37&lt;Calculator!$G$22),"—",ROUND((1+SQRT(((50*POWER(80,POWER(COS(PI()*MOD(Calculator!$B$37/Calculator!$F$22,1)),2))+MIN(500,MAX(30,100*EXP(-0.3*'VSWR Calculator'!$C$24)*(1+3*ABS(MOD('VSWR Calculator'!$C$23/Calculator!$F$22/2,1)-0.5))))/'VSWR Calculator'!$C$25)-$C62)^2+(1500*ABS(SIN(2*PI()*MOD(Calculator!$B$37/Calculator!$F$22,1)))*IF(MOD(Calculator!$B$37/Calculator!$F$22,1)&lt;0.5,-1,1))^2)/SQRT(((50*POWER(80,POWER(COS(PI()*MOD(Calculator!$B$37/Calculator!$F$22,1)),2))+MIN(500,MAX(30,100*EXP(-0.3*'VSWR Calculator'!$C$24)*(1+3*ABS(MOD('VSWR Calculator'!$C$23/Calculator!$F$22/2,1)-0.5))))/'VSWR Calculator'!$C$25)+$C62)^2+(1500*ABS(SIN(2*PI()*MOD(Calculator!$B$37/Calculator!$F$22,1)))*IF(MOD(Calculator!$B$37/Calculator!$F$22,1)&lt;0.5,-1,1))^2))/(1-SQRT(((50*POWER(80,POWER(COS(PI()*MOD(Calculator!$B$37/Calculator!$F$22,1)),2))+MIN(500,MAX(30,100*EXP(-0.3*'VSWR Calculator'!$C$24)*(1+3*ABS(MOD('VSWR Calculator'!$C$23/Calculator!$F$22/2,1)-0.5))))/'VSWR Calculator'!$C$25)-$C62)^2+(1500*ABS(SIN(2*PI()*MOD(Calculator!$B$37/Calculator!$F$22,1)))*IF(MOD(Calculator!$B$37/Calculator!$F$22,1)&lt;0.5,-1,1))^2)/SQRT(((50*POWER(80,POWER(COS(PI()*MOD(Calculator!$B$37/Calculator!$F$22,1)),2))+MIN(500,MAX(30,100*EXP(-0.3*'VSWR Calculator'!$C$24)*(1+3*ABS(MOD('VSWR Calculator'!$C$23/Calculator!$F$22/2,1)-0.5))))/'VSWR Calculator'!$C$25)+$C62)^2+(1500*ABS(SIN(2*PI()*MOD(Calculator!$B$37/Calculator!$F$22,1)))*IF(MOD(Calculator!$B$37/Calculator!$F$22,1)&lt;0.5,-1,1))^2)),2))</f>
        <v>—</v>
      </c>
      <c r="HY62" s="253" t="n">
        <f aca="false">IFERROR(ROUND((IF(ISNUMBER(HN62),HN62,0)+IF(ISNUMBER(HO62),HO62,0)+IF(ISNUMBER(HP62),HP62,0)+IF(ISNUMBER(HQ62),HQ62,0)+IF(ISNUMBER(HR62),HR62,0)+IF(ISNUMBER(HS62),HS62,0)+IF(ISNUMBER(HT62),HT62,0)+IF(ISNUMBER(HU62),HU62,0)+IF(ISNUMBER(HV62),HV62,0)+IF(ISNUMBER(HW62),HW62,0)+IF(ISNUMBER(HX62),HX62,0))/(IF(ISNUMBER(HN62),1,0)+IF(ISNUMBER(HO62),1,0)+IF(ISNUMBER(HP62),1,0)+IF(ISNUMBER(HQ62),1,0)+IF(ISNUMBER(HR62),1,0)+IF(ISNUMBER(HS62),1,0)+IF(ISNUMBER(HT62),1,0)+IF(ISNUMBER(HU62),1,0)+IF(ISNUMBER(HV62),1,0)+IF(ISNUMBER(HW62),1,0)+IF(ISNUMBER(HX62),1,0)),4),"")</f>
        <v>7.21</v>
      </c>
      <c r="HZ62" s="253" t="str">
        <f aca="false">IF(OR(Calculator!$E$12&lt;&gt;"YES",Calculator!$B$38&lt;Calculator!$G$12),"—",ROUND((1+SQRT(((50*POWER(80,POWER(COS(PI()*MOD(Calculator!$B$38/Calculator!$F$12,1)),2))+MIN(500,MAX(30,100*EXP(-0.3*'VSWR Calculator'!$C$24)*(1+3*ABS(MOD('VSWR Calculator'!$C$23/Calculator!$F$12/2,1)-0.5))))/'VSWR Calculator'!$C$25)-$C62)^2+(1500*ABS(SIN(2*PI()*MOD(Calculator!$B$38/Calculator!$F$12,1)))*IF(MOD(Calculator!$B$38/Calculator!$F$12,1)&lt;0.5,-1,1))^2)/SQRT(((50*POWER(80,POWER(COS(PI()*MOD(Calculator!$B$38/Calculator!$F$12,1)),2))+MIN(500,MAX(30,100*EXP(-0.3*'VSWR Calculator'!$C$24)*(1+3*ABS(MOD('VSWR Calculator'!$C$23/Calculator!$F$12/2,1)-0.5))))/'VSWR Calculator'!$C$25)+$C62)^2+(1500*ABS(SIN(2*PI()*MOD(Calculator!$B$38/Calculator!$F$12,1)))*IF(MOD(Calculator!$B$38/Calculator!$F$12,1)&lt;0.5,-1,1))^2))/(1-SQRT(((50*POWER(80,POWER(COS(PI()*MOD(Calculator!$B$38/Calculator!$F$12,1)),2))+MIN(500,MAX(30,100*EXP(-0.3*'VSWR Calculator'!$C$24)*(1+3*ABS(MOD('VSWR Calculator'!$C$23/Calculator!$F$12/2,1)-0.5))))/'VSWR Calculator'!$C$25)-$C62)^2+(1500*ABS(SIN(2*PI()*MOD(Calculator!$B$38/Calculator!$F$12,1)))*IF(MOD(Calculator!$B$38/Calculator!$F$12,1)&lt;0.5,-1,1))^2)/SQRT(((50*POWER(80,POWER(COS(PI()*MOD(Calculator!$B$38/Calculator!$F$12,1)),2))+MIN(500,MAX(30,100*EXP(-0.3*'VSWR Calculator'!$C$24)*(1+3*ABS(MOD('VSWR Calculator'!$C$23/Calculator!$F$12/2,1)-0.5))))/'VSWR Calculator'!$C$25)+$C62)^2+(1500*ABS(SIN(2*PI()*MOD(Calculator!$B$38/Calculator!$F$12,1)))*IF(MOD(Calculator!$B$38/Calculator!$F$12,1)&lt;0.5,-1,1))^2)),2))</f>
        <v>—</v>
      </c>
      <c r="IA62" s="253" t="str">
        <f aca="false">IF(OR(Calculator!$E$13&lt;&gt;"YES",Calculator!$B$38&lt;Calculator!$G$13),"—",ROUND((1+SQRT(((50*POWER(80,POWER(COS(PI()*MOD(Calculator!$B$38/Calculator!$F$13,1)),2))+MIN(500,MAX(30,100*EXP(-0.3*'VSWR Calculator'!$C$24)*(1+3*ABS(MOD('VSWR Calculator'!$C$23/Calculator!$F$13/2,1)-0.5))))/'VSWR Calculator'!$C$25)-$C62)^2+(1500*ABS(SIN(2*PI()*MOD(Calculator!$B$38/Calculator!$F$13,1)))*IF(MOD(Calculator!$B$38/Calculator!$F$13,1)&lt;0.5,-1,1))^2)/SQRT(((50*POWER(80,POWER(COS(PI()*MOD(Calculator!$B$38/Calculator!$F$13,1)),2))+MIN(500,MAX(30,100*EXP(-0.3*'VSWR Calculator'!$C$24)*(1+3*ABS(MOD('VSWR Calculator'!$C$23/Calculator!$F$13/2,1)-0.5))))/'VSWR Calculator'!$C$25)+$C62)^2+(1500*ABS(SIN(2*PI()*MOD(Calculator!$B$38/Calculator!$F$13,1)))*IF(MOD(Calculator!$B$38/Calculator!$F$13,1)&lt;0.5,-1,1))^2))/(1-SQRT(((50*POWER(80,POWER(COS(PI()*MOD(Calculator!$B$38/Calculator!$F$13,1)),2))+MIN(500,MAX(30,100*EXP(-0.3*'VSWR Calculator'!$C$24)*(1+3*ABS(MOD('VSWR Calculator'!$C$23/Calculator!$F$13/2,1)-0.5))))/'VSWR Calculator'!$C$25)-$C62)^2+(1500*ABS(SIN(2*PI()*MOD(Calculator!$B$38/Calculator!$F$13,1)))*IF(MOD(Calculator!$B$38/Calculator!$F$13,1)&lt;0.5,-1,1))^2)/SQRT(((50*POWER(80,POWER(COS(PI()*MOD(Calculator!$B$38/Calculator!$F$13,1)),2))+MIN(500,MAX(30,100*EXP(-0.3*'VSWR Calculator'!$C$24)*(1+3*ABS(MOD('VSWR Calculator'!$C$23/Calculator!$F$13/2,1)-0.5))))/'VSWR Calculator'!$C$25)+$C62)^2+(1500*ABS(SIN(2*PI()*MOD(Calculator!$B$38/Calculator!$F$13,1)))*IF(MOD(Calculator!$B$38/Calculator!$F$13,1)&lt;0.5,-1,1))^2)),2))</f>
        <v>—</v>
      </c>
      <c r="IB62" s="253" t="str">
        <f aca="false">IF(OR(Calculator!$E$14&lt;&gt;"YES",Calculator!$B$38&lt;Calculator!$G$14),"—",ROUND((1+SQRT(((50*POWER(80,POWER(COS(PI()*MOD(Calculator!$B$38/Calculator!$F$14,1)),2))+MIN(500,MAX(30,100*EXP(-0.3*'VSWR Calculator'!$C$24)*(1+3*ABS(MOD('VSWR Calculator'!$C$23/Calculator!$F$14/2,1)-0.5))))/'VSWR Calculator'!$C$25)-$C62)^2+(1500*ABS(SIN(2*PI()*MOD(Calculator!$B$38/Calculator!$F$14,1)))*IF(MOD(Calculator!$B$38/Calculator!$F$14,1)&lt;0.5,-1,1))^2)/SQRT(((50*POWER(80,POWER(COS(PI()*MOD(Calculator!$B$38/Calculator!$F$14,1)),2))+MIN(500,MAX(30,100*EXP(-0.3*'VSWR Calculator'!$C$24)*(1+3*ABS(MOD('VSWR Calculator'!$C$23/Calculator!$F$14/2,1)-0.5))))/'VSWR Calculator'!$C$25)+$C62)^2+(1500*ABS(SIN(2*PI()*MOD(Calculator!$B$38/Calculator!$F$14,1)))*IF(MOD(Calculator!$B$38/Calculator!$F$14,1)&lt;0.5,-1,1))^2))/(1-SQRT(((50*POWER(80,POWER(COS(PI()*MOD(Calculator!$B$38/Calculator!$F$14,1)),2))+MIN(500,MAX(30,100*EXP(-0.3*'VSWR Calculator'!$C$24)*(1+3*ABS(MOD('VSWR Calculator'!$C$23/Calculator!$F$14/2,1)-0.5))))/'VSWR Calculator'!$C$25)-$C62)^2+(1500*ABS(SIN(2*PI()*MOD(Calculator!$B$38/Calculator!$F$14,1)))*IF(MOD(Calculator!$B$38/Calculator!$F$14,1)&lt;0.5,-1,1))^2)/SQRT(((50*POWER(80,POWER(COS(PI()*MOD(Calculator!$B$38/Calculator!$F$14,1)),2))+MIN(500,MAX(30,100*EXP(-0.3*'VSWR Calculator'!$C$24)*(1+3*ABS(MOD('VSWR Calculator'!$C$23/Calculator!$F$14/2,1)-0.5))))/'VSWR Calculator'!$C$25)+$C62)^2+(1500*ABS(SIN(2*PI()*MOD(Calculator!$B$38/Calculator!$F$14,1)))*IF(MOD(Calculator!$B$38/Calculator!$F$14,1)&lt;0.5,-1,1))^2)),2))</f>
        <v>—</v>
      </c>
      <c r="IC62" s="253" t="n">
        <f aca="false">IF(OR(Calculator!$E$15&lt;&gt;"YES",Calculator!$B$38&lt;Calculator!$G$15),"—",ROUND((1+SQRT(((50*POWER(80,POWER(COS(PI()*MOD(Calculator!$B$38/Calculator!$F$15,1)),2))+MIN(500,MAX(30,100*EXP(-0.3*'VSWR Calculator'!$C$24)*(1+3*ABS(MOD('VSWR Calculator'!$C$23/Calculator!$F$15/2,1)-0.5))))/'VSWR Calculator'!$C$25)-$C62)^2+(1500*ABS(SIN(2*PI()*MOD(Calculator!$B$38/Calculator!$F$15,1)))*IF(MOD(Calculator!$B$38/Calculator!$F$15,1)&lt;0.5,-1,1))^2)/SQRT(((50*POWER(80,POWER(COS(PI()*MOD(Calculator!$B$38/Calculator!$F$15,1)),2))+MIN(500,MAX(30,100*EXP(-0.3*'VSWR Calculator'!$C$24)*(1+3*ABS(MOD('VSWR Calculator'!$C$23/Calculator!$F$15/2,1)-0.5))))/'VSWR Calculator'!$C$25)+$C62)^2+(1500*ABS(SIN(2*PI()*MOD(Calculator!$B$38/Calculator!$F$15,1)))*IF(MOD(Calculator!$B$38/Calculator!$F$15,1)&lt;0.5,-1,1))^2))/(1-SQRT(((50*POWER(80,POWER(COS(PI()*MOD(Calculator!$B$38/Calculator!$F$15,1)),2))+MIN(500,MAX(30,100*EXP(-0.3*'VSWR Calculator'!$C$24)*(1+3*ABS(MOD('VSWR Calculator'!$C$23/Calculator!$F$15/2,1)-0.5))))/'VSWR Calculator'!$C$25)-$C62)^2+(1500*ABS(SIN(2*PI()*MOD(Calculator!$B$38/Calculator!$F$15,1)))*IF(MOD(Calculator!$B$38/Calculator!$F$15,1)&lt;0.5,-1,1))^2)/SQRT(((50*POWER(80,POWER(COS(PI()*MOD(Calculator!$B$38/Calculator!$F$15,1)),2))+MIN(500,MAX(30,100*EXP(-0.3*'VSWR Calculator'!$C$24)*(1+3*ABS(MOD('VSWR Calculator'!$C$23/Calculator!$F$15/2,1)-0.5))))/'VSWR Calculator'!$C$25)+$C62)^2+(1500*ABS(SIN(2*PI()*MOD(Calculator!$B$38/Calculator!$F$15,1)))*IF(MOD(Calculator!$B$38/Calculator!$F$15,1)&lt;0.5,-1,1))^2)),2))</f>
        <v>2.3</v>
      </c>
      <c r="ID62" s="253" t="str">
        <f aca="false">IF(OR(Calculator!$E$16&lt;&gt;"YES",Calculator!$B$38&lt;Calculator!$G$16),"—",ROUND((1+SQRT(((50*POWER(80,POWER(COS(PI()*MOD(Calculator!$B$38/Calculator!$F$16,1)),2))+MIN(500,MAX(30,100*EXP(-0.3*'VSWR Calculator'!$C$24)*(1+3*ABS(MOD('VSWR Calculator'!$C$23/Calculator!$F$16/2,1)-0.5))))/'VSWR Calculator'!$C$25)-$C62)^2+(1500*ABS(SIN(2*PI()*MOD(Calculator!$B$38/Calculator!$F$16,1)))*IF(MOD(Calculator!$B$38/Calculator!$F$16,1)&lt;0.5,-1,1))^2)/SQRT(((50*POWER(80,POWER(COS(PI()*MOD(Calculator!$B$38/Calculator!$F$16,1)),2))+MIN(500,MAX(30,100*EXP(-0.3*'VSWR Calculator'!$C$24)*(1+3*ABS(MOD('VSWR Calculator'!$C$23/Calculator!$F$16/2,1)-0.5))))/'VSWR Calculator'!$C$25)+$C62)^2+(1500*ABS(SIN(2*PI()*MOD(Calculator!$B$38/Calculator!$F$16,1)))*IF(MOD(Calculator!$B$38/Calculator!$F$16,1)&lt;0.5,-1,1))^2))/(1-SQRT(((50*POWER(80,POWER(COS(PI()*MOD(Calculator!$B$38/Calculator!$F$16,1)),2))+MIN(500,MAX(30,100*EXP(-0.3*'VSWR Calculator'!$C$24)*(1+3*ABS(MOD('VSWR Calculator'!$C$23/Calculator!$F$16/2,1)-0.5))))/'VSWR Calculator'!$C$25)-$C62)^2+(1500*ABS(SIN(2*PI()*MOD(Calculator!$B$38/Calculator!$F$16,1)))*IF(MOD(Calculator!$B$38/Calculator!$F$16,1)&lt;0.5,-1,1))^2)/SQRT(((50*POWER(80,POWER(COS(PI()*MOD(Calculator!$B$38/Calculator!$F$16,1)),2))+MIN(500,MAX(30,100*EXP(-0.3*'VSWR Calculator'!$C$24)*(1+3*ABS(MOD('VSWR Calculator'!$C$23/Calculator!$F$16/2,1)-0.5))))/'VSWR Calculator'!$C$25)+$C62)^2+(1500*ABS(SIN(2*PI()*MOD(Calculator!$B$38/Calculator!$F$16,1)))*IF(MOD(Calculator!$B$38/Calculator!$F$16,1)&lt;0.5,-1,1))^2)),2))</f>
        <v>—</v>
      </c>
      <c r="IE62" s="253" t="n">
        <f aca="false">IF(OR(Calculator!$E$17&lt;&gt;"YES",Calculator!$B$38&lt;Calculator!$G$17),"—",ROUND((1+SQRT(((50*POWER(80,POWER(COS(PI()*MOD(Calculator!$B$38/Calculator!$F$17,1)),2))+MIN(500,MAX(30,100*EXP(-0.3*'VSWR Calculator'!$C$24)*(1+3*ABS(MOD('VSWR Calculator'!$C$23/Calculator!$F$17/2,1)-0.5))))/'VSWR Calculator'!$C$25)-$C62)^2+(1500*ABS(SIN(2*PI()*MOD(Calculator!$B$38/Calculator!$F$17,1)))*IF(MOD(Calculator!$B$38/Calculator!$F$17,1)&lt;0.5,-1,1))^2)/SQRT(((50*POWER(80,POWER(COS(PI()*MOD(Calculator!$B$38/Calculator!$F$17,1)),2))+MIN(500,MAX(30,100*EXP(-0.3*'VSWR Calculator'!$C$24)*(1+3*ABS(MOD('VSWR Calculator'!$C$23/Calculator!$F$17/2,1)-0.5))))/'VSWR Calculator'!$C$25)+$C62)^2+(1500*ABS(SIN(2*PI()*MOD(Calculator!$B$38/Calculator!$F$17,1)))*IF(MOD(Calculator!$B$38/Calculator!$F$17,1)&lt;0.5,-1,1))^2))/(1-SQRT(((50*POWER(80,POWER(COS(PI()*MOD(Calculator!$B$38/Calculator!$F$17,1)),2))+MIN(500,MAX(30,100*EXP(-0.3*'VSWR Calculator'!$C$24)*(1+3*ABS(MOD('VSWR Calculator'!$C$23/Calculator!$F$17/2,1)-0.5))))/'VSWR Calculator'!$C$25)-$C62)^2+(1500*ABS(SIN(2*PI()*MOD(Calculator!$B$38/Calculator!$F$17,1)))*IF(MOD(Calculator!$B$38/Calculator!$F$17,1)&lt;0.5,-1,1))^2)/SQRT(((50*POWER(80,POWER(COS(PI()*MOD(Calculator!$B$38/Calculator!$F$17,1)),2))+MIN(500,MAX(30,100*EXP(-0.3*'VSWR Calculator'!$C$24)*(1+3*ABS(MOD('VSWR Calculator'!$C$23/Calculator!$F$17/2,1)-0.5))))/'VSWR Calculator'!$C$25)+$C62)^2+(1500*ABS(SIN(2*PI()*MOD(Calculator!$B$38/Calculator!$F$17,1)))*IF(MOD(Calculator!$B$38/Calculator!$F$17,1)&lt;0.5,-1,1))^2)),2))</f>
        <v>14.14</v>
      </c>
      <c r="IF62" s="253" t="str">
        <f aca="false">IF(OR(Calculator!$E$18&lt;&gt;"YES",Calculator!$B$38&lt;Calculator!$G$18),"—",ROUND((1+SQRT(((50*POWER(80,POWER(COS(PI()*MOD(Calculator!$B$38/Calculator!$F$18,1)),2))+MIN(500,MAX(30,100*EXP(-0.3*'VSWR Calculator'!$C$24)*(1+3*ABS(MOD('VSWR Calculator'!$C$23/Calculator!$F$18/2,1)-0.5))))/'VSWR Calculator'!$C$25)-$C62)^2+(1500*ABS(SIN(2*PI()*MOD(Calculator!$B$38/Calculator!$F$18,1)))*IF(MOD(Calculator!$B$38/Calculator!$F$18,1)&lt;0.5,-1,1))^2)/SQRT(((50*POWER(80,POWER(COS(PI()*MOD(Calculator!$B$38/Calculator!$F$18,1)),2))+MIN(500,MAX(30,100*EXP(-0.3*'VSWR Calculator'!$C$24)*(1+3*ABS(MOD('VSWR Calculator'!$C$23/Calculator!$F$18/2,1)-0.5))))/'VSWR Calculator'!$C$25)+$C62)^2+(1500*ABS(SIN(2*PI()*MOD(Calculator!$B$38/Calculator!$F$18,1)))*IF(MOD(Calculator!$B$38/Calculator!$F$18,1)&lt;0.5,-1,1))^2))/(1-SQRT(((50*POWER(80,POWER(COS(PI()*MOD(Calculator!$B$38/Calculator!$F$18,1)),2))+MIN(500,MAX(30,100*EXP(-0.3*'VSWR Calculator'!$C$24)*(1+3*ABS(MOD('VSWR Calculator'!$C$23/Calculator!$F$18/2,1)-0.5))))/'VSWR Calculator'!$C$25)-$C62)^2+(1500*ABS(SIN(2*PI()*MOD(Calculator!$B$38/Calculator!$F$18,1)))*IF(MOD(Calculator!$B$38/Calculator!$F$18,1)&lt;0.5,-1,1))^2)/SQRT(((50*POWER(80,POWER(COS(PI()*MOD(Calculator!$B$38/Calculator!$F$18,1)),2))+MIN(500,MAX(30,100*EXP(-0.3*'VSWR Calculator'!$C$24)*(1+3*ABS(MOD('VSWR Calculator'!$C$23/Calculator!$F$18/2,1)-0.5))))/'VSWR Calculator'!$C$25)+$C62)^2+(1500*ABS(SIN(2*PI()*MOD(Calculator!$B$38/Calculator!$F$18,1)))*IF(MOD(Calculator!$B$38/Calculator!$F$18,1)&lt;0.5,-1,1))^2)),2))</f>
        <v>—</v>
      </c>
      <c r="IG62" s="253" t="str">
        <f aca="false">IF(OR(Calculator!$E$19&lt;&gt;"YES",Calculator!$B$38&lt;Calculator!$G$19),"—",ROUND((1+SQRT(((50*POWER(80,POWER(COS(PI()*MOD(Calculator!$B$38/Calculator!$F$19,1)),2))+MIN(500,MAX(30,100*EXP(-0.3*'VSWR Calculator'!$C$24)*(1+3*ABS(MOD('VSWR Calculator'!$C$23/Calculator!$F$19/2,1)-0.5))))/'VSWR Calculator'!$C$25)-$C62)^2+(1500*ABS(SIN(2*PI()*MOD(Calculator!$B$38/Calculator!$F$19,1)))*IF(MOD(Calculator!$B$38/Calculator!$F$19,1)&lt;0.5,-1,1))^2)/SQRT(((50*POWER(80,POWER(COS(PI()*MOD(Calculator!$B$38/Calculator!$F$19,1)),2))+MIN(500,MAX(30,100*EXP(-0.3*'VSWR Calculator'!$C$24)*(1+3*ABS(MOD('VSWR Calculator'!$C$23/Calculator!$F$19/2,1)-0.5))))/'VSWR Calculator'!$C$25)+$C62)^2+(1500*ABS(SIN(2*PI()*MOD(Calculator!$B$38/Calculator!$F$19,1)))*IF(MOD(Calculator!$B$38/Calculator!$F$19,1)&lt;0.5,-1,1))^2))/(1-SQRT(((50*POWER(80,POWER(COS(PI()*MOD(Calculator!$B$38/Calculator!$F$19,1)),2))+MIN(500,MAX(30,100*EXP(-0.3*'VSWR Calculator'!$C$24)*(1+3*ABS(MOD('VSWR Calculator'!$C$23/Calculator!$F$19/2,1)-0.5))))/'VSWR Calculator'!$C$25)-$C62)^2+(1500*ABS(SIN(2*PI()*MOD(Calculator!$B$38/Calculator!$F$19,1)))*IF(MOD(Calculator!$B$38/Calculator!$F$19,1)&lt;0.5,-1,1))^2)/SQRT(((50*POWER(80,POWER(COS(PI()*MOD(Calculator!$B$38/Calculator!$F$19,1)),2))+MIN(500,MAX(30,100*EXP(-0.3*'VSWR Calculator'!$C$24)*(1+3*ABS(MOD('VSWR Calculator'!$C$23/Calculator!$F$19/2,1)-0.5))))/'VSWR Calculator'!$C$25)+$C62)^2+(1500*ABS(SIN(2*PI()*MOD(Calculator!$B$38/Calculator!$F$19,1)))*IF(MOD(Calculator!$B$38/Calculator!$F$19,1)&lt;0.5,-1,1))^2)),2))</f>
        <v>—</v>
      </c>
      <c r="IH62" s="253" t="str">
        <f aca="false">IF(OR(Calculator!$E$20&lt;&gt;"YES",Calculator!$B$38&lt;Calculator!$G$20),"—",ROUND((1+SQRT(((50*POWER(80,POWER(COS(PI()*MOD(Calculator!$B$38/Calculator!$F$20,1)),2))+MIN(500,MAX(30,100*EXP(-0.3*'VSWR Calculator'!$C$24)*(1+3*ABS(MOD('VSWR Calculator'!$C$23/Calculator!$F$20/2,1)-0.5))))/'VSWR Calculator'!$C$25)-$C62)^2+(1500*ABS(SIN(2*PI()*MOD(Calculator!$B$38/Calculator!$F$20,1)))*IF(MOD(Calculator!$B$38/Calculator!$F$20,1)&lt;0.5,-1,1))^2)/SQRT(((50*POWER(80,POWER(COS(PI()*MOD(Calculator!$B$38/Calculator!$F$20,1)),2))+MIN(500,MAX(30,100*EXP(-0.3*'VSWR Calculator'!$C$24)*(1+3*ABS(MOD('VSWR Calculator'!$C$23/Calculator!$F$20/2,1)-0.5))))/'VSWR Calculator'!$C$25)+$C62)^2+(1500*ABS(SIN(2*PI()*MOD(Calculator!$B$38/Calculator!$F$20,1)))*IF(MOD(Calculator!$B$38/Calculator!$F$20,1)&lt;0.5,-1,1))^2))/(1-SQRT(((50*POWER(80,POWER(COS(PI()*MOD(Calculator!$B$38/Calculator!$F$20,1)),2))+MIN(500,MAX(30,100*EXP(-0.3*'VSWR Calculator'!$C$24)*(1+3*ABS(MOD('VSWR Calculator'!$C$23/Calculator!$F$20/2,1)-0.5))))/'VSWR Calculator'!$C$25)-$C62)^2+(1500*ABS(SIN(2*PI()*MOD(Calculator!$B$38/Calculator!$F$20,1)))*IF(MOD(Calculator!$B$38/Calculator!$F$20,1)&lt;0.5,-1,1))^2)/SQRT(((50*POWER(80,POWER(COS(PI()*MOD(Calculator!$B$38/Calculator!$F$20,1)),2))+MIN(500,MAX(30,100*EXP(-0.3*'VSWR Calculator'!$C$24)*(1+3*ABS(MOD('VSWR Calculator'!$C$23/Calculator!$F$20/2,1)-0.5))))/'VSWR Calculator'!$C$25)+$C62)^2+(1500*ABS(SIN(2*PI()*MOD(Calculator!$B$38/Calculator!$F$20,1)))*IF(MOD(Calculator!$B$38/Calculator!$F$20,1)&lt;0.5,-1,1))^2)),2))</f>
        <v>—</v>
      </c>
      <c r="II62" s="253" t="str">
        <f aca="false">IF(OR(Calculator!$E$21&lt;&gt;"YES",Calculator!$B$38&lt;Calculator!$G$21),"—",ROUND((1+SQRT(((50*POWER(80,POWER(COS(PI()*MOD(Calculator!$B$38/Calculator!$F$21,1)),2))+MIN(500,MAX(30,100*EXP(-0.3*'VSWR Calculator'!$C$24)*(1+3*ABS(MOD('VSWR Calculator'!$C$23/Calculator!$F$21/2,1)-0.5))))/'VSWR Calculator'!$C$25)-$C62)^2+(1500*ABS(SIN(2*PI()*MOD(Calculator!$B$38/Calculator!$F$21,1)))*IF(MOD(Calculator!$B$38/Calculator!$F$21,1)&lt;0.5,-1,1))^2)/SQRT(((50*POWER(80,POWER(COS(PI()*MOD(Calculator!$B$38/Calculator!$F$21,1)),2))+MIN(500,MAX(30,100*EXP(-0.3*'VSWR Calculator'!$C$24)*(1+3*ABS(MOD('VSWR Calculator'!$C$23/Calculator!$F$21/2,1)-0.5))))/'VSWR Calculator'!$C$25)+$C62)^2+(1500*ABS(SIN(2*PI()*MOD(Calculator!$B$38/Calculator!$F$21,1)))*IF(MOD(Calculator!$B$38/Calculator!$F$21,1)&lt;0.5,-1,1))^2))/(1-SQRT(((50*POWER(80,POWER(COS(PI()*MOD(Calculator!$B$38/Calculator!$F$21,1)),2))+MIN(500,MAX(30,100*EXP(-0.3*'VSWR Calculator'!$C$24)*(1+3*ABS(MOD('VSWR Calculator'!$C$23/Calculator!$F$21/2,1)-0.5))))/'VSWR Calculator'!$C$25)-$C62)^2+(1500*ABS(SIN(2*PI()*MOD(Calculator!$B$38/Calculator!$F$21,1)))*IF(MOD(Calculator!$B$38/Calculator!$F$21,1)&lt;0.5,-1,1))^2)/SQRT(((50*POWER(80,POWER(COS(PI()*MOD(Calculator!$B$38/Calculator!$F$21,1)),2))+MIN(500,MAX(30,100*EXP(-0.3*'VSWR Calculator'!$C$24)*(1+3*ABS(MOD('VSWR Calculator'!$C$23/Calculator!$F$21/2,1)-0.5))))/'VSWR Calculator'!$C$25)+$C62)^2+(1500*ABS(SIN(2*PI()*MOD(Calculator!$B$38/Calculator!$F$21,1)))*IF(MOD(Calculator!$B$38/Calculator!$F$21,1)&lt;0.5,-1,1))^2)),2))</f>
        <v>—</v>
      </c>
      <c r="IJ62" s="253" t="str">
        <f aca="false">IF(OR(Calculator!$E$22&lt;&gt;"YES",Calculator!$B$38&lt;Calculator!$G$22),"—",ROUND((1+SQRT(((50*POWER(80,POWER(COS(PI()*MOD(Calculator!$B$38/Calculator!$F$22,1)),2))+MIN(500,MAX(30,100*EXP(-0.3*'VSWR Calculator'!$C$24)*(1+3*ABS(MOD('VSWR Calculator'!$C$23/Calculator!$F$22/2,1)-0.5))))/'VSWR Calculator'!$C$25)-$C62)^2+(1500*ABS(SIN(2*PI()*MOD(Calculator!$B$38/Calculator!$F$22,1)))*IF(MOD(Calculator!$B$38/Calculator!$F$22,1)&lt;0.5,-1,1))^2)/SQRT(((50*POWER(80,POWER(COS(PI()*MOD(Calculator!$B$38/Calculator!$F$22,1)),2))+MIN(500,MAX(30,100*EXP(-0.3*'VSWR Calculator'!$C$24)*(1+3*ABS(MOD('VSWR Calculator'!$C$23/Calculator!$F$22/2,1)-0.5))))/'VSWR Calculator'!$C$25)+$C62)^2+(1500*ABS(SIN(2*PI()*MOD(Calculator!$B$38/Calculator!$F$22,1)))*IF(MOD(Calculator!$B$38/Calculator!$F$22,1)&lt;0.5,-1,1))^2))/(1-SQRT(((50*POWER(80,POWER(COS(PI()*MOD(Calculator!$B$38/Calculator!$F$22,1)),2))+MIN(500,MAX(30,100*EXP(-0.3*'VSWR Calculator'!$C$24)*(1+3*ABS(MOD('VSWR Calculator'!$C$23/Calculator!$F$22/2,1)-0.5))))/'VSWR Calculator'!$C$25)-$C62)^2+(1500*ABS(SIN(2*PI()*MOD(Calculator!$B$38/Calculator!$F$22,1)))*IF(MOD(Calculator!$B$38/Calculator!$F$22,1)&lt;0.5,-1,1))^2)/SQRT(((50*POWER(80,POWER(COS(PI()*MOD(Calculator!$B$38/Calculator!$F$22,1)),2))+MIN(500,MAX(30,100*EXP(-0.3*'VSWR Calculator'!$C$24)*(1+3*ABS(MOD('VSWR Calculator'!$C$23/Calculator!$F$22/2,1)-0.5))))/'VSWR Calculator'!$C$25)+$C62)^2+(1500*ABS(SIN(2*PI()*MOD(Calculator!$B$38/Calculator!$F$22,1)))*IF(MOD(Calculator!$B$38/Calculator!$F$22,1)&lt;0.5,-1,1))^2)),2))</f>
        <v>—</v>
      </c>
      <c r="IK62" s="253" t="n">
        <f aca="false">IFERROR(ROUND((IF(ISNUMBER(HZ62),HZ62,0)+IF(ISNUMBER(IA62),IA62,0)+IF(ISNUMBER(IB62),IB62,0)+IF(ISNUMBER(IC62),IC62,0)+IF(ISNUMBER(ID62),ID62,0)+IF(ISNUMBER(IE62),IE62,0)+IF(ISNUMBER(IF62),IF62,0)+IF(ISNUMBER(IG62),IG62,0)+IF(ISNUMBER(IH62),IH62,0)+IF(ISNUMBER(II62),II62,0)+IF(ISNUMBER(IJ62),IJ62,0))/(IF(ISNUMBER(HZ62),1,0)+IF(ISNUMBER(IA62),1,0)+IF(ISNUMBER(IB62),1,0)+IF(ISNUMBER(IC62),1,0)+IF(ISNUMBER(ID62),1,0)+IF(ISNUMBER(IE62),1,0)+IF(ISNUMBER(IF62),1,0)+IF(ISNUMBER(IG62),1,0)+IF(ISNUMBER(IH62),1,0)+IF(ISNUMBER(II62),1,0)+IF(ISNUMBER(IJ62),1,0)),4),"")</f>
        <v>8.22</v>
      </c>
    </row>
    <row r="63" customFormat="false" ht="15" hidden="false" customHeight="true" outlineLevel="0" collapsed="false">
      <c r="A63" s="261" t="s">
        <v>505</v>
      </c>
      <c r="B63" s="261" t="s">
        <v>339</v>
      </c>
      <c r="C63" s="265" t="n">
        <v>1450</v>
      </c>
      <c r="D63" s="266" t="str">
        <f aca="false">IF(OR(Calculator!$E$12&lt;&gt;"YES",Calculator!$B$29&lt;Calculator!$G$12),"—",ROUND((1+SQRT(((50*POWER(80,POWER(COS(PI()*MOD(Calculator!$B$29/Calculator!$F$12,1)),2))-$C63)^2+(1500*ABS(SIN(2*PI()*MOD(Calculator!$B$29/Calculator!$F$12,1)))*IF(MOD(Calculator!$B$29/Calculator!$F$12,1)&lt;0.5,-1,1))^2)/((50*POWER(80,POWER(COS(PI()*MOD(Calculator!$B$29/Calculator!$F$12,1)),2))+$C63)^2+(1500*ABS(SIN(2*PI()*MOD(Calculator!$B$29/Calculator!$F$12,1)))*IF(MOD(Calculator!$B$29/Calculator!$F$12,1)&lt;0.5,-1,1))^2)))/(1-SQRT(((50*POWER(80,POWER(COS(PI()*MOD(Calculator!$B$29/Calculator!$F$12,1)),2))-$C63)^2+(1500*ABS(SIN(2*PI()*MOD(Calculator!$B$29/Calculator!$F$12,1)))*IF(MOD(Calculator!$B$29/Calculator!$F$12,1)&lt;0.5,-1,1))^2)/((50*POWER(80,POWER(COS(PI()*MOD(Calculator!$B$29/Calculator!$F$12,1)),2))+$C63)^2+(1500*ABS(SIN(2*PI()*MOD(Calculator!$B$29/Calculator!$F$12,1)))*IF(MOD(Calculator!$B$29/Calculator!$F$12,1)&lt;0.5,-1,1))^2))),2))</f>
        <v>—</v>
      </c>
      <c r="E63" s="266" t="str">
        <f aca="false">IF(OR(Calculator!$E$13&lt;&gt;"YES",Calculator!$B$29&lt;Calculator!$G$13),"—",ROUND((1+SQRT(((50*POWER(80,POWER(COS(PI()*MOD(Calculator!$B$29/Calculator!$F$13,1)),2))-$C63)^2+(1500*ABS(SIN(2*PI()*MOD(Calculator!$B$29/Calculator!$F$13,1)))*IF(MOD(Calculator!$B$29/Calculator!$F$13,1)&lt;0.5,-1,1))^2)/((50*POWER(80,POWER(COS(PI()*MOD(Calculator!$B$29/Calculator!$F$13,1)),2))+$C63)^2+(1500*ABS(SIN(2*PI()*MOD(Calculator!$B$29/Calculator!$F$13,1)))*IF(MOD(Calculator!$B$29/Calculator!$F$13,1)&lt;0.5,-1,1))^2)))/(1-SQRT(((50*POWER(80,POWER(COS(PI()*MOD(Calculator!$B$29/Calculator!$F$13,1)),2))-$C63)^2+(1500*ABS(SIN(2*PI()*MOD(Calculator!$B$29/Calculator!$F$13,1)))*IF(MOD(Calculator!$B$29/Calculator!$F$13,1)&lt;0.5,-1,1))^2)/((50*POWER(80,POWER(COS(PI()*MOD(Calculator!$B$29/Calculator!$F$13,1)),2))+$C63)^2+(1500*ABS(SIN(2*PI()*MOD(Calculator!$B$29/Calculator!$F$13,1)))*IF(MOD(Calculator!$B$29/Calculator!$F$13,1)&lt;0.5,-1,1))^2))),2))</f>
        <v>—</v>
      </c>
      <c r="F63" s="266" t="str">
        <f aca="false">IF(OR(Calculator!$E$14&lt;&gt;"YES",Calculator!$B$29&lt;Calculator!$G$14),"—",ROUND((1+SQRT(((50*POWER(80,POWER(COS(PI()*MOD(Calculator!$B$29/Calculator!$F$14,1)),2))-$C63)^2+(1500*ABS(SIN(2*PI()*MOD(Calculator!$B$29/Calculator!$F$14,1)))*IF(MOD(Calculator!$B$29/Calculator!$F$14,1)&lt;0.5,-1,1))^2)/((50*POWER(80,POWER(COS(PI()*MOD(Calculator!$B$29/Calculator!$F$14,1)),2))+$C63)^2+(1500*ABS(SIN(2*PI()*MOD(Calculator!$B$29/Calculator!$F$14,1)))*IF(MOD(Calculator!$B$29/Calculator!$F$14,1)&lt;0.5,-1,1))^2)))/(1-SQRT(((50*POWER(80,POWER(COS(PI()*MOD(Calculator!$B$29/Calculator!$F$14,1)),2))-$C63)^2+(1500*ABS(SIN(2*PI()*MOD(Calculator!$B$29/Calculator!$F$14,1)))*IF(MOD(Calculator!$B$29/Calculator!$F$14,1)&lt;0.5,-1,1))^2)/((50*POWER(80,POWER(COS(PI()*MOD(Calculator!$B$29/Calculator!$F$14,1)),2))+$C63)^2+(1500*ABS(SIN(2*PI()*MOD(Calculator!$B$29/Calculator!$F$14,1)))*IF(MOD(Calculator!$B$29/Calculator!$F$14,1)&lt;0.5,-1,1))^2))),2))</f>
        <v>—</v>
      </c>
      <c r="G63" s="266" t="n">
        <f aca="false">IF(OR(Calculator!$E$15&lt;&gt;"YES",Calculator!$B$29&lt;Calculator!$G$15),"—",ROUND((1+SQRT(((50*POWER(80,POWER(COS(PI()*MOD(Calculator!$B$29/Calculator!$F$15,1)),2))-$C63)^2+(1500*ABS(SIN(2*PI()*MOD(Calculator!$B$29/Calculator!$F$15,1)))*IF(MOD(Calculator!$B$29/Calculator!$F$15,1)&lt;0.5,-1,1))^2)/((50*POWER(80,POWER(COS(PI()*MOD(Calculator!$B$29/Calculator!$F$15,1)),2))+$C63)^2+(1500*ABS(SIN(2*PI()*MOD(Calculator!$B$29/Calculator!$F$15,1)))*IF(MOD(Calculator!$B$29/Calculator!$F$15,1)&lt;0.5,-1,1))^2)))/(1-SQRT(((50*POWER(80,POWER(COS(PI()*MOD(Calculator!$B$29/Calculator!$F$15,1)),2))-$C63)^2+(1500*ABS(SIN(2*PI()*MOD(Calculator!$B$29/Calculator!$F$15,1)))*IF(MOD(Calculator!$B$29/Calculator!$F$15,1)&lt;0.5,-1,1))^2)/((50*POWER(80,POWER(COS(PI()*MOD(Calculator!$B$29/Calculator!$F$15,1)),2))+$C63)^2+(1500*ABS(SIN(2*PI()*MOD(Calculator!$B$29/Calculator!$F$15,1)))*IF(MOD(Calculator!$B$29/Calculator!$F$15,1)&lt;0.5,-1,1))^2))),2))</f>
        <v>17.42</v>
      </c>
      <c r="H63" s="266" t="str">
        <f aca="false">IF(OR(Calculator!$E$16&lt;&gt;"YES",Calculator!$B$29&lt;Calculator!$G$16),"—",ROUND((1+SQRT(((50*POWER(80,POWER(COS(PI()*MOD(Calculator!$B$29/Calculator!$F$16,1)),2))-$C63)^2+(1500*ABS(SIN(2*PI()*MOD(Calculator!$B$29/Calculator!$F$16,1)))*IF(MOD(Calculator!$B$29/Calculator!$F$16,1)&lt;0.5,-1,1))^2)/((50*POWER(80,POWER(COS(PI()*MOD(Calculator!$B$29/Calculator!$F$16,1)),2))+$C63)^2+(1500*ABS(SIN(2*PI()*MOD(Calculator!$B$29/Calculator!$F$16,1)))*IF(MOD(Calculator!$B$29/Calculator!$F$16,1)&lt;0.5,-1,1))^2)))/(1-SQRT(((50*POWER(80,POWER(COS(PI()*MOD(Calculator!$B$29/Calculator!$F$16,1)),2))-$C63)^2+(1500*ABS(SIN(2*PI()*MOD(Calculator!$B$29/Calculator!$F$16,1)))*IF(MOD(Calculator!$B$29/Calculator!$F$16,1)&lt;0.5,-1,1))^2)/((50*POWER(80,POWER(COS(PI()*MOD(Calculator!$B$29/Calculator!$F$16,1)),2))+$C63)^2+(1500*ABS(SIN(2*PI()*MOD(Calculator!$B$29/Calculator!$F$16,1)))*IF(MOD(Calculator!$B$29/Calculator!$F$16,1)&lt;0.5,-1,1))^2))),2))</f>
        <v>—</v>
      </c>
      <c r="I63" s="266" t="n">
        <f aca="false">IF(OR(Calculator!$E$17&lt;&gt;"YES",Calculator!$B$29&lt;Calculator!$G$17),"—",ROUND((1+SQRT(((50*POWER(80,POWER(COS(PI()*MOD(Calculator!$B$29/Calculator!$F$17,1)),2))-$C63)^2+(1500*ABS(SIN(2*PI()*MOD(Calculator!$B$29/Calculator!$F$17,1)))*IF(MOD(Calculator!$B$29/Calculator!$F$17,1)&lt;0.5,-1,1))^2)/((50*POWER(80,POWER(COS(PI()*MOD(Calculator!$B$29/Calculator!$F$17,1)),2))+$C63)^2+(1500*ABS(SIN(2*PI()*MOD(Calculator!$B$29/Calculator!$F$17,1)))*IF(MOD(Calculator!$B$29/Calculator!$F$17,1)&lt;0.5,-1,1))^2)))/(1-SQRT(((50*POWER(80,POWER(COS(PI()*MOD(Calculator!$B$29/Calculator!$F$17,1)),2))-$C63)^2+(1500*ABS(SIN(2*PI()*MOD(Calculator!$B$29/Calculator!$F$17,1)))*IF(MOD(Calculator!$B$29/Calculator!$F$17,1)&lt;0.5,-1,1))^2)/((50*POWER(80,POWER(COS(PI()*MOD(Calculator!$B$29/Calculator!$F$17,1)),2))+$C63)^2+(1500*ABS(SIN(2*PI()*MOD(Calculator!$B$29/Calculator!$F$17,1)))*IF(MOD(Calculator!$B$29/Calculator!$F$17,1)&lt;0.5,-1,1))^2))),2))</f>
        <v>15.97</v>
      </c>
      <c r="J63" s="266" t="str">
        <f aca="false">IF(OR(Calculator!$E$18&lt;&gt;"YES",Calculator!$B$29&lt;Calculator!$G$18),"—",ROUND((1+SQRT(((50*POWER(80,POWER(COS(PI()*MOD(Calculator!$B$29/Calculator!$F$18,1)),2))-$C63)^2+(1500*ABS(SIN(2*PI()*MOD(Calculator!$B$29/Calculator!$F$18,1)))*IF(MOD(Calculator!$B$29/Calculator!$F$18,1)&lt;0.5,-1,1))^2)/((50*POWER(80,POWER(COS(PI()*MOD(Calculator!$B$29/Calculator!$F$18,1)),2))+$C63)^2+(1500*ABS(SIN(2*PI()*MOD(Calculator!$B$29/Calculator!$F$18,1)))*IF(MOD(Calculator!$B$29/Calculator!$F$18,1)&lt;0.5,-1,1))^2)))/(1-SQRT(((50*POWER(80,POWER(COS(PI()*MOD(Calculator!$B$29/Calculator!$F$18,1)),2))-$C63)^2+(1500*ABS(SIN(2*PI()*MOD(Calculator!$B$29/Calculator!$F$18,1)))*IF(MOD(Calculator!$B$29/Calculator!$F$18,1)&lt;0.5,-1,1))^2)/((50*POWER(80,POWER(COS(PI()*MOD(Calculator!$B$29/Calculator!$F$18,1)),2))+$C63)^2+(1500*ABS(SIN(2*PI()*MOD(Calculator!$B$29/Calculator!$F$18,1)))*IF(MOD(Calculator!$B$29/Calculator!$F$18,1)&lt;0.5,-1,1))^2))),2))</f>
        <v>—</v>
      </c>
      <c r="K63" s="266" t="str">
        <f aca="false">IF(OR(Calculator!$E$19&lt;&gt;"YES",Calculator!$B$29&lt;Calculator!$G$19),"—",ROUND((1+SQRT(((50*POWER(80,POWER(COS(PI()*MOD(Calculator!$B$29/Calculator!$F$19,1)),2))-$C63)^2+(1500*ABS(SIN(2*PI()*MOD(Calculator!$B$29/Calculator!$F$19,1)))*IF(MOD(Calculator!$B$29/Calculator!$F$19,1)&lt;0.5,-1,1))^2)/((50*POWER(80,POWER(COS(PI()*MOD(Calculator!$B$29/Calculator!$F$19,1)),2))+$C63)^2+(1500*ABS(SIN(2*PI()*MOD(Calculator!$B$29/Calculator!$F$19,1)))*IF(MOD(Calculator!$B$29/Calculator!$F$19,1)&lt;0.5,-1,1))^2)))/(1-SQRT(((50*POWER(80,POWER(COS(PI()*MOD(Calculator!$B$29/Calculator!$F$19,1)),2))-$C63)^2+(1500*ABS(SIN(2*PI()*MOD(Calculator!$B$29/Calculator!$F$19,1)))*IF(MOD(Calculator!$B$29/Calculator!$F$19,1)&lt;0.5,-1,1))^2)/((50*POWER(80,POWER(COS(PI()*MOD(Calculator!$B$29/Calculator!$F$19,1)),2))+$C63)^2+(1500*ABS(SIN(2*PI()*MOD(Calculator!$B$29/Calculator!$F$19,1)))*IF(MOD(Calculator!$B$29/Calculator!$F$19,1)&lt;0.5,-1,1))^2))),2))</f>
        <v>—</v>
      </c>
      <c r="L63" s="266" t="str">
        <f aca="false">IF(OR(Calculator!$E$20&lt;&gt;"YES",Calculator!$B$29&lt;Calculator!$G$20),"—",ROUND((1+SQRT(((50*POWER(80,POWER(COS(PI()*MOD(Calculator!$B$29/Calculator!$F$20,1)),2))-$C63)^2+(1500*ABS(SIN(2*PI()*MOD(Calculator!$B$29/Calculator!$F$20,1)))*IF(MOD(Calculator!$B$29/Calculator!$F$20,1)&lt;0.5,-1,1))^2)/((50*POWER(80,POWER(COS(PI()*MOD(Calculator!$B$29/Calculator!$F$20,1)),2))+$C63)^2+(1500*ABS(SIN(2*PI()*MOD(Calculator!$B$29/Calculator!$F$20,1)))*IF(MOD(Calculator!$B$29/Calculator!$F$20,1)&lt;0.5,-1,1))^2)))/(1-SQRT(((50*POWER(80,POWER(COS(PI()*MOD(Calculator!$B$29/Calculator!$F$20,1)),2))-$C63)^2+(1500*ABS(SIN(2*PI()*MOD(Calculator!$B$29/Calculator!$F$20,1)))*IF(MOD(Calculator!$B$29/Calculator!$F$20,1)&lt;0.5,-1,1))^2)/((50*POWER(80,POWER(COS(PI()*MOD(Calculator!$B$29/Calculator!$F$20,1)),2))+$C63)^2+(1500*ABS(SIN(2*PI()*MOD(Calculator!$B$29/Calculator!$F$20,1)))*IF(MOD(Calculator!$B$29/Calculator!$F$20,1)&lt;0.5,-1,1))^2))),2))</f>
        <v>—</v>
      </c>
      <c r="M63" s="266" t="str">
        <f aca="false">IF(OR(Calculator!$E$21&lt;&gt;"YES",Calculator!$B$29&lt;Calculator!$G$21),"—",ROUND((1+SQRT(((50*POWER(80,POWER(COS(PI()*MOD(Calculator!$B$29/Calculator!$F$21,1)),2))-$C63)^2+(1500*ABS(SIN(2*PI()*MOD(Calculator!$B$29/Calculator!$F$21,1)))*IF(MOD(Calculator!$B$29/Calculator!$F$21,1)&lt;0.5,-1,1))^2)/((50*POWER(80,POWER(COS(PI()*MOD(Calculator!$B$29/Calculator!$F$21,1)),2))+$C63)^2+(1500*ABS(SIN(2*PI()*MOD(Calculator!$B$29/Calculator!$F$21,1)))*IF(MOD(Calculator!$B$29/Calculator!$F$21,1)&lt;0.5,-1,1))^2)))/(1-SQRT(((50*POWER(80,POWER(COS(PI()*MOD(Calculator!$B$29/Calculator!$F$21,1)),2))-$C63)^2+(1500*ABS(SIN(2*PI()*MOD(Calculator!$B$29/Calculator!$F$21,1)))*IF(MOD(Calculator!$B$29/Calculator!$F$21,1)&lt;0.5,-1,1))^2)/((50*POWER(80,POWER(COS(PI()*MOD(Calculator!$B$29/Calculator!$F$21,1)),2))+$C63)^2+(1500*ABS(SIN(2*PI()*MOD(Calculator!$B$29/Calculator!$F$21,1)))*IF(MOD(Calculator!$B$29/Calculator!$F$21,1)&lt;0.5,-1,1))^2))),2))</f>
        <v>—</v>
      </c>
      <c r="N63" s="266" t="str">
        <f aca="false">IF(OR(Calculator!$E$22&lt;&gt;"YES",Calculator!$B$29&lt;Calculator!$G$22),"—",ROUND((1+SQRT(((50*POWER(80,POWER(COS(PI()*MOD(Calculator!$B$29/Calculator!$F$22,1)),2))-$C63)^2+(1500*ABS(SIN(2*PI()*MOD(Calculator!$B$29/Calculator!$F$22,1)))*IF(MOD(Calculator!$B$29/Calculator!$F$22,1)&lt;0.5,-1,1))^2)/((50*POWER(80,POWER(COS(PI()*MOD(Calculator!$B$29/Calculator!$F$22,1)),2))+$C63)^2+(1500*ABS(SIN(2*PI()*MOD(Calculator!$B$29/Calculator!$F$22,1)))*IF(MOD(Calculator!$B$29/Calculator!$F$22,1)&lt;0.5,-1,1))^2)))/(1-SQRT(((50*POWER(80,POWER(COS(PI()*MOD(Calculator!$B$29/Calculator!$F$22,1)),2))-$C63)^2+(1500*ABS(SIN(2*PI()*MOD(Calculator!$B$29/Calculator!$F$22,1)))*IF(MOD(Calculator!$B$29/Calculator!$F$22,1)&lt;0.5,-1,1))^2)/((50*POWER(80,POWER(COS(PI()*MOD(Calculator!$B$29/Calculator!$F$22,1)),2))+$C63)^2+(1500*ABS(SIN(2*PI()*MOD(Calculator!$B$29/Calculator!$F$22,1)))*IF(MOD(Calculator!$B$29/Calculator!$F$22,1)&lt;0.5,-1,1))^2))),2))</f>
        <v>—</v>
      </c>
      <c r="O63" s="292" t="n">
        <f aca="false">IFERROR(ROUND((IF(ISNUMBER(D63),D63,0)+IF(ISNUMBER(E63),E63,0)+IF(ISNUMBER(F63),F63,0)+IF(ISNUMBER(G63),G63,0)+IF(ISNUMBER(H63),H63,0)+IF(ISNUMBER(I63),I63,0)+IF(ISNUMBER(J63),J63,0)+IF(ISNUMBER(K63),K63,0)+IF(ISNUMBER(L63),L63,0)+IF(ISNUMBER(M63),M63,0)+IF(ISNUMBER(N63),N63,0))/(IF(ISNUMBER(D63),1,0)+IF(ISNUMBER(E63),1,0)+IF(ISNUMBER(F63),1,0)+IF(ISNUMBER(G63),1,0)+IF(ISNUMBER(H63),1,0)+IF(ISNUMBER(I63),1,0)+IF(ISNUMBER(J63),1,0)+IF(ISNUMBER(K63),1,0)+IF(ISNUMBER(L63),1,0)+IF(ISNUMBER(M63),1,0)+IF(ISNUMBER(N63),1,0)),4),"")</f>
        <v>16.695</v>
      </c>
      <c r="P63" s="266" t="str">
        <f aca="false">IF(OR(Calculator!$E$12&lt;&gt;"YES",Calculator!$B$30&lt;Calculator!$G$12),"—",ROUND((1+SQRT(((50*POWER(80,POWER(COS(PI()*MOD(Calculator!$B$30/Calculator!$F$12,1)),2))-$C63)^2+(1500*ABS(SIN(2*PI()*MOD(Calculator!$B$30/Calculator!$F$12,1)))*IF(MOD(Calculator!$B$30/Calculator!$F$12,1)&lt;0.5,-1,1))^2)/((50*POWER(80,POWER(COS(PI()*MOD(Calculator!$B$30/Calculator!$F$12,1)),2))+$C63)^2+(1500*ABS(SIN(2*PI()*MOD(Calculator!$B$30/Calculator!$F$12,1)))*IF(MOD(Calculator!$B$30/Calculator!$F$12,1)&lt;0.5,-1,1))^2)))/(1-SQRT(((50*POWER(80,POWER(COS(PI()*MOD(Calculator!$B$30/Calculator!$F$12,1)),2))-$C63)^2+(1500*ABS(SIN(2*PI()*MOD(Calculator!$B$30/Calculator!$F$12,1)))*IF(MOD(Calculator!$B$30/Calculator!$F$12,1)&lt;0.5,-1,1))^2)/((50*POWER(80,POWER(COS(PI()*MOD(Calculator!$B$30/Calculator!$F$12,1)),2))+$C63)^2+(1500*ABS(SIN(2*PI()*MOD(Calculator!$B$30/Calculator!$F$12,1)))*IF(MOD(Calculator!$B$30/Calculator!$F$12,1)&lt;0.5,-1,1))^2))),2))</f>
        <v>—</v>
      </c>
      <c r="Q63" s="266" t="str">
        <f aca="false">IF(OR(Calculator!$E$13&lt;&gt;"YES",Calculator!$B$30&lt;Calculator!$G$13),"—",ROUND((1+SQRT(((50*POWER(80,POWER(COS(PI()*MOD(Calculator!$B$30/Calculator!$F$13,1)),2))-$C63)^2+(1500*ABS(SIN(2*PI()*MOD(Calculator!$B$30/Calculator!$F$13,1)))*IF(MOD(Calculator!$B$30/Calculator!$F$13,1)&lt;0.5,-1,1))^2)/((50*POWER(80,POWER(COS(PI()*MOD(Calculator!$B$30/Calculator!$F$13,1)),2))+$C63)^2+(1500*ABS(SIN(2*PI()*MOD(Calculator!$B$30/Calculator!$F$13,1)))*IF(MOD(Calculator!$B$30/Calculator!$F$13,1)&lt;0.5,-1,1))^2)))/(1-SQRT(((50*POWER(80,POWER(COS(PI()*MOD(Calculator!$B$30/Calculator!$F$13,1)),2))-$C63)^2+(1500*ABS(SIN(2*PI()*MOD(Calculator!$B$30/Calculator!$F$13,1)))*IF(MOD(Calculator!$B$30/Calculator!$F$13,1)&lt;0.5,-1,1))^2)/((50*POWER(80,POWER(COS(PI()*MOD(Calculator!$B$30/Calculator!$F$13,1)),2))+$C63)^2+(1500*ABS(SIN(2*PI()*MOD(Calculator!$B$30/Calculator!$F$13,1)))*IF(MOD(Calculator!$B$30/Calculator!$F$13,1)&lt;0.5,-1,1))^2))),2))</f>
        <v>—</v>
      </c>
      <c r="R63" s="266" t="str">
        <f aca="false">IF(OR(Calculator!$E$14&lt;&gt;"YES",Calculator!$B$30&lt;Calculator!$G$14),"—",ROUND((1+SQRT(((50*POWER(80,POWER(COS(PI()*MOD(Calculator!$B$30/Calculator!$F$14,1)),2))-$C63)^2+(1500*ABS(SIN(2*PI()*MOD(Calculator!$B$30/Calculator!$F$14,1)))*IF(MOD(Calculator!$B$30/Calculator!$F$14,1)&lt;0.5,-1,1))^2)/((50*POWER(80,POWER(COS(PI()*MOD(Calculator!$B$30/Calculator!$F$14,1)),2))+$C63)^2+(1500*ABS(SIN(2*PI()*MOD(Calculator!$B$30/Calculator!$F$14,1)))*IF(MOD(Calculator!$B$30/Calculator!$F$14,1)&lt;0.5,-1,1))^2)))/(1-SQRT(((50*POWER(80,POWER(COS(PI()*MOD(Calculator!$B$30/Calculator!$F$14,1)),2))-$C63)^2+(1500*ABS(SIN(2*PI()*MOD(Calculator!$B$30/Calculator!$F$14,1)))*IF(MOD(Calculator!$B$30/Calculator!$F$14,1)&lt;0.5,-1,1))^2)/((50*POWER(80,POWER(COS(PI()*MOD(Calculator!$B$30/Calculator!$F$14,1)),2))+$C63)^2+(1500*ABS(SIN(2*PI()*MOD(Calculator!$B$30/Calculator!$F$14,1)))*IF(MOD(Calculator!$B$30/Calculator!$F$14,1)&lt;0.5,-1,1))^2))),2))</f>
        <v>—</v>
      </c>
      <c r="S63" s="266" t="n">
        <f aca="false">IF(OR(Calculator!$E$15&lt;&gt;"YES",Calculator!$B$30&lt;Calculator!$G$15),"—",ROUND((1+SQRT(((50*POWER(80,POWER(COS(PI()*MOD(Calculator!$B$30/Calculator!$F$15,1)),2))-$C63)^2+(1500*ABS(SIN(2*PI()*MOD(Calculator!$B$30/Calculator!$F$15,1)))*IF(MOD(Calculator!$B$30/Calculator!$F$15,1)&lt;0.5,-1,1))^2)/((50*POWER(80,POWER(COS(PI()*MOD(Calculator!$B$30/Calculator!$F$15,1)),2))+$C63)^2+(1500*ABS(SIN(2*PI()*MOD(Calculator!$B$30/Calculator!$F$15,1)))*IF(MOD(Calculator!$B$30/Calculator!$F$15,1)&lt;0.5,-1,1))^2)))/(1-SQRT(((50*POWER(80,POWER(COS(PI()*MOD(Calculator!$B$30/Calculator!$F$15,1)),2))-$C63)^2+(1500*ABS(SIN(2*PI()*MOD(Calculator!$B$30/Calculator!$F$15,1)))*IF(MOD(Calculator!$B$30/Calculator!$F$15,1)&lt;0.5,-1,1))^2)/((50*POWER(80,POWER(COS(PI()*MOD(Calculator!$B$30/Calculator!$F$15,1)),2))+$C63)^2+(1500*ABS(SIN(2*PI()*MOD(Calculator!$B$30/Calculator!$F$15,1)))*IF(MOD(Calculator!$B$30/Calculator!$F$15,1)&lt;0.5,-1,1))^2))),2))</f>
        <v>16.67</v>
      </c>
      <c r="T63" s="266" t="str">
        <f aca="false">IF(OR(Calculator!$E$16&lt;&gt;"YES",Calculator!$B$30&lt;Calculator!$G$16),"—",ROUND((1+SQRT(((50*POWER(80,POWER(COS(PI()*MOD(Calculator!$B$30/Calculator!$F$16,1)),2))-$C63)^2+(1500*ABS(SIN(2*PI()*MOD(Calculator!$B$30/Calculator!$F$16,1)))*IF(MOD(Calculator!$B$30/Calculator!$F$16,1)&lt;0.5,-1,1))^2)/((50*POWER(80,POWER(COS(PI()*MOD(Calculator!$B$30/Calculator!$F$16,1)),2))+$C63)^2+(1500*ABS(SIN(2*PI()*MOD(Calculator!$B$30/Calculator!$F$16,1)))*IF(MOD(Calculator!$B$30/Calculator!$F$16,1)&lt;0.5,-1,1))^2)))/(1-SQRT(((50*POWER(80,POWER(COS(PI()*MOD(Calculator!$B$30/Calculator!$F$16,1)),2))-$C63)^2+(1500*ABS(SIN(2*PI()*MOD(Calculator!$B$30/Calculator!$F$16,1)))*IF(MOD(Calculator!$B$30/Calculator!$F$16,1)&lt;0.5,-1,1))^2)/((50*POWER(80,POWER(COS(PI()*MOD(Calculator!$B$30/Calculator!$F$16,1)),2))+$C63)^2+(1500*ABS(SIN(2*PI()*MOD(Calculator!$B$30/Calculator!$F$16,1)))*IF(MOD(Calculator!$B$30/Calculator!$F$16,1)&lt;0.5,-1,1))^2))),2))</f>
        <v>—</v>
      </c>
      <c r="U63" s="266" t="n">
        <f aca="false">IF(OR(Calculator!$E$17&lt;&gt;"YES",Calculator!$B$30&lt;Calculator!$G$17),"—",ROUND((1+SQRT(((50*POWER(80,POWER(COS(PI()*MOD(Calculator!$B$30/Calculator!$F$17,1)),2))-$C63)^2+(1500*ABS(SIN(2*PI()*MOD(Calculator!$B$30/Calculator!$F$17,1)))*IF(MOD(Calculator!$B$30/Calculator!$F$17,1)&lt;0.5,-1,1))^2)/((50*POWER(80,POWER(COS(PI()*MOD(Calculator!$B$30/Calculator!$F$17,1)),2))+$C63)^2+(1500*ABS(SIN(2*PI()*MOD(Calculator!$B$30/Calculator!$F$17,1)))*IF(MOD(Calculator!$B$30/Calculator!$F$17,1)&lt;0.5,-1,1))^2)))/(1-SQRT(((50*POWER(80,POWER(COS(PI()*MOD(Calculator!$B$30/Calculator!$F$17,1)),2))-$C63)^2+(1500*ABS(SIN(2*PI()*MOD(Calculator!$B$30/Calculator!$F$17,1)))*IF(MOD(Calculator!$B$30/Calculator!$F$17,1)&lt;0.5,-1,1))^2)/((50*POWER(80,POWER(COS(PI()*MOD(Calculator!$B$30/Calculator!$F$17,1)),2))+$C63)^2+(1500*ABS(SIN(2*PI()*MOD(Calculator!$B$30/Calculator!$F$17,1)))*IF(MOD(Calculator!$B$30/Calculator!$F$17,1)&lt;0.5,-1,1))^2))),2))</f>
        <v>17.47</v>
      </c>
      <c r="V63" s="266" t="str">
        <f aca="false">IF(OR(Calculator!$E$18&lt;&gt;"YES",Calculator!$B$30&lt;Calculator!$G$18),"—",ROUND((1+SQRT(((50*POWER(80,POWER(COS(PI()*MOD(Calculator!$B$30/Calculator!$F$18,1)),2))-$C63)^2+(1500*ABS(SIN(2*PI()*MOD(Calculator!$B$30/Calculator!$F$18,1)))*IF(MOD(Calculator!$B$30/Calculator!$F$18,1)&lt;0.5,-1,1))^2)/((50*POWER(80,POWER(COS(PI()*MOD(Calculator!$B$30/Calculator!$F$18,1)),2))+$C63)^2+(1500*ABS(SIN(2*PI()*MOD(Calculator!$B$30/Calculator!$F$18,1)))*IF(MOD(Calculator!$B$30/Calculator!$F$18,1)&lt;0.5,-1,1))^2)))/(1-SQRT(((50*POWER(80,POWER(COS(PI()*MOD(Calculator!$B$30/Calculator!$F$18,1)),2))-$C63)^2+(1500*ABS(SIN(2*PI()*MOD(Calculator!$B$30/Calculator!$F$18,1)))*IF(MOD(Calculator!$B$30/Calculator!$F$18,1)&lt;0.5,-1,1))^2)/((50*POWER(80,POWER(COS(PI()*MOD(Calculator!$B$30/Calculator!$F$18,1)),2))+$C63)^2+(1500*ABS(SIN(2*PI()*MOD(Calculator!$B$30/Calculator!$F$18,1)))*IF(MOD(Calculator!$B$30/Calculator!$F$18,1)&lt;0.5,-1,1))^2))),2))</f>
        <v>—</v>
      </c>
      <c r="W63" s="266" t="str">
        <f aca="false">IF(OR(Calculator!$E$19&lt;&gt;"YES",Calculator!$B$30&lt;Calculator!$G$19),"—",ROUND((1+SQRT(((50*POWER(80,POWER(COS(PI()*MOD(Calculator!$B$30/Calculator!$F$19,1)),2))-$C63)^2+(1500*ABS(SIN(2*PI()*MOD(Calculator!$B$30/Calculator!$F$19,1)))*IF(MOD(Calculator!$B$30/Calculator!$F$19,1)&lt;0.5,-1,1))^2)/((50*POWER(80,POWER(COS(PI()*MOD(Calculator!$B$30/Calculator!$F$19,1)),2))+$C63)^2+(1500*ABS(SIN(2*PI()*MOD(Calculator!$B$30/Calculator!$F$19,1)))*IF(MOD(Calculator!$B$30/Calculator!$F$19,1)&lt;0.5,-1,1))^2)))/(1-SQRT(((50*POWER(80,POWER(COS(PI()*MOD(Calculator!$B$30/Calculator!$F$19,1)),2))-$C63)^2+(1500*ABS(SIN(2*PI()*MOD(Calculator!$B$30/Calculator!$F$19,1)))*IF(MOD(Calculator!$B$30/Calculator!$F$19,1)&lt;0.5,-1,1))^2)/((50*POWER(80,POWER(COS(PI()*MOD(Calculator!$B$30/Calculator!$F$19,1)),2))+$C63)^2+(1500*ABS(SIN(2*PI()*MOD(Calculator!$B$30/Calculator!$F$19,1)))*IF(MOD(Calculator!$B$30/Calculator!$F$19,1)&lt;0.5,-1,1))^2))),2))</f>
        <v>—</v>
      </c>
      <c r="X63" s="266" t="str">
        <f aca="false">IF(OR(Calculator!$E$20&lt;&gt;"YES",Calculator!$B$30&lt;Calculator!$G$20),"—",ROUND((1+SQRT(((50*POWER(80,POWER(COS(PI()*MOD(Calculator!$B$30/Calculator!$F$20,1)),2))-$C63)^2+(1500*ABS(SIN(2*PI()*MOD(Calculator!$B$30/Calculator!$F$20,1)))*IF(MOD(Calculator!$B$30/Calculator!$F$20,1)&lt;0.5,-1,1))^2)/((50*POWER(80,POWER(COS(PI()*MOD(Calculator!$B$30/Calculator!$F$20,1)),2))+$C63)^2+(1500*ABS(SIN(2*PI()*MOD(Calculator!$B$30/Calculator!$F$20,1)))*IF(MOD(Calculator!$B$30/Calculator!$F$20,1)&lt;0.5,-1,1))^2)))/(1-SQRT(((50*POWER(80,POWER(COS(PI()*MOD(Calculator!$B$30/Calculator!$F$20,1)),2))-$C63)^2+(1500*ABS(SIN(2*PI()*MOD(Calculator!$B$30/Calculator!$F$20,1)))*IF(MOD(Calculator!$B$30/Calculator!$F$20,1)&lt;0.5,-1,1))^2)/((50*POWER(80,POWER(COS(PI()*MOD(Calculator!$B$30/Calculator!$F$20,1)),2))+$C63)^2+(1500*ABS(SIN(2*PI()*MOD(Calculator!$B$30/Calculator!$F$20,1)))*IF(MOD(Calculator!$B$30/Calculator!$F$20,1)&lt;0.5,-1,1))^2))),2))</f>
        <v>—</v>
      </c>
      <c r="Y63" s="266" t="str">
        <f aca="false">IF(OR(Calculator!$E$21&lt;&gt;"YES",Calculator!$B$30&lt;Calculator!$G$21),"—",ROUND((1+SQRT(((50*POWER(80,POWER(COS(PI()*MOD(Calculator!$B$30/Calculator!$F$21,1)),2))-$C63)^2+(1500*ABS(SIN(2*PI()*MOD(Calculator!$B$30/Calculator!$F$21,1)))*IF(MOD(Calculator!$B$30/Calculator!$F$21,1)&lt;0.5,-1,1))^2)/((50*POWER(80,POWER(COS(PI()*MOD(Calculator!$B$30/Calculator!$F$21,1)),2))+$C63)^2+(1500*ABS(SIN(2*PI()*MOD(Calculator!$B$30/Calculator!$F$21,1)))*IF(MOD(Calculator!$B$30/Calculator!$F$21,1)&lt;0.5,-1,1))^2)))/(1-SQRT(((50*POWER(80,POWER(COS(PI()*MOD(Calculator!$B$30/Calculator!$F$21,1)),2))-$C63)^2+(1500*ABS(SIN(2*PI()*MOD(Calculator!$B$30/Calculator!$F$21,1)))*IF(MOD(Calculator!$B$30/Calculator!$F$21,1)&lt;0.5,-1,1))^2)/((50*POWER(80,POWER(COS(PI()*MOD(Calculator!$B$30/Calculator!$F$21,1)),2))+$C63)^2+(1500*ABS(SIN(2*PI()*MOD(Calculator!$B$30/Calculator!$F$21,1)))*IF(MOD(Calculator!$B$30/Calculator!$F$21,1)&lt;0.5,-1,1))^2))),2))</f>
        <v>—</v>
      </c>
      <c r="Z63" s="266" t="str">
        <f aca="false">IF(OR(Calculator!$E$22&lt;&gt;"YES",Calculator!$B$30&lt;Calculator!$G$22),"—",ROUND((1+SQRT(((50*POWER(80,POWER(COS(PI()*MOD(Calculator!$B$30/Calculator!$F$22,1)),2))-$C63)^2+(1500*ABS(SIN(2*PI()*MOD(Calculator!$B$30/Calculator!$F$22,1)))*IF(MOD(Calculator!$B$30/Calculator!$F$22,1)&lt;0.5,-1,1))^2)/((50*POWER(80,POWER(COS(PI()*MOD(Calculator!$B$30/Calculator!$F$22,1)),2))+$C63)^2+(1500*ABS(SIN(2*PI()*MOD(Calculator!$B$30/Calculator!$F$22,1)))*IF(MOD(Calculator!$B$30/Calculator!$F$22,1)&lt;0.5,-1,1))^2)))/(1-SQRT(((50*POWER(80,POWER(COS(PI()*MOD(Calculator!$B$30/Calculator!$F$22,1)),2))-$C63)^2+(1500*ABS(SIN(2*PI()*MOD(Calculator!$B$30/Calculator!$F$22,1)))*IF(MOD(Calculator!$B$30/Calculator!$F$22,1)&lt;0.5,-1,1))^2)/((50*POWER(80,POWER(COS(PI()*MOD(Calculator!$B$30/Calculator!$F$22,1)),2))+$C63)^2+(1500*ABS(SIN(2*PI()*MOD(Calculator!$B$30/Calculator!$F$22,1)))*IF(MOD(Calculator!$B$30/Calculator!$F$22,1)&lt;0.5,-1,1))^2))),2))</f>
        <v>—</v>
      </c>
      <c r="AA63" s="292" t="n">
        <f aca="false">IFERROR(ROUND((IF(ISNUMBER(P63),P63,0)+IF(ISNUMBER(Q63),Q63,0)+IF(ISNUMBER(R63),R63,0)+IF(ISNUMBER(S63),S63,0)+IF(ISNUMBER(T63),T63,0)+IF(ISNUMBER(U63),U63,0)+IF(ISNUMBER(V63),V63,0)+IF(ISNUMBER(W63),W63,0)+IF(ISNUMBER(X63),X63,0)+IF(ISNUMBER(Y63),Y63,0)+IF(ISNUMBER(Z63),Z63,0))/(IF(ISNUMBER(P63),1,0)+IF(ISNUMBER(Q63),1,0)+IF(ISNUMBER(R63),1,0)+IF(ISNUMBER(S63),1,0)+IF(ISNUMBER(T63),1,0)+IF(ISNUMBER(U63),1,0)+IF(ISNUMBER(V63),1,0)+IF(ISNUMBER(W63),1,0)+IF(ISNUMBER(X63),1,0)+IF(ISNUMBER(Y63),1,0)+IF(ISNUMBER(Z63),1,0)),4),"")</f>
        <v>17.07</v>
      </c>
      <c r="AB63" s="266" t="str">
        <f aca="false">IF(OR(Calculator!$E$12&lt;&gt;"YES",Calculator!$B$31&lt;Calculator!$G$12),"—",ROUND((1+SQRT(((50*POWER(80,POWER(COS(PI()*MOD(Calculator!$B$31/Calculator!$F$12,1)),2))-$C63)^2+(1500*ABS(SIN(2*PI()*MOD(Calculator!$B$31/Calculator!$F$12,1)))*IF(MOD(Calculator!$B$31/Calculator!$F$12,1)&lt;0.5,-1,1))^2)/((50*POWER(80,POWER(COS(PI()*MOD(Calculator!$B$31/Calculator!$F$12,1)),2))+$C63)^2+(1500*ABS(SIN(2*PI()*MOD(Calculator!$B$31/Calculator!$F$12,1)))*IF(MOD(Calculator!$B$31/Calculator!$F$12,1)&lt;0.5,-1,1))^2)))/(1-SQRT(((50*POWER(80,POWER(COS(PI()*MOD(Calculator!$B$31/Calculator!$F$12,1)),2))-$C63)^2+(1500*ABS(SIN(2*PI()*MOD(Calculator!$B$31/Calculator!$F$12,1)))*IF(MOD(Calculator!$B$31/Calculator!$F$12,1)&lt;0.5,-1,1))^2)/((50*POWER(80,POWER(COS(PI()*MOD(Calculator!$B$31/Calculator!$F$12,1)),2))+$C63)^2+(1500*ABS(SIN(2*PI()*MOD(Calculator!$B$31/Calculator!$F$12,1)))*IF(MOD(Calculator!$B$31/Calculator!$F$12,1)&lt;0.5,-1,1))^2))),2))</f>
        <v>—</v>
      </c>
      <c r="AC63" s="266" t="str">
        <f aca="false">IF(OR(Calculator!$E$13&lt;&gt;"YES",Calculator!$B$31&lt;Calculator!$G$13),"—",ROUND((1+SQRT(((50*POWER(80,POWER(COS(PI()*MOD(Calculator!$B$31/Calculator!$F$13,1)),2))-$C63)^2+(1500*ABS(SIN(2*PI()*MOD(Calculator!$B$31/Calculator!$F$13,1)))*IF(MOD(Calculator!$B$31/Calculator!$F$13,1)&lt;0.5,-1,1))^2)/((50*POWER(80,POWER(COS(PI()*MOD(Calculator!$B$31/Calculator!$F$13,1)),2))+$C63)^2+(1500*ABS(SIN(2*PI()*MOD(Calculator!$B$31/Calculator!$F$13,1)))*IF(MOD(Calculator!$B$31/Calculator!$F$13,1)&lt;0.5,-1,1))^2)))/(1-SQRT(((50*POWER(80,POWER(COS(PI()*MOD(Calculator!$B$31/Calculator!$F$13,1)),2))-$C63)^2+(1500*ABS(SIN(2*PI()*MOD(Calculator!$B$31/Calculator!$F$13,1)))*IF(MOD(Calculator!$B$31/Calculator!$F$13,1)&lt;0.5,-1,1))^2)/((50*POWER(80,POWER(COS(PI()*MOD(Calculator!$B$31/Calculator!$F$13,1)),2))+$C63)^2+(1500*ABS(SIN(2*PI()*MOD(Calculator!$B$31/Calculator!$F$13,1)))*IF(MOD(Calculator!$B$31/Calculator!$F$13,1)&lt;0.5,-1,1))^2))),2))</f>
        <v>—</v>
      </c>
      <c r="AD63" s="266" t="str">
        <f aca="false">IF(OR(Calculator!$E$14&lt;&gt;"YES",Calculator!$B$31&lt;Calculator!$G$14),"—",ROUND((1+SQRT(((50*POWER(80,POWER(COS(PI()*MOD(Calculator!$B$31/Calculator!$F$14,1)),2))-$C63)^2+(1500*ABS(SIN(2*PI()*MOD(Calculator!$B$31/Calculator!$F$14,1)))*IF(MOD(Calculator!$B$31/Calculator!$F$14,1)&lt;0.5,-1,1))^2)/((50*POWER(80,POWER(COS(PI()*MOD(Calculator!$B$31/Calculator!$F$14,1)),2))+$C63)^2+(1500*ABS(SIN(2*PI()*MOD(Calculator!$B$31/Calculator!$F$14,1)))*IF(MOD(Calculator!$B$31/Calculator!$F$14,1)&lt;0.5,-1,1))^2)))/(1-SQRT(((50*POWER(80,POWER(COS(PI()*MOD(Calculator!$B$31/Calculator!$F$14,1)),2))-$C63)^2+(1500*ABS(SIN(2*PI()*MOD(Calculator!$B$31/Calculator!$F$14,1)))*IF(MOD(Calculator!$B$31/Calculator!$F$14,1)&lt;0.5,-1,1))^2)/((50*POWER(80,POWER(COS(PI()*MOD(Calculator!$B$31/Calculator!$F$14,1)),2))+$C63)^2+(1500*ABS(SIN(2*PI()*MOD(Calculator!$B$31/Calculator!$F$14,1)))*IF(MOD(Calculator!$B$31/Calculator!$F$14,1)&lt;0.5,-1,1))^2))),2))</f>
        <v>—</v>
      </c>
      <c r="AE63" s="266" t="n">
        <f aca="false">IF(OR(Calculator!$E$15&lt;&gt;"YES",Calculator!$B$31&lt;Calculator!$G$15),"—",ROUND((1+SQRT(((50*POWER(80,POWER(COS(PI()*MOD(Calculator!$B$31/Calculator!$F$15,1)),2))-$C63)^2+(1500*ABS(SIN(2*PI()*MOD(Calculator!$B$31/Calculator!$F$15,1)))*IF(MOD(Calculator!$B$31/Calculator!$F$15,1)&lt;0.5,-1,1))^2)/((50*POWER(80,POWER(COS(PI()*MOD(Calculator!$B$31/Calculator!$F$15,1)),2))+$C63)^2+(1500*ABS(SIN(2*PI()*MOD(Calculator!$B$31/Calculator!$F$15,1)))*IF(MOD(Calculator!$B$31/Calculator!$F$15,1)&lt;0.5,-1,1))^2)))/(1-SQRT(((50*POWER(80,POWER(COS(PI()*MOD(Calculator!$B$31/Calculator!$F$15,1)),2))-$C63)^2+(1500*ABS(SIN(2*PI()*MOD(Calculator!$B$31/Calculator!$F$15,1)))*IF(MOD(Calculator!$B$31/Calculator!$F$15,1)&lt;0.5,-1,1))^2)/((50*POWER(80,POWER(COS(PI()*MOD(Calculator!$B$31/Calculator!$F$15,1)),2))+$C63)^2+(1500*ABS(SIN(2*PI()*MOD(Calculator!$B$31/Calculator!$F$15,1)))*IF(MOD(Calculator!$B$31/Calculator!$F$15,1)&lt;0.5,-1,1))^2))),2))</f>
        <v>18.18</v>
      </c>
      <c r="AF63" s="266" t="str">
        <f aca="false">IF(OR(Calculator!$E$16&lt;&gt;"YES",Calculator!$B$31&lt;Calculator!$G$16),"—",ROUND((1+SQRT(((50*POWER(80,POWER(COS(PI()*MOD(Calculator!$B$31/Calculator!$F$16,1)),2))-$C63)^2+(1500*ABS(SIN(2*PI()*MOD(Calculator!$B$31/Calculator!$F$16,1)))*IF(MOD(Calculator!$B$31/Calculator!$F$16,1)&lt;0.5,-1,1))^2)/((50*POWER(80,POWER(COS(PI()*MOD(Calculator!$B$31/Calculator!$F$16,1)),2))+$C63)^2+(1500*ABS(SIN(2*PI()*MOD(Calculator!$B$31/Calculator!$F$16,1)))*IF(MOD(Calculator!$B$31/Calculator!$F$16,1)&lt;0.5,-1,1))^2)))/(1-SQRT(((50*POWER(80,POWER(COS(PI()*MOD(Calculator!$B$31/Calculator!$F$16,1)),2))-$C63)^2+(1500*ABS(SIN(2*PI()*MOD(Calculator!$B$31/Calculator!$F$16,1)))*IF(MOD(Calculator!$B$31/Calculator!$F$16,1)&lt;0.5,-1,1))^2)/((50*POWER(80,POWER(COS(PI()*MOD(Calculator!$B$31/Calculator!$F$16,1)),2))+$C63)^2+(1500*ABS(SIN(2*PI()*MOD(Calculator!$B$31/Calculator!$F$16,1)))*IF(MOD(Calculator!$B$31/Calculator!$F$16,1)&lt;0.5,-1,1))^2))),2))</f>
        <v>—</v>
      </c>
      <c r="AG63" s="266" t="n">
        <f aca="false">IF(OR(Calculator!$E$17&lt;&gt;"YES",Calculator!$B$31&lt;Calculator!$G$17),"—",ROUND((1+SQRT(((50*POWER(80,POWER(COS(PI()*MOD(Calculator!$B$31/Calculator!$F$17,1)),2))-$C63)^2+(1500*ABS(SIN(2*PI()*MOD(Calculator!$B$31/Calculator!$F$17,1)))*IF(MOD(Calculator!$B$31/Calculator!$F$17,1)&lt;0.5,-1,1))^2)/((50*POWER(80,POWER(COS(PI()*MOD(Calculator!$B$31/Calculator!$F$17,1)),2))+$C63)^2+(1500*ABS(SIN(2*PI()*MOD(Calculator!$B$31/Calculator!$F$17,1)))*IF(MOD(Calculator!$B$31/Calculator!$F$17,1)&lt;0.5,-1,1))^2)))/(1-SQRT(((50*POWER(80,POWER(COS(PI()*MOD(Calculator!$B$31/Calculator!$F$17,1)),2))-$C63)^2+(1500*ABS(SIN(2*PI()*MOD(Calculator!$B$31/Calculator!$F$17,1)))*IF(MOD(Calculator!$B$31/Calculator!$F$17,1)&lt;0.5,-1,1))^2)/((50*POWER(80,POWER(COS(PI()*MOD(Calculator!$B$31/Calculator!$F$17,1)),2))+$C63)^2+(1500*ABS(SIN(2*PI()*MOD(Calculator!$B$31/Calculator!$F$17,1)))*IF(MOD(Calculator!$B$31/Calculator!$F$17,1)&lt;0.5,-1,1))^2))),2))</f>
        <v>14.49</v>
      </c>
      <c r="AH63" s="266" t="str">
        <f aca="false">IF(OR(Calculator!$E$18&lt;&gt;"YES",Calculator!$B$31&lt;Calculator!$G$18),"—",ROUND((1+SQRT(((50*POWER(80,POWER(COS(PI()*MOD(Calculator!$B$31/Calculator!$F$18,1)),2))-$C63)^2+(1500*ABS(SIN(2*PI()*MOD(Calculator!$B$31/Calculator!$F$18,1)))*IF(MOD(Calculator!$B$31/Calculator!$F$18,1)&lt;0.5,-1,1))^2)/((50*POWER(80,POWER(COS(PI()*MOD(Calculator!$B$31/Calculator!$F$18,1)),2))+$C63)^2+(1500*ABS(SIN(2*PI()*MOD(Calculator!$B$31/Calculator!$F$18,1)))*IF(MOD(Calculator!$B$31/Calculator!$F$18,1)&lt;0.5,-1,1))^2)))/(1-SQRT(((50*POWER(80,POWER(COS(PI()*MOD(Calculator!$B$31/Calculator!$F$18,1)),2))-$C63)^2+(1500*ABS(SIN(2*PI()*MOD(Calculator!$B$31/Calculator!$F$18,1)))*IF(MOD(Calculator!$B$31/Calculator!$F$18,1)&lt;0.5,-1,1))^2)/((50*POWER(80,POWER(COS(PI()*MOD(Calculator!$B$31/Calculator!$F$18,1)),2))+$C63)^2+(1500*ABS(SIN(2*PI()*MOD(Calculator!$B$31/Calculator!$F$18,1)))*IF(MOD(Calculator!$B$31/Calculator!$F$18,1)&lt;0.5,-1,1))^2))),2))</f>
        <v>—</v>
      </c>
      <c r="AI63" s="266" t="str">
        <f aca="false">IF(OR(Calculator!$E$19&lt;&gt;"YES",Calculator!$B$31&lt;Calculator!$G$19),"—",ROUND((1+SQRT(((50*POWER(80,POWER(COS(PI()*MOD(Calculator!$B$31/Calculator!$F$19,1)),2))-$C63)^2+(1500*ABS(SIN(2*PI()*MOD(Calculator!$B$31/Calculator!$F$19,1)))*IF(MOD(Calculator!$B$31/Calculator!$F$19,1)&lt;0.5,-1,1))^2)/((50*POWER(80,POWER(COS(PI()*MOD(Calculator!$B$31/Calculator!$F$19,1)),2))+$C63)^2+(1500*ABS(SIN(2*PI()*MOD(Calculator!$B$31/Calculator!$F$19,1)))*IF(MOD(Calculator!$B$31/Calculator!$F$19,1)&lt;0.5,-1,1))^2)))/(1-SQRT(((50*POWER(80,POWER(COS(PI()*MOD(Calculator!$B$31/Calculator!$F$19,1)),2))-$C63)^2+(1500*ABS(SIN(2*PI()*MOD(Calculator!$B$31/Calculator!$F$19,1)))*IF(MOD(Calculator!$B$31/Calculator!$F$19,1)&lt;0.5,-1,1))^2)/((50*POWER(80,POWER(COS(PI()*MOD(Calculator!$B$31/Calculator!$F$19,1)),2))+$C63)^2+(1500*ABS(SIN(2*PI()*MOD(Calculator!$B$31/Calculator!$F$19,1)))*IF(MOD(Calculator!$B$31/Calculator!$F$19,1)&lt;0.5,-1,1))^2))),2))</f>
        <v>—</v>
      </c>
      <c r="AJ63" s="266" t="str">
        <f aca="false">IF(OR(Calculator!$E$20&lt;&gt;"YES",Calculator!$B$31&lt;Calculator!$G$20),"—",ROUND((1+SQRT(((50*POWER(80,POWER(COS(PI()*MOD(Calculator!$B$31/Calculator!$F$20,1)),2))-$C63)^2+(1500*ABS(SIN(2*PI()*MOD(Calculator!$B$31/Calculator!$F$20,1)))*IF(MOD(Calculator!$B$31/Calculator!$F$20,1)&lt;0.5,-1,1))^2)/((50*POWER(80,POWER(COS(PI()*MOD(Calculator!$B$31/Calculator!$F$20,1)),2))+$C63)^2+(1500*ABS(SIN(2*PI()*MOD(Calculator!$B$31/Calculator!$F$20,1)))*IF(MOD(Calculator!$B$31/Calculator!$F$20,1)&lt;0.5,-1,1))^2)))/(1-SQRT(((50*POWER(80,POWER(COS(PI()*MOD(Calculator!$B$31/Calculator!$F$20,1)),2))-$C63)^2+(1500*ABS(SIN(2*PI()*MOD(Calculator!$B$31/Calculator!$F$20,1)))*IF(MOD(Calculator!$B$31/Calculator!$F$20,1)&lt;0.5,-1,1))^2)/((50*POWER(80,POWER(COS(PI()*MOD(Calculator!$B$31/Calculator!$F$20,1)),2))+$C63)^2+(1500*ABS(SIN(2*PI()*MOD(Calculator!$B$31/Calculator!$F$20,1)))*IF(MOD(Calculator!$B$31/Calculator!$F$20,1)&lt;0.5,-1,1))^2))),2))</f>
        <v>—</v>
      </c>
      <c r="AK63" s="266" t="str">
        <f aca="false">IF(OR(Calculator!$E$21&lt;&gt;"YES",Calculator!$B$31&lt;Calculator!$G$21),"—",ROUND((1+SQRT(((50*POWER(80,POWER(COS(PI()*MOD(Calculator!$B$31/Calculator!$F$21,1)),2))-$C63)^2+(1500*ABS(SIN(2*PI()*MOD(Calculator!$B$31/Calculator!$F$21,1)))*IF(MOD(Calculator!$B$31/Calculator!$F$21,1)&lt;0.5,-1,1))^2)/((50*POWER(80,POWER(COS(PI()*MOD(Calculator!$B$31/Calculator!$F$21,1)),2))+$C63)^2+(1500*ABS(SIN(2*PI()*MOD(Calculator!$B$31/Calculator!$F$21,1)))*IF(MOD(Calculator!$B$31/Calculator!$F$21,1)&lt;0.5,-1,1))^2)))/(1-SQRT(((50*POWER(80,POWER(COS(PI()*MOD(Calculator!$B$31/Calculator!$F$21,1)),2))-$C63)^2+(1500*ABS(SIN(2*PI()*MOD(Calculator!$B$31/Calculator!$F$21,1)))*IF(MOD(Calculator!$B$31/Calculator!$F$21,1)&lt;0.5,-1,1))^2)/((50*POWER(80,POWER(COS(PI()*MOD(Calculator!$B$31/Calculator!$F$21,1)),2))+$C63)^2+(1500*ABS(SIN(2*PI()*MOD(Calculator!$B$31/Calculator!$F$21,1)))*IF(MOD(Calculator!$B$31/Calculator!$F$21,1)&lt;0.5,-1,1))^2))),2))</f>
        <v>—</v>
      </c>
      <c r="AL63" s="266" t="str">
        <f aca="false">IF(OR(Calculator!$E$22&lt;&gt;"YES",Calculator!$B$31&lt;Calculator!$G$22),"—",ROUND((1+SQRT(((50*POWER(80,POWER(COS(PI()*MOD(Calculator!$B$31/Calculator!$F$22,1)),2))-$C63)^2+(1500*ABS(SIN(2*PI()*MOD(Calculator!$B$31/Calculator!$F$22,1)))*IF(MOD(Calculator!$B$31/Calculator!$F$22,1)&lt;0.5,-1,1))^2)/((50*POWER(80,POWER(COS(PI()*MOD(Calculator!$B$31/Calculator!$F$22,1)),2))+$C63)^2+(1500*ABS(SIN(2*PI()*MOD(Calculator!$B$31/Calculator!$F$22,1)))*IF(MOD(Calculator!$B$31/Calculator!$F$22,1)&lt;0.5,-1,1))^2)))/(1-SQRT(((50*POWER(80,POWER(COS(PI()*MOD(Calculator!$B$31/Calculator!$F$22,1)),2))-$C63)^2+(1500*ABS(SIN(2*PI()*MOD(Calculator!$B$31/Calculator!$F$22,1)))*IF(MOD(Calculator!$B$31/Calculator!$F$22,1)&lt;0.5,-1,1))^2)/((50*POWER(80,POWER(COS(PI()*MOD(Calculator!$B$31/Calculator!$F$22,1)),2))+$C63)^2+(1500*ABS(SIN(2*PI()*MOD(Calculator!$B$31/Calculator!$F$22,1)))*IF(MOD(Calculator!$B$31/Calculator!$F$22,1)&lt;0.5,-1,1))^2))),2))</f>
        <v>—</v>
      </c>
      <c r="AM63" s="293" t="n">
        <f aca="false">IFERROR(ROUND((IF(ISNUMBER(AB63),AB63,0)+IF(ISNUMBER(AC63),AC63,0)+IF(ISNUMBER(AD63),AD63,0)+IF(ISNUMBER(AE63),AE63,0)+IF(ISNUMBER(AF63),AF63,0)+IF(ISNUMBER(AG63),AG63,0)+IF(ISNUMBER(AH63),AH63,0)+IF(ISNUMBER(AI63),AI63,0)+IF(ISNUMBER(AJ63),AJ63,0)+IF(ISNUMBER(AK63),AK63,0)+IF(ISNUMBER(AL63),AL63,0))/(IF(ISNUMBER(AB63),1,0)+IF(ISNUMBER(AC63),1,0)+IF(ISNUMBER(AD63),1,0)+IF(ISNUMBER(AE63),1,0)+IF(ISNUMBER(AF63),1,0)+IF(ISNUMBER(AG63),1,0)+IF(ISNUMBER(AH63),1,0)+IF(ISNUMBER(AI63),1,0)+IF(ISNUMBER(AJ63),1,0)+IF(ISNUMBER(AK63),1,0)+IF(ISNUMBER(AL63),1,0)),4),"")</f>
        <v>16.335</v>
      </c>
      <c r="AN63" s="294" t="str">
        <f aca="false">IF(OR(Calculator!$E$12&lt;&gt;"YES",Calculator!$B$32&lt;Calculator!$G$12),"—",ROUND((1+SQRT(((50*POWER(80,POWER(COS(PI()*MOD(Calculator!$B$32/Calculator!$F$12,1)),2))-$C63)^2+(1500*ABS(SIN(2*PI()*MOD(Calculator!$B$32/Calculator!$F$12,1)))*IF(MOD(Calculator!$B$32/Calculator!$F$12,1)&lt;0.5,-1,1))^2)/((50*POWER(80,POWER(COS(PI()*MOD(Calculator!$B$32/Calculator!$F$12,1)),2))+$C63)^2+(1500*ABS(SIN(2*PI()*MOD(Calculator!$B$32/Calculator!$F$12,1)))*IF(MOD(Calculator!$B$32/Calculator!$F$12,1)&lt;0.5,-1,1))^2)))/(1-SQRT(((50*POWER(80,POWER(COS(PI()*MOD(Calculator!$B$32/Calculator!$F$12,1)),2))-$C63)^2+(1500*ABS(SIN(2*PI()*MOD(Calculator!$B$32/Calculator!$F$12,1)))*IF(MOD(Calculator!$B$32/Calculator!$F$12,1)&lt;0.5,-1,1))^2)/((50*POWER(80,POWER(COS(PI()*MOD(Calculator!$B$32/Calculator!$F$12,1)),2))+$C63)^2+(1500*ABS(SIN(2*PI()*MOD(Calculator!$B$32/Calculator!$F$12,1)))*IF(MOD(Calculator!$B$32/Calculator!$F$12,1)&lt;0.5,-1,1))^2))),2))</f>
        <v>—</v>
      </c>
      <c r="AO63" s="294" t="str">
        <f aca="false">IF(OR(Calculator!$E$13&lt;&gt;"YES",Calculator!$B$32&lt;Calculator!$G$13),"—",ROUND((1+SQRT(((50*POWER(80,POWER(COS(PI()*MOD(Calculator!$B$32/Calculator!$F$13,1)),2))-$C63)^2+(1500*ABS(SIN(2*PI()*MOD(Calculator!$B$32/Calculator!$F$13,1)))*IF(MOD(Calculator!$B$32/Calculator!$F$13,1)&lt;0.5,-1,1))^2)/((50*POWER(80,POWER(COS(PI()*MOD(Calculator!$B$32/Calculator!$F$13,1)),2))+$C63)^2+(1500*ABS(SIN(2*PI()*MOD(Calculator!$B$32/Calculator!$F$13,1)))*IF(MOD(Calculator!$B$32/Calculator!$F$13,1)&lt;0.5,-1,1))^2)))/(1-SQRT(((50*POWER(80,POWER(COS(PI()*MOD(Calculator!$B$32/Calculator!$F$13,1)),2))-$C63)^2+(1500*ABS(SIN(2*PI()*MOD(Calculator!$B$32/Calculator!$F$13,1)))*IF(MOD(Calculator!$B$32/Calculator!$F$13,1)&lt;0.5,-1,1))^2)/((50*POWER(80,POWER(COS(PI()*MOD(Calculator!$B$32/Calculator!$F$13,1)),2))+$C63)^2+(1500*ABS(SIN(2*PI()*MOD(Calculator!$B$32/Calculator!$F$13,1)))*IF(MOD(Calculator!$B$32/Calculator!$F$13,1)&lt;0.5,-1,1))^2))),2))</f>
        <v>—</v>
      </c>
      <c r="AP63" s="294" t="str">
        <f aca="false">IF(OR(Calculator!$E$14&lt;&gt;"YES",Calculator!$B$32&lt;Calculator!$G$14),"—",ROUND((1+SQRT(((50*POWER(80,POWER(COS(PI()*MOD(Calculator!$B$32/Calculator!$F$14,1)),2))-$C63)^2+(1500*ABS(SIN(2*PI()*MOD(Calculator!$B$32/Calculator!$F$14,1)))*IF(MOD(Calculator!$B$32/Calculator!$F$14,1)&lt;0.5,-1,1))^2)/((50*POWER(80,POWER(COS(PI()*MOD(Calculator!$B$32/Calculator!$F$14,1)),2))+$C63)^2+(1500*ABS(SIN(2*PI()*MOD(Calculator!$B$32/Calculator!$F$14,1)))*IF(MOD(Calculator!$B$32/Calculator!$F$14,1)&lt;0.5,-1,1))^2)))/(1-SQRT(((50*POWER(80,POWER(COS(PI()*MOD(Calculator!$B$32/Calculator!$F$14,1)),2))-$C63)^2+(1500*ABS(SIN(2*PI()*MOD(Calculator!$B$32/Calculator!$F$14,1)))*IF(MOD(Calculator!$B$32/Calculator!$F$14,1)&lt;0.5,-1,1))^2)/((50*POWER(80,POWER(COS(PI()*MOD(Calculator!$B$32/Calculator!$F$14,1)),2))+$C63)^2+(1500*ABS(SIN(2*PI()*MOD(Calculator!$B$32/Calculator!$F$14,1)))*IF(MOD(Calculator!$B$32/Calculator!$F$14,1)&lt;0.5,-1,1))^2))),2))</f>
        <v>—</v>
      </c>
      <c r="AQ63" s="294" t="n">
        <f aca="false">IF(OR(Calculator!$E$15&lt;&gt;"YES",Calculator!$B$32&lt;Calculator!$G$15),"—",ROUND((1+SQRT(((50*POWER(80,POWER(COS(PI()*MOD(Calculator!$B$32/Calculator!$F$15,1)),2))-$C63)^2+(1500*ABS(SIN(2*PI()*MOD(Calculator!$B$32/Calculator!$F$15,1)))*IF(MOD(Calculator!$B$32/Calculator!$F$15,1)&lt;0.5,-1,1))^2)/((50*POWER(80,POWER(COS(PI()*MOD(Calculator!$B$32/Calculator!$F$15,1)),2))+$C63)^2+(1500*ABS(SIN(2*PI()*MOD(Calculator!$B$32/Calculator!$F$15,1)))*IF(MOD(Calculator!$B$32/Calculator!$F$15,1)&lt;0.5,-1,1))^2)))/(1-SQRT(((50*POWER(80,POWER(COS(PI()*MOD(Calculator!$B$32/Calculator!$F$15,1)),2))-$C63)^2+(1500*ABS(SIN(2*PI()*MOD(Calculator!$B$32/Calculator!$F$15,1)))*IF(MOD(Calculator!$B$32/Calculator!$F$15,1)&lt;0.5,-1,1))^2)/((50*POWER(80,POWER(COS(PI()*MOD(Calculator!$B$32/Calculator!$F$15,1)),2))+$C63)^2+(1500*ABS(SIN(2*PI()*MOD(Calculator!$B$32/Calculator!$F$15,1)))*IF(MOD(Calculator!$B$32/Calculator!$F$15,1)&lt;0.5,-1,1))^2))),2))</f>
        <v>2.53</v>
      </c>
      <c r="AR63" s="294" t="str">
        <f aca="false">IF(OR(Calculator!$E$16&lt;&gt;"YES",Calculator!$B$32&lt;Calculator!$G$16),"—",ROUND((1+SQRT(((50*POWER(80,POWER(COS(PI()*MOD(Calculator!$B$32/Calculator!$F$16,1)),2))-$C63)^2+(1500*ABS(SIN(2*PI()*MOD(Calculator!$B$32/Calculator!$F$16,1)))*IF(MOD(Calculator!$B$32/Calculator!$F$16,1)&lt;0.5,-1,1))^2)/((50*POWER(80,POWER(COS(PI()*MOD(Calculator!$B$32/Calculator!$F$16,1)),2))+$C63)^2+(1500*ABS(SIN(2*PI()*MOD(Calculator!$B$32/Calculator!$F$16,1)))*IF(MOD(Calculator!$B$32/Calculator!$F$16,1)&lt;0.5,-1,1))^2)))/(1-SQRT(((50*POWER(80,POWER(COS(PI()*MOD(Calculator!$B$32/Calculator!$F$16,1)),2))-$C63)^2+(1500*ABS(SIN(2*PI()*MOD(Calculator!$B$32/Calculator!$F$16,1)))*IF(MOD(Calculator!$B$32/Calculator!$F$16,1)&lt;0.5,-1,1))^2)/((50*POWER(80,POWER(COS(PI()*MOD(Calculator!$B$32/Calculator!$F$16,1)),2))+$C63)^2+(1500*ABS(SIN(2*PI()*MOD(Calculator!$B$32/Calculator!$F$16,1)))*IF(MOD(Calculator!$B$32/Calculator!$F$16,1)&lt;0.5,-1,1))^2))),2))</f>
        <v>—</v>
      </c>
      <c r="AS63" s="294" t="n">
        <f aca="false">IF(OR(Calculator!$E$17&lt;&gt;"YES",Calculator!$B$32&lt;Calculator!$G$17),"—",ROUND((1+SQRT(((50*POWER(80,POWER(COS(PI()*MOD(Calculator!$B$32/Calculator!$F$17,1)),2))-$C63)^2+(1500*ABS(SIN(2*PI()*MOD(Calculator!$B$32/Calculator!$F$17,1)))*IF(MOD(Calculator!$B$32/Calculator!$F$17,1)&lt;0.5,-1,1))^2)/((50*POWER(80,POWER(COS(PI()*MOD(Calculator!$B$32/Calculator!$F$17,1)),2))+$C63)^2+(1500*ABS(SIN(2*PI()*MOD(Calculator!$B$32/Calculator!$F$17,1)))*IF(MOD(Calculator!$B$32/Calculator!$F$17,1)&lt;0.5,-1,1))^2)))/(1-SQRT(((50*POWER(80,POWER(COS(PI()*MOD(Calculator!$B$32/Calculator!$F$17,1)),2))-$C63)^2+(1500*ABS(SIN(2*PI()*MOD(Calculator!$B$32/Calculator!$F$17,1)))*IF(MOD(Calculator!$B$32/Calculator!$F$17,1)&lt;0.5,-1,1))^2)/((50*POWER(80,POWER(COS(PI()*MOD(Calculator!$B$32/Calculator!$F$17,1)),2))+$C63)^2+(1500*ABS(SIN(2*PI()*MOD(Calculator!$B$32/Calculator!$F$17,1)))*IF(MOD(Calculator!$B$32/Calculator!$F$17,1)&lt;0.5,-1,1))^2))),2))</f>
        <v>15.18</v>
      </c>
      <c r="AT63" s="294" t="str">
        <f aca="false">IF(OR(Calculator!$E$18&lt;&gt;"YES",Calculator!$B$32&lt;Calculator!$G$18),"—",ROUND((1+SQRT(((50*POWER(80,POWER(COS(PI()*MOD(Calculator!$B$32/Calculator!$F$18,1)),2))-$C63)^2+(1500*ABS(SIN(2*PI()*MOD(Calculator!$B$32/Calculator!$F$18,1)))*IF(MOD(Calculator!$B$32/Calculator!$F$18,1)&lt;0.5,-1,1))^2)/((50*POWER(80,POWER(COS(PI()*MOD(Calculator!$B$32/Calculator!$F$18,1)),2))+$C63)^2+(1500*ABS(SIN(2*PI()*MOD(Calculator!$B$32/Calculator!$F$18,1)))*IF(MOD(Calculator!$B$32/Calculator!$F$18,1)&lt;0.5,-1,1))^2)))/(1-SQRT(((50*POWER(80,POWER(COS(PI()*MOD(Calculator!$B$32/Calculator!$F$18,1)),2))-$C63)^2+(1500*ABS(SIN(2*PI()*MOD(Calculator!$B$32/Calculator!$F$18,1)))*IF(MOD(Calculator!$B$32/Calculator!$F$18,1)&lt;0.5,-1,1))^2)/((50*POWER(80,POWER(COS(PI()*MOD(Calculator!$B$32/Calculator!$F$18,1)),2))+$C63)^2+(1500*ABS(SIN(2*PI()*MOD(Calculator!$B$32/Calculator!$F$18,1)))*IF(MOD(Calculator!$B$32/Calculator!$F$18,1)&lt;0.5,-1,1))^2))),2))</f>
        <v>—</v>
      </c>
      <c r="AU63" s="294" t="str">
        <f aca="false">IF(OR(Calculator!$E$19&lt;&gt;"YES",Calculator!$B$32&lt;Calculator!$G$19),"—",ROUND((1+SQRT(((50*POWER(80,POWER(COS(PI()*MOD(Calculator!$B$32/Calculator!$F$19,1)),2))-$C63)^2+(1500*ABS(SIN(2*PI()*MOD(Calculator!$B$32/Calculator!$F$19,1)))*IF(MOD(Calculator!$B$32/Calculator!$F$19,1)&lt;0.5,-1,1))^2)/((50*POWER(80,POWER(COS(PI()*MOD(Calculator!$B$32/Calculator!$F$19,1)),2))+$C63)^2+(1500*ABS(SIN(2*PI()*MOD(Calculator!$B$32/Calculator!$F$19,1)))*IF(MOD(Calculator!$B$32/Calculator!$F$19,1)&lt;0.5,-1,1))^2)))/(1-SQRT(((50*POWER(80,POWER(COS(PI()*MOD(Calculator!$B$32/Calculator!$F$19,1)),2))-$C63)^2+(1500*ABS(SIN(2*PI()*MOD(Calculator!$B$32/Calculator!$F$19,1)))*IF(MOD(Calculator!$B$32/Calculator!$F$19,1)&lt;0.5,-1,1))^2)/((50*POWER(80,POWER(COS(PI()*MOD(Calculator!$B$32/Calculator!$F$19,1)),2))+$C63)^2+(1500*ABS(SIN(2*PI()*MOD(Calculator!$B$32/Calculator!$F$19,1)))*IF(MOD(Calculator!$B$32/Calculator!$F$19,1)&lt;0.5,-1,1))^2))),2))</f>
        <v>—</v>
      </c>
      <c r="AV63" s="294" t="str">
        <f aca="false">IF(OR(Calculator!$E$20&lt;&gt;"YES",Calculator!$B$32&lt;Calculator!$G$20),"—",ROUND((1+SQRT(((50*POWER(80,POWER(COS(PI()*MOD(Calculator!$B$32/Calculator!$F$20,1)),2))-$C63)^2+(1500*ABS(SIN(2*PI()*MOD(Calculator!$B$32/Calculator!$F$20,1)))*IF(MOD(Calculator!$B$32/Calculator!$F$20,1)&lt;0.5,-1,1))^2)/((50*POWER(80,POWER(COS(PI()*MOD(Calculator!$B$32/Calculator!$F$20,1)),2))+$C63)^2+(1500*ABS(SIN(2*PI()*MOD(Calculator!$B$32/Calculator!$F$20,1)))*IF(MOD(Calculator!$B$32/Calculator!$F$20,1)&lt;0.5,-1,1))^2)))/(1-SQRT(((50*POWER(80,POWER(COS(PI()*MOD(Calculator!$B$32/Calculator!$F$20,1)),2))-$C63)^2+(1500*ABS(SIN(2*PI()*MOD(Calculator!$B$32/Calculator!$F$20,1)))*IF(MOD(Calculator!$B$32/Calculator!$F$20,1)&lt;0.5,-1,1))^2)/((50*POWER(80,POWER(COS(PI()*MOD(Calculator!$B$32/Calculator!$F$20,1)),2))+$C63)^2+(1500*ABS(SIN(2*PI()*MOD(Calculator!$B$32/Calculator!$F$20,1)))*IF(MOD(Calculator!$B$32/Calculator!$F$20,1)&lt;0.5,-1,1))^2))),2))</f>
        <v>—</v>
      </c>
      <c r="AW63" s="294" t="str">
        <f aca="false">IF(OR(Calculator!$E$21&lt;&gt;"YES",Calculator!$B$32&lt;Calculator!$G$21),"—",ROUND((1+SQRT(((50*POWER(80,POWER(COS(PI()*MOD(Calculator!$B$32/Calculator!$F$21,1)),2))-$C63)^2+(1500*ABS(SIN(2*PI()*MOD(Calculator!$B$32/Calculator!$F$21,1)))*IF(MOD(Calculator!$B$32/Calculator!$F$21,1)&lt;0.5,-1,1))^2)/((50*POWER(80,POWER(COS(PI()*MOD(Calculator!$B$32/Calculator!$F$21,1)),2))+$C63)^2+(1500*ABS(SIN(2*PI()*MOD(Calculator!$B$32/Calculator!$F$21,1)))*IF(MOD(Calculator!$B$32/Calculator!$F$21,1)&lt;0.5,-1,1))^2)))/(1-SQRT(((50*POWER(80,POWER(COS(PI()*MOD(Calculator!$B$32/Calculator!$F$21,1)),2))-$C63)^2+(1500*ABS(SIN(2*PI()*MOD(Calculator!$B$32/Calculator!$F$21,1)))*IF(MOD(Calculator!$B$32/Calculator!$F$21,1)&lt;0.5,-1,1))^2)/((50*POWER(80,POWER(COS(PI()*MOD(Calculator!$B$32/Calculator!$F$21,1)),2))+$C63)^2+(1500*ABS(SIN(2*PI()*MOD(Calculator!$B$32/Calculator!$F$21,1)))*IF(MOD(Calculator!$B$32/Calculator!$F$21,1)&lt;0.5,-1,1))^2))),2))</f>
        <v>—</v>
      </c>
      <c r="AX63" s="294" t="str">
        <f aca="false">IF(OR(Calculator!$E$22&lt;&gt;"YES",Calculator!$B$32&lt;Calculator!$G$22),"—",ROUND((1+SQRT(((50*POWER(80,POWER(COS(PI()*MOD(Calculator!$B$32/Calculator!$F$22,1)),2))-$C63)^2+(1500*ABS(SIN(2*PI()*MOD(Calculator!$B$32/Calculator!$F$22,1)))*IF(MOD(Calculator!$B$32/Calculator!$F$22,1)&lt;0.5,-1,1))^2)/((50*POWER(80,POWER(COS(PI()*MOD(Calculator!$B$32/Calculator!$F$22,1)),2))+$C63)^2+(1500*ABS(SIN(2*PI()*MOD(Calculator!$B$32/Calculator!$F$22,1)))*IF(MOD(Calculator!$B$32/Calculator!$F$22,1)&lt;0.5,-1,1))^2)))/(1-SQRT(((50*POWER(80,POWER(COS(PI()*MOD(Calculator!$B$32/Calculator!$F$22,1)),2))-$C63)^2+(1500*ABS(SIN(2*PI()*MOD(Calculator!$B$32/Calculator!$F$22,1)))*IF(MOD(Calculator!$B$32/Calculator!$F$22,1)&lt;0.5,-1,1))^2)/((50*POWER(80,POWER(COS(PI()*MOD(Calculator!$B$32/Calculator!$F$22,1)),2))+$C63)^2+(1500*ABS(SIN(2*PI()*MOD(Calculator!$B$32/Calculator!$F$22,1)))*IF(MOD(Calculator!$B$32/Calculator!$F$22,1)&lt;0.5,-1,1))^2))),2))</f>
        <v>—</v>
      </c>
      <c r="AY63" s="293" t="n">
        <f aca="false">IFERROR(ROUND((IF(ISNUMBER(AN63),AN63,0)+IF(ISNUMBER(AO63),AO63,0)+IF(ISNUMBER(AP63),AP63,0)+IF(ISNUMBER(AQ63),AQ63,0)+IF(ISNUMBER(AR63),AR63,0)+IF(ISNUMBER(AS63),AS63,0)+IF(ISNUMBER(AT63),AT63,0)+IF(ISNUMBER(AU63),AU63,0)+IF(ISNUMBER(AV63),AV63,0)+IF(ISNUMBER(AW63),AW63,0)+IF(ISNUMBER(AX63),AX63,0))/(IF(ISNUMBER(AN63),1,0)+IF(ISNUMBER(AO63),1,0)+IF(ISNUMBER(AP63),1,0)+IF(ISNUMBER(AQ63),1,0)+IF(ISNUMBER(AR63),1,0)+IF(ISNUMBER(AS63),1,0)+IF(ISNUMBER(AT63),1,0)+IF(ISNUMBER(AU63),1,0)+IF(ISNUMBER(AV63),1,0)+IF(ISNUMBER(AW63),1,0)+IF(ISNUMBER(AX63),1,0)),4),"")</f>
        <v>8.855</v>
      </c>
      <c r="AZ63" s="294" t="str">
        <f aca="false">IF(OR(Calculator!$E$12&lt;&gt;"YES",Calculator!$B$33&lt;Calculator!$G$12),"—",ROUND((1+SQRT(((50*POWER(80,POWER(COS(PI()*MOD(Calculator!$B$33/Calculator!$F$12,1)),2))-$C63)^2+(1500*ABS(SIN(2*PI()*MOD(Calculator!$B$33/Calculator!$F$12,1)))*IF(MOD(Calculator!$B$33/Calculator!$F$12,1)&lt;0.5,-1,1))^2)/((50*POWER(80,POWER(COS(PI()*MOD(Calculator!$B$33/Calculator!$F$12,1)),2))+$C63)^2+(1500*ABS(SIN(2*PI()*MOD(Calculator!$B$33/Calculator!$F$12,1)))*IF(MOD(Calculator!$B$33/Calculator!$F$12,1)&lt;0.5,-1,1))^2)))/(1-SQRT(((50*POWER(80,POWER(COS(PI()*MOD(Calculator!$B$33/Calculator!$F$12,1)),2))-$C63)^2+(1500*ABS(SIN(2*PI()*MOD(Calculator!$B$33/Calculator!$F$12,1)))*IF(MOD(Calculator!$B$33/Calculator!$F$12,1)&lt;0.5,-1,1))^2)/((50*POWER(80,POWER(COS(PI()*MOD(Calculator!$B$33/Calculator!$F$12,1)),2))+$C63)^2+(1500*ABS(SIN(2*PI()*MOD(Calculator!$B$33/Calculator!$F$12,1)))*IF(MOD(Calculator!$B$33/Calculator!$F$12,1)&lt;0.5,-1,1))^2))),2))</f>
        <v>—</v>
      </c>
      <c r="BA63" s="294" t="str">
        <f aca="false">IF(OR(Calculator!$E$13&lt;&gt;"YES",Calculator!$B$33&lt;Calculator!$G$13),"—",ROUND((1+SQRT(((50*POWER(80,POWER(COS(PI()*MOD(Calculator!$B$33/Calculator!$F$13,1)),2))-$C63)^2+(1500*ABS(SIN(2*PI()*MOD(Calculator!$B$33/Calculator!$F$13,1)))*IF(MOD(Calculator!$B$33/Calculator!$F$13,1)&lt;0.5,-1,1))^2)/((50*POWER(80,POWER(COS(PI()*MOD(Calculator!$B$33/Calculator!$F$13,1)),2))+$C63)^2+(1500*ABS(SIN(2*PI()*MOD(Calculator!$B$33/Calculator!$F$13,1)))*IF(MOD(Calculator!$B$33/Calculator!$F$13,1)&lt;0.5,-1,1))^2)))/(1-SQRT(((50*POWER(80,POWER(COS(PI()*MOD(Calculator!$B$33/Calculator!$F$13,1)),2))-$C63)^2+(1500*ABS(SIN(2*PI()*MOD(Calculator!$B$33/Calculator!$F$13,1)))*IF(MOD(Calculator!$B$33/Calculator!$F$13,1)&lt;0.5,-1,1))^2)/((50*POWER(80,POWER(COS(PI()*MOD(Calculator!$B$33/Calculator!$F$13,1)),2))+$C63)^2+(1500*ABS(SIN(2*PI()*MOD(Calculator!$B$33/Calculator!$F$13,1)))*IF(MOD(Calculator!$B$33/Calculator!$F$13,1)&lt;0.5,-1,1))^2))),2))</f>
        <v>—</v>
      </c>
      <c r="BB63" s="294" t="str">
        <f aca="false">IF(OR(Calculator!$E$14&lt;&gt;"YES",Calculator!$B$33&lt;Calculator!$G$14),"—",ROUND((1+SQRT(((50*POWER(80,POWER(COS(PI()*MOD(Calculator!$B$33/Calculator!$F$14,1)),2))-$C63)^2+(1500*ABS(SIN(2*PI()*MOD(Calculator!$B$33/Calculator!$F$14,1)))*IF(MOD(Calculator!$B$33/Calculator!$F$14,1)&lt;0.5,-1,1))^2)/((50*POWER(80,POWER(COS(PI()*MOD(Calculator!$B$33/Calculator!$F$14,1)),2))+$C63)^2+(1500*ABS(SIN(2*PI()*MOD(Calculator!$B$33/Calculator!$F$14,1)))*IF(MOD(Calculator!$B$33/Calculator!$F$14,1)&lt;0.5,-1,1))^2)))/(1-SQRT(((50*POWER(80,POWER(COS(PI()*MOD(Calculator!$B$33/Calculator!$F$14,1)),2))-$C63)^2+(1500*ABS(SIN(2*PI()*MOD(Calculator!$B$33/Calculator!$F$14,1)))*IF(MOD(Calculator!$B$33/Calculator!$F$14,1)&lt;0.5,-1,1))^2)/((50*POWER(80,POWER(COS(PI()*MOD(Calculator!$B$33/Calculator!$F$14,1)),2))+$C63)^2+(1500*ABS(SIN(2*PI()*MOD(Calculator!$B$33/Calculator!$F$14,1)))*IF(MOD(Calculator!$B$33/Calculator!$F$14,1)&lt;0.5,-1,1))^2))),2))</f>
        <v>—</v>
      </c>
      <c r="BC63" s="294" t="n">
        <f aca="false">IF(OR(Calculator!$E$15&lt;&gt;"YES",Calculator!$B$33&lt;Calculator!$G$15),"—",ROUND((1+SQRT(((50*POWER(80,POWER(COS(PI()*MOD(Calculator!$B$33/Calculator!$F$15,1)),2))-$C63)^2+(1500*ABS(SIN(2*PI()*MOD(Calculator!$B$33/Calculator!$F$15,1)))*IF(MOD(Calculator!$B$33/Calculator!$F$15,1)&lt;0.5,-1,1))^2)/((50*POWER(80,POWER(COS(PI()*MOD(Calculator!$B$33/Calculator!$F$15,1)),2))+$C63)^2+(1500*ABS(SIN(2*PI()*MOD(Calculator!$B$33/Calculator!$F$15,1)))*IF(MOD(Calculator!$B$33/Calculator!$F$15,1)&lt;0.5,-1,1))^2)))/(1-SQRT(((50*POWER(80,POWER(COS(PI()*MOD(Calculator!$B$33/Calculator!$F$15,1)),2))-$C63)^2+(1500*ABS(SIN(2*PI()*MOD(Calculator!$B$33/Calculator!$F$15,1)))*IF(MOD(Calculator!$B$33/Calculator!$F$15,1)&lt;0.5,-1,1))^2)/((50*POWER(80,POWER(COS(PI()*MOD(Calculator!$B$33/Calculator!$F$15,1)),2))+$C63)^2+(1500*ABS(SIN(2*PI()*MOD(Calculator!$B$33/Calculator!$F$15,1)))*IF(MOD(Calculator!$B$33/Calculator!$F$15,1)&lt;0.5,-1,1))^2))),2))</f>
        <v>2.65</v>
      </c>
      <c r="BD63" s="294" t="str">
        <f aca="false">IF(OR(Calculator!$E$16&lt;&gt;"YES",Calculator!$B$33&lt;Calculator!$G$16),"—",ROUND((1+SQRT(((50*POWER(80,POWER(COS(PI()*MOD(Calculator!$B$33/Calculator!$F$16,1)),2))-$C63)^2+(1500*ABS(SIN(2*PI()*MOD(Calculator!$B$33/Calculator!$F$16,1)))*IF(MOD(Calculator!$B$33/Calculator!$F$16,1)&lt;0.5,-1,1))^2)/((50*POWER(80,POWER(COS(PI()*MOD(Calculator!$B$33/Calculator!$F$16,1)),2))+$C63)^2+(1500*ABS(SIN(2*PI()*MOD(Calculator!$B$33/Calculator!$F$16,1)))*IF(MOD(Calculator!$B$33/Calculator!$F$16,1)&lt;0.5,-1,1))^2)))/(1-SQRT(((50*POWER(80,POWER(COS(PI()*MOD(Calculator!$B$33/Calculator!$F$16,1)),2))-$C63)^2+(1500*ABS(SIN(2*PI()*MOD(Calculator!$B$33/Calculator!$F$16,1)))*IF(MOD(Calculator!$B$33/Calculator!$F$16,1)&lt;0.5,-1,1))^2)/((50*POWER(80,POWER(COS(PI()*MOD(Calculator!$B$33/Calculator!$F$16,1)),2))+$C63)^2+(1500*ABS(SIN(2*PI()*MOD(Calculator!$B$33/Calculator!$F$16,1)))*IF(MOD(Calculator!$B$33/Calculator!$F$16,1)&lt;0.5,-1,1))^2))),2))</f>
        <v>—</v>
      </c>
      <c r="BE63" s="294" t="n">
        <f aca="false">IF(OR(Calculator!$E$17&lt;&gt;"YES",Calculator!$B$33&lt;Calculator!$G$17),"—",ROUND((1+SQRT(((50*POWER(80,POWER(COS(PI()*MOD(Calculator!$B$33/Calculator!$F$17,1)),2))-$C63)^2+(1500*ABS(SIN(2*PI()*MOD(Calculator!$B$33/Calculator!$F$17,1)))*IF(MOD(Calculator!$B$33/Calculator!$F$17,1)&lt;0.5,-1,1))^2)/((50*POWER(80,POWER(COS(PI()*MOD(Calculator!$B$33/Calculator!$F$17,1)),2))+$C63)^2+(1500*ABS(SIN(2*PI()*MOD(Calculator!$B$33/Calculator!$F$17,1)))*IF(MOD(Calculator!$B$33/Calculator!$F$17,1)&lt;0.5,-1,1))^2)))/(1-SQRT(((50*POWER(80,POWER(COS(PI()*MOD(Calculator!$B$33/Calculator!$F$17,1)),2))-$C63)^2+(1500*ABS(SIN(2*PI()*MOD(Calculator!$B$33/Calculator!$F$17,1)))*IF(MOD(Calculator!$B$33/Calculator!$F$17,1)&lt;0.5,-1,1))^2)/((50*POWER(80,POWER(COS(PI()*MOD(Calculator!$B$33/Calculator!$F$17,1)),2))+$C63)^2+(1500*ABS(SIN(2*PI()*MOD(Calculator!$B$33/Calculator!$F$17,1)))*IF(MOD(Calculator!$B$33/Calculator!$F$17,1)&lt;0.5,-1,1))^2))),2))</f>
        <v>16.67</v>
      </c>
      <c r="BF63" s="294" t="str">
        <f aca="false">IF(OR(Calculator!$E$18&lt;&gt;"YES",Calculator!$B$33&lt;Calculator!$G$18),"—",ROUND((1+SQRT(((50*POWER(80,POWER(COS(PI()*MOD(Calculator!$B$33/Calculator!$F$18,1)),2))-$C63)^2+(1500*ABS(SIN(2*PI()*MOD(Calculator!$B$33/Calculator!$F$18,1)))*IF(MOD(Calculator!$B$33/Calculator!$F$18,1)&lt;0.5,-1,1))^2)/((50*POWER(80,POWER(COS(PI()*MOD(Calculator!$B$33/Calculator!$F$18,1)),2))+$C63)^2+(1500*ABS(SIN(2*PI()*MOD(Calculator!$B$33/Calculator!$F$18,1)))*IF(MOD(Calculator!$B$33/Calculator!$F$18,1)&lt;0.5,-1,1))^2)))/(1-SQRT(((50*POWER(80,POWER(COS(PI()*MOD(Calculator!$B$33/Calculator!$F$18,1)),2))-$C63)^2+(1500*ABS(SIN(2*PI()*MOD(Calculator!$B$33/Calculator!$F$18,1)))*IF(MOD(Calculator!$B$33/Calculator!$F$18,1)&lt;0.5,-1,1))^2)/((50*POWER(80,POWER(COS(PI()*MOD(Calculator!$B$33/Calculator!$F$18,1)),2))+$C63)^2+(1500*ABS(SIN(2*PI()*MOD(Calculator!$B$33/Calculator!$F$18,1)))*IF(MOD(Calculator!$B$33/Calculator!$F$18,1)&lt;0.5,-1,1))^2))),2))</f>
        <v>—</v>
      </c>
      <c r="BG63" s="294" t="str">
        <f aca="false">IF(OR(Calculator!$E$19&lt;&gt;"YES",Calculator!$B$33&lt;Calculator!$G$19),"—",ROUND((1+SQRT(((50*POWER(80,POWER(COS(PI()*MOD(Calculator!$B$33/Calculator!$F$19,1)),2))-$C63)^2+(1500*ABS(SIN(2*PI()*MOD(Calculator!$B$33/Calculator!$F$19,1)))*IF(MOD(Calculator!$B$33/Calculator!$F$19,1)&lt;0.5,-1,1))^2)/((50*POWER(80,POWER(COS(PI()*MOD(Calculator!$B$33/Calculator!$F$19,1)),2))+$C63)^2+(1500*ABS(SIN(2*PI()*MOD(Calculator!$B$33/Calculator!$F$19,1)))*IF(MOD(Calculator!$B$33/Calculator!$F$19,1)&lt;0.5,-1,1))^2)))/(1-SQRT(((50*POWER(80,POWER(COS(PI()*MOD(Calculator!$B$33/Calculator!$F$19,1)),2))-$C63)^2+(1500*ABS(SIN(2*PI()*MOD(Calculator!$B$33/Calculator!$F$19,1)))*IF(MOD(Calculator!$B$33/Calculator!$F$19,1)&lt;0.5,-1,1))^2)/((50*POWER(80,POWER(COS(PI()*MOD(Calculator!$B$33/Calculator!$F$19,1)),2))+$C63)^2+(1500*ABS(SIN(2*PI()*MOD(Calculator!$B$33/Calculator!$F$19,1)))*IF(MOD(Calculator!$B$33/Calculator!$F$19,1)&lt;0.5,-1,1))^2))),2))</f>
        <v>—</v>
      </c>
      <c r="BH63" s="294" t="str">
        <f aca="false">IF(OR(Calculator!$E$20&lt;&gt;"YES",Calculator!$B$33&lt;Calculator!$G$20),"—",ROUND((1+SQRT(((50*POWER(80,POWER(COS(PI()*MOD(Calculator!$B$33/Calculator!$F$20,1)),2))-$C63)^2+(1500*ABS(SIN(2*PI()*MOD(Calculator!$B$33/Calculator!$F$20,1)))*IF(MOD(Calculator!$B$33/Calculator!$F$20,1)&lt;0.5,-1,1))^2)/((50*POWER(80,POWER(COS(PI()*MOD(Calculator!$B$33/Calculator!$F$20,1)),2))+$C63)^2+(1500*ABS(SIN(2*PI()*MOD(Calculator!$B$33/Calculator!$F$20,1)))*IF(MOD(Calculator!$B$33/Calculator!$F$20,1)&lt;0.5,-1,1))^2)))/(1-SQRT(((50*POWER(80,POWER(COS(PI()*MOD(Calculator!$B$33/Calculator!$F$20,1)),2))-$C63)^2+(1500*ABS(SIN(2*PI()*MOD(Calculator!$B$33/Calculator!$F$20,1)))*IF(MOD(Calculator!$B$33/Calculator!$F$20,1)&lt;0.5,-1,1))^2)/((50*POWER(80,POWER(COS(PI()*MOD(Calculator!$B$33/Calculator!$F$20,1)),2))+$C63)^2+(1500*ABS(SIN(2*PI()*MOD(Calculator!$B$33/Calculator!$F$20,1)))*IF(MOD(Calculator!$B$33/Calculator!$F$20,1)&lt;0.5,-1,1))^2))),2))</f>
        <v>—</v>
      </c>
      <c r="BI63" s="294" t="str">
        <f aca="false">IF(OR(Calculator!$E$21&lt;&gt;"YES",Calculator!$B$33&lt;Calculator!$G$21),"—",ROUND((1+SQRT(((50*POWER(80,POWER(COS(PI()*MOD(Calculator!$B$33/Calculator!$F$21,1)),2))-$C63)^2+(1500*ABS(SIN(2*PI()*MOD(Calculator!$B$33/Calculator!$F$21,1)))*IF(MOD(Calculator!$B$33/Calculator!$F$21,1)&lt;0.5,-1,1))^2)/((50*POWER(80,POWER(COS(PI()*MOD(Calculator!$B$33/Calculator!$F$21,1)),2))+$C63)^2+(1500*ABS(SIN(2*PI()*MOD(Calculator!$B$33/Calculator!$F$21,1)))*IF(MOD(Calculator!$B$33/Calculator!$F$21,1)&lt;0.5,-1,1))^2)))/(1-SQRT(((50*POWER(80,POWER(COS(PI()*MOD(Calculator!$B$33/Calculator!$F$21,1)),2))-$C63)^2+(1500*ABS(SIN(2*PI()*MOD(Calculator!$B$33/Calculator!$F$21,1)))*IF(MOD(Calculator!$B$33/Calculator!$F$21,1)&lt;0.5,-1,1))^2)/((50*POWER(80,POWER(COS(PI()*MOD(Calculator!$B$33/Calculator!$F$21,1)),2))+$C63)^2+(1500*ABS(SIN(2*PI()*MOD(Calculator!$B$33/Calculator!$F$21,1)))*IF(MOD(Calculator!$B$33/Calculator!$F$21,1)&lt;0.5,-1,1))^2))),2))</f>
        <v>—</v>
      </c>
      <c r="BJ63" s="294" t="str">
        <f aca="false">IF(OR(Calculator!$E$22&lt;&gt;"YES",Calculator!$B$33&lt;Calculator!$G$22),"—",ROUND((1+SQRT(((50*POWER(80,POWER(COS(PI()*MOD(Calculator!$B$33/Calculator!$F$22,1)),2))-$C63)^2+(1500*ABS(SIN(2*PI()*MOD(Calculator!$B$33/Calculator!$F$22,1)))*IF(MOD(Calculator!$B$33/Calculator!$F$22,1)&lt;0.5,-1,1))^2)/((50*POWER(80,POWER(COS(PI()*MOD(Calculator!$B$33/Calculator!$F$22,1)),2))+$C63)^2+(1500*ABS(SIN(2*PI()*MOD(Calculator!$B$33/Calculator!$F$22,1)))*IF(MOD(Calculator!$B$33/Calculator!$F$22,1)&lt;0.5,-1,1))^2)))/(1-SQRT(((50*POWER(80,POWER(COS(PI()*MOD(Calculator!$B$33/Calculator!$F$22,1)),2))-$C63)^2+(1500*ABS(SIN(2*PI()*MOD(Calculator!$B$33/Calculator!$F$22,1)))*IF(MOD(Calculator!$B$33/Calculator!$F$22,1)&lt;0.5,-1,1))^2)/((50*POWER(80,POWER(COS(PI()*MOD(Calculator!$B$33/Calculator!$F$22,1)),2))+$C63)^2+(1500*ABS(SIN(2*PI()*MOD(Calculator!$B$33/Calculator!$F$22,1)))*IF(MOD(Calculator!$B$33/Calculator!$F$22,1)&lt;0.5,-1,1))^2))),2))</f>
        <v>—</v>
      </c>
      <c r="BK63" s="293" t="n">
        <f aca="false">IFERROR(ROUND((IF(ISNUMBER(AZ63),AZ63,0)+IF(ISNUMBER(BA63),BA63,0)+IF(ISNUMBER(BB63),BB63,0)+IF(ISNUMBER(BC63),BC63,0)+IF(ISNUMBER(BD63),BD63,0)+IF(ISNUMBER(BE63),BE63,0)+IF(ISNUMBER(BF63),BF63,0)+IF(ISNUMBER(BG63),BG63,0)+IF(ISNUMBER(BH63),BH63,0)+IF(ISNUMBER(BI63),BI63,0)+IF(ISNUMBER(BJ63),BJ63,0))/(IF(ISNUMBER(AZ63),1,0)+IF(ISNUMBER(BA63),1,0)+IF(ISNUMBER(BB63),1,0)+IF(ISNUMBER(BC63),1,0)+IF(ISNUMBER(BD63),1,0)+IF(ISNUMBER(BE63),1,0)+IF(ISNUMBER(BF63),1,0)+IF(ISNUMBER(BG63),1,0)+IF(ISNUMBER(BH63),1,0)+IF(ISNUMBER(BI63),1,0)+IF(ISNUMBER(BJ63),1,0)),4),"")</f>
        <v>9.66</v>
      </c>
      <c r="BM63" s="253" t="str">
        <f aca="false">IF(OR(Calculator!$E$12&lt;&gt;"YES",Calculator!$B$29&lt;Calculator!$G$12),"—",ROUND((1+SQRT(((50*POWER(80,POWER(COS(PI()*MOD(Calculator!$B$29/Calculator!$F$12,1)),2))+MIN(500,MAX(30,100*EXP(-0.3*'VSWR Calculator'!$C$24)*(1+3*ABS(MOD('VSWR Calculator'!$C$23/Calculator!$F$12/2,1)-0.5))))/'VSWR Calculator'!$C$25)-$C63)^2+(1500*ABS(SIN(2*PI()*MOD(Calculator!$B$29/Calculator!$F$12,1)))*IF(MOD(Calculator!$B$29/Calculator!$F$12,1)&lt;0.5,-1,1))^2)/SQRT(((50*POWER(80,POWER(COS(PI()*MOD(Calculator!$B$29/Calculator!$F$12,1)),2))+MIN(500,MAX(30,100*EXP(-0.3*'VSWR Calculator'!$C$24)*(1+3*ABS(MOD('VSWR Calculator'!$C$23/Calculator!$F$12/2,1)-0.5))))/'VSWR Calculator'!$C$25)+$C63)^2+(1500*ABS(SIN(2*PI()*MOD(Calculator!$B$29/Calculator!$F$12,1)))*IF(MOD(Calculator!$B$29/Calculator!$F$12,1)&lt;0.5,-1,1))^2))/(1-SQRT(((50*POWER(80,POWER(COS(PI()*MOD(Calculator!$B$29/Calculator!$F$12,1)),2))+MIN(500,MAX(30,100*EXP(-0.3*'VSWR Calculator'!$C$24)*(1+3*ABS(MOD('VSWR Calculator'!$C$23/Calculator!$F$12/2,1)-0.5))))/'VSWR Calculator'!$C$25)-$C63)^2+(1500*ABS(SIN(2*PI()*MOD(Calculator!$B$29/Calculator!$F$12,1)))*IF(MOD(Calculator!$B$29/Calculator!$F$12,1)&lt;0.5,-1,1))^2)/SQRT(((50*POWER(80,POWER(COS(PI()*MOD(Calculator!$B$29/Calculator!$F$12,1)),2))+MIN(500,MAX(30,100*EXP(-0.3*'VSWR Calculator'!$C$24)*(1+3*ABS(MOD('VSWR Calculator'!$C$23/Calculator!$F$12/2,1)-0.5))))/'VSWR Calculator'!$C$25)+$C63)^2+(1500*ABS(SIN(2*PI()*MOD(Calculator!$B$29/Calculator!$F$12,1)))*IF(MOD(Calculator!$B$29/Calculator!$F$12,1)&lt;0.5,-1,1))^2)),2))</f>
        <v>—</v>
      </c>
      <c r="BN63" s="253" t="str">
        <f aca="false">IF(OR(Calculator!$E$13&lt;&gt;"YES",Calculator!$B$29&lt;Calculator!$G$13),"—",ROUND((1+SQRT(((50*POWER(80,POWER(COS(PI()*MOD(Calculator!$B$29/Calculator!$F$13,1)),2))+MIN(500,MAX(30,100*EXP(-0.3*'VSWR Calculator'!$C$24)*(1+3*ABS(MOD('VSWR Calculator'!$C$23/Calculator!$F$13/2,1)-0.5))))/'VSWR Calculator'!$C$25)-$C63)^2+(1500*ABS(SIN(2*PI()*MOD(Calculator!$B$29/Calculator!$F$13,1)))*IF(MOD(Calculator!$B$29/Calculator!$F$13,1)&lt;0.5,-1,1))^2)/SQRT(((50*POWER(80,POWER(COS(PI()*MOD(Calculator!$B$29/Calculator!$F$13,1)),2))+MIN(500,MAX(30,100*EXP(-0.3*'VSWR Calculator'!$C$24)*(1+3*ABS(MOD('VSWR Calculator'!$C$23/Calculator!$F$13/2,1)-0.5))))/'VSWR Calculator'!$C$25)+$C63)^2+(1500*ABS(SIN(2*PI()*MOD(Calculator!$B$29/Calculator!$F$13,1)))*IF(MOD(Calculator!$B$29/Calculator!$F$13,1)&lt;0.5,-1,1))^2))/(1-SQRT(((50*POWER(80,POWER(COS(PI()*MOD(Calculator!$B$29/Calculator!$F$13,1)),2))+MIN(500,MAX(30,100*EXP(-0.3*'VSWR Calculator'!$C$24)*(1+3*ABS(MOD('VSWR Calculator'!$C$23/Calculator!$F$13/2,1)-0.5))))/'VSWR Calculator'!$C$25)-$C63)^2+(1500*ABS(SIN(2*PI()*MOD(Calculator!$B$29/Calculator!$F$13,1)))*IF(MOD(Calculator!$B$29/Calculator!$F$13,1)&lt;0.5,-1,1))^2)/SQRT(((50*POWER(80,POWER(COS(PI()*MOD(Calculator!$B$29/Calculator!$F$13,1)),2))+MIN(500,MAX(30,100*EXP(-0.3*'VSWR Calculator'!$C$24)*(1+3*ABS(MOD('VSWR Calculator'!$C$23/Calculator!$F$13/2,1)-0.5))))/'VSWR Calculator'!$C$25)+$C63)^2+(1500*ABS(SIN(2*PI()*MOD(Calculator!$B$29/Calculator!$F$13,1)))*IF(MOD(Calculator!$B$29/Calculator!$F$13,1)&lt;0.5,-1,1))^2)),2))</f>
        <v>—</v>
      </c>
      <c r="BO63" s="253" t="str">
        <f aca="false">IF(OR(Calculator!$E$14&lt;&gt;"YES",Calculator!$B$29&lt;Calculator!$G$14),"—",ROUND((1+SQRT(((50*POWER(80,POWER(COS(PI()*MOD(Calculator!$B$29/Calculator!$F$14,1)),2))+MIN(500,MAX(30,100*EXP(-0.3*'VSWR Calculator'!$C$24)*(1+3*ABS(MOD('VSWR Calculator'!$C$23/Calculator!$F$14/2,1)-0.5))))/'VSWR Calculator'!$C$25)-$C63)^2+(1500*ABS(SIN(2*PI()*MOD(Calculator!$B$29/Calculator!$F$14,1)))*IF(MOD(Calculator!$B$29/Calculator!$F$14,1)&lt;0.5,-1,1))^2)/SQRT(((50*POWER(80,POWER(COS(PI()*MOD(Calculator!$B$29/Calculator!$F$14,1)),2))+MIN(500,MAX(30,100*EXP(-0.3*'VSWR Calculator'!$C$24)*(1+3*ABS(MOD('VSWR Calculator'!$C$23/Calculator!$F$14/2,1)-0.5))))/'VSWR Calculator'!$C$25)+$C63)^2+(1500*ABS(SIN(2*PI()*MOD(Calculator!$B$29/Calculator!$F$14,1)))*IF(MOD(Calculator!$B$29/Calculator!$F$14,1)&lt;0.5,-1,1))^2))/(1-SQRT(((50*POWER(80,POWER(COS(PI()*MOD(Calculator!$B$29/Calculator!$F$14,1)),2))+MIN(500,MAX(30,100*EXP(-0.3*'VSWR Calculator'!$C$24)*(1+3*ABS(MOD('VSWR Calculator'!$C$23/Calculator!$F$14/2,1)-0.5))))/'VSWR Calculator'!$C$25)-$C63)^2+(1500*ABS(SIN(2*PI()*MOD(Calculator!$B$29/Calculator!$F$14,1)))*IF(MOD(Calculator!$B$29/Calculator!$F$14,1)&lt;0.5,-1,1))^2)/SQRT(((50*POWER(80,POWER(COS(PI()*MOD(Calculator!$B$29/Calculator!$F$14,1)),2))+MIN(500,MAX(30,100*EXP(-0.3*'VSWR Calculator'!$C$24)*(1+3*ABS(MOD('VSWR Calculator'!$C$23/Calculator!$F$14/2,1)-0.5))))/'VSWR Calculator'!$C$25)+$C63)^2+(1500*ABS(SIN(2*PI()*MOD(Calculator!$B$29/Calculator!$F$14,1)))*IF(MOD(Calculator!$B$29/Calculator!$F$14,1)&lt;0.5,-1,1))^2)),2))</f>
        <v>—</v>
      </c>
      <c r="BP63" s="253" t="n">
        <f aca="false">IF(OR(Calculator!$E$15&lt;&gt;"YES",Calculator!$B$29&lt;Calculator!$G$15),"—",ROUND((1+SQRT(((50*POWER(80,POWER(COS(PI()*MOD(Calculator!$B$29/Calculator!$F$15,1)),2))+MIN(500,MAX(30,100*EXP(-0.3*'VSWR Calculator'!$C$24)*(1+3*ABS(MOD('VSWR Calculator'!$C$23/Calculator!$F$15/2,1)-0.5))))/'VSWR Calculator'!$C$25)-$C63)^2+(1500*ABS(SIN(2*PI()*MOD(Calculator!$B$29/Calculator!$F$15,1)))*IF(MOD(Calculator!$B$29/Calculator!$F$15,1)&lt;0.5,-1,1))^2)/SQRT(((50*POWER(80,POWER(COS(PI()*MOD(Calculator!$B$29/Calculator!$F$15,1)),2))+MIN(500,MAX(30,100*EXP(-0.3*'VSWR Calculator'!$C$24)*(1+3*ABS(MOD('VSWR Calculator'!$C$23/Calculator!$F$15/2,1)-0.5))))/'VSWR Calculator'!$C$25)+$C63)^2+(1500*ABS(SIN(2*PI()*MOD(Calculator!$B$29/Calculator!$F$15,1)))*IF(MOD(Calculator!$B$29/Calculator!$F$15,1)&lt;0.5,-1,1))^2))/(1-SQRT(((50*POWER(80,POWER(COS(PI()*MOD(Calculator!$B$29/Calculator!$F$15,1)),2))+MIN(500,MAX(30,100*EXP(-0.3*'VSWR Calculator'!$C$24)*(1+3*ABS(MOD('VSWR Calculator'!$C$23/Calculator!$F$15/2,1)-0.5))))/'VSWR Calculator'!$C$25)-$C63)^2+(1500*ABS(SIN(2*PI()*MOD(Calculator!$B$29/Calculator!$F$15,1)))*IF(MOD(Calculator!$B$29/Calculator!$F$15,1)&lt;0.5,-1,1))^2)/SQRT(((50*POWER(80,POWER(COS(PI()*MOD(Calculator!$B$29/Calculator!$F$15,1)),2))+MIN(500,MAX(30,100*EXP(-0.3*'VSWR Calculator'!$C$24)*(1+3*ABS(MOD('VSWR Calculator'!$C$23/Calculator!$F$15/2,1)-0.5))))/'VSWR Calculator'!$C$25)+$C63)^2+(1500*ABS(SIN(2*PI()*MOD(Calculator!$B$29/Calculator!$F$15,1)))*IF(MOD(Calculator!$B$29/Calculator!$F$15,1)&lt;0.5,-1,1))^2)),2))</f>
        <v>13.86</v>
      </c>
      <c r="BQ63" s="253" t="str">
        <f aca="false">IF(OR(Calculator!$E$16&lt;&gt;"YES",Calculator!$B$29&lt;Calculator!$G$16),"—",ROUND((1+SQRT(((50*POWER(80,POWER(COS(PI()*MOD(Calculator!$B$29/Calculator!$F$16,1)),2))+MIN(500,MAX(30,100*EXP(-0.3*'VSWR Calculator'!$C$24)*(1+3*ABS(MOD('VSWR Calculator'!$C$23/Calculator!$F$16/2,1)-0.5))))/'VSWR Calculator'!$C$25)-$C63)^2+(1500*ABS(SIN(2*PI()*MOD(Calculator!$B$29/Calculator!$F$16,1)))*IF(MOD(Calculator!$B$29/Calculator!$F$16,1)&lt;0.5,-1,1))^2)/SQRT(((50*POWER(80,POWER(COS(PI()*MOD(Calculator!$B$29/Calculator!$F$16,1)),2))+MIN(500,MAX(30,100*EXP(-0.3*'VSWR Calculator'!$C$24)*(1+3*ABS(MOD('VSWR Calculator'!$C$23/Calculator!$F$16/2,1)-0.5))))/'VSWR Calculator'!$C$25)+$C63)^2+(1500*ABS(SIN(2*PI()*MOD(Calculator!$B$29/Calculator!$F$16,1)))*IF(MOD(Calculator!$B$29/Calculator!$F$16,1)&lt;0.5,-1,1))^2))/(1-SQRT(((50*POWER(80,POWER(COS(PI()*MOD(Calculator!$B$29/Calculator!$F$16,1)),2))+MIN(500,MAX(30,100*EXP(-0.3*'VSWR Calculator'!$C$24)*(1+3*ABS(MOD('VSWR Calculator'!$C$23/Calculator!$F$16/2,1)-0.5))))/'VSWR Calculator'!$C$25)-$C63)^2+(1500*ABS(SIN(2*PI()*MOD(Calculator!$B$29/Calculator!$F$16,1)))*IF(MOD(Calculator!$B$29/Calculator!$F$16,1)&lt;0.5,-1,1))^2)/SQRT(((50*POWER(80,POWER(COS(PI()*MOD(Calculator!$B$29/Calculator!$F$16,1)),2))+MIN(500,MAX(30,100*EXP(-0.3*'VSWR Calculator'!$C$24)*(1+3*ABS(MOD('VSWR Calculator'!$C$23/Calculator!$F$16/2,1)-0.5))))/'VSWR Calculator'!$C$25)+$C63)^2+(1500*ABS(SIN(2*PI()*MOD(Calculator!$B$29/Calculator!$F$16,1)))*IF(MOD(Calculator!$B$29/Calculator!$F$16,1)&lt;0.5,-1,1))^2)),2))</f>
        <v>—</v>
      </c>
      <c r="BR63" s="253" t="n">
        <f aca="false">IF(OR(Calculator!$E$17&lt;&gt;"YES",Calculator!$B$29&lt;Calculator!$G$17),"—",ROUND((1+SQRT(((50*POWER(80,POWER(COS(PI()*MOD(Calculator!$B$29/Calculator!$F$17,1)),2))+MIN(500,MAX(30,100*EXP(-0.3*'VSWR Calculator'!$C$24)*(1+3*ABS(MOD('VSWR Calculator'!$C$23/Calculator!$F$17/2,1)-0.5))))/'VSWR Calculator'!$C$25)-$C63)^2+(1500*ABS(SIN(2*PI()*MOD(Calculator!$B$29/Calculator!$F$17,1)))*IF(MOD(Calculator!$B$29/Calculator!$F$17,1)&lt;0.5,-1,1))^2)/SQRT(((50*POWER(80,POWER(COS(PI()*MOD(Calculator!$B$29/Calculator!$F$17,1)),2))+MIN(500,MAX(30,100*EXP(-0.3*'VSWR Calculator'!$C$24)*(1+3*ABS(MOD('VSWR Calculator'!$C$23/Calculator!$F$17/2,1)-0.5))))/'VSWR Calculator'!$C$25)+$C63)^2+(1500*ABS(SIN(2*PI()*MOD(Calculator!$B$29/Calculator!$F$17,1)))*IF(MOD(Calculator!$B$29/Calculator!$F$17,1)&lt;0.5,-1,1))^2))/(1-SQRT(((50*POWER(80,POWER(COS(PI()*MOD(Calculator!$B$29/Calculator!$F$17,1)),2))+MIN(500,MAX(30,100*EXP(-0.3*'VSWR Calculator'!$C$24)*(1+3*ABS(MOD('VSWR Calculator'!$C$23/Calculator!$F$17/2,1)-0.5))))/'VSWR Calculator'!$C$25)-$C63)^2+(1500*ABS(SIN(2*PI()*MOD(Calculator!$B$29/Calculator!$F$17,1)))*IF(MOD(Calculator!$B$29/Calculator!$F$17,1)&lt;0.5,-1,1))^2)/SQRT(((50*POWER(80,POWER(COS(PI()*MOD(Calculator!$B$29/Calculator!$F$17,1)),2))+MIN(500,MAX(30,100*EXP(-0.3*'VSWR Calculator'!$C$24)*(1+3*ABS(MOD('VSWR Calculator'!$C$23/Calculator!$F$17/2,1)-0.5))))/'VSWR Calculator'!$C$25)+$C63)^2+(1500*ABS(SIN(2*PI()*MOD(Calculator!$B$29/Calculator!$F$17,1)))*IF(MOD(Calculator!$B$29/Calculator!$F$17,1)&lt;0.5,-1,1))^2)),2))</f>
        <v>13.58</v>
      </c>
      <c r="BS63" s="253" t="str">
        <f aca="false">IF(OR(Calculator!$E$18&lt;&gt;"YES",Calculator!$B$29&lt;Calculator!$G$18),"—",ROUND((1+SQRT(((50*POWER(80,POWER(COS(PI()*MOD(Calculator!$B$29/Calculator!$F$18,1)),2))+MIN(500,MAX(30,100*EXP(-0.3*'VSWR Calculator'!$C$24)*(1+3*ABS(MOD('VSWR Calculator'!$C$23/Calculator!$F$18/2,1)-0.5))))/'VSWR Calculator'!$C$25)-$C63)^2+(1500*ABS(SIN(2*PI()*MOD(Calculator!$B$29/Calculator!$F$18,1)))*IF(MOD(Calculator!$B$29/Calculator!$F$18,1)&lt;0.5,-1,1))^2)/SQRT(((50*POWER(80,POWER(COS(PI()*MOD(Calculator!$B$29/Calculator!$F$18,1)),2))+MIN(500,MAX(30,100*EXP(-0.3*'VSWR Calculator'!$C$24)*(1+3*ABS(MOD('VSWR Calculator'!$C$23/Calculator!$F$18/2,1)-0.5))))/'VSWR Calculator'!$C$25)+$C63)^2+(1500*ABS(SIN(2*PI()*MOD(Calculator!$B$29/Calculator!$F$18,1)))*IF(MOD(Calculator!$B$29/Calculator!$F$18,1)&lt;0.5,-1,1))^2))/(1-SQRT(((50*POWER(80,POWER(COS(PI()*MOD(Calculator!$B$29/Calculator!$F$18,1)),2))+MIN(500,MAX(30,100*EXP(-0.3*'VSWR Calculator'!$C$24)*(1+3*ABS(MOD('VSWR Calculator'!$C$23/Calculator!$F$18/2,1)-0.5))))/'VSWR Calculator'!$C$25)-$C63)^2+(1500*ABS(SIN(2*PI()*MOD(Calculator!$B$29/Calculator!$F$18,1)))*IF(MOD(Calculator!$B$29/Calculator!$F$18,1)&lt;0.5,-1,1))^2)/SQRT(((50*POWER(80,POWER(COS(PI()*MOD(Calculator!$B$29/Calculator!$F$18,1)),2))+MIN(500,MAX(30,100*EXP(-0.3*'VSWR Calculator'!$C$24)*(1+3*ABS(MOD('VSWR Calculator'!$C$23/Calculator!$F$18/2,1)-0.5))))/'VSWR Calculator'!$C$25)+$C63)^2+(1500*ABS(SIN(2*PI()*MOD(Calculator!$B$29/Calculator!$F$18,1)))*IF(MOD(Calculator!$B$29/Calculator!$F$18,1)&lt;0.5,-1,1))^2)),2))</f>
        <v>—</v>
      </c>
      <c r="BT63" s="253" t="str">
        <f aca="false">IF(OR(Calculator!$E$19&lt;&gt;"YES",Calculator!$B$29&lt;Calculator!$G$19),"—",ROUND((1+SQRT(((50*POWER(80,POWER(COS(PI()*MOD(Calculator!$B$29/Calculator!$F$19,1)),2))+MIN(500,MAX(30,100*EXP(-0.3*'VSWR Calculator'!$C$24)*(1+3*ABS(MOD('VSWR Calculator'!$C$23/Calculator!$F$19/2,1)-0.5))))/'VSWR Calculator'!$C$25)-$C63)^2+(1500*ABS(SIN(2*PI()*MOD(Calculator!$B$29/Calculator!$F$19,1)))*IF(MOD(Calculator!$B$29/Calculator!$F$19,1)&lt;0.5,-1,1))^2)/SQRT(((50*POWER(80,POWER(COS(PI()*MOD(Calculator!$B$29/Calculator!$F$19,1)),2))+MIN(500,MAX(30,100*EXP(-0.3*'VSWR Calculator'!$C$24)*(1+3*ABS(MOD('VSWR Calculator'!$C$23/Calculator!$F$19/2,1)-0.5))))/'VSWR Calculator'!$C$25)+$C63)^2+(1500*ABS(SIN(2*PI()*MOD(Calculator!$B$29/Calculator!$F$19,1)))*IF(MOD(Calculator!$B$29/Calculator!$F$19,1)&lt;0.5,-1,1))^2))/(1-SQRT(((50*POWER(80,POWER(COS(PI()*MOD(Calculator!$B$29/Calculator!$F$19,1)),2))+MIN(500,MAX(30,100*EXP(-0.3*'VSWR Calculator'!$C$24)*(1+3*ABS(MOD('VSWR Calculator'!$C$23/Calculator!$F$19/2,1)-0.5))))/'VSWR Calculator'!$C$25)-$C63)^2+(1500*ABS(SIN(2*PI()*MOD(Calculator!$B$29/Calculator!$F$19,1)))*IF(MOD(Calculator!$B$29/Calculator!$F$19,1)&lt;0.5,-1,1))^2)/SQRT(((50*POWER(80,POWER(COS(PI()*MOD(Calculator!$B$29/Calculator!$F$19,1)),2))+MIN(500,MAX(30,100*EXP(-0.3*'VSWR Calculator'!$C$24)*(1+3*ABS(MOD('VSWR Calculator'!$C$23/Calculator!$F$19/2,1)-0.5))))/'VSWR Calculator'!$C$25)+$C63)^2+(1500*ABS(SIN(2*PI()*MOD(Calculator!$B$29/Calculator!$F$19,1)))*IF(MOD(Calculator!$B$29/Calculator!$F$19,1)&lt;0.5,-1,1))^2)),2))</f>
        <v>—</v>
      </c>
      <c r="BU63" s="253" t="str">
        <f aca="false">IF(OR(Calculator!$E$20&lt;&gt;"YES",Calculator!$B$29&lt;Calculator!$G$20),"—",ROUND((1+SQRT(((50*POWER(80,POWER(COS(PI()*MOD(Calculator!$B$29/Calculator!$F$20,1)),2))+MIN(500,MAX(30,100*EXP(-0.3*'VSWR Calculator'!$C$24)*(1+3*ABS(MOD('VSWR Calculator'!$C$23/Calculator!$F$20/2,1)-0.5))))/'VSWR Calculator'!$C$25)-$C63)^2+(1500*ABS(SIN(2*PI()*MOD(Calculator!$B$29/Calculator!$F$20,1)))*IF(MOD(Calculator!$B$29/Calculator!$F$20,1)&lt;0.5,-1,1))^2)/SQRT(((50*POWER(80,POWER(COS(PI()*MOD(Calculator!$B$29/Calculator!$F$20,1)),2))+MIN(500,MAX(30,100*EXP(-0.3*'VSWR Calculator'!$C$24)*(1+3*ABS(MOD('VSWR Calculator'!$C$23/Calculator!$F$20/2,1)-0.5))))/'VSWR Calculator'!$C$25)+$C63)^2+(1500*ABS(SIN(2*PI()*MOD(Calculator!$B$29/Calculator!$F$20,1)))*IF(MOD(Calculator!$B$29/Calculator!$F$20,1)&lt;0.5,-1,1))^2))/(1-SQRT(((50*POWER(80,POWER(COS(PI()*MOD(Calculator!$B$29/Calculator!$F$20,1)),2))+MIN(500,MAX(30,100*EXP(-0.3*'VSWR Calculator'!$C$24)*(1+3*ABS(MOD('VSWR Calculator'!$C$23/Calculator!$F$20/2,1)-0.5))))/'VSWR Calculator'!$C$25)-$C63)^2+(1500*ABS(SIN(2*PI()*MOD(Calculator!$B$29/Calculator!$F$20,1)))*IF(MOD(Calculator!$B$29/Calculator!$F$20,1)&lt;0.5,-1,1))^2)/SQRT(((50*POWER(80,POWER(COS(PI()*MOD(Calculator!$B$29/Calculator!$F$20,1)),2))+MIN(500,MAX(30,100*EXP(-0.3*'VSWR Calculator'!$C$24)*(1+3*ABS(MOD('VSWR Calculator'!$C$23/Calculator!$F$20/2,1)-0.5))))/'VSWR Calculator'!$C$25)+$C63)^2+(1500*ABS(SIN(2*PI()*MOD(Calculator!$B$29/Calculator!$F$20,1)))*IF(MOD(Calculator!$B$29/Calculator!$F$20,1)&lt;0.5,-1,1))^2)),2))</f>
        <v>—</v>
      </c>
      <c r="BV63" s="253" t="str">
        <f aca="false">IF(OR(Calculator!$E$21&lt;&gt;"YES",Calculator!$B$29&lt;Calculator!$G$21),"—",ROUND((1+SQRT(((50*POWER(80,POWER(COS(PI()*MOD(Calculator!$B$29/Calculator!$F$21,1)),2))+MIN(500,MAX(30,100*EXP(-0.3*'VSWR Calculator'!$C$24)*(1+3*ABS(MOD('VSWR Calculator'!$C$23/Calculator!$F$21/2,1)-0.5))))/'VSWR Calculator'!$C$25)-$C63)^2+(1500*ABS(SIN(2*PI()*MOD(Calculator!$B$29/Calculator!$F$21,1)))*IF(MOD(Calculator!$B$29/Calculator!$F$21,1)&lt;0.5,-1,1))^2)/SQRT(((50*POWER(80,POWER(COS(PI()*MOD(Calculator!$B$29/Calculator!$F$21,1)),2))+MIN(500,MAX(30,100*EXP(-0.3*'VSWR Calculator'!$C$24)*(1+3*ABS(MOD('VSWR Calculator'!$C$23/Calculator!$F$21/2,1)-0.5))))/'VSWR Calculator'!$C$25)+$C63)^2+(1500*ABS(SIN(2*PI()*MOD(Calculator!$B$29/Calculator!$F$21,1)))*IF(MOD(Calculator!$B$29/Calculator!$F$21,1)&lt;0.5,-1,1))^2))/(1-SQRT(((50*POWER(80,POWER(COS(PI()*MOD(Calculator!$B$29/Calculator!$F$21,1)),2))+MIN(500,MAX(30,100*EXP(-0.3*'VSWR Calculator'!$C$24)*(1+3*ABS(MOD('VSWR Calculator'!$C$23/Calculator!$F$21/2,1)-0.5))))/'VSWR Calculator'!$C$25)-$C63)^2+(1500*ABS(SIN(2*PI()*MOD(Calculator!$B$29/Calculator!$F$21,1)))*IF(MOD(Calculator!$B$29/Calculator!$F$21,1)&lt;0.5,-1,1))^2)/SQRT(((50*POWER(80,POWER(COS(PI()*MOD(Calculator!$B$29/Calculator!$F$21,1)),2))+MIN(500,MAX(30,100*EXP(-0.3*'VSWR Calculator'!$C$24)*(1+3*ABS(MOD('VSWR Calculator'!$C$23/Calculator!$F$21/2,1)-0.5))))/'VSWR Calculator'!$C$25)+$C63)^2+(1500*ABS(SIN(2*PI()*MOD(Calculator!$B$29/Calculator!$F$21,1)))*IF(MOD(Calculator!$B$29/Calculator!$F$21,1)&lt;0.5,-1,1))^2)),2))</f>
        <v>—</v>
      </c>
      <c r="BW63" s="253" t="str">
        <f aca="false">IF(OR(Calculator!$E$22&lt;&gt;"YES",Calculator!$B$29&lt;Calculator!$G$22),"—",ROUND((1+SQRT(((50*POWER(80,POWER(COS(PI()*MOD(Calculator!$B$29/Calculator!$F$22,1)),2))+MIN(500,MAX(30,100*EXP(-0.3*'VSWR Calculator'!$C$24)*(1+3*ABS(MOD('VSWR Calculator'!$C$23/Calculator!$F$22/2,1)-0.5))))/'VSWR Calculator'!$C$25)-$C63)^2+(1500*ABS(SIN(2*PI()*MOD(Calculator!$B$29/Calculator!$F$22,1)))*IF(MOD(Calculator!$B$29/Calculator!$F$22,1)&lt;0.5,-1,1))^2)/SQRT(((50*POWER(80,POWER(COS(PI()*MOD(Calculator!$B$29/Calculator!$F$22,1)),2))+MIN(500,MAX(30,100*EXP(-0.3*'VSWR Calculator'!$C$24)*(1+3*ABS(MOD('VSWR Calculator'!$C$23/Calculator!$F$22/2,1)-0.5))))/'VSWR Calculator'!$C$25)+$C63)^2+(1500*ABS(SIN(2*PI()*MOD(Calculator!$B$29/Calculator!$F$22,1)))*IF(MOD(Calculator!$B$29/Calculator!$F$22,1)&lt;0.5,-1,1))^2))/(1-SQRT(((50*POWER(80,POWER(COS(PI()*MOD(Calculator!$B$29/Calculator!$F$22,1)),2))+MIN(500,MAX(30,100*EXP(-0.3*'VSWR Calculator'!$C$24)*(1+3*ABS(MOD('VSWR Calculator'!$C$23/Calculator!$F$22/2,1)-0.5))))/'VSWR Calculator'!$C$25)-$C63)^2+(1500*ABS(SIN(2*PI()*MOD(Calculator!$B$29/Calculator!$F$22,1)))*IF(MOD(Calculator!$B$29/Calculator!$F$22,1)&lt;0.5,-1,1))^2)/SQRT(((50*POWER(80,POWER(COS(PI()*MOD(Calculator!$B$29/Calculator!$F$22,1)),2))+MIN(500,MAX(30,100*EXP(-0.3*'VSWR Calculator'!$C$24)*(1+3*ABS(MOD('VSWR Calculator'!$C$23/Calculator!$F$22/2,1)-0.5))))/'VSWR Calculator'!$C$25)+$C63)^2+(1500*ABS(SIN(2*PI()*MOD(Calculator!$B$29/Calculator!$F$22,1)))*IF(MOD(Calculator!$B$29/Calculator!$F$22,1)&lt;0.5,-1,1))^2)),2))</f>
        <v>—</v>
      </c>
      <c r="BX63" s="253" t="n">
        <f aca="false">IFERROR(ROUND((IF(ISNUMBER(BM63),BM63,0)+IF(ISNUMBER(BN63),BN63,0)+IF(ISNUMBER(BO63),BO63,0)+IF(ISNUMBER(BP63),BP63,0)+IF(ISNUMBER(BQ63),BQ63,0)+IF(ISNUMBER(BR63),BR63,0)+IF(ISNUMBER(BS63),BS63,0)+IF(ISNUMBER(BT63),BT63,0)+IF(ISNUMBER(BU63),BU63,0)+IF(ISNUMBER(BV63),BV63,0)+IF(ISNUMBER(BW63),BW63,0))/(IF(ISNUMBER(BM63),1,0)+IF(ISNUMBER(BN63),1,0)+IF(ISNUMBER(BO63),1,0)+IF(ISNUMBER(BP63),1,0)+IF(ISNUMBER(BQ63),1,0)+IF(ISNUMBER(BR63),1,0)+IF(ISNUMBER(BS63),1,0)+IF(ISNUMBER(BT63),1,0)+IF(ISNUMBER(BU63),1,0)+IF(ISNUMBER(BV63),1,0)+IF(ISNUMBER(BW63),1,0)),4),"")</f>
        <v>13.72</v>
      </c>
      <c r="BY63" s="253" t="str">
        <f aca="false">IF(OR(Calculator!$E$12&lt;&gt;"YES",Calculator!$B$30&lt;Calculator!$G$12),"—",ROUND((1+SQRT(((50*POWER(80,POWER(COS(PI()*MOD(Calculator!$B$30/Calculator!$F$12,1)),2))+MIN(500,MAX(30,100*EXP(-0.3*'VSWR Calculator'!$C$24)*(1+3*ABS(MOD('VSWR Calculator'!$C$23/Calculator!$F$12/2,1)-0.5))))/'VSWR Calculator'!$C$25)-$C63)^2+(1500*ABS(SIN(2*PI()*MOD(Calculator!$B$30/Calculator!$F$12,1)))*IF(MOD(Calculator!$B$30/Calculator!$F$12,1)&lt;0.5,-1,1))^2)/SQRT(((50*POWER(80,POWER(COS(PI()*MOD(Calculator!$B$30/Calculator!$F$12,1)),2))+MIN(500,MAX(30,100*EXP(-0.3*'VSWR Calculator'!$C$24)*(1+3*ABS(MOD('VSWR Calculator'!$C$23/Calculator!$F$12/2,1)-0.5))))/'VSWR Calculator'!$C$25)+$C63)^2+(1500*ABS(SIN(2*PI()*MOD(Calculator!$B$30/Calculator!$F$12,1)))*IF(MOD(Calculator!$B$30/Calculator!$F$12,1)&lt;0.5,-1,1))^2))/(1-SQRT(((50*POWER(80,POWER(COS(PI()*MOD(Calculator!$B$30/Calculator!$F$12,1)),2))+MIN(500,MAX(30,100*EXP(-0.3*'VSWR Calculator'!$C$24)*(1+3*ABS(MOD('VSWR Calculator'!$C$23/Calculator!$F$12/2,1)-0.5))))/'VSWR Calculator'!$C$25)-$C63)^2+(1500*ABS(SIN(2*PI()*MOD(Calculator!$B$30/Calculator!$F$12,1)))*IF(MOD(Calculator!$B$30/Calculator!$F$12,1)&lt;0.5,-1,1))^2)/SQRT(((50*POWER(80,POWER(COS(PI()*MOD(Calculator!$B$30/Calculator!$F$12,1)),2))+MIN(500,MAX(30,100*EXP(-0.3*'VSWR Calculator'!$C$24)*(1+3*ABS(MOD('VSWR Calculator'!$C$23/Calculator!$F$12/2,1)-0.5))))/'VSWR Calculator'!$C$25)+$C63)^2+(1500*ABS(SIN(2*PI()*MOD(Calculator!$B$30/Calculator!$F$12,1)))*IF(MOD(Calculator!$B$30/Calculator!$F$12,1)&lt;0.5,-1,1))^2)),2))</f>
        <v>—</v>
      </c>
      <c r="BZ63" s="253" t="str">
        <f aca="false">IF(OR(Calculator!$E$13&lt;&gt;"YES",Calculator!$B$30&lt;Calculator!$G$13),"—",ROUND((1+SQRT(((50*POWER(80,POWER(COS(PI()*MOD(Calculator!$B$30/Calculator!$F$13,1)),2))+MIN(500,MAX(30,100*EXP(-0.3*'VSWR Calculator'!$C$24)*(1+3*ABS(MOD('VSWR Calculator'!$C$23/Calculator!$F$13/2,1)-0.5))))/'VSWR Calculator'!$C$25)-$C63)^2+(1500*ABS(SIN(2*PI()*MOD(Calculator!$B$30/Calculator!$F$13,1)))*IF(MOD(Calculator!$B$30/Calculator!$F$13,1)&lt;0.5,-1,1))^2)/SQRT(((50*POWER(80,POWER(COS(PI()*MOD(Calculator!$B$30/Calculator!$F$13,1)),2))+MIN(500,MAX(30,100*EXP(-0.3*'VSWR Calculator'!$C$24)*(1+3*ABS(MOD('VSWR Calculator'!$C$23/Calculator!$F$13/2,1)-0.5))))/'VSWR Calculator'!$C$25)+$C63)^2+(1500*ABS(SIN(2*PI()*MOD(Calculator!$B$30/Calculator!$F$13,1)))*IF(MOD(Calculator!$B$30/Calculator!$F$13,1)&lt;0.5,-1,1))^2))/(1-SQRT(((50*POWER(80,POWER(COS(PI()*MOD(Calculator!$B$30/Calculator!$F$13,1)),2))+MIN(500,MAX(30,100*EXP(-0.3*'VSWR Calculator'!$C$24)*(1+3*ABS(MOD('VSWR Calculator'!$C$23/Calculator!$F$13/2,1)-0.5))))/'VSWR Calculator'!$C$25)-$C63)^2+(1500*ABS(SIN(2*PI()*MOD(Calculator!$B$30/Calculator!$F$13,1)))*IF(MOD(Calculator!$B$30/Calculator!$F$13,1)&lt;0.5,-1,1))^2)/SQRT(((50*POWER(80,POWER(COS(PI()*MOD(Calculator!$B$30/Calculator!$F$13,1)),2))+MIN(500,MAX(30,100*EXP(-0.3*'VSWR Calculator'!$C$24)*(1+3*ABS(MOD('VSWR Calculator'!$C$23/Calculator!$F$13/2,1)-0.5))))/'VSWR Calculator'!$C$25)+$C63)^2+(1500*ABS(SIN(2*PI()*MOD(Calculator!$B$30/Calculator!$F$13,1)))*IF(MOD(Calculator!$B$30/Calculator!$F$13,1)&lt;0.5,-1,1))^2)),2))</f>
        <v>—</v>
      </c>
      <c r="CA63" s="253" t="str">
        <f aca="false">IF(OR(Calculator!$E$14&lt;&gt;"YES",Calculator!$B$30&lt;Calculator!$G$14),"—",ROUND((1+SQRT(((50*POWER(80,POWER(COS(PI()*MOD(Calculator!$B$30/Calculator!$F$14,1)),2))+MIN(500,MAX(30,100*EXP(-0.3*'VSWR Calculator'!$C$24)*(1+3*ABS(MOD('VSWR Calculator'!$C$23/Calculator!$F$14/2,1)-0.5))))/'VSWR Calculator'!$C$25)-$C63)^2+(1500*ABS(SIN(2*PI()*MOD(Calculator!$B$30/Calculator!$F$14,1)))*IF(MOD(Calculator!$B$30/Calculator!$F$14,1)&lt;0.5,-1,1))^2)/SQRT(((50*POWER(80,POWER(COS(PI()*MOD(Calculator!$B$30/Calculator!$F$14,1)),2))+MIN(500,MAX(30,100*EXP(-0.3*'VSWR Calculator'!$C$24)*(1+3*ABS(MOD('VSWR Calculator'!$C$23/Calculator!$F$14/2,1)-0.5))))/'VSWR Calculator'!$C$25)+$C63)^2+(1500*ABS(SIN(2*PI()*MOD(Calculator!$B$30/Calculator!$F$14,1)))*IF(MOD(Calculator!$B$30/Calculator!$F$14,1)&lt;0.5,-1,1))^2))/(1-SQRT(((50*POWER(80,POWER(COS(PI()*MOD(Calculator!$B$30/Calculator!$F$14,1)),2))+MIN(500,MAX(30,100*EXP(-0.3*'VSWR Calculator'!$C$24)*(1+3*ABS(MOD('VSWR Calculator'!$C$23/Calculator!$F$14/2,1)-0.5))))/'VSWR Calculator'!$C$25)-$C63)^2+(1500*ABS(SIN(2*PI()*MOD(Calculator!$B$30/Calculator!$F$14,1)))*IF(MOD(Calculator!$B$30/Calculator!$F$14,1)&lt;0.5,-1,1))^2)/SQRT(((50*POWER(80,POWER(COS(PI()*MOD(Calculator!$B$30/Calculator!$F$14,1)),2))+MIN(500,MAX(30,100*EXP(-0.3*'VSWR Calculator'!$C$24)*(1+3*ABS(MOD('VSWR Calculator'!$C$23/Calculator!$F$14/2,1)-0.5))))/'VSWR Calculator'!$C$25)+$C63)^2+(1500*ABS(SIN(2*PI()*MOD(Calculator!$B$30/Calculator!$F$14,1)))*IF(MOD(Calculator!$B$30/Calculator!$F$14,1)&lt;0.5,-1,1))^2)),2))</f>
        <v>—</v>
      </c>
      <c r="CB63" s="253" t="n">
        <f aca="false">IF(OR(Calculator!$E$15&lt;&gt;"YES",Calculator!$B$30&lt;Calculator!$G$15),"—",ROUND((1+SQRT(((50*POWER(80,POWER(COS(PI()*MOD(Calculator!$B$30/Calculator!$F$15,1)),2))+MIN(500,MAX(30,100*EXP(-0.3*'VSWR Calculator'!$C$24)*(1+3*ABS(MOD('VSWR Calculator'!$C$23/Calculator!$F$15/2,1)-0.5))))/'VSWR Calculator'!$C$25)-$C63)^2+(1500*ABS(SIN(2*PI()*MOD(Calculator!$B$30/Calculator!$F$15,1)))*IF(MOD(Calculator!$B$30/Calculator!$F$15,1)&lt;0.5,-1,1))^2)/SQRT(((50*POWER(80,POWER(COS(PI()*MOD(Calculator!$B$30/Calculator!$F$15,1)),2))+MIN(500,MAX(30,100*EXP(-0.3*'VSWR Calculator'!$C$24)*(1+3*ABS(MOD('VSWR Calculator'!$C$23/Calculator!$F$15/2,1)-0.5))))/'VSWR Calculator'!$C$25)+$C63)^2+(1500*ABS(SIN(2*PI()*MOD(Calculator!$B$30/Calculator!$F$15,1)))*IF(MOD(Calculator!$B$30/Calculator!$F$15,1)&lt;0.5,-1,1))^2))/(1-SQRT(((50*POWER(80,POWER(COS(PI()*MOD(Calculator!$B$30/Calculator!$F$15,1)),2))+MIN(500,MAX(30,100*EXP(-0.3*'VSWR Calculator'!$C$24)*(1+3*ABS(MOD('VSWR Calculator'!$C$23/Calculator!$F$15/2,1)-0.5))))/'VSWR Calculator'!$C$25)-$C63)^2+(1500*ABS(SIN(2*PI()*MOD(Calculator!$B$30/Calculator!$F$15,1)))*IF(MOD(Calculator!$B$30/Calculator!$F$15,1)&lt;0.5,-1,1))^2)/SQRT(((50*POWER(80,POWER(COS(PI()*MOD(Calculator!$B$30/Calculator!$F$15,1)),2))+MIN(500,MAX(30,100*EXP(-0.3*'VSWR Calculator'!$C$24)*(1+3*ABS(MOD('VSWR Calculator'!$C$23/Calculator!$F$15/2,1)-0.5))))/'VSWR Calculator'!$C$25)+$C63)^2+(1500*ABS(SIN(2*PI()*MOD(Calculator!$B$30/Calculator!$F$15,1)))*IF(MOD(Calculator!$B$30/Calculator!$F$15,1)&lt;0.5,-1,1))^2)),2))</f>
        <v>13.42</v>
      </c>
      <c r="CC63" s="253" t="str">
        <f aca="false">IF(OR(Calculator!$E$16&lt;&gt;"YES",Calculator!$B$30&lt;Calculator!$G$16),"—",ROUND((1+SQRT(((50*POWER(80,POWER(COS(PI()*MOD(Calculator!$B$30/Calculator!$F$16,1)),2))+MIN(500,MAX(30,100*EXP(-0.3*'VSWR Calculator'!$C$24)*(1+3*ABS(MOD('VSWR Calculator'!$C$23/Calculator!$F$16/2,1)-0.5))))/'VSWR Calculator'!$C$25)-$C63)^2+(1500*ABS(SIN(2*PI()*MOD(Calculator!$B$30/Calculator!$F$16,1)))*IF(MOD(Calculator!$B$30/Calculator!$F$16,1)&lt;0.5,-1,1))^2)/SQRT(((50*POWER(80,POWER(COS(PI()*MOD(Calculator!$B$30/Calculator!$F$16,1)),2))+MIN(500,MAX(30,100*EXP(-0.3*'VSWR Calculator'!$C$24)*(1+3*ABS(MOD('VSWR Calculator'!$C$23/Calculator!$F$16/2,1)-0.5))))/'VSWR Calculator'!$C$25)+$C63)^2+(1500*ABS(SIN(2*PI()*MOD(Calculator!$B$30/Calculator!$F$16,1)))*IF(MOD(Calculator!$B$30/Calculator!$F$16,1)&lt;0.5,-1,1))^2))/(1-SQRT(((50*POWER(80,POWER(COS(PI()*MOD(Calculator!$B$30/Calculator!$F$16,1)),2))+MIN(500,MAX(30,100*EXP(-0.3*'VSWR Calculator'!$C$24)*(1+3*ABS(MOD('VSWR Calculator'!$C$23/Calculator!$F$16/2,1)-0.5))))/'VSWR Calculator'!$C$25)-$C63)^2+(1500*ABS(SIN(2*PI()*MOD(Calculator!$B$30/Calculator!$F$16,1)))*IF(MOD(Calculator!$B$30/Calculator!$F$16,1)&lt;0.5,-1,1))^2)/SQRT(((50*POWER(80,POWER(COS(PI()*MOD(Calculator!$B$30/Calculator!$F$16,1)),2))+MIN(500,MAX(30,100*EXP(-0.3*'VSWR Calculator'!$C$24)*(1+3*ABS(MOD('VSWR Calculator'!$C$23/Calculator!$F$16/2,1)-0.5))))/'VSWR Calculator'!$C$25)+$C63)^2+(1500*ABS(SIN(2*PI()*MOD(Calculator!$B$30/Calculator!$F$16,1)))*IF(MOD(Calculator!$B$30/Calculator!$F$16,1)&lt;0.5,-1,1))^2)),2))</f>
        <v>—</v>
      </c>
      <c r="CD63" s="253" t="n">
        <f aca="false">IF(OR(Calculator!$E$17&lt;&gt;"YES",Calculator!$B$30&lt;Calculator!$G$17),"—",ROUND((1+SQRT(((50*POWER(80,POWER(COS(PI()*MOD(Calculator!$B$30/Calculator!$F$17,1)),2))+MIN(500,MAX(30,100*EXP(-0.3*'VSWR Calculator'!$C$24)*(1+3*ABS(MOD('VSWR Calculator'!$C$23/Calculator!$F$17/2,1)-0.5))))/'VSWR Calculator'!$C$25)-$C63)^2+(1500*ABS(SIN(2*PI()*MOD(Calculator!$B$30/Calculator!$F$17,1)))*IF(MOD(Calculator!$B$30/Calculator!$F$17,1)&lt;0.5,-1,1))^2)/SQRT(((50*POWER(80,POWER(COS(PI()*MOD(Calculator!$B$30/Calculator!$F$17,1)),2))+MIN(500,MAX(30,100*EXP(-0.3*'VSWR Calculator'!$C$24)*(1+3*ABS(MOD('VSWR Calculator'!$C$23/Calculator!$F$17/2,1)-0.5))))/'VSWR Calculator'!$C$25)+$C63)^2+(1500*ABS(SIN(2*PI()*MOD(Calculator!$B$30/Calculator!$F$17,1)))*IF(MOD(Calculator!$B$30/Calculator!$F$17,1)&lt;0.5,-1,1))^2))/(1-SQRT(((50*POWER(80,POWER(COS(PI()*MOD(Calculator!$B$30/Calculator!$F$17,1)),2))+MIN(500,MAX(30,100*EXP(-0.3*'VSWR Calculator'!$C$24)*(1+3*ABS(MOD('VSWR Calculator'!$C$23/Calculator!$F$17/2,1)-0.5))))/'VSWR Calculator'!$C$25)-$C63)^2+(1500*ABS(SIN(2*PI()*MOD(Calculator!$B$30/Calculator!$F$17,1)))*IF(MOD(Calculator!$B$30/Calculator!$F$17,1)&lt;0.5,-1,1))^2)/SQRT(((50*POWER(80,POWER(COS(PI()*MOD(Calculator!$B$30/Calculator!$F$17,1)),2))+MIN(500,MAX(30,100*EXP(-0.3*'VSWR Calculator'!$C$24)*(1+3*ABS(MOD('VSWR Calculator'!$C$23/Calculator!$F$17/2,1)-0.5))))/'VSWR Calculator'!$C$25)+$C63)^2+(1500*ABS(SIN(2*PI()*MOD(Calculator!$B$30/Calculator!$F$17,1)))*IF(MOD(Calculator!$B$30/Calculator!$F$17,1)&lt;0.5,-1,1))^2)),2))</f>
        <v>14.58</v>
      </c>
      <c r="CE63" s="253" t="str">
        <f aca="false">IF(OR(Calculator!$E$18&lt;&gt;"YES",Calculator!$B$30&lt;Calculator!$G$18),"—",ROUND((1+SQRT(((50*POWER(80,POWER(COS(PI()*MOD(Calculator!$B$30/Calculator!$F$18,1)),2))+MIN(500,MAX(30,100*EXP(-0.3*'VSWR Calculator'!$C$24)*(1+3*ABS(MOD('VSWR Calculator'!$C$23/Calculator!$F$18/2,1)-0.5))))/'VSWR Calculator'!$C$25)-$C63)^2+(1500*ABS(SIN(2*PI()*MOD(Calculator!$B$30/Calculator!$F$18,1)))*IF(MOD(Calculator!$B$30/Calculator!$F$18,1)&lt;0.5,-1,1))^2)/SQRT(((50*POWER(80,POWER(COS(PI()*MOD(Calculator!$B$30/Calculator!$F$18,1)),2))+MIN(500,MAX(30,100*EXP(-0.3*'VSWR Calculator'!$C$24)*(1+3*ABS(MOD('VSWR Calculator'!$C$23/Calculator!$F$18/2,1)-0.5))))/'VSWR Calculator'!$C$25)+$C63)^2+(1500*ABS(SIN(2*PI()*MOD(Calculator!$B$30/Calculator!$F$18,1)))*IF(MOD(Calculator!$B$30/Calculator!$F$18,1)&lt;0.5,-1,1))^2))/(1-SQRT(((50*POWER(80,POWER(COS(PI()*MOD(Calculator!$B$30/Calculator!$F$18,1)),2))+MIN(500,MAX(30,100*EXP(-0.3*'VSWR Calculator'!$C$24)*(1+3*ABS(MOD('VSWR Calculator'!$C$23/Calculator!$F$18/2,1)-0.5))))/'VSWR Calculator'!$C$25)-$C63)^2+(1500*ABS(SIN(2*PI()*MOD(Calculator!$B$30/Calculator!$F$18,1)))*IF(MOD(Calculator!$B$30/Calculator!$F$18,1)&lt;0.5,-1,1))^2)/SQRT(((50*POWER(80,POWER(COS(PI()*MOD(Calculator!$B$30/Calculator!$F$18,1)),2))+MIN(500,MAX(30,100*EXP(-0.3*'VSWR Calculator'!$C$24)*(1+3*ABS(MOD('VSWR Calculator'!$C$23/Calculator!$F$18/2,1)-0.5))))/'VSWR Calculator'!$C$25)+$C63)^2+(1500*ABS(SIN(2*PI()*MOD(Calculator!$B$30/Calculator!$F$18,1)))*IF(MOD(Calculator!$B$30/Calculator!$F$18,1)&lt;0.5,-1,1))^2)),2))</f>
        <v>—</v>
      </c>
      <c r="CF63" s="253" t="str">
        <f aca="false">IF(OR(Calculator!$E$19&lt;&gt;"YES",Calculator!$B$30&lt;Calculator!$G$19),"—",ROUND((1+SQRT(((50*POWER(80,POWER(COS(PI()*MOD(Calculator!$B$30/Calculator!$F$19,1)),2))+MIN(500,MAX(30,100*EXP(-0.3*'VSWR Calculator'!$C$24)*(1+3*ABS(MOD('VSWR Calculator'!$C$23/Calculator!$F$19/2,1)-0.5))))/'VSWR Calculator'!$C$25)-$C63)^2+(1500*ABS(SIN(2*PI()*MOD(Calculator!$B$30/Calculator!$F$19,1)))*IF(MOD(Calculator!$B$30/Calculator!$F$19,1)&lt;0.5,-1,1))^2)/SQRT(((50*POWER(80,POWER(COS(PI()*MOD(Calculator!$B$30/Calculator!$F$19,1)),2))+MIN(500,MAX(30,100*EXP(-0.3*'VSWR Calculator'!$C$24)*(1+3*ABS(MOD('VSWR Calculator'!$C$23/Calculator!$F$19/2,1)-0.5))))/'VSWR Calculator'!$C$25)+$C63)^2+(1500*ABS(SIN(2*PI()*MOD(Calculator!$B$30/Calculator!$F$19,1)))*IF(MOD(Calculator!$B$30/Calculator!$F$19,1)&lt;0.5,-1,1))^2))/(1-SQRT(((50*POWER(80,POWER(COS(PI()*MOD(Calculator!$B$30/Calculator!$F$19,1)),2))+MIN(500,MAX(30,100*EXP(-0.3*'VSWR Calculator'!$C$24)*(1+3*ABS(MOD('VSWR Calculator'!$C$23/Calculator!$F$19/2,1)-0.5))))/'VSWR Calculator'!$C$25)-$C63)^2+(1500*ABS(SIN(2*PI()*MOD(Calculator!$B$30/Calculator!$F$19,1)))*IF(MOD(Calculator!$B$30/Calculator!$F$19,1)&lt;0.5,-1,1))^2)/SQRT(((50*POWER(80,POWER(COS(PI()*MOD(Calculator!$B$30/Calculator!$F$19,1)),2))+MIN(500,MAX(30,100*EXP(-0.3*'VSWR Calculator'!$C$24)*(1+3*ABS(MOD('VSWR Calculator'!$C$23/Calculator!$F$19/2,1)-0.5))))/'VSWR Calculator'!$C$25)+$C63)^2+(1500*ABS(SIN(2*PI()*MOD(Calculator!$B$30/Calculator!$F$19,1)))*IF(MOD(Calculator!$B$30/Calculator!$F$19,1)&lt;0.5,-1,1))^2)),2))</f>
        <v>—</v>
      </c>
      <c r="CG63" s="253" t="str">
        <f aca="false">IF(OR(Calculator!$E$20&lt;&gt;"YES",Calculator!$B$30&lt;Calculator!$G$20),"—",ROUND((1+SQRT(((50*POWER(80,POWER(COS(PI()*MOD(Calculator!$B$30/Calculator!$F$20,1)),2))+MIN(500,MAX(30,100*EXP(-0.3*'VSWR Calculator'!$C$24)*(1+3*ABS(MOD('VSWR Calculator'!$C$23/Calculator!$F$20/2,1)-0.5))))/'VSWR Calculator'!$C$25)-$C63)^2+(1500*ABS(SIN(2*PI()*MOD(Calculator!$B$30/Calculator!$F$20,1)))*IF(MOD(Calculator!$B$30/Calculator!$F$20,1)&lt;0.5,-1,1))^2)/SQRT(((50*POWER(80,POWER(COS(PI()*MOD(Calculator!$B$30/Calculator!$F$20,1)),2))+MIN(500,MAX(30,100*EXP(-0.3*'VSWR Calculator'!$C$24)*(1+3*ABS(MOD('VSWR Calculator'!$C$23/Calculator!$F$20/2,1)-0.5))))/'VSWR Calculator'!$C$25)+$C63)^2+(1500*ABS(SIN(2*PI()*MOD(Calculator!$B$30/Calculator!$F$20,1)))*IF(MOD(Calculator!$B$30/Calculator!$F$20,1)&lt;0.5,-1,1))^2))/(1-SQRT(((50*POWER(80,POWER(COS(PI()*MOD(Calculator!$B$30/Calculator!$F$20,1)),2))+MIN(500,MAX(30,100*EXP(-0.3*'VSWR Calculator'!$C$24)*(1+3*ABS(MOD('VSWR Calculator'!$C$23/Calculator!$F$20/2,1)-0.5))))/'VSWR Calculator'!$C$25)-$C63)^2+(1500*ABS(SIN(2*PI()*MOD(Calculator!$B$30/Calculator!$F$20,1)))*IF(MOD(Calculator!$B$30/Calculator!$F$20,1)&lt;0.5,-1,1))^2)/SQRT(((50*POWER(80,POWER(COS(PI()*MOD(Calculator!$B$30/Calculator!$F$20,1)),2))+MIN(500,MAX(30,100*EXP(-0.3*'VSWR Calculator'!$C$24)*(1+3*ABS(MOD('VSWR Calculator'!$C$23/Calculator!$F$20/2,1)-0.5))))/'VSWR Calculator'!$C$25)+$C63)^2+(1500*ABS(SIN(2*PI()*MOD(Calculator!$B$30/Calculator!$F$20,1)))*IF(MOD(Calculator!$B$30/Calculator!$F$20,1)&lt;0.5,-1,1))^2)),2))</f>
        <v>—</v>
      </c>
      <c r="CH63" s="253" t="str">
        <f aca="false">IF(OR(Calculator!$E$21&lt;&gt;"YES",Calculator!$B$30&lt;Calculator!$G$21),"—",ROUND((1+SQRT(((50*POWER(80,POWER(COS(PI()*MOD(Calculator!$B$30/Calculator!$F$21,1)),2))+MIN(500,MAX(30,100*EXP(-0.3*'VSWR Calculator'!$C$24)*(1+3*ABS(MOD('VSWR Calculator'!$C$23/Calculator!$F$21/2,1)-0.5))))/'VSWR Calculator'!$C$25)-$C63)^2+(1500*ABS(SIN(2*PI()*MOD(Calculator!$B$30/Calculator!$F$21,1)))*IF(MOD(Calculator!$B$30/Calculator!$F$21,1)&lt;0.5,-1,1))^2)/SQRT(((50*POWER(80,POWER(COS(PI()*MOD(Calculator!$B$30/Calculator!$F$21,1)),2))+MIN(500,MAX(30,100*EXP(-0.3*'VSWR Calculator'!$C$24)*(1+3*ABS(MOD('VSWR Calculator'!$C$23/Calculator!$F$21/2,1)-0.5))))/'VSWR Calculator'!$C$25)+$C63)^2+(1500*ABS(SIN(2*PI()*MOD(Calculator!$B$30/Calculator!$F$21,1)))*IF(MOD(Calculator!$B$30/Calculator!$F$21,1)&lt;0.5,-1,1))^2))/(1-SQRT(((50*POWER(80,POWER(COS(PI()*MOD(Calculator!$B$30/Calculator!$F$21,1)),2))+MIN(500,MAX(30,100*EXP(-0.3*'VSWR Calculator'!$C$24)*(1+3*ABS(MOD('VSWR Calculator'!$C$23/Calculator!$F$21/2,1)-0.5))))/'VSWR Calculator'!$C$25)-$C63)^2+(1500*ABS(SIN(2*PI()*MOD(Calculator!$B$30/Calculator!$F$21,1)))*IF(MOD(Calculator!$B$30/Calculator!$F$21,1)&lt;0.5,-1,1))^2)/SQRT(((50*POWER(80,POWER(COS(PI()*MOD(Calculator!$B$30/Calculator!$F$21,1)),2))+MIN(500,MAX(30,100*EXP(-0.3*'VSWR Calculator'!$C$24)*(1+3*ABS(MOD('VSWR Calculator'!$C$23/Calculator!$F$21/2,1)-0.5))))/'VSWR Calculator'!$C$25)+$C63)^2+(1500*ABS(SIN(2*PI()*MOD(Calculator!$B$30/Calculator!$F$21,1)))*IF(MOD(Calculator!$B$30/Calculator!$F$21,1)&lt;0.5,-1,1))^2)),2))</f>
        <v>—</v>
      </c>
      <c r="CI63" s="253" t="str">
        <f aca="false">IF(OR(Calculator!$E$22&lt;&gt;"YES",Calculator!$B$30&lt;Calculator!$G$22),"—",ROUND((1+SQRT(((50*POWER(80,POWER(COS(PI()*MOD(Calculator!$B$30/Calculator!$F$22,1)),2))+MIN(500,MAX(30,100*EXP(-0.3*'VSWR Calculator'!$C$24)*(1+3*ABS(MOD('VSWR Calculator'!$C$23/Calculator!$F$22/2,1)-0.5))))/'VSWR Calculator'!$C$25)-$C63)^2+(1500*ABS(SIN(2*PI()*MOD(Calculator!$B$30/Calculator!$F$22,1)))*IF(MOD(Calculator!$B$30/Calculator!$F$22,1)&lt;0.5,-1,1))^2)/SQRT(((50*POWER(80,POWER(COS(PI()*MOD(Calculator!$B$30/Calculator!$F$22,1)),2))+MIN(500,MAX(30,100*EXP(-0.3*'VSWR Calculator'!$C$24)*(1+3*ABS(MOD('VSWR Calculator'!$C$23/Calculator!$F$22/2,1)-0.5))))/'VSWR Calculator'!$C$25)+$C63)^2+(1500*ABS(SIN(2*PI()*MOD(Calculator!$B$30/Calculator!$F$22,1)))*IF(MOD(Calculator!$B$30/Calculator!$F$22,1)&lt;0.5,-1,1))^2))/(1-SQRT(((50*POWER(80,POWER(COS(PI()*MOD(Calculator!$B$30/Calculator!$F$22,1)),2))+MIN(500,MAX(30,100*EXP(-0.3*'VSWR Calculator'!$C$24)*(1+3*ABS(MOD('VSWR Calculator'!$C$23/Calculator!$F$22/2,1)-0.5))))/'VSWR Calculator'!$C$25)-$C63)^2+(1500*ABS(SIN(2*PI()*MOD(Calculator!$B$30/Calculator!$F$22,1)))*IF(MOD(Calculator!$B$30/Calculator!$F$22,1)&lt;0.5,-1,1))^2)/SQRT(((50*POWER(80,POWER(COS(PI()*MOD(Calculator!$B$30/Calculator!$F$22,1)),2))+MIN(500,MAX(30,100*EXP(-0.3*'VSWR Calculator'!$C$24)*(1+3*ABS(MOD('VSWR Calculator'!$C$23/Calculator!$F$22/2,1)-0.5))))/'VSWR Calculator'!$C$25)+$C63)^2+(1500*ABS(SIN(2*PI()*MOD(Calculator!$B$30/Calculator!$F$22,1)))*IF(MOD(Calculator!$B$30/Calculator!$F$22,1)&lt;0.5,-1,1))^2)),2))</f>
        <v>—</v>
      </c>
      <c r="CJ63" s="253" t="n">
        <f aca="false">IFERROR(ROUND((IF(ISNUMBER(BY63),BY63,0)+IF(ISNUMBER(BZ63),BZ63,0)+IF(ISNUMBER(CA63),CA63,0)+IF(ISNUMBER(CB63),CB63,0)+IF(ISNUMBER(CC63),CC63,0)+IF(ISNUMBER(CD63),CD63,0)+IF(ISNUMBER(CE63),CE63,0)+IF(ISNUMBER(CF63),CF63,0)+IF(ISNUMBER(CG63),CG63,0)+IF(ISNUMBER(CH63),CH63,0)+IF(ISNUMBER(CI63),CI63,0))/(IF(ISNUMBER(BY63),1,0)+IF(ISNUMBER(BZ63),1,0)+IF(ISNUMBER(CA63),1,0)+IF(ISNUMBER(CB63),1,0)+IF(ISNUMBER(CC63),1,0)+IF(ISNUMBER(CD63),1,0)+IF(ISNUMBER(CE63),1,0)+IF(ISNUMBER(CF63),1,0)+IF(ISNUMBER(CG63),1,0)+IF(ISNUMBER(CH63),1,0)+IF(ISNUMBER(CI63),1,0)),4),"")</f>
        <v>14</v>
      </c>
      <c r="CK63" s="253" t="str">
        <f aca="false">IF(OR(Calculator!$E$12&lt;&gt;"YES",Calculator!$B$31&lt;Calculator!$G$12),"—",ROUND((1+SQRT(((50*POWER(80,POWER(COS(PI()*MOD(Calculator!$B$31/Calculator!$F$12,1)),2))+MIN(500,MAX(30,100*EXP(-0.3*'VSWR Calculator'!$C$24)*(1+3*ABS(MOD('VSWR Calculator'!$C$23/Calculator!$F$12/2,1)-0.5))))/'VSWR Calculator'!$C$25)-$C63)^2+(1500*ABS(SIN(2*PI()*MOD(Calculator!$B$31/Calculator!$F$12,1)))*IF(MOD(Calculator!$B$31/Calculator!$F$12,1)&lt;0.5,-1,1))^2)/SQRT(((50*POWER(80,POWER(COS(PI()*MOD(Calculator!$B$31/Calculator!$F$12,1)),2))+MIN(500,MAX(30,100*EXP(-0.3*'VSWR Calculator'!$C$24)*(1+3*ABS(MOD('VSWR Calculator'!$C$23/Calculator!$F$12/2,1)-0.5))))/'VSWR Calculator'!$C$25)+$C63)^2+(1500*ABS(SIN(2*PI()*MOD(Calculator!$B$31/Calculator!$F$12,1)))*IF(MOD(Calculator!$B$31/Calculator!$F$12,1)&lt;0.5,-1,1))^2))/(1-SQRT(((50*POWER(80,POWER(COS(PI()*MOD(Calculator!$B$31/Calculator!$F$12,1)),2))+MIN(500,MAX(30,100*EXP(-0.3*'VSWR Calculator'!$C$24)*(1+3*ABS(MOD('VSWR Calculator'!$C$23/Calculator!$F$12/2,1)-0.5))))/'VSWR Calculator'!$C$25)-$C63)^2+(1500*ABS(SIN(2*PI()*MOD(Calculator!$B$31/Calculator!$F$12,1)))*IF(MOD(Calculator!$B$31/Calculator!$F$12,1)&lt;0.5,-1,1))^2)/SQRT(((50*POWER(80,POWER(COS(PI()*MOD(Calculator!$B$31/Calculator!$F$12,1)),2))+MIN(500,MAX(30,100*EXP(-0.3*'VSWR Calculator'!$C$24)*(1+3*ABS(MOD('VSWR Calculator'!$C$23/Calculator!$F$12/2,1)-0.5))))/'VSWR Calculator'!$C$25)+$C63)^2+(1500*ABS(SIN(2*PI()*MOD(Calculator!$B$31/Calculator!$F$12,1)))*IF(MOD(Calculator!$B$31/Calculator!$F$12,1)&lt;0.5,-1,1))^2)),2))</f>
        <v>—</v>
      </c>
      <c r="CL63" s="253" t="str">
        <f aca="false">IF(OR(Calculator!$E$13&lt;&gt;"YES",Calculator!$B$31&lt;Calculator!$G$13),"—",ROUND((1+SQRT(((50*POWER(80,POWER(COS(PI()*MOD(Calculator!$B$31/Calculator!$F$13,1)),2))+MIN(500,MAX(30,100*EXP(-0.3*'VSWR Calculator'!$C$24)*(1+3*ABS(MOD('VSWR Calculator'!$C$23/Calculator!$F$13/2,1)-0.5))))/'VSWR Calculator'!$C$25)-$C63)^2+(1500*ABS(SIN(2*PI()*MOD(Calculator!$B$31/Calculator!$F$13,1)))*IF(MOD(Calculator!$B$31/Calculator!$F$13,1)&lt;0.5,-1,1))^2)/SQRT(((50*POWER(80,POWER(COS(PI()*MOD(Calculator!$B$31/Calculator!$F$13,1)),2))+MIN(500,MAX(30,100*EXP(-0.3*'VSWR Calculator'!$C$24)*(1+3*ABS(MOD('VSWR Calculator'!$C$23/Calculator!$F$13/2,1)-0.5))))/'VSWR Calculator'!$C$25)+$C63)^2+(1500*ABS(SIN(2*PI()*MOD(Calculator!$B$31/Calculator!$F$13,1)))*IF(MOD(Calculator!$B$31/Calculator!$F$13,1)&lt;0.5,-1,1))^2))/(1-SQRT(((50*POWER(80,POWER(COS(PI()*MOD(Calculator!$B$31/Calculator!$F$13,1)),2))+MIN(500,MAX(30,100*EXP(-0.3*'VSWR Calculator'!$C$24)*(1+3*ABS(MOD('VSWR Calculator'!$C$23/Calculator!$F$13/2,1)-0.5))))/'VSWR Calculator'!$C$25)-$C63)^2+(1500*ABS(SIN(2*PI()*MOD(Calculator!$B$31/Calculator!$F$13,1)))*IF(MOD(Calculator!$B$31/Calculator!$F$13,1)&lt;0.5,-1,1))^2)/SQRT(((50*POWER(80,POWER(COS(PI()*MOD(Calculator!$B$31/Calculator!$F$13,1)),2))+MIN(500,MAX(30,100*EXP(-0.3*'VSWR Calculator'!$C$24)*(1+3*ABS(MOD('VSWR Calculator'!$C$23/Calculator!$F$13/2,1)-0.5))))/'VSWR Calculator'!$C$25)+$C63)^2+(1500*ABS(SIN(2*PI()*MOD(Calculator!$B$31/Calculator!$F$13,1)))*IF(MOD(Calculator!$B$31/Calculator!$F$13,1)&lt;0.5,-1,1))^2)),2))</f>
        <v>—</v>
      </c>
      <c r="CM63" s="253" t="str">
        <f aca="false">IF(OR(Calculator!$E$14&lt;&gt;"YES",Calculator!$B$31&lt;Calculator!$G$14),"—",ROUND((1+SQRT(((50*POWER(80,POWER(COS(PI()*MOD(Calculator!$B$31/Calculator!$F$14,1)),2))+MIN(500,MAX(30,100*EXP(-0.3*'VSWR Calculator'!$C$24)*(1+3*ABS(MOD('VSWR Calculator'!$C$23/Calculator!$F$14/2,1)-0.5))))/'VSWR Calculator'!$C$25)-$C63)^2+(1500*ABS(SIN(2*PI()*MOD(Calculator!$B$31/Calculator!$F$14,1)))*IF(MOD(Calculator!$B$31/Calculator!$F$14,1)&lt;0.5,-1,1))^2)/SQRT(((50*POWER(80,POWER(COS(PI()*MOD(Calculator!$B$31/Calculator!$F$14,1)),2))+MIN(500,MAX(30,100*EXP(-0.3*'VSWR Calculator'!$C$24)*(1+3*ABS(MOD('VSWR Calculator'!$C$23/Calculator!$F$14/2,1)-0.5))))/'VSWR Calculator'!$C$25)+$C63)^2+(1500*ABS(SIN(2*PI()*MOD(Calculator!$B$31/Calculator!$F$14,1)))*IF(MOD(Calculator!$B$31/Calculator!$F$14,1)&lt;0.5,-1,1))^2))/(1-SQRT(((50*POWER(80,POWER(COS(PI()*MOD(Calculator!$B$31/Calculator!$F$14,1)),2))+MIN(500,MAX(30,100*EXP(-0.3*'VSWR Calculator'!$C$24)*(1+3*ABS(MOD('VSWR Calculator'!$C$23/Calculator!$F$14/2,1)-0.5))))/'VSWR Calculator'!$C$25)-$C63)^2+(1500*ABS(SIN(2*PI()*MOD(Calculator!$B$31/Calculator!$F$14,1)))*IF(MOD(Calculator!$B$31/Calculator!$F$14,1)&lt;0.5,-1,1))^2)/SQRT(((50*POWER(80,POWER(COS(PI()*MOD(Calculator!$B$31/Calculator!$F$14,1)),2))+MIN(500,MAX(30,100*EXP(-0.3*'VSWR Calculator'!$C$24)*(1+3*ABS(MOD('VSWR Calculator'!$C$23/Calculator!$F$14/2,1)-0.5))))/'VSWR Calculator'!$C$25)+$C63)^2+(1500*ABS(SIN(2*PI()*MOD(Calculator!$B$31/Calculator!$F$14,1)))*IF(MOD(Calculator!$B$31/Calculator!$F$14,1)&lt;0.5,-1,1))^2)),2))</f>
        <v>—</v>
      </c>
      <c r="CN63" s="253" t="n">
        <f aca="false">IF(OR(Calculator!$E$15&lt;&gt;"YES",Calculator!$B$31&lt;Calculator!$G$15),"—",ROUND((1+SQRT(((50*POWER(80,POWER(COS(PI()*MOD(Calculator!$B$31/Calculator!$F$15,1)),2))+MIN(500,MAX(30,100*EXP(-0.3*'VSWR Calculator'!$C$24)*(1+3*ABS(MOD('VSWR Calculator'!$C$23/Calculator!$F$15/2,1)-0.5))))/'VSWR Calculator'!$C$25)-$C63)^2+(1500*ABS(SIN(2*PI()*MOD(Calculator!$B$31/Calculator!$F$15,1)))*IF(MOD(Calculator!$B$31/Calculator!$F$15,1)&lt;0.5,-1,1))^2)/SQRT(((50*POWER(80,POWER(COS(PI()*MOD(Calculator!$B$31/Calculator!$F$15,1)),2))+MIN(500,MAX(30,100*EXP(-0.3*'VSWR Calculator'!$C$24)*(1+3*ABS(MOD('VSWR Calculator'!$C$23/Calculator!$F$15/2,1)-0.5))))/'VSWR Calculator'!$C$25)+$C63)^2+(1500*ABS(SIN(2*PI()*MOD(Calculator!$B$31/Calculator!$F$15,1)))*IF(MOD(Calculator!$B$31/Calculator!$F$15,1)&lt;0.5,-1,1))^2))/(1-SQRT(((50*POWER(80,POWER(COS(PI()*MOD(Calculator!$B$31/Calculator!$F$15,1)),2))+MIN(500,MAX(30,100*EXP(-0.3*'VSWR Calculator'!$C$24)*(1+3*ABS(MOD('VSWR Calculator'!$C$23/Calculator!$F$15/2,1)-0.5))))/'VSWR Calculator'!$C$25)-$C63)^2+(1500*ABS(SIN(2*PI()*MOD(Calculator!$B$31/Calculator!$F$15,1)))*IF(MOD(Calculator!$B$31/Calculator!$F$15,1)&lt;0.5,-1,1))^2)/SQRT(((50*POWER(80,POWER(COS(PI()*MOD(Calculator!$B$31/Calculator!$F$15,1)),2))+MIN(500,MAX(30,100*EXP(-0.3*'VSWR Calculator'!$C$24)*(1+3*ABS(MOD('VSWR Calculator'!$C$23/Calculator!$F$15/2,1)-0.5))))/'VSWR Calculator'!$C$25)+$C63)^2+(1500*ABS(SIN(2*PI()*MOD(Calculator!$B$31/Calculator!$F$15,1)))*IF(MOD(Calculator!$B$31/Calculator!$F$15,1)&lt;0.5,-1,1))^2)),2))</f>
        <v>14.28</v>
      </c>
      <c r="CO63" s="253" t="str">
        <f aca="false">IF(OR(Calculator!$E$16&lt;&gt;"YES",Calculator!$B$31&lt;Calculator!$G$16),"—",ROUND((1+SQRT(((50*POWER(80,POWER(COS(PI()*MOD(Calculator!$B$31/Calculator!$F$16,1)),2))+MIN(500,MAX(30,100*EXP(-0.3*'VSWR Calculator'!$C$24)*(1+3*ABS(MOD('VSWR Calculator'!$C$23/Calculator!$F$16/2,1)-0.5))))/'VSWR Calculator'!$C$25)-$C63)^2+(1500*ABS(SIN(2*PI()*MOD(Calculator!$B$31/Calculator!$F$16,1)))*IF(MOD(Calculator!$B$31/Calculator!$F$16,1)&lt;0.5,-1,1))^2)/SQRT(((50*POWER(80,POWER(COS(PI()*MOD(Calculator!$B$31/Calculator!$F$16,1)),2))+MIN(500,MAX(30,100*EXP(-0.3*'VSWR Calculator'!$C$24)*(1+3*ABS(MOD('VSWR Calculator'!$C$23/Calculator!$F$16/2,1)-0.5))))/'VSWR Calculator'!$C$25)+$C63)^2+(1500*ABS(SIN(2*PI()*MOD(Calculator!$B$31/Calculator!$F$16,1)))*IF(MOD(Calculator!$B$31/Calculator!$F$16,1)&lt;0.5,-1,1))^2))/(1-SQRT(((50*POWER(80,POWER(COS(PI()*MOD(Calculator!$B$31/Calculator!$F$16,1)),2))+MIN(500,MAX(30,100*EXP(-0.3*'VSWR Calculator'!$C$24)*(1+3*ABS(MOD('VSWR Calculator'!$C$23/Calculator!$F$16/2,1)-0.5))))/'VSWR Calculator'!$C$25)-$C63)^2+(1500*ABS(SIN(2*PI()*MOD(Calculator!$B$31/Calculator!$F$16,1)))*IF(MOD(Calculator!$B$31/Calculator!$F$16,1)&lt;0.5,-1,1))^2)/SQRT(((50*POWER(80,POWER(COS(PI()*MOD(Calculator!$B$31/Calculator!$F$16,1)),2))+MIN(500,MAX(30,100*EXP(-0.3*'VSWR Calculator'!$C$24)*(1+3*ABS(MOD('VSWR Calculator'!$C$23/Calculator!$F$16/2,1)-0.5))))/'VSWR Calculator'!$C$25)+$C63)^2+(1500*ABS(SIN(2*PI()*MOD(Calculator!$B$31/Calculator!$F$16,1)))*IF(MOD(Calculator!$B$31/Calculator!$F$16,1)&lt;0.5,-1,1))^2)),2))</f>
        <v>—</v>
      </c>
      <c r="CP63" s="253" t="n">
        <f aca="false">IF(OR(Calculator!$E$17&lt;&gt;"YES",Calculator!$B$31&lt;Calculator!$G$17),"—",ROUND((1+SQRT(((50*POWER(80,POWER(COS(PI()*MOD(Calculator!$B$31/Calculator!$F$17,1)),2))+MIN(500,MAX(30,100*EXP(-0.3*'VSWR Calculator'!$C$24)*(1+3*ABS(MOD('VSWR Calculator'!$C$23/Calculator!$F$17/2,1)-0.5))))/'VSWR Calculator'!$C$25)-$C63)^2+(1500*ABS(SIN(2*PI()*MOD(Calculator!$B$31/Calculator!$F$17,1)))*IF(MOD(Calculator!$B$31/Calculator!$F$17,1)&lt;0.5,-1,1))^2)/SQRT(((50*POWER(80,POWER(COS(PI()*MOD(Calculator!$B$31/Calculator!$F$17,1)),2))+MIN(500,MAX(30,100*EXP(-0.3*'VSWR Calculator'!$C$24)*(1+3*ABS(MOD('VSWR Calculator'!$C$23/Calculator!$F$17/2,1)-0.5))))/'VSWR Calculator'!$C$25)+$C63)^2+(1500*ABS(SIN(2*PI()*MOD(Calculator!$B$31/Calculator!$F$17,1)))*IF(MOD(Calculator!$B$31/Calculator!$F$17,1)&lt;0.5,-1,1))^2))/(1-SQRT(((50*POWER(80,POWER(COS(PI()*MOD(Calculator!$B$31/Calculator!$F$17,1)),2))+MIN(500,MAX(30,100*EXP(-0.3*'VSWR Calculator'!$C$24)*(1+3*ABS(MOD('VSWR Calculator'!$C$23/Calculator!$F$17/2,1)-0.5))))/'VSWR Calculator'!$C$25)-$C63)^2+(1500*ABS(SIN(2*PI()*MOD(Calculator!$B$31/Calculator!$F$17,1)))*IF(MOD(Calculator!$B$31/Calculator!$F$17,1)&lt;0.5,-1,1))^2)/SQRT(((50*POWER(80,POWER(COS(PI()*MOD(Calculator!$B$31/Calculator!$F$17,1)),2))+MIN(500,MAX(30,100*EXP(-0.3*'VSWR Calculator'!$C$24)*(1+3*ABS(MOD('VSWR Calculator'!$C$23/Calculator!$F$17/2,1)-0.5))))/'VSWR Calculator'!$C$25)+$C63)^2+(1500*ABS(SIN(2*PI()*MOD(Calculator!$B$31/Calculator!$F$17,1)))*IF(MOD(Calculator!$B$31/Calculator!$F$17,1)&lt;0.5,-1,1))^2)),2))</f>
        <v>12.55</v>
      </c>
      <c r="CQ63" s="253" t="str">
        <f aca="false">IF(OR(Calculator!$E$18&lt;&gt;"YES",Calculator!$B$31&lt;Calculator!$G$18),"—",ROUND((1+SQRT(((50*POWER(80,POWER(COS(PI()*MOD(Calculator!$B$31/Calculator!$F$18,1)),2))+MIN(500,MAX(30,100*EXP(-0.3*'VSWR Calculator'!$C$24)*(1+3*ABS(MOD('VSWR Calculator'!$C$23/Calculator!$F$18/2,1)-0.5))))/'VSWR Calculator'!$C$25)-$C63)^2+(1500*ABS(SIN(2*PI()*MOD(Calculator!$B$31/Calculator!$F$18,1)))*IF(MOD(Calculator!$B$31/Calculator!$F$18,1)&lt;0.5,-1,1))^2)/SQRT(((50*POWER(80,POWER(COS(PI()*MOD(Calculator!$B$31/Calculator!$F$18,1)),2))+MIN(500,MAX(30,100*EXP(-0.3*'VSWR Calculator'!$C$24)*(1+3*ABS(MOD('VSWR Calculator'!$C$23/Calculator!$F$18/2,1)-0.5))))/'VSWR Calculator'!$C$25)+$C63)^2+(1500*ABS(SIN(2*PI()*MOD(Calculator!$B$31/Calculator!$F$18,1)))*IF(MOD(Calculator!$B$31/Calculator!$F$18,1)&lt;0.5,-1,1))^2))/(1-SQRT(((50*POWER(80,POWER(COS(PI()*MOD(Calculator!$B$31/Calculator!$F$18,1)),2))+MIN(500,MAX(30,100*EXP(-0.3*'VSWR Calculator'!$C$24)*(1+3*ABS(MOD('VSWR Calculator'!$C$23/Calculator!$F$18/2,1)-0.5))))/'VSWR Calculator'!$C$25)-$C63)^2+(1500*ABS(SIN(2*PI()*MOD(Calculator!$B$31/Calculator!$F$18,1)))*IF(MOD(Calculator!$B$31/Calculator!$F$18,1)&lt;0.5,-1,1))^2)/SQRT(((50*POWER(80,POWER(COS(PI()*MOD(Calculator!$B$31/Calculator!$F$18,1)),2))+MIN(500,MAX(30,100*EXP(-0.3*'VSWR Calculator'!$C$24)*(1+3*ABS(MOD('VSWR Calculator'!$C$23/Calculator!$F$18/2,1)-0.5))))/'VSWR Calculator'!$C$25)+$C63)^2+(1500*ABS(SIN(2*PI()*MOD(Calculator!$B$31/Calculator!$F$18,1)))*IF(MOD(Calculator!$B$31/Calculator!$F$18,1)&lt;0.5,-1,1))^2)),2))</f>
        <v>—</v>
      </c>
      <c r="CR63" s="253" t="str">
        <f aca="false">IF(OR(Calculator!$E$19&lt;&gt;"YES",Calculator!$B$31&lt;Calculator!$G$19),"—",ROUND((1+SQRT(((50*POWER(80,POWER(COS(PI()*MOD(Calculator!$B$31/Calculator!$F$19,1)),2))+MIN(500,MAX(30,100*EXP(-0.3*'VSWR Calculator'!$C$24)*(1+3*ABS(MOD('VSWR Calculator'!$C$23/Calculator!$F$19/2,1)-0.5))))/'VSWR Calculator'!$C$25)-$C63)^2+(1500*ABS(SIN(2*PI()*MOD(Calculator!$B$31/Calculator!$F$19,1)))*IF(MOD(Calculator!$B$31/Calculator!$F$19,1)&lt;0.5,-1,1))^2)/SQRT(((50*POWER(80,POWER(COS(PI()*MOD(Calculator!$B$31/Calculator!$F$19,1)),2))+MIN(500,MAX(30,100*EXP(-0.3*'VSWR Calculator'!$C$24)*(1+3*ABS(MOD('VSWR Calculator'!$C$23/Calculator!$F$19/2,1)-0.5))))/'VSWR Calculator'!$C$25)+$C63)^2+(1500*ABS(SIN(2*PI()*MOD(Calculator!$B$31/Calculator!$F$19,1)))*IF(MOD(Calculator!$B$31/Calculator!$F$19,1)&lt;0.5,-1,1))^2))/(1-SQRT(((50*POWER(80,POWER(COS(PI()*MOD(Calculator!$B$31/Calculator!$F$19,1)),2))+MIN(500,MAX(30,100*EXP(-0.3*'VSWR Calculator'!$C$24)*(1+3*ABS(MOD('VSWR Calculator'!$C$23/Calculator!$F$19/2,1)-0.5))))/'VSWR Calculator'!$C$25)-$C63)^2+(1500*ABS(SIN(2*PI()*MOD(Calculator!$B$31/Calculator!$F$19,1)))*IF(MOD(Calculator!$B$31/Calculator!$F$19,1)&lt;0.5,-1,1))^2)/SQRT(((50*POWER(80,POWER(COS(PI()*MOD(Calculator!$B$31/Calculator!$F$19,1)),2))+MIN(500,MAX(30,100*EXP(-0.3*'VSWR Calculator'!$C$24)*(1+3*ABS(MOD('VSWR Calculator'!$C$23/Calculator!$F$19/2,1)-0.5))))/'VSWR Calculator'!$C$25)+$C63)^2+(1500*ABS(SIN(2*PI()*MOD(Calculator!$B$31/Calculator!$F$19,1)))*IF(MOD(Calculator!$B$31/Calculator!$F$19,1)&lt;0.5,-1,1))^2)),2))</f>
        <v>—</v>
      </c>
      <c r="CS63" s="253" t="str">
        <f aca="false">IF(OR(Calculator!$E$20&lt;&gt;"YES",Calculator!$B$31&lt;Calculator!$G$20),"—",ROUND((1+SQRT(((50*POWER(80,POWER(COS(PI()*MOD(Calculator!$B$31/Calculator!$F$20,1)),2))+MIN(500,MAX(30,100*EXP(-0.3*'VSWR Calculator'!$C$24)*(1+3*ABS(MOD('VSWR Calculator'!$C$23/Calculator!$F$20/2,1)-0.5))))/'VSWR Calculator'!$C$25)-$C63)^2+(1500*ABS(SIN(2*PI()*MOD(Calculator!$B$31/Calculator!$F$20,1)))*IF(MOD(Calculator!$B$31/Calculator!$F$20,1)&lt;0.5,-1,1))^2)/SQRT(((50*POWER(80,POWER(COS(PI()*MOD(Calculator!$B$31/Calculator!$F$20,1)),2))+MIN(500,MAX(30,100*EXP(-0.3*'VSWR Calculator'!$C$24)*(1+3*ABS(MOD('VSWR Calculator'!$C$23/Calculator!$F$20/2,1)-0.5))))/'VSWR Calculator'!$C$25)+$C63)^2+(1500*ABS(SIN(2*PI()*MOD(Calculator!$B$31/Calculator!$F$20,1)))*IF(MOD(Calculator!$B$31/Calculator!$F$20,1)&lt;0.5,-1,1))^2))/(1-SQRT(((50*POWER(80,POWER(COS(PI()*MOD(Calculator!$B$31/Calculator!$F$20,1)),2))+MIN(500,MAX(30,100*EXP(-0.3*'VSWR Calculator'!$C$24)*(1+3*ABS(MOD('VSWR Calculator'!$C$23/Calculator!$F$20/2,1)-0.5))))/'VSWR Calculator'!$C$25)-$C63)^2+(1500*ABS(SIN(2*PI()*MOD(Calculator!$B$31/Calculator!$F$20,1)))*IF(MOD(Calculator!$B$31/Calculator!$F$20,1)&lt;0.5,-1,1))^2)/SQRT(((50*POWER(80,POWER(COS(PI()*MOD(Calculator!$B$31/Calculator!$F$20,1)),2))+MIN(500,MAX(30,100*EXP(-0.3*'VSWR Calculator'!$C$24)*(1+3*ABS(MOD('VSWR Calculator'!$C$23/Calculator!$F$20/2,1)-0.5))))/'VSWR Calculator'!$C$25)+$C63)^2+(1500*ABS(SIN(2*PI()*MOD(Calculator!$B$31/Calculator!$F$20,1)))*IF(MOD(Calculator!$B$31/Calculator!$F$20,1)&lt;0.5,-1,1))^2)),2))</f>
        <v>—</v>
      </c>
      <c r="CT63" s="253" t="str">
        <f aca="false">IF(OR(Calculator!$E$21&lt;&gt;"YES",Calculator!$B$31&lt;Calculator!$G$21),"—",ROUND((1+SQRT(((50*POWER(80,POWER(COS(PI()*MOD(Calculator!$B$31/Calculator!$F$21,1)),2))+MIN(500,MAX(30,100*EXP(-0.3*'VSWR Calculator'!$C$24)*(1+3*ABS(MOD('VSWR Calculator'!$C$23/Calculator!$F$21/2,1)-0.5))))/'VSWR Calculator'!$C$25)-$C63)^2+(1500*ABS(SIN(2*PI()*MOD(Calculator!$B$31/Calculator!$F$21,1)))*IF(MOD(Calculator!$B$31/Calculator!$F$21,1)&lt;0.5,-1,1))^2)/SQRT(((50*POWER(80,POWER(COS(PI()*MOD(Calculator!$B$31/Calculator!$F$21,1)),2))+MIN(500,MAX(30,100*EXP(-0.3*'VSWR Calculator'!$C$24)*(1+3*ABS(MOD('VSWR Calculator'!$C$23/Calculator!$F$21/2,1)-0.5))))/'VSWR Calculator'!$C$25)+$C63)^2+(1500*ABS(SIN(2*PI()*MOD(Calculator!$B$31/Calculator!$F$21,1)))*IF(MOD(Calculator!$B$31/Calculator!$F$21,1)&lt;0.5,-1,1))^2))/(1-SQRT(((50*POWER(80,POWER(COS(PI()*MOD(Calculator!$B$31/Calculator!$F$21,1)),2))+MIN(500,MAX(30,100*EXP(-0.3*'VSWR Calculator'!$C$24)*(1+3*ABS(MOD('VSWR Calculator'!$C$23/Calculator!$F$21/2,1)-0.5))))/'VSWR Calculator'!$C$25)-$C63)^2+(1500*ABS(SIN(2*PI()*MOD(Calculator!$B$31/Calculator!$F$21,1)))*IF(MOD(Calculator!$B$31/Calculator!$F$21,1)&lt;0.5,-1,1))^2)/SQRT(((50*POWER(80,POWER(COS(PI()*MOD(Calculator!$B$31/Calculator!$F$21,1)),2))+MIN(500,MAX(30,100*EXP(-0.3*'VSWR Calculator'!$C$24)*(1+3*ABS(MOD('VSWR Calculator'!$C$23/Calculator!$F$21/2,1)-0.5))))/'VSWR Calculator'!$C$25)+$C63)^2+(1500*ABS(SIN(2*PI()*MOD(Calculator!$B$31/Calculator!$F$21,1)))*IF(MOD(Calculator!$B$31/Calculator!$F$21,1)&lt;0.5,-1,1))^2)),2))</f>
        <v>—</v>
      </c>
      <c r="CU63" s="253" t="str">
        <f aca="false">IF(OR(Calculator!$E$22&lt;&gt;"YES",Calculator!$B$31&lt;Calculator!$G$22),"—",ROUND((1+SQRT(((50*POWER(80,POWER(COS(PI()*MOD(Calculator!$B$31/Calculator!$F$22,1)),2))+MIN(500,MAX(30,100*EXP(-0.3*'VSWR Calculator'!$C$24)*(1+3*ABS(MOD('VSWR Calculator'!$C$23/Calculator!$F$22/2,1)-0.5))))/'VSWR Calculator'!$C$25)-$C63)^2+(1500*ABS(SIN(2*PI()*MOD(Calculator!$B$31/Calculator!$F$22,1)))*IF(MOD(Calculator!$B$31/Calculator!$F$22,1)&lt;0.5,-1,1))^2)/SQRT(((50*POWER(80,POWER(COS(PI()*MOD(Calculator!$B$31/Calculator!$F$22,1)),2))+MIN(500,MAX(30,100*EXP(-0.3*'VSWR Calculator'!$C$24)*(1+3*ABS(MOD('VSWR Calculator'!$C$23/Calculator!$F$22/2,1)-0.5))))/'VSWR Calculator'!$C$25)+$C63)^2+(1500*ABS(SIN(2*PI()*MOD(Calculator!$B$31/Calculator!$F$22,1)))*IF(MOD(Calculator!$B$31/Calculator!$F$22,1)&lt;0.5,-1,1))^2))/(1-SQRT(((50*POWER(80,POWER(COS(PI()*MOD(Calculator!$B$31/Calculator!$F$22,1)),2))+MIN(500,MAX(30,100*EXP(-0.3*'VSWR Calculator'!$C$24)*(1+3*ABS(MOD('VSWR Calculator'!$C$23/Calculator!$F$22/2,1)-0.5))))/'VSWR Calculator'!$C$25)-$C63)^2+(1500*ABS(SIN(2*PI()*MOD(Calculator!$B$31/Calculator!$F$22,1)))*IF(MOD(Calculator!$B$31/Calculator!$F$22,1)&lt;0.5,-1,1))^2)/SQRT(((50*POWER(80,POWER(COS(PI()*MOD(Calculator!$B$31/Calculator!$F$22,1)),2))+MIN(500,MAX(30,100*EXP(-0.3*'VSWR Calculator'!$C$24)*(1+3*ABS(MOD('VSWR Calculator'!$C$23/Calculator!$F$22/2,1)-0.5))))/'VSWR Calculator'!$C$25)+$C63)^2+(1500*ABS(SIN(2*PI()*MOD(Calculator!$B$31/Calculator!$F$22,1)))*IF(MOD(Calculator!$B$31/Calculator!$F$22,1)&lt;0.5,-1,1))^2)),2))</f>
        <v>—</v>
      </c>
      <c r="CV63" s="253" t="n">
        <f aca="false">IFERROR(ROUND((IF(ISNUMBER(CK63),CK63,0)+IF(ISNUMBER(CL63),CL63,0)+IF(ISNUMBER(CM63),CM63,0)+IF(ISNUMBER(CN63),CN63,0)+IF(ISNUMBER(CO63),CO63,0)+IF(ISNUMBER(CP63),CP63,0)+IF(ISNUMBER(CQ63),CQ63,0)+IF(ISNUMBER(CR63),CR63,0)+IF(ISNUMBER(CS63),CS63,0)+IF(ISNUMBER(CT63),CT63,0)+IF(ISNUMBER(CU63),CU63,0))/(IF(ISNUMBER(CK63),1,0)+IF(ISNUMBER(CL63),1,0)+IF(ISNUMBER(CM63),1,0)+IF(ISNUMBER(CN63),1,0)+IF(ISNUMBER(CO63),1,0)+IF(ISNUMBER(CP63),1,0)+IF(ISNUMBER(CQ63),1,0)+IF(ISNUMBER(CR63),1,0)+IF(ISNUMBER(CS63),1,0)+IF(ISNUMBER(CT63),1,0)+IF(ISNUMBER(CU63),1,0)),4),"")</f>
        <v>13.415</v>
      </c>
      <c r="CW63" s="253" t="str">
        <f aca="false">IF(OR(Calculator!$E$12&lt;&gt;"YES",Calculator!$B$32&lt;Calculator!$G$12),"—",ROUND((1+SQRT(((50*POWER(80,POWER(COS(PI()*MOD(Calculator!$B$32/Calculator!$F$12,1)),2))+MIN(500,MAX(30,100*EXP(-0.3*'VSWR Calculator'!$C$24)*(1+3*ABS(MOD('VSWR Calculator'!$C$23/Calculator!$F$12/2,1)-0.5))))/'VSWR Calculator'!$C$25)-$C63)^2+(1500*ABS(SIN(2*PI()*MOD(Calculator!$B$32/Calculator!$F$12,1)))*IF(MOD(Calculator!$B$32/Calculator!$F$12,1)&lt;0.5,-1,1))^2)/SQRT(((50*POWER(80,POWER(COS(PI()*MOD(Calculator!$B$32/Calculator!$F$12,1)),2))+MIN(500,MAX(30,100*EXP(-0.3*'VSWR Calculator'!$C$24)*(1+3*ABS(MOD('VSWR Calculator'!$C$23/Calculator!$F$12/2,1)-0.5))))/'VSWR Calculator'!$C$25)+$C63)^2+(1500*ABS(SIN(2*PI()*MOD(Calculator!$B$32/Calculator!$F$12,1)))*IF(MOD(Calculator!$B$32/Calculator!$F$12,1)&lt;0.5,-1,1))^2))/(1-SQRT(((50*POWER(80,POWER(COS(PI()*MOD(Calculator!$B$32/Calculator!$F$12,1)),2))+MIN(500,MAX(30,100*EXP(-0.3*'VSWR Calculator'!$C$24)*(1+3*ABS(MOD('VSWR Calculator'!$C$23/Calculator!$F$12/2,1)-0.5))))/'VSWR Calculator'!$C$25)-$C63)^2+(1500*ABS(SIN(2*PI()*MOD(Calculator!$B$32/Calculator!$F$12,1)))*IF(MOD(Calculator!$B$32/Calculator!$F$12,1)&lt;0.5,-1,1))^2)/SQRT(((50*POWER(80,POWER(COS(PI()*MOD(Calculator!$B$32/Calculator!$F$12,1)),2))+MIN(500,MAX(30,100*EXP(-0.3*'VSWR Calculator'!$C$24)*(1+3*ABS(MOD('VSWR Calculator'!$C$23/Calculator!$F$12/2,1)-0.5))))/'VSWR Calculator'!$C$25)+$C63)^2+(1500*ABS(SIN(2*PI()*MOD(Calculator!$B$32/Calculator!$F$12,1)))*IF(MOD(Calculator!$B$32/Calculator!$F$12,1)&lt;0.5,-1,1))^2)),2))</f>
        <v>—</v>
      </c>
      <c r="CX63" s="253" t="str">
        <f aca="false">IF(OR(Calculator!$E$13&lt;&gt;"YES",Calculator!$B$32&lt;Calculator!$G$13),"—",ROUND((1+SQRT(((50*POWER(80,POWER(COS(PI()*MOD(Calculator!$B$32/Calculator!$F$13,1)),2))+MIN(500,MAX(30,100*EXP(-0.3*'VSWR Calculator'!$C$24)*(1+3*ABS(MOD('VSWR Calculator'!$C$23/Calculator!$F$13/2,1)-0.5))))/'VSWR Calculator'!$C$25)-$C63)^2+(1500*ABS(SIN(2*PI()*MOD(Calculator!$B$32/Calculator!$F$13,1)))*IF(MOD(Calculator!$B$32/Calculator!$F$13,1)&lt;0.5,-1,1))^2)/SQRT(((50*POWER(80,POWER(COS(PI()*MOD(Calculator!$B$32/Calculator!$F$13,1)),2))+MIN(500,MAX(30,100*EXP(-0.3*'VSWR Calculator'!$C$24)*(1+3*ABS(MOD('VSWR Calculator'!$C$23/Calculator!$F$13/2,1)-0.5))))/'VSWR Calculator'!$C$25)+$C63)^2+(1500*ABS(SIN(2*PI()*MOD(Calculator!$B$32/Calculator!$F$13,1)))*IF(MOD(Calculator!$B$32/Calculator!$F$13,1)&lt;0.5,-1,1))^2))/(1-SQRT(((50*POWER(80,POWER(COS(PI()*MOD(Calculator!$B$32/Calculator!$F$13,1)),2))+MIN(500,MAX(30,100*EXP(-0.3*'VSWR Calculator'!$C$24)*(1+3*ABS(MOD('VSWR Calculator'!$C$23/Calculator!$F$13/2,1)-0.5))))/'VSWR Calculator'!$C$25)-$C63)^2+(1500*ABS(SIN(2*PI()*MOD(Calculator!$B$32/Calculator!$F$13,1)))*IF(MOD(Calculator!$B$32/Calculator!$F$13,1)&lt;0.5,-1,1))^2)/SQRT(((50*POWER(80,POWER(COS(PI()*MOD(Calculator!$B$32/Calculator!$F$13,1)),2))+MIN(500,MAX(30,100*EXP(-0.3*'VSWR Calculator'!$C$24)*(1+3*ABS(MOD('VSWR Calculator'!$C$23/Calculator!$F$13/2,1)-0.5))))/'VSWR Calculator'!$C$25)+$C63)^2+(1500*ABS(SIN(2*PI()*MOD(Calculator!$B$32/Calculator!$F$13,1)))*IF(MOD(Calculator!$B$32/Calculator!$F$13,1)&lt;0.5,-1,1))^2)),2))</f>
        <v>—</v>
      </c>
      <c r="CY63" s="253" t="str">
        <f aca="false">IF(OR(Calculator!$E$14&lt;&gt;"YES",Calculator!$B$32&lt;Calculator!$G$14),"—",ROUND((1+SQRT(((50*POWER(80,POWER(COS(PI()*MOD(Calculator!$B$32/Calculator!$F$14,1)),2))+MIN(500,MAX(30,100*EXP(-0.3*'VSWR Calculator'!$C$24)*(1+3*ABS(MOD('VSWR Calculator'!$C$23/Calculator!$F$14/2,1)-0.5))))/'VSWR Calculator'!$C$25)-$C63)^2+(1500*ABS(SIN(2*PI()*MOD(Calculator!$B$32/Calculator!$F$14,1)))*IF(MOD(Calculator!$B$32/Calculator!$F$14,1)&lt;0.5,-1,1))^2)/SQRT(((50*POWER(80,POWER(COS(PI()*MOD(Calculator!$B$32/Calculator!$F$14,1)),2))+MIN(500,MAX(30,100*EXP(-0.3*'VSWR Calculator'!$C$24)*(1+3*ABS(MOD('VSWR Calculator'!$C$23/Calculator!$F$14/2,1)-0.5))))/'VSWR Calculator'!$C$25)+$C63)^2+(1500*ABS(SIN(2*PI()*MOD(Calculator!$B$32/Calculator!$F$14,1)))*IF(MOD(Calculator!$B$32/Calculator!$F$14,1)&lt;0.5,-1,1))^2))/(1-SQRT(((50*POWER(80,POWER(COS(PI()*MOD(Calculator!$B$32/Calculator!$F$14,1)),2))+MIN(500,MAX(30,100*EXP(-0.3*'VSWR Calculator'!$C$24)*(1+3*ABS(MOD('VSWR Calculator'!$C$23/Calculator!$F$14/2,1)-0.5))))/'VSWR Calculator'!$C$25)-$C63)^2+(1500*ABS(SIN(2*PI()*MOD(Calculator!$B$32/Calculator!$F$14,1)))*IF(MOD(Calculator!$B$32/Calculator!$F$14,1)&lt;0.5,-1,1))^2)/SQRT(((50*POWER(80,POWER(COS(PI()*MOD(Calculator!$B$32/Calculator!$F$14,1)),2))+MIN(500,MAX(30,100*EXP(-0.3*'VSWR Calculator'!$C$24)*(1+3*ABS(MOD('VSWR Calculator'!$C$23/Calculator!$F$14/2,1)-0.5))))/'VSWR Calculator'!$C$25)+$C63)^2+(1500*ABS(SIN(2*PI()*MOD(Calculator!$B$32/Calculator!$F$14,1)))*IF(MOD(Calculator!$B$32/Calculator!$F$14,1)&lt;0.5,-1,1))^2)),2))</f>
        <v>—</v>
      </c>
      <c r="CZ63" s="253" t="n">
        <f aca="false">IF(OR(Calculator!$E$15&lt;&gt;"YES",Calculator!$B$32&lt;Calculator!$G$15),"—",ROUND((1+SQRT(((50*POWER(80,POWER(COS(PI()*MOD(Calculator!$B$32/Calculator!$F$15,1)),2))+MIN(500,MAX(30,100*EXP(-0.3*'VSWR Calculator'!$C$24)*(1+3*ABS(MOD('VSWR Calculator'!$C$23/Calculator!$F$15/2,1)-0.5))))/'VSWR Calculator'!$C$25)-$C63)^2+(1500*ABS(SIN(2*PI()*MOD(Calculator!$B$32/Calculator!$F$15,1)))*IF(MOD(Calculator!$B$32/Calculator!$F$15,1)&lt;0.5,-1,1))^2)/SQRT(((50*POWER(80,POWER(COS(PI()*MOD(Calculator!$B$32/Calculator!$F$15,1)),2))+MIN(500,MAX(30,100*EXP(-0.3*'VSWR Calculator'!$C$24)*(1+3*ABS(MOD('VSWR Calculator'!$C$23/Calculator!$F$15/2,1)-0.5))))/'VSWR Calculator'!$C$25)+$C63)^2+(1500*ABS(SIN(2*PI()*MOD(Calculator!$B$32/Calculator!$F$15,1)))*IF(MOD(Calculator!$B$32/Calculator!$F$15,1)&lt;0.5,-1,1))^2))/(1-SQRT(((50*POWER(80,POWER(COS(PI()*MOD(Calculator!$B$32/Calculator!$F$15,1)),2))+MIN(500,MAX(30,100*EXP(-0.3*'VSWR Calculator'!$C$24)*(1+3*ABS(MOD('VSWR Calculator'!$C$23/Calculator!$F$15/2,1)-0.5))))/'VSWR Calculator'!$C$25)-$C63)^2+(1500*ABS(SIN(2*PI()*MOD(Calculator!$B$32/Calculator!$F$15,1)))*IF(MOD(Calculator!$B$32/Calculator!$F$15,1)&lt;0.5,-1,1))^2)/SQRT(((50*POWER(80,POWER(COS(PI()*MOD(Calculator!$B$32/Calculator!$F$15,1)),2))+MIN(500,MAX(30,100*EXP(-0.3*'VSWR Calculator'!$C$24)*(1+3*ABS(MOD('VSWR Calculator'!$C$23/Calculator!$F$15/2,1)-0.5))))/'VSWR Calculator'!$C$25)+$C63)^2+(1500*ABS(SIN(2*PI()*MOD(Calculator!$B$32/Calculator!$F$15,1)))*IF(MOD(Calculator!$B$32/Calculator!$F$15,1)&lt;0.5,-1,1))^2)),2))</f>
        <v>2.49</v>
      </c>
      <c r="DA63" s="253" t="str">
        <f aca="false">IF(OR(Calculator!$E$16&lt;&gt;"YES",Calculator!$B$32&lt;Calculator!$G$16),"—",ROUND((1+SQRT(((50*POWER(80,POWER(COS(PI()*MOD(Calculator!$B$32/Calculator!$F$16,1)),2))+MIN(500,MAX(30,100*EXP(-0.3*'VSWR Calculator'!$C$24)*(1+3*ABS(MOD('VSWR Calculator'!$C$23/Calculator!$F$16/2,1)-0.5))))/'VSWR Calculator'!$C$25)-$C63)^2+(1500*ABS(SIN(2*PI()*MOD(Calculator!$B$32/Calculator!$F$16,1)))*IF(MOD(Calculator!$B$32/Calculator!$F$16,1)&lt;0.5,-1,1))^2)/SQRT(((50*POWER(80,POWER(COS(PI()*MOD(Calculator!$B$32/Calculator!$F$16,1)),2))+MIN(500,MAX(30,100*EXP(-0.3*'VSWR Calculator'!$C$24)*(1+3*ABS(MOD('VSWR Calculator'!$C$23/Calculator!$F$16/2,1)-0.5))))/'VSWR Calculator'!$C$25)+$C63)^2+(1500*ABS(SIN(2*PI()*MOD(Calculator!$B$32/Calculator!$F$16,1)))*IF(MOD(Calculator!$B$32/Calculator!$F$16,1)&lt;0.5,-1,1))^2))/(1-SQRT(((50*POWER(80,POWER(COS(PI()*MOD(Calculator!$B$32/Calculator!$F$16,1)),2))+MIN(500,MAX(30,100*EXP(-0.3*'VSWR Calculator'!$C$24)*(1+3*ABS(MOD('VSWR Calculator'!$C$23/Calculator!$F$16/2,1)-0.5))))/'VSWR Calculator'!$C$25)-$C63)^2+(1500*ABS(SIN(2*PI()*MOD(Calculator!$B$32/Calculator!$F$16,1)))*IF(MOD(Calculator!$B$32/Calculator!$F$16,1)&lt;0.5,-1,1))^2)/SQRT(((50*POWER(80,POWER(COS(PI()*MOD(Calculator!$B$32/Calculator!$F$16,1)),2))+MIN(500,MAX(30,100*EXP(-0.3*'VSWR Calculator'!$C$24)*(1+3*ABS(MOD('VSWR Calculator'!$C$23/Calculator!$F$16/2,1)-0.5))))/'VSWR Calculator'!$C$25)+$C63)^2+(1500*ABS(SIN(2*PI()*MOD(Calculator!$B$32/Calculator!$F$16,1)))*IF(MOD(Calculator!$B$32/Calculator!$F$16,1)&lt;0.5,-1,1))^2)),2))</f>
        <v>—</v>
      </c>
      <c r="DB63" s="253" t="n">
        <f aca="false">IF(OR(Calculator!$E$17&lt;&gt;"YES",Calculator!$B$32&lt;Calculator!$G$17),"—",ROUND((1+SQRT(((50*POWER(80,POWER(COS(PI()*MOD(Calculator!$B$32/Calculator!$F$17,1)),2))+MIN(500,MAX(30,100*EXP(-0.3*'VSWR Calculator'!$C$24)*(1+3*ABS(MOD('VSWR Calculator'!$C$23/Calculator!$F$17/2,1)-0.5))))/'VSWR Calculator'!$C$25)-$C63)^2+(1500*ABS(SIN(2*PI()*MOD(Calculator!$B$32/Calculator!$F$17,1)))*IF(MOD(Calculator!$B$32/Calculator!$F$17,1)&lt;0.5,-1,1))^2)/SQRT(((50*POWER(80,POWER(COS(PI()*MOD(Calculator!$B$32/Calculator!$F$17,1)),2))+MIN(500,MAX(30,100*EXP(-0.3*'VSWR Calculator'!$C$24)*(1+3*ABS(MOD('VSWR Calculator'!$C$23/Calculator!$F$17/2,1)-0.5))))/'VSWR Calculator'!$C$25)+$C63)^2+(1500*ABS(SIN(2*PI()*MOD(Calculator!$B$32/Calculator!$F$17,1)))*IF(MOD(Calculator!$B$32/Calculator!$F$17,1)&lt;0.5,-1,1))^2))/(1-SQRT(((50*POWER(80,POWER(COS(PI()*MOD(Calculator!$B$32/Calculator!$F$17,1)),2))+MIN(500,MAX(30,100*EXP(-0.3*'VSWR Calculator'!$C$24)*(1+3*ABS(MOD('VSWR Calculator'!$C$23/Calculator!$F$17/2,1)-0.5))))/'VSWR Calculator'!$C$25)-$C63)^2+(1500*ABS(SIN(2*PI()*MOD(Calculator!$B$32/Calculator!$F$17,1)))*IF(MOD(Calculator!$B$32/Calculator!$F$17,1)&lt;0.5,-1,1))^2)/SQRT(((50*POWER(80,POWER(COS(PI()*MOD(Calculator!$B$32/Calculator!$F$17,1)),2))+MIN(500,MAX(30,100*EXP(-0.3*'VSWR Calculator'!$C$24)*(1+3*ABS(MOD('VSWR Calculator'!$C$23/Calculator!$F$17/2,1)-0.5))))/'VSWR Calculator'!$C$25)+$C63)^2+(1500*ABS(SIN(2*PI()*MOD(Calculator!$B$32/Calculator!$F$17,1)))*IF(MOD(Calculator!$B$32/Calculator!$F$17,1)&lt;0.5,-1,1))^2)),2))</f>
        <v>13.04</v>
      </c>
      <c r="DC63" s="253" t="str">
        <f aca="false">IF(OR(Calculator!$E$18&lt;&gt;"YES",Calculator!$B$32&lt;Calculator!$G$18),"—",ROUND((1+SQRT(((50*POWER(80,POWER(COS(PI()*MOD(Calculator!$B$32/Calculator!$F$18,1)),2))+MIN(500,MAX(30,100*EXP(-0.3*'VSWR Calculator'!$C$24)*(1+3*ABS(MOD('VSWR Calculator'!$C$23/Calculator!$F$18/2,1)-0.5))))/'VSWR Calculator'!$C$25)-$C63)^2+(1500*ABS(SIN(2*PI()*MOD(Calculator!$B$32/Calculator!$F$18,1)))*IF(MOD(Calculator!$B$32/Calculator!$F$18,1)&lt;0.5,-1,1))^2)/SQRT(((50*POWER(80,POWER(COS(PI()*MOD(Calculator!$B$32/Calculator!$F$18,1)),2))+MIN(500,MAX(30,100*EXP(-0.3*'VSWR Calculator'!$C$24)*(1+3*ABS(MOD('VSWR Calculator'!$C$23/Calculator!$F$18/2,1)-0.5))))/'VSWR Calculator'!$C$25)+$C63)^2+(1500*ABS(SIN(2*PI()*MOD(Calculator!$B$32/Calculator!$F$18,1)))*IF(MOD(Calculator!$B$32/Calculator!$F$18,1)&lt;0.5,-1,1))^2))/(1-SQRT(((50*POWER(80,POWER(COS(PI()*MOD(Calculator!$B$32/Calculator!$F$18,1)),2))+MIN(500,MAX(30,100*EXP(-0.3*'VSWR Calculator'!$C$24)*(1+3*ABS(MOD('VSWR Calculator'!$C$23/Calculator!$F$18/2,1)-0.5))))/'VSWR Calculator'!$C$25)-$C63)^2+(1500*ABS(SIN(2*PI()*MOD(Calculator!$B$32/Calculator!$F$18,1)))*IF(MOD(Calculator!$B$32/Calculator!$F$18,1)&lt;0.5,-1,1))^2)/SQRT(((50*POWER(80,POWER(COS(PI()*MOD(Calculator!$B$32/Calculator!$F$18,1)),2))+MIN(500,MAX(30,100*EXP(-0.3*'VSWR Calculator'!$C$24)*(1+3*ABS(MOD('VSWR Calculator'!$C$23/Calculator!$F$18/2,1)-0.5))))/'VSWR Calculator'!$C$25)+$C63)^2+(1500*ABS(SIN(2*PI()*MOD(Calculator!$B$32/Calculator!$F$18,1)))*IF(MOD(Calculator!$B$32/Calculator!$F$18,1)&lt;0.5,-1,1))^2)),2))</f>
        <v>—</v>
      </c>
      <c r="DD63" s="253" t="str">
        <f aca="false">IF(OR(Calculator!$E$19&lt;&gt;"YES",Calculator!$B$32&lt;Calculator!$G$19),"—",ROUND((1+SQRT(((50*POWER(80,POWER(COS(PI()*MOD(Calculator!$B$32/Calculator!$F$19,1)),2))+MIN(500,MAX(30,100*EXP(-0.3*'VSWR Calculator'!$C$24)*(1+3*ABS(MOD('VSWR Calculator'!$C$23/Calculator!$F$19/2,1)-0.5))))/'VSWR Calculator'!$C$25)-$C63)^2+(1500*ABS(SIN(2*PI()*MOD(Calculator!$B$32/Calculator!$F$19,1)))*IF(MOD(Calculator!$B$32/Calculator!$F$19,1)&lt;0.5,-1,1))^2)/SQRT(((50*POWER(80,POWER(COS(PI()*MOD(Calculator!$B$32/Calculator!$F$19,1)),2))+MIN(500,MAX(30,100*EXP(-0.3*'VSWR Calculator'!$C$24)*(1+3*ABS(MOD('VSWR Calculator'!$C$23/Calculator!$F$19/2,1)-0.5))))/'VSWR Calculator'!$C$25)+$C63)^2+(1500*ABS(SIN(2*PI()*MOD(Calculator!$B$32/Calculator!$F$19,1)))*IF(MOD(Calculator!$B$32/Calculator!$F$19,1)&lt;0.5,-1,1))^2))/(1-SQRT(((50*POWER(80,POWER(COS(PI()*MOD(Calculator!$B$32/Calculator!$F$19,1)),2))+MIN(500,MAX(30,100*EXP(-0.3*'VSWR Calculator'!$C$24)*(1+3*ABS(MOD('VSWR Calculator'!$C$23/Calculator!$F$19/2,1)-0.5))))/'VSWR Calculator'!$C$25)-$C63)^2+(1500*ABS(SIN(2*PI()*MOD(Calculator!$B$32/Calculator!$F$19,1)))*IF(MOD(Calculator!$B$32/Calculator!$F$19,1)&lt;0.5,-1,1))^2)/SQRT(((50*POWER(80,POWER(COS(PI()*MOD(Calculator!$B$32/Calculator!$F$19,1)),2))+MIN(500,MAX(30,100*EXP(-0.3*'VSWR Calculator'!$C$24)*(1+3*ABS(MOD('VSWR Calculator'!$C$23/Calculator!$F$19/2,1)-0.5))))/'VSWR Calculator'!$C$25)+$C63)^2+(1500*ABS(SIN(2*PI()*MOD(Calculator!$B$32/Calculator!$F$19,1)))*IF(MOD(Calculator!$B$32/Calculator!$F$19,1)&lt;0.5,-1,1))^2)),2))</f>
        <v>—</v>
      </c>
      <c r="DE63" s="253" t="str">
        <f aca="false">IF(OR(Calculator!$E$20&lt;&gt;"YES",Calculator!$B$32&lt;Calculator!$G$20),"—",ROUND((1+SQRT(((50*POWER(80,POWER(COS(PI()*MOD(Calculator!$B$32/Calculator!$F$20,1)),2))+MIN(500,MAX(30,100*EXP(-0.3*'VSWR Calculator'!$C$24)*(1+3*ABS(MOD('VSWR Calculator'!$C$23/Calculator!$F$20/2,1)-0.5))))/'VSWR Calculator'!$C$25)-$C63)^2+(1500*ABS(SIN(2*PI()*MOD(Calculator!$B$32/Calculator!$F$20,1)))*IF(MOD(Calculator!$B$32/Calculator!$F$20,1)&lt;0.5,-1,1))^2)/SQRT(((50*POWER(80,POWER(COS(PI()*MOD(Calculator!$B$32/Calculator!$F$20,1)),2))+MIN(500,MAX(30,100*EXP(-0.3*'VSWR Calculator'!$C$24)*(1+3*ABS(MOD('VSWR Calculator'!$C$23/Calculator!$F$20/2,1)-0.5))))/'VSWR Calculator'!$C$25)+$C63)^2+(1500*ABS(SIN(2*PI()*MOD(Calculator!$B$32/Calculator!$F$20,1)))*IF(MOD(Calculator!$B$32/Calculator!$F$20,1)&lt;0.5,-1,1))^2))/(1-SQRT(((50*POWER(80,POWER(COS(PI()*MOD(Calculator!$B$32/Calculator!$F$20,1)),2))+MIN(500,MAX(30,100*EXP(-0.3*'VSWR Calculator'!$C$24)*(1+3*ABS(MOD('VSWR Calculator'!$C$23/Calculator!$F$20/2,1)-0.5))))/'VSWR Calculator'!$C$25)-$C63)^2+(1500*ABS(SIN(2*PI()*MOD(Calculator!$B$32/Calculator!$F$20,1)))*IF(MOD(Calculator!$B$32/Calculator!$F$20,1)&lt;0.5,-1,1))^2)/SQRT(((50*POWER(80,POWER(COS(PI()*MOD(Calculator!$B$32/Calculator!$F$20,1)),2))+MIN(500,MAX(30,100*EXP(-0.3*'VSWR Calculator'!$C$24)*(1+3*ABS(MOD('VSWR Calculator'!$C$23/Calculator!$F$20/2,1)-0.5))))/'VSWR Calculator'!$C$25)+$C63)^2+(1500*ABS(SIN(2*PI()*MOD(Calculator!$B$32/Calculator!$F$20,1)))*IF(MOD(Calculator!$B$32/Calculator!$F$20,1)&lt;0.5,-1,1))^2)),2))</f>
        <v>—</v>
      </c>
      <c r="DF63" s="253" t="str">
        <f aca="false">IF(OR(Calculator!$E$21&lt;&gt;"YES",Calculator!$B$32&lt;Calculator!$G$21),"—",ROUND((1+SQRT(((50*POWER(80,POWER(COS(PI()*MOD(Calculator!$B$32/Calculator!$F$21,1)),2))+MIN(500,MAX(30,100*EXP(-0.3*'VSWR Calculator'!$C$24)*(1+3*ABS(MOD('VSWR Calculator'!$C$23/Calculator!$F$21/2,1)-0.5))))/'VSWR Calculator'!$C$25)-$C63)^2+(1500*ABS(SIN(2*PI()*MOD(Calculator!$B$32/Calculator!$F$21,1)))*IF(MOD(Calculator!$B$32/Calculator!$F$21,1)&lt;0.5,-1,1))^2)/SQRT(((50*POWER(80,POWER(COS(PI()*MOD(Calculator!$B$32/Calculator!$F$21,1)),2))+MIN(500,MAX(30,100*EXP(-0.3*'VSWR Calculator'!$C$24)*(1+3*ABS(MOD('VSWR Calculator'!$C$23/Calculator!$F$21/2,1)-0.5))))/'VSWR Calculator'!$C$25)+$C63)^2+(1500*ABS(SIN(2*PI()*MOD(Calculator!$B$32/Calculator!$F$21,1)))*IF(MOD(Calculator!$B$32/Calculator!$F$21,1)&lt;0.5,-1,1))^2))/(1-SQRT(((50*POWER(80,POWER(COS(PI()*MOD(Calculator!$B$32/Calculator!$F$21,1)),2))+MIN(500,MAX(30,100*EXP(-0.3*'VSWR Calculator'!$C$24)*(1+3*ABS(MOD('VSWR Calculator'!$C$23/Calculator!$F$21/2,1)-0.5))))/'VSWR Calculator'!$C$25)-$C63)^2+(1500*ABS(SIN(2*PI()*MOD(Calculator!$B$32/Calculator!$F$21,1)))*IF(MOD(Calculator!$B$32/Calculator!$F$21,1)&lt;0.5,-1,1))^2)/SQRT(((50*POWER(80,POWER(COS(PI()*MOD(Calculator!$B$32/Calculator!$F$21,1)),2))+MIN(500,MAX(30,100*EXP(-0.3*'VSWR Calculator'!$C$24)*(1+3*ABS(MOD('VSWR Calculator'!$C$23/Calculator!$F$21/2,1)-0.5))))/'VSWR Calculator'!$C$25)+$C63)^2+(1500*ABS(SIN(2*PI()*MOD(Calculator!$B$32/Calculator!$F$21,1)))*IF(MOD(Calculator!$B$32/Calculator!$F$21,1)&lt;0.5,-1,1))^2)),2))</f>
        <v>—</v>
      </c>
      <c r="DG63" s="253" t="str">
        <f aca="false">IF(OR(Calculator!$E$22&lt;&gt;"YES",Calculator!$B$32&lt;Calculator!$G$22),"—",ROUND((1+SQRT(((50*POWER(80,POWER(COS(PI()*MOD(Calculator!$B$32/Calculator!$F$22,1)),2))+MIN(500,MAX(30,100*EXP(-0.3*'VSWR Calculator'!$C$24)*(1+3*ABS(MOD('VSWR Calculator'!$C$23/Calculator!$F$22/2,1)-0.5))))/'VSWR Calculator'!$C$25)-$C63)^2+(1500*ABS(SIN(2*PI()*MOD(Calculator!$B$32/Calculator!$F$22,1)))*IF(MOD(Calculator!$B$32/Calculator!$F$22,1)&lt;0.5,-1,1))^2)/SQRT(((50*POWER(80,POWER(COS(PI()*MOD(Calculator!$B$32/Calculator!$F$22,1)),2))+MIN(500,MAX(30,100*EXP(-0.3*'VSWR Calculator'!$C$24)*(1+3*ABS(MOD('VSWR Calculator'!$C$23/Calculator!$F$22/2,1)-0.5))))/'VSWR Calculator'!$C$25)+$C63)^2+(1500*ABS(SIN(2*PI()*MOD(Calculator!$B$32/Calculator!$F$22,1)))*IF(MOD(Calculator!$B$32/Calculator!$F$22,1)&lt;0.5,-1,1))^2))/(1-SQRT(((50*POWER(80,POWER(COS(PI()*MOD(Calculator!$B$32/Calculator!$F$22,1)),2))+MIN(500,MAX(30,100*EXP(-0.3*'VSWR Calculator'!$C$24)*(1+3*ABS(MOD('VSWR Calculator'!$C$23/Calculator!$F$22/2,1)-0.5))))/'VSWR Calculator'!$C$25)-$C63)^2+(1500*ABS(SIN(2*PI()*MOD(Calculator!$B$32/Calculator!$F$22,1)))*IF(MOD(Calculator!$B$32/Calculator!$F$22,1)&lt;0.5,-1,1))^2)/SQRT(((50*POWER(80,POWER(COS(PI()*MOD(Calculator!$B$32/Calculator!$F$22,1)),2))+MIN(500,MAX(30,100*EXP(-0.3*'VSWR Calculator'!$C$24)*(1+3*ABS(MOD('VSWR Calculator'!$C$23/Calculator!$F$22/2,1)-0.5))))/'VSWR Calculator'!$C$25)+$C63)^2+(1500*ABS(SIN(2*PI()*MOD(Calculator!$B$32/Calculator!$F$22,1)))*IF(MOD(Calculator!$B$32/Calculator!$F$22,1)&lt;0.5,-1,1))^2)),2))</f>
        <v>—</v>
      </c>
      <c r="DH63" s="253" t="n">
        <f aca="false">IFERROR(ROUND((IF(ISNUMBER(CW63),CW63,0)+IF(ISNUMBER(CX63),CX63,0)+IF(ISNUMBER(CY63),CY63,0)+IF(ISNUMBER(CZ63),CZ63,0)+IF(ISNUMBER(DA63),DA63,0)+IF(ISNUMBER(DB63),DB63,0)+IF(ISNUMBER(DC63),DC63,0)+IF(ISNUMBER(DD63),DD63,0)+IF(ISNUMBER(DE63),DE63,0)+IF(ISNUMBER(DF63),DF63,0)+IF(ISNUMBER(DG63),DG63,0))/(IF(ISNUMBER(CW63),1,0)+IF(ISNUMBER(CX63),1,0)+IF(ISNUMBER(CY63),1,0)+IF(ISNUMBER(CZ63),1,0)+IF(ISNUMBER(DA63),1,0)+IF(ISNUMBER(DB63),1,0)+IF(ISNUMBER(DC63),1,0)+IF(ISNUMBER(DD63),1,0)+IF(ISNUMBER(DE63),1,0)+IF(ISNUMBER(DF63),1,0)+IF(ISNUMBER(DG63),1,0)),4),"")</f>
        <v>7.765</v>
      </c>
      <c r="DI63" s="253" t="str">
        <f aca="false">IF(OR(Calculator!$E$12&lt;&gt;"YES",Calculator!$B$33&lt;Calculator!$G$12),"—",ROUND((1+SQRT(((50*POWER(80,POWER(COS(PI()*MOD(Calculator!$B$33/Calculator!$F$12,1)),2))+MIN(500,MAX(30,100*EXP(-0.3*'VSWR Calculator'!$C$24)*(1+3*ABS(MOD('VSWR Calculator'!$C$23/Calculator!$F$12/2,1)-0.5))))/'VSWR Calculator'!$C$25)-$C63)^2+(1500*ABS(SIN(2*PI()*MOD(Calculator!$B$33/Calculator!$F$12,1)))*IF(MOD(Calculator!$B$33/Calculator!$F$12,1)&lt;0.5,-1,1))^2)/SQRT(((50*POWER(80,POWER(COS(PI()*MOD(Calculator!$B$33/Calculator!$F$12,1)),2))+MIN(500,MAX(30,100*EXP(-0.3*'VSWR Calculator'!$C$24)*(1+3*ABS(MOD('VSWR Calculator'!$C$23/Calculator!$F$12/2,1)-0.5))))/'VSWR Calculator'!$C$25)+$C63)^2+(1500*ABS(SIN(2*PI()*MOD(Calculator!$B$33/Calculator!$F$12,1)))*IF(MOD(Calculator!$B$33/Calculator!$F$12,1)&lt;0.5,-1,1))^2))/(1-SQRT(((50*POWER(80,POWER(COS(PI()*MOD(Calculator!$B$33/Calculator!$F$12,1)),2))+MIN(500,MAX(30,100*EXP(-0.3*'VSWR Calculator'!$C$24)*(1+3*ABS(MOD('VSWR Calculator'!$C$23/Calculator!$F$12/2,1)-0.5))))/'VSWR Calculator'!$C$25)-$C63)^2+(1500*ABS(SIN(2*PI()*MOD(Calculator!$B$33/Calculator!$F$12,1)))*IF(MOD(Calculator!$B$33/Calculator!$F$12,1)&lt;0.5,-1,1))^2)/SQRT(((50*POWER(80,POWER(COS(PI()*MOD(Calculator!$B$33/Calculator!$F$12,1)),2))+MIN(500,MAX(30,100*EXP(-0.3*'VSWR Calculator'!$C$24)*(1+3*ABS(MOD('VSWR Calculator'!$C$23/Calculator!$F$12/2,1)-0.5))))/'VSWR Calculator'!$C$25)+$C63)^2+(1500*ABS(SIN(2*PI()*MOD(Calculator!$B$33/Calculator!$F$12,1)))*IF(MOD(Calculator!$B$33/Calculator!$F$12,1)&lt;0.5,-1,1))^2)),2))</f>
        <v>—</v>
      </c>
      <c r="DJ63" s="253" t="str">
        <f aca="false">IF(OR(Calculator!$E$13&lt;&gt;"YES",Calculator!$B$33&lt;Calculator!$G$13),"—",ROUND((1+SQRT(((50*POWER(80,POWER(COS(PI()*MOD(Calculator!$B$33/Calculator!$F$13,1)),2))+MIN(500,MAX(30,100*EXP(-0.3*'VSWR Calculator'!$C$24)*(1+3*ABS(MOD('VSWR Calculator'!$C$23/Calculator!$F$13/2,1)-0.5))))/'VSWR Calculator'!$C$25)-$C63)^2+(1500*ABS(SIN(2*PI()*MOD(Calculator!$B$33/Calculator!$F$13,1)))*IF(MOD(Calculator!$B$33/Calculator!$F$13,1)&lt;0.5,-1,1))^2)/SQRT(((50*POWER(80,POWER(COS(PI()*MOD(Calculator!$B$33/Calculator!$F$13,1)),2))+MIN(500,MAX(30,100*EXP(-0.3*'VSWR Calculator'!$C$24)*(1+3*ABS(MOD('VSWR Calculator'!$C$23/Calculator!$F$13/2,1)-0.5))))/'VSWR Calculator'!$C$25)+$C63)^2+(1500*ABS(SIN(2*PI()*MOD(Calculator!$B$33/Calculator!$F$13,1)))*IF(MOD(Calculator!$B$33/Calculator!$F$13,1)&lt;0.5,-1,1))^2))/(1-SQRT(((50*POWER(80,POWER(COS(PI()*MOD(Calculator!$B$33/Calculator!$F$13,1)),2))+MIN(500,MAX(30,100*EXP(-0.3*'VSWR Calculator'!$C$24)*(1+3*ABS(MOD('VSWR Calculator'!$C$23/Calculator!$F$13/2,1)-0.5))))/'VSWR Calculator'!$C$25)-$C63)^2+(1500*ABS(SIN(2*PI()*MOD(Calculator!$B$33/Calculator!$F$13,1)))*IF(MOD(Calculator!$B$33/Calculator!$F$13,1)&lt;0.5,-1,1))^2)/SQRT(((50*POWER(80,POWER(COS(PI()*MOD(Calculator!$B$33/Calculator!$F$13,1)),2))+MIN(500,MAX(30,100*EXP(-0.3*'VSWR Calculator'!$C$24)*(1+3*ABS(MOD('VSWR Calculator'!$C$23/Calculator!$F$13/2,1)-0.5))))/'VSWR Calculator'!$C$25)+$C63)^2+(1500*ABS(SIN(2*PI()*MOD(Calculator!$B$33/Calculator!$F$13,1)))*IF(MOD(Calculator!$B$33/Calculator!$F$13,1)&lt;0.5,-1,1))^2)),2))</f>
        <v>—</v>
      </c>
      <c r="DK63" s="253" t="str">
        <f aca="false">IF(OR(Calculator!$E$14&lt;&gt;"YES",Calculator!$B$33&lt;Calculator!$G$14),"—",ROUND((1+SQRT(((50*POWER(80,POWER(COS(PI()*MOD(Calculator!$B$33/Calculator!$F$14,1)),2))+MIN(500,MAX(30,100*EXP(-0.3*'VSWR Calculator'!$C$24)*(1+3*ABS(MOD('VSWR Calculator'!$C$23/Calculator!$F$14/2,1)-0.5))))/'VSWR Calculator'!$C$25)-$C63)^2+(1500*ABS(SIN(2*PI()*MOD(Calculator!$B$33/Calculator!$F$14,1)))*IF(MOD(Calculator!$B$33/Calculator!$F$14,1)&lt;0.5,-1,1))^2)/SQRT(((50*POWER(80,POWER(COS(PI()*MOD(Calculator!$B$33/Calculator!$F$14,1)),2))+MIN(500,MAX(30,100*EXP(-0.3*'VSWR Calculator'!$C$24)*(1+3*ABS(MOD('VSWR Calculator'!$C$23/Calculator!$F$14/2,1)-0.5))))/'VSWR Calculator'!$C$25)+$C63)^2+(1500*ABS(SIN(2*PI()*MOD(Calculator!$B$33/Calculator!$F$14,1)))*IF(MOD(Calculator!$B$33/Calculator!$F$14,1)&lt;0.5,-1,1))^2))/(1-SQRT(((50*POWER(80,POWER(COS(PI()*MOD(Calculator!$B$33/Calculator!$F$14,1)),2))+MIN(500,MAX(30,100*EXP(-0.3*'VSWR Calculator'!$C$24)*(1+3*ABS(MOD('VSWR Calculator'!$C$23/Calculator!$F$14/2,1)-0.5))))/'VSWR Calculator'!$C$25)-$C63)^2+(1500*ABS(SIN(2*PI()*MOD(Calculator!$B$33/Calculator!$F$14,1)))*IF(MOD(Calculator!$B$33/Calculator!$F$14,1)&lt;0.5,-1,1))^2)/SQRT(((50*POWER(80,POWER(COS(PI()*MOD(Calculator!$B$33/Calculator!$F$14,1)),2))+MIN(500,MAX(30,100*EXP(-0.3*'VSWR Calculator'!$C$24)*(1+3*ABS(MOD('VSWR Calculator'!$C$23/Calculator!$F$14/2,1)-0.5))))/'VSWR Calculator'!$C$25)+$C63)^2+(1500*ABS(SIN(2*PI()*MOD(Calculator!$B$33/Calculator!$F$14,1)))*IF(MOD(Calculator!$B$33/Calculator!$F$14,1)&lt;0.5,-1,1))^2)),2))</f>
        <v>—</v>
      </c>
      <c r="DL63" s="253" t="n">
        <f aca="false">IF(OR(Calculator!$E$15&lt;&gt;"YES",Calculator!$B$33&lt;Calculator!$G$15),"—",ROUND((1+SQRT(((50*POWER(80,POWER(COS(PI()*MOD(Calculator!$B$33/Calculator!$F$15,1)),2))+MIN(500,MAX(30,100*EXP(-0.3*'VSWR Calculator'!$C$24)*(1+3*ABS(MOD('VSWR Calculator'!$C$23/Calculator!$F$15/2,1)-0.5))))/'VSWR Calculator'!$C$25)-$C63)^2+(1500*ABS(SIN(2*PI()*MOD(Calculator!$B$33/Calculator!$F$15,1)))*IF(MOD(Calculator!$B$33/Calculator!$F$15,1)&lt;0.5,-1,1))^2)/SQRT(((50*POWER(80,POWER(COS(PI()*MOD(Calculator!$B$33/Calculator!$F$15,1)),2))+MIN(500,MAX(30,100*EXP(-0.3*'VSWR Calculator'!$C$24)*(1+3*ABS(MOD('VSWR Calculator'!$C$23/Calculator!$F$15/2,1)-0.5))))/'VSWR Calculator'!$C$25)+$C63)^2+(1500*ABS(SIN(2*PI()*MOD(Calculator!$B$33/Calculator!$F$15,1)))*IF(MOD(Calculator!$B$33/Calculator!$F$15,1)&lt;0.5,-1,1))^2))/(1-SQRT(((50*POWER(80,POWER(COS(PI()*MOD(Calculator!$B$33/Calculator!$F$15,1)),2))+MIN(500,MAX(30,100*EXP(-0.3*'VSWR Calculator'!$C$24)*(1+3*ABS(MOD('VSWR Calculator'!$C$23/Calculator!$F$15/2,1)-0.5))))/'VSWR Calculator'!$C$25)-$C63)^2+(1500*ABS(SIN(2*PI()*MOD(Calculator!$B$33/Calculator!$F$15,1)))*IF(MOD(Calculator!$B$33/Calculator!$F$15,1)&lt;0.5,-1,1))^2)/SQRT(((50*POWER(80,POWER(COS(PI()*MOD(Calculator!$B$33/Calculator!$F$15,1)),2))+MIN(500,MAX(30,100*EXP(-0.3*'VSWR Calculator'!$C$24)*(1+3*ABS(MOD('VSWR Calculator'!$C$23/Calculator!$F$15/2,1)-0.5))))/'VSWR Calculator'!$C$25)+$C63)^2+(1500*ABS(SIN(2*PI()*MOD(Calculator!$B$33/Calculator!$F$15,1)))*IF(MOD(Calculator!$B$33/Calculator!$F$15,1)&lt;0.5,-1,1))^2)),2))</f>
        <v>2.61</v>
      </c>
      <c r="DM63" s="253" t="str">
        <f aca="false">IF(OR(Calculator!$E$16&lt;&gt;"YES",Calculator!$B$33&lt;Calculator!$G$16),"—",ROUND((1+SQRT(((50*POWER(80,POWER(COS(PI()*MOD(Calculator!$B$33/Calculator!$F$16,1)),2))+MIN(500,MAX(30,100*EXP(-0.3*'VSWR Calculator'!$C$24)*(1+3*ABS(MOD('VSWR Calculator'!$C$23/Calculator!$F$16/2,1)-0.5))))/'VSWR Calculator'!$C$25)-$C63)^2+(1500*ABS(SIN(2*PI()*MOD(Calculator!$B$33/Calculator!$F$16,1)))*IF(MOD(Calculator!$B$33/Calculator!$F$16,1)&lt;0.5,-1,1))^2)/SQRT(((50*POWER(80,POWER(COS(PI()*MOD(Calculator!$B$33/Calculator!$F$16,1)),2))+MIN(500,MAX(30,100*EXP(-0.3*'VSWR Calculator'!$C$24)*(1+3*ABS(MOD('VSWR Calculator'!$C$23/Calculator!$F$16/2,1)-0.5))))/'VSWR Calculator'!$C$25)+$C63)^2+(1500*ABS(SIN(2*PI()*MOD(Calculator!$B$33/Calculator!$F$16,1)))*IF(MOD(Calculator!$B$33/Calculator!$F$16,1)&lt;0.5,-1,1))^2))/(1-SQRT(((50*POWER(80,POWER(COS(PI()*MOD(Calculator!$B$33/Calculator!$F$16,1)),2))+MIN(500,MAX(30,100*EXP(-0.3*'VSWR Calculator'!$C$24)*(1+3*ABS(MOD('VSWR Calculator'!$C$23/Calculator!$F$16/2,1)-0.5))))/'VSWR Calculator'!$C$25)-$C63)^2+(1500*ABS(SIN(2*PI()*MOD(Calculator!$B$33/Calculator!$F$16,1)))*IF(MOD(Calculator!$B$33/Calculator!$F$16,1)&lt;0.5,-1,1))^2)/SQRT(((50*POWER(80,POWER(COS(PI()*MOD(Calculator!$B$33/Calculator!$F$16,1)),2))+MIN(500,MAX(30,100*EXP(-0.3*'VSWR Calculator'!$C$24)*(1+3*ABS(MOD('VSWR Calculator'!$C$23/Calculator!$F$16/2,1)-0.5))))/'VSWR Calculator'!$C$25)+$C63)^2+(1500*ABS(SIN(2*PI()*MOD(Calculator!$B$33/Calculator!$F$16,1)))*IF(MOD(Calculator!$B$33/Calculator!$F$16,1)&lt;0.5,-1,1))^2)),2))</f>
        <v>—</v>
      </c>
      <c r="DN63" s="253" t="n">
        <f aca="false">IF(OR(Calculator!$E$17&lt;&gt;"YES",Calculator!$B$33&lt;Calculator!$G$17),"—",ROUND((1+SQRT(((50*POWER(80,POWER(COS(PI()*MOD(Calculator!$B$33/Calculator!$F$17,1)),2))+MIN(500,MAX(30,100*EXP(-0.3*'VSWR Calculator'!$C$24)*(1+3*ABS(MOD('VSWR Calculator'!$C$23/Calculator!$F$17/2,1)-0.5))))/'VSWR Calculator'!$C$25)-$C63)^2+(1500*ABS(SIN(2*PI()*MOD(Calculator!$B$33/Calculator!$F$17,1)))*IF(MOD(Calculator!$B$33/Calculator!$F$17,1)&lt;0.5,-1,1))^2)/SQRT(((50*POWER(80,POWER(COS(PI()*MOD(Calculator!$B$33/Calculator!$F$17,1)),2))+MIN(500,MAX(30,100*EXP(-0.3*'VSWR Calculator'!$C$24)*(1+3*ABS(MOD('VSWR Calculator'!$C$23/Calculator!$F$17/2,1)-0.5))))/'VSWR Calculator'!$C$25)+$C63)^2+(1500*ABS(SIN(2*PI()*MOD(Calculator!$B$33/Calculator!$F$17,1)))*IF(MOD(Calculator!$B$33/Calculator!$F$17,1)&lt;0.5,-1,1))^2))/(1-SQRT(((50*POWER(80,POWER(COS(PI()*MOD(Calculator!$B$33/Calculator!$F$17,1)),2))+MIN(500,MAX(30,100*EXP(-0.3*'VSWR Calculator'!$C$24)*(1+3*ABS(MOD('VSWR Calculator'!$C$23/Calculator!$F$17/2,1)-0.5))))/'VSWR Calculator'!$C$25)-$C63)^2+(1500*ABS(SIN(2*PI()*MOD(Calculator!$B$33/Calculator!$F$17,1)))*IF(MOD(Calculator!$B$33/Calculator!$F$17,1)&lt;0.5,-1,1))^2)/SQRT(((50*POWER(80,POWER(COS(PI()*MOD(Calculator!$B$33/Calculator!$F$17,1)),2))+MIN(500,MAX(30,100*EXP(-0.3*'VSWR Calculator'!$C$24)*(1+3*ABS(MOD('VSWR Calculator'!$C$23/Calculator!$F$17/2,1)-0.5))))/'VSWR Calculator'!$C$25)+$C63)^2+(1500*ABS(SIN(2*PI()*MOD(Calculator!$B$33/Calculator!$F$17,1)))*IF(MOD(Calculator!$B$33/Calculator!$F$17,1)&lt;0.5,-1,1))^2)),2))</f>
        <v>14.06</v>
      </c>
      <c r="DO63" s="253" t="str">
        <f aca="false">IF(OR(Calculator!$E$18&lt;&gt;"YES",Calculator!$B$33&lt;Calculator!$G$18),"—",ROUND((1+SQRT(((50*POWER(80,POWER(COS(PI()*MOD(Calculator!$B$33/Calculator!$F$18,1)),2))+MIN(500,MAX(30,100*EXP(-0.3*'VSWR Calculator'!$C$24)*(1+3*ABS(MOD('VSWR Calculator'!$C$23/Calculator!$F$18/2,1)-0.5))))/'VSWR Calculator'!$C$25)-$C63)^2+(1500*ABS(SIN(2*PI()*MOD(Calculator!$B$33/Calculator!$F$18,1)))*IF(MOD(Calculator!$B$33/Calculator!$F$18,1)&lt;0.5,-1,1))^2)/SQRT(((50*POWER(80,POWER(COS(PI()*MOD(Calculator!$B$33/Calculator!$F$18,1)),2))+MIN(500,MAX(30,100*EXP(-0.3*'VSWR Calculator'!$C$24)*(1+3*ABS(MOD('VSWR Calculator'!$C$23/Calculator!$F$18/2,1)-0.5))))/'VSWR Calculator'!$C$25)+$C63)^2+(1500*ABS(SIN(2*PI()*MOD(Calculator!$B$33/Calculator!$F$18,1)))*IF(MOD(Calculator!$B$33/Calculator!$F$18,1)&lt;0.5,-1,1))^2))/(1-SQRT(((50*POWER(80,POWER(COS(PI()*MOD(Calculator!$B$33/Calculator!$F$18,1)),2))+MIN(500,MAX(30,100*EXP(-0.3*'VSWR Calculator'!$C$24)*(1+3*ABS(MOD('VSWR Calculator'!$C$23/Calculator!$F$18/2,1)-0.5))))/'VSWR Calculator'!$C$25)-$C63)^2+(1500*ABS(SIN(2*PI()*MOD(Calculator!$B$33/Calculator!$F$18,1)))*IF(MOD(Calculator!$B$33/Calculator!$F$18,1)&lt;0.5,-1,1))^2)/SQRT(((50*POWER(80,POWER(COS(PI()*MOD(Calculator!$B$33/Calculator!$F$18,1)),2))+MIN(500,MAX(30,100*EXP(-0.3*'VSWR Calculator'!$C$24)*(1+3*ABS(MOD('VSWR Calculator'!$C$23/Calculator!$F$18/2,1)-0.5))))/'VSWR Calculator'!$C$25)+$C63)^2+(1500*ABS(SIN(2*PI()*MOD(Calculator!$B$33/Calculator!$F$18,1)))*IF(MOD(Calculator!$B$33/Calculator!$F$18,1)&lt;0.5,-1,1))^2)),2))</f>
        <v>—</v>
      </c>
      <c r="DP63" s="253" t="str">
        <f aca="false">IF(OR(Calculator!$E$19&lt;&gt;"YES",Calculator!$B$33&lt;Calculator!$G$19),"—",ROUND((1+SQRT(((50*POWER(80,POWER(COS(PI()*MOD(Calculator!$B$33/Calculator!$F$19,1)),2))+MIN(500,MAX(30,100*EXP(-0.3*'VSWR Calculator'!$C$24)*(1+3*ABS(MOD('VSWR Calculator'!$C$23/Calculator!$F$19/2,1)-0.5))))/'VSWR Calculator'!$C$25)-$C63)^2+(1500*ABS(SIN(2*PI()*MOD(Calculator!$B$33/Calculator!$F$19,1)))*IF(MOD(Calculator!$B$33/Calculator!$F$19,1)&lt;0.5,-1,1))^2)/SQRT(((50*POWER(80,POWER(COS(PI()*MOD(Calculator!$B$33/Calculator!$F$19,1)),2))+MIN(500,MAX(30,100*EXP(-0.3*'VSWR Calculator'!$C$24)*(1+3*ABS(MOD('VSWR Calculator'!$C$23/Calculator!$F$19/2,1)-0.5))))/'VSWR Calculator'!$C$25)+$C63)^2+(1500*ABS(SIN(2*PI()*MOD(Calculator!$B$33/Calculator!$F$19,1)))*IF(MOD(Calculator!$B$33/Calculator!$F$19,1)&lt;0.5,-1,1))^2))/(1-SQRT(((50*POWER(80,POWER(COS(PI()*MOD(Calculator!$B$33/Calculator!$F$19,1)),2))+MIN(500,MAX(30,100*EXP(-0.3*'VSWR Calculator'!$C$24)*(1+3*ABS(MOD('VSWR Calculator'!$C$23/Calculator!$F$19/2,1)-0.5))))/'VSWR Calculator'!$C$25)-$C63)^2+(1500*ABS(SIN(2*PI()*MOD(Calculator!$B$33/Calculator!$F$19,1)))*IF(MOD(Calculator!$B$33/Calculator!$F$19,1)&lt;0.5,-1,1))^2)/SQRT(((50*POWER(80,POWER(COS(PI()*MOD(Calculator!$B$33/Calculator!$F$19,1)),2))+MIN(500,MAX(30,100*EXP(-0.3*'VSWR Calculator'!$C$24)*(1+3*ABS(MOD('VSWR Calculator'!$C$23/Calculator!$F$19/2,1)-0.5))))/'VSWR Calculator'!$C$25)+$C63)^2+(1500*ABS(SIN(2*PI()*MOD(Calculator!$B$33/Calculator!$F$19,1)))*IF(MOD(Calculator!$B$33/Calculator!$F$19,1)&lt;0.5,-1,1))^2)),2))</f>
        <v>—</v>
      </c>
      <c r="DQ63" s="253" t="str">
        <f aca="false">IF(OR(Calculator!$E$20&lt;&gt;"YES",Calculator!$B$33&lt;Calculator!$G$20),"—",ROUND((1+SQRT(((50*POWER(80,POWER(COS(PI()*MOD(Calculator!$B$33/Calculator!$F$20,1)),2))+MIN(500,MAX(30,100*EXP(-0.3*'VSWR Calculator'!$C$24)*(1+3*ABS(MOD('VSWR Calculator'!$C$23/Calculator!$F$20/2,1)-0.5))))/'VSWR Calculator'!$C$25)-$C63)^2+(1500*ABS(SIN(2*PI()*MOD(Calculator!$B$33/Calculator!$F$20,1)))*IF(MOD(Calculator!$B$33/Calculator!$F$20,1)&lt;0.5,-1,1))^2)/SQRT(((50*POWER(80,POWER(COS(PI()*MOD(Calculator!$B$33/Calculator!$F$20,1)),2))+MIN(500,MAX(30,100*EXP(-0.3*'VSWR Calculator'!$C$24)*(1+3*ABS(MOD('VSWR Calculator'!$C$23/Calculator!$F$20/2,1)-0.5))))/'VSWR Calculator'!$C$25)+$C63)^2+(1500*ABS(SIN(2*PI()*MOD(Calculator!$B$33/Calculator!$F$20,1)))*IF(MOD(Calculator!$B$33/Calculator!$F$20,1)&lt;0.5,-1,1))^2))/(1-SQRT(((50*POWER(80,POWER(COS(PI()*MOD(Calculator!$B$33/Calculator!$F$20,1)),2))+MIN(500,MAX(30,100*EXP(-0.3*'VSWR Calculator'!$C$24)*(1+3*ABS(MOD('VSWR Calculator'!$C$23/Calculator!$F$20/2,1)-0.5))))/'VSWR Calculator'!$C$25)-$C63)^2+(1500*ABS(SIN(2*PI()*MOD(Calculator!$B$33/Calculator!$F$20,1)))*IF(MOD(Calculator!$B$33/Calculator!$F$20,1)&lt;0.5,-1,1))^2)/SQRT(((50*POWER(80,POWER(COS(PI()*MOD(Calculator!$B$33/Calculator!$F$20,1)),2))+MIN(500,MAX(30,100*EXP(-0.3*'VSWR Calculator'!$C$24)*(1+3*ABS(MOD('VSWR Calculator'!$C$23/Calculator!$F$20/2,1)-0.5))))/'VSWR Calculator'!$C$25)+$C63)^2+(1500*ABS(SIN(2*PI()*MOD(Calculator!$B$33/Calculator!$F$20,1)))*IF(MOD(Calculator!$B$33/Calculator!$F$20,1)&lt;0.5,-1,1))^2)),2))</f>
        <v>—</v>
      </c>
      <c r="DR63" s="253" t="str">
        <f aca="false">IF(OR(Calculator!$E$21&lt;&gt;"YES",Calculator!$B$33&lt;Calculator!$G$21),"—",ROUND((1+SQRT(((50*POWER(80,POWER(COS(PI()*MOD(Calculator!$B$33/Calculator!$F$21,1)),2))+MIN(500,MAX(30,100*EXP(-0.3*'VSWR Calculator'!$C$24)*(1+3*ABS(MOD('VSWR Calculator'!$C$23/Calculator!$F$21/2,1)-0.5))))/'VSWR Calculator'!$C$25)-$C63)^2+(1500*ABS(SIN(2*PI()*MOD(Calculator!$B$33/Calculator!$F$21,1)))*IF(MOD(Calculator!$B$33/Calculator!$F$21,1)&lt;0.5,-1,1))^2)/SQRT(((50*POWER(80,POWER(COS(PI()*MOD(Calculator!$B$33/Calculator!$F$21,1)),2))+MIN(500,MAX(30,100*EXP(-0.3*'VSWR Calculator'!$C$24)*(1+3*ABS(MOD('VSWR Calculator'!$C$23/Calculator!$F$21/2,1)-0.5))))/'VSWR Calculator'!$C$25)+$C63)^2+(1500*ABS(SIN(2*PI()*MOD(Calculator!$B$33/Calculator!$F$21,1)))*IF(MOD(Calculator!$B$33/Calculator!$F$21,1)&lt;0.5,-1,1))^2))/(1-SQRT(((50*POWER(80,POWER(COS(PI()*MOD(Calculator!$B$33/Calculator!$F$21,1)),2))+MIN(500,MAX(30,100*EXP(-0.3*'VSWR Calculator'!$C$24)*(1+3*ABS(MOD('VSWR Calculator'!$C$23/Calculator!$F$21/2,1)-0.5))))/'VSWR Calculator'!$C$25)-$C63)^2+(1500*ABS(SIN(2*PI()*MOD(Calculator!$B$33/Calculator!$F$21,1)))*IF(MOD(Calculator!$B$33/Calculator!$F$21,1)&lt;0.5,-1,1))^2)/SQRT(((50*POWER(80,POWER(COS(PI()*MOD(Calculator!$B$33/Calculator!$F$21,1)),2))+MIN(500,MAX(30,100*EXP(-0.3*'VSWR Calculator'!$C$24)*(1+3*ABS(MOD('VSWR Calculator'!$C$23/Calculator!$F$21/2,1)-0.5))))/'VSWR Calculator'!$C$25)+$C63)^2+(1500*ABS(SIN(2*PI()*MOD(Calculator!$B$33/Calculator!$F$21,1)))*IF(MOD(Calculator!$B$33/Calculator!$F$21,1)&lt;0.5,-1,1))^2)),2))</f>
        <v>—</v>
      </c>
      <c r="DS63" s="253" t="str">
        <f aca="false">IF(OR(Calculator!$E$22&lt;&gt;"YES",Calculator!$B$33&lt;Calculator!$G$22),"—",ROUND((1+SQRT(((50*POWER(80,POWER(COS(PI()*MOD(Calculator!$B$33/Calculator!$F$22,1)),2))+MIN(500,MAX(30,100*EXP(-0.3*'VSWR Calculator'!$C$24)*(1+3*ABS(MOD('VSWR Calculator'!$C$23/Calculator!$F$22/2,1)-0.5))))/'VSWR Calculator'!$C$25)-$C63)^2+(1500*ABS(SIN(2*PI()*MOD(Calculator!$B$33/Calculator!$F$22,1)))*IF(MOD(Calculator!$B$33/Calculator!$F$22,1)&lt;0.5,-1,1))^2)/SQRT(((50*POWER(80,POWER(COS(PI()*MOD(Calculator!$B$33/Calculator!$F$22,1)),2))+MIN(500,MAX(30,100*EXP(-0.3*'VSWR Calculator'!$C$24)*(1+3*ABS(MOD('VSWR Calculator'!$C$23/Calculator!$F$22/2,1)-0.5))))/'VSWR Calculator'!$C$25)+$C63)^2+(1500*ABS(SIN(2*PI()*MOD(Calculator!$B$33/Calculator!$F$22,1)))*IF(MOD(Calculator!$B$33/Calculator!$F$22,1)&lt;0.5,-1,1))^2))/(1-SQRT(((50*POWER(80,POWER(COS(PI()*MOD(Calculator!$B$33/Calculator!$F$22,1)),2))+MIN(500,MAX(30,100*EXP(-0.3*'VSWR Calculator'!$C$24)*(1+3*ABS(MOD('VSWR Calculator'!$C$23/Calculator!$F$22/2,1)-0.5))))/'VSWR Calculator'!$C$25)-$C63)^2+(1500*ABS(SIN(2*PI()*MOD(Calculator!$B$33/Calculator!$F$22,1)))*IF(MOD(Calculator!$B$33/Calculator!$F$22,1)&lt;0.5,-1,1))^2)/SQRT(((50*POWER(80,POWER(COS(PI()*MOD(Calculator!$B$33/Calculator!$F$22,1)),2))+MIN(500,MAX(30,100*EXP(-0.3*'VSWR Calculator'!$C$24)*(1+3*ABS(MOD('VSWR Calculator'!$C$23/Calculator!$F$22/2,1)-0.5))))/'VSWR Calculator'!$C$25)+$C63)^2+(1500*ABS(SIN(2*PI()*MOD(Calculator!$B$33/Calculator!$F$22,1)))*IF(MOD(Calculator!$B$33/Calculator!$F$22,1)&lt;0.5,-1,1))^2)),2))</f>
        <v>—</v>
      </c>
      <c r="DT63" s="253" t="n">
        <f aca="false">IFERROR(ROUND((IF(ISNUMBER(DI63),DI63,0)+IF(ISNUMBER(DJ63),DJ63,0)+IF(ISNUMBER(DK63),DK63,0)+IF(ISNUMBER(DL63),DL63,0)+IF(ISNUMBER(DM63),DM63,0)+IF(ISNUMBER(DN63),DN63,0)+IF(ISNUMBER(DO63),DO63,0)+IF(ISNUMBER(DP63),DP63,0)+IF(ISNUMBER(DQ63),DQ63,0)+IF(ISNUMBER(DR63),DR63,0)+IF(ISNUMBER(DS63),DS63,0))/(IF(ISNUMBER(DI63),1,0)+IF(ISNUMBER(DJ63),1,0)+IF(ISNUMBER(DK63),1,0)+IF(ISNUMBER(DL63),1,0)+IF(ISNUMBER(DM63),1,0)+IF(ISNUMBER(DN63),1,0)+IF(ISNUMBER(DO63),1,0)+IF(ISNUMBER(DP63),1,0)+IF(ISNUMBER(DQ63),1,0)+IF(ISNUMBER(DR63),1,0)+IF(ISNUMBER(DS63),1,0)),4),"")</f>
        <v>8.335</v>
      </c>
      <c r="DU63" s="253" t="str">
        <f aca="false">IF(OR(Calculator!$E$12&lt;&gt;"YES",Calculator!$B$34&lt;Calculator!$G$12),"—",ROUND((1+SQRT(((50*POWER(80,POWER(COS(PI()*MOD(Calculator!$B$34/Calculator!$F$12,1)),2))-$C63)^2+(1500*ABS(SIN(2*PI()*MOD(Calculator!$B$34/Calculator!$F$12,1)))*IF(MOD(Calculator!$B$34/Calculator!$F$12,1)&lt;0.5,-1,1))^2)/((50*POWER(80,POWER(COS(PI()*MOD(Calculator!$B$34/Calculator!$F$12,1)),2))+$C63)^2+(1500*ABS(SIN(2*PI()*MOD(Calculator!$B$34/Calculator!$F$12,1)))*IF(MOD(Calculator!$B$34/Calculator!$F$12,1)&lt;0.5,-1,1))^2)))/(1-SQRT(((50*POWER(80,POWER(COS(PI()*MOD(Calculator!$B$34/Calculator!$F$12,1)),2))-$C63)^2+(1500*ABS(SIN(2*PI()*MOD(Calculator!$B$34/Calculator!$F$12,1)))*IF(MOD(Calculator!$B$34/Calculator!$F$12,1)&lt;0.5,-1,1))^2)/((50*POWER(80,POWER(COS(PI()*MOD(Calculator!$B$34/Calculator!$F$12,1)),2))+$C63)^2+(1500*ABS(SIN(2*PI()*MOD(Calculator!$B$34/Calculator!$F$12,1)))*IF(MOD(Calculator!$B$34/Calculator!$F$12,1)&lt;0.5,-1,1))^2))),2))</f>
        <v>—</v>
      </c>
      <c r="DV63" s="253" t="str">
        <f aca="false">IF(OR(Calculator!$E$13&lt;&gt;"YES",Calculator!$B$34&lt;Calculator!$G$13),"—",ROUND((1+SQRT(((50*POWER(80,POWER(COS(PI()*MOD(Calculator!$B$34/Calculator!$F$13,1)),2))-$C63)^2+(1500*ABS(SIN(2*PI()*MOD(Calculator!$B$34/Calculator!$F$13,1)))*IF(MOD(Calculator!$B$34/Calculator!$F$13,1)&lt;0.5,-1,1))^2)/((50*POWER(80,POWER(COS(PI()*MOD(Calculator!$B$34/Calculator!$F$13,1)),2))+$C63)^2+(1500*ABS(SIN(2*PI()*MOD(Calculator!$B$34/Calculator!$F$13,1)))*IF(MOD(Calculator!$B$34/Calculator!$F$13,1)&lt;0.5,-1,1))^2)))/(1-SQRT(((50*POWER(80,POWER(COS(PI()*MOD(Calculator!$B$34/Calculator!$F$13,1)),2))-$C63)^2+(1500*ABS(SIN(2*PI()*MOD(Calculator!$B$34/Calculator!$F$13,1)))*IF(MOD(Calculator!$B$34/Calculator!$F$13,1)&lt;0.5,-1,1))^2)/((50*POWER(80,POWER(COS(PI()*MOD(Calculator!$B$34/Calculator!$F$13,1)),2))+$C63)^2+(1500*ABS(SIN(2*PI()*MOD(Calculator!$B$34/Calculator!$F$13,1)))*IF(MOD(Calculator!$B$34/Calculator!$F$13,1)&lt;0.5,-1,1))^2))),2))</f>
        <v>—</v>
      </c>
      <c r="DW63" s="253" t="str">
        <f aca="false">IF(OR(Calculator!$E$14&lt;&gt;"YES",Calculator!$B$34&lt;Calculator!$G$14),"—",ROUND((1+SQRT(((50*POWER(80,POWER(COS(PI()*MOD(Calculator!$B$34/Calculator!$F$14,1)),2))-$C63)^2+(1500*ABS(SIN(2*PI()*MOD(Calculator!$B$34/Calculator!$F$14,1)))*IF(MOD(Calculator!$B$34/Calculator!$F$14,1)&lt;0.5,-1,1))^2)/((50*POWER(80,POWER(COS(PI()*MOD(Calculator!$B$34/Calculator!$F$14,1)),2))+$C63)^2+(1500*ABS(SIN(2*PI()*MOD(Calculator!$B$34/Calculator!$F$14,1)))*IF(MOD(Calculator!$B$34/Calculator!$F$14,1)&lt;0.5,-1,1))^2)))/(1-SQRT(((50*POWER(80,POWER(COS(PI()*MOD(Calculator!$B$34/Calculator!$F$14,1)),2))-$C63)^2+(1500*ABS(SIN(2*PI()*MOD(Calculator!$B$34/Calculator!$F$14,1)))*IF(MOD(Calculator!$B$34/Calculator!$F$14,1)&lt;0.5,-1,1))^2)/((50*POWER(80,POWER(COS(PI()*MOD(Calculator!$B$34/Calculator!$F$14,1)),2))+$C63)^2+(1500*ABS(SIN(2*PI()*MOD(Calculator!$B$34/Calculator!$F$14,1)))*IF(MOD(Calculator!$B$34/Calculator!$F$14,1)&lt;0.5,-1,1))^2))),2))</f>
        <v>—</v>
      </c>
      <c r="DX63" s="253" t="n">
        <f aca="false">IF(OR(Calculator!$E$15&lt;&gt;"YES",Calculator!$B$34&lt;Calculator!$G$15),"—",ROUND((1+SQRT(((50*POWER(80,POWER(COS(PI()*MOD(Calculator!$B$34/Calculator!$F$15,1)),2))-$C63)^2+(1500*ABS(SIN(2*PI()*MOD(Calculator!$B$34/Calculator!$F$15,1)))*IF(MOD(Calculator!$B$34/Calculator!$F$15,1)&lt;0.5,-1,1))^2)/((50*POWER(80,POWER(COS(PI()*MOD(Calculator!$B$34/Calculator!$F$15,1)),2))+$C63)^2+(1500*ABS(SIN(2*PI()*MOD(Calculator!$B$34/Calculator!$F$15,1)))*IF(MOD(Calculator!$B$34/Calculator!$F$15,1)&lt;0.5,-1,1))^2)))/(1-SQRT(((50*POWER(80,POWER(COS(PI()*MOD(Calculator!$B$34/Calculator!$F$15,1)),2))-$C63)^2+(1500*ABS(SIN(2*PI()*MOD(Calculator!$B$34/Calculator!$F$15,1)))*IF(MOD(Calculator!$B$34/Calculator!$F$15,1)&lt;0.5,-1,1))^2)/((50*POWER(80,POWER(COS(PI()*MOD(Calculator!$B$34/Calculator!$F$15,1)),2))+$C63)^2+(1500*ABS(SIN(2*PI()*MOD(Calculator!$B$34/Calculator!$F$15,1)))*IF(MOD(Calculator!$B$34/Calculator!$F$15,1)&lt;0.5,-1,1))^2))),2))</f>
        <v>18.94</v>
      </c>
      <c r="DY63" s="253" t="str">
        <f aca="false">IF(OR(Calculator!$E$16&lt;&gt;"YES",Calculator!$B$34&lt;Calculator!$G$16),"—",ROUND((1+SQRT(((50*POWER(80,POWER(COS(PI()*MOD(Calculator!$B$34/Calculator!$F$16,1)),2))-$C63)^2+(1500*ABS(SIN(2*PI()*MOD(Calculator!$B$34/Calculator!$F$16,1)))*IF(MOD(Calculator!$B$34/Calculator!$F$16,1)&lt;0.5,-1,1))^2)/((50*POWER(80,POWER(COS(PI()*MOD(Calculator!$B$34/Calculator!$F$16,1)),2))+$C63)^2+(1500*ABS(SIN(2*PI()*MOD(Calculator!$B$34/Calculator!$F$16,1)))*IF(MOD(Calculator!$B$34/Calculator!$F$16,1)&lt;0.5,-1,1))^2)))/(1-SQRT(((50*POWER(80,POWER(COS(PI()*MOD(Calculator!$B$34/Calculator!$F$16,1)),2))-$C63)^2+(1500*ABS(SIN(2*PI()*MOD(Calculator!$B$34/Calculator!$F$16,1)))*IF(MOD(Calculator!$B$34/Calculator!$F$16,1)&lt;0.5,-1,1))^2)/((50*POWER(80,POWER(COS(PI()*MOD(Calculator!$B$34/Calculator!$F$16,1)),2))+$C63)^2+(1500*ABS(SIN(2*PI()*MOD(Calculator!$B$34/Calculator!$F$16,1)))*IF(MOD(Calculator!$B$34/Calculator!$F$16,1)&lt;0.5,-1,1))^2))),2))</f>
        <v>—</v>
      </c>
      <c r="DZ63" s="253" t="n">
        <f aca="false">IF(OR(Calculator!$E$17&lt;&gt;"YES",Calculator!$B$34&lt;Calculator!$G$17),"—",ROUND((1+SQRT(((50*POWER(80,POWER(COS(PI()*MOD(Calculator!$B$34/Calculator!$F$17,1)),2))-$C63)^2+(1500*ABS(SIN(2*PI()*MOD(Calculator!$B$34/Calculator!$F$17,1)))*IF(MOD(Calculator!$B$34/Calculator!$F$17,1)&lt;0.5,-1,1))^2)/((50*POWER(80,POWER(COS(PI()*MOD(Calculator!$B$34/Calculator!$F$17,1)),2))+$C63)^2+(1500*ABS(SIN(2*PI()*MOD(Calculator!$B$34/Calculator!$F$17,1)))*IF(MOD(Calculator!$B$34/Calculator!$F$17,1)&lt;0.5,-1,1))^2)))/(1-SQRT(((50*POWER(80,POWER(COS(PI()*MOD(Calculator!$B$34/Calculator!$F$17,1)),2))-$C63)^2+(1500*ABS(SIN(2*PI()*MOD(Calculator!$B$34/Calculator!$F$17,1)))*IF(MOD(Calculator!$B$34/Calculator!$F$17,1)&lt;0.5,-1,1))^2)/((50*POWER(80,POWER(COS(PI()*MOD(Calculator!$B$34/Calculator!$F$17,1)),2))+$C63)^2+(1500*ABS(SIN(2*PI()*MOD(Calculator!$B$34/Calculator!$F$17,1)))*IF(MOD(Calculator!$B$34/Calculator!$F$17,1)&lt;0.5,-1,1))^2))),2))</f>
        <v>13.07</v>
      </c>
      <c r="EA63" s="253" t="str">
        <f aca="false">IF(OR(Calculator!$E$18&lt;&gt;"YES",Calculator!$B$34&lt;Calculator!$G$18),"—",ROUND((1+SQRT(((50*POWER(80,POWER(COS(PI()*MOD(Calculator!$B$34/Calculator!$F$18,1)),2))-$C63)^2+(1500*ABS(SIN(2*PI()*MOD(Calculator!$B$34/Calculator!$F$18,1)))*IF(MOD(Calculator!$B$34/Calculator!$F$18,1)&lt;0.5,-1,1))^2)/((50*POWER(80,POWER(COS(PI()*MOD(Calculator!$B$34/Calculator!$F$18,1)),2))+$C63)^2+(1500*ABS(SIN(2*PI()*MOD(Calculator!$B$34/Calculator!$F$18,1)))*IF(MOD(Calculator!$B$34/Calculator!$F$18,1)&lt;0.5,-1,1))^2)))/(1-SQRT(((50*POWER(80,POWER(COS(PI()*MOD(Calculator!$B$34/Calculator!$F$18,1)),2))-$C63)^2+(1500*ABS(SIN(2*PI()*MOD(Calculator!$B$34/Calculator!$F$18,1)))*IF(MOD(Calculator!$B$34/Calculator!$F$18,1)&lt;0.5,-1,1))^2)/((50*POWER(80,POWER(COS(PI()*MOD(Calculator!$B$34/Calculator!$F$18,1)),2))+$C63)^2+(1500*ABS(SIN(2*PI()*MOD(Calculator!$B$34/Calculator!$F$18,1)))*IF(MOD(Calculator!$B$34/Calculator!$F$18,1)&lt;0.5,-1,1))^2))),2))</f>
        <v>—</v>
      </c>
      <c r="EB63" s="253" t="str">
        <f aca="false">IF(OR(Calculator!$E$19&lt;&gt;"YES",Calculator!$B$34&lt;Calculator!$G$19),"—",ROUND((1+SQRT(((50*POWER(80,POWER(COS(PI()*MOD(Calculator!$B$34/Calculator!$F$19,1)),2))-$C63)^2+(1500*ABS(SIN(2*PI()*MOD(Calculator!$B$34/Calculator!$F$19,1)))*IF(MOD(Calculator!$B$34/Calculator!$F$19,1)&lt;0.5,-1,1))^2)/((50*POWER(80,POWER(COS(PI()*MOD(Calculator!$B$34/Calculator!$F$19,1)),2))+$C63)^2+(1500*ABS(SIN(2*PI()*MOD(Calculator!$B$34/Calculator!$F$19,1)))*IF(MOD(Calculator!$B$34/Calculator!$F$19,1)&lt;0.5,-1,1))^2)))/(1-SQRT(((50*POWER(80,POWER(COS(PI()*MOD(Calculator!$B$34/Calculator!$F$19,1)),2))-$C63)^2+(1500*ABS(SIN(2*PI()*MOD(Calculator!$B$34/Calculator!$F$19,1)))*IF(MOD(Calculator!$B$34/Calculator!$F$19,1)&lt;0.5,-1,1))^2)/((50*POWER(80,POWER(COS(PI()*MOD(Calculator!$B$34/Calculator!$F$19,1)),2))+$C63)^2+(1500*ABS(SIN(2*PI()*MOD(Calculator!$B$34/Calculator!$F$19,1)))*IF(MOD(Calculator!$B$34/Calculator!$F$19,1)&lt;0.5,-1,1))^2))),2))</f>
        <v>—</v>
      </c>
      <c r="EC63" s="253" t="str">
        <f aca="false">IF(OR(Calculator!$E$20&lt;&gt;"YES",Calculator!$B$34&lt;Calculator!$G$20),"—",ROUND((1+SQRT(((50*POWER(80,POWER(COS(PI()*MOD(Calculator!$B$34/Calculator!$F$20,1)),2))-$C63)^2+(1500*ABS(SIN(2*PI()*MOD(Calculator!$B$34/Calculator!$F$20,1)))*IF(MOD(Calculator!$B$34/Calculator!$F$20,1)&lt;0.5,-1,1))^2)/((50*POWER(80,POWER(COS(PI()*MOD(Calculator!$B$34/Calculator!$F$20,1)),2))+$C63)^2+(1500*ABS(SIN(2*PI()*MOD(Calculator!$B$34/Calculator!$F$20,1)))*IF(MOD(Calculator!$B$34/Calculator!$F$20,1)&lt;0.5,-1,1))^2)))/(1-SQRT(((50*POWER(80,POWER(COS(PI()*MOD(Calculator!$B$34/Calculator!$F$20,1)),2))-$C63)^2+(1500*ABS(SIN(2*PI()*MOD(Calculator!$B$34/Calculator!$F$20,1)))*IF(MOD(Calculator!$B$34/Calculator!$F$20,1)&lt;0.5,-1,1))^2)/((50*POWER(80,POWER(COS(PI()*MOD(Calculator!$B$34/Calculator!$F$20,1)),2))+$C63)^2+(1500*ABS(SIN(2*PI()*MOD(Calculator!$B$34/Calculator!$F$20,1)))*IF(MOD(Calculator!$B$34/Calculator!$F$20,1)&lt;0.5,-1,1))^2))),2))</f>
        <v>—</v>
      </c>
      <c r="ED63" s="253" t="str">
        <f aca="false">IF(OR(Calculator!$E$21&lt;&gt;"YES",Calculator!$B$34&lt;Calculator!$G$21),"—",ROUND((1+SQRT(((50*POWER(80,POWER(COS(PI()*MOD(Calculator!$B$34/Calculator!$F$21,1)),2))-$C63)^2+(1500*ABS(SIN(2*PI()*MOD(Calculator!$B$34/Calculator!$F$21,1)))*IF(MOD(Calculator!$B$34/Calculator!$F$21,1)&lt;0.5,-1,1))^2)/((50*POWER(80,POWER(COS(PI()*MOD(Calculator!$B$34/Calculator!$F$21,1)),2))+$C63)^2+(1500*ABS(SIN(2*PI()*MOD(Calculator!$B$34/Calculator!$F$21,1)))*IF(MOD(Calculator!$B$34/Calculator!$F$21,1)&lt;0.5,-1,1))^2)))/(1-SQRT(((50*POWER(80,POWER(COS(PI()*MOD(Calculator!$B$34/Calculator!$F$21,1)),2))-$C63)^2+(1500*ABS(SIN(2*PI()*MOD(Calculator!$B$34/Calculator!$F$21,1)))*IF(MOD(Calculator!$B$34/Calculator!$F$21,1)&lt;0.5,-1,1))^2)/((50*POWER(80,POWER(COS(PI()*MOD(Calculator!$B$34/Calculator!$F$21,1)),2))+$C63)^2+(1500*ABS(SIN(2*PI()*MOD(Calculator!$B$34/Calculator!$F$21,1)))*IF(MOD(Calculator!$B$34/Calculator!$F$21,1)&lt;0.5,-1,1))^2))),2))</f>
        <v>—</v>
      </c>
      <c r="EE63" s="253" t="str">
        <f aca="false">IF(OR(Calculator!$E$22&lt;&gt;"YES",Calculator!$B$34&lt;Calculator!$G$22),"—",ROUND((1+SQRT(((50*POWER(80,POWER(COS(PI()*MOD(Calculator!$B$34/Calculator!$F$22,1)),2))-$C63)^2+(1500*ABS(SIN(2*PI()*MOD(Calculator!$B$34/Calculator!$F$22,1)))*IF(MOD(Calculator!$B$34/Calculator!$F$22,1)&lt;0.5,-1,1))^2)/((50*POWER(80,POWER(COS(PI()*MOD(Calculator!$B$34/Calculator!$F$22,1)),2))+$C63)^2+(1500*ABS(SIN(2*PI()*MOD(Calculator!$B$34/Calculator!$F$22,1)))*IF(MOD(Calculator!$B$34/Calculator!$F$22,1)&lt;0.5,-1,1))^2)))/(1-SQRT(((50*POWER(80,POWER(COS(PI()*MOD(Calculator!$B$34/Calculator!$F$22,1)),2))-$C63)^2+(1500*ABS(SIN(2*PI()*MOD(Calculator!$B$34/Calculator!$F$22,1)))*IF(MOD(Calculator!$B$34/Calculator!$F$22,1)&lt;0.5,-1,1))^2)/((50*POWER(80,POWER(COS(PI()*MOD(Calculator!$B$34/Calculator!$F$22,1)),2))+$C63)^2+(1500*ABS(SIN(2*PI()*MOD(Calculator!$B$34/Calculator!$F$22,1)))*IF(MOD(Calculator!$B$34/Calculator!$F$22,1)&lt;0.5,-1,1))^2))),2))</f>
        <v>—</v>
      </c>
      <c r="EF63" s="295" t="n">
        <f aca="false">IFERROR(ROUND((IF(ISNUMBER(DU63),DU63,0)+IF(ISNUMBER(DV63),DV63,0)+IF(ISNUMBER(DW63),DW63,0)+IF(ISNUMBER(DX63),DX63,0)+IF(ISNUMBER(DY63),DY63,0)+IF(ISNUMBER(DZ63),DZ63,0)+IF(ISNUMBER(EA63),EA63,0)+IF(ISNUMBER(EB63),EB63,0)+IF(ISNUMBER(EC63),EC63,0)+IF(ISNUMBER(ED63),ED63,0)+IF(ISNUMBER(EE63),EE63,0))/(IF(ISNUMBER(DU63),1,0)+IF(ISNUMBER(DV63),1,0)+IF(ISNUMBER(DW63),1,0)+IF(ISNUMBER(DX63),1,0)+IF(ISNUMBER(DY63),1,0)+IF(ISNUMBER(DZ63),1,0)+IF(ISNUMBER(EA63),1,0)+IF(ISNUMBER(EB63),1,0)+IF(ISNUMBER(EC63),1,0)+IF(ISNUMBER(ED63),1,0)+IF(ISNUMBER(EE63),1,0)),4),"")</f>
        <v>16.005</v>
      </c>
      <c r="EG63" s="253" t="str">
        <f aca="false">IF(OR(Calculator!$E$12&lt;&gt;"YES",Calculator!$B$35&lt;Calculator!$G$12),"—",ROUND((1+SQRT(((50*POWER(80,POWER(COS(PI()*MOD(Calculator!$B$35/Calculator!$F$12,1)),2))-$C63)^2+(1500*ABS(SIN(2*PI()*MOD(Calculator!$B$35/Calculator!$F$12,1)))*IF(MOD(Calculator!$B$35/Calculator!$F$12,1)&lt;0.5,-1,1))^2)/((50*POWER(80,POWER(COS(PI()*MOD(Calculator!$B$35/Calculator!$F$12,1)),2))+$C63)^2+(1500*ABS(SIN(2*PI()*MOD(Calculator!$B$35/Calculator!$F$12,1)))*IF(MOD(Calculator!$B$35/Calculator!$F$12,1)&lt;0.5,-1,1))^2)))/(1-SQRT(((50*POWER(80,POWER(COS(PI()*MOD(Calculator!$B$35/Calculator!$F$12,1)),2))-$C63)^2+(1500*ABS(SIN(2*PI()*MOD(Calculator!$B$35/Calculator!$F$12,1)))*IF(MOD(Calculator!$B$35/Calculator!$F$12,1)&lt;0.5,-1,1))^2)/((50*POWER(80,POWER(COS(PI()*MOD(Calculator!$B$35/Calculator!$F$12,1)),2))+$C63)^2+(1500*ABS(SIN(2*PI()*MOD(Calculator!$B$35/Calculator!$F$12,1)))*IF(MOD(Calculator!$B$35/Calculator!$F$12,1)&lt;0.5,-1,1))^2))),2))</f>
        <v>—</v>
      </c>
      <c r="EH63" s="253" t="str">
        <f aca="false">IF(OR(Calculator!$E$13&lt;&gt;"YES",Calculator!$B$35&lt;Calculator!$G$13),"—",ROUND((1+SQRT(((50*POWER(80,POWER(COS(PI()*MOD(Calculator!$B$35/Calculator!$F$13,1)),2))-$C63)^2+(1500*ABS(SIN(2*PI()*MOD(Calculator!$B$35/Calculator!$F$13,1)))*IF(MOD(Calculator!$B$35/Calculator!$F$13,1)&lt;0.5,-1,1))^2)/((50*POWER(80,POWER(COS(PI()*MOD(Calculator!$B$35/Calculator!$F$13,1)),2))+$C63)^2+(1500*ABS(SIN(2*PI()*MOD(Calculator!$B$35/Calculator!$F$13,1)))*IF(MOD(Calculator!$B$35/Calculator!$F$13,1)&lt;0.5,-1,1))^2)))/(1-SQRT(((50*POWER(80,POWER(COS(PI()*MOD(Calculator!$B$35/Calculator!$F$13,1)),2))-$C63)^2+(1500*ABS(SIN(2*PI()*MOD(Calculator!$B$35/Calculator!$F$13,1)))*IF(MOD(Calculator!$B$35/Calculator!$F$13,1)&lt;0.5,-1,1))^2)/((50*POWER(80,POWER(COS(PI()*MOD(Calculator!$B$35/Calculator!$F$13,1)),2))+$C63)^2+(1500*ABS(SIN(2*PI()*MOD(Calculator!$B$35/Calculator!$F$13,1)))*IF(MOD(Calculator!$B$35/Calculator!$F$13,1)&lt;0.5,-1,1))^2))),2))</f>
        <v>—</v>
      </c>
      <c r="EI63" s="253" t="str">
        <f aca="false">IF(OR(Calculator!$E$14&lt;&gt;"YES",Calculator!$B$35&lt;Calculator!$G$14),"—",ROUND((1+SQRT(((50*POWER(80,POWER(COS(PI()*MOD(Calculator!$B$35/Calculator!$F$14,1)),2))-$C63)^2+(1500*ABS(SIN(2*PI()*MOD(Calculator!$B$35/Calculator!$F$14,1)))*IF(MOD(Calculator!$B$35/Calculator!$F$14,1)&lt;0.5,-1,1))^2)/((50*POWER(80,POWER(COS(PI()*MOD(Calculator!$B$35/Calculator!$F$14,1)),2))+$C63)^2+(1500*ABS(SIN(2*PI()*MOD(Calculator!$B$35/Calculator!$F$14,1)))*IF(MOD(Calculator!$B$35/Calculator!$F$14,1)&lt;0.5,-1,1))^2)))/(1-SQRT(((50*POWER(80,POWER(COS(PI()*MOD(Calculator!$B$35/Calculator!$F$14,1)),2))-$C63)^2+(1500*ABS(SIN(2*PI()*MOD(Calculator!$B$35/Calculator!$F$14,1)))*IF(MOD(Calculator!$B$35/Calculator!$F$14,1)&lt;0.5,-1,1))^2)/((50*POWER(80,POWER(COS(PI()*MOD(Calculator!$B$35/Calculator!$F$14,1)),2))+$C63)^2+(1500*ABS(SIN(2*PI()*MOD(Calculator!$B$35/Calculator!$F$14,1)))*IF(MOD(Calculator!$B$35/Calculator!$F$14,1)&lt;0.5,-1,1))^2))),2))</f>
        <v>—</v>
      </c>
      <c r="EJ63" s="253" t="n">
        <f aca="false">IF(OR(Calculator!$E$15&lt;&gt;"YES",Calculator!$B$35&lt;Calculator!$G$15),"—",ROUND((1+SQRT(((50*POWER(80,POWER(COS(PI()*MOD(Calculator!$B$35/Calculator!$F$15,1)),2))-$C63)^2+(1500*ABS(SIN(2*PI()*MOD(Calculator!$B$35/Calculator!$F$15,1)))*IF(MOD(Calculator!$B$35/Calculator!$F$15,1)&lt;0.5,-1,1))^2)/((50*POWER(80,POWER(COS(PI()*MOD(Calculator!$B$35/Calculator!$F$15,1)),2))+$C63)^2+(1500*ABS(SIN(2*PI()*MOD(Calculator!$B$35/Calculator!$F$15,1)))*IF(MOD(Calculator!$B$35/Calculator!$F$15,1)&lt;0.5,-1,1))^2)))/(1-SQRT(((50*POWER(80,POWER(COS(PI()*MOD(Calculator!$B$35/Calculator!$F$15,1)),2))-$C63)^2+(1500*ABS(SIN(2*PI()*MOD(Calculator!$B$35/Calculator!$F$15,1)))*IF(MOD(Calculator!$B$35/Calculator!$F$15,1)&lt;0.5,-1,1))^2)/((50*POWER(80,POWER(COS(PI()*MOD(Calculator!$B$35/Calculator!$F$15,1)),2))+$C63)^2+(1500*ABS(SIN(2*PI()*MOD(Calculator!$B$35/Calculator!$F$15,1)))*IF(MOD(Calculator!$B$35/Calculator!$F$15,1)&lt;0.5,-1,1))^2))),2))</f>
        <v>2.38</v>
      </c>
      <c r="EK63" s="253" t="str">
        <f aca="false">IF(OR(Calculator!$E$16&lt;&gt;"YES",Calculator!$B$35&lt;Calculator!$G$16),"—",ROUND((1+SQRT(((50*POWER(80,POWER(COS(PI()*MOD(Calculator!$B$35/Calculator!$F$16,1)),2))-$C63)^2+(1500*ABS(SIN(2*PI()*MOD(Calculator!$B$35/Calculator!$F$16,1)))*IF(MOD(Calculator!$B$35/Calculator!$F$16,1)&lt;0.5,-1,1))^2)/((50*POWER(80,POWER(COS(PI()*MOD(Calculator!$B$35/Calculator!$F$16,1)),2))+$C63)^2+(1500*ABS(SIN(2*PI()*MOD(Calculator!$B$35/Calculator!$F$16,1)))*IF(MOD(Calculator!$B$35/Calculator!$F$16,1)&lt;0.5,-1,1))^2)))/(1-SQRT(((50*POWER(80,POWER(COS(PI()*MOD(Calculator!$B$35/Calculator!$F$16,1)),2))-$C63)^2+(1500*ABS(SIN(2*PI()*MOD(Calculator!$B$35/Calculator!$F$16,1)))*IF(MOD(Calculator!$B$35/Calculator!$F$16,1)&lt;0.5,-1,1))^2)/((50*POWER(80,POWER(COS(PI()*MOD(Calculator!$B$35/Calculator!$F$16,1)),2))+$C63)^2+(1500*ABS(SIN(2*PI()*MOD(Calculator!$B$35/Calculator!$F$16,1)))*IF(MOD(Calculator!$B$35/Calculator!$F$16,1)&lt;0.5,-1,1))^2))),2))</f>
        <v>—</v>
      </c>
      <c r="EL63" s="253" t="n">
        <f aca="false">IF(OR(Calculator!$E$17&lt;&gt;"YES",Calculator!$B$35&lt;Calculator!$G$17),"—",ROUND((1+SQRT(((50*POWER(80,POWER(COS(PI()*MOD(Calculator!$B$35/Calculator!$F$17,1)),2))-$C63)^2+(1500*ABS(SIN(2*PI()*MOD(Calculator!$B$35/Calculator!$F$17,1)))*IF(MOD(Calculator!$B$35/Calculator!$F$17,1)&lt;0.5,-1,1))^2)/((50*POWER(80,POWER(COS(PI()*MOD(Calculator!$B$35/Calculator!$F$17,1)),2))+$C63)^2+(1500*ABS(SIN(2*PI()*MOD(Calculator!$B$35/Calculator!$F$17,1)))*IF(MOD(Calculator!$B$35/Calculator!$F$17,1)&lt;0.5,-1,1))^2)))/(1-SQRT(((50*POWER(80,POWER(COS(PI()*MOD(Calculator!$B$35/Calculator!$F$17,1)),2))-$C63)^2+(1500*ABS(SIN(2*PI()*MOD(Calculator!$B$35/Calculator!$F$17,1)))*IF(MOD(Calculator!$B$35/Calculator!$F$17,1)&lt;0.5,-1,1))^2)/((50*POWER(80,POWER(COS(PI()*MOD(Calculator!$B$35/Calculator!$F$17,1)),2))+$C63)^2+(1500*ABS(SIN(2*PI()*MOD(Calculator!$B$35/Calculator!$F$17,1)))*IF(MOD(Calculator!$B$35/Calculator!$F$17,1)&lt;0.5,-1,1))^2))),2))</f>
        <v>18.35</v>
      </c>
      <c r="EM63" s="253" t="str">
        <f aca="false">IF(OR(Calculator!$E$18&lt;&gt;"YES",Calculator!$B$35&lt;Calculator!$G$18),"—",ROUND((1+SQRT(((50*POWER(80,POWER(COS(PI()*MOD(Calculator!$B$35/Calculator!$F$18,1)),2))-$C63)^2+(1500*ABS(SIN(2*PI()*MOD(Calculator!$B$35/Calculator!$F$18,1)))*IF(MOD(Calculator!$B$35/Calculator!$F$18,1)&lt;0.5,-1,1))^2)/((50*POWER(80,POWER(COS(PI()*MOD(Calculator!$B$35/Calculator!$F$18,1)),2))+$C63)^2+(1500*ABS(SIN(2*PI()*MOD(Calculator!$B$35/Calculator!$F$18,1)))*IF(MOD(Calculator!$B$35/Calculator!$F$18,1)&lt;0.5,-1,1))^2)))/(1-SQRT(((50*POWER(80,POWER(COS(PI()*MOD(Calculator!$B$35/Calculator!$F$18,1)),2))-$C63)^2+(1500*ABS(SIN(2*PI()*MOD(Calculator!$B$35/Calculator!$F$18,1)))*IF(MOD(Calculator!$B$35/Calculator!$F$18,1)&lt;0.5,-1,1))^2)/((50*POWER(80,POWER(COS(PI()*MOD(Calculator!$B$35/Calculator!$F$18,1)),2))+$C63)^2+(1500*ABS(SIN(2*PI()*MOD(Calculator!$B$35/Calculator!$F$18,1)))*IF(MOD(Calculator!$B$35/Calculator!$F$18,1)&lt;0.5,-1,1))^2))),2))</f>
        <v>—</v>
      </c>
      <c r="EN63" s="253" t="str">
        <f aca="false">IF(OR(Calculator!$E$19&lt;&gt;"YES",Calculator!$B$35&lt;Calculator!$G$19),"—",ROUND((1+SQRT(((50*POWER(80,POWER(COS(PI()*MOD(Calculator!$B$35/Calculator!$F$19,1)),2))-$C63)^2+(1500*ABS(SIN(2*PI()*MOD(Calculator!$B$35/Calculator!$F$19,1)))*IF(MOD(Calculator!$B$35/Calculator!$F$19,1)&lt;0.5,-1,1))^2)/((50*POWER(80,POWER(COS(PI()*MOD(Calculator!$B$35/Calculator!$F$19,1)),2))+$C63)^2+(1500*ABS(SIN(2*PI()*MOD(Calculator!$B$35/Calculator!$F$19,1)))*IF(MOD(Calculator!$B$35/Calculator!$F$19,1)&lt;0.5,-1,1))^2)))/(1-SQRT(((50*POWER(80,POWER(COS(PI()*MOD(Calculator!$B$35/Calculator!$F$19,1)),2))-$C63)^2+(1500*ABS(SIN(2*PI()*MOD(Calculator!$B$35/Calculator!$F$19,1)))*IF(MOD(Calculator!$B$35/Calculator!$F$19,1)&lt;0.5,-1,1))^2)/((50*POWER(80,POWER(COS(PI()*MOD(Calculator!$B$35/Calculator!$F$19,1)),2))+$C63)^2+(1500*ABS(SIN(2*PI()*MOD(Calculator!$B$35/Calculator!$F$19,1)))*IF(MOD(Calculator!$B$35/Calculator!$F$19,1)&lt;0.5,-1,1))^2))),2))</f>
        <v>—</v>
      </c>
      <c r="EO63" s="253" t="str">
        <f aca="false">IF(OR(Calculator!$E$20&lt;&gt;"YES",Calculator!$B$35&lt;Calculator!$G$20),"—",ROUND((1+SQRT(((50*POWER(80,POWER(COS(PI()*MOD(Calculator!$B$35/Calculator!$F$20,1)),2))-$C63)^2+(1500*ABS(SIN(2*PI()*MOD(Calculator!$B$35/Calculator!$F$20,1)))*IF(MOD(Calculator!$B$35/Calculator!$F$20,1)&lt;0.5,-1,1))^2)/((50*POWER(80,POWER(COS(PI()*MOD(Calculator!$B$35/Calculator!$F$20,1)),2))+$C63)^2+(1500*ABS(SIN(2*PI()*MOD(Calculator!$B$35/Calculator!$F$20,1)))*IF(MOD(Calculator!$B$35/Calculator!$F$20,1)&lt;0.5,-1,1))^2)))/(1-SQRT(((50*POWER(80,POWER(COS(PI()*MOD(Calculator!$B$35/Calculator!$F$20,1)),2))-$C63)^2+(1500*ABS(SIN(2*PI()*MOD(Calculator!$B$35/Calculator!$F$20,1)))*IF(MOD(Calculator!$B$35/Calculator!$F$20,1)&lt;0.5,-1,1))^2)/((50*POWER(80,POWER(COS(PI()*MOD(Calculator!$B$35/Calculator!$F$20,1)),2))+$C63)^2+(1500*ABS(SIN(2*PI()*MOD(Calculator!$B$35/Calculator!$F$20,1)))*IF(MOD(Calculator!$B$35/Calculator!$F$20,1)&lt;0.5,-1,1))^2))),2))</f>
        <v>—</v>
      </c>
      <c r="EP63" s="253" t="str">
        <f aca="false">IF(OR(Calculator!$E$21&lt;&gt;"YES",Calculator!$B$35&lt;Calculator!$G$21),"—",ROUND((1+SQRT(((50*POWER(80,POWER(COS(PI()*MOD(Calculator!$B$35/Calculator!$F$21,1)),2))-$C63)^2+(1500*ABS(SIN(2*PI()*MOD(Calculator!$B$35/Calculator!$F$21,1)))*IF(MOD(Calculator!$B$35/Calculator!$F$21,1)&lt;0.5,-1,1))^2)/((50*POWER(80,POWER(COS(PI()*MOD(Calculator!$B$35/Calculator!$F$21,1)),2))+$C63)^2+(1500*ABS(SIN(2*PI()*MOD(Calculator!$B$35/Calculator!$F$21,1)))*IF(MOD(Calculator!$B$35/Calculator!$F$21,1)&lt;0.5,-1,1))^2)))/(1-SQRT(((50*POWER(80,POWER(COS(PI()*MOD(Calculator!$B$35/Calculator!$F$21,1)),2))-$C63)^2+(1500*ABS(SIN(2*PI()*MOD(Calculator!$B$35/Calculator!$F$21,1)))*IF(MOD(Calculator!$B$35/Calculator!$F$21,1)&lt;0.5,-1,1))^2)/((50*POWER(80,POWER(COS(PI()*MOD(Calculator!$B$35/Calculator!$F$21,1)),2))+$C63)^2+(1500*ABS(SIN(2*PI()*MOD(Calculator!$B$35/Calculator!$F$21,1)))*IF(MOD(Calculator!$B$35/Calculator!$F$21,1)&lt;0.5,-1,1))^2))),2))</f>
        <v>—</v>
      </c>
      <c r="EQ63" s="253" t="str">
        <f aca="false">IF(OR(Calculator!$E$22&lt;&gt;"YES",Calculator!$B$35&lt;Calculator!$G$22),"—",ROUND((1+SQRT(((50*POWER(80,POWER(COS(PI()*MOD(Calculator!$B$35/Calculator!$F$22,1)),2))-$C63)^2+(1500*ABS(SIN(2*PI()*MOD(Calculator!$B$35/Calculator!$F$22,1)))*IF(MOD(Calculator!$B$35/Calculator!$F$22,1)&lt;0.5,-1,1))^2)/((50*POWER(80,POWER(COS(PI()*MOD(Calculator!$B$35/Calculator!$F$22,1)),2))+$C63)^2+(1500*ABS(SIN(2*PI()*MOD(Calculator!$B$35/Calculator!$F$22,1)))*IF(MOD(Calculator!$B$35/Calculator!$F$22,1)&lt;0.5,-1,1))^2)))/(1-SQRT(((50*POWER(80,POWER(COS(PI()*MOD(Calculator!$B$35/Calculator!$F$22,1)),2))-$C63)^2+(1500*ABS(SIN(2*PI()*MOD(Calculator!$B$35/Calculator!$F$22,1)))*IF(MOD(Calculator!$B$35/Calculator!$F$22,1)&lt;0.5,-1,1))^2)/((50*POWER(80,POWER(COS(PI()*MOD(Calculator!$B$35/Calculator!$F$22,1)),2))+$C63)^2+(1500*ABS(SIN(2*PI()*MOD(Calculator!$B$35/Calculator!$F$22,1)))*IF(MOD(Calculator!$B$35/Calculator!$F$22,1)&lt;0.5,-1,1))^2))),2))</f>
        <v>—</v>
      </c>
      <c r="ER63" s="295" t="n">
        <f aca="false">IFERROR(ROUND((IF(ISNUMBER(EG63),EG63,0)+IF(ISNUMBER(EH63),EH63,0)+IF(ISNUMBER(EI63),EI63,0)+IF(ISNUMBER(EJ63),EJ63,0)+IF(ISNUMBER(EK63),EK63,0)+IF(ISNUMBER(EL63),EL63,0)+IF(ISNUMBER(EM63),EM63,0)+IF(ISNUMBER(EN63),EN63,0)+IF(ISNUMBER(EO63),EO63,0)+IF(ISNUMBER(EP63),EP63,0)+IF(ISNUMBER(EQ63),EQ63,0))/(IF(ISNUMBER(EG63),1,0)+IF(ISNUMBER(EH63),1,0)+IF(ISNUMBER(EI63),1,0)+IF(ISNUMBER(EJ63),1,0)+IF(ISNUMBER(EK63),1,0)+IF(ISNUMBER(EL63),1,0)+IF(ISNUMBER(EM63),1,0)+IF(ISNUMBER(EN63),1,0)+IF(ISNUMBER(EO63),1,0)+IF(ISNUMBER(EP63),1,0)+IF(ISNUMBER(EQ63),1,0)),4),"")</f>
        <v>10.365</v>
      </c>
      <c r="ES63" s="253" t="str">
        <f aca="false">IF(OR(Calculator!$E$12&lt;&gt;"YES",Calculator!$B$36&lt;Calculator!$G$12),"—",ROUND((1+SQRT(((50*POWER(80,POWER(COS(PI()*MOD(Calculator!$B$36/Calculator!$F$12,1)),2))-$C63)^2+(1500*ABS(SIN(2*PI()*MOD(Calculator!$B$36/Calculator!$F$12,1)))*IF(MOD(Calculator!$B$36/Calculator!$F$12,1)&lt;0.5,-1,1))^2)/((50*POWER(80,POWER(COS(PI()*MOD(Calculator!$B$36/Calculator!$F$12,1)),2))+$C63)^2+(1500*ABS(SIN(2*PI()*MOD(Calculator!$B$36/Calculator!$F$12,1)))*IF(MOD(Calculator!$B$36/Calculator!$F$12,1)&lt;0.5,-1,1))^2)))/(1-SQRT(((50*POWER(80,POWER(COS(PI()*MOD(Calculator!$B$36/Calculator!$F$12,1)),2))-$C63)^2+(1500*ABS(SIN(2*PI()*MOD(Calculator!$B$36/Calculator!$F$12,1)))*IF(MOD(Calculator!$B$36/Calculator!$F$12,1)&lt;0.5,-1,1))^2)/((50*POWER(80,POWER(COS(PI()*MOD(Calculator!$B$36/Calculator!$F$12,1)),2))+$C63)^2+(1500*ABS(SIN(2*PI()*MOD(Calculator!$B$36/Calculator!$F$12,1)))*IF(MOD(Calculator!$B$36/Calculator!$F$12,1)&lt;0.5,-1,1))^2))),2))</f>
        <v>—</v>
      </c>
      <c r="ET63" s="253" t="str">
        <f aca="false">IF(OR(Calculator!$E$13&lt;&gt;"YES",Calculator!$B$36&lt;Calculator!$G$13),"—",ROUND((1+SQRT(((50*POWER(80,POWER(COS(PI()*MOD(Calculator!$B$36/Calculator!$F$13,1)),2))-$C63)^2+(1500*ABS(SIN(2*PI()*MOD(Calculator!$B$36/Calculator!$F$13,1)))*IF(MOD(Calculator!$B$36/Calculator!$F$13,1)&lt;0.5,-1,1))^2)/((50*POWER(80,POWER(COS(PI()*MOD(Calculator!$B$36/Calculator!$F$13,1)),2))+$C63)^2+(1500*ABS(SIN(2*PI()*MOD(Calculator!$B$36/Calculator!$F$13,1)))*IF(MOD(Calculator!$B$36/Calculator!$F$13,1)&lt;0.5,-1,1))^2)))/(1-SQRT(((50*POWER(80,POWER(COS(PI()*MOD(Calculator!$B$36/Calculator!$F$13,1)),2))-$C63)^2+(1500*ABS(SIN(2*PI()*MOD(Calculator!$B$36/Calculator!$F$13,1)))*IF(MOD(Calculator!$B$36/Calculator!$F$13,1)&lt;0.5,-1,1))^2)/((50*POWER(80,POWER(COS(PI()*MOD(Calculator!$B$36/Calculator!$F$13,1)),2))+$C63)^2+(1500*ABS(SIN(2*PI()*MOD(Calculator!$B$36/Calculator!$F$13,1)))*IF(MOD(Calculator!$B$36/Calculator!$F$13,1)&lt;0.5,-1,1))^2))),2))</f>
        <v>—</v>
      </c>
      <c r="EU63" s="253" t="str">
        <f aca="false">IF(OR(Calculator!$E$14&lt;&gt;"YES",Calculator!$B$36&lt;Calculator!$G$14),"—",ROUND((1+SQRT(((50*POWER(80,POWER(COS(PI()*MOD(Calculator!$B$36/Calculator!$F$14,1)),2))-$C63)^2+(1500*ABS(SIN(2*PI()*MOD(Calculator!$B$36/Calculator!$F$14,1)))*IF(MOD(Calculator!$B$36/Calculator!$F$14,1)&lt;0.5,-1,1))^2)/((50*POWER(80,POWER(COS(PI()*MOD(Calculator!$B$36/Calculator!$F$14,1)),2))+$C63)^2+(1500*ABS(SIN(2*PI()*MOD(Calculator!$B$36/Calculator!$F$14,1)))*IF(MOD(Calculator!$B$36/Calculator!$F$14,1)&lt;0.5,-1,1))^2)))/(1-SQRT(((50*POWER(80,POWER(COS(PI()*MOD(Calculator!$B$36/Calculator!$F$14,1)),2))-$C63)^2+(1500*ABS(SIN(2*PI()*MOD(Calculator!$B$36/Calculator!$F$14,1)))*IF(MOD(Calculator!$B$36/Calculator!$F$14,1)&lt;0.5,-1,1))^2)/((50*POWER(80,POWER(COS(PI()*MOD(Calculator!$B$36/Calculator!$F$14,1)),2))+$C63)^2+(1500*ABS(SIN(2*PI()*MOD(Calculator!$B$36/Calculator!$F$14,1)))*IF(MOD(Calculator!$B$36/Calculator!$F$14,1)&lt;0.5,-1,1))^2))),2))</f>
        <v>—</v>
      </c>
      <c r="EV63" s="253" t="n">
        <f aca="false">IF(OR(Calculator!$E$15&lt;&gt;"YES",Calculator!$B$36&lt;Calculator!$G$15),"—",ROUND((1+SQRT(((50*POWER(80,POWER(COS(PI()*MOD(Calculator!$B$36/Calculator!$F$15,1)),2))-$C63)^2+(1500*ABS(SIN(2*PI()*MOD(Calculator!$B$36/Calculator!$F$15,1)))*IF(MOD(Calculator!$B$36/Calculator!$F$15,1)&lt;0.5,-1,1))^2)/((50*POWER(80,POWER(COS(PI()*MOD(Calculator!$B$36/Calculator!$F$15,1)),2))+$C63)^2+(1500*ABS(SIN(2*PI()*MOD(Calculator!$B$36/Calculator!$F$15,1)))*IF(MOD(Calculator!$B$36/Calculator!$F$15,1)&lt;0.5,-1,1))^2)))/(1-SQRT(((50*POWER(80,POWER(COS(PI()*MOD(Calculator!$B$36/Calculator!$F$15,1)),2))-$C63)^2+(1500*ABS(SIN(2*PI()*MOD(Calculator!$B$36/Calculator!$F$15,1)))*IF(MOD(Calculator!$B$36/Calculator!$F$15,1)&lt;0.5,-1,1))^2)/((50*POWER(80,POWER(COS(PI()*MOD(Calculator!$B$36/Calculator!$F$15,1)),2))+$C63)^2+(1500*ABS(SIN(2*PI()*MOD(Calculator!$B$36/Calculator!$F$15,1)))*IF(MOD(Calculator!$B$36/Calculator!$F$15,1)&lt;0.5,-1,1))^2))),2))</f>
        <v>15.91</v>
      </c>
      <c r="EW63" s="253" t="str">
        <f aca="false">IF(OR(Calculator!$E$16&lt;&gt;"YES",Calculator!$B$36&lt;Calculator!$G$16),"—",ROUND((1+SQRT(((50*POWER(80,POWER(COS(PI()*MOD(Calculator!$B$36/Calculator!$F$16,1)),2))-$C63)^2+(1500*ABS(SIN(2*PI()*MOD(Calculator!$B$36/Calculator!$F$16,1)))*IF(MOD(Calculator!$B$36/Calculator!$F$16,1)&lt;0.5,-1,1))^2)/((50*POWER(80,POWER(COS(PI()*MOD(Calculator!$B$36/Calculator!$F$16,1)),2))+$C63)^2+(1500*ABS(SIN(2*PI()*MOD(Calculator!$B$36/Calculator!$F$16,1)))*IF(MOD(Calculator!$B$36/Calculator!$F$16,1)&lt;0.5,-1,1))^2)))/(1-SQRT(((50*POWER(80,POWER(COS(PI()*MOD(Calculator!$B$36/Calculator!$F$16,1)),2))-$C63)^2+(1500*ABS(SIN(2*PI()*MOD(Calculator!$B$36/Calculator!$F$16,1)))*IF(MOD(Calculator!$B$36/Calculator!$F$16,1)&lt;0.5,-1,1))^2)/((50*POWER(80,POWER(COS(PI()*MOD(Calculator!$B$36/Calculator!$F$16,1)),2))+$C63)^2+(1500*ABS(SIN(2*PI()*MOD(Calculator!$B$36/Calculator!$F$16,1)))*IF(MOD(Calculator!$B$36/Calculator!$F$16,1)&lt;0.5,-1,1))^2))),2))</f>
        <v>—</v>
      </c>
      <c r="EX63" s="253" t="n">
        <f aca="false">IF(OR(Calculator!$E$17&lt;&gt;"YES",Calculator!$B$36&lt;Calculator!$G$17),"—",ROUND((1+SQRT(((50*POWER(80,POWER(COS(PI()*MOD(Calculator!$B$36/Calculator!$F$17,1)),2))-$C63)^2+(1500*ABS(SIN(2*PI()*MOD(Calculator!$B$36/Calculator!$F$17,1)))*IF(MOD(Calculator!$B$36/Calculator!$F$17,1)&lt;0.5,-1,1))^2)/((50*POWER(80,POWER(COS(PI()*MOD(Calculator!$B$36/Calculator!$F$17,1)),2))+$C63)^2+(1500*ABS(SIN(2*PI()*MOD(Calculator!$B$36/Calculator!$F$17,1)))*IF(MOD(Calculator!$B$36/Calculator!$F$17,1)&lt;0.5,-1,1))^2)))/(1-SQRT(((50*POWER(80,POWER(COS(PI()*MOD(Calculator!$B$36/Calculator!$F$17,1)),2))-$C63)^2+(1500*ABS(SIN(2*PI()*MOD(Calculator!$B$36/Calculator!$F$17,1)))*IF(MOD(Calculator!$B$36/Calculator!$F$17,1)&lt;0.5,-1,1))^2)/((50*POWER(80,POWER(COS(PI()*MOD(Calculator!$B$36/Calculator!$F$17,1)),2))+$C63)^2+(1500*ABS(SIN(2*PI()*MOD(Calculator!$B$36/Calculator!$F$17,1)))*IF(MOD(Calculator!$B$36/Calculator!$F$17,1)&lt;0.5,-1,1))^2))),2))</f>
        <v>18.97</v>
      </c>
      <c r="EY63" s="253" t="str">
        <f aca="false">IF(OR(Calculator!$E$18&lt;&gt;"YES",Calculator!$B$36&lt;Calculator!$G$18),"—",ROUND((1+SQRT(((50*POWER(80,POWER(COS(PI()*MOD(Calculator!$B$36/Calculator!$F$18,1)),2))-$C63)^2+(1500*ABS(SIN(2*PI()*MOD(Calculator!$B$36/Calculator!$F$18,1)))*IF(MOD(Calculator!$B$36/Calculator!$F$18,1)&lt;0.5,-1,1))^2)/((50*POWER(80,POWER(COS(PI()*MOD(Calculator!$B$36/Calculator!$F$18,1)),2))+$C63)^2+(1500*ABS(SIN(2*PI()*MOD(Calculator!$B$36/Calculator!$F$18,1)))*IF(MOD(Calculator!$B$36/Calculator!$F$18,1)&lt;0.5,-1,1))^2)))/(1-SQRT(((50*POWER(80,POWER(COS(PI()*MOD(Calculator!$B$36/Calculator!$F$18,1)),2))-$C63)^2+(1500*ABS(SIN(2*PI()*MOD(Calculator!$B$36/Calculator!$F$18,1)))*IF(MOD(Calculator!$B$36/Calculator!$F$18,1)&lt;0.5,-1,1))^2)/((50*POWER(80,POWER(COS(PI()*MOD(Calculator!$B$36/Calculator!$F$18,1)),2))+$C63)^2+(1500*ABS(SIN(2*PI()*MOD(Calculator!$B$36/Calculator!$F$18,1)))*IF(MOD(Calculator!$B$36/Calculator!$F$18,1)&lt;0.5,-1,1))^2))),2))</f>
        <v>—</v>
      </c>
      <c r="EZ63" s="253" t="str">
        <f aca="false">IF(OR(Calculator!$E$19&lt;&gt;"YES",Calculator!$B$36&lt;Calculator!$G$19),"—",ROUND((1+SQRT(((50*POWER(80,POWER(COS(PI()*MOD(Calculator!$B$36/Calculator!$F$19,1)),2))-$C63)^2+(1500*ABS(SIN(2*PI()*MOD(Calculator!$B$36/Calculator!$F$19,1)))*IF(MOD(Calculator!$B$36/Calculator!$F$19,1)&lt;0.5,-1,1))^2)/((50*POWER(80,POWER(COS(PI()*MOD(Calculator!$B$36/Calculator!$F$19,1)),2))+$C63)^2+(1500*ABS(SIN(2*PI()*MOD(Calculator!$B$36/Calculator!$F$19,1)))*IF(MOD(Calculator!$B$36/Calculator!$F$19,1)&lt;0.5,-1,1))^2)))/(1-SQRT(((50*POWER(80,POWER(COS(PI()*MOD(Calculator!$B$36/Calculator!$F$19,1)),2))-$C63)^2+(1500*ABS(SIN(2*PI()*MOD(Calculator!$B$36/Calculator!$F$19,1)))*IF(MOD(Calculator!$B$36/Calculator!$F$19,1)&lt;0.5,-1,1))^2)/((50*POWER(80,POWER(COS(PI()*MOD(Calculator!$B$36/Calculator!$F$19,1)),2))+$C63)^2+(1500*ABS(SIN(2*PI()*MOD(Calculator!$B$36/Calculator!$F$19,1)))*IF(MOD(Calculator!$B$36/Calculator!$F$19,1)&lt;0.5,-1,1))^2))),2))</f>
        <v>—</v>
      </c>
      <c r="FA63" s="253" t="str">
        <f aca="false">IF(OR(Calculator!$E$20&lt;&gt;"YES",Calculator!$B$36&lt;Calculator!$G$20),"—",ROUND((1+SQRT(((50*POWER(80,POWER(COS(PI()*MOD(Calculator!$B$36/Calculator!$F$20,1)),2))-$C63)^2+(1500*ABS(SIN(2*PI()*MOD(Calculator!$B$36/Calculator!$F$20,1)))*IF(MOD(Calculator!$B$36/Calculator!$F$20,1)&lt;0.5,-1,1))^2)/((50*POWER(80,POWER(COS(PI()*MOD(Calculator!$B$36/Calculator!$F$20,1)),2))+$C63)^2+(1500*ABS(SIN(2*PI()*MOD(Calculator!$B$36/Calculator!$F$20,1)))*IF(MOD(Calculator!$B$36/Calculator!$F$20,1)&lt;0.5,-1,1))^2)))/(1-SQRT(((50*POWER(80,POWER(COS(PI()*MOD(Calculator!$B$36/Calculator!$F$20,1)),2))-$C63)^2+(1500*ABS(SIN(2*PI()*MOD(Calculator!$B$36/Calculator!$F$20,1)))*IF(MOD(Calculator!$B$36/Calculator!$F$20,1)&lt;0.5,-1,1))^2)/((50*POWER(80,POWER(COS(PI()*MOD(Calculator!$B$36/Calculator!$F$20,1)),2))+$C63)^2+(1500*ABS(SIN(2*PI()*MOD(Calculator!$B$36/Calculator!$F$20,1)))*IF(MOD(Calculator!$B$36/Calculator!$F$20,1)&lt;0.5,-1,1))^2))),2))</f>
        <v>—</v>
      </c>
      <c r="FB63" s="253" t="str">
        <f aca="false">IF(OR(Calculator!$E$21&lt;&gt;"YES",Calculator!$B$36&lt;Calculator!$G$21),"—",ROUND((1+SQRT(((50*POWER(80,POWER(COS(PI()*MOD(Calculator!$B$36/Calculator!$F$21,1)),2))-$C63)^2+(1500*ABS(SIN(2*PI()*MOD(Calculator!$B$36/Calculator!$F$21,1)))*IF(MOD(Calculator!$B$36/Calculator!$F$21,1)&lt;0.5,-1,1))^2)/((50*POWER(80,POWER(COS(PI()*MOD(Calculator!$B$36/Calculator!$F$21,1)),2))+$C63)^2+(1500*ABS(SIN(2*PI()*MOD(Calculator!$B$36/Calculator!$F$21,1)))*IF(MOD(Calculator!$B$36/Calculator!$F$21,1)&lt;0.5,-1,1))^2)))/(1-SQRT(((50*POWER(80,POWER(COS(PI()*MOD(Calculator!$B$36/Calculator!$F$21,1)),2))-$C63)^2+(1500*ABS(SIN(2*PI()*MOD(Calculator!$B$36/Calculator!$F$21,1)))*IF(MOD(Calculator!$B$36/Calculator!$F$21,1)&lt;0.5,-1,1))^2)/((50*POWER(80,POWER(COS(PI()*MOD(Calculator!$B$36/Calculator!$F$21,1)),2))+$C63)^2+(1500*ABS(SIN(2*PI()*MOD(Calculator!$B$36/Calculator!$F$21,1)))*IF(MOD(Calculator!$B$36/Calculator!$F$21,1)&lt;0.5,-1,1))^2))),2))</f>
        <v>—</v>
      </c>
      <c r="FC63" s="253" t="str">
        <f aca="false">IF(OR(Calculator!$E$22&lt;&gt;"YES",Calculator!$B$36&lt;Calculator!$G$22),"—",ROUND((1+SQRT(((50*POWER(80,POWER(COS(PI()*MOD(Calculator!$B$36/Calculator!$F$22,1)),2))-$C63)^2+(1500*ABS(SIN(2*PI()*MOD(Calculator!$B$36/Calculator!$F$22,1)))*IF(MOD(Calculator!$B$36/Calculator!$F$22,1)&lt;0.5,-1,1))^2)/((50*POWER(80,POWER(COS(PI()*MOD(Calculator!$B$36/Calculator!$F$22,1)),2))+$C63)^2+(1500*ABS(SIN(2*PI()*MOD(Calculator!$B$36/Calculator!$F$22,1)))*IF(MOD(Calculator!$B$36/Calculator!$F$22,1)&lt;0.5,-1,1))^2)))/(1-SQRT(((50*POWER(80,POWER(COS(PI()*MOD(Calculator!$B$36/Calculator!$F$22,1)),2))-$C63)^2+(1500*ABS(SIN(2*PI()*MOD(Calculator!$B$36/Calculator!$F$22,1)))*IF(MOD(Calculator!$B$36/Calculator!$F$22,1)&lt;0.5,-1,1))^2)/((50*POWER(80,POWER(COS(PI()*MOD(Calculator!$B$36/Calculator!$F$22,1)),2))+$C63)^2+(1500*ABS(SIN(2*PI()*MOD(Calculator!$B$36/Calculator!$F$22,1)))*IF(MOD(Calculator!$B$36/Calculator!$F$22,1)&lt;0.5,-1,1))^2))),2))</f>
        <v>—</v>
      </c>
      <c r="FD63" s="295" t="n">
        <f aca="false">IFERROR(ROUND((IF(ISNUMBER(ES63),ES63,0)+IF(ISNUMBER(ET63),ET63,0)+IF(ISNUMBER(EU63),EU63,0)+IF(ISNUMBER(EV63),EV63,0)+IF(ISNUMBER(EW63),EW63,0)+IF(ISNUMBER(EX63),EX63,0)+IF(ISNUMBER(EY63),EY63,0)+IF(ISNUMBER(EZ63),EZ63,0)+IF(ISNUMBER(FA63),FA63,0)+IF(ISNUMBER(FB63),FB63,0)+IF(ISNUMBER(FC63),FC63,0))/(IF(ISNUMBER(ES63),1,0)+IF(ISNUMBER(ET63),1,0)+IF(ISNUMBER(EU63),1,0)+IF(ISNUMBER(EV63),1,0)+IF(ISNUMBER(EW63),1,0)+IF(ISNUMBER(EX63),1,0)+IF(ISNUMBER(EY63),1,0)+IF(ISNUMBER(EZ63),1,0)+IF(ISNUMBER(FA63),1,0)+IF(ISNUMBER(FB63),1,0)+IF(ISNUMBER(FC63),1,0)),4),"")</f>
        <v>17.44</v>
      </c>
      <c r="FE63" s="253" t="str">
        <f aca="false">IF(OR(Calculator!$E$12&lt;&gt;"YES",Calculator!$B$37&lt;Calculator!$G$12),"—",ROUND((1+SQRT(((50*POWER(80,POWER(COS(PI()*MOD(Calculator!$B$37/Calculator!$F$12,1)),2))-$C63)^2+(1500*ABS(SIN(2*PI()*MOD(Calculator!$B$37/Calculator!$F$12,1)))*IF(MOD(Calculator!$B$37/Calculator!$F$12,1)&lt;0.5,-1,1))^2)/((50*POWER(80,POWER(COS(PI()*MOD(Calculator!$B$37/Calculator!$F$12,1)),2))+$C63)^2+(1500*ABS(SIN(2*PI()*MOD(Calculator!$B$37/Calculator!$F$12,1)))*IF(MOD(Calculator!$B$37/Calculator!$F$12,1)&lt;0.5,-1,1))^2)))/(1-SQRT(((50*POWER(80,POWER(COS(PI()*MOD(Calculator!$B$37/Calculator!$F$12,1)),2))-$C63)^2+(1500*ABS(SIN(2*PI()*MOD(Calculator!$B$37/Calculator!$F$12,1)))*IF(MOD(Calculator!$B$37/Calculator!$F$12,1)&lt;0.5,-1,1))^2)/((50*POWER(80,POWER(COS(PI()*MOD(Calculator!$B$37/Calculator!$F$12,1)),2))+$C63)^2+(1500*ABS(SIN(2*PI()*MOD(Calculator!$B$37/Calculator!$F$12,1)))*IF(MOD(Calculator!$B$37/Calculator!$F$12,1)&lt;0.5,-1,1))^2))),2))</f>
        <v>—</v>
      </c>
      <c r="FF63" s="253" t="str">
        <f aca="false">IF(OR(Calculator!$E$13&lt;&gt;"YES",Calculator!$B$37&lt;Calculator!$G$13),"—",ROUND((1+SQRT(((50*POWER(80,POWER(COS(PI()*MOD(Calculator!$B$37/Calculator!$F$13,1)),2))-$C63)^2+(1500*ABS(SIN(2*PI()*MOD(Calculator!$B$37/Calculator!$F$13,1)))*IF(MOD(Calculator!$B$37/Calculator!$F$13,1)&lt;0.5,-1,1))^2)/((50*POWER(80,POWER(COS(PI()*MOD(Calculator!$B$37/Calculator!$F$13,1)),2))+$C63)^2+(1500*ABS(SIN(2*PI()*MOD(Calculator!$B$37/Calculator!$F$13,1)))*IF(MOD(Calculator!$B$37/Calculator!$F$13,1)&lt;0.5,-1,1))^2)))/(1-SQRT(((50*POWER(80,POWER(COS(PI()*MOD(Calculator!$B$37/Calculator!$F$13,1)),2))-$C63)^2+(1500*ABS(SIN(2*PI()*MOD(Calculator!$B$37/Calculator!$F$13,1)))*IF(MOD(Calculator!$B$37/Calculator!$F$13,1)&lt;0.5,-1,1))^2)/((50*POWER(80,POWER(COS(PI()*MOD(Calculator!$B$37/Calculator!$F$13,1)),2))+$C63)^2+(1500*ABS(SIN(2*PI()*MOD(Calculator!$B$37/Calculator!$F$13,1)))*IF(MOD(Calculator!$B$37/Calculator!$F$13,1)&lt;0.5,-1,1))^2))),2))</f>
        <v>—</v>
      </c>
      <c r="FG63" s="253" t="str">
        <f aca="false">IF(OR(Calculator!$E$14&lt;&gt;"YES",Calculator!$B$37&lt;Calculator!$G$14),"—",ROUND((1+SQRT(((50*POWER(80,POWER(COS(PI()*MOD(Calculator!$B$37/Calculator!$F$14,1)),2))-$C63)^2+(1500*ABS(SIN(2*PI()*MOD(Calculator!$B$37/Calculator!$F$14,1)))*IF(MOD(Calculator!$B$37/Calculator!$F$14,1)&lt;0.5,-1,1))^2)/((50*POWER(80,POWER(COS(PI()*MOD(Calculator!$B$37/Calculator!$F$14,1)),2))+$C63)^2+(1500*ABS(SIN(2*PI()*MOD(Calculator!$B$37/Calculator!$F$14,1)))*IF(MOD(Calculator!$B$37/Calculator!$F$14,1)&lt;0.5,-1,1))^2)))/(1-SQRT(((50*POWER(80,POWER(COS(PI()*MOD(Calculator!$B$37/Calculator!$F$14,1)),2))-$C63)^2+(1500*ABS(SIN(2*PI()*MOD(Calculator!$B$37/Calculator!$F$14,1)))*IF(MOD(Calculator!$B$37/Calculator!$F$14,1)&lt;0.5,-1,1))^2)/((50*POWER(80,POWER(COS(PI()*MOD(Calculator!$B$37/Calculator!$F$14,1)),2))+$C63)^2+(1500*ABS(SIN(2*PI()*MOD(Calculator!$B$37/Calculator!$F$14,1)))*IF(MOD(Calculator!$B$37/Calculator!$F$14,1)&lt;0.5,-1,1))^2))),2))</f>
        <v>—</v>
      </c>
      <c r="FH63" s="253" t="n">
        <f aca="false">IF(OR(Calculator!$E$15&lt;&gt;"YES",Calculator!$B$37&lt;Calculator!$G$15),"—",ROUND((1+SQRT(((50*POWER(80,POWER(COS(PI()*MOD(Calculator!$B$37/Calculator!$F$15,1)),2))-$C63)^2+(1500*ABS(SIN(2*PI()*MOD(Calculator!$B$37/Calculator!$F$15,1)))*IF(MOD(Calculator!$B$37/Calculator!$F$15,1)&lt;0.5,-1,1))^2)/((50*POWER(80,POWER(COS(PI()*MOD(Calculator!$B$37/Calculator!$F$15,1)),2))+$C63)^2+(1500*ABS(SIN(2*PI()*MOD(Calculator!$B$37/Calculator!$F$15,1)))*IF(MOD(Calculator!$B$37/Calculator!$F$15,1)&lt;0.5,-1,1))^2)))/(1-SQRT(((50*POWER(80,POWER(COS(PI()*MOD(Calculator!$B$37/Calculator!$F$15,1)),2))-$C63)^2+(1500*ABS(SIN(2*PI()*MOD(Calculator!$B$37/Calculator!$F$15,1)))*IF(MOD(Calculator!$B$37/Calculator!$F$15,1)&lt;0.5,-1,1))^2)/((50*POWER(80,POWER(COS(PI()*MOD(Calculator!$B$37/Calculator!$F$15,1)),2))+$C63)^2+(1500*ABS(SIN(2*PI()*MOD(Calculator!$B$37/Calculator!$F$15,1)))*IF(MOD(Calculator!$B$37/Calculator!$F$15,1)&lt;0.5,-1,1))^2))),2))</f>
        <v>2.42</v>
      </c>
      <c r="FI63" s="253" t="str">
        <f aca="false">IF(OR(Calculator!$E$16&lt;&gt;"YES",Calculator!$B$37&lt;Calculator!$G$16),"—",ROUND((1+SQRT(((50*POWER(80,POWER(COS(PI()*MOD(Calculator!$B$37/Calculator!$F$16,1)),2))-$C63)^2+(1500*ABS(SIN(2*PI()*MOD(Calculator!$B$37/Calculator!$F$16,1)))*IF(MOD(Calculator!$B$37/Calculator!$F$16,1)&lt;0.5,-1,1))^2)/((50*POWER(80,POWER(COS(PI()*MOD(Calculator!$B$37/Calculator!$F$16,1)),2))+$C63)^2+(1500*ABS(SIN(2*PI()*MOD(Calculator!$B$37/Calculator!$F$16,1)))*IF(MOD(Calculator!$B$37/Calculator!$F$16,1)&lt;0.5,-1,1))^2)))/(1-SQRT(((50*POWER(80,POWER(COS(PI()*MOD(Calculator!$B$37/Calculator!$F$16,1)),2))-$C63)^2+(1500*ABS(SIN(2*PI()*MOD(Calculator!$B$37/Calculator!$F$16,1)))*IF(MOD(Calculator!$B$37/Calculator!$F$16,1)&lt;0.5,-1,1))^2)/((50*POWER(80,POWER(COS(PI()*MOD(Calculator!$B$37/Calculator!$F$16,1)),2))+$C63)^2+(1500*ABS(SIN(2*PI()*MOD(Calculator!$B$37/Calculator!$F$16,1)))*IF(MOD(Calculator!$B$37/Calculator!$F$16,1)&lt;0.5,-1,1))^2))),2))</f>
        <v>—</v>
      </c>
      <c r="FJ63" s="253" t="n">
        <f aca="false">IF(OR(Calculator!$E$17&lt;&gt;"YES",Calculator!$B$37&lt;Calculator!$G$17),"—",ROUND((1+SQRT(((50*POWER(80,POWER(COS(PI()*MOD(Calculator!$B$37/Calculator!$F$17,1)),2))-$C63)^2+(1500*ABS(SIN(2*PI()*MOD(Calculator!$B$37/Calculator!$F$17,1)))*IF(MOD(Calculator!$B$37/Calculator!$F$17,1)&lt;0.5,-1,1))^2)/((50*POWER(80,POWER(COS(PI()*MOD(Calculator!$B$37/Calculator!$F$17,1)),2))+$C63)^2+(1500*ABS(SIN(2*PI()*MOD(Calculator!$B$37/Calculator!$F$17,1)))*IF(MOD(Calculator!$B$37/Calculator!$F$17,1)&lt;0.5,-1,1))^2)))/(1-SQRT(((50*POWER(80,POWER(COS(PI()*MOD(Calculator!$B$37/Calculator!$F$17,1)),2))-$C63)^2+(1500*ABS(SIN(2*PI()*MOD(Calculator!$B$37/Calculator!$F$17,1)))*IF(MOD(Calculator!$B$37/Calculator!$F$17,1)&lt;0.5,-1,1))^2)/((50*POWER(80,POWER(COS(PI()*MOD(Calculator!$B$37/Calculator!$F$17,1)),2))+$C63)^2+(1500*ABS(SIN(2*PI()*MOD(Calculator!$B$37/Calculator!$F$17,1)))*IF(MOD(Calculator!$B$37/Calculator!$F$17,1)&lt;0.5,-1,1))^2))),2))</f>
        <v>13.73</v>
      </c>
      <c r="FK63" s="253" t="str">
        <f aca="false">IF(OR(Calculator!$E$18&lt;&gt;"YES",Calculator!$B$37&lt;Calculator!$G$18),"—",ROUND((1+SQRT(((50*POWER(80,POWER(COS(PI()*MOD(Calculator!$B$37/Calculator!$F$18,1)),2))-$C63)^2+(1500*ABS(SIN(2*PI()*MOD(Calculator!$B$37/Calculator!$F$18,1)))*IF(MOD(Calculator!$B$37/Calculator!$F$18,1)&lt;0.5,-1,1))^2)/((50*POWER(80,POWER(COS(PI()*MOD(Calculator!$B$37/Calculator!$F$18,1)),2))+$C63)^2+(1500*ABS(SIN(2*PI()*MOD(Calculator!$B$37/Calculator!$F$18,1)))*IF(MOD(Calculator!$B$37/Calculator!$F$18,1)&lt;0.5,-1,1))^2)))/(1-SQRT(((50*POWER(80,POWER(COS(PI()*MOD(Calculator!$B$37/Calculator!$F$18,1)),2))-$C63)^2+(1500*ABS(SIN(2*PI()*MOD(Calculator!$B$37/Calculator!$F$18,1)))*IF(MOD(Calculator!$B$37/Calculator!$F$18,1)&lt;0.5,-1,1))^2)/((50*POWER(80,POWER(COS(PI()*MOD(Calculator!$B$37/Calculator!$F$18,1)),2))+$C63)^2+(1500*ABS(SIN(2*PI()*MOD(Calculator!$B$37/Calculator!$F$18,1)))*IF(MOD(Calculator!$B$37/Calculator!$F$18,1)&lt;0.5,-1,1))^2))),2))</f>
        <v>—</v>
      </c>
      <c r="FL63" s="253" t="str">
        <f aca="false">IF(OR(Calculator!$E$19&lt;&gt;"YES",Calculator!$B$37&lt;Calculator!$G$19),"—",ROUND((1+SQRT(((50*POWER(80,POWER(COS(PI()*MOD(Calculator!$B$37/Calculator!$F$19,1)),2))-$C63)^2+(1500*ABS(SIN(2*PI()*MOD(Calculator!$B$37/Calculator!$F$19,1)))*IF(MOD(Calculator!$B$37/Calculator!$F$19,1)&lt;0.5,-1,1))^2)/((50*POWER(80,POWER(COS(PI()*MOD(Calculator!$B$37/Calculator!$F$19,1)),2))+$C63)^2+(1500*ABS(SIN(2*PI()*MOD(Calculator!$B$37/Calculator!$F$19,1)))*IF(MOD(Calculator!$B$37/Calculator!$F$19,1)&lt;0.5,-1,1))^2)))/(1-SQRT(((50*POWER(80,POWER(COS(PI()*MOD(Calculator!$B$37/Calculator!$F$19,1)),2))-$C63)^2+(1500*ABS(SIN(2*PI()*MOD(Calculator!$B$37/Calculator!$F$19,1)))*IF(MOD(Calculator!$B$37/Calculator!$F$19,1)&lt;0.5,-1,1))^2)/((50*POWER(80,POWER(COS(PI()*MOD(Calculator!$B$37/Calculator!$F$19,1)),2))+$C63)^2+(1500*ABS(SIN(2*PI()*MOD(Calculator!$B$37/Calculator!$F$19,1)))*IF(MOD(Calculator!$B$37/Calculator!$F$19,1)&lt;0.5,-1,1))^2))),2))</f>
        <v>—</v>
      </c>
      <c r="FM63" s="253" t="str">
        <f aca="false">IF(OR(Calculator!$E$20&lt;&gt;"YES",Calculator!$B$37&lt;Calculator!$G$20),"—",ROUND((1+SQRT(((50*POWER(80,POWER(COS(PI()*MOD(Calculator!$B$37/Calculator!$F$20,1)),2))-$C63)^2+(1500*ABS(SIN(2*PI()*MOD(Calculator!$B$37/Calculator!$F$20,1)))*IF(MOD(Calculator!$B$37/Calculator!$F$20,1)&lt;0.5,-1,1))^2)/((50*POWER(80,POWER(COS(PI()*MOD(Calculator!$B$37/Calculator!$F$20,1)),2))+$C63)^2+(1500*ABS(SIN(2*PI()*MOD(Calculator!$B$37/Calculator!$F$20,1)))*IF(MOD(Calculator!$B$37/Calculator!$F$20,1)&lt;0.5,-1,1))^2)))/(1-SQRT(((50*POWER(80,POWER(COS(PI()*MOD(Calculator!$B$37/Calculator!$F$20,1)),2))-$C63)^2+(1500*ABS(SIN(2*PI()*MOD(Calculator!$B$37/Calculator!$F$20,1)))*IF(MOD(Calculator!$B$37/Calculator!$F$20,1)&lt;0.5,-1,1))^2)/((50*POWER(80,POWER(COS(PI()*MOD(Calculator!$B$37/Calculator!$F$20,1)),2))+$C63)^2+(1500*ABS(SIN(2*PI()*MOD(Calculator!$B$37/Calculator!$F$20,1)))*IF(MOD(Calculator!$B$37/Calculator!$F$20,1)&lt;0.5,-1,1))^2))),2))</f>
        <v>—</v>
      </c>
      <c r="FN63" s="253" t="str">
        <f aca="false">IF(OR(Calculator!$E$21&lt;&gt;"YES",Calculator!$B$37&lt;Calculator!$G$21),"—",ROUND((1+SQRT(((50*POWER(80,POWER(COS(PI()*MOD(Calculator!$B$37/Calculator!$F$21,1)),2))-$C63)^2+(1500*ABS(SIN(2*PI()*MOD(Calculator!$B$37/Calculator!$F$21,1)))*IF(MOD(Calculator!$B$37/Calculator!$F$21,1)&lt;0.5,-1,1))^2)/((50*POWER(80,POWER(COS(PI()*MOD(Calculator!$B$37/Calculator!$F$21,1)),2))+$C63)^2+(1500*ABS(SIN(2*PI()*MOD(Calculator!$B$37/Calculator!$F$21,1)))*IF(MOD(Calculator!$B$37/Calculator!$F$21,1)&lt;0.5,-1,1))^2)))/(1-SQRT(((50*POWER(80,POWER(COS(PI()*MOD(Calculator!$B$37/Calculator!$F$21,1)),2))-$C63)^2+(1500*ABS(SIN(2*PI()*MOD(Calculator!$B$37/Calculator!$F$21,1)))*IF(MOD(Calculator!$B$37/Calculator!$F$21,1)&lt;0.5,-1,1))^2)/((50*POWER(80,POWER(COS(PI()*MOD(Calculator!$B$37/Calculator!$F$21,1)),2))+$C63)^2+(1500*ABS(SIN(2*PI()*MOD(Calculator!$B$37/Calculator!$F$21,1)))*IF(MOD(Calculator!$B$37/Calculator!$F$21,1)&lt;0.5,-1,1))^2))),2))</f>
        <v>—</v>
      </c>
      <c r="FO63" s="253" t="str">
        <f aca="false">IF(OR(Calculator!$E$22&lt;&gt;"YES",Calculator!$B$37&lt;Calculator!$G$22),"—",ROUND((1+SQRT(((50*POWER(80,POWER(COS(PI()*MOD(Calculator!$B$37/Calculator!$F$22,1)),2))-$C63)^2+(1500*ABS(SIN(2*PI()*MOD(Calculator!$B$37/Calculator!$F$22,1)))*IF(MOD(Calculator!$B$37/Calculator!$F$22,1)&lt;0.5,-1,1))^2)/((50*POWER(80,POWER(COS(PI()*MOD(Calculator!$B$37/Calculator!$F$22,1)),2))+$C63)^2+(1500*ABS(SIN(2*PI()*MOD(Calculator!$B$37/Calculator!$F$22,1)))*IF(MOD(Calculator!$B$37/Calculator!$F$22,1)&lt;0.5,-1,1))^2)))/(1-SQRT(((50*POWER(80,POWER(COS(PI()*MOD(Calculator!$B$37/Calculator!$F$22,1)),2))-$C63)^2+(1500*ABS(SIN(2*PI()*MOD(Calculator!$B$37/Calculator!$F$22,1)))*IF(MOD(Calculator!$B$37/Calculator!$F$22,1)&lt;0.5,-1,1))^2)/((50*POWER(80,POWER(COS(PI()*MOD(Calculator!$B$37/Calculator!$F$22,1)),2))+$C63)^2+(1500*ABS(SIN(2*PI()*MOD(Calculator!$B$37/Calculator!$F$22,1)))*IF(MOD(Calculator!$B$37/Calculator!$F$22,1)&lt;0.5,-1,1))^2))),2))</f>
        <v>—</v>
      </c>
      <c r="FP63" s="295" t="n">
        <f aca="false">IFERROR(ROUND((IF(ISNUMBER(FE63),FE63,0)+IF(ISNUMBER(FF63),FF63,0)+IF(ISNUMBER(FG63),FG63,0)+IF(ISNUMBER(FH63),FH63,0)+IF(ISNUMBER(FI63),FI63,0)+IF(ISNUMBER(FJ63),FJ63,0)+IF(ISNUMBER(FK63),FK63,0)+IF(ISNUMBER(FL63),FL63,0)+IF(ISNUMBER(FM63),FM63,0)+IF(ISNUMBER(FN63),FN63,0)+IF(ISNUMBER(FO63),FO63,0))/(IF(ISNUMBER(FE63),1,0)+IF(ISNUMBER(FF63),1,0)+IF(ISNUMBER(FG63),1,0)+IF(ISNUMBER(FH63),1,0)+IF(ISNUMBER(FI63),1,0)+IF(ISNUMBER(FJ63),1,0)+IF(ISNUMBER(FK63),1,0)+IF(ISNUMBER(FL63),1,0)+IF(ISNUMBER(FM63),1,0)+IF(ISNUMBER(FN63),1,0)+IF(ISNUMBER(FO63),1,0)),4),"")</f>
        <v>8.075</v>
      </c>
      <c r="FQ63" s="253" t="str">
        <f aca="false">IF(OR(Calculator!$E$12&lt;&gt;"YES",Calculator!$B$38&lt;Calculator!$G$12),"—",ROUND((1+SQRT(((50*POWER(80,POWER(COS(PI()*MOD(Calculator!$B$38/Calculator!$F$12,1)),2))-$C63)^2+(1500*ABS(SIN(2*PI()*MOD(Calculator!$B$38/Calculator!$F$12,1)))*IF(MOD(Calculator!$B$38/Calculator!$F$12,1)&lt;0.5,-1,1))^2)/((50*POWER(80,POWER(COS(PI()*MOD(Calculator!$B$38/Calculator!$F$12,1)),2))+$C63)^2+(1500*ABS(SIN(2*PI()*MOD(Calculator!$B$38/Calculator!$F$12,1)))*IF(MOD(Calculator!$B$38/Calculator!$F$12,1)&lt;0.5,-1,1))^2)))/(1-SQRT(((50*POWER(80,POWER(COS(PI()*MOD(Calculator!$B$38/Calculator!$F$12,1)),2))-$C63)^2+(1500*ABS(SIN(2*PI()*MOD(Calculator!$B$38/Calculator!$F$12,1)))*IF(MOD(Calculator!$B$38/Calculator!$F$12,1)&lt;0.5,-1,1))^2)/((50*POWER(80,POWER(COS(PI()*MOD(Calculator!$B$38/Calculator!$F$12,1)),2))+$C63)^2+(1500*ABS(SIN(2*PI()*MOD(Calculator!$B$38/Calculator!$F$12,1)))*IF(MOD(Calculator!$B$38/Calculator!$F$12,1)&lt;0.5,-1,1))^2))),2))</f>
        <v>—</v>
      </c>
      <c r="FR63" s="253" t="str">
        <f aca="false">IF(OR(Calculator!$E$13&lt;&gt;"YES",Calculator!$B$38&lt;Calculator!$G$13),"—",ROUND((1+SQRT(((50*POWER(80,POWER(COS(PI()*MOD(Calculator!$B$38/Calculator!$F$13,1)),2))-$C63)^2+(1500*ABS(SIN(2*PI()*MOD(Calculator!$B$38/Calculator!$F$13,1)))*IF(MOD(Calculator!$B$38/Calculator!$F$13,1)&lt;0.5,-1,1))^2)/((50*POWER(80,POWER(COS(PI()*MOD(Calculator!$B$38/Calculator!$F$13,1)),2))+$C63)^2+(1500*ABS(SIN(2*PI()*MOD(Calculator!$B$38/Calculator!$F$13,1)))*IF(MOD(Calculator!$B$38/Calculator!$F$13,1)&lt;0.5,-1,1))^2)))/(1-SQRT(((50*POWER(80,POWER(COS(PI()*MOD(Calculator!$B$38/Calculator!$F$13,1)),2))-$C63)^2+(1500*ABS(SIN(2*PI()*MOD(Calculator!$B$38/Calculator!$F$13,1)))*IF(MOD(Calculator!$B$38/Calculator!$F$13,1)&lt;0.5,-1,1))^2)/((50*POWER(80,POWER(COS(PI()*MOD(Calculator!$B$38/Calculator!$F$13,1)),2))+$C63)^2+(1500*ABS(SIN(2*PI()*MOD(Calculator!$B$38/Calculator!$F$13,1)))*IF(MOD(Calculator!$B$38/Calculator!$F$13,1)&lt;0.5,-1,1))^2))),2))</f>
        <v>—</v>
      </c>
      <c r="FS63" s="253" t="str">
        <f aca="false">IF(OR(Calculator!$E$14&lt;&gt;"YES",Calculator!$B$38&lt;Calculator!$G$14),"—",ROUND((1+SQRT(((50*POWER(80,POWER(COS(PI()*MOD(Calculator!$B$38/Calculator!$F$14,1)),2))-$C63)^2+(1500*ABS(SIN(2*PI()*MOD(Calculator!$B$38/Calculator!$F$14,1)))*IF(MOD(Calculator!$B$38/Calculator!$F$14,1)&lt;0.5,-1,1))^2)/((50*POWER(80,POWER(COS(PI()*MOD(Calculator!$B$38/Calculator!$F$14,1)),2))+$C63)^2+(1500*ABS(SIN(2*PI()*MOD(Calculator!$B$38/Calculator!$F$14,1)))*IF(MOD(Calculator!$B$38/Calculator!$F$14,1)&lt;0.5,-1,1))^2)))/(1-SQRT(((50*POWER(80,POWER(COS(PI()*MOD(Calculator!$B$38/Calculator!$F$14,1)),2))-$C63)^2+(1500*ABS(SIN(2*PI()*MOD(Calculator!$B$38/Calculator!$F$14,1)))*IF(MOD(Calculator!$B$38/Calculator!$F$14,1)&lt;0.5,-1,1))^2)/((50*POWER(80,POWER(COS(PI()*MOD(Calculator!$B$38/Calculator!$F$14,1)),2))+$C63)^2+(1500*ABS(SIN(2*PI()*MOD(Calculator!$B$38/Calculator!$F$14,1)))*IF(MOD(Calculator!$B$38/Calculator!$F$14,1)&lt;0.5,-1,1))^2))),2))</f>
        <v>—</v>
      </c>
      <c r="FT63" s="253" t="n">
        <f aca="false">IF(OR(Calculator!$E$15&lt;&gt;"YES",Calculator!$B$38&lt;Calculator!$G$15),"—",ROUND((1+SQRT(((50*POWER(80,POWER(COS(PI()*MOD(Calculator!$B$38/Calculator!$F$15,1)),2))-$C63)^2+(1500*ABS(SIN(2*PI()*MOD(Calculator!$B$38/Calculator!$F$15,1)))*IF(MOD(Calculator!$B$38/Calculator!$F$15,1)&lt;0.5,-1,1))^2)/((50*POWER(80,POWER(COS(PI()*MOD(Calculator!$B$38/Calculator!$F$15,1)),2))+$C63)^2+(1500*ABS(SIN(2*PI()*MOD(Calculator!$B$38/Calculator!$F$15,1)))*IF(MOD(Calculator!$B$38/Calculator!$F$15,1)&lt;0.5,-1,1))^2)))/(1-SQRT(((50*POWER(80,POWER(COS(PI()*MOD(Calculator!$B$38/Calculator!$F$15,1)),2))-$C63)^2+(1500*ABS(SIN(2*PI()*MOD(Calculator!$B$38/Calculator!$F$15,1)))*IF(MOD(Calculator!$B$38/Calculator!$F$15,1)&lt;0.5,-1,1))^2)/((50*POWER(80,POWER(COS(PI()*MOD(Calculator!$B$38/Calculator!$F$15,1)),2))+$C63)^2+(1500*ABS(SIN(2*PI()*MOD(Calculator!$B$38/Calculator!$F$15,1)))*IF(MOD(Calculator!$B$38/Calculator!$F$15,1)&lt;0.5,-1,1))^2))),2))</f>
        <v>2.28</v>
      </c>
      <c r="FU63" s="253" t="str">
        <f aca="false">IF(OR(Calculator!$E$16&lt;&gt;"YES",Calculator!$B$38&lt;Calculator!$G$16),"—",ROUND((1+SQRT(((50*POWER(80,POWER(COS(PI()*MOD(Calculator!$B$38/Calculator!$F$16,1)),2))-$C63)^2+(1500*ABS(SIN(2*PI()*MOD(Calculator!$B$38/Calculator!$F$16,1)))*IF(MOD(Calculator!$B$38/Calculator!$F$16,1)&lt;0.5,-1,1))^2)/((50*POWER(80,POWER(COS(PI()*MOD(Calculator!$B$38/Calculator!$F$16,1)),2))+$C63)^2+(1500*ABS(SIN(2*PI()*MOD(Calculator!$B$38/Calculator!$F$16,1)))*IF(MOD(Calculator!$B$38/Calculator!$F$16,1)&lt;0.5,-1,1))^2)))/(1-SQRT(((50*POWER(80,POWER(COS(PI()*MOD(Calculator!$B$38/Calculator!$F$16,1)),2))-$C63)^2+(1500*ABS(SIN(2*PI()*MOD(Calculator!$B$38/Calculator!$F$16,1)))*IF(MOD(Calculator!$B$38/Calculator!$F$16,1)&lt;0.5,-1,1))^2)/((50*POWER(80,POWER(COS(PI()*MOD(Calculator!$B$38/Calculator!$F$16,1)),2))+$C63)^2+(1500*ABS(SIN(2*PI()*MOD(Calculator!$B$38/Calculator!$F$16,1)))*IF(MOD(Calculator!$B$38/Calculator!$F$16,1)&lt;0.5,-1,1))^2))),2))</f>
        <v>—</v>
      </c>
      <c r="FV63" s="253" t="n">
        <f aca="false">IF(OR(Calculator!$E$17&lt;&gt;"YES",Calculator!$B$38&lt;Calculator!$G$17),"—",ROUND((1+SQRT(((50*POWER(80,POWER(COS(PI()*MOD(Calculator!$B$38/Calculator!$F$17,1)),2))-$C63)^2+(1500*ABS(SIN(2*PI()*MOD(Calculator!$B$38/Calculator!$F$17,1)))*IF(MOD(Calculator!$B$38/Calculator!$F$17,1)&lt;0.5,-1,1))^2)/((50*POWER(80,POWER(COS(PI()*MOD(Calculator!$B$38/Calculator!$F$17,1)),2))+$C63)^2+(1500*ABS(SIN(2*PI()*MOD(Calculator!$B$38/Calculator!$F$17,1)))*IF(MOD(Calculator!$B$38/Calculator!$F$17,1)&lt;0.5,-1,1))^2)))/(1-SQRT(((50*POWER(80,POWER(COS(PI()*MOD(Calculator!$B$38/Calculator!$F$17,1)),2))-$C63)^2+(1500*ABS(SIN(2*PI()*MOD(Calculator!$B$38/Calculator!$F$17,1)))*IF(MOD(Calculator!$B$38/Calculator!$F$17,1)&lt;0.5,-1,1))^2)/((50*POWER(80,POWER(COS(PI()*MOD(Calculator!$B$38/Calculator!$F$17,1)),2))+$C63)^2+(1500*ABS(SIN(2*PI()*MOD(Calculator!$B$38/Calculator!$F$17,1)))*IF(MOD(Calculator!$B$38/Calculator!$F$17,1)&lt;0.5,-1,1))^2))),2))</f>
        <v>16.85</v>
      </c>
      <c r="FW63" s="253" t="str">
        <f aca="false">IF(OR(Calculator!$E$18&lt;&gt;"YES",Calculator!$B$38&lt;Calculator!$G$18),"—",ROUND((1+SQRT(((50*POWER(80,POWER(COS(PI()*MOD(Calculator!$B$38/Calculator!$F$18,1)),2))-$C63)^2+(1500*ABS(SIN(2*PI()*MOD(Calculator!$B$38/Calculator!$F$18,1)))*IF(MOD(Calculator!$B$38/Calculator!$F$18,1)&lt;0.5,-1,1))^2)/((50*POWER(80,POWER(COS(PI()*MOD(Calculator!$B$38/Calculator!$F$18,1)),2))+$C63)^2+(1500*ABS(SIN(2*PI()*MOD(Calculator!$B$38/Calculator!$F$18,1)))*IF(MOD(Calculator!$B$38/Calculator!$F$18,1)&lt;0.5,-1,1))^2)))/(1-SQRT(((50*POWER(80,POWER(COS(PI()*MOD(Calculator!$B$38/Calculator!$F$18,1)),2))-$C63)^2+(1500*ABS(SIN(2*PI()*MOD(Calculator!$B$38/Calculator!$F$18,1)))*IF(MOD(Calculator!$B$38/Calculator!$F$18,1)&lt;0.5,-1,1))^2)/((50*POWER(80,POWER(COS(PI()*MOD(Calculator!$B$38/Calculator!$F$18,1)),2))+$C63)^2+(1500*ABS(SIN(2*PI()*MOD(Calculator!$B$38/Calculator!$F$18,1)))*IF(MOD(Calculator!$B$38/Calculator!$F$18,1)&lt;0.5,-1,1))^2))),2))</f>
        <v>—</v>
      </c>
      <c r="FX63" s="253" t="str">
        <f aca="false">IF(OR(Calculator!$E$19&lt;&gt;"YES",Calculator!$B$38&lt;Calculator!$G$19),"—",ROUND((1+SQRT(((50*POWER(80,POWER(COS(PI()*MOD(Calculator!$B$38/Calculator!$F$19,1)),2))-$C63)^2+(1500*ABS(SIN(2*PI()*MOD(Calculator!$B$38/Calculator!$F$19,1)))*IF(MOD(Calculator!$B$38/Calculator!$F$19,1)&lt;0.5,-1,1))^2)/((50*POWER(80,POWER(COS(PI()*MOD(Calculator!$B$38/Calculator!$F$19,1)),2))+$C63)^2+(1500*ABS(SIN(2*PI()*MOD(Calculator!$B$38/Calculator!$F$19,1)))*IF(MOD(Calculator!$B$38/Calculator!$F$19,1)&lt;0.5,-1,1))^2)))/(1-SQRT(((50*POWER(80,POWER(COS(PI()*MOD(Calculator!$B$38/Calculator!$F$19,1)),2))-$C63)^2+(1500*ABS(SIN(2*PI()*MOD(Calculator!$B$38/Calculator!$F$19,1)))*IF(MOD(Calculator!$B$38/Calculator!$F$19,1)&lt;0.5,-1,1))^2)/((50*POWER(80,POWER(COS(PI()*MOD(Calculator!$B$38/Calculator!$F$19,1)),2))+$C63)^2+(1500*ABS(SIN(2*PI()*MOD(Calculator!$B$38/Calculator!$F$19,1)))*IF(MOD(Calculator!$B$38/Calculator!$F$19,1)&lt;0.5,-1,1))^2))),2))</f>
        <v>—</v>
      </c>
      <c r="FY63" s="253" t="str">
        <f aca="false">IF(OR(Calculator!$E$20&lt;&gt;"YES",Calculator!$B$38&lt;Calculator!$G$20),"—",ROUND((1+SQRT(((50*POWER(80,POWER(COS(PI()*MOD(Calculator!$B$38/Calculator!$F$20,1)),2))-$C63)^2+(1500*ABS(SIN(2*PI()*MOD(Calculator!$B$38/Calculator!$F$20,1)))*IF(MOD(Calculator!$B$38/Calculator!$F$20,1)&lt;0.5,-1,1))^2)/((50*POWER(80,POWER(COS(PI()*MOD(Calculator!$B$38/Calculator!$F$20,1)),2))+$C63)^2+(1500*ABS(SIN(2*PI()*MOD(Calculator!$B$38/Calculator!$F$20,1)))*IF(MOD(Calculator!$B$38/Calculator!$F$20,1)&lt;0.5,-1,1))^2)))/(1-SQRT(((50*POWER(80,POWER(COS(PI()*MOD(Calculator!$B$38/Calculator!$F$20,1)),2))-$C63)^2+(1500*ABS(SIN(2*PI()*MOD(Calculator!$B$38/Calculator!$F$20,1)))*IF(MOD(Calculator!$B$38/Calculator!$F$20,1)&lt;0.5,-1,1))^2)/((50*POWER(80,POWER(COS(PI()*MOD(Calculator!$B$38/Calculator!$F$20,1)),2))+$C63)^2+(1500*ABS(SIN(2*PI()*MOD(Calculator!$B$38/Calculator!$F$20,1)))*IF(MOD(Calculator!$B$38/Calculator!$F$20,1)&lt;0.5,-1,1))^2))),2))</f>
        <v>—</v>
      </c>
      <c r="FZ63" s="253" t="str">
        <f aca="false">IF(OR(Calculator!$E$21&lt;&gt;"YES",Calculator!$B$38&lt;Calculator!$G$21),"—",ROUND((1+SQRT(((50*POWER(80,POWER(COS(PI()*MOD(Calculator!$B$38/Calculator!$F$21,1)),2))-$C63)^2+(1500*ABS(SIN(2*PI()*MOD(Calculator!$B$38/Calculator!$F$21,1)))*IF(MOD(Calculator!$B$38/Calculator!$F$21,1)&lt;0.5,-1,1))^2)/((50*POWER(80,POWER(COS(PI()*MOD(Calculator!$B$38/Calculator!$F$21,1)),2))+$C63)^2+(1500*ABS(SIN(2*PI()*MOD(Calculator!$B$38/Calculator!$F$21,1)))*IF(MOD(Calculator!$B$38/Calculator!$F$21,1)&lt;0.5,-1,1))^2)))/(1-SQRT(((50*POWER(80,POWER(COS(PI()*MOD(Calculator!$B$38/Calculator!$F$21,1)),2))-$C63)^2+(1500*ABS(SIN(2*PI()*MOD(Calculator!$B$38/Calculator!$F$21,1)))*IF(MOD(Calculator!$B$38/Calculator!$F$21,1)&lt;0.5,-1,1))^2)/((50*POWER(80,POWER(COS(PI()*MOD(Calculator!$B$38/Calculator!$F$21,1)),2))+$C63)^2+(1500*ABS(SIN(2*PI()*MOD(Calculator!$B$38/Calculator!$F$21,1)))*IF(MOD(Calculator!$B$38/Calculator!$F$21,1)&lt;0.5,-1,1))^2))),2))</f>
        <v>—</v>
      </c>
      <c r="GA63" s="253" t="str">
        <f aca="false">IF(OR(Calculator!$E$22&lt;&gt;"YES",Calculator!$B$38&lt;Calculator!$G$22),"—",ROUND((1+SQRT(((50*POWER(80,POWER(COS(PI()*MOD(Calculator!$B$38/Calculator!$F$22,1)),2))-$C63)^2+(1500*ABS(SIN(2*PI()*MOD(Calculator!$B$38/Calculator!$F$22,1)))*IF(MOD(Calculator!$B$38/Calculator!$F$22,1)&lt;0.5,-1,1))^2)/((50*POWER(80,POWER(COS(PI()*MOD(Calculator!$B$38/Calculator!$F$22,1)),2))+$C63)^2+(1500*ABS(SIN(2*PI()*MOD(Calculator!$B$38/Calculator!$F$22,1)))*IF(MOD(Calculator!$B$38/Calculator!$F$22,1)&lt;0.5,-1,1))^2)))/(1-SQRT(((50*POWER(80,POWER(COS(PI()*MOD(Calculator!$B$38/Calculator!$F$22,1)),2))-$C63)^2+(1500*ABS(SIN(2*PI()*MOD(Calculator!$B$38/Calculator!$F$22,1)))*IF(MOD(Calculator!$B$38/Calculator!$F$22,1)&lt;0.5,-1,1))^2)/((50*POWER(80,POWER(COS(PI()*MOD(Calculator!$B$38/Calculator!$F$22,1)),2))+$C63)^2+(1500*ABS(SIN(2*PI()*MOD(Calculator!$B$38/Calculator!$F$22,1)))*IF(MOD(Calculator!$B$38/Calculator!$F$22,1)&lt;0.5,-1,1))^2))),2))</f>
        <v>—</v>
      </c>
      <c r="GB63" s="295" t="n">
        <f aca="false">IFERROR(ROUND((IF(ISNUMBER(FQ63),FQ63,0)+IF(ISNUMBER(FR63),FR63,0)+IF(ISNUMBER(FS63),FS63,0)+IF(ISNUMBER(FT63),FT63,0)+IF(ISNUMBER(FU63),FU63,0)+IF(ISNUMBER(FV63),FV63,0)+IF(ISNUMBER(FW63),FW63,0)+IF(ISNUMBER(FX63),FX63,0)+IF(ISNUMBER(FY63),FY63,0)+IF(ISNUMBER(FZ63),FZ63,0)+IF(ISNUMBER(GA63),GA63,0))/(IF(ISNUMBER(FQ63),1,0)+IF(ISNUMBER(FR63),1,0)+IF(ISNUMBER(FS63),1,0)+IF(ISNUMBER(FT63),1,0)+IF(ISNUMBER(FU63),1,0)+IF(ISNUMBER(FV63),1,0)+IF(ISNUMBER(FW63),1,0)+IF(ISNUMBER(FX63),1,0)+IF(ISNUMBER(FY63),1,0)+IF(ISNUMBER(FZ63),1,0)+IF(ISNUMBER(GA63),1,0)),4),"")</f>
        <v>9.565</v>
      </c>
      <c r="GD63" s="253" t="str">
        <f aca="false">IF(OR(Calculator!$E$12&lt;&gt;"YES",Calculator!$B$34&lt;Calculator!$G$12),"—",ROUND((1+SQRT(((50*POWER(80,POWER(COS(PI()*MOD(Calculator!$B$34/Calculator!$F$12,1)),2))+MIN(500,MAX(30,100*EXP(-0.3*'VSWR Calculator'!$C$24)*(1+3*ABS(MOD('VSWR Calculator'!$C$23/Calculator!$F$12/2,1)-0.5))))/'VSWR Calculator'!$C$25)-$C63)^2+(1500*ABS(SIN(2*PI()*MOD(Calculator!$B$34/Calculator!$F$12,1)))*IF(MOD(Calculator!$B$34/Calculator!$F$12,1)&lt;0.5,-1,1))^2)/SQRT(((50*POWER(80,POWER(COS(PI()*MOD(Calculator!$B$34/Calculator!$F$12,1)),2))+MIN(500,MAX(30,100*EXP(-0.3*'VSWR Calculator'!$C$24)*(1+3*ABS(MOD('VSWR Calculator'!$C$23/Calculator!$F$12/2,1)-0.5))))/'VSWR Calculator'!$C$25)+$C63)^2+(1500*ABS(SIN(2*PI()*MOD(Calculator!$B$34/Calculator!$F$12,1)))*IF(MOD(Calculator!$B$34/Calculator!$F$12,1)&lt;0.5,-1,1))^2))/(1-SQRT(((50*POWER(80,POWER(COS(PI()*MOD(Calculator!$B$34/Calculator!$F$12,1)),2))+MIN(500,MAX(30,100*EXP(-0.3*'VSWR Calculator'!$C$24)*(1+3*ABS(MOD('VSWR Calculator'!$C$23/Calculator!$F$12/2,1)-0.5))))/'VSWR Calculator'!$C$25)-$C63)^2+(1500*ABS(SIN(2*PI()*MOD(Calculator!$B$34/Calculator!$F$12,1)))*IF(MOD(Calculator!$B$34/Calculator!$F$12,1)&lt;0.5,-1,1))^2)/SQRT(((50*POWER(80,POWER(COS(PI()*MOD(Calculator!$B$34/Calculator!$F$12,1)),2))+MIN(500,MAX(30,100*EXP(-0.3*'VSWR Calculator'!$C$24)*(1+3*ABS(MOD('VSWR Calculator'!$C$23/Calculator!$F$12/2,1)-0.5))))/'VSWR Calculator'!$C$25)+$C63)^2+(1500*ABS(SIN(2*PI()*MOD(Calculator!$B$34/Calculator!$F$12,1)))*IF(MOD(Calculator!$B$34/Calculator!$F$12,1)&lt;0.5,-1,1))^2)),2))</f>
        <v>—</v>
      </c>
      <c r="GE63" s="253" t="str">
        <f aca="false">IF(OR(Calculator!$E$13&lt;&gt;"YES",Calculator!$B$34&lt;Calculator!$G$13),"—",ROUND((1+SQRT(((50*POWER(80,POWER(COS(PI()*MOD(Calculator!$B$34/Calculator!$F$13,1)),2))+MIN(500,MAX(30,100*EXP(-0.3*'VSWR Calculator'!$C$24)*(1+3*ABS(MOD('VSWR Calculator'!$C$23/Calculator!$F$13/2,1)-0.5))))/'VSWR Calculator'!$C$25)-$C63)^2+(1500*ABS(SIN(2*PI()*MOD(Calculator!$B$34/Calculator!$F$13,1)))*IF(MOD(Calculator!$B$34/Calculator!$F$13,1)&lt;0.5,-1,1))^2)/SQRT(((50*POWER(80,POWER(COS(PI()*MOD(Calculator!$B$34/Calculator!$F$13,1)),2))+MIN(500,MAX(30,100*EXP(-0.3*'VSWR Calculator'!$C$24)*(1+3*ABS(MOD('VSWR Calculator'!$C$23/Calculator!$F$13/2,1)-0.5))))/'VSWR Calculator'!$C$25)+$C63)^2+(1500*ABS(SIN(2*PI()*MOD(Calculator!$B$34/Calculator!$F$13,1)))*IF(MOD(Calculator!$B$34/Calculator!$F$13,1)&lt;0.5,-1,1))^2))/(1-SQRT(((50*POWER(80,POWER(COS(PI()*MOD(Calculator!$B$34/Calculator!$F$13,1)),2))+MIN(500,MAX(30,100*EXP(-0.3*'VSWR Calculator'!$C$24)*(1+3*ABS(MOD('VSWR Calculator'!$C$23/Calculator!$F$13/2,1)-0.5))))/'VSWR Calculator'!$C$25)-$C63)^2+(1500*ABS(SIN(2*PI()*MOD(Calculator!$B$34/Calculator!$F$13,1)))*IF(MOD(Calculator!$B$34/Calculator!$F$13,1)&lt;0.5,-1,1))^2)/SQRT(((50*POWER(80,POWER(COS(PI()*MOD(Calculator!$B$34/Calculator!$F$13,1)),2))+MIN(500,MAX(30,100*EXP(-0.3*'VSWR Calculator'!$C$24)*(1+3*ABS(MOD('VSWR Calculator'!$C$23/Calculator!$F$13/2,1)-0.5))))/'VSWR Calculator'!$C$25)+$C63)^2+(1500*ABS(SIN(2*PI()*MOD(Calculator!$B$34/Calculator!$F$13,1)))*IF(MOD(Calculator!$B$34/Calculator!$F$13,1)&lt;0.5,-1,1))^2)),2))</f>
        <v>—</v>
      </c>
      <c r="GF63" s="253" t="str">
        <f aca="false">IF(OR(Calculator!$E$14&lt;&gt;"YES",Calculator!$B$34&lt;Calculator!$G$14),"—",ROUND((1+SQRT(((50*POWER(80,POWER(COS(PI()*MOD(Calculator!$B$34/Calculator!$F$14,1)),2))+MIN(500,MAX(30,100*EXP(-0.3*'VSWR Calculator'!$C$24)*(1+3*ABS(MOD('VSWR Calculator'!$C$23/Calculator!$F$14/2,1)-0.5))))/'VSWR Calculator'!$C$25)-$C63)^2+(1500*ABS(SIN(2*PI()*MOD(Calculator!$B$34/Calculator!$F$14,1)))*IF(MOD(Calculator!$B$34/Calculator!$F$14,1)&lt;0.5,-1,1))^2)/SQRT(((50*POWER(80,POWER(COS(PI()*MOD(Calculator!$B$34/Calculator!$F$14,1)),2))+MIN(500,MAX(30,100*EXP(-0.3*'VSWR Calculator'!$C$24)*(1+3*ABS(MOD('VSWR Calculator'!$C$23/Calculator!$F$14/2,1)-0.5))))/'VSWR Calculator'!$C$25)+$C63)^2+(1500*ABS(SIN(2*PI()*MOD(Calculator!$B$34/Calculator!$F$14,1)))*IF(MOD(Calculator!$B$34/Calculator!$F$14,1)&lt;0.5,-1,1))^2))/(1-SQRT(((50*POWER(80,POWER(COS(PI()*MOD(Calculator!$B$34/Calculator!$F$14,1)),2))+MIN(500,MAX(30,100*EXP(-0.3*'VSWR Calculator'!$C$24)*(1+3*ABS(MOD('VSWR Calculator'!$C$23/Calculator!$F$14/2,1)-0.5))))/'VSWR Calculator'!$C$25)-$C63)^2+(1500*ABS(SIN(2*PI()*MOD(Calculator!$B$34/Calculator!$F$14,1)))*IF(MOD(Calculator!$B$34/Calculator!$F$14,1)&lt;0.5,-1,1))^2)/SQRT(((50*POWER(80,POWER(COS(PI()*MOD(Calculator!$B$34/Calculator!$F$14,1)),2))+MIN(500,MAX(30,100*EXP(-0.3*'VSWR Calculator'!$C$24)*(1+3*ABS(MOD('VSWR Calculator'!$C$23/Calculator!$F$14/2,1)-0.5))))/'VSWR Calculator'!$C$25)+$C63)^2+(1500*ABS(SIN(2*PI()*MOD(Calculator!$B$34/Calculator!$F$14,1)))*IF(MOD(Calculator!$B$34/Calculator!$F$14,1)&lt;0.5,-1,1))^2)),2))</f>
        <v>—</v>
      </c>
      <c r="GG63" s="253" t="n">
        <f aca="false">IF(OR(Calculator!$E$15&lt;&gt;"YES",Calculator!$B$34&lt;Calculator!$G$15),"—",ROUND((1+SQRT(((50*POWER(80,POWER(COS(PI()*MOD(Calculator!$B$34/Calculator!$F$15,1)),2))+MIN(500,MAX(30,100*EXP(-0.3*'VSWR Calculator'!$C$24)*(1+3*ABS(MOD('VSWR Calculator'!$C$23/Calculator!$F$15/2,1)-0.5))))/'VSWR Calculator'!$C$25)-$C63)^2+(1500*ABS(SIN(2*PI()*MOD(Calculator!$B$34/Calculator!$F$15,1)))*IF(MOD(Calculator!$B$34/Calculator!$F$15,1)&lt;0.5,-1,1))^2)/SQRT(((50*POWER(80,POWER(COS(PI()*MOD(Calculator!$B$34/Calculator!$F$15,1)),2))+MIN(500,MAX(30,100*EXP(-0.3*'VSWR Calculator'!$C$24)*(1+3*ABS(MOD('VSWR Calculator'!$C$23/Calculator!$F$15/2,1)-0.5))))/'VSWR Calculator'!$C$25)+$C63)^2+(1500*ABS(SIN(2*PI()*MOD(Calculator!$B$34/Calculator!$F$15,1)))*IF(MOD(Calculator!$B$34/Calculator!$F$15,1)&lt;0.5,-1,1))^2))/(1-SQRT(((50*POWER(80,POWER(COS(PI()*MOD(Calculator!$B$34/Calculator!$F$15,1)),2))+MIN(500,MAX(30,100*EXP(-0.3*'VSWR Calculator'!$C$24)*(1+3*ABS(MOD('VSWR Calculator'!$C$23/Calculator!$F$15/2,1)-0.5))))/'VSWR Calculator'!$C$25)-$C63)^2+(1500*ABS(SIN(2*PI()*MOD(Calculator!$B$34/Calculator!$F$15,1)))*IF(MOD(Calculator!$B$34/Calculator!$F$15,1)&lt;0.5,-1,1))^2)/SQRT(((50*POWER(80,POWER(COS(PI()*MOD(Calculator!$B$34/Calculator!$F$15,1)),2))+MIN(500,MAX(30,100*EXP(-0.3*'VSWR Calculator'!$C$24)*(1+3*ABS(MOD('VSWR Calculator'!$C$23/Calculator!$F$15/2,1)-0.5))))/'VSWR Calculator'!$C$25)+$C63)^2+(1500*ABS(SIN(2*PI()*MOD(Calculator!$B$34/Calculator!$F$15,1)))*IF(MOD(Calculator!$B$34/Calculator!$F$15,1)&lt;0.5,-1,1))^2)),2))</f>
        <v>14.68</v>
      </c>
      <c r="GH63" s="253" t="str">
        <f aca="false">IF(OR(Calculator!$E$16&lt;&gt;"YES",Calculator!$B$34&lt;Calculator!$G$16),"—",ROUND((1+SQRT(((50*POWER(80,POWER(COS(PI()*MOD(Calculator!$B$34/Calculator!$F$16,1)),2))+MIN(500,MAX(30,100*EXP(-0.3*'VSWR Calculator'!$C$24)*(1+3*ABS(MOD('VSWR Calculator'!$C$23/Calculator!$F$16/2,1)-0.5))))/'VSWR Calculator'!$C$25)-$C63)^2+(1500*ABS(SIN(2*PI()*MOD(Calculator!$B$34/Calculator!$F$16,1)))*IF(MOD(Calculator!$B$34/Calculator!$F$16,1)&lt;0.5,-1,1))^2)/SQRT(((50*POWER(80,POWER(COS(PI()*MOD(Calculator!$B$34/Calculator!$F$16,1)),2))+MIN(500,MAX(30,100*EXP(-0.3*'VSWR Calculator'!$C$24)*(1+3*ABS(MOD('VSWR Calculator'!$C$23/Calculator!$F$16/2,1)-0.5))))/'VSWR Calculator'!$C$25)+$C63)^2+(1500*ABS(SIN(2*PI()*MOD(Calculator!$B$34/Calculator!$F$16,1)))*IF(MOD(Calculator!$B$34/Calculator!$F$16,1)&lt;0.5,-1,1))^2))/(1-SQRT(((50*POWER(80,POWER(COS(PI()*MOD(Calculator!$B$34/Calculator!$F$16,1)),2))+MIN(500,MAX(30,100*EXP(-0.3*'VSWR Calculator'!$C$24)*(1+3*ABS(MOD('VSWR Calculator'!$C$23/Calculator!$F$16/2,1)-0.5))))/'VSWR Calculator'!$C$25)-$C63)^2+(1500*ABS(SIN(2*PI()*MOD(Calculator!$B$34/Calculator!$F$16,1)))*IF(MOD(Calculator!$B$34/Calculator!$F$16,1)&lt;0.5,-1,1))^2)/SQRT(((50*POWER(80,POWER(COS(PI()*MOD(Calculator!$B$34/Calculator!$F$16,1)),2))+MIN(500,MAX(30,100*EXP(-0.3*'VSWR Calculator'!$C$24)*(1+3*ABS(MOD('VSWR Calculator'!$C$23/Calculator!$F$16/2,1)-0.5))))/'VSWR Calculator'!$C$25)+$C63)^2+(1500*ABS(SIN(2*PI()*MOD(Calculator!$B$34/Calculator!$F$16,1)))*IF(MOD(Calculator!$B$34/Calculator!$F$16,1)&lt;0.5,-1,1))^2)),2))</f>
        <v>—</v>
      </c>
      <c r="GI63" s="253" t="n">
        <f aca="false">IF(OR(Calculator!$E$17&lt;&gt;"YES",Calculator!$B$34&lt;Calculator!$G$17),"—",ROUND((1+SQRT(((50*POWER(80,POWER(COS(PI()*MOD(Calculator!$B$34/Calculator!$F$17,1)),2))+MIN(500,MAX(30,100*EXP(-0.3*'VSWR Calculator'!$C$24)*(1+3*ABS(MOD('VSWR Calculator'!$C$23/Calculator!$F$17/2,1)-0.5))))/'VSWR Calculator'!$C$25)-$C63)^2+(1500*ABS(SIN(2*PI()*MOD(Calculator!$B$34/Calculator!$F$17,1)))*IF(MOD(Calculator!$B$34/Calculator!$F$17,1)&lt;0.5,-1,1))^2)/SQRT(((50*POWER(80,POWER(COS(PI()*MOD(Calculator!$B$34/Calculator!$F$17,1)),2))+MIN(500,MAX(30,100*EXP(-0.3*'VSWR Calculator'!$C$24)*(1+3*ABS(MOD('VSWR Calculator'!$C$23/Calculator!$F$17/2,1)-0.5))))/'VSWR Calculator'!$C$25)+$C63)^2+(1500*ABS(SIN(2*PI()*MOD(Calculator!$B$34/Calculator!$F$17,1)))*IF(MOD(Calculator!$B$34/Calculator!$F$17,1)&lt;0.5,-1,1))^2))/(1-SQRT(((50*POWER(80,POWER(COS(PI()*MOD(Calculator!$B$34/Calculator!$F$17,1)),2))+MIN(500,MAX(30,100*EXP(-0.3*'VSWR Calculator'!$C$24)*(1+3*ABS(MOD('VSWR Calculator'!$C$23/Calculator!$F$17/2,1)-0.5))))/'VSWR Calculator'!$C$25)-$C63)^2+(1500*ABS(SIN(2*PI()*MOD(Calculator!$B$34/Calculator!$F$17,1)))*IF(MOD(Calculator!$B$34/Calculator!$F$17,1)&lt;0.5,-1,1))^2)/SQRT(((50*POWER(80,POWER(COS(PI()*MOD(Calculator!$B$34/Calculator!$F$17,1)),2))+MIN(500,MAX(30,100*EXP(-0.3*'VSWR Calculator'!$C$24)*(1+3*ABS(MOD('VSWR Calculator'!$C$23/Calculator!$F$17/2,1)-0.5))))/'VSWR Calculator'!$C$25)+$C63)^2+(1500*ABS(SIN(2*PI()*MOD(Calculator!$B$34/Calculator!$F$17,1)))*IF(MOD(Calculator!$B$34/Calculator!$F$17,1)&lt;0.5,-1,1))^2)),2))</f>
        <v>11.51</v>
      </c>
      <c r="GJ63" s="253" t="str">
        <f aca="false">IF(OR(Calculator!$E$18&lt;&gt;"YES",Calculator!$B$34&lt;Calculator!$G$18),"—",ROUND((1+SQRT(((50*POWER(80,POWER(COS(PI()*MOD(Calculator!$B$34/Calculator!$F$18,1)),2))+MIN(500,MAX(30,100*EXP(-0.3*'VSWR Calculator'!$C$24)*(1+3*ABS(MOD('VSWR Calculator'!$C$23/Calculator!$F$18/2,1)-0.5))))/'VSWR Calculator'!$C$25)-$C63)^2+(1500*ABS(SIN(2*PI()*MOD(Calculator!$B$34/Calculator!$F$18,1)))*IF(MOD(Calculator!$B$34/Calculator!$F$18,1)&lt;0.5,-1,1))^2)/SQRT(((50*POWER(80,POWER(COS(PI()*MOD(Calculator!$B$34/Calculator!$F$18,1)),2))+MIN(500,MAX(30,100*EXP(-0.3*'VSWR Calculator'!$C$24)*(1+3*ABS(MOD('VSWR Calculator'!$C$23/Calculator!$F$18/2,1)-0.5))))/'VSWR Calculator'!$C$25)+$C63)^2+(1500*ABS(SIN(2*PI()*MOD(Calculator!$B$34/Calculator!$F$18,1)))*IF(MOD(Calculator!$B$34/Calculator!$F$18,1)&lt;0.5,-1,1))^2))/(1-SQRT(((50*POWER(80,POWER(COS(PI()*MOD(Calculator!$B$34/Calculator!$F$18,1)),2))+MIN(500,MAX(30,100*EXP(-0.3*'VSWR Calculator'!$C$24)*(1+3*ABS(MOD('VSWR Calculator'!$C$23/Calculator!$F$18/2,1)-0.5))))/'VSWR Calculator'!$C$25)-$C63)^2+(1500*ABS(SIN(2*PI()*MOD(Calculator!$B$34/Calculator!$F$18,1)))*IF(MOD(Calculator!$B$34/Calculator!$F$18,1)&lt;0.5,-1,1))^2)/SQRT(((50*POWER(80,POWER(COS(PI()*MOD(Calculator!$B$34/Calculator!$F$18,1)),2))+MIN(500,MAX(30,100*EXP(-0.3*'VSWR Calculator'!$C$24)*(1+3*ABS(MOD('VSWR Calculator'!$C$23/Calculator!$F$18/2,1)-0.5))))/'VSWR Calculator'!$C$25)+$C63)^2+(1500*ABS(SIN(2*PI()*MOD(Calculator!$B$34/Calculator!$F$18,1)))*IF(MOD(Calculator!$B$34/Calculator!$F$18,1)&lt;0.5,-1,1))^2)),2))</f>
        <v>—</v>
      </c>
      <c r="GK63" s="253" t="str">
        <f aca="false">IF(OR(Calculator!$E$19&lt;&gt;"YES",Calculator!$B$34&lt;Calculator!$G$19),"—",ROUND((1+SQRT(((50*POWER(80,POWER(COS(PI()*MOD(Calculator!$B$34/Calculator!$F$19,1)),2))+MIN(500,MAX(30,100*EXP(-0.3*'VSWR Calculator'!$C$24)*(1+3*ABS(MOD('VSWR Calculator'!$C$23/Calculator!$F$19/2,1)-0.5))))/'VSWR Calculator'!$C$25)-$C63)^2+(1500*ABS(SIN(2*PI()*MOD(Calculator!$B$34/Calculator!$F$19,1)))*IF(MOD(Calculator!$B$34/Calculator!$F$19,1)&lt;0.5,-1,1))^2)/SQRT(((50*POWER(80,POWER(COS(PI()*MOD(Calculator!$B$34/Calculator!$F$19,1)),2))+MIN(500,MAX(30,100*EXP(-0.3*'VSWR Calculator'!$C$24)*(1+3*ABS(MOD('VSWR Calculator'!$C$23/Calculator!$F$19/2,1)-0.5))))/'VSWR Calculator'!$C$25)+$C63)^2+(1500*ABS(SIN(2*PI()*MOD(Calculator!$B$34/Calculator!$F$19,1)))*IF(MOD(Calculator!$B$34/Calculator!$F$19,1)&lt;0.5,-1,1))^2))/(1-SQRT(((50*POWER(80,POWER(COS(PI()*MOD(Calculator!$B$34/Calculator!$F$19,1)),2))+MIN(500,MAX(30,100*EXP(-0.3*'VSWR Calculator'!$C$24)*(1+3*ABS(MOD('VSWR Calculator'!$C$23/Calculator!$F$19/2,1)-0.5))))/'VSWR Calculator'!$C$25)-$C63)^2+(1500*ABS(SIN(2*PI()*MOD(Calculator!$B$34/Calculator!$F$19,1)))*IF(MOD(Calculator!$B$34/Calculator!$F$19,1)&lt;0.5,-1,1))^2)/SQRT(((50*POWER(80,POWER(COS(PI()*MOD(Calculator!$B$34/Calculator!$F$19,1)),2))+MIN(500,MAX(30,100*EXP(-0.3*'VSWR Calculator'!$C$24)*(1+3*ABS(MOD('VSWR Calculator'!$C$23/Calculator!$F$19/2,1)-0.5))))/'VSWR Calculator'!$C$25)+$C63)^2+(1500*ABS(SIN(2*PI()*MOD(Calculator!$B$34/Calculator!$F$19,1)))*IF(MOD(Calculator!$B$34/Calculator!$F$19,1)&lt;0.5,-1,1))^2)),2))</f>
        <v>—</v>
      </c>
      <c r="GL63" s="253" t="str">
        <f aca="false">IF(OR(Calculator!$E$20&lt;&gt;"YES",Calculator!$B$34&lt;Calculator!$G$20),"—",ROUND((1+SQRT(((50*POWER(80,POWER(COS(PI()*MOD(Calculator!$B$34/Calculator!$F$20,1)),2))+MIN(500,MAX(30,100*EXP(-0.3*'VSWR Calculator'!$C$24)*(1+3*ABS(MOD('VSWR Calculator'!$C$23/Calculator!$F$20/2,1)-0.5))))/'VSWR Calculator'!$C$25)-$C63)^2+(1500*ABS(SIN(2*PI()*MOD(Calculator!$B$34/Calculator!$F$20,1)))*IF(MOD(Calculator!$B$34/Calculator!$F$20,1)&lt;0.5,-1,1))^2)/SQRT(((50*POWER(80,POWER(COS(PI()*MOD(Calculator!$B$34/Calculator!$F$20,1)),2))+MIN(500,MAX(30,100*EXP(-0.3*'VSWR Calculator'!$C$24)*(1+3*ABS(MOD('VSWR Calculator'!$C$23/Calculator!$F$20/2,1)-0.5))))/'VSWR Calculator'!$C$25)+$C63)^2+(1500*ABS(SIN(2*PI()*MOD(Calculator!$B$34/Calculator!$F$20,1)))*IF(MOD(Calculator!$B$34/Calculator!$F$20,1)&lt;0.5,-1,1))^2))/(1-SQRT(((50*POWER(80,POWER(COS(PI()*MOD(Calculator!$B$34/Calculator!$F$20,1)),2))+MIN(500,MAX(30,100*EXP(-0.3*'VSWR Calculator'!$C$24)*(1+3*ABS(MOD('VSWR Calculator'!$C$23/Calculator!$F$20/2,1)-0.5))))/'VSWR Calculator'!$C$25)-$C63)^2+(1500*ABS(SIN(2*PI()*MOD(Calculator!$B$34/Calculator!$F$20,1)))*IF(MOD(Calculator!$B$34/Calculator!$F$20,1)&lt;0.5,-1,1))^2)/SQRT(((50*POWER(80,POWER(COS(PI()*MOD(Calculator!$B$34/Calculator!$F$20,1)),2))+MIN(500,MAX(30,100*EXP(-0.3*'VSWR Calculator'!$C$24)*(1+3*ABS(MOD('VSWR Calculator'!$C$23/Calculator!$F$20/2,1)-0.5))))/'VSWR Calculator'!$C$25)+$C63)^2+(1500*ABS(SIN(2*PI()*MOD(Calculator!$B$34/Calculator!$F$20,1)))*IF(MOD(Calculator!$B$34/Calculator!$F$20,1)&lt;0.5,-1,1))^2)),2))</f>
        <v>—</v>
      </c>
      <c r="GM63" s="253" t="str">
        <f aca="false">IF(OR(Calculator!$E$21&lt;&gt;"YES",Calculator!$B$34&lt;Calculator!$G$21),"—",ROUND((1+SQRT(((50*POWER(80,POWER(COS(PI()*MOD(Calculator!$B$34/Calculator!$F$21,1)),2))+MIN(500,MAX(30,100*EXP(-0.3*'VSWR Calculator'!$C$24)*(1+3*ABS(MOD('VSWR Calculator'!$C$23/Calculator!$F$21/2,1)-0.5))))/'VSWR Calculator'!$C$25)-$C63)^2+(1500*ABS(SIN(2*PI()*MOD(Calculator!$B$34/Calculator!$F$21,1)))*IF(MOD(Calculator!$B$34/Calculator!$F$21,1)&lt;0.5,-1,1))^2)/SQRT(((50*POWER(80,POWER(COS(PI()*MOD(Calculator!$B$34/Calculator!$F$21,1)),2))+MIN(500,MAX(30,100*EXP(-0.3*'VSWR Calculator'!$C$24)*(1+3*ABS(MOD('VSWR Calculator'!$C$23/Calculator!$F$21/2,1)-0.5))))/'VSWR Calculator'!$C$25)+$C63)^2+(1500*ABS(SIN(2*PI()*MOD(Calculator!$B$34/Calculator!$F$21,1)))*IF(MOD(Calculator!$B$34/Calculator!$F$21,1)&lt;0.5,-1,1))^2))/(1-SQRT(((50*POWER(80,POWER(COS(PI()*MOD(Calculator!$B$34/Calculator!$F$21,1)),2))+MIN(500,MAX(30,100*EXP(-0.3*'VSWR Calculator'!$C$24)*(1+3*ABS(MOD('VSWR Calculator'!$C$23/Calculator!$F$21/2,1)-0.5))))/'VSWR Calculator'!$C$25)-$C63)^2+(1500*ABS(SIN(2*PI()*MOD(Calculator!$B$34/Calculator!$F$21,1)))*IF(MOD(Calculator!$B$34/Calculator!$F$21,1)&lt;0.5,-1,1))^2)/SQRT(((50*POWER(80,POWER(COS(PI()*MOD(Calculator!$B$34/Calculator!$F$21,1)),2))+MIN(500,MAX(30,100*EXP(-0.3*'VSWR Calculator'!$C$24)*(1+3*ABS(MOD('VSWR Calculator'!$C$23/Calculator!$F$21/2,1)-0.5))))/'VSWR Calculator'!$C$25)+$C63)^2+(1500*ABS(SIN(2*PI()*MOD(Calculator!$B$34/Calculator!$F$21,1)))*IF(MOD(Calculator!$B$34/Calculator!$F$21,1)&lt;0.5,-1,1))^2)),2))</f>
        <v>—</v>
      </c>
      <c r="GN63" s="253" t="str">
        <f aca="false">IF(OR(Calculator!$E$22&lt;&gt;"YES",Calculator!$B$34&lt;Calculator!$G$22),"—",ROUND((1+SQRT(((50*POWER(80,POWER(COS(PI()*MOD(Calculator!$B$34/Calculator!$F$22,1)),2))+MIN(500,MAX(30,100*EXP(-0.3*'VSWR Calculator'!$C$24)*(1+3*ABS(MOD('VSWR Calculator'!$C$23/Calculator!$F$22/2,1)-0.5))))/'VSWR Calculator'!$C$25)-$C63)^2+(1500*ABS(SIN(2*PI()*MOD(Calculator!$B$34/Calculator!$F$22,1)))*IF(MOD(Calculator!$B$34/Calculator!$F$22,1)&lt;0.5,-1,1))^2)/SQRT(((50*POWER(80,POWER(COS(PI()*MOD(Calculator!$B$34/Calculator!$F$22,1)),2))+MIN(500,MAX(30,100*EXP(-0.3*'VSWR Calculator'!$C$24)*(1+3*ABS(MOD('VSWR Calculator'!$C$23/Calculator!$F$22/2,1)-0.5))))/'VSWR Calculator'!$C$25)+$C63)^2+(1500*ABS(SIN(2*PI()*MOD(Calculator!$B$34/Calculator!$F$22,1)))*IF(MOD(Calculator!$B$34/Calculator!$F$22,1)&lt;0.5,-1,1))^2))/(1-SQRT(((50*POWER(80,POWER(COS(PI()*MOD(Calculator!$B$34/Calculator!$F$22,1)),2))+MIN(500,MAX(30,100*EXP(-0.3*'VSWR Calculator'!$C$24)*(1+3*ABS(MOD('VSWR Calculator'!$C$23/Calculator!$F$22/2,1)-0.5))))/'VSWR Calculator'!$C$25)-$C63)^2+(1500*ABS(SIN(2*PI()*MOD(Calculator!$B$34/Calculator!$F$22,1)))*IF(MOD(Calculator!$B$34/Calculator!$F$22,1)&lt;0.5,-1,1))^2)/SQRT(((50*POWER(80,POWER(COS(PI()*MOD(Calculator!$B$34/Calculator!$F$22,1)),2))+MIN(500,MAX(30,100*EXP(-0.3*'VSWR Calculator'!$C$24)*(1+3*ABS(MOD('VSWR Calculator'!$C$23/Calculator!$F$22/2,1)-0.5))))/'VSWR Calculator'!$C$25)+$C63)^2+(1500*ABS(SIN(2*PI()*MOD(Calculator!$B$34/Calculator!$F$22,1)))*IF(MOD(Calculator!$B$34/Calculator!$F$22,1)&lt;0.5,-1,1))^2)),2))</f>
        <v>—</v>
      </c>
      <c r="GO63" s="253" t="n">
        <f aca="false">IFERROR(ROUND((IF(ISNUMBER(GD63),GD63,0)+IF(ISNUMBER(GE63),GE63,0)+IF(ISNUMBER(GF63),GF63,0)+IF(ISNUMBER(GG63),GG63,0)+IF(ISNUMBER(GH63),GH63,0)+IF(ISNUMBER(GI63),GI63,0)+IF(ISNUMBER(GJ63),GJ63,0)+IF(ISNUMBER(GK63),GK63,0)+IF(ISNUMBER(GL63),GL63,0)+IF(ISNUMBER(GM63),GM63,0)+IF(ISNUMBER(GN63),GN63,0))/(IF(ISNUMBER(GD63),1,0)+IF(ISNUMBER(GE63),1,0)+IF(ISNUMBER(GF63),1,0)+IF(ISNUMBER(GG63),1,0)+IF(ISNUMBER(GH63),1,0)+IF(ISNUMBER(GI63),1,0)+IF(ISNUMBER(GJ63),1,0)+IF(ISNUMBER(GK63),1,0)+IF(ISNUMBER(GL63),1,0)+IF(ISNUMBER(GM63),1,0)+IF(ISNUMBER(GN63),1,0)),4),"")</f>
        <v>13.095</v>
      </c>
      <c r="GP63" s="253" t="str">
        <f aca="false">IF(OR(Calculator!$E$12&lt;&gt;"YES",Calculator!$B$35&lt;Calculator!$G$12),"—",ROUND((1+SQRT(((50*POWER(80,POWER(COS(PI()*MOD(Calculator!$B$35/Calculator!$F$12,1)),2))+MIN(500,MAX(30,100*EXP(-0.3*'VSWR Calculator'!$C$24)*(1+3*ABS(MOD('VSWR Calculator'!$C$23/Calculator!$F$12/2,1)-0.5))))/'VSWR Calculator'!$C$25)-$C63)^2+(1500*ABS(SIN(2*PI()*MOD(Calculator!$B$35/Calculator!$F$12,1)))*IF(MOD(Calculator!$B$35/Calculator!$F$12,1)&lt;0.5,-1,1))^2)/SQRT(((50*POWER(80,POWER(COS(PI()*MOD(Calculator!$B$35/Calculator!$F$12,1)),2))+MIN(500,MAX(30,100*EXP(-0.3*'VSWR Calculator'!$C$24)*(1+3*ABS(MOD('VSWR Calculator'!$C$23/Calculator!$F$12/2,1)-0.5))))/'VSWR Calculator'!$C$25)+$C63)^2+(1500*ABS(SIN(2*PI()*MOD(Calculator!$B$35/Calculator!$F$12,1)))*IF(MOD(Calculator!$B$35/Calculator!$F$12,1)&lt;0.5,-1,1))^2))/(1-SQRT(((50*POWER(80,POWER(COS(PI()*MOD(Calculator!$B$35/Calculator!$F$12,1)),2))+MIN(500,MAX(30,100*EXP(-0.3*'VSWR Calculator'!$C$24)*(1+3*ABS(MOD('VSWR Calculator'!$C$23/Calculator!$F$12/2,1)-0.5))))/'VSWR Calculator'!$C$25)-$C63)^2+(1500*ABS(SIN(2*PI()*MOD(Calculator!$B$35/Calculator!$F$12,1)))*IF(MOD(Calculator!$B$35/Calculator!$F$12,1)&lt;0.5,-1,1))^2)/SQRT(((50*POWER(80,POWER(COS(PI()*MOD(Calculator!$B$35/Calculator!$F$12,1)),2))+MIN(500,MAX(30,100*EXP(-0.3*'VSWR Calculator'!$C$24)*(1+3*ABS(MOD('VSWR Calculator'!$C$23/Calculator!$F$12/2,1)-0.5))))/'VSWR Calculator'!$C$25)+$C63)^2+(1500*ABS(SIN(2*PI()*MOD(Calculator!$B$35/Calculator!$F$12,1)))*IF(MOD(Calculator!$B$35/Calculator!$F$12,1)&lt;0.5,-1,1))^2)),2))</f>
        <v>—</v>
      </c>
      <c r="GQ63" s="253" t="str">
        <f aca="false">IF(OR(Calculator!$E$13&lt;&gt;"YES",Calculator!$B$35&lt;Calculator!$G$13),"—",ROUND((1+SQRT(((50*POWER(80,POWER(COS(PI()*MOD(Calculator!$B$35/Calculator!$F$13,1)),2))+MIN(500,MAX(30,100*EXP(-0.3*'VSWR Calculator'!$C$24)*(1+3*ABS(MOD('VSWR Calculator'!$C$23/Calculator!$F$13/2,1)-0.5))))/'VSWR Calculator'!$C$25)-$C63)^2+(1500*ABS(SIN(2*PI()*MOD(Calculator!$B$35/Calculator!$F$13,1)))*IF(MOD(Calculator!$B$35/Calculator!$F$13,1)&lt;0.5,-1,1))^2)/SQRT(((50*POWER(80,POWER(COS(PI()*MOD(Calculator!$B$35/Calculator!$F$13,1)),2))+MIN(500,MAX(30,100*EXP(-0.3*'VSWR Calculator'!$C$24)*(1+3*ABS(MOD('VSWR Calculator'!$C$23/Calculator!$F$13/2,1)-0.5))))/'VSWR Calculator'!$C$25)+$C63)^2+(1500*ABS(SIN(2*PI()*MOD(Calculator!$B$35/Calculator!$F$13,1)))*IF(MOD(Calculator!$B$35/Calculator!$F$13,1)&lt;0.5,-1,1))^2))/(1-SQRT(((50*POWER(80,POWER(COS(PI()*MOD(Calculator!$B$35/Calculator!$F$13,1)),2))+MIN(500,MAX(30,100*EXP(-0.3*'VSWR Calculator'!$C$24)*(1+3*ABS(MOD('VSWR Calculator'!$C$23/Calculator!$F$13/2,1)-0.5))))/'VSWR Calculator'!$C$25)-$C63)^2+(1500*ABS(SIN(2*PI()*MOD(Calculator!$B$35/Calculator!$F$13,1)))*IF(MOD(Calculator!$B$35/Calculator!$F$13,1)&lt;0.5,-1,1))^2)/SQRT(((50*POWER(80,POWER(COS(PI()*MOD(Calculator!$B$35/Calculator!$F$13,1)),2))+MIN(500,MAX(30,100*EXP(-0.3*'VSWR Calculator'!$C$24)*(1+3*ABS(MOD('VSWR Calculator'!$C$23/Calculator!$F$13/2,1)-0.5))))/'VSWR Calculator'!$C$25)+$C63)^2+(1500*ABS(SIN(2*PI()*MOD(Calculator!$B$35/Calculator!$F$13,1)))*IF(MOD(Calculator!$B$35/Calculator!$F$13,1)&lt;0.5,-1,1))^2)),2))</f>
        <v>—</v>
      </c>
      <c r="GR63" s="253" t="str">
        <f aca="false">IF(OR(Calculator!$E$14&lt;&gt;"YES",Calculator!$B$35&lt;Calculator!$G$14),"—",ROUND((1+SQRT(((50*POWER(80,POWER(COS(PI()*MOD(Calculator!$B$35/Calculator!$F$14,1)),2))+MIN(500,MAX(30,100*EXP(-0.3*'VSWR Calculator'!$C$24)*(1+3*ABS(MOD('VSWR Calculator'!$C$23/Calculator!$F$14/2,1)-0.5))))/'VSWR Calculator'!$C$25)-$C63)^2+(1500*ABS(SIN(2*PI()*MOD(Calculator!$B$35/Calculator!$F$14,1)))*IF(MOD(Calculator!$B$35/Calculator!$F$14,1)&lt;0.5,-1,1))^2)/SQRT(((50*POWER(80,POWER(COS(PI()*MOD(Calculator!$B$35/Calculator!$F$14,1)),2))+MIN(500,MAX(30,100*EXP(-0.3*'VSWR Calculator'!$C$24)*(1+3*ABS(MOD('VSWR Calculator'!$C$23/Calculator!$F$14/2,1)-0.5))))/'VSWR Calculator'!$C$25)+$C63)^2+(1500*ABS(SIN(2*PI()*MOD(Calculator!$B$35/Calculator!$F$14,1)))*IF(MOD(Calculator!$B$35/Calculator!$F$14,1)&lt;0.5,-1,1))^2))/(1-SQRT(((50*POWER(80,POWER(COS(PI()*MOD(Calculator!$B$35/Calculator!$F$14,1)),2))+MIN(500,MAX(30,100*EXP(-0.3*'VSWR Calculator'!$C$24)*(1+3*ABS(MOD('VSWR Calculator'!$C$23/Calculator!$F$14/2,1)-0.5))))/'VSWR Calculator'!$C$25)-$C63)^2+(1500*ABS(SIN(2*PI()*MOD(Calculator!$B$35/Calculator!$F$14,1)))*IF(MOD(Calculator!$B$35/Calculator!$F$14,1)&lt;0.5,-1,1))^2)/SQRT(((50*POWER(80,POWER(COS(PI()*MOD(Calculator!$B$35/Calculator!$F$14,1)),2))+MIN(500,MAX(30,100*EXP(-0.3*'VSWR Calculator'!$C$24)*(1+3*ABS(MOD('VSWR Calculator'!$C$23/Calculator!$F$14/2,1)-0.5))))/'VSWR Calculator'!$C$25)+$C63)^2+(1500*ABS(SIN(2*PI()*MOD(Calculator!$B$35/Calculator!$F$14,1)))*IF(MOD(Calculator!$B$35/Calculator!$F$14,1)&lt;0.5,-1,1))^2)),2))</f>
        <v>—</v>
      </c>
      <c r="GS63" s="253" t="n">
        <f aca="false">IF(OR(Calculator!$E$15&lt;&gt;"YES",Calculator!$B$35&lt;Calculator!$G$15),"—",ROUND((1+SQRT(((50*POWER(80,POWER(COS(PI()*MOD(Calculator!$B$35/Calculator!$F$15,1)),2))+MIN(500,MAX(30,100*EXP(-0.3*'VSWR Calculator'!$C$24)*(1+3*ABS(MOD('VSWR Calculator'!$C$23/Calculator!$F$15/2,1)-0.5))))/'VSWR Calculator'!$C$25)-$C63)^2+(1500*ABS(SIN(2*PI()*MOD(Calculator!$B$35/Calculator!$F$15,1)))*IF(MOD(Calculator!$B$35/Calculator!$F$15,1)&lt;0.5,-1,1))^2)/SQRT(((50*POWER(80,POWER(COS(PI()*MOD(Calculator!$B$35/Calculator!$F$15,1)),2))+MIN(500,MAX(30,100*EXP(-0.3*'VSWR Calculator'!$C$24)*(1+3*ABS(MOD('VSWR Calculator'!$C$23/Calculator!$F$15/2,1)-0.5))))/'VSWR Calculator'!$C$25)+$C63)^2+(1500*ABS(SIN(2*PI()*MOD(Calculator!$B$35/Calculator!$F$15,1)))*IF(MOD(Calculator!$B$35/Calculator!$F$15,1)&lt;0.5,-1,1))^2))/(1-SQRT(((50*POWER(80,POWER(COS(PI()*MOD(Calculator!$B$35/Calculator!$F$15,1)),2))+MIN(500,MAX(30,100*EXP(-0.3*'VSWR Calculator'!$C$24)*(1+3*ABS(MOD('VSWR Calculator'!$C$23/Calculator!$F$15/2,1)-0.5))))/'VSWR Calculator'!$C$25)-$C63)^2+(1500*ABS(SIN(2*PI()*MOD(Calculator!$B$35/Calculator!$F$15,1)))*IF(MOD(Calculator!$B$35/Calculator!$F$15,1)&lt;0.5,-1,1))^2)/SQRT(((50*POWER(80,POWER(COS(PI()*MOD(Calculator!$B$35/Calculator!$F$15,1)),2))+MIN(500,MAX(30,100*EXP(-0.3*'VSWR Calculator'!$C$24)*(1+3*ABS(MOD('VSWR Calculator'!$C$23/Calculator!$F$15/2,1)-0.5))))/'VSWR Calculator'!$C$25)+$C63)^2+(1500*ABS(SIN(2*PI()*MOD(Calculator!$B$35/Calculator!$F$15,1)))*IF(MOD(Calculator!$B$35/Calculator!$F$15,1)&lt;0.5,-1,1))^2)),2))</f>
        <v>2.35</v>
      </c>
      <c r="GT63" s="253" t="str">
        <f aca="false">IF(OR(Calculator!$E$16&lt;&gt;"YES",Calculator!$B$35&lt;Calculator!$G$16),"—",ROUND((1+SQRT(((50*POWER(80,POWER(COS(PI()*MOD(Calculator!$B$35/Calculator!$F$16,1)),2))+MIN(500,MAX(30,100*EXP(-0.3*'VSWR Calculator'!$C$24)*(1+3*ABS(MOD('VSWR Calculator'!$C$23/Calculator!$F$16/2,1)-0.5))))/'VSWR Calculator'!$C$25)-$C63)^2+(1500*ABS(SIN(2*PI()*MOD(Calculator!$B$35/Calculator!$F$16,1)))*IF(MOD(Calculator!$B$35/Calculator!$F$16,1)&lt;0.5,-1,1))^2)/SQRT(((50*POWER(80,POWER(COS(PI()*MOD(Calculator!$B$35/Calculator!$F$16,1)),2))+MIN(500,MAX(30,100*EXP(-0.3*'VSWR Calculator'!$C$24)*(1+3*ABS(MOD('VSWR Calculator'!$C$23/Calculator!$F$16/2,1)-0.5))))/'VSWR Calculator'!$C$25)+$C63)^2+(1500*ABS(SIN(2*PI()*MOD(Calculator!$B$35/Calculator!$F$16,1)))*IF(MOD(Calculator!$B$35/Calculator!$F$16,1)&lt;0.5,-1,1))^2))/(1-SQRT(((50*POWER(80,POWER(COS(PI()*MOD(Calculator!$B$35/Calculator!$F$16,1)),2))+MIN(500,MAX(30,100*EXP(-0.3*'VSWR Calculator'!$C$24)*(1+3*ABS(MOD('VSWR Calculator'!$C$23/Calculator!$F$16/2,1)-0.5))))/'VSWR Calculator'!$C$25)-$C63)^2+(1500*ABS(SIN(2*PI()*MOD(Calculator!$B$35/Calculator!$F$16,1)))*IF(MOD(Calculator!$B$35/Calculator!$F$16,1)&lt;0.5,-1,1))^2)/SQRT(((50*POWER(80,POWER(COS(PI()*MOD(Calculator!$B$35/Calculator!$F$16,1)),2))+MIN(500,MAX(30,100*EXP(-0.3*'VSWR Calculator'!$C$24)*(1+3*ABS(MOD('VSWR Calculator'!$C$23/Calculator!$F$16/2,1)-0.5))))/'VSWR Calculator'!$C$25)+$C63)^2+(1500*ABS(SIN(2*PI()*MOD(Calculator!$B$35/Calculator!$F$16,1)))*IF(MOD(Calculator!$B$35/Calculator!$F$16,1)&lt;0.5,-1,1))^2)),2))</f>
        <v>—</v>
      </c>
      <c r="GU63" s="253" t="n">
        <f aca="false">IF(OR(Calculator!$E$17&lt;&gt;"YES",Calculator!$B$35&lt;Calculator!$G$17),"—",ROUND((1+SQRT(((50*POWER(80,POWER(COS(PI()*MOD(Calculator!$B$35/Calculator!$F$17,1)),2))+MIN(500,MAX(30,100*EXP(-0.3*'VSWR Calculator'!$C$24)*(1+3*ABS(MOD('VSWR Calculator'!$C$23/Calculator!$F$17/2,1)-0.5))))/'VSWR Calculator'!$C$25)-$C63)^2+(1500*ABS(SIN(2*PI()*MOD(Calculator!$B$35/Calculator!$F$17,1)))*IF(MOD(Calculator!$B$35/Calculator!$F$17,1)&lt;0.5,-1,1))^2)/SQRT(((50*POWER(80,POWER(COS(PI()*MOD(Calculator!$B$35/Calculator!$F$17,1)),2))+MIN(500,MAX(30,100*EXP(-0.3*'VSWR Calculator'!$C$24)*(1+3*ABS(MOD('VSWR Calculator'!$C$23/Calculator!$F$17/2,1)-0.5))))/'VSWR Calculator'!$C$25)+$C63)^2+(1500*ABS(SIN(2*PI()*MOD(Calculator!$B$35/Calculator!$F$17,1)))*IF(MOD(Calculator!$B$35/Calculator!$F$17,1)&lt;0.5,-1,1))^2))/(1-SQRT(((50*POWER(80,POWER(COS(PI()*MOD(Calculator!$B$35/Calculator!$F$17,1)),2))+MIN(500,MAX(30,100*EXP(-0.3*'VSWR Calculator'!$C$24)*(1+3*ABS(MOD('VSWR Calculator'!$C$23/Calculator!$F$17/2,1)-0.5))))/'VSWR Calculator'!$C$25)-$C63)^2+(1500*ABS(SIN(2*PI()*MOD(Calculator!$B$35/Calculator!$F$17,1)))*IF(MOD(Calculator!$B$35/Calculator!$F$17,1)&lt;0.5,-1,1))^2)/SQRT(((50*POWER(80,POWER(COS(PI()*MOD(Calculator!$B$35/Calculator!$F$17,1)),2))+MIN(500,MAX(30,100*EXP(-0.3*'VSWR Calculator'!$C$24)*(1+3*ABS(MOD('VSWR Calculator'!$C$23/Calculator!$F$17/2,1)-0.5))))/'VSWR Calculator'!$C$25)+$C63)^2+(1500*ABS(SIN(2*PI()*MOD(Calculator!$B$35/Calculator!$F$17,1)))*IF(MOD(Calculator!$B$35/Calculator!$F$17,1)&lt;0.5,-1,1))^2)),2))</f>
        <v>15.13</v>
      </c>
      <c r="GV63" s="253" t="str">
        <f aca="false">IF(OR(Calculator!$E$18&lt;&gt;"YES",Calculator!$B$35&lt;Calculator!$G$18),"—",ROUND((1+SQRT(((50*POWER(80,POWER(COS(PI()*MOD(Calculator!$B$35/Calculator!$F$18,1)),2))+MIN(500,MAX(30,100*EXP(-0.3*'VSWR Calculator'!$C$24)*(1+3*ABS(MOD('VSWR Calculator'!$C$23/Calculator!$F$18/2,1)-0.5))))/'VSWR Calculator'!$C$25)-$C63)^2+(1500*ABS(SIN(2*PI()*MOD(Calculator!$B$35/Calculator!$F$18,1)))*IF(MOD(Calculator!$B$35/Calculator!$F$18,1)&lt;0.5,-1,1))^2)/SQRT(((50*POWER(80,POWER(COS(PI()*MOD(Calculator!$B$35/Calculator!$F$18,1)),2))+MIN(500,MAX(30,100*EXP(-0.3*'VSWR Calculator'!$C$24)*(1+3*ABS(MOD('VSWR Calculator'!$C$23/Calculator!$F$18/2,1)-0.5))))/'VSWR Calculator'!$C$25)+$C63)^2+(1500*ABS(SIN(2*PI()*MOD(Calculator!$B$35/Calculator!$F$18,1)))*IF(MOD(Calculator!$B$35/Calculator!$F$18,1)&lt;0.5,-1,1))^2))/(1-SQRT(((50*POWER(80,POWER(COS(PI()*MOD(Calculator!$B$35/Calculator!$F$18,1)),2))+MIN(500,MAX(30,100*EXP(-0.3*'VSWR Calculator'!$C$24)*(1+3*ABS(MOD('VSWR Calculator'!$C$23/Calculator!$F$18/2,1)-0.5))))/'VSWR Calculator'!$C$25)-$C63)^2+(1500*ABS(SIN(2*PI()*MOD(Calculator!$B$35/Calculator!$F$18,1)))*IF(MOD(Calculator!$B$35/Calculator!$F$18,1)&lt;0.5,-1,1))^2)/SQRT(((50*POWER(80,POWER(COS(PI()*MOD(Calculator!$B$35/Calculator!$F$18,1)),2))+MIN(500,MAX(30,100*EXP(-0.3*'VSWR Calculator'!$C$24)*(1+3*ABS(MOD('VSWR Calculator'!$C$23/Calculator!$F$18/2,1)-0.5))))/'VSWR Calculator'!$C$25)+$C63)^2+(1500*ABS(SIN(2*PI()*MOD(Calculator!$B$35/Calculator!$F$18,1)))*IF(MOD(Calculator!$B$35/Calculator!$F$18,1)&lt;0.5,-1,1))^2)),2))</f>
        <v>—</v>
      </c>
      <c r="GW63" s="253" t="str">
        <f aca="false">IF(OR(Calculator!$E$19&lt;&gt;"YES",Calculator!$B$35&lt;Calculator!$G$19),"—",ROUND((1+SQRT(((50*POWER(80,POWER(COS(PI()*MOD(Calculator!$B$35/Calculator!$F$19,1)),2))+MIN(500,MAX(30,100*EXP(-0.3*'VSWR Calculator'!$C$24)*(1+3*ABS(MOD('VSWR Calculator'!$C$23/Calculator!$F$19/2,1)-0.5))))/'VSWR Calculator'!$C$25)-$C63)^2+(1500*ABS(SIN(2*PI()*MOD(Calculator!$B$35/Calculator!$F$19,1)))*IF(MOD(Calculator!$B$35/Calculator!$F$19,1)&lt;0.5,-1,1))^2)/SQRT(((50*POWER(80,POWER(COS(PI()*MOD(Calculator!$B$35/Calculator!$F$19,1)),2))+MIN(500,MAX(30,100*EXP(-0.3*'VSWR Calculator'!$C$24)*(1+3*ABS(MOD('VSWR Calculator'!$C$23/Calculator!$F$19/2,1)-0.5))))/'VSWR Calculator'!$C$25)+$C63)^2+(1500*ABS(SIN(2*PI()*MOD(Calculator!$B$35/Calculator!$F$19,1)))*IF(MOD(Calculator!$B$35/Calculator!$F$19,1)&lt;0.5,-1,1))^2))/(1-SQRT(((50*POWER(80,POWER(COS(PI()*MOD(Calculator!$B$35/Calculator!$F$19,1)),2))+MIN(500,MAX(30,100*EXP(-0.3*'VSWR Calculator'!$C$24)*(1+3*ABS(MOD('VSWR Calculator'!$C$23/Calculator!$F$19/2,1)-0.5))))/'VSWR Calculator'!$C$25)-$C63)^2+(1500*ABS(SIN(2*PI()*MOD(Calculator!$B$35/Calculator!$F$19,1)))*IF(MOD(Calculator!$B$35/Calculator!$F$19,1)&lt;0.5,-1,1))^2)/SQRT(((50*POWER(80,POWER(COS(PI()*MOD(Calculator!$B$35/Calculator!$F$19,1)),2))+MIN(500,MAX(30,100*EXP(-0.3*'VSWR Calculator'!$C$24)*(1+3*ABS(MOD('VSWR Calculator'!$C$23/Calculator!$F$19/2,1)-0.5))))/'VSWR Calculator'!$C$25)+$C63)^2+(1500*ABS(SIN(2*PI()*MOD(Calculator!$B$35/Calculator!$F$19,1)))*IF(MOD(Calculator!$B$35/Calculator!$F$19,1)&lt;0.5,-1,1))^2)),2))</f>
        <v>—</v>
      </c>
      <c r="GX63" s="253" t="str">
        <f aca="false">IF(OR(Calculator!$E$20&lt;&gt;"YES",Calculator!$B$35&lt;Calculator!$G$20),"—",ROUND((1+SQRT(((50*POWER(80,POWER(COS(PI()*MOD(Calculator!$B$35/Calculator!$F$20,1)),2))+MIN(500,MAX(30,100*EXP(-0.3*'VSWR Calculator'!$C$24)*(1+3*ABS(MOD('VSWR Calculator'!$C$23/Calculator!$F$20/2,1)-0.5))))/'VSWR Calculator'!$C$25)-$C63)^2+(1500*ABS(SIN(2*PI()*MOD(Calculator!$B$35/Calculator!$F$20,1)))*IF(MOD(Calculator!$B$35/Calculator!$F$20,1)&lt;0.5,-1,1))^2)/SQRT(((50*POWER(80,POWER(COS(PI()*MOD(Calculator!$B$35/Calculator!$F$20,1)),2))+MIN(500,MAX(30,100*EXP(-0.3*'VSWR Calculator'!$C$24)*(1+3*ABS(MOD('VSWR Calculator'!$C$23/Calculator!$F$20/2,1)-0.5))))/'VSWR Calculator'!$C$25)+$C63)^2+(1500*ABS(SIN(2*PI()*MOD(Calculator!$B$35/Calculator!$F$20,1)))*IF(MOD(Calculator!$B$35/Calculator!$F$20,1)&lt;0.5,-1,1))^2))/(1-SQRT(((50*POWER(80,POWER(COS(PI()*MOD(Calculator!$B$35/Calculator!$F$20,1)),2))+MIN(500,MAX(30,100*EXP(-0.3*'VSWR Calculator'!$C$24)*(1+3*ABS(MOD('VSWR Calculator'!$C$23/Calculator!$F$20/2,1)-0.5))))/'VSWR Calculator'!$C$25)-$C63)^2+(1500*ABS(SIN(2*PI()*MOD(Calculator!$B$35/Calculator!$F$20,1)))*IF(MOD(Calculator!$B$35/Calculator!$F$20,1)&lt;0.5,-1,1))^2)/SQRT(((50*POWER(80,POWER(COS(PI()*MOD(Calculator!$B$35/Calculator!$F$20,1)),2))+MIN(500,MAX(30,100*EXP(-0.3*'VSWR Calculator'!$C$24)*(1+3*ABS(MOD('VSWR Calculator'!$C$23/Calculator!$F$20/2,1)-0.5))))/'VSWR Calculator'!$C$25)+$C63)^2+(1500*ABS(SIN(2*PI()*MOD(Calculator!$B$35/Calculator!$F$20,1)))*IF(MOD(Calculator!$B$35/Calculator!$F$20,1)&lt;0.5,-1,1))^2)),2))</f>
        <v>—</v>
      </c>
      <c r="GY63" s="253" t="str">
        <f aca="false">IF(OR(Calculator!$E$21&lt;&gt;"YES",Calculator!$B$35&lt;Calculator!$G$21),"—",ROUND((1+SQRT(((50*POWER(80,POWER(COS(PI()*MOD(Calculator!$B$35/Calculator!$F$21,1)),2))+MIN(500,MAX(30,100*EXP(-0.3*'VSWR Calculator'!$C$24)*(1+3*ABS(MOD('VSWR Calculator'!$C$23/Calculator!$F$21/2,1)-0.5))))/'VSWR Calculator'!$C$25)-$C63)^2+(1500*ABS(SIN(2*PI()*MOD(Calculator!$B$35/Calculator!$F$21,1)))*IF(MOD(Calculator!$B$35/Calculator!$F$21,1)&lt;0.5,-1,1))^2)/SQRT(((50*POWER(80,POWER(COS(PI()*MOD(Calculator!$B$35/Calculator!$F$21,1)),2))+MIN(500,MAX(30,100*EXP(-0.3*'VSWR Calculator'!$C$24)*(1+3*ABS(MOD('VSWR Calculator'!$C$23/Calculator!$F$21/2,1)-0.5))))/'VSWR Calculator'!$C$25)+$C63)^2+(1500*ABS(SIN(2*PI()*MOD(Calculator!$B$35/Calculator!$F$21,1)))*IF(MOD(Calculator!$B$35/Calculator!$F$21,1)&lt;0.5,-1,1))^2))/(1-SQRT(((50*POWER(80,POWER(COS(PI()*MOD(Calculator!$B$35/Calculator!$F$21,1)),2))+MIN(500,MAX(30,100*EXP(-0.3*'VSWR Calculator'!$C$24)*(1+3*ABS(MOD('VSWR Calculator'!$C$23/Calculator!$F$21/2,1)-0.5))))/'VSWR Calculator'!$C$25)-$C63)^2+(1500*ABS(SIN(2*PI()*MOD(Calculator!$B$35/Calculator!$F$21,1)))*IF(MOD(Calculator!$B$35/Calculator!$F$21,1)&lt;0.5,-1,1))^2)/SQRT(((50*POWER(80,POWER(COS(PI()*MOD(Calculator!$B$35/Calculator!$F$21,1)),2))+MIN(500,MAX(30,100*EXP(-0.3*'VSWR Calculator'!$C$24)*(1+3*ABS(MOD('VSWR Calculator'!$C$23/Calculator!$F$21/2,1)-0.5))))/'VSWR Calculator'!$C$25)+$C63)^2+(1500*ABS(SIN(2*PI()*MOD(Calculator!$B$35/Calculator!$F$21,1)))*IF(MOD(Calculator!$B$35/Calculator!$F$21,1)&lt;0.5,-1,1))^2)),2))</f>
        <v>—</v>
      </c>
      <c r="GZ63" s="253" t="str">
        <f aca="false">IF(OR(Calculator!$E$22&lt;&gt;"YES",Calculator!$B$35&lt;Calculator!$G$22),"—",ROUND((1+SQRT(((50*POWER(80,POWER(COS(PI()*MOD(Calculator!$B$35/Calculator!$F$22,1)),2))+MIN(500,MAX(30,100*EXP(-0.3*'VSWR Calculator'!$C$24)*(1+3*ABS(MOD('VSWR Calculator'!$C$23/Calculator!$F$22/2,1)-0.5))))/'VSWR Calculator'!$C$25)-$C63)^2+(1500*ABS(SIN(2*PI()*MOD(Calculator!$B$35/Calculator!$F$22,1)))*IF(MOD(Calculator!$B$35/Calculator!$F$22,1)&lt;0.5,-1,1))^2)/SQRT(((50*POWER(80,POWER(COS(PI()*MOD(Calculator!$B$35/Calculator!$F$22,1)),2))+MIN(500,MAX(30,100*EXP(-0.3*'VSWR Calculator'!$C$24)*(1+3*ABS(MOD('VSWR Calculator'!$C$23/Calculator!$F$22/2,1)-0.5))))/'VSWR Calculator'!$C$25)+$C63)^2+(1500*ABS(SIN(2*PI()*MOD(Calculator!$B$35/Calculator!$F$22,1)))*IF(MOD(Calculator!$B$35/Calculator!$F$22,1)&lt;0.5,-1,1))^2))/(1-SQRT(((50*POWER(80,POWER(COS(PI()*MOD(Calculator!$B$35/Calculator!$F$22,1)),2))+MIN(500,MAX(30,100*EXP(-0.3*'VSWR Calculator'!$C$24)*(1+3*ABS(MOD('VSWR Calculator'!$C$23/Calculator!$F$22/2,1)-0.5))))/'VSWR Calculator'!$C$25)-$C63)^2+(1500*ABS(SIN(2*PI()*MOD(Calculator!$B$35/Calculator!$F$22,1)))*IF(MOD(Calculator!$B$35/Calculator!$F$22,1)&lt;0.5,-1,1))^2)/SQRT(((50*POWER(80,POWER(COS(PI()*MOD(Calculator!$B$35/Calculator!$F$22,1)),2))+MIN(500,MAX(30,100*EXP(-0.3*'VSWR Calculator'!$C$24)*(1+3*ABS(MOD('VSWR Calculator'!$C$23/Calculator!$F$22/2,1)-0.5))))/'VSWR Calculator'!$C$25)+$C63)^2+(1500*ABS(SIN(2*PI()*MOD(Calculator!$B$35/Calculator!$F$22,1)))*IF(MOD(Calculator!$B$35/Calculator!$F$22,1)&lt;0.5,-1,1))^2)),2))</f>
        <v>—</v>
      </c>
      <c r="HA63" s="253" t="n">
        <f aca="false">IFERROR(ROUND((IF(ISNUMBER(GP63),GP63,0)+IF(ISNUMBER(GQ63),GQ63,0)+IF(ISNUMBER(GR63),GR63,0)+IF(ISNUMBER(GS63),GS63,0)+IF(ISNUMBER(GT63),GT63,0)+IF(ISNUMBER(GU63),GU63,0)+IF(ISNUMBER(GV63),GV63,0)+IF(ISNUMBER(GW63),GW63,0)+IF(ISNUMBER(GX63),GX63,0)+IF(ISNUMBER(GY63),GY63,0)+IF(ISNUMBER(GZ63),GZ63,0))/(IF(ISNUMBER(GP63),1,0)+IF(ISNUMBER(GQ63),1,0)+IF(ISNUMBER(GR63),1,0)+IF(ISNUMBER(GS63),1,0)+IF(ISNUMBER(GT63),1,0)+IF(ISNUMBER(GU63),1,0)+IF(ISNUMBER(GV63),1,0)+IF(ISNUMBER(GW63),1,0)+IF(ISNUMBER(GX63),1,0)+IF(ISNUMBER(GY63),1,0)+IF(ISNUMBER(GZ63),1,0)),4),"")</f>
        <v>8.74</v>
      </c>
      <c r="HB63" s="253" t="str">
        <f aca="false">IF(OR(Calculator!$E$12&lt;&gt;"YES",Calculator!$B$36&lt;Calculator!$G$12),"—",ROUND((1+SQRT(((50*POWER(80,POWER(COS(PI()*MOD(Calculator!$B$36/Calculator!$F$12,1)),2))+MIN(500,MAX(30,100*EXP(-0.3*'VSWR Calculator'!$C$24)*(1+3*ABS(MOD('VSWR Calculator'!$C$23/Calculator!$F$12/2,1)-0.5))))/'VSWR Calculator'!$C$25)-$C63)^2+(1500*ABS(SIN(2*PI()*MOD(Calculator!$B$36/Calculator!$F$12,1)))*IF(MOD(Calculator!$B$36/Calculator!$F$12,1)&lt;0.5,-1,1))^2)/SQRT(((50*POWER(80,POWER(COS(PI()*MOD(Calculator!$B$36/Calculator!$F$12,1)),2))+MIN(500,MAX(30,100*EXP(-0.3*'VSWR Calculator'!$C$24)*(1+3*ABS(MOD('VSWR Calculator'!$C$23/Calculator!$F$12/2,1)-0.5))))/'VSWR Calculator'!$C$25)+$C63)^2+(1500*ABS(SIN(2*PI()*MOD(Calculator!$B$36/Calculator!$F$12,1)))*IF(MOD(Calculator!$B$36/Calculator!$F$12,1)&lt;0.5,-1,1))^2))/(1-SQRT(((50*POWER(80,POWER(COS(PI()*MOD(Calculator!$B$36/Calculator!$F$12,1)),2))+MIN(500,MAX(30,100*EXP(-0.3*'VSWR Calculator'!$C$24)*(1+3*ABS(MOD('VSWR Calculator'!$C$23/Calculator!$F$12/2,1)-0.5))))/'VSWR Calculator'!$C$25)-$C63)^2+(1500*ABS(SIN(2*PI()*MOD(Calculator!$B$36/Calculator!$F$12,1)))*IF(MOD(Calculator!$B$36/Calculator!$F$12,1)&lt;0.5,-1,1))^2)/SQRT(((50*POWER(80,POWER(COS(PI()*MOD(Calculator!$B$36/Calculator!$F$12,1)),2))+MIN(500,MAX(30,100*EXP(-0.3*'VSWR Calculator'!$C$24)*(1+3*ABS(MOD('VSWR Calculator'!$C$23/Calculator!$F$12/2,1)-0.5))))/'VSWR Calculator'!$C$25)+$C63)^2+(1500*ABS(SIN(2*PI()*MOD(Calculator!$B$36/Calculator!$F$12,1)))*IF(MOD(Calculator!$B$36/Calculator!$F$12,1)&lt;0.5,-1,1))^2)),2))</f>
        <v>—</v>
      </c>
      <c r="HC63" s="253" t="str">
        <f aca="false">IF(OR(Calculator!$E$13&lt;&gt;"YES",Calculator!$B$36&lt;Calculator!$G$13),"—",ROUND((1+SQRT(((50*POWER(80,POWER(COS(PI()*MOD(Calculator!$B$36/Calculator!$F$13,1)),2))+MIN(500,MAX(30,100*EXP(-0.3*'VSWR Calculator'!$C$24)*(1+3*ABS(MOD('VSWR Calculator'!$C$23/Calculator!$F$13/2,1)-0.5))))/'VSWR Calculator'!$C$25)-$C63)^2+(1500*ABS(SIN(2*PI()*MOD(Calculator!$B$36/Calculator!$F$13,1)))*IF(MOD(Calculator!$B$36/Calculator!$F$13,1)&lt;0.5,-1,1))^2)/SQRT(((50*POWER(80,POWER(COS(PI()*MOD(Calculator!$B$36/Calculator!$F$13,1)),2))+MIN(500,MAX(30,100*EXP(-0.3*'VSWR Calculator'!$C$24)*(1+3*ABS(MOD('VSWR Calculator'!$C$23/Calculator!$F$13/2,1)-0.5))))/'VSWR Calculator'!$C$25)+$C63)^2+(1500*ABS(SIN(2*PI()*MOD(Calculator!$B$36/Calculator!$F$13,1)))*IF(MOD(Calculator!$B$36/Calculator!$F$13,1)&lt;0.5,-1,1))^2))/(1-SQRT(((50*POWER(80,POWER(COS(PI()*MOD(Calculator!$B$36/Calculator!$F$13,1)),2))+MIN(500,MAX(30,100*EXP(-0.3*'VSWR Calculator'!$C$24)*(1+3*ABS(MOD('VSWR Calculator'!$C$23/Calculator!$F$13/2,1)-0.5))))/'VSWR Calculator'!$C$25)-$C63)^2+(1500*ABS(SIN(2*PI()*MOD(Calculator!$B$36/Calculator!$F$13,1)))*IF(MOD(Calculator!$B$36/Calculator!$F$13,1)&lt;0.5,-1,1))^2)/SQRT(((50*POWER(80,POWER(COS(PI()*MOD(Calculator!$B$36/Calculator!$F$13,1)),2))+MIN(500,MAX(30,100*EXP(-0.3*'VSWR Calculator'!$C$24)*(1+3*ABS(MOD('VSWR Calculator'!$C$23/Calculator!$F$13/2,1)-0.5))))/'VSWR Calculator'!$C$25)+$C63)^2+(1500*ABS(SIN(2*PI()*MOD(Calculator!$B$36/Calculator!$F$13,1)))*IF(MOD(Calculator!$B$36/Calculator!$F$13,1)&lt;0.5,-1,1))^2)),2))</f>
        <v>—</v>
      </c>
      <c r="HD63" s="253" t="str">
        <f aca="false">IF(OR(Calculator!$E$14&lt;&gt;"YES",Calculator!$B$36&lt;Calculator!$G$14),"—",ROUND((1+SQRT(((50*POWER(80,POWER(COS(PI()*MOD(Calculator!$B$36/Calculator!$F$14,1)),2))+MIN(500,MAX(30,100*EXP(-0.3*'VSWR Calculator'!$C$24)*(1+3*ABS(MOD('VSWR Calculator'!$C$23/Calculator!$F$14/2,1)-0.5))))/'VSWR Calculator'!$C$25)-$C63)^2+(1500*ABS(SIN(2*PI()*MOD(Calculator!$B$36/Calculator!$F$14,1)))*IF(MOD(Calculator!$B$36/Calculator!$F$14,1)&lt;0.5,-1,1))^2)/SQRT(((50*POWER(80,POWER(COS(PI()*MOD(Calculator!$B$36/Calculator!$F$14,1)),2))+MIN(500,MAX(30,100*EXP(-0.3*'VSWR Calculator'!$C$24)*(1+3*ABS(MOD('VSWR Calculator'!$C$23/Calculator!$F$14/2,1)-0.5))))/'VSWR Calculator'!$C$25)+$C63)^2+(1500*ABS(SIN(2*PI()*MOD(Calculator!$B$36/Calculator!$F$14,1)))*IF(MOD(Calculator!$B$36/Calculator!$F$14,1)&lt;0.5,-1,1))^2))/(1-SQRT(((50*POWER(80,POWER(COS(PI()*MOD(Calculator!$B$36/Calculator!$F$14,1)),2))+MIN(500,MAX(30,100*EXP(-0.3*'VSWR Calculator'!$C$24)*(1+3*ABS(MOD('VSWR Calculator'!$C$23/Calculator!$F$14/2,1)-0.5))))/'VSWR Calculator'!$C$25)-$C63)^2+(1500*ABS(SIN(2*PI()*MOD(Calculator!$B$36/Calculator!$F$14,1)))*IF(MOD(Calculator!$B$36/Calculator!$F$14,1)&lt;0.5,-1,1))^2)/SQRT(((50*POWER(80,POWER(COS(PI()*MOD(Calculator!$B$36/Calculator!$F$14,1)),2))+MIN(500,MAX(30,100*EXP(-0.3*'VSWR Calculator'!$C$24)*(1+3*ABS(MOD('VSWR Calculator'!$C$23/Calculator!$F$14/2,1)-0.5))))/'VSWR Calculator'!$C$25)+$C63)^2+(1500*ABS(SIN(2*PI()*MOD(Calculator!$B$36/Calculator!$F$14,1)))*IF(MOD(Calculator!$B$36/Calculator!$F$14,1)&lt;0.5,-1,1))^2)),2))</f>
        <v>—</v>
      </c>
      <c r="HE63" s="253" t="n">
        <f aca="false">IF(OR(Calculator!$E$15&lt;&gt;"YES",Calculator!$B$36&lt;Calculator!$G$15),"—",ROUND((1+SQRT(((50*POWER(80,POWER(COS(PI()*MOD(Calculator!$B$36/Calculator!$F$15,1)),2))+MIN(500,MAX(30,100*EXP(-0.3*'VSWR Calculator'!$C$24)*(1+3*ABS(MOD('VSWR Calculator'!$C$23/Calculator!$F$15/2,1)-0.5))))/'VSWR Calculator'!$C$25)-$C63)^2+(1500*ABS(SIN(2*PI()*MOD(Calculator!$B$36/Calculator!$F$15,1)))*IF(MOD(Calculator!$B$36/Calculator!$F$15,1)&lt;0.5,-1,1))^2)/SQRT(((50*POWER(80,POWER(COS(PI()*MOD(Calculator!$B$36/Calculator!$F$15,1)),2))+MIN(500,MAX(30,100*EXP(-0.3*'VSWR Calculator'!$C$24)*(1+3*ABS(MOD('VSWR Calculator'!$C$23/Calculator!$F$15/2,1)-0.5))))/'VSWR Calculator'!$C$25)+$C63)^2+(1500*ABS(SIN(2*PI()*MOD(Calculator!$B$36/Calculator!$F$15,1)))*IF(MOD(Calculator!$B$36/Calculator!$F$15,1)&lt;0.5,-1,1))^2))/(1-SQRT(((50*POWER(80,POWER(COS(PI()*MOD(Calculator!$B$36/Calculator!$F$15,1)),2))+MIN(500,MAX(30,100*EXP(-0.3*'VSWR Calculator'!$C$24)*(1+3*ABS(MOD('VSWR Calculator'!$C$23/Calculator!$F$15/2,1)-0.5))))/'VSWR Calculator'!$C$25)-$C63)^2+(1500*ABS(SIN(2*PI()*MOD(Calculator!$B$36/Calculator!$F$15,1)))*IF(MOD(Calculator!$B$36/Calculator!$F$15,1)&lt;0.5,-1,1))^2)/SQRT(((50*POWER(80,POWER(COS(PI()*MOD(Calculator!$B$36/Calculator!$F$15,1)),2))+MIN(500,MAX(30,100*EXP(-0.3*'VSWR Calculator'!$C$24)*(1+3*ABS(MOD('VSWR Calculator'!$C$23/Calculator!$F$15/2,1)-0.5))))/'VSWR Calculator'!$C$25)+$C63)^2+(1500*ABS(SIN(2*PI()*MOD(Calculator!$B$36/Calculator!$F$15,1)))*IF(MOD(Calculator!$B$36/Calculator!$F$15,1)&lt;0.5,-1,1))^2)),2))</f>
        <v>12.97</v>
      </c>
      <c r="HF63" s="253" t="str">
        <f aca="false">IF(OR(Calculator!$E$16&lt;&gt;"YES",Calculator!$B$36&lt;Calculator!$G$16),"—",ROUND((1+SQRT(((50*POWER(80,POWER(COS(PI()*MOD(Calculator!$B$36/Calculator!$F$16,1)),2))+MIN(500,MAX(30,100*EXP(-0.3*'VSWR Calculator'!$C$24)*(1+3*ABS(MOD('VSWR Calculator'!$C$23/Calculator!$F$16/2,1)-0.5))))/'VSWR Calculator'!$C$25)-$C63)^2+(1500*ABS(SIN(2*PI()*MOD(Calculator!$B$36/Calculator!$F$16,1)))*IF(MOD(Calculator!$B$36/Calculator!$F$16,1)&lt;0.5,-1,1))^2)/SQRT(((50*POWER(80,POWER(COS(PI()*MOD(Calculator!$B$36/Calculator!$F$16,1)),2))+MIN(500,MAX(30,100*EXP(-0.3*'VSWR Calculator'!$C$24)*(1+3*ABS(MOD('VSWR Calculator'!$C$23/Calculator!$F$16/2,1)-0.5))))/'VSWR Calculator'!$C$25)+$C63)^2+(1500*ABS(SIN(2*PI()*MOD(Calculator!$B$36/Calculator!$F$16,1)))*IF(MOD(Calculator!$B$36/Calculator!$F$16,1)&lt;0.5,-1,1))^2))/(1-SQRT(((50*POWER(80,POWER(COS(PI()*MOD(Calculator!$B$36/Calculator!$F$16,1)),2))+MIN(500,MAX(30,100*EXP(-0.3*'VSWR Calculator'!$C$24)*(1+3*ABS(MOD('VSWR Calculator'!$C$23/Calculator!$F$16/2,1)-0.5))))/'VSWR Calculator'!$C$25)-$C63)^2+(1500*ABS(SIN(2*PI()*MOD(Calculator!$B$36/Calculator!$F$16,1)))*IF(MOD(Calculator!$B$36/Calculator!$F$16,1)&lt;0.5,-1,1))^2)/SQRT(((50*POWER(80,POWER(COS(PI()*MOD(Calculator!$B$36/Calculator!$F$16,1)),2))+MIN(500,MAX(30,100*EXP(-0.3*'VSWR Calculator'!$C$24)*(1+3*ABS(MOD('VSWR Calculator'!$C$23/Calculator!$F$16/2,1)-0.5))))/'VSWR Calculator'!$C$25)+$C63)^2+(1500*ABS(SIN(2*PI()*MOD(Calculator!$B$36/Calculator!$F$16,1)))*IF(MOD(Calculator!$B$36/Calculator!$F$16,1)&lt;0.5,-1,1))^2)),2))</f>
        <v>—</v>
      </c>
      <c r="HG63" s="253" t="n">
        <f aca="false">IF(OR(Calculator!$E$17&lt;&gt;"YES",Calculator!$B$36&lt;Calculator!$G$17),"—",ROUND((1+SQRT(((50*POWER(80,POWER(COS(PI()*MOD(Calculator!$B$36/Calculator!$F$17,1)),2))+MIN(500,MAX(30,100*EXP(-0.3*'VSWR Calculator'!$C$24)*(1+3*ABS(MOD('VSWR Calculator'!$C$23/Calculator!$F$17/2,1)-0.5))))/'VSWR Calculator'!$C$25)-$C63)^2+(1500*ABS(SIN(2*PI()*MOD(Calculator!$B$36/Calculator!$F$17,1)))*IF(MOD(Calculator!$B$36/Calculator!$F$17,1)&lt;0.5,-1,1))^2)/SQRT(((50*POWER(80,POWER(COS(PI()*MOD(Calculator!$B$36/Calculator!$F$17,1)),2))+MIN(500,MAX(30,100*EXP(-0.3*'VSWR Calculator'!$C$24)*(1+3*ABS(MOD('VSWR Calculator'!$C$23/Calculator!$F$17/2,1)-0.5))))/'VSWR Calculator'!$C$25)+$C63)^2+(1500*ABS(SIN(2*PI()*MOD(Calculator!$B$36/Calculator!$F$17,1)))*IF(MOD(Calculator!$B$36/Calculator!$F$17,1)&lt;0.5,-1,1))^2))/(1-SQRT(((50*POWER(80,POWER(COS(PI()*MOD(Calculator!$B$36/Calculator!$F$17,1)),2))+MIN(500,MAX(30,100*EXP(-0.3*'VSWR Calculator'!$C$24)*(1+3*ABS(MOD('VSWR Calculator'!$C$23/Calculator!$F$17/2,1)-0.5))))/'VSWR Calculator'!$C$25)-$C63)^2+(1500*ABS(SIN(2*PI()*MOD(Calculator!$B$36/Calculator!$F$17,1)))*IF(MOD(Calculator!$B$36/Calculator!$F$17,1)&lt;0.5,-1,1))^2)/SQRT(((50*POWER(80,POWER(COS(PI()*MOD(Calculator!$B$36/Calculator!$F$17,1)),2))+MIN(500,MAX(30,100*EXP(-0.3*'VSWR Calculator'!$C$24)*(1+3*ABS(MOD('VSWR Calculator'!$C$23/Calculator!$F$17/2,1)-0.5))))/'VSWR Calculator'!$C$25)+$C63)^2+(1500*ABS(SIN(2*PI()*MOD(Calculator!$B$36/Calculator!$F$17,1)))*IF(MOD(Calculator!$B$36/Calculator!$F$17,1)&lt;0.5,-1,1))^2)),2))</f>
        <v>15.51</v>
      </c>
      <c r="HH63" s="253" t="str">
        <f aca="false">IF(OR(Calculator!$E$18&lt;&gt;"YES",Calculator!$B$36&lt;Calculator!$G$18),"—",ROUND((1+SQRT(((50*POWER(80,POWER(COS(PI()*MOD(Calculator!$B$36/Calculator!$F$18,1)),2))+MIN(500,MAX(30,100*EXP(-0.3*'VSWR Calculator'!$C$24)*(1+3*ABS(MOD('VSWR Calculator'!$C$23/Calculator!$F$18/2,1)-0.5))))/'VSWR Calculator'!$C$25)-$C63)^2+(1500*ABS(SIN(2*PI()*MOD(Calculator!$B$36/Calculator!$F$18,1)))*IF(MOD(Calculator!$B$36/Calculator!$F$18,1)&lt;0.5,-1,1))^2)/SQRT(((50*POWER(80,POWER(COS(PI()*MOD(Calculator!$B$36/Calculator!$F$18,1)),2))+MIN(500,MAX(30,100*EXP(-0.3*'VSWR Calculator'!$C$24)*(1+3*ABS(MOD('VSWR Calculator'!$C$23/Calculator!$F$18/2,1)-0.5))))/'VSWR Calculator'!$C$25)+$C63)^2+(1500*ABS(SIN(2*PI()*MOD(Calculator!$B$36/Calculator!$F$18,1)))*IF(MOD(Calculator!$B$36/Calculator!$F$18,1)&lt;0.5,-1,1))^2))/(1-SQRT(((50*POWER(80,POWER(COS(PI()*MOD(Calculator!$B$36/Calculator!$F$18,1)),2))+MIN(500,MAX(30,100*EXP(-0.3*'VSWR Calculator'!$C$24)*(1+3*ABS(MOD('VSWR Calculator'!$C$23/Calculator!$F$18/2,1)-0.5))))/'VSWR Calculator'!$C$25)-$C63)^2+(1500*ABS(SIN(2*PI()*MOD(Calculator!$B$36/Calculator!$F$18,1)))*IF(MOD(Calculator!$B$36/Calculator!$F$18,1)&lt;0.5,-1,1))^2)/SQRT(((50*POWER(80,POWER(COS(PI()*MOD(Calculator!$B$36/Calculator!$F$18,1)),2))+MIN(500,MAX(30,100*EXP(-0.3*'VSWR Calculator'!$C$24)*(1+3*ABS(MOD('VSWR Calculator'!$C$23/Calculator!$F$18/2,1)-0.5))))/'VSWR Calculator'!$C$25)+$C63)^2+(1500*ABS(SIN(2*PI()*MOD(Calculator!$B$36/Calculator!$F$18,1)))*IF(MOD(Calculator!$B$36/Calculator!$F$18,1)&lt;0.5,-1,1))^2)),2))</f>
        <v>—</v>
      </c>
      <c r="HI63" s="253" t="str">
        <f aca="false">IF(OR(Calculator!$E$19&lt;&gt;"YES",Calculator!$B$36&lt;Calculator!$G$19),"—",ROUND((1+SQRT(((50*POWER(80,POWER(COS(PI()*MOD(Calculator!$B$36/Calculator!$F$19,1)),2))+MIN(500,MAX(30,100*EXP(-0.3*'VSWR Calculator'!$C$24)*(1+3*ABS(MOD('VSWR Calculator'!$C$23/Calculator!$F$19/2,1)-0.5))))/'VSWR Calculator'!$C$25)-$C63)^2+(1500*ABS(SIN(2*PI()*MOD(Calculator!$B$36/Calculator!$F$19,1)))*IF(MOD(Calculator!$B$36/Calculator!$F$19,1)&lt;0.5,-1,1))^2)/SQRT(((50*POWER(80,POWER(COS(PI()*MOD(Calculator!$B$36/Calculator!$F$19,1)),2))+MIN(500,MAX(30,100*EXP(-0.3*'VSWR Calculator'!$C$24)*(1+3*ABS(MOD('VSWR Calculator'!$C$23/Calculator!$F$19/2,1)-0.5))))/'VSWR Calculator'!$C$25)+$C63)^2+(1500*ABS(SIN(2*PI()*MOD(Calculator!$B$36/Calculator!$F$19,1)))*IF(MOD(Calculator!$B$36/Calculator!$F$19,1)&lt;0.5,-1,1))^2))/(1-SQRT(((50*POWER(80,POWER(COS(PI()*MOD(Calculator!$B$36/Calculator!$F$19,1)),2))+MIN(500,MAX(30,100*EXP(-0.3*'VSWR Calculator'!$C$24)*(1+3*ABS(MOD('VSWR Calculator'!$C$23/Calculator!$F$19/2,1)-0.5))))/'VSWR Calculator'!$C$25)-$C63)^2+(1500*ABS(SIN(2*PI()*MOD(Calculator!$B$36/Calculator!$F$19,1)))*IF(MOD(Calculator!$B$36/Calculator!$F$19,1)&lt;0.5,-1,1))^2)/SQRT(((50*POWER(80,POWER(COS(PI()*MOD(Calculator!$B$36/Calculator!$F$19,1)),2))+MIN(500,MAX(30,100*EXP(-0.3*'VSWR Calculator'!$C$24)*(1+3*ABS(MOD('VSWR Calculator'!$C$23/Calculator!$F$19/2,1)-0.5))))/'VSWR Calculator'!$C$25)+$C63)^2+(1500*ABS(SIN(2*PI()*MOD(Calculator!$B$36/Calculator!$F$19,1)))*IF(MOD(Calculator!$B$36/Calculator!$F$19,1)&lt;0.5,-1,1))^2)),2))</f>
        <v>—</v>
      </c>
      <c r="HJ63" s="253" t="str">
        <f aca="false">IF(OR(Calculator!$E$20&lt;&gt;"YES",Calculator!$B$36&lt;Calculator!$G$20),"—",ROUND((1+SQRT(((50*POWER(80,POWER(COS(PI()*MOD(Calculator!$B$36/Calculator!$F$20,1)),2))+MIN(500,MAX(30,100*EXP(-0.3*'VSWR Calculator'!$C$24)*(1+3*ABS(MOD('VSWR Calculator'!$C$23/Calculator!$F$20/2,1)-0.5))))/'VSWR Calculator'!$C$25)-$C63)^2+(1500*ABS(SIN(2*PI()*MOD(Calculator!$B$36/Calculator!$F$20,1)))*IF(MOD(Calculator!$B$36/Calculator!$F$20,1)&lt;0.5,-1,1))^2)/SQRT(((50*POWER(80,POWER(COS(PI()*MOD(Calculator!$B$36/Calculator!$F$20,1)),2))+MIN(500,MAX(30,100*EXP(-0.3*'VSWR Calculator'!$C$24)*(1+3*ABS(MOD('VSWR Calculator'!$C$23/Calculator!$F$20/2,1)-0.5))))/'VSWR Calculator'!$C$25)+$C63)^2+(1500*ABS(SIN(2*PI()*MOD(Calculator!$B$36/Calculator!$F$20,1)))*IF(MOD(Calculator!$B$36/Calculator!$F$20,1)&lt;0.5,-1,1))^2))/(1-SQRT(((50*POWER(80,POWER(COS(PI()*MOD(Calculator!$B$36/Calculator!$F$20,1)),2))+MIN(500,MAX(30,100*EXP(-0.3*'VSWR Calculator'!$C$24)*(1+3*ABS(MOD('VSWR Calculator'!$C$23/Calculator!$F$20/2,1)-0.5))))/'VSWR Calculator'!$C$25)-$C63)^2+(1500*ABS(SIN(2*PI()*MOD(Calculator!$B$36/Calculator!$F$20,1)))*IF(MOD(Calculator!$B$36/Calculator!$F$20,1)&lt;0.5,-1,1))^2)/SQRT(((50*POWER(80,POWER(COS(PI()*MOD(Calculator!$B$36/Calculator!$F$20,1)),2))+MIN(500,MAX(30,100*EXP(-0.3*'VSWR Calculator'!$C$24)*(1+3*ABS(MOD('VSWR Calculator'!$C$23/Calculator!$F$20/2,1)-0.5))))/'VSWR Calculator'!$C$25)+$C63)^2+(1500*ABS(SIN(2*PI()*MOD(Calculator!$B$36/Calculator!$F$20,1)))*IF(MOD(Calculator!$B$36/Calculator!$F$20,1)&lt;0.5,-1,1))^2)),2))</f>
        <v>—</v>
      </c>
      <c r="HK63" s="253" t="str">
        <f aca="false">IF(OR(Calculator!$E$21&lt;&gt;"YES",Calculator!$B$36&lt;Calculator!$G$21),"—",ROUND((1+SQRT(((50*POWER(80,POWER(COS(PI()*MOD(Calculator!$B$36/Calculator!$F$21,1)),2))+MIN(500,MAX(30,100*EXP(-0.3*'VSWR Calculator'!$C$24)*(1+3*ABS(MOD('VSWR Calculator'!$C$23/Calculator!$F$21/2,1)-0.5))))/'VSWR Calculator'!$C$25)-$C63)^2+(1500*ABS(SIN(2*PI()*MOD(Calculator!$B$36/Calculator!$F$21,1)))*IF(MOD(Calculator!$B$36/Calculator!$F$21,1)&lt;0.5,-1,1))^2)/SQRT(((50*POWER(80,POWER(COS(PI()*MOD(Calculator!$B$36/Calculator!$F$21,1)),2))+MIN(500,MAX(30,100*EXP(-0.3*'VSWR Calculator'!$C$24)*(1+3*ABS(MOD('VSWR Calculator'!$C$23/Calculator!$F$21/2,1)-0.5))))/'VSWR Calculator'!$C$25)+$C63)^2+(1500*ABS(SIN(2*PI()*MOD(Calculator!$B$36/Calculator!$F$21,1)))*IF(MOD(Calculator!$B$36/Calculator!$F$21,1)&lt;0.5,-1,1))^2))/(1-SQRT(((50*POWER(80,POWER(COS(PI()*MOD(Calculator!$B$36/Calculator!$F$21,1)),2))+MIN(500,MAX(30,100*EXP(-0.3*'VSWR Calculator'!$C$24)*(1+3*ABS(MOD('VSWR Calculator'!$C$23/Calculator!$F$21/2,1)-0.5))))/'VSWR Calculator'!$C$25)-$C63)^2+(1500*ABS(SIN(2*PI()*MOD(Calculator!$B$36/Calculator!$F$21,1)))*IF(MOD(Calculator!$B$36/Calculator!$F$21,1)&lt;0.5,-1,1))^2)/SQRT(((50*POWER(80,POWER(COS(PI()*MOD(Calculator!$B$36/Calculator!$F$21,1)),2))+MIN(500,MAX(30,100*EXP(-0.3*'VSWR Calculator'!$C$24)*(1+3*ABS(MOD('VSWR Calculator'!$C$23/Calculator!$F$21/2,1)-0.5))))/'VSWR Calculator'!$C$25)+$C63)^2+(1500*ABS(SIN(2*PI()*MOD(Calculator!$B$36/Calculator!$F$21,1)))*IF(MOD(Calculator!$B$36/Calculator!$F$21,1)&lt;0.5,-1,1))^2)),2))</f>
        <v>—</v>
      </c>
      <c r="HL63" s="253" t="str">
        <f aca="false">IF(OR(Calculator!$E$22&lt;&gt;"YES",Calculator!$B$36&lt;Calculator!$G$22),"—",ROUND((1+SQRT(((50*POWER(80,POWER(COS(PI()*MOD(Calculator!$B$36/Calculator!$F$22,1)),2))+MIN(500,MAX(30,100*EXP(-0.3*'VSWR Calculator'!$C$24)*(1+3*ABS(MOD('VSWR Calculator'!$C$23/Calculator!$F$22/2,1)-0.5))))/'VSWR Calculator'!$C$25)-$C63)^2+(1500*ABS(SIN(2*PI()*MOD(Calculator!$B$36/Calculator!$F$22,1)))*IF(MOD(Calculator!$B$36/Calculator!$F$22,1)&lt;0.5,-1,1))^2)/SQRT(((50*POWER(80,POWER(COS(PI()*MOD(Calculator!$B$36/Calculator!$F$22,1)),2))+MIN(500,MAX(30,100*EXP(-0.3*'VSWR Calculator'!$C$24)*(1+3*ABS(MOD('VSWR Calculator'!$C$23/Calculator!$F$22/2,1)-0.5))))/'VSWR Calculator'!$C$25)+$C63)^2+(1500*ABS(SIN(2*PI()*MOD(Calculator!$B$36/Calculator!$F$22,1)))*IF(MOD(Calculator!$B$36/Calculator!$F$22,1)&lt;0.5,-1,1))^2))/(1-SQRT(((50*POWER(80,POWER(COS(PI()*MOD(Calculator!$B$36/Calculator!$F$22,1)),2))+MIN(500,MAX(30,100*EXP(-0.3*'VSWR Calculator'!$C$24)*(1+3*ABS(MOD('VSWR Calculator'!$C$23/Calculator!$F$22/2,1)-0.5))))/'VSWR Calculator'!$C$25)-$C63)^2+(1500*ABS(SIN(2*PI()*MOD(Calculator!$B$36/Calculator!$F$22,1)))*IF(MOD(Calculator!$B$36/Calculator!$F$22,1)&lt;0.5,-1,1))^2)/SQRT(((50*POWER(80,POWER(COS(PI()*MOD(Calculator!$B$36/Calculator!$F$22,1)),2))+MIN(500,MAX(30,100*EXP(-0.3*'VSWR Calculator'!$C$24)*(1+3*ABS(MOD('VSWR Calculator'!$C$23/Calculator!$F$22/2,1)-0.5))))/'VSWR Calculator'!$C$25)+$C63)^2+(1500*ABS(SIN(2*PI()*MOD(Calculator!$B$36/Calculator!$F$22,1)))*IF(MOD(Calculator!$B$36/Calculator!$F$22,1)&lt;0.5,-1,1))^2)),2))</f>
        <v>—</v>
      </c>
      <c r="HM63" s="253" t="n">
        <f aca="false">IFERROR(ROUND((IF(ISNUMBER(HB63),HB63,0)+IF(ISNUMBER(HC63),HC63,0)+IF(ISNUMBER(HD63),HD63,0)+IF(ISNUMBER(HE63),HE63,0)+IF(ISNUMBER(HF63),HF63,0)+IF(ISNUMBER(HG63),HG63,0)+IF(ISNUMBER(HH63),HH63,0)+IF(ISNUMBER(HI63),HI63,0)+IF(ISNUMBER(HJ63),HJ63,0)+IF(ISNUMBER(HK63),HK63,0)+IF(ISNUMBER(HL63),HL63,0))/(IF(ISNUMBER(HB63),1,0)+IF(ISNUMBER(HC63),1,0)+IF(ISNUMBER(HD63),1,0)+IF(ISNUMBER(HE63),1,0)+IF(ISNUMBER(HF63),1,0)+IF(ISNUMBER(HG63),1,0)+IF(ISNUMBER(HH63),1,0)+IF(ISNUMBER(HI63),1,0)+IF(ISNUMBER(HJ63),1,0)+IF(ISNUMBER(HK63),1,0)+IF(ISNUMBER(HL63),1,0)),4),"")</f>
        <v>14.24</v>
      </c>
      <c r="HN63" s="253" t="str">
        <f aca="false">IF(OR(Calculator!$E$12&lt;&gt;"YES",Calculator!$B$37&lt;Calculator!$G$12),"—",ROUND((1+SQRT(((50*POWER(80,POWER(COS(PI()*MOD(Calculator!$B$37/Calculator!$F$12,1)),2))+MIN(500,MAX(30,100*EXP(-0.3*'VSWR Calculator'!$C$24)*(1+3*ABS(MOD('VSWR Calculator'!$C$23/Calculator!$F$12/2,1)-0.5))))/'VSWR Calculator'!$C$25)-$C63)^2+(1500*ABS(SIN(2*PI()*MOD(Calculator!$B$37/Calculator!$F$12,1)))*IF(MOD(Calculator!$B$37/Calculator!$F$12,1)&lt;0.5,-1,1))^2)/SQRT(((50*POWER(80,POWER(COS(PI()*MOD(Calculator!$B$37/Calculator!$F$12,1)),2))+MIN(500,MAX(30,100*EXP(-0.3*'VSWR Calculator'!$C$24)*(1+3*ABS(MOD('VSWR Calculator'!$C$23/Calculator!$F$12/2,1)-0.5))))/'VSWR Calculator'!$C$25)+$C63)^2+(1500*ABS(SIN(2*PI()*MOD(Calculator!$B$37/Calculator!$F$12,1)))*IF(MOD(Calculator!$B$37/Calculator!$F$12,1)&lt;0.5,-1,1))^2))/(1-SQRT(((50*POWER(80,POWER(COS(PI()*MOD(Calculator!$B$37/Calculator!$F$12,1)),2))+MIN(500,MAX(30,100*EXP(-0.3*'VSWR Calculator'!$C$24)*(1+3*ABS(MOD('VSWR Calculator'!$C$23/Calculator!$F$12/2,1)-0.5))))/'VSWR Calculator'!$C$25)-$C63)^2+(1500*ABS(SIN(2*PI()*MOD(Calculator!$B$37/Calculator!$F$12,1)))*IF(MOD(Calculator!$B$37/Calculator!$F$12,1)&lt;0.5,-1,1))^2)/SQRT(((50*POWER(80,POWER(COS(PI()*MOD(Calculator!$B$37/Calculator!$F$12,1)),2))+MIN(500,MAX(30,100*EXP(-0.3*'VSWR Calculator'!$C$24)*(1+3*ABS(MOD('VSWR Calculator'!$C$23/Calculator!$F$12/2,1)-0.5))))/'VSWR Calculator'!$C$25)+$C63)^2+(1500*ABS(SIN(2*PI()*MOD(Calculator!$B$37/Calculator!$F$12,1)))*IF(MOD(Calculator!$B$37/Calculator!$F$12,1)&lt;0.5,-1,1))^2)),2))</f>
        <v>—</v>
      </c>
      <c r="HO63" s="253" t="str">
        <f aca="false">IF(OR(Calculator!$E$13&lt;&gt;"YES",Calculator!$B$37&lt;Calculator!$G$13),"—",ROUND((1+SQRT(((50*POWER(80,POWER(COS(PI()*MOD(Calculator!$B$37/Calculator!$F$13,1)),2))+MIN(500,MAX(30,100*EXP(-0.3*'VSWR Calculator'!$C$24)*(1+3*ABS(MOD('VSWR Calculator'!$C$23/Calculator!$F$13/2,1)-0.5))))/'VSWR Calculator'!$C$25)-$C63)^2+(1500*ABS(SIN(2*PI()*MOD(Calculator!$B$37/Calculator!$F$13,1)))*IF(MOD(Calculator!$B$37/Calculator!$F$13,1)&lt;0.5,-1,1))^2)/SQRT(((50*POWER(80,POWER(COS(PI()*MOD(Calculator!$B$37/Calculator!$F$13,1)),2))+MIN(500,MAX(30,100*EXP(-0.3*'VSWR Calculator'!$C$24)*(1+3*ABS(MOD('VSWR Calculator'!$C$23/Calculator!$F$13/2,1)-0.5))))/'VSWR Calculator'!$C$25)+$C63)^2+(1500*ABS(SIN(2*PI()*MOD(Calculator!$B$37/Calculator!$F$13,1)))*IF(MOD(Calculator!$B$37/Calculator!$F$13,1)&lt;0.5,-1,1))^2))/(1-SQRT(((50*POWER(80,POWER(COS(PI()*MOD(Calculator!$B$37/Calculator!$F$13,1)),2))+MIN(500,MAX(30,100*EXP(-0.3*'VSWR Calculator'!$C$24)*(1+3*ABS(MOD('VSWR Calculator'!$C$23/Calculator!$F$13/2,1)-0.5))))/'VSWR Calculator'!$C$25)-$C63)^2+(1500*ABS(SIN(2*PI()*MOD(Calculator!$B$37/Calculator!$F$13,1)))*IF(MOD(Calculator!$B$37/Calculator!$F$13,1)&lt;0.5,-1,1))^2)/SQRT(((50*POWER(80,POWER(COS(PI()*MOD(Calculator!$B$37/Calculator!$F$13,1)),2))+MIN(500,MAX(30,100*EXP(-0.3*'VSWR Calculator'!$C$24)*(1+3*ABS(MOD('VSWR Calculator'!$C$23/Calculator!$F$13/2,1)-0.5))))/'VSWR Calculator'!$C$25)+$C63)^2+(1500*ABS(SIN(2*PI()*MOD(Calculator!$B$37/Calculator!$F$13,1)))*IF(MOD(Calculator!$B$37/Calculator!$F$13,1)&lt;0.5,-1,1))^2)),2))</f>
        <v>—</v>
      </c>
      <c r="HP63" s="253" t="str">
        <f aca="false">IF(OR(Calculator!$E$14&lt;&gt;"YES",Calculator!$B$37&lt;Calculator!$G$14),"—",ROUND((1+SQRT(((50*POWER(80,POWER(COS(PI()*MOD(Calculator!$B$37/Calculator!$F$14,1)),2))+MIN(500,MAX(30,100*EXP(-0.3*'VSWR Calculator'!$C$24)*(1+3*ABS(MOD('VSWR Calculator'!$C$23/Calculator!$F$14/2,1)-0.5))))/'VSWR Calculator'!$C$25)-$C63)^2+(1500*ABS(SIN(2*PI()*MOD(Calculator!$B$37/Calculator!$F$14,1)))*IF(MOD(Calculator!$B$37/Calculator!$F$14,1)&lt;0.5,-1,1))^2)/SQRT(((50*POWER(80,POWER(COS(PI()*MOD(Calculator!$B$37/Calculator!$F$14,1)),2))+MIN(500,MAX(30,100*EXP(-0.3*'VSWR Calculator'!$C$24)*(1+3*ABS(MOD('VSWR Calculator'!$C$23/Calculator!$F$14/2,1)-0.5))))/'VSWR Calculator'!$C$25)+$C63)^2+(1500*ABS(SIN(2*PI()*MOD(Calculator!$B$37/Calculator!$F$14,1)))*IF(MOD(Calculator!$B$37/Calculator!$F$14,1)&lt;0.5,-1,1))^2))/(1-SQRT(((50*POWER(80,POWER(COS(PI()*MOD(Calculator!$B$37/Calculator!$F$14,1)),2))+MIN(500,MAX(30,100*EXP(-0.3*'VSWR Calculator'!$C$24)*(1+3*ABS(MOD('VSWR Calculator'!$C$23/Calculator!$F$14/2,1)-0.5))))/'VSWR Calculator'!$C$25)-$C63)^2+(1500*ABS(SIN(2*PI()*MOD(Calculator!$B$37/Calculator!$F$14,1)))*IF(MOD(Calculator!$B$37/Calculator!$F$14,1)&lt;0.5,-1,1))^2)/SQRT(((50*POWER(80,POWER(COS(PI()*MOD(Calculator!$B$37/Calculator!$F$14,1)),2))+MIN(500,MAX(30,100*EXP(-0.3*'VSWR Calculator'!$C$24)*(1+3*ABS(MOD('VSWR Calculator'!$C$23/Calculator!$F$14/2,1)-0.5))))/'VSWR Calculator'!$C$25)+$C63)^2+(1500*ABS(SIN(2*PI()*MOD(Calculator!$B$37/Calculator!$F$14,1)))*IF(MOD(Calculator!$B$37/Calculator!$F$14,1)&lt;0.5,-1,1))^2)),2))</f>
        <v>—</v>
      </c>
      <c r="HQ63" s="253" t="n">
        <f aca="false">IF(OR(Calculator!$E$15&lt;&gt;"YES",Calculator!$B$37&lt;Calculator!$G$15),"—",ROUND((1+SQRT(((50*POWER(80,POWER(COS(PI()*MOD(Calculator!$B$37/Calculator!$F$15,1)),2))+MIN(500,MAX(30,100*EXP(-0.3*'VSWR Calculator'!$C$24)*(1+3*ABS(MOD('VSWR Calculator'!$C$23/Calculator!$F$15/2,1)-0.5))))/'VSWR Calculator'!$C$25)-$C63)^2+(1500*ABS(SIN(2*PI()*MOD(Calculator!$B$37/Calculator!$F$15,1)))*IF(MOD(Calculator!$B$37/Calculator!$F$15,1)&lt;0.5,-1,1))^2)/SQRT(((50*POWER(80,POWER(COS(PI()*MOD(Calculator!$B$37/Calculator!$F$15,1)),2))+MIN(500,MAX(30,100*EXP(-0.3*'VSWR Calculator'!$C$24)*(1+3*ABS(MOD('VSWR Calculator'!$C$23/Calculator!$F$15/2,1)-0.5))))/'VSWR Calculator'!$C$25)+$C63)^2+(1500*ABS(SIN(2*PI()*MOD(Calculator!$B$37/Calculator!$F$15,1)))*IF(MOD(Calculator!$B$37/Calculator!$F$15,1)&lt;0.5,-1,1))^2))/(1-SQRT(((50*POWER(80,POWER(COS(PI()*MOD(Calculator!$B$37/Calculator!$F$15,1)),2))+MIN(500,MAX(30,100*EXP(-0.3*'VSWR Calculator'!$C$24)*(1+3*ABS(MOD('VSWR Calculator'!$C$23/Calculator!$F$15/2,1)-0.5))))/'VSWR Calculator'!$C$25)-$C63)^2+(1500*ABS(SIN(2*PI()*MOD(Calculator!$B$37/Calculator!$F$15,1)))*IF(MOD(Calculator!$B$37/Calculator!$F$15,1)&lt;0.5,-1,1))^2)/SQRT(((50*POWER(80,POWER(COS(PI()*MOD(Calculator!$B$37/Calculator!$F$15,1)),2))+MIN(500,MAX(30,100*EXP(-0.3*'VSWR Calculator'!$C$24)*(1+3*ABS(MOD('VSWR Calculator'!$C$23/Calculator!$F$15/2,1)-0.5))))/'VSWR Calculator'!$C$25)+$C63)^2+(1500*ABS(SIN(2*PI()*MOD(Calculator!$B$37/Calculator!$F$15,1)))*IF(MOD(Calculator!$B$37/Calculator!$F$15,1)&lt;0.5,-1,1))^2)),2))</f>
        <v>2.39</v>
      </c>
      <c r="HR63" s="253" t="str">
        <f aca="false">IF(OR(Calculator!$E$16&lt;&gt;"YES",Calculator!$B$37&lt;Calculator!$G$16),"—",ROUND((1+SQRT(((50*POWER(80,POWER(COS(PI()*MOD(Calculator!$B$37/Calculator!$F$16,1)),2))+MIN(500,MAX(30,100*EXP(-0.3*'VSWR Calculator'!$C$24)*(1+3*ABS(MOD('VSWR Calculator'!$C$23/Calculator!$F$16/2,1)-0.5))))/'VSWR Calculator'!$C$25)-$C63)^2+(1500*ABS(SIN(2*PI()*MOD(Calculator!$B$37/Calculator!$F$16,1)))*IF(MOD(Calculator!$B$37/Calculator!$F$16,1)&lt;0.5,-1,1))^2)/SQRT(((50*POWER(80,POWER(COS(PI()*MOD(Calculator!$B$37/Calculator!$F$16,1)),2))+MIN(500,MAX(30,100*EXP(-0.3*'VSWR Calculator'!$C$24)*(1+3*ABS(MOD('VSWR Calculator'!$C$23/Calculator!$F$16/2,1)-0.5))))/'VSWR Calculator'!$C$25)+$C63)^2+(1500*ABS(SIN(2*PI()*MOD(Calculator!$B$37/Calculator!$F$16,1)))*IF(MOD(Calculator!$B$37/Calculator!$F$16,1)&lt;0.5,-1,1))^2))/(1-SQRT(((50*POWER(80,POWER(COS(PI()*MOD(Calculator!$B$37/Calculator!$F$16,1)),2))+MIN(500,MAX(30,100*EXP(-0.3*'VSWR Calculator'!$C$24)*(1+3*ABS(MOD('VSWR Calculator'!$C$23/Calculator!$F$16/2,1)-0.5))))/'VSWR Calculator'!$C$25)-$C63)^2+(1500*ABS(SIN(2*PI()*MOD(Calculator!$B$37/Calculator!$F$16,1)))*IF(MOD(Calculator!$B$37/Calculator!$F$16,1)&lt;0.5,-1,1))^2)/SQRT(((50*POWER(80,POWER(COS(PI()*MOD(Calculator!$B$37/Calculator!$F$16,1)),2))+MIN(500,MAX(30,100*EXP(-0.3*'VSWR Calculator'!$C$24)*(1+3*ABS(MOD('VSWR Calculator'!$C$23/Calculator!$F$16/2,1)-0.5))))/'VSWR Calculator'!$C$25)+$C63)^2+(1500*ABS(SIN(2*PI()*MOD(Calculator!$B$37/Calculator!$F$16,1)))*IF(MOD(Calculator!$B$37/Calculator!$F$16,1)&lt;0.5,-1,1))^2)),2))</f>
        <v>—</v>
      </c>
      <c r="HS63" s="253" t="n">
        <f aca="false">IF(OR(Calculator!$E$17&lt;&gt;"YES",Calculator!$B$37&lt;Calculator!$G$17),"—",ROUND((1+SQRT(((50*POWER(80,POWER(COS(PI()*MOD(Calculator!$B$37/Calculator!$F$17,1)),2))+MIN(500,MAX(30,100*EXP(-0.3*'VSWR Calculator'!$C$24)*(1+3*ABS(MOD('VSWR Calculator'!$C$23/Calculator!$F$17/2,1)-0.5))))/'VSWR Calculator'!$C$25)-$C63)^2+(1500*ABS(SIN(2*PI()*MOD(Calculator!$B$37/Calculator!$F$17,1)))*IF(MOD(Calculator!$B$37/Calculator!$F$17,1)&lt;0.5,-1,1))^2)/SQRT(((50*POWER(80,POWER(COS(PI()*MOD(Calculator!$B$37/Calculator!$F$17,1)),2))+MIN(500,MAX(30,100*EXP(-0.3*'VSWR Calculator'!$C$24)*(1+3*ABS(MOD('VSWR Calculator'!$C$23/Calculator!$F$17/2,1)-0.5))))/'VSWR Calculator'!$C$25)+$C63)^2+(1500*ABS(SIN(2*PI()*MOD(Calculator!$B$37/Calculator!$F$17,1)))*IF(MOD(Calculator!$B$37/Calculator!$F$17,1)&lt;0.5,-1,1))^2))/(1-SQRT(((50*POWER(80,POWER(COS(PI()*MOD(Calculator!$B$37/Calculator!$F$17,1)),2))+MIN(500,MAX(30,100*EXP(-0.3*'VSWR Calculator'!$C$24)*(1+3*ABS(MOD('VSWR Calculator'!$C$23/Calculator!$F$17/2,1)-0.5))))/'VSWR Calculator'!$C$25)-$C63)^2+(1500*ABS(SIN(2*PI()*MOD(Calculator!$B$37/Calculator!$F$17,1)))*IF(MOD(Calculator!$B$37/Calculator!$F$17,1)&lt;0.5,-1,1))^2)/SQRT(((50*POWER(80,POWER(COS(PI()*MOD(Calculator!$B$37/Calculator!$F$17,1)),2))+MIN(500,MAX(30,100*EXP(-0.3*'VSWR Calculator'!$C$24)*(1+3*ABS(MOD('VSWR Calculator'!$C$23/Calculator!$F$17/2,1)-0.5))))/'VSWR Calculator'!$C$25)+$C63)^2+(1500*ABS(SIN(2*PI()*MOD(Calculator!$B$37/Calculator!$F$17,1)))*IF(MOD(Calculator!$B$37/Calculator!$F$17,1)&lt;0.5,-1,1))^2)),2))</f>
        <v>12</v>
      </c>
      <c r="HT63" s="253" t="str">
        <f aca="false">IF(OR(Calculator!$E$18&lt;&gt;"YES",Calculator!$B$37&lt;Calculator!$G$18),"—",ROUND((1+SQRT(((50*POWER(80,POWER(COS(PI()*MOD(Calculator!$B$37/Calculator!$F$18,1)),2))+MIN(500,MAX(30,100*EXP(-0.3*'VSWR Calculator'!$C$24)*(1+3*ABS(MOD('VSWR Calculator'!$C$23/Calculator!$F$18/2,1)-0.5))))/'VSWR Calculator'!$C$25)-$C63)^2+(1500*ABS(SIN(2*PI()*MOD(Calculator!$B$37/Calculator!$F$18,1)))*IF(MOD(Calculator!$B$37/Calculator!$F$18,1)&lt;0.5,-1,1))^2)/SQRT(((50*POWER(80,POWER(COS(PI()*MOD(Calculator!$B$37/Calculator!$F$18,1)),2))+MIN(500,MAX(30,100*EXP(-0.3*'VSWR Calculator'!$C$24)*(1+3*ABS(MOD('VSWR Calculator'!$C$23/Calculator!$F$18/2,1)-0.5))))/'VSWR Calculator'!$C$25)+$C63)^2+(1500*ABS(SIN(2*PI()*MOD(Calculator!$B$37/Calculator!$F$18,1)))*IF(MOD(Calculator!$B$37/Calculator!$F$18,1)&lt;0.5,-1,1))^2))/(1-SQRT(((50*POWER(80,POWER(COS(PI()*MOD(Calculator!$B$37/Calculator!$F$18,1)),2))+MIN(500,MAX(30,100*EXP(-0.3*'VSWR Calculator'!$C$24)*(1+3*ABS(MOD('VSWR Calculator'!$C$23/Calculator!$F$18/2,1)-0.5))))/'VSWR Calculator'!$C$25)-$C63)^2+(1500*ABS(SIN(2*PI()*MOD(Calculator!$B$37/Calculator!$F$18,1)))*IF(MOD(Calculator!$B$37/Calculator!$F$18,1)&lt;0.5,-1,1))^2)/SQRT(((50*POWER(80,POWER(COS(PI()*MOD(Calculator!$B$37/Calculator!$F$18,1)),2))+MIN(500,MAX(30,100*EXP(-0.3*'VSWR Calculator'!$C$24)*(1+3*ABS(MOD('VSWR Calculator'!$C$23/Calculator!$F$18/2,1)-0.5))))/'VSWR Calculator'!$C$25)+$C63)^2+(1500*ABS(SIN(2*PI()*MOD(Calculator!$B$37/Calculator!$F$18,1)))*IF(MOD(Calculator!$B$37/Calculator!$F$18,1)&lt;0.5,-1,1))^2)),2))</f>
        <v>—</v>
      </c>
      <c r="HU63" s="253" t="str">
        <f aca="false">IF(OR(Calculator!$E$19&lt;&gt;"YES",Calculator!$B$37&lt;Calculator!$G$19),"—",ROUND((1+SQRT(((50*POWER(80,POWER(COS(PI()*MOD(Calculator!$B$37/Calculator!$F$19,1)),2))+MIN(500,MAX(30,100*EXP(-0.3*'VSWR Calculator'!$C$24)*(1+3*ABS(MOD('VSWR Calculator'!$C$23/Calculator!$F$19/2,1)-0.5))))/'VSWR Calculator'!$C$25)-$C63)^2+(1500*ABS(SIN(2*PI()*MOD(Calculator!$B$37/Calculator!$F$19,1)))*IF(MOD(Calculator!$B$37/Calculator!$F$19,1)&lt;0.5,-1,1))^2)/SQRT(((50*POWER(80,POWER(COS(PI()*MOD(Calculator!$B$37/Calculator!$F$19,1)),2))+MIN(500,MAX(30,100*EXP(-0.3*'VSWR Calculator'!$C$24)*(1+3*ABS(MOD('VSWR Calculator'!$C$23/Calculator!$F$19/2,1)-0.5))))/'VSWR Calculator'!$C$25)+$C63)^2+(1500*ABS(SIN(2*PI()*MOD(Calculator!$B$37/Calculator!$F$19,1)))*IF(MOD(Calculator!$B$37/Calculator!$F$19,1)&lt;0.5,-1,1))^2))/(1-SQRT(((50*POWER(80,POWER(COS(PI()*MOD(Calculator!$B$37/Calculator!$F$19,1)),2))+MIN(500,MAX(30,100*EXP(-0.3*'VSWR Calculator'!$C$24)*(1+3*ABS(MOD('VSWR Calculator'!$C$23/Calculator!$F$19/2,1)-0.5))))/'VSWR Calculator'!$C$25)-$C63)^2+(1500*ABS(SIN(2*PI()*MOD(Calculator!$B$37/Calculator!$F$19,1)))*IF(MOD(Calculator!$B$37/Calculator!$F$19,1)&lt;0.5,-1,1))^2)/SQRT(((50*POWER(80,POWER(COS(PI()*MOD(Calculator!$B$37/Calculator!$F$19,1)),2))+MIN(500,MAX(30,100*EXP(-0.3*'VSWR Calculator'!$C$24)*(1+3*ABS(MOD('VSWR Calculator'!$C$23/Calculator!$F$19/2,1)-0.5))))/'VSWR Calculator'!$C$25)+$C63)^2+(1500*ABS(SIN(2*PI()*MOD(Calculator!$B$37/Calculator!$F$19,1)))*IF(MOD(Calculator!$B$37/Calculator!$F$19,1)&lt;0.5,-1,1))^2)),2))</f>
        <v>—</v>
      </c>
      <c r="HV63" s="253" t="str">
        <f aca="false">IF(OR(Calculator!$E$20&lt;&gt;"YES",Calculator!$B$37&lt;Calculator!$G$20),"—",ROUND((1+SQRT(((50*POWER(80,POWER(COS(PI()*MOD(Calculator!$B$37/Calculator!$F$20,1)),2))+MIN(500,MAX(30,100*EXP(-0.3*'VSWR Calculator'!$C$24)*(1+3*ABS(MOD('VSWR Calculator'!$C$23/Calculator!$F$20/2,1)-0.5))))/'VSWR Calculator'!$C$25)-$C63)^2+(1500*ABS(SIN(2*PI()*MOD(Calculator!$B$37/Calculator!$F$20,1)))*IF(MOD(Calculator!$B$37/Calculator!$F$20,1)&lt;0.5,-1,1))^2)/SQRT(((50*POWER(80,POWER(COS(PI()*MOD(Calculator!$B$37/Calculator!$F$20,1)),2))+MIN(500,MAX(30,100*EXP(-0.3*'VSWR Calculator'!$C$24)*(1+3*ABS(MOD('VSWR Calculator'!$C$23/Calculator!$F$20/2,1)-0.5))))/'VSWR Calculator'!$C$25)+$C63)^2+(1500*ABS(SIN(2*PI()*MOD(Calculator!$B$37/Calculator!$F$20,1)))*IF(MOD(Calculator!$B$37/Calculator!$F$20,1)&lt;0.5,-1,1))^2))/(1-SQRT(((50*POWER(80,POWER(COS(PI()*MOD(Calculator!$B$37/Calculator!$F$20,1)),2))+MIN(500,MAX(30,100*EXP(-0.3*'VSWR Calculator'!$C$24)*(1+3*ABS(MOD('VSWR Calculator'!$C$23/Calculator!$F$20/2,1)-0.5))))/'VSWR Calculator'!$C$25)-$C63)^2+(1500*ABS(SIN(2*PI()*MOD(Calculator!$B$37/Calculator!$F$20,1)))*IF(MOD(Calculator!$B$37/Calculator!$F$20,1)&lt;0.5,-1,1))^2)/SQRT(((50*POWER(80,POWER(COS(PI()*MOD(Calculator!$B$37/Calculator!$F$20,1)),2))+MIN(500,MAX(30,100*EXP(-0.3*'VSWR Calculator'!$C$24)*(1+3*ABS(MOD('VSWR Calculator'!$C$23/Calculator!$F$20/2,1)-0.5))))/'VSWR Calculator'!$C$25)+$C63)^2+(1500*ABS(SIN(2*PI()*MOD(Calculator!$B$37/Calculator!$F$20,1)))*IF(MOD(Calculator!$B$37/Calculator!$F$20,1)&lt;0.5,-1,1))^2)),2))</f>
        <v>—</v>
      </c>
      <c r="HW63" s="253" t="str">
        <f aca="false">IF(OR(Calculator!$E$21&lt;&gt;"YES",Calculator!$B$37&lt;Calculator!$G$21),"—",ROUND((1+SQRT(((50*POWER(80,POWER(COS(PI()*MOD(Calculator!$B$37/Calculator!$F$21,1)),2))+MIN(500,MAX(30,100*EXP(-0.3*'VSWR Calculator'!$C$24)*(1+3*ABS(MOD('VSWR Calculator'!$C$23/Calculator!$F$21/2,1)-0.5))))/'VSWR Calculator'!$C$25)-$C63)^2+(1500*ABS(SIN(2*PI()*MOD(Calculator!$B$37/Calculator!$F$21,1)))*IF(MOD(Calculator!$B$37/Calculator!$F$21,1)&lt;0.5,-1,1))^2)/SQRT(((50*POWER(80,POWER(COS(PI()*MOD(Calculator!$B$37/Calculator!$F$21,1)),2))+MIN(500,MAX(30,100*EXP(-0.3*'VSWR Calculator'!$C$24)*(1+3*ABS(MOD('VSWR Calculator'!$C$23/Calculator!$F$21/2,1)-0.5))))/'VSWR Calculator'!$C$25)+$C63)^2+(1500*ABS(SIN(2*PI()*MOD(Calculator!$B$37/Calculator!$F$21,1)))*IF(MOD(Calculator!$B$37/Calculator!$F$21,1)&lt;0.5,-1,1))^2))/(1-SQRT(((50*POWER(80,POWER(COS(PI()*MOD(Calculator!$B$37/Calculator!$F$21,1)),2))+MIN(500,MAX(30,100*EXP(-0.3*'VSWR Calculator'!$C$24)*(1+3*ABS(MOD('VSWR Calculator'!$C$23/Calculator!$F$21/2,1)-0.5))))/'VSWR Calculator'!$C$25)-$C63)^2+(1500*ABS(SIN(2*PI()*MOD(Calculator!$B$37/Calculator!$F$21,1)))*IF(MOD(Calculator!$B$37/Calculator!$F$21,1)&lt;0.5,-1,1))^2)/SQRT(((50*POWER(80,POWER(COS(PI()*MOD(Calculator!$B$37/Calculator!$F$21,1)),2))+MIN(500,MAX(30,100*EXP(-0.3*'VSWR Calculator'!$C$24)*(1+3*ABS(MOD('VSWR Calculator'!$C$23/Calculator!$F$21/2,1)-0.5))))/'VSWR Calculator'!$C$25)+$C63)^2+(1500*ABS(SIN(2*PI()*MOD(Calculator!$B$37/Calculator!$F$21,1)))*IF(MOD(Calculator!$B$37/Calculator!$F$21,1)&lt;0.5,-1,1))^2)),2))</f>
        <v>—</v>
      </c>
      <c r="HX63" s="253" t="str">
        <f aca="false">IF(OR(Calculator!$E$22&lt;&gt;"YES",Calculator!$B$37&lt;Calculator!$G$22),"—",ROUND((1+SQRT(((50*POWER(80,POWER(COS(PI()*MOD(Calculator!$B$37/Calculator!$F$22,1)),2))+MIN(500,MAX(30,100*EXP(-0.3*'VSWR Calculator'!$C$24)*(1+3*ABS(MOD('VSWR Calculator'!$C$23/Calculator!$F$22/2,1)-0.5))))/'VSWR Calculator'!$C$25)-$C63)^2+(1500*ABS(SIN(2*PI()*MOD(Calculator!$B$37/Calculator!$F$22,1)))*IF(MOD(Calculator!$B$37/Calculator!$F$22,1)&lt;0.5,-1,1))^2)/SQRT(((50*POWER(80,POWER(COS(PI()*MOD(Calculator!$B$37/Calculator!$F$22,1)),2))+MIN(500,MAX(30,100*EXP(-0.3*'VSWR Calculator'!$C$24)*(1+3*ABS(MOD('VSWR Calculator'!$C$23/Calculator!$F$22/2,1)-0.5))))/'VSWR Calculator'!$C$25)+$C63)^2+(1500*ABS(SIN(2*PI()*MOD(Calculator!$B$37/Calculator!$F$22,1)))*IF(MOD(Calculator!$B$37/Calculator!$F$22,1)&lt;0.5,-1,1))^2))/(1-SQRT(((50*POWER(80,POWER(COS(PI()*MOD(Calculator!$B$37/Calculator!$F$22,1)),2))+MIN(500,MAX(30,100*EXP(-0.3*'VSWR Calculator'!$C$24)*(1+3*ABS(MOD('VSWR Calculator'!$C$23/Calculator!$F$22/2,1)-0.5))))/'VSWR Calculator'!$C$25)-$C63)^2+(1500*ABS(SIN(2*PI()*MOD(Calculator!$B$37/Calculator!$F$22,1)))*IF(MOD(Calculator!$B$37/Calculator!$F$22,1)&lt;0.5,-1,1))^2)/SQRT(((50*POWER(80,POWER(COS(PI()*MOD(Calculator!$B$37/Calculator!$F$22,1)),2))+MIN(500,MAX(30,100*EXP(-0.3*'VSWR Calculator'!$C$24)*(1+3*ABS(MOD('VSWR Calculator'!$C$23/Calculator!$F$22/2,1)-0.5))))/'VSWR Calculator'!$C$25)+$C63)^2+(1500*ABS(SIN(2*PI()*MOD(Calculator!$B$37/Calculator!$F$22,1)))*IF(MOD(Calculator!$B$37/Calculator!$F$22,1)&lt;0.5,-1,1))^2)),2))</f>
        <v>—</v>
      </c>
      <c r="HY63" s="253" t="n">
        <f aca="false">IFERROR(ROUND((IF(ISNUMBER(HN63),HN63,0)+IF(ISNUMBER(HO63),HO63,0)+IF(ISNUMBER(HP63),HP63,0)+IF(ISNUMBER(HQ63),HQ63,0)+IF(ISNUMBER(HR63),HR63,0)+IF(ISNUMBER(HS63),HS63,0)+IF(ISNUMBER(HT63),HT63,0)+IF(ISNUMBER(HU63),HU63,0)+IF(ISNUMBER(HV63),HV63,0)+IF(ISNUMBER(HW63),HW63,0)+IF(ISNUMBER(HX63),HX63,0))/(IF(ISNUMBER(HN63),1,0)+IF(ISNUMBER(HO63),1,0)+IF(ISNUMBER(HP63),1,0)+IF(ISNUMBER(HQ63),1,0)+IF(ISNUMBER(HR63),1,0)+IF(ISNUMBER(HS63),1,0)+IF(ISNUMBER(HT63),1,0)+IF(ISNUMBER(HU63),1,0)+IF(ISNUMBER(HV63),1,0)+IF(ISNUMBER(HW63),1,0)+IF(ISNUMBER(HX63),1,0)),4),"")</f>
        <v>7.195</v>
      </c>
      <c r="HZ63" s="253" t="str">
        <f aca="false">IF(OR(Calculator!$E$12&lt;&gt;"YES",Calculator!$B$38&lt;Calculator!$G$12),"—",ROUND((1+SQRT(((50*POWER(80,POWER(COS(PI()*MOD(Calculator!$B$38/Calculator!$F$12,1)),2))+MIN(500,MAX(30,100*EXP(-0.3*'VSWR Calculator'!$C$24)*(1+3*ABS(MOD('VSWR Calculator'!$C$23/Calculator!$F$12/2,1)-0.5))))/'VSWR Calculator'!$C$25)-$C63)^2+(1500*ABS(SIN(2*PI()*MOD(Calculator!$B$38/Calculator!$F$12,1)))*IF(MOD(Calculator!$B$38/Calculator!$F$12,1)&lt;0.5,-1,1))^2)/SQRT(((50*POWER(80,POWER(COS(PI()*MOD(Calculator!$B$38/Calculator!$F$12,1)),2))+MIN(500,MAX(30,100*EXP(-0.3*'VSWR Calculator'!$C$24)*(1+3*ABS(MOD('VSWR Calculator'!$C$23/Calculator!$F$12/2,1)-0.5))))/'VSWR Calculator'!$C$25)+$C63)^2+(1500*ABS(SIN(2*PI()*MOD(Calculator!$B$38/Calculator!$F$12,1)))*IF(MOD(Calculator!$B$38/Calculator!$F$12,1)&lt;0.5,-1,1))^2))/(1-SQRT(((50*POWER(80,POWER(COS(PI()*MOD(Calculator!$B$38/Calculator!$F$12,1)),2))+MIN(500,MAX(30,100*EXP(-0.3*'VSWR Calculator'!$C$24)*(1+3*ABS(MOD('VSWR Calculator'!$C$23/Calculator!$F$12/2,1)-0.5))))/'VSWR Calculator'!$C$25)-$C63)^2+(1500*ABS(SIN(2*PI()*MOD(Calculator!$B$38/Calculator!$F$12,1)))*IF(MOD(Calculator!$B$38/Calculator!$F$12,1)&lt;0.5,-1,1))^2)/SQRT(((50*POWER(80,POWER(COS(PI()*MOD(Calculator!$B$38/Calculator!$F$12,1)),2))+MIN(500,MAX(30,100*EXP(-0.3*'VSWR Calculator'!$C$24)*(1+3*ABS(MOD('VSWR Calculator'!$C$23/Calculator!$F$12/2,1)-0.5))))/'VSWR Calculator'!$C$25)+$C63)^2+(1500*ABS(SIN(2*PI()*MOD(Calculator!$B$38/Calculator!$F$12,1)))*IF(MOD(Calculator!$B$38/Calculator!$F$12,1)&lt;0.5,-1,1))^2)),2))</f>
        <v>—</v>
      </c>
      <c r="IA63" s="253" t="str">
        <f aca="false">IF(OR(Calculator!$E$13&lt;&gt;"YES",Calculator!$B$38&lt;Calculator!$G$13),"—",ROUND((1+SQRT(((50*POWER(80,POWER(COS(PI()*MOD(Calculator!$B$38/Calculator!$F$13,1)),2))+MIN(500,MAX(30,100*EXP(-0.3*'VSWR Calculator'!$C$24)*(1+3*ABS(MOD('VSWR Calculator'!$C$23/Calculator!$F$13/2,1)-0.5))))/'VSWR Calculator'!$C$25)-$C63)^2+(1500*ABS(SIN(2*PI()*MOD(Calculator!$B$38/Calculator!$F$13,1)))*IF(MOD(Calculator!$B$38/Calculator!$F$13,1)&lt;0.5,-1,1))^2)/SQRT(((50*POWER(80,POWER(COS(PI()*MOD(Calculator!$B$38/Calculator!$F$13,1)),2))+MIN(500,MAX(30,100*EXP(-0.3*'VSWR Calculator'!$C$24)*(1+3*ABS(MOD('VSWR Calculator'!$C$23/Calculator!$F$13/2,1)-0.5))))/'VSWR Calculator'!$C$25)+$C63)^2+(1500*ABS(SIN(2*PI()*MOD(Calculator!$B$38/Calculator!$F$13,1)))*IF(MOD(Calculator!$B$38/Calculator!$F$13,1)&lt;0.5,-1,1))^2))/(1-SQRT(((50*POWER(80,POWER(COS(PI()*MOD(Calculator!$B$38/Calculator!$F$13,1)),2))+MIN(500,MAX(30,100*EXP(-0.3*'VSWR Calculator'!$C$24)*(1+3*ABS(MOD('VSWR Calculator'!$C$23/Calculator!$F$13/2,1)-0.5))))/'VSWR Calculator'!$C$25)-$C63)^2+(1500*ABS(SIN(2*PI()*MOD(Calculator!$B$38/Calculator!$F$13,1)))*IF(MOD(Calculator!$B$38/Calculator!$F$13,1)&lt;0.5,-1,1))^2)/SQRT(((50*POWER(80,POWER(COS(PI()*MOD(Calculator!$B$38/Calculator!$F$13,1)),2))+MIN(500,MAX(30,100*EXP(-0.3*'VSWR Calculator'!$C$24)*(1+3*ABS(MOD('VSWR Calculator'!$C$23/Calculator!$F$13/2,1)-0.5))))/'VSWR Calculator'!$C$25)+$C63)^2+(1500*ABS(SIN(2*PI()*MOD(Calculator!$B$38/Calculator!$F$13,1)))*IF(MOD(Calculator!$B$38/Calculator!$F$13,1)&lt;0.5,-1,1))^2)),2))</f>
        <v>—</v>
      </c>
      <c r="IB63" s="253" t="str">
        <f aca="false">IF(OR(Calculator!$E$14&lt;&gt;"YES",Calculator!$B$38&lt;Calculator!$G$14),"—",ROUND((1+SQRT(((50*POWER(80,POWER(COS(PI()*MOD(Calculator!$B$38/Calculator!$F$14,1)),2))+MIN(500,MAX(30,100*EXP(-0.3*'VSWR Calculator'!$C$24)*(1+3*ABS(MOD('VSWR Calculator'!$C$23/Calculator!$F$14/2,1)-0.5))))/'VSWR Calculator'!$C$25)-$C63)^2+(1500*ABS(SIN(2*PI()*MOD(Calculator!$B$38/Calculator!$F$14,1)))*IF(MOD(Calculator!$B$38/Calculator!$F$14,1)&lt;0.5,-1,1))^2)/SQRT(((50*POWER(80,POWER(COS(PI()*MOD(Calculator!$B$38/Calculator!$F$14,1)),2))+MIN(500,MAX(30,100*EXP(-0.3*'VSWR Calculator'!$C$24)*(1+3*ABS(MOD('VSWR Calculator'!$C$23/Calculator!$F$14/2,1)-0.5))))/'VSWR Calculator'!$C$25)+$C63)^2+(1500*ABS(SIN(2*PI()*MOD(Calculator!$B$38/Calculator!$F$14,1)))*IF(MOD(Calculator!$B$38/Calculator!$F$14,1)&lt;0.5,-1,1))^2))/(1-SQRT(((50*POWER(80,POWER(COS(PI()*MOD(Calculator!$B$38/Calculator!$F$14,1)),2))+MIN(500,MAX(30,100*EXP(-0.3*'VSWR Calculator'!$C$24)*(1+3*ABS(MOD('VSWR Calculator'!$C$23/Calculator!$F$14/2,1)-0.5))))/'VSWR Calculator'!$C$25)-$C63)^2+(1500*ABS(SIN(2*PI()*MOD(Calculator!$B$38/Calculator!$F$14,1)))*IF(MOD(Calculator!$B$38/Calculator!$F$14,1)&lt;0.5,-1,1))^2)/SQRT(((50*POWER(80,POWER(COS(PI()*MOD(Calculator!$B$38/Calculator!$F$14,1)),2))+MIN(500,MAX(30,100*EXP(-0.3*'VSWR Calculator'!$C$24)*(1+3*ABS(MOD('VSWR Calculator'!$C$23/Calculator!$F$14/2,1)-0.5))))/'VSWR Calculator'!$C$25)+$C63)^2+(1500*ABS(SIN(2*PI()*MOD(Calculator!$B$38/Calculator!$F$14,1)))*IF(MOD(Calculator!$B$38/Calculator!$F$14,1)&lt;0.5,-1,1))^2)),2))</f>
        <v>—</v>
      </c>
      <c r="IC63" s="253" t="n">
        <f aca="false">IF(OR(Calculator!$E$15&lt;&gt;"YES",Calculator!$B$38&lt;Calculator!$G$15),"—",ROUND((1+SQRT(((50*POWER(80,POWER(COS(PI()*MOD(Calculator!$B$38/Calculator!$F$15,1)),2))+MIN(500,MAX(30,100*EXP(-0.3*'VSWR Calculator'!$C$24)*(1+3*ABS(MOD('VSWR Calculator'!$C$23/Calculator!$F$15/2,1)-0.5))))/'VSWR Calculator'!$C$25)-$C63)^2+(1500*ABS(SIN(2*PI()*MOD(Calculator!$B$38/Calculator!$F$15,1)))*IF(MOD(Calculator!$B$38/Calculator!$F$15,1)&lt;0.5,-1,1))^2)/SQRT(((50*POWER(80,POWER(COS(PI()*MOD(Calculator!$B$38/Calculator!$F$15,1)),2))+MIN(500,MAX(30,100*EXP(-0.3*'VSWR Calculator'!$C$24)*(1+3*ABS(MOD('VSWR Calculator'!$C$23/Calculator!$F$15/2,1)-0.5))))/'VSWR Calculator'!$C$25)+$C63)^2+(1500*ABS(SIN(2*PI()*MOD(Calculator!$B$38/Calculator!$F$15,1)))*IF(MOD(Calculator!$B$38/Calculator!$F$15,1)&lt;0.5,-1,1))^2))/(1-SQRT(((50*POWER(80,POWER(COS(PI()*MOD(Calculator!$B$38/Calculator!$F$15,1)),2))+MIN(500,MAX(30,100*EXP(-0.3*'VSWR Calculator'!$C$24)*(1+3*ABS(MOD('VSWR Calculator'!$C$23/Calculator!$F$15/2,1)-0.5))))/'VSWR Calculator'!$C$25)-$C63)^2+(1500*ABS(SIN(2*PI()*MOD(Calculator!$B$38/Calculator!$F$15,1)))*IF(MOD(Calculator!$B$38/Calculator!$F$15,1)&lt;0.5,-1,1))^2)/SQRT(((50*POWER(80,POWER(COS(PI()*MOD(Calculator!$B$38/Calculator!$F$15,1)),2))+MIN(500,MAX(30,100*EXP(-0.3*'VSWR Calculator'!$C$24)*(1+3*ABS(MOD('VSWR Calculator'!$C$23/Calculator!$F$15/2,1)-0.5))))/'VSWR Calculator'!$C$25)+$C63)^2+(1500*ABS(SIN(2*PI()*MOD(Calculator!$B$38/Calculator!$F$15,1)))*IF(MOD(Calculator!$B$38/Calculator!$F$15,1)&lt;0.5,-1,1))^2)),2))</f>
        <v>2.26</v>
      </c>
      <c r="ID63" s="253" t="str">
        <f aca="false">IF(OR(Calculator!$E$16&lt;&gt;"YES",Calculator!$B$38&lt;Calculator!$G$16),"—",ROUND((1+SQRT(((50*POWER(80,POWER(COS(PI()*MOD(Calculator!$B$38/Calculator!$F$16,1)),2))+MIN(500,MAX(30,100*EXP(-0.3*'VSWR Calculator'!$C$24)*(1+3*ABS(MOD('VSWR Calculator'!$C$23/Calculator!$F$16/2,1)-0.5))))/'VSWR Calculator'!$C$25)-$C63)^2+(1500*ABS(SIN(2*PI()*MOD(Calculator!$B$38/Calculator!$F$16,1)))*IF(MOD(Calculator!$B$38/Calculator!$F$16,1)&lt;0.5,-1,1))^2)/SQRT(((50*POWER(80,POWER(COS(PI()*MOD(Calculator!$B$38/Calculator!$F$16,1)),2))+MIN(500,MAX(30,100*EXP(-0.3*'VSWR Calculator'!$C$24)*(1+3*ABS(MOD('VSWR Calculator'!$C$23/Calculator!$F$16/2,1)-0.5))))/'VSWR Calculator'!$C$25)+$C63)^2+(1500*ABS(SIN(2*PI()*MOD(Calculator!$B$38/Calculator!$F$16,1)))*IF(MOD(Calculator!$B$38/Calculator!$F$16,1)&lt;0.5,-1,1))^2))/(1-SQRT(((50*POWER(80,POWER(COS(PI()*MOD(Calculator!$B$38/Calculator!$F$16,1)),2))+MIN(500,MAX(30,100*EXP(-0.3*'VSWR Calculator'!$C$24)*(1+3*ABS(MOD('VSWR Calculator'!$C$23/Calculator!$F$16/2,1)-0.5))))/'VSWR Calculator'!$C$25)-$C63)^2+(1500*ABS(SIN(2*PI()*MOD(Calculator!$B$38/Calculator!$F$16,1)))*IF(MOD(Calculator!$B$38/Calculator!$F$16,1)&lt;0.5,-1,1))^2)/SQRT(((50*POWER(80,POWER(COS(PI()*MOD(Calculator!$B$38/Calculator!$F$16,1)),2))+MIN(500,MAX(30,100*EXP(-0.3*'VSWR Calculator'!$C$24)*(1+3*ABS(MOD('VSWR Calculator'!$C$23/Calculator!$F$16/2,1)-0.5))))/'VSWR Calculator'!$C$25)+$C63)^2+(1500*ABS(SIN(2*PI()*MOD(Calculator!$B$38/Calculator!$F$16,1)))*IF(MOD(Calculator!$B$38/Calculator!$F$16,1)&lt;0.5,-1,1))^2)),2))</f>
        <v>—</v>
      </c>
      <c r="IE63" s="253" t="n">
        <f aca="false">IF(OR(Calculator!$E$17&lt;&gt;"YES",Calculator!$B$38&lt;Calculator!$G$17),"—",ROUND((1+SQRT(((50*POWER(80,POWER(COS(PI()*MOD(Calculator!$B$38/Calculator!$F$17,1)),2))+MIN(500,MAX(30,100*EXP(-0.3*'VSWR Calculator'!$C$24)*(1+3*ABS(MOD('VSWR Calculator'!$C$23/Calculator!$F$17/2,1)-0.5))))/'VSWR Calculator'!$C$25)-$C63)^2+(1500*ABS(SIN(2*PI()*MOD(Calculator!$B$38/Calculator!$F$17,1)))*IF(MOD(Calculator!$B$38/Calculator!$F$17,1)&lt;0.5,-1,1))^2)/SQRT(((50*POWER(80,POWER(COS(PI()*MOD(Calculator!$B$38/Calculator!$F$17,1)),2))+MIN(500,MAX(30,100*EXP(-0.3*'VSWR Calculator'!$C$24)*(1+3*ABS(MOD('VSWR Calculator'!$C$23/Calculator!$F$17/2,1)-0.5))))/'VSWR Calculator'!$C$25)+$C63)^2+(1500*ABS(SIN(2*PI()*MOD(Calculator!$B$38/Calculator!$F$17,1)))*IF(MOD(Calculator!$B$38/Calculator!$F$17,1)&lt;0.5,-1,1))^2))/(1-SQRT(((50*POWER(80,POWER(COS(PI()*MOD(Calculator!$B$38/Calculator!$F$17,1)),2))+MIN(500,MAX(30,100*EXP(-0.3*'VSWR Calculator'!$C$24)*(1+3*ABS(MOD('VSWR Calculator'!$C$23/Calculator!$F$17/2,1)-0.5))))/'VSWR Calculator'!$C$25)-$C63)^2+(1500*ABS(SIN(2*PI()*MOD(Calculator!$B$38/Calculator!$F$17,1)))*IF(MOD(Calculator!$B$38/Calculator!$F$17,1)&lt;0.5,-1,1))^2)/SQRT(((50*POWER(80,POWER(COS(PI()*MOD(Calculator!$B$38/Calculator!$F$17,1)),2))+MIN(500,MAX(30,100*EXP(-0.3*'VSWR Calculator'!$C$24)*(1+3*ABS(MOD('VSWR Calculator'!$C$23/Calculator!$F$17/2,1)-0.5))))/'VSWR Calculator'!$C$25)+$C63)^2+(1500*ABS(SIN(2*PI()*MOD(Calculator!$B$38/Calculator!$F$17,1)))*IF(MOD(Calculator!$B$38/Calculator!$F$17,1)&lt;0.5,-1,1))^2)),2))</f>
        <v>14.17</v>
      </c>
      <c r="IF63" s="253" t="str">
        <f aca="false">IF(OR(Calculator!$E$18&lt;&gt;"YES",Calculator!$B$38&lt;Calculator!$G$18),"—",ROUND((1+SQRT(((50*POWER(80,POWER(COS(PI()*MOD(Calculator!$B$38/Calculator!$F$18,1)),2))+MIN(500,MAX(30,100*EXP(-0.3*'VSWR Calculator'!$C$24)*(1+3*ABS(MOD('VSWR Calculator'!$C$23/Calculator!$F$18/2,1)-0.5))))/'VSWR Calculator'!$C$25)-$C63)^2+(1500*ABS(SIN(2*PI()*MOD(Calculator!$B$38/Calculator!$F$18,1)))*IF(MOD(Calculator!$B$38/Calculator!$F$18,1)&lt;0.5,-1,1))^2)/SQRT(((50*POWER(80,POWER(COS(PI()*MOD(Calculator!$B$38/Calculator!$F$18,1)),2))+MIN(500,MAX(30,100*EXP(-0.3*'VSWR Calculator'!$C$24)*(1+3*ABS(MOD('VSWR Calculator'!$C$23/Calculator!$F$18/2,1)-0.5))))/'VSWR Calculator'!$C$25)+$C63)^2+(1500*ABS(SIN(2*PI()*MOD(Calculator!$B$38/Calculator!$F$18,1)))*IF(MOD(Calculator!$B$38/Calculator!$F$18,1)&lt;0.5,-1,1))^2))/(1-SQRT(((50*POWER(80,POWER(COS(PI()*MOD(Calculator!$B$38/Calculator!$F$18,1)),2))+MIN(500,MAX(30,100*EXP(-0.3*'VSWR Calculator'!$C$24)*(1+3*ABS(MOD('VSWR Calculator'!$C$23/Calculator!$F$18/2,1)-0.5))))/'VSWR Calculator'!$C$25)-$C63)^2+(1500*ABS(SIN(2*PI()*MOD(Calculator!$B$38/Calculator!$F$18,1)))*IF(MOD(Calculator!$B$38/Calculator!$F$18,1)&lt;0.5,-1,1))^2)/SQRT(((50*POWER(80,POWER(COS(PI()*MOD(Calculator!$B$38/Calculator!$F$18,1)),2))+MIN(500,MAX(30,100*EXP(-0.3*'VSWR Calculator'!$C$24)*(1+3*ABS(MOD('VSWR Calculator'!$C$23/Calculator!$F$18/2,1)-0.5))))/'VSWR Calculator'!$C$25)+$C63)^2+(1500*ABS(SIN(2*PI()*MOD(Calculator!$B$38/Calculator!$F$18,1)))*IF(MOD(Calculator!$B$38/Calculator!$F$18,1)&lt;0.5,-1,1))^2)),2))</f>
        <v>—</v>
      </c>
      <c r="IG63" s="253" t="str">
        <f aca="false">IF(OR(Calculator!$E$19&lt;&gt;"YES",Calculator!$B$38&lt;Calculator!$G$19),"—",ROUND((1+SQRT(((50*POWER(80,POWER(COS(PI()*MOD(Calculator!$B$38/Calculator!$F$19,1)),2))+MIN(500,MAX(30,100*EXP(-0.3*'VSWR Calculator'!$C$24)*(1+3*ABS(MOD('VSWR Calculator'!$C$23/Calculator!$F$19/2,1)-0.5))))/'VSWR Calculator'!$C$25)-$C63)^2+(1500*ABS(SIN(2*PI()*MOD(Calculator!$B$38/Calculator!$F$19,1)))*IF(MOD(Calculator!$B$38/Calculator!$F$19,1)&lt;0.5,-1,1))^2)/SQRT(((50*POWER(80,POWER(COS(PI()*MOD(Calculator!$B$38/Calculator!$F$19,1)),2))+MIN(500,MAX(30,100*EXP(-0.3*'VSWR Calculator'!$C$24)*(1+3*ABS(MOD('VSWR Calculator'!$C$23/Calculator!$F$19/2,1)-0.5))))/'VSWR Calculator'!$C$25)+$C63)^2+(1500*ABS(SIN(2*PI()*MOD(Calculator!$B$38/Calculator!$F$19,1)))*IF(MOD(Calculator!$B$38/Calculator!$F$19,1)&lt;0.5,-1,1))^2))/(1-SQRT(((50*POWER(80,POWER(COS(PI()*MOD(Calculator!$B$38/Calculator!$F$19,1)),2))+MIN(500,MAX(30,100*EXP(-0.3*'VSWR Calculator'!$C$24)*(1+3*ABS(MOD('VSWR Calculator'!$C$23/Calculator!$F$19/2,1)-0.5))))/'VSWR Calculator'!$C$25)-$C63)^2+(1500*ABS(SIN(2*PI()*MOD(Calculator!$B$38/Calculator!$F$19,1)))*IF(MOD(Calculator!$B$38/Calculator!$F$19,1)&lt;0.5,-1,1))^2)/SQRT(((50*POWER(80,POWER(COS(PI()*MOD(Calculator!$B$38/Calculator!$F$19,1)),2))+MIN(500,MAX(30,100*EXP(-0.3*'VSWR Calculator'!$C$24)*(1+3*ABS(MOD('VSWR Calculator'!$C$23/Calculator!$F$19/2,1)-0.5))))/'VSWR Calculator'!$C$25)+$C63)^2+(1500*ABS(SIN(2*PI()*MOD(Calculator!$B$38/Calculator!$F$19,1)))*IF(MOD(Calculator!$B$38/Calculator!$F$19,1)&lt;0.5,-1,1))^2)),2))</f>
        <v>—</v>
      </c>
      <c r="IH63" s="253" t="str">
        <f aca="false">IF(OR(Calculator!$E$20&lt;&gt;"YES",Calculator!$B$38&lt;Calculator!$G$20),"—",ROUND((1+SQRT(((50*POWER(80,POWER(COS(PI()*MOD(Calculator!$B$38/Calculator!$F$20,1)),2))+MIN(500,MAX(30,100*EXP(-0.3*'VSWR Calculator'!$C$24)*(1+3*ABS(MOD('VSWR Calculator'!$C$23/Calculator!$F$20/2,1)-0.5))))/'VSWR Calculator'!$C$25)-$C63)^2+(1500*ABS(SIN(2*PI()*MOD(Calculator!$B$38/Calculator!$F$20,1)))*IF(MOD(Calculator!$B$38/Calculator!$F$20,1)&lt;0.5,-1,1))^2)/SQRT(((50*POWER(80,POWER(COS(PI()*MOD(Calculator!$B$38/Calculator!$F$20,1)),2))+MIN(500,MAX(30,100*EXP(-0.3*'VSWR Calculator'!$C$24)*(1+3*ABS(MOD('VSWR Calculator'!$C$23/Calculator!$F$20/2,1)-0.5))))/'VSWR Calculator'!$C$25)+$C63)^2+(1500*ABS(SIN(2*PI()*MOD(Calculator!$B$38/Calculator!$F$20,1)))*IF(MOD(Calculator!$B$38/Calculator!$F$20,1)&lt;0.5,-1,1))^2))/(1-SQRT(((50*POWER(80,POWER(COS(PI()*MOD(Calculator!$B$38/Calculator!$F$20,1)),2))+MIN(500,MAX(30,100*EXP(-0.3*'VSWR Calculator'!$C$24)*(1+3*ABS(MOD('VSWR Calculator'!$C$23/Calculator!$F$20/2,1)-0.5))))/'VSWR Calculator'!$C$25)-$C63)^2+(1500*ABS(SIN(2*PI()*MOD(Calculator!$B$38/Calculator!$F$20,1)))*IF(MOD(Calculator!$B$38/Calculator!$F$20,1)&lt;0.5,-1,1))^2)/SQRT(((50*POWER(80,POWER(COS(PI()*MOD(Calculator!$B$38/Calculator!$F$20,1)),2))+MIN(500,MAX(30,100*EXP(-0.3*'VSWR Calculator'!$C$24)*(1+3*ABS(MOD('VSWR Calculator'!$C$23/Calculator!$F$20/2,1)-0.5))))/'VSWR Calculator'!$C$25)+$C63)^2+(1500*ABS(SIN(2*PI()*MOD(Calculator!$B$38/Calculator!$F$20,1)))*IF(MOD(Calculator!$B$38/Calculator!$F$20,1)&lt;0.5,-1,1))^2)),2))</f>
        <v>—</v>
      </c>
      <c r="II63" s="253" t="str">
        <f aca="false">IF(OR(Calculator!$E$21&lt;&gt;"YES",Calculator!$B$38&lt;Calculator!$G$21),"—",ROUND((1+SQRT(((50*POWER(80,POWER(COS(PI()*MOD(Calculator!$B$38/Calculator!$F$21,1)),2))+MIN(500,MAX(30,100*EXP(-0.3*'VSWR Calculator'!$C$24)*(1+3*ABS(MOD('VSWR Calculator'!$C$23/Calculator!$F$21/2,1)-0.5))))/'VSWR Calculator'!$C$25)-$C63)^2+(1500*ABS(SIN(2*PI()*MOD(Calculator!$B$38/Calculator!$F$21,1)))*IF(MOD(Calculator!$B$38/Calculator!$F$21,1)&lt;0.5,-1,1))^2)/SQRT(((50*POWER(80,POWER(COS(PI()*MOD(Calculator!$B$38/Calculator!$F$21,1)),2))+MIN(500,MAX(30,100*EXP(-0.3*'VSWR Calculator'!$C$24)*(1+3*ABS(MOD('VSWR Calculator'!$C$23/Calculator!$F$21/2,1)-0.5))))/'VSWR Calculator'!$C$25)+$C63)^2+(1500*ABS(SIN(2*PI()*MOD(Calculator!$B$38/Calculator!$F$21,1)))*IF(MOD(Calculator!$B$38/Calculator!$F$21,1)&lt;0.5,-1,1))^2))/(1-SQRT(((50*POWER(80,POWER(COS(PI()*MOD(Calculator!$B$38/Calculator!$F$21,1)),2))+MIN(500,MAX(30,100*EXP(-0.3*'VSWR Calculator'!$C$24)*(1+3*ABS(MOD('VSWR Calculator'!$C$23/Calculator!$F$21/2,1)-0.5))))/'VSWR Calculator'!$C$25)-$C63)^2+(1500*ABS(SIN(2*PI()*MOD(Calculator!$B$38/Calculator!$F$21,1)))*IF(MOD(Calculator!$B$38/Calculator!$F$21,1)&lt;0.5,-1,1))^2)/SQRT(((50*POWER(80,POWER(COS(PI()*MOD(Calculator!$B$38/Calculator!$F$21,1)),2))+MIN(500,MAX(30,100*EXP(-0.3*'VSWR Calculator'!$C$24)*(1+3*ABS(MOD('VSWR Calculator'!$C$23/Calculator!$F$21/2,1)-0.5))))/'VSWR Calculator'!$C$25)+$C63)^2+(1500*ABS(SIN(2*PI()*MOD(Calculator!$B$38/Calculator!$F$21,1)))*IF(MOD(Calculator!$B$38/Calculator!$F$21,1)&lt;0.5,-1,1))^2)),2))</f>
        <v>—</v>
      </c>
      <c r="IJ63" s="253" t="str">
        <f aca="false">IF(OR(Calculator!$E$22&lt;&gt;"YES",Calculator!$B$38&lt;Calculator!$G$22),"—",ROUND((1+SQRT(((50*POWER(80,POWER(COS(PI()*MOD(Calculator!$B$38/Calculator!$F$22,1)),2))+MIN(500,MAX(30,100*EXP(-0.3*'VSWR Calculator'!$C$24)*(1+3*ABS(MOD('VSWR Calculator'!$C$23/Calculator!$F$22/2,1)-0.5))))/'VSWR Calculator'!$C$25)-$C63)^2+(1500*ABS(SIN(2*PI()*MOD(Calculator!$B$38/Calculator!$F$22,1)))*IF(MOD(Calculator!$B$38/Calculator!$F$22,1)&lt;0.5,-1,1))^2)/SQRT(((50*POWER(80,POWER(COS(PI()*MOD(Calculator!$B$38/Calculator!$F$22,1)),2))+MIN(500,MAX(30,100*EXP(-0.3*'VSWR Calculator'!$C$24)*(1+3*ABS(MOD('VSWR Calculator'!$C$23/Calculator!$F$22/2,1)-0.5))))/'VSWR Calculator'!$C$25)+$C63)^2+(1500*ABS(SIN(2*PI()*MOD(Calculator!$B$38/Calculator!$F$22,1)))*IF(MOD(Calculator!$B$38/Calculator!$F$22,1)&lt;0.5,-1,1))^2))/(1-SQRT(((50*POWER(80,POWER(COS(PI()*MOD(Calculator!$B$38/Calculator!$F$22,1)),2))+MIN(500,MAX(30,100*EXP(-0.3*'VSWR Calculator'!$C$24)*(1+3*ABS(MOD('VSWR Calculator'!$C$23/Calculator!$F$22/2,1)-0.5))))/'VSWR Calculator'!$C$25)-$C63)^2+(1500*ABS(SIN(2*PI()*MOD(Calculator!$B$38/Calculator!$F$22,1)))*IF(MOD(Calculator!$B$38/Calculator!$F$22,1)&lt;0.5,-1,1))^2)/SQRT(((50*POWER(80,POWER(COS(PI()*MOD(Calculator!$B$38/Calculator!$F$22,1)),2))+MIN(500,MAX(30,100*EXP(-0.3*'VSWR Calculator'!$C$24)*(1+3*ABS(MOD('VSWR Calculator'!$C$23/Calculator!$F$22/2,1)-0.5))))/'VSWR Calculator'!$C$25)+$C63)^2+(1500*ABS(SIN(2*PI()*MOD(Calculator!$B$38/Calculator!$F$22,1)))*IF(MOD(Calculator!$B$38/Calculator!$F$22,1)&lt;0.5,-1,1))^2)),2))</f>
        <v>—</v>
      </c>
      <c r="IK63" s="253" t="n">
        <f aca="false">IFERROR(ROUND((IF(ISNUMBER(HZ63),HZ63,0)+IF(ISNUMBER(IA63),IA63,0)+IF(ISNUMBER(IB63),IB63,0)+IF(ISNUMBER(IC63),IC63,0)+IF(ISNUMBER(ID63),ID63,0)+IF(ISNUMBER(IE63),IE63,0)+IF(ISNUMBER(IF63),IF63,0)+IF(ISNUMBER(IG63),IG63,0)+IF(ISNUMBER(IH63),IH63,0)+IF(ISNUMBER(II63),II63,0)+IF(ISNUMBER(IJ63),IJ63,0))/(IF(ISNUMBER(HZ63),1,0)+IF(ISNUMBER(IA63),1,0)+IF(ISNUMBER(IB63),1,0)+IF(ISNUMBER(IC63),1,0)+IF(ISNUMBER(ID63),1,0)+IF(ISNUMBER(IE63),1,0)+IF(ISNUMBER(IF63),1,0)+IF(ISNUMBER(IG63),1,0)+IF(ISNUMBER(IH63),1,0)+IF(ISNUMBER(II63),1,0)+IF(ISNUMBER(IJ63),1,0)),4),"")</f>
        <v>8.215</v>
      </c>
    </row>
    <row r="64" customFormat="false" ht="15" hidden="false" customHeight="true" outlineLevel="0" collapsed="false">
      <c r="A64" s="296" t="s">
        <v>506</v>
      </c>
      <c r="B64" s="296" t="s">
        <v>339</v>
      </c>
      <c r="C64" s="297" t="n">
        <v>1500</v>
      </c>
      <c r="D64" s="298" t="str">
        <f aca="false">IF(OR(Calculator!$E$12&lt;&gt;"YES",Calculator!$B$29&lt;Calculator!$G$12),"—",ROUND((1+SQRT(((50*POWER(80,POWER(COS(PI()*MOD(Calculator!$B$29/Calculator!$F$12,1)),2))-$C64)^2+(1500*ABS(SIN(2*PI()*MOD(Calculator!$B$29/Calculator!$F$12,1)))*IF(MOD(Calculator!$B$29/Calculator!$F$12,1)&lt;0.5,-1,1))^2)/((50*POWER(80,POWER(COS(PI()*MOD(Calculator!$B$29/Calculator!$F$12,1)),2))+$C64)^2+(1500*ABS(SIN(2*PI()*MOD(Calculator!$B$29/Calculator!$F$12,1)))*IF(MOD(Calculator!$B$29/Calculator!$F$12,1)&lt;0.5,-1,1))^2)))/(1-SQRT(((50*POWER(80,POWER(COS(PI()*MOD(Calculator!$B$29/Calculator!$F$12,1)),2))-$C64)^2+(1500*ABS(SIN(2*PI()*MOD(Calculator!$B$29/Calculator!$F$12,1)))*IF(MOD(Calculator!$B$29/Calculator!$F$12,1)&lt;0.5,-1,1))^2)/((50*POWER(80,POWER(COS(PI()*MOD(Calculator!$B$29/Calculator!$F$12,1)),2))+$C64)^2+(1500*ABS(SIN(2*PI()*MOD(Calculator!$B$29/Calculator!$F$12,1)))*IF(MOD(Calculator!$B$29/Calculator!$F$12,1)&lt;0.5,-1,1))^2))),2))</f>
        <v>—</v>
      </c>
      <c r="E64" s="298" t="str">
        <f aca="false">IF(OR(Calculator!$E$13&lt;&gt;"YES",Calculator!$B$29&lt;Calculator!$G$13),"—",ROUND((1+SQRT(((50*POWER(80,POWER(COS(PI()*MOD(Calculator!$B$29/Calculator!$F$13,1)),2))-$C64)^2+(1500*ABS(SIN(2*PI()*MOD(Calculator!$B$29/Calculator!$F$13,1)))*IF(MOD(Calculator!$B$29/Calculator!$F$13,1)&lt;0.5,-1,1))^2)/((50*POWER(80,POWER(COS(PI()*MOD(Calculator!$B$29/Calculator!$F$13,1)),2))+$C64)^2+(1500*ABS(SIN(2*PI()*MOD(Calculator!$B$29/Calculator!$F$13,1)))*IF(MOD(Calculator!$B$29/Calculator!$F$13,1)&lt;0.5,-1,1))^2)))/(1-SQRT(((50*POWER(80,POWER(COS(PI()*MOD(Calculator!$B$29/Calculator!$F$13,1)),2))-$C64)^2+(1500*ABS(SIN(2*PI()*MOD(Calculator!$B$29/Calculator!$F$13,1)))*IF(MOD(Calculator!$B$29/Calculator!$F$13,1)&lt;0.5,-1,1))^2)/((50*POWER(80,POWER(COS(PI()*MOD(Calculator!$B$29/Calculator!$F$13,1)),2))+$C64)^2+(1500*ABS(SIN(2*PI()*MOD(Calculator!$B$29/Calculator!$F$13,1)))*IF(MOD(Calculator!$B$29/Calculator!$F$13,1)&lt;0.5,-1,1))^2))),2))</f>
        <v>—</v>
      </c>
      <c r="F64" s="298" t="str">
        <f aca="false">IF(OR(Calculator!$E$14&lt;&gt;"YES",Calculator!$B$29&lt;Calculator!$G$14),"—",ROUND((1+SQRT(((50*POWER(80,POWER(COS(PI()*MOD(Calculator!$B$29/Calculator!$F$14,1)),2))-$C64)^2+(1500*ABS(SIN(2*PI()*MOD(Calculator!$B$29/Calculator!$F$14,1)))*IF(MOD(Calculator!$B$29/Calculator!$F$14,1)&lt;0.5,-1,1))^2)/((50*POWER(80,POWER(COS(PI()*MOD(Calculator!$B$29/Calculator!$F$14,1)),2))+$C64)^2+(1500*ABS(SIN(2*PI()*MOD(Calculator!$B$29/Calculator!$F$14,1)))*IF(MOD(Calculator!$B$29/Calculator!$F$14,1)&lt;0.5,-1,1))^2)))/(1-SQRT(((50*POWER(80,POWER(COS(PI()*MOD(Calculator!$B$29/Calculator!$F$14,1)),2))-$C64)^2+(1500*ABS(SIN(2*PI()*MOD(Calculator!$B$29/Calculator!$F$14,1)))*IF(MOD(Calculator!$B$29/Calculator!$F$14,1)&lt;0.5,-1,1))^2)/((50*POWER(80,POWER(COS(PI()*MOD(Calculator!$B$29/Calculator!$F$14,1)),2))+$C64)^2+(1500*ABS(SIN(2*PI()*MOD(Calculator!$B$29/Calculator!$F$14,1)))*IF(MOD(Calculator!$B$29/Calculator!$F$14,1)&lt;0.5,-1,1))^2))),2))</f>
        <v>—</v>
      </c>
      <c r="G64" s="298" t="n">
        <f aca="false">IF(OR(Calculator!$E$15&lt;&gt;"YES",Calculator!$B$29&lt;Calculator!$G$15),"—",ROUND((1+SQRT(((50*POWER(80,POWER(COS(PI()*MOD(Calculator!$B$29/Calculator!$F$15,1)),2))-$C64)^2+(1500*ABS(SIN(2*PI()*MOD(Calculator!$B$29/Calculator!$F$15,1)))*IF(MOD(Calculator!$B$29/Calculator!$F$15,1)&lt;0.5,-1,1))^2)/((50*POWER(80,POWER(COS(PI()*MOD(Calculator!$B$29/Calculator!$F$15,1)),2))+$C64)^2+(1500*ABS(SIN(2*PI()*MOD(Calculator!$B$29/Calculator!$F$15,1)))*IF(MOD(Calculator!$B$29/Calculator!$F$15,1)&lt;0.5,-1,1))^2)))/(1-SQRT(((50*POWER(80,POWER(COS(PI()*MOD(Calculator!$B$29/Calculator!$F$15,1)),2))-$C64)^2+(1500*ABS(SIN(2*PI()*MOD(Calculator!$B$29/Calculator!$F$15,1)))*IF(MOD(Calculator!$B$29/Calculator!$F$15,1)&lt;0.5,-1,1))^2)/((50*POWER(80,POWER(COS(PI()*MOD(Calculator!$B$29/Calculator!$F$15,1)),2))+$C64)^2+(1500*ABS(SIN(2*PI()*MOD(Calculator!$B$29/Calculator!$F$15,1)))*IF(MOD(Calculator!$B$29/Calculator!$F$15,1)&lt;0.5,-1,1))^2))),2))</f>
        <v>17.49</v>
      </c>
      <c r="H64" s="298" t="str">
        <f aca="false">IF(OR(Calculator!$E$16&lt;&gt;"YES",Calculator!$B$29&lt;Calculator!$G$16),"—",ROUND((1+SQRT(((50*POWER(80,POWER(COS(PI()*MOD(Calculator!$B$29/Calculator!$F$16,1)),2))-$C64)^2+(1500*ABS(SIN(2*PI()*MOD(Calculator!$B$29/Calculator!$F$16,1)))*IF(MOD(Calculator!$B$29/Calculator!$F$16,1)&lt;0.5,-1,1))^2)/((50*POWER(80,POWER(COS(PI()*MOD(Calculator!$B$29/Calculator!$F$16,1)),2))+$C64)^2+(1500*ABS(SIN(2*PI()*MOD(Calculator!$B$29/Calculator!$F$16,1)))*IF(MOD(Calculator!$B$29/Calculator!$F$16,1)&lt;0.5,-1,1))^2)))/(1-SQRT(((50*POWER(80,POWER(COS(PI()*MOD(Calculator!$B$29/Calculator!$F$16,1)),2))-$C64)^2+(1500*ABS(SIN(2*PI()*MOD(Calculator!$B$29/Calculator!$F$16,1)))*IF(MOD(Calculator!$B$29/Calculator!$F$16,1)&lt;0.5,-1,1))^2)/((50*POWER(80,POWER(COS(PI()*MOD(Calculator!$B$29/Calculator!$F$16,1)),2))+$C64)^2+(1500*ABS(SIN(2*PI()*MOD(Calculator!$B$29/Calculator!$F$16,1)))*IF(MOD(Calculator!$B$29/Calculator!$F$16,1)&lt;0.5,-1,1))^2))),2))</f>
        <v>—</v>
      </c>
      <c r="I64" s="298" t="n">
        <f aca="false">IF(OR(Calculator!$E$17&lt;&gt;"YES",Calculator!$B$29&lt;Calculator!$G$17),"—",ROUND((1+SQRT(((50*POWER(80,POWER(COS(PI()*MOD(Calculator!$B$29/Calculator!$F$17,1)),2))-$C64)^2+(1500*ABS(SIN(2*PI()*MOD(Calculator!$B$29/Calculator!$F$17,1)))*IF(MOD(Calculator!$B$29/Calculator!$F$17,1)&lt;0.5,-1,1))^2)/((50*POWER(80,POWER(COS(PI()*MOD(Calculator!$B$29/Calculator!$F$17,1)),2))+$C64)^2+(1500*ABS(SIN(2*PI()*MOD(Calculator!$B$29/Calculator!$F$17,1)))*IF(MOD(Calculator!$B$29/Calculator!$F$17,1)&lt;0.5,-1,1))^2)))/(1-SQRT(((50*POWER(80,POWER(COS(PI()*MOD(Calculator!$B$29/Calculator!$F$17,1)),2))-$C64)^2+(1500*ABS(SIN(2*PI()*MOD(Calculator!$B$29/Calculator!$F$17,1)))*IF(MOD(Calculator!$B$29/Calculator!$F$17,1)&lt;0.5,-1,1))^2)/((50*POWER(80,POWER(COS(PI()*MOD(Calculator!$B$29/Calculator!$F$17,1)),2))+$C64)^2+(1500*ABS(SIN(2*PI()*MOD(Calculator!$B$29/Calculator!$F$17,1)))*IF(MOD(Calculator!$B$29/Calculator!$F$17,1)&lt;0.5,-1,1))^2))),2))</f>
        <v>16.01</v>
      </c>
      <c r="J64" s="298" t="str">
        <f aca="false">IF(OR(Calculator!$E$18&lt;&gt;"YES",Calculator!$B$29&lt;Calculator!$G$18),"—",ROUND((1+SQRT(((50*POWER(80,POWER(COS(PI()*MOD(Calculator!$B$29/Calculator!$F$18,1)),2))-$C64)^2+(1500*ABS(SIN(2*PI()*MOD(Calculator!$B$29/Calculator!$F$18,1)))*IF(MOD(Calculator!$B$29/Calculator!$F$18,1)&lt;0.5,-1,1))^2)/((50*POWER(80,POWER(COS(PI()*MOD(Calculator!$B$29/Calculator!$F$18,1)),2))+$C64)^2+(1500*ABS(SIN(2*PI()*MOD(Calculator!$B$29/Calculator!$F$18,1)))*IF(MOD(Calculator!$B$29/Calculator!$F$18,1)&lt;0.5,-1,1))^2)))/(1-SQRT(((50*POWER(80,POWER(COS(PI()*MOD(Calculator!$B$29/Calculator!$F$18,1)),2))-$C64)^2+(1500*ABS(SIN(2*PI()*MOD(Calculator!$B$29/Calculator!$F$18,1)))*IF(MOD(Calculator!$B$29/Calculator!$F$18,1)&lt;0.5,-1,1))^2)/((50*POWER(80,POWER(COS(PI()*MOD(Calculator!$B$29/Calculator!$F$18,1)),2))+$C64)^2+(1500*ABS(SIN(2*PI()*MOD(Calculator!$B$29/Calculator!$F$18,1)))*IF(MOD(Calculator!$B$29/Calculator!$F$18,1)&lt;0.5,-1,1))^2))),2))</f>
        <v>—</v>
      </c>
      <c r="K64" s="298" t="str">
        <f aca="false">IF(OR(Calculator!$E$19&lt;&gt;"YES",Calculator!$B$29&lt;Calculator!$G$19),"—",ROUND((1+SQRT(((50*POWER(80,POWER(COS(PI()*MOD(Calculator!$B$29/Calculator!$F$19,1)),2))-$C64)^2+(1500*ABS(SIN(2*PI()*MOD(Calculator!$B$29/Calculator!$F$19,1)))*IF(MOD(Calculator!$B$29/Calculator!$F$19,1)&lt;0.5,-1,1))^2)/((50*POWER(80,POWER(COS(PI()*MOD(Calculator!$B$29/Calculator!$F$19,1)),2))+$C64)^2+(1500*ABS(SIN(2*PI()*MOD(Calculator!$B$29/Calculator!$F$19,1)))*IF(MOD(Calculator!$B$29/Calculator!$F$19,1)&lt;0.5,-1,1))^2)))/(1-SQRT(((50*POWER(80,POWER(COS(PI()*MOD(Calculator!$B$29/Calculator!$F$19,1)),2))-$C64)^2+(1500*ABS(SIN(2*PI()*MOD(Calculator!$B$29/Calculator!$F$19,1)))*IF(MOD(Calculator!$B$29/Calculator!$F$19,1)&lt;0.5,-1,1))^2)/((50*POWER(80,POWER(COS(PI()*MOD(Calculator!$B$29/Calculator!$F$19,1)),2))+$C64)^2+(1500*ABS(SIN(2*PI()*MOD(Calculator!$B$29/Calculator!$F$19,1)))*IF(MOD(Calculator!$B$29/Calculator!$F$19,1)&lt;0.5,-1,1))^2))),2))</f>
        <v>—</v>
      </c>
      <c r="L64" s="298" t="str">
        <f aca="false">IF(OR(Calculator!$E$20&lt;&gt;"YES",Calculator!$B$29&lt;Calculator!$G$20),"—",ROUND((1+SQRT(((50*POWER(80,POWER(COS(PI()*MOD(Calculator!$B$29/Calculator!$F$20,1)),2))-$C64)^2+(1500*ABS(SIN(2*PI()*MOD(Calculator!$B$29/Calculator!$F$20,1)))*IF(MOD(Calculator!$B$29/Calculator!$F$20,1)&lt;0.5,-1,1))^2)/((50*POWER(80,POWER(COS(PI()*MOD(Calculator!$B$29/Calculator!$F$20,1)),2))+$C64)^2+(1500*ABS(SIN(2*PI()*MOD(Calculator!$B$29/Calculator!$F$20,1)))*IF(MOD(Calculator!$B$29/Calculator!$F$20,1)&lt;0.5,-1,1))^2)))/(1-SQRT(((50*POWER(80,POWER(COS(PI()*MOD(Calculator!$B$29/Calculator!$F$20,1)),2))-$C64)^2+(1500*ABS(SIN(2*PI()*MOD(Calculator!$B$29/Calculator!$F$20,1)))*IF(MOD(Calculator!$B$29/Calculator!$F$20,1)&lt;0.5,-1,1))^2)/((50*POWER(80,POWER(COS(PI()*MOD(Calculator!$B$29/Calculator!$F$20,1)),2))+$C64)^2+(1500*ABS(SIN(2*PI()*MOD(Calculator!$B$29/Calculator!$F$20,1)))*IF(MOD(Calculator!$B$29/Calculator!$F$20,1)&lt;0.5,-1,1))^2))),2))</f>
        <v>—</v>
      </c>
      <c r="M64" s="298" t="str">
        <f aca="false">IF(OR(Calculator!$E$21&lt;&gt;"YES",Calculator!$B$29&lt;Calculator!$G$21),"—",ROUND((1+SQRT(((50*POWER(80,POWER(COS(PI()*MOD(Calculator!$B$29/Calculator!$F$21,1)),2))-$C64)^2+(1500*ABS(SIN(2*PI()*MOD(Calculator!$B$29/Calculator!$F$21,1)))*IF(MOD(Calculator!$B$29/Calculator!$F$21,1)&lt;0.5,-1,1))^2)/((50*POWER(80,POWER(COS(PI()*MOD(Calculator!$B$29/Calculator!$F$21,1)),2))+$C64)^2+(1500*ABS(SIN(2*PI()*MOD(Calculator!$B$29/Calculator!$F$21,1)))*IF(MOD(Calculator!$B$29/Calculator!$F$21,1)&lt;0.5,-1,1))^2)))/(1-SQRT(((50*POWER(80,POWER(COS(PI()*MOD(Calculator!$B$29/Calculator!$F$21,1)),2))-$C64)^2+(1500*ABS(SIN(2*PI()*MOD(Calculator!$B$29/Calculator!$F$21,1)))*IF(MOD(Calculator!$B$29/Calculator!$F$21,1)&lt;0.5,-1,1))^2)/((50*POWER(80,POWER(COS(PI()*MOD(Calculator!$B$29/Calculator!$F$21,1)),2))+$C64)^2+(1500*ABS(SIN(2*PI()*MOD(Calculator!$B$29/Calculator!$F$21,1)))*IF(MOD(Calculator!$B$29/Calculator!$F$21,1)&lt;0.5,-1,1))^2))),2))</f>
        <v>—</v>
      </c>
      <c r="N64" s="298" t="str">
        <f aca="false">IF(OR(Calculator!$E$22&lt;&gt;"YES",Calculator!$B$29&lt;Calculator!$G$22),"—",ROUND((1+SQRT(((50*POWER(80,POWER(COS(PI()*MOD(Calculator!$B$29/Calculator!$F$22,1)),2))-$C64)^2+(1500*ABS(SIN(2*PI()*MOD(Calculator!$B$29/Calculator!$F$22,1)))*IF(MOD(Calculator!$B$29/Calculator!$F$22,1)&lt;0.5,-1,1))^2)/((50*POWER(80,POWER(COS(PI()*MOD(Calculator!$B$29/Calculator!$F$22,1)),2))+$C64)^2+(1500*ABS(SIN(2*PI()*MOD(Calculator!$B$29/Calculator!$F$22,1)))*IF(MOD(Calculator!$B$29/Calculator!$F$22,1)&lt;0.5,-1,1))^2)))/(1-SQRT(((50*POWER(80,POWER(COS(PI()*MOD(Calculator!$B$29/Calculator!$F$22,1)),2))-$C64)^2+(1500*ABS(SIN(2*PI()*MOD(Calculator!$B$29/Calculator!$F$22,1)))*IF(MOD(Calculator!$B$29/Calculator!$F$22,1)&lt;0.5,-1,1))^2)/((50*POWER(80,POWER(COS(PI()*MOD(Calculator!$B$29/Calculator!$F$22,1)),2))+$C64)^2+(1500*ABS(SIN(2*PI()*MOD(Calculator!$B$29/Calculator!$F$22,1)))*IF(MOD(Calculator!$B$29/Calculator!$F$22,1)&lt;0.5,-1,1))^2))),2))</f>
        <v>—</v>
      </c>
      <c r="O64" s="292" t="n">
        <f aca="false">IFERROR(ROUND((IF(ISNUMBER(D64),D64,0)+IF(ISNUMBER(E64),E64,0)+IF(ISNUMBER(F64),F64,0)+IF(ISNUMBER(G64),G64,0)+IF(ISNUMBER(H64),H64,0)+IF(ISNUMBER(I64),I64,0)+IF(ISNUMBER(J64),J64,0)+IF(ISNUMBER(K64),K64,0)+IF(ISNUMBER(L64),L64,0)+IF(ISNUMBER(M64),M64,0)+IF(ISNUMBER(N64),N64,0))/(IF(ISNUMBER(D64),1,0)+IF(ISNUMBER(E64),1,0)+IF(ISNUMBER(F64),1,0)+IF(ISNUMBER(G64),1,0)+IF(ISNUMBER(H64),1,0)+IF(ISNUMBER(I64),1,0)+IF(ISNUMBER(J64),1,0)+IF(ISNUMBER(K64),1,0)+IF(ISNUMBER(L64),1,0)+IF(ISNUMBER(M64),1,0)+IF(ISNUMBER(N64),1,0)),4),"")</f>
        <v>16.75</v>
      </c>
      <c r="P64" s="298" t="str">
        <f aca="false">IF(OR(Calculator!$E$12&lt;&gt;"YES",Calculator!$B$30&lt;Calculator!$G$12),"—",ROUND((1+SQRT(((50*POWER(80,POWER(COS(PI()*MOD(Calculator!$B$30/Calculator!$F$12,1)),2))-$C64)^2+(1500*ABS(SIN(2*PI()*MOD(Calculator!$B$30/Calculator!$F$12,1)))*IF(MOD(Calculator!$B$30/Calculator!$F$12,1)&lt;0.5,-1,1))^2)/((50*POWER(80,POWER(COS(PI()*MOD(Calculator!$B$30/Calculator!$F$12,1)),2))+$C64)^2+(1500*ABS(SIN(2*PI()*MOD(Calculator!$B$30/Calculator!$F$12,1)))*IF(MOD(Calculator!$B$30/Calculator!$F$12,1)&lt;0.5,-1,1))^2)))/(1-SQRT(((50*POWER(80,POWER(COS(PI()*MOD(Calculator!$B$30/Calculator!$F$12,1)),2))-$C64)^2+(1500*ABS(SIN(2*PI()*MOD(Calculator!$B$30/Calculator!$F$12,1)))*IF(MOD(Calculator!$B$30/Calculator!$F$12,1)&lt;0.5,-1,1))^2)/((50*POWER(80,POWER(COS(PI()*MOD(Calculator!$B$30/Calculator!$F$12,1)),2))+$C64)^2+(1500*ABS(SIN(2*PI()*MOD(Calculator!$B$30/Calculator!$F$12,1)))*IF(MOD(Calculator!$B$30/Calculator!$F$12,1)&lt;0.5,-1,1))^2))),2))</f>
        <v>—</v>
      </c>
      <c r="Q64" s="298" t="str">
        <f aca="false">IF(OR(Calculator!$E$13&lt;&gt;"YES",Calculator!$B$30&lt;Calculator!$G$13),"—",ROUND((1+SQRT(((50*POWER(80,POWER(COS(PI()*MOD(Calculator!$B$30/Calculator!$F$13,1)),2))-$C64)^2+(1500*ABS(SIN(2*PI()*MOD(Calculator!$B$30/Calculator!$F$13,1)))*IF(MOD(Calculator!$B$30/Calculator!$F$13,1)&lt;0.5,-1,1))^2)/((50*POWER(80,POWER(COS(PI()*MOD(Calculator!$B$30/Calculator!$F$13,1)),2))+$C64)^2+(1500*ABS(SIN(2*PI()*MOD(Calculator!$B$30/Calculator!$F$13,1)))*IF(MOD(Calculator!$B$30/Calculator!$F$13,1)&lt;0.5,-1,1))^2)))/(1-SQRT(((50*POWER(80,POWER(COS(PI()*MOD(Calculator!$B$30/Calculator!$F$13,1)),2))-$C64)^2+(1500*ABS(SIN(2*PI()*MOD(Calculator!$B$30/Calculator!$F$13,1)))*IF(MOD(Calculator!$B$30/Calculator!$F$13,1)&lt;0.5,-1,1))^2)/((50*POWER(80,POWER(COS(PI()*MOD(Calculator!$B$30/Calculator!$F$13,1)),2))+$C64)^2+(1500*ABS(SIN(2*PI()*MOD(Calculator!$B$30/Calculator!$F$13,1)))*IF(MOD(Calculator!$B$30/Calculator!$F$13,1)&lt;0.5,-1,1))^2))),2))</f>
        <v>—</v>
      </c>
      <c r="R64" s="298" t="str">
        <f aca="false">IF(OR(Calculator!$E$14&lt;&gt;"YES",Calculator!$B$30&lt;Calculator!$G$14),"—",ROUND((1+SQRT(((50*POWER(80,POWER(COS(PI()*MOD(Calculator!$B$30/Calculator!$F$14,1)),2))-$C64)^2+(1500*ABS(SIN(2*PI()*MOD(Calculator!$B$30/Calculator!$F$14,1)))*IF(MOD(Calculator!$B$30/Calculator!$F$14,1)&lt;0.5,-1,1))^2)/((50*POWER(80,POWER(COS(PI()*MOD(Calculator!$B$30/Calculator!$F$14,1)),2))+$C64)^2+(1500*ABS(SIN(2*PI()*MOD(Calculator!$B$30/Calculator!$F$14,1)))*IF(MOD(Calculator!$B$30/Calculator!$F$14,1)&lt;0.5,-1,1))^2)))/(1-SQRT(((50*POWER(80,POWER(COS(PI()*MOD(Calculator!$B$30/Calculator!$F$14,1)),2))-$C64)^2+(1500*ABS(SIN(2*PI()*MOD(Calculator!$B$30/Calculator!$F$14,1)))*IF(MOD(Calculator!$B$30/Calculator!$F$14,1)&lt;0.5,-1,1))^2)/((50*POWER(80,POWER(COS(PI()*MOD(Calculator!$B$30/Calculator!$F$14,1)),2))+$C64)^2+(1500*ABS(SIN(2*PI()*MOD(Calculator!$B$30/Calculator!$F$14,1)))*IF(MOD(Calculator!$B$30/Calculator!$F$14,1)&lt;0.5,-1,1))^2))),2))</f>
        <v>—</v>
      </c>
      <c r="S64" s="298" t="n">
        <f aca="false">IF(OR(Calculator!$E$15&lt;&gt;"YES",Calculator!$B$30&lt;Calculator!$G$15),"—",ROUND((1+SQRT(((50*POWER(80,POWER(COS(PI()*MOD(Calculator!$B$30/Calculator!$F$15,1)),2))-$C64)^2+(1500*ABS(SIN(2*PI()*MOD(Calculator!$B$30/Calculator!$F$15,1)))*IF(MOD(Calculator!$B$30/Calculator!$F$15,1)&lt;0.5,-1,1))^2)/((50*POWER(80,POWER(COS(PI()*MOD(Calculator!$B$30/Calculator!$F$15,1)),2))+$C64)^2+(1500*ABS(SIN(2*PI()*MOD(Calculator!$B$30/Calculator!$F$15,1)))*IF(MOD(Calculator!$B$30/Calculator!$F$15,1)&lt;0.5,-1,1))^2)))/(1-SQRT(((50*POWER(80,POWER(COS(PI()*MOD(Calculator!$B$30/Calculator!$F$15,1)),2))-$C64)^2+(1500*ABS(SIN(2*PI()*MOD(Calculator!$B$30/Calculator!$F$15,1)))*IF(MOD(Calculator!$B$30/Calculator!$F$15,1)&lt;0.5,-1,1))^2)/((50*POWER(80,POWER(COS(PI()*MOD(Calculator!$B$30/Calculator!$F$15,1)),2))+$C64)^2+(1500*ABS(SIN(2*PI()*MOD(Calculator!$B$30/Calculator!$F$15,1)))*IF(MOD(Calculator!$B$30/Calculator!$F$15,1)&lt;0.5,-1,1))^2))),2))</f>
        <v>16.72</v>
      </c>
      <c r="T64" s="298" t="str">
        <f aca="false">IF(OR(Calculator!$E$16&lt;&gt;"YES",Calculator!$B$30&lt;Calculator!$G$16),"—",ROUND((1+SQRT(((50*POWER(80,POWER(COS(PI()*MOD(Calculator!$B$30/Calculator!$F$16,1)),2))-$C64)^2+(1500*ABS(SIN(2*PI()*MOD(Calculator!$B$30/Calculator!$F$16,1)))*IF(MOD(Calculator!$B$30/Calculator!$F$16,1)&lt;0.5,-1,1))^2)/((50*POWER(80,POWER(COS(PI()*MOD(Calculator!$B$30/Calculator!$F$16,1)),2))+$C64)^2+(1500*ABS(SIN(2*PI()*MOD(Calculator!$B$30/Calculator!$F$16,1)))*IF(MOD(Calculator!$B$30/Calculator!$F$16,1)&lt;0.5,-1,1))^2)))/(1-SQRT(((50*POWER(80,POWER(COS(PI()*MOD(Calculator!$B$30/Calculator!$F$16,1)),2))-$C64)^2+(1500*ABS(SIN(2*PI()*MOD(Calculator!$B$30/Calculator!$F$16,1)))*IF(MOD(Calculator!$B$30/Calculator!$F$16,1)&lt;0.5,-1,1))^2)/((50*POWER(80,POWER(COS(PI()*MOD(Calculator!$B$30/Calculator!$F$16,1)),2))+$C64)^2+(1500*ABS(SIN(2*PI()*MOD(Calculator!$B$30/Calculator!$F$16,1)))*IF(MOD(Calculator!$B$30/Calculator!$F$16,1)&lt;0.5,-1,1))^2))),2))</f>
        <v>—</v>
      </c>
      <c r="U64" s="298" t="n">
        <f aca="false">IF(OR(Calculator!$E$17&lt;&gt;"YES",Calculator!$B$30&lt;Calculator!$G$17),"—",ROUND((1+SQRT(((50*POWER(80,POWER(COS(PI()*MOD(Calculator!$B$30/Calculator!$F$17,1)),2))-$C64)^2+(1500*ABS(SIN(2*PI()*MOD(Calculator!$B$30/Calculator!$F$17,1)))*IF(MOD(Calculator!$B$30/Calculator!$F$17,1)&lt;0.5,-1,1))^2)/((50*POWER(80,POWER(COS(PI()*MOD(Calculator!$B$30/Calculator!$F$17,1)),2))+$C64)^2+(1500*ABS(SIN(2*PI()*MOD(Calculator!$B$30/Calculator!$F$17,1)))*IF(MOD(Calculator!$B$30/Calculator!$F$17,1)&lt;0.5,-1,1))^2)))/(1-SQRT(((50*POWER(80,POWER(COS(PI()*MOD(Calculator!$B$30/Calculator!$F$17,1)),2))-$C64)^2+(1500*ABS(SIN(2*PI()*MOD(Calculator!$B$30/Calculator!$F$17,1)))*IF(MOD(Calculator!$B$30/Calculator!$F$17,1)&lt;0.5,-1,1))^2)/((50*POWER(80,POWER(COS(PI()*MOD(Calculator!$B$30/Calculator!$F$17,1)),2))+$C64)^2+(1500*ABS(SIN(2*PI()*MOD(Calculator!$B$30/Calculator!$F$17,1)))*IF(MOD(Calculator!$B$30/Calculator!$F$17,1)&lt;0.5,-1,1))^2))),2))</f>
        <v>17.54</v>
      </c>
      <c r="V64" s="298" t="str">
        <f aca="false">IF(OR(Calculator!$E$18&lt;&gt;"YES",Calculator!$B$30&lt;Calculator!$G$18),"—",ROUND((1+SQRT(((50*POWER(80,POWER(COS(PI()*MOD(Calculator!$B$30/Calculator!$F$18,1)),2))-$C64)^2+(1500*ABS(SIN(2*PI()*MOD(Calculator!$B$30/Calculator!$F$18,1)))*IF(MOD(Calculator!$B$30/Calculator!$F$18,1)&lt;0.5,-1,1))^2)/((50*POWER(80,POWER(COS(PI()*MOD(Calculator!$B$30/Calculator!$F$18,1)),2))+$C64)^2+(1500*ABS(SIN(2*PI()*MOD(Calculator!$B$30/Calculator!$F$18,1)))*IF(MOD(Calculator!$B$30/Calculator!$F$18,1)&lt;0.5,-1,1))^2)))/(1-SQRT(((50*POWER(80,POWER(COS(PI()*MOD(Calculator!$B$30/Calculator!$F$18,1)),2))-$C64)^2+(1500*ABS(SIN(2*PI()*MOD(Calculator!$B$30/Calculator!$F$18,1)))*IF(MOD(Calculator!$B$30/Calculator!$F$18,1)&lt;0.5,-1,1))^2)/((50*POWER(80,POWER(COS(PI()*MOD(Calculator!$B$30/Calculator!$F$18,1)),2))+$C64)^2+(1500*ABS(SIN(2*PI()*MOD(Calculator!$B$30/Calculator!$F$18,1)))*IF(MOD(Calculator!$B$30/Calculator!$F$18,1)&lt;0.5,-1,1))^2))),2))</f>
        <v>—</v>
      </c>
      <c r="W64" s="298" t="str">
        <f aca="false">IF(OR(Calculator!$E$19&lt;&gt;"YES",Calculator!$B$30&lt;Calculator!$G$19),"—",ROUND((1+SQRT(((50*POWER(80,POWER(COS(PI()*MOD(Calculator!$B$30/Calculator!$F$19,1)),2))-$C64)^2+(1500*ABS(SIN(2*PI()*MOD(Calculator!$B$30/Calculator!$F$19,1)))*IF(MOD(Calculator!$B$30/Calculator!$F$19,1)&lt;0.5,-1,1))^2)/((50*POWER(80,POWER(COS(PI()*MOD(Calculator!$B$30/Calculator!$F$19,1)),2))+$C64)^2+(1500*ABS(SIN(2*PI()*MOD(Calculator!$B$30/Calculator!$F$19,1)))*IF(MOD(Calculator!$B$30/Calculator!$F$19,1)&lt;0.5,-1,1))^2)))/(1-SQRT(((50*POWER(80,POWER(COS(PI()*MOD(Calculator!$B$30/Calculator!$F$19,1)),2))-$C64)^2+(1500*ABS(SIN(2*PI()*MOD(Calculator!$B$30/Calculator!$F$19,1)))*IF(MOD(Calculator!$B$30/Calculator!$F$19,1)&lt;0.5,-1,1))^2)/((50*POWER(80,POWER(COS(PI()*MOD(Calculator!$B$30/Calculator!$F$19,1)),2))+$C64)^2+(1500*ABS(SIN(2*PI()*MOD(Calculator!$B$30/Calculator!$F$19,1)))*IF(MOD(Calculator!$B$30/Calculator!$F$19,1)&lt;0.5,-1,1))^2))),2))</f>
        <v>—</v>
      </c>
      <c r="X64" s="298" t="str">
        <f aca="false">IF(OR(Calculator!$E$20&lt;&gt;"YES",Calculator!$B$30&lt;Calculator!$G$20),"—",ROUND((1+SQRT(((50*POWER(80,POWER(COS(PI()*MOD(Calculator!$B$30/Calculator!$F$20,1)),2))-$C64)^2+(1500*ABS(SIN(2*PI()*MOD(Calculator!$B$30/Calculator!$F$20,1)))*IF(MOD(Calculator!$B$30/Calculator!$F$20,1)&lt;0.5,-1,1))^2)/((50*POWER(80,POWER(COS(PI()*MOD(Calculator!$B$30/Calculator!$F$20,1)),2))+$C64)^2+(1500*ABS(SIN(2*PI()*MOD(Calculator!$B$30/Calculator!$F$20,1)))*IF(MOD(Calculator!$B$30/Calculator!$F$20,1)&lt;0.5,-1,1))^2)))/(1-SQRT(((50*POWER(80,POWER(COS(PI()*MOD(Calculator!$B$30/Calculator!$F$20,1)),2))-$C64)^2+(1500*ABS(SIN(2*PI()*MOD(Calculator!$B$30/Calculator!$F$20,1)))*IF(MOD(Calculator!$B$30/Calculator!$F$20,1)&lt;0.5,-1,1))^2)/((50*POWER(80,POWER(COS(PI()*MOD(Calculator!$B$30/Calculator!$F$20,1)),2))+$C64)^2+(1500*ABS(SIN(2*PI()*MOD(Calculator!$B$30/Calculator!$F$20,1)))*IF(MOD(Calculator!$B$30/Calculator!$F$20,1)&lt;0.5,-1,1))^2))),2))</f>
        <v>—</v>
      </c>
      <c r="Y64" s="298" t="str">
        <f aca="false">IF(OR(Calculator!$E$21&lt;&gt;"YES",Calculator!$B$30&lt;Calculator!$G$21),"—",ROUND((1+SQRT(((50*POWER(80,POWER(COS(PI()*MOD(Calculator!$B$30/Calculator!$F$21,1)),2))-$C64)^2+(1500*ABS(SIN(2*PI()*MOD(Calculator!$B$30/Calculator!$F$21,1)))*IF(MOD(Calculator!$B$30/Calculator!$F$21,1)&lt;0.5,-1,1))^2)/((50*POWER(80,POWER(COS(PI()*MOD(Calculator!$B$30/Calculator!$F$21,1)),2))+$C64)^2+(1500*ABS(SIN(2*PI()*MOD(Calculator!$B$30/Calculator!$F$21,1)))*IF(MOD(Calculator!$B$30/Calculator!$F$21,1)&lt;0.5,-1,1))^2)))/(1-SQRT(((50*POWER(80,POWER(COS(PI()*MOD(Calculator!$B$30/Calculator!$F$21,1)),2))-$C64)^2+(1500*ABS(SIN(2*PI()*MOD(Calculator!$B$30/Calculator!$F$21,1)))*IF(MOD(Calculator!$B$30/Calculator!$F$21,1)&lt;0.5,-1,1))^2)/((50*POWER(80,POWER(COS(PI()*MOD(Calculator!$B$30/Calculator!$F$21,1)),2))+$C64)^2+(1500*ABS(SIN(2*PI()*MOD(Calculator!$B$30/Calculator!$F$21,1)))*IF(MOD(Calculator!$B$30/Calculator!$F$21,1)&lt;0.5,-1,1))^2))),2))</f>
        <v>—</v>
      </c>
      <c r="Z64" s="298" t="str">
        <f aca="false">IF(OR(Calculator!$E$22&lt;&gt;"YES",Calculator!$B$30&lt;Calculator!$G$22),"—",ROUND((1+SQRT(((50*POWER(80,POWER(COS(PI()*MOD(Calculator!$B$30/Calculator!$F$22,1)),2))-$C64)^2+(1500*ABS(SIN(2*PI()*MOD(Calculator!$B$30/Calculator!$F$22,1)))*IF(MOD(Calculator!$B$30/Calculator!$F$22,1)&lt;0.5,-1,1))^2)/((50*POWER(80,POWER(COS(PI()*MOD(Calculator!$B$30/Calculator!$F$22,1)),2))+$C64)^2+(1500*ABS(SIN(2*PI()*MOD(Calculator!$B$30/Calculator!$F$22,1)))*IF(MOD(Calculator!$B$30/Calculator!$F$22,1)&lt;0.5,-1,1))^2)))/(1-SQRT(((50*POWER(80,POWER(COS(PI()*MOD(Calculator!$B$30/Calculator!$F$22,1)),2))-$C64)^2+(1500*ABS(SIN(2*PI()*MOD(Calculator!$B$30/Calculator!$F$22,1)))*IF(MOD(Calculator!$B$30/Calculator!$F$22,1)&lt;0.5,-1,1))^2)/((50*POWER(80,POWER(COS(PI()*MOD(Calculator!$B$30/Calculator!$F$22,1)),2))+$C64)^2+(1500*ABS(SIN(2*PI()*MOD(Calculator!$B$30/Calculator!$F$22,1)))*IF(MOD(Calculator!$B$30/Calculator!$F$22,1)&lt;0.5,-1,1))^2))),2))</f>
        <v>—</v>
      </c>
      <c r="AA64" s="292" t="n">
        <f aca="false">IFERROR(ROUND((IF(ISNUMBER(P64),P64,0)+IF(ISNUMBER(Q64),Q64,0)+IF(ISNUMBER(R64),R64,0)+IF(ISNUMBER(S64),S64,0)+IF(ISNUMBER(T64),T64,0)+IF(ISNUMBER(U64),U64,0)+IF(ISNUMBER(V64),V64,0)+IF(ISNUMBER(W64),W64,0)+IF(ISNUMBER(X64),X64,0)+IF(ISNUMBER(Y64),Y64,0)+IF(ISNUMBER(Z64),Z64,0))/(IF(ISNUMBER(P64),1,0)+IF(ISNUMBER(Q64),1,0)+IF(ISNUMBER(R64),1,0)+IF(ISNUMBER(S64),1,0)+IF(ISNUMBER(T64),1,0)+IF(ISNUMBER(U64),1,0)+IF(ISNUMBER(V64),1,0)+IF(ISNUMBER(W64),1,0)+IF(ISNUMBER(X64),1,0)+IF(ISNUMBER(Y64),1,0)+IF(ISNUMBER(Z64),1,0)),4),"")</f>
        <v>17.13</v>
      </c>
      <c r="AB64" s="298" t="str">
        <f aca="false">IF(OR(Calculator!$E$12&lt;&gt;"YES",Calculator!$B$31&lt;Calculator!$G$12),"—",ROUND((1+SQRT(((50*POWER(80,POWER(COS(PI()*MOD(Calculator!$B$31/Calculator!$F$12,1)),2))-$C64)^2+(1500*ABS(SIN(2*PI()*MOD(Calculator!$B$31/Calculator!$F$12,1)))*IF(MOD(Calculator!$B$31/Calculator!$F$12,1)&lt;0.5,-1,1))^2)/((50*POWER(80,POWER(COS(PI()*MOD(Calculator!$B$31/Calculator!$F$12,1)),2))+$C64)^2+(1500*ABS(SIN(2*PI()*MOD(Calculator!$B$31/Calculator!$F$12,1)))*IF(MOD(Calculator!$B$31/Calculator!$F$12,1)&lt;0.5,-1,1))^2)))/(1-SQRT(((50*POWER(80,POWER(COS(PI()*MOD(Calculator!$B$31/Calculator!$F$12,1)),2))-$C64)^2+(1500*ABS(SIN(2*PI()*MOD(Calculator!$B$31/Calculator!$F$12,1)))*IF(MOD(Calculator!$B$31/Calculator!$F$12,1)&lt;0.5,-1,1))^2)/((50*POWER(80,POWER(COS(PI()*MOD(Calculator!$B$31/Calculator!$F$12,1)),2))+$C64)^2+(1500*ABS(SIN(2*PI()*MOD(Calculator!$B$31/Calculator!$F$12,1)))*IF(MOD(Calculator!$B$31/Calculator!$F$12,1)&lt;0.5,-1,1))^2))),2))</f>
        <v>—</v>
      </c>
      <c r="AC64" s="298" t="str">
        <f aca="false">IF(OR(Calculator!$E$13&lt;&gt;"YES",Calculator!$B$31&lt;Calculator!$G$13),"—",ROUND((1+SQRT(((50*POWER(80,POWER(COS(PI()*MOD(Calculator!$B$31/Calculator!$F$13,1)),2))-$C64)^2+(1500*ABS(SIN(2*PI()*MOD(Calculator!$B$31/Calculator!$F$13,1)))*IF(MOD(Calculator!$B$31/Calculator!$F$13,1)&lt;0.5,-1,1))^2)/((50*POWER(80,POWER(COS(PI()*MOD(Calculator!$B$31/Calculator!$F$13,1)),2))+$C64)^2+(1500*ABS(SIN(2*PI()*MOD(Calculator!$B$31/Calculator!$F$13,1)))*IF(MOD(Calculator!$B$31/Calculator!$F$13,1)&lt;0.5,-1,1))^2)))/(1-SQRT(((50*POWER(80,POWER(COS(PI()*MOD(Calculator!$B$31/Calculator!$F$13,1)),2))-$C64)^2+(1500*ABS(SIN(2*PI()*MOD(Calculator!$B$31/Calculator!$F$13,1)))*IF(MOD(Calculator!$B$31/Calculator!$F$13,1)&lt;0.5,-1,1))^2)/((50*POWER(80,POWER(COS(PI()*MOD(Calculator!$B$31/Calculator!$F$13,1)),2))+$C64)^2+(1500*ABS(SIN(2*PI()*MOD(Calculator!$B$31/Calculator!$F$13,1)))*IF(MOD(Calculator!$B$31/Calculator!$F$13,1)&lt;0.5,-1,1))^2))),2))</f>
        <v>—</v>
      </c>
      <c r="AD64" s="298" t="str">
        <f aca="false">IF(OR(Calculator!$E$14&lt;&gt;"YES",Calculator!$B$31&lt;Calculator!$G$14),"—",ROUND((1+SQRT(((50*POWER(80,POWER(COS(PI()*MOD(Calculator!$B$31/Calculator!$F$14,1)),2))-$C64)^2+(1500*ABS(SIN(2*PI()*MOD(Calculator!$B$31/Calculator!$F$14,1)))*IF(MOD(Calculator!$B$31/Calculator!$F$14,1)&lt;0.5,-1,1))^2)/((50*POWER(80,POWER(COS(PI()*MOD(Calculator!$B$31/Calculator!$F$14,1)),2))+$C64)^2+(1500*ABS(SIN(2*PI()*MOD(Calculator!$B$31/Calculator!$F$14,1)))*IF(MOD(Calculator!$B$31/Calculator!$F$14,1)&lt;0.5,-1,1))^2)))/(1-SQRT(((50*POWER(80,POWER(COS(PI()*MOD(Calculator!$B$31/Calculator!$F$14,1)),2))-$C64)^2+(1500*ABS(SIN(2*PI()*MOD(Calculator!$B$31/Calculator!$F$14,1)))*IF(MOD(Calculator!$B$31/Calculator!$F$14,1)&lt;0.5,-1,1))^2)/((50*POWER(80,POWER(COS(PI()*MOD(Calculator!$B$31/Calculator!$F$14,1)),2))+$C64)^2+(1500*ABS(SIN(2*PI()*MOD(Calculator!$B$31/Calculator!$F$14,1)))*IF(MOD(Calculator!$B$31/Calculator!$F$14,1)&lt;0.5,-1,1))^2))),2))</f>
        <v>—</v>
      </c>
      <c r="AE64" s="298" t="n">
        <f aca="false">IF(OR(Calculator!$E$15&lt;&gt;"YES",Calculator!$B$31&lt;Calculator!$G$15),"—",ROUND((1+SQRT(((50*POWER(80,POWER(COS(PI()*MOD(Calculator!$B$31/Calculator!$F$15,1)),2))-$C64)^2+(1500*ABS(SIN(2*PI()*MOD(Calculator!$B$31/Calculator!$F$15,1)))*IF(MOD(Calculator!$B$31/Calculator!$F$15,1)&lt;0.5,-1,1))^2)/((50*POWER(80,POWER(COS(PI()*MOD(Calculator!$B$31/Calculator!$F$15,1)),2))+$C64)^2+(1500*ABS(SIN(2*PI()*MOD(Calculator!$B$31/Calculator!$F$15,1)))*IF(MOD(Calculator!$B$31/Calculator!$F$15,1)&lt;0.5,-1,1))^2)))/(1-SQRT(((50*POWER(80,POWER(COS(PI()*MOD(Calculator!$B$31/Calculator!$F$15,1)),2))-$C64)^2+(1500*ABS(SIN(2*PI()*MOD(Calculator!$B$31/Calculator!$F$15,1)))*IF(MOD(Calculator!$B$31/Calculator!$F$15,1)&lt;0.5,-1,1))^2)/((50*POWER(80,POWER(COS(PI()*MOD(Calculator!$B$31/Calculator!$F$15,1)),2))+$C64)^2+(1500*ABS(SIN(2*PI()*MOD(Calculator!$B$31/Calculator!$F$15,1)))*IF(MOD(Calculator!$B$31/Calculator!$F$15,1)&lt;0.5,-1,1))^2))),2))</f>
        <v>18.27</v>
      </c>
      <c r="AF64" s="298" t="str">
        <f aca="false">IF(OR(Calculator!$E$16&lt;&gt;"YES",Calculator!$B$31&lt;Calculator!$G$16),"—",ROUND((1+SQRT(((50*POWER(80,POWER(COS(PI()*MOD(Calculator!$B$31/Calculator!$F$16,1)),2))-$C64)^2+(1500*ABS(SIN(2*PI()*MOD(Calculator!$B$31/Calculator!$F$16,1)))*IF(MOD(Calculator!$B$31/Calculator!$F$16,1)&lt;0.5,-1,1))^2)/((50*POWER(80,POWER(COS(PI()*MOD(Calculator!$B$31/Calculator!$F$16,1)),2))+$C64)^2+(1500*ABS(SIN(2*PI()*MOD(Calculator!$B$31/Calculator!$F$16,1)))*IF(MOD(Calculator!$B$31/Calculator!$F$16,1)&lt;0.5,-1,1))^2)))/(1-SQRT(((50*POWER(80,POWER(COS(PI()*MOD(Calculator!$B$31/Calculator!$F$16,1)),2))-$C64)^2+(1500*ABS(SIN(2*PI()*MOD(Calculator!$B$31/Calculator!$F$16,1)))*IF(MOD(Calculator!$B$31/Calculator!$F$16,1)&lt;0.5,-1,1))^2)/((50*POWER(80,POWER(COS(PI()*MOD(Calculator!$B$31/Calculator!$F$16,1)),2))+$C64)^2+(1500*ABS(SIN(2*PI()*MOD(Calculator!$B$31/Calculator!$F$16,1)))*IF(MOD(Calculator!$B$31/Calculator!$F$16,1)&lt;0.5,-1,1))^2))),2))</f>
        <v>—</v>
      </c>
      <c r="AG64" s="298" t="n">
        <f aca="false">IF(OR(Calculator!$E$17&lt;&gt;"YES",Calculator!$B$31&lt;Calculator!$G$17),"—",ROUND((1+SQRT(((50*POWER(80,POWER(COS(PI()*MOD(Calculator!$B$31/Calculator!$F$17,1)),2))-$C64)^2+(1500*ABS(SIN(2*PI()*MOD(Calculator!$B$31/Calculator!$F$17,1)))*IF(MOD(Calculator!$B$31/Calculator!$F$17,1)&lt;0.5,-1,1))^2)/((50*POWER(80,POWER(COS(PI()*MOD(Calculator!$B$31/Calculator!$F$17,1)),2))+$C64)^2+(1500*ABS(SIN(2*PI()*MOD(Calculator!$B$31/Calculator!$F$17,1)))*IF(MOD(Calculator!$B$31/Calculator!$F$17,1)&lt;0.5,-1,1))^2)))/(1-SQRT(((50*POWER(80,POWER(COS(PI()*MOD(Calculator!$B$31/Calculator!$F$17,1)),2))-$C64)^2+(1500*ABS(SIN(2*PI()*MOD(Calculator!$B$31/Calculator!$F$17,1)))*IF(MOD(Calculator!$B$31/Calculator!$F$17,1)&lt;0.5,-1,1))^2)/((50*POWER(80,POWER(COS(PI()*MOD(Calculator!$B$31/Calculator!$F$17,1)),2))+$C64)^2+(1500*ABS(SIN(2*PI()*MOD(Calculator!$B$31/Calculator!$F$17,1)))*IF(MOD(Calculator!$B$31/Calculator!$F$17,1)&lt;0.5,-1,1))^2))),2))</f>
        <v>14.52</v>
      </c>
      <c r="AH64" s="298" t="str">
        <f aca="false">IF(OR(Calculator!$E$18&lt;&gt;"YES",Calculator!$B$31&lt;Calculator!$G$18),"—",ROUND((1+SQRT(((50*POWER(80,POWER(COS(PI()*MOD(Calculator!$B$31/Calculator!$F$18,1)),2))-$C64)^2+(1500*ABS(SIN(2*PI()*MOD(Calculator!$B$31/Calculator!$F$18,1)))*IF(MOD(Calculator!$B$31/Calculator!$F$18,1)&lt;0.5,-1,1))^2)/((50*POWER(80,POWER(COS(PI()*MOD(Calculator!$B$31/Calculator!$F$18,1)),2))+$C64)^2+(1500*ABS(SIN(2*PI()*MOD(Calculator!$B$31/Calculator!$F$18,1)))*IF(MOD(Calculator!$B$31/Calculator!$F$18,1)&lt;0.5,-1,1))^2)))/(1-SQRT(((50*POWER(80,POWER(COS(PI()*MOD(Calculator!$B$31/Calculator!$F$18,1)),2))-$C64)^2+(1500*ABS(SIN(2*PI()*MOD(Calculator!$B$31/Calculator!$F$18,1)))*IF(MOD(Calculator!$B$31/Calculator!$F$18,1)&lt;0.5,-1,1))^2)/((50*POWER(80,POWER(COS(PI()*MOD(Calculator!$B$31/Calculator!$F$18,1)),2))+$C64)^2+(1500*ABS(SIN(2*PI()*MOD(Calculator!$B$31/Calculator!$F$18,1)))*IF(MOD(Calculator!$B$31/Calculator!$F$18,1)&lt;0.5,-1,1))^2))),2))</f>
        <v>—</v>
      </c>
      <c r="AI64" s="298" t="str">
        <f aca="false">IF(OR(Calculator!$E$19&lt;&gt;"YES",Calculator!$B$31&lt;Calculator!$G$19),"—",ROUND((1+SQRT(((50*POWER(80,POWER(COS(PI()*MOD(Calculator!$B$31/Calculator!$F$19,1)),2))-$C64)^2+(1500*ABS(SIN(2*PI()*MOD(Calculator!$B$31/Calculator!$F$19,1)))*IF(MOD(Calculator!$B$31/Calculator!$F$19,1)&lt;0.5,-1,1))^2)/((50*POWER(80,POWER(COS(PI()*MOD(Calculator!$B$31/Calculator!$F$19,1)),2))+$C64)^2+(1500*ABS(SIN(2*PI()*MOD(Calculator!$B$31/Calculator!$F$19,1)))*IF(MOD(Calculator!$B$31/Calculator!$F$19,1)&lt;0.5,-1,1))^2)))/(1-SQRT(((50*POWER(80,POWER(COS(PI()*MOD(Calculator!$B$31/Calculator!$F$19,1)),2))-$C64)^2+(1500*ABS(SIN(2*PI()*MOD(Calculator!$B$31/Calculator!$F$19,1)))*IF(MOD(Calculator!$B$31/Calculator!$F$19,1)&lt;0.5,-1,1))^2)/((50*POWER(80,POWER(COS(PI()*MOD(Calculator!$B$31/Calculator!$F$19,1)),2))+$C64)^2+(1500*ABS(SIN(2*PI()*MOD(Calculator!$B$31/Calculator!$F$19,1)))*IF(MOD(Calculator!$B$31/Calculator!$F$19,1)&lt;0.5,-1,1))^2))),2))</f>
        <v>—</v>
      </c>
      <c r="AJ64" s="298" t="str">
        <f aca="false">IF(OR(Calculator!$E$20&lt;&gt;"YES",Calculator!$B$31&lt;Calculator!$G$20),"—",ROUND((1+SQRT(((50*POWER(80,POWER(COS(PI()*MOD(Calculator!$B$31/Calculator!$F$20,1)),2))-$C64)^2+(1500*ABS(SIN(2*PI()*MOD(Calculator!$B$31/Calculator!$F$20,1)))*IF(MOD(Calculator!$B$31/Calculator!$F$20,1)&lt;0.5,-1,1))^2)/((50*POWER(80,POWER(COS(PI()*MOD(Calculator!$B$31/Calculator!$F$20,1)),2))+$C64)^2+(1500*ABS(SIN(2*PI()*MOD(Calculator!$B$31/Calculator!$F$20,1)))*IF(MOD(Calculator!$B$31/Calculator!$F$20,1)&lt;0.5,-1,1))^2)))/(1-SQRT(((50*POWER(80,POWER(COS(PI()*MOD(Calculator!$B$31/Calculator!$F$20,1)),2))-$C64)^2+(1500*ABS(SIN(2*PI()*MOD(Calculator!$B$31/Calculator!$F$20,1)))*IF(MOD(Calculator!$B$31/Calculator!$F$20,1)&lt;0.5,-1,1))^2)/((50*POWER(80,POWER(COS(PI()*MOD(Calculator!$B$31/Calculator!$F$20,1)),2))+$C64)^2+(1500*ABS(SIN(2*PI()*MOD(Calculator!$B$31/Calculator!$F$20,1)))*IF(MOD(Calculator!$B$31/Calculator!$F$20,1)&lt;0.5,-1,1))^2))),2))</f>
        <v>—</v>
      </c>
      <c r="AK64" s="298" t="str">
        <f aca="false">IF(OR(Calculator!$E$21&lt;&gt;"YES",Calculator!$B$31&lt;Calculator!$G$21),"—",ROUND((1+SQRT(((50*POWER(80,POWER(COS(PI()*MOD(Calculator!$B$31/Calculator!$F$21,1)),2))-$C64)^2+(1500*ABS(SIN(2*PI()*MOD(Calculator!$B$31/Calculator!$F$21,1)))*IF(MOD(Calculator!$B$31/Calculator!$F$21,1)&lt;0.5,-1,1))^2)/((50*POWER(80,POWER(COS(PI()*MOD(Calculator!$B$31/Calculator!$F$21,1)),2))+$C64)^2+(1500*ABS(SIN(2*PI()*MOD(Calculator!$B$31/Calculator!$F$21,1)))*IF(MOD(Calculator!$B$31/Calculator!$F$21,1)&lt;0.5,-1,1))^2)))/(1-SQRT(((50*POWER(80,POWER(COS(PI()*MOD(Calculator!$B$31/Calculator!$F$21,1)),2))-$C64)^2+(1500*ABS(SIN(2*PI()*MOD(Calculator!$B$31/Calculator!$F$21,1)))*IF(MOD(Calculator!$B$31/Calculator!$F$21,1)&lt;0.5,-1,1))^2)/((50*POWER(80,POWER(COS(PI()*MOD(Calculator!$B$31/Calculator!$F$21,1)),2))+$C64)^2+(1500*ABS(SIN(2*PI()*MOD(Calculator!$B$31/Calculator!$F$21,1)))*IF(MOD(Calculator!$B$31/Calculator!$F$21,1)&lt;0.5,-1,1))^2))),2))</f>
        <v>—</v>
      </c>
      <c r="AL64" s="298" t="str">
        <f aca="false">IF(OR(Calculator!$E$22&lt;&gt;"YES",Calculator!$B$31&lt;Calculator!$G$22),"—",ROUND((1+SQRT(((50*POWER(80,POWER(COS(PI()*MOD(Calculator!$B$31/Calculator!$F$22,1)),2))-$C64)^2+(1500*ABS(SIN(2*PI()*MOD(Calculator!$B$31/Calculator!$F$22,1)))*IF(MOD(Calculator!$B$31/Calculator!$F$22,1)&lt;0.5,-1,1))^2)/((50*POWER(80,POWER(COS(PI()*MOD(Calculator!$B$31/Calculator!$F$22,1)),2))+$C64)^2+(1500*ABS(SIN(2*PI()*MOD(Calculator!$B$31/Calculator!$F$22,1)))*IF(MOD(Calculator!$B$31/Calculator!$F$22,1)&lt;0.5,-1,1))^2)))/(1-SQRT(((50*POWER(80,POWER(COS(PI()*MOD(Calculator!$B$31/Calculator!$F$22,1)),2))-$C64)^2+(1500*ABS(SIN(2*PI()*MOD(Calculator!$B$31/Calculator!$F$22,1)))*IF(MOD(Calculator!$B$31/Calculator!$F$22,1)&lt;0.5,-1,1))^2)/((50*POWER(80,POWER(COS(PI()*MOD(Calculator!$B$31/Calculator!$F$22,1)),2))+$C64)^2+(1500*ABS(SIN(2*PI()*MOD(Calculator!$B$31/Calculator!$F$22,1)))*IF(MOD(Calculator!$B$31/Calculator!$F$22,1)&lt;0.5,-1,1))^2))),2))</f>
        <v>—</v>
      </c>
      <c r="AM64" s="293" t="n">
        <f aca="false">IFERROR(ROUND((IF(ISNUMBER(AB64),AB64,0)+IF(ISNUMBER(AC64),AC64,0)+IF(ISNUMBER(AD64),AD64,0)+IF(ISNUMBER(AE64),AE64,0)+IF(ISNUMBER(AF64),AF64,0)+IF(ISNUMBER(AG64),AG64,0)+IF(ISNUMBER(AH64),AH64,0)+IF(ISNUMBER(AI64),AI64,0)+IF(ISNUMBER(AJ64),AJ64,0)+IF(ISNUMBER(AK64),AK64,0)+IF(ISNUMBER(AL64),AL64,0))/(IF(ISNUMBER(AB64),1,0)+IF(ISNUMBER(AC64),1,0)+IF(ISNUMBER(AD64),1,0)+IF(ISNUMBER(AE64),1,0)+IF(ISNUMBER(AF64),1,0)+IF(ISNUMBER(AG64),1,0)+IF(ISNUMBER(AH64),1,0)+IF(ISNUMBER(AI64),1,0)+IF(ISNUMBER(AJ64),1,0)+IF(ISNUMBER(AK64),1,0)+IF(ISNUMBER(AL64),1,0)),4),"")</f>
        <v>16.395</v>
      </c>
      <c r="AN64" s="299" t="str">
        <f aca="false">IF(OR(Calculator!$E$12&lt;&gt;"YES",Calculator!$B$32&lt;Calculator!$G$12),"—",ROUND((1+SQRT(((50*POWER(80,POWER(COS(PI()*MOD(Calculator!$B$32/Calculator!$F$12,1)),2))-$C64)^2+(1500*ABS(SIN(2*PI()*MOD(Calculator!$B$32/Calculator!$F$12,1)))*IF(MOD(Calculator!$B$32/Calculator!$F$12,1)&lt;0.5,-1,1))^2)/((50*POWER(80,POWER(COS(PI()*MOD(Calculator!$B$32/Calculator!$F$12,1)),2))+$C64)^2+(1500*ABS(SIN(2*PI()*MOD(Calculator!$B$32/Calculator!$F$12,1)))*IF(MOD(Calculator!$B$32/Calculator!$F$12,1)&lt;0.5,-1,1))^2)))/(1-SQRT(((50*POWER(80,POWER(COS(PI()*MOD(Calculator!$B$32/Calculator!$F$12,1)),2))-$C64)^2+(1500*ABS(SIN(2*PI()*MOD(Calculator!$B$32/Calculator!$F$12,1)))*IF(MOD(Calculator!$B$32/Calculator!$F$12,1)&lt;0.5,-1,1))^2)/((50*POWER(80,POWER(COS(PI()*MOD(Calculator!$B$32/Calculator!$F$12,1)),2))+$C64)^2+(1500*ABS(SIN(2*PI()*MOD(Calculator!$B$32/Calculator!$F$12,1)))*IF(MOD(Calculator!$B$32/Calculator!$F$12,1)&lt;0.5,-1,1))^2))),2))</f>
        <v>—</v>
      </c>
      <c r="AO64" s="299" t="str">
        <f aca="false">IF(OR(Calculator!$E$13&lt;&gt;"YES",Calculator!$B$32&lt;Calculator!$G$13),"—",ROUND((1+SQRT(((50*POWER(80,POWER(COS(PI()*MOD(Calculator!$B$32/Calculator!$F$13,1)),2))-$C64)^2+(1500*ABS(SIN(2*PI()*MOD(Calculator!$B$32/Calculator!$F$13,1)))*IF(MOD(Calculator!$B$32/Calculator!$F$13,1)&lt;0.5,-1,1))^2)/((50*POWER(80,POWER(COS(PI()*MOD(Calculator!$B$32/Calculator!$F$13,1)),2))+$C64)^2+(1500*ABS(SIN(2*PI()*MOD(Calculator!$B$32/Calculator!$F$13,1)))*IF(MOD(Calculator!$B$32/Calculator!$F$13,1)&lt;0.5,-1,1))^2)))/(1-SQRT(((50*POWER(80,POWER(COS(PI()*MOD(Calculator!$B$32/Calculator!$F$13,1)),2))-$C64)^2+(1500*ABS(SIN(2*PI()*MOD(Calculator!$B$32/Calculator!$F$13,1)))*IF(MOD(Calculator!$B$32/Calculator!$F$13,1)&lt;0.5,-1,1))^2)/((50*POWER(80,POWER(COS(PI()*MOD(Calculator!$B$32/Calculator!$F$13,1)),2))+$C64)^2+(1500*ABS(SIN(2*PI()*MOD(Calculator!$B$32/Calculator!$F$13,1)))*IF(MOD(Calculator!$B$32/Calculator!$F$13,1)&lt;0.5,-1,1))^2))),2))</f>
        <v>—</v>
      </c>
      <c r="AP64" s="299" t="str">
        <f aca="false">IF(OR(Calculator!$E$14&lt;&gt;"YES",Calculator!$B$32&lt;Calculator!$G$14),"—",ROUND((1+SQRT(((50*POWER(80,POWER(COS(PI()*MOD(Calculator!$B$32/Calculator!$F$14,1)),2))-$C64)^2+(1500*ABS(SIN(2*PI()*MOD(Calculator!$B$32/Calculator!$F$14,1)))*IF(MOD(Calculator!$B$32/Calculator!$F$14,1)&lt;0.5,-1,1))^2)/((50*POWER(80,POWER(COS(PI()*MOD(Calculator!$B$32/Calculator!$F$14,1)),2))+$C64)^2+(1500*ABS(SIN(2*PI()*MOD(Calculator!$B$32/Calculator!$F$14,1)))*IF(MOD(Calculator!$B$32/Calculator!$F$14,1)&lt;0.5,-1,1))^2)))/(1-SQRT(((50*POWER(80,POWER(COS(PI()*MOD(Calculator!$B$32/Calculator!$F$14,1)),2))-$C64)^2+(1500*ABS(SIN(2*PI()*MOD(Calculator!$B$32/Calculator!$F$14,1)))*IF(MOD(Calculator!$B$32/Calculator!$F$14,1)&lt;0.5,-1,1))^2)/((50*POWER(80,POWER(COS(PI()*MOD(Calculator!$B$32/Calculator!$F$14,1)),2))+$C64)^2+(1500*ABS(SIN(2*PI()*MOD(Calculator!$B$32/Calculator!$F$14,1)))*IF(MOD(Calculator!$B$32/Calculator!$F$14,1)&lt;0.5,-1,1))^2))),2))</f>
        <v>—</v>
      </c>
      <c r="AQ64" s="299" t="n">
        <f aca="false">IF(OR(Calculator!$E$15&lt;&gt;"YES",Calculator!$B$32&lt;Calculator!$G$15),"—",ROUND((1+SQRT(((50*POWER(80,POWER(COS(PI()*MOD(Calculator!$B$32/Calculator!$F$15,1)),2))-$C64)^2+(1500*ABS(SIN(2*PI()*MOD(Calculator!$B$32/Calculator!$F$15,1)))*IF(MOD(Calculator!$B$32/Calculator!$F$15,1)&lt;0.5,-1,1))^2)/((50*POWER(80,POWER(COS(PI()*MOD(Calculator!$B$32/Calculator!$F$15,1)),2))+$C64)^2+(1500*ABS(SIN(2*PI()*MOD(Calculator!$B$32/Calculator!$F$15,1)))*IF(MOD(Calculator!$B$32/Calculator!$F$15,1)&lt;0.5,-1,1))^2)))/(1-SQRT(((50*POWER(80,POWER(COS(PI()*MOD(Calculator!$B$32/Calculator!$F$15,1)),2))-$C64)^2+(1500*ABS(SIN(2*PI()*MOD(Calculator!$B$32/Calculator!$F$15,1)))*IF(MOD(Calculator!$B$32/Calculator!$F$15,1)&lt;0.5,-1,1))^2)/((50*POWER(80,POWER(COS(PI()*MOD(Calculator!$B$32/Calculator!$F$15,1)),2))+$C64)^2+(1500*ABS(SIN(2*PI()*MOD(Calculator!$B$32/Calculator!$F$15,1)))*IF(MOD(Calculator!$B$32/Calculator!$F$15,1)&lt;0.5,-1,1))^2))),2))</f>
        <v>2.5</v>
      </c>
      <c r="AR64" s="299" t="str">
        <f aca="false">IF(OR(Calculator!$E$16&lt;&gt;"YES",Calculator!$B$32&lt;Calculator!$G$16),"—",ROUND((1+SQRT(((50*POWER(80,POWER(COS(PI()*MOD(Calculator!$B$32/Calculator!$F$16,1)),2))-$C64)^2+(1500*ABS(SIN(2*PI()*MOD(Calculator!$B$32/Calculator!$F$16,1)))*IF(MOD(Calculator!$B$32/Calculator!$F$16,1)&lt;0.5,-1,1))^2)/((50*POWER(80,POWER(COS(PI()*MOD(Calculator!$B$32/Calculator!$F$16,1)),2))+$C64)^2+(1500*ABS(SIN(2*PI()*MOD(Calculator!$B$32/Calculator!$F$16,1)))*IF(MOD(Calculator!$B$32/Calculator!$F$16,1)&lt;0.5,-1,1))^2)))/(1-SQRT(((50*POWER(80,POWER(COS(PI()*MOD(Calculator!$B$32/Calculator!$F$16,1)),2))-$C64)^2+(1500*ABS(SIN(2*PI()*MOD(Calculator!$B$32/Calculator!$F$16,1)))*IF(MOD(Calculator!$B$32/Calculator!$F$16,1)&lt;0.5,-1,1))^2)/((50*POWER(80,POWER(COS(PI()*MOD(Calculator!$B$32/Calculator!$F$16,1)),2))+$C64)^2+(1500*ABS(SIN(2*PI()*MOD(Calculator!$B$32/Calculator!$F$16,1)))*IF(MOD(Calculator!$B$32/Calculator!$F$16,1)&lt;0.5,-1,1))^2))),2))</f>
        <v>—</v>
      </c>
      <c r="AS64" s="299" t="n">
        <f aca="false">IF(OR(Calculator!$E$17&lt;&gt;"YES",Calculator!$B$32&lt;Calculator!$G$17),"—",ROUND((1+SQRT(((50*POWER(80,POWER(COS(PI()*MOD(Calculator!$B$32/Calculator!$F$17,1)),2))-$C64)^2+(1500*ABS(SIN(2*PI()*MOD(Calculator!$B$32/Calculator!$F$17,1)))*IF(MOD(Calculator!$B$32/Calculator!$F$17,1)&lt;0.5,-1,1))^2)/((50*POWER(80,POWER(COS(PI()*MOD(Calculator!$B$32/Calculator!$F$17,1)),2))+$C64)^2+(1500*ABS(SIN(2*PI()*MOD(Calculator!$B$32/Calculator!$F$17,1)))*IF(MOD(Calculator!$B$32/Calculator!$F$17,1)&lt;0.5,-1,1))^2)))/(1-SQRT(((50*POWER(80,POWER(COS(PI()*MOD(Calculator!$B$32/Calculator!$F$17,1)),2))-$C64)^2+(1500*ABS(SIN(2*PI()*MOD(Calculator!$B$32/Calculator!$F$17,1)))*IF(MOD(Calculator!$B$32/Calculator!$F$17,1)&lt;0.5,-1,1))^2)/((50*POWER(80,POWER(COS(PI()*MOD(Calculator!$B$32/Calculator!$F$17,1)),2))+$C64)^2+(1500*ABS(SIN(2*PI()*MOD(Calculator!$B$32/Calculator!$F$17,1)))*IF(MOD(Calculator!$B$32/Calculator!$F$17,1)&lt;0.5,-1,1))^2))),2))</f>
        <v>15.22</v>
      </c>
      <c r="AT64" s="299" t="str">
        <f aca="false">IF(OR(Calculator!$E$18&lt;&gt;"YES",Calculator!$B$32&lt;Calculator!$G$18),"—",ROUND((1+SQRT(((50*POWER(80,POWER(COS(PI()*MOD(Calculator!$B$32/Calculator!$F$18,1)),2))-$C64)^2+(1500*ABS(SIN(2*PI()*MOD(Calculator!$B$32/Calculator!$F$18,1)))*IF(MOD(Calculator!$B$32/Calculator!$F$18,1)&lt;0.5,-1,1))^2)/((50*POWER(80,POWER(COS(PI()*MOD(Calculator!$B$32/Calculator!$F$18,1)),2))+$C64)^2+(1500*ABS(SIN(2*PI()*MOD(Calculator!$B$32/Calculator!$F$18,1)))*IF(MOD(Calculator!$B$32/Calculator!$F$18,1)&lt;0.5,-1,1))^2)))/(1-SQRT(((50*POWER(80,POWER(COS(PI()*MOD(Calculator!$B$32/Calculator!$F$18,1)),2))-$C64)^2+(1500*ABS(SIN(2*PI()*MOD(Calculator!$B$32/Calculator!$F$18,1)))*IF(MOD(Calculator!$B$32/Calculator!$F$18,1)&lt;0.5,-1,1))^2)/((50*POWER(80,POWER(COS(PI()*MOD(Calculator!$B$32/Calculator!$F$18,1)),2))+$C64)^2+(1500*ABS(SIN(2*PI()*MOD(Calculator!$B$32/Calculator!$F$18,1)))*IF(MOD(Calculator!$B$32/Calculator!$F$18,1)&lt;0.5,-1,1))^2))),2))</f>
        <v>—</v>
      </c>
      <c r="AU64" s="299" t="str">
        <f aca="false">IF(OR(Calculator!$E$19&lt;&gt;"YES",Calculator!$B$32&lt;Calculator!$G$19),"—",ROUND((1+SQRT(((50*POWER(80,POWER(COS(PI()*MOD(Calculator!$B$32/Calculator!$F$19,1)),2))-$C64)^2+(1500*ABS(SIN(2*PI()*MOD(Calculator!$B$32/Calculator!$F$19,1)))*IF(MOD(Calculator!$B$32/Calculator!$F$19,1)&lt;0.5,-1,1))^2)/((50*POWER(80,POWER(COS(PI()*MOD(Calculator!$B$32/Calculator!$F$19,1)),2))+$C64)^2+(1500*ABS(SIN(2*PI()*MOD(Calculator!$B$32/Calculator!$F$19,1)))*IF(MOD(Calculator!$B$32/Calculator!$F$19,1)&lt;0.5,-1,1))^2)))/(1-SQRT(((50*POWER(80,POWER(COS(PI()*MOD(Calculator!$B$32/Calculator!$F$19,1)),2))-$C64)^2+(1500*ABS(SIN(2*PI()*MOD(Calculator!$B$32/Calculator!$F$19,1)))*IF(MOD(Calculator!$B$32/Calculator!$F$19,1)&lt;0.5,-1,1))^2)/((50*POWER(80,POWER(COS(PI()*MOD(Calculator!$B$32/Calculator!$F$19,1)),2))+$C64)^2+(1500*ABS(SIN(2*PI()*MOD(Calculator!$B$32/Calculator!$F$19,1)))*IF(MOD(Calculator!$B$32/Calculator!$F$19,1)&lt;0.5,-1,1))^2))),2))</f>
        <v>—</v>
      </c>
      <c r="AV64" s="299" t="str">
        <f aca="false">IF(OR(Calculator!$E$20&lt;&gt;"YES",Calculator!$B$32&lt;Calculator!$G$20),"—",ROUND((1+SQRT(((50*POWER(80,POWER(COS(PI()*MOD(Calculator!$B$32/Calculator!$F$20,1)),2))-$C64)^2+(1500*ABS(SIN(2*PI()*MOD(Calculator!$B$32/Calculator!$F$20,1)))*IF(MOD(Calculator!$B$32/Calculator!$F$20,1)&lt;0.5,-1,1))^2)/((50*POWER(80,POWER(COS(PI()*MOD(Calculator!$B$32/Calculator!$F$20,1)),2))+$C64)^2+(1500*ABS(SIN(2*PI()*MOD(Calculator!$B$32/Calculator!$F$20,1)))*IF(MOD(Calculator!$B$32/Calculator!$F$20,1)&lt;0.5,-1,1))^2)))/(1-SQRT(((50*POWER(80,POWER(COS(PI()*MOD(Calculator!$B$32/Calculator!$F$20,1)),2))-$C64)^2+(1500*ABS(SIN(2*PI()*MOD(Calculator!$B$32/Calculator!$F$20,1)))*IF(MOD(Calculator!$B$32/Calculator!$F$20,1)&lt;0.5,-1,1))^2)/((50*POWER(80,POWER(COS(PI()*MOD(Calculator!$B$32/Calculator!$F$20,1)),2))+$C64)^2+(1500*ABS(SIN(2*PI()*MOD(Calculator!$B$32/Calculator!$F$20,1)))*IF(MOD(Calculator!$B$32/Calculator!$F$20,1)&lt;0.5,-1,1))^2))),2))</f>
        <v>—</v>
      </c>
      <c r="AW64" s="299" t="str">
        <f aca="false">IF(OR(Calculator!$E$21&lt;&gt;"YES",Calculator!$B$32&lt;Calculator!$G$21),"—",ROUND((1+SQRT(((50*POWER(80,POWER(COS(PI()*MOD(Calculator!$B$32/Calculator!$F$21,1)),2))-$C64)^2+(1500*ABS(SIN(2*PI()*MOD(Calculator!$B$32/Calculator!$F$21,1)))*IF(MOD(Calculator!$B$32/Calculator!$F$21,1)&lt;0.5,-1,1))^2)/((50*POWER(80,POWER(COS(PI()*MOD(Calculator!$B$32/Calculator!$F$21,1)),2))+$C64)^2+(1500*ABS(SIN(2*PI()*MOD(Calculator!$B$32/Calculator!$F$21,1)))*IF(MOD(Calculator!$B$32/Calculator!$F$21,1)&lt;0.5,-1,1))^2)))/(1-SQRT(((50*POWER(80,POWER(COS(PI()*MOD(Calculator!$B$32/Calculator!$F$21,1)),2))-$C64)^2+(1500*ABS(SIN(2*PI()*MOD(Calculator!$B$32/Calculator!$F$21,1)))*IF(MOD(Calculator!$B$32/Calculator!$F$21,1)&lt;0.5,-1,1))^2)/((50*POWER(80,POWER(COS(PI()*MOD(Calculator!$B$32/Calculator!$F$21,1)),2))+$C64)^2+(1500*ABS(SIN(2*PI()*MOD(Calculator!$B$32/Calculator!$F$21,1)))*IF(MOD(Calculator!$B$32/Calculator!$F$21,1)&lt;0.5,-1,1))^2))),2))</f>
        <v>—</v>
      </c>
      <c r="AX64" s="299" t="str">
        <f aca="false">IF(OR(Calculator!$E$22&lt;&gt;"YES",Calculator!$B$32&lt;Calculator!$G$22),"—",ROUND((1+SQRT(((50*POWER(80,POWER(COS(PI()*MOD(Calculator!$B$32/Calculator!$F$22,1)),2))-$C64)^2+(1500*ABS(SIN(2*PI()*MOD(Calculator!$B$32/Calculator!$F$22,1)))*IF(MOD(Calculator!$B$32/Calculator!$F$22,1)&lt;0.5,-1,1))^2)/((50*POWER(80,POWER(COS(PI()*MOD(Calculator!$B$32/Calculator!$F$22,1)),2))+$C64)^2+(1500*ABS(SIN(2*PI()*MOD(Calculator!$B$32/Calculator!$F$22,1)))*IF(MOD(Calculator!$B$32/Calculator!$F$22,1)&lt;0.5,-1,1))^2)))/(1-SQRT(((50*POWER(80,POWER(COS(PI()*MOD(Calculator!$B$32/Calculator!$F$22,1)),2))-$C64)^2+(1500*ABS(SIN(2*PI()*MOD(Calculator!$B$32/Calculator!$F$22,1)))*IF(MOD(Calculator!$B$32/Calculator!$F$22,1)&lt;0.5,-1,1))^2)/((50*POWER(80,POWER(COS(PI()*MOD(Calculator!$B$32/Calculator!$F$22,1)),2))+$C64)^2+(1500*ABS(SIN(2*PI()*MOD(Calculator!$B$32/Calculator!$F$22,1)))*IF(MOD(Calculator!$B$32/Calculator!$F$22,1)&lt;0.5,-1,1))^2))),2))</f>
        <v>—</v>
      </c>
      <c r="AY64" s="293" t="n">
        <f aca="false">IFERROR(ROUND((IF(ISNUMBER(AN64),AN64,0)+IF(ISNUMBER(AO64),AO64,0)+IF(ISNUMBER(AP64),AP64,0)+IF(ISNUMBER(AQ64),AQ64,0)+IF(ISNUMBER(AR64),AR64,0)+IF(ISNUMBER(AS64),AS64,0)+IF(ISNUMBER(AT64),AT64,0)+IF(ISNUMBER(AU64),AU64,0)+IF(ISNUMBER(AV64),AV64,0)+IF(ISNUMBER(AW64),AW64,0)+IF(ISNUMBER(AX64),AX64,0))/(IF(ISNUMBER(AN64),1,0)+IF(ISNUMBER(AO64),1,0)+IF(ISNUMBER(AP64),1,0)+IF(ISNUMBER(AQ64),1,0)+IF(ISNUMBER(AR64),1,0)+IF(ISNUMBER(AS64),1,0)+IF(ISNUMBER(AT64),1,0)+IF(ISNUMBER(AU64),1,0)+IF(ISNUMBER(AV64),1,0)+IF(ISNUMBER(AW64),1,0)+IF(ISNUMBER(AX64),1,0)),4),"")</f>
        <v>8.86</v>
      </c>
      <c r="AZ64" s="299" t="str">
        <f aca="false">IF(OR(Calculator!$E$12&lt;&gt;"YES",Calculator!$B$33&lt;Calculator!$G$12),"—",ROUND((1+SQRT(((50*POWER(80,POWER(COS(PI()*MOD(Calculator!$B$33/Calculator!$F$12,1)),2))-$C64)^2+(1500*ABS(SIN(2*PI()*MOD(Calculator!$B$33/Calculator!$F$12,1)))*IF(MOD(Calculator!$B$33/Calculator!$F$12,1)&lt;0.5,-1,1))^2)/((50*POWER(80,POWER(COS(PI()*MOD(Calculator!$B$33/Calculator!$F$12,1)),2))+$C64)^2+(1500*ABS(SIN(2*PI()*MOD(Calculator!$B$33/Calculator!$F$12,1)))*IF(MOD(Calculator!$B$33/Calculator!$F$12,1)&lt;0.5,-1,1))^2)))/(1-SQRT(((50*POWER(80,POWER(COS(PI()*MOD(Calculator!$B$33/Calculator!$F$12,1)),2))-$C64)^2+(1500*ABS(SIN(2*PI()*MOD(Calculator!$B$33/Calculator!$F$12,1)))*IF(MOD(Calculator!$B$33/Calculator!$F$12,1)&lt;0.5,-1,1))^2)/((50*POWER(80,POWER(COS(PI()*MOD(Calculator!$B$33/Calculator!$F$12,1)),2))+$C64)^2+(1500*ABS(SIN(2*PI()*MOD(Calculator!$B$33/Calculator!$F$12,1)))*IF(MOD(Calculator!$B$33/Calculator!$F$12,1)&lt;0.5,-1,1))^2))),2))</f>
        <v>—</v>
      </c>
      <c r="BA64" s="299" t="str">
        <f aca="false">IF(OR(Calculator!$E$13&lt;&gt;"YES",Calculator!$B$33&lt;Calculator!$G$13),"—",ROUND((1+SQRT(((50*POWER(80,POWER(COS(PI()*MOD(Calculator!$B$33/Calculator!$F$13,1)),2))-$C64)^2+(1500*ABS(SIN(2*PI()*MOD(Calculator!$B$33/Calculator!$F$13,1)))*IF(MOD(Calculator!$B$33/Calculator!$F$13,1)&lt;0.5,-1,1))^2)/((50*POWER(80,POWER(COS(PI()*MOD(Calculator!$B$33/Calculator!$F$13,1)),2))+$C64)^2+(1500*ABS(SIN(2*PI()*MOD(Calculator!$B$33/Calculator!$F$13,1)))*IF(MOD(Calculator!$B$33/Calculator!$F$13,1)&lt;0.5,-1,1))^2)))/(1-SQRT(((50*POWER(80,POWER(COS(PI()*MOD(Calculator!$B$33/Calculator!$F$13,1)),2))-$C64)^2+(1500*ABS(SIN(2*PI()*MOD(Calculator!$B$33/Calculator!$F$13,1)))*IF(MOD(Calculator!$B$33/Calculator!$F$13,1)&lt;0.5,-1,1))^2)/((50*POWER(80,POWER(COS(PI()*MOD(Calculator!$B$33/Calculator!$F$13,1)),2))+$C64)^2+(1500*ABS(SIN(2*PI()*MOD(Calculator!$B$33/Calculator!$F$13,1)))*IF(MOD(Calculator!$B$33/Calculator!$F$13,1)&lt;0.5,-1,1))^2))),2))</f>
        <v>—</v>
      </c>
      <c r="BB64" s="299" t="str">
        <f aca="false">IF(OR(Calculator!$E$14&lt;&gt;"YES",Calculator!$B$33&lt;Calculator!$G$14),"—",ROUND((1+SQRT(((50*POWER(80,POWER(COS(PI()*MOD(Calculator!$B$33/Calculator!$F$14,1)),2))-$C64)^2+(1500*ABS(SIN(2*PI()*MOD(Calculator!$B$33/Calculator!$F$14,1)))*IF(MOD(Calculator!$B$33/Calculator!$F$14,1)&lt;0.5,-1,1))^2)/((50*POWER(80,POWER(COS(PI()*MOD(Calculator!$B$33/Calculator!$F$14,1)),2))+$C64)^2+(1500*ABS(SIN(2*PI()*MOD(Calculator!$B$33/Calculator!$F$14,1)))*IF(MOD(Calculator!$B$33/Calculator!$F$14,1)&lt;0.5,-1,1))^2)))/(1-SQRT(((50*POWER(80,POWER(COS(PI()*MOD(Calculator!$B$33/Calculator!$F$14,1)),2))-$C64)^2+(1500*ABS(SIN(2*PI()*MOD(Calculator!$B$33/Calculator!$F$14,1)))*IF(MOD(Calculator!$B$33/Calculator!$F$14,1)&lt;0.5,-1,1))^2)/((50*POWER(80,POWER(COS(PI()*MOD(Calculator!$B$33/Calculator!$F$14,1)),2))+$C64)^2+(1500*ABS(SIN(2*PI()*MOD(Calculator!$B$33/Calculator!$F$14,1)))*IF(MOD(Calculator!$B$33/Calculator!$F$14,1)&lt;0.5,-1,1))^2))),2))</f>
        <v>—</v>
      </c>
      <c r="BC64" s="299" t="n">
        <f aca="false">IF(OR(Calculator!$E$15&lt;&gt;"YES",Calculator!$B$33&lt;Calculator!$G$15),"—",ROUND((1+SQRT(((50*POWER(80,POWER(COS(PI()*MOD(Calculator!$B$33/Calculator!$F$15,1)),2))-$C64)^2+(1500*ABS(SIN(2*PI()*MOD(Calculator!$B$33/Calculator!$F$15,1)))*IF(MOD(Calculator!$B$33/Calculator!$F$15,1)&lt;0.5,-1,1))^2)/((50*POWER(80,POWER(COS(PI()*MOD(Calculator!$B$33/Calculator!$F$15,1)),2))+$C64)^2+(1500*ABS(SIN(2*PI()*MOD(Calculator!$B$33/Calculator!$F$15,1)))*IF(MOD(Calculator!$B$33/Calculator!$F$15,1)&lt;0.5,-1,1))^2)))/(1-SQRT(((50*POWER(80,POWER(COS(PI()*MOD(Calculator!$B$33/Calculator!$F$15,1)),2))-$C64)^2+(1500*ABS(SIN(2*PI()*MOD(Calculator!$B$33/Calculator!$F$15,1)))*IF(MOD(Calculator!$B$33/Calculator!$F$15,1)&lt;0.5,-1,1))^2)/((50*POWER(80,POWER(COS(PI()*MOD(Calculator!$B$33/Calculator!$F$15,1)),2))+$C64)^2+(1500*ABS(SIN(2*PI()*MOD(Calculator!$B$33/Calculator!$F$15,1)))*IF(MOD(Calculator!$B$33/Calculator!$F$15,1)&lt;0.5,-1,1))^2))),2))</f>
        <v>2.63</v>
      </c>
      <c r="BD64" s="299" t="str">
        <f aca="false">IF(OR(Calculator!$E$16&lt;&gt;"YES",Calculator!$B$33&lt;Calculator!$G$16),"—",ROUND((1+SQRT(((50*POWER(80,POWER(COS(PI()*MOD(Calculator!$B$33/Calculator!$F$16,1)),2))-$C64)^2+(1500*ABS(SIN(2*PI()*MOD(Calculator!$B$33/Calculator!$F$16,1)))*IF(MOD(Calculator!$B$33/Calculator!$F$16,1)&lt;0.5,-1,1))^2)/((50*POWER(80,POWER(COS(PI()*MOD(Calculator!$B$33/Calculator!$F$16,1)),2))+$C64)^2+(1500*ABS(SIN(2*PI()*MOD(Calculator!$B$33/Calculator!$F$16,1)))*IF(MOD(Calculator!$B$33/Calculator!$F$16,1)&lt;0.5,-1,1))^2)))/(1-SQRT(((50*POWER(80,POWER(COS(PI()*MOD(Calculator!$B$33/Calculator!$F$16,1)),2))-$C64)^2+(1500*ABS(SIN(2*PI()*MOD(Calculator!$B$33/Calculator!$F$16,1)))*IF(MOD(Calculator!$B$33/Calculator!$F$16,1)&lt;0.5,-1,1))^2)/((50*POWER(80,POWER(COS(PI()*MOD(Calculator!$B$33/Calculator!$F$16,1)),2))+$C64)^2+(1500*ABS(SIN(2*PI()*MOD(Calculator!$B$33/Calculator!$F$16,1)))*IF(MOD(Calculator!$B$33/Calculator!$F$16,1)&lt;0.5,-1,1))^2))),2))</f>
        <v>—</v>
      </c>
      <c r="BE64" s="299" t="n">
        <f aca="false">IF(OR(Calculator!$E$17&lt;&gt;"YES",Calculator!$B$33&lt;Calculator!$G$17),"—",ROUND((1+SQRT(((50*POWER(80,POWER(COS(PI()*MOD(Calculator!$B$33/Calculator!$F$17,1)),2))-$C64)^2+(1500*ABS(SIN(2*PI()*MOD(Calculator!$B$33/Calculator!$F$17,1)))*IF(MOD(Calculator!$B$33/Calculator!$F$17,1)&lt;0.5,-1,1))^2)/((50*POWER(80,POWER(COS(PI()*MOD(Calculator!$B$33/Calculator!$F$17,1)),2))+$C64)^2+(1500*ABS(SIN(2*PI()*MOD(Calculator!$B$33/Calculator!$F$17,1)))*IF(MOD(Calculator!$B$33/Calculator!$F$17,1)&lt;0.5,-1,1))^2)))/(1-SQRT(((50*POWER(80,POWER(COS(PI()*MOD(Calculator!$B$33/Calculator!$F$17,1)),2))-$C64)^2+(1500*ABS(SIN(2*PI()*MOD(Calculator!$B$33/Calculator!$F$17,1)))*IF(MOD(Calculator!$B$33/Calculator!$F$17,1)&lt;0.5,-1,1))^2)/((50*POWER(80,POWER(COS(PI()*MOD(Calculator!$B$33/Calculator!$F$17,1)),2))+$C64)^2+(1500*ABS(SIN(2*PI()*MOD(Calculator!$B$33/Calculator!$F$17,1)))*IF(MOD(Calculator!$B$33/Calculator!$F$17,1)&lt;0.5,-1,1))^2))),2))</f>
        <v>16.73</v>
      </c>
      <c r="BF64" s="299" t="str">
        <f aca="false">IF(OR(Calculator!$E$18&lt;&gt;"YES",Calculator!$B$33&lt;Calculator!$G$18),"—",ROUND((1+SQRT(((50*POWER(80,POWER(COS(PI()*MOD(Calculator!$B$33/Calculator!$F$18,1)),2))-$C64)^2+(1500*ABS(SIN(2*PI()*MOD(Calculator!$B$33/Calculator!$F$18,1)))*IF(MOD(Calculator!$B$33/Calculator!$F$18,1)&lt;0.5,-1,1))^2)/((50*POWER(80,POWER(COS(PI()*MOD(Calculator!$B$33/Calculator!$F$18,1)),2))+$C64)^2+(1500*ABS(SIN(2*PI()*MOD(Calculator!$B$33/Calculator!$F$18,1)))*IF(MOD(Calculator!$B$33/Calculator!$F$18,1)&lt;0.5,-1,1))^2)))/(1-SQRT(((50*POWER(80,POWER(COS(PI()*MOD(Calculator!$B$33/Calculator!$F$18,1)),2))-$C64)^2+(1500*ABS(SIN(2*PI()*MOD(Calculator!$B$33/Calculator!$F$18,1)))*IF(MOD(Calculator!$B$33/Calculator!$F$18,1)&lt;0.5,-1,1))^2)/((50*POWER(80,POWER(COS(PI()*MOD(Calculator!$B$33/Calculator!$F$18,1)),2))+$C64)^2+(1500*ABS(SIN(2*PI()*MOD(Calculator!$B$33/Calculator!$F$18,1)))*IF(MOD(Calculator!$B$33/Calculator!$F$18,1)&lt;0.5,-1,1))^2))),2))</f>
        <v>—</v>
      </c>
      <c r="BG64" s="299" t="str">
        <f aca="false">IF(OR(Calculator!$E$19&lt;&gt;"YES",Calculator!$B$33&lt;Calculator!$G$19),"—",ROUND((1+SQRT(((50*POWER(80,POWER(COS(PI()*MOD(Calculator!$B$33/Calculator!$F$19,1)),2))-$C64)^2+(1500*ABS(SIN(2*PI()*MOD(Calculator!$B$33/Calculator!$F$19,1)))*IF(MOD(Calculator!$B$33/Calculator!$F$19,1)&lt;0.5,-1,1))^2)/((50*POWER(80,POWER(COS(PI()*MOD(Calculator!$B$33/Calculator!$F$19,1)),2))+$C64)^2+(1500*ABS(SIN(2*PI()*MOD(Calculator!$B$33/Calculator!$F$19,1)))*IF(MOD(Calculator!$B$33/Calculator!$F$19,1)&lt;0.5,-1,1))^2)))/(1-SQRT(((50*POWER(80,POWER(COS(PI()*MOD(Calculator!$B$33/Calculator!$F$19,1)),2))-$C64)^2+(1500*ABS(SIN(2*PI()*MOD(Calculator!$B$33/Calculator!$F$19,1)))*IF(MOD(Calculator!$B$33/Calculator!$F$19,1)&lt;0.5,-1,1))^2)/((50*POWER(80,POWER(COS(PI()*MOD(Calculator!$B$33/Calculator!$F$19,1)),2))+$C64)^2+(1500*ABS(SIN(2*PI()*MOD(Calculator!$B$33/Calculator!$F$19,1)))*IF(MOD(Calculator!$B$33/Calculator!$F$19,1)&lt;0.5,-1,1))^2))),2))</f>
        <v>—</v>
      </c>
      <c r="BH64" s="299" t="str">
        <f aca="false">IF(OR(Calculator!$E$20&lt;&gt;"YES",Calculator!$B$33&lt;Calculator!$G$20),"—",ROUND((1+SQRT(((50*POWER(80,POWER(COS(PI()*MOD(Calculator!$B$33/Calculator!$F$20,1)),2))-$C64)^2+(1500*ABS(SIN(2*PI()*MOD(Calculator!$B$33/Calculator!$F$20,1)))*IF(MOD(Calculator!$B$33/Calculator!$F$20,1)&lt;0.5,-1,1))^2)/((50*POWER(80,POWER(COS(PI()*MOD(Calculator!$B$33/Calculator!$F$20,1)),2))+$C64)^2+(1500*ABS(SIN(2*PI()*MOD(Calculator!$B$33/Calculator!$F$20,1)))*IF(MOD(Calculator!$B$33/Calculator!$F$20,1)&lt;0.5,-1,1))^2)))/(1-SQRT(((50*POWER(80,POWER(COS(PI()*MOD(Calculator!$B$33/Calculator!$F$20,1)),2))-$C64)^2+(1500*ABS(SIN(2*PI()*MOD(Calculator!$B$33/Calculator!$F$20,1)))*IF(MOD(Calculator!$B$33/Calculator!$F$20,1)&lt;0.5,-1,1))^2)/((50*POWER(80,POWER(COS(PI()*MOD(Calculator!$B$33/Calculator!$F$20,1)),2))+$C64)^2+(1500*ABS(SIN(2*PI()*MOD(Calculator!$B$33/Calculator!$F$20,1)))*IF(MOD(Calculator!$B$33/Calculator!$F$20,1)&lt;0.5,-1,1))^2))),2))</f>
        <v>—</v>
      </c>
      <c r="BI64" s="299" t="str">
        <f aca="false">IF(OR(Calculator!$E$21&lt;&gt;"YES",Calculator!$B$33&lt;Calculator!$G$21),"—",ROUND((1+SQRT(((50*POWER(80,POWER(COS(PI()*MOD(Calculator!$B$33/Calculator!$F$21,1)),2))-$C64)^2+(1500*ABS(SIN(2*PI()*MOD(Calculator!$B$33/Calculator!$F$21,1)))*IF(MOD(Calculator!$B$33/Calculator!$F$21,1)&lt;0.5,-1,1))^2)/((50*POWER(80,POWER(COS(PI()*MOD(Calculator!$B$33/Calculator!$F$21,1)),2))+$C64)^2+(1500*ABS(SIN(2*PI()*MOD(Calculator!$B$33/Calculator!$F$21,1)))*IF(MOD(Calculator!$B$33/Calculator!$F$21,1)&lt;0.5,-1,1))^2)))/(1-SQRT(((50*POWER(80,POWER(COS(PI()*MOD(Calculator!$B$33/Calculator!$F$21,1)),2))-$C64)^2+(1500*ABS(SIN(2*PI()*MOD(Calculator!$B$33/Calculator!$F$21,1)))*IF(MOD(Calculator!$B$33/Calculator!$F$21,1)&lt;0.5,-1,1))^2)/((50*POWER(80,POWER(COS(PI()*MOD(Calculator!$B$33/Calculator!$F$21,1)),2))+$C64)^2+(1500*ABS(SIN(2*PI()*MOD(Calculator!$B$33/Calculator!$F$21,1)))*IF(MOD(Calculator!$B$33/Calculator!$F$21,1)&lt;0.5,-1,1))^2))),2))</f>
        <v>—</v>
      </c>
      <c r="BJ64" s="299" t="str">
        <f aca="false">IF(OR(Calculator!$E$22&lt;&gt;"YES",Calculator!$B$33&lt;Calculator!$G$22),"—",ROUND((1+SQRT(((50*POWER(80,POWER(COS(PI()*MOD(Calculator!$B$33/Calculator!$F$22,1)),2))-$C64)^2+(1500*ABS(SIN(2*PI()*MOD(Calculator!$B$33/Calculator!$F$22,1)))*IF(MOD(Calculator!$B$33/Calculator!$F$22,1)&lt;0.5,-1,1))^2)/((50*POWER(80,POWER(COS(PI()*MOD(Calculator!$B$33/Calculator!$F$22,1)),2))+$C64)^2+(1500*ABS(SIN(2*PI()*MOD(Calculator!$B$33/Calculator!$F$22,1)))*IF(MOD(Calculator!$B$33/Calculator!$F$22,1)&lt;0.5,-1,1))^2)))/(1-SQRT(((50*POWER(80,POWER(COS(PI()*MOD(Calculator!$B$33/Calculator!$F$22,1)),2))-$C64)^2+(1500*ABS(SIN(2*PI()*MOD(Calculator!$B$33/Calculator!$F$22,1)))*IF(MOD(Calculator!$B$33/Calculator!$F$22,1)&lt;0.5,-1,1))^2)/((50*POWER(80,POWER(COS(PI()*MOD(Calculator!$B$33/Calculator!$F$22,1)),2))+$C64)^2+(1500*ABS(SIN(2*PI()*MOD(Calculator!$B$33/Calculator!$F$22,1)))*IF(MOD(Calculator!$B$33/Calculator!$F$22,1)&lt;0.5,-1,1))^2))),2))</f>
        <v>—</v>
      </c>
      <c r="BK64" s="293" t="n">
        <f aca="false">IFERROR(ROUND((IF(ISNUMBER(AZ64),AZ64,0)+IF(ISNUMBER(BA64),BA64,0)+IF(ISNUMBER(BB64),BB64,0)+IF(ISNUMBER(BC64),BC64,0)+IF(ISNUMBER(BD64),BD64,0)+IF(ISNUMBER(BE64),BE64,0)+IF(ISNUMBER(BF64),BF64,0)+IF(ISNUMBER(BG64),BG64,0)+IF(ISNUMBER(BH64),BH64,0)+IF(ISNUMBER(BI64),BI64,0)+IF(ISNUMBER(BJ64),BJ64,0))/(IF(ISNUMBER(AZ64),1,0)+IF(ISNUMBER(BA64),1,0)+IF(ISNUMBER(BB64),1,0)+IF(ISNUMBER(BC64),1,0)+IF(ISNUMBER(BD64),1,0)+IF(ISNUMBER(BE64),1,0)+IF(ISNUMBER(BF64),1,0)+IF(ISNUMBER(BG64),1,0)+IF(ISNUMBER(BH64),1,0)+IF(ISNUMBER(BI64),1,0)+IF(ISNUMBER(BJ64),1,0)),4),"")</f>
        <v>9.68</v>
      </c>
      <c r="BM64" s="253" t="str">
        <f aca="false">IF(OR(Calculator!$E$12&lt;&gt;"YES",Calculator!$B$29&lt;Calculator!$G$12),"—",ROUND((1+SQRT(((50*POWER(80,POWER(COS(PI()*MOD(Calculator!$B$29/Calculator!$F$12,1)),2))+MIN(500,MAX(30,100*EXP(-0.3*'VSWR Calculator'!$C$24)*(1+3*ABS(MOD('VSWR Calculator'!$C$23/Calculator!$F$12/2,1)-0.5))))/'VSWR Calculator'!$C$25)-$C64)^2+(1500*ABS(SIN(2*PI()*MOD(Calculator!$B$29/Calculator!$F$12,1)))*IF(MOD(Calculator!$B$29/Calculator!$F$12,1)&lt;0.5,-1,1))^2)/SQRT(((50*POWER(80,POWER(COS(PI()*MOD(Calculator!$B$29/Calculator!$F$12,1)),2))+MIN(500,MAX(30,100*EXP(-0.3*'VSWR Calculator'!$C$24)*(1+3*ABS(MOD('VSWR Calculator'!$C$23/Calculator!$F$12/2,1)-0.5))))/'VSWR Calculator'!$C$25)+$C64)^2+(1500*ABS(SIN(2*PI()*MOD(Calculator!$B$29/Calculator!$F$12,1)))*IF(MOD(Calculator!$B$29/Calculator!$F$12,1)&lt;0.5,-1,1))^2))/(1-SQRT(((50*POWER(80,POWER(COS(PI()*MOD(Calculator!$B$29/Calculator!$F$12,1)),2))+MIN(500,MAX(30,100*EXP(-0.3*'VSWR Calculator'!$C$24)*(1+3*ABS(MOD('VSWR Calculator'!$C$23/Calculator!$F$12/2,1)-0.5))))/'VSWR Calculator'!$C$25)-$C64)^2+(1500*ABS(SIN(2*PI()*MOD(Calculator!$B$29/Calculator!$F$12,1)))*IF(MOD(Calculator!$B$29/Calculator!$F$12,1)&lt;0.5,-1,1))^2)/SQRT(((50*POWER(80,POWER(COS(PI()*MOD(Calculator!$B$29/Calculator!$F$12,1)),2))+MIN(500,MAX(30,100*EXP(-0.3*'VSWR Calculator'!$C$24)*(1+3*ABS(MOD('VSWR Calculator'!$C$23/Calculator!$F$12/2,1)-0.5))))/'VSWR Calculator'!$C$25)+$C64)^2+(1500*ABS(SIN(2*PI()*MOD(Calculator!$B$29/Calculator!$F$12,1)))*IF(MOD(Calculator!$B$29/Calculator!$F$12,1)&lt;0.5,-1,1))^2)),2))</f>
        <v>—</v>
      </c>
      <c r="BN64" s="253" t="str">
        <f aca="false">IF(OR(Calculator!$E$13&lt;&gt;"YES",Calculator!$B$29&lt;Calculator!$G$13),"—",ROUND((1+SQRT(((50*POWER(80,POWER(COS(PI()*MOD(Calculator!$B$29/Calculator!$F$13,1)),2))+MIN(500,MAX(30,100*EXP(-0.3*'VSWR Calculator'!$C$24)*(1+3*ABS(MOD('VSWR Calculator'!$C$23/Calculator!$F$13/2,1)-0.5))))/'VSWR Calculator'!$C$25)-$C64)^2+(1500*ABS(SIN(2*PI()*MOD(Calculator!$B$29/Calculator!$F$13,1)))*IF(MOD(Calculator!$B$29/Calculator!$F$13,1)&lt;0.5,-1,1))^2)/SQRT(((50*POWER(80,POWER(COS(PI()*MOD(Calculator!$B$29/Calculator!$F$13,1)),2))+MIN(500,MAX(30,100*EXP(-0.3*'VSWR Calculator'!$C$24)*(1+3*ABS(MOD('VSWR Calculator'!$C$23/Calculator!$F$13/2,1)-0.5))))/'VSWR Calculator'!$C$25)+$C64)^2+(1500*ABS(SIN(2*PI()*MOD(Calculator!$B$29/Calculator!$F$13,1)))*IF(MOD(Calculator!$B$29/Calculator!$F$13,1)&lt;0.5,-1,1))^2))/(1-SQRT(((50*POWER(80,POWER(COS(PI()*MOD(Calculator!$B$29/Calculator!$F$13,1)),2))+MIN(500,MAX(30,100*EXP(-0.3*'VSWR Calculator'!$C$24)*(1+3*ABS(MOD('VSWR Calculator'!$C$23/Calculator!$F$13/2,1)-0.5))))/'VSWR Calculator'!$C$25)-$C64)^2+(1500*ABS(SIN(2*PI()*MOD(Calculator!$B$29/Calculator!$F$13,1)))*IF(MOD(Calculator!$B$29/Calculator!$F$13,1)&lt;0.5,-1,1))^2)/SQRT(((50*POWER(80,POWER(COS(PI()*MOD(Calculator!$B$29/Calculator!$F$13,1)),2))+MIN(500,MAX(30,100*EXP(-0.3*'VSWR Calculator'!$C$24)*(1+3*ABS(MOD('VSWR Calculator'!$C$23/Calculator!$F$13/2,1)-0.5))))/'VSWR Calculator'!$C$25)+$C64)^2+(1500*ABS(SIN(2*PI()*MOD(Calculator!$B$29/Calculator!$F$13,1)))*IF(MOD(Calculator!$B$29/Calculator!$F$13,1)&lt;0.5,-1,1))^2)),2))</f>
        <v>—</v>
      </c>
      <c r="BO64" s="253" t="str">
        <f aca="false">IF(OR(Calculator!$E$14&lt;&gt;"YES",Calculator!$B$29&lt;Calculator!$G$14),"—",ROUND((1+SQRT(((50*POWER(80,POWER(COS(PI()*MOD(Calculator!$B$29/Calculator!$F$14,1)),2))+MIN(500,MAX(30,100*EXP(-0.3*'VSWR Calculator'!$C$24)*(1+3*ABS(MOD('VSWR Calculator'!$C$23/Calculator!$F$14/2,1)-0.5))))/'VSWR Calculator'!$C$25)-$C64)^2+(1500*ABS(SIN(2*PI()*MOD(Calculator!$B$29/Calculator!$F$14,1)))*IF(MOD(Calculator!$B$29/Calculator!$F$14,1)&lt;0.5,-1,1))^2)/SQRT(((50*POWER(80,POWER(COS(PI()*MOD(Calculator!$B$29/Calculator!$F$14,1)),2))+MIN(500,MAX(30,100*EXP(-0.3*'VSWR Calculator'!$C$24)*(1+3*ABS(MOD('VSWR Calculator'!$C$23/Calculator!$F$14/2,1)-0.5))))/'VSWR Calculator'!$C$25)+$C64)^2+(1500*ABS(SIN(2*PI()*MOD(Calculator!$B$29/Calculator!$F$14,1)))*IF(MOD(Calculator!$B$29/Calculator!$F$14,1)&lt;0.5,-1,1))^2))/(1-SQRT(((50*POWER(80,POWER(COS(PI()*MOD(Calculator!$B$29/Calculator!$F$14,1)),2))+MIN(500,MAX(30,100*EXP(-0.3*'VSWR Calculator'!$C$24)*(1+3*ABS(MOD('VSWR Calculator'!$C$23/Calculator!$F$14/2,1)-0.5))))/'VSWR Calculator'!$C$25)-$C64)^2+(1500*ABS(SIN(2*PI()*MOD(Calculator!$B$29/Calculator!$F$14,1)))*IF(MOD(Calculator!$B$29/Calculator!$F$14,1)&lt;0.5,-1,1))^2)/SQRT(((50*POWER(80,POWER(COS(PI()*MOD(Calculator!$B$29/Calculator!$F$14,1)),2))+MIN(500,MAX(30,100*EXP(-0.3*'VSWR Calculator'!$C$24)*(1+3*ABS(MOD('VSWR Calculator'!$C$23/Calculator!$F$14/2,1)-0.5))))/'VSWR Calculator'!$C$25)+$C64)^2+(1500*ABS(SIN(2*PI()*MOD(Calculator!$B$29/Calculator!$F$14,1)))*IF(MOD(Calculator!$B$29/Calculator!$F$14,1)&lt;0.5,-1,1))^2)),2))</f>
        <v>—</v>
      </c>
      <c r="BP64" s="253" t="n">
        <f aca="false">IF(OR(Calculator!$E$15&lt;&gt;"YES",Calculator!$B$29&lt;Calculator!$G$15),"—",ROUND((1+SQRT(((50*POWER(80,POWER(COS(PI()*MOD(Calculator!$B$29/Calculator!$F$15,1)),2))+MIN(500,MAX(30,100*EXP(-0.3*'VSWR Calculator'!$C$24)*(1+3*ABS(MOD('VSWR Calculator'!$C$23/Calculator!$F$15/2,1)-0.5))))/'VSWR Calculator'!$C$25)-$C64)^2+(1500*ABS(SIN(2*PI()*MOD(Calculator!$B$29/Calculator!$F$15,1)))*IF(MOD(Calculator!$B$29/Calculator!$F$15,1)&lt;0.5,-1,1))^2)/SQRT(((50*POWER(80,POWER(COS(PI()*MOD(Calculator!$B$29/Calculator!$F$15,1)),2))+MIN(500,MAX(30,100*EXP(-0.3*'VSWR Calculator'!$C$24)*(1+3*ABS(MOD('VSWR Calculator'!$C$23/Calculator!$F$15/2,1)-0.5))))/'VSWR Calculator'!$C$25)+$C64)^2+(1500*ABS(SIN(2*PI()*MOD(Calculator!$B$29/Calculator!$F$15,1)))*IF(MOD(Calculator!$B$29/Calculator!$F$15,1)&lt;0.5,-1,1))^2))/(1-SQRT(((50*POWER(80,POWER(COS(PI()*MOD(Calculator!$B$29/Calculator!$F$15,1)),2))+MIN(500,MAX(30,100*EXP(-0.3*'VSWR Calculator'!$C$24)*(1+3*ABS(MOD('VSWR Calculator'!$C$23/Calculator!$F$15/2,1)-0.5))))/'VSWR Calculator'!$C$25)-$C64)^2+(1500*ABS(SIN(2*PI()*MOD(Calculator!$B$29/Calculator!$F$15,1)))*IF(MOD(Calculator!$B$29/Calculator!$F$15,1)&lt;0.5,-1,1))^2)/SQRT(((50*POWER(80,POWER(COS(PI()*MOD(Calculator!$B$29/Calculator!$F$15,1)),2))+MIN(500,MAX(30,100*EXP(-0.3*'VSWR Calculator'!$C$24)*(1+3*ABS(MOD('VSWR Calculator'!$C$23/Calculator!$F$15/2,1)-0.5))))/'VSWR Calculator'!$C$25)+$C64)^2+(1500*ABS(SIN(2*PI()*MOD(Calculator!$B$29/Calculator!$F$15,1)))*IF(MOD(Calculator!$B$29/Calculator!$F$15,1)&lt;0.5,-1,1))^2)),2))</f>
        <v>13.92</v>
      </c>
      <c r="BQ64" s="253" t="str">
        <f aca="false">IF(OR(Calculator!$E$16&lt;&gt;"YES",Calculator!$B$29&lt;Calculator!$G$16),"—",ROUND((1+SQRT(((50*POWER(80,POWER(COS(PI()*MOD(Calculator!$B$29/Calculator!$F$16,1)),2))+MIN(500,MAX(30,100*EXP(-0.3*'VSWR Calculator'!$C$24)*(1+3*ABS(MOD('VSWR Calculator'!$C$23/Calculator!$F$16/2,1)-0.5))))/'VSWR Calculator'!$C$25)-$C64)^2+(1500*ABS(SIN(2*PI()*MOD(Calculator!$B$29/Calculator!$F$16,1)))*IF(MOD(Calculator!$B$29/Calculator!$F$16,1)&lt;0.5,-1,1))^2)/SQRT(((50*POWER(80,POWER(COS(PI()*MOD(Calculator!$B$29/Calculator!$F$16,1)),2))+MIN(500,MAX(30,100*EXP(-0.3*'VSWR Calculator'!$C$24)*(1+3*ABS(MOD('VSWR Calculator'!$C$23/Calculator!$F$16/2,1)-0.5))))/'VSWR Calculator'!$C$25)+$C64)^2+(1500*ABS(SIN(2*PI()*MOD(Calculator!$B$29/Calculator!$F$16,1)))*IF(MOD(Calculator!$B$29/Calculator!$F$16,1)&lt;0.5,-1,1))^2))/(1-SQRT(((50*POWER(80,POWER(COS(PI()*MOD(Calculator!$B$29/Calculator!$F$16,1)),2))+MIN(500,MAX(30,100*EXP(-0.3*'VSWR Calculator'!$C$24)*(1+3*ABS(MOD('VSWR Calculator'!$C$23/Calculator!$F$16/2,1)-0.5))))/'VSWR Calculator'!$C$25)-$C64)^2+(1500*ABS(SIN(2*PI()*MOD(Calculator!$B$29/Calculator!$F$16,1)))*IF(MOD(Calculator!$B$29/Calculator!$F$16,1)&lt;0.5,-1,1))^2)/SQRT(((50*POWER(80,POWER(COS(PI()*MOD(Calculator!$B$29/Calculator!$F$16,1)),2))+MIN(500,MAX(30,100*EXP(-0.3*'VSWR Calculator'!$C$24)*(1+3*ABS(MOD('VSWR Calculator'!$C$23/Calculator!$F$16/2,1)-0.5))))/'VSWR Calculator'!$C$25)+$C64)^2+(1500*ABS(SIN(2*PI()*MOD(Calculator!$B$29/Calculator!$F$16,1)))*IF(MOD(Calculator!$B$29/Calculator!$F$16,1)&lt;0.5,-1,1))^2)),2))</f>
        <v>—</v>
      </c>
      <c r="BR64" s="253" t="n">
        <f aca="false">IF(OR(Calculator!$E$17&lt;&gt;"YES",Calculator!$B$29&lt;Calculator!$G$17),"—",ROUND((1+SQRT(((50*POWER(80,POWER(COS(PI()*MOD(Calculator!$B$29/Calculator!$F$17,1)),2))+MIN(500,MAX(30,100*EXP(-0.3*'VSWR Calculator'!$C$24)*(1+3*ABS(MOD('VSWR Calculator'!$C$23/Calculator!$F$17/2,1)-0.5))))/'VSWR Calculator'!$C$25)-$C64)^2+(1500*ABS(SIN(2*PI()*MOD(Calculator!$B$29/Calculator!$F$17,1)))*IF(MOD(Calculator!$B$29/Calculator!$F$17,1)&lt;0.5,-1,1))^2)/SQRT(((50*POWER(80,POWER(COS(PI()*MOD(Calculator!$B$29/Calculator!$F$17,1)),2))+MIN(500,MAX(30,100*EXP(-0.3*'VSWR Calculator'!$C$24)*(1+3*ABS(MOD('VSWR Calculator'!$C$23/Calculator!$F$17/2,1)-0.5))))/'VSWR Calculator'!$C$25)+$C64)^2+(1500*ABS(SIN(2*PI()*MOD(Calculator!$B$29/Calculator!$F$17,1)))*IF(MOD(Calculator!$B$29/Calculator!$F$17,1)&lt;0.5,-1,1))^2))/(1-SQRT(((50*POWER(80,POWER(COS(PI()*MOD(Calculator!$B$29/Calculator!$F$17,1)),2))+MIN(500,MAX(30,100*EXP(-0.3*'VSWR Calculator'!$C$24)*(1+3*ABS(MOD('VSWR Calculator'!$C$23/Calculator!$F$17/2,1)-0.5))))/'VSWR Calculator'!$C$25)-$C64)^2+(1500*ABS(SIN(2*PI()*MOD(Calculator!$B$29/Calculator!$F$17,1)))*IF(MOD(Calculator!$B$29/Calculator!$F$17,1)&lt;0.5,-1,1))^2)/SQRT(((50*POWER(80,POWER(COS(PI()*MOD(Calculator!$B$29/Calculator!$F$17,1)),2))+MIN(500,MAX(30,100*EXP(-0.3*'VSWR Calculator'!$C$24)*(1+3*ABS(MOD('VSWR Calculator'!$C$23/Calculator!$F$17/2,1)-0.5))))/'VSWR Calculator'!$C$25)+$C64)^2+(1500*ABS(SIN(2*PI()*MOD(Calculator!$B$29/Calculator!$F$17,1)))*IF(MOD(Calculator!$B$29/Calculator!$F$17,1)&lt;0.5,-1,1))^2)),2))</f>
        <v>13.62</v>
      </c>
      <c r="BS64" s="253" t="str">
        <f aca="false">IF(OR(Calculator!$E$18&lt;&gt;"YES",Calculator!$B$29&lt;Calculator!$G$18),"—",ROUND((1+SQRT(((50*POWER(80,POWER(COS(PI()*MOD(Calculator!$B$29/Calculator!$F$18,1)),2))+MIN(500,MAX(30,100*EXP(-0.3*'VSWR Calculator'!$C$24)*(1+3*ABS(MOD('VSWR Calculator'!$C$23/Calculator!$F$18/2,1)-0.5))))/'VSWR Calculator'!$C$25)-$C64)^2+(1500*ABS(SIN(2*PI()*MOD(Calculator!$B$29/Calculator!$F$18,1)))*IF(MOD(Calculator!$B$29/Calculator!$F$18,1)&lt;0.5,-1,1))^2)/SQRT(((50*POWER(80,POWER(COS(PI()*MOD(Calculator!$B$29/Calculator!$F$18,1)),2))+MIN(500,MAX(30,100*EXP(-0.3*'VSWR Calculator'!$C$24)*(1+3*ABS(MOD('VSWR Calculator'!$C$23/Calculator!$F$18/2,1)-0.5))))/'VSWR Calculator'!$C$25)+$C64)^2+(1500*ABS(SIN(2*PI()*MOD(Calculator!$B$29/Calculator!$F$18,1)))*IF(MOD(Calculator!$B$29/Calculator!$F$18,1)&lt;0.5,-1,1))^2))/(1-SQRT(((50*POWER(80,POWER(COS(PI()*MOD(Calculator!$B$29/Calculator!$F$18,1)),2))+MIN(500,MAX(30,100*EXP(-0.3*'VSWR Calculator'!$C$24)*(1+3*ABS(MOD('VSWR Calculator'!$C$23/Calculator!$F$18/2,1)-0.5))))/'VSWR Calculator'!$C$25)-$C64)^2+(1500*ABS(SIN(2*PI()*MOD(Calculator!$B$29/Calculator!$F$18,1)))*IF(MOD(Calculator!$B$29/Calculator!$F$18,1)&lt;0.5,-1,1))^2)/SQRT(((50*POWER(80,POWER(COS(PI()*MOD(Calculator!$B$29/Calculator!$F$18,1)),2))+MIN(500,MAX(30,100*EXP(-0.3*'VSWR Calculator'!$C$24)*(1+3*ABS(MOD('VSWR Calculator'!$C$23/Calculator!$F$18/2,1)-0.5))))/'VSWR Calculator'!$C$25)+$C64)^2+(1500*ABS(SIN(2*PI()*MOD(Calculator!$B$29/Calculator!$F$18,1)))*IF(MOD(Calculator!$B$29/Calculator!$F$18,1)&lt;0.5,-1,1))^2)),2))</f>
        <v>—</v>
      </c>
      <c r="BT64" s="253" t="str">
        <f aca="false">IF(OR(Calculator!$E$19&lt;&gt;"YES",Calculator!$B$29&lt;Calculator!$G$19),"—",ROUND((1+SQRT(((50*POWER(80,POWER(COS(PI()*MOD(Calculator!$B$29/Calculator!$F$19,1)),2))+MIN(500,MAX(30,100*EXP(-0.3*'VSWR Calculator'!$C$24)*(1+3*ABS(MOD('VSWR Calculator'!$C$23/Calculator!$F$19/2,1)-0.5))))/'VSWR Calculator'!$C$25)-$C64)^2+(1500*ABS(SIN(2*PI()*MOD(Calculator!$B$29/Calculator!$F$19,1)))*IF(MOD(Calculator!$B$29/Calculator!$F$19,1)&lt;0.5,-1,1))^2)/SQRT(((50*POWER(80,POWER(COS(PI()*MOD(Calculator!$B$29/Calculator!$F$19,1)),2))+MIN(500,MAX(30,100*EXP(-0.3*'VSWR Calculator'!$C$24)*(1+3*ABS(MOD('VSWR Calculator'!$C$23/Calculator!$F$19/2,1)-0.5))))/'VSWR Calculator'!$C$25)+$C64)^2+(1500*ABS(SIN(2*PI()*MOD(Calculator!$B$29/Calculator!$F$19,1)))*IF(MOD(Calculator!$B$29/Calculator!$F$19,1)&lt;0.5,-1,1))^2))/(1-SQRT(((50*POWER(80,POWER(COS(PI()*MOD(Calculator!$B$29/Calculator!$F$19,1)),2))+MIN(500,MAX(30,100*EXP(-0.3*'VSWR Calculator'!$C$24)*(1+3*ABS(MOD('VSWR Calculator'!$C$23/Calculator!$F$19/2,1)-0.5))))/'VSWR Calculator'!$C$25)-$C64)^2+(1500*ABS(SIN(2*PI()*MOD(Calculator!$B$29/Calculator!$F$19,1)))*IF(MOD(Calculator!$B$29/Calculator!$F$19,1)&lt;0.5,-1,1))^2)/SQRT(((50*POWER(80,POWER(COS(PI()*MOD(Calculator!$B$29/Calculator!$F$19,1)),2))+MIN(500,MAX(30,100*EXP(-0.3*'VSWR Calculator'!$C$24)*(1+3*ABS(MOD('VSWR Calculator'!$C$23/Calculator!$F$19/2,1)-0.5))))/'VSWR Calculator'!$C$25)+$C64)^2+(1500*ABS(SIN(2*PI()*MOD(Calculator!$B$29/Calculator!$F$19,1)))*IF(MOD(Calculator!$B$29/Calculator!$F$19,1)&lt;0.5,-1,1))^2)),2))</f>
        <v>—</v>
      </c>
      <c r="BU64" s="253" t="str">
        <f aca="false">IF(OR(Calculator!$E$20&lt;&gt;"YES",Calculator!$B$29&lt;Calculator!$G$20),"—",ROUND((1+SQRT(((50*POWER(80,POWER(COS(PI()*MOD(Calculator!$B$29/Calculator!$F$20,1)),2))+MIN(500,MAX(30,100*EXP(-0.3*'VSWR Calculator'!$C$24)*(1+3*ABS(MOD('VSWR Calculator'!$C$23/Calculator!$F$20/2,1)-0.5))))/'VSWR Calculator'!$C$25)-$C64)^2+(1500*ABS(SIN(2*PI()*MOD(Calculator!$B$29/Calculator!$F$20,1)))*IF(MOD(Calculator!$B$29/Calculator!$F$20,1)&lt;0.5,-1,1))^2)/SQRT(((50*POWER(80,POWER(COS(PI()*MOD(Calculator!$B$29/Calculator!$F$20,1)),2))+MIN(500,MAX(30,100*EXP(-0.3*'VSWR Calculator'!$C$24)*(1+3*ABS(MOD('VSWR Calculator'!$C$23/Calculator!$F$20/2,1)-0.5))))/'VSWR Calculator'!$C$25)+$C64)^2+(1500*ABS(SIN(2*PI()*MOD(Calculator!$B$29/Calculator!$F$20,1)))*IF(MOD(Calculator!$B$29/Calculator!$F$20,1)&lt;0.5,-1,1))^2))/(1-SQRT(((50*POWER(80,POWER(COS(PI()*MOD(Calculator!$B$29/Calculator!$F$20,1)),2))+MIN(500,MAX(30,100*EXP(-0.3*'VSWR Calculator'!$C$24)*(1+3*ABS(MOD('VSWR Calculator'!$C$23/Calculator!$F$20/2,1)-0.5))))/'VSWR Calculator'!$C$25)-$C64)^2+(1500*ABS(SIN(2*PI()*MOD(Calculator!$B$29/Calculator!$F$20,1)))*IF(MOD(Calculator!$B$29/Calculator!$F$20,1)&lt;0.5,-1,1))^2)/SQRT(((50*POWER(80,POWER(COS(PI()*MOD(Calculator!$B$29/Calculator!$F$20,1)),2))+MIN(500,MAX(30,100*EXP(-0.3*'VSWR Calculator'!$C$24)*(1+3*ABS(MOD('VSWR Calculator'!$C$23/Calculator!$F$20/2,1)-0.5))))/'VSWR Calculator'!$C$25)+$C64)^2+(1500*ABS(SIN(2*PI()*MOD(Calculator!$B$29/Calculator!$F$20,1)))*IF(MOD(Calculator!$B$29/Calculator!$F$20,1)&lt;0.5,-1,1))^2)),2))</f>
        <v>—</v>
      </c>
      <c r="BV64" s="253" t="str">
        <f aca="false">IF(OR(Calculator!$E$21&lt;&gt;"YES",Calculator!$B$29&lt;Calculator!$G$21),"—",ROUND((1+SQRT(((50*POWER(80,POWER(COS(PI()*MOD(Calculator!$B$29/Calculator!$F$21,1)),2))+MIN(500,MAX(30,100*EXP(-0.3*'VSWR Calculator'!$C$24)*(1+3*ABS(MOD('VSWR Calculator'!$C$23/Calculator!$F$21/2,1)-0.5))))/'VSWR Calculator'!$C$25)-$C64)^2+(1500*ABS(SIN(2*PI()*MOD(Calculator!$B$29/Calculator!$F$21,1)))*IF(MOD(Calculator!$B$29/Calculator!$F$21,1)&lt;0.5,-1,1))^2)/SQRT(((50*POWER(80,POWER(COS(PI()*MOD(Calculator!$B$29/Calculator!$F$21,1)),2))+MIN(500,MAX(30,100*EXP(-0.3*'VSWR Calculator'!$C$24)*(1+3*ABS(MOD('VSWR Calculator'!$C$23/Calculator!$F$21/2,1)-0.5))))/'VSWR Calculator'!$C$25)+$C64)^2+(1500*ABS(SIN(2*PI()*MOD(Calculator!$B$29/Calculator!$F$21,1)))*IF(MOD(Calculator!$B$29/Calculator!$F$21,1)&lt;0.5,-1,1))^2))/(1-SQRT(((50*POWER(80,POWER(COS(PI()*MOD(Calculator!$B$29/Calculator!$F$21,1)),2))+MIN(500,MAX(30,100*EXP(-0.3*'VSWR Calculator'!$C$24)*(1+3*ABS(MOD('VSWR Calculator'!$C$23/Calculator!$F$21/2,1)-0.5))))/'VSWR Calculator'!$C$25)-$C64)^2+(1500*ABS(SIN(2*PI()*MOD(Calculator!$B$29/Calculator!$F$21,1)))*IF(MOD(Calculator!$B$29/Calculator!$F$21,1)&lt;0.5,-1,1))^2)/SQRT(((50*POWER(80,POWER(COS(PI()*MOD(Calculator!$B$29/Calculator!$F$21,1)),2))+MIN(500,MAX(30,100*EXP(-0.3*'VSWR Calculator'!$C$24)*(1+3*ABS(MOD('VSWR Calculator'!$C$23/Calculator!$F$21/2,1)-0.5))))/'VSWR Calculator'!$C$25)+$C64)^2+(1500*ABS(SIN(2*PI()*MOD(Calculator!$B$29/Calculator!$F$21,1)))*IF(MOD(Calculator!$B$29/Calculator!$F$21,1)&lt;0.5,-1,1))^2)),2))</f>
        <v>—</v>
      </c>
      <c r="BW64" s="253" t="str">
        <f aca="false">IF(OR(Calculator!$E$22&lt;&gt;"YES",Calculator!$B$29&lt;Calculator!$G$22),"—",ROUND((1+SQRT(((50*POWER(80,POWER(COS(PI()*MOD(Calculator!$B$29/Calculator!$F$22,1)),2))+MIN(500,MAX(30,100*EXP(-0.3*'VSWR Calculator'!$C$24)*(1+3*ABS(MOD('VSWR Calculator'!$C$23/Calculator!$F$22/2,1)-0.5))))/'VSWR Calculator'!$C$25)-$C64)^2+(1500*ABS(SIN(2*PI()*MOD(Calculator!$B$29/Calculator!$F$22,1)))*IF(MOD(Calculator!$B$29/Calculator!$F$22,1)&lt;0.5,-1,1))^2)/SQRT(((50*POWER(80,POWER(COS(PI()*MOD(Calculator!$B$29/Calculator!$F$22,1)),2))+MIN(500,MAX(30,100*EXP(-0.3*'VSWR Calculator'!$C$24)*(1+3*ABS(MOD('VSWR Calculator'!$C$23/Calculator!$F$22/2,1)-0.5))))/'VSWR Calculator'!$C$25)+$C64)^2+(1500*ABS(SIN(2*PI()*MOD(Calculator!$B$29/Calculator!$F$22,1)))*IF(MOD(Calculator!$B$29/Calculator!$F$22,1)&lt;0.5,-1,1))^2))/(1-SQRT(((50*POWER(80,POWER(COS(PI()*MOD(Calculator!$B$29/Calculator!$F$22,1)),2))+MIN(500,MAX(30,100*EXP(-0.3*'VSWR Calculator'!$C$24)*(1+3*ABS(MOD('VSWR Calculator'!$C$23/Calculator!$F$22/2,1)-0.5))))/'VSWR Calculator'!$C$25)-$C64)^2+(1500*ABS(SIN(2*PI()*MOD(Calculator!$B$29/Calculator!$F$22,1)))*IF(MOD(Calculator!$B$29/Calculator!$F$22,1)&lt;0.5,-1,1))^2)/SQRT(((50*POWER(80,POWER(COS(PI()*MOD(Calculator!$B$29/Calculator!$F$22,1)),2))+MIN(500,MAX(30,100*EXP(-0.3*'VSWR Calculator'!$C$24)*(1+3*ABS(MOD('VSWR Calculator'!$C$23/Calculator!$F$22/2,1)-0.5))))/'VSWR Calculator'!$C$25)+$C64)^2+(1500*ABS(SIN(2*PI()*MOD(Calculator!$B$29/Calculator!$F$22,1)))*IF(MOD(Calculator!$B$29/Calculator!$F$22,1)&lt;0.5,-1,1))^2)),2))</f>
        <v>—</v>
      </c>
      <c r="BX64" s="253" t="n">
        <f aca="false">IFERROR(ROUND((IF(ISNUMBER(BM64),BM64,0)+IF(ISNUMBER(BN64),BN64,0)+IF(ISNUMBER(BO64),BO64,0)+IF(ISNUMBER(BP64),BP64,0)+IF(ISNUMBER(BQ64),BQ64,0)+IF(ISNUMBER(BR64),BR64,0)+IF(ISNUMBER(BS64),BS64,0)+IF(ISNUMBER(BT64),BT64,0)+IF(ISNUMBER(BU64),BU64,0)+IF(ISNUMBER(BV64),BV64,0)+IF(ISNUMBER(BW64),BW64,0))/(IF(ISNUMBER(BM64),1,0)+IF(ISNUMBER(BN64),1,0)+IF(ISNUMBER(BO64),1,0)+IF(ISNUMBER(BP64),1,0)+IF(ISNUMBER(BQ64),1,0)+IF(ISNUMBER(BR64),1,0)+IF(ISNUMBER(BS64),1,0)+IF(ISNUMBER(BT64),1,0)+IF(ISNUMBER(BU64),1,0)+IF(ISNUMBER(BV64),1,0)+IF(ISNUMBER(BW64),1,0)),4),"")</f>
        <v>13.77</v>
      </c>
      <c r="BY64" s="253" t="str">
        <f aca="false">IF(OR(Calculator!$E$12&lt;&gt;"YES",Calculator!$B$30&lt;Calculator!$G$12),"—",ROUND((1+SQRT(((50*POWER(80,POWER(COS(PI()*MOD(Calculator!$B$30/Calculator!$F$12,1)),2))+MIN(500,MAX(30,100*EXP(-0.3*'VSWR Calculator'!$C$24)*(1+3*ABS(MOD('VSWR Calculator'!$C$23/Calculator!$F$12/2,1)-0.5))))/'VSWR Calculator'!$C$25)-$C64)^2+(1500*ABS(SIN(2*PI()*MOD(Calculator!$B$30/Calculator!$F$12,1)))*IF(MOD(Calculator!$B$30/Calculator!$F$12,1)&lt;0.5,-1,1))^2)/SQRT(((50*POWER(80,POWER(COS(PI()*MOD(Calculator!$B$30/Calculator!$F$12,1)),2))+MIN(500,MAX(30,100*EXP(-0.3*'VSWR Calculator'!$C$24)*(1+3*ABS(MOD('VSWR Calculator'!$C$23/Calculator!$F$12/2,1)-0.5))))/'VSWR Calculator'!$C$25)+$C64)^2+(1500*ABS(SIN(2*PI()*MOD(Calculator!$B$30/Calculator!$F$12,1)))*IF(MOD(Calculator!$B$30/Calculator!$F$12,1)&lt;0.5,-1,1))^2))/(1-SQRT(((50*POWER(80,POWER(COS(PI()*MOD(Calculator!$B$30/Calculator!$F$12,1)),2))+MIN(500,MAX(30,100*EXP(-0.3*'VSWR Calculator'!$C$24)*(1+3*ABS(MOD('VSWR Calculator'!$C$23/Calculator!$F$12/2,1)-0.5))))/'VSWR Calculator'!$C$25)-$C64)^2+(1500*ABS(SIN(2*PI()*MOD(Calculator!$B$30/Calculator!$F$12,1)))*IF(MOD(Calculator!$B$30/Calculator!$F$12,1)&lt;0.5,-1,1))^2)/SQRT(((50*POWER(80,POWER(COS(PI()*MOD(Calculator!$B$30/Calculator!$F$12,1)),2))+MIN(500,MAX(30,100*EXP(-0.3*'VSWR Calculator'!$C$24)*(1+3*ABS(MOD('VSWR Calculator'!$C$23/Calculator!$F$12/2,1)-0.5))))/'VSWR Calculator'!$C$25)+$C64)^2+(1500*ABS(SIN(2*PI()*MOD(Calculator!$B$30/Calculator!$F$12,1)))*IF(MOD(Calculator!$B$30/Calculator!$F$12,1)&lt;0.5,-1,1))^2)),2))</f>
        <v>—</v>
      </c>
      <c r="BZ64" s="253" t="str">
        <f aca="false">IF(OR(Calculator!$E$13&lt;&gt;"YES",Calculator!$B$30&lt;Calculator!$G$13),"—",ROUND((1+SQRT(((50*POWER(80,POWER(COS(PI()*MOD(Calculator!$B$30/Calculator!$F$13,1)),2))+MIN(500,MAX(30,100*EXP(-0.3*'VSWR Calculator'!$C$24)*(1+3*ABS(MOD('VSWR Calculator'!$C$23/Calculator!$F$13/2,1)-0.5))))/'VSWR Calculator'!$C$25)-$C64)^2+(1500*ABS(SIN(2*PI()*MOD(Calculator!$B$30/Calculator!$F$13,1)))*IF(MOD(Calculator!$B$30/Calculator!$F$13,1)&lt;0.5,-1,1))^2)/SQRT(((50*POWER(80,POWER(COS(PI()*MOD(Calculator!$B$30/Calculator!$F$13,1)),2))+MIN(500,MAX(30,100*EXP(-0.3*'VSWR Calculator'!$C$24)*(1+3*ABS(MOD('VSWR Calculator'!$C$23/Calculator!$F$13/2,1)-0.5))))/'VSWR Calculator'!$C$25)+$C64)^2+(1500*ABS(SIN(2*PI()*MOD(Calculator!$B$30/Calculator!$F$13,1)))*IF(MOD(Calculator!$B$30/Calculator!$F$13,1)&lt;0.5,-1,1))^2))/(1-SQRT(((50*POWER(80,POWER(COS(PI()*MOD(Calculator!$B$30/Calculator!$F$13,1)),2))+MIN(500,MAX(30,100*EXP(-0.3*'VSWR Calculator'!$C$24)*(1+3*ABS(MOD('VSWR Calculator'!$C$23/Calculator!$F$13/2,1)-0.5))))/'VSWR Calculator'!$C$25)-$C64)^2+(1500*ABS(SIN(2*PI()*MOD(Calculator!$B$30/Calculator!$F$13,1)))*IF(MOD(Calculator!$B$30/Calculator!$F$13,1)&lt;0.5,-1,1))^2)/SQRT(((50*POWER(80,POWER(COS(PI()*MOD(Calculator!$B$30/Calculator!$F$13,1)),2))+MIN(500,MAX(30,100*EXP(-0.3*'VSWR Calculator'!$C$24)*(1+3*ABS(MOD('VSWR Calculator'!$C$23/Calculator!$F$13/2,1)-0.5))))/'VSWR Calculator'!$C$25)+$C64)^2+(1500*ABS(SIN(2*PI()*MOD(Calculator!$B$30/Calculator!$F$13,1)))*IF(MOD(Calculator!$B$30/Calculator!$F$13,1)&lt;0.5,-1,1))^2)),2))</f>
        <v>—</v>
      </c>
      <c r="CA64" s="253" t="str">
        <f aca="false">IF(OR(Calculator!$E$14&lt;&gt;"YES",Calculator!$B$30&lt;Calculator!$G$14),"—",ROUND((1+SQRT(((50*POWER(80,POWER(COS(PI()*MOD(Calculator!$B$30/Calculator!$F$14,1)),2))+MIN(500,MAX(30,100*EXP(-0.3*'VSWR Calculator'!$C$24)*(1+3*ABS(MOD('VSWR Calculator'!$C$23/Calculator!$F$14/2,1)-0.5))))/'VSWR Calculator'!$C$25)-$C64)^2+(1500*ABS(SIN(2*PI()*MOD(Calculator!$B$30/Calculator!$F$14,1)))*IF(MOD(Calculator!$B$30/Calculator!$F$14,1)&lt;0.5,-1,1))^2)/SQRT(((50*POWER(80,POWER(COS(PI()*MOD(Calculator!$B$30/Calculator!$F$14,1)),2))+MIN(500,MAX(30,100*EXP(-0.3*'VSWR Calculator'!$C$24)*(1+3*ABS(MOD('VSWR Calculator'!$C$23/Calculator!$F$14/2,1)-0.5))))/'VSWR Calculator'!$C$25)+$C64)^2+(1500*ABS(SIN(2*PI()*MOD(Calculator!$B$30/Calculator!$F$14,1)))*IF(MOD(Calculator!$B$30/Calculator!$F$14,1)&lt;0.5,-1,1))^2))/(1-SQRT(((50*POWER(80,POWER(COS(PI()*MOD(Calculator!$B$30/Calculator!$F$14,1)),2))+MIN(500,MAX(30,100*EXP(-0.3*'VSWR Calculator'!$C$24)*(1+3*ABS(MOD('VSWR Calculator'!$C$23/Calculator!$F$14/2,1)-0.5))))/'VSWR Calculator'!$C$25)-$C64)^2+(1500*ABS(SIN(2*PI()*MOD(Calculator!$B$30/Calculator!$F$14,1)))*IF(MOD(Calculator!$B$30/Calculator!$F$14,1)&lt;0.5,-1,1))^2)/SQRT(((50*POWER(80,POWER(COS(PI()*MOD(Calculator!$B$30/Calculator!$F$14,1)),2))+MIN(500,MAX(30,100*EXP(-0.3*'VSWR Calculator'!$C$24)*(1+3*ABS(MOD('VSWR Calculator'!$C$23/Calculator!$F$14/2,1)-0.5))))/'VSWR Calculator'!$C$25)+$C64)^2+(1500*ABS(SIN(2*PI()*MOD(Calculator!$B$30/Calculator!$F$14,1)))*IF(MOD(Calculator!$B$30/Calculator!$F$14,1)&lt;0.5,-1,1))^2)),2))</f>
        <v>—</v>
      </c>
      <c r="CB64" s="253" t="n">
        <f aca="false">IF(OR(Calculator!$E$15&lt;&gt;"YES",Calculator!$B$30&lt;Calculator!$G$15),"—",ROUND((1+SQRT(((50*POWER(80,POWER(COS(PI()*MOD(Calculator!$B$30/Calculator!$F$15,1)),2))+MIN(500,MAX(30,100*EXP(-0.3*'VSWR Calculator'!$C$24)*(1+3*ABS(MOD('VSWR Calculator'!$C$23/Calculator!$F$15/2,1)-0.5))))/'VSWR Calculator'!$C$25)-$C64)^2+(1500*ABS(SIN(2*PI()*MOD(Calculator!$B$30/Calculator!$F$15,1)))*IF(MOD(Calculator!$B$30/Calculator!$F$15,1)&lt;0.5,-1,1))^2)/SQRT(((50*POWER(80,POWER(COS(PI()*MOD(Calculator!$B$30/Calculator!$F$15,1)),2))+MIN(500,MAX(30,100*EXP(-0.3*'VSWR Calculator'!$C$24)*(1+3*ABS(MOD('VSWR Calculator'!$C$23/Calculator!$F$15/2,1)-0.5))))/'VSWR Calculator'!$C$25)+$C64)^2+(1500*ABS(SIN(2*PI()*MOD(Calculator!$B$30/Calculator!$F$15,1)))*IF(MOD(Calculator!$B$30/Calculator!$F$15,1)&lt;0.5,-1,1))^2))/(1-SQRT(((50*POWER(80,POWER(COS(PI()*MOD(Calculator!$B$30/Calculator!$F$15,1)),2))+MIN(500,MAX(30,100*EXP(-0.3*'VSWR Calculator'!$C$24)*(1+3*ABS(MOD('VSWR Calculator'!$C$23/Calculator!$F$15/2,1)-0.5))))/'VSWR Calculator'!$C$25)-$C64)^2+(1500*ABS(SIN(2*PI()*MOD(Calculator!$B$30/Calculator!$F$15,1)))*IF(MOD(Calculator!$B$30/Calculator!$F$15,1)&lt;0.5,-1,1))^2)/SQRT(((50*POWER(80,POWER(COS(PI()*MOD(Calculator!$B$30/Calculator!$F$15,1)),2))+MIN(500,MAX(30,100*EXP(-0.3*'VSWR Calculator'!$C$24)*(1+3*ABS(MOD('VSWR Calculator'!$C$23/Calculator!$F$15/2,1)-0.5))))/'VSWR Calculator'!$C$25)+$C64)^2+(1500*ABS(SIN(2*PI()*MOD(Calculator!$B$30/Calculator!$F$15,1)))*IF(MOD(Calculator!$B$30/Calculator!$F$15,1)&lt;0.5,-1,1))^2)),2))</f>
        <v>13.47</v>
      </c>
      <c r="CC64" s="253" t="str">
        <f aca="false">IF(OR(Calculator!$E$16&lt;&gt;"YES",Calculator!$B$30&lt;Calculator!$G$16),"—",ROUND((1+SQRT(((50*POWER(80,POWER(COS(PI()*MOD(Calculator!$B$30/Calculator!$F$16,1)),2))+MIN(500,MAX(30,100*EXP(-0.3*'VSWR Calculator'!$C$24)*(1+3*ABS(MOD('VSWR Calculator'!$C$23/Calculator!$F$16/2,1)-0.5))))/'VSWR Calculator'!$C$25)-$C64)^2+(1500*ABS(SIN(2*PI()*MOD(Calculator!$B$30/Calculator!$F$16,1)))*IF(MOD(Calculator!$B$30/Calculator!$F$16,1)&lt;0.5,-1,1))^2)/SQRT(((50*POWER(80,POWER(COS(PI()*MOD(Calculator!$B$30/Calculator!$F$16,1)),2))+MIN(500,MAX(30,100*EXP(-0.3*'VSWR Calculator'!$C$24)*(1+3*ABS(MOD('VSWR Calculator'!$C$23/Calculator!$F$16/2,1)-0.5))))/'VSWR Calculator'!$C$25)+$C64)^2+(1500*ABS(SIN(2*PI()*MOD(Calculator!$B$30/Calculator!$F$16,1)))*IF(MOD(Calculator!$B$30/Calculator!$F$16,1)&lt;0.5,-1,1))^2))/(1-SQRT(((50*POWER(80,POWER(COS(PI()*MOD(Calculator!$B$30/Calculator!$F$16,1)),2))+MIN(500,MAX(30,100*EXP(-0.3*'VSWR Calculator'!$C$24)*(1+3*ABS(MOD('VSWR Calculator'!$C$23/Calculator!$F$16/2,1)-0.5))))/'VSWR Calculator'!$C$25)-$C64)^2+(1500*ABS(SIN(2*PI()*MOD(Calculator!$B$30/Calculator!$F$16,1)))*IF(MOD(Calculator!$B$30/Calculator!$F$16,1)&lt;0.5,-1,1))^2)/SQRT(((50*POWER(80,POWER(COS(PI()*MOD(Calculator!$B$30/Calculator!$F$16,1)),2))+MIN(500,MAX(30,100*EXP(-0.3*'VSWR Calculator'!$C$24)*(1+3*ABS(MOD('VSWR Calculator'!$C$23/Calculator!$F$16/2,1)-0.5))))/'VSWR Calculator'!$C$25)+$C64)^2+(1500*ABS(SIN(2*PI()*MOD(Calculator!$B$30/Calculator!$F$16,1)))*IF(MOD(Calculator!$B$30/Calculator!$F$16,1)&lt;0.5,-1,1))^2)),2))</f>
        <v>—</v>
      </c>
      <c r="CD64" s="253" t="n">
        <f aca="false">IF(OR(Calculator!$E$17&lt;&gt;"YES",Calculator!$B$30&lt;Calculator!$G$17),"—",ROUND((1+SQRT(((50*POWER(80,POWER(COS(PI()*MOD(Calculator!$B$30/Calculator!$F$17,1)),2))+MIN(500,MAX(30,100*EXP(-0.3*'VSWR Calculator'!$C$24)*(1+3*ABS(MOD('VSWR Calculator'!$C$23/Calculator!$F$17/2,1)-0.5))))/'VSWR Calculator'!$C$25)-$C64)^2+(1500*ABS(SIN(2*PI()*MOD(Calculator!$B$30/Calculator!$F$17,1)))*IF(MOD(Calculator!$B$30/Calculator!$F$17,1)&lt;0.5,-1,1))^2)/SQRT(((50*POWER(80,POWER(COS(PI()*MOD(Calculator!$B$30/Calculator!$F$17,1)),2))+MIN(500,MAX(30,100*EXP(-0.3*'VSWR Calculator'!$C$24)*(1+3*ABS(MOD('VSWR Calculator'!$C$23/Calculator!$F$17/2,1)-0.5))))/'VSWR Calculator'!$C$25)+$C64)^2+(1500*ABS(SIN(2*PI()*MOD(Calculator!$B$30/Calculator!$F$17,1)))*IF(MOD(Calculator!$B$30/Calculator!$F$17,1)&lt;0.5,-1,1))^2))/(1-SQRT(((50*POWER(80,POWER(COS(PI()*MOD(Calculator!$B$30/Calculator!$F$17,1)),2))+MIN(500,MAX(30,100*EXP(-0.3*'VSWR Calculator'!$C$24)*(1+3*ABS(MOD('VSWR Calculator'!$C$23/Calculator!$F$17/2,1)-0.5))))/'VSWR Calculator'!$C$25)-$C64)^2+(1500*ABS(SIN(2*PI()*MOD(Calculator!$B$30/Calculator!$F$17,1)))*IF(MOD(Calculator!$B$30/Calculator!$F$17,1)&lt;0.5,-1,1))^2)/SQRT(((50*POWER(80,POWER(COS(PI()*MOD(Calculator!$B$30/Calculator!$F$17,1)),2))+MIN(500,MAX(30,100*EXP(-0.3*'VSWR Calculator'!$C$24)*(1+3*ABS(MOD('VSWR Calculator'!$C$23/Calculator!$F$17/2,1)-0.5))))/'VSWR Calculator'!$C$25)+$C64)^2+(1500*ABS(SIN(2*PI()*MOD(Calculator!$B$30/Calculator!$F$17,1)))*IF(MOD(Calculator!$B$30/Calculator!$F$17,1)&lt;0.5,-1,1))^2)),2))</f>
        <v>14.63</v>
      </c>
      <c r="CE64" s="253" t="str">
        <f aca="false">IF(OR(Calculator!$E$18&lt;&gt;"YES",Calculator!$B$30&lt;Calculator!$G$18),"—",ROUND((1+SQRT(((50*POWER(80,POWER(COS(PI()*MOD(Calculator!$B$30/Calculator!$F$18,1)),2))+MIN(500,MAX(30,100*EXP(-0.3*'VSWR Calculator'!$C$24)*(1+3*ABS(MOD('VSWR Calculator'!$C$23/Calculator!$F$18/2,1)-0.5))))/'VSWR Calculator'!$C$25)-$C64)^2+(1500*ABS(SIN(2*PI()*MOD(Calculator!$B$30/Calculator!$F$18,1)))*IF(MOD(Calculator!$B$30/Calculator!$F$18,1)&lt;0.5,-1,1))^2)/SQRT(((50*POWER(80,POWER(COS(PI()*MOD(Calculator!$B$30/Calculator!$F$18,1)),2))+MIN(500,MAX(30,100*EXP(-0.3*'VSWR Calculator'!$C$24)*(1+3*ABS(MOD('VSWR Calculator'!$C$23/Calculator!$F$18/2,1)-0.5))))/'VSWR Calculator'!$C$25)+$C64)^2+(1500*ABS(SIN(2*PI()*MOD(Calculator!$B$30/Calculator!$F$18,1)))*IF(MOD(Calculator!$B$30/Calculator!$F$18,1)&lt;0.5,-1,1))^2))/(1-SQRT(((50*POWER(80,POWER(COS(PI()*MOD(Calculator!$B$30/Calculator!$F$18,1)),2))+MIN(500,MAX(30,100*EXP(-0.3*'VSWR Calculator'!$C$24)*(1+3*ABS(MOD('VSWR Calculator'!$C$23/Calculator!$F$18/2,1)-0.5))))/'VSWR Calculator'!$C$25)-$C64)^2+(1500*ABS(SIN(2*PI()*MOD(Calculator!$B$30/Calculator!$F$18,1)))*IF(MOD(Calculator!$B$30/Calculator!$F$18,1)&lt;0.5,-1,1))^2)/SQRT(((50*POWER(80,POWER(COS(PI()*MOD(Calculator!$B$30/Calculator!$F$18,1)),2))+MIN(500,MAX(30,100*EXP(-0.3*'VSWR Calculator'!$C$24)*(1+3*ABS(MOD('VSWR Calculator'!$C$23/Calculator!$F$18/2,1)-0.5))))/'VSWR Calculator'!$C$25)+$C64)^2+(1500*ABS(SIN(2*PI()*MOD(Calculator!$B$30/Calculator!$F$18,1)))*IF(MOD(Calculator!$B$30/Calculator!$F$18,1)&lt;0.5,-1,1))^2)),2))</f>
        <v>—</v>
      </c>
      <c r="CF64" s="253" t="str">
        <f aca="false">IF(OR(Calculator!$E$19&lt;&gt;"YES",Calculator!$B$30&lt;Calculator!$G$19),"—",ROUND((1+SQRT(((50*POWER(80,POWER(COS(PI()*MOD(Calculator!$B$30/Calculator!$F$19,1)),2))+MIN(500,MAX(30,100*EXP(-0.3*'VSWR Calculator'!$C$24)*(1+3*ABS(MOD('VSWR Calculator'!$C$23/Calculator!$F$19/2,1)-0.5))))/'VSWR Calculator'!$C$25)-$C64)^2+(1500*ABS(SIN(2*PI()*MOD(Calculator!$B$30/Calculator!$F$19,1)))*IF(MOD(Calculator!$B$30/Calculator!$F$19,1)&lt;0.5,-1,1))^2)/SQRT(((50*POWER(80,POWER(COS(PI()*MOD(Calculator!$B$30/Calculator!$F$19,1)),2))+MIN(500,MAX(30,100*EXP(-0.3*'VSWR Calculator'!$C$24)*(1+3*ABS(MOD('VSWR Calculator'!$C$23/Calculator!$F$19/2,1)-0.5))))/'VSWR Calculator'!$C$25)+$C64)^2+(1500*ABS(SIN(2*PI()*MOD(Calculator!$B$30/Calculator!$F$19,1)))*IF(MOD(Calculator!$B$30/Calculator!$F$19,1)&lt;0.5,-1,1))^2))/(1-SQRT(((50*POWER(80,POWER(COS(PI()*MOD(Calculator!$B$30/Calculator!$F$19,1)),2))+MIN(500,MAX(30,100*EXP(-0.3*'VSWR Calculator'!$C$24)*(1+3*ABS(MOD('VSWR Calculator'!$C$23/Calculator!$F$19/2,1)-0.5))))/'VSWR Calculator'!$C$25)-$C64)^2+(1500*ABS(SIN(2*PI()*MOD(Calculator!$B$30/Calculator!$F$19,1)))*IF(MOD(Calculator!$B$30/Calculator!$F$19,1)&lt;0.5,-1,1))^2)/SQRT(((50*POWER(80,POWER(COS(PI()*MOD(Calculator!$B$30/Calculator!$F$19,1)),2))+MIN(500,MAX(30,100*EXP(-0.3*'VSWR Calculator'!$C$24)*(1+3*ABS(MOD('VSWR Calculator'!$C$23/Calculator!$F$19/2,1)-0.5))))/'VSWR Calculator'!$C$25)+$C64)^2+(1500*ABS(SIN(2*PI()*MOD(Calculator!$B$30/Calculator!$F$19,1)))*IF(MOD(Calculator!$B$30/Calculator!$F$19,1)&lt;0.5,-1,1))^2)),2))</f>
        <v>—</v>
      </c>
      <c r="CG64" s="253" t="str">
        <f aca="false">IF(OR(Calculator!$E$20&lt;&gt;"YES",Calculator!$B$30&lt;Calculator!$G$20),"—",ROUND((1+SQRT(((50*POWER(80,POWER(COS(PI()*MOD(Calculator!$B$30/Calculator!$F$20,1)),2))+MIN(500,MAX(30,100*EXP(-0.3*'VSWR Calculator'!$C$24)*(1+3*ABS(MOD('VSWR Calculator'!$C$23/Calculator!$F$20/2,1)-0.5))))/'VSWR Calculator'!$C$25)-$C64)^2+(1500*ABS(SIN(2*PI()*MOD(Calculator!$B$30/Calculator!$F$20,1)))*IF(MOD(Calculator!$B$30/Calculator!$F$20,1)&lt;0.5,-1,1))^2)/SQRT(((50*POWER(80,POWER(COS(PI()*MOD(Calculator!$B$30/Calculator!$F$20,1)),2))+MIN(500,MAX(30,100*EXP(-0.3*'VSWR Calculator'!$C$24)*(1+3*ABS(MOD('VSWR Calculator'!$C$23/Calculator!$F$20/2,1)-0.5))))/'VSWR Calculator'!$C$25)+$C64)^2+(1500*ABS(SIN(2*PI()*MOD(Calculator!$B$30/Calculator!$F$20,1)))*IF(MOD(Calculator!$B$30/Calculator!$F$20,1)&lt;0.5,-1,1))^2))/(1-SQRT(((50*POWER(80,POWER(COS(PI()*MOD(Calculator!$B$30/Calculator!$F$20,1)),2))+MIN(500,MAX(30,100*EXP(-0.3*'VSWR Calculator'!$C$24)*(1+3*ABS(MOD('VSWR Calculator'!$C$23/Calculator!$F$20/2,1)-0.5))))/'VSWR Calculator'!$C$25)-$C64)^2+(1500*ABS(SIN(2*PI()*MOD(Calculator!$B$30/Calculator!$F$20,1)))*IF(MOD(Calculator!$B$30/Calculator!$F$20,1)&lt;0.5,-1,1))^2)/SQRT(((50*POWER(80,POWER(COS(PI()*MOD(Calculator!$B$30/Calculator!$F$20,1)),2))+MIN(500,MAX(30,100*EXP(-0.3*'VSWR Calculator'!$C$24)*(1+3*ABS(MOD('VSWR Calculator'!$C$23/Calculator!$F$20/2,1)-0.5))))/'VSWR Calculator'!$C$25)+$C64)^2+(1500*ABS(SIN(2*PI()*MOD(Calculator!$B$30/Calculator!$F$20,1)))*IF(MOD(Calculator!$B$30/Calculator!$F$20,1)&lt;0.5,-1,1))^2)),2))</f>
        <v>—</v>
      </c>
      <c r="CH64" s="253" t="str">
        <f aca="false">IF(OR(Calculator!$E$21&lt;&gt;"YES",Calculator!$B$30&lt;Calculator!$G$21),"—",ROUND((1+SQRT(((50*POWER(80,POWER(COS(PI()*MOD(Calculator!$B$30/Calculator!$F$21,1)),2))+MIN(500,MAX(30,100*EXP(-0.3*'VSWR Calculator'!$C$24)*(1+3*ABS(MOD('VSWR Calculator'!$C$23/Calculator!$F$21/2,1)-0.5))))/'VSWR Calculator'!$C$25)-$C64)^2+(1500*ABS(SIN(2*PI()*MOD(Calculator!$B$30/Calculator!$F$21,1)))*IF(MOD(Calculator!$B$30/Calculator!$F$21,1)&lt;0.5,-1,1))^2)/SQRT(((50*POWER(80,POWER(COS(PI()*MOD(Calculator!$B$30/Calculator!$F$21,1)),2))+MIN(500,MAX(30,100*EXP(-0.3*'VSWR Calculator'!$C$24)*(1+3*ABS(MOD('VSWR Calculator'!$C$23/Calculator!$F$21/2,1)-0.5))))/'VSWR Calculator'!$C$25)+$C64)^2+(1500*ABS(SIN(2*PI()*MOD(Calculator!$B$30/Calculator!$F$21,1)))*IF(MOD(Calculator!$B$30/Calculator!$F$21,1)&lt;0.5,-1,1))^2))/(1-SQRT(((50*POWER(80,POWER(COS(PI()*MOD(Calculator!$B$30/Calculator!$F$21,1)),2))+MIN(500,MAX(30,100*EXP(-0.3*'VSWR Calculator'!$C$24)*(1+3*ABS(MOD('VSWR Calculator'!$C$23/Calculator!$F$21/2,1)-0.5))))/'VSWR Calculator'!$C$25)-$C64)^2+(1500*ABS(SIN(2*PI()*MOD(Calculator!$B$30/Calculator!$F$21,1)))*IF(MOD(Calculator!$B$30/Calculator!$F$21,1)&lt;0.5,-1,1))^2)/SQRT(((50*POWER(80,POWER(COS(PI()*MOD(Calculator!$B$30/Calculator!$F$21,1)),2))+MIN(500,MAX(30,100*EXP(-0.3*'VSWR Calculator'!$C$24)*(1+3*ABS(MOD('VSWR Calculator'!$C$23/Calculator!$F$21/2,1)-0.5))))/'VSWR Calculator'!$C$25)+$C64)^2+(1500*ABS(SIN(2*PI()*MOD(Calculator!$B$30/Calculator!$F$21,1)))*IF(MOD(Calculator!$B$30/Calculator!$F$21,1)&lt;0.5,-1,1))^2)),2))</f>
        <v>—</v>
      </c>
      <c r="CI64" s="253" t="str">
        <f aca="false">IF(OR(Calculator!$E$22&lt;&gt;"YES",Calculator!$B$30&lt;Calculator!$G$22),"—",ROUND((1+SQRT(((50*POWER(80,POWER(COS(PI()*MOD(Calculator!$B$30/Calculator!$F$22,1)),2))+MIN(500,MAX(30,100*EXP(-0.3*'VSWR Calculator'!$C$24)*(1+3*ABS(MOD('VSWR Calculator'!$C$23/Calculator!$F$22/2,1)-0.5))))/'VSWR Calculator'!$C$25)-$C64)^2+(1500*ABS(SIN(2*PI()*MOD(Calculator!$B$30/Calculator!$F$22,1)))*IF(MOD(Calculator!$B$30/Calculator!$F$22,1)&lt;0.5,-1,1))^2)/SQRT(((50*POWER(80,POWER(COS(PI()*MOD(Calculator!$B$30/Calculator!$F$22,1)),2))+MIN(500,MAX(30,100*EXP(-0.3*'VSWR Calculator'!$C$24)*(1+3*ABS(MOD('VSWR Calculator'!$C$23/Calculator!$F$22/2,1)-0.5))))/'VSWR Calculator'!$C$25)+$C64)^2+(1500*ABS(SIN(2*PI()*MOD(Calculator!$B$30/Calculator!$F$22,1)))*IF(MOD(Calculator!$B$30/Calculator!$F$22,1)&lt;0.5,-1,1))^2))/(1-SQRT(((50*POWER(80,POWER(COS(PI()*MOD(Calculator!$B$30/Calculator!$F$22,1)),2))+MIN(500,MAX(30,100*EXP(-0.3*'VSWR Calculator'!$C$24)*(1+3*ABS(MOD('VSWR Calculator'!$C$23/Calculator!$F$22/2,1)-0.5))))/'VSWR Calculator'!$C$25)-$C64)^2+(1500*ABS(SIN(2*PI()*MOD(Calculator!$B$30/Calculator!$F$22,1)))*IF(MOD(Calculator!$B$30/Calculator!$F$22,1)&lt;0.5,-1,1))^2)/SQRT(((50*POWER(80,POWER(COS(PI()*MOD(Calculator!$B$30/Calculator!$F$22,1)),2))+MIN(500,MAX(30,100*EXP(-0.3*'VSWR Calculator'!$C$24)*(1+3*ABS(MOD('VSWR Calculator'!$C$23/Calculator!$F$22/2,1)-0.5))))/'VSWR Calculator'!$C$25)+$C64)^2+(1500*ABS(SIN(2*PI()*MOD(Calculator!$B$30/Calculator!$F$22,1)))*IF(MOD(Calculator!$B$30/Calculator!$F$22,1)&lt;0.5,-1,1))^2)),2))</f>
        <v>—</v>
      </c>
      <c r="CJ64" s="253" t="n">
        <f aca="false">IFERROR(ROUND((IF(ISNUMBER(BY64),BY64,0)+IF(ISNUMBER(BZ64),BZ64,0)+IF(ISNUMBER(CA64),CA64,0)+IF(ISNUMBER(CB64),CB64,0)+IF(ISNUMBER(CC64),CC64,0)+IF(ISNUMBER(CD64),CD64,0)+IF(ISNUMBER(CE64),CE64,0)+IF(ISNUMBER(CF64),CF64,0)+IF(ISNUMBER(CG64),CG64,0)+IF(ISNUMBER(CH64),CH64,0)+IF(ISNUMBER(CI64),CI64,0))/(IF(ISNUMBER(BY64),1,0)+IF(ISNUMBER(BZ64),1,0)+IF(ISNUMBER(CA64),1,0)+IF(ISNUMBER(CB64),1,0)+IF(ISNUMBER(CC64),1,0)+IF(ISNUMBER(CD64),1,0)+IF(ISNUMBER(CE64),1,0)+IF(ISNUMBER(CF64),1,0)+IF(ISNUMBER(CG64),1,0)+IF(ISNUMBER(CH64),1,0)+IF(ISNUMBER(CI64),1,0)),4),"")</f>
        <v>14.05</v>
      </c>
      <c r="CK64" s="253" t="str">
        <f aca="false">IF(OR(Calculator!$E$12&lt;&gt;"YES",Calculator!$B$31&lt;Calculator!$G$12),"—",ROUND((1+SQRT(((50*POWER(80,POWER(COS(PI()*MOD(Calculator!$B$31/Calculator!$F$12,1)),2))+MIN(500,MAX(30,100*EXP(-0.3*'VSWR Calculator'!$C$24)*(1+3*ABS(MOD('VSWR Calculator'!$C$23/Calculator!$F$12/2,1)-0.5))))/'VSWR Calculator'!$C$25)-$C64)^2+(1500*ABS(SIN(2*PI()*MOD(Calculator!$B$31/Calculator!$F$12,1)))*IF(MOD(Calculator!$B$31/Calculator!$F$12,1)&lt;0.5,-1,1))^2)/SQRT(((50*POWER(80,POWER(COS(PI()*MOD(Calculator!$B$31/Calculator!$F$12,1)),2))+MIN(500,MAX(30,100*EXP(-0.3*'VSWR Calculator'!$C$24)*(1+3*ABS(MOD('VSWR Calculator'!$C$23/Calculator!$F$12/2,1)-0.5))))/'VSWR Calculator'!$C$25)+$C64)^2+(1500*ABS(SIN(2*PI()*MOD(Calculator!$B$31/Calculator!$F$12,1)))*IF(MOD(Calculator!$B$31/Calculator!$F$12,1)&lt;0.5,-1,1))^2))/(1-SQRT(((50*POWER(80,POWER(COS(PI()*MOD(Calculator!$B$31/Calculator!$F$12,1)),2))+MIN(500,MAX(30,100*EXP(-0.3*'VSWR Calculator'!$C$24)*(1+3*ABS(MOD('VSWR Calculator'!$C$23/Calculator!$F$12/2,1)-0.5))))/'VSWR Calculator'!$C$25)-$C64)^2+(1500*ABS(SIN(2*PI()*MOD(Calculator!$B$31/Calculator!$F$12,1)))*IF(MOD(Calculator!$B$31/Calculator!$F$12,1)&lt;0.5,-1,1))^2)/SQRT(((50*POWER(80,POWER(COS(PI()*MOD(Calculator!$B$31/Calculator!$F$12,1)),2))+MIN(500,MAX(30,100*EXP(-0.3*'VSWR Calculator'!$C$24)*(1+3*ABS(MOD('VSWR Calculator'!$C$23/Calculator!$F$12/2,1)-0.5))))/'VSWR Calculator'!$C$25)+$C64)^2+(1500*ABS(SIN(2*PI()*MOD(Calculator!$B$31/Calculator!$F$12,1)))*IF(MOD(Calculator!$B$31/Calculator!$F$12,1)&lt;0.5,-1,1))^2)),2))</f>
        <v>—</v>
      </c>
      <c r="CL64" s="253" t="str">
        <f aca="false">IF(OR(Calculator!$E$13&lt;&gt;"YES",Calculator!$B$31&lt;Calculator!$G$13),"—",ROUND((1+SQRT(((50*POWER(80,POWER(COS(PI()*MOD(Calculator!$B$31/Calculator!$F$13,1)),2))+MIN(500,MAX(30,100*EXP(-0.3*'VSWR Calculator'!$C$24)*(1+3*ABS(MOD('VSWR Calculator'!$C$23/Calculator!$F$13/2,1)-0.5))))/'VSWR Calculator'!$C$25)-$C64)^2+(1500*ABS(SIN(2*PI()*MOD(Calculator!$B$31/Calculator!$F$13,1)))*IF(MOD(Calculator!$B$31/Calculator!$F$13,1)&lt;0.5,-1,1))^2)/SQRT(((50*POWER(80,POWER(COS(PI()*MOD(Calculator!$B$31/Calculator!$F$13,1)),2))+MIN(500,MAX(30,100*EXP(-0.3*'VSWR Calculator'!$C$24)*(1+3*ABS(MOD('VSWR Calculator'!$C$23/Calculator!$F$13/2,1)-0.5))))/'VSWR Calculator'!$C$25)+$C64)^2+(1500*ABS(SIN(2*PI()*MOD(Calculator!$B$31/Calculator!$F$13,1)))*IF(MOD(Calculator!$B$31/Calculator!$F$13,1)&lt;0.5,-1,1))^2))/(1-SQRT(((50*POWER(80,POWER(COS(PI()*MOD(Calculator!$B$31/Calculator!$F$13,1)),2))+MIN(500,MAX(30,100*EXP(-0.3*'VSWR Calculator'!$C$24)*(1+3*ABS(MOD('VSWR Calculator'!$C$23/Calculator!$F$13/2,1)-0.5))))/'VSWR Calculator'!$C$25)-$C64)^2+(1500*ABS(SIN(2*PI()*MOD(Calculator!$B$31/Calculator!$F$13,1)))*IF(MOD(Calculator!$B$31/Calculator!$F$13,1)&lt;0.5,-1,1))^2)/SQRT(((50*POWER(80,POWER(COS(PI()*MOD(Calculator!$B$31/Calculator!$F$13,1)),2))+MIN(500,MAX(30,100*EXP(-0.3*'VSWR Calculator'!$C$24)*(1+3*ABS(MOD('VSWR Calculator'!$C$23/Calculator!$F$13/2,1)-0.5))))/'VSWR Calculator'!$C$25)+$C64)^2+(1500*ABS(SIN(2*PI()*MOD(Calculator!$B$31/Calculator!$F$13,1)))*IF(MOD(Calculator!$B$31/Calculator!$F$13,1)&lt;0.5,-1,1))^2)),2))</f>
        <v>—</v>
      </c>
      <c r="CM64" s="253" t="str">
        <f aca="false">IF(OR(Calculator!$E$14&lt;&gt;"YES",Calculator!$B$31&lt;Calculator!$G$14),"—",ROUND((1+SQRT(((50*POWER(80,POWER(COS(PI()*MOD(Calculator!$B$31/Calculator!$F$14,1)),2))+MIN(500,MAX(30,100*EXP(-0.3*'VSWR Calculator'!$C$24)*(1+3*ABS(MOD('VSWR Calculator'!$C$23/Calculator!$F$14/2,1)-0.5))))/'VSWR Calculator'!$C$25)-$C64)^2+(1500*ABS(SIN(2*PI()*MOD(Calculator!$B$31/Calculator!$F$14,1)))*IF(MOD(Calculator!$B$31/Calculator!$F$14,1)&lt;0.5,-1,1))^2)/SQRT(((50*POWER(80,POWER(COS(PI()*MOD(Calculator!$B$31/Calculator!$F$14,1)),2))+MIN(500,MAX(30,100*EXP(-0.3*'VSWR Calculator'!$C$24)*(1+3*ABS(MOD('VSWR Calculator'!$C$23/Calculator!$F$14/2,1)-0.5))))/'VSWR Calculator'!$C$25)+$C64)^2+(1500*ABS(SIN(2*PI()*MOD(Calculator!$B$31/Calculator!$F$14,1)))*IF(MOD(Calculator!$B$31/Calculator!$F$14,1)&lt;0.5,-1,1))^2))/(1-SQRT(((50*POWER(80,POWER(COS(PI()*MOD(Calculator!$B$31/Calculator!$F$14,1)),2))+MIN(500,MAX(30,100*EXP(-0.3*'VSWR Calculator'!$C$24)*(1+3*ABS(MOD('VSWR Calculator'!$C$23/Calculator!$F$14/2,1)-0.5))))/'VSWR Calculator'!$C$25)-$C64)^2+(1500*ABS(SIN(2*PI()*MOD(Calculator!$B$31/Calculator!$F$14,1)))*IF(MOD(Calculator!$B$31/Calculator!$F$14,1)&lt;0.5,-1,1))^2)/SQRT(((50*POWER(80,POWER(COS(PI()*MOD(Calculator!$B$31/Calculator!$F$14,1)),2))+MIN(500,MAX(30,100*EXP(-0.3*'VSWR Calculator'!$C$24)*(1+3*ABS(MOD('VSWR Calculator'!$C$23/Calculator!$F$14/2,1)-0.5))))/'VSWR Calculator'!$C$25)+$C64)^2+(1500*ABS(SIN(2*PI()*MOD(Calculator!$B$31/Calculator!$F$14,1)))*IF(MOD(Calculator!$B$31/Calculator!$F$14,1)&lt;0.5,-1,1))^2)),2))</f>
        <v>—</v>
      </c>
      <c r="CN64" s="253" t="n">
        <f aca="false">IF(OR(Calculator!$E$15&lt;&gt;"YES",Calculator!$B$31&lt;Calculator!$G$15),"—",ROUND((1+SQRT(((50*POWER(80,POWER(COS(PI()*MOD(Calculator!$B$31/Calculator!$F$15,1)),2))+MIN(500,MAX(30,100*EXP(-0.3*'VSWR Calculator'!$C$24)*(1+3*ABS(MOD('VSWR Calculator'!$C$23/Calculator!$F$15/2,1)-0.5))))/'VSWR Calculator'!$C$25)-$C64)^2+(1500*ABS(SIN(2*PI()*MOD(Calculator!$B$31/Calculator!$F$15,1)))*IF(MOD(Calculator!$B$31/Calculator!$F$15,1)&lt;0.5,-1,1))^2)/SQRT(((50*POWER(80,POWER(COS(PI()*MOD(Calculator!$B$31/Calculator!$F$15,1)),2))+MIN(500,MAX(30,100*EXP(-0.3*'VSWR Calculator'!$C$24)*(1+3*ABS(MOD('VSWR Calculator'!$C$23/Calculator!$F$15/2,1)-0.5))))/'VSWR Calculator'!$C$25)+$C64)^2+(1500*ABS(SIN(2*PI()*MOD(Calculator!$B$31/Calculator!$F$15,1)))*IF(MOD(Calculator!$B$31/Calculator!$F$15,1)&lt;0.5,-1,1))^2))/(1-SQRT(((50*POWER(80,POWER(COS(PI()*MOD(Calculator!$B$31/Calculator!$F$15,1)),2))+MIN(500,MAX(30,100*EXP(-0.3*'VSWR Calculator'!$C$24)*(1+3*ABS(MOD('VSWR Calculator'!$C$23/Calculator!$F$15/2,1)-0.5))))/'VSWR Calculator'!$C$25)-$C64)^2+(1500*ABS(SIN(2*PI()*MOD(Calculator!$B$31/Calculator!$F$15,1)))*IF(MOD(Calculator!$B$31/Calculator!$F$15,1)&lt;0.5,-1,1))^2)/SQRT(((50*POWER(80,POWER(COS(PI()*MOD(Calculator!$B$31/Calculator!$F$15,1)),2))+MIN(500,MAX(30,100*EXP(-0.3*'VSWR Calculator'!$C$24)*(1+3*ABS(MOD('VSWR Calculator'!$C$23/Calculator!$F$15/2,1)-0.5))))/'VSWR Calculator'!$C$25)+$C64)^2+(1500*ABS(SIN(2*PI()*MOD(Calculator!$B$31/Calculator!$F$15,1)))*IF(MOD(Calculator!$B$31/Calculator!$F$15,1)&lt;0.5,-1,1))^2)),2))</f>
        <v>14.35</v>
      </c>
      <c r="CO64" s="253" t="str">
        <f aca="false">IF(OR(Calculator!$E$16&lt;&gt;"YES",Calculator!$B$31&lt;Calculator!$G$16),"—",ROUND((1+SQRT(((50*POWER(80,POWER(COS(PI()*MOD(Calculator!$B$31/Calculator!$F$16,1)),2))+MIN(500,MAX(30,100*EXP(-0.3*'VSWR Calculator'!$C$24)*(1+3*ABS(MOD('VSWR Calculator'!$C$23/Calculator!$F$16/2,1)-0.5))))/'VSWR Calculator'!$C$25)-$C64)^2+(1500*ABS(SIN(2*PI()*MOD(Calculator!$B$31/Calculator!$F$16,1)))*IF(MOD(Calculator!$B$31/Calculator!$F$16,1)&lt;0.5,-1,1))^2)/SQRT(((50*POWER(80,POWER(COS(PI()*MOD(Calculator!$B$31/Calculator!$F$16,1)),2))+MIN(500,MAX(30,100*EXP(-0.3*'VSWR Calculator'!$C$24)*(1+3*ABS(MOD('VSWR Calculator'!$C$23/Calculator!$F$16/2,1)-0.5))))/'VSWR Calculator'!$C$25)+$C64)^2+(1500*ABS(SIN(2*PI()*MOD(Calculator!$B$31/Calculator!$F$16,1)))*IF(MOD(Calculator!$B$31/Calculator!$F$16,1)&lt;0.5,-1,1))^2))/(1-SQRT(((50*POWER(80,POWER(COS(PI()*MOD(Calculator!$B$31/Calculator!$F$16,1)),2))+MIN(500,MAX(30,100*EXP(-0.3*'VSWR Calculator'!$C$24)*(1+3*ABS(MOD('VSWR Calculator'!$C$23/Calculator!$F$16/2,1)-0.5))))/'VSWR Calculator'!$C$25)-$C64)^2+(1500*ABS(SIN(2*PI()*MOD(Calculator!$B$31/Calculator!$F$16,1)))*IF(MOD(Calculator!$B$31/Calculator!$F$16,1)&lt;0.5,-1,1))^2)/SQRT(((50*POWER(80,POWER(COS(PI()*MOD(Calculator!$B$31/Calculator!$F$16,1)),2))+MIN(500,MAX(30,100*EXP(-0.3*'VSWR Calculator'!$C$24)*(1+3*ABS(MOD('VSWR Calculator'!$C$23/Calculator!$F$16/2,1)-0.5))))/'VSWR Calculator'!$C$25)+$C64)^2+(1500*ABS(SIN(2*PI()*MOD(Calculator!$B$31/Calculator!$F$16,1)))*IF(MOD(Calculator!$B$31/Calculator!$F$16,1)&lt;0.5,-1,1))^2)),2))</f>
        <v>—</v>
      </c>
      <c r="CP64" s="253" t="n">
        <f aca="false">IF(OR(Calculator!$E$17&lt;&gt;"YES",Calculator!$B$31&lt;Calculator!$G$17),"—",ROUND((1+SQRT(((50*POWER(80,POWER(COS(PI()*MOD(Calculator!$B$31/Calculator!$F$17,1)),2))+MIN(500,MAX(30,100*EXP(-0.3*'VSWR Calculator'!$C$24)*(1+3*ABS(MOD('VSWR Calculator'!$C$23/Calculator!$F$17/2,1)-0.5))))/'VSWR Calculator'!$C$25)-$C64)^2+(1500*ABS(SIN(2*PI()*MOD(Calculator!$B$31/Calculator!$F$17,1)))*IF(MOD(Calculator!$B$31/Calculator!$F$17,1)&lt;0.5,-1,1))^2)/SQRT(((50*POWER(80,POWER(COS(PI()*MOD(Calculator!$B$31/Calculator!$F$17,1)),2))+MIN(500,MAX(30,100*EXP(-0.3*'VSWR Calculator'!$C$24)*(1+3*ABS(MOD('VSWR Calculator'!$C$23/Calculator!$F$17/2,1)-0.5))))/'VSWR Calculator'!$C$25)+$C64)^2+(1500*ABS(SIN(2*PI()*MOD(Calculator!$B$31/Calculator!$F$17,1)))*IF(MOD(Calculator!$B$31/Calculator!$F$17,1)&lt;0.5,-1,1))^2))/(1-SQRT(((50*POWER(80,POWER(COS(PI()*MOD(Calculator!$B$31/Calculator!$F$17,1)),2))+MIN(500,MAX(30,100*EXP(-0.3*'VSWR Calculator'!$C$24)*(1+3*ABS(MOD('VSWR Calculator'!$C$23/Calculator!$F$17/2,1)-0.5))))/'VSWR Calculator'!$C$25)-$C64)^2+(1500*ABS(SIN(2*PI()*MOD(Calculator!$B$31/Calculator!$F$17,1)))*IF(MOD(Calculator!$B$31/Calculator!$F$17,1)&lt;0.5,-1,1))^2)/SQRT(((50*POWER(80,POWER(COS(PI()*MOD(Calculator!$B$31/Calculator!$F$17,1)),2))+MIN(500,MAX(30,100*EXP(-0.3*'VSWR Calculator'!$C$24)*(1+3*ABS(MOD('VSWR Calculator'!$C$23/Calculator!$F$17/2,1)-0.5))))/'VSWR Calculator'!$C$25)+$C64)^2+(1500*ABS(SIN(2*PI()*MOD(Calculator!$B$31/Calculator!$F$17,1)))*IF(MOD(Calculator!$B$31/Calculator!$F$17,1)&lt;0.5,-1,1))^2)),2))</f>
        <v>12.58</v>
      </c>
      <c r="CQ64" s="253" t="str">
        <f aca="false">IF(OR(Calculator!$E$18&lt;&gt;"YES",Calculator!$B$31&lt;Calculator!$G$18),"—",ROUND((1+SQRT(((50*POWER(80,POWER(COS(PI()*MOD(Calculator!$B$31/Calculator!$F$18,1)),2))+MIN(500,MAX(30,100*EXP(-0.3*'VSWR Calculator'!$C$24)*(1+3*ABS(MOD('VSWR Calculator'!$C$23/Calculator!$F$18/2,1)-0.5))))/'VSWR Calculator'!$C$25)-$C64)^2+(1500*ABS(SIN(2*PI()*MOD(Calculator!$B$31/Calculator!$F$18,1)))*IF(MOD(Calculator!$B$31/Calculator!$F$18,1)&lt;0.5,-1,1))^2)/SQRT(((50*POWER(80,POWER(COS(PI()*MOD(Calculator!$B$31/Calculator!$F$18,1)),2))+MIN(500,MAX(30,100*EXP(-0.3*'VSWR Calculator'!$C$24)*(1+3*ABS(MOD('VSWR Calculator'!$C$23/Calculator!$F$18/2,1)-0.5))))/'VSWR Calculator'!$C$25)+$C64)^2+(1500*ABS(SIN(2*PI()*MOD(Calculator!$B$31/Calculator!$F$18,1)))*IF(MOD(Calculator!$B$31/Calculator!$F$18,1)&lt;0.5,-1,1))^2))/(1-SQRT(((50*POWER(80,POWER(COS(PI()*MOD(Calculator!$B$31/Calculator!$F$18,1)),2))+MIN(500,MAX(30,100*EXP(-0.3*'VSWR Calculator'!$C$24)*(1+3*ABS(MOD('VSWR Calculator'!$C$23/Calculator!$F$18/2,1)-0.5))))/'VSWR Calculator'!$C$25)-$C64)^2+(1500*ABS(SIN(2*PI()*MOD(Calculator!$B$31/Calculator!$F$18,1)))*IF(MOD(Calculator!$B$31/Calculator!$F$18,1)&lt;0.5,-1,1))^2)/SQRT(((50*POWER(80,POWER(COS(PI()*MOD(Calculator!$B$31/Calculator!$F$18,1)),2))+MIN(500,MAX(30,100*EXP(-0.3*'VSWR Calculator'!$C$24)*(1+3*ABS(MOD('VSWR Calculator'!$C$23/Calculator!$F$18/2,1)-0.5))))/'VSWR Calculator'!$C$25)+$C64)^2+(1500*ABS(SIN(2*PI()*MOD(Calculator!$B$31/Calculator!$F$18,1)))*IF(MOD(Calculator!$B$31/Calculator!$F$18,1)&lt;0.5,-1,1))^2)),2))</f>
        <v>—</v>
      </c>
      <c r="CR64" s="253" t="str">
        <f aca="false">IF(OR(Calculator!$E$19&lt;&gt;"YES",Calculator!$B$31&lt;Calculator!$G$19),"—",ROUND((1+SQRT(((50*POWER(80,POWER(COS(PI()*MOD(Calculator!$B$31/Calculator!$F$19,1)),2))+MIN(500,MAX(30,100*EXP(-0.3*'VSWR Calculator'!$C$24)*(1+3*ABS(MOD('VSWR Calculator'!$C$23/Calculator!$F$19/2,1)-0.5))))/'VSWR Calculator'!$C$25)-$C64)^2+(1500*ABS(SIN(2*PI()*MOD(Calculator!$B$31/Calculator!$F$19,1)))*IF(MOD(Calculator!$B$31/Calculator!$F$19,1)&lt;0.5,-1,1))^2)/SQRT(((50*POWER(80,POWER(COS(PI()*MOD(Calculator!$B$31/Calculator!$F$19,1)),2))+MIN(500,MAX(30,100*EXP(-0.3*'VSWR Calculator'!$C$24)*(1+3*ABS(MOD('VSWR Calculator'!$C$23/Calculator!$F$19/2,1)-0.5))))/'VSWR Calculator'!$C$25)+$C64)^2+(1500*ABS(SIN(2*PI()*MOD(Calculator!$B$31/Calculator!$F$19,1)))*IF(MOD(Calculator!$B$31/Calculator!$F$19,1)&lt;0.5,-1,1))^2))/(1-SQRT(((50*POWER(80,POWER(COS(PI()*MOD(Calculator!$B$31/Calculator!$F$19,1)),2))+MIN(500,MAX(30,100*EXP(-0.3*'VSWR Calculator'!$C$24)*(1+3*ABS(MOD('VSWR Calculator'!$C$23/Calculator!$F$19/2,1)-0.5))))/'VSWR Calculator'!$C$25)-$C64)^2+(1500*ABS(SIN(2*PI()*MOD(Calculator!$B$31/Calculator!$F$19,1)))*IF(MOD(Calculator!$B$31/Calculator!$F$19,1)&lt;0.5,-1,1))^2)/SQRT(((50*POWER(80,POWER(COS(PI()*MOD(Calculator!$B$31/Calculator!$F$19,1)),2))+MIN(500,MAX(30,100*EXP(-0.3*'VSWR Calculator'!$C$24)*(1+3*ABS(MOD('VSWR Calculator'!$C$23/Calculator!$F$19/2,1)-0.5))))/'VSWR Calculator'!$C$25)+$C64)^2+(1500*ABS(SIN(2*PI()*MOD(Calculator!$B$31/Calculator!$F$19,1)))*IF(MOD(Calculator!$B$31/Calculator!$F$19,1)&lt;0.5,-1,1))^2)),2))</f>
        <v>—</v>
      </c>
      <c r="CS64" s="253" t="str">
        <f aca="false">IF(OR(Calculator!$E$20&lt;&gt;"YES",Calculator!$B$31&lt;Calculator!$G$20),"—",ROUND((1+SQRT(((50*POWER(80,POWER(COS(PI()*MOD(Calculator!$B$31/Calculator!$F$20,1)),2))+MIN(500,MAX(30,100*EXP(-0.3*'VSWR Calculator'!$C$24)*(1+3*ABS(MOD('VSWR Calculator'!$C$23/Calculator!$F$20/2,1)-0.5))))/'VSWR Calculator'!$C$25)-$C64)^2+(1500*ABS(SIN(2*PI()*MOD(Calculator!$B$31/Calculator!$F$20,1)))*IF(MOD(Calculator!$B$31/Calculator!$F$20,1)&lt;0.5,-1,1))^2)/SQRT(((50*POWER(80,POWER(COS(PI()*MOD(Calculator!$B$31/Calculator!$F$20,1)),2))+MIN(500,MAX(30,100*EXP(-0.3*'VSWR Calculator'!$C$24)*(1+3*ABS(MOD('VSWR Calculator'!$C$23/Calculator!$F$20/2,1)-0.5))))/'VSWR Calculator'!$C$25)+$C64)^2+(1500*ABS(SIN(2*PI()*MOD(Calculator!$B$31/Calculator!$F$20,1)))*IF(MOD(Calculator!$B$31/Calculator!$F$20,1)&lt;0.5,-1,1))^2))/(1-SQRT(((50*POWER(80,POWER(COS(PI()*MOD(Calculator!$B$31/Calculator!$F$20,1)),2))+MIN(500,MAX(30,100*EXP(-0.3*'VSWR Calculator'!$C$24)*(1+3*ABS(MOD('VSWR Calculator'!$C$23/Calculator!$F$20/2,1)-0.5))))/'VSWR Calculator'!$C$25)-$C64)^2+(1500*ABS(SIN(2*PI()*MOD(Calculator!$B$31/Calculator!$F$20,1)))*IF(MOD(Calculator!$B$31/Calculator!$F$20,1)&lt;0.5,-1,1))^2)/SQRT(((50*POWER(80,POWER(COS(PI()*MOD(Calculator!$B$31/Calculator!$F$20,1)),2))+MIN(500,MAX(30,100*EXP(-0.3*'VSWR Calculator'!$C$24)*(1+3*ABS(MOD('VSWR Calculator'!$C$23/Calculator!$F$20/2,1)-0.5))))/'VSWR Calculator'!$C$25)+$C64)^2+(1500*ABS(SIN(2*PI()*MOD(Calculator!$B$31/Calculator!$F$20,1)))*IF(MOD(Calculator!$B$31/Calculator!$F$20,1)&lt;0.5,-1,1))^2)),2))</f>
        <v>—</v>
      </c>
      <c r="CT64" s="253" t="str">
        <f aca="false">IF(OR(Calculator!$E$21&lt;&gt;"YES",Calculator!$B$31&lt;Calculator!$G$21),"—",ROUND((1+SQRT(((50*POWER(80,POWER(COS(PI()*MOD(Calculator!$B$31/Calculator!$F$21,1)),2))+MIN(500,MAX(30,100*EXP(-0.3*'VSWR Calculator'!$C$24)*(1+3*ABS(MOD('VSWR Calculator'!$C$23/Calculator!$F$21/2,1)-0.5))))/'VSWR Calculator'!$C$25)-$C64)^2+(1500*ABS(SIN(2*PI()*MOD(Calculator!$B$31/Calculator!$F$21,1)))*IF(MOD(Calculator!$B$31/Calculator!$F$21,1)&lt;0.5,-1,1))^2)/SQRT(((50*POWER(80,POWER(COS(PI()*MOD(Calculator!$B$31/Calculator!$F$21,1)),2))+MIN(500,MAX(30,100*EXP(-0.3*'VSWR Calculator'!$C$24)*(1+3*ABS(MOD('VSWR Calculator'!$C$23/Calculator!$F$21/2,1)-0.5))))/'VSWR Calculator'!$C$25)+$C64)^2+(1500*ABS(SIN(2*PI()*MOD(Calculator!$B$31/Calculator!$F$21,1)))*IF(MOD(Calculator!$B$31/Calculator!$F$21,1)&lt;0.5,-1,1))^2))/(1-SQRT(((50*POWER(80,POWER(COS(PI()*MOD(Calculator!$B$31/Calculator!$F$21,1)),2))+MIN(500,MAX(30,100*EXP(-0.3*'VSWR Calculator'!$C$24)*(1+3*ABS(MOD('VSWR Calculator'!$C$23/Calculator!$F$21/2,1)-0.5))))/'VSWR Calculator'!$C$25)-$C64)^2+(1500*ABS(SIN(2*PI()*MOD(Calculator!$B$31/Calculator!$F$21,1)))*IF(MOD(Calculator!$B$31/Calculator!$F$21,1)&lt;0.5,-1,1))^2)/SQRT(((50*POWER(80,POWER(COS(PI()*MOD(Calculator!$B$31/Calculator!$F$21,1)),2))+MIN(500,MAX(30,100*EXP(-0.3*'VSWR Calculator'!$C$24)*(1+3*ABS(MOD('VSWR Calculator'!$C$23/Calculator!$F$21/2,1)-0.5))))/'VSWR Calculator'!$C$25)+$C64)^2+(1500*ABS(SIN(2*PI()*MOD(Calculator!$B$31/Calculator!$F$21,1)))*IF(MOD(Calculator!$B$31/Calculator!$F$21,1)&lt;0.5,-1,1))^2)),2))</f>
        <v>—</v>
      </c>
      <c r="CU64" s="253" t="str">
        <f aca="false">IF(OR(Calculator!$E$22&lt;&gt;"YES",Calculator!$B$31&lt;Calculator!$G$22),"—",ROUND((1+SQRT(((50*POWER(80,POWER(COS(PI()*MOD(Calculator!$B$31/Calculator!$F$22,1)),2))+MIN(500,MAX(30,100*EXP(-0.3*'VSWR Calculator'!$C$24)*(1+3*ABS(MOD('VSWR Calculator'!$C$23/Calculator!$F$22/2,1)-0.5))))/'VSWR Calculator'!$C$25)-$C64)^2+(1500*ABS(SIN(2*PI()*MOD(Calculator!$B$31/Calculator!$F$22,1)))*IF(MOD(Calculator!$B$31/Calculator!$F$22,1)&lt;0.5,-1,1))^2)/SQRT(((50*POWER(80,POWER(COS(PI()*MOD(Calculator!$B$31/Calculator!$F$22,1)),2))+MIN(500,MAX(30,100*EXP(-0.3*'VSWR Calculator'!$C$24)*(1+3*ABS(MOD('VSWR Calculator'!$C$23/Calculator!$F$22/2,1)-0.5))))/'VSWR Calculator'!$C$25)+$C64)^2+(1500*ABS(SIN(2*PI()*MOD(Calculator!$B$31/Calculator!$F$22,1)))*IF(MOD(Calculator!$B$31/Calculator!$F$22,1)&lt;0.5,-1,1))^2))/(1-SQRT(((50*POWER(80,POWER(COS(PI()*MOD(Calculator!$B$31/Calculator!$F$22,1)),2))+MIN(500,MAX(30,100*EXP(-0.3*'VSWR Calculator'!$C$24)*(1+3*ABS(MOD('VSWR Calculator'!$C$23/Calculator!$F$22/2,1)-0.5))))/'VSWR Calculator'!$C$25)-$C64)^2+(1500*ABS(SIN(2*PI()*MOD(Calculator!$B$31/Calculator!$F$22,1)))*IF(MOD(Calculator!$B$31/Calculator!$F$22,1)&lt;0.5,-1,1))^2)/SQRT(((50*POWER(80,POWER(COS(PI()*MOD(Calculator!$B$31/Calculator!$F$22,1)),2))+MIN(500,MAX(30,100*EXP(-0.3*'VSWR Calculator'!$C$24)*(1+3*ABS(MOD('VSWR Calculator'!$C$23/Calculator!$F$22/2,1)-0.5))))/'VSWR Calculator'!$C$25)+$C64)^2+(1500*ABS(SIN(2*PI()*MOD(Calculator!$B$31/Calculator!$F$22,1)))*IF(MOD(Calculator!$B$31/Calculator!$F$22,1)&lt;0.5,-1,1))^2)),2))</f>
        <v>—</v>
      </c>
      <c r="CV64" s="253" t="n">
        <f aca="false">IFERROR(ROUND((IF(ISNUMBER(CK64),CK64,0)+IF(ISNUMBER(CL64),CL64,0)+IF(ISNUMBER(CM64),CM64,0)+IF(ISNUMBER(CN64),CN64,0)+IF(ISNUMBER(CO64),CO64,0)+IF(ISNUMBER(CP64),CP64,0)+IF(ISNUMBER(CQ64),CQ64,0)+IF(ISNUMBER(CR64),CR64,0)+IF(ISNUMBER(CS64),CS64,0)+IF(ISNUMBER(CT64),CT64,0)+IF(ISNUMBER(CU64),CU64,0))/(IF(ISNUMBER(CK64),1,0)+IF(ISNUMBER(CL64),1,0)+IF(ISNUMBER(CM64),1,0)+IF(ISNUMBER(CN64),1,0)+IF(ISNUMBER(CO64),1,0)+IF(ISNUMBER(CP64),1,0)+IF(ISNUMBER(CQ64),1,0)+IF(ISNUMBER(CR64),1,0)+IF(ISNUMBER(CS64),1,0)+IF(ISNUMBER(CT64),1,0)+IF(ISNUMBER(CU64),1,0)),4),"")</f>
        <v>13.465</v>
      </c>
      <c r="CW64" s="253" t="str">
        <f aca="false">IF(OR(Calculator!$E$12&lt;&gt;"YES",Calculator!$B$32&lt;Calculator!$G$12),"—",ROUND((1+SQRT(((50*POWER(80,POWER(COS(PI()*MOD(Calculator!$B$32/Calculator!$F$12,1)),2))+MIN(500,MAX(30,100*EXP(-0.3*'VSWR Calculator'!$C$24)*(1+3*ABS(MOD('VSWR Calculator'!$C$23/Calculator!$F$12/2,1)-0.5))))/'VSWR Calculator'!$C$25)-$C64)^2+(1500*ABS(SIN(2*PI()*MOD(Calculator!$B$32/Calculator!$F$12,1)))*IF(MOD(Calculator!$B$32/Calculator!$F$12,1)&lt;0.5,-1,1))^2)/SQRT(((50*POWER(80,POWER(COS(PI()*MOD(Calculator!$B$32/Calculator!$F$12,1)),2))+MIN(500,MAX(30,100*EXP(-0.3*'VSWR Calculator'!$C$24)*(1+3*ABS(MOD('VSWR Calculator'!$C$23/Calculator!$F$12/2,1)-0.5))))/'VSWR Calculator'!$C$25)+$C64)^2+(1500*ABS(SIN(2*PI()*MOD(Calculator!$B$32/Calculator!$F$12,1)))*IF(MOD(Calculator!$B$32/Calculator!$F$12,1)&lt;0.5,-1,1))^2))/(1-SQRT(((50*POWER(80,POWER(COS(PI()*MOD(Calculator!$B$32/Calculator!$F$12,1)),2))+MIN(500,MAX(30,100*EXP(-0.3*'VSWR Calculator'!$C$24)*(1+3*ABS(MOD('VSWR Calculator'!$C$23/Calculator!$F$12/2,1)-0.5))))/'VSWR Calculator'!$C$25)-$C64)^2+(1500*ABS(SIN(2*PI()*MOD(Calculator!$B$32/Calculator!$F$12,1)))*IF(MOD(Calculator!$B$32/Calculator!$F$12,1)&lt;0.5,-1,1))^2)/SQRT(((50*POWER(80,POWER(COS(PI()*MOD(Calculator!$B$32/Calculator!$F$12,1)),2))+MIN(500,MAX(30,100*EXP(-0.3*'VSWR Calculator'!$C$24)*(1+3*ABS(MOD('VSWR Calculator'!$C$23/Calculator!$F$12/2,1)-0.5))))/'VSWR Calculator'!$C$25)+$C64)^2+(1500*ABS(SIN(2*PI()*MOD(Calculator!$B$32/Calculator!$F$12,1)))*IF(MOD(Calculator!$B$32/Calculator!$F$12,1)&lt;0.5,-1,1))^2)),2))</f>
        <v>—</v>
      </c>
      <c r="CX64" s="253" t="str">
        <f aca="false">IF(OR(Calculator!$E$13&lt;&gt;"YES",Calculator!$B$32&lt;Calculator!$G$13),"—",ROUND((1+SQRT(((50*POWER(80,POWER(COS(PI()*MOD(Calculator!$B$32/Calculator!$F$13,1)),2))+MIN(500,MAX(30,100*EXP(-0.3*'VSWR Calculator'!$C$24)*(1+3*ABS(MOD('VSWR Calculator'!$C$23/Calculator!$F$13/2,1)-0.5))))/'VSWR Calculator'!$C$25)-$C64)^2+(1500*ABS(SIN(2*PI()*MOD(Calculator!$B$32/Calculator!$F$13,1)))*IF(MOD(Calculator!$B$32/Calculator!$F$13,1)&lt;0.5,-1,1))^2)/SQRT(((50*POWER(80,POWER(COS(PI()*MOD(Calculator!$B$32/Calculator!$F$13,1)),2))+MIN(500,MAX(30,100*EXP(-0.3*'VSWR Calculator'!$C$24)*(1+3*ABS(MOD('VSWR Calculator'!$C$23/Calculator!$F$13/2,1)-0.5))))/'VSWR Calculator'!$C$25)+$C64)^2+(1500*ABS(SIN(2*PI()*MOD(Calculator!$B$32/Calculator!$F$13,1)))*IF(MOD(Calculator!$B$32/Calculator!$F$13,1)&lt;0.5,-1,1))^2))/(1-SQRT(((50*POWER(80,POWER(COS(PI()*MOD(Calculator!$B$32/Calculator!$F$13,1)),2))+MIN(500,MAX(30,100*EXP(-0.3*'VSWR Calculator'!$C$24)*(1+3*ABS(MOD('VSWR Calculator'!$C$23/Calculator!$F$13/2,1)-0.5))))/'VSWR Calculator'!$C$25)-$C64)^2+(1500*ABS(SIN(2*PI()*MOD(Calculator!$B$32/Calculator!$F$13,1)))*IF(MOD(Calculator!$B$32/Calculator!$F$13,1)&lt;0.5,-1,1))^2)/SQRT(((50*POWER(80,POWER(COS(PI()*MOD(Calculator!$B$32/Calculator!$F$13,1)),2))+MIN(500,MAX(30,100*EXP(-0.3*'VSWR Calculator'!$C$24)*(1+3*ABS(MOD('VSWR Calculator'!$C$23/Calculator!$F$13/2,1)-0.5))))/'VSWR Calculator'!$C$25)+$C64)^2+(1500*ABS(SIN(2*PI()*MOD(Calculator!$B$32/Calculator!$F$13,1)))*IF(MOD(Calculator!$B$32/Calculator!$F$13,1)&lt;0.5,-1,1))^2)),2))</f>
        <v>—</v>
      </c>
      <c r="CY64" s="253" t="str">
        <f aca="false">IF(OR(Calculator!$E$14&lt;&gt;"YES",Calculator!$B$32&lt;Calculator!$G$14),"—",ROUND((1+SQRT(((50*POWER(80,POWER(COS(PI()*MOD(Calculator!$B$32/Calculator!$F$14,1)),2))+MIN(500,MAX(30,100*EXP(-0.3*'VSWR Calculator'!$C$24)*(1+3*ABS(MOD('VSWR Calculator'!$C$23/Calculator!$F$14/2,1)-0.5))))/'VSWR Calculator'!$C$25)-$C64)^2+(1500*ABS(SIN(2*PI()*MOD(Calculator!$B$32/Calculator!$F$14,1)))*IF(MOD(Calculator!$B$32/Calculator!$F$14,1)&lt;0.5,-1,1))^2)/SQRT(((50*POWER(80,POWER(COS(PI()*MOD(Calculator!$B$32/Calculator!$F$14,1)),2))+MIN(500,MAX(30,100*EXP(-0.3*'VSWR Calculator'!$C$24)*(1+3*ABS(MOD('VSWR Calculator'!$C$23/Calculator!$F$14/2,1)-0.5))))/'VSWR Calculator'!$C$25)+$C64)^2+(1500*ABS(SIN(2*PI()*MOD(Calculator!$B$32/Calculator!$F$14,1)))*IF(MOD(Calculator!$B$32/Calculator!$F$14,1)&lt;0.5,-1,1))^2))/(1-SQRT(((50*POWER(80,POWER(COS(PI()*MOD(Calculator!$B$32/Calculator!$F$14,1)),2))+MIN(500,MAX(30,100*EXP(-0.3*'VSWR Calculator'!$C$24)*(1+3*ABS(MOD('VSWR Calculator'!$C$23/Calculator!$F$14/2,1)-0.5))))/'VSWR Calculator'!$C$25)-$C64)^2+(1500*ABS(SIN(2*PI()*MOD(Calculator!$B$32/Calculator!$F$14,1)))*IF(MOD(Calculator!$B$32/Calculator!$F$14,1)&lt;0.5,-1,1))^2)/SQRT(((50*POWER(80,POWER(COS(PI()*MOD(Calculator!$B$32/Calculator!$F$14,1)),2))+MIN(500,MAX(30,100*EXP(-0.3*'VSWR Calculator'!$C$24)*(1+3*ABS(MOD('VSWR Calculator'!$C$23/Calculator!$F$14/2,1)-0.5))))/'VSWR Calculator'!$C$25)+$C64)^2+(1500*ABS(SIN(2*PI()*MOD(Calculator!$B$32/Calculator!$F$14,1)))*IF(MOD(Calculator!$B$32/Calculator!$F$14,1)&lt;0.5,-1,1))^2)),2))</f>
        <v>—</v>
      </c>
      <c r="CZ64" s="253" t="n">
        <f aca="false">IF(OR(Calculator!$E$15&lt;&gt;"YES",Calculator!$B$32&lt;Calculator!$G$15),"—",ROUND((1+SQRT(((50*POWER(80,POWER(COS(PI()*MOD(Calculator!$B$32/Calculator!$F$15,1)),2))+MIN(500,MAX(30,100*EXP(-0.3*'VSWR Calculator'!$C$24)*(1+3*ABS(MOD('VSWR Calculator'!$C$23/Calculator!$F$15/2,1)-0.5))))/'VSWR Calculator'!$C$25)-$C64)^2+(1500*ABS(SIN(2*PI()*MOD(Calculator!$B$32/Calculator!$F$15,1)))*IF(MOD(Calculator!$B$32/Calculator!$F$15,1)&lt;0.5,-1,1))^2)/SQRT(((50*POWER(80,POWER(COS(PI()*MOD(Calculator!$B$32/Calculator!$F$15,1)),2))+MIN(500,MAX(30,100*EXP(-0.3*'VSWR Calculator'!$C$24)*(1+3*ABS(MOD('VSWR Calculator'!$C$23/Calculator!$F$15/2,1)-0.5))))/'VSWR Calculator'!$C$25)+$C64)^2+(1500*ABS(SIN(2*PI()*MOD(Calculator!$B$32/Calculator!$F$15,1)))*IF(MOD(Calculator!$B$32/Calculator!$F$15,1)&lt;0.5,-1,1))^2))/(1-SQRT(((50*POWER(80,POWER(COS(PI()*MOD(Calculator!$B$32/Calculator!$F$15,1)),2))+MIN(500,MAX(30,100*EXP(-0.3*'VSWR Calculator'!$C$24)*(1+3*ABS(MOD('VSWR Calculator'!$C$23/Calculator!$F$15/2,1)-0.5))))/'VSWR Calculator'!$C$25)-$C64)^2+(1500*ABS(SIN(2*PI()*MOD(Calculator!$B$32/Calculator!$F$15,1)))*IF(MOD(Calculator!$B$32/Calculator!$F$15,1)&lt;0.5,-1,1))^2)/SQRT(((50*POWER(80,POWER(COS(PI()*MOD(Calculator!$B$32/Calculator!$F$15,1)),2))+MIN(500,MAX(30,100*EXP(-0.3*'VSWR Calculator'!$C$24)*(1+3*ABS(MOD('VSWR Calculator'!$C$23/Calculator!$F$15/2,1)-0.5))))/'VSWR Calculator'!$C$25)+$C64)^2+(1500*ABS(SIN(2*PI()*MOD(Calculator!$B$32/Calculator!$F$15,1)))*IF(MOD(Calculator!$B$32/Calculator!$F$15,1)&lt;0.5,-1,1))^2)),2))</f>
        <v>2.46</v>
      </c>
      <c r="DA64" s="253" t="str">
        <f aca="false">IF(OR(Calculator!$E$16&lt;&gt;"YES",Calculator!$B$32&lt;Calculator!$G$16),"—",ROUND((1+SQRT(((50*POWER(80,POWER(COS(PI()*MOD(Calculator!$B$32/Calculator!$F$16,1)),2))+MIN(500,MAX(30,100*EXP(-0.3*'VSWR Calculator'!$C$24)*(1+3*ABS(MOD('VSWR Calculator'!$C$23/Calculator!$F$16/2,1)-0.5))))/'VSWR Calculator'!$C$25)-$C64)^2+(1500*ABS(SIN(2*PI()*MOD(Calculator!$B$32/Calculator!$F$16,1)))*IF(MOD(Calculator!$B$32/Calculator!$F$16,1)&lt;0.5,-1,1))^2)/SQRT(((50*POWER(80,POWER(COS(PI()*MOD(Calculator!$B$32/Calculator!$F$16,1)),2))+MIN(500,MAX(30,100*EXP(-0.3*'VSWR Calculator'!$C$24)*(1+3*ABS(MOD('VSWR Calculator'!$C$23/Calculator!$F$16/2,1)-0.5))))/'VSWR Calculator'!$C$25)+$C64)^2+(1500*ABS(SIN(2*PI()*MOD(Calculator!$B$32/Calculator!$F$16,1)))*IF(MOD(Calculator!$B$32/Calculator!$F$16,1)&lt;0.5,-1,1))^2))/(1-SQRT(((50*POWER(80,POWER(COS(PI()*MOD(Calculator!$B$32/Calculator!$F$16,1)),2))+MIN(500,MAX(30,100*EXP(-0.3*'VSWR Calculator'!$C$24)*(1+3*ABS(MOD('VSWR Calculator'!$C$23/Calculator!$F$16/2,1)-0.5))))/'VSWR Calculator'!$C$25)-$C64)^2+(1500*ABS(SIN(2*PI()*MOD(Calculator!$B$32/Calculator!$F$16,1)))*IF(MOD(Calculator!$B$32/Calculator!$F$16,1)&lt;0.5,-1,1))^2)/SQRT(((50*POWER(80,POWER(COS(PI()*MOD(Calculator!$B$32/Calculator!$F$16,1)),2))+MIN(500,MAX(30,100*EXP(-0.3*'VSWR Calculator'!$C$24)*(1+3*ABS(MOD('VSWR Calculator'!$C$23/Calculator!$F$16/2,1)-0.5))))/'VSWR Calculator'!$C$25)+$C64)^2+(1500*ABS(SIN(2*PI()*MOD(Calculator!$B$32/Calculator!$F$16,1)))*IF(MOD(Calculator!$B$32/Calculator!$F$16,1)&lt;0.5,-1,1))^2)),2))</f>
        <v>—</v>
      </c>
      <c r="DB64" s="253" t="n">
        <f aca="false">IF(OR(Calculator!$E$17&lt;&gt;"YES",Calculator!$B$32&lt;Calculator!$G$17),"—",ROUND((1+SQRT(((50*POWER(80,POWER(COS(PI()*MOD(Calculator!$B$32/Calculator!$F$17,1)),2))+MIN(500,MAX(30,100*EXP(-0.3*'VSWR Calculator'!$C$24)*(1+3*ABS(MOD('VSWR Calculator'!$C$23/Calculator!$F$17/2,1)-0.5))))/'VSWR Calculator'!$C$25)-$C64)^2+(1500*ABS(SIN(2*PI()*MOD(Calculator!$B$32/Calculator!$F$17,1)))*IF(MOD(Calculator!$B$32/Calculator!$F$17,1)&lt;0.5,-1,1))^2)/SQRT(((50*POWER(80,POWER(COS(PI()*MOD(Calculator!$B$32/Calculator!$F$17,1)),2))+MIN(500,MAX(30,100*EXP(-0.3*'VSWR Calculator'!$C$24)*(1+3*ABS(MOD('VSWR Calculator'!$C$23/Calculator!$F$17/2,1)-0.5))))/'VSWR Calculator'!$C$25)+$C64)^2+(1500*ABS(SIN(2*PI()*MOD(Calculator!$B$32/Calculator!$F$17,1)))*IF(MOD(Calculator!$B$32/Calculator!$F$17,1)&lt;0.5,-1,1))^2))/(1-SQRT(((50*POWER(80,POWER(COS(PI()*MOD(Calculator!$B$32/Calculator!$F$17,1)),2))+MIN(500,MAX(30,100*EXP(-0.3*'VSWR Calculator'!$C$24)*(1+3*ABS(MOD('VSWR Calculator'!$C$23/Calculator!$F$17/2,1)-0.5))))/'VSWR Calculator'!$C$25)-$C64)^2+(1500*ABS(SIN(2*PI()*MOD(Calculator!$B$32/Calculator!$F$17,1)))*IF(MOD(Calculator!$B$32/Calculator!$F$17,1)&lt;0.5,-1,1))^2)/SQRT(((50*POWER(80,POWER(COS(PI()*MOD(Calculator!$B$32/Calculator!$F$17,1)),2))+MIN(500,MAX(30,100*EXP(-0.3*'VSWR Calculator'!$C$24)*(1+3*ABS(MOD('VSWR Calculator'!$C$23/Calculator!$F$17/2,1)-0.5))))/'VSWR Calculator'!$C$25)+$C64)^2+(1500*ABS(SIN(2*PI()*MOD(Calculator!$B$32/Calculator!$F$17,1)))*IF(MOD(Calculator!$B$32/Calculator!$F$17,1)&lt;0.5,-1,1))^2)),2))</f>
        <v>13.07</v>
      </c>
      <c r="DC64" s="253" t="str">
        <f aca="false">IF(OR(Calculator!$E$18&lt;&gt;"YES",Calculator!$B$32&lt;Calculator!$G$18),"—",ROUND((1+SQRT(((50*POWER(80,POWER(COS(PI()*MOD(Calculator!$B$32/Calculator!$F$18,1)),2))+MIN(500,MAX(30,100*EXP(-0.3*'VSWR Calculator'!$C$24)*(1+3*ABS(MOD('VSWR Calculator'!$C$23/Calculator!$F$18/2,1)-0.5))))/'VSWR Calculator'!$C$25)-$C64)^2+(1500*ABS(SIN(2*PI()*MOD(Calculator!$B$32/Calculator!$F$18,1)))*IF(MOD(Calculator!$B$32/Calculator!$F$18,1)&lt;0.5,-1,1))^2)/SQRT(((50*POWER(80,POWER(COS(PI()*MOD(Calculator!$B$32/Calculator!$F$18,1)),2))+MIN(500,MAX(30,100*EXP(-0.3*'VSWR Calculator'!$C$24)*(1+3*ABS(MOD('VSWR Calculator'!$C$23/Calculator!$F$18/2,1)-0.5))))/'VSWR Calculator'!$C$25)+$C64)^2+(1500*ABS(SIN(2*PI()*MOD(Calculator!$B$32/Calculator!$F$18,1)))*IF(MOD(Calculator!$B$32/Calculator!$F$18,1)&lt;0.5,-1,1))^2))/(1-SQRT(((50*POWER(80,POWER(COS(PI()*MOD(Calculator!$B$32/Calculator!$F$18,1)),2))+MIN(500,MAX(30,100*EXP(-0.3*'VSWR Calculator'!$C$24)*(1+3*ABS(MOD('VSWR Calculator'!$C$23/Calculator!$F$18/2,1)-0.5))))/'VSWR Calculator'!$C$25)-$C64)^2+(1500*ABS(SIN(2*PI()*MOD(Calculator!$B$32/Calculator!$F$18,1)))*IF(MOD(Calculator!$B$32/Calculator!$F$18,1)&lt;0.5,-1,1))^2)/SQRT(((50*POWER(80,POWER(COS(PI()*MOD(Calculator!$B$32/Calculator!$F$18,1)),2))+MIN(500,MAX(30,100*EXP(-0.3*'VSWR Calculator'!$C$24)*(1+3*ABS(MOD('VSWR Calculator'!$C$23/Calculator!$F$18/2,1)-0.5))))/'VSWR Calculator'!$C$25)+$C64)^2+(1500*ABS(SIN(2*PI()*MOD(Calculator!$B$32/Calculator!$F$18,1)))*IF(MOD(Calculator!$B$32/Calculator!$F$18,1)&lt;0.5,-1,1))^2)),2))</f>
        <v>—</v>
      </c>
      <c r="DD64" s="253" t="str">
        <f aca="false">IF(OR(Calculator!$E$19&lt;&gt;"YES",Calculator!$B$32&lt;Calculator!$G$19),"—",ROUND((1+SQRT(((50*POWER(80,POWER(COS(PI()*MOD(Calculator!$B$32/Calculator!$F$19,1)),2))+MIN(500,MAX(30,100*EXP(-0.3*'VSWR Calculator'!$C$24)*(1+3*ABS(MOD('VSWR Calculator'!$C$23/Calculator!$F$19/2,1)-0.5))))/'VSWR Calculator'!$C$25)-$C64)^2+(1500*ABS(SIN(2*PI()*MOD(Calculator!$B$32/Calculator!$F$19,1)))*IF(MOD(Calculator!$B$32/Calculator!$F$19,1)&lt;0.5,-1,1))^2)/SQRT(((50*POWER(80,POWER(COS(PI()*MOD(Calculator!$B$32/Calculator!$F$19,1)),2))+MIN(500,MAX(30,100*EXP(-0.3*'VSWR Calculator'!$C$24)*(1+3*ABS(MOD('VSWR Calculator'!$C$23/Calculator!$F$19/2,1)-0.5))))/'VSWR Calculator'!$C$25)+$C64)^2+(1500*ABS(SIN(2*PI()*MOD(Calculator!$B$32/Calculator!$F$19,1)))*IF(MOD(Calculator!$B$32/Calculator!$F$19,1)&lt;0.5,-1,1))^2))/(1-SQRT(((50*POWER(80,POWER(COS(PI()*MOD(Calculator!$B$32/Calculator!$F$19,1)),2))+MIN(500,MAX(30,100*EXP(-0.3*'VSWR Calculator'!$C$24)*(1+3*ABS(MOD('VSWR Calculator'!$C$23/Calculator!$F$19/2,1)-0.5))))/'VSWR Calculator'!$C$25)-$C64)^2+(1500*ABS(SIN(2*PI()*MOD(Calculator!$B$32/Calculator!$F$19,1)))*IF(MOD(Calculator!$B$32/Calculator!$F$19,1)&lt;0.5,-1,1))^2)/SQRT(((50*POWER(80,POWER(COS(PI()*MOD(Calculator!$B$32/Calculator!$F$19,1)),2))+MIN(500,MAX(30,100*EXP(-0.3*'VSWR Calculator'!$C$24)*(1+3*ABS(MOD('VSWR Calculator'!$C$23/Calculator!$F$19/2,1)-0.5))))/'VSWR Calculator'!$C$25)+$C64)^2+(1500*ABS(SIN(2*PI()*MOD(Calculator!$B$32/Calculator!$F$19,1)))*IF(MOD(Calculator!$B$32/Calculator!$F$19,1)&lt;0.5,-1,1))^2)),2))</f>
        <v>—</v>
      </c>
      <c r="DE64" s="253" t="str">
        <f aca="false">IF(OR(Calculator!$E$20&lt;&gt;"YES",Calculator!$B$32&lt;Calculator!$G$20),"—",ROUND((1+SQRT(((50*POWER(80,POWER(COS(PI()*MOD(Calculator!$B$32/Calculator!$F$20,1)),2))+MIN(500,MAX(30,100*EXP(-0.3*'VSWR Calculator'!$C$24)*(1+3*ABS(MOD('VSWR Calculator'!$C$23/Calculator!$F$20/2,1)-0.5))))/'VSWR Calculator'!$C$25)-$C64)^2+(1500*ABS(SIN(2*PI()*MOD(Calculator!$B$32/Calculator!$F$20,1)))*IF(MOD(Calculator!$B$32/Calculator!$F$20,1)&lt;0.5,-1,1))^2)/SQRT(((50*POWER(80,POWER(COS(PI()*MOD(Calculator!$B$32/Calculator!$F$20,1)),2))+MIN(500,MAX(30,100*EXP(-0.3*'VSWR Calculator'!$C$24)*(1+3*ABS(MOD('VSWR Calculator'!$C$23/Calculator!$F$20/2,1)-0.5))))/'VSWR Calculator'!$C$25)+$C64)^2+(1500*ABS(SIN(2*PI()*MOD(Calculator!$B$32/Calculator!$F$20,1)))*IF(MOD(Calculator!$B$32/Calculator!$F$20,1)&lt;0.5,-1,1))^2))/(1-SQRT(((50*POWER(80,POWER(COS(PI()*MOD(Calculator!$B$32/Calculator!$F$20,1)),2))+MIN(500,MAX(30,100*EXP(-0.3*'VSWR Calculator'!$C$24)*(1+3*ABS(MOD('VSWR Calculator'!$C$23/Calculator!$F$20/2,1)-0.5))))/'VSWR Calculator'!$C$25)-$C64)^2+(1500*ABS(SIN(2*PI()*MOD(Calculator!$B$32/Calculator!$F$20,1)))*IF(MOD(Calculator!$B$32/Calculator!$F$20,1)&lt;0.5,-1,1))^2)/SQRT(((50*POWER(80,POWER(COS(PI()*MOD(Calculator!$B$32/Calculator!$F$20,1)),2))+MIN(500,MAX(30,100*EXP(-0.3*'VSWR Calculator'!$C$24)*(1+3*ABS(MOD('VSWR Calculator'!$C$23/Calculator!$F$20/2,1)-0.5))))/'VSWR Calculator'!$C$25)+$C64)^2+(1500*ABS(SIN(2*PI()*MOD(Calculator!$B$32/Calculator!$F$20,1)))*IF(MOD(Calculator!$B$32/Calculator!$F$20,1)&lt;0.5,-1,1))^2)),2))</f>
        <v>—</v>
      </c>
      <c r="DF64" s="253" t="str">
        <f aca="false">IF(OR(Calculator!$E$21&lt;&gt;"YES",Calculator!$B$32&lt;Calculator!$G$21),"—",ROUND((1+SQRT(((50*POWER(80,POWER(COS(PI()*MOD(Calculator!$B$32/Calculator!$F$21,1)),2))+MIN(500,MAX(30,100*EXP(-0.3*'VSWR Calculator'!$C$24)*(1+3*ABS(MOD('VSWR Calculator'!$C$23/Calculator!$F$21/2,1)-0.5))))/'VSWR Calculator'!$C$25)-$C64)^2+(1500*ABS(SIN(2*PI()*MOD(Calculator!$B$32/Calculator!$F$21,1)))*IF(MOD(Calculator!$B$32/Calculator!$F$21,1)&lt;0.5,-1,1))^2)/SQRT(((50*POWER(80,POWER(COS(PI()*MOD(Calculator!$B$32/Calculator!$F$21,1)),2))+MIN(500,MAX(30,100*EXP(-0.3*'VSWR Calculator'!$C$24)*(1+3*ABS(MOD('VSWR Calculator'!$C$23/Calculator!$F$21/2,1)-0.5))))/'VSWR Calculator'!$C$25)+$C64)^2+(1500*ABS(SIN(2*PI()*MOD(Calculator!$B$32/Calculator!$F$21,1)))*IF(MOD(Calculator!$B$32/Calculator!$F$21,1)&lt;0.5,-1,1))^2))/(1-SQRT(((50*POWER(80,POWER(COS(PI()*MOD(Calculator!$B$32/Calculator!$F$21,1)),2))+MIN(500,MAX(30,100*EXP(-0.3*'VSWR Calculator'!$C$24)*(1+3*ABS(MOD('VSWR Calculator'!$C$23/Calculator!$F$21/2,1)-0.5))))/'VSWR Calculator'!$C$25)-$C64)^2+(1500*ABS(SIN(2*PI()*MOD(Calculator!$B$32/Calculator!$F$21,1)))*IF(MOD(Calculator!$B$32/Calculator!$F$21,1)&lt;0.5,-1,1))^2)/SQRT(((50*POWER(80,POWER(COS(PI()*MOD(Calculator!$B$32/Calculator!$F$21,1)),2))+MIN(500,MAX(30,100*EXP(-0.3*'VSWR Calculator'!$C$24)*(1+3*ABS(MOD('VSWR Calculator'!$C$23/Calculator!$F$21/2,1)-0.5))))/'VSWR Calculator'!$C$25)+$C64)^2+(1500*ABS(SIN(2*PI()*MOD(Calculator!$B$32/Calculator!$F$21,1)))*IF(MOD(Calculator!$B$32/Calculator!$F$21,1)&lt;0.5,-1,1))^2)),2))</f>
        <v>—</v>
      </c>
      <c r="DG64" s="253" t="str">
        <f aca="false">IF(OR(Calculator!$E$22&lt;&gt;"YES",Calculator!$B$32&lt;Calculator!$G$22),"—",ROUND((1+SQRT(((50*POWER(80,POWER(COS(PI()*MOD(Calculator!$B$32/Calculator!$F$22,1)),2))+MIN(500,MAX(30,100*EXP(-0.3*'VSWR Calculator'!$C$24)*(1+3*ABS(MOD('VSWR Calculator'!$C$23/Calculator!$F$22/2,1)-0.5))))/'VSWR Calculator'!$C$25)-$C64)^2+(1500*ABS(SIN(2*PI()*MOD(Calculator!$B$32/Calculator!$F$22,1)))*IF(MOD(Calculator!$B$32/Calculator!$F$22,1)&lt;0.5,-1,1))^2)/SQRT(((50*POWER(80,POWER(COS(PI()*MOD(Calculator!$B$32/Calculator!$F$22,1)),2))+MIN(500,MAX(30,100*EXP(-0.3*'VSWR Calculator'!$C$24)*(1+3*ABS(MOD('VSWR Calculator'!$C$23/Calculator!$F$22/2,1)-0.5))))/'VSWR Calculator'!$C$25)+$C64)^2+(1500*ABS(SIN(2*PI()*MOD(Calculator!$B$32/Calculator!$F$22,1)))*IF(MOD(Calculator!$B$32/Calculator!$F$22,1)&lt;0.5,-1,1))^2))/(1-SQRT(((50*POWER(80,POWER(COS(PI()*MOD(Calculator!$B$32/Calculator!$F$22,1)),2))+MIN(500,MAX(30,100*EXP(-0.3*'VSWR Calculator'!$C$24)*(1+3*ABS(MOD('VSWR Calculator'!$C$23/Calculator!$F$22/2,1)-0.5))))/'VSWR Calculator'!$C$25)-$C64)^2+(1500*ABS(SIN(2*PI()*MOD(Calculator!$B$32/Calculator!$F$22,1)))*IF(MOD(Calculator!$B$32/Calculator!$F$22,1)&lt;0.5,-1,1))^2)/SQRT(((50*POWER(80,POWER(COS(PI()*MOD(Calculator!$B$32/Calculator!$F$22,1)),2))+MIN(500,MAX(30,100*EXP(-0.3*'VSWR Calculator'!$C$24)*(1+3*ABS(MOD('VSWR Calculator'!$C$23/Calculator!$F$22/2,1)-0.5))))/'VSWR Calculator'!$C$25)+$C64)^2+(1500*ABS(SIN(2*PI()*MOD(Calculator!$B$32/Calculator!$F$22,1)))*IF(MOD(Calculator!$B$32/Calculator!$F$22,1)&lt;0.5,-1,1))^2)),2))</f>
        <v>—</v>
      </c>
      <c r="DH64" s="253" t="n">
        <f aca="false">IFERROR(ROUND((IF(ISNUMBER(CW64),CW64,0)+IF(ISNUMBER(CX64),CX64,0)+IF(ISNUMBER(CY64),CY64,0)+IF(ISNUMBER(CZ64),CZ64,0)+IF(ISNUMBER(DA64),DA64,0)+IF(ISNUMBER(DB64),DB64,0)+IF(ISNUMBER(DC64),DC64,0)+IF(ISNUMBER(DD64),DD64,0)+IF(ISNUMBER(DE64),DE64,0)+IF(ISNUMBER(DF64),DF64,0)+IF(ISNUMBER(DG64),DG64,0))/(IF(ISNUMBER(CW64),1,0)+IF(ISNUMBER(CX64),1,0)+IF(ISNUMBER(CY64),1,0)+IF(ISNUMBER(CZ64),1,0)+IF(ISNUMBER(DA64),1,0)+IF(ISNUMBER(DB64),1,0)+IF(ISNUMBER(DC64),1,0)+IF(ISNUMBER(DD64),1,0)+IF(ISNUMBER(DE64),1,0)+IF(ISNUMBER(DF64),1,0)+IF(ISNUMBER(DG64),1,0)),4),"")</f>
        <v>7.765</v>
      </c>
      <c r="DI64" s="253" t="str">
        <f aca="false">IF(OR(Calculator!$E$12&lt;&gt;"YES",Calculator!$B$33&lt;Calculator!$G$12),"—",ROUND((1+SQRT(((50*POWER(80,POWER(COS(PI()*MOD(Calculator!$B$33/Calculator!$F$12,1)),2))+MIN(500,MAX(30,100*EXP(-0.3*'VSWR Calculator'!$C$24)*(1+3*ABS(MOD('VSWR Calculator'!$C$23/Calculator!$F$12/2,1)-0.5))))/'VSWR Calculator'!$C$25)-$C64)^2+(1500*ABS(SIN(2*PI()*MOD(Calculator!$B$33/Calculator!$F$12,1)))*IF(MOD(Calculator!$B$33/Calculator!$F$12,1)&lt;0.5,-1,1))^2)/SQRT(((50*POWER(80,POWER(COS(PI()*MOD(Calculator!$B$33/Calculator!$F$12,1)),2))+MIN(500,MAX(30,100*EXP(-0.3*'VSWR Calculator'!$C$24)*(1+3*ABS(MOD('VSWR Calculator'!$C$23/Calculator!$F$12/2,1)-0.5))))/'VSWR Calculator'!$C$25)+$C64)^2+(1500*ABS(SIN(2*PI()*MOD(Calculator!$B$33/Calculator!$F$12,1)))*IF(MOD(Calculator!$B$33/Calculator!$F$12,1)&lt;0.5,-1,1))^2))/(1-SQRT(((50*POWER(80,POWER(COS(PI()*MOD(Calculator!$B$33/Calculator!$F$12,1)),2))+MIN(500,MAX(30,100*EXP(-0.3*'VSWR Calculator'!$C$24)*(1+3*ABS(MOD('VSWR Calculator'!$C$23/Calculator!$F$12/2,1)-0.5))))/'VSWR Calculator'!$C$25)-$C64)^2+(1500*ABS(SIN(2*PI()*MOD(Calculator!$B$33/Calculator!$F$12,1)))*IF(MOD(Calculator!$B$33/Calculator!$F$12,1)&lt;0.5,-1,1))^2)/SQRT(((50*POWER(80,POWER(COS(PI()*MOD(Calculator!$B$33/Calculator!$F$12,1)),2))+MIN(500,MAX(30,100*EXP(-0.3*'VSWR Calculator'!$C$24)*(1+3*ABS(MOD('VSWR Calculator'!$C$23/Calculator!$F$12/2,1)-0.5))))/'VSWR Calculator'!$C$25)+$C64)^2+(1500*ABS(SIN(2*PI()*MOD(Calculator!$B$33/Calculator!$F$12,1)))*IF(MOD(Calculator!$B$33/Calculator!$F$12,1)&lt;0.5,-1,1))^2)),2))</f>
        <v>—</v>
      </c>
      <c r="DJ64" s="253" t="str">
        <f aca="false">IF(OR(Calculator!$E$13&lt;&gt;"YES",Calculator!$B$33&lt;Calculator!$G$13),"—",ROUND((1+SQRT(((50*POWER(80,POWER(COS(PI()*MOD(Calculator!$B$33/Calculator!$F$13,1)),2))+MIN(500,MAX(30,100*EXP(-0.3*'VSWR Calculator'!$C$24)*(1+3*ABS(MOD('VSWR Calculator'!$C$23/Calculator!$F$13/2,1)-0.5))))/'VSWR Calculator'!$C$25)-$C64)^2+(1500*ABS(SIN(2*PI()*MOD(Calculator!$B$33/Calculator!$F$13,1)))*IF(MOD(Calculator!$B$33/Calculator!$F$13,1)&lt;0.5,-1,1))^2)/SQRT(((50*POWER(80,POWER(COS(PI()*MOD(Calculator!$B$33/Calculator!$F$13,1)),2))+MIN(500,MAX(30,100*EXP(-0.3*'VSWR Calculator'!$C$24)*(1+3*ABS(MOD('VSWR Calculator'!$C$23/Calculator!$F$13/2,1)-0.5))))/'VSWR Calculator'!$C$25)+$C64)^2+(1500*ABS(SIN(2*PI()*MOD(Calculator!$B$33/Calculator!$F$13,1)))*IF(MOD(Calculator!$B$33/Calculator!$F$13,1)&lt;0.5,-1,1))^2))/(1-SQRT(((50*POWER(80,POWER(COS(PI()*MOD(Calculator!$B$33/Calculator!$F$13,1)),2))+MIN(500,MAX(30,100*EXP(-0.3*'VSWR Calculator'!$C$24)*(1+3*ABS(MOD('VSWR Calculator'!$C$23/Calculator!$F$13/2,1)-0.5))))/'VSWR Calculator'!$C$25)-$C64)^2+(1500*ABS(SIN(2*PI()*MOD(Calculator!$B$33/Calculator!$F$13,1)))*IF(MOD(Calculator!$B$33/Calculator!$F$13,1)&lt;0.5,-1,1))^2)/SQRT(((50*POWER(80,POWER(COS(PI()*MOD(Calculator!$B$33/Calculator!$F$13,1)),2))+MIN(500,MAX(30,100*EXP(-0.3*'VSWR Calculator'!$C$24)*(1+3*ABS(MOD('VSWR Calculator'!$C$23/Calculator!$F$13/2,1)-0.5))))/'VSWR Calculator'!$C$25)+$C64)^2+(1500*ABS(SIN(2*PI()*MOD(Calculator!$B$33/Calculator!$F$13,1)))*IF(MOD(Calculator!$B$33/Calculator!$F$13,1)&lt;0.5,-1,1))^2)),2))</f>
        <v>—</v>
      </c>
      <c r="DK64" s="253" t="str">
        <f aca="false">IF(OR(Calculator!$E$14&lt;&gt;"YES",Calculator!$B$33&lt;Calculator!$G$14),"—",ROUND((1+SQRT(((50*POWER(80,POWER(COS(PI()*MOD(Calculator!$B$33/Calculator!$F$14,1)),2))+MIN(500,MAX(30,100*EXP(-0.3*'VSWR Calculator'!$C$24)*(1+3*ABS(MOD('VSWR Calculator'!$C$23/Calculator!$F$14/2,1)-0.5))))/'VSWR Calculator'!$C$25)-$C64)^2+(1500*ABS(SIN(2*PI()*MOD(Calculator!$B$33/Calculator!$F$14,1)))*IF(MOD(Calculator!$B$33/Calculator!$F$14,1)&lt;0.5,-1,1))^2)/SQRT(((50*POWER(80,POWER(COS(PI()*MOD(Calculator!$B$33/Calculator!$F$14,1)),2))+MIN(500,MAX(30,100*EXP(-0.3*'VSWR Calculator'!$C$24)*(1+3*ABS(MOD('VSWR Calculator'!$C$23/Calculator!$F$14/2,1)-0.5))))/'VSWR Calculator'!$C$25)+$C64)^2+(1500*ABS(SIN(2*PI()*MOD(Calculator!$B$33/Calculator!$F$14,1)))*IF(MOD(Calculator!$B$33/Calculator!$F$14,1)&lt;0.5,-1,1))^2))/(1-SQRT(((50*POWER(80,POWER(COS(PI()*MOD(Calculator!$B$33/Calculator!$F$14,1)),2))+MIN(500,MAX(30,100*EXP(-0.3*'VSWR Calculator'!$C$24)*(1+3*ABS(MOD('VSWR Calculator'!$C$23/Calculator!$F$14/2,1)-0.5))))/'VSWR Calculator'!$C$25)-$C64)^2+(1500*ABS(SIN(2*PI()*MOD(Calculator!$B$33/Calculator!$F$14,1)))*IF(MOD(Calculator!$B$33/Calculator!$F$14,1)&lt;0.5,-1,1))^2)/SQRT(((50*POWER(80,POWER(COS(PI()*MOD(Calculator!$B$33/Calculator!$F$14,1)),2))+MIN(500,MAX(30,100*EXP(-0.3*'VSWR Calculator'!$C$24)*(1+3*ABS(MOD('VSWR Calculator'!$C$23/Calculator!$F$14/2,1)-0.5))))/'VSWR Calculator'!$C$25)+$C64)^2+(1500*ABS(SIN(2*PI()*MOD(Calculator!$B$33/Calculator!$F$14,1)))*IF(MOD(Calculator!$B$33/Calculator!$F$14,1)&lt;0.5,-1,1))^2)),2))</f>
        <v>—</v>
      </c>
      <c r="DL64" s="253" t="n">
        <f aca="false">IF(OR(Calculator!$E$15&lt;&gt;"YES",Calculator!$B$33&lt;Calculator!$G$15),"—",ROUND((1+SQRT(((50*POWER(80,POWER(COS(PI()*MOD(Calculator!$B$33/Calculator!$F$15,1)),2))+MIN(500,MAX(30,100*EXP(-0.3*'VSWR Calculator'!$C$24)*(1+3*ABS(MOD('VSWR Calculator'!$C$23/Calculator!$F$15/2,1)-0.5))))/'VSWR Calculator'!$C$25)-$C64)^2+(1500*ABS(SIN(2*PI()*MOD(Calculator!$B$33/Calculator!$F$15,1)))*IF(MOD(Calculator!$B$33/Calculator!$F$15,1)&lt;0.5,-1,1))^2)/SQRT(((50*POWER(80,POWER(COS(PI()*MOD(Calculator!$B$33/Calculator!$F$15,1)),2))+MIN(500,MAX(30,100*EXP(-0.3*'VSWR Calculator'!$C$24)*(1+3*ABS(MOD('VSWR Calculator'!$C$23/Calculator!$F$15/2,1)-0.5))))/'VSWR Calculator'!$C$25)+$C64)^2+(1500*ABS(SIN(2*PI()*MOD(Calculator!$B$33/Calculator!$F$15,1)))*IF(MOD(Calculator!$B$33/Calculator!$F$15,1)&lt;0.5,-1,1))^2))/(1-SQRT(((50*POWER(80,POWER(COS(PI()*MOD(Calculator!$B$33/Calculator!$F$15,1)),2))+MIN(500,MAX(30,100*EXP(-0.3*'VSWR Calculator'!$C$24)*(1+3*ABS(MOD('VSWR Calculator'!$C$23/Calculator!$F$15/2,1)-0.5))))/'VSWR Calculator'!$C$25)-$C64)^2+(1500*ABS(SIN(2*PI()*MOD(Calculator!$B$33/Calculator!$F$15,1)))*IF(MOD(Calculator!$B$33/Calculator!$F$15,1)&lt;0.5,-1,1))^2)/SQRT(((50*POWER(80,POWER(COS(PI()*MOD(Calculator!$B$33/Calculator!$F$15,1)),2))+MIN(500,MAX(30,100*EXP(-0.3*'VSWR Calculator'!$C$24)*(1+3*ABS(MOD('VSWR Calculator'!$C$23/Calculator!$F$15/2,1)-0.5))))/'VSWR Calculator'!$C$25)+$C64)^2+(1500*ABS(SIN(2*PI()*MOD(Calculator!$B$33/Calculator!$F$15,1)))*IF(MOD(Calculator!$B$33/Calculator!$F$15,1)&lt;0.5,-1,1))^2)),2))</f>
        <v>2.58</v>
      </c>
      <c r="DM64" s="253" t="str">
        <f aca="false">IF(OR(Calculator!$E$16&lt;&gt;"YES",Calculator!$B$33&lt;Calculator!$G$16),"—",ROUND((1+SQRT(((50*POWER(80,POWER(COS(PI()*MOD(Calculator!$B$33/Calculator!$F$16,1)),2))+MIN(500,MAX(30,100*EXP(-0.3*'VSWR Calculator'!$C$24)*(1+3*ABS(MOD('VSWR Calculator'!$C$23/Calculator!$F$16/2,1)-0.5))))/'VSWR Calculator'!$C$25)-$C64)^2+(1500*ABS(SIN(2*PI()*MOD(Calculator!$B$33/Calculator!$F$16,1)))*IF(MOD(Calculator!$B$33/Calculator!$F$16,1)&lt;0.5,-1,1))^2)/SQRT(((50*POWER(80,POWER(COS(PI()*MOD(Calculator!$B$33/Calculator!$F$16,1)),2))+MIN(500,MAX(30,100*EXP(-0.3*'VSWR Calculator'!$C$24)*(1+3*ABS(MOD('VSWR Calculator'!$C$23/Calculator!$F$16/2,1)-0.5))))/'VSWR Calculator'!$C$25)+$C64)^2+(1500*ABS(SIN(2*PI()*MOD(Calculator!$B$33/Calculator!$F$16,1)))*IF(MOD(Calculator!$B$33/Calculator!$F$16,1)&lt;0.5,-1,1))^2))/(1-SQRT(((50*POWER(80,POWER(COS(PI()*MOD(Calculator!$B$33/Calculator!$F$16,1)),2))+MIN(500,MAX(30,100*EXP(-0.3*'VSWR Calculator'!$C$24)*(1+3*ABS(MOD('VSWR Calculator'!$C$23/Calculator!$F$16/2,1)-0.5))))/'VSWR Calculator'!$C$25)-$C64)^2+(1500*ABS(SIN(2*PI()*MOD(Calculator!$B$33/Calculator!$F$16,1)))*IF(MOD(Calculator!$B$33/Calculator!$F$16,1)&lt;0.5,-1,1))^2)/SQRT(((50*POWER(80,POWER(COS(PI()*MOD(Calculator!$B$33/Calculator!$F$16,1)),2))+MIN(500,MAX(30,100*EXP(-0.3*'VSWR Calculator'!$C$24)*(1+3*ABS(MOD('VSWR Calculator'!$C$23/Calculator!$F$16/2,1)-0.5))))/'VSWR Calculator'!$C$25)+$C64)^2+(1500*ABS(SIN(2*PI()*MOD(Calculator!$B$33/Calculator!$F$16,1)))*IF(MOD(Calculator!$B$33/Calculator!$F$16,1)&lt;0.5,-1,1))^2)),2))</f>
        <v>—</v>
      </c>
      <c r="DN64" s="253" t="n">
        <f aca="false">IF(OR(Calculator!$E$17&lt;&gt;"YES",Calculator!$B$33&lt;Calculator!$G$17),"—",ROUND((1+SQRT(((50*POWER(80,POWER(COS(PI()*MOD(Calculator!$B$33/Calculator!$F$17,1)),2))+MIN(500,MAX(30,100*EXP(-0.3*'VSWR Calculator'!$C$24)*(1+3*ABS(MOD('VSWR Calculator'!$C$23/Calculator!$F$17/2,1)-0.5))))/'VSWR Calculator'!$C$25)-$C64)^2+(1500*ABS(SIN(2*PI()*MOD(Calculator!$B$33/Calculator!$F$17,1)))*IF(MOD(Calculator!$B$33/Calculator!$F$17,1)&lt;0.5,-1,1))^2)/SQRT(((50*POWER(80,POWER(COS(PI()*MOD(Calculator!$B$33/Calculator!$F$17,1)),2))+MIN(500,MAX(30,100*EXP(-0.3*'VSWR Calculator'!$C$24)*(1+3*ABS(MOD('VSWR Calculator'!$C$23/Calculator!$F$17/2,1)-0.5))))/'VSWR Calculator'!$C$25)+$C64)^2+(1500*ABS(SIN(2*PI()*MOD(Calculator!$B$33/Calculator!$F$17,1)))*IF(MOD(Calculator!$B$33/Calculator!$F$17,1)&lt;0.5,-1,1))^2))/(1-SQRT(((50*POWER(80,POWER(COS(PI()*MOD(Calculator!$B$33/Calculator!$F$17,1)),2))+MIN(500,MAX(30,100*EXP(-0.3*'VSWR Calculator'!$C$24)*(1+3*ABS(MOD('VSWR Calculator'!$C$23/Calculator!$F$17/2,1)-0.5))))/'VSWR Calculator'!$C$25)-$C64)^2+(1500*ABS(SIN(2*PI()*MOD(Calculator!$B$33/Calculator!$F$17,1)))*IF(MOD(Calculator!$B$33/Calculator!$F$17,1)&lt;0.5,-1,1))^2)/SQRT(((50*POWER(80,POWER(COS(PI()*MOD(Calculator!$B$33/Calculator!$F$17,1)),2))+MIN(500,MAX(30,100*EXP(-0.3*'VSWR Calculator'!$C$24)*(1+3*ABS(MOD('VSWR Calculator'!$C$23/Calculator!$F$17/2,1)-0.5))))/'VSWR Calculator'!$C$25)+$C64)^2+(1500*ABS(SIN(2*PI()*MOD(Calculator!$B$33/Calculator!$F$17,1)))*IF(MOD(Calculator!$B$33/Calculator!$F$17,1)&lt;0.5,-1,1))^2)),2))</f>
        <v>14.1</v>
      </c>
      <c r="DO64" s="253" t="str">
        <f aca="false">IF(OR(Calculator!$E$18&lt;&gt;"YES",Calculator!$B$33&lt;Calculator!$G$18),"—",ROUND((1+SQRT(((50*POWER(80,POWER(COS(PI()*MOD(Calculator!$B$33/Calculator!$F$18,1)),2))+MIN(500,MAX(30,100*EXP(-0.3*'VSWR Calculator'!$C$24)*(1+3*ABS(MOD('VSWR Calculator'!$C$23/Calculator!$F$18/2,1)-0.5))))/'VSWR Calculator'!$C$25)-$C64)^2+(1500*ABS(SIN(2*PI()*MOD(Calculator!$B$33/Calculator!$F$18,1)))*IF(MOD(Calculator!$B$33/Calculator!$F$18,1)&lt;0.5,-1,1))^2)/SQRT(((50*POWER(80,POWER(COS(PI()*MOD(Calculator!$B$33/Calculator!$F$18,1)),2))+MIN(500,MAX(30,100*EXP(-0.3*'VSWR Calculator'!$C$24)*(1+3*ABS(MOD('VSWR Calculator'!$C$23/Calculator!$F$18/2,1)-0.5))))/'VSWR Calculator'!$C$25)+$C64)^2+(1500*ABS(SIN(2*PI()*MOD(Calculator!$B$33/Calculator!$F$18,1)))*IF(MOD(Calculator!$B$33/Calculator!$F$18,1)&lt;0.5,-1,1))^2))/(1-SQRT(((50*POWER(80,POWER(COS(PI()*MOD(Calculator!$B$33/Calculator!$F$18,1)),2))+MIN(500,MAX(30,100*EXP(-0.3*'VSWR Calculator'!$C$24)*(1+3*ABS(MOD('VSWR Calculator'!$C$23/Calculator!$F$18/2,1)-0.5))))/'VSWR Calculator'!$C$25)-$C64)^2+(1500*ABS(SIN(2*PI()*MOD(Calculator!$B$33/Calculator!$F$18,1)))*IF(MOD(Calculator!$B$33/Calculator!$F$18,1)&lt;0.5,-1,1))^2)/SQRT(((50*POWER(80,POWER(COS(PI()*MOD(Calculator!$B$33/Calculator!$F$18,1)),2))+MIN(500,MAX(30,100*EXP(-0.3*'VSWR Calculator'!$C$24)*(1+3*ABS(MOD('VSWR Calculator'!$C$23/Calculator!$F$18/2,1)-0.5))))/'VSWR Calculator'!$C$25)+$C64)^2+(1500*ABS(SIN(2*PI()*MOD(Calculator!$B$33/Calculator!$F$18,1)))*IF(MOD(Calculator!$B$33/Calculator!$F$18,1)&lt;0.5,-1,1))^2)),2))</f>
        <v>—</v>
      </c>
      <c r="DP64" s="253" t="str">
        <f aca="false">IF(OR(Calculator!$E$19&lt;&gt;"YES",Calculator!$B$33&lt;Calculator!$G$19),"—",ROUND((1+SQRT(((50*POWER(80,POWER(COS(PI()*MOD(Calculator!$B$33/Calculator!$F$19,1)),2))+MIN(500,MAX(30,100*EXP(-0.3*'VSWR Calculator'!$C$24)*(1+3*ABS(MOD('VSWR Calculator'!$C$23/Calculator!$F$19/2,1)-0.5))))/'VSWR Calculator'!$C$25)-$C64)^2+(1500*ABS(SIN(2*PI()*MOD(Calculator!$B$33/Calculator!$F$19,1)))*IF(MOD(Calculator!$B$33/Calculator!$F$19,1)&lt;0.5,-1,1))^2)/SQRT(((50*POWER(80,POWER(COS(PI()*MOD(Calculator!$B$33/Calculator!$F$19,1)),2))+MIN(500,MAX(30,100*EXP(-0.3*'VSWR Calculator'!$C$24)*(1+3*ABS(MOD('VSWR Calculator'!$C$23/Calculator!$F$19/2,1)-0.5))))/'VSWR Calculator'!$C$25)+$C64)^2+(1500*ABS(SIN(2*PI()*MOD(Calculator!$B$33/Calculator!$F$19,1)))*IF(MOD(Calculator!$B$33/Calculator!$F$19,1)&lt;0.5,-1,1))^2))/(1-SQRT(((50*POWER(80,POWER(COS(PI()*MOD(Calculator!$B$33/Calculator!$F$19,1)),2))+MIN(500,MAX(30,100*EXP(-0.3*'VSWR Calculator'!$C$24)*(1+3*ABS(MOD('VSWR Calculator'!$C$23/Calculator!$F$19/2,1)-0.5))))/'VSWR Calculator'!$C$25)-$C64)^2+(1500*ABS(SIN(2*PI()*MOD(Calculator!$B$33/Calculator!$F$19,1)))*IF(MOD(Calculator!$B$33/Calculator!$F$19,1)&lt;0.5,-1,1))^2)/SQRT(((50*POWER(80,POWER(COS(PI()*MOD(Calculator!$B$33/Calculator!$F$19,1)),2))+MIN(500,MAX(30,100*EXP(-0.3*'VSWR Calculator'!$C$24)*(1+3*ABS(MOD('VSWR Calculator'!$C$23/Calculator!$F$19/2,1)-0.5))))/'VSWR Calculator'!$C$25)+$C64)^2+(1500*ABS(SIN(2*PI()*MOD(Calculator!$B$33/Calculator!$F$19,1)))*IF(MOD(Calculator!$B$33/Calculator!$F$19,1)&lt;0.5,-1,1))^2)),2))</f>
        <v>—</v>
      </c>
      <c r="DQ64" s="253" t="str">
        <f aca="false">IF(OR(Calculator!$E$20&lt;&gt;"YES",Calculator!$B$33&lt;Calculator!$G$20),"—",ROUND((1+SQRT(((50*POWER(80,POWER(COS(PI()*MOD(Calculator!$B$33/Calculator!$F$20,1)),2))+MIN(500,MAX(30,100*EXP(-0.3*'VSWR Calculator'!$C$24)*(1+3*ABS(MOD('VSWR Calculator'!$C$23/Calculator!$F$20/2,1)-0.5))))/'VSWR Calculator'!$C$25)-$C64)^2+(1500*ABS(SIN(2*PI()*MOD(Calculator!$B$33/Calculator!$F$20,1)))*IF(MOD(Calculator!$B$33/Calculator!$F$20,1)&lt;0.5,-1,1))^2)/SQRT(((50*POWER(80,POWER(COS(PI()*MOD(Calculator!$B$33/Calculator!$F$20,1)),2))+MIN(500,MAX(30,100*EXP(-0.3*'VSWR Calculator'!$C$24)*(1+3*ABS(MOD('VSWR Calculator'!$C$23/Calculator!$F$20/2,1)-0.5))))/'VSWR Calculator'!$C$25)+$C64)^2+(1500*ABS(SIN(2*PI()*MOD(Calculator!$B$33/Calculator!$F$20,1)))*IF(MOD(Calculator!$B$33/Calculator!$F$20,1)&lt;0.5,-1,1))^2))/(1-SQRT(((50*POWER(80,POWER(COS(PI()*MOD(Calculator!$B$33/Calculator!$F$20,1)),2))+MIN(500,MAX(30,100*EXP(-0.3*'VSWR Calculator'!$C$24)*(1+3*ABS(MOD('VSWR Calculator'!$C$23/Calculator!$F$20/2,1)-0.5))))/'VSWR Calculator'!$C$25)-$C64)^2+(1500*ABS(SIN(2*PI()*MOD(Calculator!$B$33/Calculator!$F$20,1)))*IF(MOD(Calculator!$B$33/Calculator!$F$20,1)&lt;0.5,-1,1))^2)/SQRT(((50*POWER(80,POWER(COS(PI()*MOD(Calculator!$B$33/Calculator!$F$20,1)),2))+MIN(500,MAX(30,100*EXP(-0.3*'VSWR Calculator'!$C$24)*(1+3*ABS(MOD('VSWR Calculator'!$C$23/Calculator!$F$20/2,1)-0.5))))/'VSWR Calculator'!$C$25)+$C64)^2+(1500*ABS(SIN(2*PI()*MOD(Calculator!$B$33/Calculator!$F$20,1)))*IF(MOD(Calculator!$B$33/Calculator!$F$20,1)&lt;0.5,-1,1))^2)),2))</f>
        <v>—</v>
      </c>
      <c r="DR64" s="253" t="str">
        <f aca="false">IF(OR(Calculator!$E$21&lt;&gt;"YES",Calculator!$B$33&lt;Calculator!$G$21),"—",ROUND((1+SQRT(((50*POWER(80,POWER(COS(PI()*MOD(Calculator!$B$33/Calculator!$F$21,1)),2))+MIN(500,MAX(30,100*EXP(-0.3*'VSWR Calculator'!$C$24)*(1+3*ABS(MOD('VSWR Calculator'!$C$23/Calculator!$F$21/2,1)-0.5))))/'VSWR Calculator'!$C$25)-$C64)^2+(1500*ABS(SIN(2*PI()*MOD(Calculator!$B$33/Calculator!$F$21,1)))*IF(MOD(Calculator!$B$33/Calculator!$F$21,1)&lt;0.5,-1,1))^2)/SQRT(((50*POWER(80,POWER(COS(PI()*MOD(Calculator!$B$33/Calculator!$F$21,1)),2))+MIN(500,MAX(30,100*EXP(-0.3*'VSWR Calculator'!$C$24)*(1+3*ABS(MOD('VSWR Calculator'!$C$23/Calculator!$F$21/2,1)-0.5))))/'VSWR Calculator'!$C$25)+$C64)^2+(1500*ABS(SIN(2*PI()*MOD(Calculator!$B$33/Calculator!$F$21,1)))*IF(MOD(Calculator!$B$33/Calculator!$F$21,1)&lt;0.5,-1,1))^2))/(1-SQRT(((50*POWER(80,POWER(COS(PI()*MOD(Calculator!$B$33/Calculator!$F$21,1)),2))+MIN(500,MAX(30,100*EXP(-0.3*'VSWR Calculator'!$C$24)*(1+3*ABS(MOD('VSWR Calculator'!$C$23/Calculator!$F$21/2,1)-0.5))))/'VSWR Calculator'!$C$25)-$C64)^2+(1500*ABS(SIN(2*PI()*MOD(Calculator!$B$33/Calculator!$F$21,1)))*IF(MOD(Calculator!$B$33/Calculator!$F$21,1)&lt;0.5,-1,1))^2)/SQRT(((50*POWER(80,POWER(COS(PI()*MOD(Calculator!$B$33/Calculator!$F$21,1)),2))+MIN(500,MAX(30,100*EXP(-0.3*'VSWR Calculator'!$C$24)*(1+3*ABS(MOD('VSWR Calculator'!$C$23/Calculator!$F$21/2,1)-0.5))))/'VSWR Calculator'!$C$25)+$C64)^2+(1500*ABS(SIN(2*PI()*MOD(Calculator!$B$33/Calculator!$F$21,1)))*IF(MOD(Calculator!$B$33/Calculator!$F$21,1)&lt;0.5,-1,1))^2)),2))</f>
        <v>—</v>
      </c>
      <c r="DS64" s="253" t="str">
        <f aca="false">IF(OR(Calculator!$E$22&lt;&gt;"YES",Calculator!$B$33&lt;Calculator!$G$22),"—",ROUND((1+SQRT(((50*POWER(80,POWER(COS(PI()*MOD(Calculator!$B$33/Calculator!$F$22,1)),2))+MIN(500,MAX(30,100*EXP(-0.3*'VSWR Calculator'!$C$24)*(1+3*ABS(MOD('VSWR Calculator'!$C$23/Calculator!$F$22/2,1)-0.5))))/'VSWR Calculator'!$C$25)-$C64)^2+(1500*ABS(SIN(2*PI()*MOD(Calculator!$B$33/Calculator!$F$22,1)))*IF(MOD(Calculator!$B$33/Calculator!$F$22,1)&lt;0.5,-1,1))^2)/SQRT(((50*POWER(80,POWER(COS(PI()*MOD(Calculator!$B$33/Calculator!$F$22,1)),2))+MIN(500,MAX(30,100*EXP(-0.3*'VSWR Calculator'!$C$24)*(1+3*ABS(MOD('VSWR Calculator'!$C$23/Calculator!$F$22/2,1)-0.5))))/'VSWR Calculator'!$C$25)+$C64)^2+(1500*ABS(SIN(2*PI()*MOD(Calculator!$B$33/Calculator!$F$22,1)))*IF(MOD(Calculator!$B$33/Calculator!$F$22,1)&lt;0.5,-1,1))^2))/(1-SQRT(((50*POWER(80,POWER(COS(PI()*MOD(Calculator!$B$33/Calculator!$F$22,1)),2))+MIN(500,MAX(30,100*EXP(-0.3*'VSWR Calculator'!$C$24)*(1+3*ABS(MOD('VSWR Calculator'!$C$23/Calculator!$F$22/2,1)-0.5))))/'VSWR Calculator'!$C$25)-$C64)^2+(1500*ABS(SIN(2*PI()*MOD(Calculator!$B$33/Calculator!$F$22,1)))*IF(MOD(Calculator!$B$33/Calculator!$F$22,1)&lt;0.5,-1,1))^2)/SQRT(((50*POWER(80,POWER(COS(PI()*MOD(Calculator!$B$33/Calculator!$F$22,1)),2))+MIN(500,MAX(30,100*EXP(-0.3*'VSWR Calculator'!$C$24)*(1+3*ABS(MOD('VSWR Calculator'!$C$23/Calculator!$F$22/2,1)-0.5))))/'VSWR Calculator'!$C$25)+$C64)^2+(1500*ABS(SIN(2*PI()*MOD(Calculator!$B$33/Calculator!$F$22,1)))*IF(MOD(Calculator!$B$33/Calculator!$F$22,1)&lt;0.5,-1,1))^2)),2))</f>
        <v>—</v>
      </c>
      <c r="DT64" s="253" t="n">
        <f aca="false">IFERROR(ROUND((IF(ISNUMBER(DI64),DI64,0)+IF(ISNUMBER(DJ64),DJ64,0)+IF(ISNUMBER(DK64),DK64,0)+IF(ISNUMBER(DL64),DL64,0)+IF(ISNUMBER(DM64),DM64,0)+IF(ISNUMBER(DN64),DN64,0)+IF(ISNUMBER(DO64),DO64,0)+IF(ISNUMBER(DP64),DP64,0)+IF(ISNUMBER(DQ64),DQ64,0)+IF(ISNUMBER(DR64),DR64,0)+IF(ISNUMBER(DS64),DS64,0))/(IF(ISNUMBER(DI64),1,0)+IF(ISNUMBER(DJ64),1,0)+IF(ISNUMBER(DK64),1,0)+IF(ISNUMBER(DL64),1,0)+IF(ISNUMBER(DM64),1,0)+IF(ISNUMBER(DN64),1,0)+IF(ISNUMBER(DO64),1,0)+IF(ISNUMBER(DP64),1,0)+IF(ISNUMBER(DQ64),1,0)+IF(ISNUMBER(DR64),1,0)+IF(ISNUMBER(DS64),1,0)),4),"")</f>
        <v>8.34</v>
      </c>
      <c r="DU64" s="300" t="str">
        <f aca="false">IF(OR(Calculator!$E$12&lt;&gt;"YES",Calculator!$B$34&lt;Calculator!$G$12),"—",ROUND((1+SQRT(((50*POWER(80,POWER(COS(PI()*MOD(Calculator!$B$34/Calculator!$F$12,1)),2))-$C64)^2+(1500*ABS(SIN(2*PI()*MOD(Calculator!$B$34/Calculator!$F$12,1)))*IF(MOD(Calculator!$B$34/Calculator!$F$12,1)&lt;0.5,-1,1))^2)/((50*POWER(80,POWER(COS(PI()*MOD(Calculator!$B$34/Calculator!$F$12,1)),2))+$C64)^2+(1500*ABS(SIN(2*PI()*MOD(Calculator!$B$34/Calculator!$F$12,1)))*IF(MOD(Calculator!$B$34/Calculator!$F$12,1)&lt;0.5,-1,1))^2)))/(1-SQRT(((50*POWER(80,POWER(COS(PI()*MOD(Calculator!$B$34/Calculator!$F$12,1)),2))-$C64)^2+(1500*ABS(SIN(2*PI()*MOD(Calculator!$B$34/Calculator!$F$12,1)))*IF(MOD(Calculator!$B$34/Calculator!$F$12,1)&lt;0.5,-1,1))^2)/((50*POWER(80,POWER(COS(PI()*MOD(Calculator!$B$34/Calculator!$F$12,1)),2))+$C64)^2+(1500*ABS(SIN(2*PI()*MOD(Calculator!$B$34/Calculator!$F$12,1)))*IF(MOD(Calculator!$B$34/Calculator!$F$12,1)&lt;0.5,-1,1))^2))),2))</f>
        <v>—</v>
      </c>
      <c r="DV64" s="300" t="str">
        <f aca="false">IF(OR(Calculator!$E$13&lt;&gt;"YES",Calculator!$B$34&lt;Calculator!$G$13),"—",ROUND((1+SQRT(((50*POWER(80,POWER(COS(PI()*MOD(Calculator!$B$34/Calculator!$F$13,1)),2))-$C64)^2+(1500*ABS(SIN(2*PI()*MOD(Calculator!$B$34/Calculator!$F$13,1)))*IF(MOD(Calculator!$B$34/Calculator!$F$13,1)&lt;0.5,-1,1))^2)/((50*POWER(80,POWER(COS(PI()*MOD(Calculator!$B$34/Calculator!$F$13,1)),2))+$C64)^2+(1500*ABS(SIN(2*PI()*MOD(Calculator!$B$34/Calculator!$F$13,1)))*IF(MOD(Calculator!$B$34/Calculator!$F$13,1)&lt;0.5,-1,1))^2)))/(1-SQRT(((50*POWER(80,POWER(COS(PI()*MOD(Calculator!$B$34/Calculator!$F$13,1)),2))-$C64)^2+(1500*ABS(SIN(2*PI()*MOD(Calculator!$B$34/Calculator!$F$13,1)))*IF(MOD(Calculator!$B$34/Calculator!$F$13,1)&lt;0.5,-1,1))^2)/((50*POWER(80,POWER(COS(PI()*MOD(Calculator!$B$34/Calculator!$F$13,1)),2))+$C64)^2+(1500*ABS(SIN(2*PI()*MOD(Calculator!$B$34/Calculator!$F$13,1)))*IF(MOD(Calculator!$B$34/Calculator!$F$13,1)&lt;0.5,-1,1))^2))),2))</f>
        <v>—</v>
      </c>
      <c r="DW64" s="300" t="str">
        <f aca="false">IF(OR(Calculator!$E$14&lt;&gt;"YES",Calculator!$B$34&lt;Calculator!$G$14),"—",ROUND((1+SQRT(((50*POWER(80,POWER(COS(PI()*MOD(Calculator!$B$34/Calculator!$F$14,1)),2))-$C64)^2+(1500*ABS(SIN(2*PI()*MOD(Calculator!$B$34/Calculator!$F$14,1)))*IF(MOD(Calculator!$B$34/Calculator!$F$14,1)&lt;0.5,-1,1))^2)/((50*POWER(80,POWER(COS(PI()*MOD(Calculator!$B$34/Calculator!$F$14,1)),2))+$C64)^2+(1500*ABS(SIN(2*PI()*MOD(Calculator!$B$34/Calculator!$F$14,1)))*IF(MOD(Calculator!$B$34/Calculator!$F$14,1)&lt;0.5,-1,1))^2)))/(1-SQRT(((50*POWER(80,POWER(COS(PI()*MOD(Calculator!$B$34/Calculator!$F$14,1)),2))-$C64)^2+(1500*ABS(SIN(2*PI()*MOD(Calculator!$B$34/Calculator!$F$14,1)))*IF(MOD(Calculator!$B$34/Calculator!$F$14,1)&lt;0.5,-1,1))^2)/((50*POWER(80,POWER(COS(PI()*MOD(Calculator!$B$34/Calculator!$F$14,1)),2))+$C64)^2+(1500*ABS(SIN(2*PI()*MOD(Calculator!$B$34/Calculator!$F$14,1)))*IF(MOD(Calculator!$B$34/Calculator!$F$14,1)&lt;0.5,-1,1))^2))),2))</f>
        <v>—</v>
      </c>
      <c r="DX64" s="300" t="n">
        <f aca="false">IF(OR(Calculator!$E$15&lt;&gt;"YES",Calculator!$B$34&lt;Calculator!$G$15),"—",ROUND((1+SQRT(((50*POWER(80,POWER(COS(PI()*MOD(Calculator!$B$34/Calculator!$F$15,1)),2))-$C64)^2+(1500*ABS(SIN(2*PI()*MOD(Calculator!$B$34/Calculator!$F$15,1)))*IF(MOD(Calculator!$B$34/Calculator!$F$15,1)&lt;0.5,-1,1))^2)/((50*POWER(80,POWER(COS(PI()*MOD(Calculator!$B$34/Calculator!$F$15,1)),2))+$C64)^2+(1500*ABS(SIN(2*PI()*MOD(Calculator!$B$34/Calculator!$F$15,1)))*IF(MOD(Calculator!$B$34/Calculator!$F$15,1)&lt;0.5,-1,1))^2)))/(1-SQRT(((50*POWER(80,POWER(COS(PI()*MOD(Calculator!$B$34/Calculator!$F$15,1)),2))-$C64)^2+(1500*ABS(SIN(2*PI()*MOD(Calculator!$B$34/Calculator!$F$15,1)))*IF(MOD(Calculator!$B$34/Calculator!$F$15,1)&lt;0.5,-1,1))^2)/((50*POWER(80,POWER(COS(PI()*MOD(Calculator!$B$34/Calculator!$F$15,1)),2))+$C64)^2+(1500*ABS(SIN(2*PI()*MOD(Calculator!$B$34/Calculator!$F$15,1)))*IF(MOD(Calculator!$B$34/Calculator!$F$15,1)&lt;0.5,-1,1))^2))),2))</f>
        <v>19.04</v>
      </c>
      <c r="DY64" s="300" t="str">
        <f aca="false">IF(OR(Calculator!$E$16&lt;&gt;"YES",Calculator!$B$34&lt;Calculator!$G$16),"—",ROUND((1+SQRT(((50*POWER(80,POWER(COS(PI()*MOD(Calculator!$B$34/Calculator!$F$16,1)),2))-$C64)^2+(1500*ABS(SIN(2*PI()*MOD(Calculator!$B$34/Calculator!$F$16,1)))*IF(MOD(Calculator!$B$34/Calculator!$F$16,1)&lt;0.5,-1,1))^2)/((50*POWER(80,POWER(COS(PI()*MOD(Calculator!$B$34/Calculator!$F$16,1)),2))+$C64)^2+(1500*ABS(SIN(2*PI()*MOD(Calculator!$B$34/Calculator!$F$16,1)))*IF(MOD(Calculator!$B$34/Calculator!$F$16,1)&lt;0.5,-1,1))^2)))/(1-SQRT(((50*POWER(80,POWER(COS(PI()*MOD(Calculator!$B$34/Calculator!$F$16,1)),2))-$C64)^2+(1500*ABS(SIN(2*PI()*MOD(Calculator!$B$34/Calculator!$F$16,1)))*IF(MOD(Calculator!$B$34/Calculator!$F$16,1)&lt;0.5,-1,1))^2)/((50*POWER(80,POWER(COS(PI()*MOD(Calculator!$B$34/Calculator!$F$16,1)),2))+$C64)^2+(1500*ABS(SIN(2*PI()*MOD(Calculator!$B$34/Calculator!$F$16,1)))*IF(MOD(Calculator!$B$34/Calculator!$F$16,1)&lt;0.5,-1,1))^2))),2))</f>
        <v>—</v>
      </c>
      <c r="DZ64" s="300" t="n">
        <f aca="false">IF(OR(Calculator!$E$17&lt;&gt;"YES",Calculator!$B$34&lt;Calculator!$G$17),"—",ROUND((1+SQRT(((50*POWER(80,POWER(COS(PI()*MOD(Calculator!$B$34/Calculator!$F$17,1)),2))-$C64)^2+(1500*ABS(SIN(2*PI()*MOD(Calculator!$B$34/Calculator!$F$17,1)))*IF(MOD(Calculator!$B$34/Calculator!$F$17,1)&lt;0.5,-1,1))^2)/((50*POWER(80,POWER(COS(PI()*MOD(Calculator!$B$34/Calculator!$F$17,1)),2))+$C64)^2+(1500*ABS(SIN(2*PI()*MOD(Calculator!$B$34/Calculator!$F$17,1)))*IF(MOD(Calculator!$B$34/Calculator!$F$17,1)&lt;0.5,-1,1))^2)))/(1-SQRT(((50*POWER(80,POWER(COS(PI()*MOD(Calculator!$B$34/Calculator!$F$17,1)),2))-$C64)^2+(1500*ABS(SIN(2*PI()*MOD(Calculator!$B$34/Calculator!$F$17,1)))*IF(MOD(Calculator!$B$34/Calculator!$F$17,1)&lt;0.5,-1,1))^2)/((50*POWER(80,POWER(COS(PI()*MOD(Calculator!$B$34/Calculator!$F$17,1)),2))+$C64)^2+(1500*ABS(SIN(2*PI()*MOD(Calculator!$B$34/Calculator!$F$17,1)))*IF(MOD(Calculator!$B$34/Calculator!$F$17,1)&lt;0.5,-1,1))^2))),2))</f>
        <v>13.08</v>
      </c>
      <c r="EA64" s="300" t="str">
        <f aca="false">IF(OR(Calculator!$E$18&lt;&gt;"YES",Calculator!$B$34&lt;Calculator!$G$18),"—",ROUND((1+SQRT(((50*POWER(80,POWER(COS(PI()*MOD(Calculator!$B$34/Calculator!$F$18,1)),2))-$C64)^2+(1500*ABS(SIN(2*PI()*MOD(Calculator!$B$34/Calculator!$F$18,1)))*IF(MOD(Calculator!$B$34/Calculator!$F$18,1)&lt;0.5,-1,1))^2)/((50*POWER(80,POWER(COS(PI()*MOD(Calculator!$B$34/Calculator!$F$18,1)),2))+$C64)^2+(1500*ABS(SIN(2*PI()*MOD(Calculator!$B$34/Calculator!$F$18,1)))*IF(MOD(Calculator!$B$34/Calculator!$F$18,1)&lt;0.5,-1,1))^2)))/(1-SQRT(((50*POWER(80,POWER(COS(PI()*MOD(Calculator!$B$34/Calculator!$F$18,1)),2))-$C64)^2+(1500*ABS(SIN(2*PI()*MOD(Calculator!$B$34/Calculator!$F$18,1)))*IF(MOD(Calculator!$B$34/Calculator!$F$18,1)&lt;0.5,-1,1))^2)/((50*POWER(80,POWER(COS(PI()*MOD(Calculator!$B$34/Calculator!$F$18,1)),2))+$C64)^2+(1500*ABS(SIN(2*PI()*MOD(Calculator!$B$34/Calculator!$F$18,1)))*IF(MOD(Calculator!$B$34/Calculator!$F$18,1)&lt;0.5,-1,1))^2))),2))</f>
        <v>—</v>
      </c>
      <c r="EB64" s="300" t="str">
        <f aca="false">IF(OR(Calculator!$E$19&lt;&gt;"YES",Calculator!$B$34&lt;Calculator!$G$19),"—",ROUND((1+SQRT(((50*POWER(80,POWER(COS(PI()*MOD(Calculator!$B$34/Calculator!$F$19,1)),2))-$C64)^2+(1500*ABS(SIN(2*PI()*MOD(Calculator!$B$34/Calculator!$F$19,1)))*IF(MOD(Calculator!$B$34/Calculator!$F$19,1)&lt;0.5,-1,1))^2)/((50*POWER(80,POWER(COS(PI()*MOD(Calculator!$B$34/Calculator!$F$19,1)),2))+$C64)^2+(1500*ABS(SIN(2*PI()*MOD(Calculator!$B$34/Calculator!$F$19,1)))*IF(MOD(Calculator!$B$34/Calculator!$F$19,1)&lt;0.5,-1,1))^2)))/(1-SQRT(((50*POWER(80,POWER(COS(PI()*MOD(Calculator!$B$34/Calculator!$F$19,1)),2))-$C64)^2+(1500*ABS(SIN(2*PI()*MOD(Calculator!$B$34/Calculator!$F$19,1)))*IF(MOD(Calculator!$B$34/Calculator!$F$19,1)&lt;0.5,-1,1))^2)/((50*POWER(80,POWER(COS(PI()*MOD(Calculator!$B$34/Calculator!$F$19,1)),2))+$C64)^2+(1500*ABS(SIN(2*PI()*MOD(Calculator!$B$34/Calculator!$F$19,1)))*IF(MOD(Calculator!$B$34/Calculator!$F$19,1)&lt;0.5,-1,1))^2))),2))</f>
        <v>—</v>
      </c>
      <c r="EC64" s="300" t="str">
        <f aca="false">IF(OR(Calculator!$E$20&lt;&gt;"YES",Calculator!$B$34&lt;Calculator!$G$20),"—",ROUND((1+SQRT(((50*POWER(80,POWER(COS(PI()*MOD(Calculator!$B$34/Calculator!$F$20,1)),2))-$C64)^2+(1500*ABS(SIN(2*PI()*MOD(Calculator!$B$34/Calculator!$F$20,1)))*IF(MOD(Calculator!$B$34/Calculator!$F$20,1)&lt;0.5,-1,1))^2)/((50*POWER(80,POWER(COS(PI()*MOD(Calculator!$B$34/Calculator!$F$20,1)),2))+$C64)^2+(1500*ABS(SIN(2*PI()*MOD(Calculator!$B$34/Calculator!$F$20,1)))*IF(MOD(Calculator!$B$34/Calculator!$F$20,1)&lt;0.5,-1,1))^2)))/(1-SQRT(((50*POWER(80,POWER(COS(PI()*MOD(Calculator!$B$34/Calculator!$F$20,1)),2))-$C64)^2+(1500*ABS(SIN(2*PI()*MOD(Calculator!$B$34/Calculator!$F$20,1)))*IF(MOD(Calculator!$B$34/Calculator!$F$20,1)&lt;0.5,-1,1))^2)/((50*POWER(80,POWER(COS(PI()*MOD(Calculator!$B$34/Calculator!$F$20,1)),2))+$C64)^2+(1500*ABS(SIN(2*PI()*MOD(Calculator!$B$34/Calculator!$F$20,1)))*IF(MOD(Calculator!$B$34/Calculator!$F$20,1)&lt;0.5,-1,1))^2))),2))</f>
        <v>—</v>
      </c>
      <c r="ED64" s="300" t="str">
        <f aca="false">IF(OR(Calculator!$E$21&lt;&gt;"YES",Calculator!$B$34&lt;Calculator!$G$21),"—",ROUND((1+SQRT(((50*POWER(80,POWER(COS(PI()*MOD(Calculator!$B$34/Calculator!$F$21,1)),2))-$C64)^2+(1500*ABS(SIN(2*PI()*MOD(Calculator!$B$34/Calculator!$F$21,1)))*IF(MOD(Calculator!$B$34/Calculator!$F$21,1)&lt;0.5,-1,1))^2)/((50*POWER(80,POWER(COS(PI()*MOD(Calculator!$B$34/Calculator!$F$21,1)),2))+$C64)^2+(1500*ABS(SIN(2*PI()*MOD(Calculator!$B$34/Calculator!$F$21,1)))*IF(MOD(Calculator!$B$34/Calculator!$F$21,1)&lt;0.5,-1,1))^2)))/(1-SQRT(((50*POWER(80,POWER(COS(PI()*MOD(Calculator!$B$34/Calculator!$F$21,1)),2))-$C64)^2+(1500*ABS(SIN(2*PI()*MOD(Calculator!$B$34/Calculator!$F$21,1)))*IF(MOD(Calculator!$B$34/Calculator!$F$21,1)&lt;0.5,-1,1))^2)/((50*POWER(80,POWER(COS(PI()*MOD(Calculator!$B$34/Calculator!$F$21,1)),2))+$C64)^2+(1500*ABS(SIN(2*PI()*MOD(Calculator!$B$34/Calculator!$F$21,1)))*IF(MOD(Calculator!$B$34/Calculator!$F$21,1)&lt;0.5,-1,1))^2))),2))</f>
        <v>—</v>
      </c>
      <c r="EE64" s="300" t="str">
        <f aca="false">IF(OR(Calculator!$E$22&lt;&gt;"YES",Calculator!$B$34&lt;Calculator!$G$22),"—",ROUND((1+SQRT(((50*POWER(80,POWER(COS(PI()*MOD(Calculator!$B$34/Calculator!$F$22,1)),2))-$C64)^2+(1500*ABS(SIN(2*PI()*MOD(Calculator!$B$34/Calculator!$F$22,1)))*IF(MOD(Calculator!$B$34/Calculator!$F$22,1)&lt;0.5,-1,1))^2)/((50*POWER(80,POWER(COS(PI()*MOD(Calculator!$B$34/Calculator!$F$22,1)),2))+$C64)^2+(1500*ABS(SIN(2*PI()*MOD(Calculator!$B$34/Calculator!$F$22,1)))*IF(MOD(Calculator!$B$34/Calculator!$F$22,1)&lt;0.5,-1,1))^2)))/(1-SQRT(((50*POWER(80,POWER(COS(PI()*MOD(Calculator!$B$34/Calculator!$F$22,1)),2))-$C64)^2+(1500*ABS(SIN(2*PI()*MOD(Calculator!$B$34/Calculator!$F$22,1)))*IF(MOD(Calculator!$B$34/Calculator!$F$22,1)&lt;0.5,-1,1))^2)/((50*POWER(80,POWER(COS(PI()*MOD(Calculator!$B$34/Calculator!$F$22,1)),2))+$C64)^2+(1500*ABS(SIN(2*PI()*MOD(Calculator!$B$34/Calculator!$F$22,1)))*IF(MOD(Calculator!$B$34/Calculator!$F$22,1)&lt;0.5,-1,1))^2))),2))</f>
        <v>—</v>
      </c>
      <c r="EF64" s="295" t="n">
        <f aca="false">IFERROR(ROUND((IF(ISNUMBER(DU64),DU64,0)+IF(ISNUMBER(DV64),DV64,0)+IF(ISNUMBER(DW64),DW64,0)+IF(ISNUMBER(DX64),DX64,0)+IF(ISNUMBER(DY64),DY64,0)+IF(ISNUMBER(DZ64),DZ64,0)+IF(ISNUMBER(EA64),EA64,0)+IF(ISNUMBER(EB64),EB64,0)+IF(ISNUMBER(EC64),EC64,0)+IF(ISNUMBER(ED64),ED64,0)+IF(ISNUMBER(EE64),EE64,0))/(IF(ISNUMBER(DU64),1,0)+IF(ISNUMBER(DV64),1,0)+IF(ISNUMBER(DW64),1,0)+IF(ISNUMBER(DX64),1,0)+IF(ISNUMBER(DY64),1,0)+IF(ISNUMBER(DZ64),1,0)+IF(ISNUMBER(EA64),1,0)+IF(ISNUMBER(EB64),1,0)+IF(ISNUMBER(EC64),1,0)+IF(ISNUMBER(ED64),1,0)+IF(ISNUMBER(EE64),1,0)),4),"")</f>
        <v>16.06</v>
      </c>
      <c r="EG64" s="300" t="str">
        <f aca="false">IF(OR(Calculator!$E$12&lt;&gt;"YES",Calculator!$B$35&lt;Calculator!$G$12),"—",ROUND((1+SQRT(((50*POWER(80,POWER(COS(PI()*MOD(Calculator!$B$35/Calculator!$F$12,1)),2))-$C64)^2+(1500*ABS(SIN(2*PI()*MOD(Calculator!$B$35/Calculator!$F$12,1)))*IF(MOD(Calculator!$B$35/Calculator!$F$12,1)&lt;0.5,-1,1))^2)/((50*POWER(80,POWER(COS(PI()*MOD(Calculator!$B$35/Calculator!$F$12,1)),2))+$C64)^2+(1500*ABS(SIN(2*PI()*MOD(Calculator!$B$35/Calculator!$F$12,1)))*IF(MOD(Calculator!$B$35/Calculator!$F$12,1)&lt;0.5,-1,1))^2)))/(1-SQRT(((50*POWER(80,POWER(COS(PI()*MOD(Calculator!$B$35/Calculator!$F$12,1)),2))-$C64)^2+(1500*ABS(SIN(2*PI()*MOD(Calculator!$B$35/Calculator!$F$12,1)))*IF(MOD(Calculator!$B$35/Calculator!$F$12,1)&lt;0.5,-1,1))^2)/((50*POWER(80,POWER(COS(PI()*MOD(Calculator!$B$35/Calculator!$F$12,1)),2))+$C64)^2+(1500*ABS(SIN(2*PI()*MOD(Calculator!$B$35/Calculator!$F$12,1)))*IF(MOD(Calculator!$B$35/Calculator!$F$12,1)&lt;0.5,-1,1))^2))),2))</f>
        <v>—</v>
      </c>
      <c r="EH64" s="300" t="str">
        <f aca="false">IF(OR(Calculator!$E$13&lt;&gt;"YES",Calculator!$B$35&lt;Calculator!$G$13),"—",ROUND((1+SQRT(((50*POWER(80,POWER(COS(PI()*MOD(Calculator!$B$35/Calculator!$F$13,1)),2))-$C64)^2+(1500*ABS(SIN(2*PI()*MOD(Calculator!$B$35/Calculator!$F$13,1)))*IF(MOD(Calculator!$B$35/Calculator!$F$13,1)&lt;0.5,-1,1))^2)/((50*POWER(80,POWER(COS(PI()*MOD(Calculator!$B$35/Calculator!$F$13,1)),2))+$C64)^2+(1500*ABS(SIN(2*PI()*MOD(Calculator!$B$35/Calculator!$F$13,1)))*IF(MOD(Calculator!$B$35/Calculator!$F$13,1)&lt;0.5,-1,1))^2)))/(1-SQRT(((50*POWER(80,POWER(COS(PI()*MOD(Calculator!$B$35/Calculator!$F$13,1)),2))-$C64)^2+(1500*ABS(SIN(2*PI()*MOD(Calculator!$B$35/Calculator!$F$13,1)))*IF(MOD(Calculator!$B$35/Calculator!$F$13,1)&lt;0.5,-1,1))^2)/((50*POWER(80,POWER(COS(PI()*MOD(Calculator!$B$35/Calculator!$F$13,1)),2))+$C64)^2+(1500*ABS(SIN(2*PI()*MOD(Calculator!$B$35/Calculator!$F$13,1)))*IF(MOD(Calculator!$B$35/Calculator!$F$13,1)&lt;0.5,-1,1))^2))),2))</f>
        <v>—</v>
      </c>
      <c r="EI64" s="300" t="str">
        <f aca="false">IF(OR(Calculator!$E$14&lt;&gt;"YES",Calculator!$B$35&lt;Calculator!$G$14),"—",ROUND((1+SQRT(((50*POWER(80,POWER(COS(PI()*MOD(Calculator!$B$35/Calculator!$F$14,1)),2))-$C64)^2+(1500*ABS(SIN(2*PI()*MOD(Calculator!$B$35/Calculator!$F$14,1)))*IF(MOD(Calculator!$B$35/Calculator!$F$14,1)&lt;0.5,-1,1))^2)/((50*POWER(80,POWER(COS(PI()*MOD(Calculator!$B$35/Calculator!$F$14,1)),2))+$C64)^2+(1500*ABS(SIN(2*PI()*MOD(Calculator!$B$35/Calculator!$F$14,1)))*IF(MOD(Calculator!$B$35/Calculator!$F$14,1)&lt;0.5,-1,1))^2)))/(1-SQRT(((50*POWER(80,POWER(COS(PI()*MOD(Calculator!$B$35/Calculator!$F$14,1)),2))-$C64)^2+(1500*ABS(SIN(2*PI()*MOD(Calculator!$B$35/Calculator!$F$14,1)))*IF(MOD(Calculator!$B$35/Calculator!$F$14,1)&lt;0.5,-1,1))^2)/((50*POWER(80,POWER(COS(PI()*MOD(Calculator!$B$35/Calculator!$F$14,1)),2))+$C64)^2+(1500*ABS(SIN(2*PI()*MOD(Calculator!$B$35/Calculator!$F$14,1)))*IF(MOD(Calculator!$B$35/Calculator!$F$14,1)&lt;0.5,-1,1))^2))),2))</f>
        <v>—</v>
      </c>
      <c r="EJ64" s="300" t="n">
        <f aca="false">IF(OR(Calculator!$E$15&lt;&gt;"YES",Calculator!$B$35&lt;Calculator!$G$15),"—",ROUND((1+SQRT(((50*POWER(80,POWER(COS(PI()*MOD(Calculator!$B$35/Calculator!$F$15,1)),2))-$C64)^2+(1500*ABS(SIN(2*PI()*MOD(Calculator!$B$35/Calculator!$F$15,1)))*IF(MOD(Calculator!$B$35/Calculator!$F$15,1)&lt;0.5,-1,1))^2)/((50*POWER(80,POWER(COS(PI()*MOD(Calculator!$B$35/Calculator!$F$15,1)),2))+$C64)^2+(1500*ABS(SIN(2*PI()*MOD(Calculator!$B$35/Calculator!$F$15,1)))*IF(MOD(Calculator!$B$35/Calculator!$F$15,1)&lt;0.5,-1,1))^2)))/(1-SQRT(((50*POWER(80,POWER(COS(PI()*MOD(Calculator!$B$35/Calculator!$F$15,1)),2))-$C64)^2+(1500*ABS(SIN(2*PI()*MOD(Calculator!$B$35/Calculator!$F$15,1)))*IF(MOD(Calculator!$B$35/Calculator!$F$15,1)&lt;0.5,-1,1))^2)/((50*POWER(80,POWER(COS(PI()*MOD(Calculator!$B$35/Calculator!$F$15,1)),2))+$C64)^2+(1500*ABS(SIN(2*PI()*MOD(Calculator!$B$35/Calculator!$F$15,1)))*IF(MOD(Calculator!$B$35/Calculator!$F$15,1)&lt;0.5,-1,1))^2))),2))</f>
        <v>2.35</v>
      </c>
      <c r="EK64" s="300" t="str">
        <f aca="false">IF(OR(Calculator!$E$16&lt;&gt;"YES",Calculator!$B$35&lt;Calculator!$G$16),"—",ROUND((1+SQRT(((50*POWER(80,POWER(COS(PI()*MOD(Calculator!$B$35/Calculator!$F$16,1)),2))-$C64)^2+(1500*ABS(SIN(2*PI()*MOD(Calculator!$B$35/Calculator!$F$16,1)))*IF(MOD(Calculator!$B$35/Calculator!$F$16,1)&lt;0.5,-1,1))^2)/((50*POWER(80,POWER(COS(PI()*MOD(Calculator!$B$35/Calculator!$F$16,1)),2))+$C64)^2+(1500*ABS(SIN(2*PI()*MOD(Calculator!$B$35/Calculator!$F$16,1)))*IF(MOD(Calculator!$B$35/Calculator!$F$16,1)&lt;0.5,-1,1))^2)))/(1-SQRT(((50*POWER(80,POWER(COS(PI()*MOD(Calculator!$B$35/Calculator!$F$16,1)),2))-$C64)^2+(1500*ABS(SIN(2*PI()*MOD(Calculator!$B$35/Calculator!$F$16,1)))*IF(MOD(Calculator!$B$35/Calculator!$F$16,1)&lt;0.5,-1,1))^2)/((50*POWER(80,POWER(COS(PI()*MOD(Calculator!$B$35/Calculator!$F$16,1)),2))+$C64)^2+(1500*ABS(SIN(2*PI()*MOD(Calculator!$B$35/Calculator!$F$16,1)))*IF(MOD(Calculator!$B$35/Calculator!$F$16,1)&lt;0.5,-1,1))^2))),2))</f>
        <v>—</v>
      </c>
      <c r="EL64" s="300" t="n">
        <f aca="false">IF(OR(Calculator!$E$17&lt;&gt;"YES",Calculator!$B$35&lt;Calculator!$G$17),"—",ROUND((1+SQRT(((50*POWER(80,POWER(COS(PI()*MOD(Calculator!$B$35/Calculator!$F$17,1)),2))-$C64)^2+(1500*ABS(SIN(2*PI()*MOD(Calculator!$B$35/Calculator!$F$17,1)))*IF(MOD(Calculator!$B$35/Calculator!$F$17,1)&lt;0.5,-1,1))^2)/((50*POWER(80,POWER(COS(PI()*MOD(Calculator!$B$35/Calculator!$F$17,1)),2))+$C64)^2+(1500*ABS(SIN(2*PI()*MOD(Calculator!$B$35/Calculator!$F$17,1)))*IF(MOD(Calculator!$B$35/Calculator!$F$17,1)&lt;0.5,-1,1))^2)))/(1-SQRT(((50*POWER(80,POWER(COS(PI()*MOD(Calculator!$B$35/Calculator!$F$17,1)),2))-$C64)^2+(1500*ABS(SIN(2*PI()*MOD(Calculator!$B$35/Calculator!$F$17,1)))*IF(MOD(Calculator!$B$35/Calculator!$F$17,1)&lt;0.5,-1,1))^2)/((50*POWER(80,POWER(COS(PI()*MOD(Calculator!$B$35/Calculator!$F$17,1)),2))+$C64)^2+(1500*ABS(SIN(2*PI()*MOD(Calculator!$B$35/Calculator!$F$17,1)))*IF(MOD(Calculator!$B$35/Calculator!$F$17,1)&lt;0.5,-1,1))^2))),2))</f>
        <v>18.44</v>
      </c>
      <c r="EM64" s="300" t="str">
        <f aca="false">IF(OR(Calculator!$E$18&lt;&gt;"YES",Calculator!$B$35&lt;Calculator!$G$18),"—",ROUND((1+SQRT(((50*POWER(80,POWER(COS(PI()*MOD(Calculator!$B$35/Calculator!$F$18,1)),2))-$C64)^2+(1500*ABS(SIN(2*PI()*MOD(Calculator!$B$35/Calculator!$F$18,1)))*IF(MOD(Calculator!$B$35/Calculator!$F$18,1)&lt;0.5,-1,1))^2)/((50*POWER(80,POWER(COS(PI()*MOD(Calculator!$B$35/Calculator!$F$18,1)),2))+$C64)^2+(1500*ABS(SIN(2*PI()*MOD(Calculator!$B$35/Calculator!$F$18,1)))*IF(MOD(Calculator!$B$35/Calculator!$F$18,1)&lt;0.5,-1,1))^2)))/(1-SQRT(((50*POWER(80,POWER(COS(PI()*MOD(Calculator!$B$35/Calculator!$F$18,1)),2))-$C64)^2+(1500*ABS(SIN(2*PI()*MOD(Calculator!$B$35/Calculator!$F$18,1)))*IF(MOD(Calculator!$B$35/Calculator!$F$18,1)&lt;0.5,-1,1))^2)/((50*POWER(80,POWER(COS(PI()*MOD(Calculator!$B$35/Calculator!$F$18,1)),2))+$C64)^2+(1500*ABS(SIN(2*PI()*MOD(Calculator!$B$35/Calculator!$F$18,1)))*IF(MOD(Calculator!$B$35/Calculator!$F$18,1)&lt;0.5,-1,1))^2))),2))</f>
        <v>—</v>
      </c>
      <c r="EN64" s="300" t="str">
        <f aca="false">IF(OR(Calculator!$E$19&lt;&gt;"YES",Calculator!$B$35&lt;Calculator!$G$19),"—",ROUND((1+SQRT(((50*POWER(80,POWER(COS(PI()*MOD(Calculator!$B$35/Calculator!$F$19,1)),2))-$C64)^2+(1500*ABS(SIN(2*PI()*MOD(Calculator!$B$35/Calculator!$F$19,1)))*IF(MOD(Calculator!$B$35/Calculator!$F$19,1)&lt;0.5,-1,1))^2)/((50*POWER(80,POWER(COS(PI()*MOD(Calculator!$B$35/Calculator!$F$19,1)),2))+$C64)^2+(1500*ABS(SIN(2*PI()*MOD(Calculator!$B$35/Calculator!$F$19,1)))*IF(MOD(Calculator!$B$35/Calculator!$F$19,1)&lt;0.5,-1,1))^2)))/(1-SQRT(((50*POWER(80,POWER(COS(PI()*MOD(Calculator!$B$35/Calculator!$F$19,1)),2))-$C64)^2+(1500*ABS(SIN(2*PI()*MOD(Calculator!$B$35/Calculator!$F$19,1)))*IF(MOD(Calculator!$B$35/Calculator!$F$19,1)&lt;0.5,-1,1))^2)/((50*POWER(80,POWER(COS(PI()*MOD(Calculator!$B$35/Calculator!$F$19,1)),2))+$C64)^2+(1500*ABS(SIN(2*PI()*MOD(Calculator!$B$35/Calculator!$F$19,1)))*IF(MOD(Calculator!$B$35/Calculator!$F$19,1)&lt;0.5,-1,1))^2))),2))</f>
        <v>—</v>
      </c>
      <c r="EO64" s="300" t="str">
        <f aca="false">IF(OR(Calculator!$E$20&lt;&gt;"YES",Calculator!$B$35&lt;Calculator!$G$20),"—",ROUND((1+SQRT(((50*POWER(80,POWER(COS(PI()*MOD(Calculator!$B$35/Calculator!$F$20,1)),2))-$C64)^2+(1500*ABS(SIN(2*PI()*MOD(Calculator!$B$35/Calculator!$F$20,1)))*IF(MOD(Calculator!$B$35/Calculator!$F$20,1)&lt;0.5,-1,1))^2)/((50*POWER(80,POWER(COS(PI()*MOD(Calculator!$B$35/Calculator!$F$20,1)),2))+$C64)^2+(1500*ABS(SIN(2*PI()*MOD(Calculator!$B$35/Calculator!$F$20,1)))*IF(MOD(Calculator!$B$35/Calculator!$F$20,1)&lt;0.5,-1,1))^2)))/(1-SQRT(((50*POWER(80,POWER(COS(PI()*MOD(Calculator!$B$35/Calculator!$F$20,1)),2))-$C64)^2+(1500*ABS(SIN(2*PI()*MOD(Calculator!$B$35/Calculator!$F$20,1)))*IF(MOD(Calculator!$B$35/Calculator!$F$20,1)&lt;0.5,-1,1))^2)/((50*POWER(80,POWER(COS(PI()*MOD(Calculator!$B$35/Calculator!$F$20,1)),2))+$C64)^2+(1500*ABS(SIN(2*PI()*MOD(Calculator!$B$35/Calculator!$F$20,1)))*IF(MOD(Calculator!$B$35/Calculator!$F$20,1)&lt;0.5,-1,1))^2))),2))</f>
        <v>—</v>
      </c>
      <c r="EP64" s="300" t="str">
        <f aca="false">IF(OR(Calculator!$E$21&lt;&gt;"YES",Calculator!$B$35&lt;Calculator!$G$21),"—",ROUND((1+SQRT(((50*POWER(80,POWER(COS(PI()*MOD(Calculator!$B$35/Calculator!$F$21,1)),2))-$C64)^2+(1500*ABS(SIN(2*PI()*MOD(Calculator!$B$35/Calculator!$F$21,1)))*IF(MOD(Calculator!$B$35/Calculator!$F$21,1)&lt;0.5,-1,1))^2)/((50*POWER(80,POWER(COS(PI()*MOD(Calculator!$B$35/Calculator!$F$21,1)),2))+$C64)^2+(1500*ABS(SIN(2*PI()*MOD(Calculator!$B$35/Calculator!$F$21,1)))*IF(MOD(Calculator!$B$35/Calculator!$F$21,1)&lt;0.5,-1,1))^2)))/(1-SQRT(((50*POWER(80,POWER(COS(PI()*MOD(Calculator!$B$35/Calculator!$F$21,1)),2))-$C64)^2+(1500*ABS(SIN(2*PI()*MOD(Calculator!$B$35/Calculator!$F$21,1)))*IF(MOD(Calculator!$B$35/Calculator!$F$21,1)&lt;0.5,-1,1))^2)/((50*POWER(80,POWER(COS(PI()*MOD(Calculator!$B$35/Calculator!$F$21,1)),2))+$C64)^2+(1500*ABS(SIN(2*PI()*MOD(Calculator!$B$35/Calculator!$F$21,1)))*IF(MOD(Calculator!$B$35/Calculator!$F$21,1)&lt;0.5,-1,1))^2))),2))</f>
        <v>—</v>
      </c>
      <c r="EQ64" s="300" t="str">
        <f aca="false">IF(OR(Calculator!$E$22&lt;&gt;"YES",Calculator!$B$35&lt;Calculator!$G$22),"—",ROUND((1+SQRT(((50*POWER(80,POWER(COS(PI()*MOD(Calculator!$B$35/Calculator!$F$22,1)),2))-$C64)^2+(1500*ABS(SIN(2*PI()*MOD(Calculator!$B$35/Calculator!$F$22,1)))*IF(MOD(Calculator!$B$35/Calculator!$F$22,1)&lt;0.5,-1,1))^2)/((50*POWER(80,POWER(COS(PI()*MOD(Calculator!$B$35/Calculator!$F$22,1)),2))+$C64)^2+(1500*ABS(SIN(2*PI()*MOD(Calculator!$B$35/Calculator!$F$22,1)))*IF(MOD(Calculator!$B$35/Calculator!$F$22,1)&lt;0.5,-1,1))^2)))/(1-SQRT(((50*POWER(80,POWER(COS(PI()*MOD(Calculator!$B$35/Calculator!$F$22,1)),2))-$C64)^2+(1500*ABS(SIN(2*PI()*MOD(Calculator!$B$35/Calculator!$F$22,1)))*IF(MOD(Calculator!$B$35/Calculator!$F$22,1)&lt;0.5,-1,1))^2)/((50*POWER(80,POWER(COS(PI()*MOD(Calculator!$B$35/Calculator!$F$22,1)),2))+$C64)^2+(1500*ABS(SIN(2*PI()*MOD(Calculator!$B$35/Calculator!$F$22,1)))*IF(MOD(Calculator!$B$35/Calculator!$F$22,1)&lt;0.5,-1,1))^2))),2))</f>
        <v>—</v>
      </c>
      <c r="ER64" s="295" t="n">
        <f aca="false">IFERROR(ROUND((IF(ISNUMBER(EG64),EG64,0)+IF(ISNUMBER(EH64),EH64,0)+IF(ISNUMBER(EI64),EI64,0)+IF(ISNUMBER(EJ64),EJ64,0)+IF(ISNUMBER(EK64),EK64,0)+IF(ISNUMBER(EL64),EL64,0)+IF(ISNUMBER(EM64),EM64,0)+IF(ISNUMBER(EN64),EN64,0)+IF(ISNUMBER(EO64),EO64,0)+IF(ISNUMBER(EP64),EP64,0)+IF(ISNUMBER(EQ64),EQ64,0))/(IF(ISNUMBER(EG64),1,0)+IF(ISNUMBER(EH64),1,0)+IF(ISNUMBER(EI64),1,0)+IF(ISNUMBER(EJ64),1,0)+IF(ISNUMBER(EK64),1,0)+IF(ISNUMBER(EL64),1,0)+IF(ISNUMBER(EM64),1,0)+IF(ISNUMBER(EN64),1,0)+IF(ISNUMBER(EO64),1,0)+IF(ISNUMBER(EP64),1,0)+IF(ISNUMBER(EQ64),1,0)),4),"")</f>
        <v>10.395</v>
      </c>
      <c r="ES64" s="300" t="str">
        <f aca="false">IF(OR(Calculator!$E$12&lt;&gt;"YES",Calculator!$B$36&lt;Calculator!$G$12),"—",ROUND((1+SQRT(((50*POWER(80,POWER(COS(PI()*MOD(Calculator!$B$36/Calculator!$F$12,1)),2))-$C64)^2+(1500*ABS(SIN(2*PI()*MOD(Calculator!$B$36/Calculator!$F$12,1)))*IF(MOD(Calculator!$B$36/Calculator!$F$12,1)&lt;0.5,-1,1))^2)/((50*POWER(80,POWER(COS(PI()*MOD(Calculator!$B$36/Calculator!$F$12,1)),2))+$C64)^2+(1500*ABS(SIN(2*PI()*MOD(Calculator!$B$36/Calculator!$F$12,1)))*IF(MOD(Calculator!$B$36/Calculator!$F$12,1)&lt;0.5,-1,1))^2)))/(1-SQRT(((50*POWER(80,POWER(COS(PI()*MOD(Calculator!$B$36/Calculator!$F$12,1)),2))-$C64)^2+(1500*ABS(SIN(2*PI()*MOD(Calculator!$B$36/Calculator!$F$12,1)))*IF(MOD(Calculator!$B$36/Calculator!$F$12,1)&lt;0.5,-1,1))^2)/((50*POWER(80,POWER(COS(PI()*MOD(Calculator!$B$36/Calculator!$F$12,1)),2))+$C64)^2+(1500*ABS(SIN(2*PI()*MOD(Calculator!$B$36/Calculator!$F$12,1)))*IF(MOD(Calculator!$B$36/Calculator!$F$12,1)&lt;0.5,-1,1))^2))),2))</f>
        <v>—</v>
      </c>
      <c r="ET64" s="300" t="str">
        <f aca="false">IF(OR(Calculator!$E$13&lt;&gt;"YES",Calculator!$B$36&lt;Calculator!$G$13),"—",ROUND((1+SQRT(((50*POWER(80,POWER(COS(PI()*MOD(Calculator!$B$36/Calculator!$F$13,1)),2))-$C64)^2+(1500*ABS(SIN(2*PI()*MOD(Calculator!$B$36/Calculator!$F$13,1)))*IF(MOD(Calculator!$B$36/Calculator!$F$13,1)&lt;0.5,-1,1))^2)/((50*POWER(80,POWER(COS(PI()*MOD(Calculator!$B$36/Calculator!$F$13,1)),2))+$C64)^2+(1500*ABS(SIN(2*PI()*MOD(Calculator!$B$36/Calculator!$F$13,1)))*IF(MOD(Calculator!$B$36/Calculator!$F$13,1)&lt;0.5,-1,1))^2)))/(1-SQRT(((50*POWER(80,POWER(COS(PI()*MOD(Calculator!$B$36/Calculator!$F$13,1)),2))-$C64)^2+(1500*ABS(SIN(2*PI()*MOD(Calculator!$B$36/Calculator!$F$13,1)))*IF(MOD(Calculator!$B$36/Calculator!$F$13,1)&lt;0.5,-1,1))^2)/((50*POWER(80,POWER(COS(PI()*MOD(Calculator!$B$36/Calculator!$F$13,1)),2))+$C64)^2+(1500*ABS(SIN(2*PI()*MOD(Calculator!$B$36/Calculator!$F$13,1)))*IF(MOD(Calculator!$B$36/Calculator!$F$13,1)&lt;0.5,-1,1))^2))),2))</f>
        <v>—</v>
      </c>
      <c r="EU64" s="300" t="str">
        <f aca="false">IF(OR(Calculator!$E$14&lt;&gt;"YES",Calculator!$B$36&lt;Calculator!$G$14),"—",ROUND((1+SQRT(((50*POWER(80,POWER(COS(PI()*MOD(Calculator!$B$36/Calculator!$F$14,1)),2))-$C64)^2+(1500*ABS(SIN(2*PI()*MOD(Calculator!$B$36/Calculator!$F$14,1)))*IF(MOD(Calculator!$B$36/Calculator!$F$14,1)&lt;0.5,-1,1))^2)/((50*POWER(80,POWER(COS(PI()*MOD(Calculator!$B$36/Calculator!$F$14,1)),2))+$C64)^2+(1500*ABS(SIN(2*PI()*MOD(Calculator!$B$36/Calculator!$F$14,1)))*IF(MOD(Calculator!$B$36/Calculator!$F$14,1)&lt;0.5,-1,1))^2)))/(1-SQRT(((50*POWER(80,POWER(COS(PI()*MOD(Calculator!$B$36/Calculator!$F$14,1)),2))-$C64)^2+(1500*ABS(SIN(2*PI()*MOD(Calculator!$B$36/Calculator!$F$14,1)))*IF(MOD(Calculator!$B$36/Calculator!$F$14,1)&lt;0.5,-1,1))^2)/((50*POWER(80,POWER(COS(PI()*MOD(Calculator!$B$36/Calculator!$F$14,1)),2))+$C64)^2+(1500*ABS(SIN(2*PI()*MOD(Calculator!$B$36/Calculator!$F$14,1)))*IF(MOD(Calculator!$B$36/Calculator!$F$14,1)&lt;0.5,-1,1))^2))),2))</f>
        <v>—</v>
      </c>
      <c r="EV64" s="300" t="n">
        <f aca="false">IF(OR(Calculator!$E$15&lt;&gt;"YES",Calculator!$B$36&lt;Calculator!$G$15),"—",ROUND((1+SQRT(((50*POWER(80,POWER(COS(PI()*MOD(Calculator!$B$36/Calculator!$F$15,1)),2))-$C64)^2+(1500*ABS(SIN(2*PI()*MOD(Calculator!$B$36/Calculator!$F$15,1)))*IF(MOD(Calculator!$B$36/Calculator!$F$15,1)&lt;0.5,-1,1))^2)/((50*POWER(80,POWER(COS(PI()*MOD(Calculator!$B$36/Calculator!$F$15,1)),2))+$C64)^2+(1500*ABS(SIN(2*PI()*MOD(Calculator!$B$36/Calculator!$F$15,1)))*IF(MOD(Calculator!$B$36/Calculator!$F$15,1)&lt;0.5,-1,1))^2)))/(1-SQRT(((50*POWER(80,POWER(COS(PI()*MOD(Calculator!$B$36/Calculator!$F$15,1)),2))-$C64)^2+(1500*ABS(SIN(2*PI()*MOD(Calculator!$B$36/Calculator!$F$15,1)))*IF(MOD(Calculator!$B$36/Calculator!$F$15,1)&lt;0.5,-1,1))^2)/((50*POWER(80,POWER(COS(PI()*MOD(Calculator!$B$36/Calculator!$F$15,1)),2))+$C64)^2+(1500*ABS(SIN(2*PI()*MOD(Calculator!$B$36/Calculator!$F$15,1)))*IF(MOD(Calculator!$B$36/Calculator!$F$15,1)&lt;0.5,-1,1))^2))),2))</f>
        <v>15.96</v>
      </c>
      <c r="EW64" s="300" t="str">
        <f aca="false">IF(OR(Calculator!$E$16&lt;&gt;"YES",Calculator!$B$36&lt;Calculator!$G$16),"—",ROUND((1+SQRT(((50*POWER(80,POWER(COS(PI()*MOD(Calculator!$B$36/Calculator!$F$16,1)),2))-$C64)^2+(1500*ABS(SIN(2*PI()*MOD(Calculator!$B$36/Calculator!$F$16,1)))*IF(MOD(Calculator!$B$36/Calculator!$F$16,1)&lt;0.5,-1,1))^2)/((50*POWER(80,POWER(COS(PI()*MOD(Calculator!$B$36/Calculator!$F$16,1)),2))+$C64)^2+(1500*ABS(SIN(2*PI()*MOD(Calculator!$B$36/Calculator!$F$16,1)))*IF(MOD(Calculator!$B$36/Calculator!$F$16,1)&lt;0.5,-1,1))^2)))/(1-SQRT(((50*POWER(80,POWER(COS(PI()*MOD(Calculator!$B$36/Calculator!$F$16,1)),2))-$C64)^2+(1500*ABS(SIN(2*PI()*MOD(Calculator!$B$36/Calculator!$F$16,1)))*IF(MOD(Calculator!$B$36/Calculator!$F$16,1)&lt;0.5,-1,1))^2)/((50*POWER(80,POWER(COS(PI()*MOD(Calculator!$B$36/Calculator!$F$16,1)),2))+$C64)^2+(1500*ABS(SIN(2*PI()*MOD(Calculator!$B$36/Calculator!$F$16,1)))*IF(MOD(Calculator!$B$36/Calculator!$F$16,1)&lt;0.5,-1,1))^2))),2))</f>
        <v>—</v>
      </c>
      <c r="EX64" s="300" t="n">
        <f aca="false">IF(OR(Calculator!$E$17&lt;&gt;"YES",Calculator!$B$36&lt;Calculator!$G$17),"—",ROUND((1+SQRT(((50*POWER(80,POWER(COS(PI()*MOD(Calculator!$B$36/Calculator!$F$17,1)),2))-$C64)^2+(1500*ABS(SIN(2*PI()*MOD(Calculator!$B$36/Calculator!$F$17,1)))*IF(MOD(Calculator!$B$36/Calculator!$F$17,1)&lt;0.5,-1,1))^2)/((50*POWER(80,POWER(COS(PI()*MOD(Calculator!$B$36/Calculator!$F$17,1)),2))+$C64)^2+(1500*ABS(SIN(2*PI()*MOD(Calculator!$B$36/Calculator!$F$17,1)))*IF(MOD(Calculator!$B$36/Calculator!$F$17,1)&lt;0.5,-1,1))^2)))/(1-SQRT(((50*POWER(80,POWER(COS(PI()*MOD(Calculator!$B$36/Calculator!$F$17,1)),2))-$C64)^2+(1500*ABS(SIN(2*PI()*MOD(Calculator!$B$36/Calculator!$F$17,1)))*IF(MOD(Calculator!$B$36/Calculator!$F$17,1)&lt;0.5,-1,1))^2)/((50*POWER(80,POWER(COS(PI()*MOD(Calculator!$B$36/Calculator!$F$17,1)),2))+$C64)^2+(1500*ABS(SIN(2*PI()*MOD(Calculator!$B$36/Calculator!$F$17,1)))*IF(MOD(Calculator!$B$36/Calculator!$F$17,1)&lt;0.5,-1,1))^2))),2))</f>
        <v>19.07</v>
      </c>
      <c r="EY64" s="300" t="str">
        <f aca="false">IF(OR(Calculator!$E$18&lt;&gt;"YES",Calculator!$B$36&lt;Calculator!$G$18),"—",ROUND((1+SQRT(((50*POWER(80,POWER(COS(PI()*MOD(Calculator!$B$36/Calculator!$F$18,1)),2))-$C64)^2+(1500*ABS(SIN(2*PI()*MOD(Calculator!$B$36/Calculator!$F$18,1)))*IF(MOD(Calculator!$B$36/Calculator!$F$18,1)&lt;0.5,-1,1))^2)/((50*POWER(80,POWER(COS(PI()*MOD(Calculator!$B$36/Calculator!$F$18,1)),2))+$C64)^2+(1500*ABS(SIN(2*PI()*MOD(Calculator!$B$36/Calculator!$F$18,1)))*IF(MOD(Calculator!$B$36/Calculator!$F$18,1)&lt;0.5,-1,1))^2)))/(1-SQRT(((50*POWER(80,POWER(COS(PI()*MOD(Calculator!$B$36/Calculator!$F$18,1)),2))-$C64)^2+(1500*ABS(SIN(2*PI()*MOD(Calculator!$B$36/Calculator!$F$18,1)))*IF(MOD(Calculator!$B$36/Calculator!$F$18,1)&lt;0.5,-1,1))^2)/((50*POWER(80,POWER(COS(PI()*MOD(Calculator!$B$36/Calculator!$F$18,1)),2))+$C64)^2+(1500*ABS(SIN(2*PI()*MOD(Calculator!$B$36/Calculator!$F$18,1)))*IF(MOD(Calculator!$B$36/Calculator!$F$18,1)&lt;0.5,-1,1))^2))),2))</f>
        <v>—</v>
      </c>
      <c r="EZ64" s="300" t="str">
        <f aca="false">IF(OR(Calculator!$E$19&lt;&gt;"YES",Calculator!$B$36&lt;Calculator!$G$19),"—",ROUND((1+SQRT(((50*POWER(80,POWER(COS(PI()*MOD(Calculator!$B$36/Calculator!$F$19,1)),2))-$C64)^2+(1500*ABS(SIN(2*PI()*MOD(Calculator!$B$36/Calculator!$F$19,1)))*IF(MOD(Calculator!$B$36/Calculator!$F$19,1)&lt;0.5,-1,1))^2)/((50*POWER(80,POWER(COS(PI()*MOD(Calculator!$B$36/Calculator!$F$19,1)),2))+$C64)^2+(1500*ABS(SIN(2*PI()*MOD(Calculator!$B$36/Calculator!$F$19,1)))*IF(MOD(Calculator!$B$36/Calculator!$F$19,1)&lt;0.5,-1,1))^2)))/(1-SQRT(((50*POWER(80,POWER(COS(PI()*MOD(Calculator!$B$36/Calculator!$F$19,1)),2))-$C64)^2+(1500*ABS(SIN(2*PI()*MOD(Calculator!$B$36/Calculator!$F$19,1)))*IF(MOD(Calculator!$B$36/Calculator!$F$19,1)&lt;0.5,-1,1))^2)/((50*POWER(80,POWER(COS(PI()*MOD(Calculator!$B$36/Calculator!$F$19,1)),2))+$C64)^2+(1500*ABS(SIN(2*PI()*MOD(Calculator!$B$36/Calculator!$F$19,1)))*IF(MOD(Calculator!$B$36/Calculator!$F$19,1)&lt;0.5,-1,1))^2))),2))</f>
        <v>—</v>
      </c>
      <c r="FA64" s="300" t="str">
        <f aca="false">IF(OR(Calculator!$E$20&lt;&gt;"YES",Calculator!$B$36&lt;Calculator!$G$20),"—",ROUND((1+SQRT(((50*POWER(80,POWER(COS(PI()*MOD(Calculator!$B$36/Calculator!$F$20,1)),2))-$C64)^2+(1500*ABS(SIN(2*PI()*MOD(Calculator!$B$36/Calculator!$F$20,1)))*IF(MOD(Calculator!$B$36/Calculator!$F$20,1)&lt;0.5,-1,1))^2)/((50*POWER(80,POWER(COS(PI()*MOD(Calculator!$B$36/Calculator!$F$20,1)),2))+$C64)^2+(1500*ABS(SIN(2*PI()*MOD(Calculator!$B$36/Calculator!$F$20,1)))*IF(MOD(Calculator!$B$36/Calculator!$F$20,1)&lt;0.5,-1,1))^2)))/(1-SQRT(((50*POWER(80,POWER(COS(PI()*MOD(Calculator!$B$36/Calculator!$F$20,1)),2))-$C64)^2+(1500*ABS(SIN(2*PI()*MOD(Calculator!$B$36/Calculator!$F$20,1)))*IF(MOD(Calculator!$B$36/Calculator!$F$20,1)&lt;0.5,-1,1))^2)/((50*POWER(80,POWER(COS(PI()*MOD(Calculator!$B$36/Calculator!$F$20,1)),2))+$C64)^2+(1500*ABS(SIN(2*PI()*MOD(Calculator!$B$36/Calculator!$F$20,1)))*IF(MOD(Calculator!$B$36/Calculator!$F$20,1)&lt;0.5,-1,1))^2))),2))</f>
        <v>—</v>
      </c>
      <c r="FB64" s="300" t="str">
        <f aca="false">IF(OR(Calculator!$E$21&lt;&gt;"YES",Calculator!$B$36&lt;Calculator!$G$21),"—",ROUND((1+SQRT(((50*POWER(80,POWER(COS(PI()*MOD(Calculator!$B$36/Calculator!$F$21,1)),2))-$C64)^2+(1500*ABS(SIN(2*PI()*MOD(Calculator!$B$36/Calculator!$F$21,1)))*IF(MOD(Calculator!$B$36/Calculator!$F$21,1)&lt;0.5,-1,1))^2)/((50*POWER(80,POWER(COS(PI()*MOD(Calculator!$B$36/Calculator!$F$21,1)),2))+$C64)^2+(1500*ABS(SIN(2*PI()*MOD(Calculator!$B$36/Calculator!$F$21,1)))*IF(MOD(Calculator!$B$36/Calculator!$F$21,1)&lt;0.5,-1,1))^2)))/(1-SQRT(((50*POWER(80,POWER(COS(PI()*MOD(Calculator!$B$36/Calculator!$F$21,1)),2))-$C64)^2+(1500*ABS(SIN(2*PI()*MOD(Calculator!$B$36/Calculator!$F$21,1)))*IF(MOD(Calculator!$B$36/Calculator!$F$21,1)&lt;0.5,-1,1))^2)/((50*POWER(80,POWER(COS(PI()*MOD(Calculator!$B$36/Calculator!$F$21,1)),2))+$C64)^2+(1500*ABS(SIN(2*PI()*MOD(Calculator!$B$36/Calculator!$F$21,1)))*IF(MOD(Calculator!$B$36/Calculator!$F$21,1)&lt;0.5,-1,1))^2))),2))</f>
        <v>—</v>
      </c>
      <c r="FC64" s="300" t="str">
        <f aca="false">IF(OR(Calculator!$E$22&lt;&gt;"YES",Calculator!$B$36&lt;Calculator!$G$22),"—",ROUND((1+SQRT(((50*POWER(80,POWER(COS(PI()*MOD(Calculator!$B$36/Calculator!$F$22,1)),2))-$C64)^2+(1500*ABS(SIN(2*PI()*MOD(Calculator!$B$36/Calculator!$F$22,1)))*IF(MOD(Calculator!$B$36/Calculator!$F$22,1)&lt;0.5,-1,1))^2)/((50*POWER(80,POWER(COS(PI()*MOD(Calculator!$B$36/Calculator!$F$22,1)),2))+$C64)^2+(1500*ABS(SIN(2*PI()*MOD(Calculator!$B$36/Calculator!$F$22,1)))*IF(MOD(Calculator!$B$36/Calculator!$F$22,1)&lt;0.5,-1,1))^2)))/(1-SQRT(((50*POWER(80,POWER(COS(PI()*MOD(Calculator!$B$36/Calculator!$F$22,1)),2))-$C64)^2+(1500*ABS(SIN(2*PI()*MOD(Calculator!$B$36/Calculator!$F$22,1)))*IF(MOD(Calculator!$B$36/Calculator!$F$22,1)&lt;0.5,-1,1))^2)/((50*POWER(80,POWER(COS(PI()*MOD(Calculator!$B$36/Calculator!$F$22,1)),2))+$C64)^2+(1500*ABS(SIN(2*PI()*MOD(Calculator!$B$36/Calculator!$F$22,1)))*IF(MOD(Calculator!$B$36/Calculator!$F$22,1)&lt;0.5,-1,1))^2))),2))</f>
        <v>—</v>
      </c>
      <c r="FD64" s="295" t="n">
        <f aca="false">IFERROR(ROUND((IF(ISNUMBER(ES64),ES64,0)+IF(ISNUMBER(ET64),ET64,0)+IF(ISNUMBER(EU64),EU64,0)+IF(ISNUMBER(EV64),EV64,0)+IF(ISNUMBER(EW64),EW64,0)+IF(ISNUMBER(EX64),EX64,0)+IF(ISNUMBER(EY64),EY64,0)+IF(ISNUMBER(EZ64),EZ64,0)+IF(ISNUMBER(FA64),FA64,0)+IF(ISNUMBER(FB64),FB64,0)+IF(ISNUMBER(FC64),FC64,0))/(IF(ISNUMBER(ES64),1,0)+IF(ISNUMBER(ET64),1,0)+IF(ISNUMBER(EU64),1,0)+IF(ISNUMBER(EV64),1,0)+IF(ISNUMBER(EW64),1,0)+IF(ISNUMBER(EX64),1,0)+IF(ISNUMBER(EY64),1,0)+IF(ISNUMBER(EZ64),1,0)+IF(ISNUMBER(FA64),1,0)+IF(ISNUMBER(FB64),1,0)+IF(ISNUMBER(FC64),1,0)),4),"")</f>
        <v>17.515</v>
      </c>
      <c r="FE64" s="300" t="str">
        <f aca="false">IF(OR(Calculator!$E$12&lt;&gt;"YES",Calculator!$B$37&lt;Calculator!$G$12),"—",ROUND((1+SQRT(((50*POWER(80,POWER(COS(PI()*MOD(Calculator!$B$37/Calculator!$F$12,1)),2))-$C64)^2+(1500*ABS(SIN(2*PI()*MOD(Calculator!$B$37/Calculator!$F$12,1)))*IF(MOD(Calculator!$B$37/Calculator!$F$12,1)&lt;0.5,-1,1))^2)/((50*POWER(80,POWER(COS(PI()*MOD(Calculator!$B$37/Calculator!$F$12,1)),2))+$C64)^2+(1500*ABS(SIN(2*PI()*MOD(Calculator!$B$37/Calculator!$F$12,1)))*IF(MOD(Calculator!$B$37/Calculator!$F$12,1)&lt;0.5,-1,1))^2)))/(1-SQRT(((50*POWER(80,POWER(COS(PI()*MOD(Calculator!$B$37/Calculator!$F$12,1)),2))-$C64)^2+(1500*ABS(SIN(2*PI()*MOD(Calculator!$B$37/Calculator!$F$12,1)))*IF(MOD(Calculator!$B$37/Calculator!$F$12,1)&lt;0.5,-1,1))^2)/((50*POWER(80,POWER(COS(PI()*MOD(Calculator!$B$37/Calculator!$F$12,1)),2))+$C64)^2+(1500*ABS(SIN(2*PI()*MOD(Calculator!$B$37/Calculator!$F$12,1)))*IF(MOD(Calculator!$B$37/Calculator!$F$12,1)&lt;0.5,-1,1))^2))),2))</f>
        <v>—</v>
      </c>
      <c r="FF64" s="300" t="str">
        <f aca="false">IF(OR(Calculator!$E$13&lt;&gt;"YES",Calculator!$B$37&lt;Calculator!$G$13),"—",ROUND((1+SQRT(((50*POWER(80,POWER(COS(PI()*MOD(Calculator!$B$37/Calculator!$F$13,1)),2))-$C64)^2+(1500*ABS(SIN(2*PI()*MOD(Calculator!$B$37/Calculator!$F$13,1)))*IF(MOD(Calculator!$B$37/Calculator!$F$13,1)&lt;0.5,-1,1))^2)/((50*POWER(80,POWER(COS(PI()*MOD(Calculator!$B$37/Calculator!$F$13,1)),2))+$C64)^2+(1500*ABS(SIN(2*PI()*MOD(Calculator!$B$37/Calculator!$F$13,1)))*IF(MOD(Calculator!$B$37/Calculator!$F$13,1)&lt;0.5,-1,1))^2)))/(1-SQRT(((50*POWER(80,POWER(COS(PI()*MOD(Calculator!$B$37/Calculator!$F$13,1)),2))-$C64)^2+(1500*ABS(SIN(2*PI()*MOD(Calculator!$B$37/Calculator!$F$13,1)))*IF(MOD(Calculator!$B$37/Calculator!$F$13,1)&lt;0.5,-1,1))^2)/((50*POWER(80,POWER(COS(PI()*MOD(Calculator!$B$37/Calculator!$F$13,1)),2))+$C64)^2+(1500*ABS(SIN(2*PI()*MOD(Calculator!$B$37/Calculator!$F$13,1)))*IF(MOD(Calculator!$B$37/Calculator!$F$13,1)&lt;0.5,-1,1))^2))),2))</f>
        <v>—</v>
      </c>
      <c r="FG64" s="300" t="str">
        <f aca="false">IF(OR(Calculator!$E$14&lt;&gt;"YES",Calculator!$B$37&lt;Calculator!$G$14),"—",ROUND((1+SQRT(((50*POWER(80,POWER(COS(PI()*MOD(Calculator!$B$37/Calculator!$F$14,1)),2))-$C64)^2+(1500*ABS(SIN(2*PI()*MOD(Calculator!$B$37/Calculator!$F$14,1)))*IF(MOD(Calculator!$B$37/Calculator!$F$14,1)&lt;0.5,-1,1))^2)/((50*POWER(80,POWER(COS(PI()*MOD(Calculator!$B$37/Calculator!$F$14,1)),2))+$C64)^2+(1500*ABS(SIN(2*PI()*MOD(Calculator!$B$37/Calculator!$F$14,1)))*IF(MOD(Calculator!$B$37/Calculator!$F$14,1)&lt;0.5,-1,1))^2)))/(1-SQRT(((50*POWER(80,POWER(COS(PI()*MOD(Calculator!$B$37/Calculator!$F$14,1)),2))-$C64)^2+(1500*ABS(SIN(2*PI()*MOD(Calculator!$B$37/Calculator!$F$14,1)))*IF(MOD(Calculator!$B$37/Calculator!$F$14,1)&lt;0.5,-1,1))^2)/((50*POWER(80,POWER(COS(PI()*MOD(Calculator!$B$37/Calculator!$F$14,1)),2))+$C64)^2+(1500*ABS(SIN(2*PI()*MOD(Calculator!$B$37/Calculator!$F$14,1)))*IF(MOD(Calculator!$B$37/Calculator!$F$14,1)&lt;0.5,-1,1))^2))),2))</f>
        <v>—</v>
      </c>
      <c r="FH64" s="300" t="n">
        <f aca="false">IF(OR(Calculator!$E$15&lt;&gt;"YES",Calculator!$B$37&lt;Calculator!$G$15),"—",ROUND((1+SQRT(((50*POWER(80,POWER(COS(PI()*MOD(Calculator!$B$37/Calculator!$F$15,1)),2))-$C64)^2+(1500*ABS(SIN(2*PI()*MOD(Calculator!$B$37/Calculator!$F$15,1)))*IF(MOD(Calculator!$B$37/Calculator!$F$15,1)&lt;0.5,-1,1))^2)/((50*POWER(80,POWER(COS(PI()*MOD(Calculator!$B$37/Calculator!$F$15,1)),2))+$C64)^2+(1500*ABS(SIN(2*PI()*MOD(Calculator!$B$37/Calculator!$F$15,1)))*IF(MOD(Calculator!$B$37/Calculator!$F$15,1)&lt;0.5,-1,1))^2)))/(1-SQRT(((50*POWER(80,POWER(COS(PI()*MOD(Calculator!$B$37/Calculator!$F$15,1)),2))-$C64)^2+(1500*ABS(SIN(2*PI()*MOD(Calculator!$B$37/Calculator!$F$15,1)))*IF(MOD(Calculator!$B$37/Calculator!$F$15,1)&lt;0.5,-1,1))^2)/((50*POWER(80,POWER(COS(PI()*MOD(Calculator!$B$37/Calculator!$F$15,1)),2))+$C64)^2+(1500*ABS(SIN(2*PI()*MOD(Calculator!$B$37/Calculator!$F$15,1)))*IF(MOD(Calculator!$B$37/Calculator!$F$15,1)&lt;0.5,-1,1))^2))),2))</f>
        <v>2.39</v>
      </c>
      <c r="FI64" s="300" t="str">
        <f aca="false">IF(OR(Calculator!$E$16&lt;&gt;"YES",Calculator!$B$37&lt;Calculator!$G$16),"—",ROUND((1+SQRT(((50*POWER(80,POWER(COS(PI()*MOD(Calculator!$B$37/Calculator!$F$16,1)),2))-$C64)^2+(1500*ABS(SIN(2*PI()*MOD(Calculator!$B$37/Calculator!$F$16,1)))*IF(MOD(Calculator!$B$37/Calculator!$F$16,1)&lt;0.5,-1,1))^2)/((50*POWER(80,POWER(COS(PI()*MOD(Calculator!$B$37/Calculator!$F$16,1)),2))+$C64)^2+(1500*ABS(SIN(2*PI()*MOD(Calculator!$B$37/Calculator!$F$16,1)))*IF(MOD(Calculator!$B$37/Calculator!$F$16,1)&lt;0.5,-1,1))^2)))/(1-SQRT(((50*POWER(80,POWER(COS(PI()*MOD(Calculator!$B$37/Calculator!$F$16,1)),2))-$C64)^2+(1500*ABS(SIN(2*PI()*MOD(Calculator!$B$37/Calculator!$F$16,1)))*IF(MOD(Calculator!$B$37/Calculator!$F$16,1)&lt;0.5,-1,1))^2)/((50*POWER(80,POWER(COS(PI()*MOD(Calculator!$B$37/Calculator!$F$16,1)),2))+$C64)^2+(1500*ABS(SIN(2*PI()*MOD(Calculator!$B$37/Calculator!$F$16,1)))*IF(MOD(Calculator!$B$37/Calculator!$F$16,1)&lt;0.5,-1,1))^2))),2))</f>
        <v>—</v>
      </c>
      <c r="FJ64" s="300" t="n">
        <f aca="false">IF(OR(Calculator!$E$17&lt;&gt;"YES",Calculator!$B$37&lt;Calculator!$G$17),"—",ROUND((1+SQRT(((50*POWER(80,POWER(COS(PI()*MOD(Calculator!$B$37/Calculator!$F$17,1)),2))-$C64)^2+(1500*ABS(SIN(2*PI()*MOD(Calculator!$B$37/Calculator!$F$17,1)))*IF(MOD(Calculator!$B$37/Calculator!$F$17,1)&lt;0.5,-1,1))^2)/((50*POWER(80,POWER(COS(PI()*MOD(Calculator!$B$37/Calculator!$F$17,1)),2))+$C64)^2+(1500*ABS(SIN(2*PI()*MOD(Calculator!$B$37/Calculator!$F$17,1)))*IF(MOD(Calculator!$B$37/Calculator!$F$17,1)&lt;0.5,-1,1))^2)))/(1-SQRT(((50*POWER(80,POWER(COS(PI()*MOD(Calculator!$B$37/Calculator!$F$17,1)),2))-$C64)^2+(1500*ABS(SIN(2*PI()*MOD(Calculator!$B$37/Calculator!$F$17,1)))*IF(MOD(Calculator!$B$37/Calculator!$F$17,1)&lt;0.5,-1,1))^2)/((50*POWER(80,POWER(COS(PI()*MOD(Calculator!$B$37/Calculator!$F$17,1)),2))+$C64)^2+(1500*ABS(SIN(2*PI()*MOD(Calculator!$B$37/Calculator!$F$17,1)))*IF(MOD(Calculator!$B$37/Calculator!$F$17,1)&lt;0.5,-1,1))^2))),2))</f>
        <v>13.75</v>
      </c>
      <c r="FK64" s="300" t="str">
        <f aca="false">IF(OR(Calculator!$E$18&lt;&gt;"YES",Calculator!$B$37&lt;Calculator!$G$18),"—",ROUND((1+SQRT(((50*POWER(80,POWER(COS(PI()*MOD(Calculator!$B$37/Calculator!$F$18,1)),2))-$C64)^2+(1500*ABS(SIN(2*PI()*MOD(Calculator!$B$37/Calculator!$F$18,1)))*IF(MOD(Calculator!$B$37/Calculator!$F$18,1)&lt;0.5,-1,1))^2)/((50*POWER(80,POWER(COS(PI()*MOD(Calculator!$B$37/Calculator!$F$18,1)),2))+$C64)^2+(1500*ABS(SIN(2*PI()*MOD(Calculator!$B$37/Calculator!$F$18,1)))*IF(MOD(Calculator!$B$37/Calculator!$F$18,1)&lt;0.5,-1,1))^2)))/(1-SQRT(((50*POWER(80,POWER(COS(PI()*MOD(Calculator!$B$37/Calculator!$F$18,1)),2))-$C64)^2+(1500*ABS(SIN(2*PI()*MOD(Calculator!$B$37/Calculator!$F$18,1)))*IF(MOD(Calculator!$B$37/Calculator!$F$18,1)&lt;0.5,-1,1))^2)/((50*POWER(80,POWER(COS(PI()*MOD(Calculator!$B$37/Calculator!$F$18,1)),2))+$C64)^2+(1500*ABS(SIN(2*PI()*MOD(Calculator!$B$37/Calculator!$F$18,1)))*IF(MOD(Calculator!$B$37/Calculator!$F$18,1)&lt;0.5,-1,1))^2))),2))</f>
        <v>—</v>
      </c>
      <c r="FL64" s="300" t="str">
        <f aca="false">IF(OR(Calculator!$E$19&lt;&gt;"YES",Calculator!$B$37&lt;Calculator!$G$19),"—",ROUND((1+SQRT(((50*POWER(80,POWER(COS(PI()*MOD(Calculator!$B$37/Calculator!$F$19,1)),2))-$C64)^2+(1500*ABS(SIN(2*PI()*MOD(Calculator!$B$37/Calculator!$F$19,1)))*IF(MOD(Calculator!$B$37/Calculator!$F$19,1)&lt;0.5,-1,1))^2)/((50*POWER(80,POWER(COS(PI()*MOD(Calculator!$B$37/Calculator!$F$19,1)),2))+$C64)^2+(1500*ABS(SIN(2*PI()*MOD(Calculator!$B$37/Calculator!$F$19,1)))*IF(MOD(Calculator!$B$37/Calculator!$F$19,1)&lt;0.5,-1,1))^2)))/(1-SQRT(((50*POWER(80,POWER(COS(PI()*MOD(Calculator!$B$37/Calculator!$F$19,1)),2))-$C64)^2+(1500*ABS(SIN(2*PI()*MOD(Calculator!$B$37/Calculator!$F$19,1)))*IF(MOD(Calculator!$B$37/Calculator!$F$19,1)&lt;0.5,-1,1))^2)/((50*POWER(80,POWER(COS(PI()*MOD(Calculator!$B$37/Calculator!$F$19,1)),2))+$C64)^2+(1500*ABS(SIN(2*PI()*MOD(Calculator!$B$37/Calculator!$F$19,1)))*IF(MOD(Calculator!$B$37/Calculator!$F$19,1)&lt;0.5,-1,1))^2))),2))</f>
        <v>—</v>
      </c>
      <c r="FM64" s="300" t="str">
        <f aca="false">IF(OR(Calculator!$E$20&lt;&gt;"YES",Calculator!$B$37&lt;Calculator!$G$20),"—",ROUND((1+SQRT(((50*POWER(80,POWER(COS(PI()*MOD(Calculator!$B$37/Calculator!$F$20,1)),2))-$C64)^2+(1500*ABS(SIN(2*PI()*MOD(Calculator!$B$37/Calculator!$F$20,1)))*IF(MOD(Calculator!$B$37/Calculator!$F$20,1)&lt;0.5,-1,1))^2)/((50*POWER(80,POWER(COS(PI()*MOD(Calculator!$B$37/Calculator!$F$20,1)),2))+$C64)^2+(1500*ABS(SIN(2*PI()*MOD(Calculator!$B$37/Calculator!$F$20,1)))*IF(MOD(Calculator!$B$37/Calculator!$F$20,1)&lt;0.5,-1,1))^2)))/(1-SQRT(((50*POWER(80,POWER(COS(PI()*MOD(Calculator!$B$37/Calculator!$F$20,1)),2))-$C64)^2+(1500*ABS(SIN(2*PI()*MOD(Calculator!$B$37/Calculator!$F$20,1)))*IF(MOD(Calculator!$B$37/Calculator!$F$20,1)&lt;0.5,-1,1))^2)/((50*POWER(80,POWER(COS(PI()*MOD(Calculator!$B$37/Calculator!$F$20,1)),2))+$C64)^2+(1500*ABS(SIN(2*PI()*MOD(Calculator!$B$37/Calculator!$F$20,1)))*IF(MOD(Calculator!$B$37/Calculator!$F$20,1)&lt;0.5,-1,1))^2))),2))</f>
        <v>—</v>
      </c>
      <c r="FN64" s="300" t="str">
        <f aca="false">IF(OR(Calculator!$E$21&lt;&gt;"YES",Calculator!$B$37&lt;Calculator!$G$21),"—",ROUND((1+SQRT(((50*POWER(80,POWER(COS(PI()*MOD(Calculator!$B$37/Calculator!$F$21,1)),2))-$C64)^2+(1500*ABS(SIN(2*PI()*MOD(Calculator!$B$37/Calculator!$F$21,1)))*IF(MOD(Calculator!$B$37/Calculator!$F$21,1)&lt;0.5,-1,1))^2)/((50*POWER(80,POWER(COS(PI()*MOD(Calculator!$B$37/Calculator!$F$21,1)),2))+$C64)^2+(1500*ABS(SIN(2*PI()*MOD(Calculator!$B$37/Calculator!$F$21,1)))*IF(MOD(Calculator!$B$37/Calculator!$F$21,1)&lt;0.5,-1,1))^2)))/(1-SQRT(((50*POWER(80,POWER(COS(PI()*MOD(Calculator!$B$37/Calculator!$F$21,1)),2))-$C64)^2+(1500*ABS(SIN(2*PI()*MOD(Calculator!$B$37/Calculator!$F$21,1)))*IF(MOD(Calculator!$B$37/Calculator!$F$21,1)&lt;0.5,-1,1))^2)/((50*POWER(80,POWER(COS(PI()*MOD(Calculator!$B$37/Calculator!$F$21,1)),2))+$C64)^2+(1500*ABS(SIN(2*PI()*MOD(Calculator!$B$37/Calculator!$F$21,1)))*IF(MOD(Calculator!$B$37/Calculator!$F$21,1)&lt;0.5,-1,1))^2))),2))</f>
        <v>—</v>
      </c>
      <c r="FO64" s="300" t="str">
        <f aca="false">IF(OR(Calculator!$E$22&lt;&gt;"YES",Calculator!$B$37&lt;Calculator!$G$22),"—",ROUND((1+SQRT(((50*POWER(80,POWER(COS(PI()*MOD(Calculator!$B$37/Calculator!$F$22,1)),2))-$C64)^2+(1500*ABS(SIN(2*PI()*MOD(Calculator!$B$37/Calculator!$F$22,1)))*IF(MOD(Calculator!$B$37/Calculator!$F$22,1)&lt;0.5,-1,1))^2)/((50*POWER(80,POWER(COS(PI()*MOD(Calculator!$B$37/Calculator!$F$22,1)),2))+$C64)^2+(1500*ABS(SIN(2*PI()*MOD(Calculator!$B$37/Calculator!$F$22,1)))*IF(MOD(Calculator!$B$37/Calculator!$F$22,1)&lt;0.5,-1,1))^2)))/(1-SQRT(((50*POWER(80,POWER(COS(PI()*MOD(Calculator!$B$37/Calculator!$F$22,1)),2))-$C64)^2+(1500*ABS(SIN(2*PI()*MOD(Calculator!$B$37/Calculator!$F$22,1)))*IF(MOD(Calculator!$B$37/Calculator!$F$22,1)&lt;0.5,-1,1))^2)/((50*POWER(80,POWER(COS(PI()*MOD(Calculator!$B$37/Calculator!$F$22,1)),2))+$C64)^2+(1500*ABS(SIN(2*PI()*MOD(Calculator!$B$37/Calculator!$F$22,1)))*IF(MOD(Calculator!$B$37/Calculator!$F$22,1)&lt;0.5,-1,1))^2))),2))</f>
        <v>—</v>
      </c>
      <c r="FP64" s="295" t="n">
        <f aca="false">IFERROR(ROUND((IF(ISNUMBER(FE64),FE64,0)+IF(ISNUMBER(FF64),FF64,0)+IF(ISNUMBER(FG64),FG64,0)+IF(ISNUMBER(FH64),FH64,0)+IF(ISNUMBER(FI64),FI64,0)+IF(ISNUMBER(FJ64),FJ64,0)+IF(ISNUMBER(FK64),FK64,0)+IF(ISNUMBER(FL64),FL64,0)+IF(ISNUMBER(FM64),FM64,0)+IF(ISNUMBER(FN64),FN64,0)+IF(ISNUMBER(FO64),FO64,0))/(IF(ISNUMBER(FE64),1,0)+IF(ISNUMBER(FF64),1,0)+IF(ISNUMBER(FG64),1,0)+IF(ISNUMBER(FH64),1,0)+IF(ISNUMBER(FI64),1,0)+IF(ISNUMBER(FJ64),1,0)+IF(ISNUMBER(FK64),1,0)+IF(ISNUMBER(FL64),1,0)+IF(ISNUMBER(FM64),1,0)+IF(ISNUMBER(FN64),1,0)+IF(ISNUMBER(FO64),1,0)),4),"")</f>
        <v>8.07</v>
      </c>
      <c r="FQ64" s="300" t="str">
        <f aca="false">IF(OR(Calculator!$E$12&lt;&gt;"YES",Calculator!$B$38&lt;Calculator!$G$12),"—",ROUND((1+SQRT(((50*POWER(80,POWER(COS(PI()*MOD(Calculator!$B$38/Calculator!$F$12,1)),2))-$C64)^2+(1500*ABS(SIN(2*PI()*MOD(Calculator!$B$38/Calculator!$F$12,1)))*IF(MOD(Calculator!$B$38/Calculator!$F$12,1)&lt;0.5,-1,1))^2)/((50*POWER(80,POWER(COS(PI()*MOD(Calculator!$B$38/Calculator!$F$12,1)),2))+$C64)^2+(1500*ABS(SIN(2*PI()*MOD(Calculator!$B$38/Calculator!$F$12,1)))*IF(MOD(Calculator!$B$38/Calculator!$F$12,1)&lt;0.5,-1,1))^2)))/(1-SQRT(((50*POWER(80,POWER(COS(PI()*MOD(Calculator!$B$38/Calculator!$F$12,1)),2))-$C64)^2+(1500*ABS(SIN(2*PI()*MOD(Calculator!$B$38/Calculator!$F$12,1)))*IF(MOD(Calculator!$B$38/Calculator!$F$12,1)&lt;0.5,-1,1))^2)/((50*POWER(80,POWER(COS(PI()*MOD(Calculator!$B$38/Calculator!$F$12,1)),2))+$C64)^2+(1500*ABS(SIN(2*PI()*MOD(Calculator!$B$38/Calculator!$F$12,1)))*IF(MOD(Calculator!$B$38/Calculator!$F$12,1)&lt;0.5,-1,1))^2))),2))</f>
        <v>—</v>
      </c>
      <c r="FR64" s="300" t="str">
        <f aca="false">IF(OR(Calculator!$E$13&lt;&gt;"YES",Calculator!$B$38&lt;Calculator!$G$13),"—",ROUND((1+SQRT(((50*POWER(80,POWER(COS(PI()*MOD(Calculator!$B$38/Calculator!$F$13,1)),2))-$C64)^2+(1500*ABS(SIN(2*PI()*MOD(Calculator!$B$38/Calculator!$F$13,1)))*IF(MOD(Calculator!$B$38/Calculator!$F$13,1)&lt;0.5,-1,1))^2)/((50*POWER(80,POWER(COS(PI()*MOD(Calculator!$B$38/Calculator!$F$13,1)),2))+$C64)^2+(1500*ABS(SIN(2*PI()*MOD(Calculator!$B$38/Calculator!$F$13,1)))*IF(MOD(Calculator!$B$38/Calculator!$F$13,1)&lt;0.5,-1,1))^2)))/(1-SQRT(((50*POWER(80,POWER(COS(PI()*MOD(Calculator!$B$38/Calculator!$F$13,1)),2))-$C64)^2+(1500*ABS(SIN(2*PI()*MOD(Calculator!$B$38/Calculator!$F$13,1)))*IF(MOD(Calculator!$B$38/Calculator!$F$13,1)&lt;0.5,-1,1))^2)/((50*POWER(80,POWER(COS(PI()*MOD(Calculator!$B$38/Calculator!$F$13,1)),2))+$C64)^2+(1500*ABS(SIN(2*PI()*MOD(Calculator!$B$38/Calculator!$F$13,1)))*IF(MOD(Calculator!$B$38/Calculator!$F$13,1)&lt;0.5,-1,1))^2))),2))</f>
        <v>—</v>
      </c>
      <c r="FS64" s="300" t="str">
        <f aca="false">IF(OR(Calculator!$E$14&lt;&gt;"YES",Calculator!$B$38&lt;Calculator!$G$14),"—",ROUND((1+SQRT(((50*POWER(80,POWER(COS(PI()*MOD(Calculator!$B$38/Calculator!$F$14,1)),2))-$C64)^2+(1500*ABS(SIN(2*PI()*MOD(Calculator!$B$38/Calculator!$F$14,1)))*IF(MOD(Calculator!$B$38/Calculator!$F$14,1)&lt;0.5,-1,1))^2)/((50*POWER(80,POWER(COS(PI()*MOD(Calculator!$B$38/Calculator!$F$14,1)),2))+$C64)^2+(1500*ABS(SIN(2*PI()*MOD(Calculator!$B$38/Calculator!$F$14,1)))*IF(MOD(Calculator!$B$38/Calculator!$F$14,1)&lt;0.5,-1,1))^2)))/(1-SQRT(((50*POWER(80,POWER(COS(PI()*MOD(Calculator!$B$38/Calculator!$F$14,1)),2))-$C64)^2+(1500*ABS(SIN(2*PI()*MOD(Calculator!$B$38/Calculator!$F$14,1)))*IF(MOD(Calculator!$B$38/Calculator!$F$14,1)&lt;0.5,-1,1))^2)/((50*POWER(80,POWER(COS(PI()*MOD(Calculator!$B$38/Calculator!$F$14,1)),2))+$C64)^2+(1500*ABS(SIN(2*PI()*MOD(Calculator!$B$38/Calculator!$F$14,1)))*IF(MOD(Calculator!$B$38/Calculator!$F$14,1)&lt;0.5,-1,1))^2))),2))</f>
        <v>—</v>
      </c>
      <c r="FT64" s="300" t="n">
        <f aca="false">IF(OR(Calculator!$E$15&lt;&gt;"YES",Calculator!$B$38&lt;Calculator!$G$15),"—",ROUND((1+SQRT(((50*POWER(80,POWER(COS(PI()*MOD(Calculator!$B$38/Calculator!$F$15,1)),2))-$C64)^2+(1500*ABS(SIN(2*PI()*MOD(Calculator!$B$38/Calculator!$F$15,1)))*IF(MOD(Calculator!$B$38/Calculator!$F$15,1)&lt;0.5,-1,1))^2)/((50*POWER(80,POWER(COS(PI()*MOD(Calculator!$B$38/Calculator!$F$15,1)),2))+$C64)^2+(1500*ABS(SIN(2*PI()*MOD(Calculator!$B$38/Calculator!$F$15,1)))*IF(MOD(Calculator!$B$38/Calculator!$F$15,1)&lt;0.5,-1,1))^2)))/(1-SQRT(((50*POWER(80,POWER(COS(PI()*MOD(Calculator!$B$38/Calculator!$F$15,1)),2))-$C64)^2+(1500*ABS(SIN(2*PI()*MOD(Calculator!$B$38/Calculator!$F$15,1)))*IF(MOD(Calculator!$B$38/Calculator!$F$15,1)&lt;0.5,-1,1))^2)/((50*POWER(80,POWER(COS(PI()*MOD(Calculator!$B$38/Calculator!$F$15,1)),2))+$C64)^2+(1500*ABS(SIN(2*PI()*MOD(Calculator!$B$38/Calculator!$F$15,1)))*IF(MOD(Calculator!$B$38/Calculator!$F$15,1)&lt;0.5,-1,1))^2))),2))</f>
        <v>2.25</v>
      </c>
      <c r="FU64" s="300" t="str">
        <f aca="false">IF(OR(Calculator!$E$16&lt;&gt;"YES",Calculator!$B$38&lt;Calculator!$G$16),"—",ROUND((1+SQRT(((50*POWER(80,POWER(COS(PI()*MOD(Calculator!$B$38/Calculator!$F$16,1)),2))-$C64)^2+(1500*ABS(SIN(2*PI()*MOD(Calculator!$B$38/Calculator!$F$16,1)))*IF(MOD(Calculator!$B$38/Calculator!$F$16,1)&lt;0.5,-1,1))^2)/((50*POWER(80,POWER(COS(PI()*MOD(Calculator!$B$38/Calculator!$F$16,1)),2))+$C64)^2+(1500*ABS(SIN(2*PI()*MOD(Calculator!$B$38/Calculator!$F$16,1)))*IF(MOD(Calculator!$B$38/Calculator!$F$16,1)&lt;0.5,-1,1))^2)))/(1-SQRT(((50*POWER(80,POWER(COS(PI()*MOD(Calculator!$B$38/Calculator!$F$16,1)),2))-$C64)^2+(1500*ABS(SIN(2*PI()*MOD(Calculator!$B$38/Calculator!$F$16,1)))*IF(MOD(Calculator!$B$38/Calculator!$F$16,1)&lt;0.5,-1,1))^2)/((50*POWER(80,POWER(COS(PI()*MOD(Calculator!$B$38/Calculator!$F$16,1)),2))+$C64)^2+(1500*ABS(SIN(2*PI()*MOD(Calculator!$B$38/Calculator!$F$16,1)))*IF(MOD(Calculator!$B$38/Calculator!$F$16,1)&lt;0.5,-1,1))^2))),2))</f>
        <v>—</v>
      </c>
      <c r="FV64" s="300" t="n">
        <f aca="false">IF(OR(Calculator!$E$17&lt;&gt;"YES",Calculator!$B$38&lt;Calculator!$G$17),"—",ROUND((1+SQRT(((50*POWER(80,POWER(COS(PI()*MOD(Calculator!$B$38/Calculator!$F$17,1)),2))-$C64)^2+(1500*ABS(SIN(2*PI()*MOD(Calculator!$B$38/Calculator!$F$17,1)))*IF(MOD(Calculator!$B$38/Calculator!$F$17,1)&lt;0.5,-1,1))^2)/((50*POWER(80,POWER(COS(PI()*MOD(Calculator!$B$38/Calculator!$F$17,1)),2))+$C64)^2+(1500*ABS(SIN(2*PI()*MOD(Calculator!$B$38/Calculator!$F$17,1)))*IF(MOD(Calculator!$B$38/Calculator!$F$17,1)&lt;0.5,-1,1))^2)))/(1-SQRT(((50*POWER(80,POWER(COS(PI()*MOD(Calculator!$B$38/Calculator!$F$17,1)),2))-$C64)^2+(1500*ABS(SIN(2*PI()*MOD(Calculator!$B$38/Calculator!$F$17,1)))*IF(MOD(Calculator!$B$38/Calculator!$F$17,1)&lt;0.5,-1,1))^2)/((50*POWER(80,POWER(COS(PI()*MOD(Calculator!$B$38/Calculator!$F$17,1)),2))+$C64)^2+(1500*ABS(SIN(2*PI()*MOD(Calculator!$B$38/Calculator!$F$17,1)))*IF(MOD(Calculator!$B$38/Calculator!$F$17,1)&lt;0.5,-1,1))^2))),2))</f>
        <v>16.91</v>
      </c>
      <c r="FW64" s="300" t="str">
        <f aca="false">IF(OR(Calculator!$E$18&lt;&gt;"YES",Calculator!$B$38&lt;Calculator!$G$18),"—",ROUND((1+SQRT(((50*POWER(80,POWER(COS(PI()*MOD(Calculator!$B$38/Calculator!$F$18,1)),2))-$C64)^2+(1500*ABS(SIN(2*PI()*MOD(Calculator!$B$38/Calculator!$F$18,1)))*IF(MOD(Calculator!$B$38/Calculator!$F$18,1)&lt;0.5,-1,1))^2)/((50*POWER(80,POWER(COS(PI()*MOD(Calculator!$B$38/Calculator!$F$18,1)),2))+$C64)^2+(1500*ABS(SIN(2*PI()*MOD(Calculator!$B$38/Calculator!$F$18,1)))*IF(MOD(Calculator!$B$38/Calculator!$F$18,1)&lt;0.5,-1,1))^2)))/(1-SQRT(((50*POWER(80,POWER(COS(PI()*MOD(Calculator!$B$38/Calculator!$F$18,1)),2))-$C64)^2+(1500*ABS(SIN(2*PI()*MOD(Calculator!$B$38/Calculator!$F$18,1)))*IF(MOD(Calculator!$B$38/Calculator!$F$18,1)&lt;0.5,-1,1))^2)/((50*POWER(80,POWER(COS(PI()*MOD(Calculator!$B$38/Calculator!$F$18,1)),2))+$C64)^2+(1500*ABS(SIN(2*PI()*MOD(Calculator!$B$38/Calculator!$F$18,1)))*IF(MOD(Calculator!$B$38/Calculator!$F$18,1)&lt;0.5,-1,1))^2))),2))</f>
        <v>—</v>
      </c>
      <c r="FX64" s="300" t="str">
        <f aca="false">IF(OR(Calculator!$E$19&lt;&gt;"YES",Calculator!$B$38&lt;Calculator!$G$19),"—",ROUND((1+SQRT(((50*POWER(80,POWER(COS(PI()*MOD(Calculator!$B$38/Calculator!$F$19,1)),2))-$C64)^2+(1500*ABS(SIN(2*PI()*MOD(Calculator!$B$38/Calculator!$F$19,1)))*IF(MOD(Calculator!$B$38/Calculator!$F$19,1)&lt;0.5,-1,1))^2)/((50*POWER(80,POWER(COS(PI()*MOD(Calculator!$B$38/Calculator!$F$19,1)),2))+$C64)^2+(1500*ABS(SIN(2*PI()*MOD(Calculator!$B$38/Calculator!$F$19,1)))*IF(MOD(Calculator!$B$38/Calculator!$F$19,1)&lt;0.5,-1,1))^2)))/(1-SQRT(((50*POWER(80,POWER(COS(PI()*MOD(Calculator!$B$38/Calculator!$F$19,1)),2))-$C64)^2+(1500*ABS(SIN(2*PI()*MOD(Calculator!$B$38/Calculator!$F$19,1)))*IF(MOD(Calculator!$B$38/Calculator!$F$19,1)&lt;0.5,-1,1))^2)/((50*POWER(80,POWER(COS(PI()*MOD(Calculator!$B$38/Calculator!$F$19,1)),2))+$C64)^2+(1500*ABS(SIN(2*PI()*MOD(Calculator!$B$38/Calculator!$F$19,1)))*IF(MOD(Calculator!$B$38/Calculator!$F$19,1)&lt;0.5,-1,1))^2))),2))</f>
        <v>—</v>
      </c>
      <c r="FY64" s="300" t="str">
        <f aca="false">IF(OR(Calculator!$E$20&lt;&gt;"YES",Calculator!$B$38&lt;Calculator!$G$20),"—",ROUND((1+SQRT(((50*POWER(80,POWER(COS(PI()*MOD(Calculator!$B$38/Calculator!$F$20,1)),2))-$C64)^2+(1500*ABS(SIN(2*PI()*MOD(Calculator!$B$38/Calculator!$F$20,1)))*IF(MOD(Calculator!$B$38/Calculator!$F$20,1)&lt;0.5,-1,1))^2)/((50*POWER(80,POWER(COS(PI()*MOD(Calculator!$B$38/Calculator!$F$20,1)),2))+$C64)^2+(1500*ABS(SIN(2*PI()*MOD(Calculator!$B$38/Calculator!$F$20,1)))*IF(MOD(Calculator!$B$38/Calculator!$F$20,1)&lt;0.5,-1,1))^2)))/(1-SQRT(((50*POWER(80,POWER(COS(PI()*MOD(Calculator!$B$38/Calculator!$F$20,1)),2))-$C64)^2+(1500*ABS(SIN(2*PI()*MOD(Calculator!$B$38/Calculator!$F$20,1)))*IF(MOD(Calculator!$B$38/Calculator!$F$20,1)&lt;0.5,-1,1))^2)/((50*POWER(80,POWER(COS(PI()*MOD(Calculator!$B$38/Calculator!$F$20,1)),2))+$C64)^2+(1500*ABS(SIN(2*PI()*MOD(Calculator!$B$38/Calculator!$F$20,1)))*IF(MOD(Calculator!$B$38/Calculator!$F$20,1)&lt;0.5,-1,1))^2))),2))</f>
        <v>—</v>
      </c>
      <c r="FZ64" s="300" t="str">
        <f aca="false">IF(OR(Calculator!$E$21&lt;&gt;"YES",Calculator!$B$38&lt;Calculator!$G$21),"—",ROUND((1+SQRT(((50*POWER(80,POWER(COS(PI()*MOD(Calculator!$B$38/Calculator!$F$21,1)),2))-$C64)^2+(1500*ABS(SIN(2*PI()*MOD(Calculator!$B$38/Calculator!$F$21,1)))*IF(MOD(Calculator!$B$38/Calculator!$F$21,1)&lt;0.5,-1,1))^2)/((50*POWER(80,POWER(COS(PI()*MOD(Calculator!$B$38/Calculator!$F$21,1)),2))+$C64)^2+(1500*ABS(SIN(2*PI()*MOD(Calculator!$B$38/Calculator!$F$21,1)))*IF(MOD(Calculator!$B$38/Calculator!$F$21,1)&lt;0.5,-1,1))^2)))/(1-SQRT(((50*POWER(80,POWER(COS(PI()*MOD(Calculator!$B$38/Calculator!$F$21,1)),2))-$C64)^2+(1500*ABS(SIN(2*PI()*MOD(Calculator!$B$38/Calculator!$F$21,1)))*IF(MOD(Calculator!$B$38/Calculator!$F$21,1)&lt;0.5,-1,1))^2)/((50*POWER(80,POWER(COS(PI()*MOD(Calculator!$B$38/Calculator!$F$21,1)),2))+$C64)^2+(1500*ABS(SIN(2*PI()*MOD(Calculator!$B$38/Calculator!$F$21,1)))*IF(MOD(Calculator!$B$38/Calculator!$F$21,1)&lt;0.5,-1,1))^2))),2))</f>
        <v>—</v>
      </c>
      <c r="GA64" s="300" t="str">
        <f aca="false">IF(OR(Calculator!$E$22&lt;&gt;"YES",Calculator!$B$38&lt;Calculator!$G$22),"—",ROUND((1+SQRT(((50*POWER(80,POWER(COS(PI()*MOD(Calculator!$B$38/Calculator!$F$22,1)),2))-$C64)^2+(1500*ABS(SIN(2*PI()*MOD(Calculator!$B$38/Calculator!$F$22,1)))*IF(MOD(Calculator!$B$38/Calculator!$F$22,1)&lt;0.5,-1,1))^2)/((50*POWER(80,POWER(COS(PI()*MOD(Calculator!$B$38/Calculator!$F$22,1)),2))+$C64)^2+(1500*ABS(SIN(2*PI()*MOD(Calculator!$B$38/Calculator!$F$22,1)))*IF(MOD(Calculator!$B$38/Calculator!$F$22,1)&lt;0.5,-1,1))^2)))/(1-SQRT(((50*POWER(80,POWER(COS(PI()*MOD(Calculator!$B$38/Calculator!$F$22,1)),2))-$C64)^2+(1500*ABS(SIN(2*PI()*MOD(Calculator!$B$38/Calculator!$F$22,1)))*IF(MOD(Calculator!$B$38/Calculator!$F$22,1)&lt;0.5,-1,1))^2)/((50*POWER(80,POWER(COS(PI()*MOD(Calculator!$B$38/Calculator!$F$22,1)),2))+$C64)^2+(1500*ABS(SIN(2*PI()*MOD(Calculator!$B$38/Calculator!$F$22,1)))*IF(MOD(Calculator!$B$38/Calculator!$F$22,1)&lt;0.5,-1,1))^2))),2))</f>
        <v>—</v>
      </c>
      <c r="GB64" s="295" t="n">
        <f aca="false">IFERROR(ROUND((IF(ISNUMBER(FQ64),FQ64,0)+IF(ISNUMBER(FR64),FR64,0)+IF(ISNUMBER(FS64),FS64,0)+IF(ISNUMBER(FT64),FT64,0)+IF(ISNUMBER(FU64),FU64,0)+IF(ISNUMBER(FV64),FV64,0)+IF(ISNUMBER(FW64),FW64,0)+IF(ISNUMBER(FX64),FX64,0)+IF(ISNUMBER(FY64),FY64,0)+IF(ISNUMBER(FZ64),FZ64,0)+IF(ISNUMBER(GA64),GA64,0))/(IF(ISNUMBER(FQ64),1,0)+IF(ISNUMBER(FR64),1,0)+IF(ISNUMBER(FS64),1,0)+IF(ISNUMBER(FT64),1,0)+IF(ISNUMBER(FU64),1,0)+IF(ISNUMBER(FV64),1,0)+IF(ISNUMBER(FW64),1,0)+IF(ISNUMBER(FX64),1,0)+IF(ISNUMBER(FY64),1,0)+IF(ISNUMBER(FZ64),1,0)+IF(ISNUMBER(GA64),1,0)),4),"")</f>
        <v>9.58</v>
      </c>
      <c r="GD64" s="253" t="str">
        <f aca="false">IF(OR(Calculator!$E$12&lt;&gt;"YES",Calculator!$B$34&lt;Calculator!$G$12),"—",ROUND((1+SQRT(((50*POWER(80,POWER(COS(PI()*MOD(Calculator!$B$34/Calculator!$F$12,1)),2))+MIN(500,MAX(30,100*EXP(-0.3*'VSWR Calculator'!$C$24)*(1+3*ABS(MOD('VSWR Calculator'!$C$23/Calculator!$F$12/2,1)-0.5))))/'VSWR Calculator'!$C$25)-$C64)^2+(1500*ABS(SIN(2*PI()*MOD(Calculator!$B$34/Calculator!$F$12,1)))*IF(MOD(Calculator!$B$34/Calculator!$F$12,1)&lt;0.5,-1,1))^2)/SQRT(((50*POWER(80,POWER(COS(PI()*MOD(Calculator!$B$34/Calculator!$F$12,1)),2))+MIN(500,MAX(30,100*EXP(-0.3*'VSWR Calculator'!$C$24)*(1+3*ABS(MOD('VSWR Calculator'!$C$23/Calculator!$F$12/2,1)-0.5))))/'VSWR Calculator'!$C$25)+$C64)^2+(1500*ABS(SIN(2*PI()*MOD(Calculator!$B$34/Calculator!$F$12,1)))*IF(MOD(Calculator!$B$34/Calculator!$F$12,1)&lt;0.5,-1,1))^2))/(1-SQRT(((50*POWER(80,POWER(COS(PI()*MOD(Calculator!$B$34/Calculator!$F$12,1)),2))+MIN(500,MAX(30,100*EXP(-0.3*'VSWR Calculator'!$C$24)*(1+3*ABS(MOD('VSWR Calculator'!$C$23/Calculator!$F$12/2,1)-0.5))))/'VSWR Calculator'!$C$25)-$C64)^2+(1500*ABS(SIN(2*PI()*MOD(Calculator!$B$34/Calculator!$F$12,1)))*IF(MOD(Calculator!$B$34/Calculator!$F$12,1)&lt;0.5,-1,1))^2)/SQRT(((50*POWER(80,POWER(COS(PI()*MOD(Calculator!$B$34/Calculator!$F$12,1)),2))+MIN(500,MAX(30,100*EXP(-0.3*'VSWR Calculator'!$C$24)*(1+3*ABS(MOD('VSWR Calculator'!$C$23/Calculator!$F$12/2,1)-0.5))))/'VSWR Calculator'!$C$25)+$C64)^2+(1500*ABS(SIN(2*PI()*MOD(Calculator!$B$34/Calculator!$F$12,1)))*IF(MOD(Calculator!$B$34/Calculator!$F$12,1)&lt;0.5,-1,1))^2)),2))</f>
        <v>—</v>
      </c>
      <c r="GE64" s="253" t="str">
        <f aca="false">IF(OR(Calculator!$E$13&lt;&gt;"YES",Calculator!$B$34&lt;Calculator!$G$13),"—",ROUND((1+SQRT(((50*POWER(80,POWER(COS(PI()*MOD(Calculator!$B$34/Calculator!$F$13,1)),2))+MIN(500,MAX(30,100*EXP(-0.3*'VSWR Calculator'!$C$24)*(1+3*ABS(MOD('VSWR Calculator'!$C$23/Calculator!$F$13/2,1)-0.5))))/'VSWR Calculator'!$C$25)-$C64)^2+(1500*ABS(SIN(2*PI()*MOD(Calculator!$B$34/Calculator!$F$13,1)))*IF(MOD(Calculator!$B$34/Calculator!$F$13,1)&lt;0.5,-1,1))^2)/SQRT(((50*POWER(80,POWER(COS(PI()*MOD(Calculator!$B$34/Calculator!$F$13,1)),2))+MIN(500,MAX(30,100*EXP(-0.3*'VSWR Calculator'!$C$24)*(1+3*ABS(MOD('VSWR Calculator'!$C$23/Calculator!$F$13/2,1)-0.5))))/'VSWR Calculator'!$C$25)+$C64)^2+(1500*ABS(SIN(2*PI()*MOD(Calculator!$B$34/Calculator!$F$13,1)))*IF(MOD(Calculator!$B$34/Calculator!$F$13,1)&lt;0.5,-1,1))^2))/(1-SQRT(((50*POWER(80,POWER(COS(PI()*MOD(Calculator!$B$34/Calculator!$F$13,1)),2))+MIN(500,MAX(30,100*EXP(-0.3*'VSWR Calculator'!$C$24)*(1+3*ABS(MOD('VSWR Calculator'!$C$23/Calculator!$F$13/2,1)-0.5))))/'VSWR Calculator'!$C$25)-$C64)^2+(1500*ABS(SIN(2*PI()*MOD(Calculator!$B$34/Calculator!$F$13,1)))*IF(MOD(Calculator!$B$34/Calculator!$F$13,1)&lt;0.5,-1,1))^2)/SQRT(((50*POWER(80,POWER(COS(PI()*MOD(Calculator!$B$34/Calculator!$F$13,1)),2))+MIN(500,MAX(30,100*EXP(-0.3*'VSWR Calculator'!$C$24)*(1+3*ABS(MOD('VSWR Calculator'!$C$23/Calculator!$F$13/2,1)-0.5))))/'VSWR Calculator'!$C$25)+$C64)^2+(1500*ABS(SIN(2*PI()*MOD(Calculator!$B$34/Calculator!$F$13,1)))*IF(MOD(Calculator!$B$34/Calculator!$F$13,1)&lt;0.5,-1,1))^2)),2))</f>
        <v>—</v>
      </c>
      <c r="GF64" s="253" t="str">
        <f aca="false">IF(OR(Calculator!$E$14&lt;&gt;"YES",Calculator!$B$34&lt;Calculator!$G$14),"—",ROUND((1+SQRT(((50*POWER(80,POWER(COS(PI()*MOD(Calculator!$B$34/Calculator!$F$14,1)),2))+MIN(500,MAX(30,100*EXP(-0.3*'VSWR Calculator'!$C$24)*(1+3*ABS(MOD('VSWR Calculator'!$C$23/Calculator!$F$14/2,1)-0.5))))/'VSWR Calculator'!$C$25)-$C64)^2+(1500*ABS(SIN(2*PI()*MOD(Calculator!$B$34/Calculator!$F$14,1)))*IF(MOD(Calculator!$B$34/Calculator!$F$14,1)&lt;0.5,-1,1))^2)/SQRT(((50*POWER(80,POWER(COS(PI()*MOD(Calculator!$B$34/Calculator!$F$14,1)),2))+MIN(500,MAX(30,100*EXP(-0.3*'VSWR Calculator'!$C$24)*(1+3*ABS(MOD('VSWR Calculator'!$C$23/Calculator!$F$14/2,1)-0.5))))/'VSWR Calculator'!$C$25)+$C64)^2+(1500*ABS(SIN(2*PI()*MOD(Calculator!$B$34/Calculator!$F$14,1)))*IF(MOD(Calculator!$B$34/Calculator!$F$14,1)&lt;0.5,-1,1))^2))/(1-SQRT(((50*POWER(80,POWER(COS(PI()*MOD(Calculator!$B$34/Calculator!$F$14,1)),2))+MIN(500,MAX(30,100*EXP(-0.3*'VSWR Calculator'!$C$24)*(1+3*ABS(MOD('VSWR Calculator'!$C$23/Calculator!$F$14/2,1)-0.5))))/'VSWR Calculator'!$C$25)-$C64)^2+(1500*ABS(SIN(2*PI()*MOD(Calculator!$B$34/Calculator!$F$14,1)))*IF(MOD(Calculator!$B$34/Calculator!$F$14,1)&lt;0.5,-1,1))^2)/SQRT(((50*POWER(80,POWER(COS(PI()*MOD(Calculator!$B$34/Calculator!$F$14,1)),2))+MIN(500,MAX(30,100*EXP(-0.3*'VSWR Calculator'!$C$24)*(1+3*ABS(MOD('VSWR Calculator'!$C$23/Calculator!$F$14/2,1)-0.5))))/'VSWR Calculator'!$C$25)+$C64)^2+(1500*ABS(SIN(2*PI()*MOD(Calculator!$B$34/Calculator!$F$14,1)))*IF(MOD(Calculator!$B$34/Calculator!$F$14,1)&lt;0.5,-1,1))^2)),2))</f>
        <v>—</v>
      </c>
      <c r="GG64" s="253" t="n">
        <f aca="false">IF(OR(Calculator!$E$15&lt;&gt;"YES",Calculator!$B$34&lt;Calculator!$G$15),"—",ROUND((1+SQRT(((50*POWER(80,POWER(COS(PI()*MOD(Calculator!$B$34/Calculator!$F$15,1)),2))+MIN(500,MAX(30,100*EXP(-0.3*'VSWR Calculator'!$C$24)*(1+3*ABS(MOD('VSWR Calculator'!$C$23/Calculator!$F$15/2,1)-0.5))))/'VSWR Calculator'!$C$25)-$C64)^2+(1500*ABS(SIN(2*PI()*MOD(Calculator!$B$34/Calculator!$F$15,1)))*IF(MOD(Calculator!$B$34/Calculator!$F$15,1)&lt;0.5,-1,1))^2)/SQRT(((50*POWER(80,POWER(COS(PI()*MOD(Calculator!$B$34/Calculator!$F$15,1)),2))+MIN(500,MAX(30,100*EXP(-0.3*'VSWR Calculator'!$C$24)*(1+3*ABS(MOD('VSWR Calculator'!$C$23/Calculator!$F$15/2,1)-0.5))))/'VSWR Calculator'!$C$25)+$C64)^2+(1500*ABS(SIN(2*PI()*MOD(Calculator!$B$34/Calculator!$F$15,1)))*IF(MOD(Calculator!$B$34/Calculator!$F$15,1)&lt;0.5,-1,1))^2))/(1-SQRT(((50*POWER(80,POWER(COS(PI()*MOD(Calculator!$B$34/Calculator!$F$15,1)),2))+MIN(500,MAX(30,100*EXP(-0.3*'VSWR Calculator'!$C$24)*(1+3*ABS(MOD('VSWR Calculator'!$C$23/Calculator!$F$15/2,1)-0.5))))/'VSWR Calculator'!$C$25)-$C64)^2+(1500*ABS(SIN(2*PI()*MOD(Calculator!$B$34/Calculator!$F$15,1)))*IF(MOD(Calculator!$B$34/Calculator!$F$15,1)&lt;0.5,-1,1))^2)/SQRT(((50*POWER(80,POWER(COS(PI()*MOD(Calculator!$B$34/Calculator!$F$15,1)),2))+MIN(500,MAX(30,100*EXP(-0.3*'VSWR Calculator'!$C$24)*(1+3*ABS(MOD('VSWR Calculator'!$C$23/Calculator!$F$15/2,1)-0.5))))/'VSWR Calculator'!$C$25)+$C64)^2+(1500*ABS(SIN(2*PI()*MOD(Calculator!$B$34/Calculator!$F$15,1)))*IF(MOD(Calculator!$B$34/Calculator!$F$15,1)&lt;0.5,-1,1))^2)),2))</f>
        <v>14.76</v>
      </c>
      <c r="GH64" s="253" t="str">
        <f aca="false">IF(OR(Calculator!$E$16&lt;&gt;"YES",Calculator!$B$34&lt;Calculator!$G$16),"—",ROUND((1+SQRT(((50*POWER(80,POWER(COS(PI()*MOD(Calculator!$B$34/Calculator!$F$16,1)),2))+MIN(500,MAX(30,100*EXP(-0.3*'VSWR Calculator'!$C$24)*(1+3*ABS(MOD('VSWR Calculator'!$C$23/Calculator!$F$16/2,1)-0.5))))/'VSWR Calculator'!$C$25)-$C64)^2+(1500*ABS(SIN(2*PI()*MOD(Calculator!$B$34/Calculator!$F$16,1)))*IF(MOD(Calculator!$B$34/Calculator!$F$16,1)&lt;0.5,-1,1))^2)/SQRT(((50*POWER(80,POWER(COS(PI()*MOD(Calculator!$B$34/Calculator!$F$16,1)),2))+MIN(500,MAX(30,100*EXP(-0.3*'VSWR Calculator'!$C$24)*(1+3*ABS(MOD('VSWR Calculator'!$C$23/Calculator!$F$16/2,1)-0.5))))/'VSWR Calculator'!$C$25)+$C64)^2+(1500*ABS(SIN(2*PI()*MOD(Calculator!$B$34/Calculator!$F$16,1)))*IF(MOD(Calculator!$B$34/Calculator!$F$16,1)&lt;0.5,-1,1))^2))/(1-SQRT(((50*POWER(80,POWER(COS(PI()*MOD(Calculator!$B$34/Calculator!$F$16,1)),2))+MIN(500,MAX(30,100*EXP(-0.3*'VSWR Calculator'!$C$24)*(1+3*ABS(MOD('VSWR Calculator'!$C$23/Calculator!$F$16/2,1)-0.5))))/'VSWR Calculator'!$C$25)-$C64)^2+(1500*ABS(SIN(2*PI()*MOD(Calculator!$B$34/Calculator!$F$16,1)))*IF(MOD(Calculator!$B$34/Calculator!$F$16,1)&lt;0.5,-1,1))^2)/SQRT(((50*POWER(80,POWER(COS(PI()*MOD(Calculator!$B$34/Calculator!$F$16,1)),2))+MIN(500,MAX(30,100*EXP(-0.3*'VSWR Calculator'!$C$24)*(1+3*ABS(MOD('VSWR Calculator'!$C$23/Calculator!$F$16/2,1)-0.5))))/'VSWR Calculator'!$C$25)+$C64)^2+(1500*ABS(SIN(2*PI()*MOD(Calculator!$B$34/Calculator!$F$16,1)))*IF(MOD(Calculator!$B$34/Calculator!$F$16,1)&lt;0.5,-1,1))^2)),2))</f>
        <v>—</v>
      </c>
      <c r="GI64" s="253" t="n">
        <f aca="false">IF(OR(Calculator!$E$17&lt;&gt;"YES",Calculator!$B$34&lt;Calculator!$G$17),"—",ROUND((1+SQRT(((50*POWER(80,POWER(COS(PI()*MOD(Calculator!$B$34/Calculator!$F$17,1)),2))+MIN(500,MAX(30,100*EXP(-0.3*'VSWR Calculator'!$C$24)*(1+3*ABS(MOD('VSWR Calculator'!$C$23/Calculator!$F$17/2,1)-0.5))))/'VSWR Calculator'!$C$25)-$C64)^2+(1500*ABS(SIN(2*PI()*MOD(Calculator!$B$34/Calculator!$F$17,1)))*IF(MOD(Calculator!$B$34/Calculator!$F$17,1)&lt;0.5,-1,1))^2)/SQRT(((50*POWER(80,POWER(COS(PI()*MOD(Calculator!$B$34/Calculator!$F$17,1)),2))+MIN(500,MAX(30,100*EXP(-0.3*'VSWR Calculator'!$C$24)*(1+3*ABS(MOD('VSWR Calculator'!$C$23/Calculator!$F$17/2,1)-0.5))))/'VSWR Calculator'!$C$25)+$C64)^2+(1500*ABS(SIN(2*PI()*MOD(Calculator!$B$34/Calculator!$F$17,1)))*IF(MOD(Calculator!$B$34/Calculator!$F$17,1)&lt;0.5,-1,1))^2))/(1-SQRT(((50*POWER(80,POWER(COS(PI()*MOD(Calculator!$B$34/Calculator!$F$17,1)),2))+MIN(500,MAX(30,100*EXP(-0.3*'VSWR Calculator'!$C$24)*(1+3*ABS(MOD('VSWR Calculator'!$C$23/Calculator!$F$17/2,1)-0.5))))/'VSWR Calculator'!$C$25)-$C64)^2+(1500*ABS(SIN(2*PI()*MOD(Calculator!$B$34/Calculator!$F$17,1)))*IF(MOD(Calculator!$B$34/Calculator!$F$17,1)&lt;0.5,-1,1))^2)/SQRT(((50*POWER(80,POWER(COS(PI()*MOD(Calculator!$B$34/Calculator!$F$17,1)),2))+MIN(500,MAX(30,100*EXP(-0.3*'VSWR Calculator'!$C$24)*(1+3*ABS(MOD('VSWR Calculator'!$C$23/Calculator!$F$17/2,1)-0.5))))/'VSWR Calculator'!$C$25)+$C64)^2+(1500*ABS(SIN(2*PI()*MOD(Calculator!$B$34/Calculator!$F$17,1)))*IF(MOD(Calculator!$B$34/Calculator!$F$17,1)&lt;0.5,-1,1))^2)),2))</f>
        <v>11.52</v>
      </c>
      <c r="GJ64" s="253" t="str">
        <f aca="false">IF(OR(Calculator!$E$18&lt;&gt;"YES",Calculator!$B$34&lt;Calculator!$G$18),"—",ROUND((1+SQRT(((50*POWER(80,POWER(COS(PI()*MOD(Calculator!$B$34/Calculator!$F$18,1)),2))+MIN(500,MAX(30,100*EXP(-0.3*'VSWR Calculator'!$C$24)*(1+3*ABS(MOD('VSWR Calculator'!$C$23/Calculator!$F$18/2,1)-0.5))))/'VSWR Calculator'!$C$25)-$C64)^2+(1500*ABS(SIN(2*PI()*MOD(Calculator!$B$34/Calculator!$F$18,1)))*IF(MOD(Calculator!$B$34/Calculator!$F$18,1)&lt;0.5,-1,1))^2)/SQRT(((50*POWER(80,POWER(COS(PI()*MOD(Calculator!$B$34/Calculator!$F$18,1)),2))+MIN(500,MAX(30,100*EXP(-0.3*'VSWR Calculator'!$C$24)*(1+3*ABS(MOD('VSWR Calculator'!$C$23/Calculator!$F$18/2,1)-0.5))))/'VSWR Calculator'!$C$25)+$C64)^2+(1500*ABS(SIN(2*PI()*MOD(Calculator!$B$34/Calculator!$F$18,1)))*IF(MOD(Calculator!$B$34/Calculator!$F$18,1)&lt;0.5,-1,1))^2))/(1-SQRT(((50*POWER(80,POWER(COS(PI()*MOD(Calculator!$B$34/Calculator!$F$18,1)),2))+MIN(500,MAX(30,100*EXP(-0.3*'VSWR Calculator'!$C$24)*(1+3*ABS(MOD('VSWR Calculator'!$C$23/Calculator!$F$18/2,1)-0.5))))/'VSWR Calculator'!$C$25)-$C64)^2+(1500*ABS(SIN(2*PI()*MOD(Calculator!$B$34/Calculator!$F$18,1)))*IF(MOD(Calculator!$B$34/Calculator!$F$18,1)&lt;0.5,-1,1))^2)/SQRT(((50*POWER(80,POWER(COS(PI()*MOD(Calculator!$B$34/Calculator!$F$18,1)),2))+MIN(500,MAX(30,100*EXP(-0.3*'VSWR Calculator'!$C$24)*(1+3*ABS(MOD('VSWR Calculator'!$C$23/Calculator!$F$18/2,1)-0.5))))/'VSWR Calculator'!$C$25)+$C64)^2+(1500*ABS(SIN(2*PI()*MOD(Calculator!$B$34/Calculator!$F$18,1)))*IF(MOD(Calculator!$B$34/Calculator!$F$18,1)&lt;0.5,-1,1))^2)),2))</f>
        <v>—</v>
      </c>
      <c r="GK64" s="253" t="str">
        <f aca="false">IF(OR(Calculator!$E$19&lt;&gt;"YES",Calculator!$B$34&lt;Calculator!$G$19),"—",ROUND((1+SQRT(((50*POWER(80,POWER(COS(PI()*MOD(Calculator!$B$34/Calculator!$F$19,1)),2))+MIN(500,MAX(30,100*EXP(-0.3*'VSWR Calculator'!$C$24)*(1+3*ABS(MOD('VSWR Calculator'!$C$23/Calculator!$F$19/2,1)-0.5))))/'VSWR Calculator'!$C$25)-$C64)^2+(1500*ABS(SIN(2*PI()*MOD(Calculator!$B$34/Calculator!$F$19,1)))*IF(MOD(Calculator!$B$34/Calculator!$F$19,1)&lt;0.5,-1,1))^2)/SQRT(((50*POWER(80,POWER(COS(PI()*MOD(Calculator!$B$34/Calculator!$F$19,1)),2))+MIN(500,MAX(30,100*EXP(-0.3*'VSWR Calculator'!$C$24)*(1+3*ABS(MOD('VSWR Calculator'!$C$23/Calculator!$F$19/2,1)-0.5))))/'VSWR Calculator'!$C$25)+$C64)^2+(1500*ABS(SIN(2*PI()*MOD(Calculator!$B$34/Calculator!$F$19,1)))*IF(MOD(Calculator!$B$34/Calculator!$F$19,1)&lt;0.5,-1,1))^2))/(1-SQRT(((50*POWER(80,POWER(COS(PI()*MOD(Calculator!$B$34/Calculator!$F$19,1)),2))+MIN(500,MAX(30,100*EXP(-0.3*'VSWR Calculator'!$C$24)*(1+3*ABS(MOD('VSWR Calculator'!$C$23/Calculator!$F$19/2,1)-0.5))))/'VSWR Calculator'!$C$25)-$C64)^2+(1500*ABS(SIN(2*PI()*MOD(Calculator!$B$34/Calculator!$F$19,1)))*IF(MOD(Calculator!$B$34/Calculator!$F$19,1)&lt;0.5,-1,1))^2)/SQRT(((50*POWER(80,POWER(COS(PI()*MOD(Calculator!$B$34/Calculator!$F$19,1)),2))+MIN(500,MAX(30,100*EXP(-0.3*'VSWR Calculator'!$C$24)*(1+3*ABS(MOD('VSWR Calculator'!$C$23/Calculator!$F$19/2,1)-0.5))))/'VSWR Calculator'!$C$25)+$C64)^2+(1500*ABS(SIN(2*PI()*MOD(Calculator!$B$34/Calculator!$F$19,1)))*IF(MOD(Calculator!$B$34/Calculator!$F$19,1)&lt;0.5,-1,1))^2)),2))</f>
        <v>—</v>
      </c>
      <c r="GL64" s="253" t="str">
        <f aca="false">IF(OR(Calculator!$E$20&lt;&gt;"YES",Calculator!$B$34&lt;Calculator!$G$20),"—",ROUND((1+SQRT(((50*POWER(80,POWER(COS(PI()*MOD(Calculator!$B$34/Calculator!$F$20,1)),2))+MIN(500,MAX(30,100*EXP(-0.3*'VSWR Calculator'!$C$24)*(1+3*ABS(MOD('VSWR Calculator'!$C$23/Calculator!$F$20/2,1)-0.5))))/'VSWR Calculator'!$C$25)-$C64)^2+(1500*ABS(SIN(2*PI()*MOD(Calculator!$B$34/Calculator!$F$20,1)))*IF(MOD(Calculator!$B$34/Calculator!$F$20,1)&lt;0.5,-1,1))^2)/SQRT(((50*POWER(80,POWER(COS(PI()*MOD(Calculator!$B$34/Calculator!$F$20,1)),2))+MIN(500,MAX(30,100*EXP(-0.3*'VSWR Calculator'!$C$24)*(1+3*ABS(MOD('VSWR Calculator'!$C$23/Calculator!$F$20/2,1)-0.5))))/'VSWR Calculator'!$C$25)+$C64)^2+(1500*ABS(SIN(2*PI()*MOD(Calculator!$B$34/Calculator!$F$20,1)))*IF(MOD(Calculator!$B$34/Calculator!$F$20,1)&lt;0.5,-1,1))^2))/(1-SQRT(((50*POWER(80,POWER(COS(PI()*MOD(Calculator!$B$34/Calculator!$F$20,1)),2))+MIN(500,MAX(30,100*EXP(-0.3*'VSWR Calculator'!$C$24)*(1+3*ABS(MOD('VSWR Calculator'!$C$23/Calculator!$F$20/2,1)-0.5))))/'VSWR Calculator'!$C$25)-$C64)^2+(1500*ABS(SIN(2*PI()*MOD(Calculator!$B$34/Calculator!$F$20,1)))*IF(MOD(Calculator!$B$34/Calculator!$F$20,1)&lt;0.5,-1,1))^2)/SQRT(((50*POWER(80,POWER(COS(PI()*MOD(Calculator!$B$34/Calculator!$F$20,1)),2))+MIN(500,MAX(30,100*EXP(-0.3*'VSWR Calculator'!$C$24)*(1+3*ABS(MOD('VSWR Calculator'!$C$23/Calculator!$F$20/2,1)-0.5))))/'VSWR Calculator'!$C$25)+$C64)^2+(1500*ABS(SIN(2*PI()*MOD(Calculator!$B$34/Calculator!$F$20,1)))*IF(MOD(Calculator!$B$34/Calculator!$F$20,1)&lt;0.5,-1,1))^2)),2))</f>
        <v>—</v>
      </c>
      <c r="GM64" s="253" t="str">
        <f aca="false">IF(OR(Calculator!$E$21&lt;&gt;"YES",Calculator!$B$34&lt;Calculator!$G$21),"—",ROUND((1+SQRT(((50*POWER(80,POWER(COS(PI()*MOD(Calculator!$B$34/Calculator!$F$21,1)),2))+MIN(500,MAX(30,100*EXP(-0.3*'VSWR Calculator'!$C$24)*(1+3*ABS(MOD('VSWR Calculator'!$C$23/Calculator!$F$21/2,1)-0.5))))/'VSWR Calculator'!$C$25)-$C64)^2+(1500*ABS(SIN(2*PI()*MOD(Calculator!$B$34/Calculator!$F$21,1)))*IF(MOD(Calculator!$B$34/Calculator!$F$21,1)&lt;0.5,-1,1))^2)/SQRT(((50*POWER(80,POWER(COS(PI()*MOD(Calculator!$B$34/Calculator!$F$21,1)),2))+MIN(500,MAX(30,100*EXP(-0.3*'VSWR Calculator'!$C$24)*(1+3*ABS(MOD('VSWR Calculator'!$C$23/Calculator!$F$21/2,1)-0.5))))/'VSWR Calculator'!$C$25)+$C64)^2+(1500*ABS(SIN(2*PI()*MOD(Calculator!$B$34/Calculator!$F$21,1)))*IF(MOD(Calculator!$B$34/Calculator!$F$21,1)&lt;0.5,-1,1))^2))/(1-SQRT(((50*POWER(80,POWER(COS(PI()*MOD(Calculator!$B$34/Calculator!$F$21,1)),2))+MIN(500,MAX(30,100*EXP(-0.3*'VSWR Calculator'!$C$24)*(1+3*ABS(MOD('VSWR Calculator'!$C$23/Calculator!$F$21/2,1)-0.5))))/'VSWR Calculator'!$C$25)-$C64)^2+(1500*ABS(SIN(2*PI()*MOD(Calculator!$B$34/Calculator!$F$21,1)))*IF(MOD(Calculator!$B$34/Calculator!$F$21,1)&lt;0.5,-1,1))^2)/SQRT(((50*POWER(80,POWER(COS(PI()*MOD(Calculator!$B$34/Calculator!$F$21,1)),2))+MIN(500,MAX(30,100*EXP(-0.3*'VSWR Calculator'!$C$24)*(1+3*ABS(MOD('VSWR Calculator'!$C$23/Calculator!$F$21/2,1)-0.5))))/'VSWR Calculator'!$C$25)+$C64)^2+(1500*ABS(SIN(2*PI()*MOD(Calculator!$B$34/Calculator!$F$21,1)))*IF(MOD(Calculator!$B$34/Calculator!$F$21,1)&lt;0.5,-1,1))^2)),2))</f>
        <v>—</v>
      </c>
      <c r="GN64" s="253" t="str">
        <f aca="false">IF(OR(Calculator!$E$22&lt;&gt;"YES",Calculator!$B$34&lt;Calculator!$G$22),"—",ROUND((1+SQRT(((50*POWER(80,POWER(COS(PI()*MOD(Calculator!$B$34/Calculator!$F$22,1)),2))+MIN(500,MAX(30,100*EXP(-0.3*'VSWR Calculator'!$C$24)*(1+3*ABS(MOD('VSWR Calculator'!$C$23/Calculator!$F$22/2,1)-0.5))))/'VSWR Calculator'!$C$25)-$C64)^2+(1500*ABS(SIN(2*PI()*MOD(Calculator!$B$34/Calculator!$F$22,1)))*IF(MOD(Calculator!$B$34/Calculator!$F$22,1)&lt;0.5,-1,1))^2)/SQRT(((50*POWER(80,POWER(COS(PI()*MOD(Calculator!$B$34/Calculator!$F$22,1)),2))+MIN(500,MAX(30,100*EXP(-0.3*'VSWR Calculator'!$C$24)*(1+3*ABS(MOD('VSWR Calculator'!$C$23/Calculator!$F$22/2,1)-0.5))))/'VSWR Calculator'!$C$25)+$C64)^2+(1500*ABS(SIN(2*PI()*MOD(Calculator!$B$34/Calculator!$F$22,1)))*IF(MOD(Calculator!$B$34/Calculator!$F$22,1)&lt;0.5,-1,1))^2))/(1-SQRT(((50*POWER(80,POWER(COS(PI()*MOD(Calculator!$B$34/Calculator!$F$22,1)),2))+MIN(500,MAX(30,100*EXP(-0.3*'VSWR Calculator'!$C$24)*(1+3*ABS(MOD('VSWR Calculator'!$C$23/Calculator!$F$22/2,1)-0.5))))/'VSWR Calculator'!$C$25)-$C64)^2+(1500*ABS(SIN(2*PI()*MOD(Calculator!$B$34/Calculator!$F$22,1)))*IF(MOD(Calculator!$B$34/Calculator!$F$22,1)&lt;0.5,-1,1))^2)/SQRT(((50*POWER(80,POWER(COS(PI()*MOD(Calculator!$B$34/Calculator!$F$22,1)),2))+MIN(500,MAX(30,100*EXP(-0.3*'VSWR Calculator'!$C$24)*(1+3*ABS(MOD('VSWR Calculator'!$C$23/Calculator!$F$22/2,1)-0.5))))/'VSWR Calculator'!$C$25)+$C64)^2+(1500*ABS(SIN(2*PI()*MOD(Calculator!$B$34/Calculator!$F$22,1)))*IF(MOD(Calculator!$B$34/Calculator!$F$22,1)&lt;0.5,-1,1))^2)),2))</f>
        <v>—</v>
      </c>
      <c r="GO64" s="253" t="n">
        <f aca="false">IFERROR(ROUND((IF(ISNUMBER(GD64),GD64,0)+IF(ISNUMBER(GE64),GE64,0)+IF(ISNUMBER(GF64),GF64,0)+IF(ISNUMBER(GG64),GG64,0)+IF(ISNUMBER(GH64),GH64,0)+IF(ISNUMBER(GI64),GI64,0)+IF(ISNUMBER(GJ64),GJ64,0)+IF(ISNUMBER(GK64),GK64,0)+IF(ISNUMBER(GL64),GL64,0)+IF(ISNUMBER(GM64),GM64,0)+IF(ISNUMBER(GN64),GN64,0))/(IF(ISNUMBER(GD64),1,0)+IF(ISNUMBER(GE64),1,0)+IF(ISNUMBER(GF64),1,0)+IF(ISNUMBER(GG64),1,0)+IF(ISNUMBER(GH64),1,0)+IF(ISNUMBER(GI64),1,0)+IF(ISNUMBER(GJ64),1,0)+IF(ISNUMBER(GK64),1,0)+IF(ISNUMBER(GL64),1,0)+IF(ISNUMBER(GM64),1,0)+IF(ISNUMBER(GN64),1,0)),4),"")</f>
        <v>13.14</v>
      </c>
      <c r="GP64" s="253" t="str">
        <f aca="false">IF(OR(Calculator!$E$12&lt;&gt;"YES",Calculator!$B$35&lt;Calculator!$G$12),"—",ROUND((1+SQRT(((50*POWER(80,POWER(COS(PI()*MOD(Calculator!$B$35/Calculator!$F$12,1)),2))+MIN(500,MAX(30,100*EXP(-0.3*'VSWR Calculator'!$C$24)*(1+3*ABS(MOD('VSWR Calculator'!$C$23/Calculator!$F$12/2,1)-0.5))))/'VSWR Calculator'!$C$25)-$C64)^2+(1500*ABS(SIN(2*PI()*MOD(Calculator!$B$35/Calculator!$F$12,1)))*IF(MOD(Calculator!$B$35/Calculator!$F$12,1)&lt;0.5,-1,1))^2)/SQRT(((50*POWER(80,POWER(COS(PI()*MOD(Calculator!$B$35/Calculator!$F$12,1)),2))+MIN(500,MAX(30,100*EXP(-0.3*'VSWR Calculator'!$C$24)*(1+3*ABS(MOD('VSWR Calculator'!$C$23/Calculator!$F$12/2,1)-0.5))))/'VSWR Calculator'!$C$25)+$C64)^2+(1500*ABS(SIN(2*PI()*MOD(Calculator!$B$35/Calculator!$F$12,1)))*IF(MOD(Calculator!$B$35/Calculator!$F$12,1)&lt;0.5,-1,1))^2))/(1-SQRT(((50*POWER(80,POWER(COS(PI()*MOD(Calculator!$B$35/Calculator!$F$12,1)),2))+MIN(500,MAX(30,100*EXP(-0.3*'VSWR Calculator'!$C$24)*(1+3*ABS(MOD('VSWR Calculator'!$C$23/Calculator!$F$12/2,1)-0.5))))/'VSWR Calculator'!$C$25)-$C64)^2+(1500*ABS(SIN(2*PI()*MOD(Calculator!$B$35/Calculator!$F$12,1)))*IF(MOD(Calculator!$B$35/Calculator!$F$12,1)&lt;0.5,-1,1))^2)/SQRT(((50*POWER(80,POWER(COS(PI()*MOD(Calculator!$B$35/Calculator!$F$12,1)),2))+MIN(500,MAX(30,100*EXP(-0.3*'VSWR Calculator'!$C$24)*(1+3*ABS(MOD('VSWR Calculator'!$C$23/Calculator!$F$12/2,1)-0.5))))/'VSWR Calculator'!$C$25)+$C64)^2+(1500*ABS(SIN(2*PI()*MOD(Calculator!$B$35/Calculator!$F$12,1)))*IF(MOD(Calculator!$B$35/Calculator!$F$12,1)&lt;0.5,-1,1))^2)),2))</f>
        <v>—</v>
      </c>
      <c r="GQ64" s="253" t="str">
        <f aca="false">IF(OR(Calculator!$E$13&lt;&gt;"YES",Calculator!$B$35&lt;Calculator!$G$13),"—",ROUND((1+SQRT(((50*POWER(80,POWER(COS(PI()*MOD(Calculator!$B$35/Calculator!$F$13,1)),2))+MIN(500,MAX(30,100*EXP(-0.3*'VSWR Calculator'!$C$24)*(1+3*ABS(MOD('VSWR Calculator'!$C$23/Calculator!$F$13/2,1)-0.5))))/'VSWR Calculator'!$C$25)-$C64)^2+(1500*ABS(SIN(2*PI()*MOD(Calculator!$B$35/Calculator!$F$13,1)))*IF(MOD(Calculator!$B$35/Calculator!$F$13,1)&lt;0.5,-1,1))^2)/SQRT(((50*POWER(80,POWER(COS(PI()*MOD(Calculator!$B$35/Calculator!$F$13,1)),2))+MIN(500,MAX(30,100*EXP(-0.3*'VSWR Calculator'!$C$24)*(1+3*ABS(MOD('VSWR Calculator'!$C$23/Calculator!$F$13/2,1)-0.5))))/'VSWR Calculator'!$C$25)+$C64)^2+(1500*ABS(SIN(2*PI()*MOD(Calculator!$B$35/Calculator!$F$13,1)))*IF(MOD(Calculator!$B$35/Calculator!$F$13,1)&lt;0.5,-1,1))^2))/(1-SQRT(((50*POWER(80,POWER(COS(PI()*MOD(Calculator!$B$35/Calculator!$F$13,1)),2))+MIN(500,MAX(30,100*EXP(-0.3*'VSWR Calculator'!$C$24)*(1+3*ABS(MOD('VSWR Calculator'!$C$23/Calculator!$F$13/2,1)-0.5))))/'VSWR Calculator'!$C$25)-$C64)^2+(1500*ABS(SIN(2*PI()*MOD(Calculator!$B$35/Calculator!$F$13,1)))*IF(MOD(Calculator!$B$35/Calculator!$F$13,1)&lt;0.5,-1,1))^2)/SQRT(((50*POWER(80,POWER(COS(PI()*MOD(Calculator!$B$35/Calculator!$F$13,1)),2))+MIN(500,MAX(30,100*EXP(-0.3*'VSWR Calculator'!$C$24)*(1+3*ABS(MOD('VSWR Calculator'!$C$23/Calculator!$F$13/2,1)-0.5))))/'VSWR Calculator'!$C$25)+$C64)^2+(1500*ABS(SIN(2*PI()*MOD(Calculator!$B$35/Calculator!$F$13,1)))*IF(MOD(Calculator!$B$35/Calculator!$F$13,1)&lt;0.5,-1,1))^2)),2))</f>
        <v>—</v>
      </c>
      <c r="GR64" s="253" t="str">
        <f aca="false">IF(OR(Calculator!$E$14&lt;&gt;"YES",Calculator!$B$35&lt;Calculator!$G$14),"—",ROUND((1+SQRT(((50*POWER(80,POWER(COS(PI()*MOD(Calculator!$B$35/Calculator!$F$14,1)),2))+MIN(500,MAX(30,100*EXP(-0.3*'VSWR Calculator'!$C$24)*(1+3*ABS(MOD('VSWR Calculator'!$C$23/Calculator!$F$14/2,1)-0.5))))/'VSWR Calculator'!$C$25)-$C64)^2+(1500*ABS(SIN(2*PI()*MOD(Calculator!$B$35/Calculator!$F$14,1)))*IF(MOD(Calculator!$B$35/Calculator!$F$14,1)&lt;0.5,-1,1))^2)/SQRT(((50*POWER(80,POWER(COS(PI()*MOD(Calculator!$B$35/Calculator!$F$14,1)),2))+MIN(500,MAX(30,100*EXP(-0.3*'VSWR Calculator'!$C$24)*(1+3*ABS(MOD('VSWR Calculator'!$C$23/Calculator!$F$14/2,1)-0.5))))/'VSWR Calculator'!$C$25)+$C64)^2+(1500*ABS(SIN(2*PI()*MOD(Calculator!$B$35/Calculator!$F$14,1)))*IF(MOD(Calculator!$B$35/Calculator!$F$14,1)&lt;0.5,-1,1))^2))/(1-SQRT(((50*POWER(80,POWER(COS(PI()*MOD(Calculator!$B$35/Calculator!$F$14,1)),2))+MIN(500,MAX(30,100*EXP(-0.3*'VSWR Calculator'!$C$24)*(1+3*ABS(MOD('VSWR Calculator'!$C$23/Calculator!$F$14/2,1)-0.5))))/'VSWR Calculator'!$C$25)-$C64)^2+(1500*ABS(SIN(2*PI()*MOD(Calculator!$B$35/Calculator!$F$14,1)))*IF(MOD(Calculator!$B$35/Calculator!$F$14,1)&lt;0.5,-1,1))^2)/SQRT(((50*POWER(80,POWER(COS(PI()*MOD(Calculator!$B$35/Calculator!$F$14,1)),2))+MIN(500,MAX(30,100*EXP(-0.3*'VSWR Calculator'!$C$24)*(1+3*ABS(MOD('VSWR Calculator'!$C$23/Calculator!$F$14/2,1)-0.5))))/'VSWR Calculator'!$C$25)+$C64)^2+(1500*ABS(SIN(2*PI()*MOD(Calculator!$B$35/Calculator!$F$14,1)))*IF(MOD(Calculator!$B$35/Calculator!$F$14,1)&lt;0.5,-1,1))^2)),2))</f>
        <v>—</v>
      </c>
      <c r="GS64" s="253" t="n">
        <f aca="false">IF(OR(Calculator!$E$15&lt;&gt;"YES",Calculator!$B$35&lt;Calculator!$G$15),"—",ROUND((1+SQRT(((50*POWER(80,POWER(COS(PI()*MOD(Calculator!$B$35/Calculator!$F$15,1)),2))+MIN(500,MAX(30,100*EXP(-0.3*'VSWR Calculator'!$C$24)*(1+3*ABS(MOD('VSWR Calculator'!$C$23/Calculator!$F$15/2,1)-0.5))))/'VSWR Calculator'!$C$25)-$C64)^2+(1500*ABS(SIN(2*PI()*MOD(Calculator!$B$35/Calculator!$F$15,1)))*IF(MOD(Calculator!$B$35/Calculator!$F$15,1)&lt;0.5,-1,1))^2)/SQRT(((50*POWER(80,POWER(COS(PI()*MOD(Calculator!$B$35/Calculator!$F$15,1)),2))+MIN(500,MAX(30,100*EXP(-0.3*'VSWR Calculator'!$C$24)*(1+3*ABS(MOD('VSWR Calculator'!$C$23/Calculator!$F$15/2,1)-0.5))))/'VSWR Calculator'!$C$25)+$C64)^2+(1500*ABS(SIN(2*PI()*MOD(Calculator!$B$35/Calculator!$F$15,1)))*IF(MOD(Calculator!$B$35/Calculator!$F$15,1)&lt;0.5,-1,1))^2))/(1-SQRT(((50*POWER(80,POWER(COS(PI()*MOD(Calculator!$B$35/Calculator!$F$15,1)),2))+MIN(500,MAX(30,100*EXP(-0.3*'VSWR Calculator'!$C$24)*(1+3*ABS(MOD('VSWR Calculator'!$C$23/Calculator!$F$15/2,1)-0.5))))/'VSWR Calculator'!$C$25)-$C64)^2+(1500*ABS(SIN(2*PI()*MOD(Calculator!$B$35/Calculator!$F$15,1)))*IF(MOD(Calculator!$B$35/Calculator!$F$15,1)&lt;0.5,-1,1))^2)/SQRT(((50*POWER(80,POWER(COS(PI()*MOD(Calculator!$B$35/Calculator!$F$15,1)),2))+MIN(500,MAX(30,100*EXP(-0.3*'VSWR Calculator'!$C$24)*(1+3*ABS(MOD('VSWR Calculator'!$C$23/Calculator!$F$15/2,1)-0.5))))/'VSWR Calculator'!$C$25)+$C64)^2+(1500*ABS(SIN(2*PI()*MOD(Calculator!$B$35/Calculator!$F$15,1)))*IF(MOD(Calculator!$B$35/Calculator!$F$15,1)&lt;0.5,-1,1))^2)),2))</f>
        <v>2.32</v>
      </c>
      <c r="GT64" s="253" t="str">
        <f aca="false">IF(OR(Calculator!$E$16&lt;&gt;"YES",Calculator!$B$35&lt;Calculator!$G$16),"—",ROUND((1+SQRT(((50*POWER(80,POWER(COS(PI()*MOD(Calculator!$B$35/Calculator!$F$16,1)),2))+MIN(500,MAX(30,100*EXP(-0.3*'VSWR Calculator'!$C$24)*(1+3*ABS(MOD('VSWR Calculator'!$C$23/Calculator!$F$16/2,1)-0.5))))/'VSWR Calculator'!$C$25)-$C64)^2+(1500*ABS(SIN(2*PI()*MOD(Calculator!$B$35/Calculator!$F$16,1)))*IF(MOD(Calculator!$B$35/Calculator!$F$16,1)&lt;0.5,-1,1))^2)/SQRT(((50*POWER(80,POWER(COS(PI()*MOD(Calculator!$B$35/Calculator!$F$16,1)),2))+MIN(500,MAX(30,100*EXP(-0.3*'VSWR Calculator'!$C$24)*(1+3*ABS(MOD('VSWR Calculator'!$C$23/Calculator!$F$16/2,1)-0.5))))/'VSWR Calculator'!$C$25)+$C64)^2+(1500*ABS(SIN(2*PI()*MOD(Calculator!$B$35/Calculator!$F$16,1)))*IF(MOD(Calculator!$B$35/Calculator!$F$16,1)&lt;0.5,-1,1))^2))/(1-SQRT(((50*POWER(80,POWER(COS(PI()*MOD(Calculator!$B$35/Calculator!$F$16,1)),2))+MIN(500,MAX(30,100*EXP(-0.3*'VSWR Calculator'!$C$24)*(1+3*ABS(MOD('VSWR Calculator'!$C$23/Calculator!$F$16/2,1)-0.5))))/'VSWR Calculator'!$C$25)-$C64)^2+(1500*ABS(SIN(2*PI()*MOD(Calculator!$B$35/Calculator!$F$16,1)))*IF(MOD(Calculator!$B$35/Calculator!$F$16,1)&lt;0.5,-1,1))^2)/SQRT(((50*POWER(80,POWER(COS(PI()*MOD(Calculator!$B$35/Calculator!$F$16,1)),2))+MIN(500,MAX(30,100*EXP(-0.3*'VSWR Calculator'!$C$24)*(1+3*ABS(MOD('VSWR Calculator'!$C$23/Calculator!$F$16/2,1)-0.5))))/'VSWR Calculator'!$C$25)+$C64)^2+(1500*ABS(SIN(2*PI()*MOD(Calculator!$B$35/Calculator!$F$16,1)))*IF(MOD(Calculator!$B$35/Calculator!$F$16,1)&lt;0.5,-1,1))^2)),2))</f>
        <v>—</v>
      </c>
      <c r="GU64" s="253" t="n">
        <f aca="false">IF(OR(Calculator!$E$17&lt;&gt;"YES",Calculator!$B$35&lt;Calculator!$G$17),"—",ROUND((1+SQRT(((50*POWER(80,POWER(COS(PI()*MOD(Calculator!$B$35/Calculator!$F$17,1)),2))+MIN(500,MAX(30,100*EXP(-0.3*'VSWR Calculator'!$C$24)*(1+3*ABS(MOD('VSWR Calculator'!$C$23/Calculator!$F$17/2,1)-0.5))))/'VSWR Calculator'!$C$25)-$C64)^2+(1500*ABS(SIN(2*PI()*MOD(Calculator!$B$35/Calculator!$F$17,1)))*IF(MOD(Calculator!$B$35/Calculator!$F$17,1)&lt;0.5,-1,1))^2)/SQRT(((50*POWER(80,POWER(COS(PI()*MOD(Calculator!$B$35/Calculator!$F$17,1)),2))+MIN(500,MAX(30,100*EXP(-0.3*'VSWR Calculator'!$C$24)*(1+3*ABS(MOD('VSWR Calculator'!$C$23/Calculator!$F$17/2,1)-0.5))))/'VSWR Calculator'!$C$25)+$C64)^2+(1500*ABS(SIN(2*PI()*MOD(Calculator!$B$35/Calculator!$F$17,1)))*IF(MOD(Calculator!$B$35/Calculator!$F$17,1)&lt;0.5,-1,1))^2))/(1-SQRT(((50*POWER(80,POWER(COS(PI()*MOD(Calculator!$B$35/Calculator!$F$17,1)),2))+MIN(500,MAX(30,100*EXP(-0.3*'VSWR Calculator'!$C$24)*(1+3*ABS(MOD('VSWR Calculator'!$C$23/Calculator!$F$17/2,1)-0.5))))/'VSWR Calculator'!$C$25)-$C64)^2+(1500*ABS(SIN(2*PI()*MOD(Calculator!$B$35/Calculator!$F$17,1)))*IF(MOD(Calculator!$B$35/Calculator!$F$17,1)&lt;0.5,-1,1))^2)/SQRT(((50*POWER(80,POWER(COS(PI()*MOD(Calculator!$B$35/Calculator!$F$17,1)),2))+MIN(500,MAX(30,100*EXP(-0.3*'VSWR Calculator'!$C$24)*(1+3*ABS(MOD('VSWR Calculator'!$C$23/Calculator!$F$17/2,1)-0.5))))/'VSWR Calculator'!$C$25)+$C64)^2+(1500*ABS(SIN(2*PI()*MOD(Calculator!$B$35/Calculator!$F$17,1)))*IF(MOD(Calculator!$B$35/Calculator!$F$17,1)&lt;0.5,-1,1))^2)),2))</f>
        <v>15.2</v>
      </c>
      <c r="GV64" s="253" t="str">
        <f aca="false">IF(OR(Calculator!$E$18&lt;&gt;"YES",Calculator!$B$35&lt;Calculator!$G$18),"—",ROUND((1+SQRT(((50*POWER(80,POWER(COS(PI()*MOD(Calculator!$B$35/Calculator!$F$18,1)),2))+MIN(500,MAX(30,100*EXP(-0.3*'VSWR Calculator'!$C$24)*(1+3*ABS(MOD('VSWR Calculator'!$C$23/Calculator!$F$18/2,1)-0.5))))/'VSWR Calculator'!$C$25)-$C64)^2+(1500*ABS(SIN(2*PI()*MOD(Calculator!$B$35/Calculator!$F$18,1)))*IF(MOD(Calculator!$B$35/Calculator!$F$18,1)&lt;0.5,-1,1))^2)/SQRT(((50*POWER(80,POWER(COS(PI()*MOD(Calculator!$B$35/Calculator!$F$18,1)),2))+MIN(500,MAX(30,100*EXP(-0.3*'VSWR Calculator'!$C$24)*(1+3*ABS(MOD('VSWR Calculator'!$C$23/Calculator!$F$18/2,1)-0.5))))/'VSWR Calculator'!$C$25)+$C64)^2+(1500*ABS(SIN(2*PI()*MOD(Calculator!$B$35/Calculator!$F$18,1)))*IF(MOD(Calculator!$B$35/Calculator!$F$18,1)&lt;0.5,-1,1))^2))/(1-SQRT(((50*POWER(80,POWER(COS(PI()*MOD(Calculator!$B$35/Calculator!$F$18,1)),2))+MIN(500,MAX(30,100*EXP(-0.3*'VSWR Calculator'!$C$24)*(1+3*ABS(MOD('VSWR Calculator'!$C$23/Calculator!$F$18/2,1)-0.5))))/'VSWR Calculator'!$C$25)-$C64)^2+(1500*ABS(SIN(2*PI()*MOD(Calculator!$B$35/Calculator!$F$18,1)))*IF(MOD(Calculator!$B$35/Calculator!$F$18,1)&lt;0.5,-1,1))^2)/SQRT(((50*POWER(80,POWER(COS(PI()*MOD(Calculator!$B$35/Calculator!$F$18,1)),2))+MIN(500,MAX(30,100*EXP(-0.3*'VSWR Calculator'!$C$24)*(1+3*ABS(MOD('VSWR Calculator'!$C$23/Calculator!$F$18/2,1)-0.5))))/'VSWR Calculator'!$C$25)+$C64)^2+(1500*ABS(SIN(2*PI()*MOD(Calculator!$B$35/Calculator!$F$18,1)))*IF(MOD(Calculator!$B$35/Calculator!$F$18,1)&lt;0.5,-1,1))^2)),2))</f>
        <v>—</v>
      </c>
      <c r="GW64" s="253" t="str">
        <f aca="false">IF(OR(Calculator!$E$19&lt;&gt;"YES",Calculator!$B$35&lt;Calculator!$G$19),"—",ROUND((1+SQRT(((50*POWER(80,POWER(COS(PI()*MOD(Calculator!$B$35/Calculator!$F$19,1)),2))+MIN(500,MAX(30,100*EXP(-0.3*'VSWR Calculator'!$C$24)*(1+3*ABS(MOD('VSWR Calculator'!$C$23/Calculator!$F$19/2,1)-0.5))))/'VSWR Calculator'!$C$25)-$C64)^2+(1500*ABS(SIN(2*PI()*MOD(Calculator!$B$35/Calculator!$F$19,1)))*IF(MOD(Calculator!$B$35/Calculator!$F$19,1)&lt;0.5,-1,1))^2)/SQRT(((50*POWER(80,POWER(COS(PI()*MOD(Calculator!$B$35/Calculator!$F$19,1)),2))+MIN(500,MAX(30,100*EXP(-0.3*'VSWR Calculator'!$C$24)*(1+3*ABS(MOD('VSWR Calculator'!$C$23/Calculator!$F$19/2,1)-0.5))))/'VSWR Calculator'!$C$25)+$C64)^2+(1500*ABS(SIN(2*PI()*MOD(Calculator!$B$35/Calculator!$F$19,1)))*IF(MOD(Calculator!$B$35/Calculator!$F$19,1)&lt;0.5,-1,1))^2))/(1-SQRT(((50*POWER(80,POWER(COS(PI()*MOD(Calculator!$B$35/Calculator!$F$19,1)),2))+MIN(500,MAX(30,100*EXP(-0.3*'VSWR Calculator'!$C$24)*(1+3*ABS(MOD('VSWR Calculator'!$C$23/Calculator!$F$19/2,1)-0.5))))/'VSWR Calculator'!$C$25)-$C64)^2+(1500*ABS(SIN(2*PI()*MOD(Calculator!$B$35/Calculator!$F$19,1)))*IF(MOD(Calculator!$B$35/Calculator!$F$19,1)&lt;0.5,-1,1))^2)/SQRT(((50*POWER(80,POWER(COS(PI()*MOD(Calculator!$B$35/Calculator!$F$19,1)),2))+MIN(500,MAX(30,100*EXP(-0.3*'VSWR Calculator'!$C$24)*(1+3*ABS(MOD('VSWR Calculator'!$C$23/Calculator!$F$19/2,1)-0.5))))/'VSWR Calculator'!$C$25)+$C64)^2+(1500*ABS(SIN(2*PI()*MOD(Calculator!$B$35/Calculator!$F$19,1)))*IF(MOD(Calculator!$B$35/Calculator!$F$19,1)&lt;0.5,-1,1))^2)),2))</f>
        <v>—</v>
      </c>
      <c r="GX64" s="253" t="str">
        <f aca="false">IF(OR(Calculator!$E$20&lt;&gt;"YES",Calculator!$B$35&lt;Calculator!$G$20),"—",ROUND((1+SQRT(((50*POWER(80,POWER(COS(PI()*MOD(Calculator!$B$35/Calculator!$F$20,1)),2))+MIN(500,MAX(30,100*EXP(-0.3*'VSWR Calculator'!$C$24)*(1+3*ABS(MOD('VSWR Calculator'!$C$23/Calculator!$F$20/2,1)-0.5))))/'VSWR Calculator'!$C$25)-$C64)^2+(1500*ABS(SIN(2*PI()*MOD(Calculator!$B$35/Calculator!$F$20,1)))*IF(MOD(Calculator!$B$35/Calculator!$F$20,1)&lt;0.5,-1,1))^2)/SQRT(((50*POWER(80,POWER(COS(PI()*MOD(Calculator!$B$35/Calculator!$F$20,1)),2))+MIN(500,MAX(30,100*EXP(-0.3*'VSWR Calculator'!$C$24)*(1+3*ABS(MOD('VSWR Calculator'!$C$23/Calculator!$F$20/2,1)-0.5))))/'VSWR Calculator'!$C$25)+$C64)^2+(1500*ABS(SIN(2*PI()*MOD(Calculator!$B$35/Calculator!$F$20,1)))*IF(MOD(Calculator!$B$35/Calculator!$F$20,1)&lt;0.5,-1,1))^2))/(1-SQRT(((50*POWER(80,POWER(COS(PI()*MOD(Calculator!$B$35/Calculator!$F$20,1)),2))+MIN(500,MAX(30,100*EXP(-0.3*'VSWR Calculator'!$C$24)*(1+3*ABS(MOD('VSWR Calculator'!$C$23/Calculator!$F$20/2,1)-0.5))))/'VSWR Calculator'!$C$25)-$C64)^2+(1500*ABS(SIN(2*PI()*MOD(Calculator!$B$35/Calculator!$F$20,1)))*IF(MOD(Calculator!$B$35/Calculator!$F$20,1)&lt;0.5,-1,1))^2)/SQRT(((50*POWER(80,POWER(COS(PI()*MOD(Calculator!$B$35/Calculator!$F$20,1)),2))+MIN(500,MAX(30,100*EXP(-0.3*'VSWR Calculator'!$C$24)*(1+3*ABS(MOD('VSWR Calculator'!$C$23/Calculator!$F$20/2,1)-0.5))))/'VSWR Calculator'!$C$25)+$C64)^2+(1500*ABS(SIN(2*PI()*MOD(Calculator!$B$35/Calculator!$F$20,1)))*IF(MOD(Calculator!$B$35/Calculator!$F$20,1)&lt;0.5,-1,1))^2)),2))</f>
        <v>—</v>
      </c>
      <c r="GY64" s="253" t="str">
        <f aca="false">IF(OR(Calculator!$E$21&lt;&gt;"YES",Calculator!$B$35&lt;Calculator!$G$21),"—",ROUND((1+SQRT(((50*POWER(80,POWER(COS(PI()*MOD(Calculator!$B$35/Calculator!$F$21,1)),2))+MIN(500,MAX(30,100*EXP(-0.3*'VSWR Calculator'!$C$24)*(1+3*ABS(MOD('VSWR Calculator'!$C$23/Calculator!$F$21/2,1)-0.5))))/'VSWR Calculator'!$C$25)-$C64)^2+(1500*ABS(SIN(2*PI()*MOD(Calculator!$B$35/Calculator!$F$21,1)))*IF(MOD(Calculator!$B$35/Calculator!$F$21,1)&lt;0.5,-1,1))^2)/SQRT(((50*POWER(80,POWER(COS(PI()*MOD(Calculator!$B$35/Calculator!$F$21,1)),2))+MIN(500,MAX(30,100*EXP(-0.3*'VSWR Calculator'!$C$24)*(1+3*ABS(MOD('VSWR Calculator'!$C$23/Calculator!$F$21/2,1)-0.5))))/'VSWR Calculator'!$C$25)+$C64)^2+(1500*ABS(SIN(2*PI()*MOD(Calculator!$B$35/Calculator!$F$21,1)))*IF(MOD(Calculator!$B$35/Calculator!$F$21,1)&lt;0.5,-1,1))^2))/(1-SQRT(((50*POWER(80,POWER(COS(PI()*MOD(Calculator!$B$35/Calculator!$F$21,1)),2))+MIN(500,MAX(30,100*EXP(-0.3*'VSWR Calculator'!$C$24)*(1+3*ABS(MOD('VSWR Calculator'!$C$23/Calculator!$F$21/2,1)-0.5))))/'VSWR Calculator'!$C$25)-$C64)^2+(1500*ABS(SIN(2*PI()*MOD(Calculator!$B$35/Calculator!$F$21,1)))*IF(MOD(Calculator!$B$35/Calculator!$F$21,1)&lt;0.5,-1,1))^2)/SQRT(((50*POWER(80,POWER(COS(PI()*MOD(Calculator!$B$35/Calculator!$F$21,1)),2))+MIN(500,MAX(30,100*EXP(-0.3*'VSWR Calculator'!$C$24)*(1+3*ABS(MOD('VSWR Calculator'!$C$23/Calculator!$F$21/2,1)-0.5))))/'VSWR Calculator'!$C$25)+$C64)^2+(1500*ABS(SIN(2*PI()*MOD(Calculator!$B$35/Calculator!$F$21,1)))*IF(MOD(Calculator!$B$35/Calculator!$F$21,1)&lt;0.5,-1,1))^2)),2))</f>
        <v>—</v>
      </c>
      <c r="GZ64" s="253" t="str">
        <f aca="false">IF(OR(Calculator!$E$22&lt;&gt;"YES",Calculator!$B$35&lt;Calculator!$G$22),"—",ROUND((1+SQRT(((50*POWER(80,POWER(COS(PI()*MOD(Calculator!$B$35/Calculator!$F$22,1)),2))+MIN(500,MAX(30,100*EXP(-0.3*'VSWR Calculator'!$C$24)*(1+3*ABS(MOD('VSWR Calculator'!$C$23/Calculator!$F$22/2,1)-0.5))))/'VSWR Calculator'!$C$25)-$C64)^2+(1500*ABS(SIN(2*PI()*MOD(Calculator!$B$35/Calculator!$F$22,1)))*IF(MOD(Calculator!$B$35/Calculator!$F$22,1)&lt;0.5,-1,1))^2)/SQRT(((50*POWER(80,POWER(COS(PI()*MOD(Calculator!$B$35/Calculator!$F$22,1)),2))+MIN(500,MAX(30,100*EXP(-0.3*'VSWR Calculator'!$C$24)*(1+3*ABS(MOD('VSWR Calculator'!$C$23/Calculator!$F$22/2,1)-0.5))))/'VSWR Calculator'!$C$25)+$C64)^2+(1500*ABS(SIN(2*PI()*MOD(Calculator!$B$35/Calculator!$F$22,1)))*IF(MOD(Calculator!$B$35/Calculator!$F$22,1)&lt;0.5,-1,1))^2))/(1-SQRT(((50*POWER(80,POWER(COS(PI()*MOD(Calculator!$B$35/Calculator!$F$22,1)),2))+MIN(500,MAX(30,100*EXP(-0.3*'VSWR Calculator'!$C$24)*(1+3*ABS(MOD('VSWR Calculator'!$C$23/Calculator!$F$22/2,1)-0.5))))/'VSWR Calculator'!$C$25)-$C64)^2+(1500*ABS(SIN(2*PI()*MOD(Calculator!$B$35/Calculator!$F$22,1)))*IF(MOD(Calculator!$B$35/Calculator!$F$22,1)&lt;0.5,-1,1))^2)/SQRT(((50*POWER(80,POWER(COS(PI()*MOD(Calculator!$B$35/Calculator!$F$22,1)),2))+MIN(500,MAX(30,100*EXP(-0.3*'VSWR Calculator'!$C$24)*(1+3*ABS(MOD('VSWR Calculator'!$C$23/Calculator!$F$22/2,1)-0.5))))/'VSWR Calculator'!$C$25)+$C64)^2+(1500*ABS(SIN(2*PI()*MOD(Calculator!$B$35/Calculator!$F$22,1)))*IF(MOD(Calculator!$B$35/Calculator!$F$22,1)&lt;0.5,-1,1))^2)),2))</f>
        <v>—</v>
      </c>
      <c r="HA64" s="253" t="n">
        <f aca="false">IFERROR(ROUND((IF(ISNUMBER(GP64),GP64,0)+IF(ISNUMBER(GQ64),GQ64,0)+IF(ISNUMBER(GR64),GR64,0)+IF(ISNUMBER(GS64),GS64,0)+IF(ISNUMBER(GT64),GT64,0)+IF(ISNUMBER(GU64),GU64,0)+IF(ISNUMBER(GV64),GV64,0)+IF(ISNUMBER(GW64),GW64,0)+IF(ISNUMBER(GX64),GX64,0)+IF(ISNUMBER(GY64),GY64,0)+IF(ISNUMBER(GZ64),GZ64,0))/(IF(ISNUMBER(GP64),1,0)+IF(ISNUMBER(GQ64),1,0)+IF(ISNUMBER(GR64),1,0)+IF(ISNUMBER(GS64),1,0)+IF(ISNUMBER(GT64),1,0)+IF(ISNUMBER(GU64),1,0)+IF(ISNUMBER(GV64),1,0)+IF(ISNUMBER(GW64),1,0)+IF(ISNUMBER(GX64),1,0)+IF(ISNUMBER(GY64),1,0)+IF(ISNUMBER(GZ64),1,0)),4),"")</f>
        <v>8.76</v>
      </c>
      <c r="HB64" s="253" t="str">
        <f aca="false">IF(OR(Calculator!$E$12&lt;&gt;"YES",Calculator!$B$36&lt;Calculator!$G$12),"—",ROUND((1+SQRT(((50*POWER(80,POWER(COS(PI()*MOD(Calculator!$B$36/Calculator!$F$12,1)),2))+MIN(500,MAX(30,100*EXP(-0.3*'VSWR Calculator'!$C$24)*(1+3*ABS(MOD('VSWR Calculator'!$C$23/Calculator!$F$12/2,1)-0.5))))/'VSWR Calculator'!$C$25)-$C64)^2+(1500*ABS(SIN(2*PI()*MOD(Calculator!$B$36/Calculator!$F$12,1)))*IF(MOD(Calculator!$B$36/Calculator!$F$12,1)&lt;0.5,-1,1))^2)/SQRT(((50*POWER(80,POWER(COS(PI()*MOD(Calculator!$B$36/Calculator!$F$12,1)),2))+MIN(500,MAX(30,100*EXP(-0.3*'VSWR Calculator'!$C$24)*(1+3*ABS(MOD('VSWR Calculator'!$C$23/Calculator!$F$12/2,1)-0.5))))/'VSWR Calculator'!$C$25)+$C64)^2+(1500*ABS(SIN(2*PI()*MOD(Calculator!$B$36/Calculator!$F$12,1)))*IF(MOD(Calculator!$B$36/Calculator!$F$12,1)&lt;0.5,-1,1))^2))/(1-SQRT(((50*POWER(80,POWER(COS(PI()*MOD(Calculator!$B$36/Calculator!$F$12,1)),2))+MIN(500,MAX(30,100*EXP(-0.3*'VSWR Calculator'!$C$24)*(1+3*ABS(MOD('VSWR Calculator'!$C$23/Calculator!$F$12/2,1)-0.5))))/'VSWR Calculator'!$C$25)-$C64)^2+(1500*ABS(SIN(2*PI()*MOD(Calculator!$B$36/Calculator!$F$12,1)))*IF(MOD(Calculator!$B$36/Calculator!$F$12,1)&lt;0.5,-1,1))^2)/SQRT(((50*POWER(80,POWER(COS(PI()*MOD(Calculator!$B$36/Calculator!$F$12,1)),2))+MIN(500,MAX(30,100*EXP(-0.3*'VSWR Calculator'!$C$24)*(1+3*ABS(MOD('VSWR Calculator'!$C$23/Calculator!$F$12/2,1)-0.5))))/'VSWR Calculator'!$C$25)+$C64)^2+(1500*ABS(SIN(2*PI()*MOD(Calculator!$B$36/Calculator!$F$12,1)))*IF(MOD(Calculator!$B$36/Calculator!$F$12,1)&lt;0.5,-1,1))^2)),2))</f>
        <v>—</v>
      </c>
      <c r="HC64" s="253" t="str">
        <f aca="false">IF(OR(Calculator!$E$13&lt;&gt;"YES",Calculator!$B$36&lt;Calculator!$G$13),"—",ROUND((1+SQRT(((50*POWER(80,POWER(COS(PI()*MOD(Calculator!$B$36/Calculator!$F$13,1)),2))+MIN(500,MAX(30,100*EXP(-0.3*'VSWR Calculator'!$C$24)*(1+3*ABS(MOD('VSWR Calculator'!$C$23/Calculator!$F$13/2,1)-0.5))))/'VSWR Calculator'!$C$25)-$C64)^2+(1500*ABS(SIN(2*PI()*MOD(Calculator!$B$36/Calculator!$F$13,1)))*IF(MOD(Calculator!$B$36/Calculator!$F$13,1)&lt;0.5,-1,1))^2)/SQRT(((50*POWER(80,POWER(COS(PI()*MOD(Calculator!$B$36/Calculator!$F$13,1)),2))+MIN(500,MAX(30,100*EXP(-0.3*'VSWR Calculator'!$C$24)*(1+3*ABS(MOD('VSWR Calculator'!$C$23/Calculator!$F$13/2,1)-0.5))))/'VSWR Calculator'!$C$25)+$C64)^2+(1500*ABS(SIN(2*PI()*MOD(Calculator!$B$36/Calculator!$F$13,1)))*IF(MOD(Calculator!$B$36/Calculator!$F$13,1)&lt;0.5,-1,1))^2))/(1-SQRT(((50*POWER(80,POWER(COS(PI()*MOD(Calculator!$B$36/Calculator!$F$13,1)),2))+MIN(500,MAX(30,100*EXP(-0.3*'VSWR Calculator'!$C$24)*(1+3*ABS(MOD('VSWR Calculator'!$C$23/Calculator!$F$13/2,1)-0.5))))/'VSWR Calculator'!$C$25)-$C64)^2+(1500*ABS(SIN(2*PI()*MOD(Calculator!$B$36/Calculator!$F$13,1)))*IF(MOD(Calculator!$B$36/Calculator!$F$13,1)&lt;0.5,-1,1))^2)/SQRT(((50*POWER(80,POWER(COS(PI()*MOD(Calculator!$B$36/Calculator!$F$13,1)),2))+MIN(500,MAX(30,100*EXP(-0.3*'VSWR Calculator'!$C$24)*(1+3*ABS(MOD('VSWR Calculator'!$C$23/Calculator!$F$13/2,1)-0.5))))/'VSWR Calculator'!$C$25)+$C64)^2+(1500*ABS(SIN(2*PI()*MOD(Calculator!$B$36/Calculator!$F$13,1)))*IF(MOD(Calculator!$B$36/Calculator!$F$13,1)&lt;0.5,-1,1))^2)),2))</f>
        <v>—</v>
      </c>
      <c r="HD64" s="253" t="str">
        <f aca="false">IF(OR(Calculator!$E$14&lt;&gt;"YES",Calculator!$B$36&lt;Calculator!$G$14),"—",ROUND((1+SQRT(((50*POWER(80,POWER(COS(PI()*MOD(Calculator!$B$36/Calculator!$F$14,1)),2))+MIN(500,MAX(30,100*EXP(-0.3*'VSWR Calculator'!$C$24)*(1+3*ABS(MOD('VSWR Calculator'!$C$23/Calculator!$F$14/2,1)-0.5))))/'VSWR Calculator'!$C$25)-$C64)^2+(1500*ABS(SIN(2*PI()*MOD(Calculator!$B$36/Calculator!$F$14,1)))*IF(MOD(Calculator!$B$36/Calculator!$F$14,1)&lt;0.5,-1,1))^2)/SQRT(((50*POWER(80,POWER(COS(PI()*MOD(Calculator!$B$36/Calculator!$F$14,1)),2))+MIN(500,MAX(30,100*EXP(-0.3*'VSWR Calculator'!$C$24)*(1+3*ABS(MOD('VSWR Calculator'!$C$23/Calculator!$F$14/2,1)-0.5))))/'VSWR Calculator'!$C$25)+$C64)^2+(1500*ABS(SIN(2*PI()*MOD(Calculator!$B$36/Calculator!$F$14,1)))*IF(MOD(Calculator!$B$36/Calculator!$F$14,1)&lt;0.5,-1,1))^2))/(1-SQRT(((50*POWER(80,POWER(COS(PI()*MOD(Calculator!$B$36/Calculator!$F$14,1)),2))+MIN(500,MAX(30,100*EXP(-0.3*'VSWR Calculator'!$C$24)*(1+3*ABS(MOD('VSWR Calculator'!$C$23/Calculator!$F$14/2,1)-0.5))))/'VSWR Calculator'!$C$25)-$C64)^2+(1500*ABS(SIN(2*PI()*MOD(Calculator!$B$36/Calculator!$F$14,1)))*IF(MOD(Calculator!$B$36/Calculator!$F$14,1)&lt;0.5,-1,1))^2)/SQRT(((50*POWER(80,POWER(COS(PI()*MOD(Calculator!$B$36/Calculator!$F$14,1)),2))+MIN(500,MAX(30,100*EXP(-0.3*'VSWR Calculator'!$C$24)*(1+3*ABS(MOD('VSWR Calculator'!$C$23/Calculator!$F$14/2,1)-0.5))))/'VSWR Calculator'!$C$25)+$C64)^2+(1500*ABS(SIN(2*PI()*MOD(Calculator!$B$36/Calculator!$F$14,1)))*IF(MOD(Calculator!$B$36/Calculator!$F$14,1)&lt;0.5,-1,1))^2)),2))</f>
        <v>—</v>
      </c>
      <c r="HE64" s="253" t="n">
        <f aca="false">IF(OR(Calculator!$E$15&lt;&gt;"YES",Calculator!$B$36&lt;Calculator!$G$15),"—",ROUND((1+SQRT(((50*POWER(80,POWER(COS(PI()*MOD(Calculator!$B$36/Calculator!$F$15,1)),2))+MIN(500,MAX(30,100*EXP(-0.3*'VSWR Calculator'!$C$24)*(1+3*ABS(MOD('VSWR Calculator'!$C$23/Calculator!$F$15/2,1)-0.5))))/'VSWR Calculator'!$C$25)-$C64)^2+(1500*ABS(SIN(2*PI()*MOD(Calculator!$B$36/Calculator!$F$15,1)))*IF(MOD(Calculator!$B$36/Calculator!$F$15,1)&lt;0.5,-1,1))^2)/SQRT(((50*POWER(80,POWER(COS(PI()*MOD(Calculator!$B$36/Calculator!$F$15,1)),2))+MIN(500,MAX(30,100*EXP(-0.3*'VSWR Calculator'!$C$24)*(1+3*ABS(MOD('VSWR Calculator'!$C$23/Calculator!$F$15/2,1)-0.5))))/'VSWR Calculator'!$C$25)+$C64)^2+(1500*ABS(SIN(2*PI()*MOD(Calculator!$B$36/Calculator!$F$15,1)))*IF(MOD(Calculator!$B$36/Calculator!$F$15,1)&lt;0.5,-1,1))^2))/(1-SQRT(((50*POWER(80,POWER(COS(PI()*MOD(Calculator!$B$36/Calculator!$F$15,1)),2))+MIN(500,MAX(30,100*EXP(-0.3*'VSWR Calculator'!$C$24)*(1+3*ABS(MOD('VSWR Calculator'!$C$23/Calculator!$F$15/2,1)-0.5))))/'VSWR Calculator'!$C$25)-$C64)^2+(1500*ABS(SIN(2*PI()*MOD(Calculator!$B$36/Calculator!$F$15,1)))*IF(MOD(Calculator!$B$36/Calculator!$F$15,1)&lt;0.5,-1,1))^2)/SQRT(((50*POWER(80,POWER(COS(PI()*MOD(Calculator!$B$36/Calculator!$F$15,1)),2))+MIN(500,MAX(30,100*EXP(-0.3*'VSWR Calculator'!$C$24)*(1+3*ABS(MOD('VSWR Calculator'!$C$23/Calculator!$F$15/2,1)-0.5))))/'VSWR Calculator'!$C$25)+$C64)^2+(1500*ABS(SIN(2*PI()*MOD(Calculator!$B$36/Calculator!$F$15,1)))*IF(MOD(Calculator!$B$36/Calculator!$F$15,1)&lt;0.5,-1,1))^2)),2))</f>
        <v>13</v>
      </c>
      <c r="HF64" s="253" t="str">
        <f aca="false">IF(OR(Calculator!$E$16&lt;&gt;"YES",Calculator!$B$36&lt;Calculator!$G$16),"—",ROUND((1+SQRT(((50*POWER(80,POWER(COS(PI()*MOD(Calculator!$B$36/Calculator!$F$16,1)),2))+MIN(500,MAX(30,100*EXP(-0.3*'VSWR Calculator'!$C$24)*(1+3*ABS(MOD('VSWR Calculator'!$C$23/Calculator!$F$16/2,1)-0.5))))/'VSWR Calculator'!$C$25)-$C64)^2+(1500*ABS(SIN(2*PI()*MOD(Calculator!$B$36/Calculator!$F$16,1)))*IF(MOD(Calculator!$B$36/Calculator!$F$16,1)&lt;0.5,-1,1))^2)/SQRT(((50*POWER(80,POWER(COS(PI()*MOD(Calculator!$B$36/Calculator!$F$16,1)),2))+MIN(500,MAX(30,100*EXP(-0.3*'VSWR Calculator'!$C$24)*(1+3*ABS(MOD('VSWR Calculator'!$C$23/Calculator!$F$16/2,1)-0.5))))/'VSWR Calculator'!$C$25)+$C64)^2+(1500*ABS(SIN(2*PI()*MOD(Calculator!$B$36/Calculator!$F$16,1)))*IF(MOD(Calculator!$B$36/Calculator!$F$16,1)&lt;0.5,-1,1))^2))/(1-SQRT(((50*POWER(80,POWER(COS(PI()*MOD(Calculator!$B$36/Calculator!$F$16,1)),2))+MIN(500,MAX(30,100*EXP(-0.3*'VSWR Calculator'!$C$24)*(1+3*ABS(MOD('VSWR Calculator'!$C$23/Calculator!$F$16/2,1)-0.5))))/'VSWR Calculator'!$C$25)-$C64)^2+(1500*ABS(SIN(2*PI()*MOD(Calculator!$B$36/Calculator!$F$16,1)))*IF(MOD(Calculator!$B$36/Calculator!$F$16,1)&lt;0.5,-1,1))^2)/SQRT(((50*POWER(80,POWER(COS(PI()*MOD(Calculator!$B$36/Calculator!$F$16,1)),2))+MIN(500,MAX(30,100*EXP(-0.3*'VSWR Calculator'!$C$24)*(1+3*ABS(MOD('VSWR Calculator'!$C$23/Calculator!$F$16/2,1)-0.5))))/'VSWR Calculator'!$C$25)+$C64)^2+(1500*ABS(SIN(2*PI()*MOD(Calculator!$B$36/Calculator!$F$16,1)))*IF(MOD(Calculator!$B$36/Calculator!$F$16,1)&lt;0.5,-1,1))^2)),2))</f>
        <v>—</v>
      </c>
      <c r="HG64" s="253" t="n">
        <f aca="false">IF(OR(Calculator!$E$17&lt;&gt;"YES",Calculator!$B$36&lt;Calculator!$G$17),"—",ROUND((1+SQRT(((50*POWER(80,POWER(COS(PI()*MOD(Calculator!$B$36/Calculator!$F$17,1)),2))+MIN(500,MAX(30,100*EXP(-0.3*'VSWR Calculator'!$C$24)*(1+3*ABS(MOD('VSWR Calculator'!$C$23/Calculator!$F$17/2,1)-0.5))))/'VSWR Calculator'!$C$25)-$C64)^2+(1500*ABS(SIN(2*PI()*MOD(Calculator!$B$36/Calculator!$F$17,1)))*IF(MOD(Calculator!$B$36/Calculator!$F$17,1)&lt;0.5,-1,1))^2)/SQRT(((50*POWER(80,POWER(COS(PI()*MOD(Calculator!$B$36/Calculator!$F$17,1)),2))+MIN(500,MAX(30,100*EXP(-0.3*'VSWR Calculator'!$C$24)*(1+3*ABS(MOD('VSWR Calculator'!$C$23/Calculator!$F$17/2,1)-0.5))))/'VSWR Calculator'!$C$25)+$C64)^2+(1500*ABS(SIN(2*PI()*MOD(Calculator!$B$36/Calculator!$F$17,1)))*IF(MOD(Calculator!$B$36/Calculator!$F$17,1)&lt;0.5,-1,1))^2))/(1-SQRT(((50*POWER(80,POWER(COS(PI()*MOD(Calculator!$B$36/Calculator!$F$17,1)),2))+MIN(500,MAX(30,100*EXP(-0.3*'VSWR Calculator'!$C$24)*(1+3*ABS(MOD('VSWR Calculator'!$C$23/Calculator!$F$17/2,1)-0.5))))/'VSWR Calculator'!$C$25)-$C64)^2+(1500*ABS(SIN(2*PI()*MOD(Calculator!$B$36/Calculator!$F$17,1)))*IF(MOD(Calculator!$B$36/Calculator!$F$17,1)&lt;0.5,-1,1))^2)/SQRT(((50*POWER(80,POWER(COS(PI()*MOD(Calculator!$B$36/Calculator!$F$17,1)),2))+MIN(500,MAX(30,100*EXP(-0.3*'VSWR Calculator'!$C$24)*(1+3*ABS(MOD('VSWR Calculator'!$C$23/Calculator!$F$17/2,1)-0.5))))/'VSWR Calculator'!$C$25)+$C64)^2+(1500*ABS(SIN(2*PI()*MOD(Calculator!$B$36/Calculator!$F$17,1)))*IF(MOD(Calculator!$B$36/Calculator!$F$17,1)&lt;0.5,-1,1))^2)),2))</f>
        <v>15.59</v>
      </c>
      <c r="HH64" s="253" t="str">
        <f aca="false">IF(OR(Calculator!$E$18&lt;&gt;"YES",Calculator!$B$36&lt;Calculator!$G$18),"—",ROUND((1+SQRT(((50*POWER(80,POWER(COS(PI()*MOD(Calculator!$B$36/Calculator!$F$18,1)),2))+MIN(500,MAX(30,100*EXP(-0.3*'VSWR Calculator'!$C$24)*(1+3*ABS(MOD('VSWR Calculator'!$C$23/Calculator!$F$18/2,1)-0.5))))/'VSWR Calculator'!$C$25)-$C64)^2+(1500*ABS(SIN(2*PI()*MOD(Calculator!$B$36/Calculator!$F$18,1)))*IF(MOD(Calculator!$B$36/Calculator!$F$18,1)&lt;0.5,-1,1))^2)/SQRT(((50*POWER(80,POWER(COS(PI()*MOD(Calculator!$B$36/Calculator!$F$18,1)),2))+MIN(500,MAX(30,100*EXP(-0.3*'VSWR Calculator'!$C$24)*(1+3*ABS(MOD('VSWR Calculator'!$C$23/Calculator!$F$18/2,1)-0.5))))/'VSWR Calculator'!$C$25)+$C64)^2+(1500*ABS(SIN(2*PI()*MOD(Calculator!$B$36/Calculator!$F$18,1)))*IF(MOD(Calculator!$B$36/Calculator!$F$18,1)&lt;0.5,-1,1))^2))/(1-SQRT(((50*POWER(80,POWER(COS(PI()*MOD(Calculator!$B$36/Calculator!$F$18,1)),2))+MIN(500,MAX(30,100*EXP(-0.3*'VSWR Calculator'!$C$24)*(1+3*ABS(MOD('VSWR Calculator'!$C$23/Calculator!$F$18/2,1)-0.5))))/'VSWR Calculator'!$C$25)-$C64)^2+(1500*ABS(SIN(2*PI()*MOD(Calculator!$B$36/Calculator!$F$18,1)))*IF(MOD(Calculator!$B$36/Calculator!$F$18,1)&lt;0.5,-1,1))^2)/SQRT(((50*POWER(80,POWER(COS(PI()*MOD(Calculator!$B$36/Calculator!$F$18,1)),2))+MIN(500,MAX(30,100*EXP(-0.3*'VSWR Calculator'!$C$24)*(1+3*ABS(MOD('VSWR Calculator'!$C$23/Calculator!$F$18/2,1)-0.5))))/'VSWR Calculator'!$C$25)+$C64)^2+(1500*ABS(SIN(2*PI()*MOD(Calculator!$B$36/Calculator!$F$18,1)))*IF(MOD(Calculator!$B$36/Calculator!$F$18,1)&lt;0.5,-1,1))^2)),2))</f>
        <v>—</v>
      </c>
      <c r="HI64" s="253" t="str">
        <f aca="false">IF(OR(Calculator!$E$19&lt;&gt;"YES",Calculator!$B$36&lt;Calculator!$G$19),"—",ROUND((1+SQRT(((50*POWER(80,POWER(COS(PI()*MOD(Calculator!$B$36/Calculator!$F$19,1)),2))+MIN(500,MAX(30,100*EXP(-0.3*'VSWR Calculator'!$C$24)*(1+3*ABS(MOD('VSWR Calculator'!$C$23/Calculator!$F$19/2,1)-0.5))))/'VSWR Calculator'!$C$25)-$C64)^2+(1500*ABS(SIN(2*PI()*MOD(Calculator!$B$36/Calculator!$F$19,1)))*IF(MOD(Calculator!$B$36/Calculator!$F$19,1)&lt;0.5,-1,1))^2)/SQRT(((50*POWER(80,POWER(COS(PI()*MOD(Calculator!$B$36/Calculator!$F$19,1)),2))+MIN(500,MAX(30,100*EXP(-0.3*'VSWR Calculator'!$C$24)*(1+3*ABS(MOD('VSWR Calculator'!$C$23/Calculator!$F$19/2,1)-0.5))))/'VSWR Calculator'!$C$25)+$C64)^2+(1500*ABS(SIN(2*PI()*MOD(Calculator!$B$36/Calculator!$F$19,1)))*IF(MOD(Calculator!$B$36/Calculator!$F$19,1)&lt;0.5,-1,1))^2))/(1-SQRT(((50*POWER(80,POWER(COS(PI()*MOD(Calculator!$B$36/Calculator!$F$19,1)),2))+MIN(500,MAX(30,100*EXP(-0.3*'VSWR Calculator'!$C$24)*(1+3*ABS(MOD('VSWR Calculator'!$C$23/Calculator!$F$19/2,1)-0.5))))/'VSWR Calculator'!$C$25)-$C64)^2+(1500*ABS(SIN(2*PI()*MOD(Calculator!$B$36/Calculator!$F$19,1)))*IF(MOD(Calculator!$B$36/Calculator!$F$19,1)&lt;0.5,-1,1))^2)/SQRT(((50*POWER(80,POWER(COS(PI()*MOD(Calculator!$B$36/Calculator!$F$19,1)),2))+MIN(500,MAX(30,100*EXP(-0.3*'VSWR Calculator'!$C$24)*(1+3*ABS(MOD('VSWR Calculator'!$C$23/Calculator!$F$19/2,1)-0.5))))/'VSWR Calculator'!$C$25)+$C64)^2+(1500*ABS(SIN(2*PI()*MOD(Calculator!$B$36/Calculator!$F$19,1)))*IF(MOD(Calculator!$B$36/Calculator!$F$19,1)&lt;0.5,-1,1))^2)),2))</f>
        <v>—</v>
      </c>
      <c r="HJ64" s="253" t="str">
        <f aca="false">IF(OR(Calculator!$E$20&lt;&gt;"YES",Calculator!$B$36&lt;Calculator!$G$20),"—",ROUND((1+SQRT(((50*POWER(80,POWER(COS(PI()*MOD(Calculator!$B$36/Calculator!$F$20,1)),2))+MIN(500,MAX(30,100*EXP(-0.3*'VSWR Calculator'!$C$24)*(1+3*ABS(MOD('VSWR Calculator'!$C$23/Calculator!$F$20/2,1)-0.5))))/'VSWR Calculator'!$C$25)-$C64)^2+(1500*ABS(SIN(2*PI()*MOD(Calculator!$B$36/Calculator!$F$20,1)))*IF(MOD(Calculator!$B$36/Calculator!$F$20,1)&lt;0.5,-1,1))^2)/SQRT(((50*POWER(80,POWER(COS(PI()*MOD(Calculator!$B$36/Calculator!$F$20,1)),2))+MIN(500,MAX(30,100*EXP(-0.3*'VSWR Calculator'!$C$24)*(1+3*ABS(MOD('VSWR Calculator'!$C$23/Calculator!$F$20/2,1)-0.5))))/'VSWR Calculator'!$C$25)+$C64)^2+(1500*ABS(SIN(2*PI()*MOD(Calculator!$B$36/Calculator!$F$20,1)))*IF(MOD(Calculator!$B$36/Calculator!$F$20,1)&lt;0.5,-1,1))^2))/(1-SQRT(((50*POWER(80,POWER(COS(PI()*MOD(Calculator!$B$36/Calculator!$F$20,1)),2))+MIN(500,MAX(30,100*EXP(-0.3*'VSWR Calculator'!$C$24)*(1+3*ABS(MOD('VSWR Calculator'!$C$23/Calculator!$F$20/2,1)-0.5))))/'VSWR Calculator'!$C$25)-$C64)^2+(1500*ABS(SIN(2*PI()*MOD(Calculator!$B$36/Calculator!$F$20,1)))*IF(MOD(Calculator!$B$36/Calculator!$F$20,1)&lt;0.5,-1,1))^2)/SQRT(((50*POWER(80,POWER(COS(PI()*MOD(Calculator!$B$36/Calculator!$F$20,1)),2))+MIN(500,MAX(30,100*EXP(-0.3*'VSWR Calculator'!$C$24)*(1+3*ABS(MOD('VSWR Calculator'!$C$23/Calculator!$F$20/2,1)-0.5))))/'VSWR Calculator'!$C$25)+$C64)^2+(1500*ABS(SIN(2*PI()*MOD(Calculator!$B$36/Calculator!$F$20,1)))*IF(MOD(Calculator!$B$36/Calculator!$F$20,1)&lt;0.5,-1,1))^2)),2))</f>
        <v>—</v>
      </c>
      <c r="HK64" s="253" t="str">
        <f aca="false">IF(OR(Calculator!$E$21&lt;&gt;"YES",Calculator!$B$36&lt;Calculator!$G$21),"—",ROUND((1+SQRT(((50*POWER(80,POWER(COS(PI()*MOD(Calculator!$B$36/Calculator!$F$21,1)),2))+MIN(500,MAX(30,100*EXP(-0.3*'VSWR Calculator'!$C$24)*(1+3*ABS(MOD('VSWR Calculator'!$C$23/Calculator!$F$21/2,1)-0.5))))/'VSWR Calculator'!$C$25)-$C64)^2+(1500*ABS(SIN(2*PI()*MOD(Calculator!$B$36/Calculator!$F$21,1)))*IF(MOD(Calculator!$B$36/Calculator!$F$21,1)&lt;0.5,-1,1))^2)/SQRT(((50*POWER(80,POWER(COS(PI()*MOD(Calculator!$B$36/Calculator!$F$21,1)),2))+MIN(500,MAX(30,100*EXP(-0.3*'VSWR Calculator'!$C$24)*(1+3*ABS(MOD('VSWR Calculator'!$C$23/Calculator!$F$21/2,1)-0.5))))/'VSWR Calculator'!$C$25)+$C64)^2+(1500*ABS(SIN(2*PI()*MOD(Calculator!$B$36/Calculator!$F$21,1)))*IF(MOD(Calculator!$B$36/Calculator!$F$21,1)&lt;0.5,-1,1))^2))/(1-SQRT(((50*POWER(80,POWER(COS(PI()*MOD(Calculator!$B$36/Calculator!$F$21,1)),2))+MIN(500,MAX(30,100*EXP(-0.3*'VSWR Calculator'!$C$24)*(1+3*ABS(MOD('VSWR Calculator'!$C$23/Calculator!$F$21/2,1)-0.5))))/'VSWR Calculator'!$C$25)-$C64)^2+(1500*ABS(SIN(2*PI()*MOD(Calculator!$B$36/Calculator!$F$21,1)))*IF(MOD(Calculator!$B$36/Calculator!$F$21,1)&lt;0.5,-1,1))^2)/SQRT(((50*POWER(80,POWER(COS(PI()*MOD(Calculator!$B$36/Calculator!$F$21,1)),2))+MIN(500,MAX(30,100*EXP(-0.3*'VSWR Calculator'!$C$24)*(1+3*ABS(MOD('VSWR Calculator'!$C$23/Calculator!$F$21/2,1)-0.5))))/'VSWR Calculator'!$C$25)+$C64)^2+(1500*ABS(SIN(2*PI()*MOD(Calculator!$B$36/Calculator!$F$21,1)))*IF(MOD(Calculator!$B$36/Calculator!$F$21,1)&lt;0.5,-1,1))^2)),2))</f>
        <v>—</v>
      </c>
      <c r="HL64" s="253" t="str">
        <f aca="false">IF(OR(Calculator!$E$22&lt;&gt;"YES",Calculator!$B$36&lt;Calculator!$G$22),"—",ROUND((1+SQRT(((50*POWER(80,POWER(COS(PI()*MOD(Calculator!$B$36/Calculator!$F$22,1)),2))+MIN(500,MAX(30,100*EXP(-0.3*'VSWR Calculator'!$C$24)*(1+3*ABS(MOD('VSWR Calculator'!$C$23/Calculator!$F$22/2,1)-0.5))))/'VSWR Calculator'!$C$25)-$C64)^2+(1500*ABS(SIN(2*PI()*MOD(Calculator!$B$36/Calculator!$F$22,1)))*IF(MOD(Calculator!$B$36/Calculator!$F$22,1)&lt;0.5,-1,1))^2)/SQRT(((50*POWER(80,POWER(COS(PI()*MOD(Calculator!$B$36/Calculator!$F$22,1)),2))+MIN(500,MAX(30,100*EXP(-0.3*'VSWR Calculator'!$C$24)*(1+3*ABS(MOD('VSWR Calculator'!$C$23/Calculator!$F$22/2,1)-0.5))))/'VSWR Calculator'!$C$25)+$C64)^2+(1500*ABS(SIN(2*PI()*MOD(Calculator!$B$36/Calculator!$F$22,1)))*IF(MOD(Calculator!$B$36/Calculator!$F$22,1)&lt;0.5,-1,1))^2))/(1-SQRT(((50*POWER(80,POWER(COS(PI()*MOD(Calculator!$B$36/Calculator!$F$22,1)),2))+MIN(500,MAX(30,100*EXP(-0.3*'VSWR Calculator'!$C$24)*(1+3*ABS(MOD('VSWR Calculator'!$C$23/Calculator!$F$22/2,1)-0.5))))/'VSWR Calculator'!$C$25)-$C64)^2+(1500*ABS(SIN(2*PI()*MOD(Calculator!$B$36/Calculator!$F$22,1)))*IF(MOD(Calculator!$B$36/Calculator!$F$22,1)&lt;0.5,-1,1))^2)/SQRT(((50*POWER(80,POWER(COS(PI()*MOD(Calculator!$B$36/Calculator!$F$22,1)),2))+MIN(500,MAX(30,100*EXP(-0.3*'VSWR Calculator'!$C$24)*(1+3*ABS(MOD('VSWR Calculator'!$C$23/Calculator!$F$22/2,1)-0.5))))/'VSWR Calculator'!$C$25)+$C64)^2+(1500*ABS(SIN(2*PI()*MOD(Calculator!$B$36/Calculator!$F$22,1)))*IF(MOD(Calculator!$B$36/Calculator!$F$22,1)&lt;0.5,-1,1))^2)),2))</f>
        <v>—</v>
      </c>
      <c r="HM64" s="253" t="n">
        <f aca="false">IFERROR(ROUND((IF(ISNUMBER(HB64),HB64,0)+IF(ISNUMBER(HC64),HC64,0)+IF(ISNUMBER(HD64),HD64,0)+IF(ISNUMBER(HE64),HE64,0)+IF(ISNUMBER(HF64),HF64,0)+IF(ISNUMBER(HG64),HG64,0)+IF(ISNUMBER(HH64),HH64,0)+IF(ISNUMBER(HI64),HI64,0)+IF(ISNUMBER(HJ64),HJ64,0)+IF(ISNUMBER(HK64),HK64,0)+IF(ISNUMBER(HL64),HL64,0))/(IF(ISNUMBER(HB64),1,0)+IF(ISNUMBER(HC64),1,0)+IF(ISNUMBER(HD64),1,0)+IF(ISNUMBER(HE64),1,0)+IF(ISNUMBER(HF64),1,0)+IF(ISNUMBER(HG64),1,0)+IF(ISNUMBER(HH64),1,0)+IF(ISNUMBER(HI64),1,0)+IF(ISNUMBER(HJ64),1,0)+IF(ISNUMBER(HK64),1,0)+IF(ISNUMBER(HL64),1,0)),4),"")</f>
        <v>14.295</v>
      </c>
      <c r="HN64" s="253" t="str">
        <f aca="false">IF(OR(Calculator!$E$12&lt;&gt;"YES",Calculator!$B$37&lt;Calculator!$G$12),"—",ROUND((1+SQRT(((50*POWER(80,POWER(COS(PI()*MOD(Calculator!$B$37/Calculator!$F$12,1)),2))+MIN(500,MAX(30,100*EXP(-0.3*'VSWR Calculator'!$C$24)*(1+3*ABS(MOD('VSWR Calculator'!$C$23/Calculator!$F$12/2,1)-0.5))))/'VSWR Calculator'!$C$25)-$C64)^2+(1500*ABS(SIN(2*PI()*MOD(Calculator!$B$37/Calculator!$F$12,1)))*IF(MOD(Calculator!$B$37/Calculator!$F$12,1)&lt;0.5,-1,1))^2)/SQRT(((50*POWER(80,POWER(COS(PI()*MOD(Calculator!$B$37/Calculator!$F$12,1)),2))+MIN(500,MAX(30,100*EXP(-0.3*'VSWR Calculator'!$C$24)*(1+3*ABS(MOD('VSWR Calculator'!$C$23/Calculator!$F$12/2,1)-0.5))))/'VSWR Calculator'!$C$25)+$C64)^2+(1500*ABS(SIN(2*PI()*MOD(Calculator!$B$37/Calculator!$F$12,1)))*IF(MOD(Calculator!$B$37/Calculator!$F$12,1)&lt;0.5,-1,1))^2))/(1-SQRT(((50*POWER(80,POWER(COS(PI()*MOD(Calculator!$B$37/Calculator!$F$12,1)),2))+MIN(500,MAX(30,100*EXP(-0.3*'VSWR Calculator'!$C$24)*(1+3*ABS(MOD('VSWR Calculator'!$C$23/Calculator!$F$12/2,1)-0.5))))/'VSWR Calculator'!$C$25)-$C64)^2+(1500*ABS(SIN(2*PI()*MOD(Calculator!$B$37/Calculator!$F$12,1)))*IF(MOD(Calculator!$B$37/Calculator!$F$12,1)&lt;0.5,-1,1))^2)/SQRT(((50*POWER(80,POWER(COS(PI()*MOD(Calculator!$B$37/Calculator!$F$12,1)),2))+MIN(500,MAX(30,100*EXP(-0.3*'VSWR Calculator'!$C$24)*(1+3*ABS(MOD('VSWR Calculator'!$C$23/Calculator!$F$12/2,1)-0.5))))/'VSWR Calculator'!$C$25)+$C64)^2+(1500*ABS(SIN(2*PI()*MOD(Calculator!$B$37/Calculator!$F$12,1)))*IF(MOD(Calculator!$B$37/Calculator!$F$12,1)&lt;0.5,-1,1))^2)),2))</f>
        <v>—</v>
      </c>
      <c r="HO64" s="253" t="str">
        <f aca="false">IF(OR(Calculator!$E$13&lt;&gt;"YES",Calculator!$B$37&lt;Calculator!$G$13),"—",ROUND((1+SQRT(((50*POWER(80,POWER(COS(PI()*MOD(Calculator!$B$37/Calculator!$F$13,1)),2))+MIN(500,MAX(30,100*EXP(-0.3*'VSWR Calculator'!$C$24)*(1+3*ABS(MOD('VSWR Calculator'!$C$23/Calculator!$F$13/2,1)-0.5))))/'VSWR Calculator'!$C$25)-$C64)^2+(1500*ABS(SIN(2*PI()*MOD(Calculator!$B$37/Calculator!$F$13,1)))*IF(MOD(Calculator!$B$37/Calculator!$F$13,1)&lt;0.5,-1,1))^2)/SQRT(((50*POWER(80,POWER(COS(PI()*MOD(Calculator!$B$37/Calculator!$F$13,1)),2))+MIN(500,MAX(30,100*EXP(-0.3*'VSWR Calculator'!$C$24)*(1+3*ABS(MOD('VSWR Calculator'!$C$23/Calculator!$F$13/2,1)-0.5))))/'VSWR Calculator'!$C$25)+$C64)^2+(1500*ABS(SIN(2*PI()*MOD(Calculator!$B$37/Calculator!$F$13,1)))*IF(MOD(Calculator!$B$37/Calculator!$F$13,1)&lt;0.5,-1,1))^2))/(1-SQRT(((50*POWER(80,POWER(COS(PI()*MOD(Calculator!$B$37/Calculator!$F$13,1)),2))+MIN(500,MAX(30,100*EXP(-0.3*'VSWR Calculator'!$C$24)*(1+3*ABS(MOD('VSWR Calculator'!$C$23/Calculator!$F$13/2,1)-0.5))))/'VSWR Calculator'!$C$25)-$C64)^2+(1500*ABS(SIN(2*PI()*MOD(Calculator!$B$37/Calculator!$F$13,1)))*IF(MOD(Calculator!$B$37/Calculator!$F$13,1)&lt;0.5,-1,1))^2)/SQRT(((50*POWER(80,POWER(COS(PI()*MOD(Calculator!$B$37/Calculator!$F$13,1)),2))+MIN(500,MAX(30,100*EXP(-0.3*'VSWR Calculator'!$C$24)*(1+3*ABS(MOD('VSWR Calculator'!$C$23/Calculator!$F$13/2,1)-0.5))))/'VSWR Calculator'!$C$25)+$C64)^2+(1500*ABS(SIN(2*PI()*MOD(Calculator!$B$37/Calculator!$F$13,1)))*IF(MOD(Calculator!$B$37/Calculator!$F$13,1)&lt;0.5,-1,1))^2)),2))</f>
        <v>—</v>
      </c>
      <c r="HP64" s="253" t="str">
        <f aca="false">IF(OR(Calculator!$E$14&lt;&gt;"YES",Calculator!$B$37&lt;Calculator!$G$14),"—",ROUND((1+SQRT(((50*POWER(80,POWER(COS(PI()*MOD(Calculator!$B$37/Calculator!$F$14,1)),2))+MIN(500,MAX(30,100*EXP(-0.3*'VSWR Calculator'!$C$24)*(1+3*ABS(MOD('VSWR Calculator'!$C$23/Calculator!$F$14/2,1)-0.5))))/'VSWR Calculator'!$C$25)-$C64)^2+(1500*ABS(SIN(2*PI()*MOD(Calculator!$B$37/Calculator!$F$14,1)))*IF(MOD(Calculator!$B$37/Calculator!$F$14,1)&lt;0.5,-1,1))^2)/SQRT(((50*POWER(80,POWER(COS(PI()*MOD(Calculator!$B$37/Calculator!$F$14,1)),2))+MIN(500,MAX(30,100*EXP(-0.3*'VSWR Calculator'!$C$24)*(1+3*ABS(MOD('VSWR Calculator'!$C$23/Calculator!$F$14/2,1)-0.5))))/'VSWR Calculator'!$C$25)+$C64)^2+(1500*ABS(SIN(2*PI()*MOD(Calculator!$B$37/Calculator!$F$14,1)))*IF(MOD(Calculator!$B$37/Calculator!$F$14,1)&lt;0.5,-1,1))^2))/(1-SQRT(((50*POWER(80,POWER(COS(PI()*MOD(Calculator!$B$37/Calculator!$F$14,1)),2))+MIN(500,MAX(30,100*EXP(-0.3*'VSWR Calculator'!$C$24)*(1+3*ABS(MOD('VSWR Calculator'!$C$23/Calculator!$F$14/2,1)-0.5))))/'VSWR Calculator'!$C$25)-$C64)^2+(1500*ABS(SIN(2*PI()*MOD(Calculator!$B$37/Calculator!$F$14,1)))*IF(MOD(Calculator!$B$37/Calculator!$F$14,1)&lt;0.5,-1,1))^2)/SQRT(((50*POWER(80,POWER(COS(PI()*MOD(Calculator!$B$37/Calculator!$F$14,1)),2))+MIN(500,MAX(30,100*EXP(-0.3*'VSWR Calculator'!$C$24)*(1+3*ABS(MOD('VSWR Calculator'!$C$23/Calculator!$F$14/2,1)-0.5))))/'VSWR Calculator'!$C$25)+$C64)^2+(1500*ABS(SIN(2*PI()*MOD(Calculator!$B$37/Calculator!$F$14,1)))*IF(MOD(Calculator!$B$37/Calculator!$F$14,1)&lt;0.5,-1,1))^2)),2))</f>
        <v>—</v>
      </c>
      <c r="HQ64" s="253" t="n">
        <f aca="false">IF(OR(Calculator!$E$15&lt;&gt;"YES",Calculator!$B$37&lt;Calculator!$G$15),"—",ROUND((1+SQRT(((50*POWER(80,POWER(COS(PI()*MOD(Calculator!$B$37/Calculator!$F$15,1)),2))+MIN(500,MAX(30,100*EXP(-0.3*'VSWR Calculator'!$C$24)*(1+3*ABS(MOD('VSWR Calculator'!$C$23/Calculator!$F$15/2,1)-0.5))))/'VSWR Calculator'!$C$25)-$C64)^2+(1500*ABS(SIN(2*PI()*MOD(Calculator!$B$37/Calculator!$F$15,1)))*IF(MOD(Calculator!$B$37/Calculator!$F$15,1)&lt;0.5,-1,1))^2)/SQRT(((50*POWER(80,POWER(COS(PI()*MOD(Calculator!$B$37/Calculator!$F$15,1)),2))+MIN(500,MAX(30,100*EXP(-0.3*'VSWR Calculator'!$C$24)*(1+3*ABS(MOD('VSWR Calculator'!$C$23/Calculator!$F$15/2,1)-0.5))))/'VSWR Calculator'!$C$25)+$C64)^2+(1500*ABS(SIN(2*PI()*MOD(Calculator!$B$37/Calculator!$F$15,1)))*IF(MOD(Calculator!$B$37/Calculator!$F$15,1)&lt;0.5,-1,1))^2))/(1-SQRT(((50*POWER(80,POWER(COS(PI()*MOD(Calculator!$B$37/Calculator!$F$15,1)),2))+MIN(500,MAX(30,100*EXP(-0.3*'VSWR Calculator'!$C$24)*(1+3*ABS(MOD('VSWR Calculator'!$C$23/Calculator!$F$15/2,1)-0.5))))/'VSWR Calculator'!$C$25)-$C64)^2+(1500*ABS(SIN(2*PI()*MOD(Calculator!$B$37/Calculator!$F$15,1)))*IF(MOD(Calculator!$B$37/Calculator!$F$15,1)&lt;0.5,-1,1))^2)/SQRT(((50*POWER(80,POWER(COS(PI()*MOD(Calculator!$B$37/Calculator!$F$15,1)),2))+MIN(500,MAX(30,100*EXP(-0.3*'VSWR Calculator'!$C$24)*(1+3*ABS(MOD('VSWR Calculator'!$C$23/Calculator!$F$15/2,1)-0.5))))/'VSWR Calculator'!$C$25)+$C64)^2+(1500*ABS(SIN(2*PI()*MOD(Calculator!$B$37/Calculator!$F$15,1)))*IF(MOD(Calculator!$B$37/Calculator!$F$15,1)&lt;0.5,-1,1))^2)),2))</f>
        <v>2.36</v>
      </c>
      <c r="HR64" s="253" t="str">
        <f aca="false">IF(OR(Calculator!$E$16&lt;&gt;"YES",Calculator!$B$37&lt;Calculator!$G$16),"—",ROUND((1+SQRT(((50*POWER(80,POWER(COS(PI()*MOD(Calculator!$B$37/Calculator!$F$16,1)),2))+MIN(500,MAX(30,100*EXP(-0.3*'VSWR Calculator'!$C$24)*(1+3*ABS(MOD('VSWR Calculator'!$C$23/Calculator!$F$16/2,1)-0.5))))/'VSWR Calculator'!$C$25)-$C64)^2+(1500*ABS(SIN(2*PI()*MOD(Calculator!$B$37/Calculator!$F$16,1)))*IF(MOD(Calculator!$B$37/Calculator!$F$16,1)&lt;0.5,-1,1))^2)/SQRT(((50*POWER(80,POWER(COS(PI()*MOD(Calculator!$B$37/Calculator!$F$16,1)),2))+MIN(500,MAX(30,100*EXP(-0.3*'VSWR Calculator'!$C$24)*(1+3*ABS(MOD('VSWR Calculator'!$C$23/Calculator!$F$16/2,1)-0.5))))/'VSWR Calculator'!$C$25)+$C64)^2+(1500*ABS(SIN(2*PI()*MOD(Calculator!$B$37/Calculator!$F$16,1)))*IF(MOD(Calculator!$B$37/Calculator!$F$16,1)&lt;0.5,-1,1))^2))/(1-SQRT(((50*POWER(80,POWER(COS(PI()*MOD(Calculator!$B$37/Calculator!$F$16,1)),2))+MIN(500,MAX(30,100*EXP(-0.3*'VSWR Calculator'!$C$24)*(1+3*ABS(MOD('VSWR Calculator'!$C$23/Calculator!$F$16/2,1)-0.5))))/'VSWR Calculator'!$C$25)-$C64)^2+(1500*ABS(SIN(2*PI()*MOD(Calculator!$B$37/Calculator!$F$16,1)))*IF(MOD(Calculator!$B$37/Calculator!$F$16,1)&lt;0.5,-1,1))^2)/SQRT(((50*POWER(80,POWER(COS(PI()*MOD(Calculator!$B$37/Calculator!$F$16,1)),2))+MIN(500,MAX(30,100*EXP(-0.3*'VSWR Calculator'!$C$24)*(1+3*ABS(MOD('VSWR Calculator'!$C$23/Calculator!$F$16/2,1)-0.5))))/'VSWR Calculator'!$C$25)+$C64)^2+(1500*ABS(SIN(2*PI()*MOD(Calculator!$B$37/Calculator!$F$16,1)))*IF(MOD(Calculator!$B$37/Calculator!$F$16,1)&lt;0.5,-1,1))^2)),2))</f>
        <v>—</v>
      </c>
      <c r="HS64" s="253" t="n">
        <f aca="false">IF(OR(Calculator!$E$17&lt;&gt;"YES",Calculator!$B$37&lt;Calculator!$G$17),"—",ROUND((1+SQRT(((50*POWER(80,POWER(COS(PI()*MOD(Calculator!$B$37/Calculator!$F$17,1)),2))+MIN(500,MAX(30,100*EXP(-0.3*'VSWR Calculator'!$C$24)*(1+3*ABS(MOD('VSWR Calculator'!$C$23/Calculator!$F$17/2,1)-0.5))))/'VSWR Calculator'!$C$25)-$C64)^2+(1500*ABS(SIN(2*PI()*MOD(Calculator!$B$37/Calculator!$F$17,1)))*IF(MOD(Calculator!$B$37/Calculator!$F$17,1)&lt;0.5,-1,1))^2)/SQRT(((50*POWER(80,POWER(COS(PI()*MOD(Calculator!$B$37/Calculator!$F$17,1)),2))+MIN(500,MAX(30,100*EXP(-0.3*'VSWR Calculator'!$C$24)*(1+3*ABS(MOD('VSWR Calculator'!$C$23/Calculator!$F$17/2,1)-0.5))))/'VSWR Calculator'!$C$25)+$C64)^2+(1500*ABS(SIN(2*PI()*MOD(Calculator!$B$37/Calculator!$F$17,1)))*IF(MOD(Calculator!$B$37/Calculator!$F$17,1)&lt;0.5,-1,1))^2))/(1-SQRT(((50*POWER(80,POWER(COS(PI()*MOD(Calculator!$B$37/Calculator!$F$17,1)),2))+MIN(500,MAX(30,100*EXP(-0.3*'VSWR Calculator'!$C$24)*(1+3*ABS(MOD('VSWR Calculator'!$C$23/Calculator!$F$17/2,1)-0.5))))/'VSWR Calculator'!$C$25)-$C64)^2+(1500*ABS(SIN(2*PI()*MOD(Calculator!$B$37/Calculator!$F$17,1)))*IF(MOD(Calculator!$B$37/Calculator!$F$17,1)&lt;0.5,-1,1))^2)/SQRT(((50*POWER(80,POWER(COS(PI()*MOD(Calculator!$B$37/Calculator!$F$17,1)),2))+MIN(500,MAX(30,100*EXP(-0.3*'VSWR Calculator'!$C$24)*(1+3*ABS(MOD('VSWR Calculator'!$C$23/Calculator!$F$17/2,1)-0.5))))/'VSWR Calculator'!$C$25)+$C64)^2+(1500*ABS(SIN(2*PI()*MOD(Calculator!$B$37/Calculator!$F$17,1)))*IF(MOD(Calculator!$B$37/Calculator!$F$17,1)&lt;0.5,-1,1))^2)),2))</f>
        <v>12.02</v>
      </c>
      <c r="HT64" s="253" t="str">
        <f aca="false">IF(OR(Calculator!$E$18&lt;&gt;"YES",Calculator!$B$37&lt;Calculator!$G$18),"—",ROUND((1+SQRT(((50*POWER(80,POWER(COS(PI()*MOD(Calculator!$B$37/Calculator!$F$18,1)),2))+MIN(500,MAX(30,100*EXP(-0.3*'VSWR Calculator'!$C$24)*(1+3*ABS(MOD('VSWR Calculator'!$C$23/Calculator!$F$18/2,1)-0.5))))/'VSWR Calculator'!$C$25)-$C64)^2+(1500*ABS(SIN(2*PI()*MOD(Calculator!$B$37/Calculator!$F$18,1)))*IF(MOD(Calculator!$B$37/Calculator!$F$18,1)&lt;0.5,-1,1))^2)/SQRT(((50*POWER(80,POWER(COS(PI()*MOD(Calculator!$B$37/Calculator!$F$18,1)),2))+MIN(500,MAX(30,100*EXP(-0.3*'VSWR Calculator'!$C$24)*(1+3*ABS(MOD('VSWR Calculator'!$C$23/Calculator!$F$18/2,1)-0.5))))/'VSWR Calculator'!$C$25)+$C64)^2+(1500*ABS(SIN(2*PI()*MOD(Calculator!$B$37/Calculator!$F$18,1)))*IF(MOD(Calculator!$B$37/Calculator!$F$18,1)&lt;0.5,-1,1))^2))/(1-SQRT(((50*POWER(80,POWER(COS(PI()*MOD(Calculator!$B$37/Calculator!$F$18,1)),2))+MIN(500,MAX(30,100*EXP(-0.3*'VSWR Calculator'!$C$24)*(1+3*ABS(MOD('VSWR Calculator'!$C$23/Calculator!$F$18/2,1)-0.5))))/'VSWR Calculator'!$C$25)-$C64)^2+(1500*ABS(SIN(2*PI()*MOD(Calculator!$B$37/Calculator!$F$18,1)))*IF(MOD(Calculator!$B$37/Calculator!$F$18,1)&lt;0.5,-1,1))^2)/SQRT(((50*POWER(80,POWER(COS(PI()*MOD(Calculator!$B$37/Calculator!$F$18,1)),2))+MIN(500,MAX(30,100*EXP(-0.3*'VSWR Calculator'!$C$24)*(1+3*ABS(MOD('VSWR Calculator'!$C$23/Calculator!$F$18/2,1)-0.5))))/'VSWR Calculator'!$C$25)+$C64)^2+(1500*ABS(SIN(2*PI()*MOD(Calculator!$B$37/Calculator!$F$18,1)))*IF(MOD(Calculator!$B$37/Calculator!$F$18,1)&lt;0.5,-1,1))^2)),2))</f>
        <v>—</v>
      </c>
      <c r="HU64" s="253" t="str">
        <f aca="false">IF(OR(Calculator!$E$19&lt;&gt;"YES",Calculator!$B$37&lt;Calculator!$G$19),"—",ROUND((1+SQRT(((50*POWER(80,POWER(COS(PI()*MOD(Calculator!$B$37/Calculator!$F$19,1)),2))+MIN(500,MAX(30,100*EXP(-0.3*'VSWR Calculator'!$C$24)*(1+3*ABS(MOD('VSWR Calculator'!$C$23/Calculator!$F$19/2,1)-0.5))))/'VSWR Calculator'!$C$25)-$C64)^2+(1500*ABS(SIN(2*PI()*MOD(Calculator!$B$37/Calculator!$F$19,1)))*IF(MOD(Calculator!$B$37/Calculator!$F$19,1)&lt;0.5,-1,1))^2)/SQRT(((50*POWER(80,POWER(COS(PI()*MOD(Calculator!$B$37/Calculator!$F$19,1)),2))+MIN(500,MAX(30,100*EXP(-0.3*'VSWR Calculator'!$C$24)*(1+3*ABS(MOD('VSWR Calculator'!$C$23/Calculator!$F$19/2,1)-0.5))))/'VSWR Calculator'!$C$25)+$C64)^2+(1500*ABS(SIN(2*PI()*MOD(Calculator!$B$37/Calculator!$F$19,1)))*IF(MOD(Calculator!$B$37/Calculator!$F$19,1)&lt;0.5,-1,1))^2))/(1-SQRT(((50*POWER(80,POWER(COS(PI()*MOD(Calculator!$B$37/Calculator!$F$19,1)),2))+MIN(500,MAX(30,100*EXP(-0.3*'VSWR Calculator'!$C$24)*(1+3*ABS(MOD('VSWR Calculator'!$C$23/Calculator!$F$19/2,1)-0.5))))/'VSWR Calculator'!$C$25)-$C64)^2+(1500*ABS(SIN(2*PI()*MOD(Calculator!$B$37/Calculator!$F$19,1)))*IF(MOD(Calculator!$B$37/Calculator!$F$19,1)&lt;0.5,-1,1))^2)/SQRT(((50*POWER(80,POWER(COS(PI()*MOD(Calculator!$B$37/Calculator!$F$19,1)),2))+MIN(500,MAX(30,100*EXP(-0.3*'VSWR Calculator'!$C$24)*(1+3*ABS(MOD('VSWR Calculator'!$C$23/Calculator!$F$19/2,1)-0.5))))/'VSWR Calculator'!$C$25)+$C64)^2+(1500*ABS(SIN(2*PI()*MOD(Calculator!$B$37/Calculator!$F$19,1)))*IF(MOD(Calculator!$B$37/Calculator!$F$19,1)&lt;0.5,-1,1))^2)),2))</f>
        <v>—</v>
      </c>
      <c r="HV64" s="253" t="str">
        <f aca="false">IF(OR(Calculator!$E$20&lt;&gt;"YES",Calculator!$B$37&lt;Calculator!$G$20),"—",ROUND((1+SQRT(((50*POWER(80,POWER(COS(PI()*MOD(Calculator!$B$37/Calculator!$F$20,1)),2))+MIN(500,MAX(30,100*EXP(-0.3*'VSWR Calculator'!$C$24)*(1+3*ABS(MOD('VSWR Calculator'!$C$23/Calculator!$F$20/2,1)-0.5))))/'VSWR Calculator'!$C$25)-$C64)^2+(1500*ABS(SIN(2*PI()*MOD(Calculator!$B$37/Calculator!$F$20,1)))*IF(MOD(Calculator!$B$37/Calculator!$F$20,1)&lt;0.5,-1,1))^2)/SQRT(((50*POWER(80,POWER(COS(PI()*MOD(Calculator!$B$37/Calculator!$F$20,1)),2))+MIN(500,MAX(30,100*EXP(-0.3*'VSWR Calculator'!$C$24)*(1+3*ABS(MOD('VSWR Calculator'!$C$23/Calculator!$F$20/2,1)-0.5))))/'VSWR Calculator'!$C$25)+$C64)^2+(1500*ABS(SIN(2*PI()*MOD(Calculator!$B$37/Calculator!$F$20,1)))*IF(MOD(Calculator!$B$37/Calculator!$F$20,1)&lt;0.5,-1,1))^2))/(1-SQRT(((50*POWER(80,POWER(COS(PI()*MOD(Calculator!$B$37/Calculator!$F$20,1)),2))+MIN(500,MAX(30,100*EXP(-0.3*'VSWR Calculator'!$C$24)*(1+3*ABS(MOD('VSWR Calculator'!$C$23/Calculator!$F$20/2,1)-0.5))))/'VSWR Calculator'!$C$25)-$C64)^2+(1500*ABS(SIN(2*PI()*MOD(Calculator!$B$37/Calculator!$F$20,1)))*IF(MOD(Calculator!$B$37/Calculator!$F$20,1)&lt;0.5,-1,1))^2)/SQRT(((50*POWER(80,POWER(COS(PI()*MOD(Calculator!$B$37/Calculator!$F$20,1)),2))+MIN(500,MAX(30,100*EXP(-0.3*'VSWR Calculator'!$C$24)*(1+3*ABS(MOD('VSWR Calculator'!$C$23/Calculator!$F$20/2,1)-0.5))))/'VSWR Calculator'!$C$25)+$C64)^2+(1500*ABS(SIN(2*PI()*MOD(Calculator!$B$37/Calculator!$F$20,1)))*IF(MOD(Calculator!$B$37/Calculator!$F$20,1)&lt;0.5,-1,1))^2)),2))</f>
        <v>—</v>
      </c>
      <c r="HW64" s="253" t="str">
        <f aca="false">IF(OR(Calculator!$E$21&lt;&gt;"YES",Calculator!$B$37&lt;Calculator!$G$21),"—",ROUND((1+SQRT(((50*POWER(80,POWER(COS(PI()*MOD(Calculator!$B$37/Calculator!$F$21,1)),2))+MIN(500,MAX(30,100*EXP(-0.3*'VSWR Calculator'!$C$24)*(1+3*ABS(MOD('VSWR Calculator'!$C$23/Calculator!$F$21/2,1)-0.5))))/'VSWR Calculator'!$C$25)-$C64)^2+(1500*ABS(SIN(2*PI()*MOD(Calculator!$B$37/Calculator!$F$21,1)))*IF(MOD(Calculator!$B$37/Calculator!$F$21,1)&lt;0.5,-1,1))^2)/SQRT(((50*POWER(80,POWER(COS(PI()*MOD(Calculator!$B$37/Calculator!$F$21,1)),2))+MIN(500,MAX(30,100*EXP(-0.3*'VSWR Calculator'!$C$24)*(1+3*ABS(MOD('VSWR Calculator'!$C$23/Calculator!$F$21/2,1)-0.5))))/'VSWR Calculator'!$C$25)+$C64)^2+(1500*ABS(SIN(2*PI()*MOD(Calculator!$B$37/Calculator!$F$21,1)))*IF(MOD(Calculator!$B$37/Calculator!$F$21,1)&lt;0.5,-1,1))^2))/(1-SQRT(((50*POWER(80,POWER(COS(PI()*MOD(Calculator!$B$37/Calculator!$F$21,1)),2))+MIN(500,MAX(30,100*EXP(-0.3*'VSWR Calculator'!$C$24)*(1+3*ABS(MOD('VSWR Calculator'!$C$23/Calculator!$F$21/2,1)-0.5))))/'VSWR Calculator'!$C$25)-$C64)^2+(1500*ABS(SIN(2*PI()*MOD(Calculator!$B$37/Calculator!$F$21,1)))*IF(MOD(Calculator!$B$37/Calculator!$F$21,1)&lt;0.5,-1,1))^2)/SQRT(((50*POWER(80,POWER(COS(PI()*MOD(Calculator!$B$37/Calculator!$F$21,1)),2))+MIN(500,MAX(30,100*EXP(-0.3*'VSWR Calculator'!$C$24)*(1+3*ABS(MOD('VSWR Calculator'!$C$23/Calculator!$F$21/2,1)-0.5))))/'VSWR Calculator'!$C$25)+$C64)^2+(1500*ABS(SIN(2*PI()*MOD(Calculator!$B$37/Calculator!$F$21,1)))*IF(MOD(Calculator!$B$37/Calculator!$F$21,1)&lt;0.5,-1,1))^2)),2))</f>
        <v>—</v>
      </c>
      <c r="HX64" s="253" t="str">
        <f aca="false">IF(OR(Calculator!$E$22&lt;&gt;"YES",Calculator!$B$37&lt;Calculator!$G$22),"—",ROUND((1+SQRT(((50*POWER(80,POWER(COS(PI()*MOD(Calculator!$B$37/Calculator!$F$22,1)),2))+MIN(500,MAX(30,100*EXP(-0.3*'VSWR Calculator'!$C$24)*(1+3*ABS(MOD('VSWR Calculator'!$C$23/Calculator!$F$22/2,1)-0.5))))/'VSWR Calculator'!$C$25)-$C64)^2+(1500*ABS(SIN(2*PI()*MOD(Calculator!$B$37/Calculator!$F$22,1)))*IF(MOD(Calculator!$B$37/Calculator!$F$22,1)&lt;0.5,-1,1))^2)/SQRT(((50*POWER(80,POWER(COS(PI()*MOD(Calculator!$B$37/Calculator!$F$22,1)),2))+MIN(500,MAX(30,100*EXP(-0.3*'VSWR Calculator'!$C$24)*(1+3*ABS(MOD('VSWR Calculator'!$C$23/Calculator!$F$22/2,1)-0.5))))/'VSWR Calculator'!$C$25)+$C64)^2+(1500*ABS(SIN(2*PI()*MOD(Calculator!$B$37/Calculator!$F$22,1)))*IF(MOD(Calculator!$B$37/Calculator!$F$22,1)&lt;0.5,-1,1))^2))/(1-SQRT(((50*POWER(80,POWER(COS(PI()*MOD(Calculator!$B$37/Calculator!$F$22,1)),2))+MIN(500,MAX(30,100*EXP(-0.3*'VSWR Calculator'!$C$24)*(1+3*ABS(MOD('VSWR Calculator'!$C$23/Calculator!$F$22/2,1)-0.5))))/'VSWR Calculator'!$C$25)-$C64)^2+(1500*ABS(SIN(2*PI()*MOD(Calculator!$B$37/Calculator!$F$22,1)))*IF(MOD(Calculator!$B$37/Calculator!$F$22,1)&lt;0.5,-1,1))^2)/SQRT(((50*POWER(80,POWER(COS(PI()*MOD(Calculator!$B$37/Calculator!$F$22,1)),2))+MIN(500,MAX(30,100*EXP(-0.3*'VSWR Calculator'!$C$24)*(1+3*ABS(MOD('VSWR Calculator'!$C$23/Calculator!$F$22/2,1)-0.5))))/'VSWR Calculator'!$C$25)+$C64)^2+(1500*ABS(SIN(2*PI()*MOD(Calculator!$B$37/Calculator!$F$22,1)))*IF(MOD(Calculator!$B$37/Calculator!$F$22,1)&lt;0.5,-1,1))^2)),2))</f>
        <v>—</v>
      </c>
      <c r="HY64" s="253" t="n">
        <f aca="false">IFERROR(ROUND((IF(ISNUMBER(HN64),HN64,0)+IF(ISNUMBER(HO64),HO64,0)+IF(ISNUMBER(HP64),HP64,0)+IF(ISNUMBER(HQ64),HQ64,0)+IF(ISNUMBER(HR64),HR64,0)+IF(ISNUMBER(HS64),HS64,0)+IF(ISNUMBER(HT64),HT64,0)+IF(ISNUMBER(HU64),HU64,0)+IF(ISNUMBER(HV64),HV64,0)+IF(ISNUMBER(HW64),HW64,0)+IF(ISNUMBER(HX64),HX64,0))/(IF(ISNUMBER(HN64),1,0)+IF(ISNUMBER(HO64),1,0)+IF(ISNUMBER(HP64),1,0)+IF(ISNUMBER(HQ64),1,0)+IF(ISNUMBER(HR64),1,0)+IF(ISNUMBER(HS64),1,0)+IF(ISNUMBER(HT64),1,0)+IF(ISNUMBER(HU64),1,0)+IF(ISNUMBER(HV64),1,0)+IF(ISNUMBER(HW64),1,0)+IF(ISNUMBER(HX64),1,0)),4),"")</f>
        <v>7.19</v>
      </c>
      <c r="HZ64" s="253" t="str">
        <f aca="false">IF(OR(Calculator!$E$12&lt;&gt;"YES",Calculator!$B$38&lt;Calculator!$G$12),"—",ROUND((1+SQRT(((50*POWER(80,POWER(COS(PI()*MOD(Calculator!$B$38/Calculator!$F$12,1)),2))+MIN(500,MAX(30,100*EXP(-0.3*'VSWR Calculator'!$C$24)*(1+3*ABS(MOD('VSWR Calculator'!$C$23/Calculator!$F$12/2,1)-0.5))))/'VSWR Calculator'!$C$25)-$C64)^2+(1500*ABS(SIN(2*PI()*MOD(Calculator!$B$38/Calculator!$F$12,1)))*IF(MOD(Calculator!$B$38/Calculator!$F$12,1)&lt;0.5,-1,1))^2)/SQRT(((50*POWER(80,POWER(COS(PI()*MOD(Calculator!$B$38/Calculator!$F$12,1)),2))+MIN(500,MAX(30,100*EXP(-0.3*'VSWR Calculator'!$C$24)*(1+3*ABS(MOD('VSWR Calculator'!$C$23/Calculator!$F$12/2,1)-0.5))))/'VSWR Calculator'!$C$25)+$C64)^2+(1500*ABS(SIN(2*PI()*MOD(Calculator!$B$38/Calculator!$F$12,1)))*IF(MOD(Calculator!$B$38/Calculator!$F$12,1)&lt;0.5,-1,1))^2))/(1-SQRT(((50*POWER(80,POWER(COS(PI()*MOD(Calculator!$B$38/Calculator!$F$12,1)),2))+MIN(500,MAX(30,100*EXP(-0.3*'VSWR Calculator'!$C$24)*(1+3*ABS(MOD('VSWR Calculator'!$C$23/Calculator!$F$12/2,1)-0.5))))/'VSWR Calculator'!$C$25)-$C64)^2+(1500*ABS(SIN(2*PI()*MOD(Calculator!$B$38/Calculator!$F$12,1)))*IF(MOD(Calculator!$B$38/Calculator!$F$12,1)&lt;0.5,-1,1))^2)/SQRT(((50*POWER(80,POWER(COS(PI()*MOD(Calculator!$B$38/Calculator!$F$12,1)),2))+MIN(500,MAX(30,100*EXP(-0.3*'VSWR Calculator'!$C$24)*(1+3*ABS(MOD('VSWR Calculator'!$C$23/Calculator!$F$12/2,1)-0.5))))/'VSWR Calculator'!$C$25)+$C64)^2+(1500*ABS(SIN(2*PI()*MOD(Calculator!$B$38/Calculator!$F$12,1)))*IF(MOD(Calculator!$B$38/Calculator!$F$12,1)&lt;0.5,-1,1))^2)),2))</f>
        <v>—</v>
      </c>
      <c r="IA64" s="253" t="str">
        <f aca="false">IF(OR(Calculator!$E$13&lt;&gt;"YES",Calculator!$B$38&lt;Calculator!$G$13),"—",ROUND((1+SQRT(((50*POWER(80,POWER(COS(PI()*MOD(Calculator!$B$38/Calculator!$F$13,1)),2))+MIN(500,MAX(30,100*EXP(-0.3*'VSWR Calculator'!$C$24)*(1+3*ABS(MOD('VSWR Calculator'!$C$23/Calculator!$F$13/2,1)-0.5))))/'VSWR Calculator'!$C$25)-$C64)^2+(1500*ABS(SIN(2*PI()*MOD(Calculator!$B$38/Calculator!$F$13,1)))*IF(MOD(Calculator!$B$38/Calculator!$F$13,1)&lt;0.5,-1,1))^2)/SQRT(((50*POWER(80,POWER(COS(PI()*MOD(Calculator!$B$38/Calculator!$F$13,1)),2))+MIN(500,MAX(30,100*EXP(-0.3*'VSWR Calculator'!$C$24)*(1+3*ABS(MOD('VSWR Calculator'!$C$23/Calculator!$F$13/2,1)-0.5))))/'VSWR Calculator'!$C$25)+$C64)^2+(1500*ABS(SIN(2*PI()*MOD(Calculator!$B$38/Calculator!$F$13,1)))*IF(MOD(Calculator!$B$38/Calculator!$F$13,1)&lt;0.5,-1,1))^2))/(1-SQRT(((50*POWER(80,POWER(COS(PI()*MOD(Calculator!$B$38/Calculator!$F$13,1)),2))+MIN(500,MAX(30,100*EXP(-0.3*'VSWR Calculator'!$C$24)*(1+3*ABS(MOD('VSWR Calculator'!$C$23/Calculator!$F$13/2,1)-0.5))))/'VSWR Calculator'!$C$25)-$C64)^2+(1500*ABS(SIN(2*PI()*MOD(Calculator!$B$38/Calculator!$F$13,1)))*IF(MOD(Calculator!$B$38/Calculator!$F$13,1)&lt;0.5,-1,1))^2)/SQRT(((50*POWER(80,POWER(COS(PI()*MOD(Calculator!$B$38/Calculator!$F$13,1)),2))+MIN(500,MAX(30,100*EXP(-0.3*'VSWR Calculator'!$C$24)*(1+3*ABS(MOD('VSWR Calculator'!$C$23/Calculator!$F$13/2,1)-0.5))))/'VSWR Calculator'!$C$25)+$C64)^2+(1500*ABS(SIN(2*PI()*MOD(Calculator!$B$38/Calculator!$F$13,1)))*IF(MOD(Calculator!$B$38/Calculator!$F$13,1)&lt;0.5,-1,1))^2)),2))</f>
        <v>—</v>
      </c>
      <c r="IB64" s="253" t="str">
        <f aca="false">IF(OR(Calculator!$E$14&lt;&gt;"YES",Calculator!$B$38&lt;Calculator!$G$14),"—",ROUND((1+SQRT(((50*POWER(80,POWER(COS(PI()*MOD(Calculator!$B$38/Calculator!$F$14,1)),2))+MIN(500,MAX(30,100*EXP(-0.3*'VSWR Calculator'!$C$24)*(1+3*ABS(MOD('VSWR Calculator'!$C$23/Calculator!$F$14/2,1)-0.5))))/'VSWR Calculator'!$C$25)-$C64)^2+(1500*ABS(SIN(2*PI()*MOD(Calculator!$B$38/Calculator!$F$14,1)))*IF(MOD(Calculator!$B$38/Calculator!$F$14,1)&lt;0.5,-1,1))^2)/SQRT(((50*POWER(80,POWER(COS(PI()*MOD(Calculator!$B$38/Calculator!$F$14,1)),2))+MIN(500,MAX(30,100*EXP(-0.3*'VSWR Calculator'!$C$24)*(1+3*ABS(MOD('VSWR Calculator'!$C$23/Calculator!$F$14/2,1)-0.5))))/'VSWR Calculator'!$C$25)+$C64)^2+(1500*ABS(SIN(2*PI()*MOD(Calculator!$B$38/Calculator!$F$14,1)))*IF(MOD(Calculator!$B$38/Calculator!$F$14,1)&lt;0.5,-1,1))^2))/(1-SQRT(((50*POWER(80,POWER(COS(PI()*MOD(Calculator!$B$38/Calculator!$F$14,1)),2))+MIN(500,MAX(30,100*EXP(-0.3*'VSWR Calculator'!$C$24)*(1+3*ABS(MOD('VSWR Calculator'!$C$23/Calculator!$F$14/2,1)-0.5))))/'VSWR Calculator'!$C$25)-$C64)^2+(1500*ABS(SIN(2*PI()*MOD(Calculator!$B$38/Calculator!$F$14,1)))*IF(MOD(Calculator!$B$38/Calculator!$F$14,1)&lt;0.5,-1,1))^2)/SQRT(((50*POWER(80,POWER(COS(PI()*MOD(Calculator!$B$38/Calculator!$F$14,1)),2))+MIN(500,MAX(30,100*EXP(-0.3*'VSWR Calculator'!$C$24)*(1+3*ABS(MOD('VSWR Calculator'!$C$23/Calculator!$F$14/2,1)-0.5))))/'VSWR Calculator'!$C$25)+$C64)^2+(1500*ABS(SIN(2*PI()*MOD(Calculator!$B$38/Calculator!$F$14,1)))*IF(MOD(Calculator!$B$38/Calculator!$F$14,1)&lt;0.5,-1,1))^2)),2))</f>
        <v>—</v>
      </c>
      <c r="IC64" s="253" t="n">
        <f aca="false">IF(OR(Calculator!$E$15&lt;&gt;"YES",Calculator!$B$38&lt;Calculator!$G$15),"—",ROUND((1+SQRT(((50*POWER(80,POWER(COS(PI()*MOD(Calculator!$B$38/Calculator!$F$15,1)),2))+MIN(500,MAX(30,100*EXP(-0.3*'VSWR Calculator'!$C$24)*(1+3*ABS(MOD('VSWR Calculator'!$C$23/Calculator!$F$15/2,1)-0.5))))/'VSWR Calculator'!$C$25)-$C64)^2+(1500*ABS(SIN(2*PI()*MOD(Calculator!$B$38/Calculator!$F$15,1)))*IF(MOD(Calculator!$B$38/Calculator!$F$15,1)&lt;0.5,-1,1))^2)/SQRT(((50*POWER(80,POWER(COS(PI()*MOD(Calculator!$B$38/Calculator!$F$15,1)),2))+MIN(500,MAX(30,100*EXP(-0.3*'VSWR Calculator'!$C$24)*(1+3*ABS(MOD('VSWR Calculator'!$C$23/Calculator!$F$15/2,1)-0.5))))/'VSWR Calculator'!$C$25)+$C64)^2+(1500*ABS(SIN(2*PI()*MOD(Calculator!$B$38/Calculator!$F$15,1)))*IF(MOD(Calculator!$B$38/Calculator!$F$15,1)&lt;0.5,-1,1))^2))/(1-SQRT(((50*POWER(80,POWER(COS(PI()*MOD(Calculator!$B$38/Calculator!$F$15,1)),2))+MIN(500,MAX(30,100*EXP(-0.3*'VSWR Calculator'!$C$24)*(1+3*ABS(MOD('VSWR Calculator'!$C$23/Calculator!$F$15/2,1)-0.5))))/'VSWR Calculator'!$C$25)-$C64)^2+(1500*ABS(SIN(2*PI()*MOD(Calculator!$B$38/Calculator!$F$15,1)))*IF(MOD(Calculator!$B$38/Calculator!$F$15,1)&lt;0.5,-1,1))^2)/SQRT(((50*POWER(80,POWER(COS(PI()*MOD(Calculator!$B$38/Calculator!$F$15,1)),2))+MIN(500,MAX(30,100*EXP(-0.3*'VSWR Calculator'!$C$24)*(1+3*ABS(MOD('VSWR Calculator'!$C$23/Calculator!$F$15/2,1)-0.5))))/'VSWR Calculator'!$C$25)+$C64)^2+(1500*ABS(SIN(2*PI()*MOD(Calculator!$B$38/Calculator!$F$15,1)))*IF(MOD(Calculator!$B$38/Calculator!$F$15,1)&lt;0.5,-1,1))^2)),2))</f>
        <v>2.23</v>
      </c>
      <c r="ID64" s="253" t="str">
        <f aca="false">IF(OR(Calculator!$E$16&lt;&gt;"YES",Calculator!$B$38&lt;Calculator!$G$16),"—",ROUND((1+SQRT(((50*POWER(80,POWER(COS(PI()*MOD(Calculator!$B$38/Calculator!$F$16,1)),2))+MIN(500,MAX(30,100*EXP(-0.3*'VSWR Calculator'!$C$24)*(1+3*ABS(MOD('VSWR Calculator'!$C$23/Calculator!$F$16/2,1)-0.5))))/'VSWR Calculator'!$C$25)-$C64)^2+(1500*ABS(SIN(2*PI()*MOD(Calculator!$B$38/Calculator!$F$16,1)))*IF(MOD(Calculator!$B$38/Calculator!$F$16,1)&lt;0.5,-1,1))^2)/SQRT(((50*POWER(80,POWER(COS(PI()*MOD(Calculator!$B$38/Calculator!$F$16,1)),2))+MIN(500,MAX(30,100*EXP(-0.3*'VSWR Calculator'!$C$24)*(1+3*ABS(MOD('VSWR Calculator'!$C$23/Calculator!$F$16/2,1)-0.5))))/'VSWR Calculator'!$C$25)+$C64)^2+(1500*ABS(SIN(2*PI()*MOD(Calculator!$B$38/Calculator!$F$16,1)))*IF(MOD(Calculator!$B$38/Calculator!$F$16,1)&lt;0.5,-1,1))^2))/(1-SQRT(((50*POWER(80,POWER(COS(PI()*MOD(Calculator!$B$38/Calculator!$F$16,1)),2))+MIN(500,MAX(30,100*EXP(-0.3*'VSWR Calculator'!$C$24)*(1+3*ABS(MOD('VSWR Calculator'!$C$23/Calculator!$F$16/2,1)-0.5))))/'VSWR Calculator'!$C$25)-$C64)^2+(1500*ABS(SIN(2*PI()*MOD(Calculator!$B$38/Calculator!$F$16,1)))*IF(MOD(Calculator!$B$38/Calculator!$F$16,1)&lt;0.5,-1,1))^2)/SQRT(((50*POWER(80,POWER(COS(PI()*MOD(Calculator!$B$38/Calculator!$F$16,1)),2))+MIN(500,MAX(30,100*EXP(-0.3*'VSWR Calculator'!$C$24)*(1+3*ABS(MOD('VSWR Calculator'!$C$23/Calculator!$F$16/2,1)-0.5))))/'VSWR Calculator'!$C$25)+$C64)^2+(1500*ABS(SIN(2*PI()*MOD(Calculator!$B$38/Calculator!$F$16,1)))*IF(MOD(Calculator!$B$38/Calculator!$F$16,1)&lt;0.5,-1,1))^2)),2))</f>
        <v>—</v>
      </c>
      <c r="IE64" s="253" t="n">
        <f aca="false">IF(OR(Calculator!$E$17&lt;&gt;"YES",Calculator!$B$38&lt;Calculator!$G$17),"—",ROUND((1+SQRT(((50*POWER(80,POWER(COS(PI()*MOD(Calculator!$B$38/Calculator!$F$17,1)),2))+MIN(500,MAX(30,100*EXP(-0.3*'VSWR Calculator'!$C$24)*(1+3*ABS(MOD('VSWR Calculator'!$C$23/Calculator!$F$17/2,1)-0.5))))/'VSWR Calculator'!$C$25)-$C64)^2+(1500*ABS(SIN(2*PI()*MOD(Calculator!$B$38/Calculator!$F$17,1)))*IF(MOD(Calculator!$B$38/Calculator!$F$17,1)&lt;0.5,-1,1))^2)/SQRT(((50*POWER(80,POWER(COS(PI()*MOD(Calculator!$B$38/Calculator!$F$17,1)),2))+MIN(500,MAX(30,100*EXP(-0.3*'VSWR Calculator'!$C$24)*(1+3*ABS(MOD('VSWR Calculator'!$C$23/Calculator!$F$17/2,1)-0.5))))/'VSWR Calculator'!$C$25)+$C64)^2+(1500*ABS(SIN(2*PI()*MOD(Calculator!$B$38/Calculator!$F$17,1)))*IF(MOD(Calculator!$B$38/Calculator!$F$17,1)&lt;0.5,-1,1))^2))/(1-SQRT(((50*POWER(80,POWER(COS(PI()*MOD(Calculator!$B$38/Calculator!$F$17,1)),2))+MIN(500,MAX(30,100*EXP(-0.3*'VSWR Calculator'!$C$24)*(1+3*ABS(MOD('VSWR Calculator'!$C$23/Calculator!$F$17/2,1)-0.5))))/'VSWR Calculator'!$C$25)-$C64)^2+(1500*ABS(SIN(2*PI()*MOD(Calculator!$B$38/Calculator!$F$17,1)))*IF(MOD(Calculator!$B$38/Calculator!$F$17,1)&lt;0.5,-1,1))^2)/SQRT(((50*POWER(80,POWER(COS(PI()*MOD(Calculator!$B$38/Calculator!$F$17,1)),2))+MIN(500,MAX(30,100*EXP(-0.3*'VSWR Calculator'!$C$24)*(1+3*ABS(MOD('VSWR Calculator'!$C$23/Calculator!$F$17/2,1)-0.5))))/'VSWR Calculator'!$C$25)+$C64)^2+(1500*ABS(SIN(2*PI()*MOD(Calculator!$B$38/Calculator!$F$17,1)))*IF(MOD(Calculator!$B$38/Calculator!$F$17,1)&lt;0.5,-1,1))^2)),2))</f>
        <v>14.22</v>
      </c>
      <c r="IF64" s="253" t="str">
        <f aca="false">IF(OR(Calculator!$E$18&lt;&gt;"YES",Calculator!$B$38&lt;Calculator!$G$18),"—",ROUND((1+SQRT(((50*POWER(80,POWER(COS(PI()*MOD(Calculator!$B$38/Calculator!$F$18,1)),2))+MIN(500,MAX(30,100*EXP(-0.3*'VSWR Calculator'!$C$24)*(1+3*ABS(MOD('VSWR Calculator'!$C$23/Calculator!$F$18/2,1)-0.5))))/'VSWR Calculator'!$C$25)-$C64)^2+(1500*ABS(SIN(2*PI()*MOD(Calculator!$B$38/Calculator!$F$18,1)))*IF(MOD(Calculator!$B$38/Calculator!$F$18,1)&lt;0.5,-1,1))^2)/SQRT(((50*POWER(80,POWER(COS(PI()*MOD(Calculator!$B$38/Calculator!$F$18,1)),2))+MIN(500,MAX(30,100*EXP(-0.3*'VSWR Calculator'!$C$24)*(1+3*ABS(MOD('VSWR Calculator'!$C$23/Calculator!$F$18/2,1)-0.5))))/'VSWR Calculator'!$C$25)+$C64)^2+(1500*ABS(SIN(2*PI()*MOD(Calculator!$B$38/Calculator!$F$18,1)))*IF(MOD(Calculator!$B$38/Calculator!$F$18,1)&lt;0.5,-1,1))^2))/(1-SQRT(((50*POWER(80,POWER(COS(PI()*MOD(Calculator!$B$38/Calculator!$F$18,1)),2))+MIN(500,MAX(30,100*EXP(-0.3*'VSWR Calculator'!$C$24)*(1+3*ABS(MOD('VSWR Calculator'!$C$23/Calculator!$F$18/2,1)-0.5))))/'VSWR Calculator'!$C$25)-$C64)^2+(1500*ABS(SIN(2*PI()*MOD(Calculator!$B$38/Calculator!$F$18,1)))*IF(MOD(Calculator!$B$38/Calculator!$F$18,1)&lt;0.5,-1,1))^2)/SQRT(((50*POWER(80,POWER(COS(PI()*MOD(Calculator!$B$38/Calculator!$F$18,1)),2))+MIN(500,MAX(30,100*EXP(-0.3*'VSWR Calculator'!$C$24)*(1+3*ABS(MOD('VSWR Calculator'!$C$23/Calculator!$F$18/2,1)-0.5))))/'VSWR Calculator'!$C$25)+$C64)^2+(1500*ABS(SIN(2*PI()*MOD(Calculator!$B$38/Calculator!$F$18,1)))*IF(MOD(Calculator!$B$38/Calculator!$F$18,1)&lt;0.5,-1,1))^2)),2))</f>
        <v>—</v>
      </c>
      <c r="IG64" s="253" t="str">
        <f aca="false">IF(OR(Calculator!$E$19&lt;&gt;"YES",Calculator!$B$38&lt;Calculator!$G$19),"—",ROUND((1+SQRT(((50*POWER(80,POWER(COS(PI()*MOD(Calculator!$B$38/Calculator!$F$19,1)),2))+MIN(500,MAX(30,100*EXP(-0.3*'VSWR Calculator'!$C$24)*(1+3*ABS(MOD('VSWR Calculator'!$C$23/Calculator!$F$19/2,1)-0.5))))/'VSWR Calculator'!$C$25)-$C64)^2+(1500*ABS(SIN(2*PI()*MOD(Calculator!$B$38/Calculator!$F$19,1)))*IF(MOD(Calculator!$B$38/Calculator!$F$19,1)&lt;0.5,-1,1))^2)/SQRT(((50*POWER(80,POWER(COS(PI()*MOD(Calculator!$B$38/Calculator!$F$19,1)),2))+MIN(500,MAX(30,100*EXP(-0.3*'VSWR Calculator'!$C$24)*(1+3*ABS(MOD('VSWR Calculator'!$C$23/Calculator!$F$19/2,1)-0.5))))/'VSWR Calculator'!$C$25)+$C64)^2+(1500*ABS(SIN(2*PI()*MOD(Calculator!$B$38/Calculator!$F$19,1)))*IF(MOD(Calculator!$B$38/Calculator!$F$19,1)&lt;0.5,-1,1))^2))/(1-SQRT(((50*POWER(80,POWER(COS(PI()*MOD(Calculator!$B$38/Calculator!$F$19,1)),2))+MIN(500,MAX(30,100*EXP(-0.3*'VSWR Calculator'!$C$24)*(1+3*ABS(MOD('VSWR Calculator'!$C$23/Calculator!$F$19/2,1)-0.5))))/'VSWR Calculator'!$C$25)-$C64)^2+(1500*ABS(SIN(2*PI()*MOD(Calculator!$B$38/Calculator!$F$19,1)))*IF(MOD(Calculator!$B$38/Calculator!$F$19,1)&lt;0.5,-1,1))^2)/SQRT(((50*POWER(80,POWER(COS(PI()*MOD(Calculator!$B$38/Calculator!$F$19,1)),2))+MIN(500,MAX(30,100*EXP(-0.3*'VSWR Calculator'!$C$24)*(1+3*ABS(MOD('VSWR Calculator'!$C$23/Calculator!$F$19/2,1)-0.5))))/'VSWR Calculator'!$C$25)+$C64)^2+(1500*ABS(SIN(2*PI()*MOD(Calculator!$B$38/Calculator!$F$19,1)))*IF(MOD(Calculator!$B$38/Calculator!$F$19,1)&lt;0.5,-1,1))^2)),2))</f>
        <v>—</v>
      </c>
      <c r="IH64" s="253" t="str">
        <f aca="false">IF(OR(Calculator!$E$20&lt;&gt;"YES",Calculator!$B$38&lt;Calculator!$G$20),"—",ROUND((1+SQRT(((50*POWER(80,POWER(COS(PI()*MOD(Calculator!$B$38/Calculator!$F$20,1)),2))+MIN(500,MAX(30,100*EXP(-0.3*'VSWR Calculator'!$C$24)*(1+3*ABS(MOD('VSWR Calculator'!$C$23/Calculator!$F$20/2,1)-0.5))))/'VSWR Calculator'!$C$25)-$C64)^2+(1500*ABS(SIN(2*PI()*MOD(Calculator!$B$38/Calculator!$F$20,1)))*IF(MOD(Calculator!$B$38/Calculator!$F$20,1)&lt;0.5,-1,1))^2)/SQRT(((50*POWER(80,POWER(COS(PI()*MOD(Calculator!$B$38/Calculator!$F$20,1)),2))+MIN(500,MAX(30,100*EXP(-0.3*'VSWR Calculator'!$C$24)*(1+3*ABS(MOD('VSWR Calculator'!$C$23/Calculator!$F$20/2,1)-0.5))))/'VSWR Calculator'!$C$25)+$C64)^2+(1500*ABS(SIN(2*PI()*MOD(Calculator!$B$38/Calculator!$F$20,1)))*IF(MOD(Calculator!$B$38/Calculator!$F$20,1)&lt;0.5,-1,1))^2))/(1-SQRT(((50*POWER(80,POWER(COS(PI()*MOD(Calculator!$B$38/Calculator!$F$20,1)),2))+MIN(500,MAX(30,100*EXP(-0.3*'VSWR Calculator'!$C$24)*(1+3*ABS(MOD('VSWR Calculator'!$C$23/Calculator!$F$20/2,1)-0.5))))/'VSWR Calculator'!$C$25)-$C64)^2+(1500*ABS(SIN(2*PI()*MOD(Calculator!$B$38/Calculator!$F$20,1)))*IF(MOD(Calculator!$B$38/Calculator!$F$20,1)&lt;0.5,-1,1))^2)/SQRT(((50*POWER(80,POWER(COS(PI()*MOD(Calculator!$B$38/Calculator!$F$20,1)),2))+MIN(500,MAX(30,100*EXP(-0.3*'VSWR Calculator'!$C$24)*(1+3*ABS(MOD('VSWR Calculator'!$C$23/Calculator!$F$20/2,1)-0.5))))/'VSWR Calculator'!$C$25)+$C64)^2+(1500*ABS(SIN(2*PI()*MOD(Calculator!$B$38/Calculator!$F$20,1)))*IF(MOD(Calculator!$B$38/Calculator!$F$20,1)&lt;0.5,-1,1))^2)),2))</f>
        <v>—</v>
      </c>
      <c r="II64" s="253" t="str">
        <f aca="false">IF(OR(Calculator!$E$21&lt;&gt;"YES",Calculator!$B$38&lt;Calculator!$G$21),"—",ROUND((1+SQRT(((50*POWER(80,POWER(COS(PI()*MOD(Calculator!$B$38/Calculator!$F$21,1)),2))+MIN(500,MAX(30,100*EXP(-0.3*'VSWR Calculator'!$C$24)*(1+3*ABS(MOD('VSWR Calculator'!$C$23/Calculator!$F$21/2,1)-0.5))))/'VSWR Calculator'!$C$25)-$C64)^2+(1500*ABS(SIN(2*PI()*MOD(Calculator!$B$38/Calculator!$F$21,1)))*IF(MOD(Calculator!$B$38/Calculator!$F$21,1)&lt;0.5,-1,1))^2)/SQRT(((50*POWER(80,POWER(COS(PI()*MOD(Calculator!$B$38/Calculator!$F$21,1)),2))+MIN(500,MAX(30,100*EXP(-0.3*'VSWR Calculator'!$C$24)*(1+3*ABS(MOD('VSWR Calculator'!$C$23/Calculator!$F$21/2,1)-0.5))))/'VSWR Calculator'!$C$25)+$C64)^2+(1500*ABS(SIN(2*PI()*MOD(Calculator!$B$38/Calculator!$F$21,1)))*IF(MOD(Calculator!$B$38/Calculator!$F$21,1)&lt;0.5,-1,1))^2))/(1-SQRT(((50*POWER(80,POWER(COS(PI()*MOD(Calculator!$B$38/Calculator!$F$21,1)),2))+MIN(500,MAX(30,100*EXP(-0.3*'VSWR Calculator'!$C$24)*(1+3*ABS(MOD('VSWR Calculator'!$C$23/Calculator!$F$21/2,1)-0.5))))/'VSWR Calculator'!$C$25)-$C64)^2+(1500*ABS(SIN(2*PI()*MOD(Calculator!$B$38/Calculator!$F$21,1)))*IF(MOD(Calculator!$B$38/Calculator!$F$21,1)&lt;0.5,-1,1))^2)/SQRT(((50*POWER(80,POWER(COS(PI()*MOD(Calculator!$B$38/Calculator!$F$21,1)),2))+MIN(500,MAX(30,100*EXP(-0.3*'VSWR Calculator'!$C$24)*(1+3*ABS(MOD('VSWR Calculator'!$C$23/Calculator!$F$21/2,1)-0.5))))/'VSWR Calculator'!$C$25)+$C64)^2+(1500*ABS(SIN(2*PI()*MOD(Calculator!$B$38/Calculator!$F$21,1)))*IF(MOD(Calculator!$B$38/Calculator!$F$21,1)&lt;0.5,-1,1))^2)),2))</f>
        <v>—</v>
      </c>
      <c r="IJ64" s="253" t="str">
        <f aca="false">IF(OR(Calculator!$E$22&lt;&gt;"YES",Calculator!$B$38&lt;Calculator!$G$22),"—",ROUND((1+SQRT(((50*POWER(80,POWER(COS(PI()*MOD(Calculator!$B$38/Calculator!$F$22,1)),2))+MIN(500,MAX(30,100*EXP(-0.3*'VSWR Calculator'!$C$24)*(1+3*ABS(MOD('VSWR Calculator'!$C$23/Calculator!$F$22/2,1)-0.5))))/'VSWR Calculator'!$C$25)-$C64)^2+(1500*ABS(SIN(2*PI()*MOD(Calculator!$B$38/Calculator!$F$22,1)))*IF(MOD(Calculator!$B$38/Calculator!$F$22,1)&lt;0.5,-1,1))^2)/SQRT(((50*POWER(80,POWER(COS(PI()*MOD(Calculator!$B$38/Calculator!$F$22,1)),2))+MIN(500,MAX(30,100*EXP(-0.3*'VSWR Calculator'!$C$24)*(1+3*ABS(MOD('VSWR Calculator'!$C$23/Calculator!$F$22/2,1)-0.5))))/'VSWR Calculator'!$C$25)+$C64)^2+(1500*ABS(SIN(2*PI()*MOD(Calculator!$B$38/Calculator!$F$22,1)))*IF(MOD(Calculator!$B$38/Calculator!$F$22,1)&lt;0.5,-1,1))^2))/(1-SQRT(((50*POWER(80,POWER(COS(PI()*MOD(Calculator!$B$38/Calculator!$F$22,1)),2))+MIN(500,MAX(30,100*EXP(-0.3*'VSWR Calculator'!$C$24)*(1+3*ABS(MOD('VSWR Calculator'!$C$23/Calculator!$F$22/2,1)-0.5))))/'VSWR Calculator'!$C$25)-$C64)^2+(1500*ABS(SIN(2*PI()*MOD(Calculator!$B$38/Calculator!$F$22,1)))*IF(MOD(Calculator!$B$38/Calculator!$F$22,1)&lt;0.5,-1,1))^2)/SQRT(((50*POWER(80,POWER(COS(PI()*MOD(Calculator!$B$38/Calculator!$F$22,1)),2))+MIN(500,MAX(30,100*EXP(-0.3*'VSWR Calculator'!$C$24)*(1+3*ABS(MOD('VSWR Calculator'!$C$23/Calculator!$F$22/2,1)-0.5))))/'VSWR Calculator'!$C$25)+$C64)^2+(1500*ABS(SIN(2*PI()*MOD(Calculator!$B$38/Calculator!$F$22,1)))*IF(MOD(Calculator!$B$38/Calculator!$F$22,1)&lt;0.5,-1,1))^2)),2))</f>
        <v>—</v>
      </c>
      <c r="IK64" s="253" t="n">
        <f aca="false">IFERROR(ROUND((IF(ISNUMBER(HZ64),HZ64,0)+IF(ISNUMBER(IA64),IA64,0)+IF(ISNUMBER(IB64),IB64,0)+IF(ISNUMBER(IC64),IC64,0)+IF(ISNUMBER(ID64),ID64,0)+IF(ISNUMBER(IE64),IE64,0)+IF(ISNUMBER(IF64),IF64,0)+IF(ISNUMBER(IG64),IG64,0)+IF(ISNUMBER(IH64),IH64,0)+IF(ISNUMBER(II64),II64,0)+IF(ISNUMBER(IJ64),IJ64,0))/(IF(ISNUMBER(HZ64),1,0)+IF(ISNUMBER(IA64),1,0)+IF(ISNUMBER(IB64),1,0)+IF(ISNUMBER(IC64),1,0)+IF(ISNUMBER(ID64),1,0)+IF(ISNUMBER(IE64),1,0)+IF(ISNUMBER(IF64),1,0)+IF(ISNUMBER(IG64),1,0)+IF(ISNUMBER(IH64),1,0)+IF(ISNUMBER(II64),1,0)+IF(ISNUMBER(IJ64),1,0)),4),"")</f>
        <v>8.225</v>
      </c>
    </row>
    <row r="65" customFormat="false" ht="15" hidden="false" customHeight="true" outlineLevel="0" collapsed="false">
      <c r="A65" s="261" t="s">
        <v>507</v>
      </c>
      <c r="B65" s="261" t="s">
        <v>339</v>
      </c>
      <c r="C65" s="265" t="n">
        <v>1550</v>
      </c>
      <c r="D65" s="266" t="str">
        <f aca="false">IF(OR(Calculator!$E$12&lt;&gt;"YES",Calculator!$B$29&lt;Calculator!$G$12),"—",ROUND((1+SQRT(((50*POWER(80,POWER(COS(PI()*MOD(Calculator!$B$29/Calculator!$F$12,1)),2))-$C65)^2+(1500*ABS(SIN(2*PI()*MOD(Calculator!$B$29/Calculator!$F$12,1)))*IF(MOD(Calculator!$B$29/Calculator!$F$12,1)&lt;0.5,-1,1))^2)/((50*POWER(80,POWER(COS(PI()*MOD(Calculator!$B$29/Calculator!$F$12,1)),2))+$C65)^2+(1500*ABS(SIN(2*PI()*MOD(Calculator!$B$29/Calculator!$F$12,1)))*IF(MOD(Calculator!$B$29/Calculator!$F$12,1)&lt;0.5,-1,1))^2)))/(1-SQRT(((50*POWER(80,POWER(COS(PI()*MOD(Calculator!$B$29/Calculator!$F$12,1)),2))-$C65)^2+(1500*ABS(SIN(2*PI()*MOD(Calculator!$B$29/Calculator!$F$12,1)))*IF(MOD(Calculator!$B$29/Calculator!$F$12,1)&lt;0.5,-1,1))^2)/((50*POWER(80,POWER(COS(PI()*MOD(Calculator!$B$29/Calculator!$F$12,1)),2))+$C65)^2+(1500*ABS(SIN(2*PI()*MOD(Calculator!$B$29/Calculator!$F$12,1)))*IF(MOD(Calculator!$B$29/Calculator!$F$12,1)&lt;0.5,-1,1))^2))),2))</f>
        <v>—</v>
      </c>
      <c r="E65" s="266" t="str">
        <f aca="false">IF(OR(Calculator!$E$13&lt;&gt;"YES",Calculator!$B$29&lt;Calculator!$G$13),"—",ROUND((1+SQRT(((50*POWER(80,POWER(COS(PI()*MOD(Calculator!$B$29/Calculator!$F$13,1)),2))-$C65)^2+(1500*ABS(SIN(2*PI()*MOD(Calculator!$B$29/Calculator!$F$13,1)))*IF(MOD(Calculator!$B$29/Calculator!$F$13,1)&lt;0.5,-1,1))^2)/((50*POWER(80,POWER(COS(PI()*MOD(Calculator!$B$29/Calculator!$F$13,1)),2))+$C65)^2+(1500*ABS(SIN(2*PI()*MOD(Calculator!$B$29/Calculator!$F$13,1)))*IF(MOD(Calculator!$B$29/Calculator!$F$13,1)&lt;0.5,-1,1))^2)))/(1-SQRT(((50*POWER(80,POWER(COS(PI()*MOD(Calculator!$B$29/Calculator!$F$13,1)),2))-$C65)^2+(1500*ABS(SIN(2*PI()*MOD(Calculator!$B$29/Calculator!$F$13,1)))*IF(MOD(Calculator!$B$29/Calculator!$F$13,1)&lt;0.5,-1,1))^2)/((50*POWER(80,POWER(COS(PI()*MOD(Calculator!$B$29/Calculator!$F$13,1)),2))+$C65)^2+(1500*ABS(SIN(2*PI()*MOD(Calculator!$B$29/Calculator!$F$13,1)))*IF(MOD(Calculator!$B$29/Calculator!$F$13,1)&lt;0.5,-1,1))^2))),2))</f>
        <v>—</v>
      </c>
      <c r="F65" s="266" t="str">
        <f aca="false">IF(OR(Calculator!$E$14&lt;&gt;"YES",Calculator!$B$29&lt;Calculator!$G$14),"—",ROUND((1+SQRT(((50*POWER(80,POWER(COS(PI()*MOD(Calculator!$B$29/Calculator!$F$14,1)),2))-$C65)^2+(1500*ABS(SIN(2*PI()*MOD(Calculator!$B$29/Calculator!$F$14,1)))*IF(MOD(Calculator!$B$29/Calculator!$F$14,1)&lt;0.5,-1,1))^2)/((50*POWER(80,POWER(COS(PI()*MOD(Calculator!$B$29/Calculator!$F$14,1)),2))+$C65)^2+(1500*ABS(SIN(2*PI()*MOD(Calculator!$B$29/Calculator!$F$14,1)))*IF(MOD(Calculator!$B$29/Calculator!$F$14,1)&lt;0.5,-1,1))^2)))/(1-SQRT(((50*POWER(80,POWER(COS(PI()*MOD(Calculator!$B$29/Calculator!$F$14,1)),2))-$C65)^2+(1500*ABS(SIN(2*PI()*MOD(Calculator!$B$29/Calculator!$F$14,1)))*IF(MOD(Calculator!$B$29/Calculator!$F$14,1)&lt;0.5,-1,1))^2)/((50*POWER(80,POWER(COS(PI()*MOD(Calculator!$B$29/Calculator!$F$14,1)),2))+$C65)^2+(1500*ABS(SIN(2*PI()*MOD(Calculator!$B$29/Calculator!$F$14,1)))*IF(MOD(Calculator!$B$29/Calculator!$F$14,1)&lt;0.5,-1,1))^2))),2))</f>
        <v>—</v>
      </c>
      <c r="G65" s="266" t="n">
        <f aca="false">IF(OR(Calculator!$E$15&lt;&gt;"YES",Calculator!$B$29&lt;Calculator!$G$15),"—",ROUND((1+SQRT(((50*POWER(80,POWER(COS(PI()*MOD(Calculator!$B$29/Calculator!$F$15,1)),2))-$C65)^2+(1500*ABS(SIN(2*PI()*MOD(Calculator!$B$29/Calculator!$F$15,1)))*IF(MOD(Calculator!$B$29/Calculator!$F$15,1)&lt;0.5,-1,1))^2)/((50*POWER(80,POWER(COS(PI()*MOD(Calculator!$B$29/Calculator!$F$15,1)),2))+$C65)^2+(1500*ABS(SIN(2*PI()*MOD(Calculator!$B$29/Calculator!$F$15,1)))*IF(MOD(Calculator!$B$29/Calculator!$F$15,1)&lt;0.5,-1,1))^2)))/(1-SQRT(((50*POWER(80,POWER(COS(PI()*MOD(Calculator!$B$29/Calculator!$F$15,1)),2))-$C65)^2+(1500*ABS(SIN(2*PI()*MOD(Calculator!$B$29/Calculator!$F$15,1)))*IF(MOD(Calculator!$B$29/Calculator!$F$15,1)&lt;0.5,-1,1))^2)/((50*POWER(80,POWER(COS(PI()*MOD(Calculator!$B$29/Calculator!$F$15,1)),2))+$C65)^2+(1500*ABS(SIN(2*PI()*MOD(Calculator!$B$29/Calculator!$F$15,1)))*IF(MOD(Calculator!$B$29/Calculator!$F$15,1)&lt;0.5,-1,1))^2))),2))</f>
        <v>17.58</v>
      </c>
      <c r="H65" s="266" t="str">
        <f aca="false">IF(OR(Calculator!$E$16&lt;&gt;"YES",Calculator!$B$29&lt;Calculator!$G$16),"—",ROUND((1+SQRT(((50*POWER(80,POWER(COS(PI()*MOD(Calculator!$B$29/Calculator!$F$16,1)),2))-$C65)^2+(1500*ABS(SIN(2*PI()*MOD(Calculator!$B$29/Calculator!$F$16,1)))*IF(MOD(Calculator!$B$29/Calculator!$F$16,1)&lt;0.5,-1,1))^2)/((50*POWER(80,POWER(COS(PI()*MOD(Calculator!$B$29/Calculator!$F$16,1)),2))+$C65)^2+(1500*ABS(SIN(2*PI()*MOD(Calculator!$B$29/Calculator!$F$16,1)))*IF(MOD(Calculator!$B$29/Calculator!$F$16,1)&lt;0.5,-1,1))^2)))/(1-SQRT(((50*POWER(80,POWER(COS(PI()*MOD(Calculator!$B$29/Calculator!$F$16,1)),2))-$C65)^2+(1500*ABS(SIN(2*PI()*MOD(Calculator!$B$29/Calculator!$F$16,1)))*IF(MOD(Calculator!$B$29/Calculator!$F$16,1)&lt;0.5,-1,1))^2)/((50*POWER(80,POWER(COS(PI()*MOD(Calculator!$B$29/Calculator!$F$16,1)),2))+$C65)^2+(1500*ABS(SIN(2*PI()*MOD(Calculator!$B$29/Calculator!$F$16,1)))*IF(MOD(Calculator!$B$29/Calculator!$F$16,1)&lt;0.5,-1,1))^2))),2))</f>
        <v>—</v>
      </c>
      <c r="I65" s="266" t="n">
        <f aca="false">IF(OR(Calculator!$E$17&lt;&gt;"YES",Calculator!$B$29&lt;Calculator!$G$17),"—",ROUND((1+SQRT(((50*POWER(80,POWER(COS(PI()*MOD(Calculator!$B$29/Calculator!$F$17,1)),2))-$C65)^2+(1500*ABS(SIN(2*PI()*MOD(Calculator!$B$29/Calculator!$F$17,1)))*IF(MOD(Calculator!$B$29/Calculator!$F$17,1)&lt;0.5,-1,1))^2)/((50*POWER(80,POWER(COS(PI()*MOD(Calculator!$B$29/Calculator!$F$17,1)),2))+$C65)^2+(1500*ABS(SIN(2*PI()*MOD(Calculator!$B$29/Calculator!$F$17,1)))*IF(MOD(Calculator!$B$29/Calculator!$F$17,1)&lt;0.5,-1,1))^2)))/(1-SQRT(((50*POWER(80,POWER(COS(PI()*MOD(Calculator!$B$29/Calculator!$F$17,1)),2))-$C65)^2+(1500*ABS(SIN(2*PI()*MOD(Calculator!$B$29/Calculator!$F$17,1)))*IF(MOD(Calculator!$B$29/Calculator!$F$17,1)&lt;0.5,-1,1))^2)/((50*POWER(80,POWER(COS(PI()*MOD(Calculator!$B$29/Calculator!$F$17,1)),2))+$C65)^2+(1500*ABS(SIN(2*PI()*MOD(Calculator!$B$29/Calculator!$F$17,1)))*IF(MOD(Calculator!$B$29/Calculator!$F$17,1)&lt;0.5,-1,1))^2))),2))</f>
        <v>16.08</v>
      </c>
      <c r="J65" s="266" t="str">
        <f aca="false">IF(OR(Calculator!$E$18&lt;&gt;"YES",Calculator!$B$29&lt;Calculator!$G$18),"—",ROUND((1+SQRT(((50*POWER(80,POWER(COS(PI()*MOD(Calculator!$B$29/Calculator!$F$18,1)),2))-$C65)^2+(1500*ABS(SIN(2*PI()*MOD(Calculator!$B$29/Calculator!$F$18,1)))*IF(MOD(Calculator!$B$29/Calculator!$F$18,1)&lt;0.5,-1,1))^2)/((50*POWER(80,POWER(COS(PI()*MOD(Calculator!$B$29/Calculator!$F$18,1)),2))+$C65)^2+(1500*ABS(SIN(2*PI()*MOD(Calculator!$B$29/Calculator!$F$18,1)))*IF(MOD(Calculator!$B$29/Calculator!$F$18,1)&lt;0.5,-1,1))^2)))/(1-SQRT(((50*POWER(80,POWER(COS(PI()*MOD(Calculator!$B$29/Calculator!$F$18,1)),2))-$C65)^2+(1500*ABS(SIN(2*PI()*MOD(Calculator!$B$29/Calculator!$F$18,1)))*IF(MOD(Calculator!$B$29/Calculator!$F$18,1)&lt;0.5,-1,1))^2)/((50*POWER(80,POWER(COS(PI()*MOD(Calculator!$B$29/Calculator!$F$18,1)),2))+$C65)^2+(1500*ABS(SIN(2*PI()*MOD(Calculator!$B$29/Calculator!$F$18,1)))*IF(MOD(Calculator!$B$29/Calculator!$F$18,1)&lt;0.5,-1,1))^2))),2))</f>
        <v>—</v>
      </c>
      <c r="K65" s="266" t="str">
        <f aca="false">IF(OR(Calculator!$E$19&lt;&gt;"YES",Calculator!$B$29&lt;Calculator!$G$19),"—",ROUND((1+SQRT(((50*POWER(80,POWER(COS(PI()*MOD(Calculator!$B$29/Calculator!$F$19,1)),2))-$C65)^2+(1500*ABS(SIN(2*PI()*MOD(Calculator!$B$29/Calculator!$F$19,1)))*IF(MOD(Calculator!$B$29/Calculator!$F$19,1)&lt;0.5,-1,1))^2)/((50*POWER(80,POWER(COS(PI()*MOD(Calculator!$B$29/Calculator!$F$19,1)),2))+$C65)^2+(1500*ABS(SIN(2*PI()*MOD(Calculator!$B$29/Calculator!$F$19,1)))*IF(MOD(Calculator!$B$29/Calculator!$F$19,1)&lt;0.5,-1,1))^2)))/(1-SQRT(((50*POWER(80,POWER(COS(PI()*MOD(Calculator!$B$29/Calculator!$F$19,1)),2))-$C65)^2+(1500*ABS(SIN(2*PI()*MOD(Calculator!$B$29/Calculator!$F$19,1)))*IF(MOD(Calculator!$B$29/Calculator!$F$19,1)&lt;0.5,-1,1))^2)/((50*POWER(80,POWER(COS(PI()*MOD(Calculator!$B$29/Calculator!$F$19,1)),2))+$C65)^2+(1500*ABS(SIN(2*PI()*MOD(Calculator!$B$29/Calculator!$F$19,1)))*IF(MOD(Calculator!$B$29/Calculator!$F$19,1)&lt;0.5,-1,1))^2))),2))</f>
        <v>—</v>
      </c>
      <c r="L65" s="266" t="str">
        <f aca="false">IF(OR(Calculator!$E$20&lt;&gt;"YES",Calculator!$B$29&lt;Calculator!$G$20),"—",ROUND((1+SQRT(((50*POWER(80,POWER(COS(PI()*MOD(Calculator!$B$29/Calculator!$F$20,1)),2))-$C65)^2+(1500*ABS(SIN(2*PI()*MOD(Calculator!$B$29/Calculator!$F$20,1)))*IF(MOD(Calculator!$B$29/Calculator!$F$20,1)&lt;0.5,-1,1))^2)/((50*POWER(80,POWER(COS(PI()*MOD(Calculator!$B$29/Calculator!$F$20,1)),2))+$C65)^2+(1500*ABS(SIN(2*PI()*MOD(Calculator!$B$29/Calculator!$F$20,1)))*IF(MOD(Calculator!$B$29/Calculator!$F$20,1)&lt;0.5,-1,1))^2)))/(1-SQRT(((50*POWER(80,POWER(COS(PI()*MOD(Calculator!$B$29/Calculator!$F$20,1)),2))-$C65)^2+(1500*ABS(SIN(2*PI()*MOD(Calculator!$B$29/Calculator!$F$20,1)))*IF(MOD(Calculator!$B$29/Calculator!$F$20,1)&lt;0.5,-1,1))^2)/((50*POWER(80,POWER(COS(PI()*MOD(Calculator!$B$29/Calculator!$F$20,1)),2))+$C65)^2+(1500*ABS(SIN(2*PI()*MOD(Calculator!$B$29/Calculator!$F$20,1)))*IF(MOD(Calculator!$B$29/Calculator!$F$20,1)&lt;0.5,-1,1))^2))),2))</f>
        <v>—</v>
      </c>
      <c r="M65" s="266" t="str">
        <f aca="false">IF(OR(Calculator!$E$21&lt;&gt;"YES",Calculator!$B$29&lt;Calculator!$G$21),"—",ROUND((1+SQRT(((50*POWER(80,POWER(COS(PI()*MOD(Calculator!$B$29/Calculator!$F$21,1)),2))-$C65)^2+(1500*ABS(SIN(2*PI()*MOD(Calculator!$B$29/Calculator!$F$21,1)))*IF(MOD(Calculator!$B$29/Calculator!$F$21,1)&lt;0.5,-1,1))^2)/((50*POWER(80,POWER(COS(PI()*MOD(Calculator!$B$29/Calculator!$F$21,1)),2))+$C65)^2+(1500*ABS(SIN(2*PI()*MOD(Calculator!$B$29/Calculator!$F$21,1)))*IF(MOD(Calculator!$B$29/Calculator!$F$21,1)&lt;0.5,-1,1))^2)))/(1-SQRT(((50*POWER(80,POWER(COS(PI()*MOD(Calculator!$B$29/Calculator!$F$21,1)),2))-$C65)^2+(1500*ABS(SIN(2*PI()*MOD(Calculator!$B$29/Calculator!$F$21,1)))*IF(MOD(Calculator!$B$29/Calculator!$F$21,1)&lt;0.5,-1,1))^2)/((50*POWER(80,POWER(COS(PI()*MOD(Calculator!$B$29/Calculator!$F$21,1)),2))+$C65)^2+(1500*ABS(SIN(2*PI()*MOD(Calculator!$B$29/Calculator!$F$21,1)))*IF(MOD(Calculator!$B$29/Calculator!$F$21,1)&lt;0.5,-1,1))^2))),2))</f>
        <v>—</v>
      </c>
      <c r="N65" s="266" t="str">
        <f aca="false">IF(OR(Calculator!$E$22&lt;&gt;"YES",Calculator!$B$29&lt;Calculator!$G$22),"—",ROUND((1+SQRT(((50*POWER(80,POWER(COS(PI()*MOD(Calculator!$B$29/Calculator!$F$22,1)),2))-$C65)^2+(1500*ABS(SIN(2*PI()*MOD(Calculator!$B$29/Calculator!$F$22,1)))*IF(MOD(Calculator!$B$29/Calculator!$F$22,1)&lt;0.5,-1,1))^2)/((50*POWER(80,POWER(COS(PI()*MOD(Calculator!$B$29/Calculator!$F$22,1)),2))+$C65)^2+(1500*ABS(SIN(2*PI()*MOD(Calculator!$B$29/Calculator!$F$22,1)))*IF(MOD(Calculator!$B$29/Calculator!$F$22,1)&lt;0.5,-1,1))^2)))/(1-SQRT(((50*POWER(80,POWER(COS(PI()*MOD(Calculator!$B$29/Calculator!$F$22,1)),2))-$C65)^2+(1500*ABS(SIN(2*PI()*MOD(Calculator!$B$29/Calculator!$F$22,1)))*IF(MOD(Calculator!$B$29/Calculator!$F$22,1)&lt;0.5,-1,1))^2)/((50*POWER(80,POWER(COS(PI()*MOD(Calculator!$B$29/Calculator!$F$22,1)),2))+$C65)^2+(1500*ABS(SIN(2*PI()*MOD(Calculator!$B$29/Calculator!$F$22,1)))*IF(MOD(Calculator!$B$29/Calculator!$F$22,1)&lt;0.5,-1,1))^2))),2))</f>
        <v>—</v>
      </c>
      <c r="O65" s="292" t="n">
        <f aca="false">IFERROR(ROUND((IF(ISNUMBER(D65),D65,0)+IF(ISNUMBER(E65),E65,0)+IF(ISNUMBER(F65),F65,0)+IF(ISNUMBER(G65),G65,0)+IF(ISNUMBER(H65),H65,0)+IF(ISNUMBER(I65),I65,0)+IF(ISNUMBER(J65),J65,0)+IF(ISNUMBER(K65),K65,0)+IF(ISNUMBER(L65),L65,0)+IF(ISNUMBER(M65),M65,0)+IF(ISNUMBER(N65),N65,0))/(IF(ISNUMBER(D65),1,0)+IF(ISNUMBER(E65),1,0)+IF(ISNUMBER(F65),1,0)+IF(ISNUMBER(G65),1,0)+IF(ISNUMBER(H65),1,0)+IF(ISNUMBER(I65),1,0)+IF(ISNUMBER(J65),1,0)+IF(ISNUMBER(K65),1,0)+IF(ISNUMBER(L65),1,0)+IF(ISNUMBER(M65),1,0)+IF(ISNUMBER(N65),1,0)),4),"")</f>
        <v>16.83</v>
      </c>
      <c r="P65" s="266" t="str">
        <f aca="false">IF(OR(Calculator!$E$12&lt;&gt;"YES",Calculator!$B$30&lt;Calculator!$G$12),"—",ROUND((1+SQRT(((50*POWER(80,POWER(COS(PI()*MOD(Calculator!$B$30/Calculator!$F$12,1)),2))-$C65)^2+(1500*ABS(SIN(2*PI()*MOD(Calculator!$B$30/Calculator!$F$12,1)))*IF(MOD(Calculator!$B$30/Calculator!$F$12,1)&lt;0.5,-1,1))^2)/((50*POWER(80,POWER(COS(PI()*MOD(Calculator!$B$30/Calculator!$F$12,1)),2))+$C65)^2+(1500*ABS(SIN(2*PI()*MOD(Calculator!$B$30/Calculator!$F$12,1)))*IF(MOD(Calculator!$B$30/Calculator!$F$12,1)&lt;0.5,-1,1))^2)))/(1-SQRT(((50*POWER(80,POWER(COS(PI()*MOD(Calculator!$B$30/Calculator!$F$12,1)),2))-$C65)^2+(1500*ABS(SIN(2*PI()*MOD(Calculator!$B$30/Calculator!$F$12,1)))*IF(MOD(Calculator!$B$30/Calculator!$F$12,1)&lt;0.5,-1,1))^2)/((50*POWER(80,POWER(COS(PI()*MOD(Calculator!$B$30/Calculator!$F$12,1)),2))+$C65)^2+(1500*ABS(SIN(2*PI()*MOD(Calculator!$B$30/Calculator!$F$12,1)))*IF(MOD(Calculator!$B$30/Calculator!$F$12,1)&lt;0.5,-1,1))^2))),2))</f>
        <v>—</v>
      </c>
      <c r="Q65" s="266" t="str">
        <f aca="false">IF(OR(Calculator!$E$13&lt;&gt;"YES",Calculator!$B$30&lt;Calculator!$G$13),"—",ROUND((1+SQRT(((50*POWER(80,POWER(COS(PI()*MOD(Calculator!$B$30/Calculator!$F$13,1)),2))-$C65)^2+(1500*ABS(SIN(2*PI()*MOD(Calculator!$B$30/Calculator!$F$13,1)))*IF(MOD(Calculator!$B$30/Calculator!$F$13,1)&lt;0.5,-1,1))^2)/((50*POWER(80,POWER(COS(PI()*MOD(Calculator!$B$30/Calculator!$F$13,1)),2))+$C65)^2+(1500*ABS(SIN(2*PI()*MOD(Calculator!$B$30/Calculator!$F$13,1)))*IF(MOD(Calculator!$B$30/Calculator!$F$13,1)&lt;0.5,-1,1))^2)))/(1-SQRT(((50*POWER(80,POWER(COS(PI()*MOD(Calculator!$B$30/Calculator!$F$13,1)),2))-$C65)^2+(1500*ABS(SIN(2*PI()*MOD(Calculator!$B$30/Calculator!$F$13,1)))*IF(MOD(Calculator!$B$30/Calculator!$F$13,1)&lt;0.5,-1,1))^2)/((50*POWER(80,POWER(COS(PI()*MOD(Calculator!$B$30/Calculator!$F$13,1)),2))+$C65)^2+(1500*ABS(SIN(2*PI()*MOD(Calculator!$B$30/Calculator!$F$13,1)))*IF(MOD(Calculator!$B$30/Calculator!$F$13,1)&lt;0.5,-1,1))^2))),2))</f>
        <v>—</v>
      </c>
      <c r="R65" s="266" t="str">
        <f aca="false">IF(OR(Calculator!$E$14&lt;&gt;"YES",Calculator!$B$30&lt;Calculator!$G$14),"—",ROUND((1+SQRT(((50*POWER(80,POWER(COS(PI()*MOD(Calculator!$B$30/Calculator!$F$14,1)),2))-$C65)^2+(1500*ABS(SIN(2*PI()*MOD(Calculator!$B$30/Calculator!$F$14,1)))*IF(MOD(Calculator!$B$30/Calculator!$F$14,1)&lt;0.5,-1,1))^2)/((50*POWER(80,POWER(COS(PI()*MOD(Calculator!$B$30/Calculator!$F$14,1)),2))+$C65)^2+(1500*ABS(SIN(2*PI()*MOD(Calculator!$B$30/Calculator!$F$14,1)))*IF(MOD(Calculator!$B$30/Calculator!$F$14,1)&lt;0.5,-1,1))^2)))/(1-SQRT(((50*POWER(80,POWER(COS(PI()*MOD(Calculator!$B$30/Calculator!$F$14,1)),2))-$C65)^2+(1500*ABS(SIN(2*PI()*MOD(Calculator!$B$30/Calculator!$F$14,1)))*IF(MOD(Calculator!$B$30/Calculator!$F$14,1)&lt;0.5,-1,1))^2)/((50*POWER(80,POWER(COS(PI()*MOD(Calculator!$B$30/Calculator!$F$14,1)),2))+$C65)^2+(1500*ABS(SIN(2*PI()*MOD(Calculator!$B$30/Calculator!$F$14,1)))*IF(MOD(Calculator!$B$30/Calculator!$F$14,1)&lt;0.5,-1,1))^2))),2))</f>
        <v>—</v>
      </c>
      <c r="S65" s="266" t="n">
        <f aca="false">IF(OR(Calculator!$E$15&lt;&gt;"YES",Calculator!$B$30&lt;Calculator!$G$15),"—",ROUND((1+SQRT(((50*POWER(80,POWER(COS(PI()*MOD(Calculator!$B$30/Calculator!$F$15,1)),2))-$C65)^2+(1500*ABS(SIN(2*PI()*MOD(Calculator!$B$30/Calculator!$F$15,1)))*IF(MOD(Calculator!$B$30/Calculator!$F$15,1)&lt;0.5,-1,1))^2)/((50*POWER(80,POWER(COS(PI()*MOD(Calculator!$B$30/Calculator!$F$15,1)),2))+$C65)^2+(1500*ABS(SIN(2*PI()*MOD(Calculator!$B$30/Calculator!$F$15,1)))*IF(MOD(Calculator!$B$30/Calculator!$F$15,1)&lt;0.5,-1,1))^2)))/(1-SQRT(((50*POWER(80,POWER(COS(PI()*MOD(Calculator!$B$30/Calculator!$F$15,1)),2))-$C65)^2+(1500*ABS(SIN(2*PI()*MOD(Calculator!$B$30/Calculator!$F$15,1)))*IF(MOD(Calculator!$B$30/Calculator!$F$15,1)&lt;0.5,-1,1))^2)/((50*POWER(80,POWER(COS(PI()*MOD(Calculator!$B$30/Calculator!$F$15,1)),2))+$C65)^2+(1500*ABS(SIN(2*PI()*MOD(Calculator!$B$30/Calculator!$F$15,1)))*IF(MOD(Calculator!$B$30/Calculator!$F$15,1)&lt;0.5,-1,1))^2))),2))</f>
        <v>16.8</v>
      </c>
      <c r="T65" s="266" t="str">
        <f aca="false">IF(OR(Calculator!$E$16&lt;&gt;"YES",Calculator!$B$30&lt;Calculator!$G$16),"—",ROUND((1+SQRT(((50*POWER(80,POWER(COS(PI()*MOD(Calculator!$B$30/Calculator!$F$16,1)),2))-$C65)^2+(1500*ABS(SIN(2*PI()*MOD(Calculator!$B$30/Calculator!$F$16,1)))*IF(MOD(Calculator!$B$30/Calculator!$F$16,1)&lt;0.5,-1,1))^2)/((50*POWER(80,POWER(COS(PI()*MOD(Calculator!$B$30/Calculator!$F$16,1)),2))+$C65)^2+(1500*ABS(SIN(2*PI()*MOD(Calculator!$B$30/Calculator!$F$16,1)))*IF(MOD(Calculator!$B$30/Calculator!$F$16,1)&lt;0.5,-1,1))^2)))/(1-SQRT(((50*POWER(80,POWER(COS(PI()*MOD(Calculator!$B$30/Calculator!$F$16,1)),2))-$C65)^2+(1500*ABS(SIN(2*PI()*MOD(Calculator!$B$30/Calculator!$F$16,1)))*IF(MOD(Calculator!$B$30/Calculator!$F$16,1)&lt;0.5,-1,1))^2)/((50*POWER(80,POWER(COS(PI()*MOD(Calculator!$B$30/Calculator!$F$16,1)),2))+$C65)^2+(1500*ABS(SIN(2*PI()*MOD(Calculator!$B$30/Calculator!$F$16,1)))*IF(MOD(Calculator!$B$30/Calculator!$F$16,1)&lt;0.5,-1,1))^2))),2))</f>
        <v>—</v>
      </c>
      <c r="U65" s="266" t="n">
        <f aca="false">IF(OR(Calculator!$E$17&lt;&gt;"YES",Calculator!$B$30&lt;Calculator!$G$17),"—",ROUND((1+SQRT(((50*POWER(80,POWER(COS(PI()*MOD(Calculator!$B$30/Calculator!$F$17,1)),2))-$C65)^2+(1500*ABS(SIN(2*PI()*MOD(Calculator!$B$30/Calculator!$F$17,1)))*IF(MOD(Calculator!$B$30/Calculator!$F$17,1)&lt;0.5,-1,1))^2)/((50*POWER(80,POWER(COS(PI()*MOD(Calculator!$B$30/Calculator!$F$17,1)),2))+$C65)^2+(1500*ABS(SIN(2*PI()*MOD(Calculator!$B$30/Calculator!$F$17,1)))*IF(MOD(Calculator!$B$30/Calculator!$F$17,1)&lt;0.5,-1,1))^2)))/(1-SQRT(((50*POWER(80,POWER(COS(PI()*MOD(Calculator!$B$30/Calculator!$F$17,1)),2))-$C65)^2+(1500*ABS(SIN(2*PI()*MOD(Calculator!$B$30/Calculator!$F$17,1)))*IF(MOD(Calculator!$B$30/Calculator!$F$17,1)&lt;0.5,-1,1))^2)/((50*POWER(80,POWER(COS(PI()*MOD(Calculator!$B$30/Calculator!$F$17,1)),2))+$C65)^2+(1500*ABS(SIN(2*PI()*MOD(Calculator!$B$30/Calculator!$F$17,1)))*IF(MOD(Calculator!$B$30/Calculator!$F$17,1)&lt;0.5,-1,1))^2))),2))</f>
        <v>17.63</v>
      </c>
      <c r="V65" s="266" t="str">
        <f aca="false">IF(OR(Calculator!$E$18&lt;&gt;"YES",Calculator!$B$30&lt;Calculator!$G$18),"—",ROUND((1+SQRT(((50*POWER(80,POWER(COS(PI()*MOD(Calculator!$B$30/Calculator!$F$18,1)),2))-$C65)^2+(1500*ABS(SIN(2*PI()*MOD(Calculator!$B$30/Calculator!$F$18,1)))*IF(MOD(Calculator!$B$30/Calculator!$F$18,1)&lt;0.5,-1,1))^2)/((50*POWER(80,POWER(COS(PI()*MOD(Calculator!$B$30/Calculator!$F$18,1)),2))+$C65)^2+(1500*ABS(SIN(2*PI()*MOD(Calculator!$B$30/Calculator!$F$18,1)))*IF(MOD(Calculator!$B$30/Calculator!$F$18,1)&lt;0.5,-1,1))^2)))/(1-SQRT(((50*POWER(80,POWER(COS(PI()*MOD(Calculator!$B$30/Calculator!$F$18,1)),2))-$C65)^2+(1500*ABS(SIN(2*PI()*MOD(Calculator!$B$30/Calculator!$F$18,1)))*IF(MOD(Calculator!$B$30/Calculator!$F$18,1)&lt;0.5,-1,1))^2)/((50*POWER(80,POWER(COS(PI()*MOD(Calculator!$B$30/Calculator!$F$18,1)),2))+$C65)^2+(1500*ABS(SIN(2*PI()*MOD(Calculator!$B$30/Calculator!$F$18,1)))*IF(MOD(Calculator!$B$30/Calculator!$F$18,1)&lt;0.5,-1,1))^2))),2))</f>
        <v>—</v>
      </c>
      <c r="W65" s="266" t="str">
        <f aca="false">IF(OR(Calculator!$E$19&lt;&gt;"YES",Calculator!$B$30&lt;Calculator!$G$19),"—",ROUND((1+SQRT(((50*POWER(80,POWER(COS(PI()*MOD(Calculator!$B$30/Calculator!$F$19,1)),2))-$C65)^2+(1500*ABS(SIN(2*PI()*MOD(Calculator!$B$30/Calculator!$F$19,1)))*IF(MOD(Calculator!$B$30/Calculator!$F$19,1)&lt;0.5,-1,1))^2)/((50*POWER(80,POWER(COS(PI()*MOD(Calculator!$B$30/Calculator!$F$19,1)),2))+$C65)^2+(1500*ABS(SIN(2*PI()*MOD(Calculator!$B$30/Calculator!$F$19,1)))*IF(MOD(Calculator!$B$30/Calculator!$F$19,1)&lt;0.5,-1,1))^2)))/(1-SQRT(((50*POWER(80,POWER(COS(PI()*MOD(Calculator!$B$30/Calculator!$F$19,1)),2))-$C65)^2+(1500*ABS(SIN(2*PI()*MOD(Calculator!$B$30/Calculator!$F$19,1)))*IF(MOD(Calculator!$B$30/Calculator!$F$19,1)&lt;0.5,-1,1))^2)/((50*POWER(80,POWER(COS(PI()*MOD(Calculator!$B$30/Calculator!$F$19,1)),2))+$C65)^2+(1500*ABS(SIN(2*PI()*MOD(Calculator!$B$30/Calculator!$F$19,1)))*IF(MOD(Calculator!$B$30/Calculator!$F$19,1)&lt;0.5,-1,1))^2))),2))</f>
        <v>—</v>
      </c>
      <c r="X65" s="266" t="str">
        <f aca="false">IF(OR(Calculator!$E$20&lt;&gt;"YES",Calculator!$B$30&lt;Calculator!$G$20),"—",ROUND((1+SQRT(((50*POWER(80,POWER(COS(PI()*MOD(Calculator!$B$30/Calculator!$F$20,1)),2))-$C65)^2+(1500*ABS(SIN(2*PI()*MOD(Calculator!$B$30/Calculator!$F$20,1)))*IF(MOD(Calculator!$B$30/Calculator!$F$20,1)&lt;0.5,-1,1))^2)/((50*POWER(80,POWER(COS(PI()*MOD(Calculator!$B$30/Calculator!$F$20,1)),2))+$C65)^2+(1500*ABS(SIN(2*PI()*MOD(Calculator!$B$30/Calculator!$F$20,1)))*IF(MOD(Calculator!$B$30/Calculator!$F$20,1)&lt;0.5,-1,1))^2)))/(1-SQRT(((50*POWER(80,POWER(COS(PI()*MOD(Calculator!$B$30/Calculator!$F$20,1)),2))-$C65)^2+(1500*ABS(SIN(2*PI()*MOD(Calculator!$B$30/Calculator!$F$20,1)))*IF(MOD(Calculator!$B$30/Calculator!$F$20,1)&lt;0.5,-1,1))^2)/((50*POWER(80,POWER(COS(PI()*MOD(Calculator!$B$30/Calculator!$F$20,1)),2))+$C65)^2+(1500*ABS(SIN(2*PI()*MOD(Calculator!$B$30/Calculator!$F$20,1)))*IF(MOD(Calculator!$B$30/Calculator!$F$20,1)&lt;0.5,-1,1))^2))),2))</f>
        <v>—</v>
      </c>
      <c r="Y65" s="266" t="str">
        <f aca="false">IF(OR(Calculator!$E$21&lt;&gt;"YES",Calculator!$B$30&lt;Calculator!$G$21),"—",ROUND((1+SQRT(((50*POWER(80,POWER(COS(PI()*MOD(Calculator!$B$30/Calculator!$F$21,1)),2))-$C65)^2+(1500*ABS(SIN(2*PI()*MOD(Calculator!$B$30/Calculator!$F$21,1)))*IF(MOD(Calculator!$B$30/Calculator!$F$21,1)&lt;0.5,-1,1))^2)/((50*POWER(80,POWER(COS(PI()*MOD(Calculator!$B$30/Calculator!$F$21,1)),2))+$C65)^2+(1500*ABS(SIN(2*PI()*MOD(Calculator!$B$30/Calculator!$F$21,1)))*IF(MOD(Calculator!$B$30/Calculator!$F$21,1)&lt;0.5,-1,1))^2)))/(1-SQRT(((50*POWER(80,POWER(COS(PI()*MOD(Calculator!$B$30/Calculator!$F$21,1)),2))-$C65)^2+(1500*ABS(SIN(2*PI()*MOD(Calculator!$B$30/Calculator!$F$21,1)))*IF(MOD(Calculator!$B$30/Calculator!$F$21,1)&lt;0.5,-1,1))^2)/((50*POWER(80,POWER(COS(PI()*MOD(Calculator!$B$30/Calculator!$F$21,1)),2))+$C65)^2+(1500*ABS(SIN(2*PI()*MOD(Calculator!$B$30/Calculator!$F$21,1)))*IF(MOD(Calculator!$B$30/Calculator!$F$21,1)&lt;0.5,-1,1))^2))),2))</f>
        <v>—</v>
      </c>
      <c r="Z65" s="266" t="str">
        <f aca="false">IF(OR(Calculator!$E$22&lt;&gt;"YES",Calculator!$B$30&lt;Calculator!$G$22),"—",ROUND((1+SQRT(((50*POWER(80,POWER(COS(PI()*MOD(Calculator!$B$30/Calculator!$F$22,1)),2))-$C65)^2+(1500*ABS(SIN(2*PI()*MOD(Calculator!$B$30/Calculator!$F$22,1)))*IF(MOD(Calculator!$B$30/Calculator!$F$22,1)&lt;0.5,-1,1))^2)/((50*POWER(80,POWER(COS(PI()*MOD(Calculator!$B$30/Calculator!$F$22,1)),2))+$C65)^2+(1500*ABS(SIN(2*PI()*MOD(Calculator!$B$30/Calculator!$F$22,1)))*IF(MOD(Calculator!$B$30/Calculator!$F$22,1)&lt;0.5,-1,1))^2)))/(1-SQRT(((50*POWER(80,POWER(COS(PI()*MOD(Calculator!$B$30/Calculator!$F$22,1)),2))-$C65)^2+(1500*ABS(SIN(2*PI()*MOD(Calculator!$B$30/Calculator!$F$22,1)))*IF(MOD(Calculator!$B$30/Calculator!$F$22,1)&lt;0.5,-1,1))^2)/((50*POWER(80,POWER(COS(PI()*MOD(Calculator!$B$30/Calculator!$F$22,1)),2))+$C65)^2+(1500*ABS(SIN(2*PI()*MOD(Calculator!$B$30/Calculator!$F$22,1)))*IF(MOD(Calculator!$B$30/Calculator!$F$22,1)&lt;0.5,-1,1))^2))),2))</f>
        <v>—</v>
      </c>
      <c r="AA65" s="292" t="n">
        <f aca="false">IFERROR(ROUND((IF(ISNUMBER(P65),P65,0)+IF(ISNUMBER(Q65),Q65,0)+IF(ISNUMBER(R65),R65,0)+IF(ISNUMBER(S65),S65,0)+IF(ISNUMBER(T65),T65,0)+IF(ISNUMBER(U65),U65,0)+IF(ISNUMBER(V65),V65,0)+IF(ISNUMBER(W65),W65,0)+IF(ISNUMBER(X65),X65,0)+IF(ISNUMBER(Y65),Y65,0)+IF(ISNUMBER(Z65),Z65,0))/(IF(ISNUMBER(P65),1,0)+IF(ISNUMBER(Q65),1,0)+IF(ISNUMBER(R65),1,0)+IF(ISNUMBER(S65),1,0)+IF(ISNUMBER(T65),1,0)+IF(ISNUMBER(U65),1,0)+IF(ISNUMBER(V65),1,0)+IF(ISNUMBER(W65),1,0)+IF(ISNUMBER(X65),1,0)+IF(ISNUMBER(Y65),1,0)+IF(ISNUMBER(Z65),1,0)),4),"")</f>
        <v>17.215</v>
      </c>
      <c r="AB65" s="266" t="str">
        <f aca="false">IF(OR(Calculator!$E$12&lt;&gt;"YES",Calculator!$B$31&lt;Calculator!$G$12),"—",ROUND((1+SQRT(((50*POWER(80,POWER(COS(PI()*MOD(Calculator!$B$31/Calculator!$F$12,1)),2))-$C65)^2+(1500*ABS(SIN(2*PI()*MOD(Calculator!$B$31/Calculator!$F$12,1)))*IF(MOD(Calculator!$B$31/Calculator!$F$12,1)&lt;0.5,-1,1))^2)/((50*POWER(80,POWER(COS(PI()*MOD(Calculator!$B$31/Calculator!$F$12,1)),2))+$C65)^2+(1500*ABS(SIN(2*PI()*MOD(Calculator!$B$31/Calculator!$F$12,1)))*IF(MOD(Calculator!$B$31/Calculator!$F$12,1)&lt;0.5,-1,1))^2)))/(1-SQRT(((50*POWER(80,POWER(COS(PI()*MOD(Calculator!$B$31/Calculator!$F$12,1)),2))-$C65)^2+(1500*ABS(SIN(2*PI()*MOD(Calculator!$B$31/Calculator!$F$12,1)))*IF(MOD(Calculator!$B$31/Calculator!$F$12,1)&lt;0.5,-1,1))^2)/((50*POWER(80,POWER(COS(PI()*MOD(Calculator!$B$31/Calculator!$F$12,1)),2))+$C65)^2+(1500*ABS(SIN(2*PI()*MOD(Calculator!$B$31/Calculator!$F$12,1)))*IF(MOD(Calculator!$B$31/Calculator!$F$12,1)&lt;0.5,-1,1))^2))),2))</f>
        <v>—</v>
      </c>
      <c r="AC65" s="266" t="str">
        <f aca="false">IF(OR(Calculator!$E$13&lt;&gt;"YES",Calculator!$B$31&lt;Calculator!$G$13),"—",ROUND((1+SQRT(((50*POWER(80,POWER(COS(PI()*MOD(Calculator!$B$31/Calculator!$F$13,1)),2))-$C65)^2+(1500*ABS(SIN(2*PI()*MOD(Calculator!$B$31/Calculator!$F$13,1)))*IF(MOD(Calculator!$B$31/Calculator!$F$13,1)&lt;0.5,-1,1))^2)/((50*POWER(80,POWER(COS(PI()*MOD(Calculator!$B$31/Calculator!$F$13,1)),2))+$C65)^2+(1500*ABS(SIN(2*PI()*MOD(Calculator!$B$31/Calculator!$F$13,1)))*IF(MOD(Calculator!$B$31/Calculator!$F$13,1)&lt;0.5,-1,1))^2)))/(1-SQRT(((50*POWER(80,POWER(COS(PI()*MOD(Calculator!$B$31/Calculator!$F$13,1)),2))-$C65)^2+(1500*ABS(SIN(2*PI()*MOD(Calculator!$B$31/Calculator!$F$13,1)))*IF(MOD(Calculator!$B$31/Calculator!$F$13,1)&lt;0.5,-1,1))^2)/((50*POWER(80,POWER(COS(PI()*MOD(Calculator!$B$31/Calculator!$F$13,1)),2))+$C65)^2+(1500*ABS(SIN(2*PI()*MOD(Calculator!$B$31/Calculator!$F$13,1)))*IF(MOD(Calculator!$B$31/Calculator!$F$13,1)&lt;0.5,-1,1))^2))),2))</f>
        <v>—</v>
      </c>
      <c r="AD65" s="266" t="str">
        <f aca="false">IF(OR(Calculator!$E$14&lt;&gt;"YES",Calculator!$B$31&lt;Calculator!$G$14),"—",ROUND((1+SQRT(((50*POWER(80,POWER(COS(PI()*MOD(Calculator!$B$31/Calculator!$F$14,1)),2))-$C65)^2+(1500*ABS(SIN(2*PI()*MOD(Calculator!$B$31/Calculator!$F$14,1)))*IF(MOD(Calculator!$B$31/Calculator!$F$14,1)&lt;0.5,-1,1))^2)/((50*POWER(80,POWER(COS(PI()*MOD(Calculator!$B$31/Calculator!$F$14,1)),2))+$C65)^2+(1500*ABS(SIN(2*PI()*MOD(Calculator!$B$31/Calculator!$F$14,1)))*IF(MOD(Calculator!$B$31/Calculator!$F$14,1)&lt;0.5,-1,1))^2)))/(1-SQRT(((50*POWER(80,POWER(COS(PI()*MOD(Calculator!$B$31/Calculator!$F$14,1)),2))-$C65)^2+(1500*ABS(SIN(2*PI()*MOD(Calculator!$B$31/Calculator!$F$14,1)))*IF(MOD(Calculator!$B$31/Calculator!$F$14,1)&lt;0.5,-1,1))^2)/((50*POWER(80,POWER(COS(PI()*MOD(Calculator!$B$31/Calculator!$F$14,1)),2))+$C65)^2+(1500*ABS(SIN(2*PI()*MOD(Calculator!$B$31/Calculator!$F$14,1)))*IF(MOD(Calculator!$B$31/Calculator!$F$14,1)&lt;0.5,-1,1))^2))),2))</f>
        <v>—</v>
      </c>
      <c r="AE65" s="266" t="n">
        <f aca="false">IF(OR(Calculator!$E$15&lt;&gt;"YES",Calculator!$B$31&lt;Calculator!$G$15),"—",ROUND((1+SQRT(((50*POWER(80,POWER(COS(PI()*MOD(Calculator!$B$31/Calculator!$F$15,1)),2))-$C65)^2+(1500*ABS(SIN(2*PI()*MOD(Calculator!$B$31/Calculator!$F$15,1)))*IF(MOD(Calculator!$B$31/Calculator!$F$15,1)&lt;0.5,-1,1))^2)/((50*POWER(80,POWER(COS(PI()*MOD(Calculator!$B$31/Calculator!$F$15,1)),2))+$C65)^2+(1500*ABS(SIN(2*PI()*MOD(Calculator!$B$31/Calculator!$F$15,1)))*IF(MOD(Calculator!$B$31/Calculator!$F$15,1)&lt;0.5,-1,1))^2)))/(1-SQRT(((50*POWER(80,POWER(COS(PI()*MOD(Calculator!$B$31/Calculator!$F$15,1)),2))-$C65)^2+(1500*ABS(SIN(2*PI()*MOD(Calculator!$B$31/Calculator!$F$15,1)))*IF(MOD(Calculator!$B$31/Calculator!$F$15,1)&lt;0.5,-1,1))^2)/((50*POWER(80,POWER(COS(PI()*MOD(Calculator!$B$31/Calculator!$F$15,1)),2))+$C65)^2+(1500*ABS(SIN(2*PI()*MOD(Calculator!$B$31/Calculator!$F$15,1)))*IF(MOD(Calculator!$B$31/Calculator!$F$15,1)&lt;0.5,-1,1))^2))),2))</f>
        <v>18.37</v>
      </c>
      <c r="AF65" s="266" t="str">
        <f aca="false">IF(OR(Calculator!$E$16&lt;&gt;"YES",Calculator!$B$31&lt;Calculator!$G$16),"—",ROUND((1+SQRT(((50*POWER(80,POWER(COS(PI()*MOD(Calculator!$B$31/Calculator!$F$16,1)),2))-$C65)^2+(1500*ABS(SIN(2*PI()*MOD(Calculator!$B$31/Calculator!$F$16,1)))*IF(MOD(Calculator!$B$31/Calculator!$F$16,1)&lt;0.5,-1,1))^2)/((50*POWER(80,POWER(COS(PI()*MOD(Calculator!$B$31/Calculator!$F$16,1)),2))+$C65)^2+(1500*ABS(SIN(2*PI()*MOD(Calculator!$B$31/Calculator!$F$16,1)))*IF(MOD(Calculator!$B$31/Calculator!$F$16,1)&lt;0.5,-1,1))^2)))/(1-SQRT(((50*POWER(80,POWER(COS(PI()*MOD(Calculator!$B$31/Calculator!$F$16,1)),2))-$C65)^2+(1500*ABS(SIN(2*PI()*MOD(Calculator!$B$31/Calculator!$F$16,1)))*IF(MOD(Calculator!$B$31/Calculator!$F$16,1)&lt;0.5,-1,1))^2)/((50*POWER(80,POWER(COS(PI()*MOD(Calculator!$B$31/Calculator!$F$16,1)),2))+$C65)^2+(1500*ABS(SIN(2*PI()*MOD(Calculator!$B$31/Calculator!$F$16,1)))*IF(MOD(Calculator!$B$31/Calculator!$F$16,1)&lt;0.5,-1,1))^2))),2))</f>
        <v>—</v>
      </c>
      <c r="AG65" s="266" t="n">
        <f aca="false">IF(OR(Calculator!$E$17&lt;&gt;"YES",Calculator!$B$31&lt;Calculator!$G$17),"—",ROUND((1+SQRT(((50*POWER(80,POWER(COS(PI()*MOD(Calculator!$B$31/Calculator!$F$17,1)),2))-$C65)^2+(1500*ABS(SIN(2*PI()*MOD(Calculator!$B$31/Calculator!$F$17,1)))*IF(MOD(Calculator!$B$31/Calculator!$F$17,1)&lt;0.5,-1,1))^2)/((50*POWER(80,POWER(COS(PI()*MOD(Calculator!$B$31/Calculator!$F$17,1)),2))+$C65)^2+(1500*ABS(SIN(2*PI()*MOD(Calculator!$B$31/Calculator!$F$17,1)))*IF(MOD(Calculator!$B$31/Calculator!$F$17,1)&lt;0.5,-1,1))^2)))/(1-SQRT(((50*POWER(80,POWER(COS(PI()*MOD(Calculator!$B$31/Calculator!$F$17,1)),2))-$C65)^2+(1500*ABS(SIN(2*PI()*MOD(Calculator!$B$31/Calculator!$F$17,1)))*IF(MOD(Calculator!$B$31/Calculator!$F$17,1)&lt;0.5,-1,1))^2)/((50*POWER(80,POWER(COS(PI()*MOD(Calculator!$B$31/Calculator!$F$17,1)),2))+$C65)^2+(1500*ABS(SIN(2*PI()*MOD(Calculator!$B$31/Calculator!$F$17,1)))*IF(MOD(Calculator!$B$31/Calculator!$F$17,1)&lt;0.5,-1,1))^2))),2))</f>
        <v>14.56</v>
      </c>
      <c r="AH65" s="266" t="str">
        <f aca="false">IF(OR(Calculator!$E$18&lt;&gt;"YES",Calculator!$B$31&lt;Calculator!$G$18),"—",ROUND((1+SQRT(((50*POWER(80,POWER(COS(PI()*MOD(Calculator!$B$31/Calculator!$F$18,1)),2))-$C65)^2+(1500*ABS(SIN(2*PI()*MOD(Calculator!$B$31/Calculator!$F$18,1)))*IF(MOD(Calculator!$B$31/Calculator!$F$18,1)&lt;0.5,-1,1))^2)/((50*POWER(80,POWER(COS(PI()*MOD(Calculator!$B$31/Calculator!$F$18,1)),2))+$C65)^2+(1500*ABS(SIN(2*PI()*MOD(Calculator!$B$31/Calculator!$F$18,1)))*IF(MOD(Calculator!$B$31/Calculator!$F$18,1)&lt;0.5,-1,1))^2)))/(1-SQRT(((50*POWER(80,POWER(COS(PI()*MOD(Calculator!$B$31/Calculator!$F$18,1)),2))-$C65)^2+(1500*ABS(SIN(2*PI()*MOD(Calculator!$B$31/Calculator!$F$18,1)))*IF(MOD(Calculator!$B$31/Calculator!$F$18,1)&lt;0.5,-1,1))^2)/((50*POWER(80,POWER(COS(PI()*MOD(Calculator!$B$31/Calculator!$F$18,1)),2))+$C65)^2+(1500*ABS(SIN(2*PI()*MOD(Calculator!$B$31/Calculator!$F$18,1)))*IF(MOD(Calculator!$B$31/Calculator!$F$18,1)&lt;0.5,-1,1))^2))),2))</f>
        <v>—</v>
      </c>
      <c r="AI65" s="266" t="str">
        <f aca="false">IF(OR(Calculator!$E$19&lt;&gt;"YES",Calculator!$B$31&lt;Calculator!$G$19),"—",ROUND((1+SQRT(((50*POWER(80,POWER(COS(PI()*MOD(Calculator!$B$31/Calculator!$F$19,1)),2))-$C65)^2+(1500*ABS(SIN(2*PI()*MOD(Calculator!$B$31/Calculator!$F$19,1)))*IF(MOD(Calculator!$B$31/Calculator!$F$19,1)&lt;0.5,-1,1))^2)/((50*POWER(80,POWER(COS(PI()*MOD(Calculator!$B$31/Calculator!$F$19,1)),2))+$C65)^2+(1500*ABS(SIN(2*PI()*MOD(Calculator!$B$31/Calculator!$F$19,1)))*IF(MOD(Calculator!$B$31/Calculator!$F$19,1)&lt;0.5,-1,1))^2)))/(1-SQRT(((50*POWER(80,POWER(COS(PI()*MOD(Calculator!$B$31/Calculator!$F$19,1)),2))-$C65)^2+(1500*ABS(SIN(2*PI()*MOD(Calculator!$B$31/Calculator!$F$19,1)))*IF(MOD(Calculator!$B$31/Calculator!$F$19,1)&lt;0.5,-1,1))^2)/((50*POWER(80,POWER(COS(PI()*MOD(Calculator!$B$31/Calculator!$F$19,1)),2))+$C65)^2+(1500*ABS(SIN(2*PI()*MOD(Calculator!$B$31/Calculator!$F$19,1)))*IF(MOD(Calculator!$B$31/Calculator!$F$19,1)&lt;0.5,-1,1))^2))),2))</f>
        <v>—</v>
      </c>
      <c r="AJ65" s="266" t="str">
        <f aca="false">IF(OR(Calculator!$E$20&lt;&gt;"YES",Calculator!$B$31&lt;Calculator!$G$20),"—",ROUND((1+SQRT(((50*POWER(80,POWER(COS(PI()*MOD(Calculator!$B$31/Calculator!$F$20,1)),2))-$C65)^2+(1500*ABS(SIN(2*PI()*MOD(Calculator!$B$31/Calculator!$F$20,1)))*IF(MOD(Calculator!$B$31/Calculator!$F$20,1)&lt;0.5,-1,1))^2)/((50*POWER(80,POWER(COS(PI()*MOD(Calculator!$B$31/Calculator!$F$20,1)),2))+$C65)^2+(1500*ABS(SIN(2*PI()*MOD(Calculator!$B$31/Calculator!$F$20,1)))*IF(MOD(Calculator!$B$31/Calculator!$F$20,1)&lt;0.5,-1,1))^2)))/(1-SQRT(((50*POWER(80,POWER(COS(PI()*MOD(Calculator!$B$31/Calculator!$F$20,1)),2))-$C65)^2+(1500*ABS(SIN(2*PI()*MOD(Calculator!$B$31/Calculator!$F$20,1)))*IF(MOD(Calculator!$B$31/Calculator!$F$20,1)&lt;0.5,-1,1))^2)/((50*POWER(80,POWER(COS(PI()*MOD(Calculator!$B$31/Calculator!$F$20,1)),2))+$C65)^2+(1500*ABS(SIN(2*PI()*MOD(Calculator!$B$31/Calculator!$F$20,1)))*IF(MOD(Calculator!$B$31/Calculator!$F$20,1)&lt;0.5,-1,1))^2))),2))</f>
        <v>—</v>
      </c>
      <c r="AK65" s="266" t="str">
        <f aca="false">IF(OR(Calculator!$E$21&lt;&gt;"YES",Calculator!$B$31&lt;Calculator!$G$21),"—",ROUND((1+SQRT(((50*POWER(80,POWER(COS(PI()*MOD(Calculator!$B$31/Calculator!$F$21,1)),2))-$C65)^2+(1500*ABS(SIN(2*PI()*MOD(Calculator!$B$31/Calculator!$F$21,1)))*IF(MOD(Calculator!$B$31/Calculator!$F$21,1)&lt;0.5,-1,1))^2)/((50*POWER(80,POWER(COS(PI()*MOD(Calculator!$B$31/Calculator!$F$21,1)),2))+$C65)^2+(1500*ABS(SIN(2*PI()*MOD(Calculator!$B$31/Calculator!$F$21,1)))*IF(MOD(Calculator!$B$31/Calculator!$F$21,1)&lt;0.5,-1,1))^2)))/(1-SQRT(((50*POWER(80,POWER(COS(PI()*MOD(Calculator!$B$31/Calculator!$F$21,1)),2))-$C65)^2+(1500*ABS(SIN(2*PI()*MOD(Calculator!$B$31/Calculator!$F$21,1)))*IF(MOD(Calculator!$B$31/Calculator!$F$21,1)&lt;0.5,-1,1))^2)/((50*POWER(80,POWER(COS(PI()*MOD(Calculator!$B$31/Calculator!$F$21,1)),2))+$C65)^2+(1500*ABS(SIN(2*PI()*MOD(Calculator!$B$31/Calculator!$F$21,1)))*IF(MOD(Calculator!$B$31/Calculator!$F$21,1)&lt;0.5,-1,1))^2))),2))</f>
        <v>—</v>
      </c>
      <c r="AL65" s="266" t="str">
        <f aca="false">IF(OR(Calculator!$E$22&lt;&gt;"YES",Calculator!$B$31&lt;Calculator!$G$22),"—",ROUND((1+SQRT(((50*POWER(80,POWER(COS(PI()*MOD(Calculator!$B$31/Calculator!$F$22,1)),2))-$C65)^2+(1500*ABS(SIN(2*PI()*MOD(Calculator!$B$31/Calculator!$F$22,1)))*IF(MOD(Calculator!$B$31/Calculator!$F$22,1)&lt;0.5,-1,1))^2)/((50*POWER(80,POWER(COS(PI()*MOD(Calculator!$B$31/Calculator!$F$22,1)),2))+$C65)^2+(1500*ABS(SIN(2*PI()*MOD(Calculator!$B$31/Calculator!$F$22,1)))*IF(MOD(Calculator!$B$31/Calculator!$F$22,1)&lt;0.5,-1,1))^2)))/(1-SQRT(((50*POWER(80,POWER(COS(PI()*MOD(Calculator!$B$31/Calculator!$F$22,1)),2))-$C65)^2+(1500*ABS(SIN(2*PI()*MOD(Calculator!$B$31/Calculator!$F$22,1)))*IF(MOD(Calculator!$B$31/Calculator!$F$22,1)&lt;0.5,-1,1))^2)/((50*POWER(80,POWER(COS(PI()*MOD(Calculator!$B$31/Calculator!$F$22,1)),2))+$C65)^2+(1500*ABS(SIN(2*PI()*MOD(Calculator!$B$31/Calculator!$F$22,1)))*IF(MOD(Calculator!$B$31/Calculator!$F$22,1)&lt;0.5,-1,1))^2))),2))</f>
        <v>—</v>
      </c>
      <c r="AM65" s="293" t="n">
        <f aca="false">IFERROR(ROUND((IF(ISNUMBER(AB65),AB65,0)+IF(ISNUMBER(AC65),AC65,0)+IF(ISNUMBER(AD65),AD65,0)+IF(ISNUMBER(AE65),AE65,0)+IF(ISNUMBER(AF65),AF65,0)+IF(ISNUMBER(AG65),AG65,0)+IF(ISNUMBER(AH65),AH65,0)+IF(ISNUMBER(AI65),AI65,0)+IF(ISNUMBER(AJ65),AJ65,0)+IF(ISNUMBER(AK65),AK65,0)+IF(ISNUMBER(AL65),AL65,0))/(IF(ISNUMBER(AB65),1,0)+IF(ISNUMBER(AC65),1,0)+IF(ISNUMBER(AD65),1,0)+IF(ISNUMBER(AE65),1,0)+IF(ISNUMBER(AF65),1,0)+IF(ISNUMBER(AG65),1,0)+IF(ISNUMBER(AH65),1,0)+IF(ISNUMBER(AI65),1,0)+IF(ISNUMBER(AJ65),1,0)+IF(ISNUMBER(AK65),1,0)+IF(ISNUMBER(AL65),1,0)),4),"")</f>
        <v>16.465</v>
      </c>
      <c r="AN65" s="294" t="str">
        <f aca="false">IF(OR(Calculator!$E$12&lt;&gt;"YES",Calculator!$B$32&lt;Calculator!$G$12),"—",ROUND((1+SQRT(((50*POWER(80,POWER(COS(PI()*MOD(Calculator!$B$32/Calculator!$F$12,1)),2))-$C65)^2+(1500*ABS(SIN(2*PI()*MOD(Calculator!$B$32/Calculator!$F$12,1)))*IF(MOD(Calculator!$B$32/Calculator!$F$12,1)&lt;0.5,-1,1))^2)/((50*POWER(80,POWER(COS(PI()*MOD(Calculator!$B$32/Calculator!$F$12,1)),2))+$C65)^2+(1500*ABS(SIN(2*PI()*MOD(Calculator!$B$32/Calculator!$F$12,1)))*IF(MOD(Calculator!$B$32/Calculator!$F$12,1)&lt;0.5,-1,1))^2)))/(1-SQRT(((50*POWER(80,POWER(COS(PI()*MOD(Calculator!$B$32/Calculator!$F$12,1)),2))-$C65)^2+(1500*ABS(SIN(2*PI()*MOD(Calculator!$B$32/Calculator!$F$12,1)))*IF(MOD(Calculator!$B$32/Calculator!$F$12,1)&lt;0.5,-1,1))^2)/((50*POWER(80,POWER(COS(PI()*MOD(Calculator!$B$32/Calculator!$F$12,1)),2))+$C65)^2+(1500*ABS(SIN(2*PI()*MOD(Calculator!$B$32/Calculator!$F$12,1)))*IF(MOD(Calculator!$B$32/Calculator!$F$12,1)&lt;0.5,-1,1))^2))),2))</f>
        <v>—</v>
      </c>
      <c r="AO65" s="294" t="str">
        <f aca="false">IF(OR(Calculator!$E$13&lt;&gt;"YES",Calculator!$B$32&lt;Calculator!$G$13),"—",ROUND((1+SQRT(((50*POWER(80,POWER(COS(PI()*MOD(Calculator!$B$32/Calculator!$F$13,1)),2))-$C65)^2+(1500*ABS(SIN(2*PI()*MOD(Calculator!$B$32/Calculator!$F$13,1)))*IF(MOD(Calculator!$B$32/Calculator!$F$13,1)&lt;0.5,-1,1))^2)/((50*POWER(80,POWER(COS(PI()*MOD(Calculator!$B$32/Calculator!$F$13,1)),2))+$C65)^2+(1500*ABS(SIN(2*PI()*MOD(Calculator!$B$32/Calculator!$F$13,1)))*IF(MOD(Calculator!$B$32/Calculator!$F$13,1)&lt;0.5,-1,1))^2)))/(1-SQRT(((50*POWER(80,POWER(COS(PI()*MOD(Calculator!$B$32/Calculator!$F$13,1)),2))-$C65)^2+(1500*ABS(SIN(2*PI()*MOD(Calculator!$B$32/Calculator!$F$13,1)))*IF(MOD(Calculator!$B$32/Calculator!$F$13,1)&lt;0.5,-1,1))^2)/((50*POWER(80,POWER(COS(PI()*MOD(Calculator!$B$32/Calculator!$F$13,1)),2))+$C65)^2+(1500*ABS(SIN(2*PI()*MOD(Calculator!$B$32/Calculator!$F$13,1)))*IF(MOD(Calculator!$B$32/Calculator!$F$13,1)&lt;0.5,-1,1))^2))),2))</f>
        <v>—</v>
      </c>
      <c r="AP65" s="294" t="str">
        <f aca="false">IF(OR(Calculator!$E$14&lt;&gt;"YES",Calculator!$B$32&lt;Calculator!$G$14),"—",ROUND((1+SQRT(((50*POWER(80,POWER(COS(PI()*MOD(Calculator!$B$32/Calculator!$F$14,1)),2))-$C65)^2+(1500*ABS(SIN(2*PI()*MOD(Calculator!$B$32/Calculator!$F$14,1)))*IF(MOD(Calculator!$B$32/Calculator!$F$14,1)&lt;0.5,-1,1))^2)/((50*POWER(80,POWER(COS(PI()*MOD(Calculator!$B$32/Calculator!$F$14,1)),2))+$C65)^2+(1500*ABS(SIN(2*PI()*MOD(Calculator!$B$32/Calculator!$F$14,1)))*IF(MOD(Calculator!$B$32/Calculator!$F$14,1)&lt;0.5,-1,1))^2)))/(1-SQRT(((50*POWER(80,POWER(COS(PI()*MOD(Calculator!$B$32/Calculator!$F$14,1)),2))-$C65)^2+(1500*ABS(SIN(2*PI()*MOD(Calculator!$B$32/Calculator!$F$14,1)))*IF(MOD(Calculator!$B$32/Calculator!$F$14,1)&lt;0.5,-1,1))^2)/((50*POWER(80,POWER(COS(PI()*MOD(Calculator!$B$32/Calculator!$F$14,1)),2))+$C65)^2+(1500*ABS(SIN(2*PI()*MOD(Calculator!$B$32/Calculator!$F$14,1)))*IF(MOD(Calculator!$B$32/Calculator!$F$14,1)&lt;0.5,-1,1))^2))),2))</f>
        <v>—</v>
      </c>
      <c r="AQ65" s="294" t="n">
        <f aca="false">IF(OR(Calculator!$E$15&lt;&gt;"YES",Calculator!$B$32&lt;Calculator!$G$15),"—",ROUND((1+SQRT(((50*POWER(80,POWER(COS(PI()*MOD(Calculator!$B$32/Calculator!$F$15,1)),2))-$C65)^2+(1500*ABS(SIN(2*PI()*MOD(Calculator!$B$32/Calculator!$F$15,1)))*IF(MOD(Calculator!$B$32/Calculator!$F$15,1)&lt;0.5,-1,1))^2)/((50*POWER(80,POWER(COS(PI()*MOD(Calculator!$B$32/Calculator!$F$15,1)),2))+$C65)^2+(1500*ABS(SIN(2*PI()*MOD(Calculator!$B$32/Calculator!$F$15,1)))*IF(MOD(Calculator!$B$32/Calculator!$F$15,1)&lt;0.5,-1,1))^2)))/(1-SQRT(((50*POWER(80,POWER(COS(PI()*MOD(Calculator!$B$32/Calculator!$F$15,1)),2))-$C65)^2+(1500*ABS(SIN(2*PI()*MOD(Calculator!$B$32/Calculator!$F$15,1)))*IF(MOD(Calculator!$B$32/Calculator!$F$15,1)&lt;0.5,-1,1))^2)/((50*POWER(80,POWER(COS(PI()*MOD(Calculator!$B$32/Calculator!$F$15,1)),2))+$C65)^2+(1500*ABS(SIN(2*PI()*MOD(Calculator!$B$32/Calculator!$F$15,1)))*IF(MOD(Calculator!$B$32/Calculator!$F$15,1)&lt;0.5,-1,1))^2))),2))</f>
        <v>2.48</v>
      </c>
      <c r="AR65" s="294" t="str">
        <f aca="false">IF(OR(Calculator!$E$16&lt;&gt;"YES",Calculator!$B$32&lt;Calculator!$G$16),"—",ROUND((1+SQRT(((50*POWER(80,POWER(COS(PI()*MOD(Calculator!$B$32/Calculator!$F$16,1)),2))-$C65)^2+(1500*ABS(SIN(2*PI()*MOD(Calculator!$B$32/Calculator!$F$16,1)))*IF(MOD(Calculator!$B$32/Calculator!$F$16,1)&lt;0.5,-1,1))^2)/((50*POWER(80,POWER(COS(PI()*MOD(Calculator!$B$32/Calculator!$F$16,1)),2))+$C65)^2+(1500*ABS(SIN(2*PI()*MOD(Calculator!$B$32/Calculator!$F$16,1)))*IF(MOD(Calculator!$B$32/Calculator!$F$16,1)&lt;0.5,-1,1))^2)))/(1-SQRT(((50*POWER(80,POWER(COS(PI()*MOD(Calculator!$B$32/Calculator!$F$16,1)),2))-$C65)^2+(1500*ABS(SIN(2*PI()*MOD(Calculator!$B$32/Calculator!$F$16,1)))*IF(MOD(Calculator!$B$32/Calculator!$F$16,1)&lt;0.5,-1,1))^2)/((50*POWER(80,POWER(COS(PI()*MOD(Calculator!$B$32/Calculator!$F$16,1)),2))+$C65)^2+(1500*ABS(SIN(2*PI()*MOD(Calculator!$B$32/Calculator!$F$16,1)))*IF(MOD(Calculator!$B$32/Calculator!$F$16,1)&lt;0.5,-1,1))^2))),2))</f>
        <v>—</v>
      </c>
      <c r="AS65" s="294" t="n">
        <f aca="false">IF(OR(Calculator!$E$17&lt;&gt;"YES",Calculator!$B$32&lt;Calculator!$G$17),"—",ROUND((1+SQRT(((50*POWER(80,POWER(COS(PI()*MOD(Calculator!$B$32/Calculator!$F$17,1)),2))-$C65)^2+(1500*ABS(SIN(2*PI()*MOD(Calculator!$B$32/Calculator!$F$17,1)))*IF(MOD(Calculator!$B$32/Calculator!$F$17,1)&lt;0.5,-1,1))^2)/((50*POWER(80,POWER(COS(PI()*MOD(Calculator!$B$32/Calculator!$F$17,1)),2))+$C65)^2+(1500*ABS(SIN(2*PI()*MOD(Calculator!$B$32/Calculator!$F$17,1)))*IF(MOD(Calculator!$B$32/Calculator!$F$17,1)&lt;0.5,-1,1))^2)))/(1-SQRT(((50*POWER(80,POWER(COS(PI()*MOD(Calculator!$B$32/Calculator!$F$17,1)),2))-$C65)^2+(1500*ABS(SIN(2*PI()*MOD(Calculator!$B$32/Calculator!$F$17,1)))*IF(MOD(Calculator!$B$32/Calculator!$F$17,1)&lt;0.5,-1,1))^2)/((50*POWER(80,POWER(COS(PI()*MOD(Calculator!$B$32/Calculator!$F$17,1)),2))+$C65)^2+(1500*ABS(SIN(2*PI()*MOD(Calculator!$B$32/Calculator!$F$17,1)))*IF(MOD(Calculator!$B$32/Calculator!$F$17,1)&lt;0.5,-1,1))^2))),2))</f>
        <v>15.27</v>
      </c>
      <c r="AT65" s="294" t="str">
        <f aca="false">IF(OR(Calculator!$E$18&lt;&gt;"YES",Calculator!$B$32&lt;Calculator!$G$18),"—",ROUND((1+SQRT(((50*POWER(80,POWER(COS(PI()*MOD(Calculator!$B$32/Calculator!$F$18,1)),2))-$C65)^2+(1500*ABS(SIN(2*PI()*MOD(Calculator!$B$32/Calculator!$F$18,1)))*IF(MOD(Calculator!$B$32/Calculator!$F$18,1)&lt;0.5,-1,1))^2)/((50*POWER(80,POWER(COS(PI()*MOD(Calculator!$B$32/Calculator!$F$18,1)),2))+$C65)^2+(1500*ABS(SIN(2*PI()*MOD(Calculator!$B$32/Calculator!$F$18,1)))*IF(MOD(Calculator!$B$32/Calculator!$F$18,1)&lt;0.5,-1,1))^2)))/(1-SQRT(((50*POWER(80,POWER(COS(PI()*MOD(Calculator!$B$32/Calculator!$F$18,1)),2))-$C65)^2+(1500*ABS(SIN(2*PI()*MOD(Calculator!$B$32/Calculator!$F$18,1)))*IF(MOD(Calculator!$B$32/Calculator!$F$18,1)&lt;0.5,-1,1))^2)/((50*POWER(80,POWER(COS(PI()*MOD(Calculator!$B$32/Calculator!$F$18,1)),2))+$C65)^2+(1500*ABS(SIN(2*PI()*MOD(Calculator!$B$32/Calculator!$F$18,1)))*IF(MOD(Calculator!$B$32/Calculator!$F$18,1)&lt;0.5,-1,1))^2))),2))</f>
        <v>—</v>
      </c>
      <c r="AU65" s="294" t="str">
        <f aca="false">IF(OR(Calculator!$E$19&lt;&gt;"YES",Calculator!$B$32&lt;Calculator!$G$19),"—",ROUND((1+SQRT(((50*POWER(80,POWER(COS(PI()*MOD(Calculator!$B$32/Calculator!$F$19,1)),2))-$C65)^2+(1500*ABS(SIN(2*PI()*MOD(Calculator!$B$32/Calculator!$F$19,1)))*IF(MOD(Calculator!$B$32/Calculator!$F$19,1)&lt;0.5,-1,1))^2)/((50*POWER(80,POWER(COS(PI()*MOD(Calculator!$B$32/Calculator!$F$19,1)),2))+$C65)^2+(1500*ABS(SIN(2*PI()*MOD(Calculator!$B$32/Calculator!$F$19,1)))*IF(MOD(Calculator!$B$32/Calculator!$F$19,1)&lt;0.5,-1,1))^2)))/(1-SQRT(((50*POWER(80,POWER(COS(PI()*MOD(Calculator!$B$32/Calculator!$F$19,1)),2))-$C65)^2+(1500*ABS(SIN(2*PI()*MOD(Calculator!$B$32/Calculator!$F$19,1)))*IF(MOD(Calculator!$B$32/Calculator!$F$19,1)&lt;0.5,-1,1))^2)/((50*POWER(80,POWER(COS(PI()*MOD(Calculator!$B$32/Calculator!$F$19,1)),2))+$C65)^2+(1500*ABS(SIN(2*PI()*MOD(Calculator!$B$32/Calculator!$F$19,1)))*IF(MOD(Calculator!$B$32/Calculator!$F$19,1)&lt;0.5,-1,1))^2))),2))</f>
        <v>—</v>
      </c>
      <c r="AV65" s="294" t="str">
        <f aca="false">IF(OR(Calculator!$E$20&lt;&gt;"YES",Calculator!$B$32&lt;Calculator!$G$20),"—",ROUND((1+SQRT(((50*POWER(80,POWER(COS(PI()*MOD(Calculator!$B$32/Calculator!$F$20,1)),2))-$C65)^2+(1500*ABS(SIN(2*PI()*MOD(Calculator!$B$32/Calculator!$F$20,1)))*IF(MOD(Calculator!$B$32/Calculator!$F$20,1)&lt;0.5,-1,1))^2)/((50*POWER(80,POWER(COS(PI()*MOD(Calculator!$B$32/Calculator!$F$20,1)),2))+$C65)^2+(1500*ABS(SIN(2*PI()*MOD(Calculator!$B$32/Calculator!$F$20,1)))*IF(MOD(Calculator!$B$32/Calculator!$F$20,1)&lt;0.5,-1,1))^2)))/(1-SQRT(((50*POWER(80,POWER(COS(PI()*MOD(Calculator!$B$32/Calculator!$F$20,1)),2))-$C65)^2+(1500*ABS(SIN(2*PI()*MOD(Calculator!$B$32/Calculator!$F$20,1)))*IF(MOD(Calculator!$B$32/Calculator!$F$20,1)&lt;0.5,-1,1))^2)/((50*POWER(80,POWER(COS(PI()*MOD(Calculator!$B$32/Calculator!$F$20,1)),2))+$C65)^2+(1500*ABS(SIN(2*PI()*MOD(Calculator!$B$32/Calculator!$F$20,1)))*IF(MOD(Calculator!$B$32/Calculator!$F$20,1)&lt;0.5,-1,1))^2))),2))</f>
        <v>—</v>
      </c>
      <c r="AW65" s="294" t="str">
        <f aca="false">IF(OR(Calculator!$E$21&lt;&gt;"YES",Calculator!$B$32&lt;Calculator!$G$21),"—",ROUND((1+SQRT(((50*POWER(80,POWER(COS(PI()*MOD(Calculator!$B$32/Calculator!$F$21,1)),2))-$C65)^2+(1500*ABS(SIN(2*PI()*MOD(Calculator!$B$32/Calculator!$F$21,1)))*IF(MOD(Calculator!$B$32/Calculator!$F$21,1)&lt;0.5,-1,1))^2)/((50*POWER(80,POWER(COS(PI()*MOD(Calculator!$B$32/Calculator!$F$21,1)),2))+$C65)^2+(1500*ABS(SIN(2*PI()*MOD(Calculator!$B$32/Calculator!$F$21,1)))*IF(MOD(Calculator!$B$32/Calculator!$F$21,1)&lt;0.5,-1,1))^2)))/(1-SQRT(((50*POWER(80,POWER(COS(PI()*MOD(Calculator!$B$32/Calculator!$F$21,1)),2))-$C65)^2+(1500*ABS(SIN(2*PI()*MOD(Calculator!$B$32/Calculator!$F$21,1)))*IF(MOD(Calculator!$B$32/Calculator!$F$21,1)&lt;0.5,-1,1))^2)/((50*POWER(80,POWER(COS(PI()*MOD(Calculator!$B$32/Calculator!$F$21,1)),2))+$C65)^2+(1500*ABS(SIN(2*PI()*MOD(Calculator!$B$32/Calculator!$F$21,1)))*IF(MOD(Calculator!$B$32/Calculator!$F$21,1)&lt;0.5,-1,1))^2))),2))</f>
        <v>—</v>
      </c>
      <c r="AX65" s="294" t="str">
        <f aca="false">IF(OR(Calculator!$E$22&lt;&gt;"YES",Calculator!$B$32&lt;Calculator!$G$22),"—",ROUND((1+SQRT(((50*POWER(80,POWER(COS(PI()*MOD(Calculator!$B$32/Calculator!$F$22,1)),2))-$C65)^2+(1500*ABS(SIN(2*PI()*MOD(Calculator!$B$32/Calculator!$F$22,1)))*IF(MOD(Calculator!$B$32/Calculator!$F$22,1)&lt;0.5,-1,1))^2)/((50*POWER(80,POWER(COS(PI()*MOD(Calculator!$B$32/Calculator!$F$22,1)),2))+$C65)^2+(1500*ABS(SIN(2*PI()*MOD(Calculator!$B$32/Calculator!$F$22,1)))*IF(MOD(Calculator!$B$32/Calculator!$F$22,1)&lt;0.5,-1,1))^2)))/(1-SQRT(((50*POWER(80,POWER(COS(PI()*MOD(Calculator!$B$32/Calculator!$F$22,1)),2))-$C65)^2+(1500*ABS(SIN(2*PI()*MOD(Calculator!$B$32/Calculator!$F$22,1)))*IF(MOD(Calculator!$B$32/Calculator!$F$22,1)&lt;0.5,-1,1))^2)/((50*POWER(80,POWER(COS(PI()*MOD(Calculator!$B$32/Calculator!$F$22,1)),2))+$C65)^2+(1500*ABS(SIN(2*PI()*MOD(Calculator!$B$32/Calculator!$F$22,1)))*IF(MOD(Calculator!$B$32/Calculator!$F$22,1)&lt;0.5,-1,1))^2))),2))</f>
        <v>—</v>
      </c>
      <c r="AY65" s="293" t="n">
        <f aca="false">IFERROR(ROUND((IF(ISNUMBER(AN65),AN65,0)+IF(ISNUMBER(AO65),AO65,0)+IF(ISNUMBER(AP65),AP65,0)+IF(ISNUMBER(AQ65),AQ65,0)+IF(ISNUMBER(AR65),AR65,0)+IF(ISNUMBER(AS65),AS65,0)+IF(ISNUMBER(AT65),AT65,0)+IF(ISNUMBER(AU65),AU65,0)+IF(ISNUMBER(AV65),AV65,0)+IF(ISNUMBER(AW65),AW65,0)+IF(ISNUMBER(AX65),AX65,0))/(IF(ISNUMBER(AN65),1,0)+IF(ISNUMBER(AO65),1,0)+IF(ISNUMBER(AP65),1,0)+IF(ISNUMBER(AQ65),1,0)+IF(ISNUMBER(AR65),1,0)+IF(ISNUMBER(AS65),1,0)+IF(ISNUMBER(AT65),1,0)+IF(ISNUMBER(AU65),1,0)+IF(ISNUMBER(AV65),1,0)+IF(ISNUMBER(AW65),1,0)+IF(ISNUMBER(AX65),1,0)),4),"")</f>
        <v>8.875</v>
      </c>
      <c r="AZ65" s="294" t="str">
        <f aca="false">IF(OR(Calculator!$E$12&lt;&gt;"YES",Calculator!$B$33&lt;Calculator!$G$12),"—",ROUND((1+SQRT(((50*POWER(80,POWER(COS(PI()*MOD(Calculator!$B$33/Calculator!$F$12,1)),2))-$C65)^2+(1500*ABS(SIN(2*PI()*MOD(Calculator!$B$33/Calculator!$F$12,1)))*IF(MOD(Calculator!$B$33/Calculator!$F$12,1)&lt;0.5,-1,1))^2)/((50*POWER(80,POWER(COS(PI()*MOD(Calculator!$B$33/Calculator!$F$12,1)),2))+$C65)^2+(1500*ABS(SIN(2*PI()*MOD(Calculator!$B$33/Calculator!$F$12,1)))*IF(MOD(Calculator!$B$33/Calculator!$F$12,1)&lt;0.5,-1,1))^2)))/(1-SQRT(((50*POWER(80,POWER(COS(PI()*MOD(Calculator!$B$33/Calculator!$F$12,1)),2))-$C65)^2+(1500*ABS(SIN(2*PI()*MOD(Calculator!$B$33/Calculator!$F$12,1)))*IF(MOD(Calculator!$B$33/Calculator!$F$12,1)&lt;0.5,-1,1))^2)/((50*POWER(80,POWER(COS(PI()*MOD(Calculator!$B$33/Calculator!$F$12,1)),2))+$C65)^2+(1500*ABS(SIN(2*PI()*MOD(Calculator!$B$33/Calculator!$F$12,1)))*IF(MOD(Calculator!$B$33/Calculator!$F$12,1)&lt;0.5,-1,1))^2))),2))</f>
        <v>—</v>
      </c>
      <c r="BA65" s="294" t="str">
        <f aca="false">IF(OR(Calculator!$E$13&lt;&gt;"YES",Calculator!$B$33&lt;Calculator!$G$13),"—",ROUND((1+SQRT(((50*POWER(80,POWER(COS(PI()*MOD(Calculator!$B$33/Calculator!$F$13,1)),2))-$C65)^2+(1500*ABS(SIN(2*PI()*MOD(Calculator!$B$33/Calculator!$F$13,1)))*IF(MOD(Calculator!$B$33/Calculator!$F$13,1)&lt;0.5,-1,1))^2)/((50*POWER(80,POWER(COS(PI()*MOD(Calculator!$B$33/Calculator!$F$13,1)),2))+$C65)^2+(1500*ABS(SIN(2*PI()*MOD(Calculator!$B$33/Calculator!$F$13,1)))*IF(MOD(Calculator!$B$33/Calculator!$F$13,1)&lt;0.5,-1,1))^2)))/(1-SQRT(((50*POWER(80,POWER(COS(PI()*MOD(Calculator!$B$33/Calculator!$F$13,1)),2))-$C65)^2+(1500*ABS(SIN(2*PI()*MOD(Calculator!$B$33/Calculator!$F$13,1)))*IF(MOD(Calculator!$B$33/Calculator!$F$13,1)&lt;0.5,-1,1))^2)/((50*POWER(80,POWER(COS(PI()*MOD(Calculator!$B$33/Calculator!$F$13,1)),2))+$C65)^2+(1500*ABS(SIN(2*PI()*MOD(Calculator!$B$33/Calculator!$F$13,1)))*IF(MOD(Calculator!$B$33/Calculator!$F$13,1)&lt;0.5,-1,1))^2))),2))</f>
        <v>—</v>
      </c>
      <c r="BB65" s="294" t="str">
        <f aca="false">IF(OR(Calculator!$E$14&lt;&gt;"YES",Calculator!$B$33&lt;Calculator!$G$14),"—",ROUND((1+SQRT(((50*POWER(80,POWER(COS(PI()*MOD(Calculator!$B$33/Calculator!$F$14,1)),2))-$C65)^2+(1500*ABS(SIN(2*PI()*MOD(Calculator!$B$33/Calculator!$F$14,1)))*IF(MOD(Calculator!$B$33/Calculator!$F$14,1)&lt;0.5,-1,1))^2)/((50*POWER(80,POWER(COS(PI()*MOD(Calculator!$B$33/Calculator!$F$14,1)),2))+$C65)^2+(1500*ABS(SIN(2*PI()*MOD(Calculator!$B$33/Calculator!$F$14,1)))*IF(MOD(Calculator!$B$33/Calculator!$F$14,1)&lt;0.5,-1,1))^2)))/(1-SQRT(((50*POWER(80,POWER(COS(PI()*MOD(Calculator!$B$33/Calculator!$F$14,1)),2))-$C65)^2+(1500*ABS(SIN(2*PI()*MOD(Calculator!$B$33/Calculator!$F$14,1)))*IF(MOD(Calculator!$B$33/Calculator!$F$14,1)&lt;0.5,-1,1))^2)/((50*POWER(80,POWER(COS(PI()*MOD(Calculator!$B$33/Calculator!$F$14,1)),2))+$C65)^2+(1500*ABS(SIN(2*PI()*MOD(Calculator!$B$33/Calculator!$F$14,1)))*IF(MOD(Calculator!$B$33/Calculator!$F$14,1)&lt;0.5,-1,1))^2))),2))</f>
        <v>—</v>
      </c>
      <c r="BC65" s="294" t="n">
        <f aca="false">IF(OR(Calculator!$E$15&lt;&gt;"YES",Calculator!$B$33&lt;Calculator!$G$15),"—",ROUND((1+SQRT(((50*POWER(80,POWER(COS(PI()*MOD(Calculator!$B$33/Calculator!$F$15,1)),2))-$C65)^2+(1500*ABS(SIN(2*PI()*MOD(Calculator!$B$33/Calculator!$F$15,1)))*IF(MOD(Calculator!$B$33/Calculator!$F$15,1)&lt;0.5,-1,1))^2)/((50*POWER(80,POWER(COS(PI()*MOD(Calculator!$B$33/Calculator!$F$15,1)),2))+$C65)^2+(1500*ABS(SIN(2*PI()*MOD(Calculator!$B$33/Calculator!$F$15,1)))*IF(MOD(Calculator!$B$33/Calculator!$F$15,1)&lt;0.5,-1,1))^2)))/(1-SQRT(((50*POWER(80,POWER(COS(PI()*MOD(Calculator!$B$33/Calculator!$F$15,1)),2))-$C65)^2+(1500*ABS(SIN(2*PI()*MOD(Calculator!$B$33/Calculator!$F$15,1)))*IF(MOD(Calculator!$B$33/Calculator!$F$15,1)&lt;0.5,-1,1))^2)/((50*POWER(80,POWER(COS(PI()*MOD(Calculator!$B$33/Calculator!$F$15,1)),2))+$C65)^2+(1500*ABS(SIN(2*PI()*MOD(Calculator!$B$33/Calculator!$F$15,1)))*IF(MOD(Calculator!$B$33/Calculator!$F$15,1)&lt;0.5,-1,1))^2))),2))</f>
        <v>2.61</v>
      </c>
      <c r="BD65" s="294" t="str">
        <f aca="false">IF(OR(Calculator!$E$16&lt;&gt;"YES",Calculator!$B$33&lt;Calculator!$G$16),"—",ROUND((1+SQRT(((50*POWER(80,POWER(COS(PI()*MOD(Calculator!$B$33/Calculator!$F$16,1)),2))-$C65)^2+(1500*ABS(SIN(2*PI()*MOD(Calculator!$B$33/Calculator!$F$16,1)))*IF(MOD(Calculator!$B$33/Calculator!$F$16,1)&lt;0.5,-1,1))^2)/((50*POWER(80,POWER(COS(PI()*MOD(Calculator!$B$33/Calculator!$F$16,1)),2))+$C65)^2+(1500*ABS(SIN(2*PI()*MOD(Calculator!$B$33/Calculator!$F$16,1)))*IF(MOD(Calculator!$B$33/Calculator!$F$16,1)&lt;0.5,-1,1))^2)))/(1-SQRT(((50*POWER(80,POWER(COS(PI()*MOD(Calculator!$B$33/Calculator!$F$16,1)),2))-$C65)^2+(1500*ABS(SIN(2*PI()*MOD(Calculator!$B$33/Calculator!$F$16,1)))*IF(MOD(Calculator!$B$33/Calculator!$F$16,1)&lt;0.5,-1,1))^2)/((50*POWER(80,POWER(COS(PI()*MOD(Calculator!$B$33/Calculator!$F$16,1)),2))+$C65)^2+(1500*ABS(SIN(2*PI()*MOD(Calculator!$B$33/Calculator!$F$16,1)))*IF(MOD(Calculator!$B$33/Calculator!$F$16,1)&lt;0.5,-1,1))^2))),2))</f>
        <v>—</v>
      </c>
      <c r="BE65" s="294" t="n">
        <f aca="false">IF(OR(Calculator!$E$17&lt;&gt;"YES",Calculator!$B$33&lt;Calculator!$G$17),"—",ROUND((1+SQRT(((50*POWER(80,POWER(COS(PI()*MOD(Calculator!$B$33/Calculator!$F$17,1)),2))-$C65)^2+(1500*ABS(SIN(2*PI()*MOD(Calculator!$B$33/Calculator!$F$17,1)))*IF(MOD(Calculator!$B$33/Calculator!$F$17,1)&lt;0.5,-1,1))^2)/((50*POWER(80,POWER(COS(PI()*MOD(Calculator!$B$33/Calculator!$F$17,1)),2))+$C65)^2+(1500*ABS(SIN(2*PI()*MOD(Calculator!$B$33/Calculator!$F$17,1)))*IF(MOD(Calculator!$B$33/Calculator!$F$17,1)&lt;0.5,-1,1))^2)))/(1-SQRT(((50*POWER(80,POWER(COS(PI()*MOD(Calculator!$B$33/Calculator!$F$17,1)),2))-$C65)^2+(1500*ABS(SIN(2*PI()*MOD(Calculator!$B$33/Calculator!$F$17,1)))*IF(MOD(Calculator!$B$33/Calculator!$F$17,1)&lt;0.5,-1,1))^2)/((50*POWER(80,POWER(COS(PI()*MOD(Calculator!$B$33/Calculator!$F$17,1)),2))+$C65)^2+(1500*ABS(SIN(2*PI()*MOD(Calculator!$B$33/Calculator!$F$17,1)))*IF(MOD(Calculator!$B$33/Calculator!$F$17,1)&lt;0.5,-1,1))^2))),2))</f>
        <v>16.8</v>
      </c>
      <c r="BF65" s="294" t="str">
        <f aca="false">IF(OR(Calculator!$E$18&lt;&gt;"YES",Calculator!$B$33&lt;Calculator!$G$18),"—",ROUND((1+SQRT(((50*POWER(80,POWER(COS(PI()*MOD(Calculator!$B$33/Calculator!$F$18,1)),2))-$C65)^2+(1500*ABS(SIN(2*PI()*MOD(Calculator!$B$33/Calculator!$F$18,1)))*IF(MOD(Calculator!$B$33/Calculator!$F$18,1)&lt;0.5,-1,1))^2)/((50*POWER(80,POWER(COS(PI()*MOD(Calculator!$B$33/Calculator!$F$18,1)),2))+$C65)^2+(1500*ABS(SIN(2*PI()*MOD(Calculator!$B$33/Calculator!$F$18,1)))*IF(MOD(Calculator!$B$33/Calculator!$F$18,1)&lt;0.5,-1,1))^2)))/(1-SQRT(((50*POWER(80,POWER(COS(PI()*MOD(Calculator!$B$33/Calculator!$F$18,1)),2))-$C65)^2+(1500*ABS(SIN(2*PI()*MOD(Calculator!$B$33/Calculator!$F$18,1)))*IF(MOD(Calculator!$B$33/Calculator!$F$18,1)&lt;0.5,-1,1))^2)/((50*POWER(80,POWER(COS(PI()*MOD(Calculator!$B$33/Calculator!$F$18,1)),2))+$C65)^2+(1500*ABS(SIN(2*PI()*MOD(Calculator!$B$33/Calculator!$F$18,1)))*IF(MOD(Calculator!$B$33/Calculator!$F$18,1)&lt;0.5,-1,1))^2))),2))</f>
        <v>—</v>
      </c>
      <c r="BG65" s="294" t="str">
        <f aca="false">IF(OR(Calculator!$E$19&lt;&gt;"YES",Calculator!$B$33&lt;Calculator!$G$19),"—",ROUND((1+SQRT(((50*POWER(80,POWER(COS(PI()*MOD(Calculator!$B$33/Calculator!$F$19,1)),2))-$C65)^2+(1500*ABS(SIN(2*PI()*MOD(Calculator!$B$33/Calculator!$F$19,1)))*IF(MOD(Calculator!$B$33/Calculator!$F$19,1)&lt;0.5,-1,1))^2)/((50*POWER(80,POWER(COS(PI()*MOD(Calculator!$B$33/Calculator!$F$19,1)),2))+$C65)^2+(1500*ABS(SIN(2*PI()*MOD(Calculator!$B$33/Calculator!$F$19,1)))*IF(MOD(Calculator!$B$33/Calculator!$F$19,1)&lt;0.5,-1,1))^2)))/(1-SQRT(((50*POWER(80,POWER(COS(PI()*MOD(Calculator!$B$33/Calculator!$F$19,1)),2))-$C65)^2+(1500*ABS(SIN(2*PI()*MOD(Calculator!$B$33/Calculator!$F$19,1)))*IF(MOD(Calculator!$B$33/Calculator!$F$19,1)&lt;0.5,-1,1))^2)/((50*POWER(80,POWER(COS(PI()*MOD(Calculator!$B$33/Calculator!$F$19,1)),2))+$C65)^2+(1500*ABS(SIN(2*PI()*MOD(Calculator!$B$33/Calculator!$F$19,1)))*IF(MOD(Calculator!$B$33/Calculator!$F$19,1)&lt;0.5,-1,1))^2))),2))</f>
        <v>—</v>
      </c>
      <c r="BH65" s="294" t="str">
        <f aca="false">IF(OR(Calculator!$E$20&lt;&gt;"YES",Calculator!$B$33&lt;Calculator!$G$20),"—",ROUND((1+SQRT(((50*POWER(80,POWER(COS(PI()*MOD(Calculator!$B$33/Calculator!$F$20,1)),2))-$C65)^2+(1500*ABS(SIN(2*PI()*MOD(Calculator!$B$33/Calculator!$F$20,1)))*IF(MOD(Calculator!$B$33/Calculator!$F$20,1)&lt;0.5,-1,1))^2)/((50*POWER(80,POWER(COS(PI()*MOD(Calculator!$B$33/Calculator!$F$20,1)),2))+$C65)^2+(1500*ABS(SIN(2*PI()*MOD(Calculator!$B$33/Calculator!$F$20,1)))*IF(MOD(Calculator!$B$33/Calculator!$F$20,1)&lt;0.5,-1,1))^2)))/(1-SQRT(((50*POWER(80,POWER(COS(PI()*MOD(Calculator!$B$33/Calculator!$F$20,1)),2))-$C65)^2+(1500*ABS(SIN(2*PI()*MOD(Calculator!$B$33/Calculator!$F$20,1)))*IF(MOD(Calculator!$B$33/Calculator!$F$20,1)&lt;0.5,-1,1))^2)/((50*POWER(80,POWER(COS(PI()*MOD(Calculator!$B$33/Calculator!$F$20,1)),2))+$C65)^2+(1500*ABS(SIN(2*PI()*MOD(Calculator!$B$33/Calculator!$F$20,1)))*IF(MOD(Calculator!$B$33/Calculator!$F$20,1)&lt;0.5,-1,1))^2))),2))</f>
        <v>—</v>
      </c>
      <c r="BI65" s="294" t="str">
        <f aca="false">IF(OR(Calculator!$E$21&lt;&gt;"YES",Calculator!$B$33&lt;Calculator!$G$21),"—",ROUND((1+SQRT(((50*POWER(80,POWER(COS(PI()*MOD(Calculator!$B$33/Calculator!$F$21,1)),2))-$C65)^2+(1500*ABS(SIN(2*PI()*MOD(Calculator!$B$33/Calculator!$F$21,1)))*IF(MOD(Calculator!$B$33/Calculator!$F$21,1)&lt;0.5,-1,1))^2)/((50*POWER(80,POWER(COS(PI()*MOD(Calculator!$B$33/Calculator!$F$21,1)),2))+$C65)^2+(1500*ABS(SIN(2*PI()*MOD(Calculator!$B$33/Calculator!$F$21,1)))*IF(MOD(Calculator!$B$33/Calculator!$F$21,1)&lt;0.5,-1,1))^2)))/(1-SQRT(((50*POWER(80,POWER(COS(PI()*MOD(Calculator!$B$33/Calculator!$F$21,1)),2))-$C65)^2+(1500*ABS(SIN(2*PI()*MOD(Calculator!$B$33/Calculator!$F$21,1)))*IF(MOD(Calculator!$B$33/Calculator!$F$21,1)&lt;0.5,-1,1))^2)/((50*POWER(80,POWER(COS(PI()*MOD(Calculator!$B$33/Calculator!$F$21,1)),2))+$C65)^2+(1500*ABS(SIN(2*PI()*MOD(Calculator!$B$33/Calculator!$F$21,1)))*IF(MOD(Calculator!$B$33/Calculator!$F$21,1)&lt;0.5,-1,1))^2))),2))</f>
        <v>—</v>
      </c>
      <c r="BJ65" s="294" t="str">
        <f aca="false">IF(OR(Calculator!$E$22&lt;&gt;"YES",Calculator!$B$33&lt;Calculator!$G$22),"—",ROUND((1+SQRT(((50*POWER(80,POWER(COS(PI()*MOD(Calculator!$B$33/Calculator!$F$22,1)),2))-$C65)^2+(1500*ABS(SIN(2*PI()*MOD(Calculator!$B$33/Calculator!$F$22,1)))*IF(MOD(Calculator!$B$33/Calculator!$F$22,1)&lt;0.5,-1,1))^2)/((50*POWER(80,POWER(COS(PI()*MOD(Calculator!$B$33/Calculator!$F$22,1)),2))+$C65)^2+(1500*ABS(SIN(2*PI()*MOD(Calculator!$B$33/Calculator!$F$22,1)))*IF(MOD(Calculator!$B$33/Calculator!$F$22,1)&lt;0.5,-1,1))^2)))/(1-SQRT(((50*POWER(80,POWER(COS(PI()*MOD(Calculator!$B$33/Calculator!$F$22,1)),2))-$C65)^2+(1500*ABS(SIN(2*PI()*MOD(Calculator!$B$33/Calculator!$F$22,1)))*IF(MOD(Calculator!$B$33/Calculator!$F$22,1)&lt;0.5,-1,1))^2)/((50*POWER(80,POWER(COS(PI()*MOD(Calculator!$B$33/Calculator!$F$22,1)),2))+$C65)^2+(1500*ABS(SIN(2*PI()*MOD(Calculator!$B$33/Calculator!$F$22,1)))*IF(MOD(Calculator!$B$33/Calculator!$F$22,1)&lt;0.5,-1,1))^2))),2))</f>
        <v>—</v>
      </c>
      <c r="BK65" s="293" t="n">
        <f aca="false">IFERROR(ROUND((IF(ISNUMBER(AZ65),AZ65,0)+IF(ISNUMBER(BA65),BA65,0)+IF(ISNUMBER(BB65),BB65,0)+IF(ISNUMBER(BC65),BC65,0)+IF(ISNUMBER(BD65),BD65,0)+IF(ISNUMBER(BE65),BE65,0)+IF(ISNUMBER(BF65),BF65,0)+IF(ISNUMBER(BG65),BG65,0)+IF(ISNUMBER(BH65),BH65,0)+IF(ISNUMBER(BI65),BI65,0)+IF(ISNUMBER(BJ65),BJ65,0))/(IF(ISNUMBER(AZ65),1,0)+IF(ISNUMBER(BA65),1,0)+IF(ISNUMBER(BB65),1,0)+IF(ISNUMBER(BC65),1,0)+IF(ISNUMBER(BD65),1,0)+IF(ISNUMBER(BE65),1,0)+IF(ISNUMBER(BF65),1,0)+IF(ISNUMBER(BG65),1,0)+IF(ISNUMBER(BH65),1,0)+IF(ISNUMBER(BI65),1,0)+IF(ISNUMBER(BJ65),1,0)),4),"")</f>
        <v>9.705</v>
      </c>
      <c r="BM65" s="253" t="str">
        <f aca="false">IF(OR(Calculator!$E$12&lt;&gt;"YES",Calculator!$B$29&lt;Calculator!$G$12),"—",ROUND((1+SQRT(((50*POWER(80,POWER(COS(PI()*MOD(Calculator!$B$29/Calculator!$F$12,1)),2))+MIN(500,MAX(30,100*EXP(-0.3*'VSWR Calculator'!$C$24)*(1+3*ABS(MOD('VSWR Calculator'!$C$23/Calculator!$F$12/2,1)-0.5))))/'VSWR Calculator'!$C$25)-$C65)^2+(1500*ABS(SIN(2*PI()*MOD(Calculator!$B$29/Calculator!$F$12,1)))*IF(MOD(Calculator!$B$29/Calculator!$F$12,1)&lt;0.5,-1,1))^2)/SQRT(((50*POWER(80,POWER(COS(PI()*MOD(Calculator!$B$29/Calculator!$F$12,1)),2))+MIN(500,MAX(30,100*EXP(-0.3*'VSWR Calculator'!$C$24)*(1+3*ABS(MOD('VSWR Calculator'!$C$23/Calculator!$F$12/2,1)-0.5))))/'VSWR Calculator'!$C$25)+$C65)^2+(1500*ABS(SIN(2*PI()*MOD(Calculator!$B$29/Calculator!$F$12,1)))*IF(MOD(Calculator!$B$29/Calculator!$F$12,1)&lt;0.5,-1,1))^2))/(1-SQRT(((50*POWER(80,POWER(COS(PI()*MOD(Calculator!$B$29/Calculator!$F$12,1)),2))+MIN(500,MAX(30,100*EXP(-0.3*'VSWR Calculator'!$C$24)*(1+3*ABS(MOD('VSWR Calculator'!$C$23/Calculator!$F$12/2,1)-0.5))))/'VSWR Calculator'!$C$25)-$C65)^2+(1500*ABS(SIN(2*PI()*MOD(Calculator!$B$29/Calculator!$F$12,1)))*IF(MOD(Calculator!$B$29/Calculator!$F$12,1)&lt;0.5,-1,1))^2)/SQRT(((50*POWER(80,POWER(COS(PI()*MOD(Calculator!$B$29/Calculator!$F$12,1)),2))+MIN(500,MAX(30,100*EXP(-0.3*'VSWR Calculator'!$C$24)*(1+3*ABS(MOD('VSWR Calculator'!$C$23/Calculator!$F$12/2,1)-0.5))))/'VSWR Calculator'!$C$25)+$C65)^2+(1500*ABS(SIN(2*PI()*MOD(Calculator!$B$29/Calculator!$F$12,1)))*IF(MOD(Calculator!$B$29/Calculator!$F$12,1)&lt;0.5,-1,1))^2)),2))</f>
        <v>—</v>
      </c>
      <c r="BN65" s="253" t="str">
        <f aca="false">IF(OR(Calculator!$E$13&lt;&gt;"YES",Calculator!$B$29&lt;Calculator!$G$13),"—",ROUND((1+SQRT(((50*POWER(80,POWER(COS(PI()*MOD(Calculator!$B$29/Calculator!$F$13,1)),2))+MIN(500,MAX(30,100*EXP(-0.3*'VSWR Calculator'!$C$24)*(1+3*ABS(MOD('VSWR Calculator'!$C$23/Calculator!$F$13/2,1)-0.5))))/'VSWR Calculator'!$C$25)-$C65)^2+(1500*ABS(SIN(2*PI()*MOD(Calculator!$B$29/Calculator!$F$13,1)))*IF(MOD(Calculator!$B$29/Calculator!$F$13,1)&lt;0.5,-1,1))^2)/SQRT(((50*POWER(80,POWER(COS(PI()*MOD(Calculator!$B$29/Calculator!$F$13,1)),2))+MIN(500,MAX(30,100*EXP(-0.3*'VSWR Calculator'!$C$24)*(1+3*ABS(MOD('VSWR Calculator'!$C$23/Calculator!$F$13/2,1)-0.5))))/'VSWR Calculator'!$C$25)+$C65)^2+(1500*ABS(SIN(2*PI()*MOD(Calculator!$B$29/Calculator!$F$13,1)))*IF(MOD(Calculator!$B$29/Calculator!$F$13,1)&lt;0.5,-1,1))^2))/(1-SQRT(((50*POWER(80,POWER(COS(PI()*MOD(Calculator!$B$29/Calculator!$F$13,1)),2))+MIN(500,MAX(30,100*EXP(-0.3*'VSWR Calculator'!$C$24)*(1+3*ABS(MOD('VSWR Calculator'!$C$23/Calculator!$F$13/2,1)-0.5))))/'VSWR Calculator'!$C$25)-$C65)^2+(1500*ABS(SIN(2*PI()*MOD(Calculator!$B$29/Calculator!$F$13,1)))*IF(MOD(Calculator!$B$29/Calculator!$F$13,1)&lt;0.5,-1,1))^2)/SQRT(((50*POWER(80,POWER(COS(PI()*MOD(Calculator!$B$29/Calculator!$F$13,1)),2))+MIN(500,MAX(30,100*EXP(-0.3*'VSWR Calculator'!$C$24)*(1+3*ABS(MOD('VSWR Calculator'!$C$23/Calculator!$F$13/2,1)-0.5))))/'VSWR Calculator'!$C$25)+$C65)^2+(1500*ABS(SIN(2*PI()*MOD(Calculator!$B$29/Calculator!$F$13,1)))*IF(MOD(Calculator!$B$29/Calculator!$F$13,1)&lt;0.5,-1,1))^2)),2))</f>
        <v>—</v>
      </c>
      <c r="BO65" s="253" t="str">
        <f aca="false">IF(OR(Calculator!$E$14&lt;&gt;"YES",Calculator!$B$29&lt;Calculator!$G$14),"—",ROUND((1+SQRT(((50*POWER(80,POWER(COS(PI()*MOD(Calculator!$B$29/Calculator!$F$14,1)),2))+MIN(500,MAX(30,100*EXP(-0.3*'VSWR Calculator'!$C$24)*(1+3*ABS(MOD('VSWR Calculator'!$C$23/Calculator!$F$14/2,1)-0.5))))/'VSWR Calculator'!$C$25)-$C65)^2+(1500*ABS(SIN(2*PI()*MOD(Calculator!$B$29/Calculator!$F$14,1)))*IF(MOD(Calculator!$B$29/Calculator!$F$14,1)&lt;0.5,-1,1))^2)/SQRT(((50*POWER(80,POWER(COS(PI()*MOD(Calculator!$B$29/Calculator!$F$14,1)),2))+MIN(500,MAX(30,100*EXP(-0.3*'VSWR Calculator'!$C$24)*(1+3*ABS(MOD('VSWR Calculator'!$C$23/Calculator!$F$14/2,1)-0.5))))/'VSWR Calculator'!$C$25)+$C65)^2+(1500*ABS(SIN(2*PI()*MOD(Calculator!$B$29/Calculator!$F$14,1)))*IF(MOD(Calculator!$B$29/Calculator!$F$14,1)&lt;0.5,-1,1))^2))/(1-SQRT(((50*POWER(80,POWER(COS(PI()*MOD(Calculator!$B$29/Calculator!$F$14,1)),2))+MIN(500,MAX(30,100*EXP(-0.3*'VSWR Calculator'!$C$24)*(1+3*ABS(MOD('VSWR Calculator'!$C$23/Calculator!$F$14/2,1)-0.5))))/'VSWR Calculator'!$C$25)-$C65)^2+(1500*ABS(SIN(2*PI()*MOD(Calculator!$B$29/Calculator!$F$14,1)))*IF(MOD(Calculator!$B$29/Calculator!$F$14,1)&lt;0.5,-1,1))^2)/SQRT(((50*POWER(80,POWER(COS(PI()*MOD(Calculator!$B$29/Calculator!$F$14,1)),2))+MIN(500,MAX(30,100*EXP(-0.3*'VSWR Calculator'!$C$24)*(1+3*ABS(MOD('VSWR Calculator'!$C$23/Calculator!$F$14/2,1)-0.5))))/'VSWR Calculator'!$C$25)+$C65)^2+(1500*ABS(SIN(2*PI()*MOD(Calculator!$B$29/Calculator!$F$14,1)))*IF(MOD(Calculator!$B$29/Calculator!$F$14,1)&lt;0.5,-1,1))^2)),2))</f>
        <v>—</v>
      </c>
      <c r="BP65" s="253" t="n">
        <f aca="false">IF(OR(Calculator!$E$15&lt;&gt;"YES",Calculator!$B$29&lt;Calculator!$G$15),"—",ROUND((1+SQRT(((50*POWER(80,POWER(COS(PI()*MOD(Calculator!$B$29/Calculator!$F$15,1)),2))+MIN(500,MAX(30,100*EXP(-0.3*'VSWR Calculator'!$C$24)*(1+3*ABS(MOD('VSWR Calculator'!$C$23/Calculator!$F$15/2,1)-0.5))))/'VSWR Calculator'!$C$25)-$C65)^2+(1500*ABS(SIN(2*PI()*MOD(Calculator!$B$29/Calculator!$F$15,1)))*IF(MOD(Calculator!$B$29/Calculator!$F$15,1)&lt;0.5,-1,1))^2)/SQRT(((50*POWER(80,POWER(COS(PI()*MOD(Calculator!$B$29/Calculator!$F$15,1)),2))+MIN(500,MAX(30,100*EXP(-0.3*'VSWR Calculator'!$C$24)*(1+3*ABS(MOD('VSWR Calculator'!$C$23/Calculator!$F$15/2,1)-0.5))))/'VSWR Calculator'!$C$25)+$C65)^2+(1500*ABS(SIN(2*PI()*MOD(Calculator!$B$29/Calculator!$F$15,1)))*IF(MOD(Calculator!$B$29/Calculator!$F$15,1)&lt;0.5,-1,1))^2))/(1-SQRT(((50*POWER(80,POWER(COS(PI()*MOD(Calculator!$B$29/Calculator!$F$15,1)),2))+MIN(500,MAX(30,100*EXP(-0.3*'VSWR Calculator'!$C$24)*(1+3*ABS(MOD('VSWR Calculator'!$C$23/Calculator!$F$15/2,1)-0.5))))/'VSWR Calculator'!$C$25)-$C65)^2+(1500*ABS(SIN(2*PI()*MOD(Calculator!$B$29/Calculator!$F$15,1)))*IF(MOD(Calculator!$B$29/Calculator!$F$15,1)&lt;0.5,-1,1))^2)/SQRT(((50*POWER(80,POWER(COS(PI()*MOD(Calculator!$B$29/Calculator!$F$15,1)),2))+MIN(500,MAX(30,100*EXP(-0.3*'VSWR Calculator'!$C$24)*(1+3*ABS(MOD('VSWR Calculator'!$C$23/Calculator!$F$15/2,1)-0.5))))/'VSWR Calculator'!$C$25)+$C65)^2+(1500*ABS(SIN(2*PI()*MOD(Calculator!$B$29/Calculator!$F$15,1)))*IF(MOD(Calculator!$B$29/Calculator!$F$15,1)&lt;0.5,-1,1))^2)),2))</f>
        <v>13.98</v>
      </c>
      <c r="BQ65" s="253" t="str">
        <f aca="false">IF(OR(Calculator!$E$16&lt;&gt;"YES",Calculator!$B$29&lt;Calculator!$G$16),"—",ROUND((1+SQRT(((50*POWER(80,POWER(COS(PI()*MOD(Calculator!$B$29/Calculator!$F$16,1)),2))+MIN(500,MAX(30,100*EXP(-0.3*'VSWR Calculator'!$C$24)*(1+3*ABS(MOD('VSWR Calculator'!$C$23/Calculator!$F$16/2,1)-0.5))))/'VSWR Calculator'!$C$25)-$C65)^2+(1500*ABS(SIN(2*PI()*MOD(Calculator!$B$29/Calculator!$F$16,1)))*IF(MOD(Calculator!$B$29/Calculator!$F$16,1)&lt;0.5,-1,1))^2)/SQRT(((50*POWER(80,POWER(COS(PI()*MOD(Calculator!$B$29/Calculator!$F$16,1)),2))+MIN(500,MAX(30,100*EXP(-0.3*'VSWR Calculator'!$C$24)*(1+3*ABS(MOD('VSWR Calculator'!$C$23/Calculator!$F$16/2,1)-0.5))))/'VSWR Calculator'!$C$25)+$C65)^2+(1500*ABS(SIN(2*PI()*MOD(Calculator!$B$29/Calculator!$F$16,1)))*IF(MOD(Calculator!$B$29/Calculator!$F$16,1)&lt;0.5,-1,1))^2))/(1-SQRT(((50*POWER(80,POWER(COS(PI()*MOD(Calculator!$B$29/Calculator!$F$16,1)),2))+MIN(500,MAX(30,100*EXP(-0.3*'VSWR Calculator'!$C$24)*(1+3*ABS(MOD('VSWR Calculator'!$C$23/Calculator!$F$16/2,1)-0.5))))/'VSWR Calculator'!$C$25)-$C65)^2+(1500*ABS(SIN(2*PI()*MOD(Calculator!$B$29/Calculator!$F$16,1)))*IF(MOD(Calculator!$B$29/Calculator!$F$16,1)&lt;0.5,-1,1))^2)/SQRT(((50*POWER(80,POWER(COS(PI()*MOD(Calculator!$B$29/Calculator!$F$16,1)),2))+MIN(500,MAX(30,100*EXP(-0.3*'VSWR Calculator'!$C$24)*(1+3*ABS(MOD('VSWR Calculator'!$C$23/Calculator!$F$16/2,1)-0.5))))/'VSWR Calculator'!$C$25)+$C65)^2+(1500*ABS(SIN(2*PI()*MOD(Calculator!$B$29/Calculator!$F$16,1)))*IF(MOD(Calculator!$B$29/Calculator!$F$16,1)&lt;0.5,-1,1))^2)),2))</f>
        <v>—</v>
      </c>
      <c r="BR65" s="253" t="n">
        <f aca="false">IF(OR(Calculator!$E$17&lt;&gt;"YES",Calculator!$B$29&lt;Calculator!$G$17),"—",ROUND((1+SQRT(((50*POWER(80,POWER(COS(PI()*MOD(Calculator!$B$29/Calculator!$F$17,1)),2))+MIN(500,MAX(30,100*EXP(-0.3*'VSWR Calculator'!$C$24)*(1+3*ABS(MOD('VSWR Calculator'!$C$23/Calculator!$F$17/2,1)-0.5))))/'VSWR Calculator'!$C$25)-$C65)^2+(1500*ABS(SIN(2*PI()*MOD(Calculator!$B$29/Calculator!$F$17,1)))*IF(MOD(Calculator!$B$29/Calculator!$F$17,1)&lt;0.5,-1,1))^2)/SQRT(((50*POWER(80,POWER(COS(PI()*MOD(Calculator!$B$29/Calculator!$F$17,1)),2))+MIN(500,MAX(30,100*EXP(-0.3*'VSWR Calculator'!$C$24)*(1+3*ABS(MOD('VSWR Calculator'!$C$23/Calculator!$F$17/2,1)-0.5))))/'VSWR Calculator'!$C$25)+$C65)^2+(1500*ABS(SIN(2*PI()*MOD(Calculator!$B$29/Calculator!$F$17,1)))*IF(MOD(Calculator!$B$29/Calculator!$F$17,1)&lt;0.5,-1,1))^2))/(1-SQRT(((50*POWER(80,POWER(COS(PI()*MOD(Calculator!$B$29/Calculator!$F$17,1)),2))+MIN(500,MAX(30,100*EXP(-0.3*'VSWR Calculator'!$C$24)*(1+3*ABS(MOD('VSWR Calculator'!$C$23/Calculator!$F$17/2,1)-0.5))))/'VSWR Calculator'!$C$25)-$C65)^2+(1500*ABS(SIN(2*PI()*MOD(Calculator!$B$29/Calculator!$F$17,1)))*IF(MOD(Calculator!$B$29/Calculator!$F$17,1)&lt;0.5,-1,1))^2)/SQRT(((50*POWER(80,POWER(COS(PI()*MOD(Calculator!$B$29/Calculator!$F$17,1)),2))+MIN(500,MAX(30,100*EXP(-0.3*'VSWR Calculator'!$C$24)*(1+3*ABS(MOD('VSWR Calculator'!$C$23/Calculator!$F$17/2,1)-0.5))))/'VSWR Calculator'!$C$25)+$C65)^2+(1500*ABS(SIN(2*PI()*MOD(Calculator!$B$29/Calculator!$F$17,1)))*IF(MOD(Calculator!$B$29/Calculator!$F$17,1)&lt;0.5,-1,1))^2)),2))</f>
        <v>13.67</v>
      </c>
      <c r="BS65" s="253" t="str">
        <f aca="false">IF(OR(Calculator!$E$18&lt;&gt;"YES",Calculator!$B$29&lt;Calculator!$G$18),"—",ROUND((1+SQRT(((50*POWER(80,POWER(COS(PI()*MOD(Calculator!$B$29/Calculator!$F$18,1)),2))+MIN(500,MAX(30,100*EXP(-0.3*'VSWR Calculator'!$C$24)*(1+3*ABS(MOD('VSWR Calculator'!$C$23/Calculator!$F$18/2,1)-0.5))))/'VSWR Calculator'!$C$25)-$C65)^2+(1500*ABS(SIN(2*PI()*MOD(Calculator!$B$29/Calculator!$F$18,1)))*IF(MOD(Calculator!$B$29/Calculator!$F$18,1)&lt;0.5,-1,1))^2)/SQRT(((50*POWER(80,POWER(COS(PI()*MOD(Calculator!$B$29/Calculator!$F$18,1)),2))+MIN(500,MAX(30,100*EXP(-0.3*'VSWR Calculator'!$C$24)*(1+3*ABS(MOD('VSWR Calculator'!$C$23/Calculator!$F$18/2,1)-0.5))))/'VSWR Calculator'!$C$25)+$C65)^2+(1500*ABS(SIN(2*PI()*MOD(Calculator!$B$29/Calculator!$F$18,1)))*IF(MOD(Calculator!$B$29/Calculator!$F$18,1)&lt;0.5,-1,1))^2))/(1-SQRT(((50*POWER(80,POWER(COS(PI()*MOD(Calculator!$B$29/Calculator!$F$18,1)),2))+MIN(500,MAX(30,100*EXP(-0.3*'VSWR Calculator'!$C$24)*(1+3*ABS(MOD('VSWR Calculator'!$C$23/Calculator!$F$18/2,1)-0.5))))/'VSWR Calculator'!$C$25)-$C65)^2+(1500*ABS(SIN(2*PI()*MOD(Calculator!$B$29/Calculator!$F$18,1)))*IF(MOD(Calculator!$B$29/Calculator!$F$18,1)&lt;0.5,-1,1))^2)/SQRT(((50*POWER(80,POWER(COS(PI()*MOD(Calculator!$B$29/Calculator!$F$18,1)),2))+MIN(500,MAX(30,100*EXP(-0.3*'VSWR Calculator'!$C$24)*(1+3*ABS(MOD('VSWR Calculator'!$C$23/Calculator!$F$18/2,1)-0.5))))/'VSWR Calculator'!$C$25)+$C65)^2+(1500*ABS(SIN(2*PI()*MOD(Calculator!$B$29/Calculator!$F$18,1)))*IF(MOD(Calculator!$B$29/Calculator!$F$18,1)&lt;0.5,-1,1))^2)),2))</f>
        <v>—</v>
      </c>
      <c r="BT65" s="253" t="str">
        <f aca="false">IF(OR(Calculator!$E$19&lt;&gt;"YES",Calculator!$B$29&lt;Calculator!$G$19),"—",ROUND((1+SQRT(((50*POWER(80,POWER(COS(PI()*MOD(Calculator!$B$29/Calculator!$F$19,1)),2))+MIN(500,MAX(30,100*EXP(-0.3*'VSWR Calculator'!$C$24)*(1+3*ABS(MOD('VSWR Calculator'!$C$23/Calculator!$F$19/2,1)-0.5))))/'VSWR Calculator'!$C$25)-$C65)^2+(1500*ABS(SIN(2*PI()*MOD(Calculator!$B$29/Calculator!$F$19,1)))*IF(MOD(Calculator!$B$29/Calculator!$F$19,1)&lt;0.5,-1,1))^2)/SQRT(((50*POWER(80,POWER(COS(PI()*MOD(Calculator!$B$29/Calculator!$F$19,1)),2))+MIN(500,MAX(30,100*EXP(-0.3*'VSWR Calculator'!$C$24)*(1+3*ABS(MOD('VSWR Calculator'!$C$23/Calculator!$F$19/2,1)-0.5))))/'VSWR Calculator'!$C$25)+$C65)^2+(1500*ABS(SIN(2*PI()*MOD(Calculator!$B$29/Calculator!$F$19,1)))*IF(MOD(Calculator!$B$29/Calculator!$F$19,1)&lt;0.5,-1,1))^2))/(1-SQRT(((50*POWER(80,POWER(COS(PI()*MOD(Calculator!$B$29/Calculator!$F$19,1)),2))+MIN(500,MAX(30,100*EXP(-0.3*'VSWR Calculator'!$C$24)*(1+3*ABS(MOD('VSWR Calculator'!$C$23/Calculator!$F$19/2,1)-0.5))))/'VSWR Calculator'!$C$25)-$C65)^2+(1500*ABS(SIN(2*PI()*MOD(Calculator!$B$29/Calculator!$F$19,1)))*IF(MOD(Calculator!$B$29/Calculator!$F$19,1)&lt;0.5,-1,1))^2)/SQRT(((50*POWER(80,POWER(COS(PI()*MOD(Calculator!$B$29/Calculator!$F$19,1)),2))+MIN(500,MAX(30,100*EXP(-0.3*'VSWR Calculator'!$C$24)*(1+3*ABS(MOD('VSWR Calculator'!$C$23/Calculator!$F$19/2,1)-0.5))))/'VSWR Calculator'!$C$25)+$C65)^2+(1500*ABS(SIN(2*PI()*MOD(Calculator!$B$29/Calculator!$F$19,1)))*IF(MOD(Calculator!$B$29/Calculator!$F$19,1)&lt;0.5,-1,1))^2)),2))</f>
        <v>—</v>
      </c>
      <c r="BU65" s="253" t="str">
        <f aca="false">IF(OR(Calculator!$E$20&lt;&gt;"YES",Calculator!$B$29&lt;Calculator!$G$20),"—",ROUND((1+SQRT(((50*POWER(80,POWER(COS(PI()*MOD(Calculator!$B$29/Calculator!$F$20,1)),2))+MIN(500,MAX(30,100*EXP(-0.3*'VSWR Calculator'!$C$24)*(1+3*ABS(MOD('VSWR Calculator'!$C$23/Calculator!$F$20/2,1)-0.5))))/'VSWR Calculator'!$C$25)-$C65)^2+(1500*ABS(SIN(2*PI()*MOD(Calculator!$B$29/Calculator!$F$20,1)))*IF(MOD(Calculator!$B$29/Calculator!$F$20,1)&lt;0.5,-1,1))^2)/SQRT(((50*POWER(80,POWER(COS(PI()*MOD(Calculator!$B$29/Calculator!$F$20,1)),2))+MIN(500,MAX(30,100*EXP(-0.3*'VSWR Calculator'!$C$24)*(1+3*ABS(MOD('VSWR Calculator'!$C$23/Calculator!$F$20/2,1)-0.5))))/'VSWR Calculator'!$C$25)+$C65)^2+(1500*ABS(SIN(2*PI()*MOD(Calculator!$B$29/Calculator!$F$20,1)))*IF(MOD(Calculator!$B$29/Calculator!$F$20,1)&lt;0.5,-1,1))^2))/(1-SQRT(((50*POWER(80,POWER(COS(PI()*MOD(Calculator!$B$29/Calculator!$F$20,1)),2))+MIN(500,MAX(30,100*EXP(-0.3*'VSWR Calculator'!$C$24)*(1+3*ABS(MOD('VSWR Calculator'!$C$23/Calculator!$F$20/2,1)-0.5))))/'VSWR Calculator'!$C$25)-$C65)^2+(1500*ABS(SIN(2*PI()*MOD(Calculator!$B$29/Calculator!$F$20,1)))*IF(MOD(Calculator!$B$29/Calculator!$F$20,1)&lt;0.5,-1,1))^2)/SQRT(((50*POWER(80,POWER(COS(PI()*MOD(Calculator!$B$29/Calculator!$F$20,1)),2))+MIN(500,MAX(30,100*EXP(-0.3*'VSWR Calculator'!$C$24)*(1+3*ABS(MOD('VSWR Calculator'!$C$23/Calculator!$F$20/2,1)-0.5))))/'VSWR Calculator'!$C$25)+$C65)^2+(1500*ABS(SIN(2*PI()*MOD(Calculator!$B$29/Calculator!$F$20,1)))*IF(MOD(Calculator!$B$29/Calculator!$F$20,1)&lt;0.5,-1,1))^2)),2))</f>
        <v>—</v>
      </c>
      <c r="BV65" s="253" t="str">
        <f aca="false">IF(OR(Calculator!$E$21&lt;&gt;"YES",Calculator!$B$29&lt;Calculator!$G$21),"—",ROUND((1+SQRT(((50*POWER(80,POWER(COS(PI()*MOD(Calculator!$B$29/Calculator!$F$21,1)),2))+MIN(500,MAX(30,100*EXP(-0.3*'VSWR Calculator'!$C$24)*(1+3*ABS(MOD('VSWR Calculator'!$C$23/Calculator!$F$21/2,1)-0.5))))/'VSWR Calculator'!$C$25)-$C65)^2+(1500*ABS(SIN(2*PI()*MOD(Calculator!$B$29/Calculator!$F$21,1)))*IF(MOD(Calculator!$B$29/Calculator!$F$21,1)&lt;0.5,-1,1))^2)/SQRT(((50*POWER(80,POWER(COS(PI()*MOD(Calculator!$B$29/Calculator!$F$21,1)),2))+MIN(500,MAX(30,100*EXP(-0.3*'VSWR Calculator'!$C$24)*(1+3*ABS(MOD('VSWR Calculator'!$C$23/Calculator!$F$21/2,1)-0.5))))/'VSWR Calculator'!$C$25)+$C65)^2+(1500*ABS(SIN(2*PI()*MOD(Calculator!$B$29/Calculator!$F$21,1)))*IF(MOD(Calculator!$B$29/Calculator!$F$21,1)&lt;0.5,-1,1))^2))/(1-SQRT(((50*POWER(80,POWER(COS(PI()*MOD(Calculator!$B$29/Calculator!$F$21,1)),2))+MIN(500,MAX(30,100*EXP(-0.3*'VSWR Calculator'!$C$24)*(1+3*ABS(MOD('VSWR Calculator'!$C$23/Calculator!$F$21/2,1)-0.5))))/'VSWR Calculator'!$C$25)-$C65)^2+(1500*ABS(SIN(2*PI()*MOD(Calculator!$B$29/Calculator!$F$21,1)))*IF(MOD(Calculator!$B$29/Calculator!$F$21,1)&lt;0.5,-1,1))^2)/SQRT(((50*POWER(80,POWER(COS(PI()*MOD(Calculator!$B$29/Calculator!$F$21,1)),2))+MIN(500,MAX(30,100*EXP(-0.3*'VSWR Calculator'!$C$24)*(1+3*ABS(MOD('VSWR Calculator'!$C$23/Calculator!$F$21/2,1)-0.5))))/'VSWR Calculator'!$C$25)+$C65)^2+(1500*ABS(SIN(2*PI()*MOD(Calculator!$B$29/Calculator!$F$21,1)))*IF(MOD(Calculator!$B$29/Calculator!$F$21,1)&lt;0.5,-1,1))^2)),2))</f>
        <v>—</v>
      </c>
      <c r="BW65" s="253" t="str">
        <f aca="false">IF(OR(Calculator!$E$22&lt;&gt;"YES",Calculator!$B$29&lt;Calculator!$G$22),"—",ROUND((1+SQRT(((50*POWER(80,POWER(COS(PI()*MOD(Calculator!$B$29/Calculator!$F$22,1)),2))+MIN(500,MAX(30,100*EXP(-0.3*'VSWR Calculator'!$C$24)*(1+3*ABS(MOD('VSWR Calculator'!$C$23/Calculator!$F$22/2,1)-0.5))))/'VSWR Calculator'!$C$25)-$C65)^2+(1500*ABS(SIN(2*PI()*MOD(Calculator!$B$29/Calculator!$F$22,1)))*IF(MOD(Calculator!$B$29/Calculator!$F$22,1)&lt;0.5,-1,1))^2)/SQRT(((50*POWER(80,POWER(COS(PI()*MOD(Calculator!$B$29/Calculator!$F$22,1)),2))+MIN(500,MAX(30,100*EXP(-0.3*'VSWR Calculator'!$C$24)*(1+3*ABS(MOD('VSWR Calculator'!$C$23/Calculator!$F$22/2,1)-0.5))))/'VSWR Calculator'!$C$25)+$C65)^2+(1500*ABS(SIN(2*PI()*MOD(Calculator!$B$29/Calculator!$F$22,1)))*IF(MOD(Calculator!$B$29/Calculator!$F$22,1)&lt;0.5,-1,1))^2))/(1-SQRT(((50*POWER(80,POWER(COS(PI()*MOD(Calculator!$B$29/Calculator!$F$22,1)),2))+MIN(500,MAX(30,100*EXP(-0.3*'VSWR Calculator'!$C$24)*(1+3*ABS(MOD('VSWR Calculator'!$C$23/Calculator!$F$22/2,1)-0.5))))/'VSWR Calculator'!$C$25)-$C65)^2+(1500*ABS(SIN(2*PI()*MOD(Calculator!$B$29/Calculator!$F$22,1)))*IF(MOD(Calculator!$B$29/Calculator!$F$22,1)&lt;0.5,-1,1))^2)/SQRT(((50*POWER(80,POWER(COS(PI()*MOD(Calculator!$B$29/Calculator!$F$22,1)),2))+MIN(500,MAX(30,100*EXP(-0.3*'VSWR Calculator'!$C$24)*(1+3*ABS(MOD('VSWR Calculator'!$C$23/Calculator!$F$22/2,1)-0.5))))/'VSWR Calculator'!$C$25)+$C65)^2+(1500*ABS(SIN(2*PI()*MOD(Calculator!$B$29/Calculator!$F$22,1)))*IF(MOD(Calculator!$B$29/Calculator!$F$22,1)&lt;0.5,-1,1))^2)),2))</f>
        <v>—</v>
      </c>
      <c r="BX65" s="253" t="n">
        <f aca="false">IFERROR(ROUND((IF(ISNUMBER(BM65),BM65,0)+IF(ISNUMBER(BN65),BN65,0)+IF(ISNUMBER(BO65),BO65,0)+IF(ISNUMBER(BP65),BP65,0)+IF(ISNUMBER(BQ65),BQ65,0)+IF(ISNUMBER(BR65),BR65,0)+IF(ISNUMBER(BS65),BS65,0)+IF(ISNUMBER(BT65),BT65,0)+IF(ISNUMBER(BU65),BU65,0)+IF(ISNUMBER(BV65),BV65,0)+IF(ISNUMBER(BW65),BW65,0))/(IF(ISNUMBER(BM65),1,0)+IF(ISNUMBER(BN65),1,0)+IF(ISNUMBER(BO65),1,0)+IF(ISNUMBER(BP65),1,0)+IF(ISNUMBER(BQ65),1,0)+IF(ISNUMBER(BR65),1,0)+IF(ISNUMBER(BS65),1,0)+IF(ISNUMBER(BT65),1,0)+IF(ISNUMBER(BU65),1,0)+IF(ISNUMBER(BV65),1,0)+IF(ISNUMBER(BW65),1,0)),4),"")</f>
        <v>13.825</v>
      </c>
      <c r="BY65" s="253" t="str">
        <f aca="false">IF(OR(Calculator!$E$12&lt;&gt;"YES",Calculator!$B$30&lt;Calculator!$G$12),"—",ROUND((1+SQRT(((50*POWER(80,POWER(COS(PI()*MOD(Calculator!$B$30/Calculator!$F$12,1)),2))+MIN(500,MAX(30,100*EXP(-0.3*'VSWR Calculator'!$C$24)*(1+3*ABS(MOD('VSWR Calculator'!$C$23/Calculator!$F$12/2,1)-0.5))))/'VSWR Calculator'!$C$25)-$C65)^2+(1500*ABS(SIN(2*PI()*MOD(Calculator!$B$30/Calculator!$F$12,1)))*IF(MOD(Calculator!$B$30/Calculator!$F$12,1)&lt;0.5,-1,1))^2)/SQRT(((50*POWER(80,POWER(COS(PI()*MOD(Calculator!$B$30/Calculator!$F$12,1)),2))+MIN(500,MAX(30,100*EXP(-0.3*'VSWR Calculator'!$C$24)*(1+3*ABS(MOD('VSWR Calculator'!$C$23/Calculator!$F$12/2,1)-0.5))))/'VSWR Calculator'!$C$25)+$C65)^2+(1500*ABS(SIN(2*PI()*MOD(Calculator!$B$30/Calculator!$F$12,1)))*IF(MOD(Calculator!$B$30/Calculator!$F$12,1)&lt;0.5,-1,1))^2))/(1-SQRT(((50*POWER(80,POWER(COS(PI()*MOD(Calculator!$B$30/Calculator!$F$12,1)),2))+MIN(500,MAX(30,100*EXP(-0.3*'VSWR Calculator'!$C$24)*(1+3*ABS(MOD('VSWR Calculator'!$C$23/Calculator!$F$12/2,1)-0.5))))/'VSWR Calculator'!$C$25)-$C65)^2+(1500*ABS(SIN(2*PI()*MOD(Calculator!$B$30/Calculator!$F$12,1)))*IF(MOD(Calculator!$B$30/Calculator!$F$12,1)&lt;0.5,-1,1))^2)/SQRT(((50*POWER(80,POWER(COS(PI()*MOD(Calculator!$B$30/Calculator!$F$12,1)),2))+MIN(500,MAX(30,100*EXP(-0.3*'VSWR Calculator'!$C$24)*(1+3*ABS(MOD('VSWR Calculator'!$C$23/Calculator!$F$12/2,1)-0.5))))/'VSWR Calculator'!$C$25)+$C65)^2+(1500*ABS(SIN(2*PI()*MOD(Calculator!$B$30/Calculator!$F$12,1)))*IF(MOD(Calculator!$B$30/Calculator!$F$12,1)&lt;0.5,-1,1))^2)),2))</f>
        <v>—</v>
      </c>
      <c r="BZ65" s="253" t="str">
        <f aca="false">IF(OR(Calculator!$E$13&lt;&gt;"YES",Calculator!$B$30&lt;Calculator!$G$13),"—",ROUND((1+SQRT(((50*POWER(80,POWER(COS(PI()*MOD(Calculator!$B$30/Calculator!$F$13,1)),2))+MIN(500,MAX(30,100*EXP(-0.3*'VSWR Calculator'!$C$24)*(1+3*ABS(MOD('VSWR Calculator'!$C$23/Calculator!$F$13/2,1)-0.5))))/'VSWR Calculator'!$C$25)-$C65)^2+(1500*ABS(SIN(2*PI()*MOD(Calculator!$B$30/Calculator!$F$13,1)))*IF(MOD(Calculator!$B$30/Calculator!$F$13,1)&lt;0.5,-1,1))^2)/SQRT(((50*POWER(80,POWER(COS(PI()*MOD(Calculator!$B$30/Calculator!$F$13,1)),2))+MIN(500,MAX(30,100*EXP(-0.3*'VSWR Calculator'!$C$24)*(1+3*ABS(MOD('VSWR Calculator'!$C$23/Calculator!$F$13/2,1)-0.5))))/'VSWR Calculator'!$C$25)+$C65)^2+(1500*ABS(SIN(2*PI()*MOD(Calculator!$B$30/Calculator!$F$13,1)))*IF(MOD(Calculator!$B$30/Calculator!$F$13,1)&lt;0.5,-1,1))^2))/(1-SQRT(((50*POWER(80,POWER(COS(PI()*MOD(Calculator!$B$30/Calculator!$F$13,1)),2))+MIN(500,MAX(30,100*EXP(-0.3*'VSWR Calculator'!$C$24)*(1+3*ABS(MOD('VSWR Calculator'!$C$23/Calculator!$F$13/2,1)-0.5))))/'VSWR Calculator'!$C$25)-$C65)^2+(1500*ABS(SIN(2*PI()*MOD(Calculator!$B$30/Calculator!$F$13,1)))*IF(MOD(Calculator!$B$30/Calculator!$F$13,1)&lt;0.5,-1,1))^2)/SQRT(((50*POWER(80,POWER(COS(PI()*MOD(Calculator!$B$30/Calculator!$F$13,1)),2))+MIN(500,MAX(30,100*EXP(-0.3*'VSWR Calculator'!$C$24)*(1+3*ABS(MOD('VSWR Calculator'!$C$23/Calculator!$F$13/2,1)-0.5))))/'VSWR Calculator'!$C$25)+$C65)^2+(1500*ABS(SIN(2*PI()*MOD(Calculator!$B$30/Calculator!$F$13,1)))*IF(MOD(Calculator!$B$30/Calculator!$F$13,1)&lt;0.5,-1,1))^2)),2))</f>
        <v>—</v>
      </c>
      <c r="CA65" s="253" t="str">
        <f aca="false">IF(OR(Calculator!$E$14&lt;&gt;"YES",Calculator!$B$30&lt;Calculator!$G$14),"—",ROUND((1+SQRT(((50*POWER(80,POWER(COS(PI()*MOD(Calculator!$B$30/Calculator!$F$14,1)),2))+MIN(500,MAX(30,100*EXP(-0.3*'VSWR Calculator'!$C$24)*(1+3*ABS(MOD('VSWR Calculator'!$C$23/Calculator!$F$14/2,1)-0.5))))/'VSWR Calculator'!$C$25)-$C65)^2+(1500*ABS(SIN(2*PI()*MOD(Calculator!$B$30/Calculator!$F$14,1)))*IF(MOD(Calculator!$B$30/Calculator!$F$14,1)&lt;0.5,-1,1))^2)/SQRT(((50*POWER(80,POWER(COS(PI()*MOD(Calculator!$B$30/Calculator!$F$14,1)),2))+MIN(500,MAX(30,100*EXP(-0.3*'VSWR Calculator'!$C$24)*(1+3*ABS(MOD('VSWR Calculator'!$C$23/Calculator!$F$14/2,1)-0.5))))/'VSWR Calculator'!$C$25)+$C65)^2+(1500*ABS(SIN(2*PI()*MOD(Calculator!$B$30/Calculator!$F$14,1)))*IF(MOD(Calculator!$B$30/Calculator!$F$14,1)&lt;0.5,-1,1))^2))/(1-SQRT(((50*POWER(80,POWER(COS(PI()*MOD(Calculator!$B$30/Calculator!$F$14,1)),2))+MIN(500,MAX(30,100*EXP(-0.3*'VSWR Calculator'!$C$24)*(1+3*ABS(MOD('VSWR Calculator'!$C$23/Calculator!$F$14/2,1)-0.5))))/'VSWR Calculator'!$C$25)-$C65)^2+(1500*ABS(SIN(2*PI()*MOD(Calculator!$B$30/Calculator!$F$14,1)))*IF(MOD(Calculator!$B$30/Calculator!$F$14,1)&lt;0.5,-1,1))^2)/SQRT(((50*POWER(80,POWER(COS(PI()*MOD(Calculator!$B$30/Calculator!$F$14,1)),2))+MIN(500,MAX(30,100*EXP(-0.3*'VSWR Calculator'!$C$24)*(1+3*ABS(MOD('VSWR Calculator'!$C$23/Calculator!$F$14/2,1)-0.5))))/'VSWR Calculator'!$C$25)+$C65)^2+(1500*ABS(SIN(2*PI()*MOD(Calculator!$B$30/Calculator!$F$14,1)))*IF(MOD(Calculator!$B$30/Calculator!$F$14,1)&lt;0.5,-1,1))^2)),2))</f>
        <v>—</v>
      </c>
      <c r="CB65" s="253" t="n">
        <f aca="false">IF(OR(Calculator!$E$15&lt;&gt;"YES",Calculator!$B$30&lt;Calculator!$G$15),"—",ROUND((1+SQRT(((50*POWER(80,POWER(COS(PI()*MOD(Calculator!$B$30/Calculator!$F$15,1)),2))+MIN(500,MAX(30,100*EXP(-0.3*'VSWR Calculator'!$C$24)*(1+3*ABS(MOD('VSWR Calculator'!$C$23/Calculator!$F$15/2,1)-0.5))))/'VSWR Calculator'!$C$25)-$C65)^2+(1500*ABS(SIN(2*PI()*MOD(Calculator!$B$30/Calculator!$F$15,1)))*IF(MOD(Calculator!$B$30/Calculator!$F$15,1)&lt;0.5,-1,1))^2)/SQRT(((50*POWER(80,POWER(COS(PI()*MOD(Calculator!$B$30/Calculator!$F$15,1)),2))+MIN(500,MAX(30,100*EXP(-0.3*'VSWR Calculator'!$C$24)*(1+3*ABS(MOD('VSWR Calculator'!$C$23/Calculator!$F$15/2,1)-0.5))))/'VSWR Calculator'!$C$25)+$C65)^2+(1500*ABS(SIN(2*PI()*MOD(Calculator!$B$30/Calculator!$F$15,1)))*IF(MOD(Calculator!$B$30/Calculator!$F$15,1)&lt;0.5,-1,1))^2))/(1-SQRT(((50*POWER(80,POWER(COS(PI()*MOD(Calculator!$B$30/Calculator!$F$15,1)),2))+MIN(500,MAX(30,100*EXP(-0.3*'VSWR Calculator'!$C$24)*(1+3*ABS(MOD('VSWR Calculator'!$C$23/Calculator!$F$15/2,1)-0.5))))/'VSWR Calculator'!$C$25)-$C65)^2+(1500*ABS(SIN(2*PI()*MOD(Calculator!$B$30/Calculator!$F$15,1)))*IF(MOD(Calculator!$B$30/Calculator!$F$15,1)&lt;0.5,-1,1))^2)/SQRT(((50*POWER(80,POWER(COS(PI()*MOD(Calculator!$B$30/Calculator!$F$15,1)),2))+MIN(500,MAX(30,100*EXP(-0.3*'VSWR Calculator'!$C$24)*(1+3*ABS(MOD('VSWR Calculator'!$C$23/Calculator!$F$15/2,1)-0.5))))/'VSWR Calculator'!$C$25)+$C65)^2+(1500*ABS(SIN(2*PI()*MOD(Calculator!$B$30/Calculator!$F$15,1)))*IF(MOD(Calculator!$B$30/Calculator!$F$15,1)&lt;0.5,-1,1))^2)),2))</f>
        <v>13.52</v>
      </c>
      <c r="CC65" s="253" t="str">
        <f aca="false">IF(OR(Calculator!$E$16&lt;&gt;"YES",Calculator!$B$30&lt;Calculator!$G$16),"—",ROUND((1+SQRT(((50*POWER(80,POWER(COS(PI()*MOD(Calculator!$B$30/Calculator!$F$16,1)),2))+MIN(500,MAX(30,100*EXP(-0.3*'VSWR Calculator'!$C$24)*(1+3*ABS(MOD('VSWR Calculator'!$C$23/Calculator!$F$16/2,1)-0.5))))/'VSWR Calculator'!$C$25)-$C65)^2+(1500*ABS(SIN(2*PI()*MOD(Calculator!$B$30/Calculator!$F$16,1)))*IF(MOD(Calculator!$B$30/Calculator!$F$16,1)&lt;0.5,-1,1))^2)/SQRT(((50*POWER(80,POWER(COS(PI()*MOD(Calculator!$B$30/Calculator!$F$16,1)),2))+MIN(500,MAX(30,100*EXP(-0.3*'VSWR Calculator'!$C$24)*(1+3*ABS(MOD('VSWR Calculator'!$C$23/Calculator!$F$16/2,1)-0.5))))/'VSWR Calculator'!$C$25)+$C65)^2+(1500*ABS(SIN(2*PI()*MOD(Calculator!$B$30/Calculator!$F$16,1)))*IF(MOD(Calculator!$B$30/Calculator!$F$16,1)&lt;0.5,-1,1))^2))/(1-SQRT(((50*POWER(80,POWER(COS(PI()*MOD(Calculator!$B$30/Calculator!$F$16,1)),2))+MIN(500,MAX(30,100*EXP(-0.3*'VSWR Calculator'!$C$24)*(1+3*ABS(MOD('VSWR Calculator'!$C$23/Calculator!$F$16/2,1)-0.5))))/'VSWR Calculator'!$C$25)-$C65)^2+(1500*ABS(SIN(2*PI()*MOD(Calculator!$B$30/Calculator!$F$16,1)))*IF(MOD(Calculator!$B$30/Calculator!$F$16,1)&lt;0.5,-1,1))^2)/SQRT(((50*POWER(80,POWER(COS(PI()*MOD(Calculator!$B$30/Calculator!$F$16,1)),2))+MIN(500,MAX(30,100*EXP(-0.3*'VSWR Calculator'!$C$24)*(1+3*ABS(MOD('VSWR Calculator'!$C$23/Calculator!$F$16/2,1)-0.5))))/'VSWR Calculator'!$C$25)+$C65)^2+(1500*ABS(SIN(2*PI()*MOD(Calculator!$B$30/Calculator!$F$16,1)))*IF(MOD(Calculator!$B$30/Calculator!$F$16,1)&lt;0.5,-1,1))^2)),2))</f>
        <v>—</v>
      </c>
      <c r="CD65" s="253" t="n">
        <f aca="false">IF(OR(Calculator!$E$17&lt;&gt;"YES",Calculator!$B$30&lt;Calculator!$G$17),"—",ROUND((1+SQRT(((50*POWER(80,POWER(COS(PI()*MOD(Calculator!$B$30/Calculator!$F$17,1)),2))+MIN(500,MAX(30,100*EXP(-0.3*'VSWR Calculator'!$C$24)*(1+3*ABS(MOD('VSWR Calculator'!$C$23/Calculator!$F$17/2,1)-0.5))))/'VSWR Calculator'!$C$25)-$C65)^2+(1500*ABS(SIN(2*PI()*MOD(Calculator!$B$30/Calculator!$F$17,1)))*IF(MOD(Calculator!$B$30/Calculator!$F$17,1)&lt;0.5,-1,1))^2)/SQRT(((50*POWER(80,POWER(COS(PI()*MOD(Calculator!$B$30/Calculator!$F$17,1)),2))+MIN(500,MAX(30,100*EXP(-0.3*'VSWR Calculator'!$C$24)*(1+3*ABS(MOD('VSWR Calculator'!$C$23/Calculator!$F$17/2,1)-0.5))))/'VSWR Calculator'!$C$25)+$C65)^2+(1500*ABS(SIN(2*PI()*MOD(Calculator!$B$30/Calculator!$F$17,1)))*IF(MOD(Calculator!$B$30/Calculator!$F$17,1)&lt;0.5,-1,1))^2))/(1-SQRT(((50*POWER(80,POWER(COS(PI()*MOD(Calculator!$B$30/Calculator!$F$17,1)),2))+MIN(500,MAX(30,100*EXP(-0.3*'VSWR Calculator'!$C$24)*(1+3*ABS(MOD('VSWR Calculator'!$C$23/Calculator!$F$17/2,1)-0.5))))/'VSWR Calculator'!$C$25)-$C65)^2+(1500*ABS(SIN(2*PI()*MOD(Calculator!$B$30/Calculator!$F$17,1)))*IF(MOD(Calculator!$B$30/Calculator!$F$17,1)&lt;0.5,-1,1))^2)/SQRT(((50*POWER(80,POWER(COS(PI()*MOD(Calculator!$B$30/Calculator!$F$17,1)),2))+MIN(500,MAX(30,100*EXP(-0.3*'VSWR Calculator'!$C$24)*(1+3*ABS(MOD('VSWR Calculator'!$C$23/Calculator!$F$17/2,1)-0.5))))/'VSWR Calculator'!$C$25)+$C65)^2+(1500*ABS(SIN(2*PI()*MOD(Calculator!$B$30/Calculator!$F$17,1)))*IF(MOD(Calculator!$B$30/Calculator!$F$17,1)&lt;0.5,-1,1))^2)),2))</f>
        <v>14.71</v>
      </c>
      <c r="CE65" s="253" t="str">
        <f aca="false">IF(OR(Calculator!$E$18&lt;&gt;"YES",Calculator!$B$30&lt;Calculator!$G$18),"—",ROUND((1+SQRT(((50*POWER(80,POWER(COS(PI()*MOD(Calculator!$B$30/Calculator!$F$18,1)),2))+MIN(500,MAX(30,100*EXP(-0.3*'VSWR Calculator'!$C$24)*(1+3*ABS(MOD('VSWR Calculator'!$C$23/Calculator!$F$18/2,1)-0.5))))/'VSWR Calculator'!$C$25)-$C65)^2+(1500*ABS(SIN(2*PI()*MOD(Calculator!$B$30/Calculator!$F$18,1)))*IF(MOD(Calculator!$B$30/Calculator!$F$18,1)&lt;0.5,-1,1))^2)/SQRT(((50*POWER(80,POWER(COS(PI()*MOD(Calculator!$B$30/Calculator!$F$18,1)),2))+MIN(500,MAX(30,100*EXP(-0.3*'VSWR Calculator'!$C$24)*(1+3*ABS(MOD('VSWR Calculator'!$C$23/Calculator!$F$18/2,1)-0.5))))/'VSWR Calculator'!$C$25)+$C65)^2+(1500*ABS(SIN(2*PI()*MOD(Calculator!$B$30/Calculator!$F$18,1)))*IF(MOD(Calculator!$B$30/Calculator!$F$18,1)&lt;0.5,-1,1))^2))/(1-SQRT(((50*POWER(80,POWER(COS(PI()*MOD(Calculator!$B$30/Calculator!$F$18,1)),2))+MIN(500,MAX(30,100*EXP(-0.3*'VSWR Calculator'!$C$24)*(1+3*ABS(MOD('VSWR Calculator'!$C$23/Calculator!$F$18/2,1)-0.5))))/'VSWR Calculator'!$C$25)-$C65)^2+(1500*ABS(SIN(2*PI()*MOD(Calculator!$B$30/Calculator!$F$18,1)))*IF(MOD(Calculator!$B$30/Calculator!$F$18,1)&lt;0.5,-1,1))^2)/SQRT(((50*POWER(80,POWER(COS(PI()*MOD(Calculator!$B$30/Calculator!$F$18,1)),2))+MIN(500,MAX(30,100*EXP(-0.3*'VSWR Calculator'!$C$24)*(1+3*ABS(MOD('VSWR Calculator'!$C$23/Calculator!$F$18/2,1)-0.5))))/'VSWR Calculator'!$C$25)+$C65)^2+(1500*ABS(SIN(2*PI()*MOD(Calculator!$B$30/Calculator!$F$18,1)))*IF(MOD(Calculator!$B$30/Calculator!$F$18,1)&lt;0.5,-1,1))^2)),2))</f>
        <v>—</v>
      </c>
      <c r="CF65" s="253" t="str">
        <f aca="false">IF(OR(Calculator!$E$19&lt;&gt;"YES",Calculator!$B$30&lt;Calculator!$G$19),"—",ROUND((1+SQRT(((50*POWER(80,POWER(COS(PI()*MOD(Calculator!$B$30/Calculator!$F$19,1)),2))+MIN(500,MAX(30,100*EXP(-0.3*'VSWR Calculator'!$C$24)*(1+3*ABS(MOD('VSWR Calculator'!$C$23/Calculator!$F$19/2,1)-0.5))))/'VSWR Calculator'!$C$25)-$C65)^2+(1500*ABS(SIN(2*PI()*MOD(Calculator!$B$30/Calculator!$F$19,1)))*IF(MOD(Calculator!$B$30/Calculator!$F$19,1)&lt;0.5,-1,1))^2)/SQRT(((50*POWER(80,POWER(COS(PI()*MOD(Calculator!$B$30/Calculator!$F$19,1)),2))+MIN(500,MAX(30,100*EXP(-0.3*'VSWR Calculator'!$C$24)*(1+3*ABS(MOD('VSWR Calculator'!$C$23/Calculator!$F$19/2,1)-0.5))))/'VSWR Calculator'!$C$25)+$C65)^2+(1500*ABS(SIN(2*PI()*MOD(Calculator!$B$30/Calculator!$F$19,1)))*IF(MOD(Calculator!$B$30/Calculator!$F$19,1)&lt;0.5,-1,1))^2))/(1-SQRT(((50*POWER(80,POWER(COS(PI()*MOD(Calculator!$B$30/Calculator!$F$19,1)),2))+MIN(500,MAX(30,100*EXP(-0.3*'VSWR Calculator'!$C$24)*(1+3*ABS(MOD('VSWR Calculator'!$C$23/Calculator!$F$19/2,1)-0.5))))/'VSWR Calculator'!$C$25)-$C65)^2+(1500*ABS(SIN(2*PI()*MOD(Calculator!$B$30/Calculator!$F$19,1)))*IF(MOD(Calculator!$B$30/Calculator!$F$19,1)&lt;0.5,-1,1))^2)/SQRT(((50*POWER(80,POWER(COS(PI()*MOD(Calculator!$B$30/Calculator!$F$19,1)),2))+MIN(500,MAX(30,100*EXP(-0.3*'VSWR Calculator'!$C$24)*(1+3*ABS(MOD('VSWR Calculator'!$C$23/Calculator!$F$19/2,1)-0.5))))/'VSWR Calculator'!$C$25)+$C65)^2+(1500*ABS(SIN(2*PI()*MOD(Calculator!$B$30/Calculator!$F$19,1)))*IF(MOD(Calculator!$B$30/Calculator!$F$19,1)&lt;0.5,-1,1))^2)),2))</f>
        <v>—</v>
      </c>
      <c r="CG65" s="253" t="str">
        <f aca="false">IF(OR(Calculator!$E$20&lt;&gt;"YES",Calculator!$B$30&lt;Calculator!$G$20),"—",ROUND((1+SQRT(((50*POWER(80,POWER(COS(PI()*MOD(Calculator!$B$30/Calculator!$F$20,1)),2))+MIN(500,MAX(30,100*EXP(-0.3*'VSWR Calculator'!$C$24)*(1+3*ABS(MOD('VSWR Calculator'!$C$23/Calculator!$F$20/2,1)-0.5))))/'VSWR Calculator'!$C$25)-$C65)^2+(1500*ABS(SIN(2*PI()*MOD(Calculator!$B$30/Calculator!$F$20,1)))*IF(MOD(Calculator!$B$30/Calculator!$F$20,1)&lt;0.5,-1,1))^2)/SQRT(((50*POWER(80,POWER(COS(PI()*MOD(Calculator!$B$30/Calculator!$F$20,1)),2))+MIN(500,MAX(30,100*EXP(-0.3*'VSWR Calculator'!$C$24)*(1+3*ABS(MOD('VSWR Calculator'!$C$23/Calculator!$F$20/2,1)-0.5))))/'VSWR Calculator'!$C$25)+$C65)^2+(1500*ABS(SIN(2*PI()*MOD(Calculator!$B$30/Calculator!$F$20,1)))*IF(MOD(Calculator!$B$30/Calculator!$F$20,1)&lt;0.5,-1,1))^2))/(1-SQRT(((50*POWER(80,POWER(COS(PI()*MOD(Calculator!$B$30/Calculator!$F$20,1)),2))+MIN(500,MAX(30,100*EXP(-0.3*'VSWR Calculator'!$C$24)*(1+3*ABS(MOD('VSWR Calculator'!$C$23/Calculator!$F$20/2,1)-0.5))))/'VSWR Calculator'!$C$25)-$C65)^2+(1500*ABS(SIN(2*PI()*MOD(Calculator!$B$30/Calculator!$F$20,1)))*IF(MOD(Calculator!$B$30/Calculator!$F$20,1)&lt;0.5,-1,1))^2)/SQRT(((50*POWER(80,POWER(COS(PI()*MOD(Calculator!$B$30/Calculator!$F$20,1)),2))+MIN(500,MAX(30,100*EXP(-0.3*'VSWR Calculator'!$C$24)*(1+3*ABS(MOD('VSWR Calculator'!$C$23/Calculator!$F$20/2,1)-0.5))))/'VSWR Calculator'!$C$25)+$C65)^2+(1500*ABS(SIN(2*PI()*MOD(Calculator!$B$30/Calculator!$F$20,1)))*IF(MOD(Calculator!$B$30/Calculator!$F$20,1)&lt;0.5,-1,1))^2)),2))</f>
        <v>—</v>
      </c>
      <c r="CH65" s="253" t="str">
        <f aca="false">IF(OR(Calculator!$E$21&lt;&gt;"YES",Calculator!$B$30&lt;Calculator!$G$21),"—",ROUND((1+SQRT(((50*POWER(80,POWER(COS(PI()*MOD(Calculator!$B$30/Calculator!$F$21,1)),2))+MIN(500,MAX(30,100*EXP(-0.3*'VSWR Calculator'!$C$24)*(1+3*ABS(MOD('VSWR Calculator'!$C$23/Calculator!$F$21/2,1)-0.5))))/'VSWR Calculator'!$C$25)-$C65)^2+(1500*ABS(SIN(2*PI()*MOD(Calculator!$B$30/Calculator!$F$21,1)))*IF(MOD(Calculator!$B$30/Calculator!$F$21,1)&lt;0.5,-1,1))^2)/SQRT(((50*POWER(80,POWER(COS(PI()*MOD(Calculator!$B$30/Calculator!$F$21,1)),2))+MIN(500,MAX(30,100*EXP(-0.3*'VSWR Calculator'!$C$24)*(1+3*ABS(MOD('VSWR Calculator'!$C$23/Calculator!$F$21/2,1)-0.5))))/'VSWR Calculator'!$C$25)+$C65)^2+(1500*ABS(SIN(2*PI()*MOD(Calculator!$B$30/Calculator!$F$21,1)))*IF(MOD(Calculator!$B$30/Calculator!$F$21,1)&lt;0.5,-1,1))^2))/(1-SQRT(((50*POWER(80,POWER(COS(PI()*MOD(Calculator!$B$30/Calculator!$F$21,1)),2))+MIN(500,MAX(30,100*EXP(-0.3*'VSWR Calculator'!$C$24)*(1+3*ABS(MOD('VSWR Calculator'!$C$23/Calculator!$F$21/2,1)-0.5))))/'VSWR Calculator'!$C$25)-$C65)^2+(1500*ABS(SIN(2*PI()*MOD(Calculator!$B$30/Calculator!$F$21,1)))*IF(MOD(Calculator!$B$30/Calculator!$F$21,1)&lt;0.5,-1,1))^2)/SQRT(((50*POWER(80,POWER(COS(PI()*MOD(Calculator!$B$30/Calculator!$F$21,1)),2))+MIN(500,MAX(30,100*EXP(-0.3*'VSWR Calculator'!$C$24)*(1+3*ABS(MOD('VSWR Calculator'!$C$23/Calculator!$F$21/2,1)-0.5))))/'VSWR Calculator'!$C$25)+$C65)^2+(1500*ABS(SIN(2*PI()*MOD(Calculator!$B$30/Calculator!$F$21,1)))*IF(MOD(Calculator!$B$30/Calculator!$F$21,1)&lt;0.5,-1,1))^2)),2))</f>
        <v>—</v>
      </c>
      <c r="CI65" s="253" t="str">
        <f aca="false">IF(OR(Calculator!$E$22&lt;&gt;"YES",Calculator!$B$30&lt;Calculator!$G$22),"—",ROUND((1+SQRT(((50*POWER(80,POWER(COS(PI()*MOD(Calculator!$B$30/Calculator!$F$22,1)),2))+MIN(500,MAX(30,100*EXP(-0.3*'VSWR Calculator'!$C$24)*(1+3*ABS(MOD('VSWR Calculator'!$C$23/Calculator!$F$22/2,1)-0.5))))/'VSWR Calculator'!$C$25)-$C65)^2+(1500*ABS(SIN(2*PI()*MOD(Calculator!$B$30/Calculator!$F$22,1)))*IF(MOD(Calculator!$B$30/Calculator!$F$22,1)&lt;0.5,-1,1))^2)/SQRT(((50*POWER(80,POWER(COS(PI()*MOD(Calculator!$B$30/Calculator!$F$22,1)),2))+MIN(500,MAX(30,100*EXP(-0.3*'VSWR Calculator'!$C$24)*(1+3*ABS(MOD('VSWR Calculator'!$C$23/Calculator!$F$22/2,1)-0.5))))/'VSWR Calculator'!$C$25)+$C65)^2+(1500*ABS(SIN(2*PI()*MOD(Calculator!$B$30/Calculator!$F$22,1)))*IF(MOD(Calculator!$B$30/Calculator!$F$22,1)&lt;0.5,-1,1))^2))/(1-SQRT(((50*POWER(80,POWER(COS(PI()*MOD(Calculator!$B$30/Calculator!$F$22,1)),2))+MIN(500,MAX(30,100*EXP(-0.3*'VSWR Calculator'!$C$24)*(1+3*ABS(MOD('VSWR Calculator'!$C$23/Calculator!$F$22/2,1)-0.5))))/'VSWR Calculator'!$C$25)-$C65)^2+(1500*ABS(SIN(2*PI()*MOD(Calculator!$B$30/Calculator!$F$22,1)))*IF(MOD(Calculator!$B$30/Calculator!$F$22,1)&lt;0.5,-1,1))^2)/SQRT(((50*POWER(80,POWER(COS(PI()*MOD(Calculator!$B$30/Calculator!$F$22,1)),2))+MIN(500,MAX(30,100*EXP(-0.3*'VSWR Calculator'!$C$24)*(1+3*ABS(MOD('VSWR Calculator'!$C$23/Calculator!$F$22/2,1)-0.5))))/'VSWR Calculator'!$C$25)+$C65)^2+(1500*ABS(SIN(2*PI()*MOD(Calculator!$B$30/Calculator!$F$22,1)))*IF(MOD(Calculator!$B$30/Calculator!$F$22,1)&lt;0.5,-1,1))^2)),2))</f>
        <v>—</v>
      </c>
      <c r="CJ65" s="253" t="n">
        <f aca="false">IFERROR(ROUND((IF(ISNUMBER(BY65),BY65,0)+IF(ISNUMBER(BZ65),BZ65,0)+IF(ISNUMBER(CA65),CA65,0)+IF(ISNUMBER(CB65),CB65,0)+IF(ISNUMBER(CC65),CC65,0)+IF(ISNUMBER(CD65),CD65,0)+IF(ISNUMBER(CE65),CE65,0)+IF(ISNUMBER(CF65),CF65,0)+IF(ISNUMBER(CG65),CG65,0)+IF(ISNUMBER(CH65),CH65,0)+IF(ISNUMBER(CI65),CI65,0))/(IF(ISNUMBER(BY65),1,0)+IF(ISNUMBER(BZ65),1,0)+IF(ISNUMBER(CA65),1,0)+IF(ISNUMBER(CB65),1,0)+IF(ISNUMBER(CC65),1,0)+IF(ISNUMBER(CD65),1,0)+IF(ISNUMBER(CE65),1,0)+IF(ISNUMBER(CF65),1,0)+IF(ISNUMBER(CG65),1,0)+IF(ISNUMBER(CH65),1,0)+IF(ISNUMBER(CI65),1,0)),4),"")</f>
        <v>14.115</v>
      </c>
      <c r="CK65" s="253" t="str">
        <f aca="false">IF(OR(Calculator!$E$12&lt;&gt;"YES",Calculator!$B$31&lt;Calculator!$G$12),"—",ROUND((1+SQRT(((50*POWER(80,POWER(COS(PI()*MOD(Calculator!$B$31/Calculator!$F$12,1)),2))+MIN(500,MAX(30,100*EXP(-0.3*'VSWR Calculator'!$C$24)*(1+3*ABS(MOD('VSWR Calculator'!$C$23/Calculator!$F$12/2,1)-0.5))))/'VSWR Calculator'!$C$25)-$C65)^2+(1500*ABS(SIN(2*PI()*MOD(Calculator!$B$31/Calculator!$F$12,1)))*IF(MOD(Calculator!$B$31/Calculator!$F$12,1)&lt;0.5,-1,1))^2)/SQRT(((50*POWER(80,POWER(COS(PI()*MOD(Calculator!$B$31/Calculator!$F$12,1)),2))+MIN(500,MAX(30,100*EXP(-0.3*'VSWR Calculator'!$C$24)*(1+3*ABS(MOD('VSWR Calculator'!$C$23/Calculator!$F$12/2,1)-0.5))))/'VSWR Calculator'!$C$25)+$C65)^2+(1500*ABS(SIN(2*PI()*MOD(Calculator!$B$31/Calculator!$F$12,1)))*IF(MOD(Calculator!$B$31/Calculator!$F$12,1)&lt;0.5,-1,1))^2))/(1-SQRT(((50*POWER(80,POWER(COS(PI()*MOD(Calculator!$B$31/Calculator!$F$12,1)),2))+MIN(500,MAX(30,100*EXP(-0.3*'VSWR Calculator'!$C$24)*(1+3*ABS(MOD('VSWR Calculator'!$C$23/Calculator!$F$12/2,1)-0.5))))/'VSWR Calculator'!$C$25)-$C65)^2+(1500*ABS(SIN(2*PI()*MOD(Calculator!$B$31/Calculator!$F$12,1)))*IF(MOD(Calculator!$B$31/Calculator!$F$12,1)&lt;0.5,-1,1))^2)/SQRT(((50*POWER(80,POWER(COS(PI()*MOD(Calculator!$B$31/Calculator!$F$12,1)),2))+MIN(500,MAX(30,100*EXP(-0.3*'VSWR Calculator'!$C$24)*(1+3*ABS(MOD('VSWR Calculator'!$C$23/Calculator!$F$12/2,1)-0.5))))/'VSWR Calculator'!$C$25)+$C65)^2+(1500*ABS(SIN(2*PI()*MOD(Calculator!$B$31/Calculator!$F$12,1)))*IF(MOD(Calculator!$B$31/Calculator!$F$12,1)&lt;0.5,-1,1))^2)),2))</f>
        <v>—</v>
      </c>
      <c r="CL65" s="253" t="str">
        <f aca="false">IF(OR(Calculator!$E$13&lt;&gt;"YES",Calculator!$B$31&lt;Calculator!$G$13),"—",ROUND((1+SQRT(((50*POWER(80,POWER(COS(PI()*MOD(Calculator!$B$31/Calculator!$F$13,1)),2))+MIN(500,MAX(30,100*EXP(-0.3*'VSWR Calculator'!$C$24)*(1+3*ABS(MOD('VSWR Calculator'!$C$23/Calculator!$F$13/2,1)-0.5))))/'VSWR Calculator'!$C$25)-$C65)^2+(1500*ABS(SIN(2*PI()*MOD(Calculator!$B$31/Calculator!$F$13,1)))*IF(MOD(Calculator!$B$31/Calculator!$F$13,1)&lt;0.5,-1,1))^2)/SQRT(((50*POWER(80,POWER(COS(PI()*MOD(Calculator!$B$31/Calculator!$F$13,1)),2))+MIN(500,MAX(30,100*EXP(-0.3*'VSWR Calculator'!$C$24)*(1+3*ABS(MOD('VSWR Calculator'!$C$23/Calculator!$F$13/2,1)-0.5))))/'VSWR Calculator'!$C$25)+$C65)^2+(1500*ABS(SIN(2*PI()*MOD(Calculator!$B$31/Calculator!$F$13,1)))*IF(MOD(Calculator!$B$31/Calculator!$F$13,1)&lt;0.5,-1,1))^2))/(1-SQRT(((50*POWER(80,POWER(COS(PI()*MOD(Calculator!$B$31/Calculator!$F$13,1)),2))+MIN(500,MAX(30,100*EXP(-0.3*'VSWR Calculator'!$C$24)*(1+3*ABS(MOD('VSWR Calculator'!$C$23/Calculator!$F$13/2,1)-0.5))))/'VSWR Calculator'!$C$25)-$C65)^2+(1500*ABS(SIN(2*PI()*MOD(Calculator!$B$31/Calculator!$F$13,1)))*IF(MOD(Calculator!$B$31/Calculator!$F$13,1)&lt;0.5,-1,1))^2)/SQRT(((50*POWER(80,POWER(COS(PI()*MOD(Calculator!$B$31/Calculator!$F$13,1)),2))+MIN(500,MAX(30,100*EXP(-0.3*'VSWR Calculator'!$C$24)*(1+3*ABS(MOD('VSWR Calculator'!$C$23/Calculator!$F$13/2,1)-0.5))))/'VSWR Calculator'!$C$25)+$C65)^2+(1500*ABS(SIN(2*PI()*MOD(Calculator!$B$31/Calculator!$F$13,1)))*IF(MOD(Calculator!$B$31/Calculator!$F$13,1)&lt;0.5,-1,1))^2)),2))</f>
        <v>—</v>
      </c>
      <c r="CM65" s="253" t="str">
        <f aca="false">IF(OR(Calculator!$E$14&lt;&gt;"YES",Calculator!$B$31&lt;Calculator!$G$14),"—",ROUND((1+SQRT(((50*POWER(80,POWER(COS(PI()*MOD(Calculator!$B$31/Calculator!$F$14,1)),2))+MIN(500,MAX(30,100*EXP(-0.3*'VSWR Calculator'!$C$24)*(1+3*ABS(MOD('VSWR Calculator'!$C$23/Calculator!$F$14/2,1)-0.5))))/'VSWR Calculator'!$C$25)-$C65)^2+(1500*ABS(SIN(2*PI()*MOD(Calculator!$B$31/Calculator!$F$14,1)))*IF(MOD(Calculator!$B$31/Calculator!$F$14,1)&lt;0.5,-1,1))^2)/SQRT(((50*POWER(80,POWER(COS(PI()*MOD(Calculator!$B$31/Calculator!$F$14,1)),2))+MIN(500,MAX(30,100*EXP(-0.3*'VSWR Calculator'!$C$24)*(1+3*ABS(MOD('VSWR Calculator'!$C$23/Calculator!$F$14/2,1)-0.5))))/'VSWR Calculator'!$C$25)+$C65)^2+(1500*ABS(SIN(2*PI()*MOD(Calculator!$B$31/Calculator!$F$14,1)))*IF(MOD(Calculator!$B$31/Calculator!$F$14,1)&lt;0.5,-1,1))^2))/(1-SQRT(((50*POWER(80,POWER(COS(PI()*MOD(Calculator!$B$31/Calculator!$F$14,1)),2))+MIN(500,MAX(30,100*EXP(-0.3*'VSWR Calculator'!$C$24)*(1+3*ABS(MOD('VSWR Calculator'!$C$23/Calculator!$F$14/2,1)-0.5))))/'VSWR Calculator'!$C$25)-$C65)^2+(1500*ABS(SIN(2*PI()*MOD(Calculator!$B$31/Calculator!$F$14,1)))*IF(MOD(Calculator!$B$31/Calculator!$F$14,1)&lt;0.5,-1,1))^2)/SQRT(((50*POWER(80,POWER(COS(PI()*MOD(Calculator!$B$31/Calculator!$F$14,1)),2))+MIN(500,MAX(30,100*EXP(-0.3*'VSWR Calculator'!$C$24)*(1+3*ABS(MOD('VSWR Calculator'!$C$23/Calculator!$F$14/2,1)-0.5))))/'VSWR Calculator'!$C$25)+$C65)^2+(1500*ABS(SIN(2*PI()*MOD(Calculator!$B$31/Calculator!$F$14,1)))*IF(MOD(Calculator!$B$31/Calculator!$F$14,1)&lt;0.5,-1,1))^2)),2))</f>
        <v>—</v>
      </c>
      <c r="CN65" s="253" t="n">
        <f aca="false">IF(OR(Calculator!$E$15&lt;&gt;"YES",Calculator!$B$31&lt;Calculator!$G$15),"—",ROUND((1+SQRT(((50*POWER(80,POWER(COS(PI()*MOD(Calculator!$B$31/Calculator!$F$15,1)),2))+MIN(500,MAX(30,100*EXP(-0.3*'VSWR Calculator'!$C$24)*(1+3*ABS(MOD('VSWR Calculator'!$C$23/Calculator!$F$15/2,1)-0.5))))/'VSWR Calculator'!$C$25)-$C65)^2+(1500*ABS(SIN(2*PI()*MOD(Calculator!$B$31/Calculator!$F$15,1)))*IF(MOD(Calculator!$B$31/Calculator!$F$15,1)&lt;0.5,-1,1))^2)/SQRT(((50*POWER(80,POWER(COS(PI()*MOD(Calculator!$B$31/Calculator!$F$15,1)),2))+MIN(500,MAX(30,100*EXP(-0.3*'VSWR Calculator'!$C$24)*(1+3*ABS(MOD('VSWR Calculator'!$C$23/Calculator!$F$15/2,1)-0.5))))/'VSWR Calculator'!$C$25)+$C65)^2+(1500*ABS(SIN(2*PI()*MOD(Calculator!$B$31/Calculator!$F$15,1)))*IF(MOD(Calculator!$B$31/Calculator!$F$15,1)&lt;0.5,-1,1))^2))/(1-SQRT(((50*POWER(80,POWER(COS(PI()*MOD(Calculator!$B$31/Calculator!$F$15,1)),2))+MIN(500,MAX(30,100*EXP(-0.3*'VSWR Calculator'!$C$24)*(1+3*ABS(MOD('VSWR Calculator'!$C$23/Calculator!$F$15/2,1)-0.5))))/'VSWR Calculator'!$C$25)-$C65)^2+(1500*ABS(SIN(2*PI()*MOD(Calculator!$B$31/Calculator!$F$15,1)))*IF(MOD(Calculator!$B$31/Calculator!$F$15,1)&lt;0.5,-1,1))^2)/SQRT(((50*POWER(80,POWER(COS(PI()*MOD(Calculator!$B$31/Calculator!$F$15,1)),2))+MIN(500,MAX(30,100*EXP(-0.3*'VSWR Calculator'!$C$24)*(1+3*ABS(MOD('VSWR Calculator'!$C$23/Calculator!$F$15/2,1)-0.5))))/'VSWR Calculator'!$C$25)+$C65)^2+(1500*ABS(SIN(2*PI()*MOD(Calculator!$B$31/Calculator!$F$15,1)))*IF(MOD(Calculator!$B$31/Calculator!$F$15,1)&lt;0.5,-1,1))^2)),2))</f>
        <v>14.43</v>
      </c>
      <c r="CO65" s="253" t="str">
        <f aca="false">IF(OR(Calculator!$E$16&lt;&gt;"YES",Calculator!$B$31&lt;Calculator!$G$16),"—",ROUND((1+SQRT(((50*POWER(80,POWER(COS(PI()*MOD(Calculator!$B$31/Calculator!$F$16,1)),2))+MIN(500,MAX(30,100*EXP(-0.3*'VSWR Calculator'!$C$24)*(1+3*ABS(MOD('VSWR Calculator'!$C$23/Calculator!$F$16/2,1)-0.5))))/'VSWR Calculator'!$C$25)-$C65)^2+(1500*ABS(SIN(2*PI()*MOD(Calculator!$B$31/Calculator!$F$16,1)))*IF(MOD(Calculator!$B$31/Calculator!$F$16,1)&lt;0.5,-1,1))^2)/SQRT(((50*POWER(80,POWER(COS(PI()*MOD(Calculator!$B$31/Calculator!$F$16,1)),2))+MIN(500,MAX(30,100*EXP(-0.3*'VSWR Calculator'!$C$24)*(1+3*ABS(MOD('VSWR Calculator'!$C$23/Calculator!$F$16/2,1)-0.5))))/'VSWR Calculator'!$C$25)+$C65)^2+(1500*ABS(SIN(2*PI()*MOD(Calculator!$B$31/Calculator!$F$16,1)))*IF(MOD(Calculator!$B$31/Calculator!$F$16,1)&lt;0.5,-1,1))^2))/(1-SQRT(((50*POWER(80,POWER(COS(PI()*MOD(Calculator!$B$31/Calculator!$F$16,1)),2))+MIN(500,MAX(30,100*EXP(-0.3*'VSWR Calculator'!$C$24)*(1+3*ABS(MOD('VSWR Calculator'!$C$23/Calculator!$F$16/2,1)-0.5))))/'VSWR Calculator'!$C$25)-$C65)^2+(1500*ABS(SIN(2*PI()*MOD(Calculator!$B$31/Calculator!$F$16,1)))*IF(MOD(Calculator!$B$31/Calculator!$F$16,1)&lt;0.5,-1,1))^2)/SQRT(((50*POWER(80,POWER(COS(PI()*MOD(Calculator!$B$31/Calculator!$F$16,1)),2))+MIN(500,MAX(30,100*EXP(-0.3*'VSWR Calculator'!$C$24)*(1+3*ABS(MOD('VSWR Calculator'!$C$23/Calculator!$F$16/2,1)-0.5))))/'VSWR Calculator'!$C$25)+$C65)^2+(1500*ABS(SIN(2*PI()*MOD(Calculator!$B$31/Calculator!$F$16,1)))*IF(MOD(Calculator!$B$31/Calculator!$F$16,1)&lt;0.5,-1,1))^2)),2))</f>
        <v>—</v>
      </c>
      <c r="CP65" s="253" t="n">
        <f aca="false">IF(OR(Calculator!$E$17&lt;&gt;"YES",Calculator!$B$31&lt;Calculator!$G$17),"—",ROUND((1+SQRT(((50*POWER(80,POWER(COS(PI()*MOD(Calculator!$B$31/Calculator!$F$17,1)),2))+MIN(500,MAX(30,100*EXP(-0.3*'VSWR Calculator'!$C$24)*(1+3*ABS(MOD('VSWR Calculator'!$C$23/Calculator!$F$17/2,1)-0.5))))/'VSWR Calculator'!$C$25)-$C65)^2+(1500*ABS(SIN(2*PI()*MOD(Calculator!$B$31/Calculator!$F$17,1)))*IF(MOD(Calculator!$B$31/Calculator!$F$17,1)&lt;0.5,-1,1))^2)/SQRT(((50*POWER(80,POWER(COS(PI()*MOD(Calculator!$B$31/Calculator!$F$17,1)),2))+MIN(500,MAX(30,100*EXP(-0.3*'VSWR Calculator'!$C$24)*(1+3*ABS(MOD('VSWR Calculator'!$C$23/Calculator!$F$17/2,1)-0.5))))/'VSWR Calculator'!$C$25)+$C65)^2+(1500*ABS(SIN(2*PI()*MOD(Calculator!$B$31/Calculator!$F$17,1)))*IF(MOD(Calculator!$B$31/Calculator!$F$17,1)&lt;0.5,-1,1))^2))/(1-SQRT(((50*POWER(80,POWER(COS(PI()*MOD(Calculator!$B$31/Calculator!$F$17,1)),2))+MIN(500,MAX(30,100*EXP(-0.3*'VSWR Calculator'!$C$24)*(1+3*ABS(MOD('VSWR Calculator'!$C$23/Calculator!$F$17/2,1)-0.5))))/'VSWR Calculator'!$C$25)-$C65)^2+(1500*ABS(SIN(2*PI()*MOD(Calculator!$B$31/Calculator!$F$17,1)))*IF(MOD(Calculator!$B$31/Calculator!$F$17,1)&lt;0.5,-1,1))^2)/SQRT(((50*POWER(80,POWER(COS(PI()*MOD(Calculator!$B$31/Calculator!$F$17,1)),2))+MIN(500,MAX(30,100*EXP(-0.3*'VSWR Calculator'!$C$24)*(1+3*ABS(MOD('VSWR Calculator'!$C$23/Calculator!$F$17/2,1)-0.5))))/'VSWR Calculator'!$C$25)+$C65)^2+(1500*ABS(SIN(2*PI()*MOD(Calculator!$B$31/Calculator!$F$17,1)))*IF(MOD(Calculator!$B$31/Calculator!$F$17,1)&lt;0.5,-1,1))^2)),2))</f>
        <v>12.61</v>
      </c>
      <c r="CQ65" s="253" t="str">
        <f aca="false">IF(OR(Calculator!$E$18&lt;&gt;"YES",Calculator!$B$31&lt;Calculator!$G$18),"—",ROUND((1+SQRT(((50*POWER(80,POWER(COS(PI()*MOD(Calculator!$B$31/Calculator!$F$18,1)),2))+MIN(500,MAX(30,100*EXP(-0.3*'VSWR Calculator'!$C$24)*(1+3*ABS(MOD('VSWR Calculator'!$C$23/Calculator!$F$18/2,1)-0.5))))/'VSWR Calculator'!$C$25)-$C65)^2+(1500*ABS(SIN(2*PI()*MOD(Calculator!$B$31/Calculator!$F$18,1)))*IF(MOD(Calculator!$B$31/Calculator!$F$18,1)&lt;0.5,-1,1))^2)/SQRT(((50*POWER(80,POWER(COS(PI()*MOD(Calculator!$B$31/Calculator!$F$18,1)),2))+MIN(500,MAX(30,100*EXP(-0.3*'VSWR Calculator'!$C$24)*(1+3*ABS(MOD('VSWR Calculator'!$C$23/Calculator!$F$18/2,1)-0.5))))/'VSWR Calculator'!$C$25)+$C65)^2+(1500*ABS(SIN(2*PI()*MOD(Calculator!$B$31/Calculator!$F$18,1)))*IF(MOD(Calculator!$B$31/Calculator!$F$18,1)&lt;0.5,-1,1))^2))/(1-SQRT(((50*POWER(80,POWER(COS(PI()*MOD(Calculator!$B$31/Calculator!$F$18,1)),2))+MIN(500,MAX(30,100*EXP(-0.3*'VSWR Calculator'!$C$24)*(1+3*ABS(MOD('VSWR Calculator'!$C$23/Calculator!$F$18/2,1)-0.5))))/'VSWR Calculator'!$C$25)-$C65)^2+(1500*ABS(SIN(2*PI()*MOD(Calculator!$B$31/Calculator!$F$18,1)))*IF(MOD(Calculator!$B$31/Calculator!$F$18,1)&lt;0.5,-1,1))^2)/SQRT(((50*POWER(80,POWER(COS(PI()*MOD(Calculator!$B$31/Calculator!$F$18,1)),2))+MIN(500,MAX(30,100*EXP(-0.3*'VSWR Calculator'!$C$24)*(1+3*ABS(MOD('VSWR Calculator'!$C$23/Calculator!$F$18/2,1)-0.5))))/'VSWR Calculator'!$C$25)+$C65)^2+(1500*ABS(SIN(2*PI()*MOD(Calculator!$B$31/Calculator!$F$18,1)))*IF(MOD(Calculator!$B$31/Calculator!$F$18,1)&lt;0.5,-1,1))^2)),2))</f>
        <v>—</v>
      </c>
      <c r="CR65" s="253" t="str">
        <f aca="false">IF(OR(Calculator!$E$19&lt;&gt;"YES",Calculator!$B$31&lt;Calculator!$G$19),"—",ROUND((1+SQRT(((50*POWER(80,POWER(COS(PI()*MOD(Calculator!$B$31/Calculator!$F$19,1)),2))+MIN(500,MAX(30,100*EXP(-0.3*'VSWR Calculator'!$C$24)*(1+3*ABS(MOD('VSWR Calculator'!$C$23/Calculator!$F$19/2,1)-0.5))))/'VSWR Calculator'!$C$25)-$C65)^2+(1500*ABS(SIN(2*PI()*MOD(Calculator!$B$31/Calculator!$F$19,1)))*IF(MOD(Calculator!$B$31/Calculator!$F$19,1)&lt;0.5,-1,1))^2)/SQRT(((50*POWER(80,POWER(COS(PI()*MOD(Calculator!$B$31/Calculator!$F$19,1)),2))+MIN(500,MAX(30,100*EXP(-0.3*'VSWR Calculator'!$C$24)*(1+3*ABS(MOD('VSWR Calculator'!$C$23/Calculator!$F$19/2,1)-0.5))))/'VSWR Calculator'!$C$25)+$C65)^2+(1500*ABS(SIN(2*PI()*MOD(Calculator!$B$31/Calculator!$F$19,1)))*IF(MOD(Calculator!$B$31/Calculator!$F$19,1)&lt;0.5,-1,1))^2))/(1-SQRT(((50*POWER(80,POWER(COS(PI()*MOD(Calculator!$B$31/Calculator!$F$19,1)),2))+MIN(500,MAX(30,100*EXP(-0.3*'VSWR Calculator'!$C$24)*(1+3*ABS(MOD('VSWR Calculator'!$C$23/Calculator!$F$19/2,1)-0.5))))/'VSWR Calculator'!$C$25)-$C65)^2+(1500*ABS(SIN(2*PI()*MOD(Calculator!$B$31/Calculator!$F$19,1)))*IF(MOD(Calculator!$B$31/Calculator!$F$19,1)&lt;0.5,-1,1))^2)/SQRT(((50*POWER(80,POWER(COS(PI()*MOD(Calculator!$B$31/Calculator!$F$19,1)),2))+MIN(500,MAX(30,100*EXP(-0.3*'VSWR Calculator'!$C$24)*(1+3*ABS(MOD('VSWR Calculator'!$C$23/Calculator!$F$19/2,1)-0.5))))/'VSWR Calculator'!$C$25)+$C65)^2+(1500*ABS(SIN(2*PI()*MOD(Calculator!$B$31/Calculator!$F$19,1)))*IF(MOD(Calculator!$B$31/Calculator!$F$19,1)&lt;0.5,-1,1))^2)),2))</f>
        <v>—</v>
      </c>
      <c r="CS65" s="253" t="str">
        <f aca="false">IF(OR(Calculator!$E$20&lt;&gt;"YES",Calculator!$B$31&lt;Calculator!$G$20),"—",ROUND((1+SQRT(((50*POWER(80,POWER(COS(PI()*MOD(Calculator!$B$31/Calculator!$F$20,1)),2))+MIN(500,MAX(30,100*EXP(-0.3*'VSWR Calculator'!$C$24)*(1+3*ABS(MOD('VSWR Calculator'!$C$23/Calculator!$F$20/2,1)-0.5))))/'VSWR Calculator'!$C$25)-$C65)^2+(1500*ABS(SIN(2*PI()*MOD(Calculator!$B$31/Calculator!$F$20,1)))*IF(MOD(Calculator!$B$31/Calculator!$F$20,1)&lt;0.5,-1,1))^2)/SQRT(((50*POWER(80,POWER(COS(PI()*MOD(Calculator!$B$31/Calculator!$F$20,1)),2))+MIN(500,MAX(30,100*EXP(-0.3*'VSWR Calculator'!$C$24)*(1+3*ABS(MOD('VSWR Calculator'!$C$23/Calculator!$F$20/2,1)-0.5))))/'VSWR Calculator'!$C$25)+$C65)^2+(1500*ABS(SIN(2*PI()*MOD(Calculator!$B$31/Calculator!$F$20,1)))*IF(MOD(Calculator!$B$31/Calculator!$F$20,1)&lt;0.5,-1,1))^2))/(1-SQRT(((50*POWER(80,POWER(COS(PI()*MOD(Calculator!$B$31/Calculator!$F$20,1)),2))+MIN(500,MAX(30,100*EXP(-0.3*'VSWR Calculator'!$C$24)*(1+3*ABS(MOD('VSWR Calculator'!$C$23/Calculator!$F$20/2,1)-0.5))))/'VSWR Calculator'!$C$25)-$C65)^2+(1500*ABS(SIN(2*PI()*MOD(Calculator!$B$31/Calculator!$F$20,1)))*IF(MOD(Calculator!$B$31/Calculator!$F$20,1)&lt;0.5,-1,1))^2)/SQRT(((50*POWER(80,POWER(COS(PI()*MOD(Calculator!$B$31/Calculator!$F$20,1)),2))+MIN(500,MAX(30,100*EXP(-0.3*'VSWR Calculator'!$C$24)*(1+3*ABS(MOD('VSWR Calculator'!$C$23/Calculator!$F$20/2,1)-0.5))))/'VSWR Calculator'!$C$25)+$C65)^2+(1500*ABS(SIN(2*PI()*MOD(Calculator!$B$31/Calculator!$F$20,1)))*IF(MOD(Calculator!$B$31/Calculator!$F$20,1)&lt;0.5,-1,1))^2)),2))</f>
        <v>—</v>
      </c>
      <c r="CT65" s="253" t="str">
        <f aca="false">IF(OR(Calculator!$E$21&lt;&gt;"YES",Calculator!$B$31&lt;Calculator!$G$21),"—",ROUND((1+SQRT(((50*POWER(80,POWER(COS(PI()*MOD(Calculator!$B$31/Calculator!$F$21,1)),2))+MIN(500,MAX(30,100*EXP(-0.3*'VSWR Calculator'!$C$24)*(1+3*ABS(MOD('VSWR Calculator'!$C$23/Calculator!$F$21/2,1)-0.5))))/'VSWR Calculator'!$C$25)-$C65)^2+(1500*ABS(SIN(2*PI()*MOD(Calculator!$B$31/Calculator!$F$21,1)))*IF(MOD(Calculator!$B$31/Calculator!$F$21,1)&lt;0.5,-1,1))^2)/SQRT(((50*POWER(80,POWER(COS(PI()*MOD(Calculator!$B$31/Calculator!$F$21,1)),2))+MIN(500,MAX(30,100*EXP(-0.3*'VSWR Calculator'!$C$24)*(1+3*ABS(MOD('VSWR Calculator'!$C$23/Calculator!$F$21/2,1)-0.5))))/'VSWR Calculator'!$C$25)+$C65)^2+(1500*ABS(SIN(2*PI()*MOD(Calculator!$B$31/Calculator!$F$21,1)))*IF(MOD(Calculator!$B$31/Calculator!$F$21,1)&lt;0.5,-1,1))^2))/(1-SQRT(((50*POWER(80,POWER(COS(PI()*MOD(Calculator!$B$31/Calculator!$F$21,1)),2))+MIN(500,MAX(30,100*EXP(-0.3*'VSWR Calculator'!$C$24)*(1+3*ABS(MOD('VSWR Calculator'!$C$23/Calculator!$F$21/2,1)-0.5))))/'VSWR Calculator'!$C$25)-$C65)^2+(1500*ABS(SIN(2*PI()*MOD(Calculator!$B$31/Calculator!$F$21,1)))*IF(MOD(Calculator!$B$31/Calculator!$F$21,1)&lt;0.5,-1,1))^2)/SQRT(((50*POWER(80,POWER(COS(PI()*MOD(Calculator!$B$31/Calculator!$F$21,1)),2))+MIN(500,MAX(30,100*EXP(-0.3*'VSWR Calculator'!$C$24)*(1+3*ABS(MOD('VSWR Calculator'!$C$23/Calculator!$F$21/2,1)-0.5))))/'VSWR Calculator'!$C$25)+$C65)^2+(1500*ABS(SIN(2*PI()*MOD(Calculator!$B$31/Calculator!$F$21,1)))*IF(MOD(Calculator!$B$31/Calculator!$F$21,1)&lt;0.5,-1,1))^2)),2))</f>
        <v>—</v>
      </c>
      <c r="CU65" s="253" t="str">
        <f aca="false">IF(OR(Calculator!$E$22&lt;&gt;"YES",Calculator!$B$31&lt;Calculator!$G$22),"—",ROUND((1+SQRT(((50*POWER(80,POWER(COS(PI()*MOD(Calculator!$B$31/Calculator!$F$22,1)),2))+MIN(500,MAX(30,100*EXP(-0.3*'VSWR Calculator'!$C$24)*(1+3*ABS(MOD('VSWR Calculator'!$C$23/Calculator!$F$22/2,1)-0.5))))/'VSWR Calculator'!$C$25)-$C65)^2+(1500*ABS(SIN(2*PI()*MOD(Calculator!$B$31/Calculator!$F$22,1)))*IF(MOD(Calculator!$B$31/Calculator!$F$22,1)&lt;0.5,-1,1))^2)/SQRT(((50*POWER(80,POWER(COS(PI()*MOD(Calculator!$B$31/Calculator!$F$22,1)),2))+MIN(500,MAX(30,100*EXP(-0.3*'VSWR Calculator'!$C$24)*(1+3*ABS(MOD('VSWR Calculator'!$C$23/Calculator!$F$22/2,1)-0.5))))/'VSWR Calculator'!$C$25)+$C65)^2+(1500*ABS(SIN(2*PI()*MOD(Calculator!$B$31/Calculator!$F$22,1)))*IF(MOD(Calculator!$B$31/Calculator!$F$22,1)&lt;0.5,-1,1))^2))/(1-SQRT(((50*POWER(80,POWER(COS(PI()*MOD(Calculator!$B$31/Calculator!$F$22,1)),2))+MIN(500,MAX(30,100*EXP(-0.3*'VSWR Calculator'!$C$24)*(1+3*ABS(MOD('VSWR Calculator'!$C$23/Calculator!$F$22/2,1)-0.5))))/'VSWR Calculator'!$C$25)-$C65)^2+(1500*ABS(SIN(2*PI()*MOD(Calculator!$B$31/Calculator!$F$22,1)))*IF(MOD(Calculator!$B$31/Calculator!$F$22,1)&lt;0.5,-1,1))^2)/SQRT(((50*POWER(80,POWER(COS(PI()*MOD(Calculator!$B$31/Calculator!$F$22,1)),2))+MIN(500,MAX(30,100*EXP(-0.3*'VSWR Calculator'!$C$24)*(1+3*ABS(MOD('VSWR Calculator'!$C$23/Calculator!$F$22/2,1)-0.5))))/'VSWR Calculator'!$C$25)+$C65)^2+(1500*ABS(SIN(2*PI()*MOD(Calculator!$B$31/Calculator!$F$22,1)))*IF(MOD(Calculator!$B$31/Calculator!$F$22,1)&lt;0.5,-1,1))^2)),2))</f>
        <v>—</v>
      </c>
      <c r="CV65" s="253" t="n">
        <f aca="false">IFERROR(ROUND((IF(ISNUMBER(CK65),CK65,0)+IF(ISNUMBER(CL65),CL65,0)+IF(ISNUMBER(CM65),CM65,0)+IF(ISNUMBER(CN65),CN65,0)+IF(ISNUMBER(CO65),CO65,0)+IF(ISNUMBER(CP65),CP65,0)+IF(ISNUMBER(CQ65),CQ65,0)+IF(ISNUMBER(CR65),CR65,0)+IF(ISNUMBER(CS65),CS65,0)+IF(ISNUMBER(CT65),CT65,0)+IF(ISNUMBER(CU65),CU65,0))/(IF(ISNUMBER(CK65),1,0)+IF(ISNUMBER(CL65),1,0)+IF(ISNUMBER(CM65),1,0)+IF(ISNUMBER(CN65),1,0)+IF(ISNUMBER(CO65),1,0)+IF(ISNUMBER(CP65),1,0)+IF(ISNUMBER(CQ65),1,0)+IF(ISNUMBER(CR65),1,0)+IF(ISNUMBER(CS65),1,0)+IF(ISNUMBER(CT65),1,0)+IF(ISNUMBER(CU65),1,0)),4),"")</f>
        <v>13.52</v>
      </c>
      <c r="CW65" s="253" t="str">
        <f aca="false">IF(OR(Calculator!$E$12&lt;&gt;"YES",Calculator!$B$32&lt;Calculator!$G$12),"—",ROUND((1+SQRT(((50*POWER(80,POWER(COS(PI()*MOD(Calculator!$B$32/Calculator!$F$12,1)),2))+MIN(500,MAX(30,100*EXP(-0.3*'VSWR Calculator'!$C$24)*(1+3*ABS(MOD('VSWR Calculator'!$C$23/Calculator!$F$12/2,1)-0.5))))/'VSWR Calculator'!$C$25)-$C65)^2+(1500*ABS(SIN(2*PI()*MOD(Calculator!$B$32/Calculator!$F$12,1)))*IF(MOD(Calculator!$B$32/Calculator!$F$12,1)&lt;0.5,-1,1))^2)/SQRT(((50*POWER(80,POWER(COS(PI()*MOD(Calculator!$B$32/Calculator!$F$12,1)),2))+MIN(500,MAX(30,100*EXP(-0.3*'VSWR Calculator'!$C$24)*(1+3*ABS(MOD('VSWR Calculator'!$C$23/Calculator!$F$12/2,1)-0.5))))/'VSWR Calculator'!$C$25)+$C65)^2+(1500*ABS(SIN(2*PI()*MOD(Calculator!$B$32/Calculator!$F$12,1)))*IF(MOD(Calculator!$B$32/Calculator!$F$12,1)&lt;0.5,-1,1))^2))/(1-SQRT(((50*POWER(80,POWER(COS(PI()*MOD(Calculator!$B$32/Calculator!$F$12,1)),2))+MIN(500,MAX(30,100*EXP(-0.3*'VSWR Calculator'!$C$24)*(1+3*ABS(MOD('VSWR Calculator'!$C$23/Calculator!$F$12/2,1)-0.5))))/'VSWR Calculator'!$C$25)-$C65)^2+(1500*ABS(SIN(2*PI()*MOD(Calculator!$B$32/Calculator!$F$12,1)))*IF(MOD(Calculator!$B$32/Calculator!$F$12,1)&lt;0.5,-1,1))^2)/SQRT(((50*POWER(80,POWER(COS(PI()*MOD(Calculator!$B$32/Calculator!$F$12,1)),2))+MIN(500,MAX(30,100*EXP(-0.3*'VSWR Calculator'!$C$24)*(1+3*ABS(MOD('VSWR Calculator'!$C$23/Calculator!$F$12/2,1)-0.5))))/'VSWR Calculator'!$C$25)+$C65)^2+(1500*ABS(SIN(2*PI()*MOD(Calculator!$B$32/Calculator!$F$12,1)))*IF(MOD(Calculator!$B$32/Calculator!$F$12,1)&lt;0.5,-1,1))^2)),2))</f>
        <v>—</v>
      </c>
      <c r="CX65" s="253" t="str">
        <f aca="false">IF(OR(Calculator!$E$13&lt;&gt;"YES",Calculator!$B$32&lt;Calculator!$G$13),"—",ROUND((1+SQRT(((50*POWER(80,POWER(COS(PI()*MOD(Calculator!$B$32/Calculator!$F$13,1)),2))+MIN(500,MAX(30,100*EXP(-0.3*'VSWR Calculator'!$C$24)*(1+3*ABS(MOD('VSWR Calculator'!$C$23/Calculator!$F$13/2,1)-0.5))))/'VSWR Calculator'!$C$25)-$C65)^2+(1500*ABS(SIN(2*PI()*MOD(Calculator!$B$32/Calculator!$F$13,1)))*IF(MOD(Calculator!$B$32/Calculator!$F$13,1)&lt;0.5,-1,1))^2)/SQRT(((50*POWER(80,POWER(COS(PI()*MOD(Calculator!$B$32/Calculator!$F$13,1)),2))+MIN(500,MAX(30,100*EXP(-0.3*'VSWR Calculator'!$C$24)*(1+3*ABS(MOD('VSWR Calculator'!$C$23/Calculator!$F$13/2,1)-0.5))))/'VSWR Calculator'!$C$25)+$C65)^2+(1500*ABS(SIN(2*PI()*MOD(Calculator!$B$32/Calculator!$F$13,1)))*IF(MOD(Calculator!$B$32/Calculator!$F$13,1)&lt;0.5,-1,1))^2))/(1-SQRT(((50*POWER(80,POWER(COS(PI()*MOD(Calculator!$B$32/Calculator!$F$13,1)),2))+MIN(500,MAX(30,100*EXP(-0.3*'VSWR Calculator'!$C$24)*(1+3*ABS(MOD('VSWR Calculator'!$C$23/Calculator!$F$13/2,1)-0.5))))/'VSWR Calculator'!$C$25)-$C65)^2+(1500*ABS(SIN(2*PI()*MOD(Calculator!$B$32/Calculator!$F$13,1)))*IF(MOD(Calculator!$B$32/Calculator!$F$13,1)&lt;0.5,-1,1))^2)/SQRT(((50*POWER(80,POWER(COS(PI()*MOD(Calculator!$B$32/Calculator!$F$13,1)),2))+MIN(500,MAX(30,100*EXP(-0.3*'VSWR Calculator'!$C$24)*(1+3*ABS(MOD('VSWR Calculator'!$C$23/Calculator!$F$13/2,1)-0.5))))/'VSWR Calculator'!$C$25)+$C65)^2+(1500*ABS(SIN(2*PI()*MOD(Calculator!$B$32/Calculator!$F$13,1)))*IF(MOD(Calculator!$B$32/Calculator!$F$13,1)&lt;0.5,-1,1))^2)),2))</f>
        <v>—</v>
      </c>
      <c r="CY65" s="253" t="str">
        <f aca="false">IF(OR(Calculator!$E$14&lt;&gt;"YES",Calculator!$B$32&lt;Calculator!$G$14),"—",ROUND((1+SQRT(((50*POWER(80,POWER(COS(PI()*MOD(Calculator!$B$32/Calculator!$F$14,1)),2))+MIN(500,MAX(30,100*EXP(-0.3*'VSWR Calculator'!$C$24)*(1+3*ABS(MOD('VSWR Calculator'!$C$23/Calculator!$F$14/2,1)-0.5))))/'VSWR Calculator'!$C$25)-$C65)^2+(1500*ABS(SIN(2*PI()*MOD(Calculator!$B$32/Calculator!$F$14,1)))*IF(MOD(Calculator!$B$32/Calculator!$F$14,1)&lt;0.5,-1,1))^2)/SQRT(((50*POWER(80,POWER(COS(PI()*MOD(Calculator!$B$32/Calculator!$F$14,1)),2))+MIN(500,MAX(30,100*EXP(-0.3*'VSWR Calculator'!$C$24)*(1+3*ABS(MOD('VSWR Calculator'!$C$23/Calculator!$F$14/2,1)-0.5))))/'VSWR Calculator'!$C$25)+$C65)^2+(1500*ABS(SIN(2*PI()*MOD(Calculator!$B$32/Calculator!$F$14,1)))*IF(MOD(Calculator!$B$32/Calculator!$F$14,1)&lt;0.5,-1,1))^2))/(1-SQRT(((50*POWER(80,POWER(COS(PI()*MOD(Calculator!$B$32/Calculator!$F$14,1)),2))+MIN(500,MAX(30,100*EXP(-0.3*'VSWR Calculator'!$C$24)*(1+3*ABS(MOD('VSWR Calculator'!$C$23/Calculator!$F$14/2,1)-0.5))))/'VSWR Calculator'!$C$25)-$C65)^2+(1500*ABS(SIN(2*PI()*MOD(Calculator!$B$32/Calculator!$F$14,1)))*IF(MOD(Calculator!$B$32/Calculator!$F$14,1)&lt;0.5,-1,1))^2)/SQRT(((50*POWER(80,POWER(COS(PI()*MOD(Calculator!$B$32/Calculator!$F$14,1)),2))+MIN(500,MAX(30,100*EXP(-0.3*'VSWR Calculator'!$C$24)*(1+3*ABS(MOD('VSWR Calculator'!$C$23/Calculator!$F$14/2,1)-0.5))))/'VSWR Calculator'!$C$25)+$C65)^2+(1500*ABS(SIN(2*PI()*MOD(Calculator!$B$32/Calculator!$F$14,1)))*IF(MOD(Calculator!$B$32/Calculator!$F$14,1)&lt;0.5,-1,1))^2)),2))</f>
        <v>—</v>
      </c>
      <c r="CZ65" s="253" t="n">
        <f aca="false">IF(OR(Calculator!$E$15&lt;&gt;"YES",Calculator!$B$32&lt;Calculator!$G$15),"—",ROUND((1+SQRT(((50*POWER(80,POWER(COS(PI()*MOD(Calculator!$B$32/Calculator!$F$15,1)),2))+MIN(500,MAX(30,100*EXP(-0.3*'VSWR Calculator'!$C$24)*(1+3*ABS(MOD('VSWR Calculator'!$C$23/Calculator!$F$15/2,1)-0.5))))/'VSWR Calculator'!$C$25)-$C65)^2+(1500*ABS(SIN(2*PI()*MOD(Calculator!$B$32/Calculator!$F$15,1)))*IF(MOD(Calculator!$B$32/Calculator!$F$15,1)&lt;0.5,-1,1))^2)/SQRT(((50*POWER(80,POWER(COS(PI()*MOD(Calculator!$B$32/Calculator!$F$15,1)),2))+MIN(500,MAX(30,100*EXP(-0.3*'VSWR Calculator'!$C$24)*(1+3*ABS(MOD('VSWR Calculator'!$C$23/Calculator!$F$15/2,1)-0.5))))/'VSWR Calculator'!$C$25)+$C65)^2+(1500*ABS(SIN(2*PI()*MOD(Calculator!$B$32/Calculator!$F$15,1)))*IF(MOD(Calculator!$B$32/Calculator!$F$15,1)&lt;0.5,-1,1))^2))/(1-SQRT(((50*POWER(80,POWER(COS(PI()*MOD(Calculator!$B$32/Calculator!$F$15,1)),2))+MIN(500,MAX(30,100*EXP(-0.3*'VSWR Calculator'!$C$24)*(1+3*ABS(MOD('VSWR Calculator'!$C$23/Calculator!$F$15/2,1)-0.5))))/'VSWR Calculator'!$C$25)-$C65)^2+(1500*ABS(SIN(2*PI()*MOD(Calculator!$B$32/Calculator!$F$15,1)))*IF(MOD(Calculator!$B$32/Calculator!$F$15,1)&lt;0.5,-1,1))^2)/SQRT(((50*POWER(80,POWER(COS(PI()*MOD(Calculator!$B$32/Calculator!$F$15,1)),2))+MIN(500,MAX(30,100*EXP(-0.3*'VSWR Calculator'!$C$24)*(1+3*ABS(MOD('VSWR Calculator'!$C$23/Calculator!$F$15/2,1)-0.5))))/'VSWR Calculator'!$C$25)+$C65)^2+(1500*ABS(SIN(2*PI()*MOD(Calculator!$B$32/Calculator!$F$15,1)))*IF(MOD(Calculator!$B$32/Calculator!$F$15,1)&lt;0.5,-1,1))^2)),2))</f>
        <v>2.44</v>
      </c>
      <c r="DA65" s="253" t="str">
        <f aca="false">IF(OR(Calculator!$E$16&lt;&gt;"YES",Calculator!$B$32&lt;Calculator!$G$16),"—",ROUND((1+SQRT(((50*POWER(80,POWER(COS(PI()*MOD(Calculator!$B$32/Calculator!$F$16,1)),2))+MIN(500,MAX(30,100*EXP(-0.3*'VSWR Calculator'!$C$24)*(1+3*ABS(MOD('VSWR Calculator'!$C$23/Calculator!$F$16/2,1)-0.5))))/'VSWR Calculator'!$C$25)-$C65)^2+(1500*ABS(SIN(2*PI()*MOD(Calculator!$B$32/Calculator!$F$16,1)))*IF(MOD(Calculator!$B$32/Calculator!$F$16,1)&lt;0.5,-1,1))^2)/SQRT(((50*POWER(80,POWER(COS(PI()*MOD(Calculator!$B$32/Calculator!$F$16,1)),2))+MIN(500,MAX(30,100*EXP(-0.3*'VSWR Calculator'!$C$24)*(1+3*ABS(MOD('VSWR Calculator'!$C$23/Calculator!$F$16/2,1)-0.5))))/'VSWR Calculator'!$C$25)+$C65)^2+(1500*ABS(SIN(2*PI()*MOD(Calculator!$B$32/Calculator!$F$16,1)))*IF(MOD(Calculator!$B$32/Calculator!$F$16,1)&lt;0.5,-1,1))^2))/(1-SQRT(((50*POWER(80,POWER(COS(PI()*MOD(Calculator!$B$32/Calculator!$F$16,1)),2))+MIN(500,MAX(30,100*EXP(-0.3*'VSWR Calculator'!$C$24)*(1+3*ABS(MOD('VSWR Calculator'!$C$23/Calculator!$F$16/2,1)-0.5))))/'VSWR Calculator'!$C$25)-$C65)^2+(1500*ABS(SIN(2*PI()*MOD(Calculator!$B$32/Calculator!$F$16,1)))*IF(MOD(Calculator!$B$32/Calculator!$F$16,1)&lt;0.5,-1,1))^2)/SQRT(((50*POWER(80,POWER(COS(PI()*MOD(Calculator!$B$32/Calculator!$F$16,1)),2))+MIN(500,MAX(30,100*EXP(-0.3*'VSWR Calculator'!$C$24)*(1+3*ABS(MOD('VSWR Calculator'!$C$23/Calculator!$F$16/2,1)-0.5))))/'VSWR Calculator'!$C$25)+$C65)^2+(1500*ABS(SIN(2*PI()*MOD(Calculator!$B$32/Calculator!$F$16,1)))*IF(MOD(Calculator!$B$32/Calculator!$F$16,1)&lt;0.5,-1,1))^2)),2))</f>
        <v>—</v>
      </c>
      <c r="DB65" s="253" t="n">
        <f aca="false">IF(OR(Calculator!$E$17&lt;&gt;"YES",Calculator!$B$32&lt;Calculator!$G$17),"—",ROUND((1+SQRT(((50*POWER(80,POWER(COS(PI()*MOD(Calculator!$B$32/Calculator!$F$17,1)),2))+MIN(500,MAX(30,100*EXP(-0.3*'VSWR Calculator'!$C$24)*(1+3*ABS(MOD('VSWR Calculator'!$C$23/Calculator!$F$17/2,1)-0.5))))/'VSWR Calculator'!$C$25)-$C65)^2+(1500*ABS(SIN(2*PI()*MOD(Calculator!$B$32/Calculator!$F$17,1)))*IF(MOD(Calculator!$B$32/Calculator!$F$17,1)&lt;0.5,-1,1))^2)/SQRT(((50*POWER(80,POWER(COS(PI()*MOD(Calculator!$B$32/Calculator!$F$17,1)),2))+MIN(500,MAX(30,100*EXP(-0.3*'VSWR Calculator'!$C$24)*(1+3*ABS(MOD('VSWR Calculator'!$C$23/Calculator!$F$17/2,1)-0.5))))/'VSWR Calculator'!$C$25)+$C65)^2+(1500*ABS(SIN(2*PI()*MOD(Calculator!$B$32/Calculator!$F$17,1)))*IF(MOD(Calculator!$B$32/Calculator!$F$17,1)&lt;0.5,-1,1))^2))/(1-SQRT(((50*POWER(80,POWER(COS(PI()*MOD(Calculator!$B$32/Calculator!$F$17,1)),2))+MIN(500,MAX(30,100*EXP(-0.3*'VSWR Calculator'!$C$24)*(1+3*ABS(MOD('VSWR Calculator'!$C$23/Calculator!$F$17/2,1)-0.5))))/'VSWR Calculator'!$C$25)-$C65)^2+(1500*ABS(SIN(2*PI()*MOD(Calculator!$B$32/Calculator!$F$17,1)))*IF(MOD(Calculator!$B$32/Calculator!$F$17,1)&lt;0.5,-1,1))^2)/SQRT(((50*POWER(80,POWER(COS(PI()*MOD(Calculator!$B$32/Calculator!$F$17,1)),2))+MIN(500,MAX(30,100*EXP(-0.3*'VSWR Calculator'!$C$24)*(1+3*ABS(MOD('VSWR Calculator'!$C$23/Calculator!$F$17/2,1)-0.5))))/'VSWR Calculator'!$C$25)+$C65)^2+(1500*ABS(SIN(2*PI()*MOD(Calculator!$B$32/Calculator!$F$17,1)))*IF(MOD(Calculator!$B$32/Calculator!$F$17,1)&lt;0.5,-1,1))^2)),2))</f>
        <v>13.11</v>
      </c>
      <c r="DC65" s="253" t="str">
        <f aca="false">IF(OR(Calculator!$E$18&lt;&gt;"YES",Calculator!$B$32&lt;Calculator!$G$18),"—",ROUND((1+SQRT(((50*POWER(80,POWER(COS(PI()*MOD(Calculator!$B$32/Calculator!$F$18,1)),2))+MIN(500,MAX(30,100*EXP(-0.3*'VSWR Calculator'!$C$24)*(1+3*ABS(MOD('VSWR Calculator'!$C$23/Calculator!$F$18/2,1)-0.5))))/'VSWR Calculator'!$C$25)-$C65)^2+(1500*ABS(SIN(2*PI()*MOD(Calculator!$B$32/Calculator!$F$18,1)))*IF(MOD(Calculator!$B$32/Calculator!$F$18,1)&lt;0.5,-1,1))^2)/SQRT(((50*POWER(80,POWER(COS(PI()*MOD(Calculator!$B$32/Calculator!$F$18,1)),2))+MIN(500,MAX(30,100*EXP(-0.3*'VSWR Calculator'!$C$24)*(1+3*ABS(MOD('VSWR Calculator'!$C$23/Calculator!$F$18/2,1)-0.5))))/'VSWR Calculator'!$C$25)+$C65)^2+(1500*ABS(SIN(2*PI()*MOD(Calculator!$B$32/Calculator!$F$18,1)))*IF(MOD(Calculator!$B$32/Calculator!$F$18,1)&lt;0.5,-1,1))^2))/(1-SQRT(((50*POWER(80,POWER(COS(PI()*MOD(Calculator!$B$32/Calculator!$F$18,1)),2))+MIN(500,MAX(30,100*EXP(-0.3*'VSWR Calculator'!$C$24)*(1+3*ABS(MOD('VSWR Calculator'!$C$23/Calculator!$F$18/2,1)-0.5))))/'VSWR Calculator'!$C$25)-$C65)^2+(1500*ABS(SIN(2*PI()*MOD(Calculator!$B$32/Calculator!$F$18,1)))*IF(MOD(Calculator!$B$32/Calculator!$F$18,1)&lt;0.5,-1,1))^2)/SQRT(((50*POWER(80,POWER(COS(PI()*MOD(Calculator!$B$32/Calculator!$F$18,1)),2))+MIN(500,MAX(30,100*EXP(-0.3*'VSWR Calculator'!$C$24)*(1+3*ABS(MOD('VSWR Calculator'!$C$23/Calculator!$F$18/2,1)-0.5))))/'VSWR Calculator'!$C$25)+$C65)^2+(1500*ABS(SIN(2*PI()*MOD(Calculator!$B$32/Calculator!$F$18,1)))*IF(MOD(Calculator!$B$32/Calculator!$F$18,1)&lt;0.5,-1,1))^2)),2))</f>
        <v>—</v>
      </c>
      <c r="DD65" s="253" t="str">
        <f aca="false">IF(OR(Calculator!$E$19&lt;&gt;"YES",Calculator!$B$32&lt;Calculator!$G$19),"—",ROUND((1+SQRT(((50*POWER(80,POWER(COS(PI()*MOD(Calculator!$B$32/Calculator!$F$19,1)),2))+MIN(500,MAX(30,100*EXP(-0.3*'VSWR Calculator'!$C$24)*(1+3*ABS(MOD('VSWR Calculator'!$C$23/Calculator!$F$19/2,1)-0.5))))/'VSWR Calculator'!$C$25)-$C65)^2+(1500*ABS(SIN(2*PI()*MOD(Calculator!$B$32/Calculator!$F$19,1)))*IF(MOD(Calculator!$B$32/Calculator!$F$19,1)&lt;0.5,-1,1))^2)/SQRT(((50*POWER(80,POWER(COS(PI()*MOD(Calculator!$B$32/Calculator!$F$19,1)),2))+MIN(500,MAX(30,100*EXP(-0.3*'VSWR Calculator'!$C$24)*(1+3*ABS(MOD('VSWR Calculator'!$C$23/Calculator!$F$19/2,1)-0.5))))/'VSWR Calculator'!$C$25)+$C65)^2+(1500*ABS(SIN(2*PI()*MOD(Calculator!$B$32/Calculator!$F$19,1)))*IF(MOD(Calculator!$B$32/Calculator!$F$19,1)&lt;0.5,-1,1))^2))/(1-SQRT(((50*POWER(80,POWER(COS(PI()*MOD(Calculator!$B$32/Calculator!$F$19,1)),2))+MIN(500,MAX(30,100*EXP(-0.3*'VSWR Calculator'!$C$24)*(1+3*ABS(MOD('VSWR Calculator'!$C$23/Calculator!$F$19/2,1)-0.5))))/'VSWR Calculator'!$C$25)-$C65)^2+(1500*ABS(SIN(2*PI()*MOD(Calculator!$B$32/Calculator!$F$19,1)))*IF(MOD(Calculator!$B$32/Calculator!$F$19,1)&lt;0.5,-1,1))^2)/SQRT(((50*POWER(80,POWER(COS(PI()*MOD(Calculator!$B$32/Calculator!$F$19,1)),2))+MIN(500,MAX(30,100*EXP(-0.3*'VSWR Calculator'!$C$24)*(1+3*ABS(MOD('VSWR Calculator'!$C$23/Calculator!$F$19/2,1)-0.5))))/'VSWR Calculator'!$C$25)+$C65)^2+(1500*ABS(SIN(2*PI()*MOD(Calculator!$B$32/Calculator!$F$19,1)))*IF(MOD(Calculator!$B$32/Calculator!$F$19,1)&lt;0.5,-1,1))^2)),2))</f>
        <v>—</v>
      </c>
      <c r="DE65" s="253" t="str">
        <f aca="false">IF(OR(Calculator!$E$20&lt;&gt;"YES",Calculator!$B$32&lt;Calculator!$G$20),"—",ROUND((1+SQRT(((50*POWER(80,POWER(COS(PI()*MOD(Calculator!$B$32/Calculator!$F$20,1)),2))+MIN(500,MAX(30,100*EXP(-0.3*'VSWR Calculator'!$C$24)*(1+3*ABS(MOD('VSWR Calculator'!$C$23/Calculator!$F$20/2,1)-0.5))))/'VSWR Calculator'!$C$25)-$C65)^2+(1500*ABS(SIN(2*PI()*MOD(Calculator!$B$32/Calculator!$F$20,1)))*IF(MOD(Calculator!$B$32/Calculator!$F$20,1)&lt;0.5,-1,1))^2)/SQRT(((50*POWER(80,POWER(COS(PI()*MOD(Calculator!$B$32/Calculator!$F$20,1)),2))+MIN(500,MAX(30,100*EXP(-0.3*'VSWR Calculator'!$C$24)*(1+3*ABS(MOD('VSWR Calculator'!$C$23/Calculator!$F$20/2,1)-0.5))))/'VSWR Calculator'!$C$25)+$C65)^2+(1500*ABS(SIN(2*PI()*MOD(Calculator!$B$32/Calculator!$F$20,1)))*IF(MOD(Calculator!$B$32/Calculator!$F$20,1)&lt;0.5,-1,1))^2))/(1-SQRT(((50*POWER(80,POWER(COS(PI()*MOD(Calculator!$B$32/Calculator!$F$20,1)),2))+MIN(500,MAX(30,100*EXP(-0.3*'VSWR Calculator'!$C$24)*(1+3*ABS(MOD('VSWR Calculator'!$C$23/Calculator!$F$20/2,1)-0.5))))/'VSWR Calculator'!$C$25)-$C65)^2+(1500*ABS(SIN(2*PI()*MOD(Calculator!$B$32/Calculator!$F$20,1)))*IF(MOD(Calculator!$B$32/Calculator!$F$20,1)&lt;0.5,-1,1))^2)/SQRT(((50*POWER(80,POWER(COS(PI()*MOD(Calculator!$B$32/Calculator!$F$20,1)),2))+MIN(500,MAX(30,100*EXP(-0.3*'VSWR Calculator'!$C$24)*(1+3*ABS(MOD('VSWR Calculator'!$C$23/Calculator!$F$20/2,1)-0.5))))/'VSWR Calculator'!$C$25)+$C65)^2+(1500*ABS(SIN(2*PI()*MOD(Calculator!$B$32/Calculator!$F$20,1)))*IF(MOD(Calculator!$B$32/Calculator!$F$20,1)&lt;0.5,-1,1))^2)),2))</f>
        <v>—</v>
      </c>
      <c r="DF65" s="253" t="str">
        <f aca="false">IF(OR(Calculator!$E$21&lt;&gt;"YES",Calculator!$B$32&lt;Calculator!$G$21),"—",ROUND((1+SQRT(((50*POWER(80,POWER(COS(PI()*MOD(Calculator!$B$32/Calculator!$F$21,1)),2))+MIN(500,MAX(30,100*EXP(-0.3*'VSWR Calculator'!$C$24)*(1+3*ABS(MOD('VSWR Calculator'!$C$23/Calculator!$F$21/2,1)-0.5))))/'VSWR Calculator'!$C$25)-$C65)^2+(1500*ABS(SIN(2*PI()*MOD(Calculator!$B$32/Calculator!$F$21,1)))*IF(MOD(Calculator!$B$32/Calculator!$F$21,1)&lt;0.5,-1,1))^2)/SQRT(((50*POWER(80,POWER(COS(PI()*MOD(Calculator!$B$32/Calculator!$F$21,1)),2))+MIN(500,MAX(30,100*EXP(-0.3*'VSWR Calculator'!$C$24)*(1+3*ABS(MOD('VSWR Calculator'!$C$23/Calculator!$F$21/2,1)-0.5))))/'VSWR Calculator'!$C$25)+$C65)^2+(1500*ABS(SIN(2*PI()*MOD(Calculator!$B$32/Calculator!$F$21,1)))*IF(MOD(Calculator!$B$32/Calculator!$F$21,1)&lt;0.5,-1,1))^2))/(1-SQRT(((50*POWER(80,POWER(COS(PI()*MOD(Calculator!$B$32/Calculator!$F$21,1)),2))+MIN(500,MAX(30,100*EXP(-0.3*'VSWR Calculator'!$C$24)*(1+3*ABS(MOD('VSWR Calculator'!$C$23/Calculator!$F$21/2,1)-0.5))))/'VSWR Calculator'!$C$25)-$C65)^2+(1500*ABS(SIN(2*PI()*MOD(Calculator!$B$32/Calculator!$F$21,1)))*IF(MOD(Calculator!$B$32/Calculator!$F$21,1)&lt;0.5,-1,1))^2)/SQRT(((50*POWER(80,POWER(COS(PI()*MOD(Calculator!$B$32/Calculator!$F$21,1)),2))+MIN(500,MAX(30,100*EXP(-0.3*'VSWR Calculator'!$C$24)*(1+3*ABS(MOD('VSWR Calculator'!$C$23/Calculator!$F$21/2,1)-0.5))))/'VSWR Calculator'!$C$25)+$C65)^2+(1500*ABS(SIN(2*PI()*MOD(Calculator!$B$32/Calculator!$F$21,1)))*IF(MOD(Calculator!$B$32/Calculator!$F$21,1)&lt;0.5,-1,1))^2)),2))</f>
        <v>—</v>
      </c>
      <c r="DG65" s="253" t="str">
        <f aca="false">IF(OR(Calculator!$E$22&lt;&gt;"YES",Calculator!$B$32&lt;Calculator!$G$22),"—",ROUND((1+SQRT(((50*POWER(80,POWER(COS(PI()*MOD(Calculator!$B$32/Calculator!$F$22,1)),2))+MIN(500,MAX(30,100*EXP(-0.3*'VSWR Calculator'!$C$24)*(1+3*ABS(MOD('VSWR Calculator'!$C$23/Calculator!$F$22/2,1)-0.5))))/'VSWR Calculator'!$C$25)-$C65)^2+(1500*ABS(SIN(2*PI()*MOD(Calculator!$B$32/Calculator!$F$22,1)))*IF(MOD(Calculator!$B$32/Calculator!$F$22,1)&lt;0.5,-1,1))^2)/SQRT(((50*POWER(80,POWER(COS(PI()*MOD(Calculator!$B$32/Calculator!$F$22,1)),2))+MIN(500,MAX(30,100*EXP(-0.3*'VSWR Calculator'!$C$24)*(1+3*ABS(MOD('VSWR Calculator'!$C$23/Calculator!$F$22/2,1)-0.5))))/'VSWR Calculator'!$C$25)+$C65)^2+(1500*ABS(SIN(2*PI()*MOD(Calculator!$B$32/Calculator!$F$22,1)))*IF(MOD(Calculator!$B$32/Calculator!$F$22,1)&lt;0.5,-1,1))^2))/(1-SQRT(((50*POWER(80,POWER(COS(PI()*MOD(Calculator!$B$32/Calculator!$F$22,1)),2))+MIN(500,MAX(30,100*EXP(-0.3*'VSWR Calculator'!$C$24)*(1+3*ABS(MOD('VSWR Calculator'!$C$23/Calculator!$F$22/2,1)-0.5))))/'VSWR Calculator'!$C$25)-$C65)^2+(1500*ABS(SIN(2*PI()*MOD(Calculator!$B$32/Calculator!$F$22,1)))*IF(MOD(Calculator!$B$32/Calculator!$F$22,1)&lt;0.5,-1,1))^2)/SQRT(((50*POWER(80,POWER(COS(PI()*MOD(Calculator!$B$32/Calculator!$F$22,1)),2))+MIN(500,MAX(30,100*EXP(-0.3*'VSWR Calculator'!$C$24)*(1+3*ABS(MOD('VSWR Calculator'!$C$23/Calculator!$F$22/2,1)-0.5))))/'VSWR Calculator'!$C$25)+$C65)^2+(1500*ABS(SIN(2*PI()*MOD(Calculator!$B$32/Calculator!$F$22,1)))*IF(MOD(Calculator!$B$32/Calculator!$F$22,1)&lt;0.5,-1,1))^2)),2))</f>
        <v>—</v>
      </c>
      <c r="DH65" s="253" t="n">
        <f aca="false">IFERROR(ROUND((IF(ISNUMBER(CW65),CW65,0)+IF(ISNUMBER(CX65),CX65,0)+IF(ISNUMBER(CY65),CY65,0)+IF(ISNUMBER(CZ65),CZ65,0)+IF(ISNUMBER(DA65),DA65,0)+IF(ISNUMBER(DB65),DB65,0)+IF(ISNUMBER(DC65),DC65,0)+IF(ISNUMBER(DD65),DD65,0)+IF(ISNUMBER(DE65),DE65,0)+IF(ISNUMBER(DF65),DF65,0)+IF(ISNUMBER(DG65),DG65,0))/(IF(ISNUMBER(CW65),1,0)+IF(ISNUMBER(CX65),1,0)+IF(ISNUMBER(CY65),1,0)+IF(ISNUMBER(CZ65),1,0)+IF(ISNUMBER(DA65),1,0)+IF(ISNUMBER(DB65),1,0)+IF(ISNUMBER(DC65),1,0)+IF(ISNUMBER(DD65),1,0)+IF(ISNUMBER(DE65),1,0)+IF(ISNUMBER(DF65),1,0)+IF(ISNUMBER(DG65),1,0)),4),"")</f>
        <v>7.775</v>
      </c>
      <c r="DI65" s="253" t="str">
        <f aca="false">IF(OR(Calculator!$E$12&lt;&gt;"YES",Calculator!$B$33&lt;Calculator!$G$12),"—",ROUND((1+SQRT(((50*POWER(80,POWER(COS(PI()*MOD(Calculator!$B$33/Calculator!$F$12,1)),2))+MIN(500,MAX(30,100*EXP(-0.3*'VSWR Calculator'!$C$24)*(1+3*ABS(MOD('VSWR Calculator'!$C$23/Calculator!$F$12/2,1)-0.5))))/'VSWR Calculator'!$C$25)-$C65)^2+(1500*ABS(SIN(2*PI()*MOD(Calculator!$B$33/Calculator!$F$12,1)))*IF(MOD(Calculator!$B$33/Calculator!$F$12,1)&lt;0.5,-1,1))^2)/SQRT(((50*POWER(80,POWER(COS(PI()*MOD(Calculator!$B$33/Calculator!$F$12,1)),2))+MIN(500,MAX(30,100*EXP(-0.3*'VSWR Calculator'!$C$24)*(1+3*ABS(MOD('VSWR Calculator'!$C$23/Calculator!$F$12/2,1)-0.5))))/'VSWR Calculator'!$C$25)+$C65)^2+(1500*ABS(SIN(2*PI()*MOD(Calculator!$B$33/Calculator!$F$12,1)))*IF(MOD(Calculator!$B$33/Calculator!$F$12,1)&lt;0.5,-1,1))^2))/(1-SQRT(((50*POWER(80,POWER(COS(PI()*MOD(Calculator!$B$33/Calculator!$F$12,1)),2))+MIN(500,MAX(30,100*EXP(-0.3*'VSWR Calculator'!$C$24)*(1+3*ABS(MOD('VSWR Calculator'!$C$23/Calculator!$F$12/2,1)-0.5))))/'VSWR Calculator'!$C$25)-$C65)^2+(1500*ABS(SIN(2*PI()*MOD(Calculator!$B$33/Calculator!$F$12,1)))*IF(MOD(Calculator!$B$33/Calculator!$F$12,1)&lt;0.5,-1,1))^2)/SQRT(((50*POWER(80,POWER(COS(PI()*MOD(Calculator!$B$33/Calculator!$F$12,1)),2))+MIN(500,MAX(30,100*EXP(-0.3*'VSWR Calculator'!$C$24)*(1+3*ABS(MOD('VSWR Calculator'!$C$23/Calculator!$F$12/2,1)-0.5))))/'VSWR Calculator'!$C$25)+$C65)^2+(1500*ABS(SIN(2*PI()*MOD(Calculator!$B$33/Calculator!$F$12,1)))*IF(MOD(Calculator!$B$33/Calculator!$F$12,1)&lt;0.5,-1,1))^2)),2))</f>
        <v>—</v>
      </c>
      <c r="DJ65" s="253" t="str">
        <f aca="false">IF(OR(Calculator!$E$13&lt;&gt;"YES",Calculator!$B$33&lt;Calculator!$G$13),"—",ROUND((1+SQRT(((50*POWER(80,POWER(COS(PI()*MOD(Calculator!$B$33/Calculator!$F$13,1)),2))+MIN(500,MAX(30,100*EXP(-0.3*'VSWR Calculator'!$C$24)*(1+3*ABS(MOD('VSWR Calculator'!$C$23/Calculator!$F$13/2,1)-0.5))))/'VSWR Calculator'!$C$25)-$C65)^2+(1500*ABS(SIN(2*PI()*MOD(Calculator!$B$33/Calculator!$F$13,1)))*IF(MOD(Calculator!$B$33/Calculator!$F$13,1)&lt;0.5,-1,1))^2)/SQRT(((50*POWER(80,POWER(COS(PI()*MOD(Calculator!$B$33/Calculator!$F$13,1)),2))+MIN(500,MAX(30,100*EXP(-0.3*'VSWR Calculator'!$C$24)*(1+3*ABS(MOD('VSWR Calculator'!$C$23/Calculator!$F$13/2,1)-0.5))))/'VSWR Calculator'!$C$25)+$C65)^2+(1500*ABS(SIN(2*PI()*MOD(Calculator!$B$33/Calculator!$F$13,1)))*IF(MOD(Calculator!$B$33/Calculator!$F$13,1)&lt;0.5,-1,1))^2))/(1-SQRT(((50*POWER(80,POWER(COS(PI()*MOD(Calculator!$B$33/Calculator!$F$13,1)),2))+MIN(500,MAX(30,100*EXP(-0.3*'VSWR Calculator'!$C$24)*(1+3*ABS(MOD('VSWR Calculator'!$C$23/Calculator!$F$13/2,1)-0.5))))/'VSWR Calculator'!$C$25)-$C65)^2+(1500*ABS(SIN(2*PI()*MOD(Calculator!$B$33/Calculator!$F$13,1)))*IF(MOD(Calculator!$B$33/Calculator!$F$13,1)&lt;0.5,-1,1))^2)/SQRT(((50*POWER(80,POWER(COS(PI()*MOD(Calculator!$B$33/Calculator!$F$13,1)),2))+MIN(500,MAX(30,100*EXP(-0.3*'VSWR Calculator'!$C$24)*(1+3*ABS(MOD('VSWR Calculator'!$C$23/Calculator!$F$13/2,1)-0.5))))/'VSWR Calculator'!$C$25)+$C65)^2+(1500*ABS(SIN(2*PI()*MOD(Calculator!$B$33/Calculator!$F$13,1)))*IF(MOD(Calculator!$B$33/Calculator!$F$13,1)&lt;0.5,-1,1))^2)),2))</f>
        <v>—</v>
      </c>
      <c r="DK65" s="253" t="str">
        <f aca="false">IF(OR(Calculator!$E$14&lt;&gt;"YES",Calculator!$B$33&lt;Calculator!$G$14),"—",ROUND((1+SQRT(((50*POWER(80,POWER(COS(PI()*MOD(Calculator!$B$33/Calculator!$F$14,1)),2))+MIN(500,MAX(30,100*EXP(-0.3*'VSWR Calculator'!$C$24)*(1+3*ABS(MOD('VSWR Calculator'!$C$23/Calculator!$F$14/2,1)-0.5))))/'VSWR Calculator'!$C$25)-$C65)^2+(1500*ABS(SIN(2*PI()*MOD(Calculator!$B$33/Calculator!$F$14,1)))*IF(MOD(Calculator!$B$33/Calculator!$F$14,1)&lt;0.5,-1,1))^2)/SQRT(((50*POWER(80,POWER(COS(PI()*MOD(Calculator!$B$33/Calculator!$F$14,1)),2))+MIN(500,MAX(30,100*EXP(-0.3*'VSWR Calculator'!$C$24)*(1+3*ABS(MOD('VSWR Calculator'!$C$23/Calculator!$F$14/2,1)-0.5))))/'VSWR Calculator'!$C$25)+$C65)^2+(1500*ABS(SIN(2*PI()*MOD(Calculator!$B$33/Calculator!$F$14,1)))*IF(MOD(Calculator!$B$33/Calculator!$F$14,1)&lt;0.5,-1,1))^2))/(1-SQRT(((50*POWER(80,POWER(COS(PI()*MOD(Calculator!$B$33/Calculator!$F$14,1)),2))+MIN(500,MAX(30,100*EXP(-0.3*'VSWR Calculator'!$C$24)*(1+3*ABS(MOD('VSWR Calculator'!$C$23/Calculator!$F$14/2,1)-0.5))))/'VSWR Calculator'!$C$25)-$C65)^2+(1500*ABS(SIN(2*PI()*MOD(Calculator!$B$33/Calculator!$F$14,1)))*IF(MOD(Calculator!$B$33/Calculator!$F$14,1)&lt;0.5,-1,1))^2)/SQRT(((50*POWER(80,POWER(COS(PI()*MOD(Calculator!$B$33/Calculator!$F$14,1)),2))+MIN(500,MAX(30,100*EXP(-0.3*'VSWR Calculator'!$C$24)*(1+3*ABS(MOD('VSWR Calculator'!$C$23/Calculator!$F$14/2,1)-0.5))))/'VSWR Calculator'!$C$25)+$C65)^2+(1500*ABS(SIN(2*PI()*MOD(Calculator!$B$33/Calculator!$F$14,1)))*IF(MOD(Calculator!$B$33/Calculator!$F$14,1)&lt;0.5,-1,1))^2)),2))</f>
        <v>—</v>
      </c>
      <c r="DL65" s="253" t="n">
        <f aca="false">IF(OR(Calculator!$E$15&lt;&gt;"YES",Calculator!$B$33&lt;Calculator!$G$15),"—",ROUND((1+SQRT(((50*POWER(80,POWER(COS(PI()*MOD(Calculator!$B$33/Calculator!$F$15,1)),2))+MIN(500,MAX(30,100*EXP(-0.3*'VSWR Calculator'!$C$24)*(1+3*ABS(MOD('VSWR Calculator'!$C$23/Calculator!$F$15/2,1)-0.5))))/'VSWR Calculator'!$C$25)-$C65)^2+(1500*ABS(SIN(2*PI()*MOD(Calculator!$B$33/Calculator!$F$15,1)))*IF(MOD(Calculator!$B$33/Calculator!$F$15,1)&lt;0.5,-1,1))^2)/SQRT(((50*POWER(80,POWER(COS(PI()*MOD(Calculator!$B$33/Calculator!$F$15,1)),2))+MIN(500,MAX(30,100*EXP(-0.3*'VSWR Calculator'!$C$24)*(1+3*ABS(MOD('VSWR Calculator'!$C$23/Calculator!$F$15/2,1)-0.5))))/'VSWR Calculator'!$C$25)+$C65)^2+(1500*ABS(SIN(2*PI()*MOD(Calculator!$B$33/Calculator!$F$15,1)))*IF(MOD(Calculator!$B$33/Calculator!$F$15,1)&lt;0.5,-1,1))^2))/(1-SQRT(((50*POWER(80,POWER(COS(PI()*MOD(Calculator!$B$33/Calculator!$F$15,1)),2))+MIN(500,MAX(30,100*EXP(-0.3*'VSWR Calculator'!$C$24)*(1+3*ABS(MOD('VSWR Calculator'!$C$23/Calculator!$F$15/2,1)-0.5))))/'VSWR Calculator'!$C$25)-$C65)^2+(1500*ABS(SIN(2*PI()*MOD(Calculator!$B$33/Calculator!$F$15,1)))*IF(MOD(Calculator!$B$33/Calculator!$F$15,1)&lt;0.5,-1,1))^2)/SQRT(((50*POWER(80,POWER(COS(PI()*MOD(Calculator!$B$33/Calculator!$F$15,1)),2))+MIN(500,MAX(30,100*EXP(-0.3*'VSWR Calculator'!$C$24)*(1+3*ABS(MOD('VSWR Calculator'!$C$23/Calculator!$F$15/2,1)-0.5))))/'VSWR Calculator'!$C$25)+$C65)^2+(1500*ABS(SIN(2*PI()*MOD(Calculator!$B$33/Calculator!$F$15,1)))*IF(MOD(Calculator!$B$33/Calculator!$F$15,1)&lt;0.5,-1,1))^2)),2))</f>
        <v>2.56</v>
      </c>
      <c r="DM65" s="253" t="str">
        <f aca="false">IF(OR(Calculator!$E$16&lt;&gt;"YES",Calculator!$B$33&lt;Calculator!$G$16),"—",ROUND((1+SQRT(((50*POWER(80,POWER(COS(PI()*MOD(Calculator!$B$33/Calculator!$F$16,1)),2))+MIN(500,MAX(30,100*EXP(-0.3*'VSWR Calculator'!$C$24)*(1+3*ABS(MOD('VSWR Calculator'!$C$23/Calculator!$F$16/2,1)-0.5))))/'VSWR Calculator'!$C$25)-$C65)^2+(1500*ABS(SIN(2*PI()*MOD(Calculator!$B$33/Calculator!$F$16,1)))*IF(MOD(Calculator!$B$33/Calculator!$F$16,1)&lt;0.5,-1,1))^2)/SQRT(((50*POWER(80,POWER(COS(PI()*MOD(Calculator!$B$33/Calculator!$F$16,1)),2))+MIN(500,MAX(30,100*EXP(-0.3*'VSWR Calculator'!$C$24)*(1+3*ABS(MOD('VSWR Calculator'!$C$23/Calculator!$F$16/2,1)-0.5))))/'VSWR Calculator'!$C$25)+$C65)^2+(1500*ABS(SIN(2*PI()*MOD(Calculator!$B$33/Calculator!$F$16,1)))*IF(MOD(Calculator!$B$33/Calculator!$F$16,1)&lt;0.5,-1,1))^2))/(1-SQRT(((50*POWER(80,POWER(COS(PI()*MOD(Calculator!$B$33/Calculator!$F$16,1)),2))+MIN(500,MAX(30,100*EXP(-0.3*'VSWR Calculator'!$C$24)*(1+3*ABS(MOD('VSWR Calculator'!$C$23/Calculator!$F$16/2,1)-0.5))))/'VSWR Calculator'!$C$25)-$C65)^2+(1500*ABS(SIN(2*PI()*MOD(Calculator!$B$33/Calculator!$F$16,1)))*IF(MOD(Calculator!$B$33/Calculator!$F$16,1)&lt;0.5,-1,1))^2)/SQRT(((50*POWER(80,POWER(COS(PI()*MOD(Calculator!$B$33/Calculator!$F$16,1)),2))+MIN(500,MAX(30,100*EXP(-0.3*'VSWR Calculator'!$C$24)*(1+3*ABS(MOD('VSWR Calculator'!$C$23/Calculator!$F$16/2,1)-0.5))))/'VSWR Calculator'!$C$25)+$C65)^2+(1500*ABS(SIN(2*PI()*MOD(Calculator!$B$33/Calculator!$F$16,1)))*IF(MOD(Calculator!$B$33/Calculator!$F$16,1)&lt;0.5,-1,1))^2)),2))</f>
        <v>—</v>
      </c>
      <c r="DN65" s="253" t="n">
        <f aca="false">IF(OR(Calculator!$E$17&lt;&gt;"YES",Calculator!$B$33&lt;Calculator!$G$17),"—",ROUND((1+SQRT(((50*POWER(80,POWER(COS(PI()*MOD(Calculator!$B$33/Calculator!$F$17,1)),2))+MIN(500,MAX(30,100*EXP(-0.3*'VSWR Calculator'!$C$24)*(1+3*ABS(MOD('VSWR Calculator'!$C$23/Calculator!$F$17/2,1)-0.5))))/'VSWR Calculator'!$C$25)-$C65)^2+(1500*ABS(SIN(2*PI()*MOD(Calculator!$B$33/Calculator!$F$17,1)))*IF(MOD(Calculator!$B$33/Calculator!$F$17,1)&lt;0.5,-1,1))^2)/SQRT(((50*POWER(80,POWER(COS(PI()*MOD(Calculator!$B$33/Calculator!$F$17,1)),2))+MIN(500,MAX(30,100*EXP(-0.3*'VSWR Calculator'!$C$24)*(1+3*ABS(MOD('VSWR Calculator'!$C$23/Calculator!$F$17/2,1)-0.5))))/'VSWR Calculator'!$C$25)+$C65)^2+(1500*ABS(SIN(2*PI()*MOD(Calculator!$B$33/Calculator!$F$17,1)))*IF(MOD(Calculator!$B$33/Calculator!$F$17,1)&lt;0.5,-1,1))^2))/(1-SQRT(((50*POWER(80,POWER(COS(PI()*MOD(Calculator!$B$33/Calculator!$F$17,1)),2))+MIN(500,MAX(30,100*EXP(-0.3*'VSWR Calculator'!$C$24)*(1+3*ABS(MOD('VSWR Calculator'!$C$23/Calculator!$F$17/2,1)-0.5))))/'VSWR Calculator'!$C$25)-$C65)^2+(1500*ABS(SIN(2*PI()*MOD(Calculator!$B$33/Calculator!$F$17,1)))*IF(MOD(Calculator!$B$33/Calculator!$F$17,1)&lt;0.5,-1,1))^2)/SQRT(((50*POWER(80,POWER(COS(PI()*MOD(Calculator!$B$33/Calculator!$F$17,1)),2))+MIN(500,MAX(30,100*EXP(-0.3*'VSWR Calculator'!$C$24)*(1+3*ABS(MOD('VSWR Calculator'!$C$23/Calculator!$F$17/2,1)-0.5))))/'VSWR Calculator'!$C$25)+$C65)^2+(1500*ABS(SIN(2*PI()*MOD(Calculator!$B$33/Calculator!$F$17,1)))*IF(MOD(Calculator!$B$33/Calculator!$F$17,1)&lt;0.5,-1,1))^2)),2))</f>
        <v>14.17</v>
      </c>
      <c r="DO65" s="253" t="str">
        <f aca="false">IF(OR(Calculator!$E$18&lt;&gt;"YES",Calculator!$B$33&lt;Calculator!$G$18),"—",ROUND((1+SQRT(((50*POWER(80,POWER(COS(PI()*MOD(Calculator!$B$33/Calculator!$F$18,1)),2))+MIN(500,MAX(30,100*EXP(-0.3*'VSWR Calculator'!$C$24)*(1+3*ABS(MOD('VSWR Calculator'!$C$23/Calculator!$F$18/2,1)-0.5))))/'VSWR Calculator'!$C$25)-$C65)^2+(1500*ABS(SIN(2*PI()*MOD(Calculator!$B$33/Calculator!$F$18,1)))*IF(MOD(Calculator!$B$33/Calculator!$F$18,1)&lt;0.5,-1,1))^2)/SQRT(((50*POWER(80,POWER(COS(PI()*MOD(Calculator!$B$33/Calculator!$F$18,1)),2))+MIN(500,MAX(30,100*EXP(-0.3*'VSWR Calculator'!$C$24)*(1+3*ABS(MOD('VSWR Calculator'!$C$23/Calculator!$F$18/2,1)-0.5))))/'VSWR Calculator'!$C$25)+$C65)^2+(1500*ABS(SIN(2*PI()*MOD(Calculator!$B$33/Calculator!$F$18,1)))*IF(MOD(Calculator!$B$33/Calculator!$F$18,1)&lt;0.5,-1,1))^2))/(1-SQRT(((50*POWER(80,POWER(COS(PI()*MOD(Calculator!$B$33/Calculator!$F$18,1)),2))+MIN(500,MAX(30,100*EXP(-0.3*'VSWR Calculator'!$C$24)*(1+3*ABS(MOD('VSWR Calculator'!$C$23/Calculator!$F$18/2,1)-0.5))))/'VSWR Calculator'!$C$25)-$C65)^2+(1500*ABS(SIN(2*PI()*MOD(Calculator!$B$33/Calculator!$F$18,1)))*IF(MOD(Calculator!$B$33/Calculator!$F$18,1)&lt;0.5,-1,1))^2)/SQRT(((50*POWER(80,POWER(COS(PI()*MOD(Calculator!$B$33/Calculator!$F$18,1)),2))+MIN(500,MAX(30,100*EXP(-0.3*'VSWR Calculator'!$C$24)*(1+3*ABS(MOD('VSWR Calculator'!$C$23/Calculator!$F$18/2,1)-0.5))))/'VSWR Calculator'!$C$25)+$C65)^2+(1500*ABS(SIN(2*PI()*MOD(Calculator!$B$33/Calculator!$F$18,1)))*IF(MOD(Calculator!$B$33/Calculator!$F$18,1)&lt;0.5,-1,1))^2)),2))</f>
        <v>—</v>
      </c>
      <c r="DP65" s="253" t="str">
        <f aca="false">IF(OR(Calculator!$E$19&lt;&gt;"YES",Calculator!$B$33&lt;Calculator!$G$19),"—",ROUND((1+SQRT(((50*POWER(80,POWER(COS(PI()*MOD(Calculator!$B$33/Calculator!$F$19,1)),2))+MIN(500,MAX(30,100*EXP(-0.3*'VSWR Calculator'!$C$24)*(1+3*ABS(MOD('VSWR Calculator'!$C$23/Calculator!$F$19/2,1)-0.5))))/'VSWR Calculator'!$C$25)-$C65)^2+(1500*ABS(SIN(2*PI()*MOD(Calculator!$B$33/Calculator!$F$19,1)))*IF(MOD(Calculator!$B$33/Calculator!$F$19,1)&lt;0.5,-1,1))^2)/SQRT(((50*POWER(80,POWER(COS(PI()*MOD(Calculator!$B$33/Calculator!$F$19,1)),2))+MIN(500,MAX(30,100*EXP(-0.3*'VSWR Calculator'!$C$24)*(1+3*ABS(MOD('VSWR Calculator'!$C$23/Calculator!$F$19/2,1)-0.5))))/'VSWR Calculator'!$C$25)+$C65)^2+(1500*ABS(SIN(2*PI()*MOD(Calculator!$B$33/Calculator!$F$19,1)))*IF(MOD(Calculator!$B$33/Calculator!$F$19,1)&lt;0.5,-1,1))^2))/(1-SQRT(((50*POWER(80,POWER(COS(PI()*MOD(Calculator!$B$33/Calculator!$F$19,1)),2))+MIN(500,MAX(30,100*EXP(-0.3*'VSWR Calculator'!$C$24)*(1+3*ABS(MOD('VSWR Calculator'!$C$23/Calculator!$F$19/2,1)-0.5))))/'VSWR Calculator'!$C$25)-$C65)^2+(1500*ABS(SIN(2*PI()*MOD(Calculator!$B$33/Calculator!$F$19,1)))*IF(MOD(Calculator!$B$33/Calculator!$F$19,1)&lt;0.5,-1,1))^2)/SQRT(((50*POWER(80,POWER(COS(PI()*MOD(Calculator!$B$33/Calculator!$F$19,1)),2))+MIN(500,MAX(30,100*EXP(-0.3*'VSWR Calculator'!$C$24)*(1+3*ABS(MOD('VSWR Calculator'!$C$23/Calculator!$F$19/2,1)-0.5))))/'VSWR Calculator'!$C$25)+$C65)^2+(1500*ABS(SIN(2*PI()*MOD(Calculator!$B$33/Calculator!$F$19,1)))*IF(MOD(Calculator!$B$33/Calculator!$F$19,1)&lt;0.5,-1,1))^2)),2))</f>
        <v>—</v>
      </c>
      <c r="DQ65" s="253" t="str">
        <f aca="false">IF(OR(Calculator!$E$20&lt;&gt;"YES",Calculator!$B$33&lt;Calculator!$G$20),"—",ROUND((1+SQRT(((50*POWER(80,POWER(COS(PI()*MOD(Calculator!$B$33/Calculator!$F$20,1)),2))+MIN(500,MAX(30,100*EXP(-0.3*'VSWR Calculator'!$C$24)*(1+3*ABS(MOD('VSWR Calculator'!$C$23/Calculator!$F$20/2,1)-0.5))))/'VSWR Calculator'!$C$25)-$C65)^2+(1500*ABS(SIN(2*PI()*MOD(Calculator!$B$33/Calculator!$F$20,1)))*IF(MOD(Calculator!$B$33/Calculator!$F$20,1)&lt;0.5,-1,1))^2)/SQRT(((50*POWER(80,POWER(COS(PI()*MOD(Calculator!$B$33/Calculator!$F$20,1)),2))+MIN(500,MAX(30,100*EXP(-0.3*'VSWR Calculator'!$C$24)*(1+3*ABS(MOD('VSWR Calculator'!$C$23/Calculator!$F$20/2,1)-0.5))))/'VSWR Calculator'!$C$25)+$C65)^2+(1500*ABS(SIN(2*PI()*MOD(Calculator!$B$33/Calculator!$F$20,1)))*IF(MOD(Calculator!$B$33/Calculator!$F$20,1)&lt;0.5,-1,1))^2))/(1-SQRT(((50*POWER(80,POWER(COS(PI()*MOD(Calculator!$B$33/Calculator!$F$20,1)),2))+MIN(500,MAX(30,100*EXP(-0.3*'VSWR Calculator'!$C$24)*(1+3*ABS(MOD('VSWR Calculator'!$C$23/Calculator!$F$20/2,1)-0.5))))/'VSWR Calculator'!$C$25)-$C65)^2+(1500*ABS(SIN(2*PI()*MOD(Calculator!$B$33/Calculator!$F$20,1)))*IF(MOD(Calculator!$B$33/Calculator!$F$20,1)&lt;0.5,-1,1))^2)/SQRT(((50*POWER(80,POWER(COS(PI()*MOD(Calculator!$B$33/Calculator!$F$20,1)),2))+MIN(500,MAX(30,100*EXP(-0.3*'VSWR Calculator'!$C$24)*(1+3*ABS(MOD('VSWR Calculator'!$C$23/Calculator!$F$20/2,1)-0.5))))/'VSWR Calculator'!$C$25)+$C65)^2+(1500*ABS(SIN(2*PI()*MOD(Calculator!$B$33/Calculator!$F$20,1)))*IF(MOD(Calculator!$B$33/Calculator!$F$20,1)&lt;0.5,-1,1))^2)),2))</f>
        <v>—</v>
      </c>
      <c r="DR65" s="253" t="str">
        <f aca="false">IF(OR(Calculator!$E$21&lt;&gt;"YES",Calculator!$B$33&lt;Calculator!$G$21),"—",ROUND((1+SQRT(((50*POWER(80,POWER(COS(PI()*MOD(Calculator!$B$33/Calculator!$F$21,1)),2))+MIN(500,MAX(30,100*EXP(-0.3*'VSWR Calculator'!$C$24)*(1+3*ABS(MOD('VSWR Calculator'!$C$23/Calculator!$F$21/2,1)-0.5))))/'VSWR Calculator'!$C$25)-$C65)^2+(1500*ABS(SIN(2*PI()*MOD(Calculator!$B$33/Calculator!$F$21,1)))*IF(MOD(Calculator!$B$33/Calculator!$F$21,1)&lt;0.5,-1,1))^2)/SQRT(((50*POWER(80,POWER(COS(PI()*MOD(Calculator!$B$33/Calculator!$F$21,1)),2))+MIN(500,MAX(30,100*EXP(-0.3*'VSWR Calculator'!$C$24)*(1+3*ABS(MOD('VSWR Calculator'!$C$23/Calculator!$F$21/2,1)-0.5))))/'VSWR Calculator'!$C$25)+$C65)^2+(1500*ABS(SIN(2*PI()*MOD(Calculator!$B$33/Calculator!$F$21,1)))*IF(MOD(Calculator!$B$33/Calculator!$F$21,1)&lt;0.5,-1,1))^2))/(1-SQRT(((50*POWER(80,POWER(COS(PI()*MOD(Calculator!$B$33/Calculator!$F$21,1)),2))+MIN(500,MAX(30,100*EXP(-0.3*'VSWR Calculator'!$C$24)*(1+3*ABS(MOD('VSWR Calculator'!$C$23/Calculator!$F$21/2,1)-0.5))))/'VSWR Calculator'!$C$25)-$C65)^2+(1500*ABS(SIN(2*PI()*MOD(Calculator!$B$33/Calculator!$F$21,1)))*IF(MOD(Calculator!$B$33/Calculator!$F$21,1)&lt;0.5,-1,1))^2)/SQRT(((50*POWER(80,POWER(COS(PI()*MOD(Calculator!$B$33/Calculator!$F$21,1)),2))+MIN(500,MAX(30,100*EXP(-0.3*'VSWR Calculator'!$C$24)*(1+3*ABS(MOD('VSWR Calculator'!$C$23/Calculator!$F$21/2,1)-0.5))))/'VSWR Calculator'!$C$25)+$C65)^2+(1500*ABS(SIN(2*PI()*MOD(Calculator!$B$33/Calculator!$F$21,1)))*IF(MOD(Calculator!$B$33/Calculator!$F$21,1)&lt;0.5,-1,1))^2)),2))</f>
        <v>—</v>
      </c>
      <c r="DS65" s="253" t="str">
        <f aca="false">IF(OR(Calculator!$E$22&lt;&gt;"YES",Calculator!$B$33&lt;Calculator!$G$22),"—",ROUND((1+SQRT(((50*POWER(80,POWER(COS(PI()*MOD(Calculator!$B$33/Calculator!$F$22,1)),2))+MIN(500,MAX(30,100*EXP(-0.3*'VSWR Calculator'!$C$24)*(1+3*ABS(MOD('VSWR Calculator'!$C$23/Calculator!$F$22/2,1)-0.5))))/'VSWR Calculator'!$C$25)-$C65)^2+(1500*ABS(SIN(2*PI()*MOD(Calculator!$B$33/Calculator!$F$22,1)))*IF(MOD(Calculator!$B$33/Calculator!$F$22,1)&lt;0.5,-1,1))^2)/SQRT(((50*POWER(80,POWER(COS(PI()*MOD(Calculator!$B$33/Calculator!$F$22,1)),2))+MIN(500,MAX(30,100*EXP(-0.3*'VSWR Calculator'!$C$24)*(1+3*ABS(MOD('VSWR Calculator'!$C$23/Calculator!$F$22/2,1)-0.5))))/'VSWR Calculator'!$C$25)+$C65)^2+(1500*ABS(SIN(2*PI()*MOD(Calculator!$B$33/Calculator!$F$22,1)))*IF(MOD(Calculator!$B$33/Calculator!$F$22,1)&lt;0.5,-1,1))^2))/(1-SQRT(((50*POWER(80,POWER(COS(PI()*MOD(Calculator!$B$33/Calculator!$F$22,1)),2))+MIN(500,MAX(30,100*EXP(-0.3*'VSWR Calculator'!$C$24)*(1+3*ABS(MOD('VSWR Calculator'!$C$23/Calculator!$F$22/2,1)-0.5))))/'VSWR Calculator'!$C$25)-$C65)^2+(1500*ABS(SIN(2*PI()*MOD(Calculator!$B$33/Calculator!$F$22,1)))*IF(MOD(Calculator!$B$33/Calculator!$F$22,1)&lt;0.5,-1,1))^2)/SQRT(((50*POWER(80,POWER(COS(PI()*MOD(Calculator!$B$33/Calculator!$F$22,1)),2))+MIN(500,MAX(30,100*EXP(-0.3*'VSWR Calculator'!$C$24)*(1+3*ABS(MOD('VSWR Calculator'!$C$23/Calculator!$F$22/2,1)-0.5))))/'VSWR Calculator'!$C$25)+$C65)^2+(1500*ABS(SIN(2*PI()*MOD(Calculator!$B$33/Calculator!$F$22,1)))*IF(MOD(Calculator!$B$33/Calculator!$F$22,1)&lt;0.5,-1,1))^2)),2))</f>
        <v>—</v>
      </c>
      <c r="DT65" s="253" t="n">
        <f aca="false">IFERROR(ROUND((IF(ISNUMBER(DI65),DI65,0)+IF(ISNUMBER(DJ65),DJ65,0)+IF(ISNUMBER(DK65),DK65,0)+IF(ISNUMBER(DL65),DL65,0)+IF(ISNUMBER(DM65),DM65,0)+IF(ISNUMBER(DN65),DN65,0)+IF(ISNUMBER(DO65),DO65,0)+IF(ISNUMBER(DP65),DP65,0)+IF(ISNUMBER(DQ65),DQ65,0)+IF(ISNUMBER(DR65),DR65,0)+IF(ISNUMBER(DS65),DS65,0))/(IF(ISNUMBER(DI65),1,0)+IF(ISNUMBER(DJ65),1,0)+IF(ISNUMBER(DK65),1,0)+IF(ISNUMBER(DL65),1,0)+IF(ISNUMBER(DM65),1,0)+IF(ISNUMBER(DN65),1,0)+IF(ISNUMBER(DO65),1,0)+IF(ISNUMBER(DP65),1,0)+IF(ISNUMBER(DQ65),1,0)+IF(ISNUMBER(DR65),1,0)+IF(ISNUMBER(DS65),1,0)),4),"")</f>
        <v>8.365</v>
      </c>
      <c r="DU65" s="253" t="str">
        <f aca="false">IF(OR(Calculator!$E$12&lt;&gt;"YES",Calculator!$B$34&lt;Calculator!$G$12),"—",ROUND((1+SQRT(((50*POWER(80,POWER(COS(PI()*MOD(Calculator!$B$34/Calculator!$F$12,1)),2))-$C65)^2+(1500*ABS(SIN(2*PI()*MOD(Calculator!$B$34/Calculator!$F$12,1)))*IF(MOD(Calculator!$B$34/Calculator!$F$12,1)&lt;0.5,-1,1))^2)/((50*POWER(80,POWER(COS(PI()*MOD(Calculator!$B$34/Calculator!$F$12,1)),2))+$C65)^2+(1500*ABS(SIN(2*PI()*MOD(Calculator!$B$34/Calculator!$F$12,1)))*IF(MOD(Calculator!$B$34/Calculator!$F$12,1)&lt;0.5,-1,1))^2)))/(1-SQRT(((50*POWER(80,POWER(COS(PI()*MOD(Calculator!$B$34/Calculator!$F$12,1)),2))-$C65)^2+(1500*ABS(SIN(2*PI()*MOD(Calculator!$B$34/Calculator!$F$12,1)))*IF(MOD(Calculator!$B$34/Calculator!$F$12,1)&lt;0.5,-1,1))^2)/((50*POWER(80,POWER(COS(PI()*MOD(Calculator!$B$34/Calculator!$F$12,1)),2))+$C65)^2+(1500*ABS(SIN(2*PI()*MOD(Calculator!$B$34/Calculator!$F$12,1)))*IF(MOD(Calculator!$B$34/Calculator!$F$12,1)&lt;0.5,-1,1))^2))),2))</f>
        <v>—</v>
      </c>
      <c r="DV65" s="253" t="str">
        <f aca="false">IF(OR(Calculator!$E$13&lt;&gt;"YES",Calculator!$B$34&lt;Calculator!$G$13),"—",ROUND((1+SQRT(((50*POWER(80,POWER(COS(PI()*MOD(Calculator!$B$34/Calculator!$F$13,1)),2))-$C65)^2+(1500*ABS(SIN(2*PI()*MOD(Calculator!$B$34/Calculator!$F$13,1)))*IF(MOD(Calculator!$B$34/Calculator!$F$13,1)&lt;0.5,-1,1))^2)/((50*POWER(80,POWER(COS(PI()*MOD(Calculator!$B$34/Calculator!$F$13,1)),2))+$C65)^2+(1500*ABS(SIN(2*PI()*MOD(Calculator!$B$34/Calculator!$F$13,1)))*IF(MOD(Calculator!$B$34/Calculator!$F$13,1)&lt;0.5,-1,1))^2)))/(1-SQRT(((50*POWER(80,POWER(COS(PI()*MOD(Calculator!$B$34/Calculator!$F$13,1)),2))-$C65)^2+(1500*ABS(SIN(2*PI()*MOD(Calculator!$B$34/Calculator!$F$13,1)))*IF(MOD(Calculator!$B$34/Calculator!$F$13,1)&lt;0.5,-1,1))^2)/((50*POWER(80,POWER(COS(PI()*MOD(Calculator!$B$34/Calculator!$F$13,1)),2))+$C65)^2+(1500*ABS(SIN(2*PI()*MOD(Calculator!$B$34/Calculator!$F$13,1)))*IF(MOD(Calculator!$B$34/Calculator!$F$13,1)&lt;0.5,-1,1))^2))),2))</f>
        <v>—</v>
      </c>
      <c r="DW65" s="253" t="str">
        <f aca="false">IF(OR(Calculator!$E$14&lt;&gt;"YES",Calculator!$B$34&lt;Calculator!$G$14),"—",ROUND((1+SQRT(((50*POWER(80,POWER(COS(PI()*MOD(Calculator!$B$34/Calculator!$F$14,1)),2))-$C65)^2+(1500*ABS(SIN(2*PI()*MOD(Calculator!$B$34/Calculator!$F$14,1)))*IF(MOD(Calculator!$B$34/Calculator!$F$14,1)&lt;0.5,-1,1))^2)/((50*POWER(80,POWER(COS(PI()*MOD(Calculator!$B$34/Calculator!$F$14,1)),2))+$C65)^2+(1500*ABS(SIN(2*PI()*MOD(Calculator!$B$34/Calculator!$F$14,1)))*IF(MOD(Calculator!$B$34/Calculator!$F$14,1)&lt;0.5,-1,1))^2)))/(1-SQRT(((50*POWER(80,POWER(COS(PI()*MOD(Calculator!$B$34/Calculator!$F$14,1)),2))-$C65)^2+(1500*ABS(SIN(2*PI()*MOD(Calculator!$B$34/Calculator!$F$14,1)))*IF(MOD(Calculator!$B$34/Calculator!$F$14,1)&lt;0.5,-1,1))^2)/((50*POWER(80,POWER(COS(PI()*MOD(Calculator!$B$34/Calculator!$F$14,1)),2))+$C65)^2+(1500*ABS(SIN(2*PI()*MOD(Calculator!$B$34/Calculator!$F$14,1)))*IF(MOD(Calculator!$B$34/Calculator!$F$14,1)&lt;0.5,-1,1))^2))),2))</f>
        <v>—</v>
      </c>
      <c r="DX65" s="253" t="n">
        <f aca="false">IF(OR(Calculator!$E$15&lt;&gt;"YES",Calculator!$B$34&lt;Calculator!$G$15),"—",ROUND((1+SQRT(((50*POWER(80,POWER(COS(PI()*MOD(Calculator!$B$34/Calculator!$F$15,1)),2))-$C65)^2+(1500*ABS(SIN(2*PI()*MOD(Calculator!$B$34/Calculator!$F$15,1)))*IF(MOD(Calculator!$B$34/Calculator!$F$15,1)&lt;0.5,-1,1))^2)/((50*POWER(80,POWER(COS(PI()*MOD(Calculator!$B$34/Calculator!$F$15,1)),2))+$C65)^2+(1500*ABS(SIN(2*PI()*MOD(Calculator!$B$34/Calculator!$F$15,1)))*IF(MOD(Calculator!$B$34/Calculator!$F$15,1)&lt;0.5,-1,1))^2)))/(1-SQRT(((50*POWER(80,POWER(COS(PI()*MOD(Calculator!$B$34/Calculator!$F$15,1)),2))-$C65)^2+(1500*ABS(SIN(2*PI()*MOD(Calculator!$B$34/Calculator!$F$15,1)))*IF(MOD(Calculator!$B$34/Calculator!$F$15,1)&lt;0.5,-1,1))^2)/((50*POWER(80,POWER(COS(PI()*MOD(Calculator!$B$34/Calculator!$F$15,1)),2))+$C65)^2+(1500*ABS(SIN(2*PI()*MOD(Calculator!$B$34/Calculator!$F$15,1)))*IF(MOD(Calculator!$B$34/Calculator!$F$15,1)&lt;0.5,-1,1))^2))),2))</f>
        <v>19.16</v>
      </c>
      <c r="DY65" s="253" t="str">
        <f aca="false">IF(OR(Calculator!$E$16&lt;&gt;"YES",Calculator!$B$34&lt;Calculator!$G$16),"—",ROUND((1+SQRT(((50*POWER(80,POWER(COS(PI()*MOD(Calculator!$B$34/Calculator!$F$16,1)),2))-$C65)^2+(1500*ABS(SIN(2*PI()*MOD(Calculator!$B$34/Calculator!$F$16,1)))*IF(MOD(Calculator!$B$34/Calculator!$F$16,1)&lt;0.5,-1,1))^2)/((50*POWER(80,POWER(COS(PI()*MOD(Calculator!$B$34/Calculator!$F$16,1)),2))+$C65)^2+(1500*ABS(SIN(2*PI()*MOD(Calculator!$B$34/Calculator!$F$16,1)))*IF(MOD(Calculator!$B$34/Calculator!$F$16,1)&lt;0.5,-1,1))^2)))/(1-SQRT(((50*POWER(80,POWER(COS(PI()*MOD(Calculator!$B$34/Calculator!$F$16,1)),2))-$C65)^2+(1500*ABS(SIN(2*PI()*MOD(Calculator!$B$34/Calculator!$F$16,1)))*IF(MOD(Calculator!$B$34/Calculator!$F$16,1)&lt;0.5,-1,1))^2)/((50*POWER(80,POWER(COS(PI()*MOD(Calculator!$B$34/Calculator!$F$16,1)),2))+$C65)^2+(1500*ABS(SIN(2*PI()*MOD(Calculator!$B$34/Calculator!$F$16,1)))*IF(MOD(Calculator!$B$34/Calculator!$F$16,1)&lt;0.5,-1,1))^2))),2))</f>
        <v>—</v>
      </c>
      <c r="DZ65" s="253" t="n">
        <f aca="false">IF(OR(Calculator!$E$17&lt;&gt;"YES",Calculator!$B$34&lt;Calculator!$G$17),"—",ROUND((1+SQRT(((50*POWER(80,POWER(COS(PI()*MOD(Calculator!$B$34/Calculator!$F$17,1)),2))-$C65)^2+(1500*ABS(SIN(2*PI()*MOD(Calculator!$B$34/Calculator!$F$17,1)))*IF(MOD(Calculator!$B$34/Calculator!$F$17,1)&lt;0.5,-1,1))^2)/((50*POWER(80,POWER(COS(PI()*MOD(Calculator!$B$34/Calculator!$F$17,1)),2))+$C65)^2+(1500*ABS(SIN(2*PI()*MOD(Calculator!$B$34/Calculator!$F$17,1)))*IF(MOD(Calculator!$B$34/Calculator!$F$17,1)&lt;0.5,-1,1))^2)))/(1-SQRT(((50*POWER(80,POWER(COS(PI()*MOD(Calculator!$B$34/Calculator!$F$17,1)),2))-$C65)^2+(1500*ABS(SIN(2*PI()*MOD(Calculator!$B$34/Calculator!$F$17,1)))*IF(MOD(Calculator!$B$34/Calculator!$F$17,1)&lt;0.5,-1,1))^2)/((50*POWER(80,POWER(COS(PI()*MOD(Calculator!$B$34/Calculator!$F$17,1)),2))+$C65)^2+(1500*ABS(SIN(2*PI()*MOD(Calculator!$B$34/Calculator!$F$17,1)))*IF(MOD(Calculator!$B$34/Calculator!$F$17,1)&lt;0.5,-1,1))^2))),2))</f>
        <v>13.11</v>
      </c>
      <c r="EA65" s="253" t="str">
        <f aca="false">IF(OR(Calculator!$E$18&lt;&gt;"YES",Calculator!$B$34&lt;Calculator!$G$18),"—",ROUND((1+SQRT(((50*POWER(80,POWER(COS(PI()*MOD(Calculator!$B$34/Calculator!$F$18,1)),2))-$C65)^2+(1500*ABS(SIN(2*PI()*MOD(Calculator!$B$34/Calculator!$F$18,1)))*IF(MOD(Calculator!$B$34/Calculator!$F$18,1)&lt;0.5,-1,1))^2)/((50*POWER(80,POWER(COS(PI()*MOD(Calculator!$B$34/Calculator!$F$18,1)),2))+$C65)^2+(1500*ABS(SIN(2*PI()*MOD(Calculator!$B$34/Calculator!$F$18,1)))*IF(MOD(Calculator!$B$34/Calculator!$F$18,1)&lt;0.5,-1,1))^2)))/(1-SQRT(((50*POWER(80,POWER(COS(PI()*MOD(Calculator!$B$34/Calculator!$F$18,1)),2))-$C65)^2+(1500*ABS(SIN(2*PI()*MOD(Calculator!$B$34/Calculator!$F$18,1)))*IF(MOD(Calculator!$B$34/Calculator!$F$18,1)&lt;0.5,-1,1))^2)/((50*POWER(80,POWER(COS(PI()*MOD(Calculator!$B$34/Calculator!$F$18,1)),2))+$C65)^2+(1500*ABS(SIN(2*PI()*MOD(Calculator!$B$34/Calculator!$F$18,1)))*IF(MOD(Calculator!$B$34/Calculator!$F$18,1)&lt;0.5,-1,1))^2))),2))</f>
        <v>—</v>
      </c>
      <c r="EB65" s="253" t="str">
        <f aca="false">IF(OR(Calculator!$E$19&lt;&gt;"YES",Calculator!$B$34&lt;Calculator!$G$19),"—",ROUND((1+SQRT(((50*POWER(80,POWER(COS(PI()*MOD(Calculator!$B$34/Calculator!$F$19,1)),2))-$C65)^2+(1500*ABS(SIN(2*PI()*MOD(Calculator!$B$34/Calculator!$F$19,1)))*IF(MOD(Calculator!$B$34/Calculator!$F$19,1)&lt;0.5,-1,1))^2)/((50*POWER(80,POWER(COS(PI()*MOD(Calculator!$B$34/Calculator!$F$19,1)),2))+$C65)^2+(1500*ABS(SIN(2*PI()*MOD(Calculator!$B$34/Calculator!$F$19,1)))*IF(MOD(Calculator!$B$34/Calculator!$F$19,1)&lt;0.5,-1,1))^2)))/(1-SQRT(((50*POWER(80,POWER(COS(PI()*MOD(Calculator!$B$34/Calculator!$F$19,1)),2))-$C65)^2+(1500*ABS(SIN(2*PI()*MOD(Calculator!$B$34/Calculator!$F$19,1)))*IF(MOD(Calculator!$B$34/Calculator!$F$19,1)&lt;0.5,-1,1))^2)/((50*POWER(80,POWER(COS(PI()*MOD(Calculator!$B$34/Calculator!$F$19,1)),2))+$C65)^2+(1500*ABS(SIN(2*PI()*MOD(Calculator!$B$34/Calculator!$F$19,1)))*IF(MOD(Calculator!$B$34/Calculator!$F$19,1)&lt;0.5,-1,1))^2))),2))</f>
        <v>—</v>
      </c>
      <c r="EC65" s="253" t="str">
        <f aca="false">IF(OR(Calculator!$E$20&lt;&gt;"YES",Calculator!$B$34&lt;Calculator!$G$20),"—",ROUND((1+SQRT(((50*POWER(80,POWER(COS(PI()*MOD(Calculator!$B$34/Calculator!$F$20,1)),2))-$C65)^2+(1500*ABS(SIN(2*PI()*MOD(Calculator!$B$34/Calculator!$F$20,1)))*IF(MOD(Calculator!$B$34/Calculator!$F$20,1)&lt;0.5,-1,1))^2)/((50*POWER(80,POWER(COS(PI()*MOD(Calculator!$B$34/Calculator!$F$20,1)),2))+$C65)^2+(1500*ABS(SIN(2*PI()*MOD(Calculator!$B$34/Calculator!$F$20,1)))*IF(MOD(Calculator!$B$34/Calculator!$F$20,1)&lt;0.5,-1,1))^2)))/(1-SQRT(((50*POWER(80,POWER(COS(PI()*MOD(Calculator!$B$34/Calculator!$F$20,1)),2))-$C65)^2+(1500*ABS(SIN(2*PI()*MOD(Calculator!$B$34/Calculator!$F$20,1)))*IF(MOD(Calculator!$B$34/Calculator!$F$20,1)&lt;0.5,-1,1))^2)/((50*POWER(80,POWER(COS(PI()*MOD(Calculator!$B$34/Calculator!$F$20,1)),2))+$C65)^2+(1500*ABS(SIN(2*PI()*MOD(Calculator!$B$34/Calculator!$F$20,1)))*IF(MOD(Calculator!$B$34/Calculator!$F$20,1)&lt;0.5,-1,1))^2))),2))</f>
        <v>—</v>
      </c>
      <c r="ED65" s="253" t="str">
        <f aca="false">IF(OR(Calculator!$E$21&lt;&gt;"YES",Calculator!$B$34&lt;Calculator!$G$21),"—",ROUND((1+SQRT(((50*POWER(80,POWER(COS(PI()*MOD(Calculator!$B$34/Calculator!$F$21,1)),2))-$C65)^2+(1500*ABS(SIN(2*PI()*MOD(Calculator!$B$34/Calculator!$F$21,1)))*IF(MOD(Calculator!$B$34/Calculator!$F$21,1)&lt;0.5,-1,1))^2)/((50*POWER(80,POWER(COS(PI()*MOD(Calculator!$B$34/Calculator!$F$21,1)),2))+$C65)^2+(1500*ABS(SIN(2*PI()*MOD(Calculator!$B$34/Calculator!$F$21,1)))*IF(MOD(Calculator!$B$34/Calculator!$F$21,1)&lt;0.5,-1,1))^2)))/(1-SQRT(((50*POWER(80,POWER(COS(PI()*MOD(Calculator!$B$34/Calculator!$F$21,1)),2))-$C65)^2+(1500*ABS(SIN(2*PI()*MOD(Calculator!$B$34/Calculator!$F$21,1)))*IF(MOD(Calculator!$B$34/Calculator!$F$21,1)&lt;0.5,-1,1))^2)/((50*POWER(80,POWER(COS(PI()*MOD(Calculator!$B$34/Calculator!$F$21,1)),2))+$C65)^2+(1500*ABS(SIN(2*PI()*MOD(Calculator!$B$34/Calculator!$F$21,1)))*IF(MOD(Calculator!$B$34/Calculator!$F$21,1)&lt;0.5,-1,1))^2))),2))</f>
        <v>—</v>
      </c>
      <c r="EE65" s="253" t="str">
        <f aca="false">IF(OR(Calculator!$E$22&lt;&gt;"YES",Calculator!$B$34&lt;Calculator!$G$22),"—",ROUND((1+SQRT(((50*POWER(80,POWER(COS(PI()*MOD(Calculator!$B$34/Calculator!$F$22,1)),2))-$C65)^2+(1500*ABS(SIN(2*PI()*MOD(Calculator!$B$34/Calculator!$F$22,1)))*IF(MOD(Calculator!$B$34/Calculator!$F$22,1)&lt;0.5,-1,1))^2)/((50*POWER(80,POWER(COS(PI()*MOD(Calculator!$B$34/Calculator!$F$22,1)),2))+$C65)^2+(1500*ABS(SIN(2*PI()*MOD(Calculator!$B$34/Calculator!$F$22,1)))*IF(MOD(Calculator!$B$34/Calculator!$F$22,1)&lt;0.5,-1,1))^2)))/(1-SQRT(((50*POWER(80,POWER(COS(PI()*MOD(Calculator!$B$34/Calculator!$F$22,1)),2))-$C65)^2+(1500*ABS(SIN(2*PI()*MOD(Calculator!$B$34/Calculator!$F$22,1)))*IF(MOD(Calculator!$B$34/Calculator!$F$22,1)&lt;0.5,-1,1))^2)/((50*POWER(80,POWER(COS(PI()*MOD(Calculator!$B$34/Calculator!$F$22,1)),2))+$C65)^2+(1500*ABS(SIN(2*PI()*MOD(Calculator!$B$34/Calculator!$F$22,1)))*IF(MOD(Calculator!$B$34/Calculator!$F$22,1)&lt;0.5,-1,1))^2))),2))</f>
        <v>—</v>
      </c>
      <c r="EF65" s="295" t="n">
        <f aca="false">IFERROR(ROUND((IF(ISNUMBER(DU65),DU65,0)+IF(ISNUMBER(DV65),DV65,0)+IF(ISNUMBER(DW65),DW65,0)+IF(ISNUMBER(DX65),DX65,0)+IF(ISNUMBER(DY65),DY65,0)+IF(ISNUMBER(DZ65),DZ65,0)+IF(ISNUMBER(EA65),EA65,0)+IF(ISNUMBER(EB65),EB65,0)+IF(ISNUMBER(EC65),EC65,0)+IF(ISNUMBER(ED65),ED65,0)+IF(ISNUMBER(EE65),EE65,0))/(IF(ISNUMBER(DU65),1,0)+IF(ISNUMBER(DV65),1,0)+IF(ISNUMBER(DW65),1,0)+IF(ISNUMBER(DX65),1,0)+IF(ISNUMBER(DY65),1,0)+IF(ISNUMBER(DZ65),1,0)+IF(ISNUMBER(EA65),1,0)+IF(ISNUMBER(EB65),1,0)+IF(ISNUMBER(EC65),1,0)+IF(ISNUMBER(ED65),1,0)+IF(ISNUMBER(EE65),1,0)),4),"")</f>
        <v>16.135</v>
      </c>
      <c r="EG65" s="253" t="str">
        <f aca="false">IF(OR(Calculator!$E$12&lt;&gt;"YES",Calculator!$B$35&lt;Calculator!$G$12),"—",ROUND((1+SQRT(((50*POWER(80,POWER(COS(PI()*MOD(Calculator!$B$35/Calculator!$F$12,1)),2))-$C65)^2+(1500*ABS(SIN(2*PI()*MOD(Calculator!$B$35/Calculator!$F$12,1)))*IF(MOD(Calculator!$B$35/Calculator!$F$12,1)&lt;0.5,-1,1))^2)/((50*POWER(80,POWER(COS(PI()*MOD(Calculator!$B$35/Calculator!$F$12,1)),2))+$C65)^2+(1500*ABS(SIN(2*PI()*MOD(Calculator!$B$35/Calculator!$F$12,1)))*IF(MOD(Calculator!$B$35/Calculator!$F$12,1)&lt;0.5,-1,1))^2)))/(1-SQRT(((50*POWER(80,POWER(COS(PI()*MOD(Calculator!$B$35/Calculator!$F$12,1)),2))-$C65)^2+(1500*ABS(SIN(2*PI()*MOD(Calculator!$B$35/Calculator!$F$12,1)))*IF(MOD(Calculator!$B$35/Calculator!$F$12,1)&lt;0.5,-1,1))^2)/((50*POWER(80,POWER(COS(PI()*MOD(Calculator!$B$35/Calculator!$F$12,1)),2))+$C65)^2+(1500*ABS(SIN(2*PI()*MOD(Calculator!$B$35/Calculator!$F$12,1)))*IF(MOD(Calculator!$B$35/Calculator!$F$12,1)&lt;0.5,-1,1))^2))),2))</f>
        <v>—</v>
      </c>
      <c r="EH65" s="253" t="str">
        <f aca="false">IF(OR(Calculator!$E$13&lt;&gt;"YES",Calculator!$B$35&lt;Calculator!$G$13),"—",ROUND((1+SQRT(((50*POWER(80,POWER(COS(PI()*MOD(Calculator!$B$35/Calculator!$F$13,1)),2))-$C65)^2+(1500*ABS(SIN(2*PI()*MOD(Calculator!$B$35/Calculator!$F$13,1)))*IF(MOD(Calculator!$B$35/Calculator!$F$13,1)&lt;0.5,-1,1))^2)/((50*POWER(80,POWER(COS(PI()*MOD(Calculator!$B$35/Calculator!$F$13,1)),2))+$C65)^2+(1500*ABS(SIN(2*PI()*MOD(Calculator!$B$35/Calculator!$F$13,1)))*IF(MOD(Calculator!$B$35/Calculator!$F$13,1)&lt;0.5,-1,1))^2)))/(1-SQRT(((50*POWER(80,POWER(COS(PI()*MOD(Calculator!$B$35/Calculator!$F$13,1)),2))-$C65)^2+(1500*ABS(SIN(2*PI()*MOD(Calculator!$B$35/Calculator!$F$13,1)))*IF(MOD(Calculator!$B$35/Calculator!$F$13,1)&lt;0.5,-1,1))^2)/((50*POWER(80,POWER(COS(PI()*MOD(Calculator!$B$35/Calculator!$F$13,1)),2))+$C65)^2+(1500*ABS(SIN(2*PI()*MOD(Calculator!$B$35/Calculator!$F$13,1)))*IF(MOD(Calculator!$B$35/Calculator!$F$13,1)&lt;0.5,-1,1))^2))),2))</f>
        <v>—</v>
      </c>
      <c r="EI65" s="253" t="str">
        <f aca="false">IF(OR(Calculator!$E$14&lt;&gt;"YES",Calculator!$B$35&lt;Calculator!$G$14),"—",ROUND((1+SQRT(((50*POWER(80,POWER(COS(PI()*MOD(Calculator!$B$35/Calculator!$F$14,1)),2))-$C65)^2+(1500*ABS(SIN(2*PI()*MOD(Calculator!$B$35/Calculator!$F$14,1)))*IF(MOD(Calculator!$B$35/Calculator!$F$14,1)&lt;0.5,-1,1))^2)/((50*POWER(80,POWER(COS(PI()*MOD(Calculator!$B$35/Calculator!$F$14,1)),2))+$C65)^2+(1500*ABS(SIN(2*PI()*MOD(Calculator!$B$35/Calculator!$F$14,1)))*IF(MOD(Calculator!$B$35/Calculator!$F$14,1)&lt;0.5,-1,1))^2)))/(1-SQRT(((50*POWER(80,POWER(COS(PI()*MOD(Calculator!$B$35/Calculator!$F$14,1)),2))-$C65)^2+(1500*ABS(SIN(2*PI()*MOD(Calculator!$B$35/Calculator!$F$14,1)))*IF(MOD(Calculator!$B$35/Calculator!$F$14,1)&lt;0.5,-1,1))^2)/((50*POWER(80,POWER(COS(PI()*MOD(Calculator!$B$35/Calculator!$F$14,1)),2))+$C65)^2+(1500*ABS(SIN(2*PI()*MOD(Calculator!$B$35/Calculator!$F$14,1)))*IF(MOD(Calculator!$B$35/Calculator!$F$14,1)&lt;0.5,-1,1))^2))),2))</f>
        <v>—</v>
      </c>
      <c r="EJ65" s="253" t="n">
        <f aca="false">IF(OR(Calculator!$E$15&lt;&gt;"YES",Calculator!$B$35&lt;Calculator!$G$15),"—",ROUND((1+SQRT(((50*POWER(80,POWER(COS(PI()*MOD(Calculator!$B$35/Calculator!$F$15,1)),2))-$C65)^2+(1500*ABS(SIN(2*PI()*MOD(Calculator!$B$35/Calculator!$F$15,1)))*IF(MOD(Calculator!$B$35/Calculator!$F$15,1)&lt;0.5,-1,1))^2)/((50*POWER(80,POWER(COS(PI()*MOD(Calculator!$B$35/Calculator!$F$15,1)),2))+$C65)^2+(1500*ABS(SIN(2*PI()*MOD(Calculator!$B$35/Calculator!$F$15,1)))*IF(MOD(Calculator!$B$35/Calculator!$F$15,1)&lt;0.5,-1,1))^2)))/(1-SQRT(((50*POWER(80,POWER(COS(PI()*MOD(Calculator!$B$35/Calculator!$F$15,1)),2))-$C65)^2+(1500*ABS(SIN(2*PI()*MOD(Calculator!$B$35/Calculator!$F$15,1)))*IF(MOD(Calculator!$B$35/Calculator!$F$15,1)&lt;0.5,-1,1))^2)/((50*POWER(80,POWER(COS(PI()*MOD(Calculator!$B$35/Calculator!$F$15,1)),2))+$C65)^2+(1500*ABS(SIN(2*PI()*MOD(Calculator!$B$35/Calculator!$F$15,1)))*IF(MOD(Calculator!$B$35/Calculator!$F$15,1)&lt;0.5,-1,1))^2))),2))</f>
        <v>2.32</v>
      </c>
      <c r="EK65" s="253" t="str">
        <f aca="false">IF(OR(Calculator!$E$16&lt;&gt;"YES",Calculator!$B$35&lt;Calculator!$G$16),"—",ROUND((1+SQRT(((50*POWER(80,POWER(COS(PI()*MOD(Calculator!$B$35/Calculator!$F$16,1)),2))-$C65)^2+(1500*ABS(SIN(2*PI()*MOD(Calculator!$B$35/Calculator!$F$16,1)))*IF(MOD(Calculator!$B$35/Calculator!$F$16,1)&lt;0.5,-1,1))^2)/((50*POWER(80,POWER(COS(PI()*MOD(Calculator!$B$35/Calculator!$F$16,1)),2))+$C65)^2+(1500*ABS(SIN(2*PI()*MOD(Calculator!$B$35/Calculator!$F$16,1)))*IF(MOD(Calculator!$B$35/Calculator!$F$16,1)&lt;0.5,-1,1))^2)))/(1-SQRT(((50*POWER(80,POWER(COS(PI()*MOD(Calculator!$B$35/Calculator!$F$16,1)),2))-$C65)^2+(1500*ABS(SIN(2*PI()*MOD(Calculator!$B$35/Calculator!$F$16,1)))*IF(MOD(Calculator!$B$35/Calculator!$F$16,1)&lt;0.5,-1,1))^2)/((50*POWER(80,POWER(COS(PI()*MOD(Calculator!$B$35/Calculator!$F$16,1)),2))+$C65)^2+(1500*ABS(SIN(2*PI()*MOD(Calculator!$B$35/Calculator!$F$16,1)))*IF(MOD(Calculator!$B$35/Calculator!$F$16,1)&lt;0.5,-1,1))^2))),2))</f>
        <v>—</v>
      </c>
      <c r="EL65" s="253" t="n">
        <f aca="false">IF(OR(Calculator!$E$17&lt;&gt;"YES",Calculator!$B$35&lt;Calculator!$G$17),"—",ROUND((1+SQRT(((50*POWER(80,POWER(COS(PI()*MOD(Calculator!$B$35/Calculator!$F$17,1)),2))-$C65)^2+(1500*ABS(SIN(2*PI()*MOD(Calculator!$B$35/Calculator!$F$17,1)))*IF(MOD(Calculator!$B$35/Calculator!$F$17,1)&lt;0.5,-1,1))^2)/((50*POWER(80,POWER(COS(PI()*MOD(Calculator!$B$35/Calculator!$F$17,1)),2))+$C65)^2+(1500*ABS(SIN(2*PI()*MOD(Calculator!$B$35/Calculator!$F$17,1)))*IF(MOD(Calculator!$B$35/Calculator!$F$17,1)&lt;0.5,-1,1))^2)))/(1-SQRT(((50*POWER(80,POWER(COS(PI()*MOD(Calculator!$B$35/Calculator!$F$17,1)),2))-$C65)^2+(1500*ABS(SIN(2*PI()*MOD(Calculator!$B$35/Calculator!$F$17,1)))*IF(MOD(Calculator!$B$35/Calculator!$F$17,1)&lt;0.5,-1,1))^2)/((50*POWER(80,POWER(COS(PI()*MOD(Calculator!$B$35/Calculator!$F$17,1)),2))+$C65)^2+(1500*ABS(SIN(2*PI()*MOD(Calculator!$B$35/Calculator!$F$17,1)))*IF(MOD(Calculator!$B$35/Calculator!$F$17,1)&lt;0.5,-1,1))^2))),2))</f>
        <v>18.54</v>
      </c>
      <c r="EM65" s="253" t="str">
        <f aca="false">IF(OR(Calculator!$E$18&lt;&gt;"YES",Calculator!$B$35&lt;Calculator!$G$18),"—",ROUND((1+SQRT(((50*POWER(80,POWER(COS(PI()*MOD(Calculator!$B$35/Calculator!$F$18,1)),2))-$C65)^2+(1500*ABS(SIN(2*PI()*MOD(Calculator!$B$35/Calculator!$F$18,1)))*IF(MOD(Calculator!$B$35/Calculator!$F$18,1)&lt;0.5,-1,1))^2)/((50*POWER(80,POWER(COS(PI()*MOD(Calculator!$B$35/Calculator!$F$18,1)),2))+$C65)^2+(1500*ABS(SIN(2*PI()*MOD(Calculator!$B$35/Calculator!$F$18,1)))*IF(MOD(Calculator!$B$35/Calculator!$F$18,1)&lt;0.5,-1,1))^2)))/(1-SQRT(((50*POWER(80,POWER(COS(PI()*MOD(Calculator!$B$35/Calculator!$F$18,1)),2))-$C65)^2+(1500*ABS(SIN(2*PI()*MOD(Calculator!$B$35/Calculator!$F$18,1)))*IF(MOD(Calculator!$B$35/Calculator!$F$18,1)&lt;0.5,-1,1))^2)/((50*POWER(80,POWER(COS(PI()*MOD(Calculator!$B$35/Calculator!$F$18,1)),2))+$C65)^2+(1500*ABS(SIN(2*PI()*MOD(Calculator!$B$35/Calculator!$F$18,1)))*IF(MOD(Calculator!$B$35/Calculator!$F$18,1)&lt;0.5,-1,1))^2))),2))</f>
        <v>—</v>
      </c>
      <c r="EN65" s="253" t="str">
        <f aca="false">IF(OR(Calculator!$E$19&lt;&gt;"YES",Calculator!$B$35&lt;Calculator!$G$19),"—",ROUND((1+SQRT(((50*POWER(80,POWER(COS(PI()*MOD(Calculator!$B$35/Calculator!$F$19,1)),2))-$C65)^2+(1500*ABS(SIN(2*PI()*MOD(Calculator!$B$35/Calculator!$F$19,1)))*IF(MOD(Calculator!$B$35/Calculator!$F$19,1)&lt;0.5,-1,1))^2)/((50*POWER(80,POWER(COS(PI()*MOD(Calculator!$B$35/Calculator!$F$19,1)),2))+$C65)^2+(1500*ABS(SIN(2*PI()*MOD(Calculator!$B$35/Calculator!$F$19,1)))*IF(MOD(Calculator!$B$35/Calculator!$F$19,1)&lt;0.5,-1,1))^2)))/(1-SQRT(((50*POWER(80,POWER(COS(PI()*MOD(Calculator!$B$35/Calculator!$F$19,1)),2))-$C65)^2+(1500*ABS(SIN(2*PI()*MOD(Calculator!$B$35/Calculator!$F$19,1)))*IF(MOD(Calculator!$B$35/Calculator!$F$19,1)&lt;0.5,-1,1))^2)/((50*POWER(80,POWER(COS(PI()*MOD(Calculator!$B$35/Calculator!$F$19,1)),2))+$C65)^2+(1500*ABS(SIN(2*PI()*MOD(Calculator!$B$35/Calculator!$F$19,1)))*IF(MOD(Calculator!$B$35/Calculator!$F$19,1)&lt;0.5,-1,1))^2))),2))</f>
        <v>—</v>
      </c>
      <c r="EO65" s="253" t="str">
        <f aca="false">IF(OR(Calculator!$E$20&lt;&gt;"YES",Calculator!$B$35&lt;Calculator!$G$20),"—",ROUND((1+SQRT(((50*POWER(80,POWER(COS(PI()*MOD(Calculator!$B$35/Calculator!$F$20,1)),2))-$C65)^2+(1500*ABS(SIN(2*PI()*MOD(Calculator!$B$35/Calculator!$F$20,1)))*IF(MOD(Calculator!$B$35/Calculator!$F$20,1)&lt;0.5,-1,1))^2)/((50*POWER(80,POWER(COS(PI()*MOD(Calculator!$B$35/Calculator!$F$20,1)),2))+$C65)^2+(1500*ABS(SIN(2*PI()*MOD(Calculator!$B$35/Calculator!$F$20,1)))*IF(MOD(Calculator!$B$35/Calculator!$F$20,1)&lt;0.5,-1,1))^2)))/(1-SQRT(((50*POWER(80,POWER(COS(PI()*MOD(Calculator!$B$35/Calculator!$F$20,1)),2))-$C65)^2+(1500*ABS(SIN(2*PI()*MOD(Calculator!$B$35/Calculator!$F$20,1)))*IF(MOD(Calculator!$B$35/Calculator!$F$20,1)&lt;0.5,-1,1))^2)/((50*POWER(80,POWER(COS(PI()*MOD(Calculator!$B$35/Calculator!$F$20,1)),2))+$C65)^2+(1500*ABS(SIN(2*PI()*MOD(Calculator!$B$35/Calculator!$F$20,1)))*IF(MOD(Calculator!$B$35/Calculator!$F$20,1)&lt;0.5,-1,1))^2))),2))</f>
        <v>—</v>
      </c>
      <c r="EP65" s="253" t="str">
        <f aca="false">IF(OR(Calculator!$E$21&lt;&gt;"YES",Calculator!$B$35&lt;Calculator!$G$21),"—",ROUND((1+SQRT(((50*POWER(80,POWER(COS(PI()*MOD(Calculator!$B$35/Calculator!$F$21,1)),2))-$C65)^2+(1500*ABS(SIN(2*PI()*MOD(Calculator!$B$35/Calculator!$F$21,1)))*IF(MOD(Calculator!$B$35/Calculator!$F$21,1)&lt;0.5,-1,1))^2)/((50*POWER(80,POWER(COS(PI()*MOD(Calculator!$B$35/Calculator!$F$21,1)),2))+$C65)^2+(1500*ABS(SIN(2*PI()*MOD(Calculator!$B$35/Calculator!$F$21,1)))*IF(MOD(Calculator!$B$35/Calculator!$F$21,1)&lt;0.5,-1,1))^2)))/(1-SQRT(((50*POWER(80,POWER(COS(PI()*MOD(Calculator!$B$35/Calculator!$F$21,1)),2))-$C65)^2+(1500*ABS(SIN(2*PI()*MOD(Calculator!$B$35/Calculator!$F$21,1)))*IF(MOD(Calculator!$B$35/Calculator!$F$21,1)&lt;0.5,-1,1))^2)/((50*POWER(80,POWER(COS(PI()*MOD(Calculator!$B$35/Calculator!$F$21,1)),2))+$C65)^2+(1500*ABS(SIN(2*PI()*MOD(Calculator!$B$35/Calculator!$F$21,1)))*IF(MOD(Calculator!$B$35/Calculator!$F$21,1)&lt;0.5,-1,1))^2))),2))</f>
        <v>—</v>
      </c>
      <c r="EQ65" s="253" t="str">
        <f aca="false">IF(OR(Calculator!$E$22&lt;&gt;"YES",Calculator!$B$35&lt;Calculator!$G$22),"—",ROUND((1+SQRT(((50*POWER(80,POWER(COS(PI()*MOD(Calculator!$B$35/Calculator!$F$22,1)),2))-$C65)^2+(1500*ABS(SIN(2*PI()*MOD(Calculator!$B$35/Calculator!$F$22,1)))*IF(MOD(Calculator!$B$35/Calculator!$F$22,1)&lt;0.5,-1,1))^2)/((50*POWER(80,POWER(COS(PI()*MOD(Calculator!$B$35/Calculator!$F$22,1)),2))+$C65)^2+(1500*ABS(SIN(2*PI()*MOD(Calculator!$B$35/Calculator!$F$22,1)))*IF(MOD(Calculator!$B$35/Calculator!$F$22,1)&lt;0.5,-1,1))^2)))/(1-SQRT(((50*POWER(80,POWER(COS(PI()*MOD(Calculator!$B$35/Calculator!$F$22,1)),2))-$C65)^2+(1500*ABS(SIN(2*PI()*MOD(Calculator!$B$35/Calculator!$F$22,1)))*IF(MOD(Calculator!$B$35/Calculator!$F$22,1)&lt;0.5,-1,1))^2)/((50*POWER(80,POWER(COS(PI()*MOD(Calculator!$B$35/Calculator!$F$22,1)),2))+$C65)^2+(1500*ABS(SIN(2*PI()*MOD(Calculator!$B$35/Calculator!$F$22,1)))*IF(MOD(Calculator!$B$35/Calculator!$F$22,1)&lt;0.5,-1,1))^2))),2))</f>
        <v>—</v>
      </c>
      <c r="ER65" s="295" t="n">
        <f aca="false">IFERROR(ROUND((IF(ISNUMBER(EG65),EG65,0)+IF(ISNUMBER(EH65),EH65,0)+IF(ISNUMBER(EI65),EI65,0)+IF(ISNUMBER(EJ65),EJ65,0)+IF(ISNUMBER(EK65),EK65,0)+IF(ISNUMBER(EL65),EL65,0)+IF(ISNUMBER(EM65),EM65,0)+IF(ISNUMBER(EN65),EN65,0)+IF(ISNUMBER(EO65),EO65,0)+IF(ISNUMBER(EP65),EP65,0)+IF(ISNUMBER(EQ65),EQ65,0))/(IF(ISNUMBER(EG65),1,0)+IF(ISNUMBER(EH65),1,0)+IF(ISNUMBER(EI65),1,0)+IF(ISNUMBER(EJ65),1,0)+IF(ISNUMBER(EK65),1,0)+IF(ISNUMBER(EL65),1,0)+IF(ISNUMBER(EM65),1,0)+IF(ISNUMBER(EN65),1,0)+IF(ISNUMBER(EO65),1,0)+IF(ISNUMBER(EP65),1,0)+IF(ISNUMBER(EQ65),1,0)),4),"")</f>
        <v>10.43</v>
      </c>
      <c r="ES65" s="253" t="str">
        <f aca="false">IF(OR(Calculator!$E$12&lt;&gt;"YES",Calculator!$B$36&lt;Calculator!$G$12),"—",ROUND((1+SQRT(((50*POWER(80,POWER(COS(PI()*MOD(Calculator!$B$36/Calculator!$F$12,1)),2))-$C65)^2+(1500*ABS(SIN(2*PI()*MOD(Calculator!$B$36/Calculator!$F$12,1)))*IF(MOD(Calculator!$B$36/Calculator!$F$12,1)&lt;0.5,-1,1))^2)/((50*POWER(80,POWER(COS(PI()*MOD(Calculator!$B$36/Calculator!$F$12,1)),2))+$C65)^2+(1500*ABS(SIN(2*PI()*MOD(Calculator!$B$36/Calculator!$F$12,1)))*IF(MOD(Calculator!$B$36/Calculator!$F$12,1)&lt;0.5,-1,1))^2)))/(1-SQRT(((50*POWER(80,POWER(COS(PI()*MOD(Calculator!$B$36/Calculator!$F$12,1)),2))-$C65)^2+(1500*ABS(SIN(2*PI()*MOD(Calculator!$B$36/Calculator!$F$12,1)))*IF(MOD(Calculator!$B$36/Calculator!$F$12,1)&lt;0.5,-1,1))^2)/((50*POWER(80,POWER(COS(PI()*MOD(Calculator!$B$36/Calculator!$F$12,1)),2))+$C65)^2+(1500*ABS(SIN(2*PI()*MOD(Calculator!$B$36/Calculator!$F$12,1)))*IF(MOD(Calculator!$B$36/Calculator!$F$12,1)&lt;0.5,-1,1))^2))),2))</f>
        <v>—</v>
      </c>
      <c r="ET65" s="253" t="str">
        <f aca="false">IF(OR(Calculator!$E$13&lt;&gt;"YES",Calculator!$B$36&lt;Calculator!$G$13),"—",ROUND((1+SQRT(((50*POWER(80,POWER(COS(PI()*MOD(Calculator!$B$36/Calculator!$F$13,1)),2))-$C65)^2+(1500*ABS(SIN(2*PI()*MOD(Calculator!$B$36/Calculator!$F$13,1)))*IF(MOD(Calculator!$B$36/Calculator!$F$13,1)&lt;0.5,-1,1))^2)/((50*POWER(80,POWER(COS(PI()*MOD(Calculator!$B$36/Calculator!$F$13,1)),2))+$C65)^2+(1500*ABS(SIN(2*PI()*MOD(Calculator!$B$36/Calculator!$F$13,1)))*IF(MOD(Calculator!$B$36/Calculator!$F$13,1)&lt;0.5,-1,1))^2)))/(1-SQRT(((50*POWER(80,POWER(COS(PI()*MOD(Calculator!$B$36/Calculator!$F$13,1)),2))-$C65)^2+(1500*ABS(SIN(2*PI()*MOD(Calculator!$B$36/Calculator!$F$13,1)))*IF(MOD(Calculator!$B$36/Calculator!$F$13,1)&lt;0.5,-1,1))^2)/((50*POWER(80,POWER(COS(PI()*MOD(Calculator!$B$36/Calculator!$F$13,1)),2))+$C65)^2+(1500*ABS(SIN(2*PI()*MOD(Calculator!$B$36/Calculator!$F$13,1)))*IF(MOD(Calculator!$B$36/Calculator!$F$13,1)&lt;0.5,-1,1))^2))),2))</f>
        <v>—</v>
      </c>
      <c r="EU65" s="253" t="str">
        <f aca="false">IF(OR(Calculator!$E$14&lt;&gt;"YES",Calculator!$B$36&lt;Calculator!$G$14),"—",ROUND((1+SQRT(((50*POWER(80,POWER(COS(PI()*MOD(Calculator!$B$36/Calculator!$F$14,1)),2))-$C65)^2+(1500*ABS(SIN(2*PI()*MOD(Calculator!$B$36/Calculator!$F$14,1)))*IF(MOD(Calculator!$B$36/Calculator!$F$14,1)&lt;0.5,-1,1))^2)/((50*POWER(80,POWER(COS(PI()*MOD(Calculator!$B$36/Calculator!$F$14,1)),2))+$C65)^2+(1500*ABS(SIN(2*PI()*MOD(Calculator!$B$36/Calculator!$F$14,1)))*IF(MOD(Calculator!$B$36/Calculator!$F$14,1)&lt;0.5,-1,1))^2)))/(1-SQRT(((50*POWER(80,POWER(COS(PI()*MOD(Calculator!$B$36/Calculator!$F$14,1)),2))-$C65)^2+(1500*ABS(SIN(2*PI()*MOD(Calculator!$B$36/Calculator!$F$14,1)))*IF(MOD(Calculator!$B$36/Calculator!$F$14,1)&lt;0.5,-1,1))^2)/((50*POWER(80,POWER(COS(PI()*MOD(Calculator!$B$36/Calculator!$F$14,1)),2))+$C65)^2+(1500*ABS(SIN(2*PI()*MOD(Calculator!$B$36/Calculator!$F$14,1)))*IF(MOD(Calculator!$B$36/Calculator!$F$14,1)&lt;0.5,-1,1))^2))),2))</f>
        <v>—</v>
      </c>
      <c r="EV65" s="253" t="n">
        <f aca="false">IF(OR(Calculator!$E$15&lt;&gt;"YES",Calculator!$B$36&lt;Calculator!$G$15),"—",ROUND((1+SQRT(((50*POWER(80,POWER(COS(PI()*MOD(Calculator!$B$36/Calculator!$F$15,1)),2))-$C65)^2+(1500*ABS(SIN(2*PI()*MOD(Calculator!$B$36/Calculator!$F$15,1)))*IF(MOD(Calculator!$B$36/Calculator!$F$15,1)&lt;0.5,-1,1))^2)/((50*POWER(80,POWER(COS(PI()*MOD(Calculator!$B$36/Calculator!$F$15,1)),2))+$C65)^2+(1500*ABS(SIN(2*PI()*MOD(Calculator!$B$36/Calculator!$F$15,1)))*IF(MOD(Calculator!$B$36/Calculator!$F$15,1)&lt;0.5,-1,1))^2)))/(1-SQRT(((50*POWER(80,POWER(COS(PI()*MOD(Calculator!$B$36/Calculator!$F$15,1)),2))-$C65)^2+(1500*ABS(SIN(2*PI()*MOD(Calculator!$B$36/Calculator!$F$15,1)))*IF(MOD(Calculator!$B$36/Calculator!$F$15,1)&lt;0.5,-1,1))^2)/((50*POWER(80,POWER(COS(PI()*MOD(Calculator!$B$36/Calculator!$F$15,1)),2))+$C65)^2+(1500*ABS(SIN(2*PI()*MOD(Calculator!$B$36/Calculator!$F$15,1)))*IF(MOD(Calculator!$B$36/Calculator!$F$15,1)&lt;0.5,-1,1))^2))),2))</f>
        <v>16.02</v>
      </c>
      <c r="EW65" s="253" t="str">
        <f aca="false">IF(OR(Calculator!$E$16&lt;&gt;"YES",Calculator!$B$36&lt;Calculator!$G$16),"—",ROUND((1+SQRT(((50*POWER(80,POWER(COS(PI()*MOD(Calculator!$B$36/Calculator!$F$16,1)),2))-$C65)^2+(1500*ABS(SIN(2*PI()*MOD(Calculator!$B$36/Calculator!$F$16,1)))*IF(MOD(Calculator!$B$36/Calculator!$F$16,1)&lt;0.5,-1,1))^2)/((50*POWER(80,POWER(COS(PI()*MOD(Calculator!$B$36/Calculator!$F$16,1)),2))+$C65)^2+(1500*ABS(SIN(2*PI()*MOD(Calculator!$B$36/Calculator!$F$16,1)))*IF(MOD(Calculator!$B$36/Calculator!$F$16,1)&lt;0.5,-1,1))^2)))/(1-SQRT(((50*POWER(80,POWER(COS(PI()*MOD(Calculator!$B$36/Calculator!$F$16,1)),2))-$C65)^2+(1500*ABS(SIN(2*PI()*MOD(Calculator!$B$36/Calculator!$F$16,1)))*IF(MOD(Calculator!$B$36/Calculator!$F$16,1)&lt;0.5,-1,1))^2)/((50*POWER(80,POWER(COS(PI()*MOD(Calculator!$B$36/Calculator!$F$16,1)),2))+$C65)^2+(1500*ABS(SIN(2*PI()*MOD(Calculator!$B$36/Calculator!$F$16,1)))*IF(MOD(Calculator!$B$36/Calculator!$F$16,1)&lt;0.5,-1,1))^2))),2))</f>
        <v>—</v>
      </c>
      <c r="EX65" s="253" t="n">
        <f aca="false">IF(OR(Calculator!$E$17&lt;&gt;"YES",Calculator!$B$36&lt;Calculator!$G$17),"—",ROUND((1+SQRT(((50*POWER(80,POWER(COS(PI()*MOD(Calculator!$B$36/Calculator!$F$17,1)),2))-$C65)^2+(1500*ABS(SIN(2*PI()*MOD(Calculator!$B$36/Calculator!$F$17,1)))*IF(MOD(Calculator!$B$36/Calculator!$F$17,1)&lt;0.5,-1,1))^2)/((50*POWER(80,POWER(COS(PI()*MOD(Calculator!$B$36/Calculator!$F$17,1)),2))+$C65)^2+(1500*ABS(SIN(2*PI()*MOD(Calculator!$B$36/Calculator!$F$17,1)))*IF(MOD(Calculator!$B$36/Calculator!$F$17,1)&lt;0.5,-1,1))^2)))/(1-SQRT(((50*POWER(80,POWER(COS(PI()*MOD(Calculator!$B$36/Calculator!$F$17,1)),2))-$C65)^2+(1500*ABS(SIN(2*PI()*MOD(Calculator!$B$36/Calculator!$F$17,1)))*IF(MOD(Calculator!$B$36/Calculator!$F$17,1)&lt;0.5,-1,1))^2)/((50*POWER(80,POWER(COS(PI()*MOD(Calculator!$B$36/Calculator!$F$17,1)),2))+$C65)^2+(1500*ABS(SIN(2*PI()*MOD(Calculator!$B$36/Calculator!$F$17,1)))*IF(MOD(Calculator!$B$36/Calculator!$F$17,1)&lt;0.5,-1,1))^2))),2))</f>
        <v>19.19</v>
      </c>
      <c r="EY65" s="253" t="str">
        <f aca="false">IF(OR(Calculator!$E$18&lt;&gt;"YES",Calculator!$B$36&lt;Calculator!$G$18),"—",ROUND((1+SQRT(((50*POWER(80,POWER(COS(PI()*MOD(Calculator!$B$36/Calculator!$F$18,1)),2))-$C65)^2+(1500*ABS(SIN(2*PI()*MOD(Calculator!$B$36/Calculator!$F$18,1)))*IF(MOD(Calculator!$B$36/Calculator!$F$18,1)&lt;0.5,-1,1))^2)/((50*POWER(80,POWER(COS(PI()*MOD(Calculator!$B$36/Calculator!$F$18,1)),2))+$C65)^2+(1500*ABS(SIN(2*PI()*MOD(Calculator!$B$36/Calculator!$F$18,1)))*IF(MOD(Calculator!$B$36/Calculator!$F$18,1)&lt;0.5,-1,1))^2)))/(1-SQRT(((50*POWER(80,POWER(COS(PI()*MOD(Calculator!$B$36/Calculator!$F$18,1)),2))-$C65)^2+(1500*ABS(SIN(2*PI()*MOD(Calculator!$B$36/Calculator!$F$18,1)))*IF(MOD(Calculator!$B$36/Calculator!$F$18,1)&lt;0.5,-1,1))^2)/((50*POWER(80,POWER(COS(PI()*MOD(Calculator!$B$36/Calculator!$F$18,1)),2))+$C65)^2+(1500*ABS(SIN(2*PI()*MOD(Calculator!$B$36/Calculator!$F$18,1)))*IF(MOD(Calculator!$B$36/Calculator!$F$18,1)&lt;0.5,-1,1))^2))),2))</f>
        <v>—</v>
      </c>
      <c r="EZ65" s="253" t="str">
        <f aca="false">IF(OR(Calculator!$E$19&lt;&gt;"YES",Calculator!$B$36&lt;Calculator!$G$19),"—",ROUND((1+SQRT(((50*POWER(80,POWER(COS(PI()*MOD(Calculator!$B$36/Calculator!$F$19,1)),2))-$C65)^2+(1500*ABS(SIN(2*PI()*MOD(Calculator!$B$36/Calculator!$F$19,1)))*IF(MOD(Calculator!$B$36/Calculator!$F$19,1)&lt;0.5,-1,1))^2)/((50*POWER(80,POWER(COS(PI()*MOD(Calculator!$B$36/Calculator!$F$19,1)),2))+$C65)^2+(1500*ABS(SIN(2*PI()*MOD(Calculator!$B$36/Calculator!$F$19,1)))*IF(MOD(Calculator!$B$36/Calculator!$F$19,1)&lt;0.5,-1,1))^2)))/(1-SQRT(((50*POWER(80,POWER(COS(PI()*MOD(Calculator!$B$36/Calculator!$F$19,1)),2))-$C65)^2+(1500*ABS(SIN(2*PI()*MOD(Calculator!$B$36/Calculator!$F$19,1)))*IF(MOD(Calculator!$B$36/Calculator!$F$19,1)&lt;0.5,-1,1))^2)/((50*POWER(80,POWER(COS(PI()*MOD(Calculator!$B$36/Calculator!$F$19,1)),2))+$C65)^2+(1500*ABS(SIN(2*PI()*MOD(Calculator!$B$36/Calculator!$F$19,1)))*IF(MOD(Calculator!$B$36/Calculator!$F$19,1)&lt;0.5,-1,1))^2))),2))</f>
        <v>—</v>
      </c>
      <c r="FA65" s="253" t="str">
        <f aca="false">IF(OR(Calculator!$E$20&lt;&gt;"YES",Calculator!$B$36&lt;Calculator!$G$20),"—",ROUND((1+SQRT(((50*POWER(80,POWER(COS(PI()*MOD(Calculator!$B$36/Calculator!$F$20,1)),2))-$C65)^2+(1500*ABS(SIN(2*PI()*MOD(Calculator!$B$36/Calculator!$F$20,1)))*IF(MOD(Calculator!$B$36/Calculator!$F$20,1)&lt;0.5,-1,1))^2)/((50*POWER(80,POWER(COS(PI()*MOD(Calculator!$B$36/Calculator!$F$20,1)),2))+$C65)^2+(1500*ABS(SIN(2*PI()*MOD(Calculator!$B$36/Calculator!$F$20,1)))*IF(MOD(Calculator!$B$36/Calculator!$F$20,1)&lt;0.5,-1,1))^2)))/(1-SQRT(((50*POWER(80,POWER(COS(PI()*MOD(Calculator!$B$36/Calculator!$F$20,1)),2))-$C65)^2+(1500*ABS(SIN(2*PI()*MOD(Calculator!$B$36/Calculator!$F$20,1)))*IF(MOD(Calculator!$B$36/Calculator!$F$20,1)&lt;0.5,-1,1))^2)/((50*POWER(80,POWER(COS(PI()*MOD(Calculator!$B$36/Calculator!$F$20,1)),2))+$C65)^2+(1500*ABS(SIN(2*PI()*MOD(Calculator!$B$36/Calculator!$F$20,1)))*IF(MOD(Calculator!$B$36/Calculator!$F$20,1)&lt;0.5,-1,1))^2))),2))</f>
        <v>—</v>
      </c>
      <c r="FB65" s="253" t="str">
        <f aca="false">IF(OR(Calculator!$E$21&lt;&gt;"YES",Calculator!$B$36&lt;Calculator!$G$21),"—",ROUND((1+SQRT(((50*POWER(80,POWER(COS(PI()*MOD(Calculator!$B$36/Calculator!$F$21,1)),2))-$C65)^2+(1500*ABS(SIN(2*PI()*MOD(Calculator!$B$36/Calculator!$F$21,1)))*IF(MOD(Calculator!$B$36/Calculator!$F$21,1)&lt;0.5,-1,1))^2)/((50*POWER(80,POWER(COS(PI()*MOD(Calculator!$B$36/Calculator!$F$21,1)),2))+$C65)^2+(1500*ABS(SIN(2*PI()*MOD(Calculator!$B$36/Calculator!$F$21,1)))*IF(MOD(Calculator!$B$36/Calculator!$F$21,1)&lt;0.5,-1,1))^2)))/(1-SQRT(((50*POWER(80,POWER(COS(PI()*MOD(Calculator!$B$36/Calculator!$F$21,1)),2))-$C65)^2+(1500*ABS(SIN(2*PI()*MOD(Calculator!$B$36/Calculator!$F$21,1)))*IF(MOD(Calculator!$B$36/Calculator!$F$21,1)&lt;0.5,-1,1))^2)/((50*POWER(80,POWER(COS(PI()*MOD(Calculator!$B$36/Calculator!$F$21,1)),2))+$C65)^2+(1500*ABS(SIN(2*PI()*MOD(Calculator!$B$36/Calculator!$F$21,1)))*IF(MOD(Calculator!$B$36/Calculator!$F$21,1)&lt;0.5,-1,1))^2))),2))</f>
        <v>—</v>
      </c>
      <c r="FC65" s="253" t="str">
        <f aca="false">IF(OR(Calculator!$E$22&lt;&gt;"YES",Calculator!$B$36&lt;Calculator!$G$22),"—",ROUND((1+SQRT(((50*POWER(80,POWER(COS(PI()*MOD(Calculator!$B$36/Calculator!$F$22,1)),2))-$C65)^2+(1500*ABS(SIN(2*PI()*MOD(Calculator!$B$36/Calculator!$F$22,1)))*IF(MOD(Calculator!$B$36/Calculator!$F$22,1)&lt;0.5,-1,1))^2)/((50*POWER(80,POWER(COS(PI()*MOD(Calculator!$B$36/Calculator!$F$22,1)),2))+$C65)^2+(1500*ABS(SIN(2*PI()*MOD(Calculator!$B$36/Calculator!$F$22,1)))*IF(MOD(Calculator!$B$36/Calculator!$F$22,1)&lt;0.5,-1,1))^2)))/(1-SQRT(((50*POWER(80,POWER(COS(PI()*MOD(Calculator!$B$36/Calculator!$F$22,1)),2))-$C65)^2+(1500*ABS(SIN(2*PI()*MOD(Calculator!$B$36/Calculator!$F$22,1)))*IF(MOD(Calculator!$B$36/Calculator!$F$22,1)&lt;0.5,-1,1))^2)/((50*POWER(80,POWER(COS(PI()*MOD(Calculator!$B$36/Calculator!$F$22,1)),2))+$C65)^2+(1500*ABS(SIN(2*PI()*MOD(Calculator!$B$36/Calculator!$F$22,1)))*IF(MOD(Calculator!$B$36/Calculator!$F$22,1)&lt;0.5,-1,1))^2))),2))</f>
        <v>—</v>
      </c>
      <c r="FD65" s="295" t="n">
        <f aca="false">IFERROR(ROUND((IF(ISNUMBER(ES65),ES65,0)+IF(ISNUMBER(ET65),ET65,0)+IF(ISNUMBER(EU65),EU65,0)+IF(ISNUMBER(EV65),EV65,0)+IF(ISNUMBER(EW65),EW65,0)+IF(ISNUMBER(EX65),EX65,0)+IF(ISNUMBER(EY65),EY65,0)+IF(ISNUMBER(EZ65),EZ65,0)+IF(ISNUMBER(FA65),FA65,0)+IF(ISNUMBER(FB65),FB65,0)+IF(ISNUMBER(FC65),FC65,0))/(IF(ISNUMBER(ES65),1,0)+IF(ISNUMBER(ET65),1,0)+IF(ISNUMBER(EU65),1,0)+IF(ISNUMBER(EV65),1,0)+IF(ISNUMBER(EW65),1,0)+IF(ISNUMBER(EX65),1,0)+IF(ISNUMBER(EY65),1,0)+IF(ISNUMBER(EZ65),1,0)+IF(ISNUMBER(FA65),1,0)+IF(ISNUMBER(FB65),1,0)+IF(ISNUMBER(FC65),1,0)),4),"")</f>
        <v>17.605</v>
      </c>
      <c r="FE65" s="253" t="str">
        <f aca="false">IF(OR(Calculator!$E$12&lt;&gt;"YES",Calculator!$B$37&lt;Calculator!$G$12),"—",ROUND((1+SQRT(((50*POWER(80,POWER(COS(PI()*MOD(Calculator!$B$37/Calculator!$F$12,1)),2))-$C65)^2+(1500*ABS(SIN(2*PI()*MOD(Calculator!$B$37/Calculator!$F$12,1)))*IF(MOD(Calculator!$B$37/Calculator!$F$12,1)&lt;0.5,-1,1))^2)/((50*POWER(80,POWER(COS(PI()*MOD(Calculator!$B$37/Calculator!$F$12,1)),2))+$C65)^2+(1500*ABS(SIN(2*PI()*MOD(Calculator!$B$37/Calculator!$F$12,1)))*IF(MOD(Calculator!$B$37/Calculator!$F$12,1)&lt;0.5,-1,1))^2)))/(1-SQRT(((50*POWER(80,POWER(COS(PI()*MOD(Calculator!$B$37/Calculator!$F$12,1)),2))-$C65)^2+(1500*ABS(SIN(2*PI()*MOD(Calculator!$B$37/Calculator!$F$12,1)))*IF(MOD(Calculator!$B$37/Calculator!$F$12,1)&lt;0.5,-1,1))^2)/((50*POWER(80,POWER(COS(PI()*MOD(Calculator!$B$37/Calculator!$F$12,1)),2))+$C65)^2+(1500*ABS(SIN(2*PI()*MOD(Calculator!$B$37/Calculator!$F$12,1)))*IF(MOD(Calculator!$B$37/Calculator!$F$12,1)&lt;0.5,-1,1))^2))),2))</f>
        <v>—</v>
      </c>
      <c r="FF65" s="253" t="str">
        <f aca="false">IF(OR(Calculator!$E$13&lt;&gt;"YES",Calculator!$B$37&lt;Calculator!$G$13),"—",ROUND((1+SQRT(((50*POWER(80,POWER(COS(PI()*MOD(Calculator!$B$37/Calculator!$F$13,1)),2))-$C65)^2+(1500*ABS(SIN(2*PI()*MOD(Calculator!$B$37/Calculator!$F$13,1)))*IF(MOD(Calculator!$B$37/Calculator!$F$13,1)&lt;0.5,-1,1))^2)/((50*POWER(80,POWER(COS(PI()*MOD(Calculator!$B$37/Calculator!$F$13,1)),2))+$C65)^2+(1500*ABS(SIN(2*PI()*MOD(Calculator!$B$37/Calculator!$F$13,1)))*IF(MOD(Calculator!$B$37/Calculator!$F$13,1)&lt;0.5,-1,1))^2)))/(1-SQRT(((50*POWER(80,POWER(COS(PI()*MOD(Calculator!$B$37/Calculator!$F$13,1)),2))-$C65)^2+(1500*ABS(SIN(2*PI()*MOD(Calculator!$B$37/Calculator!$F$13,1)))*IF(MOD(Calculator!$B$37/Calculator!$F$13,1)&lt;0.5,-1,1))^2)/((50*POWER(80,POWER(COS(PI()*MOD(Calculator!$B$37/Calculator!$F$13,1)),2))+$C65)^2+(1500*ABS(SIN(2*PI()*MOD(Calculator!$B$37/Calculator!$F$13,1)))*IF(MOD(Calculator!$B$37/Calculator!$F$13,1)&lt;0.5,-1,1))^2))),2))</f>
        <v>—</v>
      </c>
      <c r="FG65" s="253" t="str">
        <f aca="false">IF(OR(Calculator!$E$14&lt;&gt;"YES",Calculator!$B$37&lt;Calculator!$G$14),"—",ROUND((1+SQRT(((50*POWER(80,POWER(COS(PI()*MOD(Calculator!$B$37/Calculator!$F$14,1)),2))-$C65)^2+(1500*ABS(SIN(2*PI()*MOD(Calculator!$B$37/Calculator!$F$14,1)))*IF(MOD(Calculator!$B$37/Calculator!$F$14,1)&lt;0.5,-1,1))^2)/((50*POWER(80,POWER(COS(PI()*MOD(Calculator!$B$37/Calculator!$F$14,1)),2))+$C65)^2+(1500*ABS(SIN(2*PI()*MOD(Calculator!$B$37/Calculator!$F$14,1)))*IF(MOD(Calculator!$B$37/Calculator!$F$14,1)&lt;0.5,-1,1))^2)))/(1-SQRT(((50*POWER(80,POWER(COS(PI()*MOD(Calculator!$B$37/Calculator!$F$14,1)),2))-$C65)^2+(1500*ABS(SIN(2*PI()*MOD(Calculator!$B$37/Calculator!$F$14,1)))*IF(MOD(Calculator!$B$37/Calculator!$F$14,1)&lt;0.5,-1,1))^2)/((50*POWER(80,POWER(COS(PI()*MOD(Calculator!$B$37/Calculator!$F$14,1)),2))+$C65)^2+(1500*ABS(SIN(2*PI()*MOD(Calculator!$B$37/Calculator!$F$14,1)))*IF(MOD(Calculator!$B$37/Calculator!$F$14,1)&lt;0.5,-1,1))^2))),2))</f>
        <v>—</v>
      </c>
      <c r="FH65" s="253" t="n">
        <f aca="false">IF(OR(Calculator!$E$15&lt;&gt;"YES",Calculator!$B$37&lt;Calculator!$G$15),"—",ROUND((1+SQRT(((50*POWER(80,POWER(COS(PI()*MOD(Calculator!$B$37/Calculator!$F$15,1)),2))-$C65)^2+(1500*ABS(SIN(2*PI()*MOD(Calculator!$B$37/Calculator!$F$15,1)))*IF(MOD(Calculator!$B$37/Calculator!$F$15,1)&lt;0.5,-1,1))^2)/((50*POWER(80,POWER(COS(PI()*MOD(Calculator!$B$37/Calculator!$F$15,1)),2))+$C65)^2+(1500*ABS(SIN(2*PI()*MOD(Calculator!$B$37/Calculator!$F$15,1)))*IF(MOD(Calculator!$B$37/Calculator!$F$15,1)&lt;0.5,-1,1))^2)))/(1-SQRT(((50*POWER(80,POWER(COS(PI()*MOD(Calculator!$B$37/Calculator!$F$15,1)),2))-$C65)^2+(1500*ABS(SIN(2*PI()*MOD(Calculator!$B$37/Calculator!$F$15,1)))*IF(MOD(Calculator!$B$37/Calculator!$F$15,1)&lt;0.5,-1,1))^2)/((50*POWER(80,POWER(COS(PI()*MOD(Calculator!$B$37/Calculator!$F$15,1)),2))+$C65)^2+(1500*ABS(SIN(2*PI()*MOD(Calculator!$B$37/Calculator!$F$15,1)))*IF(MOD(Calculator!$B$37/Calculator!$F$15,1)&lt;0.5,-1,1))^2))),2))</f>
        <v>2.37</v>
      </c>
      <c r="FI65" s="253" t="str">
        <f aca="false">IF(OR(Calculator!$E$16&lt;&gt;"YES",Calculator!$B$37&lt;Calculator!$G$16),"—",ROUND((1+SQRT(((50*POWER(80,POWER(COS(PI()*MOD(Calculator!$B$37/Calculator!$F$16,1)),2))-$C65)^2+(1500*ABS(SIN(2*PI()*MOD(Calculator!$B$37/Calculator!$F$16,1)))*IF(MOD(Calculator!$B$37/Calculator!$F$16,1)&lt;0.5,-1,1))^2)/((50*POWER(80,POWER(COS(PI()*MOD(Calculator!$B$37/Calculator!$F$16,1)),2))+$C65)^2+(1500*ABS(SIN(2*PI()*MOD(Calculator!$B$37/Calculator!$F$16,1)))*IF(MOD(Calculator!$B$37/Calculator!$F$16,1)&lt;0.5,-1,1))^2)))/(1-SQRT(((50*POWER(80,POWER(COS(PI()*MOD(Calculator!$B$37/Calculator!$F$16,1)),2))-$C65)^2+(1500*ABS(SIN(2*PI()*MOD(Calculator!$B$37/Calculator!$F$16,1)))*IF(MOD(Calculator!$B$37/Calculator!$F$16,1)&lt;0.5,-1,1))^2)/((50*POWER(80,POWER(COS(PI()*MOD(Calculator!$B$37/Calculator!$F$16,1)),2))+$C65)^2+(1500*ABS(SIN(2*PI()*MOD(Calculator!$B$37/Calculator!$F$16,1)))*IF(MOD(Calculator!$B$37/Calculator!$F$16,1)&lt;0.5,-1,1))^2))),2))</f>
        <v>—</v>
      </c>
      <c r="FJ65" s="253" t="n">
        <f aca="false">IF(OR(Calculator!$E$17&lt;&gt;"YES",Calculator!$B$37&lt;Calculator!$G$17),"—",ROUND((1+SQRT(((50*POWER(80,POWER(COS(PI()*MOD(Calculator!$B$37/Calculator!$F$17,1)),2))-$C65)^2+(1500*ABS(SIN(2*PI()*MOD(Calculator!$B$37/Calculator!$F$17,1)))*IF(MOD(Calculator!$B$37/Calculator!$F$17,1)&lt;0.5,-1,1))^2)/((50*POWER(80,POWER(COS(PI()*MOD(Calculator!$B$37/Calculator!$F$17,1)),2))+$C65)^2+(1500*ABS(SIN(2*PI()*MOD(Calculator!$B$37/Calculator!$F$17,1)))*IF(MOD(Calculator!$B$37/Calculator!$F$17,1)&lt;0.5,-1,1))^2)))/(1-SQRT(((50*POWER(80,POWER(COS(PI()*MOD(Calculator!$B$37/Calculator!$F$17,1)),2))-$C65)^2+(1500*ABS(SIN(2*PI()*MOD(Calculator!$B$37/Calculator!$F$17,1)))*IF(MOD(Calculator!$B$37/Calculator!$F$17,1)&lt;0.5,-1,1))^2)/((50*POWER(80,POWER(COS(PI()*MOD(Calculator!$B$37/Calculator!$F$17,1)),2))+$C65)^2+(1500*ABS(SIN(2*PI()*MOD(Calculator!$B$37/Calculator!$F$17,1)))*IF(MOD(Calculator!$B$37/Calculator!$F$17,1)&lt;0.5,-1,1))^2))),2))</f>
        <v>13.78</v>
      </c>
      <c r="FK65" s="253" t="str">
        <f aca="false">IF(OR(Calculator!$E$18&lt;&gt;"YES",Calculator!$B$37&lt;Calculator!$G$18),"—",ROUND((1+SQRT(((50*POWER(80,POWER(COS(PI()*MOD(Calculator!$B$37/Calculator!$F$18,1)),2))-$C65)^2+(1500*ABS(SIN(2*PI()*MOD(Calculator!$B$37/Calculator!$F$18,1)))*IF(MOD(Calculator!$B$37/Calculator!$F$18,1)&lt;0.5,-1,1))^2)/((50*POWER(80,POWER(COS(PI()*MOD(Calculator!$B$37/Calculator!$F$18,1)),2))+$C65)^2+(1500*ABS(SIN(2*PI()*MOD(Calculator!$B$37/Calculator!$F$18,1)))*IF(MOD(Calculator!$B$37/Calculator!$F$18,1)&lt;0.5,-1,1))^2)))/(1-SQRT(((50*POWER(80,POWER(COS(PI()*MOD(Calculator!$B$37/Calculator!$F$18,1)),2))-$C65)^2+(1500*ABS(SIN(2*PI()*MOD(Calculator!$B$37/Calculator!$F$18,1)))*IF(MOD(Calculator!$B$37/Calculator!$F$18,1)&lt;0.5,-1,1))^2)/((50*POWER(80,POWER(COS(PI()*MOD(Calculator!$B$37/Calculator!$F$18,1)),2))+$C65)^2+(1500*ABS(SIN(2*PI()*MOD(Calculator!$B$37/Calculator!$F$18,1)))*IF(MOD(Calculator!$B$37/Calculator!$F$18,1)&lt;0.5,-1,1))^2))),2))</f>
        <v>—</v>
      </c>
      <c r="FL65" s="253" t="str">
        <f aca="false">IF(OR(Calculator!$E$19&lt;&gt;"YES",Calculator!$B$37&lt;Calculator!$G$19),"—",ROUND((1+SQRT(((50*POWER(80,POWER(COS(PI()*MOD(Calculator!$B$37/Calculator!$F$19,1)),2))-$C65)^2+(1500*ABS(SIN(2*PI()*MOD(Calculator!$B$37/Calculator!$F$19,1)))*IF(MOD(Calculator!$B$37/Calculator!$F$19,1)&lt;0.5,-1,1))^2)/((50*POWER(80,POWER(COS(PI()*MOD(Calculator!$B$37/Calculator!$F$19,1)),2))+$C65)^2+(1500*ABS(SIN(2*PI()*MOD(Calculator!$B$37/Calculator!$F$19,1)))*IF(MOD(Calculator!$B$37/Calculator!$F$19,1)&lt;0.5,-1,1))^2)))/(1-SQRT(((50*POWER(80,POWER(COS(PI()*MOD(Calculator!$B$37/Calculator!$F$19,1)),2))-$C65)^2+(1500*ABS(SIN(2*PI()*MOD(Calculator!$B$37/Calculator!$F$19,1)))*IF(MOD(Calculator!$B$37/Calculator!$F$19,1)&lt;0.5,-1,1))^2)/((50*POWER(80,POWER(COS(PI()*MOD(Calculator!$B$37/Calculator!$F$19,1)),2))+$C65)^2+(1500*ABS(SIN(2*PI()*MOD(Calculator!$B$37/Calculator!$F$19,1)))*IF(MOD(Calculator!$B$37/Calculator!$F$19,1)&lt;0.5,-1,1))^2))),2))</f>
        <v>—</v>
      </c>
      <c r="FM65" s="253" t="str">
        <f aca="false">IF(OR(Calculator!$E$20&lt;&gt;"YES",Calculator!$B$37&lt;Calculator!$G$20),"—",ROUND((1+SQRT(((50*POWER(80,POWER(COS(PI()*MOD(Calculator!$B$37/Calculator!$F$20,1)),2))-$C65)^2+(1500*ABS(SIN(2*PI()*MOD(Calculator!$B$37/Calculator!$F$20,1)))*IF(MOD(Calculator!$B$37/Calculator!$F$20,1)&lt;0.5,-1,1))^2)/((50*POWER(80,POWER(COS(PI()*MOD(Calculator!$B$37/Calculator!$F$20,1)),2))+$C65)^2+(1500*ABS(SIN(2*PI()*MOD(Calculator!$B$37/Calculator!$F$20,1)))*IF(MOD(Calculator!$B$37/Calculator!$F$20,1)&lt;0.5,-1,1))^2)))/(1-SQRT(((50*POWER(80,POWER(COS(PI()*MOD(Calculator!$B$37/Calculator!$F$20,1)),2))-$C65)^2+(1500*ABS(SIN(2*PI()*MOD(Calculator!$B$37/Calculator!$F$20,1)))*IF(MOD(Calculator!$B$37/Calculator!$F$20,1)&lt;0.5,-1,1))^2)/((50*POWER(80,POWER(COS(PI()*MOD(Calculator!$B$37/Calculator!$F$20,1)),2))+$C65)^2+(1500*ABS(SIN(2*PI()*MOD(Calculator!$B$37/Calculator!$F$20,1)))*IF(MOD(Calculator!$B$37/Calculator!$F$20,1)&lt;0.5,-1,1))^2))),2))</f>
        <v>—</v>
      </c>
      <c r="FN65" s="253" t="str">
        <f aca="false">IF(OR(Calculator!$E$21&lt;&gt;"YES",Calculator!$B$37&lt;Calculator!$G$21),"—",ROUND((1+SQRT(((50*POWER(80,POWER(COS(PI()*MOD(Calculator!$B$37/Calculator!$F$21,1)),2))-$C65)^2+(1500*ABS(SIN(2*PI()*MOD(Calculator!$B$37/Calculator!$F$21,1)))*IF(MOD(Calculator!$B$37/Calculator!$F$21,1)&lt;0.5,-1,1))^2)/((50*POWER(80,POWER(COS(PI()*MOD(Calculator!$B$37/Calculator!$F$21,1)),2))+$C65)^2+(1500*ABS(SIN(2*PI()*MOD(Calculator!$B$37/Calculator!$F$21,1)))*IF(MOD(Calculator!$B$37/Calculator!$F$21,1)&lt;0.5,-1,1))^2)))/(1-SQRT(((50*POWER(80,POWER(COS(PI()*MOD(Calculator!$B$37/Calculator!$F$21,1)),2))-$C65)^2+(1500*ABS(SIN(2*PI()*MOD(Calculator!$B$37/Calculator!$F$21,1)))*IF(MOD(Calculator!$B$37/Calculator!$F$21,1)&lt;0.5,-1,1))^2)/((50*POWER(80,POWER(COS(PI()*MOD(Calculator!$B$37/Calculator!$F$21,1)),2))+$C65)^2+(1500*ABS(SIN(2*PI()*MOD(Calculator!$B$37/Calculator!$F$21,1)))*IF(MOD(Calculator!$B$37/Calculator!$F$21,1)&lt;0.5,-1,1))^2))),2))</f>
        <v>—</v>
      </c>
      <c r="FO65" s="253" t="str">
        <f aca="false">IF(OR(Calculator!$E$22&lt;&gt;"YES",Calculator!$B$37&lt;Calculator!$G$22),"—",ROUND((1+SQRT(((50*POWER(80,POWER(COS(PI()*MOD(Calculator!$B$37/Calculator!$F$22,1)),2))-$C65)^2+(1500*ABS(SIN(2*PI()*MOD(Calculator!$B$37/Calculator!$F$22,1)))*IF(MOD(Calculator!$B$37/Calculator!$F$22,1)&lt;0.5,-1,1))^2)/((50*POWER(80,POWER(COS(PI()*MOD(Calculator!$B$37/Calculator!$F$22,1)),2))+$C65)^2+(1500*ABS(SIN(2*PI()*MOD(Calculator!$B$37/Calculator!$F$22,1)))*IF(MOD(Calculator!$B$37/Calculator!$F$22,1)&lt;0.5,-1,1))^2)))/(1-SQRT(((50*POWER(80,POWER(COS(PI()*MOD(Calculator!$B$37/Calculator!$F$22,1)),2))-$C65)^2+(1500*ABS(SIN(2*PI()*MOD(Calculator!$B$37/Calculator!$F$22,1)))*IF(MOD(Calculator!$B$37/Calculator!$F$22,1)&lt;0.5,-1,1))^2)/((50*POWER(80,POWER(COS(PI()*MOD(Calculator!$B$37/Calculator!$F$22,1)),2))+$C65)^2+(1500*ABS(SIN(2*PI()*MOD(Calculator!$B$37/Calculator!$F$22,1)))*IF(MOD(Calculator!$B$37/Calculator!$F$22,1)&lt;0.5,-1,1))^2))),2))</f>
        <v>—</v>
      </c>
      <c r="FP65" s="295" t="n">
        <f aca="false">IFERROR(ROUND((IF(ISNUMBER(FE65),FE65,0)+IF(ISNUMBER(FF65),FF65,0)+IF(ISNUMBER(FG65),FG65,0)+IF(ISNUMBER(FH65),FH65,0)+IF(ISNUMBER(FI65),FI65,0)+IF(ISNUMBER(FJ65),FJ65,0)+IF(ISNUMBER(FK65),FK65,0)+IF(ISNUMBER(FL65),FL65,0)+IF(ISNUMBER(FM65),FM65,0)+IF(ISNUMBER(FN65),FN65,0)+IF(ISNUMBER(FO65),FO65,0))/(IF(ISNUMBER(FE65),1,0)+IF(ISNUMBER(FF65),1,0)+IF(ISNUMBER(FG65),1,0)+IF(ISNUMBER(FH65),1,0)+IF(ISNUMBER(FI65),1,0)+IF(ISNUMBER(FJ65),1,0)+IF(ISNUMBER(FK65),1,0)+IF(ISNUMBER(FL65),1,0)+IF(ISNUMBER(FM65),1,0)+IF(ISNUMBER(FN65),1,0)+IF(ISNUMBER(FO65),1,0)),4),"")</f>
        <v>8.075</v>
      </c>
      <c r="FQ65" s="253" t="str">
        <f aca="false">IF(OR(Calculator!$E$12&lt;&gt;"YES",Calculator!$B$38&lt;Calculator!$G$12),"—",ROUND((1+SQRT(((50*POWER(80,POWER(COS(PI()*MOD(Calculator!$B$38/Calculator!$F$12,1)),2))-$C65)^2+(1500*ABS(SIN(2*PI()*MOD(Calculator!$B$38/Calculator!$F$12,1)))*IF(MOD(Calculator!$B$38/Calculator!$F$12,1)&lt;0.5,-1,1))^2)/((50*POWER(80,POWER(COS(PI()*MOD(Calculator!$B$38/Calculator!$F$12,1)),2))+$C65)^2+(1500*ABS(SIN(2*PI()*MOD(Calculator!$B$38/Calculator!$F$12,1)))*IF(MOD(Calculator!$B$38/Calculator!$F$12,1)&lt;0.5,-1,1))^2)))/(1-SQRT(((50*POWER(80,POWER(COS(PI()*MOD(Calculator!$B$38/Calculator!$F$12,1)),2))-$C65)^2+(1500*ABS(SIN(2*PI()*MOD(Calculator!$B$38/Calculator!$F$12,1)))*IF(MOD(Calculator!$B$38/Calculator!$F$12,1)&lt;0.5,-1,1))^2)/((50*POWER(80,POWER(COS(PI()*MOD(Calculator!$B$38/Calculator!$F$12,1)),2))+$C65)^2+(1500*ABS(SIN(2*PI()*MOD(Calculator!$B$38/Calculator!$F$12,1)))*IF(MOD(Calculator!$B$38/Calculator!$F$12,1)&lt;0.5,-1,1))^2))),2))</f>
        <v>—</v>
      </c>
      <c r="FR65" s="253" t="str">
        <f aca="false">IF(OR(Calculator!$E$13&lt;&gt;"YES",Calculator!$B$38&lt;Calculator!$G$13),"—",ROUND((1+SQRT(((50*POWER(80,POWER(COS(PI()*MOD(Calculator!$B$38/Calculator!$F$13,1)),2))-$C65)^2+(1500*ABS(SIN(2*PI()*MOD(Calculator!$B$38/Calculator!$F$13,1)))*IF(MOD(Calculator!$B$38/Calculator!$F$13,1)&lt;0.5,-1,1))^2)/((50*POWER(80,POWER(COS(PI()*MOD(Calculator!$B$38/Calculator!$F$13,1)),2))+$C65)^2+(1500*ABS(SIN(2*PI()*MOD(Calculator!$B$38/Calculator!$F$13,1)))*IF(MOD(Calculator!$B$38/Calculator!$F$13,1)&lt;0.5,-1,1))^2)))/(1-SQRT(((50*POWER(80,POWER(COS(PI()*MOD(Calculator!$B$38/Calculator!$F$13,1)),2))-$C65)^2+(1500*ABS(SIN(2*PI()*MOD(Calculator!$B$38/Calculator!$F$13,1)))*IF(MOD(Calculator!$B$38/Calculator!$F$13,1)&lt;0.5,-1,1))^2)/((50*POWER(80,POWER(COS(PI()*MOD(Calculator!$B$38/Calculator!$F$13,1)),2))+$C65)^2+(1500*ABS(SIN(2*PI()*MOD(Calculator!$B$38/Calculator!$F$13,1)))*IF(MOD(Calculator!$B$38/Calculator!$F$13,1)&lt;0.5,-1,1))^2))),2))</f>
        <v>—</v>
      </c>
      <c r="FS65" s="253" t="str">
        <f aca="false">IF(OR(Calculator!$E$14&lt;&gt;"YES",Calculator!$B$38&lt;Calculator!$G$14),"—",ROUND((1+SQRT(((50*POWER(80,POWER(COS(PI()*MOD(Calculator!$B$38/Calculator!$F$14,1)),2))-$C65)^2+(1500*ABS(SIN(2*PI()*MOD(Calculator!$B$38/Calculator!$F$14,1)))*IF(MOD(Calculator!$B$38/Calculator!$F$14,1)&lt;0.5,-1,1))^2)/((50*POWER(80,POWER(COS(PI()*MOD(Calculator!$B$38/Calculator!$F$14,1)),2))+$C65)^2+(1500*ABS(SIN(2*PI()*MOD(Calculator!$B$38/Calculator!$F$14,1)))*IF(MOD(Calculator!$B$38/Calculator!$F$14,1)&lt;0.5,-1,1))^2)))/(1-SQRT(((50*POWER(80,POWER(COS(PI()*MOD(Calculator!$B$38/Calculator!$F$14,1)),2))-$C65)^2+(1500*ABS(SIN(2*PI()*MOD(Calculator!$B$38/Calculator!$F$14,1)))*IF(MOD(Calculator!$B$38/Calculator!$F$14,1)&lt;0.5,-1,1))^2)/((50*POWER(80,POWER(COS(PI()*MOD(Calculator!$B$38/Calculator!$F$14,1)),2))+$C65)^2+(1500*ABS(SIN(2*PI()*MOD(Calculator!$B$38/Calculator!$F$14,1)))*IF(MOD(Calculator!$B$38/Calculator!$F$14,1)&lt;0.5,-1,1))^2))),2))</f>
        <v>—</v>
      </c>
      <c r="FT65" s="253" t="n">
        <f aca="false">IF(OR(Calculator!$E$15&lt;&gt;"YES",Calculator!$B$38&lt;Calculator!$G$15),"—",ROUND((1+SQRT(((50*POWER(80,POWER(COS(PI()*MOD(Calculator!$B$38/Calculator!$F$15,1)),2))-$C65)^2+(1500*ABS(SIN(2*PI()*MOD(Calculator!$B$38/Calculator!$F$15,1)))*IF(MOD(Calculator!$B$38/Calculator!$F$15,1)&lt;0.5,-1,1))^2)/((50*POWER(80,POWER(COS(PI()*MOD(Calculator!$B$38/Calculator!$F$15,1)),2))+$C65)^2+(1500*ABS(SIN(2*PI()*MOD(Calculator!$B$38/Calculator!$F$15,1)))*IF(MOD(Calculator!$B$38/Calculator!$F$15,1)&lt;0.5,-1,1))^2)))/(1-SQRT(((50*POWER(80,POWER(COS(PI()*MOD(Calculator!$B$38/Calculator!$F$15,1)),2))-$C65)^2+(1500*ABS(SIN(2*PI()*MOD(Calculator!$B$38/Calculator!$F$15,1)))*IF(MOD(Calculator!$B$38/Calculator!$F$15,1)&lt;0.5,-1,1))^2)/((50*POWER(80,POWER(COS(PI()*MOD(Calculator!$B$38/Calculator!$F$15,1)),2))+$C65)^2+(1500*ABS(SIN(2*PI()*MOD(Calculator!$B$38/Calculator!$F$15,1)))*IF(MOD(Calculator!$B$38/Calculator!$F$15,1)&lt;0.5,-1,1))^2))),2))</f>
        <v>2.23</v>
      </c>
      <c r="FU65" s="253" t="str">
        <f aca="false">IF(OR(Calculator!$E$16&lt;&gt;"YES",Calculator!$B$38&lt;Calculator!$G$16),"—",ROUND((1+SQRT(((50*POWER(80,POWER(COS(PI()*MOD(Calculator!$B$38/Calculator!$F$16,1)),2))-$C65)^2+(1500*ABS(SIN(2*PI()*MOD(Calculator!$B$38/Calculator!$F$16,1)))*IF(MOD(Calculator!$B$38/Calculator!$F$16,1)&lt;0.5,-1,1))^2)/((50*POWER(80,POWER(COS(PI()*MOD(Calculator!$B$38/Calculator!$F$16,1)),2))+$C65)^2+(1500*ABS(SIN(2*PI()*MOD(Calculator!$B$38/Calculator!$F$16,1)))*IF(MOD(Calculator!$B$38/Calculator!$F$16,1)&lt;0.5,-1,1))^2)))/(1-SQRT(((50*POWER(80,POWER(COS(PI()*MOD(Calculator!$B$38/Calculator!$F$16,1)),2))-$C65)^2+(1500*ABS(SIN(2*PI()*MOD(Calculator!$B$38/Calculator!$F$16,1)))*IF(MOD(Calculator!$B$38/Calculator!$F$16,1)&lt;0.5,-1,1))^2)/((50*POWER(80,POWER(COS(PI()*MOD(Calculator!$B$38/Calculator!$F$16,1)),2))+$C65)^2+(1500*ABS(SIN(2*PI()*MOD(Calculator!$B$38/Calculator!$F$16,1)))*IF(MOD(Calculator!$B$38/Calculator!$F$16,1)&lt;0.5,-1,1))^2))),2))</f>
        <v>—</v>
      </c>
      <c r="FV65" s="253" t="n">
        <f aca="false">IF(OR(Calculator!$E$17&lt;&gt;"YES",Calculator!$B$38&lt;Calculator!$G$17),"—",ROUND((1+SQRT(((50*POWER(80,POWER(COS(PI()*MOD(Calculator!$B$38/Calculator!$F$17,1)),2))-$C65)^2+(1500*ABS(SIN(2*PI()*MOD(Calculator!$B$38/Calculator!$F$17,1)))*IF(MOD(Calculator!$B$38/Calculator!$F$17,1)&lt;0.5,-1,1))^2)/((50*POWER(80,POWER(COS(PI()*MOD(Calculator!$B$38/Calculator!$F$17,1)),2))+$C65)^2+(1500*ABS(SIN(2*PI()*MOD(Calculator!$B$38/Calculator!$F$17,1)))*IF(MOD(Calculator!$B$38/Calculator!$F$17,1)&lt;0.5,-1,1))^2)))/(1-SQRT(((50*POWER(80,POWER(COS(PI()*MOD(Calculator!$B$38/Calculator!$F$17,1)),2))-$C65)^2+(1500*ABS(SIN(2*PI()*MOD(Calculator!$B$38/Calculator!$F$17,1)))*IF(MOD(Calculator!$B$38/Calculator!$F$17,1)&lt;0.5,-1,1))^2)/((50*POWER(80,POWER(COS(PI()*MOD(Calculator!$B$38/Calculator!$F$17,1)),2))+$C65)^2+(1500*ABS(SIN(2*PI()*MOD(Calculator!$B$38/Calculator!$F$17,1)))*IF(MOD(Calculator!$B$38/Calculator!$F$17,1)&lt;0.5,-1,1))^2))),2))</f>
        <v>16.98</v>
      </c>
      <c r="FW65" s="253" t="str">
        <f aca="false">IF(OR(Calculator!$E$18&lt;&gt;"YES",Calculator!$B$38&lt;Calculator!$G$18),"—",ROUND((1+SQRT(((50*POWER(80,POWER(COS(PI()*MOD(Calculator!$B$38/Calculator!$F$18,1)),2))-$C65)^2+(1500*ABS(SIN(2*PI()*MOD(Calculator!$B$38/Calculator!$F$18,1)))*IF(MOD(Calculator!$B$38/Calculator!$F$18,1)&lt;0.5,-1,1))^2)/((50*POWER(80,POWER(COS(PI()*MOD(Calculator!$B$38/Calculator!$F$18,1)),2))+$C65)^2+(1500*ABS(SIN(2*PI()*MOD(Calculator!$B$38/Calculator!$F$18,1)))*IF(MOD(Calculator!$B$38/Calculator!$F$18,1)&lt;0.5,-1,1))^2)))/(1-SQRT(((50*POWER(80,POWER(COS(PI()*MOD(Calculator!$B$38/Calculator!$F$18,1)),2))-$C65)^2+(1500*ABS(SIN(2*PI()*MOD(Calculator!$B$38/Calculator!$F$18,1)))*IF(MOD(Calculator!$B$38/Calculator!$F$18,1)&lt;0.5,-1,1))^2)/((50*POWER(80,POWER(COS(PI()*MOD(Calculator!$B$38/Calculator!$F$18,1)),2))+$C65)^2+(1500*ABS(SIN(2*PI()*MOD(Calculator!$B$38/Calculator!$F$18,1)))*IF(MOD(Calculator!$B$38/Calculator!$F$18,1)&lt;0.5,-1,1))^2))),2))</f>
        <v>—</v>
      </c>
      <c r="FX65" s="253" t="str">
        <f aca="false">IF(OR(Calculator!$E$19&lt;&gt;"YES",Calculator!$B$38&lt;Calculator!$G$19),"—",ROUND((1+SQRT(((50*POWER(80,POWER(COS(PI()*MOD(Calculator!$B$38/Calculator!$F$19,1)),2))-$C65)^2+(1500*ABS(SIN(2*PI()*MOD(Calculator!$B$38/Calculator!$F$19,1)))*IF(MOD(Calculator!$B$38/Calculator!$F$19,1)&lt;0.5,-1,1))^2)/((50*POWER(80,POWER(COS(PI()*MOD(Calculator!$B$38/Calculator!$F$19,1)),2))+$C65)^2+(1500*ABS(SIN(2*PI()*MOD(Calculator!$B$38/Calculator!$F$19,1)))*IF(MOD(Calculator!$B$38/Calculator!$F$19,1)&lt;0.5,-1,1))^2)))/(1-SQRT(((50*POWER(80,POWER(COS(PI()*MOD(Calculator!$B$38/Calculator!$F$19,1)),2))-$C65)^2+(1500*ABS(SIN(2*PI()*MOD(Calculator!$B$38/Calculator!$F$19,1)))*IF(MOD(Calculator!$B$38/Calculator!$F$19,1)&lt;0.5,-1,1))^2)/((50*POWER(80,POWER(COS(PI()*MOD(Calculator!$B$38/Calculator!$F$19,1)),2))+$C65)^2+(1500*ABS(SIN(2*PI()*MOD(Calculator!$B$38/Calculator!$F$19,1)))*IF(MOD(Calculator!$B$38/Calculator!$F$19,1)&lt;0.5,-1,1))^2))),2))</f>
        <v>—</v>
      </c>
      <c r="FY65" s="253" t="str">
        <f aca="false">IF(OR(Calculator!$E$20&lt;&gt;"YES",Calculator!$B$38&lt;Calculator!$G$20),"—",ROUND((1+SQRT(((50*POWER(80,POWER(COS(PI()*MOD(Calculator!$B$38/Calculator!$F$20,1)),2))-$C65)^2+(1500*ABS(SIN(2*PI()*MOD(Calculator!$B$38/Calculator!$F$20,1)))*IF(MOD(Calculator!$B$38/Calculator!$F$20,1)&lt;0.5,-1,1))^2)/((50*POWER(80,POWER(COS(PI()*MOD(Calculator!$B$38/Calculator!$F$20,1)),2))+$C65)^2+(1500*ABS(SIN(2*PI()*MOD(Calculator!$B$38/Calculator!$F$20,1)))*IF(MOD(Calculator!$B$38/Calculator!$F$20,1)&lt;0.5,-1,1))^2)))/(1-SQRT(((50*POWER(80,POWER(COS(PI()*MOD(Calculator!$B$38/Calculator!$F$20,1)),2))-$C65)^2+(1500*ABS(SIN(2*PI()*MOD(Calculator!$B$38/Calculator!$F$20,1)))*IF(MOD(Calculator!$B$38/Calculator!$F$20,1)&lt;0.5,-1,1))^2)/((50*POWER(80,POWER(COS(PI()*MOD(Calculator!$B$38/Calculator!$F$20,1)),2))+$C65)^2+(1500*ABS(SIN(2*PI()*MOD(Calculator!$B$38/Calculator!$F$20,1)))*IF(MOD(Calculator!$B$38/Calculator!$F$20,1)&lt;0.5,-1,1))^2))),2))</f>
        <v>—</v>
      </c>
      <c r="FZ65" s="253" t="str">
        <f aca="false">IF(OR(Calculator!$E$21&lt;&gt;"YES",Calculator!$B$38&lt;Calculator!$G$21),"—",ROUND((1+SQRT(((50*POWER(80,POWER(COS(PI()*MOD(Calculator!$B$38/Calculator!$F$21,1)),2))-$C65)^2+(1500*ABS(SIN(2*PI()*MOD(Calculator!$B$38/Calculator!$F$21,1)))*IF(MOD(Calculator!$B$38/Calculator!$F$21,1)&lt;0.5,-1,1))^2)/((50*POWER(80,POWER(COS(PI()*MOD(Calculator!$B$38/Calculator!$F$21,1)),2))+$C65)^2+(1500*ABS(SIN(2*PI()*MOD(Calculator!$B$38/Calculator!$F$21,1)))*IF(MOD(Calculator!$B$38/Calculator!$F$21,1)&lt;0.5,-1,1))^2)))/(1-SQRT(((50*POWER(80,POWER(COS(PI()*MOD(Calculator!$B$38/Calculator!$F$21,1)),2))-$C65)^2+(1500*ABS(SIN(2*PI()*MOD(Calculator!$B$38/Calculator!$F$21,1)))*IF(MOD(Calculator!$B$38/Calculator!$F$21,1)&lt;0.5,-1,1))^2)/((50*POWER(80,POWER(COS(PI()*MOD(Calculator!$B$38/Calculator!$F$21,1)),2))+$C65)^2+(1500*ABS(SIN(2*PI()*MOD(Calculator!$B$38/Calculator!$F$21,1)))*IF(MOD(Calculator!$B$38/Calculator!$F$21,1)&lt;0.5,-1,1))^2))),2))</f>
        <v>—</v>
      </c>
      <c r="GA65" s="253" t="str">
        <f aca="false">IF(OR(Calculator!$E$22&lt;&gt;"YES",Calculator!$B$38&lt;Calculator!$G$22),"—",ROUND((1+SQRT(((50*POWER(80,POWER(COS(PI()*MOD(Calculator!$B$38/Calculator!$F$22,1)),2))-$C65)^2+(1500*ABS(SIN(2*PI()*MOD(Calculator!$B$38/Calculator!$F$22,1)))*IF(MOD(Calculator!$B$38/Calculator!$F$22,1)&lt;0.5,-1,1))^2)/((50*POWER(80,POWER(COS(PI()*MOD(Calculator!$B$38/Calculator!$F$22,1)),2))+$C65)^2+(1500*ABS(SIN(2*PI()*MOD(Calculator!$B$38/Calculator!$F$22,1)))*IF(MOD(Calculator!$B$38/Calculator!$F$22,1)&lt;0.5,-1,1))^2)))/(1-SQRT(((50*POWER(80,POWER(COS(PI()*MOD(Calculator!$B$38/Calculator!$F$22,1)),2))-$C65)^2+(1500*ABS(SIN(2*PI()*MOD(Calculator!$B$38/Calculator!$F$22,1)))*IF(MOD(Calculator!$B$38/Calculator!$F$22,1)&lt;0.5,-1,1))^2)/((50*POWER(80,POWER(COS(PI()*MOD(Calculator!$B$38/Calculator!$F$22,1)),2))+$C65)^2+(1500*ABS(SIN(2*PI()*MOD(Calculator!$B$38/Calculator!$F$22,1)))*IF(MOD(Calculator!$B$38/Calculator!$F$22,1)&lt;0.5,-1,1))^2))),2))</f>
        <v>—</v>
      </c>
      <c r="GB65" s="295" t="n">
        <f aca="false">IFERROR(ROUND((IF(ISNUMBER(FQ65),FQ65,0)+IF(ISNUMBER(FR65),FR65,0)+IF(ISNUMBER(FS65),FS65,0)+IF(ISNUMBER(FT65),FT65,0)+IF(ISNUMBER(FU65),FU65,0)+IF(ISNUMBER(FV65),FV65,0)+IF(ISNUMBER(FW65),FW65,0)+IF(ISNUMBER(FX65),FX65,0)+IF(ISNUMBER(FY65),FY65,0)+IF(ISNUMBER(FZ65),FZ65,0)+IF(ISNUMBER(GA65),GA65,0))/(IF(ISNUMBER(FQ65),1,0)+IF(ISNUMBER(FR65),1,0)+IF(ISNUMBER(FS65),1,0)+IF(ISNUMBER(FT65),1,0)+IF(ISNUMBER(FU65),1,0)+IF(ISNUMBER(FV65),1,0)+IF(ISNUMBER(FW65),1,0)+IF(ISNUMBER(FX65),1,0)+IF(ISNUMBER(FY65),1,0)+IF(ISNUMBER(FZ65),1,0)+IF(ISNUMBER(GA65),1,0)),4),"")</f>
        <v>9.605</v>
      </c>
      <c r="GD65" s="253" t="str">
        <f aca="false">IF(OR(Calculator!$E$12&lt;&gt;"YES",Calculator!$B$34&lt;Calculator!$G$12),"—",ROUND((1+SQRT(((50*POWER(80,POWER(COS(PI()*MOD(Calculator!$B$34/Calculator!$F$12,1)),2))+MIN(500,MAX(30,100*EXP(-0.3*'VSWR Calculator'!$C$24)*(1+3*ABS(MOD('VSWR Calculator'!$C$23/Calculator!$F$12/2,1)-0.5))))/'VSWR Calculator'!$C$25)-$C65)^2+(1500*ABS(SIN(2*PI()*MOD(Calculator!$B$34/Calculator!$F$12,1)))*IF(MOD(Calculator!$B$34/Calculator!$F$12,1)&lt;0.5,-1,1))^2)/SQRT(((50*POWER(80,POWER(COS(PI()*MOD(Calculator!$B$34/Calculator!$F$12,1)),2))+MIN(500,MAX(30,100*EXP(-0.3*'VSWR Calculator'!$C$24)*(1+3*ABS(MOD('VSWR Calculator'!$C$23/Calculator!$F$12/2,1)-0.5))))/'VSWR Calculator'!$C$25)+$C65)^2+(1500*ABS(SIN(2*PI()*MOD(Calculator!$B$34/Calculator!$F$12,1)))*IF(MOD(Calculator!$B$34/Calculator!$F$12,1)&lt;0.5,-1,1))^2))/(1-SQRT(((50*POWER(80,POWER(COS(PI()*MOD(Calculator!$B$34/Calculator!$F$12,1)),2))+MIN(500,MAX(30,100*EXP(-0.3*'VSWR Calculator'!$C$24)*(1+3*ABS(MOD('VSWR Calculator'!$C$23/Calculator!$F$12/2,1)-0.5))))/'VSWR Calculator'!$C$25)-$C65)^2+(1500*ABS(SIN(2*PI()*MOD(Calculator!$B$34/Calculator!$F$12,1)))*IF(MOD(Calculator!$B$34/Calculator!$F$12,1)&lt;0.5,-1,1))^2)/SQRT(((50*POWER(80,POWER(COS(PI()*MOD(Calculator!$B$34/Calculator!$F$12,1)),2))+MIN(500,MAX(30,100*EXP(-0.3*'VSWR Calculator'!$C$24)*(1+3*ABS(MOD('VSWR Calculator'!$C$23/Calculator!$F$12/2,1)-0.5))))/'VSWR Calculator'!$C$25)+$C65)^2+(1500*ABS(SIN(2*PI()*MOD(Calculator!$B$34/Calculator!$F$12,1)))*IF(MOD(Calculator!$B$34/Calculator!$F$12,1)&lt;0.5,-1,1))^2)),2))</f>
        <v>—</v>
      </c>
      <c r="GE65" s="253" t="str">
        <f aca="false">IF(OR(Calculator!$E$13&lt;&gt;"YES",Calculator!$B$34&lt;Calculator!$G$13),"—",ROUND((1+SQRT(((50*POWER(80,POWER(COS(PI()*MOD(Calculator!$B$34/Calculator!$F$13,1)),2))+MIN(500,MAX(30,100*EXP(-0.3*'VSWR Calculator'!$C$24)*(1+3*ABS(MOD('VSWR Calculator'!$C$23/Calculator!$F$13/2,1)-0.5))))/'VSWR Calculator'!$C$25)-$C65)^2+(1500*ABS(SIN(2*PI()*MOD(Calculator!$B$34/Calculator!$F$13,1)))*IF(MOD(Calculator!$B$34/Calculator!$F$13,1)&lt;0.5,-1,1))^2)/SQRT(((50*POWER(80,POWER(COS(PI()*MOD(Calculator!$B$34/Calculator!$F$13,1)),2))+MIN(500,MAX(30,100*EXP(-0.3*'VSWR Calculator'!$C$24)*(1+3*ABS(MOD('VSWR Calculator'!$C$23/Calculator!$F$13/2,1)-0.5))))/'VSWR Calculator'!$C$25)+$C65)^2+(1500*ABS(SIN(2*PI()*MOD(Calculator!$B$34/Calculator!$F$13,1)))*IF(MOD(Calculator!$B$34/Calculator!$F$13,1)&lt;0.5,-1,1))^2))/(1-SQRT(((50*POWER(80,POWER(COS(PI()*MOD(Calculator!$B$34/Calculator!$F$13,1)),2))+MIN(500,MAX(30,100*EXP(-0.3*'VSWR Calculator'!$C$24)*(1+3*ABS(MOD('VSWR Calculator'!$C$23/Calculator!$F$13/2,1)-0.5))))/'VSWR Calculator'!$C$25)-$C65)^2+(1500*ABS(SIN(2*PI()*MOD(Calculator!$B$34/Calculator!$F$13,1)))*IF(MOD(Calculator!$B$34/Calculator!$F$13,1)&lt;0.5,-1,1))^2)/SQRT(((50*POWER(80,POWER(COS(PI()*MOD(Calculator!$B$34/Calculator!$F$13,1)),2))+MIN(500,MAX(30,100*EXP(-0.3*'VSWR Calculator'!$C$24)*(1+3*ABS(MOD('VSWR Calculator'!$C$23/Calculator!$F$13/2,1)-0.5))))/'VSWR Calculator'!$C$25)+$C65)^2+(1500*ABS(SIN(2*PI()*MOD(Calculator!$B$34/Calculator!$F$13,1)))*IF(MOD(Calculator!$B$34/Calculator!$F$13,1)&lt;0.5,-1,1))^2)),2))</f>
        <v>—</v>
      </c>
      <c r="GF65" s="253" t="str">
        <f aca="false">IF(OR(Calculator!$E$14&lt;&gt;"YES",Calculator!$B$34&lt;Calculator!$G$14),"—",ROUND((1+SQRT(((50*POWER(80,POWER(COS(PI()*MOD(Calculator!$B$34/Calculator!$F$14,1)),2))+MIN(500,MAX(30,100*EXP(-0.3*'VSWR Calculator'!$C$24)*(1+3*ABS(MOD('VSWR Calculator'!$C$23/Calculator!$F$14/2,1)-0.5))))/'VSWR Calculator'!$C$25)-$C65)^2+(1500*ABS(SIN(2*PI()*MOD(Calculator!$B$34/Calculator!$F$14,1)))*IF(MOD(Calculator!$B$34/Calculator!$F$14,1)&lt;0.5,-1,1))^2)/SQRT(((50*POWER(80,POWER(COS(PI()*MOD(Calculator!$B$34/Calculator!$F$14,1)),2))+MIN(500,MAX(30,100*EXP(-0.3*'VSWR Calculator'!$C$24)*(1+3*ABS(MOD('VSWR Calculator'!$C$23/Calculator!$F$14/2,1)-0.5))))/'VSWR Calculator'!$C$25)+$C65)^2+(1500*ABS(SIN(2*PI()*MOD(Calculator!$B$34/Calculator!$F$14,1)))*IF(MOD(Calculator!$B$34/Calculator!$F$14,1)&lt;0.5,-1,1))^2))/(1-SQRT(((50*POWER(80,POWER(COS(PI()*MOD(Calculator!$B$34/Calculator!$F$14,1)),2))+MIN(500,MAX(30,100*EXP(-0.3*'VSWR Calculator'!$C$24)*(1+3*ABS(MOD('VSWR Calculator'!$C$23/Calculator!$F$14/2,1)-0.5))))/'VSWR Calculator'!$C$25)-$C65)^2+(1500*ABS(SIN(2*PI()*MOD(Calculator!$B$34/Calculator!$F$14,1)))*IF(MOD(Calculator!$B$34/Calculator!$F$14,1)&lt;0.5,-1,1))^2)/SQRT(((50*POWER(80,POWER(COS(PI()*MOD(Calculator!$B$34/Calculator!$F$14,1)),2))+MIN(500,MAX(30,100*EXP(-0.3*'VSWR Calculator'!$C$24)*(1+3*ABS(MOD('VSWR Calculator'!$C$23/Calculator!$F$14/2,1)-0.5))))/'VSWR Calculator'!$C$25)+$C65)^2+(1500*ABS(SIN(2*PI()*MOD(Calculator!$B$34/Calculator!$F$14,1)))*IF(MOD(Calculator!$B$34/Calculator!$F$14,1)&lt;0.5,-1,1))^2)),2))</f>
        <v>—</v>
      </c>
      <c r="GG65" s="253" t="n">
        <f aca="false">IF(OR(Calculator!$E$15&lt;&gt;"YES",Calculator!$B$34&lt;Calculator!$G$15),"—",ROUND((1+SQRT(((50*POWER(80,POWER(COS(PI()*MOD(Calculator!$B$34/Calculator!$F$15,1)),2))+MIN(500,MAX(30,100*EXP(-0.3*'VSWR Calculator'!$C$24)*(1+3*ABS(MOD('VSWR Calculator'!$C$23/Calculator!$F$15/2,1)-0.5))))/'VSWR Calculator'!$C$25)-$C65)^2+(1500*ABS(SIN(2*PI()*MOD(Calculator!$B$34/Calculator!$F$15,1)))*IF(MOD(Calculator!$B$34/Calculator!$F$15,1)&lt;0.5,-1,1))^2)/SQRT(((50*POWER(80,POWER(COS(PI()*MOD(Calculator!$B$34/Calculator!$F$15,1)),2))+MIN(500,MAX(30,100*EXP(-0.3*'VSWR Calculator'!$C$24)*(1+3*ABS(MOD('VSWR Calculator'!$C$23/Calculator!$F$15/2,1)-0.5))))/'VSWR Calculator'!$C$25)+$C65)^2+(1500*ABS(SIN(2*PI()*MOD(Calculator!$B$34/Calculator!$F$15,1)))*IF(MOD(Calculator!$B$34/Calculator!$F$15,1)&lt;0.5,-1,1))^2))/(1-SQRT(((50*POWER(80,POWER(COS(PI()*MOD(Calculator!$B$34/Calculator!$F$15,1)),2))+MIN(500,MAX(30,100*EXP(-0.3*'VSWR Calculator'!$C$24)*(1+3*ABS(MOD('VSWR Calculator'!$C$23/Calculator!$F$15/2,1)-0.5))))/'VSWR Calculator'!$C$25)-$C65)^2+(1500*ABS(SIN(2*PI()*MOD(Calculator!$B$34/Calculator!$F$15,1)))*IF(MOD(Calculator!$B$34/Calculator!$F$15,1)&lt;0.5,-1,1))^2)/SQRT(((50*POWER(80,POWER(COS(PI()*MOD(Calculator!$B$34/Calculator!$F$15,1)),2))+MIN(500,MAX(30,100*EXP(-0.3*'VSWR Calculator'!$C$24)*(1+3*ABS(MOD('VSWR Calculator'!$C$23/Calculator!$F$15/2,1)-0.5))))/'VSWR Calculator'!$C$25)+$C65)^2+(1500*ABS(SIN(2*PI()*MOD(Calculator!$B$34/Calculator!$F$15,1)))*IF(MOD(Calculator!$B$34/Calculator!$F$15,1)&lt;0.5,-1,1))^2)),2))</f>
        <v>14.85</v>
      </c>
      <c r="GH65" s="253" t="str">
        <f aca="false">IF(OR(Calculator!$E$16&lt;&gt;"YES",Calculator!$B$34&lt;Calculator!$G$16),"—",ROUND((1+SQRT(((50*POWER(80,POWER(COS(PI()*MOD(Calculator!$B$34/Calculator!$F$16,1)),2))+MIN(500,MAX(30,100*EXP(-0.3*'VSWR Calculator'!$C$24)*(1+3*ABS(MOD('VSWR Calculator'!$C$23/Calculator!$F$16/2,1)-0.5))))/'VSWR Calculator'!$C$25)-$C65)^2+(1500*ABS(SIN(2*PI()*MOD(Calculator!$B$34/Calculator!$F$16,1)))*IF(MOD(Calculator!$B$34/Calculator!$F$16,1)&lt;0.5,-1,1))^2)/SQRT(((50*POWER(80,POWER(COS(PI()*MOD(Calculator!$B$34/Calculator!$F$16,1)),2))+MIN(500,MAX(30,100*EXP(-0.3*'VSWR Calculator'!$C$24)*(1+3*ABS(MOD('VSWR Calculator'!$C$23/Calculator!$F$16/2,1)-0.5))))/'VSWR Calculator'!$C$25)+$C65)^2+(1500*ABS(SIN(2*PI()*MOD(Calculator!$B$34/Calculator!$F$16,1)))*IF(MOD(Calculator!$B$34/Calculator!$F$16,1)&lt;0.5,-1,1))^2))/(1-SQRT(((50*POWER(80,POWER(COS(PI()*MOD(Calculator!$B$34/Calculator!$F$16,1)),2))+MIN(500,MAX(30,100*EXP(-0.3*'VSWR Calculator'!$C$24)*(1+3*ABS(MOD('VSWR Calculator'!$C$23/Calculator!$F$16/2,1)-0.5))))/'VSWR Calculator'!$C$25)-$C65)^2+(1500*ABS(SIN(2*PI()*MOD(Calculator!$B$34/Calculator!$F$16,1)))*IF(MOD(Calculator!$B$34/Calculator!$F$16,1)&lt;0.5,-1,1))^2)/SQRT(((50*POWER(80,POWER(COS(PI()*MOD(Calculator!$B$34/Calculator!$F$16,1)),2))+MIN(500,MAX(30,100*EXP(-0.3*'VSWR Calculator'!$C$24)*(1+3*ABS(MOD('VSWR Calculator'!$C$23/Calculator!$F$16/2,1)-0.5))))/'VSWR Calculator'!$C$25)+$C65)^2+(1500*ABS(SIN(2*PI()*MOD(Calculator!$B$34/Calculator!$F$16,1)))*IF(MOD(Calculator!$B$34/Calculator!$F$16,1)&lt;0.5,-1,1))^2)),2))</f>
        <v>—</v>
      </c>
      <c r="GI65" s="253" t="n">
        <f aca="false">IF(OR(Calculator!$E$17&lt;&gt;"YES",Calculator!$B$34&lt;Calculator!$G$17),"—",ROUND((1+SQRT(((50*POWER(80,POWER(COS(PI()*MOD(Calculator!$B$34/Calculator!$F$17,1)),2))+MIN(500,MAX(30,100*EXP(-0.3*'VSWR Calculator'!$C$24)*(1+3*ABS(MOD('VSWR Calculator'!$C$23/Calculator!$F$17/2,1)-0.5))))/'VSWR Calculator'!$C$25)-$C65)^2+(1500*ABS(SIN(2*PI()*MOD(Calculator!$B$34/Calculator!$F$17,1)))*IF(MOD(Calculator!$B$34/Calculator!$F$17,1)&lt;0.5,-1,1))^2)/SQRT(((50*POWER(80,POWER(COS(PI()*MOD(Calculator!$B$34/Calculator!$F$17,1)),2))+MIN(500,MAX(30,100*EXP(-0.3*'VSWR Calculator'!$C$24)*(1+3*ABS(MOD('VSWR Calculator'!$C$23/Calculator!$F$17/2,1)-0.5))))/'VSWR Calculator'!$C$25)+$C65)^2+(1500*ABS(SIN(2*PI()*MOD(Calculator!$B$34/Calculator!$F$17,1)))*IF(MOD(Calculator!$B$34/Calculator!$F$17,1)&lt;0.5,-1,1))^2))/(1-SQRT(((50*POWER(80,POWER(COS(PI()*MOD(Calculator!$B$34/Calculator!$F$17,1)),2))+MIN(500,MAX(30,100*EXP(-0.3*'VSWR Calculator'!$C$24)*(1+3*ABS(MOD('VSWR Calculator'!$C$23/Calculator!$F$17/2,1)-0.5))))/'VSWR Calculator'!$C$25)-$C65)^2+(1500*ABS(SIN(2*PI()*MOD(Calculator!$B$34/Calculator!$F$17,1)))*IF(MOD(Calculator!$B$34/Calculator!$F$17,1)&lt;0.5,-1,1))^2)/SQRT(((50*POWER(80,POWER(COS(PI()*MOD(Calculator!$B$34/Calculator!$F$17,1)),2))+MIN(500,MAX(30,100*EXP(-0.3*'VSWR Calculator'!$C$24)*(1+3*ABS(MOD('VSWR Calculator'!$C$23/Calculator!$F$17/2,1)-0.5))))/'VSWR Calculator'!$C$25)+$C65)^2+(1500*ABS(SIN(2*PI()*MOD(Calculator!$B$34/Calculator!$F$17,1)))*IF(MOD(Calculator!$B$34/Calculator!$F$17,1)&lt;0.5,-1,1))^2)),2))</f>
        <v>11.54</v>
      </c>
      <c r="GJ65" s="253" t="str">
        <f aca="false">IF(OR(Calculator!$E$18&lt;&gt;"YES",Calculator!$B$34&lt;Calculator!$G$18),"—",ROUND((1+SQRT(((50*POWER(80,POWER(COS(PI()*MOD(Calculator!$B$34/Calculator!$F$18,1)),2))+MIN(500,MAX(30,100*EXP(-0.3*'VSWR Calculator'!$C$24)*(1+3*ABS(MOD('VSWR Calculator'!$C$23/Calculator!$F$18/2,1)-0.5))))/'VSWR Calculator'!$C$25)-$C65)^2+(1500*ABS(SIN(2*PI()*MOD(Calculator!$B$34/Calculator!$F$18,1)))*IF(MOD(Calculator!$B$34/Calculator!$F$18,1)&lt;0.5,-1,1))^2)/SQRT(((50*POWER(80,POWER(COS(PI()*MOD(Calculator!$B$34/Calculator!$F$18,1)),2))+MIN(500,MAX(30,100*EXP(-0.3*'VSWR Calculator'!$C$24)*(1+3*ABS(MOD('VSWR Calculator'!$C$23/Calculator!$F$18/2,1)-0.5))))/'VSWR Calculator'!$C$25)+$C65)^2+(1500*ABS(SIN(2*PI()*MOD(Calculator!$B$34/Calculator!$F$18,1)))*IF(MOD(Calculator!$B$34/Calculator!$F$18,1)&lt;0.5,-1,1))^2))/(1-SQRT(((50*POWER(80,POWER(COS(PI()*MOD(Calculator!$B$34/Calculator!$F$18,1)),2))+MIN(500,MAX(30,100*EXP(-0.3*'VSWR Calculator'!$C$24)*(1+3*ABS(MOD('VSWR Calculator'!$C$23/Calculator!$F$18/2,1)-0.5))))/'VSWR Calculator'!$C$25)-$C65)^2+(1500*ABS(SIN(2*PI()*MOD(Calculator!$B$34/Calculator!$F$18,1)))*IF(MOD(Calculator!$B$34/Calculator!$F$18,1)&lt;0.5,-1,1))^2)/SQRT(((50*POWER(80,POWER(COS(PI()*MOD(Calculator!$B$34/Calculator!$F$18,1)),2))+MIN(500,MAX(30,100*EXP(-0.3*'VSWR Calculator'!$C$24)*(1+3*ABS(MOD('VSWR Calculator'!$C$23/Calculator!$F$18/2,1)-0.5))))/'VSWR Calculator'!$C$25)+$C65)^2+(1500*ABS(SIN(2*PI()*MOD(Calculator!$B$34/Calculator!$F$18,1)))*IF(MOD(Calculator!$B$34/Calculator!$F$18,1)&lt;0.5,-1,1))^2)),2))</f>
        <v>—</v>
      </c>
      <c r="GK65" s="253" t="str">
        <f aca="false">IF(OR(Calculator!$E$19&lt;&gt;"YES",Calculator!$B$34&lt;Calculator!$G$19),"—",ROUND((1+SQRT(((50*POWER(80,POWER(COS(PI()*MOD(Calculator!$B$34/Calculator!$F$19,1)),2))+MIN(500,MAX(30,100*EXP(-0.3*'VSWR Calculator'!$C$24)*(1+3*ABS(MOD('VSWR Calculator'!$C$23/Calculator!$F$19/2,1)-0.5))))/'VSWR Calculator'!$C$25)-$C65)^2+(1500*ABS(SIN(2*PI()*MOD(Calculator!$B$34/Calculator!$F$19,1)))*IF(MOD(Calculator!$B$34/Calculator!$F$19,1)&lt;0.5,-1,1))^2)/SQRT(((50*POWER(80,POWER(COS(PI()*MOD(Calculator!$B$34/Calculator!$F$19,1)),2))+MIN(500,MAX(30,100*EXP(-0.3*'VSWR Calculator'!$C$24)*(1+3*ABS(MOD('VSWR Calculator'!$C$23/Calculator!$F$19/2,1)-0.5))))/'VSWR Calculator'!$C$25)+$C65)^2+(1500*ABS(SIN(2*PI()*MOD(Calculator!$B$34/Calculator!$F$19,1)))*IF(MOD(Calculator!$B$34/Calculator!$F$19,1)&lt;0.5,-1,1))^2))/(1-SQRT(((50*POWER(80,POWER(COS(PI()*MOD(Calculator!$B$34/Calculator!$F$19,1)),2))+MIN(500,MAX(30,100*EXP(-0.3*'VSWR Calculator'!$C$24)*(1+3*ABS(MOD('VSWR Calculator'!$C$23/Calculator!$F$19/2,1)-0.5))))/'VSWR Calculator'!$C$25)-$C65)^2+(1500*ABS(SIN(2*PI()*MOD(Calculator!$B$34/Calculator!$F$19,1)))*IF(MOD(Calculator!$B$34/Calculator!$F$19,1)&lt;0.5,-1,1))^2)/SQRT(((50*POWER(80,POWER(COS(PI()*MOD(Calculator!$B$34/Calculator!$F$19,1)),2))+MIN(500,MAX(30,100*EXP(-0.3*'VSWR Calculator'!$C$24)*(1+3*ABS(MOD('VSWR Calculator'!$C$23/Calculator!$F$19/2,1)-0.5))))/'VSWR Calculator'!$C$25)+$C65)^2+(1500*ABS(SIN(2*PI()*MOD(Calculator!$B$34/Calculator!$F$19,1)))*IF(MOD(Calculator!$B$34/Calculator!$F$19,1)&lt;0.5,-1,1))^2)),2))</f>
        <v>—</v>
      </c>
      <c r="GL65" s="253" t="str">
        <f aca="false">IF(OR(Calculator!$E$20&lt;&gt;"YES",Calculator!$B$34&lt;Calculator!$G$20),"—",ROUND((1+SQRT(((50*POWER(80,POWER(COS(PI()*MOD(Calculator!$B$34/Calculator!$F$20,1)),2))+MIN(500,MAX(30,100*EXP(-0.3*'VSWR Calculator'!$C$24)*(1+3*ABS(MOD('VSWR Calculator'!$C$23/Calculator!$F$20/2,1)-0.5))))/'VSWR Calculator'!$C$25)-$C65)^2+(1500*ABS(SIN(2*PI()*MOD(Calculator!$B$34/Calculator!$F$20,1)))*IF(MOD(Calculator!$B$34/Calculator!$F$20,1)&lt;0.5,-1,1))^2)/SQRT(((50*POWER(80,POWER(COS(PI()*MOD(Calculator!$B$34/Calculator!$F$20,1)),2))+MIN(500,MAX(30,100*EXP(-0.3*'VSWR Calculator'!$C$24)*(1+3*ABS(MOD('VSWR Calculator'!$C$23/Calculator!$F$20/2,1)-0.5))))/'VSWR Calculator'!$C$25)+$C65)^2+(1500*ABS(SIN(2*PI()*MOD(Calculator!$B$34/Calculator!$F$20,1)))*IF(MOD(Calculator!$B$34/Calculator!$F$20,1)&lt;0.5,-1,1))^2))/(1-SQRT(((50*POWER(80,POWER(COS(PI()*MOD(Calculator!$B$34/Calculator!$F$20,1)),2))+MIN(500,MAX(30,100*EXP(-0.3*'VSWR Calculator'!$C$24)*(1+3*ABS(MOD('VSWR Calculator'!$C$23/Calculator!$F$20/2,1)-0.5))))/'VSWR Calculator'!$C$25)-$C65)^2+(1500*ABS(SIN(2*PI()*MOD(Calculator!$B$34/Calculator!$F$20,1)))*IF(MOD(Calculator!$B$34/Calculator!$F$20,1)&lt;0.5,-1,1))^2)/SQRT(((50*POWER(80,POWER(COS(PI()*MOD(Calculator!$B$34/Calculator!$F$20,1)),2))+MIN(500,MAX(30,100*EXP(-0.3*'VSWR Calculator'!$C$24)*(1+3*ABS(MOD('VSWR Calculator'!$C$23/Calculator!$F$20/2,1)-0.5))))/'VSWR Calculator'!$C$25)+$C65)^2+(1500*ABS(SIN(2*PI()*MOD(Calculator!$B$34/Calculator!$F$20,1)))*IF(MOD(Calculator!$B$34/Calculator!$F$20,1)&lt;0.5,-1,1))^2)),2))</f>
        <v>—</v>
      </c>
      <c r="GM65" s="253" t="str">
        <f aca="false">IF(OR(Calculator!$E$21&lt;&gt;"YES",Calculator!$B$34&lt;Calculator!$G$21),"—",ROUND((1+SQRT(((50*POWER(80,POWER(COS(PI()*MOD(Calculator!$B$34/Calculator!$F$21,1)),2))+MIN(500,MAX(30,100*EXP(-0.3*'VSWR Calculator'!$C$24)*(1+3*ABS(MOD('VSWR Calculator'!$C$23/Calculator!$F$21/2,1)-0.5))))/'VSWR Calculator'!$C$25)-$C65)^2+(1500*ABS(SIN(2*PI()*MOD(Calculator!$B$34/Calculator!$F$21,1)))*IF(MOD(Calculator!$B$34/Calculator!$F$21,1)&lt;0.5,-1,1))^2)/SQRT(((50*POWER(80,POWER(COS(PI()*MOD(Calculator!$B$34/Calculator!$F$21,1)),2))+MIN(500,MAX(30,100*EXP(-0.3*'VSWR Calculator'!$C$24)*(1+3*ABS(MOD('VSWR Calculator'!$C$23/Calculator!$F$21/2,1)-0.5))))/'VSWR Calculator'!$C$25)+$C65)^2+(1500*ABS(SIN(2*PI()*MOD(Calculator!$B$34/Calculator!$F$21,1)))*IF(MOD(Calculator!$B$34/Calculator!$F$21,1)&lt;0.5,-1,1))^2))/(1-SQRT(((50*POWER(80,POWER(COS(PI()*MOD(Calculator!$B$34/Calculator!$F$21,1)),2))+MIN(500,MAX(30,100*EXP(-0.3*'VSWR Calculator'!$C$24)*(1+3*ABS(MOD('VSWR Calculator'!$C$23/Calculator!$F$21/2,1)-0.5))))/'VSWR Calculator'!$C$25)-$C65)^2+(1500*ABS(SIN(2*PI()*MOD(Calculator!$B$34/Calculator!$F$21,1)))*IF(MOD(Calculator!$B$34/Calculator!$F$21,1)&lt;0.5,-1,1))^2)/SQRT(((50*POWER(80,POWER(COS(PI()*MOD(Calculator!$B$34/Calculator!$F$21,1)),2))+MIN(500,MAX(30,100*EXP(-0.3*'VSWR Calculator'!$C$24)*(1+3*ABS(MOD('VSWR Calculator'!$C$23/Calculator!$F$21/2,1)-0.5))))/'VSWR Calculator'!$C$25)+$C65)^2+(1500*ABS(SIN(2*PI()*MOD(Calculator!$B$34/Calculator!$F$21,1)))*IF(MOD(Calculator!$B$34/Calculator!$F$21,1)&lt;0.5,-1,1))^2)),2))</f>
        <v>—</v>
      </c>
      <c r="GN65" s="253" t="str">
        <f aca="false">IF(OR(Calculator!$E$22&lt;&gt;"YES",Calculator!$B$34&lt;Calculator!$G$22),"—",ROUND((1+SQRT(((50*POWER(80,POWER(COS(PI()*MOD(Calculator!$B$34/Calculator!$F$22,1)),2))+MIN(500,MAX(30,100*EXP(-0.3*'VSWR Calculator'!$C$24)*(1+3*ABS(MOD('VSWR Calculator'!$C$23/Calculator!$F$22/2,1)-0.5))))/'VSWR Calculator'!$C$25)-$C65)^2+(1500*ABS(SIN(2*PI()*MOD(Calculator!$B$34/Calculator!$F$22,1)))*IF(MOD(Calculator!$B$34/Calculator!$F$22,1)&lt;0.5,-1,1))^2)/SQRT(((50*POWER(80,POWER(COS(PI()*MOD(Calculator!$B$34/Calculator!$F$22,1)),2))+MIN(500,MAX(30,100*EXP(-0.3*'VSWR Calculator'!$C$24)*(1+3*ABS(MOD('VSWR Calculator'!$C$23/Calculator!$F$22/2,1)-0.5))))/'VSWR Calculator'!$C$25)+$C65)^2+(1500*ABS(SIN(2*PI()*MOD(Calculator!$B$34/Calculator!$F$22,1)))*IF(MOD(Calculator!$B$34/Calculator!$F$22,1)&lt;0.5,-1,1))^2))/(1-SQRT(((50*POWER(80,POWER(COS(PI()*MOD(Calculator!$B$34/Calculator!$F$22,1)),2))+MIN(500,MAX(30,100*EXP(-0.3*'VSWR Calculator'!$C$24)*(1+3*ABS(MOD('VSWR Calculator'!$C$23/Calculator!$F$22/2,1)-0.5))))/'VSWR Calculator'!$C$25)-$C65)^2+(1500*ABS(SIN(2*PI()*MOD(Calculator!$B$34/Calculator!$F$22,1)))*IF(MOD(Calculator!$B$34/Calculator!$F$22,1)&lt;0.5,-1,1))^2)/SQRT(((50*POWER(80,POWER(COS(PI()*MOD(Calculator!$B$34/Calculator!$F$22,1)),2))+MIN(500,MAX(30,100*EXP(-0.3*'VSWR Calculator'!$C$24)*(1+3*ABS(MOD('VSWR Calculator'!$C$23/Calculator!$F$22/2,1)-0.5))))/'VSWR Calculator'!$C$25)+$C65)^2+(1500*ABS(SIN(2*PI()*MOD(Calculator!$B$34/Calculator!$F$22,1)))*IF(MOD(Calculator!$B$34/Calculator!$F$22,1)&lt;0.5,-1,1))^2)),2))</f>
        <v>—</v>
      </c>
      <c r="GO65" s="253" t="n">
        <f aca="false">IFERROR(ROUND((IF(ISNUMBER(GD65),GD65,0)+IF(ISNUMBER(GE65),GE65,0)+IF(ISNUMBER(GF65),GF65,0)+IF(ISNUMBER(GG65),GG65,0)+IF(ISNUMBER(GH65),GH65,0)+IF(ISNUMBER(GI65),GI65,0)+IF(ISNUMBER(GJ65),GJ65,0)+IF(ISNUMBER(GK65),GK65,0)+IF(ISNUMBER(GL65),GL65,0)+IF(ISNUMBER(GM65),GM65,0)+IF(ISNUMBER(GN65),GN65,0))/(IF(ISNUMBER(GD65),1,0)+IF(ISNUMBER(GE65),1,0)+IF(ISNUMBER(GF65),1,0)+IF(ISNUMBER(GG65),1,0)+IF(ISNUMBER(GH65),1,0)+IF(ISNUMBER(GI65),1,0)+IF(ISNUMBER(GJ65),1,0)+IF(ISNUMBER(GK65),1,0)+IF(ISNUMBER(GL65),1,0)+IF(ISNUMBER(GM65),1,0)+IF(ISNUMBER(GN65),1,0)),4),"")</f>
        <v>13.195</v>
      </c>
      <c r="GP65" s="253" t="str">
        <f aca="false">IF(OR(Calculator!$E$12&lt;&gt;"YES",Calculator!$B$35&lt;Calculator!$G$12),"—",ROUND((1+SQRT(((50*POWER(80,POWER(COS(PI()*MOD(Calculator!$B$35/Calculator!$F$12,1)),2))+MIN(500,MAX(30,100*EXP(-0.3*'VSWR Calculator'!$C$24)*(1+3*ABS(MOD('VSWR Calculator'!$C$23/Calculator!$F$12/2,1)-0.5))))/'VSWR Calculator'!$C$25)-$C65)^2+(1500*ABS(SIN(2*PI()*MOD(Calculator!$B$35/Calculator!$F$12,1)))*IF(MOD(Calculator!$B$35/Calculator!$F$12,1)&lt;0.5,-1,1))^2)/SQRT(((50*POWER(80,POWER(COS(PI()*MOD(Calculator!$B$35/Calculator!$F$12,1)),2))+MIN(500,MAX(30,100*EXP(-0.3*'VSWR Calculator'!$C$24)*(1+3*ABS(MOD('VSWR Calculator'!$C$23/Calculator!$F$12/2,1)-0.5))))/'VSWR Calculator'!$C$25)+$C65)^2+(1500*ABS(SIN(2*PI()*MOD(Calculator!$B$35/Calculator!$F$12,1)))*IF(MOD(Calculator!$B$35/Calculator!$F$12,1)&lt;0.5,-1,1))^2))/(1-SQRT(((50*POWER(80,POWER(COS(PI()*MOD(Calculator!$B$35/Calculator!$F$12,1)),2))+MIN(500,MAX(30,100*EXP(-0.3*'VSWR Calculator'!$C$24)*(1+3*ABS(MOD('VSWR Calculator'!$C$23/Calculator!$F$12/2,1)-0.5))))/'VSWR Calculator'!$C$25)-$C65)^2+(1500*ABS(SIN(2*PI()*MOD(Calculator!$B$35/Calculator!$F$12,1)))*IF(MOD(Calculator!$B$35/Calculator!$F$12,1)&lt;0.5,-1,1))^2)/SQRT(((50*POWER(80,POWER(COS(PI()*MOD(Calculator!$B$35/Calculator!$F$12,1)),2))+MIN(500,MAX(30,100*EXP(-0.3*'VSWR Calculator'!$C$24)*(1+3*ABS(MOD('VSWR Calculator'!$C$23/Calculator!$F$12/2,1)-0.5))))/'VSWR Calculator'!$C$25)+$C65)^2+(1500*ABS(SIN(2*PI()*MOD(Calculator!$B$35/Calculator!$F$12,1)))*IF(MOD(Calculator!$B$35/Calculator!$F$12,1)&lt;0.5,-1,1))^2)),2))</f>
        <v>—</v>
      </c>
      <c r="GQ65" s="253" t="str">
        <f aca="false">IF(OR(Calculator!$E$13&lt;&gt;"YES",Calculator!$B$35&lt;Calculator!$G$13),"—",ROUND((1+SQRT(((50*POWER(80,POWER(COS(PI()*MOD(Calculator!$B$35/Calculator!$F$13,1)),2))+MIN(500,MAX(30,100*EXP(-0.3*'VSWR Calculator'!$C$24)*(1+3*ABS(MOD('VSWR Calculator'!$C$23/Calculator!$F$13/2,1)-0.5))))/'VSWR Calculator'!$C$25)-$C65)^2+(1500*ABS(SIN(2*PI()*MOD(Calculator!$B$35/Calculator!$F$13,1)))*IF(MOD(Calculator!$B$35/Calculator!$F$13,1)&lt;0.5,-1,1))^2)/SQRT(((50*POWER(80,POWER(COS(PI()*MOD(Calculator!$B$35/Calculator!$F$13,1)),2))+MIN(500,MAX(30,100*EXP(-0.3*'VSWR Calculator'!$C$24)*(1+3*ABS(MOD('VSWR Calculator'!$C$23/Calculator!$F$13/2,1)-0.5))))/'VSWR Calculator'!$C$25)+$C65)^2+(1500*ABS(SIN(2*PI()*MOD(Calculator!$B$35/Calculator!$F$13,1)))*IF(MOD(Calculator!$B$35/Calculator!$F$13,1)&lt;0.5,-1,1))^2))/(1-SQRT(((50*POWER(80,POWER(COS(PI()*MOD(Calculator!$B$35/Calculator!$F$13,1)),2))+MIN(500,MAX(30,100*EXP(-0.3*'VSWR Calculator'!$C$24)*(1+3*ABS(MOD('VSWR Calculator'!$C$23/Calculator!$F$13/2,1)-0.5))))/'VSWR Calculator'!$C$25)-$C65)^2+(1500*ABS(SIN(2*PI()*MOD(Calculator!$B$35/Calculator!$F$13,1)))*IF(MOD(Calculator!$B$35/Calculator!$F$13,1)&lt;0.5,-1,1))^2)/SQRT(((50*POWER(80,POWER(COS(PI()*MOD(Calculator!$B$35/Calculator!$F$13,1)),2))+MIN(500,MAX(30,100*EXP(-0.3*'VSWR Calculator'!$C$24)*(1+3*ABS(MOD('VSWR Calculator'!$C$23/Calculator!$F$13/2,1)-0.5))))/'VSWR Calculator'!$C$25)+$C65)^2+(1500*ABS(SIN(2*PI()*MOD(Calculator!$B$35/Calculator!$F$13,1)))*IF(MOD(Calculator!$B$35/Calculator!$F$13,1)&lt;0.5,-1,1))^2)),2))</f>
        <v>—</v>
      </c>
      <c r="GR65" s="253" t="str">
        <f aca="false">IF(OR(Calculator!$E$14&lt;&gt;"YES",Calculator!$B$35&lt;Calculator!$G$14),"—",ROUND((1+SQRT(((50*POWER(80,POWER(COS(PI()*MOD(Calculator!$B$35/Calculator!$F$14,1)),2))+MIN(500,MAX(30,100*EXP(-0.3*'VSWR Calculator'!$C$24)*(1+3*ABS(MOD('VSWR Calculator'!$C$23/Calculator!$F$14/2,1)-0.5))))/'VSWR Calculator'!$C$25)-$C65)^2+(1500*ABS(SIN(2*PI()*MOD(Calculator!$B$35/Calculator!$F$14,1)))*IF(MOD(Calculator!$B$35/Calculator!$F$14,1)&lt;0.5,-1,1))^2)/SQRT(((50*POWER(80,POWER(COS(PI()*MOD(Calculator!$B$35/Calculator!$F$14,1)),2))+MIN(500,MAX(30,100*EXP(-0.3*'VSWR Calculator'!$C$24)*(1+3*ABS(MOD('VSWR Calculator'!$C$23/Calculator!$F$14/2,1)-0.5))))/'VSWR Calculator'!$C$25)+$C65)^2+(1500*ABS(SIN(2*PI()*MOD(Calculator!$B$35/Calculator!$F$14,1)))*IF(MOD(Calculator!$B$35/Calculator!$F$14,1)&lt;0.5,-1,1))^2))/(1-SQRT(((50*POWER(80,POWER(COS(PI()*MOD(Calculator!$B$35/Calculator!$F$14,1)),2))+MIN(500,MAX(30,100*EXP(-0.3*'VSWR Calculator'!$C$24)*(1+3*ABS(MOD('VSWR Calculator'!$C$23/Calculator!$F$14/2,1)-0.5))))/'VSWR Calculator'!$C$25)-$C65)^2+(1500*ABS(SIN(2*PI()*MOD(Calculator!$B$35/Calculator!$F$14,1)))*IF(MOD(Calculator!$B$35/Calculator!$F$14,1)&lt;0.5,-1,1))^2)/SQRT(((50*POWER(80,POWER(COS(PI()*MOD(Calculator!$B$35/Calculator!$F$14,1)),2))+MIN(500,MAX(30,100*EXP(-0.3*'VSWR Calculator'!$C$24)*(1+3*ABS(MOD('VSWR Calculator'!$C$23/Calculator!$F$14/2,1)-0.5))))/'VSWR Calculator'!$C$25)+$C65)^2+(1500*ABS(SIN(2*PI()*MOD(Calculator!$B$35/Calculator!$F$14,1)))*IF(MOD(Calculator!$B$35/Calculator!$F$14,1)&lt;0.5,-1,1))^2)),2))</f>
        <v>—</v>
      </c>
      <c r="GS65" s="253" t="n">
        <f aca="false">IF(OR(Calculator!$E$15&lt;&gt;"YES",Calculator!$B$35&lt;Calculator!$G$15),"—",ROUND((1+SQRT(((50*POWER(80,POWER(COS(PI()*MOD(Calculator!$B$35/Calculator!$F$15,1)),2))+MIN(500,MAX(30,100*EXP(-0.3*'VSWR Calculator'!$C$24)*(1+3*ABS(MOD('VSWR Calculator'!$C$23/Calculator!$F$15/2,1)-0.5))))/'VSWR Calculator'!$C$25)-$C65)^2+(1500*ABS(SIN(2*PI()*MOD(Calculator!$B$35/Calculator!$F$15,1)))*IF(MOD(Calculator!$B$35/Calculator!$F$15,1)&lt;0.5,-1,1))^2)/SQRT(((50*POWER(80,POWER(COS(PI()*MOD(Calculator!$B$35/Calculator!$F$15,1)),2))+MIN(500,MAX(30,100*EXP(-0.3*'VSWR Calculator'!$C$24)*(1+3*ABS(MOD('VSWR Calculator'!$C$23/Calculator!$F$15/2,1)-0.5))))/'VSWR Calculator'!$C$25)+$C65)^2+(1500*ABS(SIN(2*PI()*MOD(Calculator!$B$35/Calculator!$F$15,1)))*IF(MOD(Calculator!$B$35/Calculator!$F$15,1)&lt;0.5,-1,1))^2))/(1-SQRT(((50*POWER(80,POWER(COS(PI()*MOD(Calculator!$B$35/Calculator!$F$15,1)),2))+MIN(500,MAX(30,100*EXP(-0.3*'VSWR Calculator'!$C$24)*(1+3*ABS(MOD('VSWR Calculator'!$C$23/Calculator!$F$15/2,1)-0.5))))/'VSWR Calculator'!$C$25)-$C65)^2+(1500*ABS(SIN(2*PI()*MOD(Calculator!$B$35/Calculator!$F$15,1)))*IF(MOD(Calculator!$B$35/Calculator!$F$15,1)&lt;0.5,-1,1))^2)/SQRT(((50*POWER(80,POWER(COS(PI()*MOD(Calculator!$B$35/Calculator!$F$15,1)),2))+MIN(500,MAX(30,100*EXP(-0.3*'VSWR Calculator'!$C$24)*(1+3*ABS(MOD('VSWR Calculator'!$C$23/Calculator!$F$15/2,1)-0.5))))/'VSWR Calculator'!$C$25)+$C65)^2+(1500*ABS(SIN(2*PI()*MOD(Calculator!$B$35/Calculator!$F$15,1)))*IF(MOD(Calculator!$B$35/Calculator!$F$15,1)&lt;0.5,-1,1))^2)),2))</f>
        <v>2.29</v>
      </c>
      <c r="GT65" s="253" t="str">
        <f aca="false">IF(OR(Calculator!$E$16&lt;&gt;"YES",Calculator!$B$35&lt;Calculator!$G$16),"—",ROUND((1+SQRT(((50*POWER(80,POWER(COS(PI()*MOD(Calculator!$B$35/Calculator!$F$16,1)),2))+MIN(500,MAX(30,100*EXP(-0.3*'VSWR Calculator'!$C$24)*(1+3*ABS(MOD('VSWR Calculator'!$C$23/Calculator!$F$16/2,1)-0.5))))/'VSWR Calculator'!$C$25)-$C65)^2+(1500*ABS(SIN(2*PI()*MOD(Calculator!$B$35/Calculator!$F$16,1)))*IF(MOD(Calculator!$B$35/Calculator!$F$16,1)&lt;0.5,-1,1))^2)/SQRT(((50*POWER(80,POWER(COS(PI()*MOD(Calculator!$B$35/Calculator!$F$16,1)),2))+MIN(500,MAX(30,100*EXP(-0.3*'VSWR Calculator'!$C$24)*(1+3*ABS(MOD('VSWR Calculator'!$C$23/Calculator!$F$16/2,1)-0.5))))/'VSWR Calculator'!$C$25)+$C65)^2+(1500*ABS(SIN(2*PI()*MOD(Calculator!$B$35/Calculator!$F$16,1)))*IF(MOD(Calculator!$B$35/Calculator!$F$16,1)&lt;0.5,-1,1))^2))/(1-SQRT(((50*POWER(80,POWER(COS(PI()*MOD(Calculator!$B$35/Calculator!$F$16,1)),2))+MIN(500,MAX(30,100*EXP(-0.3*'VSWR Calculator'!$C$24)*(1+3*ABS(MOD('VSWR Calculator'!$C$23/Calculator!$F$16/2,1)-0.5))))/'VSWR Calculator'!$C$25)-$C65)^2+(1500*ABS(SIN(2*PI()*MOD(Calculator!$B$35/Calculator!$F$16,1)))*IF(MOD(Calculator!$B$35/Calculator!$F$16,1)&lt;0.5,-1,1))^2)/SQRT(((50*POWER(80,POWER(COS(PI()*MOD(Calculator!$B$35/Calculator!$F$16,1)),2))+MIN(500,MAX(30,100*EXP(-0.3*'VSWR Calculator'!$C$24)*(1+3*ABS(MOD('VSWR Calculator'!$C$23/Calculator!$F$16/2,1)-0.5))))/'VSWR Calculator'!$C$25)+$C65)^2+(1500*ABS(SIN(2*PI()*MOD(Calculator!$B$35/Calculator!$F$16,1)))*IF(MOD(Calculator!$B$35/Calculator!$F$16,1)&lt;0.5,-1,1))^2)),2))</f>
        <v>—</v>
      </c>
      <c r="GU65" s="253" t="n">
        <f aca="false">IF(OR(Calculator!$E$17&lt;&gt;"YES",Calculator!$B$35&lt;Calculator!$G$17),"—",ROUND((1+SQRT(((50*POWER(80,POWER(COS(PI()*MOD(Calculator!$B$35/Calculator!$F$17,1)),2))+MIN(500,MAX(30,100*EXP(-0.3*'VSWR Calculator'!$C$24)*(1+3*ABS(MOD('VSWR Calculator'!$C$23/Calculator!$F$17/2,1)-0.5))))/'VSWR Calculator'!$C$25)-$C65)^2+(1500*ABS(SIN(2*PI()*MOD(Calculator!$B$35/Calculator!$F$17,1)))*IF(MOD(Calculator!$B$35/Calculator!$F$17,1)&lt;0.5,-1,1))^2)/SQRT(((50*POWER(80,POWER(COS(PI()*MOD(Calculator!$B$35/Calculator!$F$17,1)),2))+MIN(500,MAX(30,100*EXP(-0.3*'VSWR Calculator'!$C$24)*(1+3*ABS(MOD('VSWR Calculator'!$C$23/Calculator!$F$17/2,1)-0.5))))/'VSWR Calculator'!$C$25)+$C65)^2+(1500*ABS(SIN(2*PI()*MOD(Calculator!$B$35/Calculator!$F$17,1)))*IF(MOD(Calculator!$B$35/Calculator!$F$17,1)&lt;0.5,-1,1))^2))/(1-SQRT(((50*POWER(80,POWER(COS(PI()*MOD(Calculator!$B$35/Calculator!$F$17,1)),2))+MIN(500,MAX(30,100*EXP(-0.3*'VSWR Calculator'!$C$24)*(1+3*ABS(MOD('VSWR Calculator'!$C$23/Calculator!$F$17/2,1)-0.5))))/'VSWR Calculator'!$C$25)-$C65)^2+(1500*ABS(SIN(2*PI()*MOD(Calculator!$B$35/Calculator!$F$17,1)))*IF(MOD(Calculator!$B$35/Calculator!$F$17,1)&lt;0.5,-1,1))^2)/SQRT(((50*POWER(80,POWER(COS(PI()*MOD(Calculator!$B$35/Calculator!$F$17,1)),2))+MIN(500,MAX(30,100*EXP(-0.3*'VSWR Calculator'!$C$24)*(1+3*ABS(MOD('VSWR Calculator'!$C$23/Calculator!$F$17/2,1)-0.5))))/'VSWR Calculator'!$C$25)+$C65)^2+(1500*ABS(SIN(2*PI()*MOD(Calculator!$B$35/Calculator!$F$17,1)))*IF(MOD(Calculator!$B$35/Calculator!$F$17,1)&lt;0.5,-1,1))^2)),2))</f>
        <v>15.29</v>
      </c>
      <c r="GV65" s="253" t="str">
        <f aca="false">IF(OR(Calculator!$E$18&lt;&gt;"YES",Calculator!$B$35&lt;Calculator!$G$18),"—",ROUND((1+SQRT(((50*POWER(80,POWER(COS(PI()*MOD(Calculator!$B$35/Calculator!$F$18,1)),2))+MIN(500,MAX(30,100*EXP(-0.3*'VSWR Calculator'!$C$24)*(1+3*ABS(MOD('VSWR Calculator'!$C$23/Calculator!$F$18/2,1)-0.5))))/'VSWR Calculator'!$C$25)-$C65)^2+(1500*ABS(SIN(2*PI()*MOD(Calculator!$B$35/Calculator!$F$18,1)))*IF(MOD(Calculator!$B$35/Calculator!$F$18,1)&lt;0.5,-1,1))^2)/SQRT(((50*POWER(80,POWER(COS(PI()*MOD(Calculator!$B$35/Calculator!$F$18,1)),2))+MIN(500,MAX(30,100*EXP(-0.3*'VSWR Calculator'!$C$24)*(1+3*ABS(MOD('VSWR Calculator'!$C$23/Calculator!$F$18/2,1)-0.5))))/'VSWR Calculator'!$C$25)+$C65)^2+(1500*ABS(SIN(2*PI()*MOD(Calculator!$B$35/Calculator!$F$18,1)))*IF(MOD(Calculator!$B$35/Calculator!$F$18,1)&lt;0.5,-1,1))^2))/(1-SQRT(((50*POWER(80,POWER(COS(PI()*MOD(Calculator!$B$35/Calculator!$F$18,1)),2))+MIN(500,MAX(30,100*EXP(-0.3*'VSWR Calculator'!$C$24)*(1+3*ABS(MOD('VSWR Calculator'!$C$23/Calculator!$F$18/2,1)-0.5))))/'VSWR Calculator'!$C$25)-$C65)^2+(1500*ABS(SIN(2*PI()*MOD(Calculator!$B$35/Calculator!$F$18,1)))*IF(MOD(Calculator!$B$35/Calculator!$F$18,1)&lt;0.5,-1,1))^2)/SQRT(((50*POWER(80,POWER(COS(PI()*MOD(Calculator!$B$35/Calculator!$F$18,1)),2))+MIN(500,MAX(30,100*EXP(-0.3*'VSWR Calculator'!$C$24)*(1+3*ABS(MOD('VSWR Calculator'!$C$23/Calculator!$F$18/2,1)-0.5))))/'VSWR Calculator'!$C$25)+$C65)^2+(1500*ABS(SIN(2*PI()*MOD(Calculator!$B$35/Calculator!$F$18,1)))*IF(MOD(Calculator!$B$35/Calculator!$F$18,1)&lt;0.5,-1,1))^2)),2))</f>
        <v>—</v>
      </c>
      <c r="GW65" s="253" t="str">
        <f aca="false">IF(OR(Calculator!$E$19&lt;&gt;"YES",Calculator!$B$35&lt;Calculator!$G$19),"—",ROUND((1+SQRT(((50*POWER(80,POWER(COS(PI()*MOD(Calculator!$B$35/Calculator!$F$19,1)),2))+MIN(500,MAX(30,100*EXP(-0.3*'VSWR Calculator'!$C$24)*(1+3*ABS(MOD('VSWR Calculator'!$C$23/Calculator!$F$19/2,1)-0.5))))/'VSWR Calculator'!$C$25)-$C65)^2+(1500*ABS(SIN(2*PI()*MOD(Calculator!$B$35/Calculator!$F$19,1)))*IF(MOD(Calculator!$B$35/Calculator!$F$19,1)&lt;0.5,-1,1))^2)/SQRT(((50*POWER(80,POWER(COS(PI()*MOD(Calculator!$B$35/Calculator!$F$19,1)),2))+MIN(500,MAX(30,100*EXP(-0.3*'VSWR Calculator'!$C$24)*(1+3*ABS(MOD('VSWR Calculator'!$C$23/Calculator!$F$19/2,1)-0.5))))/'VSWR Calculator'!$C$25)+$C65)^2+(1500*ABS(SIN(2*PI()*MOD(Calculator!$B$35/Calculator!$F$19,1)))*IF(MOD(Calculator!$B$35/Calculator!$F$19,1)&lt;0.5,-1,1))^2))/(1-SQRT(((50*POWER(80,POWER(COS(PI()*MOD(Calculator!$B$35/Calculator!$F$19,1)),2))+MIN(500,MAX(30,100*EXP(-0.3*'VSWR Calculator'!$C$24)*(1+3*ABS(MOD('VSWR Calculator'!$C$23/Calculator!$F$19/2,1)-0.5))))/'VSWR Calculator'!$C$25)-$C65)^2+(1500*ABS(SIN(2*PI()*MOD(Calculator!$B$35/Calculator!$F$19,1)))*IF(MOD(Calculator!$B$35/Calculator!$F$19,1)&lt;0.5,-1,1))^2)/SQRT(((50*POWER(80,POWER(COS(PI()*MOD(Calculator!$B$35/Calculator!$F$19,1)),2))+MIN(500,MAX(30,100*EXP(-0.3*'VSWR Calculator'!$C$24)*(1+3*ABS(MOD('VSWR Calculator'!$C$23/Calculator!$F$19/2,1)-0.5))))/'VSWR Calculator'!$C$25)+$C65)^2+(1500*ABS(SIN(2*PI()*MOD(Calculator!$B$35/Calculator!$F$19,1)))*IF(MOD(Calculator!$B$35/Calculator!$F$19,1)&lt;0.5,-1,1))^2)),2))</f>
        <v>—</v>
      </c>
      <c r="GX65" s="253" t="str">
        <f aca="false">IF(OR(Calculator!$E$20&lt;&gt;"YES",Calculator!$B$35&lt;Calculator!$G$20),"—",ROUND((1+SQRT(((50*POWER(80,POWER(COS(PI()*MOD(Calculator!$B$35/Calculator!$F$20,1)),2))+MIN(500,MAX(30,100*EXP(-0.3*'VSWR Calculator'!$C$24)*(1+3*ABS(MOD('VSWR Calculator'!$C$23/Calculator!$F$20/2,1)-0.5))))/'VSWR Calculator'!$C$25)-$C65)^2+(1500*ABS(SIN(2*PI()*MOD(Calculator!$B$35/Calculator!$F$20,1)))*IF(MOD(Calculator!$B$35/Calculator!$F$20,1)&lt;0.5,-1,1))^2)/SQRT(((50*POWER(80,POWER(COS(PI()*MOD(Calculator!$B$35/Calculator!$F$20,1)),2))+MIN(500,MAX(30,100*EXP(-0.3*'VSWR Calculator'!$C$24)*(1+3*ABS(MOD('VSWR Calculator'!$C$23/Calculator!$F$20/2,1)-0.5))))/'VSWR Calculator'!$C$25)+$C65)^2+(1500*ABS(SIN(2*PI()*MOD(Calculator!$B$35/Calculator!$F$20,1)))*IF(MOD(Calculator!$B$35/Calculator!$F$20,1)&lt;0.5,-1,1))^2))/(1-SQRT(((50*POWER(80,POWER(COS(PI()*MOD(Calculator!$B$35/Calculator!$F$20,1)),2))+MIN(500,MAX(30,100*EXP(-0.3*'VSWR Calculator'!$C$24)*(1+3*ABS(MOD('VSWR Calculator'!$C$23/Calculator!$F$20/2,1)-0.5))))/'VSWR Calculator'!$C$25)-$C65)^2+(1500*ABS(SIN(2*PI()*MOD(Calculator!$B$35/Calculator!$F$20,1)))*IF(MOD(Calculator!$B$35/Calculator!$F$20,1)&lt;0.5,-1,1))^2)/SQRT(((50*POWER(80,POWER(COS(PI()*MOD(Calculator!$B$35/Calculator!$F$20,1)),2))+MIN(500,MAX(30,100*EXP(-0.3*'VSWR Calculator'!$C$24)*(1+3*ABS(MOD('VSWR Calculator'!$C$23/Calculator!$F$20/2,1)-0.5))))/'VSWR Calculator'!$C$25)+$C65)^2+(1500*ABS(SIN(2*PI()*MOD(Calculator!$B$35/Calculator!$F$20,1)))*IF(MOD(Calculator!$B$35/Calculator!$F$20,1)&lt;0.5,-1,1))^2)),2))</f>
        <v>—</v>
      </c>
      <c r="GY65" s="253" t="str">
        <f aca="false">IF(OR(Calculator!$E$21&lt;&gt;"YES",Calculator!$B$35&lt;Calculator!$G$21),"—",ROUND((1+SQRT(((50*POWER(80,POWER(COS(PI()*MOD(Calculator!$B$35/Calculator!$F$21,1)),2))+MIN(500,MAX(30,100*EXP(-0.3*'VSWR Calculator'!$C$24)*(1+3*ABS(MOD('VSWR Calculator'!$C$23/Calculator!$F$21/2,1)-0.5))))/'VSWR Calculator'!$C$25)-$C65)^2+(1500*ABS(SIN(2*PI()*MOD(Calculator!$B$35/Calculator!$F$21,1)))*IF(MOD(Calculator!$B$35/Calculator!$F$21,1)&lt;0.5,-1,1))^2)/SQRT(((50*POWER(80,POWER(COS(PI()*MOD(Calculator!$B$35/Calculator!$F$21,1)),2))+MIN(500,MAX(30,100*EXP(-0.3*'VSWR Calculator'!$C$24)*(1+3*ABS(MOD('VSWR Calculator'!$C$23/Calculator!$F$21/2,1)-0.5))))/'VSWR Calculator'!$C$25)+$C65)^2+(1500*ABS(SIN(2*PI()*MOD(Calculator!$B$35/Calculator!$F$21,1)))*IF(MOD(Calculator!$B$35/Calculator!$F$21,1)&lt;0.5,-1,1))^2))/(1-SQRT(((50*POWER(80,POWER(COS(PI()*MOD(Calculator!$B$35/Calculator!$F$21,1)),2))+MIN(500,MAX(30,100*EXP(-0.3*'VSWR Calculator'!$C$24)*(1+3*ABS(MOD('VSWR Calculator'!$C$23/Calculator!$F$21/2,1)-0.5))))/'VSWR Calculator'!$C$25)-$C65)^2+(1500*ABS(SIN(2*PI()*MOD(Calculator!$B$35/Calculator!$F$21,1)))*IF(MOD(Calculator!$B$35/Calculator!$F$21,1)&lt;0.5,-1,1))^2)/SQRT(((50*POWER(80,POWER(COS(PI()*MOD(Calculator!$B$35/Calculator!$F$21,1)),2))+MIN(500,MAX(30,100*EXP(-0.3*'VSWR Calculator'!$C$24)*(1+3*ABS(MOD('VSWR Calculator'!$C$23/Calculator!$F$21/2,1)-0.5))))/'VSWR Calculator'!$C$25)+$C65)^2+(1500*ABS(SIN(2*PI()*MOD(Calculator!$B$35/Calculator!$F$21,1)))*IF(MOD(Calculator!$B$35/Calculator!$F$21,1)&lt;0.5,-1,1))^2)),2))</f>
        <v>—</v>
      </c>
      <c r="GZ65" s="253" t="str">
        <f aca="false">IF(OR(Calculator!$E$22&lt;&gt;"YES",Calculator!$B$35&lt;Calculator!$G$22),"—",ROUND((1+SQRT(((50*POWER(80,POWER(COS(PI()*MOD(Calculator!$B$35/Calculator!$F$22,1)),2))+MIN(500,MAX(30,100*EXP(-0.3*'VSWR Calculator'!$C$24)*(1+3*ABS(MOD('VSWR Calculator'!$C$23/Calculator!$F$22/2,1)-0.5))))/'VSWR Calculator'!$C$25)-$C65)^2+(1500*ABS(SIN(2*PI()*MOD(Calculator!$B$35/Calculator!$F$22,1)))*IF(MOD(Calculator!$B$35/Calculator!$F$22,1)&lt;0.5,-1,1))^2)/SQRT(((50*POWER(80,POWER(COS(PI()*MOD(Calculator!$B$35/Calculator!$F$22,1)),2))+MIN(500,MAX(30,100*EXP(-0.3*'VSWR Calculator'!$C$24)*(1+3*ABS(MOD('VSWR Calculator'!$C$23/Calculator!$F$22/2,1)-0.5))))/'VSWR Calculator'!$C$25)+$C65)^2+(1500*ABS(SIN(2*PI()*MOD(Calculator!$B$35/Calculator!$F$22,1)))*IF(MOD(Calculator!$B$35/Calculator!$F$22,1)&lt;0.5,-1,1))^2))/(1-SQRT(((50*POWER(80,POWER(COS(PI()*MOD(Calculator!$B$35/Calculator!$F$22,1)),2))+MIN(500,MAX(30,100*EXP(-0.3*'VSWR Calculator'!$C$24)*(1+3*ABS(MOD('VSWR Calculator'!$C$23/Calculator!$F$22/2,1)-0.5))))/'VSWR Calculator'!$C$25)-$C65)^2+(1500*ABS(SIN(2*PI()*MOD(Calculator!$B$35/Calculator!$F$22,1)))*IF(MOD(Calculator!$B$35/Calculator!$F$22,1)&lt;0.5,-1,1))^2)/SQRT(((50*POWER(80,POWER(COS(PI()*MOD(Calculator!$B$35/Calculator!$F$22,1)),2))+MIN(500,MAX(30,100*EXP(-0.3*'VSWR Calculator'!$C$24)*(1+3*ABS(MOD('VSWR Calculator'!$C$23/Calculator!$F$22/2,1)-0.5))))/'VSWR Calculator'!$C$25)+$C65)^2+(1500*ABS(SIN(2*PI()*MOD(Calculator!$B$35/Calculator!$F$22,1)))*IF(MOD(Calculator!$B$35/Calculator!$F$22,1)&lt;0.5,-1,1))^2)),2))</f>
        <v>—</v>
      </c>
      <c r="HA65" s="253" t="n">
        <f aca="false">IFERROR(ROUND((IF(ISNUMBER(GP65),GP65,0)+IF(ISNUMBER(GQ65),GQ65,0)+IF(ISNUMBER(GR65),GR65,0)+IF(ISNUMBER(GS65),GS65,0)+IF(ISNUMBER(GT65),GT65,0)+IF(ISNUMBER(GU65),GU65,0)+IF(ISNUMBER(GV65),GV65,0)+IF(ISNUMBER(GW65),GW65,0)+IF(ISNUMBER(GX65),GX65,0)+IF(ISNUMBER(GY65),GY65,0)+IF(ISNUMBER(GZ65),GZ65,0))/(IF(ISNUMBER(GP65),1,0)+IF(ISNUMBER(GQ65),1,0)+IF(ISNUMBER(GR65),1,0)+IF(ISNUMBER(GS65),1,0)+IF(ISNUMBER(GT65),1,0)+IF(ISNUMBER(GU65),1,0)+IF(ISNUMBER(GV65),1,0)+IF(ISNUMBER(GW65),1,0)+IF(ISNUMBER(GX65),1,0)+IF(ISNUMBER(GY65),1,0)+IF(ISNUMBER(GZ65),1,0)),4),"")</f>
        <v>8.79</v>
      </c>
      <c r="HB65" s="253" t="str">
        <f aca="false">IF(OR(Calculator!$E$12&lt;&gt;"YES",Calculator!$B$36&lt;Calculator!$G$12),"—",ROUND((1+SQRT(((50*POWER(80,POWER(COS(PI()*MOD(Calculator!$B$36/Calculator!$F$12,1)),2))+MIN(500,MAX(30,100*EXP(-0.3*'VSWR Calculator'!$C$24)*(1+3*ABS(MOD('VSWR Calculator'!$C$23/Calculator!$F$12/2,1)-0.5))))/'VSWR Calculator'!$C$25)-$C65)^2+(1500*ABS(SIN(2*PI()*MOD(Calculator!$B$36/Calculator!$F$12,1)))*IF(MOD(Calculator!$B$36/Calculator!$F$12,1)&lt;0.5,-1,1))^2)/SQRT(((50*POWER(80,POWER(COS(PI()*MOD(Calculator!$B$36/Calculator!$F$12,1)),2))+MIN(500,MAX(30,100*EXP(-0.3*'VSWR Calculator'!$C$24)*(1+3*ABS(MOD('VSWR Calculator'!$C$23/Calculator!$F$12/2,1)-0.5))))/'VSWR Calculator'!$C$25)+$C65)^2+(1500*ABS(SIN(2*PI()*MOD(Calculator!$B$36/Calculator!$F$12,1)))*IF(MOD(Calculator!$B$36/Calculator!$F$12,1)&lt;0.5,-1,1))^2))/(1-SQRT(((50*POWER(80,POWER(COS(PI()*MOD(Calculator!$B$36/Calculator!$F$12,1)),2))+MIN(500,MAX(30,100*EXP(-0.3*'VSWR Calculator'!$C$24)*(1+3*ABS(MOD('VSWR Calculator'!$C$23/Calculator!$F$12/2,1)-0.5))))/'VSWR Calculator'!$C$25)-$C65)^2+(1500*ABS(SIN(2*PI()*MOD(Calculator!$B$36/Calculator!$F$12,1)))*IF(MOD(Calculator!$B$36/Calculator!$F$12,1)&lt;0.5,-1,1))^2)/SQRT(((50*POWER(80,POWER(COS(PI()*MOD(Calculator!$B$36/Calculator!$F$12,1)),2))+MIN(500,MAX(30,100*EXP(-0.3*'VSWR Calculator'!$C$24)*(1+3*ABS(MOD('VSWR Calculator'!$C$23/Calculator!$F$12/2,1)-0.5))))/'VSWR Calculator'!$C$25)+$C65)^2+(1500*ABS(SIN(2*PI()*MOD(Calculator!$B$36/Calculator!$F$12,1)))*IF(MOD(Calculator!$B$36/Calculator!$F$12,1)&lt;0.5,-1,1))^2)),2))</f>
        <v>—</v>
      </c>
      <c r="HC65" s="253" t="str">
        <f aca="false">IF(OR(Calculator!$E$13&lt;&gt;"YES",Calculator!$B$36&lt;Calculator!$G$13),"—",ROUND((1+SQRT(((50*POWER(80,POWER(COS(PI()*MOD(Calculator!$B$36/Calculator!$F$13,1)),2))+MIN(500,MAX(30,100*EXP(-0.3*'VSWR Calculator'!$C$24)*(1+3*ABS(MOD('VSWR Calculator'!$C$23/Calculator!$F$13/2,1)-0.5))))/'VSWR Calculator'!$C$25)-$C65)^2+(1500*ABS(SIN(2*PI()*MOD(Calculator!$B$36/Calculator!$F$13,1)))*IF(MOD(Calculator!$B$36/Calculator!$F$13,1)&lt;0.5,-1,1))^2)/SQRT(((50*POWER(80,POWER(COS(PI()*MOD(Calculator!$B$36/Calculator!$F$13,1)),2))+MIN(500,MAX(30,100*EXP(-0.3*'VSWR Calculator'!$C$24)*(1+3*ABS(MOD('VSWR Calculator'!$C$23/Calculator!$F$13/2,1)-0.5))))/'VSWR Calculator'!$C$25)+$C65)^2+(1500*ABS(SIN(2*PI()*MOD(Calculator!$B$36/Calculator!$F$13,1)))*IF(MOD(Calculator!$B$36/Calculator!$F$13,1)&lt;0.5,-1,1))^2))/(1-SQRT(((50*POWER(80,POWER(COS(PI()*MOD(Calculator!$B$36/Calculator!$F$13,1)),2))+MIN(500,MAX(30,100*EXP(-0.3*'VSWR Calculator'!$C$24)*(1+3*ABS(MOD('VSWR Calculator'!$C$23/Calculator!$F$13/2,1)-0.5))))/'VSWR Calculator'!$C$25)-$C65)^2+(1500*ABS(SIN(2*PI()*MOD(Calculator!$B$36/Calculator!$F$13,1)))*IF(MOD(Calculator!$B$36/Calculator!$F$13,1)&lt;0.5,-1,1))^2)/SQRT(((50*POWER(80,POWER(COS(PI()*MOD(Calculator!$B$36/Calculator!$F$13,1)),2))+MIN(500,MAX(30,100*EXP(-0.3*'VSWR Calculator'!$C$24)*(1+3*ABS(MOD('VSWR Calculator'!$C$23/Calculator!$F$13/2,1)-0.5))))/'VSWR Calculator'!$C$25)+$C65)^2+(1500*ABS(SIN(2*PI()*MOD(Calculator!$B$36/Calculator!$F$13,1)))*IF(MOD(Calculator!$B$36/Calculator!$F$13,1)&lt;0.5,-1,1))^2)),2))</f>
        <v>—</v>
      </c>
      <c r="HD65" s="253" t="str">
        <f aca="false">IF(OR(Calculator!$E$14&lt;&gt;"YES",Calculator!$B$36&lt;Calculator!$G$14),"—",ROUND((1+SQRT(((50*POWER(80,POWER(COS(PI()*MOD(Calculator!$B$36/Calculator!$F$14,1)),2))+MIN(500,MAX(30,100*EXP(-0.3*'VSWR Calculator'!$C$24)*(1+3*ABS(MOD('VSWR Calculator'!$C$23/Calculator!$F$14/2,1)-0.5))))/'VSWR Calculator'!$C$25)-$C65)^2+(1500*ABS(SIN(2*PI()*MOD(Calculator!$B$36/Calculator!$F$14,1)))*IF(MOD(Calculator!$B$36/Calculator!$F$14,1)&lt;0.5,-1,1))^2)/SQRT(((50*POWER(80,POWER(COS(PI()*MOD(Calculator!$B$36/Calculator!$F$14,1)),2))+MIN(500,MAX(30,100*EXP(-0.3*'VSWR Calculator'!$C$24)*(1+3*ABS(MOD('VSWR Calculator'!$C$23/Calculator!$F$14/2,1)-0.5))))/'VSWR Calculator'!$C$25)+$C65)^2+(1500*ABS(SIN(2*PI()*MOD(Calculator!$B$36/Calculator!$F$14,1)))*IF(MOD(Calculator!$B$36/Calculator!$F$14,1)&lt;0.5,-1,1))^2))/(1-SQRT(((50*POWER(80,POWER(COS(PI()*MOD(Calculator!$B$36/Calculator!$F$14,1)),2))+MIN(500,MAX(30,100*EXP(-0.3*'VSWR Calculator'!$C$24)*(1+3*ABS(MOD('VSWR Calculator'!$C$23/Calculator!$F$14/2,1)-0.5))))/'VSWR Calculator'!$C$25)-$C65)^2+(1500*ABS(SIN(2*PI()*MOD(Calculator!$B$36/Calculator!$F$14,1)))*IF(MOD(Calculator!$B$36/Calculator!$F$14,1)&lt;0.5,-1,1))^2)/SQRT(((50*POWER(80,POWER(COS(PI()*MOD(Calculator!$B$36/Calculator!$F$14,1)),2))+MIN(500,MAX(30,100*EXP(-0.3*'VSWR Calculator'!$C$24)*(1+3*ABS(MOD('VSWR Calculator'!$C$23/Calculator!$F$14/2,1)-0.5))))/'VSWR Calculator'!$C$25)+$C65)^2+(1500*ABS(SIN(2*PI()*MOD(Calculator!$B$36/Calculator!$F$14,1)))*IF(MOD(Calculator!$B$36/Calculator!$F$14,1)&lt;0.5,-1,1))^2)),2))</f>
        <v>—</v>
      </c>
      <c r="HE65" s="253" t="n">
        <f aca="false">IF(OR(Calculator!$E$15&lt;&gt;"YES",Calculator!$B$36&lt;Calculator!$G$15),"—",ROUND((1+SQRT(((50*POWER(80,POWER(COS(PI()*MOD(Calculator!$B$36/Calculator!$F$15,1)),2))+MIN(500,MAX(30,100*EXP(-0.3*'VSWR Calculator'!$C$24)*(1+3*ABS(MOD('VSWR Calculator'!$C$23/Calculator!$F$15/2,1)-0.5))))/'VSWR Calculator'!$C$25)-$C65)^2+(1500*ABS(SIN(2*PI()*MOD(Calculator!$B$36/Calculator!$F$15,1)))*IF(MOD(Calculator!$B$36/Calculator!$F$15,1)&lt;0.5,-1,1))^2)/SQRT(((50*POWER(80,POWER(COS(PI()*MOD(Calculator!$B$36/Calculator!$F$15,1)),2))+MIN(500,MAX(30,100*EXP(-0.3*'VSWR Calculator'!$C$24)*(1+3*ABS(MOD('VSWR Calculator'!$C$23/Calculator!$F$15/2,1)-0.5))))/'VSWR Calculator'!$C$25)+$C65)^2+(1500*ABS(SIN(2*PI()*MOD(Calculator!$B$36/Calculator!$F$15,1)))*IF(MOD(Calculator!$B$36/Calculator!$F$15,1)&lt;0.5,-1,1))^2))/(1-SQRT(((50*POWER(80,POWER(COS(PI()*MOD(Calculator!$B$36/Calculator!$F$15,1)),2))+MIN(500,MAX(30,100*EXP(-0.3*'VSWR Calculator'!$C$24)*(1+3*ABS(MOD('VSWR Calculator'!$C$23/Calculator!$F$15/2,1)-0.5))))/'VSWR Calculator'!$C$25)-$C65)^2+(1500*ABS(SIN(2*PI()*MOD(Calculator!$B$36/Calculator!$F$15,1)))*IF(MOD(Calculator!$B$36/Calculator!$F$15,1)&lt;0.5,-1,1))^2)/SQRT(((50*POWER(80,POWER(COS(PI()*MOD(Calculator!$B$36/Calculator!$F$15,1)),2))+MIN(500,MAX(30,100*EXP(-0.3*'VSWR Calculator'!$C$24)*(1+3*ABS(MOD('VSWR Calculator'!$C$23/Calculator!$F$15/2,1)-0.5))))/'VSWR Calculator'!$C$25)+$C65)^2+(1500*ABS(SIN(2*PI()*MOD(Calculator!$B$36/Calculator!$F$15,1)))*IF(MOD(Calculator!$B$36/Calculator!$F$15,1)&lt;0.5,-1,1))^2)),2))</f>
        <v>13.05</v>
      </c>
      <c r="HF65" s="253" t="str">
        <f aca="false">IF(OR(Calculator!$E$16&lt;&gt;"YES",Calculator!$B$36&lt;Calculator!$G$16),"—",ROUND((1+SQRT(((50*POWER(80,POWER(COS(PI()*MOD(Calculator!$B$36/Calculator!$F$16,1)),2))+MIN(500,MAX(30,100*EXP(-0.3*'VSWR Calculator'!$C$24)*(1+3*ABS(MOD('VSWR Calculator'!$C$23/Calculator!$F$16/2,1)-0.5))))/'VSWR Calculator'!$C$25)-$C65)^2+(1500*ABS(SIN(2*PI()*MOD(Calculator!$B$36/Calculator!$F$16,1)))*IF(MOD(Calculator!$B$36/Calculator!$F$16,1)&lt;0.5,-1,1))^2)/SQRT(((50*POWER(80,POWER(COS(PI()*MOD(Calculator!$B$36/Calculator!$F$16,1)),2))+MIN(500,MAX(30,100*EXP(-0.3*'VSWR Calculator'!$C$24)*(1+3*ABS(MOD('VSWR Calculator'!$C$23/Calculator!$F$16/2,1)-0.5))))/'VSWR Calculator'!$C$25)+$C65)^2+(1500*ABS(SIN(2*PI()*MOD(Calculator!$B$36/Calculator!$F$16,1)))*IF(MOD(Calculator!$B$36/Calculator!$F$16,1)&lt;0.5,-1,1))^2))/(1-SQRT(((50*POWER(80,POWER(COS(PI()*MOD(Calculator!$B$36/Calculator!$F$16,1)),2))+MIN(500,MAX(30,100*EXP(-0.3*'VSWR Calculator'!$C$24)*(1+3*ABS(MOD('VSWR Calculator'!$C$23/Calculator!$F$16/2,1)-0.5))))/'VSWR Calculator'!$C$25)-$C65)^2+(1500*ABS(SIN(2*PI()*MOD(Calculator!$B$36/Calculator!$F$16,1)))*IF(MOD(Calculator!$B$36/Calculator!$F$16,1)&lt;0.5,-1,1))^2)/SQRT(((50*POWER(80,POWER(COS(PI()*MOD(Calculator!$B$36/Calculator!$F$16,1)),2))+MIN(500,MAX(30,100*EXP(-0.3*'VSWR Calculator'!$C$24)*(1+3*ABS(MOD('VSWR Calculator'!$C$23/Calculator!$F$16/2,1)-0.5))))/'VSWR Calculator'!$C$25)+$C65)^2+(1500*ABS(SIN(2*PI()*MOD(Calculator!$B$36/Calculator!$F$16,1)))*IF(MOD(Calculator!$B$36/Calculator!$F$16,1)&lt;0.5,-1,1))^2)),2))</f>
        <v>—</v>
      </c>
      <c r="HG65" s="253" t="n">
        <f aca="false">IF(OR(Calculator!$E$17&lt;&gt;"YES",Calculator!$B$36&lt;Calculator!$G$17),"—",ROUND((1+SQRT(((50*POWER(80,POWER(COS(PI()*MOD(Calculator!$B$36/Calculator!$F$17,1)),2))+MIN(500,MAX(30,100*EXP(-0.3*'VSWR Calculator'!$C$24)*(1+3*ABS(MOD('VSWR Calculator'!$C$23/Calculator!$F$17/2,1)-0.5))))/'VSWR Calculator'!$C$25)-$C65)^2+(1500*ABS(SIN(2*PI()*MOD(Calculator!$B$36/Calculator!$F$17,1)))*IF(MOD(Calculator!$B$36/Calculator!$F$17,1)&lt;0.5,-1,1))^2)/SQRT(((50*POWER(80,POWER(COS(PI()*MOD(Calculator!$B$36/Calculator!$F$17,1)),2))+MIN(500,MAX(30,100*EXP(-0.3*'VSWR Calculator'!$C$24)*(1+3*ABS(MOD('VSWR Calculator'!$C$23/Calculator!$F$17/2,1)-0.5))))/'VSWR Calculator'!$C$25)+$C65)^2+(1500*ABS(SIN(2*PI()*MOD(Calculator!$B$36/Calculator!$F$17,1)))*IF(MOD(Calculator!$B$36/Calculator!$F$17,1)&lt;0.5,-1,1))^2))/(1-SQRT(((50*POWER(80,POWER(COS(PI()*MOD(Calculator!$B$36/Calculator!$F$17,1)),2))+MIN(500,MAX(30,100*EXP(-0.3*'VSWR Calculator'!$C$24)*(1+3*ABS(MOD('VSWR Calculator'!$C$23/Calculator!$F$17/2,1)-0.5))))/'VSWR Calculator'!$C$25)-$C65)^2+(1500*ABS(SIN(2*PI()*MOD(Calculator!$B$36/Calculator!$F$17,1)))*IF(MOD(Calculator!$B$36/Calculator!$F$17,1)&lt;0.5,-1,1))^2)/SQRT(((50*POWER(80,POWER(COS(PI()*MOD(Calculator!$B$36/Calculator!$F$17,1)),2))+MIN(500,MAX(30,100*EXP(-0.3*'VSWR Calculator'!$C$24)*(1+3*ABS(MOD('VSWR Calculator'!$C$23/Calculator!$F$17/2,1)-0.5))))/'VSWR Calculator'!$C$25)+$C65)^2+(1500*ABS(SIN(2*PI()*MOD(Calculator!$B$36/Calculator!$F$17,1)))*IF(MOD(Calculator!$B$36/Calculator!$F$17,1)&lt;0.5,-1,1))^2)),2))</f>
        <v>15.69</v>
      </c>
      <c r="HH65" s="253" t="str">
        <f aca="false">IF(OR(Calculator!$E$18&lt;&gt;"YES",Calculator!$B$36&lt;Calculator!$G$18),"—",ROUND((1+SQRT(((50*POWER(80,POWER(COS(PI()*MOD(Calculator!$B$36/Calculator!$F$18,1)),2))+MIN(500,MAX(30,100*EXP(-0.3*'VSWR Calculator'!$C$24)*(1+3*ABS(MOD('VSWR Calculator'!$C$23/Calculator!$F$18/2,1)-0.5))))/'VSWR Calculator'!$C$25)-$C65)^2+(1500*ABS(SIN(2*PI()*MOD(Calculator!$B$36/Calculator!$F$18,1)))*IF(MOD(Calculator!$B$36/Calculator!$F$18,1)&lt;0.5,-1,1))^2)/SQRT(((50*POWER(80,POWER(COS(PI()*MOD(Calculator!$B$36/Calculator!$F$18,1)),2))+MIN(500,MAX(30,100*EXP(-0.3*'VSWR Calculator'!$C$24)*(1+3*ABS(MOD('VSWR Calculator'!$C$23/Calculator!$F$18/2,1)-0.5))))/'VSWR Calculator'!$C$25)+$C65)^2+(1500*ABS(SIN(2*PI()*MOD(Calculator!$B$36/Calculator!$F$18,1)))*IF(MOD(Calculator!$B$36/Calculator!$F$18,1)&lt;0.5,-1,1))^2))/(1-SQRT(((50*POWER(80,POWER(COS(PI()*MOD(Calculator!$B$36/Calculator!$F$18,1)),2))+MIN(500,MAX(30,100*EXP(-0.3*'VSWR Calculator'!$C$24)*(1+3*ABS(MOD('VSWR Calculator'!$C$23/Calculator!$F$18/2,1)-0.5))))/'VSWR Calculator'!$C$25)-$C65)^2+(1500*ABS(SIN(2*PI()*MOD(Calculator!$B$36/Calculator!$F$18,1)))*IF(MOD(Calculator!$B$36/Calculator!$F$18,1)&lt;0.5,-1,1))^2)/SQRT(((50*POWER(80,POWER(COS(PI()*MOD(Calculator!$B$36/Calculator!$F$18,1)),2))+MIN(500,MAX(30,100*EXP(-0.3*'VSWR Calculator'!$C$24)*(1+3*ABS(MOD('VSWR Calculator'!$C$23/Calculator!$F$18/2,1)-0.5))))/'VSWR Calculator'!$C$25)+$C65)^2+(1500*ABS(SIN(2*PI()*MOD(Calculator!$B$36/Calculator!$F$18,1)))*IF(MOD(Calculator!$B$36/Calculator!$F$18,1)&lt;0.5,-1,1))^2)),2))</f>
        <v>—</v>
      </c>
      <c r="HI65" s="253" t="str">
        <f aca="false">IF(OR(Calculator!$E$19&lt;&gt;"YES",Calculator!$B$36&lt;Calculator!$G$19),"—",ROUND((1+SQRT(((50*POWER(80,POWER(COS(PI()*MOD(Calculator!$B$36/Calculator!$F$19,1)),2))+MIN(500,MAX(30,100*EXP(-0.3*'VSWR Calculator'!$C$24)*(1+3*ABS(MOD('VSWR Calculator'!$C$23/Calculator!$F$19/2,1)-0.5))))/'VSWR Calculator'!$C$25)-$C65)^2+(1500*ABS(SIN(2*PI()*MOD(Calculator!$B$36/Calculator!$F$19,1)))*IF(MOD(Calculator!$B$36/Calculator!$F$19,1)&lt;0.5,-1,1))^2)/SQRT(((50*POWER(80,POWER(COS(PI()*MOD(Calculator!$B$36/Calculator!$F$19,1)),2))+MIN(500,MAX(30,100*EXP(-0.3*'VSWR Calculator'!$C$24)*(1+3*ABS(MOD('VSWR Calculator'!$C$23/Calculator!$F$19/2,1)-0.5))))/'VSWR Calculator'!$C$25)+$C65)^2+(1500*ABS(SIN(2*PI()*MOD(Calculator!$B$36/Calculator!$F$19,1)))*IF(MOD(Calculator!$B$36/Calculator!$F$19,1)&lt;0.5,-1,1))^2))/(1-SQRT(((50*POWER(80,POWER(COS(PI()*MOD(Calculator!$B$36/Calculator!$F$19,1)),2))+MIN(500,MAX(30,100*EXP(-0.3*'VSWR Calculator'!$C$24)*(1+3*ABS(MOD('VSWR Calculator'!$C$23/Calculator!$F$19/2,1)-0.5))))/'VSWR Calculator'!$C$25)-$C65)^2+(1500*ABS(SIN(2*PI()*MOD(Calculator!$B$36/Calculator!$F$19,1)))*IF(MOD(Calculator!$B$36/Calculator!$F$19,1)&lt;0.5,-1,1))^2)/SQRT(((50*POWER(80,POWER(COS(PI()*MOD(Calculator!$B$36/Calculator!$F$19,1)),2))+MIN(500,MAX(30,100*EXP(-0.3*'VSWR Calculator'!$C$24)*(1+3*ABS(MOD('VSWR Calculator'!$C$23/Calculator!$F$19/2,1)-0.5))))/'VSWR Calculator'!$C$25)+$C65)^2+(1500*ABS(SIN(2*PI()*MOD(Calculator!$B$36/Calculator!$F$19,1)))*IF(MOD(Calculator!$B$36/Calculator!$F$19,1)&lt;0.5,-1,1))^2)),2))</f>
        <v>—</v>
      </c>
      <c r="HJ65" s="253" t="str">
        <f aca="false">IF(OR(Calculator!$E$20&lt;&gt;"YES",Calculator!$B$36&lt;Calculator!$G$20),"—",ROUND((1+SQRT(((50*POWER(80,POWER(COS(PI()*MOD(Calculator!$B$36/Calculator!$F$20,1)),2))+MIN(500,MAX(30,100*EXP(-0.3*'VSWR Calculator'!$C$24)*(1+3*ABS(MOD('VSWR Calculator'!$C$23/Calculator!$F$20/2,1)-0.5))))/'VSWR Calculator'!$C$25)-$C65)^2+(1500*ABS(SIN(2*PI()*MOD(Calculator!$B$36/Calculator!$F$20,1)))*IF(MOD(Calculator!$B$36/Calculator!$F$20,1)&lt;0.5,-1,1))^2)/SQRT(((50*POWER(80,POWER(COS(PI()*MOD(Calculator!$B$36/Calculator!$F$20,1)),2))+MIN(500,MAX(30,100*EXP(-0.3*'VSWR Calculator'!$C$24)*(1+3*ABS(MOD('VSWR Calculator'!$C$23/Calculator!$F$20/2,1)-0.5))))/'VSWR Calculator'!$C$25)+$C65)^2+(1500*ABS(SIN(2*PI()*MOD(Calculator!$B$36/Calculator!$F$20,1)))*IF(MOD(Calculator!$B$36/Calculator!$F$20,1)&lt;0.5,-1,1))^2))/(1-SQRT(((50*POWER(80,POWER(COS(PI()*MOD(Calculator!$B$36/Calculator!$F$20,1)),2))+MIN(500,MAX(30,100*EXP(-0.3*'VSWR Calculator'!$C$24)*(1+3*ABS(MOD('VSWR Calculator'!$C$23/Calculator!$F$20/2,1)-0.5))))/'VSWR Calculator'!$C$25)-$C65)^2+(1500*ABS(SIN(2*PI()*MOD(Calculator!$B$36/Calculator!$F$20,1)))*IF(MOD(Calculator!$B$36/Calculator!$F$20,1)&lt;0.5,-1,1))^2)/SQRT(((50*POWER(80,POWER(COS(PI()*MOD(Calculator!$B$36/Calculator!$F$20,1)),2))+MIN(500,MAX(30,100*EXP(-0.3*'VSWR Calculator'!$C$24)*(1+3*ABS(MOD('VSWR Calculator'!$C$23/Calculator!$F$20/2,1)-0.5))))/'VSWR Calculator'!$C$25)+$C65)^2+(1500*ABS(SIN(2*PI()*MOD(Calculator!$B$36/Calculator!$F$20,1)))*IF(MOD(Calculator!$B$36/Calculator!$F$20,1)&lt;0.5,-1,1))^2)),2))</f>
        <v>—</v>
      </c>
      <c r="HK65" s="253" t="str">
        <f aca="false">IF(OR(Calculator!$E$21&lt;&gt;"YES",Calculator!$B$36&lt;Calculator!$G$21),"—",ROUND((1+SQRT(((50*POWER(80,POWER(COS(PI()*MOD(Calculator!$B$36/Calculator!$F$21,1)),2))+MIN(500,MAX(30,100*EXP(-0.3*'VSWR Calculator'!$C$24)*(1+3*ABS(MOD('VSWR Calculator'!$C$23/Calculator!$F$21/2,1)-0.5))))/'VSWR Calculator'!$C$25)-$C65)^2+(1500*ABS(SIN(2*PI()*MOD(Calculator!$B$36/Calculator!$F$21,1)))*IF(MOD(Calculator!$B$36/Calculator!$F$21,1)&lt;0.5,-1,1))^2)/SQRT(((50*POWER(80,POWER(COS(PI()*MOD(Calculator!$B$36/Calculator!$F$21,1)),2))+MIN(500,MAX(30,100*EXP(-0.3*'VSWR Calculator'!$C$24)*(1+3*ABS(MOD('VSWR Calculator'!$C$23/Calculator!$F$21/2,1)-0.5))))/'VSWR Calculator'!$C$25)+$C65)^2+(1500*ABS(SIN(2*PI()*MOD(Calculator!$B$36/Calculator!$F$21,1)))*IF(MOD(Calculator!$B$36/Calculator!$F$21,1)&lt;0.5,-1,1))^2))/(1-SQRT(((50*POWER(80,POWER(COS(PI()*MOD(Calculator!$B$36/Calculator!$F$21,1)),2))+MIN(500,MAX(30,100*EXP(-0.3*'VSWR Calculator'!$C$24)*(1+3*ABS(MOD('VSWR Calculator'!$C$23/Calculator!$F$21/2,1)-0.5))))/'VSWR Calculator'!$C$25)-$C65)^2+(1500*ABS(SIN(2*PI()*MOD(Calculator!$B$36/Calculator!$F$21,1)))*IF(MOD(Calculator!$B$36/Calculator!$F$21,1)&lt;0.5,-1,1))^2)/SQRT(((50*POWER(80,POWER(COS(PI()*MOD(Calculator!$B$36/Calculator!$F$21,1)),2))+MIN(500,MAX(30,100*EXP(-0.3*'VSWR Calculator'!$C$24)*(1+3*ABS(MOD('VSWR Calculator'!$C$23/Calculator!$F$21/2,1)-0.5))))/'VSWR Calculator'!$C$25)+$C65)^2+(1500*ABS(SIN(2*PI()*MOD(Calculator!$B$36/Calculator!$F$21,1)))*IF(MOD(Calculator!$B$36/Calculator!$F$21,1)&lt;0.5,-1,1))^2)),2))</f>
        <v>—</v>
      </c>
      <c r="HL65" s="253" t="str">
        <f aca="false">IF(OR(Calculator!$E$22&lt;&gt;"YES",Calculator!$B$36&lt;Calculator!$G$22),"—",ROUND((1+SQRT(((50*POWER(80,POWER(COS(PI()*MOD(Calculator!$B$36/Calculator!$F$22,1)),2))+MIN(500,MAX(30,100*EXP(-0.3*'VSWR Calculator'!$C$24)*(1+3*ABS(MOD('VSWR Calculator'!$C$23/Calculator!$F$22/2,1)-0.5))))/'VSWR Calculator'!$C$25)-$C65)^2+(1500*ABS(SIN(2*PI()*MOD(Calculator!$B$36/Calculator!$F$22,1)))*IF(MOD(Calculator!$B$36/Calculator!$F$22,1)&lt;0.5,-1,1))^2)/SQRT(((50*POWER(80,POWER(COS(PI()*MOD(Calculator!$B$36/Calculator!$F$22,1)),2))+MIN(500,MAX(30,100*EXP(-0.3*'VSWR Calculator'!$C$24)*(1+3*ABS(MOD('VSWR Calculator'!$C$23/Calculator!$F$22/2,1)-0.5))))/'VSWR Calculator'!$C$25)+$C65)^2+(1500*ABS(SIN(2*PI()*MOD(Calculator!$B$36/Calculator!$F$22,1)))*IF(MOD(Calculator!$B$36/Calculator!$F$22,1)&lt;0.5,-1,1))^2))/(1-SQRT(((50*POWER(80,POWER(COS(PI()*MOD(Calculator!$B$36/Calculator!$F$22,1)),2))+MIN(500,MAX(30,100*EXP(-0.3*'VSWR Calculator'!$C$24)*(1+3*ABS(MOD('VSWR Calculator'!$C$23/Calculator!$F$22/2,1)-0.5))))/'VSWR Calculator'!$C$25)-$C65)^2+(1500*ABS(SIN(2*PI()*MOD(Calculator!$B$36/Calculator!$F$22,1)))*IF(MOD(Calculator!$B$36/Calculator!$F$22,1)&lt;0.5,-1,1))^2)/SQRT(((50*POWER(80,POWER(COS(PI()*MOD(Calculator!$B$36/Calculator!$F$22,1)),2))+MIN(500,MAX(30,100*EXP(-0.3*'VSWR Calculator'!$C$24)*(1+3*ABS(MOD('VSWR Calculator'!$C$23/Calculator!$F$22/2,1)-0.5))))/'VSWR Calculator'!$C$25)+$C65)^2+(1500*ABS(SIN(2*PI()*MOD(Calculator!$B$36/Calculator!$F$22,1)))*IF(MOD(Calculator!$B$36/Calculator!$F$22,1)&lt;0.5,-1,1))^2)),2))</f>
        <v>—</v>
      </c>
      <c r="HM65" s="253" t="n">
        <f aca="false">IFERROR(ROUND((IF(ISNUMBER(HB65),HB65,0)+IF(ISNUMBER(HC65),HC65,0)+IF(ISNUMBER(HD65),HD65,0)+IF(ISNUMBER(HE65),HE65,0)+IF(ISNUMBER(HF65),HF65,0)+IF(ISNUMBER(HG65),HG65,0)+IF(ISNUMBER(HH65),HH65,0)+IF(ISNUMBER(HI65),HI65,0)+IF(ISNUMBER(HJ65),HJ65,0)+IF(ISNUMBER(HK65),HK65,0)+IF(ISNUMBER(HL65),HL65,0))/(IF(ISNUMBER(HB65),1,0)+IF(ISNUMBER(HC65),1,0)+IF(ISNUMBER(HD65),1,0)+IF(ISNUMBER(HE65),1,0)+IF(ISNUMBER(HF65),1,0)+IF(ISNUMBER(HG65),1,0)+IF(ISNUMBER(HH65),1,0)+IF(ISNUMBER(HI65),1,0)+IF(ISNUMBER(HJ65),1,0)+IF(ISNUMBER(HK65),1,0)+IF(ISNUMBER(HL65),1,0)),4),"")</f>
        <v>14.37</v>
      </c>
      <c r="HN65" s="253" t="str">
        <f aca="false">IF(OR(Calculator!$E$12&lt;&gt;"YES",Calculator!$B$37&lt;Calculator!$G$12),"—",ROUND((1+SQRT(((50*POWER(80,POWER(COS(PI()*MOD(Calculator!$B$37/Calculator!$F$12,1)),2))+MIN(500,MAX(30,100*EXP(-0.3*'VSWR Calculator'!$C$24)*(1+3*ABS(MOD('VSWR Calculator'!$C$23/Calculator!$F$12/2,1)-0.5))))/'VSWR Calculator'!$C$25)-$C65)^2+(1500*ABS(SIN(2*PI()*MOD(Calculator!$B$37/Calculator!$F$12,1)))*IF(MOD(Calculator!$B$37/Calculator!$F$12,1)&lt;0.5,-1,1))^2)/SQRT(((50*POWER(80,POWER(COS(PI()*MOD(Calculator!$B$37/Calculator!$F$12,1)),2))+MIN(500,MAX(30,100*EXP(-0.3*'VSWR Calculator'!$C$24)*(1+3*ABS(MOD('VSWR Calculator'!$C$23/Calculator!$F$12/2,1)-0.5))))/'VSWR Calculator'!$C$25)+$C65)^2+(1500*ABS(SIN(2*PI()*MOD(Calculator!$B$37/Calculator!$F$12,1)))*IF(MOD(Calculator!$B$37/Calculator!$F$12,1)&lt;0.5,-1,1))^2))/(1-SQRT(((50*POWER(80,POWER(COS(PI()*MOD(Calculator!$B$37/Calculator!$F$12,1)),2))+MIN(500,MAX(30,100*EXP(-0.3*'VSWR Calculator'!$C$24)*(1+3*ABS(MOD('VSWR Calculator'!$C$23/Calculator!$F$12/2,1)-0.5))))/'VSWR Calculator'!$C$25)-$C65)^2+(1500*ABS(SIN(2*PI()*MOD(Calculator!$B$37/Calculator!$F$12,1)))*IF(MOD(Calculator!$B$37/Calculator!$F$12,1)&lt;0.5,-1,1))^2)/SQRT(((50*POWER(80,POWER(COS(PI()*MOD(Calculator!$B$37/Calculator!$F$12,1)),2))+MIN(500,MAX(30,100*EXP(-0.3*'VSWR Calculator'!$C$24)*(1+3*ABS(MOD('VSWR Calculator'!$C$23/Calculator!$F$12/2,1)-0.5))))/'VSWR Calculator'!$C$25)+$C65)^2+(1500*ABS(SIN(2*PI()*MOD(Calculator!$B$37/Calculator!$F$12,1)))*IF(MOD(Calculator!$B$37/Calculator!$F$12,1)&lt;0.5,-1,1))^2)),2))</f>
        <v>—</v>
      </c>
      <c r="HO65" s="253" t="str">
        <f aca="false">IF(OR(Calculator!$E$13&lt;&gt;"YES",Calculator!$B$37&lt;Calculator!$G$13),"—",ROUND((1+SQRT(((50*POWER(80,POWER(COS(PI()*MOD(Calculator!$B$37/Calculator!$F$13,1)),2))+MIN(500,MAX(30,100*EXP(-0.3*'VSWR Calculator'!$C$24)*(1+3*ABS(MOD('VSWR Calculator'!$C$23/Calculator!$F$13/2,1)-0.5))))/'VSWR Calculator'!$C$25)-$C65)^2+(1500*ABS(SIN(2*PI()*MOD(Calculator!$B$37/Calculator!$F$13,1)))*IF(MOD(Calculator!$B$37/Calculator!$F$13,1)&lt;0.5,-1,1))^2)/SQRT(((50*POWER(80,POWER(COS(PI()*MOD(Calculator!$B$37/Calculator!$F$13,1)),2))+MIN(500,MAX(30,100*EXP(-0.3*'VSWR Calculator'!$C$24)*(1+3*ABS(MOD('VSWR Calculator'!$C$23/Calculator!$F$13/2,1)-0.5))))/'VSWR Calculator'!$C$25)+$C65)^2+(1500*ABS(SIN(2*PI()*MOD(Calculator!$B$37/Calculator!$F$13,1)))*IF(MOD(Calculator!$B$37/Calculator!$F$13,1)&lt;0.5,-1,1))^2))/(1-SQRT(((50*POWER(80,POWER(COS(PI()*MOD(Calculator!$B$37/Calculator!$F$13,1)),2))+MIN(500,MAX(30,100*EXP(-0.3*'VSWR Calculator'!$C$24)*(1+3*ABS(MOD('VSWR Calculator'!$C$23/Calculator!$F$13/2,1)-0.5))))/'VSWR Calculator'!$C$25)-$C65)^2+(1500*ABS(SIN(2*PI()*MOD(Calculator!$B$37/Calculator!$F$13,1)))*IF(MOD(Calculator!$B$37/Calculator!$F$13,1)&lt;0.5,-1,1))^2)/SQRT(((50*POWER(80,POWER(COS(PI()*MOD(Calculator!$B$37/Calculator!$F$13,1)),2))+MIN(500,MAX(30,100*EXP(-0.3*'VSWR Calculator'!$C$24)*(1+3*ABS(MOD('VSWR Calculator'!$C$23/Calculator!$F$13/2,1)-0.5))))/'VSWR Calculator'!$C$25)+$C65)^2+(1500*ABS(SIN(2*PI()*MOD(Calculator!$B$37/Calculator!$F$13,1)))*IF(MOD(Calculator!$B$37/Calculator!$F$13,1)&lt;0.5,-1,1))^2)),2))</f>
        <v>—</v>
      </c>
      <c r="HP65" s="253" t="str">
        <f aca="false">IF(OR(Calculator!$E$14&lt;&gt;"YES",Calculator!$B$37&lt;Calculator!$G$14),"—",ROUND((1+SQRT(((50*POWER(80,POWER(COS(PI()*MOD(Calculator!$B$37/Calculator!$F$14,1)),2))+MIN(500,MAX(30,100*EXP(-0.3*'VSWR Calculator'!$C$24)*(1+3*ABS(MOD('VSWR Calculator'!$C$23/Calculator!$F$14/2,1)-0.5))))/'VSWR Calculator'!$C$25)-$C65)^2+(1500*ABS(SIN(2*PI()*MOD(Calculator!$B$37/Calculator!$F$14,1)))*IF(MOD(Calculator!$B$37/Calculator!$F$14,1)&lt;0.5,-1,1))^2)/SQRT(((50*POWER(80,POWER(COS(PI()*MOD(Calculator!$B$37/Calculator!$F$14,1)),2))+MIN(500,MAX(30,100*EXP(-0.3*'VSWR Calculator'!$C$24)*(1+3*ABS(MOD('VSWR Calculator'!$C$23/Calculator!$F$14/2,1)-0.5))))/'VSWR Calculator'!$C$25)+$C65)^2+(1500*ABS(SIN(2*PI()*MOD(Calculator!$B$37/Calculator!$F$14,1)))*IF(MOD(Calculator!$B$37/Calculator!$F$14,1)&lt;0.5,-1,1))^2))/(1-SQRT(((50*POWER(80,POWER(COS(PI()*MOD(Calculator!$B$37/Calculator!$F$14,1)),2))+MIN(500,MAX(30,100*EXP(-0.3*'VSWR Calculator'!$C$24)*(1+3*ABS(MOD('VSWR Calculator'!$C$23/Calculator!$F$14/2,1)-0.5))))/'VSWR Calculator'!$C$25)-$C65)^2+(1500*ABS(SIN(2*PI()*MOD(Calculator!$B$37/Calculator!$F$14,1)))*IF(MOD(Calculator!$B$37/Calculator!$F$14,1)&lt;0.5,-1,1))^2)/SQRT(((50*POWER(80,POWER(COS(PI()*MOD(Calculator!$B$37/Calculator!$F$14,1)),2))+MIN(500,MAX(30,100*EXP(-0.3*'VSWR Calculator'!$C$24)*(1+3*ABS(MOD('VSWR Calculator'!$C$23/Calculator!$F$14/2,1)-0.5))))/'VSWR Calculator'!$C$25)+$C65)^2+(1500*ABS(SIN(2*PI()*MOD(Calculator!$B$37/Calculator!$F$14,1)))*IF(MOD(Calculator!$B$37/Calculator!$F$14,1)&lt;0.5,-1,1))^2)),2))</f>
        <v>—</v>
      </c>
      <c r="HQ65" s="253" t="n">
        <f aca="false">IF(OR(Calculator!$E$15&lt;&gt;"YES",Calculator!$B$37&lt;Calculator!$G$15),"—",ROUND((1+SQRT(((50*POWER(80,POWER(COS(PI()*MOD(Calculator!$B$37/Calculator!$F$15,1)),2))+MIN(500,MAX(30,100*EXP(-0.3*'VSWR Calculator'!$C$24)*(1+3*ABS(MOD('VSWR Calculator'!$C$23/Calculator!$F$15/2,1)-0.5))))/'VSWR Calculator'!$C$25)-$C65)^2+(1500*ABS(SIN(2*PI()*MOD(Calculator!$B$37/Calculator!$F$15,1)))*IF(MOD(Calculator!$B$37/Calculator!$F$15,1)&lt;0.5,-1,1))^2)/SQRT(((50*POWER(80,POWER(COS(PI()*MOD(Calculator!$B$37/Calculator!$F$15,1)),2))+MIN(500,MAX(30,100*EXP(-0.3*'VSWR Calculator'!$C$24)*(1+3*ABS(MOD('VSWR Calculator'!$C$23/Calculator!$F$15/2,1)-0.5))))/'VSWR Calculator'!$C$25)+$C65)^2+(1500*ABS(SIN(2*PI()*MOD(Calculator!$B$37/Calculator!$F$15,1)))*IF(MOD(Calculator!$B$37/Calculator!$F$15,1)&lt;0.5,-1,1))^2))/(1-SQRT(((50*POWER(80,POWER(COS(PI()*MOD(Calculator!$B$37/Calculator!$F$15,1)),2))+MIN(500,MAX(30,100*EXP(-0.3*'VSWR Calculator'!$C$24)*(1+3*ABS(MOD('VSWR Calculator'!$C$23/Calculator!$F$15/2,1)-0.5))))/'VSWR Calculator'!$C$25)-$C65)^2+(1500*ABS(SIN(2*PI()*MOD(Calculator!$B$37/Calculator!$F$15,1)))*IF(MOD(Calculator!$B$37/Calculator!$F$15,1)&lt;0.5,-1,1))^2)/SQRT(((50*POWER(80,POWER(COS(PI()*MOD(Calculator!$B$37/Calculator!$F$15,1)),2))+MIN(500,MAX(30,100*EXP(-0.3*'VSWR Calculator'!$C$24)*(1+3*ABS(MOD('VSWR Calculator'!$C$23/Calculator!$F$15/2,1)-0.5))))/'VSWR Calculator'!$C$25)+$C65)^2+(1500*ABS(SIN(2*PI()*MOD(Calculator!$B$37/Calculator!$F$15,1)))*IF(MOD(Calculator!$B$37/Calculator!$F$15,1)&lt;0.5,-1,1))^2)),2))</f>
        <v>2.33</v>
      </c>
      <c r="HR65" s="253" t="str">
        <f aca="false">IF(OR(Calculator!$E$16&lt;&gt;"YES",Calculator!$B$37&lt;Calculator!$G$16),"—",ROUND((1+SQRT(((50*POWER(80,POWER(COS(PI()*MOD(Calculator!$B$37/Calculator!$F$16,1)),2))+MIN(500,MAX(30,100*EXP(-0.3*'VSWR Calculator'!$C$24)*(1+3*ABS(MOD('VSWR Calculator'!$C$23/Calculator!$F$16/2,1)-0.5))))/'VSWR Calculator'!$C$25)-$C65)^2+(1500*ABS(SIN(2*PI()*MOD(Calculator!$B$37/Calculator!$F$16,1)))*IF(MOD(Calculator!$B$37/Calculator!$F$16,1)&lt;0.5,-1,1))^2)/SQRT(((50*POWER(80,POWER(COS(PI()*MOD(Calculator!$B$37/Calculator!$F$16,1)),2))+MIN(500,MAX(30,100*EXP(-0.3*'VSWR Calculator'!$C$24)*(1+3*ABS(MOD('VSWR Calculator'!$C$23/Calculator!$F$16/2,1)-0.5))))/'VSWR Calculator'!$C$25)+$C65)^2+(1500*ABS(SIN(2*PI()*MOD(Calculator!$B$37/Calculator!$F$16,1)))*IF(MOD(Calculator!$B$37/Calculator!$F$16,1)&lt;0.5,-1,1))^2))/(1-SQRT(((50*POWER(80,POWER(COS(PI()*MOD(Calculator!$B$37/Calculator!$F$16,1)),2))+MIN(500,MAX(30,100*EXP(-0.3*'VSWR Calculator'!$C$24)*(1+3*ABS(MOD('VSWR Calculator'!$C$23/Calculator!$F$16/2,1)-0.5))))/'VSWR Calculator'!$C$25)-$C65)^2+(1500*ABS(SIN(2*PI()*MOD(Calculator!$B$37/Calculator!$F$16,1)))*IF(MOD(Calculator!$B$37/Calculator!$F$16,1)&lt;0.5,-1,1))^2)/SQRT(((50*POWER(80,POWER(COS(PI()*MOD(Calculator!$B$37/Calculator!$F$16,1)),2))+MIN(500,MAX(30,100*EXP(-0.3*'VSWR Calculator'!$C$24)*(1+3*ABS(MOD('VSWR Calculator'!$C$23/Calculator!$F$16/2,1)-0.5))))/'VSWR Calculator'!$C$25)+$C65)^2+(1500*ABS(SIN(2*PI()*MOD(Calculator!$B$37/Calculator!$F$16,1)))*IF(MOD(Calculator!$B$37/Calculator!$F$16,1)&lt;0.5,-1,1))^2)),2))</f>
        <v>—</v>
      </c>
      <c r="HS65" s="253" t="n">
        <f aca="false">IF(OR(Calculator!$E$17&lt;&gt;"YES",Calculator!$B$37&lt;Calculator!$G$17),"—",ROUND((1+SQRT(((50*POWER(80,POWER(COS(PI()*MOD(Calculator!$B$37/Calculator!$F$17,1)),2))+MIN(500,MAX(30,100*EXP(-0.3*'VSWR Calculator'!$C$24)*(1+3*ABS(MOD('VSWR Calculator'!$C$23/Calculator!$F$17/2,1)-0.5))))/'VSWR Calculator'!$C$25)-$C65)^2+(1500*ABS(SIN(2*PI()*MOD(Calculator!$B$37/Calculator!$F$17,1)))*IF(MOD(Calculator!$B$37/Calculator!$F$17,1)&lt;0.5,-1,1))^2)/SQRT(((50*POWER(80,POWER(COS(PI()*MOD(Calculator!$B$37/Calculator!$F$17,1)),2))+MIN(500,MAX(30,100*EXP(-0.3*'VSWR Calculator'!$C$24)*(1+3*ABS(MOD('VSWR Calculator'!$C$23/Calculator!$F$17/2,1)-0.5))))/'VSWR Calculator'!$C$25)+$C65)^2+(1500*ABS(SIN(2*PI()*MOD(Calculator!$B$37/Calculator!$F$17,1)))*IF(MOD(Calculator!$B$37/Calculator!$F$17,1)&lt;0.5,-1,1))^2))/(1-SQRT(((50*POWER(80,POWER(COS(PI()*MOD(Calculator!$B$37/Calculator!$F$17,1)),2))+MIN(500,MAX(30,100*EXP(-0.3*'VSWR Calculator'!$C$24)*(1+3*ABS(MOD('VSWR Calculator'!$C$23/Calculator!$F$17/2,1)-0.5))))/'VSWR Calculator'!$C$25)-$C65)^2+(1500*ABS(SIN(2*PI()*MOD(Calculator!$B$37/Calculator!$F$17,1)))*IF(MOD(Calculator!$B$37/Calculator!$F$17,1)&lt;0.5,-1,1))^2)/SQRT(((50*POWER(80,POWER(COS(PI()*MOD(Calculator!$B$37/Calculator!$F$17,1)),2))+MIN(500,MAX(30,100*EXP(-0.3*'VSWR Calculator'!$C$24)*(1+3*ABS(MOD('VSWR Calculator'!$C$23/Calculator!$F$17/2,1)-0.5))))/'VSWR Calculator'!$C$25)+$C65)^2+(1500*ABS(SIN(2*PI()*MOD(Calculator!$B$37/Calculator!$F$17,1)))*IF(MOD(Calculator!$B$37/Calculator!$F$17,1)&lt;0.5,-1,1))^2)),2))</f>
        <v>12.04</v>
      </c>
      <c r="HT65" s="253" t="str">
        <f aca="false">IF(OR(Calculator!$E$18&lt;&gt;"YES",Calculator!$B$37&lt;Calculator!$G$18),"—",ROUND((1+SQRT(((50*POWER(80,POWER(COS(PI()*MOD(Calculator!$B$37/Calculator!$F$18,1)),2))+MIN(500,MAX(30,100*EXP(-0.3*'VSWR Calculator'!$C$24)*(1+3*ABS(MOD('VSWR Calculator'!$C$23/Calculator!$F$18/2,1)-0.5))))/'VSWR Calculator'!$C$25)-$C65)^2+(1500*ABS(SIN(2*PI()*MOD(Calculator!$B$37/Calculator!$F$18,1)))*IF(MOD(Calculator!$B$37/Calculator!$F$18,1)&lt;0.5,-1,1))^2)/SQRT(((50*POWER(80,POWER(COS(PI()*MOD(Calculator!$B$37/Calculator!$F$18,1)),2))+MIN(500,MAX(30,100*EXP(-0.3*'VSWR Calculator'!$C$24)*(1+3*ABS(MOD('VSWR Calculator'!$C$23/Calculator!$F$18/2,1)-0.5))))/'VSWR Calculator'!$C$25)+$C65)^2+(1500*ABS(SIN(2*PI()*MOD(Calculator!$B$37/Calculator!$F$18,1)))*IF(MOD(Calculator!$B$37/Calculator!$F$18,1)&lt;0.5,-1,1))^2))/(1-SQRT(((50*POWER(80,POWER(COS(PI()*MOD(Calculator!$B$37/Calculator!$F$18,1)),2))+MIN(500,MAX(30,100*EXP(-0.3*'VSWR Calculator'!$C$24)*(1+3*ABS(MOD('VSWR Calculator'!$C$23/Calculator!$F$18/2,1)-0.5))))/'VSWR Calculator'!$C$25)-$C65)^2+(1500*ABS(SIN(2*PI()*MOD(Calculator!$B$37/Calculator!$F$18,1)))*IF(MOD(Calculator!$B$37/Calculator!$F$18,1)&lt;0.5,-1,1))^2)/SQRT(((50*POWER(80,POWER(COS(PI()*MOD(Calculator!$B$37/Calculator!$F$18,1)),2))+MIN(500,MAX(30,100*EXP(-0.3*'VSWR Calculator'!$C$24)*(1+3*ABS(MOD('VSWR Calculator'!$C$23/Calculator!$F$18/2,1)-0.5))))/'VSWR Calculator'!$C$25)+$C65)^2+(1500*ABS(SIN(2*PI()*MOD(Calculator!$B$37/Calculator!$F$18,1)))*IF(MOD(Calculator!$B$37/Calculator!$F$18,1)&lt;0.5,-1,1))^2)),2))</f>
        <v>—</v>
      </c>
      <c r="HU65" s="253" t="str">
        <f aca="false">IF(OR(Calculator!$E$19&lt;&gt;"YES",Calculator!$B$37&lt;Calculator!$G$19),"—",ROUND((1+SQRT(((50*POWER(80,POWER(COS(PI()*MOD(Calculator!$B$37/Calculator!$F$19,1)),2))+MIN(500,MAX(30,100*EXP(-0.3*'VSWR Calculator'!$C$24)*(1+3*ABS(MOD('VSWR Calculator'!$C$23/Calculator!$F$19/2,1)-0.5))))/'VSWR Calculator'!$C$25)-$C65)^2+(1500*ABS(SIN(2*PI()*MOD(Calculator!$B$37/Calculator!$F$19,1)))*IF(MOD(Calculator!$B$37/Calculator!$F$19,1)&lt;0.5,-1,1))^2)/SQRT(((50*POWER(80,POWER(COS(PI()*MOD(Calculator!$B$37/Calculator!$F$19,1)),2))+MIN(500,MAX(30,100*EXP(-0.3*'VSWR Calculator'!$C$24)*(1+3*ABS(MOD('VSWR Calculator'!$C$23/Calculator!$F$19/2,1)-0.5))))/'VSWR Calculator'!$C$25)+$C65)^2+(1500*ABS(SIN(2*PI()*MOD(Calculator!$B$37/Calculator!$F$19,1)))*IF(MOD(Calculator!$B$37/Calculator!$F$19,1)&lt;0.5,-1,1))^2))/(1-SQRT(((50*POWER(80,POWER(COS(PI()*MOD(Calculator!$B$37/Calculator!$F$19,1)),2))+MIN(500,MAX(30,100*EXP(-0.3*'VSWR Calculator'!$C$24)*(1+3*ABS(MOD('VSWR Calculator'!$C$23/Calculator!$F$19/2,1)-0.5))))/'VSWR Calculator'!$C$25)-$C65)^2+(1500*ABS(SIN(2*PI()*MOD(Calculator!$B$37/Calculator!$F$19,1)))*IF(MOD(Calculator!$B$37/Calculator!$F$19,1)&lt;0.5,-1,1))^2)/SQRT(((50*POWER(80,POWER(COS(PI()*MOD(Calculator!$B$37/Calculator!$F$19,1)),2))+MIN(500,MAX(30,100*EXP(-0.3*'VSWR Calculator'!$C$24)*(1+3*ABS(MOD('VSWR Calculator'!$C$23/Calculator!$F$19/2,1)-0.5))))/'VSWR Calculator'!$C$25)+$C65)^2+(1500*ABS(SIN(2*PI()*MOD(Calculator!$B$37/Calculator!$F$19,1)))*IF(MOD(Calculator!$B$37/Calculator!$F$19,1)&lt;0.5,-1,1))^2)),2))</f>
        <v>—</v>
      </c>
      <c r="HV65" s="253" t="str">
        <f aca="false">IF(OR(Calculator!$E$20&lt;&gt;"YES",Calculator!$B$37&lt;Calculator!$G$20),"—",ROUND((1+SQRT(((50*POWER(80,POWER(COS(PI()*MOD(Calculator!$B$37/Calculator!$F$20,1)),2))+MIN(500,MAX(30,100*EXP(-0.3*'VSWR Calculator'!$C$24)*(1+3*ABS(MOD('VSWR Calculator'!$C$23/Calculator!$F$20/2,1)-0.5))))/'VSWR Calculator'!$C$25)-$C65)^2+(1500*ABS(SIN(2*PI()*MOD(Calculator!$B$37/Calculator!$F$20,1)))*IF(MOD(Calculator!$B$37/Calculator!$F$20,1)&lt;0.5,-1,1))^2)/SQRT(((50*POWER(80,POWER(COS(PI()*MOD(Calculator!$B$37/Calculator!$F$20,1)),2))+MIN(500,MAX(30,100*EXP(-0.3*'VSWR Calculator'!$C$24)*(1+3*ABS(MOD('VSWR Calculator'!$C$23/Calculator!$F$20/2,1)-0.5))))/'VSWR Calculator'!$C$25)+$C65)^2+(1500*ABS(SIN(2*PI()*MOD(Calculator!$B$37/Calculator!$F$20,1)))*IF(MOD(Calculator!$B$37/Calculator!$F$20,1)&lt;0.5,-1,1))^2))/(1-SQRT(((50*POWER(80,POWER(COS(PI()*MOD(Calculator!$B$37/Calculator!$F$20,1)),2))+MIN(500,MAX(30,100*EXP(-0.3*'VSWR Calculator'!$C$24)*(1+3*ABS(MOD('VSWR Calculator'!$C$23/Calculator!$F$20/2,1)-0.5))))/'VSWR Calculator'!$C$25)-$C65)^2+(1500*ABS(SIN(2*PI()*MOD(Calculator!$B$37/Calculator!$F$20,1)))*IF(MOD(Calculator!$B$37/Calculator!$F$20,1)&lt;0.5,-1,1))^2)/SQRT(((50*POWER(80,POWER(COS(PI()*MOD(Calculator!$B$37/Calculator!$F$20,1)),2))+MIN(500,MAX(30,100*EXP(-0.3*'VSWR Calculator'!$C$24)*(1+3*ABS(MOD('VSWR Calculator'!$C$23/Calculator!$F$20/2,1)-0.5))))/'VSWR Calculator'!$C$25)+$C65)^2+(1500*ABS(SIN(2*PI()*MOD(Calculator!$B$37/Calculator!$F$20,1)))*IF(MOD(Calculator!$B$37/Calculator!$F$20,1)&lt;0.5,-1,1))^2)),2))</f>
        <v>—</v>
      </c>
      <c r="HW65" s="253" t="str">
        <f aca="false">IF(OR(Calculator!$E$21&lt;&gt;"YES",Calculator!$B$37&lt;Calculator!$G$21),"—",ROUND((1+SQRT(((50*POWER(80,POWER(COS(PI()*MOD(Calculator!$B$37/Calculator!$F$21,1)),2))+MIN(500,MAX(30,100*EXP(-0.3*'VSWR Calculator'!$C$24)*(1+3*ABS(MOD('VSWR Calculator'!$C$23/Calculator!$F$21/2,1)-0.5))))/'VSWR Calculator'!$C$25)-$C65)^2+(1500*ABS(SIN(2*PI()*MOD(Calculator!$B$37/Calculator!$F$21,1)))*IF(MOD(Calculator!$B$37/Calculator!$F$21,1)&lt;0.5,-1,1))^2)/SQRT(((50*POWER(80,POWER(COS(PI()*MOD(Calculator!$B$37/Calculator!$F$21,1)),2))+MIN(500,MAX(30,100*EXP(-0.3*'VSWR Calculator'!$C$24)*(1+3*ABS(MOD('VSWR Calculator'!$C$23/Calculator!$F$21/2,1)-0.5))))/'VSWR Calculator'!$C$25)+$C65)^2+(1500*ABS(SIN(2*PI()*MOD(Calculator!$B$37/Calculator!$F$21,1)))*IF(MOD(Calculator!$B$37/Calculator!$F$21,1)&lt;0.5,-1,1))^2))/(1-SQRT(((50*POWER(80,POWER(COS(PI()*MOD(Calculator!$B$37/Calculator!$F$21,1)),2))+MIN(500,MAX(30,100*EXP(-0.3*'VSWR Calculator'!$C$24)*(1+3*ABS(MOD('VSWR Calculator'!$C$23/Calculator!$F$21/2,1)-0.5))))/'VSWR Calculator'!$C$25)-$C65)^2+(1500*ABS(SIN(2*PI()*MOD(Calculator!$B$37/Calculator!$F$21,1)))*IF(MOD(Calculator!$B$37/Calculator!$F$21,1)&lt;0.5,-1,1))^2)/SQRT(((50*POWER(80,POWER(COS(PI()*MOD(Calculator!$B$37/Calculator!$F$21,1)),2))+MIN(500,MAX(30,100*EXP(-0.3*'VSWR Calculator'!$C$24)*(1+3*ABS(MOD('VSWR Calculator'!$C$23/Calculator!$F$21/2,1)-0.5))))/'VSWR Calculator'!$C$25)+$C65)^2+(1500*ABS(SIN(2*PI()*MOD(Calculator!$B$37/Calculator!$F$21,1)))*IF(MOD(Calculator!$B$37/Calculator!$F$21,1)&lt;0.5,-1,1))^2)),2))</f>
        <v>—</v>
      </c>
      <c r="HX65" s="253" t="str">
        <f aca="false">IF(OR(Calculator!$E$22&lt;&gt;"YES",Calculator!$B$37&lt;Calculator!$G$22),"—",ROUND((1+SQRT(((50*POWER(80,POWER(COS(PI()*MOD(Calculator!$B$37/Calculator!$F$22,1)),2))+MIN(500,MAX(30,100*EXP(-0.3*'VSWR Calculator'!$C$24)*(1+3*ABS(MOD('VSWR Calculator'!$C$23/Calculator!$F$22/2,1)-0.5))))/'VSWR Calculator'!$C$25)-$C65)^2+(1500*ABS(SIN(2*PI()*MOD(Calculator!$B$37/Calculator!$F$22,1)))*IF(MOD(Calculator!$B$37/Calculator!$F$22,1)&lt;0.5,-1,1))^2)/SQRT(((50*POWER(80,POWER(COS(PI()*MOD(Calculator!$B$37/Calculator!$F$22,1)),2))+MIN(500,MAX(30,100*EXP(-0.3*'VSWR Calculator'!$C$24)*(1+3*ABS(MOD('VSWR Calculator'!$C$23/Calculator!$F$22/2,1)-0.5))))/'VSWR Calculator'!$C$25)+$C65)^2+(1500*ABS(SIN(2*PI()*MOD(Calculator!$B$37/Calculator!$F$22,1)))*IF(MOD(Calculator!$B$37/Calculator!$F$22,1)&lt;0.5,-1,1))^2))/(1-SQRT(((50*POWER(80,POWER(COS(PI()*MOD(Calculator!$B$37/Calculator!$F$22,1)),2))+MIN(500,MAX(30,100*EXP(-0.3*'VSWR Calculator'!$C$24)*(1+3*ABS(MOD('VSWR Calculator'!$C$23/Calculator!$F$22/2,1)-0.5))))/'VSWR Calculator'!$C$25)-$C65)^2+(1500*ABS(SIN(2*PI()*MOD(Calculator!$B$37/Calculator!$F$22,1)))*IF(MOD(Calculator!$B$37/Calculator!$F$22,1)&lt;0.5,-1,1))^2)/SQRT(((50*POWER(80,POWER(COS(PI()*MOD(Calculator!$B$37/Calculator!$F$22,1)),2))+MIN(500,MAX(30,100*EXP(-0.3*'VSWR Calculator'!$C$24)*(1+3*ABS(MOD('VSWR Calculator'!$C$23/Calculator!$F$22/2,1)-0.5))))/'VSWR Calculator'!$C$25)+$C65)^2+(1500*ABS(SIN(2*PI()*MOD(Calculator!$B$37/Calculator!$F$22,1)))*IF(MOD(Calculator!$B$37/Calculator!$F$22,1)&lt;0.5,-1,1))^2)),2))</f>
        <v>—</v>
      </c>
      <c r="HY65" s="253" t="n">
        <f aca="false">IFERROR(ROUND((IF(ISNUMBER(HN65),HN65,0)+IF(ISNUMBER(HO65),HO65,0)+IF(ISNUMBER(HP65),HP65,0)+IF(ISNUMBER(HQ65),HQ65,0)+IF(ISNUMBER(HR65),HR65,0)+IF(ISNUMBER(HS65),HS65,0)+IF(ISNUMBER(HT65),HT65,0)+IF(ISNUMBER(HU65),HU65,0)+IF(ISNUMBER(HV65),HV65,0)+IF(ISNUMBER(HW65),HW65,0)+IF(ISNUMBER(HX65),HX65,0))/(IF(ISNUMBER(HN65),1,0)+IF(ISNUMBER(HO65),1,0)+IF(ISNUMBER(HP65),1,0)+IF(ISNUMBER(HQ65),1,0)+IF(ISNUMBER(HR65),1,0)+IF(ISNUMBER(HS65),1,0)+IF(ISNUMBER(HT65),1,0)+IF(ISNUMBER(HU65),1,0)+IF(ISNUMBER(HV65),1,0)+IF(ISNUMBER(HW65),1,0)+IF(ISNUMBER(HX65),1,0)),4),"")</f>
        <v>7.185</v>
      </c>
      <c r="HZ65" s="253" t="str">
        <f aca="false">IF(OR(Calculator!$E$12&lt;&gt;"YES",Calculator!$B$38&lt;Calculator!$G$12),"—",ROUND((1+SQRT(((50*POWER(80,POWER(COS(PI()*MOD(Calculator!$B$38/Calculator!$F$12,1)),2))+MIN(500,MAX(30,100*EXP(-0.3*'VSWR Calculator'!$C$24)*(1+3*ABS(MOD('VSWR Calculator'!$C$23/Calculator!$F$12/2,1)-0.5))))/'VSWR Calculator'!$C$25)-$C65)^2+(1500*ABS(SIN(2*PI()*MOD(Calculator!$B$38/Calculator!$F$12,1)))*IF(MOD(Calculator!$B$38/Calculator!$F$12,1)&lt;0.5,-1,1))^2)/SQRT(((50*POWER(80,POWER(COS(PI()*MOD(Calculator!$B$38/Calculator!$F$12,1)),2))+MIN(500,MAX(30,100*EXP(-0.3*'VSWR Calculator'!$C$24)*(1+3*ABS(MOD('VSWR Calculator'!$C$23/Calculator!$F$12/2,1)-0.5))))/'VSWR Calculator'!$C$25)+$C65)^2+(1500*ABS(SIN(2*PI()*MOD(Calculator!$B$38/Calculator!$F$12,1)))*IF(MOD(Calculator!$B$38/Calculator!$F$12,1)&lt;0.5,-1,1))^2))/(1-SQRT(((50*POWER(80,POWER(COS(PI()*MOD(Calculator!$B$38/Calculator!$F$12,1)),2))+MIN(500,MAX(30,100*EXP(-0.3*'VSWR Calculator'!$C$24)*(1+3*ABS(MOD('VSWR Calculator'!$C$23/Calculator!$F$12/2,1)-0.5))))/'VSWR Calculator'!$C$25)-$C65)^2+(1500*ABS(SIN(2*PI()*MOD(Calculator!$B$38/Calculator!$F$12,1)))*IF(MOD(Calculator!$B$38/Calculator!$F$12,1)&lt;0.5,-1,1))^2)/SQRT(((50*POWER(80,POWER(COS(PI()*MOD(Calculator!$B$38/Calculator!$F$12,1)),2))+MIN(500,MAX(30,100*EXP(-0.3*'VSWR Calculator'!$C$24)*(1+3*ABS(MOD('VSWR Calculator'!$C$23/Calculator!$F$12/2,1)-0.5))))/'VSWR Calculator'!$C$25)+$C65)^2+(1500*ABS(SIN(2*PI()*MOD(Calculator!$B$38/Calculator!$F$12,1)))*IF(MOD(Calculator!$B$38/Calculator!$F$12,1)&lt;0.5,-1,1))^2)),2))</f>
        <v>—</v>
      </c>
      <c r="IA65" s="253" t="str">
        <f aca="false">IF(OR(Calculator!$E$13&lt;&gt;"YES",Calculator!$B$38&lt;Calculator!$G$13),"—",ROUND((1+SQRT(((50*POWER(80,POWER(COS(PI()*MOD(Calculator!$B$38/Calculator!$F$13,1)),2))+MIN(500,MAX(30,100*EXP(-0.3*'VSWR Calculator'!$C$24)*(1+3*ABS(MOD('VSWR Calculator'!$C$23/Calculator!$F$13/2,1)-0.5))))/'VSWR Calculator'!$C$25)-$C65)^2+(1500*ABS(SIN(2*PI()*MOD(Calculator!$B$38/Calculator!$F$13,1)))*IF(MOD(Calculator!$B$38/Calculator!$F$13,1)&lt;0.5,-1,1))^2)/SQRT(((50*POWER(80,POWER(COS(PI()*MOD(Calculator!$B$38/Calculator!$F$13,1)),2))+MIN(500,MAX(30,100*EXP(-0.3*'VSWR Calculator'!$C$24)*(1+3*ABS(MOD('VSWR Calculator'!$C$23/Calculator!$F$13/2,1)-0.5))))/'VSWR Calculator'!$C$25)+$C65)^2+(1500*ABS(SIN(2*PI()*MOD(Calculator!$B$38/Calculator!$F$13,1)))*IF(MOD(Calculator!$B$38/Calculator!$F$13,1)&lt;0.5,-1,1))^2))/(1-SQRT(((50*POWER(80,POWER(COS(PI()*MOD(Calculator!$B$38/Calculator!$F$13,1)),2))+MIN(500,MAX(30,100*EXP(-0.3*'VSWR Calculator'!$C$24)*(1+3*ABS(MOD('VSWR Calculator'!$C$23/Calculator!$F$13/2,1)-0.5))))/'VSWR Calculator'!$C$25)-$C65)^2+(1500*ABS(SIN(2*PI()*MOD(Calculator!$B$38/Calculator!$F$13,1)))*IF(MOD(Calculator!$B$38/Calculator!$F$13,1)&lt;0.5,-1,1))^2)/SQRT(((50*POWER(80,POWER(COS(PI()*MOD(Calculator!$B$38/Calculator!$F$13,1)),2))+MIN(500,MAX(30,100*EXP(-0.3*'VSWR Calculator'!$C$24)*(1+3*ABS(MOD('VSWR Calculator'!$C$23/Calculator!$F$13/2,1)-0.5))))/'VSWR Calculator'!$C$25)+$C65)^2+(1500*ABS(SIN(2*PI()*MOD(Calculator!$B$38/Calculator!$F$13,1)))*IF(MOD(Calculator!$B$38/Calculator!$F$13,1)&lt;0.5,-1,1))^2)),2))</f>
        <v>—</v>
      </c>
      <c r="IB65" s="253" t="str">
        <f aca="false">IF(OR(Calculator!$E$14&lt;&gt;"YES",Calculator!$B$38&lt;Calculator!$G$14),"—",ROUND((1+SQRT(((50*POWER(80,POWER(COS(PI()*MOD(Calculator!$B$38/Calculator!$F$14,1)),2))+MIN(500,MAX(30,100*EXP(-0.3*'VSWR Calculator'!$C$24)*(1+3*ABS(MOD('VSWR Calculator'!$C$23/Calculator!$F$14/2,1)-0.5))))/'VSWR Calculator'!$C$25)-$C65)^2+(1500*ABS(SIN(2*PI()*MOD(Calculator!$B$38/Calculator!$F$14,1)))*IF(MOD(Calculator!$B$38/Calculator!$F$14,1)&lt;0.5,-1,1))^2)/SQRT(((50*POWER(80,POWER(COS(PI()*MOD(Calculator!$B$38/Calculator!$F$14,1)),2))+MIN(500,MAX(30,100*EXP(-0.3*'VSWR Calculator'!$C$24)*(1+3*ABS(MOD('VSWR Calculator'!$C$23/Calculator!$F$14/2,1)-0.5))))/'VSWR Calculator'!$C$25)+$C65)^2+(1500*ABS(SIN(2*PI()*MOD(Calculator!$B$38/Calculator!$F$14,1)))*IF(MOD(Calculator!$B$38/Calculator!$F$14,1)&lt;0.5,-1,1))^2))/(1-SQRT(((50*POWER(80,POWER(COS(PI()*MOD(Calculator!$B$38/Calculator!$F$14,1)),2))+MIN(500,MAX(30,100*EXP(-0.3*'VSWR Calculator'!$C$24)*(1+3*ABS(MOD('VSWR Calculator'!$C$23/Calculator!$F$14/2,1)-0.5))))/'VSWR Calculator'!$C$25)-$C65)^2+(1500*ABS(SIN(2*PI()*MOD(Calculator!$B$38/Calculator!$F$14,1)))*IF(MOD(Calculator!$B$38/Calculator!$F$14,1)&lt;0.5,-1,1))^2)/SQRT(((50*POWER(80,POWER(COS(PI()*MOD(Calculator!$B$38/Calculator!$F$14,1)),2))+MIN(500,MAX(30,100*EXP(-0.3*'VSWR Calculator'!$C$24)*(1+3*ABS(MOD('VSWR Calculator'!$C$23/Calculator!$F$14/2,1)-0.5))))/'VSWR Calculator'!$C$25)+$C65)^2+(1500*ABS(SIN(2*PI()*MOD(Calculator!$B$38/Calculator!$F$14,1)))*IF(MOD(Calculator!$B$38/Calculator!$F$14,1)&lt;0.5,-1,1))^2)),2))</f>
        <v>—</v>
      </c>
      <c r="IC65" s="253" t="n">
        <f aca="false">IF(OR(Calculator!$E$15&lt;&gt;"YES",Calculator!$B$38&lt;Calculator!$G$15),"—",ROUND((1+SQRT(((50*POWER(80,POWER(COS(PI()*MOD(Calculator!$B$38/Calculator!$F$15,1)),2))+MIN(500,MAX(30,100*EXP(-0.3*'VSWR Calculator'!$C$24)*(1+3*ABS(MOD('VSWR Calculator'!$C$23/Calculator!$F$15/2,1)-0.5))))/'VSWR Calculator'!$C$25)-$C65)^2+(1500*ABS(SIN(2*PI()*MOD(Calculator!$B$38/Calculator!$F$15,1)))*IF(MOD(Calculator!$B$38/Calculator!$F$15,1)&lt;0.5,-1,1))^2)/SQRT(((50*POWER(80,POWER(COS(PI()*MOD(Calculator!$B$38/Calculator!$F$15,1)),2))+MIN(500,MAX(30,100*EXP(-0.3*'VSWR Calculator'!$C$24)*(1+3*ABS(MOD('VSWR Calculator'!$C$23/Calculator!$F$15/2,1)-0.5))))/'VSWR Calculator'!$C$25)+$C65)^2+(1500*ABS(SIN(2*PI()*MOD(Calculator!$B$38/Calculator!$F$15,1)))*IF(MOD(Calculator!$B$38/Calculator!$F$15,1)&lt;0.5,-1,1))^2))/(1-SQRT(((50*POWER(80,POWER(COS(PI()*MOD(Calculator!$B$38/Calculator!$F$15,1)),2))+MIN(500,MAX(30,100*EXP(-0.3*'VSWR Calculator'!$C$24)*(1+3*ABS(MOD('VSWR Calculator'!$C$23/Calculator!$F$15/2,1)-0.5))))/'VSWR Calculator'!$C$25)-$C65)^2+(1500*ABS(SIN(2*PI()*MOD(Calculator!$B$38/Calculator!$F$15,1)))*IF(MOD(Calculator!$B$38/Calculator!$F$15,1)&lt;0.5,-1,1))^2)/SQRT(((50*POWER(80,POWER(COS(PI()*MOD(Calculator!$B$38/Calculator!$F$15,1)),2))+MIN(500,MAX(30,100*EXP(-0.3*'VSWR Calculator'!$C$24)*(1+3*ABS(MOD('VSWR Calculator'!$C$23/Calculator!$F$15/2,1)-0.5))))/'VSWR Calculator'!$C$25)+$C65)^2+(1500*ABS(SIN(2*PI()*MOD(Calculator!$B$38/Calculator!$F$15,1)))*IF(MOD(Calculator!$B$38/Calculator!$F$15,1)&lt;0.5,-1,1))^2)),2))</f>
        <v>2.2</v>
      </c>
      <c r="ID65" s="253" t="str">
        <f aca="false">IF(OR(Calculator!$E$16&lt;&gt;"YES",Calculator!$B$38&lt;Calculator!$G$16),"—",ROUND((1+SQRT(((50*POWER(80,POWER(COS(PI()*MOD(Calculator!$B$38/Calculator!$F$16,1)),2))+MIN(500,MAX(30,100*EXP(-0.3*'VSWR Calculator'!$C$24)*(1+3*ABS(MOD('VSWR Calculator'!$C$23/Calculator!$F$16/2,1)-0.5))))/'VSWR Calculator'!$C$25)-$C65)^2+(1500*ABS(SIN(2*PI()*MOD(Calculator!$B$38/Calculator!$F$16,1)))*IF(MOD(Calculator!$B$38/Calculator!$F$16,1)&lt;0.5,-1,1))^2)/SQRT(((50*POWER(80,POWER(COS(PI()*MOD(Calculator!$B$38/Calculator!$F$16,1)),2))+MIN(500,MAX(30,100*EXP(-0.3*'VSWR Calculator'!$C$24)*(1+3*ABS(MOD('VSWR Calculator'!$C$23/Calculator!$F$16/2,1)-0.5))))/'VSWR Calculator'!$C$25)+$C65)^2+(1500*ABS(SIN(2*PI()*MOD(Calculator!$B$38/Calculator!$F$16,1)))*IF(MOD(Calculator!$B$38/Calculator!$F$16,1)&lt;0.5,-1,1))^2))/(1-SQRT(((50*POWER(80,POWER(COS(PI()*MOD(Calculator!$B$38/Calculator!$F$16,1)),2))+MIN(500,MAX(30,100*EXP(-0.3*'VSWR Calculator'!$C$24)*(1+3*ABS(MOD('VSWR Calculator'!$C$23/Calculator!$F$16/2,1)-0.5))))/'VSWR Calculator'!$C$25)-$C65)^2+(1500*ABS(SIN(2*PI()*MOD(Calculator!$B$38/Calculator!$F$16,1)))*IF(MOD(Calculator!$B$38/Calculator!$F$16,1)&lt;0.5,-1,1))^2)/SQRT(((50*POWER(80,POWER(COS(PI()*MOD(Calculator!$B$38/Calculator!$F$16,1)),2))+MIN(500,MAX(30,100*EXP(-0.3*'VSWR Calculator'!$C$24)*(1+3*ABS(MOD('VSWR Calculator'!$C$23/Calculator!$F$16/2,1)-0.5))))/'VSWR Calculator'!$C$25)+$C65)^2+(1500*ABS(SIN(2*PI()*MOD(Calculator!$B$38/Calculator!$F$16,1)))*IF(MOD(Calculator!$B$38/Calculator!$F$16,1)&lt;0.5,-1,1))^2)),2))</f>
        <v>—</v>
      </c>
      <c r="IE65" s="253" t="n">
        <f aca="false">IF(OR(Calculator!$E$17&lt;&gt;"YES",Calculator!$B$38&lt;Calculator!$G$17),"—",ROUND((1+SQRT(((50*POWER(80,POWER(COS(PI()*MOD(Calculator!$B$38/Calculator!$F$17,1)),2))+MIN(500,MAX(30,100*EXP(-0.3*'VSWR Calculator'!$C$24)*(1+3*ABS(MOD('VSWR Calculator'!$C$23/Calculator!$F$17/2,1)-0.5))))/'VSWR Calculator'!$C$25)-$C65)^2+(1500*ABS(SIN(2*PI()*MOD(Calculator!$B$38/Calculator!$F$17,1)))*IF(MOD(Calculator!$B$38/Calculator!$F$17,1)&lt;0.5,-1,1))^2)/SQRT(((50*POWER(80,POWER(COS(PI()*MOD(Calculator!$B$38/Calculator!$F$17,1)),2))+MIN(500,MAX(30,100*EXP(-0.3*'VSWR Calculator'!$C$24)*(1+3*ABS(MOD('VSWR Calculator'!$C$23/Calculator!$F$17/2,1)-0.5))))/'VSWR Calculator'!$C$25)+$C65)^2+(1500*ABS(SIN(2*PI()*MOD(Calculator!$B$38/Calculator!$F$17,1)))*IF(MOD(Calculator!$B$38/Calculator!$F$17,1)&lt;0.5,-1,1))^2))/(1-SQRT(((50*POWER(80,POWER(COS(PI()*MOD(Calculator!$B$38/Calculator!$F$17,1)),2))+MIN(500,MAX(30,100*EXP(-0.3*'VSWR Calculator'!$C$24)*(1+3*ABS(MOD('VSWR Calculator'!$C$23/Calculator!$F$17/2,1)-0.5))))/'VSWR Calculator'!$C$25)-$C65)^2+(1500*ABS(SIN(2*PI()*MOD(Calculator!$B$38/Calculator!$F$17,1)))*IF(MOD(Calculator!$B$38/Calculator!$F$17,1)&lt;0.5,-1,1))^2)/SQRT(((50*POWER(80,POWER(COS(PI()*MOD(Calculator!$B$38/Calculator!$F$17,1)),2))+MIN(500,MAX(30,100*EXP(-0.3*'VSWR Calculator'!$C$24)*(1+3*ABS(MOD('VSWR Calculator'!$C$23/Calculator!$F$17/2,1)-0.5))))/'VSWR Calculator'!$C$25)+$C65)^2+(1500*ABS(SIN(2*PI()*MOD(Calculator!$B$38/Calculator!$F$17,1)))*IF(MOD(Calculator!$B$38/Calculator!$F$17,1)&lt;0.5,-1,1))^2)),2))</f>
        <v>14.29</v>
      </c>
      <c r="IF65" s="253" t="str">
        <f aca="false">IF(OR(Calculator!$E$18&lt;&gt;"YES",Calculator!$B$38&lt;Calculator!$G$18),"—",ROUND((1+SQRT(((50*POWER(80,POWER(COS(PI()*MOD(Calculator!$B$38/Calculator!$F$18,1)),2))+MIN(500,MAX(30,100*EXP(-0.3*'VSWR Calculator'!$C$24)*(1+3*ABS(MOD('VSWR Calculator'!$C$23/Calculator!$F$18/2,1)-0.5))))/'VSWR Calculator'!$C$25)-$C65)^2+(1500*ABS(SIN(2*PI()*MOD(Calculator!$B$38/Calculator!$F$18,1)))*IF(MOD(Calculator!$B$38/Calculator!$F$18,1)&lt;0.5,-1,1))^2)/SQRT(((50*POWER(80,POWER(COS(PI()*MOD(Calculator!$B$38/Calculator!$F$18,1)),2))+MIN(500,MAX(30,100*EXP(-0.3*'VSWR Calculator'!$C$24)*(1+3*ABS(MOD('VSWR Calculator'!$C$23/Calculator!$F$18/2,1)-0.5))))/'VSWR Calculator'!$C$25)+$C65)^2+(1500*ABS(SIN(2*PI()*MOD(Calculator!$B$38/Calculator!$F$18,1)))*IF(MOD(Calculator!$B$38/Calculator!$F$18,1)&lt;0.5,-1,1))^2))/(1-SQRT(((50*POWER(80,POWER(COS(PI()*MOD(Calculator!$B$38/Calculator!$F$18,1)),2))+MIN(500,MAX(30,100*EXP(-0.3*'VSWR Calculator'!$C$24)*(1+3*ABS(MOD('VSWR Calculator'!$C$23/Calculator!$F$18/2,1)-0.5))))/'VSWR Calculator'!$C$25)-$C65)^2+(1500*ABS(SIN(2*PI()*MOD(Calculator!$B$38/Calculator!$F$18,1)))*IF(MOD(Calculator!$B$38/Calculator!$F$18,1)&lt;0.5,-1,1))^2)/SQRT(((50*POWER(80,POWER(COS(PI()*MOD(Calculator!$B$38/Calculator!$F$18,1)),2))+MIN(500,MAX(30,100*EXP(-0.3*'VSWR Calculator'!$C$24)*(1+3*ABS(MOD('VSWR Calculator'!$C$23/Calculator!$F$18/2,1)-0.5))))/'VSWR Calculator'!$C$25)+$C65)^2+(1500*ABS(SIN(2*PI()*MOD(Calculator!$B$38/Calculator!$F$18,1)))*IF(MOD(Calculator!$B$38/Calculator!$F$18,1)&lt;0.5,-1,1))^2)),2))</f>
        <v>—</v>
      </c>
      <c r="IG65" s="253" t="str">
        <f aca="false">IF(OR(Calculator!$E$19&lt;&gt;"YES",Calculator!$B$38&lt;Calculator!$G$19),"—",ROUND((1+SQRT(((50*POWER(80,POWER(COS(PI()*MOD(Calculator!$B$38/Calculator!$F$19,1)),2))+MIN(500,MAX(30,100*EXP(-0.3*'VSWR Calculator'!$C$24)*(1+3*ABS(MOD('VSWR Calculator'!$C$23/Calculator!$F$19/2,1)-0.5))))/'VSWR Calculator'!$C$25)-$C65)^2+(1500*ABS(SIN(2*PI()*MOD(Calculator!$B$38/Calculator!$F$19,1)))*IF(MOD(Calculator!$B$38/Calculator!$F$19,1)&lt;0.5,-1,1))^2)/SQRT(((50*POWER(80,POWER(COS(PI()*MOD(Calculator!$B$38/Calculator!$F$19,1)),2))+MIN(500,MAX(30,100*EXP(-0.3*'VSWR Calculator'!$C$24)*(1+3*ABS(MOD('VSWR Calculator'!$C$23/Calculator!$F$19/2,1)-0.5))))/'VSWR Calculator'!$C$25)+$C65)^2+(1500*ABS(SIN(2*PI()*MOD(Calculator!$B$38/Calculator!$F$19,1)))*IF(MOD(Calculator!$B$38/Calculator!$F$19,1)&lt;0.5,-1,1))^2))/(1-SQRT(((50*POWER(80,POWER(COS(PI()*MOD(Calculator!$B$38/Calculator!$F$19,1)),2))+MIN(500,MAX(30,100*EXP(-0.3*'VSWR Calculator'!$C$24)*(1+3*ABS(MOD('VSWR Calculator'!$C$23/Calculator!$F$19/2,1)-0.5))))/'VSWR Calculator'!$C$25)-$C65)^2+(1500*ABS(SIN(2*PI()*MOD(Calculator!$B$38/Calculator!$F$19,1)))*IF(MOD(Calculator!$B$38/Calculator!$F$19,1)&lt;0.5,-1,1))^2)/SQRT(((50*POWER(80,POWER(COS(PI()*MOD(Calculator!$B$38/Calculator!$F$19,1)),2))+MIN(500,MAX(30,100*EXP(-0.3*'VSWR Calculator'!$C$24)*(1+3*ABS(MOD('VSWR Calculator'!$C$23/Calculator!$F$19/2,1)-0.5))))/'VSWR Calculator'!$C$25)+$C65)^2+(1500*ABS(SIN(2*PI()*MOD(Calculator!$B$38/Calculator!$F$19,1)))*IF(MOD(Calculator!$B$38/Calculator!$F$19,1)&lt;0.5,-1,1))^2)),2))</f>
        <v>—</v>
      </c>
      <c r="IH65" s="253" t="str">
        <f aca="false">IF(OR(Calculator!$E$20&lt;&gt;"YES",Calculator!$B$38&lt;Calculator!$G$20),"—",ROUND((1+SQRT(((50*POWER(80,POWER(COS(PI()*MOD(Calculator!$B$38/Calculator!$F$20,1)),2))+MIN(500,MAX(30,100*EXP(-0.3*'VSWR Calculator'!$C$24)*(1+3*ABS(MOD('VSWR Calculator'!$C$23/Calculator!$F$20/2,1)-0.5))))/'VSWR Calculator'!$C$25)-$C65)^2+(1500*ABS(SIN(2*PI()*MOD(Calculator!$B$38/Calculator!$F$20,1)))*IF(MOD(Calculator!$B$38/Calculator!$F$20,1)&lt;0.5,-1,1))^2)/SQRT(((50*POWER(80,POWER(COS(PI()*MOD(Calculator!$B$38/Calculator!$F$20,1)),2))+MIN(500,MAX(30,100*EXP(-0.3*'VSWR Calculator'!$C$24)*(1+3*ABS(MOD('VSWR Calculator'!$C$23/Calculator!$F$20/2,1)-0.5))))/'VSWR Calculator'!$C$25)+$C65)^2+(1500*ABS(SIN(2*PI()*MOD(Calculator!$B$38/Calculator!$F$20,1)))*IF(MOD(Calculator!$B$38/Calculator!$F$20,1)&lt;0.5,-1,1))^2))/(1-SQRT(((50*POWER(80,POWER(COS(PI()*MOD(Calculator!$B$38/Calculator!$F$20,1)),2))+MIN(500,MAX(30,100*EXP(-0.3*'VSWR Calculator'!$C$24)*(1+3*ABS(MOD('VSWR Calculator'!$C$23/Calculator!$F$20/2,1)-0.5))))/'VSWR Calculator'!$C$25)-$C65)^2+(1500*ABS(SIN(2*PI()*MOD(Calculator!$B$38/Calculator!$F$20,1)))*IF(MOD(Calculator!$B$38/Calculator!$F$20,1)&lt;0.5,-1,1))^2)/SQRT(((50*POWER(80,POWER(COS(PI()*MOD(Calculator!$B$38/Calculator!$F$20,1)),2))+MIN(500,MAX(30,100*EXP(-0.3*'VSWR Calculator'!$C$24)*(1+3*ABS(MOD('VSWR Calculator'!$C$23/Calculator!$F$20/2,1)-0.5))))/'VSWR Calculator'!$C$25)+$C65)^2+(1500*ABS(SIN(2*PI()*MOD(Calculator!$B$38/Calculator!$F$20,1)))*IF(MOD(Calculator!$B$38/Calculator!$F$20,1)&lt;0.5,-1,1))^2)),2))</f>
        <v>—</v>
      </c>
      <c r="II65" s="253" t="str">
        <f aca="false">IF(OR(Calculator!$E$21&lt;&gt;"YES",Calculator!$B$38&lt;Calculator!$G$21),"—",ROUND((1+SQRT(((50*POWER(80,POWER(COS(PI()*MOD(Calculator!$B$38/Calculator!$F$21,1)),2))+MIN(500,MAX(30,100*EXP(-0.3*'VSWR Calculator'!$C$24)*(1+3*ABS(MOD('VSWR Calculator'!$C$23/Calculator!$F$21/2,1)-0.5))))/'VSWR Calculator'!$C$25)-$C65)^2+(1500*ABS(SIN(2*PI()*MOD(Calculator!$B$38/Calculator!$F$21,1)))*IF(MOD(Calculator!$B$38/Calculator!$F$21,1)&lt;0.5,-1,1))^2)/SQRT(((50*POWER(80,POWER(COS(PI()*MOD(Calculator!$B$38/Calculator!$F$21,1)),2))+MIN(500,MAX(30,100*EXP(-0.3*'VSWR Calculator'!$C$24)*(1+3*ABS(MOD('VSWR Calculator'!$C$23/Calculator!$F$21/2,1)-0.5))))/'VSWR Calculator'!$C$25)+$C65)^2+(1500*ABS(SIN(2*PI()*MOD(Calculator!$B$38/Calculator!$F$21,1)))*IF(MOD(Calculator!$B$38/Calculator!$F$21,1)&lt;0.5,-1,1))^2))/(1-SQRT(((50*POWER(80,POWER(COS(PI()*MOD(Calculator!$B$38/Calculator!$F$21,1)),2))+MIN(500,MAX(30,100*EXP(-0.3*'VSWR Calculator'!$C$24)*(1+3*ABS(MOD('VSWR Calculator'!$C$23/Calculator!$F$21/2,1)-0.5))))/'VSWR Calculator'!$C$25)-$C65)^2+(1500*ABS(SIN(2*PI()*MOD(Calculator!$B$38/Calculator!$F$21,1)))*IF(MOD(Calculator!$B$38/Calculator!$F$21,1)&lt;0.5,-1,1))^2)/SQRT(((50*POWER(80,POWER(COS(PI()*MOD(Calculator!$B$38/Calculator!$F$21,1)),2))+MIN(500,MAX(30,100*EXP(-0.3*'VSWR Calculator'!$C$24)*(1+3*ABS(MOD('VSWR Calculator'!$C$23/Calculator!$F$21/2,1)-0.5))))/'VSWR Calculator'!$C$25)+$C65)^2+(1500*ABS(SIN(2*PI()*MOD(Calculator!$B$38/Calculator!$F$21,1)))*IF(MOD(Calculator!$B$38/Calculator!$F$21,1)&lt;0.5,-1,1))^2)),2))</f>
        <v>—</v>
      </c>
      <c r="IJ65" s="253" t="str">
        <f aca="false">IF(OR(Calculator!$E$22&lt;&gt;"YES",Calculator!$B$38&lt;Calculator!$G$22),"—",ROUND((1+SQRT(((50*POWER(80,POWER(COS(PI()*MOD(Calculator!$B$38/Calculator!$F$22,1)),2))+MIN(500,MAX(30,100*EXP(-0.3*'VSWR Calculator'!$C$24)*(1+3*ABS(MOD('VSWR Calculator'!$C$23/Calculator!$F$22/2,1)-0.5))))/'VSWR Calculator'!$C$25)-$C65)^2+(1500*ABS(SIN(2*PI()*MOD(Calculator!$B$38/Calculator!$F$22,1)))*IF(MOD(Calculator!$B$38/Calculator!$F$22,1)&lt;0.5,-1,1))^2)/SQRT(((50*POWER(80,POWER(COS(PI()*MOD(Calculator!$B$38/Calculator!$F$22,1)),2))+MIN(500,MAX(30,100*EXP(-0.3*'VSWR Calculator'!$C$24)*(1+3*ABS(MOD('VSWR Calculator'!$C$23/Calculator!$F$22/2,1)-0.5))))/'VSWR Calculator'!$C$25)+$C65)^2+(1500*ABS(SIN(2*PI()*MOD(Calculator!$B$38/Calculator!$F$22,1)))*IF(MOD(Calculator!$B$38/Calculator!$F$22,1)&lt;0.5,-1,1))^2))/(1-SQRT(((50*POWER(80,POWER(COS(PI()*MOD(Calculator!$B$38/Calculator!$F$22,1)),2))+MIN(500,MAX(30,100*EXP(-0.3*'VSWR Calculator'!$C$24)*(1+3*ABS(MOD('VSWR Calculator'!$C$23/Calculator!$F$22/2,1)-0.5))))/'VSWR Calculator'!$C$25)-$C65)^2+(1500*ABS(SIN(2*PI()*MOD(Calculator!$B$38/Calculator!$F$22,1)))*IF(MOD(Calculator!$B$38/Calculator!$F$22,1)&lt;0.5,-1,1))^2)/SQRT(((50*POWER(80,POWER(COS(PI()*MOD(Calculator!$B$38/Calculator!$F$22,1)),2))+MIN(500,MAX(30,100*EXP(-0.3*'VSWR Calculator'!$C$24)*(1+3*ABS(MOD('VSWR Calculator'!$C$23/Calculator!$F$22/2,1)-0.5))))/'VSWR Calculator'!$C$25)+$C65)^2+(1500*ABS(SIN(2*PI()*MOD(Calculator!$B$38/Calculator!$F$22,1)))*IF(MOD(Calculator!$B$38/Calculator!$F$22,1)&lt;0.5,-1,1))^2)),2))</f>
        <v>—</v>
      </c>
      <c r="IK65" s="253" t="n">
        <f aca="false">IFERROR(ROUND((IF(ISNUMBER(HZ65),HZ65,0)+IF(ISNUMBER(IA65),IA65,0)+IF(ISNUMBER(IB65),IB65,0)+IF(ISNUMBER(IC65),IC65,0)+IF(ISNUMBER(ID65),ID65,0)+IF(ISNUMBER(IE65),IE65,0)+IF(ISNUMBER(IF65),IF65,0)+IF(ISNUMBER(IG65),IG65,0)+IF(ISNUMBER(IH65),IH65,0)+IF(ISNUMBER(II65),II65,0)+IF(ISNUMBER(IJ65),IJ65,0))/(IF(ISNUMBER(HZ65),1,0)+IF(ISNUMBER(IA65),1,0)+IF(ISNUMBER(IB65),1,0)+IF(ISNUMBER(IC65),1,0)+IF(ISNUMBER(ID65),1,0)+IF(ISNUMBER(IE65),1,0)+IF(ISNUMBER(IF65),1,0)+IF(ISNUMBER(IG65),1,0)+IF(ISNUMBER(IH65),1,0)+IF(ISNUMBER(II65),1,0)+IF(ISNUMBER(IJ65),1,0)),4),"")</f>
        <v>8.245</v>
      </c>
    </row>
    <row r="66" customFormat="false" ht="15" hidden="false" customHeight="true" outlineLevel="0" collapsed="false">
      <c r="A66" s="296" t="s">
        <v>508</v>
      </c>
      <c r="B66" s="296" t="s">
        <v>339</v>
      </c>
      <c r="C66" s="297" t="n">
        <v>1600</v>
      </c>
      <c r="D66" s="298" t="str">
        <f aca="false">IF(OR(Calculator!$E$12&lt;&gt;"YES",Calculator!$B$29&lt;Calculator!$G$12),"—",ROUND((1+SQRT(((50*POWER(80,POWER(COS(PI()*MOD(Calculator!$B$29/Calculator!$F$12,1)),2))-$C66)^2+(1500*ABS(SIN(2*PI()*MOD(Calculator!$B$29/Calculator!$F$12,1)))*IF(MOD(Calculator!$B$29/Calculator!$F$12,1)&lt;0.5,-1,1))^2)/((50*POWER(80,POWER(COS(PI()*MOD(Calculator!$B$29/Calculator!$F$12,1)),2))+$C66)^2+(1500*ABS(SIN(2*PI()*MOD(Calculator!$B$29/Calculator!$F$12,1)))*IF(MOD(Calculator!$B$29/Calculator!$F$12,1)&lt;0.5,-1,1))^2)))/(1-SQRT(((50*POWER(80,POWER(COS(PI()*MOD(Calculator!$B$29/Calculator!$F$12,1)),2))-$C66)^2+(1500*ABS(SIN(2*PI()*MOD(Calculator!$B$29/Calculator!$F$12,1)))*IF(MOD(Calculator!$B$29/Calculator!$F$12,1)&lt;0.5,-1,1))^2)/((50*POWER(80,POWER(COS(PI()*MOD(Calculator!$B$29/Calculator!$F$12,1)),2))+$C66)^2+(1500*ABS(SIN(2*PI()*MOD(Calculator!$B$29/Calculator!$F$12,1)))*IF(MOD(Calculator!$B$29/Calculator!$F$12,1)&lt;0.5,-1,1))^2))),2))</f>
        <v>—</v>
      </c>
      <c r="E66" s="298" t="str">
        <f aca="false">IF(OR(Calculator!$E$13&lt;&gt;"YES",Calculator!$B$29&lt;Calculator!$G$13),"—",ROUND((1+SQRT(((50*POWER(80,POWER(COS(PI()*MOD(Calculator!$B$29/Calculator!$F$13,1)),2))-$C66)^2+(1500*ABS(SIN(2*PI()*MOD(Calculator!$B$29/Calculator!$F$13,1)))*IF(MOD(Calculator!$B$29/Calculator!$F$13,1)&lt;0.5,-1,1))^2)/((50*POWER(80,POWER(COS(PI()*MOD(Calculator!$B$29/Calculator!$F$13,1)),2))+$C66)^2+(1500*ABS(SIN(2*PI()*MOD(Calculator!$B$29/Calculator!$F$13,1)))*IF(MOD(Calculator!$B$29/Calculator!$F$13,1)&lt;0.5,-1,1))^2)))/(1-SQRT(((50*POWER(80,POWER(COS(PI()*MOD(Calculator!$B$29/Calculator!$F$13,1)),2))-$C66)^2+(1500*ABS(SIN(2*PI()*MOD(Calculator!$B$29/Calculator!$F$13,1)))*IF(MOD(Calculator!$B$29/Calculator!$F$13,1)&lt;0.5,-1,1))^2)/((50*POWER(80,POWER(COS(PI()*MOD(Calculator!$B$29/Calculator!$F$13,1)),2))+$C66)^2+(1500*ABS(SIN(2*PI()*MOD(Calculator!$B$29/Calculator!$F$13,1)))*IF(MOD(Calculator!$B$29/Calculator!$F$13,1)&lt;0.5,-1,1))^2))),2))</f>
        <v>—</v>
      </c>
      <c r="F66" s="298" t="str">
        <f aca="false">IF(OR(Calculator!$E$14&lt;&gt;"YES",Calculator!$B$29&lt;Calculator!$G$14),"—",ROUND((1+SQRT(((50*POWER(80,POWER(COS(PI()*MOD(Calculator!$B$29/Calculator!$F$14,1)),2))-$C66)^2+(1500*ABS(SIN(2*PI()*MOD(Calculator!$B$29/Calculator!$F$14,1)))*IF(MOD(Calculator!$B$29/Calculator!$F$14,1)&lt;0.5,-1,1))^2)/((50*POWER(80,POWER(COS(PI()*MOD(Calculator!$B$29/Calculator!$F$14,1)),2))+$C66)^2+(1500*ABS(SIN(2*PI()*MOD(Calculator!$B$29/Calculator!$F$14,1)))*IF(MOD(Calculator!$B$29/Calculator!$F$14,1)&lt;0.5,-1,1))^2)))/(1-SQRT(((50*POWER(80,POWER(COS(PI()*MOD(Calculator!$B$29/Calculator!$F$14,1)),2))-$C66)^2+(1500*ABS(SIN(2*PI()*MOD(Calculator!$B$29/Calculator!$F$14,1)))*IF(MOD(Calculator!$B$29/Calculator!$F$14,1)&lt;0.5,-1,1))^2)/((50*POWER(80,POWER(COS(PI()*MOD(Calculator!$B$29/Calculator!$F$14,1)),2))+$C66)^2+(1500*ABS(SIN(2*PI()*MOD(Calculator!$B$29/Calculator!$F$14,1)))*IF(MOD(Calculator!$B$29/Calculator!$F$14,1)&lt;0.5,-1,1))^2))),2))</f>
        <v>—</v>
      </c>
      <c r="G66" s="298" t="n">
        <f aca="false">IF(OR(Calculator!$E$15&lt;&gt;"YES",Calculator!$B$29&lt;Calculator!$G$15),"—",ROUND((1+SQRT(((50*POWER(80,POWER(COS(PI()*MOD(Calculator!$B$29/Calculator!$F$15,1)),2))-$C66)^2+(1500*ABS(SIN(2*PI()*MOD(Calculator!$B$29/Calculator!$F$15,1)))*IF(MOD(Calculator!$B$29/Calculator!$F$15,1)&lt;0.5,-1,1))^2)/((50*POWER(80,POWER(COS(PI()*MOD(Calculator!$B$29/Calculator!$F$15,1)),2))+$C66)^2+(1500*ABS(SIN(2*PI()*MOD(Calculator!$B$29/Calculator!$F$15,1)))*IF(MOD(Calculator!$B$29/Calculator!$F$15,1)&lt;0.5,-1,1))^2)))/(1-SQRT(((50*POWER(80,POWER(COS(PI()*MOD(Calculator!$B$29/Calculator!$F$15,1)),2))-$C66)^2+(1500*ABS(SIN(2*PI()*MOD(Calculator!$B$29/Calculator!$F$15,1)))*IF(MOD(Calculator!$B$29/Calculator!$F$15,1)&lt;0.5,-1,1))^2)/((50*POWER(80,POWER(COS(PI()*MOD(Calculator!$B$29/Calculator!$F$15,1)),2))+$C66)^2+(1500*ABS(SIN(2*PI()*MOD(Calculator!$B$29/Calculator!$F$15,1)))*IF(MOD(Calculator!$B$29/Calculator!$F$15,1)&lt;0.5,-1,1))^2))),2))</f>
        <v>17.68</v>
      </c>
      <c r="H66" s="298" t="str">
        <f aca="false">IF(OR(Calculator!$E$16&lt;&gt;"YES",Calculator!$B$29&lt;Calculator!$G$16),"—",ROUND((1+SQRT(((50*POWER(80,POWER(COS(PI()*MOD(Calculator!$B$29/Calculator!$F$16,1)),2))-$C66)^2+(1500*ABS(SIN(2*PI()*MOD(Calculator!$B$29/Calculator!$F$16,1)))*IF(MOD(Calculator!$B$29/Calculator!$F$16,1)&lt;0.5,-1,1))^2)/((50*POWER(80,POWER(COS(PI()*MOD(Calculator!$B$29/Calculator!$F$16,1)),2))+$C66)^2+(1500*ABS(SIN(2*PI()*MOD(Calculator!$B$29/Calculator!$F$16,1)))*IF(MOD(Calculator!$B$29/Calculator!$F$16,1)&lt;0.5,-1,1))^2)))/(1-SQRT(((50*POWER(80,POWER(COS(PI()*MOD(Calculator!$B$29/Calculator!$F$16,1)),2))-$C66)^2+(1500*ABS(SIN(2*PI()*MOD(Calculator!$B$29/Calculator!$F$16,1)))*IF(MOD(Calculator!$B$29/Calculator!$F$16,1)&lt;0.5,-1,1))^2)/((50*POWER(80,POWER(COS(PI()*MOD(Calculator!$B$29/Calculator!$F$16,1)),2))+$C66)^2+(1500*ABS(SIN(2*PI()*MOD(Calculator!$B$29/Calculator!$F$16,1)))*IF(MOD(Calculator!$B$29/Calculator!$F$16,1)&lt;0.5,-1,1))^2))),2))</f>
        <v>—</v>
      </c>
      <c r="I66" s="298" t="n">
        <f aca="false">IF(OR(Calculator!$E$17&lt;&gt;"YES",Calculator!$B$29&lt;Calculator!$G$17),"—",ROUND((1+SQRT(((50*POWER(80,POWER(COS(PI()*MOD(Calculator!$B$29/Calculator!$F$17,1)),2))-$C66)^2+(1500*ABS(SIN(2*PI()*MOD(Calculator!$B$29/Calculator!$F$17,1)))*IF(MOD(Calculator!$B$29/Calculator!$F$17,1)&lt;0.5,-1,1))^2)/((50*POWER(80,POWER(COS(PI()*MOD(Calculator!$B$29/Calculator!$F$17,1)),2))+$C66)^2+(1500*ABS(SIN(2*PI()*MOD(Calculator!$B$29/Calculator!$F$17,1)))*IF(MOD(Calculator!$B$29/Calculator!$F$17,1)&lt;0.5,-1,1))^2)))/(1-SQRT(((50*POWER(80,POWER(COS(PI()*MOD(Calculator!$B$29/Calculator!$F$17,1)),2))-$C66)^2+(1500*ABS(SIN(2*PI()*MOD(Calculator!$B$29/Calculator!$F$17,1)))*IF(MOD(Calculator!$B$29/Calculator!$F$17,1)&lt;0.5,-1,1))^2)/((50*POWER(80,POWER(COS(PI()*MOD(Calculator!$B$29/Calculator!$F$17,1)),2))+$C66)^2+(1500*ABS(SIN(2*PI()*MOD(Calculator!$B$29/Calculator!$F$17,1)))*IF(MOD(Calculator!$B$29/Calculator!$F$17,1)&lt;0.5,-1,1))^2))),2))</f>
        <v>16.15</v>
      </c>
      <c r="J66" s="298" t="str">
        <f aca="false">IF(OR(Calculator!$E$18&lt;&gt;"YES",Calculator!$B$29&lt;Calculator!$G$18),"—",ROUND((1+SQRT(((50*POWER(80,POWER(COS(PI()*MOD(Calculator!$B$29/Calculator!$F$18,1)),2))-$C66)^2+(1500*ABS(SIN(2*PI()*MOD(Calculator!$B$29/Calculator!$F$18,1)))*IF(MOD(Calculator!$B$29/Calculator!$F$18,1)&lt;0.5,-1,1))^2)/((50*POWER(80,POWER(COS(PI()*MOD(Calculator!$B$29/Calculator!$F$18,1)),2))+$C66)^2+(1500*ABS(SIN(2*PI()*MOD(Calculator!$B$29/Calculator!$F$18,1)))*IF(MOD(Calculator!$B$29/Calculator!$F$18,1)&lt;0.5,-1,1))^2)))/(1-SQRT(((50*POWER(80,POWER(COS(PI()*MOD(Calculator!$B$29/Calculator!$F$18,1)),2))-$C66)^2+(1500*ABS(SIN(2*PI()*MOD(Calculator!$B$29/Calculator!$F$18,1)))*IF(MOD(Calculator!$B$29/Calculator!$F$18,1)&lt;0.5,-1,1))^2)/((50*POWER(80,POWER(COS(PI()*MOD(Calculator!$B$29/Calculator!$F$18,1)),2))+$C66)^2+(1500*ABS(SIN(2*PI()*MOD(Calculator!$B$29/Calculator!$F$18,1)))*IF(MOD(Calculator!$B$29/Calculator!$F$18,1)&lt;0.5,-1,1))^2))),2))</f>
        <v>—</v>
      </c>
      <c r="K66" s="298" t="str">
        <f aca="false">IF(OR(Calculator!$E$19&lt;&gt;"YES",Calculator!$B$29&lt;Calculator!$G$19),"—",ROUND((1+SQRT(((50*POWER(80,POWER(COS(PI()*MOD(Calculator!$B$29/Calculator!$F$19,1)),2))-$C66)^2+(1500*ABS(SIN(2*PI()*MOD(Calculator!$B$29/Calculator!$F$19,1)))*IF(MOD(Calculator!$B$29/Calculator!$F$19,1)&lt;0.5,-1,1))^2)/((50*POWER(80,POWER(COS(PI()*MOD(Calculator!$B$29/Calculator!$F$19,1)),2))+$C66)^2+(1500*ABS(SIN(2*PI()*MOD(Calculator!$B$29/Calculator!$F$19,1)))*IF(MOD(Calculator!$B$29/Calculator!$F$19,1)&lt;0.5,-1,1))^2)))/(1-SQRT(((50*POWER(80,POWER(COS(PI()*MOD(Calculator!$B$29/Calculator!$F$19,1)),2))-$C66)^2+(1500*ABS(SIN(2*PI()*MOD(Calculator!$B$29/Calculator!$F$19,1)))*IF(MOD(Calculator!$B$29/Calculator!$F$19,1)&lt;0.5,-1,1))^2)/((50*POWER(80,POWER(COS(PI()*MOD(Calculator!$B$29/Calculator!$F$19,1)),2))+$C66)^2+(1500*ABS(SIN(2*PI()*MOD(Calculator!$B$29/Calculator!$F$19,1)))*IF(MOD(Calculator!$B$29/Calculator!$F$19,1)&lt;0.5,-1,1))^2))),2))</f>
        <v>—</v>
      </c>
      <c r="L66" s="298" t="str">
        <f aca="false">IF(OR(Calculator!$E$20&lt;&gt;"YES",Calculator!$B$29&lt;Calculator!$G$20),"—",ROUND((1+SQRT(((50*POWER(80,POWER(COS(PI()*MOD(Calculator!$B$29/Calculator!$F$20,1)),2))-$C66)^2+(1500*ABS(SIN(2*PI()*MOD(Calculator!$B$29/Calculator!$F$20,1)))*IF(MOD(Calculator!$B$29/Calculator!$F$20,1)&lt;0.5,-1,1))^2)/((50*POWER(80,POWER(COS(PI()*MOD(Calculator!$B$29/Calculator!$F$20,1)),2))+$C66)^2+(1500*ABS(SIN(2*PI()*MOD(Calculator!$B$29/Calculator!$F$20,1)))*IF(MOD(Calculator!$B$29/Calculator!$F$20,1)&lt;0.5,-1,1))^2)))/(1-SQRT(((50*POWER(80,POWER(COS(PI()*MOD(Calculator!$B$29/Calculator!$F$20,1)),2))-$C66)^2+(1500*ABS(SIN(2*PI()*MOD(Calculator!$B$29/Calculator!$F$20,1)))*IF(MOD(Calculator!$B$29/Calculator!$F$20,1)&lt;0.5,-1,1))^2)/((50*POWER(80,POWER(COS(PI()*MOD(Calculator!$B$29/Calculator!$F$20,1)),2))+$C66)^2+(1500*ABS(SIN(2*PI()*MOD(Calculator!$B$29/Calculator!$F$20,1)))*IF(MOD(Calculator!$B$29/Calculator!$F$20,1)&lt;0.5,-1,1))^2))),2))</f>
        <v>—</v>
      </c>
      <c r="M66" s="298" t="str">
        <f aca="false">IF(OR(Calculator!$E$21&lt;&gt;"YES",Calculator!$B$29&lt;Calculator!$G$21),"—",ROUND((1+SQRT(((50*POWER(80,POWER(COS(PI()*MOD(Calculator!$B$29/Calculator!$F$21,1)),2))-$C66)^2+(1500*ABS(SIN(2*PI()*MOD(Calculator!$B$29/Calculator!$F$21,1)))*IF(MOD(Calculator!$B$29/Calculator!$F$21,1)&lt;0.5,-1,1))^2)/((50*POWER(80,POWER(COS(PI()*MOD(Calculator!$B$29/Calculator!$F$21,1)),2))+$C66)^2+(1500*ABS(SIN(2*PI()*MOD(Calculator!$B$29/Calculator!$F$21,1)))*IF(MOD(Calculator!$B$29/Calculator!$F$21,1)&lt;0.5,-1,1))^2)))/(1-SQRT(((50*POWER(80,POWER(COS(PI()*MOD(Calculator!$B$29/Calculator!$F$21,1)),2))-$C66)^2+(1500*ABS(SIN(2*PI()*MOD(Calculator!$B$29/Calculator!$F$21,1)))*IF(MOD(Calculator!$B$29/Calculator!$F$21,1)&lt;0.5,-1,1))^2)/((50*POWER(80,POWER(COS(PI()*MOD(Calculator!$B$29/Calculator!$F$21,1)),2))+$C66)^2+(1500*ABS(SIN(2*PI()*MOD(Calculator!$B$29/Calculator!$F$21,1)))*IF(MOD(Calculator!$B$29/Calculator!$F$21,1)&lt;0.5,-1,1))^2))),2))</f>
        <v>—</v>
      </c>
      <c r="N66" s="298" t="str">
        <f aca="false">IF(OR(Calculator!$E$22&lt;&gt;"YES",Calculator!$B$29&lt;Calculator!$G$22),"—",ROUND((1+SQRT(((50*POWER(80,POWER(COS(PI()*MOD(Calculator!$B$29/Calculator!$F$22,1)),2))-$C66)^2+(1500*ABS(SIN(2*PI()*MOD(Calculator!$B$29/Calculator!$F$22,1)))*IF(MOD(Calculator!$B$29/Calculator!$F$22,1)&lt;0.5,-1,1))^2)/((50*POWER(80,POWER(COS(PI()*MOD(Calculator!$B$29/Calculator!$F$22,1)),2))+$C66)^2+(1500*ABS(SIN(2*PI()*MOD(Calculator!$B$29/Calculator!$F$22,1)))*IF(MOD(Calculator!$B$29/Calculator!$F$22,1)&lt;0.5,-1,1))^2)))/(1-SQRT(((50*POWER(80,POWER(COS(PI()*MOD(Calculator!$B$29/Calculator!$F$22,1)),2))-$C66)^2+(1500*ABS(SIN(2*PI()*MOD(Calculator!$B$29/Calculator!$F$22,1)))*IF(MOD(Calculator!$B$29/Calculator!$F$22,1)&lt;0.5,-1,1))^2)/((50*POWER(80,POWER(COS(PI()*MOD(Calculator!$B$29/Calculator!$F$22,1)),2))+$C66)^2+(1500*ABS(SIN(2*PI()*MOD(Calculator!$B$29/Calculator!$F$22,1)))*IF(MOD(Calculator!$B$29/Calculator!$F$22,1)&lt;0.5,-1,1))^2))),2))</f>
        <v>—</v>
      </c>
      <c r="O66" s="292" t="n">
        <f aca="false">IFERROR(ROUND((IF(ISNUMBER(D66),D66,0)+IF(ISNUMBER(E66),E66,0)+IF(ISNUMBER(F66),F66,0)+IF(ISNUMBER(G66),G66,0)+IF(ISNUMBER(H66),H66,0)+IF(ISNUMBER(I66),I66,0)+IF(ISNUMBER(J66),J66,0)+IF(ISNUMBER(K66),K66,0)+IF(ISNUMBER(L66),L66,0)+IF(ISNUMBER(M66),M66,0)+IF(ISNUMBER(N66),N66,0))/(IF(ISNUMBER(D66),1,0)+IF(ISNUMBER(E66),1,0)+IF(ISNUMBER(F66),1,0)+IF(ISNUMBER(G66),1,0)+IF(ISNUMBER(H66),1,0)+IF(ISNUMBER(I66),1,0)+IF(ISNUMBER(J66),1,0)+IF(ISNUMBER(K66),1,0)+IF(ISNUMBER(L66),1,0)+IF(ISNUMBER(M66),1,0)+IF(ISNUMBER(N66),1,0)),4),"")</f>
        <v>16.915</v>
      </c>
      <c r="P66" s="298" t="str">
        <f aca="false">IF(OR(Calculator!$E$12&lt;&gt;"YES",Calculator!$B$30&lt;Calculator!$G$12),"—",ROUND((1+SQRT(((50*POWER(80,POWER(COS(PI()*MOD(Calculator!$B$30/Calculator!$F$12,1)),2))-$C66)^2+(1500*ABS(SIN(2*PI()*MOD(Calculator!$B$30/Calculator!$F$12,1)))*IF(MOD(Calculator!$B$30/Calculator!$F$12,1)&lt;0.5,-1,1))^2)/((50*POWER(80,POWER(COS(PI()*MOD(Calculator!$B$30/Calculator!$F$12,1)),2))+$C66)^2+(1500*ABS(SIN(2*PI()*MOD(Calculator!$B$30/Calculator!$F$12,1)))*IF(MOD(Calculator!$B$30/Calculator!$F$12,1)&lt;0.5,-1,1))^2)))/(1-SQRT(((50*POWER(80,POWER(COS(PI()*MOD(Calculator!$B$30/Calculator!$F$12,1)),2))-$C66)^2+(1500*ABS(SIN(2*PI()*MOD(Calculator!$B$30/Calculator!$F$12,1)))*IF(MOD(Calculator!$B$30/Calculator!$F$12,1)&lt;0.5,-1,1))^2)/((50*POWER(80,POWER(COS(PI()*MOD(Calculator!$B$30/Calculator!$F$12,1)),2))+$C66)^2+(1500*ABS(SIN(2*PI()*MOD(Calculator!$B$30/Calculator!$F$12,1)))*IF(MOD(Calculator!$B$30/Calculator!$F$12,1)&lt;0.5,-1,1))^2))),2))</f>
        <v>—</v>
      </c>
      <c r="Q66" s="298" t="str">
        <f aca="false">IF(OR(Calculator!$E$13&lt;&gt;"YES",Calculator!$B$30&lt;Calculator!$G$13),"—",ROUND((1+SQRT(((50*POWER(80,POWER(COS(PI()*MOD(Calculator!$B$30/Calculator!$F$13,1)),2))-$C66)^2+(1500*ABS(SIN(2*PI()*MOD(Calculator!$B$30/Calculator!$F$13,1)))*IF(MOD(Calculator!$B$30/Calculator!$F$13,1)&lt;0.5,-1,1))^2)/((50*POWER(80,POWER(COS(PI()*MOD(Calculator!$B$30/Calculator!$F$13,1)),2))+$C66)^2+(1500*ABS(SIN(2*PI()*MOD(Calculator!$B$30/Calculator!$F$13,1)))*IF(MOD(Calculator!$B$30/Calculator!$F$13,1)&lt;0.5,-1,1))^2)))/(1-SQRT(((50*POWER(80,POWER(COS(PI()*MOD(Calculator!$B$30/Calculator!$F$13,1)),2))-$C66)^2+(1500*ABS(SIN(2*PI()*MOD(Calculator!$B$30/Calculator!$F$13,1)))*IF(MOD(Calculator!$B$30/Calculator!$F$13,1)&lt;0.5,-1,1))^2)/((50*POWER(80,POWER(COS(PI()*MOD(Calculator!$B$30/Calculator!$F$13,1)),2))+$C66)^2+(1500*ABS(SIN(2*PI()*MOD(Calculator!$B$30/Calculator!$F$13,1)))*IF(MOD(Calculator!$B$30/Calculator!$F$13,1)&lt;0.5,-1,1))^2))),2))</f>
        <v>—</v>
      </c>
      <c r="R66" s="298" t="str">
        <f aca="false">IF(OR(Calculator!$E$14&lt;&gt;"YES",Calculator!$B$30&lt;Calculator!$G$14),"—",ROUND((1+SQRT(((50*POWER(80,POWER(COS(PI()*MOD(Calculator!$B$30/Calculator!$F$14,1)),2))-$C66)^2+(1500*ABS(SIN(2*PI()*MOD(Calculator!$B$30/Calculator!$F$14,1)))*IF(MOD(Calculator!$B$30/Calculator!$F$14,1)&lt;0.5,-1,1))^2)/((50*POWER(80,POWER(COS(PI()*MOD(Calculator!$B$30/Calculator!$F$14,1)),2))+$C66)^2+(1500*ABS(SIN(2*PI()*MOD(Calculator!$B$30/Calculator!$F$14,1)))*IF(MOD(Calculator!$B$30/Calculator!$F$14,1)&lt;0.5,-1,1))^2)))/(1-SQRT(((50*POWER(80,POWER(COS(PI()*MOD(Calculator!$B$30/Calculator!$F$14,1)),2))-$C66)^2+(1500*ABS(SIN(2*PI()*MOD(Calculator!$B$30/Calculator!$F$14,1)))*IF(MOD(Calculator!$B$30/Calculator!$F$14,1)&lt;0.5,-1,1))^2)/((50*POWER(80,POWER(COS(PI()*MOD(Calculator!$B$30/Calculator!$F$14,1)),2))+$C66)^2+(1500*ABS(SIN(2*PI()*MOD(Calculator!$B$30/Calculator!$F$14,1)))*IF(MOD(Calculator!$B$30/Calculator!$F$14,1)&lt;0.5,-1,1))^2))),2))</f>
        <v>—</v>
      </c>
      <c r="S66" s="298" t="n">
        <f aca="false">IF(OR(Calculator!$E$15&lt;&gt;"YES",Calculator!$B$30&lt;Calculator!$G$15),"—",ROUND((1+SQRT(((50*POWER(80,POWER(COS(PI()*MOD(Calculator!$B$30/Calculator!$F$15,1)),2))-$C66)^2+(1500*ABS(SIN(2*PI()*MOD(Calculator!$B$30/Calculator!$F$15,1)))*IF(MOD(Calculator!$B$30/Calculator!$F$15,1)&lt;0.5,-1,1))^2)/((50*POWER(80,POWER(COS(PI()*MOD(Calculator!$B$30/Calculator!$F$15,1)),2))+$C66)^2+(1500*ABS(SIN(2*PI()*MOD(Calculator!$B$30/Calculator!$F$15,1)))*IF(MOD(Calculator!$B$30/Calculator!$F$15,1)&lt;0.5,-1,1))^2)))/(1-SQRT(((50*POWER(80,POWER(COS(PI()*MOD(Calculator!$B$30/Calculator!$F$15,1)),2))-$C66)^2+(1500*ABS(SIN(2*PI()*MOD(Calculator!$B$30/Calculator!$F$15,1)))*IF(MOD(Calculator!$B$30/Calculator!$F$15,1)&lt;0.5,-1,1))^2)/((50*POWER(80,POWER(COS(PI()*MOD(Calculator!$B$30/Calculator!$F$15,1)),2))+$C66)^2+(1500*ABS(SIN(2*PI()*MOD(Calculator!$B$30/Calculator!$F$15,1)))*IF(MOD(Calculator!$B$30/Calculator!$F$15,1)&lt;0.5,-1,1))^2))),2))</f>
        <v>16.89</v>
      </c>
      <c r="T66" s="298" t="str">
        <f aca="false">IF(OR(Calculator!$E$16&lt;&gt;"YES",Calculator!$B$30&lt;Calculator!$G$16),"—",ROUND((1+SQRT(((50*POWER(80,POWER(COS(PI()*MOD(Calculator!$B$30/Calculator!$F$16,1)),2))-$C66)^2+(1500*ABS(SIN(2*PI()*MOD(Calculator!$B$30/Calculator!$F$16,1)))*IF(MOD(Calculator!$B$30/Calculator!$F$16,1)&lt;0.5,-1,1))^2)/((50*POWER(80,POWER(COS(PI()*MOD(Calculator!$B$30/Calculator!$F$16,1)),2))+$C66)^2+(1500*ABS(SIN(2*PI()*MOD(Calculator!$B$30/Calculator!$F$16,1)))*IF(MOD(Calculator!$B$30/Calculator!$F$16,1)&lt;0.5,-1,1))^2)))/(1-SQRT(((50*POWER(80,POWER(COS(PI()*MOD(Calculator!$B$30/Calculator!$F$16,1)),2))-$C66)^2+(1500*ABS(SIN(2*PI()*MOD(Calculator!$B$30/Calculator!$F$16,1)))*IF(MOD(Calculator!$B$30/Calculator!$F$16,1)&lt;0.5,-1,1))^2)/((50*POWER(80,POWER(COS(PI()*MOD(Calculator!$B$30/Calculator!$F$16,1)),2))+$C66)^2+(1500*ABS(SIN(2*PI()*MOD(Calculator!$B$30/Calculator!$F$16,1)))*IF(MOD(Calculator!$B$30/Calculator!$F$16,1)&lt;0.5,-1,1))^2))),2))</f>
        <v>—</v>
      </c>
      <c r="U66" s="298" t="n">
        <f aca="false">IF(OR(Calculator!$E$17&lt;&gt;"YES",Calculator!$B$30&lt;Calculator!$G$17),"—",ROUND((1+SQRT(((50*POWER(80,POWER(COS(PI()*MOD(Calculator!$B$30/Calculator!$F$17,1)),2))-$C66)^2+(1500*ABS(SIN(2*PI()*MOD(Calculator!$B$30/Calculator!$F$17,1)))*IF(MOD(Calculator!$B$30/Calculator!$F$17,1)&lt;0.5,-1,1))^2)/((50*POWER(80,POWER(COS(PI()*MOD(Calculator!$B$30/Calculator!$F$17,1)),2))+$C66)^2+(1500*ABS(SIN(2*PI()*MOD(Calculator!$B$30/Calculator!$F$17,1)))*IF(MOD(Calculator!$B$30/Calculator!$F$17,1)&lt;0.5,-1,1))^2)))/(1-SQRT(((50*POWER(80,POWER(COS(PI()*MOD(Calculator!$B$30/Calculator!$F$17,1)),2))-$C66)^2+(1500*ABS(SIN(2*PI()*MOD(Calculator!$B$30/Calculator!$F$17,1)))*IF(MOD(Calculator!$B$30/Calculator!$F$17,1)&lt;0.5,-1,1))^2)/((50*POWER(80,POWER(COS(PI()*MOD(Calculator!$B$30/Calculator!$F$17,1)),2))+$C66)^2+(1500*ABS(SIN(2*PI()*MOD(Calculator!$B$30/Calculator!$F$17,1)))*IF(MOD(Calculator!$B$30/Calculator!$F$17,1)&lt;0.5,-1,1))^2))),2))</f>
        <v>17.73</v>
      </c>
      <c r="V66" s="298" t="str">
        <f aca="false">IF(OR(Calculator!$E$18&lt;&gt;"YES",Calculator!$B$30&lt;Calculator!$G$18),"—",ROUND((1+SQRT(((50*POWER(80,POWER(COS(PI()*MOD(Calculator!$B$30/Calculator!$F$18,1)),2))-$C66)^2+(1500*ABS(SIN(2*PI()*MOD(Calculator!$B$30/Calculator!$F$18,1)))*IF(MOD(Calculator!$B$30/Calculator!$F$18,1)&lt;0.5,-1,1))^2)/((50*POWER(80,POWER(COS(PI()*MOD(Calculator!$B$30/Calculator!$F$18,1)),2))+$C66)^2+(1500*ABS(SIN(2*PI()*MOD(Calculator!$B$30/Calculator!$F$18,1)))*IF(MOD(Calculator!$B$30/Calculator!$F$18,1)&lt;0.5,-1,1))^2)))/(1-SQRT(((50*POWER(80,POWER(COS(PI()*MOD(Calculator!$B$30/Calculator!$F$18,1)),2))-$C66)^2+(1500*ABS(SIN(2*PI()*MOD(Calculator!$B$30/Calculator!$F$18,1)))*IF(MOD(Calculator!$B$30/Calculator!$F$18,1)&lt;0.5,-1,1))^2)/((50*POWER(80,POWER(COS(PI()*MOD(Calculator!$B$30/Calculator!$F$18,1)),2))+$C66)^2+(1500*ABS(SIN(2*PI()*MOD(Calculator!$B$30/Calculator!$F$18,1)))*IF(MOD(Calculator!$B$30/Calculator!$F$18,1)&lt;0.5,-1,1))^2))),2))</f>
        <v>—</v>
      </c>
      <c r="W66" s="298" t="str">
        <f aca="false">IF(OR(Calculator!$E$19&lt;&gt;"YES",Calculator!$B$30&lt;Calculator!$G$19),"—",ROUND((1+SQRT(((50*POWER(80,POWER(COS(PI()*MOD(Calculator!$B$30/Calculator!$F$19,1)),2))-$C66)^2+(1500*ABS(SIN(2*PI()*MOD(Calculator!$B$30/Calculator!$F$19,1)))*IF(MOD(Calculator!$B$30/Calculator!$F$19,1)&lt;0.5,-1,1))^2)/((50*POWER(80,POWER(COS(PI()*MOD(Calculator!$B$30/Calculator!$F$19,1)),2))+$C66)^2+(1500*ABS(SIN(2*PI()*MOD(Calculator!$B$30/Calculator!$F$19,1)))*IF(MOD(Calculator!$B$30/Calculator!$F$19,1)&lt;0.5,-1,1))^2)))/(1-SQRT(((50*POWER(80,POWER(COS(PI()*MOD(Calculator!$B$30/Calculator!$F$19,1)),2))-$C66)^2+(1500*ABS(SIN(2*PI()*MOD(Calculator!$B$30/Calculator!$F$19,1)))*IF(MOD(Calculator!$B$30/Calculator!$F$19,1)&lt;0.5,-1,1))^2)/((50*POWER(80,POWER(COS(PI()*MOD(Calculator!$B$30/Calculator!$F$19,1)),2))+$C66)^2+(1500*ABS(SIN(2*PI()*MOD(Calculator!$B$30/Calculator!$F$19,1)))*IF(MOD(Calculator!$B$30/Calculator!$F$19,1)&lt;0.5,-1,1))^2))),2))</f>
        <v>—</v>
      </c>
      <c r="X66" s="298" t="str">
        <f aca="false">IF(OR(Calculator!$E$20&lt;&gt;"YES",Calculator!$B$30&lt;Calculator!$G$20),"—",ROUND((1+SQRT(((50*POWER(80,POWER(COS(PI()*MOD(Calculator!$B$30/Calculator!$F$20,1)),2))-$C66)^2+(1500*ABS(SIN(2*PI()*MOD(Calculator!$B$30/Calculator!$F$20,1)))*IF(MOD(Calculator!$B$30/Calculator!$F$20,1)&lt;0.5,-1,1))^2)/((50*POWER(80,POWER(COS(PI()*MOD(Calculator!$B$30/Calculator!$F$20,1)),2))+$C66)^2+(1500*ABS(SIN(2*PI()*MOD(Calculator!$B$30/Calculator!$F$20,1)))*IF(MOD(Calculator!$B$30/Calculator!$F$20,1)&lt;0.5,-1,1))^2)))/(1-SQRT(((50*POWER(80,POWER(COS(PI()*MOD(Calculator!$B$30/Calculator!$F$20,1)),2))-$C66)^2+(1500*ABS(SIN(2*PI()*MOD(Calculator!$B$30/Calculator!$F$20,1)))*IF(MOD(Calculator!$B$30/Calculator!$F$20,1)&lt;0.5,-1,1))^2)/((50*POWER(80,POWER(COS(PI()*MOD(Calculator!$B$30/Calculator!$F$20,1)),2))+$C66)^2+(1500*ABS(SIN(2*PI()*MOD(Calculator!$B$30/Calculator!$F$20,1)))*IF(MOD(Calculator!$B$30/Calculator!$F$20,1)&lt;0.5,-1,1))^2))),2))</f>
        <v>—</v>
      </c>
      <c r="Y66" s="298" t="str">
        <f aca="false">IF(OR(Calculator!$E$21&lt;&gt;"YES",Calculator!$B$30&lt;Calculator!$G$21),"—",ROUND((1+SQRT(((50*POWER(80,POWER(COS(PI()*MOD(Calculator!$B$30/Calculator!$F$21,1)),2))-$C66)^2+(1500*ABS(SIN(2*PI()*MOD(Calculator!$B$30/Calculator!$F$21,1)))*IF(MOD(Calculator!$B$30/Calculator!$F$21,1)&lt;0.5,-1,1))^2)/((50*POWER(80,POWER(COS(PI()*MOD(Calculator!$B$30/Calculator!$F$21,1)),2))+$C66)^2+(1500*ABS(SIN(2*PI()*MOD(Calculator!$B$30/Calculator!$F$21,1)))*IF(MOD(Calculator!$B$30/Calculator!$F$21,1)&lt;0.5,-1,1))^2)))/(1-SQRT(((50*POWER(80,POWER(COS(PI()*MOD(Calculator!$B$30/Calculator!$F$21,1)),2))-$C66)^2+(1500*ABS(SIN(2*PI()*MOD(Calculator!$B$30/Calculator!$F$21,1)))*IF(MOD(Calculator!$B$30/Calculator!$F$21,1)&lt;0.5,-1,1))^2)/((50*POWER(80,POWER(COS(PI()*MOD(Calculator!$B$30/Calculator!$F$21,1)),2))+$C66)^2+(1500*ABS(SIN(2*PI()*MOD(Calculator!$B$30/Calculator!$F$21,1)))*IF(MOD(Calculator!$B$30/Calculator!$F$21,1)&lt;0.5,-1,1))^2))),2))</f>
        <v>—</v>
      </c>
      <c r="Z66" s="298" t="str">
        <f aca="false">IF(OR(Calculator!$E$22&lt;&gt;"YES",Calculator!$B$30&lt;Calculator!$G$22),"—",ROUND((1+SQRT(((50*POWER(80,POWER(COS(PI()*MOD(Calculator!$B$30/Calculator!$F$22,1)),2))-$C66)^2+(1500*ABS(SIN(2*PI()*MOD(Calculator!$B$30/Calculator!$F$22,1)))*IF(MOD(Calculator!$B$30/Calculator!$F$22,1)&lt;0.5,-1,1))^2)/((50*POWER(80,POWER(COS(PI()*MOD(Calculator!$B$30/Calculator!$F$22,1)),2))+$C66)^2+(1500*ABS(SIN(2*PI()*MOD(Calculator!$B$30/Calculator!$F$22,1)))*IF(MOD(Calculator!$B$30/Calculator!$F$22,1)&lt;0.5,-1,1))^2)))/(1-SQRT(((50*POWER(80,POWER(COS(PI()*MOD(Calculator!$B$30/Calculator!$F$22,1)),2))-$C66)^2+(1500*ABS(SIN(2*PI()*MOD(Calculator!$B$30/Calculator!$F$22,1)))*IF(MOD(Calculator!$B$30/Calculator!$F$22,1)&lt;0.5,-1,1))^2)/((50*POWER(80,POWER(COS(PI()*MOD(Calculator!$B$30/Calculator!$F$22,1)),2))+$C66)^2+(1500*ABS(SIN(2*PI()*MOD(Calculator!$B$30/Calculator!$F$22,1)))*IF(MOD(Calculator!$B$30/Calculator!$F$22,1)&lt;0.5,-1,1))^2))),2))</f>
        <v>—</v>
      </c>
      <c r="AA66" s="292" t="n">
        <f aca="false">IFERROR(ROUND((IF(ISNUMBER(P66),P66,0)+IF(ISNUMBER(Q66),Q66,0)+IF(ISNUMBER(R66),R66,0)+IF(ISNUMBER(S66),S66,0)+IF(ISNUMBER(T66),T66,0)+IF(ISNUMBER(U66),U66,0)+IF(ISNUMBER(V66),V66,0)+IF(ISNUMBER(W66),W66,0)+IF(ISNUMBER(X66),X66,0)+IF(ISNUMBER(Y66),Y66,0)+IF(ISNUMBER(Z66),Z66,0))/(IF(ISNUMBER(P66),1,0)+IF(ISNUMBER(Q66),1,0)+IF(ISNUMBER(R66),1,0)+IF(ISNUMBER(S66),1,0)+IF(ISNUMBER(T66),1,0)+IF(ISNUMBER(U66),1,0)+IF(ISNUMBER(V66),1,0)+IF(ISNUMBER(W66),1,0)+IF(ISNUMBER(X66),1,0)+IF(ISNUMBER(Y66),1,0)+IF(ISNUMBER(Z66),1,0)),4),"")</f>
        <v>17.31</v>
      </c>
      <c r="AB66" s="298" t="str">
        <f aca="false">IF(OR(Calculator!$E$12&lt;&gt;"YES",Calculator!$B$31&lt;Calculator!$G$12),"—",ROUND((1+SQRT(((50*POWER(80,POWER(COS(PI()*MOD(Calculator!$B$31/Calculator!$F$12,1)),2))-$C66)^2+(1500*ABS(SIN(2*PI()*MOD(Calculator!$B$31/Calculator!$F$12,1)))*IF(MOD(Calculator!$B$31/Calculator!$F$12,1)&lt;0.5,-1,1))^2)/((50*POWER(80,POWER(COS(PI()*MOD(Calculator!$B$31/Calculator!$F$12,1)),2))+$C66)^2+(1500*ABS(SIN(2*PI()*MOD(Calculator!$B$31/Calculator!$F$12,1)))*IF(MOD(Calculator!$B$31/Calculator!$F$12,1)&lt;0.5,-1,1))^2)))/(1-SQRT(((50*POWER(80,POWER(COS(PI()*MOD(Calculator!$B$31/Calculator!$F$12,1)),2))-$C66)^2+(1500*ABS(SIN(2*PI()*MOD(Calculator!$B$31/Calculator!$F$12,1)))*IF(MOD(Calculator!$B$31/Calculator!$F$12,1)&lt;0.5,-1,1))^2)/((50*POWER(80,POWER(COS(PI()*MOD(Calculator!$B$31/Calculator!$F$12,1)),2))+$C66)^2+(1500*ABS(SIN(2*PI()*MOD(Calculator!$B$31/Calculator!$F$12,1)))*IF(MOD(Calculator!$B$31/Calculator!$F$12,1)&lt;0.5,-1,1))^2))),2))</f>
        <v>—</v>
      </c>
      <c r="AC66" s="298" t="str">
        <f aca="false">IF(OR(Calculator!$E$13&lt;&gt;"YES",Calculator!$B$31&lt;Calculator!$G$13),"—",ROUND((1+SQRT(((50*POWER(80,POWER(COS(PI()*MOD(Calculator!$B$31/Calculator!$F$13,1)),2))-$C66)^2+(1500*ABS(SIN(2*PI()*MOD(Calculator!$B$31/Calculator!$F$13,1)))*IF(MOD(Calculator!$B$31/Calculator!$F$13,1)&lt;0.5,-1,1))^2)/((50*POWER(80,POWER(COS(PI()*MOD(Calculator!$B$31/Calculator!$F$13,1)),2))+$C66)^2+(1500*ABS(SIN(2*PI()*MOD(Calculator!$B$31/Calculator!$F$13,1)))*IF(MOD(Calculator!$B$31/Calculator!$F$13,1)&lt;0.5,-1,1))^2)))/(1-SQRT(((50*POWER(80,POWER(COS(PI()*MOD(Calculator!$B$31/Calculator!$F$13,1)),2))-$C66)^2+(1500*ABS(SIN(2*PI()*MOD(Calculator!$B$31/Calculator!$F$13,1)))*IF(MOD(Calculator!$B$31/Calculator!$F$13,1)&lt;0.5,-1,1))^2)/((50*POWER(80,POWER(COS(PI()*MOD(Calculator!$B$31/Calculator!$F$13,1)),2))+$C66)^2+(1500*ABS(SIN(2*PI()*MOD(Calculator!$B$31/Calculator!$F$13,1)))*IF(MOD(Calculator!$B$31/Calculator!$F$13,1)&lt;0.5,-1,1))^2))),2))</f>
        <v>—</v>
      </c>
      <c r="AD66" s="298" t="str">
        <f aca="false">IF(OR(Calculator!$E$14&lt;&gt;"YES",Calculator!$B$31&lt;Calculator!$G$14),"—",ROUND((1+SQRT(((50*POWER(80,POWER(COS(PI()*MOD(Calculator!$B$31/Calculator!$F$14,1)),2))-$C66)^2+(1500*ABS(SIN(2*PI()*MOD(Calculator!$B$31/Calculator!$F$14,1)))*IF(MOD(Calculator!$B$31/Calculator!$F$14,1)&lt;0.5,-1,1))^2)/((50*POWER(80,POWER(COS(PI()*MOD(Calculator!$B$31/Calculator!$F$14,1)),2))+$C66)^2+(1500*ABS(SIN(2*PI()*MOD(Calculator!$B$31/Calculator!$F$14,1)))*IF(MOD(Calculator!$B$31/Calculator!$F$14,1)&lt;0.5,-1,1))^2)))/(1-SQRT(((50*POWER(80,POWER(COS(PI()*MOD(Calculator!$B$31/Calculator!$F$14,1)),2))-$C66)^2+(1500*ABS(SIN(2*PI()*MOD(Calculator!$B$31/Calculator!$F$14,1)))*IF(MOD(Calculator!$B$31/Calculator!$F$14,1)&lt;0.5,-1,1))^2)/((50*POWER(80,POWER(COS(PI()*MOD(Calculator!$B$31/Calculator!$F$14,1)),2))+$C66)^2+(1500*ABS(SIN(2*PI()*MOD(Calculator!$B$31/Calculator!$F$14,1)))*IF(MOD(Calculator!$B$31/Calculator!$F$14,1)&lt;0.5,-1,1))^2))),2))</f>
        <v>—</v>
      </c>
      <c r="AE66" s="298" t="n">
        <f aca="false">IF(OR(Calculator!$E$15&lt;&gt;"YES",Calculator!$B$31&lt;Calculator!$G$15),"—",ROUND((1+SQRT(((50*POWER(80,POWER(COS(PI()*MOD(Calculator!$B$31/Calculator!$F$15,1)),2))-$C66)^2+(1500*ABS(SIN(2*PI()*MOD(Calculator!$B$31/Calculator!$F$15,1)))*IF(MOD(Calculator!$B$31/Calculator!$F$15,1)&lt;0.5,-1,1))^2)/((50*POWER(80,POWER(COS(PI()*MOD(Calculator!$B$31/Calculator!$F$15,1)),2))+$C66)^2+(1500*ABS(SIN(2*PI()*MOD(Calculator!$B$31/Calculator!$F$15,1)))*IF(MOD(Calculator!$B$31/Calculator!$F$15,1)&lt;0.5,-1,1))^2)))/(1-SQRT(((50*POWER(80,POWER(COS(PI()*MOD(Calculator!$B$31/Calculator!$F$15,1)),2))-$C66)^2+(1500*ABS(SIN(2*PI()*MOD(Calculator!$B$31/Calculator!$F$15,1)))*IF(MOD(Calculator!$B$31/Calculator!$F$15,1)&lt;0.5,-1,1))^2)/((50*POWER(80,POWER(COS(PI()*MOD(Calculator!$B$31/Calculator!$F$15,1)),2))+$C66)^2+(1500*ABS(SIN(2*PI()*MOD(Calculator!$B$31/Calculator!$F$15,1)))*IF(MOD(Calculator!$B$31/Calculator!$F$15,1)&lt;0.5,-1,1))^2))),2))</f>
        <v>18.49</v>
      </c>
      <c r="AF66" s="298" t="str">
        <f aca="false">IF(OR(Calculator!$E$16&lt;&gt;"YES",Calculator!$B$31&lt;Calculator!$G$16),"—",ROUND((1+SQRT(((50*POWER(80,POWER(COS(PI()*MOD(Calculator!$B$31/Calculator!$F$16,1)),2))-$C66)^2+(1500*ABS(SIN(2*PI()*MOD(Calculator!$B$31/Calculator!$F$16,1)))*IF(MOD(Calculator!$B$31/Calculator!$F$16,1)&lt;0.5,-1,1))^2)/((50*POWER(80,POWER(COS(PI()*MOD(Calculator!$B$31/Calculator!$F$16,1)),2))+$C66)^2+(1500*ABS(SIN(2*PI()*MOD(Calculator!$B$31/Calculator!$F$16,1)))*IF(MOD(Calculator!$B$31/Calculator!$F$16,1)&lt;0.5,-1,1))^2)))/(1-SQRT(((50*POWER(80,POWER(COS(PI()*MOD(Calculator!$B$31/Calculator!$F$16,1)),2))-$C66)^2+(1500*ABS(SIN(2*PI()*MOD(Calculator!$B$31/Calculator!$F$16,1)))*IF(MOD(Calculator!$B$31/Calculator!$F$16,1)&lt;0.5,-1,1))^2)/((50*POWER(80,POWER(COS(PI()*MOD(Calculator!$B$31/Calculator!$F$16,1)),2))+$C66)^2+(1500*ABS(SIN(2*PI()*MOD(Calculator!$B$31/Calculator!$F$16,1)))*IF(MOD(Calculator!$B$31/Calculator!$F$16,1)&lt;0.5,-1,1))^2))),2))</f>
        <v>—</v>
      </c>
      <c r="AG66" s="298" t="n">
        <f aca="false">IF(OR(Calculator!$E$17&lt;&gt;"YES",Calculator!$B$31&lt;Calculator!$G$17),"—",ROUND((1+SQRT(((50*POWER(80,POWER(COS(PI()*MOD(Calculator!$B$31/Calculator!$F$17,1)),2))-$C66)^2+(1500*ABS(SIN(2*PI()*MOD(Calculator!$B$31/Calculator!$F$17,1)))*IF(MOD(Calculator!$B$31/Calculator!$F$17,1)&lt;0.5,-1,1))^2)/((50*POWER(80,POWER(COS(PI()*MOD(Calculator!$B$31/Calculator!$F$17,1)),2))+$C66)^2+(1500*ABS(SIN(2*PI()*MOD(Calculator!$B$31/Calculator!$F$17,1)))*IF(MOD(Calculator!$B$31/Calculator!$F$17,1)&lt;0.5,-1,1))^2)))/(1-SQRT(((50*POWER(80,POWER(COS(PI()*MOD(Calculator!$B$31/Calculator!$F$17,1)),2))-$C66)^2+(1500*ABS(SIN(2*PI()*MOD(Calculator!$B$31/Calculator!$F$17,1)))*IF(MOD(Calculator!$B$31/Calculator!$F$17,1)&lt;0.5,-1,1))^2)/((50*POWER(80,POWER(COS(PI()*MOD(Calculator!$B$31/Calculator!$F$17,1)),2))+$C66)^2+(1500*ABS(SIN(2*PI()*MOD(Calculator!$B$31/Calculator!$F$17,1)))*IF(MOD(Calculator!$B$31/Calculator!$F$17,1)&lt;0.5,-1,1))^2))),2))</f>
        <v>14.62</v>
      </c>
      <c r="AH66" s="298" t="str">
        <f aca="false">IF(OR(Calculator!$E$18&lt;&gt;"YES",Calculator!$B$31&lt;Calculator!$G$18),"—",ROUND((1+SQRT(((50*POWER(80,POWER(COS(PI()*MOD(Calculator!$B$31/Calculator!$F$18,1)),2))-$C66)^2+(1500*ABS(SIN(2*PI()*MOD(Calculator!$B$31/Calculator!$F$18,1)))*IF(MOD(Calculator!$B$31/Calculator!$F$18,1)&lt;0.5,-1,1))^2)/((50*POWER(80,POWER(COS(PI()*MOD(Calculator!$B$31/Calculator!$F$18,1)),2))+$C66)^2+(1500*ABS(SIN(2*PI()*MOD(Calculator!$B$31/Calculator!$F$18,1)))*IF(MOD(Calculator!$B$31/Calculator!$F$18,1)&lt;0.5,-1,1))^2)))/(1-SQRT(((50*POWER(80,POWER(COS(PI()*MOD(Calculator!$B$31/Calculator!$F$18,1)),2))-$C66)^2+(1500*ABS(SIN(2*PI()*MOD(Calculator!$B$31/Calculator!$F$18,1)))*IF(MOD(Calculator!$B$31/Calculator!$F$18,1)&lt;0.5,-1,1))^2)/((50*POWER(80,POWER(COS(PI()*MOD(Calculator!$B$31/Calculator!$F$18,1)),2))+$C66)^2+(1500*ABS(SIN(2*PI()*MOD(Calculator!$B$31/Calculator!$F$18,1)))*IF(MOD(Calculator!$B$31/Calculator!$F$18,1)&lt;0.5,-1,1))^2))),2))</f>
        <v>—</v>
      </c>
      <c r="AI66" s="298" t="str">
        <f aca="false">IF(OR(Calculator!$E$19&lt;&gt;"YES",Calculator!$B$31&lt;Calculator!$G$19),"—",ROUND((1+SQRT(((50*POWER(80,POWER(COS(PI()*MOD(Calculator!$B$31/Calculator!$F$19,1)),2))-$C66)^2+(1500*ABS(SIN(2*PI()*MOD(Calculator!$B$31/Calculator!$F$19,1)))*IF(MOD(Calculator!$B$31/Calculator!$F$19,1)&lt;0.5,-1,1))^2)/((50*POWER(80,POWER(COS(PI()*MOD(Calculator!$B$31/Calculator!$F$19,1)),2))+$C66)^2+(1500*ABS(SIN(2*PI()*MOD(Calculator!$B$31/Calculator!$F$19,1)))*IF(MOD(Calculator!$B$31/Calculator!$F$19,1)&lt;0.5,-1,1))^2)))/(1-SQRT(((50*POWER(80,POWER(COS(PI()*MOD(Calculator!$B$31/Calculator!$F$19,1)),2))-$C66)^2+(1500*ABS(SIN(2*PI()*MOD(Calculator!$B$31/Calculator!$F$19,1)))*IF(MOD(Calculator!$B$31/Calculator!$F$19,1)&lt;0.5,-1,1))^2)/((50*POWER(80,POWER(COS(PI()*MOD(Calculator!$B$31/Calculator!$F$19,1)),2))+$C66)^2+(1500*ABS(SIN(2*PI()*MOD(Calculator!$B$31/Calculator!$F$19,1)))*IF(MOD(Calculator!$B$31/Calculator!$F$19,1)&lt;0.5,-1,1))^2))),2))</f>
        <v>—</v>
      </c>
      <c r="AJ66" s="298" t="str">
        <f aca="false">IF(OR(Calculator!$E$20&lt;&gt;"YES",Calculator!$B$31&lt;Calculator!$G$20),"—",ROUND((1+SQRT(((50*POWER(80,POWER(COS(PI()*MOD(Calculator!$B$31/Calculator!$F$20,1)),2))-$C66)^2+(1500*ABS(SIN(2*PI()*MOD(Calculator!$B$31/Calculator!$F$20,1)))*IF(MOD(Calculator!$B$31/Calculator!$F$20,1)&lt;0.5,-1,1))^2)/((50*POWER(80,POWER(COS(PI()*MOD(Calculator!$B$31/Calculator!$F$20,1)),2))+$C66)^2+(1500*ABS(SIN(2*PI()*MOD(Calculator!$B$31/Calculator!$F$20,1)))*IF(MOD(Calculator!$B$31/Calculator!$F$20,1)&lt;0.5,-1,1))^2)))/(1-SQRT(((50*POWER(80,POWER(COS(PI()*MOD(Calculator!$B$31/Calculator!$F$20,1)),2))-$C66)^2+(1500*ABS(SIN(2*PI()*MOD(Calculator!$B$31/Calculator!$F$20,1)))*IF(MOD(Calculator!$B$31/Calculator!$F$20,1)&lt;0.5,-1,1))^2)/((50*POWER(80,POWER(COS(PI()*MOD(Calculator!$B$31/Calculator!$F$20,1)),2))+$C66)^2+(1500*ABS(SIN(2*PI()*MOD(Calculator!$B$31/Calculator!$F$20,1)))*IF(MOD(Calculator!$B$31/Calculator!$F$20,1)&lt;0.5,-1,1))^2))),2))</f>
        <v>—</v>
      </c>
      <c r="AK66" s="298" t="str">
        <f aca="false">IF(OR(Calculator!$E$21&lt;&gt;"YES",Calculator!$B$31&lt;Calculator!$G$21),"—",ROUND((1+SQRT(((50*POWER(80,POWER(COS(PI()*MOD(Calculator!$B$31/Calculator!$F$21,1)),2))-$C66)^2+(1500*ABS(SIN(2*PI()*MOD(Calculator!$B$31/Calculator!$F$21,1)))*IF(MOD(Calculator!$B$31/Calculator!$F$21,1)&lt;0.5,-1,1))^2)/((50*POWER(80,POWER(COS(PI()*MOD(Calculator!$B$31/Calculator!$F$21,1)),2))+$C66)^2+(1500*ABS(SIN(2*PI()*MOD(Calculator!$B$31/Calculator!$F$21,1)))*IF(MOD(Calculator!$B$31/Calculator!$F$21,1)&lt;0.5,-1,1))^2)))/(1-SQRT(((50*POWER(80,POWER(COS(PI()*MOD(Calculator!$B$31/Calculator!$F$21,1)),2))-$C66)^2+(1500*ABS(SIN(2*PI()*MOD(Calculator!$B$31/Calculator!$F$21,1)))*IF(MOD(Calculator!$B$31/Calculator!$F$21,1)&lt;0.5,-1,1))^2)/((50*POWER(80,POWER(COS(PI()*MOD(Calculator!$B$31/Calculator!$F$21,1)),2))+$C66)^2+(1500*ABS(SIN(2*PI()*MOD(Calculator!$B$31/Calculator!$F$21,1)))*IF(MOD(Calculator!$B$31/Calculator!$F$21,1)&lt;0.5,-1,1))^2))),2))</f>
        <v>—</v>
      </c>
      <c r="AL66" s="298" t="str">
        <f aca="false">IF(OR(Calculator!$E$22&lt;&gt;"YES",Calculator!$B$31&lt;Calculator!$G$22),"—",ROUND((1+SQRT(((50*POWER(80,POWER(COS(PI()*MOD(Calculator!$B$31/Calculator!$F$22,1)),2))-$C66)^2+(1500*ABS(SIN(2*PI()*MOD(Calculator!$B$31/Calculator!$F$22,1)))*IF(MOD(Calculator!$B$31/Calculator!$F$22,1)&lt;0.5,-1,1))^2)/((50*POWER(80,POWER(COS(PI()*MOD(Calculator!$B$31/Calculator!$F$22,1)),2))+$C66)^2+(1500*ABS(SIN(2*PI()*MOD(Calculator!$B$31/Calculator!$F$22,1)))*IF(MOD(Calculator!$B$31/Calculator!$F$22,1)&lt;0.5,-1,1))^2)))/(1-SQRT(((50*POWER(80,POWER(COS(PI()*MOD(Calculator!$B$31/Calculator!$F$22,1)),2))-$C66)^2+(1500*ABS(SIN(2*PI()*MOD(Calculator!$B$31/Calculator!$F$22,1)))*IF(MOD(Calculator!$B$31/Calculator!$F$22,1)&lt;0.5,-1,1))^2)/((50*POWER(80,POWER(COS(PI()*MOD(Calculator!$B$31/Calculator!$F$22,1)),2))+$C66)^2+(1500*ABS(SIN(2*PI()*MOD(Calculator!$B$31/Calculator!$F$22,1)))*IF(MOD(Calculator!$B$31/Calculator!$F$22,1)&lt;0.5,-1,1))^2))),2))</f>
        <v>—</v>
      </c>
      <c r="AM66" s="293" t="n">
        <f aca="false">IFERROR(ROUND((IF(ISNUMBER(AB66),AB66,0)+IF(ISNUMBER(AC66),AC66,0)+IF(ISNUMBER(AD66),AD66,0)+IF(ISNUMBER(AE66),AE66,0)+IF(ISNUMBER(AF66),AF66,0)+IF(ISNUMBER(AG66),AG66,0)+IF(ISNUMBER(AH66),AH66,0)+IF(ISNUMBER(AI66),AI66,0)+IF(ISNUMBER(AJ66),AJ66,0)+IF(ISNUMBER(AK66),AK66,0)+IF(ISNUMBER(AL66),AL66,0))/(IF(ISNUMBER(AB66),1,0)+IF(ISNUMBER(AC66),1,0)+IF(ISNUMBER(AD66),1,0)+IF(ISNUMBER(AE66),1,0)+IF(ISNUMBER(AF66),1,0)+IF(ISNUMBER(AG66),1,0)+IF(ISNUMBER(AH66),1,0)+IF(ISNUMBER(AI66),1,0)+IF(ISNUMBER(AJ66),1,0)+IF(ISNUMBER(AK66),1,0)+IF(ISNUMBER(AL66),1,0)),4),"")</f>
        <v>16.555</v>
      </c>
      <c r="AN66" s="299" t="str">
        <f aca="false">IF(OR(Calculator!$E$12&lt;&gt;"YES",Calculator!$B$32&lt;Calculator!$G$12),"—",ROUND((1+SQRT(((50*POWER(80,POWER(COS(PI()*MOD(Calculator!$B$32/Calculator!$F$12,1)),2))-$C66)^2+(1500*ABS(SIN(2*PI()*MOD(Calculator!$B$32/Calculator!$F$12,1)))*IF(MOD(Calculator!$B$32/Calculator!$F$12,1)&lt;0.5,-1,1))^2)/((50*POWER(80,POWER(COS(PI()*MOD(Calculator!$B$32/Calculator!$F$12,1)),2))+$C66)^2+(1500*ABS(SIN(2*PI()*MOD(Calculator!$B$32/Calculator!$F$12,1)))*IF(MOD(Calculator!$B$32/Calculator!$F$12,1)&lt;0.5,-1,1))^2)))/(1-SQRT(((50*POWER(80,POWER(COS(PI()*MOD(Calculator!$B$32/Calculator!$F$12,1)),2))-$C66)^2+(1500*ABS(SIN(2*PI()*MOD(Calculator!$B$32/Calculator!$F$12,1)))*IF(MOD(Calculator!$B$32/Calculator!$F$12,1)&lt;0.5,-1,1))^2)/((50*POWER(80,POWER(COS(PI()*MOD(Calculator!$B$32/Calculator!$F$12,1)),2))+$C66)^2+(1500*ABS(SIN(2*PI()*MOD(Calculator!$B$32/Calculator!$F$12,1)))*IF(MOD(Calculator!$B$32/Calculator!$F$12,1)&lt;0.5,-1,1))^2))),2))</f>
        <v>—</v>
      </c>
      <c r="AO66" s="299" t="str">
        <f aca="false">IF(OR(Calculator!$E$13&lt;&gt;"YES",Calculator!$B$32&lt;Calculator!$G$13),"—",ROUND((1+SQRT(((50*POWER(80,POWER(COS(PI()*MOD(Calculator!$B$32/Calculator!$F$13,1)),2))-$C66)^2+(1500*ABS(SIN(2*PI()*MOD(Calculator!$B$32/Calculator!$F$13,1)))*IF(MOD(Calculator!$B$32/Calculator!$F$13,1)&lt;0.5,-1,1))^2)/((50*POWER(80,POWER(COS(PI()*MOD(Calculator!$B$32/Calculator!$F$13,1)),2))+$C66)^2+(1500*ABS(SIN(2*PI()*MOD(Calculator!$B$32/Calculator!$F$13,1)))*IF(MOD(Calculator!$B$32/Calculator!$F$13,1)&lt;0.5,-1,1))^2)))/(1-SQRT(((50*POWER(80,POWER(COS(PI()*MOD(Calculator!$B$32/Calculator!$F$13,1)),2))-$C66)^2+(1500*ABS(SIN(2*PI()*MOD(Calculator!$B$32/Calculator!$F$13,1)))*IF(MOD(Calculator!$B$32/Calculator!$F$13,1)&lt;0.5,-1,1))^2)/((50*POWER(80,POWER(COS(PI()*MOD(Calculator!$B$32/Calculator!$F$13,1)),2))+$C66)^2+(1500*ABS(SIN(2*PI()*MOD(Calculator!$B$32/Calculator!$F$13,1)))*IF(MOD(Calculator!$B$32/Calculator!$F$13,1)&lt;0.5,-1,1))^2))),2))</f>
        <v>—</v>
      </c>
      <c r="AP66" s="299" t="str">
        <f aca="false">IF(OR(Calculator!$E$14&lt;&gt;"YES",Calculator!$B$32&lt;Calculator!$G$14),"—",ROUND((1+SQRT(((50*POWER(80,POWER(COS(PI()*MOD(Calculator!$B$32/Calculator!$F$14,1)),2))-$C66)^2+(1500*ABS(SIN(2*PI()*MOD(Calculator!$B$32/Calculator!$F$14,1)))*IF(MOD(Calculator!$B$32/Calculator!$F$14,1)&lt;0.5,-1,1))^2)/((50*POWER(80,POWER(COS(PI()*MOD(Calculator!$B$32/Calculator!$F$14,1)),2))+$C66)^2+(1500*ABS(SIN(2*PI()*MOD(Calculator!$B$32/Calculator!$F$14,1)))*IF(MOD(Calculator!$B$32/Calculator!$F$14,1)&lt;0.5,-1,1))^2)))/(1-SQRT(((50*POWER(80,POWER(COS(PI()*MOD(Calculator!$B$32/Calculator!$F$14,1)),2))-$C66)^2+(1500*ABS(SIN(2*PI()*MOD(Calculator!$B$32/Calculator!$F$14,1)))*IF(MOD(Calculator!$B$32/Calculator!$F$14,1)&lt;0.5,-1,1))^2)/((50*POWER(80,POWER(COS(PI()*MOD(Calculator!$B$32/Calculator!$F$14,1)),2))+$C66)^2+(1500*ABS(SIN(2*PI()*MOD(Calculator!$B$32/Calculator!$F$14,1)))*IF(MOD(Calculator!$B$32/Calculator!$F$14,1)&lt;0.5,-1,1))^2))),2))</f>
        <v>—</v>
      </c>
      <c r="AQ66" s="299" t="n">
        <f aca="false">IF(OR(Calculator!$E$15&lt;&gt;"YES",Calculator!$B$32&lt;Calculator!$G$15),"—",ROUND((1+SQRT(((50*POWER(80,POWER(COS(PI()*MOD(Calculator!$B$32/Calculator!$F$15,1)),2))-$C66)^2+(1500*ABS(SIN(2*PI()*MOD(Calculator!$B$32/Calculator!$F$15,1)))*IF(MOD(Calculator!$B$32/Calculator!$F$15,1)&lt;0.5,-1,1))^2)/((50*POWER(80,POWER(COS(PI()*MOD(Calculator!$B$32/Calculator!$F$15,1)),2))+$C66)^2+(1500*ABS(SIN(2*PI()*MOD(Calculator!$B$32/Calculator!$F$15,1)))*IF(MOD(Calculator!$B$32/Calculator!$F$15,1)&lt;0.5,-1,1))^2)))/(1-SQRT(((50*POWER(80,POWER(COS(PI()*MOD(Calculator!$B$32/Calculator!$F$15,1)),2))-$C66)^2+(1500*ABS(SIN(2*PI()*MOD(Calculator!$B$32/Calculator!$F$15,1)))*IF(MOD(Calculator!$B$32/Calculator!$F$15,1)&lt;0.5,-1,1))^2)/((50*POWER(80,POWER(COS(PI()*MOD(Calculator!$B$32/Calculator!$F$15,1)),2))+$C66)^2+(1500*ABS(SIN(2*PI()*MOD(Calculator!$B$32/Calculator!$F$15,1)))*IF(MOD(Calculator!$B$32/Calculator!$F$15,1)&lt;0.5,-1,1))^2))),2))</f>
        <v>2.46</v>
      </c>
      <c r="AR66" s="299" t="str">
        <f aca="false">IF(OR(Calculator!$E$16&lt;&gt;"YES",Calculator!$B$32&lt;Calculator!$G$16),"—",ROUND((1+SQRT(((50*POWER(80,POWER(COS(PI()*MOD(Calculator!$B$32/Calculator!$F$16,1)),2))-$C66)^2+(1500*ABS(SIN(2*PI()*MOD(Calculator!$B$32/Calculator!$F$16,1)))*IF(MOD(Calculator!$B$32/Calculator!$F$16,1)&lt;0.5,-1,1))^2)/((50*POWER(80,POWER(COS(PI()*MOD(Calculator!$B$32/Calculator!$F$16,1)),2))+$C66)^2+(1500*ABS(SIN(2*PI()*MOD(Calculator!$B$32/Calculator!$F$16,1)))*IF(MOD(Calculator!$B$32/Calculator!$F$16,1)&lt;0.5,-1,1))^2)))/(1-SQRT(((50*POWER(80,POWER(COS(PI()*MOD(Calculator!$B$32/Calculator!$F$16,1)),2))-$C66)^2+(1500*ABS(SIN(2*PI()*MOD(Calculator!$B$32/Calculator!$F$16,1)))*IF(MOD(Calculator!$B$32/Calculator!$F$16,1)&lt;0.5,-1,1))^2)/((50*POWER(80,POWER(COS(PI()*MOD(Calculator!$B$32/Calculator!$F$16,1)),2))+$C66)^2+(1500*ABS(SIN(2*PI()*MOD(Calculator!$B$32/Calculator!$F$16,1)))*IF(MOD(Calculator!$B$32/Calculator!$F$16,1)&lt;0.5,-1,1))^2))),2))</f>
        <v>—</v>
      </c>
      <c r="AS66" s="299" t="n">
        <f aca="false">IF(OR(Calculator!$E$17&lt;&gt;"YES",Calculator!$B$32&lt;Calculator!$G$17),"—",ROUND((1+SQRT(((50*POWER(80,POWER(COS(PI()*MOD(Calculator!$B$32/Calculator!$F$17,1)),2))-$C66)^2+(1500*ABS(SIN(2*PI()*MOD(Calculator!$B$32/Calculator!$F$17,1)))*IF(MOD(Calculator!$B$32/Calculator!$F$17,1)&lt;0.5,-1,1))^2)/((50*POWER(80,POWER(COS(PI()*MOD(Calculator!$B$32/Calculator!$F$17,1)),2))+$C66)^2+(1500*ABS(SIN(2*PI()*MOD(Calculator!$B$32/Calculator!$F$17,1)))*IF(MOD(Calculator!$B$32/Calculator!$F$17,1)&lt;0.5,-1,1))^2)))/(1-SQRT(((50*POWER(80,POWER(COS(PI()*MOD(Calculator!$B$32/Calculator!$F$17,1)),2))-$C66)^2+(1500*ABS(SIN(2*PI()*MOD(Calculator!$B$32/Calculator!$F$17,1)))*IF(MOD(Calculator!$B$32/Calculator!$F$17,1)&lt;0.5,-1,1))^2)/((50*POWER(80,POWER(COS(PI()*MOD(Calculator!$B$32/Calculator!$F$17,1)),2))+$C66)^2+(1500*ABS(SIN(2*PI()*MOD(Calculator!$B$32/Calculator!$F$17,1)))*IF(MOD(Calculator!$B$32/Calculator!$F$17,1)&lt;0.5,-1,1))^2))),2))</f>
        <v>15.33</v>
      </c>
      <c r="AT66" s="299" t="str">
        <f aca="false">IF(OR(Calculator!$E$18&lt;&gt;"YES",Calculator!$B$32&lt;Calculator!$G$18),"—",ROUND((1+SQRT(((50*POWER(80,POWER(COS(PI()*MOD(Calculator!$B$32/Calculator!$F$18,1)),2))-$C66)^2+(1500*ABS(SIN(2*PI()*MOD(Calculator!$B$32/Calculator!$F$18,1)))*IF(MOD(Calculator!$B$32/Calculator!$F$18,1)&lt;0.5,-1,1))^2)/((50*POWER(80,POWER(COS(PI()*MOD(Calculator!$B$32/Calculator!$F$18,1)),2))+$C66)^2+(1500*ABS(SIN(2*PI()*MOD(Calculator!$B$32/Calculator!$F$18,1)))*IF(MOD(Calculator!$B$32/Calculator!$F$18,1)&lt;0.5,-1,1))^2)))/(1-SQRT(((50*POWER(80,POWER(COS(PI()*MOD(Calculator!$B$32/Calculator!$F$18,1)),2))-$C66)^2+(1500*ABS(SIN(2*PI()*MOD(Calculator!$B$32/Calculator!$F$18,1)))*IF(MOD(Calculator!$B$32/Calculator!$F$18,1)&lt;0.5,-1,1))^2)/((50*POWER(80,POWER(COS(PI()*MOD(Calculator!$B$32/Calculator!$F$18,1)),2))+$C66)^2+(1500*ABS(SIN(2*PI()*MOD(Calculator!$B$32/Calculator!$F$18,1)))*IF(MOD(Calculator!$B$32/Calculator!$F$18,1)&lt;0.5,-1,1))^2))),2))</f>
        <v>—</v>
      </c>
      <c r="AU66" s="299" t="str">
        <f aca="false">IF(OR(Calculator!$E$19&lt;&gt;"YES",Calculator!$B$32&lt;Calculator!$G$19),"—",ROUND((1+SQRT(((50*POWER(80,POWER(COS(PI()*MOD(Calculator!$B$32/Calculator!$F$19,1)),2))-$C66)^2+(1500*ABS(SIN(2*PI()*MOD(Calculator!$B$32/Calculator!$F$19,1)))*IF(MOD(Calculator!$B$32/Calculator!$F$19,1)&lt;0.5,-1,1))^2)/((50*POWER(80,POWER(COS(PI()*MOD(Calculator!$B$32/Calculator!$F$19,1)),2))+$C66)^2+(1500*ABS(SIN(2*PI()*MOD(Calculator!$B$32/Calculator!$F$19,1)))*IF(MOD(Calculator!$B$32/Calculator!$F$19,1)&lt;0.5,-1,1))^2)))/(1-SQRT(((50*POWER(80,POWER(COS(PI()*MOD(Calculator!$B$32/Calculator!$F$19,1)),2))-$C66)^2+(1500*ABS(SIN(2*PI()*MOD(Calculator!$B$32/Calculator!$F$19,1)))*IF(MOD(Calculator!$B$32/Calculator!$F$19,1)&lt;0.5,-1,1))^2)/((50*POWER(80,POWER(COS(PI()*MOD(Calculator!$B$32/Calculator!$F$19,1)),2))+$C66)^2+(1500*ABS(SIN(2*PI()*MOD(Calculator!$B$32/Calculator!$F$19,1)))*IF(MOD(Calculator!$B$32/Calculator!$F$19,1)&lt;0.5,-1,1))^2))),2))</f>
        <v>—</v>
      </c>
      <c r="AV66" s="299" t="str">
        <f aca="false">IF(OR(Calculator!$E$20&lt;&gt;"YES",Calculator!$B$32&lt;Calculator!$G$20),"—",ROUND((1+SQRT(((50*POWER(80,POWER(COS(PI()*MOD(Calculator!$B$32/Calculator!$F$20,1)),2))-$C66)^2+(1500*ABS(SIN(2*PI()*MOD(Calculator!$B$32/Calculator!$F$20,1)))*IF(MOD(Calculator!$B$32/Calculator!$F$20,1)&lt;0.5,-1,1))^2)/((50*POWER(80,POWER(COS(PI()*MOD(Calculator!$B$32/Calculator!$F$20,1)),2))+$C66)^2+(1500*ABS(SIN(2*PI()*MOD(Calculator!$B$32/Calculator!$F$20,1)))*IF(MOD(Calculator!$B$32/Calculator!$F$20,1)&lt;0.5,-1,1))^2)))/(1-SQRT(((50*POWER(80,POWER(COS(PI()*MOD(Calculator!$B$32/Calculator!$F$20,1)),2))-$C66)^2+(1500*ABS(SIN(2*PI()*MOD(Calculator!$B$32/Calculator!$F$20,1)))*IF(MOD(Calculator!$B$32/Calculator!$F$20,1)&lt;0.5,-1,1))^2)/((50*POWER(80,POWER(COS(PI()*MOD(Calculator!$B$32/Calculator!$F$20,1)),2))+$C66)^2+(1500*ABS(SIN(2*PI()*MOD(Calculator!$B$32/Calculator!$F$20,1)))*IF(MOD(Calculator!$B$32/Calculator!$F$20,1)&lt;0.5,-1,1))^2))),2))</f>
        <v>—</v>
      </c>
      <c r="AW66" s="299" t="str">
        <f aca="false">IF(OR(Calculator!$E$21&lt;&gt;"YES",Calculator!$B$32&lt;Calculator!$G$21),"—",ROUND((1+SQRT(((50*POWER(80,POWER(COS(PI()*MOD(Calculator!$B$32/Calculator!$F$21,1)),2))-$C66)^2+(1500*ABS(SIN(2*PI()*MOD(Calculator!$B$32/Calculator!$F$21,1)))*IF(MOD(Calculator!$B$32/Calculator!$F$21,1)&lt;0.5,-1,1))^2)/((50*POWER(80,POWER(COS(PI()*MOD(Calculator!$B$32/Calculator!$F$21,1)),2))+$C66)^2+(1500*ABS(SIN(2*PI()*MOD(Calculator!$B$32/Calculator!$F$21,1)))*IF(MOD(Calculator!$B$32/Calculator!$F$21,1)&lt;0.5,-1,1))^2)))/(1-SQRT(((50*POWER(80,POWER(COS(PI()*MOD(Calculator!$B$32/Calculator!$F$21,1)),2))-$C66)^2+(1500*ABS(SIN(2*PI()*MOD(Calculator!$B$32/Calculator!$F$21,1)))*IF(MOD(Calculator!$B$32/Calculator!$F$21,1)&lt;0.5,-1,1))^2)/((50*POWER(80,POWER(COS(PI()*MOD(Calculator!$B$32/Calculator!$F$21,1)),2))+$C66)^2+(1500*ABS(SIN(2*PI()*MOD(Calculator!$B$32/Calculator!$F$21,1)))*IF(MOD(Calculator!$B$32/Calculator!$F$21,1)&lt;0.5,-1,1))^2))),2))</f>
        <v>—</v>
      </c>
      <c r="AX66" s="299" t="str">
        <f aca="false">IF(OR(Calculator!$E$22&lt;&gt;"YES",Calculator!$B$32&lt;Calculator!$G$22),"—",ROUND((1+SQRT(((50*POWER(80,POWER(COS(PI()*MOD(Calculator!$B$32/Calculator!$F$22,1)),2))-$C66)^2+(1500*ABS(SIN(2*PI()*MOD(Calculator!$B$32/Calculator!$F$22,1)))*IF(MOD(Calculator!$B$32/Calculator!$F$22,1)&lt;0.5,-1,1))^2)/((50*POWER(80,POWER(COS(PI()*MOD(Calculator!$B$32/Calculator!$F$22,1)),2))+$C66)^2+(1500*ABS(SIN(2*PI()*MOD(Calculator!$B$32/Calculator!$F$22,1)))*IF(MOD(Calculator!$B$32/Calculator!$F$22,1)&lt;0.5,-1,1))^2)))/(1-SQRT(((50*POWER(80,POWER(COS(PI()*MOD(Calculator!$B$32/Calculator!$F$22,1)),2))-$C66)^2+(1500*ABS(SIN(2*PI()*MOD(Calculator!$B$32/Calculator!$F$22,1)))*IF(MOD(Calculator!$B$32/Calculator!$F$22,1)&lt;0.5,-1,1))^2)/((50*POWER(80,POWER(COS(PI()*MOD(Calculator!$B$32/Calculator!$F$22,1)),2))+$C66)^2+(1500*ABS(SIN(2*PI()*MOD(Calculator!$B$32/Calculator!$F$22,1)))*IF(MOD(Calculator!$B$32/Calculator!$F$22,1)&lt;0.5,-1,1))^2))),2))</f>
        <v>—</v>
      </c>
      <c r="AY66" s="293" t="n">
        <f aca="false">IFERROR(ROUND((IF(ISNUMBER(AN66),AN66,0)+IF(ISNUMBER(AO66),AO66,0)+IF(ISNUMBER(AP66),AP66,0)+IF(ISNUMBER(AQ66),AQ66,0)+IF(ISNUMBER(AR66),AR66,0)+IF(ISNUMBER(AS66),AS66,0)+IF(ISNUMBER(AT66),AT66,0)+IF(ISNUMBER(AU66),AU66,0)+IF(ISNUMBER(AV66),AV66,0)+IF(ISNUMBER(AW66),AW66,0)+IF(ISNUMBER(AX66),AX66,0))/(IF(ISNUMBER(AN66),1,0)+IF(ISNUMBER(AO66),1,0)+IF(ISNUMBER(AP66),1,0)+IF(ISNUMBER(AQ66),1,0)+IF(ISNUMBER(AR66),1,0)+IF(ISNUMBER(AS66),1,0)+IF(ISNUMBER(AT66),1,0)+IF(ISNUMBER(AU66),1,0)+IF(ISNUMBER(AV66),1,0)+IF(ISNUMBER(AW66),1,0)+IF(ISNUMBER(AX66),1,0)),4),"")</f>
        <v>8.895</v>
      </c>
      <c r="AZ66" s="299" t="str">
        <f aca="false">IF(OR(Calculator!$E$12&lt;&gt;"YES",Calculator!$B$33&lt;Calculator!$G$12),"—",ROUND((1+SQRT(((50*POWER(80,POWER(COS(PI()*MOD(Calculator!$B$33/Calculator!$F$12,1)),2))-$C66)^2+(1500*ABS(SIN(2*PI()*MOD(Calculator!$B$33/Calculator!$F$12,1)))*IF(MOD(Calculator!$B$33/Calculator!$F$12,1)&lt;0.5,-1,1))^2)/((50*POWER(80,POWER(COS(PI()*MOD(Calculator!$B$33/Calculator!$F$12,1)),2))+$C66)^2+(1500*ABS(SIN(2*PI()*MOD(Calculator!$B$33/Calculator!$F$12,1)))*IF(MOD(Calculator!$B$33/Calculator!$F$12,1)&lt;0.5,-1,1))^2)))/(1-SQRT(((50*POWER(80,POWER(COS(PI()*MOD(Calculator!$B$33/Calculator!$F$12,1)),2))-$C66)^2+(1500*ABS(SIN(2*PI()*MOD(Calculator!$B$33/Calculator!$F$12,1)))*IF(MOD(Calculator!$B$33/Calculator!$F$12,1)&lt;0.5,-1,1))^2)/((50*POWER(80,POWER(COS(PI()*MOD(Calculator!$B$33/Calculator!$F$12,1)),2))+$C66)^2+(1500*ABS(SIN(2*PI()*MOD(Calculator!$B$33/Calculator!$F$12,1)))*IF(MOD(Calculator!$B$33/Calculator!$F$12,1)&lt;0.5,-1,1))^2))),2))</f>
        <v>—</v>
      </c>
      <c r="BA66" s="299" t="str">
        <f aca="false">IF(OR(Calculator!$E$13&lt;&gt;"YES",Calculator!$B$33&lt;Calculator!$G$13),"—",ROUND((1+SQRT(((50*POWER(80,POWER(COS(PI()*MOD(Calculator!$B$33/Calculator!$F$13,1)),2))-$C66)^2+(1500*ABS(SIN(2*PI()*MOD(Calculator!$B$33/Calculator!$F$13,1)))*IF(MOD(Calculator!$B$33/Calculator!$F$13,1)&lt;0.5,-1,1))^2)/((50*POWER(80,POWER(COS(PI()*MOD(Calculator!$B$33/Calculator!$F$13,1)),2))+$C66)^2+(1500*ABS(SIN(2*PI()*MOD(Calculator!$B$33/Calculator!$F$13,1)))*IF(MOD(Calculator!$B$33/Calculator!$F$13,1)&lt;0.5,-1,1))^2)))/(1-SQRT(((50*POWER(80,POWER(COS(PI()*MOD(Calculator!$B$33/Calculator!$F$13,1)),2))-$C66)^2+(1500*ABS(SIN(2*PI()*MOD(Calculator!$B$33/Calculator!$F$13,1)))*IF(MOD(Calculator!$B$33/Calculator!$F$13,1)&lt;0.5,-1,1))^2)/((50*POWER(80,POWER(COS(PI()*MOD(Calculator!$B$33/Calculator!$F$13,1)),2))+$C66)^2+(1500*ABS(SIN(2*PI()*MOD(Calculator!$B$33/Calculator!$F$13,1)))*IF(MOD(Calculator!$B$33/Calculator!$F$13,1)&lt;0.5,-1,1))^2))),2))</f>
        <v>—</v>
      </c>
      <c r="BB66" s="299" t="str">
        <f aca="false">IF(OR(Calculator!$E$14&lt;&gt;"YES",Calculator!$B$33&lt;Calculator!$G$14),"—",ROUND((1+SQRT(((50*POWER(80,POWER(COS(PI()*MOD(Calculator!$B$33/Calculator!$F$14,1)),2))-$C66)^2+(1500*ABS(SIN(2*PI()*MOD(Calculator!$B$33/Calculator!$F$14,1)))*IF(MOD(Calculator!$B$33/Calculator!$F$14,1)&lt;0.5,-1,1))^2)/((50*POWER(80,POWER(COS(PI()*MOD(Calculator!$B$33/Calculator!$F$14,1)),2))+$C66)^2+(1500*ABS(SIN(2*PI()*MOD(Calculator!$B$33/Calculator!$F$14,1)))*IF(MOD(Calculator!$B$33/Calculator!$F$14,1)&lt;0.5,-1,1))^2)))/(1-SQRT(((50*POWER(80,POWER(COS(PI()*MOD(Calculator!$B$33/Calculator!$F$14,1)),2))-$C66)^2+(1500*ABS(SIN(2*PI()*MOD(Calculator!$B$33/Calculator!$F$14,1)))*IF(MOD(Calculator!$B$33/Calculator!$F$14,1)&lt;0.5,-1,1))^2)/((50*POWER(80,POWER(COS(PI()*MOD(Calculator!$B$33/Calculator!$F$14,1)),2))+$C66)^2+(1500*ABS(SIN(2*PI()*MOD(Calculator!$B$33/Calculator!$F$14,1)))*IF(MOD(Calculator!$B$33/Calculator!$F$14,1)&lt;0.5,-1,1))^2))),2))</f>
        <v>—</v>
      </c>
      <c r="BC66" s="299" t="n">
        <f aca="false">IF(OR(Calculator!$E$15&lt;&gt;"YES",Calculator!$B$33&lt;Calculator!$G$15),"—",ROUND((1+SQRT(((50*POWER(80,POWER(COS(PI()*MOD(Calculator!$B$33/Calculator!$F$15,1)),2))-$C66)^2+(1500*ABS(SIN(2*PI()*MOD(Calculator!$B$33/Calculator!$F$15,1)))*IF(MOD(Calculator!$B$33/Calculator!$F$15,1)&lt;0.5,-1,1))^2)/((50*POWER(80,POWER(COS(PI()*MOD(Calculator!$B$33/Calculator!$F$15,1)),2))+$C66)^2+(1500*ABS(SIN(2*PI()*MOD(Calculator!$B$33/Calculator!$F$15,1)))*IF(MOD(Calculator!$B$33/Calculator!$F$15,1)&lt;0.5,-1,1))^2)))/(1-SQRT(((50*POWER(80,POWER(COS(PI()*MOD(Calculator!$B$33/Calculator!$F$15,1)),2))-$C66)^2+(1500*ABS(SIN(2*PI()*MOD(Calculator!$B$33/Calculator!$F$15,1)))*IF(MOD(Calculator!$B$33/Calculator!$F$15,1)&lt;0.5,-1,1))^2)/((50*POWER(80,POWER(COS(PI()*MOD(Calculator!$B$33/Calculator!$F$15,1)),2))+$C66)^2+(1500*ABS(SIN(2*PI()*MOD(Calculator!$B$33/Calculator!$F$15,1)))*IF(MOD(Calculator!$B$33/Calculator!$F$15,1)&lt;0.5,-1,1))^2))),2))</f>
        <v>2.6</v>
      </c>
      <c r="BD66" s="299" t="str">
        <f aca="false">IF(OR(Calculator!$E$16&lt;&gt;"YES",Calculator!$B$33&lt;Calculator!$G$16),"—",ROUND((1+SQRT(((50*POWER(80,POWER(COS(PI()*MOD(Calculator!$B$33/Calculator!$F$16,1)),2))-$C66)^2+(1500*ABS(SIN(2*PI()*MOD(Calculator!$B$33/Calculator!$F$16,1)))*IF(MOD(Calculator!$B$33/Calculator!$F$16,1)&lt;0.5,-1,1))^2)/((50*POWER(80,POWER(COS(PI()*MOD(Calculator!$B$33/Calculator!$F$16,1)),2))+$C66)^2+(1500*ABS(SIN(2*PI()*MOD(Calculator!$B$33/Calculator!$F$16,1)))*IF(MOD(Calculator!$B$33/Calculator!$F$16,1)&lt;0.5,-1,1))^2)))/(1-SQRT(((50*POWER(80,POWER(COS(PI()*MOD(Calculator!$B$33/Calculator!$F$16,1)),2))-$C66)^2+(1500*ABS(SIN(2*PI()*MOD(Calculator!$B$33/Calculator!$F$16,1)))*IF(MOD(Calculator!$B$33/Calculator!$F$16,1)&lt;0.5,-1,1))^2)/((50*POWER(80,POWER(COS(PI()*MOD(Calculator!$B$33/Calculator!$F$16,1)),2))+$C66)^2+(1500*ABS(SIN(2*PI()*MOD(Calculator!$B$33/Calculator!$F$16,1)))*IF(MOD(Calculator!$B$33/Calculator!$F$16,1)&lt;0.5,-1,1))^2))),2))</f>
        <v>—</v>
      </c>
      <c r="BE66" s="299" t="n">
        <f aca="false">IF(OR(Calculator!$E$17&lt;&gt;"YES",Calculator!$B$33&lt;Calculator!$G$17),"—",ROUND((1+SQRT(((50*POWER(80,POWER(COS(PI()*MOD(Calculator!$B$33/Calculator!$F$17,1)),2))-$C66)^2+(1500*ABS(SIN(2*PI()*MOD(Calculator!$B$33/Calculator!$F$17,1)))*IF(MOD(Calculator!$B$33/Calculator!$F$17,1)&lt;0.5,-1,1))^2)/((50*POWER(80,POWER(COS(PI()*MOD(Calculator!$B$33/Calculator!$F$17,1)),2))+$C66)^2+(1500*ABS(SIN(2*PI()*MOD(Calculator!$B$33/Calculator!$F$17,1)))*IF(MOD(Calculator!$B$33/Calculator!$F$17,1)&lt;0.5,-1,1))^2)))/(1-SQRT(((50*POWER(80,POWER(COS(PI()*MOD(Calculator!$B$33/Calculator!$F$17,1)),2))-$C66)^2+(1500*ABS(SIN(2*PI()*MOD(Calculator!$B$33/Calculator!$F$17,1)))*IF(MOD(Calculator!$B$33/Calculator!$F$17,1)&lt;0.5,-1,1))^2)/((50*POWER(80,POWER(COS(PI()*MOD(Calculator!$B$33/Calculator!$F$17,1)),2))+$C66)^2+(1500*ABS(SIN(2*PI()*MOD(Calculator!$B$33/Calculator!$F$17,1)))*IF(MOD(Calculator!$B$33/Calculator!$F$17,1)&lt;0.5,-1,1))^2))),2))</f>
        <v>16.89</v>
      </c>
      <c r="BF66" s="299" t="str">
        <f aca="false">IF(OR(Calculator!$E$18&lt;&gt;"YES",Calculator!$B$33&lt;Calculator!$G$18),"—",ROUND((1+SQRT(((50*POWER(80,POWER(COS(PI()*MOD(Calculator!$B$33/Calculator!$F$18,1)),2))-$C66)^2+(1500*ABS(SIN(2*PI()*MOD(Calculator!$B$33/Calculator!$F$18,1)))*IF(MOD(Calculator!$B$33/Calculator!$F$18,1)&lt;0.5,-1,1))^2)/((50*POWER(80,POWER(COS(PI()*MOD(Calculator!$B$33/Calculator!$F$18,1)),2))+$C66)^2+(1500*ABS(SIN(2*PI()*MOD(Calculator!$B$33/Calculator!$F$18,1)))*IF(MOD(Calculator!$B$33/Calculator!$F$18,1)&lt;0.5,-1,1))^2)))/(1-SQRT(((50*POWER(80,POWER(COS(PI()*MOD(Calculator!$B$33/Calculator!$F$18,1)),2))-$C66)^2+(1500*ABS(SIN(2*PI()*MOD(Calculator!$B$33/Calculator!$F$18,1)))*IF(MOD(Calculator!$B$33/Calculator!$F$18,1)&lt;0.5,-1,1))^2)/((50*POWER(80,POWER(COS(PI()*MOD(Calculator!$B$33/Calculator!$F$18,1)),2))+$C66)^2+(1500*ABS(SIN(2*PI()*MOD(Calculator!$B$33/Calculator!$F$18,1)))*IF(MOD(Calculator!$B$33/Calculator!$F$18,1)&lt;0.5,-1,1))^2))),2))</f>
        <v>—</v>
      </c>
      <c r="BG66" s="299" t="str">
        <f aca="false">IF(OR(Calculator!$E$19&lt;&gt;"YES",Calculator!$B$33&lt;Calculator!$G$19),"—",ROUND((1+SQRT(((50*POWER(80,POWER(COS(PI()*MOD(Calculator!$B$33/Calculator!$F$19,1)),2))-$C66)^2+(1500*ABS(SIN(2*PI()*MOD(Calculator!$B$33/Calculator!$F$19,1)))*IF(MOD(Calculator!$B$33/Calculator!$F$19,1)&lt;0.5,-1,1))^2)/((50*POWER(80,POWER(COS(PI()*MOD(Calculator!$B$33/Calculator!$F$19,1)),2))+$C66)^2+(1500*ABS(SIN(2*PI()*MOD(Calculator!$B$33/Calculator!$F$19,1)))*IF(MOD(Calculator!$B$33/Calculator!$F$19,1)&lt;0.5,-1,1))^2)))/(1-SQRT(((50*POWER(80,POWER(COS(PI()*MOD(Calculator!$B$33/Calculator!$F$19,1)),2))-$C66)^2+(1500*ABS(SIN(2*PI()*MOD(Calculator!$B$33/Calculator!$F$19,1)))*IF(MOD(Calculator!$B$33/Calculator!$F$19,1)&lt;0.5,-1,1))^2)/((50*POWER(80,POWER(COS(PI()*MOD(Calculator!$B$33/Calculator!$F$19,1)),2))+$C66)^2+(1500*ABS(SIN(2*PI()*MOD(Calculator!$B$33/Calculator!$F$19,1)))*IF(MOD(Calculator!$B$33/Calculator!$F$19,1)&lt;0.5,-1,1))^2))),2))</f>
        <v>—</v>
      </c>
      <c r="BH66" s="299" t="str">
        <f aca="false">IF(OR(Calculator!$E$20&lt;&gt;"YES",Calculator!$B$33&lt;Calculator!$G$20),"—",ROUND((1+SQRT(((50*POWER(80,POWER(COS(PI()*MOD(Calculator!$B$33/Calculator!$F$20,1)),2))-$C66)^2+(1500*ABS(SIN(2*PI()*MOD(Calculator!$B$33/Calculator!$F$20,1)))*IF(MOD(Calculator!$B$33/Calculator!$F$20,1)&lt;0.5,-1,1))^2)/((50*POWER(80,POWER(COS(PI()*MOD(Calculator!$B$33/Calculator!$F$20,1)),2))+$C66)^2+(1500*ABS(SIN(2*PI()*MOD(Calculator!$B$33/Calculator!$F$20,1)))*IF(MOD(Calculator!$B$33/Calculator!$F$20,1)&lt;0.5,-1,1))^2)))/(1-SQRT(((50*POWER(80,POWER(COS(PI()*MOD(Calculator!$B$33/Calculator!$F$20,1)),2))-$C66)^2+(1500*ABS(SIN(2*PI()*MOD(Calculator!$B$33/Calculator!$F$20,1)))*IF(MOD(Calculator!$B$33/Calculator!$F$20,1)&lt;0.5,-1,1))^2)/((50*POWER(80,POWER(COS(PI()*MOD(Calculator!$B$33/Calculator!$F$20,1)),2))+$C66)^2+(1500*ABS(SIN(2*PI()*MOD(Calculator!$B$33/Calculator!$F$20,1)))*IF(MOD(Calculator!$B$33/Calculator!$F$20,1)&lt;0.5,-1,1))^2))),2))</f>
        <v>—</v>
      </c>
      <c r="BI66" s="299" t="str">
        <f aca="false">IF(OR(Calculator!$E$21&lt;&gt;"YES",Calculator!$B$33&lt;Calculator!$G$21),"—",ROUND((1+SQRT(((50*POWER(80,POWER(COS(PI()*MOD(Calculator!$B$33/Calculator!$F$21,1)),2))-$C66)^2+(1500*ABS(SIN(2*PI()*MOD(Calculator!$B$33/Calculator!$F$21,1)))*IF(MOD(Calculator!$B$33/Calculator!$F$21,1)&lt;0.5,-1,1))^2)/((50*POWER(80,POWER(COS(PI()*MOD(Calculator!$B$33/Calculator!$F$21,1)),2))+$C66)^2+(1500*ABS(SIN(2*PI()*MOD(Calculator!$B$33/Calculator!$F$21,1)))*IF(MOD(Calculator!$B$33/Calculator!$F$21,1)&lt;0.5,-1,1))^2)))/(1-SQRT(((50*POWER(80,POWER(COS(PI()*MOD(Calculator!$B$33/Calculator!$F$21,1)),2))-$C66)^2+(1500*ABS(SIN(2*PI()*MOD(Calculator!$B$33/Calculator!$F$21,1)))*IF(MOD(Calculator!$B$33/Calculator!$F$21,1)&lt;0.5,-1,1))^2)/((50*POWER(80,POWER(COS(PI()*MOD(Calculator!$B$33/Calculator!$F$21,1)),2))+$C66)^2+(1500*ABS(SIN(2*PI()*MOD(Calculator!$B$33/Calculator!$F$21,1)))*IF(MOD(Calculator!$B$33/Calculator!$F$21,1)&lt;0.5,-1,1))^2))),2))</f>
        <v>—</v>
      </c>
      <c r="BJ66" s="299" t="str">
        <f aca="false">IF(OR(Calculator!$E$22&lt;&gt;"YES",Calculator!$B$33&lt;Calculator!$G$22),"—",ROUND((1+SQRT(((50*POWER(80,POWER(COS(PI()*MOD(Calculator!$B$33/Calculator!$F$22,1)),2))-$C66)^2+(1500*ABS(SIN(2*PI()*MOD(Calculator!$B$33/Calculator!$F$22,1)))*IF(MOD(Calculator!$B$33/Calculator!$F$22,1)&lt;0.5,-1,1))^2)/((50*POWER(80,POWER(COS(PI()*MOD(Calculator!$B$33/Calculator!$F$22,1)),2))+$C66)^2+(1500*ABS(SIN(2*PI()*MOD(Calculator!$B$33/Calculator!$F$22,1)))*IF(MOD(Calculator!$B$33/Calculator!$F$22,1)&lt;0.5,-1,1))^2)))/(1-SQRT(((50*POWER(80,POWER(COS(PI()*MOD(Calculator!$B$33/Calculator!$F$22,1)),2))-$C66)^2+(1500*ABS(SIN(2*PI()*MOD(Calculator!$B$33/Calculator!$F$22,1)))*IF(MOD(Calculator!$B$33/Calculator!$F$22,1)&lt;0.5,-1,1))^2)/((50*POWER(80,POWER(COS(PI()*MOD(Calculator!$B$33/Calculator!$F$22,1)),2))+$C66)^2+(1500*ABS(SIN(2*PI()*MOD(Calculator!$B$33/Calculator!$F$22,1)))*IF(MOD(Calculator!$B$33/Calculator!$F$22,1)&lt;0.5,-1,1))^2))),2))</f>
        <v>—</v>
      </c>
      <c r="BK66" s="293" t="n">
        <f aca="false">IFERROR(ROUND((IF(ISNUMBER(AZ66),AZ66,0)+IF(ISNUMBER(BA66),BA66,0)+IF(ISNUMBER(BB66),BB66,0)+IF(ISNUMBER(BC66),BC66,0)+IF(ISNUMBER(BD66),BD66,0)+IF(ISNUMBER(BE66),BE66,0)+IF(ISNUMBER(BF66),BF66,0)+IF(ISNUMBER(BG66),BG66,0)+IF(ISNUMBER(BH66),BH66,0)+IF(ISNUMBER(BI66),BI66,0)+IF(ISNUMBER(BJ66),BJ66,0))/(IF(ISNUMBER(AZ66),1,0)+IF(ISNUMBER(BA66),1,0)+IF(ISNUMBER(BB66),1,0)+IF(ISNUMBER(BC66),1,0)+IF(ISNUMBER(BD66),1,0)+IF(ISNUMBER(BE66),1,0)+IF(ISNUMBER(BF66),1,0)+IF(ISNUMBER(BG66),1,0)+IF(ISNUMBER(BH66),1,0)+IF(ISNUMBER(BI66),1,0)+IF(ISNUMBER(BJ66),1,0)),4),"")</f>
        <v>9.745</v>
      </c>
      <c r="BM66" s="253" t="str">
        <f aca="false">IF(OR(Calculator!$E$12&lt;&gt;"YES",Calculator!$B$29&lt;Calculator!$G$12),"—",ROUND((1+SQRT(((50*POWER(80,POWER(COS(PI()*MOD(Calculator!$B$29/Calculator!$F$12,1)),2))+MIN(500,MAX(30,100*EXP(-0.3*'VSWR Calculator'!$C$24)*(1+3*ABS(MOD('VSWR Calculator'!$C$23/Calculator!$F$12/2,1)-0.5))))/'VSWR Calculator'!$C$25)-$C66)^2+(1500*ABS(SIN(2*PI()*MOD(Calculator!$B$29/Calculator!$F$12,1)))*IF(MOD(Calculator!$B$29/Calculator!$F$12,1)&lt;0.5,-1,1))^2)/SQRT(((50*POWER(80,POWER(COS(PI()*MOD(Calculator!$B$29/Calculator!$F$12,1)),2))+MIN(500,MAX(30,100*EXP(-0.3*'VSWR Calculator'!$C$24)*(1+3*ABS(MOD('VSWR Calculator'!$C$23/Calculator!$F$12/2,1)-0.5))))/'VSWR Calculator'!$C$25)+$C66)^2+(1500*ABS(SIN(2*PI()*MOD(Calculator!$B$29/Calculator!$F$12,1)))*IF(MOD(Calculator!$B$29/Calculator!$F$12,1)&lt;0.5,-1,1))^2))/(1-SQRT(((50*POWER(80,POWER(COS(PI()*MOD(Calculator!$B$29/Calculator!$F$12,1)),2))+MIN(500,MAX(30,100*EXP(-0.3*'VSWR Calculator'!$C$24)*(1+3*ABS(MOD('VSWR Calculator'!$C$23/Calculator!$F$12/2,1)-0.5))))/'VSWR Calculator'!$C$25)-$C66)^2+(1500*ABS(SIN(2*PI()*MOD(Calculator!$B$29/Calculator!$F$12,1)))*IF(MOD(Calculator!$B$29/Calculator!$F$12,1)&lt;0.5,-1,1))^2)/SQRT(((50*POWER(80,POWER(COS(PI()*MOD(Calculator!$B$29/Calculator!$F$12,1)),2))+MIN(500,MAX(30,100*EXP(-0.3*'VSWR Calculator'!$C$24)*(1+3*ABS(MOD('VSWR Calculator'!$C$23/Calculator!$F$12/2,1)-0.5))))/'VSWR Calculator'!$C$25)+$C66)^2+(1500*ABS(SIN(2*PI()*MOD(Calculator!$B$29/Calculator!$F$12,1)))*IF(MOD(Calculator!$B$29/Calculator!$F$12,1)&lt;0.5,-1,1))^2)),2))</f>
        <v>—</v>
      </c>
      <c r="BN66" s="253" t="str">
        <f aca="false">IF(OR(Calculator!$E$13&lt;&gt;"YES",Calculator!$B$29&lt;Calculator!$G$13),"—",ROUND((1+SQRT(((50*POWER(80,POWER(COS(PI()*MOD(Calculator!$B$29/Calculator!$F$13,1)),2))+MIN(500,MAX(30,100*EXP(-0.3*'VSWR Calculator'!$C$24)*(1+3*ABS(MOD('VSWR Calculator'!$C$23/Calculator!$F$13/2,1)-0.5))))/'VSWR Calculator'!$C$25)-$C66)^2+(1500*ABS(SIN(2*PI()*MOD(Calculator!$B$29/Calculator!$F$13,1)))*IF(MOD(Calculator!$B$29/Calculator!$F$13,1)&lt;0.5,-1,1))^2)/SQRT(((50*POWER(80,POWER(COS(PI()*MOD(Calculator!$B$29/Calculator!$F$13,1)),2))+MIN(500,MAX(30,100*EXP(-0.3*'VSWR Calculator'!$C$24)*(1+3*ABS(MOD('VSWR Calculator'!$C$23/Calculator!$F$13/2,1)-0.5))))/'VSWR Calculator'!$C$25)+$C66)^2+(1500*ABS(SIN(2*PI()*MOD(Calculator!$B$29/Calculator!$F$13,1)))*IF(MOD(Calculator!$B$29/Calculator!$F$13,1)&lt;0.5,-1,1))^2))/(1-SQRT(((50*POWER(80,POWER(COS(PI()*MOD(Calculator!$B$29/Calculator!$F$13,1)),2))+MIN(500,MAX(30,100*EXP(-0.3*'VSWR Calculator'!$C$24)*(1+3*ABS(MOD('VSWR Calculator'!$C$23/Calculator!$F$13/2,1)-0.5))))/'VSWR Calculator'!$C$25)-$C66)^2+(1500*ABS(SIN(2*PI()*MOD(Calculator!$B$29/Calculator!$F$13,1)))*IF(MOD(Calculator!$B$29/Calculator!$F$13,1)&lt;0.5,-1,1))^2)/SQRT(((50*POWER(80,POWER(COS(PI()*MOD(Calculator!$B$29/Calculator!$F$13,1)),2))+MIN(500,MAX(30,100*EXP(-0.3*'VSWR Calculator'!$C$24)*(1+3*ABS(MOD('VSWR Calculator'!$C$23/Calculator!$F$13/2,1)-0.5))))/'VSWR Calculator'!$C$25)+$C66)^2+(1500*ABS(SIN(2*PI()*MOD(Calculator!$B$29/Calculator!$F$13,1)))*IF(MOD(Calculator!$B$29/Calculator!$F$13,1)&lt;0.5,-1,1))^2)),2))</f>
        <v>—</v>
      </c>
      <c r="BO66" s="253" t="str">
        <f aca="false">IF(OR(Calculator!$E$14&lt;&gt;"YES",Calculator!$B$29&lt;Calculator!$G$14),"—",ROUND((1+SQRT(((50*POWER(80,POWER(COS(PI()*MOD(Calculator!$B$29/Calculator!$F$14,1)),2))+MIN(500,MAX(30,100*EXP(-0.3*'VSWR Calculator'!$C$24)*(1+3*ABS(MOD('VSWR Calculator'!$C$23/Calculator!$F$14/2,1)-0.5))))/'VSWR Calculator'!$C$25)-$C66)^2+(1500*ABS(SIN(2*PI()*MOD(Calculator!$B$29/Calculator!$F$14,1)))*IF(MOD(Calculator!$B$29/Calculator!$F$14,1)&lt;0.5,-1,1))^2)/SQRT(((50*POWER(80,POWER(COS(PI()*MOD(Calculator!$B$29/Calculator!$F$14,1)),2))+MIN(500,MAX(30,100*EXP(-0.3*'VSWR Calculator'!$C$24)*(1+3*ABS(MOD('VSWR Calculator'!$C$23/Calculator!$F$14/2,1)-0.5))))/'VSWR Calculator'!$C$25)+$C66)^2+(1500*ABS(SIN(2*PI()*MOD(Calculator!$B$29/Calculator!$F$14,1)))*IF(MOD(Calculator!$B$29/Calculator!$F$14,1)&lt;0.5,-1,1))^2))/(1-SQRT(((50*POWER(80,POWER(COS(PI()*MOD(Calculator!$B$29/Calculator!$F$14,1)),2))+MIN(500,MAX(30,100*EXP(-0.3*'VSWR Calculator'!$C$24)*(1+3*ABS(MOD('VSWR Calculator'!$C$23/Calculator!$F$14/2,1)-0.5))))/'VSWR Calculator'!$C$25)-$C66)^2+(1500*ABS(SIN(2*PI()*MOD(Calculator!$B$29/Calculator!$F$14,1)))*IF(MOD(Calculator!$B$29/Calculator!$F$14,1)&lt;0.5,-1,1))^2)/SQRT(((50*POWER(80,POWER(COS(PI()*MOD(Calculator!$B$29/Calculator!$F$14,1)),2))+MIN(500,MAX(30,100*EXP(-0.3*'VSWR Calculator'!$C$24)*(1+3*ABS(MOD('VSWR Calculator'!$C$23/Calculator!$F$14/2,1)-0.5))))/'VSWR Calculator'!$C$25)+$C66)^2+(1500*ABS(SIN(2*PI()*MOD(Calculator!$B$29/Calculator!$F$14,1)))*IF(MOD(Calculator!$B$29/Calculator!$F$14,1)&lt;0.5,-1,1))^2)),2))</f>
        <v>—</v>
      </c>
      <c r="BP66" s="253" t="n">
        <f aca="false">IF(OR(Calculator!$E$15&lt;&gt;"YES",Calculator!$B$29&lt;Calculator!$G$15),"—",ROUND((1+SQRT(((50*POWER(80,POWER(COS(PI()*MOD(Calculator!$B$29/Calculator!$F$15,1)),2))+MIN(500,MAX(30,100*EXP(-0.3*'VSWR Calculator'!$C$24)*(1+3*ABS(MOD('VSWR Calculator'!$C$23/Calculator!$F$15/2,1)-0.5))))/'VSWR Calculator'!$C$25)-$C66)^2+(1500*ABS(SIN(2*PI()*MOD(Calculator!$B$29/Calculator!$F$15,1)))*IF(MOD(Calculator!$B$29/Calculator!$F$15,1)&lt;0.5,-1,1))^2)/SQRT(((50*POWER(80,POWER(COS(PI()*MOD(Calculator!$B$29/Calculator!$F$15,1)),2))+MIN(500,MAX(30,100*EXP(-0.3*'VSWR Calculator'!$C$24)*(1+3*ABS(MOD('VSWR Calculator'!$C$23/Calculator!$F$15/2,1)-0.5))))/'VSWR Calculator'!$C$25)+$C66)^2+(1500*ABS(SIN(2*PI()*MOD(Calculator!$B$29/Calculator!$F$15,1)))*IF(MOD(Calculator!$B$29/Calculator!$F$15,1)&lt;0.5,-1,1))^2))/(1-SQRT(((50*POWER(80,POWER(COS(PI()*MOD(Calculator!$B$29/Calculator!$F$15,1)),2))+MIN(500,MAX(30,100*EXP(-0.3*'VSWR Calculator'!$C$24)*(1+3*ABS(MOD('VSWR Calculator'!$C$23/Calculator!$F$15/2,1)-0.5))))/'VSWR Calculator'!$C$25)-$C66)^2+(1500*ABS(SIN(2*PI()*MOD(Calculator!$B$29/Calculator!$F$15,1)))*IF(MOD(Calculator!$B$29/Calculator!$F$15,1)&lt;0.5,-1,1))^2)/SQRT(((50*POWER(80,POWER(COS(PI()*MOD(Calculator!$B$29/Calculator!$F$15,1)),2))+MIN(500,MAX(30,100*EXP(-0.3*'VSWR Calculator'!$C$24)*(1+3*ABS(MOD('VSWR Calculator'!$C$23/Calculator!$F$15/2,1)-0.5))))/'VSWR Calculator'!$C$25)+$C66)^2+(1500*ABS(SIN(2*PI()*MOD(Calculator!$B$29/Calculator!$F$15,1)))*IF(MOD(Calculator!$B$29/Calculator!$F$15,1)&lt;0.5,-1,1))^2)),2))</f>
        <v>14.06</v>
      </c>
      <c r="BQ66" s="253" t="str">
        <f aca="false">IF(OR(Calculator!$E$16&lt;&gt;"YES",Calculator!$B$29&lt;Calculator!$G$16),"—",ROUND((1+SQRT(((50*POWER(80,POWER(COS(PI()*MOD(Calculator!$B$29/Calculator!$F$16,1)),2))+MIN(500,MAX(30,100*EXP(-0.3*'VSWR Calculator'!$C$24)*(1+3*ABS(MOD('VSWR Calculator'!$C$23/Calculator!$F$16/2,1)-0.5))))/'VSWR Calculator'!$C$25)-$C66)^2+(1500*ABS(SIN(2*PI()*MOD(Calculator!$B$29/Calculator!$F$16,1)))*IF(MOD(Calculator!$B$29/Calculator!$F$16,1)&lt;0.5,-1,1))^2)/SQRT(((50*POWER(80,POWER(COS(PI()*MOD(Calculator!$B$29/Calculator!$F$16,1)),2))+MIN(500,MAX(30,100*EXP(-0.3*'VSWR Calculator'!$C$24)*(1+3*ABS(MOD('VSWR Calculator'!$C$23/Calculator!$F$16/2,1)-0.5))))/'VSWR Calculator'!$C$25)+$C66)^2+(1500*ABS(SIN(2*PI()*MOD(Calculator!$B$29/Calculator!$F$16,1)))*IF(MOD(Calculator!$B$29/Calculator!$F$16,1)&lt;0.5,-1,1))^2))/(1-SQRT(((50*POWER(80,POWER(COS(PI()*MOD(Calculator!$B$29/Calculator!$F$16,1)),2))+MIN(500,MAX(30,100*EXP(-0.3*'VSWR Calculator'!$C$24)*(1+3*ABS(MOD('VSWR Calculator'!$C$23/Calculator!$F$16/2,1)-0.5))))/'VSWR Calculator'!$C$25)-$C66)^2+(1500*ABS(SIN(2*PI()*MOD(Calculator!$B$29/Calculator!$F$16,1)))*IF(MOD(Calculator!$B$29/Calculator!$F$16,1)&lt;0.5,-1,1))^2)/SQRT(((50*POWER(80,POWER(COS(PI()*MOD(Calculator!$B$29/Calculator!$F$16,1)),2))+MIN(500,MAX(30,100*EXP(-0.3*'VSWR Calculator'!$C$24)*(1+3*ABS(MOD('VSWR Calculator'!$C$23/Calculator!$F$16/2,1)-0.5))))/'VSWR Calculator'!$C$25)+$C66)^2+(1500*ABS(SIN(2*PI()*MOD(Calculator!$B$29/Calculator!$F$16,1)))*IF(MOD(Calculator!$B$29/Calculator!$F$16,1)&lt;0.5,-1,1))^2)),2))</f>
        <v>—</v>
      </c>
      <c r="BR66" s="253" t="n">
        <f aca="false">IF(OR(Calculator!$E$17&lt;&gt;"YES",Calculator!$B$29&lt;Calculator!$G$17),"—",ROUND((1+SQRT(((50*POWER(80,POWER(COS(PI()*MOD(Calculator!$B$29/Calculator!$F$17,1)),2))+MIN(500,MAX(30,100*EXP(-0.3*'VSWR Calculator'!$C$24)*(1+3*ABS(MOD('VSWR Calculator'!$C$23/Calculator!$F$17/2,1)-0.5))))/'VSWR Calculator'!$C$25)-$C66)^2+(1500*ABS(SIN(2*PI()*MOD(Calculator!$B$29/Calculator!$F$17,1)))*IF(MOD(Calculator!$B$29/Calculator!$F$17,1)&lt;0.5,-1,1))^2)/SQRT(((50*POWER(80,POWER(COS(PI()*MOD(Calculator!$B$29/Calculator!$F$17,1)),2))+MIN(500,MAX(30,100*EXP(-0.3*'VSWR Calculator'!$C$24)*(1+3*ABS(MOD('VSWR Calculator'!$C$23/Calculator!$F$17/2,1)-0.5))))/'VSWR Calculator'!$C$25)+$C66)^2+(1500*ABS(SIN(2*PI()*MOD(Calculator!$B$29/Calculator!$F$17,1)))*IF(MOD(Calculator!$B$29/Calculator!$F$17,1)&lt;0.5,-1,1))^2))/(1-SQRT(((50*POWER(80,POWER(COS(PI()*MOD(Calculator!$B$29/Calculator!$F$17,1)),2))+MIN(500,MAX(30,100*EXP(-0.3*'VSWR Calculator'!$C$24)*(1+3*ABS(MOD('VSWR Calculator'!$C$23/Calculator!$F$17/2,1)-0.5))))/'VSWR Calculator'!$C$25)-$C66)^2+(1500*ABS(SIN(2*PI()*MOD(Calculator!$B$29/Calculator!$F$17,1)))*IF(MOD(Calculator!$B$29/Calculator!$F$17,1)&lt;0.5,-1,1))^2)/SQRT(((50*POWER(80,POWER(COS(PI()*MOD(Calculator!$B$29/Calculator!$F$17,1)),2))+MIN(500,MAX(30,100*EXP(-0.3*'VSWR Calculator'!$C$24)*(1+3*ABS(MOD('VSWR Calculator'!$C$23/Calculator!$F$17/2,1)-0.5))))/'VSWR Calculator'!$C$25)+$C66)^2+(1500*ABS(SIN(2*PI()*MOD(Calculator!$B$29/Calculator!$F$17,1)))*IF(MOD(Calculator!$B$29/Calculator!$F$17,1)&lt;0.5,-1,1))^2)),2))</f>
        <v>13.74</v>
      </c>
      <c r="BS66" s="253" t="str">
        <f aca="false">IF(OR(Calculator!$E$18&lt;&gt;"YES",Calculator!$B$29&lt;Calculator!$G$18),"—",ROUND((1+SQRT(((50*POWER(80,POWER(COS(PI()*MOD(Calculator!$B$29/Calculator!$F$18,1)),2))+MIN(500,MAX(30,100*EXP(-0.3*'VSWR Calculator'!$C$24)*(1+3*ABS(MOD('VSWR Calculator'!$C$23/Calculator!$F$18/2,1)-0.5))))/'VSWR Calculator'!$C$25)-$C66)^2+(1500*ABS(SIN(2*PI()*MOD(Calculator!$B$29/Calculator!$F$18,1)))*IF(MOD(Calculator!$B$29/Calculator!$F$18,1)&lt;0.5,-1,1))^2)/SQRT(((50*POWER(80,POWER(COS(PI()*MOD(Calculator!$B$29/Calculator!$F$18,1)),2))+MIN(500,MAX(30,100*EXP(-0.3*'VSWR Calculator'!$C$24)*(1+3*ABS(MOD('VSWR Calculator'!$C$23/Calculator!$F$18/2,1)-0.5))))/'VSWR Calculator'!$C$25)+$C66)^2+(1500*ABS(SIN(2*PI()*MOD(Calculator!$B$29/Calculator!$F$18,1)))*IF(MOD(Calculator!$B$29/Calculator!$F$18,1)&lt;0.5,-1,1))^2))/(1-SQRT(((50*POWER(80,POWER(COS(PI()*MOD(Calculator!$B$29/Calculator!$F$18,1)),2))+MIN(500,MAX(30,100*EXP(-0.3*'VSWR Calculator'!$C$24)*(1+3*ABS(MOD('VSWR Calculator'!$C$23/Calculator!$F$18/2,1)-0.5))))/'VSWR Calculator'!$C$25)-$C66)^2+(1500*ABS(SIN(2*PI()*MOD(Calculator!$B$29/Calculator!$F$18,1)))*IF(MOD(Calculator!$B$29/Calculator!$F$18,1)&lt;0.5,-1,1))^2)/SQRT(((50*POWER(80,POWER(COS(PI()*MOD(Calculator!$B$29/Calculator!$F$18,1)),2))+MIN(500,MAX(30,100*EXP(-0.3*'VSWR Calculator'!$C$24)*(1+3*ABS(MOD('VSWR Calculator'!$C$23/Calculator!$F$18/2,1)-0.5))))/'VSWR Calculator'!$C$25)+$C66)^2+(1500*ABS(SIN(2*PI()*MOD(Calculator!$B$29/Calculator!$F$18,1)))*IF(MOD(Calculator!$B$29/Calculator!$F$18,1)&lt;0.5,-1,1))^2)),2))</f>
        <v>—</v>
      </c>
      <c r="BT66" s="253" t="str">
        <f aca="false">IF(OR(Calculator!$E$19&lt;&gt;"YES",Calculator!$B$29&lt;Calculator!$G$19),"—",ROUND((1+SQRT(((50*POWER(80,POWER(COS(PI()*MOD(Calculator!$B$29/Calculator!$F$19,1)),2))+MIN(500,MAX(30,100*EXP(-0.3*'VSWR Calculator'!$C$24)*(1+3*ABS(MOD('VSWR Calculator'!$C$23/Calculator!$F$19/2,1)-0.5))))/'VSWR Calculator'!$C$25)-$C66)^2+(1500*ABS(SIN(2*PI()*MOD(Calculator!$B$29/Calculator!$F$19,1)))*IF(MOD(Calculator!$B$29/Calculator!$F$19,1)&lt;0.5,-1,1))^2)/SQRT(((50*POWER(80,POWER(COS(PI()*MOD(Calculator!$B$29/Calculator!$F$19,1)),2))+MIN(500,MAX(30,100*EXP(-0.3*'VSWR Calculator'!$C$24)*(1+3*ABS(MOD('VSWR Calculator'!$C$23/Calculator!$F$19/2,1)-0.5))))/'VSWR Calculator'!$C$25)+$C66)^2+(1500*ABS(SIN(2*PI()*MOD(Calculator!$B$29/Calculator!$F$19,1)))*IF(MOD(Calculator!$B$29/Calculator!$F$19,1)&lt;0.5,-1,1))^2))/(1-SQRT(((50*POWER(80,POWER(COS(PI()*MOD(Calculator!$B$29/Calculator!$F$19,1)),2))+MIN(500,MAX(30,100*EXP(-0.3*'VSWR Calculator'!$C$24)*(1+3*ABS(MOD('VSWR Calculator'!$C$23/Calculator!$F$19/2,1)-0.5))))/'VSWR Calculator'!$C$25)-$C66)^2+(1500*ABS(SIN(2*PI()*MOD(Calculator!$B$29/Calculator!$F$19,1)))*IF(MOD(Calculator!$B$29/Calculator!$F$19,1)&lt;0.5,-1,1))^2)/SQRT(((50*POWER(80,POWER(COS(PI()*MOD(Calculator!$B$29/Calculator!$F$19,1)),2))+MIN(500,MAX(30,100*EXP(-0.3*'VSWR Calculator'!$C$24)*(1+3*ABS(MOD('VSWR Calculator'!$C$23/Calculator!$F$19/2,1)-0.5))))/'VSWR Calculator'!$C$25)+$C66)^2+(1500*ABS(SIN(2*PI()*MOD(Calculator!$B$29/Calculator!$F$19,1)))*IF(MOD(Calculator!$B$29/Calculator!$F$19,1)&lt;0.5,-1,1))^2)),2))</f>
        <v>—</v>
      </c>
      <c r="BU66" s="253" t="str">
        <f aca="false">IF(OR(Calculator!$E$20&lt;&gt;"YES",Calculator!$B$29&lt;Calculator!$G$20),"—",ROUND((1+SQRT(((50*POWER(80,POWER(COS(PI()*MOD(Calculator!$B$29/Calculator!$F$20,1)),2))+MIN(500,MAX(30,100*EXP(-0.3*'VSWR Calculator'!$C$24)*(1+3*ABS(MOD('VSWR Calculator'!$C$23/Calculator!$F$20/2,1)-0.5))))/'VSWR Calculator'!$C$25)-$C66)^2+(1500*ABS(SIN(2*PI()*MOD(Calculator!$B$29/Calculator!$F$20,1)))*IF(MOD(Calculator!$B$29/Calculator!$F$20,1)&lt;0.5,-1,1))^2)/SQRT(((50*POWER(80,POWER(COS(PI()*MOD(Calculator!$B$29/Calculator!$F$20,1)),2))+MIN(500,MAX(30,100*EXP(-0.3*'VSWR Calculator'!$C$24)*(1+3*ABS(MOD('VSWR Calculator'!$C$23/Calculator!$F$20/2,1)-0.5))))/'VSWR Calculator'!$C$25)+$C66)^2+(1500*ABS(SIN(2*PI()*MOD(Calculator!$B$29/Calculator!$F$20,1)))*IF(MOD(Calculator!$B$29/Calculator!$F$20,1)&lt;0.5,-1,1))^2))/(1-SQRT(((50*POWER(80,POWER(COS(PI()*MOD(Calculator!$B$29/Calculator!$F$20,1)),2))+MIN(500,MAX(30,100*EXP(-0.3*'VSWR Calculator'!$C$24)*(1+3*ABS(MOD('VSWR Calculator'!$C$23/Calculator!$F$20/2,1)-0.5))))/'VSWR Calculator'!$C$25)-$C66)^2+(1500*ABS(SIN(2*PI()*MOD(Calculator!$B$29/Calculator!$F$20,1)))*IF(MOD(Calculator!$B$29/Calculator!$F$20,1)&lt;0.5,-1,1))^2)/SQRT(((50*POWER(80,POWER(COS(PI()*MOD(Calculator!$B$29/Calculator!$F$20,1)),2))+MIN(500,MAX(30,100*EXP(-0.3*'VSWR Calculator'!$C$24)*(1+3*ABS(MOD('VSWR Calculator'!$C$23/Calculator!$F$20/2,1)-0.5))))/'VSWR Calculator'!$C$25)+$C66)^2+(1500*ABS(SIN(2*PI()*MOD(Calculator!$B$29/Calculator!$F$20,1)))*IF(MOD(Calculator!$B$29/Calculator!$F$20,1)&lt;0.5,-1,1))^2)),2))</f>
        <v>—</v>
      </c>
      <c r="BV66" s="253" t="str">
        <f aca="false">IF(OR(Calculator!$E$21&lt;&gt;"YES",Calculator!$B$29&lt;Calculator!$G$21),"—",ROUND((1+SQRT(((50*POWER(80,POWER(COS(PI()*MOD(Calculator!$B$29/Calculator!$F$21,1)),2))+MIN(500,MAX(30,100*EXP(-0.3*'VSWR Calculator'!$C$24)*(1+3*ABS(MOD('VSWR Calculator'!$C$23/Calculator!$F$21/2,1)-0.5))))/'VSWR Calculator'!$C$25)-$C66)^2+(1500*ABS(SIN(2*PI()*MOD(Calculator!$B$29/Calculator!$F$21,1)))*IF(MOD(Calculator!$B$29/Calculator!$F$21,1)&lt;0.5,-1,1))^2)/SQRT(((50*POWER(80,POWER(COS(PI()*MOD(Calculator!$B$29/Calculator!$F$21,1)),2))+MIN(500,MAX(30,100*EXP(-0.3*'VSWR Calculator'!$C$24)*(1+3*ABS(MOD('VSWR Calculator'!$C$23/Calculator!$F$21/2,1)-0.5))))/'VSWR Calculator'!$C$25)+$C66)^2+(1500*ABS(SIN(2*PI()*MOD(Calculator!$B$29/Calculator!$F$21,1)))*IF(MOD(Calculator!$B$29/Calculator!$F$21,1)&lt;0.5,-1,1))^2))/(1-SQRT(((50*POWER(80,POWER(COS(PI()*MOD(Calculator!$B$29/Calculator!$F$21,1)),2))+MIN(500,MAX(30,100*EXP(-0.3*'VSWR Calculator'!$C$24)*(1+3*ABS(MOD('VSWR Calculator'!$C$23/Calculator!$F$21/2,1)-0.5))))/'VSWR Calculator'!$C$25)-$C66)^2+(1500*ABS(SIN(2*PI()*MOD(Calculator!$B$29/Calculator!$F$21,1)))*IF(MOD(Calculator!$B$29/Calculator!$F$21,1)&lt;0.5,-1,1))^2)/SQRT(((50*POWER(80,POWER(COS(PI()*MOD(Calculator!$B$29/Calculator!$F$21,1)),2))+MIN(500,MAX(30,100*EXP(-0.3*'VSWR Calculator'!$C$24)*(1+3*ABS(MOD('VSWR Calculator'!$C$23/Calculator!$F$21/2,1)-0.5))))/'VSWR Calculator'!$C$25)+$C66)^2+(1500*ABS(SIN(2*PI()*MOD(Calculator!$B$29/Calculator!$F$21,1)))*IF(MOD(Calculator!$B$29/Calculator!$F$21,1)&lt;0.5,-1,1))^2)),2))</f>
        <v>—</v>
      </c>
      <c r="BW66" s="253" t="str">
        <f aca="false">IF(OR(Calculator!$E$22&lt;&gt;"YES",Calculator!$B$29&lt;Calculator!$G$22),"—",ROUND((1+SQRT(((50*POWER(80,POWER(COS(PI()*MOD(Calculator!$B$29/Calculator!$F$22,1)),2))+MIN(500,MAX(30,100*EXP(-0.3*'VSWR Calculator'!$C$24)*(1+3*ABS(MOD('VSWR Calculator'!$C$23/Calculator!$F$22/2,1)-0.5))))/'VSWR Calculator'!$C$25)-$C66)^2+(1500*ABS(SIN(2*PI()*MOD(Calculator!$B$29/Calculator!$F$22,1)))*IF(MOD(Calculator!$B$29/Calculator!$F$22,1)&lt;0.5,-1,1))^2)/SQRT(((50*POWER(80,POWER(COS(PI()*MOD(Calculator!$B$29/Calculator!$F$22,1)),2))+MIN(500,MAX(30,100*EXP(-0.3*'VSWR Calculator'!$C$24)*(1+3*ABS(MOD('VSWR Calculator'!$C$23/Calculator!$F$22/2,1)-0.5))))/'VSWR Calculator'!$C$25)+$C66)^2+(1500*ABS(SIN(2*PI()*MOD(Calculator!$B$29/Calculator!$F$22,1)))*IF(MOD(Calculator!$B$29/Calculator!$F$22,1)&lt;0.5,-1,1))^2))/(1-SQRT(((50*POWER(80,POWER(COS(PI()*MOD(Calculator!$B$29/Calculator!$F$22,1)),2))+MIN(500,MAX(30,100*EXP(-0.3*'VSWR Calculator'!$C$24)*(1+3*ABS(MOD('VSWR Calculator'!$C$23/Calculator!$F$22/2,1)-0.5))))/'VSWR Calculator'!$C$25)-$C66)^2+(1500*ABS(SIN(2*PI()*MOD(Calculator!$B$29/Calculator!$F$22,1)))*IF(MOD(Calculator!$B$29/Calculator!$F$22,1)&lt;0.5,-1,1))^2)/SQRT(((50*POWER(80,POWER(COS(PI()*MOD(Calculator!$B$29/Calculator!$F$22,1)),2))+MIN(500,MAX(30,100*EXP(-0.3*'VSWR Calculator'!$C$24)*(1+3*ABS(MOD('VSWR Calculator'!$C$23/Calculator!$F$22/2,1)-0.5))))/'VSWR Calculator'!$C$25)+$C66)^2+(1500*ABS(SIN(2*PI()*MOD(Calculator!$B$29/Calculator!$F$22,1)))*IF(MOD(Calculator!$B$29/Calculator!$F$22,1)&lt;0.5,-1,1))^2)),2))</f>
        <v>—</v>
      </c>
      <c r="BX66" s="253" t="n">
        <f aca="false">IFERROR(ROUND((IF(ISNUMBER(BM66),BM66,0)+IF(ISNUMBER(BN66),BN66,0)+IF(ISNUMBER(BO66),BO66,0)+IF(ISNUMBER(BP66),BP66,0)+IF(ISNUMBER(BQ66),BQ66,0)+IF(ISNUMBER(BR66),BR66,0)+IF(ISNUMBER(BS66),BS66,0)+IF(ISNUMBER(BT66),BT66,0)+IF(ISNUMBER(BU66),BU66,0)+IF(ISNUMBER(BV66),BV66,0)+IF(ISNUMBER(BW66),BW66,0))/(IF(ISNUMBER(BM66),1,0)+IF(ISNUMBER(BN66),1,0)+IF(ISNUMBER(BO66),1,0)+IF(ISNUMBER(BP66),1,0)+IF(ISNUMBER(BQ66),1,0)+IF(ISNUMBER(BR66),1,0)+IF(ISNUMBER(BS66),1,0)+IF(ISNUMBER(BT66),1,0)+IF(ISNUMBER(BU66),1,0)+IF(ISNUMBER(BV66),1,0)+IF(ISNUMBER(BW66),1,0)),4),"")</f>
        <v>13.9</v>
      </c>
      <c r="BY66" s="253" t="str">
        <f aca="false">IF(OR(Calculator!$E$12&lt;&gt;"YES",Calculator!$B$30&lt;Calculator!$G$12),"—",ROUND((1+SQRT(((50*POWER(80,POWER(COS(PI()*MOD(Calculator!$B$30/Calculator!$F$12,1)),2))+MIN(500,MAX(30,100*EXP(-0.3*'VSWR Calculator'!$C$24)*(1+3*ABS(MOD('VSWR Calculator'!$C$23/Calculator!$F$12/2,1)-0.5))))/'VSWR Calculator'!$C$25)-$C66)^2+(1500*ABS(SIN(2*PI()*MOD(Calculator!$B$30/Calculator!$F$12,1)))*IF(MOD(Calculator!$B$30/Calculator!$F$12,1)&lt;0.5,-1,1))^2)/SQRT(((50*POWER(80,POWER(COS(PI()*MOD(Calculator!$B$30/Calculator!$F$12,1)),2))+MIN(500,MAX(30,100*EXP(-0.3*'VSWR Calculator'!$C$24)*(1+3*ABS(MOD('VSWR Calculator'!$C$23/Calculator!$F$12/2,1)-0.5))))/'VSWR Calculator'!$C$25)+$C66)^2+(1500*ABS(SIN(2*PI()*MOD(Calculator!$B$30/Calculator!$F$12,1)))*IF(MOD(Calculator!$B$30/Calculator!$F$12,1)&lt;0.5,-1,1))^2))/(1-SQRT(((50*POWER(80,POWER(COS(PI()*MOD(Calculator!$B$30/Calculator!$F$12,1)),2))+MIN(500,MAX(30,100*EXP(-0.3*'VSWR Calculator'!$C$24)*(1+3*ABS(MOD('VSWR Calculator'!$C$23/Calculator!$F$12/2,1)-0.5))))/'VSWR Calculator'!$C$25)-$C66)^2+(1500*ABS(SIN(2*PI()*MOD(Calculator!$B$30/Calculator!$F$12,1)))*IF(MOD(Calculator!$B$30/Calculator!$F$12,1)&lt;0.5,-1,1))^2)/SQRT(((50*POWER(80,POWER(COS(PI()*MOD(Calculator!$B$30/Calculator!$F$12,1)),2))+MIN(500,MAX(30,100*EXP(-0.3*'VSWR Calculator'!$C$24)*(1+3*ABS(MOD('VSWR Calculator'!$C$23/Calculator!$F$12/2,1)-0.5))))/'VSWR Calculator'!$C$25)+$C66)^2+(1500*ABS(SIN(2*PI()*MOD(Calculator!$B$30/Calculator!$F$12,1)))*IF(MOD(Calculator!$B$30/Calculator!$F$12,1)&lt;0.5,-1,1))^2)),2))</f>
        <v>—</v>
      </c>
      <c r="BZ66" s="253" t="str">
        <f aca="false">IF(OR(Calculator!$E$13&lt;&gt;"YES",Calculator!$B$30&lt;Calculator!$G$13),"—",ROUND((1+SQRT(((50*POWER(80,POWER(COS(PI()*MOD(Calculator!$B$30/Calculator!$F$13,1)),2))+MIN(500,MAX(30,100*EXP(-0.3*'VSWR Calculator'!$C$24)*(1+3*ABS(MOD('VSWR Calculator'!$C$23/Calculator!$F$13/2,1)-0.5))))/'VSWR Calculator'!$C$25)-$C66)^2+(1500*ABS(SIN(2*PI()*MOD(Calculator!$B$30/Calculator!$F$13,1)))*IF(MOD(Calculator!$B$30/Calculator!$F$13,1)&lt;0.5,-1,1))^2)/SQRT(((50*POWER(80,POWER(COS(PI()*MOD(Calculator!$B$30/Calculator!$F$13,1)),2))+MIN(500,MAX(30,100*EXP(-0.3*'VSWR Calculator'!$C$24)*(1+3*ABS(MOD('VSWR Calculator'!$C$23/Calculator!$F$13/2,1)-0.5))))/'VSWR Calculator'!$C$25)+$C66)^2+(1500*ABS(SIN(2*PI()*MOD(Calculator!$B$30/Calculator!$F$13,1)))*IF(MOD(Calculator!$B$30/Calculator!$F$13,1)&lt;0.5,-1,1))^2))/(1-SQRT(((50*POWER(80,POWER(COS(PI()*MOD(Calculator!$B$30/Calculator!$F$13,1)),2))+MIN(500,MAX(30,100*EXP(-0.3*'VSWR Calculator'!$C$24)*(1+3*ABS(MOD('VSWR Calculator'!$C$23/Calculator!$F$13/2,1)-0.5))))/'VSWR Calculator'!$C$25)-$C66)^2+(1500*ABS(SIN(2*PI()*MOD(Calculator!$B$30/Calculator!$F$13,1)))*IF(MOD(Calculator!$B$30/Calculator!$F$13,1)&lt;0.5,-1,1))^2)/SQRT(((50*POWER(80,POWER(COS(PI()*MOD(Calculator!$B$30/Calculator!$F$13,1)),2))+MIN(500,MAX(30,100*EXP(-0.3*'VSWR Calculator'!$C$24)*(1+3*ABS(MOD('VSWR Calculator'!$C$23/Calculator!$F$13/2,1)-0.5))))/'VSWR Calculator'!$C$25)+$C66)^2+(1500*ABS(SIN(2*PI()*MOD(Calculator!$B$30/Calculator!$F$13,1)))*IF(MOD(Calculator!$B$30/Calculator!$F$13,1)&lt;0.5,-1,1))^2)),2))</f>
        <v>—</v>
      </c>
      <c r="CA66" s="253" t="str">
        <f aca="false">IF(OR(Calculator!$E$14&lt;&gt;"YES",Calculator!$B$30&lt;Calculator!$G$14),"—",ROUND((1+SQRT(((50*POWER(80,POWER(COS(PI()*MOD(Calculator!$B$30/Calculator!$F$14,1)),2))+MIN(500,MAX(30,100*EXP(-0.3*'VSWR Calculator'!$C$24)*(1+3*ABS(MOD('VSWR Calculator'!$C$23/Calculator!$F$14/2,1)-0.5))))/'VSWR Calculator'!$C$25)-$C66)^2+(1500*ABS(SIN(2*PI()*MOD(Calculator!$B$30/Calculator!$F$14,1)))*IF(MOD(Calculator!$B$30/Calculator!$F$14,1)&lt;0.5,-1,1))^2)/SQRT(((50*POWER(80,POWER(COS(PI()*MOD(Calculator!$B$30/Calculator!$F$14,1)),2))+MIN(500,MAX(30,100*EXP(-0.3*'VSWR Calculator'!$C$24)*(1+3*ABS(MOD('VSWR Calculator'!$C$23/Calculator!$F$14/2,1)-0.5))))/'VSWR Calculator'!$C$25)+$C66)^2+(1500*ABS(SIN(2*PI()*MOD(Calculator!$B$30/Calculator!$F$14,1)))*IF(MOD(Calculator!$B$30/Calculator!$F$14,1)&lt;0.5,-1,1))^2))/(1-SQRT(((50*POWER(80,POWER(COS(PI()*MOD(Calculator!$B$30/Calculator!$F$14,1)),2))+MIN(500,MAX(30,100*EXP(-0.3*'VSWR Calculator'!$C$24)*(1+3*ABS(MOD('VSWR Calculator'!$C$23/Calculator!$F$14/2,1)-0.5))))/'VSWR Calculator'!$C$25)-$C66)^2+(1500*ABS(SIN(2*PI()*MOD(Calculator!$B$30/Calculator!$F$14,1)))*IF(MOD(Calculator!$B$30/Calculator!$F$14,1)&lt;0.5,-1,1))^2)/SQRT(((50*POWER(80,POWER(COS(PI()*MOD(Calculator!$B$30/Calculator!$F$14,1)),2))+MIN(500,MAX(30,100*EXP(-0.3*'VSWR Calculator'!$C$24)*(1+3*ABS(MOD('VSWR Calculator'!$C$23/Calculator!$F$14/2,1)-0.5))))/'VSWR Calculator'!$C$25)+$C66)^2+(1500*ABS(SIN(2*PI()*MOD(Calculator!$B$30/Calculator!$F$14,1)))*IF(MOD(Calculator!$B$30/Calculator!$F$14,1)&lt;0.5,-1,1))^2)),2))</f>
        <v>—</v>
      </c>
      <c r="CB66" s="253" t="n">
        <f aca="false">IF(OR(Calculator!$E$15&lt;&gt;"YES",Calculator!$B$30&lt;Calculator!$G$15),"—",ROUND((1+SQRT(((50*POWER(80,POWER(COS(PI()*MOD(Calculator!$B$30/Calculator!$F$15,1)),2))+MIN(500,MAX(30,100*EXP(-0.3*'VSWR Calculator'!$C$24)*(1+3*ABS(MOD('VSWR Calculator'!$C$23/Calculator!$F$15/2,1)-0.5))))/'VSWR Calculator'!$C$25)-$C66)^2+(1500*ABS(SIN(2*PI()*MOD(Calculator!$B$30/Calculator!$F$15,1)))*IF(MOD(Calculator!$B$30/Calculator!$F$15,1)&lt;0.5,-1,1))^2)/SQRT(((50*POWER(80,POWER(COS(PI()*MOD(Calculator!$B$30/Calculator!$F$15,1)),2))+MIN(500,MAX(30,100*EXP(-0.3*'VSWR Calculator'!$C$24)*(1+3*ABS(MOD('VSWR Calculator'!$C$23/Calculator!$F$15/2,1)-0.5))))/'VSWR Calculator'!$C$25)+$C66)^2+(1500*ABS(SIN(2*PI()*MOD(Calculator!$B$30/Calculator!$F$15,1)))*IF(MOD(Calculator!$B$30/Calculator!$F$15,1)&lt;0.5,-1,1))^2))/(1-SQRT(((50*POWER(80,POWER(COS(PI()*MOD(Calculator!$B$30/Calculator!$F$15,1)),2))+MIN(500,MAX(30,100*EXP(-0.3*'VSWR Calculator'!$C$24)*(1+3*ABS(MOD('VSWR Calculator'!$C$23/Calculator!$F$15/2,1)-0.5))))/'VSWR Calculator'!$C$25)-$C66)^2+(1500*ABS(SIN(2*PI()*MOD(Calculator!$B$30/Calculator!$F$15,1)))*IF(MOD(Calculator!$B$30/Calculator!$F$15,1)&lt;0.5,-1,1))^2)/SQRT(((50*POWER(80,POWER(COS(PI()*MOD(Calculator!$B$30/Calculator!$F$15,1)),2))+MIN(500,MAX(30,100*EXP(-0.3*'VSWR Calculator'!$C$24)*(1+3*ABS(MOD('VSWR Calculator'!$C$23/Calculator!$F$15/2,1)-0.5))))/'VSWR Calculator'!$C$25)+$C66)^2+(1500*ABS(SIN(2*PI()*MOD(Calculator!$B$30/Calculator!$F$15,1)))*IF(MOD(Calculator!$B$30/Calculator!$F$15,1)&lt;0.5,-1,1))^2)),2))</f>
        <v>13.59</v>
      </c>
      <c r="CC66" s="253" t="str">
        <f aca="false">IF(OR(Calculator!$E$16&lt;&gt;"YES",Calculator!$B$30&lt;Calculator!$G$16),"—",ROUND((1+SQRT(((50*POWER(80,POWER(COS(PI()*MOD(Calculator!$B$30/Calculator!$F$16,1)),2))+MIN(500,MAX(30,100*EXP(-0.3*'VSWR Calculator'!$C$24)*(1+3*ABS(MOD('VSWR Calculator'!$C$23/Calculator!$F$16/2,1)-0.5))))/'VSWR Calculator'!$C$25)-$C66)^2+(1500*ABS(SIN(2*PI()*MOD(Calculator!$B$30/Calculator!$F$16,1)))*IF(MOD(Calculator!$B$30/Calculator!$F$16,1)&lt;0.5,-1,1))^2)/SQRT(((50*POWER(80,POWER(COS(PI()*MOD(Calculator!$B$30/Calculator!$F$16,1)),2))+MIN(500,MAX(30,100*EXP(-0.3*'VSWR Calculator'!$C$24)*(1+3*ABS(MOD('VSWR Calculator'!$C$23/Calculator!$F$16/2,1)-0.5))))/'VSWR Calculator'!$C$25)+$C66)^2+(1500*ABS(SIN(2*PI()*MOD(Calculator!$B$30/Calculator!$F$16,1)))*IF(MOD(Calculator!$B$30/Calculator!$F$16,1)&lt;0.5,-1,1))^2))/(1-SQRT(((50*POWER(80,POWER(COS(PI()*MOD(Calculator!$B$30/Calculator!$F$16,1)),2))+MIN(500,MAX(30,100*EXP(-0.3*'VSWR Calculator'!$C$24)*(1+3*ABS(MOD('VSWR Calculator'!$C$23/Calculator!$F$16/2,1)-0.5))))/'VSWR Calculator'!$C$25)-$C66)^2+(1500*ABS(SIN(2*PI()*MOD(Calculator!$B$30/Calculator!$F$16,1)))*IF(MOD(Calculator!$B$30/Calculator!$F$16,1)&lt;0.5,-1,1))^2)/SQRT(((50*POWER(80,POWER(COS(PI()*MOD(Calculator!$B$30/Calculator!$F$16,1)),2))+MIN(500,MAX(30,100*EXP(-0.3*'VSWR Calculator'!$C$24)*(1+3*ABS(MOD('VSWR Calculator'!$C$23/Calculator!$F$16/2,1)-0.5))))/'VSWR Calculator'!$C$25)+$C66)^2+(1500*ABS(SIN(2*PI()*MOD(Calculator!$B$30/Calculator!$F$16,1)))*IF(MOD(Calculator!$B$30/Calculator!$F$16,1)&lt;0.5,-1,1))^2)),2))</f>
        <v>—</v>
      </c>
      <c r="CD66" s="253" t="n">
        <f aca="false">IF(OR(Calculator!$E$17&lt;&gt;"YES",Calculator!$B$30&lt;Calculator!$G$17),"—",ROUND((1+SQRT(((50*POWER(80,POWER(COS(PI()*MOD(Calculator!$B$30/Calculator!$F$17,1)),2))+MIN(500,MAX(30,100*EXP(-0.3*'VSWR Calculator'!$C$24)*(1+3*ABS(MOD('VSWR Calculator'!$C$23/Calculator!$F$17/2,1)-0.5))))/'VSWR Calculator'!$C$25)-$C66)^2+(1500*ABS(SIN(2*PI()*MOD(Calculator!$B$30/Calculator!$F$17,1)))*IF(MOD(Calculator!$B$30/Calculator!$F$17,1)&lt;0.5,-1,1))^2)/SQRT(((50*POWER(80,POWER(COS(PI()*MOD(Calculator!$B$30/Calculator!$F$17,1)),2))+MIN(500,MAX(30,100*EXP(-0.3*'VSWR Calculator'!$C$24)*(1+3*ABS(MOD('VSWR Calculator'!$C$23/Calculator!$F$17/2,1)-0.5))))/'VSWR Calculator'!$C$25)+$C66)^2+(1500*ABS(SIN(2*PI()*MOD(Calculator!$B$30/Calculator!$F$17,1)))*IF(MOD(Calculator!$B$30/Calculator!$F$17,1)&lt;0.5,-1,1))^2))/(1-SQRT(((50*POWER(80,POWER(COS(PI()*MOD(Calculator!$B$30/Calculator!$F$17,1)),2))+MIN(500,MAX(30,100*EXP(-0.3*'VSWR Calculator'!$C$24)*(1+3*ABS(MOD('VSWR Calculator'!$C$23/Calculator!$F$17/2,1)-0.5))))/'VSWR Calculator'!$C$25)-$C66)^2+(1500*ABS(SIN(2*PI()*MOD(Calculator!$B$30/Calculator!$F$17,1)))*IF(MOD(Calculator!$B$30/Calculator!$F$17,1)&lt;0.5,-1,1))^2)/SQRT(((50*POWER(80,POWER(COS(PI()*MOD(Calculator!$B$30/Calculator!$F$17,1)),2))+MIN(500,MAX(30,100*EXP(-0.3*'VSWR Calculator'!$C$24)*(1+3*ABS(MOD('VSWR Calculator'!$C$23/Calculator!$F$17/2,1)-0.5))))/'VSWR Calculator'!$C$25)+$C66)^2+(1500*ABS(SIN(2*PI()*MOD(Calculator!$B$30/Calculator!$F$17,1)))*IF(MOD(Calculator!$B$30/Calculator!$F$17,1)&lt;0.5,-1,1))^2)),2))</f>
        <v>14.79</v>
      </c>
      <c r="CE66" s="253" t="str">
        <f aca="false">IF(OR(Calculator!$E$18&lt;&gt;"YES",Calculator!$B$30&lt;Calculator!$G$18),"—",ROUND((1+SQRT(((50*POWER(80,POWER(COS(PI()*MOD(Calculator!$B$30/Calculator!$F$18,1)),2))+MIN(500,MAX(30,100*EXP(-0.3*'VSWR Calculator'!$C$24)*(1+3*ABS(MOD('VSWR Calculator'!$C$23/Calculator!$F$18/2,1)-0.5))))/'VSWR Calculator'!$C$25)-$C66)^2+(1500*ABS(SIN(2*PI()*MOD(Calculator!$B$30/Calculator!$F$18,1)))*IF(MOD(Calculator!$B$30/Calculator!$F$18,1)&lt;0.5,-1,1))^2)/SQRT(((50*POWER(80,POWER(COS(PI()*MOD(Calculator!$B$30/Calculator!$F$18,1)),2))+MIN(500,MAX(30,100*EXP(-0.3*'VSWR Calculator'!$C$24)*(1+3*ABS(MOD('VSWR Calculator'!$C$23/Calculator!$F$18/2,1)-0.5))))/'VSWR Calculator'!$C$25)+$C66)^2+(1500*ABS(SIN(2*PI()*MOD(Calculator!$B$30/Calculator!$F$18,1)))*IF(MOD(Calculator!$B$30/Calculator!$F$18,1)&lt;0.5,-1,1))^2))/(1-SQRT(((50*POWER(80,POWER(COS(PI()*MOD(Calculator!$B$30/Calculator!$F$18,1)),2))+MIN(500,MAX(30,100*EXP(-0.3*'VSWR Calculator'!$C$24)*(1+3*ABS(MOD('VSWR Calculator'!$C$23/Calculator!$F$18/2,1)-0.5))))/'VSWR Calculator'!$C$25)-$C66)^2+(1500*ABS(SIN(2*PI()*MOD(Calculator!$B$30/Calculator!$F$18,1)))*IF(MOD(Calculator!$B$30/Calculator!$F$18,1)&lt;0.5,-1,1))^2)/SQRT(((50*POWER(80,POWER(COS(PI()*MOD(Calculator!$B$30/Calculator!$F$18,1)),2))+MIN(500,MAX(30,100*EXP(-0.3*'VSWR Calculator'!$C$24)*(1+3*ABS(MOD('VSWR Calculator'!$C$23/Calculator!$F$18/2,1)-0.5))))/'VSWR Calculator'!$C$25)+$C66)^2+(1500*ABS(SIN(2*PI()*MOD(Calculator!$B$30/Calculator!$F$18,1)))*IF(MOD(Calculator!$B$30/Calculator!$F$18,1)&lt;0.5,-1,1))^2)),2))</f>
        <v>—</v>
      </c>
      <c r="CF66" s="253" t="str">
        <f aca="false">IF(OR(Calculator!$E$19&lt;&gt;"YES",Calculator!$B$30&lt;Calculator!$G$19),"—",ROUND((1+SQRT(((50*POWER(80,POWER(COS(PI()*MOD(Calculator!$B$30/Calculator!$F$19,1)),2))+MIN(500,MAX(30,100*EXP(-0.3*'VSWR Calculator'!$C$24)*(1+3*ABS(MOD('VSWR Calculator'!$C$23/Calculator!$F$19/2,1)-0.5))))/'VSWR Calculator'!$C$25)-$C66)^2+(1500*ABS(SIN(2*PI()*MOD(Calculator!$B$30/Calculator!$F$19,1)))*IF(MOD(Calculator!$B$30/Calculator!$F$19,1)&lt;0.5,-1,1))^2)/SQRT(((50*POWER(80,POWER(COS(PI()*MOD(Calculator!$B$30/Calculator!$F$19,1)),2))+MIN(500,MAX(30,100*EXP(-0.3*'VSWR Calculator'!$C$24)*(1+3*ABS(MOD('VSWR Calculator'!$C$23/Calculator!$F$19/2,1)-0.5))))/'VSWR Calculator'!$C$25)+$C66)^2+(1500*ABS(SIN(2*PI()*MOD(Calculator!$B$30/Calculator!$F$19,1)))*IF(MOD(Calculator!$B$30/Calculator!$F$19,1)&lt;0.5,-1,1))^2))/(1-SQRT(((50*POWER(80,POWER(COS(PI()*MOD(Calculator!$B$30/Calculator!$F$19,1)),2))+MIN(500,MAX(30,100*EXP(-0.3*'VSWR Calculator'!$C$24)*(1+3*ABS(MOD('VSWR Calculator'!$C$23/Calculator!$F$19/2,1)-0.5))))/'VSWR Calculator'!$C$25)-$C66)^2+(1500*ABS(SIN(2*PI()*MOD(Calculator!$B$30/Calculator!$F$19,1)))*IF(MOD(Calculator!$B$30/Calculator!$F$19,1)&lt;0.5,-1,1))^2)/SQRT(((50*POWER(80,POWER(COS(PI()*MOD(Calculator!$B$30/Calculator!$F$19,1)),2))+MIN(500,MAX(30,100*EXP(-0.3*'VSWR Calculator'!$C$24)*(1+3*ABS(MOD('VSWR Calculator'!$C$23/Calculator!$F$19/2,1)-0.5))))/'VSWR Calculator'!$C$25)+$C66)^2+(1500*ABS(SIN(2*PI()*MOD(Calculator!$B$30/Calculator!$F$19,1)))*IF(MOD(Calculator!$B$30/Calculator!$F$19,1)&lt;0.5,-1,1))^2)),2))</f>
        <v>—</v>
      </c>
      <c r="CG66" s="253" t="str">
        <f aca="false">IF(OR(Calculator!$E$20&lt;&gt;"YES",Calculator!$B$30&lt;Calculator!$G$20),"—",ROUND((1+SQRT(((50*POWER(80,POWER(COS(PI()*MOD(Calculator!$B$30/Calculator!$F$20,1)),2))+MIN(500,MAX(30,100*EXP(-0.3*'VSWR Calculator'!$C$24)*(1+3*ABS(MOD('VSWR Calculator'!$C$23/Calculator!$F$20/2,1)-0.5))))/'VSWR Calculator'!$C$25)-$C66)^2+(1500*ABS(SIN(2*PI()*MOD(Calculator!$B$30/Calculator!$F$20,1)))*IF(MOD(Calculator!$B$30/Calculator!$F$20,1)&lt;0.5,-1,1))^2)/SQRT(((50*POWER(80,POWER(COS(PI()*MOD(Calculator!$B$30/Calculator!$F$20,1)),2))+MIN(500,MAX(30,100*EXP(-0.3*'VSWR Calculator'!$C$24)*(1+3*ABS(MOD('VSWR Calculator'!$C$23/Calculator!$F$20/2,1)-0.5))))/'VSWR Calculator'!$C$25)+$C66)^2+(1500*ABS(SIN(2*PI()*MOD(Calculator!$B$30/Calculator!$F$20,1)))*IF(MOD(Calculator!$B$30/Calculator!$F$20,1)&lt;0.5,-1,1))^2))/(1-SQRT(((50*POWER(80,POWER(COS(PI()*MOD(Calculator!$B$30/Calculator!$F$20,1)),2))+MIN(500,MAX(30,100*EXP(-0.3*'VSWR Calculator'!$C$24)*(1+3*ABS(MOD('VSWR Calculator'!$C$23/Calculator!$F$20/2,1)-0.5))))/'VSWR Calculator'!$C$25)-$C66)^2+(1500*ABS(SIN(2*PI()*MOD(Calculator!$B$30/Calculator!$F$20,1)))*IF(MOD(Calculator!$B$30/Calculator!$F$20,1)&lt;0.5,-1,1))^2)/SQRT(((50*POWER(80,POWER(COS(PI()*MOD(Calculator!$B$30/Calculator!$F$20,1)),2))+MIN(500,MAX(30,100*EXP(-0.3*'VSWR Calculator'!$C$24)*(1+3*ABS(MOD('VSWR Calculator'!$C$23/Calculator!$F$20/2,1)-0.5))))/'VSWR Calculator'!$C$25)+$C66)^2+(1500*ABS(SIN(2*PI()*MOD(Calculator!$B$30/Calculator!$F$20,1)))*IF(MOD(Calculator!$B$30/Calculator!$F$20,1)&lt;0.5,-1,1))^2)),2))</f>
        <v>—</v>
      </c>
      <c r="CH66" s="253" t="str">
        <f aca="false">IF(OR(Calculator!$E$21&lt;&gt;"YES",Calculator!$B$30&lt;Calculator!$G$21),"—",ROUND((1+SQRT(((50*POWER(80,POWER(COS(PI()*MOD(Calculator!$B$30/Calculator!$F$21,1)),2))+MIN(500,MAX(30,100*EXP(-0.3*'VSWR Calculator'!$C$24)*(1+3*ABS(MOD('VSWR Calculator'!$C$23/Calculator!$F$21/2,1)-0.5))))/'VSWR Calculator'!$C$25)-$C66)^2+(1500*ABS(SIN(2*PI()*MOD(Calculator!$B$30/Calculator!$F$21,1)))*IF(MOD(Calculator!$B$30/Calculator!$F$21,1)&lt;0.5,-1,1))^2)/SQRT(((50*POWER(80,POWER(COS(PI()*MOD(Calculator!$B$30/Calculator!$F$21,1)),2))+MIN(500,MAX(30,100*EXP(-0.3*'VSWR Calculator'!$C$24)*(1+3*ABS(MOD('VSWR Calculator'!$C$23/Calculator!$F$21/2,1)-0.5))))/'VSWR Calculator'!$C$25)+$C66)^2+(1500*ABS(SIN(2*PI()*MOD(Calculator!$B$30/Calculator!$F$21,1)))*IF(MOD(Calculator!$B$30/Calculator!$F$21,1)&lt;0.5,-1,1))^2))/(1-SQRT(((50*POWER(80,POWER(COS(PI()*MOD(Calculator!$B$30/Calculator!$F$21,1)),2))+MIN(500,MAX(30,100*EXP(-0.3*'VSWR Calculator'!$C$24)*(1+3*ABS(MOD('VSWR Calculator'!$C$23/Calculator!$F$21/2,1)-0.5))))/'VSWR Calculator'!$C$25)-$C66)^2+(1500*ABS(SIN(2*PI()*MOD(Calculator!$B$30/Calculator!$F$21,1)))*IF(MOD(Calculator!$B$30/Calculator!$F$21,1)&lt;0.5,-1,1))^2)/SQRT(((50*POWER(80,POWER(COS(PI()*MOD(Calculator!$B$30/Calculator!$F$21,1)),2))+MIN(500,MAX(30,100*EXP(-0.3*'VSWR Calculator'!$C$24)*(1+3*ABS(MOD('VSWR Calculator'!$C$23/Calculator!$F$21/2,1)-0.5))))/'VSWR Calculator'!$C$25)+$C66)^2+(1500*ABS(SIN(2*PI()*MOD(Calculator!$B$30/Calculator!$F$21,1)))*IF(MOD(Calculator!$B$30/Calculator!$F$21,1)&lt;0.5,-1,1))^2)),2))</f>
        <v>—</v>
      </c>
      <c r="CI66" s="253" t="str">
        <f aca="false">IF(OR(Calculator!$E$22&lt;&gt;"YES",Calculator!$B$30&lt;Calculator!$G$22),"—",ROUND((1+SQRT(((50*POWER(80,POWER(COS(PI()*MOD(Calculator!$B$30/Calculator!$F$22,1)),2))+MIN(500,MAX(30,100*EXP(-0.3*'VSWR Calculator'!$C$24)*(1+3*ABS(MOD('VSWR Calculator'!$C$23/Calculator!$F$22/2,1)-0.5))))/'VSWR Calculator'!$C$25)-$C66)^2+(1500*ABS(SIN(2*PI()*MOD(Calculator!$B$30/Calculator!$F$22,1)))*IF(MOD(Calculator!$B$30/Calculator!$F$22,1)&lt;0.5,-1,1))^2)/SQRT(((50*POWER(80,POWER(COS(PI()*MOD(Calculator!$B$30/Calculator!$F$22,1)),2))+MIN(500,MAX(30,100*EXP(-0.3*'VSWR Calculator'!$C$24)*(1+3*ABS(MOD('VSWR Calculator'!$C$23/Calculator!$F$22/2,1)-0.5))))/'VSWR Calculator'!$C$25)+$C66)^2+(1500*ABS(SIN(2*PI()*MOD(Calculator!$B$30/Calculator!$F$22,1)))*IF(MOD(Calculator!$B$30/Calculator!$F$22,1)&lt;0.5,-1,1))^2))/(1-SQRT(((50*POWER(80,POWER(COS(PI()*MOD(Calculator!$B$30/Calculator!$F$22,1)),2))+MIN(500,MAX(30,100*EXP(-0.3*'VSWR Calculator'!$C$24)*(1+3*ABS(MOD('VSWR Calculator'!$C$23/Calculator!$F$22/2,1)-0.5))))/'VSWR Calculator'!$C$25)-$C66)^2+(1500*ABS(SIN(2*PI()*MOD(Calculator!$B$30/Calculator!$F$22,1)))*IF(MOD(Calculator!$B$30/Calculator!$F$22,1)&lt;0.5,-1,1))^2)/SQRT(((50*POWER(80,POWER(COS(PI()*MOD(Calculator!$B$30/Calculator!$F$22,1)),2))+MIN(500,MAX(30,100*EXP(-0.3*'VSWR Calculator'!$C$24)*(1+3*ABS(MOD('VSWR Calculator'!$C$23/Calculator!$F$22/2,1)-0.5))))/'VSWR Calculator'!$C$25)+$C66)^2+(1500*ABS(SIN(2*PI()*MOD(Calculator!$B$30/Calculator!$F$22,1)))*IF(MOD(Calculator!$B$30/Calculator!$F$22,1)&lt;0.5,-1,1))^2)),2))</f>
        <v>—</v>
      </c>
      <c r="CJ66" s="253" t="n">
        <f aca="false">IFERROR(ROUND((IF(ISNUMBER(BY66),BY66,0)+IF(ISNUMBER(BZ66),BZ66,0)+IF(ISNUMBER(CA66),CA66,0)+IF(ISNUMBER(CB66),CB66,0)+IF(ISNUMBER(CC66),CC66,0)+IF(ISNUMBER(CD66),CD66,0)+IF(ISNUMBER(CE66),CE66,0)+IF(ISNUMBER(CF66),CF66,0)+IF(ISNUMBER(CG66),CG66,0)+IF(ISNUMBER(CH66),CH66,0)+IF(ISNUMBER(CI66),CI66,0))/(IF(ISNUMBER(BY66),1,0)+IF(ISNUMBER(BZ66),1,0)+IF(ISNUMBER(CA66),1,0)+IF(ISNUMBER(CB66),1,0)+IF(ISNUMBER(CC66),1,0)+IF(ISNUMBER(CD66),1,0)+IF(ISNUMBER(CE66),1,0)+IF(ISNUMBER(CF66),1,0)+IF(ISNUMBER(CG66),1,0)+IF(ISNUMBER(CH66),1,0)+IF(ISNUMBER(CI66),1,0)),4),"")</f>
        <v>14.19</v>
      </c>
      <c r="CK66" s="253" t="str">
        <f aca="false">IF(OR(Calculator!$E$12&lt;&gt;"YES",Calculator!$B$31&lt;Calculator!$G$12),"—",ROUND((1+SQRT(((50*POWER(80,POWER(COS(PI()*MOD(Calculator!$B$31/Calculator!$F$12,1)),2))+MIN(500,MAX(30,100*EXP(-0.3*'VSWR Calculator'!$C$24)*(1+3*ABS(MOD('VSWR Calculator'!$C$23/Calculator!$F$12/2,1)-0.5))))/'VSWR Calculator'!$C$25)-$C66)^2+(1500*ABS(SIN(2*PI()*MOD(Calculator!$B$31/Calculator!$F$12,1)))*IF(MOD(Calculator!$B$31/Calculator!$F$12,1)&lt;0.5,-1,1))^2)/SQRT(((50*POWER(80,POWER(COS(PI()*MOD(Calculator!$B$31/Calculator!$F$12,1)),2))+MIN(500,MAX(30,100*EXP(-0.3*'VSWR Calculator'!$C$24)*(1+3*ABS(MOD('VSWR Calculator'!$C$23/Calculator!$F$12/2,1)-0.5))))/'VSWR Calculator'!$C$25)+$C66)^2+(1500*ABS(SIN(2*PI()*MOD(Calculator!$B$31/Calculator!$F$12,1)))*IF(MOD(Calculator!$B$31/Calculator!$F$12,1)&lt;0.5,-1,1))^2))/(1-SQRT(((50*POWER(80,POWER(COS(PI()*MOD(Calculator!$B$31/Calculator!$F$12,1)),2))+MIN(500,MAX(30,100*EXP(-0.3*'VSWR Calculator'!$C$24)*(1+3*ABS(MOD('VSWR Calculator'!$C$23/Calculator!$F$12/2,1)-0.5))))/'VSWR Calculator'!$C$25)-$C66)^2+(1500*ABS(SIN(2*PI()*MOD(Calculator!$B$31/Calculator!$F$12,1)))*IF(MOD(Calculator!$B$31/Calculator!$F$12,1)&lt;0.5,-1,1))^2)/SQRT(((50*POWER(80,POWER(COS(PI()*MOD(Calculator!$B$31/Calculator!$F$12,1)),2))+MIN(500,MAX(30,100*EXP(-0.3*'VSWR Calculator'!$C$24)*(1+3*ABS(MOD('VSWR Calculator'!$C$23/Calculator!$F$12/2,1)-0.5))))/'VSWR Calculator'!$C$25)+$C66)^2+(1500*ABS(SIN(2*PI()*MOD(Calculator!$B$31/Calculator!$F$12,1)))*IF(MOD(Calculator!$B$31/Calculator!$F$12,1)&lt;0.5,-1,1))^2)),2))</f>
        <v>—</v>
      </c>
      <c r="CL66" s="253" t="str">
        <f aca="false">IF(OR(Calculator!$E$13&lt;&gt;"YES",Calculator!$B$31&lt;Calculator!$G$13),"—",ROUND((1+SQRT(((50*POWER(80,POWER(COS(PI()*MOD(Calculator!$B$31/Calculator!$F$13,1)),2))+MIN(500,MAX(30,100*EXP(-0.3*'VSWR Calculator'!$C$24)*(1+3*ABS(MOD('VSWR Calculator'!$C$23/Calculator!$F$13/2,1)-0.5))))/'VSWR Calculator'!$C$25)-$C66)^2+(1500*ABS(SIN(2*PI()*MOD(Calculator!$B$31/Calculator!$F$13,1)))*IF(MOD(Calculator!$B$31/Calculator!$F$13,1)&lt;0.5,-1,1))^2)/SQRT(((50*POWER(80,POWER(COS(PI()*MOD(Calculator!$B$31/Calculator!$F$13,1)),2))+MIN(500,MAX(30,100*EXP(-0.3*'VSWR Calculator'!$C$24)*(1+3*ABS(MOD('VSWR Calculator'!$C$23/Calculator!$F$13/2,1)-0.5))))/'VSWR Calculator'!$C$25)+$C66)^2+(1500*ABS(SIN(2*PI()*MOD(Calculator!$B$31/Calculator!$F$13,1)))*IF(MOD(Calculator!$B$31/Calculator!$F$13,1)&lt;0.5,-1,1))^2))/(1-SQRT(((50*POWER(80,POWER(COS(PI()*MOD(Calculator!$B$31/Calculator!$F$13,1)),2))+MIN(500,MAX(30,100*EXP(-0.3*'VSWR Calculator'!$C$24)*(1+3*ABS(MOD('VSWR Calculator'!$C$23/Calculator!$F$13/2,1)-0.5))))/'VSWR Calculator'!$C$25)-$C66)^2+(1500*ABS(SIN(2*PI()*MOD(Calculator!$B$31/Calculator!$F$13,1)))*IF(MOD(Calculator!$B$31/Calculator!$F$13,1)&lt;0.5,-1,1))^2)/SQRT(((50*POWER(80,POWER(COS(PI()*MOD(Calculator!$B$31/Calculator!$F$13,1)),2))+MIN(500,MAX(30,100*EXP(-0.3*'VSWR Calculator'!$C$24)*(1+3*ABS(MOD('VSWR Calculator'!$C$23/Calculator!$F$13/2,1)-0.5))))/'VSWR Calculator'!$C$25)+$C66)^2+(1500*ABS(SIN(2*PI()*MOD(Calculator!$B$31/Calculator!$F$13,1)))*IF(MOD(Calculator!$B$31/Calculator!$F$13,1)&lt;0.5,-1,1))^2)),2))</f>
        <v>—</v>
      </c>
      <c r="CM66" s="253" t="str">
        <f aca="false">IF(OR(Calculator!$E$14&lt;&gt;"YES",Calculator!$B$31&lt;Calculator!$G$14),"—",ROUND((1+SQRT(((50*POWER(80,POWER(COS(PI()*MOD(Calculator!$B$31/Calculator!$F$14,1)),2))+MIN(500,MAX(30,100*EXP(-0.3*'VSWR Calculator'!$C$24)*(1+3*ABS(MOD('VSWR Calculator'!$C$23/Calculator!$F$14/2,1)-0.5))))/'VSWR Calculator'!$C$25)-$C66)^2+(1500*ABS(SIN(2*PI()*MOD(Calculator!$B$31/Calculator!$F$14,1)))*IF(MOD(Calculator!$B$31/Calculator!$F$14,1)&lt;0.5,-1,1))^2)/SQRT(((50*POWER(80,POWER(COS(PI()*MOD(Calculator!$B$31/Calculator!$F$14,1)),2))+MIN(500,MAX(30,100*EXP(-0.3*'VSWR Calculator'!$C$24)*(1+3*ABS(MOD('VSWR Calculator'!$C$23/Calculator!$F$14/2,1)-0.5))))/'VSWR Calculator'!$C$25)+$C66)^2+(1500*ABS(SIN(2*PI()*MOD(Calculator!$B$31/Calculator!$F$14,1)))*IF(MOD(Calculator!$B$31/Calculator!$F$14,1)&lt;0.5,-1,1))^2))/(1-SQRT(((50*POWER(80,POWER(COS(PI()*MOD(Calculator!$B$31/Calculator!$F$14,1)),2))+MIN(500,MAX(30,100*EXP(-0.3*'VSWR Calculator'!$C$24)*(1+3*ABS(MOD('VSWR Calculator'!$C$23/Calculator!$F$14/2,1)-0.5))))/'VSWR Calculator'!$C$25)-$C66)^2+(1500*ABS(SIN(2*PI()*MOD(Calculator!$B$31/Calculator!$F$14,1)))*IF(MOD(Calculator!$B$31/Calculator!$F$14,1)&lt;0.5,-1,1))^2)/SQRT(((50*POWER(80,POWER(COS(PI()*MOD(Calculator!$B$31/Calculator!$F$14,1)),2))+MIN(500,MAX(30,100*EXP(-0.3*'VSWR Calculator'!$C$24)*(1+3*ABS(MOD('VSWR Calculator'!$C$23/Calculator!$F$14/2,1)-0.5))))/'VSWR Calculator'!$C$25)+$C66)^2+(1500*ABS(SIN(2*PI()*MOD(Calculator!$B$31/Calculator!$F$14,1)))*IF(MOD(Calculator!$B$31/Calculator!$F$14,1)&lt;0.5,-1,1))^2)),2))</f>
        <v>—</v>
      </c>
      <c r="CN66" s="253" t="n">
        <f aca="false">IF(OR(Calculator!$E$15&lt;&gt;"YES",Calculator!$B$31&lt;Calculator!$G$15),"—",ROUND((1+SQRT(((50*POWER(80,POWER(COS(PI()*MOD(Calculator!$B$31/Calculator!$F$15,1)),2))+MIN(500,MAX(30,100*EXP(-0.3*'VSWR Calculator'!$C$24)*(1+3*ABS(MOD('VSWR Calculator'!$C$23/Calculator!$F$15/2,1)-0.5))))/'VSWR Calculator'!$C$25)-$C66)^2+(1500*ABS(SIN(2*PI()*MOD(Calculator!$B$31/Calculator!$F$15,1)))*IF(MOD(Calculator!$B$31/Calculator!$F$15,1)&lt;0.5,-1,1))^2)/SQRT(((50*POWER(80,POWER(COS(PI()*MOD(Calculator!$B$31/Calculator!$F$15,1)),2))+MIN(500,MAX(30,100*EXP(-0.3*'VSWR Calculator'!$C$24)*(1+3*ABS(MOD('VSWR Calculator'!$C$23/Calculator!$F$15/2,1)-0.5))))/'VSWR Calculator'!$C$25)+$C66)^2+(1500*ABS(SIN(2*PI()*MOD(Calculator!$B$31/Calculator!$F$15,1)))*IF(MOD(Calculator!$B$31/Calculator!$F$15,1)&lt;0.5,-1,1))^2))/(1-SQRT(((50*POWER(80,POWER(COS(PI()*MOD(Calculator!$B$31/Calculator!$F$15,1)),2))+MIN(500,MAX(30,100*EXP(-0.3*'VSWR Calculator'!$C$24)*(1+3*ABS(MOD('VSWR Calculator'!$C$23/Calculator!$F$15/2,1)-0.5))))/'VSWR Calculator'!$C$25)-$C66)^2+(1500*ABS(SIN(2*PI()*MOD(Calculator!$B$31/Calculator!$F$15,1)))*IF(MOD(Calculator!$B$31/Calculator!$F$15,1)&lt;0.5,-1,1))^2)/SQRT(((50*POWER(80,POWER(COS(PI()*MOD(Calculator!$B$31/Calculator!$F$15,1)),2))+MIN(500,MAX(30,100*EXP(-0.3*'VSWR Calculator'!$C$24)*(1+3*ABS(MOD('VSWR Calculator'!$C$23/Calculator!$F$15/2,1)-0.5))))/'VSWR Calculator'!$C$25)+$C66)^2+(1500*ABS(SIN(2*PI()*MOD(Calculator!$B$31/Calculator!$F$15,1)))*IF(MOD(Calculator!$B$31/Calculator!$F$15,1)&lt;0.5,-1,1))^2)),2))</f>
        <v>14.52</v>
      </c>
      <c r="CO66" s="253" t="str">
        <f aca="false">IF(OR(Calculator!$E$16&lt;&gt;"YES",Calculator!$B$31&lt;Calculator!$G$16),"—",ROUND((1+SQRT(((50*POWER(80,POWER(COS(PI()*MOD(Calculator!$B$31/Calculator!$F$16,1)),2))+MIN(500,MAX(30,100*EXP(-0.3*'VSWR Calculator'!$C$24)*(1+3*ABS(MOD('VSWR Calculator'!$C$23/Calculator!$F$16/2,1)-0.5))))/'VSWR Calculator'!$C$25)-$C66)^2+(1500*ABS(SIN(2*PI()*MOD(Calculator!$B$31/Calculator!$F$16,1)))*IF(MOD(Calculator!$B$31/Calculator!$F$16,1)&lt;0.5,-1,1))^2)/SQRT(((50*POWER(80,POWER(COS(PI()*MOD(Calculator!$B$31/Calculator!$F$16,1)),2))+MIN(500,MAX(30,100*EXP(-0.3*'VSWR Calculator'!$C$24)*(1+3*ABS(MOD('VSWR Calculator'!$C$23/Calculator!$F$16/2,1)-0.5))))/'VSWR Calculator'!$C$25)+$C66)^2+(1500*ABS(SIN(2*PI()*MOD(Calculator!$B$31/Calculator!$F$16,1)))*IF(MOD(Calculator!$B$31/Calculator!$F$16,1)&lt;0.5,-1,1))^2))/(1-SQRT(((50*POWER(80,POWER(COS(PI()*MOD(Calculator!$B$31/Calculator!$F$16,1)),2))+MIN(500,MAX(30,100*EXP(-0.3*'VSWR Calculator'!$C$24)*(1+3*ABS(MOD('VSWR Calculator'!$C$23/Calculator!$F$16/2,1)-0.5))))/'VSWR Calculator'!$C$25)-$C66)^2+(1500*ABS(SIN(2*PI()*MOD(Calculator!$B$31/Calculator!$F$16,1)))*IF(MOD(Calculator!$B$31/Calculator!$F$16,1)&lt;0.5,-1,1))^2)/SQRT(((50*POWER(80,POWER(COS(PI()*MOD(Calculator!$B$31/Calculator!$F$16,1)),2))+MIN(500,MAX(30,100*EXP(-0.3*'VSWR Calculator'!$C$24)*(1+3*ABS(MOD('VSWR Calculator'!$C$23/Calculator!$F$16/2,1)-0.5))))/'VSWR Calculator'!$C$25)+$C66)^2+(1500*ABS(SIN(2*PI()*MOD(Calculator!$B$31/Calculator!$F$16,1)))*IF(MOD(Calculator!$B$31/Calculator!$F$16,1)&lt;0.5,-1,1))^2)),2))</f>
        <v>—</v>
      </c>
      <c r="CP66" s="253" t="n">
        <f aca="false">IF(OR(Calculator!$E$17&lt;&gt;"YES",Calculator!$B$31&lt;Calculator!$G$17),"—",ROUND((1+SQRT(((50*POWER(80,POWER(COS(PI()*MOD(Calculator!$B$31/Calculator!$F$17,1)),2))+MIN(500,MAX(30,100*EXP(-0.3*'VSWR Calculator'!$C$24)*(1+3*ABS(MOD('VSWR Calculator'!$C$23/Calculator!$F$17/2,1)-0.5))))/'VSWR Calculator'!$C$25)-$C66)^2+(1500*ABS(SIN(2*PI()*MOD(Calculator!$B$31/Calculator!$F$17,1)))*IF(MOD(Calculator!$B$31/Calculator!$F$17,1)&lt;0.5,-1,1))^2)/SQRT(((50*POWER(80,POWER(COS(PI()*MOD(Calculator!$B$31/Calculator!$F$17,1)),2))+MIN(500,MAX(30,100*EXP(-0.3*'VSWR Calculator'!$C$24)*(1+3*ABS(MOD('VSWR Calculator'!$C$23/Calculator!$F$17/2,1)-0.5))))/'VSWR Calculator'!$C$25)+$C66)^2+(1500*ABS(SIN(2*PI()*MOD(Calculator!$B$31/Calculator!$F$17,1)))*IF(MOD(Calculator!$B$31/Calculator!$F$17,1)&lt;0.5,-1,1))^2))/(1-SQRT(((50*POWER(80,POWER(COS(PI()*MOD(Calculator!$B$31/Calculator!$F$17,1)),2))+MIN(500,MAX(30,100*EXP(-0.3*'VSWR Calculator'!$C$24)*(1+3*ABS(MOD('VSWR Calculator'!$C$23/Calculator!$F$17/2,1)-0.5))))/'VSWR Calculator'!$C$25)-$C66)^2+(1500*ABS(SIN(2*PI()*MOD(Calculator!$B$31/Calculator!$F$17,1)))*IF(MOD(Calculator!$B$31/Calculator!$F$17,1)&lt;0.5,-1,1))^2)/SQRT(((50*POWER(80,POWER(COS(PI()*MOD(Calculator!$B$31/Calculator!$F$17,1)),2))+MIN(500,MAX(30,100*EXP(-0.3*'VSWR Calculator'!$C$24)*(1+3*ABS(MOD('VSWR Calculator'!$C$23/Calculator!$F$17/2,1)-0.5))))/'VSWR Calculator'!$C$25)+$C66)^2+(1500*ABS(SIN(2*PI()*MOD(Calculator!$B$31/Calculator!$F$17,1)))*IF(MOD(Calculator!$B$31/Calculator!$F$17,1)&lt;0.5,-1,1))^2)),2))</f>
        <v>12.66</v>
      </c>
      <c r="CQ66" s="253" t="str">
        <f aca="false">IF(OR(Calculator!$E$18&lt;&gt;"YES",Calculator!$B$31&lt;Calculator!$G$18),"—",ROUND((1+SQRT(((50*POWER(80,POWER(COS(PI()*MOD(Calculator!$B$31/Calculator!$F$18,1)),2))+MIN(500,MAX(30,100*EXP(-0.3*'VSWR Calculator'!$C$24)*(1+3*ABS(MOD('VSWR Calculator'!$C$23/Calculator!$F$18/2,1)-0.5))))/'VSWR Calculator'!$C$25)-$C66)^2+(1500*ABS(SIN(2*PI()*MOD(Calculator!$B$31/Calculator!$F$18,1)))*IF(MOD(Calculator!$B$31/Calculator!$F$18,1)&lt;0.5,-1,1))^2)/SQRT(((50*POWER(80,POWER(COS(PI()*MOD(Calculator!$B$31/Calculator!$F$18,1)),2))+MIN(500,MAX(30,100*EXP(-0.3*'VSWR Calculator'!$C$24)*(1+3*ABS(MOD('VSWR Calculator'!$C$23/Calculator!$F$18/2,1)-0.5))))/'VSWR Calculator'!$C$25)+$C66)^2+(1500*ABS(SIN(2*PI()*MOD(Calculator!$B$31/Calculator!$F$18,1)))*IF(MOD(Calculator!$B$31/Calculator!$F$18,1)&lt;0.5,-1,1))^2))/(1-SQRT(((50*POWER(80,POWER(COS(PI()*MOD(Calculator!$B$31/Calculator!$F$18,1)),2))+MIN(500,MAX(30,100*EXP(-0.3*'VSWR Calculator'!$C$24)*(1+3*ABS(MOD('VSWR Calculator'!$C$23/Calculator!$F$18/2,1)-0.5))))/'VSWR Calculator'!$C$25)-$C66)^2+(1500*ABS(SIN(2*PI()*MOD(Calculator!$B$31/Calculator!$F$18,1)))*IF(MOD(Calculator!$B$31/Calculator!$F$18,1)&lt;0.5,-1,1))^2)/SQRT(((50*POWER(80,POWER(COS(PI()*MOD(Calculator!$B$31/Calculator!$F$18,1)),2))+MIN(500,MAX(30,100*EXP(-0.3*'VSWR Calculator'!$C$24)*(1+3*ABS(MOD('VSWR Calculator'!$C$23/Calculator!$F$18/2,1)-0.5))))/'VSWR Calculator'!$C$25)+$C66)^2+(1500*ABS(SIN(2*PI()*MOD(Calculator!$B$31/Calculator!$F$18,1)))*IF(MOD(Calculator!$B$31/Calculator!$F$18,1)&lt;0.5,-1,1))^2)),2))</f>
        <v>—</v>
      </c>
      <c r="CR66" s="253" t="str">
        <f aca="false">IF(OR(Calculator!$E$19&lt;&gt;"YES",Calculator!$B$31&lt;Calculator!$G$19),"—",ROUND((1+SQRT(((50*POWER(80,POWER(COS(PI()*MOD(Calculator!$B$31/Calculator!$F$19,1)),2))+MIN(500,MAX(30,100*EXP(-0.3*'VSWR Calculator'!$C$24)*(1+3*ABS(MOD('VSWR Calculator'!$C$23/Calculator!$F$19/2,1)-0.5))))/'VSWR Calculator'!$C$25)-$C66)^2+(1500*ABS(SIN(2*PI()*MOD(Calculator!$B$31/Calculator!$F$19,1)))*IF(MOD(Calculator!$B$31/Calculator!$F$19,1)&lt;0.5,-1,1))^2)/SQRT(((50*POWER(80,POWER(COS(PI()*MOD(Calculator!$B$31/Calculator!$F$19,1)),2))+MIN(500,MAX(30,100*EXP(-0.3*'VSWR Calculator'!$C$24)*(1+3*ABS(MOD('VSWR Calculator'!$C$23/Calculator!$F$19/2,1)-0.5))))/'VSWR Calculator'!$C$25)+$C66)^2+(1500*ABS(SIN(2*PI()*MOD(Calculator!$B$31/Calculator!$F$19,1)))*IF(MOD(Calculator!$B$31/Calculator!$F$19,1)&lt;0.5,-1,1))^2))/(1-SQRT(((50*POWER(80,POWER(COS(PI()*MOD(Calculator!$B$31/Calculator!$F$19,1)),2))+MIN(500,MAX(30,100*EXP(-0.3*'VSWR Calculator'!$C$24)*(1+3*ABS(MOD('VSWR Calculator'!$C$23/Calculator!$F$19/2,1)-0.5))))/'VSWR Calculator'!$C$25)-$C66)^2+(1500*ABS(SIN(2*PI()*MOD(Calculator!$B$31/Calculator!$F$19,1)))*IF(MOD(Calculator!$B$31/Calculator!$F$19,1)&lt;0.5,-1,1))^2)/SQRT(((50*POWER(80,POWER(COS(PI()*MOD(Calculator!$B$31/Calculator!$F$19,1)),2))+MIN(500,MAX(30,100*EXP(-0.3*'VSWR Calculator'!$C$24)*(1+3*ABS(MOD('VSWR Calculator'!$C$23/Calculator!$F$19/2,1)-0.5))))/'VSWR Calculator'!$C$25)+$C66)^2+(1500*ABS(SIN(2*PI()*MOD(Calculator!$B$31/Calculator!$F$19,1)))*IF(MOD(Calculator!$B$31/Calculator!$F$19,1)&lt;0.5,-1,1))^2)),2))</f>
        <v>—</v>
      </c>
      <c r="CS66" s="253" t="str">
        <f aca="false">IF(OR(Calculator!$E$20&lt;&gt;"YES",Calculator!$B$31&lt;Calculator!$G$20),"—",ROUND((1+SQRT(((50*POWER(80,POWER(COS(PI()*MOD(Calculator!$B$31/Calculator!$F$20,1)),2))+MIN(500,MAX(30,100*EXP(-0.3*'VSWR Calculator'!$C$24)*(1+3*ABS(MOD('VSWR Calculator'!$C$23/Calculator!$F$20/2,1)-0.5))))/'VSWR Calculator'!$C$25)-$C66)^2+(1500*ABS(SIN(2*PI()*MOD(Calculator!$B$31/Calculator!$F$20,1)))*IF(MOD(Calculator!$B$31/Calculator!$F$20,1)&lt;0.5,-1,1))^2)/SQRT(((50*POWER(80,POWER(COS(PI()*MOD(Calculator!$B$31/Calculator!$F$20,1)),2))+MIN(500,MAX(30,100*EXP(-0.3*'VSWR Calculator'!$C$24)*(1+3*ABS(MOD('VSWR Calculator'!$C$23/Calculator!$F$20/2,1)-0.5))))/'VSWR Calculator'!$C$25)+$C66)^2+(1500*ABS(SIN(2*PI()*MOD(Calculator!$B$31/Calculator!$F$20,1)))*IF(MOD(Calculator!$B$31/Calculator!$F$20,1)&lt;0.5,-1,1))^2))/(1-SQRT(((50*POWER(80,POWER(COS(PI()*MOD(Calculator!$B$31/Calculator!$F$20,1)),2))+MIN(500,MAX(30,100*EXP(-0.3*'VSWR Calculator'!$C$24)*(1+3*ABS(MOD('VSWR Calculator'!$C$23/Calculator!$F$20/2,1)-0.5))))/'VSWR Calculator'!$C$25)-$C66)^2+(1500*ABS(SIN(2*PI()*MOD(Calculator!$B$31/Calculator!$F$20,1)))*IF(MOD(Calculator!$B$31/Calculator!$F$20,1)&lt;0.5,-1,1))^2)/SQRT(((50*POWER(80,POWER(COS(PI()*MOD(Calculator!$B$31/Calculator!$F$20,1)),2))+MIN(500,MAX(30,100*EXP(-0.3*'VSWR Calculator'!$C$24)*(1+3*ABS(MOD('VSWR Calculator'!$C$23/Calculator!$F$20/2,1)-0.5))))/'VSWR Calculator'!$C$25)+$C66)^2+(1500*ABS(SIN(2*PI()*MOD(Calculator!$B$31/Calculator!$F$20,1)))*IF(MOD(Calculator!$B$31/Calculator!$F$20,1)&lt;0.5,-1,1))^2)),2))</f>
        <v>—</v>
      </c>
      <c r="CT66" s="253" t="str">
        <f aca="false">IF(OR(Calculator!$E$21&lt;&gt;"YES",Calculator!$B$31&lt;Calculator!$G$21),"—",ROUND((1+SQRT(((50*POWER(80,POWER(COS(PI()*MOD(Calculator!$B$31/Calculator!$F$21,1)),2))+MIN(500,MAX(30,100*EXP(-0.3*'VSWR Calculator'!$C$24)*(1+3*ABS(MOD('VSWR Calculator'!$C$23/Calculator!$F$21/2,1)-0.5))))/'VSWR Calculator'!$C$25)-$C66)^2+(1500*ABS(SIN(2*PI()*MOD(Calculator!$B$31/Calculator!$F$21,1)))*IF(MOD(Calculator!$B$31/Calculator!$F$21,1)&lt;0.5,-1,1))^2)/SQRT(((50*POWER(80,POWER(COS(PI()*MOD(Calculator!$B$31/Calculator!$F$21,1)),2))+MIN(500,MAX(30,100*EXP(-0.3*'VSWR Calculator'!$C$24)*(1+3*ABS(MOD('VSWR Calculator'!$C$23/Calculator!$F$21/2,1)-0.5))))/'VSWR Calculator'!$C$25)+$C66)^2+(1500*ABS(SIN(2*PI()*MOD(Calculator!$B$31/Calculator!$F$21,1)))*IF(MOD(Calculator!$B$31/Calculator!$F$21,1)&lt;0.5,-1,1))^2))/(1-SQRT(((50*POWER(80,POWER(COS(PI()*MOD(Calculator!$B$31/Calculator!$F$21,1)),2))+MIN(500,MAX(30,100*EXP(-0.3*'VSWR Calculator'!$C$24)*(1+3*ABS(MOD('VSWR Calculator'!$C$23/Calculator!$F$21/2,1)-0.5))))/'VSWR Calculator'!$C$25)-$C66)^2+(1500*ABS(SIN(2*PI()*MOD(Calculator!$B$31/Calculator!$F$21,1)))*IF(MOD(Calculator!$B$31/Calculator!$F$21,1)&lt;0.5,-1,1))^2)/SQRT(((50*POWER(80,POWER(COS(PI()*MOD(Calculator!$B$31/Calculator!$F$21,1)),2))+MIN(500,MAX(30,100*EXP(-0.3*'VSWR Calculator'!$C$24)*(1+3*ABS(MOD('VSWR Calculator'!$C$23/Calculator!$F$21/2,1)-0.5))))/'VSWR Calculator'!$C$25)+$C66)^2+(1500*ABS(SIN(2*PI()*MOD(Calculator!$B$31/Calculator!$F$21,1)))*IF(MOD(Calculator!$B$31/Calculator!$F$21,1)&lt;0.5,-1,1))^2)),2))</f>
        <v>—</v>
      </c>
      <c r="CU66" s="253" t="str">
        <f aca="false">IF(OR(Calculator!$E$22&lt;&gt;"YES",Calculator!$B$31&lt;Calculator!$G$22),"—",ROUND((1+SQRT(((50*POWER(80,POWER(COS(PI()*MOD(Calculator!$B$31/Calculator!$F$22,1)),2))+MIN(500,MAX(30,100*EXP(-0.3*'VSWR Calculator'!$C$24)*(1+3*ABS(MOD('VSWR Calculator'!$C$23/Calculator!$F$22/2,1)-0.5))))/'VSWR Calculator'!$C$25)-$C66)^2+(1500*ABS(SIN(2*PI()*MOD(Calculator!$B$31/Calculator!$F$22,1)))*IF(MOD(Calculator!$B$31/Calculator!$F$22,1)&lt;0.5,-1,1))^2)/SQRT(((50*POWER(80,POWER(COS(PI()*MOD(Calculator!$B$31/Calculator!$F$22,1)),2))+MIN(500,MAX(30,100*EXP(-0.3*'VSWR Calculator'!$C$24)*(1+3*ABS(MOD('VSWR Calculator'!$C$23/Calculator!$F$22/2,1)-0.5))))/'VSWR Calculator'!$C$25)+$C66)^2+(1500*ABS(SIN(2*PI()*MOD(Calculator!$B$31/Calculator!$F$22,1)))*IF(MOD(Calculator!$B$31/Calculator!$F$22,1)&lt;0.5,-1,1))^2))/(1-SQRT(((50*POWER(80,POWER(COS(PI()*MOD(Calculator!$B$31/Calculator!$F$22,1)),2))+MIN(500,MAX(30,100*EXP(-0.3*'VSWR Calculator'!$C$24)*(1+3*ABS(MOD('VSWR Calculator'!$C$23/Calculator!$F$22/2,1)-0.5))))/'VSWR Calculator'!$C$25)-$C66)^2+(1500*ABS(SIN(2*PI()*MOD(Calculator!$B$31/Calculator!$F$22,1)))*IF(MOD(Calculator!$B$31/Calculator!$F$22,1)&lt;0.5,-1,1))^2)/SQRT(((50*POWER(80,POWER(COS(PI()*MOD(Calculator!$B$31/Calculator!$F$22,1)),2))+MIN(500,MAX(30,100*EXP(-0.3*'VSWR Calculator'!$C$24)*(1+3*ABS(MOD('VSWR Calculator'!$C$23/Calculator!$F$22/2,1)-0.5))))/'VSWR Calculator'!$C$25)+$C66)^2+(1500*ABS(SIN(2*PI()*MOD(Calculator!$B$31/Calculator!$F$22,1)))*IF(MOD(Calculator!$B$31/Calculator!$F$22,1)&lt;0.5,-1,1))^2)),2))</f>
        <v>—</v>
      </c>
      <c r="CV66" s="253" t="n">
        <f aca="false">IFERROR(ROUND((IF(ISNUMBER(CK66),CK66,0)+IF(ISNUMBER(CL66),CL66,0)+IF(ISNUMBER(CM66),CM66,0)+IF(ISNUMBER(CN66),CN66,0)+IF(ISNUMBER(CO66),CO66,0)+IF(ISNUMBER(CP66),CP66,0)+IF(ISNUMBER(CQ66),CQ66,0)+IF(ISNUMBER(CR66),CR66,0)+IF(ISNUMBER(CS66),CS66,0)+IF(ISNUMBER(CT66),CT66,0)+IF(ISNUMBER(CU66),CU66,0))/(IF(ISNUMBER(CK66),1,0)+IF(ISNUMBER(CL66),1,0)+IF(ISNUMBER(CM66),1,0)+IF(ISNUMBER(CN66),1,0)+IF(ISNUMBER(CO66),1,0)+IF(ISNUMBER(CP66),1,0)+IF(ISNUMBER(CQ66),1,0)+IF(ISNUMBER(CR66),1,0)+IF(ISNUMBER(CS66),1,0)+IF(ISNUMBER(CT66),1,0)+IF(ISNUMBER(CU66),1,0)),4),"")</f>
        <v>13.59</v>
      </c>
      <c r="CW66" s="253" t="str">
        <f aca="false">IF(OR(Calculator!$E$12&lt;&gt;"YES",Calculator!$B$32&lt;Calculator!$G$12),"—",ROUND((1+SQRT(((50*POWER(80,POWER(COS(PI()*MOD(Calculator!$B$32/Calculator!$F$12,1)),2))+MIN(500,MAX(30,100*EXP(-0.3*'VSWR Calculator'!$C$24)*(1+3*ABS(MOD('VSWR Calculator'!$C$23/Calculator!$F$12/2,1)-0.5))))/'VSWR Calculator'!$C$25)-$C66)^2+(1500*ABS(SIN(2*PI()*MOD(Calculator!$B$32/Calculator!$F$12,1)))*IF(MOD(Calculator!$B$32/Calculator!$F$12,1)&lt;0.5,-1,1))^2)/SQRT(((50*POWER(80,POWER(COS(PI()*MOD(Calculator!$B$32/Calculator!$F$12,1)),2))+MIN(500,MAX(30,100*EXP(-0.3*'VSWR Calculator'!$C$24)*(1+3*ABS(MOD('VSWR Calculator'!$C$23/Calculator!$F$12/2,1)-0.5))))/'VSWR Calculator'!$C$25)+$C66)^2+(1500*ABS(SIN(2*PI()*MOD(Calculator!$B$32/Calculator!$F$12,1)))*IF(MOD(Calculator!$B$32/Calculator!$F$12,1)&lt;0.5,-1,1))^2))/(1-SQRT(((50*POWER(80,POWER(COS(PI()*MOD(Calculator!$B$32/Calculator!$F$12,1)),2))+MIN(500,MAX(30,100*EXP(-0.3*'VSWR Calculator'!$C$24)*(1+3*ABS(MOD('VSWR Calculator'!$C$23/Calculator!$F$12/2,1)-0.5))))/'VSWR Calculator'!$C$25)-$C66)^2+(1500*ABS(SIN(2*PI()*MOD(Calculator!$B$32/Calculator!$F$12,1)))*IF(MOD(Calculator!$B$32/Calculator!$F$12,1)&lt;0.5,-1,1))^2)/SQRT(((50*POWER(80,POWER(COS(PI()*MOD(Calculator!$B$32/Calculator!$F$12,1)),2))+MIN(500,MAX(30,100*EXP(-0.3*'VSWR Calculator'!$C$24)*(1+3*ABS(MOD('VSWR Calculator'!$C$23/Calculator!$F$12/2,1)-0.5))))/'VSWR Calculator'!$C$25)+$C66)^2+(1500*ABS(SIN(2*PI()*MOD(Calculator!$B$32/Calculator!$F$12,1)))*IF(MOD(Calculator!$B$32/Calculator!$F$12,1)&lt;0.5,-1,1))^2)),2))</f>
        <v>—</v>
      </c>
      <c r="CX66" s="253" t="str">
        <f aca="false">IF(OR(Calculator!$E$13&lt;&gt;"YES",Calculator!$B$32&lt;Calculator!$G$13),"—",ROUND((1+SQRT(((50*POWER(80,POWER(COS(PI()*MOD(Calculator!$B$32/Calculator!$F$13,1)),2))+MIN(500,MAX(30,100*EXP(-0.3*'VSWR Calculator'!$C$24)*(1+3*ABS(MOD('VSWR Calculator'!$C$23/Calculator!$F$13/2,1)-0.5))))/'VSWR Calculator'!$C$25)-$C66)^2+(1500*ABS(SIN(2*PI()*MOD(Calculator!$B$32/Calculator!$F$13,1)))*IF(MOD(Calculator!$B$32/Calculator!$F$13,1)&lt;0.5,-1,1))^2)/SQRT(((50*POWER(80,POWER(COS(PI()*MOD(Calculator!$B$32/Calculator!$F$13,1)),2))+MIN(500,MAX(30,100*EXP(-0.3*'VSWR Calculator'!$C$24)*(1+3*ABS(MOD('VSWR Calculator'!$C$23/Calculator!$F$13/2,1)-0.5))))/'VSWR Calculator'!$C$25)+$C66)^2+(1500*ABS(SIN(2*PI()*MOD(Calculator!$B$32/Calculator!$F$13,1)))*IF(MOD(Calculator!$B$32/Calculator!$F$13,1)&lt;0.5,-1,1))^2))/(1-SQRT(((50*POWER(80,POWER(COS(PI()*MOD(Calculator!$B$32/Calculator!$F$13,1)),2))+MIN(500,MAX(30,100*EXP(-0.3*'VSWR Calculator'!$C$24)*(1+3*ABS(MOD('VSWR Calculator'!$C$23/Calculator!$F$13/2,1)-0.5))))/'VSWR Calculator'!$C$25)-$C66)^2+(1500*ABS(SIN(2*PI()*MOD(Calculator!$B$32/Calculator!$F$13,1)))*IF(MOD(Calculator!$B$32/Calculator!$F$13,1)&lt;0.5,-1,1))^2)/SQRT(((50*POWER(80,POWER(COS(PI()*MOD(Calculator!$B$32/Calculator!$F$13,1)),2))+MIN(500,MAX(30,100*EXP(-0.3*'VSWR Calculator'!$C$24)*(1+3*ABS(MOD('VSWR Calculator'!$C$23/Calculator!$F$13/2,1)-0.5))))/'VSWR Calculator'!$C$25)+$C66)^2+(1500*ABS(SIN(2*PI()*MOD(Calculator!$B$32/Calculator!$F$13,1)))*IF(MOD(Calculator!$B$32/Calculator!$F$13,1)&lt;0.5,-1,1))^2)),2))</f>
        <v>—</v>
      </c>
      <c r="CY66" s="253" t="str">
        <f aca="false">IF(OR(Calculator!$E$14&lt;&gt;"YES",Calculator!$B$32&lt;Calculator!$G$14),"—",ROUND((1+SQRT(((50*POWER(80,POWER(COS(PI()*MOD(Calculator!$B$32/Calculator!$F$14,1)),2))+MIN(500,MAX(30,100*EXP(-0.3*'VSWR Calculator'!$C$24)*(1+3*ABS(MOD('VSWR Calculator'!$C$23/Calculator!$F$14/2,1)-0.5))))/'VSWR Calculator'!$C$25)-$C66)^2+(1500*ABS(SIN(2*PI()*MOD(Calculator!$B$32/Calculator!$F$14,1)))*IF(MOD(Calculator!$B$32/Calculator!$F$14,1)&lt;0.5,-1,1))^2)/SQRT(((50*POWER(80,POWER(COS(PI()*MOD(Calculator!$B$32/Calculator!$F$14,1)),2))+MIN(500,MAX(30,100*EXP(-0.3*'VSWR Calculator'!$C$24)*(1+3*ABS(MOD('VSWR Calculator'!$C$23/Calculator!$F$14/2,1)-0.5))))/'VSWR Calculator'!$C$25)+$C66)^2+(1500*ABS(SIN(2*PI()*MOD(Calculator!$B$32/Calculator!$F$14,1)))*IF(MOD(Calculator!$B$32/Calculator!$F$14,1)&lt;0.5,-1,1))^2))/(1-SQRT(((50*POWER(80,POWER(COS(PI()*MOD(Calculator!$B$32/Calculator!$F$14,1)),2))+MIN(500,MAX(30,100*EXP(-0.3*'VSWR Calculator'!$C$24)*(1+3*ABS(MOD('VSWR Calculator'!$C$23/Calculator!$F$14/2,1)-0.5))))/'VSWR Calculator'!$C$25)-$C66)^2+(1500*ABS(SIN(2*PI()*MOD(Calculator!$B$32/Calculator!$F$14,1)))*IF(MOD(Calculator!$B$32/Calculator!$F$14,1)&lt;0.5,-1,1))^2)/SQRT(((50*POWER(80,POWER(COS(PI()*MOD(Calculator!$B$32/Calculator!$F$14,1)),2))+MIN(500,MAX(30,100*EXP(-0.3*'VSWR Calculator'!$C$24)*(1+3*ABS(MOD('VSWR Calculator'!$C$23/Calculator!$F$14/2,1)-0.5))))/'VSWR Calculator'!$C$25)+$C66)^2+(1500*ABS(SIN(2*PI()*MOD(Calculator!$B$32/Calculator!$F$14,1)))*IF(MOD(Calculator!$B$32/Calculator!$F$14,1)&lt;0.5,-1,1))^2)),2))</f>
        <v>—</v>
      </c>
      <c r="CZ66" s="253" t="n">
        <f aca="false">IF(OR(Calculator!$E$15&lt;&gt;"YES",Calculator!$B$32&lt;Calculator!$G$15),"—",ROUND((1+SQRT(((50*POWER(80,POWER(COS(PI()*MOD(Calculator!$B$32/Calculator!$F$15,1)),2))+MIN(500,MAX(30,100*EXP(-0.3*'VSWR Calculator'!$C$24)*(1+3*ABS(MOD('VSWR Calculator'!$C$23/Calculator!$F$15/2,1)-0.5))))/'VSWR Calculator'!$C$25)-$C66)^2+(1500*ABS(SIN(2*PI()*MOD(Calculator!$B$32/Calculator!$F$15,1)))*IF(MOD(Calculator!$B$32/Calculator!$F$15,1)&lt;0.5,-1,1))^2)/SQRT(((50*POWER(80,POWER(COS(PI()*MOD(Calculator!$B$32/Calculator!$F$15,1)),2))+MIN(500,MAX(30,100*EXP(-0.3*'VSWR Calculator'!$C$24)*(1+3*ABS(MOD('VSWR Calculator'!$C$23/Calculator!$F$15/2,1)-0.5))))/'VSWR Calculator'!$C$25)+$C66)^2+(1500*ABS(SIN(2*PI()*MOD(Calculator!$B$32/Calculator!$F$15,1)))*IF(MOD(Calculator!$B$32/Calculator!$F$15,1)&lt;0.5,-1,1))^2))/(1-SQRT(((50*POWER(80,POWER(COS(PI()*MOD(Calculator!$B$32/Calculator!$F$15,1)),2))+MIN(500,MAX(30,100*EXP(-0.3*'VSWR Calculator'!$C$24)*(1+3*ABS(MOD('VSWR Calculator'!$C$23/Calculator!$F$15/2,1)-0.5))))/'VSWR Calculator'!$C$25)-$C66)^2+(1500*ABS(SIN(2*PI()*MOD(Calculator!$B$32/Calculator!$F$15,1)))*IF(MOD(Calculator!$B$32/Calculator!$F$15,1)&lt;0.5,-1,1))^2)/SQRT(((50*POWER(80,POWER(COS(PI()*MOD(Calculator!$B$32/Calculator!$F$15,1)),2))+MIN(500,MAX(30,100*EXP(-0.3*'VSWR Calculator'!$C$24)*(1+3*ABS(MOD('VSWR Calculator'!$C$23/Calculator!$F$15/2,1)-0.5))))/'VSWR Calculator'!$C$25)+$C66)^2+(1500*ABS(SIN(2*PI()*MOD(Calculator!$B$32/Calculator!$F$15,1)))*IF(MOD(Calculator!$B$32/Calculator!$F$15,1)&lt;0.5,-1,1))^2)),2))</f>
        <v>2.42</v>
      </c>
      <c r="DA66" s="253" t="str">
        <f aca="false">IF(OR(Calculator!$E$16&lt;&gt;"YES",Calculator!$B$32&lt;Calculator!$G$16),"—",ROUND((1+SQRT(((50*POWER(80,POWER(COS(PI()*MOD(Calculator!$B$32/Calculator!$F$16,1)),2))+MIN(500,MAX(30,100*EXP(-0.3*'VSWR Calculator'!$C$24)*(1+3*ABS(MOD('VSWR Calculator'!$C$23/Calculator!$F$16/2,1)-0.5))))/'VSWR Calculator'!$C$25)-$C66)^2+(1500*ABS(SIN(2*PI()*MOD(Calculator!$B$32/Calculator!$F$16,1)))*IF(MOD(Calculator!$B$32/Calculator!$F$16,1)&lt;0.5,-1,1))^2)/SQRT(((50*POWER(80,POWER(COS(PI()*MOD(Calculator!$B$32/Calculator!$F$16,1)),2))+MIN(500,MAX(30,100*EXP(-0.3*'VSWR Calculator'!$C$24)*(1+3*ABS(MOD('VSWR Calculator'!$C$23/Calculator!$F$16/2,1)-0.5))))/'VSWR Calculator'!$C$25)+$C66)^2+(1500*ABS(SIN(2*PI()*MOD(Calculator!$B$32/Calculator!$F$16,1)))*IF(MOD(Calculator!$B$32/Calculator!$F$16,1)&lt;0.5,-1,1))^2))/(1-SQRT(((50*POWER(80,POWER(COS(PI()*MOD(Calculator!$B$32/Calculator!$F$16,1)),2))+MIN(500,MAX(30,100*EXP(-0.3*'VSWR Calculator'!$C$24)*(1+3*ABS(MOD('VSWR Calculator'!$C$23/Calculator!$F$16/2,1)-0.5))))/'VSWR Calculator'!$C$25)-$C66)^2+(1500*ABS(SIN(2*PI()*MOD(Calculator!$B$32/Calculator!$F$16,1)))*IF(MOD(Calculator!$B$32/Calculator!$F$16,1)&lt;0.5,-1,1))^2)/SQRT(((50*POWER(80,POWER(COS(PI()*MOD(Calculator!$B$32/Calculator!$F$16,1)),2))+MIN(500,MAX(30,100*EXP(-0.3*'VSWR Calculator'!$C$24)*(1+3*ABS(MOD('VSWR Calculator'!$C$23/Calculator!$F$16/2,1)-0.5))))/'VSWR Calculator'!$C$25)+$C66)^2+(1500*ABS(SIN(2*PI()*MOD(Calculator!$B$32/Calculator!$F$16,1)))*IF(MOD(Calculator!$B$32/Calculator!$F$16,1)&lt;0.5,-1,1))^2)),2))</f>
        <v>—</v>
      </c>
      <c r="DB66" s="253" t="n">
        <f aca="false">IF(OR(Calculator!$E$17&lt;&gt;"YES",Calculator!$B$32&lt;Calculator!$G$17),"—",ROUND((1+SQRT(((50*POWER(80,POWER(COS(PI()*MOD(Calculator!$B$32/Calculator!$F$17,1)),2))+MIN(500,MAX(30,100*EXP(-0.3*'VSWR Calculator'!$C$24)*(1+3*ABS(MOD('VSWR Calculator'!$C$23/Calculator!$F$17/2,1)-0.5))))/'VSWR Calculator'!$C$25)-$C66)^2+(1500*ABS(SIN(2*PI()*MOD(Calculator!$B$32/Calculator!$F$17,1)))*IF(MOD(Calculator!$B$32/Calculator!$F$17,1)&lt;0.5,-1,1))^2)/SQRT(((50*POWER(80,POWER(COS(PI()*MOD(Calculator!$B$32/Calculator!$F$17,1)),2))+MIN(500,MAX(30,100*EXP(-0.3*'VSWR Calculator'!$C$24)*(1+3*ABS(MOD('VSWR Calculator'!$C$23/Calculator!$F$17/2,1)-0.5))))/'VSWR Calculator'!$C$25)+$C66)^2+(1500*ABS(SIN(2*PI()*MOD(Calculator!$B$32/Calculator!$F$17,1)))*IF(MOD(Calculator!$B$32/Calculator!$F$17,1)&lt;0.5,-1,1))^2))/(1-SQRT(((50*POWER(80,POWER(COS(PI()*MOD(Calculator!$B$32/Calculator!$F$17,1)),2))+MIN(500,MAX(30,100*EXP(-0.3*'VSWR Calculator'!$C$24)*(1+3*ABS(MOD('VSWR Calculator'!$C$23/Calculator!$F$17/2,1)-0.5))))/'VSWR Calculator'!$C$25)-$C66)^2+(1500*ABS(SIN(2*PI()*MOD(Calculator!$B$32/Calculator!$F$17,1)))*IF(MOD(Calculator!$B$32/Calculator!$F$17,1)&lt;0.5,-1,1))^2)/SQRT(((50*POWER(80,POWER(COS(PI()*MOD(Calculator!$B$32/Calculator!$F$17,1)),2))+MIN(500,MAX(30,100*EXP(-0.3*'VSWR Calculator'!$C$24)*(1+3*ABS(MOD('VSWR Calculator'!$C$23/Calculator!$F$17/2,1)-0.5))))/'VSWR Calculator'!$C$25)+$C66)^2+(1500*ABS(SIN(2*PI()*MOD(Calculator!$B$32/Calculator!$F$17,1)))*IF(MOD(Calculator!$B$32/Calculator!$F$17,1)&lt;0.5,-1,1))^2)),2))</f>
        <v>13.17</v>
      </c>
      <c r="DC66" s="253" t="str">
        <f aca="false">IF(OR(Calculator!$E$18&lt;&gt;"YES",Calculator!$B$32&lt;Calculator!$G$18),"—",ROUND((1+SQRT(((50*POWER(80,POWER(COS(PI()*MOD(Calculator!$B$32/Calculator!$F$18,1)),2))+MIN(500,MAX(30,100*EXP(-0.3*'VSWR Calculator'!$C$24)*(1+3*ABS(MOD('VSWR Calculator'!$C$23/Calculator!$F$18/2,1)-0.5))))/'VSWR Calculator'!$C$25)-$C66)^2+(1500*ABS(SIN(2*PI()*MOD(Calculator!$B$32/Calculator!$F$18,1)))*IF(MOD(Calculator!$B$32/Calculator!$F$18,1)&lt;0.5,-1,1))^2)/SQRT(((50*POWER(80,POWER(COS(PI()*MOD(Calculator!$B$32/Calculator!$F$18,1)),2))+MIN(500,MAX(30,100*EXP(-0.3*'VSWR Calculator'!$C$24)*(1+3*ABS(MOD('VSWR Calculator'!$C$23/Calculator!$F$18/2,1)-0.5))))/'VSWR Calculator'!$C$25)+$C66)^2+(1500*ABS(SIN(2*PI()*MOD(Calculator!$B$32/Calculator!$F$18,1)))*IF(MOD(Calculator!$B$32/Calculator!$F$18,1)&lt;0.5,-1,1))^2))/(1-SQRT(((50*POWER(80,POWER(COS(PI()*MOD(Calculator!$B$32/Calculator!$F$18,1)),2))+MIN(500,MAX(30,100*EXP(-0.3*'VSWR Calculator'!$C$24)*(1+3*ABS(MOD('VSWR Calculator'!$C$23/Calculator!$F$18/2,1)-0.5))))/'VSWR Calculator'!$C$25)-$C66)^2+(1500*ABS(SIN(2*PI()*MOD(Calculator!$B$32/Calculator!$F$18,1)))*IF(MOD(Calculator!$B$32/Calculator!$F$18,1)&lt;0.5,-1,1))^2)/SQRT(((50*POWER(80,POWER(COS(PI()*MOD(Calculator!$B$32/Calculator!$F$18,1)),2))+MIN(500,MAX(30,100*EXP(-0.3*'VSWR Calculator'!$C$24)*(1+3*ABS(MOD('VSWR Calculator'!$C$23/Calculator!$F$18/2,1)-0.5))))/'VSWR Calculator'!$C$25)+$C66)^2+(1500*ABS(SIN(2*PI()*MOD(Calculator!$B$32/Calculator!$F$18,1)))*IF(MOD(Calculator!$B$32/Calculator!$F$18,1)&lt;0.5,-1,1))^2)),2))</f>
        <v>—</v>
      </c>
      <c r="DD66" s="253" t="str">
        <f aca="false">IF(OR(Calculator!$E$19&lt;&gt;"YES",Calculator!$B$32&lt;Calculator!$G$19),"—",ROUND((1+SQRT(((50*POWER(80,POWER(COS(PI()*MOD(Calculator!$B$32/Calculator!$F$19,1)),2))+MIN(500,MAX(30,100*EXP(-0.3*'VSWR Calculator'!$C$24)*(1+3*ABS(MOD('VSWR Calculator'!$C$23/Calculator!$F$19/2,1)-0.5))))/'VSWR Calculator'!$C$25)-$C66)^2+(1500*ABS(SIN(2*PI()*MOD(Calculator!$B$32/Calculator!$F$19,1)))*IF(MOD(Calculator!$B$32/Calculator!$F$19,1)&lt;0.5,-1,1))^2)/SQRT(((50*POWER(80,POWER(COS(PI()*MOD(Calculator!$B$32/Calculator!$F$19,1)),2))+MIN(500,MAX(30,100*EXP(-0.3*'VSWR Calculator'!$C$24)*(1+3*ABS(MOD('VSWR Calculator'!$C$23/Calculator!$F$19/2,1)-0.5))))/'VSWR Calculator'!$C$25)+$C66)^2+(1500*ABS(SIN(2*PI()*MOD(Calculator!$B$32/Calculator!$F$19,1)))*IF(MOD(Calculator!$B$32/Calculator!$F$19,1)&lt;0.5,-1,1))^2))/(1-SQRT(((50*POWER(80,POWER(COS(PI()*MOD(Calculator!$B$32/Calculator!$F$19,1)),2))+MIN(500,MAX(30,100*EXP(-0.3*'VSWR Calculator'!$C$24)*(1+3*ABS(MOD('VSWR Calculator'!$C$23/Calculator!$F$19/2,1)-0.5))))/'VSWR Calculator'!$C$25)-$C66)^2+(1500*ABS(SIN(2*PI()*MOD(Calculator!$B$32/Calculator!$F$19,1)))*IF(MOD(Calculator!$B$32/Calculator!$F$19,1)&lt;0.5,-1,1))^2)/SQRT(((50*POWER(80,POWER(COS(PI()*MOD(Calculator!$B$32/Calculator!$F$19,1)),2))+MIN(500,MAX(30,100*EXP(-0.3*'VSWR Calculator'!$C$24)*(1+3*ABS(MOD('VSWR Calculator'!$C$23/Calculator!$F$19/2,1)-0.5))))/'VSWR Calculator'!$C$25)+$C66)^2+(1500*ABS(SIN(2*PI()*MOD(Calculator!$B$32/Calculator!$F$19,1)))*IF(MOD(Calculator!$B$32/Calculator!$F$19,1)&lt;0.5,-1,1))^2)),2))</f>
        <v>—</v>
      </c>
      <c r="DE66" s="253" t="str">
        <f aca="false">IF(OR(Calculator!$E$20&lt;&gt;"YES",Calculator!$B$32&lt;Calculator!$G$20),"—",ROUND((1+SQRT(((50*POWER(80,POWER(COS(PI()*MOD(Calculator!$B$32/Calculator!$F$20,1)),2))+MIN(500,MAX(30,100*EXP(-0.3*'VSWR Calculator'!$C$24)*(1+3*ABS(MOD('VSWR Calculator'!$C$23/Calculator!$F$20/2,1)-0.5))))/'VSWR Calculator'!$C$25)-$C66)^2+(1500*ABS(SIN(2*PI()*MOD(Calculator!$B$32/Calculator!$F$20,1)))*IF(MOD(Calculator!$B$32/Calculator!$F$20,1)&lt;0.5,-1,1))^2)/SQRT(((50*POWER(80,POWER(COS(PI()*MOD(Calculator!$B$32/Calculator!$F$20,1)),2))+MIN(500,MAX(30,100*EXP(-0.3*'VSWR Calculator'!$C$24)*(1+3*ABS(MOD('VSWR Calculator'!$C$23/Calculator!$F$20/2,1)-0.5))))/'VSWR Calculator'!$C$25)+$C66)^2+(1500*ABS(SIN(2*PI()*MOD(Calculator!$B$32/Calculator!$F$20,1)))*IF(MOD(Calculator!$B$32/Calculator!$F$20,1)&lt;0.5,-1,1))^2))/(1-SQRT(((50*POWER(80,POWER(COS(PI()*MOD(Calculator!$B$32/Calculator!$F$20,1)),2))+MIN(500,MAX(30,100*EXP(-0.3*'VSWR Calculator'!$C$24)*(1+3*ABS(MOD('VSWR Calculator'!$C$23/Calculator!$F$20/2,1)-0.5))))/'VSWR Calculator'!$C$25)-$C66)^2+(1500*ABS(SIN(2*PI()*MOD(Calculator!$B$32/Calculator!$F$20,1)))*IF(MOD(Calculator!$B$32/Calculator!$F$20,1)&lt;0.5,-1,1))^2)/SQRT(((50*POWER(80,POWER(COS(PI()*MOD(Calculator!$B$32/Calculator!$F$20,1)),2))+MIN(500,MAX(30,100*EXP(-0.3*'VSWR Calculator'!$C$24)*(1+3*ABS(MOD('VSWR Calculator'!$C$23/Calculator!$F$20/2,1)-0.5))))/'VSWR Calculator'!$C$25)+$C66)^2+(1500*ABS(SIN(2*PI()*MOD(Calculator!$B$32/Calculator!$F$20,1)))*IF(MOD(Calculator!$B$32/Calculator!$F$20,1)&lt;0.5,-1,1))^2)),2))</f>
        <v>—</v>
      </c>
      <c r="DF66" s="253" t="str">
        <f aca="false">IF(OR(Calculator!$E$21&lt;&gt;"YES",Calculator!$B$32&lt;Calculator!$G$21),"—",ROUND((1+SQRT(((50*POWER(80,POWER(COS(PI()*MOD(Calculator!$B$32/Calculator!$F$21,1)),2))+MIN(500,MAX(30,100*EXP(-0.3*'VSWR Calculator'!$C$24)*(1+3*ABS(MOD('VSWR Calculator'!$C$23/Calculator!$F$21/2,1)-0.5))))/'VSWR Calculator'!$C$25)-$C66)^2+(1500*ABS(SIN(2*PI()*MOD(Calculator!$B$32/Calculator!$F$21,1)))*IF(MOD(Calculator!$B$32/Calculator!$F$21,1)&lt;0.5,-1,1))^2)/SQRT(((50*POWER(80,POWER(COS(PI()*MOD(Calculator!$B$32/Calculator!$F$21,1)),2))+MIN(500,MAX(30,100*EXP(-0.3*'VSWR Calculator'!$C$24)*(1+3*ABS(MOD('VSWR Calculator'!$C$23/Calculator!$F$21/2,1)-0.5))))/'VSWR Calculator'!$C$25)+$C66)^2+(1500*ABS(SIN(2*PI()*MOD(Calculator!$B$32/Calculator!$F$21,1)))*IF(MOD(Calculator!$B$32/Calculator!$F$21,1)&lt;0.5,-1,1))^2))/(1-SQRT(((50*POWER(80,POWER(COS(PI()*MOD(Calculator!$B$32/Calculator!$F$21,1)),2))+MIN(500,MAX(30,100*EXP(-0.3*'VSWR Calculator'!$C$24)*(1+3*ABS(MOD('VSWR Calculator'!$C$23/Calculator!$F$21/2,1)-0.5))))/'VSWR Calculator'!$C$25)-$C66)^2+(1500*ABS(SIN(2*PI()*MOD(Calculator!$B$32/Calculator!$F$21,1)))*IF(MOD(Calculator!$B$32/Calculator!$F$21,1)&lt;0.5,-1,1))^2)/SQRT(((50*POWER(80,POWER(COS(PI()*MOD(Calculator!$B$32/Calculator!$F$21,1)),2))+MIN(500,MAX(30,100*EXP(-0.3*'VSWR Calculator'!$C$24)*(1+3*ABS(MOD('VSWR Calculator'!$C$23/Calculator!$F$21/2,1)-0.5))))/'VSWR Calculator'!$C$25)+$C66)^2+(1500*ABS(SIN(2*PI()*MOD(Calculator!$B$32/Calculator!$F$21,1)))*IF(MOD(Calculator!$B$32/Calculator!$F$21,1)&lt;0.5,-1,1))^2)),2))</f>
        <v>—</v>
      </c>
      <c r="DG66" s="253" t="str">
        <f aca="false">IF(OR(Calculator!$E$22&lt;&gt;"YES",Calculator!$B$32&lt;Calculator!$G$22),"—",ROUND((1+SQRT(((50*POWER(80,POWER(COS(PI()*MOD(Calculator!$B$32/Calculator!$F$22,1)),2))+MIN(500,MAX(30,100*EXP(-0.3*'VSWR Calculator'!$C$24)*(1+3*ABS(MOD('VSWR Calculator'!$C$23/Calculator!$F$22/2,1)-0.5))))/'VSWR Calculator'!$C$25)-$C66)^2+(1500*ABS(SIN(2*PI()*MOD(Calculator!$B$32/Calculator!$F$22,1)))*IF(MOD(Calculator!$B$32/Calculator!$F$22,1)&lt;0.5,-1,1))^2)/SQRT(((50*POWER(80,POWER(COS(PI()*MOD(Calculator!$B$32/Calculator!$F$22,1)),2))+MIN(500,MAX(30,100*EXP(-0.3*'VSWR Calculator'!$C$24)*(1+3*ABS(MOD('VSWR Calculator'!$C$23/Calculator!$F$22/2,1)-0.5))))/'VSWR Calculator'!$C$25)+$C66)^2+(1500*ABS(SIN(2*PI()*MOD(Calculator!$B$32/Calculator!$F$22,1)))*IF(MOD(Calculator!$B$32/Calculator!$F$22,1)&lt;0.5,-1,1))^2))/(1-SQRT(((50*POWER(80,POWER(COS(PI()*MOD(Calculator!$B$32/Calculator!$F$22,1)),2))+MIN(500,MAX(30,100*EXP(-0.3*'VSWR Calculator'!$C$24)*(1+3*ABS(MOD('VSWR Calculator'!$C$23/Calculator!$F$22/2,1)-0.5))))/'VSWR Calculator'!$C$25)-$C66)^2+(1500*ABS(SIN(2*PI()*MOD(Calculator!$B$32/Calculator!$F$22,1)))*IF(MOD(Calculator!$B$32/Calculator!$F$22,1)&lt;0.5,-1,1))^2)/SQRT(((50*POWER(80,POWER(COS(PI()*MOD(Calculator!$B$32/Calculator!$F$22,1)),2))+MIN(500,MAX(30,100*EXP(-0.3*'VSWR Calculator'!$C$24)*(1+3*ABS(MOD('VSWR Calculator'!$C$23/Calculator!$F$22/2,1)-0.5))))/'VSWR Calculator'!$C$25)+$C66)^2+(1500*ABS(SIN(2*PI()*MOD(Calculator!$B$32/Calculator!$F$22,1)))*IF(MOD(Calculator!$B$32/Calculator!$F$22,1)&lt;0.5,-1,1))^2)),2))</f>
        <v>—</v>
      </c>
      <c r="DH66" s="253" t="n">
        <f aca="false">IFERROR(ROUND((IF(ISNUMBER(CW66),CW66,0)+IF(ISNUMBER(CX66),CX66,0)+IF(ISNUMBER(CY66),CY66,0)+IF(ISNUMBER(CZ66),CZ66,0)+IF(ISNUMBER(DA66),DA66,0)+IF(ISNUMBER(DB66),DB66,0)+IF(ISNUMBER(DC66),DC66,0)+IF(ISNUMBER(DD66),DD66,0)+IF(ISNUMBER(DE66),DE66,0)+IF(ISNUMBER(DF66),DF66,0)+IF(ISNUMBER(DG66),DG66,0))/(IF(ISNUMBER(CW66),1,0)+IF(ISNUMBER(CX66),1,0)+IF(ISNUMBER(CY66),1,0)+IF(ISNUMBER(CZ66),1,0)+IF(ISNUMBER(DA66),1,0)+IF(ISNUMBER(DB66),1,0)+IF(ISNUMBER(DC66),1,0)+IF(ISNUMBER(DD66),1,0)+IF(ISNUMBER(DE66),1,0)+IF(ISNUMBER(DF66),1,0)+IF(ISNUMBER(DG66),1,0)),4),"")</f>
        <v>7.795</v>
      </c>
      <c r="DI66" s="253" t="str">
        <f aca="false">IF(OR(Calculator!$E$12&lt;&gt;"YES",Calculator!$B$33&lt;Calculator!$G$12),"—",ROUND((1+SQRT(((50*POWER(80,POWER(COS(PI()*MOD(Calculator!$B$33/Calculator!$F$12,1)),2))+MIN(500,MAX(30,100*EXP(-0.3*'VSWR Calculator'!$C$24)*(1+3*ABS(MOD('VSWR Calculator'!$C$23/Calculator!$F$12/2,1)-0.5))))/'VSWR Calculator'!$C$25)-$C66)^2+(1500*ABS(SIN(2*PI()*MOD(Calculator!$B$33/Calculator!$F$12,1)))*IF(MOD(Calculator!$B$33/Calculator!$F$12,1)&lt;0.5,-1,1))^2)/SQRT(((50*POWER(80,POWER(COS(PI()*MOD(Calculator!$B$33/Calculator!$F$12,1)),2))+MIN(500,MAX(30,100*EXP(-0.3*'VSWR Calculator'!$C$24)*(1+3*ABS(MOD('VSWR Calculator'!$C$23/Calculator!$F$12/2,1)-0.5))))/'VSWR Calculator'!$C$25)+$C66)^2+(1500*ABS(SIN(2*PI()*MOD(Calculator!$B$33/Calculator!$F$12,1)))*IF(MOD(Calculator!$B$33/Calculator!$F$12,1)&lt;0.5,-1,1))^2))/(1-SQRT(((50*POWER(80,POWER(COS(PI()*MOD(Calculator!$B$33/Calculator!$F$12,1)),2))+MIN(500,MAX(30,100*EXP(-0.3*'VSWR Calculator'!$C$24)*(1+3*ABS(MOD('VSWR Calculator'!$C$23/Calculator!$F$12/2,1)-0.5))))/'VSWR Calculator'!$C$25)-$C66)^2+(1500*ABS(SIN(2*PI()*MOD(Calculator!$B$33/Calculator!$F$12,1)))*IF(MOD(Calculator!$B$33/Calculator!$F$12,1)&lt;0.5,-1,1))^2)/SQRT(((50*POWER(80,POWER(COS(PI()*MOD(Calculator!$B$33/Calculator!$F$12,1)),2))+MIN(500,MAX(30,100*EXP(-0.3*'VSWR Calculator'!$C$24)*(1+3*ABS(MOD('VSWR Calculator'!$C$23/Calculator!$F$12/2,1)-0.5))))/'VSWR Calculator'!$C$25)+$C66)^2+(1500*ABS(SIN(2*PI()*MOD(Calculator!$B$33/Calculator!$F$12,1)))*IF(MOD(Calculator!$B$33/Calculator!$F$12,1)&lt;0.5,-1,1))^2)),2))</f>
        <v>—</v>
      </c>
      <c r="DJ66" s="253" t="str">
        <f aca="false">IF(OR(Calculator!$E$13&lt;&gt;"YES",Calculator!$B$33&lt;Calculator!$G$13),"—",ROUND((1+SQRT(((50*POWER(80,POWER(COS(PI()*MOD(Calculator!$B$33/Calculator!$F$13,1)),2))+MIN(500,MAX(30,100*EXP(-0.3*'VSWR Calculator'!$C$24)*(1+3*ABS(MOD('VSWR Calculator'!$C$23/Calculator!$F$13/2,1)-0.5))))/'VSWR Calculator'!$C$25)-$C66)^2+(1500*ABS(SIN(2*PI()*MOD(Calculator!$B$33/Calculator!$F$13,1)))*IF(MOD(Calculator!$B$33/Calculator!$F$13,1)&lt;0.5,-1,1))^2)/SQRT(((50*POWER(80,POWER(COS(PI()*MOD(Calculator!$B$33/Calculator!$F$13,1)),2))+MIN(500,MAX(30,100*EXP(-0.3*'VSWR Calculator'!$C$24)*(1+3*ABS(MOD('VSWR Calculator'!$C$23/Calculator!$F$13/2,1)-0.5))))/'VSWR Calculator'!$C$25)+$C66)^2+(1500*ABS(SIN(2*PI()*MOD(Calculator!$B$33/Calculator!$F$13,1)))*IF(MOD(Calculator!$B$33/Calculator!$F$13,1)&lt;0.5,-1,1))^2))/(1-SQRT(((50*POWER(80,POWER(COS(PI()*MOD(Calculator!$B$33/Calculator!$F$13,1)),2))+MIN(500,MAX(30,100*EXP(-0.3*'VSWR Calculator'!$C$24)*(1+3*ABS(MOD('VSWR Calculator'!$C$23/Calculator!$F$13/2,1)-0.5))))/'VSWR Calculator'!$C$25)-$C66)^2+(1500*ABS(SIN(2*PI()*MOD(Calculator!$B$33/Calculator!$F$13,1)))*IF(MOD(Calculator!$B$33/Calculator!$F$13,1)&lt;0.5,-1,1))^2)/SQRT(((50*POWER(80,POWER(COS(PI()*MOD(Calculator!$B$33/Calculator!$F$13,1)),2))+MIN(500,MAX(30,100*EXP(-0.3*'VSWR Calculator'!$C$24)*(1+3*ABS(MOD('VSWR Calculator'!$C$23/Calculator!$F$13/2,1)-0.5))))/'VSWR Calculator'!$C$25)+$C66)^2+(1500*ABS(SIN(2*PI()*MOD(Calculator!$B$33/Calculator!$F$13,1)))*IF(MOD(Calculator!$B$33/Calculator!$F$13,1)&lt;0.5,-1,1))^2)),2))</f>
        <v>—</v>
      </c>
      <c r="DK66" s="253" t="str">
        <f aca="false">IF(OR(Calculator!$E$14&lt;&gt;"YES",Calculator!$B$33&lt;Calculator!$G$14),"—",ROUND((1+SQRT(((50*POWER(80,POWER(COS(PI()*MOD(Calculator!$B$33/Calculator!$F$14,1)),2))+MIN(500,MAX(30,100*EXP(-0.3*'VSWR Calculator'!$C$24)*(1+3*ABS(MOD('VSWR Calculator'!$C$23/Calculator!$F$14/2,1)-0.5))))/'VSWR Calculator'!$C$25)-$C66)^2+(1500*ABS(SIN(2*PI()*MOD(Calculator!$B$33/Calculator!$F$14,1)))*IF(MOD(Calculator!$B$33/Calculator!$F$14,1)&lt;0.5,-1,1))^2)/SQRT(((50*POWER(80,POWER(COS(PI()*MOD(Calculator!$B$33/Calculator!$F$14,1)),2))+MIN(500,MAX(30,100*EXP(-0.3*'VSWR Calculator'!$C$24)*(1+3*ABS(MOD('VSWR Calculator'!$C$23/Calculator!$F$14/2,1)-0.5))))/'VSWR Calculator'!$C$25)+$C66)^2+(1500*ABS(SIN(2*PI()*MOD(Calculator!$B$33/Calculator!$F$14,1)))*IF(MOD(Calculator!$B$33/Calculator!$F$14,1)&lt;0.5,-1,1))^2))/(1-SQRT(((50*POWER(80,POWER(COS(PI()*MOD(Calculator!$B$33/Calculator!$F$14,1)),2))+MIN(500,MAX(30,100*EXP(-0.3*'VSWR Calculator'!$C$24)*(1+3*ABS(MOD('VSWR Calculator'!$C$23/Calculator!$F$14/2,1)-0.5))))/'VSWR Calculator'!$C$25)-$C66)^2+(1500*ABS(SIN(2*PI()*MOD(Calculator!$B$33/Calculator!$F$14,1)))*IF(MOD(Calculator!$B$33/Calculator!$F$14,1)&lt;0.5,-1,1))^2)/SQRT(((50*POWER(80,POWER(COS(PI()*MOD(Calculator!$B$33/Calculator!$F$14,1)),2))+MIN(500,MAX(30,100*EXP(-0.3*'VSWR Calculator'!$C$24)*(1+3*ABS(MOD('VSWR Calculator'!$C$23/Calculator!$F$14/2,1)-0.5))))/'VSWR Calculator'!$C$25)+$C66)^2+(1500*ABS(SIN(2*PI()*MOD(Calculator!$B$33/Calculator!$F$14,1)))*IF(MOD(Calculator!$B$33/Calculator!$F$14,1)&lt;0.5,-1,1))^2)),2))</f>
        <v>—</v>
      </c>
      <c r="DL66" s="253" t="n">
        <f aca="false">IF(OR(Calculator!$E$15&lt;&gt;"YES",Calculator!$B$33&lt;Calculator!$G$15),"—",ROUND((1+SQRT(((50*POWER(80,POWER(COS(PI()*MOD(Calculator!$B$33/Calculator!$F$15,1)),2))+MIN(500,MAX(30,100*EXP(-0.3*'VSWR Calculator'!$C$24)*(1+3*ABS(MOD('VSWR Calculator'!$C$23/Calculator!$F$15/2,1)-0.5))))/'VSWR Calculator'!$C$25)-$C66)^2+(1500*ABS(SIN(2*PI()*MOD(Calculator!$B$33/Calculator!$F$15,1)))*IF(MOD(Calculator!$B$33/Calculator!$F$15,1)&lt;0.5,-1,1))^2)/SQRT(((50*POWER(80,POWER(COS(PI()*MOD(Calculator!$B$33/Calculator!$F$15,1)),2))+MIN(500,MAX(30,100*EXP(-0.3*'VSWR Calculator'!$C$24)*(1+3*ABS(MOD('VSWR Calculator'!$C$23/Calculator!$F$15/2,1)-0.5))))/'VSWR Calculator'!$C$25)+$C66)^2+(1500*ABS(SIN(2*PI()*MOD(Calculator!$B$33/Calculator!$F$15,1)))*IF(MOD(Calculator!$B$33/Calculator!$F$15,1)&lt;0.5,-1,1))^2))/(1-SQRT(((50*POWER(80,POWER(COS(PI()*MOD(Calculator!$B$33/Calculator!$F$15,1)),2))+MIN(500,MAX(30,100*EXP(-0.3*'VSWR Calculator'!$C$24)*(1+3*ABS(MOD('VSWR Calculator'!$C$23/Calculator!$F$15/2,1)-0.5))))/'VSWR Calculator'!$C$25)-$C66)^2+(1500*ABS(SIN(2*PI()*MOD(Calculator!$B$33/Calculator!$F$15,1)))*IF(MOD(Calculator!$B$33/Calculator!$F$15,1)&lt;0.5,-1,1))^2)/SQRT(((50*POWER(80,POWER(COS(PI()*MOD(Calculator!$B$33/Calculator!$F$15,1)),2))+MIN(500,MAX(30,100*EXP(-0.3*'VSWR Calculator'!$C$24)*(1+3*ABS(MOD('VSWR Calculator'!$C$23/Calculator!$F$15/2,1)-0.5))))/'VSWR Calculator'!$C$25)+$C66)^2+(1500*ABS(SIN(2*PI()*MOD(Calculator!$B$33/Calculator!$F$15,1)))*IF(MOD(Calculator!$B$33/Calculator!$F$15,1)&lt;0.5,-1,1))^2)),2))</f>
        <v>2.54</v>
      </c>
      <c r="DM66" s="253" t="str">
        <f aca="false">IF(OR(Calculator!$E$16&lt;&gt;"YES",Calculator!$B$33&lt;Calculator!$G$16),"—",ROUND((1+SQRT(((50*POWER(80,POWER(COS(PI()*MOD(Calculator!$B$33/Calculator!$F$16,1)),2))+MIN(500,MAX(30,100*EXP(-0.3*'VSWR Calculator'!$C$24)*(1+3*ABS(MOD('VSWR Calculator'!$C$23/Calculator!$F$16/2,1)-0.5))))/'VSWR Calculator'!$C$25)-$C66)^2+(1500*ABS(SIN(2*PI()*MOD(Calculator!$B$33/Calculator!$F$16,1)))*IF(MOD(Calculator!$B$33/Calculator!$F$16,1)&lt;0.5,-1,1))^2)/SQRT(((50*POWER(80,POWER(COS(PI()*MOD(Calculator!$B$33/Calculator!$F$16,1)),2))+MIN(500,MAX(30,100*EXP(-0.3*'VSWR Calculator'!$C$24)*(1+3*ABS(MOD('VSWR Calculator'!$C$23/Calculator!$F$16/2,1)-0.5))))/'VSWR Calculator'!$C$25)+$C66)^2+(1500*ABS(SIN(2*PI()*MOD(Calculator!$B$33/Calculator!$F$16,1)))*IF(MOD(Calculator!$B$33/Calculator!$F$16,1)&lt;0.5,-1,1))^2))/(1-SQRT(((50*POWER(80,POWER(COS(PI()*MOD(Calculator!$B$33/Calculator!$F$16,1)),2))+MIN(500,MAX(30,100*EXP(-0.3*'VSWR Calculator'!$C$24)*(1+3*ABS(MOD('VSWR Calculator'!$C$23/Calculator!$F$16/2,1)-0.5))))/'VSWR Calculator'!$C$25)-$C66)^2+(1500*ABS(SIN(2*PI()*MOD(Calculator!$B$33/Calculator!$F$16,1)))*IF(MOD(Calculator!$B$33/Calculator!$F$16,1)&lt;0.5,-1,1))^2)/SQRT(((50*POWER(80,POWER(COS(PI()*MOD(Calculator!$B$33/Calculator!$F$16,1)),2))+MIN(500,MAX(30,100*EXP(-0.3*'VSWR Calculator'!$C$24)*(1+3*ABS(MOD('VSWR Calculator'!$C$23/Calculator!$F$16/2,1)-0.5))))/'VSWR Calculator'!$C$25)+$C66)^2+(1500*ABS(SIN(2*PI()*MOD(Calculator!$B$33/Calculator!$F$16,1)))*IF(MOD(Calculator!$B$33/Calculator!$F$16,1)&lt;0.5,-1,1))^2)),2))</f>
        <v>—</v>
      </c>
      <c r="DN66" s="253" t="n">
        <f aca="false">IF(OR(Calculator!$E$17&lt;&gt;"YES",Calculator!$B$33&lt;Calculator!$G$17),"—",ROUND((1+SQRT(((50*POWER(80,POWER(COS(PI()*MOD(Calculator!$B$33/Calculator!$F$17,1)),2))+MIN(500,MAX(30,100*EXP(-0.3*'VSWR Calculator'!$C$24)*(1+3*ABS(MOD('VSWR Calculator'!$C$23/Calculator!$F$17/2,1)-0.5))))/'VSWR Calculator'!$C$25)-$C66)^2+(1500*ABS(SIN(2*PI()*MOD(Calculator!$B$33/Calculator!$F$17,1)))*IF(MOD(Calculator!$B$33/Calculator!$F$17,1)&lt;0.5,-1,1))^2)/SQRT(((50*POWER(80,POWER(COS(PI()*MOD(Calculator!$B$33/Calculator!$F$17,1)),2))+MIN(500,MAX(30,100*EXP(-0.3*'VSWR Calculator'!$C$24)*(1+3*ABS(MOD('VSWR Calculator'!$C$23/Calculator!$F$17/2,1)-0.5))))/'VSWR Calculator'!$C$25)+$C66)^2+(1500*ABS(SIN(2*PI()*MOD(Calculator!$B$33/Calculator!$F$17,1)))*IF(MOD(Calculator!$B$33/Calculator!$F$17,1)&lt;0.5,-1,1))^2))/(1-SQRT(((50*POWER(80,POWER(COS(PI()*MOD(Calculator!$B$33/Calculator!$F$17,1)),2))+MIN(500,MAX(30,100*EXP(-0.3*'VSWR Calculator'!$C$24)*(1+3*ABS(MOD('VSWR Calculator'!$C$23/Calculator!$F$17/2,1)-0.5))))/'VSWR Calculator'!$C$25)-$C66)^2+(1500*ABS(SIN(2*PI()*MOD(Calculator!$B$33/Calculator!$F$17,1)))*IF(MOD(Calculator!$B$33/Calculator!$F$17,1)&lt;0.5,-1,1))^2)/SQRT(((50*POWER(80,POWER(COS(PI()*MOD(Calculator!$B$33/Calculator!$F$17,1)),2))+MIN(500,MAX(30,100*EXP(-0.3*'VSWR Calculator'!$C$24)*(1+3*ABS(MOD('VSWR Calculator'!$C$23/Calculator!$F$17/2,1)-0.5))))/'VSWR Calculator'!$C$25)+$C66)^2+(1500*ABS(SIN(2*PI()*MOD(Calculator!$B$33/Calculator!$F$17,1)))*IF(MOD(Calculator!$B$33/Calculator!$F$17,1)&lt;0.5,-1,1))^2)),2))</f>
        <v>14.24</v>
      </c>
      <c r="DO66" s="253" t="str">
        <f aca="false">IF(OR(Calculator!$E$18&lt;&gt;"YES",Calculator!$B$33&lt;Calculator!$G$18),"—",ROUND((1+SQRT(((50*POWER(80,POWER(COS(PI()*MOD(Calculator!$B$33/Calculator!$F$18,1)),2))+MIN(500,MAX(30,100*EXP(-0.3*'VSWR Calculator'!$C$24)*(1+3*ABS(MOD('VSWR Calculator'!$C$23/Calculator!$F$18/2,1)-0.5))))/'VSWR Calculator'!$C$25)-$C66)^2+(1500*ABS(SIN(2*PI()*MOD(Calculator!$B$33/Calculator!$F$18,1)))*IF(MOD(Calculator!$B$33/Calculator!$F$18,1)&lt;0.5,-1,1))^2)/SQRT(((50*POWER(80,POWER(COS(PI()*MOD(Calculator!$B$33/Calculator!$F$18,1)),2))+MIN(500,MAX(30,100*EXP(-0.3*'VSWR Calculator'!$C$24)*(1+3*ABS(MOD('VSWR Calculator'!$C$23/Calculator!$F$18/2,1)-0.5))))/'VSWR Calculator'!$C$25)+$C66)^2+(1500*ABS(SIN(2*PI()*MOD(Calculator!$B$33/Calculator!$F$18,1)))*IF(MOD(Calculator!$B$33/Calculator!$F$18,1)&lt;0.5,-1,1))^2))/(1-SQRT(((50*POWER(80,POWER(COS(PI()*MOD(Calculator!$B$33/Calculator!$F$18,1)),2))+MIN(500,MAX(30,100*EXP(-0.3*'VSWR Calculator'!$C$24)*(1+3*ABS(MOD('VSWR Calculator'!$C$23/Calculator!$F$18/2,1)-0.5))))/'VSWR Calculator'!$C$25)-$C66)^2+(1500*ABS(SIN(2*PI()*MOD(Calculator!$B$33/Calculator!$F$18,1)))*IF(MOD(Calculator!$B$33/Calculator!$F$18,1)&lt;0.5,-1,1))^2)/SQRT(((50*POWER(80,POWER(COS(PI()*MOD(Calculator!$B$33/Calculator!$F$18,1)),2))+MIN(500,MAX(30,100*EXP(-0.3*'VSWR Calculator'!$C$24)*(1+3*ABS(MOD('VSWR Calculator'!$C$23/Calculator!$F$18/2,1)-0.5))))/'VSWR Calculator'!$C$25)+$C66)^2+(1500*ABS(SIN(2*PI()*MOD(Calculator!$B$33/Calculator!$F$18,1)))*IF(MOD(Calculator!$B$33/Calculator!$F$18,1)&lt;0.5,-1,1))^2)),2))</f>
        <v>—</v>
      </c>
      <c r="DP66" s="253" t="str">
        <f aca="false">IF(OR(Calculator!$E$19&lt;&gt;"YES",Calculator!$B$33&lt;Calculator!$G$19),"—",ROUND((1+SQRT(((50*POWER(80,POWER(COS(PI()*MOD(Calculator!$B$33/Calculator!$F$19,1)),2))+MIN(500,MAX(30,100*EXP(-0.3*'VSWR Calculator'!$C$24)*(1+3*ABS(MOD('VSWR Calculator'!$C$23/Calculator!$F$19/2,1)-0.5))))/'VSWR Calculator'!$C$25)-$C66)^2+(1500*ABS(SIN(2*PI()*MOD(Calculator!$B$33/Calculator!$F$19,1)))*IF(MOD(Calculator!$B$33/Calculator!$F$19,1)&lt;0.5,-1,1))^2)/SQRT(((50*POWER(80,POWER(COS(PI()*MOD(Calculator!$B$33/Calculator!$F$19,1)),2))+MIN(500,MAX(30,100*EXP(-0.3*'VSWR Calculator'!$C$24)*(1+3*ABS(MOD('VSWR Calculator'!$C$23/Calculator!$F$19/2,1)-0.5))))/'VSWR Calculator'!$C$25)+$C66)^2+(1500*ABS(SIN(2*PI()*MOD(Calculator!$B$33/Calculator!$F$19,1)))*IF(MOD(Calculator!$B$33/Calculator!$F$19,1)&lt;0.5,-1,1))^2))/(1-SQRT(((50*POWER(80,POWER(COS(PI()*MOD(Calculator!$B$33/Calculator!$F$19,1)),2))+MIN(500,MAX(30,100*EXP(-0.3*'VSWR Calculator'!$C$24)*(1+3*ABS(MOD('VSWR Calculator'!$C$23/Calculator!$F$19/2,1)-0.5))))/'VSWR Calculator'!$C$25)-$C66)^2+(1500*ABS(SIN(2*PI()*MOD(Calculator!$B$33/Calculator!$F$19,1)))*IF(MOD(Calculator!$B$33/Calculator!$F$19,1)&lt;0.5,-1,1))^2)/SQRT(((50*POWER(80,POWER(COS(PI()*MOD(Calculator!$B$33/Calculator!$F$19,1)),2))+MIN(500,MAX(30,100*EXP(-0.3*'VSWR Calculator'!$C$24)*(1+3*ABS(MOD('VSWR Calculator'!$C$23/Calculator!$F$19/2,1)-0.5))))/'VSWR Calculator'!$C$25)+$C66)^2+(1500*ABS(SIN(2*PI()*MOD(Calculator!$B$33/Calculator!$F$19,1)))*IF(MOD(Calculator!$B$33/Calculator!$F$19,1)&lt;0.5,-1,1))^2)),2))</f>
        <v>—</v>
      </c>
      <c r="DQ66" s="253" t="str">
        <f aca="false">IF(OR(Calculator!$E$20&lt;&gt;"YES",Calculator!$B$33&lt;Calculator!$G$20),"—",ROUND((1+SQRT(((50*POWER(80,POWER(COS(PI()*MOD(Calculator!$B$33/Calculator!$F$20,1)),2))+MIN(500,MAX(30,100*EXP(-0.3*'VSWR Calculator'!$C$24)*(1+3*ABS(MOD('VSWR Calculator'!$C$23/Calculator!$F$20/2,1)-0.5))))/'VSWR Calculator'!$C$25)-$C66)^2+(1500*ABS(SIN(2*PI()*MOD(Calculator!$B$33/Calculator!$F$20,1)))*IF(MOD(Calculator!$B$33/Calculator!$F$20,1)&lt;0.5,-1,1))^2)/SQRT(((50*POWER(80,POWER(COS(PI()*MOD(Calculator!$B$33/Calculator!$F$20,1)),2))+MIN(500,MAX(30,100*EXP(-0.3*'VSWR Calculator'!$C$24)*(1+3*ABS(MOD('VSWR Calculator'!$C$23/Calculator!$F$20/2,1)-0.5))))/'VSWR Calculator'!$C$25)+$C66)^2+(1500*ABS(SIN(2*PI()*MOD(Calculator!$B$33/Calculator!$F$20,1)))*IF(MOD(Calculator!$B$33/Calculator!$F$20,1)&lt;0.5,-1,1))^2))/(1-SQRT(((50*POWER(80,POWER(COS(PI()*MOD(Calculator!$B$33/Calculator!$F$20,1)),2))+MIN(500,MAX(30,100*EXP(-0.3*'VSWR Calculator'!$C$24)*(1+3*ABS(MOD('VSWR Calculator'!$C$23/Calculator!$F$20/2,1)-0.5))))/'VSWR Calculator'!$C$25)-$C66)^2+(1500*ABS(SIN(2*PI()*MOD(Calculator!$B$33/Calculator!$F$20,1)))*IF(MOD(Calculator!$B$33/Calculator!$F$20,1)&lt;0.5,-1,1))^2)/SQRT(((50*POWER(80,POWER(COS(PI()*MOD(Calculator!$B$33/Calculator!$F$20,1)),2))+MIN(500,MAX(30,100*EXP(-0.3*'VSWR Calculator'!$C$24)*(1+3*ABS(MOD('VSWR Calculator'!$C$23/Calculator!$F$20/2,1)-0.5))))/'VSWR Calculator'!$C$25)+$C66)^2+(1500*ABS(SIN(2*PI()*MOD(Calculator!$B$33/Calculator!$F$20,1)))*IF(MOD(Calculator!$B$33/Calculator!$F$20,1)&lt;0.5,-1,1))^2)),2))</f>
        <v>—</v>
      </c>
      <c r="DR66" s="253" t="str">
        <f aca="false">IF(OR(Calculator!$E$21&lt;&gt;"YES",Calculator!$B$33&lt;Calculator!$G$21),"—",ROUND((1+SQRT(((50*POWER(80,POWER(COS(PI()*MOD(Calculator!$B$33/Calculator!$F$21,1)),2))+MIN(500,MAX(30,100*EXP(-0.3*'VSWR Calculator'!$C$24)*(1+3*ABS(MOD('VSWR Calculator'!$C$23/Calculator!$F$21/2,1)-0.5))))/'VSWR Calculator'!$C$25)-$C66)^2+(1500*ABS(SIN(2*PI()*MOD(Calculator!$B$33/Calculator!$F$21,1)))*IF(MOD(Calculator!$B$33/Calculator!$F$21,1)&lt;0.5,-1,1))^2)/SQRT(((50*POWER(80,POWER(COS(PI()*MOD(Calculator!$B$33/Calculator!$F$21,1)),2))+MIN(500,MAX(30,100*EXP(-0.3*'VSWR Calculator'!$C$24)*(1+3*ABS(MOD('VSWR Calculator'!$C$23/Calculator!$F$21/2,1)-0.5))))/'VSWR Calculator'!$C$25)+$C66)^2+(1500*ABS(SIN(2*PI()*MOD(Calculator!$B$33/Calculator!$F$21,1)))*IF(MOD(Calculator!$B$33/Calculator!$F$21,1)&lt;0.5,-1,1))^2))/(1-SQRT(((50*POWER(80,POWER(COS(PI()*MOD(Calculator!$B$33/Calculator!$F$21,1)),2))+MIN(500,MAX(30,100*EXP(-0.3*'VSWR Calculator'!$C$24)*(1+3*ABS(MOD('VSWR Calculator'!$C$23/Calculator!$F$21/2,1)-0.5))))/'VSWR Calculator'!$C$25)-$C66)^2+(1500*ABS(SIN(2*PI()*MOD(Calculator!$B$33/Calculator!$F$21,1)))*IF(MOD(Calculator!$B$33/Calculator!$F$21,1)&lt;0.5,-1,1))^2)/SQRT(((50*POWER(80,POWER(COS(PI()*MOD(Calculator!$B$33/Calculator!$F$21,1)),2))+MIN(500,MAX(30,100*EXP(-0.3*'VSWR Calculator'!$C$24)*(1+3*ABS(MOD('VSWR Calculator'!$C$23/Calculator!$F$21/2,1)-0.5))))/'VSWR Calculator'!$C$25)+$C66)^2+(1500*ABS(SIN(2*PI()*MOD(Calculator!$B$33/Calculator!$F$21,1)))*IF(MOD(Calculator!$B$33/Calculator!$F$21,1)&lt;0.5,-1,1))^2)),2))</f>
        <v>—</v>
      </c>
      <c r="DS66" s="253" t="str">
        <f aca="false">IF(OR(Calculator!$E$22&lt;&gt;"YES",Calculator!$B$33&lt;Calculator!$G$22),"—",ROUND((1+SQRT(((50*POWER(80,POWER(COS(PI()*MOD(Calculator!$B$33/Calculator!$F$22,1)),2))+MIN(500,MAX(30,100*EXP(-0.3*'VSWR Calculator'!$C$24)*(1+3*ABS(MOD('VSWR Calculator'!$C$23/Calculator!$F$22/2,1)-0.5))))/'VSWR Calculator'!$C$25)-$C66)^2+(1500*ABS(SIN(2*PI()*MOD(Calculator!$B$33/Calculator!$F$22,1)))*IF(MOD(Calculator!$B$33/Calculator!$F$22,1)&lt;0.5,-1,1))^2)/SQRT(((50*POWER(80,POWER(COS(PI()*MOD(Calculator!$B$33/Calculator!$F$22,1)),2))+MIN(500,MAX(30,100*EXP(-0.3*'VSWR Calculator'!$C$24)*(1+3*ABS(MOD('VSWR Calculator'!$C$23/Calculator!$F$22/2,1)-0.5))))/'VSWR Calculator'!$C$25)+$C66)^2+(1500*ABS(SIN(2*PI()*MOD(Calculator!$B$33/Calculator!$F$22,1)))*IF(MOD(Calculator!$B$33/Calculator!$F$22,1)&lt;0.5,-1,1))^2))/(1-SQRT(((50*POWER(80,POWER(COS(PI()*MOD(Calculator!$B$33/Calculator!$F$22,1)),2))+MIN(500,MAX(30,100*EXP(-0.3*'VSWR Calculator'!$C$24)*(1+3*ABS(MOD('VSWR Calculator'!$C$23/Calculator!$F$22/2,1)-0.5))))/'VSWR Calculator'!$C$25)-$C66)^2+(1500*ABS(SIN(2*PI()*MOD(Calculator!$B$33/Calculator!$F$22,1)))*IF(MOD(Calculator!$B$33/Calculator!$F$22,1)&lt;0.5,-1,1))^2)/SQRT(((50*POWER(80,POWER(COS(PI()*MOD(Calculator!$B$33/Calculator!$F$22,1)),2))+MIN(500,MAX(30,100*EXP(-0.3*'VSWR Calculator'!$C$24)*(1+3*ABS(MOD('VSWR Calculator'!$C$23/Calculator!$F$22/2,1)-0.5))))/'VSWR Calculator'!$C$25)+$C66)^2+(1500*ABS(SIN(2*PI()*MOD(Calculator!$B$33/Calculator!$F$22,1)))*IF(MOD(Calculator!$B$33/Calculator!$F$22,1)&lt;0.5,-1,1))^2)),2))</f>
        <v>—</v>
      </c>
      <c r="DT66" s="253" t="n">
        <f aca="false">IFERROR(ROUND((IF(ISNUMBER(DI66),DI66,0)+IF(ISNUMBER(DJ66),DJ66,0)+IF(ISNUMBER(DK66),DK66,0)+IF(ISNUMBER(DL66),DL66,0)+IF(ISNUMBER(DM66),DM66,0)+IF(ISNUMBER(DN66),DN66,0)+IF(ISNUMBER(DO66),DO66,0)+IF(ISNUMBER(DP66),DP66,0)+IF(ISNUMBER(DQ66),DQ66,0)+IF(ISNUMBER(DR66),DR66,0)+IF(ISNUMBER(DS66),DS66,0))/(IF(ISNUMBER(DI66),1,0)+IF(ISNUMBER(DJ66),1,0)+IF(ISNUMBER(DK66),1,0)+IF(ISNUMBER(DL66),1,0)+IF(ISNUMBER(DM66),1,0)+IF(ISNUMBER(DN66),1,0)+IF(ISNUMBER(DO66),1,0)+IF(ISNUMBER(DP66),1,0)+IF(ISNUMBER(DQ66),1,0)+IF(ISNUMBER(DR66),1,0)+IF(ISNUMBER(DS66),1,0)),4),"")</f>
        <v>8.39</v>
      </c>
      <c r="DU66" s="300" t="str">
        <f aca="false">IF(OR(Calculator!$E$12&lt;&gt;"YES",Calculator!$B$34&lt;Calculator!$G$12),"—",ROUND((1+SQRT(((50*POWER(80,POWER(COS(PI()*MOD(Calculator!$B$34/Calculator!$F$12,1)),2))-$C66)^2+(1500*ABS(SIN(2*PI()*MOD(Calculator!$B$34/Calculator!$F$12,1)))*IF(MOD(Calculator!$B$34/Calculator!$F$12,1)&lt;0.5,-1,1))^2)/((50*POWER(80,POWER(COS(PI()*MOD(Calculator!$B$34/Calculator!$F$12,1)),2))+$C66)^2+(1500*ABS(SIN(2*PI()*MOD(Calculator!$B$34/Calculator!$F$12,1)))*IF(MOD(Calculator!$B$34/Calculator!$F$12,1)&lt;0.5,-1,1))^2)))/(1-SQRT(((50*POWER(80,POWER(COS(PI()*MOD(Calculator!$B$34/Calculator!$F$12,1)),2))-$C66)^2+(1500*ABS(SIN(2*PI()*MOD(Calculator!$B$34/Calculator!$F$12,1)))*IF(MOD(Calculator!$B$34/Calculator!$F$12,1)&lt;0.5,-1,1))^2)/((50*POWER(80,POWER(COS(PI()*MOD(Calculator!$B$34/Calculator!$F$12,1)),2))+$C66)^2+(1500*ABS(SIN(2*PI()*MOD(Calculator!$B$34/Calculator!$F$12,1)))*IF(MOD(Calculator!$B$34/Calculator!$F$12,1)&lt;0.5,-1,1))^2))),2))</f>
        <v>—</v>
      </c>
      <c r="DV66" s="300" t="str">
        <f aca="false">IF(OR(Calculator!$E$13&lt;&gt;"YES",Calculator!$B$34&lt;Calculator!$G$13),"—",ROUND((1+SQRT(((50*POWER(80,POWER(COS(PI()*MOD(Calculator!$B$34/Calculator!$F$13,1)),2))-$C66)^2+(1500*ABS(SIN(2*PI()*MOD(Calculator!$B$34/Calculator!$F$13,1)))*IF(MOD(Calculator!$B$34/Calculator!$F$13,1)&lt;0.5,-1,1))^2)/((50*POWER(80,POWER(COS(PI()*MOD(Calculator!$B$34/Calculator!$F$13,1)),2))+$C66)^2+(1500*ABS(SIN(2*PI()*MOD(Calculator!$B$34/Calculator!$F$13,1)))*IF(MOD(Calculator!$B$34/Calculator!$F$13,1)&lt;0.5,-1,1))^2)))/(1-SQRT(((50*POWER(80,POWER(COS(PI()*MOD(Calculator!$B$34/Calculator!$F$13,1)),2))-$C66)^2+(1500*ABS(SIN(2*PI()*MOD(Calculator!$B$34/Calculator!$F$13,1)))*IF(MOD(Calculator!$B$34/Calculator!$F$13,1)&lt;0.5,-1,1))^2)/((50*POWER(80,POWER(COS(PI()*MOD(Calculator!$B$34/Calculator!$F$13,1)),2))+$C66)^2+(1500*ABS(SIN(2*PI()*MOD(Calculator!$B$34/Calculator!$F$13,1)))*IF(MOD(Calculator!$B$34/Calculator!$F$13,1)&lt;0.5,-1,1))^2))),2))</f>
        <v>—</v>
      </c>
      <c r="DW66" s="300" t="str">
        <f aca="false">IF(OR(Calculator!$E$14&lt;&gt;"YES",Calculator!$B$34&lt;Calculator!$G$14),"—",ROUND((1+SQRT(((50*POWER(80,POWER(COS(PI()*MOD(Calculator!$B$34/Calculator!$F$14,1)),2))-$C66)^2+(1500*ABS(SIN(2*PI()*MOD(Calculator!$B$34/Calculator!$F$14,1)))*IF(MOD(Calculator!$B$34/Calculator!$F$14,1)&lt;0.5,-1,1))^2)/((50*POWER(80,POWER(COS(PI()*MOD(Calculator!$B$34/Calculator!$F$14,1)),2))+$C66)^2+(1500*ABS(SIN(2*PI()*MOD(Calculator!$B$34/Calculator!$F$14,1)))*IF(MOD(Calculator!$B$34/Calculator!$F$14,1)&lt;0.5,-1,1))^2)))/(1-SQRT(((50*POWER(80,POWER(COS(PI()*MOD(Calculator!$B$34/Calculator!$F$14,1)),2))-$C66)^2+(1500*ABS(SIN(2*PI()*MOD(Calculator!$B$34/Calculator!$F$14,1)))*IF(MOD(Calculator!$B$34/Calculator!$F$14,1)&lt;0.5,-1,1))^2)/((50*POWER(80,POWER(COS(PI()*MOD(Calculator!$B$34/Calculator!$F$14,1)),2))+$C66)^2+(1500*ABS(SIN(2*PI()*MOD(Calculator!$B$34/Calculator!$F$14,1)))*IF(MOD(Calculator!$B$34/Calculator!$F$14,1)&lt;0.5,-1,1))^2))),2))</f>
        <v>—</v>
      </c>
      <c r="DX66" s="300" t="n">
        <f aca="false">IF(OR(Calculator!$E$15&lt;&gt;"YES",Calculator!$B$34&lt;Calculator!$G$15),"—",ROUND((1+SQRT(((50*POWER(80,POWER(COS(PI()*MOD(Calculator!$B$34/Calculator!$F$15,1)),2))-$C66)^2+(1500*ABS(SIN(2*PI()*MOD(Calculator!$B$34/Calculator!$F$15,1)))*IF(MOD(Calculator!$B$34/Calculator!$F$15,1)&lt;0.5,-1,1))^2)/((50*POWER(80,POWER(COS(PI()*MOD(Calculator!$B$34/Calculator!$F$15,1)),2))+$C66)^2+(1500*ABS(SIN(2*PI()*MOD(Calculator!$B$34/Calculator!$F$15,1)))*IF(MOD(Calculator!$B$34/Calculator!$F$15,1)&lt;0.5,-1,1))^2)))/(1-SQRT(((50*POWER(80,POWER(COS(PI()*MOD(Calculator!$B$34/Calculator!$F$15,1)),2))-$C66)^2+(1500*ABS(SIN(2*PI()*MOD(Calculator!$B$34/Calculator!$F$15,1)))*IF(MOD(Calculator!$B$34/Calculator!$F$15,1)&lt;0.5,-1,1))^2)/((50*POWER(80,POWER(COS(PI()*MOD(Calculator!$B$34/Calculator!$F$15,1)),2))+$C66)^2+(1500*ABS(SIN(2*PI()*MOD(Calculator!$B$34/Calculator!$F$15,1)))*IF(MOD(Calculator!$B$34/Calculator!$F$15,1)&lt;0.5,-1,1))^2))),2))</f>
        <v>19.29</v>
      </c>
      <c r="DY66" s="300" t="str">
        <f aca="false">IF(OR(Calculator!$E$16&lt;&gt;"YES",Calculator!$B$34&lt;Calculator!$G$16),"—",ROUND((1+SQRT(((50*POWER(80,POWER(COS(PI()*MOD(Calculator!$B$34/Calculator!$F$16,1)),2))-$C66)^2+(1500*ABS(SIN(2*PI()*MOD(Calculator!$B$34/Calculator!$F$16,1)))*IF(MOD(Calculator!$B$34/Calculator!$F$16,1)&lt;0.5,-1,1))^2)/((50*POWER(80,POWER(COS(PI()*MOD(Calculator!$B$34/Calculator!$F$16,1)),2))+$C66)^2+(1500*ABS(SIN(2*PI()*MOD(Calculator!$B$34/Calculator!$F$16,1)))*IF(MOD(Calculator!$B$34/Calculator!$F$16,1)&lt;0.5,-1,1))^2)))/(1-SQRT(((50*POWER(80,POWER(COS(PI()*MOD(Calculator!$B$34/Calculator!$F$16,1)),2))-$C66)^2+(1500*ABS(SIN(2*PI()*MOD(Calculator!$B$34/Calculator!$F$16,1)))*IF(MOD(Calculator!$B$34/Calculator!$F$16,1)&lt;0.5,-1,1))^2)/((50*POWER(80,POWER(COS(PI()*MOD(Calculator!$B$34/Calculator!$F$16,1)),2))+$C66)^2+(1500*ABS(SIN(2*PI()*MOD(Calculator!$B$34/Calculator!$F$16,1)))*IF(MOD(Calculator!$B$34/Calculator!$F$16,1)&lt;0.5,-1,1))^2))),2))</f>
        <v>—</v>
      </c>
      <c r="DZ66" s="300" t="n">
        <f aca="false">IF(OR(Calculator!$E$17&lt;&gt;"YES",Calculator!$B$34&lt;Calculator!$G$17),"—",ROUND((1+SQRT(((50*POWER(80,POWER(COS(PI()*MOD(Calculator!$B$34/Calculator!$F$17,1)),2))-$C66)^2+(1500*ABS(SIN(2*PI()*MOD(Calculator!$B$34/Calculator!$F$17,1)))*IF(MOD(Calculator!$B$34/Calculator!$F$17,1)&lt;0.5,-1,1))^2)/((50*POWER(80,POWER(COS(PI()*MOD(Calculator!$B$34/Calculator!$F$17,1)),2))+$C66)^2+(1500*ABS(SIN(2*PI()*MOD(Calculator!$B$34/Calculator!$F$17,1)))*IF(MOD(Calculator!$B$34/Calculator!$F$17,1)&lt;0.5,-1,1))^2)))/(1-SQRT(((50*POWER(80,POWER(COS(PI()*MOD(Calculator!$B$34/Calculator!$F$17,1)),2))-$C66)^2+(1500*ABS(SIN(2*PI()*MOD(Calculator!$B$34/Calculator!$F$17,1)))*IF(MOD(Calculator!$B$34/Calculator!$F$17,1)&lt;0.5,-1,1))^2)/((50*POWER(80,POWER(COS(PI()*MOD(Calculator!$B$34/Calculator!$F$17,1)),2))+$C66)^2+(1500*ABS(SIN(2*PI()*MOD(Calculator!$B$34/Calculator!$F$17,1)))*IF(MOD(Calculator!$B$34/Calculator!$F$17,1)&lt;0.5,-1,1))^2))),2))</f>
        <v>13.15</v>
      </c>
      <c r="EA66" s="300" t="str">
        <f aca="false">IF(OR(Calculator!$E$18&lt;&gt;"YES",Calculator!$B$34&lt;Calculator!$G$18),"—",ROUND((1+SQRT(((50*POWER(80,POWER(COS(PI()*MOD(Calculator!$B$34/Calculator!$F$18,1)),2))-$C66)^2+(1500*ABS(SIN(2*PI()*MOD(Calculator!$B$34/Calculator!$F$18,1)))*IF(MOD(Calculator!$B$34/Calculator!$F$18,1)&lt;0.5,-1,1))^2)/((50*POWER(80,POWER(COS(PI()*MOD(Calculator!$B$34/Calculator!$F$18,1)),2))+$C66)^2+(1500*ABS(SIN(2*PI()*MOD(Calculator!$B$34/Calculator!$F$18,1)))*IF(MOD(Calculator!$B$34/Calculator!$F$18,1)&lt;0.5,-1,1))^2)))/(1-SQRT(((50*POWER(80,POWER(COS(PI()*MOD(Calculator!$B$34/Calculator!$F$18,1)),2))-$C66)^2+(1500*ABS(SIN(2*PI()*MOD(Calculator!$B$34/Calculator!$F$18,1)))*IF(MOD(Calculator!$B$34/Calculator!$F$18,1)&lt;0.5,-1,1))^2)/((50*POWER(80,POWER(COS(PI()*MOD(Calculator!$B$34/Calculator!$F$18,1)),2))+$C66)^2+(1500*ABS(SIN(2*PI()*MOD(Calculator!$B$34/Calculator!$F$18,1)))*IF(MOD(Calculator!$B$34/Calculator!$F$18,1)&lt;0.5,-1,1))^2))),2))</f>
        <v>—</v>
      </c>
      <c r="EB66" s="300" t="str">
        <f aca="false">IF(OR(Calculator!$E$19&lt;&gt;"YES",Calculator!$B$34&lt;Calculator!$G$19),"—",ROUND((1+SQRT(((50*POWER(80,POWER(COS(PI()*MOD(Calculator!$B$34/Calculator!$F$19,1)),2))-$C66)^2+(1500*ABS(SIN(2*PI()*MOD(Calculator!$B$34/Calculator!$F$19,1)))*IF(MOD(Calculator!$B$34/Calculator!$F$19,1)&lt;0.5,-1,1))^2)/((50*POWER(80,POWER(COS(PI()*MOD(Calculator!$B$34/Calculator!$F$19,1)),2))+$C66)^2+(1500*ABS(SIN(2*PI()*MOD(Calculator!$B$34/Calculator!$F$19,1)))*IF(MOD(Calculator!$B$34/Calculator!$F$19,1)&lt;0.5,-1,1))^2)))/(1-SQRT(((50*POWER(80,POWER(COS(PI()*MOD(Calculator!$B$34/Calculator!$F$19,1)),2))-$C66)^2+(1500*ABS(SIN(2*PI()*MOD(Calculator!$B$34/Calculator!$F$19,1)))*IF(MOD(Calculator!$B$34/Calculator!$F$19,1)&lt;0.5,-1,1))^2)/((50*POWER(80,POWER(COS(PI()*MOD(Calculator!$B$34/Calculator!$F$19,1)),2))+$C66)^2+(1500*ABS(SIN(2*PI()*MOD(Calculator!$B$34/Calculator!$F$19,1)))*IF(MOD(Calculator!$B$34/Calculator!$F$19,1)&lt;0.5,-1,1))^2))),2))</f>
        <v>—</v>
      </c>
      <c r="EC66" s="300" t="str">
        <f aca="false">IF(OR(Calculator!$E$20&lt;&gt;"YES",Calculator!$B$34&lt;Calculator!$G$20),"—",ROUND((1+SQRT(((50*POWER(80,POWER(COS(PI()*MOD(Calculator!$B$34/Calculator!$F$20,1)),2))-$C66)^2+(1500*ABS(SIN(2*PI()*MOD(Calculator!$B$34/Calculator!$F$20,1)))*IF(MOD(Calculator!$B$34/Calculator!$F$20,1)&lt;0.5,-1,1))^2)/((50*POWER(80,POWER(COS(PI()*MOD(Calculator!$B$34/Calculator!$F$20,1)),2))+$C66)^2+(1500*ABS(SIN(2*PI()*MOD(Calculator!$B$34/Calculator!$F$20,1)))*IF(MOD(Calculator!$B$34/Calculator!$F$20,1)&lt;0.5,-1,1))^2)))/(1-SQRT(((50*POWER(80,POWER(COS(PI()*MOD(Calculator!$B$34/Calculator!$F$20,1)),2))-$C66)^2+(1500*ABS(SIN(2*PI()*MOD(Calculator!$B$34/Calculator!$F$20,1)))*IF(MOD(Calculator!$B$34/Calculator!$F$20,1)&lt;0.5,-1,1))^2)/((50*POWER(80,POWER(COS(PI()*MOD(Calculator!$B$34/Calculator!$F$20,1)),2))+$C66)^2+(1500*ABS(SIN(2*PI()*MOD(Calculator!$B$34/Calculator!$F$20,1)))*IF(MOD(Calculator!$B$34/Calculator!$F$20,1)&lt;0.5,-1,1))^2))),2))</f>
        <v>—</v>
      </c>
      <c r="ED66" s="300" t="str">
        <f aca="false">IF(OR(Calculator!$E$21&lt;&gt;"YES",Calculator!$B$34&lt;Calculator!$G$21),"—",ROUND((1+SQRT(((50*POWER(80,POWER(COS(PI()*MOD(Calculator!$B$34/Calculator!$F$21,1)),2))-$C66)^2+(1500*ABS(SIN(2*PI()*MOD(Calculator!$B$34/Calculator!$F$21,1)))*IF(MOD(Calculator!$B$34/Calculator!$F$21,1)&lt;0.5,-1,1))^2)/((50*POWER(80,POWER(COS(PI()*MOD(Calculator!$B$34/Calculator!$F$21,1)),2))+$C66)^2+(1500*ABS(SIN(2*PI()*MOD(Calculator!$B$34/Calculator!$F$21,1)))*IF(MOD(Calculator!$B$34/Calculator!$F$21,1)&lt;0.5,-1,1))^2)))/(1-SQRT(((50*POWER(80,POWER(COS(PI()*MOD(Calculator!$B$34/Calculator!$F$21,1)),2))-$C66)^2+(1500*ABS(SIN(2*PI()*MOD(Calculator!$B$34/Calculator!$F$21,1)))*IF(MOD(Calculator!$B$34/Calculator!$F$21,1)&lt;0.5,-1,1))^2)/((50*POWER(80,POWER(COS(PI()*MOD(Calculator!$B$34/Calculator!$F$21,1)),2))+$C66)^2+(1500*ABS(SIN(2*PI()*MOD(Calculator!$B$34/Calculator!$F$21,1)))*IF(MOD(Calculator!$B$34/Calculator!$F$21,1)&lt;0.5,-1,1))^2))),2))</f>
        <v>—</v>
      </c>
      <c r="EE66" s="300" t="str">
        <f aca="false">IF(OR(Calculator!$E$22&lt;&gt;"YES",Calculator!$B$34&lt;Calculator!$G$22),"—",ROUND((1+SQRT(((50*POWER(80,POWER(COS(PI()*MOD(Calculator!$B$34/Calculator!$F$22,1)),2))-$C66)^2+(1500*ABS(SIN(2*PI()*MOD(Calculator!$B$34/Calculator!$F$22,1)))*IF(MOD(Calculator!$B$34/Calculator!$F$22,1)&lt;0.5,-1,1))^2)/((50*POWER(80,POWER(COS(PI()*MOD(Calculator!$B$34/Calculator!$F$22,1)),2))+$C66)^2+(1500*ABS(SIN(2*PI()*MOD(Calculator!$B$34/Calculator!$F$22,1)))*IF(MOD(Calculator!$B$34/Calculator!$F$22,1)&lt;0.5,-1,1))^2)))/(1-SQRT(((50*POWER(80,POWER(COS(PI()*MOD(Calculator!$B$34/Calculator!$F$22,1)),2))-$C66)^2+(1500*ABS(SIN(2*PI()*MOD(Calculator!$B$34/Calculator!$F$22,1)))*IF(MOD(Calculator!$B$34/Calculator!$F$22,1)&lt;0.5,-1,1))^2)/((50*POWER(80,POWER(COS(PI()*MOD(Calculator!$B$34/Calculator!$F$22,1)),2))+$C66)^2+(1500*ABS(SIN(2*PI()*MOD(Calculator!$B$34/Calculator!$F$22,1)))*IF(MOD(Calculator!$B$34/Calculator!$F$22,1)&lt;0.5,-1,1))^2))),2))</f>
        <v>—</v>
      </c>
      <c r="EF66" s="295" t="n">
        <f aca="false">IFERROR(ROUND((IF(ISNUMBER(DU66),DU66,0)+IF(ISNUMBER(DV66),DV66,0)+IF(ISNUMBER(DW66),DW66,0)+IF(ISNUMBER(DX66),DX66,0)+IF(ISNUMBER(DY66),DY66,0)+IF(ISNUMBER(DZ66),DZ66,0)+IF(ISNUMBER(EA66),EA66,0)+IF(ISNUMBER(EB66),EB66,0)+IF(ISNUMBER(EC66),EC66,0)+IF(ISNUMBER(ED66),ED66,0)+IF(ISNUMBER(EE66),EE66,0))/(IF(ISNUMBER(DU66),1,0)+IF(ISNUMBER(DV66),1,0)+IF(ISNUMBER(DW66),1,0)+IF(ISNUMBER(DX66),1,0)+IF(ISNUMBER(DY66),1,0)+IF(ISNUMBER(DZ66),1,0)+IF(ISNUMBER(EA66),1,0)+IF(ISNUMBER(EB66),1,0)+IF(ISNUMBER(EC66),1,0)+IF(ISNUMBER(ED66),1,0)+IF(ISNUMBER(EE66),1,0)),4),"")</f>
        <v>16.22</v>
      </c>
      <c r="EG66" s="300" t="str">
        <f aca="false">IF(OR(Calculator!$E$12&lt;&gt;"YES",Calculator!$B$35&lt;Calculator!$G$12),"—",ROUND((1+SQRT(((50*POWER(80,POWER(COS(PI()*MOD(Calculator!$B$35/Calculator!$F$12,1)),2))-$C66)^2+(1500*ABS(SIN(2*PI()*MOD(Calculator!$B$35/Calculator!$F$12,1)))*IF(MOD(Calculator!$B$35/Calculator!$F$12,1)&lt;0.5,-1,1))^2)/((50*POWER(80,POWER(COS(PI()*MOD(Calculator!$B$35/Calculator!$F$12,1)),2))+$C66)^2+(1500*ABS(SIN(2*PI()*MOD(Calculator!$B$35/Calculator!$F$12,1)))*IF(MOD(Calculator!$B$35/Calculator!$F$12,1)&lt;0.5,-1,1))^2)))/(1-SQRT(((50*POWER(80,POWER(COS(PI()*MOD(Calculator!$B$35/Calculator!$F$12,1)),2))-$C66)^2+(1500*ABS(SIN(2*PI()*MOD(Calculator!$B$35/Calculator!$F$12,1)))*IF(MOD(Calculator!$B$35/Calculator!$F$12,1)&lt;0.5,-1,1))^2)/((50*POWER(80,POWER(COS(PI()*MOD(Calculator!$B$35/Calculator!$F$12,1)),2))+$C66)^2+(1500*ABS(SIN(2*PI()*MOD(Calculator!$B$35/Calculator!$F$12,1)))*IF(MOD(Calculator!$B$35/Calculator!$F$12,1)&lt;0.5,-1,1))^2))),2))</f>
        <v>—</v>
      </c>
      <c r="EH66" s="300" t="str">
        <f aca="false">IF(OR(Calculator!$E$13&lt;&gt;"YES",Calculator!$B$35&lt;Calculator!$G$13),"—",ROUND((1+SQRT(((50*POWER(80,POWER(COS(PI()*MOD(Calculator!$B$35/Calculator!$F$13,1)),2))-$C66)^2+(1500*ABS(SIN(2*PI()*MOD(Calculator!$B$35/Calculator!$F$13,1)))*IF(MOD(Calculator!$B$35/Calculator!$F$13,1)&lt;0.5,-1,1))^2)/((50*POWER(80,POWER(COS(PI()*MOD(Calculator!$B$35/Calculator!$F$13,1)),2))+$C66)^2+(1500*ABS(SIN(2*PI()*MOD(Calculator!$B$35/Calculator!$F$13,1)))*IF(MOD(Calculator!$B$35/Calculator!$F$13,1)&lt;0.5,-1,1))^2)))/(1-SQRT(((50*POWER(80,POWER(COS(PI()*MOD(Calculator!$B$35/Calculator!$F$13,1)),2))-$C66)^2+(1500*ABS(SIN(2*PI()*MOD(Calculator!$B$35/Calculator!$F$13,1)))*IF(MOD(Calculator!$B$35/Calculator!$F$13,1)&lt;0.5,-1,1))^2)/((50*POWER(80,POWER(COS(PI()*MOD(Calculator!$B$35/Calculator!$F$13,1)),2))+$C66)^2+(1500*ABS(SIN(2*PI()*MOD(Calculator!$B$35/Calculator!$F$13,1)))*IF(MOD(Calculator!$B$35/Calculator!$F$13,1)&lt;0.5,-1,1))^2))),2))</f>
        <v>—</v>
      </c>
      <c r="EI66" s="300" t="str">
        <f aca="false">IF(OR(Calculator!$E$14&lt;&gt;"YES",Calculator!$B$35&lt;Calculator!$G$14),"—",ROUND((1+SQRT(((50*POWER(80,POWER(COS(PI()*MOD(Calculator!$B$35/Calculator!$F$14,1)),2))-$C66)^2+(1500*ABS(SIN(2*PI()*MOD(Calculator!$B$35/Calculator!$F$14,1)))*IF(MOD(Calculator!$B$35/Calculator!$F$14,1)&lt;0.5,-1,1))^2)/((50*POWER(80,POWER(COS(PI()*MOD(Calculator!$B$35/Calculator!$F$14,1)),2))+$C66)^2+(1500*ABS(SIN(2*PI()*MOD(Calculator!$B$35/Calculator!$F$14,1)))*IF(MOD(Calculator!$B$35/Calculator!$F$14,1)&lt;0.5,-1,1))^2)))/(1-SQRT(((50*POWER(80,POWER(COS(PI()*MOD(Calculator!$B$35/Calculator!$F$14,1)),2))-$C66)^2+(1500*ABS(SIN(2*PI()*MOD(Calculator!$B$35/Calculator!$F$14,1)))*IF(MOD(Calculator!$B$35/Calculator!$F$14,1)&lt;0.5,-1,1))^2)/((50*POWER(80,POWER(COS(PI()*MOD(Calculator!$B$35/Calculator!$F$14,1)),2))+$C66)^2+(1500*ABS(SIN(2*PI()*MOD(Calculator!$B$35/Calculator!$F$14,1)))*IF(MOD(Calculator!$B$35/Calculator!$F$14,1)&lt;0.5,-1,1))^2))),2))</f>
        <v>—</v>
      </c>
      <c r="EJ66" s="300" t="n">
        <f aca="false">IF(OR(Calculator!$E$15&lt;&gt;"YES",Calculator!$B$35&lt;Calculator!$G$15),"—",ROUND((1+SQRT(((50*POWER(80,POWER(COS(PI()*MOD(Calculator!$B$35/Calculator!$F$15,1)),2))-$C66)^2+(1500*ABS(SIN(2*PI()*MOD(Calculator!$B$35/Calculator!$F$15,1)))*IF(MOD(Calculator!$B$35/Calculator!$F$15,1)&lt;0.5,-1,1))^2)/((50*POWER(80,POWER(COS(PI()*MOD(Calculator!$B$35/Calculator!$F$15,1)),2))+$C66)^2+(1500*ABS(SIN(2*PI()*MOD(Calculator!$B$35/Calculator!$F$15,1)))*IF(MOD(Calculator!$B$35/Calculator!$F$15,1)&lt;0.5,-1,1))^2)))/(1-SQRT(((50*POWER(80,POWER(COS(PI()*MOD(Calculator!$B$35/Calculator!$F$15,1)),2))-$C66)^2+(1500*ABS(SIN(2*PI()*MOD(Calculator!$B$35/Calculator!$F$15,1)))*IF(MOD(Calculator!$B$35/Calculator!$F$15,1)&lt;0.5,-1,1))^2)/((50*POWER(80,POWER(COS(PI()*MOD(Calculator!$B$35/Calculator!$F$15,1)),2))+$C66)^2+(1500*ABS(SIN(2*PI()*MOD(Calculator!$B$35/Calculator!$F$15,1)))*IF(MOD(Calculator!$B$35/Calculator!$F$15,1)&lt;0.5,-1,1))^2))),2))</f>
        <v>2.3</v>
      </c>
      <c r="EK66" s="300" t="str">
        <f aca="false">IF(OR(Calculator!$E$16&lt;&gt;"YES",Calculator!$B$35&lt;Calculator!$G$16),"—",ROUND((1+SQRT(((50*POWER(80,POWER(COS(PI()*MOD(Calculator!$B$35/Calculator!$F$16,1)),2))-$C66)^2+(1500*ABS(SIN(2*PI()*MOD(Calculator!$B$35/Calculator!$F$16,1)))*IF(MOD(Calculator!$B$35/Calculator!$F$16,1)&lt;0.5,-1,1))^2)/((50*POWER(80,POWER(COS(PI()*MOD(Calculator!$B$35/Calculator!$F$16,1)),2))+$C66)^2+(1500*ABS(SIN(2*PI()*MOD(Calculator!$B$35/Calculator!$F$16,1)))*IF(MOD(Calculator!$B$35/Calculator!$F$16,1)&lt;0.5,-1,1))^2)))/(1-SQRT(((50*POWER(80,POWER(COS(PI()*MOD(Calculator!$B$35/Calculator!$F$16,1)),2))-$C66)^2+(1500*ABS(SIN(2*PI()*MOD(Calculator!$B$35/Calculator!$F$16,1)))*IF(MOD(Calculator!$B$35/Calculator!$F$16,1)&lt;0.5,-1,1))^2)/((50*POWER(80,POWER(COS(PI()*MOD(Calculator!$B$35/Calculator!$F$16,1)),2))+$C66)^2+(1500*ABS(SIN(2*PI()*MOD(Calculator!$B$35/Calculator!$F$16,1)))*IF(MOD(Calculator!$B$35/Calculator!$F$16,1)&lt;0.5,-1,1))^2))),2))</f>
        <v>—</v>
      </c>
      <c r="EL66" s="300" t="n">
        <f aca="false">IF(OR(Calculator!$E$17&lt;&gt;"YES",Calculator!$B$35&lt;Calculator!$G$17),"—",ROUND((1+SQRT(((50*POWER(80,POWER(COS(PI()*MOD(Calculator!$B$35/Calculator!$F$17,1)),2))-$C66)^2+(1500*ABS(SIN(2*PI()*MOD(Calculator!$B$35/Calculator!$F$17,1)))*IF(MOD(Calculator!$B$35/Calculator!$F$17,1)&lt;0.5,-1,1))^2)/((50*POWER(80,POWER(COS(PI()*MOD(Calculator!$B$35/Calculator!$F$17,1)),2))+$C66)^2+(1500*ABS(SIN(2*PI()*MOD(Calculator!$B$35/Calculator!$F$17,1)))*IF(MOD(Calculator!$B$35/Calculator!$F$17,1)&lt;0.5,-1,1))^2)))/(1-SQRT(((50*POWER(80,POWER(COS(PI()*MOD(Calculator!$B$35/Calculator!$F$17,1)),2))-$C66)^2+(1500*ABS(SIN(2*PI()*MOD(Calculator!$B$35/Calculator!$F$17,1)))*IF(MOD(Calculator!$B$35/Calculator!$F$17,1)&lt;0.5,-1,1))^2)/((50*POWER(80,POWER(COS(PI()*MOD(Calculator!$B$35/Calculator!$F$17,1)),2))+$C66)^2+(1500*ABS(SIN(2*PI()*MOD(Calculator!$B$35/Calculator!$F$17,1)))*IF(MOD(Calculator!$B$35/Calculator!$F$17,1)&lt;0.5,-1,1))^2))),2))</f>
        <v>18.66</v>
      </c>
      <c r="EM66" s="300" t="str">
        <f aca="false">IF(OR(Calculator!$E$18&lt;&gt;"YES",Calculator!$B$35&lt;Calculator!$G$18),"—",ROUND((1+SQRT(((50*POWER(80,POWER(COS(PI()*MOD(Calculator!$B$35/Calculator!$F$18,1)),2))-$C66)^2+(1500*ABS(SIN(2*PI()*MOD(Calculator!$B$35/Calculator!$F$18,1)))*IF(MOD(Calculator!$B$35/Calculator!$F$18,1)&lt;0.5,-1,1))^2)/((50*POWER(80,POWER(COS(PI()*MOD(Calculator!$B$35/Calculator!$F$18,1)),2))+$C66)^2+(1500*ABS(SIN(2*PI()*MOD(Calculator!$B$35/Calculator!$F$18,1)))*IF(MOD(Calculator!$B$35/Calculator!$F$18,1)&lt;0.5,-1,1))^2)))/(1-SQRT(((50*POWER(80,POWER(COS(PI()*MOD(Calculator!$B$35/Calculator!$F$18,1)),2))-$C66)^2+(1500*ABS(SIN(2*PI()*MOD(Calculator!$B$35/Calculator!$F$18,1)))*IF(MOD(Calculator!$B$35/Calculator!$F$18,1)&lt;0.5,-1,1))^2)/((50*POWER(80,POWER(COS(PI()*MOD(Calculator!$B$35/Calculator!$F$18,1)),2))+$C66)^2+(1500*ABS(SIN(2*PI()*MOD(Calculator!$B$35/Calculator!$F$18,1)))*IF(MOD(Calculator!$B$35/Calculator!$F$18,1)&lt;0.5,-1,1))^2))),2))</f>
        <v>—</v>
      </c>
      <c r="EN66" s="300" t="str">
        <f aca="false">IF(OR(Calculator!$E$19&lt;&gt;"YES",Calculator!$B$35&lt;Calculator!$G$19),"—",ROUND((1+SQRT(((50*POWER(80,POWER(COS(PI()*MOD(Calculator!$B$35/Calculator!$F$19,1)),2))-$C66)^2+(1500*ABS(SIN(2*PI()*MOD(Calculator!$B$35/Calculator!$F$19,1)))*IF(MOD(Calculator!$B$35/Calculator!$F$19,1)&lt;0.5,-1,1))^2)/((50*POWER(80,POWER(COS(PI()*MOD(Calculator!$B$35/Calculator!$F$19,1)),2))+$C66)^2+(1500*ABS(SIN(2*PI()*MOD(Calculator!$B$35/Calculator!$F$19,1)))*IF(MOD(Calculator!$B$35/Calculator!$F$19,1)&lt;0.5,-1,1))^2)))/(1-SQRT(((50*POWER(80,POWER(COS(PI()*MOD(Calculator!$B$35/Calculator!$F$19,1)),2))-$C66)^2+(1500*ABS(SIN(2*PI()*MOD(Calculator!$B$35/Calculator!$F$19,1)))*IF(MOD(Calculator!$B$35/Calculator!$F$19,1)&lt;0.5,-1,1))^2)/((50*POWER(80,POWER(COS(PI()*MOD(Calculator!$B$35/Calculator!$F$19,1)),2))+$C66)^2+(1500*ABS(SIN(2*PI()*MOD(Calculator!$B$35/Calculator!$F$19,1)))*IF(MOD(Calculator!$B$35/Calculator!$F$19,1)&lt;0.5,-1,1))^2))),2))</f>
        <v>—</v>
      </c>
      <c r="EO66" s="300" t="str">
        <f aca="false">IF(OR(Calculator!$E$20&lt;&gt;"YES",Calculator!$B$35&lt;Calculator!$G$20),"—",ROUND((1+SQRT(((50*POWER(80,POWER(COS(PI()*MOD(Calculator!$B$35/Calculator!$F$20,1)),2))-$C66)^2+(1500*ABS(SIN(2*PI()*MOD(Calculator!$B$35/Calculator!$F$20,1)))*IF(MOD(Calculator!$B$35/Calculator!$F$20,1)&lt;0.5,-1,1))^2)/((50*POWER(80,POWER(COS(PI()*MOD(Calculator!$B$35/Calculator!$F$20,1)),2))+$C66)^2+(1500*ABS(SIN(2*PI()*MOD(Calculator!$B$35/Calculator!$F$20,1)))*IF(MOD(Calculator!$B$35/Calculator!$F$20,1)&lt;0.5,-1,1))^2)))/(1-SQRT(((50*POWER(80,POWER(COS(PI()*MOD(Calculator!$B$35/Calculator!$F$20,1)),2))-$C66)^2+(1500*ABS(SIN(2*PI()*MOD(Calculator!$B$35/Calculator!$F$20,1)))*IF(MOD(Calculator!$B$35/Calculator!$F$20,1)&lt;0.5,-1,1))^2)/((50*POWER(80,POWER(COS(PI()*MOD(Calculator!$B$35/Calculator!$F$20,1)),2))+$C66)^2+(1500*ABS(SIN(2*PI()*MOD(Calculator!$B$35/Calculator!$F$20,1)))*IF(MOD(Calculator!$B$35/Calculator!$F$20,1)&lt;0.5,-1,1))^2))),2))</f>
        <v>—</v>
      </c>
      <c r="EP66" s="300" t="str">
        <f aca="false">IF(OR(Calculator!$E$21&lt;&gt;"YES",Calculator!$B$35&lt;Calculator!$G$21),"—",ROUND((1+SQRT(((50*POWER(80,POWER(COS(PI()*MOD(Calculator!$B$35/Calculator!$F$21,1)),2))-$C66)^2+(1500*ABS(SIN(2*PI()*MOD(Calculator!$B$35/Calculator!$F$21,1)))*IF(MOD(Calculator!$B$35/Calculator!$F$21,1)&lt;0.5,-1,1))^2)/((50*POWER(80,POWER(COS(PI()*MOD(Calculator!$B$35/Calculator!$F$21,1)),2))+$C66)^2+(1500*ABS(SIN(2*PI()*MOD(Calculator!$B$35/Calculator!$F$21,1)))*IF(MOD(Calculator!$B$35/Calculator!$F$21,1)&lt;0.5,-1,1))^2)))/(1-SQRT(((50*POWER(80,POWER(COS(PI()*MOD(Calculator!$B$35/Calculator!$F$21,1)),2))-$C66)^2+(1500*ABS(SIN(2*PI()*MOD(Calculator!$B$35/Calculator!$F$21,1)))*IF(MOD(Calculator!$B$35/Calculator!$F$21,1)&lt;0.5,-1,1))^2)/((50*POWER(80,POWER(COS(PI()*MOD(Calculator!$B$35/Calculator!$F$21,1)),2))+$C66)^2+(1500*ABS(SIN(2*PI()*MOD(Calculator!$B$35/Calculator!$F$21,1)))*IF(MOD(Calculator!$B$35/Calculator!$F$21,1)&lt;0.5,-1,1))^2))),2))</f>
        <v>—</v>
      </c>
      <c r="EQ66" s="300" t="str">
        <f aca="false">IF(OR(Calculator!$E$22&lt;&gt;"YES",Calculator!$B$35&lt;Calculator!$G$22),"—",ROUND((1+SQRT(((50*POWER(80,POWER(COS(PI()*MOD(Calculator!$B$35/Calculator!$F$22,1)),2))-$C66)^2+(1500*ABS(SIN(2*PI()*MOD(Calculator!$B$35/Calculator!$F$22,1)))*IF(MOD(Calculator!$B$35/Calculator!$F$22,1)&lt;0.5,-1,1))^2)/((50*POWER(80,POWER(COS(PI()*MOD(Calculator!$B$35/Calculator!$F$22,1)),2))+$C66)^2+(1500*ABS(SIN(2*PI()*MOD(Calculator!$B$35/Calculator!$F$22,1)))*IF(MOD(Calculator!$B$35/Calculator!$F$22,1)&lt;0.5,-1,1))^2)))/(1-SQRT(((50*POWER(80,POWER(COS(PI()*MOD(Calculator!$B$35/Calculator!$F$22,1)),2))-$C66)^2+(1500*ABS(SIN(2*PI()*MOD(Calculator!$B$35/Calculator!$F$22,1)))*IF(MOD(Calculator!$B$35/Calculator!$F$22,1)&lt;0.5,-1,1))^2)/((50*POWER(80,POWER(COS(PI()*MOD(Calculator!$B$35/Calculator!$F$22,1)),2))+$C66)^2+(1500*ABS(SIN(2*PI()*MOD(Calculator!$B$35/Calculator!$F$22,1)))*IF(MOD(Calculator!$B$35/Calculator!$F$22,1)&lt;0.5,-1,1))^2))),2))</f>
        <v>—</v>
      </c>
      <c r="ER66" s="295" t="n">
        <f aca="false">IFERROR(ROUND((IF(ISNUMBER(EG66),EG66,0)+IF(ISNUMBER(EH66),EH66,0)+IF(ISNUMBER(EI66),EI66,0)+IF(ISNUMBER(EJ66),EJ66,0)+IF(ISNUMBER(EK66),EK66,0)+IF(ISNUMBER(EL66),EL66,0)+IF(ISNUMBER(EM66),EM66,0)+IF(ISNUMBER(EN66),EN66,0)+IF(ISNUMBER(EO66),EO66,0)+IF(ISNUMBER(EP66),EP66,0)+IF(ISNUMBER(EQ66),EQ66,0))/(IF(ISNUMBER(EG66),1,0)+IF(ISNUMBER(EH66),1,0)+IF(ISNUMBER(EI66),1,0)+IF(ISNUMBER(EJ66),1,0)+IF(ISNUMBER(EK66),1,0)+IF(ISNUMBER(EL66),1,0)+IF(ISNUMBER(EM66),1,0)+IF(ISNUMBER(EN66),1,0)+IF(ISNUMBER(EO66),1,0)+IF(ISNUMBER(EP66),1,0)+IF(ISNUMBER(EQ66),1,0)),4),"")</f>
        <v>10.48</v>
      </c>
      <c r="ES66" s="300" t="str">
        <f aca="false">IF(OR(Calculator!$E$12&lt;&gt;"YES",Calculator!$B$36&lt;Calculator!$G$12),"—",ROUND((1+SQRT(((50*POWER(80,POWER(COS(PI()*MOD(Calculator!$B$36/Calculator!$F$12,1)),2))-$C66)^2+(1500*ABS(SIN(2*PI()*MOD(Calculator!$B$36/Calculator!$F$12,1)))*IF(MOD(Calculator!$B$36/Calculator!$F$12,1)&lt;0.5,-1,1))^2)/((50*POWER(80,POWER(COS(PI()*MOD(Calculator!$B$36/Calculator!$F$12,1)),2))+$C66)^2+(1500*ABS(SIN(2*PI()*MOD(Calculator!$B$36/Calculator!$F$12,1)))*IF(MOD(Calculator!$B$36/Calculator!$F$12,1)&lt;0.5,-1,1))^2)))/(1-SQRT(((50*POWER(80,POWER(COS(PI()*MOD(Calculator!$B$36/Calculator!$F$12,1)),2))-$C66)^2+(1500*ABS(SIN(2*PI()*MOD(Calculator!$B$36/Calculator!$F$12,1)))*IF(MOD(Calculator!$B$36/Calculator!$F$12,1)&lt;0.5,-1,1))^2)/((50*POWER(80,POWER(COS(PI()*MOD(Calculator!$B$36/Calculator!$F$12,1)),2))+$C66)^2+(1500*ABS(SIN(2*PI()*MOD(Calculator!$B$36/Calculator!$F$12,1)))*IF(MOD(Calculator!$B$36/Calculator!$F$12,1)&lt;0.5,-1,1))^2))),2))</f>
        <v>—</v>
      </c>
      <c r="ET66" s="300" t="str">
        <f aca="false">IF(OR(Calculator!$E$13&lt;&gt;"YES",Calculator!$B$36&lt;Calculator!$G$13),"—",ROUND((1+SQRT(((50*POWER(80,POWER(COS(PI()*MOD(Calculator!$B$36/Calculator!$F$13,1)),2))-$C66)^2+(1500*ABS(SIN(2*PI()*MOD(Calculator!$B$36/Calculator!$F$13,1)))*IF(MOD(Calculator!$B$36/Calculator!$F$13,1)&lt;0.5,-1,1))^2)/((50*POWER(80,POWER(COS(PI()*MOD(Calculator!$B$36/Calculator!$F$13,1)),2))+$C66)^2+(1500*ABS(SIN(2*PI()*MOD(Calculator!$B$36/Calculator!$F$13,1)))*IF(MOD(Calculator!$B$36/Calculator!$F$13,1)&lt;0.5,-1,1))^2)))/(1-SQRT(((50*POWER(80,POWER(COS(PI()*MOD(Calculator!$B$36/Calculator!$F$13,1)),2))-$C66)^2+(1500*ABS(SIN(2*PI()*MOD(Calculator!$B$36/Calculator!$F$13,1)))*IF(MOD(Calculator!$B$36/Calculator!$F$13,1)&lt;0.5,-1,1))^2)/((50*POWER(80,POWER(COS(PI()*MOD(Calculator!$B$36/Calculator!$F$13,1)),2))+$C66)^2+(1500*ABS(SIN(2*PI()*MOD(Calculator!$B$36/Calculator!$F$13,1)))*IF(MOD(Calculator!$B$36/Calculator!$F$13,1)&lt;0.5,-1,1))^2))),2))</f>
        <v>—</v>
      </c>
      <c r="EU66" s="300" t="str">
        <f aca="false">IF(OR(Calculator!$E$14&lt;&gt;"YES",Calculator!$B$36&lt;Calculator!$G$14),"—",ROUND((1+SQRT(((50*POWER(80,POWER(COS(PI()*MOD(Calculator!$B$36/Calculator!$F$14,1)),2))-$C66)^2+(1500*ABS(SIN(2*PI()*MOD(Calculator!$B$36/Calculator!$F$14,1)))*IF(MOD(Calculator!$B$36/Calculator!$F$14,1)&lt;0.5,-1,1))^2)/((50*POWER(80,POWER(COS(PI()*MOD(Calculator!$B$36/Calculator!$F$14,1)),2))+$C66)^2+(1500*ABS(SIN(2*PI()*MOD(Calculator!$B$36/Calculator!$F$14,1)))*IF(MOD(Calculator!$B$36/Calculator!$F$14,1)&lt;0.5,-1,1))^2)))/(1-SQRT(((50*POWER(80,POWER(COS(PI()*MOD(Calculator!$B$36/Calculator!$F$14,1)),2))-$C66)^2+(1500*ABS(SIN(2*PI()*MOD(Calculator!$B$36/Calculator!$F$14,1)))*IF(MOD(Calculator!$B$36/Calculator!$F$14,1)&lt;0.5,-1,1))^2)/((50*POWER(80,POWER(COS(PI()*MOD(Calculator!$B$36/Calculator!$F$14,1)),2))+$C66)^2+(1500*ABS(SIN(2*PI()*MOD(Calculator!$B$36/Calculator!$F$14,1)))*IF(MOD(Calculator!$B$36/Calculator!$F$14,1)&lt;0.5,-1,1))^2))),2))</f>
        <v>—</v>
      </c>
      <c r="EV66" s="300" t="n">
        <f aca="false">IF(OR(Calculator!$E$15&lt;&gt;"YES",Calculator!$B$36&lt;Calculator!$G$15),"—",ROUND((1+SQRT(((50*POWER(80,POWER(COS(PI()*MOD(Calculator!$B$36/Calculator!$F$15,1)),2))-$C66)^2+(1500*ABS(SIN(2*PI()*MOD(Calculator!$B$36/Calculator!$F$15,1)))*IF(MOD(Calculator!$B$36/Calculator!$F$15,1)&lt;0.5,-1,1))^2)/((50*POWER(80,POWER(COS(PI()*MOD(Calculator!$B$36/Calculator!$F$15,1)),2))+$C66)^2+(1500*ABS(SIN(2*PI()*MOD(Calculator!$B$36/Calculator!$F$15,1)))*IF(MOD(Calculator!$B$36/Calculator!$F$15,1)&lt;0.5,-1,1))^2)))/(1-SQRT(((50*POWER(80,POWER(COS(PI()*MOD(Calculator!$B$36/Calculator!$F$15,1)),2))-$C66)^2+(1500*ABS(SIN(2*PI()*MOD(Calculator!$B$36/Calculator!$F$15,1)))*IF(MOD(Calculator!$B$36/Calculator!$F$15,1)&lt;0.5,-1,1))^2)/((50*POWER(80,POWER(COS(PI()*MOD(Calculator!$B$36/Calculator!$F$15,1)),2))+$C66)^2+(1500*ABS(SIN(2*PI()*MOD(Calculator!$B$36/Calculator!$F$15,1)))*IF(MOD(Calculator!$B$36/Calculator!$F$15,1)&lt;0.5,-1,1))^2))),2))</f>
        <v>16.09</v>
      </c>
      <c r="EW66" s="300" t="str">
        <f aca="false">IF(OR(Calculator!$E$16&lt;&gt;"YES",Calculator!$B$36&lt;Calculator!$G$16),"—",ROUND((1+SQRT(((50*POWER(80,POWER(COS(PI()*MOD(Calculator!$B$36/Calculator!$F$16,1)),2))-$C66)^2+(1500*ABS(SIN(2*PI()*MOD(Calculator!$B$36/Calculator!$F$16,1)))*IF(MOD(Calculator!$B$36/Calculator!$F$16,1)&lt;0.5,-1,1))^2)/((50*POWER(80,POWER(COS(PI()*MOD(Calculator!$B$36/Calculator!$F$16,1)),2))+$C66)^2+(1500*ABS(SIN(2*PI()*MOD(Calculator!$B$36/Calculator!$F$16,1)))*IF(MOD(Calculator!$B$36/Calculator!$F$16,1)&lt;0.5,-1,1))^2)))/(1-SQRT(((50*POWER(80,POWER(COS(PI()*MOD(Calculator!$B$36/Calculator!$F$16,1)),2))-$C66)^2+(1500*ABS(SIN(2*PI()*MOD(Calculator!$B$36/Calculator!$F$16,1)))*IF(MOD(Calculator!$B$36/Calculator!$F$16,1)&lt;0.5,-1,1))^2)/((50*POWER(80,POWER(COS(PI()*MOD(Calculator!$B$36/Calculator!$F$16,1)),2))+$C66)^2+(1500*ABS(SIN(2*PI()*MOD(Calculator!$B$36/Calculator!$F$16,1)))*IF(MOD(Calculator!$B$36/Calculator!$F$16,1)&lt;0.5,-1,1))^2))),2))</f>
        <v>—</v>
      </c>
      <c r="EX66" s="300" t="n">
        <f aca="false">IF(OR(Calculator!$E$17&lt;&gt;"YES",Calculator!$B$36&lt;Calculator!$G$17),"—",ROUND((1+SQRT(((50*POWER(80,POWER(COS(PI()*MOD(Calculator!$B$36/Calculator!$F$17,1)),2))-$C66)^2+(1500*ABS(SIN(2*PI()*MOD(Calculator!$B$36/Calculator!$F$17,1)))*IF(MOD(Calculator!$B$36/Calculator!$F$17,1)&lt;0.5,-1,1))^2)/((50*POWER(80,POWER(COS(PI()*MOD(Calculator!$B$36/Calculator!$F$17,1)),2))+$C66)^2+(1500*ABS(SIN(2*PI()*MOD(Calculator!$B$36/Calculator!$F$17,1)))*IF(MOD(Calculator!$B$36/Calculator!$F$17,1)&lt;0.5,-1,1))^2)))/(1-SQRT(((50*POWER(80,POWER(COS(PI()*MOD(Calculator!$B$36/Calculator!$F$17,1)),2))-$C66)^2+(1500*ABS(SIN(2*PI()*MOD(Calculator!$B$36/Calculator!$F$17,1)))*IF(MOD(Calculator!$B$36/Calculator!$F$17,1)&lt;0.5,-1,1))^2)/((50*POWER(80,POWER(COS(PI()*MOD(Calculator!$B$36/Calculator!$F$17,1)),2))+$C66)^2+(1500*ABS(SIN(2*PI()*MOD(Calculator!$B$36/Calculator!$F$17,1)))*IF(MOD(Calculator!$B$36/Calculator!$F$17,1)&lt;0.5,-1,1))^2))),2))</f>
        <v>19.32</v>
      </c>
      <c r="EY66" s="300" t="str">
        <f aca="false">IF(OR(Calculator!$E$18&lt;&gt;"YES",Calculator!$B$36&lt;Calculator!$G$18),"—",ROUND((1+SQRT(((50*POWER(80,POWER(COS(PI()*MOD(Calculator!$B$36/Calculator!$F$18,1)),2))-$C66)^2+(1500*ABS(SIN(2*PI()*MOD(Calculator!$B$36/Calculator!$F$18,1)))*IF(MOD(Calculator!$B$36/Calculator!$F$18,1)&lt;0.5,-1,1))^2)/((50*POWER(80,POWER(COS(PI()*MOD(Calculator!$B$36/Calculator!$F$18,1)),2))+$C66)^2+(1500*ABS(SIN(2*PI()*MOD(Calculator!$B$36/Calculator!$F$18,1)))*IF(MOD(Calculator!$B$36/Calculator!$F$18,1)&lt;0.5,-1,1))^2)))/(1-SQRT(((50*POWER(80,POWER(COS(PI()*MOD(Calculator!$B$36/Calculator!$F$18,1)),2))-$C66)^2+(1500*ABS(SIN(2*PI()*MOD(Calculator!$B$36/Calculator!$F$18,1)))*IF(MOD(Calculator!$B$36/Calculator!$F$18,1)&lt;0.5,-1,1))^2)/((50*POWER(80,POWER(COS(PI()*MOD(Calculator!$B$36/Calculator!$F$18,1)),2))+$C66)^2+(1500*ABS(SIN(2*PI()*MOD(Calculator!$B$36/Calculator!$F$18,1)))*IF(MOD(Calculator!$B$36/Calculator!$F$18,1)&lt;0.5,-1,1))^2))),2))</f>
        <v>—</v>
      </c>
      <c r="EZ66" s="300" t="str">
        <f aca="false">IF(OR(Calculator!$E$19&lt;&gt;"YES",Calculator!$B$36&lt;Calculator!$G$19),"—",ROUND((1+SQRT(((50*POWER(80,POWER(COS(PI()*MOD(Calculator!$B$36/Calculator!$F$19,1)),2))-$C66)^2+(1500*ABS(SIN(2*PI()*MOD(Calculator!$B$36/Calculator!$F$19,1)))*IF(MOD(Calculator!$B$36/Calculator!$F$19,1)&lt;0.5,-1,1))^2)/((50*POWER(80,POWER(COS(PI()*MOD(Calculator!$B$36/Calculator!$F$19,1)),2))+$C66)^2+(1500*ABS(SIN(2*PI()*MOD(Calculator!$B$36/Calculator!$F$19,1)))*IF(MOD(Calculator!$B$36/Calculator!$F$19,1)&lt;0.5,-1,1))^2)))/(1-SQRT(((50*POWER(80,POWER(COS(PI()*MOD(Calculator!$B$36/Calculator!$F$19,1)),2))-$C66)^2+(1500*ABS(SIN(2*PI()*MOD(Calculator!$B$36/Calculator!$F$19,1)))*IF(MOD(Calculator!$B$36/Calculator!$F$19,1)&lt;0.5,-1,1))^2)/((50*POWER(80,POWER(COS(PI()*MOD(Calculator!$B$36/Calculator!$F$19,1)),2))+$C66)^2+(1500*ABS(SIN(2*PI()*MOD(Calculator!$B$36/Calculator!$F$19,1)))*IF(MOD(Calculator!$B$36/Calculator!$F$19,1)&lt;0.5,-1,1))^2))),2))</f>
        <v>—</v>
      </c>
      <c r="FA66" s="300" t="str">
        <f aca="false">IF(OR(Calculator!$E$20&lt;&gt;"YES",Calculator!$B$36&lt;Calculator!$G$20),"—",ROUND((1+SQRT(((50*POWER(80,POWER(COS(PI()*MOD(Calculator!$B$36/Calculator!$F$20,1)),2))-$C66)^2+(1500*ABS(SIN(2*PI()*MOD(Calculator!$B$36/Calculator!$F$20,1)))*IF(MOD(Calculator!$B$36/Calculator!$F$20,1)&lt;0.5,-1,1))^2)/((50*POWER(80,POWER(COS(PI()*MOD(Calculator!$B$36/Calculator!$F$20,1)),2))+$C66)^2+(1500*ABS(SIN(2*PI()*MOD(Calculator!$B$36/Calculator!$F$20,1)))*IF(MOD(Calculator!$B$36/Calculator!$F$20,1)&lt;0.5,-1,1))^2)))/(1-SQRT(((50*POWER(80,POWER(COS(PI()*MOD(Calculator!$B$36/Calculator!$F$20,1)),2))-$C66)^2+(1500*ABS(SIN(2*PI()*MOD(Calculator!$B$36/Calculator!$F$20,1)))*IF(MOD(Calculator!$B$36/Calculator!$F$20,1)&lt;0.5,-1,1))^2)/((50*POWER(80,POWER(COS(PI()*MOD(Calculator!$B$36/Calculator!$F$20,1)),2))+$C66)^2+(1500*ABS(SIN(2*PI()*MOD(Calculator!$B$36/Calculator!$F$20,1)))*IF(MOD(Calculator!$B$36/Calculator!$F$20,1)&lt;0.5,-1,1))^2))),2))</f>
        <v>—</v>
      </c>
      <c r="FB66" s="300" t="str">
        <f aca="false">IF(OR(Calculator!$E$21&lt;&gt;"YES",Calculator!$B$36&lt;Calculator!$G$21),"—",ROUND((1+SQRT(((50*POWER(80,POWER(COS(PI()*MOD(Calculator!$B$36/Calculator!$F$21,1)),2))-$C66)^2+(1500*ABS(SIN(2*PI()*MOD(Calculator!$B$36/Calculator!$F$21,1)))*IF(MOD(Calculator!$B$36/Calculator!$F$21,1)&lt;0.5,-1,1))^2)/((50*POWER(80,POWER(COS(PI()*MOD(Calculator!$B$36/Calculator!$F$21,1)),2))+$C66)^2+(1500*ABS(SIN(2*PI()*MOD(Calculator!$B$36/Calculator!$F$21,1)))*IF(MOD(Calculator!$B$36/Calculator!$F$21,1)&lt;0.5,-1,1))^2)))/(1-SQRT(((50*POWER(80,POWER(COS(PI()*MOD(Calculator!$B$36/Calculator!$F$21,1)),2))-$C66)^2+(1500*ABS(SIN(2*PI()*MOD(Calculator!$B$36/Calculator!$F$21,1)))*IF(MOD(Calculator!$B$36/Calculator!$F$21,1)&lt;0.5,-1,1))^2)/((50*POWER(80,POWER(COS(PI()*MOD(Calculator!$B$36/Calculator!$F$21,1)),2))+$C66)^2+(1500*ABS(SIN(2*PI()*MOD(Calculator!$B$36/Calculator!$F$21,1)))*IF(MOD(Calculator!$B$36/Calculator!$F$21,1)&lt;0.5,-1,1))^2))),2))</f>
        <v>—</v>
      </c>
      <c r="FC66" s="300" t="str">
        <f aca="false">IF(OR(Calculator!$E$22&lt;&gt;"YES",Calculator!$B$36&lt;Calculator!$G$22),"—",ROUND((1+SQRT(((50*POWER(80,POWER(COS(PI()*MOD(Calculator!$B$36/Calculator!$F$22,1)),2))-$C66)^2+(1500*ABS(SIN(2*PI()*MOD(Calculator!$B$36/Calculator!$F$22,1)))*IF(MOD(Calculator!$B$36/Calculator!$F$22,1)&lt;0.5,-1,1))^2)/((50*POWER(80,POWER(COS(PI()*MOD(Calculator!$B$36/Calculator!$F$22,1)),2))+$C66)^2+(1500*ABS(SIN(2*PI()*MOD(Calculator!$B$36/Calculator!$F$22,1)))*IF(MOD(Calculator!$B$36/Calculator!$F$22,1)&lt;0.5,-1,1))^2)))/(1-SQRT(((50*POWER(80,POWER(COS(PI()*MOD(Calculator!$B$36/Calculator!$F$22,1)),2))-$C66)^2+(1500*ABS(SIN(2*PI()*MOD(Calculator!$B$36/Calculator!$F$22,1)))*IF(MOD(Calculator!$B$36/Calculator!$F$22,1)&lt;0.5,-1,1))^2)/((50*POWER(80,POWER(COS(PI()*MOD(Calculator!$B$36/Calculator!$F$22,1)),2))+$C66)^2+(1500*ABS(SIN(2*PI()*MOD(Calculator!$B$36/Calculator!$F$22,1)))*IF(MOD(Calculator!$B$36/Calculator!$F$22,1)&lt;0.5,-1,1))^2))),2))</f>
        <v>—</v>
      </c>
      <c r="FD66" s="295" t="n">
        <f aca="false">IFERROR(ROUND((IF(ISNUMBER(ES66),ES66,0)+IF(ISNUMBER(ET66),ET66,0)+IF(ISNUMBER(EU66),EU66,0)+IF(ISNUMBER(EV66),EV66,0)+IF(ISNUMBER(EW66),EW66,0)+IF(ISNUMBER(EX66),EX66,0)+IF(ISNUMBER(EY66),EY66,0)+IF(ISNUMBER(EZ66),EZ66,0)+IF(ISNUMBER(FA66),FA66,0)+IF(ISNUMBER(FB66),FB66,0)+IF(ISNUMBER(FC66),FC66,0))/(IF(ISNUMBER(ES66),1,0)+IF(ISNUMBER(ET66),1,0)+IF(ISNUMBER(EU66),1,0)+IF(ISNUMBER(EV66),1,0)+IF(ISNUMBER(EW66),1,0)+IF(ISNUMBER(EX66),1,0)+IF(ISNUMBER(EY66),1,0)+IF(ISNUMBER(EZ66),1,0)+IF(ISNUMBER(FA66),1,0)+IF(ISNUMBER(FB66),1,0)+IF(ISNUMBER(FC66),1,0)),4),"")</f>
        <v>17.705</v>
      </c>
      <c r="FE66" s="300" t="str">
        <f aca="false">IF(OR(Calculator!$E$12&lt;&gt;"YES",Calculator!$B$37&lt;Calculator!$G$12),"—",ROUND((1+SQRT(((50*POWER(80,POWER(COS(PI()*MOD(Calculator!$B$37/Calculator!$F$12,1)),2))-$C66)^2+(1500*ABS(SIN(2*PI()*MOD(Calculator!$B$37/Calculator!$F$12,1)))*IF(MOD(Calculator!$B$37/Calculator!$F$12,1)&lt;0.5,-1,1))^2)/((50*POWER(80,POWER(COS(PI()*MOD(Calculator!$B$37/Calculator!$F$12,1)),2))+$C66)^2+(1500*ABS(SIN(2*PI()*MOD(Calculator!$B$37/Calculator!$F$12,1)))*IF(MOD(Calculator!$B$37/Calculator!$F$12,1)&lt;0.5,-1,1))^2)))/(1-SQRT(((50*POWER(80,POWER(COS(PI()*MOD(Calculator!$B$37/Calculator!$F$12,1)),2))-$C66)^2+(1500*ABS(SIN(2*PI()*MOD(Calculator!$B$37/Calculator!$F$12,1)))*IF(MOD(Calculator!$B$37/Calculator!$F$12,1)&lt;0.5,-1,1))^2)/((50*POWER(80,POWER(COS(PI()*MOD(Calculator!$B$37/Calculator!$F$12,1)),2))+$C66)^2+(1500*ABS(SIN(2*PI()*MOD(Calculator!$B$37/Calculator!$F$12,1)))*IF(MOD(Calculator!$B$37/Calculator!$F$12,1)&lt;0.5,-1,1))^2))),2))</f>
        <v>—</v>
      </c>
      <c r="FF66" s="300" t="str">
        <f aca="false">IF(OR(Calculator!$E$13&lt;&gt;"YES",Calculator!$B$37&lt;Calculator!$G$13),"—",ROUND((1+SQRT(((50*POWER(80,POWER(COS(PI()*MOD(Calculator!$B$37/Calculator!$F$13,1)),2))-$C66)^2+(1500*ABS(SIN(2*PI()*MOD(Calculator!$B$37/Calculator!$F$13,1)))*IF(MOD(Calculator!$B$37/Calculator!$F$13,1)&lt;0.5,-1,1))^2)/((50*POWER(80,POWER(COS(PI()*MOD(Calculator!$B$37/Calculator!$F$13,1)),2))+$C66)^2+(1500*ABS(SIN(2*PI()*MOD(Calculator!$B$37/Calculator!$F$13,1)))*IF(MOD(Calculator!$B$37/Calculator!$F$13,1)&lt;0.5,-1,1))^2)))/(1-SQRT(((50*POWER(80,POWER(COS(PI()*MOD(Calculator!$B$37/Calculator!$F$13,1)),2))-$C66)^2+(1500*ABS(SIN(2*PI()*MOD(Calculator!$B$37/Calculator!$F$13,1)))*IF(MOD(Calculator!$B$37/Calculator!$F$13,1)&lt;0.5,-1,1))^2)/((50*POWER(80,POWER(COS(PI()*MOD(Calculator!$B$37/Calculator!$F$13,1)),2))+$C66)^2+(1500*ABS(SIN(2*PI()*MOD(Calculator!$B$37/Calculator!$F$13,1)))*IF(MOD(Calculator!$B$37/Calculator!$F$13,1)&lt;0.5,-1,1))^2))),2))</f>
        <v>—</v>
      </c>
      <c r="FG66" s="300" t="str">
        <f aca="false">IF(OR(Calculator!$E$14&lt;&gt;"YES",Calculator!$B$37&lt;Calculator!$G$14),"—",ROUND((1+SQRT(((50*POWER(80,POWER(COS(PI()*MOD(Calculator!$B$37/Calculator!$F$14,1)),2))-$C66)^2+(1500*ABS(SIN(2*PI()*MOD(Calculator!$B$37/Calculator!$F$14,1)))*IF(MOD(Calculator!$B$37/Calculator!$F$14,1)&lt;0.5,-1,1))^2)/((50*POWER(80,POWER(COS(PI()*MOD(Calculator!$B$37/Calculator!$F$14,1)),2))+$C66)^2+(1500*ABS(SIN(2*PI()*MOD(Calculator!$B$37/Calculator!$F$14,1)))*IF(MOD(Calculator!$B$37/Calculator!$F$14,1)&lt;0.5,-1,1))^2)))/(1-SQRT(((50*POWER(80,POWER(COS(PI()*MOD(Calculator!$B$37/Calculator!$F$14,1)),2))-$C66)^2+(1500*ABS(SIN(2*PI()*MOD(Calculator!$B$37/Calculator!$F$14,1)))*IF(MOD(Calculator!$B$37/Calculator!$F$14,1)&lt;0.5,-1,1))^2)/((50*POWER(80,POWER(COS(PI()*MOD(Calculator!$B$37/Calculator!$F$14,1)),2))+$C66)^2+(1500*ABS(SIN(2*PI()*MOD(Calculator!$B$37/Calculator!$F$14,1)))*IF(MOD(Calculator!$B$37/Calculator!$F$14,1)&lt;0.5,-1,1))^2))),2))</f>
        <v>—</v>
      </c>
      <c r="FH66" s="300" t="n">
        <f aca="false">IF(OR(Calculator!$E$15&lt;&gt;"YES",Calculator!$B$37&lt;Calculator!$G$15),"—",ROUND((1+SQRT(((50*POWER(80,POWER(COS(PI()*MOD(Calculator!$B$37/Calculator!$F$15,1)),2))-$C66)^2+(1500*ABS(SIN(2*PI()*MOD(Calculator!$B$37/Calculator!$F$15,1)))*IF(MOD(Calculator!$B$37/Calculator!$F$15,1)&lt;0.5,-1,1))^2)/((50*POWER(80,POWER(COS(PI()*MOD(Calculator!$B$37/Calculator!$F$15,1)),2))+$C66)^2+(1500*ABS(SIN(2*PI()*MOD(Calculator!$B$37/Calculator!$F$15,1)))*IF(MOD(Calculator!$B$37/Calculator!$F$15,1)&lt;0.5,-1,1))^2)))/(1-SQRT(((50*POWER(80,POWER(COS(PI()*MOD(Calculator!$B$37/Calculator!$F$15,1)),2))-$C66)^2+(1500*ABS(SIN(2*PI()*MOD(Calculator!$B$37/Calculator!$F$15,1)))*IF(MOD(Calculator!$B$37/Calculator!$F$15,1)&lt;0.5,-1,1))^2)/((50*POWER(80,POWER(COS(PI()*MOD(Calculator!$B$37/Calculator!$F$15,1)),2))+$C66)^2+(1500*ABS(SIN(2*PI()*MOD(Calculator!$B$37/Calculator!$F$15,1)))*IF(MOD(Calculator!$B$37/Calculator!$F$15,1)&lt;0.5,-1,1))^2))),2))</f>
        <v>2.35</v>
      </c>
      <c r="FI66" s="300" t="str">
        <f aca="false">IF(OR(Calculator!$E$16&lt;&gt;"YES",Calculator!$B$37&lt;Calculator!$G$16),"—",ROUND((1+SQRT(((50*POWER(80,POWER(COS(PI()*MOD(Calculator!$B$37/Calculator!$F$16,1)),2))-$C66)^2+(1500*ABS(SIN(2*PI()*MOD(Calculator!$B$37/Calculator!$F$16,1)))*IF(MOD(Calculator!$B$37/Calculator!$F$16,1)&lt;0.5,-1,1))^2)/((50*POWER(80,POWER(COS(PI()*MOD(Calculator!$B$37/Calculator!$F$16,1)),2))+$C66)^2+(1500*ABS(SIN(2*PI()*MOD(Calculator!$B$37/Calculator!$F$16,1)))*IF(MOD(Calculator!$B$37/Calculator!$F$16,1)&lt;0.5,-1,1))^2)))/(1-SQRT(((50*POWER(80,POWER(COS(PI()*MOD(Calculator!$B$37/Calculator!$F$16,1)),2))-$C66)^2+(1500*ABS(SIN(2*PI()*MOD(Calculator!$B$37/Calculator!$F$16,1)))*IF(MOD(Calculator!$B$37/Calculator!$F$16,1)&lt;0.5,-1,1))^2)/((50*POWER(80,POWER(COS(PI()*MOD(Calculator!$B$37/Calculator!$F$16,1)),2))+$C66)^2+(1500*ABS(SIN(2*PI()*MOD(Calculator!$B$37/Calculator!$F$16,1)))*IF(MOD(Calculator!$B$37/Calculator!$F$16,1)&lt;0.5,-1,1))^2))),2))</f>
        <v>—</v>
      </c>
      <c r="FJ66" s="300" t="n">
        <f aca="false">IF(OR(Calculator!$E$17&lt;&gt;"YES",Calculator!$B$37&lt;Calculator!$G$17),"—",ROUND((1+SQRT(((50*POWER(80,POWER(COS(PI()*MOD(Calculator!$B$37/Calculator!$F$17,1)),2))-$C66)^2+(1500*ABS(SIN(2*PI()*MOD(Calculator!$B$37/Calculator!$F$17,1)))*IF(MOD(Calculator!$B$37/Calculator!$F$17,1)&lt;0.5,-1,1))^2)/((50*POWER(80,POWER(COS(PI()*MOD(Calculator!$B$37/Calculator!$F$17,1)),2))+$C66)^2+(1500*ABS(SIN(2*PI()*MOD(Calculator!$B$37/Calculator!$F$17,1)))*IF(MOD(Calculator!$B$37/Calculator!$F$17,1)&lt;0.5,-1,1))^2)))/(1-SQRT(((50*POWER(80,POWER(COS(PI()*MOD(Calculator!$B$37/Calculator!$F$17,1)),2))-$C66)^2+(1500*ABS(SIN(2*PI()*MOD(Calculator!$B$37/Calculator!$F$17,1)))*IF(MOD(Calculator!$B$37/Calculator!$F$17,1)&lt;0.5,-1,1))^2)/((50*POWER(80,POWER(COS(PI()*MOD(Calculator!$B$37/Calculator!$F$17,1)),2))+$C66)^2+(1500*ABS(SIN(2*PI()*MOD(Calculator!$B$37/Calculator!$F$17,1)))*IF(MOD(Calculator!$B$37/Calculator!$F$17,1)&lt;0.5,-1,1))^2))),2))</f>
        <v>13.83</v>
      </c>
      <c r="FK66" s="300" t="str">
        <f aca="false">IF(OR(Calculator!$E$18&lt;&gt;"YES",Calculator!$B$37&lt;Calculator!$G$18),"—",ROUND((1+SQRT(((50*POWER(80,POWER(COS(PI()*MOD(Calculator!$B$37/Calculator!$F$18,1)),2))-$C66)^2+(1500*ABS(SIN(2*PI()*MOD(Calculator!$B$37/Calculator!$F$18,1)))*IF(MOD(Calculator!$B$37/Calculator!$F$18,1)&lt;0.5,-1,1))^2)/((50*POWER(80,POWER(COS(PI()*MOD(Calculator!$B$37/Calculator!$F$18,1)),2))+$C66)^2+(1500*ABS(SIN(2*PI()*MOD(Calculator!$B$37/Calculator!$F$18,1)))*IF(MOD(Calculator!$B$37/Calculator!$F$18,1)&lt;0.5,-1,1))^2)))/(1-SQRT(((50*POWER(80,POWER(COS(PI()*MOD(Calculator!$B$37/Calculator!$F$18,1)),2))-$C66)^2+(1500*ABS(SIN(2*PI()*MOD(Calculator!$B$37/Calculator!$F$18,1)))*IF(MOD(Calculator!$B$37/Calculator!$F$18,1)&lt;0.5,-1,1))^2)/((50*POWER(80,POWER(COS(PI()*MOD(Calculator!$B$37/Calculator!$F$18,1)),2))+$C66)^2+(1500*ABS(SIN(2*PI()*MOD(Calculator!$B$37/Calculator!$F$18,1)))*IF(MOD(Calculator!$B$37/Calculator!$F$18,1)&lt;0.5,-1,1))^2))),2))</f>
        <v>—</v>
      </c>
      <c r="FL66" s="300" t="str">
        <f aca="false">IF(OR(Calculator!$E$19&lt;&gt;"YES",Calculator!$B$37&lt;Calculator!$G$19),"—",ROUND((1+SQRT(((50*POWER(80,POWER(COS(PI()*MOD(Calculator!$B$37/Calculator!$F$19,1)),2))-$C66)^2+(1500*ABS(SIN(2*PI()*MOD(Calculator!$B$37/Calculator!$F$19,1)))*IF(MOD(Calculator!$B$37/Calculator!$F$19,1)&lt;0.5,-1,1))^2)/((50*POWER(80,POWER(COS(PI()*MOD(Calculator!$B$37/Calculator!$F$19,1)),2))+$C66)^2+(1500*ABS(SIN(2*PI()*MOD(Calculator!$B$37/Calculator!$F$19,1)))*IF(MOD(Calculator!$B$37/Calculator!$F$19,1)&lt;0.5,-1,1))^2)))/(1-SQRT(((50*POWER(80,POWER(COS(PI()*MOD(Calculator!$B$37/Calculator!$F$19,1)),2))-$C66)^2+(1500*ABS(SIN(2*PI()*MOD(Calculator!$B$37/Calculator!$F$19,1)))*IF(MOD(Calculator!$B$37/Calculator!$F$19,1)&lt;0.5,-1,1))^2)/((50*POWER(80,POWER(COS(PI()*MOD(Calculator!$B$37/Calculator!$F$19,1)),2))+$C66)^2+(1500*ABS(SIN(2*PI()*MOD(Calculator!$B$37/Calculator!$F$19,1)))*IF(MOD(Calculator!$B$37/Calculator!$F$19,1)&lt;0.5,-1,1))^2))),2))</f>
        <v>—</v>
      </c>
      <c r="FM66" s="300" t="str">
        <f aca="false">IF(OR(Calculator!$E$20&lt;&gt;"YES",Calculator!$B$37&lt;Calculator!$G$20),"—",ROUND((1+SQRT(((50*POWER(80,POWER(COS(PI()*MOD(Calculator!$B$37/Calculator!$F$20,1)),2))-$C66)^2+(1500*ABS(SIN(2*PI()*MOD(Calculator!$B$37/Calculator!$F$20,1)))*IF(MOD(Calculator!$B$37/Calculator!$F$20,1)&lt;0.5,-1,1))^2)/((50*POWER(80,POWER(COS(PI()*MOD(Calculator!$B$37/Calculator!$F$20,1)),2))+$C66)^2+(1500*ABS(SIN(2*PI()*MOD(Calculator!$B$37/Calculator!$F$20,1)))*IF(MOD(Calculator!$B$37/Calculator!$F$20,1)&lt;0.5,-1,1))^2)))/(1-SQRT(((50*POWER(80,POWER(COS(PI()*MOD(Calculator!$B$37/Calculator!$F$20,1)),2))-$C66)^2+(1500*ABS(SIN(2*PI()*MOD(Calculator!$B$37/Calculator!$F$20,1)))*IF(MOD(Calculator!$B$37/Calculator!$F$20,1)&lt;0.5,-1,1))^2)/((50*POWER(80,POWER(COS(PI()*MOD(Calculator!$B$37/Calculator!$F$20,1)),2))+$C66)^2+(1500*ABS(SIN(2*PI()*MOD(Calculator!$B$37/Calculator!$F$20,1)))*IF(MOD(Calculator!$B$37/Calculator!$F$20,1)&lt;0.5,-1,1))^2))),2))</f>
        <v>—</v>
      </c>
      <c r="FN66" s="300" t="str">
        <f aca="false">IF(OR(Calculator!$E$21&lt;&gt;"YES",Calculator!$B$37&lt;Calculator!$G$21),"—",ROUND((1+SQRT(((50*POWER(80,POWER(COS(PI()*MOD(Calculator!$B$37/Calculator!$F$21,1)),2))-$C66)^2+(1500*ABS(SIN(2*PI()*MOD(Calculator!$B$37/Calculator!$F$21,1)))*IF(MOD(Calculator!$B$37/Calculator!$F$21,1)&lt;0.5,-1,1))^2)/((50*POWER(80,POWER(COS(PI()*MOD(Calculator!$B$37/Calculator!$F$21,1)),2))+$C66)^2+(1500*ABS(SIN(2*PI()*MOD(Calculator!$B$37/Calculator!$F$21,1)))*IF(MOD(Calculator!$B$37/Calculator!$F$21,1)&lt;0.5,-1,1))^2)))/(1-SQRT(((50*POWER(80,POWER(COS(PI()*MOD(Calculator!$B$37/Calculator!$F$21,1)),2))-$C66)^2+(1500*ABS(SIN(2*PI()*MOD(Calculator!$B$37/Calculator!$F$21,1)))*IF(MOD(Calculator!$B$37/Calculator!$F$21,1)&lt;0.5,-1,1))^2)/((50*POWER(80,POWER(COS(PI()*MOD(Calculator!$B$37/Calculator!$F$21,1)),2))+$C66)^2+(1500*ABS(SIN(2*PI()*MOD(Calculator!$B$37/Calculator!$F$21,1)))*IF(MOD(Calculator!$B$37/Calculator!$F$21,1)&lt;0.5,-1,1))^2))),2))</f>
        <v>—</v>
      </c>
      <c r="FO66" s="300" t="str">
        <f aca="false">IF(OR(Calculator!$E$22&lt;&gt;"YES",Calculator!$B$37&lt;Calculator!$G$22),"—",ROUND((1+SQRT(((50*POWER(80,POWER(COS(PI()*MOD(Calculator!$B$37/Calculator!$F$22,1)),2))-$C66)^2+(1500*ABS(SIN(2*PI()*MOD(Calculator!$B$37/Calculator!$F$22,1)))*IF(MOD(Calculator!$B$37/Calculator!$F$22,1)&lt;0.5,-1,1))^2)/((50*POWER(80,POWER(COS(PI()*MOD(Calculator!$B$37/Calculator!$F$22,1)),2))+$C66)^2+(1500*ABS(SIN(2*PI()*MOD(Calculator!$B$37/Calculator!$F$22,1)))*IF(MOD(Calculator!$B$37/Calculator!$F$22,1)&lt;0.5,-1,1))^2)))/(1-SQRT(((50*POWER(80,POWER(COS(PI()*MOD(Calculator!$B$37/Calculator!$F$22,1)),2))-$C66)^2+(1500*ABS(SIN(2*PI()*MOD(Calculator!$B$37/Calculator!$F$22,1)))*IF(MOD(Calculator!$B$37/Calculator!$F$22,1)&lt;0.5,-1,1))^2)/((50*POWER(80,POWER(COS(PI()*MOD(Calculator!$B$37/Calculator!$F$22,1)),2))+$C66)^2+(1500*ABS(SIN(2*PI()*MOD(Calculator!$B$37/Calculator!$F$22,1)))*IF(MOD(Calculator!$B$37/Calculator!$F$22,1)&lt;0.5,-1,1))^2))),2))</f>
        <v>—</v>
      </c>
      <c r="FP66" s="295" t="n">
        <f aca="false">IFERROR(ROUND((IF(ISNUMBER(FE66),FE66,0)+IF(ISNUMBER(FF66),FF66,0)+IF(ISNUMBER(FG66),FG66,0)+IF(ISNUMBER(FH66),FH66,0)+IF(ISNUMBER(FI66),FI66,0)+IF(ISNUMBER(FJ66),FJ66,0)+IF(ISNUMBER(FK66),FK66,0)+IF(ISNUMBER(FL66),FL66,0)+IF(ISNUMBER(FM66),FM66,0)+IF(ISNUMBER(FN66),FN66,0)+IF(ISNUMBER(FO66),FO66,0))/(IF(ISNUMBER(FE66),1,0)+IF(ISNUMBER(FF66),1,0)+IF(ISNUMBER(FG66),1,0)+IF(ISNUMBER(FH66),1,0)+IF(ISNUMBER(FI66),1,0)+IF(ISNUMBER(FJ66),1,0)+IF(ISNUMBER(FK66),1,0)+IF(ISNUMBER(FL66),1,0)+IF(ISNUMBER(FM66),1,0)+IF(ISNUMBER(FN66),1,0)+IF(ISNUMBER(FO66),1,0)),4),"")</f>
        <v>8.09</v>
      </c>
      <c r="FQ66" s="300" t="str">
        <f aca="false">IF(OR(Calculator!$E$12&lt;&gt;"YES",Calculator!$B$38&lt;Calculator!$G$12),"—",ROUND((1+SQRT(((50*POWER(80,POWER(COS(PI()*MOD(Calculator!$B$38/Calculator!$F$12,1)),2))-$C66)^2+(1500*ABS(SIN(2*PI()*MOD(Calculator!$B$38/Calculator!$F$12,1)))*IF(MOD(Calculator!$B$38/Calculator!$F$12,1)&lt;0.5,-1,1))^2)/((50*POWER(80,POWER(COS(PI()*MOD(Calculator!$B$38/Calculator!$F$12,1)),2))+$C66)^2+(1500*ABS(SIN(2*PI()*MOD(Calculator!$B$38/Calculator!$F$12,1)))*IF(MOD(Calculator!$B$38/Calculator!$F$12,1)&lt;0.5,-1,1))^2)))/(1-SQRT(((50*POWER(80,POWER(COS(PI()*MOD(Calculator!$B$38/Calculator!$F$12,1)),2))-$C66)^2+(1500*ABS(SIN(2*PI()*MOD(Calculator!$B$38/Calculator!$F$12,1)))*IF(MOD(Calculator!$B$38/Calculator!$F$12,1)&lt;0.5,-1,1))^2)/((50*POWER(80,POWER(COS(PI()*MOD(Calculator!$B$38/Calculator!$F$12,1)),2))+$C66)^2+(1500*ABS(SIN(2*PI()*MOD(Calculator!$B$38/Calculator!$F$12,1)))*IF(MOD(Calculator!$B$38/Calculator!$F$12,1)&lt;0.5,-1,1))^2))),2))</f>
        <v>—</v>
      </c>
      <c r="FR66" s="300" t="str">
        <f aca="false">IF(OR(Calculator!$E$13&lt;&gt;"YES",Calculator!$B$38&lt;Calculator!$G$13),"—",ROUND((1+SQRT(((50*POWER(80,POWER(COS(PI()*MOD(Calculator!$B$38/Calculator!$F$13,1)),2))-$C66)^2+(1500*ABS(SIN(2*PI()*MOD(Calculator!$B$38/Calculator!$F$13,1)))*IF(MOD(Calculator!$B$38/Calculator!$F$13,1)&lt;0.5,-1,1))^2)/((50*POWER(80,POWER(COS(PI()*MOD(Calculator!$B$38/Calculator!$F$13,1)),2))+$C66)^2+(1500*ABS(SIN(2*PI()*MOD(Calculator!$B$38/Calculator!$F$13,1)))*IF(MOD(Calculator!$B$38/Calculator!$F$13,1)&lt;0.5,-1,1))^2)))/(1-SQRT(((50*POWER(80,POWER(COS(PI()*MOD(Calculator!$B$38/Calculator!$F$13,1)),2))-$C66)^2+(1500*ABS(SIN(2*PI()*MOD(Calculator!$B$38/Calculator!$F$13,1)))*IF(MOD(Calculator!$B$38/Calculator!$F$13,1)&lt;0.5,-1,1))^2)/((50*POWER(80,POWER(COS(PI()*MOD(Calculator!$B$38/Calculator!$F$13,1)),2))+$C66)^2+(1500*ABS(SIN(2*PI()*MOD(Calculator!$B$38/Calculator!$F$13,1)))*IF(MOD(Calculator!$B$38/Calculator!$F$13,1)&lt;0.5,-1,1))^2))),2))</f>
        <v>—</v>
      </c>
      <c r="FS66" s="300" t="str">
        <f aca="false">IF(OR(Calculator!$E$14&lt;&gt;"YES",Calculator!$B$38&lt;Calculator!$G$14),"—",ROUND((1+SQRT(((50*POWER(80,POWER(COS(PI()*MOD(Calculator!$B$38/Calculator!$F$14,1)),2))-$C66)^2+(1500*ABS(SIN(2*PI()*MOD(Calculator!$B$38/Calculator!$F$14,1)))*IF(MOD(Calculator!$B$38/Calculator!$F$14,1)&lt;0.5,-1,1))^2)/((50*POWER(80,POWER(COS(PI()*MOD(Calculator!$B$38/Calculator!$F$14,1)),2))+$C66)^2+(1500*ABS(SIN(2*PI()*MOD(Calculator!$B$38/Calculator!$F$14,1)))*IF(MOD(Calculator!$B$38/Calculator!$F$14,1)&lt;0.5,-1,1))^2)))/(1-SQRT(((50*POWER(80,POWER(COS(PI()*MOD(Calculator!$B$38/Calculator!$F$14,1)),2))-$C66)^2+(1500*ABS(SIN(2*PI()*MOD(Calculator!$B$38/Calculator!$F$14,1)))*IF(MOD(Calculator!$B$38/Calculator!$F$14,1)&lt;0.5,-1,1))^2)/((50*POWER(80,POWER(COS(PI()*MOD(Calculator!$B$38/Calculator!$F$14,1)),2))+$C66)^2+(1500*ABS(SIN(2*PI()*MOD(Calculator!$B$38/Calculator!$F$14,1)))*IF(MOD(Calculator!$B$38/Calculator!$F$14,1)&lt;0.5,-1,1))^2))),2))</f>
        <v>—</v>
      </c>
      <c r="FT66" s="300" t="n">
        <f aca="false">IF(OR(Calculator!$E$15&lt;&gt;"YES",Calculator!$B$38&lt;Calculator!$G$15),"—",ROUND((1+SQRT(((50*POWER(80,POWER(COS(PI()*MOD(Calculator!$B$38/Calculator!$F$15,1)),2))-$C66)^2+(1500*ABS(SIN(2*PI()*MOD(Calculator!$B$38/Calculator!$F$15,1)))*IF(MOD(Calculator!$B$38/Calculator!$F$15,1)&lt;0.5,-1,1))^2)/((50*POWER(80,POWER(COS(PI()*MOD(Calculator!$B$38/Calculator!$F$15,1)),2))+$C66)^2+(1500*ABS(SIN(2*PI()*MOD(Calculator!$B$38/Calculator!$F$15,1)))*IF(MOD(Calculator!$B$38/Calculator!$F$15,1)&lt;0.5,-1,1))^2)))/(1-SQRT(((50*POWER(80,POWER(COS(PI()*MOD(Calculator!$B$38/Calculator!$F$15,1)),2))-$C66)^2+(1500*ABS(SIN(2*PI()*MOD(Calculator!$B$38/Calculator!$F$15,1)))*IF(MOD(Calculator!$B$38/Calculator!$F$15,1)&lt;0.5,-1,1))^2)/((50*POWER(80,POWER(COS(PI()*MOD(Calculator!$B$38/Calculator!$F$15,1)),2))+$C66)^2+(1500*ABS(SIN(2*PI()*MOD(Calculator!$B$38/Calculator!$F$15,1)))*IF(MOD(Calculator!$B$38/Calculator!$F$15,1)&lt;0.5,-1,1))^2))),2))</f>
        <v>2.2</v>
      </c>
      <c r="FU66" s="300" t="str">
        <f aca="false">IF(OR(Calculator!$E$16&lt;&gt;"YES",Calculator!$B$38&lt;Calculator!$G$16),"—",ROUND((1+SQRT(((50*POWER(80,POWER(COS(PI()*MOD(Calculator!$B$38/Calculator!$F$16,1)),2))-$C66)^2+(1500*ABS(SIN(2*PI()*MOD(Calculator!$B$38/Calculator!$F$16,1)))*IF(MOD(Calculator!$B$38/Calculator!$F$16,1)&lt;0.5,-1,1))^2)/((50*POWER(80,POWER(COS(PI()*MOD(Calculator!$B$38/Calculator!$F$16,1)),2))+$C66)^2+(1500*ABS(SIN(2*PI()*MOD(Calculator!$B$38/Calculator!$F$16,1)))*IF(MOD(Calculator!$B$38/Calculator!$F$16,1)&lt;0.5,-1,1))^2)))/(1-SQRT(((50*POWER(80,POWER(COS(PI()*MOD(Calculator!$B$38/Calculator!$F$16,1)),2))-$C66)^2+(1500*ABS(SIN(2*PI()*MOD(Calculator!$B$38/Calculator!$F$16,1)))*IF(MOD(Calculator!$B$38/Calculator!$F$16,1)&lt;0.5,-1,1))^2)/((50*POWER(80,POWER(COS(PI()*MOD(Calculator!$B$38/Calculator!$F$16,1)),2))+$C66)^2+(1500*ABS(SIN(2*PI()*MOD(Calculator!$B$38/Calculator!$F$16,1)))*IF(MOD(Calculator!$B$38/Calculator!$F$16,1)&lt;0.5,-1,1))^2))),2))</f>
        <v>—</v>
      </c>
      <c r="FV66" s="300" t="n">
        <f aca="false">IF(OR(Calculator!$E$17&lt;&gt;"YES",Calculator!$B$38&lt;Calculator!$G$17),"—",ROUND((1+SQRT(((50*POWER(80,POWER(COS(PI()*MOD(Calculator!$B$38/Calculator!$F$17,1)),2))-$C66)^2+(1500*ABS(SIN(2*PI()*MOD(Calculator!$B$38/Calculator!$F$17,1)))*IF(MOD(Calculator!$B$38/Calculator!$F$17,1)&lt;0.5,-1,1))^2)/((50*POWER(80,POWER(COS(PI()*MOD(Calculator!$B$38/Calculator!$F$17,1)),2))+$C66)^2+(1500*ABS(SIN(2*PI()*MOD(Calculator!$B$38/Calculator!$F$17,1)))*IF(MOD(Calculator!$B$38/Calculator!$F$17,1)&lt;0.5,-1,1))^2)))/(1-SQRT(((50*POWER(80,POWER(COS(PI()*MOD(Calculator!$B$38/Calculator!$F$17,1)),2))-$C66)^2+(1500*ABS(SIN(2*PI()*MOD(Calculator!$B$38/Calculator!$F$17,1)))*IF(MOD(Calculator!$B$38/Calculator!$F$17,1)&lt;0.5,-1,1))^2)/((50*POWER(80,POWER(COS(PI()*MOD(Calculator!$B$38/Calculator!$F$17,1)),2))+$C66)^2+(1500*ABS(SIN(2*PI()*MOD(Calculator!$B$38/Calculator!$F$17,1)))*IF(MOD(Calculator!$B$38/Calculator!$F$17,1)&lt;0.5,-1,1))^2))),2))</f>
        <v>17.07</v>
      </c>
      <c r="FW66" s="300" t="str">
        <f aca="false">IF(OR(Calculator!$E$18&lt;&gt;"YES",Calculator!$B$38&lt;Calculator!$G$18),"—",ROUND((1+SQRT(((50*POWER(80,POWER(COS(PI()*MOD(Calculator!$B$38/Calculator!$F$18,1)),2))-$C66)^2+(1500*ABS(SIN(2*PI()*MOD(Calculator!$B$38/Calculator!$F$18,1)))*IF(MOD(Calculator!$B$38/Calculator!$F$18,1)&lt;0.5,-1,1))^2)/((50*POWER(80,POWER(COS(PI()*MOD(Calculator!$B$38/Calculator!$F$18,1)),2))+$C66)^2+(1500*ABS(SIN(2*PI()*MOD(Calculator!$B$38/Calculator!$F$18,1)))*IF(MOD(Calculator!$B$38/Calculator!$F$18,1)&lt;0.5,-1,1))^2)))/(1-SQRT(((50*POWER(80,POWER(COS(PI()*MOD(Calculator!$B$38/Calculator!$F$18,1)),2))-$C66)^2+(1500*ABS(SIN(2*PI()*MOD(Calculator!$B$38/Calculator!$F$18,1)))*IF(MOD(Calculator!$B$38/Calculator!$F$18,1)&lt;0.5,-1,1))^2)/((50*POWER(80,POWER(COS(PI()*MOD(Calculator!$B$38/Calculator!$F$18,1)),2))+$C66)^2+(1500*ABS(SIN(2*PI()*MOD(Calculator!$B$38/Calculator!$F$18,1)))*IF(MOD(Calculator!$B$38/Calculator!$F$18,1)&lt;0.5,-1,1))^2))),2))</f>
        <v>—</v>
      </c>
      <c r="FX66" s="300" t="str">
        <f aca="false">IF(OR(Calculator!$E$19&lt;&gt;"YES",Calculator!$B$38&lt;Calculator!$G$19),"—",ROUND((1+SQRT(((50*POWER(80,POWER(COS(PI()*MOD(Calculator!$B$38/Calculator!$F$19,1)),2))-$C66)^2+(1500*ABS(SIN(2*PI()*MOD(Calculator!$B$38/Calculator!$F$19,1)))*IF(MOD(Calculator!$B$38/Calculator!$F$19,1)&lt;0.5,-1,1))^2)/((50*POWER(80,POWER(COS(PI()*MOD(Calculator!$B$38/Calculator!$F$19,1)),2))+$C66)^2+(1500*ABS(SIN(2*PI()*MOD(Calculator!$B$38/Calculator!$F$19,1)))*IF(MOD(Calculator!$B$38/Calculator!$F$19,1)&lt;0.5,-1,1))^2)))/(1-SQRT(((50*POWER(80,POWER(COS(PI()*MOD(Calculator!$B$38/Calculator!$F$19,1)),2))-$C66)^2+(1500*ABS(SIN(2*PI()*MOD(Calculator!$B$38/Calculator!$F$19,1)))*IF(MOD(Calculator!$B$38/Calculator!$F$19,1)&lt;0.5,-1,1))^2)/((50*POWER(80,POWER(COS(PI()*MOD(Calculator!$B$38/Calculator!$F$19,1)),2))+$C66)^2+(1500*ABS(SIN(2*PI()*MOD(Calculator!$B$38/Calculator!$F$19,1)))*IF(MOD(Calculator!$B$38/Calculator!$F$19,1)&lt;0.5,-1,1))^2))),2))</f>
        <v>—</v>
      </c>
      <c r="FY66" s="300" t="str">
        <f aca="false">IF(OR(Calculator!$E$20&lt;&gt;"YES",Calculator!$B$38&lt;Calculator!$G$20),"—",ROUND((1+SQRT(((50*POWER(80,POWER(COS(PI()*MOD(Calculator!$B$38/Calculator!$F$20,1)),2))-$C66)^2+(1500*ABS(SIN(2*PI()*MOD(Calculator!$B$38/Calculator!$F$20,1)))*IF(MOD(Calculator!$B$38/Calculator!$F$20,1)&lt;0.5,-1,1))^2)/((50*POWER(80,POWER(COS(PI()*MOD(Calculator!$B$38/Calculator!$F$20,1)),2))+$C66)^2+(1500*ABS(SIN(2*PI()*MOD(Calculator!$B$38/Calculator!$F$20,1)))*IF(MOD(Calculator!$B$38/Calculator!$F$20,1)&lt;0.5,-1,1))^2)))/(1-SQRT(((50*POWER(80,POWER(COS(PI()*MOD(Calculator!$B$38/Calculator!$F$20,1)),2))-$C66)^2+(1500*ABS(SIN(2*PI()*MOD(Calculator!$B$38/Calculator!$F$20,1)))*IF(MOD(Calculator!$B$38/Calculator!$F$20,1)&lt;0.5,-1,1))^2)/((50*POWER(80,POWER(COS(PI()*MOD(Calculator!$B$38/Calculator!$F$20,1)),2))+$C66)^2+(1500*ABS(SIN(2*PI()*MOD(Calculator!$B$38/Calculator!$F$20,1)))*IF(MOD(Calculator!$B$38/Calculator!$F$20,1)&lt;0.5,-1,1))^2))),2))</f>
        <v>—</v>
      </c>
      <c r="FZ66" s="300" t="str">
        <f aca="false">IF(OR(Calculator!$E$21&lt;&gt;"YES",Calculator!$B$38&lt;Calculator!$G$21),"—",ROUND((1+SQRT(((50*POWER(80,POWER(COS(PI()*MOD(Calculator!$B$38/Calculator!$F$21,1)),2))-$C66)^2+(1500*ABS(SIN(2*PI()*MOD(Calculator!$B$38/Calculator!$F$21,1)))*IF(MOD(Calculator!$B$38/Calculator!$F$21,1)&lt;0.5,-1,1))^2)/((50*POWER(80,POWER(COS(PI()*MOD(Calculator!$B$38/Calculator!$F$21,1)),2))+$C66)^2+(1500*ABS(SIN(2*PI()*MOD(Calculator!$B$38/Calculator!$F$21,1)))*IF(MOD(Calculator!$B$38/Calculator!$F$21,1)&lt;0.5,-1,1))^2)))/(1-SQRT(((50*POWER(80,POWER(COS(PI()*MOD(Calculator!$B$38/Calculator!$F$21,1)),2))-$C66)^2+(1500*ABS(SIN(2*PI()*MOD(Calculator!$B$38/Calculator!$F$21,1)))*IF(MOD(Calculator!$B$38/Calculator!$F$21,1)&lt;0.5,-1,1))^2)/((50*POWER(80,POWER(COS(PI()*MOD(Calculator!$B$38/Calculator!$F$21,1)),2))+$C66)^2+(1500*ABS(SIN(2*PI()*MOD(Calculator!$B$38/Calculator!$F$21,1)))*IF(MOD(Calculator!$B$38/Calculator!$F$21,1)&lt;0.5,-1,1))^2))),2))</f>
        <v>—</v>
      </c>
      <c r="GA66" s="300" t="str">
        <f aca="false">IF(OR(Calculator!$E$22&lt;&gt;"YES",Calculator!$B$38&lt;Calculator!$G$22),"—",ROUND((1+SQRT(((50*POWER(80,POWER(COS(PI()*MOD(Calculator!$B$38/Calculator!$F$22,1)),2))-$C66)^2+(1500*ABS(SIN(2*PI()*MOD(Calculator!$B$38/Calculator!$F$22,1)))*IF(MOD(Calculator!$B$38/Calculator!$F$22,1)&lt;0.5,-1,1))^2)/((50*POWER(80,POWER(COS(PI()*MOD(Calculator!$B$38/Calculator!$F$22,1)),2))+$C66)^2+(1500*ABS(SIN(2*PI()*MOD(Calculator!$B$38/Calculator!$F$22,1)))*IF(MOD(Calculator!$B$38/Calculator!$F$22,1)&lt;0.5,-1,1))^2)))/(1-SQRT(((50*POWER(80,POWER(COS(PI()*MOD(Calculator!$B$38/Calculator!$F$22,1)),2))-$C66)^2+(1500*ABS(SIN(2*PI()*MOD(Calculator!$B$38/Calculator!$F$22,1)))*IF(MOD(Calculator!$B$38/Calculator!$F$22,1)&lt;0.5,-1,1))^2)/((50*POWER(80,POWER(COS(PI()*MOD(Calculator!$B$38/Calculator!$F$22,1)),2))+$C66)^2+(1500*ABS(SIN(2*PI()*MOD(Calculator!$B$38/Calculator!$F$22,1)))*IF(MOD(Calculator!$B$38/Calculator!$F$22,1)&lt;0.5,-1,1))^2))),2))</f>
        <v>—</v>
      </c>
      <c r="GB66" s="295" t="n">
        <f aca="false">IFERROR(ROUND((IF(ISNUMBER(FQ66),FQ66,0)+IF(ISNUMBER(FR66),FR66,0)+IF(ISNUMBER(FS66),FS66,0)+IF(ISNUMBER(FT66),FT66,0)+IF(ISNUMBER(FU66),FU66,0)+IF(ISNUMBER(FV66),FV66,0)+IF(ISNUMBER(FW66),FW66,0)+IF(ISNUMBER(FX66),FX66,0)+IF(ISNUMBER(FY66),FY66,0)+IF(ISNUMBER(FZ66),FZ66,0)+IF(ISNUMBER(GA66),GA66,0))/(IF(ISNUMBER(FQ66),1,0)+IF(ISNUMBER(FR66),1,0)+IF(ISNUMBER(FS66),1,0)+IF(ISNUMBER(FT66),1,0)+IF(ISNUMBER(FU66),1,0)+IF(ISNUMBER(FV66),1,0)+IF(ISNUMBER(FW66),1,0)+IF(ISNUMBER(FX66),1,0)+IF(ISNUMBER(FY66),1,0)+IF(ISNUMBER(FZ66),1,0)+IF(ISNUMBER(GA66),1,0)),4),"")</f>
        <v>9.635</v>
      </c>
      <c r="GD66" s="253" t="str">
        <f aca="false">IF(OR(Calculator!$E$12&lt;&gt;"YES",Calculator!$B$34&lt;Calculator!$G$12),"—",ROUND((1+SQRT(((50*POWER(80,POWER(COS(PI()*MOD(Calculator!$B$34/Calculator!$F$12,1)),2))+MIN(500,MAX(30,100*EXP(-0.3*'VSWR Calculator'!$C$24)*(1+3*ABS(MOD('VSWR Calculator'!$C$23/Calculator!$F$12/2,1)-0.5))))/'VSWR Calculator'!$C$25)-$C66)^2+(1500*ABS(SIN(2*PI()*MOD(Calculator!$B$34/Calculator!$F$12,1)))*IF(MOD(Calculator!$B$34/Calculator!$F$12,1)&lt;0.5,-1,1))^2)/SQRT(((50*POWER(80,POWER(COS(PI()*MOD(Calculator!$B$34/Calculator!$F$12,1)),2))+MIN(500,MAX(30,100*EXP(-0.3*'VSWR Calculator'!$C$24)*(1+3*ABS(MOD('VSWR Calculator'!$C$23/Calculator!$F$12/2,1)-0.5))))/'VSWR Calculator'!$C$25)+$C66)^2+(1500*ABS(SIN(2*PI()*MOD(Calculator!$B$34/Calculator!$F$12,1)))*IF(MOD(Calculator!$B$34/Calculator!$F$12,1)&lt;0.5,-1,1))^2))/(1-SQRT(((50*POWER(80,POWER(COS(PI()*MOD(Calculator!$B$34/Calculator!$F$12,1)),2))+MIN(500,MAX(30,100*EXP(-0.3*'VSWR Calculator'!$C$24)*(1+3*ABS(MOD('VSWR Calculator'!$C$23/Calculator!$F$12/2,1)-0.5))))/'VSWR Calculator'!$C$25)-$C66)^2+(1500*ABS(SIN(2*PI()*MOD(Calculator!$B$34/Calculator!$F$12,1)))*IF(MOD(Calculator!$B$34/Calculator!$F$12,1)&lt;0.5,-1,1))^2)/SQRT(((50*POWER(80,POWER(COS(PI()*MOD(Calculator!$B$34/Calculator!$F$12,1)),2))+MIN(500,MAX(30,100*EXP(-0.3*'VSWR Calculator'!$C$24)*(1+3*ABS(MOD('VSWR Calculator'!$C$23/Calculator!$F$12/2,1)-0.5))))/'VSWR Calculator'!$C$25)+$C66)^2+(1500*ABS(SIN(2*PI()*MOD(Calculator!$B$34/Calculator!$F$12,1)))*IF(MOD(Calculator!$B$34/Calculator!$F$12,1)&lt;0.5,-1,1))^2)),2))</f>
        <v>—</v>
      </c>
      <c r="GE66" s="253" t="str">
        <f aca="false">IF(OR(Calculator!$E$13&lt;&gt;"YES",Calculator!$B$34&lt;Calculator!$G$13),"—",ROUND((1+SQRT(((50*POWER(80,POWER(COS(PI()*MOD(Calculator!$B$34/Calculator!$F$13,1)),2))+MIN(500,MAX(30,100*EXP(-0.3*'VSWR Calculator'!$C$24)*(1+3*ABS(MOD('VSWR Calculator'!$C$23/Calculator!$F$13/2,1)-0.5))))/'VSWR Calculator'!$C$25)-$C66)^2+(1500*ABS(SIN(2*PI()*MOD(Calculator!$B$34/Calculator!$F$13,1)))*IF(MOD(Calculator!$B$34/Calculator!$F$13,1)&lt;0.5,-1,1))^2)/SQRT(((50*POWER(80,POWER(COS(PI()*MOD(Calculator!$B$34/Calculator!$F$13,1)),2))+MIN(500,MAX(30,100*EXP(-0.3*'VSWR Calculator'!$C$24)*(1+3*ABS(MOD('VSWR Calculator'!$C$23/Calculator!$F$13/2,1)-0.5))))/'VSWR Calculator'!$C$25)+$C66)^2+(1500*ABS(SIN(2*PI()*MOD(Calculator!$B$34/Calculator!$F$13,1)))*IF(MOD(Calculator!$B$34/Calculator!$F$13,1)&lt;0.5,-1,1))^2))/(1-SQRT(((50*POWER(80,POWER(COS(PI()*MOD(Calculator!$B$34/Calculator!$F$13,1)),2))+MIN(500,MAX(30,100*EXP(-0.3*'VSWR Calculator'!$C$24)*(1+3*ABS(MOD('VSWR Calculator'!$C$23/Calculator!$F$13/2,1)-0.5))))/'VSWR Calculator'!$C$25)-$C66)^2+(1500*ABS(SIN(2*PI()*MOD(Calculator!$B$34/Calculator!$F$13,1)))*IF(MOD(Calculator!$B$34/Calculator!$F$13,1)&lt;0.5,-1,1))^2)/SQRT(((50*POWER(80,POWER(COS(PI()*MOD(Calculator!$B$34/Calculator!$F$13,1)),2))+MIN(500,MAX(30,100*EXP(-0.3*'VSWR Calculator'!$C$24)*(1+3*ABS(MOD('VSWR Calculator'!$C$23/Calculator!$F$13/2,1)-0.5))))/'VSWR Calculator'!$C$25)+$C66)^2+(1500*ABS(SIN(2*PI()*MOD(Calculator!$B$34/Calculator!$F$13,1)))*IF(MOD(Calculator!$B$34/Calculator!$F$13,1)&lt;0.5,-1,1))^2)),2))</f>
        <v>—</v>
      </c>
      <c r="GF66" s="253" t="str">
        <f aca="false">IF(OR(Calculator!$E$14&lt;&gt;"YES",Calculator!$B$34&lt;Calculator!$G$14),"—",ROUND((1+SQRT(((50*POWER(80,POWER(COS(PI()*MOD(Calculator!$B$34/Calculator!$F$14,1)),2))+MIN(500,MAX(30,100*EXP(-0.3*'VSWR Calculator'!$C$24)*(1+3*ABS(MOD('VSWR Calculator'!$C$23/Calculator!$F$14/2,1)-0.5))))/'VSWR Calculator'!$C$25)-$C66)^2+(1500*ABS(SIN(2*PI()*MOD(Calculator!$B$34/Calculator!$F$14,1)))*IF(MOD(Calculator!$B$34/Calculator!$F$14,1)&lt;0.5,-1,1))^2)/SQRT(((50*POWER(80,POWER(COS(PI()*MOD(Calculator!$B$34/Calculator!$F$14,1)),2))+MIN(500,MAX(30,100*EXP(-0.3*'VSWR Calculator'!$C$24)*(1+3*ABS(MOD('VSWR Calculator'!$C$23/Calculator!$F$14/2,1)-0.5))))/'VSWR Calculator'!$C$25)+$C66)^2+(1500*ABS(SIN(2*PI()*MOD(Calculator!$B$34/Calculator!$F$14,1)))*IF(MOD(Calculator!$B$34/Calculator!$F$14,1)&lt;0.5,-1,1))^2))/(1-SQRT(((50*POWER(80,POWER(COS(PI()*MOD(Calculator!$B$34/Calculator!$F$14,1)),2))+MIN(500,MAX(30,100*EXP(-0.3*'VSWR Calculator'!$C$24)*(1+3*ABS(MOD('VSWR Calculator'!$C$23/Calculator!$F$14/2,1)-0.5))))/'VSWR Calculator'!$C$25)-$C66)^2+(1500*ABS(SIN(2*PI()*MOD(Calculator!$B$34/Calculator!$F$14,1)))*IF(MOD(Calculator!$B$34/Calculator!$F$14,1)&lt;0.5,-1,1))^2)/SQRT(((50*POWER(80,POWER(COS(PI()*MOD(Calculator!$B$34/Calculator!$F$14,1)),2))+MIN(500,MAX(30,100*EXP(-0.3*'VSWR Calculator'!$C$24)*(1+3*ABS(MOD('VSWR Calculator'!$C$23/Calculator!$F$14/2,1)-0.5))))/'VSWR Calculator'!$C$25)+$C66)^2+(1500*ABS(SIN(2*PI()*MOD(Calculator!$B$34/Calculator!$F$14,1)))*IF(MOD(Calculator!$B$34/Calculator!$F$14,1)&lt;0.5,-1,1))^2)),2))</f>
        <v>—</v>
      </c>
      <c r="GG66" s="253" t="n">
        <f aca="false">IF(OR(Calculator!$E$15&lt;&gt;"YES",Calculator!$B$34&lt;Calculator!$G$15),"—",ROUND((1+SQRT(((50*POWER(80,POWER(COS(PI()*MOD(Calculator!$B$34/Calculator!$F$15,1)),2))+MIN(500,MAX(30,100*EXP(-0.3*'VSWR Calculator'!$C$24)*(1+3*ABS(MOD('VSWR Calculator'!$C$23/Calculator!$F$15/2,1)-0.5))))/'VSWR Calculator'!$C$25)-$C66)^2+(1500*ABS(SIN(2*PI()*MOD(Calculator!$B$34/Calculator!$F$15,1)))*IF(MOD(Calculator!$B$34/Calculator!$F$15,1)&lt;0.5,-1,1))^2)/SQRT(((50*POWER(80,POWER(COS(PI()*MOD(Calculator!$B$34/Calculator!$F$15,1)),2))+MIN(500,MAX(30,100*EXP(-0.3*'VSWR Calculator'!$C$24)*(1+3*ABS(MOD('VSWR Calculator'!$C$23/Calculator!$F$15/2,1)-0.5))))/'VSWR Calculator'!$C$25)+$C66)^2+(1500*ABS(SIN(2*PI()*MOD(Calculator!$B$34/Calculator!$F$15,1)))*IF(MOD(Calculator!$B$34/Calculator!$F$15,1)&lt;0.5,-1,1))^2))/(1-SQRT(((50*POWER(80,POWER(COS(PI()*MOD(Calculator!$B$34/Calculator!$F$15,1)),2))+MIN(500,MAX(30,100*EXP(-0.3*'VSWR Calculator'!$C$24)*(1+3*ABS(MOD('VSWR Calculator'!$C$23/Calculator!$F$15/2,1)-0.5))))/'VSWR Calculator'!$C$25)-$C66)^2+(1500*ABS(SIN(2*PI()*MOD(Calculator!$B$34/Calculator!$F$15,1)))*IF(MOD(Calculator!$B$34/Calculator!$F$15,1)&lt;0.5,-1,1))^2)/SQRT(((50*POWER(80,POWER(COS(PI()*MOD(Calculator!$B$34/Calculator!$F$15,1)),2))+MIN(500,MAX(30,100*EXP(-0.3*'VSWR Calculator'!$C$24)*(1+3*ABS(MOD('VSWR Calculator'!$C$23/Calculator!$F$15/2,1)-0.5))))/'VSWR Calculator'!$C$25)+$C66)^2+(1500*ABS(SIN(2*PI()*MOD(Calculator!$B$34/Calculator!$F$15,1)))*IF(MOD(Calculator!$B$34/Calculator!$F$15,1)&lt;0.5,-1,1))^2)),2))</f>
        <v>14.96</v>
      </c>
      <c r="GH66" s="253" t="str">
        <f aca="false">IF(OR(Calculator!$E$16&lt;&gt;"YES",Calculator!$B$34&lt;Calculator!$G$16),"—",ROUND((1+SQRT(((50*POWER(80,POWER(COS(PI()*MOD(Calculator!$B$34/Calculator!$F$16,1)),2))+MIN(500,MAX(30,100*EXP(-0.3*'VSWR Calculator'!$C$24)*(1+3*ABS(MOD('VSWR Calculator'!$C$23/Calculator!$F$16/2,1)-0.5))))/'VSWR Calculator'!$C$25)-$C66)^2+(1500*ABS(SIN(2*PI()*MOD(Calculator!$B$34/Calculator!$F$16,1)))*IF(MOD(Calculator!$B$34/Calculator!$F$16,1)&lt;0.5,-1,1))^2)/SQRT(((50*POWER(80,POWER(COS(PI()*MOD(Calculator!$B$34/Calculator!$F$16,1)),2))+MIN(500,MAX(30,100*EXP(-0.3*'VSWR Calculator'!$C$24)*(1+3*ABS(MOD('VSWR Calculator'!$C$23/Calculator!$F$16/2,1)-0.5))))/'VSWR Calculator'!$C$25)+$C66)^2+(1500*ABS(SIN(2*PI()*MOD(Calculator!$B$34/Calculator!$F$16,1)))*IF(MOD(Calculator!$B$34/Calculator!$F$16,1)&lt;0.5,-1,1))^2))/(1-SQRT(((50*POWER(80,POWER(COS(PI()*MOD(Calculator!$B$34/Calculator!$F$16,1)),2))+MIN(500,MAX(30,100*EXP(-0.3*'VSWR Calculator'!$C$24)*(1+3*ABS(MOD('VSWR Calculator'!$C$23/Calculator!$F$16/2,1)-0.5))))/'VSWR Calculator'!$C$25)-$C66)^2+(1500*ABS(SIN(2*PI()*MOD(Calculator!$B$34/Calculator!$F$16,1)))*IF(MOD(Calculator!$B$34/Calculator!$F$16,1)&lt;0.5,-1,1))^2)/SQRT(((50*POWER(80,POWER(COS(PI()*MOD(Calculator!$B$34/Calculator!$F$16,1)),2))+MIN(500,MAX(30,100*EXP(-0.3*'VSWR Calculator'!$C$24)*(1+3*ABS(MOD('VSWR Calculator'!$C$23/Calculator!$F$16/2,1)-0.5))))/'VSWR Calculator'!$C$25)+$C66)^2+(1500*ABS(SIN(2*PI()*MOD(Calculator!$B$34/Calculator!$F$16,1)))*IF(MOD(Calculator!$B$34/Calculator!$F$16,1)&lt;0.5,-1,1))^2)),2))</f>
        <v>—</v>
      </c>
      <c r="GI66" s="253" t="n">
        <f aca="false">IF(OR(Calculator!$E$17&lt;&gt;"YES",Calculator!$B$34&lt;Calculator!$G$17),"—",ROUND((1+SQRT(((50*POWER(80,POWER(COS(PI()*MOD(Calculator!$B$34/Calculator!$F$17,1)),2))+MIN(500,MAX(30,100*EXP(-0.3*'VSWR Calculator'!$C$24)*(1+3*ABS(MOD('VSWR Calculator'!$C$23/Calculator!$F$17/2,1)-0.5))))/'VSWR Calculator'!$C$25)-$C66)^2+(1500*ABS(SIN(2*PI()*MOD(Calculator!$B$34/Calculator!$F$17,1)))*IF(MOD(Calculator!$B$34/Calculator!$F$17,1)&lt;0.5,-1,1))^2)/SQRT(((50*POWER(80,POWER(COS(PI()*MOD(Calculator!$B$34/Calculator!$F$17,1)),2))+MIN(500,MAX(30,100*EXP(-0.3*'VSWR Calculator'!$C$24)*(1+3*ABS(MOD('VSWR Calculator'!$C$23/Calculator!$F$17/2,1)-0.5))))/'VSWR Calculator'!$C$25)+$C66)^2+(1500*ABS(SIN(2*PI()*MOD(Calculator!$B$34/Calculator!$F$17,1)))*IF(MOD(Calculator!$B$34/Calculator!$F$17,1)&lt;0.5,-1,1))^2))/(1-SQRT(((50*POWER(80,POWER(COS(PI()*MOD(Calculator!$B$34/Calculator!$F$17,1)),2))+MIN(500,MAX(30,100*EXP(-0.3*'VSWR Calculator'!$C$24)*(1+3*ABS(MOD('VSWR Calculator'!$C$23/Calculator!$F$17/2,1)-0.5))))/'VSWR Calculator'!$C$25)-$C66)^2+(1500*ABS(SIN(2*PI()*MOD(Calculator!$B$34/Calculator!$F$17,1)))*IF(MOD(Calculator!$B$34/Calculator!$F$17,1)&lt;0.5,-1,1))^2)/SQRT(((50*POWER(80,POWER(COS(PI()*MOD(Calculator!$B$34/Calculator!$F$17,1)),2))+MIN(500,MAX(30,100*EXP(-0.3*'VSWR Calculator'!$C$24)*(1+3*ABS(MOD('VSWR Calculator'!$C$23/Calculator!$F$17/2,1)-0.5))))/'VSWR Calculator'!$C$25)+$C66)^2+(1500*ABS(SIN(2*PI()*MOD(Calculator!$B$34/Calculator!$F$17,1)))*IF(MOD(Calculator!$B$34/Calculator!$F$17,1)&lt;0.5,-1,1))^2)),2))</f>
        <v>11.57</v>
      </c>
      <c r="GJ66" s="253" t="str">
        <f aca="false">IF(OR(Calculator!$E$18&lt;&gt;"YES",Calculator!$B$34&lt;Calculator!$G$18),"—",ROUND((1+SQRT(((50*POWER(80,POWER(COS(PI()*MOD(Calculator!$B$34/Calculator!$F$18,1)),2))+MIN(500,MAX(30,100*EXP(-0.3*'VSWR Calculator'!$C$24)*(1+3*ABS(MOD('VSWR Calculator'!$C$23/Calculator!$F$18/2,1)-0.5))))/'VSWR Calculator'!$C$25)-$C66)^2+(1500*ABS(SIN(2*PI()*MOD(Calculator!$B$34/Calculator!$F$18,1)))*IF(MOD(Calculator!$B$34/Calculator!$F$18,1)&lt;0.5,-1,1))^2)/SQRT(((50*POWER(80,POWER(COS(PI()*MOD(Calculator!$B$34/Calculator!$F$18,1)),2))+MIN(500,MAX(30,100*EXP(-0.3*'VSWR Calculator'!$C$24)*(1+3*ABS(MOD('VSWR Calculator'!$C$23/Calculator!$F$18/2,1)-0.5))))/'VSWR Calculator'!$C$25)+$C66)^2+(1500*ABS(SIN(2*PI()*MOD(Calculator!$B$34/Calculator!$F$18,1)))*IF(MOD(Calculator!$B$34/Calculator!$F$18,1)&lt;0.5,-1,1))^2))/(1-SQRT(((50*POWER(80,POWER(COS(PI()*MOD(Calculator!$B$34/Calculator!$F$18,1)),2))+MIN(500,MAX(30,100*EXP(-0.3*'VSWR Calculator'!$C$24)*(1+3*ABS(MOD('VSWR Calculator'!$C$23/Calculator!$F$18/2,1)-0.5))))/'VSWR Calculator'!$C$25)-$C66)^2+(1500*ABS(SIN(2*PI()*MOD(Calculator!$B$34/Calculator!$F$18,1)))*IF(MOD(Calculator!$B$34/Calculator!$F$18,1)&lt;0.5,-1,1))^2)/SQRT(((50*POWER(80,POWER(COS(PI()*MOD(Calculator!$B$34/Calculator!$F$18,1)),2))+MIN(500,MAX(30,100*EXP(-0.3*'VSWR Calculator'!$C$24)*(1+3*ABS(MOD('VSWR Calculator'!$C$23/Calculator!$F$18/2,1)-0.5))))/'VSWR Calculator'!$C$25)+$C66)^2+(1500*ABS(SIN(2*PI()*MOD(Calculator!$B$34/Calculator!$F$18,1)))*IF(MOD(Calculator!$B$34/Calculator!$F$18,1)&lt;0.5,-1,1))^2)),2))</f>
        <v>—</v>
      </c>
      <c r="GK66" s="253" t="str">
        <f aca="false">IF(OR(Calculator!$E$19&lt;&gt;"YES",Calculator!$B$34&lt;Calculator!$G$19),"—",ROUND((1+SQRT(((50*POWER(80,POWER(COS(PI()*MOD(Calculator!$B$34/Calculator!$F$19,1)),2))+MIN(500,MAX(30,100*EXP(-0.3*'VSWR Calculator'!$C$24)*(1+3*ABS(MOD('VSWR Calculator'!$C$23/Calculator!$F$19/2,1)-0.5))))/'VSWR Calculator'!$C$25)-$C66)^2+(1500*ABS(SIN(2*PI()*MOD(Calculator!$B$34/Calculator!$F$19,1)))*IF(MOD(Calculator!$B$34/Calculator!$F$19,1)&lt;0.5,-1,1))^2)/SQRT(((50*POWER(80,POWER(COS(PI()*MOD(Calculator!$B$34/Calculator!$F$19,1)),2))+MIN(500,MAX(30,100*EXP(-0.3*'VSWR Calculator'!$C$24)*(1+3*ABS(MOD('VSWR Calculator'!$C$23/Calculator!$F$19/2,1)-0.5))))/'VSWR Calculator'!$C$25)+$C66)^2+(1500*ABS(SIN(2*PI()*MOD(Calculator!$B$34/Calculator!$F$19,1)))*IF(MOD(Calculator!$B$34/Calculator!$F$19,1)&lt;0.5,-1,1))^2))/(1-SQRT(((50*POWER(80,POWER(COS(PI()*MOD(Calculator!$B$34/Calculator!$F$19,1)),2))+MIN(500,MAX(30,100*EXP(-0.3*'VSWR Calculator'!$C$24)*(1+3*ABS(MOD('VSWR Calculator'!$C$23/Calculator!$F$19/2,1)-0.5))))/'VSWR Calculator'!$C$25)-$C66)^2+(1500*ABS(SIN(2*PI()*MOD(Calculator!$B$34/Calculator!$F$19,1)))*IF(MOD(Calculator!$B$34/Calculator!$F$19,1)&lt;0.5,-1,1))^2)/SQRT(((50*POWER(80,POWER(COS(PI()*MOD(Calculator!$B$34/Calculator!$F$19,1)),2))+MIN(500,MAX(30,100*EXP(-0.3*'VSWR Calculator'!$C$24)*(1+3*ABS(MOD('VSWR Calculator'!$C$23/Calculator!$F$19/2,1)-0.5))))/'VSWR Calculator'!$C$25)+$C66)^2+(1500*ABS(SIN(2*PI()*MOD(Calculator!$B$34/Calculator!$F$19,1)))*IF(MOD(Calculator!$B$34/Calculator!$F$19,1)&lt;0.5,-1,1))^2)),2))</f>
        <v>—</v>
      </c>
      <c r="GL66" s="253" t="str">
        <f aca="false">IF(OR(Calculator!$E$20&lt;&gt;"YES",Calculator!$B$34&lt;Calculator!$G$20),"—",ROUND((1+SQRT(((50*POWER(80,POWER(COS(PI()*MOD(Calculator!$B$34/Calculator!$F$20,1)),2))+MIN(500,MAX(30,100*EXP(-0.3*'VSWR Calculator'!$C$24)*(1+3*ABS(MOD('VSWR Calculator'!$C$23/Calculator!$F$20/2,1)-0.5))))/'VSWR Calculator'!$C$25)-$C66)^2+(1500*ABS(SIN(2*PI()*MOD(Calculator!$B$34/Calculator!$F$20,1)))*IF(MOD(Calculator!$B$34/Calculator!$F$20,1)&lt;0.5,-1,1))^2)/SQRT(((50*POWER(80,POWER(COS(PI()*MOD(Calculator!$B$34/Calculator!$F$20,1)),2))+MIN(500,MAX(30,100*EXP(-0.3*'VSWR Calculator'!$C$24)*(1+3*ABS(MOD('VSWR Calculator'!$C$23/Calculator!$F$20/2,1)-0.5))))/'VSWR Calculator'!$C$25)+$C66)^2+(1500*ABS(SIN(2*PI()*MOD(Calculator!$B$34/Calculator!$F$20,1)))*IF(MOD(Calculator!$B$34/Calculator!$F$20,1)&lt;0.5,-1,1))^2))/(1-SQRT(((50*POWER(80,POWER(COS(PI()*MOD(Calculator!$B$34/Calculator!$F$20,1)),2))+MIN(500,MAX(30,100*EXP(-0.3*'VSWR Calculator'!$C$24)*(1+3*ABS(MOD('VSWR Calculator'!$C$23/Calculator!$F$20/2,1)-0.5))))/'VSWR Calculator'!$C$25)-$C66)^2+(1500*ABS(SIN(2*PI()*MOD(Calculator!$B$34/Calculator!$F$20,1)))*IF(MOD(Calculator!$B$34/Calculator!$F$20,1)&lt;0.5,-1,1))^2)/SQRT(((50*POWER(80,POWER(COS(PI()*MOD(Calculator!$B$34/Calculator!$F$20,1)),2))+MIN(500,MAX(30,100*EXP(-0.3*'VSWR Calculator'!$C$24)*(1+3*ABS(MOD('VSWR Calculator'!$C$23/Calculator!$F$20/2,1)-0.5))))/'VSWR Calculator'!$C$25)+$C66)^2+(1500*ABS(SIN(2*PI()*MOD(Calculator!$B$34/Calculator!$F$20,1)))*IF(MOD(Calculator!$B$34/Calculator!$F$20,1)&lt;0.5,-1,1))^2)),2))</f>
        <v>—</v>
      </c>
      <c r="GM66" s="253" t="str">
        <f aca="false">IF(OR(Calculator!$E$21&lt;&gt;"YES",Calculator!$B$34&lt;Calculator!$G$21),"—",ROUND((1+SQRT(((50*POWER(80,POWER(COS(PI()*MOD(Calculator!$B$34/Calculator!$F$21,1)),2))+MIN(500,MAX(30,100*EXP(-0.3*'VSWR Calculator'!$C$24)*(1+3*ABS(MOD('VSWR Calculator'!$C$23/Calculator!$F$21/2,1)-0.5))))/'VSWR Calculator'!$C$25)-$C66)^2+(1500*ABS(SIN(2*PI()*MOD(Calculator!$B$34/Calculator!$F$21,1)))*IF(MOD(Calculator!$B$34/Calculator!$F$21,1)&lt;0.5,-1,1))^2)/SQRT(((50*POWER(80,POWER(COS(PI()*MOD(Calculator!$B$34/Calculator!$F$21,1)),2))+MIN(500,MAX(30,100*EXP(-0.3*'VSWR Calculator'!$C$24)*(1+3*ABS(MOD('VSWR Calculator'!$C$23/Calculator!$F$21/2,1)-0.5))))/'VSWR Calculator'!$C$25)+$C66)^2+(1500*ABS(SIN(2*PI()*MOD(Calculator!$B$34/Calculator!$F$21,1)))*IF(MOD(Calculator!$B$34/Calculator!$F$21,1)&lt;0.5,-1,1))^2))/(1-SQRT(((50*POWER(80,POWER(COS(PI()*MOD(Calculator!$B$34/Calculator!$F$21,1)),2))+MIN(500,MAX(30,100*EXP(-0.3*'VSWR Calculator'!$C$24)*(1+3*ABS(MOD('VSWR Calculator'!$C$23/Calculator!$F$21/2,1)-0.5))))/'VSWR Calculator'!$C$25)-$C66)^2+(1500*ABS(SIN(2*PI()*MOD(Calculator!$B$34/Calculator!$F$21,1)))*IF(MOD(Calculator!$B$34/Calculator!$F$21,1)&lt;0.5,-1,1))^2)/SQRT(((50*POWER(80,POWER(COS(PI()*MOD(Calculator!$B$34/Calculator!$F$21,1)),2))+MIN(500,MAX(30,100*EXP(-0.3*'VSWR Calculator'!$C$24)*(1+3*ABS(MOD('VSWR Calculator'!$C$23/Calculator!$F$21/2,1)-0.5))))/'VSWR Calculator'!$C$25)+$C66)^2+(1500*ABS(SIN(2*PI()*MOD(Calculator!$B$34/Calculator!$F$21,1)))*IF(MOD(Calculator!$B$34/Calculator!$F$21,1)&lt;0.5,-1,1))^2)),2))</f>
        <v>—</v>
      </c>
      <c r="GN66" s="253" t="str">
        <f aca="false">IF(OR(Calculator!$E$22&lt;&gt;"YES",Calculator!$B$34&lt;Calculator!$G$22),"—",ROUND((1+SQRT(((50*POWER(80,POWER(COS(PI()*MOD(Calculator!$B$34/Calculator!$F$22,1)),2))+MIN(500,MAX(30,100*EXP(-0.3*'VSWR Calculator'!$C$24)*(1+3*ABS(MOD('VSWR Calculator'!$C$23/Calculator!$F$22/2,1)-0.5))))/'VSWR Calculator'!$C$25)-$C66)^2+(1500*ABS(SIN(2*PI()*MOD(Calculator!$B$34/Calculator!$F$22,1)))*IF(MOD(Calculator!$B$34/Calculator!$F$22,1)&lt;0.5,-1,1))^2)/SQRT(((50*POWER(80,POWER(COS(PI()*MOD(Calculator!$B$34/Calculator!$F$22,1)),2))+MIN(500,MAX(30,100*EXP(-0.3*'VSWR Calculator'!$C$24)*(1+3*ABS(MOD('VSWR Calculator'!$C$23/Calculator!$F$22/2,1)-0.5))))/'VSWR Calculator'!$C$25)+$C66)^2+(1500*ABS(SIN(2*PI()*MOD(Calculator!$B$34/Calculator!$F$22,1)))*IF(MOD(Calculator!$B$34/Calculator!$F$22,1)&lt;0.5,-1,1))^2))/(1-SQRT(((50*POWER(80,POWER(COS(PI()*MOD(Calculator!$B$34/Calculator!$F$22,1)),2))+MIN(500,MAX(30,100*EXP(-0.3*'VSWR Calculator'!$C$24)*(1+3*ABS(MOD('VSWR Calculator'!$C$23/Calculator!$F$22/2,1)-0.5))))/'VSWR Calculator'!$C$25)-$C66)^2+(1500*ABS(SIN(2*PI()*MOD(Calculator!$B$34/Calculator!$F$22,1)))*IF(MOD(Calculator!$B$34/Calculator!$F$22,1)&lt;0.5,-1,1))^2)/SQRT(((50*POWER(80,POWER(COS(PI()*MOD(Calculator!$B$34/Calculator!$F$22,1)),2))+MIN(500,MAX(30,100*EXP(-0.3*'VSWR Calculator'!$C$24)*(1+3*ABS(MOD('VSWR Calculator'!$C$23/Calculator!$F$22/2,1)-0.5))))/'VSWR Calculator'!$C$25)+$C66)^2+(1500*ABS(SIN(2*PI()*MOD(Calculator!$B$34/Calculator!$F$22,1)))*IF(MOD(Calculator!$B$34/Calculator!$F$22,1)&lt;0.5,-1,1))^2)),2))</f>
        <v>—</v>
      </c>
      <c r="GO66" s="253" t="n">
        <f aca="false">IFERROR(ROUND((IF(ISNUMBER(GD66),GD66,0)+IF(ISNUMBER(GE66),GE66,0)+IF(ISNUMBER(GF66),GF66,0)+IF(ISNUMBER(GG66),GG66,0)+IF(ISNUMBER(GH66),GH66,0)+IF(ISNUMBER(GI66),GI66,0)+IF(ISNUMBER(GJ66),GJ66,0)+IF(ISNUMBER(GK66),GK66,0)+IF(ISNUMBER(GL66),GL66,0)+IF(ISNUMBER(GM66),GM66,0)+IF(ISNUMBER(GN66),GN66,0))/(IF(ISNUMBER(GD66),1,0)+IF(ISNUMBER(GE66),1,0)+IF(ISNUMBER(GF66),1,0)+IF(ISNUMBER(GG66),1,0)+IF(ISNUMBER(GH66),1,0)+IF(ISNUMBER(GI66),1,0)+IF(ISNUMBER(GJ66),1,0)+IF(ISNUMBER(GK66),1,0)+IF(ISNUMBER(GL66),1,0)+IF(ISNUMBER(GM66),1,0)+IF(ISNUMBER(GN66),1,0)),4),"")</f>
        <v>13.265</v>
      </c>
      <c r="GP66" s="253" t="str">
        <f aca="false">IF(OR(Calculator!$E$12&lt;&gt;"YES",Calculator!$B$35&lt;Calculator!$G$12),"—",ROUND((1+SQRT(((50*POWER(80,POWER(COS(PI()*MOD(Calculator!$B$35/Calculator!$F$12,1)),2))+MIN(500,MAX(30,100*EXP(-0.3*'VSWR Calculator'!$C$24)*(1+3*ABS(MOD('VSWR Calculator'!$C$23/Calculator!$F$12/2,1)-0.5))))/'VSWR Calculator'!$C$25)-$C66)^2+(1500*ABS(SIN(2*PI()*MOD(Calculator!$B$35/Calculator!$F$12,1)))*IF(MOD(Calculator!$B$35/Calculator!$F$12,1)&lt;0.5,-1,1))^2)/SQRT(((50*POWER(80,POWER(COS(PI()*MOD(Calculator!$B$35/Calculator!$F$12,1)),2))+MIN(500,MAX(30,100*EXP(-0.3*'VSWR Calculator'!$C$24)*(1+3*ABS(MOD('VSWR Calculator'!$C$23/Calculator!$F$12/2,1)-0.5))))/'VSWR Calculator'!$C$25)+$C66)^2+(1500*ABS(SIN(2*PI()*MOD(Calculator!$B$35/Calculator!$F$12,1)))*IF(MOD(Calculator!$B$35/Calculator!$F$12,1)&lt;0.5,-1,1))^2))/(1-SQRT(((50*POWER(80,POWER(COS(PI()*MOD(Calculator!$B$35/Calculator!$F$12,1)),2))+MIN(500,MAX(30,100*EXP(-0.3*'VSWR Calculator'!$C$24)*(1+3*ABS(MOD('VSWR Calculator'!$C$23/Calculator!$F$12/2,1)-0.5))))/'VSWR Calculator'!$C$25)-$C66)^2+(1500*ABS(SIN(2*PI()*MOD(Calculator!$B$35/Calculator!$F$12,1)))*IF(MOD(Calculator!$B$35/Calculator!$F$12,1)&lt;0.5,-1,1))^2)/SQRT(((50*POWER(80,POWER(COS(PI()*MOD(Calculator!$B$35/Calculator!$F$12,1)),2))+MIN(500,MAX(30,100*EXP(-0.3*'VSWR Calculator'!$C$24)*(1+3*ABS(MOD('VSWR Calculator'!$C$23/Calculator!$F$12/2,1)-0.5))))/'VSWR Calculator'!$C$25)+$C66)^2+(1500*ABS(SIN(2*PI()*MOD(Calculator!$B$35/Calculator!$F$12,1)))*IF(MOD(Calculator!$B$35/Calculator!$F$12,1)&lt;0.5,-1,1))^2)),2))</f>
        <v>—</v>
      </c>
      <c r="GQ66" s="253" t="str">
        <f aca="false">IF(OR(Calculator!$E$13&lt;&gt;"YES",Calculator!$B$35&lt;Calculator!$G$13),"—",ROUND((1+SQRT(((50*POWER(80,POWER(COS(PI()*MOD(Calculator!$B$35/Calculator!$F$13,1)),2))+MIN(500,MAX(30,100*EXP(-0.3*'VSWR Calculator'!$C$24)*(1+3*ABS(MOD('VSWR Calculator'!$C$23/Calculator!$F$13/2,1)-0.5))))/'VSWR Calculator'!$C$25)-$C66)^2+(1500*ABS(SIN(2*PI()*MOD(Calculator!$B$35/Calculator!$F$13,1)))*IF(MOD(Calculator!$B$35/Calculator!$F$13,1)&lt;0.5,-1,1))^2)/SQRT(((50*POWER(80,POWER(COS(PI()*MOD(Calculator!$B$35/Calculator!$F$13,1)),2))+MIN(500,MAX(30,100*EXP(-0.3*'VSWR Calculator'!$C$24)*(1+3*ABS(MOD('VSWR Calculator'!$C$23/Calculator!$F$13/2,1)-0.5))))/'VSWR Calculator'!$C$25)+$C66)^2+(1500*ABS(SIN(2*PI()*MOD(Calculator!$B$35/Calculator!$F$13,1)))*IF(MOD(Calculator!$B$35/Calculator!$F$13,1)&lt;0.5,-1,1))^2))/(1-SQRT(((50*POWER(80,POWER(COS(PI()*MOD(Calculator!$B$35/Calculator!$F$13,1)),2))+MIN(500,MAX(30,100*EXP(-0.3*'VSWR Calculator'!$C$24)*(1+3*ABS(MOD('VSWR Calculator'!$C$23/Calculator!$F$13/2,1)-0.5))))/'VSWR Calculator'!$C$25)-$C66)^2+(1500*ABS(SIN(2*PI()*MOD(Calculator!$B$35/Calculator!$F$13,1)))*IF(MOD(Calculator!$B$35/Calculator!$F$13,1)&lt;0.5,-1,1))^2)/SQRT(((50*POWER(80,POWER(COS(PI()*MOD(Calculator!$B$35/Calculator!$F$13,1)),2))+MIN(500,MAX(30,100*EXP(-0.3*'VSWR Calculator'!$C$24)*(1+3*ABS(MOD('VSWR Calculator'!$C$23/Calculator!$F$13/2,1)-0.5))))/'VSWR Calculator'!$C$25)+$C66)^2+(1500*ABS(SIN(2*PI()*MOD(Calculator!$B$35/Calculator!$F$13,1)))*IF(MOD(Calculator!$B$35/Calculator!$F$13,1)&lt;0.5,-1,1))^2)),2))</f>
        <v>—</v>
      </c>
      <c r="GR66" s="253" t="str">
        <f aca="false">IF(OR(Calculator!$E$14&lt;&gt;"YES",Calculator!$B$35&lt;Calculator!$G$14),"—",ROUND((1+SQRT(((50*POWER(80,POWER(COS(PI()*MOD(Calculator!$B$35/Calculator!$F$14,1)),2))+MIN(500,MAX(30,100*EXP(-0.3*'VSWR Calculator'!$C$24)*(1+3*ABS(MOD('VSWR Calculator'!$C$23/Calculator!$F$14/2,1)-0.5))))/'VSWR Calculator'!$C$25)-$C66)^2+(1500*ABS(SIN(2*PI()*MOD(Calculator!$B$35/Calculator!$F$14,1)))*IF(MOD(Calculator!$B$35/Calculator!$F$14,1)&lt;0.5,-1,1))^2)/SQRT(((50*POWER(80,POWER(COS(PI()*MOD(Calculator!$B$35/Calculator!$F$14,1)),2))+MIN(500,MAX(30,100*EXP(-0.3*'VSWR Calculator'!$C$24)*(1+3*ABS(MOD('VSWR Calculator'!$C$23/Calculator!$F$14/2,1)-0.5))))/'VSWR Calculator'!$C$25)+$C66)^2+(1500*ABS(SIN(2*PI()*MOD(Calculator!$B$35/Calculator!$F$14,1)))*IF(MOD(Calculator!$B$35/Calculator!$F$14,1)&lt;0.5,-1,1))^2))/(1-SQRT(((50*POWER(80,POWER(COS(PI()*MOD(Calculator!$B$35/Calculator!$F$14,1)),2))+MIN(500,MAX(30,100*EXP(-0.3*'VSWR Calculator'!$C$24)*(1+3*ABS(MOD('VSWR Calculator'!$C$23/Calculator!$F$14/2,1)-0.5))))/'VSWR Calculator'!$C$25)-$C66)^2+(1500*ABS(SIN(2*PI()*MOD(Calculator!$B$35/Calculator!$F$14,1)))*IF(MOD(Calculator!$B$35/Calculator!$F$14,1)&lt;0.5,-1,1))^2)/SQRT(((50*POWER(80,POWER(COS(PI()*MOD(Calculator!$B$35/Calculator!$F$14,1)),2))+MIN(500,MAX(30,100*EXP(-0.3*'VSWR Calculator'!$C$24)*(1+3*ABS(MOD('VSWR Calculator'!$C$23/Calculator!$F$14/2,1)-0.5))))/'VSWR Calculator'!$C$25)+$C66)^2+(1500*ABS(SIN(2*PI()*MOD(Calculator!$B$35/Calculator!$F$14,1)))*IF(MOD(Calculator!$B$35/Calculator!$F$14,1)&lt;0.5,-1,1))^2)),2))</f>
        <v>—</v>
      </c>
      <c r="GS66" s="253" t="n">
        <f aca="false">IF(OR(Calculator!$E$15&lt;&gt;"YES",Calculator!$B$35&lt;Calculator!$G$15),"—",ROUND((1+SQRT(((50*POWER(80,POWER(COS(PI()*MOD(Calculator!$B$35/Calculator!$F$15,1)),2))+MIN(500,MAX(30,100*EXP(-0.3*'VSWR Calculator'!$C$24)*(1+3*ABS(MOD('VSWR Calculator'!$C$23/Calculator!$F$15/2,1)-0.5))))/'VSWR Calculator'!$C$25)-$C66)^2+(1500*ABS(SIN(2*PI()*MOD(Calculator!$B$35/Calculator!$F$15,1)))*IF(MOD(Calculator!$B$35/Calculator!$F$15,1)&lt;0.5,-1,1))^2)/SQRT(((50*POWER(80,POWER(COS(PI()*MOD(Calculator!$B$35/Calculator!$F$15,1)),2))+MIN(500,MAX(30,100*EXP(-0.3*'VSWR Calculator'!$C$24)*(1+3*ABS(MOD('VSWR Calculator'!$C$23/Calculator!$F$15/2,1)-0.5))))/'VSWR Calculator'!$C$25)+$C66)^2+(1500*ABS(SIN(2*PI()*MOD(Calculator!$B$35/Calculator!$F$15,1)))*IF(MOD(Calculator!$B$35/Calculator!$F$15,1)&lt;0.5,-1,1))^2))/(1-SQRT(((50*POWER(80,POWER(COS(PI()*MOD(Calculator!$B$35/Calculator!$F$15,1)),2))+MIN(500,MAX(30,100*EXP(-0.3*'VSWR Calculator'!$C$24)*(1+3*ABS(MOD('VSWR Calculator'!$C$23/Calculator!$F$15/2,1)-0.5))))/'VSWR Calculator'!$C$25)-$C66)^2+(1500*ABS(SIN(2*PI()*MOD(Calculator!$B$35/Calculator!$F$15,1)))*IF(MOD(Calculator!$B$35/Calculator!$F$15,1)&lt;0.5,-1,1))^2)/SQRT(((50*POWER(80,POWER(COS(PI()*MOD(Calculator!$B$35/Calculator!$F$15,1)),2))+MIN(500,MAX(30,100*EXP(-0.3*'VSWR Calculator'!$C$24)*(1+3*ABS(MOD('VSWR Calculator'!$C$23/Calculator!$F$15/2,1)-0.5))))/'VSWR Calculator'!$C$25)+$C66)^2+(1500*ABS(SIN(2*PI()*MOD(Calculator!$B$35/Calculator!$F$15,1)))*IF(MOD(Calculator!$B$35/Calculator!$F$15,1)&lt;0.5,-1,1))^2)),2))</f>
        <v>2.27</v>
      </c>
      <c r="GT66" s="253" t="str">
        <f aca="false">IF(OR(Calculator!$E$16&lt;&gt;"YES",Calculator!$B$35&lt;Calculator!$G$16),"—",ROUND((1+SQRT(((50*POWER(80,POWER(COS(PI()*MOD(Calculator!$B$35/Calculator!$F$16,1)),2))+MIN(500,MAX(30,100*EXP(-0.3*'VSWR Calculator'!$C$24)*(1+3*ABS(MOD('VSWR Calculator'!$C$23/Calculator!$F$16/2,1)-0.5))))/'VSWR Calculator'!$C$25)-$C66)^2+(1500*ABS(SIN(2*PI()*MOD(Calculator!$B$35/Calculator!$F$16,1)))*IF(MOD(Calculator!$B$35/Calculator!$F$16,1)&lt;0.5,-1,1))^2)/SQRT(((50*POWER(80,POWER(COS(PI()*MOD(Calculator!$B$35/Calculator!$F$16,1)),2))+MIN(500,MAX(30,100*EXP(-0.3*'VSWR Calculator'!$C$24)*(1+3*ABS(MOD('VSWR Calculator'!$C$23/Calculator!$F$16/2,1)-0.5))))/'VSWR Calculator'!$C$25)+$C66)^2+(1500*ABS(SIN(2*PI()*MOD(Calculator!$B$35/Calculator!$F$16,1)))*IF(MOD(Calculator!$B$35/Calculator!$F$16,1)&lt;0.5,-1,1))^2))/(1-SQRT(((50*POWER(80,POWER(COS(PI()*MOD(Calculator!$B$35/Calculator!$F$16,1)),2))+MIN(500,MAX(30,100*EXP(-0.3*'VSWR Calculator'!$C$24)*(1+3*ABS(MOD('VSWR Calculator'!$C$23/Calculator!$F$16/2,1)-0.5))))/'VSWR Calculator'!$C$25)-$C66)^2+(1500*ABS(SIN(2*PI()*MOD(Calculator!$B$35/Calculator!$F$16,1)))*IF(MOD(Calculator!$B$35/Calculator!$F$16,1)&lt;0.5,-1,1))^2)/SQRT(((50*POWER(80,POWER(COS(PI()*MOD(Calculator!$B$35/Calculator!$F$16,1)),2))+MIN(500,MAX(30,100*EXP(-0.3*'VSWR Calculator'!$C$24)*(1+3*ABS(MOD('VSWR Calculator'!$C$23/Calculator!$F$16/2,1)-0.5))))/'VSWR Calculator'!$C$25)+$C66)^2+(1500*ABS(SIN(2*PI()*MOD(Calculator!$B$35/Calculator!$F$16,1)))*IF(MOD(Calculator!$B$35/Calculator!$F$16,1)&lt;0.5,-1,1))^2)),2))</f>
        <v>—</v>
      </c>
      <c r="GU66" s="253" t="n">
        <f aca="false">IF(OR(Calculator!$E$17&lt;&gt;"YES",Calculator!$B$35&lt;Calculator!$G$17),"—",ROUND((1+SQRT(((50*POWER(80,POWER(COS(PI()*MOD(Calculator!$B$35/Calculator!$F$17,1)),2))+MIN(500,MAX(30,100*EXP(-0.3*'VSWR Calculator'!$C$24)*(1+3*ABS(MOD('VSWR Calculator'!$C$23/Calculator!$F$17/2,1)-0.5))))/'VSWR Calculator'!$C$25)-$C66)^2+(1500*ABS(SIN(2*PI()*MOD(Calculator!$B$35/Calculator!$F$17,1)))*IF(MOD(Calculator!$B$35/Calculator!$F$17,1)&lt;0.5,-1,1))^2)/SQRT(((50*POWER(80,POWER(COS(PI()*MOD(Calculator!$B$35/Calculator!$F$17,1)),2))+MIN(500,MAX(30,100*EXP(-0.3*'VSWR Calculator'!$C$24)*(1+3*ABS(MOD('VSWR Calculator'!$C$23/Calculator!$F$17/2,1)-0.5))))/'VSWR Calculator'!$C$25)+$C66)^2+(1500*ABS(SIN(2*PI()*MOD(Calculator!$B$35/Calculator!$F$17,1)))*IF(MOD(Calculator!$B$35/Calculator!$F$17,1)&lt;0.5,-1,1))^2))/(1-SQRT(((50*POWER(80,POWER(COS(PI()*MOD(Calculator!$B$35/Calculator!$F$17,1)),2))+MIN(500,MAX(30,100*EXP(-0.3*'VSWR Calculator'!$C$24)*(1+3*ABS(MOD('VSWR Calculator'!$C$23/Calculator!$F$17/2,1)-0.5))))/'VSWR Calculator'!$C$25)-$C66)^2+(1500*ABS(SIN(2*PI()*MOD(Calculator!$B$35/Calculator!$F$17,1)))*IF(MOD(Calculator!$B$35/Calculator!$F$17,1)&lt;0.5,-1,1))^2)/SQRT(((50*POWER(80,POWER(COS(PI()*MOD(Calculator!$B$35/Calculator!$F$17,1)),2))+MIN(500,MAX(30,100*EXP(-0.3*'VSWR Calculator'!$C$24)*(1+3*ABS(MOD('VSWR Calculator'!$C$23/Calculator!$F$17/2,1)-0.5))))/'VSWR Calculator'!$C$25)+$C66)^2+(1500*ABS(SIN(2*PI()*MOD(Calculator!$B$35/Calculator!$F$17,1)))*IF(MOD(Calculator!$B$35/Calculator!$F$17,1)&lt;0.5,-1,1))^2)),2))</f>
        <v>15.39</v>
      </c>
      <c r="GV66" s="253" t="str">
        <f aca="false">IF(OR(Calculator!$E$18&lt;&gt;"YES",Calculator!$B$35&lt;Calculator!$G$18),"—",ROUND((1+SQRT(((50*POWER(80,POWER(COS(PI()*MOD(Calculator!$B$35/Calculator!$F$18,1)),2))+MIN(500,MAX(30,100*EXP(-0.3*'VSWR Calculator'!$C$24)*(1+3*ABS(MOD('VSWR Calculator'!$C$23/Calculator!$F$18/2,1)-0.5))))/'VSWR Calculator'!$C$25)-$C66)^2+(1500*ABS(SIN(2*PI()*MOD(Calculator!$B$35/Calculator!$F$18,1)))*IF(MOD(Calculator!$B$35/Calculator!$F$18,1)&lt;0.5,-1,1))^2)/SQRT(((50*POWER(80,POWER(COS(PI()*MOD(Calculator!$B$35/Calculator!$F$18,1)),2))+MIN(500,MAX(30,100*EXP(-0.3*'VSWR Calculator'!$C$24)*(1+3*ABS(MOD('VSWR Calculator'!$C$23/Calculator!$F$18/2,1)-0.5))))/'VSWR Calculator'!$C$25)+$C66)^2+(1500*ABS(SIN(2*PI()*MOD(Calculator!$B$35/Calculator!$F$18,1)))*IF(MOD(Calculator!$B$35/Calculator!$F$18,1)&lt;0.5,-1,1))^2))/(1-SQRT(((50*POWER(80,POWER(COS(PI()*MOD(Calculator!$B$35/Calculator!$F$18,1)),2))+MIN(500,MAX(30,100*EXP(-0.3*'VSWR Calculator'!$C$24)*(1+3*ABS(MOD('VSWR Calculator'!$C$23/Calculator!$F$18/2,1)-0.5))))/'VSWR Calculator'!$C$25)-$C66)^2+(1500*ABS(SIN(2*PI()*MOD(Calculator!$B$35/Calculator!$F$18,1)))*IF(MOD(Calculator!$B$35/Calculator!$F$18,1)&lt;0.5,-1,1))^2)/SQRT(((50*POWER(80,POWER(COS(PI()*MOD(Calculator!$B$35/Calculator!$F$18,1)),2))+MIN(500,MAX(30,100*EXP(-0.3*'VSWR Calculator'!$C$24)*(1+3*ABS(MOD('VSWR Calculator'!$C$23/Calculator!$F$18/2,1)-0.5))))/'VSWR Calculator'!$C$25)+$C66)^2+(1500*ABS(SIN(2*PI()*MOD(Calculator!$B$35/Calculator!$F$18,1)))*IF(MOD(Calculator!$B$35/Calculator!$F$18,1)&lt;0.5,-1,1))^2)),2))</f>
        <v>—</v>
      </c>
      <c r="GW66" s="253" t="str">
        <f aca="false">IF(OR(Calculator!$E$19&lt;&gt;"YES",Calculator!$B$35&lt;Calculator!$G$19),"—",ROUND((1+SQRT(((50*POWER(80,POWER(COS(PI()*MOD(Calculator!$B$35/Calculator!$F$19,1)),2))+MIN(500,MAX(30,100*EXP(-0.3*'VSWR Calculator'!$C$24)*(1+3*ABS(MOD('VSWR Calculator'!$C$23/Calculator!$F$19/2,1)-0.5))))/'VSWR Calculator'!$C$25)-$C66)^2+(1500*ABS(SIN(2*PI()*MOD(Calculator!$B$35/Calculator!$F$19,1)))*IF(MOD(Calculator!$B$35/Calculator!$F$19,1)&lt;0.5,-1,1))^2)/SQRT(((50*POWER(80,POWER(COS(PI()*MOD(Calculator!$B$35/Calculator!$F$19,1)),2))+MIN(500,MAX(30,100*EXP(-0.3*'VSWR Calculator'!$C$24)*(1+3*ABS(MOD('VSWR Calculator'!$C$23/Calculator!$F$19/2,1)-0.5))))/'VSWR Calculator'!$C$25)+$C66)^2+(1500*ABS(SIN(2*PI()*MOD(Calculator!$B$35/Calculator!$F$19,1)))*IF(MOD(Calculator!$B$35/Calculator!$F$19,1)&lt;0.5,-1,1))^2))/(1-SQRT(((50*POWER(80,POWER(COS(PI()*MOD(Calculator!$B$35/Calculator!$F$19,1)),2))+MIN(500,MAX(30,100*EXP(-0.3*'VSWR Calculator'!$C$24)*(1+3*ABS(MOD('VSWR Calculator'!$C$23/Calculator!$F$19/2,1)-0.5))))/'VSWR Calculator'!$C$25)-$C66)^2+(1500*ABS(SIN(2*PI()*MOD(Calculator!$B$35/Calculator!$F$19,1)))*IF(MOD(Calculator!$B$35/Calculator!$F$19,1)&lt;0.5,-1,1))^2)/SQRT(((50*POWER(80,POWER(COS(PI()*MOD(Calculator!$B$35/Calculator!$F$19,1)),2))+MIN(500,MAX(30,100*EXP(-0.3*'VSWR Calculator'!$C$24)*(1+3*ABS(MOD('VSWR Calculator'!$C$23/Calculator!$F$19/2,1)-0.5))))/'VSWR Calculator'!$C$25)+$C66)^2+(1500*ABS(SIN(2*PI()*MOD(Calculator!$B$35/Calculator!$F$19,1)))*IF(MOD(Calculator!$B$35/Calculator!$F$19,1)&lt;0.5,-1,1))^2)),2))</f>
        <v>—</v>
      </c>
      <c r="GX66" s="253" t="str">
        <f aca="false">IF(OR(Calculator!$E$20&lt;&gt;"YES",Calculator!$B$35&lt;Calculator!$G$20),"—",ROUND((1+SQRT(((50*POWER(80,POWER(COS(PI()*MOD(Calculator!$B$35/Calculator!$F$20,1)),2))+MIN(500,MAX(30,100*EXP(-0.3*'VSWR Calculator'!$C$24)*(1+3*ABS(MOD('VSWR Calculator'!$C$23/Calculator!$F$20/2,1)-0.5))))/'VSWR Calculator'!$C$25)-$C66)^2+(1500*ABS(SIN(2*PI()*MOD(Calculator!$B$35/Calculator!$F$20,1)))*IF(MOD(Calculator!$B$35/Calculator!$F$20,1)&lt;0.5,-1,1))^2)/SQRT(((50*POWER(80,POWER(COS(PI()*MOD(Calculator!$B$35/Calculator!$F$20,1)),2))+MIN(500,MAX(30,100*EXP(-0.3*'VSWR Calculator'!$C$24)*(1+3*ABS(MOD('VSWR Calculator'!$C$23/Calculator!$F$20/2,1)-0.5))))/'VSWR Calculator'!$C$25)+$C66)^2+(1500*ABS(SIN(2*PI()*MOD(Calculator!$B$35/Calculator!$F$20,1)))*IF(MOD(Calculator!$B$35/Calculator!$F$20,1)&lt;0.5,-1,1))^2))/(1-SQRT(((50*POWER(80,POWER(COS(PI()*MOD(Calculator!$B$35/Calculator!$F$20,1)),2))+MIN(500,MAX(30,100*EXP(-0.3*'VSWR Calculator'!$C$24)*(1+3*ABS(MOD('VSWR Calculator'!$C$23/Calculator!$F$20/2,1)-0.5))))/'VSWR Calculator'!$C$25)-$C66)^2+(1500*ABS(SIN(2*PI()*MOD(Calculator!$B$35/Calculator!$F$20,1)))*IF(MOD(Calculator!$B$35/Calculator!$F$20,1)&lt;0.5,-1,1))^2)/SQRT(((50*POWER(80,POWER(COS(PI()*MOD(Calculator!$B$35/Calculator!$F$20,1)),2))+MIN(500,MAX(30,100*EXP(-0.3*'VSWR Calculator'!$C$24)*(1+3*ABS(MOD('VSWR Calculator'!$C$23/Calculator!$F$20/2,1)-0.5))))/'VSWR Calculator'!$C$25)+$C66)^2+(1500*ABS(SIN(2*PI()*MOD(Calculator!$B$35/Calculator!$F$20,1)))*IF(MOD(Calculator!$B$35/Calculator!$F$20,1)&lt;0.5,-1,1))^2)),2))</f>
        <v>—</v>
      </c>
      <c r="GY66" s="253" t="str">
        <f aca="false">IF(OR(Calculator!$E$21&lt;&gt;"YES",Calculator!$B$35&lt;Calculator!$G$21),"—",ROUND((1+SQRT(((50*POWER(80,POWER(COS(PI()*MOD(Calculator!$B$35/Calculator!$F$21,1)),2))+MIN(500,MAX(30,100*EXP(-0.3*'VSWR Calculator'!$C$24)*(1+3*ABS(MOD('VSWR Calculator'!$C$23/Calculator!$F$21/2,1)-0.5))))/'VSWR Calculator'!$C$25)-$C66)^2+(1500*ABS(SIN(2*PI()*MOD(Calculator!$B$35/Calculator!$F$21,1)))*IF(MOD(Calculator!$B$35/Calculator!$F$21,1)&lt;0.5,-1,1))^2)/SQRT(((50*POWER(80,POWER(COS(PI()*MOD(Calculator!$B$35/Calculator!$F$21,1)),2))+MIN(500,MAX(30,100*EXP(-0.3*'VSWR Calculator'!$C$24)*(1+3*ABS(MOD('VSWR Calculator'!$C$23/Calculator!$F$21/2,1)-0.5))))/'VSWR Calculator'!$C$25)+$C66)^2+(1500*ABS(SIN(2*PI()*MOD(Calculator!$B$35/Calculator!$F$21,1)))*IF(MOD(Calculator!$B$35/Calculator!$F$21,1)&lt;0.5,-1,1))^2))/(1-SQRT(((50*POWER(80,POWER(COS(PI()*MOD(Calculator!$B$35/Calculator!$F$21,1)),2))+MIN(500,MAX(30,100*EXP(-0.3*'VSWR Calculator'!$C$24)*(1+3*ABS(MOD('VSWR Calculator'!$C$23/Calculator!$F$21/2,1)-0.5))))/'VSWR Calculator'!$C$25)-$C66)^2+(1500*ABS(SIN(2*PI()*MOD(Calculator!$B$35/Calculator!$F$21,1)))*IF(MOD(Calculator!$B$35/Calculator!$F$21,1)&lt;0.5,-1,1))^2)/SQRT(((50*POWER(80,POWER(COS(PI()*MOD(Calculator!$B$35/Calculator!$F$21,1)),2))+MIN(500,MAX(30,100*EXP(-0.3*'VSWR Calculator'!$C$24)*(1+3*ABS(MOD('VSWR Calculator'!$C$23/Calculator!$F$21/2,1)-0.5))))/'VSWR Calculator'!$C$25)+$C66)^2+(1500*ABS(SIN(2*PI()*MOD(Calculator!$B$35/Calculator!$F$21,1)))*IF(MOD(Calculator!$B$35/Calculator!$F$21,1)&lt;0.5,-1,1))^2)),2))</f>
        <v>—</v>
      </c>
      <c r="GZ66" s="253" t="str">
        <f aca="false">IF(OR(Calculator!$E$22&lt;&gt;"YES",Calculator!$B$35&lt;Calculator!$G$22),"—",ROUND((1+SQRT(((50*POWER(80,POWER(COS(PI()*MOD(Calculator!$B$35/Calculator!$F$22,1)),2))+MIN(500,MAX(30,100*EXP(-0.3*'VSWR Calculator'!$C$24)*(1+3*ABS(MOD('VSWR Calculator'!$C$23/Calculator!$F$22/2,1)-0.5))))/'VSWR Calculator'!$C$25)-$C66)^2+(1500*ABS(SIN(2*PI()*MOD(Calculator!$B$35/Calculator!$F$22,1)))*IF(MOD(Calculator!$B$35/Calculator!$F$22,1)&lt;0.5,-1,1))^2)/SQRT(((50*POWER(80,POWER(COS(PI()*MOD(Calculator!$B$35/Calculator!$F$22,1)),2))+MIN(500,MAX(30,100*EXP(-0.3*'VSWR Calculator'!$C$24)*(1+3*ABS(MOD('VSWR Calculator'!$C$23/Calculator!$F$22/2,1)-0.5))))/'VSWR Calculator'!$C$25)+$C66)^2+(1500*ABS(SIN(2*PI()*MOD(Calculator!$B$35/Calculator!$F$22,1)))*IF(MOD(Calculator!$B$35/Calculator!$F$22,1)&lt;0.5,-1,1))^2))/(1-SQRT(((50*POWER(80,POWER(COS(PI()*MOD(Calculator!$B$35/Calculator!$F$22,1)),2))+MIN(500,MAX(30,100*EXP(-0.3*'VSWR Calculator'!$C$24)*(1+3*ABS(MOD('VSWR Calculator'!$C$23/Calculator!$F$22/2,1)-0.5))))/'VSWR Calculator'!$C$25)-$C66)^2+(1500*ABS(SIN(2*PI()*MOD(Calculator!$B$35/Calculator!$F$22,1)))*IF(MOD(Calculator!$B$35/Calculator!$F$22,1)&lt;0.5,-1,1))^2)/SQRT(((50*POWER(80,POWER(COS(PI()*MOD(Calculator!$B$35/Calculator!$F$22,1)),2))+MIN(500,MAX(30,100*EXP(-0.3*'VSWR Calculator'!$C$24)*(1+3*ABS(MOD('VSWR Calculator'!$C$23/Calculator!$F$22/2,1)-0.5))))/'VSWR Calculator'!$C$25)+$C66)^2+(1500*ABS(SIN(2*PI()*MOD(Calculator!$B$35/Calculator!$F$22,1)))*IF(MOD(Calculator!$B$35/Calculator!$F$22,1)&lt;0.5,-1,1))^2)),2))</f>
        <v>—</v>
      </c>
      <c r="HA66" s="253" t="n">
        <f aca="false">IFERROR(ROUND((IF(ISNUMBER(GP66),GP66,0)+IF(ISNUMBER(GQ66),GQ66,0)+IF(ISNUMBER(GR66),GR66,0)+IF(ISNUMBER(GS66),GS66,0)+IF(ISNUMBER(GT66),GT66,0)+IF(ISNUMBER(GU66),GU66,0)+IF(ISNUMBER(GV66),GV66,0)+IF(ISNUMBER(GW66),GW66,0)+IF(ISNUMBER(GX66),GX66,0)+IF(ISNUMBER(GY66),GY66,0)+IF(ISNUMBER(GZ66),GZ66,0))/(IF(ISNUMBER(GP66),1,0)+IF(ISNUMBER(GQ66),1,0)+IF(ISNUMBER(GR66),1,0)+IF(ISNUMBER(GS66),1,0)+IF(ISNUMBER(GT66),1,0)+IF(ISNUMBER(GU66),1,0)+IF(ISNUMBER(GV66),1,0)+IF(ISNUMBER(GW66),1,0)+IF(ISNUMBER(GX66),1,0)+IF(ISNUMBER(GY66),1,0)+IF(ISNUMBER(GZ66),1,0)),4),"")</f>
        <v>8.83</v>
      </c>
      <c r="HB66" s="253" t="str">
        <f aca="false">IF(OR(Calculator!$E$12&lt;&gt;"YES",Calculator!$B$36&lt;Calculator!$G$12),"—",ROUND((1+SQRT(((50*POWER(80,POWER(COS(PI()*MOD(Calculator!$B$36/Calculator!$F$12,1)),2))+MIN(500,MAX(30,100*EXP(-0.3*'VSWR Calculator'!$C$24)*(1+3*ABS(MOD('VSWR Calculator'!$C$23/Calculator!$F$12/2,1)-0.5))))/'VSWR Calculator'!$C$25)-$C66)^2+(1500*ABS(SIN(2*PI()*MOD(Calculator!$B$36/Calculator!$F$12,1)))*IF(MOD(Calculator!$B$36/Calculator!$F$12,1)&lt;0.5,-1,1))^2)/SQRT(((50*POWER(80,POWER(COS(PI()*MOD(Calculator!$B$36/Calculator!$F$12,1)),2))+MIN(500,MAX(30,100*EXP(-0.3*'VSWR Calculator'!$C$24)*(1+3*ABS(MOD('VSWR Calculator'!$C$23/Calculator!$F$12/2,1)-0.5))))/'VSWR Calculator'!$C$25)+$C66)^2+(1500*ABS(SIN(2*PI()*MOD(Calculator!$B$36/Calculator!$F$12,1)))*IF(MOD(Calculator!$B$36/Calculator!$F$12,1)&lt;0.5,-1,1))^2))/(1-SQRT(((50*POWER(80,POWER(COS(PI()*MOD(Calculator!$B$36/Calculator!$F$12,1)),2))+MIN(500,MAX(30,100*EXP(-0.3*'VSWR Calculator'!$C$24)*(1+3*ABS(MOD('VSWR Calculator'!$C$23/Calculator!$F$12/2,1)-0.5))))/'VSWR Calculator'!$C$25)-$C66)^2+(1500*ABS(SIN(2*PI()*MOD(Calculator!$B$36/Calculator!$F$12,1)))*IF(MOD(Calculator!$B$36/Calculator!$F$12,1)&lt;0.5,-1,1))^2)/SQRT(((50*POWER(80,POWER(COS(PI()*MOD(Calculator!$B$36/Calculator!$F$12,1)),2))+MIN(500,MAX(30,100*EXP(-0.3*'VSWR Calculator'!$C$24)*(1+3*ABS(MOD('VSWR Calculator'!$C$23/Calculator!$F$12/2,1)-0.5))))/'VSWR Calculator'!$C$25)+$C66)^2+(1500*ABS(SIN(2*PI()*MOD(Calculator!$B$36/Calculator!$F$12,1)))*IF(MOD(Calculator!$B$36/Calculator!$F$12,1)&lt;0.5,-1,1))^2)),2))</f>
        <v>—</v>
      </c>
      <c r="HC66" s="253" t="str">
        <f aca="false">IF(OR(Calculator!$E$13&lt;&gt;"YES",Calculator!$B$36&lt;Calculator!$G$13),"—",ROUND((1+SQRT(((50*POWER(80,POWER(COS(PI()*MOD(Calculator!$B$36/Calculator!$F$13,1)),2))+MIN(500,MAX(30,100*EXP(-0.3*'VSWR Calculator'!$C$24)*(1+3*ABS(MOD('VSWR Calculator'!$C$23/Calculator!$F$13/2,1)-0.5))))/'VSWR Calculator'!$C$25)-$C66)^2+(1500*ABS(SIN(2*PI()*MOD(Calculator!$B$36/Calculator!$F$13,1)))*IF(MOD(Calculator!$B$36/Calculator!$F$13,1)&lt;0.5,-1,1))^2)/SQRT(((50*POWER(80,POWER(COS(PI()*MOD(Calculator!$B$36/Calculator!$F$13,1)),2))+MIN(500,MAX(30,100*EXP(-0.3*'VSWR Calculator'!$C$24)*(1+3*ABS(MOD('VSWR Calculator'!$C$23/Calculator!$F$13/2,1)-0.5))))/'VSWR Calculator'!$C$25)+$C66)^2+(1500*ABS(SIN(2*PI()*MOD(Calculator!$B$36/Calculator!$F$13,1)))*IF(MOD(Calculator!$B$36/Calculator!$F$13,1)&lt;0.5,-1,1))^2))/(1-SQRT(((50*POWER(80,POWER(COS(PI()*MOD(Calculator!$B$36/Calculator!$F$13,1)),2))+MIN(500,MAX(30,100*EXP(-0.3*'VSWR Calculator'!$C$24)*(1+3*ABS(MOD('VSWR Calculator'!$C$23/Calculator!$F$13/2,1)-0.5))))/'VSWR Calculator'!$C$25)-$C66)^2+(1500*ABS(SIN(2*PI()*MOD(Calculator!$B$36/Calculator!$F$13,1)))*IF(MOD(Calculator!$B$36/Calculator!$F$13,1)&lt;0.5,-1,1))^2)/SQRT(((50*POWER(80,POWER(COS(PI()*MOD(Calculator!$B$36/Calculator!$F$13,1)),2))+MIN(500,MAX(30,100*EXP(-0.3*'VSWR Calculator'!$C$24)*(1+3*ABS(MOD('VSWR Calculator'!$C$23/Calculator!$F$13/2,1)-0.5))))/'VSWR Calculator'!$C$25)+$C66)^2+(1500*ABS(SIN(2*PI()*MOD(Calculator!$B$36/Calculator!$F$13,1)))*IF(MOD(Calculator!$B$36/Calculator!$F$13,1)&lt;0.5,-1,1))^2)),2))</f>
        <v>—</v>
      </c>
      <c r="HD66" s="253" t="str">
        <f aca="false">IF(OR(Calculator!$E$14&lt;&gt;"YES",Calculator!$B$36&lt;Calculator!$G$14),"—",ROUND((1+SQRT(((50*POWER(80,POWER(COS(PI()*MOD(Calculator!$B$36/Calculator!$F$14,1)),2))+MIN(500,MAX(30,100*EXP(-0.3*'VSWR Calculator'!$C$24)*(1+3*ABS(MOD('VSWR Calculator'!$C$23/Calculator!$F$14/2,1)-0.5))))/'VSWR Calculator'!$C$25)-$C66)^2+(1500*ABS(SIN(2*PI()*MOD(Calculator!$B$36/Calculator!$F$14,1)))*IF(MOD(Calculator!$B$36/Calculator!$F$14,1)&lt;0.5,-1,1))^2)/SQRT(((50*POWER(80,POWER(COS(PI()*MOD(Calculator!$B$36/Calculator!$F$14,1)),2))+MIN(500,MAX(30,100*EXP(-0.3*'VSWR Calculator'!$C$24)*(1+3*ABS(MOD('VSWR Calculator'!$C$23/Calculator!$F$14/2,1)-0.5))))/'VSWR Calculator'!$C$25)+$C66)^2+(1500*ABS(SIN(2*PI()*MOD(Calculator!$B$36/Calculator!$F$14,1)))*IF(MOD(Calculator!$B$36/Calculator!$F$14,1)&lt;0.5,-1,1))^2))/(1-SQRT(((50*POWER(80,POWER(COS(PI()*MOD(Calculator!$B$36/Calculator!$F$14,1)),2))+MIN(500,MAX(30,100*EXP(-0.3*'VSWR Calculator'!$C$24)*(1+3*ABS(MOD('VSWR Calculator'!$C$23/Calculator!$F$14/2,1)-0.5))))/'VSWR Calculator'!$C$25)-$C66)^2+(1500*ABS(SIN(2*PI()*MOD(Calculator!$B$36/Calculator!$F$14,1)))*IF(MOD(Calculator!$B$36/Calculator!$F$14,1)&lt;0.5,-1,1))^2)/SQRT(((50*POWER(80,POWER(COS(PI()*MOD(Calculator!$B$36/Calculator!$F$14,1)),2))+MIN(500,MAX(30,100*EXP(-0.3*'VSWR Calculator'!$C$24)*(1+3*ABS(MOD('VSWR Calculator'!$C$23/Calculator!$F$14/2,1)-0.5))))/'VSWR Calculator'!$C$25)+$C66)^2+(1500*ABS(SIN(2*PI()*MOD(Calculator!$B$36/Calculator!$F$14,1)))*IF(MOD(Calculator!$B$36/Calculator!$F$14,1)&lt;0.5,-1,1))^2)),2))</f>
        <v>—</v>
      </c>
      <c r="HE66" s="253" t="n">
        <f aca="false">IF(OR(Calculator!$E$15&lt;&gt;"YES",Calculator!$B$36&lt;Calculator!$G$15),"—",ROUND((1+SQRT(((50*POWER(80,POWER(COS(PI()*MOD(Calculator!$B$36/Calculator!$F$15,1)),2))+MIN(500,MAX(30,100*EXP(-0.3*'VSWR Calculator'!$C$24)*(1+3*ABS(MOD('VSWR Calculator'!$C$23/Calculator!$F$15/2,1)-0.5))))/'VSWR Calculator'!$C$25)-$C66)^2+(1500*ABS(SIN(2*PI()*MOD(Calculator!$B$36/Calculator!$F$15,1)))*IF(MOD(Calculator!$B$36/Calculator!$F$15,1)&lt;0.5,-1,1))^2)/SQRT(((50*POWER(80,POWER(COS(PI()*MOD(Calculator!$B$36/Calculator!$F$15,1)),2))+MIN(500,MAX(30,100*EXP(-0.3*'VSWR Calculator'!$C$24)*(1+3*ABS(MOD('VSWR Calculator'!$C$23/Calculator!$F$15/2,1)-0.5))))/'VSWR Calculator'!$C$25)+$C66)^2+(1500*ABS(SIN(2*PI()*MOD(Calculator!$B$36/Calculator!$F$15,1)))*IF(MOD(Calculator!$B$36/Calculator!$F$15,1)&lt;0.5,-1,1))^2))/(1-SQRT(((50*POWER(80,POWER(COS(PI()*MOD(Calculator!$B$36/Calculator!$F$15,1)),2))+MIN(500,MAX(30,100*EXP(-0.3*'VSWR Calculator'!$C$24)*(1+3*ABS(MOD('VSWR Calculator'!$C$23/Calculator!$F$15/2,1)-0.5))))/'VSWR Calculator'!$C$25)-$C66)^2+(1500*ABS(SIN(2*PI()*MOD(Calculator!$B$36/Calculator!$F$15,1)))*IF(MOD(Calculator!$B$36/Calculator!$F$15,1)&lt;0.5,-1,1))^2)/SQRT(((50*POWER(80,POWER(COS(PI()*MOD(Calculator!$B$36/Calculator!$F$15,1)),2))+MIN(500,MAX(30,100*EXP(-0.3*'VSWR Calculator'!$C$24)*(1+3*ABS(MOD('VSWR Calculator'!$C$23/Calculator!$F$15/2,1)-0.5))))/'VSWR Calculator'!$C$25)+$C66)^2+(1500*ABS(SIN(2*PI()*MOD(Calculator!$B$36/Calculator!$F$15,1)))*IF(MOD(Calculator!$B$36/Calculator!$F$15,1)&lt;0.5,-1,1))^2)),2))</f>
        <v>13.11</v>
      </c>
      <c r="HF66" s="253" t="str">
        <f aca="false">IF(OR(Calculator!$E$16&lt;&gt;"YES",Calculator!$B$36&lt;Calculator!$G$16),"—",ROUND((1+SQRT(((50*POWER(80,POWER(COS(PI()*MOD(Calculator!$B$36/Calculator!$F$16,1)),2))+MIN(500,MAX(30,100*EXP(-0.3*'VSWR Calculator'!$C$24)*(1+3*ABS(MOD('VSWR Calculator'!$C$23/Calculator!$F$16/2,1)-0.5))))/'VSWR Calculator'!$C$25)-$C66)^2+(1500*ABS(SIN(2*PI()*MOD(Calculator!$B$36/Calculator!$F$16,1)))*IF(MOD(Calculator!$B$36/Calculator!$F$16,1)&lt;0.5,-1,1))^2)/SQRT(((50*POWER(80,POWER(COS(PI()*MOD(Calculator!$B$36/Calculator!$F$16,1)),2))+MIN(500,MAX(30,100*EXP(-0.3*'VSWR Calculator'!$C$24)*(1+3*ABS(MOD('VSWR Calculator'!$C$23/Calculator!$F$16/2,1)-0.5))))/'VSWR Calculator'!$C$25)+$C66)^2+(1500*ABS(SIN(2*PI()*MOD(Calculator!$B$36/Calculator!$F$16,1)))*IF(MOD(Calculator!$B$36/Calculator!$F$16,1)&lt;0.5,-1,1))^2))/(1-SQRT(((50*POWER(80,POWER(COS(PI()*MOD(Calculator!$B$36/Calculator!$F$16,1)),2))+MIN(500,MAX(30,100*EXP(-0.3*'VSWR Calculator'!$C$24)*(1+3*ABS(MOD('VSWR Calculator'!$C$23/Calculator!$F$16/2,1)-0.5))))/'VSWR Calculator'!$C$25)-$C66)^2+(1500*ABS(SIN(2*PI()*MOD(Calculator!$B$36/Calculator!$F$16,1)))*IF(MOD(Calculator!$B$36/Calculator!$F$16,1)&lt;0.5,-1,1))^2)/SQRT(((50*POWER(80,POWER(COS(PI()*MOD(Calculator!$B$36/Calculator!$F$16,1)),2))+MIN(500,MAX(30,100*EXP(-0.3*'VSWR Calculator'!$C$24)*(1+3*ABS(MOD('VSWR Calculator'!$C$23/Calculator!$F$16/2,1)-0.5))))/'VSWR Calculator'!$C$25)+$C66)^2+(1500*ABS(SIN(2*PI()*MOD(Calculator!$B$36/Calculator!$F$16,1)))*IF(MOD(Calculator!$B$36/Calculator!$F$16,1)&lt;0.5,-1,1))^2)),2))</f>
        <v>—</v>
      </c>
      <c r="HG66" s="253" t="n">
        <f aca="false">IF(OR(Calculator!$E$17&lt;&gt;"YES",Calculator!$B$36&lt;Calculator!$G$17),"—",ROUND((1+SQRT(((50*POWER(80,POWER(COS(PI()*MOD(Calculator!$B$36/Calculator!$F$17,1)),2))+MIN(500,MAX(30,100*EXP(-0.3*'VSWR Calculator'!$C$24)*(1+3*ABS(MOD('VSWR Calculator'!$C$23/Calculator!$F$17/2,1)-0.5))))/'VSWR Calculator'!$C$25)-$C66)^2+(1500*ABS(SIN(2*PI()*MOD(Calculator!$B$36/Calculator!$F$17,1)))*IF(MOD(Calculator!$B$36/Calculator!$F$17,1)&lt;0.5,-1,1))^2)/SQRT(((50*POWER(80,POWER(COS(PI()*MOD(Calculator!$B$36/Calculator!$F$17,1)),2))+MIN(500,MAX(30,100*EXP(-0.3*'VSWR Calculator'!$C$24)*(1+3*ABS(MOD('VSWR Calculator'!$C$23/Calculator!$F$17/2,1)-0.5))))/'VSWR Calculator'!$C$25)+$C66)^2+(1500*ABS(SIN(2*PI()*MOD(Calculator!$B$36/Calculator!$F$17,1)))*IF(MOD(Calculator!$B$36/Calculator!$F$17,1)&lt;0.5,-1,1))^2))/(1-SQRT(((50*POWER(80,POWER(COS(PI()*MOD(Calculator!$B$36/Calculator!$F$17,1)),2))+MIN(500,MAX(30,100*EXP(-0.3*'VSWR Calculator'!$C$24)*(1+3*ABS(MOD('VSWR Calculator'!$C$23/Calculator!$F$17/2,1)-0.5))))/'VSWR Calculator'!$C$25)-$C66)^2+(1500*ABS(SIN(2*PI()*MOD(Calculator!$B$36/Calculator!$F$17,1)))*IF(MOD(Calculator!$B$36/Calculator!$F$17,1)&lt;0.5,-1,1))^2)/SQRT(((50*POWER(80,POWER(COS(PI()*MOD(Calculator!$B$36/Calculator!$F$17,1)),2))+MIN(500,MAX(30,100*EXP(-0.3*'VSWR Calculator'!$C$24)*(1+3*ABS(MOD('VSWR Calculator'!$C$23/Calculator!$F$17/2,1)-0.5))))/'VSWR Calculator'!$C$25)+$C66)^2+(1500*ABS(SIN(2*PI()*MOD(Calculator!$B$36/Calculator!$F$17,1)))*IF(MOD(Calculator!$B$36/Calculator!$F$17,1)&lt;0.5,-1,1))^2)),2))</f>
        <v>15.79</v>
      </c>
      <c r="HH66" s="253" t="str">
        <f aca="false">IF(OR(Calculator!$E$18&lt;&gt;"YES",Calculator!$B$36&lt;Calculator!$G$18),"—",ROUND((1+SQRT(((50*POWER(80,POWER(COS(PI()*MOD(Calculator!$B$36/Calculator!$F$18,1)),2))+MIN(500,MAX(30,100*EXP(-0.3*'VSWR Calculator'!$C$24)*(1+3*ABS(MOD('VSWR Calculator'!$C$23/Calculator!$F$18/2,1)-0.5))))/'VSWR Calculator'!$C$25)-$C66)^2+(1500*ABS(SIN(2*PI()*MOD(Calculator!$B$36/Calculator!$F$18,1)))*IF(MOD(Calculator!$B$36/Calculator!$F$18,1)&lt;0.5,-1,1))^2)/SQRT(((50*POWER(80,POWER(COS(PI()*MOD(Calculator!$B$36/Calculator!$F$18,1)),2))+MIN(500,MAX(30,100*EXP(-0.3*'VSWR Calculator'!$C$24)*(1+3*ABS(MOD('VSWR Calculator'!$C$23/Calculator!$F$18/2,1)-0.5))))/'VSWR Calculator'!$C$25)+$C66)^2+(1500*ABS(SIN(2*PI()*MOD(Calculator!$B$36/Calculator!$F$18,1)))*IF(MOD(Calculator!$B$36/Calculator!$F$18,1)&lt;0.5,-1,1))^2))/(1-SQRT(((50*POWER(80,POWER(COS(PI()*MOD(Calculator!$B$36/Calculator!$F$18,1)),2))+MIN(500,MAX(30,100*EXP(-0.3*'VSWR Calculator'!$C$24)*(1+3*ABS(MOD('VSWR Calculator'!$C$23/Calculator!$F$18/2,1)-0.5))))/'VSWR Calculator'!$C$25)-$C66)^2+(1500*ABS(SIN(2*PI()*MOD(Calculator!$B$36/Calculator!$F$18,1)))*IF(MOD(Calculator!$B$36/Calculator!$F$18,1)&lt;0.5,-1,1))^2)/SQRT(((50*POWER(80,POWER(COS(PI()*MOD(Calculator!$B$36/Calculator!$F$18,1)),2))+MIN(500,MAX(30,100*EXP(-0.3*'VSWR Calculator'!$C$24)*(1+3*ABS(MOD('VSWR Calculator'!$C$23/Calculator!$F$18/2,1)-0.5))))/'VSWR Calculator'!$C$25)+$C66)^2+(1500*ABS(SIN(2*PI()*MOD(Calculator!$B$36/Calculator!$F$18,1)))*IF(MOD(Calculator!$B$36/Calculator!$F$18,1)&lt;0.5,-1,1))^2)),2))</f>
        <v>—</v>
      </c>
      <c r="HI66" s="253" t="str">
        <f aca="false">IF(OR(Calculator!$E$19&lt;&gt;"YES",Calculator!$B$36&lt;Calculator!$G$19),"—",ROUND((1+SQRT(((50*POWER(80,POWER(COS(PI()*MOD(Calculator!$B$36/Calculator!$F$19,1)),2))+MIN(500,MAX(30,100*EXP(-0.3*'VSWR Calculator'!$C$24)*(1+3*ABS(MOD('VSWR Calculator'!$C$23/Calculator!$F$19/2,1)-0.5))))/'VSWR Calculator'!$C$25)-$C66)^2+(1500*ABS(SIN(2*PI()*MOD(Calculator!$B$36/Calculator!$F$19,1)))*IF(MOD(Calculator!$B$36/Calculator!$F$19,1)&lt;0.5,-1,1))^2)/SQRT(((50*POWER(80,POWER(COS(PI()*MOD(Calculator!$B$36/Calculator!$F$19,1)),2))+MIN(500,MAX(30,100*EXP(-0.3*'VSWR Calculator'!$C$24)*(1+3*ABS(MOD('VSWR Calculator'!$C$23/Calculator!$F$19/2,1)-0.5))))/'VSWR Calculator'!$C$25)+$C66)^2+(1500*ABS(SIN(2*PI()*MOD(Calculator!$B$36/Calculator!$F$19,1)))*IF(MOD(Calculator!$B$36/Calculator!$F$19,1)&lt;0.5,-1,1))^2))/(1-SQRT(((50*POWER(80,POWER(COS(PI()*MOD(Calculator!$B$36/Calculator!$F$19,1)),2))+MIN(500,MAX(30,100*EXP(-0.3*'VSWR Calculator'!$C$24)*(1+3*ABS(MOD('VSWR Calculator'!$C$23/Calculator!$F$19/2,1)-0.5))))/'VSWR Calculator'!$C$25)-$C66)^2+(1500*ABS(SIN(2*PI()*MOD(Calculator!$B$36/Calculator!$F$19,1)))*IF(MOD(Calculator!$B$36/Calculator!$F$19,1)&lt;0.5,-1,1))^2)/SQRT(((50*POWER(80,POWER(COS(PI()*MOD(Calculator!$B$36/Calculator!$F$19,1)),2))+MIN(500,MAX(30,100*EXP(-0.3*'VSWR Calculator'!$C$24)*(1+3*ABS(MOD('VSWR Calculator'!$C$23/Calculator!$F$19/2,1)-0.5))))/'VSWR Calculator'!$C$25)+$C66)^2+(1500*ABS(SIN(2*PI()*MOD(Calculator!$B$36/Calculator!$F$19,1)))*IF(MOD(Calculator!$B$36/Calculator!$F$19,1)&lt;0.5,-1,1))^2)),2))</f>
        <v>—</v>
      </c>
      <c r="HJ66" s="253" t="str">
        <f aca="false">IF(OR(Calculator!$E$20&lt;&gt;"YES",Calculator!$B$36&lt;Calculator!$G$20),"—",ROUND((1+SQRT(((50*POWER(80,POWER(COS(PI()*MOD(Calculator!$B$36/Calculator!$F$20,1)),2))+MIN(500,MAX(30,100*EXP(-0.3*'VSWR Calculator'!$C$24)*(1+3*ABS(MOD('VSWR Calculator'!$C$23/Calculator!$F$20/2,1)-0.5))))/'VSWR Calculator'!$C$25)-$C66)^2+(1500*ABS(SIN(2*PI()*MOD(Calculator!$B$36/Calculator!$F$20,1)))*IF(MOD(Calculator!$B$36/Calculator!$F$20,1)&lt;0.5,-1,1))^2)/SQRT(((50*POWER(80,POWER(COS(PI()*MOD(Calculator!$B$36/Calculator!$F$20,1)),2))+MIN(500,MAX(30,100*EXP(-0.3*'VSWR Calculator'!$C$24)*(1+3*ABS(MOD('VSWR Calculator'!$C$23/Calculator!$F$20/2,1)-0.5))))/'VSWR Calculator'!$C$25)+$C66)^2+(1500*ABS(SIN(2*PI()*MOD(Calculator!$B$36/Calculator!$F$20,1)))*IF(MOD(Calculator!$B$36/Calculator!$F$20,1)&lt;0.5,-1,1))^2))/(1-SQRT(((50*POWER(80,POWER(COS(PI()*MOD(Calculator!$B$36/Calculator!$F$20,1)),2))+MIN(500,MAX(30,100*EXP(-0.3*'VSWR Calculator'!$C$24)*(1+3*ABS(MOD('VSWR Calculator'!$C$23/Calculator!$F$20/2,1)-0.5))))/'VSWR Calculator'!$C$25)-$C66)^2+(1500*ABS(SIN(2*PI()*MOD(Calculator!$B$36/Calculator!$F$20,1)))*IF(MOD(Calculator!$B$36/Calculator!$F$20,1)&lt;0.5,-1,1))^2)/SQRT(((50*POWER(80,POWER(COS(PI()*MOD(Calculator!$B$36/Calculator!$F$20,1)),2))+MIN(500,MAX(30,100*EXP(-0.3*'VSWR Calculator'!$C$24)*(1+3*ABS(MOD('VSWR Calculator'!$C$23/Calculator!$F$20/2,1)-0.5))))/'VSWR Calculator'!$C$25)+$C66)^2+(1500*ABS(SIN(2*PI()*MOD(Calculator!$B$36/Calculator!$F$20,1)))*IF(MOD(Calculator!$B$36/Calculator!$F$20,1)&lt;0.5,-1,1))^2)),2))</f>
        <v>—</v>
      </c>
      <c r="HK66" s="253" t="str">
        <f aca="false">IF(OR(Calculator!$E$21&lt;&gt;"YES",Calculator!$B$36&lt;Calculator!$G$21),"—",ROUND((1+SQRT(((50*POWER(80,POWER(COS(PI()*MOD(Calculator!$B$36/Calculator!$F$21,1)),2))+MIN(500,MAX(30,100*EXP(-0.3*'VSWR Calculator'!$C$24)*(1+3*ABS(MOD('VSWR Calculator'!$C$23/Calculator!$F$21/2,1)-0.5))))/'VSWR Calculator'!$C$25)-$C66)^2+(1500*ABS(SIN(2*PI()*MOD(Calculator!$B$36/Calculator!$F$21,1)))*IF(MOD(Calculator!$B$36/Calculator!$F$21,1)&lt;0.5,-1,1))^2)/SQRT(((50*POWER(80,POWER(COS(PI()*MOD(Calculator!$B$36/Calculator!$F$21,1)),2))+MIN(500,MAX(30,100*EXP(-0.3*'VSWR Calculator'!$C$24)*(1+3*ABS(MOD('VSWR Calculator'!$C$23/Calculator!$F$21/2,1)-0.5))))/'VSWR Calculator'!$C$25)+$C66)^2+(1500*ABS(SIN(2*PI()*MOD(Calculator!$B$36/Calculator!$F$21,1)))*IF(MOD(Calculator!$B$36/Calculator!$F$21,1)&lt;0.5,-1,1))^2))/(1-SQRT(((50*POWER(80,POWER(COS(PI()*MOD(Calculator!$B$36/Calculator!$F$21,1)),2))+MIN(500,MAX(30,100*EXP(-0.3*'VSWR Calculator'!$C$24)*(1+3*ABS(MOD('VSWR Calculator'!$C$23/Calculator!$F$21/2,1)-0.5))))/'VSWR Calculator'!$C$25)-$C66)^2+(1500*ABS(SIN(2*PI()*MOD(Calculator!$B$36/Calculator!$F$21,1)))*IF(MOD(Calculator!$B$36/Calculator!$F$21,1)&lt;0.5,-1,1))^2)/SQRT(((50*POWER(80,POWER(COS(PI()*MOD(Calculator!$B$36/Calculator!$F$21,1)),2))+MIN(500,MAX(30,100*EXP(-0.3*'VSWR Calculator'!$C$24)*(1+3*ABS(MOD('VSWR Calculator'!$C$23/Calculator!$F$21/2,1)-0.5))))/'VSWR Calculator'!$C$25)+$C66)^2+(1500*ABS(SIN(2*PI()*MOD(Calculator!$B$36/Calculator!$F$21,1)))*IF(MOD(Calculator!$B$36/Calculator!$F$21,1)&lt;0.5,-1,1))^2)),2))</f>
        <v>—</v>
      </c>
      <c r="HL66" s="253" t="str">
        <f aca="false">IF(OR(Calculator!$E$22&lt;&gt;"YES",Calculator!$B$36&lt;Calculator!$G$22),"—",ROUND((1+SQRT(((50*POWER(80,POWER(COS(PI()*MOD(Calculator!$B$36/Calculator!$F$22,1)),2))+MIN(500,MAX(30,100*EXP(-0.3*'VSWR Calculator'!$C$24)*(1+3*ABS(MOD('VSWR Calculator'!$C$23/Calculator!$F$22/2,1)-0.5))))/'VSWR Calculator'!$C$25)-$C66)^2+(1500*ABS(SIN(2*PI()*MOD(Calculator!$B$36/Calculator!$F$22,1)))*IF(MOD(Calculator!$B$36/Calculator!$F$22,1)&lt;0.5,-1,1))^2)/SQRT(((50*POWER(80,POWER(COS(PI()*MOD(Calculator!$B$36/Calculator!$F$22,1)),2))+MIN(500,MAX(30,100*EXP(-0.3*'VSWR Calculator'!$C$24)*(1+3*ABS(MOD('VSWR Calculator'!$C$23/Calculator!$F$22/2,1)-0.5))))/'VSWR Calculator'!$C$25)+$C66)^2+(1500*ABS(SIN(2*PI()*MOD(Calculator!$B$36/Calculator!$F$22,1)))*IF(MOD(Calculator!$B$36/Calculator!$F$22,1)&lt;0.5,-1,1))^2))/(1-SQRT(((50*POWER(80,POWER(COS(PI()*MOD(Calculator!$B$36/Calculator!$F$22,1)),2))+MIN(500,MAX(30,100*EXP(-0.3*'VSWR Calculator'!$C$24)*(1+3*ABS(MOD('VSWR Calculator'!$C$23/Calculator!$F$22/2,1)-0.5))))/'VSWR Calculator'!$C$25)-$C66)^2+(1500*ABS(SIN(2*PI()*MOD(Calculator!$B$36/Calculator!$F$22,1)))*IF(MOD(Calculator!$B$36/Calculator!$F$22,1)&lt;0.5,-1,1))^2)/SQRT(((50*POWER(80,POWER(COS(PI()*MOD(Calculator!$B$36/Calculator!$F$22,1)),2))+MIN(500,MAX(30,100*EXP(-0.3*'VSWR Calculator'!$C$24)*(1+3*ABS(MOD('VSWR Calculator'!$C$23/Calculator!$F$22/2,1)-0.5))))/'VSWR Calculator'!$C$25)+$C66)^2+(1500*ABS(SIN(2*PI()*MOD(Calculator!$B$36/Calculator!$F$22,1)))*IF(MOD(Calculator!$B$36/Calculator!$F$22,1)&lt;0.5,-1,1))^2)),2))</f>
        <v>—</v>
      </c>
      <c r="HM66" s="253" t="n">
        <f aca="false">IFERROR(ROUND((IF(ISNUMBER(HB66),HB66,0)+IF(ISNUMBER(HC66),HC66,0)+IF(ISNUMBER(HD66),HD66,0)+IF(ISNUMBER(HE66),HE66,0)+IF(ISNUMBER(HF66),HF66,0)+IF(ISNUMBER(HG66),HG66,0)+IF(ISNUMBER(HH66),HH66,0)+IF(ISNUMBER(HI66),HI66,0)+IF(ISNUMBER(HJ66),HJ66,0)+IF(ISNUMBER(HK66),HK66,0)+IF(ISNUMBER(HL66),HL66,0))/(IF(ISNUMBER(HB66),1,0)+IF(ISNUMBER(HC66),1,0)+IF(ISNUMBER(HD66),1,0)+IF(ISNUMBER(HE66),1,0)+IF(ISNUMBER(HF66),1,0)+IF(ISNUMBER(HG66),1,0)+IF(ISNUMBER(HH66),1,0)+IF(ISNUMBER(HI66),1,0)+IF(ISNUMBER(HJ66),1,0)+IF(ISNUMBER(HK66),1,0)+IF(ISNUMBER(HL66),1,0)),4),"")</f>
        <v>14.45</v>
      </c>
      <c r="HN66" s="253" t="str">
        <f aca="false">IF(OR(Calculator!$E$12&lt;&gt;"YES",Calculator!$B$37&lt;Calculator!$G$12),"—",ROUND((1+SQRT(((50*POWER(80,POWER(COS(PI()*MOD(Calculator!$B$37/Calculator!$F$12,1)),2))+MIN(500,MAX(30,100*EXP(-0.3*'VSWR Calculator'!$C$24)*(1+3*ABS(MOD('VSWR Calculator'!$C$23/Calculator!$F$12/2,1)-0.5))))/'VSWR Calculator'!$C$25)-$C66)^2+(1500*ABS(SIN(2*PI()*MOD(Calculator!$B$37/Calculator!$F$12,1)))*IF(MOD(Calculator!$B$37/Calculator!$F$12,1)&lt;0.5,-1,1))^2)/SQRT(((50*POWER(80,POWER(COS(PI()*MOD(Calculator!$B$37/Calculator!$F$12,1)),2))+MIN(500,MAX(30,100*EXP(-0.3*'VSWR Calculator'!$C$24)*(1+3*ABS(MOD('VSWR Calculator'!$C$23/Calculator!$F$12/2,1)-0.5))))/'VSWR Calculator'!$C$25)+$C66)^2+(1500*ABS(SIN(2*PI()*MOD(Calculator!$B$37/Calculator!$F$12,1)))*IF(MOD(Calculator!$B$37/Calculator!$F$12,1)&lt;0.5,-1,1))^2))/(1-SQRT(((50*POWER(80,POWER(COS(PI()*MOD(Calculator!$B$37/Calculator!$F$12,1)),2))+MIN(500,MAX(30,100*EXP(-0.3*'VSWR Calculator'!$C$24)*(1+3*ABS(MOD('VSWR Calculator'!$C$23/Calculator!$F$12/2,1)-0.5))))/'VSWR Calculator'!$C$25)-$C66)^2+(1500*ABS(SIN(2*PI()*MOD(Calculator!$B$37/Calculator!$F$12,1)))*IF(MOD(Calculator!$B$37/Calculator!$F$12,1)&lt;0.5,-1,1))^2)/SQRT(((50*POWER(80,POWER(COS(PI()*MOD(Calculator!$B$37/Calculator!$F$12,1)),2))+MIN(500,MAX(30,100*EXP(-0.3*'VSWR Calculator'!$C$24)*(1+3*ABS(MOD('VSWR Calculator'!$C$23/Calculator!$F$12/2,1)-0.5))))/'VSWR Calculator'!$C$25)+$C66)^2+(1500*ABS(SIN(2*PI()*MOD(Calculator!$B$37/Calculator!$F$12,1)))*IF(MOD(Calculator!$B$37/Calculator!$F$12,1)&lt;0.5,-1,1))^2)),2))</f>
        <v>—</v>
      </c>
      <c r="HO66" s="253" t="str">
        <f aca="false">IF(OR(Calculator!$E$13&lt;&gt;"YES",Calculator!$B$37&lt;Calculator!$G$13),"—",ROUND((1+SQRT(((50*POWER(80,POWER(COS(PI()*MOD(Calculator!$B$37/Calculator!$F$13,1)),2))+MIN(500,MAX(30,100*EXP(-0.3*'VSWR Calculator'!$C$24)*(1+3*ABS(MOD('VSWR Calculator'!$C$23/Calculator!$F$13/2,1)-0.5))))/'VSWR Calculator'!$C$25)-$C66)^2+(1500*ABS(SIN(2*PI()*MOD(Calculator!$B$37/Calculator!$F$13,1)))*IF(MOD(Calculator!$B$37/Calculator!$F$13,1)&lt;0.5,-1,1))^2)/SQRT(((50*POWER(80,POWER(COS(PI()*MOD(Calculator!$B$37/Calculator!$F$13,1)),2))+MIN(500,MAX(30,100*EXP(-0.3*'VSWR Calculator'!$C$24)*(1+3*ABS(MOD('VSWR Calculator'!$C$23/Calculator!$F$13/2,1)-0.5))))/'VSWR Calculator'!$C$25)+$C66)^2+(1500*ABS(SIN(2*PI()*MOD(Calculator!$B$37/Calculator!$F$13,1)))*IF(MOD(Calculator!$B$37/Calculator!$F$13,1)&lt;0.5,-1,1))^2))/(1-SQRT(((50*POWER(80,POWER(COS(PI()*MOD(Calculator!$B$37/Calculator!$F$13,1)),2))+MIN(500,MAX(30,100*EXP(-0.3*'VSWR Calculator'!$C$24)*(1+3*ABS(MOD('VSWR Calculator'!$C$23/Calculator!$F$13/2,1)-0.5))))/'VSWR Calculator'!$C$25)-$C66)^2+(1500*ABS(SIN(2*PI()*MOD(Calculator!$B$37/Calculator!$F$13,1)))*IF(MOD(Calculator!$B$37/Calculator!$F$13,1)&lt;0.5,-1,1))^2)/SQRT(((50*POWER(80,POWER(COS(PI()*MOD(Calculator!$B$37/Calculator!$F$13,1)),2))+MIN(500,MAX(30,100*EXP(-0.3*'VSWR Calculator'!$C$24)*(1+3*ABS(MOD('VSWR Calculator'!$C$23/Calculator!$F$13/2,1)-0.5))))/'VSWR Calculator'!$C$25)+$C66)^2+(1500*ABS(SIN(2*PI()*MOD(Calculator!$B$37/Calculator!$F$13,1)))*IF(MOD(Calculator!$B$37/Calculator!$F$13,1)&lt;0.5,-1,1))^2)),2))</f>
        <v>—</v>
      </c>
      <c r="HP66" s="253" t="str">
        <f aca="false">IF(OR(Calculator!$E$14&lt;&gt;"YES",Calculator!$B$37&lt;Calculator!$G$14),"—",ROUND((1+SQRT(((50*POWER(80,POWER(COS(PI()*MOD(Calculator!$B$37/Calculator!$F$14,1)),2))+MIN(500,MAX(30,100*EXP(-0.3*'VSWR Calculator'!$C$24)*(1+3*ABS(MOD('VSWR Calculator'!$C$23/Calculator!$F$14/2,1)-0.5))))/'VSWR Calculator'!$C$25)-$C66)^2+(1500*ABS(SIN(2*PI()*MOD(Calculator!$B$37/Calculator!$F$14,1)))*IF(MOD(Calculator!$B$37/Calculator!$F$14,1)&lt;0.5,-1,1))^2)/SQRT(((50*POWER(80,POWER(COS(PI()*MOD(Calculator!$B$37/Calculator!$F$14,1)),2))+MIN(500,MAX(30,100*EXP(-0.3*'VSWR Calculator'!$C$24)*(1+3*ABS(MOD('VSWR Calculator'!$C$23/Calculator!$F$14/2,1)-0.5))))/'VSWR Calculator'!$C$25)+$C66)^2+(1500*ABS(SIN(2*PI()*MOD(Calculator!$B$37/Calculator!$F$14,1)))*IF(MOD(Calculator!$B$37/Calculator!$F$14,1)&lt;0.5,-1,1))^2))/(1-SQRT(((50*POWER(80,POWER(COS(PI()*MOD(Calculator!$B$37/Calculator!$F$14,1)),2))+MIN(500,MAX(30,100*EXP(-0.3*'VSWR Calculator'!$C$24)*(1+3*ABS(MOD('VSWR Calculator'!$C$23/Calculator!$F$14/2,1)-0.5))))/'VSWR Calculator'!$C$25)-$C66)^2+(1500*ABS(SIN(2*PI()*MOD(Calculator!$B$37/Calculator!$F$14,1)))*IF(MOD(Calculator!$B$37/Calculator!$F$14,1)&lt;0.5,-1,1))^2)/SQRT(((50*POWER(80,POWER(COS(PI()*MOD(Calculator!$B$37/Calculator!$F$14,1)),2))+MIN(500,MAX(30,100*EXP(-0.3*'VSWR Calculator'!$C$24)*(1+3*ABS(MOD('VSWR Calculator'!$C$23/Calculator!$F$14/2,1)-0.5))))/'VSWR Calculator'!$C$25)+$C66)^2+(1500*ABS(SIN(2*PI()*MOD(Calculator!$B$37/Calculator!$F$14,1)))*IF(MOD(Calculator!$B$37/Calculator!$F$14,1)&lt;0.5,-1,1))^2)),2))</f>
        <v>—</v>
      </c>
      <c r="HQ66" s="253" t="n">
        <f aca="false">IF(OR(Calculator!$E$15&lt;&gt;"YES",Calculator!$B$37&lt;Calculator!$G$15),"—",ROUND((1+SQRT(((50*POWER(80,POWER(COS(PI()*MOD(Calculator!$B$37/Calculator!$F$15,1)),2))+MIN(500,MAX(30,100*EXP(-0.3*'VSWR Calculator'!$C$24)*(1+3*ABS(MOD('VSWR Calculator'!$C$23/Calculator!$F$15/2,1)-0.5))))/'VSWR Calculator'!$C$25)-$C66)^2+(1500*ABS(SIN(2*PI()*MOD(Calculator!$B$37/Calculator!$F$15,1)))*IF(MOD(Calculator!$B$37/Calculator!$F$15,1)&lt;0.5,-1,1))^2)/SQRT(((50*POWER(80,POWER(COS(PI()*MOD(Calculator!$B$37/Calculator!$F$15,1)),2))+MIN(500,MAX(30,100*EXP(-0.3*'VSWR Calculator'!$C$24)*(1+3*ABS(MOD('VSWR Calculator'!$C$23/Calculator!$F$15/2,1)-0.5))))/'VSWR Calculator'!$C$25)+$C66)^2+(1500*ABS(SIN(2*PI()*MOD(Calculator!$B$37/Calculator!$F$15,1)))*IF(MOD(Calculator!$B$37/Calculator!$F$15,1)&lt;0.5,-1,1))^2))/(1-SQRT(((50*POWER(80,POWER(COS(PI()*MOD(Calculator!$B$37/Calculator!$F$15,1)),2))+MIN(500,MAX(30,100*EXP(-0.3*'VSWR Calculator'!$C$24)*(1+3*ABS(MOD('VSWR Calculator'!$C$23/Calculator!$F$15/2,1)-0.5))))/'VSWR Calculator'!$C$25)-$C66)^2+(1500*ABS(SIN(2*PI()*MOD(Calculator!$B$37/Calculator!$F$15,1)))*IF(MOD(Calculator!$B$37/Calculator!$F$15,1)&lt;0.5,-1,1))^2)/SQRT(((50*POWER(80,POWER(COS(PI()*MOD(Calculator!$B$37/Calculator!$F$15,1)),2))+MIN(500,MAX(30,100*EXP(-0.3*'VSWR Calculator'!$C$24)*(1+3*ABS(MOD('VSWR Calculator'!$C$23/Calculator!$F$15/2,1)-0.5))))/'VSWR Calculator'!$C$25)+$C66)^2+(1500*ABS(SIN(2*PI()*MOD(Calculator!$B$37/Calculator!$F$15,1)))*IF(MOD(Calculator!$B$37/Calculator!$F$15,1)&lt;0.5,-1,1))^2)),2))</f>
        <v>2.31</v>
      </c>
      <c r="HR66" s="253" t="str">
        <f aca="false">IF(OR(Calculator!$E$16&lt;&gt;"YES",Calculator!$B$37&lt;Calculator!$G$16),"—",ROUND((1+SQRT(((50*POWER(80,POWER(COS(PI()*MOD(Calculator!$B$37/Calculator!$F$16,1)),2))+MIN(500,MAX(30,100*EXP(-0.3*'VSWR Calculator'!$C$24)*(1+3*ABS(MOD('VSWR Calculator'!$C$23/Calculator!$F$16/2,1)-0.5))))/'VSWR Calculator'!$C$25)-$C66)^2+(1500*ABS(SIN(2*PI()*MOD(Calculator!$B$37/Calculator!$F$16,1)))*IF(MOD(Calculator!$B$37/Calculator!$F$16,1)&lt;0.5,-1,1))^2)/SQRT(((50*POWER(80,POWER(COS(PI()*MOD(Calculator!$B$37/Calculator!$F$16,1)),2))+MIN(500,MAX(30,100*EXP(-0.3*'VSWR Calculator'!$C$24)*(1+3*ABS(MOD('VSWR Calculator'!$C$23/Calculator!$F$16/2,1)-0.5))))/'VSWR Calculator'!$C$25)+$C66)^2+(1500*ABS(SIN(2*PI()*MOD(Calculator!$B$37/Calculator!$F$16,1)))*IF(MOD(Calculator!$B$37/Calculator!$F$16,1)&lt;0.5,-1,1))^2))/(1-SQRT(((50*POWER(80,POWER(COS(PI()*MOD(Calculator!$B$37/Calculator!$F$16,1)),2))+MIN(500,MAX(30,100*EXP(-0.3*'VSWR Calculator'!$C$24)*(1+3*ABS(MOD('VSWR Calculator'!$C$23/Calculator!$F$16/2,1)-0.5))))/'VSWR Calculator'!$C$25)-$C66)^2+(1500*ABS(SIN(2*PI()*MOD(Calculator!$B$37/Calculator!$F$16,1)))*IF(MOD(Calculator!$B$37/Calculator!$F$16,1)&lt;0.5,-1,1))^2)/SQRT(((50*POWER(80,POWER(COS(PI()*MOD(Calculator!$B$37/Calculator!$F$16,1)),2))+MIN(500,MAX(30,100*EXP(-0.3*'VSWR Calculator'!$C$24)*(1+3*ABS(MOD('VSWR Calculator'!$C$23/Calculator!$F$16/2,1)-0.5))))/'VSWR Calculator'!$C$25)+$C66)^2+(1500*ABS(SIN(2*PI()*MOD(Calculator!$B$37/Calculator!$F$16,1)))*IF(MOD(Calculator!$B$37/Calculator!$F$16,1)&lt;0.5,-1,1))^2)),2))</f>
        <v>—</v>
      </c>
      <c r="HS66" s="253" t="n">
        <f aca="false">IF(OR(Calculator!$E$17&lt;&gt;"YES",Calculator!$B$37&lt;Calculator!$G$17),"—",ROUND((1+SQRT(((50*POWER(80,POWER(COS(PI()*MOD(Calculator!$B$37/Calculator!$F$17,1)),2))+MIN(500,MAX(30,100*EXP(-0.3*'VSWR Calculator'!$C$24)*(1+3*ABS(MOD('VSWR Calculator'!$C$23/Calculator!$F$17/2,1)-0.5))))/'VSWR Calculator'!$C$25)-$C66)^2+(1500*ABS(SIN(2*PI()*MOD(Calculator!$B$37/Calculator!$F$17,1)))*IF(MOD(Calculator!$B$37/Calculator!$F$17,1)&lt;0.5,-1,1))^2)/SQRT(((50*POWER(80,POWER(COS(PI()*MOD(Calculator!$B$37/Calculator!$F$17,1)),2))+MIN(500,MAX(30,100*EXP(-0.3*'VSWR Calculator'!$C$24)*(1+3*ABS(MOD('VSWR Calculator'!$C$23/Calculator!$F$17/2,1)-0.5))))/'VSWR Calculator'!$C$25)+$C66)^2+(1500*ABS(SIN(2*PI()*MOD(Calculator!$B$37/Calculator!$F$17,1)))*IF(MOD(Calculator!$B$37/Calculator!$F$17,1)&lt;0.5,-1,1))^2))/(1-SQRT(((50*POWER(80,POWER(COS(PI()*MOD(Calculator!$B$37/Calculator!$F$17,1)),2))+MIN(500,MAX(30,100*EXP(-0.3*'VSWR Calculator'!$C$24)*(1+3*ABS(MOD('VSWR Calculator'!$C$23/Calculator!$F$17/2,1)-0.5))))/'VSWR Calculator'!$C$25)-$C66)^2+(1500*ABS(SIN(2*PI()*MOD(Calculator!$B$37/Calculator!$F$17,1)))*IF(MOD(Calculator!$B$37/Calculator!$F$17,1)&lt;0.5,-1,1))^2)/SQRT(((50*POWER(80,POWER(COS(PI()*MOD(Calculator!$B$37/Calculator!$F$17,1)),2))+MIN(500,MAX(30,100*EXP(-0.3*'VSWR Calculator'!$C$24)*(1+3*ABS(MOD('VSWR Calculator'!$C$23/Calculator!$F$17/2,1)-0.5))))/'VSWR Calculator'!$C$25)+$C66)^2+(1500*ABS(SIN(2*PI()*MOD(Calculator!$B$37/Calculator!$F$17,1)))*IF(MOD(Calculator!$B$37/Calculator!$F$17,1)&lt;0.5,-1,1))^2)),2))</f>
        <v>12.08</v>
      </c>
      <c r="HT66" s="253" t="str">
        <f aca="false">IF(OR(Calculator!$E$18&lt;&gt;"YES",Calculator!$B$37&lt;Calculator!$G$18),"—",ROUND((1+SQRT(((50*POWER(80,POWER(COS(PI()*MOD(Calculator!$B$37/Calculator!$F$18,1)),2))+MIN(500,MAX(30,100*EXP(-0.3*'VSWR Calculator'!$C$24)*(1+3*ABS(MOD('VSWR Calculator'!$C$23/Calculator!$F$18/2,1)-0.5))))/'VSWR Calculator'!$C$25)-$C66)^2+(1500*ABS(SIN(2*PI()*MOD(Calculator!$B$37/Calculator!$F$18,1)))*IF(MOD(Calculator!$B$37/Calculator!$F$18,1)&lt;0.5,-1,1))^2)/SQRT(((50*POWER(80,POWER(COS(PI()*MOD(Calculator!$B$37/Calculator!$F$18,1)),2))+MIN(500,MAX(30,100*EXP(-0.3*'VSWR Calculator'!$C$24)*(1+3*ABS(MOD('VSWR Calculator'!$C$23/Calculator!$F$18/2,1)-0.5))))/'VSWR Calculator'!$C$25)+$C66)^2+(1500*ABS(SIN(2*PI()*MOD(Calculator!$B$37/Calculator!$F$18,1)))*IF(MOD(Calculator!$B$37/Calculator!$F$18,1)&lt;0.5,-1,1))^2))/(1-SQRT(((50*POWER(80,POWER(COS(PI()*MOD(Calculator!$B$37/Calculator!$F$18,1)),2))+MIN(500,MAX(30,100*EXP(-0.3*'VSWR Calculator'!$C$24)*(1+3*ABS(MOD('VSWR Calculator'!$C$23/Calculator!$F$18/2,1)-0.5))))/'VSWR Calculator'!$C$25)-$C66)^2+(1500*ABS(SIN(2*PI()*MOD(Calculator!$B$37/Calculator!$F$18,1)))*IF(MOD(Calculator!$B$37/Calculator!$F$18,1)&lt;0.5,-1,1))^2)/SQRT(((50*POWER(80,POWER(COS(PI()*MOD(Calculator!$B$37/Calculator!$F$18,1)),2))+MIN(500,MAX(30,100*EXP(-0.3*'VSWR Calculator'!$C$24)*(1+3*ABS(MOD('VSWR Calculator'!$C$23/Calculator!$F$18/2,1)-0.5))))/'VSWR Calculator'!$C$25)+$C66)^2+(1500*ABS(SIN(2*PI()*MOD(Calculator!$B$37/Calculator!$F$18,1)))*IF(MOD(Calculator!$B$37/Calculator!$F$18,1)&lt;0.5,-1,1))^2)),2))</f>
        <v>—</v>
      </c>
      <c r="HU66" s="253" t="str">
        <f aca="false">IF(OR(Calculator!$E$19&lt;&gt;"YES",Calculator!$B$37&lt;Calculator!$G$19),"—",ROUND((1+SQRT(((50*POWER(80,POWER(COS(PI()*MOD(Calculator!$B$37/Calculator!$F$19,1)),2))+MIN(500,MAX(30,100*EXP(-0.3*'VSWR Calculator'!$C$24)*(1+3*ABS(MOD('VSWR Calculator'!$C$23/Calculator!$F$19/2,1)-0.5))))/'VSWR Calculator'!$C$25)-$C66)^2+(1500*ABS(SIN(2*PI()*MOD(Calculator!$B$37/Calculator!$F$19,1)))*IF(MOD(Calculator!$B$37/Calculator!$F$19,1)&lt;0.5,-1,1))^2)/SQRT(((50*POWER(80,POWER(COS(PI()*MOD(Calculator!$B$37/Calculator!$F$19,1)),2))+MIN(500,MAX(30,100*EXP(-0.3*'VSWR Calculator'!$C$24)*(1+3*ABS(MOD('VSWR Calculator'!$C$23/Calculator!$F$19/2,1)-0.5))))/'VSWR Calculator'!$C$25)+$C66)^2+(1500*ABS(SIN(2*PI()*MOD(Calculator!$B$37/Calculator!$F$19,1)))*IF(MOD(Calculator!$B$37/Calculator!$F$19,1)&lt;0.5,-1,1))^2))/(1-SQRT(((50*POWER(80,POWER(COS(PI()*MOD(Calculator!$B$37/Calculator!$F$19,1)),2))+MIN(500,MAX(30,100*EXP(-0.3*'VSWR Calculator'!$C$24)*(1+3*ABS(MOD('VSWR Calculator'!$C$23/Calculator!$F$19/2,1)-0.5))))/'VSWR Calculator'!$C$25)-$C66)^2+(1500*ABS(SIN(2*PI()*MOD(Calculator!$B$37/Calculator!$F$19,1)))*IF(MOD(Calculator!$B$37/Calculator!$F$19,1)&lt;0.5,-1,1))^2)/SQRT(((50*POWER(80,POWER(COS(PI()*MOD(Calculator!$B$37/Calculator!$F$19,1)),2))+MIN(500,MAX(30,100*EXP(-0.3*'VSWR Calculator'!$C$24)*(1+3*ABS(MOD('VSWR Calculator'!$C$23/Calculator!$F$19/2,1)-0.5))))/'VSWR Calculator'!$C$25)+$C66)^2+(1500*ABS(SIN(2*PI()*MOD(Calculator!$B$37/Calculator!$F$19,1)))*IF(MOD(Calculator!$B$37/Calculator!$F$19,1)&lt;0.5,-1,1))^2)),2))</f>
        <v>—</v>
      </c>
      <c r="HV66" s="253" t="str">
        <f aca="false">IF(OR(Calculator!$E$20&lt;&gt;"YES",Calculator!$B$37&lt;Calculator!$G$20),"—",ROUND((1+SQRT(((50*POWER(80,POWER(COS(PI()*MOD(Calculator!$B$37/Calculator!$F$20,1)),2))+MIN(500,MAX(30,100*EXP(-0.3*'VSWR Calculator'!$C$24)*(1+3*ABS(MOD('VSWR Calculator'!$C$23/Calculator!$F$20/2,1)-0.5))))/'VSWR Calculator'!$C$25)-$C66)^2+(1500*ABS(SIN(2*PI()*MOD(Calculator!$B$37/Calculator!$F$20,1)))*IF(MOD(Calculator!$B$37/Calculator!$F$20,1)&lt;0.5,-1,1))^2)/SQRT(((50*POWER(80,POWER(COS(PI()*MOD(Calculator!$B$37/Calculator!$F$20,1)),2))+MIN(500,MAX(30,100*EXP(-0.3*'VSWR Calculator'!$C$24)*(1+3*ABS(MOD('VSWR Calculator'!$C$23/Calculator!$F$20/2,1)-0.5))))/'VSWR Calculator'!$C$25)+$C66)^2+(1500*ABS(SIN(2*PI()*MOD(Calculator!$B$37/Calculator!$F$20,1)))*IF(MOD(Calculator!$B$37/Calculator!$F$20,1)&lt;0.5,-1,1))^2))/(1-SQRT(((50*POWER(80,POWER(COS(PI()*MOD(Calculator!$B$37/Calculator!$F$20,1)),2))+MIN(500,MAX(30,100*EXP(-0.3*'VSWR Calculator'!$C$24)*(1+3*ABS(MOD('VSWR Calculator'!$C$23/Calculator!$F$20/2,1)-0.5))))/'VSWR Calculator'!$C$25)-$C66)^2+(1500*ABS(SIN(2*PI()*MOD(Calculator!$B$37/Calculator!$F$20,1)))*IF(MOD(Calculator!$B$37/Calculator!$F$20,1)&lt;0.5,-1,1))^2)/SQRT(((50*POWER(80,POWER(COS(PI()*MOD(Calculator!$B$37/Calculator!$F$20,1)),2))+MIN(500,MAX(30,100*EXP(-0.3*'VSWR Calculator'!$C$24)*(1+3*ABS(MOD('VSWR Calculator'!$C$23/Calculator!$F$20/2,1)-0.5))))/'VSWR Calculator'!$C$25)+$C66)^2+(1500*ABS(SIN(2*PI()*MOD(Calculator!$B$37/Calculator!$F$20,1)))*IF(MOD(Calculator!$B$37/Calculator!$F$20,1)&lt;0.5,-1,1))^2)),2))</f>
        <v>—</v>
      </c>
      <c r="HW66" s="253" t="str">
        <f aca="false">IF(OR(Calculator!$E$21&lt;&gt;"YES",Calculator!$B$37&lt;Calculator!$G$21),"—",ROUND((1+SQRT(((50*POWER(80,POWER(COS(PI()*MOD(Calculator!$B$37/Calculator!$F$21,1)),2))+MIN(500,MAX(30,100*EXP(-0.3*'VSWR Calculator'!$C$24)*(1+3*ABS(MOD('VSWR Calculator'!$C$23/Calculator!$F$21/2,1)-0.5))))/'VSWR Calculator'!$C$25)-$C66)^2+(1500*ABS(SIN(2*PI()*MOD(Calculator!$B$37/Calculator!$F$21,1)))*IF(MOD(Calculator!$B$37/Calculator!$F$21,1)&lt;0.5,-1,1))^2)/SQRT(((50*POWER(80,POWER(COS(PI()*MOD(Calculator!$B$37/Calculator!$F$21,1)),2))+MIN(500,MAX(30,100*EXP(-0.3*'VSWR Calculator'!$C$24)*(1+3*ABS(MOD('VSWR Calculator'!$C$23/Calculator!$F$21/2,1)-0.5))))/'VSWR Calculator'!$C$25)+$C66)^2+(1500*ABS(SIN(2*PI()*MOD(Calculator!$B$37/Calculator!$F$21,1)))*IF(MOD(Calculator!$B$37/Calculator!$F$21,1)&lt;0.5,-1,1))^2))/(1-SQRT(((50*POWER(80,POWER(COS(PI()*MOD(Calculator!$B$37/Calculator!$F$21,1)),2))+MIN(500,MAX(30,100*EXP(-0.3*'VSWR Calculator'!$C$24)*(1+3*ABS(MOD('VSWR Calculator'!$C$23/Calculator!$F$21/2,1)-0.5))))/'VSWR Calculator'!$C$25)-$C66)^2+(1500*ABS(SIN(2*PI()*MOD(Calculator!$B$37/Calculator!$F$21,1)))*IF(MOD(Calculator!$B$37/Calculator!$F$21,1)&lt;0.5,-1,1))^2)/SQRT(((50*POWER(80,POWER(COS(PI()*MOD(Calculator!$B$37/Calculator!$F$21,1)),2))+MIN(500,MAX(30,100*EXP(-0.3*'VSWR Calculator'!$C$24)*(1+3*ABS(MOD('VSWR Calculator'!$C$23/Calculator!$F$21/2,1)-0.5))))/'VSWR Calculator'!$C$25)+$C66)^2+(1500*ABS(SIN(2*PI()*MOD(Calculator!$B$37/Calculator!$F$21,1)))*IF(MOD(Calculator!$B$37/Calculator!$F$21,1)&lt;0.5,-1,1))^2)),2))</f>
        <v>—</v>
      </c>
      <c r="HX66" s="253" t="str">
        <f aca="false">IF(OR(Calculator!$E$22&lt;&gt;"YES",Calculator!$B$37&lt;Calculator!$G$22),"—",ROUND((1+SQRT(((50*POWER(80,POWER(COS(PI()*MOD(Calculator!$B$37/Calculator!$F$22,1)),2))+MIN(500,MAX(30,100*EXP(-0.3*'VSWR Calculator'!$C$24)*(1+3*ABS(MOD('VSWR Calculator'!$C$23/Calculator!$F$22/2,1)-0.5))))/'VSWR Calculator'!$C$25)-$C66)^2+(1500*ABS(SIN(2*PI()*MOD(Calculator!$B$37/Calculator!$F$22,1)))*IF(MOD(Calculator!$B$37/Calculator!$F$22,1)&lt;0.5,-1,1))^2)/SQRT(((50*POWER(80,POWER(COS(PI()*MOD(Calculator!$B$37/Calculator!$F$22,1)),2))+MIN(500,MAX(30,100*EXP(-0.3*'VSWR Calculator'!$C$24)*(1+3*ABS(MOD('VSWR Calculator'!$C$23/Calculator!$F$22/2,1)-0.5))))/'VSWR Calculator'!$C$25)+$C66)^2+(1500*ABS(SIN(2*PI()*MOD(Calculator!$B$37/Calculator!$F$22,1)))*IF(MOD(Calculator!$B$37/Calculator!$F$22,1)&lt;0.5,-1,1))^2))/(1-SQRT(((50*POWER(80,POWER(COS(PI()*MOD(Calculator!$B$37/Calculator!$F$22,1)),2))+MIN(500,MAX(30,100*EXP(-0.3*'VSWR Calculator'!$C$24)*(1+3*ABS(MOD('VSWR Calculator'!$C$23/Calculator!$F$22/2,1)-0.5))))/'VSWR Calculator'!$C$25)-$C66)^2+(1500*ABS(SIN(2*PI()*MOD(Calculator!$B$37/Calculator!$F$22,1)))*IF(MOD(Calculator!$B$37/Calculator!$F$22,1)&lt;0.5,-1,1))^2)/SQRT(((50*POWER(80,POWER(COS(PI()*MOD(Calculator!$B$37/Calculator!$F$22,1)),2))+MIN(500,MAX(30,100*EXP(-0.3*'VSWR Calculator'!$C$24)*(1+3*ABS(MOD('VSWR Calculator'!$C$23/Calculator!$F$22/2,1)-0.5))))/'VSWR Calculator'!$C$25)+$C66)^2+(1500*ABS(SIN(2*PI()*MOD(Calculator!$B$37/Calculator!$F$22,1)))*IF(MOD(Calculator!$B$37/Calculator!$F$22,1)&lt;0.5,-1,1))^2)),2))</f>
        <v>—</v>
      </c>
      <c r="HY66" s="253" t="n">
        <f aca="false">IFERROR(ROUND((IF(ISNUMBER(HN66),HN66,0)+IF(ISNUMBER(HO66),HO66,0)+IF(ISNUMBER(HP66),HP66,0)+IF(ISNUMBER(HQ66),HQ66,0)+IF(ISNUMBER(HR66),HR66,0)+IF(ISNUMBER(HS66),HS66,0)+IF(ISNUMBER(HT66),HT66,0)+IF(ISNUMBER(HU66),HU66,0)+IF(ISNUMBER(HV66),HV66,0)+IF(ISNUMBER(HW66),HW66,0)+IF(ISNUMBER(HX66),HX66,0))/(IF(ISNUMBER(HN66),1,0)+IF(ISNUMBER(HO66),1,0)+IF(ISNUMBER(HP66),1,0)+IF(ISNUMBER(HQ66),1,0)+IF(ISNUMBER(HR66),1,0)+IF(ISNUMBER(HS66),1,0)+IF(ISNUMBER(HT66),1,0)+IF(ISNUMBER(HU66),1,0)+IF(ISNUMBER(HV66),1,0)+IF(ISNUMBER(HW66),1,0)+IF(ISNUMBER(HX66),1,0)),4),"")</f>
        <v>7.195</v>
      </c>
      <c r="HZ66" s="253" t="str">
        <f aca="false">IF(OR(Calculator!$E$12&lt;&gt;"YES",Calculator!$B$38&lt;Calculator!$G$12),"—",ROUND((1+SQRT(((50*POWER(80,POWER(COS(PI()*MOD(Calculator!$B$38/Calculator!$F$12,1)),2))+MIN(500,MAX(30,100*EXP(-0.3*'VSWR Calculator'!$C$24)*(1+3*ABS(MOD('VSWR Calculator'!$C$23/Calculator!$F$12/2,1)-0.5))))/'VSWR Calculator'!$C$25)-$C66)^2+(1500*ABS(SIN(2*PI()*MOD(Calculator!$B$38/Calculator!$F$12,1)))*IF(MOD(Calculator!$B$38/Calculator!$F$12,1)&lt;0.5,-1,1))^2)/SQRT(((50*POWER(80,POWER(COS(PI()*MOD(Calculator!$B$38/Calculator!$F$12,1)),2))+MIN(500,MAX(30,100*EXP(-0.3*'VSWR Calculator'!$C$24)*(1+3*ABS(MOD('VSWR Calculator'!$C$23/Calculator!$F$12/2,1)-0.5))))/'VSWR Calculator'!$C$25)+$C66)^2+(1500*ABS(SIN(2*PI()*MOD(Calculator!$B$38/Calculator!$F$12,1)))*IF(MOD(Calculator!$B$38/Calculator!$F$12,1)&lt;0.5,-1,1))^2))/(1-SQRT(((50*POWER(80,POWER(COS(PI()*MOD(Calculator!$B$38/Calculator!$F$12,1)),2))+MIN(500,MAX(30,100*EXP(-0.3*'VSWR Calculator'!$C$24)*(1+3*ABS(MOD('VSWR Calculator'!$C$23/Calculator!$F$12/2,1)-0.5))))/'VSWR Calculator'!$C$25)-$C66)^2+(1500*ABS(SIN(2*PI()*MOD(Calculator!$B$38/Calculator!$F$12,1)))*IF(MOD(Calculator!$B$38/Calculator!$F$12,1)&lt;0.5,-1,1))^2)/SQRT(((50*POWER(80,POWER(COS(PI()*MOD(Calculator!$B$38/Calculator!$F$12,1)),2))+MIN(500,MAX(30,100*EXP(-0.3*'VSWR Calculator'!$C$24)*(1+3*ABS(MOD('VSWR Calculator'!$C$23/Calculator!$F$12/2,1)-0.5))))/'VSWR Calculator'!$C$25)+$C66)^2+(1500*ABS(SIN(2*PI()*MOD(Calculator!$B$38/Calculator!$F$12,1)))*IF(MOD(Calculator!$B$38/Calculator!$F$12,1)&lt;0.5,-1,1))^2)),2))</f>
        <v>—</v>
      </c>
      <c r="IA66" s="253" t="str">
        <f aca="false">IF(OR(Calculator!$E$13&lt;&gt;"YES",Calculator!$B$38&lt;Calculator!$G$13),"—",ROUND((1+SQRT(((50*POWER(80,POWER(COS(PI()*MOD(Calculator!$B$38/Calculator!$F$13,1)),2))+MIN(500,MAX(30,100*EXP(-0.3*'VSWR Calculator'!$C$24)*(1+3*ABS(MOD('VSWR Calculator'!$C$23/Calculator!$F$13/2,1)-0.5))))/'VSWR Calculator'!$C$25)-$C66)^2+(1500*ABS(SIN(2*PI()*MOD(Calculator!$B$38/Calculator!$F$13,1)))*IF(MOD(Calculator!$B$38/Calculator!$F$13,1)&lt;0.5,-1,1))^2)/SQRT(((50*POWER(80,POWER(COS(PI()*MOD(Calculator!$B$38/Calculator!$F$13,1)),2))+MIN(500,MAX(30,100*EXP(-0.3*'VSWR Calculator'!$C$24)*(1+3*ABS(MOD('VSWR Calculator'!$C$23/Calculator!$F$13/2,1)-0.5))))/'VSWR Calculator'!$C$25)+$C66)^2+(1500*ABS(SIN(2*PI()*MOD(Calculator!$B$38/Calculator!$F$13,1)))*IF(MOD(Calculator!$B$38/Calculator!$F$13,1)&lt;0.5,-1,1))^2))/(1-SQRT(((50*POWER(80,POWER(COS(PI()*MOD(Calculator!$B$38/Calculator!$F$13,1)),2))+MIN(500,MAX(30,100*EXP(-0.3*'VSWR Calculator'!$C$24)*(1+3*ABS(MOD('VSWR Calculator'!$C$23/Calculator!$F$13/2,1)-0.5))))/'VSWR Calculator'!$C$25)-$C66)^2+(1500*ABS(SIN(2*PI()*MOD(Calculator!$B$38/Calculator!$F$13,1)))*IF(MOD(Calculator!$B$38/Calculator!$F$13,1)&lt;0.5,-1,1))^2)/SQRT(((50*POWER(80,POWER(COS(PI()*MOD(Calculator!$B$38/Calculator!$F$13,1)),2))+MIN(500,MAX(30,100*EXP(-0.3*'VSWR Calculator'!$C$24)*(1+3*ABS(MOD('VSWR Calculator'!$C$23/Calculator!$F$13/2,1)-0.5))))/'VSWR Calculator'!$C$25)+$C66)^2+(1500*ABS(SIN(2*PI()*MOD(Calculator!$B$38/Calculator!$F$13,1)))*IF(MOD(Calculator!$B$38/Calculator!$F$13,1)&lt;0.5,-1,1))^2)),2))</f>
        <v>—</v>
      </c>
      <c r="IB66" s="253" t="str">
        <f aca="false">IF(OR(Calculator!$E$14&lt;&gt;"YES",Calculator!$B$38&lt;Calculator!$G$14),"—",ROUND((1+SQRT(((50*POWER(80,POWER(COS(PI()*MOD(Calculator!$B$38/Calculator!$F$14,1)),2))+MIN(500,MAX(30,100*EXP(-0.3*'VSWR Calculator'!$C$24)*(1+3*ABS(MOD('VSWR Calculator'!$C$23/Calculator!$F$14/2,1)-0.5))))/'VSWR Calculator'!$C$25)-$C66)^2+(1500*ABS(SIN(2*PI()*MOD(Calculator!$B$38/Calculator!$F$14,1)))*IF(MOD(Calculator!$B$38/Calculator!$F$14,1)&lt;0.5,-1,1))^2)/SQRT(((50*POWER(80,POWER(COS(PI()*MOD(Calculator!$B$38/Calculator!$F$14,1)),2))+MIN(500,MAX(30,100*EXP(-0.3*'VSWR Calculator'!$C$24)*(1+3*ABS(MOD('VSWR Calculator'!$C$23/Calculator!$F$14/2,1)-0.5))))/'VSWR Calculator'!$C$25)+$C66)^2+(1500*ABS(SIN(2*PI()*MOD(Calculator!$B$38/Calculator!$F$14,1)))*IF(MOD(Calculator!$B$38/Calculator!$F$14,1)&lt;0.5,-1,1))^2))/(1-SQRT(((50*POWER(80,POWER(COS(PI()*MOD(Calculator!$B$38/Calculator!$F$14,1)),2))+MIN(500,MAX(30,100*EXP(-0.3*'VSWR Calculator'!$C$24)*(1+3*ABS(MOD('VSWR Calculator'!$C$23/Calculator!$F$14/2,1)-0.5))))/'VSWR Calculator'!$C$25)-$C66)^2+(1500*ABS(SIN(2*PI()*MOD(Calculator!$B$38/Calculator!$F$14,1)))*IF(MOD(Calculator!$B$38/Calculator!$F$14,1)&lt;0.5,-1,1))^2)/SQRT(((50*POWER(80,POWER(COS(PI()*MOD(Calculator!$B$38/Calculator!$F$14,1)),2))+MIN(500,MAX(30,100*EXP(-0.3*'VSWR Calculator'!$C$24)*(1+3*ABS(MOD('VSWR Calculator'!$C$23/Calculator!$F$14/2,1)-0.5))))/'VSWR Calculator'!$C$25)+$C66)^2+(1500*ABS(SIN(2*PI()*MOD(Calculator!$B$38/Calculator!$F$14,1)))*IF(MOD(Calculator!$B$38/Calculator!$F$14,1)&lt;0.5,-1,1))^2)),2))</f>
        <v>—</v>
      </c>
      <c r="IC66" s="253" t="n">
        <f aca="false">IF(OR(Calculator!$E$15&lt;&gt;"YES",Calculator!$B$38&lt;Calculator!$G$15),"—",ROUND((1+SQRT(((50*POWER(80,POWER(COS(PI()*MOD(Calculator!$B$38/Calculator!$F$15,1)),2))+MIN(500,MAX(30,100*EXP(-0.3*'VSWR Calculator'!$C$24)*(1+3*ABS(MOD('VSWR Calculator'!$C$23/Calculator!$F$15/2,1)-0.5))))/'VSWR Calculator'!$C$25)-$C66)^2+(1500*ABS(SIN(2*PI()*MOD(Calculator!$B$38/Calculator!$F$15,1)))*IF(MOD(Calculator!$B$38/Calculator!$F$15,1)&lt;0.5,-1,1))^2)/SQRT(((50*POWER(80,POWER(COS(PI()*MOD(Calculator!$B$38/Calculator!$F$15,1)),2))+MIN(500,MAX(30,100*EXP(-0.3*'VSWR Calculator'!$C$24)*(1+3*ABS(MOD('VSWR Calculator'!$C$23/Calculator!$F$15/2,1)-0.5))))/'VSWR Calculator'!$C$25)+$C66)^2+(1500*ABS(SIN(2*PI()*MOD(Calculator!$B$38/Calculator!$F$15,1)))*IF(MOD(Calculator!$B$38/Calculator!$F$15,1)&lt;0.5,-1,1))^2))/(1-SQRT(((50*POWER(80,POWER(COS(PI()*MOD(Calculator!$B$38/Calculator!$F$15,1)),2))+MIN(500,MAX(30,100*EXP(-0.3*'VSWR Calculator'!$C$24)*(1+3*ABS(MOD('VSWR Calculator'!$C$23/Calculator!$F$15/2,1)-0.5))))/'VSWR Calculator'!$C$25)-$C66)^2+(1500*ABS(SIN(2*PI()*MOD(Calculator!$B$38/Calculator!$F$15,1)))*IF(MOD(Calculator!$B$38/Calculator!$F$15,1)&lt;0.5,-1,1))^2)/SQRT(((50*POWER(80,POWER(COS(PI()*MOD(Calculator!$B$38/Calculator!$F$15,1)),2))+MIN(500,MAX(30,100*EXP(-0.3*'VSWR Calculator'!$C$24)*(1+3*ABS(MOD('VSWR Calculator'!$C$23/Calculator!$F$15/2,1)-0.5))))/'VSWR Calculator'!$C$25)+$C66)^2+(1500*ABS(SIN(2*PI()*MOD(Calculator!$B$38/Calculator!$F$15,1)))*IF(MOD(Calculator!$B$38/Calculator!$F$15,1)&lt;0.5,-1,1))^2)),2))</f>
        <v>2.18</v>
      </c>
      <c r="ID66" s="253" t="str">
        <f aca="false">IF(OR(Calculator!$E$16&lt;&gt;"YES",Calculator!$B$38&lt;Calculator!$G$16),"—",ROUND((1+SQRT(((50*POWER(80,POWER(COS(PI()*MOD(Calculator!$B$38/Calculator!$F$16,1)),2))+MIN(500,MAX(30,100*EXP(-0.3*'VSWR Calculator'!$C$24)*(1+3*ABS(MOD('VSWR Calculator'!$C$23/Calculator!$F$16/2,1)-0.5))))/'VSWR Calculator'!$C$25)-$C66)^2+(1500*ABS(SIN(2*PI()*MOD(Calculator!$B$38/Calculator!$F$16,1)))*IF(MOD(Calculator!$B$38/Calculator!$F$16,1)&lt;0.5,-1,1))^2)/SQRT(((50*POWER(80,POWER(COS(PI()*MOD(Calculator!$B$38/Calculator!$F$16,1)),2))+MIN(500,MAX(30,100*EXP(-0.3*'VSWR Calculator'!$C$24)*(1+3*ABS(MOD('VSWR Calculator'!$C$23/Calculator!$F$16/2,1)-0.5))))/'VSWR Calculator'!$C$25)+$C66)^2+(1500*ABS(SIN(2*PI()*MOD(Calculator!$B$38/Calculator!$F$16,1)))*IF(MOD(Calculator!$B$38/Calculator!$F$16,1)&lt;0.5,-1,1))^2))/(1-SQRT(((50*POWER(80,POWER(COS(PI()*MOD(Calculator!$B$38/Calculator!$F$16,1)),2))+MIN(500,MAX(30,100*EXP(-0.3*'VSWR Calculator'!$C$24)*(1+3*ABS(MOD('VSWR Calculator'!$C$23/Calculator!$F$16/2,1)-0.5))))/'VSWR Calculator'!$C$25)-$C66)^2+(1500*ABS(SIN(2*PI()*MOD(Calculator!$B$38/Calculator!$F$16,1)))*IF(MOD(Calculator!$B$38/Calculator!$F$16,1)&lt;0.5,-1,1))^2)/SQRT(((50*POWER(80,POWER(COS(PI()*MOD(Calculator!$B$38/Calculator!$F$16,1)),2))+MIN(500,MAX(30,100*EXP(-0.3*'VSWR Calculator'!$C$24)*(1+3*ABS(MOD('VSWR Calculator'!$C$23/Calculator!$F$16/2,1)-0.5))))/'VSWR Calculator'!$C$25)+$C66)^2+(1500*ABS(SIN(2*PI()*MOD(Calculator!$B$38/Calculator!$F$16,1)))*IF(MOD(Calculator!$B$38/Calculator!$F$16,1)&lt;0.5,-1,1))^2)),2))</f>
        <v>—</v>
      </c>
      <c r="IE66" s="253" t="n">
        <f aca="false">IF(OR(Calculator!$E$17&lt;&gt;"YES",Calculator!$B$38&lt;Calculator!$G$17),"—",ROUND((1+SQRT(((50*POWER(80,POWER(COS(PI()*MOD(Calculator!$B$38/Calculator!$F$17,1)),2))+MIN(500,MAX(30,100*EXP(-0.3*'VSWR Calculator'!$C$24)*(1+3*ABS(MOD('VSWR Calculator'!$C$23/Calculator!$F$17/2,1)-0.5))))/'VSWR Calculator'!$C$25)-$C66)^2+(1500*ABS(SIN(2*PI()*MOD(Calculator!$B$38/Calculator!$F$17,1)))*IF(MOD(Calculator!$B$38/Calculator!$F$17,1)&lt;0.5,-1,1))^2)/SQRT(((50*POWER(80,POWER(COS(PI()*MOD(Calculator!$B$38/Calculator!$F$17,1)),2))+MIN(500,MAX(30,100*EXP(-0.3*'VSWR Calculator'!$C$24)*(1+3*ABS(MOD('VSWR Calculator'!$C$23/Calculator!$F$17/2,1)-0.5))))/'VSWR Calculator'!$C$25)+$C66)^2+(1500*ABS(SIN(2*PI()*MOD(Calculator!$B$38/Calculator!$F$17,1)))*IF(MOD(Calculator!$B$38/Calculator!$F$17,1)&lt;0.5,-1,1))^2))/(1-SQRT(((50*POWER(80,POWER(COS(PI()*MOD(Calculator!$B$38/Calculator!$F$17,1)),2))+MIN(500,MAX(30,100*EXP(-0.3*'VSWR Calculator'!$C$24)*(1+3*ABS(MOD('VSWR Calculator'!$C$23/Calculator!$F$17/2,1)-0.5))))/'VSWR Calculator'!$C$25)-$C66)^2+(1500*ABS(SIN(2*PI()*MOD(Calculator!$B$38/Calculator!$F$17,1)))*IF(MOD(Calculator!$B$38/Calculator!$F$17,1)&lt;0.5,-1,1))^2)/SQRT(((50*POWER(80,POWER(COS(PI()*MOD(Calculator!$B$38/Calculator!$F$17,1)),2))+MIN(500,MAX(30,100*EXP(-0.3*'VSWR Calculator'!$C$24)*(1+3*ABS(MOD('VSWR Calculator'!$C$23/Calculator!$F$17/2,1)-0.5))))/'VSWR Calculator'!$C$25)+$C66)^2+(1500*ABS(SIN(2*PI()*MOD(Calculator!$B$38/Calculator!$F$17,1)))*IF(MOD(Calculator!$B$38/Calculator!$F$17,1)&lt;0.5,-1,1))^2)),2))</f>
        <v>14.36</v>
      </c>
      <c r="IF66" s="253" t="str">
        <f aca="false">IF(OR(Calculator!$E$18&lt;&gt;"YES",Calculator!$B$38&lt;Calculator!$G$18),"—",ROUND((1+SQRT(((50*POWER(80,POWER(COS(PI()*MOD(Calculator!$B$38/Calculator!$F$18,1)),2))+MIN(500,MAX(30,100*EXP(-0.3*'VSWR Calculator'!$C$24)*(1+3*ABS(MOD('VSWR Calculator'!$C$23/Calculator!$F$18/2,1)-0.5))))/'VSWR Calculator'!$C$25)-$C66)^2+(1500*ABS(SIN(2*PI()*MOD(Calculator!$B$38/Calculator!$F$18,1)))*IF(MOD(Calculator!$B$38/Calculator!$F$18,1)&lt;0.5,-1,1))^2)/SQRT(((50*POWER(80,POWER(COS(PI()*MOD(Calculator!$B$38/Calculator!$F$18,1)),2))+MIN(500,MAX(30,100*EXP(-0.3*'VSWR Calculator'!$C$24)*(1+3*ABS(MOD('VSWR Calculator'!$C$23/Calculator!$F$18/2,1)-0.5))))/'VSWR Calculator'!$C$25)+$C66)^2+(1500*ABS(SIN(2*PI()*MOD(Calculator!$B$38/Calculator!$F$18,1)))*IF(MOD(Calculator!$B$38/Calculator!$F$18,1)&lt;0.5,-1,1))^2))/(1-SQRT(((50*POWER(80,POWER(COS(PI()*MOD(Calculator!$B$38/Calculator!$F$18,1)),2))+MIN(500,MAX(30,100*EXP(-0.3*'VSWR Calculator'!$C$24)*(1+3*ABS(MOD('VSWR Calculator'!$C$23/Calculator!$F$18/2,1)-0.5))))/'VSWR Calculator'!$C$25)-$C66)^2+(1500*ABS(SIN(2*PI()*MOD(Calculator!$B$38/Calculator!$F$18,1)))*IF(MOD(Calculator!$B$38/Calculator!$F$18,1)&lt;0.5,-1,1))^2)/SQRT(((50*POWER(80,POWER(COS(PI()*MOD(Calculator!$B$38/Calculator!$F$18,1)),2))+MIN(500,MAX(30,100*EXP(-0.3*'VSWR Calculator'!$C$24)*(1+3*ABS(MOD('VSWR Calculator'!$C$23/Calculator!$F$18/2,1)-0.5))))/'VSWR Calculator'!$C$25)+$C66)^2+(1500*ABS(SIN(2*PI()*MOD(Calculator!$B$38/Calculator!$F$18,1)))*IF(MOD(Calculator!$B$38/Calculator!$F$18,1)&lt;0.5,-1,1))^2)),2))</f>
        <v>—</v>
      </c>
      <c r="IG66" s="253" t="str">
        <f aca="false">IF(OR(Calculator!$E$19&lt;&gt;"YES",Calculator!$B$38&lt;Calculator!$G$19),"—",ROUND((1+SQRT(((50*POWER(80,POWER(COS(PI()*MOD(Calculator!$B$38/Calculator!$F$19,1)),2))+MIN(500,MAX(30,100*EXP(-0.3*'VSWR Calculator'!$C$24)*(1+3*ABS(MOD('VSWR Calculator'!$C$23/Calculator!$F$19/2,1)-0.5))))/'VSWR Calculator'!$C$25)-$C66)^2+(1500*ABS(SIN(2*PI()*MOD(Calculator!$B$38/Calculator!$F$19,1)))*IF(MOD(Calculator!$B$38/Calculator!$F$19,1)&lt;0.5,-1,1))^2)/SQRT(((50*POWER(80,POWER(COS(PI()*MOD(Calculator!$B$38/Calculator!$F$19,1)),2))+MIN(500,MAX(30,100*EXP(-0.3*'VSWR Calculator'!$C$24)*(1+3*ABS(MOD('VSWR Calculator'!$C$23/Calculator!$F$19/2,1)-0.5))))/'VSWR Calculator'!$C$25)+$C66)^2+(1500*ABS(SIN(2*PI()*MOD(Calculator!$B$38/Calculator!$F$19,1)))*IF(MOD(Calculator!$B$38/Calculator!$F$19,1)&lt;0.5,-1,1))^2))/(1-SQRT(((50*POWER(80,POWER(COS(PI()*MOD(Calculator!$B$38/Calculator!$F$19,1)),2))+MIN(500,MAX(30,100*EXP(-0.3*'VSWR Calculator'!$C$24)*(1+3*ABS(MOD('VSWR Calculator'!$C$23/Calculator!$F$19/2,1)-0.5))))/'VSWR Calculator'!$C$25)-$C66)^2+(1500*ABS(SIN(2*PI()*MOD(Calculator!$B$38/Calculator!$F$19,1)))*IF(MOD(Calculator!$B$38/Calculator!$F$19,1)&lt;0.5,-1,1))^2)/SQRT(((50*POWER(80,POWER(COS(PI()*MOD(Calculator!$B$38/Calculator!$F$19,1)),2))+MIN(500,MAX(30,100*EXP(-0.3*'VSWR Calculator'!$C$24)*(1+3*ABS(MOD('VSWR Calculator'!$C$23/Calculator!$F$19/2,1)-0.5))))/'VSWR Calculator'!$C$25)+$C66)^2+(1500*ABS(SIN(2*PI()*MOD(Calculator!$B$38/Calculator!$F$19,1)))*IF(MOD(Calculator!$B$38/Calculator!$F$19,1)&lt;0.5,-1,1))^2)),2))</f>
        <v>—</v>
      </c>
      <c r="IH66" s="253" t="str">
        <f aca="false">IF(OR(Calculator!$E$20&lt;&gt;"YES",Calculator!$B$38&lt;Calculator!$G$20),"—",ROUND((1+SQRT(((50*POWER(80,POWER(COS(PI()*MOD(Calculator!$B$38/Calculator!$F$20,1)),2))+MIN(500,MAX(30,100*EXP(-0.3*'VSWR Calculator'!$C$24)*(1+3*ABS(MOD('VSWR Calculator'!$C$23/Calculator!$F$20/2,1)-0.5))))/'VSWR Calculator'!$C$25)-$C66)^2+(1500*ABS(SIN(2*PI()*MOD(Calculator!$B$38/Calculator!$F$20,1)))*IF(MOD(Calculator!$B$38/Calculator!$F$20,1)&lt;0.5,-1,1))^2)/SQRT(((50*POWER(80,POWER(COS(PI()*MOD(Calculator!$B$38/Calculator!$F$20,1)),2))+MIN(500,MAX(30,100*EXP(-0.3*'VSWR Calculator'!$C$24)*(1+3*ABS(MOD('VSWR Calculator'!$C$23/Calculator!$F$20/2,1)-0.5))))/'VSWR Calculator'!$C$25)+$C66)^2+(1500*ABS(SIN(2*PI()*MOD(Calculator!$B$38/Calculator!$F$20,1)))*IF(MOD(Calculator!$B$38/Calculator!$F$20,1)&lt;0.5,-1,1))^2))/(1-SQRT(((50*POWER(80,POWER(COS(PI()*MOD(Calculator!$B$38/Calculator!$F$20,1)),2))+MIN(500,MAX(30,100*EXP(-0.3*'VSWR Calculator'!$C$24)*(1+3*ABS(MOD('VSWR Calculator'!$C$23/Calculator!$F$20/2,1)-0.5))))/'VSWR Calculator'!$C$25)-$C66)^2+(1500*ABS(SIN(2*PI()*MOD(Calculator!$B$38/Calculator!$F$20,1)))*IF(MOD(Calculator!$B$38/Calculator!$F$20,1)&lt;0.5,-1,1))^2)/SQRT(((50*POWER(80,POWER(COS(PI()*MOD(Calculator!$B$38/Calculator!$F$20,1)),2))+MIN(500,MAX(30,100*EXP(-0.3*'VSWR Calculator'!$C$24)*(1+3*ABS(MOD('VSWR Calculator'!$C$23/Calculator!$F$20/2,1)-0.5))))/'VSWR Calculator'!$C$25)+$C66)^2+(1500*ABS(SIN(2*PI()*MOD(Calculator!$B$38/Calculator!$F$20,1)))*IF(MOD(Calculator!$B$38/Calculator!$F$20,1)&lt;0.5,-1,1))^2)),2))</f>
        <v>—</v>
      </c>
      <c r="II66" s="253" t="str">
        <f aca="false">IF(OR(Calculator!$E$21&lt;&gt;"YES",Calculator!$B$38&lt;Calculator!$G$21),"—",ROUND((1+SQRT(((50*POWER(80,POWER(COS(PI()*MOD(Calculator!$B$38/Calculator!$F$21,1)),2))+MIN(500,MAX(30,100*EXP(-0.3*'VSWR Calculator'!$C$24)*(1+3*ABS(MOD('VSWR Calculator'!$C$23/Calculator!$F$21/2,1)-0.5))))/'VSWR Calculator'!$C$25)-$C66)^2+(1500*ABS(SIN(2*PI()*MOD(Calculator!$B$38/Calculator!$F$21,1)))*IF(MOD(Calculator!$B$38/Calculator!$F$21,1)&lt;0.5,-1,1))^2)/SQRT(((50*POWER(80,POWER(COS(PI()*MOD(Calculator!$B$38/Calculator!$F$21,1)),2))+MIN(500,MAX(30,100*EXP(-0.3*'VSWR Calculator'!$C$24)*(1+3*ABS(MOD('VSWR Calculator'!$C$23/Calculator!$F$21/2,1)-0.5))))/'VSWR Calculator'!$C$25)+$C66)^2+(1500*ABS(SIN(2*PI()*MOD(Calculator!$B$38/Calculator!$F$21,1)))*IF(MOD(Calculator!$B$38/Calculator!$F$21,1)&lt;0.5,-1,1))^2))/(1-SQRT(((50*POWER(80,POWER(COS(PI()*MOD(Calculator!$B$38/Calculator!$F$21,1)),2))+MIN(500,MAX(30,100*EXP(-0.3*'VSWR Calculator'!$C$24)*(1+3*ABS(MOD('VSWR Calculator'!$C$23/Calculator!$F$21/2,1)-0.5))))/'VSWR Calculator'!$C$25)-$C66)^2+(1500*ABS(SIN(2*PI()*MOD(Calculator!$B$38/Calculator!$F$21,1)))*IF(MOD(Calculator!$B$38/Calculator!$F$21,1)&lt;0.5,-1,1))^2)/SQRT(((50*POWER(80,POWER(COS(PI()*MOD(Calculator!$B$38/Calculator!$F$21,1)),2))+MIN(500,MAX(30,100*EXP(-0.3*'VSWR Calculator'!$C$24)*(1+3*ABS(MOD('VSWR Calculator'!$C$23/Calculator!$F$21/2,1)-0.5))))/'VSWR Calculator'!$C$25)+$C66)^2+(1500*ABS(SIN(2*PI()*MOD(Calculator!$B$38/Calculator!$F$21,1)))*IF(MOD(Calculator!$B$38/Calculator!$F$21,1)&lt;0.5,-1,1))^2)),2))</f>
        <v>—</v>
      </c>
      <c r="IJ66" s="253" t="str">
        <f aca="false">IF(OR(Calculator!$E$22&lt;&gt;"YES",Calculator!$B$38&lt;Calculator!$G$22),"—",ROUND((1+SQRT(((50*POWER(80,POWER(COS(PI()*MOD(Calculator!$B$38/Calculator!$F$22,1)),2))+MIN(500,MAX(30,100*EXP(-0.3*'VSWR Calculator'!$C$24)*(1+3*ABS(MOD('VSWR Calculator'!$C$23/Calculator!$F$22/2,1)-0.5))))/'VSWR Calculator'!$C$25)-$C66)^2+(1500*ABS(SIN(2*PI()*MOD(Calculator!$B$38/Calculator!$F$22,1)))*IF(MOD(Calculator!$B$38/Calculator!$F$22,1)&lt;0.5,-1,1))^2)/SQRT(((50*POWER(80,POWER(COS(PI()*MOD(Calculator!$B$38/Calculator!$F$22,1)),2))+MIN(500,MAX(30,100*EXP(-0.3*'VSWR Calculator'!$C$24)*(1+3*ABS(MOD('VSWR Calculator'!$C$23/Calculator!$F$22/2,1)-0.5))))/'VSWR Calculator'!$C$25)+$C66)^2+(1500*ABS(SIN(2*PI()*MOD(Calculator!$B$38/Calculator!$F$22,1)))*IF(MOD(Calculator!$B$38/Calculator!$F$22,1)&lt;0.5,-1,1))^2))/(1-SQRT(((50*POWER(80,POWER(COS(PI()*MOD(Calculator!$B$38/Calculator!$F$22,1)),2))+MIN(500,MAX(30,100*EXP(-0.3*'VSWR Calculator'!$C$24)*(1+3*ABS(MOD('VSWR Calculator'!$C$23/Calculator!$F$22/2,1)-0.5))))/'VSWR Calculator'!$C$25)-$C66)^2+(1500*ABS(SIN(2*PI()*MOD(Calculator!$B$38/Calculator!$F$22,1)))*IF(MOD(Calculator!$B$38/Calculator!$F$22,1)&lt;0.5,-1,1))^2)/SQRT(((50*POWER(80,POWER(COS(PI()*MOD(Calculator!$B$38/Calculator!$F$22,1)),2))+MIN(500,MAX(30,100*EXP(-0.3*'VSWR Calculator'!$C$24)*(1+3*ABS(MOD('VSWR Calculator'!$C$23/Calculator!$F$22/2,1)-0.5))))/'VSWR Calculator'!$C$25)+$C66)^2+(1500*ABS(SIN(2*PI()*MOD(Calculator!$B$38/Calculator!$F$22,1)))*IF(MOD(Calculator!$B$38/Calculator!$F$22,1)&lt;0.5,-1,1))^2)),2))</f>
        <v>—</v>
      </c>
      <c r="IK66" s="253" t="n">
        <f aca="false">IFERROR(ROUND((IF(ISNUMBER(HZ66),HZ66,0)+IF(ISNUMBER(IA66),IA66,0)+IF(ISNUMBER(IB66),IB66,0)+IF(ISNUMBER(IC66),IC66,0)+IF(ISNUMBER(ID66),ID66,0)+IF(ISNUMBER(IE66),IE66,0)+IF(ISNUMBER(IF66),IF66,0)+IF(ISNUMBER(IG66),IG66,0)+IF(ISNUMBER(IH66),IH66,0)+IF(ISNUMBER(II66),II66,0)+IF(ISNUMBER(IJ66),IJ66,0))/(IF(ISNUMBER(HZ66),1,0)+IF(ISNUMBER(IA66),1,0)+IF(ISNUMBER(IB66),1,0)+IF(ISNUMBER(IC66),1,0)+IF(ISNUMBER(ID66),1,0)+IF(ISNUMBER(IE66),1,0)+IF(ISNUMBER(IF66),1,0)+IF(ISNUMBER(IG66),1,0)+IF(ISNUMBER(IH66),1,0)+IF(ISNUMBER(II66),1,0)+IF(ISNUMBER(IJ66),1,0)),4),"")</f>
        <v>8.27</v>
      </c>
    </row>
    <row r="67" customFormat="false" ht="15" hidden="false" customHeight="true" outlineLevel="0" collapsed="false">
      <c r="A67" s="261" t="s">
        <v>509</v>
      </c>
      <c r="B67" s="261" t="s">
        <v>339</v>
      </c>
      <c r="C67" s="265" t="n">
        <v>1650</v>
      </c>
      <c r="D67" s="266" t="str">
        <f aca="false">IF(OR(Calculator!$E$12&lt;&gt;"YES",Calculator!$B$29&lt;Calculator!$G$12),"—",ROUND((1+SQRT(((50*POWER(80,POWER(COS(PI()*MOD(Calculator!$B$29/Calculator!$F$12,1)),2))-$C67)^2+(1500*ABS(SIN(2*PI()*MOD(Calculator!$B$29/Calculator!$F$12,1)))*IF(MOD(Calculator!$B$29/Calculator!$F$12,1)&lt;0.5,-1,1))^2)/((50*POWER(80,POWER(COS(PI()*MOD(Calculator!$B$29/Calculator!$F$12,1)),2))+$C67)^2+(1500*ABS(SIN(2*PI()*MOD(Calculator!$B$29/Calculator!$F$12,1)))*IF(MOD(Calculator!$B$29/Calculator!$F$12,1)&lt;0.5,-1,1))^2)))/(1-SQRT(((50*POWER(80,POWER(COS(PI()*MOD(Calculator!$B$29/Calculator!$F$12,1)),2))-$C67)^2+(1500*ABS(SIN(2*PI()*MOD(Calculator!$B$29/Calculator!$F$12,1)))*IF(MOD(Calculator!$B$29/Calculator!$F$12,1)&lt;0.5,-1,1))^2)/((50*POWER(80,POWER(COS(PI()*MOD(Calculator!$B$29/Calculator!$F$12,1)),2))+$C67)^2+(1500*ABS(SIN(2*PI()*MOD(Calculator!$B$29/Calculator!$F$12,1)))*IF(MOD(Calculator!$B$29/Calculator!$F$12,1)&lt;0.5,-1,1))^2))),2))</f>
        <v>—</v>
      </c>
      <c r="E67" s="266" t="str">
        <f aca="false">IF(OR(Calculator!$E$13&lt;&gt;"YES",Calculator!$B$29&lt;Calculator!$G$13),"—",ROUND((1+SQRT(((50*POWER(80,POWER(COS(PI()*MOD(Calculator!$B$29/Calculator!$F$13,1)),2))-$C67)^2+(1500*ABS(SIN(2*PI()*MOD(Calculator!$B$29/Calculator!$F$13,1)))*IF(MOD(Calculator!$B$29/Calculator!$F$13,1)&lt;0.5,-1,1))^2)/((50*POWER(80,POWER(COS(PI()*MOD(Calculator!$B$29/Calculator!$F$13,1)),2))+$C67)^2+(1500*ABS(SIN(2*PI()*MOD(Calculator!$B$29/Calculator!$F$13,1)))*IF(MOD(Calculator!$B$29/Calculator!$F$13,1)&lt;0.5,-1,1))^2)))/(1-SQRT(((50*POWER(80,POWER(COS(PI()*MOD(Calculator!$B$29/Calculator!$F$13,1)),2))-$C67)^2+(1500*ABS(SIN(2*PI()*MOD(Calculator!$B$29/Calculator!$F$13,1)))*IF(MOD(Calculator!$B$29/Calculator!$F$13,1)&lt;0.5,-1,1))^2)/((50*POWER(80,POWER(COS(PI()*MOD(Calculator!$B$29/Calculator!$F$13,1)),2))+$C67)^2+(1500*ABS(SIN(2*PI()*MOD(Calculator!$B$29/Calculator!$F$13,1)))*IF(MOD(Calculator!$B$29/Calculator!$F$13,1)&lt;0.5,-1,1))^2))),2))</f>
        <v>—</v>
      </c>
      <c r="F67" s="266" t="str">
        <f aca="false">IF(OR(Calculator!$E$14&lt;&gt;"YES",Calculator!$B$29&lt;Calculator!$G$14),"—",ROUND((1+SQRT(((50*POWER(80,POWER(COS(PI()*MOD(Calculator!$B$29/Calculator!$F$14,1)),2))-$C67)^2+(1500*ABS(SIN(2*PI()*MOD(Calculator!$B$29/Calculator!$F$14,1)))*IF(MOD(Calculator!$B$29/Calculator!$F$14,1)&lt;0.5,-1,1))^2)/((50*POWER(80,POWER(COS(PI()*MOD(Calculator!$B$29/Calculator!$F$14,1)),2))+$C67)^2+(1500*ABS(SIN(2*PI()*MOD(Calculator!$B$29/Calculator!$F$14,1)))*IF(MOD(Calculator!$B$29/Calculator!$F$14,1)&lt;0.5,-1,1))^2)))/(1-SQRT(((50*POWER(80,POWER(COS(PI()*MOD(Calculator!$B$29/Calculator!$F$14,1)),2))-$C67)^2+(1500*ABS(SIN(2*PI()*MOD(Calculator!$B$29/Calculator!$F$14,1)))*IF(MOD(Calculator!$B$29/Calculator!$F$14,1)&lt;0.5,-1,1))^2)/((50*POWER(80,POWER(COS(PI()*MOD(Calculator!$B$29/Calculator!$F$14,1)),2))+$C67)^2+(1500*ABS(SIN(2*PI()*MOD(Calculator!$B$29/Calculator!$F$14,1)))*IF(MOD(Calculator!$B$29/Calculator!$F$14,1)&lt;0.5,-1,1))^2))),2))</f>
        <v>—</v>
      </c>
      <c r="G67" s="266" t="n">
        <f aca="false">IF(OR(Calculator!$E$15&lt;&gt;"YES",Calculator!$B$29&lt;Calculator!$G$15),"—",ROUND((1+SQRT(((50*POWER(80,POWER(COS(PI()*MOD(Calculator!$B$29/Calculator!$F$15,1)),2))-$C67)^2+(1500*ABS(SIN(2*PI()*MOD(Calculator!$B$29/Calculator!$F$15,1)))*IF(MOD(Calculator!$B$29/Calculator!$F$15,1)&lt;0.5,-1,1))^2)/((50*POWER(80,POWER(COS(PI()*MOD(Calculator!$B$29/Calculator!$F$15,1)),2))+$C67)^2+(1500*ABS(SIN(2*PI()*MOD(Calculator!$B$29/Calculator!$F$15,1)))*IF(MOD(Calculator!$B$29/Calculator!$F$15,1)&lt;0.5,-1,1))^2)))/(1-SQRT(((50*POWER(80,POWER(COS(PI()*MOD(Calculator!$B$29/Calculator!$F$15,1)),2))-$C67)^2+(1500*ABS(SIN(2*PI()*MOD(Calculator!$B$29/Calculator!$F$15,1)))*IF(MOD(Calculator!$B$29/Calculator!$F$15,1)&lt;0.5,-1,1))^2)/((50*POWER(80,POWER(COS(PI()*MOD(Calculator!$B$29/Calculator!$F$15,1)),2))+$C67)^2+(1500*ABS(SIN(2*PI()*MOD(Calculator!$B$29/Calculator!$F$15,1)))*IF(MOD(Calculator!$B$29/Calculator!$F$15,1)&lt;0.5,-1,1))^2))),2))</f>
        <v>17.8</v>
      </c>
      <c r="H67" s="266" t="str">
        <f aca="false">IF(OR(Calculator!$E$16&lt;&gt;"YES",Calculator!$B$29&lt;Calculator!$G$16),"—",ROUND((1+SQRT(((50*POWER(80,POWER(COS(PI()*MOD(Calculator!$B$29/Calculator!$F$16,1)),2))-$C67)^2+(1500*ABS(SIN(2*PI()*MOD(Calculator!$B$29/Calculator!$F$16,1)))*IF(MOD(Calculator!$B$29/Calculator!$F$16,1)&lt;0.5,-1,1))^2)/((50*POWER(80,POWER(COS(PI()*MOD(Calculator!$B$29/Calculator!$F$16,1)),2))+$C67)^2+(1500*ABS(SIN(2*PI()*MOD(Calculator!$B$29/Calculator!$F$16,1)))*IF(MOD(Calculator!$B$29/Calculator!$F$16,1)&lt;0.5,-1,1))^2)))/(1-SQRT(((50*POWER(80,POWER(COS(PI()*MOD(Calculator!$B$29/Calculator!$F$16,1)),2))-$C67)^2+(1500*ABS(SIN(2*PI()*MOD(Calculator!$B$29/Calculator!$F$16,1)))*IF(MOD(Calculator!$B$29/Calculator!$F$16,1)&lt;0.5,-1,1))^2)/((50*POWER(80,POWER(COS(PI()*MOD(Calculator!$B$29/Calculator!$F$16,1)),2))+$C67)^2+(1500*ABS(SIN(2*PI()*MOD(Calculator!$B$29/Calculator!$F$16,1)))*IF(MOD(Calculator!$B$29/Calculator!$F$16,1)&lt;0.5,-1,1))^2))),2))</f>
        <v>—</v>
      </c>
      <c r="I67" s="266" t="n">
        <f aca="false">IF(OR(Calculator!$E$17&lt;&gt;"YES",Calculator!$B$29&lt;Calculator!$G$17),"—",ROUND((1+SQRT(((50*POWER(80,POWER(COS(PI()*MOD(Calculator!$B$29/Calculator!$F$17,1)),2))-$C67)^2+(1500*ABS(SIN(2*PI()*MOD(Calculator!$B$29/Calculator!$F$17,1)))*IF(MOD(Calculator!$B$29/Calculator!$F$17,1)&lt;0.5,-1,1))^2)/((50*POWER(80,POWER(COS(PI()*MOD(Calculator!$B$29/Calculator!$F$17,1)),2))+$C67)^2+(1500*ABS(SIN(2*PI()*MOD(Calculator!$B$29/Calculator!$F$17,1)))*IF(MOD(Calculator!$B$29/Calculator!$F$17,1)&lt;0.5,-1,1))^2)))/(1-SQRT(((50*POWER(80,POWER(COS(PI()*MOD(Calculator!$B$29/Calculator!$F$17,1)),2))-$C67)^2+(1500*ABS(SIN(2*PI()*MOD(Calculator!$B$29/Calculator!$F$17,1)))*IF(MOD(Calculator!$B$29/Calculator!$F$17,1)&lt;0.5,-1,1))^2)/((50*POWER(80,POWER(COS(PI()*MOD(Calculator!$B$29/Calculator!$F$17,1)),2))+$C67)^2+(1500*ABS(SIN(2*PI()*MOD(Calculator!$B$29/Calculator!$F$17,1)))*IF(MOD(Calculator!$B$29/Calculator!$F$17,1)&lt;0.5,-1,1))^2))),2))</f>
        <v>16.24</v>
      </c>
      <c r="J67" s="266" t="str">
        <f aca="false">IF(OR(Calculator!$E$18&lt;&gt;"YES",Calculator!$B$29&lt;Calculator!$G$18),"—",ROUND((1+SQRT(((50*POWER(80,POWER(COS(PI()*MOD(Calculator!$B$29/Calculator!$F$18,1)),2))-$C67)^2+(1500*ABS(SIN(2*PI()*MOD(Calculator!$B$29/Calculator!$F$18,1)))*IF(MOD(Calculator!$B$29/Calculator!$F$18,1)&lt;0.5,-1,1))^2)/((50*POWER(80,POWER(COS(PI()*MOD(Calculator!$B$29/Calculator!$F$18,1)),2))+$C67)^2+(1500*ABS(SIN(2*PI()*MOD(Calculator!$B$29/Calculator!$F$18,1)))*IF(MOD(Calculator!$B$29/Calculator!$F$18,1)&lt;0.5,-1,1))^2)))/(1-SQRT(((50*POWER(80,POWER(COS(PI()*MOD(Calculator!$B$29/Calculator!$F$18,1)),2))-$C67)^2+(1500*ABS(SIN(2*PI()*MOD(Calculator!$B$29/Calculator!$F$18,1)))*IF(MOD(Calculator!$B$29/Calculator!$F$18,1)&lt;0.5,-1,1))^2)/((50*POWER(80,POWER(COS(PI()*MOD(Calculator!$B$29/Calculator!$F$18,1)),2))+$C67)^2+(1500*ABS(SIN(2*PI()*MOD(Calculator!$B$29/Calculator!$F$18,1)))*IF(MOD(Calculator!$B$29/Calculator!$F$18,1)&lt;0.5,-1,1))^2))),2))</f>
        <v>—</v>
      </c>
      <c r="K67" s="266" t="str">
        <f aca="false">IF(OR(Calculator!$E$19&lt;&gt;"YES",Calculator!$B$29&lt;Calculator!$G$19),"—",ROUND((1+SQRT(((50*POWER(80,POWER(COS(PI()*MOD(Calculator!$B$29/Calculator!$F$19,1)),2))-$C67)^2+(1500*ABS(SIN(2*PI()*MOD(Calculator!$B$29/Calculator!$F$19,1)))*IF(MOD(Calculator!$B$29/Calculator!$F$19,1)&lt;0.5,-1,1))^2)/((50*POWER(80,POWER(COS(PI()*MOD(Calculator!$B$29/Calculator!$F$19,1)),2))+$C67)^2+(1500*ABS(SIN(2*PI()*MOD(Calculator!$B$29/Calculator!$F$19,1)))*IF(MOD(Calculator!$B$29/Calculator!$F$19,1)&lt;0.5,-1,1))^2)))/(1-SQRT(((50*POWER(80,POWER(COS(PI()*MOD(Calculator!$B$29/Calculator!$F$19,1)),2))-$C67)^2+(1500*ABS(SIN(2*PI()*MOD(Calculator!$B$29/Calculator!$F$19,1)))*IF(MOD(Calculator!$B$29/Calculator!$F$19,1)&lt;0.5,-1,1))^2)/((50*POWER(80,POWER(COS(PI()*MOD(Calculator!$B$29/Calculator!$F$19,1)),2))+$C67)^2+(1500*ABS(SIN(2*PI()*MOD(Calculator!$B$29/Calculator!$F$19,1)))*IF(MOD(Calculator!$B$29/Calculator!$F$19,1)&lt;0.5,-1,1))^2))),2))</f>
        <v>—</v>
      </c>
      <c r="L67" s="266" t="str">
        <f aca="false">IF(OR(Calculator!$E$20&lt;&gt;"YES",Calculator!$B$29&lt;Calculator!$G$20),"—",ROUND((1+SQRT(((50*POWER(80,POWER(COS(PI()*MOD(Calculator!$B$29/Calculator!$F$20,1)),2))-$C67)^2+(1500*ABS(SIN(2*PI()*MOD(Calculator!$B$29/Calculator!$F$20,1)))*IF(MOD(Calculator!$B$29/Calculator!$F$20,1)&lt;0.5,-1,1))^2)/((50*POWER(80,POWER(COS(PI()*MOD(Calculator!$B$29/Calculator!$F$20,1)),2))+$C67)^2+(1500*ABS(SIN(2*PI()*MOD(Calculator!$B$29/Calculator!$F$20,1)))*IF(MOD(Calculator!$B$29/Calculator!$F$20,1)&lt;0.5,-1,1))^2)))/(1-SQRT(((50*POWER(80,POWER(COS(PI()*MOD(Calculator!$B$29/Calculator!$F$20,1)),2))-$C67)^2+(1500*ABS(SIN(2*PI()*MOD(Calculator!$B$29/Calculator!$F$20,1)))*IF(MOD(Calculator!$B$29/Calculator!$F$20,1)&lt;0.5,-1,1))^2)/((50*POWER(80,POWER(COS(PI()*MOD(Calculator!$B$29/Calculator!$F$20,1)),2))+$C67)^2+(1500*ABS(SIN(2*PI()*MOD(Calculator!$B$29/Calculator!$F$20,1)))*IF(MOD(Calculator!$B$29/Calculator!$F$20,1)&lt;0.5,-1,1))^2))),2))</f>
        <v>—</v>
      </c>
      <c r="M67" s="266" t="str">
        <f aca="false">IF(OR(Calculator!$E$21&lt;&gt;"YES",Calculator!$B$29&lt;Calculator!$G$21),"—",ROUND((1+SQRT(((50*POWER(80,POWER(COS(PI()*MOD(Calculator!$B$29/Calculator!$F$21,1)),2))-$C67)^2+(1500*ABS(SIN(2*PI()*MOD(Calculator!$B$29/Calculator!$F$21,1)))*IF(MOD(Calculator!$B$29/Calculator!$F$21,1)&lt;0.5,-1,1))^2)/((50*POWER(80,POWER(COS(PI()*MOD(Calculator!$B$29/Calculator!$F$21,1)),2))+$C67)^2+(1500*ABS(SIN(2*PI()*MOD(Calculator!$B$29/Calculator!$F$21,1)))*IF(MOD(Calculator!$B$29/Calculator!$F$21,1)&lt;0.5,-1,1))^2)))/(1-SQRT(((50*POWER(80,POWER(COS(PI()*MOD(Calculator!$B$29/Calculator!$F$21,1)),2))-$C67)^2+(1500*ABS(SIN(2*PI()*MOD(Calculator!$B$29/Calculator!$F$21,1)))*IF(MOD(Calculator!$B$29/Calculator!$F$21,1)&lt;0.5,-1,1))^2)/((50*POWER(80,POWER(COS(PI()*MOD(Calculator!$B$29/Calculator!$F$21,1)),2))+$C67)^2+(1500*ABS(SIN(2*PI()*MOD(Calculator!$B$29/Calculator!$F$21,1)))*IF(MOD(Calculator!$B$29/Calculator!$F$21,1)&lt;0.5,-1,1))^2))),2))</f>
        <v>—</v>
      </c>
      <c r="N67" s="266" t="str">
        <f aca="false">IF(OR(Calculator!$E$22&lt;&gt;"YES",Calculator!$B$29&lt;Calculator!$G$22),"—",ROUND((1+SQRT(((50*POWER(80,POWER(COS(PI()*MOD(Calculator!$B$29/Calculator!$F$22,1)),2))-$C67)^2+(1500*ABS(SIN(2*PI()*MOD(Calculator!$B$29/Calculator!$F$22,1)))*IF(MOD(Calculator!$B$29/Calculator!$F$22,1)&lt;0.5,-1,1))^2)/((50*POWER(80,POWER(COS(PI()*MOD(Calculator!$B$29/Calculator!$F$22,1)),2))+$C67)^2+(1500*ABS(SIN(2*PI()*MOD(Calculator!$B$29/Calculator!$F$22,1)))*IF(MOD(Calculator!$B$29/Calculator!$F$22,1)&lt;0.5,-1,1))^2)))/(1-SQRT(((50*POWER(80,POWER(COS(PI()*MOD(Calculator!$B$29/Calculator!$F$22,1)),2))-$C67)^2+(1500*ABS(SIN(2*PI()*MOD(Calculator!$B$29/Calculator!$F$22,1)))*IF(MOD(Calculator!$B$29/Calculator!$F$22,1)&lt;0.5,-1,1))^2)/((50*POWER(80,POWER(COS(PI()*MOD(Calculator!$B$29/Calculator!$F$22,1)),2))+$C67)^2+(1500*ABS(SIN(2*PI()*MOD(Calculator!$B$29/Calculator!$F$22,1)))*IF(MOD(Calculator!$B$29/Calculator!$F$22,1)&lt;0.5,-1,1))^2))),2))</f>
        <v>—</v>
      </c>
      <c r="O67" s="292" t="n">
        <f aca="false">IFERROR(ROUND((IF(ISNUMBER(D67),D67,0)+IF(ISNUMBER(E67),E67,0)+IF(ISNUMBER(F67),F67,0)+IF(ISNUMBER(G67),G67,0)+IF(ISNUMBER(H67),H67,0)+IF(ISNUMBER(I67),I67,0)+IF(ISNUMBER(J67),J67,0)+IF(ISNUMBER(K67),K67,0)+IF(ISNUMBER(L67),L67,0)+IF(ISNUMBER(M67),M67,0)+IF(ISNUMBER(N67),N67,0))/(IF(ISNUMBER(D67),1,0)+IF(ISNUMBER(E67),1,0)+IF(ISNUMBER(F67),1,0)+IF(ISNUMBER(G67),1,0)+IF(ISNUMBER(H67),1,0)+IF(ISNUMBER(I67),1,0)+IF(ISNUMBER(J67),1,0)+IF(ISNUMBER(K67),1,0)+IF(ISNUMBER(L67),1,0)+IF(ISNUMBER(M67),1,0)+IF(ISNUMBER(N67),1,0)),4),"")</f>
        <v>17.02</v>
      </c>
      <c r="P67" s="266" t="str">
        <f aca="false">IF(OR(Calculator!$E$12&lt;&gt;"YES",Calculator!$B$30&lt;Calculator!$G$12),"—",ROUND((1+SQRT(((50*POWER(80,POWER(COS(PI()*MOD(Calculator!$B$30/Calculator!$F$12,1)),2))-$C67)^2+(1500*ABS(SIN(2*PI()*MOD(Calculator!$B$30/Calculator!$F$12,1)))*IF(MOD(Calculator!$B$30/Calculator!$F$12,1)&lt;0.5,-1,1))^2)/((50*POWER(80,POWER(COS(PI()*MOD(Calculator!$B$30/Calculator!$F$12,1)),2))+$C67)^2+(1500*ABS(SIN(2*PI()*MOD(Calculator!$B$30/Calculator!$F$12,1)))*IF(MOD(Calculator!$B$30/Calculator!$F$12,1)&lt;0.5,-1,1))^2)))/(1-SQRT(((50*POWER(80,POWER(COS(PI()*MOD(Calculator!$B$30/Calculator!$F$12,1)),2))-$C67)^2+(1500*ABS(SIN(2*PI()*MOD(Calculator!$B$30/Calculator!$F$12,1)))*IF(MOD(Calculator!$B$30/Calculator!$F$12,1)&lt;0.5,-1,1))^2)/((50*POWER(80,POWER(COS(PI()*MOD(Calculator!$B$30/Calculator!$F$12,1)),2))+$C67)^2+(1500*ABS(SIN(2*PI()*MOD(Calculator!$B$30/Calculator!$F$12,1)))*IF(MOD(Calculator!$B$30/Calculator!$F$12,1)&lt;0.5,-1,1))^2))),2))</f>
        <v>—</v>
      </c>
      <c r="Q67" s="266" t="str">
        <f aca="false">IF(OR(Calculator!$E$13&lt;&gt;"YES",Calculator!$B$30&lt;Calculator!$G$13),"—",ROUND((1+SQRT(((50*POWER(80,POWER(COS(PI()*MOD(Calculator!$B$30/Calculator!$F$13,1)),2))-$C67)^2+(1500*ABS(SIN(2*PI()*MOD(Calculator!$B$30/Calculator!$F$13,1)))*IF(MOD(Calculator!$B$30/Calculator!$F$13,1)&lt;0.5,-1,1))^2)/((50*POWER(80,POWER(COS(PI()*MOD(Calculator!$B$30/Calculator!$F$13,1)),2))+$C67)^2+(1500*ABS(SIN(2*PI()*MOD(Calculator!$B$30/Calculator!$F$13,1)))*IF(MOD(Calculator!$B$30/Calculator!$F$13,1)&lt;0.5,-1,1))^2)))/(1-SQRT(((50*POWER(80,POWER(COS(PI()*MOD(Calculator!$B$30/Calculator!$F$13,1)),2))-$C67)^2+(1500*ABS(SIN(2*PI()*MOD(Calculator!$B$30/Calculator!$F$13,1)))*IF(MOD(Calculator!$B$30/Calculator!$F$13,1)&lt;0.5,-1,1))^2)/((50*POWER(80,POWER(COS(PI()*MOD(Calculator!$B$30/Calculator!$F$13,1)),2))+$C67)^2+(1500*ABS(SIN(2*PI()*MOD(Calculator!$B$30/Calculator!$F$13,1)))*IF(MOD(Calculator!$B$30/Calculator!$F$13,1)&lt;0.5,-1,1))^2))),2))</f>
        <v>—</v>
      </c>
      <c r="R67" s="266" t="str">
        <f aca="false">IF(OR(Calculator!$E$14&lt;&gt;"YES",Calculator!$B$30&lt;Calculator!$G$14),"—",ROUND((1+SQRT(((50*POWER(80,POWER(COS(PI()*MOD(Calculator!$B$30/Calculator!$F$14,1)),2))-$C67)^2+(1500*ABS(SIN(2*PI()*MOD(Calculator!$B$30/Calculator!$F$14,1)))*IF(MOD(Calculator!$B$30/Calculator!$F$14,1)&lt;0.5,-1,1))^2)/((50*POWER(80,POWER(COS(PI()*MOD(Calculator!$B$30/Calculator!$F$14,1)),2))+$C67)^2+(1500*ABS(SIN(2*PI()*MOD(Calculator!$B$30/Calculator!$F$14,1)))*IF(MOD(Calculator!$B$30/Calculator!$F$14,1)&lt;0.5,-1,1))^2)))/(1-SQRT(((50*POWER(80,POWER(COS(PI()*MOD(Calculator!$B$30/Calculator!$F$14,1)),2))-$C67)^2+(1500*ABS(SIN(2*PI()*MOD(Calculator!$B$30/Calculator!$F$14,1)))*IF(MOD(Calculator!$B$30/Calculator!$F$14,1)&lt;0.5,-1,1))^2)/((50*POWER(80,POWER(COS(PI()*MOD(Calculator!$B$30/Calculator!$F$14,1)),2))+$C67)^2+(1500*ABS(SIN(2*PI()*MOD(Calculator!$B$30/Calculator!$F$14,1)))*IF(MOD(Calculator!$B$30/Calculator!$F$14,1)&lt;0.5,-1,1))^2))),2))</f>
        <v>—</v>
      </c>
      <c r="S67" s="266" t="n">
        <f aca="false">IF(OR(Calculator!$E$15&lt;&gt;"YES",Calculator!$B$30&lt;Calculator!$G$15),"—",ROUND((1+SQRT(((50*POWER(80,POWER(COS(PI()*MOD(Calculator!$B$30/Calculator!$F$15,1)),2))-$C67)^2+(1500*ABS(SIN(2*PI()*MOD(Calculator!$B$30/Calculator!$F$15,1)))*IF(MOD(Calculator!$B$30/Calculator!$F$15,1)&lt;0.5,-1,1))^2)/((50*POWER(80,POWER(COS(PI()*MOD(Calculator!$B$30/Calculator!$F$15,1)),2))+$C67)^2+(1500*ABS(SIN(2*PI()*MOD(Calculator!$B$30/Calculator!$F$15,1)))*IF(MOD(Calculator!$B$30/Calculator!$F$15,1)&lt;0.5,-1,1))^2)))/(1-SQRT(((50*POWER(80,POWER(COS(PI()*MOD(Calculator!$B$30/Calculator!$F$15,1)),2))-$C67)^2+(1500*ABS(SIN(2*PI()*MOD(Calculator!$B$30/Calculator!$F$15,1)))*IF(MOD(Calculator!$B$30/Calculator!$F$15,1)&lt;0.5,-1,1))^2)/((50*POWER(80,POWER(COS(PI()*MOD(Calculator!$B$30/Calculator!$F$15,1)),2))+$C67)^2+(1500*ABS(SIN(2*PI()*MOD(Calculator!$B$30/Calculator!$F$15,1)))*IF(MOD(Calculator!$B$30/Calculator!$F$15,1)&lt;0.5,-1,1))^2))),2))</f>
        <v>16.99</v>
      </c>
      <c r="T67" s="266" t="str">
        <f aca="false">IF(OR(Calculator!$E$16&lt;&gt;"YES",Calculator!$B$30&lt;Calculator!$G$16),"—",ROUND((1+SQRT(((50*POWER(80,POWER(COS(PI()*MOD(Calculator!$B$30/Calculator!$F$16,1)),2))-$C67)^2+(1500*ABS(SIN(2*PI()*MOD(Calculator!$B$30/Calculator!$F$16,1)))*IF(MOD(Calculator!$B$30/Calculator!$F$16,1)&lt;0.5,-1,1))^2)/((50*POWER(80,POWER(COS(PI()*MOD(Calculator!$B$30/Calculator!$F$16,1)),2))+$C67)^2+(1500*ABS(SIN(2*PI()*MOD(Calculator!$B$30/Calculator!$F$16,1)))*IF(MOD(Calculator!$B$30/Calculator!$F$16,1)&lt;0.5,-1,1))^2)))/(1-SQRT(((50*POWER(80,POWER(COS(PI()*MOD(Calculator!$B$30/Calculator!$F$16,1)),2))-$C67)^2+(1500*ABS(SIN(2*PI()*MOD(Calculator!$B$30/Calculator!$F$16,1)))*IF(MOD(Calculator!$B$30/Calculator!$F$16,1)&lt;0.5,-1,1))^2)/((50*POWER(80,POWER(COS(PI()*MOD(Calculator!$B$30/Calculator!$F$16,1)),2))+$C67)^2+(1500*ABS(SIN(2*PI()*MOD(Calculator!$B$30/Calculator!$F$16,1)))*IF(MOD(Calculator!$B$30/Calculator!$F$16,1)&lt;0.5,-1,1))^2))),2))</f>
        <v>—</v>
      </c>
      <c r="U67" s="266" t="n">
        <f aca="false">IF(OR(Calculator!$E$17&lt;&gt;"YES",Calculator!$B$30&lt;Calculator!$G$17),"—",ROUND((1+SQRT(((50*POWER(80,POWER(COS(PI()*MOD(Calculator!$B$30/Calculator!$F$17,1)),2))-$C67)^2+(1500*ABS(SIN(2*PI()*MOD(Calculator!$B$30/Calculator!$F$17,1)))*IF(MOD(Calculator!$B$30/Calculator!$F$17,1)&lt;0.5,-1,1))^2)/((50*POWER(80,POWER(COS(PI()*MOD(Calculator!$B$30/Calculator!$F$17,1)),2))+$C67)^2+(1500*ABS(SIN(2*PI()*MOD(Calculator!$B$30/Calculator!$F$17,1)))*IF(MOD(Calculator!$B$30/Calculator!$F$17,1)&lt;0.5,-1,1))^2)))/(1-SQRT(((50*POWER(80,POWER(COS(PI()*MOD(Calculator!$B$30/Calculator!$F$17,1)),2))-$C67)^2+(1500*ABS(SIN(2*PI()*MOD(Calculator!$B$30/Calculator!$F$17,1)))*IF(MOD(Calculator!$B$30/Calculator!$F$17,1)&lt;0.5,-1,1))^2)/((50*POWER(80,POWER(COS(PI()*MOD(Calculator!$B$30/Calculator!$F$17,1)),2))+$C67)^2+(1500*ABS(SIN(2*PI()*MOD(Calculator!$B$30/Calculator!$F$17,1)))*IF(MOD(Calculator!$B$30/Calculator!$F$17,1)&lt;0.5,-1,1))^2))),2))</f>
        <v>17.85</v>
      </c>
      <c r="V67" s="266" t="str">
        <f aca="false">IF(OR(Calculator!$E$18&lt;&gt;"YES",Calculator!$B$30&lt;Calculator!$G$18),"—",ROUND((1+SQRT(((50*POWER(80,POWER(COS(PI()*MOD(Calculator!$B$30/Calculator!$F$18,1)),2))-$C67)^2+(1500*ABS(SIN(2*PI()*MOD(Calculator!$B$30/Calculator!$F$18,1)))*IF(MOD(Calculator!$B$30/Calculator!$F$18,1)&lt;0.5,-1,1))^2)/((50*POWER(80,POWER(COS(PI()*MOD(Calculator!$B$30/Calculator!$F$18,1)),2))+$C67)^2+(1500*ABS(SIN(2*PI()*MOD(Calculator!$B$30/Calculator!$F$18,1)))*IF(MOD(Calculator!$B$30/Calculator!$F$18,1)&lt;0.5,-1,1))^2)))/(1-SQRT(((50*POWER(80,POWER(COS(PI()*MOD(Calculator!$B$30/Calculator!$F$18,1)),2))-$C67)^2+(1500*ABS(SIN(2*PI()*MOD(Calculator!$B$30/Calculator!$F$18,1)))*IF(MOD(Calculator!$B$30/Calculator!$F$18,1)&lt;0.5,-1,1))^2)/((50*POWER(80,POWER(COS(PI()*MOD(Calculator!$B$30/Calculator!$F$18,1)),2))+$C67)^2+(1500*ABS(SIN(2*PI()*MOD(Calculator!$B$30/Calculator!$F$18,1)))*IF(MOD(Calculator!$B$30/Calculator!$F$18,1)&lt;0.5,-1,1))^2))),2))</f>
        <v>—</v>
      </c>
      <c r="W67" s="266" t="str">
        <f aca="false">IF(OR(Calculator!$E$19&lt;&gt;"YES",Calculator!$B$30&lt;Calculator!$G$19),"—",ROUND((1+SQRT(((50*POWER(80,POWER(COS(PI()*MOD(Calculator!$B$30/Calculator!$F$19,1)),2))-$C67)^2+(1500*ABS(SIN(2*PI()*MOD(Calculator!$B$30/Calculator!$F$19,1)))*IF(MOD(Calculator!$B$30/Calculator!$F$19,1)&lt;0.5,-1,1))^2)/((50*POWER(80,POWER(COS(PI()*MOD(Calculator!$B$30/Calculator!$F$19,1)),2))+$C67)^2+(1500*ABS(SIN(2*PI()*MOD(Calculator!$B$30/Calculator!$F$19,1)))*IF(MOD(Calculator!$B$30/Calculator!$F$19,1)&lt;0.5,-1,1))^2)))/(1-SQRT(((50*POWER(80,POWER(COS(PI()*MOD(Calculator!$B$30/Calculator!$F$19,1)),2))-$C67)^2+(1500*ABS(SIN(2*PI()*MOD(Calculator!$B$30/Calculator!$F$19,1)))*IF(MOD(Calculator!$B$30/Calculator!$F$19,1)&lt;0.5,-1,1))^2)/((50*POWER(80,POWER(COS(PI()*MOD(Calculator!$B$30/Calculator!$F$19,1)),2))+$C67)^2+(1500*ABS(SIN(2*PI()*MOD(Calculator!$B$30/Calculator!$F$19,1)))*IF(MOD(Calculator!$B$30/Calculator!$F$19,1)&lt;0.5,-1,1))^2))),2))</f>
        <v>—</v>
      </c>
      <c r="X67" s="266" t="str">
        <f aca="false">IF(OR(Calculator!$E$20&lt;&gt;"YES",Calculator!$B$30&lt;Calculator!$G$20),"—",ROUND((1+SQRT(((50*POWER(80,POWER(COS(PI()*MOD(Calculator!$B$30/Calculator!$F$20,1)),2))-$C67)^2+(1500*ABS(SIN(2*PI()*MOD(Calculator!$B$30/Calculator!$F$20,1)))*IF(MOD(Calculator!$B$30/Calculator!$F$20,1)&lt;0.5,-1,1))^2)/((50*POWER(80,POWER(COS(PI()*MOD(Calculator!$B$30/Calculator!$F$20,1)),2))+$C67)^2+(1500*ABS(SIN(2*PI()*MOD(Calculator!$B$30/Calculator!$F$20,1)))*IF(MOD(Calculator!$B$30/Calculator!$F$20,1)&lt;0.5,-1,1))^2)))/(1-SQRT(((50*POWER(80,POWER(COS(PI()*MOD(Calculator!$B$30/Calculator!$F$20,1)),2))-$C67)^2+(1500*ABS(SIN(2*PI()*MOD(Calculator!$B$30/Calculator!$F$20,1)))*IF(MOD(Calculator!$B$30/Calculator!$F$20,1)&lt;0.5,-1,1))^2)/((50*POWER(80,POWER(COS(PI()*MOD(Calculator!$B$30/Calculator!$F$20,1)),2))+$C67)^2+(1500*ABS(SIN(2*PI()*MOD(Calculator!$B$30/Calculator!$F$20,1)))*IF(MOD(Calculator!$B$30/Calculator!$F$20,1)&lt;0.5,-1,1))^2))),2))</f>
        <v>—</v>
      </c>
      <c r="Y67" s="266" t="str">
        <f aca="false">IF(OR(Calculator!$E$21&lt;&gt;"YES",Calculator!$B$30&lt;Calculator!$G$21),"—",ROUND((1+SQRT(((50*POWER(80,POWER(COS(PI()*MOD(Calculator!$B$30/Calculator!$F$21,1)),2))-$C67)^2+(1500*ABS(SIN(2*PI()*MOD(Calculator!$B$30/Calculator!$F$21,1)))*IF(MOD(Calculator!$B$30/Calculator!$F$21,1)&lt;0.5,-1,1))^2)/((50*POWER(80,POWER(COS(PI()*MOD(Calculator!$B$30/Calculator!$F$21,1)),2))+$C67)^2+(1500*ABS(SIN(2*PI()*MOD(Calculator!$B$30/Calculator!$F$21,1)))*IF(MOD(Calculator!$B$30/Calculator!$F$21,1)&lt;0.5,-1,1))^2)))/(1-SQRT(((50*POWER(80,POWER(COS(PI()*MOD(Calculator!$B$30/Calculator!$F$21,1)),2))-$C67)^2+(1500*ABS(SIN(2*PI()*MOD(Calculator!$B$30/Calculator!$F$21,1)))*IF(MOD(Calculator!$B$30/Calculator!$F$21,1)&lt;0.5,-1,1))^2)/((50*POWER(80,POWER(COS(PI()*MOD(Calculator!$B$30/Calculator!$F$21,1)),2))+$C67)^2+(1500*ABS(SIN(2*PI()*MOD(Calculator!$B$30/Calculator!$F$21,1)))*IF(MOD(Calculator!$B$30/Calculator!$F$21,1)&lt;0.5,-1,1))^2))),2))</f>
        <v>—</v>
      </c>
      <c r="Z67" s="266" t="str">
        <f aca="false">IF(OR(Calculator!$E$22&lt;&gt;"YES",Calculator!$B$30&lt;Calculator!$G$22),"—",ROUND((1+SQRT(((50*POWER(80,POWER(COS(PI()*MOD(Calculator!$B$30/Calculator!$F$22,1)),2))-$C67)^2+(1500*ABS(SIN(2*PI()*MOD(Calculator!$B$30/Calculator!$F$22,1)))*IF(MOD(Calculator!$B$30/Calculator!$F$22,1)&lt;0.5,-1,1))^2)/((50*POWER(80,POWER(COS(PI()*MOD(Calculator!$B$30/Calculator!$F$22,1)),2))+$C67)^2+(1500*ABS(SIN(2*PI()*MOD(Calculator!$B$30/Calculator!$F$22,1)))*IF(MOD(Calculator!$B$30/Calculator!$F$22,1)&lt;0.5,-1,1))^2)))/(1-SQRT(((50*POWER(80,POWER(COS(PI()*MOD(Calculator!$B$30/Calculator!$F$22,1)),2))-$C67)^2+(1500*ABS(SIN(2*PI()*MOD(Calculator!$B$30/Calculator!$F$22,1)))*IF(MOD(Calculator!$B$30/Calculator!$F$22,1)&lt;0.5,-1,1))^2)/((50*POWER(80,POWER(COS(PI()*MOD(Calculator!$B$30/Calculator!$F$22,1)),2))+$C67)^2+(1500*ABS(SIN(2*PI()*MOD(Calculator!$B$30/Calculator!$F$22,1)))*IF(MOD(Calculator!$B$30/Calculator!$F$22,1)&lt;0.5,-1,1))^2))),2))</f>
        <v>—</v>
      </c>
      <c r="AA67" s="292" t="n">
        <f aca="false">IFERROR(ROUND((IF(ISNUMBER(P67),P67,0)+IF(ISNUMBER(Q67),Q67,0)+IF(ISNUMBER(R67),R67,0)+IF(ISNUMBER(S67),S67,0)+IF(ISNUMBER(T67),T67,0)+IF(ISNUMBER(U67),U67,0)+IF(ISNUMBER(V67),V67,0)+IF(ISNUMBER(W67),W67,0)+IF(ISNUMBER(X67),X67,0)+IF(ISNUMBER(Y67),Y67,0)+IF(ISNUMBER(Z67),Z67,0))/(IF(ISNUMBER(P67),1,0)+IF(ISNUMBER(Q67),1,0)+IF(ISNUMBER(R67),1,0)+IF(ISNUMBER(S67),1,0)+IF(ISNUMBER(T67),1,0)+IF(ISNUMBER(U67),1,0)+IF(ISNUMBER(V67),1,0)+IF(ISNUMBER(W67),1,0)+IF(ISNUMBER(X67),1,0)+IF(ISNUMBER(Y67),1,0)+IF(ISNUMBER(Z67),1,0)),4),"")</f>
        <v>17.42</v>
      </c>
      <c r="AB67" s="266" t="str">
        <f aca="false">IF(OR(Calculator!$E$12&lt;&gt;"YES",Calculator!$B$31&lt;Calculator!$G$12),"—",ROUND((1+SQRT(((50*POWER(80,POWER(COS(PI()*MOD(Calculator!$B$31/Calculator!$F$12,1)),2))-$C67)^2+(1500*ABS(SIN(2*PI()*MOD(Calculator!$B$31/Calculator!$F$12,1)))*IF(MOD(Calculator!$B$31/Calculator!$F$12,1)&lt;0.5,-1,1))^2)/((50*POWER(80,POWER(COS(PI()*MOD(Calculator!$B$31/Calculator!$F$12,1)),2))+$C67)^2+(1500*ABS(SIN(2*PI()*MOD(Calculator!$B$31/Calculator!$F$12,1)))*IF(MOD(Calculator!$B$31/Calculator!$F$12,1)&lt;0.5,-1,1))^2)))/(1-SQRT(((50*POWER(80,POWER(COS(PI()*MOD(Calculator!$B$31/Calculator!$F$12,1)),2))-$C67)^2+(1500*ABS(SIN(2*PI()*MOD(Calculator!$B$31/Calculator!$F$12,1)))*IF(MOD(Calculator!$B$31/Calculator!$F$12,1)&lt;0.5,-1,1))^2)/((50*POWER(80,POWER(COS(PI()*MOD(Calculator!$B$31/Calculator!$F$12,1)),2))+$C67)^2+(1500*ABS(SIN(2*PI()*MOD(Calculator!$B$31/Calculator!$F$12,1)))*IF(MOD(Calculator!$B$31/Calculator!$F$12,1)&lt;0.5,-1,1))^2))),2))</f>
        <v>—</v>
      </c>
      <c r="AC67" s="266" t="str">
        <f aca="false">IF(OR(Calculator!$E$13&lt;&gt;"YES",Calculator!$B$31&lt;Calculator!$G$13),"—",ROUND((1+SQRT(((50*POWER(80,POWER(COS(PI()*MOD(Calculator!$B$31/Calculator!$F$13,1)),2))-$C67)^2+(1500*ABS(SIN(2*PI()*MOD(Calculator!$B$31/Calculator!$F$13,1)))*IF(MOD(Calculator!$B$31/Calculator!$F$13,1)&lt;0.5,-1,1))^2)/((50*POWER(80,POWER(COS(PI()*MOD(Calculator!$B$31/Calculator!$F$13,1)),2))+$C67)^2+(1500*ABS(SIN(2*PI()*MOD(Calculator!$B$31/Calculator!$F$13,1)))*IF(MOD(Calculator!$B$31/Calculator!$F$13,1)&lt;0.5,-1,1))^2)))/(1-SQRT(((50*POWER(80,POWER(COS(PI()*MOD(Calculator!$B$31/Calculator!$F$13,1)),2))-$C67)^2+(1500*ABS(SIN(2*PI()*MOD(Calculator!$B$31/Calculator!$F$13,1)))*IF(MOD(Calculator!$B$31/Calculator!$F$13,1)&lt;0.5,-1,1))^2)/((50*POWER(80,POWER(COS(PI()*MOD(Calculator!$B$31/Calculator!$F$13,1)),2))+$C67)^2+(1500*ABS(SIN(2*PI()*MOD(Calculator!$B$31/Calculator!$F$13,1)))*IF(MOD(Calculator!$B$31/Calculator!$F$13,1)&lt;0.5,-1,1))^2))),2))</f>
        <v>—</v>
      </c>
      <c r="AD67" s="266" t="str">
        <f aca="false">IF(OR(Calculator!$E$14&lt;&gt;"YES",Calculator!$B$31&lt;Calculator!$G$14),"—",ROUND((1+SQRT(((50*POWER(80,POWER(COS(PI()*MOD(Calculator!$B$31/Calculator!$F$14,1)),2))-$C67)^2+(1500*ABS(SIN(2*PI()*MOD(Calculator!$B$31/Calculator!$F$14,1)))*IF(MOD(Calculator!$B$31/Calculator!$F$14,1)&lt;0.5,-1,1))^2)/((50*POWER(80,POWER(COS(PI()*MOD(Calculator!$B$31/Calculator!$F$14,1)),2))+$C67)^2+(1500*ABS(SIN(2*PI()*MOD(Calculator!$B$31/Calculator!$F$14,1)))*IF(MOD(Calculator!$B$31/Calculator!$F$14,1)&lt;0.5,-1,1))^2)))/(1-SQRT(((50*POWER(80,POWER(COS(PI()*MOD(Calculator!$B$31/Calculator!$F$14,1)),2))-$C67)^2+(1500*ABS(SIN(2*PI()*MOD(Calculator!$B$31/Calculator!$F$14,1)))*IF(MOD(Calculator!$B$31/Calculator!$F$14,1)&lt;0.5,-1,1))^2)/((50*POWER(80,POWER(COS(PI()*MOD(Calculator!$B$31/Calculator!$F$14,1)),2))+$C67)^2+(1500*ABS(SIN(2*PI()*MOD(Calculator!$B$31/Calculator!$F$14,1)))*IF(MOD(Calculator!$B$31/Calculator!$F$14,1)&lt;0.5,-1,1))^2))),2))</f>
        <v>—</v>
      </c>
      <c r="AE67" s="266" t="n">
        <f aca="false">IF(OR(Calculator!$E$15&lt;&gt;"YES",Calculator!$B$31&lt;Calculator!$G$15),"—",ROUND((1+SQRT(((50*POWER(80,POWER(COS(PI()*MOD(Calculator!$B$31/Calculator!$F$15,1)),2))-$C67)^2+(1500*ABS(SIN(2*PI()*MOD(Calculator!$B$31/Calculator!$F$15,1)))*IF(MOD(Calculator!$B$31/Calculator!$F$15,1)&lt;0.5,-1,1))^2)/((50*POWER(80,POWER(COS(PI()*MOD(Calculator!$B$31/Calculator!$F$15,1)),2))+$C67)^2+(1500*ABS(SIN(2*PI()*MOD(Calculator!$B$31/Calculator!$F$15,1)))*IF(MOD(Calculator!$B$31/Calculator!$F$15,1)&lt;0.5,-1,1))^2)))/(1-SQRT(((50*POWER(80,POWER(COS(PI()*MOD(Calculator!$B$31/Calculator!$F$15,1)),2))-$C67)^2+(1500*ABS(SIN(2*PI()*MOD(Calculator!$B$31/Calculator!$F$15,1)))*IF(MOD(Calculator!$B$31/Calculator!$F$15,1)&lt;0.5,-1,1))^2)/((50*POWER(80,POWER(COS(PI()*MOD(Calculator!$B$31/Calculator!$F$15,1)),2))+$C67)^2+(1500*ABS(SIN(2*PI()*MOD(Calculator!$B$31/Calculator!$F$15,1)))*IF(MOD(Calculator!$B$31/Calculator!$F$15,1)&lt;0.5,-1,1))^2))),2))</f>
        <v>18.62</v>
      </c>
      <c r="AF67" s="266" t="str">
        <f aca="false">IF(OR(Calculator!$E$16&lt;&gt;"YES",Calculator!$B$31&lt;Calculator!$G$16),"—",ROUND((1+SQRT(((50*POWER(80,POWER(COS(PI()*MOD(Calculator!$B$31/Calculator!$F$16,1)),2))-$C67)^2+(1500*ABS(SIN(2*PI()*MOD(Calculator!$B$31/Calculator!$F$16,1)))*IF(MOD(Calculator!$B$31/Calculator!$F$16,1)&lt;0.5,-1,1))^2)/((50*POWER(80,POWER(COS(PI()*MOD(Calculator!$B$31/Calculator!$F$16,1)),2))+$C67)^2+(1500*ABS(SIN(2*PI()*MOD(Calculator!$B$31/Calculator!$F$16,1)))*IF(MOD(Calculator!$B$31/Calculator!$F$16,1)&lt;0.5,-1,1))^2)))/(1-SQRT(((50*POWER(80,POWER(COS(PI()*MOD(Calculator!$B$31/Calculator!$F$16,1)),2))-$C67)^2+(1500*ABS(SIN(2*PI()*MOD(Calculator!$B$31/Calculator!$F$16,1)))*IF(MOD(Calculator!$B$31/Calculator!$F$16,1)&lt;0.5,-1,1))^2)/((50*POWER(80,POWER(COS(PI()*MOD(Calculator!$B$31/Calculator!$F$16,1)),2))+$C67)^2+(1500*ABS(SIN(2*PI()*MOD(Calculator!$B$31/Calculator!$F$16,1)))*IF(MOD(Calculator!$B$31/Calculator!$F$16,1)&lt;0.5,-1,1))^2))),2))</f>
        <v>—</v>
      </c>
      <c r="AG67" s="266" t="n">
        <f aca="false">IF(OR(Calculator!$E$17&lt;&gt;"YES",Calculator!$B$31&lt;Calculator!$G$17),"—",ROUND((1+SQRT(((50*POWER(80,POWER(COS(PI()*MOD(Calculator!$B$31/Calculator!$F$17,1)),2))-$C67)^2+(1500*ABS(SIN(2*PI()*MOD(Calculator!$B$31/Calculator!$F$17,1)))*IF(MOD(Calculator!$B$31/Calculator!$F$17,1)&lt;0.5,-1,1))^2)/((50*POWER(80,POWER(COS(PI()*MOD(Calculator!$B$31/Calculator!$F$17,1)),2))+$C67)^2+(1500*ABS(SIN(2*PI()*MOD(Calculator!$B$31/Calculator!$F$17,1)))*IF(MOD(Calculator!$B$31/Calculator!$F$17,1)&lt;0.5,-1,1))^2)))/(1-SQRT(((50*POWER(80,POWER(COS(PI()*MOD(Calculator!$B$31/Calculator!$F$17,1)),2))-$C67)^2+(1500*ABS(SIN(2*PI()*MOD(Calculator!$B$31/Calculator!$F$17,1)))*IF(MOD(Calculator!$B$31/Calculator!$F$17,1)&lt;0.5,-1,1))^2)/((50*POWER(80,POWER(COS(PI()*MOD(Calculator!$B$31/Calculator!$F$17,1)),2))+$C67)^2+(1500*ABS(SIN(2*PI()*MOD(Calculator!$B$31/Calculator!$F$17,1)))*IF(MOD(Calculator!$B$31/Calculator!$F$17,1)&lt;0.5,-1,1))^2))),2))</f>
        <v>14.69</v>
      </c>
      <c r="AH67" s="266" t="str">
        <f aca="false">IF(OR(Calculator!$E$18&lt;&gt;"YES",Calculator!$B$31&lt;Calculator!$G$18),"—",ROUND((1+SQRT(((50*POWER(80,POWER(COS(PI()*MOD(Calculator!$B$31/Calculator!$F$18,1)),2))-$C67)^2+(1500*ABS(SIN(2*PI()*MOD(Calculator!$B$31/Calculator!$F$18,1)))*IF(MOD(Calculator!$B$31/Calculator!$F$18,1)&lt;0.5,-1,1))^2)/((50*POWER(80,POWER(COS(PI()*MOD(Calculator!$B$31/Calculator!$F$18,1)),2))+$C67)^2+(1500*ABS(SIN(2*PI()*MOD(Calculator!$B$31/Calculator!$F$18,1)))*IF(MOD(Calculator!$B$31/Calculator!$F$18,1)&lt;0.5,-1,1))^2)))/(1-SQRT(((50*POWER(80,POWER(COS(PI()*MOD(Calculator!$B$31/Calculator!$F$18,1)),2))-$C67)^2+(1500*ABS(SIN(2*PI()*MOD(Calculator!$B$31/Calculator!$F$18,1)))*IF(MOD(Calculator!$B$31/Calculator!$F$18,1)&lt;0.5,-1,1))^2)/((50*POWER(80,POWER(COS(PI()*MOD(Calculator!$B$31/Calculator!$F$18,1)),2))+$C67)^2+(1500*ABS(SIN(2*PI()*MOD(Calculator!$B$31/Calculator!$F$18,1)))*IF(MOD(Calculator!$B$31/Calculator!$F$18,1)&lt;0.5,-1,1))^2))),2))</f>
        <v>—</v>
      </c>
      <c r="AI67" s="266" t="str">
        <f aca="false">IF(OR(Calculator!$E$19&lt;&gt;"YES",Calculator!$B$31&lt;Calculator!$G$19),"—",ROUND((1+SQRT(((50*POWER(80,POWER(COS(PI()*MOD(Calculator!$B$31/Calculator!$F$19,1)),2))-$C67)^2+(1500*ABS(SIN(2*PI()*MOD(Calculator!$B$31/Calculator!$F$19,1)))*IF(MOD(Calculator!$B$31/Calculator!$F$19,1)&lt;0.5,-1,1))^2)/((50*POWER(80,POWER(COS(PI()*MOD(Calculator!$B$31/Calculator!$F$19,1)),2))+$C67)^2+(1500*ABS(SIN(2*PI()*MOD(Calculator!$B$31/Calculator!$F$19,1)))*IF(MOD(Calculator!$B$31/Calculator!$F$19,1)&lt;0.5,-1,1))^2)))/(1-SQRT(((50*POWER(80,POWER(COS(PI()*MOD(Calculator!$B$31/Calculator!$F$19,1)),2))-$C67)^2+(1500*ABS(SIN(2*PI()*MOD(Calculator!$B$31/Calculator!$F$19,1)))*IF(MOD(Calculator!$B$31/Calculator!$F$19,1)&lt;0.5,-1,1))^2)/((50*POWER(80,POWER(COS(PI()*MOD(Calculator!$B$31/Calculator!$F$19,1)),2))+$C67)^2+(1500*ABS(SIN(2*PI()*MOD(Calculator!$B$31/Calculator!$F$19,1)))*IF(MOD(Calculator!$B$31/Calculator!$F$19,1)&lt;0.5,-1,1))^2))),2))</f>
        <v>—</v>
      </c>
      <c r="AJ67" s="266" t="str">
        <f aca="false">IF(OR(Calculator!$E$20&lt;&gt;"YES",Calculator!$B$31&lt;Calculator!$G$20),"—",ROUND((1+SQRT(((50*POWER(80,POWER(COS(PI()*MOD(Calculator!$B$31/Calculator!$F$20,1)),2))-$C67)^2+(1500*ABS(SIN(2*PI()*MOD(Calculator!$B$31/Calculator!$F$20,1)))*IF(MOD(Calculator!$B$31/Calculator!$F$20,1)&lt;0.5,-1,1))^2)/((50*POWER(80,POWER(COS(PI()*MOD(Calculator!$B$31/Calculator!$F$20,1)),2))+$C67)^2+(1500*ABS(SIN(2*PI()*MOD(Calculator!$B$31/Calculator!$F$20,1)))*IF(MOD(Calculator!$B$31/Calculator!$F$20,1)&lt;0.5,-1,1))^2)))/(1-SQRT(((50*POWER(80,POWER(COS(PI()*MOD(Calculator!$B$31/Calculator!$F$20,1)),2))-$C67)^2+(1500*ABS(SIN(2*PI()*MOD(Calculator!$B$31/Calculator!$F$20,1)))*IF(MOD(Calculator!$B$31/Calculator!$F$20,1)&lt;0.5,-1,1))^2)/((50*POWER(80,POWER(COS(PI()*MOD(Calculator!$B$31/Calculator!$F$20,1)),2))+$C67)^2+(1500*ABS(SIN(2*PI()*MOD(Calculator!$B$31/Calculator!$F$20,1)))*IF(MOD(Calculator!$B$31/Calculator!$F$20,1)&lt;0.5,-1,1))^2))),2))</f>
        <v>—</v>
      </c>
      <c r="AK67" s="266" t="str">
        <f aca="false">IF(OR(Calculator!$E$21&lt;&gt;"YES",Calculator!$B$31&lt;Calculator!$G$21),"—",ROUND((1+SQRT(((50*POWER(80,POWER(COS(PI()*MOD(Calculator!$B$31/Calculator!$F$21,1)),2))-$C67)^2+(1500*ABS(SIN(2*PI()*MOD(Calculator!$B$31/Calculator!$F$21,1)))*IF(MOD(Calculator!$B$31/Calculator!$F$21,1)&lt;0.5,-1,1))^2)/((50*POWER(80,POWER(COS(PI()*MOD(Calculator!$B$31/Calculator!$F$21,1)),2))+$C67)^2+(1500*ABS(SIN(2*PI()*MOD(Calculator!$B$31/Calculator!$F$21,1)))*IF(MOD(Calculator!$B$31/Calculator!$F$21,1)&lt;0.5,-1,1))^2)))/(1-SQRT(((50*POWER(80,POWER(COS(PI()*MOD(Calculator!$B$31/Calculator!$F$21,1)),2))-$C67)^2+(1500*ABS(SIN(2*PI()*MOD(Calculator!$B$31/Calculator!$F$21,1)))*IF(MOD(Calculator!$B$31/Calculator!$F$21,1)&lt;0.5,-1,1))^2)/((50*POWER(80,POWER(COS(PI()*MOD(Calculator!$B$31/Calculator!$F$21,1)),2))+$C67)^2+(1500*ABS(SIN(2*PI()*MOD(Calculator!$B$31/Calculator!$F$21,1)))*IF(MOD(Calculator!$B$31/Calculator!$F$21,1)&lt;0.5,-1,1))^2))),2))</f>
        <v>—</v>
      </c>
      <c r="AL67" s="266" t="str">
        <f aca="false">IF(OR(Calculator!$E$22&lt;&gt;"YES",Calculator!$B$31&lt;Calculator!$G$22),"—",ROUND((1+SQRT(((50*POWER(80,POWER(COS(PI()*MOD(Calculator!$B$31/Calculator!$F$22,1)),2))-$C67)^2+(1500*ABS(SIN(2*PI()*MOD(Calculator!$B$31/Calculator!$F$22,1)))*IF(MOD(Calculator!$B$31/Calculator!$F$22,1)&lt;0.5,-1,1))^2)/((50*POWER(80,POWER(COS(PI()*MOD(Calculator!$B$31/Calculator!$F$22,1)),2))+$C67)^2+(1500*ABS(SIN(2*PI()*MOD(Calculator!$B$31/Calculator!$F$22,1)))*IF(MOD(Calculator!$B$31/Calculator!$F$22,1)&lt;0.5,-1,1))^2)))/(1-SQRT(((50*POWER(80,POWER(COS(PI()*MOD(Calculator!$B$31/Calculator!$F$22,1)),2))-$C67)^2+(1500*ABS(SIN(2*PI()*MOD(Calculator!$B$31/Calculator!$F$22,1)))*IF(MOD(Calculator!$B$31/Calculator!$F$22,1)&lt;0.5,-1,1))^2)/((50*POWER(80,POWER(COS(PI()*MOD(Calculator!$B$31/Calculator!$F$22,1)),2))+$C67)^2+(1500*ABS(SIN(2*PI()*MOD(Calculator!$B$31/Calculator!$F$22,1)))*IF(MOD(Calculator!$B$31/Calculator!$F$22,1)&lt;0.5,-1,1))^2))),2))</f>
        <v>—</v>
      </c>
      <c r="AM67" s="293" t="n">
        <f aca="false">IFERROR(ROUND((IF(ISNUMBER(AB67),AB67,0)+IF(ISNUMBER(AC67),AC67,0)+IF(ISNUMBER(AD67),AD67,0)+IF(ISNUMBER(AE67),AE67,0)+IF(ISNUMBER(AF67),AF67,0)+IF(ISNUMBER(AG67),AG67,0)+IF(ISNUMBER(AH67),AH67,0)+IF(ISNUMBER(AI67),AI67,0)+IF(ISNUMBER(AJ67),AJ67,0)+IF(ISNUMBER(AK67),AK67,0)+IF(ISNUMBER(AL67),AL67,0))/(IF(ISNUMBER(AB67),1,0)+IF(ISNUMBER(AC67),1,0)+IF(ISNUMBER(AD67),1,0)+IF(ISNUMBER(AE67),1,0)+IF(ISNUMBER(AF67),1,0)+IF(ISNUMBER(AG67),1,0)+IF(ISNUMBER(AH67),1,0)+IF(ISNUMBER(AI67),1,0)+IF(ISNUMBER(AJ67),1,0)+IF(ISNUMBER(AK67),1,0)+IF(ISNUMBER(AL67),1,0)),4),"")</f>
        <v>16.655</v>
      </c>
      <c r="AN67" s="294" t="str">
        <f aca="false">IF(OR(Calculator!$E$12&lt;&gt;"YES",Calculator!$B$32&lt;Calculator!$G$12),"—",ROUND((1+SQRT(((50*POWER(80,POWER(COS(PI()*MOD(Calculator!$B$32/Calculator!$F$12,1)),2))-$C67)^2+(1500*ABS(SIN(2*PI()*MOD(Calculator!$B$32/Calculator!$F$12,1)))*IF(MOD(Calculator!$B$32/Calculator!$F$12,1)&lt;0.5,-1,1))^2)/((50*POWER(80,POWER(COS(PI()*MOD(Calculator!$B$32/Calculator!$F$12,1)),2))+$C67)^2+(1500*ABS(SIN(2*PI()*MOD(Calculator!$B$32/Calculator!$F$12,1)))*IF(MOD(Calculator!$B$32/Calculator!$F$12,1)&lt;0.5,-1,1))^2)))/(1-SQRT(((50*POWER(80,POWER(COS(PI()*MOD(Calculator!$B$32/Calculator!$F$12,1)),2))-$C67)^2+(1500*ABS(SIN(2*PI()*MOD(Calculator!$B$32/Calculator!$F$12,1)))*IF(MOD(Calculator!$B$32/Calculator!$F$12,1)&lt;0.5,-1,1))^2)/((50*POWER(80,POWER(COS(PI()*MOD(Calculator!$B$32/Calculator!$F$12,1)),2))+$C67)^2+(1500*ABS(SIN(2*PI()*MOD(Calculator!$B$32/Calculator!$F$12,1)))*IF(MOD(Calculator!$B$32/Calculator!$F$12,1)&lt;0.5,-1,1))^2))),2))</f>
        <v>—</v>
      </c>
      <c r="AO67" s="294" t="str">
        <f aca="false">IF(OR(Calculator!$E$13&lt;&gt;"YES",Calculator!$B$32&lt;Calculator!$G$13),"—",ROUND((1+SQRT(((50*POWER(80,POWER(COS(PI()*MOD(Calculator!$B$32/Calculator!$F$13,1)),2))-$C67)^2+(1500*ABS(SIN(2*PI()*MOD(Calculator!$B$32/Calculator!$F$13,1)))*IF(MOD(Calculator!$B$32/Calculator!$F$13,1)&lt;0.5,-1,1))^2)/((50*POWER(80,POWER(COS(PI()*MOD(Calculator!$B$32/Calculator!$F$13,1)),2))+$C67)^2+(1500*ABS(SIN(2*PI()*MOD(Calculator!$B$32/Calculator!$F$13,1)))*IF(MOD(Calculator!$B$32/Calculator!$F$13,1)&lt;0.5,-1,1))^2)))/(1-SQRT(((50*POWER(80,POWER(COS(PI()*MOD(Calculator!$B$32/Calculator!$F$13,1)),2))-$C67)^2+(1500*ABS(SIN(2*PI()*MOD(Calculator!$B$32/Calculator!$F$13,1)))*IF(MOD(Calculator!$B$32/Calculator!$F$13,1)&lt;0.5,-1,1))^2)/((50*POWER(80,POWER(COS(PI()*MOD(Calculator!$B$32/Calculator!$F$13,1)),2))+$C67)^2+(1500*ABS(SIN(2*PI()*MOD(Calculator!$B$32/Calculator!$F$13,1)))*IF(MOD(Calculator!$B$32/Calculator!$F$13,1)&lt;0.5,-1,1))^2))),2))</f>
        <v>—</v>
      </c>
      <c r="AP67" s="294" t="str">
        <f aca="false">IF(OR(Calculator!$E$14&lt;&gt;"YES",Calculator!$B$32&lt;Calculator!$G$14),"—",ROUND((1+SQRT(((50*POWER(80,POWER(COS(PI()*MOD(Calculator!$B$32/Calculator!$F$14,1)),2))-$C67)^2+(1500*ABS(SIN(2*PI()*MOD(Calculator!$B$32/Calculator!$F$14,1)))*IF(MOD(Calculator!$B$32/Calculator!$F$14,1)&lt;0.5,-1,1))^2)/((50*POWER(80,POWER(COS(PI()*MOD(Calculator!$B$32/Calculator!$F$14,1)),2))+$C67)^2+(1500*ABS(SIN(2*PI()*MOD(Calculator!$B$32/Calculator!$F$14,1)))*IF(MOD(Calculator!$B$32/Calculator!$F$14,1)&lt;0.5,-1,1))^2)))/(1-SQRT(((50*POWER(80,POWER(COS(PI()*MOD(Calculator!$B$32/Calculator!$F$14,1)),2))-$C67)^2+(1500*ABS(SIN(2*PI()*MOD(Calculator!$B$32/Calculator!$F$14,1)))*IF(MOD(Calculator!$B$32/Calculator!$F$14,1)&lt;0.5,-1,1))^2)/((50*POWER(80,POWER(COS(PI()*MOD(Calculator!$B$32/Calculator!$F$14,1)),2))+$C67)^2+(1500*ABS(SIN(2*PI()*MOD(Calculator!$B$32/Calculator!$F$14,1)))*IF(MOD(Calculator!$B$32/Calculator!$F$14,1)&lt;0.5,-1,1))^2))),2))</f>
        <v>—</v>
      </c>
      <c r="AQ67" s="294" t="n">
        <f aca="false">IF(OR(Calculator!$E$15&lt;&gt;"YES",Calculator!$B$32&lt;Calculator!$G$15),"—",ROUND((1+SQRT(((50*POWER(80,POWER(COS(PI()*MOD(Calculator!$B$32/Calculator!$F$15,1)),2))-$C67)^2+(1500*ABS(SIN(2*PI()*MOD(Calculator!$B$32/Calculator!$F$15,1)))*IF(MOD(Calculator!$B$32/Calculator!$F$15,1)&lt;0.5,-1,1))^2)/((50*POWER(80,POWER(COS(PI()*MOD(Calculator!$B$32/Calculator!$F$15,1)),2))+$C67)^2+(1500*ABS(SIN(2*PI()*MOD(Calculator!$B$32/Calculator!$F$15,1)))*IF(MOD(Calculator!$B$32/Calculator!$F$15,1)&lt;0.5,-1,1))^2)))/(1-SQRT(((50*POWER(80,POWER(COS(PI()*MOD(Calculator!$B$32/Calculator!$F$15,1)),2))-$C67)^2+(1500*ABS(SIN(2*PI()*MOD(Calculator!$B$32/Calculator!$F$15,1)))*IF(MOD(Calculator!$B$32/Calculator!$F$15,1)&lt;0.5,-1,1))^2)/((50*POWER(80,POWER(COS(PI()*MOD(Calculator!$B$32/Calculator!$F$15,1)),2))+$C67)^2+(1500*ABS(SIN(2*PI()*MOD(Calculator!$B$32/Calculator!$F$15,1)))*IF(MOD(Calculator!$B$32/Calculator!$F$15,1)&lt;0.5,-1,1))^2))),2))</f>
        <v>2.45</v>
      </c>
      <c r="AR67" s="294" t="str">
        <f aca="false">IF(OR(Calculator!$E$16&lt;&gt;"YES",Calculator!$B$32&lt;Calculator!$G$16),"—",ROUND((1+SQRT(((50*POWER(80,POWER(COS(PI()*MOD(Calculator!$B$32/Calculator!$F$16,1)),2))-$C67)^2+(1500*ABS(SIN(2*PI()*MOD(Calculator!$B$32/Calculator!$F$16,1)))*IF(MOD(Calculator!$B$32/Calculator!$F$16,1)&lt;0.5,-1,1))^2)/((50*POWER(80,POWER(COS(PI()*MOD(Calculator!$B$32/Calculator!$F$16,1)),2))+$C67)^2+(1500*ABS(SIN(2*PI()*MOD(Calculator!$B$32/Calculator!$F$16,1)))*IF(MOD(Calculator!$B$32/Calculator!$F$16,1)&lt;0.5,-1,1))^2)))/(1-SQRT(((50*POWER(80,POWER(COS(PI()*MOD(Calculator!$B$32/Calculator!$F$16,1)),2))-$C67)^2+(1500*ABS(SIN(2*PI()*MOD(Calculator!$B$32/Calculator!$F$16,1)))*IF(MOD(Calculator!$B$32/Calculator!$F$16,1)&lt;0.5,-1,1))^2)/((50*POWER(80,POWER(COS(PI()*MOD(Calculator!$B$32/Calculator!$F$16,1)),2))+$C67)^2+(1500*ABS(SIN(2*PI()*MOD(Calculator!$B$32/Calculator!$F$16,1)))*IF(MOD(Calculator!$B$32/Calculator!$F$16,1)&lt;0.5,-1,1))^2))),2))</f>
        <v>—</v>
      </c>
      <c r="AS67" s="294" t="n">
        <f aca="false">IF(OR(Calculator!$E$17&lt;&gt;"YES",Calculator!$B$32&lt;Calculator!$G$17),"—",ROUND((1+SQRT(((50*POWER(80,POWER(COS(PI()*MOD(Calculator!$B$32/Calculator!$F$17,1)),2))-$C67)^2+(1500*ABS(SIN(2*PI()*MOD(Calculator!$B$32/Calculator!$F$17,1)))*IF(MOD(Calculator!$B$32/Calculator!$F$17,1)&lt;0.5,-1,1))^2)/((50*POWER(80,POWER(COS(PI()*MOD(Calculator!$B$32/Calculator!$F$17,1)),2))+$C67)^2+(1500*ABS(SIN(2*PI()*MOD(Calculator!$B$32/Calculator!$F$17,1)))*IF(MOD(Calculator!$B$32/Calculator!$F$17,1)&lt;0.5,-1,1))^2)))/(1-SQRT(((50*POWER(80,POWER(COS(PI()*MOD(Calculator!$B$32/Calculator!$F$17,1)),2))-$C67)^2+(1500*ABS(SIN(2*PI()*MOD(Calculator!$B$32/Calculator!$F$17,1)))*IF(MOD(Calculator!$B$32/Calculator!$F$17,1)&lt;0.5,-1,1))^2)/((50*POWER(80,POWER(COS(PI()*MOD(Calculator!$B$32/Calculator!$F$17,1)),2))+$C67)^2+(1500*ABS(SIN(2*PI()*MOD(Calculator!$B$32/Calculator!$F$17,1)))*IF(MOD(Calculator!$B$32/Calculator!$F$17,1)&lt;0.5,-1,1))^2))),2))</f>
        <v>15.41</v>
      </c>
      <c r="AT67" s="294" t="str">
        <f aca="false">IF(OR(Calculator!$E$18&lt;&gt;"YES",Calculator!$B$32&lt;Calculator!$G$18),"—",ROUND((1+SQRT(((50*POWER(80,POWER(COS(PI()*MOD(Calculator!$B$32/Calculator!$F$18,1)),2))-$C67)^2+(1500*ABS(SIN(2*PI()*MOD(Calculator!$B$32/Calculator!$F$18,1)))*IF(MOD(Calculator!$B$32/Calculator!$F$18,1)&lt;0.5,-1,1))^2)/((50*POWER(80,POWER(COS(PI()*MOD(Calculator!$B$32/Calculator!$F$18,1)),2))+$C67)^2+(1500*ABS(SIN(2*PI()*MOD(Calculator!$B$32/Calculator!$F$18,1)))*IF(MOD(Calculator!$B$32/Calculator!$F$18,1)&lt;0.5,-1,1))^2)))/(1-SQRT(((50*POWER(80,POWER(COS(PI()*MOD(Calculator!$B$32/Calculator!$F$18,1)),2))-$C67)^2+(1500*ABS(SIN(2*PI()*MOD(Calculator!$B$32/Calculator!$F$18,1)))*IF(MOD(Calculator!$B$32/Calculator!$F$18,1)&lt;0.5,-1,1))^2)/((50*POWER(80,POWER(COS(PI()*MOD(Calculator!$B$32/Calculator!$F$18,1)),2))+$C67)^2+(1500*ABS(SIN(2*PI()*MOD(Calculator!$B$32/Calculator!$F$18,1)))*IF(MOD(Calculator!$B$32/Calculator!$F$18,1)&lt;0.5,-1,1))^2))),2))</f>
        <v>—</v>
      </c>
      <c r="AU67" s="294" t="str">
        <f aca="false">IF(OR(Calculator!$E$19&lt;&gt;"YES",Calculator!$B$32&lt;Calculator!$G$19),"—",ROUND((1+SQRT(((50*POWER(80,POWER(COS(PI()*MOD(Calculator!$B$32/Calculator!$F$19,1)),2))-$C67)^2+(1500*ABS(SIN(2*PI()*MOD(Calculator!$B$32/Calculator!$F$19,1)))*IF(MOD(Calculator!$B$32/Calculator!$F$19,1)&lt;0.5,-1,1))^2)/((50*POWER(80,POWER(COS(PI()*MOD(Calculator!$B$32/Calculator!$F$19,1)),2))+$C67)^2+(1500*ABS(SIN(2*PI()*MOD(Calculator!$B$32/Calculator!$F$19,1)))*IF(MOD(Calculator!$B$32/Calculator!$F$19,1)&lt;0.5,-1,1))^2)))/(1-SQRT(((50*POWER(80,POWER(COS(PI()*MOD(Calculator!$B$32/Calculator!$F$19,1)),2))-$C67)^2+(1500*ABS(SIN(2*PI()*MOD(Calculator!$B$32/Calculator!$F$19,1)))*IF(MOD(Calculator!$B$32/Calculator!$F$19,1)&lt;0.5,-1,1))^2)/((50*POWER(80,POWER(COS(PI()*MOD(Calculator!$B$32/Calculator!$F$19,1)),2))+$C67)^2+(1500*ABS(SIN(2*PI()*MOD(Calculator!$B$32/Calculator!$F$19,1)))*IF(MOD(Calculator!$B$32/Calculator!$F$19,1)&lt;0.5,-1,1))^2))),2))</f>
        <v>—</v>
      </c>
      <c r="AV67" s="294" t="str">
        <f aca="false">IF(OR(Calculator!$E$20&lt;&gt;"YES",Calculator!$B$32&lt;Calculator!$G$20),"—",ROUND((1+SQRT(((50*POWER(80,POWER(COS(PI()*MOD(Calculator!$B$32/Calculator!$F$20,1)),2))-$C67)^2+(1500*ABS(SIN(2*PI()*MOD(Calculator!$B$32/Calculator!$F$20,1)))*IF(MOD(Calculator!$B$32/Calculator!$F$20,1)&lt;0.5,-1,1))^2)/((50*POWER(80,POWER(COS(PI()*MOD(Calculator!$B$32/Calculator!$F$20,1)),2))+$C67)^2+(1500*ABS(SIN(2*PI()*MOD(Calculator!$B$32/Calculator!$F$20,1)))*IF(MOD(Calculator!$B$32/Calculator!$F$20,1)&lt;0.5,-1,1))^2)))/(1-SQRT(((50*POWER(80,POWER(COS(PI()*MOD(Calculator!$B$32/Calculator!$F$20,1)),2))-$C67)^2+(1500*ABS(SIN(2*PI()*MOD(Calculator!$B$32/Calculator!$F$20,1)))*IF(MOD(Calculator!$B$32/Calculator!$F$20,1)&lt;0.5,-1,1))^2)/((50*POWER(80,POWER(COS(PI()*MOD(Calculator!$B$32/Calculator!$F$20,1)),2))+$C67)^2+(1500*ABS(SIN(2*PI()*MOD(Calculator!$B$32/Calculator!$F$20,1)))*IF(MOD(Calculator!$B$32/Calculator!$F$20,1)&lt;0.5,-1,1))^2))),2))</f>
        <v>—</v>
      </c>
      <c r="AW67" s="294" t="str">
        <f aca="false">IF(OR(Calculator!$E$21&lt;&gt;"YES",Calculator!$B$32&lt;Calculator!$G$21),"—",ROUND((1+SQRT(((50*POWER(80,POWER(COS(PI()*MOD(Calculator!$B$32/Calculator!$F$21,1)),2))-$C67)^2+(1500*ABS(SIN(2*PI()*MOD(Calculator!$B$32/Calculator!$F$21,1)))*IF(MOD(Calculator!$B$32/Calculator!$F$21,1)&lt;0.5,-1,1))^2)/((50*POWER(80,POWER(COS(PI()*MOD(Calculator!$B$32/Calculator!$F$21,1)),2))+$C67)^2+(1500*ABS(SIN(2*PI()*MOD(Calculator!$B$32/Calculator!$F$21,1)))*IF(MOD(Calculator!$B$32/Calculator!$F$21,1)&lt;0.5,-1,1))^2)))/(1-SQRT(((50*POWER(80,POWER(COS(PI()*MOD(Calculator!$B$32/Calculator!$F$21,1)),2))-$C67)^2+(1500*ABS(SIN(2*PI()*MOD(Calculator!$B$32/Calculator!$F$21,1)))*IF(MOD(Calculator!$B$32/Calculator!$F$21,1)&lt;0.5,-1,1))^2)/((50*POWER(80,POWER(COS(PI()*MOD(Calculator!$B$32/Calculator!$F$21,1)),2))+$C67)^2+(1500*ABS(SIN(2*PI()*MOD(Calculator!$B$32/Calculator!$F$21,1)))*IF(MOD(Calculator!$B$32/Calculator!$F$21,1)&lt;0.5,-1,1))^2))),2))</f>
        <v>—</v>
      </c>
      <c r="AX67" s="294" t="str">
        <f aca="false">IF(OR(Calculator!$E$22&lt;&gt;"YES",Calculator!$B$32&lt;Calculator!$G$22),"—",ROUND((1+SQRT(((50*POWER(80,POWER(COS(PI()*MOD(Calculator!$B$32/Calculator!$F$22,1)),2))-$C67)^2+(1500*ABS(SIN(2*PI()*MOD(Calculator!$B$32/Calculator!$F$22,1)))*IF(MOD(Calculator!$B$32/Calculator!$F$22,1)&lt;0.5,-1,1))^2)/((50*POWER(80,POWER(COS(PI()*MOD(Calculator!$B$32/Calculator!$F$22,1)),2))+$C67)^2+(1500*ABS(SIN(2*PI()*MOD(Calculator!$B$32/Calculator!$F$22,1)))*IF(MOD(Calculator!$B$32/Calculator!$F$22,1)&lt;0.5,-1,1))^2)))/(1-SQRT(((50*POWER(80,POWER(COS(PI()*MOD(Calculator!$B$32/Calculator!$F$22,1)),2))-$C67)^2+(1500*ABS(SIN(2*PI()*MOD(Calculator!$B$32/Calculator!$F$22,1)))*IF(MOD(Calculator!$B$32/Calculator!$F$22,1)&lt;0.5,-1,1))^2)/((50*POWER(80,POWER(COS(PI()*MOD(Calculator!$B$32/Calculator!$F$22,1)),2))+$C67)^2+(1500*ABS(SIN(2*PI()*MOD(Calculator!$B$32/Calculator!$F$22,1)))*IF(MOD(Calculator!$B$32/Calculator!$F$22,1)&lt;0.5,-1,1))^2))),2))</f>
        <v>—</v>
      </c>
      <c r="AY67" s="293" t="n">
        <f aca="false">IFERROR(ROUND((IF(ISNUMBER(AN67),AN67,0)+IF(ISNUMBER(AO67),AO67,0)+IF(ISNUMBER(AP67),AP67,0)+IF(ISNUMBER(AQ67),AQ67,0)+IF(ISNUMBER(AR67),AR67,0)+IF(ISNUMBER(AS67),AS67,0)+IF(ISNUMBER(AT67),AT67,0)+IF(ISNUMBER(AU67),AU67,0)+IF(ISNUMBER(AV67),AV67,0)+IF(ISNUMBER(AW67),AW67,0)+IF(ISNUMBER(AX67),AX67,0))/(IF(ISNUMBER(AN67),1,0)+IF(ISNUMBER(AO67),1,0)+IF(ISNUMBER(AP67),1,0)+IF(ISNUMBER(AQ67),1,0)+IF(ISNUMBER(AR67),1,0)+IF(ISNUMBER(AS67),1,0)+IF(ISNUMBER(AT67),1,0)+IF(ISNUMBER(AU67),1,0)+IF(ISNUMBER(AV67),1,0)+IF(ISNUMBER(AW67),1,0)+IF(ISNUMBER(AX67),1,0)),4),"")</f>
        <v>8.93</v>
      </c>
      <c r="AZ67" s="294" t="str">
        <f aca="false">IF(OR(Calculator!$E$12&lt;&gt;"YES",Calculator!$B$33&lt;Calculator!$G$12),"—",ROUND((1+SQRT(((50*POWER(80,POWER(COS(PI()*MOD(Calculator!$B$33/Calculator!$F$12,1)),2))-$C67)^2+(1500*ABS(SIN(2*PI()*MOD(Calculator!$B$33/Calculator!$F$12,1)))*IF(MOD(Calculator!$B$33/Calculator!$F$12,1)&lt;0.5,-1,1))^2)/((50*POWER(80,POWER(COS(PI()*MOD(Calculator!$B$33/Calculator!$F$12,1)),2))+$C67)^2+(1500*ABS(SIN(2*PI()*MOD(Calculator!$B$33/Calculator!$F$12,1)))*IF(MOD(Calculator!$B$33/Calculator!$F$12,1)&lt;0.5,-1,1))^2)))/(1-SQRT(((50*POWER(80,POWER(COS(PI()*MOD(Calculator!$B$33/Calculator!$F$12,1)),2))-$C67)^2+(1500*ABS(SIN(2*PI()*MOD(Calculator!$B$33/Calculator!$F$12,1)))*IF(MOD(Calculator!$B$33/Calculator!$F$12,1)&lt;0.5,-1,1))^2)/((50*POWER(80,POWER(COS(PI()*MOD(Calculator!$B$33/Calculator!$F$12,1)),2))+$C67)^2+(1500*ABS(SIN(2*PI()*MOD(Calculator!$B$33/Calculator!$F$12,1)))*IF(MOD(Calculator!$B$33/Calculator!$F$12,1)&lt;0.5,-1,1))^2))),2))</f>
        <v>—</v>
      </c>
      <c r="BA67" s="294" t="str">
        <f aca="false">IF(OR(Calculator!$E$13&lt;&gt;"YES",Calculator!$B$33&lt;Calculator!$G$13),"—",ROUND((1+SQRT(((50*POWER(80,POWER(COS(PI()*MOD(Calculator!$B$33/Calculator!$F$13,1)),2))-$C67)^2+(1500*ABS(SIN(2*PI()*MOD(Calculator!$B$33/Calculator!$F$13,1)))*IF(MOD(Calculator!$B$33/Calculator!$F$13,1)&lt;0.5,-1,1))^2)/((50*POWER(80,POWER(COS(PI()*MOD(Calculator!$B$33/Calculator!$F$13,1)),2))+$C67)^2+(1500*ABS(SIN(2*PI()*MOD(Calculator!$B$33/Calculator!$F$13,1)))*IF(MOD(Calculator!$B$33/Calculator!$F$13,1)&lt;0.5,-1,1))^2)))/(1-SQRT(((50*POWER(80,POWER(COS(PI()*MOD(Calculator!$B$33/Calculator!$F$13,1)),2))-$C67)^2+(1500*ABS(SIN(2*PI()*MOD(Calculator!$B$33/Calculator!$F$13,1)))*IF(MOD(Calculator!$B$33/Calculator!$F$13,1)&lt;0.5,-1,1))^2)/((50*POWER(80,POWER(COS(PI()*MOD(Calculator!$B$33/Calculator!$F$13,1)),2))+$C67)^2+(1500*ABS(SIN(2*PI()*MOD(Calculator!$B$33/Calculator!$F$13,1)))*IF(MOD(Calculator!$B$33/Calculator!$F$13,1)&lt;0.5,-1,1))^2))),2))</f>
        <v>—</v>
      </c>
      <c r="BB67" s="294" t="str">
        <f aca="false">IF(OR(Calculator!$E$14&lt;&gt;"YES",Calculator!$B$33&lt;Calculator!$G$14),"—",ROUND((1+SQRT(((50*POWER(80,POWER(COS(PI()*MOD(Calculator!$B$33/Calculator!$F$14,1)),2))-$C67)^2+(1500*ABS(SIN(2*PI()*MOD(Calculator!$B$33/Calculator!$F$14,1)))*IF(MOD(Calculator!$B$33/Calculator!$F$14,1)&lt;0.5,-1,1))^2)/((50*POWER(80,POWER(COS(PI()*MOD(Calculator!$B$33/Calculator!$F$14,1)),2))+$C67)^2+(1500*ABS(SIN(2*PI()*MOD(Calculator!$B$33/Calculator!$F$14,1)))*IF(MOD(Calculator!$B$33/Calculator!$F$14,1)&lt;0.5,-1,1))^2)))/(1-SQRT(((50*POWER(80,POWER(COS(PI()*MOD(Calculator!$B$33/Calculator!$F$14,1)),2))-$C67)^2+(1500*ABS(SIN(2*PI()*MOD(Calculator!$B$33/Calculator!$F$14,1)))*IF(MOD(Calculator!$B$33/Calculator!$F$14,1)&lt;0.5,-1,1))^2)/((50*POWER(80,POWER(COS(PI()*MOD(Calculator!$B$33/Calculator!$F$14,1)),2))+$C67)^2+(1500*ABS(SIN(2*PI()*MOD(Calculator!$B$33/Calculator!$F$14,1)))*IF(MOD(Calculator!$B$33/Calculator!$F$14,1)&lt;0.5,-1,1))^2))),2))</f>
        <v>—</v>
      </c>
      <c r="BC67" s="294" t="n">
        <f aca="false">IF(OR(Calculator!$E$15&lt;&gt;"YES",Calculator!$B$33&lt;Calculator!$G$15),"—",ROUND((1+SQRT(((50*POWER(80,POWER(COS(PI()*MOD(Calculator!$B$33/Calculator!$F$15,1)),2))-$C67)^2+(1500*ABS(SIN(2*PI()*MOD(Calculator!$B$33/Calculator!$F$15,1)))*IF(MOD(Calculator!$B$33/Calculator!$F$15,1)&lt;0.5,-1,1))^2)/((50*POWER(80,POWER(COS(PI()*MOD(Calculator!$B$33/Calculator!$F$15,1)),2))+$C67)^2+(1500*ABS(SIN(2*PI()*MOD(Calculator!$B$33/Calculator!$F$15,1)))*IF(MOD(Calculator!$B$33/Calculator!$F$15,1)&lt;0.5,-1,1))^2)))/(1-SQRT(((50*POWER(80,POWER(COS(PI()*MOD(Calculator!$B$33/Calculator!$F$15,1)),2))-$C67)^2+(1500*ABS(SIN(2*PI()*MOD(Calculator!$B$33/Calculator!$F$15,1)))*IF(MOD(Calculator!$B$33/Calculator!$F$15,1)&lt;0.5,-1,1))^2)/((50*POWER(80,POWER(COS(PI()*MOD(Calculator!$B$33/Calculator!$F$15,1)),2))+$C67)^2+(1500*ABS(SIN(2*PI()*MOD(Calculator!$B$33/Calculator!$F$15,1)))*IF(MOD(Calculator!$B$33/Calculator!$F$15,1)&lt;0.5,-1,1))^2))),2))</f>
        <v>2.58</v>
      </c>
      <c r="BD67" s="294" t="str">
        <f aca="false">IF(OR(Calculator!$E$16&lt;&gt;"YES",Calculator!$B$33&lt;Calculator!$G$16),"—",ROUND((1+SQRT(((50*POWER(80,POWER(COS(PI()*MOD(Calculator!$B$33/Calculator!$F$16,1)),2))-$C67)^2+(1500*ABS(SIN(2*PI()*MOD(Calculator!$B$33/Calculator!$F$16,1)))*IF(MOD(Calculator!$B$33/Calculator!$F$16,1)&lt;0.5,-1,1))^2)/((50*POWER(80,POWER(COS(PI()*MOD(Calculator!$B$33/Calculator!$F$16,1)),2))+$C67)^2+(1500*ABS(SIN(2*PI()*MOD(Calculator!$B$33/Calculator!$F$16,1)))*IF(MOD(Calculator!$B$33/Calculator!$F$16,1)&lt;0.5,-1,1))^2)))/(1-SQRT(((50*POWER(80,POWER(COS(PI()*MOD(Calculator!$B$33/Calculator!$F$16,1)),2))-$C67)^2+(1500*ABS(SIN(2*PI()*MOD(Calculator!$B$33/Calculator!$F$16,1)))*IF(MOD(Calculator!$B$33/Calculator!$F$16,1)&lt;0.5,-1,1))^2)/((50*POWER(80,POWER(COS(PI()*MOD(Calculator!$B$33/Calculator!$F$16,1)),2))+$C67)^2+(1500*ABS(SIN(2*PI()*MOD(Calculator!$B$33/Calculator!$F$16,1)))*IF(MOD(Calculator!$B$33/Calculator!$F$16,1)&lt;0.5,-1,1))^2))),2))</f>
        <v>—</v>
      </c>
      <c r="BE67" s="294" t="n">
        <f aca="false">IF(OR(Calculator!$E$17&lt;&gt;"YES",Calculator!$B$33&lt;Calculator!$G$17),"—",ROUND((1+SQRT(((50*POWER(80,POWER(COS(PI()*MOD(Calculator!$B$33/Calculator!$F$17,1)),2))-$C67)^2+(1500*ABS(SIN(2*PI()*MOD(Calculator!$B$33/Calculator!$F$17,1)))*IF(MOD(Calculator!$B$33/Calculator!$F$17,1)&lt;0.5,-1,1))^2)/((50*POWER(80,POWER(COS(PI()*MOD(Calculator!$B$33/Calculator!$F$17,1)),2))+$C67)^2+(1500*ABS(SIN(2*PI()*MOD(Calculator!$B$33/Calculator!$F$17,1)))*IF(MOD(Calculator!$B$33/Calculator!$F$17,1)&lt;0.5,-1,1))^2)))/(1-SQRT(((50*POWER(80,POWER(COS(PI()*MOD(Calculator!$B$33/Calculator!$F$17,1)),2))-$C67)^2+(1500*ABS(SIN(2*PI()*MOD(Calculator!$B$33/Calculator!$F$17,1)))*IF(MOD(Calculator!$B$33/Calculator!$F$17,1)&lt;0.5,-1,1))^2)/((50*POWER(80,POWER(COS(PI()*MOD(Calculator!$B$33/Calculator!$F$17,1)),2))+$C67)^2+(1500*ABS(SIN(2*PI()*MOD(Calculator!$B$33/Calculator!$F$17,1)))*IF(MOD(Calculator!$B$33/Calculator!$F$17,1)&lt;0.5,-1,1))^2))),2))</f>
        <v>16.99</v>
      </c>
      <c r="BF67" s="294" t="str">
        <f aca="false">IF(OR(Calculator!$E$18&lt;&gt;"YES",Calculator!$B$33&lt;Calculator!$G$18),"—",ROUND((1+SQRT(((50*POWER(80,POWER(COS(PI()*MOD(Calculator!$B$33/Calculator!$F$18,1)),2))-$C67)^2+(1500*ABS(SIN(2*PI()*MOD(Calculator!$B$33/Calculator!$F$18,1)))*IF(MOD(Calculator!$B$33/Calculator!$F$18,1)&lt;0.5,-1,1))^2)/((50*POWER(80,POWER(COS(PI()*MOD(Calculator!$B$33/Calculator!$F$18,1)),2))+$C67)^2+(1500*ABS(SIN(2*PI()*MOD(Calculator!$B$33/Calculator!$F$18,1)))*IF(MOD(Calculator!$B$33/Calculator!$F$18,1)&lt;0.5,-1,1))^2)))/(1-SQRT(((50*POWER(80,POWER(COS(PI()*MOD(Calculator!$B$33/Calculator!$F$18,1)),2))-$C67)^2+(1500*ABS(SIN(2*PI()*MOD(Calculator!$B$33/Calculator!$F$18,1)))*IF(MOD(Calculator!$B$33/Calculator!$F$18,1)&lt;0.5,-1,1))^2)/((50*POWER(80,POWER(COS(PI()*MOD(Calculator!$B$33/Calculator!$F$18,1)),2))+$C67)^2+(1500*ABS(SIN(2*PI()*MOD(Calculator!$B$33/Calculator!$F$18,1)))*IF(MOD(Calculator!$B$33/Calculator!$F$18,1)&lt;0.5,-1,1))^2))),2))</f>
        <v>—</v>
      </c>
      <c r="BG67" s="294" t="str">
        <f aca="false">IF(OR(Calculator!$E$19&lt;&gt;"YES",Calculator!$B$33&lt;Calculator!$G$19),"—",ROUND((1+SQRT(((50*POWER(80,POWER(COS(PI()*MOD(Calculator!$B$33/Calculator!$F$19,1)),2))-$C67)^2+(1500*ABS(SIN(2*PI()*MOD(Calculator!$B$33/Calculator!$F$19,1)))*IF(MOD(Calculator!$B$33/Calculator!$F$19,1)&lt;0.5,-1,1))^2)/((50*POWER(80,POWER(COS(PI()*MOD(Calculator!$B$33/Calculator!$F$19,1)),2))+$C67)^2+(1500*ABS(SIN(2*PI()*MOD(Calculator!$B$33/Calculator!$F$19,1)))*IF(MOD(Calculator!$B$33/Calculator!$F$19,1)&lt;0.5,-1,1))^2)))/(1-SQRT(((50*POWER(80,POWER(COS(PI()*MOD(Calculator!$B$33/Calculator!$F$19,1)),2))-$C67)^2+(1500*ABS(SIN(2*PI()*MOD(Calculator!$B$33/Calculator!$F$19,1)))*IF(MOD(Calculator!$B$33/Calculator!$F$19,1)&lt;0.5,-1,1))^2)/((50*POWER(80,POWER(COS(PI()*MOD(Calculator!$B$33/Calculator!$F$19,1)),2))+$C67)^2+(1500*ABS(SIN(2*PI()*MOD(Calculator!$B$33/Calculator!$F$19,1)))*IF(MOD(Calculator!$B$33/Calculator!$F$19,1)&lt;0.5,-1,1))^2))),2))</f>
        <v>—</v>
      </c>
      <c r="BH67" s="294" t="str">
        <f aca="false">IF(OR(Calculator!$E$20&lt;&gt;"YES",Calculator!$B$33&lt;Calculator!$G$20),"—",ROUND((1+SQRT(((50*POWER(80,POWER(COS(PI()*MOD(Calculator!$B$33/Calculator!$F$20,1)),2))-$C67)^2+(1500*ABS(SIN(2*PI()*MOD(Calculator!$B$33/Calculator!$F$20,1)))*IF(MOD(Calculator!$B$33/Calculator!$F$20,1)&lt;0.5,-1,1))^2)/((50*POWER(80,POWER(COS(PI()*MOD(Calculator!$B$33/Calculator!$F$20,1)),2))+$C67)^2+(1500*ABS(SIN(2*PI()*MOD(Calculator!$B$33/Calculator!$F$20,1)))*IF(MOD(Calculator!$B$33/Calculator!$F$20,1)&lt;0.5,-1,1))^2)))/(1-SQRT(((50*POWER(80,POWER(COS(PI()*MOD(Calculator!$B$33/Calculator!$F$20,1)),2))-$C67)^2+(1500*ABS(SIN(2*PI()*MOD(Calculator!$B$33/Calculator!$F$20,1)))*IF(MOD(Calculator!$B$33/Calculator!$F$20,1)&lt;0.5,-1,1))^2)/((50*POWER(80,POWER(COS(PI()*MOD(Calculator!$B$33/Calculator!$F$20,1)),2))+$C67)^2+(1500*ABS(SIN(2*PI()*MOD(Calculator!$B$33/Calculator!$F$20,1)))*IF(MOD(Calculator!$B$33/Calculator!$F$20,1)&lt;0.5,-1,1))^2))),2))</f>
        <v>—</v>
      </c>
      <c r="BI67" s="294" t="str">
        <f aca="false">IF(OR(Calculator!$E$21&lt;&gt;"YES",Calculator!$B$33&lt;Calculator!$G$21),"—",ROUND((1+SQRT(((50*POWER(80,POWER(COS(PI()*MOD(Calculator!$B$33/Calculator!$F$21,1)),2))-$C67)^2+(1500*ABS(SIN(2*PI()*MOD(Calculator!$B$33/Calculator!$F$21,1)))*IF(MOD(Calculator!$B$33/Calculator!$F$21,1)&lt;0.5,-1,1))^2)/((50*POWER(80,POWER(COS(PI()*MOD(Calculator!$B$33/Calculator!$F$21,1)),2))+$C67)^2+(1500*ABS(SIN(2*PI()*MOD(Calculator!$B$33/Calculator!$F$21,1)))*IF(MOD(Calculator!$B$33/Calculator!$F$21,1)&lt;0.5,-1,1))^2)))/(1-SQRT(((50*POWER(80,POWER(COS(PI()*MOD(Calculator!$B$33/Calculator!$F$21,1)),2))-$C67)^2+(1500*ABS(SIN(2*PI()*MOD(Calculator!$B$33/Calculator!$F$21,1)))*IF(MOD(Calculator!$B$33/Calculator!$F$21,1)&lt;0.5,-1,1))^2)/((50*POWER(80,POWER(COS(PI()*MOD(Calculator!$B$33/Calculator!$F$21,1)),2))+$C67)^2+(1500*ABS(SIN(2*PI()*MOD(Calculator!$B$33/Calculator!$F$21,1)))*IF(MOD(Calculator!$B$33/Calculator!$F$21,1)&lt;0.5,-1,1))^2))),2))</f>
        <v>—</v>
      </c>
      <c r="BJ67" s="294" t="str">
        <f aca="false">IF(OR(Calculator!$E$22&lt;&gt;"YES",Calculator!$B$33&lt;Calculator!$G$22),"—",ROUND((1+SQRT(((50*POWER(80,POWER(COS(PI()*MOD(Calculator!$B$33/Calculator!$F$22,1)),2))-$C67)^2+(1500*ABS(SIN(2*PI()*MOD(Calculator!$B$33/Calculator!$F$22,1)))*IF(MOD(Calculator!$B$33/Calculator!$F$22,1)&lt;0.5,-1,1))^2)/((50*POWER(80,POWER(COS(PI()*MOD(Calculator!$B$33/Calculator!$F$22,1)),2))+$C67)^2+(1500*ABS(SIN(2*PI()*MOD(Calculator!$B$33/Calculator!$F$22,1)))*IF(MOD(Calculator!$B$33/Calculator!$F$22,1)&lt;0.5,-1,1))^2)))/(1-SQRT(((50*POWER(80,POWER(COS(PI()*MOD(Calculator!$B$33/Calculator!$F$22,1)),2))-$C67)^2+(1500*ABS(SIN(2*PI()*MOD(Calculator!$B$33/Calculator!$F$22,1)))*IF(MOD(Calculator!$B$33/Calculator!$F$22,1)&lt;0.5,-1,1))^2)/((50*POWER(80,POWER(COS(PI()*MOD(Calculator!$B$33/Calculator!$F$22,1)),2))+$C67)^2+(1500*ABS(SIN(2*PI()*MOD(Calculator!$B$33/Calculator!$F$22,1)))*IF(MOD(Calculator!$B$33/Calculator!$F$22,1)&lt;0.5,-1,1))^2))),2))</f>
        <v>—</v>
      </c>
      <c r="BK67" s="293" t="n">
        <f aca="false">IFERROR(ROUND((IF(ISNUMBER(AZ67),AZ67,0)+IF(ISNUMBER(BA67),BA67,0)+IF(ISNUMBER(BB67),BB67,0)+IF(ISNUMBER(BC67),BC67,0)+IF(ISNUMBER(BD67),BD67,0)+IF(ISNUMBER(BE67),BE67,0)+IF(ISNUMBER(BF67),BF67,0)+IF(ISNUMBER(BG67),BG67,0)+IF(ISNUMBER(BH67),BH67,0)+IF(ISNUMBER(BI67),BI67,0)+IF(ISNUMBER(BJ67),BJ67,0))/(IF(ISNUMBER(AZ67),1,0)+IF(ISNUMBER(BA67),1,0)+IF(ISNUMBER(BB67),1,0)+IF(ISNUMBER(BC67),1,0)+IF(ISNUMBER(BD67),1,0)+IF(ISNUMBER(BE67),1,0)+IF(ISNUMBER(BF67),1,0)+IF(ISNUMBER(BG67),1,0)+IF(ISNUMBER(BH67),1,0)+IF(ISNUMBER(BI67),1,0)+IF(ISNUMBER(BJ67),1,0)),4),"")</f>
        <v>9.785</v>
      </c>
      <c r="BM67" s="253" t="str">
        <f aca="false">IF(OR(Calculator!$E$12&lt;&gt;"YES",Calculator!$B$29&lt;Calculator!$G$12),"—",ROUND((1+SQRT(((50*POWER(80,POWER(COS(PI()*MOD(Calculator!$B$29/Calculator!$F$12,1)),2))+MIN(500,MAX(30,100*EXP(-0.3*'VSWR Calculator'!$C$24)*(1+3*ABS(MOD('VSWR Calculator'!$C$23/Calculator!$F$12/2,1)-0.5))))/'VSWR Calculator'!$C$25)-$C67)^2+(1500*ABS(SIN(2*PI()*MOD(Calculator!$B$29/Calculator!$F$12,1)))*IF(MOD(Calculator!$B$29/Calculator!$F$12,1)&lt;0.5,-1,1))^2)/SQRT(((50*POWER(80,POWER(COS(PI()*MOD(Calculator!$B$29/Calculator!$F$12,1)),2))+MIN(500,MAX(30,100*EXP(-0.3*'VSWR Calculator'!$C$24)*(1+3*ABS(MOD('VSWR Calculator'!$C$23/Calculator!$F$12/2,1)-0.5))))/'VSWR Calculator'!$C$25)+$C67)^2+(1500*ABS(SIN(2*PI()*MOD(Calculator!$B$29/Calculator!$F$12,1)))*IF(MOD(Calculator!$B$29/Calculator!$F$12,1)&lt;0.5,-1,1))^2))/(1-SQRT(((50*POWER(80,POWER(COS(PI()*MOD(Calculator!$B$29/Calculator!$F$12,1)),2))+MIN(500,MAX(30,100*EXP(-0.3*'VSWR Calculator'!$C$24)*(1+3*ABS(MOD('VSWR Calculator'!$C$23/Calculator!$F$12/2,1)-0.5))))/'VSWR Calculator'!$C$25)-$C67)^2+(1500*ABS(SIN(2*PI()*MOD(Calculator!$B$29/Calculator!$F$12,1)))*IF(MOD(Calculator!$B$29/Calculator!$F$12,1)&lt;0.5,-1,1))^2)/SQRT(((50*POWER(80,POWER(COS(PI()*MOD(Calculator!$B$29/Calculator!$F$12,1)),2))+MIN(500,MAX(30,100*EXP(-0.3*'VSWR Calculator'!$C$24)*(1+3*ABS(MOD('VSWR Calculator'!$C$23/Calculator!$F$12/2,1)-0.5))))/'VSWR Calculator'!$C$25)+$C67)^2+(1500*ABS(SIN(2*PI()*MOD(Calculator!$B$29/Calculator!$F$12,1)))*IF(MOD(Calculator!$B$29/Calculator!$F$12,1)&lt;0.5,-1,1))^2)),2))</f>
        <v>—</v>
      </c>
      <c r="BN67" s="253" t="str">
        <f aca="false">IF(OR(Calculator!$E$13&lt;&gt;"YES",Calculator!$B$29&lt;Calculator!$G$13),"—",ROUND((1+SQRT(((50*POWER(80,POWER(COS(PI()*MOD(Calculator!$B$29/Calculator!$F$13,1)),2))+MIN(500,MAX(30,100*EXP(-0.3*'VSWR Calculator'!$C$24)*(1+3*ABS(MOD('VSWR Calculator'!$C$23/Calculator!$F$13/2,1)-0.5))))/'VSWR Calculator'!$C$25)-$C67)^2+(1500*ABS(SIN(2*PI()*MOD(Calculator!$B$29/Calculator!$F$13,1)))*IF(MOD(Calculator!$B$29/Calculator!$F$13,1)&lt;0.5,-1,1))^2)/SQRT(((50*POWER(80,POWER(COS(PI()*MOD(Calculator!$B$29/Calculator!$F$13,1)),2))+MIN(500,MAX(30,100*EXP(-0.3*'VSWR Calculator'!$C$24)*(1+3*ABS(MOD('VSWR Calculator'!$C$23/Calculator!$F$13/2,1)-0.5))))/'VSWR Calculator'!$C$25)+$C67)^2+(1500*ABS(SIN(2*PI()*MOD(Calculator!$B$29/Calculator!$F$13,1)))*IF(MOD(Calculator!$B$29/Calculator!$F$13,1)&lt;0.5,-1,1))^2))/(1-SQRT(((50*POWER(80,POWER(COS(PI()*MOD(Calculator!$B$29/Calculator!$F$13,1)),2))+MIN(500,MAX(30,100*EXP(-0.3*'VSWR Calculator'!$C$24)*(1+3*ABS(MOD('VSWR Calculator'!$C$23/Calculator!$F$13/2,1)-0.5))))/'VSWR Calculator'!$C$25)-$C67)^2+(1500*ABS(SIN(2*PI()*MOD(Calculator!$B$29/Calculator!$F$13,1)))*IF(MOD(Calculator!$B$29/Calculator!$F$13,1)&lt;0.5,-1,1))^2)/SQRT(((50*POWER(80,POWER(COS(PI()*MOD(Calculator!$B$29/Calculator!$F$13,1)),2))+MIN(500,MAX(30,100*EXP(-0.3*'VSWR Calculator'!$C$24)*(1+3*ABS(MOD('VSWR Calculator'!$C$23/Calculator!$F$13/2,1)-0.5))))/'VSWR Calculator'!$C$25)+$C67)^2+(1500*ABS(SIN(2*PI()*MOD(Calculator!$B$29/Calculator!$F$13,1)))*IF(MOD(Calculator!$B$29/Calculator!$F$13,1)&lt;0.5,-1,1))^2)),2))</f>
        <v>—</v>
      </c>
      <c r="BO67" s="253" t="str">
        <f aca="false">IF(OR(Calculator!$E$14&lt;&gt;"YES",Calculator!$B$29&lt;Calculator!$G$14),"—",ROUND((1+SQRT(((50*POWER(80,POWER(COS(PI()*MOD(Calculator!$B$29/Calculator!$F$14,1)),2))+MIN(500,MAX(30,100*EXP(-0.3*'VSWR Calculator'!$C$24)*(1+3*ABS(MOD('VSWR Calculator'!$C$23/Calculator!$F$14/2,1)-0.5))))/'VSWR Calculator'!$C$25)-$C67)^2+(1500*ABS(SIN(2*PI()*MOD(Calculator!$B$29/Calculator!$F$14,1)))*IF(MOD(Calculator!$B$29/Calculator!$F$14,1)&lt;0.5,-1,1))^2)/SQRT(((50*POWER(80,POWER(COS(PI()*MOD(Calculator!$B$29/Calculator!$F$14,1)),2))+MIN(500,MAX(30,100*EXP(-0.3*'VSWR Calculator'!$C$24)*(1+3*ABS(MOD('VSWR Calculator'!$C$23/Calculator!$F$14/2,1)-0.5))))/'VSWR Calculator'!$C$25)+$C67)^2+(1500*ABS(SIN(2*PI()*MOD(Calculator!$B$29/Calculator!$F$14,1)))*IF(MOD(Calculator!$B$29/Calculator!$F$14,1)&lt;0.5,-1,1))^2))/(1-SQRT(((50*POWER(80,POWER(COS(PI()*MOD(Calculator!$B$29/Calculator!$F$14,1)),2))+MIN(500,MAX(30,100*EXP(-0.3*'VSWR Calculator'!$C$24)*(1+3*ABS(MOD('VSWR Calculator'!$C$23/Calculator!$F$14/2,1)-0.5))))/'VSWR Calculator'!$C$25)-$C67)^2+(1500*ABS(SIN(2*PI()*MOD(Calculator!$B$29/Calculator!$F$14,1)))*IF(MOD(Calculator!$B$29/Calculator!$F$14,1)&lt;0.5,-1,1))^2)/SQRT(((50*POWER(80,POWER(COS(PI()*MOD(Calculator!$B$29/Calculator!$F$14,1)),2))+MIN(500,MAX(30,100*EXP(-0.3*'VSWR Calculator'!$C$24)*(1+3*ABS(MOD('VSWR Calculator'!$C$23/Calculator!$F$14/2,1)-0.5))))/'VSWR Calculator'!$C$25)+$C67)^2+(1500*ABS(SIN(2*PI()*MOD(Calculator!$B$29/Calculator!$F$14,1)))*IF(MOD(Calculator!$B$29/Calculator!$F$14,1)&lt;0.5,-1,1))^2)),2))</f>
        <v>—</v>
      </c>
      <c r="BP67" s="253" t="n">
        <f aca="false">IF(OR(Calculator!$E$15&lt;&gt;"YES",Calculator!$B$29&lt;Calculator!$G$15),"—",ROUND((1+SQRT(((50*POWER(80,POWER(COS(PI()*MOD(Calculator!$B$29/Calculator!$F$15,1)),2))+MIN(500,MAX(30,100*EXP(-0.3*'VSWR Calculator'!$C$24)*(1+3*ABS(MOD('VSWR Calculator'!$C$23/Calculator!$F$15/2,1)-0.5))))/'VSWR Calculator'!$C$25)-$C67)^2+(1500*ABS(SIN(2*PI()*MOD(Calculator!$B$29/Calculator!$F$15,1)))*IF(MOD(Calculator!$B$29/Calculator!$F$15,1)&lt;0.5,-1,1))^2)/SQRT(((50*POWER(80,POWER(COS(PI()*MOD(Calculator!$B$29/Calculator!$F$15,1)),2))+MIN(500,MAX(30,100*EXP(-0.3*'VSWR Calculator'!$C$24)*(1+3*ABS(MOD('VSWR Calculator'!$C$23/Calculator!$F$15/2,1)-0.5))))/'VSWR Calculator'!$C$25)+$C67)^2+(1500*ABS(SIN(2*PI()*MOD(Calculator!$B$29/Calculator!$F$15,1)))*IF(MOD(Calculator!$B$29/Calculator!$F$15,1)&lt;0.5,-1,1))^2))/(1-SQRT(((50*POWER(80,POWER(COS(PI()*MOD(Calculator!$B$29/Calculator!$F$15,1)),2))+MIN(500,MAX(30,100*EXP(-0.3*'VSWR Calculator'!$C$24)*(1+3*ABS(MOD('VSWR Calculator'!$C$23/Calculator!$F$15/2,1)-0.5))))/'VSWR Calculator'!$C$25)-$C67)^2+(1500*ABS(SIN(2*PI()*MOD(Calculator!$B$29/Calculator!$F$15,1)))*IF(MOD(Calculator!$B$29/Calculator!$F$15,1)&lt;0.5,-1,1))^2)/SQRT(((50*POWER(80,POWER(COS(PI()*MOD(Calculator!$B$29/Calculator!$F$15,1)),2))+MIN(500,MAX(30,100*EXP(-0.3*'VSWR Calculator'!$C$24)*(1+3*ABS(MOD('VSWR Calculator'!$C$23/Calculator!$F$15/2,1)-0.5))))/'VSWR Calculator'!$C$25)+$C67)^2+(1500*ABS(SIN(2*PI()*MOD(Calculator!$B$29/Calculator!$F$15,1)))*IF(MOD(Calculator!$B$29/Calculator!$F$15,1)&lt;0.5,-1,1))^2)),2))</f>
        <v>14.15</v>
      </c>
      <c r="BQ67" s="253" t="str">
        <f aca="false">IF(OR(Calculator!$E$16&lt;&gt;"YES",Calculator!$B$29&lt;Calculator!$G$16),"—",ROUND((1+SQRT(((50*POWER(80,POWER(COS(PI()*MOD(Calculator!$B$29/Calculator!$F$16,1)),2))+MIN(500,MAX(30,100*EXP(-0.3*'VSWR Calculator'!$C$24)*(1+3*ABS(MOD('VSWR Calculator'!$C$23/Calculator!$F$16/2,1)-0.5))))/'VSWR Calculator'!$C$25)-$C67)^2+(1500*ABS(SIN(2*PI()*MOD(Calculator!$B$29/Calculator!$F$16,1)))*IF(MOD(Calculator!$B$29/Calculator!$F$16,1)&lt;0.5,-1,1))^2)/SQRT(((50*POWER(80,POWER(COS(PI()*MOD(Calculator!$B$29/Calculator!$F$16,1)),2))+MIN(500,MAX(30,100*EXP(-0.3*'VSWR Calculator'!$C$24)*(1+3*ABS(MOD('VSWR Calculator'!$C$23/Calculator!$F$16/2,1)-0.5))))/'VSWR Calculator'!$C$25)+$C67)^2+(1500*ABS(SIN(2*PI()*MOD(Calculator!$B$29/Calculator!$F$16,1)))*IF(MOD(Calculator!$B$29/Calculator!$F$16,1)&lt;0.5,-1,1))^2))/(1-SQRT(((50*POWER(80,POWER(COS(PI()*MOD(Calculator!$B$29/Calculator!$F$16,1)),2))+MIN(500,MAX(30,100*EXP(-0.3*'VSWR Calculator'!$C$24)*(1+3*ABS(MOD('VSWR Calculator'!$C$23/Calculator!$F$16/2,1)-0.5))))/'VSWR Calculator'!$C$25)-$C67)^2+(1500*ABS(SIN(2*PI()*MOD(Calculator!$B$29/Calculator!$F$16,1)))*IF(MOD(Calculator!$B$29/Calculator!$F$16,1)&lt;0.5,-1,1))^2)/SQRT(((50*POWER(80,POWER(COS(PI()*MOD(Calculator!$B$29/Calculator!$F$16,1)),2))+MIN(500,MAX(30,100*EXP(-0.3*'VSWR Calculator'!$C$24)*(1+3*ABS(MOD('VSWR Calculator'!$C$23/Calculator!$F$16/2,1)-0.5))))/'VSWR Calculator'!$C$25)+$C67)^2+(1500*ABS(SIN(2*PI()*MOD(Calculator!$B$29/Calculator!$F$16,1)))*IF(MOD(Calculator!$B$29/Calculator!$F$16,1)&lt;0.5,-1,1))^2)),2))</f>
        <v>—</v>
      </c>
      <c r="BR67" s="253" t="n">
        <f aca="false">IF(OR(Calculator!$E$17&lt;&gt;"YES",Calculator!$B$29&lt;Calculator!$G$17),"—",ROUND((1+SQRT(((50*POWER(80,POWER(COS(PI()*MOD(Calculator!$B$29/Calculator!$F$17,1)),2))+MIN(500,MAX(30,100*EXP(-0.3*'VSWR Calculator'!$C$24)*(1+3*ABS(MOD('VSWR Calculator'!$C$23/Calculator!$F$17/2,1)-0.5))))/'VSWR Calculator'!$C$25)-$C67)^2+(1500*ABS(SIN(2*PI()*MOD(Calculator!$B$29/Calculator!$F$17,1)))*IF(MOD(Calculator!$B$29/Calculator!$F$17,1)&lt;0.5,-1,1))^2)/SQRT(((50*POWER(80,POWER(COS(PI()*MOD(Calculator!$B$29/Calculator!$F$17,1)),2))+MIN(500,MAX(30,100*EXP(-0.3*'VSWR Calculator'!$C$24)*(1+3*ABS(MOD('VSWR Calculator'!$C$23/Calculator!$F$17/2,1)-0.5))))/'VSWR Calculator'!$C$25)+$C67)^2+(1500*ABS(SIN(2*PI()*MOD(Calculator!$B$29/Calculator!$F$17,1)))*IF(MOD(Calculator!$B$29/Calculator!$F$17,1)&lt;0.5,-1,1))^2))/(1-SQRT(((50*POWER(80,POWER(COS(PI()*MOD(Calculator!$B$29/Calculator!$F$17,1)),2))+MIN(500,MAX(30,100*EXP(-0.3*'VSWR Calculator'!$C$24)*(1+3*ABS(MOD('VSWR Calculator'!$C$23/Calculator!$F$17/2,1)-0.5))))/'VSWR Calculator'!$C$25)-$C67)^2+(1500*ABS(SIN(2*PI()*MOD(Calculator!$B$29/Calculator!$F$17,1)))*IF(MOD(Calculator!$B$29/Calculator!$F$17,1)&lt;0.5,-1,1))^2)/SQRT(((50*POWER(80,POWER(COS(PI()*MOD(Calculator!$B$29/Calculator!$F$17,1)),2))+MIN(500,MAX(30,100*EXP(-0.3*'VSWR Calculator'!$C$24)*(1+3*ABS(MOD('VSWR Calculator'!$C$23/Calculator!$F$17/2,1)-0.5))))/'VSWR Calculator'!$C$25)+$C67)^2+(1500*ABS(SIN(2*PI()*MOD(Calculator!$B$29/Calculator!$F$17,1)))*IF(MOD(Calculator!$B$29/Calculator!$F$17,1)&lt;0.5,-1,1))^2)),2))</f>
        <v>13.81</v>
      </c>
      <c r="BS67" s="253" t="str">
        <f aca="false">IF(OR(Calculator!$E$18&lt;&gt;"YES",Calculator!$B$29&lt;Calculator!$G$18),"—",ROUND((1+SQRT(((50*POWER(80,POWER(COS(PI()*MOD(Calculator!$B$29/Calculator!$F$18,1)),2))+MIN(500,MAX(30,100*EXP(-0.3*'VSWR Calculator'!$C$24)*(1+3*ABS(MOD('VSWR Calculator'!$C$23/Calculator!$F$18/2,1)-0.5))))/'VSWR Calculator'!$C$25)-$C67)^2+(1500*ABS(SIN(2*PI()*MOD(Calculator!$B$29/Calculator!$F$18,1)))*IF(MOD(Calculator!$B$29/Calculator!$F$18,1)&lt;0.5,-1,1))^2)/SQRT(((50*POWER(80,POWER(COS(PI()*MOD(Calculator!$B$29/Calculator!$F$18,1)),2))+MIN(500,MAX(30,100*EXP(-0.3*'VSWR Calculator'!$C$24)*(1+3*ABS(MOD('VSWR Calculator'!$C$23/Calculator!$F$18/2,1)-0.5))))/'VSWR Calculator'!$C$25)+$C67)^2+(1500*ABS(SIN(2*PI()*MOD(Calculator!$B$29/Calculator!$F$18,1)))*IF(MOD(Calculator!$B$29/Calculator!$F$18,1)&lt;0.5,-1,1))^2))/(1-SQRT(((50*POWER(80,POWER(COS(PI()*MOD(Calculator!$B$29/Calculator!$F$18,1)),2))+MIN(500,MAX(30,100*EXP(-0.3*'VSWR Calculator'!$C$24)*(1+3*ABS(MOD('VSWR Calculator'!$C$23/Calculator!$F$18/2,1)-0.5))))/'VSWR Calculator'!$C$25)-$C67)^2+(1500*ABS(SIN(2*PI()*MOD(Calculator!$B$29/Calculator!$F$18,1)))*IF(MOD(Calculator!$B$29/Calculator!$F$18,1)&lt;0.5,-1,1))^2)/SQRT(((50*POWER(80,POWER(COS(PI()*MOD(Calculator!$B$29/Calculator!$F$18,1)),2))+MIN(500,MAX(30,100*EXP(-0.3*'VSWR Calculator'!$C$24)*(1+3*ABS(MOD('VSWR Calculator'!$C$23/Calculator!$F$18/2,1)-0.5))))/'VSWR Calculator'!$C$25)+$C67)^2+(1500*ABS(SIN(2*PI()*MOD(Calculator!$B$29/Calculator!$F$18,1)))*IF(MOD(Calculator!$B$29/Calculator!$F$18,1)&lt;0.5,-1,1))^2)),2))</f>
        <v>—</v>
      </c>
      <c r="BT67" s="253" t="str">
        <f aca="false">IF(OR(Calculator!$E$19&lt;&gt;"YES",Calculator!$B$29&lt;Calculator!$G$19),"—",ROUND((1+SQRT(((50*POWER(80,POWER(COS(PI()*MOD(Calculator!$B$29/Calculator!$F$19,1)),2))+MIN(500,MAX(30,100*EXP(-0.3*'VSWR Calculator'!$C$24)*(1+3*ABS(MOD('VSWR Calculator'!$C$23/Calculator!$F$19/2,1)-0.5))))/'VSWR Calculator'!$C$25)-$C67)^2+(1500*ABS(SIN(2*PI()*MOD(Calculator!$B$29/Calculator!$F$19,1)))*IF(MOD(Calculator!$B$29/Calculator!$F$19,1)&lt;0.5,-1,1))^2)/SQRT(((50*POWER(80,POWER(COS(PI()*MOD(Calculator!$B$29/Calculator!$F$19,1)),2))+MIN(500,MAX(30,100*EXP(-0.3*'VSWR Calculator'!$C$24)*(1+3*ABS(MOD('VSWR Calculator'!$C$23/Calculator!$F$19/2,1)-0.5))))/'VSWR Calculator'!$C$25)+$C67)^2+(1500*ABS(SIN(2*PI()*MOD(Calculator!$B$29/Calculator!$F$19,1)))*IF(MOD(Calculator!$B$29/Calculator!$F$19,1)&lt;0.5,-1,1))^2))/(1-SQRT(((50*POWER(80,POWER(COS(PI()*MOD(Calculator!$B$29/Calculator!$F$19,1)),2))+MIN(500,MAX(30,100*EXP(-0.3*'VSWR Calculator'!$C$24)*(1+3*ABS(MOD('VSWR Calculator'!$C$23/Calculator!$F$19/2,1)-0.5))))/'VSWR Calculator'!$C$25)-$C67)^2+(1500*ABS(SIN(2*PI()*MOD(Calculator!$B$29/Calculator!$F$19,1)))*IF(MOD(Calculator!$B$29/Calculator!$F$19,1)&lt;0.5,-1,1))^2)/SQRT(((50*POWER(80,POWER(COS(PI()*MOD(Calculator!$B$29/Calculator!$F$19,1)),2))+MIN(500,MAX(30,100*EXP(-0.3*'VSWR Calculator'!$C$24)*(1+3*ABS(MOD('VSWR Calculator'!$C$23/Calculator!$F$19/2,1)-0.5))))/'VSWR Calculator'!$C$25)+$C67)^2+(1500*ABS(SIN(2*PI()*MOD(Calculator!$B$29/Calculator!$F$19,1)))*IF(MOD(Calculator!$B$29/Calculator!$F$19,1)&lt;0.5,-1,1))^2)),2))</f>
        <v>—</v>
      </c>
      <c r="BU67" s="253" t="str">
        <f aca="false">IF(OR(Calculator!$E$20&lt;&gt;"YES",Calculator!$B$29&lt;Calculator!$G$20),"—",ROUND((1+SQRT(((50*POWER(80,POWER(COS(PI()*MOD(Calculator!$B$29/Calculator!$F$20,1)),2))+MIN(500,MAX(30,100*EXP(-0.3*'VSWR Calculator'!$C$24)*(1+3*ABS(MOD('VSWR Calculator'!$C$23/Calculator!$F$20/2,1)-0.5))))/'VSWR Calculator'!$C$25)-$C67)^2+(1500*ABS(SIN(2*PI()*MOD(Calculator!$B$29/Calculator!$F$20,1)))*IF(MOD(Calculator!$B$29/Calculator!$F$20,1)&lt;0.5,-1,1))^2)/SQRT(((50*POWER(80,POWER(COS(PI()*MOD(Calculator!$B$29/Calculator!$F$20,1)),2))+MIN(500,MAX(30,100*EXP(-0.3*'VSWR Calculator'!$C$24)*(1+3*ABS(MOD('VSWR Calculator'!$C$23/Calculator!$F$20/2,1)-0.5))))/'VSWR Calculator'!$C$25)+$C67)^2+(1500*ABS(SIN(2*PI()*MOD(Calculator!$B$29/Calculator!$F$20,1)))*IF(MOD(Calculator!$B$29/Calculator!$F$20,1)&lt;0.5,-1,1))^2))/(1-SQRT(((50*POWER(80,POWER(COS(PI()*MOD(Calculator!$B$29/Calculator!$F$20,1)),2))+MIN(500,MAX(30,100*EXP(-0.3*'VSWR Calculator'!$C$24)*(1+3*ABS(MOD('VSWR Calculator'!$C$23/Calculator!$F$20/2,1)-0.5))))/'VSWR Calculator'!$C$25)-$C67)^2+(1500*ABS(SIN(2*PI()*MOD(Calculator!$B$29/Calculator!$F$20,1)))*IF(MOD(Calculator!$B$29/Calculator!$F$20,1)&lt;0.5,-1,1))^2)/SQRT(((50*POWER(80,POWER(COS(PI()*MOD(Calculator!$B$29/Calculator!$F$20,1)),2))+MIN(500,MAX(30,100*EXP(-0.3*'VSWR Calculator'!$C$24)*(1+3*ABS(MOD('VSWR Calculator'!$C$23/Calculator!$F$20/2,1)-0.5))))/'VSWR Calculator'!$C$25)+$C67)^2+(1500*ABS(SIN(2*PI()*MOD(Calculator!$B$29/Calculator!$F$20,1)))*IF(MOD(Calculator!$B$29/Calculator!$F$20,1)&lt;0.5,-1,1))^2)),2))</f>
        <v>—</v>
      </c>
      <c r="BV67" s="253" t="str">
        <f aca="false">IF(OR(Calculator!$E$21&lt;&gt;"YES",Calculator!$B$29&lt;Calculator!$G$21),"—",ROUND((1+SQRT(((50*POWER(80,POWER(COS(PI()*MOD(Calculator!$B$29/Calculator!$F$21,1)),2))+MIN(500,MAX(30,100*EXP(-0.3*'VSWR Calculator'!$C$24)*(1+3*ABS(MOD('VSWR Calculator'!$C$23/Calculator!$F$21/2,1)-0.5))))/'VSWR Calculator'!$C$25)-$C67)^2+(1500*ABS(SIN(2*PI()*MOD(Calculator!$B$29/Calculator!$F$21,1)))*IF(MOD(Calculator!$B$29/Calculator!$F$21,1)&lt;0.5,-1,1))^2)/SQRT(((50*POWER(80,POWER(COS(PI()*MOD(Calculator!$B$29/Calculator!$F$21,1)),2))+MIN(500,MAX(30,100*EXP(-0.3*'VSWR Calculator'!$C$24)*(1+3*ABS(MOD('VSWR Calculator'!$C$23/Calculator!$F$21/2,1)-0.5))))/'VSWR Calculator'!$C$25)+$C67)^2+(1500*ABS(SIN(2*PI()*MOD(Calculator!$B$29/Calculator!$F$21,1)))*IF(MOD(Calculator!$B$29/Calculator!$F$21,1)&lt;0.5,-1,1))^2))/(1-SQRT(((50*POWER(80,POWER(COS(PI()*MOD(Calculator!$B$29/Calculator!$F$21,1)),2))+MIN(500,MAX(30,100*EXP(-0.3*'VSWR Calculator'!$C$24)*(1+3*ABS(MOD('VSWR Calculator'!$C$23/Calculator!$F$21/2,1)-0.5))))/'VSWR Calculator'!$C$25)-$C67)^2+(1500*ABS(SIN(2*PI()*MOD(Calculator!$B$29/Calculator!$F$21,1)))*IF(MOD(Calculator!$B$29/Calculator!$F$21,1)&lt;0.5,-1,1))^2)/SQRT(((50*POWER(80,POWER(COS(PI()*MOD(Calculator!$B$29/Calculator!$F$21,1)),2))+MIN(500,MAX(30,100*EXP(-0.3*'VSWR Calculator'!$C$24)*(1+3*ABS(MOD('VSWR Calculator'!$C$23/Calculator!$F$21/2,1)-0.5))))/'VSWR Calculator'!$C$25)+$C67)^2+(1500*ABS(SIN(2*PI()*MOD(Calculator!$B$29/Calculator!$F$21,1)))*IF(MOD(Calculator!$B$29/Calculator!$F$21,1)&lt;0.5,-1,1))^2)),2))</f>
        <v>—</v>
      </c>
      <c r="BW67" s="253" t="str">
        <f aca="false">IF(OR(Calculator!$E$22&lt;&gt;"YES",Calculator!$B$29&lt;Calculator!$G$22),"—",ROUND((1+SQRT(((50*POWER(80,POWER(COS(PI()*MOD(Calculator!$B$29/Calculator!$F$22,1)),2))+MIN(500,MAX(30,100*EXP(-0.3*'VSWR Calculator'!$C$24)*(1+3*ABS(MOD('VSWR Calculator'!$C$23/Calculator!$F$22/2,1)-0.5))))/'VSWR Calculator'!$C$25)-$C67)^2+(1500*ABS(SIN(2*PI()*MOD(Calculator!$B$29/Calculator!$F$22,1)))*IF(MOD(Calculator!$B$29/Calculator!$F$22,1)&lt;0.5,-1,1))^2)/SQRT(((50*POWER(80,POWER(COS(PI()*MOD(Calculator!$B$29/Calculator!$F$22,1)),2))+MIN(500,MAX(30,100*EXP(-0.3*'VSWR Calculator'!$C$24)*(1+3*ABS(MOD('VSWR Calculator'!$C$23/Calculator!$F$22/2,1)-0.5))))/'VSWR Calculator'!$C$25)+$C67)^2+(1500*ABS(SIN(2*PI()*MOD(Calculator!$B$29/Calculator!$F$22,1)))*IF(MOD(Calculator!$B$29/Calculator!$F$22,1)&lt;0.5,-1,1))^2))/(1-SQRT(((50*POWER(80,POWER(COS(PI()*MOD(Calculator!$B$29/Calculator!$F$22,1)),2))+MIN(500,MAX(30,100*EXP(-0.3*'VSWR Calculator'!$C$24)*(1+3*ABS(MOD('VSWR Calculator'!$C$23/Calculator!$F$22/2,1)-0.5))))/'VSWR Calculator'!$C$25)-$C67)^2+(1500*ABS(SIN(2*PI()*MOD(Calculator!$B$29/Calculator!$F$22,1)))*IF(MOD(Calculator!$B$29/Calculator!$F$22,1)&lt;0.5,-1,1))^2)/SQRT(((50*POWER(80,POWER(COS(PI()*MOD(Calculator!$B$29/Calculator!$F$22,1)),2))+MIN(500,MAX(30,100*EXP(-0.3*'VSWR Calculator'!$C$24)*(1+3*ABS(MOD('VSWR Calculator'!$C$23/Calculator!$F$22/2,1)-0.5))))/'VSWR Calculator'!$C$25)+$C67)^2+(1500*ABS(SIN(2*PI()*MOD(Calculator!$B$29/Calculator!$F$22,1)))*IF(MOD(Calculator!$B$29/Calculator!$F$22,1)&lt;0.5,-1,1))^2)),2))</f>
        <v>—</v>
      </c>
      <c r="BX67" s="253" t="n">
        <f aca="false">IFERROR(ROUND((IF(ISNUMBER(BM67),BM67,0)+IF(ISNUMBER(BN67),BN67,0)+IF(ISNUMBER(BO67),BO67,0)+IF(ISNUMBER(BP67),BP67,0)+IF(ISNUMBER(BQ67),BQ67,0)+IF(ISNUMBER(BR67),BR67,0)+IF(ISNUMBER(BS67),BS67,0)+IF(ISNUMBER(BT67),BT67,0)+IF(ISNUMBER(BU67),BU67,0)+IF(ISNUMBER(BV67),BV67,0)+IF(ISNUMBER(BW67),BW67,0))/(IF(ISNUMBER(BM67),1,0)+IF(ISNUMBER(BN67),1,0)+IF(ISNUMBER(BO67),1,0)+IF(ISNUMBER(BP67),1,0)+IF(ISNUMBER(BQ67),1,0)+IF(ISNUMBER(BR67),1,0)+IF(ISNUMBER(BS67),1,0)+IF(ISNUMBER(BT67),1,0)+IF(ISNUMBER(BU67),1,0)+IF(ISNUMBER(BV67),1,0)+IF(ISNUMBER(BW67),1,0)),4),"")</f>
        <v>13.98</v>
      </c>
      <c r="BY67" s="253" t="str">
        <f aca="false">IF(OR(Calculator!$E$12&lt;&gt;"YES",Calculator!$B$30&lt;Calculator!$G$12),"—",ROUND((1+SQRT(((50*POWER(80,POWER(COS(PI()*MOD(Calculator!$B$30/Calculator!$F$12,1)),2))+MIN(500,MAX(30,100*EXP(-0.3*'VSWR Calculator'!$C$24)*(1+3*ABS(MOD('VSWR Calculator'!$C$23/Calculator!$F$12/2,1)-0.5))))/'VSWR Calculator'!$C$25)-$C67)^2+(1500*ABS(SIN(2*PI()*MOD(Calculator!$B$30/Calculator!$F$12,1)))*IF(MOD(Calculator!$B$30/Calculator!$F$12,1)&lt;0.5,-1,1))^2)/SQRT(((50*POWER(80,POWER(COS(PI()*MOD(Calculator!$B$30/Calculator!$F$12,1)),2))+MIN(500,MAX(30,100*EXP(-0.3*'VSWR Calculator'!$C$24)*(1+3*ABS(MOD('VSWR Calculator'!$C$23/Calculator!$F$12/2,1)-0.5))))/'VSWR Calculator'!$C$25)+$C67)^2+(1500*ABS(SIN(2*PI()*MOD(Calculator!$B$30/Calculator!$F$12,1)))*IF(MOD(Calculator!$B$30/Calculator!$F$12,1)&lt;0.5,-1,1))^2))/(1-SQRT(((50*POWER(80,POWER(COS(PI()*MOD(Calculator!$B$30/Calculator!$F$12,1)),2))+MIN(500,MAX(30,100*EXP(-0.3*'VSWR Calculator'!$C$24)*(1+3*ABS(MOD('VSWR Calculator'!$C$23/Calculator!$F$12/2,1)-0.5))))/'VSWR Calculator'!$C$25)-$C67)^2+(1500*ABS(SIN(2*PI()*MOD(Calculator!$B$30/Calculator!$F$12,1)))*IF(MOD(Calculator!$B$30/Calculator!$F$12,1)&lt;0.5,-1,1))^2)/SQRT(((50*POWER(80,POWER(COS(PI()*MOD(Calculator!$B$30/Calculator!$F$12,1)),2))+MIN(500,MAX(30,100*EXP(-0.3*'VSWR Calculator'!$C$24)*(1+3*ABS(MOD('VSWR Calculator'!$C$23/Calculator!$F$12/2,1)-0.5))))/'VSWR Calculator'!$C$25)+$C67)^2+(1500*ABS(SIN(2*PI()*MOD(Calculator!$B$30/Calculator!$F$12,1)))*IF(MOD(Calculator!$B$30/Calculator!$F$12,1)&lt;0.5,-1,1))^2)),2))</f>
        <v>—</v>
      </c>
      <c r="BZ67" s="253" t="str">
        <f aca="false">IF(OR(Calculator!$E$13&lt;&gt;"YES",Calculator!$B$30&lt;Calculator!$G$13),"—",ROUND((1+SQRT(((50*POWER(80,POWER(COS(PI()*MOD(Calculator!$B$30/Calculator!$F$13,1)),2))+MIN(500,MAX(30,100*EXP(-0.3*'VSWR Calculator'!$C$24)*(1+3*ABS(MOD('VSWR Calculator'!$C$23/Calculator!$F$13/2,1)-0.5))))/'VSWR Calculator'!$C$25)-$C67)^2+(1500*ABS(SIN(2*PI()*MOD(Calculator!$B$30/Calculator!$F$13,1)))*IF(MOD(Calculator!$B$30/Calculator!$F$13,1)&lt;0.5,-1,1))^2)/SQRT(((50*POWER(80,POWER(COS(PI()*MOD(Calculator!$B$30/Calculator!$F$13,1)),2))+MIN(500,MAX(30,100*EXP(-0.3*'VSWR Calculator'!$C$24)*(1+3*ABS(MOD('VSWR Calculator'!$C$23/Calculator!$F$13/2,1)-0.5))))/'VSWR Calculator'!$C$25)+$C67)^2+(1500*ABS(SIN(2*PI()*MOD(Calculator!$B$30/Calculator!$F$13,1)))*IF(MOD(Calculator!$B$30/Calculator!$F$13,1)&lt;0.5,-1,1))^2))/(1-SQRT(((50*POWER(80,POWER(COS(PI()*MOD(Calculator!$B$30/Calculator!$F$13,1)),2))+MIN(500,MAX(30,100*EXP(-0.3*'VSWR Calculator'!$C$24)*(1+3*ABS(MOD('VSWR Calculator'!$C$23/Calculator!$F$13/2,1)-0.5))))/'VSWR Calculator'!$C$25)-$C67)^2+(1500*ABS(SIN(2*PI()*MOD(Calculator!$B$30/Calculator!$F$13,1)))*IF(MOD(Calculator!$B$30/Calculator!$F$13,1)&lt;0.5,-1,1))^2)/SQRT(((50*POWER(80,POWER(COS(PI()*MOD(Calculator!$B$30/Calculator!$F$13,1)),2))+MIN(500,MAX(30,100*EXP(-0.3*'VSWR Calculator'!$C$24)*(1+3*ABS(MOD('VSWR Calculator'!$C$23/Calculator!$F$13/2,1)-0.5))))/'VSWR Calculator'!$C$25)+$C67)^2+(1500*ABS(SIN(2*PI()*MOD(Calculator!$B$30/Calculator!$F$13,1)))*IF(MOD(Calculator!$B$30/Calculator!$F$13,1)&lt;0.5,-1,1))^2)),2))</f>
        <v>—</v>
      </c>
      <c r="CA67" s="253" t="str">
        <f aca="false">IF(OR(Calculator!$E$14&lt;&gt;"YES",Calculator!$B$30&lt;Calculator!$G$14),"—",ROUND((1+SQRT(((50*POWER(80,POWER(COS(PI()*MOD(Calculator!$B$30/Calculator!$F$14,1)),2))+MIN(500,MAX(30,100*EXP(-0.3*'VSWR Calculator'!$C$24)*(1+3*ABS(MOD('VSWR Calculator'!$C$23/Calculator!$F$14/2,1)-0.5))))/'VSWR Calculator'!$C$25)-$C67)^2+(1500*ABS(SIN(2*PI()*MOD(Calculator!$B$30/Calculator!$F$14,1)))*IF(MOD(Calculator!$B$30/Calculator!$F$14,1)&lt;0.5,-1,1))^2)/SQRT(((50*POWER(80,POWER(COS(PI()*MOD(Calculator!$B$30/Calculator!$F$14,1)),2))+MIN(500,MAX(30,100*EXP(-0.3*'VSWR Calculator'!$C$24)*(1+3*ABS(MOD('VSWR Calculator'!$C$23/Calculator!$F$14/2,1)-0.5))))/'VSWR Calculator'!$C$25)+$C67)^2+(1500*ABS(SIN(2*PI()*MOD(Calculator!$B$30/Calculator!$F$14,1)))*IF(MOD(Calculator!$B$30/Calculator!$F$14,1)&lt;0.5,-1,1))^2))/(1-SQRT(((50*POWER(80,POWER(COS(PI()*MOD(Calculator!$B$30/Calculator!$F$14,1)),2))+MIN(500,MAX(30,100*EXP(-0.3*'VSWR Calculator'!$C$24)*(1+3*ABS(MOD('VSWR Calculator'!$C$23/Calculator!$F$14/2,1)-0.5))))/'VSWR Calculator'!$C$25)-$C67)^2+(1500*ABS(SIN(2*PI()*MOD(Calculator!$B$30/Calculator!$F$14,1)))*IF(MOD(Calculator!$B$30/Calculator!$F$14,1)&lt;0.5,-1,1))^2)/SQRT(((50*POWER(80,POWER(COS(PI()*MOD(Calculator!$B$30/Calculator!$F$14,1)),2))+MIN(500,MAX(30,100*EXP(-0.3*'VSWR Calculator'!$C$24)*(1+3*ABS(MOD('VSWR Calculator'!$C$23/Calculator!$F$14/2,1)-0.5))))/'VSWR Calculator'!$C$25)+$C67)^2+(1500*ABS(SIN(2*PI()*MOD(Calculator!$B$30/Calculator!$F$14,1)))*IF(MOD(Calculator!$B$30/Calculator!$F$14,1)&lt;0.5,-1,1))^2)),2))</f>
        <v>—</v>
      </c>
      <c r="CB67" s="253" t="n">
        <f aca="false">IF(OR(Calculator!$E$15&lt;&gt;"YES",Calculator!$B$30&lt;Calculator!$G$15),"—",ROUND((1+SQRT(((50*POWER(80,POWER(COS(PI()*MOD(Calculator!$B$30/Calculator!$F$15,1)),2))+MIN(500,MAX(30,100*EXP(-0.3*'VSWR Calculator'!$C$24)*(1+3*ABS(MOD('VSWR Calculator'!$C$23/Calculator!$F$15/2,1)-0.5))))/'VSWR Calculator'!$C$25)-$C67)^2+(1500*ABS(SIN(2*PI()*MOD(Calculator!$B$30/Calculator!$F$15,1)))*IF(MOD(Calculator!$B$30/Calculator!$F$15,1)&lt;0.5,-1,1))^2)/SQRT(((50*POWER(80,POWER(COS(PI()*MOD(Calculator!$B$30/Calculator!$F$15,1)),2))+MIN(500,MAX(30,100*EXP(-0.3*'VSWR Calculator'!$C$24)*(1+3*ABS(MOD('VSWR Calculator'!$C$23/Calculator!$F$15/2,1)-0.5))))/'VSWR Calculator'!$C$25)+$C67)^2+(1500*ABS(SIN(2*PI()*MOD(Calculator!$B$30/Calculator!$F$15,1)))*IF(MOD(Calculator!$B$30/Calculator!$F$15,1)&lt;0.5,-1,1))^2))/(1-SQRT(((50*POWER(80,POWER(COS(PI()*MOD(Calculator!$B$30/Calculator!$F$15,1)),2))+MIN(500,MAX(30,100*EXP(-0.3*'VSWR Calculator'!$C$24)*(1+3*ABS(MOD('VSWR Calculator'!$C$23/Calculator!$F$15/2,1)-0.5))))/'VSWR Calculator'!$C$25)-$C67)^2+(1500*ABS(SIN(2*PI()*MOD(Calculator!$B$30/Calculator!$F$15,1)))*IF(MOD(Calculator!$B$30/Calculator!$F$15,1)&lt;0.5,-1,1))^2)/SQRT(((50*POWER(80,POWER(COS(PI()*MOD(Calculator!$B$30/Calculator!$F$15,1)),2))+MIN(500,MAX(30,100*EXP(-0.3*'VSWR Calculator'!$C$24)*(1+3*ABS(MOD('VSWR Calculator'!$C$23/Calculator!$F$15/2,1)-0.5))))/'VSWR Calculator'!$C$25)+$C67)^2+(1500*ABS(SIN(2*PI()*MOD(Calculator!$B$30/Calculator!$F$15,1)))*IF(MOD(Calculator!$B$30/Calculator!$F$15,1)&lt;0.5,-1,1))^2)),2))</f>
        <v>13.67</v>
      </c>
      <c r="CC67" s="253" t="str">
        <f aca="false">IF(OR(Calculator!$E$16&lt;&gt;"YES",Calculator!$B$30&lt;Calculator!$G$16),"—",ROUND((1+SQRT(((50*POWER(80,POWER(COS(PI()*MOD(Calculator!$B$30/Calculator!$F$16,1)),2))+MIN(500,MAX(30,100*EXP(-0.3*'VSWR Calculator'!$C$24)*(1+3*ABS(MOD('VSWR Calculator'!$C$23/Calculator!$F$16/2,1)-0.5))))/'VSWR Calculator'!$C$25)-$C67)^2+(1500*ABS(SIN(2*PI()*MOD(Calculator!$B$30/Calculator!$F$16,1)))*IF(MOD(Calculator!$B$30/Calculator!$F$16,1)&lt;0.5,-1,1))^2)/SQRT(((50*POWER(80,POWER(COS(PI()*MOD(Calculator!$B$30/Calculator!$F$16,1)),2))+MIN(500,MAX(30,100*EXP(-0.3*'VSWR Calculator'!$C$24)*(1+3*ABS(MOD('VSWR Calculator'!$C$23/Calculator!$F$16/2,1)-0.5))))/'VSWR Calculator'!$C$25)+$C67)^2+(1500*ABS(SIN(2*PI()*MOD(Calculator!$B$30/Calculator!$F$16,1)))*IF(MOD(Calculator!$B$30/Calculator!$F$16,1)&lt;0.5,-1,1))^2))/(1-SQRT(((50*POWER(80,POWER(COS(PI()*MOD(Calculator!$B$30/Calculator!$F$16,1)),2))+MIN(500,MAX(30,100*EXP(-0.3*'VSWR Calculator'!$C$24)*(1+3*ABS(MOD('VSWR Calculator'!$C$23/Calculator!$F$16/2,1)-0.5))))/'VSWR Calculator'!$C$25)-$C67)^2+(1500*ABS(SIN(2*PI()*MOD(Calculator!$B$30/Calculator!$F$16,1)))*IF(MOD(Calculator!$B$30/Calculator!$F$16,1)&lt;0.5,-1,1))^2)/SQRT(((50*POWER(80,POWER(COS(PI()*MOD(Calculator!$B$30/Calculator!$F$16,1)),2))+MIN(500,MAX(30,100*EXP(-0.3*'VSWR Calculator'!$C$24)*(1+3*ABS(MOD('VSWR Calculator'!$C$23/Calculator!$F$16/2,1)-0.5))))/'VSWR Calculator'!$C$25)+$C67)^2+(1500*ABS(SIN(2*PI()*MOD(Calculator!$B$30/Calculator!$F$16,1)))*IF(MOD(Calculator!$B$30/Calculator!$F$16,1)&lt;0.5,-1,1))^2)),2))</f>
        <v>—</v>
      </c>
      <c r="CD67" s="253" t="n">
        <f aca="false">IF(OR(Calculator!$E$17&lt;&gt;"YES",Calculator!$B$30&lt;Calculator!$G$17),"—",ROUND((1+SQRT(((50*POWER(80,POWER(COS(PI()*MOD(Calculator!$B$30/Calculator!$F$17,1)),2))+MIN(500,MAX(30,100*EXP(-0.3*'VSWR Calculator'!$C$24)*(1+3*ABS(MOD('VSWR Calculator'!$C$23/Calculator!$F$17/2,1)-0.5))))/'VSWR Calculator'!$C$25)-$C67)^2+(1500*ABS(SIN(2*PI()*MOD(Calculator!$B$30/Calculator!$F$17,1)))*IF(MOD(Calculator!$B$30/Calculator!$F$17,1)&lt;0.5,-1,1))^2)/SQRT(((50*POWER(80,POWER(COS(PI()*MOD(Calculator!$B$30/Calculator!$F$17,1)),2))+MIN(500,MAX(30,100*EXP(-0.3*'VSWR Calculator'!$C$24)*(1+3*ABS(MOD('VSWR Calculator'!$C$23/Calculator!$F$17/2,1)-0.5))))/'VSWR Calculator'!$C$25)+$C67)^2+(1500*ABS(SIN(2*PI()*MOD(Calculator!$B$30/Calculator!$F$17,1)))*IF(MOD(Calculator!$B$30/Calculator!$F$17,1)&lt;0.5,-1,1))^2))/(1-SQRT(((50*POWER(80,POWER(COS(PI()*MOD(Calculator!$B$30/Calculator!$F$17,1)),2))+MIN(500,MAX(30,100*EXP(-0.3*'VSWR Calculator'!$C$24)*(1+3*ABS(MOD('VSWR Calculator'!$C$23/Calculator!$F$17/2,1)-0.5))))/'VSWR Calculator'!$C$25)-$C67)^2+(1500*ABS(SIN(2*PI()*MOD(Calculator!$B$30/Calculator!$F$17,1)))*IF(MOD(Calculator!$B$30/Calculator!$F$17,1)&lt;0.5,-1,1))^2)/SQRT(((50*POWER(80,POWER(COS(PI()*MOD(Calculator!$B$30/Calculator!$F$17,1)),2))+MIN(500,MAX(30,100*EXP(-0.3*'VSWR Calculator'!$C$24)*(1+3*ABS(MOD('VSWR Calculator'!$C$23/Calculator!$F$17/2,1)-0.5))))/'VSWR Calculator'!$C$25)+$C67)^2+(1500*ABS(SIN(2*PI()*MOD(Calculator!$B$30/Calculator!$F$17,1)))*IF(MOD(Calculator!$B$30/Calculator!$F$17,1)&lt;0.5,-1,1))^2)),2))</f>
        <v>14.89</v>
      </c>
      <c r="CE67" s="253" t="str">
        <f aca="false">IF(OR(Calculator!$E$18&lt;&gt;"YES",Calculator!$B$30&lt;Calculator!$G$18),"—",ROUND((1+SQRT(((50*POWER(80,POWER(COS(PI()*MOD(Calculator!$B$30/Calculator!$F$18,1)),2))+MIN(500,MAX(30,100*EXP(-0.3*'VSWR Calculator'!$C$24)*(1+3*ABS(MOD('VSWR Calculator'!$C$23/Calculator!$F$18/2,1)-0.5))))/'VSWR Calculator'!$C$25)-$C67)^2+(1500*ABS(SIN(2*PI()*MOD(Calculator!$B$30/Calculator!$F$18,1)))*IF(MOD(Calculator!$B$30/Calculator!$F$18,1)&lt;0.5,-1,1))^2)/SQRT(((50*POWER(80,POWER(COS(PI()*MOD(Calculator!$B$30/Calculator!$F$18,1)),2))+MIN(500,MAX(30,100*EXP(-0.3*'VSWR Calculator'!$C$24)*(1+3*ABS(MOD('VSWR Calculator'!$C$23/Calculator!$F$18/2,1)-0.5))))/'VSWR Calculator'!$C$25)+$C67)^2+(1500*ABS(SIN(2*PI()*MOD(Calculator!$B$30/Calculator!$F$18,1)))*IF(MOD(Calculator!$B$30/Calculator!$F$18,1)&lt;0.5,-1,1))^2))/(1-SQRT(((50*POWER(80,POWER(COS(PI()*MOD(Calculator!$B$30/Calculator!$F$18,1)),2))+MIN(500,MAX(30,100*EXP(-0.3*'VSWR Calculator'!$C$24)*(1+3*ABS(MOD('VSWR Calculator'!$C$23/Calculator!$F$18/2,1)-0.5))))/'VSWR Calculator'!$C$25)-$C67)^2+(1500*ABS(SIN(2*PI()*MOD(Calculator!$B$30/Calculator!$F$18,1)))*IF(MOD(Calculator!$B$30/Calculator!$F$18,1)&lt;0.5,-1,1))^2)/SQRT(((50*POWER(80,POWER(COS(PI()*MOD(Calculator!$B$30/Calculator!$F$18,1)),2))+MIN(500,MAX(30,100*EXP(-0.3*'VSWR Calculator'!$C$24)*(1+3*ABS(MOD('VSWR Calculator'!$C$23/Calculator!$F$18/2,1)-0.5))))/'VSWR Calculator'!$C$25)+$C67)^2+(1500*ABS(SIN(2*PI()*MOD(Calculator!$B$30/Calculator!$F$18,1)))*IF(MOD(Calculator!$B$30/Calculator!$F$18,1)&lt;0.5,-1,1))^2)),2))</f>
        <v>—</v>
      </c>
      <c r="CF67" s="253" t="str">
        <f aca="false">IF(OR(Calculator!$E$19&lt;&gt;"YES",Calculator!$B$30&lt;Calculator!$G$19),"—",ROUND((1+SQRT(((50*POWER(80,POWER(COS(PI()*MOD(Calculator!$B$30/Calculator!$F$19,1)),2))+MIN(500,MAX(30,100*EXP(-0.3*'VSWR Calculator'!$C$24)*(1+3*ABS(MOD('VSWR Calculator'!$C$23/Calculator!$F$19/2,1)-0.5))))/'VSWR Calculator'!$C$25)-$C67)^2+(1500*ABS(SIN(2*PI()*MOD(Calculator!$B$30/Calculator!$F$19,1)))*IF(MOD(Calculator!$B$30/Calculator!$F$19,1)&lt;0.5,-1,1))^2)/SQRT(((50*POWER(80,POWER(COS(PI()*MOD(Calculator!$B$30/Calculator!$F$19,1)),2))+MIN(500,MAX(30,100*EXP(-0.3*'VSWR Calculator'!$C$24)*(1+3*ABS(MOD('VSWR Calculator'!$C$23/Calculator!$F$19/2,1)-0.5))))/'VSWR Calculator'!$C$25)+$C67)^2+(1500*ABS(SIN(2*PI()*MOD(Calculator!$B$30/Calculator!$F$19,1)))*IF(MOD(Calculator!$B$30/Calculator!$F$19,1)&lt;0.5,-1,1))^2))/(1-SQRT(((50*POWER(80,POWER(COS(PI()*MOD(Calculator!$B$30/Calculator!$F$19,1)),2))+MIN(500,MAX(30,100*EXP(-0.3*'VSWR Calculator'!$C$24)*(1+3*ABS(MOD('VSWR Calculator'!$C$23/Calculator!$F$19/2,1)-0.5))))/'VSWR Calculator'!$C$25)-$C67)^2+(1500*ABS(SIN(2*PI()*MOD(Calculator!$B$30/Calculator!$F$19,1)))*IF(MOD(Calculator!$B$30/Calculator!$F$19,1)&lt;0.5,-1,1))^2)/SQRT(((50*POWER(80,POWER(COS(PI()*MOD(Calculator!$B$30/Calculator!$F$19,1)),2))+MIN(500,MAX(30,100*EXP(-0.3*'VSWR Calculator'!$C$24)*(1+3*ABS(MOD('VSWR Calculator'!$C$23/Calculator!$F$19/2,1)-0.5))))/'VSWR Calculator'!$C$25)+$C67)^2+(1500*ABS(SIN(2*PI()*MOD(Calculator!$B$30/Calculator!$F$19,1)))*IF(MOD(Calculator!$B$30/Calculator!$F$19,1)&lt;0.5,-1,1))^2)),2))</f>
        <v>—</v>
      </c>
      <c r="CG67" s="253" t="str">
        <f aca="false">IF(OR(Calculator!$E$20&lt;&gt;"YES",Calculator!$B$30&lt;Calculator!$G$20),"—",ROUND((1+SQRT(((50*POWER(80,POWER(COS(PI()*MOD(Calculator!$B$30/Calculator!$F$20,1)),2))+MIN(500,MAX(30,100*EXP(-0.3*'VSWR Calculator'!$C$24)*(1+3*ABS(MOD('VSWR Calculator'!$C$23/Calculator!$F$20/2,1)-0.5))))/'VSWR Calculator'!$C$25)-$C67)^2+(1500*ABS(SIN(2*PI()*MOD(Calculator!$B$30/Calculator!$F$20,1)))*IF(MOD(Calculator!$B$30/Calculator!$F$20,1)&lt;0.5,-1,1))^2)/SQRT(((50*POWER(80,POWER(COS(PI()*MOD(Calculator!$B$30/Calculator!$F$20,1)),2))+MIN(500,MAX(30,100*EXP(-0.3*'VSWR Calculator'!$C$24)*(1+3*ABS(MOD('VSWR Calculator'!$C$23/Calculator!$F$20/2,1)-0.5))))/'VSWR Calculator'!$C$25)+$C67)^2+(1500*ABS(SIN(2*PI()*MOD(Calculator!$B$30/Calculator!$F$20,1)))*IF(MOD(Calculator!$B$30/Calculator!$F$20,1)&lt;0.5,-1,1))^2))/(1-SQRT(((50*POWER(80,POWER(COS(PI()*MOD(Calculator!$B$30/Calculator!$F$20,1)),2))+MIN(500,MAX(30,100*EXP(-0.3*'VSWR Calculator'!$C$24)*(1+3*ABS(MOD('VSWR Calculator'!$C$23/Calculator!$F$20/2,1)-0.5))))/'VSWR Calculator'!$C$25)-$C67)^2+(1500*ABS(SIN(2*PI()*MOD(Calculator!$B$30/Calculator!$F$20,1)))*IF(MOD(Calculator!$B$30/Calculator!$F$20,1)&lt;0.5,-1,1))^2)/SQRT(((50*POWER(80,POWER(COS(PI()*MOD(Calculator!$B$30/Calculator!$F$20,1)),2))+MIN(500,MAX(30,100*EXP(-0.3*'VSWR Calculator'!$C$24)*(1+3*ABS(MOD('VSWR Calculator'!$C$23/Calculator!$F$20/2,1)-0.5))))/'VSWR Calculator'!$C$25)+$C67)^2+(1500*ABS(SIN(2*PI()*MOD(Calculator!$B$30/Calculator!$F$20,1)))*IF(MOD(Calculator!$B$30/Calculator!$F$20,1)&lt;0.5,-1,1))^2)),2))</f>
        <v>—</v>
      </c>
      <c r="CH67" s="253" t="str">
        <f aca="false">IF(OR(Calculator!$E$21&lt;&gt;"YES",Calculator!$B$30&lt;Calculator!$G$21),"—",ROUND((1+SQRT(((50*POWER(80,POWER(COS(PI()*MOD(Calculator!$B$30/Calculator!$F$21,1)),2))+MIN(500,MAX(30,100*EXP(-0.3*'VSWR Calculator'!$C$24)*(1+3*ABS(MOD('VSWR Calculator'!$C$23/Calculator!$F$21/2,1)-0.5))))/'VSWR Calculator'!$C$25)-$C67)^2+(1500*ABS(SIN(2*PI()*MOD(Calculator!$B$30/Calculator!$F$21,1)))*IF(MOD(Calculator!$B$30/Calculator!$F$21,1)&lt;0.5,-1,1))^2)/SQRT(((50*POWER(80,POWER(COS(PI()*MOD(Calculator!$B$30/Calculator!$F$21,1)),2))+MIN(500,MAX(30,100*EXP(-0.3*'VSWR Calculator'!$C$24)*(1+3*ABS(MOD('VSWR Calculator'!$C$23/Calculator!$F$21/2,1)-0.5))))/'VSWR Calculator'!$C$25)+$C67)^2+(1500*ABS(SIN(2*PI()*MOD(Calculator!$B$30/Calculator!$F$21,1)))*IF(MOD(Calculator!$B$30/Calculator!$F$21,1)&lt;0.5,-1,1))^2))/(1-SQRT(((50*POWER(80,POWER(COS(PI()*MOD(Calculator!$B$30/Calculator!$F$21,1)),2))+MIN(500,MAX(30,100*EXP(-0.3*'VSWR Calculator'!$C$24)*(1+3*ABS(MOD('VSWR Calculator'!$C$23/Calculator!$F$21/2,1)-0.5))))/'VSWR Calculator'!$C$25)-$C67)^2+(1500*ABS(SIN(2*PI()*MOD(Calculator!$B$30/Calculator!$F$21,1)))*IF(MOD(Calculator!$B$30/Calculator!$F$21,1)&lt;0.5,-1,1))^2)/SQRT(((50*POWER(80,POWER(COS(PI()*MOD(Calculator!$B$30/Calculator!$F$21,1)),2))+MIN(500,MAX(30,100*EXP(-0.3*'VSWR Calculator'!$C$24)*(1+3*ABS(MOD('VSWR Calculator'!$C$23/Calculator!$F$21/2,1)-0.5))))/'VSWR Calculator'!$C$25)+$C67)^2+(1500*ABS(SIN(2*PI()*MOD(Calculator!$B$30/Calculator!$F$21,1)))*IF(MOD(Calculator!$B$30/Calculator!$F$21,1)&lt;0.5,-1,1))^2)),2))</f>
        <v>—</v>
      </c>
      <c r="CI67" s="253" t="str">
        <f aca="false">IF(OR(Calculator!$E$22&lt;&gt;"YES",Calculator!$B$30&lt;Calculator!$G$22),"—",ROUND((1+SQRT(((50*POWER(80,POWER(COS(PI()*MOD(Calculator!$B$30/Calculator!$F$22,1)),2))+MIN(500,MAX(30,100*EXP(-0.3*'VSWR Calculator'!$C$24)*(1+3*ABS(MOD('VSWR Calculator'!$C$23/Calculator!$F$22/2,1)-0.5))))/'VSWR Calculator'!$C$25)-$C67)^2+(1500*ABS(SIN(2*PI()*MOD(Calculator!$B$30/Calculator!$F$22,1)))*IF(MOD(Calculator!$B$30/Calculator!$F$22,1)&lt;0.5,-1,1))^2)/SQRT(((50*POWER(80,POWER(COS(PI()*MOD(Calculator!$B$30/Calculator!$F$22,1)),2))+MIN(500,MAX(30,100*EXP(-0.3*'VSWR Calculator'!$C$24)*(1+3*ABS(MOD('VSWR Calculator'!$C$23/Calculator!$F$22/2,1)-0.5))))/'VSWR Calculator'!$C$25)+$C67)^2+(1500*ABS(SIN(2*PI()*MOD(Calculator!$B$30/Calculator!$F$22,1)))*IF(MOD(Calculator!$B$30/Calculator!$F$22,1)&lt;0.5,-1,1))^2))/(1-SQRT(((50*POWER(80,POWER(COS(PI()*MOD(Calculator!$B$30/Calculator!$F$22,1)),2))+MIN(500,MAX(30,100*EXP(-0.3*'VSWR Calculator'!$C$24)*(1+3*ABS(MOD('VSWR Calculator'!$C$23/Calculator!$F$22/2,1)-0.5))))/'VSWR Calculator'!$C$25)-$C67)^2+(1500*ABS(SIN(2*PI()*MOD(Calculator!$B$30/Calculator!$F$22,1)))*IF(MOD(Calculator!$B$30/Calculator!$F$22,1)&lt;0.5,-1,1))^2)/SQRT(((50*POWER(80,POWER(COS(PI()*MOD(Calculator!$B$30/Calculator!$F$22,1)),2))+MIN(500,MAX(30,100*EXP(-0.3*'VSWR Calculator'!$C$24)*(1+3*ABS(MOD('VSWR Calculator'!$C$23/Calculator!$F$22/2,1)-0.5))))/'VSWR Calculator'!$C$25)+$C67)^2+(1500*ABS(SIN(2*PI()*MOD(Calculator!$B$30/Calculator!$F$22,1)))*IF(MOD(Calculator!$B$30/Calculator!$F$22,1)&lt;0.5,-1,1))^2)),2))</f>
        <v>—</v>
      </c>
      <c r="CJ67" s="253" t="n">
        <f aca="false">IFERROR(ROUND((IF(ISNUMBER(BY67),BY67,0)+IF(ISNUMBER(BZ67),BZ67,0)+IF(ISNUMBER(CA67),CA67,0)+IF(ISNUMBER(CB67),CB67,0)+IF(ISNUMBER(CC67),CC67,0)+IF(ISNUMBER(CD67),CD67,0)+IF(ISNUMBER(CE67),CE67,0)+IF(ISNUMBER(CF67),CF67,0)+IF(ISNUMBER(CG67),CG67,0)+IF(ISNUMBER(CH67),CH67,0)+IF(ISNUMBER(CI67),CI67,0))/(IF(ISNUMBER(BY67),1,0)+IF(ISNUMBER(BZ67),1,0)+IF(ISNUMBER(CA67),1,0)+IF(ISNUMBER(CB67),1,0)+IF(ISNUMBER(CC67),1,0)+IF(ISNUMBER(CD67),1,0)+IF(ISNUMBER(CE67),1,0)+IF(ISNUMBER(CF67),1,0)+IF(ISNUMBER(CG67),1,0)+IF(ISNUMBER(CH67),1,0)+IF(ISNUMBER(CI67),1,0)),4),"")</f>
        <v>14.28</v>
      </c>
      <c r="CK67" s="253" t="str">
        <f aca="false">IF(OR(Calculator!$E$12&lt;&gt;"YES",Calculator!$B$31&lt;Calculator!$G$12),"—",ROUND((1+SQRT(((50*POWER(80,POWER(COS(PI()*MOD(Calculator!$B$31/Calculator!$F$12,1)),2))+MIN(500,MAX(30,100*EXP(-0.3*'VSWR Calculator'!$C$24)*(1+3*ABS(MOD('VSWR Calculator'!$C$23/Calculator!$F$12/2,1)-0.5))))/'VSWR Calculator'!$C$25)-$C67)^2+(1500*ABS(SIN(2*PI()*MOD(Calculator!$B$31/Calculator!$F$12,1)))*IF(MOD(Calculator!$B$31/Calculator!$F$12,1)&lt;0.5,-1,1))^2)/SQRT(((50*POWER(80,POWER(COS(PI()*MOD(Calculator!$B$31/Calculator!$F$12,1)),2))+MIN(500,MAX(30,100*EXP(-0.3*'VSWR Calculator'!$C$24)*(1+3*ABS(MOD('VSWR Calculator'!$C$23/Calculator!$F$12/2,1)-0.5))))/'VSWR Calculator'!$C$25)+$C67)^2+(1500*ABS(SIN(2*PI()*MOD(Calculator!$B$31/Calculator!$F$12,1)))*IF(MOD(Calculator!$B$31/Calculator!$F$12,1)&lt;0.5,-1,1))^2))/(1-SQRT(((50*POWER(80,POWER(COS(PI()*MOD(Calculator!$B$31/Calculator!$F$12,1)),2))+MIN(500,MAX(30,100*EXP(-0.3*'VSWR Calculator'!$C$24)*(1+3*ABS(MOD('VSWR Calculator'!$C$23/Calculator!$F$12/2,1)-0.5))))/'VSWR Calculator'!$C$25)-$C67)^2+(1500*ABS(SIN(2*PI()*MOD(Calculator!$B$31/Calculator!$F$12,1)))*IF(MOD(Calculator!$B$31/Calculator!$F$12,1)&lt;0.5,-1,1))^2)/SQRT(((50*POWER(80,POWER(COS(PI()*MOD(Calculator!$B$31/Calculator!$F$12,1)),2))+MIN(500,MAX(30,100*EXP(-0.3*'VSWR Calculator'!$C$24)*(1+3*ABS(MOD('VSWR Calculator'!$C$23/Calculator!$F$12/2,1)-0.5))))/'VSWR Calculator'!$C$25)+$C67)^2+(1500*ABS(SIN(2*PI()*MOD(Calculator!$B$31/Calculator!$F$12,1)))*IF(MOD(Calculator!$B$31/Calculator!$F$12,1)&lt;0.5,-1,1))^2)),2))</f>
        <v>—</v>
      </c>
      <c r="CL67" s="253" t="str">
        <f aca="false">IF(OR(Calculator!$E$13&lt;&gt;"YES",Calculator!$B$31&lt;Calculator!$G$13),"—",ROUND((1+SQRT(((50*POWER(80,POWER(COS(PI()*MOD(Calculator!$B$31/Calculator!$F$13,1)),2))+MIN(500,MAX(30,100*EXP(-0.3*'VSWR Calculator'!$C$24)*(1+3*ABS(MOD('VSWR Calculator'!$C$23/Calculator!$F$13/2,1)-0.5))))/'VSWR Calculator'!$C$25)-$C67)^2+(1500*ABS(SIN(2*PI()*MOD(Calculator!$B$31/Calculator!$F$13,1)))*IF(MOD(Calculator!$B$31/Calculator!$F$13,1)&lt;0.5,-1,1))^2)/SQRT(((50*POWER(80,POWER(COS(PI()*MOD(Calculator!$B$31/Calculator!$F$13,1)),2))+MIN(500,MAX(30,100*EXP(-0.3*'VSWR Calculator'!$C$24)*(1+3*ABS(MOD('VSWR Calculator'!$C$23/Calculator!$F$13/2,1)-0.5))))/'VSWR Calculator'!$C$25)+$C67)^2+(1500*ABS(SIN(2*PI()*MOD(Calculator!$B$31/Calculator!$F$13,1)))*IF(MOD(Calculator!$B$31/Calculator!$F$13,1)&lt;0.5,-1,1))^2))/(1-SQRT(((50*POWER(80,POWER(COS(PI()*MOD(Calculator!$B$31/Calculator!$F$13,1)),2))+MIN(500,MAX(30,100*EXP(-0.3*'VSWR Calculator'!$C$24)*(1+3*ABS(MOD('VSWR Calculator'!$C$23/Calculator!$F$13/2,1)-0.5))))/'VSWR Calculator'!$C$25)-$C67)^2+(1500*ABS(SIN(2*PI()*MOD(Calculator!$B$31/Calculator!$F$13,1)))*IF(MOD(Calculator!$B$31/Calculator!$F$13,1)&lt;0.5,-1,1))^2)/SQRT(((50*POWER(80,POWER(COS(PI()*MOD(Calculator!$B$31/Calculator!$F$13,1)),2))+MIN(500,MAX(30,100*EXP(-0.3*'VSWR Calculator'!$C$24)*(1+3*ABS(MOD('VSWR Calculator'!$C$23/Calculator!$F$13/2,1)-0.5))))/'VSWR Calculator'!$C$25)+$C67)^2+(1500*ABS(SIN(2*PI()*MOD(Calculator!$B$31/Calculator!$F$13,1)))*IF(MOD(Calculator!$B$31/Calculator!$F$13,1)&lt;0.5,-1,1))^2)),2))</f>
        <v>—</v>
      </c>
      <c r="CM67" s="253" t="str">
        <f aca="false">IF(OR(Calculator!$E$14&lt;&gt;"YES",Calculator!$B$31&lt;Calculator!$G$14),"—",ROUND((1+SQRT(((50*POWER(80,POWER(COS(PI()*MOD(Calculator!$B$31/Calculator!$F$14,1)),2))+MIN(500,MAX(30,100*EXP(-0.3*'VSWR Calculator'!$C$24)*(1+3*ABS(MOD('VSWR Calculator'!$C$23/Calculator!$F$14/2,1)-0.5))))/'VSWR Calculator'!$C$25)-$C67)^2+(1500*ABS(SIN(2*PI()*MOD(Calculator!$B$31/Calculator!$F$14,1)))*IF(MOD(Calculator!$B$31/Calculator!$F$14,1)&lt;0.5,-1,1))^2)/SQRT(((50*POWER(80,POWER(COS(PI()*MOD(Calculator!$B$31/Calculator!$F$14,1)),2))+MIN(500,MAX(30,100*EXP(-0.3*'VSWR Calculator'!$C$24)*(1+3*ABS(MOD('VSWR Calculator'!$C$23/Calculator!$F$14/2,1)-0.5))))/'VSWR Calculator'!$C$25)+$C67)^2+(1500*ABS(SIN(2*PI()*MOD(Calculator!$B$31/Calculator!$F$14,1)))*IF(MOD(Calculator!$B$31/Calculator!$F$14,1)&lt;0.5,-1,1))^2))/(1-SQRT(((50*POWER(80,POWER(COS(PI()*MOD(Calculator!$B$31/Calculator!$F$14,1)),2))+MIN(500,MAX(30,100*EXP(-0.3*'VSWR Calculator'!$C$24)*(1+3*ABS(MOD('VSWR Calculator'!$C$23/Calculator!$F$14/2,1)-0.5))))/'VSWR Calculator'!$C$25)-$C67)^2+(1500*ABS(SIN(2*PI()*MOD(Calculator!$B$31/Calculator!$F$14,1)))*IF(MOD(Calculator!$B$31/Calculator!$F$14,1)&lt;0.5,-1,1))^2)/SQRT(((50*POWER(80,POWER(COS(PI()*MOD(Calculator!$B$31/Calculator!$F$14,1)),2))+MIN(500,MAX(30,100*EXP(-0.3*'VSWR Calculator'!$C$24)*(1+3*ABS(MOD('VSWR Calculator'!$C$23/Calculator!$F$14/2,1)-0.5))))/'VSWR Calculator'!$C$25)+$C67)^2+(1500*ABS(SIN(2*PI()*MOD(Calculator!$B$31/Calculator!$F$14,1)))*IF(MOD(Calculator!$B$31/Calculator!$F$14,1)&lt;0.5,-1,1))^2)),2))</f>
        <v>—</v>
      </c>
      <c r="CN67" s="253" t="n">
        <f aca="false">IF(OR(Calculator!$E$15&lt;&gt;"YES",Calculator!$B$31&lt;Calculator!$G$15),"—",ROUND((1+SQRT(((50*POWER(80,POWER(COS(PI()*MOD(Calculator!$B$31/Calculator!$F$15,1)),2))+MIN(500,MAX(30,100*EXP(-0.3*'VSWR Calculator'!$C$24)*(1+3*ABS(MOD('VSWR Calculator'!$C$23/Calculator!$F$15/2,1)-0.5))))/'VSWR Calculator'!$C$25)-$C67)^2+(1500*ABS(SIN(2*PI()*MOD(Calculator!$B$31/Calculator!$F$15,1)))*IF(MOD(Calculator!$B$31/Calculator!$F$15,1)&lt;0.5,-1,1))^2)/SQRT(((50*POWER(80,POWER(COS(PI()*MOD(Calculator!$B$31/Calculator!$F$15,1)),2))+MIN(500,MAX(30,100*EXP(-0.3*'VSWR Calculator'!$C$24)*(1+3*ABS(MOD('VSWR Calculator'!$C$23/Calculator!$F$15/2,1)-0.5))))/'VSWR Calculator'!$C$25)+$C67)^2+(1500*ABS(SIN(2*PI()*MOD(Calculator!$B$31/Calculator!$F$15,1)))*IF(MOD(Calculator!$B$31/Calculator!$F$15,1)&lt;0.5,-1,1))^2))/(1-SQRT(((50*POWER(80,POWER(COS(PI()*MOD(Calculator!$B$31/Calculator!$F$15,1)),2))+MIN(500,MAX(30,100*EXP(-0.3*'VSWR Calculator'!$C$24)*(1+3*ABS(MOD('VSWR Calculator'!$C$23/Calculator!$F$15/2,1)-0.5))))/'VSWR Calculator'!$C$25)-$C67)^2+(1500*ABS(SIN(2*PI()*MOD(Calculator!$B$31/Calculator!$F$15,1)))*IF(MOD(Calculator!$B$31/Calculator!$F$15,1)&lt;0.5,-1,1))^2)/SQRT(((50*POWER(80,POWER(COS(PI()*MOD(Calculator!$B$31/Calculator!$F$15,1)),2))+MIN(500,MAX(30,100*EXP(-0.3*'VSWR Calculator'!$C$24)*(1+3*ABS(MOD('VSWR Calculator'!$C$23/Calculator!$F$15/2,1)-0.5))))/'VSWR Calculator'!$C$25)+$C67)^2+(1500*ABS(SIN(2*PI()*MOD(Calculator!$B$31/Calculator!$F$15,1)))*IF(MOD(Calculator!$B$31/Calculator!$F$15,1)&lt;0.5,-1,1))^2)),2))</f>
        <v>14.62</v>
      </c>
      <c r="CO67" s="253" t="str">
        <f aca="false">IF(OR(Calculator!$E$16&lt;&gt;"YES",Calculator!$B$31&lt;Calculator!$G$16),"—",ROUND((1+SQRT(((50*POWER(80,POWER(COS(PI()*MOD(Calculator!$B$31/Calculator!$F$16,1)),2))+MIN(500,MAX(30,100*EXP(-0.3*'VSWR Calculator'!$C$24)*(1+3*ABS(MOD('VSWR Calculator'!$C$23/Calculator!$F$16/2,1)-0.5))))/'VSWR Calculator'!$C$25)-$C67)^2+(1500*ABS(SIN(2*PI()*MOD(Calculator!$B$31/Calculator!$F$16,1)))*IF(MOD(Calculator!$B$31/Calculator!$F$16,1)&lt;0.5,-1,1))^2)/SQRT(((50*POWER(80,POWER(COS(PI()*MOD(Calculator!$B$31/Calculator!$F$16,1)),2))+MIN(500,MAX(30,100*EXP(-0.3*'VSWR Calculator'!$C$24)*(1+3*ABS(MOD('VSWR Calculator'!$C$23/Calculator!$F$16/2,1)-0.5))))/'VSWR Calculator'!$C$25)+$C67)^2+(1500*ABS(SIN(2*PI()*MOD(Calculator!$B$31/Calculator!$F$16,1)))*IF(MOD(Calculator!$B$31/Calculator!$F$16,1)&lt;0.5,-1,1))^2))/(1-SQRT(((50*POWER(80,POWER(COS(PI()*MOD(Calculator!$B$31/Calculator!$F$16,1)),2))+MIN(500,MAX(30,100*EXP(-0.3*'VSWR Calculator'!$C$24)*(1+3*ABS(MOD('VSWR Calculator'!$C$23/Calculator!$F$16/2,1)-0.5))))/'VSWR Calculator'!$C$25)-$C67)^2+(1500*ABS(SIN(2*PI()*MOD(Calculator!$B$31/Calculator!$F$16,1)))*IF(MOD(Calculator!$B$31/Calculator!$F$16,1)&lt;0.5,-1,1))^2)/SQRT(((50*POWER(80,POWER(COS(PI()*MOD(Calculator!$B$31/Calculator!$F$16,1)),2))+MIN(500,MAX(30,100*EXP(-0.3*'VSWR Calculator'!$C$24)*(1+3*ABS(MOD('VSWR Calculator'!$C$23/Calculator!$F$16/2,1)-0.5))))/'VSWR Calculator'!$C$25)+$C67)^2+(1500*ABS(SIN(2*PI()*MOD(Calculator!$B$31/Calculator!$F$16,1)))*IF(MOD(Calculator!$B$31/Calculator!$F$16,1)&lt;0.5,-1,1))^2)),2))</f>
        <v>—</v>
      </c>
      <c r="CP67" s="253" t="n">
        <f aca="false">IF(OR(Calculator!$E$17&lt;&gt;"YES",Calculator!$B$31&lt;Calculator!$G$17),"—",ROUND((1+SQRT(((50*POWER(80,POWER(COS(PI()*MOD(Calculator!$B$31/Calculator!$F$17,1)),2))+MIN(500,MAX(30,100*EXP(-0.3*'VSWR Calculator'!$C$24)*(1+3*ABS(MOD('VSWR Calculator'!$C$23/Calculator!$F$17/2,1)-0.5))))/'VSWR Calculator'!$C$25)-$C67)^2+(1500*ABS(SIN(2*PI()*MOD(Calculator!$B$31/Calculator!$F$17,1)))*IF(MOD(Calculator!$B$31/Calculator!$F$17,1)&lt;0.5,-1,1))^2)/SQRT(((50*POWER(80,POWER(COS(PI()*MOD(Calculator!$B$31/Calculator!$F$17,1)),2))+MIN(500,MAX(30,100*EXP(-0.3*'VSWR Calculator'!$C$24)*(1+3*ABS(MOD('VSWR Calculator'!$C$23/Calculator!$F$17/2,1)-0.5))))/'VSWR Calculator'!$C$25)+$C67)^2+(1500*ABS(SIN(2*PI()*MOD(Calculator!$B$31/Calculator!$F$17,1)))*IF(MOD(Calculator!$B$31/Calculator!$F$17,1)&lt;0.5,-1,1))^2))/(1-SQRT(((50*POWER(80,POWER(COS(PI()*MOD(Calculator!$B$31/Calculator!$F$17,1)),2))+MIN(500,MAX(30,100*EXP(-0.3*'VSWR Calculator'!$C$24)*(1+3*ABS(MOD('VSWR Calculator'!$C$23/Calculator!$F$17/2,1)-0.5))))/'VSWR Calculator'!$C$25)-$C67)^2+(1500*ABS(SIN(2*PI()*MOD(Calculator!$B$31/Calculator!$F$17,1)))*IF(MOD(Calculator!$B$31/Calculator!$F$17,1)&lt;0.5,-1,1))^2)/SQRT(((50*POWER(80,POWER(COS(PI()*MOD(Calculator!$B$31/Calculator!$F$17,1)),2))+MIN(500,MAX(30,100*EXP(-0.3*'VSWR Calculator'!$C$24)*(1+3*ABS(MOD('VSWR Calculator'!$C$23/Calculator!$F$17/2,1)-0.5))))/'VSWR Calculator'!$C$25)+$C67)^2+(1500*ABS(SIN(2*PI()*MOD(Calculator!$B$31/Calculator!$F$17,1)))*IF(MOD(Calculator!$B$31/Calculator!$F$17,1)&lt;0.5,-1,1))^2)),2))</f>
        <v>12.72</v>
      </c>
      <c r="CQ67" s="253" t="str">
        <f aca="false">IF(OR(Calculator!$E$18&lt;&gt;"YES",Calculator!$B$31&lt;Calculator!$G$18),"—",ROUND((1+SQRT(((50*POWER(80,POWER(COS(PI()*MOD(Calculator!$B$31/Calculator!$F$18,1)),2))+MIN(500,MAX(30,100*EXP(-0.3*'VSWR Calculator'!$C$24)*(1+3*ABS(MOD('VSWR Calculator'!$C$23/Calculator!$F$18/2,1)-0.5))))/'VSWR Calculator'!$C$25)-$C67)^2+(1500*ABS(SIN(2*PI()*MOD(Calculator!$B$31/Calculator!$F$18,1)))*IF(MOD(Calculator!$B$31/Calculator!$F$18,1)&lt;0.5,-1,1))^2)/SQRT(((50*POWER(80,POWER(COS(PI()*MOD(Calculator!$B$31/Calculator!$F$18,1)),2))+MIN(500,MAX(30,100*EXP(-0.3*'VSWR Calculator'!$C$24)*(1+3*ABS(MOD('VSWR Calculator'!$C$23/Calculator!$F$18/2,1)-0.5))))/'VSWR Calculator'!$C$25)+$C67)^2+(1500*ABS(SIN(2*PI()*MOD(Calculator!$B$31/Calculator!$F$18,1)))*IF(MOD(Calculator!$B$31/Calculator!$F$18,1)&lt;0.5,-1,1))^2))/(1-SQRT(((50*POWER(80,POWER(COS(PI()*MOD(Calculator!$B$31/Calculator!$F$18,1)),2))+MIN(500,MAX(30,100*EXP(-0.3*'VSWR Calculator'!$C$24)*(1+3*ABS(MOD('VSWR Calculator'!$C$23/Calculator!$F$18/2,1)-0.5))))/'VSWR Calculator'!$C$25)-$C67)^2+(1500*ABS(SIN(2*PI()*MOD(Calculator!$B$31/Calculator!$F$18,1)))*IF(MOD(Calculator!$B$31/Calculator!$F$18,1)&lt;0.5,-1,1))^2)/SQRT(((50*POWER(80,POWER(COS(PI()*MOD(Calculator!$B$31/Calculator!$F$18,1)),2))+MIN(500,MAX(30,100*EXP(-0.3*'VSWR Calculator'!$C$24)*(1+3*ABS(MOD('VSWR Calculator'!$C$23/Calculator!$F$18/2,1)-0.5))))/'VSWR Calculator'!$C$25)+$C67)^2+(1500*ABS(SIN(2*PI()*MOD(Calculator!$B$31/Calculator!$F$18,1)))*IF(MOD(Calculator!$B$31/Calculator!$F$18,1)&lt;0.5,-1,1))^2)),2))</f>
        <v>—</v>
      </c>
      <c r="CR67" s="253" t="str">
        <f aca="false">IF(OR(Calculator!$E$19&lt;&gt;"YES",Calculator!$B$31&lt;Calculator!$G$19),"—",ROUND((1+SQRT(((50*POWER(80,POWER(COS(PI()*MOD(Calculator!$B$31/Calculator!$F$19,1)),2))+MIN(500,MAX(30,100*EXP(-0.3*'VSWR Calculator'!$C$24)*(1+3*ABS(MOD('VSWR Calculator'!$C$23/Calculator!$F$19/2,1)-0.5))))/'VSWR Calculator'!$C$25)-$C67)^2+(1500*ABS(SIN(2*PI()*MOD(Calculator!$B$31/Calculator!$F$19,1)))*IF(MOD(Calculator!$B$31/Calculator!$F$19,1)&lt;0.5,-1,1))^2)/SQRT(((50*POWER(80,POWER(COS(PI()*MOD(Calculator!$B$31/Calculator!$F$19,1)),2))+MIN(500,MAX(30,100*EXP(-0.3*'VSWR Calculator'!$C$24)*(1+3*ABS(MOD('VSWR Calculator'!$C$23/Calculator!$F$19/2,1)-0.5))))/'VSWR Calculator'!$C$25)+$C67)^2+(1500*ABS(SIN(2*PI()*MOD(Calculator!$B$31/Calculator!$F$19,1)))*IF(MOD(Calculator!$B$31/Calculator!$F$19,1)&lt;0.5,-1,1))^2))/(1-SQRT(((50*POWER(80,POWER(COS(PI()*MOD(Calculator!$B$31/Calculator!$F$19,1)),2))+MIN(500,MAX(30,100*EXP(-0.3*'VSWR Calculator'!$C$24)*(1+3*ABS(MOD('VSWR Calculator'!$C$23/Calculator!$F$19/2,1)-0.5))))/'VSWR Calculator'!$C$25)-$C67)^2+(1500*ABS(SIN(2*PI()*MOD(Calculator!$B$31/Calculator!$F$19,1)))*IF(MOD(Calculator!$B$31/Calculator!$F$19,1)&lt;0.5,-1,1))^2)/SQRT(((50*POWER(80,POWER(COS(PI()*MOD(Calculator!$B$31/Calculator!$F$19,1)),2))+MIN(500,MAX(30,100*EXP(-0.3*'VSWR Calculator'!$C$24)*(1+3*ABS(MOD('VSWR Calculator'!$C$23/Calculator!$F$19/2,1)-0.5))))/'VSWR Calculator'!$C$25)+$C67)^2+(1500*ABS(SIN(2*PI()*MOD(Calculator!$B$31/Calculator!$F$19,1)))*IF(MOD(Calculator!$B$31/Calculator!$F$19,1)&lt;0.5,-1,1))^2)),2))</f>
        <v>—</v>
      </c>
      <c r="CS67" s="253" t="str">
        <f aca="false">IF(OR(Calculator!$E$20&lt;&gt;"YES",Calculator!$B$31&lt;Calculator!$G$20),"—",ROUND((1+SQRT(((50*POWER(80,POWER(COS(PI()*MOD(Calculator!$B$31/Calculator!$F$20,1)),2))+MIN(500,MAX(30,100*EXP(-0.3*'VSWR Calculator'!$C$24)*(1+3*ABS(MOD('VSWR Calculator'!$C$23/Calculator!$F$20/2,1)-0.5))))/'VSWR Calculator'!$C$25)-$C67)^2+(1500*ABS(SIN(2*PI()*MOD(Calculator!$B$31/Calculator!$F$20,1)))*IF(MOD(Calculator!$B$31/Calculator!$F$20,1)&lt;0.5,-1,1))^2)/SQRT(((50*POWER(80,POWER(COS(PI()*MOD(Calculator!$B$31/Calculator!$F$20,1)),2))+MIN(500,MAX(30,100*EXP(-0.3*'VSWR Calculator'!$C$24)*(1+3*ABS(MOD('VSWR Calculator'!$C$23/Calculator!$F$20/2,1)-0.5))))/'VSWR Calculator'!$C$25)+$C67)^2+(1500*ABS(SIN(2*PI()*MOD(Calculator!$B$31/Calculator!$F$20,1)))*IF(MOD(Calculator!$B$31/Calculator!$F$20,1)&lt;0.5,-1,1))^2))/(1-SQRT(((50*POWER(80,POWER(COS(PI()*MOD(Calculator!$B$31/Calculator!$F$20,1)),2))+MIN(500,MAX(30,100*EXP(-0.3*'VSWR Calculator'!$C$24)*(1+3*ABS(MOD('VSWR Calculator'!$C$23/Calculator!$F$20/2,1)-0.5))))/'VSWR Calculator'!$C$25)-$C67)^2+(1500*ABS(SIN(2*PI()*MOD(Calculator!$B$31/Calculator!$F$20,1)))*IF(MOD(Calculator!$B$31/Calculator!$F$20,1)&lt;0.5,-1,1))^2)/SQRT(((50*POWER(80,POWER(COS(PI()*MOD(Calculator!$B$31/Calculator!$F$20,1)),2))+MIN(500,MAX(30,100*EXP(-0.3*'VSWR Calculator'!$C$24)*(1+3*ABS(MOD('VSWR Calculator'!$C$23/Calculator!$F$20/2,1)-0.5))))/'VSWR Calculator'!$C$25)+$C67)^2+(1500*ABS(SIN(2*PI()*MOD(Calculator!$B$31/Calculator!$F$20,1)))*IF(MOD(Calculator!$B$31/Calculator!$F$20,1)&lt;0.5,-1,1))^2)),2))</f>
        <v>—</v>
      </c>
      <c r="CT67" s="253" t="str">
        <f aca="false">IF(OR(Calculator!$E$21&lt;&gt;"YES",Calculator!$B$31&lt;Calculator!$G$21),"—",ROUND((1+SQRT(((50*POWER(80,POWER(COS(PI()*MOD(Calculator!$B$31/Calculator!$F$21,1)),2))+MIN(500,MAX(30,100*EXP(-0.3*'VSWR Calculator'!$C$24)*(1+3*ABS(MOD('VSWR Calculator'!$C$23/Calculator!$F$21/2,1)-0.5))))/'VSWR Calculator'!$C$25)-$C67)^2+(1500*ABS(SIN(2*PI()*MOD(Calculator!$B$31/Calculator!$F$21,1)))*IF(MOD(Calculator!$B$31/Calculator!$F$21,1)&lt;0.5,-1,1))^2)/SQRT(((50*POWER(80,POWER(COS(PI()*MOD(Calculator!$B$31/Calculator!$F$21,1)),2))+MIN(500,MAX(30,100*EXP(-0.3*'VSWR Calculator'!$C$24)*(1+3*ABS(MOD('VSWR Calculator'!$C$23/Calculator!$F$21/2,1)-0.5))))/'VSWR Calculator'!$C$25)+$C67)^2+(1500*ABS(SIN(2*PI()*MOD(Calculator!$B$31/Calculator!$F$21,1)))*IF(MOD(Calculator!$B$31/Calculator!$F$21,1)&lt;0.5,-1,1))^2))/(1-SQRT(((50*POWER(80,POWER(COS(PI()*MOD(Calculator!$B$31/Calculator!$F$21,1)),2))+MIN(500,MAX(30,100*EXP(-0.3*'VSWR Calculator'!$C$24)*(1+3*ABS(MOD('VSWR Calculator'!$C$23/Calculator!$F$21/2,1)-0.5))))/'VSWR Calculator'!$C$25)-$C67)^2+(1500*ABS(SIN(2*PI()*MOD(Calculator!$B$31/Calculator!$F$21,1)))*IF(MOD(Calculator!$B$31/Calculator!$F$21,1)&lt;0.5,-1,1))^2)/SQRT(((50*POWER(80,POWER(COS(PI()*MOD(Calculator!$B$31/Calculator!$F$21,1)),2))+MIN(500,MAX(30,100*EXP(-0.3*'VSWR Calculator'!$C$24)*(1+3*ABS(MOD('VSWR Calculator'!$C$23/Calculator!$F$21/2,1)-0.5))))/'VSWR Calculator'!$C$25)+$C67)^2+(1500*ABS(SIN(2*PI()*MOD(Calculator!$B$31/Calculator!$F$21,1)))*IF(MOD(Calculator!$B$31/Calculator!$F$21,1)&lt;0.5,-1,1))^2)),2))</f>
        <v>—</v>
      </c>
      <c r="CU67" s="253" t="str">
        <f aca="false">IF(OR(Calculator!$E$22&lt;&gt;"YES",Calculator!$B$31&lt;Calculator!$G$22),"—",ROUND((1+SQRT(((50*POWER(80,POWER(COS(PI()*MOD(Calculator!$B$31/Calculator!$F$22,1)),2))+MIN(500,MAX(30,100*EXP(-0.3*'VSWR Calculator'!$C$24)*(1+3*ABS(MOD('VSWR Calculator'!$C$23/Calculator!$F$22/2,1)-0.5))))/'VSWR Calculator'!$C$25)-$C67)^2+(1500*ABS(SIN(2*PI()*MOD(Calculator!$B$31/Calculator!$F$22,1)))*IF(MOD(Calculator!$B$31/Calculator!$F$22,1)&lt;0.5,-1,1))^2)/SQRT(((50*POWER(80,POWER(COS(PI()*MOD(Calculator!$B$31/Calculator!$F$22,1)),2))+MIN(500,MAX(30,100*EXP(-0.3*'VSWR Calculator'!$C$24)*(1+3*ABS(MOD('VSWR Calculator'!$C$23/Calculator!$F$22/2,1)-0.5))))/'VSWR Calculator'!$C$25)+$C67)^2+(1500*ABS(SIN(2*PI()*MOD(Calculator!$B$31/Calculator!$F$22,1)))*IF(MOD(Calculator!$B$31/Calculator!$F$22,1)&lt;0.5,-1,1))^2))/(1-SQRT(((50*POWER(80,POWER(COS(PI()*MOD(Calculator!$B$31/Calculator!$F$22,1)),2))+MIN(500,MAX(30,100*EXP(-0.3*'VSWR Calculator'!$C$24)*(1+3*ABS(MOD('VSWR Calculator'!$C$23/Calculator!$F$22/2,1)-0.5))))/'VSWR Calculator'!$C$25)-$C67)^2+(1500*ABS(SIN(2*PI()*MOD(Calculator!$B$31/Calculator!$F$22,1)))*IF(MOD(Calculator!$B$31/Calculator!$F$22,1)&lt;0.5,-1,1))^2)/SQRT(((50*POWER(80,POWER(COS(PI()*MOD(Calculator!$B$31/Calculator!$F$22,1)),2))+MIN(500,MAX(30,100*EXP(-0.3*'VSWR Calculator'!$C$24)*(1+3*ABS(MOD('VSWR Calculator'!$C$23/Calculator!$F$22/2,1)-0.5))))/'VSWR Calculator'!$C$25)+$C67)^2+(1500*ABS(SIN(2*PI()*MOD(Calculator!$B$31/Calculator!$F$22,1)))*IF(MOD(Calculator!$B$31/Calculator!$F$22,1)&lt;0.5,-1,1))^2)),2))</f>
        <v>—</v>
      </c>
      <c r="CV67" s="253" t="n">
        <f aca="false">IFERROR(ROUND((IF(ISNUMBER(CK67),CK67,0)+IF(ISNUMBER(CL67),CL67,0)+IF(ISNUMBER(CM67),CM67,0)+IF(ISNUMBER(CN67),CN67,0)+IF(ISNUMBER(CO67),CO67,0)+IF(ISNUMBER(CP67),CP67,0)+IF(ISNUMBER(CQ67),CQ67,0)+IF(ISNUMBER(CR67),CR67,0)+IF(ISNUMBER(CS67),CS67,0)+IF(ISNUMBER(CT67),CT67,0)+IF(ISNUMBER(CU67),CU67,0))/(IF(ISNUMBER(CK67),1,0)+IF(ISNUMBER(CL67),1,0)+IF(ISNUMBER(CM67),1,0)+IF(ISNUMBER(CN67),1,0)+IF(ISNUMBER(CO67),1,0)+IF(ISNUMBER(CP67),1,0)+IF(ISNUMBER(CQ67),1,0)+IF(ISNUMBER(CR67),1,0)+IF(ISNUMBER(CS67),1,0)+IF(ISNUMBER(CT67),1,0)+IF(ISNUMBER(CU67),1,0)),4),"")</f>
        <v>13.67</v>
      </c>
      <c r="CW67" s="253" t="str">
        <f aca="false">IF(OR(Calculator!$E$12&lt;&gt;"YES",Calculator!$B$32&lt;Calculator!$G$12),"—",ROUND((1+SQRT(((50*POWER(80,POWER(COS(PI()*MOD(Calculator!$B$32/Calculator!$F$12,1)),2))+MIN(500,MAX(30,100*EXP(-0.3*'VSWR Calculator'!$C$24)*(1+3*ABS(MOD('VSWR Calculator'!$C$23/Calculator!$F$12/2,1)-0.5))))/'VSWR Calculator'!$C$25)-$C67)^2+(1500*ABS(SIN(2*PI()*MOD(Calculator!$B$32/Calculator!$F$12,1)))*IF(MOD(Calculator!$B$32/Calculator!$F$12,1)&lt;0.5,-1,1))^2)/SQRT(((50*POWER(80,POWER(COS(PI()*MOD(Calculator!$B$32/Calculator!$F$12,1)),2))+MIN(500,MAX(30,100*EXP(-0.3*'VSWR Calculator'!$C$24)*(1+3*ABS(MOD('VSWR Calculator'!$C$23/Calculator!$F$12/2,1)-0.5))))/'VSWR Calculator'!$C$25)+$C67)^2+(1500*ABS(SIN(2*PI()*MOD(Calculator!$B$32/Calculator!$F$12,1)))*IF(MOD(Calculator!$B$32/Calculator!$F$12,1)&lt;0.5,-1,1))^2))/(1-SQRT(((50*POWER(80,POWER(COS(PI()*MOD(Calculator!$B$32/Calculator!$F$12,1)),2))+MIN(500,MAX(30,100*EXP(-0.3*'VSWR Calculator'!$C$24)*(1+3*ABS(MOD('VSWR Calculator'!$C$23/Calculator!$F$12/2,1)-0.5))))/'VSWR Calculator'!$C$25)-$C67)^2+(1500*ABS(SIN(2*PI()*MOD(Calculator!$B$32/Calculator!$F$12,1)))*IF(MOD(Calculator!$B$32/Calculator!$F$12,1)&lt;0.5,-1,1))^2)/SQRT(((50*POWER(80,POWER(COS(PI()*MOD(Calculator!$B$32/Calculator!$F$12,1)),2))+MIN(500,MAX(30,100*EXP(-0.3*'VSWR Calculator'!$C$24)*(1+3*ABS(MOD('VSWR Calculator'!$C$23/Calculator!$F$12/2,1)-0.5))))/'VSWR Calculator'!$C$25)+$C67)^2+(1500*ABS(SIN(2*PI()*MOD(Calculator!$B$32/Calculator!$F$12,1)))*IF(MOD(Calculator!$B$32/Calculator!$F$12,1)&lt;0.5,-1,1))^2)),2))</f>
        <v>—</v>
      </c>
      <c r="CX67" s="253" t="str">
        <f aca="false">IF(OR(Calculator!$E$13&lt;&gt;"YES",Calculator!$B$32&lt;Calculator!$G$13),"—",ROUND((1+SQRT(((50*POWER(80,POWER(COS(PI()*MOD(Calculator!$B$32/Calculator!$F$13,1)),2))+MIN(500,MAX(30,100*EXP(-0.3*'VSWR Calculator'!$C$24)*(1+3*ABS(MOD('VSWR Calculator'!$C$23/Calculator!$F$13/2,1)-0.5))))/'VSWR Calculator'!$C$25)-$C67)^2+(1500*ABS(SIN(2*PI()*MOD(Calculator!$B$32/Calculator!$F$13,1)))*IF(MOD(Calculator!$B$32/Calculator!$F$13,1)&lt;0.5,-1,1))^2)/SQRT(((50*POWER(80,POWER(COS(PI()*MOD(Calculator!$B$32/Calculator!$F$13,1)),2))+MIN(500,MAX(30,100*EXP(-0.3*'VSWR Calculator'!$C$24)*(1+3*ABS(MOD('VSWR Calculator'!$C$23/Calculator!$F$13/2,1)-0.5))))/'VSWR Calculator'!$C$25)+$C67)^2+(1500*ABS(SIN(2*PI()*MOD(Calculator!$B$32/Calculator!$F$13,1)))*IF(MOD(Calculator!$B$32/Calculator!$F$13,1)&lt;0.5,-1,1))^2))/(1-SQRT(((50*POWER(80,POWER(COS(PI()*MOD(Calculator!$B$32/Calculator!$F$13,1)),2))+MIN(500,MAX(30,100*EXP(-0.3*'VSWR Calculator'!$C$24)*(1+3*ABS(MOD('VSWR Calculator'!$C$23/Calculator!$F$13/2,1)-0.5))))/'VSWR Calculator'!$C$25)-$C67)^2+(1500*ABS(SIN(2*PI()*MOD(Calculator!$B$32/Calculator!$F$13,1)))*IF(MOD(Calculator!$B$32/Calculator!$F$13,1)&lt;0.5,-1,1))^2)/SQRT(((50*POWER(80,POWER(COS(PI()*MOD(Calculator!$B$32/Calculator!$F$13,1)),2))+MIN(500,MAX(30,100*EXP(-0.3*'VSWR Calculator'!$C$24)*(1+3*ABS(MOD('VSWR Calculator'!$C$23/Calculator!$F$13/2,1)-0.5))))/'VSWR Calculator'!$C$25)+$C67)^2+(1500*ABS(SIN(2*PI()*MOD(Calculator!$B$32/Calculator!$F$13,1)))*IF(MOD(Calculator!$B$32/Calculator!$F$13,1)&lt;0.5,-1,1))^2)),2))</f>
        <v>—</v>
      </c>
      <c r="CY67" s="253" t="str">
        <f aca="false">IF(OR(Calculator!$E$14&lt;&gt;"YES",Calculator!$B$32&lt;Calculator!$G$14),"—",ROUND((1+SQRT(((50*POWER(80,POWER(COS(PI()*MOD(Calculator!$B$32/Calculator!$F$14,1)),2))+MIN(500,MAX(30,100*EXP(-0.3*'VSWR Calculator'!$C$24)*(1+3*ABS(MOD('VSWR Calculator'!$C$23/Calculator!$F$14/2,1)-0.5))))/'VSWR Calculator'!$C$25)-$C67)^2+(1500*ABS(SIN(2*PI()*MOD(Calculator!$B$32/Calculator!$F$14,1)))*IF(MOD(Calculator!$B$32/Calculator!$F$14,1)&lt;0.5,-1,1))^2)/SQRT(((50*POWER(80,POWER(COS(PI()*MOD(Calculator!$B$32/Calculator!$F$14,1)),2))+MIN(500,MAX(30,100*EXP(-0.3*'VSWR Calculator'!$C$24)*(1+3*ABS(MOD('VSWR Calculator'!$C$23/Calculator!$F$14/2,1)-0.5))))/'VSWR Calculator'!$C$25)+$C67)^2+(1500*ABS(SIN(2*PI()*MOD(Calculator!$B$32/Calculator!$F$14,1)))*IF(MOD(Calculator!$B$32/Calculator!$F$14,1)&lt;0.5,-1,1))^2))/(1-SQRT(((50*POWER(80,POWER(COS(PI()*MOD(Calculator!$B$32/Calculator!$F$14,1)),2))+MIN(500,MAX(30,100*EXP(-0.3*'VSWR Calculator'!$C$24)*(1+3*ABS(MOD('VSWR Calculator'!$C$23/Calculator!$F$14/2,1)-0.5))))/'VSWR Calculator'!$C$25)-$C67)^2+(1500*ABS(SIN(2*PI()*MOD(Calculator!$B$32/Calculator!$F$14,1)))*IF(MOD(Calculator!$B$32/Calculator!$F$14,1)&lt;0.5,-1,1))^2)/SQRT(((50*POWER(80,POWER(COS(PI()*MOD(Calculator!$B$32/Calculator!$F$14,1)),2))+MIN(500,MAX(30,100*EXP(-0.3*'VSWR Calculator'!$C$24)*(1+3*ABS(MOD('VSWR Calculator'!$C$23/Calculator!$F$14/2,1)-0.5))))/'VSWR Calculator'!$C$25)+$C67)^2+(1500*ABS(SIN(2*PI()*MOD(Calculator!$B$32/Calculator!$F$14,1)))*IF(MOD(Calculator!$B$32/Calculator!$F$14,1)&lt;0.5,-1,1))^2)),2))</f>
        <v>—</v>
      </c>
      <c r="CZ67" s="253" t="n">
        <f aca="false">IF(OR(Calculator!$E$15&lt;&gt;"YES",Calculator!$B$32&lt;Calculator!$G$15),"—",ROUND((1+SQRT(((50*POWER(80,POWER(COS(PI()*MOD(Calculator!$B$32/Calculator!$F$15,1)),2))+MIN(500,MAX(30,100*EXP(-0.3*'VSWR Calculator'!$C$24)*(1+3*ABS(MOD('VSWR Calculator'!$C$23/Calculator!$F$15/2,1)-0.5))))/'VSWR Calculator'!$C$25)-$C67)^2+(1500*ABS(SIN(2*PI()*MOD(Calculator!$B$32/Calculator!$F$15,1)))*IF(MOD(Calculator!$B$32/Calculator!$F$15,1)&lt;0.5,-1,1))^2)/SQRT(((50*POWER(80,POWER(COS(PI()*MOD(Calculator!$B$32/Calculator!$F$15,1)),2))+MIN(500,MAX(30,100*EXP(-0.3*'VSWR Calculator'!$C$24)*(1+3*ABS(MOD('VSWR Calculator'!$C$23/Calculator!$F$15/2,1)-0.5))))/'VSWR Calculator'!$C$25)+$C67)^2+(1500*ABS(SIN(2*PI()*MOD(Calculator!$B$32/Calculator!$F$15,1)))*IF(MOD(Calculator!$B$32/Calculator!$F$15,1)&lt;0.5,-1,1))^2))/(1-SQRT(((50*POWER(80,POWER(COS(PI()*MOD(Calculator!$B$32/Calculator!$F$15,1)),2))+MIN(500,MAX(30,100*EXP(-0.3*'VSWR Calculator'!$C$24)*(1+3*ABS(MOD('VSWR Calculator'!$C$23/Calculator!$F$15/2,1)-0.5))))/'VSWR Calculator'!$C$25)-$C67)^2+(1500*ABS(SIN(2*PI()*MOD(Calculator!$B$32/Calculator!$F$15,1)))*IF(MOD(Calculator!$B$32/Calculator!$F$15,1)&lt;0.5,-1,1))^2)/SQRT(((50*POWER(80,POWER(COS(PI()*MOD(Calculator!$B$32/Calculator!$F$15,1)),2))+MIN(500,MAX(30,100*EXP(-0.3*'VSWR Calculator'!$C$24)*(1+3*ABS(MOD('VSWR Calculator'!$C$23/Calculator!$F$15/2,1)-0.5))))/'VSWR Calculator'!$C$25)+$C67)^2+(1500*ABS(SIN(2*PI()*MOD(Calculator!$B$32/Calculator!$F$15,1)))*IF(MOD(Calculator!$B$32/Calculator!$F$15,1)&lt;0.5,-1,1))^2)),2))</f>
        <v>2.41</v>
      </c>
      <c r="DA67" s="253" t="str">
        <f aca="false">IF(OR(Calculator!$E$16&lt;&gt;"YES",Calculator!$B$32&lt;Calculator!$G$16),"—",ROUND((1+SQRT(((50*POWER(80,POWER(COS(PI()*MOD(Calculator!$B$32/Calculator!$F$16,1)),2))+MIN(500,MAX(30,100*EXP(-0.3*'VSWR Calculator'!$C$24)*(1+3*ABS(MOD('VSWR Calculator'!$C$23/Calculator!$F$16/2,1)-0.5))))/'VSWR Calculator'!$C$25)-$C67)^2+(1500*ABS(SIN(2*PI()*MOD(Calculator!$B$32/Calculator!$F$16,1)))*IF(MOD(Calculator!$B$32/Calculator!$F$16,1)&lt;0.5,-1,1))^2)/SQRT(((50*POWER(80,POWER(COS(PI()*MOD(Calculator!$B$32/Calculator!$F$16,1)),2))+MIN(500,MAX(30,100*EXP(-0.3*'VSWR Calculator'!$C$24)*(1+3*ABS(MOD('VSWR Calculator'!$C$23/Calculator!$F$16/2,1)-0.5))))/'VSWR Calculator'!$C$25)+$C67)^2+(1500*ABS(SIN(2*PI()*MOD(Calculator!$B$32/Calculator!$F$16,1)))*IF(MOD(Calculator!$B$32/Calculator!$F$16,1)&lt;0.5,-1,1))^2))/(1-SQRT(((50*POWER(80,POWER(COS(PI()*MOD(Calculator!$B$32/Calculator!$F$16,1)),2))+MIN(500,MAX(30,100*EXP(-0.3*'VSWR Calculator'!$C$24)*(1+3*ABS(MOD('VSWR Calculator'!$C$23/Calculator!$F$16/2,1)-0.5))))/'VSWR Calculator'!$C$25)-$C67)^2+(1500*ABS(SIN(2*PI()*MOD(Calculator!$B$32/Calculator!$F$16,1)))*IF(MOD(Calculator!$B$32/Calculator!$F$16,1)&lt;0.5,-1,1))^2)/SQRT(((50*POWER(80,POWER(COS(PI()*MOD(Calculator!$B$32/Calculator!$F$16,1)),2))+MIN(500,MAX(30,100*EXP(-0.3*'VSWR Calculator'!$C$24)*(1+3*ABS(MOD('VSWR Calculator'!$C$23/Calculator!$F$16/2,1)-0.5))))/'VSWR Calculator'!$C$25)+$C67)^2+(1500*ABS(SIN(2*PI()*MOD(Calculator!$B$32/Calculator!$F$16,1)))*IF(MOD(Calculator!$B$32/Calculator!$F$16,1)&lt;0.5,-1,1))^2)),2))</f>
        <v>—</v>
      </c>
      <c r="DB67" s="253" t="n">
        <f aca="false">IF(OR(Calculator!$E$17&lt;&gt;"YES",Calculator!$B$32&lt;Calculator!$G$17),"—",ROUND((1+SQRT(((50*POWER(80,POWER(COS(PI()*MOD(Calculator!$B$32/Calculator!$F$17,1)),2))+MIN(500,MAX(30,100*EXP(-0.3*'VSWR Calculator'!$C$24)*(1+3*ABS(MOD('VSWR Calculator'!$C$23/Calculator!$F$17/2,1)-0.5))))/'VSWR Calculator'!$C$25)-$C67)^2+(1500*ABS(SIN(2*PI()*MOD(Calculator!$B$32/Calculator!$F$17,1)))*IF(MOD(Calculator!$B$32/Calculator!$F$17,1)&lt;0.5,-1,1))^2)/SQRT(((50*POWER(80,POWER(COS(PI()*MOD(Calculator!$B$32/Calculator!$F$17,1)),2))+MIN(500,MAX(30,100*EXP(-0.3*'VSWR Calculator'!$C$24)*(1+3*ABS(MOD('VSWR Calculator'!$C$23/Calculator!$F$17/2,1)-0.5))))/'VSWR Calculator'!$C$25)+$C67)^2+(1500*ABS(SIN(2*PI()*MOD(Calculator!$B$32/Calculator!$F$17,1)))*IF(MOD(Calculator!$B$32/Calculator!$F$17,1)&lt;0.5,-1,1))^2))/(1-SQRT(((50*POWER(80,POWER(COS(PI()*MOD(Calculator!$B$32/Calculator!$F$17,1)),2))+MIN(500,MAX(30,100*EXP(-0.3*'VSWR Calculator'!$C$24)*(1+3*ABS(MOD('VSWR Calculator'!$C$23/Calculator!$F$17/2,1)-0.5))))/'VSWR Calculator'!$C$25)-$C67)^2+(1500*ABS(SIN(2*PI()*MOD(Calculator!$B$32/Calculator!$F$17,1)))*IF(MOD(Calculator!$B$32/Calculator!$F$17,1)&lt;0.5,-1,1))^2)/SQRT(((50*POWER(80,POWER(COS(PI()*MOD(Calculator!$B$32/Calculator!$F$17,1)),2))+MIN(500,MAX(30,100*EXP(-0.3*'VSWR Calculator'!$C$24)*(1+3*ABS(MOD('VSWR Calculator'!$C$23/Calculator!$F$17/2,1)-0.5))))/'VSWR Calculator'!$C$25)+$C67)^2+(1500*ABS(SIN(2*PI()*MOD(Calculator!$B$32/Calculator!$F$17,1)))*IF(MOD(Calculator!$B$32/Calculator!$F$17,1)&lt;0.5,-1,1))^2)),2))</f>
        <v>13.23</v>
      </c>
      <c r="DC67" s="253" t="str">
        <f aca="false">IF(OR(Calculator!$E$18&lt;&gt;"YES",Calculator!$B$32&lt;Calculator!$G$18),"—",ROUND((1+SQRT(((50*POWER(80,POWER(COS(PI()*MOD(Calculator!$B$32/Calculator!$F$18,1)),2))+MIN(500,MAX(30,100*EXP(-0.3*'VSWR Calculator'!$C$24)*(1+3*ABS(MOD('VSWR Calculator'!$C$23/Calculator!$F$18/2,1)-0.5))))/'VSWR Calculator'!$C$25)-$C67)^2+(1500*ABS(SIN(2*PI()*MOD(Calculator!$B$32/Calculator!$F$18,1)))*IF(MOD(Calculator!$B$32/Calculator!$F$18,1)&lt;0.5,-1,1))^2)/SQRT(((50*POWER(80,POWER(COS(PI()*MOD(Calculator!$B$32/Calculator!$F$18,1)),2))+MIN(500,MAX(30,100*EXP(-0.3*'VSWR Calculator'!$C$24)*(1+3*ABS(MOD('VSWR Calculator'!$C$23/Calculator!$F$18/2,1)-0.5))))/'VSWR Calculator'!$C$25)+$C67)^2+(1500*ABS(SIN(2*PI()*MOD(Calculator!$B$32/Calculator!$F$18,1)))*IF(MOD(Calculator!$B$32/Calculator!$F$18,1)&lt;0.5,-1,1))^2))/(1-SQRT(((50*POWER(80,POWER(COS(PI()*MOD(Calculator!$B$32/Calculator!$F$18,1)),2))+MIN(500,MAX(30,100*EXP(-0.3*'VSWR Calculator'!$C$24)*(1+3*ABS(MOD('VSWR Calculator'!$C$23/Calculator!$F$18/2,1)-0.5))))/'VSWR Calculator'!$C$25)-$C67)^2+(1500*ABS(SIN(2*PI()*MOD(Calculator!$B$32/Calculator!$F$18,1)))*IF(MOD(Calculator!$B$32/Calculator!$F$18,1)&lt;0.5,-1,1))^2)/SQRT(((50*POWER(80,POWER(COS(PI()*MOD(Calculator!$B$32/Calculator!$F$18,1)),2))+MIN(500,MAX(30,100*EXP(-0.3*'VSWR Calculator'!$C$24)*(1+3*ABS(MOD('VSWR Calculator'!$C$23/Calculator!$F$18/2,1)-0.5))))/'VSWR Calculator'!$C$25)+$C67)^2+(1500*ABS(SIN(2*PI()*MOD(Calculator!$B$32/Calculator!$F$18,1)))*IF(MOD(Calculator!$B$32/Calculator!$F$18,1)&lt;0.5,-1,1))^2)),2))</f>
        <v>—</v>
      </c>
      <c r="DD67" s="253" t="str">
        <f aca="false">IF(OR(Calculator!$E$19&lt;&gt;"YES",Calculator!$B$32&lt;Calculator!$G$19),"—",ROUND((1+SQRT(((50*POWER(80,POWER(COS(PI()*MOD(Calculator!$B$32/Calculator!$F$19,1)),2))+MIN(500,MAX(30,100*EXP(-0.3*'VSWR Calculator'!$C$24)*(1+3*ABS(MOD('VSWR Calculator'!$C$23/Calculator!$F$19/2,1)-0.5))))/'VSWR Calculator'!$C$25)-$C67)^2+(1500*ABS(SIN(2*PI()*MOD(Calculator!$B$32/Calculator!$F$19,1)))*IF(MOD(Calculator!$B$32/Calculator!$F$19,1)&lt;0.5,-1,1))^2)/SQRT(((50*POWER(80,POWER(COS(PI()*MOD(Calculator!$B$32/Calculator!$F$19,1)),2))+MIN(500,MAX(30,100*EXP(-0.3*'VSWR Calculator'!$C$24)*(1+3*ABS(MOD('VSWR Calculator'!$C$23/Calculator!$F$19/2,1)-0.5))))/'VSWR Calculator'!$C$25)+$C67)^2+(1500*ABS(SIN(2*PI()*MOD(Calculator!$B$32/Calculator!$F$19,1)))*IF(MOD(Calculator!$B$32/Calculator!$F$19,1)&lt;0.5,-1,1))^2))/(1-SQRT(((50*POWER(80,POWER(COS(PI()*MOD(Calculator!$B$32/Calculator!$F$19,1)),2))+MIN(500,MAX(30,100*EXP(-0.3*'VSWR Calculator'!$C$24)*(1+3*ABS(MOD('VSWR Calculator'!$C$23/Calculator!$F$19/2,1)-0.5))))/'VSWR Calculator'!$C$25)-$C67)^2+(1500*ABS(SIN(2*PI()*MOD(Calculator!$B$32/Calculator!$F$19,1)))*IF(MOD(Calculator!$B$32/Calculator!$F$19,1)&lt;0.5,-1,1))^2)/SQRT(((50*POWER(80,POWER(COS(PI()*MOD(Calculator!$B$32/Calculator!$F$19,1)),2))+MIN(500,MAX(30,100*EXP(-0.3*'VSWR Calculator'!$C$24)*(1+3*ABS(MOD('VSWR Calculator'!$C$23/Calculator!$F$19/2,1)-0.5))))/'VSWR Calculator'!$C$25)+$C67)^2+(1500*ABS(SIN(2*PI()*MOD(Calculator!$B$32/Calculator!$F$19,1)))*IF(MOD(Calculator!$B$32/Calculator!$F$19,1)&lt;0.5,-1,1))^2)),2))</f>
        <v>—</v>
      </c>
      <c r="DE67" s="253" t="str">
        <f aca="false">IF(OR(Calculator!$E$20&lt;&gt;"YES",Calculator!$B$32&lt;Calculator!$G$20),"—",ROUND((1+SQRT(((50*POWER(80,POWER(COS(PI()*MOD(Calculator!$B$32/Calculator!$F$20,1)),2))+MIN(500,MAX(30,100*EXP(-0.3*'VSWR Calculator'!$C$24)*(1+3*ABS(MOD('VSWR Calculator'!$C$23/Calculator!$F$20/2,1)-0.5))))/'VSWR Calculator'!$C$25)-$C67)^2+(1500*ABS(SIN(2*PI()*MOD(Calculator!$B$32/Calculator!$F$20,1)))*IF(MOD(Calculator!$B$32/Calculator!$F$20,1)&lt;0.5,-1,1))^2)/SQRT(((50*POWER(80,POWER(COS(PI()*MOD(Calculator!$B$32/Calculator!$F$20,1)),2))+MIN(500,MAX(30,100*EXP(-0.3*'VSWR Calculator'!$C$24)*(1+3*ABS(MOD('VSWR Calculator'!$C$23/Calculator!$F$20/2,1)-0.5))))/'VSWR Calculator'!$C$25)+$C67)^2+(1500*ABS(SIN(2*PI()*MOD(Calculator!$B$32/Calculator!$F$20,1)))*IF(MOD(Calculator!$B$32/Calculator!$F$20,1)&lt;0.5,-1,1))^2))/(1-SQRT(((50*POWER(80,POWER(COS(PI()*MOD(Calculator!$B$32/Calculator!$F$20,1)),2))+MIN(500,MAX(30,100*EXP(-0.3*'VSWR Calculator'!$C$24)*(1+3*ABS(MOD('VSWR Calculator'!$C$23/Calculator!$F$20/2,1)-0.5))))/'VSWR Calculator'!$C$25)-$C67)^2+(1500*ABS(SIN(2*PI()*MOD(Calculator!$B$32/Calculator!$F$20,1)))*IF(MOD(Calculator!$B$32/Calculator!$F$20,1)&lt;0.5,-1,1))^2)/SQRT(((50*POWER(80,POWER(COS(PI()*MOD(Calculator!$B$32/Calculator!$F$20,1)),2))+MIN(500,MAX(30,100*EXP(-0.3*'VSWR Calculator'!$C$24)*(1+3*ABS(MOD('VSWR Calculator'!$C$23/Calculator!$F$20/2,1)-0.5))))/'VSWR Calculator'!$C$25)+$C67)^2+(1500*ABS(SIN(2*PI()*MOD(Calculator!$B$32/Calculator!$F$20,1)))*IF(MOD(Calculator!$B$32/Calculator!$F$20,1)&lt;0.5,-1,1))^2)),2))</f>
        <v>—</v>
      </c>
      <c r="DF67" s="253" t="str">
        <f aca="false">IF(OR(Calculator!$E$21&lt;&gt;"YES",Calculator!$B$32&lt;Calculator!$G$21),"—",ROUND((1+SQRT(((50*POWER(80,POWER(COS(PI()*MOD(Calculator!$B$32/Calculator!$F$21,1)),2))+MIN(500,MAX(30,100*EXP(-0.3*'VSWR Calculator'!$C$24)*(1+3*ABS(MOD('VSWR Calculator'!$C$23/Calculator!$F$21/2,1)-0.5))))/'VSWR Calculator'!$C$25)-$C67)^2+(1500*ABS(SIN(2*PI()*MOD(Calculator!$B$32/Calculator!$F$21,1)))*IF(MOD(Calculator!$B$32/Calculator!$F$21,1)&lt;0.5,-1,1))^2)/SQRT(((50*POWER(80,POWER(COS(PI()*MOD(Calculator!$B$32/Calculator!$F$21,1)),2))+MIN(500,MAX(30,100*EXP(-0.3*'VSWR Calculator'!$C$24)*(1+3*ABS(MOD('VSWR Calculator'!$C$23/Calculator!$F$21/2,1)-0.5))))/'VSWR Calculator'!$C$25)+$C67)^2+(1500*ABS(SIN(2*PI()*MOD(Calculator!$B$32/Calculator!$F$21,1)))*IF(MOD(Calculator!$B$32/Calculator!$F$21,1)&lt;0.5,-1,1))^2))/(1-SQRT(((50*POWER(80,POWER(COS(PI()*MOD(Calculator!$B$32/Calculator!$F$21,1)),2))+MIN(500,MAX(30,100*EXP(-0.3*'VSWR Calculator'!$C$24)*(1+3*ABS(MOD('VSWR Calculator'!$C$23/Calculator!$F$21/2,1)-0.5))))/'VSWR Calculator'!$C$25)-$C67)^2+(1500*ABS(SIN(2*PI()*MOD(Calculator!$B$32/Calculator!$F$21,1)))*IF(MOD(Calculator!$B$32/Calculator!$F$21,1)&lt;0.5,-1,1))^2)/SQRT(((50*POWER(80,POWER(COS(PI()*MOD(Calculator!$B$32/Calculator!$F$21,1)),2))+MIN(500,MAX(30,100*EXP(-0.3*'VSWR Calculator'!$C$24)*(1+3*ABS(MOD('VSWR Calculator'!$C$23/Calculator!$F$21/2,1)-0.5))))/'VSWR Calculator'!$C$25)+$C67)^2+(1500*ABS(SIN(2*PI()*MOD(Calculator!$B$32/Calculator!$F$21,1)))*IF(MOD(Calculator!$B$32/Calculator!$F$21,1)&lt;0.5,-1,1))^2)),2))</f>
        <v>—</v>
      </c>
      <c r="DG67" s="253" t="str">
        <f aca="false">IF(OR(Calculator!$E$22&lt;&gt;"YES",Calculator!$B$32&lt;Calculator!$G$22),"—",ROUND((1+SQRT(((50*POWER(80,POWER(COS(PI()*MOD(Calculator!$B$32/Calculator!$F$22,1)),2))+MIN(500,MAX(30,100*EXP(-0.3*'VSWR Calculator'!$C$24)*(1+3*ABS(MOD('VSWR Calculator'!$C$23/Calculator!$F$22/2,1)-0.5))))/'VSWR Calculator'!$C$25)-$C67)^2+(1500*ABS(SIN(2*PI()*MOD(Calculator!$B$32/Calculator!$F$22,1)))*IF(MOD(Calculator!$B$32/Calculator!$F$22,1)&lt;0.5,-1,1))^2)/SQRT(((50*POWER(80,POWER(COS(PI()*MOD(Calculator!$B$32/Calculator!$F$22,1)),2))+MIN(500,MAX(30,100*EXP(-0.3*'VSWR Calculator'!$C$24)*(1+3*ABS(MOD('VSWR Calculator'!$C$23/Calculator!$F$22/2,1)-0.5))))/'VSWR Calculator'!$C$25)+$C67)^2+(1500*ABS(SIN(2*PI()*MOD(Calculator!$B$32/Calculator!$F$22,1)))*IF(MOD(Calculator!$B$32/Calculator!$F$22,1)&lt;0.5,-1,1))^2))/(1-SQRT(((50*POWER(80,POWER(COS(PI()*MOD(Calculator!$B$32/Calculator!$F$22,1)),2))+MIN(500,MAX(30,100*EXP(-0.3*'VSWR Calculator'!$C$24)*(1+3*ABS(MOD('VSWR Calculator'!$C$23/Calculator!$F$22/2,1)-0.5))))/'VSWR Calculator'!$C$25)-$C67)^2+(1500*ABS(SIN(2*PI()*MOD(Calculator!$B$32/Calculator!$F$22,1)))*IF(MOD(Calculator!$B$32/Calculator!$F$22,1)&lt;0.5,-1,1))^2)/SQRT(((50*POWER(80,POWER(COS(PI()*MOD(Calculator!$B$32/Calculator!$F$22,1)),2))+MIN(500,MAX(30,100*EXP(-0.3*'VSWR Calculator'!$C$24)*(1+3*ABS(MOD('VSWR Calculator'!$C$23/Calculator!$F$22/2,1)-0.5))))/'VSWR Calculator'!$C$25)+$C67)^2+(1500*ABS(SIN(2*PI()*MOD(Calculator!$B$32/Calculator!$F$22,1)))*IF(MOD(Calculator!$B$32/Calculator!$F$22,1)&lt;0.5,-1,1))^2)),2))</f>
        <v>—</v>
      </c>
      <c r="DH67" s="253" t="n">
        <f aca="false">IFERROR(ROUND((IF(ISNUMBER(CW67),CW67,0)+IF(ISNUMBER(CX67),CX67,0)+IF(ISNUMBER(CY67),CY67,0)+IF(ISNUMBER(CZ67),CZ67,0)+IF(ISNUMBER(DA67),DA67,0)+IF(ISNUMBER(DB67),DB67,0)+IF(ISNUMBER(DC67),DC67,0)+IF(ISNUMBER(DD67),DD67,0)+IF(ISNUMBER(DE67),DE67,0)+IF(ISNUMBER(DF67),DF67,0)+IF(ISNUMBER(DG67),DG67,0))/(IF(ISNUMBER(CW67),1,0)+IF(ISNUMBER(CX67),1,0)+IF(ISNUMBER(CY67),1,0)+IF(ISNUMBER(CZ67),1,0)+IF(ISNUMBER(DA67),1,0)+IF(ISNUMBER(DB67),1,0)+IF(ISNUMBER(DC67),1,0)+IF(ISNUMBER(DD67),1,0)+IF(ISNUMBER(DE67),1,0)+IF(ISNUMBER(DF67),1,0)+IF(ISNUMBER(DG67),1,0)),4),"")</f>
        <v>7.82</v>
      </c>
      <c r="DI67" s="253" t="str">
        <f aca="false">IF(OR(Calculator!$E$12&lt;&gt;"YES",Calculator!$B$33&lt;Calculator!$G$12),"—",ROUND((1+SQRT(((50*POWER(80,POWER(COS(PI()*MOD(Calculator!$B$33/Calculator!$F$12,1)),2))+MIN(500,MAX(30,100*EXP(-0.3*'VSWR Calculator'!$C$24)*(1+3*ABS(MOD('VSWR Calculator'!$C$23/Calculator!$F$12/2,1)-0.5))))/'VSWR Calculator'!$C$25)-$C67)^2+(1500*ABS(SIN(2*PI()*MOD(Calculator!$B$33/Calculator!$F$12,1)))*IF(MOD(Calculator!$B$33/Calculator!$F$12,1)&lt;0.5,-1,1))^2)/SQRT(((50*POWER(80,POWER(COS(PI()*MOD(Calculator!$B$33/Calculator!$F$12,1)),2))+MIN(500,MAX(30,100*EXP(-0.3*'VSWR Calculator'!$C$24)*(1+3*ABS(MOD('VSWR Calculator'!$C$23/Calculator!$F$12/2,1)-0.5))))/'VSWR Calculator'!$C$25)+$C67)^2+(1500*ABS(SIN(2*PI()*MOD(Calculator!$B$33/Calculator!$F$12,1)))*IF(MOD(Calculator!$B$33/Calculator!$F$12,1)&lt;0.5,-1,1))^2))/(1-SQRT(((50*POWER(80,POWER(COS(PI()*MOD(Calculator!$B$33/Calculator!$F$12,1)),2))+MIN(500,MAX(30,100*EXP(-0.3*'VSWR Calculator'!$C$24)*(1+3*ABS(MOD('VSWR Calculator'!$C$23/Calculator!$F$12/2,1)-0.5))))/'VSWR Calculator'!$C$25)-$C67)^2+(1500*ABS(SIN(2*PI()*MOD(Calculator!$B$33/Calculator!$F$12,1)))*IF(MOD(Calculator!$B$33/Calculator!$F$12,1)&lt;0.5,-1,1))^2)/SQRT(((50*POWER(80,POWER(COS(PI()*MOD(Calculator!$B$33/Calculator!$F$12,1)),2))+MIN(500,MAX(30,100*EXP(-0.3*'VSWR Calculator'!$C$24)*(1+3*ABS(MOD('VSWR Calculator'!$C$23/Calculator!$F$12/2,1)-0.5))))/'VSWR Calculator'!$C$25)+$C67)^2+(1500*ABS(SIN(2*PI()*MOD(Calculator!$B$33/Calculator!$F$12,1)))*IF(MOD(Calculator!$B$33/Calculator!$F$12,1)&lt;0.5,-1,1))^2)),2))</f>
        <v>—</v>
      </c>
      <c r="DJ67" s="253" t="str">
        <f aca="false">IF(OR(Calculator!$E$13&lt;&gt;"YES",Calculator!$B$33&lt;Calculator!$G$13),"—",ROUND((1+SQRT(((50*POWER(80,POWER(COS(PI()*MOD(Calculator!$B$33/Calculator!$F$13,1)),2))+MIN(500,MAX(30,100*EXP(-0.3*'VSWR Calculator'!$C$24)*(1+3*ABS(MOD('VSWR Calculator'!$C$23/Calculator!$F$13/2,1)-0.5))))/'VSWR Calculator'!$C$25)-$C67)^2+(1500*ABS(SIN(2*PI()*MOD(Calculator!$B$33/Calculator!$F$13,1)))*IF(MOD(Calculator!$B$33/Calculator!$F$13,1)&lt;0.5,-1,1))^2)/SQRT(((50*POWER(80,POWER(COS(PI()*MOD(Calculator!$B$33/Calculator!$F$13,1)),2))+MIN(500,MAX(30,100*EXP(-0.3*'VSWR Calculator'!$C$24)*(1+3*ABS(MOD('VSWR Calculator'!$C$23/Calculator!$F$13/2,1)-0.5))))/'VSWR Calculator'!$C$25)+$C67)^2+(1500*ABS(SIN(2*PI()*MOD(Calculator!$B$33/Calculator!$F$13,1)))*IF(MOD(Calculator!$B$33/Calculator!$F$13,1)&lt;0.5,-1,1))^2))/(1-SQRT(((50*POWER(80,POWER(COS(PI()*MOD(Calculator!$B$33/Calculator!$F$13,1)),2))+MIN(500,MAX(30,100*EXP(-0.3*'VSWR Calculator'!$C$24)*(1+3*ABS(MOD('VSWR Calculator'!$C$23/Calculator!$F$13/2,1)-0.5))))/'VSWR Calculator'!$C$25)-$C67)^2+(1500*ABS(SIN(2*PI()*MOD(Calculator!$B$33/Calculator!$F$13,1)))*IF(MOD(Calculator!$B$33/Calculator!$F$13,1)&lt;0.5,-1,1))^2)/SQRT(((50*POWER(80,POWER(COS(PI()*MOD(Calculator!$B$33/Calculator!$F$13,1)),2))+MIN(500,MAX(30,100*EXP(-0.3*'VSWR Calculator'!$C$24)*(1+3*ABS(MOD('VSWR Calculator'!$C$23/Calculator!$F$13/2,1)-0.5))))/'VSWR Calculator'!$C$25)+$C67)^2+(1500*ABS(SIN(2*PI()*MOD(Calculator!$B$33/Calculator!$F$13,1)))*IF(MOD(Calculator!$B$33/Calculator!$F$13,1)&lt;0.5,-1,1))^2)),2))</f>
        <v>—</v>
      </c>
      <c r="DK67" s="253" t="str">
        <f aca="false">IF(OR(Calculator!$E$14&lt;&gt;"YES",Calculator!$B$33&lt;Calculator!$G$14),"—",ROUND((1+SQRT(((50*POWER(80,POWER(COS(PI()*MOD(Calculator!$B$33/Calculator!$F$14,1)),2))+MIN(500,MAX(30,100*EXP(-0.3*'VSWR Calculator'!$C$24)*(1+3*ABS(MOD('VSWR Calculator'!$C$23/Calculator!$F$14/2,1)-0.5))))/'VSWR Calculator'!$C$25)-$C67)^2+(1500*ABS(SIN(2*PI()*MOD(Calculator!$B$33/Calculator!$F$14,1)))*IF(MOD(Calculator!$B$33/Calculator!$F$14,1)&lt;0.5,-1,1))^2)/SQRT(((50*POWER(80,POWER(COS(PI()*MOD(Calculator!$B$33/Calculator!$F$14,1)),2))+MIN(500,MAX(30,100*EXP(-0.3*'VSWR Calculator'!$C$24)*(1+3*ABS(MOD('VSWR Calculator'!$C$23/Calculator!$F$14/2,1)-0.5))))/'VSWR Calculator'!$C$25)+$C67)^2+(1500*ABS(SIN(2*PI()*MOD(Calculator!$B$33/Calculator!$F$14,1)))*IF(MOD(Calculator!$B$33/Calculator!$F$14,1)&lt;0.5,-1,1))^2))/(1-SQRT(((50*POWER(80,POWER(COS(PI()*MOD(Calculator!$B$33/Calculator!$F$14,1)),2))+MIN(500,MAX(30,100*EXP(-0.3*'VSWR Calculator'!$C$24)*(1+3*ABS(MOD('VSWR Calculator'!$C$23/Calculator!$F$14/2,1)-0.5))))/'VSWR Calculator'!$C$25)-$C67)^2+(1500*ABS(SIN(2*PI()*MOD(Calculator!$B$33/Calculator!$F$14,1)))*IF(MOD(Calculator!$B$33/Calculator!$F$14,1)&lt;0.5,-1,1))^2)/SQRT(((50*POWER(80,POWER(COS(PI()*MOD(Calculator!$B$33/Calculator!$F$14,1)),2))+MIN(500,MAX(30,100*EXP(-0.3*'VSWR Calculator'!$C$24)*(1+3*ABS(MOD('VSWR Calculator'!$C$23/Calculator!$F$14/2,1)-0.5))))/'VSWR Calculator'!$C$25)+$C67)^2+(1500*ABS(SIN(2*PI()*MOD(Calculator!$B$33/Calculator!$F$14,1)))*IF(MOD(Calculator!$B$33/Calculator!$F$14,1)&lt;0.5,-1,1))^2)),2))</f>
        <v>—</v>
      </c>
      <c r="DL67" s="253" t="n">
        <f aca="false">IF(OR(Calculator!$E$15&lt;&gt;"YES",Calculator!$B$33&lt;Calculator!$G$15),"—",ROUND((1+SQRT(((50*POWER(80,POWER(COS(PI()*MOD(Calculator!$B$33/Calculator!$F$15,1)),2))+MIN(500,MAX(30,100*EXP(-0.3*'VSWR Calculator'!$C$24)*(1+3*ABS(MOD('VSWR Calculator'!$C$23/Calculator!$F$15/2,1)-0.5))))/'VSWR Calculator'!$C$25)-$C67)^2+(1500*ABS(SIN(2*PI()*MOD(Calculator!$B$33/Calculator!$F$15,1)))*IF(MOD(Calculator!$B$33/Calculator!$F$15,1)&lt;0.5,-1,1))^2)/SQRT(((50*POWER(80,POWER(COS(PI()*MOD(Calculator!$B$33/Calculator!$F$15,1)),2))+MIN(500,MAX(30,100*EXP(-0.3*'VSWR Calculator'!$C$24)*(1+3*ABS(MOD('VSWR Calculator'!$C$23/Calculator!$F$15/2,1)-0.5))))/'VSWR Calculator'!$C$25)+$C67)^2+(1500*ABS(SIN(2*PI()*MOD(Calculator!$B$33/Calculator!$F$15,1)))*IF(MOD(Calculator!$B$33/Calculator!$F$15,1)&lt;0.5,-1,1))^2))/(1-SQRT(((50*POWER(80,POWER(COS(PI()*MOD(Calculator!$B$33/Calculator!$F$15,1)),2))+MIN(500,MAX(30,100*EXP(-0.3*'VSWR Calculator'!$C$24)*(1+3*ABS(MOD('VSWR Calculator'!$C$23/Calculator!$F$15/2,1)-0.5))))/'VSWR Calculator'!$C$25)-$C67)^2+(1500*ABS(SIN(2*PI()*MOD(Calculator!$B$33/Calculator!$F$15,1)))*IF(MOD(Calculator!$B$33/Calculator!$F$15,1)&lt;0.5,-1,1))^2)/SQRT(((50*POWER(80,POWER(COS(PI()*MOD(Calculator!$B$33/Calculator!$F$15,1)),2))+MIN(500,MAX(30,100*EXP(-0.3*'VSWR Calculator'!$C$24)*(1+3*ABS(MOD('VSWR Calculator'!$C$23/Calculator!$F$15/2,1)-0.5))))/'VSWR Calculator'!$C$25)+$C67)^2+(1500*ABS(SIN(2*PI()*MOD(Calculator!$B$33/Calculator!$F$15,1)))*IF(MOD(Calculator!$B$33/Calculator!$F$15,1)&lt;0.5,-1,1))^2)),2))</f>
        <v>2.53</v>
      </c>
      <c r="DM67" s="253" t="str">
        <f aca="false">IF(OR(Calculator!$E$16&lt;&gt;"YES",Calculator!$B$33&lt;Calculator!$G$16),"—",ROUND((1+SQRT(((50*POWER(80,POWER(COS(PI()*MOD(Calculator!$B$33/Calculator!$F$16,1)),2))+MIN(500,MAX(30,100*EXP(-0.3*'VSWR Calculator'!$C$24)*(1+3*ABS(MOD('VSWR Calculator'!$C$23/Calculator!$F$16/2,1)-0.5))))/'VSWR Calculator'!$C$25)-$C67)^2+(1500*ABS(SIN(2*PI()*MOD(Calculator!$B$33/Calculator!$F$16,1)))*IF(MOD(Calculator!$B$33/Calculator!$F$16,1)&lt;0.5,-1,1))^2)/SQRT(((50*POWER(80,POWER(COS(PI()*MOD(Calculator!$B$33/Calculator!$F$16,1)),2))+MIN(500,MAX(30,100*EXP(-0.3*'VSWR Calculator'!$C$24)*(1+3*ABS(MOD('VSWR Calculator'!$C$23/Calculator!$F$16/2,1)-0.5))))/'VSWR Calculator'!$C$25)+$C67)^2+(1500*ABS(SIN(2*PI()*MOD(Calculator!$B$33/Calculator!$F$16,1)))*IF(MOD(Calculator!$B$33/Calculator!$F$16,1)&lt;0.5,-1,1))^2))/(1-SQRT(((50*POWER(80,POWER(COS(PI()*MOD(Calculator!$B$33/Calculator!$F$16,1)),2))+MIN(500,MAX(30,100*EXP(-0.3*'VSWR Calculator'!$C$24)*(1+3*ABS(MOD('VSWR Calculator'!$C$23/Calculator!$F$16/2,1)-0.5))))/'VSWR Calculator'!$C$25)-$C67)^2+(1500*ABS(SIN(2*PI()*MOD(Calculator!$B$33/Calculator!$F$16,1)))*IF(MOD(Calculator!$B$33/Calculator!$F$16,1)&lt;0.5,-1,1))^2)/SQRT(((50*POWER(80,POWER(COS(PI()*MOD(Calculator!$B$33/Calculator!$F$16,1)),2))+MIN(500,MAX(30,100*EXP(-0.3*'VSWR Calculator'!$C$24)*(1+3*ABS(MOD('VSWR Calculator'!$C$23/Calculator!$F$16/2,1)-0.5))))/'VSWR Calculator'!$C$25)+$C67)^2+(1500*ABS(SIN(2*PI()*MOD(Calculator!$B$33/Calculator!$F$16,1)))*IF(MOD(Calculator!$B$33/Calculator!$F$16,1)&lt;0.5,-1,1))^2)),2))</f>
        <v>—</v>
      </c>
      <c r="DN67" s="253" t="n">
        <f aca="false">IF(OR(Calculator!$E$17&lt;&gt;"YES",Calculator!$B$33&lt;Calculator!$G$17),"—",ROUND((1+SQRT(((50*POWER(80,POWER(COS(PI()*MOD(Calculator!$B$33/Calculator!$F$17,1)),2))+MIN(500,MAX(30,100*EXP(-0.3*'VSWR Calculator'!$C$24)*(1+3*ABS(MOD('VSWR Calculator'!$C$23/Calculator!$F$17/2,1)-0.5))))/'VSWR Calculator'!$C$25)-$C67)^2+(1500*ABS(SIN(2*PI()*MOD(Calculator!$B$33/Calculator!$F$17,1)))*IF(MOD(Calculator!$B$33/Calculator!$F$17,1)&lt;0.5,-1,1))^2)/SQRT(((50*POWER(80,POWER(COS(PI()*MOD(Calculator!$B$33/Calculator!$F$17,1)),2))+MIN(500,MAX(30,100*EXP(-0.3*'VSWR Calculator'!$C$24)*(1+3*ABS(MOD('VSWR Calculator'!$C$23/Calculator!$F$17/2,1)-0.5))))/'VSWR Calculator'!$C$25)+$C67)^2+(1500*ABS(SIN(2*PI()*MOD(Calculator!$B$33/Calculator!$F$17,1)))*IF(MOD(Calculator!$B$33/Calculator!$F$17,1)&lt;0.5,-1,1))^2))/(1-SQRT(((50*POWER(80,POWER(COS(PI()*MOD(Calculator!$B$33/Calculator!$F$17,1)),2))+MIN(500,MAX(30,100*EXP(-0.3*'VSWR Calculator'!$C$24)*(1+3*ABS(MOD('VSWR Calculator'!$C$23/Calculator!$F$17/2,1)-0.5))))/'VSWR Calculator'!$C$25)-$C67)^2+(1500*ABS(SIN(2*PI()*MOD(Calculator!$B$33/Calculator!$F$17,1)))*IF(MOD(Calculator!$B$33/Calculator!$F$17,1)&lt;0.5,-1,1))^2)/SQRT(((50*POWER(80,POWER(COS(PI()*MOD(Calculator!$B$33/Calculator!$F$17,1)),2))+MIN(500,MAX(30,100*EXP(-0.3*'VSWR Calculator'!$C$24)*(1+3*ABS(MOD('VSWR Calculator'!$C$23/Calculator!$F$17/2,1)-0.5))))/'VSWR Calculator'!$C$25)+$C67)^2+(1500*ABS(SIN(2*PI()*MOD(Calculator!$B$33/Calculator!$F$17,1)))*IF(MOD(Calculator!$B$33/Calculator!$F$17,1)&lt;0.5,-1,1))^2)),2))</f>
        <v>14.32</v>
      </c>
      <c r="DO67" s="253" t="str">
        <f aca="false">IF(OR(Calculator!$E$18&lt;&gt;"YES",Calculator!$B$33&lt;Calculator!$G$18),"—",ROUND((1+SQRT(((50*POWER(80,POWER(COS(PI()*MOD(Calculator!$B$33/Calculator!$F$18,1)),2))+MIN(500,MAX(30,100*EXP(-0.3*'VSWR Calculator'!$C$24)*(1+3*ABS(MOD('VSWR Calculator'!$C$23/Calculator!$F$18/2,1)-0.5))))/'VSWR Calculator'!$C$25)-$C67)^2+(1500*ABS(SIN(2*PI()*MOD(Calculator!$B$33/Calculator!$F$18,1)))*IF(MOD(Calculator!$B$33/Calculator!$F$18,1)&lt;0.5,-1,1))^2)/SQRT(((50*POWER(80,POWER(COS(PI()*MOD(Calculator!$B$33/Calculator!$F$18,1)),2))+MIN(500,MAX(30,100*EXP(-0.3*'VSWR Calculator'!$C$24)*(1+3*ABS(MOD('VSWR Calculator'!$C$23/Calculator!$F$18/2,1)-0.5))))/'VSWR Calculator'!$C$25)+$C67)^2+(1500*ABS(SIN(2*PI()*MOD(Calculator!$B$33/Calculator!$F$18,1)))*IF(MOD(Calculator!$B$33/Calculator!$F$18,1)&lt;0.5,-1,1))^2))/(1-SQRT(((50*POWER(80,POWER(COS(PI()*MOD(Calculator!$B$33/Calculator!$F$18,1)),2))+MIN(500,MAX(30,100*EXP(-0.3*'VSWR Calculator'!$C$24)*(1+3*ABS(MOD('VSWR Calculator'!$C$23/Calculator!$F$18/2,1)-0.5))))/'VSWR Calculator'!$C$25)-$C67)^2+(1500*ABS(SIN(2*PI()*MOD(Calculator!$B$33/Calculator!$F$18,1)))*IF(MOD(Calculator!$B$33/Calculator!$F$18,1)&lt;0.5,-1,1))^2)/SQRT(((50*POWER(80,POWER(COS(PI()*MOD(Calculator!$B$33/Calculator!$F$18,1)),2))+MIN(500,MAX(30,100*EXP(-0.3*'VSWR Calculator'!$C$24)*(1+3*ABS(MOD('VSWR Calculator'!$C$23/Calculator!$F$18/2,1)-0.5))))/'VSWR Calculator'!$C$25)+$C67)^2+(1500*ABS(SIN(2*PI()*MOD(Calculator!$B$33/Calculator!$F$18,1)))*IF(MOD(Calculator!$B$33/Calculator!$F$18,1)&lt;0.5,-1,1))^2)),2))</f>
        <v>—</v>
      </c>
      <c r="DP67" s="253" t="str">
        <f aca="false">IF(OR(Calculator!$E$19&lt;&gt;"YES",Calculator!$B$33&lt;Calculator!$G$19),"—",ROUND((1+SQRT(((50*POWER(80,POWER(COS(PI()*MOD(Calculator!$B$33/Calculator!$F$19,1)),2))+MIN(500,MAX(30,100*EXP(-0.3*'VSWR Calculator'!$C$24)*(1+3*ABS(MOD('VSWR Calculator'!$C$23/Calculator!$F$19/2,1)-0.5))))/'VSWR Calculator'!$C$25)-$C67)^2+(1500*ABS(SIN(2*PI()*MOD(Calculator!$B$33/Calculator!$F$19,1)))*IF(MOD(Calculator!$B$33/Calculator!$F$19,1)&lt;0.5,-1,1))^2)/SQRT(((50*POWER(80,POWER(COS(PI()*MOD(Calculator!$B$33/Calculator!$F$19,1)),2))+MIN(500,MAX(30,100*EXP(-0.3*'VSWR Calculator'!$C$24)*(1+3*ABS(MOD('VSWR Calculator'!$C$23/Calculator!$F$19/2,1)-0.5))))/'VSWR Calculator'!$C$25)+$C67)^2+(1500*ABS(SIN(2*PI()*MOD(Calculator!$B$33/Calculator!$F$19,1)))*IF(MOD(Calculator!$B$33/Calculator!$F$19,1)&lt;0.5,-1,1))^2))/(1-SQRT(((50*POWER(80,POWER(COS(PI()*MOD(Calculator!$B$33/Calculator!$F$19,1)),2))+MIN(500,MAX(30,100*EXP(-0.3*'VSWR Calculator'!$C$24)*(1+3*ABS(MOD('VSWR Calculator'!$C$23/Calculator!$F$19/2,1)-0.5))))/'VSWR Calculator'!$C$25)-$C67)^2+(1500*ABS(SIN(2*PI()*MOD(Calculator!$B$33/Calculator!$F$19,1)))*IF(MOD(Calculator!$B$33/Calculator!$F$19,1)&lt;0.5,-1,1))^2)/SQRT(((50*POWER(80,POWER(COS(PI()*MOD(Calculator!$B$33/Calculator!$F$19,1)),2))+MIN(500,MAX(30,100*EXP(-0.3*'VSWR Calculator'!$C$24)*(1+3*ABS(MOD('VSWR Calculator'!$C$23/Calculator!$F$19/2,1)-0.5))))/'VSWR Calculator'!$C$25)+$C67)^2+(1500*ABS(SIN(2*PI()*MOD(Calculator!$B$33/Calculator!$F$19,1)))*IF(MOD(Calculator!$B$33/Calculator!$F$19,1)&lt;0.5,-1,1))^2)),2))</f>
        <v>—</v>
      </c>
      <c r="DQ67" s="253" t="str">
        <f aca="false">IF(OR(Calculator!$E$20&lt;&gt;"YES",Calculator!$B$33&lt;Calculator!$G$20),"—",ROUND((1+SQRT(((50*POWER(80,POWER(COS(PI()*MOD(Calculator!$B$33/Calculator!$F$20,1)),2))+MIN(500,MAX(30,100*EXP(-0.3*'VSWR Calculator'!$C$24)*(1+3*ABS(MOD('VSWR Calculator'!$C$23/Calculator!$F$20/2,1)-0.5))))/'VSWR Calculator'!$C$25)-$C67)^2+(1500*ABS(SIN(2*PI()*MOD(Calculator!$B$33/Calculator!$F$20,1)))*IF(MOD(Calculator!$B$33/Calculator!$F$20,1)&lt;0.5,-1,1))^2)/SQRT(((50*POWER(80,POWER(COS(PI()*MOD(Calculator!$B$33/Calculator!$F$20,1)),2))+MIN(500,MAX(30,100*EXP(-0.3*'VSWR Calculator'!$C$24)*(1+3*ABS(MOD('VSWR Calculator'!$C$23/Calculator!$F$20/2,1)-0.5))))/'VSWR Calculator'!$C$25)+$C67)^2+(1500*ABS(SIN(2*PI()*MOD(Calculator!$B$33/Calculator!$F$20,1)))*IF(MOD(Calculator!$B$33/Calculator!$F$20,1)&lt;0.5,-1,1))^2))/(1-SQRT(((50*POWER(80,POWER(COS(PI()*MOD(Calculator!$B$33/Calculator!$F$20,1)),2))+MIN(500,MAX(30,100*EXP(-0.3*'VSWR Calculator'!$C$24)*(1+3*ABS(MOD('VSWR Calculator'!$C$23/Calculator!$F$20/2,1)-0.5))))/'VSWR Calculator'!$C$25)-$C67)^2+(1500*ABS(SIN(2*PI()*MOD(Calculator!$B$33/Calculator!$F$20,1)))*IF(MOD(Calculator!$B$33/Calculator!$F$20,1)&lt;0.5,-1,1))^2)/SQRT(((50*POWER(80,POWER(COS(PI()*MOD(Calculator!$B$33/Calculator!$F$20,1)),2))+MIN(500,MAX(30,100*EXP(-0.3*'VSWR Calculator'!$C$24)*(1+3*ABS(MOD('VSWR Calculator'!$C$23/Calculator!$F$20/2,1)-0.5))))/'VSWR Calculator'!$C$25)+$C67)^2+(1500*ABS(SIN(2*PI()*MOD(Calculator!$B$33/Calculator!$F$20,1)))*IF(MOD(Calculator!$B$33/Calculator!$F$20,1)&lt;0.5,-1,1))^2)),2))</f>
        <v>—</v>
      </c>
      <c r="DR67" s="253" t="str">
        <f aca="false">IF(OR(Calculator!$E$21&lt;&gt;"YES",Calculator!$B$33&lt;Calculator!$G$21),"—",ROUND((1+SQRT(((50*POWER(80,POWER(COS(PI()*MOD(Calculator!$B$33/Calculator!$F$21,1)),2))+MIN(500,MAX(30,100*EXP(-0.3*'VSWR Calculator'!$C$24)*(1+3*ABS(MOD('VSWR Calculator'!$C$23/Calculator!$F$21/2,1)-0.5))))/'VSWR Calculator'!$C$25)-$C67)^2+(1500*ABS(SIN(2*PI()*MOD(Calculator!$B$33/Calculator!$F$21,1)))*IF(MOD(Calculator!$B$33/Calculator!$F$21,1)&lt;0.5,-1,1))^2)/SQRT(((50*POWER(80,POWER(COS(PI()*MOD(Calculator!$B$33/Calculator!$F$21,1)),2))+MIN(500,MAX(30,100*EXP(-0.3*'VSWR Calculator'!$C$24)*(1+3*ABS(MOD('VSWR Calculator'!$C$23/Calculator!$F$21/2,1)-0.5))))/'VSWR Calculator'!$C$25)+$C67)^2+(1500*ABS(SIN(2*PI()*MOD(Calculator!$B$33/Calculator!$F$21,1)))*IF(MOD(Calculator!$B$33/Calculator!$F$21,1)&lt;0.5,-1,1))^2))/(1-SQRT(((50*POWER(80,POWER(COS(PI()*MOD(Calculator!$B$33/Calculator!$F$21,1)),2))+MIN(500,MAX(30,100*EXP(-0.3*'VSWR Calculator'!$C$24)*(1+3*ABS(MOD('VSWR Calculator'!$C$23/Calculator!$F$21/2,1)-0.5))))/'VSWR Calculator'!$C$25)-$C67)^2+(1500*ABS(SIN(2*PI()*MOD(Calculator!$B$33/Calculator!$F$21,1)))*IF(MOD(Calculator!$B$33/Calculator!$F$21,1)&lt;0.5,-1,1))^2)/SQRT(((50*POWER(80,POWER(COS(PI()*MOD(Calculator!$B$33/Calculator!$F$21,1)),2))+MIN(500,MAX(30,100*EXP(-0.3*'VSWR Calculator'!$C$24)*(1+3*ABS(MOD('VSWR Calculator'!$C$23/Calculator!$F$21/2,1)-0.5))))/'VSWR Calculator'!$C$25)+$C67)^2+(1500*ABS(SIN(2*PI()*MOD(Calculator!$B$33/Calculator!$F$21,1)))*IF(MOD(Calculator!$B$33/Calculator!$F$21,1)&lt;0.5,-1,1))^2)),2))</f>
        <v>—</v>
      </c>
      <c r="DS67" s="253" t="str">
        <f aca="false">IF(OR(Calculator!$E$22&lt;&gt;"YES",Calculator!$B$33&lt;Calculator!$G$22),"—",ROUND((1+SQRT(((50*POWER(80,POWER(COS(PI()*MOD(Calculator!$B$33/Calculator!$F$22,1)),2))+MIN(500,MAX(30,100*EXP(-0.3*'VSWR Calculator'!$C$24)*(1+3*ABS(MOD('VSWR Calculator'!$C$23/Calculator!$F$22/2,1)-0.5))))/'VSWR Calculator'!$C$25)-$C67)^2+(1500*ABS(SIN(2*PI()*MOD(Calculator!$B$33/Calculator!$F$22,1)))*IF(MOD(Calculator!$B$33/Calculator!$F$22,1)&lt;0.5,-1,1))^2)/SQRT(((50*POWER(80,POWER(COS(PI()*MOD(Calculator!$B$33/Calculator!$F$22,1)),2))+MIN(500,MAX(30,100*EXP(-0.3*'VSWR Calculator'!$C$24)*(1+3*ABS(MOD('VSWR Calculator'!$C$23/Calculator!$F$22/2,1)-0.5))))/'VSWR Calculator'!$C$25)+$C67)^2+(1500*ABS(SIN(2*PI()*MOD(Calculator!$B$33/Calculator!$F$22,1)))*IF(MOD(Calculator!$B$33/Calculator!$F$22,1)&lt;0.5,-1,1))^2))/(1-SQRT(((50*POWER(80,POWER(COS(PI()*MOD(Calculator!$B$33/Calculator!$F$22,1)),2))+MIN(500,MAX(30,100*EXP(-0.3*'VSWR Calculator'!$C$24)*(1+3*ABS(MOD('VSWR Calculator'!$C$23/Calculator!$F$22/2,1)-0.5))))/'VSWR Calculator'!$C$25)-$C67)^2+(1500*ABS(SIN(2*PI()*MOD(Calculator!$B$33/Calculator!$F$22,1)))*IF(MOD(Calculator!$B$33/Calculator!$F$22,1)&lt;0.5,-1,1))^2)/SQRT(((50*POWER(80,POWER(COS(PI()*MOD(Calculator!$B$33/Calculator!$F$22,1)),2))+MIN(500,MAX(30,100*EXP(-0.3*'VSWR Calculator'!$C$24)*(1+3*ABS(MOD('VSWR Calculator'!$C$23/Calculator!$F$22/2,1)-0.5))))/'VSWR Calculator'!$C$25)+$C67)^2+(1500*ABS(SIN(2*PI()*MOD(Calculator!$B$33/Calculator!$F$22,1)))*IF(MOD(Calculator!$B$33/Calculator!$F$22,1)&lt;0.5,-1,1))^2)),2))</f>
        <v>—</v>
      </c>
      <c r="DT67" s="253" t="n">
        <f aca="false">IFERROR(ROUND((IF(ISNUMBER(DI67),DI67,0)+IF(ISNUMBER(DJ67),DJ67,0)+IF(ISNUMBER(DK67),DK67,0)+IF(ISNUMBER(DL67),DL67,0)+IF(ISNUMBER(DM67),DM67,0)+IF(ISNUMBER(DN67),DN67,0)+IF(ISNUMBER(DO67),DO67,0)+IF(ISNUMBER(DP67),DP67,0)+IF(ISNUMBER(DQ67),DQ67,0)+IF(ISNUMBER(DR67),DR67,0)+IF(ISNUMBER(DS67),DS67,0))/(IF(ISNUMBER(DI67),1,0)+IF(ISNUMBER(DJ67),1,0)+IF(ISNUMBER(DK67),1,0)+IF(ISNUMBER(DL67),1,0)+IF(ISNUMBER(DM67),1,0)+IF(ISNUMBER(DN67),1,0)+IF(ISNUMBER(DO67),1,0)+IF(ISNUMBER(DP67),1,0)+IF(ISNUMBER(DQ67),1,0)+IF(ISNUMBER(DR67),1,0)+IF(ISNUMBER(DS67),1,0)),4),"")</f>
        <v>8.425</v>
      </c>
      <c r="DU67" s="253" t="str">
        <f aca="false">IF(OR(Calculator!$E$12&lt;&gt;"YES",Calculator!$B$34&lt;Calculator!$G$12),"—",ROUND((1+SQRT(((50*POWER(80,POWER(COS(PI()*MOD(Calculator!$B$34/Calculator!$F$12,1)),2))-$C67)^2+(1500*ABS(SIN(2*PI()*MOD(Calculator!$B$34/Calculator!$F$12,1)))*IF(MOD(Calculator!$B$34/Calculator!$F$12,1)&lt;0.5,-1,1))^2)/((50*POWER(80,POWER(COS(PI()*MOD(Calculator!$B$34/Calculator!$F$12,1)),2))+$C67)^2+(1500*ABS(SIN(2*PI()*MOD(Calculator!$B$34/Calculator!$F$12,1)))*IF(MOD(Calculator!$B$34/Calculator!$F$12,1)&lt;0.5,-1,1))^2)))/(1-SQRT(((50*POWER(80,POWER(COS(PI()*MOD(Calculator!$B$34/Calculator!$F$12,1)),2))-$C67)^2+(1500*ABS(SIN(2*PI()*MOD(Calculator!$B$34/Calculator!$F$12,1)))*IF(MOD(Calculator!$B$34/Calculator!$F$12,1)&lt;0.5,-1,1))^2)/((50*POWER(80,POWER(COS(PI()*MOD(Calculator!$B$34/Calculator!$F$12,1)),2))+$C67)^2+(1500*ABS(SIN(2*PI()*MOD(Calculator!$B$34/Calculator!$F$12,1)))*IF(MOD(Calculator!$B$34/Calculator!$F$12,1)&lt;0.5,-1,1))^2))),2))</f>
        <v>—</v>
      </c>
      <c r="DV67" s="253" t="str">
        <f aca="false">IF(OR(Calculator!$E$13&lt;&gt;"YES",Calculator!$B$34&lt;Calculator!$G$13),"—",ROUND((1+SQRT(((50*POWER(80,POWER(COS(PI()*MOD(Calculator!$B$34/Calculator!$F$13,1)),2))-$C67)^2+(1500*ABS(SIN(2*PI()*MOD(Calculator!$B$34/Calculator!$F$13,1)))*IF(MOD(Calculator!$B$34/Calculator!$F$13,1)&lt;0.5,-1,1))^2)/((50*POWER(80,POWER(COS(PI()*MOD(Calculator!$B$34/Calculator!$F$13,1)),2))+$C67)^2+(1500*ABS(SIN(2*PI()*MOD(Calculator!$B$34/Calculator!$F$13,1)))*IF(MOD(Calculator!$B$34/Calculator!$F$13,1)&lt;0.5,-1,1))^2)))/(1-SQRT(((50*POWER(80,POWER(COS(PI()*MOD(Calculator!$B$34/Calculator!$F$13,1)),2))-$C67)^2+(1500*ABS(SIN(2*PI()*MOD(Calculator!$B$34/Calculator!$F$13,1)))*IF(MOD(Calculator!$B$34/Calculator!$F$13,1)&lt;0.5,-1,1))^2)/((50*POWER(80,POWER(COS(PI()*MOD(Calculator!$B$34/Calculator!$F$13,1)),2))+$C67)^2+(1500*ABS(SIN(2*PI()*MOD(Calculator!$B$34/Calculator!$F$13,1)))*IF(MOD(Calculator!$B$34/Calculator!$F$13,1)&lt;0.5,-1,1))^2))),2))</f>
        <v>—</v>
      </c>
      <c r="DW67" s="253" t="str">
        <f aca="false">IF(OR(Calculator!$E$14&lt;&gt;"YES",Calculator!$B$34&lt;Calculator!$G$14),"—",ROUND((1+SQRT(((50*POWER(80,POWER(COS(PI()*MOD(Calculator!$B$34/Calculator!$F$14,1)),2))-$C67)^2+(1500*ABS(SIN(2*PI()*MOD(Calculator!$B$34/Calculator!$F$14,1)))*IF(MOD(Calculator!$B$34/Calculator!$F$14,1)&lt;0.5,-1,1))^2)/((50*POWER(80,POWER(COS(PI()*MOD(Calculator!$B$34/Calculator!$F$14,1)),2))+$C67)^2+(1500*ABS(SIN(2*PI()*MOD(Calculator!$B$34/Calculator!$F$14,1)))*IF(MOD(Calculator!$B$34/Calculator!$F$14,1)&lt;0.5,-1,1))^2)))/(1-SQRT(((50*POWER(80,POWER(COS(PI()*MOD(Calculator!$B$34/Calculator!$F$14,1)),2))-$C67)^2+(1500*ABS(SIN(2*PI()*MOD(Calculator!$B$34/Calculator!$F$14,1)))*IF(MOD(Calculator!$B$34/Calculator!$F$14,1)&lt;0.5,-1,1))^2)/((50*POWER(80,POWER(COS(PI()*MOD(Calculator!$B$34/Calculator!$F$14,1)),2))+$C67)^2+(1500*ABS(SIN(2*PI()*MOD(Calculator!$B$34/Calculator!$F$14,1)))*IF(MOD(Calculator!$B$34/Calculator!$F$14,1)&lt;0.5,-1,1))^2))),2))</f>
        <v>—</v>
      </c>
      <c r="DX67" s="253" t="n">
        <f aca="false">IF(OR(Calculator!$E$15&lt;&gt;"YES",Calculator!$B$34&lt;Calculator!$G$15),"—",ROUND((1+SQRT(((50*POWER(80,POWER(COS(PI()*MOD(Calculator!$B$34/Calculator!$F$15,1)),2))-$C67)^2+(1500*ABS(SIN(2*PI()*MOD(Calculator!$B$34/Calculator!$F$15,1)))*IF(MOD(Calculator!$B$34/Calculator!$F$15,1)&lt;0.5,-1,1))^2)/((50*POWER(80,POWER(COS(PI()*MOD(Calculator!$B$34/Calculator!$F$15,1)),2))+$C67)^2+(1500*ABS(SIN(2*PI()*MOD(Calculator!$B$34/Calculator!$F$15,1)))*IF(MOD(Calculator!$B$34/Calculator!$F$15,1)&lt;0.5,-1,1))^2)))/(1-SQRT(((50*POWER(80,POWER(COS(PI()*MOD(Calculator!$B$34/Calculator!$F$15,1)),2))-$C67)^2+(1500*ABS(SIN(2*PI()*MOD(Calculator!$B$34/Calculator!$F$15,1)))*IF(MOD(Calculator!$B$34/Calculator!$F$15,1)&lt;0.5,-1,1))^2)/((50*POWER(80,POWER(COS(PI()*MOD(Calculator!$B$34/Calculator!$F$15,1)),2))+$C67)^2+(1500*ABS(SIN(2*PI()*MOD(Calculator!$B$34/Calculator!$F$15,1)))*IF(MOD(Calculator!$B$34/Calculator!$F$15,1)&lt;0.5,-1,1))^2))),2))</f>
        <v>19.44</v>
      </c>
      <c r="DY67" s="253" t="str">
        <f aca="false">IF(OR(Calculator!$E$16&lt;&gt;"YES",Calculator!$B$34&lt;Calculator!$G$16),"—",ROUND((1+SQRT(((50*POWER(80,POWER(COS(PI()*MOD(Calculator!$B$34/Calculator!$F$16,1)),2))-$C67)^2+(1500*ABS(SIN(2*PI()*MOD(Calculator!$B$34/Calculator!$F$16,1)))*IF(MOD(Calculator!$B$34/Calculator!$F$16,1)&lt;0.5,-1,1))^2)/((50*POWER(80,POWER(COS(PI()*MOD(Calculator!$B$34/Calculator!$F$16,1)),2))+$C67)^2+(1500*ABS(SIN(2*PI()*MOD(Calculator!$B$34/Calculator!$F$16,1)))*IF(MOD(Calculator!$B$34/Calculator!$F$16,1)&lt;0.5,-1,1))^2)))/(1-SQRT(((50*POWER(80,POWER(COS(PI()*MOD(Calculator!$B$34/Calculator!$F$16,1)),2))-$C67)^2+(1500*ABS(SIN(2*PI()*MOD(Calculator!$B$34/Calculator!$F$16,1)))*IF(MOD(Calculator!$B$34/Calculator!$F$16,1)&lt;0.5,-1,1))^2)/((50*POWER(80,POWER(COS(PI()*MOD(Calculator!$B$34/Calculator!$F$16,1)),2))+$C67)^2+(1500*ABS(SIN(2*PI()*MOD(Calculator!$B$34/Calculator!$F$16,1)))*IF(MOD(Calculator!$B$34/Calculator!$F$16,1)&lt;0.5,-1,1))^2))),2))</f>
        <v>—</v>
      </c>
      <c r="DZ67" s="253" t="n">
        <f aca="false">IF(OR(Calculator!$E$17&lt;&gt;"YES",Calculator!$B$34&lt;Calculator!$G$17),"—",ROUND((1+SQRT(((50*POWER(80,POWER(COS(PI()*MOD(Calculator!$B$34/Calculator!$F$17,1)),2))-$C67)^2+(1500*ABS(SIN(2*PI()*MOD(Calculator!$B$34/Calculator!$F$17,1)))*IF(MOD(Calculator!$B$34/Calculator!$F$17,1)&lt;0.5,-1,1))^2)/((50*POWER(80,POWER(COS(PI()*MOD(Calculator!$B$34/Calculator!$F$17,1)),2))+$C67)^2+(1500*ABS(SIN(2*PI()*MOD(Calculator!$B$34/Calculator!$F$17,1)))*IF(MOD(Calculator!$B$34/Calculator!$F$17,1)&lt;0.5,-1,1))^2)))/(1-SQRT(((50*POWER(80,POWER(COS(PI()*MOD(Calculator!$B$34/Calculator!$F$17,1)),2))-$C67)^2+(1500*ABS(SIN(2*PI()*MOD(Calculator!$B$34/Calculator!$F$17,1)))*IF(MOD(Calculator!$B$34/Calculator!$F$17,1)&lt;0.5,-1,1))^2)/((50*POWER(80,POWER(COS(PI()*MOD(Calculator!$B$34/Calculator!$F$17,1)),2))+$C67)^2+(1500*ABS(SIN(2*PI()*MOD(Calculator!$B$34/Calculator!$F$17,1)))*IF(MOD(Calculator!$B$34/Calculator!$F$17,1)&lt;0.5,-1,1))^2))),2))</f>
        <v>13.2</v>
      </c>
      <c r="EA67" s="253" t="str">
        <f aca="false">IF(OR(Calculator!$E$18&lt;&gt;"YES",Calculator!$B$34&lt;Calculator!$G$18),"—",ROUND((1+SQRT(((50*POWER(80,POWER(COS(PI()*MOD(Calculator!$B$34/Calculator!$F$18,1)),2))-$C67)^2+(1500*ABS(SIN(2*PI()*MOD(Calculator!$B$34/Calculator!$F$18,1)))*IF(MOD(Calculator!$B$34/Calculator!$F$18,1)&lt;0.5,-1,1))^2)/((50*POWER(80,POWER(COS(PI()*MOD(Calculator!$B$34/Calculator!$F$18,1)),2))+$C67)^2+(1500*ABS(SIN(2*PI()*MOD(Calculator!$B$34/Calculator!$F$18,1)))*IF(MOD(Calculator!$B$34/Calculator!$F$18,1)&lt;0.5,-1,1))^2)))/(1-SQRT(((50*POWER(80,POWER(COS(PI()*MOD(Calculator!$B$34/Calculator!$F$18,1)),2))-$C67)^2+(1500*ABS(SIN(2*PI()*MOD(Calculator!$B$34/Calculator!$F$18,1)))*IF(MOD(Calculator!$B$34/Calculator!$F$18,1)&lt;0.5,-1,1))^2)/((50*POWER(80,POWER(COS(PI()*MOD(Calculator!$B$34/Calculator!$F$18,1)),2))+$C67)^2+(1500*ABS(SIN(2*PI()*MOD(Calculator!$B$34/Calculator!$F$18,1)))*IF(MOD(Calculator!$B$34/Calculator!$F$18,1)&lt;0.5,-1,1))^2))),2))</f>
        <v>—</v>
      </c>
      <c r="EB67" s="253" t="str">
        <f aca="false">IF(OR(Calculator!$E$19&lt;&gt;"YES",Calculator!$B$34&lt;Calculator!$G$19),"—",ROUND((1+SQRT(((50*POWER(80,POWER(COS(PI()*MOD(Calculator!$B$34/Calculator!$F$19,1)),2))-$C67)^2+(1500*ABS(SIN(2*PI()*MOD(Calculator!$B$34/Calculator!$F$19,1)))*IF(MOD(Calculator!$B$34/Calculator!$F$19,1)&lt;0.5,-1,1))^2)/((50*POWER(80,POWER(COS(PI()*MOD(Calculator!$B$34/Calculator!$F$19,1)),2))+$C67)^2+(1500*ABS(SIN(2*PI()*MOD(Calculator!$B$34/Calculator!$F$19,1)))*IF(MOD(Calculator!$B$34/Calculator!$F$19,1)&lt;0.5,-1,1))^2)))/(1-SQRT(((50*POWER(80,POWER(COS(PI()*MOD(Calculator!$B$34/Calculator!$F$19,1)),2))-$C67)^2+(1500*ABS(SIN(2*PI()*MOD(Calculator!$B$34/Calculator!$F$19,1)))*IF(MOD(Calculator!$B$34/Calculator!$F$19,1)&lt;0.5,-1,1))^2)/((50*POWER(80,POWER(COS(PI()*MOD(Calculator!$B$34/Calculator!$F$19,1)),2))+$C67)^2+(1500*ABS(SIN(2*PI()*MOD(Calculator!$B$34/Calculator!$F$19,1)))*IF(MOD(Calculator!$B$34/Calculator!$F$19,1)&lt;0.5,-1,1))^2))),2))</f>
        <v>—</v>
      </c>
      <c r="EC67" s="253" t="str">
        <f aca="false">IF(OR(Calculator!$E$20&lt;&gt;"YES",Calculator!$B$34&lt;Calculator!$G$20),"—",ROUND((1+SQRT(((50*POWER(80,POWER(COS(PI()*MOD(Calculator!$B$34/Calculator!$F$20,1)),2))-$C67)^2+(1500*ABS(SIN(2*PI()*MOD(Calculator!$B$34/Calculator!$F$20,1)))*IF(MOD(Calculator!$B$34/Calculator!$F$20,1)&lt;0.5,-1,1))^2)/((50*POWER(80,POWER(COS(PI()*MOD(Calculator!$B$34/Calculator!$F$20,1)),2))+$C67)^2+(1500*ABS(SIN(2*PI()*MOD(Calculator!$B$34/Calculator!$F$20,1)))*IF(MOD(Calculator!$B$34/Calculator!$F$20,1)&lt;0.5,-1,1))^2)))/(1-SQRT(((50*POWER(80,POWER(COS(PI()*MOD(Calculator!$B$34/Calculator!$F$20,1)),2))-$C67)^2+(1500*ABS(SIN(2*PI()*MOD(Calculator!$B$34/Calculator!$F$20,1)))*IF(MOD(Calculator!$B$34/Calculator!$F$20,1)&lt;0.5,-1,1))^2)/((50*POWER(80,POWER(COS(PI()*MOD(Calculator!$B$34/Calculator!$F$20,1)),2))+$C67)^2+(1500*ABS(SIN(2*PI()*MOD(Calculator!$B$34/Calculator!$F$20,1)))*IF(MOD(Calculator!$B$34/Calculator!$F$20,1)&lt;0.5,-1,1))^2))),2))</f>
        <v>—</v>
      </c>
      <c r="ED67" s="253" t="str">
        <f aca="false">IF(OR(Calculator!$E$21&lt;&gt;"YES",Calculator!$B$34&lt;Calculator!$G$21),"—",ROUND((1+SQRT(((50*POWER(80,POWER(COS(PI()*MOD(Calculator!$B$34/Calculator!$F$21,1)),2))-$C67)^2+(1500*ABS(SIN(2*PI()*MOD(Calculator!$B$34/Calculator!$F$21,1)))*IF(MOD(Calculator!$B$34/Calculator!$F$21,1)&lt;0.5,-1,1))^2)/((50*POWER(80,POWER(COS(PI()*MOD(Calculator!$B$34/Calculator!$F$21,1)),2))+$C67)^2+(1500*ABS(SIN(2*PI()*MOD(Calculator!$B$34/Calculator!$F$21,1)))*IF(MOD(Calculator!$B$34/Calculator!$F$21,1)&lt;0.5,-1,1))^2)))/(1-SQRT(((50*POWER(80,POWER(COS(PI()*MOD(Calculator!$B$34/Calculator!$F$21,1)),2))-$C67)^2+(1500*ABS(SIN(2*PI()*MOD(Calculator!$B$34/Calculator!$F$21,1)))*IF(MOD(Calculator!$B$34/Calculator!$F$21,1)&lt;0.5,-1,1))^2)/((50*POWER(80,POWER(COS(PI()*MOD(Calculator!$B$34/Calculator!$F$21,1)),2))+$C67)^2+(1500*ABS(SIN(2*PI()*MOD(Calculator!$B$34/Calculator!$F$21,1)))*IF(MOD(Calculator!$B$34/Calculator!$F$21,1)&lt;0.5,-1,1))^2))),2))</f>
        <v>—</v>
      </c>
      <c r="EE67" s="253" t="str">
        <f aca="false">IF(OR(Calculator!$E$22&lt;&gt;"YES",Calculator!$B$34&lt;Calculator!$G$22),"—",ROUND((1+SQRT(((50*POWER(80,POWER(COS(PI()*MOD(Calculator!$B$34/Calculator!$F$22,1)),2))-$C67)^2+(1500*ABS(SIN(2*PI()*MOD(Calculator!$B$34/Calculator!$F$22,1)))*IF(MOD(Calculator!$B$34/Calculator!$F$22,1)&lt;0.5,-1,1))^2)/((50*POWER(80,POWER(COS(PI()*MOD(Calculator!$B$34/Calculator!$F$22,1)),2))+$C67)^2+(1500*ABS(SIN(2*PI()*MOD(Calculator!$B$34/Calculator!$F$22,1)))*IF(MOD(Calculator!$B$34/Calculator!$F$22,1)&lt;0.5,-1,1))^2)))/(1-SQRT(((50*POWER(80,POWER(COS(PI()*MOD(Calculator!$B$34/Calculator!$F$22,1)),2))-$C67)^2+(1500*ABS(SIN(2*PI()*MOD(Calculator!$B$34/Calculator!$F$22,1)))*IF(MOD(Calculator!$B$34/Calculator!$F$22,1)&lt;0.5,-1,1))^2)/((50*POWER(80,POWER(COS(PI()*MOD(Calculator!$B$34/Calculator!$F$22,1)),2))+$C67)^2+(1500*ABS(SIN(2*PI()*MOD(Calculator!$B$34/Calculator!$F$22,1)))*IF(MOD(Calculator!$B$34/Calculator!$F$22,1)&lt;0.5,-1,1))^2))),2))</f>
        <v>—</v>
      </c>
      <c r="EF67" s="295" t="n">
        <f aca="false">IFERROR(ROUND((IF(ISNUMBER(DU67),DU67,0)+IF(ISNUMBER(DV67),DV67,0)+IF(ISNUMBER(DW67),DW67,0)+IF(ISNUMBER(DX67),DX67,0)+IF(ISNUMBER(DY67),DY67,0)+IF(ISNUMBER(DZ67),DZ67,0)+IF(ISNUMBER(EA67),EA67,0)+IF(ISNUMBER(EB67),EB67,0)+IF(ISNUMBER(EC67),EC67,0)+IF(ISNUMBER(ED67),ED67,0)+IF(ISNUMBER(EE67),EE67,0))/(IF(ISNUMBER(DU67),1,0)+IF(ISNUMBER(DV67),1,0)+IF(ISNUMBER(DW67),1,0)+IF(ISNUMBER(DX67),1,0)+IF(ISNUMBER(DY67),1,0)+IF(ISNUMBER(DZ67),1,0)+IF(ISNUMBER(EA67),1,0)+IF(ISNUMBER(EB67),1,0)+IF(ISNUMBER(EC67),1,0)+IF(ISNUMBER(ED67),1,0)+IF(ISNUMBER(EE67),1,0)),4),"")</f>
        <v>16.32</v>
      </c>
      <c r="EG67" s="253" t="str">
        <f aca="false">IF(OR(Calculator!$E$12&lt;&gt;"YES",Calculator!$B$35&lt;Calculator!$G$12),"—",ROUND((1+SQRT(((50*POWER(80,POWER(COS(PI()*MOD(Calculator!$B$35/Calculator!$F$12,1)),2))-$C67)^2+(1500*ABS(SIN(2*PI()*MOD(Calculator!$B$35/Calculator!$F$12,1)))*IF(MOD(Calculator!$B$35/Calculator!$F$12,1)&lt;0.5,-1,1))^2)/((50*POWER(80,POWER(COS(PI()*MOD(Calculator!$B$35/Calculator!$F$12,1)),2))+$C67)^2+(1500*ABS(SIN(2*PI()*MOD(Calculator!$B$35/Calculator!$F$12,1)))*IF(MOD(Calculator!$B$35/Calculator!$F$12,1)&lt;0.5,-1,1))^2)))/(1-SQRT(((50*POWER(80,POWER(COS(PI()*MOD(Calculator!$B$35/Calculator!$F$12,1)),2))-$C67)^2+(1500*ABS(SIN(2*PI()*MOD(Calculator!$B$35/Calculator!$F$12,1)))*IF(MOD(Calculator!$B$35/Calculator!$F$12,1)&lt;0.5,-1,1))^2)/((50*POWER(80,POWER(COS(PI()*MOD(Calculator!$B$35/Calculator!$F$12,1)),2))+$C67)^2+(1500*ABS(SIN(2*PI()*MOD(Calculator!$B$35/Calculator!$F$12,1)))*IF(MOD(Calculator!$B$35/Calculator!$F$12,1)&lt;0.5,-1,1))^2))),2))</f>
        <v>—</v>
      </c>
      <c r="EH67" s="253" t="str">
        <f aca="false">IF(OR(Calculator!$E$13&lt;&gt;"YES",Calculator!$B$35&lt;Calculator!$G$13),"—",ROUND((1+SQRT(((50*POWER(80,POWER(COS(PI()*MOD(Calculator!$B$35/Calculator!$F$13,1)),2))-$C67)^2+(1500*ABS(SIN(2*PI()*MOD(Calculator!$B$35/Calculator!$F$13,1)))*IF(MOD(Calculator!$B$35/Calculator!$F$13,1)&lt;0.5,-1,1))^2)/((50*POWER(80,POWER(COS(PI()*MOD(Calculator!$B$35/Calculator!$F$13,1)),2))+$C67)^2+(1500*ABS(SIN(2*PI()*MOD(Calculator!$B$35/Calculator!$F$13,1)))*IF(MOD(Calculator!$B$35/Calculator!$F$13,1)&lt;0.5,-1,1))^2)))/(1-SQRT(((50*POWER(80,POWER(COS(PI()*MOD(Calculator!$B$35/Calculator!$F$13,1)),2))-$C67)^2+(1500*ABS(SIN(2*PI()*MOD(Calculator!$B$35/Calculator!$F$13,1)))*IF(MOD(Calculator!$B$35/Calculator!$F$13,1)&lt;0.5,-1,1))^2)/((50*POWER(80,POWER(COS(PI()*MOD(Calculator!$B$35/Calculator!$F$13,1)),2))+$C67)^2+(1500*ABS(SIN(2*PI()*MOD(Calculator!$B$35/Calculator!$F$13,1)))*IF(MOD(Calculator!$B$35/Calculator!$F$13,1)&lt;0.5,-1,1))^2))),2))</f>
        <v>—</v>
      </c>
      <c r="EI67" s="253" t="str">
        <f aca="false">IF(OR(Calculator!$E$14&lt;&gt;"YES",Calculator!$B$35&lt;Calculator!$G$14),"—",ROUND((1+SQRT(((50*POWER(80,POWER(COS(PI()*MOD(Calculator!$B$35/Calculator!$F$14,1)),2))-$C67)^2+(1500*ABS(SIN(2*PI()*MOD(Calculator!$B$35/Calculator!$F$14,1)))*IF(MOD(Calculator!$B$35/Calculator!$F$14,1)&lt;0.5,-1,1))^2)/((50*POWER(80,POWER(COS(PI()*MOD(Calculator!$B$35/Calculator!$F$14,1)),2))+$C67)^2+(1500*ABS(SIN(2*PI()*MOD(Calculator!$B$35/Calculator!$F$14,1)))*IF(MOD(Calculator!$B$35/Calculator!$F$14,1)&lt;0.5,-1,1))^2)))/(1-SQRT(((50*POWER(80,POWER(COS(PI()*MOD(Calculator!$B$35/Calculator!$F$14,1)),2))-$C67)^2+(1500*ABS(SIN(2*PI()*MOD(Calculator!$B$35/Calculator!$F$14,1)))*IF(MOD(Calculator!$B$35/Calculator!$F$14,1)&lt;0.5,-1,1))^2)/((50*POWER(80,POWER(COS(PI()*MOD(Calculator!$B$35/Calculator!$F$14,1)),2))+$C67)^2+(1500*ABS(SIN(2*PI()*MOD(Calculator!$B$35/Calculator!$F$14,1)))*IF(MOD(Calculator!$B$35/Calculator!$F$14,1)&lt;0.5,-1,1))^2))),2))</f>
        <v>—</v>
      </c>
      <c r="EJ67" s="253" t="n">
        <f aca="false">IF(OR(Calculator!$E$15&lt;&gt;"YES",Calculator!$B$35&lt;Calculator!$G$15),"—",ROUND((1+SQRT(((50*POWER(80,POWER(COS(PI()*MOD(Calculator!$B$35/Calculator!$F$15,1)),2))-$C67)^2+(1500*ABS(SIN(2*PI()*MOD(Calculator!$B$35/Calculator!$F$15,1)))*IF(MOD(Calculator!$B$35/Calculator!$F$15,1)&lt;0.5,-1,1))^2)/((50*POWER(80,POWER(COS(PI()*MOD(Calculator!$B$35/Calculator!$F$15,1)),2))+$C67)^2+(1500*ABS(SIN(2*PI()*MOD(Calculator!$B$35/Calculator!$F$15,1)))*IF(MOD(Calculator!$B$35/Calculator!$F$15,1)&lt;0.5,-1,1))^2)))/(1-SQRT(((50*POWER(80,POWER(COS(PI()*MOD(Calculator!$B$35/Calculator!$F$15,1)),2))-$C67)^2+(1500*ABS(SIN(2*PI()*MOD(Calculator!$B$35/Calculator!$F$15,1)))*IF(MOD(Calculator!$B$35/Calculator!$F$15,1)&lt;0.5,-1,1))^2)/((50*POWER(80,POWER(COS(PI()*MOD(Calculator!$B$35/Calculator!$F$15,1)),2))+$C67)^2+(1500*ABS(SIN(2*PI()*MOD(Calculator!$B$35/Calculator!$F$15,1)))*IF(MOD(Calculator!$B$35/Calculator!$F$15,1)&lt;0.5,-1,1))^2))),2))</f>
        <v>2.29</v>
      </c>
      <c r="EK67" s="253" t="str">
        <f aca="false">IF(OR(Calculator!$E$16&lt;&gt;"YES",Calculator!$B$35&lt;Calculator!$G$16),"—",ROUND((1+SQRT(((50*POWER(80,POWER(COS(PI()*MOD(Calculator!$B$35/Calculator!$F$16,1)),2))-$C67)^2+(1500*ABS(SIN(2*PI()*MOD(Calculator!$B$35/Calculator!$F$16,1)))*IF(MOD(Calculator!$B$35/Calculator!$F$16,1)&lt;0.5,-1,1))^2)/((50*POWER(80,POWER(COS(PI()*MOD(Calculator!$B$35/Calculator!$F$16,1)),2))+$C67)^2+(1500*ABS(SIN(2*PI()*MOD(Calculator!$B$35/Calculator!$F$16,1)))*IF(MOD(Calculator!$B$35/Calculator!$F$16,1)&lt;0.5,-1,1))^2)))/(1-SQRT(((50*POWER(80,POWER(COS(PI()*MOD(Calculator!$B$35/Calculator!$F$16,1)),2))-$C67)^2+(1500*ABS(SIN(2*PI()*MOD(Calculator!$B$35/Calculator!$F$16,1)))*IF(MOD(Calculator!$B$35/Calculator!$F$16,1)&lt;0.5,-1,1))^2)/((50*POWER(80,POWER(COS(PI()*MOD(Calculator!$B$35/Calculator!$F$16,1)),2))+$C67)^2+(1500*ABS(SIN(2*PI()*MOD(Calculator!$B$35/Calculator!$F$16,1)))*IF(MOD(Calculator!$B$35/Calculator!$F$16,1)&lt;0.5,-1,1))^2))),2))</f>
        <v>—</v>
      </c>
      <c r="EL67" s="253" t="n">
        <f aca="false">IF(OR(Calculator!$E$17&lt;&gt;"YES",Calculator!$B$35&lt;Calculator!$G$17),"—",ROUND((1+SQRT(((50*POWER(80,POWER(COS(PI()*MOD(Calculator!$B$35/Calculator!$F$17,1)),2))-$C67)^2+(1500*ABS(SIN(2*PI()*MOD(Calculator!$B$35/Calculator!$F$17,1)))*IF(MOD(Calculator!$B$35/Calculator!$F$17,1)&lt;0.5,-1,1))^2)/((50*POWER(80,POWER(COS(PI()*MOD(Calculator!$B$35/Calculator!$F$17,1)),2))+$C67)^2+(1500*ABS(SIN(2*PI()*MOD(Calculator!$B$35/Calculator!$F$17,1)))*IF(MOD(Calculator!$B$35/Calculator!$F$17,1)&lt;0.5,-1,1))^2)))/(1-SQRT(((50*POWER(80,POWER(COS(PI()*MOD(Calculator!$B$35/Calculator!$F$17,1)),2))-$C67)^2+(1500*ABS(SIN(2*PI()*MOD(Calculator!$B$35/Calculator!$F$17,1)))*IF(MOD(Calculator!$B$35/Calculator!$F$17,1)&lt;0.5,-1,1))^2)/((50*POWER(80,POWER(COS(PI()*MOD(Calculator!$B$35/Calculator!$F$17,1)),2))+$C67)^2+(1500*ABS(SIN(2*PI()*MOD(Calculator!$B$35/Calculator!$F$17,1)))*IF(MOD(Calculator!$B$35/Calculator!$F$17,1)&lt;0.5,-1,1))^2))),2))</f>
        <v>18.8</v>
      </c>
      <c r="EM67" s="253" t="str">
        <f aca="false">IF(OR(Calculator!$E$18&lt;&gt;"YES",Calculator!$B$35&lt;Calculator!$G$18),"—",ROUND((1+SQRT(((50*POWER(80,POWER(COS(PI()*MOD(Calculator!$B$35/Calculator!$F$18,1)),2))-$C67)^2+(1500*ABS(SIN(2*PI()*MOD(Calculator!$B$35/Calculator!$F$18,1)))*IF(MOD(Calculator!$B$35/Calculator!$F$18,1)&lt;0.5,-1,1))^2)/((50*POWER(80,POWER(COS(PI()*MOD(Calculator!$B$35/Calculator!$F$18,1)),2))+$C67)^2+(1500*ABS(SIN(2*PI()*MOD(Calculator!$B$35/Calculator!$F$18,1)))*IF(MOD(Calculator!$B$35/Calculator!$F$18,1)&lt;0.5,-1,1))^2)))/(1-SQRT(((50*POWER(80,POWER(COS(PI()*MOD(Calculator!$B$35/Calculator!$F$18,1)),2))-$C67)^2+(1500*ABS(SIN(2*PI()*MOD(Calculator!$B$35/Calculator!$F$18,1)))*IF(MOD(Calculator!$B$35/Calculator!$F$18,1)&lt;0.5,-1,1))^2)/((50*POWER(80,POWER(COS(PI()*MOD(Calculator!$B$35/Calculator!$F$18,1)),2))+$C67)^2+(1500*ABS(SIN(2*PI()*MOD(Calculator!$B$35/Calculator!$F$18,1)))*IF(MOD(Calculator!$B$35/Calculator!$F$18,1)&lt;0.5,-1,1))^2))),2))</f>
        <v>—</v>
      </c>
      <c r="EN67" s="253" t="str">
        <f aca="false">IF(OR(Calculator!$E$19&lt;&gt;"YES",Calculator!$B$35&lt;Calculator!$G$19),"—",ROUND((1+SQRT(((50*POWER(80,POWER(COS(PI()*MOD(Calculator!$B$35/Calculator!$F$19,1)),2))-$C67)^2+(1500*ABS(SIN(2*PI()*MOD(Calculator!$B$35/Calculator!$F$19,1)))*IF(MOD(Calculator!$B$35/Calculator!$F$19,1)&lt;0.5,-1,1))^2)/((50*POWER(80,POWER(COS(PI()*MOD(Calculator!$B$35/Calculator!$F$19,1)),2))+$C67)^2+(1500*ABS(SIN(2*PI()*MOD(Calculator!$B$35/Calculator!$F$19,1)))*IF(MOD(Calculator!$B$35/Calculator!$F$19,1)&lt;0.5,-1,1))^2)))/(1-SQRT(((50*POWER(80,POWER(COS(PI()*MOD(Calculator!$B$35/Calculator!$F$19,1)),2))-$C67)^2+(1500*ABS(SIN(2*PI()*MOD(Calculator!$B$35/Calculator!$F$19,1)))*IF(MOD(Calculator!$B$35/Calculator!$F$19,1)&lt;0.5,-1,1))^2)/((50*POWER(80,POWER(COS(PI()*MOD(Calculator!$B$35/Calculator!$F$19,1)),2))+$C67)^2+(1500*ABS(SIN(2*PI()*MOD(Calculator!$B$35/Calculator!$F$19,1)))*IF(MOD(Calculator!$B$35/Calculator!$F$19,1)&lt;0.5,-1,1))^2))),2))</f>
        <v>—</v>
      </c>
      <c r="EO67" s="253" t="str">
        <f aca="false">IF(OR(Calculator!$E$20&lt;&gt;"YES",Calculator!$B$35&lt;Calculator!$G$20),"—",ROUND((1+SQRT(((50*POWER(80,POWER(COS(PI()*MOD(Calculator!$B$35/Calculator!$F$20,1)),2))-$C67)^2+(1500*ABS(SIN(2*PI()*MOD(Calculator!$B$35/Calculator!$F$20,1)))*IF(MOD(Calculator!$B$35/Calculator!$F$20,1)&lt;0.5,-1,1))^2)/((50*POWER(80,POWER(COS(PI()*MOD(Calculator!$B$35/Calculator!$F$20,1)),2))+$C67)^2+(1500*ABS(SIN(2*PI()*MOD(Calculator!$B$35/Calculator!$F$20,1)))*IF(MOD(Calculator!$B$35/Calculator!$F$20,1)&lt;0.5,-1,1))^2)))/(1-SQRT(((50*POWER(80,POWER(COS(PI()*MOD(Calculator!$B$35/Calculator!$F$20,1)),2))-$C67)^2+(1500*ABS(SIN(2*PI()*MOD(Calculator!$B$35/Calculator!$F$20,1)))*IF(MOD(Calculator!$B$35/Calculator!$F$20,1)&lt;0.5,-1,1))^2)/((50*POWER(80,POWER(COS(PI()*MOD(Calculator!$B$35/Calculator!$F$20,1)),2))+$C67)^2+(1500*ABS(SIN(2*PI()*MOD(Calculator!$B$35/Calculator!$F$20,1)))*IF(MOD(Calculator!$B$35/Calculator!$F$20,1)&lt;0.5,-1,1))^2))),2))</f>
        <v>—</v>
      </c>
      <c r="EP67" s="253" t="str">
        <f aca="false">IF(OR(Calculator!$E$21&lt;&gt;"YES",Calculator!$B$35&lt;Calculator!$G$21),"—",ROUND((1+SQRT(((50*POWER(80,POWER(COS(PI()*MOD(Calculator!$B$35/Calculator!$F$21,1)),2))-$C67)^2+(1500*ABS(SIN(2*PI()*MOD(Calculator!$B$35/Calculator!$F$21,1)))*IF(MOD(Calculator!$B$35/Calculator!$F$21,1)&lt;0.5,-1,1))^2)/((50*POWER(80,POWER(COS(PI()*MOD(Calculator!$B$35/Calculator!$F$21,1)),2))+$C67)^2+(1500*ABS(SIN(2*PI()*MOD(Calculator!$B$35/Calculator!$F$21,1)))*IF(MOD(Calculator!$B$35/Calculator!$F$21,1)&lt;0.5,-1,1))^2)))/(1-SQRT(((50*POWER(80,POWER(COS(PI()*MOD(Calculator!$B$35/Calculator!$F$21,1)),2))-$C67)^2+(1500*ABS(SIN(2*PI()*MOD(Calculator!$B$35/Calculator!$F$21,1)))*IF(MOD(Calculator!$B$35/Calculator!$F$21,1)&lt;0.5,-1,1))^2)/((50*POWER(80,POWER(COS(PI()*MOD(Calculator!$B$35/Calculator!$F$21,1)),2))+$C67)^2+(1500*ABS(SIN(2*PI()*MOD(Calculator!$B$35/Calculator!$F$21,1)))*IF(MOD(Calculator!$B$35/Calculator!$F$21,1)&lt;0.5,-1,1))^2))),2))</f>
        <v>—</v>
      </c>
      <c r="EQ67" s="253" t="str">
        <f aca="false">IF(OR(Calculator!$E$22&lt;&gt;"YES",Calculator!$B$35&lt;Calculator!$G$22),"—",ROUND((1+SQRT(((50*POWER(80,POWER(COS(PI()*MOD(Calculator!$B$35/Calculator!$F$22,1)),2))-$C67)^2+(1500*ABS(SIN(2*PI()*MOD(Calculator!$B$35/Calculator!$F$22,1)))*IF(MOD(Calculator!$B$35/Calculator!$F$22,1)&lt;0.5,-1,1))^2)/((50*POWER(80,POWER(COS(PI()*MOD(Calculator!$B$35/Calculator!$F$22,1)),2))+$C67)^2+(1500*ABS(SIN(2*PI()*MOD(Calculator!$B$35/Calculator!$F$22,1)))*IF(MOD(Calculator!$B$35/Calculator!$F$22,1)&lt;0.5,-1,1))^2)))/(1-SQRT(((50*POWER(80,POWER(COS(PI()*MOD(Calculator!$B$35/Calculator!$F$22,1)),2))-$C67)^2+(1500*ABS(SIN(2*PI()*MOD(Calculator!$B$35/Calculator!$F$22,1)))*IF(MOD(Calculator!$B$35/Calculator!$F$22,1)&lt;0.5,-1,1))^2)/((50*POWER(80,POWER(COS(PI()*MOD(Calculator!$B$35/Calculator!$F$22,1)),2))+$C67)^2+(1500*ABS(SIN(2*PI()*MOD(Calculator!$B$35/Calculator!$F$22,1)))*IF(MOD(Calculator!$B$35/Calculator!$F$22,1)&lt;0.5,-1,1))^2))),2))</f>
        <v>—</v>
      </c>
      <c r="ER67" s="295" t="n">
        <f aca="false">IFERROR(ROUND((IF(ISNUMBER(EG67),EG67,0)+IF(ISNUMBER(EH67),EH67,0)+IF(ISNUMBER(EI67),EI67,0)+IF(ISNUMBER(EJ67),EJ67,0)+IF(ISNUMBER(EK67),EK67,0)+IF(ISNUMBER(EL67),EL67,0)+IF(ISNUMBER(EM67),EM67,0)+IF(ISNUMBER(EN67),EN67,0)+IF(ISNUMBER(EO67),EO67,0)+IF(ISNUMBER(EP67),EP67,0)+IF(ISNUMBER(EQ67),EQ67,0))/(IF(ISNUMBER(EG67),1,0)+IF(ISNUMBER(EH67),1,0)+IF(ISNUMBER(EI67),1,0)+IF(ISNUMBER(EJ67),1,0)+IF(ISNUMBER(EK67),1,0)+IF(ISNUMBER(EL67),1,0)+IF(ISNUMBER(EM67),1,0)+IF(ISNUMBER(EN67),1,0)+IF(ISNUMBER(EO67),1,0)+IF(ISNUMBER(EP67),1,0)+IF(ISNUMBER(EQ67),1,0)),4),"")</f>
        <v>10.545</v>
      </c>
      <c r="ES67" s="253" t="str">
        <f aca="false">IF(OR(Calculator!$E$12&lt;&gt;"YES",Calculator!$B$36&lt;Calculator!$G$12),"—",ROUND((1+SQRT(((50*POWER(80,POWER(COS(PI()*MOD(Calculator!$B$36/Calculator!$F$12,1)),2))-$C67)^2+(1500*ABS(SIN(2*PI()*MOD(Calculator!$B$36/Calculator!$F$12,1)))*IF(MOD(Calculator!$B$36/Calculator!$F$12,1)&lt;0.5,-1,1))^2)/((50*POWER(80,POWER(COS(PI()*MOD(Calculator!$B$36/Calculator!$F$12,1)),2))+$C67)^2+(1500*ABS(SIN(2*PI()*MOD(Calculator!$B$36/Calculator!$F$12,1)))*IF(MOD(Calculator!$B$36/Calculator!$F$12,1)&lt;0.5,-1,1))^2)))/(1-SQRT(((50*POWER(80,POWER(COS(PI()*MOD(Calculator!$B$36/Calculator!$F$12,1)),2))-$C67)^2+(1500*ABS(SIN(2*PI()*MOD(Calculator!$B$36/Calculator!$F$12,1)))*IF(MOD(Calculator!$B$36/Calculator!$F$12,1)&lt;0.5,-1,1))^2)/((50*POWER(80,POWER(COS(PI()*MOD(Calculator!$B$36/Calculator!$F$12,1)),2))+$C67)^2+(1500*ABS(SIN(2*PI()*MOD(Calculator!$B$36/Calculator!$F$12,1)))*IF(MOD(Calculator!$B$36/Calculator!$F$12,1)&lt;0.5,-1,1))^2))),2))</f>
        <v>—</v>
      </c>
      <c r="ET67" s="253" t="str">
        <f aca="false">IF(OR(Calculator!$E$13&lt;&gt;"YES",Calculator!$B$36&lt;Calculator!$G$13),"—",ROUND((1+SQRT(((50*POWER(80,POWER(COS(PI()*MOD(Calculator!$B$36/Calculator!$F$13,1)),2))-$C67)^2+(1500*ABS(SIN(2*PI()*MOD(Calculator!$B$36/Calculator!$F$13,1)))*IF(MOD(Calculator!$B$36/Calculator!$F$13,1)&lt;0.5,-1,1))^2)/((50*POWER(80,POWER(COS(PI()*MOD(Calculator!$B$36/Calculator!$F$13,1)),2))+$C67)^2+(1500*ABS(SIN(2*PI()*MOD(Calculator!$B$36/Calculator!$F$13,1)))*IF(MOD(Calculator!$B$36/Calculator!$F$13,1)&lt;0.5,-1,1))^2)))/(1-SQRT(((50*POWER(80,POWER(COS(PI()*MOD(Calculator!$B$36/Calculator!$F$13,1)),2))-$C67)^2+(1500*ABS(SIN(2*PI()*MOD(Calculator!$B$36/Calculator!$F$13,1)))*IF(MOD(Calculator!$B$36/Calculator!$F$13,1)&lt;0.5,-1,1))^2)/((50*POWER(80,POWER(COS(PI()*MOD(Calculator!$B$36/Calculator!$F$13,1)),2))+$C67)^2+(1500*ABS(SIN(2*PI()*MOD(Calculator!$B$36/Calculator!$F$13,1)))*IF(MOD(Calculator!$B$36/Calculator!$F$13,1)&lt;0.5,-1,1))^2))),2))</f>
        <v>—</v>
      </c>
      <c r="EU67" s="253" t="str">
        <f aca="false">IF(OR(Calculator!$E$14&lt;&gt;"YES",Calculator!$B$36&lt;Calculator!$G$14),"—",ROUND((1+SQRT(((50*POWER(80,POWER(COS(PI()*MOD(Calculator!$B$36/Calculator!$F$14,1)),2))-$C67)^2+(1500*ABS(SIN(2*PI()*MOD(Calculator!$B$36/Calculator!$F$14,1)))*IF(MOD(Calculator!$B$36/Calculator!$F$14,1)&lt;0.5,-1,1))^2)/((50*POWER(80,POWER(COS(PI()*MOD(Calculator!$B$36/Calculator!$F$14,1)),2))+$C67)^2+(1500*ABS(SIN(2*PI()*MOD(Calculator!$B$36/Calculator!$F$14,1)))*IF(MOD(Calculator!$B$36/Calculator!$F$14,1)&lt;0.5,-1,1))^2)))/(1-SQRT(((50*POWER(80,POWER(COS(PI()*MOD(Calculator!$B$36/Calculator!$F$14,1)),2))-$C67)^2+(1500*ABS(SIN(2*PI()*MOD(Calculator!$B$36/Calculator!$F$14,1)))*IF(MOD(Calculator!$B$36/Calculator!$F$14,1)&lt;0.5,-1,1))^2)/((50*POWER(80,POWER(COS(PI()*MOD(Calculator!$B$36/Calculator!$F$14,1)),2))+$C67)^2+(1500*ABS(SIN(2*PI()*MOD(Calculator!$B$36/Calculator!$F$14,1)))*IF(MOD(Calculator!$B$36/Calculator!$F$14,1)&lt;0.5,-1,1))^2))),2))</f>
        <v>—</v>
      </c>
      <c r="EV67" s="253" t="n">
        <f aca="false">IF(OR(Calculator!$E$15&lt;&gt;"YES",Calculator!$B$36&lt;Calculator!$G$15),"—",ROUND((1+SQRT(((50*POWER(80,POWER(COS(PI()*MOD(Calculator!$B$36/Calculator!$F$15,1)),2))-$C67)^2+(1500*ABS(SIN(2*PI()*MOD(Calculator!$B$36/Calculator!$F$15,1)))*IF(MOD(Calculator!$B$36/Calculator!$F$15,1)&lt;0.5,-1,1))^2)/((50*POWER(80,POWER(COS(PI()*MOD(Calculator!$B$36/Calculator!$F$15,1)),2))+$C67)^2+(1500*ABS(SIN(2*PI()*MOD(Calculator!$B$36/Calculator!$F$15,1)))*IF(MOD(Calculator!$B$36/Calculator!$F$15,1)&lt;0.5,-1,1))^2)))/(1-SQRT(((50*POWER(80,POWER(COS(PI()*MOD(Calculator!$B$36/Calculator!$F$15,1)),2))-$C67)^2+(1500*ABS(SIN(2*PI()*MOD(Calculator!$B$36/Calculator!$F$15,1)))*IF(MOD(Calculator!$B$36/Calculator!$F$15,1)&lt;0.5,-1,1))^2)/((50*POWER(80,POWER(COS(PI()*MOD(Calculator!$B$36/Calculator!$F$15,1)),2))+$C67)^2+(1500*ABS(SIN(2*PI()*MOD(Calculator!$B$36/Calculator!$F$15,1)))*IF(MOD(Calculator!$B$36/Calculator!$F$15,1)&lt;0.5,-1,1))^2))),2))</f>
        <v>16.18</v>
      </c>
      <c r="EW67" s="253" t="str">
        <f aca="false">IF(OR(Calculator!$E$16&lt;&gt;"YES",Calculator!$B$36&lt;Calculator!$G$16),"—",ROUND((1+SQRT(((50*POWER(80,POWER(COS(PI()*MOD(Calculator!$B$36/Calculator!$F$16,1)),2))-$C67)^2+(1500*ABS(SIN(2*PI()*MOD(Calculator!$B$36/Calculator!$F$16,1)))*IF(MOD(Calculator!$B$36/Calculator!$F$16,1)&lt;0.5,-1,1))^2)/((50*POWER(80,POWER(COS(PI()*MOD(Calculator!$B$36/Calculator!$F$16,1)),2))+$C67)^2+(1500*ABS(SIN(2*PI()*MOD(Calculator!$B$36/Calculator!$F$16,1)))*IF(MOD(Calculator!$B$36/Calculator!$F$16,1)&lt;0.5,-1,1))^2)))/(1-SQRT(((50*POWER(80,POWER(COS(PI()*MOD(Calculator!$B$36/Calculator!$F$16,1)),2))-$C67)^2+(1500*ABS(SIN(2*PI()*MOD(Calculator!$B$36/Calculator!$F$16,1)))*IF(MOD(Calculator!$B$36/Calculator!$F$16,1)&lt;0.5,-1,1))^2)/((50*POWER(80,POWER(COS(PI()*MOD(Calculator!$B$36/Calculator!$F$16,1)),2))+$C67)^2+(1500*ABS(SIN(2*PI()*MOD(Calculator!$B$36/Calculator!$F$16,1)))*IF(MOD(Calculator!$B$36/Calculator!$F$16,1)&lt;0.5,-1,1))^2))),2))</f>
        <v>—</v>
      </c>
      <c r="EX67" s="253" t="n">
        <f aca="false">IF(OR(Calculator!$E$17&lt;&gt;"YES",Calculator!$B$36&lt;Calculator!$G$17),"—",ROUND((1+SQRT(((50*POWER(80,POWER(COS(PI()*MOD(Calculator!$B$36/Calculator!$F$17,1)),2))-$C67)^2+(1500*ABS(SIN(2*PI()*MOD(Calculator!$B$36/Calculator!$F$17,1)))*IF(MOD(Calculator!$B$36/Calculator!$F$17,1)&lt;0.5,-1,1))^2)/((50*POWER(80,POWER(COS(PI()*MOD(Calculator!$B$36/Calculator!$F$17,1)),2))+$C67)^2+(1500*ABS(SIN(2*PI()*MOD(Calculator!$B$36/Calculator!$F$17,1)))*IF(MOD(Calculator!$B$36/Calculator!$F$17,1)&lt;0.5,-1,1))^2)))/(1-SQRT(((50*POWER(80,POWER(COS(PI()*MOD(Calculator!$B$36/Calculator!$F$17,1)),2))-$C67)^2+(1500*ABS(SIN(2*PI()*MOD(Calculator!$B$36/Calculator!$F$17,1)))*IF(MOD(Calculator!$B$36/Calculator!$F$17,1)&lt;0.5,-1,1))^2)/((50*POWER(80,POWER(COS(PI()*MOD(Calculator!$B$36/Calculator!$F$17,1)),2))+$C67)^2+(1500*ABS(SIN(2*PI()*MOD(Calculator!$B$36/Calculator!$F$17,1)))*IF(MOD(Calculator!$B$36/Calculator!$F$17,1)&lt;0.5,-1,1))^2))),2))</f>
        <v>19.47</v>
      </c>
      <c r="EY67" s="253" t="str">
        <f aca="false">IF(OR(Calculator!$E$18&lt;&gt;"YES",Calculator!$B$36&lt;Calculator!$G$18),"—",ROUND((1+SQRT(((50*POWER(80,POWER(COS(PI()*MOD(Calculator!$B$36/Calculator!$F$18,1)),2))-$C67)^2+(1500*ABS(SIN(2*PI()*MOD(Calculator!$B$36/Calculator!$F$18,1)))*IF(MOD(Calculator!$B$36/Calculator!$F$18,1)&lt;0.5,-1,1))^2)/((50*POWER(80,POWER(COS(PI()*MOD(Calculator!$B$36/Calculator!$F$18,1)),2))+$C67)^2+(1500*ABS(SIN(2*PI()*MOD(Calculator!$B$36/Calculator!$F$18,1)))*IF(MOD(Calculator!$B$36/Calculator!$F$18,1)&lt;0.5,-1,1))^2)))/(1-SQRT(((50*POWER(80,POWER(COS(PI()*MOD(Calculator!$B$36/Calculator!$F$18,1)),2))-$C67)^2+(1500*ABS(SIN(2*PI()*MOD(Calculator!$B$36/Calculator!$F$18,1)))*IF(MOD(Calculator!$B$36/Calculator!$F$18,1)&lt;0.5,-1,1))^2)/((50*POWER(80,POWER(COS(PI()*MOD(Calculator!$B$36/Calculator!$F$18,1)),2))+$C67)^2+(1500*ABS(SIN(2*PI()*MOD(Calculator!$B$36/Calculator!$F$18,1)))*IF(MOD(Calculator!$B$36/Calculator!$F$18,1)&lt;0.5,-1,1))^2))),2))</f>
        <v>—</v>
      </c>
      <c r="EZ67" s="253" t="str">
        <f aca="false">IF(OR(Calculator!$E$19&lt;&gt;"YES",Calculator!$B$36&lt;Calculator!$G$19),"—",ROUND((1+SQRT(((50*POWER(80,POWER(COS(PI()*MOD(Calculator!$B$36/Calculator!$F$19,1)),2))-$C67)^2+(1500*ABS(SIN(2*PI()*MOD(Calculator!$B$36/Calculator!$F$19,1)))*IF(MOD(Calculator!$B$36/Calculator!$F$19,1)&lt;0.5,-1,1))^2)/((50*POWER(80,POWER(COS(PI()*MOD(Calculator!$B$36/Calculator!$F$19,1)),2))+$C67)^2+(1500*ABS(SIN(2*PI()*MOD(Calculator!$B$36/Calculator!$F$19,1)))*IF(MOD(Calculator!$B$36/Calculator!$F$19,1)&lt;0.5,-1,1))^2)))/(1-SQRT(((50*POWER(80,POWER(COS(PI()*MOD(Calculator!$B$36/Calculator!$F$19,1)),2))-$C67)^2+(1500*ABS(SIN(2*PI()*MOD(Calculator!$B$36/Calculator!$F$19,1)))*IF(MOD(Calculator!$B$36/Calculator!$F$19,1)&lt;0.5,-1,1))^2)/((50*POWER(80,POWER(COS(PI()*MOD(Calculator!$B$36/Calculator!$F$19,1)),2))+$C67)^2+(1500*ABS(SIN(2*PI()*MOD(Calculator!$B$36/Calculator!$F$19,1)))*IF(MOD(Calculator!$B$36/Calculator!$F$19,1)&lt;0.5,-1,1))^2))),2))</f>
        <v>—</v>
      </c>
      <c r="FA67" s="253" t="str">
        <f aca="false">IF(OR(Calculator!$E$20&lt;&gt;"YES",Calculator!$B$36&lt;Calculator!$G$20),"—",ROUND((1+SQRT(((50*POWER(80,POWER(COS(PI()*MOD(Calculator!$B$36/Calculator!$F$20,1)),2))-$C67)^2+(1500*ABS(SIN(2*PI()*MOD(Calculator!$B$36/Calculator!$F$20,1)))*IF(MOD(Calculator!$B$36/Calculator!$F$20,1)&lt;0.5,-1,1))^2)/((50*POWER(80,POWER(COS(PI()*MOD(Calculator!$B$36/Calculator!$F$20,1)),2))+$C67)^2+(1500*ABS(SIN(2*PI()*MOD(Calculator!$B$36/Calculator!$F$20,1)))*IF(MOD(Calculator!$B$36/Calculator!$F$20,1)&lt;0.5,-1,1))^2)))/(1-SQRT(((50*POWER(80,POWER(COS(PI()*MOD(Calculator!$B$36/Calculator!$F$20,1)),2))-$C67)^2+(1500*ABS(SIN(2*PI()*MOD(Calculator!$B$36/Calculator!$F$20,1)))*IF(MOD(Calculator!$B$36/Calculator!$F$20,1)&lt;0.5,-1,1))^2)/((50*POWER(80,POWER(COS(PI()*MOD(Calculator!$B$36/Calculator!$F$20,1)),2))+$C67)^2+(1500*ABS(SIN(2*PI()*MOD(Calculator!$B$36/Calculator!$F$20,1)))*IF(MOD(Calculator!$B$36/Calculator!$F$20,1)&lt;0.5,-1,1))^2))),2))</f>
        <v>—</v>
      </c>
      <c r="FB67" s="253" t="str">
        <f aca="false">IF(OR(Calculator!$E$21&lt;&gt;"YES",Calculator!$B$36&lt;Calculator!$G$21),"—",ROUND((1+SQRT(((50*POWER(80,POWER(COS(PI()*MOD(Calculator!$B$36/Calculator!$F$21,1)),2))-$C67)^2+(1500*ABS(SIN(2*PI()*MOD(Calculator!$B$36/Calculator!$F$21,1)))*IF(MOD(Calculator!$B$36/Calculator!$F$21,1)&lt;0.5,-1,1))^2)/((50*POWER(80,POWER(COS(PI()*MOD(Calculator!$B$36/Calculator!$F$21,1)),2))+$C67)^2+(1500*ABS(SIN(2*PI()*MOD(Calculator!$B$36/Calculator!$F$21,1)))*IF(MOD(Calculator!$B$36/Calculator!$F$21,1)&lt;0.5,-1,1))^2)))/(1-SQRT(((50*POWER(80,POWER(COS(PI()*MOD(Calculator!$B$36/Calculator!$F$21,1)),2))-$C67)^2+(1500*ABS(SIN(2*PI()*MOD(Calculator!$B$36/Calculator!$F$21,1)))*IF(MOD(Calculator!$B$36/Calculator!$F$21,1)&lt;0.5,-1,1))^2)/((50*POWER(80,POWER(COS(PI()*MOD(Calculator!$B$36/Calculator!$F$21,1)),2))+$C67)^2+(1500*ABS(SIN(2*PI()*MOD(Calculator!$B$36/Calculator!$F$21,1)))*IF(MOD(Calculator!$B$36/Calculator!$F$21,1)&lt;0.5,-1,1))^2))),2))</f>
        <v>—</v>
      </c>
      <c r="FC67" s="253" t="str">
        <f aca="false">IF(OR(Calculator!$E$22&lt;&gt;"YES",Calculator!$B$36&lt;Calculator!$G$22),"—",ROUND((1+SQRT(((50*POWER(80,POWER(COS(PI()*MOD(Calculator!$B$36/Calculator!$F$22,1)),2))-$C67)^2+(1500*ABS(SIN(2*PI()*MOD(Calculator!$B$36/Calculator!$F$22,1)))*IF(MOD(Calculator!$B$36/Calculator!$F$22,1)&lt;0.5,-1,1))^2)/((50*POWER(80,POWER(COS(PI()*MOD(Calculator!$B$36/Calculator!$F$22,1)),2))+$C67)^2+(1500*ABS(SIN(2*PI()*MOD(Calculator!$B$36/Calculator!$F$22,1)))*IF(MOD(Calculator!$B$36/Calculator!$F$22,1)&lt;0.5,-1,1))^2)))/(1-SQRT(((50*POWER(80,POWER(COS(PI()*MOD(Calculator!$B$36/Calculator!$F$22,1)),2))-$C67)^2+(1500*ABS(SIN(2*PI()*MOD(Calculator!$B$36/Calculator!$F$22,1)))*IF(MOD(Calculator!$B$36/Calculator!$F$22,1)&lt;0.5,-1,1))^2)/((50*POWER(80,POWER(COS(PI()*MOD(Calculator!$B$36/Calculator!$F$22,1)),2))+$C67)^2+(1500*ABS(SIN(2*PI()*MOD(Calculator!$B$36/Calculator!$F$22,1)))*IF(MOD(Calculator!$B$36/Calculator!$F$22,1)&lt;0.5,-1,1))^2))),2))</f>
        <v>—</v>
      </c>
      <c r="FD67" s="295" t="n">
        <f aca="false">IFERROR(ROUND((IF(ISNUMBER(ES67),ES67,0)+IF(ISNUMBER(ET67),ET67,0)+IF(ISNUMBER(EU67),EU67,0)+IF(ISNUMBER(EV67),EV67,0)+IF(ISNUMBER(EW67),EW67,0)+IF(ISNUMBER(EX67),EX67,0)+IF(ISNUMBER(EY67),EY67,0)+IF(ISNUMBER(EZ67),EZ67,0)+IF(ISNUMBER(FA67),FA67,0)+IF(ISNUMBER(FB67),FB67,0)+IF(ISNUMBER(FC67),FC67,0))/(IF(ISNUMBER(ES67),1,0)+IF(ISNUMBER(ET67),1,0)+IF(ISNUMBER(EU67),1,0)+IF(ISNUMBER(EV67),1,0)+IF(ISNUMBER(EW67),1,0)+IF(ISNUMBER(EX67),1,0)+IF(ISNUMBER(EY67),1,0)+IF(ISNUMBER(EZ67),1,0)+IF(ISNUMBER(FA67),1,0)+IF(ISNUMBER(FB67),1,0)+IF(ISNUMBER(FC67),1,0)),4),"")</f>
        <v>17.825</v>
      </c>
      <c r="FE67" s="253" t="str">
        <f aca="false">IF(OR(Calculator!$E$12&lt;&gt;"YES",Calculator!$B$37&lt;Calculator!$G$12),"—",ROUND((1+SQRT(((50*POWER(80,POWER(COS(PI()*MOD(Calculator!$B$37/Calculator!$F$12,1)),2))-$C67)^2+(1500*ABS(SIN(2*PI()*MOD(Calculator!$B$37/Calculator!$F$12,1)))*IF(MOD(Calculator!$B$37/Calculator!$F$12,1)&lt;0.5,-1,1))^2)/((50*POWER(80,POWER(COS(PI()*MOD(Calculator!$B$37/Calculator!$F$12,1)),2))+$C67)^2+(1500*ABS(SIN(2*PI()*MOD(Calculator!$B$37/Calculator!$F$12,1)))*IF(MOD(Calculator!$B$37/Calculator!$F$12,1)&lt;0.5,-1,1))^2)))/(1-SQRT(((50*POWER(80,POWER(COS(PI()*MOD(Calculator!$B$37/Calculator!$F$12,1)),2))-$C67)^2+(1500*ABS(SIN(2*PI()*MOD(Calculator!$B$37/Calculator!$F$12,1)))*IF(MOD(Calculator!$B$37/Calculator!$F$12,1)&lt;0.5,-1,1))^2)/((50*POWER(80,POWER(COS(PI()*MOD(Calculator!$B$37/Calculator!$F$12,1)),2))+$C67)^2+(1500*ABS(SIN(2*PI()*MOD(Calculator!$B$37/Calculator!$F$12,1)))*IF(MOD(Calculator!$B$37/Calculator!$F$12,1)&lt;0.5,-1,1))^2))),2))</f>
        <v>—</v>
      </c>
      <c r="FF67" s="253" t="str">
        <f aca="false">IF(OR(Calculator!$E$13&lt;&gt;"YES",Calculator!$B$37&lt;Calculator!$G$13),"—",ROUND((1+SQRT(((50*POWER(80,POWER(COS(PI()*MOD(Calculator!$B$37/Calculator!$F$13,1)),2))-$C67)^2+(1500*ABS(SIN(2*PI()*MOD(Calculator!$B$37/Calculator!$F$13,1)))*IF(MOD(Calculator!$B$37/Calculator!$F$13,1)&lt;0.5,-1,1))^2)/((50*POWER(80,POWER(COS(PI()*MOD(Calculator!$B$37/Calculator!$F$13,1)),2))+$C67)^2+(1500*ABS(SIN(2*PI()*MOD(Calculator!$B$37/Calculator!$F$13,1)))*IF(MOD(Calculator!$B$37/Calculator!$F$13,1)&lt;0.5,-1,1))^2)))/(1-SQRT(((50*POWER(80,POWER(COS(PI()*MOD(Calculator!$B$37/Calculator!$F$13,1)),2))-$C67)^2+(1500*ABS(SIN(2*PI()*MOD(Calculator!$B$37/Calculator!$F$13,1)))*IF(MOD(Calculator!$B$37/Calculator!$F$13,1)&lt;0.5,-1,1))^2)/((50*POWER(80,POWER(COS(PI()*MOD(Calculator!$B$37/Calculator!$F$13,1)),2))+$C67)^2+(1500*ABS(SIN(2*PI()*MOD(Calculator!$B$37/Calculator!$F$13,1)))*IF(MOD(Calculator!$B$37/Calculator!$F$13,1)&lt;0.5,-1,1))^2))),2))</f>
        <v>—</v>
      </c>
      <c r="FG67" s="253" t="str">
        <f aca="false">IF(OR(Calculator!$E$14&lt;&gt;"YES",Calculator!$B$37&lt;Calculator!$G$14),"—",ROUND((1+SQRT(((50*POWER(80,POWER(COS(PI()*MOD(Calculator!$B$37/Calculator!$F$14,1)),2))-$C67)^2+(1500*ABS(SIN(2*PI()*MOD(Calculator!$B$37/Calculator!$F$14,1)))*IF(MOD(Calculator!$B$37/Calculator!$F$14,1)&lt;0.5,-1,1))^2)/((50*POWER(80,POWER(COS(PI()*MOD(Calculator!$B$37/Calculator!$F$14,1)),2))+$C67)^2+(1500*ABS(SIN(2*PI()*MOD(Calculator!$B$37/Calculator!$F$14,1)))*IF(MOD(Calculator!$B$37/Calculator!$F$14,1)&lt;0.5,-1,1))^2)))/(1-SQRT(((50*POWER(80,POWER(COS(PI()*MOD(Calculator!$B$37/Calculator!$F$14,1)),2))-$C67)^2+(1500*ABS(SIN(2*PI()*MOD(Calculator!$B$37/Calculator!$F$14,1)))*IF(MOD(Calculator!$B$37/Calculator!$F$14,1)&lt;0.5,-1,1))^2)/((50*POWER(80,POWER(COS(PI()*MOD(Calculator!$B$37/Calculator!$F$14,1)),2))+$C67)^2+(1500*ABS(SIN(2*PI()*MOD(Calculator!$B$37/Calculator!$F$14,1)))*IF(MOD(Calculator!$B$37/Calculator!$F$14,1)&lt;0.5,-1,1))^2))),2))</f>
        <v>—</v>
      </c>
      <c r="FH67" s="253" t="n">
        <f aca="false">IF(OR(Calculator!$E$15&lt;&gt;"YES",Calculator!$B$37&lt;Calculator!$G$15),"—",ROUND((1+SQRT(((50*POWER(80,POWER(COS(PI()*MOD(Calculator!$B$37/Calculator!$F$15,1)),2))-$C67)^2+(1500*ABS(SIN(2*PI()*MOD(Calculator!$B$37/Calculator!$F$15,1)))*IF(MOD(Calculator!$B$37/Calculator!$F$15,1)&lt;0.5,-1,1))^2)/((50*POWER(80,POWER(COS(PI()*MOD(Calculator!$B$37/Calculator!$F$15,1)),2))+$C67)^2+(1500*ABS(SIN(2*PI()*MOD(Calculator!$B$37/Calculator!$F$15,1)))*IF(MOD(Calculator!$B$37/Calculator!$F$15,1)&lt;0.5,-1,1))^2)))/(1-SQRT(((50*POWER(80,POWER(COS(PI()*MOD(Calculator!$B$37/Calculator!$F$15,1)),2))-$C67)^2+(1500*ABS(SIN(2*PI()*MOD(Calculator!$B$37/Calculator!$F$15,1)))*IF(MOD(Calculator!$B$37/Calculator!$F$15,1)&lt;0.5,-1,1))^2)/((50*POWER(80,POWER(COS(PI()*MOD(Calculator!$B$37/Calculator!$F$15,1)),2))+$C67)^2+(1500*ABS(SIN(2*PI()*MOD(Calculator!$B$37/Calculator!$F$15,1)))*IF(MOD(Calculator!$B$37/Calculator!$F$15,1)&lt;0.5,-1,1))^2))),2))</f>
        <v>2.33</v>
      </c>
      <c r="FI67" s="253" t="str">
        <f aca="false">IF(OR(Calculator!$E$16&lt;&gt;"YES",Calculator!$B$37&lt;Calculator!$G$16),"—",ROUND((1+SQRT(((50*POWER(80,POWER(COS(PI()*MOD(Calculator!$B$37/Calculator!$F$16,1)),2))-$C67)^2+(1500*ABS(SIN(2*PI()*MOD(Calculator!$B$37/Calculator!$F$16,1)))*IF(MOD(Calculator!$B$37/Calculator!$F$16,1)&lt;0.5,-1,1))^2)/((50*POWER(80,POWER(COS(PI()*MOD(Calculator!$B$37/Calculator!$F$16,1)),2))+$C67)^2+(1500*ABS(SIN(2*PI()*MOD(Calculator!$B$37/Calculator!$F$16,1)))*IF(MOD(Calculator!$B$37/Calculator!$F$16,1)&lt;0.5,-1,1))^2)))/(1-SQRT(((50*POWER(80,POWER(COS(PI()*MOD(Calculator!$B$37/Calculator!$F$16,1)),2))-$C67)^2+(1500*ABS(SIN(2*PI()*MOD(Calculator!$B$37/Calculator!$F$16,1)))*IF(MOD(Calculator!$B$37/Calculator!$F$16,1)&lt;0.5,-1,1))^2)/((50*POWER(80,POWER(COS(PI()*MOD(Calculator!$B$37/Calculator!$F$16,1)),2))+$C67)^2+(1500*ABS(SIN(2*PI()*MOD(Calculator!$B$37/Calculator!$F$16,1)))*IF(MOD(Calculator!$B$37/Calculator!$F$16,1)&lt;0.5,-1,1))^2))),2))</f>
        <v>—</v>
      </c>
      <c r="FJ67" s="253" t="n">
        <f aca="false">IF(OR(Calculator!$E$17&lt;&gt;"YES",Calculator!$B$37&lt;Calculator!$G$17),"—",ROUND((1+SQRT(((50*POWER(80,POWER(COS(PI()*MOD(Calculator!$B$37/Calculator!$F$17,1)),2))-$C67)^2+(1500*ABS(SIN(2*PI()*MOD(Calculator!$B$37/Calculator!$F$17,1)))*IF(MOD(Calculator!$B$37/Calculator!$F$17,1)&lt;0.5,-1,1))^2)/((50*POWER(80,POWER(COS(PI()*MOD(Calculator!$B$37/Calculator!$F$17,1)),2))+$C67)^2+(1500*ABS(SIN(2*PI()*MOD(Calculator!$B$37/Calculator!$F$17,1)))*IF(MOD(Calculator!$B$37/Calculator!$F$17,1)&lt;0.5,-1,1))^2)))/(1-SQRT(((50*POWER(80,POWER(COS(PI()*MOD(Calculator!$B$37/Calculator!$F$17,1)),2))-$C67)^2+(1500*ABS(SIN(2*PI()*MOD(Calculator!$B$37/Calculator!$F$17,1)))*IF(MOD(Calculator!$B$37/Calculator!$F$17,1)&lt;0.5,-1,1))^2)/((50*POWER(80,POWER(COS(PI()*MOD(Calculator!$B$37/Calculator!$F$17,1)),2))+$C67)^2+(1500*ABS(SIN(2*PI()*MOD(Calculator!$B$37/Calculator!$F$17,1)))*IF(MOD(Calculator!$B$37/Calculator!$F$17,1)&lt;0.5,-1,1))^2))),2))</f>
        <v>13.89</v>
      </c>
      <c r="FK67" s="253" t="str">
        <f aca="false">IF(OR(Calculator!$E$18&lt;&gt;"YES",Calculator!$B$37&lt;Calculator!$G$18),"—",ROUND((1+SQRT(((50*POWER(80,POWER(COS(PI()*MOD(Calculator!$B$37/Calculator!$F$18,1)),2))-$C67)^2+(1500*ABS(SIN(2*PI()*MOD(Calculator!$B$37/Calculator!$F$18,1)))*IF(MOD(Calculator!$B$37/Calculator!$F$18,1)&lt;0.5,-1,1))^2)/((50*POWER(80,POWER(COS(PI()*MOD(Calculator!$B$37/Calculator!$F$18,1)),2))+$C67)^2+(1500*ABS(SIN(2*PI()*MOD(Calculator!$B$37/Calculator!$F$18,1)))*IF(MOD(Calculator!$B$37/Calculator!$F$18,1)&lt;0.5,-1,1))^2)))/(1-SQRT(((50*POWER(80,POWER(COS(PI()*MOD(Calculator!$B$37/Calculator!$F$18,1)),2))-$C67)^2+(1500*ABS(SIN(2*PI()*MOD(Calculator!$B$37/Calculator!$F$18,1)))*IF(MOD(Calculator!$B$37/Calculator!$F$18,1)&lt;0.5,-1,1))^2)/((50*POWER(80,POWER(COS(PI()*MOD(Calculator!$B$37/Calculator!$F$18,1)),2))+$C67)^2+(1500*ABS(SIN(2*PI()*MOD(Calculator!$B$37/Calculator!$F$18,1)))*IF(MOD(Calculator!$B$37/Calculator!$F$18,1)&lt;0.5,-1,1))^2))),2))</f>
        <v>—</v>
      </c>
      <c r="FL67" s="253" t="str">
        <f aca="false">IF(OR(Calculator!$E$19&lt;&gt;"YES",Calculator!$B$37&lt;Calculator!$G$19),"—",ROUND((1+SQRT(((50*POWER(80,POWER(COS(PI()*MOD(Calculator!$B$37/Calculator!$F$19,1)),2))-$C67)^2+(1500*ABS(SIN(2*PI()*MOD(Calculator!$B$37/Calculator!$F$19,1)))*IF(MOD(Calculator!$B$37/Calculator!$F$19,1)&lt;0.5,-1,1))^2)/((50*POWER(80,POWER(COS(PI()*MOD(Calculator!$B$37/Calculator!$F$19,1)),2))+$C67)^2+(1500*ABS(SIN(2*PI()*MOD(Calculator!$B$37/Calculator!$F$19,1)))*IF(MOD(Calculator!$B$37/Calculator!$F$19,1)&lt;0.5,-1,1))^2)))/(1-SQRT(((50*POWER(80,POWER(COS(PI()*MOD(Calculator!$B$37/Calculator!$F$19,1)),2))-$C67)^2+(1500*ABS(SIN(2*PI()*MOD(Calculator!$B$37/Calculator!$F$19,1)))*IF(MOD(Calculator!$B$37/Calculator!$F$19,1)&lt;0.5,-1,1))^2)/((50*POWER(80,POWER(COS(PI()*MOD(Calculator!$B$37/Calculator!$F$19,1)),2))+$C67)^2+(1500*ABS(SIN(2*PI()*MOD(Calculator!$B$37/Calculator!$F$19,1)))*IF(MOD(Calculator!$B$37/Calculator!$F$19,1)&lt;0.5,-1,1))^2))),2))</f>
        <v>—</v>
      </c>
      <c r="FM67" s="253" t="str">
        <f aca="false">IF(OR(Calculator!$E$20&lt;&gt;"YES",Calculator!$B$37&lt;Calculator!$G$20),"—",ROUND((1+SQRT(((50*POWER(80,POWER(COS(PI()*MOD(Calculator!$B$37/Calculator!$F$20,1)),2))-$C67)^2+(1500*ABS(SIN(2*PI()*MOD(Calculator!$B$37/Calculator!$F$20,1)))*IF(MOD(Calculator!$B$37/Calculator!$F$20,1)&lt;0.5,-1,1))^2)/((50*POWER(80,POWER(COS(PI()*MOD(Calculator!$B$37/Calculator!$F$20,1)),2))+$C67)^2+(1500*ABS(SIN(2*PI()*MOD(Calculator!$B$37/Calculator!$F$20,1)))*IF(MOD(Calculator!$B$37/Calculator!$F$20,1)&lt;0.5,-1,1))^2)))/(1-SQRT(((50*POWER(80,POWER(COS(PI()*MOD(Calculator!$B$37/Calculator!$F$20,1)),2))-$C67)^2+(1500*ABS(SIN(2*PI()*MOD(Calculator!$B$37/Calculator!$F$20,1)))*IF(MOD(Calculator!$B$37/Calculator!$F$20,1)&lt;0.5,-1,1))^2)/((50*POWER(80,POWER(COS(PI()*MOD(Calculator!$B$37/Calculator!$F$20,1)),2))+$C67)^2+(1500*ABS(SIN(2*PI()*MOD(Calculator!$B$37/Calculator!$F$20,1)))*IF(MOD(Calculator!$B$37/Calculator!$F$20,1)&lt;0.5,-1,1))^2))),2))</f>
        <v>—</v>
      </c>
      <c r="FN67" s="253" t="str">
        <f aca="false">IF(OR(Calculator!$E$21&lt;&gt;"YES",Calculator!$B$37&lt;Calculator!$G$21),"—",ROUND((1+SQRT(((50*POWER(80,POWER(COS(PI()*MOD(Calculator!$B$37/Calculator!$F$21,1)),2))-$C67)^2+(1500*ABS(SIN(2*PI()*MOD(Calculator!$B$37/Calculator!$F$21,1)))*IF(MOD(Calculator!$B$37/Calculator!$F$21,1)&lt;0.5,-1,1))^2)/((50*POWER(80,POWER(COS(PI()*MOD(Calculator!$B$37/Calculator!$F$21,1)),2))+$C67)^2+(1500*ABS(SIN(2*PI()*MOD(Calculator!$B$37/Calculator!$F$21,1)))*IF(MOD(Calculator!$B$37/Calculator!$F$21,1)&lt;0.5,-1,1))^2)))/(1-SQRT(((50*POWER(80,POWER(COS(PI()*MOD(Calculator!$B$37/Calculator!$F$21,1)),2))-$C67)^2+(1500*ABS(SIN(2*PI()*MOD(Calculator!$B$37/Calculator!$F$21,1)))*IF(MOD(Calculator!$B$37/Calculator!$F$21,1)&lt;0.5,-1,1))^2)/((50*POWER(80,POWER(COS(PI()*MOD(Calculator!$B$37/Calculator!$F$21,1)),2))+$C67)^2+(1500*ABS(SIN(2*PI()*MOD(Calculator!$B$37/Calculator!$F$21,1)))*IF(MOD(Calculator!$B$37/Calculator!$F$21,1)&lt;0.5,-1,1))^2))),2))</f>
        <v>—</v>
      </c>
      <c r="FO67" s="253" t="str">
        <f aca="false">IF(OR(Calculator!$E$22&lt;&gt;"YES",Calculator!$B$37&lt;Calculator!$G$22),"—",ROUND((1+SQRT(((50*POWER(80,POWER(COS(PI()*MOD(Calculator!$B$37/Calculator!$F$22,1)),2))-$C67)^2+(1500*ABS(SIN(2*PI()*MOD(Calculator!$B$37/Calculator!$F$22,1)))*IF(MOD(Calculator!$B$37/Calculator!$F$22,1)&lt;0.5,-1,1))^2)/((50*POWER(80,POWER(COS(PI()*MOD(Calculator!$B$37/Calculator!$F$22,1)),2))+$C67)^2+(1500*ABS(SIN(2*PI()*MOD(Calculator!$B$37/Calculator!$F$22,1)))*IF(MOD(Calculator!$B$37/Calculator!$F$22,1)&lt;0.5,-1,1))^2)))/(1-SQRT(((50*POWER(80,POWER(COS(PI()*MOD(Calculator!$B$37/Calculator!$F$22,1)),2))-$C67)^2+(1500*ABS(SIN(2*PI()*MOD(Calculator!$B$37/Calculator!$F$22,1)))*IF(MOD(Calculator!$B$37/Calculator!$F$22,1)&lt;0.5,-1,1))^2)/((50*POWER(80,POWER(COS(PI()*MOD(Calculator!$B$37/Calculator!$F$22,1)),2))+$C67)^2+(1500*ABS(SIN(2*PI()*MOD(Calculator!$B$37/Calculator!$F$22,1)))*IF(MOD(Calculator!$B$37/Calculator!$F$22,1)&lt;0.5,-1,1))^2))),2))</f>
        <v>—</v>
      </c>
      <c r="FP67" s="295" t="n">
        <f aca="false">IFERROR(ROUND((IF(ISNUMBER(FE67),FE67,0)+IF(ISNUMBER(FF67),FF67,0)+IF(ISNUMBER(FG67),FG67,0)+IF(ISNUMBER(FH67),FH67,0)+IF(ISNUMBER(FI67),FI67,0)+IF(ISNUMBER(FJ67),FJ67,0)+IF(ISNUMBER(FK67),FK67,0)+IF(ISNUMBER(FL67),FL67,0)+IF(ISNUMBER(FM67),FM67,0)+IF(ISNUMBER(FN67),FN67,0)+IF(ISNUMBER(FO67),FO67,0))/(IF(ISNUMBER(FE67),1,0)+IF(ISNUMBER(FF67),1,0)+IF(ISNUMBER(FG67),1,0)+IF(ISNUMBER(FH67),1,0)+IF(ISNUMBER(FI67),1,0)+IF(ISNUMBER(FJ67),1,0)+IF(ISNUMBER(FK67),1,0)+IF(ISNUMBER(FL67),1,0)+IF(ISNUMBER(FM67),1,0)+IF(ISNUMBER(FN67),1,0)+IF(ISNUMBER(FO67),1,0)),4),"")</f>
        <v>8.11</v>
      </c>
      <c r="FQ67" s="253" t="str">
        <f aca="false">IF(OR(Calculator!$E$12&lt;&gt;"YES",Calculator!$B$38&lt;Calculator!$G$12),"—",ROUND((1+SQRT(((50*POWER(80,POWER(COS(PI()*MOD(Calculator!$B$38/Calculator!$F$12,1)),2))-$C67)^2+(1500*ABS(SIN(2*PI()*MOD(Calculator!$B$38/Calculator!$F$12,1)))*IF(MOD(Calculator!$B$38/Calculator!$F$12,1)&lt;0.5,-1,1))^2)/((50*POWER(80,POWER(COS(PI()*MOD(Calculator!$B$38/Calculator!$F$12,1)),2))+$C67)^2+(1500*ABS(SIN(2*PI()*MOD(Calculator!$B$38/Calculator!$F$12,1)))*IF(MOD(Calculator!$B$38/Calculator!$F$12,1)&lt;0.5,-1,1))^2)))/(1-SQRT(((50*POWER(80,POWER(COS(PI()*MOD(Calculator!$B$38/Calculator!$F$12,1)),2))-$C67)^2+(1500*ABS(SIN(2*PI()*MOD(Calculator!$B$38/Calculator!$F$12,1)))*IF(MOD(Calculator!$B$38/Calculator!$F$12,1)&lt;0.5,-1,1))^2)/((50*POWER(80,POWER(COS(PI()*MOD(Calculator!$B$38/Calculator!$F$12,1)),2))+$C67)^2+(1500*ABS(SIN(2*PI()*MOD(Calculator!$B$38/Calculator!$F$12,1)))*IF(MOD(Calculator!$B$38/Calculator!$F$12,1)&lt;0.5,-1,1))^2))),2))</f>
        <v>—</v>
      </c>
      <c r="FR67" s="253" t="str">
        <f aca="false">IF(OR(Calculator!$E$13&lt;&gt;"YES",Calculator!$B$38&lt;Calculator!$G$13),"—",ROUND((1+SQRT(((50*POWER(80,POWER(COS(PI()*MOD(Calculator!$B$38/Calculator!$F$13,1)),2))-$C67)^2+(1500*ABS(SIN(2*PI()*MOD(Calculator!$B$38/Calculator!$F$13,1)))*IF(MOD(Calculator!$B$38/Calculator!$F$13,1)&lt;0.5,-1,1))^2)/((50*POWER(80,POWER(COS(PI()*MOD(Calculator!$B$38/Calculator!$F$13,1)),2))+$C67)^2+(1500*ABS(SIN(2*PI()*MOD(Calculator!$B$38/Calculator!$F$13,1)))*IF(MOD(Calculator!$B$38/Calculator!$F$13,1)&lt;0.5,-1,1))^2)))/(1-SQRT(((50*POWER(80,POWER(COS(PI()*MOD(Calculator!$B$38/Calculator!$F$13,1)),2))-$C67)^2+(1500*ABS(SIN(2*PI()*MOD(Calculator!$B$38/Calculator!$F$13,1)))*IF(MOD(Calculator!$B$38/Calculator!$F$13,1)&lt;0.5,-1,1))^2)/((50*POWER(80,POWER(COS(PI()*MOD(Calculator!$B$38/Calculator!$F$13,1)),2))+$C67)^2+(1500*ABS(SIN(2*PI()*MOD(Calculator!$B$38/Calculator!$F$13,1)))*IF(MOD(Calculator!$B$38/Calculator!$F$13,1)&lt;0.5,-1,1))^2))),2))</f>
        <v>—</v>
      </c>
      <c r="FS67" s="253" t="str">
        <f aca="false">IF(OR(Calculator!$E$14&lt;&gt;"YES",Calculator!$B$38&lt;Calculator!$G$14),"—",ROUND((1+SQRT(((50*POWER(80,POWER(COS(PI()*MOD(Calculator!$B$38/Calculator!$F$14,1)),2))-$C67)^2+(1500*ABS(SIN(2*PI()*MOD(Calculator!$B$38/Calculator!$F$14,1)))*IF(MOD(Calculator!$B$38/Calculator!$F$14,1)&lt;0.5,-1,1))^2)/((50*POWER(80,POWER(COS(PI()*MOD(Calculator!$B$38/Calculator!$F$14,1)),2))+$C67)^2+(1500*ABS(SIN(2*PI()*MOD(Calculator!$B$38/Calculator!$F$14,1)))*IF(MOD(Calculator!$B$38/Calculator!$F$14,1)&lt;0.5,-1,1))^2)))/(1-SQRT(((50*POWER(80,POWER(COS(PI()*MOD(Calculator!$B$38/Calculator!$F$14,1)),2))-$C67)^2+(1500*ABS(SIN(2*PI()*MOD(Calculator!$B$38/Calculator!$F$14,1)))*IF(MOD(Calculator!$B$38/Calculator!$F$14,1)&lt;0.5,-1,1))^2)/((50*POWER(80,POWER(COS(PI()*MOD(Calculator!$B$38/Calculator!$F$14,1)),2))+$C67)^2+(1500*ABS(SIN(2*PI()*MOD(Calculator!$B$38/Calculator!$F$14,1)))*IF(MOD(Calculator!$B$38/Calculator!$F$14,1)&lt;0.5,-1,1))^2))),2))</f>
        <v>—</v>
      </c>
      <c r="FT67" s="253" t="n">
        <f aca="false">IF(OR(Calculator!$E$15&lt;&gt;"YES",Calculator!$B$38&lt;Calculator!$G$15),"—",ROUND((1+SQRT(((50*POWER(80,POWER(COS(PI()*MOD(Calculator!$B$38/Calculator!$F$15,1)),2))-$C67)^2+(1500*ABS(SIN(2*PI()*MOD(Calculator!$B$38/Calculator!$F$15,1)))*IF(MOD(Calculator!$B$38/Calculator!$F$15,1)&lt;0.5,-1,1))^2)/((50*POWER(80,POWER(COS(PI()*MOD(Calculator!$B$38/Calculator!$F$15,1)),2))+$C67)^2+(1500*ABS(SIN(2*PI()*MOD(Calculator!$B$38/Calculator!$F$15,1)))*IF(MOD(Calculator!$B$38/Calculator!$F$15,1)&lt;0.5,-1,1))^2)))/(1-SQRT(((50*POWER(80,POWER(COS(PI()*MOD(Calculator!$B$38/Calculator!$F$15,1)),2))-$C67)^2+(1500*ABS(SIN(2*PI()*MOD(Calculator!$B$38/Calculator!$F$15,1)))*IF(MOD(Calculator!$B$38/Calculator!$F$15,1)&lt;0.5,-1,1))^2)/((50*POWER(80,POWER(COS(PI()*MOD(Calculator!$B$38/Calculator!$F$15,1)),2))+$C67)^2+(1500*ABS(SIN(2*PI()*MOD(Calculator!$B$38/Calculator!$F$15,1)))*IF(MOD(Calculator!$B$38/Calculator!$F$15,1)&lt;0.5,-1,1))^2))),2))</f>
        <v>2.19</v>
      </c>
      <c r="FU67" s="253" t="str">
        <f aca="false">IF(OR(Calculator!$E$16&lt;&gt;"YES",Calculator!$B$38&lt;Calculator!$G$16),"—",ROUND((1+SQRT(((50*POWER(80,POWER(COS(PI()*MOD(Calculator!$B$38/Calculator!$F$16,1)),2))-$C67)^2+(1500*ABS(SIN(2*PI()*MOD(Calculator!$B$38/Calculator!$F$16,1)))*IF(MOD(Calculator!$B$38/Calculator!$F$16,1)&lt;0.5,-1,1))^2)/((50*POWER(80,POWER(COS(PI()*MOD(Calculator!$B$38/Calculator!$F$16,1)),2))+$C67)^2+(1500*ABS(SIN(2*PI()*MOD(Calculator!$B$38/Calculator!$F$16,1)))*IF(MOD(Calculator!$B$38/Calculator!$F$16,1)&lt;0.5,-1,1))^2)))/(1-SQRT(((50*POWER(80,POWER(COS(PI()*MOD(Calculator!$B$38/Calculator!$F$16,1)),2))-$C67)^2+(1500*ABS(SIN(2*PI()*MOD(Calculator!$B$38/Calculator!$F$16,1)))*IF(MOD(Calculator!$B$38/Calculator!$F$16,1)&lt;0.5,-1,1))^2)/((50*POWER(80,POWER(COS(PI()*MOD(Calculator!$B$38/Calculator!$F$16,1)),2))+$C67)^2+(1500*ABS(SIN(2*PI()*MOD(Calculator!$B$38/Calculator!$F$16,1)))*IF(MOD(Calculator!$B$38/Calculator!$F$16,1)&lt;0.5,-1,1))^2))),2))</f>
        <v>—</v>
      </c>
      <c r="FV67" s="253" t="n">
        <f aca="false">IF(OR(Calculator!$E$17&lt;&gt;"YES",Calculator!$B$38&lt;Calculator!$G$17),"—",ROUND((1+SQRT(((50*POWER(80,POWER(COS(PI()*MOD(Calculator!$B$38/Calculator!$F$17,1)),2))-$C67)^2+(1500*ABS(SIN(2*PI()*MOD(Calculator!$B$38/Calculator!$F$17,1)))*IF(MOD(Calculator!$B$38/Calculator!$F$17,1)&lt;0.5,-1,1))^2)/((50*POWER(80,POWER(COS(PI()*MOD(Calculator!$B$38/Calculator!$F$17,1)),2))+$C67)^2+(1500*ABS(SIN(2*PI()*MOD(Calculator!$B$38/Calculator!$F$17,1)))*IF(MOD(Calculator!$B$38/Calculator!$F$17,1)&lt;0.5,-1,1))^2)))/(1-SQRT(((50*POWER(80,POWER(COS(PI()*MOD(Calculator!$B$38/Calculator!$F$17,1)),2))-$C67)^2+(1500*ABS(SIN(2*PI()*MOD(Calculator!$B$38/Calculator!$F$17,1)))*IF(MOD(Calculator!$B$38/Calculator!$F$17,1)&lt;0.5,-1,1))^2)/((50*POWER(80,POWER(COS(PI()*MOD(Calculator!$B$38/Calculator!$F$17,1)),2))+$C67)^2+(1500*ABS(SIN(2*PI()*MOD(Calculator!$B$38/Calculator!$F$17,1)))*IF(MOD(Calculator!$B$38/Calculator!$F$17,1)&lt;0.5,-1,1))^2))),2))</f>
        <v>17.18</v>
      </c>
      <c r="FW67" s="253" t="str">
        <f aca="false">IF(OR(Calculator!$E$18&lt;&gt;"YES",Calculator!$B$38&lt;Calculator!$G$18),"—",ROUND((1+SQRT(((50*POWER(80,POWER(COS(PI()*MOD(Calculator!$B$38/Calculator!$F$18,1)),2))-$C67)^2+(1500*ABS(SIN(2*PI()*MOD(Calculator!$B$38/Calculator!$F$18,1)))*IF(MOD(Calculator!$B$38/Calculator!$F$18,1)&lt;0.5,-1,1))^2)/((50*POWER(80,POWER(COS(PI()*MOD(Calculator!$B$38/Calculator!$F$18,1)),2))+$C67)^2+(1500*ABS(SIN(2*PI()*MOD(Calculator!$B$38/Calculator!$F$18,1)))*IF(MOD(Calculator!$B$38/Calculator!$F$18,1)&lt;0.5,-1,1))^2)))/(1-SQRT(((50*POWER(80,POWER(COS(PI()*MOD(Calculator!$B$38/Calculator!$F$18,1)),2))-$C67)^2+(1500*ABS(SIN(2*PI()*MOD(Calculator!$B$38/Calculator!$F$18,1)))*IF(MOD(Calculator!$B$38/Calculator!$F$18,1)&lt;0.5,-1,1))^2)/((50*POWER(80,POWER(COS(PI()*MOD(Calculator!$B$38/Calculator!$F$18,1)),2))+$C67)^2+(1500*ABS(SIN(2*PI()*MOD(Calculator!$B$38/Calculator!$F$18,1)))*IF(MOD(Calculator!$B$38/Calculator!$F$18,1)&lt;0.5,-1,1))^2))),2))</f>
        <v>—</v>
      </c>
      <c r="FX67" s="253" t="str">
        <f aca="false">IF(OR(Calculator!$E$19&lt;&gt;"YES",Calculator!$B$38&lt;Calculator!$G$19),"—",ROUND((1+SQRT(((50*POWER(80,POWER(COS(PI()*MOD(Calculator!$B$38/Calculator!$F$19,1)),2))-$C67)^2+(1500*ABS(SIN(2*PI()*MOD(Calculator!$B$38/Calculator!$F$19,1)))*IF(MOD(Calculator!$B$38/Calculator!$F$19,1)&lt;0.5,-1,1))^2)/((50*POWER(80,POWER(COS(PI()*MOD(Calculator!$B$38/Calculator!$F$19,1)),2))+$C67)^2+(1500*ABS(SIN(2*PI()*MOD(Calculator!$B$38/Calculator!$F$19,1)))*IF(MOD(Calculator!$B$38/Calculator!$F$19,1)&lt;0.5,-1,1))^2)))/(1-SQRT(((50*POWER(80,POWER(COS(PI()*MOD(Calculator!$B$38/Calculator!$F$19,1)),2))-$C67)^2+(1500*ABS(SIN(2*PI()*MOD(Calculator!$B$38/Calculator!$F$19,1)))*IF(MOD(Calculator!$B$38/Calculator!$F$19,1)&lt;0.5,-1,1))^2)/((50*POWER(80,POWER(COS(PI()*MOD(Calculator!$B$38/Calculator!$F$19,1)),2))+$C67)^2+(1500*ABS(SIN(2*PI()*MOD(Calculator!$B$38/Calculator!$F$19,1)))*IF(MOD(Calculator!$B$38/Calculator!$F$19,1)&lt;0.5,-1,1))^2))),2))</f>
        <v>—</v>
      </c>
      <c r="FY67" s="253" t="str">
        <f aca="false">IF(OR(Calculator!$E$20&lt;&gt;"YES",Calculator!$B$38&lt;Calculator!$G$20),"—",ROUND((1+SQRT(((50*POWER(80,POWER(COS(PI()*MOD(Calculator!$B$38/Calculator!$F$20,1)),2))-$C67)^2+(1500*ABS(SIN(2*PI()*MOD(Calculator!$B$38/Calculator!$F$20,1)))*IF(MOD(Calculator!$B$38/Calculator!$F$20,1)&lt;0.5,-1,1))^2)/((50*POWER(80,POWER(COS(PI()*MOD(Calculator!$B$38/Calculator!$F$20,1)),2))+$C67)^2+(1500*ABS(SIN(2*PI()*MOD(Calculator!$B$38/Calculator!$F$20,1)))*IF(MOD(Calculator!$B$38/Calculator!$F$20,1)&lt;0.5,-1,1))^2)))/(1-SQRT(((50*POWER(80,POWER(COS(PI()*MOD(Calculator!$B$38/Calculator!$F$20,1)),2))-$C67)^2+(1500*ABS(SIN(2*PI()*MOD(Calculator!$B$38/Calculator!$F$20,1)))*IF(MOD(Calculator!$B$38/Calculator!$F$20,1)&lt;0.5,-1,1))^2)/((50*POWER(80,POWER(COS(PI()*MOD(Calculator!$B$38/Calculator!$F$20,1)),2))+$C67)^2+(1500*ABS(SIN(2*PI()*MOD(Calculator!$B$38/Calculator!$F$20,1)))*IF(MOD(Calculator!$B$38/Calculator!$F$20,1)&lt;0.5,-1,1))^2))),2))</f>
        <v>—</v>
      </c>
      <c r="FZ67" s="253" t="str">
        <f aca="false">IF(OR(Calculator!$E$21&lt;&gt;"YES",Calculator!$B$38&lt;Calculator!$G$21),"—",ROUND((1+SQRT(((50*POWER(80,POWER(COS(PI()*MOD(Calculator!$B$38/Calculator!$F$21,1)),2))-$C67)^2+(1500*ABS(SIN(2*PI()*MOD(Calculator!$B$38/Calculator!$F$21,1)))*IF(MOD(Calculator!$B$38/Calculator!$F$21,1)&lt;0.5,-1,1))^2)/((50*POWER(80,POWER(COS(PI()*MOD(Calculator!$B$38/Calculator!$F$21,1)),2))+$C67)^2+(1500*ABS(SIN(2*PI()*MOD(Calculator!$B$38/Calculator!$F$21,1)))*IF(MOD(Calculator!$B$38/Calculator!$F$21,1)&lt;0.5,-1,1))^2)))/(1-SQRT(((50*POWER(80,POWER(COS(PI()*MOD(Calculator!$B$38/Calculator!$F$21,1)),2))-$C67)^2+(1500*ABS(SIN(2*PI()*MOD(Calculator!$B$38/Calculator!$F$21,1)))*IF(MOD(Calculator!$B$38/Calculator!$F$21,1)&lt;0.5,-1,1))^2)/((50*POWER(80,POWER(COS(PI()*MOD(Calculator!$B$38/Calculator!$F$21,1)),2))+$C67)^2+(1500*ABS(SIN(2*PI()*MOD(Calculator!$B$38/Calculator!$F$21,1)))*IF(MOD(Calculator!$B$38/Calculator!$F$21,1)&lt;0.5,-1,1))^2))),2))</f>
        <v>—</v>
      </c>
      <c r="GA67" s="253" t="str">
        <f aca="false">IF(OR(Calculator!$E$22&lt;&gt;"YES",Calculator!$B$38&lt;Calculator!$G$22),"—",ROUND((1+SQRT(((50*POWER(80,POWER(COS(PI()*MOD(Calculator!$B$38/Calculator!$F$22,1)),2))-$C67)^2+(1500*ABS(SIN(2*PI()*MOD(Calculator!$B$38/Calculator!$F$22,1)))*IF(MOD(Calculator!$B$38/Calculator!$F$22,1)&lt;0.5,-1,1))^2)/((50*POWER(80,POWER(COS(PI()*MOD(Calculator!$B$38/Calculator!$F$22,1)),2))+$C67)^2+(1500*ABS(SIN(2*PI()*MOD(Calculator!$B$38/Calculator!$F$22,1)))*IF(MOD(Calculator!$B$38/Calculator!$F$22,1)&lt;0.5,-1,1))^2)))/(1-SQRT(((50*POWER(80,POWER(COS(PI()*MOD(Calculator!$B$38/Calculator!$F$22,1)),2))-$C67)^2+(1500*ABS(SIN(2*PI()*MOD(Calculator!$B$38/Calculator!$F$22,1)))*IF(MOD(Calculator!$B$38/Calculator!$F$22,1)&lt;0.5,-1,1))^2)/((50*POWER(80,POWER(COS(PI()*MOD(Calculator!$B$38/Calculator!$F$22,1)),2))+$C67)^2+(1500*ABS(SIN(2*PI()*MOD(Calculator!$B$38/Calculator!$F$22,1)))*IF(MOD(Calculator!$B$38/Calculator!$F$22,1)&lt;0.5,-1,1))^2))),2))</f>
        <v>—</v>
      </c>
      <c r="GB67" s="295" t="n">
        <f aca="false">IFERROR(ROUND((IF(ISNUMBER(FQ67),FQ67,0)+IF(ISNUMBER(FR67),FR67,0)+IF(ISNUMBER(FS67),FS67,0)+IF(ISNUMBER(FT67),FT67,0)+IF(ISNUMBER(FU67),FU67,0)+IF(ISNUMBER(FV67),FV67,0)+IF(ISNUMBER(FW67),FW67,0)+IF(ISNUMBER(FX67),FX67,0)+IF(ISNUMBER(FY67),FY67,0)+IF(ISNUMBER(FZ67),FZ67,0)+IF(ISNUMBER(GA67),GA67,0))/(IF(ISNUMBER(FQ67),1,0)+IF(ISNUMBER(FR67),1,0)+IF(ISNUMBER(FS67),1,0)+IF(ISNUMBER(FT67),1,0)+IF(ISNUMBER(FU67),1,0)+IF(ISNUMBER(FV67),1,0)+IF(ISNUMBER(FW67),1,0)+IF(ISNUMBER(FX67),1,0)+IF(ISNUMBER(FY67),1,0)+IF(ISNUMBER(FZ67),1,0)+IF(ISNUMBER(GA67),1,0)),4),"")</f>
        <v>9.685</v>
      </c>
      <c r="GD67" s="253" t="str">
        <f aca="false">IF(OR(Calculator!$E$12&lt;&gt;"YES",Calculator!$B$34&lt;Calculator!$G$12),"—",ROUND((1+SQRT(((50*POWER(80,POWER(COS(PI()*MOD(Calculator!$B$34/Calculator!$F$12,1)),2))+MIN(500,MAX(30,100*EXP(-0.3*'VSWR Calculator'!$C$24)*(1+3*ABS(MOD('VSWR Calculator'!$C$23/Calculator!$F$12/2,1)-0.5))))/'VSWR Calculator'!$C$25)-$C67)^2+(1500*ABS(SIN(2*PI()*MOD(Calculator!$B$34/Calculator!$F$12,1)))*IF(MOD(Calculator!$B$34/Calculator!$F$12,1)&lt;0.5,-1,1))^2)/SQRT(((50*POWER(80,POWER(COS(PI()*MOD(Calculator!$B$34/Calculator!$F$12,1)),2))+MIN(500,MAX(30,100*EXP(-0.3*'VSWR Calculator'!$C$24)*(1+3*ABS(MOD('VSWR Calculator'!$C$23/Calculator!$F$12/2,1)-0.5))))/'VSWR Calculator'!$C$25)+$C67)^2+(1500*ABS(SIN(2*PI()*MOD(Calculator!$B$34/Calculator!$F$12,1)))*IF(MOD(Calculator!$B$34/Calculator!$F$12,1)&lt;0.5,-1,1))^2))/(1-SQRT(((50*POWER(80,POWER(COS(PI()*MOD(Calculator!$B$34/Calculator!$F$12,1)),2))+MIN(500,MAX(30,100*EXP(-0.3*'VSWR Calculator'!$C$24)*(1+3*ABS(MOD('VSWR Calculator'!$C$23/Calculator!$F$12/2,1)-0.5))))/'VSWR Calculator'!$C$25)-$C67)^2+(1500*ABS(SIN(2*PI()*MOD(Calculator!$B$34/Calculator!$F$12,1)))*IF(MOD(Calculator!$B$34/Calculator!$F$12,1)&lt;0.5,-1,1))^2)/SQRT(((50*POWER(80,POWER(COS(PI()*MOD(Calculator!$B$34/Calculator!$F$12,1)),2))+MIN(500,MAX(30,100*EXP(-0.3*'VSWR Calculator'!$C$24)*(1+3*ABS(MOD('VSWR Calculator'!$C$23/Calculator!$F$12/2,1)-0.5))))/'VSWR Calculator'!$C$25)+$C67)^2+(1500*ABS(SIN(2*PI()*MOD(Calculator!$B$34/Calculator!$F$12,1)))*IF(MOD(Calculator!$B$34/Calculator!$F$12,1)&lt;0.5,-1,1))^2)),2))</f>
        <v>—</v>
      </c>
      <c r="GE67" s="253" t="str">
        <f aca="false">IF(OR(Calculator!$E$13&lt;&gt;"YES",Calculator!$B$34&lt;Calculator!$G$13),"—",ROUND((1+SQRT(((50*POWER(80,POWER(COS(PI()*MOD(Calculator!$B$34/Calculator!$F$13,1)),2))+MIN(500,MAX(30,100*EXP(-0.3*'VSWR Calculator'!$C$24)*(1+3*ABS(MOD('VSWR Calculator'!$C$23/Calculator!$F$13/2,1)-0.5))))/'VSWR Calculator'!$C$25)-$C67)^2+(1500*ABS(SIN(2*PI()*MOD(Calculator!$B$34/Calculator!$F$13,1)))*IF(MOD(Calculator!$B$34/Calculator!$F$13,1)&lt;0.5,-1,1))^2)/SQRT(((50*POWER(80,POWER(COS(PI()*MOD(Calculator!$B$34/Calculator!$F$13,1)),2))+MIN(500,MAX(30,100*EXP(-0.3*'VSWR Calculator'!$C$24)*(1+3*ABS(MOD('VSWR Calculator'!$C$23/Calculator!$F$13/2,1)-0.5))))/'VSWR Calculator'!$C$25)+$C67)^2+(1500*ABS(SIN(2*PI()*MOD(Calculator!$B$34/Calculator!$F$13,1)))*IF(MOD(Calculator!$B$34/Calculator!$F$13,1)&lt;0.5,-1,1))^2))/(1-SQRT(((50*POWER(80,POWER(COS(PI()*MOD(Calculator!$B$34/Calculator!$F$13,1)),2))+MIN(500,MAX(30,100*EXP(-0.3*'VSWR Calculator'!$C$24)*(1+3*ABS(MOD('VSWR Calculator'!$C$23/Calculator!$F$13/2,1)-0.5))))/'VSWR Calculator'!$C$25)-$C67)^2+(1500*ABS(SIN(2*PI()*MOD(Calculator!$B$34/Calculator!$F$13,1)))*IF(MOD(Calculator!$B$34/Calculator!$F$13,1)&lt;0.5,-1,1))^2)/SQRT(((50*POWER(80,POWER(COS(PI()*MOD(Calculator!$B$34/Calculator!$F$13,1)),2))+MIN(500,MAX(30,100*EXP(-0.3*'VSWR Calculator'!$C$24)*(1+3*ABS(MOD('VSWR Calculator'!$C$23/Calculator!$F$13/2,1)-0.5))))/'VSWR Calculator'!$C$25)+$C67)^2+(1500*ABS(SIN(2*PI()*MOD(Calculator!$B$34/Calculator!$F$13,1)))*IF(MOD(Calculator!$B$34/Calculator!$F$13,1)&lt;0.5,-1,1))^2)),2))</f>
        <v>—</v>
      </c>
      <c r="GF67" s="253" t="str">
        <f aca="false">IF(OR(Calculator!$E$14&lt;&gt;"YES",Calculator!$B$34&lt;Calculator!$G$14),"—",ROUND((1+SQRT(((50*POWER(80,POWER(COS(PI()*MOD(Calculator!$B$34/Calculator!$F$14,1)),2))+MIN(500,MAX(30,100*EXP(-0.3*'VSWR Calculator'!$C$24)*(1+3*ABS(MOD('VSWR Calculator'!$C$23/Calculator!$F$14/2,1)-0.5))))/'VSWR Calculator'!$C$25)-$C67)^2+(1500*ABS(SIN(2*PI()*MOD(Calculator!$B$34/Calculator!$F$14,1)))*IF(MOD(Calculator!$B$34/Calculator!$F$14,1)&lt;0.5,-1,1))^2)/SQRT(((50*POWER(80,POWER(COS(PI()*MOD(Calculator!$B$34/Calculator!$F$14,1)),2))+MIN(500,MAX(30,100*EXP(-0.3*'VSWR Calculator'!$C$24)*(1+3*ABS(MOD('VSWR Calculator'!$C$23/Calculator!$F$14/2,1)-0.5))))/'VSWR Calculator'!$C$25)+$C67)^2+(1500*ABS(SIN(2*PI()*MOD(Calculator!$B$34/Calculator!$F$14,1)))*IF(MOD(Calculator!$B$34/Calculator!$F$14,1)&lt;0.5,-1,1))^2))/(1-SQRT(((50*POWER(80,POWER(COS(PI()*MOD(Calculator!$B$34/Calculator!$F$14,1)),2))+MIN(500,MAX(30,100*EXP(-0.3*'VSWR Calculator'!$C$24)*(1+3*ABS(MOD('VSWR Calculator'!$C$23/Calculator!$F$14/2,1)-0.5))))/'VSWR Calculator'!$C$25)-$C67)^2+(1500*ABS(SIN(2*PI()*MOD(Calculator!$B$34/Calculator!$F$14,1)))*IF(MOD(Calculator!$B$34/Calculator!$F$14,1)&lt;0.5,-1,1))^2)/SQRT(((50*POWER(80,POWER(COS(PI()*MOD(Calculator!$B$34/Calculator!$F$14,1)),2))+MIN(500,MAX(30,100*EXP(-0.3*'VSWR Calculator'!$C$24)*(1+3*ABS(MOD('VSWR Calculator'!$C$23/Calculator!$F$14/2,1)-0.5))))/'VSWR Calculator'!$C$25)+$C67)^2+(1500*ABS(SIN(2*PI()*MOD(Calculator!$B$34/Calculator!$F$14,1)))*IF(MOD(Calculator!$B$34/Calculator!$F$14,1)&lt;0.5,-1,1))^2)),2))</f>
        <v>—</v>
      </c>
      <c r="GG67" s="253" t="n">
        <f aca="false">IF(OR(Calculator!$E$15&lt;&gt;"YES",Calculator!$B$34&lt;Calculator!$G$15),"—",ROUND((1+SQRT(((50*POWER(80,POWER(COS(PI()*MOD(Calculator!$B$34/Calculator!$F$15,1)),2))+MIN(500,MAX(30,100*EXP(-0.3*'VSWR Calculator'!$C$24)*(1+3*ABS(MOD('VSWR Calculator'!$C$23/Calculator!$F$15/2,1)-0.5))))/'VSWR Calculator'!$C$25)-$C67)^2+(1500*ABS(SIN(2*PI()*MOD(Calculator!$B$34/Calculator!$F$15,1)))*IF(MOD(Calculator!$B$34/Calculator!$F$15,1)&lt;0.5,-1,1))^2)/SQRT(((50*POWER(80,POWER(COS(PI()*MOD(Calculator!$B$34/Calculator!$F$15,1)),2))+MIN(500,MAX(30,100*EXP(-0.3*'VSWR Calculator'!$C$24)*(1+3*ABS(MOD('VSWR Calculator'!$C$23/Calculator!$F$15/2,1)-0.5))))/'VSWR Calculator'!$C$25)+$C67)^2+(1500*ABS(SIN(2*PI()*MOD(Calculator!$B$34/Calculator!$F$15,1)))*IF(MOD(Calculator!$B$34/Calculator!$F$15,1)&lt;0.5,-1,1))^2))/(1-SQRT(((50*POWER(80,POWER(COS(PI()*MOD(Calculator!$B$34/Calculator!$F$15,1)),2))+MIN(500,MAX(30,100*EXP(-0.3*'VSWR Calculator'!$C$24)*(1+3*ABS(MOD('VSWR Calculator'!$C$23/Calculator!$F$15/2,1)-0.5))))/'VSWR Calculator'!$C$25)-$C67)^2+(1500*ABS(SIN(2*PI()*MOD(Calculator!$B$34/Calculator!$F$15,1)))*IF(MOD(Calculator!$B$34/Calculator!$F$15,1)&lt;0.5,-1,1))^2)/SQRT(((50*POWER(80,POWER(COS(PI()*MOD(Calculator!$B$34/Calculator!$F$15,1)),2))+MIN(500,MAX(30,100*EXP(-0.3*'VSWR Calculator'!$C$24)*(1+3*ABS(MOD('VSWR Calculator'!$C$23/Calculator!$F$15/2,1)-0.5))))/'VSWR Calculator'!$C$25)+$C67)^2+(1500*ABS(SIN(2*PI()*MOD(Calculator!$B$34/Calculator!$F$15,1)))*IF(MOD(Calculator!$B$34/Calculator!$F$15,1)&lt;0.5,-1,1))^2)),2))</f>
        <v>15.07</v>
      </c>
      <c r="GH67" s="253" t="str">
        <f aca="false">IF(OR(Calculator!$E$16&lt;&gt;"YES",Calculator!$B$34&lt;Calculator!$G$16),"—",ROUND((1+SQRT(((50*POWER(80,POWER(COS(PI()*MOD(Calculator!$B$34/Calculator!$F$16,1)),2))+MIN(500,MAX(30,100*EXP(-0.3*'VSWR Calculator'!$C$24)*(1+3*ABS(MOD('VSWR Calculator'!$C$23/Calculator!$F$16/2,1)-0.5))))/'VSWR Calculator'!$C$25)-$C67)^2+(1500*ABS(SIN(2*PI()*MOD(Calculator!$B$34/Calculator!$F$16,1)))*IF(MOD(Calculator!$B$34/Calculator!$F$16,1)&lt;0.5,-1,1))^2)/SQRT(((50*POWER(80,POWER(COS(PI()*MOD(Calculator!$B$34/Calculator!$F$16,1)),2))+MIN(500,MAX(30,100*EXP(-0.3*'VSWR Calculator'!$C$24)*(1+3*ABS(MOD('VSWR Calculator'!$C$23/Calculator!$F$16/2,1)-0.5))))/'VSWR Calculator'!$C$25)+$C67)^2+(1500*ABS(SIN(2*PI()*MOD(Calculator!$B$34/Calculator!$F$16,1)))*IF(MOD(Calculator!$B$34/Calculator!$F$16,1)&lt;0.5,-1,1))^2))/(1-SQRT(((50*POWER(80,POWER(COS(PI()*MOD(Calculator!$B$34/Calculator!$F$16,1)),2))+MIN(500,MAX(30,100*EXP(-0.3*'VSWR Calculator'!$C$24)*(1+3*ABS(MOD('VSWR Calculator'!$C$23/Calculator!$F$16/2,1)-0.5))))/'VSWR Calculator'!$C$25)-$C67)^2+(1500*ABS(SIN(2*PI()*MOD(Calculator!$B$34/Calculator!$F$16,1)))*IF(MOD(Calculator!$B$34/Calculator!$F$16,1)&lt;0.5,-1,1))^2)/SQRT(((50*POWER(80,POWER(COS(PI()*MOD(Calculator!$B$34/Calculator!$F$16,1)),2))+MIN(500,MAX(30,100*EXP(-0.3*'VSWR Calculator'!$C$24)*(1+3*ABS(MOD('VSWR Calculator'!$C$23/Calculator!$F$16/2,1)-0.5))))/'VSWR Calculator'!$C$25)+$C67)^2+(1500*ABS(SIN(2*PI()*MOD(Calculator!$B$34/Calculator!$F$16,1)))*IF(MOD(Calculator!$B$34/Calculator!$F$16,1)&lt;0.5,-1,1))^2)),2))</f>
        <v>—</v>
      </c>
      <c r="GI67" s="253" t="n">
        <f aca="false">IF(OR(Calculator!$E$17&lt;&gt;"YES",Calculator!$B$34&lt;Calculator!$G$17),"—",ROUND((1+SQRT(((50*POWER(80,POWER(COS(PI()*MOD(Calculator!$B$34/Calculator!$F$17,1)),2))+MIN(500,MAX(30,100*EXP(-0.3*'VSWR Calculator'!$C$24)*(1+3*ABS(MOD('VSWR Calculator'!$C$23/Calculator!$F$17/2,1)-0.5))))/'VSWR Calculator'!$C$25)-$C67)^2+(1500*ABS(SIN(2*PI()*MOD(Calculator!$B$34/Calculator!$F$17,1)))*IF(MOD(Calculator!$B$34/Calculator!$F$17,1)&lt;0.5,-1,1))^2)/SQRT(((50*POWER(80,POWER(COS(PI()*MOD(Calculator!$B$34/Calculator!$F$17,1)),2))+MIN(500,MAX(30,100*EXP(-0.3*'VSWR Calculator'!$C$24)*(1+3*ABS(MOD('VSWR Calculator'!$C$23/Calculator!$F$17/2,1)-0.5))))/'VSWR Calculator'!$C$25)+$C67)^2+(1500*ABS(SIN(2*PI()*MOD(Calculator!$B$34/Calculator!$F$17,1)))*IF(MOD(Calculator!$B$34/Calculator!$F$17,1)&lt;0.5,-1,1))^2))/(1-SQRT(((50*POWER(80,POWER(COS(PI()*MOD(Calculator!$B$34/Calculator!$F$17,1)),2))+MIN(500,MAX(30,100*EXP(-0.3*'VSWR Calculator'!$C$24)*(1+3*ABS(MOD('VSWR Calculator'!$C$23/Calculator!$F$17/2,1)-0.5))))/'VSWR Calculator'!$C$25)-$C67)^2+(1500*ABS(SIN(2*PI()*MOD(Calculator!$B$34/Calculator!$F$17,1)))*IF(MOD(Calculator!$B$34/Calculator!$F$17,1)&lt;0.5,-1,1))^2)/SQRT(((50*POWER(80,POWER(COS(PI()*MOD(Calculator!$B$34/Calculator!$F$17,1)),2))+MIN(500,MAX(30,100*EXP(-0.3*'VSWR Calculator'!$C$24)*(1+3*ABS(MOD('VSWR Calculator'!$C$23/Calculator!$F$17/2,1)-0.5))))/'VSWR Calculator'!$C$25)+$C67)^2+(1500*ABS(SIN(2*PI()*MOD(Calculator!$B$34/Calculator!$F$17,1)))*IF(MOD(Calculator!$B$34/Calculator!$F$17,1)&lt;0.5,-1,1))^2)),2))</f>
        <v>11.62</v>
      </c>
      <c r="GJ67" s="253" t="str">
        <f aca="false">IF(OR(Calculator!$E$18&lt;&gt;"YES",Calculator!$B$34&lt;Calculator!$G$18),"—",ROUND((1+SQRT(((50*POWER(80,POWER(COS(PI()*MOD(Calculator!$B$34/Calculator!$F$18,1)),2))+MIN(500,MAX(30,100*EXP(-0.3*'VSWR Calculator'!$C$24)*(1+3*ABS(MOD('VSWR Calculator'!$C$23/Calculator!$F$18/2,1)-0.5))))/'VSWR Calculator'!$C$25)-$C67)^2+(1500*ABS(SIN(2*PI()*MOD(Calculator!$B$34/Calculator!$F$18,1)))*IF(MOD(Calculator!$B$34/Calculator!$F$18,1)&lt;0.5,-1,1))^2)/SQRT(((50*POWER(80,POWER(COS(PI()*MOD(Calculator!$B$34/Calculator!$F$18,1)),2))+MIN(500,MAX(30,100*EXP(-0.3*'VSWR Calculator'!$C$24)*(1+3*ABS(MOD('VSWR Calculator'!$C$23/Calculator!$F$18/2,1)-0.5))))/'VSWR Calculator'!$C$25)+$C67)^2+(1500*ABS(SIN(2*PI()*MOD(Calculator!$B$34/Calculator!$F$18,1)))*IF(MOD(Calculator!$B$34/Calculator!$F$18,1)&lt;0.5,-1,1))^2))/(1-SQRT(((50*POWER(80,POWER(COS(PI()*MOD(Calculator!$B$34/Calculator!$F$18,1)),2))+MIN(500,MAX(30,100*EXP(-0.3*'VSWR Calculator'!$C$24)*(1+3*ABS(MOD('VSWR Calculator'!$C$23/Calculator!$F$18/2,1)-0.5))))/'VSWR Calculator'!$C$25)-$C67)^2+(1500*ABS(SIN(2*PI()*MOD(Calculator!$B$34/Calculator!$F$18,1)))*IF(MOD(Calculator!$B$34/Calculator!$F$18,1)&lt;0.5,-1,1))^2)/SQRT(((50*POWER(80,POWER(COS(PI()*MOD(Calculator!$B$34/Calculator!$F$18,1)),2))+MIN(500,MAX(30,100*EXP(-0.3*'VSWR Calculator'!$C$24)*(1+3*ABS(MOD('VSWR Calculator'!$C$23/Calculator!$F$18/2,1)-0.5))))/'VSWR Calculator'!$C$25)+$C67)^2+(1500*ABS(SIN(2*PI()*MOD(Calculator!$B$34/Calculator!$F$18,1)))*IF(MOD(Calculator!$B$34/Calculator!$F$18,1)&lt;0.5,-1,1))^2)),2))</f>
        <v>—</v>
      </c>
      <c r="GK67" s="253" t="str">
        <f aca="false">IF(OR(Calculator!$E$19&lt;&gt;"YES",Calculator!$B$34&lt;Calculator!$G$19),"—",ROUND((1+SQRT(((50*POWER(80,POWER(COS(PI()*MOD(Calculator!$B$34/Calculator!$F$19,1)),2))+MIN(500,MAX(30,100*EXP(-0.3*'VSWR Calculator'!$C$24)*(1+3*ABS(MOD('VSWR Calculator'!$C$23/Calculator!$F$19/2,1)-0.5))))/'VSWR Calculator'!$C$25)-$C67)^2+(1500*ABS(SIN(2*PI()*MOD(Calculator!$B$34/Calculator!$F$19,1)))*IF(MOD(Calculator!$B$34/Calculator!$F$19,1)&lt;0.5,-1,1))^2)/SQRT(((50*POWER(80,POWER(COS(PI()*MOD(Calculator!$B$34/Calculator!$F$19,1)),2))+MIN(500,MAX(30,100*EXP(-0.3*'VSWR Calculator'!$C$24)*(1+3*ABS(MOD('VSWR Calculator'!$C$23/Calculator!$F$19/2,1)-0.5))))/'VSWR Calculator'!$C$25)+$C67)^2+(1500*ABS(SIN(2*PI()*MOD(Calculator!$B$34/Calculator!$F$19,1)))*IF(MOD(Calculator!$B$34/Calculator!$F$19,1)&lt;0.5,-1,1))^2))/(1-SQRT(((50*POWER(80,POWER(COS(PI()*MOD(Calculator!$B$34/Calculator!$F$19,1)),2))+MIN(500,MAX(30,100*EXP(-0.3*'VSWR Calculator'!$C$24)*(1+3*ABS(MOD('VSWR Calculator'!$C$23/Calculator!$F$19/2,1)-0.5))))/'VSWR Calculator'!$C$25)-$C67)^2+(1500*ABS(SIN(2*PI()*MOD(Calculator!$B$34/Calculator!$F$19,1)))*IF(MOD(Calculator!$B$34/Calculator!$F$19,1)&lt;0.5,-1,1))^2)/SQRT(((50*POWER(80,POWER(COS(PI()*MOD(Calculator!$B$34/Calculator!$F$19,1)),2))+MIN(500,MAX(30,100*EXP(-0.3*'VSWR Calculator'!$C$24)*(1+3*ABS(MOD('VSWR Calculator'!$C$23/Calculator!$F$19/2,1)-0.5))))/'VSWR Calculator'!$C$25)+$C67)^2+(1500*ABS(SIN(2*PI()*MOD(Calculator!$B$34/Calculator!$F$19,1)))*IF(MOD(Calculator!$B$34/Calculator!$F$19,1)&lt;0.5,-1,1))^2)),2))</f>
        <v>—</v>
      </c>
      <c r="GL67" s="253" t="str">
        <f aca="false">IF(OR(Calculator!$E$20&lt;&gt;"YES",Calculator!$B$34&lt;Calculator!$G$20),"—",ROUND((1+SQRT(((50*POWER(80,POWER(COS(PI()*MOD(Calculator!$B$34/Calculator!$F$20,1)),2))+MIN(500,MAX(30,100*EXP(-0.3*'VSWR Calculator'!$C$24)*(1+3*ABS(MOD('VSWR Calculator'!$C$23/Calculator!$F$20/2,1)-0.5))))/'VSWR Calculator'!$C$25)-$C67)^2+(1500*ABS(SIN(2*PI()*MOD(Calculator!$B$34/Calculator!$F$20,1)))*IF(MOD(Calculator!$B$34/Calculator!$F$20,1)&lt;0.5,-1,1))^2)/SQRT(((50*POWER(80,POWER(COS(PI()*MOD(Calculator!$B$34/Calculator!$F$20,1)),2))+MIN(500,MAX(30,100*EXP(-0.3*'VSWR Calculator'!$C$24)*(1+3*ABS(MOD('VSWR Calculator'!$C$23/Calculator!$F$20/2,1)-0.5))))/'VSWR Calculator'!$C$25)+$C67)^2+(1500*ABS(SIN(2*PI()*MOD(Calculator!$B$34/Calculator!$F$20,1)))*IF(MOD(Calculator!$B$34/Calculator!$F$20,1)&lt;0.5,-1,1))^2))/(1-SQRT(((50*POWER(80,POWER(COS(PI()*MOD(Calculator!$B$34/Calculator!$F$20,1)),2))+MIN(500,MAX(30,100*EXP(-0.3*'VSWR Calculator'!$C$24)*(1+3*ABS(MOD('VSWR Calculator'!$C$23/Calculator!$F$20/2,1)-0.5))))/'VSWR Calculator'!$C$25)-$C67)^2+(1500*ABS(SIN(2*PI()*MOD(Calculator!$B$34/Calculator!$F$20,1)))*IF(MOD(Calculator!$B$34/Calculator!$F$20,1)&lt;0.5,-1,1))^2)/SQRT(((50*POWER(80,POWER(COS(PI()*MOD(Calculator!$B$34/Calculator!$F$20,1)),2))+MIN(500,MAX(30,100*EXP(-0.3*'VSWR Calculator'!$C$24)*(1+3*ABS(MOD('VSWR Calculator'!$C$23/Calculator!$F$20/2,1)-0.5))))/'VSWR Calculator'!$C$25)+$C67)^2+(1500*ABS(SIN(2*PI()*MOD(Calculator!$B$34/Calculator!$F$20,1)))*IF(MOD(Calculator!$B$34/Calculator!$F$20,1)&lt;0.5,-1,1))^2)),2))</f>
        <v>—</v>
      </c>
      <c r="GM67" s="253" t="str">
        <f aca="false">IF(OR(Calculator!$E$21&lt;&gt;"YES",Calculator!$B$34&lt;Calculator!$G$21),"—",ROUND((1+SQRT(((50*POWER(80,POWER(COS(PI()*MOD(Calculator!$B$34/Calculator!$F$21,1)),2))+MIN(500,MAX(30,100*EXP(-0.3*'VSWR Calculator'!$C$24)*(1+3*ABS(MOD('VSWR Calculator'!$C$23/Calculator!$F$21/2,1)-0.5))))/'VSWR Calculator'!$C$25)-$C67)^2+(1500*ABS(SIN(2*PI()*MOD(Calculator!$B$34/Calculator!$F$21,1)))*IF(MOD(Calculator!$B$34/Calculator!$F$21,1)&lt;0.5,-1,1))^2)/SQRT(((50*POWER(80,POWER(COS(PI()*MOD(Calculator!$B$34/Calculator!$F$21,1)),2))+MIN(500,MAX(30,100*EXP(-0.3*'VSWR Calculator'!$C$24)*(1+3*ABS(MOD('VSWR Calculator'!$C$23/Calculator!$F$21/2,1)-0.5))))/'VSWR Calculator'!$C$25)+$C67)^2+(1500*ABS(SIN(2*PI()*MOD(Calculator!$B$34/Calculator!$F$21,1)))*IF(MOD(Calculator!$B$34/Calculator!$F$21,1)&lt;0.5,-1,1))^2))/(1-SQRT(((50*POWER(80,POWER(COS(PI()*MOD(Calculator!$B$34/Calculator!$F$21,1)),2))+MIN(500,MAX(30,100*EXP(-0.3*'VSWR Calculator'!$C$24)*(1+3*ABS(MOD('VSWR Calculator'!$C$23/Calculator!$F$21/2,1)-0.5))))/'VSWR Calculator'!$C$25)-$C67)^2+(1500*ABS(SIN(2*PI()*MOD(Calculator!$B$34/Calculator!$F$21,1)))*IF(MOD(Calculator!$B$34/Calculator!$F$21,1)&lt;0.5,-1,1))^2)/SQRT(((50*POWER(80,POWER(COS(PI()*MOD(Calculator!$B$34/Calculator!$F$21,1)),2))+MIN(500,MAX(30,100*EXP(-0.3*'VSWR Calculator'!$C$24)*(1+3*ABS(MOD('VSWR Calculator'!$C$23/Calculator!$F$21/2,1)-0.5))))/'VSWR Calculator'!$C$25)+$C67)^2+(1500*ABS(SIN(2*PI()*MOD(Calculator!$B$34/Calculator!$F$21,1)))*IF(MOD(Calculator!$B$34/Calculator!$F$21,1)&lt;0.5,-1,1))^2)),2))</f>
        <v>—</v>
      </c>
      <c r="GN67" s="253" t="str">
        <f aca="false">IF(OR(Calculator!$E$22&lt;&gt;"YES",Calculator!$B$34&lt;Calculator!$G$22),"—",ROUND((1+SQRT(((50*POWER(80,POWER(COS(PI()*MOD(Calculator!$B$34/Calculator!$F$22,1)),2))+MIN(500,MAX(30,100*EXP(-0.3*'VSWR Calculator'!$C$24)*(1+3*ABS(MOD('VSWR Calculator'!$C$23/Calculator!$F$22/2,1)-0.5))))/'VSWR Calculator'!$C$25)-$C67)^2+(1500*ABS(SIN(2*PI()*MOD(Calculator!$B$34/Calculator!$F$22,1)))*IF(MOD(Calculator!$B$34/Calculator!$F$22,1)&lt;0.5,-1,1))^2)/SQRT(((50*POWER(80,POWER(COS(PI()*MOD(Calculator!$B$34/Calculator!$F$22,1)),2))+MIN(500,MAX(30,100*EXP(-0.3*'VSWR Calculator'!$C$24)*(1+3*ABS(MOD('VSWR Calculator'!$C$23/Calculator!$F$22/2,1)-0.5))))/'VSWR Calculator'!$C$25)+$C67)^2+(1500*ABS(SIN(2*PI()*MOD(Calculator!$B$34/Calculator!$F$22,1)))*IF(MOD(Calculator!$B$34/Calculator!$F$22,1)&lt;0.5,-1,1))^2))/(1-SQRT(((50*POWER(80,POWER(COS(PI()*MOD(Calculator!$B$34/Calculator!$F$22,1)),2))+MIN(500,MAX(30,100*EXP(-0.3*'VSWR Calculator'!$C$24)*(1+3*ABS(MOD('VSWR Calculator'!$C$23/Calculator!$F$22/2,1)-0.5))))/'VSWR Calculator'!$C$25)-$C67)^2+(1500*ABS(SIN(2*PI()*MOD(Calculator!$B$34/Calculator!$F$22,1)))*IF(MOD(Calculator!$B$34/Calculator!$F$22,1)&lt;0.5,-1,1))^2)/SQRT(((50*POWER(80,POWER(COS(PI()*MOD(Calculator!$B$34/Calculator!$F$22,1)),2))+MIN(500,MAX(30,100*EXP(-0.3*'VSWR Calculator'!$C$24)*(1+3*ABS(MOD('VSWR Calculator'!$C$23/Calculator!$F$22/2,1)-0.5))))/'VSWR Calculator'!$C$25)+$C67)^2+(1500*ABS(SIN(2*PI()*MOD(Calculator!$B$34/Calculator!$F$22,1)))*IF(MOD(Calculator!$B$34/Calculator!$F$22,1)&lt;0.5,-1,1))^2)),2))</f>
        <v>—</v>
      </c>
      <c r="GO67" s="253" t="n">
        <f aca="false">IFERROR(ROUND((IF(ISNUMBER(GD67),GD67,0)+IF(ISNUMBER(GE67),GE67,0)+IF(ISNUMBER(GF67),GF67,0)+IF(ISNUMBER(GG67),GG67,0)+IF(ISNUMBER(GH67),GH67,0)+IF(ISNUMBER(GI67),GI67,0)+IF(ISNUMBER(GJ67),GJ67,0)+IF(ISNUMBER(GK67),GK67,0)+IF(ISNUMBER(GL67),GL67,0)+IF(ISNUMBER(GM67),GM67,0)+IF(ISNUMBER(GN67),GN67,0))/(IF(ISNUMBER(GD67),1,0)+IF(ISNUMBER(GE67),1,0)+IF(ISNUMBER(GF67),1,0)+IF(ISNUMBER(GG67),1,0)+IF(ISNUMBER(GH67),1,0)+IF(ISNUMBER(GI67),1,0)+IF(ISNUMBER(GJ67),1,0)+IF(ISNUMBER(GK67),1,0)+IF(ISNUMBER(GL67),1,0)+IF(ISNUMBER(GM67),1,0)+IF(ISNUMBER(GN67),1,0)),4),"")</f>
        <v>13.345</v>
      </c>
      <c r="GP67" s="253" t="str">
        <f aca="false">IF(OR(Calculator!$E$12&lt;&gt;"YES",Calculator!$B$35&lt;Calculator!$G$12),"—",ROUND((1+SQRT(((50*POWER(80,POWER(COS(PI()*MOD(Calculator!$B$35/Calculator!$F$12,1)),2))+MIN(500,MAX(30,100*EXP(-0.3*'VSWR Calculator'!$C$24)*(1+3*ABS(MOD('VSWR Calculator'!$C$23/Calculator!$F$12/2,1)-0.5))))/'VSWR Calculator'!$C$25)-$C67)^2+(1500*ABS(SIN(2*PI()*MOD(Calculator!$B$35/Calculator!$F$12,1)))*IF(MOD(Calculator!$B$35/Calculator!$F$12,1)&lt;0.5,-1,1))^2)/SQRT(((50*POWER(80,POWER(COS(PI()*MOD(Calculator!$B$35/Calculator!$F$12,1)),2))+MIN(500,MAX(30,100*EXP(-0.3*'VSWR Calculator'!$C$24)*(1+3*ABS(MOD('VSWR Calculator'!$C$23/Calculator!$F$12/2,1)-0.5))))/'VSWR Calculator'!$C$25)+$C67)^2+(1500*ABS(SIN(2*PI()*MOD(Calculator!$B$35/Calculator!$F$12,1)))*IF(MOD(Calculator!$B$35/Calculator!$F$12,1)&lt;0.5,-1,1))^2))/(1-SQRT(((50*POWER(80,POWER(COS(PI()*MOD(Calculator!$B$35/Calculator!$F$12,1)),2))+MIN(500,MAX(30,100*EXP(-0.3*'VSWR Calculator'!$C$24)*(1+3*ABS(MOD('VSWR Calculator'!$C$23/Calculator!$F$12/2,1)-0.5))))/'VSWR Calculator'!$C$25)-$C67)^2+(1500*ABS(SIN(2*PI()*MOD(Calculator!$B$35/Calculator!$F$12,1)))*IF(MOD(Calculator!$B$35/Calculator!$F$12,1)&lt;0.5,-1,1))^2)/SQRT(((50*POWER(80,POWER(COS(PI()*MOD(Calculator!$B$35/Calculator!$F$12,1)),2))+MIN(500,MAX(30,100*EXP(-0.3*'VSWR Calculator'!$C$24)*(1+3*ABS(MOD('VSWR Calculator'!$C$23/Calculator!$F$12/2,1)-0.5))))/'VSWR Calculator'!$C$25)+$C67)^2+(1500*ABS(SIN(2*PI()*MOD(Calculator!$B$35/Calculator!$F$12,1)))*IF(MOD(Calculator!$B$35/Calculator!$F$12,1)&lt;0.5,-1,1))^2)),2))</f>
        <v>—</v>
      </c>
      <c r="GQ67" s="253" t="str">
        <f aca="false">IF(OR(Calculator!$E$13&lt;&gt;"YES",Calculator!$B$35&lt;Calculator!$G$13),"—",ROUND((1+SQRT(((50*POWER(80,POWER(COS(PI()*MOD(Calculator!$B$35/Calculator!$F$13,1)),2))+MIN(500,MAX(30,100*EXP(-0.3*'VSWR Calculator'!$C$24)*(1+3*ABS(MOD('VSWR Calculator'!$C$23/Calculator!$F$13/2,1)-0.5))))/'VSWR Calculator'!$C$25)-$C67)^2+(1500*ABS(SIN(2*PI()*MOD(Calculator!$B$35/Calculator!$F$13,1)))*IF(MOD(Calculator!$B$35/Calculator!$F$13,1)&lt;0.5,-1,1))^2)/SQRT(((50*POWER(80,POWER(COS(PI()*MOD(Calculator!$B$35/Calculator!$F$13,1)),2))+MIN(500,MAX(30,100*EXP(-0.3*'VSWR Calculator'!$C$24)*(1+3*ABS(MOD('VSWR Calculator'!$C$23/Calculator!$F$13/2,1)-0.5))))/'VSWR Calculator'!$C$25)+$C67)^2+(1500*ABS(SIN(2*PI()*MOD(Calculator!$B$35/Calculator!$F$13,1)))*IF(MOD(Calculator!$B$35/Calculator!$F$13,1)&lt;0.5,-1,1))^2))/(1-SQRT(((50*POWER(80,POWER(COS(PI()*MOD(Calculator!$B$35/Calculator!$F$13,1)),2))+MIN(500,MAX(30,100*EXP(-0.3*'VSWR Calculator'!$C$24)*(1+3*ABS(MOD('VSWR Calculator'!$C$23/Calculator!$F$13/2,1)-0.5))))/'VSWR Calculator'!$C$25)-$C67)^2+(1500*ABS(SIN(2*PI()*MOD(Calculator!$B$35/Calculator!$F$13,1)))*IF(MOD(Calculator!$B$35/Calculator!$F$13,1)&lt;0.5,-1,1))^2)/SQRT(((50*POWER(80,POWER(COS(PI()*MOD(Calculator!$B$35/Calculator!$F$13,1)),2))+MIN(500,MAX(30,100*EXP(-0.3*'VSWR Calculator'!$C$24)*(1+3*ABS(MOD('VSWR Calculator'!$C$23/Calculator!$F$13/2,1)-0.5))))/'VSWR Calculator'!$C$25)+$C67)^2+(1500*ABS(SIN(2*PI()*MOD(Calculator!$B$35/Calculator!$F$13,1)))*IF(MOD(Calculator!$B$35/Calculator!$F$13,1)&lt;0.5,-1,1))^2)),2))</f>
        <v>—</v>
      </c>
      <c r="GR67" s="253" t="str">
        <f aca="false">IF(OR(Calculator!$E$14&lt;&gt;"YES",Calculator!$B$35&lt;Calculator!$G$14),"—",ROUND((1+SQRT(((50*POWER(80,POWER(COS(PI()*MOD(Calculator!$B$35/Calculator!$F$14,1)),2))+MIN(500,MAX(30,100*EXP(-0.3*'VSWR Calculator'!$C$24)*(1+3*ABS(MOD('VSWR Calculator'!$C$23/Calculator!$F$14/2,1)-0.5))))/'VSWR Calculator'!$C$25)-$C67)^2+(1500*ABS(SIN(2*PI()*MOD(Calculator!$B$35/Calculator!$F$14,1)))*IF(MOD(Calculator!$B$35/Calculator!$F$14,1)&lt;0.5,-1,1))^2)/SQRT(((50*POWER(80,POWER(COS(PI()*MOD(Calculator!$B$35/Calculator!$F$14,1)),2))+MIN(500,MAX(30,100*EXP(-0.3*'VSWR Calculator'!$C$24)*(1+3*ABS(MOD('VSWR Calculator'!$C$23/Calculator!$F$14/2,1)-0.5))))/'VSWR Calculator'!$C$25)+$C67)^2+(1500*ABS(SIN(2*PI()*MOD(Calculator!$B$35/Calculator!$F$14,1)))*IF(MOD(Calculator!$B$35/Calculator!$F$14,1)&lt;0.5,-1,1))^2))/(1-SQRT(((50*POWER(80,POWER(COS(PI()*MOD(Calculator!$B$35/Calculator!$F$14,1)),2))+MIN(500,MAX(30,100*EXP(-0.3*'VSWR Calculator'!$C$24)*(1+3*ABS(MOD('VSWR Calculator'!$C$23/Calculator!$F$14/2,1)-0.5))))/'VSWR Calculator'!$C$25)-$C67)^2+(1500*ABS(SIN(2*PI()*MOD(Calculator!$B$35/Calculator!$F$14,1)))*IF(MOD(Calculator!$B$35/Calculator!$F$14,1)&lt;0.5,-1,1))^2)/SQRT(((50*POWER(80,POWER(COS(PI()*MOD(Calculator!$B$35/Calculator!$F$14,1)),2))+MIN(500,MAX(30,100*EXP(-0.3*'VSWR Calculator'!$C$24)*(1+3*ABS(MOD('VSWR Calculator'!$C$23/Calculator!$F$14/2,1)-0.5))))/'VSWR Calculator'!$C$25)+$C67)^2+(1500*ABS(SIN(2*PI()*MOD(Calculator!$B$35/Calculator!$F$14,1)))*IF(MOD(Calculator!$B$35/Calculator!$F$14,1)&lt;0.5,-1,1))^2)),2))</f>
        <v>—</v>
      </c>
      <c r="GS67" s="253" t="n">
        <f aca="false">IF(OR(Calculator!$E$15&lt;&gt;"YES",Calculator!$B$35&lt;Calculator!$G$15),"—",ROUND((1+SQRT(((50*POWER(80,POWER(COS(PI()*MOD(Calculator!$B$35/Calculator!$F$15,1)),2))+MIN(500,MAX(30,100*EXP(-0.3*'VSWR Calculator'!$C$24)*(1+3*ABS(MOD('VSWR Calculator'!$C$23/Calculator!$F$15/2,1)-0.5))))/'VSWR Calculator'!$C$25)-$C67)^2+(1500*ABS(SIN(2*PI()*MOD(Calculator!$B$35/Calculator!$F$15,1)))*IF(MOD(Calculator!$B$35/Calculator!$F$15,1)&lt;0.5,-1,1))^2)/SQRT(((50*POWER(80,POWER(COS(PI()*MOD(Calculator!$B$35/Calculator!$F$15,1)),2))+MIN(500,MAX(30,100*EXP(-0.3*'VSWR Calculator'!$C$24)*(1+3*ABS(MOD('VSWR Calculator'!$C$23/Calculator!$F$15/2,1)-0.5))))/'VSWR Calculator'!$C$25)+$C67)^2+(1500*ABS(SIN(2*PI()*MOD(Calculator!$B$35/Calculator!$F$15,1)))*IF(MOD(Calculator!$B$35/Calculator!$F$15,1)&lt;0.5,-1,1))^2))/(1-SQRT(((50*POWER(80,POWER(COS(PI()*MOD(Calculator!$B$35/Calculator!$F$15,1)),2))+MIN(500,MAX(30,100*EXP(-0.3*'VSWR Calculator'!$C$24)*(1+3*ABS(MOD('VSWR Calculator'!$C$23/Calculator!$F$15/2,1)-0.5))))/'VSWR Calculator'!$C$25)-$C67)^2+(1500*ABS(SIN(2*PI()*MOD(Calculator!$B$35/Calculator!$F$15,1)))*IF(MOD(Calculator!$B$35/Calculator!$F$15,1)&lt;0.5,-1,1))^2)/SQRT(((50*POWER(80,POWER(COS(PI()*MOD(Calculator!$B$35/Calculator!$F$15,1)),2))+MIN(500,MAX(30,100*EXP(-0.3*'VSWR Calculator'!$C$24)*(1+3*ABS(MOD('VSWR Calculator'!$C$23/Calculator!$F$15/2,1)-0.5))))/'VSWR Calculator'!$C$25)+$C67)^2+(1500*ABS(SIN(2*PI()*MOD(Calculator!$B$35/Calculator!$F$15,1)))*IF(MOD(Calculator!$B$35/Calculator!$F$15,1)&lt;0.5,-1,1))^2)),2))</f>
        <v>2.25</v>
      </c>
      <c r="GT67" s="253" t="str">
        <f aca="false">IF(OR(Calculator!$E$16&lt;&gt;"YES",Calculator!$B$35&lt;Calculator!$G$16),"—",ROUND((1+SQRT(((50*POWER(80,POWER(COS(PI()*MOD(Calculator!$B$35/Calculator!$F$16,1)),2))+MIN(500,MAX(30,100*EXP(-0.3*'VSWR Calculator'!$C$24)*(1+3*ABS(MOD('VSWR Calculator'!$C$23/Calculator!$F$16/2,1)-0.5))))/'VSWR Calculator'!$C$25)-$C67)^2+(1500*ABS(SIN(2*PI()*MOD(Calculator!$B$35/Calculator!$F$16,1)))*IF(MOD(Calculator!$B$35/Calculator!$F$16,1)&lt;0.5,-1,1))^2)/SQRT(((50*POWER(80,POWER(COS(PI()*MOD(Calculator!$B$35/Calculator!$F$16,1)),2))+MIN(500,MAX(30,100*EXP(-0.3*'VSWR Calculator'!$C$24)*(1+3*ABS(MOD('VSWR Calculator'!$C$23/Calculator!$F$16/2,1)-0.5))))/'VSWR Calculator'!$C$25)+$C67)^2+(1500*ABS(SIN(2*PI()*MOD(Calculator!$B$35/Calculator!$F$16,1)))*IF(MOD(Calculator!$B$35/Calculator!$F$16,1)&lt;0.5,-1,1))^2))/(1-SQRT(((50*POWER(80,POWER(COS(PI()*MOD(Calculator!$B$35/Calculator!$F$16,1)),2))+MIN(500,MAX(30,100*EXP(-0.3*'VSWR Calculator'!$C$24)*(1+3*ABS(MOD('VSWR Calculator'!$C$23/Calculator!$F$16/2,1)-0.5))))/'VSWR Calculator'!$C$25)-$C67)^2+(1500*ABS(SIN(2*PI()*MOD(Calculator!$B$35/Calculator!$F$16,1)))*IF(MOD(Calculator!$B$35/Calculator!$F$16,1)&lt;0.5,-1,1))^2)/SQRT(((50*POWER(80,POWER(COS(PI()*MOD(Calculator!$B$35/Calculator!$F$16,1)),2))+MIN(500,MAX(30,100*EXP(-0.3*'VSWR Calculator'!$C$24)*(1+3*ABS(MOD('VSWR Calculator'!$C$23/Calculator!$F$16/2,1)-0.5))))/'VSWR Calculator'!$C$25)+$C67)^2+(1500*ABS(SIN(2*PI()*MOD(Calculator!$B$35/Calculator!$F$16,1)))*IF(MOD(Calculator!$B$35/Calculator!$F$16,1)&lt;0.5,-1,1))^2)),2))</f>
        <v>—</v>
      </c>
      <c r="GU67" s="253" t="n">
        <f aca="false">IF(OR(Calculator!$E$17&lt;&gt;"YES",Calculator!$B$35&lt;Calculator!$G$17),"—",ROUND((1+SQRT(((50*POWER(80,POWER(COS(PI()*MOD(Calculator!$B$35/Calculator!$F$17,1)),2))+MIN(500,MAX(30,100*EXP(-0.3*'VSWR Calculator'!$C$24)*(1+3*ABS(MOD('VSWR Calculator'!$C$23/Calculator!$F$17/2,1)-0.5))))/'VSWR Calculator'!$C$25)-$C67)^2+(1500*ABS(SIN(2*PI()*MOD(Calculator!$B$35/Calculator!$F$17,1)))*IF(MOD(Calculator!$B$35/Calculator!$F$17,1)&lt;0.5,-1,1))^2)/SQRT(((50*POWER(80,POWER(COS(PI()*MOD(Calculator!$B$35/Calculator!$F$17,1)),2))+MIN(500,MAX(30,100*EXP(-0.3*'VSWR Calculator'!$C$24)*(1+3*ABS(MOD('VSWR Calculator'!$C$23/Calculator!$F$17/2,1)-0.5))))/'VSWR Calculator'!$C$25)+$C67)^2+(1500*ABS(SIN(2*PI()*MOD(Calculator!$B$35/Calculator!$F$17,1)))*IF(MOD(Calculator!$B$35/Calculator!$F$17,1)&lt;0.5,-1,1))^2))/(1-SQRT(((50*POWER(80,POWER(COS(PI()*MOD(Calculator!$B$35/Calculator!$F$17,1)),2))+MIN(500,MAX(30,100*EXP(-0.3*'VSWR Calculator'!$C$24)*(1+3*ABS(MOD('VSWR Calculator'!$C$23/Calculator!$F$17/2,1)-0.5))))/'VSWR Calculator'!$C$25)-$C67)^2+(1500*ABS(SIN(2*PI()*MOD(Calculator!$B$35/Calculator!$F$17,1)))*IF(MOD(Calculator!$B$35/Calculator!$F$17,1)&lt;0.5,-1,1))^2)/SQRT(((50*POWER(80,POWER(COS(PI()*MOD(Calculator!$B$35/Calculator!$F$17,1)),2))+MIN(500,MAX(30,100*EXP(-0.3*'VSWR Calculator'!$C$24)*(1+3*ABS(MOD('VSWR Calculator'!$C$23/Calculator!$F$17/2,1)-0.5))))/'VSWR Calculator'!$C$25)+$C67)^2+(1500*ABS(SIN(2*PI()*MOD(Calculator!$B$35/Calculator!$F$17,1)))*IF(MOD(Calculator!$B$35/Calculator!$F$17,1)&lt;0.5,-1,1))^2)),2))</f>
        <v>15.5</v>
      </c>
      <c r="GV67" s="253" t="str">
        <f aca="false">IF(OR(Calculator!$E$18&lt;&gt;"YES",Calculator!$B$35&lt;Calculator!$G$18),"—",ROUND((1+SQRT(((50*POWER(80,POWER(COS(PI()*MOD(Calculator!$B$35/Calculator!$F$18,1)),2))+MIN(500,MAX(30,100*EXP(-0.3*'VSWR Calculator'!$C$24)*(1+3*ABS(MOD('VSWR Calculator'!$C$23/Calculator!$F$18/2,1)-0.5))))/'VSWR Calculator'!$C$25)-$C67)^2+(1500*ABS(SIN(2*PI()*MOD(Calculator!$B$35/Calculator!$F$18,1)))*IF(MOD(Calculator!$B$35/Calculator!$F$18,1)&lt;0.5,-1,1))^2)/SQRT(((50*POWER(80,POWER(COS(PI()*MOD(Calculator!$B$35/Calculator!$F$18,1)),2))+MIN(500,MAX(30,100*EXP(-0.3*'VSWR Calculator'!$C$24)*(1+3*ABS(MOD('VSWR Calculator'!$C$23/Calculator!$F$18/2,1)-0.5))))/'VSWR Calculator'!$C$25)+$C67)^2+(1500*ABS(SIN(2*PI()*MOD(Calculator!$B$35/Calculator!$F$18,1)))*IF(MOD(Calculator!$B$35/Calculator!$F$18,1)&lt;0.5,-1,1))^2))/(1-SQRT(((50*POWER(80,POWER(COS(PI()*MOD(Calculator!$B$35/Calculator!$F$18,1)),2))+MIN(500,MAX(30,100*EXP(-0.3*'VSWR Calculator'!$C$24)*(1+3*ABS(MOD('VSWR Calculator'!$C$23/Calculator!$F$18/2,1)-0.5))))/'VSWR Calculator'!$C$25)-$C67)^2+(1500*ABS(SIN(2*PI()*MOD(Calculator!$B$35/Calculator!$F$18,1)))*IF(MOD(Calculator!$B$35/Calculator!$F$18,1)&lt;0.5,-1,1))^2)/SQRT(((50*POWER(80,POWER(COS(PI()*MOD(Calculator!$B$35/Calculator!$F$18,1)),2))+MIN(500,MAX(30,100*EXP(-0.3*'VSWR Calculator'!$C$24)*(1+3*ABS(MOD('VSWR Calculator'!$C$23/Calculator!$F$18/2,1)-0.5))))/'VSWR Calculator'!$C$25)+$C67)^2+(1500*ABS(SIN(2*PI()*MOD(Calculator!$B$35/Calculator!$F$18,1)))*IF(MOD(Calculator!$B$35/Calculator!$F$18,1)&lt;0.5,-1,1))^2)),2))</f>
        <v>—</v>
      </c>
      <c r="GW67" s="253" t="str">
        <f aca="false">IF(OR(Calculator!$E$19&lt;&gt;"YES",Calculator!$B$35&lt;Calculator!$G$19),"—",ROUND((1+SQRT(((50*POWER(80,POWER(COS(PI()*MOD(Calculator!$B$35/Calculator!$F$19,1)),2))+MIN(500,MAX(30,100*EXP(-0.3*'VSWR Calculator'!$C$24)*(1+3*ABS(MOD('VSWR Calculator'!$C$23/Calculator!$F$19/2,1)-0.5))))/'VSWR Calculator'!$C$25)-$C67)^2+(1500*ABS(SIN(2*PI()*MOD(Calculator!$B$35/Calculator!$F$19,1)))*IF(MOD(Calculator!$B$35/Calculator!$F$19,1)&lt;0.5,-1,1))^2)/SQRT(((50*POWER(80,POWER(COS(PI()*MOD(Calculator!$B$35/Calculator!$F$19,1)),2))+MIN(500,MAX(30,100*EXP(-0.3*'VSWR Calculator'!$C$24)*(1+3*ABS(MOD('VSWR Calculator'!$C$23/Calculator!$F$19/2,1)-0.5))))/'VSWR Calculator'!$C$25)+$C67)^2+(1500*ABS(SIN(2*PI()*MOD(Calculator!$B$35/Calculator!$F$19,1)))*IF(MOD(Calculator!$B$35/Calculator!$F$19,1)&lt;0.5,-1,1))^2))/(1-SQRT(((50*POWER(80,POWER(COS(PI()*MOD(Calculator!$B$35/Calculator!$F$19,1)),2))+MIN(500,MAX(30,100*EXP(-0.3*'VSWR Calculator'!$C$24)*(1+3*ABS(MOD('VSWR Calculator'!$C$23/Calculator!$F$19/2,1)-0.5))))/'VSWR Calculator'!$C$25)-$C67)^2+(1500*ABS(SIN(2*PI()*MOD(Calculator!$B$35/Calculator!$F$19,1)))*IF(MOD(Calculator!$B$35/Calculator!$F$19,1)&lt;0.5,-1,1))^2)/SQRT(((50*POWER(80,POWER(COS(PI()*MOD(Calculator!$B$35/Calculator!$F$19,1)),2))+MIN(500,MAX(30,100*EXP(-0.3*'VSWR Calculator'!$C$24)*(1+3*ABS(MOD('VSWR Calculator'!$C$23/Calculator!$F$19/2,1)-0.5))))/'VSWR Calculator'!$C$25)+$C67)^2+(1500*ABS(SIN(2*PI()*MOD(Calculator!$B$35/Calculator!$F$19,1)))*IF(MOD(Calculator!$B$35/Calculator!$F$19,1)&lt;0.5,-1,1))^2)),2))</f>
        <v>—</v>
      </c>
      <c r="GX67" s="253" t="str">
        <f aca="false">IF(OR(Calculator!$E$20&lt;&gt;"YES",Calculator!$B$35&lt;Calculator!$G$20),"—",ROUND((1+SQRT(((50*POWER(80,POWER(COS(PI()*MOD(Calculator!$B$35/Calculator!$F$20,1)),2))+MIN(500,MAX(30,100*EXP(-0.3*'VSWR Calculator'!$C$24)*(1+3*ABS(MOD('VSWR Calculator'!$C$23/Calculator!$F$20/2,1)-0.5))))/'VSWR Calculator'!$C$25)-$C67)^2+(1500*ABS(SIN(2*PI()*MOD(Calculator!$B$35/Calculator!$F$20,1)))*IF(MOD(Calculator!$B$35/Calculator!$F$20,1)&lt;0.5,-1,1))^2)/SQRT(((50*POWER(80,POWER(COS(PI()*MOD(Calculator!$B$35/Calculator!$F$20,1)),2))+MIN(500,MAX(30,100*EXP(-0.3*'VSWR Calculator'!$C$24)*(1+3*ABS(MOD('VSWR Calculator'!$C$23/Calculator!$F$20/2,1)-0.5))))/'VSWR Calculator'!$C$25)+$C67)^2+(1500*ABS(SIN(2*PI()*MOD(Calculator!$B$35/Calculator!$F$20,1)))*IF(MOD(Calculator!$B$35/Calculator!$F$20,1)&lt;0.5,-1,1))^2))/(1-SQRT(((50*POWER(80,POWER(COS(PI()*MOD(Calculator!$B$35/Calculator!$F$20,1)),2))+MIN(500,MAX(30,100*EXP(-0.3*'VSWR Calculator'!$C$24)*(1+3*ABS(MOD('VSWR Calculator'!$C$23/Calculator!$F$20/2,1)-0.5))))/'VSWR Calculator'!$C$25)-$C67)^2+(1500*ABS(SIN(2*PI()*MOD(Calculator!$B$35/Calculator!$F$20,1)))*IF(MOD(Calculator!$B$35/Calculator!$F$20,1)&lt;0.5,-1,1))^2)/SQRT(((50*POWER(80,POWER(COS(PI()*MOD(Calculator!$B$35/Calculator!$F$20,1)),2))+MIN(500,MAX(30,100*EXP(-0.3*'VSWR Calculator'!$C$24)*(1+3*ABS(MOD('VSWR Calculator'!$C$23/Calculator!$F$20/2,1)-0.5))))/'VSWR Calculator'!$C$25)+$C67)^2+(1500*ABS(SIN(2*PI()*MOD(Calculator!$B$35/Calculator!$F$20,1)))*IF(MOD(Calculator!$B$35/Calculator!$F$20,1)&lt;0.5,-1,1))^2)),2))</f>
        <v>—</v>
      </c>
      <c r="GY67" s="253" t="str">
        <f aca="false">IF(OR(Calculator!$E$21&lt;&gt;"YES",Calculator!$B$35&lt;Calculator!$G$21),"—",ROUND((1+SQRT(((50*POWER(80,POWER(COS(PI()*MOD(Calculator!$B$35/Calculator!$F$21,1)),2))+MIN(500,MAX(30,100*EXP(-0.3*'VSWR Calculator'!$C$24)*(1+3*ABS(MOD('VSWR Calculator'!$C$23/Calculator!$F$21/2,1)-0.5))))/'VSWR Calculator'!$C$25)-$C67)^2+(1500*ABS(SIN(2*PI()*MOD(Calculator!$B$35/Calculator!$F$21,1)))*IF(MOD(Calculator!$B$35/Calculator!$F$21,1)&lt;0.5,-1,1))^2)/SQRT(((50*POWER(80,POWER(COS(PI()*MOD(Calculator!$B$35/Calculator!$F$21,1)),2))+MIN(500,MAX(30,100*EXP(-0.3*'VSWR Calculator'!$C$24)*(1+3*ABS(MOD('VSWR Calculator'!$C$23/Calculator!$F$21/2,1)-0.5))))/'VSWR Calculator'!$C$25)+$C67)^2+(1500*ABS(SIN(2*PI()*MOD(Calculator!$B$35/Calculator!$F$21,1)))*IF(MOD(Calculator!$B$35/Calculator!$F$21,1)&lt;0.5,-1,1))^2))/(1-SQRT(((50*POWER(80,POWER(COS(PI()*MOD(Calculator!$B$35/Calculator!$F$21,1)),2))+MIN(500,MAX(30,100*EXP(-0.3*'VSWR Calculator'!$C$24)*(1+3*ABS(MOD('VSWR Calculator'!$C$23/Calculator!$F$21/2,1)-0.5))))/'VSWR Calculator'!$C$25)-$C67)^2+(1500*ABS(SIN(2*PI()*MOD(Calculator!$B$35/Calculator!$F$21,1)))*IF(MOD(Calculator!$B$35/Calculator!$F$21,1)&lt;0.5,-1,1))^2)/SQRT(((50*POWER(80,POWER(COS(PI()*MOD(Calculator!$B$35/Calculator!$F$21,1)),2))+MIN(500,MAX(30,100*EXP(-0.3*'VSWR Calculator'!$C$24)*(1+3*ABS(MOD('VSWR Calculator'!$C$23/Calculator!$F$21/2,1)-0.5))))/'VSWR Calculator'!$C$25)+$C67)^2+(1500*ABS(SIN(2*PI()*MOD(Calculator!$B$35/Calculator!$F$21,1)))*IF(MOD(Calculator!$B$35/Calculator!$F$21,1)&lt;0.5,-1,1))^2)),2))</f>
        <v>—</v>
      </c>
      <c r="GZ67" s="253" t="str">
        <f aca="false">IF(OR(Calculator!$E$22&lt;&gt;"YES",Calculator!$B$35&lt;Calculator!$G$22),"—",ROUND((1+SQRT(((50*POWER(80,POWER(COS(PI()*MOD(Calculator!$B$35/Calculator!$F$22,1)),2))+MIN(500,MAX(30,100*EXP(-0.3*'VSWR Calculator'!$C$24)*(1+3*ABS(MOD('VSWR Calculator'!$C$23/Calculator!$F$22/2,1)-0.5))))/'VSWR Calculator'!$C$25)-$C67)^2+(1500*ABS(SIN(2*PI()*MOD(Calculator!$B$35/Calculator!$F$22,1)))*IF(MOD(Calculator!$B$35/Calculator!$F$22,1)&lt;0.5,-1,1))^2)/SQRT(((50*POWER(80,POWER(COS(PI()*MOD(Calculator!$B$35/Calculator!$F$22,1)),2))+MIN(500,MAX(30,100*EXP(-0.3*'VSWR Calculator'!$C$24)*(1+3*ABS(MOD('VSWR Calculator'!$C$23/Calculator!$F$22/2,1)-0.5))))/'VSWR Calculator'!$C$25)+$C67)^2+(1500*ABS(SIN(2*PI()*MOD(Calculator!$B$35/Calculator!$F$22,1)))*IF(MOD(Calculator!$B$35/Calculator!$F$22,1)&lt;0.5,-1,1))^2))/(1-SQRT(((50*POWER(80,POWER(COS(PI()*MOD(Calculator!$B$35/Calculator!$F$22,1)),2))+MIN(500,MAX(30,100*EXP(-0.3*'VSWR Calculator'!$C$24)*(1+3*ABS(MOD('VSWR Calculator'!$C$23/Calculator!$F$22/2,1)-0.5))))/'VSWR Calculator'!$C$25)-$C67)^2+(1500*ABS(SIN(2*PI()*MOD(Calculator!$B$35/Calculator!$F$22,1)))*IF(MOD(Calculator!$B$35/Calculator!$F$22,1)&lt;0.5,-1,1))^2)/SQRT(((50*POWER(80,POWER(COS(PI()*MOD(Calculator!$B$35/Calculator!$F$22,1)),2))+MIN(500,MAX(30,100*EXP(-0.3*'VSWR Calculator'!$C$24)*(1+3*ABS(MOD('VSWR Calculator'!$C$23/Calculator!$F$22/2,1)-0.5))))/'VSWR Calculator'!$C$25)+$C67)^2+(1500*ABS(SIN(2*PI()*MOD(Calculator!$B$35/Calculator!$F$22,1)))*IF(MOD(Calculator!$B$35/Calculator!$F$22,1)&lt;0.5,-1,1))^2)),2))</f>
        <v>—</v>
      </c>
      <c r="HA67" s="253" t="n">
        <f aca="false">IFERROR(ROUND((IF(ISNUMBER(GP67),GP67,0)+IF(ISNUMBER(GQ67),GQ67,0)+IF(ISNUMBER(GR67),GR67,0)+IF(ISNUMBER(GS67),GS67,0)+IF(ISNUMBER(GT67),GT67,0)+IF(ISNUMBER(GU67),GU67,0)+IF(ISNUMBER(GV67),GV67,0)+IF(ISNUMBER(GW67),GW67,0)+IF(ISNUMBER(GX67),GX67,0)+IF(ISNUMBER(GY67),GY67,0)+IF(ISNUMBER(GZ67),GZ67,0))/(IF(ISNUMBER(GP67),1,0)+IF(ISNUMBER(GQ67),1,0)+IF(ISNUMBER(GR67),1,0)+IF(ISNUMBER(GS67),1,0)+IF(ISNUMBER(GT67),1,0)+IF(ISNUMBER(GU67),1,0)+IF(ISNUMBER(GV67),1,0)+IF(ISNUMBER(GW67),1,0)+IF(ISNUMBER(GX67),1,0)+IF(ISNUMBER(GY67),1,0)+IF(ISNUMBER(GZ67),1,0)),4),"")</f>
        <v>8.875</v>
      </c>
      <c r="HB67" s="253" t="str">
        <f aca="false">IF(OR(Calculator!$E$12&lt;&gt;"YES",Calculator!$B$36&lt;Calculator!$G$12),"—",ROUND((1+SQRT(((50*POWER(80,POWER(COS(PI()*MOD(Calculator!$B$36/Calculator!$F$12,1)),2))+MIN(500,MAX(30,100*EXP(-0.3*'VSWR Calculator'!$C$24)*(1+3*ABS(MOD('VSWR Calculator'!$C$23/Calculator!$F$12/2,1)-0.5))))/'VSWR Calculator'!$C$25)-$C67)^2+(1500*ABS(SIN(2*PI()*MOD(Calculator!$B$36/Calculator!$F$12,1)))*IF(MOD(Calculator!$B$36/Calculator!$F$12,1)&lt;0.5,-1,1))^2)/SQRT(((50*POWER(80,POWER(COS(PI()*MOD(Calculator!$B$36/Calculator!$F$12,1)),2))+MIN(500,MAX(30,100*EXP(-0.3*'VSWR Calculator'!$C$24)*(1+3*ABS(MOD('VSWR Calculator'!$C$23/Calculator!$F$12/2,1)-0.5))))/'VSWR Calculator'!$C$25)+$C67)^2+(1500*ABS(SIN(2*PI()*MOD(Calculator!$B$36/Calculator!$F$12,1)))*IF(MOD(Calculator!$B$36/Calculator!$F$12,1)&lt;0.5,-1,1))^2))/(1-SQRT(((50*POWER(80,POWER(COS(PI()*MOD(Calculator!$B$36/Calculator!$F$12,1)),2))+MIN(500,MAX(30,100*EXP(-0.3*'VSWR Calculator'!$C$24)*(1+3*ABS(MOD('VSWR Calculator'!$C$23/Calculator!$F$12/2,1)-0.5))))/'VSWR Calculator'!$C$25)-$C67)^2+(1500*ABS(SIN(2*PI()*MOD(Calculator!$B$36/Calculator!$F$12,1)))*IF(MOD(Calculator!$B$36/Calculator!$F$12,1)&lt;0.5,-1,1))^2)/SQRT(((50*POWER(80,POWER(COS(PI()*MOD(Calculator!$B$36/Calculator!$F$12,1)),2))+MIN(500,MAX(30,100*EXP(-0.3*'VSWR Calculator'!$C$24)*(1+3*ABS(MOD('VSWR Calculator'!$C$23/Calculator!$F$12/2,1)-0.5))))/'VSWR Calculator'!$C$25)+$C67)^2+(1500*ABS(SIN(2*PI()*MOD(Calculator!$B$36/Calculator!$F$12,1)))*IF(MOD(Calculator!$B$36/Calculator!$F$12,1)&lt;0.5,-1,1))^2)),2))</f>
        <v>—</v>
      </c>
      <c r="HC67" s="253" t="str">
        <f aca="false">IF(OR(Calculator!$E$13&lt;&gt;"YES",Calculator!$B$36&lt;Calculator!$G$13),"—",ROUND((1+SQRT(((50*POWER(80,POWER(COS(PI()*MOD(Calculator!$B$36/Calculator!$F$13,1)),2))+MIN(500,MAX(30,100*EXP(-0.3*'VSWR Calculator'!$C$24)*(1+3*ABS(MOD('VSWR Calculator'!$C$23/Calculator!$F$13/2,1)-0.5))))/'VSWR Calculator'!$C$25)-$C67)^2+(1500*ABS(SIN(2*PI()*MOD(Calculator!$B$36/Calculator!$F$13,1)))*IF(MOD(Calculator!$B$36/Calculator!$F$13,1)&lt;0.5,-1,1))^2)/SQRT(((50*POWER(80,POWER(COS(PI()*MOD(Calculator!$B$36/Calculator!$F$13,1)),2))+MIN(500,MAX(30,100*EXP(-0.3*'VSWR Calculator'!$C$24)*(1+3*ABS(MOD('VSWR Calculator'!$C$23/Calculator!$F$13/2,1)-0.5))))/'VSWR Calculator'!$C$25)+$C67)^2+(1500*ABS(SIN(2*PI()*MOD(Calculator!$B$36/Calculator!$F$13,1)))*IF(MOD(Calculator!$B$36/Calculator!$F$13,1)&lt;0.5,-1,1))^2))/(1-SQRT(((50*POWER(80,POWER(COS(PI()*MOD(Calculator!$B$36/Calculator!$F$13,1)),2))+MIN(500,MAX(30,100*EXP(-0.3*'VSWR Calculator'!$C$24)*(1+3*ABS(MOD('VSWR Calculator'!$C$23/Calculator!$F$13/2,1)-0.5))))/'VSWR Calculator'!$C$25)-$C67)^2+(1500*ABS(SIN(2*PI()*MOD(Calculator!$B$36/Calculator!$F$13,1)))*IF(MOD(Calculator!$B$36/Calculator!$F$13,1)&lt;0.5,-1,1))^2)/SQRT(((50*POWER(80,POWER(COS(PI()*MOD(Calculator!$B$36/Calculator!$F$13,1)),2))+MIN(500,MAX(30,100*EXP(-0.3*'VSWR Calculator'!$C$24)*(1+3*ABS(MOD('VSWR Calculator'!$C$23/Calculator!$F$13/2,1)-0.5))))/'VSWR Calculator'!$C$25)+$C67)^2+(1500*ABS(SIN(2*PI()*MOD(Calculator!$B$36/Calculator!$F$13,1)))*IF(MOD(Calculator!$B$36/Calculator!$F$13,1)&lt;0.5,-1,1))^2)),2))</f>
        <v>—</v>
      </c>
      <c r="HD67" s="253" t="str">
        <f aca="false">IF(OR(Calculator!$E$14&lt;&gt;"YES",Calculator!$B$36&lt;Calculator!$G$14),"—",ROUND((1+SQRT(((50*POWER(80,POWER(COS(PI()*MOD(Calculator!$B$36/Calculator!$F$14,1)),2))+MIN(500,MAX(30,100*EXP(-0.3*'VSWR Calculator'!$C$24)*(1+3*ABS(MOD('VSWR Calculator'!$C$23/Calculator!$F$14/2,1)-0.5))))/'VSWR Calculator'!$C$25)-$C67)^2+(1500*ABS(SIN(2*PI()*MOD(Calculator!$B$36/Calculator!$F$14,1)))*IF(MOD(Calculator!$B$36/Calculator!$F$14,1)&lt;0.5,-1,1))^2)/SQRT(((50*POWER(80,POWER(COS(PI()*MOD(Calculator!$B$36/Calculator!$F$14,1)),2))+MIN(500,MAX(30,100*EXP(-0.3*'VSWR Calculator'!$C$24)*(1+3*ABS(MOD('VSWR Calculator'!$C$23/Calculator!$F$14/2,1)-0.5))))/'VSWR Calculator'!$C$25)+$C67)^2+(1500*ABS(SIN(2*PI()*MOD(Calculator!$B$36/Calculator!$F$14,1)))*IF(MOD(Calculator!$B$36/Calculator!$F$14,1)&lt;0.5,-1,1))^2))/(1-SQRT(((50*POWER(80,POWER(COS(PI()*MOD(Calculator!$B$36/Calculator!$F$14,1)),2))+MIN(500,MAX(30,100*EXP(-0.3*'VSWR Calculator'!$C$24)*(1+3*ABS(MOD('VSWR Calculator'!$C$23/Calculator!$F$14/2,1)-0.5))))/'VSWR Calculator'!$C$25)-$C67)^2+(1500*ABS(SIN(2*PI()*MOD(Calculator!$B$36/Calculator!$F$14,1)))*IF(MOD(Calculator!$B$36/Calculator!$F$14,1)&lt;0.5,-1,1))^2)/SQRT(((50*POWER(80,POWER(COS(PI()*MOD(Calculator!$B$36/Calculator!$F$14,1)),2))+MIN(500,MAX(30,100*EXP(-0.3*'VSWR Calculator'!$C$24)*(1+3*ABS(MOD('VSWR Calculator'!$C$23/Calculator!$F$14/2,1)-0.5))))/'VSWR Calculator'!$C$25)+$C67)^2+(1500*ABS(SIN(2*PI()*MOD(Calculator!$B$36/Calculator!$F$14,1)))*IF(MOD(Calculator!$B$36/Calculator!$F$14,1)&lt;0.5,-1,1))^2)),2))</f>
        <v>—</v>
      </c>
      <c r="HE67" s="253" t="n">
        <f aca="false">IF(OR(Calculator!$E$15&lt;&gt;"YES",Calculator!$B$36&lt;Calculator!$G$15),"—",ROUND((1+SQRT(((50*POWER(80,POWER(COS(PI()*MOD(Calculator!$B$36/Calculator!$F$15,1)),2))+MIN(500,MAX(30,100*EXP(-0.3*'VSWR Calculator'!$C$24)*(1+3*ABS(MOD('VSWR Calculator'!$C$23/Calculator!$F$15/2,1)-0.5))))/'VSWR Calculator'!$C$25)-$C67)^2+(1500*ABS(SIN(2*PI()*MOD(Calculator!$B$36/Calculator!$F$15,1)))*IF(MOD(Calculator!$B$36/Calculator!$F$15,1)&lt;0.5,-1,1))^2)/SQRT(((50*POWER(80,POWER(COS(PI()*MOD(Calculator!$B$36/Calculator!$F$15,1)),2))+MIN(500,MAX(30,100*EXP(-0.3*'VSWR Calculator'!$C$24)*(1+3*ABS(MOD('VSWR Calculator'!$C$23/Calculator!$F$15/2,1)-0.5))))/'VSWR Calculator'!$C$25)+$C67)^2+(1500*ABS(SIN(2*PI()*MOD(Calculator!$B$36/Calculator!$F$15,1)))*IF(MOD(Calculator!$B$36/Calculator!$F$15,1)&lt;0.5,-1,1))^2))/(1-SQRT(((50*POWER(80,POWER(COS(PI()*MOD(Calculator!$B$36/Calculator!$F$15,1)),2))+MIN(500,MAX(30,100*EXP(-0.3*'VSWR Calculator'!$C$24)*(1+3*ABS(MOD('VSWR Calculator'!$C$23/Calculator!$F$15/2,1)-0.5))))/'VSWR Calculator'!$C$25)-$C67)^2+(1500*ABS(SIN(2*PI()*MOD(Calculator!$B$36/Calculator!$F$15,1)))*IF(MOD(Calculator!$B$36/Calculator!$F$15,1)&lt;0.5,-1,1))^2)/SQRT(((50*POWER(80,POWER(COS(PI()*MOD(Calculator!$B$36/Calculator!$F$15,1)),2))+MIN(500,MAX(30,100*EXP(-0.3*'VSWR Calculator'!$C$24)*(1+3*ABS(MOD('VSWR Calculator'!$C$23/Calculator!$F$15/2,1)-0.5))))/'VSWR Calculator'!$C$25)+$C67)^2+(1500*ABS(SIN(2*PI()*MOD(Calculator!$B$36/Calculator!$F$15,1)))*IF(MOD(Calculator!$B$36/Calculator!$F$15,1)&lt;0.5,-1,1))^2)),2))</f>
        <v>13.18</v>
      </c>
      <c r="HF67" s="253" t="str">
        <f aca="false">IF(OR(Calculator!$E$16&lt;&gt;"YES",Calculator!$B$36&lt;Calculator!$G$16),"—",ROUND((1+SQRT(((50*POWER(80,POWER(COS(PI()*MOD(Calculator!$B$36/Calculator!$F$16,1)),2))+MIN(500,MAX(30,100*EXP(-0.3*'VSWR Calculator'!$C$24)*(1+3*ABS(MOD('VSWR Calculator'!$C$23/Calculator!$F$16/2,1)-0.5))))/'VSWR Calculator'!$C$25)-$C67)^2+(1500*ABS(SIN(2*PI()*MOD(Calculator!$B$36/Calculator!$F$16,1)))*IF(MOD(Calculator!$B$36/Calculator!$F$16,1)&lt;0.5,-1,1))^2)/SQRT(((50*POWER(80,POWER(COS(PI()*MOD(Calculator!$B$36/Calculator!$F$16,1)),2))+MIN(500,MAX(30,100*EXP(-0.3*'VSWR Calculator'!$C$24)*(1+3*ABS(MOD('VSWR Calculator'!$C$23/Calculator!$F$16/2,1)-0.5))))/'VSWR Calculator'!$C$25)+$C67)^2+(1500*ABS(SIN(2*PI()*MOD(Calculator!$B$36/Calculator!$F$16,1)))*IF(MOD(Calculator!$B$36/Calculator!$F$16,1)&lt;0.5,-1,1))^2))/(1-SQRT(((50*POWER(80,POWER(COS(PI()*MOD(Calculator!$B$36/Calculator!$F$16,1)),2))+MIN(500,MAX(30,100*EXP(-0.3*'VSWR Calculator'!$C$24)*(1+3*ABS(MOD('VSWR Calculator'!$C$23/Calculator!$F$16/2,1)-0.5))))/'VSWR Calculator'!$C$25)-$C67)^2+(1500*ABS(SIN(2*PI()*MOD(Calculator!$B$36/Calculator!$F$16,1)))*IF(MOD(Calculator!$B$36/Calculator!$F$16,1)&lt;0.5,-1,1))^2)/SQRT(((50*POWER(80,POWER(COS(PI()*MOD(Calculator!$B$36/Calculator!$F$16,1)),2))+MIN(500,MAX(30,100*EXP(-0.3*'VSWR Calculator'!$C$24)*(1+3*ABS(MOD('VSWR Calculator'!$C$23/Calculator!$F$16/2,1)-0.5))))/'VSWR Calculator'!$C$25)+$C67)^2+(1500*ABS(SIN(2*PI()*MOD(Calculator!$B$36/Calculator!$F$16,1)))*IF(MOD(Calculator!$B$36/Calculator!$F$16,1)&lt;0.5,-1,1))^2)),2))</f>
        <v>—</v>
      </c>
      <c r="HG67" s="253" t="n">
        <f aca="false">IF(OR(Calculator!$E$17&lt;&gt;"YES",Calculator!$B$36&lt;Calculator!$G$17),"—",ROUND((1+SQRT(((50*POWER(80,POWER(COS(PI()*MOD(Calculator!$B$36/Calculator!$F$17,1)),2))+MIN(500,MAX(30,100*EXP(-0.3*'VSWR Calculator'!$C$24)*(1+3*ABS(MOD('VSWR Calculator'!$C$23/Calculator!$F$17/2,1)-0.5))))/'VSWR Calculator'!$C$25)-$C67)^2+(1500*ABS(SIN(2*PI()*MOD(Calculator!$B$36/Calculator!$F$17,1)))*IF(MOD(Calculator!$B$36/Calculator!$F$17,1)&lt;0.5,-1,1))^2)/SQRT(((50*POWER(80,POWER(COS(PI()*MOD(Calculator!$B$36/Calculator!$F$17,1)),2))+MIN(500,MAX(30,100*EXP(-0.3*'VSWR Calculator'!$C$24)*(1+3*ABS(MOD('VSWR Calculator'!$C$23/Calculator!$F$17/2,1)-0.5))))/'VSWR Calculator'!$C$25)+$C67)^2+(1500*ABS(SIN(2*PI()*MOD(Calculator!$B$36/Calculator!$F$17,1)))*IF(MOD(Calculator!$B$36/Calculator!$F$17,1)&lt;0.5,-1,1))^2))/(1-SQRT(((50*POWER(80,POWER(COS(PI()*MOD(Calculator!$B$36/Calculator!$F$17,1)),2))+MIN(500,MAX(30,100*EXP(-0.3*'VSWR Calculator'!$C$24)*(1+3*ABS(MOD('VSWR Calculator'!$C$23/Calculator!$F$17/2,1)-0.5))))/'VSWR Calculator'!$C$25)-$C67)^2+(1500*ABS(SIN(2*PI()*MOD(Calculator!$B$36/Calculator!$F$17,1)))*IF(MOD(Calculator!$B$36/Calculator!$F$17,1)&lt;0.5,-1,1))^2)/SQRT(((50*POWER(80,POWER(COS(PI()*MOD(Calculator!$B$36/Calculator!$F$17,1)),2))+MIN(500,MAX(30,100*EXP(-0.3*'VSWR Calculator'!$C$24)*(1+3*ABS(MOD('VSWR Calculator'!$C$23/Calculator!$F$17/2,1)-0.5))))/'VSWR Calculator'!$C$25)+$C67)^2+(1500*ABS(SIN(2*PI()*MOD(Calculator!$B$36/Calculator!$F$17,1)))*IF(MOD(Calculator!$B$36/Calculator!$F$17,1)&lt;0.5,-1,1))^2)),2))</f>
        <v>15.92</v>
      </c>
      <c r="HH67" s="253" t="str">
        <f aca="false">IF(OR(Calculator!$E$18&lt;&gt;"YES",Calculator!$B$36&lt;Calculator!$G$18),"—",ROUND((1+SQRT(((50*POWER(80,POWER(COS(PI()*MOD(Calculator!$B$36/Calculator!$F$18,1)),2))+MIN(500,MAX(30,100*EXP(-0.3*'VSWR Calculator'!$C$24)*(1+3*ABS(MOD('VSWR Calculator'!$C$23/Calculator!$F$18/2,1)-0.5))))/'VSWR Calculator'!$C$25)-$C67)^2+(1500*ABS(SIN(2*PI()*MOD(Calculator!$B$36/Calculator!$F$18,1)))*IF(MOD(Calculator!$B$36/Calculator!$F$18,1)&lt;0.5,-1,1))^2)/SQRT(((50*POWER(80,POWER(COS(PI()*MOD(Calculator!$B$36/Calculator!$F$18,1)),2))+MIN(500,MAX(30,100*EXP(-0.3*'VSWR Calculator'!$C$24)*(1+3*ABS(MOD('VSWR Calculator'!$C$23/Calculator!$F$18/2,1)-0.5))))/'VSWR Calculator'!$C$25)+$C67)^2+(1500*ABS(SIN(2*PI()*MOD(Calculator!$B$36/Calculator!$F$18,1)))*IF(MOD(Calculator!$B$36/Calculator!$F$18,1)&lt;0.5,-1,1))^2))/(1-SQRT(((50*POWER(80,POWER(COS(PI()*MOD(Calculator!$B$36/Calculator!$F$18,1)),2))+MIN(500,MAX(30,100*EXP(-0.3*'VSWR Calculator'!$C$24)*(1+3*ABS(MOD('VSWR Calculator'!$C$23/Calculator!$F$18/2,1)-0.5))))/'VSWR Calculator'!$C$25)-$C67)^2+(1500*ABS(SIN(2*PI()*MOD(Calculator!$B$36/Calculator!$F$18,1)))*IF(MOD(Calculator!$B$36/Calculator!$F$18,1)&lt;0.5,-1,1))^2)/SQRT(((50*POWER(80,POWER(COS(PI()*MOD(Calculator!$B$36/Calculator!$F$18,1)),2))+MIN(500,MAX(30,100*EXP(-0.3*'VSWR Calculator'!$C$24)*(1+3*ABS(MOD('VSWR Calculator'!$C$23/Calculator!$F$18/2,1)-0.5))))/'VSWR Calculator'!$C$25)+$C67)^2+(1500*ABS(SIN(2*PI()*MOD(Calculator!$B$36/Calculator!$F$18,1)))*IF(MOD(Calculator!$B$36/Calculator!$F$18,1)&lt;0.5,-1,1))^2)),2))</f>
        <v>—</v>
      </c>
      <c r="HI67" s="253" t="str">
        <f aca="false">IF(OR(Calculator!$E$19&lt;&gt;"YES",Calculator!$B$36&lt;Calculator!$G$19),"—",ROUND((1+SQRT(((50*POWER(80,POWER(COS(PI()*MOD(Calculator!$B$36/Calculator!$F$19,1)),2))+MIN(500,MAX(30,100*EXP(-0.3*'VSWR Calculator'!$C$24)*(1+3*ABS(MOD('VSWR Calculator'!$C$23/Calculator!$F$19/2,1)-0.5))))/'VSWR Calculator'!$C$25)-$C67)^2+(1500*ABS(SIN(2*PI()*MOD(Calculator!$B$36/Calculator!$F$19,1)))*IF(MOD(Calculator!$B$36/Calculator!$F$19,1)&lt;0.5,-1,1))^2)/SQRT(((50*POWER(80,POWER(COS(PI()*MOD(Calculator!$B$36/Calculator!$F$19,1)),2))+MIN(500,MAX(30,100*EXP(-0.3*'VSWR Calculator'!$C$24)*(1+3*ABS(MOD('VSWR Calculator'!$C$23/Calculator!$F$19/2,1)-0.5))))/'VSWR Calculator'!$C$25)+$C67)^2+(1500*ABS(SIN(2*PI()*MOD(Calculator!$B$36/Calculator!$F$19,1)))*IF(MOD(Calculator!$B$36/Calculator!$F$19,1)&lt;0.5,-1,1))^2))/(1-SQRT(((50*POWER(80,POWER(COS(PI()*MOD(Calculator!$B$36/Calculator!$F$19,1)),2))+MIN(500,MAX(30,100*EXP(-0.3*'VSWR Calculator'!$C$24)*(1+3*ABS(MOD('VSWR Calculator'!$C$23/Calculator!$F$19/2,1)-0.5))))/'VSWR Calculator'!$C$25)-$C67)^2+(1500*ABS(SIN(2*PI()*MOD(Calculator!$B$36/Calculator!$F$19,1)))*IF(MOD(Calculator!$B$36/Calculator!$F$19,1)&lt;0.5,-1,1))^2)/SQRT(((50*POWER(80,POWER(COS(PI()*MOD(Calculator!$B$36/Calculator!$F$19,1)),2))+MIN(500,MAX(30,100*EXP(-0.3*'VSWR Calculator'!$C$24)*(1+3*ABS(MOD('VSWR Calculator'!$C$23/Calculator!$F$19/2,1)-0.5))))/'VSWR Calculator'!$C$25)+$C67)^2+(1500*ABS(SIN(2*PI()*MOD(Calculator!$B$36/Calculator!$F$19,1)))*IF(MOD(Calculator!$B$36/Calculator!$F$19,1)&lt;0.5,-1,1))^2)),2))</f>
        <v>—</v>
      </c>
      <c r="HJ67" s="253" t="str">
        <f aca="false">IF(OR(Calculator!$E$20&lt;&gt;"YES",Calculator!$B$36&lt;Calculator!$G$20),"—",ROUND((1+SQRT(((50*POWER(80,POWER(COS(PI()*MOD(Calculator!$B$36/Calculator!$F$20,1)),2))+MIN(500,MAX(30,100*EXP(-0.3*'VSWR Calculator'!$C$24)*(1+3*ABS(MOD('VSWR Calculator'!$C$23/Calculator!$F$20/2,1)-0.5))))/'VSWR Calculator'!$C$25)-$C67)^2+(1500*ABS(SIN(2*PI()*MOD(Calculator!$B$36/Calculator!$F$20,1)))*IF(MOD(Calculator!$B$36/Calculator!$F$20,1)&lt;0.5,-1,1))^2)/SQRT(((50*POWER(80,POWER(COS(PI()*MOD(Calculator!$B$36/Calculator!$F$20,1)),2))+MIN(500,MAX(30,100*EXP(-0.3*'VSWR Calculator'!$C$24)*(1+3*ABS(MOD('VSWR Calculator'!$C$23/Calculator!$F$20/2,1)-0.5))))/'VSWR Calculator'!$C$25)+$C67)^2+(1500*ABS(SIN(2*PI()*MOD(Calculator!$B$36/Calculator!$F$20,1)))*IF(MOD(Calculator!$B$36/Calculator!$F$20,1)&lt;0.5,-1,1))^2))/(1-SQRT(((50*POWER(80,POWER(COS(PI()*MOD(Calculator!$B$36/Calculator!$F$20,1)),2))+MIN(500,MAX(30,100*EXP(-0.3*'VSWR Calculator'!$C$24)*(1+3*ABS(MOD('VSWR Calculator'!$C$23/Calculator!$F$20/2,1)-0.5))))/'VSWR Calculator'!$C$25)-$C67)^2+(1500*ABS(SIN(2*PI()*MOD(Calculator!$B$36/Calculator!$F$20,1)))*IF(MOD(Calculator!$B$36/Calculator!$F$20,1)&lt;0.5,-1,1))^2)/SQRT(((50*POWER(80,POWER(COS(PI()*MOD(Calculator!$B$36/Calculator!$F$20,1)),2))+MIN(500,MAX(30,100*EXP(-0.3*'VSWR Calculator'!$C$24)*(1+3*ABS(MOD('VSWR Calculator'!$C$23/Calculator!$F$20/2,1)-0.5))))/'VSWR Calculator'!$C$25)+$C67)^2+(1500*ABS(SIN(2*PI()*MOD(Calculator!$B$36/Calculator!$F$20,1)))*IF(MOD(Calculator!$B$36/Calculator!$F$20,1)&lt;0.5,-1,1))^2)),2))</f>
        <v>—</v>
      </c>
      <c r="HK67" s="253" t="str">
        <f aca="false">IF(OR(Calculator!$E$21&lt;&gt;"YES",Calculator!$B$36&lt;Calculator!$G$21),"—",ROUND((1+SQRT(((50*POWER(80,POWER(COS(PI()*MOD(Calculator!$B$36/Calculator!$F$21,1)),2))+MIN(500,MAX(30,100*EXP(-0.3*'VSWR Calculator'!$C$24)*(1+3*ABS(MOD('VSWR Calculator'!$C$23/Calculator!$F$21/2,1)-0.5))))/'VSWR Calculator'!$C$25)-$C67)^2+(1500*ABS(SIN(2*PI()*MOD(Calculator!$B$36/Calculator!$F$21,1)))*IF(MOD(Calculator!$B$36/Calculator!$F$21,1)&lt;0.5,-1,1))^2)/SQRT(((50*POWER(80,POWER(COS(PI()*MOD(Calculator!$B$36/Calculator!$F$21,1)),2))+MIN(500,MAX(30,100*EXP(-0.3*'VSWR Calculator'!$C$24)*(1+3*ABS(MOD('VSWR Calculator'!$C$23/Calculator!$F$21/2,1)-0.5))))/'VSWR Calculator'!$C$25)+$C67)^2+(1500*ABS(SIN(2*PI()*MOD(Calculator!$B$36/Calculator!$F$21,1)))*IF(MOD(Calculator!$B$36/Calculator!$F$21,1)&lt;0.5,-1,1))^2))/(1-SQRT(((50*POWER(80,POWER(COS(PI()*MOD(Calculator!$B$36/Calculator!$F$21,1)),2))+MIN(500,MAX(30,100*EXP(-0.3*'VSWR Calculator'!$C$24)*(1+3*ABS(MOD('VSWR Calculator'!$C$23/Calculator!$F$21/2,1)-0.5))))/'VSWR Calculator'!$C$25)-$C67)^2+(1500*ABS(SIN(2*PI()*MOD(Calculator!$B$36/Calculator!$F$21,1)))*IF(MOD(Calculator!$B$36/Calculator!$F$21,1)&lt;0.5,-1,1))^2)/SQRT(((50*POWER(80,POWER(COS(PI()*MOD(Calculator!$B$36/Calculator!$F$21,1)),2))+MIN(500,MAX(30,100*EXP(-0.3*'VSWR Calculator'!$C$24)*(1+3*ABS(MOD('VSWR Calculator'!$C$23/Calculator!$F$21/2,1)-0.5))))/'VSWR Calculator'!$C$25)+$C67)^2+(1500*ABS(SIN(2*PI()*MOD(Calculator!$B$36/Calculator!$F$21,1)))*IF(MOD(Calculator!$B$36/Calculator!$F$21,1)&lt;0.5,-1,1))^2)),2))</f>
        <v>—</v>
      </c>
      <c r="HL67" s="253" t="str">
        <f aca="false">IF(OR(Calculator!$E$22&lt;&gt;"YES",Calculator!$B$36&lt;Calculator!$G$22),"—",ROUND((1+SQRT(((50*POWER(80,POWER(COS(PI()*MOD(Calculator!$B$36/Calculator!$F$22,1)),2))+MIN(500,MAX(30,100*EXP(-0.3*'VSWR Calculator'!$C$24)*(1+3*ABS(MOD('VSWR Calculator'!$C$23/Calculator!$F$22/2,1)-0.5))))/'VSWR Calculator'!$C$25)-$C67)^2+(1500*ABS(SIN(2*PI()*MOD(Calculator!$B$36/Calculator!$F$22,1)))*IF(MOD(Calculator!$B$36/Calculator!$F$22,1)&lt;0.5,-1,1))^2)/SQRT(((50*POWER(80,POWER(COS(PI()*MOD(Calculator!$B$36/Calculator!$F$22,1)),2))+MIN(500,MAX(30,100*EXP(-0.3*'VSWR Calculator'!$C$24)*(1+3*ABS(MOD('VSWR Calculator'!$C$23/Calculator!$F$22/2,1)-0.5))))/'VSWR Calculator'!$C$25)+$C67)^2+(1500*ABS(SIN(2*PI()*MOD(Calculator!$B$36/Calculator!$F$22,1)))*IF(MOD(Calculator!$B$36/Calculator!$F$22,1)&lt;0.5,-1,1))^2))/(1-SQRT(((50*POWER(80,POWER(COS(PI()*MOD(Calculator!$B$36/Calculator!$F$22,1)),2))+MIN(500,MAX(30,100*EXP(-0.3*'VSWR Calculator'!$C$24)*(1+3*ABS(MOD('VSWR Calculator'!$C$23/Calculator!$F$22/2,1)-0.5))))/'VSWR Calculator'!$C$25)-$C67)^2+(1500*ABS(SIN(2*PI()*MOD(Calculator!$B$36/Calculator!$F$22,1)))*IF(MOD(Calculator!$B$36/Calculator!$F$22,1)&lt;0.5,-1,1))^2)/SQRT(((50*POWER(80,POWER(COS(PI()*MOD(Calculator!$B$36/Calculator!$F$22,1)),2))+MIN(500,MAX(30,100*EXP(-0.3*'VSWR Calculator'!$C$24)*(1+3*ABS(MOD('VSWR Calculator'!$C$23/Calculator!$F$22/2,1)-0.5))))/'VSWR Calculator'!$C$25)+$C67)^2+(1500*ABS(SIN(2*PI()*MOD(Calculator!$B$36/Calculator!$F$22,1)))*IF(MOD(Calculator!$B$36/Calculator!$F$22,1)&lt;0.5,-1,1))^2)),2))</f>
        <v>—</v>
      </c>
      <c r="HM67" s="253" t="n">
        <f aca="false">IFERROR(ROUND((IF(ISNUMBER(HB67),HB67,0)+IF(ISNUMBER(HC67),HC67,0)+IF(ISNUMBER(HD67),HD67,0)+IF(ISNUMBER(HE67),HE67,0)+IF(ISNUMBER(HF67),HF67,0)+IF(ISNUMBER(HG67),HG67,0)+IF(ISNUMBER(HH67),HH67,0)+IF(ISNUMBER(HI67),HI67,0)+IF(ISNUMBER(HJ67),HJ67,0)+IF(ISNUMBER(HK67),HK67,0)+IF(ISNUMBER(HL67),HL67,0))/(IF(ISNUMBER(HB67),1,0)+IF(ISNUMBER(HC67),1,0)+IF(ISNUMBER(HD67),1,0)+IF(ISNUMBER(HE67),1,0)+IF(ISNUMBER(HF67),1,0)+IF(ISNUMBER(HG67),1,0)+IF(ISNUMBER(HH67),1,0)+IF(ISNUMBER(HI67),1,0)+IF(ISNUMBER(HJ67),1,0)+IF(ISNUMBER(HK67),1,0)+IF(ISNUMBER(HL67),1,0)),4),"")</f>
        <v>14.55</v>
      </c>
      <c r="HN67" s="253" t="str">
        <f aca="false">IF(OR(Calculator!$E$12&lt;&gt;"YES",Calculator!$B$37&lt;Calculator!$G$12),"—",ROUND((1+SQRT(((50*POWER(80,POWER(COS(PI()*MOD(Calculator!$B$37/Calculator!$F$12,1)),2))+MIN(500,MAX(30,100*EXP(-0.3*'VSWR Calculator'!$C$24)*(1+3*ABS(MOD('VSWR Calculator'!$C$23/Calculator!$F$12/2,1)-0.5))))/'VSWR Calculator'!$C$25)-$C67)^2+(1500*ABS(SIN(2*PI()*MOD(Calculator!$B$37/Calculator!$F$12,1)))*IF(MOD(Calculator!$B$37/Calculator!$F$12,1)&lt;0.5,-1,1))^2)/SQRT(((50*POWER(80,POWER(COS(PI()*MOD(Calculator!$B$37/Calculator!$F$12,1)),2))+MIN(500,MAX(30,100*EXP(-0.3*'VSWR Calculator'!$C$24)*(1+3*ABS(MOD('VSWR Calculator'!$C$23/Calculator!$F$12/2,1)-0.5))))/'VSWR Calculator'!$C$25)+$C67)^2+(1500*ABS(SIN(2*PI()*MOD(Calculator!$B$37/Calculator!$F$12,1)))*IF(MOD(Calculator!$B$37/Calculator!$F$12,1)&lt;0.5,-1,1))^2))/(1-SQRT(((50*POWER(80,POWER(COS(PI()*MOD(Calculator!$B$37/Calculator!$F$12,1)),2))+MIN(500,MAX(30,100*EXP(-0.3*'VSWR Calculator'!$C$24)*(1+3*ABS(MOD('VSWR Calculator'!$C$23/Calculator!$F$12/2,1)-0.5))))/'VSWR Calculator'!$C$25)-$C67)^2+(1500*ABS(SIN(2*PI()*MOD(Calculator!$B$37/Calculator!$F$12,1)))*IF(MOD(Calculator!$B$37/Calculator!$F$12,1)&lt;0.5,-1,1))^2)/SQRT(((50*POWER(80,POWER(COS(PI()*MOD(Calculator!$B$37/Calculator!$F$12,1)),2))+MIN(500,MAX(30,100*EXP(-0.3*'VSWR Calculator'!$C$24)*(1+3*ABS(MOD('VSWR Calculator'!$C$23/Calculator!$F$12/2,1)-0.5))))/'VSWR Calculator'!$C$25)+$C67)^2+(1500*ABS(SIN(2*PI()*MOD(Calculator!$B$37/Calculator!$F$12,1)))*IF(MOD(Calculator!$B$37/Calculator!$F$12,1)&lt;0.5,-1,1))^2)),2))</f>
        <v>—</v>
      </c>
      <c r="HO67" s="253" t="str">
        <f aca="false">IF(OR(Calculator!$E$13&lt;&gt;"YES",Calculator!$B$37&lt;Calculator!$G$13),"—",ROUND((1+SQRT(((50*POWER(80,POWER(COS(PI()*MOD(Calculator!$B$37/Calculator!$F$13,1)),2))+MIN(500,MAX(30,100*EXP(-0.3*'VSWR Calculator'!$C$24)*(1+3*ABS(MOD('VSWR Calculator'!$C$23/Calculator!$F$13/2,1)-0.5))))/'VSWR Calculator'!$C$25)-$C67)^2+(1500*ABS(SIN(2*PI()*MOD(Calculator!$B$37/Calculator!$F$13,1)))*IF(MOD(Calculator!$B$37/Calculator!$F$13,1)&lt;0.5,-1,1))^2)/SQRT(((50*POWER(80,POWER(COS(PI()*MOD(Calculator!$B$37/Calculator!$F$13,1)),2))+MIN(500,MAX(30,100*EXP(-0.3*'VSWR Calculator'!$C$24)*(1+3*ABS(MOD('VSWR Calculator'!$C$23/Calculator!$F$13/2,1)-0.5))))/'VSWR Calculator'!$C$25)+$C67)^2+(1500*ABS(SIN(2*PI()*MOD(Calculator!$B$37/Calculator!$F$13,1)))*IF(MOD(Calculator!$B$37/Calculator!$F$13,1)&lt;0.5,-1,1))^2))/(1-SQRT(((50*POWER(80,POWER(COS(PI()*MOD(Calculator!$B$37/Calculator!$F$13,1)),2))+MIN(500,MAX(30,100*EXP(-0.3*'VSWR Calculator'!$C$24)*(1+3*ABS(MOD('VSWR Calculator'!$C$23/Calculator!$F$13/2,1)-0.5))))/'VSWR Calculator'!$C$25)-$C67)^2+(1500*ABS(SIN(2*PI()*MOD(Calculator!$B$37/Calculator!$F$13,1)))*IF(MOD(Calculator!$B$37/Calculator!$F$13,1)&lt;0.5,-1,1))^2)/SQRT(((50*POWER(80,POWER(COS(PI()*MOD(Calculator!$B$37/Calculator!$F$13,1)),2))+MIN(500,MAX(30,100*EXP(-0.3*'VSWR Calculator'!$C$24)*(1+3*ABS(MOD('VSWR Calculator'!$C$23/Calculator!$F$13/2,1)-0.5))))/'VSWR Calculator'!$C$25)+$C67)^2+(1500*ABS(SIN(2*PI()*MOD(Calculator!$B$37/Calculator!$F$13,1)))*IF(MOD(Calculator!$B$37/Calculator!$F$13,1)&lt;0.5,-1,1))^2)),2))</f>
        <v>—</v>
      </c>
      <c r="HP67" s="253" t="str">
        <f aca="false">IF(OR(Calculator!$E$14&lt;&gt;"YES",Calculator!$B$37&lt;Calculator!$G$14),"—",ROUND((1+SQRT(((50*POWER(80,POWER(COS(PI()*MOD(Calculator!$B$37/Calculator!$F$14,1)),2))+MIN(500,MAX(30,100*EXP(-0.3*'VSWR Calculator'!$C$24)*(1+3*ABS(MOD('VSWR Calculator'!$C$23/Calculator!$F$14/2,1)-0.5))))/'VSWR Calculator'!$C$25)-$C67)^2+(1500*ABS(SIN(2*PI()*MOD(Calculator!$B$37/Calculator!$F$14,1)))*IF(MOD(Calculator!$B$37/Calculator!$F$14,1)&lt;0.5,-1,1))^2)/SQRT(((50*POWER(80,POWER(COS(PI()*MOD(Calculator!$B$37/Calculator!$F$14,1)),2))+MIN(500,MAX(30,100*EXP(-0.3*'VSWR Calculator'!$C$24)*(1+3*ABS(MOD('VSWR Calculator'!$C$23/Calculator!$F$14/2,1)-0.5))))/'VSWR Calculator'!$C$25)+$C67)^2+(1500*ABS(SIN(2*PI()*MOD(Calculator!$B$37/Calculator!$F$14,1)))*IF(MOD(Calculator!$B$37/Calculator!$F$14,1)&lt;0.5,-1,1))^2))/(1-SQRT(((50*POWER(80,POWER(COS(PI()*MOD(Calculator!$B$37/Calculator!$F$14,1)),2))+MIN(500,MAX(30,100*EXP(-0.3*'VSWR Calculator'!$C$24)*(1+3*ABS(MOD('VSWR Calculator'!$C$23/Calculator!$F$14/2,1)-0.5))))/'VSWR Calculator'!$C$25)-$C67)^2+(1500*ABS(SIN(2*PI()*MOD(Calculator!$B$37/Calculator!$F$14,1)))*IF(MOD(Calculator!$B$37/Calculator!$F$14,1)&lt;0.5,-1,1))^2)/SQRT(((50*POWER(80,POWER(COS(PI()*MOD(Calculator!$B$37/Calculator!$F$14,1)),2))+MIN(500,MAX(30,100*EXP(-0.3*'VSWR Calculator'!$C$24)*(1+3*ABS(MOD('VSWR Calculator'!$C$23/Calculator!$F$14/2,1)-0.5))))/'VSWR Calculator'!$C$25)+$C67)^2+(1500*ABS(SIN(2*PI()*MOD(Calculator!$B$37/Calculator!$F$14,1)))*IF(MOD(Calculator!$B$37/Calculator!$F$14,1)&lt;0.5,-1,1))^2)),2))</f>
        <v>—</v>
      </c>
      <c r="HQ67" s="253" t="n">
        <f aca="false">IF(OR(Calculator!$E$15&lt;&gt;"YES",Calculator!$B$37&lt;Calculator!$G$15),"—",ROUND((1+SQRT(((50*POWER(80,POWER(COS(PI()*MOD(Calculator!$B$37/Calculator!$F$15,1)),2))+MIN(500,MAX(30,100*EXP(-0.3*'VSWR Calculator'!$C$24)*(1+3*ABS(MOD('VSWR Calculator'!$C$23/Calculator!$F$15/2,1)-0.5))))/'VSWR Calculator'!$C$25)-$C67)^2+(1500*ABS(SIN(2*PI()*MOD(Calculator!$B$37/Calculator!$F$15,1)))*IF(MOD(Calculator!$B$37/Calculator!$F$15,1)&lt;0.5,-1,1))^2)/SQRT(((50*POWER(80,POWER(COS(PI()*MOD(Calculator!$B$37/Calculator!$F$15,1)),2))+MIN(500,MAX(30,100*EXP(-0.3*'VSWR Calculator'!$C$24)*(1+3*ABS(MOD('VSWR Calculator'!$C$23/Calculator!$F$15/2,1)-0.5))))/'VSWR Calculator'!$C$25)+$C67)^2+(1500*ABS(SIN(2*PI()*MOD(Calculator!$B$37/Calculator!$F$15,1)))*IF(MOD(Calculator!$B$37/Calculator!$F$15,1)&lt;0.5,-1,1))^2))/(1-SQRT(((50*POWER(80,POWER(COS(PI()*MOD(Calculator!$B$37/Calculator!$F$15,1)),2))+MIN(500,MAX(30,100*EXP(-0.3*'VSWR Calculator'!$C$24)*(1+3*ABS(MOD('VSWR Calculator'!$C$23/Calculator!$F$15/2,1)-0.5))))/'VSWR Calculator'!$C$25)-$C67)^2+(1500*ABS(SIN(2*PI()*MOD(Calculator!$B$37/Calculator!$F$15,1)))*IF(MOD(Calculator!$B$37/Calculator!$F$15,1)&lt;0.5,-1,1))^2)/SQRT(((50*POWER(80,POWER(COS(PI()*MOD(Calculator!$B$37/Calculator!$F$15,1)),2))+MIN(500,MAX(30,100*EXP(-0.3*'VSWR Calculator'!$C$24)*(1+3*ABS(MOD('VSWR Calculator'!$C$23/Calculator!$F$15/2,1)-0.5))))/'VSWR Calculator'!$C$25)+$C67)^2+(1500*ABS(SIN(2*PI()*MOD(Calculator!$B$37/Calculator!$F$15,1)))*IF(MOD(Calculator!$B$37/Calculator!$F$15,1)&lt;0.5,-1,1))^2)),2))</f>
        <v>2.29</v>
      </c>
      <c r="HR67" s="253" t="str">
        <f aca="false">IF(OR(Calculator!$E$16&lt;&gt;"YES",Calculator!$B$37&lt;Calculator!$G$16),"—",ROUND((1+SQRT(((50*POWER(80,POWER(COS(PI()*MOD(Calculator!$B$37/Calculator!$F$16,1)),2))+MIN(500,MAX(30,100*EXP(-0.3*'VSWR Calculator'!$C$24)*(1+3*ABS(MOD('VSWR Calculator'!$C$23/Calculator!$F$16/2,1)-0.5))))/'VSWR Calculator'!$C$25)-$C67)^2+(1500*ABS(SIN(2*PI()*MOD(Calculator!$B$37/Calculator!$F$16,1)))*IF(MOD(Calculator!$B$37/Calculator!$F$16,1)&lt;0.5,-1,1))^2)/SQRT(((50*POWER(80,POWER(COS(PI()*MOD(Calculator!$B$37/Calculator!$F$16,1)),2))+MIN(500,MAX(30,100*EXP(-0.3*'VSWR Calculator'!$C$24)*(1+3*ABS(MOD('VSWR Calculator'!$C$23/Calculator!$F$16/2,1)-0.5))))/'VSWR Calculator'!$C$25)+$C67)^2+(1500*ABS(SIN(2*PI()*MOD(Calculator!$B$37/Calculator!$F$16,1)))*IF(MOD(Calculator!$B$37/Calculator!$F$16,1)&lt;0.5,-1,1))^2))/(1-SQRT(((50*POWER(80,POWER(COS(PI()*MOD(Calculator!$B$37/Calculator!$F$16,1)),2))+MIN(500,MAX(30,100*EXP(-0.3*'VSWR Calculator'!$C$24)*(1+3*ABS(MOD('VSWR Calculator'!$C$23/Calculator!$F$16/2,1)-0.5))))/'VSWR Calculator'!$C$25)-$C67)^2+(1500*ABS(SIN(2*PI()*MOD(Calculator!$B$37/Calculator!$F$16,1)))*IF(MOD(Calculator!$B$37/Calculator!$F$16,1)&lt;0.5,-1,1))^2)/SQRT(((50*POWER(80,POWER(COS(PI()*MOD(Calculator!$B$37/Calculator!$F$16,1)),2))+MIN(500,MAX(30,100*EXP(-0.3*'VSWR Calculator'!$C$24)*(1+3*ABS(MOD('VSWR Calculator'!$C$23/Calculator!$F$16/2,1)-0.5))))/'VSWR Calculator'!$C$25)+$C67)^2+(1500*ABS(SIN(2*PI()*MOD(Calculator!$B$37/Calculator!$F$16,1)))*IF(MOD(Calculator!$B$37/Calculator!$F$16,1)&lt;0.5,-1,1))^2)),2))</f>
        <v>—</v>
      </c>
      <c r="HS67" s="253" t="n">
        <f aca="false">IF(OR(Calculator!$E$17&lt;&gt;"YES",Calculator!$B$37&lt;Calculator!$G$17),"—",ROUND((1+SQRT(((50*POWER(80,POWER(COS(PI()*MOD(Calculator!$B$37/Calculator!$F$17,1)),2))+MIN(500,MAX(30,100*EXP(-0.3*'VSWR Calculator'!$C$24)*(1+3*ABS(MOD('VSWR Calculator'!$C$23/Calculator!$F$17/2,1)-0.5))))/'VSWR Calculator'!$C$25)-$C67)^2+(1500*ABS(SIN(2*PI()*MOD(Calculator!$B$37/Calculator!$F$17,1)))*IF(MOD(Calculator!$B$37/Calculator!$F$17,1)&lt;0.5,-1,1))^2)/SQRT(((50*POWER(80,POWER(COS(PI()*MOD(Calculator!$B$37/Calculator!$F$17,1)),2))+MIN(500,MAX(30,100*EXP(-0.3*'VSWR Calculator'!$C$24)*(1+3*ABS(MOD('VSWR Calculator'!$C$23/Calculator!$F$17/2,1)-0.5))))/'VSWR Calculator'!$C$25)+$C67)^2+(1500*ABS(SIN(2*PI()*MOD(Calculator!$B$37/Calculator!$F$17,1)))*IF(MOD(Calculator!$B$37/Calculator!$F$17,1)&lt;0.5,-1,1))^2))/(1-SQRT(((50*POWER(80,POWER(COS(PI()*MOD(Calculator!$B$37/Calculator!$F$17,1)),2))+MIN(500,MAX(30,100*EXP(-0.3*'VSWR Calculator'!$C$24)*(1+3*ABS(MOD('VSWR Calculator'!$C$23/Calculator!$F$17/2,1)-0.5))))/'VSWR Calculator'!$C$25)-$C67)^2+(1500*ABS(SIN(2*PI()*MOD(Calculator!$B$37/Calculator!$F$17,1)))*IF(MOD(Calculator!$B$37/Calculator!$F$17,1)&lt;0.5,-1,1))^2)/SQRT(((50*POWER(80,POWER(COS(PI()*MOD(Calculator!$B$37/Calculator!$F$17,1)),2))+MIN(500,MAX(30,100*EXP(-0.3*'VSWR Calculator'!$C$24)*(1+3*ABS(MOD('VSWR Calculator'!$C$23/Calculator!$F$17/2,1)-0.5))))/'VSWR Calculator'!$C$25)+$C67)^2+(1500*ABS(SIN(2*PI()*MOD(Calculator!$B$37/Calculator!$F$17,1)))*IF(MOD(Calculator!$B$37/Calculator!$F$17,1)&lt;0.5,-1,1))^2)),2))</f>
        <v>12.13</v>
      </c>
      <c r="HT67" s="253" t="str">
        <f aca="false">IF(OR(Calculator!$E$18&lt;&gt;"YES",Calculator!$B$37&lt;Calculator!$G$18),"—",ROUND((1+SQRT(((50*POWER(80,POWER(COS(PI()*MOD(Calculator!$B$37/Calculator!$F$18,1)),2))+MIN(500,MAX(30,100*EXP(-0.3*'VSWR Calculator'!$C$24)*(1+3*ABS(MOD('VSWR Calculator'!$C$23/Calculator!$F$18/2,1)-0.5))))/'VSWR Calculator'!$C$25)-$C67)^2+(1500*ABS(SIN(2*PI()*MOD(Calculator!$B$37/Calculator!$F$18,1)))*IF(MOD(Calculator!$B$37/Calculator!$F$18,1)&lt;0.5,-1,1))^2)/SQRT(((50*POWER(80,POWER(COS(PI()*MOD(Calculator!$B$37/Calculator!$F$18,1)),2))+MIN(500,MAX(30,100*EXP(-0.3*'VSWR Calculator'!$C$24)*(1+3*ABS(MOD('VSWR Calculator'!$C$23/Calculator!$F$18/2,1)-0.5))))/'VSWR Calculator'!$C$25)+$C67)^2+(1500*ABS(SIN(2*PI()*MOD(Calculator!$B$37/Calculator!$F$18,1)))*IF(MOD(Calculator!$B$37/Calculator!$F$18,1)&lt;0.5,-1,1))^2))/(1-SQRT(((50*POWER(80,POWER(COS(PI()*MOD(Calculator!$B$37/Calculator!$F$18,1)),2))+MIN(500,MAX(30,100*EXP(-0.3*'VSWR Calculator'!$C$24)*(1+3*ABS(MOD('VSWR Calculator'!$C$23/Calculator!$F$18/2,1)-0.5))))/'VSWR Calculator'!$C$25)-$C67)^2+(1500*ABS(SIN(2*PI()*MOD(Calculator!$B$37/Calculator!$F$18,1)))*IF(MOD(Calculator!$B$37/Calculator!$F$18,1)&lt;0.5,-1,1))^2)/SQRT(((50*POWER(80,POWER(COS(PI()*MOD(Calculator!$B$37/Calculator!$F$18,1)),2))+MIN(500,MAX(30,100*EXP(-0.3*'VSWR Calculator'!$C$24)*(1+3*ABS(MOD('VSWR Calculator'!$C$23/Calculator!$F$18/2,1)-0.5))))/'VSWR Calculator'!$C$25)+$C67)^2+(1500*ABS(SIN(2*PI()*MOD(Calculator!$B$37/Calculator!$F$18,1)))*IF(MOD(Calculator!$B$37/Calculator!$F$18,1)&lt;0.5,-1,1))^2)),2))</f>
        <v>—</v>
      </c>
      <c r="HU67" s="253" t="str">
        <f aca="false">IF(OR(Calculator!$E$19&lt;&gt;"YES",Calculator!$B$37&lt;Calculator!$G$19),"—",ROUND((1+SQRT(((50*POWER(80,POWER(COS(PI()*MOD(Calculator!$B$37/Calculator!$F$19,1)),2))+MIN(500,MAX(30,100*EXP(-0.3*'VSWR Calculator'!$C$24)*(1+3*ABS(MOD('VSWR Calculator'!$C$23/Calculator!$F$19/2,1)-0.5))))/'VSWR Calculator'!$C$25)-$C67)^2+(1500*ABS(SIN(2*PI()*MOD(Calculator!$B$37/Calculator!$F$19,1)))*IF(MOD(Calculator!$B$37/Calculator!$F$19,1)&lt;0.5,-1,1))^2)/SQRT(((50*POWER(80,POWER(COS(PI()*MOD(Calculator!$B$37/Calculator!$F$19,1)),2))+MIN(500,MAX(30,100*EXP(-0.3*'VSWR Calculator'!$C$24)*(1+3*ABS(MOD('VSWR Calculator'!$C$23/Calculator!$F$19/2,1)-0.5))))/'VSWR Calculator'!$C$25)+$C67)^2+(1500*ABS(SIN(2*PI()*MOD(Calculator!$B$37/Calculator!$F$19,1)))*IF(MOD(Calculator!$B$37/Calculator!$F$19,1)&lt;0.5,-1,1))^2))/(1-SQRT(((50*POWER(80,POWER(COS(PI()*MOD(Calculator!$B$37/Calculator!$F$19,1)),2))+MIN(500,MAX(30,100*EXP(-0.3*'VSWR Calculator'!$C$24)*(1+3*ABS(MOD('VSWR Calculator'!$C$23/Calculator!$F$19/2,1)-0.5))))/'VSWR Calculator'!$C$25)-$C67)^2+(1500*ABS(SIN(2*PI()*MOD(Calculator!$B$37/Calculator!$F$19,1)))*IF(MOD(Calculator!$B$37/Calculator!$F$19,1)&lt;0.5,-1,1))^2)/SQRT(((50*POWER(80,POWER(COS(PI()*MOD(Calculator!$B$37/Calculator!$F$19,1)),2))+MIN(500,MAX(30,100*EXP(-0.3*'VSWR Calculator'!$C$24)*(1+3*ABS(MOD('VSWR Calculator'!$C$23/Calculator!$F$19/2,1)-0.5))))/'VSWR Calculator'!$C$25)+$C67)^2+(1500*ABS(SIN(2*PI()*MOD(Calculator!$B$37/Calculator!$F$19,1)))*IF(MOD(Calculator!$B$37/Calculator!$F$19,1)&lt;0.5,-1,1))^2)),2))</f>
        <v>—</v>
      </c>
      <c r="HV67" s="253" t="str">
        <f aca="false">IF(OR(Calculator!$E$20&lt;&gt;"YES",Calculator!$B$37&lt;Calculator!$G$20),"—",ROUND((1+SQRT(((50*POWER(80,POWER(COS(PI()*MOD(Calculator!$B$37/Calculator!$F$20,1)),2))+MIN(500,MAX(30,100*EXP(-0.3*'VSWR Calculator'!$C$24)*(1+3*ABS(MOD('VSWR Calculator'!$C$23/Calculator!$F$20/2,1)-0.5))))/'VSWR Calculator'!$C$25)-$C67)^2+(1500*ABS(SIN(2*PI()*MOD(Calculator!$B$37/Calculator!$F$20,1)))*IF(MOD(Calculator!$B$37/Calculator!$F$20,1)&lt;0.5,-1,1))^2)/SQRT(((50*POWER(80,POWER(COS(PI()*MOD(Calculator!$B$37/Calculator!$F$20,1)),2))+MIN(500,MAX(30,100*EXP(-0.3*'VSWR Calculator'!$C$24)*(1+3*ABS(MOD('VSWR Calculator'!$C$23/Calculator!$F$20/2,1)-0.5))))/'VSWR Calculator'!$C$25)+$C67)^2+(1500*ABS(SIN(2*PI()*MOD(Calculator!$B$37/Calculator!$F$20,1)))*IF(MOD(Calculator!$B$37/Calculator!$F$20,1)&lt;0.5,-1,1))^2))/(1-SQRT(((50*POWER(80,POWER(COS(PI()*MOD(Calculator!$B$37/Calculator!$F$20,1)),2))+MIN(500,MAX(30,100*EXP(-0.3*'VSWR Calculator'!$C$24)*(1+3*ABS(MOD('VSWR Calculator'!$C$23/Calculator!$F$20/2,1)-0.5))))/'VSWR Calculator'!$C$25)-$C67)^2+(1500*ABS(SIN(2*PI()*MOD(Calculator!$B$37/Calculator!$F$20,1)))*IF(MOD(Calculator!$B$37/Calculator!$F$20,1)&lt;0.5,-1,1))^2)/SQRT(((50*POWER(80,POWER(COS(PI()*MOD(Calculator!$B$37/Calculator!$F$20,1)),2))+MIN(500,MAX(30,100*EXP(-0.3*'VSWR Calculator'!$C$24)*(1+3*ABS(MOD('VSWR Calculator'!$C$23/Calculator!$F$20/2,1)-0.5))))/'VSWR Calculator'!$C$25)+$C67)^2+(1500*ABS(SIN(2*PI()*MOD(Calculator!$B$37/Calculator!$F$20,1)))*IF(MOD(Calculator!$B$37/Calculator!$F$20,1)&lt;0.5,-1,1))^2)),2))</f>
        <v>—</v>
      </c>
      <c r="HW67" s="253" t="str">
        <f aca="false">IF(OR(Calculator!$E$21&lt;&gt;"YES",Calculator!$B$37&lt;Calculator!$G$21),"—",ROUND((1+SQRT(((50*POWER(80,POWER(COS(PI()*MOD(Calculator!$B$37/Calculator!$F$21,1)),2))+MIN(500,MAX(30,100*EXP(-0.3*'VSWR Calculator'!$C$24)*(1+3*ABS(MOD('VSWR Calculator'!$C$23/Calculator!$F$21/2,1)-0.5))))/'VSWR Calculator'!$C$25)-$C67)^2+(1500*ABS(SIN(2*PI()*MOD(Calculator!$B$37/Calculator!$F$21,1)))*IF(MOD(Calculator!$B$37/Calculator!$F$21,1)&lt;0.5,-1,1))^2)/SQRT(((50*POWER(80,POWER(COS(PI()*MOD(Calculator!$B$37/Calculator!$F$21,1)),2))+MIN(500,MAX(30,100*EXP(-0.3*'VSWR Calculator'!$C$24)*(1+3*ABS(MOD('VSWR Calculator'!$C$23/Calculator!$F$21/2,1)-0.5))))/'VSWR Calculator'!$C$25)+$C67)^2+(1500*ABS(SIN(2*PI()*MOD(Calculator!$B$37/Calculator!$F$21,1)))*IF(MOD(Calculator!$B$37/Calculator!$F$21,1)&lt;0.5,-1,1))^2))/(1-SQRT(((50*POWER(80,POWER(COS(PI()*MOD(Calculator!$B$37/Calculator!$F$21,1)),2))+MIN(500,MAX(30,100*EXP(-0.3*'VSWR Calculator'!$C$24)*(1+3*ABS(MOD('VSWR Calculator'!$C$23/Calculator!$F$21/2,1)-0.5))))/'VSWR Calculator'!$C$25)-$C67)^2+(1500*ABS(SIN(2*PI()*MOD(Calculator!$B$37/Calculator!$F$21,1)))*IF(MOD(Calculator!$B$37/Calculator!$F$21,1)&lt;0.5,-1,1))^2)/SQRT(((50*POWER(80,POWER(COS(PI()*MOD(Calculator!$B$37/Calculator!$F$21,1)),2))+MIN(500,MAX(30,100*EXP(-0.3*'VSWR Calculator'!$C$24)*(1+3*ABS(MOD('VSWR Calculator'!$C$23/Calculator!$F$21/2,1)-0.5))))/'VSWR Calculator'!$C$25)+$C67)^2+(1500*ABS(SIN(2*PI()*MOD(Calculator!$B$37/Calculator!$F$21,1)))*IF(MOD(Calculator!$B$37/Calculator!$F$21,1)&lt;0.5,-1,1))^2)),2))</f>
        <v>—</v>
      </c>
      <c r="HX67" s="253" t="str">
        <f aca="false">IF(OR(Calculator!$E$22&lt;&gt;"YES",Calculator!$B$37&lt;Calculator!$G$22),"—",ROUND((1+SQRT(((50*POWER(80,POWER(COS(PI()*MOD(Calculator!$B$37/Calculator!$F$22,1)),2))+MIN(500,MAX(30,100*EXP(-0.3*'VSWR Calculator'!$C$24)*(1+3*ABS(MOD('VSWR Calculator'!$C$23/Calculator!$F$22/2,1)-0.5))))/'VSWR Calculator'!$C$25)-$C67)^2+(1500*ABS(SIN(2*PI()*MOD(Calculator!$B$37/Calculator!$F$22,1)))*IF(MOD(Calculator!$B$37/Calculator!$F$22,1)&lt;0.5,-1,1))^2)/SQRT(((50*POWER(80,POWER(COS(PI()*MOD(Calculator!$B$37/Calculator!$F$22,1)),2))+MIN(500,MAX(30,100*EXP(-0.3*'VSWR Calculator'!$C$24)*(1+3*ABS(MOD('VSWR Calculator'!$C$23/Calculator!$F$22/2,1)-0.5))))/'VSWR Calculator'!$C$25)+$C67)^2+(1500*ABS(SIN(2*PI()*MOD(Calculator!$B$37/Calculator!$F$22,1)))*IF(MOD(Calculator!$B$37/Calculator!$F$22,1)&lt;0.5,-1,1))^2))/(1-SQRT(((50*POWER(80,POWER(COS(PI()*MOD(Calculator!$B$37/Calculator!$F$22,1)),2))+MIN(500,MAX(30,100*EXP(-0.3*'VSWR Calculator'!$C$24)*(1+3*ABS(MOD('VSWR Calculator'!$C$23/Calculator!$F$22/2,1)-0.5))))/'VSWR Calculator'!$C$25)-$C67)^2+(1500*ABS(SIN(2*PI()*MOD(Calculator!$B$37/Calculator!$F$22,1)))*IF(MOD(Calculator!$B$37/Calculator!$F$22,1)&lt;0.5,-1,1))^2)/SQRT(((50*POWER(80,POWER(COS(PI()*MOD(Calculator!$B$37/Calculator!$F$22,1)),2))+MIN(500,MAX(30,100*EXP(-0.3*'VSWR Calculator'!$C$24)*(1+3*ABS(MOD('VSWR Calculator'!$C$23/Calculator!$F$22/2,1)-0.5))))/'VSWR Calculator'!$C$25)+$C67)^2+(1500*ABS(SIN(2*PI()*MOD(Calculator!$B$37/Calculator!$F$22,1)))*IF(MOD(Calculator!$B$37/Calculator!$F$22,1)&lt;0.5,-1,1))^2)),2))</f>
        <v>—</v>
      </c>
      <c r="HY67" s="253" t="n">
        <f aca="false">IFERROR(ROUND((IF(ISNUMBER(HN67),HN67,0)+IF(ISNUMBER(HO67),HO67,0)+IF(ISNUMBER(HP67),HP67,0)+IF(ISNUMBER(HQ67),HQ67,0)+IF(ISNUMBER(HR67),HR67,0)+IF(ISNUMBER(HS67),HS67,0)+IF(ISNUMBER(HT67),HT67,0)+IF(ISNUMBER(HU67),HU67,0)+IF(ISNUMBER(HV67),HV67,0)+IF(ISNUMBER(HW67),HW67,0)+IF(ISNUMBER(HX67),HX67,0))/(IF(ISNUMBER(HN67),1,0)+IF(ISNUMBER(HO67),1,0)+IF(ISNUMBER(HP67),1,0)+IF(ISNUMBER(HQ67),1,0)+IF(ISNUMBER(HR67),1,0)+IF(ISNUMBER(HS67),1,0)+IF(ISNUMBER(HT67),1,0)+IF(ISNUMBER(HU67),1,0)+IF(ISNUMBER(HV67),1,0)+IF(ISNUMBER(HW67),1,0)+IF(ISNUMBER(HX67),1,0)),4),"")</f>
        <v>7.21</v>
      </c>
      <c r="HZ67" s="253" t="str">
        <f aca="false">IF(OR(Calculator!$E$12&lt;&gt;"YES",Calculator!$B$38&lt;Calculator!$G$12),"—",ROUND((1+SQRT(((50*POWER(80,POWER(COS(PI()*MOD(Calculator!$B$38/Calculator!$F$12,1)),2))+MIN(500,MAX(30,100*EXP(-0.3*'VSWR Calculator'!$C$24)*(1+3*ABS(MOD('VSWR Calculator'!$C$23/Calculator!$F$12/2,1)-0.5))))/'VSWR Calculator'!$C$25)-$C67)^2+(1500*ABS(SIN(2*PI()*MOD(Calculator!$B$38/Calculator!$F$12,1)))*IF(MOD(Calculator!$B$38/Calculator!$F$12,1)&lt;0.5,-1,1))^2)/SQRT(((50*POWER(80,POWER(COS(PI()*MOD(Calculator!$B$38/Calculator!$F$12,1)),2))+MIN(500,MAX(30,100*EXP(-0.3*'VSWR Calculator'!$C$24)*(1+3*ABS(MOD('VSWR Calculator'!$C$23/Calculator!$F$12/2,1)-0.5))))/'VSWR Calculator'!$C$25)+$C67)^2+(1500*ABS(SIN(2*PI()*MOD(Calculator!$B$38/Calculator!$F$12,1)))*IF(MOD(Calculator!$B$38/Calculator!$F$12,1)&lt;0.5,-1,1))^2))/(1-SQRT(((50*POWER(80,POWER(COS(PI()*MOD(Calculator!$B$38/Calculator!$F$12,1)),2))+MIN(500,MAX(30,100*EXP(-0.3*'VSWR Calculator'!$C$24)*(1+3*ABS(MOD('VSWR Calculator'!$C$23/Calculator!$F$12/2,1)-0.5))))/'VSWR Calculator'!$C$25)-$C67)^2+(1500*ABS(SIN(2*PI()*MOD(Calculator!$B$38/Calculator!$F$12,1)))*IF(MOD(Calculator!$B$38/Calculator!$F$12,1)&lt;0.5,-1,1))^2)/SQRT(((50*POWER(80,POWER(COS(PI()*MOD(Calculator!$B$38/Calculator!$F$12,1)),2))+MIN(500,MAX(30,100*EXP(-0.3*'VSWR Calculator'!$C$24)*(1+3*ABS(MOD('VSWR Calculator'!$C$23/Calculator!$F$12/2,1)-0.5))))/'VSWR Calculator'!$C$25)+$C67)^2+(1500*ABS(SIN(2*PI()*MOD(Calculator!$B$38/Calculator!$F$12,1)))*IF(MOD(Calculator!$B$38/Calculator!$F$12,1)&lt;0.5,-1,1))^2)),2))</f>
        <v>—</v>
      </c>
      <c r="IA67" s="253" t="str">
        <f aca="false">IF(OR(Calculator!$E$13&lt;&gt;"YES",Calculator!$B$38&lt;Calculator!$G$13),"—",ROUND((1+SQRT(((50*POWER(80,POWER(COS(PI()*MOD(Calculator!$B$38/Calculator!$F$13,1)),2))+MIN(500,MAX(30,100*EXP(-0.3*'VSWR Calculator'!$C$24)*(1+3*ABS(MOD('VSWR Calculator'!$C$23/Calculator!$F$13/2,1)-0.5))))/'VSWR Calculator'!$C$25)-$C67)^2+(1500*ABS(SIN(2*PI()*MOD(Calculator!$B$38/Calculator!$F$13,1)))*IF(MOD(Calculator!$B$38/Calculator!$F$13,1)&lt;0.5,-1,1))^2)/SQRT(((50*POWER(80,POWER(COS(PI()*MOD(Calculator!$B$38/Calculator!$F$13,1)),2))+MIN(500,MAX(30,100*EXP(-0.3*'VSWR Calculator'!$C$24)*(1+3*ABS(MOD('VSWR Calculator'!$C$23/Calculator!$F$13/2,1)-0.5))))/'VSWR Calculator'!$C$25)+$C67)^2+(1500*ABS(SIN(2*PI()*MOD(Calculator!$B$38/Calculator!$F$13,1)))*IF(MOD(Calculator!$B$38/Calculator!$F$13,1)&lt;0.5,-1,1))^2))/(1-SQRT(((50*POWER(80,POWER(COS(PI()*MOD(Calculator!$B$38/Calculator!$F$13,1)),2))+MIN(500,MAX(30,100*EXP(-0.3*'VSWR Calculator'!$C$24)*(1+3*ABS(MOD('VSWR Calculator'!$C$23/Calculator!$F$13/2,1)-0.5))))/'VSWR Calculator'!$C$25)-$C67)^2+(1500*ABS(SIN(2*PI()*MOD(Calculator!$B$38/Calculator!$F$13,1)))*IF(MOD(Calculator!$B$38/Calculator!$F$13,1)&lt;0.5,-1,1))^2)/SQRT(((50*POWER(80,POWER(COS(PI()*MOD(Calculator!$B$38/Calculator!$F$13,1)),2))+MIN(500,MAX(30,100*EXP(-0.3*'VSWR Calculator'!$C$24)*(1+3*ABS(MOD('VSWR Calculator'!$C$23/Calculator!$F$13/2,1)-0.5))))/'VSWR Calculator'!$C$25)+$C67)^2+(1500*ABS(SIN(2*PI()*MOD(Calculator!$B$38/Calculator!$F$13,1)))*IF(MOD(Calculator!$B$38/Calculator!$F$13,1)&lt;0.5,-1,1))^2)),2))</f>
        <v>—</v>
      </c>
      <c r="IB67" s="253" t="str">
        <f aca="false">IF(OR(Calculator!$E$14&lt;&gt;"YES",Calculator!$B$38&lt;Calculator!$G$14),"—",ROUND((1+SQRT(((50*POWER(80,POWER(COS(PI()*MOD(Calculator!$B$38/Calculator!$F$14,1)),2))+MIN(500,MAX(30,100*EXP(-0.3*'VSWR Calculator'!$C$24)*(1+3*ABS(MOD('VSWR Calculator'!$C$23/Calculator!$F$14/2,1)-0.5))))/'VSWR Calculator'!$C$25)-$C67)^2+(1500*ABS(SIN(2*PI()*MOD(Calculator!$B$38/Calculator!$F$14,1)))*IF(MOD(Calculator!$B$38/Calculator!$F$14,1)&lt;0.5,-1,1))^2)/SQRT(((50*POWER(80,POWER(COS(PI()*MOD(Calculator!$B$38/Calculator!$F$14,1)),2))+MIN(500,MAX(30,100*EXP(-0.3*'VSWR Calculator'!$C$24)*(1+3*ABS(MOD('VSWR Calculator'!$C$23/Calculator!$F$14/2,1)-0.5))))/'VSWR Calculator'!$C$25)+$C67)^2+(1500*ABS(SIN(2*PI()*MOD(Calculator!$B$38/Calculator!$F$14,1)))*IF(MOD(Calculator!$B$38/Calculator!$F$14,1)&lt;0.5,-1,1))^2))/(1-SQRT(((50*POWER(80,POWER(COS(PI()*MOD(Calculator!$B$38/Calculator!$F$14,1)),2))+MIN(500,MAX(30,100*EXP(-0.3*'VSWR Calculator'!$C$24)*(1+3*ABS(MOD('VSWR Calculator'!$C$23/Calculator!$F$14/2,1)-0.5))))/'VSWR Calculator'!$C$25)-$C67)^2+(1500*ABS(SIN(2*PI()*MOD(Calculator!$B$38/Calculator!$F$14,1)))*IF(MOD(Calculator!$B$38/Calculator!$F$14,1)&lt;0.5,-1,1))^2)/SQRT(((50*POWER(80,POWER(COS(PI()*MOD(Calculator!$B$38/Calculator!$F$14,1)),2))+MIN(500,MAX(30,100*EXP(-0.3*'VSWR Calculator'!$C$24)*(1+3*ABS(MOD('VSWR Calculator'!$C$23/Calculator!$F$14/2,1)-0.5))))/'VSWR Calculator'!$C$25)+$C67)^2+(1500*ABS(SIN(2*PI()*MOD(Calculator!$B$38/Calculator!$F$14,1)))*IF(MOD(Calculator!$B$38/Calculator!$F$14,1)&lt;0.5,-1,1))^2)),2))</f>
        <v>—</v>
      </c>
      <c r="IC67" s="253" t="n">
        <f aca="false">IF(OR(Calculator!$E$15&lt;&gt;"YES",Calculator!$B$38&lt;Calculator!$G$15),"—",ROUND((1+SQRT(((50*POWER(80,POWER(COS(PI()*MOD(Calculator!$B$38/Calculator!$F$15,1)),2))+MIN(500,MAX(30,100*EXP(-0.3*'VSWR Calculator'!$C$24)*(1+3*ABS(MOD('VSWR Calculator'!$C$23/Calculator!$F$15/2,1)-0.5))))/'VSWR Calculator'!$C$25)-$C67)^2+(1500*ABS(SIN(2*PI()*MOD(Calculator!$B$38/Calculator!$F$15,1)))*IF(MOD(Calculator!$B$38/Calculator!$F$15,1)&lt;0.5,-1,1))^2)/SQRT(((50*POWER(80,POWER(COS(PI()*MOD(Calculator!$B$38/Calculator!$F$15,1)),2))+MIN(500,MAX(30,100*EXP(-0.3*'VSWR Calculator'!$C$24)*(1+3*ABS(MOD('VSWR Calculator'!$C$23/Calculator!$F$15/2,1)-0.5))))/'VSWR Calculator'!$C$25)+$C67)^2+(1500*ABS(SIN(2*PI()*MOD(Calculator!$B$38/Calculator!$F$15,1)))*IF(MOD(Calculator!$B$38/Calculator!$F$15,1)&lt;0.5,-1,1))^2))/(1-SQRT(((50*POWER(80,POWER(COS(PI()*MOD(Calculator!$B$38/Calculator!$F$15,1)),2))+MIN(500,MAX(30,100*EXP(-0.3*'VSWR Calculator'!$C$24)*(1+3*ABS(MOD('VSWR Calculator'!$C$23/Calculator!$F$15/2,1)-0.5))))/'VSWR Calculator'!$C$25)-$C67)^2+(1500*ABS(SIN(2*PI()*MOD(Calculator!$B$38/Calculator!$F$15,1)))*IF(MOD(Calculator!$B$38/Calculator!$F$15,1)&lt;0.5,-1,1))^2)/SQRT(((50*POWER(80,POWER(COS(PI()*MOD(Calculator!$B$38/Calculator!$F$15,1)),2))+MIN(500,MAX(30,100*EXP(-0.3*'VSWR Calculator'!$C$24)*(1+3*ABS(MOD('VSWR Calculator'!$C$23/Calculator!$F$15/2,1)-0.5))))/'VSWR Calculator'!$C$25)+$C67)^2+(1500*ABS(SIN(2*PI()*MOD(Calculator!$B$38/Calculator!$F$15,1)))*IF(MOD(Calculator!$B$38/Calculator!$F$15,1)&lt;0.5,-1,1))^2)),2))</f>
        <v>2.16</v>
      </c>
      <c r="ID67" s="253" t="str">
        <f aca="false">IF(OR(Calculator!$E$16&lt;&gt;"YES",Calculator!$B$38&lt;Calculator!$G$16),"—",ROUND((1+SQRT(((50*POWER(80,POWER(COS(PI()*MOD(Calculator!$B$38/Calculator!$F$16,1)),2))+MIN(500,MAX(30,100*EXP(-0.3*'VSWR Calculator'!$C$24)*(1+3*ABS(MOD('VSWR Calculator'!$C$23/Calculator!$F$16/2,1)-0.5))))/'VSWR Calculator'!$C$25)-$C67)^2+(1500*ABS(SIN(2*PI()*MOD(Calculator!$B$38/Calculator!$F$16,1)))*IF(MOD(Calculator!$B$38/Calculator!$F$16,1)&lt;0.5,-1,1))^2)/SQRT(((50*POWER(80,POWER(COS(PI()*MOD(Calculator!$B$38/Calculator!$F$16,1)),2))+MIN(500,MAX(30,100*EXP(-0.3*'VSWR Calculator'!$C$24)*(1+3*ABS(MOD('VSWR Calculator'!$C$23/Calculator!$F$16/2,1)-0.5))))/'VSWR Calculator'!$C$25)+$C67)^2+(1500*ABS(SIN(2*PI()*MOD(Calculator!$B$38/Calculator!$F$16,1)))*IF(MOD(Calculator!$B$38/Calculator!$F$16,1)&lt;0.5,-1,1))^2))/(1-SQRT(((50*POWER(80,POWER(COS(PI()*MOD(Calculator!$B$38/Calculator!$F$16,1)),2))+MIN(500,MAX(30,100*EXP(-0.3*'VSWR Calculator'!$C$24)*(1+3*ABS(MOD('VSWR Calculator'!$C$23/Calculator!$F$16/2,1)-0.5))))/'VSWR Calculator'!$C$25)-$C67)^2+(1500*ABS(SIN(2*PI()*MOD(Calculator!$B$38/Calculator!$F$16,1)))*IF(MOD(Calculator!$B$38/Calculator!$F$16,1)&lt;0.5,-1,1))^2)/SQRT(((50*POWER(80,POWER(COS(PI()*MOD(Calculator!$B$38/Calculator!$F$16,1)),2))+MIN(500,MAX(30,100*EXP(-0.3*'VSWR Calculator'!$C$24)*(1+3*ABS(MOD('VSWR Calculator'!$C$23/Calculator!$F$16/2,1)-0.5))))/'VSWR Calculator'!$C$25)+$C67)^2+(1500*ABS(SIN(2*PI()*MOD(Calculator!$B$38/Calculator!$F$16,1)))*IF(MOD(Calculator!$B$38/Calculator!$F$16,1)&lt;0.5,-1,1))^2)),2))</f>
        <v>—</v>
      </c>
      <c r="IE67" s="253" t="n">
        <f aca="false">IF(OR(Calculator!$E$17&lt;&gt;"YES",Calculator!$B$38&lt;Calculator!$G$17),"—",ROUND((1+SQRT(((50*POWER(80,POWER(COS(PI()*MOD(Calculator!$B$38/Calculator!$F$17,1)),2))+MIN(500,MAX(30,100*EXP(-0.3*'VSWR Calculator'!$C$24)*(1+3*ABS(MOD('VSWR Calculator'!$C$23/Calculator!$F$17/2,1)-0.5))))/'VSWR Calculator'!$C$25)-$C67)^2+(1500*ABS(SIN(2*PI()*MOD(Calculator!$B$38/Calculator!$F$17,1)))*IF(MOD(Calculator!$B$38/Calculator!$F$17,1)&lt;0.5,-1,1))^2)/SQRT(((50*POWER(80,POWER(COS(PI()*MOD(Calculator!$B$38/Calculator!$F$17,1)),2))+MIN(500,MAX(30,100*EXP(-0.3*'VSWR Calculator'!$C$24)*(1+3*ABS(MOD('VSWR Calculator'!$C$23/Calculator!$F$17/2,1)-0.5))))/'VSWR Calculator'!$C$25)+$C67)^2+(1500*ABS(SIN(2*PI()*MOD(Calculator!$B$38/Calculator!$F$17,1)))*IF(MOD(Calculator!$B$38/Calculator!$F$17,1)&lt;0.5,-1,1))^2))/(1-SQRT(((50*POWER(80,POWER(COS(PI()*MOD(Calculator!$B$38/Calculator!$F$17,1)),2))+MIN(500,MAX(30,100*EXP(-0.3*'VSWR Calculator'!$C$24)*(1+3*ABS(MOD('VSWR Calculator'!$C$23/Calculator!$F$17/2,1)-0.5))))/'VSWR Calculator'!$C$25)-$C67)^2+(1500*ABS(SIN(2*PI()*MOD(Calculator!$B$38/Calculator!$F$17,1)))*IF(MOD(Calculator!$B$38/Calculator!$F$17,1)&lt;0.5,-1,1))^2)/SQRT(((50*POWER(80,POWER(COS(PI()*MOD(Calculator!$B$38/Calculator!$F$17,1)),2))+MIN(500,MAX(30,100*EXP(-0.3*'VSWR Calculator'!$C$24)*(1+3*ABS(MOD('VSWR Calculator'!$C$23/Calculator!$F$17/2,1)-0.5))))/'VSWR Calculator'!$C$25)+$C67)^2+(1500*ABS(SIN(2*PI()*MOD(Calculator!$B$38/Calculator!$F$17,1)))*IF(MOD(Calculator!$B$38/Calculator!$F$17,1)&lt;0.5,-1,1))^2)),2))</f>
        <v>14.45</v>
      </c>
      <c r="IF67" s="253" t="str">
        <f aca="false">IF(OR(Calculator!$E$18&lt;&gt;"YES",Calculator!$B$38&lt;Calculator!$G$18),"—",ROUND((1+SQRT(((50*POWER(80,POWER(COS(PI()*MOD(Calculator!$B$38/Calculator!$F$18,1)),2))+MIN(500,MAX(30,100*EXP(-0.3*'VSWR Calculator'!$C$24)*(1+3*ABS(MOD('VSWR Calculator'!$C$23/Calculator!$F$18/2,1)-0.5))))/'VSWR Calculator'!$C$25)-$C67)^2+(1500*ABS(SIN(2*PI()*MOD(Calculator!$B$38/Calculator!$F$18,1)))*IF(MOD(Calculator!$B$38/Calculator!$F$18,1)&lt;0.5,-1,1))^2)/SQRT(((50*POWER(80,POWER(COS(PI()*MOD(Calculator!$B$38/Calculator!$F$18,1)),2))+MIN(500,MAX(30,100*EXP(-0.3*'VSWR Calculator'!$C$24)*(1+3*ABS(MOD('VSWR Calculator'!$C$23/Calculator!$F$18/2,1)-0.5))))/'VSWR Calculator'!$C$25)+$C67)^2+(1500*ABS(SIN(2*PI()*MOD(Calculator!$B$38/Calculator!$F$18,1)))*IF(MOD(Calculator!$B$38/Calculator!$F$18,1)&lt;0.5,-1,1))^2))/(1-SQRT(((50*POWER(80,POWER(COS(PI()*MOD(Calculator!$B$38/Calculator!$F$18,1)),2))+MIN(500,MAX(30,100*EXP(-0.3*'VSWR Calculator'!$C$24)*(1+3*ABS(MOD('VSWR Calculator'!$C$23/Calculator!$F$18/2,1)-0.5))))/'VSWR Calculator'!$C$25)-$C67)^2+(1500*ABS(SIN(2*PI()*MOD(Calculator!$B$38/Calculator!$F$18,1)))*IF(MOD(Calculator!$B$38/Calculator!$F$18,1)&lt;0.5,-1,1))^2)/SQRT(((50*POWER(80,POWER(COS(PI()*MOD(Calculator!$B$38/Calculator!$F$18,1)),2))+MIN(500,MAX(30,100*EXP(-0.3*'VSWR Calculator'!$C$24)*(1+3*ABS(MOD('VSWR Calculator'!$C$23/Calculator!$F$18/2,1)-0.5))))/'VSWR Calculator'!$C$25)+$C67)^2+(1500*ABS(SIN(2*PI()*MOD(Calculator!$B$38/Calculator!$F$18,1)))*IF(MOD(Calculator!$B$38/Calculator!$F$18,1)&lt;0.5,-1,1))^2)),2))</f>
        <v>—</v>
      </c>
      <c r="IG67" s="253" t="str">
        <f aca="false">IF(OR(Calculator!$E$19&lt;&gt;"YES",Calculator!$B$38&lt;Calculator!$G$19),"—",ROUND((1+SQRT(((50*POWER(80,POWER(COS(PI()*MOD(Calculator!$B$38/Calculator!$F$19,1)),2))+MIN(500,MAX(30,100*EXP(-0.3*'VSWR Calculator'!$C$24)*(1+3*ABS(MOD('VSWR Calculator'!$C$23/Calculator!$F$19/2,1)-0.5))))/'VSWR Calculator'!$C$25)-$C67)^2+(1500*ABS(SIN(2*PI()*MOD(Calculator!$B$38/Calculator!$F$19,1)))*IF(MOD(Calculator!$B$38/Calculator!$F$19,1)&lt;0.5,-1,1))^2)/SQRT(((50*POWER(80,POWER(COS(PI()*MOD(Calculator!$B$38/Calculator!$F$19,1)),2))+MIN(500,MAX(30,100*EXP(-0.3*'VSWR Calculator'!$C$24)*(1+3*ABS(MOD('VSWR Calculator'!$C$23/Calculator!$F$19/2,1)-0.5))))/'VSWR Calculator'!$C$25)+$C67)^2+(1500*ABS(SIN(2*PI()*MOD(Calculator!$B$38/Calculator!$F$19,1)))*IF(MOD(Calculator!$B$38/Calculator!$F$19,1)&lt;0.5,-1,1))^2))/(1-SQRT(((50*POWER(80,POWER(COS(PI()*MOD(Calculator!$B$38/Calculator!$F$19,1)),2))+MIN(500,MAX(30,100*EXP(-0.3*'VSWR Calculator'!$C$24)*(1+3*ABS(MOD('VSWR Calculator'!$C$23/Calculator!$F$19/2,1)-0.5))))/'VSWR Calculator'!$C$25)-$C67)^2+(1500*ABS(SIN(2*PI()*MOD(Calculator!$B$38/Calculator!$F$19,1)))*IF(MOD(Calculator!$B$38/Calculator!$F$19,1)&lt;0.5,-1,1))^2)/SQRT(((50*POWER(80,POWER(COS(PI()*MOD(Calculator!$B$38/Calculator!$F$19,1)),2))+MIN(500,MAX(30,100*EXP(-0.3*'VSWR Calculator'!$C$24)*(1+3*ABS(MOD('VSWR Calculator'!$C$23/Calculator!$F$19/2,1)-0.5))))/'VSWR Calculator'!$C$25)+$C67)^2+(1500*ABS(SIN(2*PI()*MOD(Calculator!$B$38/Calculator!$F$19,1)))*IF(MOD(Calculator!$B$38/Calculator!$F$19,1)&lt;0.5,-1,1))^2)),2))</f>
        <v>—</v>
      </c>
      <c r="IH67" s="253" t="str">
        <f aca="false">IF(OR(Calculator!$E$20&lt;&gt;"YES",Calculator!$B$38&lt;Calculator!$G$20),"—",ROUND((1+SQRT(((50*POWER(80,POWER(COS(PI()*MOD(Calculator!$B$38/Calculator!$F$20,1)),2))+MIN(500,MAX(30,100*EXP(-0.3*'VSWR Calculator'!$C$24)*(1+3*ABS(MOD('VSWR Calculator'!$C$23/Calculator!$F$20/2,1)-0.5))))/'VSWR Calculator'!$C$25)-$C67)^2+(1500*ABS(SIN(2*PI()*MOD(Calculator!$B$38/Calculator!$F$20,1)))*IF(MOD(Calculator!$B$38/Calculator!$F$20,1)&lt;0.5,-1,1))^2)/SQRT(((50*POWER(80,POWER(COS(PI()*MOD(Calculator!$B$38/Calculator!$F$20,1)),2))+MIN(500,MAX(30,100*EXP(-0.3*'VSWR Calculator'!$C$24)*(1+3*ABS(MOD('VSWR Calculator'!$C$23/Calculator!$F$20/2,1)-0.5))))/'VSWR Calculator'!$C$25)+$C67)^2+(1500*ABS(SIN(2*PI()*MOD(Calculator!$B$38/Calculator!$F$20,1)))*IF(MOD(Calculator!$B$38/Calculator!$F$20,1)&lt;0.5,-1,1))^2))/(1-SQRT(((50*POWER(80,POWER(COS(PI()*MOD(Calculator!$B$38/Calculator!$F$20,1)),2))+MIN(500,MAX(30,100*EXP(-0.3*'VSWR Calculator'!$C$24)*(1+3*ABS(MOD('VSWR Calculator'!$C$23/Calculator!$F$20/2,1)-0.5))))/'VSWR Calculator'!$C$25)-$C67)^2+(1500*ABS(SIN(2*PI()*MOD(Calculator!$B$38/Calculator!$F$20,1)))*IF(MOD(Calculator!$B$38/Calculator!$F$20,1)&lt;0.5,-1,1))^2)/SQRT(((50*POWER(80,POWER(COS(PI()*MOD(Calculator!$B$38/Calculator!$F$20,1)),2))+MIN(500,MAX(30,100*EXP(-0.3*'VSWR Calculator'!$C$24)*(1+3*ABS(MOD('VSWR Calculator'!$C$23/Calculator!$F$20/2,1)-0.5))))/'VSWR Calculator'!$C$25)+$C67)^2+(1500*ABS(SIN(2*PI()*MOD(Calculator!$B$38/Calculator!$F$20,1)))*IF(MOD(Calculator!$B$38/Calculator!$F$20,1)&lt;0.5,-1,1))^2)),2))</f>
        <v>—</v>
      </c>
      <c r="II67" s="253" t="str">
        <f aca="false">IF(OR(Calculator!$E$21&lt;&gt;"YES",Calculator!$B$38&lt;Calculator!$G$21),"—",ROUND((1+SQRT(((50*POWER(80,POWER(COS(PI()*MOD(Calculator!$B$38/Calculator!$F$21,1)),2))+MIN(500,MAX(30,100*EXP(-0.3*'VSWR Calculator'!$C$24)*(1+3*ABS(MOD('VSWR Calculator'!$C$23/Calculator!$F$21/2,1)-0.5))))/'VSWR Calculator'!$C$25)-$C67)^2+(1500*ABS(SIN(2*PI()*MOD(Calculator!$B$38/Calculator!$F$21,1)))*IF(MOD(Calculator!$B$38/Calculator!$F$21,1)&lt;0.5,-1,1))^2)/SQRT(((50*POWER(80,POWER(COS(PI()*MOD(Calculator!$B$38/Calculator!$F$21,1)),2))+MIN(500,MAX(30,100*EXP(-0.3*'VSWR Calculator'!$C$24)*(1+3*ABS(MOD('VSWR Calculator'!$C$23/Calculator!$F$21/2,1)-0.5))))/'VSWR Calculator'!$C$25)+$C67)^2+(1500*ABS(SIN(2*PI()*MOD(Calculator!$B$38/Calculator!$F$21,1)))*IF(MOD(Calculator!$B$38/Calculator!$F$21,1)&lt;0.5,-1,1))^2))/(1-SQRT(((50*POWER(80,POWER(COS(PI()*MOD(Calculator!$B$38/Calculator!$F$21,1)),2))+MIN(500,MAX(30,100*EXP(-0.3*'VSWR Calculator'!$C$24)*(1+3*ABS(MOD('VSWR Calculator'!$C$23/Calculator!$F$21/2,1)-0.5))))/'VSWR Calculator'!$C$25)-$C67)^2+(1500*ABS(SIN(2*PI()*MOD(Calculator!$B$38/Calculator!$F$21,1)))*IF(MOD(Calculator!$B$38/Calculator!$F$21,1)&lt;0.5,-1,1))^2)/SQRT(((50*POWER(80,POWER(COS(PI()*MOD(Calculator!$B$38/Calculator!$F$21,1)),2))+MIN(500,MAX(30,100*EXP(-0.3*'VSWR Calculator'!$C$24)*(1+3*ABS(MOD('VSWR Calculator'!$C$23/Calculator!$F$21/2,1)-0.5))))/'VSWR Calculator'!$C$25)+$C67)^2+(1500*ABS(SIN(2*PI()*MOD(Calculator!$B$38/Calculator!$F$21,1)))*IF(MOD(Calculator!$B$38/Calculator!$F$21,1)&lt;0.5,-1,1))^2)),2))</f>
        <v>—</v>
      </c>
      <c r="IJ67" s="253" t="str">
        <f aca="false">IF(OR(Calculator!$E$22&lt;&gt;"YES",Calculator!$B$38&lt;Calculator!$G$22),"—",ROUND((1+SQRT(((50*POWER(80,POWER(COS(PI()*MOD(Calculator!$B$38/Calculator!$F$22,1)),2))+MIN(500,MAX(30,100*EXP(-0.3*'VSWR Calculator'!$C$24)*(1+3*ABS(MOD('VSWR Calculator'!$C$23/Calculator!$F$22/2,1)-0.5))))/'VSWR Calculator'!$C$25)-$C67)^2+(1500*ABS(SIN(2*PI()*MOD(Calculator!$B$38/Calculator!$F$22,1)))*IF(MOD(Calculator!$B$38/Calculator!$F$22,1)&lt;0.5,-1,1))^2)/SQRT(((50*POWER(80,POWER(COS(PI()*MOD(Calculator!$B$38/Calculator!$F$22,1)),2))+MIN(500,MAX(30,100*EXP(-0.3*'VSWR Calculator'!$C$24)*(1+3*ABS(MOD('VSWR Calculator'!$C$23/Calculator!$F$22/2,1)-0.5))))/'VSWR Calculator'!$C$25)+$C67)^2+(1500*ABS(SIN(2*PI()*MOD(Calculator!$B$38/Calculator!$F$22,1)))*IF(MOD(Calculator!$B$38/Calculator!$F$22,1)&lt;0.5,-1,1))^2))/(1-SQRT(((50*POWER(80,POWER(COS(PI()*MOD(Calculator!$B$38/Calculator!$F$22,1)),2))+MIN(500,MAX(30,100*EXP(-0.3*'VSWR Calculator'!$C$24)*(1+3*ABS(MOD('VSWR Calculator'!$C$23/Calculator!$F$22/2,1)-0.5))))/'VSWR Calculator'!$C$25)-$C67)^2+(1500*ABS(SIN(2*PI()*MOD(Calculator!$B$38/Calculator!$F$22,1)))*IF(MOD(Calculator!$B$38/Calculator!$F$22,1)&lt;0.5,-1,1))^2)/SQRT(((50*POWER(80,POWER(COS(PI()*MOD(Calculator!$B$38/Calculator!$F$22,1)),2))+MIN(500,MAX(30,100*EXP(-0.3*'VSWR Calculator'!$C$24)*(1+3*ABS(MOD('VSWR Calculator'!$C$23/Calculator!$F$22/2,1)-0.5))))/'VSWR Calculator'!$C$25)+$C67)^2+(1500*ABS(SIN(2*PI()*MOD(Calculator!$B$38/Calculator!$F$22,1)))*IF(MOD(Calculator!$B$38/Calculator!$F$22,1)&lt;0.5,-1,1))^2)),2))</f>
        <v>—</v>
      </c>
      <c r="IK67" s="253" t="n">
        <f aca="false">IFERROR(ROUND((IF(ISNUMBER(HZ67),HZ67,0)+IF(ISNUMBER(IA67),IA67,0)+IF(ISNUMBER(IB67),IB67,0)+IF(ISNUMBER(IC67),IC67,0)+IF(ISNUMBER(ID67),ID67,0)+IF(ISNUMBER(IE67),IE67,0)+IF(ISNUMBER(IF67),IF67,0)+IF(ISNUMBER(IG67),IG67,0)+IF(ISNUMBER(IH67),IH67,0)+IF(ISNUMBER(II67),II67,0)+IF(ISNUMBER(IJ67),IJ67,0))/(IF(ISNUMBER(HZ67),1,0)+IF(ISNUMBER(IA67),1,0)+IF(ISNUMBER(IB67),1,0)+IF(ISNUMBER(IC67),1,0)+IF(ISNUMBER(ID67),1,0)+IF(ISNUMBER(IE67),1,0)+IF(ISNUMBER(IF67),1,0)+IF(ISNUMBER(IG67),1,0)+IF(ISNUMBER(IH67),1,0)+IF(ISNUMBER(II67),1,0)+IF(ISNUMBER(IJ67),1,0)),4),"")</f>
        <v>8.305</v>
      </c>
    </row>
    <row r="68" customFormat="false" ht="15" hidden="false" customHeight="true" outlineLevel="0" collapsed="false">
      <c r="A68" s="296" t="s">
        <v>510</v>
      </c>
      <c r="B68" s="296" t="s">
        <v>339</v>
      </c>
      <c r="C68" s="297" t="n">
        <v>1700</v>
      </c>
      <c r="D68" s="298" t="str">
        <f aca="false">IF(OR(Calculator!$E$12&lt;&gt;"YES",Calculator!$B$29&lt;Calculator!$G$12),"—",ROUND((1+SQRT(((50*POWER(80,POWER(COS(PI()*MOD(Calculator!$B$29/Calculator!$F$12,1)),2))-$C68)^2+(1500*ABS(SIN(2*PI()*MOD(Calculator!$B$29/Calculator!$F$12,1)))*IF(MOD(Calculator!$B$29/Calculator!$F$12,1)&lt;0.5,-1,1))^2)/((50*POWER(80,POWER(COS(PI()*MOD(Calculator!$B$29/Calculator!$F$12,1)),2))+$C68)^2+(1500*ABS(SIN(2*PI()*MOD(Calculator!$B$29/Calculator!$F$12,1)))*IF(MOD(Calculator!$B$29/Calculator!$F$12,1)&lt;0.5,-1,1))^2)))/(1-SQRT(((50*POWER(80,POWER(COS(PI()*MOD(Calculator!$B$29/Calculator!$F$12,1)),2))-$C68)^2+(1500*ABS(SIN(2*PI()*MOD(Calculator!$B$29/Calculator!$F$12,1)))*IF(MOD(Calculator!$B$29/Calculator!$F$12,1)&lt;0.5,-1,1))^2)/((50*POWER(80,POWER(COS(PI()*MOD(Calculator!$B$29/Calculator!$F$12,1)),2))+$C68)^2+(1500*ABS(SIN(2*PI()*MOD(Calculator!$B$29/Calculator!$F$12,1)))*IF(MOD(Calculator!$B$29/Calculator!$F$12,1)&lt;0.5,-1,1))^2))),2))</f>
        <v>—</v>
      </c>
      <c r="E68" s="298" t="str">
        <f aca="false">IF(OR(Calculator!$E$13&lt;&gt;"YES",Calculator!$B$29&lt;Calculator!$G$13),"—",ROUND((1+SQRT(((50*POWER(80,POWER(COS(PI()*MOD(Calculator!$B$29/Calculator!$F$13,1)),2))-$C68)^2+(1500*ABS(SIN(2*PI()*MOD(Calculator!$B$29/Calculator!$F$13,1)))*IF(MOD(Calculator!$B$29/Calculator!$F$13,1)&lt;0.5,-1,1))^2)/((50*POWER(80,POWER(COS(PI()*MOD(Calculator!$B$29/Calculator!$F$13,1)),2))+$C68)^2+(1500*ABS(SIN(2*PI()*MOD(Calculator!$B$29/Calculator!$F$13,1)))*IF(MOD(Calculator!$B$29/Calculator!$F$13,1)&lt;0.5,-1,1))^2)))/(1-SQRT(((50*POWER(80,POWER(COS(PI()*MOD(Calculator!$B$29/Calculator!$F$13,1)),2))-$C68)^2+(1500*ABS(SIN(2*PI()*MOD(Calculator!$B$29/Calculator!$F$13,1)))*IF(MOD(Calculator!$B$29/Calculator!$F$13,1)&lt;0.5,-1,1))^2)/((50*POWER(80,POWER(COS(PI()*MOD(Calculator!$B$29/Calculator!$F$13,1)),2))+$C68)^2+(1500*ABS(SIN(2*PI()*MOD(Calculator!$B$29/Calculator!$F$13,1)))*IF(MOD(Calculator!$B$29/Calculator!$F$13,1)&lt;0.5,-1,1))^2))),2))</f>
        <v>—</v>
      </c>
      <c r="F68" s="298" t="str">
        <f aca="false">IF(OR(Calculator!$E$14&lt;&gt;"YES",Calculator!$B$29&lt;Calculator!$G$14),"—",ROUND((1+SQRT(((50*POWER(80,POWER(COS(PI()*MOD(Calculator!$B$29/Calculator!$F$14,1)),2))-$C68)^2+(1500*ABS(SIN(2*PI()*MOD(Calculator!$B$29/Calculator!$F$14,1)))*IF(MOD(Calculator!$B$29/Calculator!$F$14,1)&lt;0.5,-1,1))^2)/((50*POWER(80,POWER(COS(PI()*MOD(Calculator!$B$29/Calculator!$F$14,1)),2))+$C68)^2+(1500*ABS(SIN(2*PI()*MOD(Calculator!$B$29/Calculator!$F$14,1)))*IF(MOD(Calculator!$B$29/Calculator!$F$14,1)&lt;0.5,-1,1))^2)))/(1-SQRT(((50*POWER(80,POWER(COS(PI()*MOD(Calculator!$B$29/Calculator!$F$14,1)),2))-$C68)^2+(1500*ABS(SIN(2*PI()*MOD(Calculator!$B$29/Calculator!$F$14,1)))*IF(MOD(Calculator!$B$29/Calculator!$F$14,1)&lt;0.5,-1,1))^2)/((50*POWER(80,POWER(COS(PI()*MOD(Calculator!$B$29/Calculator!$F$14,1)),2))+$C68)^2+(1500*ABS(SIN(2*PI()*MOD(Calculator!$B$29/Calculator!$F$14,1)))*IF(MOD(Calculator!$B$29/Calculator!$F$14,1)&lt;0.5,-1,1))^2))),2))</f>
        <v>—</v>
      </c>
      <c r="G68" s="298" t="n">
        <f aca="false">IF(OR(Calculator!$E$15&lt;&gt;"YES",Calculator!$B$29&lt;Calculator!$G$15),"—",ROUND((1+SQRT(((50*POWER(80,POWER(COS(PI()*MOD(Calculator!$B$29/Calculator!$F$15,1)),2))-$C68)^2+(1500*ABS(SIN(2*PI()*MOD(Calculator!$B$29/Calculator!$F$15,1)))*IF(MOD(Calculator!$B$29/Calculator!$F$15,1)&lt;0.5,-1,1))^2)/((50*POWER(80,POWER(COS(PI()*MOD(Calculator!$B$29/Calculator!$F$15,1)),2))+$C68)^2+(1500*ABS(SIN(2*PI()*MOD(Calculator!$B$29/Calculator!$F$15,1)))*IF(MOD(Calculator!$B$29/Calculator!$F$15,1)&lt;0.5,-1,1))^2)))/(1-SQRT(((50*POWER(80,POWER(COS(PI()*MOD(Calculator!$B$29/Calculator!$F$15,1)),2))-$C68)^2+(1500*ABS(SIN(2*PI()*MOD(Calculator!$B$29/Calculator!$F$15,1)))*IF(MOD(Calculator!$B$29/Calculator!$F$15,1)&lt;0.5,-1,1))^2)/((50*POWER(80,POWER(COS(PI()*MOD(Calculator!$B$29/Calculator!$F$15,1)),2))+$C68)^2+(1500*ABS(SIN(2*PI()*MOD(Calculator!$B$29/Calculator!$F$15,1)))*IF(MOD(Calculator!$B$29/Calculator!$F$15,1)&lt;0.5,-1,1))^2))),2))</f>
        <v>17.93</v>
      </c>
      <c r="H68" s="298" t="str">
        <f aca="false">IF(OR(Calculator!$E$16&lt;&gt;"YES",Calculator!$B$29&lt;Calculator!$G$16),"—",ROUND((1+SQRT(((50*POWER(80,POWER(COS(PI()*MOD(Calculator!$B$29/Calculator!$F$16,1)),2))-$C68)^2+(1500*ABS(SIN(2*PI()*MOD(Calculator!$B$29/Calculator!$F$16,1)))*IF(MOD(Calculator!$B$29/Calculator!$F$16,1)&lt;0.5,-1,1))^2)/((50*POWER(80,POWER(COS(PI()*MOD(Calculator!$B$29/Calculator!$F$16,1)),2))+$C68)^2+(1500*ABS(SIN(2*PI()*MOD(Calculator!$B$29/Calculator!$F$16,1)))*IF(MOD(Calculator!$B$29/Calculator!$F$16,1)&lt;0.5,-1,1))^2)))/(1-SQRT(((50*POWER(80,POWER(COS(PI()*MOD(Calculator!$B$29/Calculator!$F$16,1)),2))-$C68)^2+(1500*ABS(SIN(2*PI()*MOD(Calculator!$B$29/Calculator!$F$16,1)))*IF(MOD(Calculator!$B$29/Calculator!$F$16,1)&lt;0.5,-1,1))^2)/((50*POWER(80,POWER(COS(PI()*MOD(Calculator!$B$29/Calculator!$F$16,1)),2))+$C68)^2+(1500*ABS(SIN(2*PI()*MOD(Calculator!$B$29/Calculator!$F$16,1)))*IF(MOD(Calculator!$B$29/Calculator!$F$16,1)&lt;0.5,-1,1))^2))),2))</f>
        <v>—</v>
      </c>
      <c r="I68" s="298" t="n">
        <f aca="false">IF(OR(Calculator!$E$17&lt;&gt;"YES",Calculator!$B$29&lt;Calculator!$G$17),"—",ROUND((1+SQRT(((50*POWER(80,POWER(COS(PI()*MOD(Calculator!$B$29/Calculator!$F$17,1)),2))-$C68)^2+(1500*ABS(SIN(2*PI()*MOD(Calculator!$B$29/Calculator!$F$17,1)))*IF(MOD(Calculator!$B$29/Calculator!$F$17,1)&lt;0.5,-1,1))^2)/((50*POWER(80,POWER(COS(PI()*MOD(Calculator!$B$29/Calculator!$F$17,1)),2))+$C68)^2+(1500*ABS(SIN(2*PI()*MOD(Calculator!$B$29/Calculator!$F$17,1)))*IF(MOD(Calculator!$B$29/Calculator!$F$17,1)&lt;0.5,-1,1))^2)))/(1-SQRT(((50*POWER(80,POWER(COS(PI()*MOD(Calculator!$B$29/Calculator!$F$17,1)),2))-$C68)^2+(1500*ABS(SIN(2*PI()*MOD(Calculator!$B$29/Calculator!$F$17,1)))*IF(MOD(Calculator!$B$29/Calculator!$F$17,1)&lt;0.5,-1,1))^2)/((50*POWER(80,POWER(COS(PI()*MOD(Calculator!$B$29/Calculator!$F$17,1)),2))+$C68)^2+(1500*ABS(SIN(2*PI()*MOD(Calculator!$B$29/Calculator!$F$17,1)))*IF(MOD(Calculator!$B$29/Calculator!$F$17,1)&lt;0.5,-1,1))^2))),2))</f>
        <v>16.34</v>
      </c>
      <c r="J68" s="298" t="str">
        <f aca="false">IF(OR(Calculator!$E$18&lt;&gt;"YES",Calculator!$B$29&lt;Calculator!$G$18),"—",ROUND((1+SQRT(((50*POWER(80,POWER(COS(PI()*MOD(Calculator!$B$29/Calculator!$F$18,1)),2))-$C68)^2+(1500*ABS(SIN(2*PI()*MOD(Calculator!$B$29/Calculator!$F$18,1)))*IF(MOD(Calculator!$B$29/Calculator!$F$18,1)&lt;0.5,-1,1))^2)/((50*POWER(80,POWER(COS(PI()*MOD(Calculator!$B$29/Calculator!$F$18,1)),2))+$C68)^2+(1500*ABS(SIN(2*PI()*MOD(Calculator!$B$29/Calculator!$F$18,1)))*IF(MOD(Calculator!$B$29/Calculator!$F$18,1)&lt;0.5,-1,1))^2)))/(1-SQRT(((50*POWER(80,POWER(COS(PI()*MOD(Calculator!$B$29/Calculator!$F$18,1)),2))-$C68)^2+(1500*ABS(SIN(2*PI()*MOD(Calculator!$B$29/Calculator!$F$18,1)))*IF(MOD(Calculator!$B$29/Calculator!$F$18,1)&lt;0.5,-1,1))^2)/((50*POWER(80,POWER(COS(PI()*MOD(Calculator!$B$29/Calculator!$F$18,1)),2))+$C68)^2+(1500*ABS(SIN(2*PI()*MOD(Calculator!$B$29/Calculator!$F$18,1)))*IF(MOD(Calculator!$B$29/Calculator!$F$18,1)&lt;0.5,-1,1))^2))),2))</f>
        <v>—</v>
      </c>
      <c r="K68" s="298" t="str">
        <f aca="false">IF(OR(Calculator!$E$19&lt;&gt;"YES",Calculator!$B$29&lt;Calculator!$G$19),"—",ROUND((1+SQRT(((50*POWER(80,POWER(COS(PI()*MOD(Calculator!$B$29/Calculator!$F$19,1)),2))-$C68)^2+(1500*ABS(SIN(2*PI()*MOD(Calculator!$B$29/Calculator!$F$19,1)))*IF(MOD(Calculator!$B$29/Calculator!$F$19,1)&lt;0.5,-1,1))^2)/((50*POWER(80,POWER(COS(PI()*MOD(Calculator!$B$29/Calculator!$F$19,1)),2))+$C68)^2+(1500*ABS(SIN(2*PI()*MOD(Calculator!$B$29/Calculator!$F$19,1)))*IF(MOD(Calculator!$B$29/Calculator!$F$19,1)&lt;0.5,-1,1))^2)))/(1-SQRT(((50*POWER(80,POWER(COS(PI()*MOD(Calculator!$B$29/Calculator!$F$19,1)),2))-$C68)^2+(1500*ABS(SIN(2*PI()*MOD(Calculator!$B$29/Calculator!$F$19,1)))*IF(MOD(Calculator!$B$29/Calculator!$F$19,1)&lt;0.5,-1,1))^2)/((50*POWER(80,POWER(COS(PI()*MOD(Calculator!$B$29/Calculator!$F$19,1)),2))+$C68)^2+(1500*ABS(SIN(2*PI()*MOD(Calculator!$B$29/Calculator!$F$19,1)))*IF(MOD(Calculator!$B$29/Calculator!$F$19,1)&lt;0.5,-1,1))^2))),2))</f>
        <v>—</v>
      </c>
      <c r="L68" s="298" t="str">
        <f aca="false">IF(OR(Calculator!$E$20&lt;&gt;"YES",Calculator!$B$29&lt;Calculator!$G$20),"—",ROUND((1+SQRT(((50*POWER(80,POWER(COS(PI()*MOD(Calculator!$B$29/Calculator!$F$20,1)),2))-$C68)^2+(1500*ABS(SIN(2*PI()*MOD(Calculator!$B$29/Calculator!$F$20,1)))*IF(MOD(Calculator!$B$29/Calculator!$F$20,1)&lt;0.5,-1,1))^2)/((50*POWER(80,POWER(COS(PI()*MOD(Calculator!$B$29/Calculator!$F$20,1)),2))+$C68)^2+(1500*ABS(SIN(2*PI()*MOD(Calculator!$B$29/Calculator!$F$20,1)))*IF(MOD(Calculator!$B$29/Calculator!$F$20,1)&lt;0.5,-1,1))^2)))/(1-SQRT(((50*POWER(80,POWER(COS(PI()*MOD(Calculator!$B$29/Calculator!$F$20,1)),2))-$C68)^2+(1500*ABS(SIN(2*PI()*MOD(Calculator!$B$29/Calculator!$F$20,1)))*IF(MOD(Calculator!$B$29/Calculator!$F$20,1)&lt;0.5,-1,1))^2)/((50*POWER(80,POWER(COS(PI()*MOD(Calculator!$B$29/Calculator!$F$20,1)),2))+$C68)^2+(1500*ABS(SIN(2*PI()*MOD(Calculator!$B$29/Calculator!$F$20,1)))*IF(MOD(Calculator!$B$29/Calculator!$F$20,1)&lt;0.5,-1,1))^2))),2))</f>
        <v>—</v>
      </c>
      <c r="M68" s="298" t="str">
        <f aca="false">IF(OR(Calculator!$E$21&lt;&gt;"YES",Calculator!$B$29&lt;Calculator!$G$21),"—",ROUND((1+SQRT(((50*POWER(80,POWER(COS(PI()*MOD(Calculator!$B$29/Calculator!$F$21,1)),2))-$C68)^2+(1500*ABS(SIN(2*PI()*MOD(Calculator!$B$29/Calculator!$F$21,1)))*IF(MOD(Calculator!$B$29/Calculator!$F$21,1)&lt;0.5,-1,1))^2)/((50*POWER(80,POWER(COS(PI()*MOD(Calculator!$B$29/Calculator!$F$21,1)),2))+$C68)^2+(1500*ABS(SIN(2*PI()*MOD(Calculator!$B$29/Calculator!$F$21,1)))*IF(MOD(Calculator!$B$29/Calculator!$F$21,1)&lt;0.5,-1,1))^2)))/(1-SQRT(((50*POWER(80,POWER(COS(PI()*MOD(Calculator!$B$29/Calculator!$F$21,1)),2))-$C68)^2+(1500*ABS(SIN(2*PI()*MOD(Calculator!$B$29/Calculator!$F$21,1)))*IF(MOD(Calculator!$B$29/Calculator!$F$21,1)&lt;0.5,-1,1))^2)/((50*POWER(80,POWER(COS(PI()*MOD(Calculator!$B$29/Calculator!$F$21,1)),2))+$C68)^2+(1500*ABS(SIN(2*PI()*MOD(Calculator!$B$29/Calculator!$F$21,1)))*IF(MOD(Calculator!$B$29/Calculator!$F$21,1)&lt;0.5,-1,1))^2))),2))</f>
        <v>—</v>
      </c>
      <c r="N68" s="298" t="str">
        <f aca="false">IF(OR(Calculator!$E$22&lt;&gt;"YES",Calculator!$B$29&lt;Calculator!$G$22),"—",ROUND((1+SQRT(((50*POWER(80,POWER(COS(PI()*MOD(Calculator!$B$29/Calculator!$F$22,1)),2))-$C68)^2+(1500*ABS(SIN(2*PI()*MOD(Calculator!$B$29/Calculator!$F$22,1)))*IF(MOD(Calculator!$B$29/Calculator!$F$22,1)&lt;0.5,-1,1))^2)/((50*POWER(80,POWER(COS(PI()*MOD(Calculator!$B$29/Calculator!$F$22,1)),2))+$C68)^2+(1500*ABS(SIN(2*PI()*MOD(Calculator!$B$29/Calculator!$F$22,1)))*IF(MOD(Calculator!$B$29/Calculator!$F$22,1)&lt;0.5,-1,1))^2)))/(1-SQRT(((50*POWER(80,POWER(COS(PI()*MOD(Calculator!$B$29/Calculator!$F$22,1)),2))-$C68)^2+(1500*ABS(SIN(2*PI()*MOD(Calculator!$B$29/Calculator!$F$22,1)))*IF(MOD(Calculator!$B$29/Calculator!$F$22,1)&lt;0.5,-1,1))^2)/((50*POWER(80,POWER(COS(PI()*MOD(Calculator!$B$29/Calculator!$F$22,1)),2))+$C68)^2+(1500*ABS(SIN(2*PI()*MOD(Calculator!$B$29/Calculator!$F$22,1)))*IF(MOD(Calculator!$B$29/Calculator!$F$22,1)&lt;0.5,-1,1))^2))),2))</f>
        <v>—</v>
      </c>
      <c r="O68" s="292" t="n">
        <f aca="false">IFERROR(ROUND((IF(ISNUMBER(D68),D68,0)+IF(ISNUMBER(E68),E68,0)+IF(ISNUMBER(F68),F68,0)+IF(ISNUMBER(G68),G68,0)+IF(ISNUMBER(H68),H68,0)+IF(ISNUMBER(I68),I68,0)+IF(ISNUMBER(J68),J68,0)+IF(ISNUMBER(K68),K68,0)+IF(ISNUMBER(L68),L68,0)+IF(ISNUMBER(M68),M68,0)+IF(ISNUMBER(N68),N68,0))/(IF(ISNUMBER(D68),1,0)+IF(ISNUMBER(E68),1,0)+IF(ISNUMBER(F68),1,0)+IF(ISNUMBER(G68),1,0)+IF(ISNUMBER(H68),1,0)+IF(ISNUMBER(I68),1,0)+IF(ISNUMBER(J68),1,0)+IF(ISNUMBER(K68),1,0)+IF(ISNUMBER(L68),1,0)+IF(ISNUMBER(M68),1,0)+IF(ISNUMBER(N68),1,0)),4),"")</f>
        <v>17.135</v>
      </c>
      <c r="P68" s="298" t="str">
        <f aca="false">IF(OR(Calculator!$E$12&lt;&gt;"YES",Calculator!$B$30&lt;Calculator!$G$12),"—",ROUND((1+SQRT(((50*POWER(80,POWER(COS(PI()*MOD(Calculator!$B$30/Calculator!$F$12,1)),2))-$C68)^2+(1500*ABS(SIN(2*PI()*MOD(Calculator!$B$30/Calculator!$F$12,1)))*IF(MOD(Calculator!$B$30/Calculator!$F$12,1)&lt;0.5,-1,1))^2)/((50*POWER(80,POWER(COS(PI()*MOD(Calculator!$B$30/Calculator!$F$12,1)),2))+$C68)^2+(1500*ABS(SIN(2*PI()*MOD(Calculator!$B$30/Calculator!$F$12,1)))*IF(MOD(Calculator!$B$30/Calculator!$F$12,1)&lt;0.5,-1,1))^2)))/(1-SQRT(((50*POWER(80,POWER(COS(PI()*MOD(Calculator!$B$30/Calculator!$F$12,1)),2))-$C68)^2+(1500*ABS(SIN(2*PI()*MOD(Calculator!$B$30/Calculator!$F$12,1)))*IF(MOD(Calculator!$B$30/Calculator!$F$12,1)&lt;0.5,-1,1))^2)/((50*POWER(80,POWER(COS(PI()*MOD(Calculator!$B$30/Calculator!$F$12,1)),2))+$C68)^2+(1500*ABS(SIN(2*PI()*MOD(Calculator!$B$30/Calculator!$F$12,1)))*IF(MOD(Calculator!$B$30/Calculator!$F$12,1)&lt;0.5,-1,1))^2))),2))</f>
        <v>—</v>
      </c>
      <c r="Q68" s="298" t="str">
        <f aca="false">IF(OR(Calculator!$E$13&lt;&gt;"YES",Calculator!$B$30&lt;Calculator!$G$13),"—",ROUND((1+SQRT(((50*POWER(80,POWER(COS(PI()*MOD(Calculator!$B$30/Calculator!$F$13,1)),2))-$C68)^2+(1500*ABS(SIN(2*PI()*MOD(Calculator!$B$30/Calculator!$F$13,1)))*IF(MOD(Calculator!$B$30/Calculator!$F$13,1)&lt;0.5,-1,1))^2)/((50*POWER(80,POWER(COS(PI()*MOD(Calculator!$B$30/Calculator!$F$13,1)),2))+$C68)^2+(1500*ABS(SIN(2*PI()*MOD(Calculator!$B$30/Calculator!$F$13,1)))*IF(MOD(Calculator!$B$30/Calculator!$F$13,1)&lt;0.5,-1,1))^2)))/(1-SQRT(((50*POWER(80,POWER(COS(PI()*MOD(Calculator!$B$30/Calculator!$F$13,1)),2))-$C68)^2+(1500*ABS(SIN(2*PI()*MOD(Calculator!$B$30/Calculator!$F$13,1)))*IF(MOD(Calculator!$B$30/Calculator!$F$13,1)&lt;0.5,-1,1))^2)/((50*POWER(80,POWER(COS(PI()*MOD(Calculator!$B$30/Calculator!$F$13,1)),2))+$C68)^2+(1500*ABS(SIN(2*PI()*MOD(Calculator!$B$30/Calculator!$F$13,1)))*IF(MOD(Calculator!$B$30/Calculator!$F$13,1)&lt;0.5,-1,1))^2))),2))</f>
        <v>—</v>
      </c>
      <c r="R68" s="298" t="str">
        <f aca="false">IF(OR(Calculator!$E$14&lt;&gt;"YES",Calculator!$B$30&lt;Calculator!$G$14),"—",ROUND((1+SQRT(((50*POWER(80,POWER(COS(PI()*MOD(Calculator!$B$30/Calculator!$F$14,1)),2))-$C68)^2+(1500*ABS(SIN(2*PI()*MOD(Calculator!$B$30/Calculator!$F$14,1)))*IF(MOD(Calculator!$B$30/Calculator!$F$14,1)&lt;0.5,-1,1))^2)/((50*POWER(80,POWER(COS(PI()*MOD(Calculator!$B$30/Calculator!$F$14,1)),2))+$C68)^2+(1500*ABS(SIN(2*PI()*MOD(Calculator!$B$30/Calculator!$F$14,1)))*IF(MOD(Calculator!$B$30/Calculator!$F$14,1)&lt;0.5,-1,1))^2)))/(1-SQRT(((50*POWER(80,POWER(COS(PI()*MOD(Calculator!$B$30/Calculator!$F$14,1)),2))-$C68)^2+(1500*ABS(SIN(2*PI()*MOD(Calculator!$B$30/Calculator!$F$14,1)))*IF(MOD(Calculator!$B$30/Calculator!$F$14,1)&lt;0.5,-1,1))^2)/((50*POWER(80,POWER(COS(PI()*MOD(Calculator!$B$30/Calculator!$F$14,1)),2))+$C68)^2+(1500*ABS(SIN(2*PI()*MOD(Calculator!$B$30/Calculator!$F$14,1)))*IF(MOD(Calculator!$B$30/Calculator!$F$14,1)&lt;0.5,-1,1))^2))),2))</f>
        <v>—</v>
      </c>
      <c r="S68" s="298" t="n">
        <f aca="false">IF(OR(Calculator!$E$15&lt;&gt;"YES",Calculator!$B$30&lt;Calculator!$G$15),"—",ROUND((1+SQRT(((50*POWER(80,POWER(COS(PI()*MOD(Calculator!$B$30/Calculator!$F$15,1)),2))-$C68)^2+(1500*ABS(SIN(2*PI()*MOD(Calculator!$B$30/Calculator!$F$15,1)))*IF(MOD(Calculator!$B$30/Calculator!$F$15,1)&lt;0.5,-1,1))^2)/((50*POWER(80,POWER(COS(PI()*MOD(Calculator!$B$30/Calculator!$F$15,1)),2))+$C68)^2+(1500*ABS(SIN(2*PI()*MOD(Calculator!$B$30/Calculator!$F$15,1)))*IF(MOD(Calculator!$B$30/Calculator!$F$15,1)&lt;0.5,-1,1))^2)))/(1-SQRT(((50*POWER(80,POWER(COS(PI()*MOD(Calculator!$B$30/Calculator!$F$15,1)),2))-$C68)^2+(1500*ABS(SIN(2*PI()*MOD(Calculator!$B$30/Calculator!$F$15,1)))*IF(MOD(Calculator!$B$30/Calculator!$F$15,1)&lt;0.5,-1,1))^2)/((50*POWER(80,POWER(COS(PI()*MOD(Calculator!$B$30/Calculator!$F$15,1)),2))+$C68)^2+(1500*ABS(SIN(2*PI()*MOD(Calculator!$B$30/Calculator!$F$15,1)))*IF(MOD(Calculator!$B$30/Calculator!$F$15,1)&lt;0.5,-1,1))^2))),2))</f>
        <v>17.1</v>
      </c>
      <c r="T68" s="298" t="str">
        <f aca="false">IF(OR(Calculator!$E$16&lt;&gt;"YES",Calculator!$B$30&lt;Calculator!$G$16),"—",ROUND((1+SQRT(((50*POWER(80,POWER(COS(PI()*MOD(Calculator!$B$30/Calculator!$F$16,1)),2))-$C68)^2+(1500*ABS(SIN(2*PI()*MOD(Calculator!$B$30/Calculator!$F$16,1)))*IF(MOD(Calculator!$B$30/Calculator!$F$16,1)&lt;0.5,-1,1))^2)/((50*POWER(80,POWER(COS(PI()*MOD(Calculator!$B$30/Calculator!$F$16,1)),2))+$C68)^2+(1500*ABS(SIN(2*PI()*MOD(Calculator!$B$30/Calculator!$F$16,1)))*IF(MOD(Calculator!$B$30/Calculator!$F$16,1)&lt;0.5,-1,1))^2)))/(1-SQRT(((50*POWER(80,POWER(COS(PI()*MOD(Calculator!$B$30/Calculator!$F$16,1)),2))-$C68)^2+(1500*ABS(SIN(2*PI()*MOD(Calculator!$B$30/Calculator!$F$16,1)))*IF(MOD(Calculator!$B$30/Calculator!$F$16,1)&lt;0.5,-1,1))^2)/((50*POWER(80,POWER(COS(PI()*MOD(Calculator!$B$30/Calculator!$F$16,1)),2))+$C68)^2+(1500*ABS(SIN(2*PI()*MOD(Calculator!$B$30/Calculator!$F$16,1)))*IF(MOD(Calculator!$B$30/Calculator!$F$16,1)&lt;0.5,-1,1))^2))),2))</f>
        <v>—</v>
      </c>
      <c r="U68" s="298" t="n">
        <f aca="false">IF(OR(Calculator!$E$17&lt;&gt;"YES",Calculator!$B$30&lt;Calculator!$G$17),"—",ROUND((1+SQRT(((50*POWER(80,POWER(COS(PI()*MOD(Calculator!$B$30/Calculator!$F$17,1)),2))-$C68)^2+(1500*ABS(SIN(2*PI()*MOD(Calculator!$B$30/Calculator!$F$17,1)))*IF(MOD(Calculator!$B$30/Calculator!$F$17,1)&lt;0.5,-1,1))^2)/((50*POWER(80,POWER(COS(PI()*MOD(Calculator!$B$30/Calculator!$F$17,1)),2))+$C68)^2+(1500*ABS(SIN(2*PI()*MOD(Calculator!$B$30/Calculator!$F$17,1)))*IF(MOD(Calculator!$B$30/Calculator!$F$17,1)&lt;0.5,-1,1))^2)))/(1-SQRT(((50*POWER(80,POWER(COS(PI()*MOD(Calculator!$B$30/Calculator!$F$17,1)),2))-$C68)^2+(1500*ABS(SIN(2*PI()*MOD(Calculator!$B$30/Calculator!$F$17,1)))*IF(MOD(Calculator!$B$30/Calculator!$F$17,1)&lt;0.5,-1,1))^2)/((50*POWER(80,POWER(COS(PI()*MOD(Calculator!$B$30/Calculator!$F$17,1)),2))+$C68)^2+(1500*ABS(SIN(2*PI()*MOD(Calculator!$B$30/Calculator!$F$17,1)))*IF(MOD(Calculator!$B$30/Calculator!$F$17,1)&lt;0.5,-1,1))^2))),2))</f>
        <v>17.98</v>
      </c>
      <c r="V68" s="298" t="str">
        <f aca="false">IF(OR(Calculator!$E$18&lt;&gt;"YES",Calculator!$B$30&lt;Calculator!$G$18),"—",ROUND((1+SQRT(((50*POWER(80,POWER(COS(PI()*MOD(Calculator!$B$30/Calculator!$F$18,1)),2))-$C68)^2+(1500*ABS(SIN(2*PI()*MOD(Calculator!$B$30/Calculator!$F$18,1)))*IF(MOD(Calculator!$B$30/Calculator!$F$18,1)&lt;0.5,-1,1))^2)/((50*POWER(80,POWER(COS(PI()*MOD(Calculator!$B$30/Calculator!$F$18,1)),2))+$C68)^2+(1500*ABS(SIN(2*PI()*MOD(Calculator!$B$30/Calculator!$F$18,1)))*IF(MOD(Calculator!$B$30/Calculator!$F$18,1)&lt;0.5,-1,1))^2)))/(1-SQRT(((50*POWER(80,POWER(COS(PI()*MOD(Calculator!$B$30/Calculator!$F$18,1)),2))-$C68)^2+(1500*ABS(SIN(2*PI()*MOD(Calculator!$B$30/Calculator!$F$18,1)))*IF(MOD(Calculator!$B$30/Calculator!$F$18,1)&lt;0.5,-1,1))^2)/((50*POWER(80,POWER(COS(PI()*MOD(Calculator!$B$30/Calculator!$F$18,1)),2))+$C68)^2+(1500*ABS(SIN(2*PI()*MOD(Calculator!$B$30/Calculator!$F$18,1)))*IF(MOD(Calculator!$B$30/Calculator!$F$18,1)&lt;0.5,-1,1))^2))),2))</f>
        <v>—</v>
      </c>
      <c r="W68" s="298" t="str">
        <f aca="false">IF(OR(Calculator!$E$19&lt;&gt;"YES",Calculator!$B$30&lt;Calculator!$G$19),"—",ROUND((1+SQRT(((50*POWER(80,POWER(COS(PI()*MOD(Calculator!$B$30/Calculator!$F$19,1)),2))-$C68)^2+(1500*ABS(SIN(2*PI()*MOD(Calculator!$B$30/Calculator!$F$19,1)))*IF(MOD(Calculator!$B$30/Calculator!$F$19,1)&lt;0.5,-1,1))^2)/((50*POWER(80,POWER(COS(PI()*MOD(Calculator!$B$30/Calculator!$F$19,1)),2))+$C68)^2+(1500*ABS(SIN(2*PI()*MOD(Calculator!$B$30/Calculator!$F$19,1)))*IF(MOD(Calculator!$B$30/Calculator!$F$19,1)&lt;0.5,-1,1))^2)))/(1-SQRT(((50*POWER(80,POWER(COS(PI()*MOD(Calculator!$B$30/Calculator!$F$19,1)),2))-$C68)^2+(1500*ABS(SIN(2*PI()*MOD(Calculator!$B$30/Calculator!$F$19,1)))*IF(MOD(Calculator!$B$30/Calculator!$F$19,1)&lt;0.5,-1,1))^2)/((50*POWER(80,POWER(COS(PI()*MOD(Calculator!$B$30/Calculator!$F$19,1)),2))+$C68)^2+(1500*ABS(SIN(2*PI()*MOD(Calculator!$B$30/Calculator!$F$19,1)))*IF(MOD(Calculator!$B$30/Calculator!$F$19,1)&lt;0.5,-1,1))^2))),2))</f>
        <v>—</v>
      </c>
      <c r="X68" s="298" t="str">
        <f aca="false">IF(OR(Calculator!$E$20&lt;&gt;"YES",Calculator!$B$30&lt;Calculator!$G$20),"—",ROUND((1+SQRT(((50*POWER(80,POWER(COS(PI()*MOD(Calculator!$B$30/Calculator!$F$20,1)),2))-$C68)^2+(1500*ABS(SIN(2*PI()*MOD(Calculator!$B$30/Calculator!$F$20,1)))*IF(MOD(Calculator!$B$30/Calculator!$F$20,1)&lt;0.5,-1,1))^2)/((50*POWER(80,POWER(COS(PI()*MOD(Calculator!$B$30/Calculator!$F$20,1)),2))+$C68)^2+(1500*ABS(SIN(2*PI()*MOD(Calculator!$B$30/Calculator!$F$20,1)))*IF(MOD(Calculator!$B$30/Calculator!$F$20,1)&lt;0.5,-1,1))^2)))/(1-SQRT(((50*POWER(80,POWER(COS(PI()*MOD(Calculator!$B$30/Calculator!$F$20,1)),2))-$C68)^2+(1500*ABS(SIN(2*PI()*MOD(Calculator!$B$30/Calculator!$F$20,1)))*IF(MOD(Calculator!$B$30/Calculator!$F$20,1)&lt;0.5,-1,1))^2)/((50*POWER(80,POWER(COS(PI()*MOD(Calculator!$B$30/Calculator!$F$20,1)),2))+$C68)^2+(1500*ABS(SIN(2*PI()*MOD(Calculator!$B$30/Calculator!$F$20,1)))*IF(MOD(Calculator!$B$30/Calculator!$F$20,1)&lt;0.5,-1,1))^2))),2))</f>
        <v>—</v>
      </c>
      <c r="Y68" s="298" t="str">
        <f aca="false">IF(OR(Calculator!$E$21&lt;&gt;"YES",Calculator!$B$30&lt;Calculator!$G$21),"—",ROUND((1+SQRT(((50*POWER(80,POWER(COS(PI()*MOD(Calculator!$B$30/Calculator!$F$21,1)),2))-$C68)^2+(1500*ABS(SIN(2*PI()*MOD(Calculator!$B$30/Calculator!$F$21,1)))*IF(MOD(Calculator!$B$30/Calculator!$F$21,1)&lt;0.5,-1,1))^2)/((50*POWER(80,POWER(COS(PI()*MOD(Calculator!$B$30/Calculator!$F$21,1)),2))+$C68)^2+(1500*ABS(SIN(2*PI()*MOD(Calculator!$B$30/Calculator!$F$21,1)))*IF(MOD(Calculator!$B$30/Calculator!$F$21,1)&lt;0.5,-1,1))^2)))/(1-SQRT(((50*POWER(80,POWER(COS(PI()*MOD(Calculator!$B$30/Calculator!$F$21,1)),2))-$C68)^2+(1500*ABS(SIN(2*PI()*MOD(Calculator!$B$30/Calculator!$F$21,1)))*IF(MOD(Calculator!$B$30/Calculator!$F$21,1)&lt;0.5,-1,1))^2)/((50*POWER(80,POWER(COS(PI()*MOD(Calculator!$B$30/Calculator!$F$21,1)),2))+$C68)^2+(1500*ABS(SIN(2*PI()*MOD(Calculator!$B$30/Calculator!$F$21,1)))*IF(MOD(Calculator!$B$30/Calculator!$F$21,1)&lt;0.5,-1,1))^2))),2))</f>
        <v>—</v>
      </c>
      <c r="Z68" s="298" t="str">
        <f aca="false">IF(OR(Calculator!$E$22&lt;&gt;"YES",Calculator!$B$30&lt;Calculator!$G$22),"—",ROUND((1+SQRT(((50*POWER(80,POWER(COS(PI()*MOD(Calculator!$B$30/Calculator!$F$22,1)),2))-$C68)^2+(1500*ABS(SIN(2*PI()*MOD(Calculator!$B$30/Calculator!$F$22,1)))*IF(MOD(Calculator!$B$30/Calculator!$F$22,1)&lt;0.5,-1,1))^2)/((50*POWER(80,POWER(COS(PI()*MOD(Calculator!$B$30/Calculator!$F$22,1)),2))+$C68)^2+(1500*ABS(SIN(2*PI()*MOD(Calculator!$B$30/Calculator!$F$22,1)))*IF(MOD(Calculator!$B$30/Calculator!$F$22,1)&lt;0.5,-1,1))^2)))/(1-SQRT(((50*POWER(80,POWER(COS(PI()*MOD(Calculator!$B$30/Calculator!$F$22,1)),2))-$C68)^2+(1500*ABS(SIN(2*PI()*MOD(Calculator!$B$30/Calculator!$F$22,1)))*IF(MOD(Calculator!$B$30/Calculator!$F$22,1)&lt;0.5,-1,1))^2)/((50*POWER(80,POWER(COS(PI()*MOD(Calculator!$B$30/Calculator!$F$22,1)),2))+$C68)^2+(1500*ABS(SIN(2*PI()*MOD(Calculator!$B$30/Calculator!$F$22,1)))*IF(MOD(Calculator!$B$30/Calculator!$F$22,1)&lt;0.5,-1,1))^2))),2))</f>
        <v>—</v>
      </c>
      <c r="AA68" s="292" t="n">
        <f aca="false">IFERROR(ROUND((IF(ISNUMBER(P68),P68,0)+IF(ISNUMBER(Q68),Q68,0)+IF(ISNUMBER(R68),R68,0)+IF(ISNUMBER(S68),S68,0)+IF(ISNUMBER(T68),T68,0)+IF(ISNUMBER(U68),U68,0)+IF(ISNUMBER(V68),V68,0)+IF(ISNUMBER(W68),W68,0)+IF(ISNUMBER(X68),X68,0)+IF(ISNUMBER(Y68),Y68,0)+IF(ISNUMBER(Z68),Z68,0))/(IF(ISNUMBER(P68),1,0)+IF(ISNUMBER(Q68),1,0)+IF(ISNUMBER(R68),1,0)+IF(ISNUMBER(S68),1,0)+IF(ISNUMBER(T68),1,0)+IF(ISNUMBER(U68),1,0)+IF(ISNUMBER(V68),1,0)+IF(ISNUMBER(W68),1,0)+IF(ISNUMBER(X68),1,0)+IF(ISNUMBER(Y68),1,0)+IF(ISNUMBER(Z68),1,0)),4),"")</f>
        <v>17.54</v>
      </c>
      <c r="AB68" s="298" t="str">
        <f aca="false">IF(OR(Calculator!$E$12&lt;&gt;"YES",Calculator!$B$31&lt;Calculator!$G$12),"—",ROUND((1+SQRT(((50*POWER(80,POWER(COS(PI()*MOD(Calculator!$B$31/Calculator!$F$12,1)),2))-$C68)^2+(1500*ABS(SIN(2*PI()*MOD(Calculator!$B$31/Calculator!$F$12,1)))*IF(MOD(Calculator!$B$31/Calculator!$F$12,1)&lt;0.5,-1,1))^2)/((50*POWER(80,POWER(COS(PI()*MOD(Calculator!$B$31/Calculator!$F$12,1)),2))+$C68)^2+(1500*ABS(SIN(2*PI()*MOD(Calculator!$B$31/Calculator!$F$12,1)))*IF(MOD(Calculator!$B$31/Calculator!$F$12,1)&lt;0.5,-1,1))^2)))/(1-SQRT(((50*POWER(80,POWER(COS(PI()*MOD(Calculator!$B$31/Calculator!$F$12,1)),2))-$C68)^2+(1500*ABS(SIN(2*PI()*MOD(Calculator!$B$31/Calculator!$F$12,1)))*IF(MOD(Calculator!$B$31/Calculator!$F$12,1)&lt;0.5,-1,1))^2)/((50*POWER(80,POWER(COS(PI()*MOD(Calculator!$B$31/Calculator!$F$12,1)),2))+$C68)^2+(1500*ABS(SIN(2*PI()*MOD(Calculator!$B$31/Calculator!$F$12,1)))*IF(MOD(Calculator!$B$31/Calculator!$F$12,1)&lt;0.5,-1,1))^2))),2))</f>
        <v>—</v>
      </c>
      <c r="AC68" s="298" t="str">
        <f aca="false">IF(OR(Calculator!$E$13&lt;&gt;"YES",Calculator!$B$31&lt;Calculator!$G$13),"—",ROUND((1+SQRT(((50*POWER(80,POWER(COS(PI()*MOD(Calculator!$B$31/Calculator!$F$13,1)),2))-$C68)^2+(1500*ABS(SIN(2*PI()*MOD(Calculator!$B$31/Calculator!$F$13,1)))*IF(MOD(Calculator!$B$31/Calculator!$F$13,1)&lt;0.5,-1,1))^2)/((50*POWER(80,POWER(COS(PI()*MOD(Calculator!$B$31/Calculator!$F$13,1)),2))+$C68)^2+(1500*ABS(SIN(2*PI()*MOD(Calculator!$B$31/Calculator!$F$13,1)))*IF(MOD(Calculator!$B$31/Calculator!$F$13,1)&lt;0.5,-1,1))^2)))/(1-SQRT(((50*POWER(80,POWER(COS(PI()*MOD(Calculator!$B$31/Calculator!$F$13,1)),2))-$C68)^2+(1500*ABS(SIN(2*PI()*MOD(Calculator!$B$31/Calculator!$F$13,1)))*IF(MOD(Calculator!$B$31/Calculator!$F$13,1)&lt;0.5,-1,1))^2)/((50*POWER(80,POWER(COS(PI()*MOD(Calculator!$B$31/Calculator!$F$13,1)),2))+$C68)^2+(1500*ABS(SIN(2*PI()*MOD(Calculator!$B$31/Calculator!$F$13,1)))*IF(MOD(Calculator!$B$31/Calculator!$F$13,1)&lt;0.5,-1,1))^2))),2))</f>
        <v>—</v>
      </c>
      <c r="AD68" s="298" t="str">
        <f aca="false">IF(OR(Calculator!$E$14&lt;&gt;"YES",Calculator!$B$31&lt;Calculator!$G$14),"—",ROUND((1+SQRT(((50*POWER(80,POWER(COS(PI()*MOD(Calculator!$B$31/Calculator!$F$14,1)),2))-$C68)^2+(1500*ABS(SIN(2*PI()*MOD(Calculator!$B$31/Calculator!$F$14,1)))*IF(MOD(Calculator!$B$31/Calculator!$F$14,1)&lt;0.5,-1,1))^2)/((50*POWER(80,POWER(COS(PI()*MOD(Calculator!$B$31/Calculator!$F$14,1)),2))+$C68)^2+(1500*ABS(SIN(2*PI()*MOD(Calculator!$B$31/Calculator!$F$14,1)))*IF(MOD(Calculator!$B$31/Calculator!$F$14,1)&lt;0.5,-1,1))^2)))/(1-SQRT(((50*POWER(80,POWER(COS(PI()*MOD(Calculator!$B$31/Calculator!$F$14,1)),2))-$C68)^2+(1500*ABS(SIN(2*PI()*MOD(Calculator!$B$31/Calculator!$F$14,1)))*IF(MOD(Calculator!$B$31/Calculator!$F$14,1)&lt;0.5,-1,1))^2)/((50*POWER(80,POWER(COS(PI()*MOD(Calculator!$B$31/Calculator!$F$14,1)),2))+$C68)^2+(1500*ABS(SIN(2*PI()*MOD(Calculator!$B$31/Calculator!$F$14,1)))*IF(MOD(Calculator!$B$31/Calculator!$F$14,1)&lt;0.5,-1,1))^2))),2))</f>
        <v>—</v>
      </c>
      <c r="AE68" s="298" t="n">
        <f aca="false">IF(OR(Calculator!$E$15&lt;&gt;"YES",Calculator!$B$31&lt;Calculator!$G$15),"—",ROUND((1+SQRT(((50*POWER(80,POWER(COS(PI()*MOD(Calculator!$B$31/Calculator!$F$15,1)),2))-$C68)^2+(1500*ABS(SIN(2*PI()*MOD(Calculator!$B$31/Calculator!$F$15,1)))*IF(MOD(Calculator!$B$31/Calculator!$F$15,1)&lt;0.5,-1,1))^2)/((50*POWER(80,POWER(COS(PI()*MOD(Calculator!$B$31/Calculator!$F$15,1)),2))+$C68)^2+(1500*ABS(SIN(2*PI()*MOD(Calculator!$B$31/Calculator!$F$15,1)))*IF(MOD(Calculator!$B$31/Calculator!$F$15,1)&lt;0.5,-1,1))^2)))/(1-SQRT(((50*POWER(80,POWER(COS(PI()*MOD(Calculator!$B$31/Calculator!$F$15,1)),2))-$C68)^2+(1500*ABS(SIN(2*PI()*MOD(Calculator!$B$31/Calculator!$F$15,1)))*IF(MOD(Calculator!$B$31/Calculator!$F$15,1)&lt;0.5,-1,1))^2)/((50*POWER(80,POWER(COS(PI()*MOD(Calculator!$B$31/Calculator!$F$15,1)),2))+$C68)^2+(1500*ABS(SIN(2*PI()*MOD(Calculator!$B$31/Calculator!$F$15,1)))*IF(MOD(Calculator!$B$31/Calculator!$F$15,1)&lt;0.5,-1,1))^2))),2))</f>
        <v>18.76</v>
      </c>
      <c r="AF68" s="298" t="str">
        <f aca="false">IF(OR(Calculator!$E$16&lt;&gt;"YES",Calculator!$B$31&lt;Calculator!$G$16),"—",ROUND((1+SQRT(((50*POWER(80,POWER(COS(PI()*MOD(Calculator!$B$31/Calculator!$F$16,1)),2))-$C68)^2+(1500*ABS(SIN(2*PI()*MOD(Calculator!$B$31/Calculator!$F$16,1)))*IF(MOD(Calculator!$B$31/Calculator!$F$16,1)&lt;0.5,-1,1))^2)/((50*POWER(80,POWER(COS(PI()*MOD(Calculator!$B$31/Calculator!$F$16,1)),2))+$C68)^2+(1500*ABS(SIN(2*PI()*MOD(Calculator!$B$31/Calculator!$F$16,1)))*IF(MOD(Calculator!$B$31/Calculator!$F$16,1)&lt;0.5,-1,1))^2)))/(1-SQRT(((50*POWER(80,POWER(COS(PI()*MOD(Calculator!$B$31/Calculator!$F$16,1)),2))-$C68)^2+(1500*ABS(SIN(2*PI()*MOD(Calculator!$B$31/Calculator!$F$16,1)))*IF(MOD(Calculator!$B$31/Calculator!$F$16,1)&lt;0.5,-1,1))^2)/((50*POWER(80,POWER(COS(PI()*MOD(Calculator!$B$31/Calculator!$F$16,1)),2))+$C68)^2+(1500*ABS(SIN(2*PI()*MOD(Calculator!$B$31/Calculator!$F$16,1)))*IF(MOD(Calculator!$B$31/Calculator!$F$16,1)&lt;0.5,-1,1))^2))),2))</f>
        <v>—</v>
      </c>
      <c r="AG68" s="298" t="n">
        <f aca="false">IF(OR(Calculator!$E$17&lt;&gt;"YES",Calculator!$B$31&lt;Calculator!$G$17),"—",ROUND((1+SQRT(((50*POWER(80,POWER(COS(PI()*MOD(Calculator!$B$31/Calculator!$F$17,1)),2))-$C68)^2+(1500*ABS(SIN(2*PI()*MOD(Calculator!$B$31/Calculator!$F$17,1)))*IF(MOD(Calculator!$B$31/Calculator!$F$17,1)&lt;0.5,-1,1))^2)/((50*POWER(80,POWER(COS(PI()*MOD(Calculator!$B$31/Calculator!$F$17,1)),2))+$C68)^2+(1500*ABS(SIN(2*PI()*MOD(Calculator!$B$31/Calculator!$F$17,1)))*IF(MOD(Calculator!$B$31/Calculator!$F$17,1)&lt;0.5,-1,1))^2)))/(1-SQRT(((50*POWER(80,POWER(COS(PI()*MOD(Calculator!$B$31/Calculator!$F$17,1)),2))-$C68)^2+(1500*ABS(SIN(2*PI()*MOD(Calculator!$B$31/Calculator!$F$17,1)))*IF(MOD(Calculator!$B$31/Calculator!$F$17,1)&lt;0.5,-1,1))^2)/((50*POWER(80,POWER(COS(PI()*MOD(Calculator!$B$31/Calculator!$F$17,1)),2))+$C68)^2+(1500*ABS(SIN(2*PI()*MOD(Calculator!$B$31/Calculator!$F$17,1)))*IF(MOD(Calculator!$B$31/Calculator!$F$17,1)&lt;0.5,-1,1))^2))),2))</f>
        <v>14.77</v>
      </c>
      <c r="AH68" s="298" t="str">
        <f aca="false">IF(OR(Calculator!$E$18&lt;&gt;"YES",Calculator!$B$31&lt;Calculator!$G$18),"—",ROUND((1+SQRT(((50*POWER(80,POWER(COS(PI()*MOD(Calculator!$B$31/Calculator!$F$18,1)),2))-$C68)^2+(1500*ABS(SIN(2*PI()*MOD(Calculator!$B$31/Calculator!$F$18,1)))*IF(MOD(Calculator!$B$31/Calculator!$F$18,1)&lt;0.5,-1,1))^2)/((50*POWER(80,POWER(COS(PI()*MOD(Calculator!$B$31/Calculator!$F$18,1)),2))+$C68)^2+(1500*ABS(SIN(2*PI()*MOD(Calculator!$B$31/Calculator!$F$18,1)))*IF(MOD(Calculator!$B$31/Calculator!$F$18,1)&lt;0.5,-1,1))^2)))/(1-SQRT(((50*POWER(80,POWER(COS(PI()*MOD(Calculator!$B$31/Calculator!$F$18,1)),2))-$C68)^2+(1500*ABS(SIN(2*PI()*MOD(Calculator!$B$31/Calculator!$F$18,1)))*IF(MOD(Calculator!$B$31/Calculator!$F$18,1)&lt;0.5,-1,1))^2)/((50*POWER(80,POWER(COS(PI()*MOD(Calculator!$B$31/Calculator!$F$18,1)),2))+$C68)^2+(1500*ABS(SIN(2*PI()*MOD(Calculator!$B$31/Calculator!$F$18,1)))*IF(MOD(Calculator!$B$31/Calculator!$F$18,1)&lt;0.5,-1,1))^2))),2))</f>
        <v>—</v>
      </c>
      <c r="AI68" s="298" t="str">
        <f aca="false">IF(OR(Calculator!$E$19&lt;&gt;"YES",Calculator!$B$31&lt;Calculator!$G$19),"—",ROUND((1+SQRT(((50*POWER(80,POWER(COS(PI()*MOD(Calculator!$B$31/Calculator!$F$19,1)),2))-$C68)^2+(1500*ABS(SIN(2*PI()*MOD(Calculator!$B$31/Calculator!$F$19,1)))*IF(MOD(Calculator!$B$31/Calculator!$F$19,1)&lt;0.5,-1,1))^2)/((50*POWER(80,POWER(COS(PI()*MOD(Calculator!$B$31/Calculator!$F$19,1)),2))+$C68)^2+(1500*ABS(SIN(2*PI()*MOD(Calculator!$B$31/Calculator!$F$19,1)))*IF(MOD(Calculator!$B$31/Calculator!$F$19,1)&lt;0.5,-1,1))^2)))/(1-SQRT(((50*POWER(80,POWER(COS(PI()*MOD(Calculator!$B$31/Calculator!$F$19,1)),2))-$C68)^2+(1500*ABS(SIN(2*PI()*MOD(Calculator!$B$31/Calculator!$F$19,1)))*IF(MOD(Calculator!$B$31/Calculator!$F$19,1)&lt;0.5,-1,1))^2)/((50*POWER(80,POWER(COS(PI()*MOD(Calculator!$B$31/Calculator!$F$19,1)),2))+$C68)^2+(1500*ABS(SIN(2*PI()*MOD(Calculator!$B$31/Calculator!$F$19,1)))*IF(MOD(Calculator!$B$31/Calculator!$F$19,1)&lt;0.5,-1,1))^2))),2))</f>
        <v>—</v>
      </c>
      <c r="AJ68" s="298" t="str">
        <f aca="false">IF(OR(Calculator!$E$20&lt;&gt;"YES",Calculator!$B$31&lt;Calculator!$G$20),"—",ROUND((1+SQRT(((50*POWER(80,POWER(COS(PI()*MOD(Calculator!$B$31/Calculator!$F$20,1)),2))-$C68)^2+(1500*ABS(SIN(2*PI()*MOD(Calculator!$B$31/Calculator!$F$20,1)))*IF(MOD(Calculator!$B$31/Calculator!$F$20,1)&lt;0.5,-1,1))^2)/((50*POWER(80,POWER(COS(PI()*MOD(Calculator!$B$31/Calculator!$F$20,1)),2))+$C68)^2+(1500*ABS(SIN(2*PI()*MOD(Calculator!$B$31/Calculator!$F$20,1)))*IF(MOD(Calculator!$B$31/Calculator!$F$20,1)&lt;0.5,-1,1))^2)))/(1-SQRT(((50*POWER(80,POWER(COS(PI()*MOD(Calculator!$B$31/Calculator!$F$20,1)),2))-$C68)^2+(1500*ABS(SIN(2*PI()*MOD(Calculator!$B$31/Calculator!$F$20,1)))*IF(MOD(Calculator!$B$31/Calculator!$F$20,1)&lt;0.5,-1,1))^2)/((50*POWER(80,POWER(COS(PI()*MOD(Calculator!$B$31/Calculator!$F$20,1)),2))+$C68)^2+(1500*ABS(SIN(2*PI()*MOD(Calculator!$B$31/Calculator!$F$20,1)))*IF(MOD(Calculator!$B$31/Calculator!$F$20,1)&lt;0.5,-1,1))^2))),2))</f>
        <v>—</v>
      </c>
      <c r="AK68" s="298" t="str">
        <f aca="false">IF(OR(Calculator!$E$21&lt;&gt;"YES",Calculator!$B$31&lt;Calculator!$G$21),"—",ROUND((1+SQRT(((50*POWER(80,POWER(COS(PI()*MOD(Calculator!$B$31/Calculator!$F$21,1)),2))-$C68)^2+(1500*ABS(SIN(2*PI()*MOD(Calculator!$B$31/Calculator!$F$21,1)))*IF(MOD(Calculator!$B$31/Calculator!$F$21,1)&lt;0.5,-1,1))^2)/((50*POWER(80,POWER(COS(PI()*MOD(Calculator!$B$31/Calculator!$F$21,1)),2))+$C68)^2+(1500*ABS(SIN(2*PI()*MOD(Calculator!$B$31/Calculator!$F$21,1)))*IF(MOD(Calculator!$B$31/Calculator!$F$21,1)&lt;0.5,-1,1))^2)))/(1-SQRT(((50*POWER(80,POWER(COS(PI()*MOD(Calculator!$B$31/Calculator!$F$21,1)),2))-$C68)^2+(1500*ABS(SIN(2*PI()*MOD(Calculator!$B$31/Calculator!$F$21,1)))*IF(MOD(Calculator!$B$31/Calculator!$F$21,1)&lt;0.5,-1,1))^2)/((50*POWER(80,POWER(COS(PI()*MOD(Calculator!$B$31/Calculator!$F$21,1)),2))+$C68)^2+(1500*ABS(SIN(2*PI()*MOD(Calculator!$B$31/Calculator!$F$21,1)))*IF(MOD(Calculator!$B$31/Calculator!$F$21,1)&lt;0.5,-1,1))^2))),2))</f>
        <v>—</v>
      </c>
      <c r="AL68" s="298" t="str">
        <f aca="false">IF(OR(Calculator!$E$22&lt;&gt;"YES",Calculator!$B$31&lt;Calculator!$G$22),"—",ROUND((1+SQRT(((50*POWER(80,POWER(COS(PI()*MOD(Calculator!$B$31/Calculator!$F$22,1)),2))-$C68)^2+(1500*ABS(SIN(2*PI()*MOD(Calculator!$B$31/Calculator!$F$22,1)))*IF(MOD(Calculator!$B$31/Calculator!$F$22,1)&lt;0.5,-1,1))^2)/((50*POWER(80,POWER(COS(PI()*MOD(Calculator!$B$31/Calculator!$F$22,1)),2))+$C68)^2+(1500*ABS(SIN(2*PI()*MOD(Calculator!$B$31/Calculator!$F$22,1)))*IF(MOD(Calculator!$B$31/Calculator!$F$22,1)&lt;0.5,-1,1))^2)))/(1-SQRT(((50*POWER(80,POWER(COS(PI()*MOD(Calculator!$B$31/Calculator!$F$22,1)),2))-$C68)^2+(1500*ABS(SIN(2*PI()*MOD(Calculator!$B$31/Calculator!$F$22,1)))*IF(MOD(Calculator!$B$31/Calculator!$F$22,1)&lt;0.5,-1,1))^2)/((50*POWER(80,POWER(COS(PI()*MOD(Calculator!$B$31/Calculator!$F$22,1)),2))+$C68)^2+(1500*ABS(SIN(2*PI()*MOD(Calculator!$B$31/Calculator!$F$22,1)))*IF(MOD(Calculator!$B$31/Calculator!$F$22,1)&lt;0.5,-1,1))^2))),2))</f>
        <v>—</v>
      </c>
      <c r="AM68" s="293" t="n">
        <f aca="false">IFERROR(ROUND((IF(ISNUMBER(AB68),AB68,0)+IF(ISNUMBER(AC68),AC68,0)+IF(ISNUMBER(AD68),AD68,0)+IF(ISNUMBER(AE68),AE68,0)+IF(ISNUMBER(AF68),AF68,0)+IF(ISNUMBER(AG68),AG68,0)+IF(ISNUMBER(AH68),AH68,0)+IF(ISNUMBER(AI68),AI68,0)+IF(ISNUMBER(AJ68),AJ68,0)+IF(ISNUMBER(AK68),AK68,0)+IF(ISNUMBER(AL68),AL68,0))/(IF(ISNUMBER(AB68),1,0)+IF(ISNUMBER(AC68),1,0)+IF(ISNUMBER(AD68),1,0)+IF(ISNUMBER(AE68),1,0)+IF(ISNUMBER(AF68),1,0)+IF(ISNUMBER(AG68),1,0)+IF(ISNUMBER(AH68),1,0)+IF(ISNUMBER(AI68),1,0)+IF(ISNUMBER(AJ68),1,0)+IF(ISNUMBER(AK68),1,0)+IF(ISNUMBER(AL68),1,0)),4),"")</f>
        <v>16.765</v>
      </c>
      <c r="AN68" s="299" t="str">
        <f aca="false">IF(OR(Calculator!$E$12&lt;&gt;"YES",Calculator!$B$32&lt;Calculator!$G$12),"—",ROUND((1+SQRT(((50*POWER(80,POWER(COS(PI()*MOD(Calculator!$B$32/Calculator!$F$12,1)),2))-$C68)^2+(1500*ABS(SIN(2*PI()*MOD(Calculator!$B$32/Calculator!$F$12,1)))*IF(MOD(Calculator!$B$32/Calculator!$F$12,1)&lt;0.5,-1,1))^2)/((50*POWER(80,POWER(COS(PI()*MOD(Calculator!$B$32/Calculator!$F$12,1)),2))+$C68)^2+(1500*ABS(SIN(2*PI()*MOD(Calculator!$B$32/Calculator!$F$12,1)))*IF(MOD(Calculator!$B$32/Calculator!$F$12,1)&lt;0.5,-1,1))^2)))/(1-SQRT(((50*POWER(80,POWER(COS(PI()*MOD(Calculator!$B$32/Calculator!$F$12,1)),2))-$C68)^2+(1500*ABS(SIN(2*PI()*MOD(Calculator!$B$32/Calculator!$F$12,1)))*IF(MOD(Calculator!$B$32/Calculator!$F$12,1)&lt;0.5,-1,1))^2)/((50*POWER(80,POWER(COS(PI()*MOD(Calculator!$B$32/Calculator!$F$12,1)),2))+$C68)^2+(1500*ABS(SIN(2*PI()*MOD(Calculator!$B$32/Calculator!$F$12,1)))*IF(MOD(Calculator!$B$32/Calculator!$F$12,1)&lt;0.5,-1,1))^2))),2))</f>
        <v>—</v>
      </c>
      <c r="AO68" s="299" t="str">
        <f aca="false">IF(OR(Calculator!$E$13&lt;&gt;"YES",Calculator!$B$32&lt;Calculator!$G$13),"—",ROUND((1+SQRT(((50*POWER(80,POWER(COS(PI()*MOD(Calculator!$B$32/Calculator!$F$13,1)),2))-$C68)^2+(1500*ABS(SIN(2*PI()*MOD(Calculator!$B$32/Calculator!$F$13,1)))*IF(MOD(Calculator!$B$32/Calculator!$F$13,1)&lt;0.5,-1,1))^2)/((50*POWER(80,POWER(COS(PI()*MOD(Calculator!$B$32/Calculator!$F$13,1)),2))+$C68)^2+(1500*ABS(SIN(2*PI()*MOD(Calculator!$B$32/Calculator!$F$13,1)))*IF(MOD(Calculator!$B$32/Calculator!$F$13,1)&lt;0.5,-1,1))^2)))/(1-SQRT(((50*POWER(80,POWER(COS(PI()*MOD(Calculator!$B$32/Calculator!$F$13,1)),2))-$C68)^2+(1500*ABS(SIN(2*PI()*MOD(Calculator!$B$32/Calculator!$F$13,1)))*IF(MOD(Calculator!$B$32/Calculator!$F$13,1)&lt;0.5,-1,1))^2)/((50*POWER(80,POWER(COS(PI()*MOD(Calculator!$B$32/Calculator!$F$13,1)),2))+$C68)^2+(1500*ABS(SIN(2*PI()*MOD(Calculator!$B$32/Calculator!$F$13,1)))*IF(MOD(Calculator!$B$32/Calculator!$F$13,1)&lt;0.5,-1,1))^2))),2))</f>
        <v>—</v>
      </c>
      <c r="AP68" s="299" t="str">
        <f aca="false">IF(OR(Calculator!$E$14&lt;&gt;"YES",Calculator!$B$32&lt;Calculator!$G$14),"—",ROUND((1+SQRT(((50*POWER(80,POWER(COS(PI()*MOD(Calculator!$B$32/Calculator!$F$14,1)),2))-$C68)^2+(1500*ABS(SIN(2*PI()*MOD(Calculator!$B$32/Calculator!$F$14,1)))*IF(MOD(Calculator!$B$32/Calculator!$F$14,1)&lt;0.5,-1,1))^2)/((50*POWER(80,POWER(COS(PI()*MOD(Calculator!$B$32/Calculator!$F$14,1)),2))+$C68)^2+(1500*ABS(SIN(2*PI()*MOD(Calculator!$B$32/Calculator!$F$14,1)))*IF(MOD(Calculator!$B$32/Calculator!$F$14,1)&lt;0.5,-1,1))^2)))/(1-SQRT(((50*POWER(80,POWER(COS(PI()*MOD(Calculator!$B$32/Calculator!$F$14,1)),2))-$C68)^2+(1500*ABS(SIN(2*PI()*MOD(Calculator!$B$32/Calculator!$F$14,1)))*IF(MOD(Calculator!$B$32/Calculator!$F$14,1)&lt;0.5,-1,1))^2)/((50*POWER(80,POWER(COS(PI()*MOD(Calculator!$B$32/Calculator!$F$14,1)),2))+$C68)^2+(1500*ABS(SIN(2*PI()*MOD(Calculator!$B$32/Calculator!$F$14,1)))*IF(MOD(Calculator!$B$32/Calculator!$F$14,1)&lt;0.5,-1,1))^2))),2))</f>
        <v>—</v>
      </c>
      <c r="AQ68" s="299" t="n">
        <f aca="false">IF(OR(Calculator!$E$15&lt;&gt;"YES",Calculator!$B$32&lt;Calculator!$G$15),"—",ROUND((1+SQRT(((50*POWER(80,POWER(COS(PI()*MOD(Calculator!$B$32/Calculator!$F$15,1)),2))-$C68)^2+(1500*ABS(SIN(2*PI()*MOD(Calculator!$B$32/Calculator!$F$15,1)))*IF(MOD(Calculator!$B$32/Calculator!$F$15,1)&lt;0.5,-1,1))^2)/((50*POWER(80,POWER(COS(PI()*MOD(Calculator!$B$32/Calculator!$F$15,1)),2))+$C68)^2+(1500*ABS(SIN(2*PI()*MOD(Calculator!$B$32/Calculator!$F$15,1)))*IF(MOD(Calculator!$B$32/Calculator!$F$15,1)&lt;0.5,-1,1))^2)))/(1-SQRT(((50*POWER(80,POWER(COS(PI()*MOD(Calculator!$B$32/Calculator!$F$15,1)),2))-$C68)^2+(1500*ABS(SIN(2*PI()*MOD(Calculator!$B$32/Calculator!$F$15,1)))*IF(MOD(Calculator!$B$32/Calculator!$F$15,1)&lt;0.5,-1,1))^2)/((50*POWER(80,POWER(COS(PI()*MOD(Calculator!$B$32/Calculator!$F$15,1)),2))+$C68)^2+(1500*ABS(SIN(2*PI()*MOD(Calculator!$B$32/Calculator!$F$15,1)))*IF(MOD(Calculator!$B$32/Calculator!$F$15,1)&lt;0.5,-1,1))^2))),2))</f>
        <v>2.44</v>
      </c>
      <c r="AR68" s="299" t="str">
        <f aca="false">IF(OR(Calculator!$E$16&lt;&gt;"YES",Calculator!$B$32&lt;Calculator!$G$16),"—",ROUND((1+SQRT(((50*POWER(80,POWER(COS(PI()*MOD(Calculator!$B$32/Calculator!$F$16,1)),2))-$C68)^2+(1500*ABS(SIN(2*PI()*MOD(Calculator!$B$32/Calculator!$F$16,1)))*IF(MOD(Calculator!$B$32/Calculator!$F$16,1)&lt;0.5,-1,1))^2)/((50*POWER(80,POWER(COS(PI()*MOD(Calculator!$B$32/Calculator!$F$16,1)),2))+$C68)^2+(1500*ABS(SIN(2*PI()*MOD(Calculator!$B$32/Calculator!$F$16,1)))*IF(MOD(Calculator!$B$32/Calculator!$F$16,1)&lt;0.5,-1,1))^2)))/(1-SQRT(((50*POWER(80,POWER(COS(PI()*MOD(Calculator!$B$32/Calculator!$F$16,1)),2))-$C68)^2+(1500*ABS(SIN(2*PI()*MOD(Calculator!$B$32/Calculator!$F$16,1)))*IF(MOD(Calculator!$B$32/Calculator!$F$16,1)&lt;0.5,-1,1))^2)/((50*POWER(80,POWER(COS(PI()*MOD(Calculator!$B$32/Calculator!$F$16,1)),2))+$C68)^2+(1500*ABS(SIN(2*PI()*MOD(Calculator!$B$32/Calculator!$F$16,1)))*IF(MOD(Calculator!$B$32/Calculator!$F$16,1)&lt;0.5,-1,1))^2))),2))</f>
        <v>—</v>
      </c>
      <c r="AS68" s="299" t="n">
        <f aca="false">IF(OR(Calculator!$E$17&lt;&gt;"YES",Calculator!$B$32&lt;Calculator!$G$17),"—",ROUND((1+SQRT(((50*POWER(80,POWER(COS(PI()*MOD(Calculator!$B$32/Calculator!$F$17,1)),2))-$C68)^2+(1500*ABS(SIN(2*PI()*MOD(Calculator!$B$32/Calculator!$F$17,1)))*IF(MOD(Calculator!$B$32/Calculator!$F$17,1)&lt;0.5,-1,1))^2)/((50*POWER(80,POWER(COS(PI()*MOD(Calculator!$B$32/Calculator!$F$17,1)),2))+$C68)^2+(1500*ABS(SIN(2*PI()*MOD(Calculator!$B$32/Calculator!$F$17,1)))*IF(MOD(Calculator!$B$32/Calculator!$F$17,1)&lt;0.5,-1,1))^2)))/(1-SQRT(((50*POWER(80,POWER(COS(PI()*MOD(Calculator!$B$32/Calculator!$F$17,1)),2))-$C68)^2+(1500*ABS(SIN(2*PI()*MOD(Calculator!$B$32/Calculator!$F$17,1)))*IF(MOD(Calculator!$B$32/Calculator!$F$17,1)&lt;0.5,-1,1))^2)/((50*POWER(80,POWER(COS(PI()*MOD(Calculator!$B$32/Calculator!$F$17,1)),2))+$C68)^2+(1500*ABS(SIN(2*PI()*MOD(Calculator!$B$32/Calculator!$F$17,1)))*IF(MOD(Calculator!$B$32/Calculator!$F$17,1)&lt;0.5,-1,1))^2))),2))</f>
        <v>15.5</v>
      </c>
      <c r="AT68" s="299" t="str">
        <f aca="false">IF(OR(Calculator!$E$18&lt;&gt;"YES",Calculator!$B$32&lt;Calculator!$G$18),"—",ROUND((1+SQRT(((50*POWER(80,POWER(COS(PI()*MOD(Calculator!$B$32/Calculator!$F$18,1)),2))-$C68)^2+(1500*ABS(SIN(2*PI()*MOD(Calculator!$B$32/Calculator!$F$18,1)))*IF(MOD(Calculator!$B$32/Calculator!$F$18,1)&lt;0.5,-1,1))^2)/((50*POWER(80,POWER(COS(PI()*MOD(Calculator!$B$32/Calculator!$F$18,1)),2))+$C68)^2+(1500*ABS(SIN(2*PI()*MOD(Calculator!$B$32/Calculator!$F$18,1)))*IF(MOD(Calculator!$B$32/Calculator!$F$18,1)&lt;0.5,-1,1))^2)))/(1-SQRT(((50*POWER(80,POWER(COS(PI()*MOD(Calculator!$B$32/Calculator!$F$18,1)),2))-$C68)^2+(1500*ABS(SIN(2*PI()*MOD(Calculator!$B$32/Calculator!$F$18,1)))*IF(MOD(Calculator!$B$32/Calculator!$F$18,1)&lt;0.5,-1,1))^2)/((50*POWER(80,POWER(COS(PI()*MOD(Calculator!$B$32/Calculator!$F$18,1)),2))+$C68)^2+(1500*ABS(SIN(2*PI()*MOD(Calculator!$B$32/Calculator!$F$18,1)))*IF(MOD(Calculator!$B$32/Calculator!$F$18,1)&lt;0.5,-1,1))^2))),2))</f>
        <v>—</v>
      </c>
      <c r="AU68" s="299" t="str">
        <f aca="false">IF(OR(Calculator!$E$19&lt;&gt;"YES",Calculator!$B$32&lt;Calculator!$G$19),"—",ROUND((1+SQRT(((50*POWER(80,POWER(COS(PI()*MOD(Calculator!$B$32/Calculator!$F$19,1)),2))-$C68)^2+(1500*ABS(SIN(2*PI()*MOD(Calculator!$B$32/Calculator!$F$19,1)))*IF(MOD(Calculator!$B$32/Calculator!$F$19,1)&lt;0.5,-1,1))^2)/((50*POWER(80,POWER(COS(PI()*MOD(Calculator!$B$32/Calculator!$F$19,1)),2))+$C68)^2+(1500*ABS(SIN(2*PI()*MOD(Calculator!$B$32/Calculator!$F$19,1)))*IF(MOD(Calculator!$B$32/Calculator!$F$19,1)&lt;0.5,-1,1))^2)))/(1-SQRT(((50*POWER(80,POWER(COS(PI()*MOD(Calculator!$B$32/Calculator!$F$19,1)),2))-$C68)^2+(1500*ABS(SIN(2*PI()*MOD(Calculator!$B$32/Calculator!$F$19,1)))*IF(MOD(Calculator!$B$32/Calculator!$F$19,1)&lt;0.5,-1,1))^2)/((50*POWER(80,POWER(COS(PI()*MOD(Calculator!$B$32/Calculator!$F$19,1)),2))+$C68)^2+(1500*ABS(SIN(2*PI()*MOD(Calculator!$B$32/Calculator!$F$19,1)))*IF(MOD(Calculator!$B$32/Calculator!$F$19,1)&lt;0.5,-1,1))^2))),2))</f>
        <v>—</v>
      </c>
      <c r="AV68" s="299" t="str">
        <f aca="false">IF(OR(Calculator!$E$20&lt;&gt;"YES",Calculator!$B$32&lt;Calculator!$G$20),"—",ROUND((1+SQRT(((50*POWER(80,POWER(COS(PI()*MOD(Calculator!$B$32/Calculator!$F$20,1)),2))-$C68)^2+(1500*ABS(SIN(2*PI()*MOD(Calculator!$B$32/Calculator!$F$20,1)))*IF(MOD(Calculator!$B$32/Calculator!$F$20,1)&lt;0.5,-1,1))^2)/((50*POWER(80,POWER(COS(PI()*MOD(Calculator!$B$32/Calculator!$F$20,1)),2))+$C68)^2+(1500*ABS(SIN(2*PI()*MOD(Calculator!$B$32/Calculator!$F$20,1)))*IF(MOD(Calculator!$B$32/Calculator!$F$20,1)&lt;0.5,-1,1))^2)))/(1-SQRT(((50*POWER(80,POWER(COS(PI()*MOD(Calculator!$B$32/Calculator!$F$20,1)),2))-$C68)^2+(1500*ABS(SIN(2*PI()*MOD(Calculator!$B$32/Calculator!$F$20,1)))*IF(MOD(Calculator!$B$32/Calculator!$F$20,1)&lt;0.5,-1,1))^2)/((50*POWER(80,POWER(COS(PI()*MOD(Calculator!$B$32/Calculator!$F$20,1)),2))+$C68)^2+(1500*ABS(SIN(2*PI()*MOD(Calculator!$B$32/Calculator!$F$20,1)))*IF(MOD(Calculator!$B$32/Calculator!$F$20,1)&lt;0.5,-1,1))^2))),2))</f>
        <v>—</v>
      </c>
      <c r="AW68" s="299" t="str">
        <f aca="false">IF(OR(Calculator!$E$21&lt;&gt;"YES",Calculator!$B$32&lt;Calculator!$G$21),"—",ROUND((1+SQRT(((50*POWER(80,POWER(COS(PI()*MOD(Calculator!$B$32/Calculator!$F$21,1)),2))-$C68)^2+(1500*ABS(SIN(2*PI()*MOD(Calculator!$B$32/Calculator!$F$21,1)))*IF(MOD(Calculator!$B$32/Calculator!$F$21,1)&lt;0.5,-1,1))^2)/((50*POWER(80,POWER(COS(PI()*MOD(Calculator!$B$32/Calculator!$F$21,1)),2))+$C68)^2+(1500*ABS(SIN(2*PI()*MOD(Calculator!$B$32/Calculator!$F$21,1)))*IF(MOD(Calculator!$B$32/Calculator!$F$21,1)&lt;0.5,-1,1))^2)))/(1-SQRT(((50*POWER(80,POWER(COS(PI()*MOD(Calculator!$B$32/Calculator!$F$21,1)),2))-$C68)^2+(1500*ABS(SIN(2*PI()*MOD(Calculator!$B$32/Calculator!$F$21,1)))*IF(MOD(Calculator!$B$32/Calculator!$F$21,1)&lt;0.5,-1,1))^2)/((50*POWER(80,POWER(COS(PI()*MOD(Calculator!$B$32/Calculator!$F$21,1)),2))+$C68)^2+(1500*ABS(SIN(2*PI()*MOD(Calculator!$B$32/Calculator!$F$21,1)))*IF(MOD(Calculator!$B$32/Calculator!$F$21,1)&lt;0.5,-1,1))^2))),2))</f>
        <v>—</v>
      </c>
      <c r="AX68" s="299" t="str">
        <f aca="false">IF(OR(Calculator!$E$22&lt;&gt;"YES",Calculator!$B$32&lt;Calculator!$G$22),"—",ROUND((1+SQRT(((50*POWER(80,POWER(COS(PI()*MOD(Calculator!$B$32/Calculator!$F$22,1)),2))-$C68)^2+(1500*ABS(SIN(2*PI()*MOD(Calculator!$B$32/Calculator!$F$22,1)))*IF(MOD(Calculator!$B$32/Calculator!$F$22,1)&lt;0.5,-1,1))^2)/((50*POWER(80,POWER(COS(PI()*MOD(Calculator!$B$32/Calculator!$F$22,1)),2))+$C68)^2+(1500*ABS(SIN(2*PI()*MOD(Calculator!$B$32/Calculator!$F$22,1)))*IF(MOD(Calculator!$B$32/Calculator!$F$22,1)&lt;0.5,-1,1))^2)))/(1-SQRT(((50*POWER(80,POWER(COS(PI()*MOD(Calculator!$B$32/Calculator!$F$22,1)),2))-$C68)^2+(1500*ABS(SIN(2*PI()*MOD(Calculator!$B$32/Calculator!$F$22,1)))*IF(MOD(Calculator!$B$32/Calculator!$F$22,1)&lt;0.5,-1,1))^2)/((50*POWER(80,POWER(COS(PI()*MOD(Calculator!$B$32/Calculator!$F$22,1)),2))+$C68)^2+(1500*ABS(SIN(2*PI()*MOD(Calculator!$B$32/Calculator!$F$22,1)))*IF(MOD(Calculator!$B$32/Calculator!$F$22,1)&lt;0.5,-1,1))^2))),2))</f>
        <v>—</v>
      </c>
      <c r="AY68" s="293" t="n">
        <f aca="false">IFERROR(ROUND((IF(ISNUMBER(AN68),AN68,0)+IF(ISNUMBER(AO68),AO68,0)+IF(ISNUMBER(AP68),AP68,0)+IF(ISNUMBER(AQ68),AQ68,0)+IF(ISNUMBER(AR68),AR68,0)+IF(ISNUMBER(AS68),AS68,0)+IF(ISNUMBER(AT68),AT68,0)+IF(ISNUMBER(AU68),AU68,0)+IF(ISNUMBER(AV68),AV68,0)+IF(ISNUMBER(AW68),AW68,0)+IF(ISNUMBER(AX68),AX68,0))/(IF(ISNUMBER(AN68),1,0)+IF(ISNUMBER(AO68),1,0)+IF(ISNUMBER(AP68),1,0)+IF(ISNUMBER(AQ68),1,0)+IF(ISNUMBER(AR68),1,0)+IF(ISNUMBER(AS68),1,0)+IF(ISNUMBER(AT68),1,0)+IF(ISNUMBER(AU68),1,0)+IF(ISNUMBER(AV68),1,0)+IF(ISNUMBER(AW68),1,0)+IF(ISNUMBER(AX68),1,0)),4),"")</f>
        <v>8.97</v>
      </c>
      <c r="AZ68" s="299" t="str">
        <f aca="false">IF(OR(Calculator!$E$12&lt;&gt;"YES",Calculator!$B$33&lt;Calculator!$G$12),"—",ROUND((1+SQRT(((50*POWER(80,POWER(COS(PI()*MOD(Calculator!$B$33/Calculator!$F$12,1)),2))-$C68)^2+(1500*ABS(SIN(2*PI()*MOD(Calculator!$B$33/Calculator!$F$12,1)))*IF(MOD(Calculator!$B$33/Calculator!$F$12,1)&lt;0.5,-1,1))^2)/((50*POWER(80,POWER(COS(PI()*MOD(Calculator!$B$33/Calculator!$F$12,1)),2))+$C68)^2+(1500*ABS(SIN(2*PI()*MOD(Calculator!$B$33/Calculator!$F$12,1)))*IF(MOD(Calculator!$B$33/Calculator!$F$12,1)&lt;0.5,-1,1))^2)))/(1-SQRT(((50*POWER(80,POWER(COS(PI()*MOD(Calculator!$B$33/Calculator!$F$12,1)),2))-$C68)^2+(1500*ABS(SIN(2*PI()*MOD(Calculator!$B$33/Calculator!$F$12,1)))*IF(MOD(Calculator!$B$33/Calculator!$F$12,1)&lt;0.5,-1,1))^2)/((50*POWER(80,POWER(COS(PI()*MOD(Calculator!$B$33/Calculator!$F$12,1)),2))+$C68)^2+(1500*ABS(SIN(2*PI()*MOD(Calculator!$B$33/Calculator!$F$12,1)))*IF(MOD(Calculator!$B$33/Calculator!$F$12,1)&lt;0.5,-1,1))^2))),2))</f>
        <v>—</v>
      </c>
      <c r="BA68" s="299" t="str">
        <f aca="false">IF(OR(Calculator!$E$13&lt;&gt;"YES",Calculator!$B$33&lt;Calculator!$G$13),"—",ROUND((1+SQRT(((50*POWER(80,POWER(COS(PI()*MOD(Calculator!$B$33/Calculator!$F$13,1)),2))-$C68)^2+(1500*ABS(SIN(2*PI()*MOD(Calculator!$B$33/Calculator!$F$13,1)))*IF(MOD(Calculator!$B$33/Calculator!$F$13,1)&lt;0.5,-1,1))^2)/((50*POWER(80,POWER(COS(PI()*MOD(Calculator!$B$33/Calculator!$F$13,1)),2))+$C68)^2+(1500*ABS(SIN(2*PI()*MOD(Calculator!$B$33/Calculator!$F$13,1)))*IF(MOD(Calculator!$B$33/Calculator!$F$13,1)&lt;0.5,-1,1))^2)))/(1-SQRT(((50*POWER(80,POWER(COS(PI()*MOD(Calculator!$B$33/Calculator!$F$13,1)),2))-$C68)^2+(1500*ABS(SIN(2*PI()*MOD(Calculator!$B$33/Calculator!$F$13,1)))*IF(MOD(Calculator!$B$33/Calculator!$F$13,1)&lt;0.5,-1,1))^2)/((50*POWER(80,POWER(COS(PI()*MOD(Calculator!$B$33/Calculator!$F$13,1)),2))+$C68)^2+(1500*ABS(SIN(2*PI()*MOD(Calculator!$B$33/Calculator!$F$13,1)))*IF(MOD(Calculator!$B$33/Calculator!$F$13,1)&lt;0.5,-1,1))^2))),2))</f>
        <v>—</v>
      </c>
      <c r="BB68" s="299" t="str">
        <f aca="false">IF(OR(Calculator!$E$14&lt;&gt;"YES",Calculator!$B$33&lt;Calculator!$G$14),"—",ROUND((1+SQRT(((50*POWER(80,POWER(COS(PI()*MOD(Calculator!$B$33/Calculator!$F$14,1)),2))-$C68)^2+(1500*ABS(SIN(2*PI()*MOD(Calculator!$B$33/Calculator!$F$14,1)))*IF(MOD(Calculator!$B$33/Calculator!$F$14,1)&lt;0.5,-1,1))^2)/((50*POWER(80,POWER(COS(PI()*MOD(Calculator!$B$33/Calculator!$F$14,1)),2))+$C68)^2+(1500*ABS(SIN(2*PI()*MOD(Calculator!$B$33/Calculator!$F$14,1)))*IF(MOD(Calculator!$B$33/Calculator!$F$14,1)&lt;0.5,-1,1))^2)))/(1-SQRT(((50*POWER(80,POWER(COS(PI()*MOD(Calculator!$B$33/Calculator!$F$14,1)),2))-$C68)^2+(1500*ABS(SIN(2*PI()*MOD(Calculator!$B$33/Calculator!$F$14,1)))*IF(MOD(Calculator!$B$33/Calculator!$F$14,1)&lt;0.5,-1,1))^2)/((50*POWER(80,POWER(COS(PI()*MOD(Calculator!$B$33/Calculator!$F$14,1)),2))+$C68)^2+(1500*ABS(SIN(2*PI()*MOD(Calculator!$B$33/Calculator!$F$14,1)))*IF(MOD(Calculator!$B$33/Calculator!$F$14,1)&lt;0.5,-1,1))^2))),2))</f>
        <v>—</v>
      </c>
      <c r="BC68" s="299" t="n">
        <f aca="false">IF(OR(Calculator!$E$15&lt;&gt;"YES",Calculator!$B$33&lt;Calculator!$G$15),"—",ROUND((1+SQRT(((50*POWER(80,POWER(COS(PI()*MOD(Calculator!$B$33/Calculator!$F$15,1)),2))-$C68)^2+(1500*ABS(SIN(2*PI()*MOD(Calculator!$B$33/Calculator!$F$15,1)))*IF(MOD(Calculator!$B$33/Calculator!$F$15,1)&lt;0.5,-1,1))^2)/((50*POWER(80,POWER(COS(PI()*MOD(Calculator!$B$33/Calculator!$F$15,1)),2))+$C68)^2+(1500*ABS(SIN(2*PI()*MOD(Calculator!$B$33/Calculator!$F$15,1)))*IF(MOD(Calculator!$B$33/Calculator!$F$15,1)&lt;0.5,-1,1))^2)))/(1-SQRT(((50*POWER(80,POWER(COS(PI()*MOD(Calculator!$B$33/Calculator!$F$15,1)),2))-$C68)^2+(1500*ABS(SIN(2*PI()*MOD(Calculator!$B$33/Calculator!$F$15,1)))*IF(MOD(Calculator!$B$33/Calculator!$F$15,1)&lt;0.5,-1,1))^2)/((50*POWER(80,POWER(COS(PI()*MOD(Calculator!$B$33/Calculator!$F$15,1)),2))+$C68)^2+(1500*ABS(SIN(2*PI()*MOD(Calculator!$B$33/Calculator!$F$15,1)))*IF(MOD(Calculator!$B$33/Calculator!$F$15,1)&lt;0.5,-1,1))^2))),2))</f>
        <v>2.58</v>
      </c>
      <c r="BD68" s="299" t="str">
        <f aca="false">IF(OR(Calculator!$E$16&lt;&gt;"YES",Calculator!$B$33&lt;Calculator!$G$16),"—",ROUND((1+SQRT(((50*POWER(80,POWER(COS(PI()*MOD(Calculator!$B$33/Calculator!$F$16,1)),2))-$C68)^2+(1500*ABS(SIN(2*PI()*MOD(Calculator!$B$33/Calculator!$F$16,1)))*IF(MOD(Calculator!$B$33/Calculator!$F$16,1)&lt;0.5,-1,1))^2)/((50*POWER(80,POWER(COS(PI()*MOD(Calculator!$B$33/Calculator!$F$16,1)),2))+$C68)^2+(1500*ABS(SIN(2*PI()*MOD(Calculator!$B$33/Calculator!$F$16,1)))*IF(MOD(Calculator!$B$33/Calculator!$F$16,1)&lt;0.5,-1,1))^2)))/(1-SQRT(((50*POWER(80,POWER(COS(PI()*MOD(Calculator!$B$33/Calculator!$F$16,1)),2))-$C68)^2+(1500*ABS(SIN(2*PI()*MOD(Calculator!$B$33/Calculator!$F$16,1)))*IF(MOD(Calculator!$B$33/Calculator!$F$16,1)&lt;0.5,-1,1))^2)/((50*POWER(80,POWER(COS(PI()*MOD(Calculator!$B$33/Calculator!$F$16,1)),2))+$C68)^2+(1500*ABS(SIN(2*PI()*MOD(Calculator!$B$33/Calculator!$F$16,1)))*IF(MOD(Calculator!$B$33/Calculator!$F$16,1)&lt;0.5,-1,1))^2))),2))</f>
        <v>—</v>
      </c>
      <c r="BE68" s="299" t="n">
        <f aca="false">IF(OR(Calculator!$E$17&lt;&gt;"YES",Calculator!$B$33&lt;Calculator!$G$17),"—",ROUND((1+SQRT(((50*POWER(80,POWER(COS(PI()*MOD(Calculator!$B$33/Calculator!$F$17,1)),2))-$C68)^2+(1500*ABS(SIN(2*PI()*MOD(Calculator!$B$33/Calculator!$F$17,1)))*IF(MOD(Calculator!$B$33/Calculator!$F$17,1)&lt;0.5,-1,1))^2)/((50*POWER(80,POWER(COS(PI()*MOD(Calculator!$B$33/Calculator!$F$17,1)),2))+$C68)^2+(1500*ABS(SIN(2*PI()*MOD(Calculator!$B$33/Calculator!$F$17,1)))*IF(MOD(Calculator!$B$33/Calculator!$F$17,1)&lt;0.5,-1,1))^2)))/(1-SQRT(((50*POWER(80,POWER(COS(PI()*MOD(Calculator!$B$33/Calculator!$F$17,1)),2))-$C68)^2+(1500*ABS(SIN(2*PI()*MOD(Calculator!$B$33/Calculator!$F$17,1)))*IF(MOD(Calculator!$B$33/Calculator!$F$17,1)&lt;0.5,-1,1))^2)/((50*POWER(80,POWER(COS(PI()*MOD(Calculator!$B$33/Calculator!$F$17,1)),2))+$C68)^2+(1500*ABS(SIN(2*PI()*MOD(Calculator!$B$33/Calculator!$F$17,1)))*IF(MOD(Calculator!$B$33/Calculator!$F$17,1)&lt;0.5,-1,1))^2))),2))</f>
        <v>17.11</v>
      </c>
      <c r="BF68" s="299" t="str">
        <f aca="false">IF(OR(Calculator!$E$18&lt;&gt;"YES",Calculator!$B$33&lt;Calculator!$G$18),"—",ROUND((1+SQRT(((50*POWER(80,POWER(COS(PI()*MOD(Calculator!$B$33/Calculator!$F$18,1)),2))-$C68)^2+(1500*ABS(SIN(2*PI()*MOD(Calculator!$B$33/Calculator!$F$18,1)))*IF(MOD(Calculator!$B$33/Calculator!$F$18,1)&lt;0.5,-1,1))^2)/((50*POWER(80,POWER(COS(PI()*MOD(Calculator!$B$33/Calculator!$F$18,1)),2))+$C68)^2+(1500*ABS(SIN(2*PI()*MOD(Calculator!$B$33/Calculator!$F$18,1)))*IF(MOD(Calculator!$B$33/Calculator!$F$18,1)&lt;0.5,-1,1))^2)))/(1-SQRT(((50*POWER(80,POWER(COS(PI()*MOD(Calculator!$B$33/Calculator!$F$18,1)),2))-$C68)^2+(1500*ABS(SIN(2*PI()*MOD(Calculator!$B$33/Calculator!$F$18,1)))*IF(MOD(Calculator!$B$33/Calculator!$F$18,1)&lt;0.5,-1,1))^2)/((50*POWER(80,POWER(COS(PI()*MOD(Calculator!$B$33/Calculator!$F$18,1)),2))+$C68)^2+(1500*ABS(SIN(2*PI()*MOD(Calculator!$B$33/Calculator!$F$18,1)))*IF(MOD(Calculator!$B$33/Calculator!$F$18,1)&lt;0.5,-1,1))^2))),2))</f>
        <v>—</v>
      </c>
      <c r="BG68" s="299" t="str">
        <f aca="false">IF(OR(Calculator!$E$19&lt;&gt;"YES",Calculator!$B$33&lt;Calculator!$G$19),"—",ROUND((1+SQRT(((50*POWER(80,POWER(COS(PI()*MOD(Calculator!$B$33/Calculator!$F$19,1)),2))-$C68)^2+(1500*ABS(SIN(2*PI()*MOD(Calculator!$B$33/Calculator!$F$19,1)))*IF(MOD(Calculator!$B$33/Calculator!$F$19,1)&lt;0.5,-1,1))^2)/((50*POWER(80,POWER(COS(PI()*MOD(Calculator!$B$33/Calculator!$F$19,1)),2))+$C68)^2+(1500*ABS(SIN(2*PI()*MOD(Calculator!$B$33/Calculator!$F$19,1)))*IF(MOD(Calculator!$B$33/Calculator!$F$19,1)&lt;0.5,-1,1))^2)))/(1-SQRT(((50*POWER(80,POWER(COS(PI()*MOD(Calculator!$B$33/Calculator!$F$19,1)),2))-$C68)^2+(1500*ABS(SIN(2*PI()*MOD(Calculator!$B$33/Calculator!$F$19,1)))*IF(MOD(Calculator!$B$33/Calculator!$F$19,1)&lt;0.5,-1,1))^2)/((50*POWER(80,POWER(COS(PI()*MOD(Calculator!$B$33/Calculator!$F$19,1)),2))+$C68)^2+(1500*ABS(SIN(2*PI()*MOD(Calculator!$B$33/Calculator!$F$19,1)))*IF(MOD(Calculator!$B$33/Calculator!$F$19,1)&lt;0.5,-1,1))^2))),2))</f>
        <v>—</v>
      </c>
      <c r="BH68" s="299" t="str">
        <f aca="false">IF(OR(Calculator!$E$20&lt;&gt;"YES",Calculator!$B$33&lt;Calculator!$G$20),"—",ROUND((1+SQRT(((50*POWER(80,POWER(COS(PI()*MOD(Calculator!$B$33/Calculator!$F$20,1)),2))-$C68)^2+(1500*ABS(SIN(2*PI()*MOD(Calculator!$B$33/Calculator!$F$20,1)))*IF(MOD(Calculator!$B$33/Calculator!$F$20,1)&lt;0.5,-1,1))^2)/((50*POWER(80,POWER(COS(PI()*MOD(Calculator!$B$33/Calculator!$F$20,1)),2))+$C68)^2+(1500*ABS(SIN(2*PI()*MOD(Calculator!$B$33/Calculator!$F$20,1)))*IF(MOD(Calculator!$B$33/Calculator!$F$20,1)&lt;0.5,-1,1))^2)))/(1-SQRT(((50*POWER(80,POWER(COS(PI()*MOD(Calculator!$B$33/Calculator!$F$20,1)),2))-$C68)^2+(1500*ABS(SIN(2*PI()*MOD(Calculator!$B$33/Calculator!$F$20,1)))*IF(MOD(Calculator!$B$33/Calculator!$F$20,1)&lt;0.5,-1,1))^2)/((50*POWER(80,POWER(COS(PI()*MOD(Calculator!$B$33/Calculator!$F$20,1)),2))+$C68)^2+(1500*ABS(SIN(2*PI()*MOD(Calculator!$B$33/Calculator!$F$20,1)))*IF(MOD(Calculator!$B$33/Calculator!$F$20,1)&lt;0.5,-1,1))^2))),2))</f>
        <v>—</v>
      </c>
      <c r="BI68" s="299" t="str">
        <f aca="false">IF(OR(Calculator!$E$21&lt;&gt;"YES",Calculator!$B$33&lt;Calculator!$G$21),"—",ROUND((1+SQRT(((50*POWER(80,POWER(COS(PI()*MOD(Calculator!$B$33/Calculator!$F$21,1)),2))-$C68)^2+(1500*ABS(SIN(2*PI()*MOD(Calculator!$B$33/Calculator!$F$21,1)))*IF(MOD(Calculator!$B$33/Calculator!$F$21,1)&lt;0.5,-1,1))^2)/((50*POWER(80,POWER(COS(PI()*MOD(Calculator!$B$33/Calculator!$F$21,1)),2))+$C68)^2+(1500*ABS(SIN(2*PI()*MOD(Calculator!$B$33/Calculator!$F$21,1)))*IF(MOD(Calculator!$B$33/Calculator!$F$21,1)&lt;0.5,-1,1))^2)))/(1-SQRT(((50*POWER(80,POWER(COS(PI()*MOD(Calculator!$B$33/Calculator!$F$21,1)),2))-$C68)^2+(1500*ABS(SIN(2*PI()*MOD(Calculator!$B$33/Calculator!$F$21,1)))*IF(MOD(Calculator!$B$33/Calculator!$F$21,1)&lt;0.5,-1,1))^2)/((50*POWER(80,POWER(COS(PI()*MOD(Calculator!$B$33/Calculator!$F$21,1)),2))+$C68)^2+(1500*ABS(SIN(2*PI()*MOD(Calculator!$B$33/Calculator!$F$21,1)))*IF(MOD(Calculator!$B$33/Calculator!$F$21,1)&lt;0.5,-1,1))^2))),2))</f>
        <v>—</v>
      </c>
      <c r="BJ68" s="299" t="str">
        <f aca="false">IF(OR(Calculator!$E$22&lt;&gt;"YES",Calculator!$B$33&lt;Calculator!$G$22),"—",ROUND((1+SQRT(((50*POWER(80,POWER(COS(PI()*MOD(Calculator!$B$33/Calculator!$F$22,1)),2))-$C68)^2+(1500*ABS(SIN(2*PI()*MOD(Calculator!$B$33/Calculator!$F$22,1)))*IF(MOD(Calculator!$B$33/Calculator!$F$22,1)&lt;0.5,-1,1))^2)/((50*POWER(80,POWER(COS(PI()*MOD(Calculator!$B$33/Calculator!$F$22,1)),2))+$C68)^2+(1500*ABS(SIN(2*PI()*MOD(Calculator!$B$33/Calculator!$F$22,1)))*IF(MOD(Calculator!$B$33/Calculator!$F$22,1)&lt;0.5,-1,1))^2)))/(1-SQRT(((50*POWER(80,POWER(COS(PI()*MOD(Calculator!$B$33/Calculator!$F$22,1)),2))-$C68)^2+(1500*ABS(SIN(2*PI()*MOD(Calculator!$B$33/Calculator!$F$22,1)))*IF(MOD(Calculator!$B$33/Calculator!$F$22,1)&lt;0.5,-1,1))^2)/((50*POWER(80,POWER(COS(PI()*MOD(Calculator!$B$33/Calculator!$F$22,1)),2))+$C68)^2+(1500*ABS(SIN(2*PI()*MOD(Calculator!$B$33/Calculator!$F$22,1)))*IF(MOD(Calculator!$B$33/Calculator!$F$22,1)&lt;0.5,-1,1))^2))),2))</f>
        <v>—</v>
      </c>
      <c r="BK68" s="293" t="n">
        <f aca="false">IFERROR(ROUND((IF(ISNUMBER(AZ68),AZ68,0)+IF(ISNUMBER(BA68),BA68,0)+IF(ISNUMBER(BB68),BB68,0)+IF(ISNUMBER(BC68),BC68,0)+IF(ISNUMBER(BD68),BD68,0)+IF(ISNUMBER(BE68),BE68,0)+IF(ISNUMBER(BF68),BF68,0)+IF(ISNUMBER(BG68),BG68,0)+IF(ISNUMBER(BH68),BH68,0)+IF(ISNUMBER(BI68),BI68,0)+IF(ISNUMBER(BJ68),BJ68,0))/(IF(ISNUMBER(AZ68),1,0)+IF(ISNUMBER(BA68),1,0)+IF(ISNUMBER(BB68),1,0)+IF(ISNUMBER(BC68),1,0)+IF(ISNUMBER(BD68),1,0)+IF(ISNUMBER(BE68),1,0)+IF(ISNUMBER(BF68),1,0)+IF(ISNUMBER(BG68),1,0)+IF(ISNUMBER(BH68),1,0)+IF(ISNUMBER(BI68),1,0)+IF(ISNUMBER(BJ68),1,0)),4),"")</f>
        <v>9.845</v>
      </c>
      <c r="BM68" s="253" t="str">
        <f aca="false">IF(OR(Calculator!$E$12&lt;&gt;"YES",Calculator!$B$29&lt;Calculator!$G$12),"—",ROUND((1+SQRT(((50*POWER(80,POWER(COS(PI()*MOD(Calculator!$B$29/Calculator!$F$12,1)),2))+MIN(500,MAX(30,100*EXP(-0.3*'VSWR Calculator'!$C$24)*(1+3*ABS(MOD('VSWR Calculator'!$C$23/Calculator!$F$12/2,1)-0.5))))/'VSWR Calculator'!$C$25)-$C68)^2+(1500*ABS(SIN(2*PI()*MOD(Calculator!$B$29/Calculator!$F$12,1)))*IF(MOD(Calculator!$B$29/Calculator!$F$12,1)&lt;0.5,-1,1))^2)/SQRT(((50*POWER(80,POWER(COS(PI()*MOD(Calculator!$B$29/Calculator!$F$12,1)),2))+MIN(500,MAX(30,100*EXP(-0.3*'VSWR Calculator'!$C$24)*(1+3*ABS(MOD('VSWR Calculator'!$C$23/Calculator!$F$12/2,1)-0.5))))/'VSWR Calculator'!$C$25)+$C68)^2+(1500*ABS(SIN(2*PI()*MOD(Calculator!$B$29/Calculator!$F$12,1)))*IF(MOD(Calculator!$B$29/Calculator!$F$12,1)&lt;0.5,-1,1))^2))/(1-SQRT(((50*POWER(80,POWER(COS(PI()*MOD(Calculator!$B$29/Calculator!$F$12,1)),2))+MIN(500,MAX(30,100*EXP(-0.3*'VSWR Calculator'!$C$24)*(1+3*ABS(MOD('VSWR Calculator'!$C$23/Calculator!$F$12/2,1)-0.5))))/'VSWR Calculator'!$C$25)-$C68)^2+(1500*ABS(SIN(2*PI()*MOD(Calculator!$B$29/Calculator!$F$12,1)))*IF(MOD(Calculator!$B$29/Calculator!$F$12,1)&lt;0.5,-1,1))^2)/SQRT(((50*POWER(80,POWER(COS(PI()*MOD(Calculator!$B$29/Calculator!$F$12,1)),2))+MIN(500,MAX(30,100*EXP(-0.3*'VSWR Calculator'!$C$24)*(1+3*ABS(MOD('VSWR Calculator'!$C$23/Calculator!$F$12/2,1)-0.5))))/'VSWR Calculator'!$C$25)+$C68)^2+(1500*ABS(SIN(2*PI()*MOD(Calculator!$B$29/Calculator!$F$12,1)))*IF(MOD(Calculator!$B$29/Calculator!$F$12,1)&lt;0.5,-1,1))^2)),2))</f>
        <v>—</v>
      </c>
      <c r="BN68" s="253" t="str">
        <f aca="false">IF(OR(Calculator!$E$13&lt;&gt;"YES",Calculator!$B$29&lt;Calculator!$G$13),"—",ROUND((1+SQRT(((50*POWER(80,POWER(COS(PI()*MOD(Calculator!$B$29/Calculator!$F$13,1)),2))+MIN(500,MAX(30,100*EXP(-0.3*'VSWR Calculator'!$C$24)*(1+3*ABS(MOD('VSWR Calculator'!$C$23/Calculator!$F$13/2,1)-0.5))))/'VSWR Calculator'!$C$25)-$C68)^2+(1500*ABS(SIN(2*PI()*MOD(Calculator!$B$29/Calculator!$F$13,1)))*IF(MOD(Calculator!$B$29/Calculator!$F$13,1)&lt;0.5,-1,1))^2)/SQRT(((50*POWER(80,POWER(COS(PI()*MOD(Calculator!$B$29/Calculator!$F$13,1)),2))+MIN(500,MAX(30,100*EXP(-0.3*'VSWR Calculator'!$C$24)*(1+3*ABS(MOD('VSWR Calculator'!$C$23/Calculator!$F$13/2,1)-0.5))))/'VSWR Calculator'!$C$25)+$C68)^2+(1500*ABS(SIN(2*PI()*MOD(Calculator!$B$29/Calculator!$F$13,1)))*IF(MOD(Calculator!$B$29/Calculator!$F$13,1)&lt;0.5,-1,1))^2))/(1-SQRT(((50*POWER(80,POWER(COS(PI()*MOD(Calculator!$B$29/Calculator!$F$13,1)),2))+MIN(500,MAX(30,100*EXP(-0.3*'VSWR Calculator'!$C$24)*(1+3*ABS(MOD('VSWR Calculator'!$C$23/Calculator!$F$13/2,1)-0.5))))/'VSWR Calculator'!$C$25)-$C68)^2+(1500*ABS(SIN(2*PI()*MOD(Calculator!$B$29/Calculator!$F$13,1)))*IF(MOD(Calculator!$B$29/Calculator!$F$13,1)&lt;0.5,-1,1))^2)/SQRT(((50*POWER(80,POWER(COS(PI()*MOD(Calculator!$B$29/Calculator!$F$13,1)),2))+MIN(500,MAX(30,100*EXP(-0.3*'VSWR Calculator'!$C$24)*(1+3*ABS(MOD('VSWR Calculator'!$C$23/Calculator!$F$13/2,1)-0.5))))/'VSWR Calculator'!$C$25)+$C68)^2+(1500*ABS(SIN(2*PI()*MOD(Calculator!$B$29/Calculator!$F$13,1)))*IF(MOD(Calculator!$B$29/Calculator!$F$13,1)&lt;0.5,-1,1))^2)),2))</f>
        <v>—</v>
      </c>
      <c r="BO68" s="253" t="str">
        <f aca="false">IF(OR(Calculator!$E$14&lt;&gt;"YES",Calculator!$B$29&lt;Calculator!$G$14),"—",ROUND((1+SQRT(((50*POWER(80,POWER(COS(PI()*MOD(Calculator!$B$29/Calculator!$F$14,1)),2))+MIN(500,MAX(30,100*EXP(-0.3*'VSWR Calculator'!$C$24)*(1+3*ABS(MOD('VSWR Calculator'!$C$23/Calculator!$F$14/2,1)-0.5))))/'VSWR Calculator'!$C$25)-$C68)^2+(1500*ABS(SIN(2*PI()*MOD(Calculator!$B$29/Calculator!$F$14,1)))*IF(MOD(Calculator!$B$29/Calculator!$F$14,1)&lt;0.5,-1,1))^2)/SQRT(((50*POWER(80,POWER(COS(PI()*MOD(Calculator!$B$29/Calculator!$F$14,1)),2))+MIN(500,MAX(30,100*EXP(-0.3*'VSWR Calculator'!$C$24)*(1+3*ABS(MOD('VSWR Calculator'!$C$23/Calculator!$F$14/2,1)-0.5))))/'VSWR Calculator'!$C$25)+$C68)^2+(1500*ABS(SIN(2*PI()*MOD(Calculator!$B$29/Calculator!$F$14,1)))*IF(MOD(Calculator!$B$29/Calculator!$F$14,1)&lt;0.5,-1,1))^2))/(1-SQRT(((50*POWER(80,POWER(COS(PI()*MOD(Calculator!$B$29/Calculator!$F$14,1)),2))+MIN(500,MAX(30,100*EXP(-0.3*'VSWR Calculator'!$C$24)*(1+3*ABS(MOD('VSWR Calculator'!$C$23/Calculator!$F$14/2,1)-0.5))))/'VSWR Calculator'!$C$25)-$C68)^2+(1500*ABS(SIN(2*PI()*MOD(Calculator!$B$29/Calculator!$F$14,1)))*IF(MOD(Calculator!$B$29/Calculator!$F$14,1)&lt;0.5,-1,1))^2)/SQRT(((50*POWER(80,POWER(COS(PI()*MOD(Calculator!$B$29/Calculator!$F$14,1)),2))+MIN(500,MAX(30,100*EXP(-0.3*'VSWR Calculator'!$C$24)*(1+3*ABS(MOD('VSWR Calculator'!$C$23/Calculator!$F$14/2,1)-0.5))))/'VSWR Calculator'!$C$25)+$C68)^2+(1500*ABS(SIN(2*PI()*MOD(Calculator!$B$29/Calculator!$F$14,1)))*IF(MOD(Calculator!$B$29/Calculator!$F$14,1)&lt;0.5,-1,1))^2)),2))</f>
        <v>—</v>
      </c>
      <c r="BP68" s="253" t="n">
        <f aca="false">IF(OR(Calculator!$E$15&lt;&gt;"YES",Calculator!$B$29&lt;Calculator!$G$15),"—",ROUND((1+SQRT(((50*POWER(80,POWER(COS(PI()*MOD(Calculator!$B$29/Calculator!$F$15,1)),2))+MIN(500,MAX(30,100*EXP(-0.3*'VSWR Calculator'!$C$24)*(1+3*ABS(MOD('VSWR Calculator'!$C$23/Calculator!$F$15/2,1)-0.5))))/'VSWR Calculator'!$C$25)-$C68)^2+(1500*ABS(SIN(2*PI()*MOD(Calculator!$B$29/Calculator!$F$15,1)))*IF(MOD(Calculator!$B$29/Calculator!$F$15,1)&lt;0.5,-1,1))^2)/SQRT(((50*POWER(80,POWER(COS(PI()*MOD(Calculator!$B$29/Calculator!$F$15,1)),2))+MIN(500,MAX(30,100*EXP(-0.3*'VSWR Calculator'!$C$24)*(1+3*ABS(MOD('VSWR Calculator'!$C$23/Calculator!$F$15/2,1)-0.5))))/'VSWR Calculator'!$C$25)+$C68)^2+(1500*ABS(SIN(2*PI()*MOD(Calculator!$B$29/Calculator!$F$15,1)))*IF(MOD(Calculator!$B$29/Calculator!$F$15,1)&lt;0.5,-1,1))^2))/(1-SQRT(((50*POWER(80,POWER(COS(PI()*MOD(Calculator!$B$29/Calculator!$F$15,1)),2))+MIN(500,MAX(30,100*EXP(-0.3*'VSWR Calculator'!$C$24)*(1+3*ABS(MOD('VSWR Calculator'!$C$23/Calculator!$F$15/2,1)-0.5))))/'VSWR Calculator'!$C$25)-$C68)^2+(1500*ABS(SIN(2*PI()*MOD(Calculator!$B$29/Calculator!$F$15,1)))*IF(MOD(Calculator!$B$29/Calculator!$F$15,1)&lt;0.5,-1,1))^2)/SQRT(((50*POWER(80,POWER(COS(PI()*MOD(Calculator!$B$29/Calculator!$F$15,1)),2))+MIN(500,MAX(30,100*EXP(-0.3*'VSWR Calculator'!$C$24)*(1+3*ABS(MOD('VSWR Calculator'!$C$23/Calculator!$F$15/2,1)-0.5))))/'VSWR Calculator'!$C$25)+$C68)^2+(1500*ABS(SIN(2*PI()*MOD(Calculator!$B$29/Calculator!$F$15,1)))*IF(MOD(Calculator!$B$29/Calculator!$F$15,1)&lt;0.5,-1,1))^2)),2))</f>
        <v>14.26</v>
      </c>
      <c r="BQ68" s="253" t="str">
        <f aca="false">IF(OR(Calculator!$E$16&lt;&gt;"YES",Calculator!$B$29&lt;Calculator!$G$16),"—",ROUND((1+SQRT(((50*POWER(80,POWER(COS(PI()*MOD(Calculator!$B$29/Calculator!$F$16,1)),2))+MIN(500,MAX(30,100*EXP(-0.3*'VSWR Calculator'!$C$24)*(1+3*ABS(MOD('VSWR Calculator'!$C$23/Calculator!$F$16/2,1)-0.5))))/'VSWR Calculator'!$C$25)-$C68)^2+(1500*ABS(SIN(2*PI()*MOD(Calculator!$B$29/Calculator!$F$16,1)))*IF(MOD(Calculator!$B$29/Calculator!$F$16,1)&lt;0.5,-1,1))^2)/SQRT(((50*POWER(80,POWER(COS(PI()*MOD(Calculator!$B$29/Calculator!$F$16,1)),2))+MIN(500,MAX(30,100*EXP(-0.3*'VSWR Calculator'!$C$24)*(1+3*ABS(MOD('VSWR Calculator'!$C$23/Calculator!$F$16/2,1)-0.5))))/'VSWR Calculator'!$C$25)+$C68)^2+(1500*ABS(SIN(2*PI()*MOD(Calculator!$B$29/Calculator!$F$16,1)))*IF(MOD(Calculator!$B$29/Calculator!$F$16,1)&lt;0.5,-1,1))^2))/(1-SQRT(((50*POWER(80,POWER(COS(PI()*MOD(Calculator!$B$29/Calculator!$F$16,1)),2))+MIN(500,MAX(30,100*EXP(-0.3*'VSWR Calculator'!$C$24)*(1+3*ABS(MOD('VSWR Calculator'!$C$23/Calculator!$F$16/2,1)-0.5))))/'VSWR Calculator'!$C$25)-$C68)^2+(1500*ABS(SIN(2*PI()*MOD(Calculator!$B$29/Calculator!$F$16,1)))*IF(MOD(Calculator!$B$29/Calculator!$F$16,1)&lt;0.5,-1,1))^2)/SQRT(((50*POWER(80,POWER(COS(PI()*MOD(Calculator!$B$29/Calculator!$F$16,1)),2))+MIN(500,MAX(30,100*EXP(-0.3*'VSWR Calculator'!$C$24)*(1+3*ABS(MOD('VSWR Calculator'!$C$23/Calculator!$F$16/2,1)-0.5))))/'VSWR Calculator'!$C$25)+$C68)^2+(1500*ABS(SIN(2*PI()*MOD(Calculator!$B$29/Calculator!$F$16,1)))*IF(MOD(Calculator!$B$29/Calculator!$F$16,1)&lt;0.5,-1,1))^2)),2))</f>
        <v>—</v>
      </c>
      <c r="BR68" s="253" t="n">
        <f aca="false">IF(OR(Calculator!$E$17&lt;&gt;"YES",Calculator!$B$29&lt;Calculator!$G$17),"—",ROUND((1+SQRT(((50*POWER(80,POWER(COS(PI()*MOD(Calculator!$B$29/Calculator!$F$17,1)),2))+MIN(500,MAX(30,100*EXP(-0.3*'VSWR Calculator'!$C$24)*(1+3*ABS(MOD('VSWR Calculator'!$C$23/Calculator!$F$17/2,1)-0.5))))/'VSWR Calculator'!$C$25)-$C68)^2+(1500*ABS(SIN(2*PI()*MOD(Calculator!$B$29/Calculator!$F$17,1)))*IF(MOD(Calculator!$B$29/Calculator!$F$17,1)&lt;0.5,-1,1))^2)/SQRT(((50*POWER(80,POWER(COS(PI()*MOD(Calculator!$B$29/Calculator!$F$17,1)),2))+MIN(500,MAX(30,100*EXP(-0.3*'VSWR Calculator'!$C$24)*(1+3*ABS(MOD('VSWR Calculator'!$C$23/Calculator!$F$17/2,1)-0.5))))/'VSWR Calculator'!$C$25)+$C68)^2+(1500*ABS(SIN(2*PI()*MOD(Calculator!$B$29/Calculator!$F$17,1)))*IF(MOD(Calculator!$B$29/Calculator!$F$17,1)&lt;0.5,-1,1))^2))/(1-SQRT(((50*POWER(80,POWER(COS(PI()*MOD(Calculator!$B$29/Calculator!$F$17,1)),2))+MIN(500,MAX(30,100*EXP(-0.3*'VSWR Calculator'!$C$24)*(1+3*ABS(MOD('VSWR Calculator'!$C$23/Calculator!$F$17/2,1)-0.5))))/'VSWR Calculator'!$C$25)-$C68)^2+(1500*ABS(SIN(2*PI()*MOD(Calculator!$B$29/Calculator!$F$17,1)))*IF(MOD(Calculator!$B$29/Calculator!$F$17,1)&lt;0.5,-1,1))^2)/SQRT(((50*POWER(80,POWER(COS(PI()*MOD(Calculator!$B$29/Calculator!$F$17,1)),2))+MIN(500,MAX(30,100*EXP(-0.3*'VSWR Calculator'!$C$24)*(1+3*ABS(MOD('VSWR Calculator'!$C$23/Calculator!$F$17/2,1)-0.5))))/'VSWR Calculator'!$C$25)+$C68)^2+(1500*ABS(SIN(2*PI()*MOD(Calculator!$B$29/Calculator!$F$17,1)))*IF(MOD(Calculator!$B$29/Calculator!$F$17,1)&lt;0.5,-1,1))^2)),2))</f>
        <v>13.9</v>
      </c>
      <c r="BS68" s="253" t="str">
        <f aca="false">IF(OR(Calculator!$E$18&lt;&gt;"YES",Calculator!$B$29&lt;Calculator!$G$18),"—",ROUND((1+SQRT(((50*POWER(80,POWER(COS(PI()*MOD(Calculator!$B$29/Calculator!$F$18,1)),2))+MIN(500,MAX(30,100*EXP(-0.3*'VSWR Calculator'!$C$24)*(1+3*ABS(MOD('VSWR Calculator'!$C$23/Calculator!$F$18/2,1)-0.5))))/'VSWR Calculator'!$C$25)-$C68)^2+(1500*ABS(SIN(2*PI()*MOD(Calculator!$B$29/Calculator!$F$18,1)))*IF(MOD(Calculator!$B$29/Calculator!$F$18,1)&lt;0.5,-1,1))^2)/SQRT(((50*POWER(80,POWER(COS(PI()*MOD(Calculator!$B$29/Calculator!$F$18,1)),2))+MIN(500,MAX(30,100*EXP(-0.3*'VSWR Calculator'!$C$24)*(1+3*ABS(MOD('VSWR Calculator'!$C$23/Calculator!$F$18/2,1)-0.5))))/'VSWR Calculator'!$C$25)+$C68)^2+(1500*ABS(SIN(2*PI()*MOD(Calculator!$B$29/Calculator!$F$18,1)))*IF(MOD(Calculator!$B$29/Calculator!$F$18,1)&lt;0.5,-1,1))^2))/(1-SQRT(((50*POWER(80,POWER(COS(PI()*MOD(Calculator!$B$29/Calculator!$F$18,1)),2))+MIN(500,MAX(30,100*EXP(-0.3*'VSWR Calculator'!$C$24)*(1+3*ABS(MOD('VSWR Calculator'!$C$23/Calculator!$F$18/2,1)-0.5))))/'VSWR Calculator'!$C$25)-$C68)^2+(1500*ABS(SIN(2*PI()*MOD(Calculator!$B$29/Calculator!$F$18,1)))*IF(MOD(Calculator!$B$29/Calculator!$F$18,1)&lt;0.5,-1,1))^2)/SQRT(((50*POWER(80,POWER(COS(PI()*MOD(Calculator!$B$29/Calculator!$F$18,1)),2))+MIN(500,MAX(30,100*EXP(-0.3*'VSWR Calculator'!$C$24)*(1+3*ABS(MOD('VSWR Calculator'!$C$23/Calculator!$F$18/2,1)-0.5))))/'VSWR Calculator'!$C$25)+$C68)^2+(1500*ABS(SIN(2*PI()*MOD(Calculator!$B$29/Calculator!$F$18,1)))*IF(MOD(Calculator!$B$29/Calculator!$F$18,1)&lt;0.5,-1,1))^2)),2))</f>
        <v>—</v>
      </c>
      <c r="BT68" s="253" t="str">
        <f aca="false">IF(OR(Calculator!$E$19&lt;&gt;"YES",Calculator!$B$29&lt;Calculator!$G$19),"—",ROUND((1+SQRT(((50*POWER(80,POWER(COS(PI()*MOD(Calculator!$B$29/Calculator!$F$19,1)),2))+MIN(500,MAX(30,100*EXP(-0.3*'VSWR Calculator'!$C$24)*(1+3*ABS(MOD('VSWR Calculator'!$C$23/Calculator!$F$19/2,1)-0.5))))/'VSWR Calculator'!$C$25)-$C68)^2+(1500*ABS(SIN(2*PI()*MOD(Calculator!$B$29/Calculator!$F$19,1)))*IF(MOD(Calculator!$B$29/Calculator!$F$19,1)&lt;0.5,-1,1))^2)/SQRT(((50*POWER(80,POWER(COS(PI()*MOD(Calculator!$B$29/Calculator!$F$19,1)),2))+MIN(500,MAX(30,100*EXP(-0.3*'VSWR Calculator'!$C$24)*(1+3*ABS(MOD('VSWR Calculator'!$C$23/Calculator!$F$19/2,1)-0.5))))/'VSWR Calculator'!$C$25)+$C68)^2+(1500*ABS(SIN(2*PI()*MOD(Calculator!$B$29/Calculator!$F$19,1)))*IF(MOD(Calculator!$B$29/Calculator!$F$19,1)&lt;0.5,-1,1))^2))/(1-SQRT(((50*POWER(80,POWER(COS(PI()*MOD(Calculator!$B$29/Calculator!$F$19,1)),2))+MIN(500,MAX(30,100*EXP(-0.3*'VSWR Calculator'!$C$24)*(1+3*ABS(MOD('VSWR Calculator'!$C$23/Calculator!$F$19/2,1)-0.5))))/'VSWR Calculator'!$C$25)-$C68)^2+(1500*ABS(SIN(2*PI()*MOD(Calculator!$B$29/Calculator!$F$19,1)))*IF(MOD(Calculator!$B$29/Calculator!$F$19,1)&lt;0.5,-1,1))^2)/SQRT(((50*POWER(80,POWER(COS(PI()*MOD(Calculator!$B$29/Calculator!$F$19,1)),2))+MIN(500,MAX(30,100*EXP(-0.3*'VSWR Calculator'!$C$24)*(1+3*ABS(MOD('VSWR Calculator'!$C$23/Calculator!$F$19/2,1)-0.5))))/'VSWR Calculator'!$C$25)+$C68)^2+(1500*ABS(SIN(2*PI()*MOD(Calculator!$B$29/Calculator!$F$19,1)))*IF(MOD(Calculator!$B$29/Calculator!$F$19,1)&lt;0.5,-1,1))^2)),2))</f>
        <v>—</v>
      </c>
      <c r="BU68" s="253" t="str">
        <f aca="false">IF(OR(Calculator!$E$20&lt;&gt;"YES",Calculator!$B$29&lt;Calculator!$G$20),"—",ROUND((1+SQRT(((50*POWER(80,POWER(COS(PI()*MOD(Calculator!$B$29/Calculator!$F$20,1)),2))+MIN(500,MAX(30,100*EXP(-0.3*'VSWR Calculator'!$C$24)*(1+3*ABS(MOD('VSWR Calculator'!$C$23/Calculator!$F$20/2,1)-0.5))))/'VSWR Calculator'!$C$25)-$C68)^2+(1500*ABS(SIN(2*PI()*MOD(Calculator!$B$29/Calculator!$F$20,1)))*IF(MOD(Calculator!$B$29/Calculator!$F$20,1)&lt;0.5,-1,1))^2)/SQRT(((50*POWER(80,POWER(COS(PI()*MOD(Calculator!$B$29/Calculator!$F$20,1)),2))+MIN(500,MAX(30,100*EXP(-0.3*'VSWR Calculator'!$C$24)*(1+3*ABS(MOD('VSWR Calculator'!$C$23/Calculator!$F$20/2,1)-0.5))))/'VSWR Calculator'!$C$25)+$C68)^2+(1500*ABS(SIN(2*PI()*MOD(Calculator!$B$29/Calculator!$F$20,1)))*IF(MOD(Calculator!$B$29/Calculator!$F$20,1)&lt;0.5,-1,1))^2))/(1-SQRT(((50*POWER(80,POWER(COS(PI()*MOD(Calculator!$B$29/Calculator!$F$20,1)),2))+MIN(500,MAX(30,100*EXP(-0.3*'VSWR Calculator'!$C$24)*(1+3*ABS(MOD('VSWR Calculator'!$C$23/Calculator!$F$20/2,1)-0.5))))/'VSWR Calculator'!$C$25)-$C68)^2+(1500*ABS(SIN(2*PI()*MOD(Calculator!$B$29/Calculator!$F$20,1)))*IF(MOD(Calculator!$B$29/Calculator!$F$20,1)&lt;0.5,-1,1))^2)/SQRT(((50*POWER(80,POWER(COS(PI()*MOD(Calculator!$B$29/Calculator!$F$20,1)),2))+MIN(500,MAX(30,100*EXP(-0.3*'VSWR Calculator'!$C$24)*(1+3*ABS(MOD('VSWR Calculator'!$C$23/Calculator!$F$20/2,1)-0.5))))/'VSWR Calculator'!$C$25)+$C68)^2+(1500*ABS(SIN(2*PI()*MOD(Calculator!$B$29/Calculator!$F$20,1)))*IF(MOD(Calculator!$B$29/Calculator!$F$20,1)&lt;0.5,-1,1))^2)),2))</f>
        <v>—</v>
      </c>
      <c r="BV68" s="253" t="str">
        <f aca="false">IF(OR(Calculator!$E$21&lt;&gt;"YES",Calculator!$B$29&lt;Calculator!$G$21),"—",ROUND((1+SQRT(((50*POWER(80,POWER(COS(PI()*MOD(Calculator!$B$29/Calculator!$F$21,1)),2))+MIN(500,MAX(30,100*EXP(-0.3*'VSWR Calculator'!$C$24)*(1+3*ABS(MOD('VSWR Calculator'!$C$23/Calculator!$F$21/2,1)-0.5))))/'VSWR Calculator'!$C$25)-$C68)^2+(1500*ABS(SIN(2*PI()*MOD(Calculator!$B$29/Calculator!$F$21,1)))*IF(MOD(Calculator!$B$29/Calculator!$F$21,1)&lt;0.5,-1,1))^2)/SQRT(((50*POWER(80,POWER(COS(PI()*MOD(Calculator!$B$29/Calculator!$F$21,1)),2))+MIN(500,MAX(30,100*EXP(-0.3*'VSWR Calculator'!$C$24)*(1+3*ABS(MOD('VSWR Calculator'!$C$23/Calculator!$F$21/2,1)-0.5))))/'VSWR Calculator'!$C$25)+$C68)^2+(1500*ABS(SIN(2*PI()*MOD(Calculator!$B$29/Calculator!$F$21,1)))*IF(MOD(Calculator!$B$29/Calculator!$F$21,1)&lt;0.5,-1,1))^2))/(1-SQRT(((50*POWER(80,POWER(COS(PI()*MOD(Calculator!$B$29/Calculator!$F$21,1)),2))+MIN(500,MAX(30,100*EXP(-0.3*'VSWR Calculator'!$C$24)*(1+3*ABS(MOD('VSWR Calculator'!$C$23/Calculator!$F$21/2,1)-0.5))))/'VSWR Calculator'!$C$25)-$C68)^2+(1500*ABS(SIN(2*PI()*MOD(Calculator!$B$29/Calculator!$F$21,1)))*IF(MOD(Calculator!$B$29/Calculator!$F$21,1)&lt;0.5,-1,1))^2)/SQRT(((50*POWER(80,POWER(COS(PI()*MOD(Calculator!$B$29/Calculator!$F$21,1)),2))+MIN(500,MAX(30,100*EXP(-0.3*'VSWR Calculator'!$C$24)*(1+3*ABS(MOD('VSWR Calculator'!$C$23/Calculator!$F$21/2,1)-0.5))))/'VSWR Calculator'!$C$25)+$C68)^2+(1500*ABS(SIN(2*PI()*MOD(Calculator!$B$29/Calculator!$F$21,1)))*IF(MOD(Calculator!$B$29/Calculator!$F$21,1)&lt;0.5,-1,1))^2)),2))</f>
        <v>—</v>
      </c>
      <c r="BW68" s="253" t="str">
        <f aca="false">IF(OR(Calculator!$E$22&lt;&gt;"YES",Calculator!$B$29&lt;Calculator!$G$22),"—",ROUND((1+SQRT(((50*POWER(80,POWER(COS(PI()*MOD(Calculator!$B$29/Calculator!$F$22,1)),2))+MIN(500,MAX(30,100*EXP(-0.3*'VSWR Calculator'!$C$24)*(1+3*ABS(MOD('VSWR Calculator'!$C$23/Calculator!$F$22/2,1)-0.5))))/'VSWR Calculator'!$C$25)-$C68)^2+(1500*ABS(SIN(2*PI()*MOD(Calculator!$B$29/Calculator!$F$22,1)))*IF(MOD(Calculator!$B$29/Calculator!$F$22,1)&lt;0.5,-1,1))^2)/SQRT(((50*POWER(80,POWER(COS(PI()*MOD(Calculator!$B$29/Calculator!$F$22,1)),2))+MIN(500,MAX(30,100*EXP(-0.3*'VSWR Calculator'!$C$24)*(1+3*ABS(MOD('VSWR Calculator'!$C$23/Calculator!$F$22/2,1)-0.5))))/'VSWR Calculator'!$C$25)+$C68)^2+(1500*ABS(SIN(2*PI()*MOD(Calculator!$B$29/Calculator!$F$22,1)))*IF(MOD(Calculator!$B$29/Calculator!$F$22,1)&lt;0.5,-1,1))^2))/(1-SQRT(((50*POWER(80,POWER(COS(PI()*MOD(Calculator!$B$29/Calculator!$F$22,1)),2))+MIN(500,MAX(30,100*EXP(-0.3*'VSWR Calculator'!$C$24)*(1+3*ABS(MOD('VSWR Calculator'!$C$23/Calculator!$F$22/2,1)-0.5))))/'VSWR Calculator'!$C$25)-$C68)^2+(1500*ABS(SIN(2*PI()*MOD(Calculator!$B$29/Calculator!$F$22,1)))*IF(MOD(Calculator!$B$29/Calculator!$F$22,1)&lt;0.5,-1,1))^2)/SQRT(((50*POWER(80,POWER(COS(PI()*MOD(Calculator!$B$29/Calculator!$F$22,1)),2))+MIN(500,MAX(30,100*EXP(-0.3*'VSWR Calculator'!$C$24)*(1+3*ABS(MOD('VSWR Calculator'!$C$23/Calculator!$F$22/2,1)-0.5))))/'VSWR Calculator'!$C$25)+$C68)^2+(1500*ABS(SIN(2*PI()*MOD(Calculator!$B$29/Calculator!$F$22,1)))*IF(MOD(Calculator!$B$29/Calculator!$F$22,1)&lt;0.5,-1,1))^2)),2))</f>
        <v>—</v>
      </c>
      <c r="BX68" s="253" t="n">
        <f aca="false">IFERROR(ROUND((IF(ISNUMBER(BM68),BM68,0)+IF(ISNUMBER(BN68),BN68,0)+IF(ISNUMBER(BO68),BO68,0)+IF(ISNUMBER(BP68),BP68,0)+IF(ISNUMBER(BQ68),BQ68,0)+IF(ISNUMBER(BR68),BR68,0)+IF(ISNUMBER(BS68),BS68,0)+IF(ISNUMBER(BT68),BT68,0)+IF(ISNUMBER(BU68),BU68,0)+IF(ISNUMBER(BV68),BV68,0)+IF(ISNUMBER(BW68),BW68,0))/(IF(ISNUMBER(BM68),1,0)+IF(ISNUMBER(BN68),1,0)+IF(ISNUMBER(BO68),1,0)+IF(ISNUMBER(BP68),1,0)+IF(ISNUMBER(BQ68),1,0)+IF(ISNUMBER(BR68),1,0)+IF(ISNUMBER(BS68),1,0)+IF(ISNUMBER(BT68),1,0)+IF(ISNUMBER(BU68),1,0)+IF(ISNUMBER(BV68),1,0)+IF(ISNUMBER(BW68),1,0)),4),"")</f>
        <v>14.08</v>
      </c>
      <c r="BY68" s="253" t="str">
        <f aca="false">IF(OR(Calculator!$E$12&lt;&gt;"YES",Calculator!$B$30&lt;Calculator!$G$12),"—",ROUND((1+SQRT(((50*POWER(80,POWER(COS(PI()*MOD(Calculator!$B$30/Calculator!$F$12,1)),2))+MIN(500,MAX(30,100*EXP(-0.3*'VSWR Calculator'!$C$24)*(1+3*ABS(MOD('VSWR Calculator'!$C$23/Calculator!$F$12/2,1)-0.5))))/'VSWR Calculator'!$C$25)-$C68)^2+(1500*ABS(SIN(2*PI()*MOD(Calculator!$B$30/Calculator!$F$12,1)))*IF(MOD(Calculator!$B$30/Calculator!$F$12,1)&lt;0.5,-1,1))^2)/SQRT(((50*POWER(80,POWER(COS(PI()*MOD(Calculator!$B$30/Calculator!$F$12,1)),2))+MIN(500,MAX(30,100*EXP(-0.3*'VSWR Calculator'!$C$24)*(1+3*ABS(MOD('VSWR Calculator'!$C$23/Calculator!$F$12/2,1)-0.5))))/'VSWR Calculator'!$C$25)+$C68)^2+(1500*ABS(SIN(2*PI()*MOD(Calculator!$B$30/Calculator!$F$12,1)))*IF(MOD(Calculator!$B$30/Calculator!$F$12,1)&lt;0.5,-1,1))^2))/(1-SQRT(((50*POWER(80,POWER(COS(PI()*MOD(Calculator!$B$30/Calculator!$F$12,1)),2))+MIN(500,MAX(30,100*EXP(-0.3*'VSWR Calculator'!$C$24)*(1+3*ABS(MOD('VSWR Calculator'!$C$23/Calculator!$F$12/2,1)-0.5))))/'VSWR Calculator'!$C$25)-$C68)^2+(1500*ABS(SIN(2*PI()*MOD(Calculator!$B$30/Calculator!$F$12,1)))*IF(MOD(Calculator!$B$30/Calculator!$F$12,1)&lt;0.5,-1,1))^2)/SQRT(((50*POWER(80,POWER(COS(PI()*MOD(Calculator!$B$30/Calculator!$F$12,1)),2))+MIN(500,MAX(30,100*EXP(-0.3*'VSWR Calculator'!$C$24)*(1+3*ABS(MOD('VSWR Calculator'!$C$23/Calculator!$F$12/2,1)-0.5))))/'VSWR Calculator'!$C$25)+$C68)^2+(1500*ABS(SIN(2*PI()*MOD(Calculator!$B$30/Calculator!$F$12,1)))*IF(MOD(Calculator!$B$30/Calculator!$F$12,1)&lt;0.5,-1,1))^2)),2))</f>
        <v>—</v>
      </c>
      <c r="BZ68" s="253" t="str">
        <f aca="false">IF(OR(Calculator!$E$13&lt;&gt;"YES",Calculator!$B$30&lt;Calculator!$G$13),"—",ROUND((1+SQRT(((50*POWER(80,POWER(COS(PI()*MOD(Calculator!$B$30/Calculator!$F$13,1)),2))+MIN(500,MAX(30,100*EXP(-0.3*'VSWR Calculator'!$C$24)*(1+3*ABS(MOD('VSWR Calculator'!$C$23/Calculator!$F$13/2,1)-0.5))))/'VSWR Calculator'!$C$25)-$C68)^2+(1500*ABS(SIN(2*PI()*MOD(Calculator!$B$30/Calculator!$F$13,1)))*IF(MOD(Calculator!$B$30/Calculator!$F$13,1)&lt;0.5,-1,1))^2)/SQRT(((50*POWER(80,POWER(COS(PI()*MOD(Calculator!$B$30/Calculator!$F$13,1)),2))+MIN(500,MAX(30,100*EXP(-0.3*'VSWR Calculator'!$C$24)*(1+3*ABS(MOD('VSWR Calculator'!$C$23/Calculator!$F$13/2,1)-0.5))))/'VSWR Calculator'!$C$25)+$C68)^2+(1500*ABS(SIN(2*PI()*MOD(Calculator!$B$30/Calculator!$F$13,1)))*IF(MOD(Calculator!$B$30/Calculator!$F$13,1)&lt;0.5,-1,1))^2))/(1-SQRT(((50*POWER(80,POWER(COS(PI()*MOD(Calculator!$B$30/Calculator!$F$13,1)),2))+MIN(500,MAX(30,100*EXP(-0.3*'VSWR Calculator'!$C$24)*(1+3*ABS(MOD('VSWR Calculator'!$C$23/Calculator!$F$13/2,1)-0.5))))/'VSWR Calculator'!$C$25)-$C68)^2+(1500*ABS(SIN(2*PI()*MOD(Calculator!$B$30/Calculator!$F$13,1)))*IF(MOD(Calculator!$B$30/Calculator!$F$13,1)&lt;0.5,-1,1))^2)/SQRT(((50*POWER(80,POWER(COS(PI()*MOD(Calculator!$B$30/Calculator!$F$13,1)),2))+MIN(500,MAX(30,100*EXP(-0.3*'VSWR Calculator'!$C$24)*(1+3*ABS(MOD('VSWR Calculator'!$C$23/Calculator!$F$13/2,1)-0.5))))/'VSWR Calculator'!$C$25)+$C68)^2+(1500*ABS(SIN(2*PI()*MOD(Calculator!$B$30/Calculator!$F$13,1)))*IF(MOD(Calculator!$B$30/Calculator!$F$13,1)&lt;0.5,-1,1))^2)),2))</f>
        <v>—</v>
      </c>
      <c r="CA68" s="253" t="str">
        <f aca="false">IF(OR(Calculator!$E$14&lt;&gt;"YES",Calculator!$B$30&lt;Calculator!$G$14),"—",ROUND((1+SQRT(((50*POWER(80,POWER(COS(PI()*MOD(Calculator!$B$30/Calculator!$F$14,1)),2))+MIN(500,MAX(30,100*EXP(-0.3*'VSWR Calculator'!$C$24)*(1+3*ABS(MOD('VSWR Calculator'!$C$23/Calculator!$F$14/2,1)-0.5))))/'VSWR Calculator'!$C$25)-$C68)^2+(1500*ABS(SIN(2*PI()*MOD(Calculator!$B$30/Calculator!$F$14,1)))*IF(MOD(Calculator!$B$30/Calculator!$F$14,1)&lt;0.5,-1,1))^2)/SQRT(((50*POWER(80,POWER(COS(PI()*MOD(Calculator!$B$30/Calculator!$F$14,1)),2))+MIN(500,MAX(30,100*EXP(-0.3*'VSWR Calculator'!$C$24)*(1+3*ABS(MOD('VSWR Calculator'!$C$23/Calculator!$F$14/2,1)-0.5))))/'VSWR Calculator'!$C$25)+$C68)^2+(1500*ABS(SIN(2*PI()*MOD(Calculator!$B$30/Calculator!$F$14,1)))*IF(MOD(Calculator!$B$30/Calculator!$F$14,1)&lt;0.5,-1,1))^2))/(1-SQRT(((50*POWER(80,POWER(COS(PI()*MOD(Calculator!$B$30/Calculator!$F$14,1)),2))+MIN(500,MAX(30,100*EXP(-0.3*'VSWR Calculator'!$C$24)*(1+3*ABS(MOD('VSWR Calculator'!$C$23/Calculator!$F$14/2,1)-0.5))))/'VSWR Calculator'!$C$25)-$C68)^2+(1500*ABS(SIN(2*PI()*MOD(Calculator!$B$30/Calculator!$F$14,1)))*IF(MOD(Calculator!$B$30/Calculator!$F$14,1)&lt;0.5,-1,1))^2)/SQRT(((50*POWER(80,POWER(COS(PI()*MOD(Calculator!$B$30/Calculator!$F$14,1)),2))+MIN(500,MAX(30,100*EXP(-0.3*'VSWR Calculator'!$C$24)*(1+3*ABS(MOD('VSWR Calculator'!$C$23/Calculator!$F$14/2,1)-0.5))))/'VSWR Calculator'!$C$25)+$C68)^2+(1500*ABS(SIN(2*PI()*MOD(Calculator!$B$30/Calculator!$F$14,1)))*IF(MOD(Calculator!$B$30/Calculator!$F$14,1)&lt;0.5,-1,1))^2)),2))</f>
        <v>—</v>
      </c>
      <c r="CB68" s="253" t="n">
        <f aca="false">IF(OR(Calculator!$E$15&lt;&gt;"YES",Calculator!$B$30&lt;Calculator!$G$15),"—",ROUND((1+SQRT(((50*POWER(80,POWER(COS(PI()*MOD(Calculator!$B$30/Calculator!$F$15,1)),2))+MIN(500,MAX(30,100*EXP(-0.3*'VSWR Calculator'!$C$24)*(1+3*ABS(MOD('VSWR Calculator'!$C$23/Calculator!$F$15/2,1)-0.5))))/'VSWR Calculator'!$C$25)-$C68)^2+(1500*ABS(SIN(2*PI()*MOD(Calculator!$B$30/Calculator!$F$15,1)))*IF(MOD(Calculator!$B$30/Calculator!$F$15,1)&lt;0.5,-1,1))^2)/SQRT(((50*POWER(80,POWER(COS(PI()*MOD(Calculator!$B$30/Calculator!$F$15,1)),2))+MIN(500,MAX(30,100*EXP(-0.3*'VSWR Calculator'!$C$24)*(1+3*ABS(MOD('VSWR Calculator'!$C$23/Calculator!$F$15/2,1)-0.5))))/'VSWR Calculator'!$C$25)+$C68)^2+(1500*ABS(SIN(2*PI()*MOD(Calculator!$B$30/Calculator!$F$15,1)))*IF(MOD(Calculator!$B$30/Calculator!$F$15,1)&lt;0.5,-1,1))^2))/(1-SQRT(((50*POWER(80,POWER(COS(PI()*MOD(Calculator!$B$30/Calculator!$F$15,1)),2))+MIN(500,MAX(30,100*EXP(-0.3*'VSWR Calculator'!$C$24)*(1+3*ABS(MOD('VSWR Calculator'!$C$23/Calculator!$F$15/2,1)-0.5))))/'VSWR Calculator'!$C$25)-$C68)^2+(1500*ABS(SIN(2*PI()*MOD(Calculator!$B$30/Calculator!$F$15,1)))*IF(MOD(Calculator!$B$30/Calculator!$F$15,1)&lt;0.5,-1,1))^2)/SQRT(((50*POWER(80,POWER(COS(PI()*MOD(Calculator!$B$30/Calculator!$F$15,1)),2))+MIN(500,MAX(30,100*EXP(-0.3*'VSWR Calculator'!$C$24)*(1+3*ABS(MOD('VSWR Calculator'!$C$23/Calculator!$F$15/2,1)-0.5))))/'VSWR Calculator'!$C$25)+$C68)^2+(1500*ABS(SIN(2*PI()*MOD(Calculator!$B$30/Calculator!$F$15,1)))*IF(MOD(Calculator!$B$30/Calculator!$F$15,1)&lt;0.5,-1,1))^2)),2))</f>
        <v>13.76</v>
      </c>
      <c r="CC68" s="253" t="str">
        <f aca="false">IF(OR(Calculator!$E$16&lt;&gt;"YES",Calculator!$B$30&lt;Calculator!$G$16),"—",ROUND((1+SQRT(((50*POWER(80,POWER(COS(PI()*MOD(Calculator!$B$30/Calculator!$F$16,1)),2))+MIN(500,MAX(30,100*EXP(-0.3*'VSWR Calculator'!$C$24)*(1+3*ABS(MOD('VSWR Calculator'!$C$23/Calculator!$F$16/2,1)-0.5))))/'VSWR Calculator'!$C$25)-$C68)^2+(1500*ABS(SIN(2*PI()*MOD(Calculator!$B$30/Calculator!$F$16,1)))*IF(MOD(Calculator!$B$30/Calculator!$F$16,1)&lt;0.5,-1,1))^2)/SQRT(((50*POWER(80,POWER(COS(PI()*MOD(Calculator!$B$30/Calculator!$F$16,1)),2))+MIN(500,MAX(30,100*EXP(-0.3*'VSWR Calculator'!$C$24)*(1+3*ABS(MOD('VSWR Calculator'!$C$23/Calculator!$F$16/2,1)-0.5))))/'VSWR Calculator'!$C$25)+$C68)^2+(1500*ABS(SIN(2*PI()*MOD(Calculator!$B$30/Calculator!$F$16,1)))*IF(MOD(Calculator!$B$30/Calculator!$F$16,1)&lt;0.5,-1,1))^2))/(1-SQRT(((50*POWER(80,POWER(COS(PI()*MOD(Calculator!$B$30/Calculator!$F$16,1)),2))+MIN(500,MAX(30,100*EXP(-0.3*'VSWR Calculator'!$C$24)*(1+3*ABS(MOD('VSWR Calculator'!$C$23/Calculator!$F$16/2,1)-0.5))))/'VSWR Calculator'!$C$25)-$C68)^2+(1500*ABS(SIN(2*PI()*MOD(Calculator!$B$30/Calculator!$F$16,1)))*IF(MOD(Calculator!$B$30/Calculator!$F$16,1)&lt;0.5,-1,1))^2)/SQRT(((50*POWER(80,POWER(COS(PI()*MOD(Calculator!$B$30/Calculator!$F$16,1)),2))+MIN(500,MAX(30,100*EXP(-0.3*'VSWR Calculator'!$C$24)*(1+3*ABS(MOD('VSWR Calculator'!$C$23/Calculator!$F$16/2,1)-0.5))))/'VSWR Calculator'!$C$25)+$C68)^2+(1500*ABS(SIN(2*PI()*MOD(Calculator!$B$30/Calculator!$F$16,1)))*IF(MOD(Calculator!$B$30/Calculator!$F$16,1)&lt;0.5,-1,1))^2)),2))</f>
        <v>—</v>
      </c>
      <c r="CD68" s="253" t="n">
        <f aca="false">IF(OR(Calculator!$E$17&lt;&gt;"YES",Calculator!$B$30&lt;Calculator!$G$17),"—",ROUND((1+SQRT(((50*POWER(80,POWER(COS(PI()*MOD(Calculator!$B$30/Calculator!$F$17,1)),2))+MIN(500,MAX(30,100*EXP(-0.3*'VSWR Calculator'!$C$24)*(1+3*ABS(MOD('VSWR Calculator'!$C$23/Calculator!$F$17/2,1)-0.5))))/'VSWR Calculator'!$C$25)-$C68)^2+(1500*ABS(SIN(2*PI()*MOD(Calculator!$B$30/Calculator!$F$17,1)))*IF(MOD(Calculator!$B$30/Calculator!$F$17,1)&lt;0.5,-1,1))^2)/SQRT(((50*POWER(80,POWER(COS(PI()*MOD(Calculator!$B$30/Calculator!$F$17,1)),2))+MIN(500,MAX(30,100*EXP(-0.3*'VSWR Calculator'!$C$24)*(1+3*ABS(MOD('VSWR Calculator'!$C$23/Calculator!$F$17/2,1)-0.5))))/'VSWR Calculator'!$C$25)+$C68)^2+(1500*ABS(SIN(2*PI()*MOD(Calculator!$B$30/Calculator!$F$17,1)))*IF(MOD(Calculator!$B$30/Calculator!$F$17,1)&lt;0.5,-1,1))^2))/(1-SQRT(((50*POWER(80,POWER(COS(PI()*MOD(Calculator!$B$30/Calculator!$F$17,1)),2))+MIN(500,MAX(30,100*EXP(-0.3*'VSWR Calculator'!$C$24)*(1+3*ABS(MOD('VSWR Calculator'!$C$23/Calculator!$F$17/2,1)-0.5))))/'VSWR Calculator'!$C$25)-$C68)^2+(1500*ABS(SIN(2*PI()*MOD(Calculator!$B$30/Calculator!$F$17,1)))*IF(MOD(Calculator!$B$30/Calculator!$F$17,1)&lt;0.5,-1,1))^2)/SQRT(((50*POWER(80,POWER(COS(PI()*MOD(Calculator!$B$30/Calculator!$F$17,1)),2))+MIN(500,MAX(30,100*EXP(-0.3*'VSWR Calculator'!$C$24)*(1+3*ABS(MOD('VSWR Calculator'!$C$23/Calculator!$F$17/2,1)-0.5))))/'VSWR Calculator'!$C$25)+$C68)^2+(1500*ABS(SIN(2*PI()*MOD(Calculator!$B$30/Calculator!$F$17,1)))*IF(MOD(Calculator!$B$30/Calculator!$F$17,1)&lt;0.5,-1,1))^2)),2))</f>
        <v>15</v>
      </c>
      <c r="CE68" s="253" t="str">
        <f aca="false">IF(OR(Calculator!$E$18&lt;&gt;"YES",Calculator!$B$30&lt;Calculator!$G$18),"—",ROUND((1+SQRT(((50*POWER(80,POWER(COS(PI()*MOD(Calculator!$B$30/Calculator!$F$18,1)),2))+MIN(500,MAX(30,100*EXP(-0.3*'VSWR Calculator'!$C$24)*(1+3*ABS(MOD('VSWR Calculator'!$C$23/Calculator!$F$18/2,1)-0.5))))/'VSWR Calculator'!$C$25)-$C68)^2+(1500*ABS(SIN(2*PI()*MOD(Calculator!$B$30/Calculator!$F$18,1)))*IF(MOD(Calculator!$B$30/Calculator!$F$18,1)&lt;0.5,-1,1))^2)/SQRT(((50*POWER(80,POWER(COS(PI()*MOD(Calculator!$B$30/Calculator!$F$18,1)),2))+MIN(500,MAX(30,100*EXP(-0.3*'VSWR Calculator'!$C$24)*(1+3*ABS(MOD('VSWR Calculator'!$C$23/Calculator!$F$18/2,1)-0.5))))/'VSWR Calculator'!$C$25)+$C68)^2+(1500*ABS(SIN(2*PI()*MOD(Calculator!$B$30/Calculator!$F$18,1)))*IF(MOD(Calculator!$B$30/Calculator!$F$18,1)&lt;0.5,-1,1))^2))/(1-SQRT(((50*POWER(80,POWER(COS(PI()*MOD(Calculator!$B$30/Calculator!$F$18,1)),2))+MIN(500,MAX(30,100*EXP(-0.3*'VSWR Calculator'!$C$24)*(1+3*ABS(MOD('VSWR Calculator'!$C$23/Calculator!$F$18/2,1)-0.5))))/'VSWR Calculator'!$C$25)-$C68)^2+(1500*ABS(SIN(2*PI()*MOD(Calculator!$B$30/Calculator!$F$18,1)))*IF(MOD(Calculator!$B$30/Calculator!$F$18,1)&lt;0.5,-1,1))^2)/SQRT(((50*POWER(80,POWER(COS(PI()*MOD(Calculator!$B$30/Calculator!$F$18,1)),2))+MIN(500,MAX(30,100*EXP(-0.3*'VSWR Calculator'!$C$24)*(1+3*ABS(MOD('VSWR Calculator'!$C$23/Calculator!$F$18/2,1)-0.5))))/'VSWR Calculator'!$C$25)+$C68)^2+(1500*ABS(SIN(2*PI()*MOD(Calculator!$B$30/Calculator!$F$18,1)))*IF(MOD(Calculator!$B$30/Calculator!$F$18,1)&lt;0.5,-1,1))^2)),2))</f>
        <v>—</v>
      </c>
      <c r="CF68" s="253" t="str">
        <f aca="false">IF(OR(Calculator!$E$19&lt;&gt;"YES",Calculator!$B$30&lt;Calculator!$G$19),"—",ROUND((1+SQRT(((50*POWER(80,POWER(COS(PI()*MOD(Calculator!$B$30/Calculator!$F$19,1)),2))+MIN(500,MAX(30,100*EXP(-0.3*'VSWR Calculator'!$C$24)*(1+3*ABS(MOD('VSWR Calculator'!$C$23/Calculator!$F$19/2,1)-0.5))))/'VSWR Calculator'!$C$25)-$C68)^2+(1500*ABS(SIN(2*PI()*MOD(Calculator!$B$30/Calculator!$F$19,1)))*IF(MOD(Calculator!$B$30/Calculator!$F$19,1)&lt;0.5,-1,1))^2)/SQRT(((50*POWER(80,POWER(COS(PI()*MOD(Calculator!$B$30/Calculator!$F$19,1)),2))+MIN(500,MAX(30,100*EXP(-0.3*'VSWR Calculator'!$C$24)*(1+3*ABS(MOD('VSWR Calculator'!$C$23/Calculator!$F$19/2,1)-0.5))))/'VSWR Calculator'!$C$25)+$C68)^2+(1500*ABS(SIN(2*PI()*MOD(Calculator!$B$30/Calculator!$F$19,1)))*IF(MOD(Calculator!$B$30/Calculator!$F$19,1)&lt;0.5,-1,1))^2))/(1-SQRT(((50*POWER(80,POWER(COS(PI()*MOD(Calculator!$B$30/Calculator!$F$19,1)),2))+MIN(500,MAX(30,100*EXP(-0.3*'VSWR Calculator'!$C$24)*(1+3*ABS(MOD('VSWR Calculator'!$C$23/Calculator!$F$19/2,1)-0.5))))/'VSWR Calculator'!$C$25)-$C68)^2+(1500*ABS(SIN(2*PI()*MOD(Calculator!$B$30/Calculator!$F$19,1)))*IF(MOD(Calculator!$B$30/Calculator!$F$19,1)&lt;0.5,-1,1))^2)/SQRT(((50*POWER(80,POWER(COS(PI()*MOD(Calculator!$B$30/Calculator!$F$19,1)),2))+MIN(500,MAX(30,100*EXP(-0.3*'VSWR Calculator'!$C$24)*(1+3*ABS(MOD('VSWR Calculator'!$C$23/Calculator!$F$19/2,1)-0.5))))/'VSWR Calculator'!$C$25)+$C68)^2+(1500*ABS(SIN(2*PI()*MOD(Calculator!$B$30/Calculator!$F$19,1)))*IF(MOD(Calculator!$B$30/Calculator!$F$19,1)&lt;0.5,-1,1))^2)),2))</f>
        <v>—</v>
      </c>
      <c r="CG68" s="253" t="str">
        <f aca="false">IF(OR(Calculator!$E$20&lt;&gt;"YES",Calculator!$B$30&lt;Calculator!$G$20),"—",ROUND((1+SQRT(((50*POWER(80,POWER(COS(PI()*MOD(Calculator!$B$30/Calculator!$F$20,1)),2))+MIN(500,MAX(30,100*EXP(-0.3*'VSWR Calculator'!$C$24)*(1+3*ABS(MOD('VSWR Calculator'!$C$23/Calculator!$F$20/2,1)-0.5))))/'VSWR Calculator'!$C$25)-$C68)^2+(1500*ABS(SIN(2*PI()*MOD(Calculator!$B$30/Calculator!$F$20,1)))*IF(MOD(Calculator!$B$30/Calculator!$F$20,1)&lt;0.5,-1,1))^2)/SQRT(((50*POWER(80,POWER(COS(PI()*MOD(Calculator!$B$30/Calculator!$F$20,1)),2))+MIN(500,MAX(30,100*EXP(-0.3*'VSWR Calculator'!$C$24)*(1+3*ABS(MOD('VSWR Calculator'!$C$23/Calculator!$F$20/2,1)-0.5))))/'VSWR Calculator'!$C$25)+$C68)^2+(1500*ABS(SIN(2*PI()*MOD(Calculator!$B$30/Calculator!$F$20,1)))*IF(MOD(Calculator!$B$30/Calculator!$F$20,1)&lt;0.5,-1,1))^2))/(1-SQRT(((50*POWER(80,POWER(COS(PI()*MOD(Calculator!$B$30/Calculator!$F$20,1)),2))+MIN(500,MAX(30,100*EXP(-0.3*'VSWR Calculator'!$C$24)*(1+3*ABS(MOD('VSWR Calculator'!$C$23/Calculator!$F$20/2,1)-0.5))))/'VSWR Calculator'!$C$25)-$C68)^2+(1500*ABS(SIN(2*PI()*MOD(Calculator!$B$30/Calculator!$F$20,1)))*IF(MOD(Calculator!$B$30/Calculator!$F$20,1)&lt;0.5,-1,1))^2)/SQRT(((50*POWER(80,POWER(COS(PI()*MOD(Calculator!$B$30/Calculator!$F$20,1)),2))+MIN(500,MAX(30,100*EXP(-0.3*'VSWR Calculator'!$C$24)*(1+3*ABS(MOD('VSWR Calculator'!$C$23/Calculator!$F$20/2,1)-0.5))))/'VSWR Calculator'!$C$25)+$C68)^2+(1500*ABS(SIN(2*PI()*MOD(Calculator!$B$30/Calculator!$F$20,1)))*IF(MOD(Calculator!$B$30/Calculator!$F$20,1)&lt;0.5,-1,1))^2)),2))</f>
        <v>—</v>
      </c>
      <c r="CH68" s="253" t="str">
        <f aca="false">IF(OR(Calculator!$E$21&lt;&gt;"YES",Calculator!$B$30&lt;Calculator!$G$21),"—",ROUND((1+SQRT(((50*POWER(80,POWER(COS(PI()*MOD(Calculator!$B$30/Calculator!$F$21,1)),2))+MIN(500,MAX(30,100*EXP(-0.3*'VSWR Calculator'!$C$24)*(1+3*ABS(MOD('VSWR Calculator'!$C$23/Calculator!$F$21/2,1)-0.5))))/'VSWR Calculator'!$C$25)-$C68)^2+(1500*ABS(SIN(2*PI()*MOD(Calculator!$B$30/Calculator!$F$21,1)))*IF(MOD(Calculator!$B$30/Calculator!$F$21,1)&lt;0.5,-1,1))^2)/SQRT(((50*POWER(80,POWER(COS(PI()*MOD(Calculator!$B$30/Calculator!$F$21,1)),2))+MIN(500,MAX(30,100*EXP(-0.3*'VSWR Calculator'!$C$24)*(1+3*ABS(MOD('VSWR Calculator'!$C$23/Calculator!$F$21/2,1)-0.5))))/'VSWR Calculator'!$C$25)+$C68)^2+(1500*ABS(SIN(2*PI()*MOD(Calculator!$B$30/Calculator!$F$21,1)))*IF(MOD(Calculator!$B$30/Calculator!$F$21,1)&lt;0.5,-1,1))^2))/(1-SQRT(((50*POWER(80,POWER(COS(PI()*MOD(Calculator!$B$30/Calculator!$F$21,1)),2))+MIN(500,MAX(30,100*EXP(-0.3*'VSWR Calculator'!$C$24)*(1+3*ABS(MOD('VSWR Calculator'!$C$23/Calculator!$F$21/2,1)-0.5))))/'VSWR Calculator'!$C$25)-$C68)^2+(1500*ABS(SIN(2*PI()*MOD(Calculator!$B$30/Calculator!$F$21,1)))*IF(MOD(Calculator!$B$30/Calculator!$F$21,1)&lt;0.5,-1,1))^2)/SQRT(((50*POWER(80,POWER(COS(PI()*MOD(Calculator!$B$30/Calculator!$F$21,1)),2))+MIN(500,MAX(30,100*EXP(-0.3*'VSWR Calculator'!$C$24)*(1+3*ABS(MOD('VSWR Calculator'!$C$23/Calculator!$F$21/2,1)-0.5))))/'VSWR Calculator'!$C$25)+$C68)^2+(1500*ABS(SIN(2*PI()*MOD(Calculator!$B$30/Calculator!$F$21,1)))*IF(MOD(Calculator!$B$30/Calculator!$F$21,1)&lt;0.5,-1,1))^2)),2))</f>
        <v>—</v>
      </c>
      <c r="CI68" s="253" t="str">
        <f aca="false">IF(OR(Calculator!$E$22&lt;&gt;"YES",Calculator!$B$30&lt;Calculator!$G$22),"—",ROUND((1+SQRT(((50*POWER(80,POWER(COS(PI()*MOD(Calculator!$B$30/Calculator!$F$22,1)),2))+MIN(500,MAX(30,100*EXP(-0.3*'VSWR Calculator'!$C$24)*(1+3*ABS(MOD('VSWR Calculator'!$C$23/Calculator!$F$22/2,1)-0.5))))/'VSWR Calculator'!$C$25)-$C68)^2+(1500*ABS(SIN(2*PI()*MOD(Calculator!$B$30/Calculator!$F$22,1)))*IF(MOD(Calculator!$B$30/Calculator!$F$22,1)&lt;0.5,-1,1))^2)/SQRT(((50*POWER(80,POWER(COS(PI()*MOD(Calculator!$B$30/Calculator!$F$22,1)),2))+MIN(500,MAX(30,100*EXP(-0.3*'VSWR Calculator'!$C$24)*(1+3*ABS(MOD('VSWR Calculator'!$C$23/Calculator!$F$22/2,1)-0.5))))/'VSWR Calculator'!$C$25)+$C68)^2+(1500*ABS(SIN(2*PI()*MOD(Calculator!$B$30/Calculator!$F$22,1)))*IF(MOD(Calculator!$B$30/Calculator!$F$22,1)&lt;0.5,-1,1))^2))/(1-SQRT(((50*POWER(80,POWER(COS(PI()*MOD(Calculator!$B$30/Calculator!$F$22,1)),2))+MIN(500,MAX(30,100*EXP(-0.3*'VSWR Calculator'!$C$24)*(1+3*ABS(MOD('VSWR Calculator'!$C$23/Calculator!$F$22/2,1)-0.5))))/'VSWR Calculator'!$C$25)-$C68)^2+(1500*ABS(SIN(2*PI()*MOD(Calculator!$B$30/Calculator!$F$22,1)))*IF(MOD(Calculator!$B$30/Calculator!$F$22,1)&lt;0.5,-1,1))^2)/SQRT(((50*POWER(80,POWER(COS(PI()*MOD(Calculator!$B$30/Calculator!$F$22,1)),2))+MIN(500,MAX(30,100*EXP(-0.3*'VSWR Calculator'!$C$24)*(1+3*ABS(MOD('VSWR Calculator'!$C$23/Calculator!$F$22/2,1)-0.5))))/'VSWR Calculator'!$C$25)+$C68)^2+(1500*ABS(SIN(2*PI()*MOD(Calculator!$B$30/Calculator!$F$22,1)))*IF(MOD(Calculator!$B$30/Calculator!$F$22,1)&lt;0.5,-1,1))^2)),2))</f>
        <v>—</v>
      </c>
      <c r="CJ68" s="253" t="n">
        <f aca="false">IFERROR(ROUND((IF(ISNUMBER(BY68),BY68,0)+IF(ISNUMBER(BZ68),BZ68,0)+IF(ISNUMBER(CA68),CA68,0)+IF(ISNUMBER(CB68),CB68,0)+IF(ISNUMBER(CC68),CC68,0)+IF(ISNUMBER(CD68),CD68,0)+IF(ISNUMBER(CE68),CE68,0)+IF(ISNUMBER(CF68),CF68,0)+IF(ISNUMBER(CG68),CG68,0)+IF(ISNUMBER(CH68),CH68,0)+IF(ISNUMBER(CI68),CI68,0))/(IF(ISNUMBER(BY68),1,0)+IF(ISNUMBER(BZ68),1,0)+IF(ISNUMBER(CA68),1,0)+IF(ISNUMBER(CB68),1,0)+IF(ISNUMBER(CC68),1,0)+IF(ISNUMBER(CD68),1,0)+IF(ISNUMBER(CE68),1,0)+IF(ISNUMBER(CF68),1,0)+IF(ISNUMBER(CG68),1,0)+IF(ISNUMBER(CH68),1,0)+IF(ISNUMBER(CI68),1,0)),4),"")</f>
        <v>14.38</v>
      </c>
      <c r="CK68" s="253" t="str">
        <f aca="false">IF(OR(Calculator!$E$12&lt;&gt;"YES",Calculator!$B$31&lt;Calculator!$G$12),"—",ROUND((1+SQRT(((50*POWER(80,POWER(COS(PI()*MOD(Calculator!$B$31/Calculator!$F$12,1)),2))+MIN(500,MAX(30,100*EXP(-0.3*'VSWR Calculator'!$C$24)*(1+3*ABS(MOD('VSWR Calculator'!$C$23/Calculator!$F$12/2,1)-0.5))))/'VSWR Calculator'!$C$25)-$C68)^2+(1500*ABS(SIN(2*PI()*MOD(Calculator!$B$31/Calculator!$F$12,1)))*IF(MOD(Calculator!$B$31/Calculator!$F$12,1)&lt;0.5,-1,1))^2)/SQRT(((50*POWER(80,POWER(COS(PI()*MOD(Calculator!$B$31/Calculator!$F$12,1)),2))+MIN(500,MAX(30,100*EXP(-0.3*'VSWR Calculator'!$C$24)*(1+3*ABS(MOD('VSWR Calculator'!$C$23/Calculator!$F$12/2,1)-0.5))))/'VSWR Calculator'!$C$25)+$C68)^2+(1500*ABS(SIN(2*PI()*MOD(Calculator!$B$31/Calculator!$F$12,1)))*IF(MOD(Calculator!$B$31/Calculator!$F$12,1)&lt;0.5,-1,1))^2))/(1-SQRT(((50*POWER(80,POWER(COS(PI()*MOD(Calculator!$B$31/Calculator!$F$12,1)),2))+MIN(500,MAX(30,100*EXP(-0.3*'VSWR Calculator'!$C$24)*(1+3*ABS(MOD('VSWR Calculator'!$C$23/Calculator!$F$12/2,1)-0.5))))/'VSWR Calculator'!$C$25)-$C68)^2+(1500*ABS(SIN(2*PI()*MOD(Calculator!$B$31/Calculator!$F$12,1)))*IF(MOD(Calculator!$B$31/Calculator!$F$12,1)&lt;0.5,-1,1))^2)/SQRT(((50*POWER(80,POWER(COS(PI()*MOD(Calculator!$B$31/Calculator!$F$12,1)),2))+MIN(500,MAX(30,100*EXP(-0.3*'VSWR Calculator'!$C$24)*(1+3*ABS(MOD('VSWR Calculator'!$C$23/Calculator!$F$12/2,1)-0.5))))/'VSWR Calculator'!$C$25)+$C68)^2+(1500*ABS(SIN(2*PI()*MOD(Calculator!$B$31/Calculator!$F$12,1)))*IF(MOD(Calculator!$B$31/Calculator!$F$12,1)&lt;0.5,-1,1))^2)),2))</f>
        <v>—</v>
      </c>
      <c r="CL68" s="253" t="str">
        <f aca="false">IF(OR(Calculator!$E$13&lt;&gt;"YES",Calculator!$B$31&lt;Calculator!$G$13),"—",ROUND((1+SQRT(((50*POWER(80,POWER(COS(PI()*MOD(Calculator!$B$31/Calculator!$F$13,1)),2))+MIN(500,MAX(30,100*EXP(-0.3*'VSWR Calculator'!$C$24)*(1+3*ABS(MOD('VSWR Calculator'!$C$23/Calculator!$F$13/2,1)-0.5))))/'VSWR Calculator'!$C$25)-$C68)^2+(1500*ABS(SIN(2*PI()*MOD(Calculator!$B$31/Calculator!$F$13,1)))*IF(MOD(Calculator!$B$31/Calculator!$F$13,1)&lt;0.5,-1,1))^2)/SQRT(((50*POWER(80,POWER(COS(PI()*MOD(Calculator!$B$31/Calculator!$F$13,1)),2))+MIN(500,MAX(30,100*EXP(-0.3*'VSWR Calculator'!$C$24)*(1+3*ABS(MOD('VSWR Calculator'!$C$23/Calculator!$F$13/2,1)-0.5))))/'VSWR Calculator'!$C$25)+$C68)^2+(1500*ABS(SIN(2*PI()*MOD(Calculator!$B$31/Calculator!$F$13,1)))*IF(MOD(Calculator!$B$31/Calculator!$F$13,1)&lt;0.5,-1,1))^2))/(1-SQRT(((50*POWER(80,POWER(COS(PI()*MOD(Calculator!$B$31/Calculator!$F$13,1)),2))+MIN(500,MAX(30,100*EXP(-0.3*'VSWR Calculator'!$C$24)*(1+3*ABS(MOD('VSWR Calculator'!$C$23/Calculator!$F$13/2,1)-0.5))))/'VSWR Calculator'!$C$25)-$C68)^2+(1500*ABS(SIN(2*PI()*MOD(Calculator!$B$31/Calculator!$F$13,1)))*IF(MOD(Calculator!$B$31/Calculator!$F$13,1)&lt;0.5,-1,1))^2)/SQRT(((50*POWER(80,POWER(COS(PI()*MOD(Calculator!$B$31/Calculator!$F$13,1)),2))+MIN(500,MAX(30,100*EXP(-0.3*'VSWR Calculator'!$C$24)*(1+3*ABS(MOD('VSWR Calculator'!$C$23/Calculator!$F$13/2,1)-0.5))))/'VSWR Calculator'!$C$25)+$C68)^2+(1500*ABS(SIN(2*PI()*MOD(Calculator!$B$31/Calculator!$F$13,1)))*IF(MOD(Calculator!$B$31/Calculator!$F$13,1)&lt;0.5,-1,1))^2)),2))</f>
        <v>—</v>
      </c>
      <c r="CM68" s="253" t="str">
        <f aca="false">IF(OR(Calculator!$E$14&lt;&gt;"YES",Calculator!$B$31&lt;Calculator!$G$14),"—",ROUND((1+SQRT(((50*POWER(80,POWER(COS(PI()*MOD(Calculator!$B$31/Calculator!$F$14,1)),2))+MIN(500,MAX(30,100*EXP(-0.3*'VSWR Calculator'!$C$24)*(1+3*ABS(MOD('VSWR Calculator'!$C$23/Calculator!$F$14/2,1)-0.5))))/'VSWR Calculator'!$C$25)-$C68)^2+(1500*ABS(SIN(2*PI()*MOD(Calculator!$B$31/Calculator!$F$14,1)))*IF(MOD(Calculator!$B$31/Calculator!$F$14,1)&lt;0.5,-1,1))^2)/SQRT(((50*POWER(80,POWER(COS(PI()*MOD(Calculator!$B$31/Calculator!$F$14,1)),2))+MIN(500,MAX(30,100*EXP(-0.3*'VSWR Calculator'!$C$24)*(1+3*ABS(MOD('VSWR Calculator'!$C$23/Calculator!$F$14/2,1)-0.5))))/'VSWR Calculator'!$C$25)+$C68)^2+(1500*ABS(SIN(2*PI()*MOD(Calculator!$B$31/Calculator!$F$14,1)))*IF(MOD(Calculator!$B$31/Calculator!$F$14,1)&lt;0.5,-1,1))^2))/(1-SQRT(((50*POWER(80,POWER(COS(PI()*MOD(Calculator!$B$31/Calculator!$F$14,1)),2))+MIN(500,MAX(30,100*EXP(-0.3*'VSWR Calculator'!$C$24)*(1+3*ABS(MOD('VSWR Calculator'!$C$23/Calculator!$F$14/2,1)-0.5))))/'VSWR Calculator'!$C$25)-$C68)^2+(1500*ABS(SIN(2*PI()*MOD(Calculator!$B$31/Calculator!$F$14,1)))*IF(MOD(Calculator!$B$31/Calculator!$F$14,1)&lt;0.5,-1,1))^2)/SQRT(((50*POWER(80,POWER(COS(PI()*MOD(Calculator!$B$31/Calculator!$F$14,1)),2))+MIN(500,MAX(30,100*EXP(-0.3*'VSWR Calculator'!$C$24)*(1+3*ABS(MOD('VSWR Calculator'!$C$23/Calculator!$F$14/2,1)-0.5))))/'VSWR Calculator'!$C$25)+$C68)^2+(1500*ABS(SIN(2*PI()*MOD(Calculator!$B$31/Calculator!$F$14,1)))*IF(MOD(Calculator!$B$31/Calculator!$F$14,1)&lt;0.5,-1,1))^2)),2))</f>
        <v>—</v>
      </c>
      <c r="CN68" s="253" t="n">
        <f aca="false">IF(OR(Calculator!$E$15&lt;&gt;"YES",Calculator!$B$31&lt;Calculator!$G$15),"—",ROUND((1+SQRT(((50*POWER(80,POWER(COS(PI()*MOD(Calculator!$B$31/Calculator!$F$15,1)),2))+MIN(500,MAX(30,100*EXP(-0.3*'VSWR Calculator'!$C$24)*(1+3*ABS(MOD('VSWR Calculator'!$C$23/Calculator!$F$15/2,1)-0.5))))/'VSWR Calculator'!$C$25)-$C68)^2+(1500*ABS(SIN(2*PI()*MOD(Calculator!$B$31/Calculator!$F$15,1)))*IF(MOD(Calculator!$B$31/Calculator!$F$15,1)&lt;0.5,-1,1))^2)/SQRT(((50*POWER(80,POWER(COS(PI()*MOD(Calculator!$B$31/Calculator!$F$15,1)),2))+MIN(500,MAX(30,100*EXP(-0.3*'VSWR Calculator'!$C$24)*(1+3*ABS(MOD('VSWR Calculator'!$C$23/Calculator!$F$15/2,1)-0.5))))/'VSWR Calculator'!$C$25)+$C68)^2+(1500*ABS(SIN(2*PI()*MOD(Calculator!$B$31/Calculator!$F$15,1)))*IF(MOD(Calculator!$B$31/Calculator!$F$15,1)&lt;0.5,-1,1))^2))/(1-SQRT(((50*POWER(80,POWER(COS(PI()*MOD(Calculator!$B$31/Calculator!$F$15,1)),2))+MIN(500,MAX(30,100*EXP(-0.3*'VSWR Calculator'!$C$24)*(1+3*ABS(MOD('VSWR Calculator'!$C$23/Calculator!$F$15/2,1)-0.5))))/'VSWR Calculator'!$C$25)-$C68)^2+(1500*ABS(SIN(2*PI()*MOD(Calculator!$B$31/Calculator!$F$15,1)))*IF(MOD(Calculator!$B$31/Calculator!$F$15,1)&lt;0.5,-1,1))^2)/SQRT(((50*POWER(80,POWER(COS(PI()*MOD(Calculator!$B$31/Calculator!$F$15,1)),2))+MIN(500,MAX(30,100*EXP(-0.3*'VSWR Calculator'!$C$24)*(1+3*ABS(MOD('VSWR Calculator'!$C$23/Calculator!$F$15/2,1)-0.5))))/'VSWR Calculator'!$C$25)+$C68)^2+(1500*ABS(SIN(2*PI()*MOD(Calculator!$B$31/Calculator!$F$15,1)))*IF(MOD(Calculator!$B$31/Calculator!$F$15,1)&lt;0.5,-1,1))^2)),2))</f>
        <v>14.73</v>
      </c>
      <c r="CO68" s="253" t="str">
        <f aca="false">IF(OR(Calculator!$E$16&lt;&gt;"YES",Calculator!$B$31&lt;Calculator!$G$16),"—",ROUND((1+SQRT(((50*POWER(80,POWER(COS(PI()*MOD(Calculator!$B$31/Calculator!$F$16,1)),2))+MIN(500,MAX(30,100*EXP(-0.3*'VSWR Calculator'!$C$24)*(1+3*ABS(MOD('VSWR Calculator'!$C$23/Calculator!$F$16/2,1)-0.5))))/'VSWR Calculator'!$C$25)-$C68)^2+(1500*ABS(SIN(2*PI()*MOD(Calculator!$B$31/Calculator!$F$16,1)))*IF(MOD(Calculator!$B$31/Calculator!$F$16,1)&lt;0.5,-1,1))^2)/SQRT(((50*POWER(80,POWER(COS(PI()*MOD(Calculator!$B$31/Calculator!$F$16,1)),2))+MIN(500,MAX(30,100*EXP(-0.3*'VSWR Calculator'!$C$24)*(1+3*ABS(MOD('VSWR Calculator'!$C$23/Calculator!$F$16/2,1)-0.5))))/'VSWR Calculator'!$C$25)+$C68)^2+(1500*ABS(SIN(2*PI()*MOD(Calculator!$B$31/Calculator!$F$16,1)))*IF(MOD(Calculator!$B$31/Calculator!$F$16,1)&lt;0.5,-1,1))^2))/(1-SQRT(((50*POWER(80,POWER(COS(PI()*MOD(Calculator!$B$31/Calculator!$F$16,1)),2))+MIN(500,MAX(30,100*EXP(-0.3*'VSWR Calculator'!$C$24)*(1+3*ABS(MOD('VSWR Calculator'!$C$23/Calculator!$F$16/2,1)-0.5))))/'VSWR Calculator'!$C$25)-$C68)^2+(1500*ABS(SIN(2*PI()*MOD(Calculator!$B$31/Calculator!$F$16,1)))*IF(MOD(Calculator!$B$31/Calculator!$F$16,1)&lt;0.5,-1,1))^2)/SQRT(((50*POWER(80,POWER(COS(PI()*MOD(Calculator!$B$31/Calculator!$F$16,1)),2))+MIN(500,MAX(30,100*EXP(-0.3*'VSWR Calculator'!$C$24)*(1+3*ABS(MOD('VSWR Calculator'!$C$23/Calculator!$F$16/2,1)-0.5))))/'VSWR Calculator'!$C$25)+$C68)^2+(1500*ABS(SIN(2*PI()*MOD(Calculator!$B$31/Calculator!$F$16,1)))*IF(MOD(Calculator!$B$31/Calculator!$F$16,1)&lt;0.5,-1,1))^2)),2))</f>
        <v>—</v>
      </c>
      <c r="CP68" s="253" t="n">
        <f aca="false">IF(OR(Calculator!$E$17&lt;&gt;"YES",Calculator!$B$31&lt;Calculator!$G$17),"—",ROUND((1+SQRT(((50*POWER(80,POWER(COS(PI()*MOD(Calculator!$B$31/Calculator!$F$17,1)),2))+MIN(500,MAX(30,100*EXP(-0.3*'VSWR Calculator'!$C$24)*(1+3*ABS(MOD('VSWR Calculator'!$C$23/Calculator!$F$17/2,1)-0.5))))/'VSWR Calculator'!$C$25)-$C68)^2+(1500*ABS(SIN(2*PI()*MOD(Calculator!$B$31/Calculator!$F$17,1)))*IF(MOD(Calculator!$B$31/Calculator!$F$17,1)&lt;0.5,-1,1))^2)/SQRT(((50*POWER(80,POWER(COS(PI()*MOD(Calculator!$B$31/Calculator!$F$17,1)),2))+MIN(500,MAX(30,100*EXP(-0.3*'VSWR Calculator'!$C$24)*(1+3*ABS(MOD('VSWR Calculator'!$C$23/Calculator!$F$17/2,1)-0.5))))/'VSWR Calculator'!$C$25)+$C68)^2+(1500*ABS(SIN(2*PI()*MOD(Calculator!$B$31/Calculator!$F$17,1)))*IF(MOD(Calculator!$B$31/Calculator!$F$17,1)&lt;0.5,-1,1))^2))/(1-SQRT(((50*POWER(80,POWER(COS(PI()*MOD(Calculator!$B$31/Calculator!$F$17,1)),2))+MIN(500,MAX(30,100*EXP(-0.3*'VSWR Calculator'!$C$24)*(1+3*ABS(MOD('VSWR Calculator'!$C$23/Calculator!$F$17/2,1)-0.5))))/'VSWR Calculator'!$C$25)-$C68)^2+(1500*ABS(SIN(2*PI()*MOD(Calculator!$B$31/Calculator!$F$17,1)))*IF(MOD(Calculator!$B$31/Calculator!$F$17,1)&lt;0.5,-1,1))^2)/SQRT(((50*POWER(80,POWER(COS(PI()*MOD(Calculator!$B$31/Calculator!$F$17,1)),2))+MIN(500,MAX(30,100*EXP(-0.3*'VSWR Calculator'!$C$24)*(1+3*ABS(MOD('VSWR Calculator'!$C$23/Calculator!$F$17/2,1)-0.5))))/'VSWR Calculator'!$C$25)+$C68)^2+(1500*ABS(SIN(2*PI()*MOD(Calculator!$B$31/Calculator!$F$17,1)))*IF(MOD(Calculator!$B$31/Calculator!$F$17,1)&lt;0.5,-1,1))^2)),2))</f>
        <v>12.78</v>
      </c>
      <c r="CQ68" s="253" t="str">
        <f aca="false">IF(OR(Calculator!$E$18&lt;&gt;"YES",Calculator!$B$31&lt;Calculator!$G$18),"—",ROUND((1+SQRT(((50*POWER(80,POWER(COS(PI()*MOD(Calculator!$B$31/Calculator!$F$18,1)),2))+MIN(500,MAX(30,100*EXP(-0.3*'VSWR Calculator'!$C$24)*(1+3*ABS(MOD('VSWR Calculator'!$C$23/Calculator!$F$18/2,1)-0.5))))/'VSWR Calculator'!$C$25)-$C68)^2+(1500*ABS(SIN(2*PI()*MOD(Calculator!$B$31/Calculator!$F$18,1)))*IF(MOD(Calculator!$B$31/Calculator!$F$18,1)&lt;0.5,-1,1))^2)/SQRT(((50*POWER(80,POWER(COS(PI()*MOD(Calculator!$B$31/Calculator!$F$18,1)),2))+MIN(500,MAX(30,100*EXP(-0.3*'VSWR Calculator'!$C$24)*(1+3*ABS(MOD('VSWR Calculator'!$C$23/Calculator!$F$18/2,1)-0.5))))/'VSWR Calculator'!$C$25)+$C68)^2+(1500*ABS(SIN(2*PI()*MOD(Calculator!$B$31/Calculator!$F$18,1)))*IF(MOD(Calculator!$B$31/Calculator!$F$18,1)&lt;0.5,-1,1))^2))/(1-SQRT(((50*POWER(80,POWER(COS(PI()*MOD(Calculator!$B$31/Calculator!$F$18,1)),2))+MIN(500,MAX(30,100*EXP(-0.3*'VSWR Calculator'!$C$24)*(1+3*ABS(MOD('VSWR Calculator'!$C$23/Calculator!$F$18/2,1)-0.5))))/'VSWR Calculator'!$C$25)-$C68)^2+(1500*ABS(SIN(2*PI()*MOD(Calculator!$B$31/Calculator!$F$18,1)))*IF(MOD(Calculator!$B$31/Calculator!$F$18,1)&lt;0.5,-1,1))^2)/SQRT(((50*POWER(80,POWER(COS(PI()*MOD(Calculator!$B$31/Calculator!$F$18,1)),2))+MIN(500,MAX(30,100*EXP(-0.3*'VSWR Calculator'!$C$24)*(1+3*ABS(MOD('VSWR Calculator'!$C$23/Calculator!$F$18/2,1)-0.5))))/'VSWR Calculator'!$C$25)+$C68)^2+(1500*ABS(SIN(2*PI()*MOD(Calculator!$B$31/Calculator!$F$18,1)))*IF(MOD(Calculator!$B$31/Calculator!$F$18,1)&lt;0.5,-1,1))^2)),2))</f>
        <v>—</v>
      </c>
      <c r="CR68" s="253" t="str">
        <f aca="false">IF(OR(Calculator!$E$19&lt;&gt;"YES",Calculator!$B$31&lt;Calculator!$G$19),"—",ROUND((1+SQRT(((50*POWER(80,POWER(COS(PI()*MOD(Calculator!$B$31/Calculator!$F$19,1)),2))+MIN(500,MAX(30,100*EXP(-0.3*'VSWR Calculator'!$C$24)*(1+3*ABS(MOD('VSWR Calculator'!$C$23/Calculator!$F$19/2,1)-0.5))))/'VSWR Calculator'!$C$25)-$C68)^2+(1500*ABS(SIN(2*PI()*MOD(Calculator!$B$31/Calculator!$F$19,1)))*IF(MOD(Calculator!$B$31/Calculator!$F$19,1)&lt;0.5,-1,1))^2)/SQRT(((50*POWER(80,POWER(COS(PI()*MOD(Calculator!$B$31/Calculator!$F$19,1)),2))+MIN(500,MAX(30,100*EXP(-0.3*'VSWR Calculator'!$C$24)*(1+3*ABS(MOD('VSWR Calculator'!$C$23/Calculator!$F$19/2,1)-0.5))))/'VSWR Calculator'!$C$25)+$C68)^2+(1500*ABS(SIN(2*PI()*MOD(Calculator!$B$31/Calculator!$F$19,1)))*IF(MOD(Calculator!$B$31/Calculator!$F$19,1)&lt;0.5,-1,1))^2))/(1-SQRT(((50*POWER(80,POWER(COS(PI()*MOD(Calculator!$B$31/Calculator!$F$19,1)),2))+MIN(500,MAX(30,100*EXP(-0.3*'VSWR Calculator'!$C$24)*(1+3*ABS(MOD('VSWR Calculator'!$C$23/Calculator!$F$19/2,1)-0.5))))/'VSWR Calculator'!$C$25)-$C68)^2+(1500*ABS(SIN(2*PI()*MOD(Calculator!$B$31/Calculator!$F$19,1)))*IF(MOD(Calculator!$B$31/Calculator!$F$19,1)&lt;0.5,-1,1))^2)/SQRT(((50*POWER(80,POWER(COS(PI()*MOD(Calculator!$B$31/Calculator!$F$19,1)),2))+MIN(500,MAX(30,100*EXP(-0.3*'VSWR Calculator'!$C$24)*(1+3*ABS(MOD('VSWR Calculator'!$C$23/Calculator!$F$19/2,1)-0.5))))/'VSWR Calculator'!$C$25)+$C68)^2+(1500*ABS(SIN(2*PI()*MOD(Calculator!$B$31/Calculator!$F$19,1)))*IF(MOD(Calculator!$B$31/Calculator!$F$19,1)&lt;0.5,-1,1))^2)),2))</f>
        <v>—</v>
      </c>
      <c r="CS68" s="253" t="str">
        <f aca="false">IF(OR(Calculator!$E$20&lt;&gt;"YES",Calculator!$B$31&lt;Calculator!$G$20),"—",ROUND((1+SQRT(((50*POWER(80,POWER(COS(PI()*MOD(Calculator!$B$31/Calculator!$F$20,1)),2))+MIN(500,MAX(30,100*EXP(-0.3*'VSWR Calculator'!$C$24)*(1+3*ABS(MOD('VSWR Calculator'!$C$23/Calculator!$F$20/2,1)-0.5))))/'VSWR Calculator'!$C$25)-$C68)^2+(1500*ABS(SIN(2*PI()*MOD(Calculator!$B$31/Calculator!$F$20,1)))*IF(MOD(Calculator!$B$31/Calculator!$F$20,1)&lt;0.5,-1,1))^2)/SQRT(((50*POWER(80,POWER(COS(PI()*MOD(Calculator!$B$31/Calculator!$F$20,1)),2))+MIN(500,MAX(30,100*EXP(-0.3*'VSWR Calculator'!$C$24)*(1+3*ABS(MOD('VSWR Calculator'!$C$23/Calculator!$F$20/2,1)-0.5))))/'VSWR Calculator'!$C$25)+$C68)^2+(1500*ABS(SIN(2*PI()*MOD(Calculator!$B$31/Calculator!$F$20,1)))*IF(MOD(Calculator!$B$31/Calculator!$F$20,1)&lt;0.5,-1,1))^2))/(1-SQRT(((50*POWER(80,POWER(COS(PI()*MOD(Calculator!$B$31/Calculator!$F$20,1)),2))+MIN(500,MAX(30,100*EXP(-0.3*'VSWR Calculator'!$C$24)*(1+3*ABS(MOD('VSWR Calculator'!$C$23/Calculator!$F$20/2,1)-0.5))))/'VSWR Calculator'!$C$25)-$C68)^2+(1500*ABS(SIN(2*PI()*MOD(Calculator!$B$31/Calculator!$F$20,1)))*IF(MOD(Calculator!$B$31/Calculator!$F$20,1)&lt;0.5,-1,1))^2)/SQRT(((50*POWER(80,POWER(COS(PI()*MOD(Calculator!$B$31/Calculator!$F$20,1)),2))+MIN(500,MAX(30,100*EXP(-0.3*'VSWR Calculator'!$C$24)*(1+3*ABS(MOD('VSWR Calculator'!$C$23/Calculator!$F$20/2,1)-0.5))))/'VSWR Calculator'!$C$25)+$C68)^2+(1500*ABS(SIN(2*PI()*MOD(Calculator!$B$31/Calculator!$F$20,1)))*IF(MOD(Calculator!$B$31/Calculator!$F$20,1)&lt;0.5,-1,1))^2)),2))</f>
        <v>—</v>
      </c>
      <c r="CT68" s="253" t="str">
        <f aca="false">IF(OR(Calculator!$E$21&lt;&gt;"YES",Calculator!$B$31&lt;Calculator!$G$21),"—",ROUND((1+SQRT(((50*POWER(80,POWER(COS(PI()*MOD(Calculator!$B$31/Calculator!$F$21,1)),2))+MIN(500,MAX(30,100*EXP(-0.3*'VSWR Calculator'!$C$24)*(1+3*ABS(MOD('VSWR Calculator'!$C$23/Calculator!$F$21/2,1)-0.5))))/'VSWR Calculator'!$C$25)-$C68)^2+(1500*ABS(SIN(2*PI()*MOD(Calculator!$B$31/Calculator!$F$21,1)))*IF(MOD(Calculator!$B$31/Calculator!$F$21,1)&lt;0.5,-1,1))^2)/SQRT(((50*POWER(80,POWER(COS(PI()*MOD(Calculator!$B$31/Calculator!$F$21,1)),2))+MIN(500,MAX(30,100*EXP(-0.3*'VSWR Calculator'!$C$24)*(1+3*ABS(MOD('VSWR Calculator'!$C$23/Calculator!$F$21/2,1)-0.5))))/'VSWR Calculator'!$C$25)+$C68)^2+(1500*ABS(SIN(2*PI()*MOD(Calculator!$B$31/Calculator!$F$21,1)))*IF(MOD(Calculator!$B$31/Calculator!$F$21,1)&lt;0.5,-1,1))^2))/(1-SQRT(((50*POWER(80,POWER(COS(PI()*MOD(Calculator!$B$31/Calculator!$F$21,1)),2))+MIN(500,MAX(30,100*EXP(-0.3*'VSWR Calculator'!$C$24)*(1+3*ABS(MOD('VSWR Calculator'!$C$23/Calculator!$F$21/2,1)-0.5))))/'VSWR Calculator'!$C$25)-$C68)^2+(1500*ABS(SIN(2*PI()*MOD(Calculator!$B$31/Calculator!$F$21,1)))*IF(MOD(Calculator!$B$31/Calculator!$F$21,1)&lt;0.5,-1,1))^2)/SQRT(((50*POWER(80,POWER(COS(PI()*MOD(Calculator!$B$31/Calculator!$F$21,1)),2))+MIN(500,MAX(30,100*EXP(-0.3*'VSWR Calculator'!$C$24)*(1+3*ABS(MOD('VSWR Calculator'!$C$23/Calculator!$F$21/2,1)-0.5))))/'VSWR Calculator'!$C$25)+$C68)^2+(1500*ABS(SIN(2*PI()*MOD(Calculator!$B$31/Calculator!$F$21,1)))*IF(MOD(Calculator!$B$31/Calculator!$F$21,1)&lt;0.5,-1,1))^2)),2))</f>
        <v>—</v>
      </c>
      <c r="CU68" s="253" t="str">
        <f aca="false">IF(OR(Calculator!$E$22&lt;&gt;"YES",Calculator!$B$31&lt;Calculator!$G$22),"—",ROUND((1+SQRT(((50*POWER(80,POWER(COS(PI()*MOD(Calculator!$B$31/Calculator!$F$22,1)),2))+MIN(500,MAX(30,100*EXP(-0.3*'VSWR Calculator'!$C$24)*(1+3*ABS(MOD('VSWR Calculator'!$C$23/Calculator!$F$22/2,1)-0.5))))/'VSWR Calculator'!$C$25)-$C68)^2+(1500*ABS(SIN(2*PI()*MOD(Calculator!$B$31/Calculator!$F$22,1)))*IF(MOD(Calculator!$B$31/Calculator!$F$22,1)&lt;0.5,-1,1))^2)/SQRT(((50*POWER(80,POWER(COS(PI()*MOD(Calculator!$B$31/Calculator!$F$22,1)),2))+MIN(500,MAX(30,100*EXP(-0.3*'VSWR Calculator'!$C$24)*(1+3*ABS(MOD('VSWR Calculator'!$C$23/Calculator!$F$22/2,1)-0.5))))/'VSWR Calculator'!$C$25)+$C68)^2+(1500*ABS(SIN(2*PI()*MOD(Calculator!$B$31/Calculator!$F$22,1)))*IF(MOD(Calculator!$B$31/Calculator!$F$22,1)&lt;0.5,-1,1))^2))/(1-SQRT(((50*POWER(80,POWER(COS(PI()*MOD(Calculator!$B$31/Calculator!$F$22,1)),2))+MIN(500,MAX(30,100*EXP(-0.3*'VSWR Calculator'!$C$24)*(1+3*ABS(MOD('VSWR Calculator'!$C$23/Calculator!$F$22/2,1)-0.5))))/'VSWR Calculator'!$C$25)-$C68)^2+(1500*ABS(SIN(2*PI()*MOD(Calculator!$B$31/Calculator!$F$22,1)))*IF(MOD(Calculator!$B$31/Calculator!$F$22,1)&lt;0.5,-1,1))^2)/SQRT(((50*POWER(80,POWER(COS(PI()*MOD(Calculator!$B$31/Calculator!$F$22,1)),2))+MIN(500,MAX(30,100*EXP(-0.3*'VSWR Calculator'!$C$24)*(1+3*ABS(MOD('VSWR Calculator'!$C$23/Calculator!$F$22/2,1)-0.5))))/'VSWR Calculator'!$C$25)+$C68)^2+(1500*ABS(SIN(2*PI()*MOD(Calculator!$B$31/Calculator!$F$22,1)))*IF(MOD(Calculator!$B$31/Calculator!$F$22,1)&lt;0.5,-1,1))^2)),2))</f>
        <v>—</v>
      </c>
      <c r="CV68" s="253" t="n">
        <f aca="false">IFERROR(ROUND((IF(ISNUMBER(CK68),CK68,0)+IF(ISNUMBER(CL68),CL68,0)+IF(ISNUMBER(CM68),CM68,0)+IF(ISNUMBER(CN68),CN68,0)+IF(ISNUMBER(CO68),CO68,0)+IF(ISNUMBER(CP68),CP68,0)+IF(ISNUMBER(CQ68),CQ68,0)+IF(ISNUMBER(CR68),CR68,0)+IF(ISNUMBER(CS68),CS68,0)+IF(ISNUMBER(CT68),CT68,0)+IF(ISNUMBER(CU68),CU68,0))/(IF(ISNUMBER(CK68),1,0)+IF(ISNUMBER(CL68),1,0)+IF(ISNUMBER(CM68),1,0)+IF(ISNUMBER(CN68),1,0)+IF(ISNUMBER(CO68),1,0)+IF(ISNUMBER(CP68),1,0)+IF(ISNUMBER(CQ68),1,0)+IF(ISNUMBER(CR68),1,0)+IF(ISNUMBER(CS68),1,0)+IF(ISNUMBER(CT68),1,0)+IF(ISNUMBER(CU68),1,0)),4),"")</f>
        <v>13.755</v>
      </c>
      <c r="CW68" s="253" t="str">
        <f aca="false">IF(OR(Calculator!$E$12&lt;&gt;"YES",Calculator!$B$32&lt;Calculator!$G$12),"—",ROUND((1+SQRT(((50*POWER(80,POWER(COS(PI()*MOD(Calculator!$B$32/Calculator!$F$12,1)),2))+MIN(500,MAX(30,100*EXP(-0.3*'VSWR Calculator'!$C$24)*(1+3*ABS(MOD('VSWR Calculator'!$C$23/Calculator!$F$12/2,1)-0.5))))/'VSWR Calculator'!$C$25)-$C68)^2+(1500*ABS(SIN(2*PI()*MOD(Calculator!$B$32/Calculator!$F$12,1)))*IF(MOD(Calculator!$B$32/Calculator!$F$12,1)&lt;0.5,-1,1))^2)/SQRT(((50*POWER(80,POWER(COS(PI()*MOD(Calculator!$B$32/Calculator!$F$12,1)),2))+MIN(500,MAX(30,100*EXP(-0.3*'VSWR Calculator'!$C$24)*(1+3*ABS(MOD('VSWR Calculator'!$C$23/Calculator!$F$12/2,1)-0.5))))/'VSWR Calculator'!$C$25)+$C68)^2+(1500*ABS(SIN(2*PI()*MOD(Calculator!$B$32/Calculator!$F$12,1)))*IF(MOD(Calculator!$B$32/Calculator!$F$12,1)&lt;0.5,-1,1))^2))/(1-SQRT(((50*POWER(80,POWER(COS(PI()*MOD(Calculator!$B$32/Calculator!$F$12,1)),2))+MIN(500,MAX(30,100*EXP(-0.3*'VSWR Calculator'!$C$24)*(1+3*ABS(MOD('VSWR Calculator'!$C$23/Calculator!$F$12/2,1)-0.5))))/'VSWR Calculator'!$C$25)-$C68)^2+(1500*ABS(SIN(2*PI()*MOD(Calculator!$B$32/Calculator!$F$12,1)))*IF(MOD(Calculator!$B$32/Calculator!$F$12,1)&lt;0.5,-1,1))^2)/SQRT(((50*POWER(80,POWER(COS(PI()*MOD(Calculator!$B$32/Calculator!$F$12,1)),2))+MIN(500,MAX(30,100*EXP(-0.3*'VSWR Calculator'!$C$24)*(1+3*ABS(MOD('VSWR Calculator'!$C$23/Calculator!$F$12/2,1)-0.5))))/'VSWR Calculator'!$C$25)+$C68)^2+(1500*ABS(SIN(2*PI()*MOD(Calculator!$B$32/Calculator!$F$12,1)))*IF(MOD(Calculator!$B$32/Calculator!$F$12,1)&lt;0.5,-1,1))^2)),2))</f>
        <v>—</v>
      </c>
      <c r="CX68" s="253" t="str">
        <f aca="false">IF(OR(Calculator!$E$13&lt;&gt;"YES",Calculator!$B$32&lt;Calculator!$G$13),"—",ROUND((1+SQRT(((50*POWER(80,POWER(COS(PI()*MOD(Calculator!$B$32/Calculator!$F$13,1)),2))+MIN(500,MAX(30,100*EXP(-0.3*'VSWR Calculator'!$C$24)*(1+3*ABS(MOD('VSWR Calculator'!$C$23/Calculator!$F$13/2,1)-0.5))))/'VSWR Calculator'!$C$25)-$C68)^2+(1500*ABS(SIN(2*PI()*MOD(Calculator!$B$32/Calculator!$F$13,1)))*IF(MOD(Calculator!$B$32/Calculator!$F$13,1)&lt;0.5,-1,1))^2)/SQRT(((50*POWER(80,POWER(COS(PI()*MOD(Calculator!$B$32/Calculator!$F$13,1)),2))+MIN(500,MAX(30,100*EXP(-0.3*'VSWR Calculator'!$C$24)*(1+3*ABS(MOD('VSWR Calculator'!$C$23/Calculator!$F$13/2,1)-0.5))))/'VSWR Calculator'!$C$25)+$C68)^2+(1500*ABS(SIN(2*PI()*MOD(Calculator!$B$32/Calculator!$F$13,1)))*IF(MOD(Calculator!$B$32/Calculator!$F$13,1)&lt;0.5,-1,1))^2))/(1-SQRT(((50*POWER(80,POWER(COS(PI()*MOD(Calculator!$B$32/Calculator!$F$13,1)),2))+MIN(500,MAX(30,100*EXP(-0.3*'VSWR Calculator'!$C$24)*(1+3*ABS(MOD('VSWR Calculator'!$C$23/Calculator!$F$13/2,1)-0.5))))/'VSWR Calculator'!$C$25)-$C68)^2+(1500*ABS(SIN(2*PI()*MOD(Calculator!$B$32/Calculator!$F$13,1)))*IF(MOD(Calculator!$B$32/Calculator!$F$13,1)&lt;0.5,-1,1))^2)/SQRT(((50*POWER(80,POWER(COS(PI()*MOD(Calculator!$B$32/Calculator!$F$13,1)),2))+MIN(500,MAX(30,100*EXP(-0.3*'VSWR Calculator'!$C$24)*(1+3*ABS(MOD('VSWR Calculator'!$C$23/Calculator!$F$13/2,1)-0.5))))/'VSWR Calculator'!$C$25)+$C68)^2+(1500*ABS(SIN(2*PI()*MOD(Calculator!$B$32/Calculator!$F$13,1)))*IF(MOD(Calculator!$B$32/Calculator!$F$13,1)&lt;0.5,-1,1))^2)),2))</f>
        <v>—</v>
      </c>
      <c r="CY68" s="253" t="str">
        <f aca="false">IF(OR(Calculator!$E$14&lt;&gt;"YES",Calculator!$B$32&lt;Calculator!$G$14),"—",ROUND((1+SQRT(((50*POWER(80,POWER(COS(PI()*MOD(Calculator!$B$32/Calculator!$F$14,1)),2))+MIN(500,MAX(30,100*EXP(-0.3*'VSWR Calculator'!$C$24)*(1+3*ABS(MOD('VSWR Calculator'!$C$23/Calculator!$F$14/2,1)-0.5))))/'VSWR Calculator'!$C$25)-$C68)^2+(1500*ABS(SIN(2*PI()*MOD(Calculator!$B$32/Calculator!$F$14,1)))*IF(MOD(Calculator!$B$32/Calculator!$F$14,1)&lt;0.5,-1,1))^2)/SQRT(((50*POWER(80,POWER(COS(PI()*MOD(Calculator!$B$32/Calculator!$F$14,1)),2))+MIN(500,MAX(30,100*EXP(-0.3*'VSWR Calculator'!$C$24)*(1+3*ABS(MOD('VSWR Calculator'!$C$23/Calculator!$F$14/2,1)-0.5))))/'VSWR Calculator'!$C$25)+$C68)^2+(1500*ABS(SIN(2*PI()*MOD(Calculator!$B$32/Calculator!$F$14,1)))*IF(MOD(Calculator!$B$32/Calculator!$F$14,1)&lt;0.5,-1,1))^2))/(1-SQRT(((50*POWER(80,POWER(COS(PI()*MOD(Calculator!$B$32/Calculator!$F$14,1)),2))+MIN(500,MAX(30,100*EXP(-0.3*'VSWR Calculator'!$C$24)*(1+3*ABS(MOD('VSWR Calculator'!$C$23/Calculator!$F$14/2,1)-0.5))))/'VSWR Calculator'!$C$25)-$C68)^2+(1500*ABS(SIN(2*PI()*MOD(Calculator!$B$32/Calculator!$F$14,1)))*IF(MOD(Calculator!$B$32/Calculator!$F$14,1)&lt;0.5,-1,1))^2)/SQRT(((50*POWER(80,POWER(COS(PI()*MOD(Calculator!$B$32/Calculator!$F$14,1)),2))+MIN(500,MAX(30,100*EXP(-0.3*'VSWR Calculator'!$C$24)*(1+3*ABS(MOD('VSWR Calculator'!$C$23/Calculator!$F$14/2,1)-0.5))))/'VSWR Calculator'!$C$25)+$C68)^2+(1500*ABS(SIN(2*PI()*MOD(Calculator!$B$32/Calculator!$F$14,1)))*IF(MOD(Calculator!$B$32/Calculator!$F$14,1)&lt;0.5,-1,1))^2)),2))</f>
        <v>—</v>
      </c>
      <c r="CZ68" s="253" t="n">
        <f aca="false">IF(OR(Calculator!$E$15&lt;&gt;"YES",Calculator!$B$32&lt;Calculator!$G$15),"—",ROUND((1+SQRT(((50*POWER(80,POWER(COS(PI()*MOD(Calculator!$B$32/Calculator!$F$15,1)),2))+MIN(500,MAX(30,100*EXP(-0.3*'VSWR Calculator'!$C$24)*(1+3*ABS(MOD('VSWR Calculator'!$C$23/Calculator!$F$15/2,1)-0.5))))/'VSWR Calculator'!$C$25)-$C68)^2+(1500*ABS(SIN(2*PI()*MOD(Calculator!$B$32/Calculator!$F$15,1)))*IF(MOD(Calculator!$B$32/Calculator!$F$15,1)&lt;0.5,-1,1))^2)/SQRT(((50*POWER(80,POWER(COS(PI()*MOD(Calculator!$B$32/Calculator!$F$15,1)),2))+MIN(500,MAX(30,100*EXP(-0.3*'VSWR Calculator'!$C$24)*(1+3*ABS(MOD('VSWR Calculator'!$C$23/Calculator!$F$15/2,1)-0.5))))/'VSWR Calculator'!$C$25)+$C68)^2+(1500*ABS(SIN(2*PI()*MOD(Calculator!$B$32/Calculator!$F$15,1)))*IF(MOD(Calculator!$B$32/Calculator!$F$15,1)&lt;0.5,-1,1))^2))/(1-SQRT(((50*POWER(80,POWER(COS(PI()*MOD(Calculator!$B$32/Calculator!$F$15,1)),2))+MIN(500,MAX(30,100*EXP(-0.3*'VSWR Calculator'!$C$24)*(1+3*ABS(MOD('VSWR Calculator'!$C$23/Calculator!$F$15/2,1)-0.5))))/'VSWR Calculator'!$C$25)-$C68)^2+(1500*ABS(SIN(2*PI()*MOD(Calculator!$B$32/Calculator!$F$15,1)))*IF(MOD(Calculator!$B$32/Calculator!$F$15,1)&lt;0.5,-1,1))^2)/SQRT(((50*POWER(80,POWER(COS(PI()*MOD(Calculator!$B$32/Calculator!$F$15,1)),2))+MIN(500,MAX(30,100*EXP(-0.3*'VSWR Calculator'!$C$24)*(1+3*ABS(MOD('VSWR Calculator'!$C$23/Calculator!$F$15/2,1)-0.5))))/'VSWR Calculator'!$C$25)+$C68)^2+(1500*ABS(SIN(2*PI()*MOD(Calculator!$B$32/Calculator!$F$15,1)))*IF(MOD(Calculator!$B$32/Calculator!$F$15,1)&lt;0.5,-1,1))^2)),2))</f>
        <v>2.39</v>
      </c>
      <c r="DA68" s="253" t="str">
        <f aca="false">IF(OR(Calculator!$E$16&lt;&gt;"YES",Calculator!$B$32&lt;Calculator!$G$16),"—",ROUND((1+SQRT(((50*POWER(80,POWER(COS(PI()*MOD(Calculator!$B$32/Calculator!$F$16,1)),2))+MIN(500,MAX(30,100*EXP(-0.3*'VSWR Calculator'!$C$24)*(1+3*ABS(MOD('VSWR Calculator'!$C$23/Calculator!$F$16/2,1)-0.5))))/'VSWR Calculator'!$C$25)-$C68)^2+(1500*ABS(SIN(2*PI()*MOD(Calculator!$B$32/Calculator!$F$16,1)))*IF(MOD(Calculator!$B$32/Calculator!$F$16,1)&lt;0.5,-1,1))^2)/SQRT(((50*POWER(80,POWER(COS(PI()*MOD(Calculator!$B$32/Calculator!$F$16,1)),2))+MIN(500,MAX(30,100*EXP(-0.3*'VSWR Calculator'!$C$24)*(1+3*ABS(MOD('VSWR Calculator'!$C$23/Calculator!$F$16/2,1)-0.5))))/'VSWR Calculator'!$C$25)+$C68)^2+(1500*ABS(SIN(2*PI()*MOD(Calculator!$B$32/Calculator!$F$16,1)))*IF(MOD(Calculator!$B$32/Calculator!$F$16,1)&lt;0.5,-1,1))^2))/(1-SQRT(((50*POWER(80,POWER(COS(PI()*MOD(Calculator!$B$32/Calculator!$F$16,1)),2))+MIN(500,MAX(30,100*EXP(-0.3*'VSWR Calculator'!$C$24)*(1+3*ABS(MOD('VSWR Calculator'!$C$23/Calculator!$F$16/2,1)-0.5))))/'VSWR Calculator'!$C$25)-$C68)^2+(1500*ABS(SIN(2*PI()*MOD(Calculator!$B$32/Calculator!$F$16,1)))*IF(MOD(Calculator!$B$32/Calculator!$F$16,1)&lt;0.5,-1,1))^2)/SQRT(((50*POWER(80,POWER(COS(PI()*MOD(Calculator!$B$32/Calculator!$F$16,1)),2))+MIN(500,MAX(30,100*EXP(-0.3*'VSWR Calculator'!$C$24)*(1+3*ABS(MOD('VSWR Calculator'!$C$23/Calculator!$F$16/2,1)-0.5))))/'VSWR Calculator'!$C$25)+$C68)^2+(1500*ABS(SIN(2*PI()*MOD(Calculator!$B$32/Calculator!$F$16,1)))*IF(MOD(Calculator!$B$32/Calculator!$F$16,1)&lt;0.5,-1,1))^2)),2))</f>
        <v>—</v>
      </c>
      <c r="DB68" s="253" t="n">
        <f aca="false">IF(OR(Calculator!$E$17&lt;&gt;"YES",Calculator!$B$32&lt;Calculator!$G$17),"—",ROUND((1+SQRT(((50*POWER(80,POWER(COS(PI()*MOD(Calculator!$B$32/Calculator!$F$17,1)),2))+MIN(500,MAX(30,100*EXP(-0.3*'VSWR Calculator'!$C$24)*(1+3*ABS(MOD('VSWR Calculator'!$C$23/Calculator!$F$17/2,1)-0.5))))/'VSWR Calculator'!$C$25)-$C68)^2+(1500*ABS(SIN(2*PI()*MOD(Calculator!$B$32/Calculator!$F$17,1)))*IF(MOD(Calculator!$B$32/Calculator!$F$17,1)&lt;0.5,-1,1))^2)/SQRT(((50*POWER(80,POWER(COS(PI()*MOD(Calculator!$B$32/Calculator!$F$17,1)),2))+MIN(500,MAX(30,100*EXP(-0.3*'VSWR Calculator'!$C$24)*(1+3*ABS(MOD('VSWR Calculator'!$C$23/Calculator!$F$17/2,1)-0.5))))/'VSWR Calculator'!$C$25)+$C68)^2+(1500*ABS(SIN(2*PI()*MOD(Calculator!$B$32/Calculator!$F$17,1)))*IF(MOD(Calculator!$B$32/Calculator!$F$17,1)&lt;0.5,-1,1))^2))/(1-SQRT(((50*POWER(80,POWER(COS(PI()*MOD(Calculator!$B$32/Calculator!$F$17,1)),2))+MIN(500,MAX(30,100*EXP(-0.3*'VSWR Calculator'!$C$24)*(1+3*ABS(MOD('VSWR Calculator'!$C$23/Calculator!$F$17/2,1)-0.5))))/'VSWR Calculator'!$C$25)-$C68)^2+(1500*ABS(SIN(2*PI()*MOD(Calculator!$B$32/Calculator!$F$17,1)))*IF(MOD(Calculator!$B$32/Calculator!$F$17,1)&lt;0.5,-1,1))^2)/SQRT(((50*POWER(80,POWER(COS(PI()*MOD(Calculator!$B$32/Calculator!$F$17,1)),2))+MIN(500,MAX(30,100*EXP(-0.3*'VSWR Calculator'!$C$24)*(1+3*ABS(MOD('VSWR Calculator'!$C$23/Calculator!$F$17/2,1)-0.5))))/'VSWR Calculator'!$C$25)+$C68)^2+(1500*ABS(SIN(2*PI()*MOD(Calculator!$B$32/Calculator!$F$17,1)))*IF(MOD(Calculator!$B$32/Calculator!$F$17,1)&lt;0.5,-1,1))^2)),2))</f>
        <v>13.31</v>
      </c>
      <c r="DC68" s="253" t="str">
        <f aca="false">IF(OR(Calculator!$E$18&lt;&gt;"YES",Calculator!$B$32&lt;Calculator!$G$18),"—",ROUND((1+SQRT(((50*POWER(80,POWER(COS(PI()*MOD(Calculator!$B$32/Calculator!$F$18,1)),2))+MIN(500,MAX(30,100*EXP(-0.3*'VSWR Calculator'!$C$24)*(1+3*ABS(MOD('VSWR Calculator'!$C$23/Calculator!$F$18/2,1)-0.5))))/'VSWR Calculator'!$C$25)-$C68)^2+(1500*ABS(SIN(2*PI()*MOD(Calculator!$B$32/Calculator!$F$18,1)))*IF(MOD(Calculator!$B$32/Calculator!$F$18,1)&lt;0.5,-1,1))^2)/SQRT(((50*POWER(80,POWER(COS(PI()*MOD(Calculator!$B$32/Calculator!$F$18,1)),2))+MIN(500,MAX(30,100*EXP(-0.3*'VSWR Calculator'!$C$24)*(1+3*ABS(MOD('VSWR Calculator'!$C$23/Calculator!$F$18/2,1)-0.5))))/'VSWR Calculator'!$C$25)+$C68)^2+(1500*ABS(SIN(2*PI()*MOD(Calculator!$B$32/Calculator!$F$18,1)))*IF(MOD(Calculator!$B$32/Calculator!$F$18,1)&lt;0.5,-1,1))^2))/(1-SQRT(((50*POWER(80,POWER(COS(PI()*MOD(Calculator!$B$32/Calculator!$F$18,1)),2))+MIN(500,MAX(30,100*EXP(-0.3*'VSWR Calculator'!$C$24)*(1+3*ABS(MOD('VSWR Calculator'!$C$23/Calculator!$F$18/2,1)-0.5))))/'VSWR Calculator'!$C$25)-$C68)^2+(1500*ABS(SIN(2*PI()*MOD(Calculator!$B$32/Calculator!$F$18,1)))*IF(MOD(Calculator!$B$32/Calculator!$F$18,1)&lt;0.5,-1,1))^2)/SQRT(((50*POWER(80,POWER(COS(PI()*MOD(Calculator!$B$32/Calculator!$F$18,1)),2))+MIN(500,MAX(30,100*EXP(-0.3*'VSWR Calculator'!$C$24)*(1+3*ABS(MOD('VSWR Calculator'!$C$23/Calculator!$F$18/2,1)-0.5))))/'VSWR Calculator'!$C$25)+$C68)^2+(1500*ABS(SIN(2*PI()*MOD(Calculator!$B$32/Calculator!$F$18,1)))*IF(MOD(Calculator!$B$32/Calculator!$F$18,1)&lt;0.5,-1,1))^2)),2))</f>
        <v>—</v>
      </c>
      <c r="DD68" s="253" t="str">
        <f aca="false">IF(OR(Calculator!$E$19&lt;&gt;"YES",Calculator!$B$32&lt;Calculator!$G$19),"—",ROUND((1+SQRT(((50*POWER(80,POWER(COS(PI()*MOD(Calculator!$B$32/Calculator!$F$19,1)),2))+MIN(500,MAX(30,100*EXP(-0.3*'VSWR Calculator'!$C$24)*(1+3*ABS(MOD('VSWR Calculator'!$C$23/Calculator!$F$19/2,1)-0.5))))/'VSWR Calculator'!$C$25)-$C68)^2+(1500*ABS(SIN(2*PI()*MOD(Calculator!$B$32/Calculator!$F$19,1)))*IF(MOD(Calculator!$B$32/Calculator!$F$19,1)&lt;0.5,-1,1))^2)/SQRT(((50*POWER(80,POWER(COS(PI()*MOD(Calculator!$B$32/Calculator!$F$19,1)),2))+MIN(500,MAX(30,100*EXP(-0.3*'VSWR Calculator'!$C$24)*(1+3*ABS(MOD('VSWR Calculator'!$C$23/Calculator!$F$19/2,1)-0.5))))/'VSWR Calculator'!$C$25)+$C68)^2+(1500*ABS(SIN(2*PI()*MOD(Calculator!$B$32/Calculator!$F$19,1)))*IF(MOD(Calculator!$B$32/Calculator!$F$19,1)&lt;0.5,-1,1))^2))/(1-SQRT(((50*POWER(80,POWER(COS(PI()*MOD(Calculator!$B$32/Calculator!$F$19,1)),2))+MIN(500,MAX(30,100*EXP(-0.3*'VSWR Calculator'!$C$24)*(1+3*ABS(MOD('VSWR Calculator'!$C$23/Calculator!$F$19/2,1)-0.5))))/'VSWR Calculator'!$C$25)-$C68)^2+(1500*ABS(SIN(2*PI()*MOD(Calculator!$B$32/Calculator!$F$19,1)))*IF(MOD(Calculator!$B$32/Calculator!$F$19,1)&lt;0.5,-1,1))^2)/SQRT(((50*POWER(80,POWER(COS(PI()*MOD(Calculator!$B$32/Calculator!$F$19,1)),2))+MIN(500,MAX(30,100*EXP(-0.3*'VSWR Calculator'!$C$24)*(1+3*ABS(MOD('VSWR Calculator'!$C$23/Calculator!$F$19/2,1)-0.5))))/'VSWR Calculator'!$C$25)+$C68)^2+(1500*ABS(SIN(2*PI()*MOD(Calculator!$B$32/Calculator!$F$19,1)))*IF(MOD(Calculator!$B$32/Calculator!$F$19,1)&lt;0.5,-1,1))^2)),2))</f>
        <v>—</v>
      </c>
      <c r="DE68" s="253" t="str">
        <f aca="false">IF(OR(Calculator!$E$20&lt;&gt;"YES",Calculator!$B$32&lt;Calculator!$G$20),"—",ROUND((1+SQRT(((50*POWER(80,POWER(COS(PI()*MOD(Calculator!$B$32/Calculator!$F$20,1)),2))+MIN(500,MAX(30,100*EXP(-0.3*'VSWR Calculator'!$C$24)*(1+3*ABS(MOD('VSWR Calculator'!$C$23/Calculator!$F$20/2,1)-0.5))))/'VSWR Calculator'!$C$25)-$C68)^2+(1500*ABS(SIN(2*PI()*MOD(Calculator!$B$32/Calculator!$F$20,1)))*IF(MOD(Calculator!$B$32/Calculator!$F$20,1)&lt;0.5,-1,1))^2)/SQRT(((50*POWER(80,POWER(COS(PI()*MOD(Calculator!$B$32/Calculator!$F$20,1)),2))+MIN(500,MAX(30,100*EXP(-0.3*'VSWR Calculator'!$C$24)*(1+3*ABS(MOD('VSWR Calculator'!$C$23/Calculator!$F$20/2,1)-0.5))))/'VSWR Calculator'!$C$25)+$C68)^2+(1500*ABS(SIN(2*PI()*MOD(Calculator!$B$32/Calculator!$F$20,1)))*IF(MOD(Calculator!$B$32/Calculator!$F$20,1)&lt;0.5,-1,1))^2))/(1-SQRT(((50*POWER(80,POWER(COS(PI()*MOD(Calculator!$B$32/Calculator!$F$20,1)),2))+MIN(500,MAX(30,100*EXP(-0.3*'VSWR Calculator'!$C$24)*(1+3*ABS(MOD('VSWR Calculator'!$C$23/Calculator!$F$20/2,1)-0.5))))/'VSWR Calculator'!$C$25)-$C68)^2+(1500*ABS(SIN(2*PI()*MOD(Calculator!$B$32/Calculator!$F$20,1)))*IF(MOD(Calculator!$B$32/Calculator!$F$20,1)&lt;0.5,-1,1))^2)/SQRT(((50*POWER(80,POWER(COS(PI()*MOD(Calculator!$B$32/Calculator!$F$20,1)),2))+MIN(500,MAX(30,100*EXP(-0.3*'VSWR Calculator'!$C$24)*(1+3*ABS(MOD('VSWR Calculator'!$C$23/Calculator!$F$20/2,1)-0.5))))/'VSWR Calculator'!$C$25)+$C68)^2+(1500*ABS(SIN(2*PI()*MOD(Calculator!$B$32/Calculator!$F$20,1)))*IF(MOD(Calculator!$B$32/Calculator!$F$20,1)&lt;0.5,-1,1))^2)),2))</f>
        <v>—</v>
      </c>
      <c r="DF68" s="253" t="str">
        <f aca="false">IF(OR(Calculator!$E$21&lt;&gt;"YES",Calculator!$B$32&lt;Calculator!$G$21),"—",ROUND((1+SQRT(((50*POWER(80,POWER(COS(PI()*MOD(Calculator!$B$32/Calculator!$F$21,1)),2))+MIN(500,MAX(30,100*EXP(-0.3*'VSWR Calculator'!$C$24)*(1+3*ABS(MOD('VSWR Calculator'!$C$23/Calculator!$F$21/2,1)-0.5))))/'VSWR Calculator'!$C$25)-$C68)^2+(1500*ABS(SIN(2*PI()*MOD(Calculator!$B$32/Calculator!$F$21,1)))*IF(MOD(Calculator!$B$32/Calculator!$F$21,1)&lt;0.5,-1,1))^2)/SQRT(((50*POWER(80,POWER(COS(PI()*MOD(Calculator!$B$32/Calculator!$F$21,1)),2))+MIN(500,MAX(30,100*EXP(-0.3*'VSWR Calculator'!$C$24)*(1+3*ABS(MOD('VSWR Calculator'!$C$23/Calculator!$F$21/2,1)-0.5))))/'VSWR Calculator'!$C$25)+$C68)^2+(1500*ABS(SIN(2*PI()*MOD(Calculator!$B$32/Calculator!$F$21,1)))*IF(MOD(Calculator!$B$32/Calculator!$F$21,1)&lt;0.5,-1,1))^2))/(1-SQRT(((50*POWER(80,POWER(COS(PI()*MOD(Calculator!$B$32/Calculator!$F$21,1)),2))+MIN(500,MAX(30,100*EXP(-0.3*'VSWR Calculator'!$C$24)*(1+3*ABS(MOD('VSWR Calculator'!$C$23/Calculator!$F$21/2,1)-0.5))))/'VSWR Calculator'!$C$25)-$C68)^2+(1500*ABS(SIN(2*PI()*MOD(Calculator!$B$32/Calculator!$F$21,1)))*IF(MOD(Calculator!$B$32/Calculator!$F$21,1)&lt;0.5,-1,1))^2)/SQRT(((50*POWER(80,POWER(COS(PI()*MOD(Calculator!$B$32/Calculator!$F$21,1)),2))+MIN(500,MAX(30,100*EXP(-0.3*'VSWR Calculator'!$C$24)*(1+3*ABS(MOD('VSWR Calculator'!$C$23/Calculator!$F$21/2,1)-0.5))))/'VSWR Calculator'!$C$25)+$C68)^2+(1500*ABS(SIN(2*PI()*MOD(Calculator!$B$32/Calculator!$F$21,1)))*IF(MOD(Calculator!$B$32/Calculator!$F$21,1)&lt;0.5,-1,1))^2)),2))</f>
        <v>—</v>
      </c>
      <c r="DG68" s="253" t="str">
        <f aca="false">IF(OR(Calculator!$E$22&lt;&gt;"YES",Calculator!$B$32&lt;Calculator!$G$22),"—",ROUND((1+SQRT(((50*POWER(80,POWER(COS(PI()*MOD(Calculator!$B$32/Calculator!$F$22,1)),2))+MIN(500,MAX(30,100*EXP(-0.3*'VSWR Calculator'!$C$24)*(1+3*ABS(MOD('VSWR Calculator'!$C$23/Calculator!$F$22/2,1)-0.5))))/'VSWR Calculator'!$C$25)-$C68)^2+(1500*ABS(SIN(2*PI()*MOD(Calculator!$B$32/Calculator!$F$22,1)))*IF(MOD(Calculator!$B$32/Calculator!$F$22,1)&lt;0.5,-1,1))^2)/SQRT(((50*POWER(80,POWER(COS(PI()*MOD(Calculator!$B$32/Calculator!$F$22,1)),2))+MIN(500,MAX(30,100*EXP(-0.3*'VSWR Calculator'!$C$24)*(1+3*ABS(MOD('VSWR Calculator'!$C$23/Calculator!$F$22/2,1)-0.5))))/'VSWR Calculator'!$C$25)+$C68)^2+(1500*ABS(SIN(2*PI()*MOD(Calculator!$B$32/Calculator!$F$22,1)))*IF(MOD(Calculator!$B$32/Calculator!$F$22,1)&lt;0.5,-1,1))^2))/(1-SQRT(((50*POWER(80,POWER(COS(PI()*MOD(Calculator!$B$32/Calculator!$F$22,1)),2))+MIN(500,MAX(30,100*EXP(-0.3*'VSWR Calculator'!$C$24)*(1+3*ABS(MOD('VSWR Calculator'!$C$23/Calculator!$F$22/2,1)-0.5))))/'VSWR Calculator'!$C$25)-$C68)^2+(1500*ABS(SIN(2*PI()*MOD(Calculator!$B$32/Calculator!$F$22,1)))*IF(MOD(Calculator!$B$32/Calculator!$F$22,1)&lt;0.5,-1,1))^2)/SQRT(((50*POWER(80,POWER(COS(PI()*MOD(Calculator!$B$32/Calculator!$F$22,1)),2))+MIN(500,MAX(30,100*EXP(-0.3*'VSWR Calculator'!$C$24)*(1+3*ABS(MOD('VSWR Calculator'!$C$23/Calculator!$F$22/2,1)-0.5))))/'VSWR Calculator'!$C$25)+$C68)^2+(1500*ABS(SIN(2*PI()*MOD(Calculator!$B$32/Calculator!$F$22,1)))*IF(MOD(Calculator!$B$32/Calculator!$F$22,1)&lt;0.5,-1,1))^2)),2))</f>
        <v>—</v>
      </c>
      <c r="DH68" s="253" t="n">
        <f aca="false">IFERROR(ROUND((IF(ISNUMBER(CW68),CW68,0)+IF(ISNUMBER(CX68),CX68,0)+IF(ISNUMBER(CY68),CY68,0)+IF(ISNUMBER(CZ68),CZ68,0)+IF(ISNUMBER(DA68),DA68,0)+IF(ISNUMBER(DB68),DB68,0)+IF(ISNUMBER(DC68),DC68,0)+IF(ISNUMBER(DD68),DD68,0)+IF(ISNUMBER(DE68),DE68,0)+IF(ISNUMBER(DF68),DF68,0)+IF(ISNUMBER(DG68),DG68,0))/(IF(ISNUMBER(CW68),1,0)+IF(ISNUMBER(CX68),1,0)+IF(ISNUMBER(CY68),1,0)+IF(ISNUMBER(CZ68),1,0)+IF(ISNUMBER(DA68),1,0)+IF(ISNUMBER(DB68),1,0)+IF(ISNUMBER(DC68),1,0)+IF(ISNUMBER(DD68),1,0)+IF(ISNUMBER(DE68),1,0)+IF(ISNUMBER(DF68),1,0)+IF(ISNUMBER(DG68),1,0)),4),"")</f>
        <v>7.85</v>
      </c>
      <c r="DI68" s="253" t="str">
        <f aca="false">IF(OR(Calculator!$E$12&lt;&gt;"YES",Calculator!$B$33&lt;Calculator!$G$12),"—",ROUND((1+SQRT(((50*POWER(80,POWER(COS(PI()*MOD(Calculator!$B$33/Calculator!$F$12,1)),2))+MIN(500,MAX(30,100*EXP(-0.3*'VSWR Calculator'!$C$24)*(1+3*ABS(MOD('VSWR Calculator'!$C$23/Calculator!$F$12/2,1)-0.5))))/'VSWR Calculator'!$C$25)-$C68)^2+(1500*ABS(SIN(2*PI()*MOD(Calculator!$B$33/Calculator!$F$12,1)))*IF(MOD(Calculator!$B$33/Calculator!$F$12,1)&lt;0.5,-1,1))^2)/SQRT(((50*POWER(80,POWER(COS(PI()*MOD(Calculator!$B$33/Calculator!$F$12,1)),2))+MIN(500,MAX(30,100*EXP(-0.3*'VSWR Calculator'!$C$24)*(1+3*ABS(MOD('VSWR Calculator'!$C$23/Calculator!$F$12/2,1)-0.5))))/'VSWR Calculator'!$C$25)+$C68)^2+(1500*ABS(SIN(2*PI()*MOD(Calculator!$B$33/Calculator!$F$12,1)))*IF(MOD(Calculator!$B$33/Calculator!$F$12,1)&lt;0.5,-1,1))^2))/(1-SQRT(((50*POWER(80,POWER(COS(PI()*MOD(Calculator!$B$33/Calculator!$F$12,1)),2))+MIN(500,MAX(30,100*EXP(-0.3*'VSWR Calculator'!$C$24)*(1+3*ABS(MOD('VSWR Calculator'!$C$23/Calculator!$F$12/2,1)-0.5))))/'VSWR Calculator'!$C$25)-$C68)^2+(1500*ABS(SIN(2*PI()*MOD(Calculator!$B$33/Calculator!$F$12,1)))*IF(MOD(Calculator!$B$33/Calculator!$F$12,1)&lt;0.5,-1,1))^2)/SQRT(((50*POWER(80,POWER(COS(PI()*MOD(Calculator!$B$33/Calculator!$F$12,1)),2))+MIN(500,MAX(30,100*EXP(-0.3*'VSWR Calculator'!$C$24)*(1+3*ABS(MOD('VSWR Calculator'!$C$23/Calculator!$F$12/2,1)-0.5))))/'VSWR Calculator'!$C$25)+$C68)^2+(1500*ABS(SIN(2*PI()*MOD(Calculator!$B$33/Calculator!$F$12,1)))*IF(MOD(Calculator!$B$33/Calculator!$F$12,1)&lt;0.5,-1,1))^2)),2))</f>
        <v>—</v>
      </c>
      <c r="DJ68" s="253" t="str">
        <f aca="false">IF(OR(Calculator!$E$13&lt;&gt;"YES",Calculator!$B$33&lt;Calculator!$G$13),"—",ROUND((1+SQRT(((50*POWER(80,POWER(COS(PI()*MOD(Calculator!$B$33/Calculator!$F$13,1)),2))+MIN(500,MAX(30,100*EXP(-0.3*'VSWR Calculator'!$C$24)*(1+3*ABS(MOD('VSWR Calculator'!$C$23/Calculator!$F$13/2,1)-0.5))))/'VSWR Calculator'!$C$25)-$C68)^2+(1500*ABS(SIN(2*PI()*MOD(Calculator!$B$33/Calculator!$F$13,1)))*IF(MOD(Calculator!$B$33/Calculator!$F$13,1)&lt;0.5,-1,1))^2)/SQRT(((50*POWER(80,POWER(COS(PI()*MOD(Calculator!$B$33/Calculator!$F$13,1)),2))+MIN(500,MAX(30,100*EXP(-0.3*'VSWR Calculator'!$C$24)*(1+3*ABS(MOD('VSWR Calculator'!$C$23/Calculator!$F$13/2,1)-0.5))))/'VSWR Calculator'!$C$25)+$C68)^2+(1500*ABS(SIN(2*PI()*MOD(Calculator!$B$33/Calculator!$F$13,1)))*IF(MOD(Calculator!$B$33/Calculator!$F$13,1)&lt;0.5,-1,1))^2))/(1-SQRT(((50*POWER(80,POWER(COS(PI()*MOD(Calculator!$B$33/Calculator!$F$13,1)),2))+MIN(500,MAX(30,100*EXP(-0.3*'VSWR Calculator'!$C$24)*(1+3*ABS(MOD('VSWR Calculator'!$C$23/Calculator!$F$13/2,1)-0.5))))/'VSWR Calculator'!$C$25)-$C68)^2+(1500*ABS(SIN(2*PI()*MOD(Calculator!$B$33/Calculator!$F$13,1)))*IF(MOD(Calculator!$B$33/Calculator!$F$13,1)&lt;0.5,-1,1))^2)/SQRT(((50*POWER(80,POWER(COS(PI()*MOD(Calculator!$B$33/Calculator!$F$13,1)),2))+MIN(500,MAX(30,100*EXP(-0.3*'VSWR Calculator'!$C$24)*(1+3*ABS(MOD('VSWR Calculator'!$C$23/Calculator!$F$13/2,1)-0.5))))/'VSWR Calculator'!$C$25)+$C68)^2+(1500*ABS(SIN(2*PI()*MOD(Calculator!$B$33/Calculator!$F$13,1)))*IF(MOD(Calculator!$B$33/Calculator!$F$13,1)&lt;0.5,-1,1))^2)),2))</f>
        <v>—</v>
      </c>
      <c r="DK68" s="253" t="str">
        <f aca="false">IF(OR(Calculator!$E$14&lt;&gt;"YES",Calculator!$B$33&lt;Calculator!$G$14),"—",ROUND((1+SQRT(((50*POWER(80,POWER(COS(PI()*MOD(Calculator!$B$33/Calculator!$F$14,1)),2))+MIN(500,MAX(30,100*EXP(-0.3*'VSWR Calculator'!$C$24)*(1+3*ABS(MOD('VSWR Calculator'!$C$23/Calculator!$F$14/2,1)-0.5))))/'VSWR Calculator'!$C$25)-$C68)^2+(1500*ABS(SIN(2*PI()*MOD(Calculator!$B$33/Calculator!$F$14,1)))*IF(MOD(Calculator!$B$33/Calculator!$F$14,1)&lt;0.5,-1,1))^2)/SQRT(((50*POWER(80,POWER(COS(PI()*MOD(Calculator!$B$33/Calculator!$F$14,1)),2))+MIN(500,MAX(30,100*EXP(-0.3*'VSWR Calculator'!$C$24)*(1+3*ABS(MOD('VSWR Calculator'!$C$23/Calculator!$F$14/2,1)-0.5))))/'VSWR Calculator'!$C$25)+$C68)^2+(1500*ABS(SIN(2*PI()*MOD(Calculator!$B$33/Calculator!$F$14,1)))*IF(MOD(Calculator!$B$33/Calculator!$F$14,1)&lt;0.5,-1,1))^2))/(1-SQRT(((50*POWER(80,POWER(COS(PI()*MOD(Calculator!$B$33/Calculator!$F$14,1)),2))+MIN(500,MAX(30,100*EXP(-0.3*'VSWR Calculator'!$C$24)*(1+3*ABS(MOD('VSWR Calculator'!$C$23/Calculator!$F$14/2,1)-0.5))))/'VSWR Calculator'!$C$25)-$C68)^2+(1500*ABS(SIN(2*PI()*MOD(Calculator!$B$33/Calculator!$F$14,1)))*IF(MOD(Calculator!$B$33/Calculator!$F$14,1)&lt;0.5,-1,1))^2)/SQRT(((50*POWER(80,POWER(COS(PI()*MOD(Calculator!$B$33/Calculator!$F$14,1)),2))+MIN(500,MAX(30,100*EXP(-0.3*'VSWR Calculator'!$C$24)*(1+3*ABS(MOD('VSWR Calculator'!$C$23/Calculator!$F$14/2,1)-0.5))))/'VSWR Calculator'!$C$25)+$C68)^2+(1500*ABS(SIN(2*PI()*MOD(Calculator!$B$33/Calculator!$F$14,1)))*IF(MOD(Calculator!$B$33/Calculator!$F$14,1)&lt;0.5,-1,1))^2)),2))</f>
        <v>—</v>
      </c>
      <c r="DL68" s="253" t="n">
        <f aca="false">IF(OR(Calculator!$E$15&lt;&gt;"YES",Calculator!$B$33&lt;Calculator!$G$15),"—",ROUND((1+SQRT(((50*POWER(80,POWER(COS(PI()*MOD(Calculator!$B$33/Calculator!$F$15,1)),2))+MIN(500,MAX(30,100*EXP(-0.3*'VSWR Calculator'!$C$24)*(1+3*ABS(MOD('VSWR Calculator'!$C$23/Calculator!$F$15/2,1)-0.5))))/'VSWR Calculator'!$C$25)-$C68)^2+(1500*ABS(SIN(2*PI()*MOD(Calculator!$B$33/Calculator!$F$15,1)))*IF(MOD(Calculator!$B$33/Calculator!$F$15,1)&lt;0.5,-1,1))^2)/SQRT(((50*POWER(80,POWER(COS(PI()*MOD(Calculator!$B$33/Calculator!$F$15,1)),2))+MIN(500,MAX(30,100*EXP(-0.3*'VSWR Calculator'!$C$24)*(1+3*ABS(MOD('VSWR Calculator'!$C$23/Calculator!$F$15/2,1)-0.5))))/'VSWR Calculator'!$C$25)+$C68)^2+(1500*ABS(SIN(2*PI()*MOD(Calculator!$B$33/Calculator!$F$15,1)))*IF(MOD(Calculator!$B$33/Calculator!$F$15,1)&lt;0.5,-1,1))^2))/(1-SQRT(((50*POWER(80,POWER(COS(PI()*MOD(Calculator!$B$33/Calculator!$F$15,1)),2))+MIN(500,MAX(30,100*EXP(-0.3*'VSWR Calculator'!$C$24)*(1+3*ABS(MOD('VSWR Calculator'!$C$23/Calculator!$F$15/2,1)-0.5))))/'VSWR Calculator'!$C$25)-$C68)^2+(1500*ABS(SIN(2*PI()*MOD(Calculator!$B$33/Calculator!$F$15,1)))*IF(MOD(Calculator!$B$33/Calculator!$F$15,1)&lt;0.5,-1,1))^2)/SQRT(((50*POWER(80,POWER(COS(PI()*MOD(Calculator!$B$33/Calculator!$F$15,1)),2))+MIN(500,MAX(30,100*EXP(-0.3*'VSWR Calculator'!$C$24)*(1+3*ABS(MOD('VSWR Calculator'!$C$23/Calculator!$F$15/2,1)-0.5))))/'VSWR Calculator'!$C$25)+$C68)^2+(1500*ABS(SIN(2*PI()*MOD(Calculator!$B$33/Calculator!$F$15,1)))*IF(MOD(Calculator!$B$33/Calculator!$F$15,1)&lt;0.5,-1,1))^2)),2))</f>
        <v>2.52</v>
      </c>
      <c r="DM68" s="253" t="str">
        <f aca="false">IF(OR(Calculator!$E$16&lt;&gt;"YES",Calculator!$B$33&lt;Calculator!$G$16),"—",ROUND((1+SQRT(((50*POWER(80,POWER(COS(PI()*MOD(Calculator!$B$33/Calculator!$F$16,1)),2))+MIN(500,MAX(30,100*EXP(-0.3*'VSWR Calculator'!$C$24)*(1+3*ABS(MOD('VSWR Calculator'!$C$23/Calculator!$F$16/2,1)-0.5))))/'VSWR Calculator'!$C$25)-$C68)^2+(1500*ABS(SIN(2*PI()*MOD(Calculator!$B$33/Calculator!$F$16,1)))*IF(MOD(Calculator!$B$33/Calculator!$F$16,1)&lt;0.5,-1,1))^2)/SQRT(((50*POWER(80,POWER(COS(PI()*MOD(Calculator!$B$33/Calculator!$F$16,1)),2))+MIN(500,MAX(30,100*EXP(-0.3*'VSWR Calculator'!$C$24)*(1+3*ABS(MOD('VSWR Calculator'!$C$23/Calculator!$F$16/2,1)-0.5))))/'VSWR Calculator'!$C$25)+$C68)^2+(1500*ABS(SIN(2*PI()*MOD(Calculator!$B$33/Calculator!$F$16,1)))*IF(MOD(Calculator!$B$33/Calculator!$F$16,1)&lt;0.5,-1,1))^2))/(1-SQRT(((50*POWER(80,POWER(COS(PI()*MOD(Calculator!$B$33/Calculator!$F$16,1)),2))+MIN(500,MAX(30,100*EXP(-0.3*'VSWR Calculator'!$C$24)*(1+3*ABS(MOD('VSWR Calculator'!$C$23/Calculator!$F$16/2,1)-0.5))))/'VSWR Calculator'!$C$25)-$C68)^2+(1500*ABS(SIN(2*PI()*MOD(Calculator!$B$33/Calculator!$F$16,1)))*IF(MOD(Calculator!$B$33/Calculator!$F$16,1)&lt;0.5,-1,1))^2)/SQRT(((50*POWER(80,POWER(COS(PI()*MOD(Calculator!$B$33/Calculator!$F$16,1)),2))+MIN(500,MAX(30,100*EXP(-0.3*'VSWR Calculator'!$C$24)*(1+3*ABS(MOD('VSWR Calculator'!$C$23/Calculator!$F$16/2,1)-0.5))))/'VSWR Calculator'!$C$25)+$C68)^2+(1500*ABS(SIN(2*PI()*MOD(Calculator!$B$33/Calculator!$F$16,1)))*IF(MOD(Calculator!$B$33/Calculator!$F$16,1)&lt;0.5,-1,1))^2)),2))</f>
        <v>—</v>
      </c>
      <c r="DN68" s="253" t="n">
        <f aca="false">IF(OR(Calculator!$E$17&lt;&gt;"YES",Calculator!$B$33&lt;Calculator!$G$17),"—",ROUND((1+SQRT(((50*POWER(80,POWER(COS(PI()*MOD(Calculator!$B$33/Calculator!$F$17,1)),2))+MIN(500,MAX(30,100*EXP(-0.3*'VSWR Calculator'!$C$24)*(1+3*ABS(MOD('VSWR Calculator'!$C$23/Calculator!$F$17/2,1)-0.5))))/'VSWR Calculator'!$C$25)-$C68)^2+(1500*ABS(SIN(2*PI()*MOD(Calculator!$B$33/Calculator!$F$17,1)))*IF(MOD(Calculator!$B$33/Calculator!$F$17,1)&lt;0.5,-1,1))^2)/SQRT(((50*POWER(80,POWER(COS(PI()*MOD(Calculator!$B$33/Calculator!$F$17,1)),2))+MIN(500,MAX(30,100*EXP(-0.3*'VSWR Calculator'!$C$24)*(1+3*ABS(MOD('VSWR Calculator'!$C$23/Calculator!$F$17/2,1)-0.5))))/'VSWR Calculator'!$C$25)+$C68)^2+(1500*ABS(SIN(2*PI()*MOD(Calculator!$B$33/Calculator!$F$17,1)))*IF(MOD(Calculator!$B$33/Calculator!$F$17,1)&lt;0.5,-1,1))^2))/(1-SQRT(((50*POWER(80,POWER(COS(PI()*MOD(Calculator!$B$33/Calculator!$F$17,1)),2))+MIN(500,MAX(30,100*EXP(-0.3*'VSWR Calculator'!$C$24)*(1+3*ABS(MOD('VSWR Calculator'!$C$23/Calculator!$F$17/2,1)-0.5))))/'VSWR Calculator'!$C$25)-$C68)^2+(1500*ABS(SIN(2*PI()*MOD(Calculator!$B$33/Calculator!$F$17,1)))*IF(MOD(Calculator!$B$33/Calculator!$F$17,1)&lt;0.5,-1,1))^2)/SQRT(((50*POWER(80,POWER(COS(PI()*MOD(Calculator!$B$33/Calculator!$F$17,1)),2))+MIN(500,MAX(30,100*EXP(-0.3*'VSWR Calculator'!$C$24)*(1+3*ABS(MOD('VSWR Calculator'!$C$23/Calculator!$F$17/2,1)-0.5))))/'VSWR Calculator'!$C$25)+$C68)^2+(1500*ABS(SIN(2*PI()*MOD(Calculator!$B$33/Calculator!$F$17,1)))*IF(MOD(Calculator!$B$33/Calculator!$F$17,1)&lt;0.5,-1,1))^2)),2))</f>
        <v>14.42</v>
      </c>
      <c r="DO68" s="253" t="str">
        <f aca="false">IF(OR(Calculator!$E$18&lt;&gt;"YES",Calculator!$B$33&lt;Calculator!$G$18),"—",ROUND((1+SQRT(((50*POWER(80,POWER(COS(PI()*MOD(Calculator!$B$33/Calculator!$F$18,1)),2))+MIN(500,MAX(30,100*EXP(-0.3*'VSWR Calculator'!$C$24)*(1+3*ABS(MOD('VSWR Calculator'!$C$23/Calculator!$F$18/2,1)-0.5))))/'VSWR Calculator'!$C$25)-$C68)^2+(1500*ABS(SIN(2*PI()*MOD(Calculator!$B$33/Calculator!$F$18,1)))*IF(MOD(Calculator!$B$33/Calculator!$F$18,1)&lt;0.5,-1,1))^2)/SQRT(((50*POWER(80,POWER(COS(PI()*MOD(Calculator!$B$33/Calculator!$F$18,1)),2))+MIN(500,MAX(30,100*EXP(-0.3*'VSWR Calculator'!$C$24)*(1+3*ABS(MOD('VSWR Calculator'!$C$23/Calculator!$F$18/2,1)-0.5))))/'VSWR Calculator'!$C$25)+$C68)^2+(1500*ABS(SIN(2*PI()*MOD(Calculator!$B$33/Calculator!$F$18,1)))*IF(MOD(Calculator!$B$33/Calculator!$F$18,1)&lt;0.5,-1,1))^2))/(1-SQRT(((50*POWER(80,POWER(COS(PI()*MOD(Calculator!$B$33/Calculator!$F$18,1)),2))+MIN(500,MAX(30,100*EXP(-0.3*'VSWR Calculator'!$C$24)*(1+3*ABS(MOD('VSWR Calculator'!$C$23/Calculator!$F$18/2,1)-0.5))))/'VSWR Calculator'!$C$25)-$C68)^2+(1500*ABS(SIN(2*PI()*MOD(Calculator!$B$33/Calculator!$F$18,1)))*IF(MOD(Calculator!$B$33/Calculator!$F$18,1)&lt;0.5,-1,1))^2)/SQRT(((50*POWER(80,POWER(COS(PI()*MOD(Calculator!$B$33/Calculator!$F$18,1)),2))+MIN(500,MAX(30,100*EXP(-0.3*'VSWR Calculator'!$C$24)*(1+3*ABS(MOD('VSWR Calculator'!$C$23/Calculator!$F$18/2,1)-0.5))))/'VSWR Calculator'!$C$25)+$C68)^2+(1500*ABS(SIN(2*PI()*MOD(Calculator!$B$33/Calculator!$F$18,1)))*IF(MOD(Calculator!$B$33/Calculator!$F$18,1)&lt;0.5,-1,1))^2)),2))</f>
        <v>—</v>
      </c>
      <c r="DP68" s="253" t="str">
        <f aca="false">IF(OR(Calculator!$E$19&lt;&gt;"YES",Calculator!$B$33&lt;Calculator!$G$19),"—",ROUND((1+SQRT(((50*POWER(80,POWER(COS(PI()*MOD(Calculator!$B$33/Calculator!$F$19,1)),2))+MIN(500,MAX(30,100*EXP(-0.3*'VSWR Calculator'!$C$24)*(1+3*ABS(MOD('VSWR Calculator'!$C$23/Calculator!$F$19/2,1)-0.5))))/'VSWR Calculator'!$C$25)-$C68)^2+(1500*ABS(SIN(2*PI()*MOD(Calculator!$B$33/Calculator!$F$19,1)))*IF(MOD(Calculator!$B$33/Calculator!$F$19,1)&lt;0.5,-1,1))^2)/SQRT(((50*POWER(80,POWER(COS(PI()*MOD(Calculator!$B$33/Calculator!$F$19,1)),2))+MIN(500,MAX(30,100*EXP(-0.3*'VSWR Calculator'!$C$24)*(1+3*ABS(MOD('VSWR Calculator'!$C$23/Calculator!$F$19/2,1)-0.5))))/'VSWR Calculator'!$C$25)+$C68)^2+(1500*ABS(SIN(2*PI()*MOD(Calculator!$B$33/Calculator!$F$19,1)))*IF(MOD(Calculator!$B$33/Calculator!$F$19,1)&lt;0.5,-1,1))^2))/(1-SQRT(((50*POWER(80,POWER(COS(PI()*MOD(Calculator!$B$33/Calculator!$F$19,1)),2))+MIN(500,MAX(30,100*EXP(-0.3*'VSWR Calculator'!$C$24)*(1+3*ABS(MOD('VSWR Calculator'!$C$23/Calculator!$F$19/2,1)-0.5))))/'VSWR Calculator'!$C$25)-$C68)^2+(1500*ABS(SIN(2*PI()*MOD(Calculator!$B$33/Calculator!$F$19,1)))*IF(MOD(Calculator!$B$33/Calculator!$F$19,1)&lt;0.5,-1,1))^2)/SQRT(((50*POWER(80,POWER(COS(PI()*MOD(Calculator!$B$33/Calculator!$F$19,1)),2))+MIN(500,MAX(30,100*EXP(-0.3*'VSWR Calculator'!$C$24)*(1+3*ABS(MOD('VSWR Calculator'!$C$23/Calculator!$F$19/2,1)-0.5))))/'VSWR Calculator'!$C$25)+$C68)^2+(1500*ABS(SIN(2*PI()*MOD(Calculator!$B$33/Calculator!$F$19,1)))*IF(MOD(Calculator!$B$33/Calculator!$F$19,1)&lt;0.5,-1,1))^2)),2))</f>
        <v>—</v>
      </c>
      <c r="DQ68" s="253" t="str">
        <f aca="false">IF(OR(Calculator!$E$20&lt;&gt;"YES",Calculator!$B$33&lt;Calculator!$G$20),"—",ROUND((1+SQRT(((50*POWER(80,POWER(COS(PI()*MOD(Calculator!$B$33/Calculator!$F$20,1)),2))+MIN(500,MAX(30,100*EXP(-0.3*'VSWR Calculator'!$C$24)*(1+3*ABS(MOD('VSWR Calculator'!$C$23/Calculator!$F$20/2,1)-0.5))))/'VSWR Calculator'!$C$25)-$C68)^2+(1500*ABS(SIN(2*PI()*MOD(Calculator!$B$33/Calculator!$F$20,1)))*IF(MOD(Calculator!$B$33/Calculator!$F$20,1)&lt;0.5,-1,1))^2)/SQRT(((50*POWER(80,POWER(COS(PI()*MOD(Calculator!$B$33/Calculator!$F$20,1)),2))+MIN(500,MAX(30,100*EXP(-0.3*'VSWR Calculator'!$C$24)*(1+3*ABS(MOD('VSWR Calculator'!$C$23/Calculator!$F$20/2,1)-0.5))))/'VSWR Calculator'!$C$25)+$C68)^2+(1500*ABS(SIN(2*PI()*MOD(Calculator!$B$33/Calculator!$F$20,1)))*IF(MOD(Calculator!$B$33/Calculator!$F$20,1)&lt;0.5,-1,1))^2))/(1-SQRT(((50*POWER(80,POWER(COS(PI()*MOD(Calculator!$B$33/Calculator!$F$20,1)),2))+MIN(500,MAX(30,100*EXP(-0.3*'VSWR Calculator'!$C$24)*(1+3*ABS(MOD('VSWR Calculator'!$C$23/Calculator!$F$20/2,1)-0.5))))/'VSWR Calculator'!$C$25)-$C68)^2+(1500*ABS(SIN(2*PI()*MOD(Calculator!$B$33/Calculator!$F$20,1)))*IF(MOD(Calculator!$B$33/Calculator!$F$20,1)&lt;0.5,-1,1))^2)/SQRT(((50*POWER(80,POWER(COS(PI()*MOD(Calculator!$B$33/Calculator!$F$20,1)),2))+MIN(500,MAX(30,100*EXP(-0.3*'VSWR Calculator'!$C$24)*(1+3*ABS(MOD('VSWR Calculator'!$C$23/Calculator!$F$20/2,1)-0.5))))/'VSWR Calculator'!$C$25)+$C68)^2+(1500*ABS(SIN(2*PI()*MOD(Calculator!$B$33/Calculator!$F$20,1)))*IF(MOD(Calculator!$B$33/Calculator!$F$20,1)&lt;0.5,-1,1))^2)),2))</f>
        <v>—</v>
      </c>
      <c r="DR68" s="253" t="str">
        <f aca="false">IF(OR(Calculator!$E$21&lt;&gt;"YES",Calculator!$B$33&lt;Calculator!$G$21),"—",ROUND((1+SQRT(((50*POWER(80,POWER(COS(PI()*MOD(Calculator!$B$33/Calculator!$F$21,1)),2))+MIN(500,MAX(30,100*EXP(-0.3*'VSWR Calculator'!$C$24)*(1+3*ABS(MOD('VSWR Calculator'!$C$23/Calculator!$F$21/2,1)-0.5))))/'VSWR Calculator'!$C$25)-$C68)^2+(1500*ABS(SIN(2*PI()*MOD(Calculator!$B$33/Calculator!$F$21,1)))*IF(MOD(Calculator!$B$33/Calculator!$F$21,1)&lt;0.5,-1,1))^2)/SQRT(((50*POWER(80,POWER(COS(PI()*MOD(Calculator!$B$33/Calculator!$F$21,1)),2))+MIN(500,MAX(30,100*EXP(-0.3*'VSWR Calculator'!$C$24)*(1+3*ABS(MOD('VSWR Calculator'!$C$23/Calculator!$F$21/2,1)-0.5))))/'VSWR Calculator'!$C$25)+$C68)^2+(1500*ABS(SIN(2*PI()*MOD(Calculator!$B$33/Calculator!$F$21,1)))*IF(MOD(Calculator!$B$33/Calculator!$F$21,1)&lt;0.5,-1,1))^2))/(1-SQRT(((50*POWER(80,POWER(COS(PI()*MOD(Calculator!$B$33/Calculator!$F$21,1)),2))+MIN(500,MAX(30,100*EXP(-0.3*'VSWR Calculator'!$C$24)*(1+3*ABS(MOD('VSWR Calculator'!$C$23/Calculator!$F$21/2,1)-0.5))))/'VSWR Calculator'!$C$25)-$C68)^2+(1500*ABS(SIN(2*PI()*MOD(Calculator!$B$33/Calculator!$F$21,1)))*IF(MOD(Calculator!$B$33/Calculator!$F$21,1)&lt;0.5,-1,1))^2)/SQRT(((50*POWER(80,POWER(COS(PI()*MOD(Calculator!$B$33/Calculator!$F$21,1)),2))+MIN(500,MAX(30,100*EXP(-0.3*'VSWR Calculator'!$C$24)*(1+3*ABS(MOD('VSWR Calculator'!$C$23/Calculator!$F$21/2,1)-0.5))))/'VSWR Calculator'!$C$25)+$C68)^2+(1500*ABS(SIN(2*PI()*MOD(Calculator!$B$33/Calculator!$F$21,1)))*IF(MOD(Calculator!$B$33/Calculator!$F$21,1)&lt;0.5,-1,1))^2)),2))</f>
        <v>—</v>
      </c>
      <c r="DS68" s="253" t="str">
        <f aca="false">IF(OR(Calculator!$E$22&lt;&gt;"YES",Calculator!$B$33&lt;Calculator!$G$22),"—",ROUND((1+SQRT(((50*POWER(80,POWER(COS(PI()*MOD(Calculator!$B$33/Calculator!$F$22,1)),2))+MIN(500,MAX(30,100*EXP(-0.3*'VSWR Calculator'!$C$24)*(1+3*ABS(MOD('VSWR Calculator'!$C$23/Calculator!$F$22/2,1)-0.5))))/'VSWR Calculator'!$C$25)-$C68)^2+(1500*ABS(SIN(2*PI()*MOD(Calculator!$B$33/Calculator!$F$22,1)))*IF(MOD(Calculator!$B$33/Calculator!$F$22,1)&lt;0.5,-1,1))^2)/SQRT(((50*POWER(80,POWER(COS(PI()*MOD(Calculator!$B$33/Calculator!$F$22,1)),2))+MIN(500,MAX(30,100*EXP(-0.3*'VSWR Calculator'!$C$24)*(1+3*ABS(MOD('VSWR Calculator'!$C$23/Calculator!$F$22/2,1)-0.5))))/'VSWR Calculator'!$C$25)+$C68)^2+(1500*ABS(SIN(2*PI()*MOD(Calculator!$B$33/Calculator!$F$22,1)))*IF(MOD(Calculator!$B$33/Calculator!$F$22,1)&lt;0.5,-1,1))^2))/(1-SQRT(((50*POWER(80,POWER(COS(PI()*MOD(Calculator!$B$33/Calculator!$F$22,1)),2))+MIN(500,MAX(30,100*EXP(-0.3*'VSWR Calculator'!$C$24)*(1+3*ABS(MOD('VSWR Calculator'!$C$23/Calculator!$F$22/2,1)-0.5))))/'VSWR Calculator'!$C$25)-$C68)^2+(1500*ABS(SIN(2*PI()*MOD(Calculator!$B$33/Calculator!$F$22,1)))*IF(MOD(Calculator!$B$33/Calculator!$F$22,1)&lt;0.5,-1,1))^2)/SQRT(((50*POWER(80,POWER(COS(PI()*MOD(Calculator!$B$33/Calculator!$F$22,1)),2))+MIN(500,MAX(30,100*EXP(-0.3*'VSWR Calculator'!$C$24)*(1+3*ABS(MOD('VSWR Calculator'!$C$23/Calculator!$F$22/2,1)-0.5))))/'VSWR Calculator'!$C$25)+$C68)^2+(1500*ABS(SIN(2*PI()*MOD(Calculator!$B$33/Calculator!$F$22,1)))*IF(MOD(Calculator!$B$33/Calculator!$F$22,1)&lt;0.5,-1,1))^2)),2))</f>
        <v>—</v>
      </c>
      <c r="DT68" s="253" t="n">
        <f aca="false">IFERROR(ROUND((IF(ISNUMBER(DI68),DI68,0)+IF(ISNUMBER(DJ68),DJ68,0)+IF(ISNUMBER(DK68),DK68,0)+IF(ISNUMBER(DL68),DL68,0)+IF(ISNUMBER(DM68),DM68,0)+IF(ISNUMBER(DN68),DN68,0)+IF(ISNUMBER(DO68),DO68,0)+IF(ISNUMBER(DP68),DP68,0)+IF(ISNUMBER(DQ68),DQ68,0)+IF(ISNUMBER(DR68),DR68,0)+IF(ISNUMBER(DS68),DS68,0))/(IF(ISNUMBER(DI68),1,0)+IF(ISNUMBER(DJ68),1,0)+IF(ISNUMBER(DK68),1,0)+IF(ISNUMBER(DL68),1,0)+IF(ISNUMBER(DM68),1,0)+IF(ISNUMBER(DN68),1,0)+IF(ISNUMBER(DO68),1,0)+IF(ISNUMBER(DP68),1,0)+IF(ISNUMBER(DQ68),1,0)+IF(ISNUMBER(DR68),1,0)+IF(ISNUMBER(DS68),1,0)),4),"")</f>
        <v>8.47</v>
      </c>
      <c r="DU68" s="300" t="str">
        <f aca="false">IF(OR(Calculator!$E$12&lt;&gt;"YES",Calculator!$B$34&lt;Calculator!$G$12),"—",ROUND((1+SQRT(((50*POWER(80,POWER(COS(PI()*MOD(Calculator!$B$34/Calculator!$F$12,1)),2))-$C68)^2+(1500*ABS(SIN(2*PI()*MOD(Calculator!$B$34/Calculator!$F$12,1)))*IF(MOD(Calculator!$B$34/Calculator!$F$12,1)&lt;0.5,-1,1))^2)/((50*POWER(80,POWER(COS(PI()*MOD(Calculator!$B$34/Calculator!$F$12,1)),2))+$C68)^2+(1500*ABS(SIN(2*PI()*MOD(Calculator!$B$34/Calculator!$F$12,1)))*IF(MOD(Calculator!$B$34/Calculator!$F$12,1)&lt;0.5,-1,1))^2)))/(1-SQRT(((50*POWER(80,POWER(COS(PI()*MOD(Calculator!$B$34/Calculator!$F$12,1)),2))-$C68)^2+(1500*ABS(SIN(2*PI()*MOD(Calculator!$B$34/Calculator!$F$12,1)))*IF(MOD(Calculator!$B$34/Calculator!$F$12,1)&lt;0.5,-1,1))^2)/((50*POWER(80,POWER(COS(PI()*MOD(Calculator!$B$34/Calculator!$F$12,1)),2))+$C68)^2+(1500*ABS(SIN(2*PI()*MOD(Calculator!$B$34/Calculator!$F$12,1)))*IF(MOD(Calculator!$B$34/Calculator!$F$12,1)&lt;0.5,-1,1))^2))),2))</f>
        <v>—</v>
      </c>
      <c r="DV68" s="300" t="str">
        <f aca="false">IF(OR(Calculator!$E$13&lt;&gt;"YES",Calculator!$B$34&lt;Calculator!$G$13),"—",ROUND((1+SQRT(((50*POWER(80,POWER(COS(PI()*MOD(Calculator!$B$34/Calculator!$F$13,1)),2))-$C68)^2+(1500*ABS(SIN(2*PI()*MOD(Calculator!$B$34/Calculator!$F$13,1)))*IF(MOD(Calculator!$B$34/Calculator!$F$13,1)&lt;0.5,-1,1))^2)/((50*POWER(80,POWER(COS(PI()*MOD(Calculator!$B$34/Calculator!$F$13,1)),2))+$C68)^2+(1500*ABS(SIN(2*PI()*MOD(Calculator!$B$34/Calculator!$F$13,1)))*IF(MOD(Calculator!$B$34/Calculator!$F$13,1)&lt;0.5,-1,1))^2)))/(1-SQRT(((50*POWER(80,POWER(COS(PI()*MOD(Calculator!$B$34/Calculator!$F$13,1)),2))-$C68)^2+(1500*ABS(SIN(2*PI()*MOD(Calculator!$B$34/Calculator!$F$13,1)))*IF(MOD(Calculator!$B$34/Calculator!$F$13,1)&lt;0.5,-1,1))^2)/((50*POWER(80,POWER(COS(PI()*MOD(Calculator!$B$34/Calculator!$F$13,1)),2))+$C68)^2+(1500*ABS(SIN(2*PI()*MOD(Calculator!$B$34/Calculator!$F$13,1)))*IF(MOD(Calculator!$B$34/Calculator!$F$13,1)&lt;0.5,-1,1))^2))),2))</f>
        <v>—</v>
      </c>
      <c r="DW68" s="300" t="str">
        <f aca="false">IF(OR(Calculator!$E$14&lt;&gt;"YES",Calculator!$B$34&lt;Calculator!$G$14),"—",ROUND((1+SQRT(((50*POWER(80,POWER(COS(PI()*MOD(Calculator!$B$34/Calculator!$F$14,1)),2))-$C68)^2+(1500*ABS(SIN(2*PI()*MOD(Calculator!$B$34/Calculator!$F$14,1)))*IF(MOD(Calculator!$B$34/Calculator!$F$14,1)&lt;0.5,-1,1))^2)/((50*POWER(80,POWER(COS(PI()*MOD(Calculator!$B$34/Calculator!$F$14,1)),2))+$C68)^2+(1500*ABS(SIN(2*PI()*MOD(Calculator!$B$34/Calculator!$F$14,1)))*IF(MOD(Calculator!$B$34/Calculator!$F$14,1)&lt;0.5,-1,1))^2)))/(1-SQRT(((50*POWER(80,POWER(COS(PI()*MOD(Calculator!$B$34/Calculator!$F$14,1)),2))-$C68)^2+(1500*ABS(SIN(2*PI()*MOD(Calculator!$B$34/Calculator!$F$14,1)))*IF(MOD(Calculator!$B$34/Calculator!$F$14,1)&lt;0.5,-1,1))^2)/((50*POWER(80,POWER(COS(PI()*MOD(Calculator!$B$34/Calculator!$F$14,1)),2))+$C68)^2+(1500*ABS(SIN(2*PI()*MOD(Calculator!$B$34/Calculator!$F$14,1)))*IF(MOD(Calculator!$B$34/Calculator!$F$14,1)&lt;0.5,-1,1))^2))),2))</f>
        <v>—</v>
      </c>
      <c r="DX68" s="300" t="n">
        <f aca="false">IF(OR(Calculator!$E$15&lt;&gt;"YES",Calculator!$B$34&lt;Calculator!$G$15),"—",ROUND((1+SQRT(((50*POWER(80,POWER(COS(PI()*MOD(Calculator!$B$34/Calculator!$F$15,1)),2))-$C68)^2+(1500*ABS(SIN(2*PI()*MOD(Calculator!$B$34/Calculator!$F$15,1)))*IF(MOD(Calculator!$B$34/Calculator!$F$15,1)&lt;0.5,-1,1))^2)/((50*POWER(80,POWER(COS(PI()*MOD(Calculator!$B$34/Calculator!$F$15,1)),2))+$C68)^2+(1500*ABS(SIN(2*PI()*MOD(Calculator!$B$34/Calculator!$F$15,1)))*IF(MOD(Calculator!$B$34/Calculator!$F$15,1)&lt;0.5,-1,1))^2)))/(1-SQRT(((50*POWER(80,POWER(COS(PI()*MOD(Calculator!$B$34/Calculator!$F$15,1)),2))-$C68)^2+(1500*ABS(SIN(2*PI()*MOD(Calculator!$B$34/Calculator!$F$15,1)))*IF(MOD(Calculator!$B$34/Calculator!$F$15,1)&lt;0.5,-1,1))^2)/((50*POWER(80,POWER(COS(PI()*MOD(Calculator!$B$34/Calculator!$F$15,1)),2))+$C68)^2+(1500*ABS(SIN(2*PI()*MOD(Calculator!$B$34/Calculator!$F$15,1)))*IF(MOD(Calculator!$B$34/Calculator!$F$15,1)&lt;0.5,-1,1))^2))),2))</f>
        <v>19.6</v>
      </c>
      <c r="DY68" s="300" t="str">
        <f aca="false">IF(OR(Calculator!$E$16&lt;&gt;"YES",Calculator!$B$34&lt;Calculator!$G$16),"—",ROUND((1+SQRT(((50*POWER(80,POWER(COS(PI()*MOD(Calculator!$B$34/Calculator!$F$16,1)),2))-$C68)^2+(1500*ABS(SIN(2*PI()*MOD(Calculator!$B$34/Calculator!$F$16,1)))*IF(MOD(Calculator!$B$34/Calculator!$F$16,1)&lt;0.5,-1,1))^2)/((50*POWER(80,POWER(COS(PI()*MOD(Calculator!$B$34/Calculator!$F$16,1)),2))+$C68)^2+(1500*ABS(SIN(2*PI()*MOD(Calculator!$B$34/Calculator!$F$16,1)))*IF(MOD(Calculator!$B$34/Calculator!$F$16,1)&lt;0.5,-1,1))^2)))/(1-SQRT(((50*POWER(80,POWER(COS(PI()*MOD(Calculator!$B$34/Calculator!$F$16,1)),2))-$C68)^2+(1500*ABS(SIN(2*PI()*MOD(Calculator!$B$34/Calculator!$F$16,1)))*IF(MOD(Calculator!$B$34/Calculator!$F$16,1)&lt;0.5,-1,1))^2)/((50*POWER(80,POWER(COS(PI()*MOD(Calculator!$B$34/Calculator!$F$16,1)),2))+$C68)^2+(1500*ABS(SIN(2*PI()*MOD(Calculator!$B$34/Calculator!$F$16,1)))*IF(MOD(Calculator!$B$34/Calculator!$F$16,1)&lt;0.5,-1,1))^2))),2))</f>
        <v>—</v>
      </c>
      <c r="DZ68" s="300" t="n">
        <f aca="false">IF(OR(Calculator!$E$17&lt;&gt;"YES",Calculator!$B$34&lt;Calculator!$G$17),"—",ROUND((1+SQRT(((50*POWER(80,POWER(COS(PI()*MOD(Calculator!$B$34/Calculator!$F$17,1)),2))-$C68)^2+(1500*ABS(SIN(2*PI()*MOD(Calculator!$B$34/Calculator!$F$17,1)))*IF(MOD(Calculator!$B$34/Calculator!$F$17,1)&lt;0.5,-1,1))^2)/((50*POWER(80,POWER(COS(PI()*MOD(Calculator!$B$34/Calculator!$F$17,1)),2))+$C68)^2+(1500*ABS(SIN(2*PI()*MOD(Calculator!$B$34/Calculator!$F$17,1)))*IF(MOD(Calculator!$B$34/Calculator!$F$17,1)&lt;0.5,-1,1))^2)))/(1-SQRT(((50*POWER(80,POWER(COS(PI()*MOD(Calculator!$B$34/Calculator!$F$17,1)),2))-$C68)^2+(1500*ABS(SIN(2*PI()*MOD(Calculator!$B$34/Calculator!$F$17,1)))*IF(MOD(Calculator!$B$34/Calculator!$F$17,1)&lt;0.5,-1,1))^2)/((50*POWER(80,POWER(COS(PI()*MOD(Calculator!$B$34/Calculator!$F$17,1)),2))+$C68)^2+(1500*ABS(SIN(2*PI()*MOD(Calculator!$B$34/Calculator!$F$17,1)))*IF(MOD(Calculator!$B$34/Calculator!$F$17,1)&lt;0.5,-1,1))^2))),2))</f>
        <v>13.26</v>
      </c>
      <c r="EA68" s="300" t="str">
        <f aca="false">IF(OR(Calculator!$E$18&lt;&gt;"YES",Calculator!$B$34&lt;Calculator!$G$18),"—",ROUND((1+SQRT(((50*POWER(80,POWER(COS(PI()*MOD(Calculator!$B$34/Calculator!$F$18,1)),2))-$C68)^2+(1500*ABS(SIN(2*PI()*MOD(Calculator!$B$34/Calculator!$F$18,1)))*IF(MOD(Calculator!$B$34/Calculator!$F$18,1)&lt;0.5,-1,1))^2)/((50*POWER(80,POWER(COS(PI()*MOD(Calculator!$B$34/Calculator!$F$18,1)),2))+$C68)^2+(1500*ABS(SIN(2*PI()*MOD(Calculator!$B$34/Calculator!$F$18,1)))*IF(MOD(Calculator!$B$34/Calculator!$F$18,1)&lt;0.5,-1,1))^2)))/(1-SQRT(((50*POWER(80,POWER(COS(PI()*MOD(Calculator!$B$34/Calculator!$F$18,1)),2))-$C68)^2+(1500*ABS(SIN(2*PI()*MOD(Calculator!$B$34/Calculator!$F$18,1)))*IF(MOD(Calculator!$B$34/Calculator!$F$18,1)&lt;0.5,-1,1))^2)/((50*POWER(80,POWER(COS(PI()*MOD(Calculator!$B$34/Calculator!$F$18,1)),2))+$C68)^2+(1500*ABS(SIN(2*PI()*MOD(Calculator!$B$34/Calculator!$F$18,1)))*IF(MOD(Calculator!$B$34/Calculator!$F$18,1)&lt;0.5,-1,1))^2))),2))</f>
        <v>—</v>
      </c>
      <c r="EB68" s="300" t="str">
        <f aca="false">IF(OR(Calculator!$E$19&lt;&gt;"YES",Calculator!$B$34&lt;Calculator!$G$19),"—",ROUND((1+SQRT(((50*POWER(80,POWER(COS(PI()*MOD(Calculator!$B$34/Calculator!$F$19,1)),2))-$C68)^2+(1500*ABS(SIN(2*PI()*MOD(Calculator!$B$34/Calculator!$F$19,1)))*IF(MOD(Calculator!$B$34/Calculator!$F$19,1)&lt;0.5,-1,1))^2)/((50*POWER(80,POWER(COS(PI()*MOD(Calculator!$B$34/Calculator!$F$19,1)),2))+$C68)^2+(1500*ABS(SIN(2*PI()*MOD(Calculator!$B$34/Calculator!$F$19,1)))*IF(MOD(Calculator!$B$34/Calculator!$F$19,1)&lt;0.5,-1,1))^2)))/(1-SQRT(((50*POWER(80,POWER(COS(PI()*MOD(Calculator!$B$34/Calculator!$F$19,1)),2))-$C68)^2+(1500*ABS(SIN(2*PI()*MOD(Calculator!$B$34/Calculator!$F$19,1)))*IF(MOD(Calculator!$B$34/Calculator!$F$19,1)&lt;0.5,-1,1))^2)/((50*POWER(80,POWER(COS(PI()*MOD(Calculator!$B$34/Calculator!$F$19,1)),2))+$C68)^2+(1500*ABS(SIN(2*PI()*MOD(Calculator!$B$34/Calculator!$F$19,1)))*IF(MOD(Calculator!$B$34/Calculator!$F$19,1)&lt;0.5,-1,1))^2))),2))</f>
        <v>—</v>
      </c>
      <c r="EC68" s="300" t="str">
        <f aca="false">IF(OR(Calculator!$E$20&lt;&gt;"YES",Calculator!$B$34&lt;Calculator!$G$20),"—",ROUND((1+SQRT(((50*POWER(80,POWER(COS(PI()*MOD(Calculator!$B$34/Calculator!$F$20,1)),2))-$C68)^2+(1500*ABS(SIN(2*PI()*MOD(Calculator!$B$34/Calculator!$F$20,1)))*IF(MOD(Calculator!$B$34/Calculator!$F$20,1)&lt;0.5,-1,1))^2)/((50*POWER(80,POWER(COS(PI()*MOD(Calculator!$B$34/Calculator!$F$20,1)),2))+$C68)^2+(1500*ABS(SIN(2*PI()*MOD(Calculator!$B$34/Calculator!$F$20,1)))*IF(MOD(Calculator!$B$34/Calculator!$F$20,1)&lt;0.5,-1,1))^2)))/(1-SQRT(((50*POWER(80,POWER(COS(PI()*MOD(Calculator!$B$34/Calculator!$F$20,1)),2))-$C68)^2+(1500*ABS(SIN(2*PI()*MOD(Calculator!$B$34/Calculator!$F$20,1)))*IF(MOD(Calculator!$B$34/Calculator!$F$20,1)&lt;0.5,-1,1))^2)/((50*POWER(80,POWER(COS(PI()*MOD(Calculator!$B$34/Calculator!$F$20,1)),2))+$C68)^2+(1500*ABS(SIN(2*PI()*MOD(Calculator!$B$34/Calculator!$F$20,1)))*IF(MOD(Calculator!$B$34/Calculator!$F$20,1)&lt;0.5,-1,1))^2))),2))</f>
        <v>—</v>
      </c>
      <c r="ED68" s="300" t="str">
        <f aca="false">IF(OR(Calculator!$E$21&lt;&gt;"YES",Calculator!$B$34&lt;Calculator!$G$21),"—",ROUND((1+SQRT(((50*POWER(80,POWER(COS(PI()*MOD(Calculator!$B$34/Calculator!$F$21,1)),2))-$C68)^2+(1500*ABS(SIN(2*PI()*MOD(Calculator!$B$34/Calculator!$F$21,1)))*IF(MOD(Calculator!$B$34/Calculator!$F$21,1)&lt;0.5,-1,1))^2)/((50*POWER(80,POWER(COS(PI()*MOD(Calculator!$B$34/Calculator!$F$21,1)),2))+$C68)^2+(1500*ABS(SIN(2*PI()*MOD(Calculator!$B$34/Calculator!$F$21,1)))*IF(MOD(Calculator!$B$34/Calculator!$F$21,1)&lt;0.5,-1,1))^2)))/(1-SQRT(((50*POWER(80,POWER(COS(PI()*MOD(Calculator!$B$34/Calculator!$F$21,1)),2))-$C68)^2+(1500*ABS(SIN(2*PI()*MOD(Calculator!$B$34/Calculator!$F$21,1)))*IF(MOD(Calculator!$B$34/Calculator!$F$21,1)&lt;0.5,-1,1))^2)/((50*POWER(80,POWER(COS(PI()*MOD(Calculator!$B$34/Calculator!$F$21,1)),2))+$C68)^2+(1500*ABS(SIN(2*PI()*MOD(Calculator!$B$34/Calculator!$F$21,1)))*IF(MOD(Calculator!$B$34/Calculator!$F$21,1)&lt;0.5,-1,1))^2))),2))</f>
        <v>—</v>
      </c>
      <c r="EE68" s="300" t="str">
        <f aca="false">IF(OR(Calculator!$E$22&lt;&gt;"YES",Calculator!$B$34&lt;Calculator!$G$22),"—",ROUND((1+SQRT(((50*POWER(80,POWER(COS(PI()*MOD(Calculator!$B$34/Calculator!$F$22,1)),2))-$C68)^2+(1500*ABS(SIN(2*PI()*MOD(Calculator!$B$34/Calculator!$F$22,1)))*IF(MOD(Calculator!$B$34/Calculator!$F$22,1)&lt;0.5,-1,1))^2)/((50*POWER(80,POWER(COS(PI()*MOD(Calculator!$B$34/Calculator!$F$22,1)),2))+$C68)^2+(1500*ABS(SIN(2*PI()*MOD(Calculator!$B$34/Calculator!$F$22,1)))*IF(MOD(Calculator!$B$34/Calculator!$F$22,1)&lt;0.5,-1,1))^2)))/(1-SQRT(((50*POWER(80,POWER(COS(PI()*MOD(Calculator!$B$34/Calculator!$F$22,1)),2))-$C68)^2+(1500*ABS(SIN(2*PI()*MOD(Calculator!$B$34/Calculator!$F$22,1)))*IF(MOD(Calculator!$B$34/Calculator!$F$22,1)&lt;0.5,-1,1))^2)/((50*POWER(80,POWER(COS(PI()*MOD(Calculator!$B$34/Calculator!$F$22,1)),2))+$C68)^2+(1500*ABS(SIN(2*PI()*MOD(Calculator!$B$34/Calculator!$F$22,1)))*IF(MOD(Calculator!$B$34/Calculator!$F$22,1)&lt;0.5,-1,1))^2))),2))</f>
        <v>—</v>
      </c>
      <c r="EF68" s="295" t="n">
        <f aca="false">IFERROR(ROUND((IF(ISNUMBER(DU68),DU68,0)+IF(ISNUMBER(DV68),DV68,0)+IF(ISNUMBER(DW68),DW68,0)+IF(ISNUMBER(DX68),DX68,0)+IF(ISNUMBER(DY68),DY68,0)+IF(ISNUMBER(DZ68),DZ68,0)+IF(ISNUMBER(EA68),EA68,0)+IF(ISNUMBER(EB68),EB68,0)+IF(ISNUMBER(EC68),EC68,0)+IF(ISNUMBER(ED68),ED68,0)+IF(ISNUMBER(EE68),EE68,0))/(IF(ISNUMBER(DU68),1,0)+IF(ISNUMBER(DV68),1,0)+IF(ISNUMBER(DW68),1,0)+IF(ISNUMBER(DX68),1,0)+IF(ISNUMBER(DY68),1,0)+IF(ISNUMBER(DZ68),1,0)+IF(ISNUMBER(EA68),1,0)+IF(ISNUMBER(EB68),1,0)+IF(ISNUMBER(EC68),1,0)+IF(ISNUMBER(ED68),1,0)+IF(ISNUMBER(EE68),1,0)),4),"")</f>
        <v>16.43</v>
      </c>
      <c r="EG68" s="300" t="str">
        <f aca="false">IF(OR(Calculator!$E$12&lt;&gt;"YES",Calculator!$B$35&lt;Calculator!$G$12),"—",ROUND((1+SQRT(((50*POWER(80,POWER(COS(PI()*MOD(Calculator!$B$35/Calculator!$F$12,1)),2))-$C68)^2+(1500*ABS(SIN(2*PI()*MOD(Calculator!$B$35/Calculator!$F$12,1)))*IF(MOD(Calculator!$B$35/Calculator!$F$12,1)&lt;0.5,-1,1))^2)/((50*POWER(80,POWER(COS(PI()*MOD(Calculator!$B$35/Calculator!$F$12,1)),2))+$C68)^2+(1500*ABS(SIN(2*PI()*MOD(Calculator!$B$35/Calculator!$F$12,1)))*IF(MOD(Calculator!$B$35/Calculator!$F$12,1)&lt;0.5,-1,1))^2)))/(1-SQRT(((50*POWER(80,POWER(COS(PI()*MOD(Calculator!$B$35/Calculator!$F$12,1)),2))-$C68)^2+(1500*ABS(SIN(2*PI()*MOD(Calculator!$B$35/Calculator!$F$12,1)))*IF(MOD(Calculator!$B$35/Calculator!$F$12,1)&lt;0.5,-1,1))^2)/((50*POWER(80,POWER(COS(PI()*MOD(Calculator!$B$35/Calculator!$F$12,1)),2))+$C68)^2+(1500*ABS(SIN(2*PI()*MOD(Calculator!$B$35/Calculator!$F$12,1)))*IF(MOD(Calculator!$B$35/Calculator!$F$12,1)&lt;0.5,-1,1))^2))),2))</f>
        <v>—</v>
      </c>
      <c r="EH68" s="300" t="str">
        <f aca="false">IF(OR(Calculator!$E$13&lt;&gt;"YES",Calculator!$B$35&lt;Calculator!$G$13),"—",ROUND((1+SQRT(((50*POWER(80,POWER(COS(PI()*MOD(Calculator!$B$35/Calculator!$F$13,1)),2))-$C68)^2+(1500*ABS(SIN(2*PI()*MOD(Calculator!$B$35/Calculator!$F$13,1)))*IF(MOD(Calculator!$B$35/Calculator!$F$13,1)&lt;0.5,-1,1))^2)/((50*POWER(80,POWER(COS(PI()*MOD(Calculator!$B$35/Calculator!$F$13,1)),2))+$C68)^2+(1500*ABS(SIN(2*PI()*MOD(Calculator!$B$35/Calculator!$F$13,1)))*IF(MOD(Calculator!$B$35/Calculator!$F$13,1)&lt;0.5,-1,1))^2)))/(1-SQRT(((50*POWER(80,POWER(COS(PI()*MOD(Calculator!$B$35/Calculator!$F$13,1)),2))-$C68)^2+(1500*ABS(SIN(2*PI()*MOD(Calculator!$B$35/Calculator!$F$13,1)))*IF(MOD(Calculator!$B$35/Calculator!$F$13,1)&lt;0.5,-1,1))^2)/((50*POWER(80,POWER(COS(PI()*MOD(Calculator!$B$35/Calculator!$F$13,1)),2))+$C68)^2+(1500*ABS(SIN(2*PI()*MOD(Calculator!$B$35/Calculator!$F$13,1)))*IF(MOD(Calculator!$B$35/Calculator!$F$13,1)&lt;0.5,-1,1))^2))),2))</f>
        <v>—</v>
      </c>
      <c r="EI68" s="300" t="str">
        <f aca="false">IF(OR(Calculator!$E$14&lt;&gt;"YES",Calculator!$B$35&lt;Calculator!$G$14),"—",ROUND((1+SQRT(((50*POWER(80,POWER(COS(PI()*MOD(Calculator!$B$35/Calculator!$F$14,1)),2))-$C68)^2+(1500*ABS(SIN(2*PI()*MOD(Calculator!$B$35/Calculator!$F$14,1)))*IF(MOD(Calculator!$B$35/Calculator!$F$14,1)&lt;0.5,-1,1))^2)/((50*POWER(80,POWER(COS(PI()*MOD(Calculator!$B$35/Calculator!$F$14,1)),2))+$C68)^2+(1500*ABS(SIN(2*PI()*MOD(Calculator!$B$35/Calculator!$F$14,1)))*IF(MOD(Calculator!$B$35/Calculator!$F$14,1)&lt;0.5,-1,1))^2)))/(1-SQRT(((50*POWER(80,POWER(COS(PI()*MOD(Calculator!$B$35/Calculator!$F$14,1)),2))-$C68)^2+(1500*ABS(SIN(2*PI()*MOD(Calculator!$B$35/Calculator!$F$14,1)))*IF(MOD(Calculator!$B$35/Calculator!$F$14,1)&lt;0.5,-1,1))^2)/((50*POWER(80,POWER(COS(PI()*MOD(Calculator!$B$35/Calculator!$F$14,1)),2))+$C68)^2+(1500*ABS(SIN(2*PI()*MOD(Calculator!$B$35/Calculator!$F$14,1)))*IF(MOD(Calculator!$B$35/Calculator!$F$14,1)&lt;0.5,-1,1))^2))),2))</f>
        <v>—</v>
      </c>
      <c r="EJ68" s="300" t="n">
        <f aca="false">IF(OR(Calculator!$E$15&lt;&gt;"YES",Calculator!$B$35&lt;Calculator!$G$15),"—",ROUND((1+SQRT(((50*POWER(80,POWER(COS(PI()*MOD(Calculator!$B$35/Calculator!$F$15,1)),2))-$C68)^2+(1500*ABS(SIN(2*PI()*MOD(Calculator!$B$35/Calculator!$F$15,1)))*IF(MOD(Calculator!$B$35/Calculator!$F$15,1)&lt;0.5,-1,1))^2)/((50*POWER(80,POWER(COS(PI()*MOD(Calculator!$B$35/Calculator!$F$15,1)),2))+$C68)^2+(1500*ABS(SIN(2*PI()*MOD(Calculator!$B$35/Calculator!$F$15,1)))*IF(MOD(Calculator!$B$35/Calculator!$F$15,1)&lt;0.5,-1,1))^2)))/(1-SQRT(((50*POWER(80,POWER(COS(PI()*MOD(Calculator!$B$35/Calculator!$F$15,1)),2))-$C68)^2+(1500*ABS(SIN(2*PI()*MOD(Calculator!$B$35/Calculator!$F$15,1)))*IF(MOD(Calculator!$B$35/Calculator!$F$15,1)&lt;0.5,-1,1))^2)/((50*POWER(80,POWER(COS(PI()*MOD(Calculator!$B$35/Calculator!$F$15,1)),2))+$C68)^2+(1500*ABS(SIN(2*PI()*MOD(Calculator!$B$35/Calculator!$F$15,1)))*IF(MOD(Calculator!$B$35/Calculator!$F$15,1)&lt;0.5,-1,1))^2))),2))</f>
        <v>2.27</v>
      </c>
      <c r="EK68" s="300" t="str">
        <f aca="false">IF(OR(Calculator!$E$16&lt;&gt;"YES",Calculator!$B$35&lt;Calculator!$G$16),"—",ROUND((1+SQRT(((50*POWER(80,POWER(COS(PI()*MOD(Calculator!$B$35/Calculator!$F$16,1)),2))-$C68)^2+(1500*ABS(SIN(2*PI()*MOD(Calculator!$B$35/Calculator!$F$16,1)))*IF(MOD(Calculator!$B$35/Calculator!$F$16,1)&lt;0.5,-1,1))^2)/((50*POWER(80,POWER(COS(PI()*MOD(Calculator!$B$35/Calculator!$F$16,1)),2))+$C68)^2+(1500*ABS(SIN(2*PI()*MOD(Calculator!$B$35/Calculator!$F$16,1)))*IF(MOD(Calculator!$B$35/Calculator!$F$16,1)&lt;0.5,-1,1))^2)))/(1-SQRT(((50*POWER(80,POWER(COS(PI()*MOD(Calculator!$B$35/Calculator!$F$16,1)),2))-$C68)^2+(1500*ABS(SIN(2*PI()*MOD(Calculator!$B$35/Calculator!$F$16,1)))*IF(MOD(Calculator!$B$35/Calculator!$F$16,1)&lt;0.5,-1,1))^2)/((50*POWER(80,POWER(COS(PI()*MOD(Calculator!$B$35/Calculator!$F$16,1)),2))+$C68)^2+(1500*ABS(SIN(2*PI()*MOD(Calculator!$B$35/Calculator!$F$16,1)))*IF(MOD(Calculator!$B$35/Calculator!$F$16,1)&lt;0.5,-1,1))^2))),2))</f>
        <v>—</v>
      </c>
      <c r="EL68" s="300" t="n">
        <f aca="false">IF(OR(Calculator!$E$17&lt;&gt;"YES",Calculator!$B$35&lt;Calculator!$G$17),"—",ROUND((1+SQRT(((50*POWER(80,POWER(COS(PI()*MOD(Calculator!$B$35/Calculator!$F$17,1)),2))-$C68)^2+(1500*ABS(SIN(2*PI()*MOD(Calculator!$B$35/Calculator!$F$17,1)))*IF(MOD(Calculator!$B$35/Calculator!$F$17,1)&lt;0.5,-1,1))^2)/((50*POWER(80,POWER(COS(PI()*MOD(Calculator!$B$35/Calculator!$F$17,1)),2))+$C68)^2+(1500*ABS(SIN(2*PI()*MOD(Calculator!$B$35/Calculator!$F$17,1)))*IF(MOD(Calculator!$B$35/Calculator!$F$17,1)&lt;0.5,-1,1))^2)))/(1-SQRT(((50*POWER(80,POWER(COS(PI()*MOD(Calculator!$B$35/Calculator!$F$17,1)),2))-$C68)^2+(1500*ABS(SIN(2*PI()*MOD(Calculator!$B$35/Calculator!$F$17,1)))*IF(MOD(Calculator!$B$35/Calculator!$F$17,1)&lt;0.5,-1,1))^2)/((50*POWER(80,POWER(COS(PI()*MOD(Calculator!$B$35/Calculator!$F$17,1)),2))+$C68)^2+(1500*ABS(SIN(2*PI()*MOD(Calculator!$B$35/Calculator!$F$17,1)))*IF(MOD(Calculator!$B$35/Calculator!$F$17,1)&lt;0.5,-1,1))^2))),2))</f>
        <v>18.95</v>
      </c>
      <c r="EM68" s="300" t="str">
        <f aca="false">IF(OR(Calculator!$E$18&lt;&gt;"YES",Calculator!$B$35&lt;Calculator!$G$18),"—",ROUND((1+SQRT(((50*POWER(80,POWER(COS(PI()*MOD(Calculator!$B$35/Calculator!$F$18,1)),2))-$C68)^2+(1500*ABS(SIN(2*PI()*MOD(Calculator!$B$35/Calculator!$F$18,1)))*IF(MOD(Calculator!$B$35/Calculator!$F$18,1)&lt;0.5,-1,1))^2)/((50*POWER(80,POWER(COS(PI()*MOD(Calculator!$B$35/Calculator!$F$18,1)),2))+$C68)^2+(1500*ABS(SIN(2*PI()*MOD(Calculator!$B$35/Calculator!$F$18,1)))*IF(MOD(Calculator!$B$35/Calculator!$F$18,1)&lt;0.5,-1,1))^2)))/(1-SQRT(((50*POWER(80,POWER(COS(PI()*MOD(Calculator!$B$35/Calculator!$F$18,1)),2))-$C68)^2+(1500*ABS(SIN(2*PI()*MOD(Calculator!$B$35/Calculator!$F$18,1)))*IF(MOD(Calculator!$B$35/Calculator!$F$18,1)&lt;0.5,-1,1))^2)/((50*POWER(80,POWER(COS(PI()*MOD(Calculator!$B$35/Calculator!$F$18,1)),2))+$C68)^2+(1500*ABS(SIN(2*PI()*MOD(Calculator!$B$35/Calculator!$F$18,1)))*IF(MOD(Calculator!$B$35/Calculator!$F$18,1)&lt;0.5,-1,1))^2))),2))</f>
        <v>—</v>
      </c>
      <c r="EN68" s="300" t="str">
        <f aca="false">IF(OR(Calculator!$E$19&lt;&gt;"YES",Calculator!$B$35&lt;Calculator!$G$19),"—",ROUND((1+SQRT(((50*POWER(80,POWER(COS(PI()*MOD(Calculator!$B$35/Calculator!$F$19,1)),2))-$C68)^2+(1500*ABS(SIN(2*PI()*MOD(Calculator!$B$35/Calculator!$F$19,1)))*IF(MOD(Calculator!$B$35/Calculator!$F$19,1)&lt;0.5,-1,1))^2)/((50*POWER(80,POWER(COS(PI()*MOD(Calculator!$B$35/Calculator!$F$19,1)),2))+$C68)^2+(1500*ABS(SIN(2*PI()*MOD(Calculator!$B$35/Calculator!$F$19,1)))*IF(MOD(Calculator!$B$35/Calculator!$F$19,1)&lt;0.5,-1,1))^2)))/(1-SQRT(((50*POWER(80,POWER(COS(PI()*MOD(Calculator!$B$35/Calculator!$F$19,1)),2))-$C68)^2+(1500*ABS(SIN(2*PI()*MOD(Calculator!$B$35/Calculator!$F$19,1)))*IF(MOD(Calculator!$B$35/Calculator!$F$19,1)&lt;0.5,-1,1))^2)/((50*POWER(80,POWER(COS(PI()*MOD(Calculator!$B$35/Calculator!$F$19,1)),2))+$C68)^2+(1500*ABS(SIN(2*PI()*MOD(Calculator!$B$35/Calculator!$F$19,1)))*IF(MOD(Calculator!$B$35/Calculator!$F$19,1)&lt;0.5,-1,1))^2))),2))</f>
        <v>—</v>
      </c>
      <c r="EO68" s="300" t="str">
        <f aca="false">IF(OR(Calculator!$E$20&lt;&gt;"YES",Calculator!$B$35&lt;Calculator!$G$20),"—",ROUND((1+SQRT(((50*POWER(80,POWER(COS(PI()*MOD(Calculator!$B$35/Calculator!$F$20,1)),2))-$C68)^2+(1500*ABS(SIN(2*PI()*MOD(Calculator!$B$35/Calculator!$F$20,1)))*IF(MOD(Calculator!$B$35/Calculator!$F$20,1)&lt;0.5,-1,1))^2)/((50*POWER(80,POWER(COS(PI()*MOD(Calculator!$B$35/Calculator!$F$20,1)),2))+$C68)^2+(1500*ABS(SIN(2*PI()*MOD(Calculator!$B$35/Calculator!$F$20,1)))*IF(MOD(Calculator!$B$35/Calculator!$F$20,1)&lt;0.5,-1,1))^2)))/(1-SQRT(((50*POWER(80,POWER(COS(PI()*MOD(Calculator!$B$35/Calculator!$F$20,1)),2))-$C68)^2+(1500*ABS(SIN(2*PI()*MOD(Calculator!$B$35/Calculator!$F$20,1)))*IF(MOD(Calculator!$B$35/Calculator!$F$20,1)&lt;0.5,-1,1))^2)/((50*POWER(80,POWER(COS(PI()*MOD(Calculator!$B$35/Calculator!$F$20,1)),2))+$C68)^2+(1500*ABS(SIN(2*PI()*MOD(Calculator!$B$35/Calculator!$F$20,1)))*IF(MOD(Calculator!$B$35/Calculator!$F$20,1)&lt;0.5,-1,1))^2))),2))</f>
        <v>—</v>
      </c>
      <c r="EP68" s="300" t="str">
        <f aca="false">IF(OR(Calculator!$E$21&lt;&gt;"YES",Calculator!$B$35&lt;Calculator!$G$21),"—",ROUND((1+SQRT(((50*POWER(80,POWER(COS(PI()*MOD(Calculator!$B$35/Calculator!$F$21,1)),2))-$C68)^2+(1500*ABS(SIN(2*PI()*MOD(Calculator!$B$35/Calculator!$F$21,1)))*IF(MOD(Calculator!$B$35/Calculator!$F$21,1)&lt;0.5,-1,1))^2)/((50*POWER(80,POWER(COS(PI()*MOD(Calculator!$B$35/Calculator!$F$21,1)),2))+$C68)^2+(1500*ABS(SIN(2*PI()*MOD(Calculator!$B$35/Calculator!$F$21,1)))*IF(MOD(Calculator!$B$35/Calculator!$F$21,1)&lt;0.5,-1,1))^2)))/(1-SQRT(((50*POWER(80,POWER(COS(PI()*MOD(Calculator!$B$35/Calculator!$F$21,1)),2))-$C68)^2+(1500*ABS(SIN(2*PI()*MOD(Calculator!$B$35/Calculator!$F$21,1)))*IF(MOD(Calculator!$B$35/Calculator!$F$21,1)&lt;0.5,-1,1))^2)/((50*POWER(80,POWER(COS(PI()*MOD(Calculator!$B$35/Calculator!$F$21,1)),2))+$C68)^2+(1500*ABS(SIN(2*PI()*MOD(Calculator!$B$35/Calculator!$F$21,1)))*IF(MOD(Calculator!$B$35/Calculator!$F$21,1)&lt;0.5,-1,1))^2))),2))</f>
        <v>—</v>
      </c>
      <c r="EQ68" s="300" t="str">
        <f aca="false">IF(OR(Calculator!$E$22&lt;&gt;"YES",Calculator!$B$35&lt;Calculator!$G$22),"—",ROUND((1+SQRT(((50*POWER(80,POWER(COS(PI()*MOD(Calculator!$B$35/Calculator!$F$22,1)),2))-$C68)^2+(1500*ABS(SIN(2*PI()*MOD(Calculator!$B$35/Calculator!$F$22,1)))*IF(MOD(Calculator!$B$35/Calculator!$F$22,1)&lt;0.5,-1,1))^2)/((50*POWER(80,POWER(COS(PI()*MOD(Calculator!$B$35/Calculator!$F$22,1)),2))+$C68)^2+(1500*ABS(SIN(2*PI()*MOD(Calculator!$B$35/Calculator!$F$22,1)))*IF(MOD(Calculator!$B$35/Calculator!$F$22,1)&lt;0.5,-1,1))^2)))/(1-SQRT(((50*POWER(80,POWER(COS(PI()*MOD(Calculator!$B$35/Calculator!$F$22,1)),2))-$C68)^2+(1500*ABS(SIN(2*PI()*MOD(Calculator!$B$35/Calculator!$F$22,1)))*IF(MOD(Calculator!$B$35/Calculator!$F$22,1)&lt;0.5,-1,1))^2)/((50*POWER(80,POWER(COS(PI()*MOD(Calculator!$B$35/Calculator!$F$22,1)),2))+$C68)^2+(1500*ABS(SIN(2*PI()*MOD(Calculator!$B$35/Calculator!$F$22,1)))*IF(MOD(Calculator!$B$35/Calculator!$F$22,1)&lt;0.5,-1,1))^2))),2))</f>
        <v>—</v>
      </c>
      <c r="ER68" s="295" t="n">
        <f aca="false">IFERROR(ROUND((IF(ISNUMBER(EG68),EG68,0)+IF(ISNUMBER(EH68),EH68,0)+IF(ISNUMBER(EI68),EI68,0)+IF(ISNUMBER(EJ68),EJ68,0)+IF(ISNUMBER(EK68),EK68,0)+IF(ISNUMBER(EL68),EL68,0)+IF(ISNUMBER(EM68),EM68,0)+IF(ISNUMBER(EN68),EN68,0)+IF(ISNUMBER(EO68),EO68,0)+IF(ISNUMBER(EP68),EP68,0)+IF(ISNUMBER(EQ68),EQ68,0))/(IF(ISNUMBER(EG68),1,0)+IF(ISNUMBER(EH68),1,0)+IF(ISNUMBER(EI68),1,0)+IF(ISNUMBER(EJ68),1,0)+IF(ISNUMBER(EK68),1,0)+IF(ISNUMBER(EL68),1,0)+IF(ISNUMBER(EM68),1,0)+IF(ISNUMBER(EN68),1,0)+IF(ISNUMBER(EO68),1,0)+IF(ISNUMBER(EP68),1,0)+IF(ISNUMBER(EQ68),1,0)),4),"")</f>
        <v>10.61</v>
      </c>
      <c r="ES68" s="300" t="str">
        <f aca="false">IF(OR(Calculator!$E$12&lt;&gt;"YES",Calculator!$B$36&lt;Calculator!$G$12),"—",ROUND((1+SQRT(((50*POWER(80,POWER(COS(PI()*MOD(Calculator!$B$36/Calculator!$F$12,1)),2))-$C68)^2+(1500*ABS(SIN(2*PI()*MOD(Calculator!$B$36/Calculator!$F$12,1)))*IF(MOD(Calculator!$B$36/Calculator!$F$12,1)&lt;0.5,-1,1))^2)/((50*POWER(80,POWER(COS(PI()*MOD(Calculator!$B$36/Calculator!$F$12,1)),2))+$C68)^2+(1500*ABS(SIN(2*PI()*MOD(Calculator!$B$36/Calculator!$F$12,1)))*IF(MOD(Calculator!$B$36/Calculator!$F$12,1)&lt;0.5,-1,1))^2)))/(1-SQRT(((50*POWER(80,POWER(COS(PI()*MOD(Calculator!$B$36/Calculator!$F$12,1)),2))-$C68)^2+(1500*ABS(SIN(2*PI()*MOD(Calculator!$B$36/Calculator!$F$12,1)))*IF(MOD(Calculator!$B$36/Calculator!$F$12,1)&lt;0.5,-1,1))^2)/((50*POWER(80,POWER(COS(PI()*MOD(Calculator!$B$36/Calculator!$F$12,1)),2))+$C68)^2+(1500*ABS(SIN(2*PI()*MOD(Calculator!$B$36/Calculator!$F$12,1)))*IF(MOD(Calculator!$B$36/Calculator!$F$12,1)&lt;0.5,-1,1))^2))),2))</f>
        <v>—</v>
      </c>
      <c r="ET68" s="300" t="str">
        <f aca="false">IF(OR(Calculator!$E$13&lt;&gt;"YES",Calculator!$B$36&lt;Calculator!$G$13),"—",ROUND((1+SQRT(((50*POWER(80,POWER(COS(PI()*MOD(Calculator!$B$36/Calculator!$F$13,1)),2))-$C68)^2+(1500*ABS(SIN(2*PI()*MOD(Calculator!$B$36/Calculator!$F$13,1)))*IF(MOD(Calculator!$B$36/Calculator!$F$13,1)&lt;0.5,-1,1))^2)/((50*POWER(80,POWER(COS(PI()*MOD(Calculator!$B$36/Calculator!$F$13,1)),2))+$C68)^2+(1500*ABS(SIN(2*PI()*MOD(Calculator!$B$36/Calculator!$F$13,1)))*IF(MOD(Calculator!$B$36/Calculator!$F$13,1)&lt;0.5,-1,1))^2)))/(1-SQRT(((50*POWER(80,POWER(COS(PI()*MOD(Calculator!$B$36/Calculator!$F$13,1)),2))-$C68)^2+(1500*ABS(SIN(2*PI()*MOD(Calculator!$B$36/Calculator!$F$13,1)))*IF(MOD(Calculator!$B$36/Calculator!$F$13,1)&lt;0.5,-1,1))^2)/((50*POWER(80,POWER(COS(PI()*MOD(Calculator!$B$36/Calculator!$F$13,1)),2))+$C68)^2+(1500*ABS(SIN(2*PI()*MOD(Calculator!$B$36/Calculator!$F$13,1)))*IF(MOD(Calculator!$B$36/Calculator!$F$13,1)&lt;0.5,-1,1))^2))),2))</f>
        <v>—</v>
      </c>
      <c r="EU68" s="300" t="str">
        <f aca="false">IF(OR(Calculator!$E$14&lt;&gt;"YES",Calculator!$B$36&lt;Calculator!$G$14),"—",ROUND((1+SQRT(((50*POWER(80,POWER(COS(PI()*MOD(Calculator!$B$36/Calculator!$F$14,1)),2))-$C68)^2+(1500*ABS(SIN(2*PI()*MOD(Calculator!$B$36/Calculator!$F$14,1)))*IF(MOD(Calculator!$B$36/Calculator!$F$14,1)&lt;0.5,-1,1))^2)/((50*POWER(80,POWER(COS(PI()*MOD(Calculator!$B$36/Calculator!$F$14,1)),2))+$C68)^2+(1500*ABS(SIN(2*PI()*MOD(Calculator!$B$36/Calculator!$F$14,1)))*IF(MOD(Calculator!$B$36/Calculator!$F$14,1)&lt;0.5,-1,1))^2)))/(1-SQRT(((50*POWER(80,POWER(COS(PI()*MOD(Calculator!$B$36/Calculator!$F$14,1)),2))-$C68)^2+(1500*ABS(SIN(2*PI()*MOD(Calculator!$B$36/Calculator!$F$14,1)))*IF(MOD(Calculator!$B$36/Calculator!$F$14,1)&lt;0.5,-1,1))^2)/((50*POWER(80,POWER(COS(PI()*MOD(Calculator!$B$36/Calculator!$F$14,1)),2))+$C68)^2+(1500*ABS(SIN(2*PI()*MOD(Calculator!$B$36/Calculator!$F$14,1)))*IF(MOD(Calculator!$B$36/Calculator!$F$14,1)&lt;0.5,-1,1))^2))),2))</f>
        <v>—</v>
      </c>
      <c r="EV68" s="300" t="n">
        <f aca="false">IF(OR(Calculator!$E$15&lt;&gt;"YES",Calculator!$B$36&lt;Calculator!$G$15),"—",ROUND((1+SQRT(((50*POWER(80,POWER(COS(PI()*MOD(Calculator!$B$36/Calculator!$F$15,1)),2))-$C68)^2+(1500*ABS(SIN(2*PI()*MOD(Calculator!$B$36/Calculator!$F$15,1)))*IF(MOD(Calculator!$B$36/Calculator!$F$15,1)&lt;0.5,-1,1))^2)/((50*POWER(80,POWER(COS(PI()*MOD(Calculator!$B$36/Calculator!$F$15,1)),2))+$C68)^2+(1500*ABS(SIN(2*PI()*MOD(Calculator!$B$36/Calculator!$F$15,1)))*IF(MOD(Calculator!$B$36/Calculator!$F$15,1)&lt;0.5,-1,1))^2)))/(1-SQRT(((50*POWER(80,POWER(COS(PI()*MOD(Calculator!$B$36/Calculator!$F$15,1)),2))-$C68)^2+(1500*ABS(SIN(2*PI()*MOD(Calculator!$B$36/Calculator!$F$15,1)))*IF(MOD(Calculator!$B$36/Calculator!$F$15,1)&lt;0.5,-1,1))^2)/((50*POWER(80,POWER(COS(PI()*MOD(Calculator!$B$36/Calculator!$F$15,1)),2))+$C68)^2+(1500*ABS(SIN(2*PI()*MOD(Calculator!$B$36/Calculator!$F$15,1)))*IF(MOD(Calculator!$B$36/Calculator!$F$15,1)&lt;0.5,-1,1))^2))),2))</f>
        <v>16.28</v>
      </c>
      <c r="EW68" s="300" t="str">
        <f aca="false">IF(OR(Calculator!$E$16&lt;&gt;"YES",Calculator!$B$36&lt;Calculator!$G$16),"—",ROUND((1+SQRT(((50*POWER(80,POWER(COS(PI()*MOD(Calculator!$B$36/Calculator!$F$16,1)),2))-$C68)^2+(1500*ABS(SIN(2*PI()*MOD(Calculator!$B$36/Calculator!$F$16,1)))*IF(MOD(Calculator!$B$36/Calculator!$F$16,1)&lt;0.5,-1,1))^2)/((50*POWER(80,POWER(COS(PI()*MOD(Calculator!$B$36/Calculator!$F$16,1)),2))+$C68)^2+(1500*ABS(SIN(2*PI()*MOD(Calculator!$B$36/Calculator!$F$16,1)))*IF(MOD(Calculator!$B$36/Calculator!$F$16,1)&lt;0.5,-1,1))^2)))/(1-SQRT(((50*POWER(80,POWER(COS(PI()*MOD(Calculator!$B$36/Calculator!$F$16,1)),2))-$C68)^2+(1500*ABS(SIN(2*PI()*MOD(Calculator!$B$36/Calculator!$F$16,1)))*IF(MOD(Calculator!$B$36/Calculator!$F$16,1)&lt;0.5,-1,1))^2)/((50*POWER(80,POWER(COS(PI()*MOD(Calculator!$B$36/Calculator!$F$16,1)),2))+$C68)^2+(1500*ABS(SIN(2*PI()*MOD(Calculator!$B$36/Calculator!$F$16,1)))*IF(MOD(Calculator!$B$36/Calculator!$F$16,1)&lt;0.5,-1,1))^2))),2))</f>
        <v>—</v>
      </c>
      <c r="EX68" s="300" t="n">
        <f aca="false">IF(OR(Calculator!$E$17&lt;&gt;"YES",Calculator!$B$36&lt;Calculator!$G$17),"—",ROUND((1+SQRT(((50*POWER(80,POWER(COS(PI()*MOD(Calculator!$B$36/Calculator!$F$17,1)),2))-$C68)^2+(1500*ABS(SIN(2*PI()*MOD(Calculator!$B$36/Calculator!$F$17,1)))*IF(MOD(Calculator!$B$36/Calculator!$F$17,1)&lt;0.5,-1,1))^2)/((50*POWER(80,POWER(COS(PI()*MOD(Calculator!$B$36/Calculator!$F$17,1)),2))+$C68)^2+(1500*ABS(SIN(2*PI()*MOD(Calculator!$B$36/Calculator!$F$17,1)))*IF(MOD(Calculator!$B$36/Calculator!$F$17,1)&lt;0.5,-1,1))^2)))/(1-SQRT(((50*POWER(80,POWER(COS(PI()*MOD(Calculator!$B$36/Calculator!$F$17,1)),2))-$C68)^2+(1500*ABS(SIN(2*PI()*MOD(Calculator!$B$36/Calculator!$F$17,1)))*IF(MOD(Calculator!$B$36/Calculator!$F$17,1)&lt;0.5,-1,1))^2)/((50*POWER(80,POWER(COS(PI()*MOD(Calculator!$B$36/Calculator!$F$17,1)),2))+$C68)^2+(1500*ABS(SIN(2*PI()*MOD(Calculator!$B$36/Calculator!$F$17,1)))*IF(MOD(Calculator!$B$36/Calculator!$F$17,1)&lt;0.5,-1,1))^2))),2))</f>
        <v>19.64</v>
      </c>
      <c r="EY68" s="300" t="str">
        <f aca="false">IF(OR(Calculator!$E$18&lt;&gt;"YES",Calculator!$B$36&lt;Calculator!$G$18),"—",ROUND((1+SQRT(((50*POWER(80,POWER(COS(PI()*MOD(Calculator!$B$36/Calculator!$F$18,1)),2))-$C68)^2+(1500*ABS(SIN(2*PI()*MOD(Calculator!$B$36/Calculator!$F$18,1)))*IF(MOD(Calculator!$B$36/Calculator!$F$18,1)&lt;0.5,-1,1))^2)/((50*POWER(80,POWER(COS(PI()*MOD(Calculator!$B$36/Calculator!$F$18,1)),2))+$C68)^2+(1500*ABS(SIN(2*PI()*MOD(Calculator!$B$36/Calculator!$F$18,1)))*IF(MOD(Calculator!$B$36/Calculator!$F$18,1)&lt;0.5,-1,1))^2)))/(1-SQRT(((50*POWER(80,POWER(COS(PI()*MOD(Calculator!$B$36/Calculator!$F$18,1)),2))-$C68)^2+(1500*ABS(SIN(2*PI()*MOD(Calculator!$B$36/Calculator!$F$18,1)))*IF(MOD(Calculator!$B$36/Calculator!$F$18,1)&lt;0.5,-1,1))^2)/((50*POWER(80,POWER(COS(PI()*MOD(Calculator!$B$36/Calculator!$F$18,1)),2))+$C68)^2+(1500*ABS(SIN(2*PI()*MOD(Calculator!$B$36/Calculator!$F$18,1)))*IF(MOD(Calculator!$B$36/Calculator!$F$18,1)&lt;0.5,-1,1))^2))),2))</f>
        <v>—</v>
      </c>
      <c r="EZ68" s="300" t="str">
        <f aca="false">IF(OR(Calculator!$E$19&lt;&gt;"YES",Calculator!$B$36&lt;Calculator!$G$19),"—",ROUND((1+SQRT(((50*POWER(80,POWER(COS(PI()*MOD(Calculator!$B$36/Calculator!$F$19,1)),2))-$C68)^2+(1500*ABS(SIN(2*PI()*MOD(Calculator!$B$36/Calculator!$F$19,1)))*IF(MOD(Calculator!$B$36/Calculator!$F$19,1)&lt;0.5,-1,1))^2)/((50*POWER(80,POWER(COS(PI()*MOD(Calculator!$B$36/Calculator!$F$19,1)),2))+$C68)^2+(1500*ABS(SIN(2*PI()*MOD(Calculator!$B$36/Calculator!$F$19,1)))*IF(MOD(Calculator!$B$36/Calculator!$F$19,1)&lt;0.5,-1,1))^2)))/(1-SQRT(((50*POWER(80,POWER(COS(PI()*MOD(Calculator!$B$36/Calculator!$F$19,1)),2))-$C68)^2+(1500*ABS(SIN(2*PI()*MOD(Calculator!$B$36/Calculator!$F$19,1)))*IF(MOD(Calculator!$B$36/Calculator!$F$19,1)&lt;0.5,-1,1))^2)/((50*POWER(80,POWER(COS(PI()*MOD(Calculator!$B$36/Calculator!$F$19,1)),2))+$C68)^2+(1500*ABS(SIN(2*PI()*MOD(Calculator!$B$36/Calculator!$F$19,1)))*IF(MOD(Calculator!$B$36/Calculator!$F$19,1)&lt;0.5,-1,1))^2))),2))</f>
        <v>—</v>
      </c>
      <c r="FA68" s="300" t="str">
        <f aca="false">IF(OR(Calculator!$E$20&lt;&gt;"YES",Calculator!$B$36&lt;Calculator!$G$20),"—",ROUND((1+SQRT(((50*POWER(80,POWER(COS(PI()*MOD(Calculator!$B$36/Calculator!$F$20,1)),2))-$C68)^2+(1500*ABS(SIN(2*PI()*MOD(Calculator!$B$36/Calculator!$F$20,1)))*IF(MOD(Calculator!$B$36/Calculator!$F$20,1)&lt;0.5,-1,1))^2)/((50*POWER(80,POWER(COS(PI()*MOD(Calculator!$B$36/Calculator!$F$20,1)),2))+$C68)^2+(1500*ABS(SIN(2*PI()*MOD(Calculator!$B$36/Calculator!$F$20,1)))*IF(MOD(Calculator!$B$36/Calculator!$F$20,1)&lt;0.5,-1,1))^2)))/(1-SQRT(((50*POWER(80,POWER(COS(PI()*MOD(Calculator!$B$36/Calculator!$F$20,1)),2))-$C68)^2+(1500*ABS(SIN(2*PI()*MOD(Calculator!$B$36/Calculator!$F$20,1)))*IF(MOD(Calculator!$B$36/Calculator!$F$20,1)&lt;0.5,-1,1))^2)/((50*POWER(80,POWER(COS(PI()*MOD(Calculator!$B$36/Calculator!$F$20,1)),2))+$C68)^2+(1500*ABS(SIN(2*PI()*MOD(Calculator!$B$36/Calculator!$F$20,1)))*IF(MOD(Calculator!$B$36/Calculator!$F$20,1)&lt;0.5,-1,1))^2))),2))</f>
        <v>—</v>
      </c>
      <c r="FB68" s="300" t="str">
        <f aca="false">IF(OR(Calculator!$E$21&lt;&gt;"YES",Calculator!$B$36&lt;Calculator!$G$21),"—",ROUND((1+SQRT(((50*POWER(80,POWER(COS(PI()*MOD(Calculator!$B$36/Calculator!$F$21,1)),2))-$C68)^2+(1500*ABS(SIN(2*PI()*MOD(Calculator!$B$36/Calculator!$F$21,1)))*IF(MOD(Calculator!$B$36/Calculator!$F$21,1)&lt;0.5,-1,1))^2)/((50*POWER(80,POWER(COS(PI()*MOD(Calculator!$B$36/Calculator!$F$21,1)),2))+$C68)^2+(1500*ABS(SIN(2*PI()*MOD(Calculator!$B$36/Calculator!$F$21,1)))*IF(MOD(Calculator!$B$36/Calculator!$F$21,1)&lt;0.5,-1,1))^2)))/(1-SQRT(((50*POWER(80,POWER(COS(PI()*MOD(Calculator!$B$36/Calculator!$F$21,1)),2))-$C68)^2+(1500*ABS(SIN(2*PI()*MOD(Calculator!$B$36/Calculator!$F$21,1)))*IF(MOD(Calculator!$B$36/Calculator!$F$21,1)&lt;0.5,-1,1))^2)/((50*POWER(80,POWER(COS(PI()*MOD(Calculator!$B$36/Calculator!$F$21,1)),2))+$C68)^2+(1500*ABS(SIN(2*PI()*MOD(Calculator!$B$36/Calculator!$F$21,1)))*IF(MOD(Calculator!$B$36/Calculator!$F$21,1)&lt;0.5,-1,1))^2))),2))</f>
        <v>—</v>
      </c>
      <c r="FC68" s="300" t="str">
        <f aca="false">IF(OR(Calculator!$E$22&lt;&gt;"YES",Calculator!$B$36&lt;Calculator!$G$22),"—",ROUND((1+SQRT(((50*POWER(80,POWER(COS(PI()*MOD(Calculator!$B$36/Calculator!$F$22,1)),2))-$C68)^2+(1500*ABS(SIN(2*PI()*MOD(Calculator!$B$36/Calculator!$F$22,1)))*IF(MOD(Calculator!$B$36/Calculator!$F$22,1)&lt;0.5,-1,1))^2)/((50*POWER(80,POWER(COS(PI()*MOD(Calculator!$B$36/Calculator!$F$22,1)),2))+$C68)^2+(1500*ABS(SIN(2*PI()*MOD(Calculator!$B$36/Calculator!$F$22,1)))*IF(MOD(Calculator!$B$36/Calculator!$F$22,1)&lt;0.5,-1,1))^2)))/(1-SQRT(((50*POWER(80,POWER(COS(PI()*MOD(Calculator!$B$36/Calculator!$F$22,1)),2))-$C68)^2+(1500*ABS(SIN(2*PI()*MOD(Calculator!$B$36/Calculator!$F$22,1)))*IF(MOD(Calculator!$B$36/Calculator!$F$22,1)&lt;0.5,-1,1))^2)/((50*POWER(80,POWER(COS(PI()*MOD(Calculator!$B$36/Calculator!$F$22,1)),2))+$C68)^2+(1500*ABS(SIN(2*PI()*MOD(Calculator!$B$36/Calculator!$F$22,1)))*IF(MOD(Calculator!$B$36/Calculator!$F$22,1)&lt;0.5,-1,1))^2))),2))</f>
        <v>—</v>
      </c>
      <c r="FD68" s="295" t="n">
        <f aca="false">IFERROR(ROUND((IF(ISNUMBER(ES68),ES68,0)+IF(ISNUMBER(ET68),ET68,0)+IF(ISNUMBER(EU68),EU68,0)+IF(ISNUMBER(EV68),EV68,0)+IF(ISNUMBER(EW68),EW68,0)+IF(ISNUMBER(EX68),EX68,0)+IF(ISNUMBER(EY68),EY68,0)+IF(ISNUMBER(EZ68),EZ68,0)+IF(ISNUMBER(FA68),FA68,0)+IF(ISNUMBER(FB68),FB68,0)+IF(ISNUMBER(FC68),FC68,0))/(IF(ISNUMBER(ES68),1,0)+IF(ISNUMBER(ET68),1,0)+IF(ISNUMBER(EU68),1,0)+IF(ISNUMBER(EV68),1,0)+IF(ISNUMBER(EW68),1,0)+IF(ISNUMBER(EX68),1,0)+IF(ISNUMBER(EY68),1,0)+IF(ISNUMBER(EZ68),1,0)+IF(ISNUMBER(FA68),1,0)+IF(ISNUMBER(FB68),1,0)+IF(ISNUMBER(FC68),1,0)),4),"")</f>
        <v>17.96</v>
      </c>
      <c r="FE68" s="300" t="str">
        <f aca="false">IF(OR(Calculator!$E$12&lt;&gt;"YES",Calculator!$B$37&lt;Calculator!$G$12),"—",ROUND((1+SQRT(((50*POWER(80,POWER(COS(PI()*MOD(Calculator!$B$37/Calculator!$F$12,1)),2))-$C68)^2+(1500*ABS(SIN(2*PI()*MOD(Calculator!$B$37/Calculator!$F$12,1)))*IF(MOD(Calculator!$B$37/Calculator!$F$12,1)&lt;0.5,-1,1))^2)/((50*POWER(80,POWER(COS(PI()*MOD(Calculator!$B$37/Calculator!$F$12,1)),2))+$C68)^2+(1500*ABS(SIN(2*PI()*MOD(Calculator!$B$37/Calculator!$F$12,1)))*IF(MOD(Calculator!$B$37/Calculator!$F$12,1)&lt;0.5,-1,1))^2)))/(1-SQRT(((50*POWER(80,POWER(COS(PI()*MOD(Calculator!$B$37/Calculator!$F$12,1)),2))-$C68)^2+(1500*ABS(SIN(2*PI()*MOD(Calculator!$B$37/Calculator!$F$12,1)))*IF(MOD(Calculator!$B$37/Calculator!$F$12,1)&lt;0.5,-1,1))^2)/((50*POWER(80,POWER(COS(PI()*MOD(Calculator!$B$37/Calculator!$F$12,1)),2))+$C68)^2+(1500*ABS(SIN(2*PI()*MOD(Calculator!$B$37/Calculator!$F$12,1)))*IF(MOD(Calculator!$B$37/Calculator!$F$12,1)&lt;0.5,-1,1))^2))),2))</f>
        <v>—</v>
      </c>
      <c r="FF68" s="300" t="str">
        <f aca="false">IF(OR(Calculator!$E$13&lt;&gt;"YES",Calculator!$B$37&lt;Calculator!$G$13),"—",ROUND((1+SQRT(((50*POWER(80,POWER(COS(PI()*MOD(Calculator!$B$37/Calculator!$F$13,1)),2))-$C68)^2+(1500*ABS(SIN(2*PI()*MOD(Calculator!$B$37/Calculator!$F$13,1)))*IF(MOD(Calculator!$B$37/Calculator!$F$13,1)&lt;0.5,-1,1))^2)/((50*POWER(80,POWER(COS(PI()*MOD(Calculator!$B$37/Calculator!$F$13,1)),2))+$C68)^2+(1500*ABS(SIN(2*PI()*MOD(Calculator!$B$37/Calculator!$F$13,1)))*IF(MOD(Calculator!$B$37/Calculator!$F$13,1)&lt;0.5,-1,1))^2)))/(1-SQRT(((50*POWER(80,POWER(COS(PI()*MOD(Calculator!$B$37/Calculator!$F$13,1)),2))-$C68)^2+(1500*ABS(SIN(2*PI()*MOD(Calculator!$B$37/Calculator!$F$13,1)))*IF(MOD(Calculator!$B$37/Calculator!$F$13,1)&lt;0.5,-1,1))^2)/((50*POWER(80,POWER(COS(PI()*MOD(Calculator!$B$37/Calculator!$F$13,1)),2))+$C68)^2+(1500*ABS(SIN(2*PI()*MOD(Calculator!$B$37/Calculator!$F$13,1)))*IF(MOD(Calculator!$B$37/Calculator!$F$13,1)&lt;0.5,-1,1))^2))),2))</f>
        <v>—</v>
      </c>
      <c r="FG68" s="300" t="str">
        <f aca="false">IF(OR(Calculator!$E$14&lt;&gt;"YES",Calculator!$B$37&lt;Calculator!$G$14),"—",ROUND((1+SQRT(((50*POWER(80,POWER(COS(PI()*MOD(Calculator!$B$37/Calculator!$F$14,1)),2))-$C68)^2+(1500*ABS(SIN(2*PI()*MOD(Calculator!$B$37/Calculator!$F$14,1)))*IF(MOD(Calculator!$B$37/Calculator!$F$14,1)&lt;0.5,-1,1))^2)/((50*POWER(80,POWER(COS(PI()*MOD(Calculator!$B$37/Calculator!$F$14,1)),2))+$C68)^2+(1500*ABS(SIN(2*PI()*MOD(Calculator!$B$37/Calculator!$F$14,1)))*IF(MOD(Calculator!$B$37/Calculator!$F$14,1)&lt;0.5,-1,1))^2)))/(1-SQRT(((50*POWER(80,POWER(COS(PI()*MOD(Calculator!$B$37/Calculator!$F$14,1)),2))-$C68)^2+(1500*ABS(SIN(2*PI()*MOD(Calculator!$B$37/Calculator!$F$14,1)))*IF(MOD(Calculator!$B$37/Calculator!$F$14,1)&lt;0.5,-1,1))^2)/((50*POWER(80,POWER(COS(PI()*MOD(Calculator!$B$37/Calculator!$F$14,1)),2))+$C68)^2+(1500*ABS(SIN(2*PI()*MOD(Calculator!$B$37/Calculator!$F$14,1)))*IF(MOD(Calculator!$B$37/Calculator!$F$14,1)&lt;0.5,-1,1))^2))),2))</f>
        <v>—</v>
      </c>
      <c r="FH68" s="300" t="n">
        <f aca="false">IF(OR(Calculator!$E$15&lt;&gt;"YES",Calculator!$B$37&lt;Calculator!$G$15),"—",ROUND((1+SQRT(((50*POWER(80,POWER(COS(PI()*MOD(Calculator!$B$37/Calculator!$F$15,1)),2))-$C68)^2+(1500*ABS(SIN(2*PI()*MOD(Calculator!$B$37/Calculator!$F$15,1)))*IF(MOD(Calculator!$B$37/Calculator!$F$15,1)&lt;0.5,-1,1))^2)/((50*POWER(80,POWER(COS(PI()*MOD(Calculator!$B$37/Calculator!$F$15,1)),2))+$C68)^2+(1500*ABS(SIN(2*PI()*MOD(Calculator!$B$37/Calculator!$F$15,1)))*IF(MOD(Calculator!$B$37/Calculator!$F$15,1)&lt;0.5,-1,1))^2)))/(1-SQRT(((50*POWER(80,POWER(COS(PI()*MOD(Calculator!$B$37/Calculator!$F$15,1)),2))-$C68)^2+(1500*ABS(SIN(2*PI()*MOD(Calculator!$B$37/Calculator!$F$15,1)))*IF(MOD(Calculator!$B$37/Calculator!$F$15,1)&lt;0.5,-1,1))^2)/((50*POWER(80,POWER(COS(PI()*MOD(Calculator!$B$37/Calculator!$F$15,1)),2))+$C68)^2+(1500*ABS(SIN(2*PI()*MOD(Calculator!$B$37/Calculator!$F$15,1)))*IF(MOD(Calculator!$B$37/Calculator!$F$15,1)&lt;0.5,-1,1))^2))),2))</f>
        <v>2.32</v>
      </c>
      <c r="FI68" s="300" t="str">
        <f aca="false">IF(OR(Calculator!$E$16&lt;&gt;"YES",Calculator!$B$37&lt;Calculator!$G$16),"—",ROUND((1+SQRT(((50*POWER(80,POWER(COS(PI()*MOD(Calculator!$B$37/Calculator!$F$16,1)),2))-$C68)^2+(1500*ABS(SIN(2*PI()*MOD(Calculator!$B$37/Calculator!$F$16,1)))*IF(MOD(Calculator!$B$37/Calculator!$F$16,1)&lt;0.5,-1,1))^2)/((50*POWER(80,POWER(COS(PI()*MOD(Calculator!$B$37/Calculator!$F$16,1)),2))+$C68)^2+(1500*ABS(SIN(2*PI()*MOD(Calculator!$B$37/Calculator!$F$16,1)))*IF(MOD(Calculator!$B$37/Calculator!$F$16,1)&lt;0.5,-1,1))^2)))/(1-SQRT(((50*POWER(80,POWER(COS(PI()*MOD(Calculator!$B$37/Calculator!$F$16,1)),2))-$C68)^2+(1500*ABS(SIN(2*PI()*MOD(Calculator!$B$37/Calculator!$F$16,1)))*IF(MOD(Calculator!$B$37/Calculator!$F$16,1)&lt;0.5,-1,1))^2)/((50*POWER(80,POWER(COS(PI()*MOD(Calculator!$B$37/Calculator!$F$16,1)),2))+$C68)^2+(1500*ABS(SIN(2*PI()*MOD(Calculator!$B$37/Calculator!$F$16,1)))*IF(MOD(Calculator!$B$37/Calculator!$F$16,1)&lt;0.5,-1,1))^2))),2))</f>
        <v>—</v>
      </c>
      <c r="FJ68" s="300" t="n">
        <f aca="false">IF(OR(Calculator!$E$17&lt;&gt;"YES",Calculator!$B$37&lt;Calculator!$G$17),"—",ROUND((1+SQRT(((50*POWER(80,POWER(COS(PI()*MOD(Calculator!$B$37/Calculator!$F$17,1)),2))-$C68)^2+(1500*ABS(SIN(2*PI()*MOD(Calculator!$B$37/Calculator!$F$17,1)))*IF(MOD(Calculator!$B$37/Calculator!$F$17,1)&lt;0.5,-1,1))^2)/((50*POWER(80,POWER(COS(PI()*MOD(Calculator!$B$37/Calculator!$F$17,1)),2))+$C68)^2+(1500*ABS(SIN(2*PI()*MOD(Calculator!$B$37/Calculator!$F$17,1)))*IF(MOD(Calculator!$B$37/Calculator!$F$17,1)&lt;0.5,-1,1))^2)))/(1-SQRT(((50*POWER(80,POWER(COS(PI()*MOD(Calculator!$B$37/Calculator!$F$17,1)),2))-$C68)^2+(1500*ABS(SIN(2*PI()*MOD(Calculator!$B$37/Calculator!$F$17,1)))*IF(MOD(Calculator!$B$37/Calculator!$F$17,1)&lt;0.5,-1,1))^2)/((50*POWER(80,POWER(COS(PI()*MOD(Calculator!$B$37/Calculator!$F$17,1)),2))+$C68)^2+(1500*ABS(SIN(2*PI()*MOD(Calculator!$B$37/Calculator!$F$17,1)))*IF(MOD(Calculator!$B$37/Calculator!$F$17,1)&lt;0.5,-1,1))^2))),2))</f>
        <v>13.96</v>
      </c>
      <c r="FK68" s="300" t="str">
        <f aca="false">IF(OR(Calculator!$E$18&lt;&gt;"YES",Calculator!$B$37&lt;Calculator!$G$18),"—",ROUND((1+SQRT(((50*POWER(80,POWER(COS(PI()*MOD(Calculator!$B$37/Calculator!$F$18,1)),2))-$C68)^2+(1500*ABS(SIN(2*PI()*MOD(Calculator!$B$37/Calculator!$F$18,1)))*IF(MOD(Calculator!$B$37/Calculator!$F$18,1)&lt;0.5,-1,1))^2)/((50*POWER(80,POWER(COS(PI()*MOD(Calculator!$B$37/Calculator!$F$18,1)),2))+$C68)^2+(1500*ABS(SIN(2*PI()*MOD(Calculator!$B$37/Calculator!$F$18,1)))*IF(MOD(Calculator!$B$37/Calculator!$F$18,1)&lt;0.5,-1,1))^2)))/(1-SQRT(((50*POWER(80,POWER(COS(PI()*MOD(Calculator!$B$37/Calculator!$F$18,1)),2))-$C68)^2+(1500*ABS(SIN(2*PI()*MOD(Calculator!$B$37/Calculator!$F$18,1)))*IF(MOD(Calculator!$B$37/Calculator!$F$18,1)&lt;0.5,-1,1))^2)/((50*POWER(80,POWER(COS(PI()*MOD(Calculator!$B$37/Calculator!$F$18,1)),2))+$C68)^2+(1500*ABS(SIN(2*PI()*MOD(Calculator!$B$37/Calculator!$F$18,1)))*IF(MOD(Calculator!$B$37/Calculator!$F$18,1)&lt;0.5,-1,1))^2))),2))</f>
        <v>—</v>
      </c>
      <c r="FL68" s="300" t="str">
        <f aca="false">IF(OR(Calculator!$E$19&lt;&gt;"YES",Calculator!$B$37&lt;Calculator!$G$19),"—",ROUND((1+SQRT(((50*POWER(80,POWER(COS(PI()*MOD(Calculator!$B$37/Calculator!$F$19,1)),2))-$C68)^2+(1500*ABS(SIN(2*PI()*MOD(Calculator!$B$37/Calculator!$F$19,1)))*IF(MOD(Calculator!$B$37/Calculator!$F$19,1)&lt;0.5,-1,1))^2)/((50*POWER(80,POWER(COS(PI()*MOD(Calculator!$B$37/Calculator!$F$19,1)),2))+$C68)^2+(1500*ABS(SIN(2*PI()*MOD(Calculator!$B$37/Calculator!$F$19,1)))*IF(MOD(Calculator!$B$37/Calculator!$F$19,1)&lt;0.5,-1,1))^2)))/(1-SQRT(((50*POWER(80,POWER(COS(PI()*MOD(Calculator!$B$37/Calculator!$F$19,1)),2))-$C68)^2+(1500*ABS(SIN(2*PI()*MOD(Calculator!$B$37/Calculator!$F$19,1)))*IF(MOD(Calculator!$B$37/Calculator!$F$19,1)&lt;0.5,-1,1))^2)/((50*POWER(80,POWER(COS(PI()*MOD(Calculator!$B$37/Calculator!$F$19,1)),2))+$C68)^2+(1500*ABS(SIN(2*PI()*MOD(Calculator!$B$37/Calculator!$F$19,1)))*IF(MOD(Calculator!$B$37/Calculator!$F$19,1)&lt;0.5,-1,1))^2))),2))</f>
        <v>—</v>
      </c>
      <c r="FM68" s="300" t="str">
        <f aca="false">IF(OR(Calculator!$E$20&lt;&gt;"YES",Calculator!$B$37&lt;Calculator!$G$20),"—",ROUND((1+SQRT(((50*POWER(80,POWER(COS(PI()*MOD(Calculator!$B$37/Calculator!$F$20,1)),2))-$C68)^2+(1500*ABS(SIN(2*PI()*MOD(Calculator!$B$37/Calculator!$F$20,1)))*IF(MOD(Calculator!$B$37/Calculator!$F$20,1)&lt;0.5,-1,1))^2)/((50*POWER(80,POWER(COS(PI()*MOD(Calculator!$B$37/Calculator!$F$20,1)),2))+$C68)^2+(1500*ABS(SIN(2*PI()*MOD(Calculator!$B$37/Calculator!$F$20,1)))*IF(MOD(Calculator!$B$37/Calculator!$F$20,1)&lt;0.5,-1,1))^2)))/(1-SQRT(((50*POWER(80,POWER(COS(PI()*MOD(Calculator!$B$37/Calculator!$F$20,1)),2))-$C68)^2+(1500*ABS(SIN(2*PI()*MOD(Calculator!$B$37/Calculator!$F$20,1)))*IF(MOD(Calculator!$B$37/Calculator!$F$20,1)&lt;0.5,-1,1))^2)/((50*POWER(80,POWER(COS(PI()*MOD(Calculator!$B$37/Calculator!$F$20,1)),2))+$C68)^2+(1500*ABS(SIN(2*PI()*MOD(Calculator!$B$37/Calculator!$F$20,1)))*IF(MOD(Calculator!$B$37/Calculator!$F$20,1)&lt;0.5,-1,1))^2))),2))</f>
        <v>—</v>
      </c>
      <c r="FN68" s="300" t="str">
        <f aca="false">IF(OR(Calculator!$E$21&lt;&gt;"YES",Calculator!$B$37&lt;Calculator!$G$21),"—",ROUND((1+SQRT(((50*POWER(80,POWER(COS(PI()*MOD(Calculator!$B$37/Calculator!$F$21,1)),2))-$C68)^2+(1500*ABS(SIN(2*PI()*MOD(Calculator!$B$37/Calculator!$F$21,1)))*IF(MOD(Calculator!$B$37/Calculator!$F$21,1)&lt;0.5,-1,1))^2)/((50*POWER(80,POWER(COS(PI()*MOD(Calculator!$B$37/Calculator!$F$21,1)),2))+$C68)^2+(1500*ABS(SIN(2*PI()*MOD(Calculator!$B$37/Calculator!$F$21,1)))*IF(MOD(Calculator!$B$37/Calculator!$F$21,1)&lt;0.5,-1,1))^2)))/(1-SQRT(((50*POWER(80,POWER(COS(PI()*MOD(Calculator!$B$37/Calculator!$F$21,1)),2))-$C68)^2+(1500*ABS(SIN(2*PI()*MOD(Calculator!$B$37/Calculator!$F$21,1)))*IF(MOD(Calculator!$B$37/Calculator!$F$21,1)&lt;0.5,-1,1))^2)/((50*POWER(80,POWER(COS(PI()*MOD(Calculator!$B$37/Calculator!$F$21,1)),2))+$C68)^2+(1500*ABS(SIN(2*PI()*MOD(Calculator!$B$37/Calculator!$F$21,1)))*IF(MOD(Calculator!$B$37/Calculator!$F$21,1)&lt;0.5,-1,1))^2))),2))</f>
        <v>—</v>
      </c>
      <c r="FO68" s="300" t="str">
        <f aca="false">IF(OR(Calculator!$E$22&lt;&gt;"YES",Calculator!$B$37&lt;Calculator!$G$22),"—",ROUND((1+SQRT(((50*POWER(80,POWER(COS(PI()*MOD(Calculator!$B$37/Calculator!$F$22,1)),2))-$C68)^2+(1500*ABS(SIN(2*PI()*MOD(Calculator!$B$37/Calculator!$F$22,1)))*IF(MOD(Calculator!$B$37/Calculator!$F$22,1)&lt;0.5,-1,1))^2)/((50*POWER(80,POWER(COS(PI()*MOD(Calculator!$B$37/Calculator!$F$22,1)),2))+$C68)^2+(1500*ABS(SIN(2*PI()*MOD(Calculator!$B$37/Calculator!$F$22,1)))*IF(MOD(Calculator!$B$37/Calculator!$F$22,1)&lt;0.5,-1,1))^2)))/(1-SQRT(((50*POWER(80,POWER(COS(PI()*MOD(Calculator!$B$37/Calculator!$F$22,1)),2))-$C68)^2+(1500*ABS(SIN(2*PI()*MOD(Calculator!$B$37/Calculator!$F$22,1)))*IF(MOD(Calculator!$B$37/Calculator!$F$22,1)&lt;0.5,-1,1))^2)/((50*POWER(80,POWER(COS(PI()*MOD(Calculator!$B$37/Calculator!$F$22,1)),2))+$C68)^2+(1500*ABS(SIN(2*PI()*MOD(Calculator!$B$37/Calculator!$F$22,1)))*IF(MOD(Calculator!$B$37/Calculator!$F$22,1)&lt;0.5,-1,1))^2))),2))</f>
        <v>—</v>
      </c>
      <c r="FP68" s="295" t="n">
        <f aca="false">IFERROR(ROUND((IF(ISNUMBER(FE68),FE68,0)+IF(ISNUMBER(FF68),FF68,0)+IF(ISNUMBER(FG68),FG68,0)+IF(ISNUMBER(FH68),FH68,0)+IF(ISNUMBER(FI68),FI68,0)+IF(ISNUMBER(FJ68),FJ68,0)+IF(ISNUMBER(FK68),FK68,0)+IF(ISNUMBER(FL68),FL68,0)+IF(ISNUMBER(FM68),FM68,0)+IF(ISNUMBER(FN68),FN68,0)+IF(ISNUMBER(FO68),FO68,0))/(IF(ISNUMBER(FE68),1,0)+IF(ISNUMBER(FF68),1,0)+IF(ISNUMBER(FG68),1,0)+IF(ISNUMBER(FH68),1,0)+IF(ISNUMBER(FI68),1,0)+IF(ISNUMBER(FJ68),1,0)+IF(ISNUMBER(FK68),1,0)+IF(ISNUMBER(FL68),1,0)+IF(ISNUMBER(FM68),1,0)+IF(ISNUMBER(FN68),1,0)+IF(ISNUMBER(FO68),1,0)),4),"")</f>
        <v>8.14</v>
      </c>
      <c r="FQ68" s="300" t="str">
        <f aca="false">IF(OR(Calculator!$E$12&lt;&gt;"YES",Calculator!$B$38&lt;Calculator!$G$12),"—",ROUND((1+SQRT(((50*POWER(80,POWER(COS(PI()*MOD(Calculator!$B$38/Calculator!$F$12,1)),2))-$C68)^2+(1500*ABS(SIN(2*PI()*MOD(Calculator!$B$38/Calculator!$F$12,1)))*IF(MOD(Calculator!$B$38/Calculator!$F$12,1)&lt;0.5,-1,1))^2)/((50*POWER(80,POWER(COS(PI()*MOD(Calculator!$B$38/Calculator!$F$12,1)),2))+$C68)^2+(1500*ABS(SIN(2*PI()*MOD(Calculator!$B$38/Calculator!$F$12,1)))*IF(MOD(Calculator!$B$38/Calculator!$F$12,1)&lt;0.5,-1,1))^2)))/(1-SQRT(((50*POWER(80,POWER(COS(PI()*MOD(Calculator!$B$38/Calculator!$F$12,1)),2))-$C68)^2+(1500*ABS(SIN(2*PI()*MOD(Calculator!$B$38/Calculator!$F$12,1)))*IF(MOD(Calculator!$B$38/Calculator!$F$12,1)&lt;0.5,-1,1))^2)/((50*POWER(80,POWER(COS(PI()*MOD(Calculator!$B$38/Calculator!$F$12,1)),2))+$C68)^2+(1500*ABS(SIN(2*PI()*MOD(Calculator!$B$38/Calculator!$F$12,1)))*IF(MOD(Calculator!$B$38/Calculator!$F$12,1)&lt;0.5,-1,1))^2))),2))</f>
        <v>—</v>
      </c>
      <c r="FR68" s="300" t="str">
        <f aca="false">IF(OR(Calculator!$E$13&lt;&gt;"YES",Calculator!$B$38&lt;Calculator!$G$13),"—",ROUND((1+SQRT(((50*POWER(80,POWER(COS(PI()*MOD(Calculator!$B$38/Calculator!$F$13,1)),2))-$C68)^2+(1500*ABS(SIN(2*PI()*MOD(Calculator!$B$38/Calculator!$F$13,1)))*IF(MOD(Calculator!$B$38/Calculator!$F$13,1)&lt;0.5,-1,1))^2)/((50*POWER(80,POWER(COS(PI()*MOD(Calculator!$B$38/Calculator!$F$13,1)),2))+$C68)^2+(1500*ABS(SIN(2*PI()*MOD(Calculator!$B$38/Calculator!$F$13,1)))*IF(MOD(Calculator!$B$38/Calculator!$F$13,1)&lt;0.5,-1,1))^2)))/(1-SQRT(((50*POWER(80,POWER(COS(PI()*MOD(Calculator!$B$38/Calculator!$F$13,1)),2))-$C68)^2+(1500*ABS(SIN(2*PI()*MOD(Calculator!$B$38/Calculator!$F$13,1)))*IF(MOD(Calculator!$B$38/Calculator!$F$13,1)&lt;0.5,-1,1))^2)/((50*POWER(80,POWER(COS(PI()*MOD(Calculator!$B$38/Calculator!$F$13,1)),2))+$C68)^2+(1500*ABS(SIN(2*PI()*MOD(Calculator!$B$38/Calculator!$F$13,1)))*IF(MOD(Calculator!$B$38/Calculator!$F$13,1)&lt;0.5,-1,1))^2))),2))</f>
        <v>—</v>
      </c>
      <c r="FS68" s="300" t="str">
        <f aca="false">IF(OR(Calculator!$E$14&lt;&gt;"YES",Calculator!$B$38&lt;Calculator!$G$14),"—",ROUND((1+SQRT(((50*POWER(80,POWER(COS(PI()*MOD(Calculator!$B$38/Calculator!$F$14,1)),2))-$C68)^2+(1500*ABS(SIN(2*PI()*MOD(Calculator!$B$38/Calculator!$F$14,1)))*IF(MOD(Calculator!$B$38/Calculator!$F$14,1)&lt;0.5,-1,1))^2)/((50*POWER(80,POWER(COS(PI()*MOD(Calculator!$B$38/Calculator!$F$14,1)),2))+$C68)^2+(1500*ABS(SIN(2*PI()*MOD(Calculator!$B$38/Calculator!$F$14,1)))*IF(MOD(Calculator!$B$38/Calculator!$F$14,1)&lt;0.5,-1,1))^2)))/(1-SQRT(((50*POWER(80,POWER(COS(PI()*MOD(Calculator!$B$38/Calculator!$F$14,1)),2))-$C68)^2+(1500*ABS(SIN(2*PI()*MOD(Calculator!$B$38/Calculator!$F$14,1)))*IF(MOD(Calculator!$B$38/Calculator!$F$14,1)&lt;0.5,-1,1))^2)/((50*POWER(80,POWER(COS(PI()*MOD(Calculator!$B$38/Calculator!$F$14,1)),2))+$C68)^2+(1500*ABS(SIN(2*PI()*MOD(Calculator!$B$38/Calculator!$F$14,1)))*IF(MOD(Calculator!$B$38/Calculator!$F$14,1)&lt;0.5,-1,1))^2))),2))</f>
        <v>—</v>
      </c>
      <c r="FT68" s="300" t="n">
        <f aca="false">IF(OR(Calculator!$E$15&lt;&gt;"YES",Calculator!$B$38&lt;Calculator!$G$15),"—",ROUND((1+SQRT(((50*POWER(80,POWER(COS(PI()*MOD(Calculator!$B$38/Calculator!$F$15,1)),2))-$C68)^2+(1500*ABS(SIN(2*PI()*MOD(Calculator!$B$38/Calculator!$F$15,1)))*IF(MOD(Calculator!$B$38/Calculator!$F$15,1)&lt;0.5,-1,1))^2)/((50*POWER(80,POWER(COS(PI()*MOD(Calculator!$B$38/Calculator!$F$15,1)),2))+$C68)^2+(1500*ABS(SIN(2*PI()*MOD(Calculator!$B$38/Calculator!$F$15,1)))*IF(MOD(Calculator!$B$38/Calculator!$F$15,1)&lt;0.5,-1,1))^2)))/(1-SQRT(((50*POWER(80,POWER(COS(PI()*MOD(Calculator!$B$38/Calculator!$F$15,1)),2))-$C68)^2+(1500*ABS(SIN(2*PI()*MOD(Calculator!$B$38/Calculator!$F$15,1)))*IF(MOD(Calculator!$B$38/Calculator!$F$15,1)&lt;0.5,-1,1))^2)/((50*POWER(80,POWER(COS(PI()*MOD(Calculator!$B$38/Calculator!$F$15,1)),2))+$C68)^2+(1500*ABS(SIN(2*PI()*MOD(Calculator!$B$38/Calculator!$F$15,1)))*IF(MOD(Calculator!$B$38/Calculator!$F$15,1)&lt;0.5,-1,1))^2))),2))</f>
        <v>2.17</v>
      </c>
      <c r="FU68" s="300" t="str">
        <f aca="false">IF(OR(Calculator!$E$16&lt;&gt;"YES",Calculator!$B$38&lt;Calculator!$G$16),"—",ROUND((1+SQRT(((50*POWER(80,POWER(COS(PI()*MOD(Calculator!$B$38/Calculator!$F$16,1)),2))-$C68)^2+(1500*ABS(SIN(2*PI()*MOD(Calculator!$B$38/Calculator!$F$16,1)))*IF(MOD(Calculator!$B$38/Calculator!$F$16,1)&lt;0.5,-1,1))^2)/((50*POWER(80,POWER(COS(PI()*MOD(Calculator!$B$38/Calculator!$F$16,1)),2))+$C68)^2+(1500*ABS(SIN(2*PI()*MOD(Calculator!$B$38/Calculator!$F$16,1)))*IF(MOD(Calculator!$B$38/Calculator!$F$16,1)&lt;0.5,-1,1))^2)))/(1-SQRT(((50*POWER(80,POWER(COS(PI()*MOD(Calculator!$B$38/Calculator!$F$16,1)),2))-$C68)^2+(1500*ABS(SIN(2*PI()*MOD(Calculator!$B$38/Calculator!$F$16,1)))*IF(MOD(Calculator!$B$38/Calculator!$F$16,1)&lt;0.5,-1,1))^2)/((50*POWER(80,POWER(COS(PI()*MOD(Calculator!$B$38/Calculator!$F$16,1)),2))+$C68)^2+(1500*ABS(SIN(2*PI()*MOD(Calculator!$B$38/Calculator!$F$16,1)))*IF(MOD(Calculator!$B$38/Calculator!$F$16,1)&lt;0.5,-1,1))^2))),2))</f>
        <v>—</v>
      </c>
      <c r="FV68" s="300" t="n">
        <f aca="false">IF(OR(Calculator!$E$17&lt;&gt;"YES",Calculator!$B$38&lt;Calculator!$G$17),"—",ROUND((1+SQRT(((50*POWER(80,POWER(COS(PI()*MOD(Calculator!$B$38/Calculator!$F$17,1)),2))-$C68)^2+(1500*ABS(SIN(2*PI()*MOD(Calculator!$B$38/Calculator!$F$17,1)))*IF(MOD(Calculator!$B$38/Calculator!$F$17,1)&lt;0.5,-1,1))^2)/((50*POWER(80,POWER(COS(PI()*MOD(Calculator!$B$38/Calculator!$F$17,1)),2))+$C68)^2+(1500*ABS(SIN(2*PI()*MOD(Calculator!$B$38/Calculator!$F$17,1)))*IF(MOD(Calculator!$B$38/Calculator!$F$17,1)&lt;0.5,-1,1))^2)))/(1-SQRT(((50*POWER(80,POWER(COS(PI()*MOD(Calculator!$B$38/Calculator!$F$17,1)),2))-$C68)^2+(1500*ABS(SIN(2*PI()*MOD(Calculator!$B$38/Calculator!$F$17,1)))*IF(MOD(Calculator!$B$38/Calculator!$F$17,1)&lt;0.5,-1,1))^2)/((50*POWER(80,POWER(COS(PI()*MOD(Calculator!$B$38/Calculator!$F$17,1)),2))+$C68)^2+(1500*ABS(SIN(2*PI()*MOD(Calculator!$B$38/Calculator!$F$17,1)))*IF(MOD(Calculator!$B$38/Calculator!$F$17,1)&lt;0.5,-1,1))^2))),2))</f>
        <v>17.3</v>
      </c>
      <c r="FW68" s="300" t="str">
        <f aca="false">IF(OR(Calculator!$E$18&lt;&gt;"YES",Calculator!$B$38&lt;Calculator!$G$18),"—",ROUND((1+SQRT(((50*POWER(80,POWER(COS(PI()*MOD(Calculator!$B$38/Calculator!$F$18,1)),2))-$C68)^2+(1500*ABS(SIN(2*PI()*MOD(Calculator!$B$38/Calculator!$F$18,1)))*IF(MOD(Calculator!$B$38/Calculator!$F$18,1)&lt;0.5,-1,1))^2)/((50*POWER(80,POWER(COS(PI()*MOD(Calculator!$B$38/Calculator!$F$18,1)),2))+$C68)^2+(1500*ABS(SIN(2*PI()*MOD(Calculator!$B$38/Calculator!$F$18,1)))*IF(MOD(Calculator!$B$38/Calculator!$F$18,1)&lt;0.5,-1,1))^2)))/(1-SQRT(((50*POWER(80,POWER(COS(PI()*MOD(Calculator!$B$38/Calculator!$F$18,1)),2))-$C68)^2+(1500*ABS(SIN(2*PI()*MOD(Calculator!$B$38/Calculator!$F$18,1)))*IF(MOD(Calculator!$B$38/Calculator!$F$18,1)&lt;0.5,-1,1))^2)/((50*POWER(80,POWER(COS(PI()*MOD(Calculator!$B$38/Calculator!$F$18,1)),2))+$C68)^2+(1500*ABS(SIN(2*PI()*MOD(Calculator!$B$38/Calculator!$F$18,1)))*IF(MOD(Calculator!$B$38/Calculator!$F$18,1)&lt;0.5,-1,1))^2))),2))</f>
        <v>—</v>
      </c>
      <c r="FX68" s="300" t="str">
        <f aca="false">IF(OR(Calculator!$E$19&lt;&gt;"YES",Calculator!$B$38&lt;Calculator!$G$19),"—",ROUND((1+SQRT(((50*POWER(80,POWER(COS(PI()*MOD(Calculator!$B$38/Calculator!$F$19,1)),2))-$C68)^2+(1500*ABS(SIN(2*PI()*MOD(Calculator!$B$38/Calculator!$F$19,1)))*IF(MOD(Calculator!$B$38/Calculator!$F$19,1)&lt;0.5,-1,1))^2)/((50*POWER(80,POWER(COS(PI()*MOD(Calculator!$B$38/Calculator!$F$19,1)),2))+$C68)^2+(1500*ABS(SIN(2*PI()*MOD(Calculator!$B$38/Calculator!$F$19,1)))*IF(MOD(Calculator!$B$38/Calculator!$F$19,1)&lt;0.5,-1,1))^2)))/(1-SQRT(((50*POWER(80,POWER(COS(PI()*MOD(Calculator!$B$38/Calculator!$F$19,1)),2))-$C68)^2+(1500*ABS(SIN(2*PI()*MOD(Calculator!$B$38/Calculator!$F$19,1)))*IF(MOD(Calculator!$B$38/Calculator!$F$19,1)&lt;0.5,-1,1))^2)/((50*POWER(80,POWER(COS(PI()*MOD(Calculator!$B$38/Calculator!$F$19,1)),2))+$C68)^2+(1500*ABS(SIN(2*PI()*MOD(Calculator!$B$38/Calculator!$F$19,1)))*IF(MOD(Calculator!$B$38/Calculator!$F$19,1)&lt;0.5,-1,1))^2))),2))</f>
        <v>—</v>
      </c>
      <c r="FY68" s="300" t="str">
        <f aca="false">IF(OR(Calculator!$E$20&lt;&gt;"YES",Calculator!$B$38&lt;Calculator!$G$20),"—",ROUND((1+SQRT(((50*POWER(80,POWER(COS(PI()*MOD(Calculator!$B$38/Calculator!$F$20,1)),2))-$C68)^2+(1500*ABS(SIN(2*PI()*MOD(Calculator!$B$38/Calculator!$F$20,1)))*IF(MOD(Calculator!$B$38/Calculator!$F$20,1)&lt;0.5,-1,1))^2)/((50*POWER(80,POWER(COS(PI()*MOD(Calculator!$B$38/Calculator!$F$20,1)),2))+$C68)^2+(1500*ABS(SIN(2*PI()*MOD(Calculator!$B$38/Calculator!$F$20,1)))*IF(MOD(Calculator!$B$38/Calculator!$F$20,1)&lt;0.5,-1,1))^2)))/(1-SQRT(((50*POWER(80,POWER(COS(PI()*MOD(Calculator!$B$38/Calculator!$F$20,1)),2))-$C68)^2+(1500*ABS(SIN(2*PI()*MOD(Calculator!$B$38/Calculator!$F$20,1)))*IF(MOD(Calculator!$B$38/Calculator!$F$20,1)&lt;0.5,-1,1))^2)/((50*POWER(80,POWER(COS(PI()*MOD(Calculator!$B$38/Calculator!$F$20,1)),2))+$C68)^2+(1500*ABS(SIN(2*PI()*MOD(Calculator!$B$38/Calculator!$F$20,1)))*IF(MOD(Calculator!$B$38/Calculator!$F$20,1)&lt;0.5,-1,1))^2))),2))</f>
        <v>—</v>
      </c>
      <c r="FZ68" s="300" t="str">
        <f aca="false">IF(OR(Calculator!$E$21&lt;&gt;"YES",Calculator!$B$38&lt;Calculator!$G$21),"—",ROUND((1+SQRT(((50*POWER(80,POWER(COS(PI()*MOD(Calculator!$B$38/Calculator!$F$21,1)),2))-$C68)^2+(1500*ABS(SIN(2*PI()*MOD(Calculator!$B$38/Calculator!$F$21,1)))*IF(MOD(Calculator!$B$38/Calculator!$F$21,1)&lt;0.5,-1,1))^2)/((50*POWER(80,POWER(COS(PI()*MOD(Calculator!$B$38/Calculator!$F$21,1)),2))+$C68)^2+(1500*ABS(SIN(2*PI()*MOD(Calculator!$B$38/Calculator!$F$21,1)))*IF(MOD(Calculator!$B$38/Calculator!$F$21,1)&lt;0.5,-1,1))^2)))/(1-SQRT(((50*POWER(80,POWER(COS(PI()*MOD(Calculator!$B$38/Calculator!$F$21,1)),2))-$C68)^2+(1500*ABS(SIN(2*PI()*MOD(Calculator!$B$38/Calculator!$F$21,1)))*IF(MOD(Calculator!$B$38/Calculator!$F$21,1)&lt;0.5,-1,1))^2)/((50*POWER(80,POWER(COS(PI()*MOD(Calculator!$B$38/Calculator!$F$21,1)),2))+$C68)^2+(1500*ABS(SIN(2*PI()*MOD(Calculator!$B$38/Calculator!$F$21,1)))*IF(MOD(Calculator!$B$38/Calculator!$F$21,1)&lt;0.5,-1,1))^2))),2))</f>
        <v>—</v>
      </c>
      <c r="GA68" s="300" t="str">
        <f aca="false">IF(OR(Calculator!$E$22&lt;&gt;"YES",Calculator!$B$38&lt;Calculator!$G$22),"—",ROUND((1+SQRT(((50*POWER(80,POWER(COS(PI()*MOD(Calculator!$B$38/Calculator!$F$22,1)),2))-$C68)^2+(1500*ABS(SIN(2*PI()*MOD(Calculator!$B$38/Calculator!$F$22,1)))*IF(MOD(Calculator!$B$38/Calculator!$F$22,1)&lt;0.5,-1,1))^2)/((50*POWER(80,POWER(COS(PI()*MOD(Calculator!$B$38/Calculator!$F$22,1)),2))+$C68)^2+(1500*ABS(SIN(2*PI()*MOD(Calculator!$B$38/Calculator!$F$22,1)))*IF(MOD(Calculator!$B$38/Calculator!$F$22,1)&lt;0.5,-1,1))^2)))/(1-SQRT(((50*POWER(80,POWER(COS(PI()*MOD(Calculator!$B$38/Calculator!$F$22,1)),2))-$C68)^2+(1500*ABS(SIN(2*PI()*MOD(Calculator!$B$38/Calculator!$F$22,1)))*IF(MOD(Calculator!$B$38/Calculator!$F$22,1)&lt;0.5,-1,1))^2)/((50*POWER(80,POWER(COS(PI()*MOD(Calculator!$B$38/Calculator!$F$22,1)),2))+$C68)^2+(1500*ABS(SIN(2*PI()*MOD(Calculator!$B$38/Calculator!$F$22,1)))*IF(MOD(Calculator!$B$38/Calculator!$F$22,1)&lt;0.5,-1,1))^2))),2))</f>
        <v>—</v>
      </c>
      <c r="GB68" s="295" t="n">
        <f aca="false">IFERROR(ROUND((IF(ISNUMBER(FQ68),FQ68,0)+IF(ISNUMBER(FR68),FR68,0)+IF(ISNUMBER(FS68),FS68,0)+IF(ISNUMBER(FT68),FT68,0)+IF(ISNUMBER(FU68),FU68,0)+IF(ISNUMBER(FV68),FV68,0)+IF(ISNUMBER(FW68),FW68,0)+IF(ISNUMBER(FX68),FX68,0)+IF(ISNUMBER(FY68),FY68,0)+IF(ISNUMBER(FZ68),FZ68,0)+IF(ISNUMBER(GA68),GA68,0))/(IF(ISNUMBER(FQ68),1,0)+IF(ISNUMBER(FR68),1,0)+IF(ISNUMBER(FS68),1,0)+IF(ISNUMBER(FT68),1,0)+IF(ISNUMBER(FU68),1,0)+IF(ISNUMBER(FV68),1,0)+IF(ISNUMBER(FW68),1,0)+IF(ISNUMBER(FX68),1,0)+IF(ISNUMBER(FY68),1,0)+IF(ISNUMBER(FZ68),1,0)+IF(ISNUMBER(GA68),1,0)),4),"")</f>
        <v>9.735</v>
      </c>
      <c r="GD68" s="253" t="str">
        <f aca="false">IF(OR(Calculator!$E$12&lt;&gt;"YES",Calculator!$B$34&lt;Calculator!$G$12),"—",ROUND((1+SQRT(((50*POWER(80,POWER(COS(PI()*MOD(Calculator!$B$34/Calculator!$F$12,1)),2))+MIN(500,MAX(30,100*EXP(-0.3*'VSWR Calculator'!$C$24)*(1+3*ABS(MOD('VSWR Calculator'!$C$23/Calculator!$F$12/2,1)-0.5))))/'VSWR Calculator'!$C$25)-$C68)^2+(1500*ABS(SIN(2*PI()*MOD(Calculator!$B$34/Calculator!$F$12,1)))*IF(MOD(Calculator!$B$34/Calculator!$F$12,1)&lt;0.5,-1,1))^2)/SQRT(((50*POWER(80,POWER(COS(PI()*MOD(Calculator!$B$34/Calculator!$F$12,1)),2))+MIN(500,MAX(30,100*EXP(-0.3*'VSWR Calculator'!$C$24)*(1+3*ABS(MOD('VSWR Calculator'!$C$23/Calculator!$F$12/2,1)-0.5))))/'VSWR Calculator'!$C$25)+$C68)^2+(1500*ABS(SIN(2*PI()*MOD(Calculator!$B$34/Calculator!$F$12,1)))*IF(MOD(Calculator!$B$34/Calculator!$F$12,1)&lt;0.5,-1,1))^2))/(1-SQRT(((50*POWER(80,POWER(COS(PI()*MOD(Calculator!$B$34/Calculator!$F$12,1)),2))+MIN(500,MAX(30,100*EXP(-0.3*'VSWR Calculator'!$C$24)*(1+3*ABS(MOD('VSWR Calculator'!$C$23/Calculator!$F$12/2,1)-0.5))))/'VSWR Calculator'!$C$25)-$C68)^2+(1500*ABS(SIN(2*PI()*MOD(Calculator!$B$34/Calculator!$F$12,1)))*IF(MOD(Calculator!$B$34/Calculator!$F$12,1)&lt;0.5,-1,1))^2)/SQRT(((50*POWER(80,POWER(COS(PI()*MOD(Calculator!$B$34/Calculator!$F$12,1)),2))+MIN(500,MAX(30,100*EXP(-0.3*'VSWR Calculator'!$C$24)*(1+3*ABS(MOD('VSWR Calculator'!$C$23/Calculator!$F$12/2,1)-0.5))))/'VSWR Calculator'!$C$25)+$C68)^2+(1500*ABS(SIN(2*PI()*MOD(Calculator!$B$34/Calculator!$F$12,1)))*IF(MOD(Calculator!$B$34/Calculator!$F$12,1)&lt;0.5,-1,1))^2)),2))</f>
        <v>—</v>
      </c>
      <c r="GE68" s="253" t="str">
        <f aca="false">IF(OR(Calculator!$E$13&lt;&gt;"YES",Calculator!$B$34&lt;Calculator!$G$13),"—",ROUND((1+SQRT(((50*POWER(80,POWER(COS(PI()*MOD(Calculator!$B$34/Calculator!$F$13,1)),2))+MIN(500,MAX(30,100*EXP(-0.3*'VSWR Calculator'!$C$24)*(1+3*ABS(MOD('VSWR Calculator'!$C$23/Calculator!$F$13/2,1)-0.5))))/'VSWR Calculator'!$C$25)-$C68)^2+(1500*ABS(SIN(2*PI()*MOD(Calculator!$B$34/Calculator!$F$13,1)))*IF(MOD(Calculator!$B$34/Calculator!$F$13,1)&lt;0.5,-1,1))^2)/SQRT(((50*POWER(80,POWER(COS(PI()*MOD(Calculator!$B$34/Calculator!$F$13,1)),2))+MIN(500,MAX(30,100*EXP(-0.3*'VSWR Calculator'!$C$24)*(1+3*ABS(MOD('VSWR Calculator'!$C$23/Calculator!$F$13/2,1)-0.5))))/'VSWR Calculator'!$C$25)+$C68)^2+(1500*ABS(SIN(2*PI()*MOD(Calculator!$B$34/Calculator!$F$13,1)))*IF(MOD(Calculator!$B$34/Calculator!$F$13,1)&lt;0.5,-1,1))^2))/(1-SQRT(((50*POWER(80,POWER(COS(PI()*MOD(Calculator!$B$34/Calculator!$F$13,1)),2))+MIN(500,MAX(30,100*EXP(-0.3*'VSWR Calculator'!$C$24)*(1+3*ABS(MOD('VSWR Calculator'!$C$23/Calculator!$F$13/2,1)-0.5))))/'VSWR Calculator'!$C$25)-$C68)^2+(1500*ABS(SIN(2*PI()*MOD(Calculator!$B$34/Calculator!$F$13,1)))*IF(MOD(Calculator!$B$34/Calculator!$F$13,1)&lt;0.5,-1,1))^2)/SQRT(((50*POWER(80,POWER(COS(PI()*MOD(Calculator!$B$34/Calculator!$F$13,1)),2))+MIN(500,MAX(30,100*EXP(-0.3*'VSWR Calculator'!$C$24)*(1+3*ABS(MOD('VSWR Calculator'!$C$23/Calculator!$F$13/2,1)-0.5))))/'VSWR Calculator'!$C$25)+$C68)^2+(1500*ABS(SIN(2*PI()*MOD(Calculator!$B$34/Calculator!$F$13,1)))*IF(MOD(Calculator!$B$34/Calculator!$F$13,1)&lt;0.5,-1,1))^2)),2))</f>
        <v>—</v>
      </c>
      <c r="GF68" s="253" t="str">
        <f aca="false">IF(OR(Calculator!$E$14&lt;&gt;"YES",Calculator!$B$34&lt;Calculator!$G$14),"—",ROUND((1+SQRT(((50*POWER(80,POWER(COS(PI()*MOD(Calculator!$B$34/Calculator!$F$14,1)),2))+MIN(500,MAX(30,100*EXP(-0.3*'VSWR Calculator'!$C$24)*(1+3*ABS(MOD('VSWR Calculator'!$C$23/Calculator!$F$14/2,1)-0.5))))/'VSWR Calculator'!$C$25)-$C68)^2+(1500*ABS(SIN(2*PI()*MOD(Calculator!$B$34/Calculator!$F$14,1)))*IF(MOD(Calculator!$B$34/Calculator!$F$14,1)&lt;0.5,-1,1))^2)/SQRT(((50*POWER(80,POWER(COS(PI()*MOD(Calculator!$B$34/Calculator!$F$14,1)),2))+MIN(500,MAX(30,100*EXP(-0.3*'VSWR Calculator'!$C$24)*(1+3*ABS(MOD('VSWR Calculator'!$C$23/Calculator!$F$14/2,1)-0.5))))/'VSWR Calculator'!$C$25)+$C68)^2+(1500*ABS(SIN(2*PI()*MOD(Calculator!$B$34/Calculator!$F$14,1)))*IF(MOD(Calculator!$B$34/Calculator!$F$14,1)&lt;0.5,-1,1))^2))/(1-SQRT(((50*POWER(80,POWER(COS(PI()*MOD(Calculator!$B$34/Calculator!$F$14,1)),2))+MIN(500,MAX(30,100*EXP(-0.3*'VSWR Calculator'!$C$24)*(1+3*ABS(MOD('VSWR Calculator'!$C$23/Calculator!$F$14/2,1)-0.5))))/'VSWR Calculator'!$C$25)-$C68)^2+(1500*ABS(SIN(2*PI()*MOD(Calculator!$B$34/Calculator!$F$14,1)))*IF(MOD(Calculator!$B$34/Calculator!$F$14,1)&lt;0.5,-1,1))^2)/SQRT(((50*POWER(80,POWER(COS(PI()*MOD(Calculator!$B$34/Calculator!$F$14,1)),2))+MIN(500,MAX(30,100*EXP(-0.3*'VSWR Calculator'!$C$24)*(1+3*ABS(MOD('VSWR Calculator'!$C$23/Calculator!$F$14/2,1)-0.5))))/'VSWR Calculator'!$C$25)+$C68)^2+(1500*ABS(SIN(2*PI()*MOD(Calculator!$B$34/Calculator!$F$14,1)))*IF(MOD(Calculator!$B$34/Calculator!$F$14,1)&lt;0.5,-1,1))^2)),2))</f>
        <v>—</v>
      </c>
      <c r="GG68" s="253" t="n">
        <f aca="false">IF(OR(Calculator!$E$15&lt;&gt;"YES",Calculator!$B$34&lt;Calculator!$G$15),"—",ROUND((1+SQRT(((50*POWER(80,POWER(COS(PI()*MOD(Calculator!$B$34/Calculator!$F$15,1)),2))+MIN(500,MAX(30,100*EXP(-0.3*'VSWR Calculator'!$C$24)*(1+3*ABS(MOD('VSWR Calculator'!$C$23/Calculator!$F$15/2,1)-0.5))))/'VSWR Calculator'!$C$25)-$C68)^2+(1500*ABS(SIN(2*PI()*MOD(Calculator!$B$34/Calculator!$F$15,1)))*IF(MOD(Calculator!$B$34/Calculator!$F$15,1)&lt;0.5,-1,1))^2)/SQRT(((50*POWER(80,POWER(COS(PI()*MOD(Calculator!$B$34/Calculator!$F$15,1)),2))+MIN(500,MAX(30,100*EXP(-0.3*'VSWR Calculator'!$C$24)*(1+3*ABS(MOD('VSWR Calculator'!$C$23/Calculator!$F$15/2,1)-0.5))))/'VSWR Calculator'!$C$25)+$C68)^2+(1500*ABS(SIN(2*PI()*MOD(Calculator!$B$34/Calculator!$F$15,1)))*IF(MOD(Calculator!$B$34/Calculator!$F$15,1)&lt;0.5,-1,1))^2))/(1-SQRT(((50*POWER(80,POWER(COS(PI()*MOD(Calculator!$B$34/Calculator!$F$15,1)),2))+MIN(500,MAX(30,100*EXP(-0.3*'VSWR Calculator'!$C$24)*(1+3*ABS(MOD('VSWR Calculator'!$C$23/Calculator!$F$15/2,1)-0.5))))/'VSWR Calculator'!$C$25)-$C68)^2+(1500*ABS(SIN(2*PI()*MOD(Calculator!$B$34/Calculator!$F$15,1)))*IF(MOD(Calculator!$B$34/Calculator!$F$15,1)&lt;0.5,-1,1))^2)/SQRT(((50*POWER(80,POWER(COS(PI()*MOD(Calculator!$B$34/Calculator!$F$15,1)),2))+MIN(500,MAX(30,100*EXP(-0.3*'VSWR Calculator'!$C$24)*(1+3*ABS(MOD('VSWR Calculator'!$C$23/Calculator!$F$15/2,1)-0.5))))/'VSWR Calculator'!$C$25)+$C68)^2+(1500*ABS(SIN(2*PI()*MOD(Calculator!$B$34/Calculator!$F$15,1)))*IF(MOD(Calculator!$B$34/Calculator!$F$15,1)&lt;0.5,-1,1))^2)),2))</f>
        <v>15.19</v>
      </c>
      <c r="GH68" s="253" t="str">
        <f aca="false">IF(OR(Calculator!$E$16&lt;&gt;"YES",Calculator!$B$34&lt;Calculator!$G$16),"—",ROUND((1+SQRT(((50*POWER(80,POWER(COS(PI()*MOD(Calculator!$B$34/Calculator!$F$16,1)),2))+MIN(500,MAX(30,100*EXP(-0.3*'VSWR Calculator'!$C$24)*(1+3*ABS(MOD('VSWR Calculator'!$C$23/Calculator!$F$16/2,1)-0.5))))/'VSWR Calculator'!$C$25)-$C68)^2+(1500*ABS(SIN(2*PI()*MOD(Calculator!$B$34/Calculator!$F$16,1)))*IF(MOD(Calculator!$B$34/Calculator!$F$16,1)&lt;0.5,-1,1))^2)/SQRT(((50*POWER(80,POWER(COS(PI()*MOD(Calculator!$B$34/Calculator!$F$16,1)),2))+MIN(500,MAX(30,100*EXP(-0.3*'VSWR Calculator'!$C$24)*(1+3*ABS(MOD('VSWR Calculator'!$C$23/Calculator!$F$16/2,1)-0.5))))/'VSWR Calculator'!$C$25)+$C68)^2+(1500*ABS(SIN(2*PI()*MOD(Calculator!$B$34/Calculator!$F$16,1)))*IF(MOD(Calculator!$B$34/Calculator!$F$16,1)&lt;0.5,-1,1))^2))/(1-SQRT(((50*POWER(80,POWER(COS(PI()*MOD(Calculator!$B$34/Calculator!$F$16,1)),2))+MIN(500,MAX(30,100*EXP(-0.3*'VSWR Calculator'!$C$24)*(1+3*ABS(MOD('VSWR Calculator'!$C$23/Calculator!$F$16/2,1)-0.5))))/'VSWR Calculator'!$C$25)-$C68)^2+(1500*ABS(SIN(2*PI()*MOD(Calculator!$B$34/Calculator!$F$16,1)))*IF(MOD(Calculator!$B$34/Calculator!$F$16,1)&lt;0.5,-1,1))^2)/SQRT(((50*POWER(80,POWER(COS(PI()*MOD(Calculator!$B$34/Calculator!$F$16,1)),2))+MIN(500,MAX(30,100*EXP(-0.3*'VSWR Calculator'!$C$24)*(1+3*ABS(MOD('VSWR Calculator'!$C$23/Calculator!$F$16/2,1)-0.5))))/'VSWR Calculator'!$C$25)+$C68)^2+(1500*ABS(SIN(2*PI()*MOD(Calculator!$B$34/Calculator!$F$16,1)))*IF(MOD(Calculator!$B$34/Calculator!$F$16,1)&lt;0.5,-1,1))^2)),2))</f>
        <v>—</v>
      </c>
      <c r="GI68" s="253" t="n">
        <f aca="false">IF(OR(Calculator!$E$17&lt;&gt;"YES",Calculator!$B$34&lt;Calculator!$G$17),"—",ROUND((1+SQRT(((50*POWER(80,POWER(COS(PI()*MOD(Calculator!$B$34/Calculator!$F$17,1)),2))+MIN(500,MAX(30,100*EXP(-0.3*'VSWR Calculator'!$C$24)*(1+3*ABS(MOD('VSWR Calculator'!$C$23/Calculator!$F$17/2,1)-0.5))))/'VSWR Calculator'!$C$25)-$C68)^2+(1500*ABS(SIN(2*PI()*MOD(Calculator!$B$34/Calculator!$F$17,1)))*IF(MOD(Calculator!$B$34/Calculator!$F$17,1)&lt;0.5,-1,1))^2)/SQRT(((50*POWER(80,POWER(COS(PI()*MOD(Calculator!$B$34/Calculator!$F$17,1)),2))+MIN(500,MAX(30,100*EXP(-0.3*'VSWR Calculator'!$C$24)*(1+3*ABS(MOD('VSWR Calculator'!$C$23/Calculator!$F$17/2,1)-0.5))))/'VSWR Calculator'!$C$25)+$C68)^2+(1500*ABS(SIN(2*PI()*MOD(Calculator!$B$34/Calculator!$F$17,1)))*IF(MOD(Calculator!$B$34/Calculator!$F$17,1)&lt;0.5,-1,1))^2))/(1-SQRT(((50*POWER(80,POWER(COS(PI()*MOD(Calculator!$B$34/Calculator!$F$17,1)),2))+MIN(500,MAX(30,100*EXP(-0.3*'VSWR Calculator'!$C$24)*(1+3*ABS(MOD('VSWR Calculator'!$C$23/Calculator!$F$17/2,1)-0.5))))/'VSWR Calculator'!$C$25)-$C68)^2+(1500*ABS(SIN(2*PI()*MOD(Calculator!$B$34/Calculator!$F$17,1)))*IF(MOD(Calculator!$B$34/Calculator!$F$17,1)&lt;0.5,-1,1))^2)/SQRT(((50*POWER(80,POWER(COS(PI()*MOD(Calculator!$B$34/Calculator!$F$17,1)),2))+MIN(500,MAX(30,100*EXP(-0.3*'VSWR Calculator'!$C$24)*(1+3*ABS(MOD('VSWR Calculator'!$C$23/Calculator!$F$17/2,1)-0.5))))/'VSWR Calculator'!$C$25)+$C68)^2+(1500*ABS(SIN(2*PI()*MOD(Calculator!$B$34/Calculator!$F$17,1)))*IF(MOD(Calculator!$B$34/Calculator!$F$17,1)&lt;0.5,-1,1))^2)),2))</f>
        <v>11.67</v>
      </c>
      <c r="GJ68" s="253" t="str">
        <f aca="false">IF(OR(Calculator!$E$18&lt;&gt;"YES",Calculator!$B$34&lt;Calculator!$G$18),"—",ROUND((1+SQRT(((50*POWER(80,POWER(COS(PI()*MOD(Calculator!$B$34/Calculator!$F$18,1)),2))+MIN(500,MAX(30,100*EXP(-0.3*'VSWR Calculator'!$C$24)*(1+3*ABS(MOD('VSWR Calculator'!$C$23/Calculator!$F$18/2,1)-0.5))))/'VSWR Calculator'!$C$25)-$C68)^2+(1500*ABS(SIN(2*PI()*MOD(Calculator!$B$34/Calculator!$F$18,1)))*IF(MOD(Calculator!$B$34/Calculator!$F$18,1)&lt;0.5,-1,1))^2)/SQRT(((50*POWER(80,POWER(COS(PI()*MOD(Calculator!$B$34/Calculator!$F$18,1)),2))+MIN(500,MAX(30,100*EXP(-0.3*'VSWR Calculator'!$C$24)*(1+3*ABS(MOD('VSWR Calculator'!$C$23/Calculator!$F$18/2,1)-0.5))))/'VSWR Calculator'!$C$25)+$C68)^2+(1500*ABS(SIN(2*PI()*MOD(Calculator!$B$34/Calculator!$F$18,1)))*IF(MOD(Calculator!$B$34/Calculator!$F$18,1)&lt;0.5,-1,1))^2))/(1-SQRT(((50*POWER(80,POWER(COS(PI()*MOD(Calculator!$B$34/Calculator!$F$18,1)),2))+MIN(500,MAX(30,100*EXP(-0.3*'VSWR Calculator'!$C$24)*(1+3*ABS(MOD('VSWR Calculator'!$C$23/Calculator!$F$18/2,1)-0.5))))/'VSWR Calculator'!$C$25)-$C68)^2+(1500*ABS(SIN(2*PI()*MOD(Calculator!$B$34/Calculator!$F$18,1)))*IF(MOD(Calculator!$B$34/Calculator!$F$18,1)&lt;0.5,-1,1))^2)/SQRT(((50*POWER(80,POWER(COS(PI()*MOD(Calculator!$B$34/Calculator!$F$18,1)),2))+MIN(500,MAX(30,100*EXP(-0.3*'VSWR Calculator'!$C$24)*(1+3*ABS(MOD('VSWR Calculator'!$C$23/Calculator!$F$18/2,1)-0.5))))/'VSWR Calculator'!$C$25)+$C68)^2+(1500*ABS(SIN(2*PI()*MOD(Calculator!$B$34/Calculator!$F$18,1)))*IF(MOD(Calculator!$B$34/Calculator!$F$18,1)&lt;0.5,-1,1))^2)),2))</f>
        <v>—</v>
      </c>
      <c r="GK68" s="253" t="str">
        <f aca="false">IF(OR(Calculator!$E$19&lt;&gt;"YES",Calculator!$B$34&lt;Calculator!$G$19),"—",ROUND((1+SQRT(((50*POWER(80,POWER(COS(PI()*MOD(Calculator!$B$34/Calculator!$F$19,1)),2))+MIN(500,MAX(30,100*EXP(-0.3*'VSWR Calculator'!$C$24)*(1+3*ABS(MOD('VSWR Calculator'!$C$23/Calculator!$F$19/2,1)-0.5))))/'VSWR Calculator'!$C$25)-$C68)^2+(1500*ABS(SIN(2*PI()*MOD(Calculator!$B$34/Calculator!$F$19,1)))*IF(MOD(Calculator!$B$34/Calculator!$F$19,1)&lt;0.5,-1,1))^2)/SQRT(((50*POWER(80,POWER(COS(PI()*MOD(Calculator!$B$34/Calculator!$F$19,1)),2))+MIN(500,MAX(30,100*EXP(-0.3*'VSWR Calculator'!$C$24)*(1+3*ABS(MOD('VSWR Calculator'!$C$23/Calculator!$F$19/2,1)-0.5))))/'VSWR Calculator'!$C$25)+$C68)^2+(1500*ABS(SIN(2*PI()*MOD(Calculator!$B$34/Calculator!$F$19,1)))*IF(MOD(Calculator!$B$34/Calculator!$F$19,1)&lt;0.5,-1,1))^2))/(1-SQRT(((50*POWER(80,POWER(COS(PI()*MOD(Calculator!$B$34/Calculator!$F$19,1)),2))+MIN(500,MAX(30,100*EXP(-0.3*'VSWR Calculator'!$C$24)*(1+3*ABS(MOD('VSWR Calculator'!$C$23/Calculator!$F$19/2,1)-0.5))))/'VSWR Calculator'!$C$25)-$C68)^2+(1500*ABS(SIN(2*PI()*MOD(Calculator!$B$34/Calculator!$F$19,1)))*IF(MOD(Calculator!$B$34/Calculator!$F$19,1)&lt;0.5,-1,1))^2)/SQRT(((50*POWER(80,POWER(COS(PI()*MOD(Calculator!$B$34/Calculator!$F$19,1)),2))+MIN(500,MAX(30,100*EXP(-0.3*'VSWR Calculator'!$C$24)*(1+3*ABS(MOD('VSWR Calculator'!$C$23/Calculator!$F$19/2,1)-0.5))))/'VSWR Calculator'!$C$25)+$C68)^2+(1500*ABS(SIN(2*PI()*MOD(Calculator!$B$34/Calculator!$F$19,1)))*IF(MOD(Calculator!$B$34/Calculator!$F$19,1)&lt;0.5,-1,1))^2)),2))</f>
        <v>—</v>
      </c>
      <c r="GL68" s="253" t="str">
        <f aca="false">IF(OR(Calculator!$E$20&lt;&gt;"YES",Calculator!$B$34&lt;Calculator!$G$20),"—",ROUND((1+SQRT(((50*POWER(80,POWER(COS(PI()*MOD(Calculator!$B$34/Calculator!$F$20,1)),2))+MIN(500,MAX(30,100*EXP(-0.3*'VSWR Calculator'!$C$24)*(1+3*ABS(MOD('VSWR Calculator'!$C$23/Calculator!$F$20/2,1)-0.5))))/'VSWR Calculator'!$C$25)-$C68)^2+(1500*ABS(SIN(2*PI()*MOD(Calculator!$B$34/Calculator!$F$20,1)))*IF(MOD(Calculator!$B$34/Calculator!$F$20,1)&lt;0.5,-1,1))^2)/SQRT(((50*POWER(80,POWER(COS(PI()*MOD(Calculator!$B$34/Calculator!$F$20,1)),2))+MIN(500,MAX(30,100*EXP(-0.3*'VSWR Calculator'!$C$24)*(1+3*ABS(MOD('VSWR Calculator'!$C$23/Calculator!$F$20/2,1)-0.5))))/'VSWR Calculator'!$C$25)+$C68)^2+(1500*ABS(SIN(2*PI()*MOD(Calculator!$B$34/Calculator!$F$20,1)))*IF(MOD(Calculator!$B$34/Calculator!$F$20,1)&lt;0.5,-1,1))^2))/(1-SQRT(((50*POWER(80,POWER(COS(PI()*MOD(Calculator!$B$34/Calculator!$F$20,1)),2))+MIN(500,MAX(30,100*EXP(-0.3*'VSWR Calculator'!$C$24)*(1+3*ABS(MOD('VSWR Calculator'!$C$23/Calculator!$F$20/2,1)-0.5))))/'VSWR Calculator'!$C$25)-$C68)^2+(1500*ABS(SIN(2*PI()*MOD(Calculator!$B$34/Calculator!$F$20,1)))*IF(MOD(Calculator!$B$34/Calculator!$F$20,1)&lt;0.5,-1,1))^2)/SQRT(((50*POWER(80,POWER(COS(PI()*MOD(Calculator!$B$34/Calculator!$F$20,1)),2))+MIN(500,MAX(30,100*EXP(-0.3*'VSWR Calculator'!$C$24)*(1+3*ABS(MOD('VSWR Calculator'!$C$23/Calculator!$F$20/2,1)-0.5))))/'VSWR Calculator'!$C$25)+$C68)^2+(1500*ABS(SIN(2*PI()*MOD(Calculator!$B$34/Calculator!$F$20,1)))*IF(MOD(Calculator!$B$34/Calculator!$F$20,1)&lt;0.5,-1,1))^2)),2))</f>
        <v>—</v>
      </c>
      <c r="GM68" s="253" t="str">
        <f aca="false">IF(OR(Calculator!$E$21&lt;&gt;"YES",Calculator!$B$34&lt;Calculator!$G$21),"—",ROUND((1+SQRT(((50*POWER(80,POWER(COS(PI()*MOD(Calculator!$B$34/Calculator!$F$21,1)),2))+MIN(500,MAX(30,100*EXP(-0.3*'VSWR Calculator'!$C$24)*(1+3*ABS(MOD('VSWR Calculator'!$C$23/Calculator!$F$21/2,1)-0.5))))/'VSWR Calculator'!$C$25)-$C68)^2+(1500*ABS(SIN(2*PI()*MOD(Calculator!$B$34/Calculator!$F$21,1)))*IF(MOD(Calculator!$B$34/Calculator!$F$21,1)&lt;0.5,-1,1))^2)/SQRT(((50*POWER(80,POWER(COS(PI()*MOD(Calculator!$B$34/Calculator!$F$21,1)),2))+MIN(500,MAX(30,100*EXP(-0.3*'VSWR Calculator'!$C$24)*(1+3*ABS(MOD('VSWR Calculator'!$C$23/Calculator!$F$21/2,1)-0.5))))/'VSWR Calculator'!$C$25)+$C68)^2+(1500*ABS(SIN(2*PI()*MOD(Calculator!$B$34/Calculator!$F$21,1)))*IF(MOD(Calculator!$B$34/Calculator!$F$21,1)&lt;0.5,-1,1))^2))/(1-SQRT(((50*POWER(80,POWER(COS(PI()*MOD(Calculator!$B$34/Calculator!$F$21,1)),2))+MIN(500,MAX(30,100*EXP(-0.3*'VSWR Calculator'!$C$24)*(1+3*ABS(MOD('VSWR Calculator'!$C$23/Calculator!$F$21/2,1)-0.5))))/'VSWR Calculator'!$C$25)-$C68)^2+(1500*ABS(SIN(2*PI()*MOD(Calculator!$B$34/Calculator!$F$21,1)))*IF(MOD(Calculator!$B$34/Calculator!$F$21,1)&lt;0.5,-1,1))^2)/SQRT(((50*POWER(80,POWER(COS(PI()*MOD(Calculator!$B$34/Calculator!$F$21,1)),2))+MIN(500,MAX(30,100*EXP(-0.3*'VSWR Calculator'!$C$24)*(1+3*ABS(MOD('VSWR Calculator'!$C$23/Calculator!$F$21/2,1)-0.5))))/'VSWR Calculator'!$C$25)+$C68)^2+(1500*ABS(SIN(2*PI()*MOD(Calculator!$B$34/Calculator!$F$21,1)))*IF(MOD(Calculator!$B$34/Calculator!$F$21,1)&lt;0.5,-1,1))^2)),2))</f>
        <v>—</v>
      </c>
      <c r="GN68" s="253" t="str">
        <f aca="false">IF(OR(Calculator!$E$22&lt;&gt;"YES",Calculator!$B$34&lt;Calculator!$G$22),"—",ROUND((1+SQRT(((50*POWER(80,POWER(COS(PI()*MOD(Calculator!$B$34/Calculator!$F$22,1)),2))+MIN(500,MAX(30,100*EXP(-0.3*'VSWR Calculator'!$C$24)*(1+3*ABS(MOD('VSWR Calculator'!$C$23/Calculator!$F$22/2,1)-0.5))))/'VSWR Calculator'!$C$25)-$C68)^2+(1500*ABS(SIN(2*PI()*MOD(Calculator!$B$34/Calculator!$F$22,1)))*IF(MOD(Calculator!$B$34/Calculator!$F$22,1)&lt;0.5,-1,1))^2)/SQRT(((50*POWER(80,POWER(COS(PI()*MOD(Calculator!$B$34/Calculator!$F$22,1)),2))+MIN(500,MAX(30,100*EXP(-0.3*'VSWR Calculator'!$C$24)*(1+3*ABS(MOD('VSWR Calculator'!$C$23/Calculator!$F$22/2,1)-0.5))))/'VSWR Calculator'!$C$25)+$C68)^2+(1500*ABS(SIN(2*PI()*MOD(Calculator!$B$34/Calculator!$F$22,1)))*IF(MOD(Calculator!$B$34/Calculator!$F$22,1)&lt;0.5,-1,1))^2))/(1-SQRT(((50*POWER(80,POWER(COS(PI()*MOD(Calculator!$B$34/Calculator!$F$22,1)),2))+MIN(500,MAX(30,100*EXP(-0.3*'VSWR Calculator'!$C$24)*(1+3*ABS(MOD('VSWR Calculator'!$C$23/Calculator!$F$22/2,1)-0.5))))/'VSWR Calculator'!$C$25)-$C68)^2+(1500*ABS(SIN(2*PI()*MOD(Calculator!$B$34/Calculator!$F$22,1)))*IF(MOD(Calculator!$B$34/Calculator!$F$22,1)&lt;0.5,-1,1))^2)/SQRT(((50*POWER(80,POWER(COS(PI()*MOD(Calculator!$B$34/Calculator!$F$22,1)),2))+MIN(500,MAX(30,100*EXP(-0.3*'VSWR Calculator'!$C$24)*(1+3*ABS(MOD('VSWR Calculator'!$C$23/Calculator!$F$22/2,1)-0.5))))/'VSWR Calculator'!$C$25)+$C68)^2+(1500*ABS(SIN(2*PI()*MOD(Calculator!$B$34/Calculator!$F$22,1)))*IF(MOD(Calculator!$B$34/Calculator!$F$22,1)&lt;0.5,-1,1))^2)),2))</f>
        <v>—</v>
      </c>
      <c r="GO68" s="253" t="n">
        <f aca="false">IFERROR(ROUND((IF(ISNUMBER(GD68),GD68,0)+IF(ISNUMBER(GE68),GE68,0)+IF(ISNUMBER(GF68),GF68,0)+IF(ISNUMBER(GG68),GG68,0)+IF(ISNUMBER(GH68),GH68,0)+IF(ISNUMBER(GI68),GI68,0)+IF(ISNUMBER(GJ68),GJ68,0)+IF(ISNUMBER(GK68),GK68,0)+IF(ISNUMBER(GL68),GL68,0)+IF(ISNUMBER(GM68),GM68,0)+IF(ISNUMBER(GN68),GN68,0))/(IF(ISNUMBER(GD68),1,0)+IF(ISNUMBER(GE68),1,0)+IF(ISNUMBER(GF68),1,0)+IF(ISNUMBER(GG68),1,0)+IF(ISNUMBER(GH68),1,0)+IF(ISNUMBER(GI68),1,0)+IF(ISNUMBER(GJ68),1,0)+IF(ISNUMBER(GK68),1,0)+IF(ISNUMBER(GL68),1,0)+IF(ISNUMBER(GM68),1,0)+IF(ISNUMBER(GN68),1,0)),4),"")</f>
        <v>13.43</v>
      </c>
      <c r="GP68" s="253" t="str">
        <f aca="false">IF(OR(Calculator!$E$12&lt;&gt;"YES",Calculator!$B$35&lt;Calculator!$G$12),"—",ROUND((1+SQRT(((50*POWER(80,POWER(COS(PI()*MOD(Calculator!$B$35/Calculator!$F$12,1)),2))+MIN(500,MAX(30,100*EXP(-0.3*'VSWR Calculator'!$C$24)*(1+3*ABS(MOD('VSWR Calculator'!$C$23/Calculator!$F$12/2,1)-0.5))))/'VSWR Calculator'!$C$25)-$C68)^2+(1500*ABS(SIN(2*PI()*MOD(Calculator!$B$35/Calculator!$F$12,1)))*IF(MOD(Calculator!$B$35/Calculator!$F$12,1)&lt;0.5,-1,1))^2)/SQRT(((50*POWER(80,POWER(COS(PI()*MOD(Calculator!$B$35/Calculator!$F$12,1)),2))+MIN(500,MAX(30,100*EXP(-0.3*'VSWR Calculator'!$C$24)*(1+3*ABS(MOD('VSWR Calculator'!$C$23/Calculator!$F$12/2,1)-0.5))))/'VSWR Calculator'!$C$25)+$C68)^2+(1500*ABS(SIN(2*PI()*MOD(Calculator!$B$35/Calculator!$F$12,1)))*IF(MOD(Calculator!$B$35/Calculator!$F$12,1)&lt;0.5,-1,1))^2))/(1-SQRT(((50*POWER(80,POWER(COS(PI()*MOD(Calculator!$B$35/Calculator!$F$12,1)),2))+MIN(500,MAX(30,100*EXP(-0.3*'VSWR Calculator'!$C$24)*(1+3*ABS(MOD('VSWR Calculator'!$C$23/Calculator!$F$12/2,1)-0.5))))/'VSWR Calculator'!$C$25)-$C68)^2+(1500*ABS(SIN(2*PI()*MOD(Calculator!$B$35/Calculator!$F$12,1)))*IF(MOD(Calculator!$B$35/Calculator!$F$12,1)&lt;0.5,-1,1))^2)/SQRT(((50*POWER(80,POWER(COS(PI()*MOD(Calculator!$B$35/Calculator!$F$12,1)),2))+MIN(500,MAX(30,100*EXP(-0.3*'VSWR Calculator'!$C$24)*(1+3*ABS(MOD('VSWR Calculator'!$C$23/Calculator!$F$12/2,1)-0.5))))/'VSWR Calculator'!$C$25)+$C68)^2+(1500*ABS(SIN(2*PI()*MOD(Calculator!$B$35/Calculator!$F$12,1)))*IF(MOD(Calculator!$B$35/Calculator!$F$12,1)&lt;0.5,-1,1))^2)),2))</f>
        <v>—</v>
      </c>
      <c r="GQ68" s="253" t="str">
        <f aca="false">IF(OR(Calculator!$E$13&lt;&gt;"YES",Calculator!$B$35&lt;Calculator!$G$13),"—",ROUND((1+SQRT(((50*POWER(80,POWER(COS(PI()*MOD(Calculator!$B$35/Calculator!$F$13,1)),2))+MIN(500,MAX(30,100*EXP(-0.3*'VSWR Calculator'!$C$24)*(1+3*ABS(MOD('VSWR Calculator'!$C$23/Calculator!$F$13/2,1)-0.5))))/'VSWR Calculator'!$C$25)-$C68)^2+(1500*ABS(SIN(2*PI()*MOD(Calculator!$B$35/Calculator!$F$13,1)))*IF(MOD(Calculator!$B$35/Calculator!$F$13,1)&lt;0.5,-1,1))^2)/SQRT(((50*POWER(80,POWER(COS(PI()*MOD(Calculator!$B$35/Calculator!$F$13,1)),2))+MIN(500,MAX(30,100*EXP(-0.3*'VSWR Calculator'!$C$24)*(1+3*ABS(MOD('VSWR Calculator'!$C$23/Calculator!$F$13/2,1)-0.5))))/'VSWR Calculator'!$C$25)+$C68)^2+(1500*ABS(SIN(2*PI()*MOD(Calculator!$B$35/Calculator!$F$13,1)))*IF(MOD(Calculator!$B$35/Calculator!$F$13,1)&lt;0.5,-1,1))^2))/(1-SQRT(((50*POWER(80,POWER(COS(PI()*MOD(Calculator!$B$35/Calculator!$F$13,1)),2))+MIN(500,MAX(30,100*EXP(-0.3*'VSWR Calculator'!$C$24)*(1+3*ABS(MOD('VSWR Calculator'!$C$23/Calculator!$F$13/2,1)-0.5))))/'VSWR Calculator'!$C$25)-$C68)^2+(1500*ABS(SIN(2*PI()*MOD(Calculator!$B$35/Calculator!$F$13,1)))*IF(MOD(Calculator!$B$35/Calculator!$F$13,1)&lt;0.5,-1,1))^2)/SQRT(((50*POWER(80,POWER(COS(PI()*MOD(Calculator!$B$35/Calculator!$F$13,1)),2))+MIN(500,MAX(30,100*EXP(-0.3*'VSWR Calculator'!$C$24)*(1+3*ABS(MOD('VSWR Calculator'!$C$23/Calculator!$F$13/2,1)-0.5))))/'VSWR Calculator'!$C$25)+$C68)^2+(1500*ABS(SIN(2*PI()*MOD(Calculator!$B$35/Calculator!$F$13,1)))*IF(MOD(Calculator!$B$35/Calculator!$F$13,1)&lt;0.5,-1,1))^2)),2))</f>
        <v>—</v>
      </c>
      <c r="GR68" s="253" t="str">
        <f aca="false">IF(OR(Calculator!$E$14&lt;&gt;"YES",Calculator!$B$35&lt;Calculator!$G$14),"—",ROUND((1+SQRT(((50*POWER(80,POWER(COS(PI()*MOD(Calculator!$B$35/Calculator!$F$14,1)),2))+MIN(500,MAX(30,100*EXP(-0.3*'VSWR Calculator'!$C$24)*(1+3*ABS(MOD('VSWR Calculator'!$C$23/Calculator!$F$14/2,1)-0.5))))/'VSWR Calculator'!$C$25)-$C68)^2+(1500*ABS(SIN(2*PI()*MOD(Calculator!$B$35/Calculator!$F$14,1)))*IF(MOD(Calculator!$B$35/Calculator!$F$14,1)&lt;0.5,-1,1))^2)/SQRT(((50*POWER(80,POWER(COS(PI()*MOD(Calculator!$B$35/Calculator!$F$14,1)),2))+MIN(500,MAX(30,100*EXP(-0.3*'VSWR Calculator'!$C$24)*(1+3*ABS(MOD('VSWR Calculator'!$C$23/Calculator!$F$14/2,1)-0.5))))/'VSWR Calculator'!$C$25)+$C68)^2+(1500*ABS(SIN(2*PI()*MOD(Calculator!$B$35/Calculator!$F$14,1)))*IF(MOD(Calculator!$B$35/Calculator!$F$14,1)&lt;0.5,-1,1))^2))/(1-SQRT(((50*POWER(80,POWER(COS(PI()*MOD(Calculator!$B$35/Calculator!$F$14,1)),2))+MIN(500,MAX(30,100*EXP(-0.3*'VSWR Calculator'!$C$24)*(1+3*ABS(MOD('VSWR Calculator'!$C$23/Calculator!$F$14/2,1)-0.5))))/'VSWR Calculator'!$C$25)-$C68)^2+(1500*ABS(SIN(2*PI()*MOD(Calculator!$B$35/Calculator!$F$14,1)))*IF(MOD(Calculator!$B$35/Calculator!$F$14,1)&lt;0.5,-1,1))^2)/SQRT(((50*POWER(80,POWER(COS(PI()*MOD(Calculator!$B$35/Calculator!$F$14,1)),2))+MIN(500,MAX(30,100*EXP(-0.3*'VSWR Calculator'!$C$24)*(1+3*ABS(MOD('VSWR Calculator'!$C$23/Calculator!$F$14/2,1)-0.5))))/'VSWR Calculator'!$C$25)+$C68)^2+(1500*ABS(SIN(2*PI()*MOD(Calculator!$B$35/Calculator!$F$14,1)))*IF(MOD(Calculator!$B$35/Calculator!$F$14,1)&lt;0.5,-1,1))^2)),2))</f>
        <v>—</v>
      </c>
      <c r="GS68" s="253" t="n">
        <f aca="false">IF(OR(Calculator!$E$15&lt;&gt;"YES",Calculator!$B$35&lt;Calculator!$G$15),"—",ROUND((1+SQRT(((50*POWER(80,POWER(COS(PI()*MOD(Calculator!$B$35/Calculator!$F$15,1)),2))+MIN(500,MAX(30,100*EXP(-0.3*'VSWR Calculator'!$C$24)*(1+3*ABS(MOD('VSWR Calculator'!$C$23/Calculator!$F$15/2,1)-0.5))))/'VSWR Calculator'!$C$25)-$C68)^2+(1500*ABS(SIN(2*PI()*MOD(Calculator!$B$35/Calculator!$F$15,1)))*IF(MOD(Calculator!$B$35/Calculator!$F$15,1)&lt;0.5,-1,1))^2)/SQRT(((50*POWER(80,POWER(COS(PI()*MOD(Calculator!$B$35/Calculator!$F$15,1)),2))+MIN(500,MAX(30,100*EXP(-0.3*'VSWR Calculator'!$C$24)*(1+3*ABS(MOD('VSWR Calculator'!$C$23/Calculator!$F$15/2,1)-0.5))))/'VSWR Calculator'!$C$25)+$C68)^2+(1500*ABS(SIN(2*PI()*MOD(Calculator!$B$35/Calculator!$F$15,1)))*IF(MOD(Calculator!$B$35/Calculator!$F$15,1)&lt;0.5,-1,1))^2))/(1-SQRT(((50*POWER(80,POWER(COS(PI()*MOD(Calculator!$B$35/Calculator!$F$15,1)),2))+MIN(500,MAX(30,100*EXP(-0.3*'VSWR Calculator'!$C$24)*(1+3*ABS(MOD('VSWR Calculator'!$C$23/Calculator!$F$15/2,1)-0.5))))/'VSWR Calculator'!$C$25)-$C68)^2+(1500*ABS(SIN(2*PI()*MOD(Calculator!$B$35/Calculator!$F$15,1)))*IF(MOD(Calculator!$B$35/Calculator!$F$15,1)&lt;0.5,-1,1))^2)/SQRT(((50*POWER(80,POWER(COS(PI()*MOD(Calculator!$B$35/Calculator!$F$15,1)),2))+MIN(500,MAX(30,100*EXP(-0.3*'VSWR Calculator'!$C$24)*(1+3*ABS(MOD('VSWR Calculator'!$C$23/Calculator!$F$15/2,1)-0.5))))/'VSWR Calculator'!$C$25)+$C68)^2+(1500*ABS(SIN(2*PI()*MOD(Calculator!$B$35/Calculator!$F$15,1)))*IF(MOD(Calculator!$B$35/Calculator!$F$15,1)&lt;0.5,-1,1))^2)),2))</f>
        <v>2.24</v>
      </c>
      <c r="GT68" s="253" t="str">
        <f aca="false">IF(OR(Calculator!$E$16&lt;&gt;"YES",Calculator!$B$35&lt;Calculator!$G$16),"—",ROUND((1+SQRT(((50*POWER(80,POWER(COS(PI()*MOD(Calculator!$B$35/Calculator!$F$16,1)),2))+MIN(500,MAX(30,100*EXP(-0.3*'VSWR Calculator'!$C$24)*(1+3*ABS(MOD('VSWR Calculator'!$C$23/Calculator!$F$16/2,1)-0.5))))/'VSWR Calculator'!$C$25)-$C68)^2+(1500*ABS(SIN(2*PI()*MOD(Calculator!$B$35/Calculator!$F$16,1)))*IF(MOD(Calculator!$B$35/Calculator!$F$16,1)&lt;0.5,-1,1))^2)/SQRT(((50*POWER(80,POWER(COS(PI()*MOD(Calculator!$B$35/Calculator!$F$16,1)),2))+MIN(500,MAX(30,100*EXP(-0.3*'VSWR Calculator'!$C$24)*(1+3*ABS(MOD('VSWR Calculator'!$C$23/Calculator!$F$16/2,1)-0.5))))/'VSWR Calculator'!$C$25)+$C68)^2+(1500*ABS(SIN(2*PI()*MOD(Calculator!$B$35/Calculator!$F$16,1)))*IF(MOD(Calculator!$B$35/Calculator!$F$16,1)&lt;0.5,-1,1))^2))/(1-SQRT(((50*POWER(80,POWER(COS(PI()*MOD(Calculator!$B$35/Calculator!$F$16,1)),2))+MIN(500,MAX(30,100*EXP(-0.3*'VSWR Calculator'!$C$24)*(1+3*ABS(MOD('VSWR Calculator'!$C$23/Calculator!$F$16/2,1)-0.5))))/'VSWR Calculator'!$C$25)-$C68)^2+(1500*ABS(SIN(2*PI()*MOD(Calculator!$B$35/Calculator!$F$16,1)))*IF(MOD(Calculator!$B$35/Calculator!$F$16,1)&lt;0.5,-1,1))^2)/SQRT(((50*POWER(80,POWER(COS(PI()*MOD(Calculator!$B$35/Calculator!$F$16,1)),2))+MIN(500,MAX(30,100*EXP(-0.3*'VSWR Calculator'!$C$24)*(1+3*ABS(MOD('VSWR Calculator'!$C$23/Calculator!$F$16/2,1)-0.5))))/'VSWR Calculator'!$C$25)+$C68)^2+(1500*ABS(SIN(2*PI()*MOD(Calculator!$B$35/Calculator!$F$16,1)))*IF(MOD(Calculator!$B$35/Calculator!$F$16,1)&lt;0.5,-1,1))^2)),2))</f>
        <v>—</v>
      </c>
      <c r="GU68" s="253" t="n">
        <f aca="false">IF(OR(Calculator!$E$17&lt;&gt;"YES",Calculator!$B$35&lt;Calculator!$G$17),"—",ROUND((1+SQRT(((50*POWER(80,POWER(COS(PI()*MOD(Calculator!$B$35/Calculator!$F$17,1)),2))+MIN(500,MAX(30,100*EXP(-0.3*'VSWR Calculator'!$C$24)*(1+3*ABS(MOD('VSWR Calculator'!$C$23/Calculator!$F$17/2,1)-0.5))))/'VSWR Calculator'!$C$25)-$C68)^2+(1500*ABS(SIN(2*PI()*MOD(Calculator!$B$35/Calculator!$F$17,1)))*IF(MOD(Calculator!$B$35/Calculator!$F$17,1)&lt;0.5,-1,1))^2)/SQRT(((50*POWER(80,POWER(COS(PI()*MOD(Calculator!$B$35/Calculator!$F$17,1)),2))+MIN(500,MAX(30,100*EXP(-0.3*'VSWR Calculator'!$C$24)*(1+3*ABS(MOD('VSWR Calculator'!$C$23/Calculator!$F$17/2,1)-0.5))))/'VSWR Calculator'!$C$25)+$C68)^2+(1500*ABS(SIN(2*PI()*MOD(Calculator!$B$35/Calculator!$F$17,1)))*IF(MOD(Calculator!$B$35/Calculator!$F$17,1)&lt;0.5,-1,1))^2))/(1-SQRT(((50*POWER(80,POWER(COS(PI()*MOD(Calculator!$B$35/Calculator!$F$17,1)),2))+MIN(500,MAX(30,100*EXP(-0.3*'VSWR Calculator'!$C$24)*(1+3*ABS(MOD('VSWR Calculator'!$C$23/Calculator!$F$17/2,1)-0.5))))/'VSWR Calculator'!$C$25)-$C68)^2+(1500*ABS(SIN(2*PI()*MOD(Calculator!$B$35/Calculator!$F$17,1)))*IF(MOD(Calculator!$B$35/Calculator!$F$17,1)&lt;0.5,-1,1))^2)/SQRT(((50*POWER(80,POWER(COS(PI()*MOD(Calculator!$B$35/Calculator!$F$17,1)),2))+MIN(500,MAX(30,100*EXP(-0.3*'VSWR Calculator'!$C$24)*(1+3*ABS(MOD('VSWR Calculator'!$C$23/Calculator!$F$17/2,1)-0.5))))/'VSWR Calculator'!$C$25)+$C68)^2+(1500*ABS(SIN(2*PI()*MOD(Calculator!$B$35/Calculator!$F$17,1)))*IF(MOD(Calculator!$B$35/Calculator!$F$17,1)&lt;0.5,-1,1))^2)),2))</f>
        <v>15.62</v>
      </c>
      <c r="GV68" s="253" t="str">
        <f aca="false">IF(OR(Calculator!$E$18&lt;&gt;"YES",Calculator!$B$35&lt;Calculator!$G$18),"—",ROUND((1+SQRT(((50*POWER(80,POWER(COS(PI()*MOD(Calculator!$B$35/Calculator!$F$18,1)),2))+MIN(500,MAX(30,100*EXP(-0.3*'VSWR Calculator'!$C$24)*(1+3*ABS(MOD('VSWR Calculator'!$C$23/Calculator!$F$18/2,1)-0.5))))/'VSWR Calculator'!$C$25)-$C68)^2+(1500*ABS(SIN(2*PI()*MOD(Calculator!$B$35/Calculator!$F$18,1)))*IF(MOD(Calculator!$B$35/Calculator!$F$18,1)&lt;0.5,-1,1))^2)/SQRT(((50*POWER(80,POWER(COS(PI()*MOD(Calculator!$B$35/Calculator!$F$18,1)),2))+MIN(500,MAX(30,100*EXP(-0.3*'VSWR Calculator'!$C$24)*(1+3*ABS(MOD('VSWR Calculator'!$C$23/Calculator!$F$18/2,1)-0.5))))/'VSWR Calculator'!$C$25)+$C68)^2+(1500*ABS(SIN(2*PI()*MOD(Calculator!$B$35/Calculator!$F$18,1)))*IF(MOD(Calculator!$B$35/Calculator!$F$18,1)&lt;0.5,-1,1))^2))/(1-SQRT(((50*POWER(80,POWER(COS(PI()*MOD(Calculator!$B$35/Calculator!$F$18,1)),2))+MIN(500,MAX(30,100*EXP(-0.3*'VSWR Calculator'!$C$24)*(1+3*ABS(MOD('VSWR Calculator'!$C$23/Calculator!$F$18/2,1)-0.5))))/'VSWR Calculator'!$C$25)-$C68)^2+(1500*ABS(SIN(2*PI()*MOD(Calculator!$B$35/Calculator!$F$18,1)))*IF(MOD(Calculator!$B$35/Calculator!$F$18,1)&lt;0.5,-1,1))^2)/SQRT(((50*POWER(80,POWER(COS(PI()*MOD(Calculator!$B$35/Calculator!$F$18,1)),2))+MIN(500,MAX(30,100*EXP(-0.3*'VSWR Calculator'!$C$24)*(1+3*ABS(MOD('VSWR Calculator'!$C$23/Calculator!$F$18/2,1)-0.5))))/'VSWR Calculator'!$C$25)+$C68)^2+(1500*ABS(SIN(2*PI()*MOD(Calculator!$B$35/Calculator!$F$18,1)))*IF(MOD(Calculator!$B$35/Calculator!$F$18,1)&lt;0.5,-1,1))^2)),2))</f>
        <v>—</v>
      </c>
      <c r="GW68" s="253" t="str">
        <f aca="false">IF(OR(Calculator!$E$19&lt;&gt;"YES",Calculator!$B$35&lt;Calculator!$G$19),"—",ROUND((1+SQRT(((50*POWER(80,POWER(COS(PI()*MOD(Calculator!$B$35/Calculator!$F$19,1)),2))+MIN(500,MAX(30,100*EXP(-0.3*'VSWR Calculator'!$C$24)*(1+3*ABS(MOD('VSWR Calculator'!$C$23/Calculator!$F$19/2,1)-0.5))))/'VSWR Calculator'!$C$25)-$C68)^2+(1500*ABS(SIN(2*PI()*MOD(Calculator!$B$35/Calculator!$F$19,1)))*IF(MOD(Calculator!$B$35/Calculator!$F$19,1)&lt;0.5,-1,1))^2)/SQRT(((50*POWER(80,POWER(COS(PI()*MOD(Calculator!$B$35/Calculator!$F$19,1)),2))+MIN(500,MAX(30,100*EXP(-0.3*'VSWR Calculator'!$C$24)*(1+3*ABS(MOD('VSWR Calculator'!$C$23/Calculator!$F$19/2,1)-0.5))))/'VSWR Calculator'!$C$25)+$C68)^2+(1500*ABS(SIN(2*PI()*MOD(Calculator!$B$35/Calculator!$F$19,1)))*IF(MOD(Calculator!$B$35/Calculator!$F$19,1)&lt;0.5,-1,1))^2))/(1-SQRT(((50*POWER(80,POWER(COS(PI()*MOD(Calculator!$B$35/Calculator!$F$19,1)),2))+MIN(500,MAX(30,100*EXP(-0.3*'VSWR Calculator'!$C$24)*(1+3*ABS(MOD('VSWR Calculator'!$C$23/Calculator!$F$19/2,1)-0.5))))/'VSWR Calculator'!$C$25)-$C68)^2+(1500*ABS(SIN(2*PI()*MOD(Calculator!$B$35/Calculator!$F$19,1)))*IF(MOD(Calculator!$B$35/Calculator!$F$19,1)&lt;0.5,-1,1))^2)/SQRT(((50*POWER(80,POWER(COS(PI()*MOD(Calculator!$B$35/Calculator!$F$19,1)),2))+MIN(500,MAX(30,100*EXP(-0.3*'VSWR Calculator'!$C$24)*(1+3*ABS(MOD('VSWR Calculator'!$C$23/Calculator!$F$19/2,1)-0.5))))/'VSWR Calculator'!$C$25)+$C68)^2+(1500*ABS(SIN(2*PI()*MOD(Calculator!$B$35/Calculator!$F$19,1)))*IF(MOD(Calculator!$B$35/Calculator!$F$19,1)&lt;0.5,-1,1))^2)),2))</f>
        <v>—</v>
      </c>
      <c r="GX68" s="253" t="str">
        <f aca="false">IF(OR(Calculator!$E$20&lt;&gt;"YES",Calculator!$B$35&lt;Calculator!$G$20),"—",ROUND((1+SQRT(((50*POWER(80,POWER(COS(PI()*MOD(Calculator!$B$35/Calculator!$F$20,1)),2))+MIN(500,MAX(30,100*EXP(-0.3*'VSWR Calculator'!$C$24)*(1+3*ABS(MOD('VSWR Calculator'!$C$23/Calculator!$F$20/2,1)-0.5))))/'VSWR Calculator'!$C$25)-$C68)^2+(1500*ABS(SIN(2*PI()*MOD(Calculator!$B$35/Calculator!$F$20,1)))*IF(MOD(Calculator!$B$35/Calculator!$F$20,1)&lt;0.5,-1,1))^2)/SQRT(((50*POWER(80,POWER(COS(PI()*MOD(Calculator!$B$35/Calculator!$F$20,1)),2))+MIN(500,MAX(30,100*EXP(-0.3*'VSWR Calculator'!$C$24)*(1+3*ABS(MOD('VSWR Calculator'!$C$23/Calculator!$F$20/2,1)-0.5))))/'VSWR Calculator'!$C$25)+$C68)^2+(1500*ABS(SIN(2*PI()*MOD(Calculator!$B$35/Calculator!$F$20,1)))*IF(MOD(Calculator!$B$35/Calculator!$F$20,1)&lt;0.5,-1,1))^2))/(1-SQRT(((50*POWER(80,POWER(COS(PI()*MOD(Calculator!$B$35/Calculator!$F$20,1)),2))+MIN(500,MAX(30,100*EXP(-0.3*'VSWR Calculator'!$C$24)*(1+3*ABS(MOD('VSWR Calculator'!$C$23/Calculator!$F$20/2,1)-0.5))))/'VSWR Calculator'!$C$25)-$C68)^2+(1500*ABS(SIN(2*PI()*MOD(Calculator!$B$35/Calculator!$F$20,1)))*IF(MOD(Calculator!$B$35/Calculator!$F$20,1)&lt;0.5,-1,1))^2)/SQRT(((50*POWER(80,POWER(COS(PI()*MOD(Calculator!$B$35/Calculator!$F$20,1)),2))+MIN(500,MAX(30,100*EXP(-0.3*'VSWR Calculator'!$C$24)*(1+3*ABS(MOD('VSWR Calculator'!$C$23/Calculator!$F$20/2,1)-0.5))))/'VSWR Calculator'!$C$25)+$C68)^2+(1500*ABS(SIN(2*PI()*MOD(Calculator!$B$35/Calculator!$F$20,1)))*IF(MOD(Calculator!$B$35/Calculator!$F$20,1)&lt;0.5,-1,1))^2)),2))</f>
        <v>—</v>
      </c>
      <c r="GY68" s="253" t="str">
        <f aca="false">IF(OR(Calculator!$E$21&lt;&gt;"YES",Calculator!$B$35&lt;Calculator!$G$21),"—",ROUND((1+SQRT(((50*POWER(80,POWER(COS(PI()*MOD(Calculator!$B$35/Calculator!$F$21,1)),2))+MIN(500,MAX(30,100*EXP(-0.3*'VSWR Calculator'!$C$24)*(1+3*ABS(MOD('VSWR Calculator'!$C$23/Calculator!$F$21/2,1)-0.5))))/'VSWR Calculator'!$C$25)-$C68)^2+(1500*ABS(SIN(2*PI()*MOD(Calculator!$B$35/Calculator!$F$21,1)))*IF(MOD(Calculator!$B$35/Calculator!$F$21,1)&lt;0.5,-1,1))^2)/SQRT(((50*POWER(80,POWER(COS(PI()*MOD(Calculator!$B$35/Calculator!$F$21,1)),2))+MIN(500,MAX(30,100*EXP(-0.3*'VSWR Calculator'!$C$24)*(1+3*ABS(MOD('VSWR Calculator'!$C$23/Calculator!$F$21/2,1)-0.5))))/'VSWR Calculator'!$C$25)+$C68)^2+(1500*ABS(SIN(2*PI()*MOD(Calculator!$B$35/Calculator!$F$21,1)))*IF(MOD(Calculator!$B$35/Calculator!$F$21,1)&lt;0.5,-1,1))^2))/(1-SQRT(((50*POWER(80,POWER(COS(PI()*MOD(Calculator!$B$35/Calculator!$F$21,1)),2))+MIN(500,MAX(30,100*EXP(-0.3*'VSWR Calculator'!$C$24)*(1+3*ABS(MOD('VSWR Calculator'!$C$23/Calculator!$F$21/2,1)-0.5))))/'VSWR Calculator'!$C$25)-$C68)^2+(1500*ABS(SIN(2*PI()*MOD(Calculator!$B$35/Calculator!$F$21,1)))*IF(MOD(Calculator!$B$35/Calculator!$F$21,1)&lt;0.5,-1,1))^2)/SQRT(((50*POWER(80,POWER(COS(PI()*MOD(Calculator!$B$35/Calculator!$F$21,1)),2))+MIN(500,MAX(30,100*EXP(-0.3*'VSWR Calculator'!$C$24)*(1+3*ABS(MOD('VSWR Calculator'!$C$23/Calculator!$F$21/2,1)-0.5))))/'VSWR Calculator'!$C$25)+$C68)^2+(1500*ABS(SIN(2*PI()*MOD(Calculator!$B$35/Calculator!$F$21,1)))*IF(MOD(Calculator!$B$35/Calculator!$F$21,1)&lt;0.5,-1,1))^2)),2))</f>
        <v>—</v>
      </c>
      <c r="GZ68" s="253" t="str">
        <f aca="false">IF(OR(Calculator!$E$22&lt;&gt;"YES",Calculator!$B$35&lt;Calculator!$G$22),"—",ROUND((1+SQRT(((50*POWER(80,POWER(COS(PI()*MOD(Calculator!$B$35/Calculator!$F$22,1)),2))+MIN(500,MAX(30,100*EXP(-0.3*'VSWR Calculator'!$C$24)*(1+3*ABS(MOD('VSWR Calculator'!$C$23/Calculator!$F$22/2,1)-0.5))))/'VSWR Calculator'!$C$25)-$C68)^2+(1500*ABS(SIN(2*PI()*MOD(Calculator!$B$35/Calculator!$F$22,1)))*IF(MOD(Calculator!$B$35/Calculator!$F$22,1)&lt;0.5,-1,1))^2)/SQRT(((50*POWER(80,POWER(COS(PI()*MOD(Calculator!$B$35/Calculator!$F$22,1)),2))+MIN(500,MAX(30,100*EXP(-0.3*'VSWR Calculator'!$C$24)*(1+3*ABS(MOD('VSWR Calculator'!$C$23/Calculator!$F$22/2,1)-0.5))))/'VSWR Calculator'!$C$25)+$C68)^2+(1500*ABS(SIN(2*PI()*MOD(Calculator!$B$35/Calculator!$F$22,1)))*IF(MOD(Calculator!$B$35/Calculator!$F$22,1)&lt;0.5,-1,1))^2))/(1-SQRT(((50*POWER(80,POWER(COS(PI()*MOD(Calculator!$B$35/Calculator!$F$22,1)),2))+MIN(500,MAX(30,100*EXP(-0.3*'VSWR Calculator'!$C$24)*(1+3*ABS(MOD('VSWR Calculator'!$C$23/Calculator!$F$22/2,1)-0.5))))/'VSWR Calculator'!$C$25)-$C68)^2+(1500*ABS(SIN(2*PI()*MOD(Calculator!$B$35/Calculator!$F$22,1)))*IF(MOD(Calculator!$B$35/Calculator!$F$22,1)&lt;0.5,-1,1))^2)/SQRT(((50*POWER(80,POWER(COS(PI()*MOD(Calculator!$B$35/Calculator!$F$22,1)),2))+MIN(500,MAX(30,100*EXP(-0.3*'VSWR Calculator'!$C$24)*(1+3*ABS(MOD('VSWR Calculator'!$C$23/Calculator!$F$22/2,1)-0.5))))/'VSWR Calculator'!$C$25)+$C68)^2+(1500*ABS(SIN(2*PI()*MOD(Calculator!$B$35/Calculator!$F$22,1)))*IF(MOD(Calculator!$B$35/Calculator!$F$22,1)&lt;0.5,-1,1))^2)),2))</f>
        <v>—</v>
      </c>
      <c r="HA68" s="253" t="n">
        <f aca="false">IFERROR(ROUND((IF(ISNUMBER(GP68),GP68,0)+IF(ISNUMBER(GQ68),GQ68,0)+IF(ISNUMBER(GR68),GR68,0)+IF(ISNUMBER(GS68),GS68,0)+IF(ISNUMBER(GT68),GT68,0)+IF(ISNUMBER(GU68),GU68,0)+IF(ISNUMBER(GV68),GV68,0)+IF(ISNUMBER(GW68),GW68,0)+IF(ISNUMBER(GX68),GX68,0)+IF(ISNUMBER(GY68),GY68,0)+IF(ISNUMBER(GZ68),GZ68,0))/(IF(ISNUMBER(GP68),1,0)+IF(ISNUMBER(GQ68),1,0)+IF(ISNUMBER(GR68),1,0)+IF(ISNUMBER(GS68),1,0)+IF(ISNUMBER(GT68),1,0)+IF(ISNUMBER(GU68),1,0)+IF(ISNUMBER(GV68),1,0)+IF(ISNUMBER(GW68),1,0)+IF(ISNUMBER(GX68),1,0)+IF(ISNUMBER(GY68),1,0)+IF(ISNUMBER(GZ68),1,0)),4),"")</f>
        <v>8.93</v>
      </c>
      <c r="HB68" s="253" t="str">
        <f aca="false">IF(OR(Calculator!$E$12&lt;&gt;"YES",Calculator!$B$36&lt;Calculator!$G$12),"—",ROUND((1+SQRT(((50*POWER(80,POWER(COS(PI()*MOD(Calculator!$B$36/Calculator!$F$12,1)),2))+MIN(500,MAX(30,100*EXP(-0.3*'VSWR Calculator'!$C$24)*(1+3*ABS(MOD('VSWR Calculator'!$C$23/Calculator!$F$12/2,1)-0.5))))/'VSWR Calculator'!$C$25)-$C68)^2+(1500*ABS(SIN(2*PI()*MOD(Calculator!$B$36/Calculator!$F$12,1)))*IF(MOD(Calculator!$B$36/Calculator!$F$12,1)&lt;0.5,-1,1))^2)/SQRT(((50*POWER(80,POWER(COS(PI()*MOD(Calculator!$B$36/Calculator!$F$12,1)),2))+MIN(500,MAX(30,100*EXP(-0.3*'VSWR Calculator'!$C$24)*(1+3*ABS(MOD('VSWR Calculator'!$C$23/Calculator!$F$12/2,1)-0.5))))/'VSWR Calculator'!$C$25)+$C68)^2+(1500*ABS(SIN(2*PI()*MOD(Calculator!$B$36/Calculator!$F$12,1)))*IF(MOD(Calculator!$B$36/Calculator!$F$12,1)&lt;0.5,-1,1))^2))/(1-SQRT(((50*POWER(80,POWER(COS(PI()*MOD(Calculator!$B$36/Calculator!$F$12,1)),2))+MIN(500,MAX(30,100*EXP(-0.3*'VSWR Calculator'!$C$24)*(1+3*ABS(MOD('VSWR Calculator'!$C$23/Calculator!$F$12/2,1)-0.5))))/'VSWR Calculator'!$C$25)-$C68)^2+(1500*ABS(SIN(2*PI()*MOD(Calculator!$B$36/Calculator!$F$12,1)))*IF(MOD(Calculator!$B$36/Calculator!$F$12,1)&lt;0.5,-1,1))^2)/SQRT(((50*POWER(80,POWER(COS(PI()*MOD(Calculator!$B$36/Calculator!$F$12,1)),2))+MIN(500,MAX(30,100*EXP(-0.3*'VSWR Calculator'!$C$24)*(1+3*ABS(MOD('VSWR Calculator'!$C$23/Calculator!$F$12/2,1)-0.5))))/'VSWR Calculator'!$C$25)+$C68)^2+(1500*ABS(SIN(2*PI()*MOD(Calculator!$B$36/Calculator!$F$12,1)))*IF(MOD(Calculator!$B$36/Calculator!$F$12,1)&lt;0.5,-1,1))^2)),2))</f>
        <v>—</v>
      </c>
      <c r="HC68" s="253" t="str">
        <f aca="false">IF(OR(Calculator!$E$13&lt;&gt;"YES",Calculator!$B$36&lt;Calculator!$G$13),"—",ROUND((1+SQRT(((50*POWER(80,POWER(COS(PI()*MOD(Calculator!$B$36/Calculator!$F$13,1)),2))+MIN(500,MAX(30,100*EXP(-0.3*'VSWR Calculator'!$C$24)*(1+3*ABS(MOD('VSWR Calculator'!$C$23/Calculator!$F$13/2,1)-0.5))))/'VSWR Calculator'!$C$25)-$C68)^2+(1500*ABS(SIN(2*PI()*MOD(Calculator!$B$36/Calculator!$F$13,1)))*IF(MOD(Calculator!$B$36/Calculator!$F$13,1)&lt;0.5,-1,1))^2)/SQRT(((50*POWER(80,POWER(COS(PI()*MOD(Calculator!$B$36/Calculator!$F$13,1)),2))+MIN(500,MAX(30,100*EXP(-0.3*'VSWR Calculator'!$C$24)*(1+3*ABS(MOD('VSWR Calculator'!$C$23/Calculator!$F$13/2,1)-0.5))))/'VSWR Calculator'!$C$25)+$C68)^2+(1500*ABS(SIN(2*PI()*MOD(Calculator!$B$36/Calculator!$F$13,1)))*IF(MOD(Calculator!$B$36/Calculator!$F$13,1)&lt;0.5,-1,1))^2))/(1-SQRT(((50*POWER(80,POWER(COS(PI()*MOD(Calculator!$B$36/Calculator!$F$13,1)),2))+MIN(500,MAX(30,100*EXP(-0.3*'VSWR Calculator'!$C$24)*(1+3*ABS(MOD('VSWR Calculator'!$C$23/Calculator!$F$13/2,1)-0.5))))/'VSWR Calculator'!$C$25)-$C68)^2+(1500*ABS(SIN(2*PI()*MOD(Calculator!$B$36/Calculator!$F$13,1)))*IF(MOD(Calculator!$B$36/Calculator!$F$13,1)&lt;0.5,-1,1))^2)/SQRT(((50*POWER(80,POWER(COS(PI()*MOD(Calculator!$B$36/Calculator!$F$13,1)),2))+MIN(500,MAX(30,100*EXP(-0.3*'VSWR Calculator'!$C$24)*(1+3*ABS(MOD('VSWR Calculator'!$C$23/Calculator!$F$13/2,1)-0.5))))/'VSWR Calculator'!$C$25)+$C68)^2+(1500*ABS(SIN(2*PI()*MOD(Calculator!$B$36/Calculator!$F$13,1)))*IF(MOD(Calculator!$B$36/Calculator!$F$13,1)&lt;0.5,-1,1))^2)),2))</f>
        <v>—</v>
      </c>
      <c r="HD68" s="253" t="str">
        <f aca="false">IF(OR(Calculator!$E$14&lt;&gt;"YES",Calculator!$B$36&lt;Calculator!$G$14),"—",ROUND((1+SQRT(((50*POWER(80,POWER(COS(PI()*MOD(Calculator!$B$36/Calculator!$F$14,1)),2))+MIN(500,MAX(30,100*EXP(-0.3*'VSWR Calculator'!$C$24)*(1+3*ABS(MOD('VSWR Calculator'!$C$23/Calculator!$F$14/2,1)-0.5))))/'VSWR Calculator'!$C$25)-$C68)^2+(1500*ABS(SIN(2*PI()*MOD(Calculator!$B$36/Calculator!$F$14,1)))*IF(MOD(Calculator!$B$36/Calculator!$F$14,1)&lt;0.5,-1,1))^2)/SQRT(((50*POWER(80,POWER(COS(PI()*MOD(Calculator!$B$36/Calculator!$F$14,1)),2))+MIN(500,MAX(30,100*EXP(-0.3*'VSWR Calculator'!$C$24)*(1+3*ABS(MOD('VSWR Calculator'!$C$23/Calculator!$F$14/2,1)-0.5))))/'VSWR Calculator'!$C$25)+$C68)^2+(1500*ABS(SIN(2*PI()*MOD(Calculator!$B$36/Calculator!$F$14,1)))*IF(MOD(Calculator!$B$36/Calculator!$F$14,1)&lt;0.5,-1,1))^2))/(1-SQRT(((50*POWER(80,POWER(COS(PI()*MOD(Calculator!$B$36/Calculator!$F$14,1)),2))+MIN(500,MAX(30,100*EXP(-0.3*'VSWR Calculator'!$C$24)*(1+3*ABS(MOD('VSWR Calculator'!$C$23/Calculator!$F$14/2,1)-0.5))))/'VSWR Calculator'!$C$25)-$C68)^2+(1500*ABS(SIN(2*PI()*MOD(Calculator!$B$36/Calculator!$F$14,1)))*IF(MOD(Calculator!$B$36/Calculator!$F$14,1)&lt;0.5,-1,1))^2)/SQRT(((50*POWER(80,POWER(COS(PI()*MOD(Calculator!$B$36/Calculator!$F$14,1)),2))+MIN(500,MAX(30,100*EXP(-0.3*'VSWR Calculator'!$C$24)*(1+3*ABS(MOD('VSWR Calculator'!$C$23/Calculator!$F$14/2,1)-0.5))))/'VSWR Calculator'!$C$25)+$C68)^2+(1500*ABS(SIN(2*PI()*MOD(Calculator!$B$36/Calculator!$F$14,1)))*IF(MOD(Calculator!$B$36/Calculator!$F$14,1)&lt;0.5,-1,1))^2)),2))</f>
        <v>—</v>
      </c>
      <c r="HE68" s="253" t="n">
        <f aca="false">IF(OR(Calculator!$E$15&lt;&gt;"YES",Calculator!$B$36&lt;Calculator!$G$15),"—",ROUND((1+SQRT(((50*POWER(80,POWER(COS(PI()*MOD(Calculator!$B$36/Calculator!$F$15,1)),2))+MIN(500,MAX(30,100*EXP(-0.3*'VSWR Calculator'!$C$24)*(1+3*ABS(MOD('VSWR Calculator'!$C$23/Calculator!$F$15/2,1)-0.5))))/'VSWR Calculator'!$C$25)-$C68)^2+(1500*ABS(SIN(2*PI()*MOD(Calculator!$B$36/Calculator!$F$15,1)))*IF(MOD(Calculator!$B$36/Calculator!$F$15,1)&lt;0.5,-1,1))^2)/SQRT(((50*POWER(80,POWER(COS(PI()*MOD(Calculator!$B$36/Calculator!$F$15,1)),2))+MIN(500,MAX(30,100*EXP(-0.3*'VSWR Calculator'!$C$24)*(1+3*ABS(MOD('VSWR Calculator'!$C$23/Calculator!$F$15/2,1)-0.5))))/'VSWR Calculator'!$C$25)+$C68)^2+(1500*ABS(SIN(2*PI()*MOD(Calculator!$B$36/Calculator!$F$15,1)))*IF(MOD(Calculator!$B$36/Calculator!$F$15,1)&lt;0.5,-1,1))^2))/(1-SQRT(((50*POWER(80,POWER(COS(PI()*MOD(Calculator!$B$36/Calculator!$F$15,1)),2))+MIN(500,MAX(30,100*EXP(-0.3*'VSWR Calculator'!$C$24)*(1+3*ABS(MOD('VSWR Calculator'!$C$23/Calculator!$F$15/2,1)-0.5))))/'VSWR Calculator'!$C$25)-$C68)^2+(1500*ABS(SIN(2*PI()*MOD(Calculator!$B$36/Calculator!$F$15,1)))*IF(MOD(Calculator!$B$36/Calculator!$F$15,1)&lt;0.5,-1,1))^2)/SQRT(((50*POWER(80,POWER(COS(PI()*MOD(Calculator!$B$36/Calculator!$F$15,1)),2))+MIN(500,MAX(30,100*EXP(-0.3*'VSWR Calculator'!$C$24)*(1+3*ABS(MOD('VSWR Calculator'!$C$23/Calculator!$F$15/2,1)-0.5))))/'VSWR Calculator'!$C$25)+$C68)^2+(1500*ABS(SIN(2*PI()*MOD(Calculator!$B$36/Calculator!$F$15,1)))*IF(MOD(Calculator!$B$36/Calculator!$F$15,1)&lt;0.5,-1,1))^2)),2))</f>
        <v>13.26</v>
      </c>
      <c r="HF68" s="253" t="str">
        <f aca="false">IF(OR(Calculator!$E$16&lt;&gt;"YES",Calculator!$B$36&lt;Calculator!$G$16),"—",ROUND((1+SQRT(((50*POWER(80,POWER(COS(PI()*MOD(Calculator!$B$36/Calculator!$F$16,1)),2))+MIN(500,MAX(30,100*EXP(-0.3*'VSWR Calculator'!$C$24)*(1+3*ABS(MOD('VSWR Calculator'!$C$23/Calculator!$F$16/2,1)-0.5))))/'VSWR Calculator'!$C$25)-$C68)^2+(1500*ABS(SIN(2*PI()*MOD(Calculator!$B$36/Calculator!$F$16,1)))*IF(MOD(Calculator!$B$36/Calculator!$F$16,1)&lt;0.5,-1,1))^2)/SQRT(((50*POWER(80,POWER(COS(PI()*MOD(Calculator!$B$36/Calculator!$F$16,1)),2))+MIN(500,MAX(30,100*EXP(-0.3*'VSWR Calculator'!$C$24)*(1+3*ABS(MOD('VSWR Calculator'!$C$23/Calculator!$F$16/2,1)-0.5))))/'VSWR Calculator'!$C$25)+$C68)^2+(1500*ABS(SIN(2*PI()*MOD(Calculator!$B$36/Calculator!$F$16,1)))*IF(MOD(Calculator!$B$36/Calculator!$F$16,1)&lt;0.5,-1,1))^2))/(1-SQRT(((50*POWER(80,POWER(COS(PI()*MOD(Calculator!$B$36/Calculator!$F$16,1)),2))+MIN(500,MAX(30,100*EXP(-0.3*'VSWR Calculator'!$C$24)*(1+3*ABS(MOD('VSWR Calculator'!$C$23/Calculator!$F$16/2,1)-0.5))))/'VSWR Calculator'!$C$25)-$C68)^2+(1500*ABS(SIN(2*PI()*MOD(Calculator!$B$36/Calculator!$F$16,1)))*IF(MOD(Calculator!$B$36/Calculator!$F$16,1)&lt;0.5,-1,1))^2)/SQRT(((50*POWER(80,POWER(COS(PI()*MOD(Calculator!$B$36/Calculator!$F$16,1)),2))+MIN(500,MAX(30,100*EXP(-0.3*'VSWR Calculator'!$C$24)*(1+3*ABS(MOD('VSWR Calculator'!$C$23/Calculator!$F$16/2,1)-0.5))))/'VSWR Calculator'!$C$25)+$C68)^2+(1500*ABS(SIN(2*PI()*MOD(Calculator!$B$36/Calculator!$F$16,1)))*IF(MOD(Calculator!$B$36/Calculator!$F$16,1)&lt;0.5,-1,1))^2)),2))</f>
        <v>—</v>
      </c>
      <c r="HG68" s="253" t="n">
        <f aca="false">IF(OR(Calculator!$E$17&lt;&gt;"YES",Calculator!$B$36&lt;Calculator!$G$17),"—",ROUND((1+SQRT(((50*POWER(80,POWER(COS(PI()*MOD(Calculator!$B$36/Calculator!$F$17,1)),2))+MIN(500,MAX(30,100*EXP(-0.3*'VSWR Calculator'!$C$24)*(1+3*ABS(MOD('VSWR Calculator'!$C$23/Calculator!$F$17/2,1)-0.5))))/'VSWR Calculator'!$C$25)-$C68)^2+(1500*ABS(SIN(2*PI()*MOD(Calculator!$B$36/Calculator!$F$17,1)))*IF(MOD(Calculator!$B$36/Calculator!$F$17,1)&lt;0.5,-1,1))^2)/SQRT(((50*POWER(80,POWER(COS(PI()*MOD(Calculator!$B$36/Calculator!$F$17,1)),2))+MIN(500,MAX(30,100*EXP(-0.3*'VSWR Calculator'!$C$24)*(1+3*ABS(MOD('VSWR Calculator'!$C$23/Calculator!$F$17/2,1)-0.5))))/'VSWR Calculator'!$C$25)+$C68)^2+(1500*ABS(SIN(2*PI()*MOD(Calculator!$B$36/Calculator!$F$17,1)))*IF(MOD(Calculator!$B$36/Calculator!$F$17,1)&lt;0.5,-1,1))^2))/(1-SQRT(((50*POWER(80,POWER(COS(PI()*MOD(Calculator!$B$36/Calculator!$F$17,1)),2))+MIN(500,MAX(30,100*EXP(-0.3*'VSWR Calculator'!$C$24)*(1+3*ABS(MOD('VSWR Calculator'!$C$23/Calculator!$F$17/2,1)-0.5))))/'VSWR Calculator'!$C$25)-$C68)^2+(1500*ABS(SIN(2*PI()*MOD(Calculator!$B$36/Calculator!$F$17,1)))*IF(MOD(Calculator!$B$36/Calculator!$F$17,1)&lt;0.5,-1,1))^2)/SQRT(((50*POWER(80,POWER(COS(PI()*MOD(Calculator!$B$36/Calculator!$F$17,1)),2))+MIN(500,MAX(30,100*EXP(-0.3*'VSWR Calculator'!$C$24)*(1+3*ABS(MOD('VSWR Calculator'!$C$23/Calculator!$F$17/2,1)-0.5))))/'VSWR Calculator'!$C$25)+$C68)^2+(1500*ABS(SIN(2*PI()*MOD(Calculator!$B$36/Calculator!$F$17,1)))*IF(MOD(Calculator!$B$36/Calculator!$F$17,1)&lt;0.5,-1,1))^2)),2))</f>
        <v>16.05</v>
      </c>
      <c r="HH68" s="253" t="str">
        <f aca="false">IF(OR(Calculator!$E$18&lt;&gt;"YES",Calculator!$B$36&lt;Calculator!$G$18),"—",ROUND((1+SQRT(((50*POWER(80,POWER(COS(PI()*MOD(Calculator!$B$36/Calculator!$F$18,1)),2))+MIN(500,MAX(30,100*EXP(-0.3*'VSWR Calculator'!$C$24)*(1+3*ABS(MOD('VSWR Calculator'!$C$23/Calculator!$F$18/2,1)-0.5))))/'VSWR Calculator'!$C$25)-$C68)^2+(1500*ABS(SIN(2*PI()*MOD(Calculator!$B$36/Calculator!$F$18,1)))*IF(MOD(Calculator!$B$36/Calculator!$F$18,1)&lt;0.5,-1,1))^2)/SQRT(((50*POWER(80,POWER(COS(PI()*MOD(Calculator!$B$36/Calculator!$F$18,1)),2))+MIN(500,MAX(30,100*EXP(-0.3*'VSWR Calculator'!$C$24)*(1+3*ABS(MOD('VSWR Calculator'!$C$23/Calculator!$F$18/2,1)-0.5))))/'VSWR Calculator'!$C$25)+$C68)^2+(1500*ABS(SIN(2*PI()*MOD(Calculator!$B$36/Calculator!$F$18,1)))*IF(MOD(Calculator!$B$36/Calculator!$F$18,1)&lt;0.5,-1,1))^2))/(1-SQRT(((50*POWER(80,POWER(COS(PI()*MOD(Calculator!$B$36/Calculator!$F$18,1)),2))+MIN(500,MAX(30,100*EXP(-0.3*'VSWR Calculator'!$C$24)*(1+3*ABS(MOD('VSWR Calculator'!$C$23/Calculator!$F$18/2,1)-0.5))))/'VSWR Calculator'!$C$25)-$C68)^2+(1500*ABS(SIN(2*PI()*MOD(Calculator!$B$36/Calculator!$F$18,1)))*IF(MOD(Calculator!$B$36/Calculator!$F$18,1)&lt;0.5,-1,1))^2)/SQRT(((50*POWER(80,POWER(COS(PI()*MOD(Calculator!$B$36/Calculator!$F$18,1)),2))+MIN(500,MAX(30,100*EXP(-0.3*'VSWR Calculator'!$C$24)*(1+3*ABS(MOD('VSWR Calculator'!$C$23/Calculator!$F$18/2,1)-0.5))))/'VSWR Calculator'!$C$25)+$C68)^2+(1500*ABS(SIN(2*PI()*MOD(Calculator!$B$36/Calculator!$F$18,1)))*IF(MOD(Calculator!$B$36/Calculator!$F$18,1)&lt;0.5,-1,1))^2)),2))</f>
        <v>—</v>
      </c>
      <c r="HI68" s="253" t="str">
        <f aca="false">IF(OR(Calculator!$E$19&lt;&gt;"YES",Calculator!$B$36&lt;Calculator!$G$19),"—",ROUND((1+SQRT(((50*POWER(80,POWER(COS(PI()*MOD(Calculator!$B$36/Calculator!$F$19,1)),2))+MIN(500,MAX(30,100*EXP(-0.3*'VSWR Calculator'!$C$24)*(1+3*ABS(MOD('VSWR Calculator'!$C$23/Calculator!$F$19/2,1)-0.5))))/'VSWR Calculator'!$C$25)-$C68)^2+(1500*ABS(SIN(2*PI()*MOD(Calculator!$B$36/Calculator!$F$19,1)))*IF(MOD(Calculator!$B$36/Calculator!$F$19,1)&lt;0.5,-1,1))^2)/SQRT(((50*POWER(80,POWER(COS(PI()*MOD(Calculator!$B$36/Calculator!$F$19,1)),2))+MIN(500,MAX(30,100*EXP(-0.3*'VSWR Calculator'!$C$24)*(1+3*ABS(MOD('VSWR Calculator'!$C$23/Calculator!$F$19/2,1)-0.5))))/'VSWR Calculator'!$C$25)+$C68)^2+(1500*ABS(SIN(2*PI()*MOD(Calculator!$B$36/Calculator!$F$19,1)))*IF(MOD(Calculator!$B$36/Calculator!$F$19,1)&lt;0.5,-1,1))^2))/(1-SQRT(((50*POWER(80,POWER(COS(PI()*MOD(Calculator!$B$36/Calculator!$F$19,1)),2))+MIN(500,MAX(30,100*EXP(-0.3*'VSWR Calculator'!$C$24)*(1+3*ABS(MOD('VSWR Calculator'!$C$23/Calculator!$F$19/2,1)-0.5))))/'VSWR Calculator'!$C$25)-$C68)^2+(1500*ABS(SIN(2*PI()*MOD(Calculator!$B$36/Calculator!$F$19,1)))*IF(MOD(Calculator!$B$36/Calculator!$F$19,1)&lt;0.5,-1,1))^2)/SQRT(((50*POWER(80,POWER(COS(PI()*MOD(Calculator!$B$36/Calculator!$F$19,1)),2))+MIN(500,MAX(30,100*EXP(-0.3*'VSWR Calculator'!$C$24)*(1+3*ABS(MOD('VSWR Calculator'!$C$23/Calculator!$F$19/2,1)-0.5))))/'VSWR Calculator'!$C$25)+$C68)^2+(1500*ABS(SIN(2*PI()*MOD(Calculator!$B$36/Calculator!$F$19,1)))*IF(MOD(Calculator!$B$36/Calculator!$F$19,1)&lt;0.5,-1,1))^2)),2))</f>
        <v>—</v>
      </c>
      <c r="HJ68" s="253" t="str">
        <f aca="false">IF(OR(Calculator!$E$20&lt;&gt;"YES",Calculator!$B$36&lt;Calculator!$G$20),"—",ROUND((1+SQRT(((50*POWER(80,POWER(COS(PI()*MOD(Calculator!$B$36/Calculator!$F$20,1)),2))+MIN(500,MAX(30,100*EXP(-0.3*'VSWR Calculator'!$C$24)*(1+3*ABS(MOD('VSWR Calculator'!$C$23/Calculator!$F$20/2,1)-0.5))))/'VSWR Calculator'!$C$25)-$C68)^2+(1500*ABS(SIN(2*PI()*MOD(Calculator!$B$36/Calculator!$F$20,1)))*IF(MOD(Calculator!$B$36/Calculator!$F$20,1)&lt;0.5,-1,1))^2)/SQRT(((50*POWER(80,POWER(COS(PI()*MOD(Calculator!$B$36/Calculator!$F$20,1)),2))+MIN(500,MAX(30,100*EXP(-0.3*'VSWR Calculator'!$C$24)*(1+3*ABS(MOD('VSWR Calculator'!$C$23/Calculator!$F$20/2,1)-0.5))))/'VSWR Calculator'!$C$25)+$C68)^2+(1500*ABS(SIN(2*PI()*MOD(Calculator!$B$36/Calculator!$F$20,1)))*IF(MOD(Calculator!$B$36/Calculator!$F$20,1)&lt;0.5,-1,1))^2))/(1-SQRT(((50*POWER(80,POWER(COS(PI()*MOD(Calculator!$B$36/Calculator!$F$20,1)),2))+MIN(500,MAX(30,100*EXP(-0.3*'VSWR Calculator'!$C$24)*(1+3*ABS(MOD('VSWR Calculator'!$C$23/Calculator!$F$20/2,1)-0.5))))/'VSWR Calculator'!$C$25)-$C68)^2+(1500*ABS(SIN(2*PI()*MOD(Calculator!$B$36/Calculator!$F$20,1)))*IF(MOD(Calculator!$B$36/Calculator!$F$20,1)&lt;0.5,-1,1))^2)/SQRT(((50*POWER(80,POWER(COS(PI()*MOD(Calculator!$B$36/Calculator!$F$20,1)),2))+MIN(500,MAX(30,100*EXP(-0.3*'VSWR Calculator'!$C$24)*(1+3*ABS(MOD('VSWR Calculator'!$C$23/Calculator!$F$20/2,1)-0.5))))/'VSWR Calculator'!$C$25)+$C68)^2+(1500*ABS(SIN(2*PI()*MOD(Calculator!$B$36/Calculator!$F$20,1)))*IF(MOD(Calculator!$B$36/Calculator!$F$20,1)&lt;0.5,-1,1))^2)),2))</f>
        <v>—</v>
      </c>
      <c r="HK68" s="253" t="str">
        <f aca="false">IF(OR(Calculator!$E$21&lt;&gt;"YES",Calculator!$B$36&lt;Calculator!$G$21),"—",ROUND((1+SQRT(((50*POWER(80,POWER(COS(PI()*MOD(Calculator!$B$36/Calculator!$F$21,1)),2))+MIN(500,MAX(30,100*EXP(-0.3*'VSWR Calculator'!$C$24)*(1+3*ABS(MOD('VSWR Calculator'!$C$23/Calculator!$F$21/2,1)-0.5))))/'VSWR Calculator'!$C$25)-$C68)^2+(1500*ABS(SIN(2*PI()*MOD(Calculator!$B$36/Calculator!$F$21,1)))*IF(MOD(Calculator!$B$36/Calculator!$F$21,1)&lt;0.5,-1,1))^2)/SQRT(((50*POWER(80,POWER(COS(PI()*MOD(Calculator!$B$36/Calculator!$F$21,1)),2))+MIN(500,MAX(30,100*EXP(-0.3*'VSWR Calculator'!$C$24)*(1+3*ABS(MOD('VSWR Calculator'!$C$23/Calculator!$F$21/2,1)-0.5))))/'VSWR Calculator'!$C$25)+$C68)^2+(1500*ABS(SIN(2*PI()*MOD(Calculator!$B$36/Calculator!$F$21,1)))*IF(MOD(Calculator!$B$36/Calculator!$F$21,1)&lt;0.5,-1,1))^2))/(1-SQRT(((50*POWER(80,POWER(COS(PI()*MOD(Calculator!$B$36/Calculator!$F$21,1)),2))+MIN(500,MAX(30,100*EXP(-0.3*'VSWR Calculator'!$C$24)*(1+3*ABS(MOD('VSWR Calculator'!$C$23/Calculator!$F$21/2,1)-0.5))))/'VSWR Calculator'!$C$25)-$C68)^2+(1500*ABS(SIN(2*PI()*MOD(Calculator!$B$36/Calculator!$F$21,1)))*IF(MOD(Calculator!$B$36/Calculator!$F$21,1)&lt;0.5,-1,1))^2)/SQRT(((50*POWER(80,POWER(COS(PI()*MOD(Calculator!$B$36/Calculator!$F$21,1)),2))+MIN(500,MAX(30,100*EXP(-0.3*'VSWR Calculator'!$C$24)*(1+3*ABS(MOD('VSWR Calculator'!$C$23/Calculator!$F$21/2,1)-0.5))))/'VSWR Calculator'!$C$25)+$C68)^2+(1500*ABS(SIN(2*PI()*MOD(Calculator!$B$36/Calculator!$F$21,1)))*IF(MOD(Calculator!$B$36/Calculator!$F$21,1)&lt;0.5,-1,1))^2)),2))</f>
        <v>—</v>
      </c>
      <c r="HL68" s="253" t="str">
        <f aca="false">IF(OR(Calculator!$E$22&lt;&gt;"YES",Calculator!$B$36&lt;Calculator!$G$22),"—",ROUND((1+SQRT(((50*POWER(80,POWER(COS(PI()*MOD(Calculator!$B$36/Calculator!$F$22,1)),2))+MIN(500,MAX(30,100*EXP(-0.3*'VSWR Calculator'!$C$24)*(1+3*ABS(MOD('VSWR Calculator'!$C$23/Calculator!$F$22/2,1)-0.5))))/'VSWR Calculator'!$C$25)-$C68)^2+(1500*ABS(SIN(2*PI()*MOD(Calculator!$B$36/Calculator!$F$22,1)))*IF(MOD(Calculator!$B$36/Calculator!$F$22,1)&lt;0.5,-1,1))^2)/SQRT(((50*POWER(80,POWER(COS(PI()*MOD(Calculator!$B$36/Calculator!$F$22,1)),2))+MIN(500,MAX(30,100*EXP(-0.3*'VSWR Calculator'!$C$24)*(1+3*ABS(MOD('VSWR Calculator'!$C$23/Calculator!$F$22/2,1)-0.5))))/'VSWR Calculator'!$C$25)+$C68)^2+(1500*ABS(SIN(2*PI()*MOD(Calculator!$B$36/Calculator!$F$22,1)))*IF(MOD(Calculator!$B$36/Calculator!$F$22,1)&lt;0.5,-1,1))^2))/(1-SQRT(((50*POWER(80,POWER(COS(PI()*MOD(Calculator!$B$36/Calculator!$F$22,1)),2))+MIN(500,MAX(30,100*EXP(-0.3*'VSWR Calculator'!$C$24)*(1+3*ABS(MOD('VSWR Calculator'!$C$23/Calculator!$F$22/2,1)-0.5))))/'VSWR Calculator'!$C$25)-$C68)^2+(1500*ABS(SIN(2*PI()*MOD(Calculator!$B$36/Calculator!$F$22,1)))*IF(MOD(Calculator!$B$36/Calculator!$F$22,1)&lt;0.5,-1,1))^2)/SQRT(((50*POWER(80,POWER(COS(PI()*MOD(Calculator!$B$36/Calculator!$F$22,1)),2))+MIN(500,MAX(30,100*EXP(-0.3*'VSWR Calculator'!$C$24)*(1+3*ABS(MOD('VSWR Calculator'!$C$23/Calculator!$F$22/2,1)-0.5))))/'VSWR Calculator'!$C$25)+$C68)^2+(1500*ABS(SIN(2*PI()*MOD(Calculator!$B$36/Calculator!$F$22,1)))*IF(MOD(Calculator!$B$36/Calculator!$F$22,1)&lt;0.5,-1,1))^2)),2))</f>
        <v>—</v>
      </c>
      <c r="HM68" s="253" t="n">
        <f aca="false">IFERROR(ROUND((IF(ISNUMBER(HB68),HB68,0)+IF(ISNUMBER(HC68),HC68,0)+IF(ISNUMBER(HD68),HD68,0)+IF(ISNUMBER(HE68),HE68,0)+IF(ISNUMBER(HF68),HF68,0)+IF(ISNUMBER(HG68),HG68,0)+IF(ISNUMBER(HH68),HH68,0)+IF(ISNUMBER(HI68),HI68,0)+IF(ISNUMBER(HJ68),HJ68,0)+IF(ISNUMBER(HK68),HK68,0)+IF(ISNUMBER(HL68),HL68,0))/(IF(ISNUMBER(HB68),1,0)+IF(ISNUMBER(HC68),1,0)+IF(ISNUMBER(HD68),1,0)+IF(ISNUMBER(HE68),1,0)+IF(ISNUMBER(HF68),1,0)+IF(ISNUMBER(HG68),1,0)+IF(ISNUMBER(HH68),1,0)+IF(ISNUMBER(HI68),1,0)+IF(ISNUMBER(HJ68),1,0)+IF(ISNUMBER(HK68),1,0)+IF(ISNUMBER(HL68),1,0)),4),"")</f>
        <v>14.655</v>
      </c>
      <c r="HN68" s="253" t="str">
        <f aca="false">IF(OR(Calculator!$E$12&lt;&gt;"YES",Calculator!$B$37&lt;Calculator!$G$12),"—",ROUND((1+SQRT(((50*POWER(80,POWER(COS(PI()*MOD(Calculator!$B$37/Calculator!$F$12,1)),2))+MIN(500,MAX(30,100*EXP(-0.3*'VSWR Calculator'!$C$24)*(1+3*ABS(MOD('VSWR Calculator'!$C$23/Calculator!$F$12/2,1)-0.5))))/'VSWR Calculator'!$C$25)-$C68)^2+(1500*ABS(SIN(2*PI()*MOD(Calculator!$B$37/Calculator!$F$12,1)))*IF(MOD(Calculator!$B$37/Calculator!$F$12,1)&lt;0.5,-1,1))^2)/SQRT(((50*POWER(80,POWER(COS(PI()*MOD(Calculator!$B$37/Calculator!$F$12,1)),2))+MIN(500,MAX(30,100*EXP(-0.3*'VSWR Calculator'!$C$24)*(1+3*ABS(MOD('VSWR Calculator'!$C$23/Calculator!$F$12/2,1)-0.5))))/'VSWR Calculator'!$C$25)+$C68)^2+(1500*ABS(SIN(2*PI()*MOD(Calculator!$B$37/Calculator!$F$12,1)))*IF(MOD(Calculator!$B$37/Calculator!$F$12,1)&lt;0.5,-1,1))^2))/(1-SQRT(((50*POWER(80,POWER(COS(PI()*MOD(Calculator!$B$37/Calculator!$F$12,1)),2))+MIN(500,MAX(30,100*EXP(-0.3*'VSWR Calculator'!$C$24)*(1+3*ABS(MOD('VSWR Calculator'!$C$23/Calculator!$F$12/2,1)-0.5))))/'VSWR Calculator'!$C$25)-$C68)^2+(1500*ABS(SIN(2*PI()*MOD(Calculator!$B$37/Calculator!$F$12,1)))*IF(MOD(Calculator!$B$37/Calculator!$F$12,1)&lt;0.5,-1,1))^2)/SQRT(((50*POWER(80,POWER(COS(PI()*MOD(Calculator!$B$37/Calculator!$F$12,1)),2))+MIN(500,MAX(30,100*EXP(-0.3*'VSWR Calculator'!$C$24)*(1+3*ABS(MOD('VSWR Calculator'!$C$23/Calculator!$F$12/2,1)-0.5))))/'VSWR Calculator'!$C$25)+$C68)^2+(1500*ABS(SIN(2*PI()*MOD(Calculator!$B$37/Calculator!$F$12,1)))*IF(MOD(Calculator!$B$37/Calculator!$F$12,1)&lt;0.5,-1,1))^2)),2))</f>
        <v>—</v>
      </c>
      <c r="HO68" s="253" t="str">
        <f aca="false">IF(OR(Calculator!$E$13&lt;&gt;"YES",Calculator!$B$37&lt;Calculator!$G$13),"—",ROUND((1+SQRT(((50*POWER(80,POWER(COS(PI()*MOD(Calculator!$B$37/Calculator!$F$13,1)),2))+MIN(500,MAX(30,100*EXP(-0.3*'VSWR Calculator'!$C$24)*(1+3*ABS(MOD('VSWR Calculator'!$C$23/Calculator!$F$13/2,1)-0.5))))/'VSWR Calculator'!$C$25)-$C68)^2+(1500*ABS(SIN(2*PI()*MOD(Calculator!$B$37/Calculator!$F$13,1)))*IF(MOD(Calculator!$B$37/Calculator!$F$13,1)&lt;0.5,-1,1))^2)/SQRT(((50*POWER(80,POWER(COS(PI()*MOD(Calculator!$B$37/Calculator!$F$13,1)),2))+MIN(500,MAX(30,100*EXP(-0.3*'VSWR Calculator'!$C$24)*(1+3*ABS(MOD('VSWR Calculator'!$C$23/Calculator!$F$13/2,1)-0.5))))/'VSWR Calculator'!$C$25)+$C68)^2+(1500*ABS(SIN(2*PI()*MOD(Calculator!$B$37/Calculator!$F$13,1)))*IF(MOD(Calculator!$B$37/Calculator!$F$13,1)&lt;0.5,-1,1))^2))/(1-SQRT(((50*POWER(80,POWER(COS(PI()*MOD(Calculator!$B$37/Calculator!$F$13,1)),2))+MIN(500,MAX(30,100*EXP(-0.3*'VSWR Calculator'!$C$24)*(1+3*ABS(MOD('VSWR Calculator'!$C$23/Calculator!$F$13/2,1)-0.5))))/'VSWR Calculator'!$C$25)-$C68)^2+(1500*ABS(SIN(2*PI()*MOD(Calculator!$B$37/Calculator!$F$13,1)))*IF(MOD(Calculator!$B$37/Calculator!$F$13,1)&lt;0.5,-1,1))^2)/SQRT(((50*POWER(80,POWER(COS(PI()*MOD(Calculator!$B$37/Calculator!$F$13,1)),2))+MIN(500,MAX(30,100*EXP(-0.3*'VSWR Calculator'!$C$24)*(1+3*ABS(MOD('VSWR Calculator'!$C$23/Calculator!$F$13/2,1)-0.5))))/'VSWR Calculator'!$C$25)+$C68)^2+(1500*ABS(SIN(2*PI()*MOD(Calculator!$B$37/Calculator!$F$13,1)))*IF(MOD(Calculator!$B$37/Calculator!$F$13,1)&lt;0.5,-1,1))^2)),2))</f>
        <v>—</v>
      </c>
      <c r="HP68" s="253" t="str">
        <f aca="false">IF(OR(Calculator!$E$14&lt;&gt;"YES",Calculator!$B$37&lt;Calculator!$G$14),"—",ROUND((1+SQRT(((50*POWER(80,POWER(COS(PI()*MOD(Calculator!$B$37/Calculator!$F$14,1)),2))+MIN(500,MAX(30,100*EXP(-0.3*'VSWR Calculator'!$C$24)*(1+3*ABS(MOD('VSWR Calculator'!$C$23/Calculator!$F$14/2,1)-0.5))))/'VSWR Calculator'!$C$25)-$C68)^2+(1500*ABS(SIN(2*PI()*MOD(Calculator!$B$37/Calculator!$F$14,1)))*IF(MOD(Calculator!$B$37/Calculator!$F$14,1)&lt;0.5,-1,1))^2)/SQRT(((50*POWER(80,POWER(COS(PI()*MOD(Calculator!$B$37/Calculator!$F$14,1)),2))+MIN(500,MAX(30,100*EXP(-0.3*'VSWR Calculator'!$C$24)*(1+3*ABS(MOD('VSWR Calculator'!$C$23/Calculator!$F$14/2,1)-0.5))))/'VSWR Calculator'!$C$25)+$C68)^2+(1500*ABS(SIN(2*PI()*MOD(Calculator!$B$37/Calculator!$F$14,1)))*IF(MOD(Calculator!$B$37/Calculator!$F$14,1)&lt;0.5,-1,1))^2))/(1-SQRT(((50*POWER(80,POWER(COS(PI()*MOD(Calculator!$B$37/Calculator!$F$14,1)),2))+MIN(500,MAX(30,100*EXP(-0.3*'VSWR Calculator'!$C$24)*(1+3*ABS(MOD('VSWR Calculator'!$C$23/Calculator!$F$14/2,1)-0.5))))/'VSWR Calculator'!$C$25)-$C68)^2+(1500*ABS(SIN(2*PI()*MOD(Calculator!$B$37/Calculator!$F$14,1)))*IF(MOD(Calculator!$B$37/Calculator!$F$14,1)&lt;0.5,-1,1))^2)/SQRT(((50*POWER(80,POWER(COS(PI()*MOD(Calculator!$B$37/Calculator!$F$14,1)),2))+MIN(500,MAX(30,100*EXP(-0.3*'VSWR Calculator'!$C$24)*(1+3*ABS(MOD('VSWR Calculator'!$C$23/Calculator!$F$14/2,1)-0.5))))/'VSWR Calculator'!$C$25)+$C68)^2+(1500*ABS(SIN(2*PI()*MOD(Calculator!$B$37/Calculator!$F$14,1)))*IF(MOD(Calculator!$B$37/Calculator!$F$14,1)&lt;0.5,-1,1))^2)),2))</f>
        <v>—</v>
      </c>
      <c r="HQ68" s="253" t="n">
        <f aca="false">IF(OR(Calculator!$E$15&lt;&gt;"YES",Calculator!$B$37&lt;Calculator!$G$15),"—",ROUND((1+SQRT(((50*POWER(80,POWER(COS(PI()*MOD(Calculator!$B$37/Calculator!$F$15,1)),2))+MIN(500,MAX(30,100*EXP(-0.3*'VSWR Calculator'!$C$24)*(1+3*ABS(MOD('VSWR Calculator'!$C$23/Calculator!$F$15/2,1)-0.5))))/'VSWR Calculator'!$C$25)-$C68)^2+(1500*ABS(SIN(2*PI()*MOD(Calculator!$B$37/Calculator!$F$15,1)))*IF(MOD(Calculator!$B$37/Calculator!$F$15,1)&lt;0.5,-1,1))^2)/SQRT(((50*POWER(80,POWER(COS(PI()*MOD(Calculator!$B$37/Calculator!$F$15,1)),2))+MIN(500,MAX(30,100*EXP(-0.3*'VSWR Calculator'!$C$24)*(1+3*ABS(MOD('VSWR Calculator'!$C$23/Calculator!$F$15/2,1)-0.5))))/'VSWR Calculator'!$C$25)+$C68)^2+(1500*ABS(SIN(2*PI()*MOD(Calculator!$B$37/Calculator!$F$15,1)))*IF(MOD(Calculator!$B$37/Calculator!$F$15,1)&lt;0.5,-1,1))^2))/(1-SQRT(((50*POWER(80,POWER(COS(PI()*MOD(Calculator!$B$37/Calculator!$F$15,1)),2))+MIN(500,MAX(30,100*EXP(-0.3*'VSWR Calculator'!$C$24)*(1+3*ABS(MOD('VSWR Calculator'!$C$23/Calculator!$F$15/2,1)-0.5))))/'VSWR Calculator'!$C$25)-$C68)^2+(1500*ABS(SIN(2*PI()*MOD(Calculator!$B$37/Calculator!$F$15,1)))*IF(MOD(Calculator!$B$37/Calculator!$F$15,1)&lt;0.5,-1,1))^2)/SQRT(((50*POWER(80,POWER(COS(PI()*MOD(Calculator!$B$37/Calculator!$F$15,1)),2))+MIN(500,MAX(30,100*EXP(-0.3*'VSWR Calculator'!$C$24)*(1+3*ABS(MOD('VSWR Calculator'!$C$23/Calculator!$F$15/2,1)-0.5))))/'VSWR Calculator'!$C$25)+$C68)^2+(1500*ABS(SIN(2*PI()*MOD(Calculator!$B$37/Calculator!$F$15,1)))*IF(MOD(Calculator!$B$37/Calculator!$F$15,1)&lt;0.5,-1,1))^2)),2))</f>
        <v>2.28</v>
      </c>
      <c r="HR68" s="253" t="str">
        <f aca="false">IF(OR(Calculator!$E$16&lt;&gt;"YES",Calculator!$B$37&lt;Calculator!$G$16),"—",ROUND((1+SQRT(((50*POWER(80,POWER(COS(PI()*MOD(Calculator!$B$37/Calculator!$F$16,1)),2))+MIN(500,MAX(30,100*EXP(-0.3*'VSWR Calculator'!$C$24)*(1+3*ABS(MOD('VSWR Calculator'!$C$23/Calculator!$F$16/2,1)-0.5))))/'VSWR Calculator'!$C$25)-$C68)^2+(1500*ABS(SIN(2*PI()*MOD(Calculator!$B$37/Calculator!$F$16,1)))*IF(MOD(Calculator!$B$37/Calculator!$F$16,1)&lt;0.5,-1,1))^2)/SQRT(((50*POWER(80,POWER(COS(PI()*MOD(Calculator!$B$37/Calculator!$F$16,1)),2))+MIN(500,MAX(30,100*EXP(-0.3*'VSWR Calculator'!$C$24)*(1+3*ABS(MOD('VSWR Calculator'!$C$23/Calculator!$F$16/2,1)-0.5))))/'VSWR Calculator'!$C$25)+$C68)^2+(1500*ABS(SIN(2*PI()*MOD(Calculator!$B$37/Calculator!$F$16,1)))*IF(MOD(Calculator!$B$37/Calculator!$F$16,1)&lt;0.5,-1,1))^2))/(1-SQRT(((50*POWER(80,POWER(COS(PI()*MOD(Calculator!$B$37/Calculator!$F$16,1)),2))+MIN(500,MAX(30,100*EXP(-0.3*'VSWR Calculator'!$C$24)*(1+3*ABS(MOD('VSWR Calculator'!$C$23/Calculator!$F$16/2,1)-0.5))))/'VSWR Calculator'!$C$25)-$C68)^2+(1500*ABS(SIN(2*PI()*MOD(Calculator!$B$37/Calculator!$F$16,1)))*IF(MOD(Calculator!$B$37/Calculator!$F$16,1)&lt;0.5,-1,1))^2)/SQRT(((50*POWER(80,POWER(COS(PI()*MOD(Calculator!$B$37/Calculator!$F$16,1)),2))+MIN(500,MAX(30,100*EXP(-0.3*'VSWR Calculator'!$C$24)*(1+3*ABS(MOD('VSWR Calculator'!$C$23/Calculator!$F$16/2,1)-0.5))))/'VSWR Calculator'!$C$25)+$C68)^2+(1500*ABS(SIN(2*PI()*MOD(Calculator!$B$37/Calculator!$F$16,1)))*IF(MOD(Calculator!$B$37/Calculator!$F$16,1)&lt;0.5,-1,1))^2)),2))</f>
        <v>—</v>
      </c>
      <c r="HS68" s="253" t="n">
        <f aca="false">IF(OR(Calculator!$E$17&lt;&gt;"YES",Calculator!$B$37&lt;Calculator!$G$17),"—",ROUND((1+SQRT(((50*POWER(80,POWER(COS(PI()*MOD(Calculator!$B$37/Calculator!$F$17,1)),2))+MIN(500,MAX(30,100*EXP(-0.3*'VSWR Calculator'!$C$24)*(1+3*ABS(MOD('VSWR Calculator'!$C$23/Calculator!$F$17/2,1)-0.5))))/'VSWR Calculator'!$C$25)-$C68)^2+(1500*ABS(SIN(2*PI()*MOD(Calculator!$B$37/Calculator!$F$17,1)))*IF(MOD(Calculator!$B$37/Calculator!$F$17,1)&lt;0.5,-1,1))^2)/SQRT(((50*POWER(80,POWER(COS(PI()*MOD(Calculator!$B$37/Calculator!$F$17,1)),2))+MIN(500,MAX(30,100*EXP(-0.3*'VSWR Calculator'!$C$24)*(1+3*ABS(MOD('VSWR Calculator'!$C$23/Calculator!$F$17/2,1)-0.5))))/'VSWR Calculator'!$C$25)+$C68)^2+(1500*ABS(SIN(2*PI()*MOD(Calculator!$B$37/Calculator!$F$17,1)))*IF(MOD(Calculator!$B$37/Calculator!$F$17,1)&lt;0.5,-1,1))^2))/(1-SQRT(((50*POWER(80,POWER(COS(PI()*MOD(Calculator!$B$37/Calculator!$F$17,1)),2))+MIN(500,MAX(30,100*EXP(-0.3*'VSWR Calculator'!$C$24)*(1+3*ABS(MOD('VSWR Calculator'!$C$23/Calculator!$F$17/2,1)-0.5))))/'VSWR Calculator'!$C$25)-$C68)^2+(1500*ABS(SIN(2*PI()*MOD(Calculator!$B$37/Calculator!$F$17,1)))*IF(MOD(Calculator!$B$37/Calculator!$F$17,1)&lt;0.5,-1,1))^2)/SQRT(((50*POWER(80,POWER(COS(PI()*MOD(Calculator!$B$37/Calculator!$F$17,1)),2))+MIN(500,MAX(30,100*EXP(-0.3*'VSWR Calculator'!$C$24)*(1+3*ABS(MOD('VSWR Calculator'!$C$23/Calculator!$F$17/2,1)-0.5))))/'VSWR Calculator'!$C$25)+$C68)^2+(1500*ABS(SIN(2*PI()*MOD(Calculator!$B$37/Calculator!$F$17,1)))*IF(MOD(Calculator!$B$37/Calculator!$F$17,1)&lt;0.5,-1,1))^2)),2))</f>
        <v>12.19</v>
      </c>
      <c r="HT68" s="253" t="str">
        <f aca="false">IF(OR(Calculator!$E$18&lt;&gt;"YES",Calculator!$B$37&lt;Calculator!$G$18),"—",ROUND((1+SQRT(((50*POWER(80,POWER(COS(PI()*MOD(Calculator!$B$37/Calculator!$F$18,1)),2))+MIN(500,MAX(30,100*EXP(-0.3*'VSWR Calculator'!$C$24)*(1+3*ABS(MOD('VSWR Calculator'!$C$23/Calculator!$F$18/2,1)-0.5))))/'VSWR Calculator'!$C$25)-$C68)^2+(1500*ABS(SIN(2*PI()*MOD(Calculator!$B$37/Calculator!$F$18,1)))*IF(MOD(Calculator!$B$37/Calculator!$F$18,1)&lt;0.5,-1,1))^2)/SQRT(((50*POWER(80,POWER(COS(PI()*MOD(Calculator!$B$37/Calculator!$F$18,1)),2))+MIN(500,MAX(30,100*EXP(-0.3*'VSWR Calculator'!$C$24)*(1+3*ABS(MOD('VSWR Calculator'!$C$23/Calculator!$F$18/2,1)-0.5))))/'VSWR Calculator'!$C$25)+$C68)^2+(1500*ABS(SIN(2*PI()*MOD(Calculator!$B$37/Calculator!$F$18,1)))*IF(MOD(Calculator!$B$37/Calculator!$F$18,1)&lt;0.5,-1,1))^2))/(1-SQRT(((50*POWER(80,POWER(COS(PI()*MOD(Calculator!$B$37/Calculator!$F$18,1)),2))+MIN(500,MAX(30,100*EXP(-0.3*'VSWR Calculator'!$C$24)*(1+3*ABS(MOD('VSWR Calculator'!$C$23/Calculator!$F$18/2,1)-0.5))))/'VSWR Calculator'!$C$25)-$C68)^2+(1500*ABS(SIN(2*PI()*MOD(Calculator!$B$37/Calculator!$F$18,1)))*IF(MOD(Calculator!$B$37/Calculator!$F$18,1)&lt;0.5,-1,1))^2)/SQRT(((50*POWER(80,POWER(COS(PI()*MOD(Calculator!$B$37/Calculator!$F$18,1)),2))+MIN(500,MAX(30,100*EXP(-0.3*'VSWR Calculator'!$C$24)*(1+3*ABS(MOD('VSWR Calculator'!$C$23/Calculator!$F$18/2,1)-0.5))))/'VSWR Calculator'!$C$25)+$C68)^2+(1500*ABS(SIN(2*PI()*MOD(Calculator!$B$37/Calculator!$F$18,1)))*IF(MOD(Calculator!$B$37/Calculator!$F$18,1)&lt;0.5,-1,1))^2)),2))</f>
        <v>—</v>
      </c>
      <c r="HU68" s="253" t="str">
        <f aca="false">IF(OR(Calculator!$E$19&lt;&gt;"YES",Calculator!$B$37&lt;Calculator!$G$19),"—",ROUND((1+SQRT(((50*POWER(80,POWER(COS(PI()*MOD(Calculator!$B$37/Calculator!$F$19,1)),2))+MIN(500,MAX(30,100*EXP(-0.3*'VSWR Calculator'!$C$24)*(1+3*ABS(MOD('VSWR Calculator'!$C$23/Calculator!$F$19/2,1)-0.5))))/'VSWR Calculator'!$C$25)-$C68)^2+(1500*ABS(SIN(2*PI()*MOD(Calculator!$B$37/Calculator!$F$19,1)))*IF(MOD(Calculator!$B$37/Calculator!$F$19,1)&lt;0.5,-1,1))^2)/SQRT(((50*POWER(80,POWER(COS(PI()*MOD(Calculator!$B$37/Calculator!$F$19,1)),2))+MIN(500,MAX(30,100*EXP(-0.3*'VSWR Calculator'!$C$24)*(1+3*ABS(MOD('VSWR Calculator'!$C$23/Calculator!$F$19/2,1)-0.5))))/'VSWR Calculator'!$C$25)+$C68)^2+(1500*ABS(SIN(2*PI()*MOD(Calculator!$B$37/Calculator!$F$19,1)))*IF(MOD(Calculator!$B$37/Calculator!$F$19,1)&lt;0.5,-1,1))^2))/(1-SQRT(((50*POWER(80,POWER(COS(PI()*MOD(Calculator!$B$37/Calculator!$F$19,1)),2))+MIN(500,MAX(30,100*EXP(-0.3*'VSWR Calculator'!$C$24)*(1+3*ABS(MOD('VSWR Calculator'!$C$23/Calculator!$F$19/2,1)-0.5))))/'VSWR Calculator'!$C$25)-$C68)^2+(1500*ABS(SIN(2*PI()*MOD(Calculator!$B$37/Calculator!$F$19,1)))*IF(MOD(Calculator!$B$37/Calculator!$F$19,1)&lt;0.5,-1,1))^2)/SQRT(((50*POWER(80,POWER(COS(PI()*MOD(Calculator!$B$37/Calculator!$F$19,1)),2))+MIN(500,MAX(30,100*EXP(-0.3*'VSWR Calculator'!$C$24)*(1+3*ABS(MOD('VSWR Calculator'!$C$23/Calculator!$F$19/2,1)-0.5))))/'VSWR Calculator'!$C$25)+$C68)^2+(1500*ABS(SIN(2*PI()*MOD(Calculator!$B$37/Calculator!$F$19,1)))*IF(MOD(Calculator!$B$37/Calculator!$F$19,1)&lt;0.5,-1,1))^2)),2))</f>
        <v>—</v>
      </c>
      <c r="HV68" s="253" t="str">
        <f aca="false">IF(OR(Calculator!$E$20&lt;&gt;"YES",Calculator!$B$37&lt;Calculator!$G$20),"—",ROUND((1+SQRT(((50*POWER(80,POWER(COS(PI()*MOD(Calculator!$B$37/Calculator!$F$20,1)),2))+MIN(500,MAX(30,100*EXP(-0.3*'VSWR Calculator'!$C$24)*(1+3*ABS(MOD('VSWR Calculator'!$C$23/Calculator!$F$20/2,1)-0.5))))/'VSWR Calculator'!$C$25)-$C68)^2+(1500*ABS(SIN(2*PI()*MOD(Calculator!$B$37/Calculator!$F$20,1)))*IF(MOD(Calculator!$B$37/Calculator!$F$20,1)&lt;0.5,-1,1))^2)/SQRT(((50*POWER(80,POWER(COS(PI()*MOD(Calculator!$B$37/Calculator!$F$20,1)),2))+MIN(500,MAX(30,100*EXP(-0.3*'VSWR Calculator'!$C$24)*(1+3*ABS(MOD('VSWR Calculator'!$C$23/Calculator!$F$20/2,1)-0.5))))/'VSWR Calculator'!$C$25)+$C68)^2+(1500*ABS(SIN(2*PI()*MOD(Calculator!$B$37/Calculator!$F$20,1)))*IF(MOD(Calculator!$B$37/Calculator!$F$20,1)&lt;0.5,-1,1))^2))/(1-SQRT(((50*POWER(80,POWER(COS(PI()*MOD(Calculator!$B$37/Calculator!$F$20,1)),2))+MIN(500,MAX(30,100*EXP(-0.3*'VSWR Calculator'!$C$24)*(1+3*ABS(MOD('VSWR Calculator'!$C$23/Calculator!$F$20/2,1)-0.5))))/'VSWR Calculator'!$C$25)-$C68)^2+(1500*ABS(SIN(2*PI()*MOD(Calculator!$B$37/Calculator!$F$20,1)))*IF(MOD(Calculator!$B$37/Calculator!$F$20,1)&lt;0.5,-1,1))^2)/SQRT(((50*POWER(80,POWER(COS(PI()*MOD(Calculator!$B$37/Calculator!$F$20,1)),2))+MIN(500,MAX(30,100*EXP(-0.3*'VSWR Calculator'!$C$24)*(1+3*ABS(MOD('VSWR Calculator'!$C$23/Calculator!$F$20/2,1)-0.5))))/'VSWR Calculator'!$C$25)+$C68)^2+(1500*ABS(SIN(2*PI()*MOD(Calculator!$B$37/Calculator!$F$20,1)))*IF(MOD(Calculator!$B$37/Calculator!$F$20,1)&lt;0.5,-1,1))^2)),2))</f>
        <v>—</v>
      </c>
      <c r="HW68" s="253" t="str">
        <f aca="false">IF(OR(Calculator!$E$21&lt;&gt;"YES",Calculator!$B$37&lt;Calculator!$G$21),"—",ROUND((1+SQRT(((50*POWER(80,POWER(COS(PI()*MOD(Calculator!$B$37/Calculator!$F$21,1)),2))+MIN(500,MAX(30,100*EXP(-0.3*'VSWR Calculator'!$C$24)*(1+3*ABS(MOD('VSWR Calculator'!$C$23/Calculator!$F$21/2,1)-0.5))))/'VSWR Calculator'!$C$25)-$C68)^2+(1500*ABS(SIN(2*PI()*MOD(Calculator!$B$37/Calculator!$F$21,1)))*IF(MOD(Calculator!$B$37/Calculator!$F$21,1)&lt;0.5,-1,1))^2)/SQRT(((50*POWER(80,POWER(COS(PI()*MOD(Calculator!$B$37/Calculator!$F$21,1)),2))+MIN(500,MAX(30,100*EXP(-0.3*'VSWR Calculator'!$C$24)*(1+3*ABS(MOD('VSWR Calculator'!$C$23/Calculator!$F$21/2,1)-0.5))))/'VSWR Calculator'!$C$25)+$C68)^2+(1500*ABS(SIN(2*PI()*MOD(Calculator!$B$37/Calculator!$F$21,1)))*IF(MOD(Calculator!$B$37/Calculator!$F$21,1)&lt;0.5,-1,1))^2))/(1-SQRT(((50*POWER(80,POWER(COS(PI()*MOD(Calculator!$B$37/Calculator!$F$21,1)),2))+MIN(500,MAX(30,100*EXP(-0.3*'VSWR Calculator'!$C$24)*(1+3*ABS(MOD('VSWR Calculator'!$C$23/Calculator!$F$21/2,1)-0.5))))/'VSWR Calculator'!$C$25)-$C68)^2+(1500*ABS(SIN(2*PI()*MOD(Calculator!$B$37/Calculator!$F$21,1)))*IF(MOD(Calculator!$B$37/Calculator!$F$21,1)&lt;0.5,-1,1))^2)/SQRT(((50*POWER(80,POWER(COS(PI()*MOD(Calculator!$B$37/Calculator!$F$21,1)),2))+MIN(500,MAX(30,100*EXP(-0.3*'VSWR Calculator'!$C$24)*(1+3*ABS(MOD('VSWR Calculator'!$C$23/Calculator!$F$21/2,1)-0.5))))/'VSWR Calculator'!$C$25)+$C68)^2+(1500*ABS(SIN(2*PI()*MOD(Calculator!$B$37/Calculator!$F$21,1)))*IF(MOD(Calculator!$B$37/Calculator!$F$21,1)&lt;0.5,-1,1))^2)),2))</f>
        <v>—</v>
      </c>
      <c r="HX68" s="253" t="str">
        <f aca="false">IF(OR(Calculator!$E$22&lt;&gt;"YES",Calculator!$B$37&lt;Calculator!$G$22),"—",ROUND((1+SQRT(((50*POWER(80,POWER(COS(PI()*MOD(Calculator!$B$37/Calculator!$F$22,1)),2))+MIN(500,MAX(30,100*EXP(-0.3*'VSWR Calculator'!$C$24)*(1+3*ABS(MOD('VSWR Calculator'!$C$23/Calculator!$F$22/2,1)-0.5))))/'VSWR Calculator'!$C$25)-$C68)^2+(1500*ABS(SIN(2*PI()*MOD(Calculator!$B$37/Calculator!$F$22,1)))*IF(MOD(Calculator!$B$37/Calculator!$F$22,1)&lt;0.5,-1,1))^2)/SQRT(((50*POWER(80,POWER(COS(PI()*MOD(Calculator!$B$37/Calculator!$F$22,1)),2))+MIN(500,MAX(30,100*EXP(-0.3*'VSWR Calculator'!$C$24)*(1+3*ABS(MOD('VSWR Calculator'!$C$23/Calculator!$F$22/2,1)-0.5))))/'VSWR Calculator'!$C$25)+$C68)^2+(1500*ABS(SIN(2*PI()*MOD(Calculator!$B$37/Calculator!$F$22,1)))*IF(MOD(Calculator!$B$37/Calculator!$F$22,1)&lt;0.5,-1,1))^2))/(1-SQRT(((50*POWER(80,POWER(COS(PI()*MOD(Calculator!$B$37/Calculator!$F$22,1)),2))+MIN(500,MAX(30,100*EXP(-0.3*'VSWR Calculator'!$C$24)*(1+3*ABS(MOD('VSWR Calculator'!$C$23/Calculator!$F$22/2,1)-0.5))))/'VSWR Calculator'!$C$25)-$C68)^2+(1500*ABS(SIN(2*PI()*MOD(Calculator!$B$37/Calculator!$F$22,1)))*IF(MOD(Calculator!$B$37/Calculator!$F$22,1)&lt;0.5,-1,1))^2)/SQRT(((50*POWER(80,POWER(COS(PI()*MOD(Calculator!$B$37/Calculator!$F$22,1)),2))+MIN(500,MAX(30,100*EXP(-0.3*'VSWR Calculator'!$C$24)*(1+3*ABS(MOD('VSWR Calculator'!$C$23/Calculator!$F$22/2,1)-0.5))))/'VSWR Calculator'!$C$25)+$C68)^2+(1500*ABS(SIN(2*PI()*MOD(Calculator!$B$37/Calculator!$F$22,1)))*IF(MOD(Calculator!$B$37/Calculator!$F$22,1)&lt;0.5,-1,1))^2)),2))</f>
        <v>—</v>
      </c>
      <c r="HY68" s="253" t="n">
        <f aca="false">IFERROR(ROUND((IF(ISNUMBER(HN68),HN68,0)+IF(ISNUMBER(HO68),HO68,0)+IF(ISNUMBER(HP68),HP68,0)+IF(ISNUMBER(HQ68),HQ68,0)+IF(ISNUMBER(HR68),HR68,0)+IF(ISNUMBER(HS68),HS68,0)+IF(ISNUMBER(HT68),HT68,0)+IF(ISNUMBER(HU68),HU68,0)+IF(ISNUMBER(HV68),HV68,0)+IF(ISNUMBER(HW68),HW68,0)+IF(ISNUMBER(HX68),HX68,0))/(IF(ISNUMBER(HN68),1,0)+IF(ISNUMBER(HO68),1,0)+IF(ISNUMBER(HP68),1,0)+IF(ISNUMBER(HQ68),1,0)+IF(ISNUMBER(HR68),1,0)+IF(ISNUMBER(HS68),1,0)+IF(ISNUMBER(HT68),1,0)+IF(ISNUMBER(HU68),1,0)+IF(ISNUMBER(HV68),1,0)+IF(ISNUMBER(HW68),1,0)+IF(ISNUMBER(HX68),1,0)),4),"")</f>
        <v>7.235</v>
      </c>
      <c r="HZ68" s="253" t="str">
        <f aca="false">IF(OR(Calculator!$E$12&lt;&gt;"YES",Calculator!$B$38&lt;Calculator!$G$12),"—",ROUND((1+SQRT(((50*POWER(80,POWER(COS(PI()*MOD(Calculator!$B$38/Calculator!$F$12,1)),2))+MIN(500,MAX(30,100*EXP(-0.3*'VSWR Calculator'!$C$24)*(1+3*ABS(MOD('VSWR Calculator'!$C$23/Calculator!$F$12/2,1)-0.5))))/'VSWR Calculator'!$C$25)-$C68)^2+(1500*ABS(SIN(2*PI()*MOD(Calculator!$B$38/Calculator!$F$12,1)))*IF(MOD(Calculator!$B$38/Calculator!$F$12,1)&lt;0.5,-1,1))^2)/SQRT(((50*POWER(80,POWER(COS(PI()*MOD(Calculator!$B$38/Calculator!$F$12,1)),2))+MIN(500,MAX(30,100*EXP(-0.3*'VSWR Calculator'!$C$24)*(1+3*ABS(MOD('VSWR Calculator'!$C$23/Calculator!$F$12/2,1)-0.5))))/'VSWR Calculator'!$C$25)+$C68)^2+(1500*ABS(SIN(2*PI()*MOD(Calculator!$B$38/Calculator!$F$12,1)))*IF(MOD(Calculator!$B$38/Calculator!$F$12,1)&lt;0.5,-1,1))^2))/(1-SQRT(((50*POWER(80,POWER(COS(PI()*MOD(Calculator!$B$38/Calculator!$F$12,1)),2))+MIN(500,MAX(30,100*EXP(-0.3*'VSWR Calculator'!$C$24)*(1+3*ABS(MOD('VSWR Calculator'!$C$23/Calculator!$F$12/2,1)-0.5))))/'VSWR Calculator'!$C$25)-$C68)^2+(1500*ABS(SIN(2*PI()*MOD(Calculator!$B$38/Calculator!$F$12,1)))*IF(MOD(Calculator!$B$38/Calculator!$F$12,1)&lt;0.5,-1,1))^2)/SQRT(((50*POWER(80,POWER(COS(PI()*MOD(Calculator!$B$38/Calculator!$F$12,1)),2))+MIN(500,MAX(30,100*EXP(-0.3*'VSWR Calculator'!$C$24)*(1+3*ABS(MOD('VSWR Calculator'!$C$23/Calculator!$F$12/2,1)-0.5))))/'VSWR Calculator'!$C$25)+$C68)^2+(1500*ABS(SIN(2*PI()*MOD(Calculator!$B$38/Calculator!$F$12,1)))*IF(MOD(Calculator!$B$38/Calculator!$F$12,1)&lt;0.5,-1,1))^2)),2))</f>
        <v>—</v>
      </c>
      <c r="IA68" s="253" t="str">
        <f aca="false">IF(OR(Calculator!$E$13&lt;&gt;"YES",Calculator!$B$38&lt;Calculator!$G$13),"—",ROUND((1+SQRT(((50*POWER(80,POWER(COS(PI()*MOD(Calculator!$B$38/Calculator!$F$13,1)),2))+MIN(500,MAX(30,100*EXP(-0.3*'VSWR Calculator'!$C$24)*(1+3*ABS(MOD('VSWR Calculator'!$C$23/Calculator!$F$13/2,1)-0.5))))/'VSWR Calculator'!$C$25)-$C68)^2+(1500*ABS(SIN(2*PI()*MOD(Calculator!$B$38/Calculator!$F$13,1)))*IF(MOD(Calculator!$B$38/Calculator!$F$13,1)&lt;0.5,-1,1))^2)/SQRT(((50*POWER(80,POWER(COS(PI()*MOD(Calculator!$B$38/Calculator!$F$13,1)),2))+MIN(500,MAX(30,100*EXP(-0.3*'VSWR Calculator'!$C$24)*(1+3*ABS(MOD('VSWR Calculator'!$C$23/Calculator!$F$13/2,1)-0.5))))/'VSWR Calculator'!$C$25)+$C68)^2+(1500*ABS(SIN(2*PI()*MOD(Calculator!$B$38/Calculator!$F$13,1)))*IF(MOD(Calculator!$B$38/Calculator!$F$13,1)&lt;0.5,-1,1))^2))/(1-SQRT(((50*POWER(80,POWER(COS(PI()*MOD(Calculator!$B$38/Calculator!$F$13,1)),2))+MIN(500,MAX(30,100*EXP(-0.3*'VSWR Calculator'!$C$24)*(1+3*ABS(MOD('VSWR Calculator'!$C$23/Calculator!$F$13/2,1)-0.5))))/'VSWR Calculator'!$C$25)-$C68)^2+(1500*ABS(SIN(2*PI()*MOD(Calculator!$B$38/Calculator!$F$13,1)))*IF(MOD(Calculator!$B$38/Calculator!$F$13,1)&lt;0.5,-1,1))^2)/SQRT(((50*POWER(80,POWER(COS(PI()*MOD(Calculator!$B$38/Calculator!$F$13,1)),2))+MIN(500,MAX(30,100*EXP(-0.3*'VSWR Calculator'!$C$24)*(1+3*ABS(MOD('VSWR Calculator'!$C$23/Calculator!$F$13/2,1)-0.5))))/'VSWR Calculator'!$C$25)+$C68)^2+(1500*ABS(SIN(2*PI()*MOD(Calculator!$B$38/Calculator!$F$13,1)))*IF(MOD(Calculator!$B$38/Calculator!$F$13,1)&lt;0.5,-1,1))^2)),2))</f>
        <v>—</v>
      </c>
      <c r="IB68" s="253" t="str">
        <f aca="false">IF(OR(Calculator!$E$14&lt;&gt;"YES",Calculator!$B$38&lt;Calculator!$G$14),"—",ROUND((1+SQRT(((50*POWER(80,POWER(COS(PI()*MOD(Calculator!$B$38/Calculator!$F$14,1)),2))+MIN(500,MAX(30,100*EXP(-0.3*'VSWR Calculator'!$C$24)*(1+3*ABS(MOD('VSWR Calculator'!$C$23/Calculator!$F$14/2,1)-0.5))))/'VSWR Calculator'!$C$25)-$C68)^2+(1500*ABS(SIN(2*PI()*MOD(Calculator!$B$38/Calculator!$F$14,1)))*IF(MOD(Calculator!$B$38/Calculator!$F$14,1)&lt;0.5,-1,1))^2)/SQRT(((50*POWER(80,POWER(COS(PI()*MOD(Calculator!$B$38/Calculator!$F$14,1)),2))+MIN(500,MAX(30,100*EXP(-0.3*'VSWR Calculator'!$C$24)*(1+3*ABS(MOD('VSWR Calculator'!$C$23/Calculator!$F$14/2,1)-0.5))))/'VSWR Calculator'!$C$25)+$C68)^2+(1500*ABS(SIN(2*PI()*MOD(Calculator!$B$38/Calculator!$F$14,1)))*IF(MOD(Calculator!$B$38/Calculator!$F$14,1)&lt;0.5,-1,1))^2))/(1-SQRT(((50*POWER(80,POWER(COS(PI()*MOD(Calculator!$B$38/Calculator!$F$14,1)),2))+MIN(500,MAX(30,100*EXP(-0.3*'VSWR Calculator'!$C$24)*(1+3*ABS(MOD('VSWR Calculator'!$C$23/Calculator!$F$14/2,1)-0.5))))/'VSWR Calculator'!$C$25)-$C68)^2+(1500*ABS(SIN(2*PI()*MOD(Calculator!$B$38/Calculator!$F$14,1)))*IF(MOD(Calculator!$B$38/Calculator!$F$14,1)&lt;0.5,-1,1))^2)/SQRT(((50*POWER(80,POWER(COS(PI()*MOD(Calculator!$B$38/Calculator!$F$14,1)),2))+MIN(500,MAX(30,100*EXP(-0.3*'VSWR Calculator'!$C$24)*(1+3*ABS(MOD('VSWR Calculator'!$C$23/Calculator!$F$14/2,1)-0.5))))/'VSWR Calculator'!$C$25)+$C68)^2+(1500*ABS(SIN(2*PI()*MOD(Calculator!$B$38/Calculator!$F$14,1)))*IF(MOD(Calculator!$B$38/Calculator!$F$14,1)&lt;0.5,-1,1))^2)),2))</f>
        <v>—</v>
      </c>
      <c r="IC68" s="253" t="n">
        <f aca="false">IF(OR(Calculator!$E$15&lt;&gt;"YES",Calculator!$B$38&lt;Calculator!$G$15),"—",ROUND((1+SQRT(((50*POWER(80,POWER(COS(PI()*MOD(Calculator!$B$38/Calculator!$F$15,1)),2))+MIN(500,MAX(30,100*EXP(-0.3*'VSWR Calculator'!$C$24)*(1+3*ABS(MOD('VSWR Calculator'!$C$23/Calculator!$F$15/2,1)-0.5))))/'VSWR Calculator'!$C$25)-$C68)^2+(1500*ABS(SIN(2*PI()*MOD(Calculator!$B$38/Calculator!$F$15,1)))*IF(MOD(Calculator!$B$38/Calculator!$F$15,1)&lt;0.5,-1,1))^2)/SQRT(((50*POWER(80,POWER(COS(PI()*MOD(Calculator!$B$38/Calculator!$F$15,1)),2))+MIN(500,MAX(30,100*EXP(-0.3*'VSWR Calculator'!$C$24)*(1+3*ABS(MOD('VSWR Calculator'!$C$23/Calculator!$F$15/2,1)-0.5))))/'VSWR Calculator'!$C$25)+$C68)^2+(1500*ABS(SIN(2*PI()*MOD(Calculator!$B$38/Calculator!$F$15,1)))*IF(MOD(Calculator!$B$38/Calculator!$F$15,1)&lt;0.5,-1,1))^2))/(1-SQRT(((50*POWER(80,POWER(COS(PI()*MOD(Calculator!$B$38/Calculator!$F$15,1)),2))+MIN(500,MAX(30,100*EXP(-0.3*'VSWR Calculator'!$C$24)*(1+3*ABS(MOD('VSWR Calculator'!$C$23/Calculator!$F$15/2,1)-0.5))))/'VSWR Calculator'!$C$25)-$C68)^2+(1500*ABS(SIN(2*PI()*MOD(Calculator!$B$38/Calculator!$F$15,1)))*IF(MOD(Calculator!$B$38/Calculator!$F$15,1)&lt;0.5,-1,1))^2)/SQRT(((50*POWER(80,POWER(COS(PI()*MOD(Calculator!$B$38/Calculator!$F$15,1)),2))+MIN(500,MAX(30,100*EXP(-0.3*'VSWR Calculator'!$C$24)*(1+3*ABS(MOD('VSWR Calculator'!$C$23/Calculator!$F$15/2,1)-0.5))))/'VSWR Calculator'!$C$25)+$C68)^2+(1500*ABS(SIN(2*PI()*MOD(Calculator!$B$38/Calculator!$F$15,1)))*IF(MOD(Calculator!$B$38/Calculator!$F$15,1)&lt;0.5,-1,1))^2)),2))</f>
        <v>2.14</v>
      </c>
      <c r="ID68" s="253" t="str">
        <f aca="false">IF(OR(Calculator!$E$16&lt;&gt;"YES",Calculator!$B$38&lt;Calculator!$G$16),"—",ROUND((1+SQRT(((50*POWER(80,POWER(COS(PI()*MOD(Calculator!$B$38/Calculator!$F$16,1)),2))+MIN(500,MAX(30,100*EXP(-0.3*'VSWR Calculator'!$C$24)*(1+3*ABS(MOD('VSWR Calculator'!$C$23/Calculator!$F$16/2,1)-0.5))))/'VSWR Calculator'!$C$25)-$C68)^2+(1500*ABS(SIN(2*PI()*MOD(Calculator!$B$38/Calculator!$F$16,1)))*IF(MOD(Calculator!$B$38/Calculator!$F$16,1)&lt;0.5,-1,1))^2)/SQRT(((50*POWER(80,POWER(COS(PI()*MOD(Calculator!$B$38/Calculator!$F$16,1)),2))+MIN(500,MAX(30,100*EXP(-0.3*'VSWR Calculator'!$C$24)*(1+3*ABS(MOD('VSWR Calculator'!$C$23/Calculator!$F$16/2,1)-0.5))))/'VSWR Calculator'!$C$25)+$C68)^2+(1500*ABS(SIN(2*PI()*MOD(Calculator!$B$38/Calculator!$F$16,1)))*IF(MOD(Calculator!$B$38/Calculator!$F$16,1)&lt;0.5,-1,1))^2))/(1-SQRT(((50*POWER(80,POWER(COS(PI()*MOD(Calculator!$B$38/Calculator!$F$16,1)),2))+MIN(500,MAX(30,100*EXP(-0.3*'VSWR Calculator'!$C$24)*(1+3*ABS(MOD('VSWR Calculator'!$C$23/Calculator!$F$16/2,1)-0.5))))/'VSWR Calculator'!$C$25)-$C68)^2+(1500*ABS(SIN(2*PI()*MOD(Calculator!$B$38/Calculator!$F$16,1)))*IF(MOD(Calculator!$B$38/Calculator!$F$16,1)&lt;0.5,-1,1))^2)/SQRT(((50*POWER(80,POWER(COS(PI()*MOD(Calculator!$B$38/Calculator!$F$16,1)),2))+MIN(500,MAX(30,100*EXP(-0.3*'VSWR Calculator'!$C$24)*(1+3*ABS(MOD('VSWR Calculator'!$C$23/Calculator!$F$16/2,1)-0.5))))/'VSWR Calculator'!$C$25)+$C68)^2+(1500*ABS(SIN(2*PI()*MOD(Calculator!$B$38/Calculator!$F$16,1)))*IF(MOD(Calculator!$B$38/Calculator!$F$16,1)&lt;0.5,-1,1))^2)),2))</f>
        <v>—</v>
      </c>
      <c r="IE68" s="253" t="n">
        <f aca="false">IF(OR(Calculator!$E$17&lt;&gt;"YES",Calculator!$B$38&lt;Calculator!$G$17),"—",ROUND((1+SQRT(((50*POWER(80,POWER(COS(PI()*MOD(Calculator!$B$38/Calculator!$F$17,1)),2))+MIN(500,MAX(30,100*EXP(-0.3*'VSWR Calculator'!$C$24)*(1+3*ABS(MOD('VSWR Calculator'!$C$23/Calculator!$F$17/2,1)-0.5))))/'VSWR Calculator'!$C$25)-$C68)^2+(1500*ABS(SIN(2*PI()*MOD(Calculator!$B$38/Calculator!$F$17,1)))*IF(MOD(Calculator!$B$38/Calculator!$F$17,1)&lt;0.5,-1,1))^2)/SQRT(((50*POWER(80,POWER(COS(PI()*MOD(Calculator!$B$38/Calculator!$F$17,1)),2))+MIN(500,MAX(30,100*EXP(-0.3*'VSWR Calculator'!$C$24)*(1+3*ABS(MOD('VSWR Calculator'!$C$23/Calculator!$F$17/2,1)-0.5))))/'VSWR Calculator'!$C$25)+$C68)^2+(1500*ABS(SIN(2*PI()*MOD(Calculator!$B$38/Calculator!$F$17,1)))*IF(MOD(Calculator!$B$38/Calculator!$F$17,1)&lt;0.5,-1,1))^2))/(1-SQRT(((50*POWER(80,POWER(COS(PI()*MOD(Calculator!$B$38/Calculator!$F$17,1)),2))+MIN(500,MAX(30,100*EXP(-0.3*'VSWR Calculator'!$C$24)*(1+3*ABS(MOD('VSWR Calculator'!$C$23/Calculator!$F$17/2,1)-0.5))))/'VSWR Calculator'!$C$25)-$C68)^2+(1500*ABS(SIN(2*PI()*MOD(Calculator!$B$38/Calculator!$F$17,1)))*IF(MOD(Calculator!$B$38/Calculator!$F$17,1)&lt;0.5,-1,1))^2)/SQRT(((50*POWER(80,POWER(COS(PI()*MOD(Calculator!$B$38/Calculator!$F$17,1)),2))+MIN(500,MAX(30,100*EXP(-0.3*'VSWR Calculator'!$C$24)*(1+3*ABS(MOD('VSWR Calculator'!$C$23/Calculator!$F$17/2,1)-0.5))))/'VSWR Calculator'!$C$25)+$C68)^2+(1500*ABS(SIN(2*PI()*MOD(Calculator!$B$38/Calculator!$F$17,1)))*IF(MOD(Calculator!$B$38/Calculator!$F$17,1)&lt;0.5,-1,1))^2)),2))</f>
        <v>14.55</v>
      </c>
      <c r="IF68" s="253" t="str">
        <f aca="false">IF(OR(Calculator!$E$18&lt;&gt;"YES",Calculator!$B$38&lt;Calculator!$G$18),"—",ROUND((1+SQRT(((50*POWER(80,POWER(COS(PI()*MOD(Calculator!$B$38/Calculator!$F$18,1)),2))+MIN(500,MAX(30,100*EXP(-0.3*'VSWR Calculator'!$C$24)*(1+3*ABS(MOD('VSWR Calculator'!$C$23/Calculator!$F$18/2,1)-0.5))))/'VSWR Calculator'!$C$25)-$C68)^2+(1500*ABS(SIN(2*PI()*MOD(Calculator!$B$38/Calculator!$F$18,1)))*IF(MOD(Calculator!$B$38/Calculator!$F$18,1)&lt;0.5,-1,1))^2)/SQRT(((50*POWER(80,POWER(COS(PI()*MOD(Calculator!$B$38/Calculator!$F$18,1)),2))+MIN(500,MAX(30,100*EXP(-0.3*'VSWR Calculator'!$C$24)*(1+3*ABS(MOD('VSWR Calculator'!$C$23/Calculator!$F$18/2,1)-0.5))))/'VSWR Calculator'!$C$25)+$C68)^2+(1500*ABS(SIN(2*PI()*MOD(Calculator!$B$38/Calculator!$F$18,1)))*IF(MOD(Calculator!$B$38/Calculator!$F$18,1)&lt;0.5,-1,1))^2))/(1-SQRT(((50*POWER(80,POWER(COS(PI()*MOD(Calculator!$B$38/Calculator!$F$18,1)),2))+MIN(500,MAX(30,100*EXP(-0.3*'VSWR Calculator'!$C$24)*(1+3*ABS(MOD('VSWR Calculator'!$C$23/Calculator!$F$18/2,1)-0.5))))/'VSWR Calculator'!$C$25)-$C68)^2+(1500*ABS(SIN(2*PI()*MOD(Calculator!$B$38/Calculator!$F$18,1)))*IF(MOD(Calculator!$B$38/Calculator!$F$18,1)&lt;0.5,-1,1))^2)/SQRT(((50*POWER(80,POWER(COS(PI()*MOD(Calculator!$B$38/Calculator!$F$18,1)),2))+MIN(500,MAX(30,100*EXP(-0.3*'VSWR Calculator'!$C$24)*(1+3*ABS(MOD('VSWR Calculator'!$C$23/Calculator!$F$18/2,1)-0.5))))/'VSWR Calculator'!$C$25)+$C68)^2+(1500*ABS(SIN(2*PI()*MOD(Calculator!$B$38/Calculator!$F$18,1)))*IF(MOD(Calculator!$B$38/Calculator!$F$18,1)&lt;0.5,-1,1))^2)),2))</f>
        <v>—</v>
      </c>
      <c r="IG68" s="253" t="str">
        <f aca="false">IF(OR(Calculator!$E$19&lt;&gt;"YES",Calculator!$B$38&lt;Calculator!$G$19),"—",ROUND((1+SQRT(((50*POWER(80,POWER(COS(PI()*MOD(Calculator!$B$38/Calculator!$F$19,1)),2))+MIN(500,MAX(30,100*EXP(-0.3*'VSWR Calculator'!$C$24)*(1+3*ABS(MOD('VSWR Calculator'!$C$23/Calculator!$F$19/2,1)-0.5))))/'VSWR Calculator'!$C$25)-$C68)^2+(1500*ABS(SIN(2*PI()*MOD(Calculator!$B$38/Calculator!$F$19,1)))*IF(MOD(Calculator!$B$38/Calculator!$F$19,1)&lt;0.5,-1,1))^2)/SQRT(((50*POWER(80,POWER(COS(PI()*MOD(Calculator!$B$38/Calculator!$F$19,1)),2))+MIN(500,MAX(30,100*EXP(-0.3*'VSWR Calculator'!$C$24)*(1+3*ABS(MOD('VSWR Calculator'!$C$23/Calculator!$F$19/2,1)-0.5))))/'VSWR Calculator'!$C$25)+$C68)^2+(1500*ABS(SIN(2*PI()*MOD(Calculator!$B$38/Calculator!$F$19,1)))*IF(MOD(Calculator!$B$38/Calculator!$F$19,1)&lt;0.5,-1,1))^2))/(1-SQRT(((50*POWER(80,POWER(COS(PI()*MOD(Calculator!$B$38/Calculator!$F$19,1)),2))+MIN(500,MAX(30,100*EXP(-0.3*'VSWR Calculator'!$C$24)*(1+3*ABS(MOD('VSWR Calculator'!$C$23/Calculator!$F$19/2,1)-0.5))))/'VSWR Calculator'!$C$25)-$C68)^2+(1500*ABS(SIN(2*PI()*MOD(Calculator!$B$38/Calculator!$F$19,1)))*IF(MOD(Calculator!$B$38/Calculator!$F$19,1)&lt;0.5,-1,1))^2)/SQRT(((50*POWER(80,POWER(COS(PI()*MOD(Calculator!$B$38/Calculator!$F$19,1)),2))+MIN(500,MAX(30,100*EXP(-0.3*'VSWR Calculator'!$C$24)*(1+3*ABS(MOD('VSWR Calculator'!$C$23/Calculator!$F$19/2,1)-0.5))))/'VSWR Calculator'!$C$25)+$C68)^2+(1500*ABS(SIN(2*PI()*MOD(Calculator!$B$38/Calculator!$F$19,1)))*IF(MOD(Calculator!$B$38/Calculator!$F$19,1)&lt;0.5,-1,1))^2)),2))</f>
        <v>—</v>
      </c>
      <c r="IH68" s="253" t="str">
        <f aca="false">IF(OR(Calculator!$E$20&lt;&gt;"YES",Calculator!$B$38&lt;Calculator!$G$20),"—",ROUND((1+SQRT(((50*POWER(80,POWER(COS(PI()*MOD(Calculator!$B$38/Calculator!$F$20,1)),2))+MIN(500,MAX(30,100*EXP(-0.3*'VSWR Calculator'!$C$24)*(1+3*ABS(MOD('VSWR Calculator'!$C$23/Calculator!$F$20/2,1)-0.5))))/'VSWR Calculator'!$C$25)-$C68)^2+(1500*ABS(SIN(2*PI()*MOD(Calculator!$B$38/Calculator!$F$20,1)))*IF(MOD(Calculator!$B$38/Calculator!$F$20,1)&lt;0.5,-1,1))^2)/SQRT(((50*POWER(80,POWER(COS(PI()*MOD(Calculator!$B$38/Calculator!$F$20,1)),2))+MIN(500,MAX(30,100*EXP(-0.3*'VSWR Calculator'!$C$24)*(1+3*ABS(MOD('VSWR Calculator'!$C$23/Calculator!$F$20/2,1)-0.5))))/'VSWR Calculator'!$C$25)+$C68)^2+(1500*ABS(SIN(2*PI()*MOD(Calculator!$B$38/Calculator!$F$20,1)))*IF(MOD(Calculator!$B$38/Calculator!$F$20,1)&lt;0.5,-1,1))^2))/(1-SQRT(((50*POWER(80,POWER(COS(PI()*MOD(Calculator!$B$38/Calculator!$F$20,1)),2))+MIN(500,MAX(30,100*EXP(-0.3*'VSWR Calculator'!$C$24)*(1+3*ABS(MOD('VSWR Calculator'!$C$23/Calculator!$F$20/2,1)-0.5))))/'VSWR Calculator'!$C$25)-$C68)^2+(1500*ABS(SIN(2*PI()*MOD(Calculator!$B$38/Calculator!$F$20,1)))*IF(MOD(Calculator!$B$38/Calculator!$F$20,1)&lt;0.5,-1,1))^2)/SQRT(((50*POWER(80,POWER(COS(PI()*MOD(Calculator!$B$38/Calculator!$F$20,1)),2))+MIN(500,MAX(30,100*EXP(-0.3*'VSWR Calculator'!$C$24)*(1+3*ABS(MOD('VSWR Calculator'!$C$23/Calculator!$F$20/2,1)-0.5))))/'VSWR Calculator'!$C$25)+$C68)^2+(1500*ABS(SIN(2*PI()*MOD(Calculator!$B$38/Calculator!$F$20,1)))*IF(MOD(Calculator!$B$38/Calculator!$F$20,1)&lt;0.5,-1,1))^2)),2))</f>
        <v>—</v>
      </c>
      <c r="II68" s="253" t="str">
        <f aca="false">IF(OR(Calculator!$E$21&lt;&gt;"YES",Calculator!$B$38&lt;Calculator!$G$21),"—",ROUND((1+SQRT(((50*POWER(80,POWER(COS(PI()*MOD(Calculator!$B$38/Calculator!$F$21,1)),2))+MIN(500,MAX(30,100*EXP(-0.3*'VSWR Calculator'!$C$24)*(1+3*ABS(MOD('VSWR Calculator'!$C$23/Calculator!$F$21/2,1)-0.5))))/'VSWR Calculator'!$C$25)-$C68)^2+(1500*ABS(SIN(2*PI()*MOD(Calculator!$B$38/Calculator!$F$21,1)))*IF(MOD(Calculator!$B$38/Calculator!$F$21,1)&lt;0.5,-1,1))^2)/SQRT(((50*POWER(80,POWER(COS(PI()*MOD(Calculator!$B$38/Calculator!$F$21,1)),2))+MIN(500,MAX(30,100*EXP(-0.3*'VSWR Calculator'!$C$24)*(1+3*ABS(MOD('VSWR Calculator'!$C$23/Calculator!$F$21/2,1)-0.5))))/'VSWR Calculator'!$C$25)+$C68)^2+(1500*ABS(SIN(2*PI()*MOD(Calculator!$B$38/Calculator!$F$21,1)))*IF(MOD(Calculator!$B$38/Calculator!$F$21,1)&lt;0.5,-1,1))^2))/(1-SQRT(((50*POWER(80,POWER(COS(PI()*MOD(Calculator!$B$38/Calculator!$F$21,1)),2))+MIN(500,MAX(30,100*EXP(-0.3*'VSWR Calculator'!$C$24)*(1+3*ABS(MOD('VSWR Calculator'!$C$23/Calculator!$F$21/2,1)-0.5))))/'VSWR Calculator'!$C$25)-$C68)^2+(1500*ABS(SIN(2*PI()*MOD(Calculator!$B$38/Calculator!$F$21,1)))*IF(MOD(Calculator!$B$38/Calculator!$F$21,1)&lt;0.5,-1,1))^2)/SQRT(((50*POWER(80,POWER(COS(PI()*MOD(Calculator!$B$38/Calculator!$F$21,1)),2))+MIN(500,MAX(30,100*EXP(-0.3*'VSWR Calculator'!$C$24)*(1+3*ABS(MOD('VSWR Calculator'!$C$23/Calculator!$F$21/2,1)-0.5))))/'VSWR Calculator'!$C$25)+$C68)^2+(1500*ABS(SIN(2*PI()*MOD(Calculator!$B$38/Calculator!$F$21,1)))*IF(MOD(Calculator!$B$38/Calculator!$F$21,1)&lt;0.5,-1,1))^2)),2))</f>
        <v>—</v>
      </c>
      <c r="IJ68" s="253" t="str">
        <f aca="false">IF(OR(Calculator!$E$22&lt;&gt;"YES",Calculator!$B$38&lt;Calculator!$G$22),"—",ROUND((1+SQRT(((50*POWER(80,POWER(COS(PI()*MOD(Calculator!$B$38/Calculator!$F$22,1)),2))+MIN(500,MAX(30,100*EXP(-0.3*'VSWR Calculator'!$C$24)*(1+3*ABS(MOD('VSWR Calculator'!$C$23/Calculator!$F$22/2,1)-0.5))))/'VSWR Calculator'!$C$25)-$C68)^2+(1500*ABS(SIN(2*PI()*MOD(Calculator!$B$38/Calculator!$F$22,1)))*IF(MOD(Calculator!$B$38/Calculator!$F$22,1)&lt;0.5,-1,1))^2)/SQRT(((50*POWER(80,POWER(COS(PI()*MOD(Calculator!$B$38/Calculator!$F$22,1)),2))+MIN(500,MAX(30,100*EXP(-0.3*'VSWR Calculator'!$C$24)*(1+3*ABS(MOD('VSWR Calculator'!$C$23/Calculator!$F$22/2,1)-0.5))))/'VSWR Calculator'!$C$25)+$C68)^2+(1500*ABS(SIN(2*PI()*MOD(Calculator!$B$38/Calculator!$F$22,1)))*IF(MOD(Calculator!$B$38/Calculator!$F$22,1)&lt;0.5,-1,1))^2))/(1-SQRT(((50*POWER(80,POWER(COS(PI()*MOD(Calculator!$B$38/Calculator!$F$22,1)),2))+MIN(500,MAX(30,100*EXP(-0.3*'VSWR Calculator'!$C$24)*(1+3*ABS(MOD('VSWR Calculator'!$C$23/Calculator!$F$22/2,1)-0.5))))/'VSWR Calculator'!$C$25)-$C68)^2+(1500*ABS(SIN(2*PI()*MOD(Calculator!$B$38/Calculator!$F$22,1)))*IF(MOD(Calculator!$B$38/Calculator!$F$22,1)&lt;0.5,-1,1))^2)/SQRT(((50*POWER(80,POWER(COS(PI()*MOD(Calculator!$B$38/Calculator!$F$22,1)),2))+MIN(500,MAX(30,100*EXP(-0.3*'VSWR Calculator'!$C$24)*(1+3*ABS(MOD('VSWR Calculator'!$C$23/Calculator!$F$22/2,1)-0.5))))/'VSWR Calculator'!$C$25)+$C68)^2+(1500*ABS(SIN(2*PI()*MOD(Calculator!$B$38/Calculator!$F$22,1)))*IF(MOD(Calculator!$B$38/Calculator!$F$22,1)&lt;0.5,-1,1))^2)),2))</f>
        <v>—</v>
      </c>
      <c r="IK68" s="253" t="n">
        <f aca="false">IFERROR(ROUND((IF(ISNUMBER(HZ68),HZ68,0)+IF(ISNUMBER(IA68),IA68,0)+IF(ISNUMBER(IB68),IB68,0)+IF(ISNUMBER(IC68),IC68,0)+IF(ISNUMBER(ID68),ID68,0)+IF(ISNUMBER(IE68),IE68,0)+IF(ISNUMBER(IF68),IF68,0)+IF(ISNUMBER(IG68),IG68,0)+IF(ISNUMBER(IH68),IH68,0)+IF(ISNUMBER(II68),II68,0)+IF(ISNUMBER(IJ68),IJ68,0))/(IF(ISNUMBER(HZ68),1,0)+IF(ISNUMBER(IA68),1,0)+IF(ISNUMBER(IB68),1,0)+IF(ISNUMBER(IC68),1,0)+IF(ISNUMBER(ID68),1,0)+IF(ISNUMBER(IE68),1,0)+IF(ISNUMBER(IF68),1,0)+IF(ISNUMBER(IG68),1,0)+IF(ISNUMBER(IH68),1,0)+IF(ISNUMBER(II68),1,0)+IF(ISNUMBER(IJ68),1,0)),4),"")</f>
        <v>8.345</v>
      </c>
    </row>
    <row r="69" customFormat="false" ht="15" hidden="false" customHeight="true" outlineLevel="0" collapsed="false">
      <c r="A69" s="261" t="s">
        <v>511</v>
      </c>
      <c r="B69" s="261" t="s">
        <v>339</v>
      </c>
      <c r="C69" s="265" t="n">
        <v>1750</v>
      </c>
      <c r="D69" s="266" t="str">
        <f aca="false">IF(OR(Calculator!$E$12&lt;&gt;"YES",Calculator!$B$29&lt;Calculator!$G$12),"—",ROUND((1+SQRT(((50*POWER(80,POWER(COS(PI()*MOD(Calculator!$B$29/Calculator!$F$12,1)),2))-$C69)^2+(1500*ABS(SIN(2*PI()*MOD(Calculator!$B$29/Calculator!$F$12,1)))*IF(MOD(Calculator!$B$29/Calculator!$F$12,1)&lt;0.5,-1,1))^2)/((50*POWER(80,POWER(COS(PI()*MOD(Calculator!$B$29/Calculator!$F$12,1)),2))+$C69)^2+(1500*ABS(SIN(2*PI()*MOD(Calculator!$B$29/Calculator!$F$12,1)))*IF(MOD(Calculator!$B$29/Calculator!$F$12,1)&lt;0.5,-1,1))^2)))/(1-SQRT(((50*POWER(80,POWER(COS(PI()*MOD(Calculator!$B$29/Calculator!$F$12,1)),2))-$C69)^2+(1500*ABS(SIN(2*PI()*MOD(Calculator!$B$29/Calculator!$F$12,1)))*IF(MOD(Calculator!$B$29/Calculator!$F$12,1)&lt;0.5,-1,1))^2)/((50*POWER(80,POWER(COS(PI()*MOD(Calculator!$B$29/Calculator!$F$12,1)),2))+$C69)^2+(1500*ABS(SIN(2*PI()*MOD(Calculator!$B$29/Calculator!$F$12,1)))*IF(MOD(Calculator!$B$29/Calculator!$F$12,1)&lt;0.5,-1,1))^2))),2))</f>
        <v>—</v>
      </c>
      <c r="E69" s="266" t="str">
        <f aca="false">IF(OR(Calculator!$E$13&lt;&gt;"YES",Calculator!$B$29&lt;Calculator!$G$13),"—",ROUND((1+SQRT(((50*POWER(80,POWER(COS(PI()*MOD(Calculator!$B$29/Calculator!$F$13,1)),2))-$C69)^2+(1500*ABS(SIN(2*PI()*MOD(Calculator!$B$29/Calculator!$F$13,1)))*IF(MOD(Calculator!$B$29/Calculator!$F$13,1)&lt;0.5,-1,1))^2)/((50*POWER(80,POWER(COS(PI()*MOD(Calculator!$B$29/Calculator!$F$13,1)),2))+$C69)^2+(1500*ABS(SIN(2*PI()*MOD(Calculator!$B$29/Calculator!$F$13,1)))*IF(MOD(Calculator!$B$29/Calculator!$F$13,1)&lt;0.5,-1,1))^2)))/(1-SQRT(((50*POWER(80,POWER(COS(PI()*MOD(Calculator!$B$29/Calculator!$F$13,1)),2))-$C69)^2+(1500*ABS(SIN(2*PI()*MOD(Calculator!$B$29/Calculator!$F$13,1)))*IF(MOD(Calculator!$B$29/Calculator!$F$13,1)&lt;0.5,-1,1))^2)/((50*POWER(80,POWER(COS(PI()*MOD(Calculator!$B$29/Calculator!$F$13,1)),2))+$C69)^2+(1500*ABS(SIN(2*PI()*MOD(Calculator!$B$29/Calculator!$F$13,1)))*IF(MOD(Calculator!$B$29/Calculator!$F$13,1)&lt;0.5,-1,1))^2))),2))</f>
        <v>—</v>
      </c>
      <c r="F69" s="266" t="str">
        <f aca="false">IF(OR(Calculator!$E$14&lt;&gt;"YES",Calculator!$B$29&lt;Calculator!$G$14),"—",ROUND((1+SQRT(((50*POWER(80,POWER(COS(PI()*MOD(Calculator!$B$29/Calculator!$F$14,1)),2))-$C69)^2+(1500*ABS(SIN(2*PI()*MOD(Calculator!$B$29/Calculator!$F$14,1)))*IF(MOD(Calculator!$B$29/Calculator!$F$14,1)&lt;0.5,-1,1))^2)/((50*POWER(80,POWER(COS(PI()*MOD(Calculator!$B$29/Calculator!$F$14,1)),2))+$C69)^2+(1500*ABS(SIN(2*PI()*MOD(Calculator!$B$29/Calculator!$F$14,1)))*IF(MOD(Calculator!$B$29/Calculator!$F$14,1)&lt;0.5,-1,1))^2)))/(1-SQRT(((50*POWER(80,POWER(COS(PI()*MOD(Calculator!$B$29/Calculator!$F$14,1)),2))-$C69)^2+(1500*ABS(SIN(2*PI()*MOD(Calculator!$B$29/Calculator!$F$14,1)))*IF(MOD(Calculator!$B$29/Calculator!$F$14,1)&lt;0.5,-1,1))^2)/((50*POWER(80,POWER(COS(PI()*MOD(Calculator!$B$29/Calculator!$F$14,1)),2))+$C69)^2+(1500*ABS(SIN(2*PI()*MOD(Calculator!$B$29/Calculator!$F$14,1)))*IF(MOD(Calculator!$B$29/Calculator!$F$14,1)&lt;0.5,-1,1))^2))),2))</f>
        <v>—</v>
      </c>
      <c r="G69" s="266" t="n">
        <f aca="false">IF(OR(Calculator!$E$15&lt;&gt;"YES",Calculator!$B$29&lt;Calculator!$G$15),"—",ROUND((1+SQRT(((50*POWER(80,POWER(COS(PI()*MOD(Calculator!$B$29/Calculator!$F$15,1)),2))-$C69)^2+(1500*ABS(SIN(2*PI()*MOD(Calculator!$B$29/Calculator!$F$15,1)))*IF(MOD(Calculator!$B$29/Calculator!$F$15,1)&lt;0.5,-1,1))^2)/((50*POWER(80,POWER(COS(PI()*MOD(Calculator!$B$29/Calculator!$F$15,1)),2))+$C69)^2+(1500*ABS(SIN(2*PI()*MOD(Calculator!$B$29/Calculator!$F$15,1)))*IF(MOD(Calculator!$B$29/Calculator!$F$15,1)&lt;0.5,-1,1))^2)))/(1-SQRT(((50*POWER(80,POWER(COS(PI()*MOD(Calculator!$B$29/Calculator!$F$15,1)),2))-$C69)^2+(1500*ABS(SIN(2*PI()*MOD(Calculator!$B$29/Calculator!$F$15,1)))*IF(MOD(Calculator!$B$29/Calculator!$F$15,1)&lt;0.5,-1,1))^2)/((50*POWER(80,POWER(COS(PI()*MOD(Calculator!$B$29/Calculator!$F$15,1)),2))+$C69)^2+(1500*ABS(SIN(2*PI()*MOD(Calculator!$B$29/Calculator!$F$15,1)))*IF(MOD(Calculator!$B$29/Calculator!$F$15,1)&lt;0.5,-1,1))^2))),2))</f>
        <v>18.07</v>
      </c>
      <c r="H69" s="266" t="str">
        <f aca="false">IF(OR(Calculator!$E$16&lt;&gt;"YES",Calculator!$B$29&lt;Calculator!$G$16),"—",ROUND((1+SQRT(((50*POWER(80,POWER(COS(PI()*MOD(Calculator!$B$29/Calculator!$F$16,1)),2))-$C69)^2+(1500*ABS(SIN(2*PI()*MOD(Calculator!$B$29/Calculator!$F$16,1)))*IF(MOD(Calculator!$B$29/Calculator!$F$16,1)&lt;0.5,-1,1))^2)/((50*POWER(80,POWER(COS(PI()*MOD(Calculator!$B$29/Calculator!$F$16,1)),2))+$C69)^2+(1500*ABS(SIN(2*PI()*MOD(Calculator!$B$29/Calculator!$F$16,1)))*IF(MOD(Calculator!$B$29/Calculator!$F$16,1)&lt;0.5,-1,1))^2)))/(1-SQRT(((50*POWER(80,POWER(COS(PI()*MOD(Calculator!$B$29/Calculator!$F$16,1)),2))-$C69)^2+(1500*ABS(SIN(2*PI()*MOD(Calculator!$B$29/Calculator!$F$16,1)))*IF(MOD(Calculator!$B$29/Calculator!$F$16,1)&lt;0.5,-1,1))^2)/((50*POWER(80,POWER(COS(PI()*MOD(Calculator!$B$29/Calculator!$F$16,1)),2))+$C69)^2+(1500*ABS(SIN(2*PI()*MOD(Calculator!$B$29/Calculator!$F$16,1)))*IF(MOD(Calculator!$B$29/Calculator!$F$16,1)&lt;0.5,-1,1))^2))),2))</f>
        <v>—</v>
      </c>
      <c r="I69" s="266" t="n">
        <f aca="false">IF(OR(Calculator!$E$17&lt;&gt;"YES",Calculator!$B$29&lt;Calculator!$G$17),"—",ROUND((1+SQRT(((50*POWER(80,POWER(COS(PI()*MOD(Calculator!$B$29/Calculator!$F$17,1)),2))-$C69)^2+(1500*ABS(SIN(2*PI()*MOD(Calculator!$B$29/Calculator!$F$17,1)))*IF(MOD(Calculator!$B$29/Calculator!$F$17,1)&lt;0.5,-1,1))^2)/((50*POWER(80,POWER(COS(PI()*MOD(Calculator!$B$29/Calculator!$F$17,1)),2))+$C69)^2+(1500*ABS(SIN(2*PI()*MOD(Calculator!$B$29/Calculator!$F$17,1)))*IF(MOD(Calculator!$B$29/Calculator!$F$17,1)&lt;0.5,-1,1))^2)))/(1-SQRT(((50*POWER(80,POWER(COS(PI()*MOD(Calculator!$B$29/Calculator!$F$17,1)),2))-$C69)^2+(1500*ABS(SIN(2*PI()*MOD(Calculator!$B$29/Calculator!$F$17,1)))*IF(MOD(Calculator!$B$29/Calculator!$F$17,1)&lt;0.5,-1,1))^2)/((50*POWER(80,POWER(COS(PI()*MOD(Calculator!$B$29/Calculator!$F$17,1)),2))+$C69)^2+(1500*ABS(SIN(2*PI()*MOD(Calculator!$B$29/Calculator!$F$17,1)))*IF(MOD(Calculator!$B$29/Calculator!$F$17,1)&lt;0.5,-1,1))^2))),2))</f>
        <v>16.46</v>
      </c>
      <c r="J69" s="266" t="str">
        <f aca="false">IF(OR(Calculator!$E$18&lt;&gt;"YES",Calculator!$B$29&lt;Calculator!$G$18),"—",ROUND((1+SQRT(((50*POWER(80,POWER(COS(PI()*MOD(Calculator!$B$29/Calculator!$F$18,1)),2))-$C69)^2+(1500*ABS(SIN(2*PI()*MOD(Calculator!$B$29/Calculator!$F$18,1)))*IF(MOD(Calculator!$B$29/Calculator!$F$18,1)&lt;0.5,-1,1))^2)/((50*POWER(80,POWER(COS(PI()*MOD(Calculator!$B$29/Calculator!$F$18,1)),2))+$C69)^2+(1500*ABS(SIN(2*PI()*MOD(Calculator!$B$29/Calculator!$F$18,1)))*IF(MOD(Calculator!$B$29/Calculator!$F$18,1)&lt;0.5,-1,1))^2)))/(1-SQRT(((50*POWER(80,POWER(COS(PI()*MOD(Calculator!$B$29/Calculator!$F$18,1)),2))-$C69)^2+(1500*ABS(SIN(2*PI()*MOD(Calculator!$B$29/Calculator!$F$18,1)))*IF(MOD(Calculator!$B$29/Calculator!$F$18,1)&lt;0.5,-1,1))^2)/((50*POWER(80,POWER(COS(PI()*MOD(Calculator!$B$29/Calculator!$F$18,1)),2))+$C69)^2+(1500*ABS(SIN(2*PI()*MOD(Calculator!$B$29/Calculator!$F$18,1)))*IF(MOD(Calculator!$B$29/Calculator!$F$18,1)&lt;0.5,-1,1))^2))),2))</f>
        <v>—</v>
      </c>
      <c r="K69" s="266" t="str">
        <f aca="false">IF(OR(Calculator!$E$19&lt;&gt;"YES",Calculator!$B$29&lt;Calculator!$G$19),"—",ROUND((1+SQRT(((50*POWER(80,POWER(COS(PI()*MOD(Calculator!$B$29/Calculator!$F$19,1)),2))-$C69)^2+(1500*ABS(SIN(2*PI()*MOD(Calculator!$B$29/Calculator!$F$19,1)))*IF(MOD(Calculator!$B$29/Calculator!$F$19,1)&lt;0.5,-1,1))^2)/((50*POWER(80,POWER(COS(PI()*MOD(Calculator!$B$29/Calculator!$F$19,1)),2))+$C69)^2+(1500*ABS(SIN(2*PI()*MOD(Calculator!$B$29/Calculator!$F$19,1)))*IF(MOD(Calculator!$B$29/Calculator!$F$19,1)&lt;0.5,-1,1))^2)))/(1-SQRT(((50*POWER(80,POWER(COS(PI()*MOD(Calculator!$B$29/Calculator!$F$19,1)),2))-$C69)^2+(1500*ABS(SIN(2*PI()*MOD(Calculator!$B$29/Calculator!$F$19,1)))*IF(MOD(Calculator!$B$29/Calculator!$F$19,1)&lt;0.5,-1,1))^2)/((50*POWER(80,POWER(COS(PI()*MOD(Calculator!$B$29/Calculator!$F$19,1)),2))+$C69)^2+(1500*ABS(SIN(2*PI()*MOD(Calculator!$B$29/Calculator!$F$19,1)))*IF(MOD(Calculator!$B$29/Calculator!$F$19,1)&lt;0.5,-1,1))^2))),2))</f>
        <v>—</v>
      </c>
      <c r="L69" s="266" t="str">
        <f aca="false">IF(OR(Calculator!$E$20&lt;&gt;"YES",Calculator!$B$29&lt;Calculator!$G$20),"—",ROUND((1+SQRT(((50*POWER(80,POWER(COS(PI()*MOD(Calculator!$B$29/Calculator!$F$20,1)),2))-$C69)^2+(1500*ABS(SIN(2*PI()*MOD(Calculator!$B$29/Calculator!$F$20,1)))*IF(MOD(Calculator!$B$29/Calculator!$F$20,1)&lt;0.5,-1,1))^2)/((50*POWER(80,POWER(COS(PI()*MOD(Calculator!$B$29/Calculator!$F$20,1)),2))+$C69)^2+(1500*ABS(SIN(2*PI()*MOD(Calculator!$B$29/Calculator!$F$20,1)))*IF(MOD(Calculator!$B$29/Calculator!$F$20,1)&lt;0.5,-1,1))^2)))/(1-SQRT(((50*POWER(80,POWER(COS(PI()*MOD(Calculator!$B$29/Calculator!$F$20,1)),2))-$C69)^2+(1500*ABS(SIN(2*PI()*MOD(Calculator!$B$29/Calculator!$F$20,1)))*IF(MOD(Calculator!$B$29/Calculator!$F$20,1)&lt;0.5,-1,1))^2)/((50*POWER(80,POWER(COS(PI()*MOD(Calculator!$B$29/Calculator!$F$20,1)),2))+$C69)^2+(1500*ABS(SIN(2*PI()*MOD(Calculator!$B$29/Calculator!$F$20,1)))*IF(MOD(Calculator!$B$29/Calculator!$F$20,1)&lt;0.5,-1,1))^2))),2))</f>
        <v>—</v>
      </c>
      <c r="M69" s="266" t="str">
        <f aca="false">IF(OR(Calculator!$E$21&lt;&gt;"YES",Calculator!$B$29&lt;Calculator!$G$21),"—",ROUND((1+SQRT(((50*POWER(80,POWER(COS(PI()*MOD(Calculator!$B$29/Calculator!$F$21,1)),2))-$C69)^2+(1500*ABS(SIN(2*PI()*MOD(Calculator!$B$29/Calculator!$F$21,1)))*IF(MOD(Calculator!$B$29/Calculator!$F$21,1)&lt;0.5,-1,1))^2)/((50*POWER(80,POWER(COS(PI()*MOD(Calculator!$B$29/Calculator!$F$21,1)),2))+$C69)^2+(1500*ABS(SIN(2*PI()*MOD(Calculator!$B$29/Calculator!$F$21,1)))*IF(MOD(Calculator!$B$29/Calculator!$F$21,1)&lt;0.5,-1,1))^2)))/(1-SQRT(((50*POWER(80,POWER(COS(PI()*MOD(Calculator!$B$29/Calculator!$F$21,1)),2))-$C69)^2+(1500*ABS(SIN(2*PI()*MOD(Calculator!$B$29/Calculator!$F$21,1)))*IF(MOD(Calculator!$B$29/Calculator!$F$21,1)&lt;0.5,-1,1))^2)/((50*POWER(80,POWER(COS(PI()*MOD(Calculator!$B$29/Calculator!$F$21,1)),2))+$C69)^2+(1500*ABS(SIN(2*PI()*MOD(Calculator!$B$29/Calculator!$F$21,1)))*IF(MOD(Calculator!$B$29/Calculator!$F$21,1)&lt;0.5,-1,1))^2))),2))</f>
        <v>—</v>
      </c>
      <c r="N69" s="266" t="str">
        <f aca="false">IF(OR(Calculator!$E$22&lt;&gt;"YES",Calculator!$B$29&lt;Calculator!$G$22),"—",ROUND((1+SQRT(((50*POWER(80,POWER(COS(PI()*MOD(Calculator!$B$29/Calculator!$F$22,1)),2))-$C69)^2+(1500*ABS(SIN(2*PI()*MOD(Calculator!$B$29/Calculator!$F$22,1)))*IF(MOD(Calculator!$B$29/Calculator!$F$22,1)&lt;0.5,-1,1))^2)/((50*POWER(80,POWER(COS(PI()*MOD(Calculator!$B$29/Calculator!$F$22,1)),2))+$C69)^2+(1500*ABS(SIN(2*PI()*MOD(Calculator!$B$29/Calculator!$F$22,1)))*IF(MOD(Calculator!$B$29/Calculator!$F$22,1)&lt;0.5,-1,1))^2)))/(1-SQRT(((50*POWER(80,POWER(COS(PI()*MOD(Calculator!$B$29/Calculator!$F$22,1)),2))-$C69)^2+(1500*ABS(SIN(2*PI()*MOD(Calculator!$B$29/Calculator!$F$22,1)))*IF(MOD(Calculator!$B$29/Calculator!$F$22,1)&lt;0.5,-1,1))^2)/((50*POWER(80,POWER(COS(PI()*MOD(Calculator!$B$29/Calculator!$F$22,1)),2))+$C69)^2+(1500*ABS(SIN(2*PI()*MOD(Calculator!$B$29/Calculator!$F$22,1)))*IF(MOD(Calculator!$B$29/Calculator!$F$22,1)&lt;0.5,-1,1))^2))),2))</f>
        <v>—</v>
      </c>
      <c r="O69" s="292" t="n">
        <f aca="false">IFERROR(ROUND((IF(ISNUMBER(D69),D69,0)+IF(ISNUMBER(E69),E69,0)+IF(ISNUMBER(F69),F69,0)+IF(ISNUMBER(G69),G69,0)+IF(ISNUMBER(H69),H69,0)+IF(ISNUMBER(I69),I69,0)+IF(ISNUMBER(J69),J69,0)+IF(ISNUMBER(K69),K69,0)+IF(ISNUMBER(L69),L69,0)+IF(ISNUMBER(M69),M69,0)+IF(ISNUMBER(N69),N69,0))/(IF(ISNUMBER(D69),1,0)+IF(ISNUMBER(E69),1,0)+IF(ISNUMBER(F69),1,0)+IF(ISNUMBER(G69),1,0)+IF(ISNUMBER(H69),1,0)+IF(ISNUMBER(I69),1,0)+IF(ISNUMBER(J69),1,0)+IF(ISNUMBER(K69),1,0)+IF(ISNUMBER(L69),1,0)+IF(ISNUMBER(M69),1,0)+IF(ISNUMBER(N69),1,0)),4),"")</f>
        <v>17.265</v>
      </c>
      <c r="P69" s="266" t="str">
        <f aca="false">IF(OR(Calculator!$E$12&lt;&gt;"YES",Calculator!$B$30&lt;Calculator!$G$12),"—",ROUND((1+SQRT(((50*POWER(80,POWER(COS(PI()*MOD(Calculator!$B$30/Calculator!$F$12,1)),2))-$C69)^2+(1500*ABS(SIN(2*PI()*MOD(Calculator!$B$30/Calculator!$F$12,1)))*IF(MOD(Calculator!$B$30/Calculator!$F$12,1)&lt;0.5,-1,1))^2)/((50*POWER(80,POWER(COS(PI()*MOD(Calculator!$B$30/Calculator!$F$12,1)),2))+$C69)^2+(1500*ABS(SIN(2*PI()*MOD(Calculator!$B$30/Calculator!$F$12,1)))*IF(MOD(Calculator!$B$30/Calculator!$F$12,1)&lt;0.5,-1,1))^2)))/(1-SQRT(((50*POWER(80,POWER(COS(PI()*MOD(Calculator!$B$30/Calculator!$F$12,1)),2))-$C69)^2+(1500*ABS(SIN(2*PI()*MOD(Calculator!$B$30/Calculator!$F$12,1)))*IF(MOD(Calculator!$B$30/Calculator!$F$12,1)&lt;0.5,-1,1))^2)/((50*POWER(80,POWER(COS(PI()*MOD(Calculator!$B$30/Calculator!$F$12,1)),2))+$C69)^2+(1500*ABS(SIN(2*PI()*MOD(Calculator!$B$30/Calculator!$F$12,1)))*IF(MOD(Calculator!$B$30/Calculator!$F$12,1)&lt;0.5,-1,1))^2))),2))</f>
        <v>—</v>
      </c>
      <c r="Q69" s="266" t="str">
        <f aca="false">IF(OR(Calculator!$E$13&lt;&gt;"YES",Calculator!$B$30&lt;Calculator!$G$13),"—",ROUND((1+SQRT(((50*POWER(80,POWER(COS(PI()*MOD(Calculator!$B$30/Calculator!$F$13,1)),2))-$C69)^2+(1500*ABS(SIN(2*PI()*MOD(Calculator!$B$30/Calculator!$F$13,1)))*IF(MOD(Calculator!$B$30/Calculator!$F$13,1)&lt;0.5,-1,1))^2)/((50*POWER(80,POWER(COS(PI()*MOD(Calculator!$B$30/Calculator!$F$13,1)),2))+$C69)^2+(1500*ABS(SIN(2*PI()*MOD(Calculator!$B$30/Calculator!$F$13,1)))*IF(MOD(Calculator!$B$30/Calculator!$F$13,1)&lt;0.5,-1,1))^2)))/(1-SQRT(((50*POWER(80,POWER(COS(PI()*MOD(Calculator!$B$30/Calculator!$F$13,1)),2))-$C69)^2+(1500*ABS(SIN(2*PI()*MOD(Calculator!$B$30/Calculator!$F$13,1)))*IF(MOD(Calculator!$B$30/Calculator!$F$13,1)&lt;0.5,-1,1))^2)/((50*POWER(80,POWER(COS(PI()*MOD(Calculator!$B$30/Calculator!$F$13,1)),2))+$C69)^2+(1500*ABS(SIN(2*PI()*MOD(Calculator!$B$30/Calculator!$F$13,1)))*IF(MOD(Calculator!$B$30/Calculator!$F$13,1)&lt;0.5,-1,1))^2))),2))</f>
        <v>—</v>
      </c>
      <c r="R69" s="266" t="str">
        <f aca="false">IF(OR(Calculator!$E$14&lt;&gt;"YES",Calculator!$B$30&lt;Calculator!$G$14),"—",ROUND((1+SQRT(((50*POWER(80,POWER(COS(PI()*MOD(Calculator!$B$30/Calculator!$F$14,1)),2))-$C69)^2+(1500*ABS(SIN(2*PI()*MOD(Calculator!$B$30/Calculator!$F$14,1)))*IF(MOD(Calculator!$B$30/Calculator!$F$14,1)&lt;0.5,-1,1))^2)/((50*POWER(80,POWER(COS(PI()*MOD(Calculator!$B$30/Calculator!$F$14,1)),2))+$C69)^2+(1500*ABS(SIN(2*PI()*MOD(Calculator!$B$30/Calculator!$F$14,1)))*IF(MOD(Calculator!$B$30/Calculator!$F$14,1)&lt;0.5,-1,1))^2)))/(1-SQRT(((50*POWER(80,POWER(COS(PI()*MOD(Calculator!$B$30/Calculator!$F$14,1)),2))-$C69)^2+(1500*ABS(SIN(2*PI()*MOD(Calculator!$B$30/Calculator!$F$14,1)))*IF(MOD(Calculator!$B$30/Calculator!$F$14,1)&lt;0.5,-1,1))^2)/((50*POWER(80,POWER(COS(PI()*MOD(Calculator!$B$30/Calculator!$F$14,1)),2))+$C69)^2+(1500*ABS(SIN(2*PI()*MOD(Calculator!$B$30/Calculator!$F$14,1)))*IF(MOD(Calculator!$B$30/Calculator!$F$14,1)&lt;0.5,-1,1))^2))),2))</f>
        <v>—</v>
      </c>
      <c r="S69" s="266" t="n">
        <f aca="false">IF(OR(Calculator!$E$15&lt;&gt;"YES",Calculator!$B$30&lt;Calculator!$G$15),"—",ROUND((1+SQRT(((50*POWER(80,POWER(COS(PI()*MOD(Calculator!$B$30/Calculator!$F$15,1)),2))-$C69)^2+(1500*ABS(SIN(2*PI()*MOD(Calculator!$B$30/Calculator!$F$15,1)))*IF(MOD(Calculator!$B$30/Calculator!$F$15,1)&lt;0.5,-1,1))^2)/((50*POWER(80,POWER(COS(PI()*MOD(Calculator!$B$30/Calculator!$F$15,1)),2))+$C69)^2+(1500*ABS(SIN(2*PI()*MOD(Calculator!$B$30/Calculator!$F$15,1)))*IF(MOD(Calculator!$B$30/Calculator!$F$15,1)&lt;0.5,-1,1))^2)))/(1-SQRT(((50*POWER(80,POWER(COS(PI()*MOD(Calculator!$B$30/Calculator!$F$15,1)),2))-$C69)^2+(1500*ABS(SIN(2*PI()*MOD(Calculator!$B$30/Calculator!$F$15,1)))*IF(MOD(Calculator!$B$30/Calculator!$F$15,1)&lt;0.5,-1,1))^2)/((50*POWER(80,POWER(COS(PI()*MOD(Calculator!$B$30/Calculator!$F$15,1)),2))+$C69)^2+(1500*ABS(SIN(2*PI()*MOD(Calculator!$B$30/Calculator!$F$15,1)))*IF(MOD(Calculator!$B$30/Calculator!$F$15,1)&lt;0.5,-1,1))^2))),2))</f>
        <v>17.23</v>
      </c>
      <c r="T69" s="266" t="str">
        <f aca="false">IF(OR(Calculator!$E$16&lt;&gt;"YES",Calculator!$B$30&lt;Calculator!$G$16),"—",ROUND((1+SQRT(((50*POWER(80,POWER(COS(PI()*MOD(Calculator!$B$30/Calculator!$F$16,1)),2))-$C69)^2+(1500*ABS(SIN(2*PI()*MOD(Calculator!$B$30/Calculator!$F$16,1)))*IF(MOD(Calculator!$B$30/Calculator!$F$16,1)&lt;0.5,-1,1))^2)/((50*POWER(80,POWER(COS(PI()*MOD(Calculator!$B$30/Calculator!$F$16,1)),2))+$C69)^2+(1500*ABS(SIN(2*PI()*MOD(Calculator!$B$30/Calculator!$F$16,1)))*IF(MOD(Calculator!$B$30/Calculator!$F$16,1)&lt;0.5,-1,1))^2)))/(1-SQRT(((50*POWER(80,POWER(COS(PI()*MOD(Calculator!$B$30/Calculator!$F$16,1)),2))-$C69)^2+(1500*ABS(SIN(2*PI()*MOD(Calculator!$B$30/Calculator!$F$16,1)))*IF(MOD(Calculator!$B$30/Calculator!$F$16,1)&lt;0.5,-1,1))^2)/((50*POWER(80,POWER(COS(PI()*MOD(Calculator!$B$30/Calculator!$F$16,1)),2))+$C69)^2+(1500*ABS(SIN(2*PI()*MOD(Calculator!$B$30/Calculator!$F$16,1)))*IF(MOD(Calculator!$B$30/Calculator!$F$16,1)&lt;0.5,-1,1))^2))),2))</f>
        <v>—</v>
      </c>
      <c r="U69" s="266" t="n">
        <f aca="false">IF(OR(Calculator!$E$17&lt;&gt;"YES",Calculator!$B$30&lt;Calculator!$G$17),"—",ROUND((1+SQRT(((50*POWER(80,POWER(COS(PI()*MOD(Calculator!$B$30/Calculator!$F$17,1)),2))-$C69)^2+(1500*ABS(SIN(2*PI()*MOD(Calculator!$B$30/Calculator!$F$17,1)))*IF(MOD(Calculator!$B$30/Calculator!$F$17,1)&lt;0.5,-1,1))^2)/((50*POWER(80,POWER(COS(PI()*MOD(Calculator!$B$30/Calculator!$F$17,1)),2))+$C69)^2+(1500*ABS(SIN(2*PI()*MOD(Calculator!$B$30/Calculator!$F$17,1)))*IF(MOD(Calculator!$B$30/Calculator!$F$17,1)&lt;0.5,-1,1))^2)))/(1-SQRT(((50*POWER(80,POWER(COS(PI()*MOD(Calculator!$B$30/Calculator!$F$17,1)),2))-$C69)^2+(1500*ABS(SIN(2*PI()*MOD(Calculator!$B$30/Calculator!$F$17,1)))*IF(MOD(Calculator!$B$30/Calculator!$F$17,1)&lt;0.5,-1,1))^2)/((50*POWER(80,POWER(COS(PI()*MOD(Calculator!$B$30/Calculator!$F$17,1)),2))+$C69)^2+(1500*ABS(SIN(2*PI()*MOD(Calculator!$B$30/Calculator!$F$17,1)))*IF(MOD(Calculator!$B$30/Calculator!$F$17,1)&lt;0.5,-1,1))^2))),2))</f>
        <v>18.12</v>
      </c>
      <c r="V69" s="266" t="str">
        <f aca="false">IF(OR(Calculator!$E$18&lt;&gt;"YES",Calculator!$B$30&lt;Calculator!$G$18),"—",ROUND((1+SQRT(((50*POWER(80,POWER(COS(PI()*MOD(Calculator!$B$30/Calculator!$F$18,1)),2))-$C69)^2+(1500*ABS(SIN(2*PI()*MOD(Calculator!$B$30/Calculator!$F$18,1)))*IF(MOD(Calculator!$B$30/Calculator!$F$18,1)&lt;0.5,-1,1))^2)/((50*POWER(80,POWER(COS(PI()*MOD(Calculator!$B$30/Calculator!$F$18,1)),2))+$C69)^2+(1500*ABS(SIN(2*PI()*MOD(Calculator!$B$30/Calculator!$F$18,1)))*IF(MOD(Calculator!$B$30/Calculator!$F$18,1)&lt;0.5,-1,1))^2)))/(1-SQRT(((50*POWER(80,POWER(COS(PI()*MOD(Calculator!$B$30/Calculator!$F$18,1)),2))-$C69)^2+(1500*ABS(SIN(2*PI()*MOD(Calculator!$B$30/Calculator!$F$18,1)))*IF(MOD(Calculator!$B$30/Calculator!$F$18,1)&lt;0.5,-1,1))^2)/((50*POWER(80,POWER(COS(PI()*MOD(Calculator!$B$30/Calculator!$F$18,1)),2))+$C69)^2+(1500*ABS(SIN(2*PI()*MOD(Calculator!$B$30/Calculator!$F$18,1)))*IF(MOD(Calculator!$B$30/Calculator!$F$18,1)&lt;0.5,-1,1))^2))),2))</f>
        <v>—</v>
      </c>
      <c r="W69" s="266" t="str">
        <f aca="false">IF(OR(Calculator!$E$19&lt;&gt;"YES",Calculator!$B$30&lt;Calculator!$G$19),"—",ROUND((1+SQRT(((50*POWER(80,POWER(COS(PI()*MOD(Calculator!$B$30/Calculator!$F$19,1)),2))-$C69)^2+(1500*ABS(SIN(2*PI()*MOD(Calculator!$B$30/Calculator!$F$19,1)))*IF(MOD(Calculator!$B$30/Calculator!$F$19,1)&lt;0.5,-1,1))^2)/((50*POWER(80,POWER(COS(PI()*MOD(Calculator!$B$30/Calculator!$F$19,1)),2))+$C69)^2+(1500*ABS(SIN(2*PI()*MOD(Calculator!$B$30/Calculator!$F$19,1)))*IF(MOD(Calculator!$B$30/Calculator!$F$19,1)&lt;0.5,-1,1))^2)))/(1-SQRT(((50*POWER(80,POWER(COS(PI()*MOD(Calculator!$B$30/Calculator!$F$19,1)),2))-$C69)^2+(1500*ABS(SIN(2*PI()*MOD(Calculator!$B$30/Calculator!$F$19,1)))*IF(MOD(Calculator!$B$30/Calculator!$F$19,1)&lt;0.5,-1,1))^2)/((50*POWER(80,POWER(COS(PI()*MOD(Calculator!$B$30/Calculator!$F$19,1)),2))+$C69)^2+(1500*ABS(SIN(2*PI()*MOD(Calculator!$B$30/Calculator!$F$19,1)))*IF(MOD(Calculator!$B$30/Calculator!$F$19,1)&lt;0.5,-1,1))^2))),2))</f>
        <v>—</v>
      </c>
      <c r="X69" s="266" t="str">
        <f aca="false">IF(OR(Calculator!$E$20&lt;&gt;"YES",Calculator!$B$30&lt;Calculator!$G$20),"—",ROUND((1+SQRT(((50*POWER(80,POWER(COS(PI()*MOD(Calculator!$B$30/Calculator!$F$20,1)),2))-$C69)^2+(1500*ABS(SIN(2*PI()*MOD(Calculator!$B$30/Calculator!$F$20,1)))*IF(MOD(Calculator!$B$30/Calculator!$F$20,1)&lt;0.5,-1,1))^2)/((50*POWER(80,POWER(COS(PI()*MOD(Calculator!$B$30/Calculator!$F$20,1)),2))+$C69)^2+(1500*ABS(SIN(2*PI()*MOD(Calculator!$B$30/Calculator!$F$20,1)))*IF(MOD(Calculator!$B$30/Calculator!$F$20,1)&lt;0.5,-1,1))^2)))/(1-SQRT(((50*POWER(80,POWER(COS(PI()*MOD(Calculator!$B$30/Calculator!$F$20,1)),2))-$C69)^2+(1500*ABS(SIN(2*PI()*MOD(Calculator!$B$30/Calculator!$F$20,1)))*IF(MOD(Calculator!$B$30/Calculator!$F$20,1)&lt;0.5,-1,1))^2)/((50*POWER(80,POWER(COS(PI()*MOD(Calculator!$B$30/Calculator!$F$20,1)),2))+$C69)^2+(1500*ABS(SIN(2*PI()*MOD(Calculator!$B$30/Calculator!$F$20,1)))*IF(MOD(Calculator!$B$30/Calculator!$F$20,1)&lt;0.5,-1,1))^2))),2))</f>
        <v>—</v>
      </c>
      <c r="Y69" s="266" t="str">
        <f aca="false">IF(OR(Calculator!$E$21&lt;&gt;"YES",Calculator!$B$30&lt;Calculator!$G$21),"—",ROUND((1+SQRT(((50*POWER(80,POWER(COS(PI()*MOD(Calculator!$B$30/Calculator!$F$21,1)),2))-$C69)^2+(1500*ABS(SIN(2*PI()*MOD(Calculator!$B$30/Calculator!$F$21,1)))*IF(MOD(Calculator!$B$30/Calculator!$F$21,1)&lt;0.5,-1,1))^2)/((50*POWER(80,POWER(COS(PI()*MOD(Calculator!$B$30/Calculator!$F$21,1)),2))+$C69)^2+(1500*ABS(SIN(2*PI()*MOD(Calculator!$B$30/Calculator!$F$21,1)))*IF(MOD(Calculator!$B$30/Calculator!$F$21,1)&lt;0.5,-1,1))^2)))/(1-SQRT(((50*POWER(80,POWER(COS(PI()*MOD(Calculator!$B$30/Calculator!$F$21,1)),2))-$C69)^2+(1500*ABS(SIN(2*PI()*MOD(Calculator!$B$30/Calculator!$F$21,1)))*IF(MOD(Calculator!$B$30/Calculator!$F$21,1)&lt;0.5,-1,1))^2)/((50*POWER(80,POWER(COS(PI()*MOD(Calculator!$B$30/Calculator!$F$21,1)),2))+$C69)^2+(1500*ABS(SIN(2*PI()*MOD(Calculator!$B$30/Calculator!$F$21,1)))*IF(MOD(Calculator!$B$30/Calculator!$F$21,1)&lt;0.5,-1,1))^2))),2))</f>
        <v>—</v>
      </c>
      <c r="Z69" s="266" t="str">
        <f aca="false">IF(OR(Calculator!$E$22&lt;&gt;"YES",Calculator!$B$30&lt;Calculator!$G$22),"—",ROUND((1+SQRT(((50*POWER(80,POWER(COS(PI()*MOD(Calculator!$B$30/Calculator!$F$22,1)),2))-$C69)^2+(1500*ABS(SIN(2*PI()*MOD(Calculator!$B$30/Calculator!$F$22,1)))*IF(MOD(Calculator!$B$30/Calculator!$F$22,1)&lt;0.5,-1,1))^2)/((50*POWER(80,POWER(COS(PI()*MOD(Calculator!$B$30/Calculator!$F$22,1)),2))+$C69)^2+(1500*ABS(SIN(2*PI()*MOD(Calculator!$B$30/Calculator!$F$22,1)))*IF(MOD(Calculator!$B$30/Calculator!$F$22,1)&lt;0.5,-1,1))^2)))/(1-SQRT(((50*POWER(80,POWER(COS(PI()*MOD(Calculator!$B$30/Calculator!$F$22,1)),2))-$C69)^2+(1500*ABS(SIN(2*PI()*MOD(Calculator!$B$30/Calculator!$F$22,1)))*IF(MOD(Calculator!$B$30/Calculator!$F$22,1)&lt;0.5,-1,1))^2)/((50*POWER(80,POWER(COS(PI()*MOD(Calculator!$B$30/Calculator!$F$22,1)),2))+$C69)^2+(1500*ABS(SIN(2*PI()*MOD(Calculator!$B$30/Calculator!$F$22,1)))*IF(MOD(Calculator!$B$30/Calculator!$F$22,1)&lt;0.5,-1,1))^2))),2))</f>
        <v>—</v>
      </c>
      <c r="AA69" s="292" t="n">
        <f aca="false">IFERROR(ROUND((IF(ISNUMBER(P69),P69,0)+IF(ISNUMBER(Q69),Q69,0)+IF(ISNUMBER(R69),R69,0)+IF(ISNUMBER(S69),S69,0)+IF(ISNUMBER(T69),T69,0)+IF(ISNUMBER(U69),U69,0)+IF(ISNUMBER(V69),V69,0)+IF(ISNUMBER(W69),W69,0)+IF(ISNUMBER(X69),X69,0)+IF(ISNUMBER(Y69),Y69,0)+IF(ISNUMBER(Z69),Z69,0))/(IF(ISNUMBER(P69),1,0)+IF(ISNUMBER(Q69),1,0)+IF(ISNUMBER(R69),1,0)+IF(ISNUMBER(S69),1,0)+IF(ISNUMBER(T69),1,0)+IF(ISNUMBER(U69),1,0)+IF(ISNUMBER(V69),1,0)+IF(ISNUMBER(W69),1,0)+IF(ISNUMBER(X69),1,0)+IF(ISNUMBER(Y69),1,0)+IF(ISNUMBER(Z69),1,0)),4),"")</f>
        <v>17.675</v>
      </c>
      <c r="AB69" s="266" t="str">
        <f aca="false">IF(OR(Calculator!$E$12&lt;&gt;"YES",Calculator!$B$31&lt;Calculator!$G$12),"—",ROUND((1+SQRT(((50*POWER(80,POWER(COS(PI()*MOD(Calculator!$B$31/Calculator!$F$12,1)),2))-$C69)^2+(1500*ABS(SIN(2*PI()*MOD(Calculator!$B$31/Calculator!$F$12,1)))*IF(MOD(Calculator!$B$31/Calculator!$F$12,1)&lt;0.5,-1,1))^2)/((50*POWER(80,POWER(COS(PI()*MOD(Calculator!$B$31/Calculator!$F$12,1)),2))+$C69)^2+(1500*ABS(SIN(2*PI()*MOD(Calculator!$B$31/Calculator!$F$12,1)))*IF(MOD(Calculator!$B$31/Calculator!$F$12,1)&lt;0.5,-1,1))^2)))/(1-SQRT(((50*POWER(80,POWER(COS(PI()*MOD(Calculator!$B$31/Calculator!$F$12,1)),2))-$C69)^2+(1500*ABS(SIN(2*PI()*MOD(Calculator!$B$31/Calculator!$F$12,1)))*IF(MOD(Calculator!$B$31/Calculator!$F$12,1)&lt;0.5,-1,1))^2)/((50*POWER(80,POWER(COS(PI()*MOD(Calculator!$B$31/Calculator!$F$12,1)),2))+$C69)^2+(1500*ABS(SIN(2*PI()*MOD(Calculator!$B$31/Calculator!$F$12,1)))*IF(MOD(Calculator!$B$31/Calculator!$F$12,1)&lt;0.5,-1,1))^2))),2))</f>
        <v>—</v>
      </c>
      <c r="AC69" s="266" t="str">
        <f aca="false">IF(OR(Calculator!$E$13&lt;&gt;"YES",Calculator!$B$31&lt;Calculator!$G$13),"—",ROUND((1+SQRT(((50*POWER(80,POWER(COS(PI()*MOD(Calculator!$B$31/Calculator!$F$13,1)),2))-$C69)^2+(1500*ABS(SIN(2*PI()*MOD(Calculator!$B$31/Calculator!$F$13,1)))*IF(MOD(Calculator!$B$31/Calculator!$F$13,1)&lt;0.5,-1,1))^2)/((50*POWER(80,POWER(COS(PI()*MOD(Calculator!$B$31/Calculator!$F$13,1)),2))+$C69)^2+(1500*ABS(SIN(2*PI()*MOD(Calculator!$B$31/Calculator!$F$13,1)))*IF(MOD(Calculator!$B$31/Calculator!$F$13,1)&lt;0.5,-1,1))^2)))/(1-SQRT(((50*POWER(80,POWER(COS(PI()*MOD(Calculator!$B$31/Calculator!$F$13,1)),2))-$C69)^2+(1500*ABS(SIN(2*PI()*MOD(Calculator!$B$31/Calculator!$F$13,1)))*IF(MOD(Calculator!$B$31/Calculator!$F$13,1)&lt;0.5,-1,1))^2)/((50*POWER(80,POWER(COS(PI()*MOD(Calculator!$B$31/Calculator!$F$13,1)),2))+$C69)^2+(1500*ABS(SIN(2*PI()*MOD(Calculator!$B$31/Calculator!$F$13,1)))*IF(MOD(Calculator!$B$31/Calculator!$F$13,1)&lt;0.5,-1,1))^2))),2))</f>
        <v>—</v>
      </c>
      <c r="AD69" s="266" t="str">
        <f aca="false">IF(OR(Calculator!$E$14&lt;&gt;"YES",Calculator!$B$31&lt;Calculator!$G$14),"—",ROUND((1+SQRT(((50*POWER(80,POWER(COS(PI()*MOD(Calculator!$B$31/Calculator!$F$14,1)),2))-$C69)^2+(1500*ABS(SIN(2*PI()*MOD(Calculator!$B$31/Calculator!$F$14,1)))*IF(MOD(Calculator!$B$31/Calculator!$F$14,1)&lt;0.5,-1,1))^2)/((50*POWER(80,POWER(COS(PI()*MOD(Calculator!$B$31/Calculator!$F$14,1)),2))+$C69)^2+(1500*ABS(SIN(2*PI()*MOD(Calculator!$B$31/Calculator!$F$14,1)))*IF(MOD(Calculator!$B$31/Calculator!$F$14,1)&lt;0.5,-1,1))^2)))/(1-SQRT(((50*POWER(80,POWER(COS(PI()*MOD(Calculator!$B$31/Calculator!$F$14,1)),2))-$C69)^2+(1500*ABS(SIN(2*PI()*MOD(Calculator!$B$31/Calculator!$F$14,1)))*IF(MOD(Calculator!$B$31/Calculator!$F$14,1)&lt;0.5,-1,1))^2)/((50*POWER(80,POWER(COS(PI()*MOD(Calculator!$B$31/Calculator!$F$14,1)),2))+$C69)^2+(1500*ABS(SIN(2*PI()*MOD(Calculator!$B$31/Calculator!$F$14,1)))*IF(MOD(Calculator!$B$31/Calculator!$F$14,1)&lt;0.5,-1,1))^2))),2))</f>
        <v>—</v>
      </c>
      <c r="AE69" s="266" t="n">
        <f aca="false">IF(OR(Calculator!$E$15&lt;&gt;"YES",Calculator!$B$31&lt;Calculator!$G$15),"—",ROUND((1+SQRT(((50*POWER(80,POWER(COS(PI()*MOD(Calculator!$B$31/Calculator!$F$15,1)),2))-$C69)^2+(1500*ABS(SIN(2*PI()*MOD(Calculator!$B$31/Calculator!$F$15,1)))*IF(MOD(Calculator!$B$31/Calculator!$F$15,1)&lt;0.5,-1,1))^2)/((50*POWER(80,POWER(COS(PI()*MOD(Calculator!$B$31/Calculator!$F$15,1)),2))+$C69)^2+(1500*ABS(SIN(2*PI()*MOD(Calculator!$B$31/Calculator!$F$15,1)))*IF(MOD(Calculator!$B$31/Calculator!$F$15,1)&lt;0.5,-1,1))^2)))/(1-SQRT(((50*POWER(80,POWER(COS(PI()*MOD(Calculator!$B$31/Calculator!$F$15,1)),2))-$C69)^2+(1500*ABS(SIN(2*PI()*MOD(Calculator!$B$31/Calculator!$F$15,1)))*IF(MOD(Calculator!$B$31/Calculator!$F$15,1)&lt;0.5,-1,1))^2)/((50*POWER(80,POWER(COS(PI()*MOD(Calculator!$B$31/Calculator!$F$15,1)),2))+$C69)^2+(1500*ABS(SIN(2*PI()*MOD(Calculator!$B$31/Calculator!$F$15,1)))*IF(MOD(Calculator!$B$31/Calculator!$F$15,1)&lt;0.5,-1,1))^2))),2))</f>
        <v>18.92</v>
      </c>
      <c r="AF69" s="266" t="str">
        <f aca="false">IF(OR(Calculator!$E$16&lt;&gt;"YES",Calculator!$B$31&lt;Calculator!$G$16),"—",ROUND((1+SQRT(((50*POWER(80,POWER(COS(PI()*MOD(Calculator!$B$31/Calculator!$F$16,1)),2))-$C69)^2+(1500*ABS(SIN(2*PI()*MOD(Calculator!$B$31/Calculator!$F$16,1)))*IF(MOD(Calculator!$B$31/Calculator!$F$16,1)&lt;0.5,-1,1))^2)/((50*POWER(80,POWER(COS(PI()*MOD(Calculator!$B$31/Calculator!$F$16,1)),2))+$C69)^2+(1500*ABS(SIN(2*PI()*MOD(Calculator!$B$31/Calculator!$F$16,1)))*IF(MOD(Calculator!$B$31/Calculator!$F$16,1)&lt;0.5,-1,1))^2)))/(1-SQRT(((50*POWER(80,POWER(COS(PI()*MOD(Calculator!$B$31/Calculator!$F$16,1)),2))-$C69)^2+(1500*ABS(SIN(2*PI()*MOD(Calculator!$B$31/Calculator!$F$16,1)))*IF(MOD(Calculator!$B$31/Calculator!$F$16,1)&lt;0.5,-1,1))^2)/((50*POWER(80,POWER(COS(PI()*MOD(Calculator!$B$31/Calculator!$F$16,1)),2))+$C69)^2+(1500*ABS(SIN(2*PI()*MOD(Calculator!$B$31/Calculator!$F$16,1)))*IF(MOD(Calculator!$B$31/Calculator!$F$16,1)&lt;0.5,-1,1))^2))),2))</f>
        <v>—</v>
      </c>
      <c r="AG69" s="266" t="n">
        <f aca="false">IF(OR(Calculator!$E$17&lt;&gt;"YES",Calculator!$B$31&lt;Calculator!$G$17),"—",ROUND((1+SQRT(((50*POWER(80,POWER(COS(PI()*MOD(Calculator!$B$31/Calculator!$F$17,1)),2))-$C69)^2+(1500*ABS(SIN(2*PI()*MOD(Calculator!$B$31/Calculator!$F$17,1)))*IF(MOD(Calculator!$B$31/Calculator!$F$17,1)&lt;0.5,-1,1))^2)/((50*POWER(80,POWER(COS(PI()*MOD(Calculator!$B$31/Calculator!$F$17,1)),2))+$C69)^2+(1500*ABS(SIN(2*PI()*MOD(Calculator!$B$31/Calculator!$F$17,1)))*IF(MOD(Calculator!$B$31/Calculator!$F$17,1)&lt;0.5,-1,1))^2)))/(1-SQRT(((50*POWER(80,POWER(COS(PI()*MOD(Calculator!$B$31/Calculator!$F$17,1)),2))-$C69)^2+(1500*ABS(SIN(2*PI()*MOD(Calculator!$B$31/Calculator!$F$17,1)))*IF(MOD(Calculator!$B$31/Calculator!$F$17,1)&lt;0.5,-1,1))^2)/((50*POWER(80,POWER(COS(PI()*MOD(Calculator!$B$31/Calculator!$F$17,1)),2))+$C69)^2+(1500*ABS(SIN(2*PI()*MOD(Calculator!$B$31/Calculator!$F$17,1)))*IF(MOD(Calculator!$B$31/Calculator!$F$17,1)&lt;0.5,-1,1))^2))),2))</f>
        <v>14.86</v>
      </c>
      <c r="AH69" s="266" t="str">
        <f aca="false">IF(OR(Calculator!$E$18&lt;&gt;"YES",Calculator!$B$31&lt;Calculator!$G$18),"—",ROUND((1+SQRT(((50*POWER(80,POWER(COS(PI()*MOD(Calculator!$B$31/Calculator!$F$18,1)),2))-$C69)^2+(1500*ABS(SIN(2*PI()*MOD(Calculator!$B$31/Calculator!$F$18,1)))*IF(MOD(Calculator!$B$31/Calculator!$F$18,1)&lt;0.5,-1,1))^2)/((50*POWER(80,POWER(COS(PI()*MOD(Calculator!$B$31/Calculator!$F$18,1)),2))+$C69)^2+(1500*ABS(SIN(2*PI()*MOD(Calculator!$B$31/Calculator!$F$18,1)))*IF(MOD(Calculator!$B$31/Calculator!$F$18,1)&lt;0.5,-1,1))^2)))/(1-SQRT(((50*POWER(80,POWER(COS(PI()*MOD(Calculator!$B$31/Calculator!$F$18,1)),2))-$C69)^2+(1500*ABS(SIN(2*PI()*MOD(Calculator!$B$31/Calculator!$F$18,1)))*IF(MOD(Calculator!$B$31/Calculator!$F$18,1)&lt;0.5,-1,1))^2)/((50*POWER(80,POWER(COS(PI()*MOD(Calculator!$B$31/Calculator!$F$18,1)),2))+$C69)^2+(1500*ABS(SIN(2*PI()*MOD(Calculator!$B$31/Calculator!$F$18,1)))*IF(MOD(Calculator!$B$31/Calculator!$F$18,1)&lt;0.5,-1,1))^2))),2))</f>
        <v>—</v>
      </c>
      <c r="AI69" s="266" t="str">
        <f aca="false">IF(OR(Calculator!$E$19&lt;&gt;"YES",Calculator!$B$31&lt;Calculator!$G$19),"—",ROUND((1+SQRT(((50*POWER(80,POWER(COS(PI()*MOD(Calculator!$B$31/Calculator!$F$19,1)),2))-$C69)^2+(1500*ABS(SIN(2*PI()*MOD(Calculator!$B$31/Calculator!$F$19,1)))*IF(MOD(Calculator!$B$31/Calculator!$F$19,1)&lt;0.5,-1,1))^2)/((50*POWER(80,POWER(COS(PI()*MOD(Calculator!$B$31/Calculator!$F$19,1)),2))+$C69)^2+(1500*ABS(SIN(2*PI()*MOD(Calculator!$B$31/Calculator!$F$19,1)))*IF(MOD(Calculator!$B$31/Calculator!$F$19,1)&lt;0.5,-1,1))^2)))/(1-SQRT(((50*POWER(80,POWER(COS(PI()*MOD(Calculator!$B$31/Calculator!$F$19,1)),2))-$C69)^2+(1500*ABS(SIN(2*PI()*MOD(Calculator!$B$31/Calculator!$F$19,1)))*IF(MOD(Calculator!$B$31/Calculator!$F$19,1)&lt;0.5,-1,1))^2)/((50*POWER(80,POWER(COS(PI()*MOD(Calculator!$B$31/Calculator!$F$19,1)),2))+$C69)^2+(1500*ABS(SIN(2*PI()*MOD(Calculator!$B$31/Calculator!$F$19,1)))*IF(MOD(Calculator!$B$31/Calculator!$F$19,1)&lt;0.5,-1,1))^2))),2))</f>
        <v>—</v>
      </c>
      <c r="AJ69" s="266" t="str">
        <f aca="false">IF(OR(Calculator!$E$20&lt;&gt;"YES",Calculator!$B$31&lt;Calculator!$G$20),"—",ROUND((1+SQRT(((50*POWER(80,POWER(COS(PI()*MOD(Calculator!$B$31/Calculator!$F$20,1)),2))-$C69)^2+(1500*ABS(SIN(2*PI()*MOD(Calculator!$B$31/Calculator!$F$20,1)))*IF(MOD(Calculator!$B$31/Calculator!$F$20,1)&lt;0.5,-1,1))^2)/((50*POWER(80,POWER(COS(PI()*MOD(Calculator!$B$31/Calculator!$F$20,1)),2))+$C69)^2+(1500*ABS(SIN(2*PI()*MOD(Calculator!$B$31/Calculator!$F$20,1)))*IF(MOD(Calculator!$B$31/Calculator!$F$20,1)&lt;0.5,-1,1))^2)))/(1-SQRT(((50*POWER(80,POWER(COS(PI()*MOD(Calculator!$B$31/Calculator!$F$20,1)),2))-$C69)^2+(1500*ABS(SIN(2*PI()*MOD(Calculator!$B$31/Calculator!$F$20,1)))*IF(MOD(Calculator!$B$31/Calculator!$F$20,1)&lt;0.5,-1,1))^2)/((50*POWER(80,POWER(COS(PI()*MOD(Calculator!$B$31/Calculator!$F$20,1)),2))+$C69)^2+(1500*ABS(SIN(2*PI()*MOD(Calculator!$B$31/Calculator!$F$20,1)))*IF(MOD(Calculator!$B$31/Calculator!$F$20,1)&lt;0.5,-1,1))^2))),2))</f>
        <v>—</v>
      </c>
      <c r="AK69" s="266" t="str">
        <f aca="false">IF(OR(Calculator!$E$21&lt;&gt;"YES",Calculator!$B$31&lt;Calculator!$G$21),"—",ROUND((1+SQRT(((50*POWER(80,POWER(COS(PI()*MOD(Calculator!$B$31/Calculator!$F$21,1)),2))-$C69)^2+(1500*ABS(SIN(2*PI()*MOD(Calculator!$B$31/Calculator!$F$21,1)))*IF(MOD(Calculator!$B$31/Calculator!$F$21,1)&lt;0.5,-1,1))^2)/((50*POWER(80,POWER(COS(PI()*MOD(Calculator!$B$31/Calculator!$F$21,1)),2))+$C69)^2+(1500*ABS(SIN(2*PI()*MOD(Calculator!$B$31/Calculator!$F$21,1)))*IF(MOD(Calculator!$B$31/Calculator!$F$21,1)&lt;0.5,-1,1))^2)))/(1-SQRT(((50*POWER(80,POWER(COS(PI()*MOD(Calculator!$B$31/Calculator!$F$21,1)),2))-$C69)^2+(1500*ABS(SIN(2*PI()*MOD(Calculator!$B$31/Calculator!$F$21,1)))*IF(MOD(Calculator!$B$31/Calculator!$F$21,1)&lt;0.5,-1,1))^2)/((50*POWER(80,POWER(COS(PI()*MOD(Calculator!$B$31/Calculator!$F$21,1)),2))+$C69)^2+(1500*ABS(SIN(2*PI()*MOD(Calculator!$B$31/Calculator!$F$21,1)))*IF(MOD(Calculator!$B$31/Calculator!$F$21,1)&lt;0.5,-1,1))^2))),2))</f>
        <v>—</v>
      </c>
      <c r="AL69" s="266" t="str">
        <f aca="false">IF(OR(Calculator!$E$22&lt;&gt;"YES",Calculator!$B$31&lt;Calculator!$G$22),"—",ROUND((1+SQRT(((50*POWER(80,POWER(COS(PI()*MOD(Calculator!$B$31/Calculator!$F$22,1)),2))-$C69)^2+(1500*ABS(SIN(2*PI()*MOD(Calculator!$B$31/Calculator!$F$22,1)))*IF(MOD(Calculator!$B$31/Calculator!$F$22,1)&lt;0.5,-1,1))^2)/((50*POWER(80,POWER(COS(PI()*MOD(Calculator!$B$31/Calculator!$F$22,1)),2))+$C69)^2+(1500*ABS(SIN(2*PI()*MOD(Calculator!$B$31/Calculator!$F$22,1)))*IF(MOD(Calculator!$B$31/Calculator!$F$22,1)&lt;0.5,-1,1))^2)))/(1-SQRT(((50*POWER(80,POWER(COS(PI()*MOD(Calculator!$B$31/Calculator!$F$22,1)),2))-$C69)^2+(1500*ABS(SIN(2*PI()*MOD(Calculator!$B$31/Calculator!$F$22,1)))*IF(MOD(Calculator!$B$31/Calculator!$F$22,1)&lt;0.5,-1,1))^2)/((50*POWER(80,POWER(COS(PI()*MOD(Calculator!$B$31/Calculator!$F$22,1)),2))+$C69)^2+(1500*ABS(SIN(2*PI()*MOD(Calculator!$B$31/Calculator!$F$22,1)))*IF(MOD(Calculator!$B$31/Calculator!$F$22,1)&lt;0.5,-1,1))^2))),2))</f>
        <v>—</v>
      </c>
      <c r="AM69" s="293" t="n">
        <f aca="false">IFERROR(ROUND((IF(ISNUMBER(AB69),AB69,0)+IF(ISNUMBER(AC69),AC69,0)+IF(ISNUMBER(AD69),AD69,0)+IF(ISNUMBER(AE69),AE69,0)+IF(ISNUMBER(AF69),AF69,0)+IF(ISNUMBER(AG69),AG69,0)+IF(ISNUMBER(AH69),AH69,0)+IF(ISNUMBER(AI69),AI69,0)+IF(ISNUMBER(AJ69),AJ69,0)+IF(ISNUMBER(AK69),AK69,0)+IF(ISNUMBER(AL69),AL69,0))/(IF(ISNUMBER(AB69),1,0)+IF(ISNUMBER(AC69),1,0)+IF(ISNUMBER(AD69),1,0)+IF(ISNUMBER(AE69),1,0)+IF(ISNUMBER(AF69),1,0)+IF(ISNUMBER(AG69),1,0)+IF(ISNUMBER(AH69),1,0)+IF(ISNUMBER(AI69),1,0)+IF(ISNUMBER(AJ69),1,0)+IF(ISNUMBER(AK69),1,0)+IF(ISNUMBER(AL69),1,0)),4),"")</f>
        <v>16.89</v>
      </c>
      <c r="AN69" s="294" t="str">
        <f aca="false">IF(OR(Calculator!$E$12&lt;&gt;"YES",Calculator!$B$32&lt;Calculator!$G$12),"—",ROUND((1+SQRT(((50*POWER(80,POWER(COS(PI()*MOD(Calculator!$B$32/Calculator!$F$12,1)),2))-$C69)^2+(1500*ABS(SIN(2*PI()*MOD(Calculator!$B$32/Calculator!$F$12,1)))*IF(MOD(Calculator!$B$32/Calculator!$F$12,1)&lt;0.5,-1,1))^2)/((50*POWER(80,POWER(COS(PI()*MOD(Calculator!$B$32/Calculator!$F$12,1)),2))+$C69)^2+(1500*ABS(SIN(2*PI()*MOD(Calculator!$B$32/Calculator!$F$12,1)))*IF(MOD(Calculator!$B$32/Calculator!$F$12,1)&lt;0.5,-1,1))^2)))/(1-SQRT(((50*POWER(80,POWER(COS(PI()*MOD(Calculator!$B$32/Calculator!$F$12,1)),2))-$C69)^2+(1500*ABS(SIN(2*PI()*MOD(Calculator!$B$32/Calculator!$F$12,1)))*IF(MOD(Calculator!$B$32/Calculator!$F$12,1)&lt;0.5,-1,1))^2)/((50*POWER(80,POWER(COS(PI()*MOD(Calculator!$B$32/Calculator!$F$12,1)),2))+$C69)^2+(1500*ABS(SIN(2*PI()*MOD(Calculator!$B$32/Calculator!$F$12,1)))*IF(MOD(Calculator!$B$32/Calculator!$F$12,1)&lt;0.5,-1,1))^2))),2))</f>
        <v>—</v>
      </c>
      <c r="AO69" s="294" t="str">
        <f aca="false">IF(OR(Calculator!$E$13&lt;&gt;"YES",Calculator!$B$32&lt;Calculator!$G$13),"—",ROUND((1+SQRT(((50*POWER(80,POWER(COS(PI()*MOD(Calculator!$B$32/Calculator!$F$13,1)),2))-$C69)^2+(1500*ABS(SIN(2*PI()*MOD(Calculator!$B$32/Calculator!$F$13,1)))*IF(MOD(Calculator!$B$32/Calculator!$F$13,1)&lt;0.5,-1,1))^2)/((50*POWER(80,POWER(COS(PI()*MOD(Calculator!$B$32/Calculator!$F$13,1)),2))+$C69)^2+(1500*ABS(SIN(2*PI()*MOD(Calculator!$B$32/Calculator!$F$13,1)))*IF(MOD(Calculator!$B$32/Calculator!$F$13,1)&lt;0.5,-1,1))^2)))/(1-SQRT(((50*POWER(80,POWER(COS(PI()*MOD(Calculator!$B$32/Calculator!$F$13,1)),2))-$C69)^2+(1500*ABS(SIN(2*PI()*MOD(Calculator!$B$32/Calculator!$F$13,1)))*IF(MOD(Calculator!$B$32/Calculator!$F$13,1)&lt;0.5,-1,1))^2)/((50*POWER(80,POWER(COS(PI()*MOD(Calculator!$B$32/Calculator!$F$13,1)),2))+$C69)^2+(1500*ABS(SIN(2*PI()*MOD(Calculator!$B$32/Calculator!$F$13,1)))*IF(MOD(Calculator!$B$32/Calculator!$F$13,1)&lt;0.5,-1,1))^2))),2))</f>
        <v>—</v>
      </c>
      <c r="AP69" s="294" t="str">
        <f aca="false">IF(OR(Calculator!$E$14&lt;&gt;"YES",Calculator!$B$32&lt;Calculator!$G$14),"—",ROUND((1+SQRT(((50*POWER(80,POWER(COS(PI()*MOD(Calculator!$B$32/Calculator!$F$14,1)),2))-$C69)^2+(1500*ABS(SIN(2*PI()*MOD(Calculator!$B$32/Calculator!$F$14,1)))*IF(MOD(Calculator!$B$32/Calculator!$F$14,1)&lt;0.5,-1,1))^2)/((50*POWER(80,POWER(COS(PI()*MOD(Calculator!$B$32/Calculator!$F$14,1)),2))+$C69)^2+(1500*ABS(SIN(2*PI()*MOD(Calculator!$B$32/Calculator!$F$14,1)))*IF(MOD(Calculator!$B$32/Calculator!$F$14,1)&lt;0.5,-1,1))^2)))/(1-SQRT(((50*POWER(80,POWER(COS(PI()*MOD(Calculator!$B$32/Calculator!$F$14,1)),2))-$C69)^2+(1500*ABS(SIN(2*PI()*MOD(Calculator!$B$32/Calculator!$F$14,1)))*IF(MOD(Calculator!$B$32/Calculator!$F$14,1)&lt;0.5,-1,1))^2)/((50*POWER(80,POWER(COS(PI()*MOD(Calculator!$B$32/Calculator!$F$14,1)),2))+$C69)^2+(1500*ABS(SIN(2*PI()*MOD(Calculator!$B$32/Calculator!$F$14,1)))*IF(MOD(Calculator!$B$32/Calculator!$F$14,1)&lt;0.5,-1,1))^2))),2))</f>
        <v>—</v>
      </c>
      <c r="AQ69" s="294" t="n">
        <f aca="false">IF(OR(Calculator!$E$15&lt;&gt;"YES",Calculator!$B$32&lt;Calculator!$G$15),"—",ROUND((1+SQRT(((50*POWER(80,POWER(COS(PI()*MOD(Calculator!$B$32/Calculator!$F$15,1)),2))-$C69)^2+(1500*ABS(SIN(2*PI()*MOD(Calculator!$B$32/Calculator!$F$15,1)))*IF(MOD(Calculator!$B$32/Calculator!$F$15,1)&lt;0.5,-1,1))^2)/((50*POWER(80,POWER(COS(PI()*MOD(Calculator!$B$32/Calculator!$F$15,1)),2))+$C69)^2+(1500*ABS(SIN(2*PI()*MOD(Calculator!$B$32/Calculator!$F$15,1)))*IF(MOD(Calculator!$B$32/Calculator!$F$15,1)&lt;0.5,-1,1))^2)))/(1-SQRT(((50*POWER(80,POWER(COS(PI()*MOD(Calculator!$B$32/Calculator!$F$15,1)),2))-$C69)^2+(1500*ABS(SIN(2*PI()*MOD(Calculator!$B$32/Calculator!$F$15,1)))*IF(MOD(Calculator!$B$32/Calculator!$F$15,1)&lt;0.5,-1,1))^2)/((50*POWER(80,POWER(COS(PI()*MOD(Calculator!$B$32/Calculator!$F$15,1)),2))+$C69)^2+(1500*ABS(SIN(2*PI()*MOD(Calculator!$B$32/Calculator!$F$15,1)))*IF(MOD(Calculator!$B$32/Calculator!$F$15,1)&lt;0.5,-1,1))^2))),2))</f>
        <v>2.43</v>
      </c>
      <c r="AR69" s="294" t="str">
        <f aca="false">IF(OR(Calculator!$E$16&lt;&gt;"YES",Calculator!$B$32&lt;Calculator!$G$16),"—",ROUND((1+SQRT(((50*POWER(80,POWER(COS(PI()*MOD(Calculator!$B$32/Calculator!$F$16,1)),2))-$C69)^2+(1500*ABS(SIN(2*PI()*MOD(Calculator!$B$32/Calculator!$F$16,1)))*IF(MOD(Calculator!$B$32/Calculator!$F$16,1)&lt;0.5,-1,1))^2)/((50*POWER(80,POWER(COS(PI()*MOD(Calculator!$B$32/Calculator!$F$16,1)),2))+$C69)^2+(1500*ABS(SIN(2*PI()*MOD(Calculator!$B$32/Calculator!$F$16,1)))*IF(MOD(Calculator!$B$32/Calculator!$F$16,1)&lt;0.5,-1,1))^2)))/(1-SQRT(((50*POWER(80,POWER(COS(PI()*MOD(Calculator!$B$32/Calculator!$F$16,1)),2))-$C69)^2+(1500*ABS(SIN(2*PI()*MOD(Calculator!$B$32/Calculator!$F$16,1)))*IF(MOD(Calculator!$B$32/Calculator!$F$16,1)&lt;0.5,-1,1))^2)/((50*POWER(80,POWER(COS(PI()*MOD(Calculator!$B$32/Calculator!$F$16,1)),2))+$C69)^2+(1500*ABS(SIN(2*PI()*MOD(Calculator!$B$32/Calculator!$F$16,1)))*IF(MOD(Calculator!$B$32/Calculator!$F$16,1)&lt;0.5,-1,1))^2))),2))</f>
        <v>—</v>
      </c>
      <c r="AS69" s="294" t="n">
        <f aca="false">IF(OR(Calculator!$E$17&lt;&gt;"YES",Calculator!$B$32&lt;Calculator!$G$17),"—",ROUND((1+SQRT(((50*POWER(80,POWER(COS(PI()*MOD(Calculator!$B$32/Calculator!$F$17,1)),2))-$C69)^2+(1500*ABS(SIN(2*PI()*MOD(Calculator!$B$32/Calculator!$F$17,1)))*IF(MOD(Calculator!$B$32/Calculator!$F$17,1)&lt;0.5,-1,1))^2)/((50*POWER(80,POWER(COS(PI()*MOD(Calculator!$B$32/Calculator!$F$17,1)),2))+$C69)^2+(1500*ABS(SIN(2*PI()*MOD(Calculator!$B$32/Calculator!$F$17,1)))*IF(MOD(Calculator!$B$32/Calculator!$F$17,1)&lt;0.5,-1,1))^2)))/(1-SQRT(((50*POWER(80,POWER(COS(PI()*MOD(Calculator!$B$32/Calculator!$F$17,1)),2))-$C69)^2+(1500*ABS(SIN(2*PI()*MOD(Calculator!$B$32/Calculator!$F$17,1)))*IF(MOD(Calculator!$B$32/Calculator!$F$17,1)&lt;0.5,-1,1))^2)/((50*POWER(80,POWER(COS(PI()*MOD(Calculator!$B$32/Calculator!$F$17,1)),2))+$C69)^2+(1500*ABS(SIN(2*PI()*MOD(Calculator!$B$32/Calculator!$F$17,1)))*IF(MOD(Calculator!$B$32/Calculator!$F$17,1)&lt;0.5,-1,1))^2))),2))</f>
        <v>15.6</v>
      </c>
      <c r="AT69" s="294" t="str">
        <f aca="false">IF(OR(Calculator!$E$18&lt;&gt;"YES",Calculator!$B$32&lt;Calculator!$G$18),"—",ROUND((1+SQRT(((50*POWER(80,POWER(COS(PI()*MOD(Calculator!$B$32/Calculator!$F$18,1)),2))-$C69)^2+(1500*ABS(SIN(2*PI()*MOD(Calculator!$B$32/Calculator!$F$18,1)))*IF(MOD(Calculator!$B$32/Calculator!$F$18,1)&lt;0.5,-1,1))^2)/((50*POWER(80,POWER(COS(PI()*MOD(Calculator!$B$32/Calculator!$F$18,1)),2))+$C69)^2+(1500*ABS(SIN(2*PI()*MOD(Calculator!$B$32/Calculator!$F$18,1)))*IF(MOD(Calculator!$B$32/Calculator!$F$18,1)&lt;0.5,-1,1))^2)))/(1-SQRT(((50*POWER(80,POWER(COS(PI()*MOD(Calculator!$B$32/Calculator!$F$18,1)),2))-$C69)^2+(1500*ABS(SIN(2*PI()*MOD(Calculator!$B$32/Calculator!$F$18,1)))*IF(MOD(Calculator!$B$32/Calculator!$F$18,1)&lt;0.5,-1,1))^2)/((50*POWER(80,POWER(COS(PI()*MOD(Calculator!$B$32/Calculator!$F$18,1)),2))+$C69)^2+(1500*ABS(SIN(2*PI()*MOD(Calculator!$B$32/Calculator!$F$18,1)))*IF(MOD(Calculator!$B$32/Calculator!$F$18,1)&lt;0.5,-1,1))^2))),2))</f>
        <v>—</v>
      </c>
      <c r="AU69" s="294" t="str">
        <f aca="false">IF(OR(Calculator!$E$19&lt;&gt;"YES",Calculator!$B$32&lt;Calculator!$G$19),"—",ROUND((1+SQRT(((50*POWER(80,POWER(COS(PI()*MOD(Calculator!$B$32/Calculator!$F$19,1)),2))-$C69)^2+(1500*ABS(SIN(2*PI()*MOD(Calculator!$B$32/Calculator!$F$19,1)))*IF(MOD(Calculator!$B$32/Calculator!$F$19,1)&lt;0.5,-1,1))^2)/((50*POWER(80,POWER(COS(PI()*MOD(Calculator!$B$32/Calculator!$F$19,1)),2))+$C69)^2+(1500*ABS(SIN(2*PI()*MOD(Calculator!$B$32/Calculator!$F$19,1)))*IF(MOD(Calculator!$B$32/Calculator!$F$19,1)&lt;0.5,-1,1))^2)))/(1-SQRT(((50*POWER(80,POWER(COS(PI()*MOD(Calculator!$B$32/Calculator!$F$19,1)),2))-$C69)^2+(1500*ABS(SIN(2*PI()*MOD(Calculator!$B$32/Calculator!$F$19,1)))*IF(MOD(Calculator!$B$32/Calculator!$F$19,1)&lt;0.5,-1,1))^2)/((50*POWER(80,POWER(COS(PI()*MOD(Calculator!$B$32/Calculator!$F$19,1)),2))+$C69)^2+(1500*ABS(SIN(2*PI()*MOD(Calculator!$B$32/Calculator!$F$19,1)))*IF(MOD(Calculator!$B$32/Calculator!$F$19,1)&lt;0.5,-1,1))^2))),2))</f>
        <v>—</v>
      </c>
      <c r="AV69" s="294" t="str">
        <f aca="false">IF(OR(Calculator!$E$20&lt;&gt;"YES",Calculator!$B$32&lt;Calculator!$G$20),"—",ROUND((1+SQRT(((50*POWER(80,POWER(COS(PI()*MOD(Calculator!$B$32/Calculator!$F$20,1)),2))-$C69)^2+(1500*ABS(SIN(2*PI()*MOD(Calculator!$B$32/Calculator!$F$20,1)))*IF(MOD(Calculator!$B$32/Calculator!$F$20,1)&lt;0.5,-1,1))^2)/((50*POWER(80,POWER(COS(PI()*MOD(Calculator!$B$32/Calculator!$F$20,1)),2))+$C69)^2+(1500*ABS(SIN(2*PI()*MOD(Calculator!$B$32/Calculator!$F$20,1)))*IF(MOD(Calculator!$B$32/Calculator!$F$20,1)&lt;0.5,-1,1))^2)))/(1-SQRT(((50*POWER(80,POWER(COS(PI()*MOD(Calculator!$B$32/Calculator!$F$20,1)),2))-$C69)^2+(1500*ABS(SIN(2*PI()*MOD(Calculator!$B$32/Calculator!$F$20,1)))*IF(MOD(Calculator!$B$32/Calculator!$F$20,1)&lt;0.5,-1,1))^2)/((50*POWER(80,POWER(COS(PI()*MOD(Calculator!$B$32/Calculator!$F$20,1)),2))+$C69)^2+(1500*ABS(SIN(2*PI()*MOD(Calculator!$B$32/Calculator!$F$20,1)))*IF(MOD(Calculator!$B$32/Calculator!$F$20,1)&lt;0.5,-1,1))^2))),2))</f>
        <v>—</v>
      </c>
      <c r="AW69" s="294" t="str">
        <f aca="false">IF(OR(Calculator!$E$21&lt;&gt;"YES",Calculator!$B$32&lt;Calculator!$G$21),"—",ROUND((1+SQRT(((50*POWER(80,POWER(COS(PI()*MOD(Calculator!$B$32/Calculator!$F$21,1)),2))-$C69)^2+(1500*ABS(SIN(2*PI()*MOD(Calculator!$B$32/Calculator!$F$21,1)))*IF(MOD(Calculator!$B$32/Calculator!$F$21,1)&lt;0.5,-1,1))^2)/((50*POWER(80,POWER(COS(PI()*MOD(Calculator!$B$32/Calculator!$F$21,1)),2))+$C69)^2+(1500*ABS(SIN(2*PI()*MOD(Calculator!$B$32/Calculator!$F$21,1)))*IF(MOD(Calculator!$B$32/Calculator!$F$21,1)&lt;0.5,-1,1))^2)))/(1-SQRT(((50*POWER(80,POWER(COS(PI()*MOD(Calculator!$B$32/Calculator!$F$21,1)),2))-$C69)^2+(1500*ABS(SIN(2*PI()*MOD(Calculator!$B$32/Calculator!$F$21,1)))*IF(MOD(Calculator!$B$32/Calculator!$F$21,1)&lt;0.5,-1,1))^2)/((50*POWER(80,POWER(COS(PI()*MOD(Calculator!$B$32/Calculator!$F$21,1)),2))+$C69)^2+(1500*ABS(SIN(2*PI()*MOD(Calculator!$B$32/Calculator!$F$21,1)))*IF(MOD(Calculator!$B$32/Calculator!$F$21,1)&lt;0.5,-1,1))^2))),2))</f>
        <v>—</v>
      </c>
      <c r="AX69" s="294" t="str">
        <f aca="false">IF(OR(Calculator!$E$22&lt;&gt;"YES",Calculator!$B$32&lt;Calculator!$G$22),"—",ROUND((1+SQRT(((50*POWER(80,POWER(COS(PI()*MOD(Calculator!$B$32/Calculator!$F$22,1)),2))-$C69)^2+(1500*ABS(SIN(2*PI()*MOD(Calculator!$B$32/Calculator!$F$22,1)))*IF(MOD(Calculator!$B$32/Calculator!$F$22,1)&lt;0.5,-1,1))^2)/((50*POWER(80,POWER(COS(PI()*MOD(Calculator!$B$32/Calculator!$F$22,1)),2))+$C69)^2+(1500*ABS(SIN(2*PI()*MOD(Calculator!$B$32/Calculator!$F$22,1)))*IF(MOD(Calculator!$B$32/Calculator!$F$22,1)&lt;0.5,-1,1))^2)))/(1-SQRT(((50*POWER(80,POWER(COS(PI()*MOD(Calculator!$B$32/Calculator!$F$22,1)),2))-$C69)^2+(1500*ABS(SIN(2*PI()*MOD(Calculator!$B$32/Calculator!$F$22,1)))*IF(MOD(Calculator!$B$32/Calculator!$F$22,1)&lt;0.5,-1,1))^2)/((50*POWER(80,POWER(COS(PI()*MOD(Calculator!$B$32/Calculator!$F$22,1)),2))+$C69)^2+(1500*ABS(SIN(2*PI()*MOD(Calculator!$B$32/Calculator!$F$22,1)))*IF(MOD(Calculator!$B$32/Calculator!$F$22,1)&lt;0.5,-1,1))^2))),2))</f>
        <v>—</v>
      </c>
      <c r="AY69" s="293" t="n">
        <f aca="false">IFERROR(ROUND((IF(ISNUMBER(AN69),AN69,0)+IF(ISNUMBER(AO69),AO69,0)+IF(ISNUMBER(AP69),AP69,0)+IF(ISNUMBER(AQ69),AQ69,0)+IF(ISNUMBER(AR69),AR69,0)+IF(ISNUMBER(AS69),AS69,0)+IF(ISNUMBER(AT69),AT69,0)+IF(ISNUMBER(AU69),AU69,0)+IF(ISNUMBER(AV69),AV69,0)+IF(ISNUMBER(AW69),AW69,0)+IF(ISNUMBER(AX69),AX69,0))/(IF(ISNUMBER(AN69),1,0)+IF(ISNUMBER(AO69),1,0)+IF(ISNUMBER(AP69),1,0)+IF(ISNUMBER(AQ69),1,0)+IF(ISNUMBER(AR69),1,0)+IF(ISNUMBER(AS69),1,0)+IF(ISNUMBER(AT69),1,0)+IF(ISNUMBER(AU69),1,0)+IF(ISNUMBER(AV69),1,0)+IF(ISNUMBER(AW69),1,0)+IF(ISNUMBER(AX69),1,0)),4),"")</f>
        <v>9.015</v>
      </c>
      <c r="AZ69" s="294" t="str">
        <f aca="false">IF(OR(Calculator!$E$12&lt;&gt;"YES",Calculator!$B$33&lt;Calculator!$G$12),"—",ROUND((1+SQRT(((50*POWER(80,POWER(COS(PI()*MOD(Calculator!$B$33/Calculator!$F$12,1)),2))-$C69)^2+(1500*ABS(SIN(2*PI()*MOD(Calculator!$B$33/Calculator!$F$12,1)))*IF(MOD(Calculator!$B$33/Calculator!$F$12,1)&lt;0.5,-1,1))^2)/((50*POWER(80,POWER(COS(PI()*MOD(Calculator!$B$33/Calculator!$F$12,1)),2))+$C69)^2+(1500*ABS(SIN(2*PI()*MOD(Calculator!$B$33/Calculator!$F$12,1)))*IF(MOD(Calculator!$B$33/Calculator!$F$12,1)&lt;0.5,-1,1))^2)))/(1-SQRT(((50*POWER(80,POWER(COS(PI()*MOD(Calculator!$B$33/Calculator!$F$12,1)),2))-$C69)^2+(1500*ABS(SIN(2*PI()*MOD(Calculator!$B$33/Calculator!$F$12,1)))*IF(MOD(Calculator!$B$33/Calculator!$F$12,1)&lt;0.5,-1,1))^2)/((50*POWER(80,POWER(COS(PI()*MOD(Calculator!$B$33/Calculator!$F$12,1)),2))+$C69)^2+(1500*ABS(SIN(2*PI()*MOD(Calculator!$B$33/Calculator!$F$12,1)))*IF(MOD(Calculator!$B$33/Calculator!$F$12,1)&lt;0.5,-1,1))^2))),2))</f>
        <v>—</v>
      </c>
      <c r="BA69" s="294" t="str">
        <f aca="false">IF(OR(Calculator!$E$13&lt;&gt;"YES",Calculator!$B$33&lt;Calculator!$G$13),"—",ROUND((1+SQRT(((50*POWER(80,POWER(COS(PI()*MOD(Calculator!$B$33/Calculator!$F$13,1)),2))-$C69)^2+(1500*ABS(SIN(2*PI()*MOD(Calculator!$B$33/Calculator!$F$13,1)))*IF(MOD(Calculator!$B$33/Calculator!$F$13,1)&lt;0.5,-1,1))^2)/((50*POWER(80,POWER(COS(PI()*MOD(Calculator!$B$33/Calculator!$F$13,1)),2))+$C69)^2+(1500*ABS(SIN(2*PI()*MOD(Calculator!$B$33/Calculator!$F$13,1)))*IF(MOD(Calculator!$B$33/Calculator!$F$13,1)&lt;0.5,-1,1))^2)))/(1-SQRT(((50*POWER(80,POWER(COS(PI()*MOD(Calculator!$B$33/Calculator!$F$13,1)),2))-$C69)^2+(1500*ABS(SIN(2*PI()*MOD(Calculator!$B$33/Calculator!$F$13,1)))*IF(MOD(Calculator!$B$33/Calculator!$F$13,1)&lt;0.5,-1,1))^2)/((50*POWER(80,POWER(COS(PI()*MOD(Calculator!$B$33/Calculator!$F$13,1)),2))+$C69)^2+(1500*ABS(SIN(2*PI()*MOD(Calculator!$B$33/Calculator!$F$13,1)))*IF(MOD(Calculator!$B$33/Calculator!$F$13,1)&lt;0.5,-1,1))^2))),2))</f>
        <v>—</v>
      </c>
      <c r="BB69" s="294" t="str">
        <f aca="false">IF(OR(Calculator!$E$14&lt;&gt;"YES",Calculator!$B$33&lt;Calculator!$G$14),"—",ROUND((1+SQRT(((50*POWER(80,POWER(COS(PI()*MOD(Calculator!$B$33/Calculator!$F$14,1)),2))-$C69)^2+(1500*ABS(SIN(2*PI()*MOD(Calculator!$B$33/Calculator!$F$14,1)))*IF(MOD(Calculator!$B$33/Calculator!$F$14,1)&lt;0.5,-1,1))^2)/((50*POWER(80,POWER(COS(PI()*MOD(Calculator!$B$33/Calculator!$F$14,1)),2))+$C69)^2+(1500*ABS(SIN(2*PI()*MOD(Calculator!$B$33/Calculator!$F$14,1)))*IF(MOD(Calculator!$B$33/Calculator!$F$14,1)&lt;0.5,-1,1))^2)))/(1-SQRT(((50*POWER(80,POWER(COS(PI()*MOD(Calculator!$B$33/Calculator!$F$14,1)),2))-$C69)^2+(1500*ABS(SIN(2*PI()*MOD(Calculator!$B$33/Calculator!$F$14,1)))*IF(MOD(Calculator!$B$33/Calculator!$F$14,1)&lt;0.5,-1,1))^2)/((50*POWER(80,POWER(COS(PI()*MOD(Calculator!$B$33/Calculator!$F$14,1)),2))+$C69)^2+(1500*ABS(SIN(2*PI()*MOD(Calculator!$B$33/Calculator!$F$14,1)))*IF(MOD(Calculator!$B$33/Calculator!$F$14,1)&lt;0.5,-1,1))^2))),2))</f>
        <v>—</v>
      </c>
      <c r="BC69" s="294" t="n">
        <f aca="false">IF(OR(Calculator!$E$15&lt;&gt;"YES",Calculator!$B$33&lt;Calculator!$G$15),"—",ROUND((1+SQRT(((50*POWER(80,POWER(COS(PI()*MOD(Calculator!$B$33/Calculator!$F$15,1)),2))-$C69)^2+(1500*ABS(SIN(2*PI()*MOD(Calculator!$B$33/Calculator!$F$15,1)))*IF(MOD(Calculator!$B$33/Calculator!$F$15,1)&lt;0.5,-1,1))^2)/((50*POWER(80,POWER(COS(PI()*MOD(Calculator!$B$33/Calculator!$F$15,1)),2))+$C69)^2+(1500*ABS(SIN(2*PI()*MOD(Calculator!$B$33/Calculator!$F$15,1)))*IF(MOD(Calculator!$B$33/Calculator!$F$15,1)&lt;0.5,-1,1))^2)))/(1-SQRT(((50*POWER(80,POWER(COS(PI()*MOD(Calculator!$B$33/Calculator!$F$15,1)),2))-$C69)^2+(1500*ABS(SIN(2*PI()*MOD(Calculator!$B$33/Calculator!$F$15,1)))*IF(MOD(Calculator!$B$33/Calculator!$F$15,1)&lt;0.5,-1,1))^2)/((50*POWER(80,POWER(COS(PI()*MOD(Calculator!$B$33/Calculator!$F$15,1)),2))+$C69)^2+(1500*ABS(SIN(2*PI()*MOD(Calculator!$B$33/Calculator!$F$15,1)))*IF(MOD(Calculator!$B$33/Calculator!$F$15,1)&lt;0.5,-1,1))^2))),2))</f>
        <v>2.57</v>
      </c>
      <c r="BD69" s="294" t="str">
        <f aca="false">IF(OR(Calculator!$E$16&lt;&gt;"YES",Calculator!$B$33&lt;Calculator!$G$16),"—",ROUND((1+SQRT(((50*POWER(80,POWER(COS(PI()*MOD(Calculator!$B$33/Calculator!$F$16,1)),2))-$C69)^2+(1500*ABS(SIN(2*PI()*MOD(Calculator!$B$33/Calculator!$F$16,1)))*IF(MOD(Calculator!$B$33/Calculator!$F$16,1)&lt;0.5,-1,1))^2)/((50*POWER(80,POWER(COS(PI()*MOD(Calculator!$B$33/Calculator!$F$16,1)),2))+$C69)^2+(1500*ABS(SIN(2*PI()*MOD(Calculator!$B$33/Calculator!$F$16,1)))*IF(MOD(Calculator!$B$33/Calculator!$F$16,1)&lt;0.5,-1,1))^2)))/(1-SQRT(((50*POWER(80,POWER(COS(PI()*MOD(Calculator!$B$33/Calculator!$F$16,1)),2))-$C69)^2+(1500*ABS(SIN(2*PI()*MOD(Calculator!$B$33/Calculator!$F$16,1)))*IF(MOD(Calculator!$B$33/Calculator!$F$16,1)&lt;0.5,-1,1))^2)/((50*POWER(80,POWER(COS(PI()*MOD(Calculator!$B$33/Calculator!$F$16,1)),2))+$C69)^2+(1500*ABS(SIN(2*PI()*MOD(Calculator!$B$33/Calculator!$F$16,1)))*IF(MOD(Calculator!$B$33/Calculator!$F$16,1)&lt;0.5,-1,1))^2))),2))</f>
        <v>—</v>
      </c>
      <c r="BE69" s="294" t="n">
        <f aca="false">IF(OR(Calculator!$E$17&lt;&gt;"YES",Calculator!$B$33&lt;Calculator!$G$17),"—",ROUND((1+SQRT(((50*POWER(80,POWER(COS(PI()*MOD(Calculator!$B$33/Calculator!$F$17,1)),2))-$C69)^2+(1500*ABS(SIN(2*PI()*MOD(Calculator!$B$33/Calculator!$F$17,1)))*IF(MOD(Calculator!$B$33/Calculator!$F$17,1)&lt;0.5,-1,1))^2)/((50*POWER(80,POWER(COS(PI()*MOD(Calculator!$B$33/Calculator!$F$17,1)),2))+$C69)^2+(1500*ABS(SIN(2*PI()*MOD(Calculator!$B$33/Calculator!$F$17,1)))*IF(MOD(Calculator!$B$33/Calculator!$F$17,1)&lt;0.5,-1,1))^2)))/(1-SQRT(((50*POWER(80,POWER(COS(PI()*MOD(Calculator!$B$33/Calculator!$F$17,1)),2))-$C69)^2+(1500*ABS(SIN(2*PI()*MOD(Calculator!$B$33/Calculator!$F$17,1)))*IF(MOD(Calculator!$B$33/Calculator!$F$17,1)&lt;0.5,-1,1))^2)/((50*POWER(80,POWER(COS(PI()*MOD(Calculator!$B$33/Calculator!$F$17,1)),2))+$C69)^2+(1500*ABS(SIN(2*PI()*MOD(Calculator!$B$33/Calculator!$F$17,1)))*IF(MOD(Calculator!$B$33/Calculator!$F$17,1)&lt;0.5,-1,1))^2))),2))</f>
        <v>17.23</v>
      </c>
      <c r="BF69" s="294" t="str">
        <f aca="false">IF(OR(Calculator!$E$18&lt;&gt;"YES",Calculator!$B$33&lt;Calculator!$G$18),"—",ROUND((1+SQRT(((50*POWER(80,POWER(COS(PI()*MOD(Calculator!$B$33/Calculator!$F$18,1)),2))-$C69)^2+(1500*ABS(SIN(2*PI()*MOD(Calculator!$B$33/Calculator!$F$18,1)))*IF(MOD(Calculator!$B$33/Calculator!$F$18,1)&lt;0.5,-1,1))^2)/((50*POWER(80,POWER(COS(PI()*MOD(Calculator!$B$33/Calculator!$F$18,1)),2))+$C69)^2+(1500*ABS(SIN(2*PI()*MOD(Calculator!$B$33/Calculator!$F$18,1)))*IF(MOD(Calculator!$B$33/Calculator!$F$18,1)&lt;0.5,-1,1))^2)))/(1-SQRT(((50*POWER(80,POWER(COS(PI()*MOD(Calculator!$B$33/Calculator!$F$18,1)),2))-$C69)^2+(1500*ABS(SIN(2*PI()*MOD(Calculator!$B$33/Calculator!$F$18,1)))*IF(MOD(Calculator!$B$33/Calculator!$F$18,1)&lt;0.5,-1,1))^2)/((50*POWER(80,POWER(COS(PI()*MOD(Calculator!$B$33/Calculator!$F$18,1)),2))+$C69)^2+(1500*ABS(SIN(2*PI()*MOD(Calculator!$B$33/Calculator!$F$18,1)))*IF(MOD(Calculator!$B$33/Calculator!$F$18,1)&lt;0.5,-1,1))^2))),2))</f>
        <v>—</v>
      </c>
      <c r="BG69" s="294" t="str">
        <f aca="false">IF(OR(Calculator!$E$19&lt;&gt;"YES",Calculator!$B$33&lt;Calculator!$G$19),"—",ROUND((1+SQRT(((50*POWER(80,POWER(COS(PI()*MOD(Calculator!$B$33/Calculator!$F$19,1)),2))-$C69)^2+(1500*ABS(SIN(2*PI()*MOD(Calculator!$B$33/Calculator!$F$19,1)))*IF(MOD(Calculator!$B$33/Calculator!$F$19,1)&lt;0.5,-1,1))^2)/((50*POWER(80,POWER(COS(PI()*MOD(Calculator!$B$33/Calculator!$F$19,1)),2))+$C69)^2+(1500*ABS(SIN(2*PI()*MOD(Calculator!$B$33/Calculator!$F$19,1)))*IF(MOD(Calculator!$B$33/Calculator!$F$19,1)&lt;0.5,-1,1))^2)))/(1-SQRT(((50*POWER(80,POWER(COS(PI()*MOD(Calculator!$B$33/Calculator!$F$19,1)),2))-$C69)^2+(1500*ABS(SIN(2*PI()*MOD(Calculator!$B$33/Calculator!$F$19,1)))*IF(MOD(Calculator!$B$33/Calculator!$F$19,1)&lt;0.5,-1,1))^2)/((50*POWER(80,POWER(COS(PI()*MOD(Calculator!$B$33/Calculator!$F$19,1)),2))+$C69)^2+(1500*ABS(SIN(2*PI()*MOD(Calculator!$B$33/Calculator!$F$19,1)))*IF(MOD(Calculator!$B$33/Calculator!$F$19,1)&lt;0.5,-1,1))^2))),2))</f>
        <v>—</v>
      </c>
      <c r="BH69" s="294" t="str">
        <f aca="false">IF(OR(Calculator!$E$20&lt;&gt;"YES",Calculator!$B$33&lt;Calculator!$G$20),"—",ROUND((1+SQRT(((50*POWER(80,POWER(COS(PI()*MOD(Calculator!$B$33/Calculator!$F$20,1)),2))-$C69)^2+(1500*ABS(SIN(2*PI()*MOD(Calculator!$B$33/Calculator!$F$20,1)))*IF(MOD(Calculator!$B$33/Calculator!$F$20,1)&lt;0.5,-1,1))^2)/((50*POWER(80,POWER(COS(PI()*MOD(Calculator!$B$33/Calculator!$F$20,1)),2))+$C69)^2+(1500*ABS(SIN(2*PI()*MOD(Calculator!$B$33/Calculator!$F$20,1)))*IF(MOD(Calculator!$B$33/Calculator!$F$20,1)&lt;0.5,-1,1))^2)))/(1-SQRT(((50*POWER(80,POWER(COS(PI()*MOD(Calculator!$B$33/Calculator!$F$20,1)),2))-$C69)^2+(1500*ABS(SIN(2*PI()*MOD(Calculator!$B$33/Calculator!$F$20,1)))*IF(MOD(Calculator!$B$33/Calculator!$F$20,1)&lt;0.5,-1,1))^2)/((50*POWER(80,POWER(COS(PI()*MOD(Calculator!$B$33/Calculator!$F$20,1)),2))+$C69)^2+(1500*ABS(SIN(2*PI()*MOD(Calculator!$B$33/Calculator!$F$20,1)))*IF(MOD(Calculator!$B$33/Calculator!$F$20,1)&lt;0.5,-1,1))^2))),2))</f>
        <v>—</v>
      </c>
      <c r="BI69" s="294" t="str">
        <f aca="false">IF(OR(Calculator!$E$21&lt;&gt;"YES",Calculator!$B$33&lt;Calculator!$G$21),"—",ROUND((1+SQRT(((50*POWER(80,POWER(COS(PI()*MOD(Calculator!$B$33/Calculator!$F$21,1)),2))-$C69)^2+(1500*ABS(SIN(2*PI()*MOD(Calculator!$B$33/Calculator!$F$21,1)))*IF(MOD(Calculator!$B$33/Calculator!$F$21,1)&lt;0.5,-1,1))^2)/((50*POWER(80,POWER(COS(PI()*MOD(Calculator!$B$33/Calculator!$F$21,1)),2))+$C69)^2+(1500*ABS(SIN(2*PI()*MOD(Calculator!$B$33/Calculator!$F$21,1)))*IF(MOD(Calculator!$B$33/Calculator!$F$21,1)&lt;0.5,-1,1))^2)))/(1-SQRT(((50*POWER(80,POWER(COS(PI()*MOD(Calculator!$B$33/Calculator!$F$21,1)),2))-$C69)^2+(1500*ABS(SIN(2*PI()*MOD(Calculator!$B$33/Calculator!$F$21,1)))*IF(MOD(Calculator!$B$33/Calculator!$F$21,1)&lt;0.5,-1,1))^2)/((50*POWER(80,POWER(COS(PI()*MOD(Calculator!$B$33/Calculator!$F$21,1)),2))+$C69)^2+(1500*ABS(SIN(2*PI()*MOD(Calculator!$B$33/Calculator!$F$21,1)))*IF(MOD(Calculator!$B$33/Calculator!$F$21,1)&lt;0.5,-1,1))^2))),2))</f>
        <v>—</v>
      </c>
      <c r="BJ69" s="294" t="str">
        <f aca="false">IF(OR(Calculator!$E$22&lt;&gt;"YES",Calculator!$B$33&lt;Calculator!$G$22),"—",ROUND((1+SQRT(((50*POWER(80,POWER(COS(PI()*MOD(Calculator!$B$33/Calculator!$F$22,1)),2))-$C69)^2+(1500*ABS(SIN(2*PI()*MOD(Calculator!$B$33/Calculator!$F$22,1)))*IF(MOD(Calculator!$B$33/Calculator!$F$22,1)&lt;0.5,-1,1))^2)/((50*POWER(80,POWER(COS(PI()*MOD(Calculator!$B$33/Calculator!$F$22,1)),2))+$C69)^2+(1500*ABS(SIN(2*PI()*MOD(Calculator!$B$33/Calculator!$F$22,1)))*IF(MOD(Calculator!$B$33/Calculator!$F$22,1)&lt;0.5,-1,1))^2)))/(1-SQRT(((50*POWER(80,POWER(COS(PI()*MOD(Calculator!$B$33/Calculator!$F$22,1)),2))-$C69)^2+(1500*ABS(SIN(2*PI()*MOD(Calculator!$B$33/Calculator!$F$22,1)))*IF(MOD(Calculator!$B$33/Calculator!$F$22,1)&lt;0.5,-1,1))^2)/((50*POWER(80,POWER(COS(PI()*MOD(Calculator!$B$33/Calculator!$F$22,1)),2))+$C69)^2+(1500*ABS(SIN(2*PI()*MOD(Calculator!$B$33/Calculator!$F$22,1)))*IF(MOD(Calculator!$B$33/Calculator!$F$22,1)&lt;0.5,-1,1))^2))),2))</f>
        <v>—</v>
      </c>
      <c r="BK69" s="293" t="n">
        <f aca="false">IFERROR(ROUND((IF(ISNUMBER(AZ69),AZ69,0)+IF(ISNUMBER(BA69),BA69,0)+IF(ISNUMBER(BB69),BB69,0)+IF(ISNUMBER(BC69),BC69,0)+IF(ISNUMBER(BD69),BD69,0)+IF(ISNUMBER(BE69),BE69,0)+IF(ISNUMBER(BF69),BF69,0)+IF(ISNUMBER(BG69),BG69,0)+IF(ISNUMBER(BH69),BH69,0)+IF(ISNUMBER(BI69),BI69,0)+IF(ISNUMBER(BJ69),BJ69,0))/(IF(ISNUMBER(AZ69),1,0)+IF(ISNUMBER(BA69),1,0)+IF(ISNUMBER(BB69),1,0)+IF(ISNUMBER(BC69),1,0)+IF(ISNUMBER(BD69),1,0)+IF(ISNUMBER(BE69),1,0)+IF(ISNUMBER(BF69),1,0)+IF(ISNUMBER(BG69),1,0)+IF(ISNUMBER(BH69),1,0)+IF(ISNUMBER(BI69),1,0)+IF(ISNUMBER(BJ69),1,0)),4),"")</f>
        <v>9.9</v>
      </c>
      <c r="BM69" s="253" t="str">
        <f aca="false">IF(OR(Calculator!$E$12&lt;&gt;"YES",Calculator!$B$29&lt;Calculator!$G$12),"—",ROUND((1+SQRT(((50*POWER(80,POWER(COS(PI()*MOD(Calculator!$B$29/Calculator!$F$12,1)),2))+MIN(500,MAX(30,100*EXP(-0.3*'VSWR Calculator'!$C$24)*(1+3*ABS(MOD('VSWR Calculator'!$C$23/Calculator!$F$12/2,1)-0.5))))/'VSWR Calculator'!$C$25)-$C69)^2+(1500*ABS(SIN(2*PI()*MOD(Calculator!$B$29/Calculator!$F$12,1)))*IF(MOD(Calculator!$B$29/Calculator!$F$12,1)&lt;0.5,-1,1))^2)/SQRT(((50*POWER(80,POWER(COS(PI()*MOD(Calculator!$B$29/Calculator!$F$12,1)),2))+MIN(500,MAX(30,100*EXP(-0.3*'VSWR Calculator'!$C$24)*(1+3*ABS(MOD('VSWR Calculator'!$C$23/Calculator!$F$12/2,1)-0.5))))/'VSWR Calculator'!$C$25)+$C69)^2+(1500*ABS(SIN(2*PI()*MOD(Calculator!$B$29/Calculator!$F$12,1)))*IF(MOD(Calculator!$B$29/Calculator!$F$12,1)&lt;0.5,-1,1))^2))/(1-SQRT(((50*POWER(80,POWER(COS(PI()*MOD(Calculator!$B$29/Calculator!$F$12,1)),2))+MIN(500,MAX(30,100*EXP(-0.3*'VSWR Calculator'!$C$24)*(1+3*ABS(MOD('VSWR Calculator'!$C$23/Calculator!$F$12/2,1)-0.5))))/'VSWR Calculator'!$C$25)-$C69)^2+(1500*ABS(SIN(2*PI()*MOD(Calculator!$B$29/Calculator!$F$12,1)))*IF(MOD(Calculator!$B$29/Calculator!$F$12,1)&lt;0.5,-1,1))^2)/SQRT(((50*POWER(80,POWER(COS(PI()*MOD(Calculator!$B$29/Calculator!$F$12,1)),2))+MIN(500,MAX(30,100*EXP(-0.3*'VSWR Calculator'!$C$24)*(1+3*ABS(MOD('VSWR Calculator'!$C$23/Calculator!$F$12/2,1)-0.5))))/'VSWR Calculator'!$C$25)+$C69)^2+(1500*ABS(SIN(2*PI()*MOD(Calculator!$B$29/Calculator!$F$12,1)))*IF(MOD(Calculator!$B$29/Calculator!$F$12,1)&lt;0.5,-1,1))^2)),2))</f>
        <v>—</v>
      </c>
      <c r="BN69" s="253" t="str">
        <f aca="false">IF(OR(Calculator!$E$13&lt;&gt;"YES",Calculator!$B$29&lt;Calculator!$G$13),"—",ROUND((1+SQRT(((50*POWER(80,POWER(COS(PI()*MOD(Calculator!$B$29/Calculator!$F$13,1)),2))+MIN(500,MAX(30,100*EXP(-0.3*'VSWR Calculator'!$C$24)*(1+3*ABS(MOD('VSWR Calculator'!$C$23/Calculator!$F$13/2,1)-0.5))))/'VSWR Calculator'!$C$25)-$C69)^2+(1500*ABS(SIN(2*PI()*MOD(Calculator!$B$29/Calculator!$F$13,1)))*IF(MOD(Calculator!$B$29/Calculator!$F$13,1)&lt;0.5,-1,1))^2)/SQRT(((50*POWER(80,POWER(COS(PI()*MOD(Calculator!$B$29/Calculator!$F$13,1)),2))+MIN(500,MAX(30,100*EXP(-0.3*'VSWR Calculator'!$C$24)*(1+3*ABS(MOD('VSWR Calculator'!$C$23/Calculator!$F$13/2,1)-0.5))))/'VSWR Calculator'!$C$25)+$C69)^2+(1500*ABS(SIN(2*PI()*MOD(Calculator!$B$29/Calculator!$F$13,1)))*IF(MOD(Calculator!$B$29/Calculator!$F$13,1)&lt;0.5,-1,1))^2))/(1-SQRT(((50*POWER(80,POWER(COS(PI()*MOD(Calculator!$B$29/Calculator!$F$13,1)),2))+MIN(500,MAX(30,100*EXP(-0.3*'VSWR Calculator'!$C$24)*(1+3*ABS(MOD('VSWR Calculator'!$C$23/Calculator!$F$13/2,1)-0.5))))/'VSWR Calculator'!$C$25)-$C69)^2+(1500*ABS(SIN(2*PI()*MOD(Calculator!$B$29/Calculator!$F$13,1)))*IF(MOD(Calculator!$B$29/Calculator!$F$13,1)&lt;0.5,-1,1))^2)/SQRT(((50*POWER(80,POWER(COS(PI()*MOD(Calculator!$B$29/Calculator!$F$13,1)),2))+MIN(500,MAX(30,100*EXP(-0.3*'VSWR Calculator'!$C$24)*(1+3*ABS(MOD('VSWR Calculator'!$C$23/Calculator!$F$13/2,1)-0.5))))/'VSWR Calculator'!$C$25)+$C69)^2+(1500*ABS(SIN(2*PI()*MOD(Calculator!$B$29/Calculator!$F$13,1)))*IF(MOD(Calculator!$B$29/Calculator!$F$13,1)&lt;0.5,-1,1))^2)),2))</f>
        <v>—</v>
      </c>
      <c r="BO69" s="253" t="str">
        <f aca="false">IF(OR(Calculator!$E$14&lt;&gt;"YES",Calculator!$B$29&lt;Calculator!$G$14),"—",ROUND((1+SQRT(((50*POWER(80,POWER(COS(PI()*MOD(Calculator!$B$29/Calculator!$F$14,1)),2))+MIN(500,MAX(30,100*EXP(-0.3*'VSWR Calculator'!$C$24)*(1+3*ABS(MOD('VSWR Calculator'!$C$23/Calculator!$F$14/2,1)-0.5))))/'VSWR Calculator'!$C$25)-$C69)^2+(1500*ABS(SIN(2*PI()*MOD(Calculator!$B$29/Calculator!$F$14,1)))*IF(MOD(Calculator!$B$29/Calculator!$F$14,1)&lt;0.5,-1,1))^2)/SQRT(((50*POWER(80,POWER(COS(PI()*MOD(Calculator!$B$29/Calculator!$F$14,1)),2))+MIN(500,MAX(30,100*EXP(-0.3*'VSWR Calculator'!$C$24)*(1+3*ABS(MOD('VSWR Calculator'!$C$23/Calculator!$F$14/2,1)-0.5))))/'VSWR Calculator'!$C$25)+$C69)^2+(1500*ABS(SIN(2*PI()*MOD(Calculator!$B$29/Calculator!$F$14,1)))*IF(MOD(Calculator!$B$29/Calculator!$F$14,1)&lt;0.5,-1,1))^2))/(1-SQRT(((50*POWER(80,POWER(COS(PI()*MOD(Calculator!$B$29/Calculator!$F$14,1)),2))+MIN(500,MAX(30,100*EXP(-0.3*'VSWR Calculator'!$C$24)*(1+3*ABS(MOD('VSWR Calculator'!$C$23/Calculator!$F$14/2,1)-0.5))))/'VSWR Calculator'!$C$25)-$C69)^2+(1500*ABS(SIN(2*PI()*MOD(Calculator!$B$29/Calculator!$F$14,1)))*IF(MOD(Calculator!$B$29/Calculator!$F$14,1)&lt;0.5,-1,1))^2)/SQRT(((50*POWER(80,POWER(COS(PI()*MOD(Calculator!$B$29/Calculator!$F$14,1)),2))+MIN(500,MAX(30,100*EXP(-0.3*'VSWR Calculator'!$C$24)*(1+3*ABS(MOD('VSWR Calculator'!$C$23/Calculator!$F$14/2,1)-0.5))))/'VSWR Calculator'!$C$25)+$C69)^2+(1500*ABS(SIN(2*PI()*MOD(Calculator!$B$29/Calculator!$F$14,1)))*IF(MOD(Calculator!$B$29/Calculator!$F$14,1)&lt;0.5,-1,1))^2)),2))</f>
        <v>—</v>
      </c>
      <c r="BP69" s="253" t="n">
        <f aca="false">IF(OR(Calculator!$E$15&lt;&gt;"YES",Calculator!$B$29&lt;Calculator!$G$15),"—",ROUND((1+SQRT(((50*POWER(80,POWER(COS(PI()*MOD(Calculator!$B$29/Calculator!$F$15,1)),2))+MIN(500,MAX(30,100*EXP(-0.3*'VSWR Calculator'!$C$24)*(1+3*ABS(MOD('VSWR Calculator'!$C$23/Calculator!$F$15/2,1)-0.5))))/'VSWR Calculator'!$C$25)-$C69)^2+(1500*ABS(SIN(2*PI()*MOD(Calculator!$B$29/Calculator!$F$15,1)))*IF(MOD(Calculator!$B$29/Calculator!$F$15,1)&lt;0.5,-1,1))^2)/SQRT(((50*POWER(80,POWER(COS(PI()*MOD(Calculator!$B$29/Calculator!$F$15,1)),2))+MIN(500,MAX(30,100*EXP(-0.3*'VSWR Calculator'!$C$24)*(1+3*ABS(MOD('VSWR Calculator'!$C$23/Calculator!$F$15/2,1)-0.5))))/'VSWR Calculator'!$C$25)+$C69)^2+(1500*ABS(SIN(2*PI()*MOD(Calculator!$B$29/Calculator!$F$15,1)))*IF(MOD(Calculator!$B$29/Calculator!$F$15,1)&lt;0.5,-1,1))^2))/(1-SQRT(((50*POWER(80,POWER(COS(PI()*MOD(Calculator!$B$29/Calculator!$F$15,1)),2))+MIN(500,MAX(30,100*EXP(-0.3*'VSWR Calculator'!$C$24)*(1+3*ABS(MOD('VSWR Calculator'!$C$23/Calculator!$F$15/2,1)-0.5))))/'VSWR Calculator'!$C$25)-$C69)^2+(1500*ABS(SIN(2*PI()*MOD(Calculator!$B$29/Calculator!$F$15,1)))*IF(MOD(Calculator!$B$29/Calculator!$F$15,1)&lt;0.5,-1,1))^2)/SQRT(((50*POWER(80,POWER(COS(PI()*MOD(Calculator!$B$29/Calculator!$F$15,1)),2))+MIN(500,MAX(30,100*EXP(-0.3*'VSWR Calculator'!$C$24)*(1+3*ABS(MOD('VSWR Calculator'!$C$23/Calculator!$F$15/2,1)-0.5))))/'VSWR Calculator'!$C$25)+$C69)^2+(1500*ABS(SIN(2*PI()*MOD(Calculator!$B$29/Calculator!$F$15,1)))*IF(MOD(Calculator!$B$29/Calculator!$F$15,1)&lt;0.5,-1,1))^2)),2))</f>
        <v>14.37</v>
      </c>
      <c r="BQ69" s="253" t="str">
        <f aca="false">IF(OR(Calculator!$E$16&lt;&gt;"YES",Calculator!$B$29&lt;Calculator!$G$16),"—",ROUND((1+SQRT(((50*POWER(80,POWER(COS(PI()*MOD(Calculator!$B$29/Calculator!$F$16,1)),2))+MIN(500,MAX(30,100*EXP(-0.3*'VSWR Calculator'!$C$24)*(1+3*ABS(MOD('VSWR Calculator'!$C$23/Calculator!$F$16/2,1)-0.5))))/'VSWR Calculator'!$C$25)-$C69)^2+(1500*ABS(SIN(2*PI()*MOD(Calculator!$B$29/Calculator!$F$16,1)))*IF(MOD(Calculator!$B$29/Calculator!$F$16,1)&lt;0.5,-1,1))^2)/SQRT(((50*POWER(80,POWER(COS(PI()*MOD(Calculator!$B$29/Calculator!$F$16,1)),2))+MIN(500,MAX(30,100*EXP(-0.3*'VSWR Calculator'!$C$24)*(1+3*ABS(MOD('VSWR Calculator'!$C$23/Calculator!$F$16/2,1)-0.5))))/'VSWR Calculator'!$C$25)+$C69)^2+(1500*ABS(SIN(2*PI()*MOD(Calculator!$B$29/Calculator!$F$16,1)))*IF(MOD(Calculator!$B$29/Calculator!$F$16,1)&lt;0.5,-1,1))^2))/(1-SQRT(((50*POWER(80,POWER(COS(PI()*MOD(Calculator!$B$29/Calculator!$F$16,1)),2))+MIN(500,MAX(30,100*EXP(-0.3*'VSWR Calculator'!$C$24)*(1+3*ABS(MOD('VSWR Calculator'!$C$23/Calculator!$F$16/2,1)-0.5))))/'VSWR Calculator'!$C$25)-$C69)^2+(1500*ABS(SIN(2*PI()*MOD(Calculator!$B$29/Calculator!$F$16,1)))*IF(MOD(Calculator!$B$29/Calculator!$F$16,1)&lt;0.5,-1,1))^2)/SQRT(((50*POWER(80,POWER(COS(PI()*MOD(Calculator!$B$29/Calculator!$F$16,1)),2))+MIN(500,MAX(30,100*EXP(-0.3*'VSWR Calculator'!$C$24)*(1+3*ABS(MOD('VSWR Calculator'!$C$23/Calculator!$F$16/2,1)-0.5))))/'VSWR Calculator'!$C$25)+$C69)^2+(1500*ABS(SIN(2*PI()*MOD(Calculator!$B$29/Calculator!$F$16,1)))*IF(MOD(Calculator!$B$29/Calculator!$F$16,1)&lt;0.5,-1,1))^2)),2))</f>
        <v>—</v>
      </c>
      <c r="BR69" s="253" t="n">
        <f aca="false">IF(OR(Calculator!$E$17&lt;&gt;"YES",Calculator!$B$29&lt;Calculator!$G$17),"—",ROUND((1+SQRT(((50*POWER(80,POWER(COS(PI()*MOD(Calculator!$B$29/Calculator!$F$17,1)),2))+MIN(500,MAX(30,100*EXP(-0.3*'VSWR Calculator'!$C$24)*(1+3*ABS(MOD('VSWR Calculator'!$C$23/Calculator!$F$17/2,1)-0.5))))/'VSWR Calculator'!$C$25)-$C69)^2+(1500*ABS(SIN(2*PI()*MOD(Calculator!$B$29/Calculator!$F$17,1)))*IF(MOD(Calculator!$B$29/Calculator!$F$17,1)&lt;0.5,-1,1))^2)/SQRT(((50*POWER(80,POWER(COS(PI()*MOD(Calculator!$B$29/Calculator!$F$17,1)),2))+MIN(500,MAX(30,100*EXP(-0.3*'VSWR Calculator'!$C$24)*(1+3*ABS(MOD('VSWR Calculator'!$C$23/Calculator!$F$17/2,1)-0.5))))/'VSWR Calculator'!$C$25)+$C69)^2+(1500*ABS(SIN(2*PI()*MOD(Calculator!$B$29/Calculator!$F$17,1)))*IF(MOD(Calculator!$B$29/Calculator!$F$17,1)&lt;0.5,-1,1))^2))/(1-SQRT(((50*POWER(80,POWER(COS(PI()*MOD(Calculator!$B$29/Calculator!$F$17,1)),2))+MIN(500,MAX(30,100*EXP(-0.3*'VSWR Calculator'!$C$24)*(1+3*ABS(MOD('VSWR Calculator'!$C$23/Calculator!$F$17/2,1)-0.5))))/'VSWR Calculator'!$C$25)-$C69)^2+(1500*ABS(SIN(2*PI()*MOD(Calculator!$B$29/Calculator!$F$17,1)))*IF(MOD(Calculator!$B$29/Calculator!$F$17,1)&lt;0.5,-1,1))^2)/SQRT(((50*POWER(80,POWER(COS(PI()*MOD(Calculator!$B$29/Calculator!$F$17,1)),2))+MIN(500,MAX(30,100*EXP(-0.3*'VSWR Calculator'!$C$24)*(1+3*ABS(MOD('VSWR Calculator'!$C$23/Calculator!$F$17/2,1)-0.5))))/'VSWR Calculator'!$C$25)+$C69)^2+(1500*ABS(SIN(2*PI()*MOD(Calculator!$B$29/Calculator!$F$17,1)))*IF(MOD(Calculator!$B$29/Calculator!$F$17,1)&lt;0.5,-1,1))^2)),2))</f>
        <v>13.99</v>
      </c>
      <c r="BS69" s="253" t="str">
        <f aca="false">IF(OR(Calculator!$E$18&lt;&gt;"YES",Calculator!$B$29&lt;Calculator!$G$18),"—",ROUND((1+SQRT(((50*POWER(80,POWER(COS(PI()*MOD(Calculator!$B$29/Calculator!$F$18,1)),2))+MIN(500,MAX(30,100*EXP(-0.3*'VSWR Calculator'!$C$24)*(1+3*ABS(MOD('VSWR Calculator'!$C$23/Calculator!$F$18/2,1)-0.5))))/'VSWR Calculator'!$C$25)-$C69)^2+(1500*ABS(SIN(2*PI()*MOD(Calculator!$B$29/Calculator!$F$18,1)))*IF(MOD(Calculator!$B$29/Calculator!$F$18,1)&lt;0.5,-1,1))^2)/SQRT(((50*POWER(80,POWER(COS(PI()*MOD(Calculator!$B$29/Calculator!$F$18,1)),2))+MIN(500,MAX(30,100*EXP(-0.3*'VSWR Calculator'!$C$24)*(1+3*ABS(MOD('VSWR Calculator'!$C$23/Calculator!$F$18/2,1)-0.5))))/'VSWR Calculator'!$C$25)+$C69)^2+(1500*ABS(SIN(2*PI()*MOD(Calculator!$B$29/Calculator!$F$18,1)))*IF(MOD(Calculator!$B$29/Calculator!$F$18,1)&lt;0.5,-1,1))^2))/(1-SQRT(((50*POWER(80,POWER(COS(PI()*MOD(Calculator!$B$29/Calculator!$F$18,1)),2))+MIN(500,MAX(30,100*EXP(-0.3*'VSWR Calculator'!$C$24)*(1+3*ABS(MOD('VSWR Calculator'!$C$23/Calculator!$F$18/2,1)-0.5))))/'VSWR Calculator'!$C$25)-$C69)^2+(1500*ABS(SIN(2*PI()*MOD(Calculator!$B$29/Calculator!$F$18,1)))*IF(MOD(Calculator!$B$29/Calculator!$F$18,1)&lt;0.5,-1,1))^2)/SQRT(((50*POWER(80,POWER(COS(PI()*MOD(Calculator!$B$29/Calculator!$F$18,1)),2))+MIN(500,MAX(30,100*EXP(-0.3*'VSWR Calculator'!$C$24)*(1+3*ABS(MOD('VSWR Calculator'!$C$23/Calculator!$F$18/2,1)-0.5))))/'VSWR Calculator'!$C$25)+$C69)^2+(1500*ABS(SIN(2*PI()*MOD(Calculator!$B$29/Calculator!$F$18,1)))*IF(MOD(Calculator!$B$29/Calculator!$F$18,1)&lt;0.5,-1,1))^2)),2))</f>
        <v>—</v>
      </c>
      <c r="BT69" s="253" t="str">
        <f aca="false">IF(OR(Calculator!$E$19&lt;&gt;"YES",Calculator!$B$29&lt;Calculator!$G$19),"—",ROUND((1+SQRT(((50*POWER(80,POWER(COS(PI()*MOD(Calculator!$B$29/Calculator!$F$19,1)),2))+MIN(500,MAX(30,100*EXP(-0.3*'VSWR Calculator'!$C$24)*(1+3*ABS(MOD('VSWR Calculator'!$C$23/Calculator!$F$19/2,1)-0.5))))/'VSWR Calculator'!$C$25)-$C69)^2+(1500*ABS(SIN(2*PI()*MOD(Calculator!$B$29/Calculator!$F$19,1)))*IF(MOD(Calculator!$B$29/Calculator!$F$19,1)&lt;0.5,-1,1))^2)/SQRT(((50*POWER(80,POWER(COS(PI()*MOD(Calculator!$B$29/Calculator!$F$19,1)),2))+MIN(500,MAX(30,100*EXP(-0.3*'VSWR Calculator'!$C$24)*(1+3*ABS(MOD('VSWR Calculator'!$C$23/Calculator!$F$19/2,1)-0.5))))/'VSWR Calculator'!$C$25)+$C69)^2+(1500*ABS(SIN(2*PI()*MOD(Calculator!$B$29/Calculator!$F$19,1)))*IF(MOD(Calculator!$B$29/Calculator!$F$19,1)&lt;0.5,-1,1))^2))/(1-SQRT(((50*POWER(80,POWER(COS(PI()*MOD(Calculator!$B$29/Calculator!$F$19,1)),2))+MIN(500,MAX(30,100*EXP(-0.3*'VSWR Calculator'!$C$24)*(1+3*ABS(MOD('VSWR Calculator'!$C$23/Calculator!$F$19/2,1)-0.5))))/'VSWR Calculator'!$C$25)-$C69)^2+(1500*ABS(SIN(2*PI()*MOD(Calculator!$B$29/Calculator!$F$19,1)))*IF(MOD(Calculator!$B$29/Calculator!$F$19,1)&lt;0.5,-1,1))^2)/SQRT(((50*POWER(80,POWER(COS(PI()*MOD(Calculator!$B$29/Calculator!$F$19,1)),2))+MIN(500,MAX(30,100*EXP(-0.3*'VSWR Calculator'!$C$24)*(1+3*ABS(MOD('VSWR Calculator'!$C$23/Calculator!$F$19/2,1)-0.5))))/'VSWR Calculator'!$C$25)+$C69)^2+(1500*ABS(SIN(2*PI()*MOD(Calculator!$B$29/Calculator!$F$19,1)))*IF(MOD(Calculator!$B$29/Calculator!$F$19,1)&lt;0.5,-1,1))^2)),2))</f>
        <v>—</v>
      </c>
      <c r="BU69" s="253" t="str">
        <f aca="false">IF(OR(Calculator!$E$20&lt;&gt;"YES",Calculator!$B$29&lt;Calculator!$G$20),"—",ROUND((1+SQRT(((50*POWER(80,POWER(COS(PI()*MOD(Calculator!$B$29/Calculator!$F$20,1)),2))+MIN(500,MAX(30,100*EXP(-0.3*'VSWR Calculator'!$C$24)*(1+3*ABS(MOD('VSWR Calculator'!$C$23/Calculator!$F$20/2,1)-0.5))))/'VSWR Calculator'!$C$25)-$C69)^2+(1500*ABS(SIN(2*PI()*MOD(Calculator!$B$29/Calculator!$F$20,1)))*IF(MOD(Calculator!$B$29/Calculator!$F$20,1)&lt;0.5,-1,1))^2)/SQRT(((50*POWER(80,POWER(COS(PI()*MOD(Calculator!$B$29/Calculator!$F$20,1)),2))+MIN(500,MAX(30,100*EXP(-0.3*'VSWR Calculator'!$C$24)*(1+3*ABS(MOD('VSWR Calculator'!$C$23/Calculator!$F$20/2,1)-0.5))))/'VSWR Calculator'!$C$25)+$C69)^2+(1500*ABS(SIN(2*PI()*MOD(Calculator!$B$29/Calculator!$F$20,1)))*IF(MOD(Calculator!$B$29/Calculator!$F$20,1)&lt;0.5,-1,1))^2))/(1-SQRT(((50*POWER(80,POWER(COS(PI()*MOD(Calculator!$B$29/Calculator!$F$20,1)),2))+MIN(500,MAX(30,100*EXP(-0.3*'VSWR Calculator'!$C$24)*(1+3*ABS(MOD('VSWR Calculator'!$C$23/Calculator!$F$20/2,1)-0.5))))/'VSWR Calculator'!$C$25)-$C69)^2+(1500*ABS(SIN(2*PI()*MOD(Calculator!$B$29/Calculator!$F$20,1)))*IF(MOD(Calculator!$B$29/Calculator!$F$20,1)&lt;0.5,-1,1))^2)/SQRT(((50*POWER(80,POWER(COS(PI()*MOD(Calculator!$B$29/Calculator!$F$20,1)),2))+MIN(500,MAX(30,100*EXP(-0.3*'VSWR Calculator'!$C$24)*(1+3*ABS(MOD('VSWR Calculator'!$C$23/Calculator!$F$20/2,1)-0.5))))/'VSWR Calculator'!$C$25)+$C69)^2+(1500*ABS(SIN(2*PI()*MOD(Calculator!$B$29/Calculator!$F$20,1)))*IF(MOD(Calculator!$B$29/Calculator!$F$20,1)&lt;0.5,-1,1))^2)),2))</f>
        <v>—</v>
      </c>
      <c r="BV69" s="253" t="str">
        <f aca="false">IF(OR(Calculator!$E$21&lt;&gt;"YES",Calculator!$B$29&lt;Calculator!$G$21),"—",ROUND((1+SQRT(((50*POWER(80,POWER(COS(PI()*MOD(Calculator!$B$29/Calculator!$F$21,1)),2))+MIN(500,MAX(30,100*EXP(-0.3*'VSWR Calculator'!$C$24)*(1+3*ABS(MOD('VSWR Calculator'!$C$23/Calculator!$F$21/2,1)-0.5))))/'VSWR Calculator'!$C$25)-$C69)^2+(1500*ABS(SIN(2*PI()*MOD(Calculator!$B$29/Calculator!$F$21,1)))*IF(MOD(Calculator!$B$29/Calculator!$F$21,1)&lt;0.5,-1,1))^2)/SQRT(((50*POWER(80,POWER(COS(PI()*MOD(Calculator!$B$29/Calculator!$F$21,1)),2))+MIN(500,MAX(30,100*EXP(-0.3*'VSWR Calculator'!$C$24)*(1+3*ABS(MOD('VSWR Calculator'!$C$23/Calculator!$F$21/2,1)-0.5))))/'VSWR Calculator'!$C$25)+$C69)^2+(1500*ABS(SIN(2*PI()*MOD(Calculator!$B$29/Calculator!$F$21,1)))*IF(MOD(Calculator!$B$29/Calculator!$F$21,1)&lt;0.5,-1,1))^2))/(1-SQRT(((50*POWER(80,POWER(COS(PI()*MOD(Calculator!$B$29/Calculator!$F$21,1)),2))+MIN(500,MAX(30,100*EXP(-0.3*'VSWR Calculator'!$C$24)*(1+3*ABS(MOD('VSWR Calculator'!$C$23/Calculator!$F$21/2,1)-0.5))))/'VSWR Calculator'!$C$25)-$C69)^2+(1500*ABS(SIN(2*PI()*MOD(Calculator!$B$29/Calculator!$F$21,1)))*IF(MOD(Calculator!$B$29/Calculator!$F$21,1)&lt;0.5,-1,1))^2)/SQRT(((50*POWER(80,POWER(COS(PI()*MOD(Calculator!$B$29/Calculator!$F$21,1)),2))+MIN(500,MAX(30,100*EXP(-0.3*'VSWR Calculator'!$C$24)*(1+3*ABS(MOD('VSWR Calculator'!$C$23/Calculator!$F$21/2,1)-0.5))))/'VSWR Calculator'!$C$25)+$C69)^2+(1500*ABS(SIN(2*PI()*MOD(Calculator!$B$29/Calculator!$F$21,1)))*IF(MOD(Calculator!$B$29/Calculator!$F$21,1)&lt;0.5,-1,1))^2)),2))</f>
        <v>—</v>
      </c>
      <c r="BW69" s="253" t="str">
        <f aca="false">IF(OR(Calculator!$E$22&lt;&gt;"YES",Calculator!$B$29&lt;Calculator!$G$22),"—",ROUND((1+SQRT(((50*POWER(80,POWER(COS(PI()*MOD(Calculator!$B$29/Calculator!$F$22,1)),2))+MIN(500,MAX(30,100*EXP(-0.3*'VSWR Calculator'!$C$24)*(1+3*ABS(MOD('VSWR Calculator'!$C$23/Calculator!$F$22/2,1)-0.5))))/'VSWR Calculator'!$C$25)-$C69)^2+(1500*ABS(SIN(2*PI()*MOD(Calculator!$B$29/Calculator!$F$22,1)))*IF(MOD(Calculator!$B$29/Calculator!$F$22,1)&lt;0.5,-1,1))^2)/SQRT(((50*POWER(80,POWER(COS(PI()*MOD(Calculator!$B$29/Calculator!$F$22,1)),2))+MIN(500,MAX(30,100*EXP(-0.3*'VSWR Calculator'!$C$24)*(1+3*ABS(MOD('VSWR Calculator'!$C$23/Calculator!$F$22/2,1)-0.5))))/'VSWR Calculator'!$C$25)+$C69)^2+(1500*ABS(SIN(2*PI()*MOD(Calculator!$B$29/Calculator!$F$22,1)))*IF(MOD(Calculator!$B$29/Calculator!$F$22,1)&lt;0.5,-1,1))^2))/(1-SQRT(((50*POWER(80,POWER(COS(PI()*MOD(Calculator!$B$29/Calculator!$F$22,1)),2))+MIN(500,MAX(30,100*EXP(-0.3*'VSWR Calculator'!$C$24)*(1+3*ABS(MOD('VSWR Calculator'!$C$23/Calculator!$F$22/2,1)-0.5))))/'VSWR Calculator'!$C$25)-$C69)^2+(1500*ABS(SIN(2*PI()*MOD(Calculator!$B$29/Calculator!$F$22,1)))*IF(MOD(Calculator!$B$29/Calculator!$F$22,1)&lt;0.5,-1,1))^2)/SQRT(((50*POWER(80,POWER(COS(PI()*MOD(Calculator!$B$29/Calculator!$F$22,1)),2))+MIN(500,MAX(30,100*EXP(-0.3*'VSWR Calculator'!$C$24)*(1+3*ABS(MOD('VSWR Calculator'!$C$23/Calculator!$F$22/2,1)-0.5))))/'VSWR Calculator'!$C$25)+$C69)^2+(1500*ABS(SIN(2*PI()*MOD(Calculator!$B$29/Calculator!$F$22,1)))*IF(MOD(Calculator!$B$29/Calculator!$F$22,1)&lt;0.5,-1,1))^2)),2))</f>
        <v>—</v>
      </c>
      <c r="BX69" s="253" t="n">
        <f aca="false">IFERROR(ROUND((IF(ISNUMBER(BM69),BM69,0)+IF(ISNUMBER(BN69),BN69,0)+IF(ISNUMBER(BO69),BO69,0)+IF(ISNUMBER(BP69),BP69,0)+IF(ISNUMBER(BQ69),BQ69,0)+IF(ISNUMBER(BR69),BR69,0)+IF(ISNUMBER(BS69),BS69,0)+IF(ISNUMBER(BT69),BT69,0)+IF(ISNUMBER(BU69),BU69,0)+IF(ISNUMBER(BV69),BV69,0)+IF(ISNUMBER(BW69),BW69,0))/(IF(ISNUMBER(BM69),1,0)+IF(ISNUMBER(BN69),1,0)+IF(ISNUMBER(BO69),1,0)+IF(ISNUMBER(BP69),1,0)+IF(ISNUMBER(BQ69),1,0)+IF(ISNUMBER(BR69),1,0)+IF(ISNUMBER(BS69),1,0)+IF(ISNUMBER(BT69),1,0)+IF(ISNUMBER(BU69),1,0)+IF(ISNUMBER(BV69),1,0)+IF(ISNUMBER(BW69),1,0)),4),"")</f>
        <v>14.18</v>
      </c>
      <c r="BY69" s="253" t="str">
        <f aca="false">IF(OR(Calculator!$E$12&lt;&gt;"YES",Calculator!$B$30&lt;Calculator!$G$12),"—",ROUND((1+SQRT(((50*POWER(80,POWER(COS(PI()*MOD(Calculator!$B$30/Calculator!$F$12,1)),2))+MIN(500,MAX(30,100*EXP(-0.3*'VSWR Calculator'!$C$24)*(1+3*ABS(MOD('VSWR Calculator'!$C$23/Calculator!$F$12/2,1)-0.5))))/'VSWR Calculator'!$C$25)-$C69)^2+(1500*ABS(SIN(2*PI()*MOD(Calculator!$B$30/Calculator!$F$12,1)))*IF(MOD(Calculator!$B$30/Calculator!$F$12,1)&lt;0.5,-1,1))^2)/SQRT(((50*POWER(80,POWER(COS(PI()*MOD(Calculator!$B$30/Calculator!$F$12,1)),2))+MIN(500,MAX(30,100*EXP(-0.3*'VSWR Calculator'!$C$24)*(1+3*ABS(MOD('VSWR Calculator'!$C$23/Calculator!$F$12/2,1)-0.5))))/'VSWR Calculator'!$C$25)+$C69)^2+(1500*ABS(SIN(2*PI()*MOD(Calculator!$B$30/Calculator!$F$12,1)))*IF(MOD(Calculator!$B$30/Calculator!$F$12,1)&lt;0.5,-1,1))^2))/(1-SQRT(((50*POWER(80,POWER(COS(PI()*MOD(Calculator!$B$30/Calculator!$F$12,1)),2))+MIN(500,MAX(30,100*EXP(-0.3*'VSWR Calculator'!$C$24)*(1+3*ABS(MOD('VSWR Calculator'!$C$23/Calculator!$F$12/2,1)-0.5))))/'VSWR Calculator'!$C$25)-$C69)^2+(1500*ABS(SIN(2*PI()*MOD(Calculator!$B$30/Calculator!$F$12,1)))*IF(MOD(Calculator!$B$30/Calculator!$F$12,1)&lt;0.5,-1,1))^2)/SQRT(((50*POWER(80,POWER(COS(PI()*MOD(Calculator!$B$30/Calculator!$F$12,1)),2))+MIN(500,MAX(30,100*EXP(-0.3*'VSWR Calculator'!$C$24)*(1+3*ABS(MOD('VSWR Calculator'!$C$23/Calculator!$F$12/2,1)-0.5))))/'VSWR Calculator'!$C$25)+$C69)^2+(1500*ABS(SIN(2*PI()*MOD(Calculator!$B$30/Calculator!$F$12,1)))*IF(MOD(Calculator!$B$30/Calculator!$F$12,1)&lt;0.5,-1,1))^2)),2))</f>
        <v>—</v>
      </c>
      <c r="BZ69" s="253" t="str">
        <f aca="false">IF(OR(Calculator!$E$13&lt;&gt;"YES",Calculator!$B$30&lt;Calculator!$G$13),"—",ROUND((1+SQRT(((50*POWER(80,POWER(COS(PI()*MOD(Calculator!$B$30/Calculator!$F$13,1)),2))+MIN(500,MAX(30,100*EXP(-0.3*'VSWR Calculator'!$C$24)*(1+3*ABS(MOD('VSWR Calculator'!$C$23/Calculator!$F$13/2,1)-0.5))))/'VSWR Calculator'!$C$25)-$C69)^2+(1500*ABS(SIN(2*PI()*MOD(Calculator!$B$30/Calculator!$F$13,1)))*IF(MOD(Calculator!$B$30/Calculator!$F$13,1)&lt;0.5,-1,1))^2)/SQRT(((50*POWER(80,POWER(COS(PI()*MOD(Calculator!$B$30/Calculator!$F$13,1)),2))+MIN(500,MAX(30,100*EXP(-0.3*'VSWR Calculator'!$C$24)*(1+3*ABS(MOD('VSWR Calculator'!$C$23/Calculator!$F$13/2,1)-0.5))))/'VSWR Calculator'!$C$25)+$C69)^2+(1500*ABS(SIN(2*PI()*MOD(Calculator!$B$30/Calculator!$F$13,1)))*IF(MOD(Calculator!$B$30/Calculator!$F$13,1)&lt;0.5,-1,1))^2))/(1-SQRT(((50*POWER(80,POWER(COS(PI()*MOD(Calculator!$B$30/Calculator!$F$13,1)),2))+MIN(500,MAX(30,100*EXP(-0.3*'VSWR Calculator'!$C$24)*(1+3*ABS(MOD('VSWR Calculator'!$C$23/Calculator!$F$13/2,1)-0.5))))/'VSWR Calculator'!$C$25)-$C69)^2+(1500*ABS(SIN(2*PI()*MOD(Calculator!$B$30/Calculator!$F$13,1)))*IF(MOD(Calculator!$B$30/Calculator!$F$13,1)&lt;0.5,-1,1))^2)/SQRT(((50*POWER(80,POWER(COS(PI()*MOD(Calculator!$B$30/Calculator!$F$13,1)),2))+MIN(500,MAX(30,100*EXP(-0.3*'VSWR Calculator'!$C$24)*(1+3*ABS(MOD('VSWR Calculator'!$C$23/Calculator!$F$13/2,1)-0.5))))/'VSWR Calculator'!$C$25)+$C69)^2+(1500*ABS(SIN(2*PI()*MOD(Calculator!$B$30/Calculator!$F$13,1)))*IF(MOD(Calculator!$B$30/Calculator!$F$13,1)&lt;0.5,-1,1))^2)),2))</f>
        <v>—</v>
      </c>
      <c r="CA69" s="253" t="str">
        <f aca="false">IF(OR(Calculator!$E$14&lt;&gt;"YES",Calculator!$B$30&lt;Calculator!$G$14),"—",ROUND((1+SQRT(((50*POWER(80,POWER(COS(PI()*MOD(Calculator!$B$30/Calculator!$F$14,1)),2))+MIN(500,MAX(30,100*EXP(-0.3*'VSWR Calculator'!$C$24)*(1+3*ABS(MOD('VSWR Calculator'!$C$23/Calculator!$F$14/2,1)-0.5))))/'VSWR Calculator'!$C$25)-$C69)^2+(1500*ABS(SIN(2*PI()*MOD(Calculator!$B$30/Calculator!$F$14,1)))*IF(MOD(Calculator!$B$30/Calculator!$F$14,1)&lt;0.5,-1,1))^2)/SQRT(((50*POWER(80,POWER(COS(PI()*MOD(Calculator!$B$30/Calculator!$F$14,1)),2))+MIN(500,MAX(30,100*EXP(-0.3*'VSWR Calculator'!$C$24)*(1+3*ABS(MOD('VSWR Calculator'!$C$23/Calculator!$F$14/2,1)-0.5))))/'VSWR Calculator'!$C$25)+$C69)^2+(1500*ABS(SIN(2*PI()*MOD(Calculator!$B$30/Calculator!$F$14,1)))*IF(MOD(Calculator!$B$30/Calculator!$F$14,1)&lt;0.5,-1,1))^2))/(1-SQRT(((50*POWER(80,POWER(COS(PI()*MOD(Calculator!$B$30/Calculator!$F$14,1)),2))+MIN(500,MAX(30,100*EXP(-0.3*'VSWR Calculator'!$C$24)*(1+3*ABS(MOD('VSWR Calculator'!$C$23/Calculator!$F$14/2,1)-0.5))))/'VSWR Calculator'!$C$25)-$C69)^2+(1500*ABS(SIN(2*PI()*MOD(Calculator!$B$30/Calculator!$F$14,1)))*IF(MOD(Calculator!$B$30/Calculator!$F$14,1)&lt;0.5,-1,1))^2)/SQRT(((50*POWER(80,POWER(COS(PI()*MOD(Calculator!$B$30/Calculator!$F$14,1)),2))+MIN(500,MAX(30,100*EXP(-0.3*'VSWR Calculator'!$C$24)*(1+3*ABS(MOD('VSWR Calculator'!$C$23/Calculator!$F$14/2,1)-0.5))))/'VSWR Calculator'!$C$25)+$C69)^2+(1500*ABS(SIN(2*PI()*MOD(Calculator!$B$30/Calculator!$F$14,1)))*IF(MOD(Calculator!$B$30/Calculator!$F$14,1)&lt;0.5,-1,1))^2)),2))</f>
        <v>—</v>
      </c>
      <c r="CB69" s="253" t="n">
        <f aca="false">IF(OR(Calculator!$E$15&lt;&gt;"YES",Calculator!$B$30&lt;Calculator!$G$15),"—",ROUND((1+SQRT(((50*POWER(80,POWER(COS(PI()*MOD(Calculator!$B$30/Calculator!$F$15,1)),2))+MIN(500,MAX(30,100*EXP(-0.3*'VSWR Calculator'!$C$24)*(1+3*ABS(MOD('VSWR Calculator'!$C$23/Calculator!$F$15/2,1)-0.5))))/'VSWR Calculator'!$C$25)-$C69)^2+(1500*ABS(SIN(2*PI()*MOD(Calculator!$B$30/Calculator!$F$15,1)))*IF(MOD(Calculator!$B$30/Calculator!$F$15,1)&lt;0.5,-1,1))^2)/SQRT(((50*POWER(80,POWER(COS(PI()*MOD(Calculator!$B$30/Calculator!$F$15,1)),2))+MIN(500,MAX(30,100*EXP(-0.3*'VSWR Calculator'!$C$24)*(1+3*ABS(MOD('VSWR Calculator'!$C$23/Calculator!$F$15/2,1)-0.5))))/'VSWR Calculator'!$C$25)+$C69)^2+(1500*ABS(SIN(2*PI()*MOD(Calculator!$B$30/Calculator!$F$15,1)))*IF(MOD(Calculator!$B$30/Calculator!$F$15,1)&lt;0.5,-1,1))^2))/(1-SQRT(((50*POWER(80,POWER(COS(PI()*MOD(Calculator!$B$30/Calculator!$F$15,1)),2))+MIN(500,MAX(30,100*EXP(-0.3*'VSWR Calculator'!$C$24)*(1+3*ABS(MOD('VSWR Calculator'!$C$23/Calculator!$F$15/2,1)-0.5))))/'VSWR Calculator'!$C$25)-$C69)^2+(1500*ABS(SIN(2*PI()*MOD(Calculator!$B$30/Calculator!$F$15,1)))*IF(MOD(Calculator!$B$30/Calculator!$F$15,1)&lt;0.5,-1,1))^2)/SQRT(((50*POWER(80,POWER(COS(PI()*MOD(Calculator!$B$30/Calculator!$F$15,1)),2))+MIN(500,MAX(30,100*EXP(-0.3*'VSWR Calculator'!$C$24)*(1+3*ABS(MOD('VSWR Calculator'!$C$23/Calculator!$F$15/2,1)-0.5))))/'VSWR Calculator'!$C$25)+$C69)^2+(1500*ABS(SIN(2*PI()*MOD(Calculator!$B$30/Calculator!$F$15,1)))*IF(MOD(Calculator!$B$30/Calculator!$F$15,1)&lt;0.5,-1,1))^2)),2))</f>
        <v>13.86</v>
      </c>
      <c r="CC69" s="253" t="str">
        <f aca="false">IF(OR(Calculator!$E$16&lt;&gt;"YES",Calculator!$B$30&lt;Calculator!$G$16),"—",ROUND((1+SQRT(((50*POWER(80,POWER(COS(PI()*MOD(Calculator!$B$30/Calculator!$F$16,1)),2))+MIN(500,MAX(30,100*EXP(-0.3*'VSWR Calculator'!$C$24)*(1+3*ABS(MOD('VSWR Calculator'!$C$23/Calculator!$F$16/2,1)-0.5))))/'VSWR Calculator'!$C$25)-$C69)^2+(1500*ABS(SIN(2*PI()*MOD(Calculator!$B$30/Calculator!$F$16,1)))*IF(MOD(Calculator!$B$30/Calculator!$F$16,1)&lt;0.5,-1,1))^2)/SQRT(((50*POWER(80,POWER(COS(PI()*MOD(Calculator!$B$30/Calculator!$F$16,1)),2))+MIN(500,MAX(30,100*EXP(-0.3*'VSWR Calculator'!$C$24)*(1+3*ABS(MOD('VSWR Calculator'!$C$23/Calculator!$F$16/2,1)-0.5))))/'VSWR Calculator'!$C$25)+$C69)^2+(1500*ABS(SIN(2*PI()*MOD(Calculator!$B$30/Calculator!$F$16,1)))*IF(MOD(Calculator!$B$30/Calculator!$F$16,1)&lt;0.5,-1,1))^2))/(1-SQRT(((50*POWER(80,POWER(COS(PI()*MOD(Calculator!$B$30/Calculator!$F$16,1)),2))+MIN(500,MAX(30,100*EXP(-0.3*'VSWR Calculator'!$C$24)*(1+3*ABS(MOD('VSWR Calculator'!$C$23/Calculator!$F$16/2,1)-0.5))))/'VSWR Calculator'!$C$25)-$C69)^2+(1500*ABS(SIN(2*PI()*MOD(Calculator!$B$30/Calculator!$F$16,1)))*IF(MOD(Calculator!$B$30/Calculator!$F$16,1)&lt;0.5,-1,1))^2)/SQRT(((50*POWER(80,POWER(COS(PI()*MOD(Calculator!$B$30/Calculator!$F$16,1)),2))+MIN(500,MAX(30,100*EXP(-0.3*'VSWR Calculator'!$C$24)*(1+3*ABS(MOD('VSWR Calculator'!$C$23/Calculator!$F$16/2,1)-0.5))))/'VSWR Calculator'!$C$25)+$C69)^2+(1500*ABS(SIN(2*PI()*MOD(Calculator!$B$30/Calculator!$F$16,1)))*IF(MOD(Calculator!$B$30/Calculator!$F$16,1)&lt;0.5,-1,1))^2)),2))</f>
        <v>—</v>
      </c>
      <c r="CD69" s="253" t="n">
        <f aca="false">IF(OR(Calculator!$E$17&lt;&gt;"YES",Calculator!$B$30&lt;Calculator!$G$17),"—",ROUND((1+SQRT(((50*POWER(80,POWER(COS(PI()*MOD(Calculator!$B$30/Calculator!$F$17,1)),2))+MIN(500,MAX(30,100*EXP(-0.3*'VSWR Calculator'!$C$24)*(1+3*ABS(MOD('VSWR Calculator'!$C$23/Calculator!$F$17/2,1)-0.5))))/'VSWR Calculator'!$C$25)-$C69)^2+(1500*ABS(SIN(2*PI()*MOD(Calculator!$B$30/Calculator!$F$17,1)))*IF(MOD(Calculator!$B$30/Calculator!$F$17,1)&lt;0.5,-1,1))^2)/SQRT(((50*POWER(80,POWER(COS(PI()*MOD(Calculator!$B$30/Calculator!$F$17,1)),2))+MIN(500,MAX(30,100*EXP(-0.3*'VSWR Calculator'!$C$24)*(1+3*ABS(MOD('VSWR Calculator'!$C$23/Calculator!$F$17/2,1)-0.5))))/'VSWR Calculator'!$C$25)+$C69)^2+(1500*ABS(SIN(2*PI()*MOD(Calculator!$B$30/Calculator!$F$17,1)))*IF(MOD(Calculator!$B$30/Calculator!$F$17,1)&lt;0.5,-1,1))^2))/(1-SQRT(((50*POWER(80,POWER(COS(PI()*MOD(Calculator!$B$30/Calculator!$F$17,1)),2))+MIN(500,MAX(30,100*EXP(-0.3*'VSWR Calculator'!$C$24)*(1+3*ABS(MOD('VSWR Calculator'!$C$23/Calculator!$F$17/2,1)-0.5))))/'VSWR Calculator'!$C$25)-$C69)^2+(1500*ABS(SIN(2*PI()*MOD(Calculator!$B$30/Calculator!$F$17,1)))*IF(MOD(Calculator!$B$30/Calculator!$F$17,1)&lt;0.5,-1,1))^2)/SQRT(((50*POWER(80,POWER(COS(PI()*MOD(Calculator!$B$30/Calculator!$F$17,1)),2))+MIN(500,MAX(30,100*EXP(-0.3*'VSWR Calculator'!$C$24)*(1+3*ABS(MOD('VSWR Calculator'!$C$23/Calculator!$F$17/2,1)-0.5))))/'VSWR Calculator'!$C$25)+$C69)^2+(1500*ABS(SIN(2*PI()*MOD(Calculator!$B$30/Calculator!$F$17,1)))*IF(MOD(Calculator!$B$30/Calculator!$F$17,1)&lt;0.5,-1,1))^2)),2))</f>
        <v>15.11</v>
      </c>
      <c r="CE69" s="253" t="str">
        <f aca="false">IF(OR(Calculator!$E$18&lt;&gt;"YES",Calculator!$B$30&lt;Calculator!$G$18),"—",ROUND((1+SQRT(((50*POWER(80,POWER(COS(PI()*MOD(Calculator!$B$30/Calculator!$F$18,1)),2))+MIN(500,MAX(30,100*EXP(-0.3*'VSWR Calculator'!$C$24)*(1+3*ABS(MOD('VSWR Calculator'!$C$23/Calculator!$F$18/2,1)-0.5))))/'VSWR Calculator'!$C$25)-$C69)^2+(1500*ABS(SIN(2*PI()*MOD(Calculator!$B$30/Calculator!$F$18,1)))*IF(MOD(Calculator!$B$30/Calculator!$F$18,1)&lt;0.5,-1,1))^2)/SQRT(((50*POWER(80,POWER(COS(PI()*MOD(Calculator!$B$30/Calculator!$F$18,1)),2))+MIN(500,MAX(30,100*EXP(-0.3*'VSWR Calculator'!$C$24)*(1+3*ABS(MOD('VSWR Calculator'!$C$23/Calculator!$F$18/2,1)-0.5))))/'VSWR Calculator'!$C$25)+$C69)^2+(1500*ABS(SIN(2*PI()*MOD(Calculator!$B$30/Calculator!$F$18,1)))*IF(MOD(Calculator!$B$30/Calculator!$F$18,1)&lt;0.5,-1,1))^2))/(1-SQRT(((50*POWER(80,POWER(COS(PI()*MOD(Calculator!$B$30/Calculator!$F$18,1)),2))+MIN(500,MAX(30,100*EXP(-0.3*'VSWR Calculator'!$C$24)*(1+3*ABS(MOD('VSWR Calculator'!$C$23/Calculator!$F$18/2,1)-0.5))))/'VSWR Calculator'!$C$25)-$C69)^2+(1500*ABS(SIN(2*PI()*MOD(Calculator!$B$30/Calculator!$F$18,1)))*IF(MOD(Calculator!$B$30/Calculator!$F$18,1)&lt;0.5,-1,1))^2)/SQRT(((50*POWER(80,POWER(COS(PI()*MOD(Calculator!$B$30/Calculator!$F$18,1)),2))+MIN(500,MAX(30,100*EXP(-0.3*'VSWR Calculator'!$C$24)*(1+3*ABS(MOD('VSWR Calculator'!$C$23/Calculator!$F$18/2,1)-0.5))))/'VSWR Calculator'!$C$25)+$C69)^2+(1500*ABS(SIN(2*PI()*MOD(Calculator!$B$30/Calculator!$F$18,1)))*IF(MOD(Calculator!$B$30/Calculator!$F$18,1)&lt;0.5,-1,1))^2)),2))</f>
        <v>—</v>
      </c>
      <c r="CF69" s="253" t="str">
        <f aca="false">IF(OR(Calculator!$E$19&lt;&gt;"YES",Calculator!$B$30&lt;Calculator!$G$19),"—",ROUND((1+SQRT(((50*POWER(80,POWER(COS(PI()*MOD(Calculator!$B$30/Calculator!$F$19,1)),2))+MIN(500,MAX(30,100*EXP(-0.3*'VSWR Calculator'!$C$24)*(1+3*ABS(MOD('VSWR Calculator'!$C$23/Calculator!$F$19/2,1)-0.5))))/'VSWR Calculator'!$C$25)-$C69)^2+(1500*ABS(SIN(2*PI()*MOD(Calculator!$B$30/Calculator!$F$19,1)))*IF(MOD(Calculator!$B$30/Calculator!$F$19,1)&lt;0.5,-1,1))^2)/SQRT(((50*POWER(80,POWER(COS(PI()*MOD(Calculator!$B$30/Calculator!$F$19,1)),2))+MIN(500,MAX(30,100*EXP(-0.3*'VSWR Calculator'!$C$24)*(1+3*ABS(MOD('VSWR Calculator'!$C$23/Calculator!$F$19/2,1)-0.5))))/'VSWR Calculator'!$C$25)+$C69)^2+(1500*ABS(SIN(2*PI()*MOD(Calculator!$B$30/Calculator!$F$19,1)))*IF(MOD(Calculator!$B$30/Calculator!$F$19,1)&lt;0.5,-1,1))^2))/(1-SQRT(((50*POWER(80,POWER(COS(PI()*MOD(Calculator!$B$30/Calculator!$F$19,1)),2))+MIN(500,MAX(30,100*EXP(-0.3*'VSWR Calculator'!$C$24)*(1+3*ABS(MOD('VSWR Calculator'!$C$23/Calculator!$F$19/2,1)-0.5))))/'VSWR Calculator'!$C$25)-$C69)^2+(1500*ABS(SIN(2*PI()*MOD(Calculator!$B$30/Calculator!$F$19,1)))*IF(MOD(Calculator!$B$30/Calculator!$F$19,1)&lt;0.5,-1,1))^2)/SQRT(((50*POWER(80,POWER(COS(PI()*MOD(Calculator!$B$30/Calculator!$F$19,1)),2))+MIN(500,MAX(30,100*EXP(-0.3*'VSWR Calculator'!$C$24)*(1+3*ABS(MOD('VSWR Calculator'!$C$23/Calculator!$F$19/2,1)-0.5))))/'VSWR Calculator'!$C$25)+$C69)^2+(1500*ABS(SIN(2*PI()*MOD(Calculator!$B$30/Calculator!$F$19,1)))*IF(MOD(Calculator!$B$30/Calculator!$F$19,1)&lt;0.5,-1,1))^2)),2))</f>
        <v>—</v>
      </c>
      <c r="CG69" s="253" t="str">
        <f aca="false">IF(OR(Calculator!$E$20&lt;&gt;"YES",Calculator!$B$30&lt;Calculator!$G$20),"—",ROUND((1+SQRT(((50*POWER(80,POWER(COS(PI()*MOD(Calculator!$B$30/Calculator!$F$20,1)),2))+MIN(500,MAX(30,100*EXP(-0.3*'VSWR Calculator'!$C$24)*(1+3*ABS(MOD('VSWR Calculator'!$C$23/Calculator!$F$20/2,1)-0.5))))/'VSWR Calculator'!$C$25)-$C69)^2+(1500*ABS(SIN(2*PI()*MOD(Calculator!$B$30/Calculator!$F$20,1)))*IF(MOD(Calculator!$B$30/Calculator!$F$20,1)&lt;0.5,-1,1))^2)/SQRT(((50*POWER(80,POWER(COS(PI()*MOD(Calculator!$B$30/Calculator!$F$20,1)),2))+MIN(500,MAX(30,100*EXP(-0.3*'VSWR Calculator'!$C$24)*(1+3*ABS(MOD('VSWR Calculator'!$C$23/Calculator!$F$20/2,1)-0.5))))/'VSWR Calculator'!$C$25)+$C69)^2+(1500*ABS(SIN(2*PI()*MOD(Calculator!$B$30/Calculator!$F$20,1)))*IF(MOD(Calculator!$B$30/Calculator!$F$20,1)&lt;0.5,-1,1))^2))/(1-SQRT(((50*POWER(80,POWER(COS(PI()*MOD(Calculator!$B$30/Calculator!$F$20,1)),2))+MIN(500,MAX(30,100*EXP(-0.3*'VSWR Calculator'!$C$24)*(1+3*ABS(MOD('VSWR Calculator'!$C$23/Calculator!$F$20/2,1)-0.5))))/'VSWR Calculator'!$C$25)-$C69)^2+(1500*ABS(SIN(2*PI()*MOD(Calculator!$B$30/Calculator!$F$20,1)))*IF(MOD(Calculator!$B$30/Calculator!$F$20,1)&lt;0.5,-1,1))^2)/SQRT(((50*POWER(80,POWER(COS(PI()*MOD(Calculator!$B$30/Calculator!$F$20,1)),2))+MIN(500,MAX(30,100*EXP(-0.3*'VSWR Calculator'!$C$24)*(1+3*ABS(MOD('VSWR Calculator'!$C$23/Calculator!$F$20/2,1)-0.5))))/'VSWR Calculator'!$C$25)+$C69)^2+(1500*ABS(SIN(2*PI()*MOD(Calculator!$B$30/Calculator!$F$20,1)))*IF(MOD(Calculator!$B$30/Calculator!$F$20,1)&lt;0.5,-1,1))^2)),2))</f>
        <v>—</v>
      </c>
      <c r="CH69" s="253" t="str">
        <f aca="false">IF(OR(Calculator!$E$21&lt;&gt;"YES",Calculator!$B$30&lt;Calculator!$G$21),"—",ROUND((1+SQRT(((50*POWER(80,POWER(COS(PI()*MOD(Calculator!$B$30/Calculator!$F$21,1)),2))+MIN(500,MAX(30,100*EXP(-0.3*'VSWR Calculator'!$C$24)*(1+3*ABS(MOD('VSWR Calculator'!$C$23/Calculator!$F$21/2,1)-0.5))))/'VSWR Calculator'!$C$25)-$C69)^2+(1500*ABS(SIN(2*PI()*MOD(Calculator!$B$30/Calculator!$F$21,1)))*IF(MOD(Calculator!$B$30/Calculator!$F$21,1)&lt;0.5,-1,1))^2)/SQRT(((50*POWER(80,POWER(COS(PI()*MOD(Calculator!$B$30/Calculator!$F$21,1)),2))+MIN(500,MAX(30,100*EXP(-0.3*'VSWR Calculator'!$C$24)*(1+3*ABS(MOD('VSWR Calculator'!$C$23/Calculator!$F$21/2,1)-0.5))))/'VSWR Calculator'!$C$25)+$C69)^2+(1500*ABS(SIN(2*PI()*MOD(Calculator!$B$30/Calculator!$F$21,1)))*IF(MOD(Calculator!$B$30/Calculator!$F$21,1)&lt;0.5,-1,1))^2))/(1-SQRT(((50*POWER(80,POWER(COS(PI()*MOD(Calculator!$B$30/Calculator!$F$21,1)),2))+MIN(500,MAX(30,100*EXP(-0.3*'VSWR Calculator'!$C$24)*(1+3*ABS(MOD('VSWR Calculator'!$C$23/Calculator!$F$21/2,1)-0.5))))/'VSWR Calculator'!$C$25)-$C69)^2+(1500*ABS(SIN(2*PI()*MOD(Calculator!$B$30/Calculator!$F$21,1)))*IF(MOD(Calculator!$B$30/Calculator!$F$21,1)&lt;0.5,-1,1))^2)/SQRT(((50*POWER(80,POWER(COS(PI()*MOD(Calculator!$B$30/Calculator!$F$21,1)),2))+MIN(500,MAX(30,100*EXP(-0.3*'VSWR Calculator'!$C$24)*(1+3*ABS(MOD('VSWR Calculator'!$C$23/Calculator!$F$21/2,1)-0.5))))/'VSWR Calculator'!$C$25)+$C69)^2+(1500*ABS(SIN(2*PI()*MOD(Calculator!$B$30/Calculator!$F$21,1)))*IF(MOD(Calculator!$B$30/Calculator!$F$21,1)&lt;0.5,-1,1))^2)),2))</f>
        <v>—</v>
      </c>
      <c r="CI69" s="253" t="str">
        <f aca="false">IF(OR(Calculator!$E$22&lt;&gt;"YES",Calculator!$B$30&lt;Calculator!$G$22),"—",ROUND((1+SQRT(((50*POWER(80,POWER(COS(PI()*MOD(Calculator!$B$30/Calculator!$F$22,1)),2))+MIN(500,MAX(30,100*EXP(-0.3*'VSWR Calculator'!$C$24)*(1+3*ABS(MOD('VSWR Calculator'!$C$23/Calculator!$F$22/2,1)-0.5))))/'VSWR Calculator'!$C$25)-$C69)^2+(1500*ABS(SIN(2*PI()*MOD(Calculator!$B$30/Calculator!$F$22,1)))*IF(MOD(Calculator!$B$30/Calculator!$F$22,1)&lt;0.5,-1,1))^2)/SQRT(((50*POWER(80,POWER(COS(PI()*MOD(Calculator!$B$30/Calculator!$F$22,1)),2))+MIN(500,MAX(30,100*EXP(-0.3*'VSWR Calculator'!$C$24)*(1+3*ABS(MOD('VSWR Calculator'!$C$23/Calculator!$F$22/2,1)-0.5))))/'VSWR Calculator'!$C$25)+$C69)^2+(1500*ABS(SIN(2*PI()*MOD(Calculator!$B$30/Calculator!$F$22,1)))*IF(MOD(Calculator!$B$30/Calculator!$F$22,1)&lt;0.5,-1,1))^2))/(1-SQRT(((50*POWER(80,POWER(COS(PI()*MOD(Calculator!$B$30/Calculator!$F$22,1)),2))+MIN(500,MAX(30,100*EXP(-0.3*'VSWR Calculator'!$C$24)*(1+3*ABS(MOD('VSWR Calculator'!$C$23/Calculator!$F$22/2,1)-0.5))))/'VSWR Calculator'!$C$25)-$C69)^2+(1500*ABS(SIN(2*PI()*MOD(Calculator!$B$30/Calculator!$F$22,1)))*IF(MOD(Calculator!$B$30/Calculator!$F$22,1)&lt;0.5,-1,1))^2)/SQRT(((50*POWER(80,POWER(COS(PI()*MOD(Calculator!$B$30/Calculator!$F$22,1)),2))+MIN(500,MAX(30,100*EXP(-0.3*'VSWR Calculator'!$C$24)*(1+3*ABS(MOD('VSWR Calculator'!$C$23/Calculator!$F$22/2,1)-0.5))))/'VSWR Calculator'!$C$25)+$C69)^2+(1500*ABS(SIN(2*PI()*MOD(Calculator!$B$30/Calculator!$F$22,1)))*IF(MOD(Calculator!$B$30/Calculator!$F$22,1)&lt;0.5,-1,1))^2)),2))</f>
        <v>—</v>
      </c>
      <c r="CJ69" s="253" t="n">
        <f aca="false">IFERROR(ROUND((IF(ISNUMBER(BY69),BY69,0)+IF(ISNUMBER(BZ69),BZ69,0)+IF(ISNUMBER(CA69),CA69,0)+IF(ISNUMBER(CB69),CB69,0)+IF(ISNUMBER(CC69),CC69,0)+IF(ISNUMBER(CD69),CD69,0)+IF(ISNUMBER(CE69),CE69,0)+IF(ISNUMBER(CF69),CF69,0)+IF(ISNUMBER(CG69),CG69,0)+IF(ISNUMBER(CH69),CH69,0)+IF(ISNUMBER(CI69),CI69,0))/(IF(ISNUMBER(BY69),1,0)+IF(ISNUMBER(BZ69),1,0)+IF(ISNUMBER(CA69),1,0)+IF(ISNUMBER(CB69),1,0)+IF(ISNUMBER(CC69),1,0)+IF(ISNUMBER(CD69),1,0)+IF(ISNUMBER(CE69),1,0)+IF(ISNUMBER(CF69),1,0)+IF(ISNUMBER(CG69),1,0)+IF(ISNUMBER(CH69),1,0)+IF(ISNUMBER(CI69),1,0)),4),"")</f>
        <v>14.485</v>
      </c>
      <c r="CK69" s="253" t="str">
        <f aca="false">IF(OR(Calculator!$E$12&lt;&gt;"YES",Calculator!$B$31&lt;Calculator!$G$12),"—",ROUND((1+SQRT(((50*POWER(80,POWER(COS(PI()*MOD(Calculator!$B$31/Calculator!$F$12,1)),2))+MIN(500,MAX(30,100*EXP(-0.3*'VSWR Calculator'!$C$24)*(1+3*ABS(MOD('VSWR Calculator'!$C$23/Calculator!$F$12/2,1)-0.5))))/'VSWR Calculator'!$C$25)-$C69)^2+(1500*ABS(SIN(2*PI()*MOD(Calculator!$B$31/Calculator!$F$12,1)))*IF(MOD(Calculator!$B$31/Calculator!$F$12,1)&lt;0.5,-1,1))^2)/SQRT(((50*POWER(80,POWER(COS(PI()*MOD(Calculator!$B$31/Calculator!$F$12,1)),2))+MIN(500,MAX(30,100*EXP(-0.3*'VSWR Calculator'!$C$24)*(1+3*ABS(MOD('VSWR Calculator'!$C$23/Calculator!$F$12/2,1)-0.5))))/'VSWR Calculator'!$C$25)+$C69)^2+(1500*ABS(SIN(2*PI()*MOD(Calculator!$B$31/Calculator!$F$12,1)))*IF(MOD(Calculator!$B$31/Calculator!$F$12,1)&lt;0.5,-1,1))^2))/(1-SQRT(((50*POWER(80,POWER(COS(PI()*MOD(Calculator!$B$31/Calculator!$F$12,1)),2))+MIN(500,MAX(30,100*EXP(-0.3*'VSWR Calculator'!$C$24)*(1+3*ABS(MOD('VSWR Calculator'!$C$23/Calculator!$F$12/2,1)-0.5))))/'VSWR Calculator'!$C$25)-$C69)^2+(1500*ABS(SIN(2*PI()*MOD(Calculator!$B$31/Calculator!$F$12,1)))*IF(MOD(Calculator!$B$31/Calculator!$F$12,1)&lt;0.5,-1,1))^2)/SQRT(((50*POWER(80,POWER(COS(PI()*MOD(Calculator!$B$31/Calculator!$F$12,1)),2))+MIN(500,MAX(30,100*EXP(-0.3*'VSWR Calculator'!$C$24)*(1+3*ABS(MOD('VSWR Calculator'!$C$23/Calculator!$F$12/2,1)-0.5))))/'VSWR Calculator'!$C$25)+$C69)^2+(1500*ABS(SIN(2*PI()*MOD(Calculator!$B$31/Calculator!$F$12,1)))*IF(MOD(Calculator!$B$31/Calculator!$F$12,1)&lt;0.5,-1,1))^2)),2))</f>
        <v>—</v>
      </c>
      <c r="CL69" s="253" t="str">
        <f aca="false">IF(OR(Calculator!$E$13&lt;&gt;"YES",Calculator!$B$31&lt;Calculator!$G$13),"—",ROUND((1+SQRT(((50*POWER(80,POWER(COS(PI()*MOD(Calculator!$B$31/Calculator!$F$13,1)),2))+MIN(500,MAX(30,100*EXP(-0.3*'VSWR Calculator'!$C$24)*(1+3*ABS(MOD('VSWR Calculator'!$C$23/Calculator!$F$13/2,1)-0.5))))/'VSWR Calculator'!$C$25)-$C69)^2+(1500*ABS(SIN(2*PI()*MOD(Calculator!$B$31/Calculator!$F$13,1)))*IF(MOD(Calculator!$B$31/Calculator!$F$13,1)&lt;0.5,-1,1))^2)/SQRT(((50*POWER(80,POWER(COS(PI()*MOD(Calculator!$B$31/Calculator!$F$13,1)),2))+MIN(500,MAX(30,100*EXP(-0.3*'VSWR Calculator'!$C$24)*(1+3*ABS(MOD('VSWR Calculator'!$C$23/Calculator!$F$13/2,1)-0.5))))/'VSWR Calculator'!$C$25)+$C69)^2+(1500*ABS(SIN(2*PI()*MOD(Calculator!$B$31/Calculator!$F$13,1)))*IF(MOD(Calculator!$B$31/Calculator!$F$13,1)&lt;0.5,-1,1))^2))/(1-SQRT(((50*POWER(80,POWER(COS(PI()*MOD(Calculator!$B$31/Calculator!$F$13,1)),2))+MIN(500,MAX(30,100*EXP(-0.3*'VSWR Calculator'!$C$24)*(1+3*ABS(MOD('VSWR Calculator'!$C$23/Calculator!$F$13/2,1)-0.5))))/'VSWR Calculator'!$C$25)-$C69)^2+(1500*ABS(SIN(2*PI()*MOD(Calculator!$B$31/Calculator!$F$13,1)))*IF(MOD(Calculator!$B$31/Calculator!$F$13,1)&lt;0.5,-1,1))^2)/SQRT(((50*POWER(80,POWER(COS(PI()*MOD(Calculator!$B$31/Calculator!$F$13,1)),2))+MIN(500,MAX(30,100*EXP(-0.3*'VSWR Calculator'!$C$24)*(1+3*ABS(MOD('VSWR Calculator'!$C$23/Calculator!$F$13/2,1)-0.5))))/'VSWR Calculator'!$C$25)+$C69)^2+(1500*ABS(SIN(2*PI()*MOD(Calculator!$B$31/Calculator!$F$13,1)))*IF(MOD(Calculator!$B$31/Calculator!$F$13,1)&lt;0.5,-1,1))^2)),2))</f>
        <v>—</v>
      </c>
      <c r="CM69" s="253" t="str">
        <f aca="false">IF(OR(Calculator!$E$14&lt;&gt;"YES",Calculator!$B$31&lt;Calculator!$G$14),"—",ROUND((1+SQRT(((50*POWER(80,POWER(COS(PI()*MOD(Calculator!$B$31/Calculator!$F$14,1)),2))+MIN(500,MAX(30,100*EXP(-0.3*'VSWR Calculator'!$C$24)*(1+3*ABS(MOD('VSWR Calculator'!$C$23/Calculator!$F$14/2,1)-0.5))))/'VSWR Calculator'!$C$25)-$C69)^2+(1500*ABS(SIN(2*PI()*MOD(Calculator!$B$31/Calculator!$F$14,1)))*IF(MOD(Calculator!$B$31/Calculator!$F$14,1)&lt;0.5,-1,1))^2)/SQRT(((50*POWER(80,POWER(COS(PI()*MOD(Calculator!$B$31/Calculator!$F$14,1)),2))+MIN(500,MAX(30,100*EXP(-0.3*'VSWR Calculator'!$C$24)*(1+3*ABS(MOD('VSWR Calculator'!$C$23/Calculator!$F$14/2,1)-0.5))))/'VSWR Calculator'!$C$25)+$C69)^2+(1500*ABS(SIN(2*PI()*MOD(Calculator!$B$31/Calculator!$F$14,1)))*IF(MOD(Calculator!$B$31/Calculator!$F$14,1)&lt;0.5,-1,1))^2))/(1-SQRT(((50*POWER(80,POWER(COS(PI()*MOD(Calculator!$B$31/Calculator!$F$14,1)),2))+MIN(500,MAX(30,100*EXP(-0.3*'VSWR Calculator'!$C$24)*(1+3*ABS(MOD('VSWR Calculator'!$C$23/Calculator!$F$14/2,1)-0.5))))/'VSWR Calculator'!$C$25)-$C69)^2+(1500*ABS(SIN(2*PI()*MOD(Calculator!$B$31/Calculator!$F$14,1)))*IF(MOD(Calculator!$B$31/Calculator!$F$14,1)&lt;0.5,-1,1))^2)/SQRT(((50*POWER(80,POWER(COS(PI()*MOD(Calculator!$B$31/Calculator!$F$14,1)),2))+MIN(500,MAX(30,100*EXP(-0.3*'VSWR Calculator'!$C$24)*(1+3*ABS(MOD('VSWR Calculator'!$C$23/Calculator!$F$14/2,1)-0.5))))/'VSWR Calculator'!$C$25)+$C69)^2+(1500*ABS(SIN(2*PI()*MOD(Calculator!$B$31/Calculator!$F$14,1)))*IF(MOD(Calculator!$B$31/Calculator!$F$14,1)&lt;0.5,-1,1))^2)),2))</f>
        <v>—</v>
      </c>
      <c r="CN69" s="253" t="n">
        <f aca="false">IF(OR(Calculator!$E$15&lt;&gt;"YES",Calculator!$B$31&lt;Calculator!$G$15),"—",ROUND((1+SQRT(((50*POWER(80,POWER(COS(PI()*MOD(Calculator!$B$31/Calculator!$F$15,1)),2))+MIN(500,MAX(30,100*EXP(-0.3*'VSWR Calculator'!$C$24)*(1+3*ABS(MOD('VSWR Calculator'!$C$23/Calculator!$F$15/2,1)-0.5))))/'VSWR Calculator'!$C$25)-$C69)^2+(1500*ABS(SIN(2*PI()*MOD(Calculator!$B$31/Calculator!$F$15,1)))*IF(MOD(Calculator!$B$31/Calculator!$F$15,1)&lt;0.5,-1,1))^2)/SQRT(((50*POWER(80,POWER(COS(PI()*MOD(Calculator!$B$31/Calculator!$F$15,1)),2))+MIN(500,MAX(30,100*EXP(-0.3*'VSWR Calculator'!$C$24)*(1+3*ABS(MOD('VSWR Calculator'!$C$23/Calculator!$F$15/2,1)-0.5))))/'VSWR Calculator'!$C$25)+$C69)^2+(1500*ABS(SIN(2*PI()*MOD(Calculator!$B$31/Calculator!$F$15,1)))*IF(MOD(Calculator!$B$31/Calculator!$F$15,1)&lt;0.5,-1,1))^2))/(1-SQRT(((50*POWER(80,POWER(COS(PI()*MOD(Calculator!$B$31/Calculator!$F$15,1)),2))+MIN(500,MAX(30,100*EXP(-0.3*'VSWR Calculator'!$C$24)*(1+3*ABS(MOD('VSWR Calculator'!$C$23/Calculator!$F$15/2,1)-0.5))))/'VSWR Calculator'!$C$25)-$C69)^2+(1500*ABS(SIN(2*PI()*MOD(Calculator!$B$31/Calculator!$F$15,1)))*IF(MOD(Calculator!$B$31/Calculator!$F$15,1)&lt;0.5,-1,1))^2)/SQRT(((50*POWER(80,POWER(COS(PI()*MOD(Calculator!$B$31/Calculator!$F$15,1)),2))+MIN(500,MAX(30,100*EXP(-0.3*'VSWR Calculator'!$C$24)*(1+3*ABS(MOD('VSWR Calculator'!$C$23/Calculator!$F$15/2,1)-0.5))))/'VSWR Calculator'!$C$25)+$C69)^2+(1500*ABS(SIN(2*PI()*MOD(Calculator!$B$31/Calculator!$F$15,1)))*IF(MOD(Calculator!$B$31/Calculator!$F$15,1)&lt;0.5,-1,1))^2)),2))</f>
        <v>14.85</v>
      </c>
      <c r="CO69" s="253" t="str">
        <f aca="false">IF(OR(Calculator!$E$16&lt;&gt;"YES",Calculator!$B$31&lt;Calculator!$G$16),"—",ROUND((1+SQRT(((50*POWER(80,POWER(COS(PI()*MOD(Calculator!$B$31/Calculator!$F$16,1)),2))+MIN(500,MAX(30,100*EXP(-0.3*'VSWR Calculator'!$C$24)*(1+3*ABS(MOD('VSWR Calculator'!$C$23/Calculator!$F$16/2,1)-0.5))))/'VSWR Calculator'!$C$25)-$C69)^2+(1500*ABS(SIN(2*PI()*MOD(Calculator!$B$31/Calculator!$F$16,1)))*IF(MOD(Calculator!$B$31/Calculator!$F$16,1)&lt;0.5,-1,1))^2)/SQRT(((50*POWER(80,POWER(COS(PI()*MOD(Calculator!$B$31/Calculator!$F$16,1)),2))+MIN(500,MAX(30,100*EXP(-0.3*'VSWR Calculator'!$C$24)*(1+3*ABS(MOD('VSWR Calculator'!$C$23/Calculator!$F$16/2,1)-0.5))))/'VSWR Calculator'!$C$25)+$C69)^2+(1500*ABS(SIN(2*PI()*MOD(Calculator!$B$31/Calculator!$F$16,1)))*IF(MOD(Calculator!$B$31/Calculator!$F$16,1)&lt;0.5,-1,1))^2))/(1-SQRT(((50*POWER(80,POWER(COS(PI()*MOD(Calculator!$B$31/Calculator!$F$16,1)),2))+MIN(500,MAX(30,100*EXP(-0.3*'VSWR Calculator'!$C$24)*(1+3*ABS(MOD('VSWR Calculator'!$C$23/Calculator!$F$16/2,1)-0.5))))/'VSWR Calculator'!$C$25)-$C69)^2+(1500*ABS(SIN(2*PI()*MOD(Calculator!$B$31/Calculator!$F$16,1)))*IF(MOD(Calculator!$B$31/Calculator!$F$16,1)&lt;0.5,-1,1))^2)/SQRT(((50*POWER(80,POWER(COS(PI()*MOD(Calculator!$B$31/Calculator!$F$16,1)),2))+MIN(500,MAX(30,100*EXP(-0.3*'VSWR Calculator'!$C$24)*(1+3*ABS(MOD('VSWR Calculator'!$C$23/Calculator!$F$16/2,1)-0.5))))/'VSWR Calculator'!$C$25)+$C69)^2+(1500*ABS(SIN(2*PI()*MOD(Calculator!$B$31/Calculator!$F$16,1)))*IF(MOD(Calculator!$B$31/Calculator!$F$16,1)&lt;0.5,-1,1))^2)),2))</f>
        <v>—</v>
      </c>
      <c r="CP69" s="253" t="n">
        <f aca="false">IF(OR(Calculator!$E$17&lt;&gt;"YES",Calculator!$B$31&lt;Calculator!$G$17),"—",ROUND((1+SQRT(((50*POWER(80,POWER(COS(PI()*MOD(Calculator!$B$31/Calculator!$F$17,1)),2))+MIN(500,MAX(30,100*EXP(-0.3*'VSWR Calculator'!$C$24)*(1+3*ABS(MOD('VSWR Calculator'!$C$23/Calculator!$F$17/2,1)-0.5))))/'VSWR Calculator'!$C$25)-$C69)^2+(1500*ABS(SIN(2*PI()*MOD(Calculator!$B$31/Calculator!$F$17,1)))*IF(MOD(Calculator!$B$31/Calculator!$F$17,1)&lt;0.5,-1,1))^2)/SQRT(((50*POWER(80,POWER(COS(PI()*MOD(Calculator!$B$31/Calculator!$F$17,1)),2))+MIN(500,MAX(30,100*EXP(-0.3*'VSWR Calculator'!$C$24)*(1+3*ABS(MOD('VSWR Calculator'!$C$23/Calculator!$F$17/2,1)-0.5))))/'VSWR Calculator'!$C$25)+$C69)^2+(1500*ABS(SIN(2*PI()*MOD(Calculator!$B$31/Calculator!$F$17,1)))*IF(MOD(Calculator!$B$31/Calculator!$F$17,1)&lt;0.5,-1,1))^2))/(1-SQRT(((50*POWER(80,POWER(COS(PI()*MOD(Calculator!$B$31/Calculator!$F$17,1)),2))+MIN(500,MAX(30,100*EXP(-0.3*'VSWR Calculator'!$C$24)*(1+3*ABS(MOD('VSWR Calculator'!$C$23/Calculator!$F$17/2,1)-0.5))))/'VSWR Calculator'!$C$25)-$C69)^2+(1500*ABS(SIN(2*PI()*MOD(Calculator!$B$31/Calculator!$F$17,1)))*IF(MOD(Calculator!$B$31/Calculator!$F$17,1)&lt;0.5,-1,1))^2)/SQRT(((50*POWER(80,POWER(COS(PI()*MOD(Calculator!$B$31/Calculator!$F$17,1)),2))+MIN(500,MAX(30,100*EXP(-0.3*'VSWR Calculator'!$C$24)*(1+3*ABS(MOD('VSWR Calculator'!$C$23/Calculator!$F$17/2,1)-0.5))))/'VSWR Calculator'!$C$25)+$C69)^2+(1500*ABS(SIN(2*PI()*MOD(Calculator!$B$31/Calculator!$F$17,1)))*IF(MOD(Calculator!$B$31/Calculator!$F$17,1)&lt;0.5,-1,1))^2)),2))</f>
        <v>12.86</v>
      </c>
      <c r="CQ69" s="253" t="str">
        <f aca="false">IF(OR(Calculator!$E$18&lt;&gt;"YES",Calculator!$B$31&lt;Calculator!$G$18),"—",ROUND((1+SQRT(((50*POWER(80,POWER(COS(PI()*MOD(Calculator!$B$31/Calculator!$F$18,1)),2))+MIN(500,MAX(30,100*EXP(-0.3*'VSWR Calculator'!$C$24)*(1+3*ABS(MOD('VSWR Calculator'!$C$23/Calculator!$F$18/2,1)-0.5))))/'VSWR Calculator'!$C$25)-$C69)^2+(1500*ABS(SIN(2*PI()*MOD(Calculator!$B$31/Calculator!$F$18,1)))*IF(MOD(Calculator!$B$31/Calculator!$F$18,1)&lt;0.5,-1,1))^2)/SQRT(((50*POWER(80,POWER(COS(PI()*MOD(Calculator!$B$31/Calculator!$F$18,1)),2))+MIN(500,MAX(30,100*EXP(-0.3*'VSWR Calculator'!$C$24)*(1+3*ABS(MOD('VSWR Calculator'!$C$23/Calculator!$F$18/2,1)-0.5))))/'VSWR Calculator'!$C$25)+$C69)^2+(1500*ABS(SIN(2*PI()*MOD(Calculator!$B$31/Calculator!$F$18,1)))*IF(MOD(Calculator!$B$31/Calculator!$F$18,1)&lt;0.5,-1,1))^2))/(1-SQRT(((50*POWER(80,POWER(COS(PI()*MOD(Calculator!$B$31/Calculator!$F$18,1)),2))+MIN(500,MAX(30,100*EXP(-0.3*'VSWR Calculator'!$C$24)*(1+3*ABS(MOD('VSWR Calculator'!$C$23/Calculator!$F$18/2,1)-0.5))))/'VSWR Calculator'!$C$25)-$C69)^2+(1500*ABS(SIN(2*PI()*MOD(Calculator!$B$31/Calculator!$F$18,1)))*IF(MOD(Calculator!$B$31/Calculator!$F$18,1)&lt;0.5,-1,1))^2)/SQRT(((50*POWER(80,POWER(COS(PI()*MOD(Calculator!$B$31/Calculator!$F$18,1)),2))+MIN(500,MAX(30,100*EXP(-0.3*'VSWR Calculator'!$C$24)*(1+3*ABS(MOD('VSWR Calculator'!$C$23/Calculator!$F$18/2,1)-0.5))))/'VSWR Calculator'!$C$25)+$C69)^2+(1500*ABS(SIN(2*PI()*MOD(Calculator!$B$31/Calculator!$F$18,1)))*IF(MOD(Calculator!$B$31/Calculator!$F$18,1)&lt;0.5,-1,1))^2)),2))</f>
        <v>—</v>
      </c>
      <c r="CR69" s="253" t="str">
        <f aca="false">IF(OR(Calculator!$E$19&lt;&gt;"YES",Calculator!$B$31&lt;Calculator!$G$19),"—",ROUND((1+SQRT(((50*POWER(80,POWER(COS(PI()*MOD(Calculator!$B$31/Calculator!$F$19,1)),2))+MIN(500,MAX(30,100*EXP(-0.3*'VSWR Calculator'!$C$24)*(1+3*ABS(MOD('VSWR Calculator'!$C$23/Calculator!$F$19/2,1)-0.5))))/'VSWR Calculator'!$C$25)-$C69)^2+(1500*ABS(SIN(2*PI()*MOD(Calculator!$B$31/Calculator!$F$19,1)))*IF(MOD(Calculator!$B$31/Calculator!$F$19,1)&lt;0.5,-1,1))^2)/SQRT(((50*POWER(80,POWER(COS(PI()*MOD(Calculator!$B$31/Calculator!$F$19,1)),2))+MIN(500,MAX(30,100*EXP(-0.3*'VSWR Calculator'!$C$24)*(1+3*ABS(MOD('VSWR Calculator'!$C$23/Calculator!$F$19/2,1)-0.5))))/'VSWR Calculator'!$C$25)+$C69)^2+(1500*ABS(SIN(2*PI()*MOD(Calculator!$B$31/Calculator!$F$19,1)))*IF(MOD(Calculator!$B$31/Calculator!$F$19,1)&lt;0.5,-1,1))^2))/(1-SQRT(((50*POWER(80,POWER(COS(PI()*MOD(Calculator!$B$31/Calculator!$F$19,1)),2))+MIN(500,MAX(30,100*EXP(-0.3*'VSWR Calculator'!$C$24)*(1+3*ABS(MOD('VSWR Calculator'!$C$23/Calculator!$F$19/2,1)-0.5))))/'VSWR Calculator'!$C$25)-$C69)^2+(1500*ABS(SIN(2*PI()*MOD(Calculator!$B$31/Calculator!$F$19,1)))*IF(MOD(Calculator!$B$31/Calculator!$F$19,1)&lt;0.5,-1,1))^2)/SQRT(((50*POWER(80,POWER(COS(PI()*MOD(Calculator!$B$31/Calculator!$F$19,1)),2))+MIN(500,MAX(30,100*EXP(-0.3*'VSWR Calculator'!$C$24)*(1+3*ABS(MOD('VSWR Calculator'!$C$23/Calculator!$F$19/2,1)-0.5))))/'VSWR Calculator'!$C$25)+$C69)^2+(1500*ABS(SIN(2*PI()*MOD(Calculator!$B$31/Calculator!$F$19,1)))*IF(MOD(Calculator!$B$31/Calculator!$F$19,1)&lt;0.5,-1,1))^2)),2))</f>
        <v>—</v>
      </c>
      <c r="CS69" s="253" t="str">
        <f aca="false">IF(OR(Calculator!$E$20&lt;&gt;"YES",Calculator!$B$31&lt;Calculator!$G$20),"—",ROUND((1+SQRT(((50*POWER(80,POWER(COS(PI()*MOD(Calculator!$B$31/Calculator!$F$20,1)),2))+MIN(500,MAX(30,100*EXP(-0.3*'VSWR Calculator'!$C$24)*(1+3*ABS(MOD('VSWR Calculator'!$C$23/Calculator!$F$20/2,1)-0.5))))/'VSWR Calculator'!$C$25)-$C69)^2+(1500*ABS(SIN(2*PI()*MOD(Calculator!$B$31/Calculator!$F$20,1)))*IF(MOD(Calculator!$B$31/Calculator!$F$20,1)&lt;0.5,-1,1))^2)/SQRT(((50*POWER(80,POWER(COS(PI()*MOD(Calculator!$B$31/Calculator!$F$20,1)),2))+MIN(500,MAX(30,100*EXP(-0.3*'VSWR Calculator'!$C$24)*(1+3*ABS(MOD('VSWR Calculator'!$C$23/Calculator!$F$20/2,1)-0.5))))/'VSWR Calculator'!$C$25)+$C69)^2+(1500*ABS(SIN(2*PI()*MOD(Calculator!$B$31/Calculator!$F$20,1)))*IF(MOD(Calculator!$B$31/Calculator!$F$20,1)&lt;0.5,-1,1))^2))/(1-SQRT(((50*POWER(80,POWER(COS(PI()*MOD(Calculator!$B$31/Calculator!$F$20,1)),2))+MIN(500,MAX(30,100*EXP(-0.3*'VSWR Calculator'!$C$24)*(1+3*ABS(MOD('VSWR Calculator'!$C$23/Calculator!$F$20/2,1)-0.5))))/'VSWR Calculator'!$C$25)-$C69)^2+(1500*ABS(SIN(2*PI()*MOD(Calculator!$B$31/Calculator!$F$20,1)))*IF(MOD(Calculator!$B$31/Calculator!$F$20,1)&lt;0.5,-1,1))^2)/SQRT(((50*POWER(80,POWER(COS(PI()*MOD(Calculator!$B$31/Calculator!$F$20,1)),2))+MIN(500,MAX(30,100*EXP(-0.3*'VSWR Calculator'!$C$24)*(1+3*ABS(MOD('VSWR Calculator'!$C$23/Calculator!$F$20/2,1)-0.5))))/'VSWR Calculator'!$C$25)+$C69)^2+(1500*ABS(SIN(2*PI()*MOD(Calculator!$B$31/Calculator!$F$20,1)))*IF(MOD(Calculator!$B$31/Calculator!$F$20,1)&lt;0.5,-1,1))^2)),2))</f>
        <v>—</v>
      </c>
      <c r="CT69" s="253" t="str">
        <f aca="false">IF(OR(Calculator!$E$21&lt;&gt;"YES",Calculator!$B$31&lt;Calculator!$G$21),"—",ROUND((1+SQRT(((50*POWER(80,POWER(COS(PI()*MOD(Calculator!$B$31/Calculator!$F$21,1)),2))+MIN(500,MAX(30,100*EXP(-0.3*'VSWR Calculator'!$C$24)*(1+3*ABS(MOD('VSWR Calculator'!$C$23/Calculator!$F$21/2,1)-0.5))))/'VSWR Calculator'!$C$25)-$C69)^2+(1500*ABS(SIN(2*PI()*MOD(Calculator!$B$31/Calculator!$F$21,1)))*IF(MOD(Calculator!$B$31/Calculator!$F$21,1)&lt;0.5,-1,1))^2)/SQRT(((50*POWER(80,POWER(COS(PI()*MOD(Calculator!$B$31/Calculator!$F$21,1)),2))+MIN(500,MAX(30,100*EXP(-0.3*'VSWR Calculator'!$C$24)*(1+3*ABS(MOD('VSWR Calculator'!$C$23/Calculator!$F$21/2,1)-0.5))))/'VSWR Calculator'!$C$25)+$C69)^2+(1500*ABS(SIN(2*PI()*MOD(Calculator!$B$31/Calculator!$F$21,1)))*IF(MOD(Calculator!$B$31/Calculator!$F$21,1)&lt;0.5,-1,1))^2))/(1-SQRT(((50*POWER(80,POWER(COS(PI()*MOD(Calculator!$B$31/Calculator!$F$21,1)),2))+MIN(500,MAX(30,100*EXP(-0.3*'VSWR Calculator'!$C$24)*(1+3*ABS(MOD('VSWR Calculator'!$C$23/Calculator!$F$21/2,1)-0.5))))/'VSWR Calculator'!$C$25)-$C69)^2+(1500*ABS(SIN(2*PI()*MOD(Calculator!$B$31/Calculator!$F$21,1)))*IF(MOD(Calculator!$B$31/Calculator!$F$21,1)&lt;0.5,-1,1))^2)/SQRT(((50*POWER(80,POWER(COS(PI()*MOD(Calculator!$B$31/Calculator!$F$21,1)),2))+MIN(500,MAX(30,100*EXP(-0.3*'VSWR Calculator'!$C$24)*(1+3*ABS(MOD('VSWR Calculator'!$C$23/Calculator!$F$21/2,1)-0.5))))/'VSWR Calculator'!$C$25)+$C69)^2+(1500*ABS(SIN(2*PI()*MOD(Calculator!$B$31/Calculator!$F$21,1)))*IF(MOD(Calculator!$B$31/Calculator!$F$21,1)&lt;0.5,-1,1))^2)),2))</f>
        <v>—</v>
      </c>
      <c r="CU69" s="253" t="str">
        <f aca="false">IF(OR(Calculator!$E$22&lt;&gt;"YES",Calculator!$B$31&lt;Calculator!$G$22),"—",ROUND((1+SQRT(((50*POWER(80,POWER(COS(PI()*MOD(Calculator!$B$31/Calculator!$F$22,1)),2))+MIN(500,MAX(30,100*EXP(-0.3*'VSWR Calculator'!$C$24)*(1+3*ABS(MOD('VSWR Calculator'!$C$23/Calculator!$F$22/2,1)-0.5))))/'VSWR Calculator'!$C$25)-$C69)^2+(1500*ABS(SIN(2*PI()*MOD(Calculator!$B$31/Calculator!$F$22,1)))*IF(MOD(Calculator!$B$31/Calculator!$F$22,1)&lt;0.5,-1,1))^2)/SQRT(((50*POWER(80,POWER(COS(PI()*MOD(Calculator!$B$31/Calculator!$F$22,1)),2))+MIN(500,MAX(30,100*EXP(-0.3*'VSWR Calculator'!$C$24)*(1+3*ABS(MOD('VSWR Calculator'!$C$23/Calculator!$F$22/2,1)-0.5))))/'VSWR Calculator'!$C$25)+$C69)^2+(1500*ABS(SIN(2*PI()*MOD(Calculator!$B$31/Calculator!$F$22,1)))*IF(MOD(Calculator!$B$31/Calculator!$F$22,1)&lt;0.5,-1,1))^2))/(1-SQRT(((50*POWER(80,POWER(COS(PI()*MOD(Calculator!$B$31/Calculator!$F$22,1)),2))+MIN(500,MAX(30,100*EXP(-0.3*'VSWR Calculator'!$C$24)*(1+3*ABS(MOD('VSWR Calculator'!$C$23/Calculator!$F$22/2,1)-0.5))))/'VSWR Calculator'!$C$25)-$C69)^2+(1500*ABS(SIN(2*PI()*MOD(Calculator!$B$31/Calculator!$F$22,1)))*IF(MOD(Calculator!$B$31/Calculator!$F$22,1)&lt;0.5,-1,1))^2)/SQRT(((50*POWER(80,POWER(COS(PI()*MOD(Calculator!$B$31/Calculator!$F$22,1)),2))+MIN(500,MAX(30,100*EXP(-0.3*'VSWR Calculator'!$C$24)*(1+3*ABS(MOD('VSWR Calculator'!$C$23/Calculator!$F$22/2,1)-0.5))))/'VSWR Calculator'!$C$25)+$C69)^2+(1500*ABS(SIN(2*PI()*MOD(Calculator!$B$31/Calculator!$F$22,1)))*IF(MOD(Calculator!$B$31/Calculator!$F$22,1)&lt;0.5,-1,1))^2)),2))</f>
        <v>—</v>
      </c>
      <c r="CV69" s="253" t="n">
        <f aca="false">IFERROR(ROUND((IF(ISNUMBER(CK69),CK69,0)+IF(ISNUMBER(CL69),CL69,0)+IF(ISNUMBER(CM69),CM69,0)+IF(ISNUMBER(CN69),CN69,0)+IF(ISNUMBER(CO69),CO69,0)+IF(ISNUMBER(CP69),CP69,0)+IF(ISNUMBER(CQ69),CQ69,0)+IF(ISNUMBER(CR69),CR69,0)+IF(ISNUMBER(CS69),CS69,0)+IF(ISNUMBER(CT69),CT69,0)+IF(ISNUMBER(CU69),CU69,0))/(IF(ISNUMBER(CK69),1,0)+IF(ISNUMBER(CL69),1,0)+IF(ISNUMBER(CM69),1,0)+IF(ISNUMBER(CN69),1,0)+IF(ISNUMBER(CO69),1,0)+IF(ISNUMBER(CP69),1,0)+IF(ISNUMBER(CQ69),1,0)+IF(ISNUMBER(CR69),1,0)+IF(ISNUMBER(CS69),1,0)+IF(ISNUMBER(CT69),1,0)+IF(ISNUMBER(CU69),1,0)),4),"")</f>
        <v>13.855</v>
      </c>
      <c r="CW69" s="253" t="str">
        <f aca="false">IF(OR(Calculator!$E$12&lt;&gt;"YES",Calculator!$B$32&lt;Calculator!$G$12),"—",ROUND((1+SQRT(((50*POWER(80,POWER(COS(PI()*MOD(Calculator!$B$32/Calculator!$F$12,1)),2))+MIN(500,MAX(30,100*EXP(-0.3*'VSWR Calculator'!$C$24)*(1+3*ABS(MOD('VSWR Calculator'!$C$23/Calculator!$F$12/2,1)-0.5))))/'VSWR Calculator'!$C$25)-$C69)^2+(1500*ABS(SIN(2*PI()*MOD(Calculator!$B$32/Calculator!$F$12,1)))*IF(MOD(Calculator!$B$32/Calculator!$F$12,1)&lt;0.5,-1,1))^2)/SQRT(((50*POWER(80,POWER(COS(PI()*MOD(Calculator!$B$32/Calculator!$F$12,1)),2))+MIN(500,MAX(30,100*EXP(-0.3*'VSWR Calculator'!$C$24)*(1+3*ABS(MOD('VSWR Calculator'!$C$23/Calculator!$F$12/2,1)-0.5))))/'VSWR Calculator'!$C$25)+$C69)^2+(1500*ABS(SIN(2*PI()*MOD(Calculator!$B$32/Calculator!$F$12,1)))*IF(MOD(Calculator!$B$32/Calculator!$F$12,1)&lt;0.5,-1,1))^2))/(1-SQRT(((50*POWER(80,POWER(COS(PI()*MOD(Calculator!$B$32/Calculator!$F$12,1)),2))+MIN(500,MAX(30,100*EXP(-0.3*'VSWR Calculator'!$C$24)*(1+3*ABS(MOD('VSWR Calculator'!$C$23/Calculator!$F$12/2,1)-0.5))))/'VSWR Calculator'!$C$25)-$C69)^2+(1500*ABS(SIN(2*PI()*MOD(Calculator!$B$32/Calculator!$F$12,1)))*IF(MOD(Calculator!$B$32/Calculator!$F$12,1)&lt;0.5,-1,1))^2)/SQRT(((50*POWER(80,POWER(COS(PI()*MOD(Calculator!$B$32/Calculator!$F$12,1)),2))+MIN(500,MAX(30,100*EXP(-0.3*'VSWR Calculator'!$C$24)*(1+3*ABS(MOD('VSWR Calculator'!$C$23/Calculator!$F$12/2,1)-0.5))))/'VSWR Calculator'!$C$25)+$C69)^2+(1500*ABS(SIN(2*PI()*MOD(Calculator!$B$32/Calculator!$F$12,1)))*IF(MOD(Calculator!$B$32/Calculator!$F$12,1)&lt;0.5,-1,1))^2)),2))</f>
        <v>—</v>
      </c>
      <c r="CX69" s="253" t="str">
        <f aca="false">IF(OR(Calculator!$E$13&lt;&gt;"YES",Calculator!$B$32&lt;Calculator!$G$13),"—",ROUND((1+SQRT(((50*POWER(80,POWER(COS(PI()*MOD(Calculator!$B$32/Calculator!$F$13,1)),2))+MIN(500,MAX(30,100*EXP(-0.3*'VSWR Calculator'!$C$24)*(1+3*ABS(MOD('VSWR Calculator'!$C$23/Calculator!$F$13/2,1)-0.5))))/'VSWR Calculator'!$C$25)-$C69)^2+(1500*ABS(SIN(2*PI()*MOD(Calculator!$B$32/Calculator!$F$13,1)))*IF(MOD(Calculator!$B$32/Calculator!$F$13,1)&lt;0.5,-1,1))^2)/SQRT(((50*POWER(80,POWER(COS(PI()*MOD(Calculator!$B$32/Calculator!$F$13,1)),2))+MIN(500,MAX(30,100*EXP(-0.3*'VSWR Calculator'!$C$24)*(1+3*ABS(MOD('VSWR Calculator'!$C$23/Calculator!$F$13/2,1)-0.5))))/'VSWR Calculator'!$C$25)+$C69)^2+(1500*ABS(SIN(2*PI()*MOD(Calculator!$B$32/Calculator!$F$13,1)))*IF(MOD(Calculator!$B$32/Calculator!$F$13,1)&lt;0.5,-1,1))^2))/(1-SQRT(((50*POWER(80,POWER(COS(PI()*MOD(Calculator!$B$32/Calculator!$F$13,1)),2))+MIN(500,MAX(30,100*EXP(-0.3*'VSWR Calculator'!$C$24)*(1+3*ABS(MOD('VSWR Calculator'!$C$23/Calculator!$F$13/2,1)-0.5))))/'VSWR Calculator'!$C$25)-$C69)^2+(1500*ABS(SIN(2*PI()*MOD(Calculator!$B$32/Calculator!$F$13,1)))*IF(MOD(Calculator!$B$32/Calculator!$F$13,1)&lt;0.5,-1,1))^2)/SQRT(((50*POWER(80,POWER(COS(PI()*MOD(Calculator!$B$32/Calculator!$F$13,1)),2))+MIN(500,MAX(30,100*EXP(-0.3*'VSWR Calculator'!$C$24)*(1+3*ABS(MOD('VSWR Calculator'!$C$23/Calculator!$F$13/2,1)-0.5))))/'VSWR Calculator'!$C$25)+$C69)^2+(1500*ABS(SIN(2*PI()*MOD(Calculator!$B$32/Calculator!$F$13,1)))*IF(MOD(Calculator!$B$32/Calculator!$F$13,1)&lt;0.5,-1,1))^2)),2))</f>
        <v>—</v>
      </c>
      <c r="CY69" s="253" t="str">
        <f aca="false">IF(OR(Calculator!$E$14&lt;&gt;"YES",Calculator!$B$32&lt;Calculator!$G$14),"—",ROUND((1+SQRT(((50*POWER(80,POWER(COS(PI()*MOD(Calculator!$B$32/Calculator!$F$14,1)),2))+MIN(500,MAX(30,100*EXP(-0.3*'VSWR Calculator'!$C$24)*(1+3*ABS(MOD('VSWR Calculator'!$C$23/Calculator!$F$14/2,1)-0.5))))/'VSWR Calculator'!$C$25)-$C69)^2+(1500*ABS(SIN(2*PI()*MOD(Calculator!$B$32/Calculator!$F$14,1)))*IF(MOD(Calculator!$B$32/Calculator!$F$14,1)&lt;0.5,-1,1))^2)/SQRT(((50*POWER(80,POWER(COS(PI()*MOD(Calculator!$B$32/Calculator!$F$14,1)),2))+MIN(500,MAX(30,100*EXP(-0.3*'VSWR Calculator'!$C$24)*(1+3*ABS(MOD('VSWR Calculator'!$C$23/Calculator!$F$14/2,1)-0.5))))/'VSWR Calculator'!$C$25)+$C69)^2+(1500*ABS(SIN(2*PI()*MOD(Calculator!$B$32/Calculator!$F$14,1)))*IF(MOD(Calculator!$B$32/Calculator!$F$14,1)&lt;0.5,-1,1))^2))/(1-SQRT(((50*POWER(80,POWER(COS(PI()*MOD(Calculator!$B$32/Calculator!$F$14,1)),2))+MIN(500,MAX(30,100*EXP(-0.3*'VSWR Calculator'!$C$24)*(1+3*ABS(MOD('VSWR Calculator'!$C$23/Calculator!$F$14/2,1)-0.5))))/'VSWR Calculator'!$C$25)-$C69)^2+(1500*ABS(SIN(2*PI()*MOD(Calculator!$B$32/Calculator!$F$14,1)))*IF(MOD(Calculator!$B$32/Calculator!$F$14,1)&lt;0.5,-1,1))^2)/SQRT(((50*POWER(80,POWER(COS(PI()*MOD(Calculator!$B$32/Calculator!$F$14,1)),2))+MIN(500,MAX(30,100*EXP(-0.3*'VSWR Calculator'!$C$24)*(1+3*ABS(MOD('VSWR Calculator'!$C$23/Calculator!$F$14/2,1)-0.5))))/'VSWR Calculator'!$C$25)+$C69)^2+(1500*ABS(SIN(2*PI()*MOD(Calculator!$B$32/Calculator!$F$14,1)))*IF(MOD(Calculator!$B$32/Calculator!$F$14,1)&lt;0.5,-1,1))^2)),2))</f>
        <v>—</v>
      </c>
      <c r="CZ69" s="253" t="n">
        <f aca="false">IF(OR(Calculator!$E$15&lt;&gt;"YES",Calculator!$B$32&lt;Calculator!$G$15),"—",ROUND((1+SQRT(((50*POWER(80,POWER(COS(PI()*MOD(Calculator!$B$32/Calculator!$F$15,1)),2))+MIN(500,MAX(30,100*EXP(-0.3*'VSWR Calculator'!$C$24)*(1+3*ABS(MOD('VSWR Calculator'!$C$23/Calculator!$F$15/2,1)-0.5))))/'VSWR Calculator'!$C$25)-$C69)^2+(1500*ABS(SIN(2*PI()*MOD(Calculator!$B$32/Calculator!$F$15,1)))*IF(MOD(Calculator!$B$32/Calculator!$F$15,1)&lt;0.5,-1,1))^2)/SQRT(((50*POWER(80,POWER(COS(PI()*MOD(Calculator!$B$32/Calculator!$F$15,1)),2))+MIN(500,MAX(30,100*EXP(-0.3*'VSWR Calculator'!$C$24)*(1+3*ABS(MOD('VSWR Calculator'!$C$23/Calculator!$F$15/2,1)-0.5))))/'VSWR Calculator'!$C$25)+$C69)^2+(1500*ABS(SIN(2*PI()*MOD(Calculator!$B$32/Calculator!$F$15,1)))*IF(MOD(Calculator!$B$32/Calculator!$F$15,1)&lt;0.5,-1,1))^2))/(1-SQRT(((50*POWER(80,POWER(COS(PI()*MOD(Calculator!$B$32/Calculator!$F$15,1)),2))+MIN(500,MAX(30,100*EXP(-0.3*'VSWR Calculator'!$C$24)*(1+3*ABS(MOD('VSWR Calculator'!$C$23/Calculator!$F$15/2,1)-0.5))))/'VSWR Calculator'!$C$25)-$C69)^2+(1500*ABS(SIN(2*PI()*MOD(Calculator!$B$32/Calculator!$F$15,1)))*IF(MOD(Calculator!$B$32/Calculator!$F$15,1)&lt;0.5,-1,1))^2)/SQRT(((50*POWER(80,POWER(COS(PI()*MOD(Calculator!$B$32/Calculator!$F$15,1)),2))+MIN(500,MAX(30,100*EXP(-0.3*'VSWR Calculator'!$C$24)*(1+3*ABS(MOD('VSWR Calculator'!$C$23/Calculator!$F$15/2,1)-0.5))))/'VSWR Calculator'!$C$25)+$C69)^2+(1500*ABS(SIN(2*PI()*MOD(Calculator!$B$32/Calculator!$F$15,1)))*IF(MOD(Calculator!$B$32/Calculator!$F$15,1)&lt;0.5,-1,1))^2)),2))</f>
        <v>2.39</v>
      </c>
      <c r="DA69" s="253" t="str">
        <f aca="false">IF(OR(Calculator!$E$16&lt;&gt;"YES",Calculator!$B$32&lt;Calculator!$G$16),"—",ROUND((1+SQRT(((50*POWER(80,POWER(COS(PI()*MOD(Calculator!$B$32/Calculator!$F$16,1)),2))+MIN(500,MAX(30,100*EXP(-0.3*'VSWR Calculator'!$C$24)*(1+3*ABS(MOD('VSWR Calculator'!$C$23/Calculator!$F$16/2,1)-0.5))))/'VSWR Calculator'!$C$25)-$C69)^2+(1500*ABS(SIN(2*PI()*MOD(Calculator!$B$32/Calculator!$F$16,1)))*IF(MOD(Calculator!$B$32/Calculator!$F$16,1)&lt;0.5,-1,1))^2)/SQRT(((50*POWER(80,POWER(COS(PI()*MOD(Calculator!$B$32/Calculator!$F$16,1)),2))+MIN(500,MAX(30,100*EXP(-0.3*'VSWR Calculator'!$C$24)*(1+3*ABS(MOD('VSWR Calculator'!$C$23/Calculator!$F$16/2,1)-0.5))))/'VSWR Calculator'!$C$25)+$C69)^2+(1500*ABS(SIN(2*PI()*MOD(Calculator!$B$32/Calculator!$F$16,1)))*IF(MOD(Calculator!$B$32/Calculator!$F$16,1)&lt;0.5,-1,1))^2))/(1-SQRT(((50*POWER(80,POWER(COS(PI()*MOD(Calculator!$B$32/Calculator!$F$16,1)),2))+MIN(500,MAX(30,100*EXP(-0.3*'VSWR Calculator'!$C$24)*(1+3*ABS(MOD('VSWR Calculator'!$C$23/Calculator!$F$16/2,1)-0.5))))/'VSWR Calculator'!$C$25)-$C69)^2+(1500*ABS(SIN(2*PI()*MOD(Calculator!$B$32/Calculator!$F$16,1)))*IF(MOD(Calculator!$B$32/Calculator!$F$16,1)&lt;0.5,-1,1))^2)/SQRT(((50*POWER(80,POWER(COS(PI()*MOD(Calculator!$B$32/Calculator!$F$16,1)),2))+MIN(500,MAX(30,100*EXP(-0.3*'VSWR Calculator'!$C$24)*(1+3*ABS(MOD('VSWR Calculator'!$C$23/Calculator!$F$16/2,1)-0.5))))/'VSWR Calculator'!$C$25)+$C69)^2+(1500*ABS(SIN(2*PI()*MOD(Calculator!$B$32/Calculator!$F$16,1)))*IF(MOD(Calculator!$B$32/Calculator!$F$16,1)&lt;0.5,-1,1))^2)),2))</f>
        <v>—</v>
      </c>
      <c r="DB69" s="253" t="n">
        <f aca="false">IF(OR(Calculator!$E$17&lt;&gt;"YES",Calculator!$B$32&lt;Calculator!$G$17),"—",ROUND((1+SQRT(((50*POWER(80,POWER(COS(PI()*MOD(Calculator!$B$32/Calculator!$F$17,1)),2))+MIN(500,MAX(30,100*EXP(-0.3*'VSWR Calculator'!$C$24)*(1+3*ABS(MOD('VSWR Calculator'!$C$23/Calculator!$F$17/2,1)-0.5))))/'VSWR Calculator'!$C$25)-$C69)^2+(1500*ABS(SIN(2*PI()*MOD(Calculator!$B$32/Calculator!$F$17,1)))*IF(MOD(Calculator!$B$32/Calculator!$F$17,1)&lt;0.5,-1,1))^2)/SQRT(((50*POWER(80,POWER(COS(PI()*MOD(Calculator!$B$32/Calculator!$F$17,1)),2))+MIN(500,MAX(30,100*EXP(-0.3*'VSWR Calculator'!$C$24)*(1+3*ABS(MOD('VSWR Calculator'!$C$23/Calculator!$F$17/2,1)-0.5))))/'VSWR Calculator'!$C$25)+$C69)^2+(1500*ABS(SIN(2*PI()*MOD(Calculator!$B$32/Calculator!$F$17,1)))*IF(MOD(Calculator!$B$32/Calculator!$F$17,1)&lt;0.5,-1,1))^2))/(1-SQRT(((50*POWER(80,POWER(COS(PI()*MOD(Calculator!$B$32/Calculator!$F$17,1)),2))+MIN(500,MAX(30,100*EXP(-0.3*'VSWR Calculator'!$C$24)*(1+3*ABS(MOD('VSWR Calculator'!$C$23/Calculator!$F$17/2,1)-0.5))))/'VSWR Calculator'!$C$25)-$C69)^2+(1500*ABS(SIN(2*PI()*MOD(Calculator!$B$32/Calculator!$F$17,1)))*IF(MOD(Calculator!$B$32/Calculator!$F$17,1)&lt;0.5,-1,1))^2)/SQRT(((50*POWER(80,POWER(COS(PI()*MOD(Calculator!$B$32/Calculator!$F$17,1)),2))+MIN(500,MAX(30,100*EXP(-0.3*'VSWR Calculator'!$C$24)*(1+3*ABS(MOD('VSWR Calculator'!$C$23/Calculator!$F$17/2,1)-0.5))))/'VSWR Calculator'!$C$25)+$C69)^2+(1500*ABS(SIN(2*PI()*MOD(Calculator!$B$32/Calculator!$F$17,1)))*IF(MOD(Calculator!$B$32/Calculator!$F$17,1)&lt;0.5,-1,1))^2)),2))</f>
        <v>13.4</v>
      </c>
      <c r="DC69" s="253" t="str">
        <f aca="false">IF(OR(Calculator!$E$18&lt;&gt;"YES",Calculator!$B$32&lt;Calculator!$G$18),"—",ROUND((1+SQRT(((50*POWER(80,POWER(COS(PI()*MOD(Calculator!$B$32/Calculator!$F$18,1)),2))+MIN(500,MAX(30,100*EXP(-0.3*'VSWR Calculator'!$C$24)*(1+3*ABS(MOD('VSWR Calculator'!$C$23/Calculator!$F$18/2,1)-0.5))))/'VSWR Calculator'!$C$25)-$C69)^2+(1500*ABS(SIN(2*PI()*MOD(Calculator!$B$32/Calculator!$F$18,1)))*IF(MOD(Calculator!$B$32/Calculator!$F$18,1)&lt;0.5,-1,1))^2)/SQRT(((50*POWER(80,POWER(COS(PI()*MOD(Calculator!$B$32/Calculator!$F$18,1)),2))+MIN(500,MAX(30,100*EXP(-0.3*'VSWR Calculator'!$C$24)*(1+3*ABS(MOD('VSWR Calculator'!$C$23/Calculator!$F$18/2,1)-0.5))))/'VSWR Calculator'!$C$25)+$C69)^2+(1500*ABS(SIN(2*PI()*MOD(Calculator!$B$32/Calculator!$F$18,1)))*IF(MOD(Calculator!$B$32/Calculator!$F$18,1)&lt;0.5,-1,1))^2))/(1-SQRT(((50*POWER(80,POWER(COS(PI()*MOD(Calculator!$B$32/Calculator!$F$18,1)),2))+MIN(500,MAX(30,100*EXP(-0.3*'VSWR Calculator'!$C$24)*(1+3*ABS(MOD('VSWR Calculator'!$C$23/Calculator!$F$18/2,1)-0.5))))/'VSWR Calculator'!$C$25)-$C69)^2+(1500*ABS(SIN(2*PI()*MOD(Calculator!$B$32/Calculator!$F$18,1)))*IF(MOD(Calculator!$B$32/Calculator!$F$18,1)&lt;0.5,-1,1))^2)/SQRT(((50*POWER(80,POWER(COS(PI()*MOD(Calculator!$B$32/Calculator!$F$18,1)),2))+MIN(500,MAX(30,100*EXP(-0.3*'VSWR Calculator'!$C$24)*(1+3*ABS(MOD('VSWR Calculator'!$C$23/Calculator!$F$18/2,1)-0.5))))/'VSWR Calculator'!$C$25)+$C69)^2+(1500*ABS(SIN(2*PI()*MOD(Calculator!$B$32/Calculator!$F$18,1)))*IF(MOD(Calculator!$B$32/Calculator!$F$18,1)&lt;0.5,-1,1))^2)),2))</f>
        <v>—</v>
      </c>
      <c r="DD69" s="253" t="str">
        <f aca="false">IF(OR(Calculator!$E$19&lt;&gt;"YES",Calculator!$B$32&lt;Calculator!$G$19),"—",ROUND((1+SQRT(((50*POWER(80,POWER(COS(PI()*MOD(Calculator!$B$32/Calculator!$F$19,1)),2))+MIN(500,MAX(30,100*EXP(-0.3*'VSWR Calculator'!$C$24)*(1+3*ABS(MOD('VSWR Calculator'!$C$23/Calculator!$F$19/2,1)-0.5))))/'VSWR Calculator'!$C$25)-$C69)^2+(1500*ABS(SIN(2*PI()*MOD(Calculator!$B$32/Calculator!$F$19,1)))*IF(MOD(Calculator!$B$32/Calculator!$F$19,1)&lt;0.5,-1,1))^2)/SQRT(((50*POWER(80,POWER(COS(PI()*MOD(Calculator!$B$32/Calculator!$F$19,1)),2))+MIN(500,MAX(30,100*EXP(-0.3*'VSWR Calculator'!$C$24)*(1+3*ABS(MOD('VSWR Calculator'!$C$23/Calculator!$F$19/2,1)-0.5))))/'VSWR Calculator'!$C$25)+$C69)^2+(1500*ABS(SIN(2*PI()*MOD(Calculator!$B$32/Calculator!$F$19,1)))*IF(MOD(Calculator!$B$32/Calculator!$F$19,1)&lt;0.5,-1,1))^2))/(1-SQRT(((50*POWER(80,POWER(COS(PI()*MOD(Calculator!$B$32/Calculator!$F$19,1)),2))+MIN(500,MAX(30,100*EXP(-0.3*'VSWR Calculator'!$C$24)*(1+3*ABS(MOD('VSWR Calculator'!$C$23/Calculator!$F$19/2,1)-0.5))))/'VSWR Calculator'!$C$25)-$C69)^2+(1500*ABS(SIN(2*PI()*MOD(Calculator!$B$32/Calculator!$F$19,1)))*IF(MOD(Calculator!$B$32/Calculator!$F$19,1)&lt;0.5,-1,1))^2)/SQRT(((50*POWER(80,POWER(COS(PI()*MOD(Calculator!$B$32/Calculator!$F$19,1)),2))+MIN(500,MAX(30,100*EXP(-0.3*'VSWR Calculator'!$C$24)*(1+3*ABS(MOD('VSWR Calculator'!$C$23/Calculator!$F$19/2,1)-0.5))))/'VSWR Calculator'!$C$25)+$C69)^2+(1500*ABS(SIN(2*PI()*MOD(Calculator!$B$32/Calculator!$F$19,1)))*IF(MOD(Calculator!$B$32/Calculator!$F$19,1)&lt;0.5,-1,1))^2)),2))</f>
        <v>—</v>
      </c>
      <c r="DE69" s="253" t="str">
        <f aca="false">IF(OR(Calculator!$E$20&lt;&gt;"YES",Calculator!$B$32&lt;Calculator!$G$20),"—",ROUND((1+SQRT(((50*POWER(80,POWER(COS(PI()*MOD(Calculator!$B$32/Calculator!$F$20,1)),2))+MIN(500,MAX(30,100*EXP(-0.3*'VSWR Calculator'!$C$24)*(1+3*ABS(MOD('VSWR Calculator'!$C$23/Calculator!$F$20/2,1)-0.5))))/'VSWR Calculator'!$C$25)-$C69)^2+(1500*ABS(SIN(2*PI()*MOD(Calculator!$B$32/Calculator!$F$20,1)))*IF(MOD(Calculator!$B$32/Calculator!$F$20,1)&lt;0.5,-1,1))^2)/SQRT(((50*POWER(80,POWER(COS(PI()*MOD(Calculator!$B$32/Calculator!$F$20,1)),2))+MIN(500,MAX(30,100*EXP(-0.3*'VSWR Calculator'!$C$24)*(1+3*ABS(MOD('VSWR Calculator'!$C$23/Calculator!$F$20/2,1)-0.5))))/'VSWR Calculator'!$C$25)+$C69)^2+(1500*ABS(SIN(2*PI()*MOD(Calculator!$B$32/Calculator!$F$20,1)))*IF(MOD(Calculator!$B$32/Calculator!$F$20,1)&lt;0.5,-1,1))^2))/(1-SQRT(((50*POWER(80,POWER(COS(PI()*MOD(Calculator!$B$32/Calculator!$F$20,1)),2))+MIN(500,MAX(30,100*EXP(-0.3*'VSWR Calculator'!$C$24)*(1+3*ABS(MOD('VSWR Calculator'!$C$23/Calculator!$F$20/2,1)-0.5))))/'VSWR Calculator'!$C$25)-$C69)^2+(1500*ABS(SIN(2*PI()*MOD(Calculator!$B$32/Calculator!$F$20,1)))*IF(MOD(Calculator!$B$32/Calculator!$F$20,1)&lt;0.5,-1,1))^2)/SQRT(((50*POWER(80,POWER(COS(PI()*MOD(Calculator!$B$32/Calculator!$F$20,1)),2))+MIN(500,MAX(30,100*EXP(-0.3*'VSWR Calculator'!$C$24)*(1+3*ABS(MOD('VSWR Calculator'!$C$23/Calculator!$F$20/2,1)-0.5))))/'VSWR Calculator'!$C$25)+$C69)^2+(1500*ABS(SIN(2*PI()*MOD(Calculator!$B$32/Calculator!$F$20,1)))*IF(MOD(Calculator!$B$32/Calculator!$F$20,1)&lt;0.5,-1,1))^2)),2))</f>
        <v>—</v>
      </c>
      <c r="DF69" s="253" t="str">
        <f aca="false">IF(OR(Calculator!$E$21&lt;&gt;"YES",Calculator!$B$32&lt;Calculator!$G$21),"—",ROUND((1+SQRT(((50*POWER(80,POWER(COS(PI()*MOD(Calculator!$B$32/Calculator!$F$21,1)),2))+MIN(500,MAX(30,100*EXP(-0.3*'VSWR Calculator'!$C$24)*(1+3*ABS(MOD('VSWR Calculator'!$C$23/Calculator!$F$21/2,1)-0.5))))/'VSWR Calculator'!$C$25)-$C69)^2+(1500*ABS(SIN(2*PI()*MOD(Calculator!$B$32/Calculator!$F$21,1)))*IF(MOD(Calculator!$B$32/Calculator!$F$21,1)&lt;0.5,-1,1))^2)/SQRT(((50*POWER(80,POWER(COS(PI()*MOD(Calculator!$B$32/Calculator!$F$21,1)),2))+MIN(500,MAX(30,100*EXP(-0.3*'VSWR Calculator'!$C$24)*(1+3*ABS(MOD('VSWR Calculator'!$C$23/Calculator!$F$21/2,1)-0.5))))/'VSWR Calculator'!$C$25)+$C69)^2+(1500*ABS(SIN(2*PI()*MOD(Calculator!$B$32/Calculator!$F$21,1)))*IF(MOD(Calculator!$B$32/Calculator!$F$21,1)&lt;0.5,-1,1))^2))/(1-SQRT(((50*POWER(80,POWER(COS(PI()*MOD(Calculator!$B$32/Calculator!$F$21,1)),2))+MIN(500,MAX(30,100*EXP(-0.3*'VSWR Calculator'!$C$24)*(1+3*ABS(MOD('VSWR Calculator'!$C$23/Calculator!$F$21/2,1)-0.5))))/'VSWR Calculator'!$C$25)-$C69)^2+(1500*ABS(SIN(2*PI()*MOD(Calculator!$B$32/Calculator!$F$21,1)))*IF(MOD(Calculator!$B$32/Calculator!$F$21,1)&lt;0.5,-1,1))^2)/SQRT(((50*POWER(80,POWER(COS(PI()*MOD(Calculator!$B$32/Calculator!$F$21,1)),2))+MIN(500,MAX(30,100*EXP(-0.3*'VSWR Calculator'!$C$24)*(1+3*ABS(MOD('VSWR Calculator'!$C$23/Calculator!$F$21/2,1)-0.5))))/'VSWR Calculator'!$C$25)+$C69)^2+(1500*ABS(SIN(2*PI()*MOD(Calculator!$B$32/Calculator!$F$21,1)))*IF(MOD(Calculator!$B$32/Calculator!$F$21,1)&lt;0.5,-1,1))^2)),2))</f>
        <v>—</v>
      </c>
      <c r="DG69" s="253" t="str">
        <f aca="false">IF(OR(Calculator!$E$22&lt;&gt;"YES",Calculator!$B$32&lt;Calculator!$G$22),"—",ROUND((1+SQRT(((50*POWER(80,POWER(COS(PI()*MOD(Calculator!$B$32/Calculator!$F$22,1)),2))+MIN(500,MAX(30,100*EXP(-0.3*'VSWR Calculator'!$C$24)*(1+3*ABS(MOD('VSWR Calculator'!$C$23/Calculator!$F$22/2,1)-0.5))))/'VSWR Calculator'!$C$25)-$C69)^2+(1500*ABS(SIN(2*PI()*MOD(Calculator!$B$32/Calculator!$F$22,1)))*IF(MOD(Calculator!$B$32/Calculator!$F$22,1)&lt;0.5,-1,1))^2)/SQRT(((50*POWER(80,POWER(COS(PI()*MOD(Calculator!$B$32/Calculator!$F$22,1)),2))+MIN(500,MAX(30,100*EXP(-0.3*'VSWR Calculator'!$C$24)*(1+3*ABS(MOD('VSWR Calculator'!$C$23/Calculator!$F$22/2,1)-0.5))))/'VSWR Calculator'!$C$25)+$C69)^2+(1500*ABS(SIN(2*PI()*MOD(Calculator!$B$32/Calculator!$F$22,1)))*IF(MOD(Calculator!$B$32/Calculator!$F$22,1)&lt;0.5,-1,1))^2))/(1-SQRT(((50*POWER(80,POWER(COS(PI()*MOD(Calculator!$B$32/Calculator!$F$22,1)),2))+MIN(500,MAX(30,100*EXP(-0.3*'VSWR Calculator'!$C$24)*(1+3*ABS(MOD('VSWR Calculator'!$C$23/Calculator!$F$22/2,1)-0.5))))/'VSWR Calculator'!$C$25)-$C69)^2+(1500*ABS(SIN(2*PI()*MOD(Calculator!$B$32/Calculator!$F$22,1)))*IF(MOD(Calculator!$B$32/Calculator!$F$22,1)&lt;0.5,-1,1))^2)/SQRT(((50*POWER(80,POWER(COS(PI()*MOD(Calculator!$B$32/Calculator!$F$22,1)),2))+MIN(500,MAX(30,100*EXP(-0.3*'VSWR Calculator'!$C$24)*(1+3*ABS(MOD('VSWR Calculator'!$C$23/Calculator!$F$22/2,1)-0.5))))/'VSWR Calculator'!$C$25)+$C69)^2+(1500*ABS(SIN(2*PI()*MOD(Calculator!$B$32/Calculator!$F$22,1)))*IF(MOD(Calculator!$B$32/Calculator!$F$22,1)&lt;0.5,-1,1))^2)),2))</f>
        <v>—</v>
      </c>
      <c r="DH69" s="253" t="n">
        <f aca="false">IFERROR(ROUND((IF(ISNUMBER(CW69),CW69,0)+IF(ISNUMBER(CX69),CX69,0)+IF(ISNUMBER(CY69),CY69,0)+IF(ISNUMBER(CZ69),CZ69,0)+IF(ISNUMBER(DA69),DA69,0)+IF(ISNUMBER(DB69),DB69,0)+IF(ISNUMBER(DC69),DC69,0)+IF(ISNUMBER(DD69),DD69,0)+IF(ISNUMBER(DE69),DE69,0)+IF(ISNUMBER(DF69),DF69,0)+IF(ISNUMBER(DG69),DG69,0))/(IF(ISNUMBER(CW69),1,0)+IF(ISNUMBER(CX69),1,0)+IF(ISNUMBER(CY69),1,0)+IF(ISNUMBER(CZ69),1,0)+IF(ISNUMBER(DA69),1,0)+IF(ISNUMBER(DB69),1,0)+IF(ISNUMBER(DC69),1,0)+IF(ISNUMBER(DD69),1,0)+IF(ISNUMBER(DE69),1,0)+IF(ISNUMBER(DF69),1,0)+IF(ISNUMBER(DG69),1,0)),4),"")</f>
        <v>7.895</v>
      </c>
      <c r="DI69" s="253" t="str">
        <f aca="false">IF(OR(Calculator!$E$12&lt;&gt;"YES",Calculator!$B$33&lt;Calculator!$G$12),"—",ROUND((1+SQRT(((50*POWER(80,POWER(COS(PI()*MOD(Calculator!$B$33/Calculator!$F$12,1)),2))+MIN(500,MAX(30,100*EXP(-0.3*'VSWR Calculator'!$C$24)*(1+3*ABS(MOD('VSWR Calculator'!$C$23/Calculator!$F$12/2,1)-0.5))))/'VSWR Calculator'!$C$25)-$C69)^2+(1500*ABS(SIN(2*PI()*MOD(Calculator!$B$33/Calculator!$F$12,1)))*IF(MOD(Calculator!$B$33/Calculator!$F$12,1)&lt;0.5,-1,1))^2)/SQRT(((50*POWER(80,POWER(COS(PI()*MOD(Calculator!$B$33/Calculator!$F$12,1)),2))+MIN(500,MAX(30,100*EXP(-0.3*'VSWR Calculator'!$C$24)*(1+3*ABS(MOD('VSWR Calculator'!$C$23/Calculator!$F$12/2,1)-0.5))))/'VSWR Calculator'!$C$25)+$C69)^2+(1500*ABS(SIN(2*PI()*MOD(Calculator!$B$33/Calculator!$F$12,1)))*IF(MOD(Calculator!$B$33/Calculator!$F$12,1)&lt;0.5,-1,1))^2))/(1-SQRT(((50*POWER(80,POWER(COS(PI()*MOD(Calculator!$B$33/Calculator!$F$12,1)),2))+MIN(500,MAX(30,100*EXP(-0.3*'VSWR Calculator'!$C$24)*(1+3*ABS(MOD('VSWR Calculator'!$C$23/Calculator!$F$12/2,1)-0.5))))/'VSWR Calculator'!$C$25)-$C69)^2+(1500*ABS(SIN(2*PI()*MOD(Calculator!$B$33/Calculator!$F$12,1)))*IF(MOD(Calculator!$B$33/Calculator!$F$12,1)&lt;0.5,-1,1))^2)/SQRT(((50*POWER(80,POWER(COS(PI()*MOD(Calculator!$B$33/Calculator!$F$12,1)),2))+MIN(500,MAX(30,100*EXP(-0.3*'VSWR Calculator'!$C$24)*(1+3*ABS(MOD('VSWR Calculator'!$C$23/Calculator!$F$12/2,1)-0.5))))/'VSWR Calculator'!$C$25)+$C69)^2+(1500*ABS(SIN(2*PI()*MOD(Calculator!$B$33/Calculator!$F$12,1)))*IF(MOD(Calculator!$B$33/Calculator!$F$12,1)&lt;0.5,-1,1))^2)),2))</f>
        <v>—</v>
      </c>
      <c r="DJ69" s="253" t="str">
        <f aca="false">IF(OR(Calculator!$E$13&lt;&gt;"YES",Calculator!$B$33&lt;Calculator!$G$13),"—",ROUND((1+SQRT(((50*POWER(80,POWER(COS(PI()*MOD(Calculator!$B$33/Calculator!$F$13,1)),2))+MIN(500,MAX(30,100*EXP(-0.3*'VSWR Calculator'!$C$24)*(1+3*ABS(MOD('VSWR Calculator'!$C$23/Calculator!$F$13/2,1)-0.5))))/'VSWR Calculator'!$C$25)-$C69)^2+(1500*ABS(SIN(2*PI()*MOD(Calculator!$B$33/Calculator!$F$13,1)))*IF(MOD(Calculator!$B$33/Calculator!$F$13,1)&lt;0.5,-1,1))^2)/SQRT(((50*POWER(80,POWER(COS(PI()*MOD(Calculator!$B$33/Calculator!$F$13,1)),2))+MIN(500,MAX(30,100*EXP(-0.3*'VSWR Calculator'!$C$24)*(1+3*ABS(MOD('VSWR Calculator'!$C$23/Calculator!$F$13/2,1)-0.5))))/'VSWR Calculator'!$C$25)+$C69)^2+(1500*ABS(SIN(2*PI()*MOD(Calculator!$B$33/Calculator!$F$13,1)))*IF(MOD(Calculator!$B$33/Calculator!$F$13,1)&lt;0.5,-1,1))^2))/(1-SQRT(((50*POWER(80,POWER(COS(PI()*MOD(Calculator!$B$33/Calculator!$F$13,1)),2))+MIN(500,MAX(30,100*EXP(-0.3*'VSWR Calculator'!$C$24)*(1+3*ABS(MOD('VSWR Calculator'!$C$23/Calculator!$F$13/2,1)-0.5))))/'VSWR Calculator'!$C$25)-$C69)^2+(1500*ABS(SIN(2*PI()*MOD(Calculator!$B$33/Calculator!$F$13,1)))*IF(MOD(Calculator!$B$33/Calculator!$F$13,1)&lt;0.5,-1,1))^2)/SQRT(((50*POWER(80,POWER(COS(PI()*MOD(Calculator!$B$33/Calculator!$F$13,1)),2))+MIN(500,MAX(30,100*EXP(-0.3*'VSWR Calculator'!$C$24)*(1+3*ABS(MOD('VSWR Calculator'!$C$23/Calculator!$F$13/2,1)-0.5))))/'VSWR Calculator'!$C$25)+$C69)^2+(1500*ABS(SIN(2*PI()*MOD(Calculator!$B$33/Calculator!$F$13,1)))*IF(MOD(Calculator!$B$33/Calculator!$F$13,1)&lt;0.5,-1,1))^2)),2))</f>
        <v>—</v>
      </c>
      <c r="DK69" s="253" t="str">
        <f aca="false">IF(OR(Calculator!$E$14&lt;&gt;"YES",Calculator!$B$33&lt;Calculator!$G$14),"—",ROUND((1+SQRT(((50*POWER(80,POWER(COS(PI()*MOD(Calculator!$B$33/Calculator!$F$14,1)),2))+MIN(500,MAX(30,100*EXP(-0.3*'VSWR Calculator'!$C$24)*(1+3*ABS(MOD('VSWR Calculator'!$C$23/Calculator!$F$14/2,1)-0.5))))/'VSWR Calculator'!$C$25)-$C69)^2+(1500*ABS(SIN(2*PI()*MOD(Calculator!$B$33/Calculator!$F$14,1)))*IF(MOD(Calculator!$B$33/Calculator!$F$14,1)&lt;0.5,-1,1))^2)/SQRT(((50*POWER(80,POWER(COS(PI()*MOD(Calculator!$B$33/Calculator!$F$14,1)),2))+MIN(500,MAX(30,100*EXP(-0.3*'VSWR Calculator'!$C$24)*(1+3*ABS(MOD('VSWR Calculator'!$C$23/Calculator!$F$14/2,1)-0.5))))/'VSWR Calculator'!$C$25)+$C69)^2+(1500*ABS(SIN(2*PI()*MOD(Calculator!$B$33/Calculator!$F$14,1)))*IF(MOD(Calculator!$B$33/Calculator!$F$14,1)&lt;0.5,-1,1))^2))/(1-SQRT(((50*POWER(80,POWER(COS(PI()*MOD(Calculator!$B$33/Calculator!$F$14,1)),2))+MIN(500,MAX(30,100*EXP(-0.3*'VSWR Calculator'!$C$24)*(1+3*ABS(MOD('VSWR Calculator'!$C$23/Calculator!$F$14/2,1)-0.5))))/'VSWR Calculator'!$C$25)-$C69)^2+(1500*ABS(SIN(2*PI()*MOD(Calculator!$B$33/Calculator!$F$14,1)))*IF(MOD(Calculator!$B$33/Calculator!$F$14,1)&lt;0.5,-1,1))^2)/SQRT(((50*POWER(80,POWER(COS(PI()*MOD(Calculator!$B$33/Calculator!$F$14,1)),2))+MIN(500,MAX(30,100*EXP(-0.3*'VSWR Calculator'!$C$24)*(1+3*ABS(MOD('VSWR Calculator'!$C$23/Calculator!$F$14/2,1)-0.5))))/'VSWR Calculator'!$C$25)+$C69)^2+(1500*ABS(SIN(2*PI()*MOD(Calculator!$B$33/Calculator!$F$14,1)))*IF(MOD(Calculator!$B$33/Calculator!$F$14,1)&lt;0.5,-1,1))^2)),2))</f>
        <v>—</v>
      </c>
      <c r="DL69" s="253" t="n">
        <f aca="false">IF(OR(Calculator!$E$15&lt;&gt;"YES",Calculator!$B$33&lt;Calculator!$G$15),"—",ROUND((1+SQRT(((50*POWER(80,POWER(COS(PI()*MOD(Calculator!$B$33/Calculator!$F$15,1)),2))+MIN(500,MAX(30,100*EXP(-0.3*'VSWR Calculator'!$C$24)*(1+3*ABS(MOD('VSWR Calculator'!$C$23/Calculator!$F$15/2,1)-0.5))))/'VSWR Calculator'!$C$25)-$C69)^2+(1500*ABS(SIN(2*PI()*MOD(Calculator!$B$33/Calculator!$F$15,1)))*IF(MOD(Calculator!$B$33/Calculator!$F$15,1)&lt;0.5,-1,1))^2)/SQRT(((50*POWER(80,POWER(COS(PI()*MOD(Calculator!$B$33/Calculator!$F$15,1)),2))+MIN(500,MAX(30,100*EXP(-0.3*'VSWR Calculator'!$C$24)*(1+3*ABS(MOD('VSWR Calculator'!$C$23/Calculator!$F$15/2,1)-0.5))))/'VSWR Calculator'!$C$25)+$C69)^2+(1500*ABS(SIN(2*PI()*MOD(Calculator!$B$33/Calculator!$F$15,1)))*IF(MOD(Calculator!$B$33/Calculator!$F$15,1)&lt;0.5,-1,1))^2))/(1-SQRT(((50*POWER(80,POWER(COS(PI()*MOD(Calculator!$B$33/Calculator!$F$15,1)),2))+MIN(500,MAX(30,100*EXP(-0.3*'VSWR Calculator'!$C$24)*(1+3*ABS(MOD('VSWR Calculator'!$C$23/Calculator!$F$15/2,1)-0.5))))/'VSWR Calculator'!$C$25)-$C69)^2+(1500*ABS(SIN(2*PI()*MOD(Calculator!$B$33/Calculator!$F$15,1)))*IF(MOD(Calculator!$B$33/Calculator!$F$15,1)&lt;0.5,-1,1))^2)/SQRT(((50*POWER(80,POWER(COS(PI()*MOD(Calculator!$B$33/Calculator!$F$15,1)),2))+MIN(500,MAX(30,100*EXP(-0.3*'VSWR Calculator'!$C$24)*(1+3*ABS(MOD('VSWR Calculator'!$C$23/Calculator!$F$15/2,1)-0.5))))/'VSWR Calculator'!$C$25)+$C69)^2+(1500*ABS(SIN(2*PI()*MOD(Calculator!$B$33/Calculator!$F$15,1)))*IF(MOD(Calculator!$B$33/Calculator!$F$15,1)&lt;0.5,-1,1))^2)),2))</f>
        <v>2.51</v>
      </c>
      <c r="DM69" s="253" t="str">
        <f aca="false">IF(OR(Calculator!$E$16&lt;&gt;"YES",Calculator!$B$33&lt;Calculator!$G$16),"—",ROUND((1+SQRT(((50*POWER(80,POWER(COS(PI()*MOD(Calculator!$B$33/Calculator!$F$16,1)),2))+MIN(500,MAX(30,100*EXP(-0.3*'VSWR Calculator'!$C$24)*(1+3*ABS(MOD('VSWR Calculator'!$C$23/Calculator!$F$16/2,1)-0.5))))/'VSWR Calculator'!$C$25)-$C69)^2+(1500*ABS(SIN(2*PI()*MOD(Calculator!$B$33/Calculator!$F$16,1)))*IF(MOD(Calculator!$B$33/Calculator!$F$16,1)&lt;0.5,-1,1))^2)/SQRT(((50*POWER(80,POWER(COS(PI()*MOD(Calculator!$B$33/Calculator!$F$16,1)),2))+MIN(500,MAX(30,100*EXP(-0.3*'VSWR Calculator'!$C$24)*(1+3*ABS(MOD('VSWR Calculator'!$C$23/Calculator!$F$16/2,1)-0.5))))/'VSWR Calculator'!$C$25)+$C69)^2+(1500*ABS(SIN(2*PI()*MOD(Calculator!$B$33/Calculator!$F$16,1)))*IF(MOD(Calculator!$B$33/Calculator!$F$16,1)&lt;0.5,-1,1))^2))/(1-SQRT(((50*POWER(80,POWER(COS(PI()*MOD(Calculator!$B$33/Calculator!$F$16,1)),2))+MIN(500,MAX(30,100*EXP(-0.3*'VSWR Calculator'!$C$24)*(1+3*ABS(MOD('VSWR Calculator'!$C$23/Calculator!$F$16/2,1)-0.5))))/'VSWR Calculator'!$C$25)-$C69)^2+(1500*ABS(SIN(2*PI()*MOD(Calculator!$B$33/Calculator!$F$16,1)))*IF(MOD(Calculator!$B$33/Calculator!$F$16,1)&lt;0.5,-1,1))^2)/SQRT(((50*POWER(80,POWER(COS(PI()*MOD(Calculator!$B$33/Calculator!$F$16,1)),2))+MIN(500,MAX(30,100*EXP(-0.3*'VSWR Calculator'!$C$24)*(1+3*ABS(MOD('VSWR Calculator'!$C$23/Calculator!$F$16/2,1)-0.5))))/'VSWR Calculator'!$C$25)+$C69)^2+(1500*ABS(SIN(2*PI()*MOD(Calculator!$B$33/Calculator!$F$16,1)))*IF(MOD(Calculator!$B$33/Calculator!$F$16,1)&lt;0.5,-1,1))^2)),2))</f>
        <v>—</v>
      </c>
      <c r="DN69" s="253" t="n">
        <f aca="false">IF(OR(Calculator!$E$17&lt;&gt;"YES",Calculator!$B$33&lt;Calculator!$G$17),"—",ROUND((1+SQRT(((50*POWER(80,POWER(COS(PI()*MOD(Calculator!$B$33/Calculator!$F$17,1)),2))+MIN(500,MAX(30,100*EXP(-0.3*'VSWR Calculator'!$C$24)*(1+3*ABS(MOD('VSWR Calculator'!$C$23/Calculator!$F$17/2,1)-0.5))))/'VSWR Calculator'!$C$25)-$C69)^2+(1500*ABS(SIN(2*PI()*MOD(Calculator!$B$33/Calculator!$F$17,1)))*IF(MOD(Calculator!$B$33/Calculator!$F$17,1)&lt;0.5,-1,1))^2)/SQRT(((50*POWER(80,POWER(COS(PI()*MOD(Calculator!$B$33/Calculator!$F$17,1)),2))+MIN(500,MAX(30,100*EXP(-0.3*'VSWR Calculator'!$C$24)*(1+3*ABS(MOD('VSWR Calculator'!$C$23/Calculator!$F$17/2,1)-0.5))))/'VSWR Calculator'!$C$25)+$C69)^2+(1500*ABS(SIN(2*PI()*MOD(Calculator!$B$33/Calculator!$F$17,1)))*IF(MOD(Calculator!$B$33/Calculator!$F$17,1)&lt;0.5,-1,1))^2))/(1-SQRT(((50*POWER(80,POWER(COS(PI()*MOD(Calculator!$B$33/Calculator!$F$17,1)),2))+MIN(500,MAX(30,100*EXP(-0.3*'VSWR Calculator'!$C$24)*(1+3*ABS(MOD('VSWR Calculator'!$C$23/Calculator!$F$17/2,1)-0.5))))/'VSWR Calculator'!$C$25)-$C69)^2+(1500*ABS(SIN(2*PI()*MOD(Calculator!$B$33/Calculator!$F$17,1)))*IF(MOD(Calculator!$B$33/Calculator!$F$17,1)&lt;0.5,-1,1))^2)/SQRT(((50*POWER(80,POWER(COS(PI()*MOD(Calculator!$B$33/Calculator!$F$17,1)),2))+MIN(500,MAX(30,100*EXP(-0.3*'VSWR Calculator'!$C$24)*(1+3*ABS(MOD('VSWR Calculator'!$C$23/Calculator!$F$17/2,1)-0.5))))/'VSWR Calculator'!$C$25)+$C69)^2+(1500*ABS(SIN(2*PI()*MOD(Calculator!$B$33/Calculator!$F$17,1)))*IF(MOD(Calculator!$B$33/Calculator!$F$17,1)&lt;0.5,-1,1))^2)),2))</f>
        <v>14.52</v>
      </c>
      <c r="DO69" s="253" t="str">
        <f aca="false">IF(OR(Calculator!$E$18&lt;&gt;"YES",Calculator!$B$33&lt;Calculator!$G$18),"—",ROUND((1+SQRT(((50*POWER(80,POWER(COS(PI()*MOD(Calculator!$B$33/Calculator!$F$18,1)),2))+MIN(500,MAX(30,100*EXP(-0.3*'VSWR Calculator'!$C$24)*(1+3*ABS(MOD('VSWR Calculator'!$C$23/Calculator!$F$18/2,1)-0.5))))/'VSWR Calculator'!$C$25)-$C69)^2+(1500*ABS(SIN(2*PI()*MOD(Calculator!$B$33/Calculator!$F$18,1)))*IF(MOD(Calculator!$B$33/Calculator!$F$18,1)&lt;0.5,-1,1))^2)/SQRT(((50*POWER(80,POWER(COS(PI()*MOD(Calculator!$B$33/Calculator!$F$18,1)),2))+MIN(500,MAX(30,100*EXP(-0.3*'VSWR Calculator'!$C$24)*(1+3*ABS(MOD('VSWR Calculator'!$C$23/Calculator!$F$18/2,1)-0.5))))/'VSWR Calculator'!$C$25)+$C69)^2+(1500*ABS(SIN(2*PI()*MOD(Calculator!$B$33/Calculator!$F$18,1)))*IF(MOD(Calculator!$B$33/Calculator!$F$18,1)&lt;0.5,-1,1))^2))/(1-SQRT(((50*POWER(80,POWER(COS(PI()*MOD(Calculator!$B$33/Calculator!$F$18,1)),2))+MIN(500,MAX(30,100*EXP(-0.3*'VSWR Calculator'!$C$24)*(1+3*ABS(MOD('VSWR Calculator'!$C$23/Calculator!$F$18/2,1)-0.5))))/'VSWR Calculator'!$C$25)-$C69)^2+(1500*ABS(SIN(2*PI()*MOD(Calculator!$B$33/Calculator!$F$18,1)))*IF(MOD(Calculator!$B$33/Calculator!$F$18,1)&lt;0.5,-1,1))^2)/SQRT(((50*POWER(80,POWER(COS(PI()*MOD(Calculator!$B$33/Calculator!$F$18,1)),2))+MIN(500,MAX(30,100*EXP(-0.3*'VSWR Calculator'!$C$24)*(1+3*ABS(MOD('VSWR Calculator'!$C$23/Calculator!$F$18/2,1)-0.5))))/'VSWR Calculator'!$C$25)+$C69)^2+(1500*ABS(SIN(2*PI()*MOD(Calculator!$B$33/Calculator!$F$18,1)))*IF(MOD(Calculator!$B$33/Calculator!$F$18,1)&lt;0.5,-1,1))^2)),2))</f>
        <v>—</v>
      </c>
      <c r="DP69" s="253" t="str">
        <f aca="false">IF(OR(Calculator!$E$19&lt;&gt;"YES",Calculator!$B$33&lt;Calculator!$G$19),"—",ROUND((1+SQRT(((50*POWER(80,POWER(COS(PI()*MOD(Calculator!$B$33/Calculator!$F$19,1)),2))+MIN(500,MAX(30,100*EXP(-0.3*'VSWR Calculator'!$C$24)*(1+3*ABS(MOD('VSWR Calculator'!$C$23/Calculator!$F$19/2,1)-0.5))))/'VSWR Calculator'!$C$25)-$C69)^2+(1500*ABS(SIN(2*PI()*MOD(Calculator!$B$33/Calculator!$F$19,1)))*IF(MOD(Calculator!$B$33/Calculator!$F$19,1)&lt;0.5,-1,1))^2)/SQRT(((50*POWER(80,POWER(COS(PI()*MOD(Calculator!$B$33/Calculator!$F$19,1)),2))+MIN(500,MAX(30,100*EXP(-0.3*'VSWR Calculator'!$C$24)*(1+3*ABS(MOD('VSWR Calculator'!$C$23/Calculator!$F$19/2,1)-0.5))))/'VSWR Calculator'!$C$25)+$C69)^2+(1500*ABS(SIN(2*PI()*MOD(Calculator!$B$33/Calculator!$F$19,1)))*IF(MOD(Calculator!$B$33/Calculator!$F$19,1)&lt;0.5,-1,1))^2))/(1-SQRT(((50*POWER(80,POWER(COS(PI()*MOD(Calculator!$B$33/Calculator!$F$19,1)),2))+MIN(500,MAX(30,100*EXP(-0.3*'VSWR Calculator'!$C$24)*(1+3*ABS(MOD('VSWR Calculator'!$C$23/Calculator!$F$19/2,1)-0.5))))/'VSWR Calculator'!$C$25)-$C69)^2+(1500*ABS(SIN(2*PI()*MOD(Calculator!$B$33/Calculator!$F$19,1)))*IF(MOD(Calculator!$B$33/Calculator!$F$19,1)&lt;0.5,-1,1))^2)/SQRT(((50*POWER(80,POWER(COS(PI()*MOD(Calculator!$B$33/Calculator!$F$19,1)),2))+MIN(500,MAX(30,100*EXP(-0.3*'VSWR Calculator'!$C$24)*(1+3*ABS(MOD('VSWR Calculator'!$C$23/Calculator!$F$19/2,1)-0.5))))/'VSWR Calculator'!$C$25)+$C69)^2+(1500*ABS(SIN(2*PI()*MOD(Calculator!$B$33/Calculator!$F$19,1)))*IF(MOD(Calculator!$B$33/Calculator!$F$19,1)&lt;0.5,-1,1))^2)),2))</f>
        <v>—</v>
      </c>
      <c r="DQ69" s="253" t="str">
        <f aca="false">IF(OR(Calculator!$E$20&lt;&gt;"YES",Calculator!$B$33&lt;Calculator!$G$20),"—",ROUND((1+SQRT(((50*POWER(80,POWER(COS(PI()*MOD(Calculator!$B$33/Calculator!$F$20,1)),2))+MIN(500,MAX(30,100*EXP(-0.3*'VSWR Calculator'!$C$24)*(1+3*ABS(MOD('VSWR Calculator'!$C$23/Calculator!$F$20/2,1)-0.5))))/'VSWR Calculator'!$C$25)-$C69)^2+(1500*ABS(SIN(2*PI()*MOD(Calculator!$B$33/Calculator!$F$20,1)))*IF(MOD(Calculator!$B$33/Calculator!$F$20,1)&lt;0.5,-1,1))^2)/SQRT(((50*POWER(80,POWER(COS(PI()*MOD(Calculator!$B$33/Calculator!$F$20,1)),2))+MIN(500,MAX(30,100*EXP(-0.3*'VSWR Calculator'!$C$24)*(1+3*ABS(MOD('VSWR Calculator'!$C$23/Calculator!$F$20/2,1)-0.5))))/'VSWR Calculator'!$C$25)+$C69)^2+(1500*ABS(SIN(2*PI()*MOD(Calculator!$B$33/Calculator!$F$20,1)))*IF(MOD(Calculator!$B$33/Calculator!$F$20,1)&lt;0.5,-1,1))^2))/(1-SQRT(((50*POWER(80,POWER(COS(PI()*MOD(Calculator!$B$33/Calculator!$F$20,1)),2))+MIN(500,MAX(30,100*EXP(-0.3*'VSWR Calculator'!$C$24)*(1+3*ABS(MOD('VSWR Calculator'!$C$23/Calculator!$F$20/2,1)-0.5))))/'VSWR Calculator'!$C$25)-$C69)^2+(1500*ABS(SIN(2*PI()*MOD(Calculator!$B$33/Calculator!$F$20,1)))*IF(MOD(Calculator!$B$33/Calculator!$F$20,1)&lt;0.5,-1,1))^2)/SQRT(((50*POWER(80,POWER(COS(PI()*MOD(Calculator!$B$33/Calculator!$F$20,1)),2))+MIN(500,MAX(30,100*EXP(-0.3*'VSWR Calculator'!$C$24)*(1+3*ABS(MOD('VSWR Calculator'!$C$23/Calculator!$F$20/2,1)-0.5))))/'VSWR Calculator'!$C$25)+$C69)^2+(1500*ABS(SIN(2*PI()*MOD(Calculator!$B$33/Calculator!$F$20,1)))*IF(MOD(Calculator!$B$33/Calculator!$F$20,1)&lt;0.5,-1,1))^2)),2))</f>
        <v>—</v>
      </c>
      <c r="DR69" s="253" t="str">
        <f aca="false">IF(OR(Calculator!$E$21&lt;&gt;"YES",Calculator!$B$33&lt;Calculator!$G$21),"—",ROUND((1+SQRT(((50*POWER(80,POWER(COS(PI()*MOD(Calculator!$B$33/Calculator!$F$21,1)),2))+MIN(500,MAX(30,100*EXP(-0.3*'VSWR Calculator'!$C$24)*(1+3*ABS(MOD('VSWR Calculator'!$C$23/Calculator!$F$21/2,1)-0.5))))/'VSWR Calculator'!$C$25)-$C69)^2+(1500*ABS(SIN(2*PI()*MOD(Calculator!$B$33/Calculator!$F$21,1)))*IF(MOD(Calculator!$B$33/Calculator!$F$21,1)&lt;0.5,-1,1))^2)/SQRT(((50*POWER(80,POWER(COS(PI()*MOD(Calculator!$B$33/Calculator!$F$21,1)),2))+MIN(500,MAX(30,100*EXP(-0.3*'VSWR Calculator'!$C$24)*(1+3*ABS(MOD('VSWR Calculator'!$C$23/Calculator!$F$21/2,1)-0.5))))/'VSWR Calculator'!$C$25)+$C69)^2+(1500*ABS(SIN(2*PI()*MOD(Calculator!$B$33/Calculator!$F$21,1)))*IF(MOD(Calculator!$B$33/Calculator!$F$21,1)&lt;0.5,-1,1))^2))/(1-SQRT(((50*POWER(80,POWER(COS(PI()*MOD(Calculator!$B$33/Calculator!$F$21,1)),2))+MIN(500,MAX(30,100*EXP(-0.3*'VSWR Calculator'!$C$24)*(1+3*ABS(MOD('VSWR Calculator'!$C$23/Calculator!$F$21/2,1)-0.5))))/'VSWR Calculator'!$C$25)-$C69)^2+(1500*ABS(SIN(2*PI()*MOD(Calculator!$B$33/Calculator!$F$21,1)))*IF(MOD(Calculator!$B$33/Calculator!$F$21,1)&lt;0.5,-1,1))^2)/SQRT(((50*POWER(80,POWER(COS(PI()*MOD(Calculator!$B$33/Calculator!$F$21,1)),2))+MIN(500,MAX(30,100*EXP(-0.3*'VSWR Calculator'!$C$24)*(1+3*ABS(MOD('VSWR Calculator'!$C$23/Calculator!$F$21/2,1)-0.5))))/'VSWR Calculator'!$C$25)+$C69)^2+(1500*ABS(SIN(2*PI()*MOD(Calculator!$B$33/Calculator!$F$21,1)))*IF(MOD(Calculator!$B$33/Calculator!$F$21,1)&lt;0.5,-1,1))^2)),2))</f>
        <v>—</v>
      </c>
      <c r="DS69" s="253" t="str">
        <f aca="false">IF(OR(Calculator!$E$22&lt;&gt;"YES",Calculator!$B$33&lt;Calculator!$G$22),"—",ROUND((1+SQRT(((50*POWER(80,POWER(COS(PI()*MOD(Calculator!$B$33/Calculator!$F$22,1)),2))+MIN(500,MAX(30,100*EXP(-0.3*'VSWR Calculator'!$C$24)*(1+3*ABS(MOD('VSWR Calculator'!$C$23/Calculator!$F$22/2,1)-0.5))))/'VSWR Calculator'!$C$25)-$C69)^2+(1500*ABS(SIN(2*PI()*MOD(Calculator!$B$33/Calculator!$F$22,1)))*IF(MOD(Calculator!$B$33/Calculator!$F$22,1)&lt;0.5,-1,1))^2)/SQRT(((50*POWER(80,POWER(COS(PI()*MOD(Calculator!$B$33/Calculator!$F$22,1)),2))+MIN(500,MAX(30,100*EXP(-0.3*'VSWR Calculator'!$C$24)*(1+3*ABS(MOD('VSWR Calculator'!$C$23/Calculator!$F$22/2,1)-0.5))))/'VSWR Calculator'!$C$25)+$C69)^2+(1500*ABS(SIN(2*PI()*MOD(Calculator!$B$33/Calculator!$F$22,1)))*IF(MOD(Calculator!$B$33/Calculator!$F$22,1)&lt;0.5,-1,1))^2))/(1-SQRT(((50*POWER(80,POWER(COS(PI()*MOD(Calculator!$B$33/Calculator!$F$22,1)),2))+MIN(500,MAX(30,100*EXP(-0.3*'VSWR Calculator'!$C$24)*(1+3*ABS(MOD('VSWR Calculator'!$C$23/Calculator!$F$22/2,1)-0.5))))/'VSWR Calculator'!$C$25)-$C69)^2+(1500*ABS(SIN(2*PI()*MOD(Calculator!$B$33/Calculator!$F$22,1)))*IF(MOD(Calculator!$B$33/Calculator!$F$22,1)&lt;0.5,-1,1))^2)/SQRT(((50*POWER(80,POWER(COS(PI()*MOD(Calculator!$B$33/Calculator!$F$22,1)),2))+MIN(500,MAX(30,100*EXP(-0.3*'VSWR Calculator'!$C$24)*(1+3*ABS(MOD('VSWR Calculator'!$C$23/Calculator!$F$22/2,1)-0.5))))/'VSWR Calculator'!$C$25)+$C69)^2+(1500*ABS(SIN(2*PI()*MOD(Calculator!$B$33/Calculator!$F$22,1)))*IF(MOD(Calculator!$B$33/Calculator!$F$22,1)&lt;0.5,-1,1))^2)),2))</f>
        <v>—</v>
      </c>
      <c r="DT69" s="253" t="n">
        <f aca="false">IFERROR(ROUND((IF(ISNUMBER(DI69),DI69,0)+IF(ISNUMBER(DJ69),DJ69,0)+IF(ISNUMBER(DK69),DK69,0)+IF(ISNUMBER(DL69),DL69,0)+IF(ISNUMBER(DM69),DM69,0)+IF(ISNUMBER(DN69),DN69,0)+IF(ISNUMBER(DO69),DO69,0)+IF(ISNUMBER(DP69),DP69,0)+IF(ISNUMBER(DQ69),DQ69,0)+IF(ISNUMBER(DR69),DR69,0)+IF(ISNUMBER(DS69),DS69,0))/(IF(ISNUMBER(DI69),1,0)+IF(ISNUMBER(DJ69),1,0)+IF(ISNUMBER(DK69),1,0)+IF(ISNUMBER(DL69),1,0)+IF(ISNUMBER(DM69),1,0)+IF(ISNUMBER(DN69),1,0)+IF(ISNUMBER(DO69),1,0)+IF(ISNUMBER(DP69),1,0)+IF(ISNUMBER(DQ69),1,0)+IF(ISNUMBER(DR69),1,0)+IF(ISNUMBER(DS69),1,0)),4),"")</f>
        <v>8.515</v>
      </c>
      <c r="DU69" s="253" t="str">
        <f aca="false">IF(OR(Calculator!$E$12&lt;&gt;"YES",Calculator!$B$34&lt;Calculator!$G$12),"—",ROUND((1+SQRT(((50*POWER(80,POWER(COS(PI()*MOD(Calculator!$B$34/Calculator!$F$12,1)),2))-$C69)^2+(1500*ABS(SIN(2*PI()*MOD(Calculator!$B$34/Calculator!$F$12,1)))*IF(MOD(Calculator!$B$34/Calculator!$F$12,1)&lt;0.5,-1,1))^2)/((50*POWER(80,POWER(COS(PI()*MOD(Calculator!$B$34/Calculator!$F$12,1)),2))+$C69)^2+(1500*ABS(SIN(2*PI()*MOD(Calculator!$B$34/Calculator!$F$12,1)))*IF(MOD(Calculator!$B$34/Calculator!$F$12,1)&lt;0.5,-1,1))^2)))/(1-SQRT(((50*POWER(80,POWER(COS(PI()*MOD(Calculator!$B$34/Calculator!$F$12,1)),2))-$C69)^2+(1500*ABS(SIN(2*PI()*MOD(Calculator!$B$34/Calculator!$F$12,1)))*IF(MOD(Calculator!$B$34/Calculator!$F$12,1)&lt;0.5,-1,1))^2)/((50*POWER(80,POWER(COS(PI()*MOD(Calculator!$B$34/Calculator!$F$12,1)),2))+$C69)^2+(1500*ABS(SIN(2*PI()*MOD(Calculator!$B$34/Calculator!$F$12,1)))*IF(MOD(Calculator!$B$34/Calculator!$F$12,1)&lt;0.5,-1,1))^2))),2))</f>
        <v>—</v>
      </c>
      <c r="DV69" s="253" t="str">
        <f aca="false">IF(OR(Calculator!$E$13&lt;&gt;"YES",Calculator!$B$34&lt;Calculator!$G$13),"—",ROUND((1+SQRT(((50*POWER(80,POWER(COS(PI()*MOD(Calculator!$B$34/Calculator!$F$13,1)),2))-$C69)^2+(1500*ABS(SIN(2*PI()*MOD(Calculator!$B$34/Calculator!$F$13,1)))*IF(MOD(Calculator!$B$34/Calculator!$F$13,1)&lt;0.5,-1,1))^2)/((50*POWER(80,POWER(COS(PI()*MOD(Calculator!$B$34/Calculator!$F$13,1)),2))+$C69)^2+(1500*ABS(SIN(2*PI()*MOD(Calculator!$B$34/Calculator!$F$13,1)))*IF(MOD(Calculator!$B$34/Calculator!$F$13,1)&lt;0.5,-1,1))^2)))/(1-SQRT(((50*POWER(80,POWER(COS(PI()*MOD(Calculator!$B$34/Calculator!$F$13,1)),2))-$C69)^2+(1500*ABS(SIN(2*PI()*MOD(Calculator!$B$34/Calculator!$F$13,1)))*IF(MOD(Calculator!$B$34/Calculator!$F$13,1)&lt;0.5,-1,1))^2)/((50*POWER(80,POWER(COS(PI()*MOD(Calculator!$B$34/Calculator!$F$13,1)),2))+$C69)^2+(1500*ABS(SIN(2*PI()*MOD(Calculator!$B$34/Calculator!$F$13,1)))*IF(MOD(Calculator!$B$34/Calculator!$F$13,1)&lt;0.5,-1,1))^2))),2))</f>
        <v>—</v>
      </c>
      <c r="DW69" s="253" t="str">
        <f aca="false">IF(OR(Calculator!$E$14&lt;&gt;"YES",Calculator!$B$34&lt;Calculator!$G$14),"—",ROUND((1+SQRT(((50*POWER(80,POWER(COS(PI()*MOD(Calculator!$B$34/Calculator!$F$14,1)),2))-$C69)^2+(1500*ABS(SIN(2*PI()*MOD(Calculator!$B$34/Calculator!$F$14,1)))*IF(MOD(Calculator!$B$34/Calculator!$F$14,1)&lt;0.5,-1,1))^2)/((50*POWER(80,POWER(COS(PI()*MOD(Calculator!$B$34/Calculator!$F$14,1)),2))+$C69)^2+(1500*ABS(SIN(2*PI()*MOD(Calculator!$B$34/Calculator!$F$14,1)))*IF(MOD(Calculator!$B$34/Calculator!$F$14,1)&lt;0.5,-1,1))^2)))/(1-SQRT(((50*POWER(80,POWER(COS(PI()*MOD(Calculator!$B$34/Calculator!$F$14,1)),2))-$C69)^2+(1500*ABS(SIN(2*PI()*MOD(Calculator!$B$34/Calculator!$F$14,1)))*IF(MOD(Calculator!$B$34/Calculator!$F$14,1)&lt;0.5,-1,1))^2)/((50*POWER(80,POWER(COS(PI()*MOD(Calculator!$B$34/Calculator!$F$14,1)),2))+$C69)^2+(1500*ABS(SIN(2*PI()*MOD(Calculator!$B$34/Calculator!$F$14,1)))*IF(MOD(Calculator!$B$34/Calculator!$F$14,1)&lt;0.5,-1,1))^2))),2))</f>
        <v>—</v>
      </c>
      <c r="DX69" s="253" t="n">
        <f aca="false">IF(OR(Calculator!$E$15&lt;&gt;"YES",Calculator!$B$34&lt;Calculator!$G$15),"—",ROUND((1+SQRT(((50*POWER(80,POWER(COS(PI()*MOD(Calculator!$B$34/Calculator!$F$15,1)),2))-$C69)^2+(1500*ABS(SIN(2*PI()*MOD(Calculator!$B$34/Calculator!$F$15,1)))*IF(MOD(Calculator!$B$34/Calculator!$F$15,1)&lt;0.5,-1,1))^2)/((50*POWER(80,POWER(COS(PI()*MOD(Calculator!$B$34/Calculator!$F$15,1)),2))+$C69)^2+(1500*ABS(SIN(2*PI()*MOD(Calculator!$B$34/Calculator!$F$15,1)))*IF(MOD(Calculator!$B$34/Calculator!$F$15,1)&lt;0.5,-1,1))^2)))/(1-SQRT(((50*POWER(80,POWER(COS(PI()*MOD(Calculator!$B$34/Calculator!$F$15,1)),2))-$C69)^2+(1500*ABS(SIN(2*PI()*MOD(Calculator!$B$34/Calculator!$F$15,1)))*IF(MOD(Calculator!$B$34/Calculator!$F$15,1)&lt;0.5,-1,1))^2)/((50*POWER(80,POWER(COS(PI()*MOD(Calculator!$B$34/Calculator!$F$15,1)),2))+$C69)^2+(1500*ABS(SIN(2*PI()*MOD(Calculator!$B$34/Calculator!$F$15,1)))*IF(MOD(Calculator!$B$34/Calculator!$F$15,1)&lt;0.5,-1,1))^2))),2))</f>
        <v>19.78</v>
      </c>
      <c r="DY69" s="253" t="str">
        <f aca="false">IF(OR(Calculator!$E$16&lt;&gt;"YES",Calculator!$B$34&lt;Calculator!$G$16),"—",ROUND((1+SQRT(((50*POWER(80,POWER(COS(PI()*MOD(Calculator!$B$34/Calculator!$F$16,1)),2))-$C69)^2+(1500*ABS(SIN(2*PI()*MOD(Calculator!$B$34/Calculator!$F$16,1)))*IF(MOD(Calculator!$B$34/Calculator!$F$16,1)&lt;0.5,-1,1))^2)/((50*POWER(80,POWER(COS(PI()*MOD(Calculator!$B$34/Calculator!$F$16,1)),2))+$C69)^2+(1500*ABS(SIN(2*PI()*MOD(Calculator!$B$34/Calculator!$F$16,1)))*IF(MOD(Calculator!$B$34/Calculator!$F$16,1)&lt;0.5,-1,1))^2)))/(1-SQRT(((50*POWER(80,POWER(COS(PI()*MOD(Calculator!$B$34/Calculator!$F$16,1)),2))-$C69)^2+(1500*ABS(SIN(2*PI()*MOD(Calculator!$B$34/Calculator!$F$16,1)))*IF(MOD(Calculator!$B$34/Calculator!$F$16,1)&lt;0.5,-1,1))^2)/((50*POWER(80,POWER(COS(PI()*MOD(Calculator!$B$34/Calculator!$F$16,1)),2))+$C69)^2+(1500*ABS(SIN(2*PI()*MOD(Calculator!$B$34/Calculator!$F$16,1)))*IF(MOD(Calculator!$B$34/Calculator!$F$16,1)&lt;0.5,-1,1))^2))),2))</f>
        <v>—</v>
      </c>
      <c r="DZ69" s="253" t="n">
        <f aca="false">IF(OR(Calculator!$E$17&lt;&gt;"YES",Calculator!$B$34&lt;Calculator!$G$17),"—",ROUND((1+SQRT(((50*POWER(80,POWER(COS(PI()*MOD(Calculator!$B$34/Calculator!$F$17,1)),2))-$C69)^2+(1500*ABS(SIN(2*PI()*MOD(Calculator!$B$34/Calculator!$F$17,1)))*IF(MOD(Calculator!$B$34/Calculator!$F$17,1)&lt;0.5,-1,1))^2)/((50*POWER(80,POWER(COS(PI()*MOD(Calculator!$B$34/Calculator!$F$17,1)),2))+$C69)^2+(1500*ABS(SIN(2*PI()*MOD(Calculator!$B$34/Calculator!$F$17,1)))*IF(MOD(Calculator!$B$34/Calculator!$F$17,1)&lt;0.5,-1,1))^2)))/(1-SQRT(((50*POWER(80,POWER(COS(PI()*MOD(Calculator!$B$34/Calculator!$F$17,1)),2))-$C69)^2+(1500*ABS(SIN(2*PI()*MOD(Calculator!$B$34/Calculator!$F$17,1)))*IF(MOD(Calculator!$B$34/Calculator!$F$17,1)&lt;0.5,-1,1))^2)/((50*POWER(80,POWER(COS(PI()*MOD(Calculator!$B$34/Calculator!$F$17,1)),2))+$C69)^2+(1500*ABS(SIN(2*PI()*MOD(Calculator!$B$34/Calculator!$F$17,1)))*IF(MOD(Calculator!$B$34/Calculator!$F$17,1)&lt;0.5,-1,1))^2))),2))</f>
        <v>13.33</v>
      </c>
      <c r="EA69" s="253" t="str">
        <f aca="false">IF(OR(Calculator!$E$18&lt;&gt;"YES",Calculator!$B$34&lt;Calculator!$G$18),"—",ROUND((1+SQRT(((50*POWER(80,POWER(COS(PI()*MOD(Calculator!$B$34/Calculator!$F$18,1)),2))-$C69)^2+(1500*ABS(SIN(2*PI()*MOD(Calculator!$B$34/Calculator!$F$18,1)))*IF(MOD(Calculator!$B$34/Calculator!$F$18,1)&lt;0.5,-1,1))^2)/((50*POWER(80,POWER(COS(PI()*MOD(Calculator!$B$34/Calculator!$F$18,1)),2))+$C69)^2+(1500*ABS(SIN(2*PI()*MOD(Calculator!$B$34/Calculator!$F$18,1)))*IF(MOD(Calculator!$B$34/Calculator!$F$18,1)&lt;0.5,-1,1))^2)))/(1-SQRT(((50*POWER(80,POWER(COS(PI()*MOD(Calculator!$B$34/Calculator!$F$18,1)),2))-$C69)^2+(1500*ABS(SIN(2*PI()*MOD(Calculator!$B$34/Calculator!$F$18,1)))*IF(MOD(Calculator!$B$34/Calculator!$F$18,1)&lt;0.5,-1,1))^2)/((50*POWER(80,POWER(COS(PI()*MOD(Calculator!$B$34/Calculator!$F$18,1)),2))+$C69)^2+(1500*ABS(SIN(2*PI()*MOD(Calculator!$B$34/Calculator!$F$18,1)))*IF(MOD(Calculator!$B$34/Calculator!$F$18,1)&lt;0.5,-1,1))^2))),2))</f>
        <v>—</v>
      </c>
      <c r="EB69" s="253" t="str">
        <f aca="false">IF(OR(Calculator!$E$19&lt;&gt;"YES",Calculator!$B$34&lt;Calculator!$G$19),"—",ROUND((1+SQRT(((50*POWER(80,POWER(COS(PI()*MOD(Calculator!$B$34/Calculator!$F$19,1)),2))-$C69)^2+(1500*ABS(SIN(2*PI()*MOD(Calculator!$B$34/Calculator!$F$19,1)))*IF(MOD(Calculator!$B$34/Calculator!$F$19,1)&lt;0.5,-1,1))^2)/((50*POWER(80,POWER(COS(PI()*MOD(Calculator!$B$34/Calculator!$F$19,1)),2))+$C69)^2+(1500*ABS(SIN(2*PI()*MOD(Calculator!$B$34/Calculator!$F$19,1)))*IF(MOD(Calculator!$B$34/Calculator!$F$19,1)&lt;0.5,-1,1))^2)))/(1-SQRT(((50*POWER(80,POWER(COS(PI()*MOD(Calculator!$B$34/Calculator!$F$19,1)),2))-$C69)^2+(1500*ABS(SIN(2*PI()*MOD(Calculator!$B$34/Calculator!$F$19,1)))*IF(MOD(Calculator!$B$34/Calculator!$F$19,1)&lt;0.5,-1,1))^2)/((50*POWER(80,POWER(COS(PI()*MOD(Calculator!$B$34/Calculator!$F$19,1)),2))+$C69)^2+(1500*ABS(SIN(2*PI()*MOD(Calculator!$B$34/Calculator!$F$19,1)))*IF(MOD(Calculator!$B$34/Calculator!$F$19,1)&lt;0.5,-1,1))^2))),2))</f>
        <v>—</v>
      </c>
      <c r="EC69" s="253" t="str">
        <f aca="false">IF(OR(Calculator!$E$20&lt;&gt;"YES",Calculator!$B$34&lt;Calculator!$G$20),"—",ROUND((1+SQRT(((50*POWER(80,POWER(COS(PI()*MOD(Calculator!$B$34/Calculator!$F$20,1)),2))-$C69)^2+(1500*ABS(SIN(2*PI()*MOD(Calculator!$B$34/Calculator!$F$20,1)))*IF(MOD(Calculator!$B$34/Calculator!$F$20,1)&lt;0.5,-1,1))^2)/((50*POWER(80,POWER(COS(PI()*MOD(Calculator!$B$34/Calculator!$F$20,1)),2))+$C69)^2+(1500*ABS(SIN(2*PI()*MOD(Calculator!$B$34/Calculator!$F$20,1)))*IF(MOD(Calculator!$B$34/Calculator!$F$20,1)&lt;0.5,-1,1))^2)))/(1-SQRT(((50*POWER(80,POWER(COS(PI()*MOD(Calculator!$B$34/Calculator!$F$20,1)),2))-$C69)^2+(1500*ABS(SIN(2*PI()*MOD(Calculator!$B$34/Calculator!$F$20,1)))*IF(MOD(Calculator!$B$34/Calculator!$F$20,1)&lt;0.5,-1,1))^2)/((50*POWER(80,POWER(COS(PI()*MOD(Calculator!$B$34/Calculator!$F$20,1)),2))+$C69)^2+(1500*ABS(SIN(2*PI()*MOD(Calculator!$B$34/Calculator!$F$20,1)))*IF(MOD(Calculator!$B$34/Calculator!$F$20,1)&lt;0.5,-1,1))^2))),2))</f>
        <v>—</v>
      </c>
      <c r="ED69" s="253" t="str">
        <f aca="false">IF(OR(Calculator!$E$21&lt;&gt;"YES",Calculator!$B$34&lt;Calculator!$G$21),"—",ROUND((1+SQRT(((50*POWER(80,POWER(COS(PI()*MOD(Calculator!$B$34/Calculator!$F$21,1)),2))-$C69)^2+(1500*ABS(SIN(2*PI()*MOD(Calculator!$B$34/Calculator!$F$21,1)))*IF(MOD(Calculator!$B$34/Calculator!$F$21,1)&lt;0.5,-1,1))^2)/((50*POWER(80,POWER(COS(PI()*MOD(Calculator!$B$34/Calculator!$F$21,1)),2))+$C69)^2+(1500*ABS(SIN(2*PI()*MOD(Calculator!$B$34/Calculator!$F$21,1)))*IF(MOD(Calculator!$B$34/Calculator!$F$21,1)&lt;0.5,-1,1))^2)))/(1-SQRT(((50*POWER(80,POWER(COS(PI()*MOD(Calculator!$B$34/Calculator!$F$21,1)),2))-$C69)^2+(1500*ABS(SIN(2*PI()*MOD(Calculator!$B$34/Calculator!$F$21,1)))*IF(MOD(Calculator!$B$34/Calculator!$F$21,1)&lt;0.5,-1,1))^2)/((50*POWER(80,POWER(COS(PI()*MOD(Calculator!$B$34/Calculator!$F$21,1)),2))+$C69)^2+(1500*ABS(SIN(2*PI()*MOD(Calculator!$B$34/Calculator!$F$21,1)))*IF(MOD(Calculator!$B$34/Calculator!$F$21,1)&lt;0.5,-1,1))^2))),2))</f>
        <v>—</v>
      </c>
      <c r="EE69" s="253" t="str">
        <f aca="false">IF(OR(Calculator!$E$22&lt;&gt;"YES",Calculator!$B$34&lt;Calculator!$G$22),"—",ROUND((1+SQRT(((50*POWER(80,POWER(COS(PI()*MOD(Calculator!$B$34/Calculator!$F$22,1)),2))-$C69)^2+(1500*ABS(SIN(2*PI()*MOD(Calculator!$B$34/Calculator!$F$22,1)))*IF(MOD(Calculator!$B$34/Calculator!$F$22,1)&lt;0.5,-1,1))^2)/((50*POWER(80,POWER(COS(PI()*MOD(Calculator!$B$34/Calculator!$F$22,1)),2))+$C69)^2+(1500*ABS(SIN(2*PI()*MOD(Calculator!$B$34/Calculator!$F$22,1)))*IF(MOD(Calculator!$B$34/Calculator!$F$22,1)&lt;0.5,-1,1))^2)))/(1-SQRT(((50*POWER(80,POWER(COS(PI()*MOD(Calculator!$B$34/Calculator!$F$22,1)),2))-$C69)^2+(1500*ABS(SIN(2*PI()*MOD(Calculator!$B$34/Calculator!$F$22,1)))*IF(MOD(Calculator!$B$34/Calculator!$F$22,1)&lt;0.5,-1,1))^2)/((50*POWER(80,POWER(COS(PI()*MOD(Calculator!$B$34/Calculator!$F$22,1)),2))+$C69)^2+(1500*ABS(SIN(2*PI()*MOD(Calculator!$B$34/Calculator!$F$22,1)))*IF(MOD(Calculator!$B$34/Calculator!$F$22,1)&lt;0.5,-1,1))^2))),2))</f>
        <v>—</v>
      </c>
      <c r="EF69" s="295" t="n">
        <f aca="false">IFERROR(ROUND((IF(ISNUMBER(DU69),DU69,0)+IF(ISNUMBER(DV69),DV69,0)+IF(ISNUMBER(DW69),DW69,0)+IF(ISNUMBER(DX69),DX69,0)+IF(ISNUMBER(DY69),DY69,0)+IF(ISNUMBER(DZ69),DZ69,0)+IF(ISNUMBER(EA69),EA69,0)+IF(ISNUMBER(EB69),EB69,0)+IF(ISNUMBER(EC69),EC69,0)+IF(ISNUMBER(ED69),ED69,0)+IF(ISNUMBER(EE69),EE69,0))/(IF(ISNUMBER(DU69),1,0)+IF(ISNUMBER(DV69),1,0)+IF(ISNUMBER(DW69),1,0)+IF(ISNUMBER(DX69),1,0)+IF(ISNUMBER(DY69),1,0)+IF(ISNUMBER(DZ69),1,0)+IF(ISNUMBER(EA69),1,0)+IF(ISNUMBER(EB69),1,0)+IF(ISNUMBER(EC69),1,0)+IF(ISNUMBER(ED69),1,0)+IF(ISNUMBER(EE69),1,0)),4),"")</f>
        <v>16.555</v>
      </c>
      <c r="EG69" s="253" t="str">
        <f aca="false">IF(OR(Calculator!$E$12&lt;&gt;"YES",Calculator!$B$35&lt;Calculator!$G$12),"—",ROUND((1+SQRT(((50*POWER(80,POWER(COS(PI()*MOD(Calculator!$B$35/Calculator!$F$12,1)),2))-$C69)^2+(1500*ABS(SIN(2*PI()*MOD(Calculator!$B$35/Calculator!$F$12,1)))*IF(MOD(Calculator!$B$35/Calculator!$F$12,1)&lt;0.5,-1,1))^2)/((50*POWER(80,POWER(COS(PI()*MOD(Calculator!$B$35/Calculator!$F$12,1)),2))+$C69)^2+(1500*ABS(SIN(2*PI()*MOD(Calculator!$B$35/Calculator!$F$12,1)))*IF(MOD(Calculator!$B$35/Calculator!$F$12,1)&lt;0.5,-1,1))^2)))/(1-SQRT(((50*POWER(80,POWER(COS(PI()*MOD(Calculator!$B$35/Calculator!$F$12,1)),2))-$C69)^2+(1500*ABS(SIN(2*PI()*MOD(Calculator!$B$35/Calculator!$F$12,1)))*IF(MOD(Calculator!$B$35/Calculator!$F$12,1)&lt;0.5,-1,1))^2)/((50*POWER(80,POWER(COS(PI()*MOD(Calculator!$B$35/Calculator!$F$12,1)),2))+$C69)^2+(1500*ABS(SIN(2*PI()*MOD(Calculator!$B$35/Calculator!$F$12,1)))*IF(MOD(Calculator!$B$35/Calculator!$F$12,1)&lt;0.5,-1,1))^2))),2))</f>
        <v>—</v>
      </c>
      <c r="EH69" s="253" t="str">
        <f aca="false">IF(OR(Calculator!$E$13&lt;&gt;"YES",Calculator!$B$35&lt;Calculator!$G$13),"—",ROUND((1+SQRT(((50*POWER(80,POWER(COS(PI()*MOD(Calculator!$B$35/Calculator!$F$13,1)),2))-$C69)^2+(1500*ABS(SIN(2*PI()*MOD(Calculator!$B$35/Calculator!$F$13,1)))*IF(MOD(Calculator!$B$35/Calculator!$F$13,1)&lt;0.5,-1,1))^2)/((50*POWER(80,POWER(COS(PI()*MOD(Calculator!$B$35/Calculator!$F$13,1)),2))+$C69)^2+(1500*ABS(SIN(2*PI()*MOD(Calculator!$B$35/Calculator!$F$13,1)))*IF(MOD(Calculator!$B$35/Calculator!$F$13,1)&lt;0.5,-1,1))^2)))/(1-SQRT(((50*POWER(80,POWER(COS(PI()*MOD(Calculator!$B$35/Calculator!$F$13,1)),2))-$C69)^2+(1500*ABS(SIN(2*PI()*MOD(Calculator!$B$35/Calculator!$F$13,1)))*IF(MOD(Calculator!$B$35/Calculator!$F$13,1)&lt;0.5,-1,1))^2)/((50*POWER(80,POWER(COS(PI()*MOD(Calculator!$B$35/Calculator!$F$13,1)),2))+$C69)^2+(1500*ABS(SIN(2*PI()*MOD(Calculator!$B$35/Calculator!$F$13,1)))*IF(MOD(Calculator!$B$35/Calculator!$F$13,1)&lt;0.5,-1,1))^2))),2))</f>
        <v>—</v>
      </c>
      <c r="EI69" s="253" t="str">
        <f aca="false">IF(OR(Calculator!$E$14&lt;&gt;"YES",Calculator!$B$35&lt;Calculator!$G$14),"—",ROUND((1+SQRT(((50*POWER(80,POWER(COS(PI()*MOD(Calculator!$B$35/Calculator!$F$14,1)),2))-$C69)^2+(1500*ABS(SIN(2*PI()*MOD(Calculator!$B$35/Calculator!$F$14,1)))*IF(MOD(Calculator!$B$35/Calculator!$F$14,1)&lt;0.5,-1,1))^2)/((50*POWER(80,POWER(COS(PI()*MOD(Calculator!$B$35/Calculator!$F$14,1)),2))+$C69)^2+(1500*ABS(SIN(2*PI()*MOD(Calculator!$B$35/Calculator!$F$14,1)))*IF(MOD(Calculator!$B$35/Calculator!$F$14,1)&lt;0.5,-1,1))^2)))/(1-SQRT(((50*POWER(80,POWER(COS(PI()*MOD(Calculator!$B$35/Calculator!$F$14,1)),2))-$C69)^2+(1500*ABS(SIN(2*PI()*MOD(Calculator!$B$35/Calculator!$F$14,1)))*IF(MOD(Calculator!$B$35/Calculator!$F$14,1)&lt;0.5,-1,1))^2)/((50*POWER(80,POWER(COS(PI()*MOD(Calculator!$B$35/Calculator!$F$14,1)),2))+$C69)^2+(1500*ABS(SIN(2*PI()*MOD(Calculator!$B$35/Calculator!$F$14,1)))*IF(MOD(Calculator!$B$35/Calculator!$F$14,1)&lt;0.5,-1,1))^2))),2))</f>
        <v>—</v>
      </c>
      <c r="EJ69" s="253" t="n">
        <f aca="false">IF(OR(Calculator!$E$15&lt;&gt;"YES",Calculator!$B$35&lt;Calculator!$G$15),"—",ROUND((1+SQRT(((50*POWER(80,POWER(COS(PI()*MOD(Calculator!$B$35/Calculator!$F$15,1)),2))-$C69)^2+(1500*ABS(SIN(2*PI()*MOD(Calculator!$B$35/Calculator!$F$15,1)))*IF(MOD(Calculator!$B$35/Calculator!$F$15,1)&lt;0.5,-1,1))^2)/((50*POWER(80,POWER(COS(PI()*MOD(Calculator!$B$35/Calculator!$F$15,1)),2))+$C69)^2+(1500*ABS(SIN(2*PI()*MOD(Calculator!$B$35/Calculator!$F$15,1)))*IF(MOD(Calculator!$B$35/Calculator!$F$15,1)&lt;0.5,-1,1))^2)))/(1-SQRT(((50*POWER(80,POWER(COS(PI()*MOD(Calculator!$B$35/Calculator!$F$15,1)),2))-$C69)^2+(1500*ABS(SIN(2*PI()*MOD(Calculator!$B$35/Calculator!$F$15,1)))*IF(MOD(Calculator!$B$35/Calculator!$F$15,1)&lt;0.5,-1,1))^2)/((50*POWER(80,POWER(COS(PI()*MOD(Calculator!$B$35/Calculator!$F$15,1)),2))+$C69)^2+(1500*ABS(SIN(2*PI()*MOD(Calculator!$B$35/Calculator!$F$15,1)))*IF(MOD(Calculator!$B$35/Calculator!$F$15,1)&lt;0.5,-1,1))^2))),2))</f>
        <v>2.26</v>
      </c>
      <c r="EK69" s="253" t="str">
        <f aca="false">IF(OR(Calculator!$E$16&lt;&gt;"YES",Calculator!$B$35&lt;Calculator!$G$16),"—",ROUND((1+SQRT(((50*POWER(80,POWER(COS(PI()*MOD(Calculator!$B$35/Calculator!$F$16,1)),2))-$C69)^2+(1500*ABS(SIN(2*PI()*MOD(Calculator!$B$35/Calculator!$F$16,1)))*IF(MOD(Calculator!$B$35/Calculator!$F$16,1)&lt;0.5,-1,1))^2)/((50*POWER(80,POWER(COS(PI()*MOD(Calculator!$B$35/Calculator!$F$16,1)),2))+$C69)^2+(1500*ABS(SIN(2*PI()*MOD(Calculator!$B$35/Calculator!$F$16,1)))*IF(MOD(Calculator!$B$35/Calculator!$F$16,1)&lt;0.5,-1,1))^2)))/(1-SQRT(((50*POWER(80,POWER(COS(PI()*MOD(Calculator!$B$35/Calculator!$F$16,1)),2))-$C69)^2+(1500*ABS(SIN(2*PI()*MOD(Calculator!$B$35/Calculator!$F$16,1)))*IF(MOD(Calculator!$B$35/Calculator!$F$16,1)&lt;0.5,-1,1))^2)/((50*POWER(80,POWER(COS(PI()*MOD(Calculator!$B$35/Calculator!$F$16,1)),2))+$C69)^2+(1500*ABS(SIN(2*PI()*MOD(Calculator!$B$35/Calculator!$F$16,1)))*IF(MOD(Calculator!$B$35/Calculator!$F$16,1)&lt;0.5,-1,1))^2))),2))</f>
        <v>—</v>
      </c>
      <c r="EL69" s="253" t="n">
        <f aca="false">IF(OR(Calculator!$E$17&lt;&gt;"YES",Calculator!$B$35&lt;Calculator!$G$17),"—",ROUND((1+SQRT(((50*POWER(80,POWER(COS(PI()*MOD(Calculator!$B$35/Calculator!$F$17,1)),2))-$C69)^2+(1500*ABS(SIN(2*PI()*MOD(Calculator!$B$35/Calculator!$F$17,1)))*IF(MOD(Calculator!$B$35/Calculator!$F$17,1)&lt;0.5,-1,1))^2)/((50*POWER(80,POWER(COS(PI()*MOD(Calculator!$B$35/Calculator!$F$17,1)),2))+$C69)^2+(1500*ABS(SIN(2*PI()*MOD(Calculator!$B$35/Calculator!$F$17,1)))*IF(MOD(Calculator!$B$35/Calculator!$F$17,1)&lt;0.5,-1,1))^2)))/(1-SQRT(((50*POWER(80,POWER(COS(PI()*MOD(Calculator!$B$35/Calculator!$F$17,1)),2))-$C69)^2+(1500*ABS(SIN(2*PI()*MOD(Calculator!$B$35/Calculator!$F$17,1)))*IF(MOD(Calculator!$B$35/Calculator!$F$17,1)&lt;0.5,-1,1))^2)/((50*POWER(80,POWER(COS(PI()*MOD(Calculator!$B$35/Calculator!$F$17,1)),2))+$C69)^2+(1500*ABS(SIN(2*PI()*MOD(Calculator!$B$35/Calculator!$F$17,1)))*IF(MOD(Calculator!$B$35/Calculator!$F$17,1)&lt;0.5,-1,1))^2))),2))</f>
        <v>19.11</v>
      </c>
      <c r="EM69" s="253" t="str">
        <f aca="false">IF(OR(Calculator!$E$18&lt;&gt;"YES",Calculator!$B$35&lt;Calculator!$G$18),"—",ROUND((1+SQRT(((50*POWER(80,POWER(COS(PI()*MOD(Calculator!$B$35/Calculator!$F$18,1)),2))-$C69)^2+(1500*ABS(SIN(2*PI()*MOD(Calculator!$B$35/Calculator!$F$18,1)))*IF(MOD(Calculator!$B$35/Calculator!$F$18,1)&lt;0.5,-1,1))^2)/((50*POWER(80,POWER(COS(PI()*MOD(Calculator!$B$35/Calculator!$F$18,1)),2))+$C69)^2+(1500*ABS(SIN(2*PI()*MOD(Calculator!$B$35/Calculator!$F$18,1)))*IF(MOD(Calculator!$B$35/Calculator!$F$18,1)&lt;0.5,-1,1))^2)))/(1-SQRT(((50*POWER(80,POWER(COS(PI()*MOD(Calculator!$B$35/Calculator!$F$18,1)),2))-$C69)^2+(1500*ABS(SIN(2*PI()*MOD(Calculator!$B$35/Calculator!$F$18,1)))*IF(MOD(Calculator!$B$35/Calculator!$F$18,1)&lt;0.5,-1,1))^2)/((50*POWER(80,POWER(COS(PI()*MOD(Calculator!$B$35/Calculator!$F$18,1)),2))+$C69)^2+(1500*ABS(SIN(2*PI()*MOD(Calculator!$B$35/Calculator!$F$18,1)))*IF(MOD(Calculator!$B$35/Calculator!$F$18,1)&lt;0.5,-1,1))^2))),2))</f>
        <v>—</v>
      </c>
      <c r="EN69" s="253" t="str">
        <f aca="false">IF(OR(Calculator!$E$19&lt;&gt;"YES",Calculator!$B$35&lt;Calculator!$G$19),"—",ROUND((1+SQRT(((50*POWER(80,POWER(COS(PI()*MOD(Calculator!$B$35/Calculator!$F$19,1)),2))-$C69)^2+(1500*ABS(SIN(2*PI()*MOD(Calculator!$B$35/Calculator!$F$19,1)))*IF(MOD(Calculator!$B$35/Calculator!$F$19,1)&lt;0.5,-1,1))^2)/((50*POWER(80,POWER(COS(PI()*MOD(Calculator!$B$35/Calculator!$F$19,1)),2))+$C69)^2+(1500*ABS(SIN(2*PI()*MOD(Calculator!$B$35/Calculator!$F$19,1)))*IF(MOD(Calculator!$B$35/Calculator!$F$19,1)&lt;0.5,-1,1))^2)))/(1-SQRT(((50*POWER(80,POWER(COS(PI()*MOD(Calculator!$B$35/Calculator!$F$19,1)),2))-$C69)^2+(1500*ABS(SIN(2*PI()*MOD(Calculator!$B$35/Calculator!$F$19,1)))*IF(MOD(Calculator!$B$35/Calculator!$F$19,1)&lt;0.5,-1,1))^2)/((50*POWER(80,POWER(COS(PI()*MOD(Calculator!$B$35/Calculator!$F$19,1)),2))+$C69)^2+(1500*ABS(SIN(2*PI()*MOD(Calculator!$B$35/Calculator!$F$19,1)))*IF(MOD(Calculator!$B$35/Calculator!$F$19,1)&lt;0.5,-1,1))^2))),2))</f>
        <v>—</v>
      </c>
      <c r="EO69" s="253" t="str">
        <f aca="false">IF(OR(Calculator!$E$20&lt;&gt;"YES",Calculator!$B$35&lt;Calculator!$G$20),"—",ROUND((1+SQRT(((50*POWER(80,POWER(COS(PI()*MOD(Calculator!$B$35/Calculator!$F$20,1)),2))-$C69)^2+(1500*ABS(SIN(2*PI()*MOD(Calculator!$B$35/Calculator!$F$20,1)))*IF(MOD(Calculator!$B$35/Calculator!$F$20,1)&lt;0.5,-1,1))^2)/((50*POWER(80,POWER(COS(PI()*MOD(Calculator!$B$35/Calculator!$F$20,1)),2))+$C69)^2+(1500*ABS(SIN(2*PI()*MOD(Calculator!$B$35/Calculator!$F$20,1)))*IF(MOD(Calculator!$B$35/Calculator!$F$20,1)&lt;0.5,-1,1))^2)))/(1-SQRT(((50*POWER(80,POWER(COS(PI()*MOD(Calculator!$B$35/Calculator!$F$20,1)),2))-$C69)^2+(1500*ABS(SIN(2*PI()*MOD(Calculator!$B$35/Calculator!$F$20,1)))*IF(MOD(Calculator!$B$35/Calculator!$F$20,1)&lt;0.5,-1,1))^2)/((50*POWER(80,POWER(COS(PI()*MOD(Calculator!$B$35/Calculator!$F$20,1)),2))+$C69)^2+(1500*ABS(SIN(2*PI()*MOD(Calculator!$B$35/Calculator!$F$20,1)))*IF(MOD(Calculator!$B$35/Calculator!$F$20,1)&lt;0.5,-1,1))^2))),2))</f>
        <v>—</v>
      </c>
      <c r="EP69" s="253" t="str">
        <f aca="false">IF(OR(Calculator!$E$21&lt;&gt;"YES",Calculator!$B$35&lt;Calculator!$G$21),"—",ROUND((1+SQRT(((50*POWER(80,POWER(COS(PI()*MOD(Calculator!$B$35/Calculator!$F$21,1)),2))-$C69)^2+(1500*ABS(SIN(2*PI()*MOD(Calculator!$B$35/Calculator!$F$21,1)))*IF(MOD(Calculator!$B$35/Calculator!$F$21,1)&lt;0.5,-1,1))^2)/((50*POWER(80,POWER(COS(PI()*MOD(Calculator!$B$35/Calculator!$F$21,1)),2))+$C69)^2+(1500*ABS(SIN(2*PI()*MOD(Calculator!$B$35/Calculator!$F$21,1)))*IF(MOD(Calculator!$B$35/Calculator!$F$21,1)&lt;0.5,-1,1))^2)))/(1-SQRT(((50*POWER(80,POWER(COS(PI()*MOD(Calculator!$B$35/Calculator!$F$21,1)),2))-$C69)^2+(1500*ABS(SIN(2*PI()*MOD(Calculator!$B$35/Calculator!$F$21,1)))*IF(MOD(Calculator!$B$35/Calculator!$F$21,1)&lt;0.5,-1,1))^2)/((50*POWER(80,POWER(COS(PI()*MOD(Calculator!$B$35/Calculator!$F$21,1)),2))+$C69)^2+(1500*ABS(SIN(2*PI()*MOD(Calculator!$B$35/Calculator!$F$21,1)))*IF(MOD(Calculator!$B$35/Calculator!$F$21,1)&lt;0.5,-1,1))^2))),2))</f>
        <v>—</v>
      </c>
      <c r="EQ69" s="253" t="str">
        <f aca="false">IF(OR(Calculator!$E$22&lt;&gt;"YES",Calculator!$B$35&lt;Calculator!$G$22),"—",ROUND((1+SQRT(((50*POWER(80,POWER(COS(PI()*MOD(Calculator!$B$35/Calculator!$F$22,1)),2))-$C69)^2+(1500*ABS(SIN(2*PI()*MOD(Calculator!$B$35/Calculator!$F$22,1)))*IF(MOD(Calculator!$B$35/Calculator!$F$22,1)&lt;0.5,-1,1))^2)/((50*POWER(80,POWER(COS(PI()*MOD(Calculator!$B$35/Calculator!$F$22,1)),2))+$C69)^2+(1500*ABS(SIN(2*PI()*MOD(Calculator!$B$35/Calculator!$F$22,1)))*IF(MOD(Calculator!$B$35/Calculator!$F$22,1)&lt;0.5,-1,1))^2)))/(1-SQRT(((50*POWER(80,POWER(COS(PI()*MOD(Calculator!$B$35/Calculator!$F$22,1)),2))-$C69)^2+(1500*ABS(SIN(2*PI()*MOD(Calculator!$B$35/Calculator!$F$22,1)))*IF(MOD(Calculator!$B$35/Calculator!$F$22,1)&lt;0.5,-1,1))^2)/((50*POWER(80,POWER(COS(PI()*MOD(Calculator!$B$35/Calculator!$F$22,1)),2))+$C69)^2+(1500*ABS(SIN(2*PI()*MOD(Calculator!$B$35/Calculator!$F$22,1)))*IF(MOD(Calculator!$B$35/Calculator!$F$22,1)&lt;0.5,-1,1))^2))),2))</f>
        <v>—</v>
      </c>
      <c r="ER69" s="295" t="n">
        <f aca="false">IFERROR(ROUND((IF(ISNUMBER(EG69),EG69,0)+IF(ISNUMBER(EH69),EH69,0)+IF(ISNUMBER(EI69),EI69,0)+IF(ISNUMBER(EJ69),EJ69,0)+IF(ISNUMBER(EK69),EK69,0)+IF(ISNUMBER(EL69),EL69,0)+IF(ISNUMBER(EM69),EM69,0)+IF(ISNUMBER(EN69),EN69,0)+IF(ISNUMBER(EO69),EO69,0)+IF(ISNUMBER(EP69),EP69,0)+IF(ISNUMBER(EQ69),EQ69,0))/(IF(ISNUMBER(EG69),1,0)+IF(ISNUMBER(EH69),1,0)+IF(ISNUMBER(EI69),1,0)+IF(ISNUMBER(EJ69),1,0)+IF(ISNUMBER(EK69),1,0)+IF(ISNUMBER(EL69),1,0)+IF(ISNUMBER(EM69),1,0)+IF(ISNUMBER(EN69),1,0)+IF(ISNUMBER(EO69),1,0)+IF(ISNUMBER(EP69),1,0)+IF(ISNUMBER(EQ69),1,0)),4),"")</f>
        <v>10.685</v>
      </c>
      <c r="ES69" s="253" t="str">
        <f aca="false">IF(OR(Calculator!$E$12&lt;&gt;"YES",Calculator!$B$36&lt;Calculator!$G$12),"—",ROUND((1+SQRT(((50*POWER(80,POWER(COS(PI()*MOD(Calculator!$B$36/Calculator!$F$12,1)),2))-$C69)^2+(1500*ABS(SIN(2*PI()*MOD(Calculator!$B$36/Calculator!$F$12,1)))*IF(MOD(Calculator!$B$36/Calculator!$F$12,1)&lt;0.5,-1,1))^2)/((50*POWER(80,POWER(COS(PI()*MOD(Calculator!$B$36/Calculator!$F$12,1)),2))+$C69)^2+(1500*ABS(SIN(2*PI()*MOD(Calculator!$B$36/Calculator!$F$12,1)))*IF(MOD(Calculator!$B$36/Calculator!$F$12,1)&lt;0.5,-1,1))^2)))/(1-SQRT(((50*POWER(80,POWER(COS(PI()*MOD(Calculator!$B$36/Calculator!$F$12,1)),2))-$C69)^2+(1500*ABS(SIN(2*PI()*MOD(Calculator!$B$36/Calculator!$F$12,1)))*IF(MOD(Calculator!$B$36/Calculator!$F$12,1)&lt;0.5,-1,1))^2)/((50*POWER(80,POWER(COS(PI()*MOD(Calculator!$B$36/Calculator!$F$12,1)),2))+$C69)^2+(1500*ABS(SIN(2*PI()*MOD(Calculator!$B$36/Calculator!$F$12,1)))*IF(MOD(Calculator!$B$36/Calculator!$F$12,1)&lt;0.5,-1,1))^2))),2))</f>
        <v>—</v>
      </c>
      <c r="ET69" s="253" t="str">
        <f aca="false">IF(OR(Calculator!$E$13&lt;&gt;"YES",Calculator!$B$36&lt;Calculator!$G$13),"—",ROUND((1+SQRT(((50*POWER(80,POWER(COS(PI()*MOD(Calculator!$B$36/Calculator!$F$13,1)),2))-$C69)^2+(1500*ABS(SIN(2*PI()*MOD(Calculator!$B$36/Calculator!$F$13,1)))*IF(MOD(Calculator!$B$36/Calculator!$F$13,1)&lt;0.5,-1,1))^2)/((50*POWER(80,POWER(COS(PI()*MOD(Calculator!$B$36/Calculator!$F$13,1)),2))+$C69)^2+(1500*ABS(SIN(2*PI()*MOD(Calculator!$B$36/Calculator!$F$13,1)))*IF(MOD(Calculator!$B$36/Calculator!$F$13,1)&lt;0.5,-1,1))^2)))/(1-SQRT(((50*POWER(80,POWER(COS(PI()*MOD(Calculator!$B$36/Calculator!$F$13,1)),2))-$C69)^2+(1500*ABS(SIN(2*PI()*MOD(Calculator!$B$36/Calculator!$F$13,1)))*IF(MOD(Calculator!$B$36/Calculator!$F$13,1)&lt;0.5,-1,1))^2)/((50*POWER(80,POWER(COS(PI()*MOD(Calculator!$B$36/Calculator!$F$13,1)),2))+$C69)^2+(1500*ABS(SIN(2*PI()*MOD(Calculator!$B$36/Calculator!$F$13,1)))*IF(MOD(Calculator!$B$36/Calculator!$F$13,1)&lt;0.5,-1,1))^2))),2))</f>
        <v>—</v>
      </c>
      <c r="EU69" s="253" t="str">
        <f aca="false">IF(OR(Calculator!$E$14&lt;&gt;"YES",Calculator!$B$36&lt;Calculator!$G$14),"—",ROUND((1+SQRT(((50*POWER(80,POWER(COS(PI()*MOD(Calculator!$B$36/Calculator!$F$14,1)),2))-$C69)^2+(1500*ABS(SIN(2*PI()*MOD(Calculator!$B$36/Calculator!$F$14,1)))*IF(MOD(Calculator!$B$36/Calculator!$F$14,1)&lt;0.5,-1,1))^2)/((50*POWER(80,POWER(COS(PI()*MOD(Calculator!$B$36/Calculator!$F$14,1)),2))+$C69)^2+(1500*ABS(SIN(2*PI()*MOD(Calculator!$B$36/Calculator!$F$14,1)))*IF(MOD(Calculator!$B$36/Calculator!$F$14,1)&lt;0.5,-1,1))^2)))/(1-SQRT(((50*POWER(80,POWER(COS(PI()*MOD(Calculator!$B$36/Calculator!$F$14,1)),2))-$C69)^2+(1500*ABS(SIN(2*PI()*MOD(Calculator!$B$36/Calculator!$F$14,1)))*IF(MOD(Calculator!$B$36/Calculator!$F$14,1)&lt;0.5,-1,1))^2)/((50*POWER(80,POWER(COS(PI()*MOD(Calculator!$B$36/Calculator!$F$14,1)),2))+$C69)^2+(1500*ABS(SIN(2*PI()*MOD(Calculator!$B$36/Calculator!$F$14,1)))*IF(MOD(Calculator!$B$36/Calculator!$F$14,1)&lt;0.5,-1,1))^2))),2))</f>
        <v>—</v>
      </c>
      <c r="EV69" s="253" t="n">
        <f aca="false">IF(OR(Calculator!$E$15&lt;&gt;"YES",Calculator!$B$36&lt;Calculator!$G$15),"—",ROUND((1+SQRT(((50*POWER(80,POWER(COS(PI()*MOD(Calculator!$B$36/Calculator!$F$15,1)),2))-$C69)^2+(1500*ABS(SIN(2*PI()*MOD(Calculator!$B$36/Calculator!$F$15,1)))*IF(MOD(Calculator!$B$36/Calculator!$F$15,1)&lt;0.5,-1,1))^2)/((50*POWER(80,POWER(COS(PI()*MOD(Calculator!$B$36/Calculator!$F$15,1)),2))+$C69)^2+(1500*ABS(SIN(2*PI()*MOD(Calculator!$B$36/Calculator!$F$15,1)))*IF(MOD(Calculator!$B$36/Calculator!$F$15,1)&lt;0.5,-1,1))^2)))/(1-SQRT(((50*POWER(80,POWER(COS(PI()*MOD(Calculator!$B$36/Calculator!$F$15,1)),2))-$C69)^2+(1500*ABS(SIN(2*PI()*MOD(Calculator!$B$36/Calculator!$F$15,1)))*IF(MOD(Calculator!$B$36/Calculator!$F$15,1)&lt;0.5,-1,1))^2)/((50*POWER(80,POWER(COS(PI()*MOD(Calculator!$B$36/Calculator!$F$15,1)),2))+$C69)^2+(1500*ABS(SIN(2*PI()*MOD(Calculator!$B$36/Calculator!$F$15,1)))*IF(MOD(Calculator!$B$36/Calculator!$F$15,1)&lt;0.5,-1,1))^2))),2))</f>
        <v>16.4</v>
      </c>
      <c r="EW69" s="253" t="str">
        <f aca="false">IF(OR(Calculator!$E$16&lt;&gt;"YES",Calculator!$B$36&lt;Calculator!$G$16),"—",ROUND((1+SQRT(((50*POWER(80,POWER(COS(PI()*MOD(Calculator!$B$36/Calculator!$F$16,1)),2))-$C69)^2+(1500*ABS(SIN(2*PI()*MOD(Calculator!$B$36/Calculator!$F$16,1)))*IF(MOD(Calculator!$B$36/Calculator!$F$16,1)&lt;0.5,-1,1))^2)/((50*POWER(80,POWER(COS(PI()*MOD(Calculator!$B$36/Calculator!$F$16,1)),2))+$C69)^2+(1500*ABS(SIN(2*PI()*MOD(Calculator!$B$36/Calculator!$F$16,1)))*IF(MOD(Calculator!$B$36/Calculator!$F$16,1)&lt;0.5,-1,1))^2)))/(1-SQRT(((50*POWER(80,POWER(COS(PI()*MOD(Calculator!$B$36/Calculator!$F$16,1)),2))-$C69)^2+(1500*ABS(SIN(2*PI()*MOD(Calculator!$B$36/Calculator!$F$16,1)))*IF(MOD(Calculator!$B$36/Calculator!$F$16,1)&lt;0.5,-1,1))^2)/((50*POWER(80,POWER(COS(PI()*MOD(Calculator!$B$36/Calculator!$F$16,1)),2))+$C69)^2+(1500*ABS(SIN(2*PI()*MOD(Calculator!$B$36/Calculator!$F$16,1)))*IF(MOD(Calculator!$B$36/Calculator!$F$16,1)&lt;0.5,-1,1))^2))),2))</f>
        <v>—</v>
      </c>
      <c r="EX69" s="253" t="n">
        <f aca="false">IF(OR(Calculator!$E$17&lt;&gt;"YES",Calculator!$B$36&lt;Calculator!$G$17),"—",ROUND((1+SQRT(((50*POWER(80,POWER(COS(PI()*MOD(Calculator!$B$36/Calculator!$F$17,1)),2))-$C69)^2+(1500*ABS(SIN(2*PI()*MOD(Calculator!$B$36/Calculator!$F$17,1)))*IF(MOD(Calculator!$B$36/Calculator!$F$17,1)&lt;0.5,-1,1))^2)/((50*POWER(80,POWER(COS(PI()*MOD(Calculator!$B$36/Calculator!$F$17,1)),2))+$C69)^2+(1500*ABS(SIN(2*PI()*MOD(Calculator!$B$36/Calculator!$F$17,1)))*IF(MOD(Calculator!$B$36/Calculator!$F$17,1)&lt;0.5,-1,1))^2)))/(1-SQRT(((50*POWER(80,POWER(COS(PI()*MOD(Calculator!$B$36/Calculator!$F$17,1)),2))-$C69)^2+(1500*ABS(SIN(2*PI()*MOD(Calculator!$B$36/Calculator!$F$17,1)))*IF(MOD(Calculator!$B$36/Calculator!$F$17,1)&lt;0.5,-1,1))^2)/((50*POWER(80,POWER(COS(PI()*MOD(Calculator!$B$36/Calculator!$F$17,1)),2))+$C69)^2+(1500*ABS(SIN(2*PI()*MOD(Calculator!$B$36/Calculator!$F$17,1)))*IF(MOD(Calculator!$B$36/Calculator!$F$17,1)&lt;0.5,-1,1))^2))),2))</f>
        <v>19.81</v>
      </c>
      <c r="EY69" s="253" t="str">
        <f aca="false">IF(OR(Calculator!$E$18&lt;&gt;"YES",Calculator!$B$36&lt;Calculator!$G$18),"—",ROUND((1+SQRT(((50*POWER(80,POWER(COS(PI()*MOD(Calculator!$B$36/Calculator!$F$18,1)),2))-$C69)^2+(1500*ABS(SIN(2*PI()*MOD(Calculator!$B$36/Calculator!$F$18,1)))*IF(MOD(Calculator!$B$36/Calculator!$F$18,1)&lt;0.5,-1,1))^2)/((50*POWER(80,POWER(COS(PI()*MOD(Calculator!$B$36/Calculator!$F$18,1)),2))+$C69)^2+(1500*ABS(SIN(2*PI()*MOD(Calculator!$B$36/Calculator!$F$18,1)))*IF(MOD(Calculator!$B$36/Calculator!$F$18,1)&lt;0.5,-1,1))^2)))/(1-SQRT(((50*POWER(80,POWER(COS(PI()*MOD(Calculator!$B$36/Calculator!$F$18,1)),2))-$C69)^2+(1500*ABS(SIN(2*PI()*MOD(Calculator!$B$36/Calculator!$F$18,1)))*IF(MOD(Calculator!$B$36/Calculator!$F$18,1)&lt;0.5,-1,1))^2)/((50*POWER(80,POWER(COS(PI()*MOD(Calculator!$B$36/Calculator!$F$18,1)),2))+$C69)^2+(1500*ABS(SIN(2*PI()*MOD(Calculator!$B$36/Calculator!$F$18,1)))*IF(MOD(Calculator!$B$36/Calculator!$F$18,1)&lt;0.5,-1,1))^2))),2))</f>
        <v>—</v>
      </c>
      <c r="EZ69" s="253" t="str">
        <f aca="false">IF(OR(Calculator!$E$19&lt;&gt;"YES",Calculator!$B$36&lt;Calculator!$G$19),"—",ROUND((1+SQRT(((50*POWER(80,POWER(COS(PI()*MOD(Calculator!$B$36/Calculator!$F$19,1)),2))-$C69)^2+(1500*ABS(SIN(2*PI()*MOD(Calculator!$B$36/Calculator!$F$19,1)))*IF(MOD(Calculator!$B$36/Calculator!$F$19,1)&lt;0.5,-1,1))^2)/((50*POWER(80,POWER(COS(PI()*MOD(Calculator!$B$36/Calculator!$F$19,1)),2))+$C69)^2+(1500*ABS(SIN(2*PI()*MOD(Calculator!$B$36/Calculator!$F$19,1)))*IF(MOD(Calculator!$B$36/Calculator!$F$19,1)&lt;0.5,-1,1))^2)))/(1-SQRT(((50*POWER(80,POWER(COS(PI()*MOD(Calculator!$B$36/Calculator!$F$19,1)),2))-$C69)^2+(1500*ABS(SIN(2*PI()*MOD(Calculator!$B$36/Calculator!$F$19,1)))*IF(MOD(Calculator!$B$36/Calculator!$F$19,1)&lt;0.5,-1,1))^2)/((50*POWER(80,POWER(COS(PI()*MOD(Calculator!$B$36/Calculator!$F$19,1)),2))+$C69)^2+(1500*ABS(SIN(2*PI()*MOD(Calculator!$B$36/Calculator!$F$19,1)))*IF(MOD(Calculator!$B$36/Calculator!$F$19,1)&lt;0.5,-1,1))^2))),2))</f>
        <v>—</v>
      </c>
      <c r="FA69" s="253" t="str">
        <f aca="false">IF(OR(Calculator!$E$20&lt;&gt;"YES",Calculator!$B$36&lt;Calculator!$G$20),"—",ROUND((1+SQRT(((50*POWER(80,POWER(COS(PI()*MOD(Calculator!$B$36/Calculator!$F$20,1)),2))-$C69)^2+(1500*ABS(SIN(2*PI()*MOD(Calculator!$B$36/Calculator!$F$20,1)))*IF(MOD(Calculator!$B$36/Calculator!$F$20,1)&lt;0.5,-1,1))^2)/((50*POWER(80,POWER(COS(PI()*MOD(Calculator!$B$36/Calculator!$F$20,1)),2))+$C69)^2+(1500*ABS(SIN(2*PI()*MOD(Calculator!$B$36/Calculator!$F$20,1)))*IF(MOD(Calculator!$B$36/Calculator!$F$20,1)&lt;0.5,-1,1))^2)))/(1-SQRT(((50*POWER(80,POWER(COS(PI()*MOD(Calculator!$B$36/Calculator!$F$20,1)),2))-$C69)^2+(1500*ABS(SIN(2*PI()*MOD(Calculator!$B$36/Calculator!$F$20,1)))*IF(MOD(Calculator!$B$36/Calculator!$F$20,1)&lt;0.5,-1,1))^2)/((50*POWER(80,POWER(COS(PI()*MOD(Calculator!$B$36/Calculator!$F$20,1)),2))+$C69)^2+(1500*ABS(SIN(2*PI()*MOD(Calculator!$B$36/Calculator!$F$20,1)))*IF(MOD(Calculator!$B$36/Calculator!$F$20,1)&lt;0.5,-1,1))^2))),2))</f>
        <v>—</v>
      </c>
      <c r="FB69" s="253" t="str">
        <f aca="false">IF(OR(Calculator!$E$21&lt;&gt;"YES",Calculator!$B$36&lt;Calculator!$G$21),"—",ROUND((1+SQRT(((50*POWER(80,POWER(COS(PI()*MOD(Calculator!$B$36/Calculator!$F$21,1)),2))-$C69)^2+(1500*ABS(SIN(2*PI()*MOD(Calculator!$B$36/Calculator!$F$21,1)))*IF(MOD(Calculator!$B$36/Calculator!$F$21,1)&lt;0.5,-1,1))^2)/((50*POWER(80,POWER(COS(PI()*MOD(Calculator!$B$36/Calculator!$F$21,1)),2))+$C69)^2+(1500*ABS(SIN(2*PI()*MOD(Calculator!$B$36/Calculator!$F$21,1)))*IF(MOD(Calculator!$B$36/Calculator!$F$21,1)&lt;0.5,-1,1))^2)))/(1-SQRT(((50*POWER(80,POWER(COS(PI()*MOD(Calculator!$B$36/Calculator!$F$21,1)),2))-$C69)^2+(1500*ABS(SIN(2*PI()*MOD(Calculator!$B$36/Calculator!$F$21,1)))*IF(MOD(Calculator!$B$36/Calculator!$F$21,1)&lt;0.5,-1,1))^2)/((50*POWER(80,POWER(COS(PI()*MOD(Calculator!$B$36/Calculator!$F$21,1)),2))+$C69)^2+(1500*ABS(SIN(2*PI()*MOD(Calculator!$B$36/Calculator!$F$21,1)))*IF(MOD(Calculator!$B$36/Calculator!$F$21,1)&lt;0.5,-1,1))^2))),2))</f>
        <v>—</v>
      </c>
      <c r="FC69" s="253" t="str">
        <f aca="false">IF(OR(Calculator!$E$22&lt;&gt;"YES",Calculator!$B$36&lt;Calculator!$G$22),"—",ROUND((1+SQRT(((50*POWER(80,POWER(COS(PI()*MOD(Calculator!$B$36/Calculator!$F$22,1)),2))-$C69)^2+(1500*ABS(SIN(2*PI()*MOD(Calculator!$B$36/Calculator!$F$22,1)))*IF(MOD(Calculator!$B$36/Calculator!$F$22,1)&lt;0.5,-1,1))^2)/((50*POWER(80,POWER(COS(PI()*MOD(Calculator!$B$36/Calculator!$F$22,1)),2))+$C69)^2+(1500*ABS(SIN(2*PI()*MOD(Calculator!$B$36/Calculator!$F$22,1)))*IF(MOD(Calculator!$B$36/Calculator!$F$22,1)&lt;0.5,-1,1))^2)))/(1-SQRT(((50*POWER(80,POWER(COS(PI()*MOD(Calculator!$B$36/Calculator!$F$22,1)),2))-$C69)^2+(1500*ABS(SIN(2*PI()*MOD(Calculator!$B$36/Calculator!$F$22,1)))*IF(MOD(Calculator!$B$36/Calculator!$F$22,1)&lt;0.5,-1,1))^2)/((50*POWER(80,POWER(COS(PI()*MOD(Calculator!$B$36/Calculator!$F$22,1)),2))+$C69)^2+(1500*ABS(SIN(2*PI()*MOD(Calculator!$B$36/Calculator!$F$22,1)))*IF(MOD(Calculator!$B$36/Calculator!$F$22,1)&lt;0.5,-1,1))^2))),2))</f>
        <v>—</v>
      </c>
      <c r="FD69" s="295" t="n">
        <f aca="false">IFERROR(ROUND((IF(ISNUMBER(ES69),ES69,0)+IF(ISNUMBER(ET69),ET69,0)+IF(ISNUMBER(EU69),EU69,0)+IF(ISNUMBER(EV69),EV69,0)+IF(ISNUMBER(EW69),EW69,0)+IF(ISNUMBER(EX69),EX69,0)+IF(ISNUMBER(EY69),EY69,0)+IF(ISNUMBER(EZ69),EZ69,0)+IF(ISNUMBER(FA69),FA69,0)+IF(ISNUMBER(FB69),FB69,0)+IF(ISNUMBER(FC69),FC69,0))/(IF(ISNUMBER(ES69),1,0)+IF(ISNUMBER(ET69),1,0)+IF(ISNUMBER(EU69),1,0)+IF(ISNUMBER(EV69),1,0)+IF(ISNUMBER(EW69),1,0)+IF(ISNUMBER(EX69),1,0)+IF(ISNUMBER(EY69),1,0)+IF(ISNUMBER(EZ69),1,0)+IF(ISNUMBER(FA69),1,0)+IF(ISNUMBER(FB69),1,0)+IF(ISNUMBER(FC69),1,0)),4),"")</f>
        <v>18.105</v>
      </c>
      <c r="FE69" s="253" t="str">
        <f aca="false">IF(OR(Calculator!$E$12&lt;&gt;"YES",Calculator!$B$37&lt;Calculator!$G$12),"—",ROUND((1+SQRT(((50*POWER(80,POWER(COS(PI()*MOD(Calculator!$B$37/Calculator!$F$12,1)),2))-$C69)^2+(1500*ABS(SIN(2*PI()*MOD(Calculator!$B$37/Calculator!$F$12,1)))*IF(MOD(Calculator!$B$37/Calculator!$F$12,1)&lt;0.5,-1,1))^2)/((50*POWER(80,POWER(COS(PI()*MOD(Calculator!$B$37/Calculator!$F$12,1)),2))+$C69)^2+(1500*ABS(SIN(2*PI()*MOD(Calculator!$B$37/Calculator!$F$12,1)))*IF(MOD(Calculator!$B$37/Calculator!$F$12,1)&lt;0.5,-1,1))^2)))/(1-SQRT(((50*POWER(80,POWER(COS(PI()*MOD(Calculator!$B$37/Calculator!$F$12,1)),2))-$C69)^2+(1500*ABS(SIN(2*PI()*MOD(Calculator!$B$37/Calculator!$F$12,1)))*IF(MOD(Calculator!$B$37/Calculator!$F$12,1)&lt;0.5,-1,1))^2)/((50*POWER(80,POWER(COS(PI()*MOD(Calculator!$B$37/Calculator!$F$12,1)),2))+$C69)^2+(1500*ABS(SIN(2*PI()*MOD(Calculator!$B$37/Calculator!$F$12,1)))*IF(MOD(Calculator!$B$37/Calculator!$F$12,1)&lt;0.5,-1,1))^2))),2))</f>
        <v>—</v>
      </c>
      <c r="FF69" s="253" t="str">
        <f aca="false">IF(OR(Calculator!$E$13&lt;&gt;"YES",Calculator!$B$37&lt;Calculator!$G$13),"—",ROUND((1+SQRT(((50*POWER(80,POWER(COS(PI()*MOD(Calculator!$B$37/Calculator!$F$13,1)),2))-$C69)^2+(1500*ABS(SIN(2*PI()*MOD(Calculator!$B$37/Calculator!$F$13,1)))*IF(MOD(Calculator!$B$37/Calculator!$F$13,1)&lt;0.5,-1,1))^2)/((50*POWER(80,POWER(COS(PI()*MOD(Calculator!$B$37/Calculator!$F$13,1)),2))+$C69)^2+(1500*ABS(SIN(2*PI()*MOD(Calculator!$B$37/Calculator!$F$13,1)))*IF(MOD(Calculator!$B$37/Calculator!$F$13,1)&lt;0.5,-1,1))^2)))/(1-SQRT(((50*POWER(80,POWER(COS(PI()*MOD(Calculator!$B$37/Calculator!$F$13,1)),2))-$C69)^2+(1500*ABS(SIN(2*PI()*MOD(Calculator!$B$37/Calculator!$F$13,1)))*IF(MOD(Calculator!$B$37/Calculator!$F$13,1)&lt;0.5,-1,1))^2)/((50*POWER(80,POWER(COS(PI()*MOD(Calculator!$B$37/Calculator!$F$13,1)),2))+$C69)^2+(1500*ABS(SIN(2*PI()*MOD(Calculator!$B$37/Calculator!$F$13,1)))*IF(MOD(Calculator!$B$37/Calculator!$F$13,1)&lt;0.5,-1,1))^2))),2))</f>
        <v>—</v>
      </c>
      <c r="FG69" s="253" t="str">
        <f aca="false">IF(OR(Calculator!$E$14&lt;&gt;"YES",Calculator!$B$37&lt;Calculator!$G$14),"—",ROUND((1+SQRT(((50*POWER(80,POWER(COS(PI()*MOD(Calculator!$B$37/Calculator!$F$14,1)),2))-$C69)^2+(1500*ABS(SIN(2*PI()*MOD(Calculator!$B$37/Calculator!$F$14,1)))*IF(MOD(Calculator!$B$37/Calculator!$F$14,1)&lt;0.5,-1,1))^2)/((50*POWER(80,POWER(COS(PI()*MOD(Calculator!$B$37/Calculator!$F$14,1)),2))+$C69)^2+(1500*ABS(SIN(2*PI()*MOD(Calculator!$B$37/Calculator!$F$14,1)))*IF(MOD(Calculator!$B$37/Calculator!$F$14,1)&lt;0.5,-1,1))^2)))/(1-SQRT(((50*POWER(80,POWER(COS(PI()*MOD(Calculator!$B$37/Calculator!$F$14,1)),2))-$C69)^2+(1500*ABS(SIN(2*PI()*MOD(Calculator!$B$37/Calculator!$F$14,1)))*IF(MOD(Calculator!$B$37/Calculator!$F$14,1)&lt;0.5,-1,1))^2)/((50*POWER(80,POWER(COS(PI()*MOD(Calculator!$B$37/Calculator!$F$14,1)),2))+$C69)^2+(1500*ABS(SIN(2*PI()*MOD(Calculator!$B$37/Calculator!$F$14,1)))*IF(MOD(Calculator!$B$37/Calculator!$F$14,1)&lt;0.5,-1,1))^2))),2))</f>
        <v>—</v>
      </c>
      <c r="FH69" s="253" t="n">
        <f aca="false">IF(OR(Calculator!$E$15&lt;&gt;"YES",Calculator!$B$37&lt;Calculator!$G$15),"—",ROUND((1+SQRT(((50*POWER(80,POWER(COS(PI()*MOD(Calculator!$B$37/Calculator!$F$15,1)),2))-$C69)^2+(1500*ABS(SIN(2*PI()*MOD(Calculator!$B$37/Calculator!$F$15,1)))*IF(MOD(Calculator!$B$37/Calculator!$F$15,1)&lt;0.5,-1,1))^2)/((50*POWER(80,POWER(COS(PI()*MOD(Calculator!$B$37/Calculator!$F$15,1)),2))+$C69)^2+(1500*ABS(SIN(2*PI()*MOD(Calculator!$B$37/Calculator!$F$15,1)))*IF(MOD(Calculator!$B$37/Calculator!$F$15,1)&lt;0.5,-1,1))^2)))/(1-SQRT(((50*POWER(80,POWER(COS(PI()*MOD(Calculator!$B$37/Calculator!$F$15,1)),2))-$C69)^2+(1500*ABS(SIN(2*PI()*MOD(Calculator!$B$37/Calculator!$F$15,1)))*IF(MOD(Calculator!$B$37/Calculator!$F$15,1)&lt;0.5,-1,1))^2)/((50*POWER(80,POWER(COS(PI()*MOD(Calculator!$B$37/Calculator!$F$15,1)),2))+$C69)^2+(1500*ABS(SIN(2*PI()*MOD(Calculator!$B$37/Calculator!$F$15,1)))*IF(MOD(Calculator!$B$37/Calculator!$F$15,1)&lt;0.5,-1,1))^2))),2))</f>
        <v>2.31</v>
      </c>
      <c r="FI69" s="253" t="str">
        <f aca="false">IF(OR(Calculator!$E$16&lt;&gt;"YES",Calculator!$B$37&lt;Calculator!$G$16),"—",ROUND((1+SQRT(((50*POWER(80,POWER(COS(PI()*MOD(Calculator!$B$37/Calculator!$F$16,1)),2))-$C69)^2+(1500*ABS(SIN(2*PI()*MOD(Calculator!$B$37/Calculator!$F$16,1)))*IF(MOD(Calculator!$B$37/Calculator!$F$16,1)&lt;0.5,-1,1))^2)/((50*POWER(80,POWER(COS(PI()*MOD(Calculator!$B$37/Calculator!$F$16,1)),2))+$C69)^2+(1500*ABS(SIN(2*PI()*MOD(Calculator!$B$37/Calculator!$F$16,1)))*IF(MOD(Calculator!$B$37/Calculator!$F$16,1)&lt;0.5,-1,1))^2)))/(1-SQRT(((50*POWER(80,POWER(COS(PI()*MOD(Calculator!$B$37/Calculator!$F$16,1)),2))-$C69)^2+(1500*ABS(SIN(2*PI()*MOD(Calculator!$B$37/Calculator!$F$16,1)))*IF(MOD(Calculator!$B$37/Calculator!$F$16,1)&lt;0.5,-1,1))^2)/((50*POWER(80,POWER(COS(PI()*MOD(Calculator!$B$37/Calculator!$F$16,1)),2))+$C69)^2+(1500*ABS(SIN(2*PI()*MOD(Calculator!$B$37/Calculator!$F$16,1)))*IF(MOD(Calculator!$B$37/Calculator!$F$16,1)&lt;0.5,-1,1))^2))),2))</f>
        <v>—</v>
      </c>
      <c r="FJ69" s="253" t="n">
        <f aca="false">IF(OR(Calculator!$E$17&lt;&gt;"YES",Calculator!$B$37&lt;Calculator!$G$17),"—",ROUND((1+SQRT(((50*POWER(80,POWER(COS(PI()*MOD(Calculator!$B$37/Calculator!$F$17,1)),2))-$C69)^2+(1500*ABS(SIN(2*PI()*MOD(Calculator!$B$37/Calculator!$F$17,1)))*IF(MOD(Calculator!$B$37/Calculator!$F$17,1)&lt;0.5,-1,1))^2)/((50*POWER(80,POWER(COS(PI()*MOD(Calculator!$B$37/Calculator!$F$17,1)),2))+$C69)^2+(1500*ABS(SIN(2*PI()*MOD(Calculator!$B$37/Calculator!$F$17,1)))*IF(MOD(Calculator!$B$37/Calculator!$F$17,1)&lt;0.5,-1,1))^2)))/(1-SQRT(((50*POWER(80,POWER(COS(PI()*MOD(Calculator!$B$37/Calculator!$F$17,1)),2))-$C69)^2+(1500*ABS(SIN(2*PI()*MOD(Calculator!$B$37/Calculator!$F$17,1)))*IF(MOD(Calculator!$B$37/Calculator!$F$17,1)&lt;0.5,-1,1))^2)/((50*POWER(80,POWER(COS(PI()*MOD(Calculator!$B$37/Calculator!$F$17,1)),2))+$C69)^2+(1500*ABS(SIN(2*PI()*MOD(Calculator!$B$37/Calculator!$F$17,1)))*IF(MOD(Calculator!$B$37/Calculator!$F$17,1)&lt;0.5,-1,1))^2))),2))</f>
        <v>14.04</v>
      </c>
      <c r="FK69" s="253" t="str">
        <f aca="false">IF(OR(Calculator!$E$18&lt;&gt;"YES",Calculator!$B$37&lt;Calculator!$G$18),"—",ROUND((1+SQRT(((50*POWER(80,POWER(COS(PI()*MOD(Calculator!$B$37/Calculator!$F$18,1)),2))-$C69)^2+(1500*ABS(SIN(2*PI()*MOD(Calculator!$B$37/Calculator!$F$18,1)))*IF(MOD(Calculator!$B$37/Calculator!$F$18,1)&lt;0.5,-1,1))^2)/((50*POWER(80,POWER(COS(PI()*MOD(Calculator!$B$37/Calculator!$F$18,1)),2))+$C69)^2+(1500*ABS(SIN(2*PI()*MOD(Calculator!$B$37/Calculator!$F$18,1)))*IF(MOD(Calculator!$B$37/Calculator!$F$18,1)&lt;0.5,-1,1))^2)))/(1-SQRT(((50*POWER(80,POWER(COS(PI()*MOD(Calculator!$B$37/Calculator!$F$18,1)),2))-$C69)^2+(1500*ABS(SIN(2*PI()*MOD(Calculator!$B$37/Calculator!$F$18,1)))*IF(MOD(Calculator!$B$37/Calculator!$F$18,1)&lt;0.5,-1,1))^2)/((50*POWER(80,POWER(COS(PI()*MOD(Calculator!$B$37/Calculator!$F$18,1)),2))+$C69)^2+(1500*ABS(SIN(2*PI()*MOD(Calculator!$B$37/Calculator!$F$18,1)))*IF(MOD(Calculator!$B$37/Calculator!$F$18,1)&lt;0.5,-1,1))^2))),2))</f>
        <v>—</v>
      </c>
      <c r="FL69" s="253" t="str">
        <f aca="false">IF(OR(Calculator!$E$19&lt;&gt;"YES",Calculator!$B$37&lt;Calculator!$G$19),"—",ROUND((1+SQRT(((50*POWER(80,POWER(COS(PI()*MOD(Calculator!$B$37/Calculator!$F$19,1)),2))-$C69)^2+(1500*ABS(SIN(2*PI()*MOD(Calculator!$B$37/Calculator!$F$19,1)))*IF(MOD(Calculator!$B$37/Calculator!$F$19,1)&lt;0.5,-1,1))^2)/((50*POWER(80,POWER(COS(PI()*MOD(Calculator!$B$37/Calculator!$F$19,1)),2))+$C69)^2+(1500*ABS(SIN(2*PI()*MOD(Calculator!$B$37/Calculator!$F$19,1)))*IF(MOD(Calculator!$B$37/Calculator!$F$19,1)&lt;0.5,-1,1))^2)))/(1-SQRT(((50*POWER(80,POWER(COS(PI()*MOD(Calculator!$B$37/Calculator!$F$19,1)),2))-$C69)^2+(1500*ABS(SIN(2*PI()*MOD(Calculator!$B$37/Calculator!$F$19,1)))*IF(MOD(Calculator!$B$37/Calculator!$F$19,1)&lt;0.5,-1,1))^2)/((50*POWER(80,POWER(COS(PI()*MOD(Calculator!$B$37/Calculator!$F$19,1)),2))+$C69)^2+(1500*ABS(SIN(2*PI()*MOD(Calculator!$B$37/Calculator!$F$19,1)))*IF(MOD(Calculator!$B$37/Calculator!$F$19,1)&lt;0.5,-1,1))^2))),2))</f>
        <v>—</v>
      </c>
      <c r="FM69" s="253" t="str">
        <f aca="false">IF(OR(Calculator!$E$20&lt;&gt;"YES",Calculator!$B$37&lt;Calculator!$G$20),"—",ROUND((1+SQRT(((50*POWER(80,POWER(COS(PI()*MOD(Calculator!$B$37/Calculator!$F$20,1)),2))-$C69)^2+(1500*ABS(SIN(2*PI()*MOD(Calculator!$B$37/Calculator!$F$20,1)))*IF(MOD(Calculator!$B$37/Calculator!$F$20,1)&lt;0.5,-1,1))^2)/((50*POWER(80,POWER(COS(PI()*MOD(Calculator!$B$37/Calculator!$F$20,1)),2))+$C69)^2+(1500*ABS(SIN(2*PI()*MOD(Calculator!$B$37/Calculator!$F$20,1)))*IF(MOD(Calculator!$B$37/Calculator!$F$20,1)&lt;0.5,-1,1))^2)))/(1-SQRT(((50*POWER(80,POWER(COS(PI()*MOD(Calculator!$B$37/Calculator!$F$20,1)),2))-$C69)^2+(1500*ABS(SIN(2*PI()*MOD(Calculator!$B$37/Calculator!$F$20,1)))*IF(MOD(Calculator!$B$37/Calculator!$F$20,1)&lt;0.5,-1,1))^2)/((50*POWER(80,POWER(COS(PI()*MOD(Calculator!$B$37/Calculator!$F$20,1)),2))+$C69)^2+(1500*ABS(SIN(2*PI()*MOD(Calculator!$B$37/Calculator!$F$20,1)))*IF(MOD(Calculator!$B$37/Calculator!$F$20,1)&lt;0.5,-1,1))^2))),2))</f>
        <v>—</v>
      </c>
      <c r="FN69" s="253" t="str">
        <f aca="false">IF(OR(Calculator!$E$21&lt;&gt;"YES",Calculator!$B$37&lt;Calculator!$G$21),"—",ROUND((1+SQRT(((50*POWER(80,POWER(COS(PI()*MOD(Calculator!$B$37/Calculator!$F$21,1)),2))-$C69)^2+(1500*ABS(SIN(2*PI()*MOD(Calculator!$B$37/Calculator!$F$21,1)))*IF(MOD(Calculator!$B$37/Calculator!$F$21,1)&lt;0.5,-1,1))^2)/((50*POWER(80,POWER(COS(PI()*MOD(Calculator!$B$37/Calculator!$F$21,1)),2))+$C69)^2+(1500*ABS(SIN(2*PI()*MOD(Calculator!$B$37/Calculator!$F$21,1)))*IF(MOD(Calculator!$B$37/Calculator!$F$21,1)&lt;0.5,-1,1))^2)))/(1-SQRT(((50*POWER(80,POWER(COS(PI()*MOD(Calculator!$B$37/Calculator!$F$21,1)),2))-$C69)^2+(1500*ABS(SIN(2*PI()*MOD(Calculator!$B$37/Calculator!$F$21,1)))*IF(MOD(Calculator!$B$37/Calculator!$F$21,1)&lt;0.5,-1,1))^2)/((50*POWER(80,POWER(COS(PI()*MOD(Calculator!$B$37/Calculator!$F$21,1)),2))+$C69)^2+(1500*ABS(SIN(2*PI()*MOD(Calculator!$B$37/Calculator!$F$21,1)))*IF(MOD(Calculator!$B$37/Calculator!$F$21,1)&lt;0.5,-1,1))^2))),2))</f>
        <v>—</v>
      </c>
      <c r="FO69" s="253" t="str">
        <f aca="false">IF(OR(Calculator!$E$22&lt;&gt;"YES",Calculator!$B$37&lt;Calculator!$G$22),"—",ROUND((1+SQRT(((50*POWER(80,POWER(COS(PI()*MOD(Calculator!$B$37/Calculator!$F$22,1)),2))-$C69)^2+(1500*ABS(SIN(2*PI()*MOD(Calculator!$B$37/Calculator!$F$22,1)))*IF(MOD(Calculator!$B$37/Calculator!$F$22,1)&lt;0.5,-1,1))^2)/((50*POWER(80,POWER(COS(PI()*MOD(Calculator!$B$37/Calculator!$F$22,1)),2))+$C69)^2+(1500*ABS(SIN(2*PI()*MOD(Calculator!$B$37/Calculator!$F$22,1)))*IF(MOD(Calculator!$B$37/Calculator!$F$22,1)&lt;0.5,-1,1))^2)))/(1-SQRT(((50*POWER(80,POWER(COS(PI()*MOD(Calculator!$B$37/Calculator!$F$22,1)),2))-$C69)^2+(1500*ABS(SIN(2*PI()*MOD(Calculator!$B$37/Calculator!$F$22,1)))*IF(MOD(Calculator!$B$37/Calculator!$F$22,1)&lt;0.5,-1,1))^2)/((50*POWER(80,POWER(COS(PI()*MOD(Calculator!$B$37/Calculator!$F$22,1)),2))+$C69)^2+(1500*ABS(SIN(2*PI()*MOD(Calculator!$B$37/Calculator!$F$22,1)))*IF(MOD(Calculator!$B$37/Calculator!$F$22,1)&lt;0.5,-1,1))^2))),2))</f>
        <v>—</v>
      </c>
      <c r="FP69" s="295" t="n">
        <f aca="false">IFERROR(ROUND((IF(ISNUMBER(FE69),FE69,0)+IF(ISNUMBER(FF69),FF69,0)+IF(ISNUMBER(FG69),FG69,0)+IF(ISNUMBER(FH69),FH69,0)+IF(ISNUMBER(FI69),FI69,0)+IF(ISNUMBER(FJ69),FJ69,0)+IF(ISNUMBER(FK69),FK69,0)+IF(ISNUMBER(FL69),FL69,0)+IF(ISNUMBER(FM69),FM69,0)+IF(ISNUMBER(FN69),FN69,0)+IF(ISNUMBER(FO69),FO69,0))/(IF(ISNUMBER(FE69),1,0)+IF(ISNUMBER(FF69),1,0)+IF(ISNUMBER(FG69),1,0)+IF(ISNUMBER(FH69),1,0)+IF(ISNUMBER(FI69),1,0)+IF(ISNUMBER(FJ69),1,0)+IF(ISNUMBER(FK69),1,0)+IF(ISNUMBER(FL69),1,0)+IF(ISNUMBER(FM69),1,0)+IF(ISNUMBER(FN69),1,0)+IF(ISNUMBER(FO69),1,0)),4),"")</f>
        <v>8.175</v>
      </c>
      <c r="FQ69" s="253" t="str">
        <f aca="false">IF(OR(Calculator!$E$12&lt;&gt;"YES",Calculator!$B$38&lt;Calculator!$G$12),"—",ROUND((1+SQRT(((50*POWER(80,POWER(COS(PI()*MOD(Calculator!$B$38/Calculator!$F$12,1)),2))-$C69)^2+(1500*ABS(SIN(2*PI()*MOD(Calculator!$B$38/Calculator!$F$12,1)))*IF(MOD(Calculator!$B$38/Calculator!$F$12,1)&lt;0.5,-1,1))^2)/((50*POWER(80,POWER(COS(PI()*MOD(Calculator!$B$38/Calculator!$F$12,1)),2))+$C69)^2+(1500*ABS(SIN(2*PI()*MOD(Calculator!$B$38/Calculator!$F$12,1)))*IF(MOD(Calculator!$B$38/Calculator!$F$12,1)&lt;0.5,-1,1))^2)))/(1-SQRT(((50*POWER(80,POWER(COS(PI()*MOD(Calculator!$B$38/Calculator!$F$12,1)),2))-$C69)^2+(1500*ABS(SIN(2*PI()*MOD(Calculator!$B$38/Calculator!$F$12,1)))*IF(MOD(Calculator!$B$38/Calculator!$F$12,1)&lt;0.5,-1,1))^2)/((50*POWER(80,POWER(COS(PI()*MOD(Calculator!$B$38/Calculator!$F$12,1)),2))+$C69)^2+(1500*ABS(SIN(2*PI()*MOD(Calculator!$B$38/Calculator!$F$12,1)))*IF(MOD(Calculator!$B$38/Calculator!$F$12,1)&lt;0.5,-1,1))^2))),2))</f>
        <v>—</v>
      </c>
      <c r="FR69" s="253" t="str">
        <f aca="false">IF(OR(Calculator!$E$13&lt;&gt;"YES",Calculator!$B$38&lt;Calculator!$G$13),"—",ROUND((1+SQRT(((50*POWER(80,POWER(COS(PI()*MOD(Calculator!$B$38/Calculator!$F$13,1)),2))-$C69)^2+(1500*ABS(SIN(2*PI()*MOD(Calculator!$B$38/Calculator!$F$13,1)))*IF(MOD(Calculator!$B$38/Calculator!$F$13,1)&lt;0.5,-1,1))^2)/((50*POWER(80,POWER(COS(PI()*MOD(Calculator!$B$38/Calculator!$F$13,1)),2))+$C69)^2+(1500*ABS(SIN(2*PI()*MOD(Calculator!$B$38/Calculator!$F$13,1)))*IF(MOD(Calculator!$B$38/Calculator!$F$13,1)&lt;0.5,-1,1))^2)))/(1-SQRT(((50*POWER(80,POWER(COS(PI()*MOD(Calculator!$B$38/Calculator!$F$13,1)),2))-$C69)^2+(1500*ABS(SIN(2*PI()*MOD(Calculator!$B$38/Calculator!$F$13,1)))*IF(MOD(Calculator!$B$38/Calculator!$F$13,1)&lt;0.5,-1,1))^2)/((50*POWER(80,POWER(COS(PI()*MOD(Calculator!$B$38/Calculator!$F$13,1)),2))+$C69)^2+(1500*ABS(SIN(2*PI()*MOD(Calculator!$B$38/Calculator!$F$13,1)))*IF(MOD(Calculator!$B$38/Calculator!$F$13,1)&lt;0.5,-1,1))^2))),2))</f>
        <v>—</v>
      </c>
      <c r="FS69" s="253" t="str">
        <f aca="false">IF(OR(Calculator!$E$14&lt;&gt;"YES",Calculator!$B$38&lt;Calculator!$G$14),"—",ROUND((1+SQRT(((50*POWER(80,POWER(COS(PI()*MOD(Calculator!$B$38/Calculator!$F$14,1)),2))-$C69)^2+(1500*ABS(SIN(2*PI()*MOD(Calculator!$B$38/Calculator!$F$14,1)))*IF(MOD(Calculator!$B$38/Calculator!$F$14,1)&lt;0.5,-1,1))^2)/((50*POWER(80,POWER(COS(PI()*MOD(Calculator!$B$38/Calculator!$F$14,1)),2))+$C69)^2+(1500*ABS(SIN(2*PI()*MOD(Calculator!$B$38/Calculator!$F$14,1)))*IF(MOD(Calculator!$B$38/Calculator!$F$14,1)&lt;0.5,-1,1))^2)))/(1-SQRT(((50*POWER(80,POWER(COS(PI()*MOD(Calculator!$B$38/Calculator!$F$14,1)),2))-$C69)^2+(1500*ABS(SIN(2*PI()*MOD(Calculator!$B$38/Calculator!$F$14,1)))*IF(MOD(Calculator!$B$38/Calculator!$F$14,1)&lt;0.5,-1,1))^2)/((50*POWER(80,POWER(COS(PI()*MOD(Calculator!$B$38/Calculator!$F$14,1)),2))+$C69)^2+(1500*ABS(SIN(2*PI()*MOD(Calculator!$B$38/Calculator!$F$14,1)))*IF(MOD(Calculator!$B$38/Calculator!$F$14,1)&lt;0.5,-1,1))^2))),2))</f>
        <v>—</v>
      </c>
      <c r="FT69" s="253" t="n">
        <f aca="false">IF(OR(Calculator!$E$15&lt;&gt;"YES",Calculator!$B$38&lt;Calculator!$G$15),"—",ROUND((1+SQRT(((50*POWER(80,POWER(COS(PI()*MOD(Calculator!$B$38/Calculator!$F$15,1)),2))-$C69)^2+(1500*ABS(SIN(2*PI()*MOD(Calculator!$B$38/Calculator!$F$15,1)))*IF(MOD(Calculator!$B$38/Calculator!$F$15,1)&lt;0.5,-1,1))^2)/((50*POWER(80,POWER(COS(PI()*MOD(Calculator!$B$38/Calculator!$F$15,1)),2))+$C69)^2+(1500*ABS(SIN(2*PI()*MOD(Calculator!$B$38/Calculator!$F$15,1)))*IF(MOD(Calculator!$B$38/Calculator!$F$15,1)&lt;0.5,-1,1))^2)))/(1-SQRT(((50*POWER(80,POWER(COS(PI()*MOD(Calculator!$B$38/Calculator!$F$15,1)),2))-$C69)^2+(1500*ABS(SIN(2*PI()*MOD(Calculator!$B$38/Calculator!$F$15,1)))*IF(MOD(Calculator!$B$38/Calculator!$F$15,1)&lt;0.5,-1,1))^2)/((50*POWER(80,POWER(COS(PI()*MOD(Calculator!$B$38/Calculator!$F$15,1)),2))+$C69)^2+(1500*ABS(SIN(2*PI()*MOD(Calculator!$B$38/Calculator!$F$15,1)))*IF(MOD(Calculator!$B$38/Calculator!$F$15,1)&lt;0.5,-1,1))^2))),2))</f>
        <v>2.16</v>
      </c>
      <c r="FU69" s="253" t="str">
        <f aca="false">IF(OR(Calculator!$E$16&lt;&gt;"YES",Calculator!$B$38&lt;Calculator!$G$16),"—",ROUND((1+SQRT(((50*POWER(80,POWER(COS(PI()*MOD(Calculator!$B$38/Calculator!$F$16,1)),2))-$C69)^2+(1500*ABS(SIN(2*PI()*MOD(Calculator!$B$38/Calculator!$F$16,1)))*IF(MOD(Calculator!$B$38/Calculator!$F$16,1)&lt;0.5,-1,1))^2)/((50*POWER(80,POWER(COS(PI()*MOD(Calculator!$B$38/Calculator!$F$16,1)),2))+$C69)^2+(1500*ABS(SIN(2*PI()*MOD(Calculator!$B$38/Calculator!$F$16,1)))*IF(MOD(Calculator!$B$38/Calculator!$F$16,1)&lt;0.5,-1,1))^2)))/(1-SQRT(((50*POWER(80,POWER(COS(PI()*MOD(Calculator!$B$38/Calculator!$F$16,1)),2))-$C69)^2+(1500*ABS(SIN(2*PI()*MOD(Calculator!$B$38/Calculator!$F$16,1)))*IF(MOD(Calculator!$B$38/Calculator!$F$16,1)&lt;0.5,-1,1))^2)/((50*POWER(80,POWER(COS(PI()*MOD(Calculator!$B$38/Calculator!$F$16,1)),2))+$C69)^2+(1500*ABS(SIN(2*PI()*MOD(Calculator!$B$38/Calculator!$F$16,1)))*IF(MOD(Calculator!$B$38/Calculator!$F$16,1)&lt;0.5,-1,1))^2))),2))</f>
        <v>—</v>
      </c>
      <c r="FV69" s="253" t="n">
        <f aca="false">IF(OR(Calculator!$E$17&lt;&gt;"YES",Calculator!$B$38&lt;Calculator!$G$17),"—",ROUND((1+SQRT(((50*POWER(80,POWER(COS(PI()*MOD(Calculator!$B$38/Calculator!$F$17,1)),2))-$C69)^2+(1500*ABS(SIN(2*PI()*MOD(Calculator!$B$38/Calculator!$F$17,1)))*IF(MOD(Calculator!$B$38/Calculator!$F$17,1)&lt;0.5,-1,1))^2)/((50*POWER(80,POWER(COS(PI()*MOD(Calculator!$B$38/Calculator!$F$17,1)),2))+$C69)^2+(1500*ABS(SIN(2*PI()*MOD(Calculator!$B$38/Calculator!$F$17,1)))*IF(MOD(Calculator!$B$38/Calculator!$F$17,1)&lt;0.5,-1,1))^2)))/(1-SQRT(((50*POWER(80,POWER(COS(PI()*MOD(Calculator!$B$38/Calculator!$F$17,1)),2))-$C69)^2+(1500*ABS(SIN(2*PI()*MOD(Calculator!$B$38/Calculator!$F$17,1)))*IF(MOD(Calculator!$B$38/Calculator!$F$17,1)&lt;0.5,-1,1))^2)/((50*POWER(80,POWER(COS(PI()*MOD(Calculator!$B$38/Calculator!$F$17,1)),2))+$C69)^2+(1500*ABS(SIN(2*PI()*MOD(Calculator!$B$38/Calculator!$F$17,1)))*IF(MOD(Calculator!$B$38/Calculator!$F$17,1)&lt;0.5,-1,1))^2))),2))</f>
        <v>17.43</v>
      </c>
      <c r="FW69" s="253" t="str">
        <f aca="false">IF(OR(Calculator!$E$18&lt;&gt;"YES",Calculator!$B$38&lt;Calculator!$G$18),"—",ROUND((1+SQRT(((50*POWER(80,POWER(COS(PI()*MOD(Calculator!$B$38/Calculator!$F$18,1)),2))-$C69)^2+(1500*ABS(SIN(2*PI()*MOD(Calculator!$B$38/Calculator!$F$18,1)))*IF(MOD(Calculator!$B$38/Calculator!$F$18,1)&lt;0.5,-1,1))^2)/((50*POWER(80,POWER(COS(PI()*MOD(Calculator!$B$38/Calculator!$F$18,1)),2))+$C69)^2+(1500*ABS(SIN(2*PI()*MOD(Calculator!$B$38/Calculator!$F$18,1)))*IF(MOD(Calculator!$B$38/Calculator!$F$18,1)&lt;0.5,-1,1))^2)))/(1-SQRT(((50*POWER(80,POWER(COS(PI()*MOD(Calculator!$B$38/Calculator!$F$18,1)),2))-$C69)^2+(1500*ABS(SIN(2*PI()*MOD(Calculator!$B$38/Calculator!$F$18,1)))*IF(MOD(Calculator!$B$38/Calculator!$F$18,1)&lt;0.5,-1,1))^2)/((50*POWER(80,POWER(COS(PI()*MOD(Calculator!$B$38/Calculator!$F$18,1)),2))+$C69)^2+(1500*ABS(SIN(2*PI()*MOD(Calculator!$B$38/Calculator!$F$18,1)))*IF(MOD(Calculator!$B$38/Calculator!$F$18,1)&lt;0.5,-1,1))^2))),2))</f>
        <v>—</v>
      </c>
      <c r="FX69" s="253" t="str">
        <f aca="false">IF(OR(Calculator!$E$19&lt;&gt;"YES",Calculator!$B$38&lt;Calculator!$G$19),"—",ROUND((1+SQRT(((50*POWER(80,POWER(COS(PI()*MOD(Calculator!$B$38/Calculator!$F$19,1)),2))-$C69)^2+(1500*ABS(SIN(2*PI()*MOD(Calculator!$B$38/Calculator!$F$19,1)))*IF(MOD(Calculator!$B$38/Calculator!$F$19,1)&lt;0.5,-1,1))^2)/((50*POWER(80,POWER(COS(PI()*MOD(Calculator!$B$38/Calculator!$F$19,1)),2))+$C69)^2+(1500*ABS(SIN(2*PI()*MOD(Calculator!$B$38/Calculator!$F$19,1)))*IF(MOD(Calculator!$B$38/Calculator!$F$19,1)&lt;0.5,-1,1))^2)))/(1-SQRT(((50*POWER(80,POWER(COS(PI()*MOD(Calculator!$B$38/Calculator!$F$19,1)),2))-$C69)^2+(1500*ABS(SIN(2*PI()*MOD(Calculator!$B$38/Calculator!$F$19,1)))*IF(MOD(Calculator!$B$38/Calculator!$F$19,1)&lt;0.5,-1,1))^2)/((50*POWER(80,POWER(COS(PI()*MOD(Calculator!$B$38/Calculator!$F$19,1)),2))+$C69)^2+(1500*ABS(SIN(2*PI()*MOD(Calculator!$B$38/Calculator!$F$19,1)))*IF(MOD(Calculator!$B$38/Calculator!$F$19,1)&lt;0.5,-1,1))^2))),2))</f>
        <v>—</v>
      </c>
      <c r="FY69" s="253" t="str">
        <f aca="false">IF(OR(Calculator!$E$20&lt;&gt;"YES",Calculator!$B$38&lt;Calculator!$G$20),"—",ROUND((1+SQRT(((50*POWER(80,POWER(COS(PI()*MOD(Calculator!$B$38/Calculator!$F$20,1)),2))-$C69)^2+(1500*ABS(SIN(2*PI()*MOD(Calculator!$B$38/Calculator!$F$20,1)))*IF(MOD(Calculator!$B$38/Calculator!$F$20,1)&lt;0.5,-1,1))^2)/((50*POWER(80,POWER(COS(PI()*MOD(Calculator!$B$38/Calculator!$F$20,1)),2))+$C69)^2+(1500*ABS(SIN(2*PI()*MOD(Calculator!$B$38/Calculator!$F$20,1)))*IF(MOD(Calculator!$B$38/Calculator!$F$20,1)&lt;0.5,-1,1))^2)))/(1-SQRT(((50*POWER(80,POWER(COS(PI()*MOD(Calculator!$B$38/Calculator!$F$20,1)),2))-$C69)^2+(1500*ABS(SIN(2*PI()*MOD(Calculator!$B$38/Calculator!$F$20,1)))*IF(MOD(Calculator!$B$38/Calculator!$F$20,1)&lt;0.5,-1,1))^2)/((50*POWER(80,POWER(COS(PI()*MOD(Calculator!$B$38/Calculator!$F$20,1)),2))+$C69)^2+(1500*ABS(SIN(2*PI()*MOD(Calculator!$B$38/Calculator!$F$20,1)))*IF(MOD(Calculator!$B$38/Calculator!$F$20,1)&lt;0.5,-1,1))^2))),2))</f>
        <v>—</v>
      </c>
      <c r="FZ69" s="253" t="str">
        <f aca="false">IF(OR(Calculator!$E$21&lt;&gt;"YES",Calculator!$B$38&lt;Calculator!$G$21),"—",ROUND((1+SQRT(((50*POWER(80,POWER(COS(PI()*MOD(Calculator!$B$38/Calculator!$F$21,1)),2))-$C69)^2+(1500*ABS(SIN(2*PI()*MOD(Calculator!$B$38/Calculator!$F$21,1)))*IF(MOD(Calculator!$B$38/Calculator!$F$21,1)&lt;0.5,-1,1))^2)/((50*POWER(80,POWER(COS(PI()*MOD(Calculator!$B$38/Calculator!$F$21,1)),2))+$C69)^2+(1500*ABS(SIN(2*PI()*MOD(Calculator!$B$38/Calculator!$F$21,1)))*IF(MOD(Calculator!$B$38/Calculator!$F$21,1)&lt;0.5,-1,1))^2)))/(1-SQRT(((50*POWER(80,POWER(COS(PI()*MOD(Calculator!$B$38/Calculator!$F$21,1)),2))-$C69)^2+(1500*ABS(SIN(2*PI()*MOD(Calculator!$B$38/Calculator!$F$21,1)))*IF(MOD(Calculator!$B$38/Calculator!$F$21,1)&lt;0.5,-1,1))^2)/((50*POWER(80,POWER(COS(PI()*MOD(Calculator!$B$38/Calculator!$F$21,1)),2))+$C69)^2+(1500*ABS(SIN(2*PI()*MOD(Calculator!$B$38/Calculator!$F$21,1)))*IF(MOD(Calculator!$B$38/Calculator!$F$21,1)&lt;0.5,-1,1))^2))),2))</f>
        <v>—</v>
      </c>
      <c r="GA69" s="253" t="str">
        <f aca="false">IF(OR(Calculator!$E$22&lt;&gt;"YES",Calculator!$B$38&lt;Calculator!$G$22),"—",ROUND((1+SQRT(((50*POWER(80,POWER(COS(PI()*MOD(Calculator!$B$38/Calculator!$F$22,1)),2))-$C69)^2+(1500*ABS(SIN(2*PI()*MOD(Calculator!$B$38/Calculator!$F$22,1)))*IF(MOD(Calculator!$B$38/Calculator!$F$22,1)&lt;0.5,-1,1))^2)/((50*POWER(80,POWER(COS(PI()*MOD(Calculator!$B$38/Calculator!$F$22,1)),2))+$C69)^2+(1500*ABS(SIN(2*PI()*MOD(Calculator!$B$38/Calculator!$F$22,1)))*IF(MOD(Calculator!$B$38/Calculator!$F$22,1)&lt;0.5,-1,1))^2)))/(1-SQRT(((50*POWER(80,POWER(COS(PI()*MOD(Calculator!$B$38/Calculator!$F$22,1)),2))-$C69)^2+(1500*ABS(SIN(2*PI()*MOD(Calculator!$B$38/Calculator!$F$22,1)))*IF(MOD(Calculator!$B$38/Calculator!$F$22,1)&lt;0.5,-1,1))^2)/((50*POWER(80,POWER(COS(PI()*MOD(Calculator!$B$38/Calculator!$F$22,1)),2))+$C69)^2+(1500*ABS(SIN(2*PI()*MOD(Calculator!$B$38/Calculator!$F$22,1)))*IF(MOD(Calculator!$B$38/Calculator!$F$22,1)&lt;0.5,-1,1))^2))),2))</f>
        <v>—</v>
      </c>
      <c r="GB69" s="295" t="n">
        <f aca="false">IFERROR(ROUND((IF(ISNUMBER(FQ69),FQ69,0)+IF(ISNUMBER(FR69),FR69,0)+IF(ISNUMBER(FS69),FS69,0)+IF(ISNUMBER(FT69),FT69,0)+IF(ISNUMBER(FU69),FU69,0)+IF(ISNUMBER(FV69),FV69,0)+IF(ISNUMBER(FW69),FW69,0)+IF(ISNUMBER(FX69),FX69,0)+IF(ISNUMBER(FY69),FY69,0)+IF(ISNUMBER(FZ69),FZ69,0)+IF(ISNUMBER(GA69),GA69,0))/(IF(ISNUMBER(FQ69),1,0)+IF(ISNUMBER(FR69),1,0)+IF(ISNUMBER(FS69),1,0)+IF(ISNUMBER(FT69),1,0)+IF(ISNUMBER(FU69),1,0)+IF(ISNUMBER(FV69),1,0)+IF(ISNUMBER(FW69),1,0)+IF(ISNUMBER(FX69),1,0)+IF(ISNUMBER(FY69),1,0)+IF(ISNUMBER(FZ69),1,0)+IF(ISNUMBER(GA69),1,0)),4),"")</f>
        <v>9.795</v>
      </c>
      <c r="GD69" s="253" t="str">
        <f aca="false">IF(OR(Calculator!$E$12&lt;&gt;"YES",Calculator!$B$34&lt;Calculator!$G$12),"—",ROUND((1+SQRT(((50*POWER(80,POWER(COS(PI()*MOD(Calculator!$B$34/Calculator!$F$12,1)),2))+MIN(500,MAX(30,100*EXP(-0.3*'VSWR Calculator'!$C$24)*(1+3*ABS(MOD('VSWR Calculator'!$C$23/Calculator!$F$12/2,1)-0.5))))/'VSWR Calculator'!$C$25)-$C69)^2+(1500*ABS(SIN(2*PI()*MOD(Calculator!$B$34/Calculator!$F$12,1)))*IF(MOD(Calculator!$B$34/Calculator!$F$12,1)&lt;0.5,-1,1))^2)/SQRT(((50*POWER(80,POWER(COS(PI()*MOD(Calculator!$B$34/Calculator!$F$12,1)),2))+MIN(500,MAX(30,100*EXP(-0.3*'VSWR Calculator'!$C$24)*(1+3*ABS(MOD('VSWR Calculator'!$C$23/Calculator!$F$12/2,1)-0.5))))/'VSWR Calculator'!$C$25)+$C69)^2+(1500*ABS(SIN(2*PI()*MOD(Calculator!$B$34/Calculator!$F$12,1)))*IF(MOD(Calculator!$B$34/Calculator!$F$12,1)&lt;0.5,-1,1))^2))/(1-SQRT(((50*POWER(80,POWER(COS(PI()*MOD(Calculator!$B$34/Calculator!$F$12,1)),2))+MIN(500,MAX(30,100*EXP(-0.3*'VSWR Calculator'!$C$24)*(1+3*ABS(MOD('VSWR Calculator'!$C$23/Calculator!$F$12/2,1)-0.5))))/'VSWR Calculator'!$C$25)-$C69)^2+(1500*ABS(SIN(2*PI()*MOD(Calculator!$B$34/Calculator!$F$12,1)))*IF(MOD(Calculator!$B$34/Calculator!$F$12,1)&lt;0.5,-1,1))^2)/SQRT(((50*POWER(80,POWER(COS(PI()*MOD(Calculator!$B$34/Calculator!$F$12,1)),2))+MIN(500,MAX(30,100*EXP(-0.3*'VSWR Calculator'!$C$24)*(1+3*ABS(MOD('VSWR Calculator'!$C$23/Calculator!$F$12/2,1)-0.5))))/'VSWR Calculator'!$C$25)+$C69)^2+(1500*ABS(SIN(2*PI()*MOD(Calculator!$B$34/Calculator!$F$12,1)))*IF(MOD(Calculator!$B$34/Calculator!$F$12,1)&lt;0.5,-1,1))^2)),2))</f>
        <v>—</v>
      </c>
      <c r="GE69" s="253" t="str">
        <f aca="false">IF(OR(Calculator!$E$13&lt;&gt;"YES",Calculator!$B$34&lt;Calculator!$G$13),"—",ROUND((1+SQRT(((50*POWER(80,POWER(COS(PI()*MOD(Calculator!$B$34/Calculator!$F$13,1)),2))+MIN(500,MAX(30,100*EXP(-0.3*'VSWR Calculator'!$C$24)*(1+3*ABS(MOD('VSWR Calculator'!$C$23/Calculator!$F$13/2,1)-0.5))))/'VSWR Calculator'!$C$25)-$C69)^2+(1500*ABS(SIN(2*PI()*MOD(Calculator!$B$34/Calculator!$F$13,1)))*IF(MOD(Calculator!$B$34/Calculator!$F$13,1)&lt;0.5,-1,1))^2)/SQRT(((50*POWER(80,POWER(COS(PI()*MOD(Calculator!$B$34/Calculator!$F$13,1)),2))+MIN(500,MAX(30,100*EXP(-0.3*'VSWR Calculator'!$C$24)*(1+3*ABS(MOD('VSWR Calculator'!$C$23/Calculator!$F$13/2,1)-0.5))))/'VSWR Calculator'!$C$25)+$C69)^2+(1500*ABS(SIN(2*PI()*MOD(Calculator!$B$34/Calculator!$F$13,1)))*IF(MOD(Calculator!$B$34/Calculator!$F$13,1)&lt;0.5,-1,1))^2))/(1-SQRT(((50*POWER(80,POWER(COS(PI()*MOD(Calculator!$B$34/Calculator!$F$13,1)),2))+MIN(500,MAX(30,100*EXP(-0.3*'VSWR Calculator'!$C$24)*(1+3*ABS(MOD('VSWR Calculator'!$C$23/Calculator!$F$13/2,1)-0.5))))/'VSWR Calculator'!$C$25)-$C69)^2+(1500*ABS(SIN(2*PI()*MOD(Calculator!$B$34/Calculator!$F$13,1)))*IF(MOD(Calculator!$B$34/Calculator!$F$13,1)&lt;0.5,-1,1))^2)/SQRT(((50*POWER(80,POWER(COS(PI()*MOD(Calculator!$B$34/Calculator!$F$13,1)),2))+MIN(500,MAX(30,100*EXP(-0.3*'VSWR Calculator'!$C$24)*(1+3*ABS(MOD('VSWR Calculator'!$C$23/Calculator!$F$13/2,1)-0.5))))/'VSWR Calculator'!$C$25)+$C69)^2+(1500*ABS(SIN(2*PI()*MOD(Calculator!$B$34/Calculator!$F$13,1)))*IF(MOD(Calculator!$B$34/Calculator!$F$13,1)&lt;0.5,-1,1))^2)),2))</f>
        <v>—</v>
      </c>
      <c r="GF69" s="253" t="str">
        <f aca="false">IF(OR(Calculator!$E$14&lt;&gt;"YES",Calculator!$B$34&lt;Calculator!$G$14),"—",ROUND((1+SQRT(((50*POWER(80,POWER(COS(PI()*MOD(Calculator!$B$34/Calculator!$F$14,1)),2))+MIN(500,MAX(30,100*EXP(-0.3*'VSWR Calculator'!$C$24)*(1+3*ABS(MOD('VSWR Calculator'!$C$23/Calculator!$F$14/2,1)-0.5))))/'VSWR Calculator'!$C$25)-$C69)^2+(1500*ABS(SIN(2*PI()*MOD(Calculator!$B$34/Calculator!$F$14,1)))*IF(MOD(Calculator!$B$34/Calculator!$F$14,1)&lt;0.5,-1,1))^2)/SQRT(((50*POWER(80,POWER(COS(PI()*MOD(Calculator!$B$34/Calculator!$F$14,1)),2))+MIN(500,MAX(30,100*EXP(-0.3*'VSWR Calculator'!$C$24)*(1+3*ABS(MOD('VSWR Calculator'!$C$23/Calculator!$F$14/2,1)-0.5))))/'VSWR Calculator'!$C$25)+$C69)^2+(1500*ABS(SIN(2*PI()*MOD(Calculator!$B$34/Calculator!$F$14,1)))*IF(MOD(Calculator!$B$34/Calculator!$F$14,1)&lt;0.5,-1,1))^2))/(1-SQRT(((50*POWER(80,POWER(COS(PI()*MOD(Calculator!$B$34/Calculator!$F$14,1)),2))+MIN(500,MAX(30,100*EXP(-0.3*'VSWR Calculator'!$C$24)*(1+3*ABS(MOD('VSWR Calculator'!$C$23/Calculator!$F$14/2,1)-0.5))))/'VSWR Calculator'!$C$25)-$C69)^2+(1500*ABS(SIN(2*PI()*MOD(Calculator!$B$34/Calculator!$F$14,1)))*IF(MOD(Calculator!$B$34/Calculator!$F$14,1)&lt;0.5,-1,1))^2)/SQRT(((50*POWER(80,POWER(COS(PI()*MOD(Calculator!$B$34/Calculator!$F$14,1)),2))+MIN(500,MAX(30,100*EXP(-0.3*'VSWR Calculator'!$C$24)*(1+3*ABS(MOD('VSWR Calculator'!$C$23/Calculator!$F$14/2,1)-0.5))))/'VSWR Calculator'!$C$25)+$C69)^2+(1500*ABS(SIN(2*PI()*MOD(Calculator!$B$34/Calculator!$F$14,1)))*IF(MOD(Calculator!$B$34/Calculator!$F$14,1)&lt;0.5,-1,1))^2)),2))</f>
        <v>—</v>
      </c>
      <c r="GG69" s="253" t="n">
        <f aca="false">IF(OR(Calculator!$E$15&lt;&gt;"YES",Calculator!$B$34&lt;Calculator!$G$15),"—",ROUND((1+SQRT(((50*POWER(80,POWER(COS(PI()*MOD(Calculator!$B$34/Calculator!$F$15,1)),2))+MIN(500,MAX(30,100*EXP(-0.3*'VSWR Calculator'!$C$24)*(1+3*ABS(MOD('VSWR Calculator'!$C$23/Calculator!$F$15/2,1)-0.5))))/'VSWR Calculator'!$C$25)-$C69)^2+(1500*ABS(SIN(2*PI()*MOD(Calculator!$B$34/Calculator!$F$15,1)))*IF(MOD(Calculator!$B$34/Calculator!$F$15,1)&lt;0.5,-1,1))^2)/SQRT(((50*POWER(80,POWER(COS(PI()*MOD(Calculator!$B$34/Calculator!$F$15,1)),2))+MIN(500,MAX(30,100*EXP(-0.3*'VSWR Calculator'!$C$24)*(1+3*ABS(MOD('VSWR Calculator'!$C$23/Calculator!$F$15/2,1)-0.5))))/'VSWR Calculator'!$C$25)+$C69)^2+(1500*ABS(SIN(2*PI()*MOD(Calculator!$B$34/Calculator!$F$15,1)))*IF(MOD(Calculator!$B$34/Calculator!$F$15,1)&lt;0.5,-1,1))^2))/(1-SQRT(((50*POWER(80,POWER(COS(PI()*MOD(Calculator!$B$34/Calculator!$F$15,1)),2))+MIN(500,MAX(30,100*EXP(-0.3*'VSWR Calculator'!$C$24)*(1+3*ABS(MOD('VSWR Calculator'!$C$23/Calculator!$F$15/2,1)-0.5))))/'VSWR Calculator'!$C$25)-$C69)^2+(1500*ABS(SIN(2*PI()*MOD(Calculator!$B$34/Calculator!$F$15,1)))*IF(MOD(Calculator!$B$34/Calculator!$F$15,1)&lt;0.5,-1,1))^2)/SQRT(((50*POWER(80,POWER(COS(PI()*MOD(Calculator!$B$34/Calculator!$F$15,1)),2))+MIN(500,MAX(30,100*EXP(-0.3*'VSWR Calculator'!$C$24)*(1+3*ABS(MOD('VSWR Calculator'!$C$23/Calculator!$F$15/2,1)-0.5))))/'VSWR Calculator'!$C$25)+$C69)^2+(1500*ABS(SIN(2*PI()*MOD(Calculator!$B$34/Calculator!$F$15,1)))*IF(MOD(Calculator!$B$34/Calculator!$F$15,1)&lt;0.5,-1,1))^2)),2))</f>
        <v>15.33</v>
      </c>
      <c r="GH69" s="253" t="str">
        <f aca="false">IF(OR(Calculator!$E$16&lt;&gt;"YES",Calculator!$B$34&lt;Calculator!$G$16),"—",ROUND((1+SQRT(((50*POWER(80,POWER(COS(PI()*MOD(Calculator!$B$34/Calculator!$F$16,1)),2))+MIN(500,MAX(30,100*EXP(-0.3*'VSWR Calculator'!$C$24)*(1+3*ABS(MOD('VSWR Calculator'!$C$23/Calculator!$F$16/2,1)-0.5))))/'VSWR Calculator'!$C$25)-$C69)^2+(1500*ABS(SIN(2*PI()*MOD(Calculator!$B$34/Calculator!$F$16,1)))*IF(MOD(Calculator!$B$34/Calculator!$F$16,1)&lt;0.5,-1,1))^2)/SQRT(((50*POWER(80,POWER(COS(PI()*MOD(Calculator!$B$34/Calculator!$F$16,1)),2))+MIN(500,MAX(30,100*EXP(-0.3*'VSWR Calculator'!$C$24)*(1+3*ABS(MOD('VSWR Calculator'!$C$23/Calculator!$F$16/2,1)-0.5))))/'VSWR Calculator'!$C$25)+$C69)^2+(1500*ABS(SIN(2*PI()*MOD(Calculator!$B$34/Calculator!$F$16,1)))*IF(MOD(Calculator!$B$34/Calculator!$F$16,1)&lt;0.5,-1,1))^2))/(1-SQRT(((50*POWER(80,POWER(COS(PI()*MOD(Calculator!$B$34/Calculator!$F$16,1)),2))+MIN(500,MAX(30,100*EXP(-0.3*'VSWR Calculator'!$C$24)*(1+3*ABS(MOD('VSWR Calculator'!$C$23/Calculator!$F$16/2,1)-0.5))))/'VSWR Calculator'!$C$25)-$C69)^2+(1500*ABS(SIN(2*PI()*MOD(Calculator!$B$34/Calculator!$F$16,1)))*IF(MOD(Calculator!$B$34/Calculator!$F$16,1)&lt;0.5,-1,1))^2)/SQRT(((50*POWER(80,POWER(COS(PI()*MOD(Calculator!$B$34/Calculator!$F$16,1)),2))+MIN(500,MAX(30,100*EXP(-0.3*'VSWR Calculator'!$C$24)*(1+3*ABS(MOD('VSWR Calculator'!$C$23/Calculator!$F$16/2,1)-0.5))))/'VSWR Calculator'!$C$25)+$C69)^2+(1500*ABS(SIN(2*PI()*MOD(Calculator!$B$34/Calculator!$F$16,1)))*IF(MOD(Calculator!$B$34/Calculator!$F$16,1)&lt;0.5,-1,1))^2)),2))</f>
        <v>—</v>
      </c>
      <c r="GI69" s="253" t="n">
        <f aca="false">IF(OR(Calculator!$E$17&lt;&gt;"YES",Calculator!$B$34&lt;Calculator!$G$17),"—",ROUND((1+SQRT(((50*POWER(80,POWER(COS(PI()*MOD(Calculator!$B$34/Calculator!$F$17,1)),2))+MIN(500,MAX(30,100*EXP(-0.3*'VSWR Calculator'!$C$24)*(1+3*ABS(MOD('VSWR Calculator'!$C$23/Calculator!$F$17/2,1)-0.5))))/'VSWR Calculator'!$C$25)-$C69)^2+(1500*ABS(SIN(2*PI()*MOD(Calculator!$B$34/Calculator!$F$17,1)))*IF(MOD(Calculator!$B$34/Calculator!$F$17,1)&lt;0.5,-1,1))^2)/SQRT(((50*POWER(80,POWER(COS(PI()*MOD(Calculator!$B$34/Calculator!$F$17,1)),2))+MIN(500,MAX(30,100*EXP(-0.3*'VSWR Calculator'!$C$24)*(1+3*ABS(MOD('VSWR Calculator'!$C$23/Calculator!$F$17/2,1)-0.5))))/'VSWR Calculator'!$C$25)+$C69)^2+(1500*ABS(SIN(2*PI()*MOD(Calculator!$B$34/Calculator!$F$17,1)))*IF(MOD(Calculator!$B$34/Calculator!$F$17,1)&lt;0.5,-1,1))^2))/(1-SQRT(((50*POWER(80,POWER(COS(PI()*MOD(Calculator!$B$34/Calculator!$F$17,1)),2))+MIN(500,MAX(30,100*EXP(-0.3*'VSWR Calculator'!$C$24)*(1+3*ABS(MOD('VSWR Calculator'!$C$23/Calculator!$F$17/2,1)-0.5))))/'VSWR Calculator'!$C$25)-$C69)^2+(1500*ABS(SIN(2*PI()*MOD(Calculator!$B$34/Calculator!$F$17,1)))*IF(MOD(Calculator!$B$34/Calculator!$F$17,1)&lt;0.5,-1,1))^2)/SQRT(((50*POWER(80,POWER(COS(PI()*MOD(Calculator!$B$34/Calculator!$F$17,1)),2))+MIN(500,MAX(30,100*EXP(-0.3*'VSWR Calculator'!$C$24)*(1+3*ABS(MOD('VSWR Calculator'!$C$23/Calculator!$F$17/2,1)-0.5))))/'VSWR Calculator'!$C$25)+$C69)^2+(1500*ABS(SIN(2*PI()*MOD(Calculator!$B$34/Calculator!$F$17,1)))*IF(MOD(Calculator!$B$34/Calculator!$F$17,1)&lt;0.5,-1,1))^2)),2))</f>
        <v>11.73</v>
      </c>
      <c r="GJ69" s="253" t="str">
        <f aca="false">IF(OR(Calculator!$E$18&lt;&gt;"YES",Calculator!$B$34&lt;Calculator!$G$18),"—",ROUND((1+SQRT(((50*POWER(80,POWER(COS(PI()*MOD(Calculator!$B$34/Calculator!$F$18,1)),2))+MIN(500,MAX(30,100*EXP(-0.3*'VSWR Calculator'!$C$24)*(1+3*ABS(MOD('VSWR Calculator'!$C$23/Calculator!$F$18/2,1)-0.5))))/'VSWR Calculator'!$C$25)-$C69)^2+(1500*ABS(SIN(2*PI()*MOD(Calculator!$B$34/Calculator!$F$18,1)))*IF(MOD(Calculator!$B$34/Calculator!$F$18,1)&lt;0.5,-1,1))^2)/SQRT(((50*POWER(80,POWER(COS(PI()*MOD(Calculator!$B$34/Calculator!$F$18,1)),2))+MIN(500,MAX(30,100*EXP(-0.3*'VSWR Calculator'!$C$24)*(1+3*ABS(MOD('VSWR Calculator'!$C$23/Calculator!$F$18/2,1)-0.5))))/'VSWR Calculator'!$C$25)+$C69)^2+(1500*ABS(SIN(2*PI()*MOD(Calculator!$B$34/Calculator!$F$18,1)))*IF(MOD(Calculator!$B$34/Calculator!$F$18,1)&lt;0.5,-1,1))^2))/(1-SQRT(((50*POWER(80,POWER(COS(PI()*MOD(Calculator!$B$34/Calculator!$F$18,1)),2))+MIN(500,MAX(30,100*EXP(-0.3*'VSWR Calculator'!$C$24)*(1+3*ABS(MOD('VSWR Calculator'!$C$23/Calculator!$F$18/2,1)-0.5))))/'VSWR Calculator'!$C$25)-$C69)^2+(1500*ABS(SIN(2*PI()*MOD(Calculator!$B$34/Calculator!$F$18,1)))*IF(MOD(Calculator!$B$34/Calculator!$F$18,1)&lt;0.5,-1,1))^2)/SQRT(((50*POWER(80,POWER(COS(PI()*MOD(Calculator!$B$34/Calculator!$F$18,1)),2))+MIN(500,MAX(30,100*EXP(-0.3*'VSWR Calculator'!$C$24)*(1+3*ABS(MOD('VSWR Calculator'!$C$23/Calculator!$F$18/2,1)-0.5))))/'VSWR Calculator'!$C$25)+$C69)^2+(1500*ABS(SIN(2*PI()*MOD(Calculator!$B$34/Calculator!$F$18,1)))*IF(MOD(Calculator!$B$34/Calculator!$F$18,1)&lt;0.5,-1,1))^2)),2))</f>
        <v>—</v>
      </c>
      <c r="GK69" s="253" t="str">
        <f aca="false">IF(OR(Calculator!$E$19&lt;&gt;"YES",Calculator!$B$34&lt;Calculator!$G$19),"—",ROUND((1+SQRT(((50*POWER(80,POWER(COS(PI()*MOD(Calculator!$B$34/Calculator!$F$19,1)),2))+MIN(500,MAX(30,100*EXP(-0.3*'VSWR Calculator'!$C$24)*(1+3*ABS(MOD('VSWR Calculator'!$C$23/Calculator!$F$19/2,1)-0.5))))/'VSWR Calculator'!$C$25)-$C69)^2+(1500*ABS(SIN(2*PI()*MOD(Calculator!$B$34/Calculator!$F$19,1)))*IF(MOD(Calculator!$B$34/Calculator!$F$19,1)&lt;0.5,-1,1))^2)/SQRT(((50*POWER(80,POWER(COS(PI()*MOD(Calculator!$B$34/Calculator!$F$19,1)),2))+MIN(500,MAX(30,100*EXP(-0.3*'VSWR Calculator'!$C$24)*(1+3*ABS(MOD('VSWR Calculator'!$C$23/Calculator!$F$19/2,1)-0.5))))/'VSWR Calculator'!$C$25)+$C69)^2+(1500*ABS(SIN(2*PI()*MOD(Calculator!$B$34/Calculator!$F$19,1)))*IF(MOD(Calculator!$B$34/Calculator!$F$19,1)&lt;0.5,-1,1))^2))/(1-SQRT(((50*POWER(80,POWER(COS(PI()*MOD(Calculator!$B$34/Calculator!$F$19,1)),2))+MIN(500,MAX(30,100*EXP(-0.3*'VSWR Calculator'!$C$24)*(1+3*ABS(MOD('VSWR Calculator'!$C$23/Calculator!$F$19/2,1)-0.5))))/'VSWR Calculator'!$C$25)-$C69)^2+(1500*ABS(SIN(2*PI()*MOD(Calculator!$B$34/Calculator!$F$19,1)))*IF(MOD(Calculator!$B$34/Calculator!$F$19,1)&lt;0.5,-1,1))^2)/SQRT(((50*POWER(80,POWER(COS(PI()*MOD(Calculator!$B$34/Calculator!$F$19,1)),2))+MIN(500,MAX(30,100*EXP(-0.3*'VSWR Calculator'!$C$24)*(1+3*ABS(MOD('VSWR Calculator'!$C$23/Calculator!$F$19/2,1)-0.5))))/'VSWR Calculator'!$C$25)+$C69)^2+(1500*ABS(SIN(2*PI()*MOD(Calculator!$B$34/Calculator!$F$19,1)))*IF(MOD(Calculator!$B$34/Calculator!$F$19,1)&lt;0.5,-1,1))^2)),2))</f>
        <v>—</v>
      </c>
      <c r="GL69" s="253" t="str">
        <f aca="false">IF(OR(Calculator!$E$20&lt;&gt;"YES",Calculator!$B$34&lt;Calculator!$G$20),"—",ROUND((1+SQRT(((50*POWER(80,POWER(COS(PI()*MOD(Calculator!$B$34/Calculator!$F$20,1)),2))+MIN(500,MAX(30,100*EXP(-0.3*'VSWR Calculator'!$C$24)*(1+3*ABS(MOD('VSWR Calculator'!$C$23/Calculator!$F$20/2,1)-0.5))))/'VSWR Calculator'!$C$25)-$C69)^2+(1500*ABS(SIN(2*PI()*MOD(Calculator!$B$34/Calculator!$F$20,1)))*IF(MOD(Calculator!$B$34/Calculator!$F$20,1)&lt;0.5,-1,1))^2)/SQRT(((50*POWER(80,POWER(COS(PI()*MOD(Calculator!$B$34/Calculator!$F$20,1)),2))+MIN(500,MAX(30,100*EXP(-0.3*'VSWR Calculator'!$C$24)*(1+3*ABS(MOD('VSWR Calculator'!$C$23/Calculator!$F$20/2,1)-0.5))))/'VSWR Calculator'!$C$25)+$C69)^2+(1500*ABS(SIN(2*PI()*MOD(Calculator!$B$34/Calculator!$F$20,1)))*IF(MOD(Calculator!$B$34/Calculator!$F$20,1)&lt;0.5,-1,1))^2))/(1-SQRT(((50*POWER(80,POWER(COS(PI()*MOD(Calculator!$B$34/Calculator!$F$20,1)),2))+MIN(500,MAX(30,100*EXP(-0.3*'VSWR Calculator'!$C$24)*(1+3*ABS(MOD('VSWR Calculator'!$C$23/Calculator!$F$20/2,1)-0.5))))/'VSWR Calculator'!$C$25)-$C69)^2+(1500*ABS(SIN(2*PI()*MOD(Calculator!$B$34/Calculator!$F$20,1)))*IF(MOD(Calculator!$B$34/Calculator!$F$20,1)&lt;0.5,-1,1))^2)/SQRT(((50*POWER(80,POWER(COS(PI()*MOD(Calculator!$B$34/Calculator!$F$20,1)),2))+MIN(500,MAX(30,100*EXP(-0.3*'VSWR Calculator'!$C$24)*(1+3*ABS(MOD('VSWR Calculator'!$C$23/Calculator!$F$20/2,1)-0.5))))/'VSWR Calculator'!$C$25)+$C69)^2+(1500*ABS(SIN(2*PI()*MOD(Calculator!$B$34/Calculator!$F$20,1)))*IF(MOD(Calculator!$B$34/Calculator!$F$20,1)&lt;0.5,-1,1))^2)),2))</f>
        <v>—</v>
      </c>
      <c r="GM69" s="253" t="str">
        <f aca="false">IF(OR(Calculator!$E$21&lt;&gt;"YES",Calculator!$B$34&lt;Calculator!$G$21),"—",ROUND((1+SQRT(((50*POWER(80,POWER(COS(PI()*MOD(Calculator!$B$34/Calculator!$F$21,1)),2))+MIN(500,MAX(30,100*EXP(-0.3*'VSWR Calculator'!$C$24)*(1+3*ABS(MOD('VSWR Calculator'!$C$23/Calculator!$F$21/2,1)-0.5))))/'VSWR Calculator'!$C$25)-$C69)^2+(1500*ABS(SIN(2*PI()*MOD(Calculator!$B$34/Calculator!$F$21,1)))*IF(MOD(Calculator!$B$34/Calculator!$F$21,1)&lt;0.5,-1,1))^2)/SQRT(((50*POWER(80,POWER(COS(PI()*MOD(Calculator!$B$34/Calculator!$F$21,1)),2))+MIN(500,MAX(30,100*EXP(-0.3*'VSWR Calculator'!$C$24)*(1+3*ABS(MOD('VSWR Calculator'!$C$23/Calculator!$F$21/2,1)-0.5))))/'VSWR Calculator'!$C$25)+$C69)^2+(1500*ABS(SIN(2*PI()*MOD(Calculator!$B$34/Calculator!$F$21,1)))*IF(MOD(Calculator!$B$34/Calculator!$F$21,1)&lt;0.5,-1,1))^2))/(1-SQRT(((50*POWER(80,POWER(COS(PI()*MOD(Calculator!$B$34/Calculator!$F$21,1)),2))+MIN(500,MAX(30,100*EXP(-0.3*'VSWR Calculator'!$C$24)*(1+3*ABS(MOD('VSWR Calculator'!$C$23/Calculator!$F$21/2,1)-0.5))))/'VSWR Calculator'!$C$25)-$C69)^2+(1500*ABS(SIN(2*PI()*MOD(Calculator!$B$34/Calculator!$F$21,1)))*IF(MOD(Calculator!$B$34/Calculator!$F$21,1)&lt;0.5,-1,1))^2)/SQRT(((50*POWER(80,POWER(COS(PI()*MOD(Calculator!$B$34/Calculator!$F$21,1)),2))+MIN(500,MAX(30,100*EXP(-0.3*'VSWR Calculator'!$C$24)*(1+3*ABS(MOD('VSWR Calculator'!$C$23/Calculator!$F$21/2,1)-0.5))))/'VSWR Calculator'!$C$25)+$C69)^2+(1500*ABS(SIN(2*PI()*MOD(Calculator!$B$34/Calculator!$F$21,1)))*IF(MOD(Calculator!$B$34/Calculator!$F$21,1)&lt;0.5,-1,1))^2)),2))</f>
        <v>—</v>
      </c>
      <c r="GN69" s="253" t="str">
        <f aca="false">IF(OR(Calculator!$E$22&lt;&gt;"YES",Calculator!$B$34&lt;Calculator!$G$22),"—",ROUND((1+SQRT(((50*POWER(80,POWER(COS(PI()*MOD(Calculator!$B$34/Calculator!$F$22,1)),2))+MIN(500,MAX(30,100*EXP(-0.3*'VSWR Calculator'!$C$24)*(1+3*ABS(MOD('VSWR Calculator'!$C$23/Calculator!$F$22/2,1)-0.5))))/'VSWR Calculator'!$C$25)-$C69)^2+(1500*ABS(SIN(2*PI()*MOD(Calculator!$B$34/Calculator!$F$22,1)))*IF(MOD(Calculator!$B$34/Calculator!$F$22,1)&lt;0.5,-1,1))^2)/SQRT(((50*POWER(80,POWER(COS(PI()*MOD(Calculator!$B$34/Calculator!$F$22,1)),2))+MIN(500,MAX(30,100*EXP(-0.3*'VSWR Calculator'!$C$24)*(1+3*ABS(MOD('VSWR Calculator'!$C$23/Calculator!$F$22/2,1)-0.5))))/'VSWR Calculator'!$C$25)+$C69)^2+(1500*ABS(SIN(2*PI()*MOD(Calculator!$B$34/Calculator!$F$22,1)))*IF(MOD(Calculator!$B$34/Calculator!$F$22,1)&lt;0.5,-1,1))^2))/(1-SQRT(((50*POWER(80,POWER(COS(PI()*MOD(Calculator!$B$34/Calculator!$F$22,1)),2))+MIN(500,MAX(30,100*EXP(-0.3*'VSWR Calculator'!$C$24)*(1+3*ABS(MOD('VSWR Calculator'!$C$23/Calculator!$F$22/2,1)-0.5))))/'VSWR Calculator'!$C$25)-$C69)^2+(1500*ABS(SIN(2*PI()*MOD(Calculator!$B$34/Calculator!$F$22,1)))*IF(MOD(Calculator!$B$34/Calculator!$F$22,1)&lt;0.5,-1,1))^2)/SQRT(((50*POWER(80,POWER(COS(PI()*MOD(Calculator!$B$34/Calculator!$F$22,1)),2))+MIN(500,MAX(30,100*EXP(-0.3*'VSWR Calculator'!$C$24)*(1+3*ABS(MOD('VSWR Calculator'!$C$23/Calculator!$F$22/2,1)-0.5))))/'VSWR Calculator'!$C$25)+$C69)^2+(1500*ABS(SIN(2*PI()*MOD(Calculator!$B$34/Calculator!$F$22,1)))*IF(MOD(Calculator!$B$34/Calculator!$F$22,1)&lt;0.5,-1,1))^2)),2))</f>
        <v>—</v>
      </c>
      <c r="GO69" s="253" t="n">
        <f aca="false">IFERROR(ROUND((IF(ISNUMBER(GD69),GD69,0)+IF(ISNUMBER(GE69),GE69,0)+IF(ISNUMBER(GF69),GF69,0)+IF(ISNUMBER(GG69),GG69,0)+IF(ISNUMBER(GH69),GH69,0)+IF(ISNUMBER(GI69),GI69,0)+IF(ISNUMBER(GJ69),GJ69,0)+IF(ISNUMBER(GK69),GK69,0)+IF(ISNUMBER(GL69),GL69,0)+IF(ISNUMBER(GM69),GM69,0)+IF(ISNUMBER(GN69),GN69,0))/(IF(ISNUMBER(GD69),1,0)+IF(ISNUMBER(GE69),1,0)+IF(ISNUMBER(GF69),1,0)+IF(ISNUMBER(GG69),1,0)+IF(ISNUMBER(GH69),1,0)+IF(ISNUMBER(GI69),1,0)+IF(ISNUMBER(GJ69),1,0)+IF(ISNUMBER(GK69),1,0)+IF(ISNUMBER(GL69),1,0)+IF(ISNUMBER(GM69),1,0)+IF(ISNUMBER(GN69),1,0)),4),"")</f>
        <v>13.53</v>
      </c>
      <c r="GP69" s="253" t="str">
        <f aca="false">IF(OR(Calculator!$E$12&lt;&gt;"YES",Calculator!$B$35&lt;Calculator!$G$12),"—",ROUND((1+SQRT(((50*POWER(80,POWER(COS(PI()*MOD(Calculator!$B$35/Calculator!$F$12,1)),2))+MIN(500,MAX(30,100*EXP(-0.3*'VSWR Calculator'!$C$24)*(1+3*ABS(MOD('VSWR Calculator'!$C$23/Calculator!$F$12/2,1)-0.5))))/'VSWR Calculator'!$C$25)-$C69)^2+(1500*ABS(SIN(2*PI()*MOD(Calculator!$B$35/Calculator!$F$12,1)))*IF(MOD(Calculator!$B$35/Calculator!$F$12,1)&lt;0.5,-1,1))^2)/SQRT(((50*POWER(80,POWER(COS(PI()*MOD(Calculator!$B$35/Calculator!$F$12,1)),2))+MIN(500,MAX(30,100*EXP(-0.3*'VSWR Calculator'!$C$24)*(1+3*ABS(MOD('VSWR Calculator'!$C$23/Calculator!$F$12/2,1)-0.5))))/'VSWR Calculator'!$C$25)+$C69)^2+(1500*ABS(SIN(2*PI()*MOD(Calculator!$B$35/Calculator!$F$12,1)))*IF(MOD(Calculator!$B$35/Calculator!$F$12,1)&lt;0.5,-1,1))^2))/(1-SQRT(((50*POWER(80,POWER(COS(PI()*MOD(Calculator!$B$35/Calculator!$F$12,1)),2))+MIN(500,MAX(30,100*EXP(-0.3*'VSWR Calculator'!$C$24)*(1+3*ABS(MOD('VSWR Calculator'!$C$23/Calculator!$F$12/2,1)-0.5))))/'VSWR Calculator'!$C$25)-$C69)^2+(1500*ABS(SIN(2*PI()*MOD(Calculator!$B$35/Calculator!$F$12,1)))*IF(MOD(Calculator!$B$35/Calculator!$F$12,1)&lt;0.5,-1,1))^2)/SQRT(((50*POWER(80,POWER(COS(PI()*MOD(Calculator!$B$35/Calculator!$F$12,1)),2))+MIN(500,MAX(30,100*EXP(-0.3*'VSWR Calculator'!$C$24)*(1+3*ABS(MOD('VSWR Calculator'!$C$23/Calculator!$F$12/2,1)-0.5))))/'VSWR Calculator'!$C$25)+$C69)^2+(1500*ABS(SIN(2*PI()*MOD(Calculator!$B$35/Calculator!$F$12,1)))*IF(MOD(Calculator!$B$35/Calculator!$F$12,1)&lt;0.5,-1,1))^2)),2))</f>
        <v>—</v>
      </c>
      <c r="GQ69" s="253" t="str">
        <f aca="false">IF(OR(Calculator!$E$13&lt;&gt;"YES",Calculator!$B$35&lt;Calculator!$G$13),"—",ROUND((1+SQRT(((50*POWER(80,POWER(COS(PI()*MOD(Calculator!$B$35/Calculator!$F$13,1)),2))+MIN(500,MAX(30,100*EXP(-0.3*'VSWR Calculator'!$C$24)*(1+3*ABS(MOD('VSWR Calculator'!$C$23/Calculator!$F$13/2,1)-0.5))))/'VSWR Calculator'!$C$25)-$C69)^2+(1500*ABS(SIN(2*PI()*MOD(Calculator!$B$35/Calculator!$F$13,1)))*IF(MOD(Calculator!$B$35/Calculator!$F$13,1)&lt;0.5,-1,1))^2)/SQRT(((50*POWER(80,POWER(COS(PI()*MOD(Calculator!$B$35/Calculator!$F$13,1)),2))+MIN(500,MAX(30,100*EXP(-0.3*'VSWR Calculator'!$C$24)*(1+3*ABS(MOD('VSWR Calculator'!$C$23/Calculator!$F$13/2,1)-0.5))))/'VSWR Calculator'!$C$25)+$C69)^2+(1500*ABS(SIN(2*PI()*MOD(Calculator!$B$35/Calculator!$F$13,1)))*IF(MOD(Calculator!$B$35/Calculator!$F$13,1)&lt;0.5,-1,1))^2))/(1-SQRT(((50*POWER(80,POWER(COS(PI()*MOD(Calculator!$B$35/Calculator!$F$13,1)),2))+MIN(500,MAX(30,100*EXP(-0.3*'VSWR Calculator'!$C$24)*(1+3*ABS(MOD('VSWR Calculator'!$C$23/Calculator!$F$13/2,1)-0.5))))/'VSWR Calculator'!$C$25)-$C69)^2+(1500*ABS(SIN(2*PI()*MOD(Calculator!$B$35/Calculator!$F$13,1)))*IF(MOD(Calculator!$B$35/Calculator!$F$13,1)&lt;0.5,-1,1))^2)/SQRT(((50*POWER(80,POWER(COS(PI()*MOD(Calculator!$B$35/Calculator!$F$13,1)),2))+MIN(500,MAX(30,100*EXP(-0.3*'VSWR Calculator'!$C$24)*(1+3*ABS(MOD('VSWR Calculator'!$C$23/Calculator!$F$13/2,1)-0.5))))/'VSWR Calculator'!$C$25)+$C69)^2+(1500*ABS(SIN(2*PI()*MOD(Calculator!$B$35/Calculator!$F$13,1)))*IF(MOD(Calculator!$B$35/Calculator!$F$13,1)&lt;0.5,-1,1))^2)),2))</f>
        <v>—</v>
      </c>
      <c r="GR69" s="253" t="str">
        <f aca="false">IF(OR(Calculator!$E$14&lt;&gt;"YES",Calculator!$B$35&lt;Calculator!$G$14),"—",ROUND((1+SQRT(((50*POWER(80,POWER(COS(PI()*MOD(Calculator!$B$35/Calculator!$F$14,1)),2))+MIN(500,MAX(30,100*EXP(-0.3*'VSWR Calculator'!$C$24)*(1+3*ABS(MOD('VSWR Calculator'!$C$23/Calculator!$F$14/2,1)-0.5))))/'VSWR Calculator'!$C$25)-$C69)^2+(1500*ABS(SIN(2*PI()*MOD(Calculator!$B$35/Calculator!$F$14,1)))*IF(MOD(Calculator!$B$35/Calculator!$F$14,1)&lt;0.5,-1,1))^2)/SQRT(((50*POWER(80,POWER(COS(PI()*MOD(Calculator!$B$35/Calculator!$F$14,1)),2))+MIN(500,MAX(30,100*EXP(-0.3*'VSWR Calculator'!$C$24)*(1+3*ABS(MOD('VSWR Calculator'!$C$23/Calculator!$F$14/2,1)-0.5))))/'VSWR Calculator'!$C$25)+$C69)^2+(1500*ABS(SIN(2*PI()*MOD(Calculator!$B$35/Calculator!$F$14,1)))*IF(MOD(Calculator!$B$35/Calculator!$F$14,1)&lt;0.5,-1,1))^2))/(1-SQRT(((50*POWER(80,POWER(COS(PI()*MOD(Calculator!$B$35/Calculator!$F$14,1)),2))+MIN(500,MAX(30,100*EXP(-0.3*'VSWR Calculator'!$C$24)*(1+3*ABS(MOD('VSWR Calculator'!$C$23/Calculator!$F$14/2,1)-0.5))))/'VSWR Calculator'!$C$25)-$C69)^2+(1500*ABS(SIN(2*PI()*MOD(Calculator!$B$35/Calculator!$F$14,1)))*IF(MOD(Calculator!$B$35/Calculator!$F$14,1)&lt;0.5,-1,1))^2)/SQRT(((50*POWER(80,POWER(COS(PI()*MOD(Calculator!$B$35/Calculator!$F$14,1)),2))+MIN(500,MAX(30,100*EXP(-0.3*'VSWR Calculator'!$C$24)*(1+3*ABS(MOD('VSWR Calculator'!$C$23/Calculator!$F$14/2,1)-0.5))))/'VSWR Calculator'!$C$25)+$C69)^2+(1500*ABS(SIN(2*PI()*MOD(Calculator!$B$35/Calculator!$F$14,1)))*IF(MOD(Calculator!$B$35/Calculator!$F$14,1)&lt;0.5,-1,1))^2)),2))</f>
        <v>—</v>
      </c>
      <c r="GS69" s="253" t="n">
        <f aca="false">IF(OR(Calculator!$E$15&lt;&gt;"YES",Calculator!$B$35&lt;Calculator!$G$15),"—",ROUND((1+SQRT(((50*POWER(80,POWER(COS(PI()*MOD(Calculator!$B$35/Calculator!$F$15,1)),2))+MIN(500,MAX(30,100*EXP(-0.3*'VSWR Calculator'!$C$24)*(1+3*ABS(MOD('VSWR Calculator'!$C$23/Calculator!$F$15/2,1)-0.5))))/'VSWR Calculator'!$C$25)-$C69)^2+(1500*ABS(SIN(2*PI()*MOD(Calculator!$B$35/Calculator!$F$15,1)))*IF(MOD(Calculator!$B$35/Calculator!$F$15,1)&lt;0.5,-1,1))^2)/SQRT(((50*POWER(80,POWER(COS(PI()*MOD(Calculator!$B$35/Calculator!$F$15,1)),2))+MIN(500,MAX(30,100*EXP(-0.3*'VSWR Calculator'!$C$24)*(1+3*ABS(MOD('VSWR Calculator'!$C$23/Calculator!$F$15/2,1)-0.5))))/'VSWR Calculator'!$C$25)+$C69)^2+(1500*ABS(SIN(2*PI()*MOD(Calculator!$B$35/Calculator!$F$15,1)))*IF(MOD(Calculator!$B$35/Calculator!$F$15,1)&lt;0.5,-1,1))^2))/(1-SQRT(((50*POWER(80,POWER(COS(PI()*MOD(Calculator!$B$35/Calculator!$F$15,1)),2))+MIN(500,MAX(30,100*EXP(-0.3*'VSWR Calculator'!$C$24)*(1+3*ABS(MOD('VSWR Calculator'!$C$23/Calculator!$F$15/2,1)-0.5))))/'VSWR Calculator'!$C$25)-$C69)^2+(1500*ABS(SIN(2*PI()*MOD(Calculator!$B$35/Calculator!$F$15,1)))*IF(MOD(Calculator!$B$35/Calculator!$F$15,1)&lt;0.5,-1,1))^2)/SQRT(((50*POWER(80,POWER(COS(PI()*MOD(Calculator!$B$35/Calculator!$F$15,1)),2))+MIN(500,MAX(30,100*EXP(-0.3*'VSWR Calculator'!$C$24)*(1+3*ABS(MOD('VSWR Calculator'!$C$23/Calculator!$F$15/2,1)-0.5))))/'VSWR Calculator'!$C$25)+$C69)^2+(1500*ABS(SIN(2*PI()*MOD(Calculator!$B$35/Calculator!$F$15,1)))*IF(MOD(Calculator!$B$35/Calculator!$F$15,1)&lt;0.5,-1,1))^2)),2))</f>
        <v>2.23</v>
      </c>
      <c r="GT69" s="253" t="str">
        <f aca="false">IF(OR(Calculator!$E$16&lt;&gt;"YES",Calculator!$B$35&lt;Calculator!$G$16),"—",ROUND((1+SQRT(((50*POWER(80,POWER(COS(PI()*MOD(Calculator!$B$35/Calculator!$F$16,1)),2))+MIN(500,MAX(30,100*EXP(-0.3*'VSWR Calculator'!$C$24)*(1+3*ABS(MOD('VSWR Calculator'!$C$23/Calculator!$F$16/2,1)-0.5))))/'VSWR Calculator'!$C$25)-$C69)^2+(1500*ABS(SIN(2*PI()*MOD(Calculator!$B$35/Calculator!$F$16,1)))*IF(MOD(Calculator!$B$35/Calculator!$F$16,1)&lt;0.5,-1,1))^2)/SQRT(((50*POWER(80,POWER(COS(PI()*MOD(Calculator!$B$35/Calculator!$F$16,1)),2))+MIN(500,MAX(30,100*EXP(-0.3*'VSWR Calculator'!$C$24)*(1+3*ABS(MOD('VSWR Calculator'!$C$23/Calculator!$F$16/2,1)-0.5))))/'VSWR Calculator'!$C$25)+$C69)^2+(1500*ABS(SIN(2*PI()*MOD(Calculator!$B$35/Calculator!$F$16,1)))*IF(MOD(Calculator!$B$35/Calculator!$F$16,1)&lt;0.5,-1,1))^2))/(1-SQRT(((50*POWER(80,POWER(COS(PI()*MOD(Calculator!$B$35/Calculator!$F$16,1)),2))+MIN(500,MAX(30,100*EXP(-0.3*'VSWR Calculator'!$C$24)*(1+3*ABS(MOD('VSWR Calculator'!$C$23/Calculator!$F$16/2,1)-0.5))))/'VSWR Calculator'!$C$25)-$C69)^2+(1500*ABS(SIN(2*PI()*MOD(Calculator!$B$35/Calculator!$F$16,1)))*IF(MOD(Calculator!$B$35/Calculator!$F$16,1)&lt;0.5,-1,1))^2)/SQRT(((50*POWER(80,POWER(COS(PI()*MOD(Calculator!$B$35/Calculator!$F$16,1)),2))+MIN(500,MAX(30,100*EXP(-0.3*'VSWR Calculator'!$C$24)*(1+3*ABS(MOD('VSWR Calculator'!$C$23/Calculator!$F$16/2,1)-0.5))))/'VSWR Calculator'!$C$25)+$C69)^2+(1500*ABS(SIN(2*PI()*MOD(Calculator!$B$35/Calculator!$F$16,1)))*IF(MOD(Calculator!$B$35/Calculator!$F$16,1)&lt;0.5,-1,1))^2)),2))</f>
        <v>—</v>
      </c>
      <c r="GU69" s="253" t="n">
        <f aca="false">IF(OR(Calculator!$E$17&lt;&gt;"YES",Calculator!$B$35&lt;Calculator!$G$17),"—",ROUND((1+SQRT(((50*POWER(80,POWER(COS(PI()*MOD(Calculator!$B$35/Calculator!$F$17,1)),2))+MIN(500,MAX(30,100*EXP(-0.3*'VSWR Calculator'!$C$24)*(1+3*ABS(MOD('VSWR Calculator'!$C$23/Calculator!$F$17/2,1)-0.5))))/'VSWR Calculator'!$C$25)-$C69)^2+(1500*ABS(SIN(2*PI()*MOD(Calculator!$B$35/Calculator!$F$17,1)))*IF(MOD(Calculator!$B$35/Calculator!$F$17,1)&lt;0.5,-1,1))^2)/SQRT(((50*POWER(80,POWER(COS(PI()*MOD(Calculator!$B$35/Calculator!$F$17,1)),2))+MIN(500,MAX(30,100*EXP(-0.3*'VSWR Calculator'!$C$24)*(1+3*ABS(MOD('VSWR Calculator'!$C$23/Calculator!$F$17/2,1)-0.5))))/'VSWR Calculator'!$C$25)+$C69)^2+(1500*ABS(SIN(2*PI()*MOD(Calculator!$B$35/Calculator!$F$17,1)))*IF(MOD(Calculator!$B$35/Calculator!$F$17,1)&lt;0.5,-1,1))^2))/(1-SQRT(((50*POWER(80,POWER(COS(PI()*MOD(Calculator!$B$35/Calculator!$F$17,1)),2))+MIN(500,MAX(30,100*EXP(-0.3*'VSWR Calculator'!$C$24)*(1+3*ABS(MOD('VSWR Calculator'!$C$23/Calculator!$F$17/2,1)-0.5))))/'VSWR Calculator'!$C$25)-$C69)^2+(1500*ABS(SIN(2*PI()*MOD(Calculator!$B$35/Calculator!$F$17,1)))*IF(MOD(Calculator!$B$35/Calculator!$F$17,1)&lt;0.5,-1,1))^2)/SQRT(((50*POWER(80,POWER(COS(PI()*MOD(Calculator!$B$35/Calculator!$F$17,1)),2))+MIN(500,MAX(30,100*EXP(-0.3*'VSWR Calculator'!$C$24)*(1+3*ABS(MOD('VSWR Calculator'!$C$23/Calculator!$F$17/2,1)-0.5))))/'VSWR Calculator'!$C$25)+$C69)^2+(1500*ABS(SIN(2*PI()*MOD(Calculator!$B$35/Calculator!$F$17,1)))*IF(MOD(Calculator!$B$35/Calculator!$F$17,1)&lt;0.5,-1,1))^2)),2))</f>
        <v>15.75</v>
      </c>
      <c r="GV69" s="253" t="str">
        <f aca="false">IF(OR(Calculator!$E$18&lt;&gt;"YES",Calculator!$B$35&lt;Calculator!$G$18),"—",ROUND((1+SQRT(((50*POWER(80,POWER(COS(PI()*MOD(Calculator!$B$35/Calculator!$F$18,1)),2))+MIN(500,MAX(30,100*EXP(-0.3*'VSWR Calculator'!$C$24)*(1+3*ABS(MOD('VSWR Calculator'!$C$23/Calculator!$F$18/2,1)-0.5))))/'VSWR Calculator'!$C$25)-$C69)^2+(1500*ABS(SIN(2*PI()*MOD(Calculator!$B$35/Calculator!$F$18,1)))*IF(MOD(Calculator!$B$35/Calculator!$F$18,1)&lt;0.5,-1,1))^2)/SQRT(((50*POWER(80,POWER(COS(PI()*MOD(Calculator!$B$35/Calculator!$F$18,1)),2))+MIN(500,MAX(30,100*EXP(-0.3*'VSWR Calculator'!$C$24)*(1+3*ABS(MOD('VSWR Calculator'!$C$23/Calculator!$F$18/2,1)-0.5))))/'VSWR Calculator'!$C$25)+$C69)^2+(1500*ABS(SIN(2*PI()*MOD(Calculator!$B$35/Calculator!$F$18,1)))*IF(MOD(Calculator!$B$35/Calculator!$F$18,1)&lt;0.5,-1,1))^2))/(1-SQRT(((50*POWER(80,POWER(COS(PI()*MOD(Calculator!$B$35/Calculator!$F$18,1)),2))+MIN(500,MAX(30,100*EXP(-0.3*'VSWR Calculator'!$C$24)*(1+3*ABS(MOD('VSWR Calculator'!$C$23/Calculator!$F$18/2,1)-0.5))))/'VSWR Calculator'!$C$25)-$C69)^2+(1500*ABS(SIN(2*PI()*MOD(Calculator!$B$35/Calculator!$F$18,1)))*IF(MOD(Calculator!$B$35/Calculator!$F$18,1)&lt;0.5,-1,1))^2)/SQRT(((50*POWER(80,POWER(COS(PI()*MOD(Calculator!$B$35/Calculator!$F$18,1)),2))+MIN(500,MAX(30,100*EXP(-0.3*'VSWR Calculator'!$C$24)*(1+3*ABS(MOD('VSWR Calculator'!$C$23/Calculator!$F$18/2,1)-0.5))))/'VSWR Calculator'!$C$25)+$C69)^2+(1500*ABS(SIN(2*PI()*MOD(Calculator!$B$35/Calculator!$F$18,1)))*IF(MOD(Calculator!$B$35/Calculator!$F$18,1)&lt;0.5,-1,1))^2)),2))</f>
        <v>—</v>
      </c>
      <c r="GW69" s="253" t="str">
        <f aca="false">IF(OR(Calculator!$E$19&lt;&gt;"YES",Calculator!$B$35&lt;Calculator!$G$19),"—",ROUND((1+SQRT(((50*POWER(80,POWER(COS(PI()*MOD(Calculator!$B$35/Calculator!$F$19,1)),2))+MIN(500,MAX(30,100*EXP(-0.3*'VSWR Calculator'!$C$24)*(1+3*ABS(MOD('VSWR Calculator'!$C$23/Calculator!$F$19/2,1)-0.5))))/'VSWR Calculator'!$C$25)-$C69)^2+(1500*ABS(SIN(2*PI()*MOD(Calculator!$B$35/Calculator!$F$19,1)))*IF(MOD(Calculator!$B$35/Calculator!$F$19,1)&lt;0.5,-1,1))^2)/SQRT(((50*POWER(80,POWER(COS(PI()*MOD(Calculator!$B$35/Calculator!$F$19,1)),2))+MIN(500,MAX(30,100*EXP(-0.3*'VSWR Calculator'!$C$24)*(1+3*ABS(MOD('VSWR Calculator'!$C$23/Calculator!$F$19/2,1)-0.5))))/'VSWR Calculator'!$C$25)+$C69)^2+(1500*ABS(SIN(2*PI()*MOD(Calculator!$B$35/Calculator!$F$19,1)))*IF(MOD(Calculator!$B$35/Calculator!$F$19,1)&lt;0.5,-1,1))^2))/(1-SQRT(((50*POWER(80,POWER(COS(PI()*MOD(Calculator!$B$35/Calculator!$F$19,1)),2))+MIN(500,MAX(30,100*EXP(-0.3*'VSWR Calculator'!$C$24)*(1+3*ABS(MOD('VSWR Calculator'!$C$23/Calculator!$F$19/2,1)-0.5))))/'VSWR Calculator'!$C$25)-$C69)^2+(1500*ABS(SIN(2*PI()*MOD(Calculator!$B$35/Calculator!$F$19,1)))*IF(MOD(Calculator!$B$35/Calculator!$F$19,1)&lt;0.5,-1,1))^2)/SQRT(((50*POWER(80,POWER(COS(PI()*MOD(Calculator!$B$35/Calculator!$F$19,1)),2))+MIN(500,MAX(30,100*EXP(-0.3*'VSWR Calculator'!$C$24)*(1+3*ABS(MOD('VSWR Calculator'!$C$23/Calculator!$F$19/2,1)-0.5))))/'VSWR Calculator'!$C$25)+$C69)^2+(1500*ABS(SIN(2*PI()*MOD(Calculator!$B$35/Calculator!$F$19,1)))*IF(MOD(Calculator!$B$35/Calculator!$F$19,1)&lt;0.5,-1,1))^2)),2))</f>
        <v>—</v>
      </c>
      <c r="GX69" s="253" t="str">
        <f aca="false">IF(OR(Calculator!$E$20&lt;&gt;"YES",Calculator!$B$35&lt;Calculator!$G$20),"—",ROUND((1+SQRT(((50*POWER(80,POWER(COS(PI()*MOD(Calculator!$B$35/Calculator!$F$20,1)),2))+MIN(500,MAX(30,100*EXP(-0.3*'VSWR Calculator'!$C$24)*(1+3*ABS(MOD('VSWR Calculator'!$C$23/Calculator!$F$20/2,1)-0.5))))/'VSWR Calculator'!$C$25)-$C69)^2+(1500*ABS(SIN(2*PI()*MOD(Calculator!$B$35/Calculator!$F$20,1)))*IF(MOD(Calculator!$B$35/Calculator!$F$20,1)&lt;0.5,-1,1))^2)/SQRT(((50*POWER(80,POWER(COS(PI()*MOD(Calculator!$B$35/Calculator!$F$20,1)),2))+MIN(500,MAX(30,100*EXP(-0.3*'VSWR Calculator'!$C$24)*(1+3*ABS(MOD('VSWR Calculator'!$C$23/Calculator!$F$20/2,1)-0.5))))/'VSWR Calculator'!$C$25)+$C69)^2+(1500*ABS(SIN(2*PI()*MOD(Calculator!$B$35/Calculator!$F$20,1)))*IF(MOD(Calculator!$B$35/Calculator!$F$20,1)&lt;0.5,-1,1))^2))/(1-SQRT(((50*POWER(80,POWER(COS(PI()*MOD(Calculator!$B$35/Calculator!$F$20,1)),2))+MIN(500,MAX(30,100*EXP(-0.3*'VSWR Calculator'!$C$24)*(1+3*ABS(MOD('VSWR Calculator'!$C$23/Calculator!$F$20/2,1)-0.5))))/'VSWR Calculator'!$C$25)-$C69)^2+(1500*ABS(SIN(2*PI()*MOD(Calculator!$B$35/Calculator!$F$20,1)))*IF(MOD(Calculator!$B$35/Calculator!$F$20,1)&lt;0.5,-1,1))^2)/SQRT(((50*POWER(80,POWER(COS(PI()*MOD(Calculator!$B$35/Calculator!$F$20,1)),2))+MIN(500,MAX(30,100*EXP(-0.3*'VSWR Calculator'!$C$24)*(1+3*ABS(MOD('VSWR Calculator'!$C$23/Calculator!$F$20/2,1)-0.5))))/'VSWR Calculator'!$C$25)+$C69)^2+(1500*ABS(SIN(2*PI()*MOD(Calculator!$B$35/Calculator!$F$20,1)))*IF(MOD(Calculator!$B$35/Calculator!$F$20,1)&lt;0.5,-1,1))^2)),2))</f>
        <v>—</v>
      </c>
      <c r="GY69" s="253" t="str">
        <f aca="false">IF(OR(Calculator!$E$21&lt;&gt;"YES",Calculator!$B$35&lt;Calculator!$G$21),"—",ROUND((1+SQRT(((50*POWER(80,POWER(COS(PI()*MOD(Calculator!$B$35/Calculator!$F$21,1)),2))+MIN(500,MAX(30,100*EXP(-0.3*'VSWR Calculator'!$C$24)*(1+3*ABS(MOD('VSWR Calculator'!$C$23/Calculator!$F$21/2,1)-0.5))))/'VSWR Calculator'!$C$25)-$C69)^2+(1500*ABS(SIN(2*PI()*MOD(Calculator!$B$35/Calculator!$F$21,1)))*IF(MOD(Calculator!$B$35/Calculator!$F$21,1)&lt;0.5,-1,1))^2)/SQRT(((50*POWER(80,POWER(COS(PI()*MOD(Calculator!$B$35/Calculator!$F$21,1)),2))+MIN(500,MAX(30,100*EXP(-0.3*'VSWR Calculator'!$C$24)*(1+3*ABS(MOD('VSWR Calculator'!$C$23/Calculator!$F$21/2,1)-0.5))))/'VSWR Calculator'!$C$25)+$C69)^2+(1500*ABS(SIN(2*PI()*MOD(Calculator!$B$35/Calculator!$F$21,1)))*IF(MOD(Calculator!$B$35/Calculator!$F$21,1)&lt;0.5,-1,1))^2))/(1-SQRT(((50*POWER(80,POWER(COS(PI()*MOD(Calculator!$B$35/Calculator!$F$21,1)),2))+MIN(500,MAX(30,100*EXP(-0.3*'VSWR Calculator'!$C$24)*(1+3*ABS(MOD('VSWR Calculator'!$C$23/Calculator!$F$21/2,1)-0.5))))/'VSWR Calculator'!$C$25)-$C69)^2+(1500*ABS(SIN(2*PI()*MOD(Calculator!$B$35/Calculator!$F$21,1)))*IF(MOD(Calculator!$B$35/Calculator!$F$21,1)&lt;0.5,-1,1))^2)/SQRT(((50*POWER(80,POWER(COS(PI()*MOD(Calculator!$B$35/Calculator!$F$21,1)),2))+MIN(500,MAX(30,100*EXP(-0.3*'VSWR Calculator'!$C$24)*(1+3*ABS(MOD('VSWR Calculator'!$C$23/Calculator!$F$21/2,1)-0.5))))/'VSWR Calculator'!$C$25)+$C69)^2+(1500*ABS(SIN(2*PI()*MOD(Calculator!$B$35/Calculator!$F$21,1)))*IF(MOD(Calculator!$B$35/Calculator!$F$21,1)&lt;0.5,-1,1))^2)),2))</f>
        <v>—</v>
      </c>
      <c r="GZ69" s="253" t="str">
        <f aca="false">IF(OR(Calculator!$E$22&lt;&gt;"YES",Calculator!$B$35&lt;Calculator!$G$22),"—",ROUND((1+SQRT(((50*POWER(80,POWER(COS(PI()*MOD(Calculator!$B$35/Calculator!$F$22,1)),2))+MIN(500,MAX(30,100*EXP(-0.3*'VSWR Calculator'!$C$24)*(1+3*ABS(MOD('VSWR Calculator'!$C$23/Calculator!$F$22/2,1)-0.5))))/'VSWR Calculator'!$C$25)-$C69)^2+(1500*ABS(SIN(2*PI()*MOD(Calculator!$B$35/Calculator!$F$22,1)))*IF(MOD(Calculator!$B$35/Calculator!$F$22,1)&lt;0.5,-1,1))^2)/SQRT(((50*POWER(80,POWER(COS(PI()*MOD(Calculator!$B$35/Calculator!$F$22,1)),2))+MIN(500,MAX(30,100*EXP(-0.3*'VSWR Calculator'!$C$24)*(1+3*ABS(MOD('VSWR Calculator'!$C$23/Calculator!$F$22/2,1)-0.5))))/'VSWR Calculator'!$C$25)+$C69)^2+(1500*ABS(SIN(2*PI()*MOD(Calculator!$B$35/Calculator!$F$22,1)))*IF(MOD(Calculator!$B$35/Calculator!$F$22,1)&lt;0.5,-1,1))^2))/(1-SQRT(((50*POWER(80,POWER(COS(PI()*MOD(Calculator!$B$35/Calculator!$F$22,1)),2))+MIN(500,MAX(30,100*EXP(-0.3*'VSWR Calculator'!$C$24)*(1+3*ABS(MOD('VSWR Calculator'!$C$23/Calculator!$F$22/2,1)-0.5))))/'VSWR Calculator'!$C$25)-$C69)^2+(1500*ABS(SIN(2*PI()*MOD(Calculator!$B$35/Calculator!$F$22,1)))*IF(MOD(Calculator!$B$35/Calculator!$F$22,1)&lt;0.5,-1,1))^2)/SQRT(((50*POWER(80,POWER(COS(PI()*MOD(Calculator!$B$35/Calculator!$F$22,1)),2))+MIN(500,MAX(30,100*EXP(-0.3*'VSWR Calculator'!$C$24)*(1+3*ABS(MOD('VSWR Calculator'!$C$23/Calculator!$F$22/2,1)-0.5))))/'VSWR Calculator'!$C$25)+$C69)^2+(1500*ABS(SIN(2*PI()*MOD(Calculator!$B$35/Calculator!$F$22,1)))*IF(MOD(Calculator!$B$35/Calculator!$F$22,1)&lt;0.5,-1,1))^2)),2))</f>
        <v>—</v>
      </c>
      <c r="HA69" s="253" t="n">
        <f aca="false">IFERROR(ROUND((IF(ISNUMBER(GP69),GP69,0)+IF(ISNUMBER(GQ69),GQ69,0)+IF(ISNUMBER(GR69),GR69,0)+IF(ISNUMBER(GS69),GS69,0)+IF(ISNUMBER(GT69),GT69,0)+IF(ISNUMBER(GU69),GU69,0)+IF(ISNUMBER(GV69),GV69,0)+IF(ISNUMBER(GW69),GW69,0)+IF(ISNUMBER(GX69),GX69,0)+IF(ISNUMBER(GY69),GY69,0)+IF(ISNUMBER(GZ69),GZ69,0))/(IF(ISNUMBER(GP69),1,0)+IF(ISNUMBER(GQ69),1,0)+IF(ISNUMBER(GR69),1,0)+IF(ISNUMBER(GS69),1,0)+IF(ISNUMBER(GT69),1,0)+IF(ISNUMBER(GU69),1,0)+IF(ISNUMBER(GV69),1,0)+IF(ISNUMBER(GW69),1,0)+IF(ISNUMBER(GX69),1,0)+IF(ISNUMBER(GY69),1,0)+IF(ISNUMBER(GZ69),1,0)),4),"")</f>
        <v>8.99</v>
      </c>
      <c r="HB69" s="253" t="str">
        <f aca="false">IF(OR(Calculator!$E$12&lt;&gt;"YES",Calculator!$B$36&lt;Calculator!$G$12),"—",ROUND((1+SQRT(((50*POWER(80,POWER(COS(PI()*MOD(Calculator!$B$36/Calculator!$F$12,1)),2))+MIN(500,MAX(30,100*EXP(-0.3*'VSWR Calculator'!$C$24)*(1+3*ABS(MOD('VSWR Calculator'!$C$23/Calculator!$F$12/2,1)-0.5))))/'VSWR Calculator'!$C$25)-$C69)^2+(1500*ABS(SIN(2*PI()*MOD(Calculator!$B$36/Calculator!$F$12,1)))*IF(MOD(Calculator!$B$36/Calculator!$F$12,1)&lt;0.5,-1,1))^2)/SQRT(((50*POWER(80,POWER(COS(PI()*MOD(Calculator!$B$36/Calculator!$F$12,1)),2))+MIN(500,MAX(30,100*EXP(-0.3*'VSWR Calculator'!$C$24)*(1+3*ABS(MOD('VSWR Calculator'!$C$23/Calculator!$F$12/2,1)-0.5))))/'VSWR Calculator'!$C$25)+$C69)^2+(1500*ABS(SIN(2*PI()*MOD(Calculator!$B$36/Calculator!$F$12,1)))*IF(MOD(Calculator!$B$36/Calculator!$F$12,1)&lt;0.5,-1,1))^2))/(1-SQRT(((50*POWER(80,POWER(COS(PI()*MOD(Calculator!$B$36/Calculator!$F$12,1)),2))+MIN(500,MAX(30,100*EXP(-0.3*'VSWR Calculator'!$C$24)*(1+3*ABS(MOD('VSWR Calculator'!$C$23/Calculator!$F$12/2,1)-0.5))))/'VSWR Calculator'!$C$25)-$C69)^2+(1500*ABS(SIN(2*PI()*MOD(Calculator!$B$36/Calculator!$F$12,1)))*IF(MOD(Calculator!$B$36/Calculator!$F$12,1)&lt;0.5,-1,1))^2)/SQRT(((50*POWER(80,POWER(COS(PI()*MOD(Calculator!$B$36/Calculator!$F$12,1)),2))+MIN(500,MAX(30,100*EXP(-0.3*'VSWR Calculator'!$C$24)*(1+3*ABS(MOD('VSWR Calculator'!$C$23/Calculator!$F$12/2,1)-0.5))))/'VSWR Calculator'!$C$25)+$C69)^2+(1500*ABS(SIN(2*PI()*MOD(Calculator!$B$36/Calculator!$F$12,1)))*IF(MOD(Calculator!$B$36/Calculator!$F$12,1)&lt;0.5,-1,1))^2)),2))</f>
        <v>—</v>
      </c>
      <c r="HC69" s="253" t="str">
        <f aca="false">IF(OR(Calculator!$E$13&lt;&gt;"YES",Calculator!$B$36&lt;Calculator!$G$13),"—",ROUND((1+SQRT(((50*POWER(80,POWER(COS(PI()*MOD(Calculator!$B$36/Calculator!$F$13,1)),2))+MIN(500,MAX(30,100*EXP(-0.3*'VSWR Calculator'!$C$24)*(1+3*ABS(MOD('VSWR Calculator'!$C$23/Calculator!$F$13/2,1)-0.5))))/'VSWR Calculator'!$C$25)-$C69)^2+(1500*ABS(SIN(2*PI()*MOD(Calculator!$B$36/Calculator!$F$13,1)))*IF(MOD(Calculator!$B$36/Calculator!$F$13,1)&lt;0.5,-1,1))^2)/SQRT(((50*POWER(80,POWER(COS(PI()*MOD(Calculator!$B$36/Calculator!$F$13,1)),2))+MIN(500,MAX(30,100*EXP(-0.3*'VSWR Calculator'!$C$24)*(1+3*ABS(MOD('VSWR Calculator'!$C$23/Calculator!$F$13/2,1)-0.5))))/'VSWR Calculator'!$C$25)+$C69)^2+(1500*ABS(SIN(2*PI()*MOD(Calculator!$B$36/Calculator!$F$13,1)))*IF(MOD(Calculator!$B$36/Calculator!$F$13,1)&lt;0.5,-1,1))^2))/(1-SQRT(((50*POWER(80,POWER(COS(PI()*MOD(Calculator!$B$36/Calculator!$F$13,1)),2))+MIN(500,MAX(30,100*EXP(-0.3*'VSWR Calculator'!$C$24)*(1+3*ABS(MOD('VSWR Calculator'!$C$23/Calculator!$F$13/2,1)-0.5))))/'VSWR Calculator'!$C$25)-$C69)^2+(1500*ABS(SIN(2*PI()*MOD(Calculator!$B$36/Calculator!$F$13,1)))*IF(MOD(Calculator!$B$36/Calculator!$F$13,1)&lt;0.5,-1,1))^2)/SQRT(((50*POWER(80,POWER(COS(PI()*MOD(Calculator!$B$36/Calculator!$F$13,1)),2))+MIN(500,MAX(30,100*EXP(-0.3*'VSWR Calculator'!$C$24)*(1+3*ABS(MOD('VSWR Calculator'!$C$23/Calculator!$F$13/2,1)-0.5))))/'VSWR Calculator'!$C$25)+$C69)^2+(1500*ABS(SIN(2*PI()*MOD(Calculator!$B$36/Calculator!$F$13,1)))*IF(MOD(Calculator!$B$36/Calculator!$F$13,1)&lt;0.5,-1,1))^2)),2))</f>
        <v>—</v>
      </c>
      <c r="HD69" s="253" t="str">
        <f aca="false">IF(OR(Calculator!$E$14&lt;&gt;"YES",Calculator!$B$36&lt;Calculator!$G$14),"—",ROUND((1+SQRT(((50*POWER(80,POWER(COS(PI()*MOD(Calculator!$B$36/Calculator!$F$14,1)),2))+MIN(500,MAX(30,100*EXP(-0.3*'VSWR Calculator'!$C$24)*(1+3*ABS(MOD('VSWR Calculator'!$C$23/Calculator!$F$14/2,1)-0.5))))/'VSWR Calculator'!$C$25)-$C69)^2+(1500*ABS(SIN(2*PI()*MOD(Calculator!$B$36/Calculator!$F$14,1)))*IF(MOD(Calculator!$B$36/Calculator!$F$14,1)&lt;0.5,-1,1))^2)/SQRT(((50*POWER(80,POWER(COS(PI()*MOD(Calculator!$B$36/Calculator!$F$14,1)),2))+MIN(500,MAX(30,100*EXP(-0.3*'VSWR Calculator'!$C$24)*(1+3*ABS(MOD('VSWR Calculator'!$C$23/Calculator!$F$14/2,1)-0.5))))/'VSWR Calculator'!$C$25)+$C69)^2+(1500*ABS(SIN(2*PI()*MOD(Calculator!$B$36/Calculator!$F$14,1)))*IF(MOD(Calculator!$B$36/Calculator!$F$14,1)&lt;0.5,-1,1))^2))/(1-SQRT(((50*POWER(80,POWER(COS(PI()*MOD(Calculator!$B$36/Calculator!$F$14,1)),2))+MIN(500,MAX(30,100*EXP(-0.3*'VSWR Calculator'!$C$24)*(1+3*ABS(MOD('VSWR Calculator'!$C$23/Calculator!$F$14/2,1)-0.5))))/'VSWR Calculator'!$C$25)-$C69)^2+(1500*ABS(SIN(2*PI()*MOD(Calculator!$B$36/Calculator!$F$14,1)))*IF(MOD(Calculator!$B$36/Calculator!$F$14,1)&lt;0.5,-1,1))^2)/SQRT(((50*POWER(80,POWER(COS(PI()*MOD(Calculator!$B$36/Calculator!$F$14,1)),2))+MIN(500,MAX(30,100*EXP(-0.3*'VSWR Calculator'!$C$24)*(1+3*ABS(MOD('VSWR Calculator'!$C$23/Calculator!$F$14/2,1)-0.5))))/'VSWR Calculator'!$C$25)+$C69)^2+(1500*ABS(SIN(2*PI()*MOD(Calculator!$B$36/Calculator!$F$14,1)))*IF(MOD(Calculator!$B$36/Calculator!$F$14,1)&lt;0.5,-1,1))^2)),2))</f>
        <v>—</v>
      </c>
      <c r="HE69" s="253" t="n">
        <f aca="false">IF(OR(Calculator!$E$15&lt;&gt;"YES",Calculator!$B$36&lt;Calculator!$G$15),"—",ROUND((1+SQRT(((50*POWER(80,POWER(COS(PI()*MOD(Calculator!$B$36/Calculator!$F$15,1)),2))+MIN(500,MAX(30,100*EXP(-0.3*'VSWR Calculator'!$C$24)*(1+3*ABS(MOD('VSWR Calculator'!$C$23/Calculator!$F$15/2,1)-0.5))))/'VSWR Calculator'!$C$25)-$C69)^2+(1500*ABS(SIN(2*PI()*MOD(Calculator!$B$36/Calculator!$F$15,1)))*IF(MOD(Calculator!$B$36/Calculator!$F$15,1)&lt;0.5,-1,1))^2)/SQRT(((50*POWER(80,POWER(COS(PI()*MOD(Calculator!$B$36/Calculator!$F$15,1)),2))+MIN(500,MAX(30,100*EXP(-0.3*'VSWR Calculator'!$C$24)*(1+3*ABS(MOD('VSWR Calculator'!$C$23/Calculator!$F$15/2,1)-0.5))))/'VSWR Calculator'!$C$25)+$C69)^2+(1500*ABS(SIN(2*PI()*MOD(Calculator!$B$36/Calculator!$F$15,1)))*IF(MOD(Calculator!$B$36/Calculator!$F$15,1)&lt;0.5,-1,1))^2))/(1-SQRT(((50*POWER(80,POWER(COS(PI()*MOD(Calculator!$B$36/Calculator!$F$15,1)),2))+MIN(500,MAX(30,100*EXP(-0.3*'VSWR Calculator'!$C$24)*(1+3*ABS(MOD('VSWR Calculator'!$C$23/Calculator!$F$15/2,1)-0.5))))/'VSWR Calculator'!$C$25)-$C69)^2+(1500*ABS(SIN(2*PI()*MOD(Calculator!$B$36/Calculator!$F$15,1)))*IF(MOD(Calculator!$B$36/Calculator!$F$15,1)&lt;0.5,-1,1))^2)/SQRT(((50*POWER(80,POWER(COS(PI()*MOD(Calculator!$B$36/Calculator!$F$15,1)),2))+MIN(500,MAX(30,100*EXP(-0.3*'VSWR Calculator'!$C$24)*(1+3*ABS(MOD('VSWR Calculator'!$C$23/Calculator!$F$15/2,1)-0.5))))/'VSWR Calculator'!$C$25)+$C69)^2+(1500*ABS(SIN(2*PI()*MOD(Calculator!$B$36/Calculator!$F$15,1)))*IF(MOD(Calculator!$B$36/Calculator!$F$15,1)&lt;0.5,-1,1))^2)),2))</f>
        <v>13.35</v>
      </c>
      <c r="HF69" s="253" t="str">
        <f aca="false">IF(OR(Calculator!$E$16&lt;&gt;"YES",Calculator!$B$36&lt;Calculator!$G$16),"—",ROUND((1+SQRT(((50*POWER(80,POWER(COS(PI()*MOD(Calculator!$B$36/Calculator!$F$16,1)),2))+MIN(500,MAX(30,100*EXP(-0.3*'VSWR Calculator'!$C$24)*(1+3*ABS(MOD('VSWR Calculator'!$C$23/Calculator!$F$16/2,1)-0.5))))/'VSWR Calculator'!$C$25)-$C69)^2+(1500*ABS(SIN(2*PI()*MOD(Calculator!$B$36/Calculator!$F$16,1)))*IF(MOD(Calculator!$B$36/Calculator!$F$16,1)&lt;0.5,-1,1))^2)/SQRT(((50*POWER(80,POWER(COS(PI()*MOD(Calculator!$B$36/Calculator!$F$16,1)),2))+MIN(500,MAX(30,100*EXP(-0.3*'VSWR Calculator'!$C$24)*(1+3*ABS(MOD('VSWR Calculator'!$C$23/Calculator!$F$16/2,1)-0.5))))/'VSWR Calculator'!$C$25)+$C69)^2+(1500*ABS(SIN(2*PI()*MOD(Calculator!$B$36/Calculator!$F$16,1)))*IF(MOD(Calculator!$B$36/Calculator!$F$16,1)&lt;0.5,-1,1))^2))/(1-SQRT(((50*POWER(80,POWER(COS(PI()*MOD(Calculator!$B$36/Calculator!$F$16,1)),2))+MIN(500,MAX(30,100*EXP(-0.3*'VSWR Calculator'!$C$24)*(1+3*ABS(MOD('VSWR Calculator'!$C$23/Calculator!$F$16/2,1)-0.5))))/'VSWR Calculator'!$C$25)-$C69)^2+(1500*ABS(SIN(2*PI()*MOD(Calculator!$B$36/Calculator!$F$16,1)))*IF(MOD(Calculator!$B$36/Calculator!$F$16,1)&lt;0.5,-1,1))^2)/SQRT(((50*POWER(80,POWER(COS(PI()*MOD(Calculator!$B$36/Calculator!$F$16,1)),2))+MIN(500,MAX(30,100*EXP(-0.3*'VSWR Calculator'!$C$24)*(1+3*ABS(MOD('VSWR Calculator'!$C$23/Calculator!$F$16/2,1)-0.5))))/'VSWR Calculator'!$C$25)+$C69)^2+(1500*ABS(SIN(2*PI()*MOD(Calculator!$B$36/Calculator!$F$16,1)))*IF(MOD(Calculator!$B$36/Calculator!$F$16,1)&lt;0.5,-1,1))^2)),2))</f>
        <v>—</v>
      </c>
      <c r="HG69" s="253" t="n">
        <f aca="false">IF(OR(Calculator!$E$17&lt;&gt;"YES",Calculator!$B$36&lt;Calculator!$G$17),"—",ROUND((1+SQRT(((50*POWER(80,POWER(COS(PI()*MOD(Calculator!$B$36/Calculator!$F$17,1)),2))+MIN(500,MAX(30,100*EXP(-0.3*'VSWR Calculator'!$C$24)*(1+3*ABS(MOD('VSWR Calculator'!$C$23/Calculator!$F$17/2,1)-0.5))))/'VSWR Calculator'!$C$25)-$C69)^2+(1500*ABS(SIN(2*PI()*MOD(Calculator!$B$36/Calculator!$F$17,1)))*IF(MOD(Calculator!$B$36/Calculator!$F$17,1)&lt;0.5,-1,1))^2)/SQRT(((50*POWER(80,POWER(COS(PI()*MOD(Calculator!$B$36/Calculator!$F$17,1)),2))+MIN(500,MAX(30,100*EXP(-0.3*'VSWR Calculator'!$C$24)*(1+3*ABS(MOD('VSWR Calculator'!$C$23/Calculator!$F$17/2,1)-0.5))))/'VSWR Calculator'!$C$25)+$C69)^2+(1500*ABS(SIN(2*PI()*MOD(Calculator!$B$36/Calculator!$F$17,1)))*IF(MOD(Calculator!$B$36/Calculator!$F$17,1)&lt;0.5,-1,1))^2))/(1-SQRT(((50*POWER(80,POWER(COS(PI()*MOD(Calculator!$B$36/Calculator!$F$17,1)),2))+MIN(500,MAX(30,100*EXP(-0.3*'VSWR Calculator'!$C$24)*(1+3*ABS(MOD('VSWR Calculator'!$C$23/Calculator!$F$17/2,1)-0.5))))/'VSWR Calculator'!$C$25)-$C69)^2+(1500*ABS(SIN(2*PI()*MOD(Calculator!$B$36/Calculator!$F$17,1)))*IF(MOD(Calculator!$B$36/Calculator!$F$17,1)&lt;0.5,-1,1))^2)/SQRT(((50*POWER(80,POWER(COS(PI()*MOD(Calculator!$B$36/Calculator!$F$17,1)),2))+MIN(500,MAX(30,100*EXP(-0.3*'VSWR Calculator'!$C$24)*(1+3*ABS(MOD('VSWR Calculator'!$C$23/Calculator!$F$17/2,1)-0.5))))/'VSWR Calculator'!$C$25)+$C69)^2+(1500*ABS(SIN(2*PI()*MOD(Calculator!$B$36/Calculator!$F$17,1)))*IF(MOD(Calculator!$B$36/Calculator!$F$17,1)&lt;0.5,-1,1))^2)),2))</f>
        <v>16.19</v>
      </c>
      <c r="HH69" s="253" t="str">
        <f aca="false">IF(OR(Calculator!$E$18&lt;&gt;"YES",Calculator!$B$36&lt;Calculator!$G$18),"—",ROUND((1+SQRT(((50*POWER(80,POWER(COS(PI()*MOD(Calculator!$B$36/Calculator!$F$18,1)),2))+MIN(500,MAX(30,100*EXP(-0.3*'VSWR Calculator'!$C$24)*(1+3*ABS(MOD('VSWR Calculator'!$C$23/Calculator!$F$18/2,1)-0.5))))/'VSWR Calculator'!$C$25)-$C69)^2+(1500*ABS(SIN(2*PI()*MOD(Calculator!$B$36/Calculator!$F$18,1)))*IF(MOD(Calculator!$B$36/Calculator!$F$18,1)&lt;0.5,-1,1))^2)/SQRT(((50*POWER(80,POWER(COS(PI()*MOD(Calculator!$B$36/Calculator!$F$18,1)),2))+MIN(500,MAX(30,100*EXP(-0.3*'VSWR Calculator'!$C$24)*(1+3*ABS(MOD('VSWR Calculator'!$C$23/Calculator!$F$18/2,1)-0.5))))/'VSWR Calculator'!$C$25)+$C69)^2+(1500*ABS(SIN(2*PI()*MOD(Calculator!$B$36/Calculator!$F$18,1)))*IF(MOD(Calculator!$B$36/Calculator!$F$18,1)&lt;0.5,-1,1))^2))/(1-SQRT(((50*POWER(80,POWER(COS(PI()*MOD(Calculator!$B$36/Calculator!$F$18,1)),2))+MIN(500,MAX(30,100*EXP(-0.3*'VSWR Calculator'!$C$24)*(1+3*ABS(MOD('VSWR Calculator'!$C$23/Calculator!$F$18/2,1)-0.5))))/'VSWR Calculator'!$C$25)-$C69)^2+(1500*ABS(SIN(2*PI()*MOD(Calculator!$B$36/Calculator!$F$18,1)))*IF(MOD(Calculator!$B$36/Calculator!$F$18,1)&lt;0.5,-1,1))^2)/SQRT(((50*POWER(80,POWER(COS(PI()*MOD(Calculator!$B$36/Calculator!$F$18,1)),2))+MIN(500,MAX(30,100*EXP(-0.3*'VSWR Calculator'!$C$24)*(1+3*ABS(MOD('VSWR Calculator'!$C$23/Calculator!$F$18/2,1)-0.5))))/'VSWR Calculator'!$C$25)+$C69)^2+(1500*ABS(SIN(2*PI()*MOD(Calculator!$B$36/Calculator!$F$18,1)))*IF(MOD(Calculator!$B$36/Calculator!$F$18,1)&lt;0.5,-1,1))^2)),2))</f>
        <v>—</v>
      </c>
      <c r="HI69" s="253" t="str">
        <f aca="false">IF(OR(Calculator!$E$19&lt;&gt;"YES",Calculator!$B$36&lt;Calculator!$G$19),"—",ROUND((1+SQRT(((50*POWER(80,POWER(COS(PI()*MOD(Calculator!$B$36/Calculator!$F$19,1)),2))+MIN(500,MAX(30,100*EXP(-0.3*'VSWR Calculator'!$C$24)*(1+3*ABS(MOD('VSWR Calculator'!$C$23/Calculator!$F$19/2,1)-0.5))))/'VSWR Calculator'!$C$25)-$C69)^2+(1500*ABS(SIN(2*PI()*MOD(Calculator!$B$36/Calculator!$F$19,1)))*IF(MOD(Calculator!$B$36/Calculator!$F$19,1)&lt;0.5,-1,1))^2)/SQRT(((50*POWER(80,POWER(COS(PI()*MOD(Calculator!$B$36/Calculator!$F$19,1)),2))+MIN(500,MAX(30,100*EXP(-0.3*'VSWR Calculator'!$C$24)*(1+3*ABS(MOD('VSWR Calculator'!$C$23/Calculator!$F$19/2,1)-0.5))))/'VSWR Calculator'!$C$25)+$C69)^2+(1500*ABS(SIN(2*PI()*MOD(Calculator!$B$36/Calculator!$F$19,1)))*IF(MOD(Calculator!$B$36/Calculator!$F$19,1)&lt;0.5,-1,1))^2))/(1-SQRT(((50*POWER(80,POWER(COS(PI()*MOD(Calculator!$B$36/Calculator!$F$19,1)),2))+MIN(500,MAX(30,100*EXP(-0.3*'VSWR Calculator'!$C$24)*(1+3*ABS(MOD('VSWR Calculator'!$C$23/Calculator!$F$19/2,1)-0.5))))/'VSWR Calculator'!$C$25)-$C69)^2+(1500*ABS(SIN(2*PI()*MOD(Calculator!$B$36/Calculator!$F$19,1)))*IF(MOD(Calculator!$B$36/Calculator!$F$19,1)&lt;0.5,-1,1))^2)/SQRT(((50*POWER(80,POWER(COS(PI()*MOD(Calculator!$B$36/Calculator!$F$19,1)),2))+MIN(500,MAX(30,100*EXP(-0.3*'VSWR Calculator'!$C$24)*(1+3*ABS(MOD('VSWR Calculator'!$C$23/Calculator!$F$19/2,1)-0.5))))/'VSWR Calculator'!$C$25)+$C69)^2+(1500*ABS(SIN(2*PI()*MOD(Calculator!$B$36/Calculator!$F$19,1)))*IF(MOD(Calculator!$B$36/Calculator!$F$19,1)&lt;0.5,-1,1))^2)),2))</f>
        <v>—</v>
      </c>
      <c r="HJ69" s="253" t="str">
        <f aca="false">IF(OR(Calculator!$E$20&lt;&gt;"YES",Calculator!$B$36&lt;Calculator!$G$20),"—",ROUND((1+SQRT(((50*POWER(80,POWER(COS(PI()*MOD(Calculator!$B$36/Calculator!$F$20,1)),2))+MIN(500,MAX(30,100*EXP(-0.3*'VSWR Calculator'!$C$24)*(1+3*ABS(MOD('VSWR Calculator'!$C$23/Calculator!$F$20/2,1)-0.5))))/'VSWR Calculator'!$C$25)-$C69)^2+(1500*ABS(SIN(2*PI()*MOD(Calculator!$B$36/Calculator!$F$20,1)))*IF(MOD(Calculator!$B$36/Calculator!$F$20,1)&lt;0.5,-1,1))^2)/SQRT(((50*POWER(80,POWER(COS(PI()*MOD(Calculator!$B$36/Calculator!$F$20,1)),2))+MIN(500,MAX(30,100*EXP(-0.3*'VSWR Calculator'!$C$24)*(1+3*ABS(MOD('VSWR Calculator'!$C$23/Calculator!$F$20/2,1)-0.5))))/'VSWR Calculator'!$C$25)+$C69)^2+(1500*ABS(SIN(2*PI()*MOD(Calculator!$B$36/Calculator!$F$20,1)))*IF(MOD(Calculator!$B$36/Calculator!$F$20,1)&lt;0.5,-1,1))^2))/(1-SQRT(((50*POWER(80,POWER(COS(PI()*MOD(Calculator!$B$36/Calculator!$F$20,1)),2))+MIN(500,MAX(30,100*EXP(-0.3*'VSWR Calculator'!$C$24)*(1+3*ABS(MOD('VSWR Calculator'!$C$23/Calculator!$F$20/2,1)-0.5))))/'VSWR Calculator'!$C$25)-$C69)^2+(1500*ABS(SIN(2*PI()*MOD(Calculator!$B$36/Calculator!$F$20,1)))*IF(MOD(Calculator!$B$36/Calculator!$F$20,1)&lt;0.5,-1,1))^2)/SQRT(((50*POWER(80,POWER(COS(PI()*MOD(Calculator!$B$36/Calculator!$F$20,1)),2))+MIN(500,MAX(30,100*EXP(-0.3*'VSWR Calculator'!$C$24)*(1+3*ABS(MOD('VSWR Calculator'!$C$23/Calculator!$F$20/2,1)-0.5))))/'VSWR Calculator'!$C$25)+$C69)^2+(1500*ABS(SIN(2*PI()*MOD(Calculator!$B$36/Calculator!$F$20,1)))*IF(MOD(Calculator!$B$36/Calculator!$F$20,1)&lt;0.5,-1,1))^2)),2))</f>
        <v>—</v>
      </c>
      <c r="HK69" s="253" t="str">
        <f aca="false">IF(OR(Calculator!$E$21&lt;&gt;"YES",Calculator!$B$36&lt;Calculator!$G$21),"—",ROUND((1+SQRT(((50*POWER(80,POWER(COS(PI()*MOD(Calculator!$B$36/Calculator!$F$21,1)),2))+MIN(500,MAX(30,100*EXP(-0.3*'VSWR Calculator'!$C$24)*(1+3*ABS(MOD('VSWR Calculator'!$C$23/Calculator!$F$21/2,1)-0.5))))/'VSWR Calculator'!$C$25)-$C69)^2+(1500*ABS(SIN(2*PI()*MOD(Calculator!$B$36/Calculator!$F$21,1)))*IF(MOD(Calculator!$B$36/Calculator!$F$21,1)&lt;0.5,-1,1))^2)/SQRT(((50*POWER(80,POWER(COS(PI()*MOD(Calculator!$B$36/Calculator!$F$21,1)),2))+MIN(500,MAX(30,100*EXP(-0.3*'VSWR Calculator'!$C$24)*(1+3*ABS(MOD('VSWR Calculator'!$C$23/Calculator!$F$21/2,1)-0.5))))/'VSWR Calculator'!$C$25)+$C69)^2+(1500*ABS(SIN(2*PI()*MOD(Calculator!$B$36/Calculator!$F$21,1)))*IF(MOD(Calculator!$B$36/Calculator!$F$21,1)&lt;0.5,-1,1))^2))/(1-SQRT(((50*POWER(80,POWER(COS(PI()*MOD(Calculator!$B$36/Calculator!$F$21,1)),2))+MIN(500,MAX(30,100*EXP(-0.3*'VSWR Calculator'!$C$24)*(1+3*ABS(MOD('VSWR Calculator'!$C$23/Calculator!$F$21/2,1)-0.5))))/'VSWR Calculator'!$C$25)-$C69)^2+(1500*ABS(SIN(2*PI()*MOD(Calculator!$B$36/Calculator!$F$21,1)))*IF(MOD(Calculator!$B$36/Calculator!$F$21,1)&lt;0.5,-1,1))^2)/SQRT(((50*POWER(80,POWER(COS(PI()*MOD(Calculator!$B$36/Calculator!$F$21,1)),2))+MIN(500,MAX(30,100*EXP(-0.3*'VSWR Calculator'!$C$24)*(1+3*ABS(MOD('VSWR Calculator'!$C$23/Calculator!$F$21/2,1)-0.5))))/'VSWR Calculator'!$C$25)+$C69)^2+(1500*ABS(SIN(2*PI()*MOD(Calculator!$B$36/Calculator!$F$21,1)))*IF(MOD(Calculator!$B$36/Calculator!$F$21,1)&lt;0.5,-1,1))^2)),2))</f>
        <v>—</v>
      </c>
      <c r="HL69" s="253" t="str">
        <f aca="false">IF(OR(Calculator!$E$22&lt;&gt;"YES",Calculator!$B$36&lt;Calculator!$G$22),"—",ROUND((1+SQRT(((50*POWER(80,POWER(COS(PI()*MOD(Calculator!$B$36/Calculator!$F$22,1)),2))+MIN(500,MAX(30,100*EXP(-0.3*'VSWR Calculator'!$C$24)*(1+3*ABS(MOD('VSWR Calculator'!$C$23/Calculator!$F$22/2,1)-0.5))))/'VSWR Calculator'!$C$25)-$C69)^2+(1500*ABS(SIN(2*PI()*MOD(Calculator!$B$36/Calculator!$F$22,1)))*IF(MOD(Calculator!$B$36/Calculator!$F$22,1)&lt;0.5,-1,1))^2)/SQRT(((50*POWER(80,POWER(COS(PI()*MOD(Calculator!$B$36/Calculator!$F$22,1)),2))+MIN(500,MAX(30,100*EXP(-0.3*'VSWR Calculator'!$C$24)*(1+3*ABS(MOD('VSWR Calculator'!$C$23/Calculator!$F$22/2,1)-0.5))))/'VSWR Calculator'!$C$25)+$C69)^2+(1500*ABS(SIN(2*PI()*MOD(Calculator!$B$36/Calculator!$F$22,1)))*IF(MOD(Calculator!$B$36/Calculator!$F$22,1)&lt;0.5,-1,1))^2))/(1-SQRT(((50*POWER(80,POWER(COS(PI()*MOD(Calculator!$B$36/Calculator!$F$22,1)),2))+MIN(500,MAX(30,100*EXP(-0.3*'VSWR Calculator'!$C$24)*(1+3*ABS(MOD('VSWR Calculator'!$C$23/Calculator!$F$22/2,1)-0.5))))/'VSWR Calculator'!$C$25)-$C69)^2+(1500*ABS(SIN(2*PI()*MOD(Calculator!$B$36/Calculator!$F$22,1)))*IF(MOD(Calculator!$B$36/Calculator!$F$22,1)&lt;0.5,-1,1))^2)/SQRT(((50*POWER(80,POWER(COS(PI()*MOD(Calculator!$B$36/Calculator!$F$22,1)),2))+MIN(500,MAX(30,100*EXP(-0.3*'VSWR Calculator'!$C$24)*(1+3*ABS(MOD('VSWR Calculator'!$C$23/Calculator!$F$22/2,1)-0.5))))/'VSWR Calculator'!$C$25)+$C69)^2+(1500*ABS(SIN(2*PI()*MOD(Calculator!$B$36/Calculator!$F$22,1)))*IF(MOD(Calculator!$B$36/Calculator!$F$22,1)&lt;0.5,-1,1))^2)),2))</f>
        <v>—</v>
      </c>
      <c r="HM69" s="253" t="n">
        <f aca="false">IFERROR(ROUND((IF(ISNUMBER(HB69),HB69,0)+IF(ISNUMBER(HC69),HC69,0)+IF(ISNUMBER(HD69),HD69,0)+IF(ISNUMBER(HE69),HE69,0)+IF(ISNUMBER(HF69),HF69,0)+IF(ISNUMBER(HG69),HG69,0)+IF(ISNUMBER(HH69),HH69,0)+IF(ISNUMBER(HI69),HI69,0)+IF(ISNUMBER(HJ69),HJ69,0)+IF(ISNUMBER(HK69),HK69,0)+IF(ISNUMBER(HL69),HL69,0))/(IF(ISNUMBER(HB69),1,0)+IF(ISNUMBER(HC69),1,0)+IF(ISNUMBER(HD69),1,0)+IF(ISNUMBER(HE69),1,0)+IF(ISNUMBER(HF69),1,0)+IF(ISNUMBER(HG69),1,0)+IF(ISNUMBER(HH69),1,0)+IF(ISNUMBER(HI69),1,0)+IF(ISNUMBER(HJ69),1,0)+IF(ISNUMBER(HK69),1,0)+IF(ISNUMBER(HL69),1,0)),4),"")</f>
        <v>14.77</v>
      </c>
      <c r="HN69" s="253" t="str">
        <f aca="false">IF(OR(Calculator!$E$12&lt;&gt;"YES",Calculator!$B$37&lt;Calculator!$G$12),"—",ROUND((1+SQRT(((50*POWER(80,POWER(COS(PI()*MOD(Calculator!$B$37/Calculator!$F$12,1)),2))+MIN(500,MAX(30,100*EXP(-0.3*'VSWR Calculator'!$C$24)*(1+3*ABS(MOD('VSWR Calculator'!$C$23/Calculator!$F$12/2,1)-0.5))))/'VSWR Calculator'!$C$25)-$C69)^2+(1500*ABS(SIN(2*PI()*MOD(Calculator!$B$37/Calculator!$F$12,1)))*IF(MOD(Calculator!$B$37/Calculator!$F$12,1)&lt;0.5,-1,1))^2)/SQRT(((50*POWER(80,POWER(COS(PI()*MOD(Calculator!$B$37/Calculator!$F$12,1)),2))+MIN(500,MAX(30,100*EXP(-0.3*'VSWR Calculator'!$C$24)*(1+3*ABS(MOD('VSWR Calculator'!$C$23/Calculator!$F$12/2,1)-0.5))))/'VSWR Calculator'!$C$25)+$C69)^2+(1500*ABS(SIN(2*PI()*MOD(Calculator!$B$37/Calculator!$F$12,1)))*IF(MOD(Calculator!$B$37/Calculator!$F$12,1)&lt;0.5,-1,1))^2))/(1-SQRT(((50*POWER(80,POWER(COS(PI()*MOD(Calculator!$B$37/Calculator!$F$12,1)),2))+MIN(500,MAX(30,100*EXP(-0.3*'VSWR Calculator'!$C$24)*(1+3*ABS(MOD('VSWR Calculator'!$C$23/Calculator!$F$12/2,1)-0.5))))/'VSWR Calculator'!$C$25)-$C69)^2+(1500*ABS(SIN(2*PI()*MOD(Calculator!$B$37/Calculator!$F$12,1)))*IF(MOD(Calculator!$B$37/Calculator!$F$12,1)&lt;0.5,-1,1))^2)/SQRT(((50*POWER(80,POWER(COS(PI()*MOD(Calculator!$B$37/Calculator!$F$12,1)),2))+MIN(500,MAX(30,100*EXP(-0.3*'VSWR Calculator'!$C$24)*(1+3*ABS(MOD('VSWR Calculator'!$C$23/Calculator!$F$12/2,1)-0.5))))/'VSWR Calculator'!$C$25)+$C69)^2+(1500*ABS(SIN(2*PI()*MOD(Calculator!$B$37/Calculator!$F$12,1)))*IF(MOD(Calculator!$B$37/Calculator!$F$12,1)&lt;0.5,-1,1))^2)),2))</f>
        <v>—</v>
      </c>
      <c r="HO69" s="253" t="str">
        <f aca="false">IF(OR(Calculator!$E$13&lt;&gt;"YES",Calculator!$B$37&lt;Calculator!$G$13),"—",ROUND((1+SQRT(((50*POWER(80,POWER(COS(PI()*MOD(Calculator!$B$37/Calculator!$F$13,1)),2))+MIN(500,MAX(30,100*EXP(-0.3*'VSWR Calculator'!$C$24)*(1+3*ABS(MOD('VSWR Calculator'!$C$23/Calculator!$F$13/2,1)-0.5))))/'VSWR Calculator'!$C$25)-$C69)^2+(1500*ABS(SIN(2*PI()*MOD(Calculator!$B$37/Calculator!$F$13,1)))*IF(MOD(Calculator!$B$37/Calculator!$F$13,1)&lt;0.5,-1,1))^2)/SQRT(((50*POWER(80,POWER(COS(PI()*MOD(Calculator!$B$37/Calculator!$F$13,1)),2))+MIN(500,MAX(30,100*EXP(-0.3*'VSWR Calculator'!$C$24)*(1+3*ABS(MOD('VSWR Calculator'!$C$23/Calculator!$F$13/2,1)-0.5))))/'VSWR Calculator'!$C$25)+$C69)^2+(1500*ABS(SIN(2*PI()*MOD(Calculator!$B$37/Calculator!$F$13,1)))*IF(MOD(Calculator!$B$37/Calculator!$F$13,1)&lt;0.5,-1,1))^2))/(1-SQRT(((50*POWER(80,POWER(COS(PI()*MOD(Calculator!$B$37/Calculator!$F$13,1)),2))+MIN(500,MAX(30,100*EXP(-0.3*'VSWR Calculator'!$C$24)*(1+3*ABS(MOD('VSWR Calculator'!$C$23/Calculator!$F$13/2,1)-0.5))))/'VSWR Calculator'!$C$25)-$C69)^2+(1500*ABS(SIN(2*PI()*MOD(Calculator!$B$37/Calculator!$F$13,1)))*IF(MOD(Calculator!$B$37/Calculator!$F$13,1)&lt;0.5,-1,1))^2)/SQRT(((50*POWER(80,POWER(COS(PI()*MOD(Calculator!$B$37/Calculator!$F$13,1)),2))+MIN(500,MAX(30,100*EXP(-0.3*'VSWR Calculator'!$C$24)*(1+3*ABS(MOD('VSWR Calculator'!$C$23/Calculator!$F$13/2,1)-0.5))))/'VSWR Calculator'!$C$25)+$C69)^2+(1500*ABS(SIN(2*PI()*MOD(Calculator!$B$37/Calculator!$F$13,1)))*IF(MOD(Calculator!$B$37/Calculator!$F$13,1)&lt;0.5,-1,1))^2)),2))</f>
        <v>—</v>
      </c>
      <c r="HP69" s="253" t="str">
        <f aca="false">IF(OR(Calculator!$E$14&lt;&gt;"YES",Calculator!$B$37&lt;Calculator!$G$14),"—",ROUND((1+SQRT(((50*POWER(80,POWER(COS(PI()*MOD(Calculator!$B$37/Calculator!$F$14,1)),2))+MIN(500,MAX(30,100*EXP(-0.3*'VSWR Calculator'!$C$24)*(1+3*ABS(MOD('VSWR Calculator'!$C$23/Calculator!$F$14/2,1)-0.5))))/'VSWR Calculator'!$C$25)-$C69)^2+(1500*ABS(SIN(2*PI()*MOD(Calculator!$B$37/Calculator!$F$14,1)))*IF(MOD(Calculator!$B$37/Calculator!$F$14,1)&lt;0.5,-1,1))^2)/SQRT(((50*POWER(80,POWER(COS(PI()*MOD(Calculator!$B$37/Calculator!$F$14,1)),2))+MIN(500,MAX(30,100*EXP(-0.3*'VSWR Calculator'!$C$24)*(1+3*ABS(MOD('VSWR Calculator'!$C$23/Calculator!$F$14/2,1)-0.5))))/'VSWR Calculator'!$C$25)+$C69)^2+(1500*ABS(SIN(2*PI()*MOD(Calculator!$B$37/Calculator!$F$14,1)))*IF(MOD(Calculator!$B$37/Calculator!$F$14,1)&lt;0.5,-1,1))^2))/(1-SQRT(((50*POWER(80,POWER(COS(PI()*MOD(Calculator!$B$37/Calculator!$F$14,1)),2))+MIN(500,MAX(30,100*EXP(-0.3*'VSWR Calculator'!$C$24)*(1+3*ABS(MOD('VSWR Calculator'!$C$23/Calculator!$F$14/2,1)-0.5))))/'VSWR Calculator'!$C$25)-$C69)^2+(1500*ABS(SIN(2*PI()*MOD(Calculator!$B$37/Calculator!$F$14,1)))*IF(MOD(Calculator!$B$37/Calculator!$F$14,1)&lt;0.5,-1,1))^2)/SQRT(((50*POWER(80,POWER(COS(PI()*MOD(Calculator!$B$37/Calculator!$F$14,1)),2))+MIN(500,MAX(30,100*EXP(-0.3*'VSWR Calculator'!$C$24)*(1+3*ABS(MOD('VSWR Calculator'!$C$23/Calculator!$F$14/2,1)-0.5))))/'VSWR Calculator'!$C$25)+$C69)^2+(1500*ABS(SIN(2*PI()*MOD(Calculator!$B$37/Calculator!$F$14,1)))*IF(MOD(Calculator!$B$37/Calculator!$F$14,1)&lt;0.5,-1,1))^2)),2))</f>
        <v>—</v>
      </c>
      <c r="HQ69" s="253" t="n">
        <f aca="false">IF(OR(Calculator!$E$15&lt;&gt;"YES",Calculator!$B$37&lt;Calculator!$G$15),"—",ROUND((1+SQRT(((50*POWER(80,POWER(COS(PI()*MOD(Calculator!$B$37/Calculator!$F$15,1)),2))+MIN(500,MAX(30,100*EXP(-0.3*'VSWR Calculator'!$C$24)*(1+3*ABS(MOD('VSWR Calculator'!$C$23/Calculator!$F$15/2,1)-0.5))))/'VSWR Calculator'!$C$25)-$C69)^2+(1500*ABS(SIN(2*PI()*MOD(Calculator!$B$37/Calculator!$F$15,1)))*IF(MOD(Calculator!$B$37/Calculator!$F$15,1)&lt;0.5,-1,1))^2)/SQRT(((50*POWER(80,POWER(COS(PI()*MOD(Calculator!$B$37/Calculator!$F$15,1)),2))+MIN(500,MAX(30,100*EXP(-0.3*'VSWR Calculator'!$C$24)*(1+3*ABS(MOD('VSWR Calculator'!$C$23/Calculator!$F$15/2,1)-0.5))))/'VSWR Calculator'!$C$25)+$C69)^2+(1500*ABS(SIN(2*PI()*MOD(Calculator!$B$37/Calculator!$F$15,1)))*IF(MOD(Calculator!$B$37/Calculator!$F$15,1)&lt;0.5,-1,1))^2))/(1-SQRT(((50*POWER(80,POWER(COS(PI()*MOD(Calculator!$B$37/Calculator!$F$15,1)),2))+MIN(500,MAX(30,100*EXP(-0.3*'VSWR Calculator'!$C$24)*(1+3*ABS(MOD('VSWR Calculator'!$C$23/Calculator!$F$15/2,1)-0.5))))/'VSWR Calculator'!$C$25)-$C69)^2+(1500*ABS(SIN(2*PI()*MOD(Calculator!$B$37/Calculator!$F$15,1)))*IF(MOD(Calculator!$B$37/Calculator!$F$15,1)&lt;0.5,-1,1))^2)/SQRT(((50*POWER(80,POWER(COS(PI()*MOD(Calculator!$B$37/Calculator!$F$15,1)),2))+MIN(500,MAX(30,100*EXP(-0.3*'VSWR Calculator'!$C$24)*(1+3*ABS(MOD('VSWR Calculator'!$C$23/Calculator!$F$15/2,1)-0.5))))/'VSWR Calculator'!$C$25)+$C69)^2+(1500*ABS(SIN(2*PI()*MOD(Calculator!$B$37/Calculator!$F$15,1)))*IF(MOD(Calculator!$B$37/Calculator!$F$15,1)&lt;0.5,-1,1))^2)),2))</f>
        <v>2.27</v>
      </c>
      <c r="HR69" s="253" t="str">
        <f aca="false">IF(OR(Calculator!$E$16&lt;&gt;"YES",Calculator!$B$37&lt;Calculator!$G$16),"—",ROUND((1+SQRT(((50*POWER(80,POWER(COS(PI()*MOD(Calculator!$B$37/Calculator!$F$16,1)),2))+MIN(500,MAX(30,100*EXP(-0.3*'VSWR Calculator'!$C$24)*(1+3*ABS(MOD('VSWR Calculator'!$C$23/Calculator!$F$16/2,1)-0.5))))/'VSWR Calculator'!$C$25)-$C69)^2+(1500*ABS(SIN(2*PI()*MOD(Calculator!$B$37/Calculator!$F$16,1)))*IF(MOD(Calculator!$B$37/Calculator!$F$16,1)&lt;0.5,-1,1))^2)/SQRT(((50*POWER(80,POWER(COS(PI()*MOD(Calculator!$B$37/Calculator!$F$16,1)),2))+MIN(500,MAX(30,100*EXP(-0.3*'VSWR Calculator'!$C$24)*(1+3*ABS(MOD('VSWR Calculator'!$C$23/Calculator!$F$16/2,1)-0.5))))/'VSWR Calculator'!$C$25)+$C69)^2+(1500*ABS(SIN(2*PI()*MOD(Calculator!$B$37/Calculator!$F$16,1)))*IF(MOD(Calculator!$B$37/Calculator!$F$16,1)&lt;0.5,-1,1))^2))/(1-SQRT(((50*POWER(80,POWER(COS(PI()*MOD(Calculator!$B$37/Calculator!$F$16,1)),2))+MIN(500,MAX(30,100*EXP(-0.3*'VSWR Calculator'!$C$24)*(1+3*ABS(MOD('VSWR Calculator'!$C$23/Calculator!$F$16/2,1)-0.5))))/'VSWR Calculator'!$C$25)-$C69)^2+(1500*ABS(SIN(2*PI()*MOD(Calculator!$B$37/Calculator!$F$16,1)))*IF(MOD(Calculator!$B$37/Calculator!$F$16,1)&lt;0.5,-1,1))^2)/SQRT(((50*POWER(80,POWER(COS(PI()*MOD(Calculator!$B$37/Calculator!$F$16,1)),2))+MIN(500,MAX(30,100*EXP(-0.3*'VSWR Calculator'!$C$24)*(1+3*ABS(MOD('VSWR Calculator'!$C$23/Calculator!$F$16/2,1)-0.5))))/'VSWR Calculator'!$C$25)+$C69)^2+(1500*ABS(SIN(2*PI()*MOD(Calculator!$B$37/Calculator!$F$16,1)))*IF(MOD(Calculator!$B$37/Calculator!$F$16,1)&lt;0.5,-1,1))^2)),2))</f>
        <v>—</v>
      </c>
      <c r="HS69" s="253" t="n">
        <f aca="false">IF(OR(Calculator!$E$17&lt;&gt;"YES",Calculator!$B$37&lt;Calculator!$G$17),"—",ROUND((1+SQRT(((50*POWER(80,POWER(COS(PI()*MOD(Calculator!$B$37/Calculator!$F$17,1)),2))+MIN(500,MAX(30,100*EXP(-0.3*'VSWR Calculator'!$C$24)*(1+3*ABS(MOD('VSWR Calculator'!$C$23/Calculator!$F$17/2,1)-0.5))))/'VSWR Calculator'!$C$25)-$C69)^2+(1500*ABS(SIN(2*PI()*MOD(Calculator!$B$37/Calculator!$F$17,1)))*IF(MOD(Calculator!$B$37/Calculator!$F$17,1)&lt;0.5,-1,1))^2)/SQRT(((50*POWER(80,POWER(COS(PI()*MOD(Calculator!$B$37/Calculator!$F$17,1)),2))+MIN(500,MAX(30,100*EXP(-0.3*'VSWR Calculator'!$C$24)*(1+3*ABS(MOD('VSWR Calculator'!$C$23/Calculator!$F$17/2,1)-0.5))))/'VSWR Calculator'!$C$25)+$C69)^2+(1500*ABS(SIN(2*PI()*MOD(Calculator!$B$37/Calculator!$F$17,1)))*IF(MOD(Calculator!$B$37/Calculator!$F$17,1)&lt;0.5,-1,1))^2))/(1-SQRT(((50*POWER(80,POWER(COS(PI()*MOD(Calculator!$B$37/Calculator!$F$17,1)),2))+MIN(500,MAX(30,100*EXP(-0.3*'VSWR Calculator'!$C$24)*(1+3*ABS(MOD('VSWR Calculator'!$C$23/Calculator!$F$17/2,1)-0.5))))/'VSWR Calculator'!$C$25)-$C69)^2+(1500*ABS(SIN(2*PI()*MOD(Calculator!$B$37/Calculator!$F$17,1)))*IF(MOD(Calculator!$B$37/Calculator!$F$17,1)&lt;0.5,-1,1))^2)/SQRT(((50*POWER(80,POWER(COS(PI()*MOD(Calculator!$B$37/Calculator!$F$17,1)),2))+MIN(500,MAX(30,100*EXP(-0.3*'VSWR Calculator'!$C$24)*(1+3*ABS(MOD('VSWR Calculator'!$C$23/Calculator!$F$17/2,1)-0.5))))/'VSWR Calculator'!$C$25)+$C69)^2+(1500*ABS(SIN(2*PI()*MOD(Calculator!$B$37/Calculator!$F$17,1)))*IF(MOD(Calculator!$B$37/Calculator!$F$17,1)&lt;0.5,-1,1))^2)),2))</f>
        <v>12.26</v>
      </c>
      <c r="HT69" s="253" t="str">
        <f aca="false">IF(OR(Calculator!$E$18&lt;&gt;"YES",Calculator!$B$37&lt;Calculator!$G$18),"—",ROUND((1+SQRT(((50*POWER(80,POWER(COS(PI()*MOD(Calculator!$B$37/Calculator!$F$18,1)),2))+MIN(500,MAX(30,100*EXP(-0.3*'VSWR Calculator'!$C$24)*(1+3*ABS(MOD('VSWR Calculator'!$C$23/Calculator!$F$18/2,1)-0.5))))/'VSWR Calculator'!$C$25)-$C69)^2+(1500*ABS(SIN(2*PI()*MOD(Calculator!$B$37/Calculator!$F$18,1)))*IF(MOD(Calculator!$B$37/Calculator!$F$18,1)&lt;0.5,-1,1))^2)/SQRT(((50*POWER(80,POWER(COS(PI()*MOD(Calculator!$B$37/Calculator!$F$18,1)),2))+MIN(500,MAX(30,100*EXP(-0.3*'VSWR Calculator'!$C$24)*(1+3*ABS(MOD('VSWR Calculator'!$C$23/Calculator!$F$18/2,1)-0.5))))/'VSWR Calculator'!$C$25)+$C69)^2+(1500*ABS(SIN(2*PI()*MOD(Calculator!$B$37/Calculator!$F$18,1)))*IF(MOD(Calculator!$B$37/Calculator!$F$18,1)&lt;0.5,-1,1))^2))/(1-SQRT(((50*POWER(80,POWER(COS(PI()*MOD(Calculator!$B$37/Calculator!$F$18,1)),2))+MIN(500,MAX(30,100*EXP(-0.3*'VSWR Calculator'!$C$24)*(1+3*ABS(MOD('VSWR Calculator'!$C$23/Calculator!$F$18/2,1)-0.5))))/'VSWR Calculator'!$C$25)-$C69)^2+(1500*ABS(SIN(2*PI()*MOD(Calculator!$B$37/Calculator!$F$18,1)))*IF(MOD(Calculator!$B$37/Calculator!$F$18,1)&lt;0.5,-1,1))^2)/SQRT(((50*POWER(80,POWER(COS(PI()*MOD(Calculator!$B$37/Calculator!$F$18,1)),2))+MIN(500,MAX(30,100*EXP(-0.3*'VSWR Calculator'!$C$24)*(1+3*ABS(MOD('VSWR Calculator'!$C$23/Calculator!$F$18/2,1)-0.5))))/'VSWR Calculator'!$C$25)+$C69)^2+(1500*ABS(SIN(2*PI()*MOD(Calculator!$B$37/Calculator!$F$18,1)))*IF(MOD(Calculator!$B$37/Calculator!$F$18,1)&lt;0.5,-1,1))^2)),2))</f>
        <v>—</v>
      </c>
      <c r="HU69" s="253" t="str">
        <f aca="false">IF(OR(Calculator!$E$19&lt;&gt;"YES",Calculator!$B$37&lt;Calculator!$G$19),"—",ROUND((1+SQRT(((50*POWER(80,POWER(COS(PI()*MOD(Calculator!$B$37/Calculator!$F$19,1)),2))+MIN(500,MAX(30,100*EXP(-0.3*'VSWR Calculator'!$C$24)*(1+3*ABS(MOD('VSWR Calculator'!$C$23/Calculator!$F$19/2,1)-0.5))))/'VSWR Calculator'!$C$25)-$C69)^2+(1500*ABS(SIN(2*PI()*MOD(Calculator!$B$37/Calculator!$F$19,1)))*IF(MOD(Calculator!$B$37/Calculator!$F$19,1)&lt;0.5,-1,1))^2)/SQRT(((50*POWER(80,POWER(COS(PI()*MOD(Calculator!$B$37/Calculator!$F$19,1)),2))+MIN(500,MAX(30,100*EXP(-0.3*'VSWR Calculator'!$C$24)*(1+3*ABS(MOD('VSWR Calculator'!$C$23/Calculator!$F$19/2,1)-0.5))))/'VSWR Calculator'!$C$25)+$C69)^2+(1500*ABS(SIN(2*PI()*MOD(Calculator!$B$37/Calculator!$F$19,1)))*IF(MOD(Calculator!$B$37/Calculator!$F$19,1)&lt;0.5,-1,1))^2))/(1-SQRT(((50*POWER(80,POWER(COS(PI()*MOD(Calculator!$B$37/Calculator!$F$19,1)),2))+MIN(500,MAX(30,100*EXP(-0.3*'VSWR Calculator'!$C$24)*(1+3*ABS(MOD('VSWR Calculator'!$C$23/Calculator!$F$19/2,1)-0.5))))/'VSWR Calculator'!$C$25)-$C69)^2+(1500*ABS(SIN(2*PI()*MOD(Calculator!$B$37/Calculator!$F$19,1)))*IF(MOD(Calculator!$B$37/Calculator!$F$19,1)&lt;0.5,-1,1))^2)/SQRT(((50*POWER(80,POWER(COS(PI()*MOD(Calculator!$B$37/Calculator!$F$19,1)),2))+MIN(500,MAX(30,100*EXP(-0.3*'VSWR Calculator'!$C$24)*(1+3*ABS(MOD('VSWR Calculator'!$C$23/Calculator!$F$19/2,1)-0.5))))/'VSWR Calculator'!$C$25)+$C69)^2+(1500*ABS(SIN(2*PI()*MOD(Calculator!$B$37/Calculator!$F$19,1)))*IF(MOD(Calculator!$B$37/Calculator!$F$19,1)&lt;0.5,-1,1))^2)),2))</f>
        <v>—</v>
      </c>
      <c r="HV69" s="253" t="str">
        <f aca="false">IF(OR(Calculator!$E$20&lt;&gt;"YES",Calculator!$B$37&lt;Calculator!$G$20),"—",ROUND((1+SQRT(((50*POWER(80,POWER(COS(PI()*MOD(Calculator!$B$37/Calculator!$F$20,1)),2))+MIN(500,MAX(30,100*EXP(-0.3*'VSWR Calculator'!$C$24)*(1+3*ABS(MOD('VSWR Calculator'!$C$23/Calculator!$F$20/2,1)-0.5))))/'VSWR Calculator'!$C$25)-$C69)^2+(1500*ABS(SIN(2*PI()*MOD(Calculator!$B$37/Calculator!$F$20,1)))*IF(MOD(Calculator!$B$37/Calculator!$F$20,1)&lt;0.5,-1,1))^2)/SQRT(((50*POWER(80,POWER(COS(PI()*MOD(Calculator!$B$37/Calculator!$F$20,1)),2))+MIN(500,MAX(30,100*EXP(-0.3*'VSWR Calculator'!$C$24)*(1+3*ABS(MOD('VSWR Calculator'!$C$23/Calculator!$F$20/2,1)-0.5))))/'VSWR Calculator'!$C$25)+$C69)^2+(1500*ABS(SIN(2*PI()*MOD(Calculator!$B$37/Calculator!$F$20,1)))*IF(MOD(Calculator!$B$37/Calculator!$F$20,1)&lt;0.5,-1,1))^2))/(1-SQRT(((50*POWER(80,POWER(COS(PI()*MOD(Calculator!$B$37/Calculator!$F$20,1)),2))+MIN(500,MAX(30,100*EXP(-0.3*'VSWR Calculator'!$C$24)*(1+3*ABS(MOD('VSWR Calculator'!$C$23/Calculator!$F$20/2,1)-0.5))))/'VSWR Calculator'!$C$25)-$C69)^2+(1500*ABS(SIN(2*PI()*MOD(Calculator!$B$37/Calculator!$F$20,1)))*IF(MOD(Calculator!$B$37/Calculator!$F$20,1)&lt;0.5,-1,1))^2)/SQRT(((50*POWER(80,POWER(COS(PI()*MOD(Calculator!$B$37/Calculator!$F$20,1)),2))+MIN(500,MAX(30,100*EXP(-0.3*'VSWR Calculator'!$C$24)*(1+3*ABS(MOD('VSWR Calculator'!$C$23/Calculator!$F$20/2,1)-0.5))))/'VSWR Calculator'!$C$25)+$C69)^2+(1500*ABS(SIN(2*PI()*MOD(Calculator!$B$37/Calculator!$F$20,1)))*IF(MOD(Calculator!$B$37/Calculator!$F$20,1)&lt;0.5,-1,1))^2)),2))</f>
        <v>—</v>
      </c>
      <c r="HW69" s="253" t="str">
        <f aca="false">IF(OR(Calculator!$E$21&lt;&gt;"YES",Calculator!$B$37&lt;Calculator!$G$21),"—",ROUND((1+SQRT(((50*POWER(80,POWER(COS(PI()*MOD(Calculator!$B$37/Calculator!$F$21,1)),2))+MIN(500,MAX(30,100*EXP(-0.3*'VSWR Calculator'!$C$24)*(1+3*ABS(MOD('VSWR Calculator'!$C$23/Calculator!$F$21/2,1)-0.5))))/'VSWR Calculator'!$C$25)-$C69)^2+(1500*ABS(SIN(2*PI()*MOD(Calculator!$B$37/Calculator!$F$21,1)))*IF(MOD(Calculator!$B$37/Calculator!$F$21,1)&lt;0.5,-1,1))^2)/SQRT(((50*POWER(80,POWER(COS(PI()*MOD(Calculator!$B$37/Calculator!$F$21,1)),2))+MIN(500,MAX(30,100*EXP(-0.3*'VSWR Calculator'!$C$24)*(1+3*ABS(MOD('VSWR Calculator'!$C$23/Calculator!$F$21/2,1)-0.5))))/'VSWR Calculator'!$C$25)+$C69)^2+(1500*ABS(SIN(2*PI()*MOD(Calculator!$B$37/Calculator!$F$21,1)))*IF(MOD(Calculator!$B$37/Calculator!$F$21,1)&lt;0.5,-1,1))^2))/(1-SQRT(((50*POWER(80,POWER(COS(PI()*MOD(Calculator!$B$37/Calculator!$F$21,1)),2))+MIN(500,MAX(30,100*EXP(-0.3*'VSWR Calculator'!$C$24)*(1+3*ABS(MOD('VSWR Calculator'!$C$23/Calculator!$F$21/2,1)-0.5))))/'VSWR Calculator'!$C$25)-$C69)^2+(1500*ABS(SIN(2*PI()*MOD(Calculator!$B$37/Calculator!$F$21,1)))*IF(MOD(Calculator!$B$37/Calculator!$F$21,1)&lt;0.5,-1,1))^2)/SQRT(((50*POWER(80,POWER(COS(PI()*MOD(Calculator!$B$37/Calculator!$F$21,1)),2))+MIN(500,MAX(30,100*EXP(-0.3*'VSWR Calculator'!$C$24)*(1+3*ABS(MOD('VSWR Calculator'!$C$23/Calculator!$F$21/2,1)-0.5))))/'VSWR Calculator'!$C$25)+$C69)^2+(1500*ABS(SIN(2*PI()*MOD(Calculator!$B$37/Calculator!$F$21,1)))*IF(MOD(Calculator!$B$37/Calculator!$F$21,1)&lt;0.5,-1,1))^2)),2))</f>
        <v>—</v>
      </c>
      <c r="HX69" s="253" t="str">
        <f aca="false">IF(OR(Calculator!$E$22&lt;&gt;"YES",Calculator!$B$37&lt;Calculator!$G$22),"—",ROUND((1+SQRT(((50*POWER(80,POWER(COS(PI()*MOD(Calculator!$B$37/Calculator!$F$22,1)),2))+MIN(500,MAX(30,100*EXP(-0.3*'VSWR Calculator'!$C$24)*(1+3*ABS(MOD('VSWR Calculator'!$C$23/Calculator!$F$22/2,1)-0.5))))/'VSWR Calculator'!$C$25)-$C69)^2+(1500*ABS(SIN(2*PI()*MOD(Calculator!$B$37/Calculator!$F$22,1)))*IF(MOD(Calculator!$B$37/Calculator!$F$22,1)&lt;0.5,-1,1))^2)/SQRT(((50*POWER(80,POWER(COS(PI()*MOD(Calculator!$B$37/Calculator!$F$22,1)),2))+MIN(500,MAX(30,100*EXP(-0.3*'VSWR Calculator'!$C$24)*(1+3*ABS(MOD('VSWR Calculator'!$C$23/Calculator!$F$22/2,1)-0.5))))/'VSWR Calculator'!$C$25)+$C69)^2+(1500*ABS(SIN(2*PI()*MOD(Calculator!$B$37/Calculator!$F$22,1)))*IF(MOD(Calculator!$B$37/Calculator!$F$22,1)&lt;0.5,-1,1))^2))/(1-SQRT(((50*POWER(80,POWER(COS(PI()*MOD(Calculator!$B$37/Calculator!$F$22,1)),2))+MIN(500,MAX(30,100*EXP(-0.3*'VSWR Calculator'!$C$24)*(1+3*ABS(MOD('VSWR Calculator'!$C$23/Calculator!$F$22/2,1)-0.5))))/'VSWR Calculator'!$C$25)-$C69)^2+(1500*ABS(SIN(2*PI()*MOD(Calculator!$B$37/Calculator!$F$22,1)))*IF(MOD(Calculator!$B$37/Calculator!$F$22,1)&lt;0.5,-1,1))^2)/SQRT(((50*POWER(80,POWER(COS(PI()*MOD(Calculator!$B$37/Calculator!$F$22,1)),2))+MIN(500,MAX(30,100*EXP(-0.3*'VSWR Calculator'!$C$24)*(1+3*ABS(MOD('VSWR Calculator'!$C$23/Calculator!$F$22/2,1)-0.5))))/'VSWR Calculator'!$C$25)+$C69)^2+(1500*ABS(SIN(2*PI()*MOD(Calculator!$B$37/Calculator!$F$22,1)))*IF(MOD(Calculator!$B$37/Calculator!$F$22,1)&lt;0.5,-1,1))^2)),2))</f>
        <v>—</v>
      </c>
      <c r="HY69" s="253" t="n">
        <f aca="false">IFERROR(ROUND((IF(ISNUMBER(HN69),HN69,0)+IF(ISNUMBER(HO69),HO69,0)+IF(ISNUMBER(HP69),HP69,0)+IF(ISNUMBER(HQ69),HQ69,0)+IF(ISNUMBER(HR69),HR69,0)+IF(ISNUMBER(HS69),HS69,0)+IF(ISNUMBER(HT69),HT69,0)+IF(ISNUMBER(HU69),HU69,0)+IF(ISNUMBER(HV69),HV69,0)+IF(ISNUMBER(HW69),HW69,0)+IF(ISNUMBER(HX69),HX69,0))/(IF(ISNUMBER(HN69),1,0)+IF(ISNUMBER(HO69),1,0)+IF(ISNUMBER(HP69),1,0)+IF(ISNUMBER(HQ69),1,0)+IF(ISNUMBER(HR69),1,0)+IF(ISNUMBER(HS69),1,0)+IF(ISNUMBER(HT69),1,0)+IF(ISNUMBER(HU69),1,0)+IF(ISNUMBER(HV69),1,0)+IF(ISNUMBER(HW69),1,0)+IF(ISNUMBER(HX69),1,0)),4),"")</f>
        <v>7.265</v>
      </c>
      <c r="HZ69" s="253" t="str">
        <f aca="false">IF(OR(Calculator!$E$12&lt;&gt;"YES",Calculator!$B$38&lt;Calculator!$G$12),"—",ROUND((1+SQRT(((50*POWER(80,POWER(COS(PI()*MOD(Calculator!$B$38/Calculator!$F$12,1)),2))+MIN(500,MAX(30,100*EXP(-0.3*'VSWR Calculator'!$C$24)*(1+3*ABS(MOD('VSWR Calculator'!$C$23/Calculator!$F$12/2,1)-0.5))))/'VSWR Calculator'!$C$25)-$C69)^2+(1500*ABS(SIN(2*PI()*MOD(Calculator!$B$38/Calculator!$F$12,1)))*IF(MOD(Calculator!$B$38/Calculator!$F$12,1)&lt;0.5,-1,1))^2)/SQRT(((50*POWER(80,POWER(COS(PI()*MOD(Calculator!$B$38/Calculator!$F$12,1)),2))+MIN(500,MAX(30,100*EXP(-0.3*'VSWR Calculator'!$C$24)*(1+3*ABS(MOD('VSWR Calculator'!$C$23/Calculator!$F$12/2,1)-0.5))))/'VSWR Calculator'!$C$25)+$C69)^2+(1500*ABS(SIN(2*PI()*MOD(Calculator!$B$38/Calculator!$F$12,1)))*IF(MOD(Calculator!$B$38/Calculator!$F$12,1)&lt;0.5,-1,1))^2))/(1-SQRT(((50*POWER(80,POWER(COS(PI()*MOD(Calculator!$B$38/Calculator!$F$12,1)),2))+MIN(500,MAX(30,100*EXP(-0.3*'VSWR Calculator'!$C$24)*(1+3*ABS(MOD('VSWR Calculator'!$C$23/Calculator!$F$12/2,1)-0.5))))/'VSWR Calculator'!$C$25)-$C69)^2+(1500*ABS(SIN(2*PI()*MOD(Calculator!$B$38/Calculator!$F$12,1)))*IF(MOD(Calculator!$B$38/Calculator!$F$12,1)&lt;0.5,-1,1))^2)/SQRT(((50*POWER(80,POWER(COS(PI()*MOD(Calculator!$B$38/Calculator!$F$12,1)),2))+MIN(500,MAX(30,100*EXP(-0.3*'VSWR Calculator'!$C$24)*(1+3*ABS(MOD('VSWR Calculator'!$C$23/Calculator!$F$12/2,1)-0.5))))/'VSWR Calculator'!$C$25)+$C69)^2+(1500*ABS(SIN(2*PI()*MOD(Calculator!$B$38/Calculator!$F$12,1)))*IF(MOD(Calculator!$B$38/Calculator!$F$12,1)&lt;0.5,-1,1))^2)),2))</f>
        <v>—</v>
      </c>
      <c r="IA69" s="253" t="str">
        <f aca="false">IF(OR(Calculator!$E$13&lt;&gt;"YES",Calculator!$B$38&lt;Calculator!$G$13),"—",ROUND((1+SQRT(((50*POWER(80,POWER(COS(PI()*MOD(Calculator!$B$38/Calculator!$F$13,1)),2))+MIN(500,MAX(30,100*EXP(-0.3*'VSWR Calculator'!$C$24)*(1+3*ABS(MOD('VSWR Calculator'!$C$23/Calculator!$F$13/2,1)-0.5))))/'VSWR Calculator'!$C$25)-$C69)^2+(1500*ABS(SIN(2*PI()*MOD(Calculator!$B$38/Calculator!$F$13,1)))*IF(MOD(Calculator!$B$38/Calculator!$F$13,1)&lt;0.5,-1,1))^2)/SQRT(((50*POWER(80,POWER(COS(PI()*MOD(Calculator!$B$38/Calculator!$F$13,1)),2))+MIN(500,MAX(30,100*EXP(-0.3*'VSWR Calculator'!$C$24)*(1+3*ABS(MOD('VSWR Calculator'!$C$23/Calculator!$F$13/2,1)-0.5))))/'VSWR Calculator'!$C$25)+$C69)^2+(1500*ABS(SIN(2*PI()*MOD(Calculator!$B$38/Calculator!$F$13,1)))*IF(MOD(Calculator!$B$38/Calculator!$F$13,1)&lt;0.5,-1,1))^2))/(1-SQRT(((50*POWER(80,POWER(COS(PI()*MOD(Calculator!$B$38/Calculator!$F$13,1)),2))+MIN(500,MAX(30,100*EXP(-0.3*'VSWR Calculator'!$C$24)*(1+3*ABS(MOD('VSWR Calculator'!$C$23/Calculator!$F$13/2,1)-0.5))))/'VSWR Calculator'!$C$25)-$C69)^2+(1500*ABS(SIN(2*PI()*MOD(Calculator!$B$38/Calculator!$F$13,1)))*IF(MOD(Calculator!$B$38/Calculator!$F$13,1)&lt;0.5,-1,1))^2)/SQRT(((50*POWER(80,POWER(COS(PI()*MOD(Calculator!$B$38/Calculator!$F$13,1)),2))+MIN(500,MAX(30,100*EXP(-0.3*'VSWR Calculator'!$C$24)*(1+3*ABS(MOD('VSWR Calculator'!$C$23/Calculator!$F$13/2,1)-0.5))))/'VSWR Calculator'!$C$25)+$C69)^2+(1500*ABS(SIN(2*PI()*MOD(Calculator!$B$38/Calculator!$F$13,1)))*IF(MOD(Calculator!$B$38/Calculator!$F$13,1)&lt;0.5,-1,1))^2)),2))</f>
        <v>—</v>
      </c>
      <c r="IB69" s="253" t="str">
        <f aca="false">IF(OR(Calculator!$E$14&lt;&gt;"YES",Calculator!$B$38&lt;Calculator!$G$14),"—",ROUND((1+SQRT(((50*POWER(80,POWER(COS(PI()*MOD(Calculator!$B$38/Calculator!$F$14,1)),2))+MIN(500,MAX(30,100*EXP(-0.3*'VSWR Calculator'!$C$24)*(1+3*ABS(MOD('VSWR Calculator'!$C$23/Calculator!$F$14/2,1)-0.5))))/'VSWR Calculator'!$C$25)-$C69)^2+(1500*ABS(SIN(2*PI()*MOD(Calculator!$B$38/Calculator!$F$14,1)))*IF(MOD(Calculator!$B$38/Calculator!$F$14,1)&lt;0.5,-1,1))^2)/SQRT(((50*POWER(80,POWER(COS(PI()*MOD(Calculator!$B$38/Calculator!$F$14,1)),2))+MIN(500,MAX(30,100*EXP(-0.3*'VSWR Calculator'!$C$24)*(1+3*ABS(MOD('VSWR Calculator'!$C$23/Calculator!$F$14/2,1)-0.5))))/'VSWR Calculator'!$C$25)+$C69)^2+(1500*ABS(SIN(2*PI()*MOD(Calculator!$B$38/Calculator!$F$14,1)))*IF(MOD(Calculator!$B$38/Calculator!$F$14,1)&lt;0.5,-1,1))^2))/(1-SQRT(((50*POWER(80,POWER(COS(PI()*MOD(Calculator!$B$38/Calculator!$F$14,1)),2))+MIN(500,MAX(30,100*EXP(-0.3*'VSWR Calculator'!$C$24)*(1+3*ABS(MOD('VSWR Calculator'!$C$23/Calculator!$F$14/2,1)-0.5))))/'VSWR Calculator'!$C$25)-$C69)^2+(1500*ABS(SIN(2*PI()*MOD(Calculator!$B$38/Calculator!$F$14,1)))*IF(MOD(Calculator!$B$38/Calculator!$F$14,1)&lt;0.5,-1,1))^2)/SQRT(((50*POWER(80,POWER(COS(PI()*MOD(Calculator!$B$38/Calculator!$F$14,1)),2))+MIN(500,MAX(30,100*EXP(-0.3*'VSWR Calculator'!$C$24)*(1+3*ABS(MOD('VSWR Calculator'!$C$23/Calculator!$F$14/2,1)-0.5))))/'VSWR Calculator'!$C$25)+$C69)^2+(1500*ABS(SIN(2*PI()*MOD(Calculator!$B$38/Calculator!$F$14,1)))*IF(MOD(Calculator!$B$38/Calculator!$F$14,1)&lt;0.5,-1,1))^2)),2))</f>
        <v>—</v>
      </c>
      <c r="IC69" s="253" t="n">
        <f aca="false">IF(OR(Calculator!$E$15&lt;&gt;"YES",Calculator!$B$38&lt;Calculator!$G$15),"—",ROUND((1+SQRT(((50*POWER(80,POWER(COS(PI()*MOD(Calculator!$B$38/Calculator!$F$15,1)),2))+MIN(500,MAX(30,100*EXP(-0.3*'VSWR Calculator'!$C$24)*(1+3*ABS(MOD('VSWR Calculator'!$C$23/Calculator!$F$15/2,1)-0.5))))/'VSWR Calculator'!$C$25)-$C69)^2+(1500*ABS(SIN(2*PI()*MOD(Calculator!$B$38/Calculator!$F$15,1)))*IF(MOD(Calculator!$B$38/Calculator!$F$15,1)&lt;0.5,-1,1))^2)/SQRT(((50*POWER(80,POWER(COS(PI()*MOD(Calculator!$B$38/Calculator!$F$15,1)),2))+MIN(500,MAX(30,100*EXP(-0.3*'VSWR Calculator'!$C$24)*(1+3*ABS(MOD('VSWR Calculator'!$C$23/Calculator!$F$15/2,1)-0.5))))/'VSWR Calculator'!$C$25)+$C69)^2+(1500*ABS(SIN(2*PI()*MOD(Calculator!$B$38/Calculator!$F$15,1)))*IF(MOD(Calculator!$B$38/Calculator!$F$15,1)&lt;0.5,-1,1))^2))/(1-SQRT(((50*POWER(80,POWER(COS(PI()*MOD(Calculator!$B$38/Calculator!$F$15,1)),2))+MIN(500,MAX(30,100*EXP(-0.3*'VSWR Calculator'!$C$24)*(1+3*ABS(MOD('VSWR Calculator'!$C$23/Calculator!$F$15/2,1)-0.5))))/'VSWR Calculator'!$C$25)-$C69)^2+(1500*ABS(SIN(2*PI()*MOD(Calculator!$B$38/Calculator!$F$15,1)))*IF(MOD(Calculator!$B$38/Calculator!$F$15,1)&lt;0.5,-1,1))^2)/SQRT(((50*POWER(80,POWER(COS(PI()*MOD(Calculator!$B$38/Calculator!$F$15,1)),2))+MIN(500,MAX(30,100*EXP(-0.3*'VSWR Calculator'!$C$24)*(1+3*ABS(MOD('VSWR Calculator'!$C$23/Calculator!$F$15/2,1)-0.5))))/'VSWR Calculator'!$C$25)+$C69)^2+(1500*ABS(SIN(2*PI()*MOD(Calculator!$B$38/Calculator!$F$15,1)))*IF(MOD(Calculator!$B$38/Calculator!$F$15,1)&lt;0.5,-1,1))^2)),2))</f>
        <v>2.13</v>
      </c>
      <c r="ID69" s="253" t="str">
        <f aca="false">IF(OR(Calculator!$E$16&lt;&gt;"YES",Calculator!$B$38&lt;Calculator!$G$16),"—",ROUND((1+SQRT(((50*POWER(80,POWER(COS(PI()*MOD(Calculator!$B$38/Calculator!$F$16,1)),2))+MIN(500,MAX(30,100*EXP(-0.3*'VSWR Calculator'!$C$24)*(1+3*ABS(MOD('VSWR Calculator'!$C$23/Calculator!$F$16/2,1)-0.5))))/'VSWR Calculator'!$C$25)-$C69)^2+(1500*ABS(SIN(2*PI()*MOD(Calculator!$B$38/Calculator!$F$16,1)))*IF(MOD(Calculator!$B$38/Calculator!$F$16,1)&lt;0.5,-1,1))^2)/SQRT(((50*POWER(80,POWER(COS(PI()*MOD(Calculator!$B$38/Calculator!$F$16,1)),2))+MIN(500,MAX(30,100*EXP(-0.3*'VSWR Calculator'!$C$24)*(1+3*ABS(MOD('VSWR Calculator'!$C$23/Calculator!$F$16/2,1)-0.5))))/'VSWR Calculator'!$C$25)+$C69)^2+(1500*ABS(SIN(2*PI()*MOD(Calculator!$B$38/Calculator!$F$16,1)))*IF(MOD(Calculator!$B$38/Calculator!$F$16,1)&lt;0.5,-1,1))^2))/(1-SQRT(((50*POWER(80,POWER(COS(PI()*MOD(Calculator!$B$38/Calculator!$F$16,1)),2))+MIN(500,MAX(30,100*EXP(-0.3*'VSWR Calculator'!$C$24)*(1+3*ABS(MOD('VSWR Calculator'!$C$23/Calculator!$F$16/2,1)-0.5))))/'VSWR Calculator'!$C$25)-$C69)^2+(1500*ABS(SIN(2*PI()*MOD(Calculator!$B$38/Calculator!$F$16,1)))*IF(MOD(Calculator!$B$38/Calculator!$F$16,1)&lt;0.5,-1,1))^2)/SQRT(((50*POWER(80,POWER(COS(PI()*MOD(Calculator!$B$38/Calculator!$F$16,1)),2))+MIN(500,MAX(30,100*EXP(-0.3*'VSWR Calculator'!$C$24)*(1+3*ABS(MOD('VSWR Calculator'!$C$23/Calculator!$F$16/2,1)-0.5))))/'VSWR Calculator'!$C$25)+$C69)^2+(1500*ABS(SIN(2*PI()*MOD(Calculator!$B$38/Calculator!$F$16,1)))*IF(MOD(Calculator!$B$38/Calculator!$F$16,1)&lt;0.5,-1,1))^2)),2))</f>
        <v>—</v>
      </c>
      <c r="IE69" s="253" t="n">
        <f aca="false">IF(OR(Calculator!$E$17&lt;&gt;"YES",Calculator!$B$38&lt;Calculator!$G$17),"—",ROUND((1+SQRT(((50*POWER(80,POWER(COS(PI()*MOD(Calculator!$B$38/Calculator!$F$17,1)),2))+MIN(500,MAX(30,100*EXP(-0.3*'VSWR Calculator'!$C$24)*(1+3*ABS(MOD('VSWR Calculator'!$C$23/Calculator!$F$17/2,1)-0.5))))/'VSWR Calculator'!$C$25)-$C69)^2+(1500*ABS(SIN(2*PI()*MOD(Calculator!$B$38/Calculator!$F$17,1)))*IF(MOD(Calculator!$B$38/Calculator!$F$17,1)&lt;0.5,-1,1))^2)/SQRT(((50*POWER(80,POWER(COS(PI()*MOD(Calculator!$B$38/Calculator!$F$17,1)),2))+MIN(500,MAX(30,100*EXP(-0.3*'VSWR Calculator'!$C$24)*(1+3*ABS(MOD('VSWR Calculator'!$C$23/Calculator!$F$17/2,1)-0.5))))/'VSWR Calculator'!$C$25)+$C69)^2+(1500*ABS(SIN(2*PI()*MOD(Calculator!$B$38/Calculator!$F$17,1)))*IF(MOD(Calculator!$B$38/Calculator!$F$17,1)&lt;0.5,-1,1))^2))/(1-SQRT(((50*POWER(80,POWER(COS(PI()*MOD(Calculator!$B$38/Calculator!$F$17,1)),2))+MIN(500,MAX(30,100*EXP(-0.3*'VSWR Calculator'!$C$24)*(1+3*ABS(MOD('VSWR Calculator'!$C$23/Calculator!$F$17/2,1)-0.5))))/'VSWR Calculator'!$C$25)-$C69)^2+(1500*ABS(SIN(2*PI()*MOD(Calculator!$B$38/Calculator!$F$17,1)))*IF(MOD(Calculator!$B$38/Calculator!$F$17,1)&lt;0.5,-1,1))^2)/SQRT(((50*POWER(80,POWER(COS(PI()*MOD(Calculator!$B$38/Calculator!$F$17,1)),2))+MIN(500,MAX(30,100*EXP(-0.3*'VSWR Calculator'!$C$24)*(1+3*ABS(MOD('VSWR Calculator'!$C$23/Calculator!$F$17/2,1)-0.5))))/'VSWR Calculator'!$C$25)+$C69)^2+(1500*ABS(SIN(2*PI()*MOD(Calculator!$B$38/Calculator!$F$17,1)))*IF(MOD(Calculator!$B$38/Calculator!$F$17,1)&lt;0.5,-1,1))^2)),2))</f>
        <v>14.65</v>
      </c>
      <c r="IF69" s="253" t="str">
        <f aca="false">IF(OR(Calculator!$E$18&lt;&gt;"YES",Calculator!$B$38&lt;Calculator!$G$18),"—",ROUND((1+SQRT(((50*POWER(80,POWER(COS(PI()*MOD(Calculator!$B$38/Calculator!$F$18,1)),2))+MIN(500,MAX(30,100*EXP(-0.3*'VSWR Calculator'!$C$24)*(1+3*ABS(MOD('VSWR Calculator'!$C$23/Calculator!$F$18/2,1)-0.5))))/'VSWR Calculator'!$C$25)-$C69)^2+(1500*ABS(SIN(2*PI()*MOD(Calculator!$B$38/Calculator!$F$18,1)))*IF(MOD(Calculator!$B$38/Calculator!$F$18,1)&lt;0.5,-1,1))^2)/SQRT(((50*POWER(80,POWER(COS(PI()*MOD(Calculator!$B$38/Calculator!$F$18,1)),2))+MIN(500,MAX(30,100*EXP(-0.3*'VSWR Calculator'!$C$24)*(1+3*ABS(MOD('VSWR Calculator'!$C$23/Calculator!$F$18/2,1)-0.5))))/'VSWR Calculator'!$C$25)+$C69)^2+(1500*ABS(SIN(2*PI()*MOD(Calculator!$B$38/Calculator!$F$18,1)))*IF(MOD(Calculator!$B$38/Calculator!$F$18,1)&lt;0.5,-1,1))^2))/(1-SQRT(((50*POWER(80,POWER(COS(PI()*MOD(Calculator!$B$38/Calculator!$F$18,1)),2))+MIN(500,MAX(30,100*EXP(-0.3*'VSWR Calculator'!$C$24)*(1+3*ABS(MOD('VSWR Calculator'!$C$23/Calculator!$F$18/2,1)-0.5))))/'VSWR Calculator'!$C$25)-$C69)^2+(1500*ABS(SIN(2*PI()*MOD(Calculator!$B$38/Calculator!$F$18,1)))*IF(MOD(Calculator!$B$38/Calculator!$F$18,1)&lt;0.5,-1,1))^2)/SQRT(((50*POWER(80,POWER(COS(PI()*MOD(Calculator!$B$38/Calculator!$F$18,1)),2))+MIN(500,MAX(30,100*EXP(-0.3*'VSWR Calculator'!$C$24)*(1+3*ABS(MOD('VSWR Calculator'!$C$23/Calculator!$F$18/2,1)-0.5))))/'VSWR Calculator'!$C$25)+$C69)^2+(1500*ABS(SIN(2*PI()*MOD(Calculator!$B$38/Calculator!$F$18,1)))*IF(MOD(Calculator!$B$38/Calculator!$F$18,1)&lt;0.5,-1,1))^2)),2))</f>
        <v>—</v>
      </c>
      <c r="IG69" s="253" t="str">
        <f aca="false">IF(OR(Calculator!$E$19&lt;&gt;"YES",Calculator!$B$38&lt;Calculator!$G$19),"—",ROUND((1+SQRT(((50*POWER(80,POWER(COS(PI()*MOD(Calculator!$B$38/Calculator!$F$19,1)),2))+MIN(500,MAX(30,100*EXP(-0.3*'VSWR Calculator'!$C$24)*(1+3*ABS(MOD('VSWR Calculator'!$C$23/Calculator!$F$19/2,1)-0.5))))/'VSWR Calculator'!$C$25)-$C69)^2+(1500*ABS(SIN(2*PI()*MOD(Calculator!$B$38/Calculator!$F$19,1)))*IF(MOD(Calculator!$B$38/Calculator!$F$19,1)&lt;0.5,-1,1))^2)/SQRT(((50*POWER(80,POWER(COS(PI()*MOD(Calculator!$B$38/Calculator!$F$19,1)),2))+MIN(500,MAX(30,100*EXP(-0.3*'VSWR Calculator'!$C$24)*(1+3*ABS(MOD('VSWR Calculator'!$C$23/Calculator!$F$19/2,1)-0.5))))/'VSWR Calculator'!$C$25)+$C69)^2+(1500*ABS(SIN(2*PI()*MOD(Calculator!$B$38/Calculator!$F$19,1)))*IF(MOD(Calculator!$B$38/Calculator!$F$19,1)&lt;0.5,-1,1))^2))/(1-SQRT(((50*POWER(80,POWER(COS(PI()*MOD(Calculator!$B$38/Calculator!$F$19,1)),2))+MIN(500,MAX(30,100*EXP(-0.3*'VSWR Calculator'!$C$24)*(1+3*ABS(MOD('VSWR Calculator'!$C$23/Calculator!$F$19/2,1)-0.5))))/'VSWR Calculator'!$C$25)-$C69)^2+(1500*ABS(SIN(2*PI()*MOD(Calculator!$B$38/Calculator!$F$19,1)))*IF(MOD(Calculator!$B$38/Calculator!$F$19,1)&lt;0.5,-1,1))^2)/SQRT(((50*POWER(80,POWER(COS(PI()*MOD(Calculator!$B$38/Calculator!$F$19,1)),2))+MIN(500,MAX(30,100*EXP(-0.3*'VSWR Calculator'!$C$24)*(1+3*ABS(MOD('VSWR Calculator'!$C$23/Calculator!$F$19/2,1)-0.5))))/'VSWR Calculator'!$C$25)+$C69)^2+(1500*ABS(SIN(2*PI()*MOD(Calculator!$B$38/Calculator!$F$19,1)))*IF(MOD(Calculator!$B$38/Calculator!$F$19,1)&lt;0.5,-1,1))^2)),2))</f>
        <v>—</v>
      </c>
      <c r="IH69" s="253" t="str">
        <f aca="false">IF(OR(Calculator!$E$20&lt;&gt;"YES",Calculator!$B$38&lt;Calculator!$G$20),"—",ROUND((1+SQRT(((50*POWER(80,POWER(COS(PI()*MOD(Calculator!$B$38/Calculator!$F$20,1)),2))+MIN(500,MAX(30,100*EXP(-0.3*'VSWR Calculator'!$C$24)*(1+3*ABS(MOD('VSWR Calculator'!$C$23/Calculator!$F$20/2,1)-0.5))))/'VSWR Calculator'!$C$25)-$C69)^2+(1500*ABS(SIN(2*PI()*MOD(Calculator!$B$38/Calculator!$F$20,1)))*IF(MOD(Calculator!$B$38/Calculator!$F$20,1)&lt;0.5,-1,1))^2)/SQRT(((50*POWER(80,POWER(COS(PI()*MOD(Calculator!$B$38/Calculator!$F$20,1)),2))+MIN(500,MAX(30,100*EXP(-0.3*'VSWR Calculator'!$C$24)*(1+3*ABS(MOD('VSWR Calculator'!$C$23/Calculator!$F$20/2,1)-0.5))))/'VSWR Calculator'!$C$25)+$C69)^2+(1500*ABS(SIN(2*PI()*MOD(Calculator!$B$38/Calculator!$F$20,1)))*IF(MOD(Calculator!$B$38/Calculator!$F$20,1)&lt;0.5,-1,1))^2))/(1-SQRT(((50*POWER(80,POWER(COS(PI()*MOD(Calculator!$B$38/Calculator!$F$20,1)),2))+MIN(500,MAX(30,100*EXP(-0.3*'VSWR Calculator'!$C$24)*(1+3*ABS(MOD('VSWR Calculator'!$C$23/Calculator!$F$20/2,1)-0.5))))/'VSWR Calculator'!$C$25)-$C69)^2+(1500*ABS(SIN(2*PI()*MOD(Calculator!$B$38/Calculator!$F$20,1)))*IF(MOD(Calculator!$B$38/Calculator!$F$20,1)&lt;0.5,-1,1))^2)/SQRT(((50*POWER(80,POWER(COS(PI()*MOD(Calculator!$B$38/Calculator!$F$20,1)),2))+MIN(500,MAX(30,100*EXP(-0.3*'VSWR Calculator'!$C$24)*(1+3*ABS(MOD('VSWR Calculator'!$C$23/Calculator!$F$20/2,1)-0.5))))/'VSWR Calculator'!$C$25)+$C69)^2+(1500*ABS(SIN(2*PI()*MOD(Calculator!$B$38/Calculator!$F$20,1)))*IF(MOD(Calculator!$B$38/Calculator!$F$20,1)&lt;0.5,-1,1))^2)),2))</f>
        <v>—</v>
      </c>
      <c r="II69" s="253" t="str">
        <f aca="false">IF(OR(Calculator!$E$21&lt;&gt;"YES",Calculator!$B$38&lt;Calculator!$G$21),"—",ROUND((1+SQRT(((50*POWER(80,POWER(COS(PI()*MOD(Calculator!$B$38/Calculator!$F$21,1)),2))+MIN(500,MAX(30,100*EXP(-0.3*'VSWR Calculator'!$C$24)*(1+3*ABS(MOD('VSWR Calculator'!$C$23/Calculator!$F$21/2,1)-0.5))))/'VSWR Calculator'!$C$25)-$C69)^2+(1500*ABS(SIN(2*PI()*MOD(Calculator!$B$38/Calculator!$F$21,1)))*IF(MOD(Calculator!$B$38/Calculator!$F$21,1)&lt;0.5,-1,1))^2)/SQRT(((50*POWER(80,POWER(COS(PI()*MOD(Calculator!$B$38/Calculator!$F$21,1)),2))+MIN(500,MAX(30,100*EXP(-0.3*'VSWR Calculator'!$C$24)*(1+3*ABS(MOD('VSWR Calculator'!$C$23/Calculator!$F$21/2,1)-0.5))))/'VSWR Calculator'!$C$25)+$C69)^2+(1500*ABS(SIN(2*PI()*MOD(Calculator!$B$38/Calculator!$F$21,1)))*IF(MOD(Calculator!$B$38/Calculator!$F$21,1)&lt;0.5,-1,1))^2))/(1-SQRT(((50*POWER(80,POWER(COS(PI()*MOD(Calculator!$B$38/Calculator!$F$21,1)),2))+MIN(500,MAX(30,100*EXP(-0.3*'VSWR Calculator'!$C$24)*(1+3*ABS(MOD('VSWR Calculator'!$C$23/Calculator!$F$21/2,1)-0.5))))/'VSWR Calculator'!$C$25)-$C69)^2+(1500*ABS(SIN(2*PI()*MOD(Calculator!$B$38/Calculator!$F$21,1)))*IF(MOD(Calculator!$B$38/Calculator!$F$21,1)&lt;0.5,-1,1))^2)/SQRT(((50*POWER(80,POWER(COS(PI()*MOD(Calculator!$B$38/Calculator!$F$21,1)),2))+MIN(500,MAX(30,100*EXP(-0.3*'VSWR Calculator'!$C$24)*(1+3*ABS(MOD('VSWR Calculator'!$C$23/Calculator!$F$21/2,1)-0.5))))/'VSWR Calculator'!$C$25)+$C69)^2+(1500*ABS(SIN(2*PI()*MOD(Calculator!$B$38/Calculator!$F$21,1)))*IF(MOD(Calculator!$B$38/Calculator!$F$21,1)&lt;0.5,-1,1))^2)),2))</f>
        <v>—</v>
      </c>
      <c r="IJ69" s="253" t="str">
        <f aca="false">IF(OR(Calculator!$E$22&lt;&gt;"YES",Calculator!$B$38&lt;Calculator!$G$22),"—",ROUND((1+SQRT(((50*POWER(80,POWER(COS(PI()*MOD(Calculator!$B$38/Calculator!$F$22,1)),2))+MIN(500,MAX(30,100*EXP(-0.3*'VSWR Calculator'!$C$24)*(1+3*ABS(MOD('VSWR Calculator'!$C$23/Calculator!$F$22/2,1)-0.5))))/'VSWR Calculator'!$C$25)-$C69)^2+(1500*ABS(SIN(2*PI()*MOD(Calculator!$B$38/Calculator!$F$22,1)))*IF(MOD(Calculator!$B$38/Calculator!$F$22,1)&lt;0.5,-1,1))^2)/SQRT(((50*POWER(80,POWER(COS(PI()*MOD(Calculator!$B$38/Calculator!$F$22,1)),2))+MIN(500,MAX(30,100*EXP(-0.3*'VSWR Calculator'!$C$24)*(1+3*ABS(MOD('VSWR Calculator'!$C$23/Calculator!$F$22/2,1)-0.5))))/'VSWR Calculator'!$C$25)+$C69)^2+(1500*ABS(SIN(2*PI()*MOD(Calculator!$B$38/Calculator!$F$22,1)))*IF(MOD(Calculator!$B$38/Calculator!$F$22,1)&lt;0.5,-1,1))^2))/(1-SQRT(((50*POWER(80,POWER(COS(PI()*MOD(Calculator!$B$38/Calculator!$F$22,1)),2))+MIN(500,MAX(30,100*EXP(-0.3*'VSWR Calculator'!$C$24)*(1+3*ABS(MOD('VSWR Calculator'!$C$23/Calculator!$F$22/2,1)-0.5))))/'VSWR Calculator'!$C$25)-$C69)^2+(1500*ABS(SIN(2*PI()*MOD(Calculator!$B$38/Calculator!$F$22,1)))*IF(MOD(Calculator!$B$38/Calculator!$F$22,1)&lt;0.5,-1,1))^2)/SQRT(((50*POWER(80,POWER(COS(PI()*MOD(Calculator!$B$38/Calculator!$F$22,1)),2))+MIN(500,MAX(30,100*EXP(-0.3*'VSWR Calculator'!$C$24)*(1+3*ABS(MOD('VSWR Calculator'!$C$23/Calculator!$F$22/2,1)-0.5))))/'VSWR Calculator'!$C$25)+$C69)^2+(1500*ABS(SIN(2*PI()*MOD(Calculator!$B$38/Calculator!$F$22,1)))*IF(MOD(Calculator!$B$38/Calculator!$F$22,1)&lt;0.5,-1,1))^2)),2))</f>
        <v>—</v>
      </c>
      <c r="IK69" s="253" t="n">
        <f aca="false">IFERROR(ROUND((IF(ISNUMBER(HZ69),HZ69,0)+IF(ISNUMBER(IA69),IA69,0)+IF(ISNUMBER(IB69),IB69,0)+IF(ISNUMBER(IC69),IC69,0)+IF(ISNUMBER(ID69),ID69,0)+IF(ISNUMBER(IE69),IE69,0)+IF(ISNUMBER(IF69),IF69,0)+IF(ISNUMBER(IG69),IG69,0)+IF(ISNUMBER(IH69),IH69,0)+IF(ISNUMBER(II69),II69,0)+IF(ISNUMBER(IJ69),IJ69,0))/(IF(ISNUMBER(HZ69),1,0)+IF(ISNUMBER(IA69),1,0)+IF(ISNUMBER(IB69),1,0)+IF(ISNUMBER(IC69),1,0)+IF(ISNUMBER(ID69),1,0)+IF(ISNUMBER(IE69),1,0)+IF(ISNUMBER(IF69),1,0)+IF(ISNUMBER(IG69),1,0)+IF(ISNUMBER(IH69),1,0)+IF(ISNUMBER(II69),1,0)+IF(ISNUMBER(IJ69),1,0)),4),"")</f>
        <v>8.39</v>
      </c>
    </row>
    <row r="70" customFormat="false" ht="15" hidden="false" customHeight="true" outlineLevel="0" collapsed="false">
      <c r="A70" s="283" t="s">
        <v>512</v>
      </c>
      <c r="B70" s="284" t="s">
        <v>480</v>
      </c>
      <c r="C70" s="285" t="n">
        <v>1800</v>
      </c>
      <c r="D70" s="286" t="str">
        <f aca="false">IF(OR(Calculator!$E$12&lt;&gt;"YES",Calculator!$B$29&lt;Calculator!$G$12),"—",ROUND((1+SQRT(((50*POWER(80,POWER(COS(PI()*MOD(Calculator!$B$29/Calculator!$F$12,1)),2))-$C70)^2+(1500*ABS(SIN(2*PI()*MOD(Calculator!$B$29/Calculator!$F$12,1)))*IF(MOD(Calculator!$B$29/Calculator!$F$12,1)&lt;0.5,-1,1))^2)/((50*POWER(80,POWER(COS(PI()*MOD(Calculator!$B$29/Calculator!$F$12,1)),2))+$C70)^2+(1500*ABS(SIN(2*PI()*MOD(Calculator!$B$29/Calculator!$F$12,1)))*IF(MOD(Calculator!$B$29/Calculator!$F$12,1)&lt;0.5,-1,1))^2)))/(1-SQRT(((50*POWER(80,POWER(COS(PI()*MOD(Calculator!$B$29/Calculator!$F$12,1)),2))-$C70)^2+(1500*ABS(SIN(2*PI()*MOD(Calculator!$B$29/Calculator!$F$12,1)))*IF(MOD(Calculator!$B$29/Calculator!$F$12,1)&lt;0.5,-1,1))^2)/((50*POWER(80,POWER(COS(PI()*MOD(Calculator!$B$29/Calculator!$F$12,1)),2))+$C70)^2+(1500*ABS(SIN(2*PI()*MOD(Calculator!$B$29/Calculator!$F$12,1)))*IF(MOD(Calculator!$B$29/Calculator!$F$12,1)&lt;0.5,-1,1))^2))),2))</f>
        <v>—</v>
      </c>
      <c r="E70" s="286" t="str">
        <f aca="false">IF(OR(Calculator!$E$13&lt;&gt;"YES",Calculator!$B$29&lt;Calculator!$G$13),"—",ROUND((1+SQRT(((50*POWER(80,POWER(COS(PI()*MOD(Calculator!$B$29/Calculator!$F$13,1)),2))-$C70)^2+(1500*ABS(SIN(2*PI()*MOD(Calculator!$B$29/Calculator!$F$13,1)))*IF(MOD(Calculator!$B$29/Calculator!$F$13,1)&lt;0.5,-1,1))^2)/((50*POWER(80,POWER(COS(PI()*MOD(Calculator!$B$29/Calculator!$F$13,1)),2))+$C70)^2+(1500*ABS(SIN(2*PI()*MOD(Calculator!$B$29/Calculator!$F$13,1)))*IF(MOD(Calculator!$B$29/Calculator!$F$13,1)&lt;0.5,-1,1))^2)))/(1-SQRT(((50*POWER(80,POWER(COS(PI()*MOD(Calculator!$B$29/Calculator!$F$13,1)),2))-$C70)^2+(1500*ABS(SIN(2*PI()*MOD(Calculator!$B$29/Calculator!$F$13,1)))*IF(MOD(Calculator!$B$29/Calculator!$F$13,1)&lt;0.5,-1,1))^2)/((50*POWER(80,POWER(COS(PI()*MOD(Calculator!$B$29/Calculator!$F$13,1)),2))+$C70)^2+(1500*ABS(SIN(2*PI()*MOD(Calculator!$B$29/Calculator!$F$13,1)))*IF(MOD(Calculator!$B$29/Calculator!$F$13,1)&lt;0.5,-1,1))^2))),2))</f>
        <v>—</v>
      </c>
      <c r="F70" s="286" t="str">
        <f aca="false">IF(OR(Calculator!$E$14&lt;&gt;"YES",Calculator!$B$29&lt;Calculator!$G$14),"—",ROUND((1+SQRT(((50*POWER(80,POWER(COS(PI()*MOD(Calculator!$B$29/Calculator!$F$14,1)),2))-$C70)^2+(1500*ABS(SIN(2*PI()*MOD(Calculator!$B$29/Calculator!$F$14,1)))*IF(MOD(Calculator!$B$29/Calculator!$F$14,1)&lt;0.5,-1,1))^2)/((50*POWER(80,POWER(COS(PI()*MOD(Calculator!$B$29/Calculator!$F$14,1)),2))+$C70)^2+(1500*ABS(SIN(2*PI()*MOD(Calculator!$B$29/Calculator!$F$14,1)))*IF(MOD(Calculator!$B$29/Calculator!$F$14,1)&lt;0.5,-1,1))^2)))/(1-SQRT(((50*POWER(80,POWER(COS(PI()*MOD(Calculator!$B$29/Calculator!$F$14,1)),2))-$C70)^2+(1500*ABS(SIN(2*PI()*MOD(Calculator!$B$29/Calculator!$F$14,1)))*IF(MOD(Calculator!$B$29/Calculator!$F$14,1)&lt;0.5,-1,1))^2)/((50*POWER(80,POWER(COS(PI()*MOD(Calculator!$B$29/Calculator!$F$14,1)),2))+$C70)^2+(1500*ABS(SIN(2*PI()*MOD(Calculator!$B$29/Calculator!$F$14,1)))*IF(MOD(Calculator!$B$29/Calculator!$F$14,1)&lt;0.5,-1,1))^2))),2))</f>
        <v>—</v>
      </c>
      <c r="G70" s="286" t="n">
        <f aca="false">IF(OR(Calculator!$E$15&lt;&gt;"YES",Calculator!$B$29&lt;Calculator!$G$15),"—",ROUND((1+SQRT(((50*POWER(80,POWER(COS(PI()*MOD(Calculator!$B$29/Calculator!$F$15,1)),2))-$C70)^2+(1500*ABS(SIN(2*PI()*MOD(Calculator!$B$29/Calculator!$F$15,1)))*IF(MOD(Calculator!$B$29/Calculator!$F$15,1)&lt;0.5,-1,1))^2)/((50*POWER(80,POWER(COS(PI()*MOD(Calculator!$B$29/Calculator!$F$15,1)),2))+$C70)^2+(1500*ABS(SIN(2*PI()*MOD(Calculator!$B$29/Calculator!$F$15,1)))*IF(MOD(Calculator!$B$29/Calculator!$F$15,1)&lt;0.5,-1,1))^2)))/(1-SQRT(((50*POWER(80,POWER(COS(PI()*MOD(Calculator!$B$29/Calculator!$F$15,1)),2))-$C70)^2+(1500*ABS(SIN(2*PI()*MOD(Calculator!$B$29/Calculator!$F$15,1)))*IF(MOD(Calculator!$B$29/Calculator!$F$15,1)&lt;0.5,-1,1))^2)/((50*POWER(80,POWER(COS(PI()*MOD(Calculator!$B$29/Calculator!$F$15,1)),2))+$C70)^2+(1500*ABS(SIN(2*PI()*MOD(Calculator!$B$29/Calculator!$F$15,1)))*IF(MOD(Calculator!$B$29/Calculator!$F$15,1)&lt;0.5,-1,1))^2))),2))</f>
        <v>18.22</v>
      </c>
      <c r="H70" s="286" t="str">
        <f aca="false">IF(OR(Calculator!$E$16&lt;&gt;"YES",Calculator!$B$29&lt;Calculator!$G$16),"—",ROUND((1+SQRT(((50*POWER(80,POWER(COS(PI()*MOD(Calculator!$B$29/Calculator!$F$16,1)),2))-$C70)^2+(1500*ABS(SIN(2*PI()*MOD(Calculator!$B$29/Calculator!$F$16,1)))*IF(MOD(Calculator!$B$29/Calculator!$F$16,1)&lt;0.5,-1,1))^2)/((50*POWER(80,POWER(COS(PI()*MOD(Calculator!$B$29/Calculator!$F$16,1)),2))+$C70)^2+(1500*ABS(SIN(2*PI()*MOD(Calculator!$B$29/Calculator!$F$16,1)))*IF(MOD(Calculator!$B$29/Calculator!$F$16,1)&lt;0.5,-1,1))^2)))/(1-SQRT(((50*POWER(80,POWER(COS(PI()*MOD(Calculator!$B$29/Calculator!$F$16,1)),2))-$C70)^2+(1500*ABS(SIN(2*PI()*MOD(Calculator!$B$29/Calculator!$F$16,1)))*IF(MOD(Calculator!$B$29/Calculator!$F$16,1)&lt;0.5,-1,1))^2)/((50*POWER(80,POWER(COS(PI()*MOD(Calculator!$B$29/Calculator!$F$16,1)),2))+$C70)^2+(1500*ABS(SIN(2*PI()*MOD(Calculator!$B$29/Calculator!$F$16,1)))*IF(MOD(Calculator!$B$29/Calculator!$F$16,1)&lt;0.5,-1,1))^2))),2))</f>
        <v>—</v>
      </c>
      <c r="I70" s="286" t="n">
        <f aca="false">IF(OR(Calculator!$E$17&lt;&gt;"YES",Calculator!$B$29&lt;Calculator!$G$17),"—",ROUND((1+SQRT(((50*POWER(80,POWER(COS(PI()*MOD(Calculator!$B$29/Calculator!$F$17,1)),2))-$C70)^2+(1500*ABS(SIN(2*PI()*MOD(Calculator!$B$29/Calculator!$F$17,1)))*IF(MOD(Calculator!$B$29/Calculator!$F$17,1)&lt;0.5,-1,1))^2)/((50*POWER(80,POWER(COS(PI()*MOD(Calculator!$B$29/Calculator!$F$17,1)),2))+$C70)^2+(1500*ABS(SIN(2*PI()*MOD(Calculator!$B$29/Calculator!$F$17,1)))*IF(MOD(Calculator!$B$29/Calculator!$F$17,1)&lt;0.5,-1,1))^2)))/(1-SQRT(((50*POWER(80,POWER(COS(PI()*MOD(Calculator!$B$29/Calculator!$F$17,1)),2))-$C70)^2+(1500*ABS(SIN(2*PI()*MOD(Calculator!$B$29/Calculator!$F$17,1)))*IF(MOD(Calculator!$B$29/Calculator!$F$17,1)&lt;0.5,-1,1))^2)/((50*POWER(80,POWER(COS(PI()*MOD(Calculator!$B$29/Calculator!$F$17,1)),2))+$C70)^2+(1500*ABS(SIN(2*PI()*MOD(Calculator!$B$29/Calculator!$F$17,1)))*IF(MOD(Calculator!$B$29/Calculator!$F$17,1)&lt;0.5,-1,1))^2))),2))</f>
        <v>16.58</v>
      </c>
      <c r="J70" s="286" t="str">
        <f aca="false">IF(OR(Calculator!$E$18&lt;&gt;"YES",Calculator!$B$29&lt;Calculator!$G$18),"—",ROUND((1+SQRT(((50*POWER(80,POWER(COS(PI()*MOD(Calculator!$B$29/Calculator!$F$18,1)),2))-$C70)^2+(1500*ABS(SIN(2*PI()*MOD(Calculator!$B$29/Calculator!$F$18,1)))*IF(MOD(Calculator!$B$29/Calculator!$F$18,1)&lt;0.5,-1,1))^2)/((50*POWER(80,POWER(COS(PI()*MOD(Calculator!$B$29/Calculator!$F$18,1)),2))+$C70)^2+(1500*ABS(SIN(2*PI()*MOD(Calculator!$B$29/Calculator!$F$18,1)))*IF(MOD(Calculator!$B$29/Calculator!$F$18,1)&lt;0.5,-1,1))^2)))/(1-SQRT(((50*POWER(80,POWER(COS(PI()*MOD(Calculator!$B$29/Calculator!$F$18,1)),2))-$C70)^2+(1500*ABS(SIN(2*PI()*MOD(Calculator!$B$29/Calculator!$F$18,1)))*IF(MOD(Calculator!$B$29/Calculator!$F$18,1)&lt;0.5,-1,1))^2)/((50*POWER(80,POWER(COS(PI()*MOD(Calculator!$B$29/Calculator!$F$18,1)),2))+$C70)^2+(1500*ABS(SIN(2*PI()*MOD(Calculator!$B$29/Calculator!$F$18,1)))*IF(MOD(Calculator!$B$29/Calculator!$F$18,1)&lt;0.5,-1,1))^2))),2))</f>
        <v>—</v>
      </c>
      <c r="K70" s="286" t="str">
        <f aca="false">IF(OR(Calculator!$E$19&lt;&gt;"YES",Calculator!$B$29&lt;Calculator!$G$19),"—",ROUND((1+SQRT(((50*POWER(80,POWER(COS(PI()*MOD(Calculator!$B$29/Calculator!$F$19,1)),2))-$C70)^2+(1500*ABS(SIN(2*PI()*MOD(Calculator!$B$29/Calculator!$F$19,1)))*IF(MOD(Calculator!$B$29/Calculator!$F$19,1)&lt;0.5,-1,1))^2)/((50*POWER(80,POWER(COS(PI()*MOD(Calculator!$B$29/Calculator!$F$19,1)),2))+$C70)^2+(1500*ABS(SIN(2*PI()*MOD(Calculator!$B$29/Calculator!$F$19,1)))*IF(MOD(Calculator!$B$29/Calculator!$F$19,1)&lt;0.5,-1,1))^2)))/(1-SQRT(((50*POWER(80,POWER(COS(PI()*MOD(Calculator!$B$29/Calculator!$F$19,1)),2))-$C70)^2+(1500*ABS(SIN(2*PI()*MOD(Calculator!$B$29/Calculator!$F$19,1)))*IF(MOD(Calculator!$B$29/Calculator!$F$19,1)&lt;0.5,-1,1))^2)/((50*POWER(80,POWER(COS(PI()*MOD(Calculator!$B$29/Calculator!$F$19,1)),2))+$C70)^2+(1500*ABS(SIN(2*PI()*MOD(Calculator!$B$29/Calculator!$F$19,1)))*IF(MOD(Calculator!$B$29/Calculator!$F$19,1)&lt;0.5,-1,1))^2))),2))</f>
        <v>—</v>
      </c>
      <c r="L70" s="286" t="str">
        <f aca="false">IF(OR(Calculator!$E$20&lt;&gt;"YES",Calculator!$B$29&lt;Calculator!$G$20),"—",ROUND((1+SQRT(((50*POWER(80,POWER(COS(PI()*MOD(Calculator!$B$29/Calculator!$F$20,1)),2))-$C70)^2+(1500*ABS(SIN(2*PI()*MOD(Calculator!$B$29/Calculator!$F$20,1)))*IF(MOD(Calculator!$B$29/Calculator!$F$20,1)&lt;0.5,-1,1))^2)/((50*POWER(80,POWER(COS(PI()*MOD(Calculator!$B$29/Calculator!$F$20,1)),2))+$C70)^2+(1500*ABS(SIN(2*PI()*MOD(Calculator!$B$29/Calculator!$F$20,1)))*IF(MOD(Calculator!$B$29/Calculator!$F$20,1)&lt;0.5,-1,1))^2)))/(1-SQRT(((50*POWER(80,POWER(COS(PI()*MOD(Calculator!$B$29/Calculator!$F$20,1)),2))-$C70)^2+(1500*ABS(SIN(2*PI()*MOD(Calculator!$B$29/Calculator!$F$20,1)))*IF(MOD(Calculator!$B$29/Calculator!$F$20,1)&lt;0.5,-1,1))^2)/((50*POWER(80,POWER(COS(PI()*MOD(Calculator!$B$29/Calculator!$F$20,1)),2))+$C70)^2+(1500*ABS(SIN(2*PI()*MOD(Calculator!$B$29/Calculator!$F$20,1)))*IF(MOD(Calculator!$B$29/Calculator!$F$20,1)&lt;0.5,-1,1))^2))),2))</f>
        <v>—</v>
      </c>
      <c r="M70" s="286" t="str">
        <f aca="false">IF(OR(Calculator!$E$21&lt;&gt;"YES",Calculator!$B$29&lt;Calculator!$G$21),"—",ROUND((1+SQRT(((50*POWER(80,POWER(COS(PI()*MOD(Calculator!$B$29/Calculator!$F$21,1)),2))-$C70)^2+(1500*ABS(SIN(2*PI()*MOD(Calculator!$B$29/Calculator!$F$21,1)))*IF(MOD(Calculator!$B$29/Calculator!$F$21,1)&lt;0.5,-1,1))^2)/((50*POWER(80,POWER(COS(PI()*MOD(Calculator!$B$29/Calculator!$F$21,1)),2))+$C70)^2+(1500*ABS(SIN(2*PI()*MOD(Calculator!$B$29/Calculator!$F$21,1)))*IF(MOD(Calculator!$B$29/Calculator!$F$21,1)&lt;0.5,-1,1))^2)))/(1-SQRT(((50*POWER(80,POWER(COS(PI()*MOD(Calculator!$B$29/Calculator!$F$21,1)),2))-$C70)^2+(1500*ABS(SIN(2*PI()*MOD(Calculator!$B$29/Calculator!$F$21,1)))*IF(MOD(Calculator!$B$29/Calculator!$F$21,1)&lt;0.5,-1,1))^2)/((50*POWER(80,POWER(COS(PI()*MOD(Calculator!$B$29/Calculator!$F$21,1)),2))+$C70)^2+(1500*ABS(SIN(2*PI()*MOD(Calculator!$B$29/Calculator!$F$21,1)))*IF(MOD(Calculator!$B$29/Calculator!$F$21,1)&lt;0.5,-1,1))^2))),2))</f>
        <v>—</v>
      </c>
      <c r="N70" s="286" t="str">
        <f aca="false">IF(OR(Calculator!$E$22&lt;&gt;"YES",Calculator!$B$29&lt;Calculator!$G$22),"—",ROUND((1+SQRT(((50*POWER(80,POWER(COS(PI()*MOD(Calculator!$B$29/Calculator!$F$22,1)),2))-$C70)^2+(1500*ABS(SIN(2*PI()*MOD(Calculator!$B$29/Calculator!$F$22,1)))*IF(MOD(Calculator!$B$29/Calculator!$F$22,1)&lt;0.5,-1,1))^2)/((50*POWER(80,POWER(COS(PI()*MOD(Calculator!$B$29/Calculator!$F$22,1)),2))+$C70)^2+(1500*ABS(SIN(2*PI()*MOD(Calculator!$B$29/Calculator!$F$22,1)))*IF(MOD(Calculator!$B$29/Calculator!$F$22,1)&lt;0.5,-1,1))^2)))/(1-SQRT(((50*POWER(80,POWER(COS(PI()*MOD(Calculator!$B$29/Calculator!$F$22,1)),2))-$C70)^2+(1500*ABS(SIN(2*PI()*MOD(Calculator!$B$29/Calculator!$F$22,1)))*IF(MOD(Calculator!$B$29/Calculator!$F$22,1)&lt;0.5,-1,1))^2)/((50*POWER(80,POWER(COS(PI()*MOD(Calculator!$B$29/Calculator!$F$22,1)),2))+$C70)^2+(1500*ABS(SIN(2*PI()*MOD(Calculator!$B$29/Calculator!$F$22,1)))*IF(MOD(Calculator!$B$29/Calculator!$F$22,1)&lt;0.5,-1,1))^2))),2))</f>
        <v>—</v>
      </c>
      <c r="O70" s="287" t="n">
        <f aca="false">IFERROR(ROUND((IF(ISNUMBER(D70),D70,0)+IF(ISNUMBER(E70),E70,0)+IF(ISNUMBER(F70),F70,0)+IF(ISNUMBER(G70),G70,0)+IF(ISNUMBER(H70),H70,0)+IF(ISNUMBER(I70),I70,0)+IF(ISNUMBER(J70),J70,0)+IF(ISNUMBER(K70),K70,0)+IF(ISNUMBER(L70),L70,0)+IF(ISNUMBER(M70),M70,0)+IF(ISNUMBER(N70),N70,0))/(IF(ISNUMBER(D70),1,0)+IF(ISNUMBER(E70),1,0)+IF(ISNUMBER(F70),1,0)+IF(ISNUMBER(G70),1,0)+IF(ISNUMBER(H70),1,0)+IF(ISNUMBER(I70),1,0)+IF(ISNUMBER(J70),1,0)+IF(ISNUMBER(K70),1,0)+IF(ISNUMBER(L70),1,0)+IF(ISNUMBER(M70),1,0)+IF(ISNUMBER(N70),1,0)),4),"")</f>
        <v>17.4</v>
      </c>
      <c r="P70" s="286" t="str">
        <f aca="false">IF(OR(Calculator!$E$12&lt;&gt;"YES",Calculator!$B$30&lt;Calculator!$G$12),"—",ROUND((1+SQRT(((50*POWER(80,POWER(COS(PI()*MOD(Calculator!$B$30/Calculator!$F$12,1)),2))-$C70)^2+(1500*ABS(SIN(2*PI()*MOD(Calculator!$B$30/Calculator!$F$12,1)))*IF(MOD(Calculator!$B$30/Calculator!$F$12,1)&lt;0.5,-1,1))^2)/((50*POWER(80,POWER(COS(PI()*MOD(Calculator!$B$30/Calculator!$F$12,1)),2))+$C70)^2+(1500*ABS(SIN(2*PI()*MOD(Calculator!$B$30/Calculator!$F$12,1)))*IF(MOD(Calculator!$B$30/Calculator!$F$12,1)&lt;0.5,-1,1))^2)))/(1-SQRT(((50*POWER(80,POWER(COS(PI()*MOD(Calculator!$B$30/Calculator!$F$12,1)),2))-$C70)^2+(1500*ABS(SIN(2*PI()*MOD(Calculator!$B$30/Calculator!$F$12,1)))*IF(MOD(Calculator!$B$30/Calculator!$F$12,1)&lt;0.5,-1,1))^2)/((50*POWER(80,POWER(COS(PI()*MOD(Calculator!$B$30/Calculator!$F$12,1)),2))+$C70)^2+(1500*ABS(SIN(2*PI()*MOD(Calculator!$B$30/Calculator!$F$12,1)))*IF(MOD(Calculator!$B$30/Calculator!$F$12,1)&lt;0.5,-1,1))^2))),2))</f>
        <v>—</v>
      </c>
      <c r="Q70" s="286" t="str">
        <f aca="false">IF(OR(Calculator!$E$13&lt;&gt;"YES",Calculator!$B$30&lt;Calculator!$G$13),"—",ROUND((1+SQRT(((50*POWER(80,POWER(COS(PI()*MOD(Calculator!$B$30/Calculator!$F$13,1)),2))-$C70)^2+(1500*ABS(SIN(2*PI()*MOD(Calculator!$B$30/Calculator!$F$13,1)))*IF(MOD(Calculator!$B$30/Calculator!$F$13,1)&lt;0.5,-1,1))^2)/((50*POWER(80,POWER(COS(PI()*MOD(Calculator!$B$30/Calculator!$F$13,1)),2))+$C70)^2+(1500*ABS(SIN(2*PI()*MOD(Calculator!$B$30/Calculator!$F$13,1)))*IF(MOD(Calculator!$B$30/Calculator!$F$13,1)&lt;0.5,-1,1))^2)))/(1-SQRT(((50*POWER(80,POWER(COS(PI()*MOD(Calculator!$B$30/Calculator!$F$13,1)),2))-$C70)^2+(1500*ABS(SIN(2*PI()*MOD(Calculator!$B$30/Calculator!$F$13,1)))*IF(MOD(Calculator!$B$30/Calculator!$F$13,1)&lt;0.5,-1,1))^2)/((50*POWER(80,POWER(COS(PI()*MOD(Calculator!$B$30/Calculator!$F$13,1)),2))+$C70)^2+(1500*ABS(SIN(2*PI()*MOD(Calculator!$B$30/Calculator!$F$13,1)))*IF(MOD(Calculator!$B$30/Calculator!$F$13,1)&lt;0.5,-1,1))^2))),2))</f>
        <v>—</v>
      </c>
      <c r="R70" s="286" t="str">
        <f aca="false">IF(OR(Calculator!$E$14&lt;&gt;"YES",Calculator!$B$30&lt;Calculator!$G$14),"—",ROUND((1+SQRT(((50*POWER(80,POWER(COS(PI()*MOD(Calculator!$B$30/Calculator!$F$14,1)),2))-$C70)^2+(1500*ABS(SIN(2*PI()*MOD(Calculator!$B$30/Calculator!$F$14,1)))*IF(MOD(Calculator!$B$30/Calculator!$F$14,1)&lt;0.5,-1,1))^2)/((50*POWER(80,POWER(COS(PI()*MOD(Calculator!$B$30/Calculator!$F$14,1)),2))+$C70)^2+(1500*ABS(SIN(2*PI()*MOD(Calculator!$B$30/Calculator!$F$14,1)))*IF(MOD(Calculator!$B$30/Calculator!$F$14,1)&lt;0.5,-1,1))^2)))/(1-SQRT(((50*POWER(80,POWER(COS(PI()*MOD(Calculator!$B$30/Calculator!$F$14,1)),2))-$C70)^2+(1500*ABS(SIN(2*PI()*MOD(Calculator!$B$30/Calculator!$F$14,1)))*IF(MOD(Calculator!$B$30/Calculator!$F$14,1)&lt;0.5,-1,1))^2)/((50*POWER(80,POWER(COS(PI()*MOD(Calculator!$B$30/Calculator!$F$14,1)),2))+$C70)^2+(1500*ABS(SIN(2*PI()*MOD(Calculator!$B$30/Calculator!$F$14,1)))*IF(MOD(Calculator!$B$30/Calculator!$F$14,1)&lt;0.5,-1,1))^2))),2))</f>
        <v>—</v>
      </c>
      <c r="S70" s="286" t="n">
        <f aca="false">IF(OR(Calculator!$E$15&lt;&gt;"YES",Calculator!$B$30&lt;Calculator!$G$15),"—",ROUND((1+SQRT(((50*POWER(80,POWER(COS(PI()*MOD(Calculator!$B$30/Calculator!$F$15,1)),2))-$C70)^2+(1500*ABS(SIN(2*PI()*MOD(Calculator!$B$30/Calculator!$F$15,1)))*IF(MOD(Calculator!$B$30/Calculator!$F$15,1)&lt;0.5,-1,1))^2)/((50*POWER(80,POWER(COS(PI()*MOD(Calculator!$B$30/Calculator!$F$15,1)),2))+$C70)^2+(1500*ABS(SIN(2*PI()*MOD(Calculator!$B$30/Calculator!$F$15,1)))*IF(MOD(Calculator!$B$30/Calculator!$F$15,1)&lt;0.5,-1,1))^2)))/(1-SQRT(((50*POWER(80,POWER(COS(PI()*MOD(Calculator!$B$30/Calculator!$F$15,1)),2))-$C70)^2+(1500*ABS(SIN(2*PI()*MOD(Calculator!$B$30/Calculator!$F$15,1)))*IF(MOD(Calculator!$B$30/Calculator!$F$15,1)&lt;0.5,-1,1))^2)/((50*POWER(80,POWER(COS(PI()*MOD(Calculator!$B$30/Calculator!$F$15,1)),2))+$C70)^2+(1500*ABS(SIN(2*PI()*MOD(Calculator!$B$30/Calculator!$F$15,1)))*IF(MOD(Calculator!$B$30/Calculator!$F$15,1)&lt;0.5,-1,1))^2))),2))</f>
        <v>17.36</v>
      </c>
      <c r="T70" s="286" t="str">
        <f aca="false">IF(OR(Calculator!$E$16&lt;&gt;"YES",Calculator!$B$30&lt;Calculator!$G$16),"—",ROUND((1+SQRT(((50*POWER(80,POWER(COS(PI()*MOD(Calculator!$B$30/Calculator!$F$16,1)),2))-$C70)^2+(1500*ABS(SIN(2*PI()*MOD(Calculator!$B$30/Calculator!$F$16,1)))*IF(MOD(Calculator!$B$30/Calculator!$F$16,1)&lt;0.5,-1,1))^2)/((50*POWER(80,POWER(COS(PI()*MOD(Calculator!$B$30/Calculator!$F$16,1)),2))+$C70)^2+(1500*ABS(SIN(2*PI()*MOD(Calculator!$B$30/Calculator!$F$16,1)))*IF(MOD(Calculator!$B$30/Calculator!$F$16,1)&lt;0.5,-1,1))^2)))/(1-SQRT(((50*POWER(80,POWER(COS(PI()*MOD(Calculator!$B$30/Calculator!$F$16,1)),2))-$C70)^2+(1500*ABS(SIN(2*PI()*MOD(Calculator!$B$30/Calculator!$F$16,1)))*IF(MOD(Calculator!$B$30/Calculator!$F$16,1)&lt;0.5,-1,1))^2)/((50*POWER(80,POWER(COS(PI()*MOD(Calculator!$B$30/Calculator!$F$16,1)),2))+$C70)^2+(1500*ABS(SIN(2*PI()*MOD(Calculator!$B$30/Calculator!$F$16,1)))*IF(MOD(Calculator!$B$30/Calculator!$F$16,1)&lt;0.5,-1,1))^2))),2))</f>
        <v>—</v>
      </c>
      <c r="U70" s="286" t="n">
        <f aca="false">IF(OR(Calculator!$E$17&lt;&gt;"YES",Calculator!$B$30&lt;Calculator!$G$17),"—",ROUND((1+SQRT(((50*POWER(80,POWER(COS(PI()*MOD(Calculator!$B$30/Calculator!$F$17,1)),2))-$C70)^2+(1500*ABS(SIN(2*PI()*MOD(Calculator!$B$30/Calculator!$F$17,1)))*IF(MOD(Calculator!$B$30/Calculator!$F$17,1)&lt;0.5,-1,1))^2)/((50*POWER(80,POWER(COS(PI()*MOD(Calculator!$B$30/Calculator!$F$17,1)),2))+$C70)^2+(1500*ABS(SIN(2*PI()*MOD(Calculator!$B$30/Calculator!$F$17,1)))*IF(MOD(Calculator!$B$30/Calculator!$F$17,1)&lt;0.5,-1,1))^2)))/(1-SQRT(((50*POWER(80,POWER(COS(PI()*MOD(Calculator!$B$30/Calculator!$F$17,1)),2))-$C70)^2+(1500*ABS(SIN(2*PI()*MOD(Calculator!$B$30/Calculator!$F$17,1)))*IF(MOD(Calculator!$B$30/Calculator!$F$17,1)&lt;0.5,-1,1))^2)/((50*POWER(80,POWER(COS(PI()*MOD(Calculator!$B$30/Calculator!$F$17,1)),2))+$C70)^2+(1500*ABS(SIN(2*PI()*MOD(Calculator!$B$30/Calculator!$F$17,1)))*IF(MOD(Calculator!$B$30/Calculator!$F$17,1)&lt;0.5,-1,1))^2))),2))</f>
        <v>18.27</v>
      </c>
      <c r="V70" s="286" t="str">
        <f aca="false">IF(OR(Calculator!$E$18&lt;&gt;"YES",Calculator!$B$30&lt;Calculator!$G$18),"—",ROUND((1+SQRT(((50*POWER(80,POWER(COS(PI()*MOD(Calculator!$B$30/Calculator!$F$18,1)),2))-$C70)^2+(1500*ABS(SIN(2*PI()*MOD(Calculator!$B$30/Calculator!$F$18,1)))*IF(MOD(Calculator!$B$30/Calculator!$F$18,1)&lt;0.5,-1,1))^2)/((50*POWER(80,POWER(COS(PI()*MOD(Calculator!$B$30/Calculator!$F$18,1)),2))+$C70)^2+(1500*ABS(SIN(2*PI()*MOD(Calculator!$B$30/Calculator!$F$18,1)))*IF(MOD(Calculator!$B$30/Calculator!$F$18,1)&lt;0.5,-1,1))^2)))/(1-SQRT(((50*POWER(80,POWER(COS(PI()*MOD(Calculator!$B$30/Calculator!$F$18,1)),2))-$C70)^2+(1500*ABS(SIN(2*PI()*MOD(Calculator!$B$30/Calculator!$F$18,1)))*IF(MOD(Calculator!$B$30/Calculator!$F$18,1)&lt;0.5,-1,1))^2)/((50*POWER(80,POWER(COS(PI()*MOD(Calculator!$B$30/Calculator!$F$18,1)),2))+$C70)^2+(1500*ABS(SIN(2*PI()*MOD(Calculator!$B$30/Calculator!$F$18,1)))*IF(MOD(Calculator!$B$30/Calculator!$F$18,1)&lt;0.5,-1,1))^2))),2))</f>
        <v>—</v>
      </c>
      <c r="W70" s="286" t="str">
        <f aca="false">IF(OR(Calculator!$E$19&lt;&gt;"YES",Calculator!$B$30&lt;Calculator!$G$19),"—",ROUND((1+SQRT(((50*POWER(80,POWER(COS(PI()*MOD(Calculator!$B$30/Calculator!$F$19,1)),2))-$C70)^2+(1500*ABS(SIN(2*PI()*MOD(Calculator!$B$30/Calculator!$F$19,1)))*IF(MOD(Calculator!$B$30/Calculator!$F$19,1)&lt;0.5,-1,1))^2)/((50*POWER(80,POWER(COS(PI()*MOD(Calculator!$B$30/Calculator!$F$19,1)),2))+$C70)^2+(1500*ABS(SIN(2*PI()*MOD(Calculator!$B$30/Calculator!$F$19,1)))*IF(MOD(Calculator!$B$30/Calculator!$F$19,1)&lt;0.5,-1,1))^2)))/(1-SQRT(((50*POWER(80,POWER(COS(PI()*MOD(Calculator!$B$30/Calculator!$F$19,1)),2))-$C70)^2+(1500*ABS(SIN(2*PI()*MOD(Calculator!$B$30/Calculator!$F$19,1)))*IF(MOD(Calculator!$B$30/Calculator!$F$19,1)&lt;0.5,-1,1))^2)/((50*POWER(80,POWER(COS(PI()*MOD(Calculator!$B$30/Calculator!$F$19,1)),2))+$C70)^2+(1500*ABS(SIN(2*PI()*MOD(Calculator!$B$30/Calculator!$F$19,1)))*IF(MOD(Calculator!$B$30/Calculator!$F$19,1)&lt;0.5,-1,1))^2))),2))</f>
        <v>—</v>
      </c>
      <c r="X70" s="286" t="str">
        <f aca="false">IF(OR(Calculator!$E$20&lt;&gt;"YES",Calculator!$B$30&lt;Calculator!$G$20),"—",ROUND((1+SQRT(((50*POWER(80,POWER(COS(PI()*MOD(Calculator!$B$30/Calculator!$F$20,1)),2))-$C70)^2+(1500*ABS(SIN(2*PI()*MOD(Calculator!$B$30/Calculator!$F$20,1)))*IF(MOD(Calculator!$B$30/Calculator!$F$20,1)&lt;0.5,-1,1))^2)/((50*POWER(80,POWER(COS(PI()*MOD(Calculator!$B$30/Calculator!$F$20,1)),2))+$C70)^2+(1500*ABS(SIN(2*PI()*MOD(Calculator!$B$30/Calculator!$F$20,1)))*IF(MOD(Calculator!$B$30/Calculator!$F$20,1)&lt;0.5,-1,1))^2)))/(1-SQRT(((50*POWER(80,POWER(COS(PI()*MOD(Calculator!$B$30/Calculator!$F$20,1)),2))-$C70)^2+(1500*ABS(SIN(2*PI()*MOD(Calculator!$B$30/Calculator!$F$20,1)))*IF(MOD(Calculator!$B$30/Calculator!$F$20,1)&lt;0.5,-1,1))^2)/((50*POWER(80,POWER(COS(PI()*MOD(Calculator!$B$30/Calculator!$F$20,1)),2))+$C70)^2+(1500*ABS(SIN(2*PI()*MOD(Calculator!$B$30/Calculator!$F$20,1)))*IF(MOD(Calculator!$B$30/Calculator!$F$20,1)&lt;0.5,-1,1))^2))),2))</f>
        <v>—</v>
      </c>
      <c r="Y70" s="286" t="str">
        <f aca="false">IF(OR(Calculator!$E$21&lt;&gt;"YES",Calculator!$B$30&lt;Calculator!$G$21),"—",ROUND((1+SQRT(((50*POWER(80,POWER(COS(PI()*MOD(Calculator!$B$30/Calculator!$F$21,1)),2))-$C70)^2+(1500*ABS(SIN(2*PI()*MOD(Calculator!$B$30/Calculator!$F$21,1)))*IF(MOD(Calculator!$B$30/Calculator!$F$21,1)&lt;0.5,-1,1))^2)/((50*POWER(80,POWER(COS(PI()*MOD(Calculator!$B$30/Calculator!$F$21,1)),2))+$C70)^2+(1500*ABS(SIN(2*PI()*MOD(Calculator!$B$30/Calculator!$F$21,1)))*IF(MOD(Calculator!$B$30/Calculator!$F$21,1)&lt;0.5,-1,1))^2)))/(1-SQRT(((50*POWER(80,POWER(COS(PI()*MOD(Calculator!$B$30/Calculator!$F$21,1)),2))-$C70)^2+(1500*ABS(SIN(2*PI()*MOD(Calculator!$B$30/Calculator!$F$21,1)))*IF(MOD(Calculator!$B$30/Calculator!$F$21,1)&lt;0.5,-1,1))^2)/((50*POWER(80,POWER(COS(PI()*MOD(Calculator!$B$30/Calculator!$F$21,1)),2))+$C70)^2+(1500*ABS(SIN(2*PI()*MOD(Calculator!$B$30/Calculator!$F$21,1)))*IF(MOD(Calculator!$B$30/Calculator!$F$21,1)&lt;0.5,-1,1))^2))),2))</f>
        <v>—</v>
      </c>
      <c r="Z70" s="286" t="str">
        <f aca="false">IF(OR(Calculator!$E$22&lt;&gt;"YES",Calculator!$B$30&lt;Calculator!$G$22),"—",ROUND((1+SQRT(((50*POWER(80,POWER(COS(PI()*MOD(Calculator!$B$30/Calculator!$F$22,1)),2))-$C70)^2+(1500*ABS(SIN(2*PI()*MOD(Calculator!$B$30/Calculator!$F$22,1)))*IF(MOD(Calculator!$B$30/Calculator!$F$22,1)&lt;0.5,-1,1))^2)/((50*POWER(80,POWER(COS(PI()*MOD(Calculator!$B$30/Calculator!$F$22,1)),2))+$C70)^2+(1500*ABS(SIN(2*PI()*MOD(Calculator!$B$30/Calculator!$F$22,1)))*IF(MOD(Calculator!$B$30/Calculator!$F$22,1)&lt;0.5,-1,1))^2)))/(1-SQRT(((50*POWER(80,POWER(COS(PI()*MOD(Calculator!$B$30/Calculator!$F$22,1)),2))-$C70)^2+(1500*ABS(SIN(2*PI()*MOD(Calculator!$B$30/Calculator!$F$22,1)))*IF(MOD(Calculator!$B$30/Calculator!$F$22,1)&lt;0.5,-1,1))^2)/((50*POWER(80,POWER(COS(PI()*MOD(Calculator!$B$30/Calculator!$F$22,1)),2))+$C70)^2+(1500*ABS(SIN(2*PI()*MOD(Calculator!$B$30/Calculator!$F$22,1)))*IF(MOD(Calculator!$B$30/Calculator!$F$22,1)&lt;0.5,-1,1))^2))),2))</f>
        <v>—</v>
      </c>
      <c r="AA70" s="287" t="n">
        <f aca="false">IFERROR(ROUND((IF(ISNUMBER(P70),P70,0)+IF(ISNUMBER(Q70),Q70,0)+IF(ISNUMBER(R70),R70,0)+IF(ISNUMBER(S70),S70,0)+IF(ISNUMBER(T70),T70,0)+IF(ISNUMBER(U70),U70,0)+IF(ISNUMBER(V70),V70,0)+IF(ISNUMBER(W70),W70,0)+IF(ISNUMBER(X70),X70,0)+IF(ISNUMBER(Y70),Y70,0)+IF(ISNUMBER(Z70),Z70,0))/(IF(ISNUMBER(P70),1,0)+IF(ISNUMBER(Q70),1,0)+IF(ISNUMBER(R70),1,0)+IF(ISNUMBER(S70),1,0)+IF(ISNUMBER(T70),1,0)+IF(ISNUMBER(U70),1,0)+IF(ISNUMBER(V70),1,0)+IF(ISNUMBER(W70),1,0)+IF(ISNUMBER(X70),1,0)+IF(ISNUMBER(Y70),1,0)+IF(ISNUMBER(Z70),1,0)),4),"")</f>
        <v>17.815</v>
      </c>
      <c r="AB70" s="286" t="str">
        <f aca="false">IF(OR(Calculator!$E$12&lt;&gt;"YES",Calculator!$B$31&lt;Calculator!$G$12),"—",ROUND((1+SQRT(((50*POWER(80,POWER(COS(PI()*MOD(Calculator!$B$31/Calculator!$F$12,1)),2))-$C70)^2+(1500*ABS(SIN(2*PI()*MOD(Calculator!$B$31/Calculator!$F$12,1)))*IF(MOD(Calculator!$B$31/Calculator!$F$12,1)&lt;0.5,-1,1))^2)/((50*POWER(80,POWER(COS(PI()*MOD(Calculator!$B$31/Calculator!$F$12,1)),2))+$C70)^2+(1500*ABS(SIN(2*PI()*MOD(Calculator!$B$31/Calculator!$F$12,1)))*IF(MOD(Calculator!$B$31/Calculator!$F$12,1)&lt;0.5,-1,1))^2)))/(1-SQRT(((50*POWER(80,POWER(COS(PI()*MOD(Calculator!$B$31/Calculator!$F$12,1)),2))-$C70)^2+(1500*ABS(SIN(2*PI()*MOD(Calculator!$B$31/Calculator!$F$12,1)))*IF(MOD(Calculator!$B$31/Calculator!$F$12,1)&lt;0.5,-1,1))^2)/((50*POWER(80,POWER(COS(PI()*MOD(Calculator!$B$31/Calculator!$F$12,1)),2))+$C70)^2+(1500*ABS(SIN(2*PI()*MOD(Calculator!$B$31/Calculator!$F$12,1)))*IF(MOD(Calculator!$B$31/Calculator!$F$12,1)&lt;0.5,-1,1))^2))),2))</f>
        <v>—</v>
      </c>
      <c r="AC70" s="286" t="str">
        <f aca="false">IF(OR(Calculator!$E$13&lt;&gt;"YES",Calculator!$B$31&lt;Calculator!$G$13),"—",ROUND((1+SQRT(((50*POWER(80,POWER(COS(PI()*MOD(Calculator!$B$31/Calculator!$F$13,1)),2))-$C70)^2+(1500*ABS(SIN(2*PI()*MOD(Calculator!$B$31/Calculator!$F$13,1)))*IF(MOD(Calculator!$B$31/Calculator!$F$13,1)&lt;0.5,-1,1))^2)/((50*POWER(80,POWER(COS(PI()*MOD(Calculator!$B$31/Calculator!$F$13,1)),2))+$C70)^2+(1500*ABS(SIN(2*PI()*MOD(Calculator!$B$31/Calculator!$F$13,1)))*IF(MOD(Calculator!$B$31/Calculator!$F$13,1)&lt;0.5,-1,1))^2)))/(1-SQRT(((50*POWER(80,POWER(COS(PI()*MOD(Calculator!$B$31/Calculator!$F$13,1)),2))-$C70)^2+(1500*ABS(SIN(2*PI()*MOD(Calculator!$B$31/Calculator!$F$13,1)))*IF(MOD(Calculator!$B$31/Calculator!$F$13,1)&lt;0.5,-1,1))^2)/((50*POWER(80,POWER(COS(PI()*MOD(Calculator!$B$31/Calculator!$F$13,1)),2))+$C70)^2+(1500*ABS(SIN(2*PI()*MOD(Calculator!$B$31/Calculator!$F$13,1)))*IF(MOD(Calculator!$B$31/Calculator!$F$13,1)&lt;0.5,-1,1))^2))),2))</f>
        <v>—</v>
      </c>
      <c r="AD70" s="286" t="str">
        <f aca="false">IF(OR(Calculator!$E$14&lt;&gt;"YES",Calculator!$B$31&lt;Calculator!$G$14),"—",ROUND((1+SQRT(((50*POWER(80,POWER(COS(PI()*MOD(Calculator!$B$31/Calculator!$F$14,1)),2))-$C70)^2+(1500*ABS(SIN(2*PI()*MOD(Calculator!$B$31/Calculator!$F$14,1)))*IF(MOD(Calculator!$B$31/Calculator!$F$14,1)&lt;0.5,-1,1))^2)/((50*POWER(80,POWER(COS(PI()*MOD(Calculator!$B$31/Calculator!$F$14,1)),2))+$C70)^2+(1500*ABS(SIN(2*PI()*MOD(Calculator!$B$31/Calculator!$F$14,1)))*IF(MOD(Calculator!$B$31/Calculator!$F$14,1)&lt;0.5,-1,1))^2)))/(1-SQRT(((50*POWER(80,POWER(COS(PI()*MOD(Calculator!$B$31/Calculator!$F$14,1)),2))-$C70)^2+(1500*ABS(SIN(2*PI()*MOD(Calculator!$B$31/Calculator!$F$14,1)))*IF(MOD(Calculator!$B$31/Calculator!$F$14,1)&lt;0.5,-1,1))^2)/((50*POWER(80,POWER(COS(PI()*MOD(Calculator!$B$31/Calculator!$F$14,1)),2))+$C70)^2+(1500*ABS(SIN(2*PI()*MOD(Calculator!$B$31/Calculator!$F$14,1)))*IF(MOD(Calculator!$B$31/Calculator!$F$14,1)&lt;0.5,-1,1))^2))),2))</f>
        <v>—</v>
      </c>
      <c r="AE70" s="286" t="n">
        <f aca="false">IF(OR(Calculator!$E$15&lt;&gt;"YES",Calculator!$B$31&lt;Calculator!$G$15),"—",ROUND((1+SQRT(((50*POWER(80,POWER(COS(PI()*MOD(Calculator!$B$31/Calculator!$F$15,1)),2))-$C70)^2+(1500*ABS(SIN(2*PI()*MOD(Calculator!$B$31/Calculator!$F$15,1)))*IF(MOD(Calculator!$B$31/Calculator!$F$15,1)&lt;0.5,-1,1))^2)/((50*POWER(80,POWER(COS(PI()*MOD(Calculator!$B$31/Calculator!$F$15,1)),2))+$C70)^2+(1500*ABS(SIN(2*PI()*MOD(Calculator!$B$31/Calculator!$F$15,1)))*IF(MOD(Calculator!$B$31/Calculator!$F$15,1)&lt;0.5,-1,1))^2)))/(1-SQRT(((50*POWER(80,POWER(COS(PI()*MOD(Calculator!$B$31/Calculator!$F$15,1)),2))-$C70)^2+(1500*ABS(SIN(2*PI()*MOD(Calculator!$B$31/Calculator!$F$15,1)))*IF(MOD(Calculator!$B$31/Calculator!$F$15,1)&lt;0.5,-1,1))^2)/((50*POWER(80,POWER(COS(PI()*MOD(Calculator!$B$31/Calculator!$F$15,1)),2))+$C70)^2+(1500*ABS(SIN(2*PI()*MOD(Calculator!$B$31/Calculator!$F$15,1)))*IF(MOD(Calculator!$B$31/Calculator!$F$15,1)&lt;0.5,-1,1))^2))),2))</f>
        <v>19.09</v>
      </c>
      <c r="AF70" s="286" t="str">
        <f aca="false">IF(OR(Calculator!$E$16&lt;&gt;"YES",Calculator!$B$31&lt;Calculator!$G$16),"—",ROUND((1+SQRT(((50*POWER(80,POWER(COS(PI()*MOD(Calculator!$B$31/Calculator!$F$16,1)),2))-$C70)^2+(1500*ABS(SIN(2*PI()*MOD(Calculator!$B$31/Calculator!$F$16,1)))*IF(MOD(Calculator!$B$31/Calculator!$F$16,1)&lt;0.5,-1,1))^2)/((50*POWER(80,POWER(COS(PI()*MOD(Calculator!$B$31/Calculator!$F$16,1)),2))+$C70)^2+(1500*ABS(SIN(2*PI()*MOD(Calculator!$B$31/Calculator!$F$16,1)))*IF(MOD(Calculator!$B$31/Calculator!$F$16,1)&lt;0.5,-1,1))^2)))/(1-SQRT(((50*POWER(80,POWER(COS(PI()*MOD(Calculator!$B$31/Calculator!$F$16,1)),2))-$C70)^2+(1500*ABS(SIN(2*PI()*MOD(Calculator!$B$31/Calculator!$F$16,1)))*IF(MOD(Calculator!$B$31/Calculator!$F$16,1)&lt;0.5,-1,1))^2)/((50*POWER(80,POWER(COS(PI()*MOD(Calculator!$B$31/Calculator!$F$16,1)),2))+$C70)^2+(1500*ABS(SIN(2*PI()*MOD(Calculator!$B$31/Calculator!$F$16,1)))*IF(MOD(Calculator!$B$31/Calculator!$F$16,1)&lt;0.5,-1,1))^2))),2))</f>
        <v>—</v>
      </c>
      <c r="AG70" s="286" t="n">
        <f aca="false">IF(OR(Calculator!$E$17&lt;&gt;"YES",Calculator!$B$31&lt;Calculator!$G$17),"—",ROUND((1+SQRT(((50*POWER(80,POWER(COS(PI()*MOD(Calculator!$B$31/Calculator!$F$17,1)),2))-$C70)^2+(1500*ABS(SIN(2*PI()*MOD(Calculator!$B$31/Calculator!$F$17,1)))*IF(MOD(Calculator!$B$31/Calculator!$F$17,1)&lt;0.5,-1,1))^2)/((50*POWER(80,POWER(COS(PI()*MOD(Calculator!$B$31/Calculator!$F$17,1)),2))+$C70)^2+(1500*ABS(SIN(2*PI()*MOD(Calculator!$B$31/Calculator!$F$17,1)))*IF(MOD(Calculator!$B$31/Calculator!$F$17,1)&lt;0.5,-1,1))^2)))/(1-SQRT(((50*POWER(80,POWER(COS(PI()*MOD(Calculator!$B$31/Calculator!$F$17,1)),2))-$C70)^2+(1500*ABS(SIN(2*PI()*MOD(Calculator!$B$31/Calculator!$F$17,1)))*IF(MOD(Calculator!$B$31/Calculator!$F$17,1)&lt;0.5,-1,1))^2)/((50*POWER(80,POWER(COS(PI()*MOD(Calculator!$B$31/Calculator!$F$17,1)),2))+$C70)^2+(1500*ABS(SIN(2*PI()*MOD(Calculator!$B$31/Calculator!$F$17,1)))*IF(MOD(Calculator!$B$31/Calculator!$F$17,1)&lt;0.5,-1,1))^2))),2))</f>
        <v>14.95</v>
      </c>
      <c r="AH70" s="286" t="str">
        <f aca="false">IF(OR(Calculator!$E$18&lt;&gt;"YES",Calculator!$B$31&lt;Calculator!$G$18),"—",ROUND((1+SQRT(((50*POWER(80,POWER(COS(PI()*MOD(Calculator!$B$31/Calculator!$F$18,1)),2))-$C70)^2+(1500*ABS(SIN(2*PI()*MOD(Calculator!$B$31/Calculator!$F$18,1)))*IF(MOD(Calculator!$B$31/Calculator!$F$18,1)&lt;0.5,-1,1))^2)/((50*POWER(80,POWER(COS(PI()*MOD(Calculator!$B$31/Calculator!$F$18,1)),2))+$C70)^2+(1500*ABS(SIN(2*PI()*MOD(Calculator!$B$31/Calculator!$F$18,1)))*IF(MOD(Calculator!$B$31/Calculator!$F$18,1)&lt;0.5,-1,1))^2)))/(1-SQRT(((50*POWER(80,POWER(COS(PI()*MOD(Calculator!$B$31/Calculator!$F$18,1)),2))-$C70)^2+(1500*ABS(SIN(2*PI()*MOD(Calculator!$B$31/Calculator!$F$18,1)))*IF(MOD(Calculator!$B$31/Calculator!$F$18,1)&lt;0.5,-1,1))^2)/((50*POWER(80,POWER(COS(PI()*MOD(Calculator!$B$31/Calculator!$F$18,1)),2))+$C70)^2+(1500*ABS(SIN(2*PI()*MOD(Calculator!$B$31/Calculator!$F$18,1)))*IF(MOD(Calculator!$B$31/Calculator!$F$18,1)&lt;0.5,-1,1))^2))),2))</f>
        <v>—</v>
      </c>
      <c r="AI70" s="286" t="str">
        <f aca="false">IF(OR(Calculator!$E$19&lt;&gt;"YES",Calculator!$B$31&lt;Calculator!$G$19),"—",ROUND((1+SQRT(((50*POWER(80,POWER(COS(PI()*MOD(Calculator!$B$31/Calculator!$F$19,1)),2))-$C70)^2+(1500*ABS(SIN(2*PI()*MOD(Calculator!$B$31/Calculator!$F$19,1)))*IF(MOD(Calculator!$B$31/Calculator!$F$19,1)&lt;0.5,-1,1))^2)/((50*POWER(80,POWER(COS(PI()*MOD(Calculator!$B$31/Calculator!$F$19,1)),2))+$C70)^2+(1500*ABS(SIN(2*PI()*MOD(Calculator!$B$31/Calculator!$F$19,1)))*IF(MOD(Calculator!$B$31/Calculator!$F$19,1)&lt;0.5,-1,1))^2)))/(1-SQRT(((50*POWER(80,POWER(COS(PI()*MOD(Calculator!$B$31/Calculator!$F$19,1)),2))-$C70)^2+(1500*ABS(SIN(2*PI()*MOD(Calculator!$B$31/Calculator!$F$19,1)))*IF(MOD(Calculator!$B$31/Calculator!$F$19,1)&lt;0.5,-1,1))^2)/((50*POWER(80,POWER(COS(PI()*MOD(Calculator!$B$31/Calculator!$F$19,1)),2))+$C70)^2+(1500*ABS(SIN(2*PI()*MOD(Calculator!$B$31/Calculator!$F$19,1)))*IF(MOD(Calculator!$B$31/Calculator!$F$19,1)&lt;0.5,-1,1))^2))),2))</f>
        <v>—</v>
      </c>
      <c r="AJ70" s="286" t="str">
        <f aca="false">IF(OR(Calculator!$E$20&lt;&gt;"YES",Calculator!$B$31&lt;Calculator!$G$20),"—",ROUND((1+SQRT(((50*POWER(80,POWER(COS(PI()*MOD(Calculator!$B$31/Calculator!$F$20,1)),2))-$C70)^2+(1500*ABS(SIN(2*PI()*MOD(Calculator!$B$31/Calculator!$F$20,1)))*IF(MOD(Calculator!$B$31/Calculator!$F$20,1)&lt;0.5,-1,1))^2)/((50*POWER(80,POWER(COS(PI()*MOD(Calculator!$B$31/Calculator!$F$20,1)),2))+$C70)^2+(1500*ABS(SIN(2*PI()*MOD(Calculator!$B$31/Calculator!$F$20,1)))*IF(MOD(Calculator!$B$31/Calculator!$F$20,1)&lt;0.5,-1,1))^2)))/(1-SQRT(((50*POWER(80,POWER(COS(PI()*MOD(Calculator!$B$31/Calculator!$F$20,1)),2))-$C70)^2+(1500*ABS(SIN(2*PI()*MOD(Calculator!$B$31/Calculator!$F$20,1)))*IF(MOD(Calculator!$B$31/Calculator!$F$20,1)&lt;0.5,-1,1))^2)/((50*POWER(80,POWER(COS(PI()*MOD(Calculator!$B$31/Calculator!$F$20,1)),2))+$C70)^2+(1500*ABS(SIN(2*PI()*MOD(Calculator!$B$31/Calculator!$F$20,1)))*IF(MOD(Calculator!$B$31/Calculator!$F$20,1)&lt;0.5,-1,1))^2))),2))</f>
        <v>—</v>
      </c>
      <c r="AK70" s="286" t="str">
        <f aca="false">IF(OR(Calculator!$E$21&lt;&gt;"YES",Calculator!$B$31&lt;Calculator!$G$21),"—",ROUND((1+SQRT(((50*POWER(80,POWER(COS(PI()*MOD(Calculator!$B$31/Calculator!$F$21,1)),2))-$C70)^2+(1500*ABS(SIN(2*PI()*MOD(Calculator!$B$31/Calculator!$F$21,1)))*IF(MOD(Calculator!$B$31/Calculator!$F$21,1)&lt;0.5,-1,1))^2)/((50*POWER(80,POWER(COS(PI()*MOD(Calculator!$B$31/Calculator!$F$21,1)),2))+$C70)^2+(1500*ABS(SIN(2*PI()*MOD(Calculator!$B$31/Calculator!$F$21,1)))*IF(MOD(Calculator!$B$31/Calculator!$F$21,1)&lt;0.5,-1,1))^2)))/(1-SQRT(((50*POWER(80,POWER(COS(PI()*MOD(Calculator!$B$31/Calculator!$F$21,1)),2))-$C70)^2+(1500*ABS(SIN(2*PI()*MOD(Calculator!$B$31/Calculator!$F$21,1)))*IF(MOD(Calculator!$B$31/Calculator!$F$21,1)&lt;0.5,-1,1))^2)/((50*POWER(80,POWER(COS(PI()*MOD(Calculator!$B$31/Calculator!$F$21,1)),2))+$C70)^2+(1500*ABS(SIN(2*PI()*MOD(Calculator!$B$31/Calculator!$F$21,1)))*IF(MOD(Calculator!$B$31/Calculator!$F$21,1)&lt;0.5,-1,1))^2))),2))</f>
        <v>—</v>
      </c>
      <c r="AL70" s="286" t="str">
        <f aca="false">IF(OR(Calculator!$E$22&lt;&gt;"YES",Calculator!$B$31&lt;Calculator!$G$22),"—",ROUND((1+SQRT(((50*POWER(80,POWER(COS(PI()*MOD(Calculator!$B$31/Calculator!$F$22,1)),2))-$C70)^2+(1500*ABS(SIN(2*PI()*MOD(Calculator!$B$31/Calculator!$F$22,1)))*IF(MOD(Calculator!$B$31/Calculator!$F$22,1)&lt;0.5,-1,1))^2)/((50*POWER(80,POWER(COS(PI()*MOD(Calculator!$B$31/Calculator!$F$22,1)),2))+$C70)^2+(1500*ABS(SIN(2*PI()*MOD(Calculator!$B$31/Calculator!$F$22,1)))*IF(MOD(Calculator!$B$31/Calculator!$F$22,1)&lt;0.5,-1,1))^2)))/(1-SQRT(((50*POWER(80,POWER(COS(PI()*MOD(Calculator!$B$31/Calculator!$F$22,1)),2))-$C70)^2+(1500*ABS(SIN(2*PI()*MOD(Calculator!$B$31/Calculator!$F$22,1)))*IF(MOD(Calculator!$B$31/Calculator!$F$22,1)&lt;0.5,-1,1))^2)/((50*POWER(80,POWER(COS(PI()*MOD(Calculator!$B$31/Calculator!$F$22,1)),2))+$C70)^2+(1500*ABS(SIN(2*PI()*MOD(Calculator!$B$31/Calculator!$F$22,1)))*IF(MOD(Calculator!$B$31/Calculator!$F$22,1)&lt;0.5,-1,1))^2))),2))</f>
        <v>—</v>
      </c>
      <c r="AM70" s="288" t="n">
        <f aca="false">IFERROR(ROUND((IF(ISNUMBER(AB70),AB70,0)+IF(ISNUMBER(AC70),AC70,0)+IF(ISNUMBER(AD70),AD70,0)+IF(ISNUMBER(AE70),AE70,0)+IF(ISNUMBER(AF70),AF70,0)+IF(ISNUMBER(AG70),AG70,0)+IF(ISNUMBER(AH70),AH70,0)+IF(ISNUMBER(AI70),AI70,0)+IF(ISNUMBER(AJ70),AJ70,0)+IF(ISNUMBER(AK70),AK70,0)+IF(ISNUMBER(AL70),AL70,0))/(IF(ISNUMBER(AB70),1,0)+IF(ISNUMBER(AC70),1,0)+IF(ISNUMBER(AD70),1,0)+IF(ISNUMBER(AE70),1,0)+IF(ISNUMBER(AF70),1,0)+IF(ISNUMBER(AG70),1,0)+IF(ISNUMBER(AH70),1,0)+IF(ISNUMBER(AI70),1,0)+IF(ISNUMBER(AJ70),1,0)+IF(ISNUMBER(AK70),1,0)+IF(ISNUMBER(AL70),1,0)),4),"")</f>
        <v>17.02</v>
      </c>
      <c r="AN70" s="289" t="str">
        <f aca="false">IF(OR(Calculator!$E$12&lt;&gt;"YES",Calculator!$B$32&lt;Calculator!$G$12),"—",ROUND((1+SQRT(((50*POWER(80,POWER(COS(PI()*MOD(Calculator!$B$32/Calculator!$F$12,1)),2))-$C70)^2+(1500*ABS(SIN(2*PI()*MOD(Calculator!$B$32/Calculator!$F$12,1)))*IF(MOD(Calculator!$B$32/Calculator!$F$12,1)&lt;0.5,-1,1))^2)/((50*POWER(80,POWER(COS(PI()*MOD(Calculator!$B$32/Calculator!$F$12,1)),2))+$C70)^2+(1500*ABS(SIN(2*PI()*MOD(Calculator!$B$32/Calculator!$F$12,1)))*IF(MOD(Calculator!$B$32/Calculator!$F$12,1)&lt;0.5,-1,1))^2)))/(1-SQRT(((50*POWER(80,POWER(COS(PI()*MOD(Calculator!$B$32/Calculator!$F$12,1)),2))-$C70)^2+(1500*ABS(SIN(2*PI()*MOD(Calculator!$B$32/Calculator!$F$12,1)))*IF(MOD(Calculator!$B$32/Calculator!$F$12,1)&lt;0.5,-1,1))^2)/((50*POWER(80,POWER(COS(PI()*MOD(Calculator!$B$32/Calculator!$F$12,1)),2))+$C70)^2+(1500*ABS(SIN(2*PI()*MOD(Calculator!$B$32/Calculator!$F$12,1)))*IF(MOD(Calculator!$B$32/Calculator!$F$12,1)&lt;0.5,-1,1))^2))),2))</f>
        <v>—</v>
      </c>
      <c r="AO70" s="289" t="str">
        <f aca="false">IF(OR(Calculator!$E$13&lt;&gt;"YES",Calculator!$B$32&lt;Calculator!$G$13),"—",ROUND((1+SQRT(((50*POWER(80,POWER(COS(PI()*MOD(Calculator!$B$32/Calculator!$F$13,1)),2))-$C70)^2+(1500*ABS(SIN(2*PI()*MOD(Calculator!$B$32/Calculator!$F$13,1)))*IF(MOD(Calculator!$B$32/Calculator!$F$13,1)&lt;0.5,-1,1))^2)/((50*POWER(80,POWER(COS(PI()*MOD(Calculator!$B$32/Calculator!$F$13,1)),2))+$C70)^2+(1500*ABS(SIN(2*PI()*MOD(Calculator!$B$32/Calculator!$F$13,1)))*IF(MOD(Calculator!$B$32/Calculator!$F$13,1)&lt;0.5,-1,1))^2)))/(1-SQRT(((50*POWER(80,POWER(COS(PI()*MOD(Calculator!$B$32/Calculator!$F$13,1)),2))-$C70)^2+(1500*ABS(SIN(2*PI()*MOD(Calculator!$B$32/Calculator!$F$13,1)))*IF(MOD(Calculator!$B$32/Calculator!$F$13,1)&lt;0.5,-1,1))^2)/((50*POWER(80,POWER(COS(PI()*MOD(Calculator!$B$32/Calculator!$F$13,1)),2))+$C70)^2+(1500*ABS(SIN(2*PI()*MOD(Calculator!$B$32/Calculator!$F$13,1)))*IF(MOD(Calculator!$B$32/Calculator!$F$13,1)&lt;0.5,-1,1))^2))),2))</f>
        <v>—</v>
      </c>
      <c r="AP70" s="289" t="str">
        <f aca="false">IF(OR(Calculator!$E$14&lt;&gt;"YES",Calculator!$B$32&lt;Calculator!$G$14),"—",ROUND((1+SQRT(((50*POWER(80,POWER(COS(PI()*MOD(Calculator!$B$32/Calculator!$F$14,1)),2))-$C70)^2+(1500*ABS(SIN(2*PI()*MOD(Calculator!$B$32/Calculator!$F$14,1)))*IF(MOD(Calculator!$B$32/Calculator!$F$14,1)&lt;0.5,-1,1))^2)/((50*POWER(80,POWER(COS(PI()*MOD(Calculator!$B$32/Calculator!$F$14,1)),2))+$C70)^2+(1500*ABS(SIN(2*PI()*MOD(Calculator!$B$32/Calculator!$F$14,1)))*IF(MOD(Calculator!$B$32/Calculator!$F$14,1)&lt;0.5,-1,1))^2)))/(1-SQRT(((50*POWER(80,POWER(COS(PI()*MOD(Calculator!$B$32/Calculator!$F$14,1)),2))-$C70)^2+(1500*ABS(SIN(2*PI()*MOD(Calculator!$B$32/Calculator!$F$14,1)))*IF(MOD(Calculator!$B$32/Calculator!$F$14,1)&lt;0.5,-1,1))^2)/((50*POWER(80,POWER(COS(PI()*MOD(Calculator!$B$32/Calculator!$F$14,1)),2))+$C70)^2+(1500*ABS(SIN(2*PI()*MOD(Calculator!$B$32/Calculator!$F$14,1)))*IF(MOD(Calculator!$B$32/Calculator!$F$14,1)&lt;0.5,-1,1))^2))),2))</f>
        <v>—</v>
      </c>
      <c r="AQ70" s="289" t="n">
        <f aca="false">IF(OR(Calculator!$E$15&lt;&gt;"YES",Calculator!$B$32&lt;Calculator!$G$15),"—",ROUND((1+SQRT(((50*POWER(80,POWER(COS(PI()*MOD(Calculator!$B$32/Calculator!$F$15,1)),2))-$C70)^2+(1500*ABS(SIN(2*PI()*MOD(Calculator!$B$32/Calculator!$F$15,1)))*IF(MOD(Calculator!$B$32/Calculator!$F$15,1)&lt;0.5,-1,1))^2)/((50*POWER(80,POWER(COS(PI()*MOD(Calculator!$B$32/Calculator!$F$15,1)),2))+$C70)^2+(1500*ABS(SIN(2*PI()*MOD(Calculator!$B$32/Calculator!$F$15,1)))*IF(MOD(Calculator!$B$32/Calculator!$F$15,1)&lt;0.5,-1,1))^2)))/(1-SQRT(((50*POWER(80,POWER(COS(PI()*MOD(Calculator!$B$32/Calculator!$F$15,1)),2))-$C70)^2+(1500*ABS(SIN(2*PI()*MOD(Calculator!$B$32/Calculator!$F$15,1)))*IF(MOD(Calculator!$B$32/Calculator!$F$15,1)&lt;0.5,-1,1))^2)/((50*POWER(80,POWER(COS(PI()*MOD(Calculator!$B$32/Calculator!$F$15,1)),2))+$C70)^2+(1500*ABS(SIN(2*PI()*MOD(Calculator!$B$32/Calculator!$F$15,1)))*IF(MOD(Calculator!$B$32/Calculator!$F$15,1)&lt;0.5,-1,1))^2))),2))</f>
        <v>2.43</v>
      </c>
      <c r="AR70" s="289" t="str">
        <f aca="false">IF(OR(Calculator!$E$16&lt;&gt;"YES",Calculator!$B$32&lt;Calculator!$G$16),"—",ROUND((1+SQRT(((50*POWER(80,POWER(COS(PI()*MOD(Calculator!$B$32/Calculator!$F$16,1)),2))-$C70)^2+(1500*ABS(SIN(2*PI()*MOD(Calculator!$B$32/Calculator!$F$16,1)))*IF(MOD(Calculator!$B$32/Calculator!$F$16,1)&lt;0.5,-1,1))^2)/((50*POWER(80,POWER(COS(PI()*MOD(Calculator!$B$32/Calculator!$F$16,1)),2))+$C70)^2+(1500*ABS(SIN(2*PI()*MOD(Calculator!$B$32/Calculator!$F$16,1)))*IF(MOD(Calculator!$B$32/Calculator!$F$16,1)&lt;0.5,-1,1))^2)))/(1-SQRT(((50*POWER(80,POWER(COS(PI()*MOD(Calculator!$B$32/Calculator!$F$16,1)),2))-$C70)^2+(1500*ABS(SIN(2*PI()*MOD(Calculator!$B$32/Calculator!$F$16,1)))*IF(MOD(Calculator!$B$32/Calculator!$F$16,1)&lt;0.5,-1,1))^2)/((50*POWER(80,POWER(COS(PI()*MOD(Calculator!$B$32/Calculator!$F$16,1)),2))+$C70)^2+(1500*ABS(SIN(2*PI()*MOD(Calculator!$B$32/Calculator!$F$16,1)))*IF(MOD(Calculator!$B$32/Calculator!$F$16,1)&lt;0.5,-1,1))^2))),2))</f>
        <v>—</v>
      </c>
      <c r="AS70" s="289" t="n">
        <f aca="false">IF(OR(Calculator!$E$17&lt;&gt;"YES",Calculator!$B$32&lt;Calculator!$G$17),"—",ROUND((1+SQRT(((50*POWER(80,POWER(COS(PI()*MOD(Calculator!$B$32/Calculator!$F$17,1)),2))-$C70)^2+(1500*ABS(SIN(2*PI()*MOD(Calculator!$B$32/Calculator!$F$17,1)))*IF(MOD(Calculator!$B$32/Calculator!$F$17,1)&lt;0.5,-1,1))^2)/((50*POWER(80,POWER(COS(PI()*MOD(Calculator!$B$32/Calculator!$F$17,1)),2))+$C70)^2+(1500*ABS(SIN(2*PI()*MOD(Calculator!$B$32/Calculator!$F$17,1)))*IF(MOD(Calculator!$B$32/Calculator!$F$17,1)&lt;0.5,-1,1))^2)))/(1-SQRT(((50*POWER(80,POWER(COS(PI()*MOD(Calculator!$B$32/Calculator!$F$17,1)),2))-$C70)^2+(1500*ABS(SIN(2*PI()*MOD(Calculator!$B$32/Calculator!$F$17,1)))*IF(MOD(Calculator!$B$32/Calculator!$F$17,1)&lt;0.5,-1,1))^2)/((50*POWER(80,POWER(COS(PI()*MOD(Calculator!$B$32/Calculator!$F$17,1)),2))+$C70)^2+(1500*ABS(SIN(2*PI()*MOD(Calculator!$B$32/Calculator!$F$17,1)))*IF(MOD(Calculator!$B$32/Calculator!$F$17,1)&lt;0.5,-1,1))^2))),2))</f>
        <v>15.71</v>
      </c>
      <c r="AT70" s="289" t="str">
        <f aca="false">IF(OR(Calculator!$E$18&lt;&gt;"YES",Calculator!$B$32&lt;Calculator!$G$18),"—",ROUND((1+SQRT(((50*POWER(80,POWER(COS(PI()*MOD(Calculator!$B$32/Calculator!$F$18,1)),2))-$C70)^2+(1500*ABS(SIN(2*PI()*MOD(Calculator!$B$32/Calculator!$F$18,1)))*IF(MOD(Calculator!$B$32/Calculator!$F$18,1)&lt;0.5,-1,1))^2)/((50*POWER(80,POWER(COS(PI()*MOD(Calculator!$B$32/Calculator!$F$18,1)),2))+$C70)^2+(1500*ABS(SIN(2*PI()*MOD(Calculator!$B$32/Calculator!$F$18,1)))*IF(MOD(Calculator!$B$32/Calculator!$F$18,1)&lt;0.5,-1,1))^2)))/(1-SQRT(((50*POWER(80,POWER(COS(PI()*MOD(Calculator!$B$32/Calculator!$F$18,1)),2))-$C70)^2+(1500*ABS(SIN(2*PI()*MOD(Calculator!$B$32/Calculator!$F$18,1)))*IF(MOD(Calculator!$B$32/Calculator!$F$18,1)&lt;0.5,-1,1))^2)/((50*POWER(80,POWER(COS(PI()*MOD(Calculator!$B$32/Calculator!$F$18,1)),2))+$C70)^2+(1500*ABS(SIN(2*PI()*MOD(Calculator!$B$32/Calculator!$F$18,1)))*IF(MOD(Calculator!$B$32/Calculator!$F$18,1)&lt;0.5,-1,1))^2))),2))</f>
        <v>—</v>
      </c>
      <c r="AU70" s="289" t="str">
        <f aca="false">IF(OR(Calculator!$E$19&lt;&gt;"YES",Calculator!$B$32&lt;Calculator!$G$19),"—",ROUND((1+SQRT(((50*POWER(80,POWER(COS(PI()*MOD(Calculator!$B$32/Calculator!$F$19,1)),2))-$C70)^2+(1500*ABS(SIN(2*PI()*MOD(Calculator!$B$32/Calculator!$F$19,1)))*IF(MOD(Calculator!$B$32/Calculator!$F$19,1)&lt;0.5,-1,1))^2)/((50*POWER(80,POWER(COS(PI()*MOD(Calculator!$B$32/Calculator!$F$19,1)),2))+$C70)^2+(1500*ABS(SIN(2*PI()*MOD(Calculator!$B$32/Calculator!$F$19,1)))*IF(MOD(Calculator!$B$32/Calculator!$F$19,1)&lt;0.5,-1,1))^2)))/(1-SQRT(((50*POWER(80,POWER(COS(PI()*MOD(Calculator!$B$32/Calculator!$F$19,1)),2))-$C70)^2+(1500*ABS(SIN(2*PI()*MOD(Calculator!$B$32/Calculator!$F$19,1)))*IF(MOD(Calculator!$B$32/Calculator!$F$19,1)&lt;0.5,-1,1))^2)/((50*POWER(80,POWER(COS(PI()*MOD(Calculator!$B$32/Calculator!$F$19,1)),2))+$C70)^2+(1500*ABS(SIN(2*PI()*MOD(Calculator!$B$32/Calculator!$F$19,1)))*IF(MOD(Calculator!$B$32/Calculator!$F$19,1)&lt;0.5,-1,1))^2))),2))</f>
        <v>—</v>
      </c>
      <c r="AV70" s="289" t="str">
        <f aca="false">IF(OR(Calculator!$E$20&lt;&gt;"YES",Calculator!$B$32&lt;Calculator!$G$20),"—",ROUND((1+SQRT(((50*POWER(80,POWER(COS(PI()*MOD(Calculator!$B$32/Calculator!$F$20,1)),2))-$C70)^2+(1500*ABS(SIN(2*PI()*MOD(Calculator!$B$32/Calculator!$F$20,1)))*IF(MOD(Calculator!$B$32/Calculator!$F$20,1)&lt;0.5,-1,1))^2)/((50*POWER(80,POWER(COS(PI()*MOD(Calculator!$B$32/Calculator!$F$20,1)),2))+$C70)^2+(1500*ABS(SIN(2*PI()*MOD(Calculator!$B$32/Calculator!$F$20,1)))*IF(MOD(Calculator!$B$32/Calculator!$F$20,1)&lt;0.5,-1,1))^2)))/(1-SQRT(((50*POWER(80,POWER(COS(PI()*MOD(Calculator!$B$32/Calculator!$F$20,1)),2))-$C70)^2+(1500*ABS(SIN(2*PI()*MOD(Calculator!$B$32/Calculator!$F$20,1)))*IF(MOD(Calculator!$B$32/Calculator!$F$20,1)&lt;0.5,-1,1))^2)/((50*POWER(80,POWER(COS(PI()*MOD(Calculator!$B$32/Calculator!$F$20,1)),2))+$C70)^2+(1500*ABS(SIN(2*PI()*MOD(Calculator!$B$32/Calculator!$F$20,1)))*IF(MOD(Calculator!$B$32/Calculator!$F$20,1)&lt;0.5,-1,1))^2))),2))</f>
        <v>—</v>
      </c>
      <c r="AW70" s="289" t="str">
        <f aca="false">IF(OR(Calculator!$E$21&lt;&gt;"YES",Calculator!$B$32&lt;Calculator!$G$21),"—",ROUND((1+SQRT(((50*POWER(80,POWER(COS(PI()*MOD(Calculator!$B$32/Calculator!$F$21,1)),2))-$C70)^2+(1500*ABS(SIN(2*PI()*MOD(Calculator!$B$32/Calculator!$F$21,1)))*IF(MOD(Calculator!$B$32/Calculator!$F$21,1)&lt;0.5,-1,1))^2)/((50*POWER(80,POWER(COS(PI()*MOD(Calculator!$B$32/Calculator!$F$21,1)),2))+$C70)^2+(1500*ABS(SIN(2*PI()*MOD(Calculator!$B$32/Calculator!$F$21,1)))*IF(MOD(Calculator!$B$32/Calculator!$F$21,1)&lt;0.5,-1,1))^2)))/(1-SQRT(((50*POWER(80,POWER(COS(PI()*MOD(Calculator!$B$32/Calculator!$F$21,1)),2))-$C70)^2+(1500*ABS(SIN(2*PI()*MOD(Calculator!$B$32/Calculator!$F$21,1)))*IF(MOD(Calculator!$B$32/Calculator!$F$21,1)&lt;0.5,-1,1))^2)/((50*POWER(80,POWER(COS(PI()*MOD(Calculator!$B$32/Calculator!$F$21,1)),2))+$C70)^2+(1500*ABS(SIN(2*PI()*MOD(Calculator!$B$32/Calculator!$F$21,1)))*IF(MOD(Calculator!$B$32/Calculator!$F$21,1)&lt;0.5,-1,1))^2))),2))</f>
        <v>—</v>
      </c>
      <c r="AX70" s="289" t="str">
        <f aca="false">IF(OR(Calculator!$E$22&lt;&gt;"YES",Calculator!$B$32&lt;Calculator!$G$22),"—",ROUND((1+SQRT(((50*POWER(80,POWER(COS(PI()*MOD(Calculator!$B$32/Calculator!$F$22,1)),2))-$C70)^2+(1500*ABS(SIN(2*PI()*MOD(Calculator!$B$32/Calculator!$F$22,1)))*IF(MOD(Calculator!$B$32/Calculator!$F$22,1)&lt;0.5,-1,1))^2)/((50*POWER(80,POWER(COS(PI()*MOD(Calculator!$B$32/Calculator!$F$22,1)),2))+$C70)^2+(1500*ABS(SIN(2*PI()*MOD(Calculator!$B$32/Calculator!$F$22,1)))*IF(MOD(Calculator!$B$32/Calculator!$F$22,1)&lt;0.5,-1,1))^2)))/(1-SQRT(((50*POWER(80,POWER(COS(PI()*MOD(Calculator!$B$32/Calculator!$F$22,1)),2))-$C70)^2+(1500*ABS(SIN(2*PI()*MOD(Calculator!$B$32/Calculator!$F$22,1)))*IF(MOD(Calculator!$B$32/Calculator!$F$22,1)&lt;0.5,-1,1))^2)/((50*POWER(80,POWER(COS(PI()*MOD(Calculator!$B$32/Calculator!$F$22,1)),2))+$C70)^2+(1500*ABS(SIN(2*PI()*MOD(Calculator!$B$32/Calculator!$F$22,1)))*IF(MOD(Calculator!$B$32/Calculator!$F$22,1)&lt;0.5,-1,1))^2))),2))</f>
        <v>—</v>
      </c>
      <c r="AY70" s="288" t="n">
        <f aca="false">IFERROR(ROUND((IF(ISNUMBER(AN70),AN70,0)+IF(ISNUMBER(AO70),AO70,0)+IF(ISNUMBER(AP70),AP70,0)+IF(ISNUMBER(AQ70),AQ70,0)+IF(ISNUMBER(AR70),AR70,0)+IF(ISNUMBER(AS70),AS70,0)+IF(ISNUMBER(AT70),AT70,0)+IF(ISNUMBER(AU70),AU70,0)+IF(ISNUMBER(AV70),AV70,0)+IF(ISNUMBER(AW70),AW70,0)+IF(ISNUMBER(AX70),AX70,0))/(IF(ISNUMBER(AN70),1,0)+IF(ISNUMBER(AO70),1,0)+IF(ISNUMBER(AP70),1,0)+IF(ISNUMBER(AQ70),1,0)+IF(ISNUMBER(AR70),1,0)+IF(ISNUMBER(AS70),1,0)+IF(ISNUMBER(AT70),1,0)+IF(ISNUMBER(AU70),1,0)+IF(ISNUMBER(AV70),1,0)+IF(ISNUMBER(AW70),1,0)+IF(ISNUMBER(AX70),1,0)),4),"")</f>
        <v>9.07</v>
      </c>
      <c r="AZ70" s="289" t="str">
        <f aca="false">IF(OR(Calculator!$E$12&lt;&gt;"YES",Calculator!$B$33&lt;Calculator!$G$12),"—",ROUND((1+SQRT(((50*POWER(80,POWER(COS(PI()*MOD(Calculator!$B$33/Calculator!$F$12,1)),2))-$C70)^2+(1500*ABS(SIN(2*PI()*MOD(Calculator!$B$33/Calculator!$F$12,1)))*IF(MOD(Calculator!$B$33/Calculator!$F$12,1)&lt;0.5,-1,1))^2)/((50*POWER(80,POWER(COS(PI()*MOD(Calculator!$B$33/Calculator!$F$12,1)),2))+$C70)^2+(1500*ABS(SIN(2*PI()*MOD(Calculator!$B$33/Calculator!$F$12,1)))*IF(MOD(Calculator!$B$33/Calculator!$F$12,1)&lt;0.5,-1,1))^2)))/(1-SQRT(((50*POWER(80,POWER(COS(PI()*MOD(Calculator!$B$33/Calculator!$F$12,1)),2))-$C70)^2+(1500*ABS(SIN(2*PI()*MOD(Calculator!$B$33/Calculator!$F$12,1)))*IF(MOD(Calculator!$B$33/Calculator!$F$12,1)&lt;0.5,-1,1))^2)/((50*POWER(80,POWER(COS(PI()*MOD(Calculator!$B$33/Calculator!$F$12,1)),2))+$C70)^2+(1500*ABS(SIN(2*PI()*MOD(Calculator!$B$33/Calculator!$F$12,1)))*IF(MOD(Calculator!$B$33/Calculator!$F$12,1)&lt;0.5,-1,1))^2))),2))</f>
        <v>—</v>
      </c>
      <c r="BA70" s="289" t="str">
        <f aca="false">IF(OR(Calculator!$E$13&lt;&gt;"YES",Calculator!$B$33&lt;Calculator!$G$13),"—",ROUND((1+SQRT(((50*POWER(80,POWER(COS(PI()*MOD(Calculator!$B$33/Calculator!$F$13,1)),2))-$C70)^2+(1500*ABS(SIN(2*PI()*MOD(Calculator!$B$33/Calculator!$F$13,1)))*IF(MOD(Calculator!$B$33/Calculator!$F$13,1)&lt;0.5,-1,1))^2)/((50*POWER(80,POWER(COS(PI()*MOD(Calculator!$B$33/Calculator!$F$13,1)),2))+$C70)^2+(1500*ABS(SIN(2*PI()*MOD(Calculator!$B$33/Calculator!$F$13,1)))*IF(MOD(Calculator!$B$33/Calculator!$F$13,1)&lt;0.5,-1,1))^2)))/(1-SQRT(((50*POWER(80,POWER(COS(PI()*MOD(Calculator!$B$33/Calculator!$F$13,1)),2))-$C70)^2+(1500*ABS(SIN(2*PI()*MOD(Calculator!$B$33/Calculator!$F$13,1)))*IF(MOD(Calculator!$B$33/Calculator!$F$13,1)&lt;0.5,-1,1))^2)/((50*POWER(80,POWER(COS(PI()*MOD(Calculator!$B$33/Calculator!$F$13,1)),2))+$C70)^2+(1500*ABS(SIN(2*PI()*MOD(Calculator!$B$33/Calculator!$F$13,1)))*IF(MOD(Calculator!$B$33/Calculator!$F$13,1)&lt;0.5,-1,1))^2))),2))</f>
        <v>—</v>
      </c>
      <c r="BB70" s="289" t="str">
        <f aca="false">IF(OR(Calculator!$E$14&lt;&gt;"YES",Calculator!$B$33&lt;Calculator!$G$14),"—",ROUND((1+SQRT(((50*POWER(80,POWER(COS(PI()*MOD(Calculator!$B$33/Calculator!$F$14,1)),2))-$C70)^2+(1500*ABS(SIN(2*PI()*MOD(Calculator!$B$33/Calculator!$F$14,1)))*IF(MOD(Calculator!$B$33/Calculator!$F$14,1)&lt;0.5,-1,1))^2)/((50*POWER(80,POWER(COS(PI()*MOD(Calculator!$B$33/Calculator!$F$14,1)),2))+$C70)^2+(1500*ABS(SIN(2*PI()*MOD(Calculator!$B$33/Calculator!$F$14,1)))*IF(MOD(Calculator!$B$33/Calculator!$F$14,1)&lt;0.5,-1,1))^2)))/(1-SQRT(((50*POWER(80,POWER(COS(PI()*MOD(Calculator!$B$33/Calculator!$F$14,1)),2))-$C70)^2+(1500*ABS(SIN(2*PI()*MOD(Calculator!$B$33/Calculator!$F$14,1)))*IF(MOD(Calculator!$B$33/Calculator!$F$14,1)&lt;0.5,-1,1))^2)/((50*POWER(80,POWER(COS(PI()*MOD(Calculator!$B$33/Calculator!$F$14,1)),2))+$C70)^2+(1500*ABS(SIN(2*PI()*MOD(Calculator!$B$33/Calculator!$F$14,1)))*IF(MOD(Calculator!$B$33/Calculator!$F$14,1)&lt;0.5,-1,1))^2))),2))</f>
        <v>—</v>
      </c>
      <c r="BC70" s="289" t="n">
        <f aca="false">IF(OR(Calculator!$E$15&lt;&gt;"YES",Calculator!$B$33&lt;Calculator!$G$15),"—",ROUND((1+SQRT(((50*POWER(80,POWER(COS(PI()*MOD(Calculator!$B$33/Calculator!$F$15,1)),2))-$C70)^2+(1500*ABS(SIN(2*PI()*MOD(Calculator!$B$33/Calculator!$F$15,1)))*IF(MOD(Calculator!$B$33/Calculator!$F$15,1)&lt;0.5,-1,1))^2)/((50*POWER(80,POWER(COS(PI()*MOD(Calculator!$B$33/Calculator!$F$15,1)),2))+$C70)^2+(1500*ABS(SIN(2*PI()*MOD(Calculator!$B$33/Calculator!$F$15,1)))*IF(MOD(Calculator!$B$33/Calculator!$F$15,1)&lt;0.5,-1,1))^2)))/(1-SQRT(((50*POWER(80,POWER(COS(PI()*MOD(Calculator!$B$33/Calculator!$F$15,1)),2))-$C70)^2+(1500*ABS(SIN(2*PI()*MOD(Calculator!$B$33/Calculator!$F$15,1)))*IF(MOD(Calculator!$B$33/Calculator!$F$15,1)&lt;0.5,-1,1))^2)/((50*POWER(80,POWER(COS(PI()*MOD(Calculator!$B$33/Calculator!$F$15,1)),2))+$C70)^2+(1500*ABS(SIN(2*PI()*MOD(Calculator!$B$33/Calculator!$F$15,1)))*IF(MOD(Calculator!$B$33/Calculator!$F$15,1)&lt;0.5,-1,1))^2))),2))</f>
        <v>2.57</v>
      </c>
      <c r="BD70" s="289" t="str">
        <f aca="false">IF(OR(Calculator!$E$16&lt;&gt;"YES",Calculator!$B$33&lt;Calculator!$G$16),"—",ROUND((1+SQRT(((50*POWER(80,POWER(COS(PI()*MOD(Calculator!$B$33/Calculator!$F$16,1)),2))-$C70)^2+(1500*ABS(SIN(2*PI()*MOD(Calculator!$B$33/Calculator!$F$16,1)))*IF(MOD(Calculator!$B$33/Calculator!$F$16,1)&lt;0.5,-1,1))^2)/((50*POWER(80,POWER(COS(PI()*MOD(Calculator!$B$33/Calculator!$F$16,1)),2))+$C70)^2+(1500*ABS(SIN(2*PI()*MOD(Calculator!$B$33/Calculator!$F$16,1)))*IF(MOD(Calculator!$B$33/Calculator!$F$16,1)&lt;0.5,-1,1))^2)))/(1-SQRT(((50*POWER(80,POWER(COS(PI()*MOD(Calculator!$B$33/Calculator!$F$16,1)),2))-$C70)^2+(1500*ABS(SIN(2*PI()*MOD(Calculator!$B$33/Calculator!$F$16,1)))*IF(MOD(Calculator!$B$33/Calculator!$F$16,1)&lt;0.5,-1,1))^2)/((50*POWER(80,POWER(COS(PI()*MOD(Calculator!$B$33/Calculator!$F$16,1)),2))+$C70)^2+(1500*ABS(SIN(2*PI()*MOD(Calculator!$B$33/Calculator!$F$16,1)))*IF(MOD(Calculator!$B$33/Calculator!$F$16,1)&lt;0.5,-1,1))^2))),2))</f>
        <v>—</v>
      </c>
      <c r="BE70" s="289" t="n">
        <f aca="false">IF(OR(Calculator!$E$17&lt;&gt;"YES",Calculator!$B$33&lt;Calculator!$G$17),"—",ROUND((1+SQRT(((50*POWER(80,POWER(COS(PI()*MOD(Calculator!$B$33/Calculator!$F$17,1)),2))-$C70)^2+(1500*ABS(SIN(2*PI()*MOD(Calculator!$B$33/Calculator!$F$17,1)))*IF(MOD(Calculator!$B$33/Calculator!$F$17,1)&lt;0.5,-1,1))^2)/((50*POWER(80,POWER(COS(PI()*MOD(Calculator!$B$33/Calculator!$F$17,1)),2))+$C70)^2+(1500*ABS(SIN(2*PI()*MOD(Calculator!$B$33/Calculator!$F$17,1)))*IF(MOD(Calculator!$B$33/Calculator!$F$17,1)&lt;0.5,-1,1))^2)))/(1-SQRT(((50*POWER(80,POWER(COS(PI()*MOD(Calculator!$B$33/Calculator!$F$17,1)),2))-$C70)^2+(1500*ABS(SIN(2*PI()*MOD(Calculator!$B$33/Calculator!$F$17,1)))*IF(MOD(Calculator!$B$33/Calculator!$F$17,1)&lt;0.5,-1,1))^2)/((50*POWER(80,POWER(COS(PI()*MOD(Calculator!$B$33/Calculator!$F$17,1)),2))+$C70)^2+(1500*ABS(SIN(2*PI()*MOD(Calculator!$B$33/Calculator!$F$17,1)))*IF(MOD(Calculator!$B$33/Calculator!$F$17,1)&lt;0.5,-1,1))^2))),2))</f>
        <v>17.37</v>
      </c>
      <c r="BF70" s="289" t="str">
        <f aca="false">IF(OR(Calculator!$E$18&lt;&gt;"YES",Calculator!$B$33&lt;Calculator!$G$18),"—",ROUND((1+SQRT(((50*POWER(80,POWER(COS(PI()*MOD(Calculator!$B$33/Calculator!$F$18,1)),2))-$C70)^2+(1500*ABS(SIN(2*PI()*MOD(Calculator!$B$33/Calculator!$F$18,1)))*IF(MOD(Calculator!$B$33/Calculator!$F$18,1)&lt;0.5,-1,1))^2)/((50*POWER(80,POWER(COS(PI()*MOD(Calculator!$B$33/Calculator!$F$18,1)),2))+$C70)^2+(1500*ABS(SIN(2*PI()*MOD(Calculator!$B$33/Calculator!$F$18,1)))*IF(MOD(Calculator!$B$33/Calculator!$F$18,1)&lt;0.5,-1,1))^2)))/(1-SQRT(((50*POWER(80,POWER(COS(PI()*MOD(Calculator!$B$33/Calculator!$F$18,1)),2))-$C70)^2+(1500*ABS(SIN(2*PI()*MOD(Calculator!$B$33/Calculator!$F$18,1)))*IF(MOD(Calculator!$B$33/Calculator!$F$18,1)&lt;0.5,-1,1))^2)/((50*POWER(80,POWER(COS(PI()*MOD(Calculator!$B$33/Calculator!$F$18,1)),2))+$C70)^2+(1500*ABS(SIN(2*PI()*MOD(Calculator!$B$33/Calculator!$F$18,1)))*IF(MOD(Calculator!$B$33/Calculator!$F$18,1)&lt;0.5,-1,1))^2))),2))</f>
        <v>—</v>
      </c>
      <c r="BG70" s="289" t="str">
        <f aca="false">IF(OR(Calculator!$E$19&lt;&gt;"YES",Calculator!$B$33&lt;Calculator!$G$19),"—",ROUND((1+SQRT(((50*POWER(80,POWER(COS(PI()*MOD(Calculator!$B$33/Calculator!$F$19,1)),2))-$C70)^2+(1500*ABS(SIN(2*PI()*MOD(Calculator!$B$33/Calculator!$F$19,1)))*IF(MOD(Calculator!$B$33/Calculator!$F$19,1)&lt;0.5,-1,1))^2)/((50*POWER(80,POWER(COS(PI()*MOD(Calculator!$B$33/Calculator!$F$19,1)),2))+$C70)^2+(1500*ABS(SIN(2*PI()*MOD(Calculator!$B$33/Calculator!$F$19,1)))*IF(MOD(Calculator!$B$33/Calculator!$F$19,1)&lt;0.5,-1,1))^2)))/(1-SQRT(((50*POWER(80,POWER(COS(PI()*MOD(Calculator!$B$33/Calculator!$F$19,1)),2))-$C70)^2+(1500*ABS(SIN(2*PI()*MOD(Calculator!$B$33/Calculator!$F$19,1)))*IF(MOD(Calculator!$B$33/Calculator!$F$19,1)&lt;0.5,-1,1))^2)/((50*POWER(80,POWER(COS(PI()*MOD(Calculator!$B$33/Calculator!$F$19,1)),2))+$C70)^2+(1500*ABS(SIN(2*PI()*MOD(Calculator!$B$33/Calculator!$F$19,1)))*IF(MOD(Calculator!$B$33/Calculator!$F$19,1)&lt;0.5,-1,1))^2))),2))</f>
        <v>—</v>
      </c>
      <c r="BH70" s="289" t="str">
        <f aca="false">IF(OR(Calculator!$E$20&lt;&gt;"YES",Calculator!$B$33&lt;Calculator!$G$20),"—",ROUND((1+SQRT(((50*POWER(80,POWER(COS(PI()*MOD(Calculator!$B$33/Calculator!$F$20,1)),2))-$C70)^2+(1500*ABS(SIN(2*PI()*MOD(Calculator!$B$33/Calculator!$F$20,1)))*IF(MOD(Calculator!$B$33/Calculator!$F$20,1)&lt;0.5,-1,1))^2)/((50*POWER(80,POWER(COS(PI()*MOD(Calculator!$B$33/Calculator!$F$20,1)),2))+$C70)^2+(1500*ABS(SIN(2*PI()*MOD(Calculator!$B$33/Calculator!$F$20,1)))*IF(MOD(Calculator!$B$33/Calculator!$F$20,1)&lt;0.5,-1,1))^2)))/(1-SQRT(((50*POWER(80,POWER(COS(PI()*MOD(Calculator!$B$33/Calculator!$F$20,1)),2))-$C70)^2+(1500*ABS(SIN(2*PI()*MOD(Calculator!$B$33/Calculator!$F$20,1)))*IF(MOD(Calculator!$B$33/Calculator!$F$20,1)&lt;0.5,-1,1))^2)/((50*POWER(80,POWER(COS(PI()*MOD(Calculator!$B$33/Calculator!$F$20,1)),2))+$C70)^2+(1500*ABS(SIN(2*PI()*MOD(Calculator!$B$33/Calculator!$F$20,1)))*IF(MOD(Calculator!$B$33/Calculator!$F$20,1)&lt;0.5,-1,1))^2))),2))</f>
        <v>—</v>
      </c>
      <c r="BI70" s="289" t="str">
        <f aca="false">IF(OR(Calculator!$E$21&lt;&gt;"YES",Calculator!$B$33&lt;Calculator!$G$21),"—",ROUND((1+SQRT(((50*POWER(80,POWER(COS(PI()*MOD(Calculator!$B$33/Calculator!$F$21,1)),2))-$C70)^2+(1500*ABS(SIN(2*PI()*MOD(Calculator!$B$33/Calculator!$F$21,1)))*IF(MOD(Calculator!$B$33/Calculator!$F$21,1)&lt;0.5,-1,1))^2)/((50*POWER(80,POWER(COS(PI()*MOD(Calculator!$B$33/Calculator!$F$21,1)),2))+$C70)^2+(1500*ABS(SIN(2*PI()*MOD(Calculator!$B$33/Calculator!$F$21,1)))*IF(MOD(Calculator!$B$33/Calculator!$F$21,1)&lt;0.5,-1,1))^2)))/(1-SQRT(((50*POWER(80,POWER(COS(PI()*MOD(Calculator!$B$33/Calculator!$F$21,1)),2))-$C70)^2+(1500*ABS(SIN(2*PI()*MOD(Calculator!$B$33/Calculator!$F$21,1)))*IF(MOD(Calculator!$B$33/Calculator!$F$21,1)&lt;0.5,-1,1))^2)/((50*POWER(80,POWER(COS(PI()*MOD(Calculator!$B$33/Calculator!$F$21,1)),2))+$C70)^2+(1500*ABS(SIN(2*PI()*MOD(Calculator!$B$33/Calculator!$F$21,1)))*IF(MOD(Calculator!$B$33/Calculator!$F$21,1)&lt;0.5,-1,1))^2))),2))</f>
        <v>—</v>
      </c>
      <c r="BJ70" s="289" t="str">
        <f aca="false">IF(OR(Calculator!$E$22&lt;&gt;"YES",Calculator!$B$33&lt;Calculator!$G$22),"—",ROUND((1+SQRT(((50*POWER(80,POWER(COS(PI()*MOD(Calculator!$B$33/Calculator!$F$22,1)),2))-$C70)^2+(1500*ABS(SIN(2*PI()*MOD(Calculator!$B$33/Calculator!$F$22,1)))*IF(MOD(Calculator!$B$33/Calculator!$F$22,1)&lt;0.5,-1,1))^2)/((50*POWER(80,POWER(COS(PI()*MOD(Calculator!$B$33/Calculator!$F$22,1)),2))+$C70)^2+(1500*ABS(SIN(2*PI()*MOD(Calculator!$B$33/Calculator!$F$22,1)))*IF(MOD(Calculator!$B$33/Calculator!$F$22,1)&lt;0.5,-1,1))^2)))/(1-SQRT(((50*POWER(80,POWER(COS(PI()*MOD(Calculator!$B$33/Calculator!$F$22,1)),2))-$C70)^2+(1500*ABS(SIN(2*PI()*MOD(Calculator!$B$33/Calculator!$F$22,1)))*IF(MOD(Calculator!$B$33/Calculator!$F$22,1)&lt;0.5,-1,1))^2)/((50*POWER(80,POWER(COS(PI()*MOD(Calculator!$B$33/Calculator!$F$22,1)),2))+$C70)^2+(1500*ABS(SIN(2*PI()*MOD(Calculator!$B$33/Calculator!$F$22,1)))*IF(MOD(Calculator!$B$33/Calculator!$F$22,1)&lt;0.5,-1,1))^2))),2))</f>
        <v>—</v>
      </c>
      <c r="BK70" s="288" t="n">
        <f aca="false">IFERROR(ROUND((IF(ISNUMBER(AZ70),AZ70,0)+IF(ISNUMBER(BA70),BA70,0)+IF(ISNUMBER(BB70),BB70,0)+IF(ISNUMBER(BC70),BC70,0)+IF(ISNUMBER(BD70),BD70,0)+IF(ISNUMBER(BE70),BE70,0)+IF(ISNUMBER(BF70),BF70,0)+IF(ISNUMBER(BG70),BG70,0)+IF(ISNUMBER(BH70),BH70,0)+IF(ISNUMBER(BI70),BI70,0)+IF(ISNUMBER(BJ70),BJ70,0))/(IF(ISNUMBER(AZ70),1,0)+IF(ISNUMBER(BA70),1,0)+IF(ISNUMBER(BB70),1,0)+IF(ISNUMBER(BC70),1,0)+IF(ISNUMBER(BD70),1,0)+IF(ISNUMBER(BE70),1,0)+IF(ISNUMBER(BF70),1,0)+IF(ISNUMBER(BG70),1,0)+IF(ISNUMBER(BH70),1,0)+IF(ISNUMBER(BI70),1,0)+IF(ISNUMBER(BJ70),1,0)),4),"")</f>
        <v>9.97</v>
      </c>
      <c r="BM70" s="253" t="str">
        <f aca="false">IF(OR(Calculator!$E$12&lt;&gt;"YES",Calculator!$B$29&lt;Calculator!$G$12),"—",ROUND((1+SQRT(((50*POWER(80,POWER(COS(PI()*MOD(Calculator!$B$29/Calculator!$F$12,1)),2))+MIN(500,MAX(30,100*EXP(-0.3*'VSWR Calculator'!$C$24)*(1+3*ABS(MOD('VSWR Calculator'!$C$23/Calculator!$F$12/2,1)-0.5))))/'VSWR Calculator'!$C$25)-$C70)^2+(1500*ABS(SIN(2*PI()*MOD(Calculator!$B$29/Calculator!$F$12,1)))*IF(MOD(Calculator!$B$29/Calculator!$F$12,1)&lt;0.5,-1,1))^2)/SQRT(((50*POWER(80,POWER(COS(PI()*MOD(Calculator!$B$29/Calculator!$F$12,1)),2))+MIN(500,MAX(30,100*EXP(-0.3*'VSWR Calculator'!$C$24)*(1+3*ABS(MOD('VSWR Calculator'!$C$23/Calculator!$F$12/2,1)-0.5))))/'VSWR Calculator'!$C$25)+$C70)^2+(1500*ABS(SIN(2*PI()*MOD(Calculator!$B$29/Calculator!$F$12,1)))*IF(MOD(Calculator!$B$29/Calculator!$F$12,1)&lt;0.5,-1,1))^2))/(1-SQRT(((50*POWER(80,POWER(COS(PI()*MOD(Calculator!$B$29/Calculator!$F$12,1)),2))+MIN(500,MAX(30,100*EXP(-0.3*'VSWR Calculator'!$C$24)*(1+3*ABS(MOD('VSWR Calculator'!$C$23/Calculator!$F$12/2,1)-0.5))))/'VSWR Calculator'!$C$25)-$C70)^2+(1500*ABS(SIN(2*PI()*MOD(Calculator!$B$29/Calculator!$F$12,1)))*IF(MOD(Calculator!$B$29/Calculator!$F$12,1)&lt;0.5,-1,1))^2)/SQRT(((50*POWER(80,POWER(COS(PI()*MOD(Calculator!$B$29/Calculator!$F$12,1)),2))+MIN(500,MAX(30,100*EXP(-0.3*'VSWR Calculator'!$C$24)*(1+3*ABS(MOD('VSWR Calculator'!$C$23/Calculator!$F$12/2,1)-0.5))))/'VSWR Calculator'!$C$25)+$C70)^2+(1500*ABS(SIN(2*PI()*MOD(Calculator!$B$29/Calculator!$F$12,1)))*IF(MOD(Calculator!$B$29/Calculator!$F$12,1)&lt;0.5,-1,1))^2)),2))</f>
        <v>—</v>
      </c>
      <c r="BN70" s="253" t="str">
        <f aca="false">IF(OR(Calculator!$E$13&lt;&gt;"YES",Calculator!$B$29&lt;Calculator!$G$13),"—",ROUND((1+SQRT(((50*POWER(80,POWER(COS(PI()*MOD(Calculator!$B$29/Calculator!$F$13,1)),2))+MIN(500,MAX(30,100*EXP(-0.3*'VSWR Calculator'!$C$24)*(1+3*ABS(MOD('VSWR Calculator'!$C$23/Calculator!$F$13/2,1)-0.5))))/'VSWR Calculator'!$C$25)-$C70)^2+(1500*ABS(SIN(2*PI()*MOD(Calculator!$B$29/Calculator!$F$13,1)))*IF(MOD(Calculator!$B$29/Calculator!$F$13,1)&lt;0.5,-1,1))^2)/SQRT(((50*POWER(80,POWER(COS(PI()*MOD(Calculator!$B$29/Calculator!$F$13,1)),2))+MIN(500,MAX(30,100*EXP(-0.3*'VSWR Calculator'!$C$24)*(1+3*ABS(MOD('VSWR Calculator'!$C$23/Calculator!$F$13/2,1)-0.5))))/'VSWR Calculator'!$C$25)+$C70)^2+(1500*ABS(SIN(2*PI()*MOD(Calculator!$B$29/Calculator!$F$13,1)))*IF(MOD(Calculator!$B$29/Calculator!$F$13,1)&lt;0.5,-1,1))^2))/(1-SQRT(((50*POWER(80,POWER(COS(PI()*MOD(Calculator!$B$29/Calculator!$F$13,1)),2))+MIN(500,MAX(30,100*EXP(-0.3*'VSWR Calculator'!$C$24)*(1+3*ABS(MOD('VSWR Calculator'!$C$23/Calculator!$F$13/2,1)-0.5))))/'VSWR Calculator'!$C$25)-$C70)^2+(1500*ABS(SIN(2*PI()*MOD(Calculator!$B$29/Calculator!$F$13,1)))*IF(MOD(Calculator!$B$29/Calculator!$F$13,1)&lt;0.5,-1,1))^2)/SQRT(((50*POWER(80,POWER(COS(PI()*MOD(Calculator!$B$29/Calculator!$F$13,1)),2))+MIN(500,MAX(30,100*EXP(-0.3*'VSWR Calculator'!$C$24)*(1+3*ABS(MOD('VSWR Calculator'!$C$23/Calculator!$F$13/2,1)-0.5))))/'VSWR Calculator'!$C$25)+$C70)^2+(1500*ABS(SIN(2*PI()*MOD(Calculator!$B$29/Calculator!$F$13,1)))*IF(MOD(Calculator!$B$29/Calculator!$F$13,1)&lt;0.5,-1,1))^2)),2))</f>
        <v>—</v>
      </c>
      <c r="BO70" s="253" t="str">
        <f aca="false">IF(OR(Calculator!$E$14&lt;&gt;"YES",Calculator!$B$29&lt;Calculator!$G$14),"—",ROUND((1+SQRT(((50*POWER(80,POWER(COS(PI()*MOD(Calculator!$B$29/Calculator!$F$14,1)),2))+MIN(500,MAX(30,100*EXP(-0.3*'VSWR Calculator'!$C$24)*(1+3*ABS(MOD('VSWR Calculator'!$C$23/Calculator!$F$14/2,1)-0.5))))/'VSWR Calculator'!$C$25)-$C70)^2+(1500*ABS(SIN(2*PI()*MOD(Calculator!$B$29/Calculator!$F$14,1)))*IF(MOD(Calculator!$B$29/Calculator!$F$14,1)&lt;0.5,-1,1))^2)/SQRT(((50*POWER(80,POWER(COS(PI()*MOD(Calculator!$B$29/Calculator!$F$14,1)),2))+MIN(500,MAX(30,100*EXP(-0.3*'VSWR Calculator'!$C$24)*(1+3*ABS(MOD('VSWR Calculator'!$C$23/Calculator!$F$14/2,1)-0.5))))/'VSWR Calculator'!$C$25)+$C70)^2+(1500*ABS(SIN(2*PI()*MOD(Calculator!$B$29/Calculator!$F$14,1)))*IF(MOD(Calculator!$B$29/Calculator!$F$14,1)&lt;0.5,-1,1))^2))/(1-SQRT(((50*POWER(80,POWER(COS(PI()*MOD(Calculator!$B$29/Calculator!$F$14,1)),2))+MIN(500,MAX(30,100*EXP(-0.3*'VSWR Calculator'!$C$24)*(1+3*ABS(MOD('VSWR Calculator'!$C$23/Calculator!$F$14/2,1)-0.5))))/'VSWR Calculator'!$C$25)-$C70)^2+(1500*ABS(SIN(2*PI()*MOD(Calculator!$B$29/Calculator!$F$14,1)))*IF(MOD(Calculator!$B$29/Calculator!$F$14,1)&lt;0.5,-1,1))^2)/SQRT(((50*POWER(80,POWER(COS(PI()*MOD(Calculator!$B$29/Calculator!$F$14,1)),2))+MIN(500,MAX(30,100*EXP(-0.3*'VSWR Calculator'!$C$24)*(1+3*ABS(MOD('VSWR Calculator'!$C$23/Calculator!$F$14/2,1)-0.5))))/'VSWR Calculator'!$C$25)+$C70)^2+(1500*ABS(SIN(2*PI()*MOD(Calculator!$B$29/Calculator!$F$14,1)))*IF(MOD(Calculator!$B$29/Calculator!$F$14,1)&lt;0.5,-1,1))^2)),2))</f>
        <v>—</v>
      </c>
      <c r="BP70" s="253" t="n">
        <f aca="false">IF(OR(Calculator!$E$15&lt;&gt;"YES",Calculator!$B$29&lt;Calculator!$G$15),"—",ROUND((1+SQRT(((50*POWER(80,POWER(COS(PI()*MOD(Calculator!$B$29/Calculator!$F$15,1)),2))+MIN(500,MAX(30,100*EXP(-0.3*'VSWR Calculator'!$C$24)*(1+3*ABS(MOD('VSWR Calculator'!$C$23/Calculator!$F$15/2,1)-0.5))))/'VSWR Calculator'!$C$25)-$C70)^2+(1500*ABS(SIN(2*PI()*MOD(Calculator!$B$29/Calculator!$F$15,1)))*IF(MOD(Calculator!$B$29/Calculator!$F$15,1)&lt;0.5,-1,1))^2)/SQRT(((50*POWER(80,POWER(COS(PI()*MOD(Calculator!$B$29/Calculator!$F$15,1)),2))+MIN(500,MAX(30,100*EXP(-0.3*'VSWR Calculator'!$C$24)*(1+3*ABS(MOD('VSWR Calculator'!$C$23/Calculator!$F$15/2,1)-0.5))))/'VSWR Calculator'!$C$25)+$C70)^2+(1500*ABS(SIN(2*PI()*MOD(Calculator!$B$29/Calculator!$F$15,1)))*IF(MOD(Calculator!$B$29/Calculator!$F$15,1)&lt;0.5,-1,1))^2))/(1-SQRT(((50*POWER(80,POWER(COS(PI()*MOD(Calculator!$B$29/Calculator!$F$15,1)),2))+MIN(500,MAX(30,100*EXP(-0.3*'VSWR Calculator'!$C$24)*(1+3*ABS(MOD('VSWR Calculator'!$C$23/Calculator!$F$15/2,1)-0.5))))/'VSWR Calculator'!$C$25)-$C70)^2+(1500*ABS(SIN(2*PI()*MOD(Calculator!$B$29/Calculator!$F$15,1)))*IF(MOD(Calculator!$B$29/Calculator!$F$15,1)&lt;0.5,-1,1))^2)/SQRT(((50*POWER(80,POWER(COS(PI()*MOD(Calculator!$B$29/Calculator!$F$15,1)),2))+MIN(500,MAX(30,100*EXP(-0.3*'VSWR Calculator'!$C$24)*(1+3*ABS(MOD('VSWR Calculator'!$C$23/Calculator!$F$15/2,1)-0.5))))/'VSWR Calculator'!$C$25)+$C70)^2+(1500*ABS(SIN(2*PI()*MOD(Calculator!$B$29/Calculator!$F$15,1)))*IF(MOD(Calculator!$B$29/Calculator!$F$15,1)&lt;0.5,-1,1))^2)),2))</f>
        <v>14.49</v>
      </c>
      <c r="BQ70" s="253" t="str">
        <f aca="false">IF(OR(Calculator!$E$16&lt;&gt;"YES",Calculator!$B$29&lt;Calculator!$G$16),"—",ROUND((1+SQRT(((50*POWER(80,POWER(COS(PI()*MOD(Calculator!$B$29/Calculator!$F$16,1)),2))+MIN(500,MAX(30,100*EXP(-0.3*'VSWR Calculator'!$C$24)*(1+3*ABS(MOD('VSWR Calculator'!$C$23/Calculator!$F$16/2,1)-0.5))))/'VSWR Calculator'!$C$25)-$C70)^2+(1500*ABS(SIN(2*PI()*MOD(Calculator!$B$29/Calculator!$F$16,1)))*IF(MOD(Calculator!$B$29/Calculator!$F$16,1)&lt;0.5,-1,1))^2)/SQRT(((50*POWER(80,POWER(COS(PI()*MOD(Calculator!$B$29/Calculator!$F$16,1)),2))+MIN(500,MAX(30,100*EXP(-0.3*'VSWR Calculator'!$C$24)*(1+3*ABS(MOD('VSWR Calculator'!$C$23/Calculator!$F$16/2,1)-0.5))))/'VSWR Calculator'!$C$25)+$C70)^2+(1500*ABS(SIN(2*PI()*MOD(Calculator!$B$29/Calculator!$F$16,1)))*IF(MOD(Calculator!$B$29/Calculator!$F$16,1)&lt;0.5,-1,1))^2))/(1-SQRT(((50*POWER(80,POWER(COS(PI()*MOD(Calculator!$B$29/Calculator!$F$16,1)),2))+MIN(500,MAX(30,100*EXP(-0.3*'VSWR Calculator'!$C$24)*(1+3*ABS(MOD('VSWR Calculator'!$C$23/Calculator!$F$16/2,1)-0.5))))/'VSWR Calculator'!$C$25)-$C70)^2+(1500*ABS(SIN(2*PI()*MOD(Calculator!$B$29/Calculator!$F$16,1)))*IF(MOD(Calculator!$B$29/Calculator!$F$16,1)&lt;0.5,-1,1))^2)/SQRT(((50*POWER(80,POWER(COS(PI()*MOD(Calculator!$B$29/Calculator!$F$16,1)),2))+MIN(500,MAX(30,100*EXP(-0.3*'VSWR Calculator'!$C$24)*(1+3*ABS(MOD('VSWR Calculator'!$C$23/Calculator!$F$16/2,1)-0.5))))/'VSWR Calculator'!$C$25)+$C70)^2+(1500*ABS(SIN(2*PI()*MOD(Calculator!$B$29/Calculator!$F$16,1)))*IF(MOD(Calculator!$B$29/Calculator!$F$16,1)&lt;0.5,-1,1))^2)),2))</f>
        <v>—</v>
      </c>
      <c r="BR70" s="253" t="n">
        <f aca="false">IF(OR(Calculator!$E$17&lt;&gt;"YES",Calculator!$B$29&lt;Calculator!$G$17),"—",ROUND((1+SQRT(((50*POWER(80,POWER(COS(PI()*MOD(Calculator!$B$29/Calculator!$F$17,1)),2))+MIN(500,MAX(30,100*EXP(-0.3*'VSWR Calculator'!$C$24)*(1+3*ABS(MOD('VSWR Calculator'!$C$23/Calculator!$F$17/2,1)-0.5))))/'VSWR Calculator'!$C$25)-$C70)^2+(1500*ABS(SIN(2*PI()*MOD(Calculator!$B$29/Calculator!$F$17,1)))*IF(MOD(Calculator!$B$29/Calculator!$F$17,1)&lt;0.5,-1,1))^2)/SQRT(((50*POWER(80,POWER(COS(PI()*MOD(Calculator!$B$29/Calculator!$F$17,1)),2))+MIN(500,MAX(30,100*EXP(-0.3*'VSWR Calculator'!$C$24)*(1+3*ABS(MOD('VSWR Calculator'!$C$23/Calculator!$F$17/2,1)-0.5))))/'VSWR Calculator'!$C$25)+$C70)^2+(1500*ABS(SIN(2*PI()*MOD(Calculator!$B$29/Calculator!$F$17,1)))*IF(MOD(Calculator!$B$29/Calculator!$F$17,1)&lt;0.5,-1,1))^2))/(1-SQRT(((50*POWER(80,POWER(COS(PI()*MOD(Calculator!$B$29/Calculator!$F$17,1)),2))+MIN(500,MAX(30,100*EXP(-0.3*'VSWR Calculator'!$C$24)*(1+3*ABS(MOD('VSWR Calculator'!$C$23/Calculator!$F$17/2,1)-0.5))))/'VSWR Calculator'!$C$25)-$C70)^2+(1500*ABS(SIN(2*PI()*MOD(Calculator!$B$29/Calculator!$F$17,1)))*IF(MOD(Calculator!$B$29/Calculator!$F$17,1)&lt;0.5,-1,1))^2)/SQRT(((50*POWER(80,POWER(COS(PI()*MOD(Calculator!$B$29/Calculator!$F$17,1)),2))+MIN(500,MAX(30,100*EXP(-0.3*'VSWR Calculator'!$C$24)*(1+3*ABS(MOD('VSWR Calculator'!$C$23/Calculator!$F$17/2,1)-0.5))))/'VSWR Calculator'!$C$25)+$C70)^2+(1500*ABS(SIN(2*PI()*MOD(Calculator!$B$29/Calculator!$F$17,1)))*IF(MOD(Calculator!$B$29/Calculator!$F$17,1)&lt;0.5,-1,1))^2)),2))</f>
        <v>14.1</v>
      </c>
      <c r="BS70" s="253" t="str">
        <f aca="false">IF(OR(Calculator!$E$18&lt;&gt;"YES",Calculator!$B$29&lt;Calculator!$G$18),"—",ROUND((1+SQRT(((50*POWER(80,POWER(COS(PI()*MOD(Calculator!$B$29/Calculator!$F$18,1)),2))+MIN(500,MAX(30,100*EXP(-0.3*'VSWR Calculator'!$C$24)*(1+3*ABS(MOD('VSWR Calculator'!$C$23/Calculator!$F$18/2,1)-0.5))))/'VSWR Calculator'!$C$25)-$C70)^2+(1500*ABS(SIN(2*PI()*MOD(Calculator!$B$29/Calculator!$F$18,1)))*IF(MOD(Calculator!$B$29/Calculator!$F$18,1)&lt;0.5,-1,1))^2)/SQRT(((50*POWER(80,POWER(COS(PI()*MOD(Calculator!$B$29/Calculator!$F$18,1)),2))+MIN(500,MAX(30,100*EXP(-0.3*'VSWR Calculator'!$C$24)*(1+3*ABS(MOD('VSWR Calculator'!$C$23/Calculator!$F$18/2,1)-0.5))))/'VSWR Calculator'!$C$25)+$C70)^2+(1500*ABS(SIN(2*PI()*MOD(Calculator!$B$29/Calculator!$F$18,1)))*IF(MOD(Calculator!$B$29/Calculator!$F$18,1)&lt;0.5,-1,1))^2))/(1-SQRT(((50*POWER(80,POWER(COS(PI()*MOD(Calculator!$B$29/Calculator!$F$18,1)),2))+MIN(500,MAX(30,100*EXP(-0.3*'VSWR Calculator'!$C$24)*(1+3*ABS(MOD('VSWR Calculator'!$C$23/Calculator!$F$18/2,1)-0.5))))/'VSWR Calculator'!$C$25)-$C70)^2+(1500*ABS(SIN(2*PI()*MOD(Calculator!$B$29/Calculator!$F$18,1)))*IF(MOD(Calculator!$B$29/Calculator!$F$18,1)&lt;0.5,-1,1))^2)/SQRT(((50*POWER(80,POWER(COS(PI()*MOD(Calculator!$B$29/Calculator!$F$18,1)),2))+MIN(500,MAX(30,100*EXP(-0.3*'VSWR Calculator'!$C$24)*(1+3*ABS(MOD('VSWR Calculator'!$C$23/Calculator!$F$18/2,1)-0.5))))/'VSWR Calculator'!$C$25)+$C70)^2+(1500*ABS(SIN(2*PI()*MOD(Calculator!$B$29/Calculator!$F$18,1)))*IF(MOD(Calculator!$B$29/Calculator!$F$18,1)&lt;0.5,-1,1))^2)),2))</f>
        <v>—</v>
      </c>
      <c r="BT70" s="253" t="str">
        <f aca="false">IF(OR(Calculator!$E$19&lt;&gt;"YES",Calculator!$B$29&lt;Calculator!$G$19),"—",ROUND((1+SQRT(((50*POWER(80,POWER(COS(PI()*MOD(Calculator!$B$29/Calculator!$F$19,1)),2))+MIN(500,MAX(30,100*EXP(-0.3*'VSWR Calculator'!$C$24)*(1+3*ABS(MOD('VSWR Calculator'!$C$23/Calculator!$F$19/2,1)-0.5))))/'VSWR Calculator'!$C$25)-$C70)^2+(1500*ABS(SIN(2*PI()*MOD(Calculator!$B$29/Calculator!$F$19,1)))*IF(MOD(Calculator!$B$29/Calculator!$F$19,1)&lt;0.5,-1,1))^2)/SQRT(((50*POWER(80,POWER(COS(PI()*MOD(Calculator!$B$29/Calculator!$F$19,1)),2))+MIN(500,MAX(30,100*EXP(-0.3*'VSWR Calculator'!$C$24)*(1+3*ABS(MOD('VSWR Calculator'!$C$23/Calculator!$F$19/2,1)-0.5))))/'VSWR Calculator'!$C$25)+$C70)^2+(1500*ABS(SIN(2*PI()*MOD(Calculator!$B$29/Calculator!$F$19,1)))*IF(MOD(Calculator!$B$29/Calculator!$F$19,1)&lt;0.5,-1,1))^2))/(1-SQRT(((50*POWER(80,POWER(COS(PI()*MOD(Calculator!$B$29/Calculator!$F$19,1)),2))+MIN(500,MAX(30,100*EXP(-0.3*'VSWR Calculator'!$C$24)*(1+3*ABS(MOD('VSWR Calculator'!$C$23/Calculator!$F$19/2,1)-0.5))))/'VSWR Calculator'!$C$25)-$C70)^2+(1500*ABS(SIN(2*PI()*MOD(Calculator!$B$29/Calculator!$F$19,1)))*IF(MOD(Calculator!$B$29/Calculator!$F$19,1)&lt;0.5,-1,1))^2)/SQRT(((50*POWER(80,POWER(COS(PI()*MOD(Calculator!$B$29/Calculator!$F$19,1)),2))+MIN(500,MAX(30,100*EXP(-0.3*'VSWR Calculator'!$C$24)*(1+3*ABS(MOD('VSWR Calculator'!$C$23/Calculator!$F$19/2,1)-0.5))))/'VSWR Calculator'!$C$25)+$C70)^2+(1500*ABS(SIN(2*PI()*MOD(Calculator!$B$29/Calculator!$F$19,1)))*IF(MOD(Calculator!$B$29/Calculator!$F$19,1)&lt;0.5,-1,1))^2)),2))</f>
        <v>—</v>
      </c>
      <c r="BU70" s="253" t="str">
        <f aca="false">IF(OR(Calculator!$E$20&lt;&gt;"YES",Calculator!$B$29&lt;Calculator!$G$20),"—",ROUND((1+SQRT(((50*POWER(80,POWER(COS(PI()*MOD(Calculator!$B$29/Calculator!$F$20,1)),2))+MIN(500,MAX(30,100*EXP(-0.3*'VSWR Calculator'!$C$24)*(1+3*ABS(MOD('VSWR Calculator'!$C$23/Calculator!$F$20/2,1)-0.5))))/'VSWR Calculator'!$C$25)-$C70)^2+(1500*ABS(SIN(2*PI()*MOD(Calculator!$B$29/Calculator!$F$20,1)))*IF(MOD(Calculator!$B$29/Calculator!$F$20,1)&lt;0.5,-1,1))^2)/SQRT(((50*POWER(80,POWER(COS(PI()*MOD(Calculator!$B$29/Calculator!$F$20,1)),2))+MIN(500,MAX(30,100*EXP(-0.3*'VSWR Calculator'!$C$24)*(1+3*ABS(MOD('VSWR Calculator'!$C$23/Calculator!$F$20/2,1)-0.5))))/'VSWR Calculator'!$C$25)+$C70)^2+(1500*ABS(SIN(2*PI()*MOD(Calculator!$B$29/Calculator!$F$20,1)))*IF(MOD(Calculator!$B$29/Calculator!$F$20,1)&lt;0.5,-1,1))^2))/(1-SQRT(((50*POWER(80,POWER(COS(PI()*MOD(Calculator!$B$29/Calculator!$F$20,1)),2))+MIN(500,MAX(30,100*EXP(-0.3*'VSWR Calculator'!$C$24)*(1+3*ABS(MOD('VSWR Calculator'!$C$23/Calculator!$F$20/2,1)-0.5))))/'VSWR Calculator'!$C$25)-$C70)^2+(1500*ABS(SIN(2*PI()*MOD(Calculator!$B$29/Calculator!$F$20,1)))*IF(MOD(Calculator!$B$29/Calculator!$F$20,1)&lt;0.5,-1,1))^2)/SQRT(((50*POWER(80,POWER(COS(PI()*MOD(Calculator!$B$29/Calculator!$F$20,1)),2))+MIN(500,MAX(30,100*EXP(-0.3*'VSWR Calculator'!$C$24)*(1+3*ABS(MOD('VSWR Calculator'!$C$23/Calculator!$F$20/2,1)-0.5))))/'VSWR Calculator'!$C$25)+$C70)^2+(1500*ABS(SIN(2*PI()*MOD(Calculator!$B$29/Calculator!$F$20,1)))*IF(MOD(Calculator!$B$29/Calculator!$F$20,1)&lt;0.5,-1,1))^2)),2))</f>
        <v>—</v>
      </c>
      <c r="BV70" s="253" t="str">
        <f aca="false">IF(OR(Calculator!$E$21&lt;&gt;"YES",Calculator!$B$29&lt;Calculator!$G$21),"—",ROUND((1+SQRT(((50*POWER(80,POWER(COS(PI()*MOD(Calculator!$B$29/Calculator!$F$21,1)),2))+MIN(500,MAX(30,100*EXP(-0.3*'VSWR Calculator'!$C$24)*(1+3*ABS(MOD('VSWR Calculator'!$C$23/Calculator!$F$21/2,1)-0.5))))/'VSWR Calculator'!$C$25)-$C70)^2+(1500*ABS(SIN(2*PI()*MOD(Calculator!$B$29/Calculator!$F$21,1)))*IF(MOD(Calculator!$B$29/Calculator!$F$21,1)&lt;0.5,-1,1))^2)/SQRT(((50*POWER(80,POWER(COS(PI()*MOD(Calculator!$B$29/Calculator!$F$21,1)),2))+MIN(500,MAX(30,100*EXP(-0.3*'VSWR Calculator'!$C$24)*(1+3*ABS(MOD('VSWR Calculator'!$C$23/Calculator!$F$21/2,1)-0.5))))/'VSWR Calculator'!$C$25)+$C70)^2+(1500*ABS(SIN(2*PI()*MOD(Calculator!$B$29/Calculator!$F$21,1)))*IF(MOD(Calculator!$B$29/Calculator!$F$21,1)&lt;0.5,-1,1))^2))/(1-SQRT(((50*POWER(80,POWER(COS(PI()*MOD(Calculator!$B$29/Calculator!$F$21,1)),2))+MIN(500,MAX(30,100*EXP(-0.3*'VSWR Calculator'!$C$24)*(1+3*ABS(MOD('VSWR Calculator'!$C$23/Calculator!$F$21/2,1)-0.5))))/'VSWR Calculator'!$C$25)-$C70)^2+(1500*ABS(SIN(2*PI()*MOD(Calculator!$B$29/Calculator!$F$21,1)))*IF(MOD(Calculator!$B$29/Calculator!$F$21,1)&lt;0.5,-1,1))^2)/SQRT(((50*POWER(80,POWER(COS(PI()*MOD(Calculator!$B$29/Calculator!$F$21,1)),2))+MIN(500,MAX(30,100*EXP(-0.3*'VSWR Calculator'!$C$24)*(1+3*ABS(MOD('VSWR Calculator'!$C$23/Calculator!$F$21/2,1)-0.5))))/'VSWR Calculator'!$C$25)+$C70)^2+(1500*ABS(SIN(2*PI()*MOD(Calculator!$B$29/Calculator!$F$21,1)))*IF(MOD(Calculator!$B$29/Calculator!$F$21,1)&lt;0.5,-1,1))^2)),2))</f>
        <v>—</v>
      </c>
      <c r="BW70" s="253" t="str">
        <f aca="false">IF(OR(Calculator!$E$22&lt;&gt;"YES",Calculator!$B$29&lt;Calculator!$G$22),"—",ROUND((1+SQRT(((50*POWER(80,POWER(COS(PI()*MOD(Calculator!$B$29/Calculator!$F$22,1)),2))+MIN(500,MAX(30,100*EXP(-0.3*'VSWR Calculator'!$C$24)*(1+3*ABS(MOD('VSWR Calculator'!$C$23/Calculator!$F$22/2,1)-0.5))))/'VSWR Calculator'!$C$25)-$C70)^2+(1500*ABS(SIN(2*PI()*MOD(Calculator!$B$29/Calculator!$F$22,1)))*IF(MOD(Calculator!$B$29/Calculator!$F$22,1)&lt;0.5,-1,1))^2)/SQRT(((50*POWER(80,POWER(COS(PI()*MOD(Calculator!$B$29/Calculator!$F$22,1)),2))+MIN(500,MAX(30,100*EXP(-0.3*'VSWR Calculator'!$C$24)*(1+3*ABS(MOD('VSWR Calculator'!$C$23/Calculator!$F$22/2,1)-0.5))))/'VSWR Calculator'!$C$25)+$C70)^2+(1500*ABS(SIN(2*PI()*MOD(Calculator!$B$29/Calculator!$F$22,1)))*IF(MOD(Calculator!$B$29/Calculator!$F$22,1)&lt;0.5,-1,1))^2))/(1-SQRT(((50*POWER(80,POWER(COS(PI()*MOD(Calculator!$B$29/Calculator!$F$22,1)),2))+MIN(500,MAX(30,100*EXP(-0.3*'VSWR Calculator'!$C$24)*(1+3*ABS(MOD('VSWR Calculator'!$C$23/Calculator!$F$22/2,1)-0.5))))/'VSWR Calculator'!$C$25)-$C70)^2+(1500*ABS(SIN(2*PI()*MOD(Calculator!$B$29/Calculator!$F$22,1)))*IF(MOD(Calculator!$B$29/Calculator!$F$22,1)&lt;0.5,-1,1))^2)/SQRT(((50*POWER(80,POWER(COS(PI()*MOD(Calculator!$B$29/Calculator!$F$22,1)),2))+MIN(500,MAX(30,100*EXP(-0.3*'VSWR Calculator'!$C$24)*(1+3*ABS(MOD('VSWR Calculator'!$C$23/Calculator!$F$22/2,1)-0.5))))/'VSWR Calculator'!$C$25)+$C70)^2+(1500*ABS(SIN(2*PI()*MOD(Calculator!$B$29/Calculator!$F$22,1)))*IF(MOD(Calculator!$B$29/Calculator!$F$22,1)&lt;0.5,-1,1))^2)),2))</f>
        <v>—</v>
      </c>
      <c r="BX70" s="253" t="n">
        <f aca="false">IFERROR(ROUND((IF(ISNUMBER(BM70),BM70,0)+IF(ISNUMBER(BN70),BN70,0)+IF(ISNUMBER(BO70),BO70,0)+IF(ISNUMBER(BP70),BP70,0)+IF(ISNUMBER(BQ70),BQ70,0)+IF(ISNUMBER(BR70),BR70,0)+IF(ISNUMBER(BS70),BS70,0)+IF(ISNUMBER(BT70),BT70,0)+IF(ISNUMBER(BU70),BU70,0)+IF(ISNUMBER(BV70),BV70,0)+IF(ISNUMBER(BW70),BW70,0))/(IF(ISNUMBER(BM70),1,0)+IF(ISNUMBER(BN70),1,0)+IF(ISNUMBER(BO70),1,0)+IF(ISNUMBER(BP70),1,0)+IF(ISNUMBER(BQ70),1,0)+IF(ISNUMBER(BR70),1,0)+IF(ISNUMBER(BS70),1,0)+IF(ISNUMBER(BT70),1,0)+IF(ISNUMBER(BU70),1,0)+IF(ISNUMBER(BV70),1,0)+IF(ISNUMBER(BW70),1,0)),4),"")</f>
        <v>14.295</v>
      </c>
      <c r="BY70" s="253" t="str">
        <f aca="false">IF(OR(Calculator!$E$12&lt;&gt;"YES",Calculator!$B$30&lt;Calculator!$G$12),"—",ROUND((1+SQRT(((50*POWER(80,POWER(COS(PI()*MOD(Calculator!$B$30/Calculator!$F$12,1)),2))+MIN(500,MAX(30,100*EXP(-0.3*'VSWR Calculator'!$C$24)*(1+3*ABS(MOD('VSWR Calculator'!$C$23/Calculator!$F$12/2,1)-0.5))))/'VSWR Calculator'!$C$25)-$C70)^2+(1500*ABS(SIN(2*PI()*MOD(Calculator!$B$30/Calculator!$F$12,1)))*IF(MOD(Calculator!$B$30/Calculator!$F$12,1)&lt;0.5,-1,1))^2)/SQRT(((50*POWER(80,POWER(COS(PI()*MOD(Calculator!$B$30/Calculator!$F$12,1)),2))+MIN(500,MAX(30,100*EXP(-0.3*'VSWR Calculator'!$C$24)*(1+3*ABS(MOD('VSWR Calculator'!$C$23/Calculator!$F$12/2,1)-0.5))))/'VSWR Calculator'!$C$25)+$C70)^2+(1500*ABS(SIN(2*PI()*MOD(Calculator!$B$30/Calculator!$F$12,1)))*IF(MOD(Calculator!$B$30/Calculator!$F$12,1)&lt;0.5,-1,1))^2))/(1-SQRT(((50*POWER(80,POWER(COS(PI()*MOD(Calculator!$B$30/Calculator!$F$12,1)),2))+MIN(500,MAX(30,100*EXP(-0.3*'VSWR Calculator'!$C$24)*(1+3*ABS(MOD('VSWR Calculator'!$C$23/Calculator!$F$12/2,1)-0.5))))/'VSWR Calculator'!$C$25)-$C70)^2+(1500*ABS(SIN(2*PI()*MOD(Calculator!$B$30/Calculator!$F$12,1)))*IF(MOD(Calculator!$B$30/Calculator!$F$12,1)&lt;0.5,-1,1))^2)/SQRT(((50*POWER(80,POWER(COS(PI()*MOD(Calculator!$B$30/Calculator!$F$12,1)),2))+MIN(500,MAX(30,100*EXP(-0.3*'VSWR Calculator'!$C$24)*(1+3*ABS(MOD('VSWR Calculator'!$C$23/Calculator!$F$12/2,1)-0.5))))/'VSWR Calculator'!$C$25)+$C70)^2+(1500*ABS(SIN(2*PI()*MOD(Calculator!$B$30/Calculator!$F$12,1)))*IF(MOD(Calculator!$B$30/Calculator!$F$12,1)&lt;0.5,-1,1))^2)),2))</f>
        <v>—</v>
      </c>
      <c r="BZ70" s="253" t="str">
        <f aca="false">IF(OR(Calculator!$E$13&lt;&gt;"YES",Calculator!$B$30&lt;Calculator!$G$13),"—",ROUND((1+SQRT(((50*POWER(80,POWER(COS(PI()*MOD(Calculator!$B$30/Calculator!$F$13,1)),2))+MIN(500,MAX(30,100*EXP(-0.3*'VSWR Calculator'!$C$24)*(1+3*ABS(MOD('VSWR Calculator'!$C$23/Calculator!$F$13/2,1)-0.5))))/'VSWR Calculator'!$C$25)-$C70)^2+(1500*ABS(SIN(2*PI()*MOD(Calculator!$B$30/Calculator!$F$13,1)))*IF(MOD(Calculator!$B$30/Calculator!$F$13,1)&lt;0.5,-1,1))^2)/SQRT(((50*POWER(80,POWER(COS(PI()*MOD(Calculator!$B$30/Calculator!$F$13,1)),2))+MIN(500,MAX(30,100*EXP(-0.3*'VSWR Calculator'!$C$24)*(1+3*ABS(MOD('VSWR Calculator'!$C$23/Calculator!$F$13/2,1)-0.5))))/'VSWR Calculator'!$C$25)+$C70)^2+(1500*ABS(SIN(2*PI()*MOD(Calculator!$B$30/Calculator!$F$13,1)))*IF(MOD(Calculator!$B$30/Calculator!$F$13,1)&lt;0.5,-1,1))^2))/(1-SQRT(((50*POWER(80,POWER(COS(PI()*MOD(Calculator!$B$30/Calculator!$F$13,1)),2))+MIN(500,MAX(30,100*EXP(-0.3*'VSWR Calculator'!$C$24)*(1+3*ABS(MOD('VSWR Calculator'!$C$23/Calculator!$F$13/2,1)-0.5))))/'VSWR Calculator'!$C$25)-$C70)^2+(1500*ABS(SIN(2*PI()*MOD(Calculator!$B$30/Calculator!$F$13,1)))*IF(MOD(Calculator!$B$30/Calculator!$F$13,1)&lt;0.5,-1,1))^2)/SQRT(((50*POWER(80,POWER(COS(PI()*MOD(Calculator!$B$30/Calculator!$F$13,1)),2))+MIN(500,MAX(30,100*EXP(-0.3*'VSWR Calculator'!$C$24)*(1+3*ABS(MOD('VSWR Calculator'!$C$23/Calculator!$F$13/2,1)-0.5))))/'VSWR Calculator'!$C$25)+$C70)^2+(1500*ABS(SIN(2*PI()*MOD(Calculator!$B$30/Calculator!$F$13,1)))*IF(MOD(Calculator!$B$30/Calculator!$F$13,1)&lt;0.5,-1,1))^2)),2))</f>
        <v>—</v>
      </c>
      <c r="CA70" s="253" t="str">
        <f aca="false">IF(OR(Calculator!$E$14&lt;&gt;"YES",Calculator!$B$30&lt;Calculator!$G$14),"—",ROUND((1+SQRT(((50*POWER(80,POWER(COS(PI()*MOD(Calculator!$B$30/Calculator!$F$14,1)),2))+MIN(500,MAX(30,100*EXP(-0.3*'VSWR Calculator'!$C$24)*(1+3*ABS(MOD('VSWR Calculator'!$C$23/Calculator!$F$14/2,1)-0.5))))/'VSWR Calculator'!$C$25)-$C70)^2+(1500*ABS(SIN(2*PI()*MOD(Calculator!$B$30/Calculator!$F$14,1)))*IF(MOD(Calculator!$B$30/Calculator!$F$14,1)&lt;0.5,-1,1))^2)/SQRT(((50*POWER(80,POWER(COS(PI()*MOD(Calculator!$B$30/Calculator!$F$14,1)),2))+MIN(500,MAX(30,100*EXP(-0.3*'VSWR Calculator'!$C$24)*(1+3*ABS(MOD('VSWR Calculator'!$C$23/Calculator!$F$14/2,1)-0.5))))/'VSWR Calculator'!$C$25)+$C70)^2+(1500*ABS(SIN(2*PI()*MOD(Calculator!$B$30/Calculator!$F$14,1)))*IF(MOD(Calculator!$B$30/Calculator!$F$14,1)&lt;0.5,-1,1))^2))/(1-SQRT(((50*POWER(80,POWER(COS(PI()*MOD(Calculator!$B$30/Calculator!$F$14,1)),2))+MIN(500,MAX(30,100*EXP(-0.3*'VSWR Calculator'!$C$24)*(1+3*ABS(MOD('VSWR Calculator'!$C$23/Calculator!$F$14/2,1)-0.5))))/'VSWR Calculator'!$C$25)-$C70)^2+(1500*ABS(SIN(2*PI()*MOD(Calculator!$B$30/Calculator!$F$14,1)))*IF(MOD(Calculator!$B$30/Calculator!$F$14,1)&lt;0.5,-1,1))^2)/SQRT(((50*POWER(80,POWER(COS(PI()*MOD(Calculator!$B$30/Calculator!$F$14,1)),2))+MIN(500,MAX(30,100*EXP(-0.3*'VSWR Calculator'!$C$24)*(1+3*ABS(MOD('VSWR Calculator'!$C$23/Calculator!$F$14/2,1)-0.5))))/'VSWR Calculator'!$C$25)+$C70)^2+(1500*ABS(SIN(2*PI()*MOD(Calculator!$B$30/Calculator!$F$14,1)))*IF(MOD(Calculator!$B$30/Calculator!$F$14,1)&lt;0.5,-1,1))^2)),2))</f>
        <v>—</v>
      </c>
      <c r="CB70" s="253" t="n">
        <f aca="false">IF(OR(Calculator!$E$15&lt;&gt;"YES",Calculator!$B$30&lt;Calculator!$G$15),"—",ROUND((1+SQRT(((50*POWER(80,POWER(COS(PI()*MOD(Calculator!$B$30/Calculator!$F$15,1)),2))+MIN(500,MAX(30,100*EXP(-0.3*'VSWR Calculator'!$C$24)*(1+3*ABS(MOD('VSWR Calculator'!$C$23/Calculator!$F$15/2,1)-0.5))))/'VSWR Calculator'!$C$25)-$C70)^2+(1500*ABS(SIN(2*PI()*MOD(Calculator!$B$30/Calculator!$F$15,1)))*IF(MOD(Calculator!$B$30/Calculator!$F$15,1)&lt;0.5,-1,1))^2)/SQRT(((50*POWER(80,POWER(COS(PI()*MOD(Calculator!$B$30/Calculator!$F$15,1)),2))+MIN(500,MAX(30,100*EXP(-0.3*'VSWR Calculator'!$C$24)*(1+3*ABS(MOD('VSWR Calculator'!$C$23/Calculator!$F$15/2,1)-0.5))))/'VSWR Calculator'!$C$25)+$C70)^2+(1500*ABS(SIN(2*PI()*MOD(Calculator!$B$30/Calculator!$F$15,1)))*IF(MOD(Calculator!$B$30/Calculator!$F$15,1)&lt;0.5,-1,1))^2))/(1-SQRT(((50*POWER(80,POWER(COS(PI()*MOD(Calculator!$B$30/Calculator!$F$15,1)),2))+MIN(500,MAX(30,100*EXP(-0.3*'VSWR Calculator'!$C$24)*(1+3*ABS(MOD('VSWR Calculator'!$C$23/Calculator!$F$15/2,1)-0.5))))/'VSWR Calculator'!$C$25)-$C70)^2+(1500*ABS(SIN(2*PI()*MOD(Calculator!$B$30/Calculator!$F$15,1)))*IF(MOD(Calculator!$B$30/Calculator!$F$15,1)&lt;0.5,-1,1))^2)/SQRT(((50*POWER(80,POWER(COS(PI()*MOD(Calculator!$B$30/Calculator!$F$15,1)),2))+MIN(500,MAX(30,100*EXP(-0.3*'VSWR Calculator'!$C$24)*(1+3*ABS(MOD('VSWR Calculator'!$C$23/Calculator!$F$15/2,1)-0.5))))/'VSWR Calculator'!$C$25)+$C70)^2+(1500*ABS(SIN(2*PI()*MOD(Calculator!$B$30/Calculator!$F$15,1)))*IF(MOD(Calculator!$B$30/Calculator!$F$15,1)&lt;0.5,-1,1))^2)),2))</f>
        <v>13.97</v>
      </c>
      <c r="CC70" s="253" t="str">
        <f aca="false">IF(OR(Calculator!$E$16&lt;&gt;"YES",Calculator!$B$30&lt;Calculator!$G$16),"—",ROUND((1+SQRT(((50*POWER(80,POWER(COS(PI()*MOD(Calculator!$B$30/Calculator!$F$16,1)),2))+MIN(500,MAX(30,100*EXP(-0.3*'VSWR Calculator'!$C$24)*(1+3*ABS(MOD('VSWR Calculator'!$C$23/Calculator!$F$16/2,1)-0.5))))/'VSWR Calculator'!$C$25)-$C70)^2+(1500*ABS(SIN(2*PI()*MOD(Calculator!$B$30/Calculator!$F$16,1)))*IF(MOD(Calculator!$B$30/Calculator!$F$16,1)&lt;0.5,-1,1))^2)/SQRT(((50*POWER(80,POWER(COS(PI()*MOD(Calculator!$B$30/Calculator!$F$16,1)),2))+MIN(500,MAX(30,100*EXP(-0.3*'VSWR Calculator'!$C$24)*(1+3*ABS(MOD('VSWR Calculator'!$C$23/Calculator!$F$16/2,1)-0.5))))/'VSWR Calculator'!$C$25)+$C70)^2+(1500*ABS(SIN(2*PI()*MOD(Calculator!$B$30/Calculator!$F$16,1)))*IF(MOD(Calculator!$B$30/Calculator!$F$16,1)&lt;0.5,-1,1))^2))/(1-SQRT(((50*POWER(80,POWER(COS(PI()*MOD(Calculator!$B$30/Calculator!$F$16,1)),2))+MIN(500,MAX(30,100*EXP(-0.3*'VSWR Calculator'!$C$24)*(1+3*ABS(MOD('VSWR Calculator'!$C$23/Calculator!$F$16/2,1)-0.5))))/'VSWR Calculator'!$C$25)-$C70)^2+(1500*ABS(SIN(2*PI()*MOD(Calculator!$B$30/Calculator!$F$16,1)))*IF(MOD(Calculator!$B$30/Calculator!$F$16,1)&lt;0.5,-1,1))^2)/SQRT(((50*POWER(80,POWER(COS(PI()*MOD(Calculator!$B$30/Calculator!$F$16,1)),2))+MIN(500,MAX(30,100*EXP(-0.3*'VSWR Calculator'!$C$24)*(1+3*ABS(MOD('VSWR Calculator'!$C$23/Calculator!$F$16/2,1)-0.5))))/'VSWR Calculator'!$C$25)+$C70)^2+(1500*ABS(SIN(2*PI()*MOD(Calculator!$B$30/Calculator!$F$16,1)))*IF(MOD(Calculator!$B$30/Calculator!$F$16,1)&lt;0.5,-1,1))^2)),2))</f>
        <v>—</v>
      </c>
      <c r="CD70" s="253" t="n">
        <f aca="false">IF(OR(Calculator!$E$17&lt;&gt;"YES",Calculator!$B$30&lt;Calculator!$G$17),"—",ROUND((1+SQRT(((50*POWER(80,POWER(COS(PI()*MOD(Calculator!$B$30/Calculator!$F$17,1)),2))+MIN(500,MAX(30,100*EXP(-0.3*'VSWR Calculator'!$C$24)*(1+3*ABS(MOD('VSWR Calculator'!$C$23/Calculator!$F$17/2,1)-0.5))))/'VSWR Calculator'!$C$25)-$C70)^2+(1500*ABS(SIN(2*PI()*MOD(Calculator!$B$30/Calculator!$F$17,1)))*IF(MOD(Calculator!$B$30/Calculator!$F$17,1)&lt;0.5,-1,1))^2)/SQRT(((50*POWER(80,POWER(COS(PI()*MOD(Calculator!$B$30/Calculator!$F$17,1)),2))+MIN(500,MAX(30,100*EXP(-0.3*'VSWR Calculator'!$C$24)*(1+3*ABS(MOD('VSWR Calculator'!$C$23/Calculator!$F$17/2,1)-0.5))))/'VSWR Calculator'!$C$25)+$C70)^2+(1500*ABS(SIN(2*PI()*MOD(Calculator!$B$30/Calculator!$F$17,1)))*IF(MOD(Calculator!$B$30/Calculator!$F$17,1)&lt;0.5,-1,1))^2))/(1-SQRT(((50*POWER(80,POWER(COS(PI()*MOD(Calculator!$B$30/Calculator!$F$17,1)),2))+MIN(500,MAX(30,100*EXP(-0.3*'VSWR Calculator'!$C$24)*(1+3*ABS(MOD('VSWR Calculator'!$C$23/Calculator!$F$17/2,1)-0.5))))/'VSWR Calculator'!$C$25)-$C70)^2+(1500*ABS(SIN(2*PI()*MOD(Calculator!$B$30/Calculator!$F$17,1)))*IF(MOD(Calculator!$B$30/Calculator!$F$17,1)&lt;0.5,-1,1))^2)/SQRT(((50*POWER(80,POWER(COS(PI()*MOD(Calculator!$B$30/Calculator!$F$17,1)),2))+MIN(500,MAX(30,100*EXP(-0.3*'VSWR Calculator'!$C$24)*(1+3*ABS(MOD('VSWR Calculator'!$C$23/Calculator!$F$17/2,1)-0.5))))/'VSWR Calculator'!$C$25)+$C70)^2+(1500*ABS(SIN(2*PI()*MOD(Calculator!$B$30/Calculator!$F$17,1)))*IF(MOD(Calculator!$B$30/Calculator!$F$17,1)&lt;0.5,-1,1))^2)),2))</f>
        <v>15.24</v>
      </c>
      <c r="CE70" s="253" t="str">
        <f aca="false">IF(OR(Calculator!$E$18&lt;&gt;"YES",Calculator!$B$30&lt;Calculator!$G$18),"—",ROUND((1+SQRT(((50*POWER(80,POWER(COS(PI()*MOD(Calculator!$B$30/Calculator!$F$18,1)),2))+MIN(500,MAX(30,100*EXP(-0.3*'VSWR Calculator'!$C$24)*(1+3*ABS(MOD('VSWR Calculator'!$C$23/Calculator!$F$18/2,1)-0.5))))/'VSWR Calculator'!$C$25)-$C70)^2+(1500*ABS(SIN(2*PI()*MOD(Calculator!$B$30/Calculator!$F$18,1)))*IF(MOD(Calculator!$B$30/Calculator!$F$18,1)&lt;0.5,-1,1))^2)/SQRT(((50*POWER(80,POWER(COS(PI()*MOD(Calculator!$B$30/Calculator!$F$18,1)),2))+MIN(500,MAX(30,100*EXP(-0.3*'VSWR Calculator'!$C$24)*(1+3*ABS(MOD('VSWR Calculator'!$C$23/Calculator!$F$18/2,1)-0.5))))/'VSWR Calculator'!$C$25)+$C70)^2+(1500*ABS(SIN(2*PI()*MOD(Calculator!$B$30/Calculator!$F$18,1)))*IF(MOD(Calculator!$B$30/Calculator!$F$18,1)&lt;0.5,-1,1))^2))/(1-SQRT(((50*POWER(80,POWER(COS(PI()*MOD(Calculator!$B$30/Calculator!$F$18,1)),2))+MIN(500,MAX(30,100*EXP(-0.3*'VSWR Calculator'!$C$24)*(1+3*ABS(MOD('VSWR Calculator'!$C$23/Calculator!$F$18/2,1)-0.5))))/'VSWR Calculator'!$C$25)-$C70)^2+(1500*ABS(SIN(2*PI()*MOD(Calculator!$B$30/Calculator!$F$18,1)))*IF(MOD(Calculator!$B$30/Calculator!$F$18,1)&lt;0.5,-1,1))^2)/SQRT(((50*POWER(80,POWER(COS(PI()*MOD(Calculator!$B$30/Calculator!$F$18,1)),2))+MIN(500,MAX(30,100*EXP(-0.3*'VSWR Calculator'!$C$24)*(1+3*ABS(MOD('VSWR Calculator'!$C$23/Calculator!$F$18/2,1)-0.5))))/'VSWR Calculator'!$C$25)+$C70)^2+(1500*ABS(SIN(2*PI()*MOD(Calculator!$B$30/Calculator!$F$18,1)))*IF(MOD(Calculator!$B$30/Calculator!$F$18,1)&lt;0.5,-1,1))^2)),2))</f>
        <v>—</v>
      </c>
      <c r="CF70" s="253" t="str">
        <f aca="false">IF(OR(Calculator!$E$19&lt;&gt;"YES",Calculator!$B$30&lt;Calculator!$G$19),"—",ROUND((1+SQRT(((50*POWER(80,POWER(COS(PI()*MOD(Calculator!$B$30/Calculator!$F$19,1)),2))+MIN(500,MAX(30,100*EXP(-0.3*'VSWR Calculator'!$C$24)*(1+3*ABS(MOD('VSWR Calculator'!$C$23/Calculator!$F$19/2,1)-0.5))))/'VSWR Calculator'!$C$25)-$C70)^2+(1500*ABS(SIN(2*PI()*MOD(Calculator!$B$30/Calculator!$F$19,1)))*IF(MOD(Calculator!$B$30/Calculator!$F$19,1)&lt;0.5,-1,1))^2)/SQRT(((50*POWER(80,POWER(COS(PI()*MOD(Calculator!$B$30/Calculator!$F$19,1)),2))+MIN(500,MAX(30,100*EXP(-0.3*'VSWR Calculator'!$C$24)*(1+3*ABS(MOD('VSWR Calculator'!$C$23/Calculator!$F$19/2,1)-0.5))))/'VSWR Calculator'!$C$25)+$C70)^2+(1500*ABS(SIN(2*PI()*MOD(Calculator!$B$30/Calculator!$F$19,1)))*IF(MOD(Calculator!$B$30/Calculator!$F$19,1)&lt;0.5,-1,1))^2))/(1-SQRT(((50*POWER(80,POWER(COS(PI()*MOD(Calculator!$B$30/Calculator!$F$19,1)),2))+MIN(500,MAX(30,100*EXP(-0.3*'VSWR Calculator'!$C$24)*(1+3*ABS(MOD('VSWR Calculator'!$C$23/Calculator!$F$19/2,1)-0.5))))/'VSWR Calculator'!$C$25)-$C70)^2+(1500*ABS(SIN(2*PI()*MOD(Calculator!$B$30/Calculator!$F$19,1)))*IF(MOD(Calculator!$B$30/Calculator!$F$19,1)&lt;0.5,-1,1))^2)/SQRT(((50*POWER(80,POWER(COS(PI()*MOD(Calculator!$B$30/Calculator!$F$19,1)),2))+MIN(500,MAX(30,100*EXP(-0.3*'VSWR Calculator'!$C$24)*(1+3*ABS(MOD('VSWR Calculator'!$C$23/Calculator!$F$19/2,1)-0.5))))/'VSWR Calculator'!$C$25)+$C70)^2+(1500*ABS(SIN(2*PI()*MOD(Calculator!$B$30/Calculator!$F$19,1)))*IF(MOD(Calculator!$B$30/Calculator!$F$19,1)&lt;0.5,-1,1))^2)),2))</f>
        <v>—</v>
      </c>
      <c r="CG70" s="253" t="str">
        <f aca="false">IF(OR(Calculator!$E$20&lt;&gt;"YES",Calculator!$B$30&lt;Calculator!$G$20),"—",ROUND((1+SQRT(((50*POWER(80,POWER(COS(PI()*MOD(Calculator!$B$30/Calculator!$F$20,1)),2))+MIN(500,MAX(30,100*EXP(-0.3*'VSWR Calculator'!$C$24)*(1+3*ABS(MOD('VSWR Calculator'!$C$23/Calculator!$F$20/2,1)-0.5))))/'VSWR Calculator'!$C$25)-$C70)^2+(1500*ABS(SIN(2*PI()*MOD(Calculator!$B$30/Calculator!$F$20,1)))*IF(MOD(Calculator!$B$30/Calculator!$F$20,1)&lt;0.5,-1,1))^2)/SQRT(((50*POWER(80,POWER(COS(PI()*MOD(Calculator!$B$30/Calculator!$F$20,1)),2))+MIN(500,MAX(30,100*EXP(-0.3*'VSWR Calculator'!$C$24)*(1+3*ABS(MOD('VSWR Calculator'!$C$23/Calculator!$F$20/2,1)-0.5))))/'VSWR Calculator'!$C$25)+$C70)^2+(1500*ABS(SIN(2*PI()*MOD(Calculator!$B$30/Calculator!$F$20,1)))*IF(MOD(Calculator!$B$30/Calculator!$F$20,1)&lt;0.5,-1,1))^2))/(1-SQRT(((50*POWER(80,POWER(COS(PI()*MOD(Calculator!$B$30/Calculator!$F$20,1)),2))+MIN(500,MAX(30,100*EXP(-0.3*'VSWR Calculator'!$C$24)*(1+3*ABS(MOD('VSWR Calculator'!$C$23/Calculator!$F$20/2,1)-0.5))))/'VSWR Calculator'!$C$25)-$C70)^2+(1500*ABS(SIN(2*PI()*MOD(Calculator!$B$30/Calculator!$F$20,1)))*IF(MOD(Calculator!$B$30/Calculator!$F$20,1)&lt;0.5,-1,1))^2)/SQRT(((50*POWER(80,POWER(COS(PI()*MOD(Calculator!$B$30/Calculator!$F$20,1)),2))+MIN(500,MAX(30,100*EXP(-0.3*'VSWR Calculator'!$C$24)*(1+3*ABS(MOD('VSWR Calculator'!$C$23/Calculator!$F$20/2,1)-0.5))))/'VSWR Calculator'!$C$25)+$C70)^2+(1500*ABS(SIN(2*PI()*MOD(Calculator!$B$30/Calculator!$F$20,1)))*IF(MOD(Calculator!$B$30/Calculator!$F$20,1)&lt;0.5,-1,1))^2)),2))</f>
        <v>—</v>
      </c>
      <c r="CH70" s="253" t="str">
        <f aca="false">IF(OR(Calculator!$E$21&lt;&gt;"YES",Calculator!$B$30&lt;Calculator!$G$21),"—",ROUND((1+SQRT(((50*POWER(80,POWER(COS(PI()*MOD(Calculator!$B$30/Calculator!$F$21,1)),2))+MIN(500,MAX(30,100*EXP(-0.3*'VSWR Calculator'!$C$24)*(1+3*ABS(MOD('VSWR Calculator'!$C$23/Calculator!$F$21/2,1)-0.5))))/'VSWR Calculator'!$C$25)-$C70)^2+(1500*ABS(SIN(2*PI()*MOD(Calculator!$B$30/Calculator!$F$21,1)))*IF(MOD(Calculator!$B$30/Calculator!$F$21,1)&lt;0.5,-1,1))^2)/SQRT(((50*POWER(80,POWER(COS(PI()*MOD(Calculator!$B$30/Calculator!$F$21,1)),2))+MIN(500,MAX(30,100*EXP(-0.3*'VSWR Calculator'!$C$24)*(1+3*ABS(MOD('VSWR Calculator'!$C$23/Calculator!$F$21/2,1)-0.5))))/'VSWR Calculator'!$C$25)+$C70)^2+(1500*ABS(SIN(2*PI()*MOD(Calculator!$B$30/Calculator!$F$21,1)))*IF(MOD(Calculator!$B$30/Calculator!$F$21,1)&lt;0.5,-1,1))^2))/(1-SQRT(((50*POWER(80,POWER(COS(PI()*MOD(Calculator!$B$30/Calculator!$F$21,1)),2))+MIN(500,MAX(30,100*EXP(-0.3*'VSWR Calculator'!$C$24)*(1+3*ABS(MOD('VSWR Calculator'!$C$23/Calculator!$F$21/2,1)-0.5))))/'VSWR Calculator'!$C$25)-$C70)^2+(1500*ABS(SIN(2*PI()*MOD(Calculator!$B$30/Calculator!$F$21,1)))*IF(MOD(Calculator!$B$30/Calculator!$F$21,1)&lt;0.5,-1,1))^2)/SQRT(((50*POWER(80,POWER(COS(PI()*MOD(Calculator!$B$30/Calculator!$F$21,1)),2))+MIN(500,MAX(30,100*EXP(-0.3*'VSWR Calculator'!$C$24)*(1+3*ABS(MOD('VSWR Calculator'!$C$23/Calculator!$F$21/2,1)-0.5))))/'VSWR Calculator'!$C$25)+$C70)^2+(1500*ABS(SIN(2*PI()*MOD(Calculator!$B$30/Calculator!$F$21,1)))*IF(MOD(Calculator!$B$30/Calculator!$F$21,1)&lt;0.5,-1,1))^2)),2))</f>
        <v>—</v>
      </c>
      <c r="CI70" s="253" t="str">
        <f aca="false">IF(OR(Calculator!$E$22&lt;&gt;"YES",Calculator!$B$30&lt;Calculator!$G$22),"—",ROUND((1+SQRT(((50*POWER(80,POWER(COS(PI()*MOD(Calculator!$B$30/Calculator!$F$22,1)),2))+MIN(500,MAX(30,100*EXP(-0.3*'VSWR Calculator'!$C$24)*(1+3*ABS(MOD('VSWR Calculator'!$C$23/Calculator!$F$22/2,1)-0.5))))/'VSWR Calculator'!$C$25)-$C70)^2+(1500*ABS(SIN(2*PI()*MOD(Calculator!$B$30/Calculator!$F$22,1)))*IF(MOD(Calculator!$B$30/Calculator!$F$22,1)&lt;0.5,-1,1))^2)/SQRT(((50*POWER(80,POWER(COS(PI()*MOD(Calculator!$B$30/Calculator!$F$22,1)),2))+MIN(500,MAX(30,100*EXP(-0.3*'VSWR Calculator'!$C$24)*(1+3*ABS(MOD('VSWR Calculator'!$C$23/Calculator!$F$22/2,1)-0.5))))/'VSWR Calculator'!$C$25)+$C70)^2+(1500*ABS(SIN(2*PI()*MOD(Calculator!$B$30/Calculator!$F$22,1)))*IF(MOD(Calculator!$B$30/Calculator!$F$22,1)&lt;0.5,-1,1))^2))/(1-SQRT(((50*POWER(80,POWER(COS(PI()*MOD(Calculator!$B$30/Calculator!$F$22,1)),2))+MIN(500,MAX(30,100*EXP(-0.3*'VSWR Calculator'!$C$24)*(1+3*ABS(MOD('VSWR Calculator'!$C$23/Calculator!$F$22/2,1)-0.5))))/'VSWR Calculator'!$C$25)-$C70)^2+(1500*ABS(SIN(2*PI()*MOD(Calculator!$B$30/Calculator!$F$22,1)))*IF(MOD(Calculator!$B$30/Calculator!$F$22,1)&lt;0.5,-1,1))^2)/SQRT(((50*POWER(80,POWER(COS(PI()*MOD(Calculator!$B$30/Calculator!$F$22,1)),2))+MIN(500,MAX(30,100*EXP(-0.3*'VSWR Calculator'!$C$24)*(1+3*ABS(MOD('VSWR Calculator'!$C$23/Calculator!$F$22/2,1)-0.5))))/'VSWR Calculator'!$C$25)+$C70)^2+(1500*ABS(SIN(2*PI()*MOD(Calculator!$B$30/Calculator!$F$22,1)))*IF(MOD(Calculator!$B$30/Calculator!$F$22,1)&lt;0.5,-1,1))^2)),2))</f>
        <v>—</v>
      </c>
      <c r="CJ70" s="253" t="n">
        <f aca="false">IFERROR(ROUND((IF(ISNUMBER(BY70),BY70,0)+IF(ISNUMBER(BZ70),BZ70,0)+IF(ISNUMBER(CA70),CA70,0)+IF(ISNUMBER(CB70),CB70,0)+IF(ISNUMBER(CC70),CC70,0)+IF(ISNUMBER(CD70),CD70,0)+IF(ISNUMBER(CE70),CE70,0)+IF(ISNUMBER(CF70),CF70,0)+IF(ISNUMBER(CG70),CG70,0)+IF(ISNUMBER(CH70),CH70,0)+IF(ISNUMBER(CI70),CI70,0))/(IF(ISNUMBER(BY70),1,0)+IF(ISNUMBER(BZ70),1,0)+IF(ISNUMBER(CA70),1,0)+IF(ISNUMBER(CB70),1,0)+IF(ISNUMBER(CC70),1,0)+IF(ISNUMBER(CD70),1,0)+IF(ISNUMBER(CE70),1,0)+IF(ISNUMBER(CF70),1,0)+IF(ISNUMBER(CG70),1,0)+IF(ISNUMBER(CH70),1,0)+IF(ISNUMBER(CI70),1,0)),4),"")</f>
        <v>14.605</v>
      </c>
      <c r="CK70" s="253" t="str">
        <f aca="false">IF(OR(Calculator!$E$12&lt;&gt;"YES",Calculator!$B$31&lt;Calculator!$G$12),"—",ROUND((1+SQRT(((50*POWER(80,POWER(COS(PI()*MOD(Calculator!$B$31/Calculator!$F$12,1)),2))+MIN(500,MAX(30,100*EXP(-0.3*'VSWR Calculator'!$C$24)*(1+3*ABS(MOD('VSWR Calculator'!$C$23/Calculator!$F$12/2,1)-0.5))))/'VSWR Calculator'!$C$25)-$C70)^2+(1500*ABS(SIN(2*PI()*MOD(Calculator!$B$31/Calculator!$F$12,1)))*IF(MOD(Calculator!$B$31/Calculator!$F$12,1)&lt;0.5,-1,1))^2)/SQRT(((50*POWER(80,POWER(COS(PI()*MOD(Calculator!$B$31/Calculator!$F$12,1)),2))+MIN(500,MAX(30,100*EXP(-0.3*'VSWR Calculator'!$C$24)*(1+3*ABS(MOD('VSWR Calculator'!$C$23/Calculator!$F$12/2,1)-0.5))))/'VSWR Calculator'!$C$25)+$C70)^2+(1500*ABS(SIN(2*PI()*MOD(Calculator!$B$31/Calculator!$F$12,1)))*IF(MOD(Calculator!$B$31/Calculator!$F$12,1)&lt;0.5,-1,1))^2))/(1-SQRT(((50*POWER(80,POWER(COS(PI()*MOD(Calculator!$B$31/Calculator!$F$12,1)),2))+MIN(500,MAX(30,100*EXP(-0.3*'VSWR Calculator'!$C$24)*(1+3*ABS(MOD('VSWR Calculator'!$C$23/Calculator!$F$12/2,1)-0.5))))/'VSWR Calculator'!$C$25)-$C70)^2+(1500*ABS(SIN(2*PI()*MOD(Calculator!$B$31/Calculator!$F$12,1)))*IF(MOD(Calculator!$B$31/Calculator!$F$12,1)&lt;0.5,-1,1))^2)/SQRT(((50*POWER(80,POWER(COS(PI()*MOD(Calculator!$B$31/Calculator!$F$12,1)),2))+MIN(500,MAX(30,100*EXP(-0.3*'VSWR Calculator'!$C$24)*(1+3*ABS(MOD('VSWR Calculator'!$C$23/Calculator!$F$12/2,1)-0.5))))/'VSWR Calculator'!$C$25)+$C70)^2+(1500*ABS(SIN(2*PI()*MOD(Calculator!$B$31/Calculator!$F$12,1)))*IF(MOD(Calculator!$B$31/Calculator!$F$12,1)&lt;0.5,-1,1))^2)),2))</f>
        <v>—</v>
      </c>
      <c r="CL70" s="253" t="str">
        <f aca="false">IF(OR(Calculator!$E$13&lt;&gt;"YES",Calculator!$B$31&lt;Calculator!$G$13),"—",ROUND((1+SQRT(((50*POWER(80,POWER(COS(PI()*MOD(Calculator!$B$31/Calculator!$F$13,1)),2))+MIN(500,MAX(30,100*EXP(-0.3*'VSWR Calculator'!$C$24)*(1+3*ABS(MOD('VSWR Calculator'!$C$23/Calculator!$F$13/2,1)-0.5))))/'VSWR Calculator'!$C$25)-$C70)^2+(1500*ABS(SIN(2*PI()*MOD(Calculator!$B$31/Calculator!$F$13,1)))*IF(MOD(Calculator!$B$31/Calculator!$F$13,1)&lt;0.5,-1,1))^2)/SQRT(((50*POWER(80,POWER(COS(PI()*MOD(Calculator!$B$31/Calculator!$F$13,1)),2))+MIN(500,MAX(30,100*EXP(-0.3*'VSWR Calculator'!$C$24)*(1+3*ABS(MOD('VSWR Calculator'!$C$23/Calculator!$F$13/2,1)-0.5))))/'VSWR Calculator'!$C$25)+$C70)^2+(1500*ABS(SIN(2*PI()*MOD(Calculator!$B$31/Calculator!$F$13,1)))*IF(MOD(Calculator!$B$31/Calculator!$F$13,1)&lt;0.5,-1,1))^2))/(1-SQRT(((50*POWER(80,POWER(COS(PI()*MOD(Calculator!$B$31/Calculator!$F$13,1)),2))+MIN(500,MAX(30,100*EXP(-0.3*'VSWR Calculator'!$C$24)*(1+3*ABS(MOD('VSWR Calculator'!$C$23/Calculator!$F$13/2,1)-0.5))))/'VSWR Calculator'!$C$25)-$C70)^2+(1500*ABS(SIN(2*PI()*MOD(Calculator!$B$31/Calculator!$F$13,1)))*IF(MOD(Calculator!$B$31/Calculator!$F$13,1)&lt;0.5,-1,1))^2)/SQRT(((50*POWER(80,POWER(COS(PI()*MOD(Calculator!$B$31/Calculator!$F$13,1)),2))+MIN(500,MAX(30,100*EXP(-0.3*'VSWR Calculator'!$C$24)*(1+3*ABS(MOD('VSWR Calculator'!$C$23/Calculator!$F$13/2,1)-0.5))))/'VSWR Calculator'!$C$25)+$C70)^2+(1500*ABS(SIN(2*PI()*MOD(Calculator!$B$31/Calculator!$F$13,1)))*IF(MOD(Calculator!$B$31/Calculator!$F$13,1)&lt;0.5,-1,1))^2)),2))</f>
        <v>—</v>
      </c>
      <c r="CM70" s="253" t="str">
        <f aca="false">IF(OR(Calculator!$E$14&lt;&gt;"YES",Calculator!$B$31&lt;Calculator!$G$14),"—",ROUND((1+SQRT(((50*POWER(80,POWER(COS(PI()*MOD(Calculator!$B$31/Calculator!$F$14,1)),2))+MIN(500,MAX(30,100*EXP(-0.3*'VSWR Calculator'!$C$24)*(1+3*ABS(MOD('VSWR Calculator'!$C$23/Calculator!$F$14/2,1)-0.5))))/'VSWR Calculator'!$C$25)-$C70)^2+(1500*ABS(SIN(2*PI()*MOD(Calculator!$B$31/Calculator!$F$14,1)))*IF(MOD(Calculator!$B$31/Calculator!$F$14,1)&lt;0.5,-1,1))^2)/SQRT(((50*POWER(80,POWER(COS(PI()*MOD(Calculator!$B$31/Calculator!$F$14,1)),2))+MIN(500,MAX(30,100*EXP(-0.3*'VSWR Calculator'!$C$24)*(1+3*ABS(MOD('VSWR Calculator'!$C$23/Calculator!$F$14/2,1)-0.5))))/'VSWR Calculator'!$C$25)+$C70)^2+(1500*ABS(SIN(2*PI()*MOD(Calculator!$B$31/Calculator!$F$14,1)))*IF(MOD(Calculator!$B$31/Calculator!$F$14,1)&lt;0.5,-1,1))^2))/(1-SQRT(((50*POWER(80,POWER(COS(PI()*MOD(Calculator!$B$31/Calculator!$F$14,1)),2))+MIN(500,MAX(30,100*EXP(-0.3*'VSWR Calculator'!$C$24)*(1+3*ABS(MOD('VSWR Calculator'!$C$23/Calculator!$F$14/2,1)-0.5))))/'VSWR Calculator'!$C$25)-$C70)^2+(1500*ABS(SIN(2*PI()*MOD(Calculator!$B$31/Calculator!$F$14,1)))*IF(MOD(Calculator!$B$31/Calculator!$F$14,1)&lt;0.5,-1,1))^2)/SQRT(((50*POWER(80,POWER(COS(PI()*MOD(Calculator!$B$31/Calculator!$F$14,1)),2))+MIN(500,MAX(30,100*EXP(-0.3*'VSWR Calculator'!$C$24)*(1+3*ABS(MOD('VSWR Calculator'!$C$23/Calculator!$F$14/2,1)-0.5))))/'VSWR Calculator'!$C$25)+$C70)^2+(1500*ABS(SIN(2*PI()*MOD(Calculator!$B$31/Calculator!$F$14,1)))*IF(MOD(Calculator!$B$31/Calculator!$F$14,1)&lt;0.5,-1,1))^2)),2))</f>
        <v>—</v>
      </c>
      <c r="CN70" s="253" t="n">
        <f aca="false">IF(OR(Calculator!$E$15&lt;&gt;"YES",Calculator!$B$31&lt;Calculator!$G$15),"—",ROUND((1+SQRT(((50*POWER(80,POWER(COS(PI()*MOD(Calculator!$B$31/Calculator!$F$15,1)),2))+MIN(500,MAX(30,100*EXP(-0.3*'VSWR Calculator'!$C$24)*(1+3*ABS(MOD('VSWR Calculator'!$C$23/Calculator!$F$15/2,1)-0.5))))/'VSWR Calculator'!$C$25)-$C70)^2+(1500*ABS(SIN(2*PI()*MOD(Calculator!$B$31/Calculator!$F$15,1)))*IF(MOD(Calculator!$B$31/Calculator!$F$15,1)&lt;0.5,-1,1))^2)/SQRT(((50*POWER(80,POWER(COS(PI()*MOD(Calculator!$B$31/Calculator!$F$15,1)),2))+MIN(500,MAX(30,100*EXP(-0.3*'VSWR Calculator'!$C$24)*(1+3*ABS(MOD('VSWR Calculator'!$C$23/Calculator!$F$15/2,1)-0.5))))/'VSWR Calculator'!$C$25)+$C70)^2+(1500*ABS(SIN(2*PI()*MOD(Calculator!$B$31/Calculator!$F$15,1)))*IF(MOD(Calculator!$B$31/Calculator!$F$15,1)&lt;0.5,-1,1))^2))/(1-SQRT(((50*POWER(80,POWER(COS(PI()*MOD(Calculator!$B$31/Calculator!$F$15,1)),2))+MIN(500,MAX(30,100*EXP(-0.3*'VSWR Calculator'!$C$24)*(1+3*ABS(MOD('VSWR Calculator'!$C$23/Calculator!$F$15/2,1)-0.5))))/'VSWR Calculator'!$C$25)-$C70)^2+(1500*ABS(SIN(2*PI()*MOD(Calculator!$B$31/Calculator!$F$15,1)))*IF(MOD(Calculator!$B$31/Calculator!$F$15,1)&lt;0.5,-1,1))^2)/SQRT(((50*POWER(80,POWER(COS(PI()*MOD(Calculator!$B$31/Calculator!$F$15,1)),2))+MIN(500,MAX(30,100*EXP(-0.3*'VSWR Calculator'!$C$24)*(1+3*ABS(MOD('VSWR Calculator'!$C$23/Calculator!$F$15/2,1)-0.5))))/'VSWR Calculator'!$C$25)+$C70)^2+(1500*ABS(SIN(2*PI()*MOD(Calculator!$B$31/Calculator!$F$15,1)))*IF(MOD(Calculator!$B$31/Calculator!$F$15,1)&lt;0.5,-1,1))^2)),2))</f>
        <v>14.99</v>
      </c>
      <c r="CO70" s="253" t="str">
        <f aca="false">IF(OR(Calculator!$E$16&lt;&gt;"YES",Calculator!$B$31&lt;Calculator!$G$16),"—",ROUND((1+SQRT(((50*POWER(80,POWER(COS(PI()*MOD(Calculator!$B$31/Calculator!$F$16,1)),2))+MIN(500,MAX(30,100*EXP(-0.3*'VSWR Calculator'!$C$24)*(1+3*ABS(MOD('VSWR Calculator'!$C$23/Calculator!$F$16/2,1)-0.5))))/'VSWR Calculator'!$C$25)-$C70)^2+(1500*ABS(SIN(2*PI()*MOD(Calculator!$B$31/Calculator!$F$16,1)))*IF(MOD(Calculator!$B$31/Calculator!$F$16,1)&lt;0.5,-1,1))^2)/SQRT(((50*POWER(80,POWER(COS(PI()*MOD(Calculator!$B$31/Calculator!$F$16,1)),2))+MIN(500,MAX(30,100*EXP(-0.3*'VSWR Calculator'!$C$24)*(1+3*ABS(MOD('VSWR Calculator'!$C$23/Calculator!$F$16/2,1)-0.5))))/'VSWR Calculator'!$C$25)+$C70)^2+(1500*ABS(SIN(2*PI()*MOD(Calculator!$B$31/Calculator!$F$16,1)))*IF(MOD(Calculator!$B$31/Calculator!$F$16,1)&lt;0.5,-1,1))^2))/(1-SQRT(((50*POWER(80,POWER(COS(PI()*MOD(Calculator!$B$31/Calculator!$F$16,1)),2))+MIN(500,MAX(30,100*EXP(-0.3*'VSWR Calculator'!$C$24)*(1+3*ABS(MOD('VSWR Calculator'!$C$23/Calculator!$F$16/2,1)-0.5))))/'VSWR Calculator'!$C$25)-$C70)^2+(1500*ABS(SIN(2*PI()*MOD(Calculator!$B$31/Calculator!$F$16,1)))*IF(MOD(Calculator!$B$31/Calculator!$F$16,1)&lt;0.5,-1,1))^2)/SQRT(((50*POWER(80,POWER(COS(PI()*MOD(Calculator!$B$31/Calculator!$F$16,1)),2))+MIN(500,MAX(30,100*EXP(-0.3*'VSWR Calculator'!$C$24)*(1+3*ABS(MOD('VSWR Calculator'!$C$23/Calculator!$F$16/2,1)-0.5))))/'VSWR Calculator'!$C$25)+$C70)^2+(1500*ABS(SIN(2*PI()*MOD(Calculator!$B$31/Calculator!$F$16,1)))*IF(MOD(Calculator!$B$31/Calculator!$F$16,1)&lt;0.5,-1,1))^2)),2))</f>
        <v>—</v>
      </c>
      <c r="CP70" s="253" t="n">
        <f aca="false">IF(OR(Calculator!$E$17&lt;&gt;"YES",Calculator!$B$31&lt;Calculator!$G$17),"—",ROUND((1+SQRT(((50*POWER(80,POWER(COS(PI()*MOD(Calculator!$B$31/Calculator!$F$17,1)),2))+MIN(500,MAX(30,100*EXP(-0.3*'VSWR Calculator'!$C$24)*(1+3*ABS(MOD('VSWR Calculator'!$C$23/Calculator!$F$17/2,1)-0.5))))/'VSWR Calculator'!$C$25)-$C70)^2+(1500*ABS(SIN(2*PI()*MOD(Calculator!$B$31/Calculator!$F$17,1)))*IF(MOD(Calculator!$B$31/Calculator!$F$17,1)&lt;0.5,-1,1))^2)/SQRT(((50*POWER(80,POWER(COS(PI()*MOD(Calculator!$B$31/Calculator!$F$17,1)),2))+MIN(500,MAX(30,100*EXP(-0.3*'VSWR Calculator'!$C$24)*(1+3*ABS(MOD('VSWR Calculator'!$C$23/Calculator!$F$17/2,1)-0.5))))/'VSWR Calculator'!$C$25)+$C70)^2+(1500*ABS(SIN(2*PI()*MOD(Calculator!$B$31/Calculator!$F$17,1)))*IF(MOD(Calculator!$B$31/Calculator!$F$17,1)&lt;0.5,-1,1))^2))/(1-SQRT(((50*POWER(80,POWER(COS(PI()*MOD(Calculator!$B$31/Calculator!$F$17,1)),2))+MIN(500,MAX(30,100*EXP(-0.3*'VSWR Calculator'!$C$24)*(1+3*ABS(MOD('VSWR Calculator'!$C$23/Calculator!$F$17/2,1)-0.5))))/'VSWR Calculator'!$C$25)-$C70)^2+(1500*ABS(SIN(2*PI()*MOD(Calculator!$B$31/Calculator!$F$17,1)))*IF(MOD(Calculator!$B$31/Calculator!$F$17,1)&lt;0.5,-1,1))^2)/SQRT(((50*POWER(80,POWER(COS(PI()*MOD(Calculator!$B$31/Calculator!$F$17,1)),2))+MIN(500,MAX(30,100*EXP(-0.3*'VSWR Calculator'!$C$24)*(1+3*ABS(MOD('VSWR Calculator'!$C$23/Calculator!$F$17/2,1)-0.5))))/'VSWR Calculator'!$C$25)+$C70)^2+(1500*ABS(SIN(2*PI()*MOD(Calculator!$B$31/Calculator!$F$17,1)))*IF(MOD(Calculator!$B$31/Calculator!$F$17,1)&lt;0.5,-1,1))^2)),2))</f>
        <v>12.95</v>
      </c>
      <c r="CQ70" s="253" t="str">
        <f aca="false">IF(OR(Calculator!$E$18&lt;&gt;"YES",Calculator!$B$31&lt;Calculator!$G$18),"—",ROUND((1+SQRT(((50*POWER(80,POWER(COS(PI()*MOD(Calculator!$B$31/Calculator!$F$18,1)),2))+MIN(500,MAX(30,100*EXP(-0.3*'VSWR Calculator'!$C$24)*(1+3*ABS(MOD('VSWR Calculator'!$C$23/Calculator!$F$18/2,1)-0.5))))/'VSWR Calculator'!$C$25)-$C70)^2+(1500*ABS(SIN(2*PI()*MOD(Calculator!$B$31/Calculator!$F$18,1)))*IF(MOD(Calculator!$B$31/Calculator!$F$18,1)&lt;0.5,-1,1))^2)/SQRT(((50*POWER(80,POWER(COS(PI()*MOD(Calculator!$B$31/Calculator!$F$18,1)),2))+MIN(500,MAX(30,100*EXP(-0.3*'VSWR Calculator'!$C$24)*(1+3*ABS(MOD('VSWR Calculator'!$C$23/Calculator!$F$18/2,1)-0.5))))/'VSWR Calculator'!$C$25)+$C70)^2+(1500*ABS(SIN(2*PI()*MOD(Calculator!$B$31/Calculator!$F$18,1)))*IF(MOD(Calculator!$B$31/Calculator!$F$18,1)&lt;0.5,-1,1))^2))/(1-SQRT(((50*POWER(80,POWER(COS(PI()*MOD(Calculator!$B$31/Calculator!$F$18,1)),2))+MIN(500,MAX(30,100*EXP(-0.3*'VSWR Calculator'!$C$24)*(1+3*ABS(MOD('VSWR Calculator'!$C$23/Calculator!$F$18/2,1)-0.5))))/'VSWR Calculator'!$C$25)-$C70)^2+(1500*ABS(SIN(2*PI()*MOD(Calculator!$B$31/Calculator!$F$18,1)))*IF(MOD(Calculator!$B$31/Calculator!$F$18,1)&lt;0.5,-1,1))^2)/SQRT(((50*POWER(80,POWER(COS(PI()*MOD(Calculator!$B$31/Calculator!$F$18,1)),2))+MIN(500,MAX(30,100*EXP(-0.3*'VSWR Calculator'!$C$24)*(1+3*ABS(MOD('VSWR Calculator'!$C$23/Calculator!$F$18/2,1)-0.5))))/'VSWR Calculator'!$C$25)+$C70)^2+(1500*ABS(SIN(2*PI()*MOD(Calculator!$B$31/Calculator!$F$18,1)))*IF(MOD(Calculator!$B$31/Calculator!$F$18,1)&lt;0.5,-1,1))^2)),2))</f>
        <v>—</v>
      </c>
      <c r="CR70" s="253" t="str">
        <f aca="false">IF(OR(Calculator!$E$19&lt;&gt;"YES",Calculator!$B$31&lt;Calculator!$G$19),"—",ROUND((1+SQRT(((50*POWER(80,POWER(COS(PI()*MOD(Calculator!$B$31/Calculator!$F$19,1)),2))+MIN(500,MAX(30,100*EXP(-0.3*'VSWR Calculator'!$C$24)*(1+3*ABS(MOD('VSWR Calculator'!$C$23/Calculator!$F$19/2,1)-0.5))))/'VSWR Calculator'!$C$25)-$C70)^2+(1500*ABS(SIN(2*PI()*MOD(Calculator!$B$31/Calculator!$F$19,1)))*IF(MOD(Calculator!$B$31/Calculator!$F$19,1)&lt;0.5,-1,1))^2)/SQRT(((50*POWER(80,POWER(COS(PI()*MOD(Calculator!$B$31/Calculator!$F$19,1)),2))+MIN(500,MAX(30,100*EXP(-0.3*'VSWR Calculator'!$C$24)*(1+3*ABS(MOD('VSWR Calculator'!$C$23/Calculator!$F$19/2,1)-0.5))))/'VSWR Calculator'!$C$25)+$C70)^2+(1500*ABS(SIN(2*PI()*MOD(Calculator!$B$31/Calculator!$F$19,1)))*IF(MOD(Calculator!$B$31/Calculator!$F$19,1)&lt;0.5,-1,1))^2))/(1-SQRT(((50*POWER(80,POWER(COS(PI()*MOD(Calculator!$B$31/Calculator!$F$19,1)),2))+MIN(500,MAX(30,100*EXP(-0.3*'VSWR Calculator'!$C$24)*(1+3*ABS(MOD('VSWR Calculator'!$C$23/Calculator!$F$19/2,1)-0.5))))/'VSWR Calculator'!$C$25)-$C70)^2+(1500*ABS(SIN(2*PI()*MOD(Calculator!$B$31/Calculator!$F$19,1)))*IF(MOD(Calculator!$B$31/Calculator!$F$19,1)&lt;0.5,-1,1))^2)/SQRT(((50*POWER(80,POWER(COS(PI()*MOD(Calculator!$B$31/Calculator!$F$19,1)),2))+MIN(500,MAX(30,100*EXP(-0.3*'VSWR Calculator'!$C$24)*(1+3*ABS(MOD('VSWR Calculator'!$C$23/Calculator!$F$19/2,1)-0.5))))/'VSWR Calculator'!$C$25)+$C70)^2+(1500*ABS(SIN(2*PI()*MOD(Calculator!$B$31/Calculator!$F$19,1)))*IF(MOD(Calculator!$B$31/Calculator!$F$19,1)&lt;0.5,-1,1))^2)),2))</f>
        <v>—</v>
      </c>
      <c r="CS70" s="253" t="str">
        <f aca="false">IF(OR(Calculator!$E$20&lt;&gt;"YES",Calculator!$B$31&lt;Calculator!$G$20),"—",ROUND((1+SQRT(((50*POWER(80,POWER(COS(PI()*MOD(Calculator!$B$31/Calculator!$F$20,1)),2))+MIN(500,MAX(30,100*EXP(-0.3*'VSWR Calculator'!$C$24)*(1+3*ABS(MOD('VSWR Calculator'!$C$23/Calculator!$F$20/2,1)-0.5))))/'VSWR Calculator'!$C$25)-$C70)^2+(1500*ABS(SIN(2*PI()*MOD(Calculator!$B$31/Calculator!$F$20,1)))*IF(MOD(Calculator!$B$31/Calculator!$F$20,1)&lt;0.5,-1,1))^2)/SQRT(((50*POWER(80,POWER(COS(PI()*MOD(Calculator!$B$31/Calculator!$F$20,1)),2))+MIN(500,MAX(30,100*EXP(-0.3*'VSWR Calculator'!$C$24)*(1+3*ABS(MOD('VSWR Calculator'!$C$23/Calculator!$F$20/2,1)-0.5))))/'VSWR Calculator'!$C$25)+$C70)^2+(1500*ABS(SIN(2*PI()*MOD(Calculator!$B$31/Calculator!$F$20,1)))*IF(MOD(Calculator!$B$31/Calculator!$F$20,1)&lt;0.5,-1,1))^2))/(1-SQRT(((50*POWER(80,POWER(COS(PI()*MOD(Calculator!$B$31/Calculator!$F$20,1)),2))+MIN(500,MAX(30,100*EXP(-0.3*'VSWR Calculator'!$C$24)*(1+3*ABS(MOD('VSWR Calculator'!$C$23/Calculator!$F$20/2,1)-0.5))))/'VSWR Calculator'!$C$25)-$C70)^2+(1500*ABS(SIN(2*PI()*MOD(Calculator!$B$31/Calculator!$F$20,1)))*IF(MOD(Calculator!$B$31/Calculator!$F$20,1)&lt;0.5,-1,1))^2)/SQRT(((50*POWER(80,POWER(COS(PI()*MOD(Calculator!$B$31/Calculator!$F$20,1)),2))+MIN(500,MAX(30,100*EXP(-0.3*'VSWR Calculator'!$C$24)*(1+3*ABS(MOD('VSWR Calculator'!$C$23/Calculator!$F$20/2,1)-0.5))))/'VSWR Calculator'!$C$25)+$C70)^2+(1500*ABS(SIN(2*PI()*MOD(Calculator!$B$31/Calculator!$F$20,1)))*IF(MOD(Calculator!$B$31/Calculator!$F$20,1)&lt;0.5,-1,1))^2)),2))</f>
        <v>—</v>
      </c>
      <c r="CT70" s="253" t="str">
        <f aca="false">IF(OR(Calculator!$E$21&lt;&gt;"YES",Calculator!$B$31&lt;Calculator!$G$21),"—",ROUND((1+SQRT(((50*POWER(80,POWER(COS(PI()*MOD(Calculator!$B$31/Calculator!$F$21,1)),2))+MIN(500,MAX(30,100*EXP(-0.3*'VSWR Calculator'!$C$24)*(1+3*ABS(MOD('VSWR Calculator'!$C$23/Calculator!$F$21/2,1)-0.5))))/'VSWR Calculator'!$C$25)-$C70)^2+(1500*ABS(SIN(2*PI()*MOD(Calculator!$B$31/Calculator!$F$21,1)))*IF(MOD(Calculator!$B$31/Calculator!$F$21,1)&lt;0.5,-1,1))^2)/SQRT(((50*POWER(80,POWER(COS(PI()*MOD(Calculator!$B$31/Calculator!$F$21,1)),2))+MIN(500,MAX(30,100*EXP(-0.3*'VSWR Calculator'!$C$24)*(1+3*ABS(MOD('VSWR Calculator'!$C$23/Calculator!$F$21/2,1)-0.5))))/'VSWR Calculator'!$C$25)+$C70)^2+(1500*ABS(SIN(2*PI()*MOD(Calculator!$B$31/Calculator!$F$21,1)))*IF(MOD(Calculator!$B$31/Calculator!$F$21,1)&lt;0.5,-1,1))^2))/(1-SQRT(((50*POWER(80,POWER(COS(PI()*MOD(Calculator!$B$31/Calculator!$F$21,1)),2))+MIN(500,MAX(30,100*EXP(-0.3*'VSWR Calculator'!$C$24)*(1+3*ABS(MOD('VSWR Calculator'!$C$23/Calculator!$F$21/2,1)-0.5))))/'VSWR Calculator'!$C$25)-$C70)^2+(1500*ABS(SIN(2*PI()*MOD(Calculator!$B$31/Calculator!$F$21,1)))*IF(MOD(Calculator!$B$31/Calculator!$F$21,1)&lt;0.5,-1,1))^2)/SQRT(((50*POWER(80,POWER(COS(PI()*MOD(Calculator!$B$31/Calculator!$F$21,1)),2))+MIN(500,MAX(30,100*EXP(-0.3*'VSWR Calculator'!$C$24)*(1+3*ABS(MOD('VSWR Calculator'!$C$23/Calculator!$F$21/2,1)-0.5))))/'VSWR Calculator'!$C$25)+$C70)^2+(1500*ABS(SIN(2*PI()*MOD(Calculator!$B$31/Calculator!$F$21,1)))*IF(MOD(Calculator!$B$31/Calculator!$F$21,1)&lt;0.5,-1,1))^2)),2))</f>
        <v>—</v>
      </c>
      <c r="CU70" s="253" t="str">
        <f aca="false">IF(OR(Calculator!$E$22&lt;&gt;"YES",Calculator!$B$31&lt;Calculator!$G$22),"—",ROUND((1+SQRT(((50*POWER(80,POWER(COS(PI()*MOD(Calculator!$B$31/Calculator!$F$22,1)),2))+MIN(500,MAX(30,100*EXP(-0.3*'VSWR Calculator'!$C$24)*(1+3*ABS(MOD('VSWR Calculator'!$C$23/Calculator!$F$22/2,1)-0.5))))/'VSWR Calculator'!$C$25)-$C70)^2+(1500*ABS(SIN(2*PI()*MOD(Calculator!$B$31/Calculator!$F$22,1)))*IF(MOD(Calculator!$B$31/Calculator!$F$22,1)&lt;0.5,-1,1))^2)/SQRT(((50*POWER(80,POWER(COS(PI()*MOD(Calculator!$B$31/Calculator!$F$22,1)),2))+MIN(500,MAX(30,100*EXP(-0.3*'VSWR Calculator'!$C$24)*(1+3*ABS(MOD('VSWR Calculator'!$C$23/Calculator!$F$22/2,1)-0.5))))/'VSWR Calculator'!$C$25)+$C70)^2+(1500*ABS(SIN(2*PI()*MOD(Calculator!$B$31/Calculator!$F$22,1)))*IF(MOD(Calculator!$B$31/Calculator!$F$22,1)&lt;0.5,-1,1))^2))/(1-SQRT(((50*POWER(80,POWER(COS(PI()*MOD(Calculator!$B$31/Calculator!$F$22,1)),2))+MIN(500,MAX(30,100*EXP(-0.3*'VSWR Calculator'!$C$24)*(1+3*ABS(MOD('VSWR Calculator'!$C$23/Calculator!$F$22/2,1)-0.5))))/'VSWR Calculator'!$C$25)-$C70)^2+(1500*ABS(SIN(2*PI()*MOD(Calculator!$B$31/Calculator!$F$22,1)))*IF(MOD(Calculator!$B$31/Calculator!$F$22,1)&lt;0.5,-1,1))^2)/SQRT(((50*POWER(80,POWER(COS(PI()*MOD(Calculator!$B$31/Calculator!$F$22,1)),2))+MIN(500,MAX(30,100*EXP(-0.3*'VSWR Calculator'!$C$24)*(1+3*ABS(MOD('VSWR Calculator'!$C$23/Calculator!$F$22/2,1)-0.5))))/'VSWR Calculator'!$C$25)+$C70)^2+(1500*ABS(SIN(2*PI()*MOD(Calculator!$B$31/Calculator!$F$22,1)))*IF(MOD(Calculator!$B$31/Calculator!$F$22,1)&lt;0.5,-1,1))^2)),2))</f>
        <v>—</v>
      </c>
      <c r="CV70" s="253" t="n">
        <f aca="false">IFERROR(ROUND((IF(ISNUMBER(CK70),CK70,0)+IF(ISNUMBER(CL70),CL70,0)+IF(ISNUMBER(CM70),CM70,0)+IF(ISNUMBER(CN70),CN70,0)+IF(ISNUMBER(CO70),CO70,0)+IF(ISNUMBER(CP70),CP70,0)+IF(ISNUMBER(CQ70),CQ70,0)+IF(ISNUMBER(CR70),CR70,0)+IF(ISNUMBER(CS70),CS70,0)+IF(ISNUMBER(CT70),CT70,0)+IF(ISNUMBER(CU70),CU70,0))/(IF(ISNUMBER(CK70),1,0)+IF(ISNUMBER(CL70),1,0)+IF(ISNUMBER(CM70),1,0)+IF(ISNUMBER(CN70),1,0)+IF(ISNUMBER(CO70),1,0)+IF(ISNUMBER(CP70),1,0)+IF(ISNUMBER(CQ70),1,0)+IF(ISNUMBER(CR70),1,0)+IF(ISNUMBER(CS70),1,0)+IF(ISNUMBER(CT70),1,0)+IF(ISNUMBER(CU70),1,0)),4),"")</f>
        <v>13.97</v>
      </c>
      <c r="CW70" s="253" t="str">
        <f aca="false">IF(OR(Calculator!$E$12&lt;&gt;"YES",Calculator!$B$32&lt;Calculator!$G$12),"—",ROUND((1+SQRT(((50*POWER(80,POWER(COS(PI()*MOD(Calculator!$B$32/Calculator!$F$12,1)),2))+MIN(500,MAX(30,100*EXP(-0.3*'VSWR Calculator'!$C$24)*(1+3*ABS(MOD('VSWR Calculator'!$C$23/Calculator!$F$12/2,1)-0.5))))/'VSWR Calculator'!$C$25)-$C70)^2+(1500*ABS(SIN(2*PI()*MOD(Calculator!$B$32/Calculator!$F$12,1)))*IF(MOD(Calculator!$B$32/Calculator!$F$12,1)&lt;0.5,-1,1))^2)/SQRT(((50*POWER(80,POWER(COS(PI()*MOD(Calculator!$B$32/Calculator!$F$12,1)),2))+MIN(500,MAX(30,100*EXP(-0.3*'VSWR Calculator'!$C$24)*(1+3*ABS(MOD('VSWR Calculator'!$C$23/Calculator!$F$12/2,1)-0.5))))/'VSWR Calculator'!$C$25)+$C70)^2+(1500*ABS(SIN(2*PI()*MOD(Calculator!$B$32/Calculator!$F$12,1)))*IF(MOD(Calculator!$B$32/Calculator!$F$12,1)&lt;0.5,-1,1))^2))/(1-SQRT(((50*POWER(80,POWER(COS(PI()*MOD(Calculator!$B$32/Calculator!$F$12,1)),2))+MIN(500,MAX(30,100*EXP(-0.3*'VSWR Calculator'!$C$24)*(1+3*ABS(MOD('VSWR Calculator'!$C$23/Calculator!$F$12/2,1)-0.5))))/'VSWR Calculator'!$C$25)-$C70)^2+(1500*ABS(SIN(2*PI()*MOD(Calculator!$B$32/Calculator!$F$12,1)))*IF(MOD(Calculator!$B$32/Calculator!$F$12,1)&lt;0.5,-1,1))^2)/SQRT(((50*POWER(80,POWER(COS(PI()*MOD(Calculator!$B$32/Calculator!$F$12,1)),2))+MIN(500,MAX(30,100*EXP(-0.3*'VSWR Calculator'!$C$24)*(1+3*ABS(MOD('VSWR Calculator'!$C$23/Calculator!$F$12/2,1)-0.5))))/'VSWR Calculator'!$C$25)+$C70)^2+(1500*ABS(SIN(2*PI()*MOD(Calculator!$B$32/Calculator!$F$12,1)))*IF(MOD(Calculator!$B$32/Calculator!$F$12,1)&lt;0.5,-1,1))^2)),2))</f>
        <v>—</v>
      </c>
      <c r="CX70" s="253" t="str">
        <f aca="false">IF(OR(Calculator!$E$13&lt;&gt;"YES",Calculator!$B$32&lt;Calculator!$G$13),"—",ROUND((1+SQRT(((50*POWER(80,POWER(COS(PI()*MOD(Calculator!$B$32/Calculator!$F$13,1)),2))+MIN(500,MAX(30,100*EXP(-0.3*'VSWR Calculator'!$C$24)*(1+3*ABS(MOD('VSWR Calculator'!$C$23/Calculator!$F$13/2,1)-0.5))))/'VSWR Calculator'!$C$25)-$C70)^2+(1500*ABS(SIN(2*PI()*MOD(Calculator!$B$32/Calculator!$F$13,1)))*IF(MOD(Calculator!$B$32/Calculator!$F$13,1)&lt;0.5,-1,1))^2)/SQRT(((50*POWER(80,POWER(COS(PI()*MOD(Calculator!$B$32/Calculator!$F$13,1)),2))+MIN(500,MAX(30,100*EXP(-0.3*'VSWR Calculator'!$C$24)*(1+3*ABS(MOD('VSWR Calculator'!$C$23/Calculator!$F$13/2,1)-0.5))))/'VSWR Calculator'!$C$25)+$C70)^2+(1500*ABS(SIN(2*PI()*MOD(Calculator!$B$32/Calculator!$F$13,1)))*IF(MOD(Calculator!$B$32/Calculator!$F$13,1)&lt;0.5,-1,1))^2))/(1-SQRT(((50*POWER(80,POWER(COS(PI()*MOD(Calculator!$B$32/Calculator!$F$13,1)),2))+MIN(500,MAX(30,100*EXP(-0.3*'VSWR Calculator'!$C$24)*(1+3*ABS(MOD('VSWR Calculator'!$C$23/Calculator!$F$13/2,1)-0.5))))/'VSWR Calculator'!$C$25)-$C70)^2+(1500*ABS(SIN(2*PI()*MOD(Calculator!$B$32/Calculator!$F$13,1)))*IF(MOD(Calculator!$B$32/Calculator!$F$13,1)&lt;0.5,-1,1))^2)/SQRT(((50*POWER(80,POWER(COS(PI()*MOD(Calculator!$B$32/Calculator!$F$13,1)),2))+MIN(500,MAX(30,100*EXP(-0.3*'VSWR Calculator'!$C$24)*(1+3*ABS(MOD('VSWR Calculator'!$C$23/Calculator!$F$13/2,1)-0.5))))/'VSWR Calculator'!$C$25)+$C70)^2+(1500*ABS(SIN(2*PI()*MOD(Calculator!$B$32/Calculator!$F$13,1)))*IF(MOD(Calculator!$B$32/Calculator!$F$13,1)&lt;0.5,-1,1))^2)),2))</f>
        <v>—</v>
      </c>
      <c r="CY70" s="253" t="str">
        <f aca="false">IF(OR(Calculator!$E$14&lt;&gt;"YES",Calculator!$B$32&lt;Calculator!$G$14),"—",ROUND((1+SQRT(((50*POWER(80,POWER(COS(PI()*MOD(Calculator!$B$32/Calculator!$F$14,1)),2))+MIN(500,MAX(30,100*EXP(-0.3*'VSWR Calculator'!$C$24)*(1+3*ABS(MOD('VSWR Calculator'!$C$23/Calculator!$F$14/2,1)-0.5))))/'VSWR Calculator'!$C$25)-$C70)^2+(1500*ABS(SIN(2*PI()*MOD(Calculator!$B$32/Calculator!$F$14,1)))*IF(MOD(Calculator!$B$32/Calculator!$F$14,1)&lt;0.5,-1,1))^2)/SQRT(((50*POWER(80,POWER(COS(PI()*MOD(Calculator!$B$32/Calculator!$F$14,1)),2))+MIN(500,MAX(30,100*EXP(-0.3*'VSWR Calculator'!$C$24)*(1+3*ABS(MOD('VSWR Calculator'!$C$23/Calculator!$F$14/2,1)-0.5))))/'VSWR Calculator'!$C$25)+$C70)^2+(1500*ABS(SIN(2*PI()*MOD(Calculator!$B$32/Calculator!$F$14,1)))*IF(MOD(Calculator!$B$32/Calculator!$F$14,1)&lt;0.5,-1,1))^2))/(1-SQRT(((50*POWER(80,POWER(COS(PI()*MOD(Calculator!$B$32/Calculator!$F$14,1)),2))+MIN(500,MAX(30,100*EXP(-0.3*'VSWR Calculator'!$C$24)*(1+3*ABS(MOD('VSWR Calculator'!$C$23/Calculator!$F$14/2,1)-0.5))))/'VSWR Calculator'!$C$25)-$C70)^2+(1500*ABS(SIN(2*PI()*MOD(Calculator!$B$32/Calculator!$F$14,1)))*IF(MOD(Calculator!$B$32/Calculator!$F$14,1)&lt;0.5,-1,1))^2)/SQRT(((50*POWER(80,POWER(COS(PI()*MOD(Calculator!$B$32/Calculator!$F$14,1)),2))+MIN(500,MAX(30,100*EXP(-0.3*'VSWR Calculator'!$C$24)*(1+3*ABS(MOD('VSWR Calculator'!$C$23/Calculator!$F$14/2,1)-0.5))))/'VSWR Calculator'!$C$25)+$C70)^2+(1500*ABS(SIN(2*PI()*MOD(Calculator!$B$32/Calculator!$F$14,1)))*IF(MOD(Calculator!$B$32/Calculator!$F$14,1)&lt;0.5,-1,1))^2)),2))</f>
        <v>—</v>
      </c>
      <c r="CZ70" s="253" t="n">
        <f aca="false">IF(OR(Calculator!$E$15&lt;&gt;"YES",Calculator!$B$32&lt;Calculator!$G$15),"—",ROUND((1+SQRT(((50*POWER(80,POWER(COS(PI()*MOD(Calculator!$B$32/Calculator!$F$15,1)),2))+MIN(500,MAX(30,100*EXP(-0.3*'VSWR Calculator'!$C$24)*(1+3*ABS(MOD('VSWR Calculator'!$C$23/Calculator!$F$15/2,1)-0.5))))/'VSWR Calculator'!$C$25)-$C70)^2+(1500*ABS(SIN(2*PI()*MOD(Calculator!$B$32/Calculator!$F$15,1)))*IF(MOD(Calculator!$B$32/Calculator!$F$15,1)&lt;0.5,-1,1))^2)/SQRT(((50*POWER(80,POWER(COS(PI()*MOD(Calculator!$B$32/Calculator!$F$15,1)),2))+MIN(500,MAX(30,100*EXP(-0.3*'VSWR Calculator'!$C$24)*(1+3*ABS(MOD('VSWR Calculator'!$C$23/Calculator!$F$15/2,1)-0.5))))/'VSWR Calculator'!$C$25)+$C70)^2+(1500*ABS(SIN(2*PI()*MOD(Calculator!$B$32/Calculator!$F$15,1)))*IF(MOD(Calculator!$B$32/Calculator!$F$15,1)&lt;0.5,-1,1))^2))/(1-SQRT(((50*POWER(80,POWER(COS(PI()*MOD(Calculator!$B$32/Calculator!$F$15,1)),2))+MIN(500,MAX(30,100*EXP(-0.3*'VSWR Calculator'!$C$24)*(1+3*ABS(MOD('VSWR Calculator'!$C$23/Calculator!$F$15/2,1)-0.5))))/'VSWR Calculator'!$C$25)-$C70)^2+(1500*ABS(SIN(2*PI()*MOD(Calculator!$B$32/Calculator!$F$15,1)))*IF(MOD(Calculator!$B$32/Calculator!$F$15,1)&lt;0.5,-1,1))^2)/SQRT(((50*POWER(80,POWER(COS(PI()*MOD(Calculator!$B$32/Calculator!$F$15,1)),2))+MIN(500,MAX(30,100*EXP(-0.3*'VSWR Calculator'!$C$24)*(1+3*ABS(MOD('VSWR Calculator'!$C$23/Calculator!$F$15/2,1)-0.5))))/'VSWR Calculator'!$C$25)+$C70)^2+(1500*ABS(SIN(2*PI()*MOD(Calculator!$B$32/Calculator!$F$15,1)))*IF(MOD(Calculator!$B$32/Calculator!$F$15,1)&lt;0.5,-1,1))^2)),2))</f>
        <v>2.38</v>
      </c>
      <c r="DA70" s="253" t="str">
        <f aca="false">IF(OR(Calculator!$E$16&lt;&gt;"YES",Calculator!$B$32&lt;Calculator!$G$16),"—",ROUND((1+SQRT(((50*POWER(80,POWER(COS(PI()*MOD(Calculator!$B$32/Calculator!$F$16,1)),2))+MIN(500,MAX(30,100*EXP(-0.3*'VSWR Calculator'!$C$24)*(1+3*ABS(MOD('VSWR Calculator'!$C$23/Calculator!$F$16/2,1)-0.5))))/'VSWR Calculator'!$C$25)-$C70)^2+(1500*ABS(SIN(2*PI()*MOD(Calculator!$B$32/Calculator!$F$16,1)))*IF(MOD(Calculator!$B$32/Calculator!$F$16,1)&lt;0.5,-1,1))^2)/SQRT(((50*POWER(80,POWER(COS(PI()*MOD(Calculator!$B$32/Calculator!$F$16,1)),2))+MIN(500,MAX(30,100*EXP(-0.3*'VSWR Calculator'!$C$24)*(1+3*ABS(MOD('VSWR Calculator'!$C$23/Calculator!$F$16/2,1)-0.5))))/'VSWR Calculator'!$C$25)+$C70)^2+(1500*ABS(SIN(2*PI()*MOD(Calculator!$B$32/Calculator!$F$16,1)))*IF(MOD(Calculator!$B$32/Calculator!$F$16,1)&lt;0.5,-1,1))^2))/(1-SQRT(((50*POWER(80,POWER(COS(PI()*MOD(Calculator!$B$32/Calculator!$F$16,1)),2))+MIN(500,MAX(30,100*EXP(-0.3*'VSWR Calculator'!$C$24)*(1+3*ABS(MOD('VSWR Calculator'!$C$23/Calculator!$F$16/2,1)-0.5))))/'VSWR Calculator'!$C$25)-$C70)^2+(1500*ABS(SIN(2*PI()*MOD(Calculator!$B$32/Calculator!$F$16,1)))*IF(MOD(Calculator!$B$32/Calculator!$F$16,1)&lt;0.5,-1,1))^2)/SQRT(((50*POWER(80,POWER(COS(PI()*MOD(Calculator!$B$32/Calculator!$F$16,1)),2))+MIN(500,MAX(30,100*EXP(-0.3*'VSWR Calculator'!$C$24)*(1+3*ABS(MOD('VSWR Calculator'!$C$23/Calculator!$F$16/2,1)-0.5))))/'VSWR Calculator'!$C$25)+$C70)^2+(1500*ABS(SIN(2*PI()*MOD(Calculator!$B$32/Calculator!$F$16,1)))*IF(MOD(Calculator!$B$32/Calculator!$F$16,1)&lt;0.5,-1,1))^2)),2))</f>
        <v>—</v>
      </c>
      <c r="DB70" s="253" t="n">
        <f aca="false">IF(OR(Calculator!$E$17&lt;&gt;"YES",Calculator!$B$32&lt;Calculator!$G$17),"—",ROUND((1+SQRT(((50*POWER(80,POWER(COS(PI()*MOD(Calculator!$B$32/Calculator!$F$17,1)),2))+MIN(500,MAX(30,100*EXP(-0.3*'VSWR Calculator'!$C$24)*(1+3*ABS(MOD('VSWR Calculator'!$C$23/Calculator!$F$17/2,1)-0.5))))/'VSWR Calculator'!$C$25)-$C70)^2+(1500*ABS(SIN(2*PI()*MOD(Calculator!$B$32/Calculator!$F$17,1)))*IF(MOD(Calculator!$B$32/Calculator!$F$17,1)&lt;0.5,-1,1))^2)/SQRT(((50*POWER(80,POWER(COS(PI()*MOD(Calculator!$B$32/Calculator!$F$17,1)),2))+MIN(500,MAX(30,100*EXP(-0.3*'VSWR Calculator'!$C$24)*(1+3*ABS(MOD('VSWR Calculator'!$C$23/Calculator!$F$17/2,1)-0.5))))/'VSWR Calculator'!$C$25)+$C70)^2+(1500*ABS(SIN(2*PI()*MOD(Calculator!$B$32/Calculator!$F$17,1)))*IF(MOD(Calculator!$B$32/Calculator!$F$17,1)&lt;0.5,-1,1))^2))/(1-SQRT(((50*POWER(80,POWER(COS(PI()*MOD(Calculator!$B$32/Calculator!$F$17,1)),2))+MIN(500,MAX(30,100*EXP(-0.3*'VSWR Calculator'!$C$24)*(1+3*ABS(MOD('VSWR Calculator'!$C$23/Calculator!$F$17/2,1)-0.5))))/'VSWR Calculator'!$C$25)-$C70)^2+(1500*ABS(SIN(2*PI()*MOD(Calculator!$B$32/Calculator!$F$17,1)))*IF(MOD(Calculator!$B$32/Calculator!$F$17,1)&lt;0.5,-1,1))^2)/SQRT(((50*POWER(80,POWER(COS(PI()*MOD(Calculator!$B$32/Calculator!$F$17,1)),2))+MIN(500,MAX(30,100*EXP(-0.3*'VSWR Calculator'!$C$24)*(1+3*ABS(MOD('VSWR Calculator'!$C$23/Calculator!$F$17/2,1)-0.5))))/'VSWR Calculator'!$C$25)+$C70)^2+(1500*ABS(SIN(2*PI()*MOD(Calculator!$B$32/Calculator!$F$17,1)))*IF(MOD(Calculator!$B$32/Calculator!$F$17,1)&lt;0.5,-1,1))^2)),2))</f>
        <v>13.49</v>
      </c>
      <c r="DC70" s="253" t="str">
        <f aca="false">IF(OR(Calculator!$E$18&lt;&gt;"YES",Calculator!$B$32&lt;Calculator!$G$18),"—",ROUND((1+SQRT(((50*POWER(80,POWER(COS(PI()*MOD(Calculator!$B$32/Calculator!$F$18,1)),2))+MIN(500,MAX(30,100*EXP(-0.3*'VSWR Calculator'!$C$24)*(1+3*ABS(MOD('VSWR Calculator'!$C$23/Calculator!$F$18/2,1)-0.5))))/'VSWR Calculator'!$C$25)-$C70)^2+(1500*ABS(SIN(2*PI()*MOD(Calculator!$B$32/Calculator!$F$18,1)))*IF(MOD(Calculator!$B$32/Calculator!$F$18,1)&lt;0.5,-1,1))^2)/SQRT(((50*POWER(80,POWER(COS(PI()*MOD(Calculator!$B$32/Calculator!$F$18,1)),2))+MIN(500,MAX(30,100*EXP(-0.3*'VSWR Calculator'!$C$24)*(1+3*ABS(MOD('VSWR Calculator'!$C$23/Calculator!$F$18/2,1)-0.5))))/'VSWR Calculator'!$C$25)+$C70)^2+(1500*ABS(SIN(2*PI()*MOD(Calculator!$B$32/Calculator!$F$18,1)))*IF(MOD(Calculator!$B$32/Calculator!$F$18,1)&lt;0.5,-1,1))^2))/(1-SQRT(((50*POWER(80,POWER(COS(PI()*MOD(Calculator!$B$32/Calculator!$F$18,1)),2))+MIN(500,MAX(30,100*EXP(-0.3*'VSWR Calculator'!$C$24)*(1+3*ABS(MOD('VSWR Calculator'!$C$23/Calculator!$F$18/2,1)-0.5))))/'VSWR Calculator'!$C$25)-$C70)^2+(1500*ABS(SIN(2*PI()*MOD(Calculator!$B$32/Calculator!$F$18,1)))*IF(MOD(Calculator!$B$32/Calculator!$F$18,1)&lt;0.5,-1,1))^2)/SQRT(((50*POWER(80,POWER(COS(PI()*MOD(Calculator!$B$32/Calculator!$F$18,1)),2))+MIN(500,MAX(30,100*EXP(-0.3*'VSWR Calculator'!$C$24)*(1+3*ABS(MOD('VSWR Calculator'!$C$23/Calculator!$F$18/2,1)-0.5))))/'VSWR Calculator'!$C$25)+$C70)^2+(1500*ABS(SIN(2*PI()*MOD(Calculator!$B$32/Calculator!$F$18,1)))*IF(MOD(Calculator!$B$32/Calculator!$F$18,1)&lt;0.5,-1,1))^2)),2))</f>
        <v>—</v>
      </c>
      <c r="DD70" s="253" t="str">
        <f aca="false">IF(OR(Calculator!$E$19&lt;&gt;"YES",Calculator!$B$32&lt;Calculator!$G$19),"—",ROUND((1+SQRT(((50*POWER(80,POWER(COS(PI()*MOD(Calculator!$B$32/Calculator!$F$19,1)),2))+MIN(500,MAX(30,100*EXP(-0.3*'VSWR Calculator'!$C$24)*(1+3*ABS(MOD('VSWR Calculator'!$C$23/Calculator!$F$19/2,1)-0.5))))/'VSWR Calculator'!$C$25)-$C70)^2+(1500*ABS(SIN(2*PI()*MOD(Calculator!$B$32/Calculator!$F$19,1)))*IF(MOD(Calculator!$B$32/Calculator!$F$19,1)&lt;0.5,-1,1))^2)/SQRT(((50*POWER(80,POWER(COS(PI()*MOD(Calculator!$B$32/Calculator!$F$19,1)),2))+MIN(500,MAX(30,100*EXP(-0.3*'VSWR Calculator'!$C$24)*(1+3*ABS(MOD('VSWR Calculator'!$C$23/Calculator!$F$19/2,1)-0.5))))/'VSWR Calculator'!$C$25)+$C70)^2+(1500*ABS(SIN(2*PI()*MOD(Calculator!$B$32/Calculator!$F$19,1)))*IF(MOD(Calculator!$B$32/Calculator!$F$19,1)&lt;0.5,-1,1))^2))/(1-SQRT(((50*POWER(80,POWER(COS(PI()*MOD(Calculator!$B$32/Calculator!$F$19,1)),2))+MIN(500,MAX(30,100*EXP(-0.3*'VSWR Calculator'!$C$24)*(1+3*ABS(MOD('VSWR Calculator'!$C$23/Calculator!$F$19/2,1)-0.5))))/'VSWR Calculator'!$C$25)-$C70)^2+(1500*ABS(SIN(2*PI()*MOD(Calculator!$B$32/Calculator!$F$19,1)))*IF(MOD(Calculator!$B$32/Calculator!$F$19,1)&lt;0.5,-1,1))^2)/SQRT(((50*POWER(80,POWER(COS(PI()*MOD(Calculator!$B$32/Calculator!$F$19,1)),2))+MIN(500,MAX(30,100*EXP(-0.3*'VSWR Calculator'!$C$24)*(1+3*ABS(MOD('VSWR Calculator'!$C$23/Calculator!$F$19/2,1)-0.5))))/'VSWR Calculator'!$C$25)+$C70)^2+(1500*ABS(SIN(2*PI()*MOD(Calculator!$B$32/Calculator!$F$19,1)))*IF(MOD(Calculator!$B$32/Calculator!$F$19,1)&lt;0.5,-1,1))^2)),2))</f>
        <v>—</v>
      </c>
      <c r="DE70" s="253" t="str">
        <f aca="false">IF(OR(Calculator!$E$20&lt;&gt;"YES",Calculator!$B$32&lt;Calculator!$G$20),"—",ROUND((1+SQRT(((50*POWER(80,POWER(COS(PI()*MOD(Calculator!$B$32/Calculator!$F$20,1)),2))+MIN(500,MAX(30,100*EXP(-0.3*'VSWR Calculator'!$C$24)*(1+3*ABS(MOD('VSWR Calculator'!$C$23/Calculator!$F$20/2,1)-0.5))))/'VSWR Calculator'!$C$25)-$C70)^2+(1500*ABS(SIN(2*PI()*MOD(Calculator!$B$32/Calculator!$F$20,1)))*IF(MOD(Calculator!$B$32/Calculator!$F$20,1)&lt;0.5,-1,1))^2)/SQRT(((50*POWER(80,POWER(COS(PI()*MOD(Calculator!$B$32/Calculator!$F$20,1)),2))+MIN(500,MAX(30,100*EXP(-0.3*'VSWR Calculator'!$C$24)*(1+3*ABS(MOD('VSWR Calculator'!$C$23/Calculator!$F$20/2,1)-0.5))))/'VSWR Calculator'!$C$25)+$C70)^2+(1500*ABS(SIN(2*PI()*MOD(Calculator!$B$32/Calculator!$F$20,1)))*IF(MOD(Calculator!$B$32/Calculator!$F$20,1)&lt;0.5,-1,1))^2))/(1-SQRT(((50*POWER(80,POWER(COS(PI()*MOD(Calculator!$B$32/Calculator!$F$20,1)),2))+MIN(500,MAX(30,100*EXP(-0.3*'VSWR Calculator'!$C$24)*(1+3*ABS(MOD('VSWR Calculator'!$C$23/Calculator!$F$20/2,1)-0.5))))/'VSWR Calculator'!$C$25)-$C70)^2+(1500*ABS(SIN(2*PI()*MOD(Calculator!$B$32/Calculator!$F$20,1)))*IF(MOD(Calculator!$B$32/Calculator!$F$20,1)&lt;0.5,-1,1))^2)/SQRT(((50*POWER(80,POWER(COS(PI()*MOD(Calculator!$B$32/Calculator!$F$20,1)),2))+MIN(500,MAX(30,100*EXP(-0.3*'VSWR Calculator'!$C$24)*(1+3*ABS(MOD('VSWR Calculator'!$C$23/Calculator!$F$20/2,1)-0.5))))/'VSWR Calculator'!$C$25)+$C70)^2+(1500*ABS(SIN(2*PI()*MOD(Calculator!$B$32/Calculator!$F$20,1)))*IF(MOD(Calculator!$B$32/Calculator!$F$20,1)&lt;0.5,-1,1))^2)),2))</f>
        <v>—</v>
      </c>
      <c r="DF70" s="253" t="str">
        <f aca="false">IF(OR(Calculator!$E$21&lt;&gt;"YES",Calculator!$B$32&lt;Calculator!$G$21),"—",ROUND((1+SQRT(((50*POWER(80,POWER(COS(PI()*MOD(Calculator!$B$32/Calculator!$F$21,1)),2))+MIN(500,MAX(30,100*EXP(-0.3*'VSWR Calculator'!$C$24)*(1+3*ABS(MOD('VSWR Calculator'!$C$23/Calculator!$F$21/2,1)-0.5))))/'VSWR Calculator'!$C$25)-$C70)^2+(1500*ABS(SIN(2*PI()*MOD(Calculator!$B$32/Calculator!$F$21,1)))*IF(MOD(Calculator!$B$32/Calculator!$F$21,1)&lt;0.5,-1,1))^2)/SQRT(((50*POWER(80,POWER(COS(PI()*MOD(Calculator!$B$32/Calculator!$F$21,1)),2))+MIN(500,MAX(30,100*EXP(-0.3*'VSWR Calculator'!$C$24)*(1+3*ABS(MOD('VSWR Calculator'!$C$23/Calculator!$F$21/2,1)-0.5))))/'VSWR Calculator'!$C$25)+$C70)^2+(1500*ABS(SIN(2*PI()*MOD(Calculator!$B$32/Calculator!$F$21,1)))*IF(MOD(Calculator!$B$32/Calculator!$F$21,1)&lt;0.5,-1,1))^2))/(1-SQRT(((50*POWER(80,POWER(COS(PI()*MOD(Calculator!$B$32/Calculator!$F$21,1)),2))+MIN(500,MAX(30,100*EXP(-0.3*'VSWR Calculator'!$C$24)*(1+3*ABS(MOD('VSWR Calculator'!$C$23/Calculator!$F$21/2,1)-0.5))))/'VSWR Calculator'!$C$25)-$C70)^2+(1500*ABS(SIN(2*PI()*MOD(Calculator!$B$32/Calculator!$F$21,1)))*IF(MOD(Calculator!$B$32/Calculator!$F$21,1)&lt;0.5,-1,1))^2)/SQRT(((50*POWER(80,POWER(COS(PI()*MOD(Calculator!$B$32/Calculator!$F$21,1)),2))+MIN(500,MAX(30,100*EXP(-0.3*'VSWR Calculator'!$C$24)*(1+3*ABS(MOD('VSWR Calculator'!$C$23/Calculator!$F$21/2,1)-0.5))))/'VSWR Calculator'!$C$25)+$C70)^2+(1500*ABS(SIN(2*PI()*MOD(Calculator!$B$32/Calculator!$F$21,1)))*IF(MOD(Calculator!$B$32/Calculator!$F$21,1)&lt;0.5,-1,1))^2)),2))</f>
        <v>—</v>
      </c>
      <c r="DG70" s="253" t="str">
        <f aca="false">IF(OR(Calculator!$E$22&lt;&gt;"YES",Calculator!$B$32&lt;Calculator!$G$22),"—",ROUND((1+SQRT(((50*POWER(80,POWER(COS(PI()*MOD(Calculator!$B$32/Calculator!$F$22,1)),2))+MIN(500,MAX(30,100*EXP(-0.3*'VSWR Calculator'!$C$24)*(1+3*ABS(MOD('VSWR Calculator'!$C$23/Calculator!$F$22/2,1)-0.5))))/'VSWR Calculator'!$C$25)-$C70)^2+(1500*ABS(SIN(2*PI()*MOD(Calculator!$B$32/Calculator!$F$22,1)))*IF(MOD(Calculator!$B$32/Calculator!$F$22,1)&lt;0.5,-1,1))^2)/SQRT(((50*POWER(80,POWER(COS(PI()*MOD(Calculator!$B$32/Calculator!$F$22,1)),2))+MIN(500,MAX(30,100*EXP(-0.3*'VSWR Calculator'!$C$24)*(1+3*ABS(MOD('VSWR Calculator'!$C$23/Calculator!$F$22/2,1)-0.5))))/'VSWR Calculator'!$C$25)+$C70)^2+(1500*ABS(SIN(2*PI()*MOD(Calculator!$B$32/Calculator!$F$22,1)))*IF(MOD(Calculator!$B$32/Calculator!$F$22,1)&lt;0.5,-1,1))^2))/(1-SQRT(((50*POWER(80,POWER(COS(PI()*MOD(Calculator!$B$32/Calculator!$F$22,1)),2))+MIN(500,MAX(30,100*EXP(-0.3*'VSWR Calculator'!$C$24)*(1+3*ABS(MOD('VSWR Calculator'!$C$23/Calculator!$F$22/2,1)-0.5))))/'VSWR Calculator'!$C$25)-$C70)^2+(1500*ABS(SIN(2*PI()*MOD(Calculator!$B$32/Calculator!$F$22,1)))*IF(MOD(Calculator!$B$32/Calculator!$F$22,1)&lt;0.5,-1,1))^2)/SQRT(((50*POWER(80,POWER(COS(PI()*MOD(Calculator!$B$32/Calculator!$F$22,1)),2))+MIN(500,MAX(30,100*EXP(-0.3*'VSWR Calculator'!$C$24)*(1+3*ABS(MOD('VSWR Calculator'!$C$23/Calculator!$F$22/2,1)-0.5))))/'VSWR Calculator'!$C$25)+$C70)^2+(1500*ABS(SIN(2*PI()*MOD(Calculator!$B$32/Calculator!$F$22,1)))*IF(MOD(Calculator!$B$32/Calculator!$F$22,1)&lt;0.5,-1,1))^2)),2))</f>
        <v>—</v>
      </c>
      <c r="DH70" s="253" t="n">
        <f aca="false">IFERROR(ROUND((IF(ISNUMBER(CW70),CW70,0)+IF(ISNUMBER(CX70),CX70,0)+IF(ISNUMBER(CY70),CY70,0)+IF(ISNUMBER(CZ70),CZ70,0)+IF(ISNUMBER(DA70),DA70,0)+IF(ISNUMBER(DB70),DB70,0)+IF(ISNUMBER(DC70),DC70,0)+IF(ISNUMBER(DD70),DD70,0)+IF(ISNUMBER(DE70),DE70,0)+IF(ISNUMBER(DF70),DF70,0)+IF(ISNUMBER(DG70),DG70,0))/(IF(ISNUMBER(CW70),1,0)+IF(ISNUMBER(CX70),1,0)+IF(ISNUMBER(CY70),1,0)+IF(ISNUMBER(CZ70),1,0)+IF(ISNUMBER(DA70),1,0)+IF(ISNUMBER(DB70),1,0)+IF(ISNUMBER(DC70),1,0)+IF(ISNUMBER(DD70),1,0)+IF(ISNUMBER(DE70),1,0)+IF(ISNUMBER(DF70),1,0)+IF(ISNUMBER(DG70),1,0)),4),"")</f>
        <v>7.935</v>
      </c>
      <c r="DI70" s="253" t="str">
        <f aca="false">IF(OR(Calculator!$E$12&lt;&gt;"YES",Calculator!$B$33&lt;Calculator!$G$12),"—",ROUND((1+SQRT(((50*POWER(80,POWER(COS(PI()*MOD(Calculator!$B$33/Calculator!$F$12,1)),2))+MIN(500,MAX(30,100*EXP(-0.3*'VSWR Calculator'!$C$24)*(1+3*ABS(MOD('VSWR Calculator'!$C$23/Calculator!$F$12/2,1)-0.5))))/'VSWR Calculator'!$C$25)-$C70)^2+(1500*ABS(SIN(2*PI()*MOD(Calculator!$B$33/Calculator!$F$12,1)))*IF(MOD(Calculator!$B$33/Calculator!$F$12,1)&lt;0.5,-1,1))^2)/SQRT(((50*POWER(80,POWER(COS(PI()*MOD(Calculator!$B$33/Calculator!$F$12,1)),2))+MIN(500,MAX(30,100*EXP(-0.3*'VSWR Calculator'!$C$24)*(1+3*ABS(MOD('VSWR Calculator'!$C$23/Calculator!$F$12/2,1)-0.5))))/'VSWR Calculator'!$C$25)+$C70)^2+(1500*ABS(SIN(2*PI()*MOD(Calculator!$B$33/Calculator!$F$12,1)))*IF(MOD(Calculator!$B$33/Calculator!$F$12,1)&lt;0.5,-1,1))^2))/(1-SQRT(((50*POWER(80,POWER(COS(PI()*MOD(Calculator!$B$33/Calculator!$F$12,1)),2))+MIN(500,MAX(30,100*EXP(-0.3*'VSWR Calculator'!$C$24)*(1+3*ABS(MOD('VSWR Calculator'!$C$23/Calculator!$F$12/2,1)-0.5))))/'VSWR Calculator'!$C$25)-$C70)^2+(1500*ABS(SIN(2*PI()*MOD(Calculator!$B$33/Calculator!$F$12,1)))*IF(MOD(Calculator!$B$33/Calculator!$F$12,1)&lt;0.5,-1,1))^2)/SQRT(((50*POWER(80,POWER(COS(PI()*MOD(Calculator!$B$33/Calculator!$F$12,1)),2))+MIN(500,MAX(30,100*EXP(-0.3*'VSWR Calculator'!$C$24)*(1+3*ABS(MOD('VSWR Calculator'!$C$23/Calculator!$F$12/2,1)-0.5))))/'VSWR Calculator'!$C$25)+$C70)^2+(1500*ABS(SIN(2*PI()*MOD(Calculator!$B$33/Calculator!$F$12,1)))*IF(MOD(Calculator!$B$33/Calculator!$F$12,1)&lt;0.5,-1,1))^2)),2))</f>
        <v>—</v>
      </c>
      <c r="DJ70" s="253" t="str">
        <f aca="false">IF(OR(Calculator!$E$13&lt;&gt;"YES",Calculator!$B$33&lt;Calculator!$G$13),"—",ROUND((1+SQRT(((50*POWER(80,POWER(COS(PI()*MOD(Calculator!$B$33/Calculator!$F$13,1)),2))+MIN(500,MAX(30,100*EXP(-0.3*'VSWR Calculator'!$C$24)*(1+3*ABS(MOD('VSWR Calculator'!$C$23/Calculator!$F$13/2,1)-0.5))))/'VSWR Calculator'!$C$25)-$C70)^2+(1500*ABS(SIN(2*PI()*MOD(Calculator!$B$33/Calculator!$F$13,1)))*IF(MOD(Calculator!$B$33/Calculator!$F$13,1)&lt;0.5,-1,1))^2)/SQRT(((50*POWER(80,POWER(COS(PI()*MOD(Calculator!$B$33/Calculator!$F$13,1)),2))+MIN(500,MAX(30,100*EXP(-0.3*'VSWR Calculator'!$C$24)*(1+3*ABS(MOD('VSWR Calculator'!$C$23/Calculator!$F$13/2,1)-0.5))))/'VSWR Calculator'!$C$25)+$C70)^2+(1500*ABS(SIN(2*PI()*MOD(Calculator!$B$33/Calculator!$F$13,1)))*IF(MOD(Calculator!$B$33/Calculator!$F$13,1)&lt;0.5,-1,1))^2))/(1-SQRT(((50*POWER(80,POWER(COS(PI()*MOD(Calculator!$B$33/Calculator!$F$13,1)),2))+MIN(500,MAX(30,100*EXP(-0.3*'VSWR Calculator'!$C$24)*(1+3*ABS(MOD('VSWR Calculator'!$C$23/Calculator!$F$13/2,1)-0.5))))/'VSWR Calculator'!$C$25)-$C70)^2+(1500*ABS(SIN(2*PI()*MOD(Calculator!$B$33/Calculator!$F$13,1)))*IF(MOD(Calculator!$B$33/Calculator!$F$13,1)&lt;0.5,-1,1))^2)/SQRT(((50*POWER(80,POWER(COS(PI()*MOD(Calculator!$B$33/Calculator!$F$13,1)),2))+MIN(500,MAX(30,100*EXP(-0.3*'VSWR Calculator'!$C$24)*(1+3*ABS(MOD('VSWR Calculator'!$C$23/Calculator!$F$13/2,1)-0.5))))/'VSWR Calculator'!$C$25)+$C70)^2+(1500*ABS(SIN(2*PI()*MOD(Calculator!$B$33/Calculator!$F$13,1)))*IF(MOD(Calculator!$B$33/Calculator!$F$13,1)&lt;0.5,-1,1))^2)),2))</f>
        <v>—</v>
      </c>
      <c r="DK70" s="253" t="str">
        <f aca="false">IF(OR(Calculator!$E$14&lt;&gt;"YES",Calculator!$B$33&lt;Calculator!$G$14),"—",ROUND((1+SQRT(((50*POWER(80,POWER(COS(PI()*MOD(Calculator!$B$33/Calculator!$F$14,1)),2))+MIN(500,MAX(30,100*EXP(-0.3*'VSWR Calculator'!$C$24)*(1+3*ABS(MOD('VSWR Calculator'!$C$23/Calculator!$F$14/2,1)-0.5))))/'VSWR Calculator'!$C$25)-$C70)^2+(1500*ABS(SIN(2*PI()*MOD(Calculator!$B$33/Calculator!$F$14,1)))*IF(MOD(Calculator!$B$33/Calculator!$F$14,1)&lt;0.5,-1,1))^2)/SQRT(((50*POWER(80,POWER(COS(PI()*MOD(Calculator!$B$33/Calculator!$F$14,1)),2))+MIN(500,MAX(30,100*EXP(-0.3*'VSWR Calculator'!$C$24)*(1+3*ABS(MOD('VSWR Calculator'!$C$23/Calculator!$F$14/2,1)-0.5))))/'VSWR Calculator'!$C$25)+$C70)^2+(1500*ABS(SIN(2*PI()*MOD(Calculator!$B$33/Calculator!$F$14,1)))*IF(MOD(Calculator!$B$33/Calculator!$F$14,1)&lt;0.5,-1,1))^2))/(1-SQRT(((50*POWER(80,POWER(COS(PI()*MOD(Calculator!$B$33/Calculator!$F$14,1)),2))+MIN(500,MAX(30,100*EXP(-0.3*'VSWR Calculator'!$C$24)*(1+3*ABS(MOD('VSWR Calculator'!$C$23/Calculator!$F$14/2,1)-0.5))))/'VSWR Calculator'!$C$25)-$C70)^2+(1500*ABS(SIN(2*PI()*MOD(Calculator!$B$33/Calculator!$F$14,1)))*IF(MOD(Calculator!$B$33/Calculator!$F$14,1)&lt;0.5,-1,1))^2)/SQRT(((50*POWER(80,POWER(COS(PI()*MOD(Calculator!$B$33/Calculator!$F$14,1)),2))+MIN(500,MAX(30,100*EXP(-0.3*'VSWR Calculator'!$C$24)*(1+3*ABS(MOD('VSWR Calculator'!$C$23/Calculator!$F$14/2,1)-0.5))))/'VSWR Calculator'!$C$25)+$C70)^2+(1500*ABS(SIN(2*PI()*MOD(Calculator!$B$33/Calculator!$F$14,1)))*IF(MOD(Calculator!$B$33/Calculator!$F$14,1)&lt;0.5,-1,1))^2)),2))</f>
        <v>—</v>
      </c>
      <c r="DL70" s="253" t="n">
        <f aca="false">IF(OR(Calculator!$E$15&lt;&gt;"YES",Calculator!$B$33&lt;Calculator!$G$15),"—",ROUND((1+SQRT(((50*POWER(80,POWER(COS(PI()*MOD(Calculator!$B$33/Calculator!$F$15,1)),2))+MIN(500,MAX(30,100*EXP(-0.3*'VSWR Calculator'!$C$24)*(1+3*ABS(MOD('VSWR Calculator'!$C$23/Calculator!$F$15/2,1)-0.5))))/'VSWR Calculator'!$C$25)-$C70)^2+(1500*ABS(SIN(2*PI()*MOD(Calculator!$B$33/Calculator!$F$15,1)))*IF(MOD(Calculator!$B$33/Calculator!$F$15,1)&lt;0.5,-1,1))^2)/SQRT(((50*POWER(80,POWER(COS(PI()*MOD(Calculator!$B$33/Calculator!$F$15,1)),2))+MIN(500,MAX(30,100*EXP(-0.3*'VSWR Calculator'!$C$24)*(1+3*ABS(MOD('VSWR Calculator'!$C$23/Calculator!$F$15/2,1)-0.5))))/'VSWR Calculator'!$C$25)+$C70)^2+(1500*ABS(SIN(2*PI()*MOD(Calculator!$B$33/Calculator!$F$15,1)))*IF(MOD(Calculator!$B$33/Calculator!$F$15,1)&lt;0.5,-1,1))^2))/(1-SQRT(((50*POWER(80,POWER(COS(PI()*MOD(Calculator!$B$33/Calculator!$F$15,1)),2))+MIN(500,MAX(30,100*EXP(-0.3*'VSWR Calculator'!$C$24)*(1+3*ABS(MOD('VSWR Calculator'!$C$23/Calculator!$F$15/2,1)-0.5))))/'VSWR Calculator'!$C$25)-$C70)^2+(1500*ABS(SIN(2*PI()*MOD(Calculator!$B$33/Calculator!$F$15,1)))*IF(MOD(Calculator!$B$33/Calculator!$F$15,1)&lt;0.5,-1,1))^2)/SQRT(((50*POWER(80,POWER(COS(PI()*MOD(Calculator!$B$33/Calculator!$F$15,1)),2))+MIN(500,MAX(30,100*EXP(-0.3*'VSWR Calculator'!$C$24)*(1+3*ABS(MOD('VSWR Calculator'!$C$23/Calculator!$F$15/2,1)-0.5))))/'VSWR Calculator'!$C$25)+$C70)^2+(1500*ABS(SIN(2*PI()*MOD(Calculator!$B$33/Calculator!$F$15,1)))*IF(MOD(Calculator!$B$33/Calculator!$F$15,1)&lt;0.5,-1,1))^2)),2))</f>
        <v>2.51</v>
      </c>
      <c r="DM70" s="253" t="str">
        <f aca="false">IF(OR(Calculator!$E$16&lt;&gt;"YES",Calculator!$B$33&lt;Calculator!$G$16),"—",ROUND((1+SQRT(((50*POWER(80,POWER(COS(PI()*MOD(Calculator!$B$33/Calculator!$F$16,1)),2))+MIN(500,MAX(30,100*EXP(-0.3*'VSWR Calculator'!$C$24)*(1+3*ABS(MOD('VSWR Calculator'!$C$23/Calculator!$F$16/2,1)-0.5))))/'VSWR Calculator'!$C$25)-$C70)^2+(1500*ABS(SIN(2*PI()*MOD(Calculator!$B$33/Calculator!$F$16,1)))*IF(MOD(Calculator!$B$33/Calculator!$F$16,1)&lt;0.5,-1,1))^2)/SQRT(((50*POWER(80,POWER(COS(PI()*MOD(Calculator!$B$33/Calculator!$F$16,1)),2))+MIN(500,MAX(30,100*EXP(-0.3*'VSWR Calculator'!$C$24)*(1+3*ABS(MOD('VSWR Calculator'!$C$23/Calculator!$F$16/2,1)-0.5))))/'VSWR Calculator'!$C$25)+$C70)^2+(1500*ABS(SIN(2*PI()*MOD(Calculator!$B$33/Calculator!$F$16,1)))*IF(MOD(Calculator!$B$33/Calculator!$F$16,1)&lt;0.5,-1,1))^2))/(1-SQRT(((50*POWER(80,POWER(COS(PI()*MOD(Calculator!$B$33/Calculator!$F$16,1)),2))+MIN(500,MAX(30,100*EXP(-0.3*'VSWR Calculator'!$C$24)*(1+3*ABS(MOD('VSWR Calculator'!$C$23/Calculator!$F$16/2,1)-0.5))))/'VSWR Calculator'!$C$25)-$C70)^2+(1500*ABS(SIN(2*PI()*MOD(Calculator!$B$33/Calculator!$F$16,1)))*IF(MOD(Calculator!$B$33/Calculator!$F$16,1)&lt;0.5,-1,1))^2)/SQRT(((50*POWER(80,POWER(COS(PI()*MOD(Calculator!$B$33/Calculator!$F$16,1)),2))+MIN(500,MAX(30,100*EXP(-0.3*'VSWR Calculator'!$C$24)*(1+3*ABS(MOD('VSWR Calculator'!$C$23/Calculator!$F$16/2,1)-0.5))))/'VSWR Calculator'!$C$25)+$C70)^2+(1500*ABS(SIN(2*PI()*MOD(Calculator!$B$33/Calculator!$F$16,1)))*IF(MOD(Calculator!$B$33/Calculator!$F$16,1)&lt;0.5,-1,1))^2)),2))</f>
        <v>—</v>
      </c>
      <c r="DN70" s="253" t="n">
        <f aca="false">IF(OR(Calculator!$E$17&lt;&gt;"YES",Calculator!$B$33&lt;Calculator!$G$17),"—",ROUND((1+SQRT(((50*POWER(80,POWER(COS(PI()*MOD(Calculator!$B$33/Calculator!$F$17,1)),2))+MIN(500,MAX(30,100*EXP(-0.3*'VSWR Calculator'!$C$24)*(1+3*ABS(MOD('VSWR Calculator'!$C$23/Calculator!$F$17/2,1)-0.5))))/'VSWR Calculator'!$C$25)-$C70)^2+(1500*ABS(SIN(2*PI()*MOD(Calculator!$B$33/Calculator!$F$17,1)))*IF(MOD(Calculator!$B$33/Calculator!$F$17,1)&lt;0.5,-1,1))^2)/SQRT(((50*POWER(80,POWER(COS(PI()*MOD(Calculator!$B$33/Calculator!$F$17,1)),2))+MIN(500,MAX(30,100*EXP(-0.3*'VSWR Calculator'!$C$24)*(1+3*ABS(MOD('VSWR Calculator'!$C$23/Calculator!$F$17/2,1)-0.5))))/'VSWR Calculator'!$C$25)+$C70)^2+(1500*ABS(SIN(2*PI()*MOD(Calculator!$B$33/Calculator!$F$17,1)))*IF(MOD(Calculator!$B$33/Calculator!$F$17,1)&lt;0.5,-1,1))^2))/(1-SQRT(((50*POWER(80,POWER(COS(PI()*MOD(Calculator!$B$33/Calculator!$F$17,1)),2))+MIN(500,MAX(30,100*EXP(-0.3*'VSWR Calculator'!$C$24)*(1+3*ABS(MOD('VSWR Calculator'!$C$23/Calculator!$F$17/2,1)-0.5))))/'VSWR Calculator'!$C$25)-$C70)^2+(1500*ABS(SIN(2*PI()*MOD(Calculator!$B$33/Calculator!$F$17,1)))*IF(MOD(Calculator!$B$33/Calculator!$F$17,1)&lt;0.5,-1,1))^2)/SQRT(((50*POWER(80,POWER(COS(PI()*MOD(Calculator!$B$33/Calculator!$F$17,1)),2))+MIN(500,MAX(30,100*EXP(-0.3*'VSWR Calculator'!$C$24)*(1+3*ABS(MOD('VSWR Calculator'!$C$23/Calculator!$F$17/2,1)-0.5))))/'VSWR Calculator'!$C$25)+$C70)^2+(1500*ABS(SIN(2*PI()*MOD(Calculator!$B$33/Calculator!$F$17,1)))*IF(MOD(Calculator!$B$33/Calculator!$F$17,1)&lt;0.5,-1,1))^2)),2))</f>
        <v>14.64</v>
      </c>
      <c r="DO70" s="253" t="str">
        <f aca="false">IF(OR(Calculator!$E$18&lt;&gt;"YES",Calculator!$B$33&lt;Calculator!$G$18),"—",ROUND((1+SQRT(((50*POWER(80,POWER(COS(PI()*MOD(Calculator!$B$33/Calculator!$F$18,1)),2))+MIN(500,MAX(30,100*EXP(-0.3*'VSWR Calculator'!$C$24)*(1+3*ABS(MOD('VSWR Calculator'!$C$23/Calculator!$F$18/2,1)-0.5))))/'VSWR Calculator'!$C$25)-$C70)^2+(1500*ABS(SIN(2*PI()*MOD(Calculator!$B$33/Calculator!$F$18,1)))*IF(MOD(Calculator!$B$33/Calculator!$F$18,1)&lt;0.5,-1,1))^2)/SQRT(((50*POWER(80,POWER(COS(PI()*MOD(Calculator!$B$33/Calculator!$F$18,1)),2))+MIN(500,MAX(30,100*EXP(-0.3*'VSWR Calculator'!$C$24)*(1+3*ABS(MOD('VSWR Calculator'!$C$23/Calculator!$F$18/2,1)-0.5))))/'VSWR Calculator'!$C$25)+$C70)^2+(1500*ABS(SIN(2*PI()*MOD(Calculator!$B$33/Calculator!$F$18,1)))*IF(MOD(Calculator!$B$33/Calculator!$F$18,1)&lt;0.5,-1,1))^2))/(1-SQRT(((50*POWER(80,POWER(COS(PI()*MOD(Calculator!$B$33/Calculator!$F$18,1)),2))+MIN(500,MAX(30,100*EXP(-0.3*'VSWR Calculator'!$C$24)*(1+3*ABS(MOD('VSWR Calculator'!$C$23/Calculator!$F$18/2,1)-0.5))))/'VSWR Calculator'!$C$25)-$C70)^2+(1500*ABS(SIN(2*PI()*MOD(Calculator!$B$33/Calculator!$F$18,1)))*IF(MOD(Calculator!$B$33/Calculator!$F$18,1)&lt;0.5,-1,1))^2)/SQRT(((50*POWER(80,POWER(COS(PI()*MOD(Calculator!$B$33/Calculator!$F$18,1)),2))+MIN(500,MAX(30,100*EXP(-0.3*'VSWR Calculator'!$C$24)*(1+3*ABS(MOD('VSWR Calculator'!$C$23/Calculator!$F$18/2,1)-0.5))))/'VSWR Calculator'!$C$25)+$C70)^2+(1500*ABS(SIN(2*PI()*MOD(Calculator!$B$33/Calculator!$F$18,1)))*IF(MOD(Calculator!$B$33/Calculator!$F$18,1)&lt;0.5,-1,1))^2)),2))</f>
        <v>—</v>
      </c>
      <c r="DP70" s="253" t="str">
        <f aca="false">IF(OR(Calculator!$E$19&lt;&gt;"YES",Calculator!$B$33&lt;Calculator!$G$19),"—",ROUND((1+SQRT(((50*POWER(80,POWER(COS(PI()*MOD(Calculator!$B$33/Calculator!$F$19,1)),2))+MIN(500,MAX(30,100*EXP(-0.3*'VSWR Calculator'!$C$24)*(1+3*ABS(MOD('VSWR Calculator'!$C$23/Calculator!$F$19/2,1)-0.5))))/'VSWR Calculator'!$C$25)-$C70)^2+(1500*ABS(SIN(2*PI()*MOD(Calculator!$B$33/Calculator!$F$19,1)))*IF(MOD(Calculator!$B$33/Calculator!$F$19,1)&lt;0.5,-1,1))^2)/SQRT(((50*POWER(80,POWER(COS(PI()*MOD(Calculator!$B$33/Calculator!$F$19,1)),2))+MIN(500,MAX(30,100*EXP(-0.3*'VSWR Calculator'!$C$24)*(1+3*ABS(MOD('VSWR Calculator'!$C$23/Calculator!$F$19/2,1)-0.5))))/'VSWR Calculator'!$C$25)+$C70)^2+(1500*ABS(SIN(2*PI()*MOD(Calculator!$B$33/Calculator!$F$19,1)))*IF(MOD(Calculator!$B$33/Calculator!$F$19,1)&lt;0.5,-1,1))^2))/(1-SQRT(((50*POWER(80,POWER(COS(PI()*MOD(Calculator!$B$33/Calculator!$F$19,1)),2))+MIN(500,MAX(30,100*EXP(-0.3*'VSWR Calculator'!$C$24)*(1+3*ABS(MOD('VSWR Calculator'!$C$23/Calculator!$F$19/2,1)-0.5))))/'VSWR Calculator'!$C$25)-$C70)^2+(1500*ABS(SIN(2*PI()*MOD(Calculator!$B$33/Calculator!$F$19,1)))*IF(MOD(Calculator!$B$33/Calculator!$F$19,1)&lt;0.5,-1,1))^2)/SQRT(((50*POWER(80,POWER(COS(PI()*MOD(Calculator!$B$33/Calculator!$F$19,1)),2))+MIN(500,MAX(30,100*EXP(-0.3*'VSWR Calculator'!$C$24)*(1+3*ABS(MOD('VSWR Calculator'!$C$23/Calculator!$F$19/2,1)-0.5))))/'VSWR Calculator'!$C$25)+$C70)^2+(1500*ABS(SIN(2*PI()*MOD(Calculator!$B$33/Calculator!$F$19,1)))*IF(MOD(Calculator!$B$33/Calculator!$F$19,1)&lt;0.5,-1,1))^2)),2))</f>
        <v>—</v>
      </c>
      <c r="DQ70" s="253" t="str">
        <f aca="false">IF(OR(Calculator!$E$20&lt;&gt;"YES",Calculator!$B$33&lt;Calculator!$G$20),"—",ROUND((1+SQRT(((50*POWER(80,POWER(COS(PI()*MOD(Calculator!$B$33/Calculator!$F$20,1)),2))+MIN(500,MAX(30,100*EXP(-0.3*'VSWR Calculator'!$C$24)*(1+3*ABS(MOD('VSWR Calculator'!$C$23/Calculator!$F$20/2,1)-0.5))))/'VSWR Calculator'!$C$25)-$C70)^2+(1500*ABS(SIN(2*PI()*MOD(Calculator!$B$33/Calculator!$F$20,1)))*IF(MOD(Calculator!$B$33/Calculator!$F$20,1)&lt;0.5,-1,1))^2)/SQRT(((50*POWER(80,POWER(COS(PI()*MOD(Calculator!$B$33/Calculator!$F$20,1)),2))+MIN(500,MAX(30,100*EXP(-0.3*'VSWR Calculator'!$C$24)*(1+3*ABS(MOD('VSWR Calculator'!$C$23/Calculator!$F$20/2,1)-0.5))))/'VSWR Calculator'!$C$25)+$C70)^2+(1500*ABS(SIN(2*PI()*MOD(Calculator!$B$33/Calculator!$F$20,1)))*IF(MOD(Calculator!$B$33/Calculator!$F$20,1)&lt;0.5,-1,1))^2))/(1-SQRT(((50*POWER(80,POWER(COS(PI()*MOD(Calculator!$B$33/Calculator!$F$20,1)),2))+MIN(500,MAX(30,100*EXP(-0.3*'VSWR Calculator'!$C$24)*(1+3*ABS(MOD('VSWR Calculator'!$C$23/Calculator!$F$20/2,1)-0.5))))/'VSWR Calculator'!$C$25)-$C70)^2+(1500*ABS(SIN(2*PI()*MOD(Calculator!$B$33/Calculator!$F$20,1)))*IF(MOD(Calculator!$B$33/Calculator!$F$20,1)&lt;0.5,-1,1))^2)/SQRT(((50*POWER(80,POWER(COS(PI()*MOD(Calculator!$B$33/Calculator!$F$20,1)),2))+MIN(500,MAX(30,100*EXP(-0.3*'VSWR Calculator'!$C$24)*(1+3*ABS(MOD('VSWR Calculator'!$C$23/Calculator!$F$20/2,1)-0.5))))/'VSWR Calculator'!$C$25)+$C70)^2+(1500*ABS(SIN(2*PI()*MOD(Calculator!$B$33/Calculator!$F$20,1)))*IF(MOD(Calculator!$B$33/Calculator!$F$20,1)&lt;0.5,-1,1))^2)),2))</f>
        <v>—</v>
      </c>
      <c r="DR70" s="253" t="str">
        <f aca="false">IF(OR(Calculator!$E$21&lt;&gt;"YES",Calculator!$B$33&lt;Calculator!$G$21),"—",ROUND((1+SQRT(((50*POWER(80,POWER(COS(PI()*MOD(Calculator!$B$33/Calculator!$F$21,1)),2))+MIN(500,MAX(30,100*EXP(-0.3*'VSWR Calculator'!$C$24)*(1+3*ABS(MOD('VSWR Calculator'!$C$23/Calculator!$F$21/2,1)-0.5))))/'VSWR Calculator'!$C$25)-$C70)^2+(1500*ABS(SIN(2*PI()*MOD(Calculator!$B$33/Calculator!$F$21,1)))*IF(MOD(Calculator!$B$33/Calculator!$F$21,1)&lt;0.5,-1,1))^2)/SQRT(((50*POWER(80,POWER(COS(PI()*MOD(Calculator!$B$33/Calculator!$F$21,1)),2))+MIN(500,MAX(30,100*EXP(-0.3*'VSWR Calculator'!$C$24)*(1+3*ABS(MOD('VSWR Calculator'!$C$23/Calculator!$F$21/2,1)-0.5))))/'VSWR Calculator'!$C$25)+$C70)^2+(1500*ABS(SIN(2*PI()*MOD(Calculator!$B$33/Calculator!$F$21,1)))*IF(MOD(Calculator!$B$33/Calculator!$F$21,1)&lt;0.5,-1,1))^2))/(1-SQRT(((50*POWER(80,POWER(COS(PI()*MOD(Calculator!$B$33/Calculator!$F$21,1)),2))+MIN(500,MAX(30,100*EXP(-0.3*'VSWR Calculator'!$C$24)*(1+3*ABS(MOD('VSWR Calculator'!$C$23/Calculator!$F$21/2,1)-0.5))))/'VSWR Calculator'!$C$25)-$C70)^2+(1500*ABS(SIN(2*PI()*MOD(Calculator!$B$33/Calculator!$F$21,1)))*IF(MOD(Calculator!$B$33/Calculator!$F$21,1)&lt;0.5,-1,1))^2)/SQRT(((50*POWER(80,POWER(COS(PI()*MOD(Calculator!$B$33/Calculator!$F$21,1)),2))+MIN(500,MAX(30,100*EXP(-0.3*'VSWR Calculator'!$C$24)*(1+3*ABS(MOD('VSWR Calculator'!$C$23/Calculator!$F$21/2,1)-0.5))))/'VSWR Calculator'!$C$25)+$C70)^2+(1500*ABS(SIN(2*PI()*MOD(Calculator!$B$33/Calculator!$F$21,1)))*IF(MOD(Calculator!$B$33/Calculator!$F$21,1)&lt;0.5,-1,1))^2)),2))</f>
        <v>—</v>
      </c>
      <c r="DS70" s="253" t="str">
        <f aca="false">IF(OR(Calculator!$E$22&lt;&gt;"YES",Calculator!$B$33&lt;Calculator!$G$22),"—",ROUND((1+SQRT(((50*POWER(80,POWER(COS(PI()*MOD(Calculator!$B$33/Calculator!$F$22,1)),2))+MIN(500,MAX(30,100*EXP(-0.3*'VSWR Calculator'!$C$24)*(1+3*ABS(MOD('VSWR Calculator'!$C$23/Calculator!$F$22/2,1)-0.5))))/'VSWR Calculator'!$C$25)-$C70)^2+(1500*ABS(SIN(2*PI()*MOD(Calculator!$B$33/Calculator!$F$22,1)))*IF(MOD(Calculator!$B$33/Calculator!$F$22,1)&lt;0.5,-1,1))^2)/SQRT(((50*POWER(80,POWER(COS(PI()*MOD(Calculator!$B$33/Calculator!$F$22,1)),2))+MIN(500,MAX(30,100*EXP(-0.3*'VSWR Calculator'!$C$24)*(1+3*ABS(MOD('VSWR Calculator'!$C$23/Calculator!$F$22/2,1)-0.5))))/'VSWR Calculator'!$C$25)+$C70)^2+(1500*ABS(SIN(2*PI()*MOD(Calculator!$B$33/Calculator!$F$22,1)))*IF(MOD(Calculator!$B$33/Calculator!$F$22,1)&lt;0.5,-1,1))^2))/(1-SQRT(((50*POWER(80,POWER(COS(PI()*MOD(Calculator!$B$33/Calculator!$F$22,1)),2))+MIN(500,MAX(30,100*EXP(-0.3*'VSWR Calculator'!$C$24)*(1+3*ABS(MOD('VSWR Calculator'!$C$23/Calculator!$F$22/2,1)-0.5))))/'VSWR Calculator'!$C$25)-$C70)^2+(1500*ABS(SIN(2*PI()*MOD(Calculator!$B$33/Calculator!$F$22,1)))*IF(MOD(Calculator!$B$33/Calculator!$F$22,1)&lt;0.5,-1,1))^2)/SQRT(((50*POWER(80,POWER(COS(PI()*MOD(Calculator!$B$33/Calculator!$F$22,1)),2))+MIN(500,MAX(30,100*EXP(-0.3*'VSWR Calculator'!$C$24)*(1+3*ABS(MOD('VSWR Calculator'!$C$23/Calculator!$F$22/2,1)-0.5))))/'VSWR Calculator'!$C$25)+$C70)^2+(1500*ABS(SIN(2*PI()*MOD(Calculator!$B$33/Calculator!$F$22,1)))*IF(MOD(Calculator!$B$33/Calculator!$F$22,1)&lt;0.5,-1,1))^2)),2))</f>
        <v>—</v>
      </c>
      <c r="DT70" s="253" t="n">
        <f aca="false">IFERROR(ROUND((IF(ISNUMBER(DI70),DI70,0)+IF(ISNUMBER(DJ70),DJ70,0)+IF(ISNUMBER(DK70),DK70,0)+IF(ISNUMBER(DL70),DL70,0)+IF(ISNUMBER(DM70),DM70,0)+IF(ISNUMBER(DN70),DN70,0)+IF(ISNUMBER(DO70),DO70,0)+IF(ISNUMBER(DP70),DP70,0)+IF(ISNUMBER(DQ70),DQ70,0)+IF(ISNUMBER(DR70),DR70,0)+IF(ISNUMBER(DS70),DS70,0))/(IF(ISNUMBER(DI70),1,0)+IF(ISNUMBER(DJ70),1,0)+IF(ISNUMBER(DK70),1,0)+IF(ISNUMBER(DL70),1,0)+IF(ISNUMBER(DM70),1,0)+IF(ISNUMBER(DN70),1,0)+IF(ISNUMBER(DO70),1,0)+IF(ISNUMBER(DP70),1,0)+IF(ISNUMBER(DQ70),1,0)+IF(ISNUMBER(DR70),1,0)+IF(ISNUMBER(DS70),1,0)),4),"")</f>
        <v>8.575</v>
      </c>
      <c r="DU70" s="290" t="str">
        <f aca="false">IF(OR(Calculator!$E$12&lt;&gt;"YES",Calculator!$B$34&lt;Calculator!$G$12),"—",ROUND((1+SQRT(((50*POWER(80,POWER(COS(PI()*MOD(Calculator!$B$34/Calculator!$F$12,1)),2))-$C70)^2+(1500*ABS(SIN(2*PI()*MOD(Calculator!$B$34/Calculator!$F$12,1)))*IF(MOD(Calculator!$B$34/Calculator!$F$12,1)&lt;0.5,-1,1))^2)/((50*POWER(80,POWER(COS(PI()*MOD(Calculator!$B$34/Calculator!$F$12,1)),2))+$C70)^2+(1500*ABS(SIN(2*PI()*MOD(Calculator!$B$34/Calculator!$F$12,1)))*IF(MOD(Calculator!$B$34/Calculator!$F$12,1)&lt;0.5,-1,1))^2)))/(1-SQRT(((50*POWER(80,POWER(COS(PI()*MOD(Calculator!$B$34/Calculator!$F$12,1)),2))-$C70)^2+(1500*ABS(SIN(2*PI()*MOD(Calculator!$B$34/Calculator!$F$12,1)))*IF(MOD(Calculator!$B$34/Calculator!$F$12,1)&lt;0.5,-1,1))^2)/((50*POWER(80,POWER(COS(PI()*MOD(Calculator!$B$34/Calculator!$F$12,1)),2))+$C70)^2+(1500*ABS(SIN(2*PI()*MOD(Calculator!$B$34/Calculator!$F$12,1)))*IF(MOD(Calculator!$B$34/Calculator!$F$12,1)&lt;0.5,-1,1))^2))),2))</f>
        <v>—</v>
      </c>
      <c r="DV70" s="290" t="str">
        <f aca="false">IF(OR(Calculator!$E$13&lt;&gt;"YES",Calculator!$B$34&lt;Calculator!$G$13),"—",ROUND((1+SQRT(((50*POWER(80,POWER(COS(PI()*MOD(Calculator!$B$34/Calculator!$F$13,1)),2))-$C70)^2+(1500*ABS(SIN(2*PI()*MOD(Calculator!$B$34/Calculator!$F$13,1)))*IF(MOD(Calculator!$B$34/Calculator!$F$13,1)&lt;0.5,-1,1))^2)/((50*POWER(80,POWER(COS(PI()*MOD(Calculator!$B$34/Calculator!$F$13,1)),2))+$C70)^2+(1500*ABS(SIN(2*PI()*MOD(Calculator!$B$34/Calculator!$F$13,1)))*IF(MOD(Calculator!$B$34/Calculator!$F$13,1)&lt;0.5,-1,1))^2)))/(1-SQRT(((50*POWER(80,POWER(COS(PI()*MOD(Calculator!$B$34/Calculator!$F$13,1)),2))-$C70)^2+(1500*ABS(SIN(2*PI()*MOD(Calculator!$B$34/Calculator!$F$13,1)))*IF(MOD(Calculator!$B$34/Calculator!$F$13,1)&lt;0.5,-1,1))^2)/((50*POWER(80,POWER(COS(PI()*MOD(Calculator!$B$34/Calculator!$F$13,1)),2))+$C70)^2+(1500*ABS(SIN(2*PI()*MOD(Calculator!$B$34/Calculator!$F$13,1)))*IF(MOD(Calculator!$B$34/Calculator!$F$13,1)&lt;0.5,-1,1))^2))),2))</f>
        <v>—</v>
      </c>
      <c r="DW70" s="290" t="str">
        <f aca="false">IF(OR(Calculator!$E$14&lt;&gt;"YES",Calculator!$B$34&lt;Calculator!$G$14),"—",ROUND((1+SQRT(((50*POWER(80,POWER(COS(PI()*MOD(Calculator!$B$34/Calculator!$F$14,1)),2))-$C70)^2+(1500*ABS(SIN(2*PI()*MOD(Calculator!$B$34/Calculator!$F$14,1)))*IF(MOD(Calculator!$B$34/Calculator!$F$14,1)&lt;0.5,-1,1))^2)/((50*POWER(80,POWER(COS(PI()*MOD(Calculator!$B$34/Calculator!$F$14,1)),2))+$C70)^2+(1500*ABS(SIN(2*PI()*MOD(Calculator!$B$34/Calculator!$F$14,1)))*IF(MOD(Calculator!$B$34/Calculator!$F$14,1)&lt;0.5,-1,1))^2)))/(1-SQRT(((50*POWER(80,POWER(COS(PI()*MOD(Calculator!$B$34/Calculator!$F$14,1)),2))-$C70)^2+(1500*ABS(SIN(2*PI()*MOD(Calculator!$B$34/Calculator!$F$14,1)))*IF(MOD(Calculator!$B$34/Calculator!$F$14,1)&lt;0.5,-1,1))^2)/((50*POWER(80,POWER(COS(PI()*MOD(Calculator!$B$34/Calculator!$F$14,1)),2))+$C70)^2+(1500*ABS(SIN(2*PI()*MOD(Calculator!$B$34/Calculator!$F$14,1)))*IF(MOD(Calculator!$B$34/Calculator!$F$14,1)&lt;0.5,-1,1))^2))),2))</f>
        <v>—</v>
      </c>
      <c r="DX70" s="290" t="n">
        <f aca="false">IF(OR(Calculator!$E$15&lt;&gt;"YES",Calculator!$B$34&lt;Calculator!$G$15),"—",ROUND((1+SQRT(((50*POWER(80,POWER(COS(PI()*MOD(Calculator!$B$34/Calculator!$F$15,1)),2))-$C70)^2+(1500*ABS(SIN(2*PI()*MOD(Calculator!$B$34/Calculator!$F$15,1)))*IF(MOD(Calculator!$B$34/Calculator!$F$15,1)&lt;0.5,-1,1))^2)/((50*POWER(80,POWER(COS(PI()*MOD(Calculator!$B$34/Calculator!$F$15,1)),2))+$C70)^2+(1500*ABS(SIN(2*PI()*MOD(Calculator!$B$34/Calculator!$F$15,1)))*IF(MOD(Calculator!$B$34/Calculator!$F$15,1)&lt;0.5,-1,1))^2)))/(1-SQRT(((50*POWER(80,POWER(COS(PI()*MOD(Calculator!$B$34/Calculator!$F$15,1)),2))-$C70)^2+(1500*ABS(SIN(2*PI()*MOD(Calculator!$B$34/Calculator!$F$15,1)))*IF(MOD(Calculator!$B$34/Calculator!$F$15,1)&lt;0.5,-1,1))^2)/((50*POWER(80,POWER(COS(PI()*MOD(Calculator!$B$34/Calculator!$F$15,1)),2))+$C70)^2+(1500*ABS(SIN(2*PI()*MOD(Calculator!$B$34/Calculator!$F$15,1)))*IF(MOD(Calculator!$B$34/Calculator!$F$15,1)&lt;0.5,-1,1))^2))),2))</f>
        <v>19.96</v>
      </c>
      <c r="DY70" s="290" t="str">
        <f aca="false">IF(OR(Calculator!$E$16&lt;&gt;"YES",Calculator!$B$34&lt;Calculator!$G$16),"—",ROUND((1+SQRT(((50*POWER(80,POWER(COS(PI()*MOD(Calculator!$B$34/Calculator!$F$16,1)),2))-$C70)^2+(1500*ABS(SIN(2*PI()*MOD(Calculator!$B$34/Calculator!$F$16,1)))*IF(MOD(Calculator!$B$34/Calculator!$F$16,1)&lt;0.5,-1,1))^2)/((50*POWER(80,POWER(COS(PI()*MOD(Calculator!$B$34/Calculator!$F$16,1)),2))+$C70)^2+(1500*ABS(SIN(2*PI()*MOD(Calculator!$B$34/Calculator!$F$16,1)))*IF(MOD(Calculator!$B$34/Calculator!$F$16,1)&lt;0.5,-1,1))^2)))/(1-SQRT(((50*POWER(80,POWER(COS(PI()*MOD(Calculator!$B$34/Calculator!$F$16,1)),2))-$C70)^2+(1500*ABS(SIN(2*PI()*MOD(Calculator!$B$34/Calculator!$F$16,1)))*IF(MOD(Calculator!$B$34/Calculator!$F$16,1)&lt;0.5,-1,1))^2)/((50*POWER(80,POWER(COS(PI()*MOD(Calculator!$B$34/Calculator!$F$16,1)),2))+$C70)^2+(1500*ABS(SIN(2*PI()*MOD(Calculator!$B$34/Calculator!$F$16,1)))*IF(MOD(Calculator!$B$34/Calculator!$F$16,1)&lt;0.5,-1,1))^2))),2))</f>
        <v>—</v>
      </c>
      <c r="DZ70" s="290" t="n">
        <f aca="false">IF(OR(Calculator!$E$17&lt;&gt;"YES",Calculator!$B$34&lt;Calculator!$G$17),"—",ROUND((1+SQRT(((50*POWER(80,POWER(COS(PI()*MOD(Calculator!$B$34/Calculator!$F$17,1)),2))-$C70)^2+(1500*ABS(SIN(2*PI()*MOD(Calculator!$B$34/Calculator!$F$17,1)))*IF(MOD(Calculator!$B$34/Calculator!$F$17,1)&lt;0.5,-1,1))^2)/((50*POWER(80,POWER(COS(PI()*MOD(Calculator!$B$34/Calculator!$F$17,1)),2))+$C70)^2+(1500*ABS(SIN(2*PI()*MOD(Calculator!$B$34/Calculator!$F$17,1)))*IF(MOD(Calculator!$B$34/Calculator!$F$17,1)&lt;0.5,-1,1))^2)))/(1-SQRT(((50*POWER(80,POWER(COS(PI()*MOD(Calculator!$B$34/Calculator!$F$17,1)),2))-$C70)^2+(1500*ABS(SIN(2*PI()*MOD(Calculator!$B$34/Calculator!$F$17,1)))*IF(MOD(Calculator!$B$34/Calculator!$F$17,1)&lt;0.5,-1,1))^2)/((50*POWER(80,POWER(COS(PI()*MOD(Calculator!$B$34/Calculator!$F$17,1)),2))+$C70)^2+(1500*ABS(SIN(2*PI()*MOD(Calculator!$B$34/Calculator!$F$17,1)))*IF(MOD(Calculator!$B$34/Calculator!$F$17,1)&lt;0.5,-1,1))^2))),2))</f>
        <v>13.41</v>
      </c>
      <c r="EA70" s="290" t="str">
        <f aca="false">IF(OR(Calculator!$E$18&lt;&gt;"YES",Calculator!$B$34&lt;Calculator!$G$18),"—",ROUND((1+SQRT(((50*POWER(80,POWER(COS(PI()*MOD(Calculator!$B$34/Calculator!$F$18,1)),2))-$C70)^2+(1500*ABS(SIN(2*PI()*MOD(Calculator!$B$34/Calculator!$F$18,1)))*IF(MOD(Calculator!$B$34/Calculator!$F$18,1)&lt;0.5,-1,1))^2)/((50*POWER(80,POWER(COS(PI()*MOD(Calculator!$B$34/Calculator!$F$18,1)),2))+$C70)^2+(1500*ABS(SIN(2*PI()*MOD(Calculator!$B$34/Calculator!$F$18,1)))*IF(MOD(Calculator!$B$34/Calculator!$F$18,1)&lt;0.5,-1,1))^2)))/(1-SQRT(((50*POWER(80,POWER(COS(PI()*MOD(Calculator!$B$34/Calculator!$F$18,1)),2))-$C70)^2+(1500*ABS(SIN(2*PI()*MOD(Calculator!$B$34/Calculator!$F$18,1)))*IF(MOD(Calculator!$B$34/Calculator!$F$18,1)&lt;0.5,-1,1))^2)/((50*POWER(80,POWER(COS(PI()*MOD(Calculator!$B$34/Calculator!$F$18,1)),2))+$C70)^2+(1500*ABS(SIN(2*PI()*MOD(Calculator!$B$34/Calculator!$F$18,1)))*IF(MOD(Calculator!$B$34/Calculator!$F$18,1)&lt;0.5,-1,1))^2))),2))</f>
        <v>—</v>
      </c>
      <c r="EB70" s="290" t="str">
        <f aca="false">IF(OR(Calculator!$E$19&lt;&gt;"YES",Calculator!$B$34&lt;Calculator!$G$19),"—",ROUND((1+SQRT(((50*POWER(80,POWER(COS(PI()*MOD(Calculator!$B$34/Calculator!$F$19,1)),2))-$C70)^2+(1500*ABS(SIN(2*PI()*MOD(Calculator!$B$34/Calculator!$F$19,1)))*IF(MOD(Calculator!$B$34/Calculator!$F$19,1)&lt;0.5,-1,1))^2)/((50*POWER(80,POWER(COS(PI()*MOD(Calculator!$B$34/Calculator!$F$19,1)),2))+$C70)^2+(1500*ABS(SIN(2*PI()*MOD(Calculator!$B$34/Calculator!$F$19,1)))*IF(MOD(Calculator!$B$34/Calculator!$F$19,1)&lt;0.5,-1,1))^2)))/(1-SQRT(((50*POWER(80,POWER(COS(PI()*MOD(Calculator!$B$34/Calculator!$F$19,1)),2))-$C70)^2+(1500*ABS(SIN(2*PI()*MOD(Calculator!$B$34/Calculator!$F$19,1)))*IF(MOD(Calculator!$B$34/Calculator!$F$19,1)&lt;0.5,-1,1))^2)/((50*POWER(80,POWER(COS(PI()*MOD(Calculator!$B$34/Calculator!$F$19,1)),2))+$C70)^2+(1500*ABS(SIN(2*PI()*MOD(Calculator!$B$34/Calculator!$F$19,1)))*IF(MOD(Calculator!$B$34/Calculator!$F$19,1)&lt;0.5,-1,1))^2))),2))</f>
        <v>—</v>
      </c>
      <c r="EC70" s="290" t="str">
        <f aca="false">IF(OR(Calculator!$E$20&lt;&gt;"YES",Calculator!$B$34&lt;Calculator!$G$20),"—",ROUND((1+SQRT(((50*POWER(80,POWER(COS(PI()*MOD(Calculator!$B$34/Calculator!$F$20,1)),2))-$C70)^2+(1500*ABS(SIN(2*PI()*MOD(Calculator!$B$34/Calculator!$F$20,1)))*IF(MOD(Calculator!$B$34/Calculator!$F$20,1)&lt;0.5,-1,1))^2)/((50*POWER(80,POWER(COS(PI()*MOD(Calculator!$B$34/Calculator!$F$20,1)),2))+$C70)^2+(1500*ABS(SIN(2*PI()*MOD(Calculator!$B$34/Calculator!$F$20,1)))*IF(MOD(Calculator!$B$34/Calculator!$F$20,1)&lt;0.5,-1,1))^2)))/(1-SQRT(((50*POWER(80,POWER(COS(PI()*MOD(Calculator!$B$34/Calculator!$F$20,1)),2))-$C70)^2+(1500*ABS(SIN(2*PI()*MOD(Calculator!$B$34/Calculator!$F$20,1)))*IF(MOD(Calculator!$B$34/Calculator!$F$20,1)&lt;0.5,-1,1))^2)/((50*POWER(80,POWER(COS(PI()*MOD(Calculator!$B$34/Calculator!$F$20,1)),2))+$C70)^2+(1500*ABS(SIN(2*PI()*MOD(Calculator!$B$34/Calculator!$F$20,1)))*IF(MOD(Calculator!$B$34/Calculator!$F$20,1)&lt;0.5,-1,1))^2))),2))</f>
        <v>—</v>
      </c>
      <c r="ED70" s="290" t="str">
        <f aca="false">IF(OR(Calculator!$E$21&lt;&gt;"YES",Calculator!$B$34&lt;Calculator!$G$21),"—",ROUND((1+SQRT(((50*POWER(80,POWER(COS(PI()*MOD(Calculator!$B$34/Calculator!$F$21,1)),2))-$C70)^2+(1500*ABS(SIN(2*PI()*MOD(Calculator!$B$34/Calculator!$F$21,1)))*IF(MOD(Calculator!$B$34/Calculator!$F$21,1)&lt;0.5,-1,1))^2)/((50*POWER(80,POWER(COS(PI()*MOD(Calculator!$B$34/Calculator!$F$21,1)),2))+$C70)^2+(1500*ABS(SIN(2*PI()*MOD(Calculator!$B$34/Calculator!$F$21,1)))*IF(MOD(Calculator!$B$34/Calculator!$F$21,1)&lt;0.5,-1,1))^2)))/(1-SQRT(((50*POWER(80,POWER(COS(PI()*MOD(Calculator!$B$34/Calculator!$F$21,1)),2))-$C70)^2+(1500*ABS(SIN(2*PI()*MOD(Calculator!$B$34/Calculator!$F$21,1)))*IF(MOD(Calculator!$B$34/Calculator!$F$21,1)&lt;0.5,-1,1))^2)/((50*POWER(80,POWER(COS(PI()*MOD(Calculator!$B$34/Calculator!$F$21,1)),2))+$C70)^2+(1500*ABS(SIN(2*PI()*MOD(Calculator!$B$34/Calculator!$F$21,1)))*IF(MOD(Calculator!$B$34/Calculator!$F$21,1)&lt;0.5,-1,1))^2))),2))</f>
        <v>—</v>
      </c>
      <c r="EE70" s="290" t="str">
        <f aca="false">IF(OR(Calculator!$E$22&lt;&gt;"YES",Calculator!$B$34&lt;Calculator!$G$22),"—",ROUND((1+SQRT(((50*POWER(80,POWER(COS(PI()*MOD(Calculator!$B$34/Calculator!$F$22,1)),2))-$C70)^2+(1500*ABS(SIN(2*PI()*MOD(Calculator!$B$34/Calculator!$F$22,1)))*IF(MOD(Calculator!$B$34/Calculator!$F$22,1)&lt;0.5,-1,1))^2)/((50*POWER(80,POWER(COS(PI()*MOD(Calculator!$B$34/Calculator!$F$22,1)),2))+$C70)^2+(1500*ABS(SIN(2*PI()*MOD(Calculator!$B$34/Calculator!$F$22,1)))*IF(MOD(Calculator!$B$34/Calculator!$F$22,1)&lt;0.5,-1,1))^2)))/(1-SQRT(((50*POWER(80,POWER(COS(PI()*MOD(Calculator!$B$34/Calculator!$F$22,1)),2))-$C70)^2+(1500*ABS(SIN(2*PI()*MOD(Calculator!$B$34/Calculator!$F$22,1)))*IF(MOD(Calculator!$B$34/Calculator!$F$22,1)&lt;0.5,-1,1))^2)/((50*POWER(80,POWER(COS(PI()*MOD(Calculator!$B$34/Calculator!$F$22,1)),2))+$C70)^2+(1500*ABS(SIN(2*PI()*MOD(Calculator!$B$34/Calculator!$F$22,1)))*IF(MOD(Calculator!$B$34/Calculator!$F$22,1)&lt;0.5,-1,1))^2))),2))</f>
        <v>—</v>
      </c>
      <c r="EF70" s="291" t="n">
        <f aca="false">IFERROR(ROUND((IF(ISNUMBER(DU70),DU70,0)+IF(ISNUMBER(DV70),DV70,0)+IF(ISNUMBER(DW70),DW70,0)+IF(ISNUMBER(DX70),DX70,0)+IF(ISNUMBER(DY70),DY70,0)+IF(ISNUMBER(DZ70),DZ70,0)+IF(ISNUMBER(EA70),EA70,0)+IF(ISNUMBER(EB70),EB70,0)+IF(ISNUMBER(EC70),EC70,0)+IF(ISNUMBER(ED70),ED70,0)+IF(ISNUMBER(EE70),EE70,0))/(IF(ISNUMBER(DU70),1,0)+IF(ISNUMBER(DV70),1,0)+IF(ISNUMBER(DW70),1,0)+IF(ISNUMBER(DX70),1,0)+IF(ISNUMBER(DY70),1,0)+IF(ISNUMBER(DZ70),1,0)+IF(ISNUMBER(EA70),1,0)+IF(ISNUMBER(EB70),1,0)+IF(ISNUMBER(EC70),1,0)+IF(ISNUMBER(ED70),1,0)+IF(ISNUMBER(EE70),1,0)),4),"")</f>
        <v>16.685</v>
      </c>
      <c r="EG70" s="290" t="str">
        <f aca="false">IF(OR(Calculator!$E$12&lt;&gt;"YES",Calculator!$B$35&lt;Calculator!$G$12),"—",ROUND((1+SQRT(((50*POWER(80,POWER(COS(PI()*MOD(Calculator!$B$35/Calculator!$F$12,1)),2))-$C70)^2+(1500*ABS(SIN(2*PI()*MOD(Calculator!$B$35/Calculator!$F$12,1)))*IF(MOD(Calculator!$B$35/Calculator!$F$12,1)&lt;0.5,-1,1))^2)/((50*POWER(80,POWER(COS(PI()*MOD(Calculator!$B$35/Calculator!$F$12,1)),2))+$C70)^2+(1500*ABS(SIN(2*PI()*MOD(Calculator!$B$35/Calculator!$F$12,1)))*IF(MOD(Calculator!$B$35/Calculator!$F$12,1)&lt;0.5,-1,1))^2)))/(1-SQRT(((50*POWER(80,POWER(COS(PI()*MOD(Calculator!$B$35/Calculator!$F$12,1)),2))-$C70)^2+(1500*ABS(SIN(2*PI()*MOD(Calculator!$B$35/Calculator!$F$12,1)))*IF(MOD(Calculator!$B$35/Calculator!$F$12,1)&lt;0.5,-1,1))^2)/((50*POWER(80,POWER(COS(PI()*MOD(Calculator!$B$35/Calculator!$F$12,1)),2))+$C70)^2+(1500*ABS(SIN(2*PI()*MOD(Calculator!$B$35/Calculator!$F$12,1)))*IF(MOD(Calculator!$B$35/Calculator!$F$12,1)&lt;0.5,-1,1))^2))),2))</f>
        <v>—</v>
      </c>
      <c r="EH70" s="290" t="str">
        <f aca="false">IF(OR(Calculator!$E$13&lt;&gt;"YES",Calculator!$B$35&lt;Calculator!$G$13),"—",ROUND((1+SQRT(((50*POWER(80,POWER(COS(PI()*MOD(Calculator!$B$35/Calculator!$F$13,1)),2))-$C70)^2+(1500*ABS(SIN(2*PI()*MOD(Calculator!$B$35/Calculator!$F$13,1)))*IF(MOD(Calculator!$B$35/Calculator!$F$13,1)&lt;0.5,-1,1))^2)/((50*POWER(80,POWER(COS(PI()*MOD(Calculator!$B$35/Calculator!$F$13,1)),2))+$C70)^2+(1500*ABS(SIN(2*PI()*MOD(Calculator!$B$35/Calculator!$F$13,1)))*IF(MOD(Calculator!$B$35/Calculator!$F$13,1)&lt;0.5,-1,1))^2)))/(1-SQRT(((50*POWER(80,POWER(COS(PI()*MOD(Calculator!$B$35/Calculator!$F$13,1)),2))-$C70)^2+(1500*ABS(SIN(2*PI()*MOD(Calculator!$B$35/Calculator!$F$13,1)))*IF(MOD(Calculator!$B$35/Calculator!$F$13,1)&lt;0.5,-1,1))^2)/((50*POWER(80,POWER(COS(PI()*MOD(Calculator!$B$35/Calculator!$F$13,1)),2))+$C70)^2+(1500*ABS(SIN(2*PI()*MOD(Calculator!$B$35/Calculator!$F$13,1)))*IF(MOD(Calculator!$B$35/Calculator!$F$13,1)&lt;0.5,-1,1))^2))),2))</f>
        <v>—</v>
      </c>
      <c r="EI70" s="290" t="str">
        <f aca="false">IF(OR(Calculator!$E$14&lt;&gt;"YES",Calculator!$B$35&lt;Calculator!$G$14),"—",ROUND((1+SQRT(((50*POWER(80,POWER(COS(PI()*MOD(Calculator!$B$35/Calculator!$F$14,1)),2))-$C70)^2+(1500*ABS(SIN(2*PI()*MOD(Calculator!$B$35/Calculator!$F$14,1)))*IF(MOD(Calculator!$B$35/Calculator!$F$14,1)&lt;0.5,-1,1))^2)/((50*POWER(80,POWER(COS(PI()*MOD(Calculator!$B$35/Calculator!$F$14,1)),2))+$C70)^2+(1500*ABS(SIN(2*PI()*MOD(Calculator!$B$35/Calculator!$F$14,1)))*IF(MOD(Calculator!$B$35/Calculator!$F$14,1)&lt;0.5,-1,1))^2)))/(1-SQRT(((50*POWER(80,POWER(COS(PI()*MOD(Calculator!$B$35/Calculator!$F$14,1)),2))-$C70)^2+(1500*ABS(SIN(2*PI()*MOD(Calculator!$B$35/Calculator!$F$14,1)))*IF(MOD(Calculator!$B$35/Calculator!$F$14,1)&lt;0.5,-1,1))^2)/((50*POWER(80,POWER(COS(PI()*MOD(Calculator!$B$35/Calculator!$F$14,1)),2))+$C70)^2+(1500*ABS(SIN(2*PI()*MOD(Calculator!$B$35/Calculator!$F$14,1)))*IF(MOD(Calculator!$B$35/Calculator!$F$14,1)&lt;0.5,-1,1))^2))),2))</f>
        <v>—</v>
      </c>
      <c r="EJ70" s="290" t="n">
        <f aca="false">IF(OR(Calculator!$E$15&lt;&gt;"YES",Calculator!$B$35&lt;Calculator!$G$15),"—",ROUND((1+SQRT(((50*POWER(80,POWER(COS(PI()*MOD(Calculator!$B$35/Calculator!$F$15,1)),2))-$C70)^2+(1500*ABS(SIN(2*PI()*MOD(Calculator!$B$35/Calculator!$F$15,1)))*IF(MOD(Calculator!$B$35/Calculator!$F$15,1)&lt;0.5,-1,1))^2)/((50*POWER(80,POWER(COS(PI()*MOD(Calculator!$B$35/Calculator!$F$15,1)),2))+$C70)^2+(1500*ABS(SIN(2*PI()*MOD(Calculator!$B$35/Calculator!$F$15,1)))*IF(MOD(Calculator!$B$35/Calculator!$F$15,1)&lt;0.5,-1,1))^2)))/(1-SQRT(((50*POWER(80,POWER(COS(PI()*MOD(Calculator!$B$35/Calculator!$F$15,1)),2))-$C70)^2+(1500*ABS(SIN(2*PI()*MOD(Calculator!$B$35/Calculator!$F$15,1)))*IF(MOD(Calculator!$B$35/Calculator!$F$15,1)&lt;0.5,-1,1))^2)/((50*POWER(80,POWER(COS(PI()*MOD(Calculator!$B$35/Calculator!$F$15,1)),2))+$C70)^2+(1500*ABS(SIN(2*PI()*MOD(Calculator!$B$35/Calculator!$F$15,1)))*IF(MOD(Calculator!$B$35/Calculator!$F$15,1)&lt;0.5,-1,1))^2))),2))</f>
        <v>2.26</v>
      </c>
      <c r="EK70" s="290" t="str">
        <f aca="false">IF(OR(Calculator!$E$16&lt;&gt;"YES",Calculator!$B$35&lt;Calculator!$G$16),"—",ROUND((1+SQRT(((50*POWER(80,POWER(COS(PI()*MOD(Calculator!$B$35/Calculator!$F$16,1)),2))-$C70)^2+(1500*ABS(SIN(2*PI()*MOD(Calculator!$B$35/Calculator!$F$16,1)))*IF(MOD(Calculator!$B$35/Calculator!$F$16,1)&lt;0.5,-1,1))^2)/((50*POWER(80,POWER(COS(PI()*MOD(Calculator!$B$35/Calculator!$F$16,1)),2))+$C70)^2+(1500*ABS(SIN(2*PI()*MOD(Calculator!$B$35/Calculator!$F$16,1)))*IF(MOD(Calculator!$B$35/Calculator!$F$16,1)&lt;0.5,-1,1))^2)))/(1-SQRT(((50*POWER(80,POWER(COS(PI()*MOD(Calculator!$B$35/Calculator!$F$16,1)),2))-$C70)^2+(1500*ABS(SIN(2*PI()*MOD(Calculator!$B$35/Calculator!$F$16,1)))*IF(MOD(Calculator!$B$35/Calculator!$F$16,1)&lt;0.5,-1,1))^2)/((50*POWER(80,POWER(COS(PI()*MOD(Calculator!$B$35/Calculator!$F$16,1)),2))+$C70)^2+(1500*ABS(SIN(2*PI()*MOD(Calculator!$B$35/Calculator!$F$16,1)))*IF(MOD(Calculator!$B$35/Calculator!$F$16,1)&lt;0.5,-1,1))^2))),2))</f>
        <v>—</v>
      </c>
      <c r="EL70" s="290" t="n">
        <f aca="false">IF(OR(Calculator!$E$17&lt;&gt;"YES",Calculator!$B$35&lt;Calculator!$G$17),"—",ROUND((1+SQRT(((50*POWER(80,POWER(COS(PI()*MOD(Calculator!$B$35/Calculator!$F$17,1)),2))-$C70)^2+(1500*ABS(SIN(2*PI()*MOD(Calculator!$B$35/Calculator!$F$17,1)))*IF(MOD(Calculator!$B$35/Calculator!$F$17,1)&lt;0.5,-1,1))^2)/((50*POWER(80,POWER(COS(PI()*MOD(Calculator!$B$35/Calculator!$F$17,1)),2))+$C70)^2+(1500*ABS(SIN(2*PI()*MOD(Calculator!$B$35/Calculator!$F$17,1)))*IF(MOD(Calculator!$B$35/Calculator!$F$17,1)&lt;0.5,-1,1))^2)))/(1-SQRT(((50*POWER(80,POWER(COS(PI()*MOD(Calculator!$B$35/Calculator!$F$17,1)),2))-$C70)^2+(1500*ABS(SIN(2*PI()*MOD(Calculator!$B$35/Calculator!$F$17,1)))*IF(MOD(Calculator!$B$35/Calculator!$F$17,1)&lt;0.5,-1,1))^2)/((50*POWER(80,POWER(COS(PI()*MOD(Calculator!$B$35/Calculator!$F$17,1)),2))+$C70)^2+(1500*ABS(SIN(2*PI()*MOD(Calculator!$B$35/Calculator!$F$17,1)))*IF(MOD(Calculator!$B$35/Calculator!$F$17,1)&lt;0.5,-1,1))^2))),2))</f>
        <v>19.28</v>
      </c>
      <c r="EM70" s="290" t="str">
        <f aca="false">IF(OR(Calculator!$E$18&lt;&gt;"YES",Calculator!$B$35&lt;Calculator!$G$18),"—",ROUND((1+SQRT(((50*POWER(80,POWER(COS(PI()*MOD(Calculator!$B$35/Calculator!$F$18,1)),2))-$C70)^2+(1500*ABS(SIN(2*PI()*MOD(Calculator!$B$35/Calculator!$F$18,1)))*IF(MOD(Calculator!$B$35/Calculator!$F$18,1)&lt;0.5,-1,1))^2)/((50*POWER(80,POWER(COS(PI()*MOD(Calculator!$B$35/Calculator!$F$18,1)),2))+$C70)^2+(1500*ABS(SIN(2*PI()*MOD(Calculator!$B$35/Calculator!$F$18,1)))*IF(MOD(Calculator!$B$35/Calculator!$F$18,1)&lt;0.5,-1,1))^2)))/(1-SQRT(((50*POWER(80,POWER(COS(PI()*MOD(Calculator!$B$35/Calculator!$F$18,1)),2))-$C70)^2+(1500*ABS(SIN(2*PI()*MOD(Calculator!$B$35/Calculator!$F$18,1)))*IF(MOD(Calculator!$B$35/Calculator!$F$18,1)&lt;0.5,-1,1))^2)/((50*POWER(80,POWER(COS(PI()*MOD(Calculator!$B$35/Calculator!$F$18,1)),2))+$C70)^2+(1500*ABS(SIN(2*PI()*MOD(Calculator!$B$35/Calculator!$F$18,1)))*IF(MOD(Calculator!$B$35/Calculator!$F$18,1)&lt;0.5,-1,1))^2))),2))</f>
        <v>—</v>
      </c>
      <c r="EN70" s="290" t="str">
        <f aca="false">IF(OR(Calculator!$E$19&lt;&gt;"YES",Calculator!$B$35&lt;Calculator!$G$19),"—",ROUND((1+SQRT(((50*POWER(80,POWER(COS(PI()*MOD(Calculator!$B$35/Calculator!$F$19,1)),2))-$C70)^2+(1500*ABS(SIN(2*PI()*MOD(Calculator!$B$35/Calculator!$F$19,1)))*IF(MOD(Calculator!$B$35/Calculator!$F$19,1)&lt;0.5,-1,1))^2)/((50*POWER(80,POWER(COS(PI()*MOD(Calculator!$B$35/Calculator!$F$19,1)),2))+$C70)^2+(1500*ABS(SIN(2*PI()*MOD(Calculator!$B$35/Calculator!$F$19,1)))*IF(MOD(Calculator!$B$35/Calculator!$F$19,1)&lt;0.5,-1,1))^2)))/(1-SQRT(((50*POWER(80,POWER(COS(PI()*MOD(Calculator!$B$35/Calculator!$F$19,1)),2))-$C70)^2+(1500*ABS(SIN(2*PI()*MOD(Calculator!$B$35/Calculator!$F$19,1)))*IF(MOD(Calculator!$B$35/Calculator!$F$19,1)&lt;0.5,-1,1))^2)/((50*POWER(80,POWER(COS(PI()*MOD(Calculator!$B$35/Calculator!$F$19,1)),2))+$C70)^2+(1500*ABS(SIN(2*PI()*MOD(Calculator!$B$35/Calculator!$F$19,1)))*IF(MOD(Calculator!$B$35/Calculator!$F$19,1)&lt;0.5,-1,1))^2))),2))</f>
        <v>—</v>
      </c>
      <c r="EO70" s="290" t="str">
        <f aca="false">IF(OR(Calculator!$E$20&lt;&gt;"YES",Calculator!$B$35&lt;Calculator!$G$20),"—",ROUND((1+SQRT(((50*POWER(80,POWER(COS(PI()*MOD(Calculator!$B$35/Calculator!$F$20,1)),2))-$C70)^2+(1500*ABS(SIN(2*PI()*MOD(Calculator!$B$35/Calculator!$F$20,1)))*IF(MOD(Calculator!$B$35/Calculator!$F$20,1)&lt;0.5,-1,1))^2)/((50*POWER(80,POWER(COS(PI()*MOD(Calculator!$B$35/Calculator!$F$20,1)),2))+$C70)^2+(1500*ABS(SIN(2*PI()*MOD(Calculator!$B$35/Calculator!$F$20,1)))*IF(MOD(Calculator!$B$35/Calculator!$F$20,1)&lt;0.5,-1,1))^2)))/(1-SQRT(((50*POWER(80,POWER(COS(PI()*MOD(Calculator!$B$35/Calculator!$F$20,1)),2))-$C70)^2+(1500*ABS(SIN(2*PI()*MOD(Calculator!$B$35/Calculator!$F$20,1)))*IF(MOD(Calculator!$B$35/Calculator!$F$20,1)&lt;0.5,-1,1))^2)/((50*POWER(80,POWER(COS(PI()*MOD(Calculator!$B$35/Calculator!$F$20,1)),2))+$C70)^2+(1500*ABS(SIN(2*PI()*MOD(Calculator!$B$35/Calculator!$F$20,1)))*IF(MOD(Calculator!$B$35/Calculator!$F$20,1)&lt;0.5,-1,1))^2))),2))</f>
        <v>—</v>
      </c>
      <c r="EP70" s="290" t="str">
        <f aca="false">IF(OR(Calculator!$E$21&lt;&gt;"YES",Calculator!$B$35&lt;Calculator!$G$21),"—",ROUND((1+SQRT(((50*POWER(80,POWER(COS(PI()*MOD(Calculator!$B$35/Calculator!$F$21,1)),2))-$C70)^2+(1500*ABS(SIN(2*PI()*MOD(Calculator!$B$35/Calculator!$F$21,1)))*IF(MOD(Calculator!$B$35/Calculator!$F$21,1)&lt;0.5,-1,1))^2)/((50*POWER(80,POWER(COS(PI()*MOD(Calculator!$B$35/Calculator!$F$21,1)),2))+$C70)^2+(1500*ABS(SIN(2*PI()*MOD(Calculator!$B$35/Calculator!$F$21,1)))*IF(MOD(Calculator!$B$35/Calculator!$F$21,1)&lt;0.5,-1,1))^2)))/(1-SQRT(((50*POWER(80,POWER(COS(PI()*MOD(Calculator!$B$35/Calculator!$F$21,1)),2))-$C70)^2+(1500*ABS(SIN(2*PI()*MOD(Calculator!$B$35/Calculator!$F$21,1)))*IF(MOD(Calculator!$B$35/Calculator!$F$21,1)&lt;0.5,-1,1))^2)/((50*POWER(80,POWER(COS(PI()*MOD(Calculator!$B$35/Calculator!$F$21,1)),2))+$C70)^2+(1500*ABS(SIN(2*PI()*MOD(Calculator!$B$35/Calculator!$F$21,1)))*IF(MOD(Calculator!$B$35/Calculator!$F$21,1)&lt;0.5,-1,1))^2))),2))</f>
        <v>—</v>
      </c>
      <c r="EQ70" s="290" t="str">
        <f aca="false">IF(OR(Calculator!$E$22&lt;&gt;"YES",Calculator!$B$35&lt;Calculator!$G$22),"—",ROUND((1+SQRT(((50*POWER(80,POWER(COS(PI()*MOD(Calculator!$B$35/Calculator!$F$22,1)),2))-$C70)^2+(1500*ABS(SIN(2*PI()*MOD(Calculator!$B$35/Calculator!$F$22,1)))*IF(MOD(Calculator!$B$35/Calculator!$F$22,1)&lt;0.5,-1,1))^2)/((50*POWER(80,POWER(COS(PI()*MOD(Calculator!$B$35/Calculator!$F$22,1)),2))+$C70)^2+(1500*ABS(SIN(2*PI()*MOD(Calculator!$B$35/Calculator!$F$22,1)))*IF(MOD(Calculator!$B$35/Calculator!$F$22,1)&lt;0.5,-1,1))^2)))/(1-SQRT(((50*POWER(80,POWER(COS(PI()*MOD(Calculator!$B$35/Calculator!$F$22,1)),2))-$C70)^2+(1500*ABS(SIN(2*PI()*MOD(Calculator!$B$35/Calculator!$F$22,1)))*IF(MOD(Calculator!$B$35/Calculator!$F$22,1)&lt;0.5,-1,1))^2)/((50*POWER(80,POWER(COS(PI()*MOD(Calculator!$B$35/Calculator!$F$22,1)),2))+$C70)^2+(1500*ABS(SIN(2*PI()*MOD(Calculator!$B$35/Calculator!$F$22,1)))*IF(MOD(Calculator!$B$35/Calculator!$F$22,1)&lt;0.5,-1,1))^2))),2))</f>
        <v>—</v>
      </c>
      <c r="ER70" s="291" t="n">
        <f aca="false">IFERROR(ROUND((IF(ISNUMBER(EG70),EG70,0)+IF(ISNUMBER(EH70),EH70,0)+IF(ISNUMBER(EI70),EI70,0)+IF(ISNUMBER(EJ70),EJ70,0)+IF(ISNUMBER(EK70),EK70,0)+IF(ISNUMBER(EL70),EL70,0)+IF(ISNUMBER(EM70),EM70,0)+IF(ISNUMBER(EN70),EN70,0)+IF(ISNUMBER(EO70),EO70,0)+IF(ISNUMBER(EP70),EP70,0)+IF(ISNUMBER(EQ70),EQ70,0))/(IF(ISNUMBER(EG70),1,0)+IF(ISNUMBER(EH70),1,0)+IF(ISNUMBER(EI70),1,0)+IF(ISNUMBER(EJ70),1,0)+IF(ISNUMBER(EK70),1,0)+IF(ISNUMBER(EL70),1,0)+IF(ISNUMBER(EM70),1,0)+IF(ISNUMBER(EN70),1,0)+IF(ISNUMBER(EO70),1,0)+IF(ISNUMBER(EP70),1,0)+IF(ISNUMBER(EQ70),1,0)),4),"")</f>
        <v>10.77</v>
      </c>
      <c r="ES70" s="290" t="str">
        <f aca="false">IF(OR(Calculator!$E$12&lt;&gt;"YES",Calculator!$B$36&lt;Calculator!$G$12),"—",ROUND((1+SQRT(((50*POWER(80,POWER(COS(PI()*MOD(Calculator!$B$36/Calculator!$F$12,1)),2))-$C70)^2+(1500*ABS(SIN(2*PI()*MOD(Calculator!$B$36/Calculator!$F$12,1)))*IF(MOD(Calculator!$B$36/Calculator!$F$12,1)&lt;0.5,-1,1))^2)/((50*POWER(80,POWER(COS(PI()*MOD(Calculator!$B$36/Calculator!$F$12,1)),2))+$C70)^2+(1500*ABS(SIN(2*PI()*MOD(Calculator!$B$36/Calculator!$F$12,1)))*IF(MOD(Calculator!$B$36/Calculator!$F$12,1)&lt;0.5,-1,1))^2)))/(1-SQRT(((50*POWER(80,POWER(COS(PI()*MOD(Calculator!$B$36/Calculator!$F$12,1)),2))-$C70)^2+(1500*ABS(SIN(2*PI()*MOD(Calculator!$B$36/Calculator!$F$12,1)))*IF(MOD(Calculator!$B$36/Calculator!$F$12,1)&lt;0.5,-1,1))^2)/((50*POWER(80,POWER(COS(PI()*MOD(Calculator!$B$36/Calculator!$F$12,1)),2))+$C70)^2+(1500*ABS(SIN(2*PI()*MOD(Calculator!$B$36/Calculator!$F$12,1)))*IF(MOD(Calculator!$B$36/Calculator!$F$12,1)&lt;0.5,-1,1))^2))),2))</f>
        <v>—</v>
      </c>
      <c r="ET70" s="290" t="str">
        <f aca="false">IF(OR(Calculator!$E$13&lt;&gt;"YES",Calculator!$B$36&lt;Calculator!$G$13),"—",ROUND((1+SQRT(((50*POWER(80,POWER(COS(PI()*MOD(Calculator!$B$36/Calculator!$F$13,1)),2))-$C70)^2+(1500*ABS(SIN(2*PI()*MOD(Calculator!$B$36/Calculator!$F$13,1)))*IF(MOD(Calculator!$B$36/Calculator!$F$13,1)&lt;0.5,-1,1))^2)/((50*POWER(80,POWER(COS(PI()*MOD(Calculator!$B$36/Calculator!$F$13,1)),2))+$C70)^2+(1500*ABS(SIN(2*PI()*MOD(Calculator!$B$36/Calculator!$F$13,1)))*IF(MOD(Calculator!$B$36/Calculator!$F$13,1)&lt;0.5,-1,1))^2)))/(1-SQRT(((50*POWER(80,POWER(COS(PI()*MOD(Calculator!$B$36/Calculator!$F$13,1)),2))-$C70)^2+(1500*ABS(SIN(2*PI()*MOD(Calculator!$B$36/Calculator!$F$13,1)))*IF(MOD(Calculator!$B$36/Calculator!$F$13,1)&lt;0.5,-1,1))^2)/((50*POWER(80,POWER(COS(PI()*MOD(Calculator!$B$36/Calculator!$F$13,1)),2))+$C70)^2+(1500*ABS(SIN(2*PI()*MOD(Calculator!$B$36/Calculator!$F$13,1)))*IF(MOD(Calculator!$B$36/Calculator!$F$13,1)&lt;0.5,-1,1))^2))),2))</f>
        <v>—</v>
      </c>
      <c r="EU70" s="290" t="str">
        <f aca="false">IF(OR(Calculator!$E$14&lt;&gt;"YES",Calculator!$B$36&lt;Calculator!$G$14),"—",ROUND((1+SQRT(((50*POWER(80,POWER(COS(PI()*MOD(Calculator!$B$36/Calculator!$F$14,1)),2))-$C70)^2+(1500*ABS(SIN(2*PI()*MOD(Calculator!$B$36/Calculator!$F$14,1)))*IF(MOD(Calculator!$B$36/Calculator!$F$14,1)&lt;0.5,-1,1))^2)/((50*POWER(80,POWER(COS(PI()*MOD(Calculator!$B$36/Calculator!$F$14,1)),2))+$C70)^2+(1500*ABS(SIN(2*PI()*MOD(Calculator!$B$36/Calculator!$F$14,1)))*IF(MOD(Calculator!$B$36/Calculator!$F$14,1)&lt;0.5,-1,1))^2)))/(1-SQRT(((50*POWER(80,POWER(COS(PI()*MOD(Calculator!$B$36/Calculator!$F$14,1)),2))-$C70)^2+(1500*ABS(SIN(2*PI()*MOD(Calculator!$B$36/Calculator!$F$14,1)))*IF(MOD(Calculator!$B$36/Calculator!$F$14,1)&lt;0.5,-1,1))^2)/((50*POWER(80,POWER(COS(PI()*MOD(Calculator!$B$36/Calculator!$F$14,1)),2))+$C70)^2+(1500*ABS(SIN(2*PI()*MOD(Calculator!$B$36/Calculator!$F$14,1)))*IF(MOD(Calculator!$B$36/Calculator!$F$14,1)&lt;0.5,-1,1))^2))),2))</f>
        <v>—</v>
      </c>
      <c r="EV70" s="290" t="n">
        <f aca="false">IF(OR(Calculator!$E$15&lt;&gt;"YES",Calculator!$B$36&lt;Calculator!$G$15),"—",ROUND((1+SQRT(((50*POWER(80,POWER(COS(PI()*MOD(Calculator!$B$36/Calculator!$F$15,1)),2))-$C70)^2+(1500*ABS(SIN(2*PI()*MOD(Calculator!$B$36/Calculator!$F$15,1)))*IF(MOD(Calculator!$B$36/Calculator!$F$15,1)&lt;0.5,-1,1))^2)/((50*POWER(80,POWER(COS(PI()*MOD(Calculator!$B$36/Calculator!$F$15,1)),2))+$C70)^2+(1500*ABS(SIN(2*PI()*MOD(Calculator!$B$36/Calculator!$F$15,1)))*IF(MOD(Calculator!$B$36/Calculator!$F$15,1)&lt;0.5,-1,1))^2)))/(1-SQRT(((50*POWER(80,POWER(COS(PI()*MOD(Calculator!$B$36/Calculator!$F$15,1)),2))-$C70)^2+(1500*ABS(SIN(2*PI()*MOD(Calculator!$B$36/Calculator!$F$15,1)))*IF(MOD(Calculator!$B$36/Calculator!$F$15,1)&lt;0.5,-1,1))^2)/((50*POWER(80,POWER(COS(PI()*MOD(Calculator!$B$36/Calculator!$F$15,1)),2))+$C70)^2+(1500*ABS(SIN(2*PI()*MOD(Calculator!$B$36/Calculator!$F$15,1)))*IF(MOD(Calculator!$B$36/Calculator!$F$15,1)&lt;0.5,-1,1))^2))),2))</f>
        <v>16.52</v>
      </c>
      <c r="EW70" s="290" t="str">
        <f aca="false">IF(OR(Calculator!$E$16&lt;&gt;"YES",Calculator!$B$36&lt;Calculator!$G$16),"—",ROUND((1+SQRT(((50*POWER(80,POWER(COS(PI()*MOD(Calculator!$B$36/Calculator!$F$16,1)),2))-$C70)^2+(1500*ABS(SIN(2*PI()*MOD(Calculator!$B$36/Calculator!$F$16,1)))*IF(MOD(Calculator!$B$36/Calculator!$F$16,1)&lt;0.5,-1,1))^2)/((50*POWER(80,POWER(COS(PI()*MOD(Calculator!$B$36/Calculator!$F$16,1)),2))+$C70)^2+(1500*ABS(SIN(2*PI()*MOD(Calculator!$B$36/Calculator!$F$16,1)))*IF(MOD(Calculator!$B$36/Calculator!$F$16,1)&lt;0.5,-1,1))^2)))/(1-SQRT(((50*POWER(80,POWER(COS(PI()*MOD(Calculator!$B$36/Calculator!$F$16,1)),2))-$C70)^2+(1500*ABS(SIN(2*PI()*MOD(Calculator!$B$36/Calculator!$F$16,1)))*IF(MOD(Calculator!$B$36/Calculator!$F$16,1)&lt;0.5,-1,1))^2)/((50*POWER(80,POWER(COS(PI()*MOD(Calculator!$B$36/Calculator!$F$16,1)),2))+$C70)^2+(1500*ABS(SIN(2*PI()*MOD(Calculator!$B$36/Calculator!$F$16,1)))*IF(MOD(Calculator!$B$36/Calculator!$F$16,1)&lt;0.5,-1,1))^2))),2))</f>
        <v>—</v>
      </c>
      <c r="EX70" s="290" t="n">
        <f aca="false">IF(OR(Calculator!$E$17&lt;&gt;"YES",Calculator!$B$36&lt;Calculator!$G$17),"—",ROUND((1+SQRT(((50*POWER(80,POWER(COS(PI()*MOD(Calculator!$B$36/Calculator!$F$17,1)),2))-$C70)^2+(1500*ABS(SIN(2*PI()*MOD(Calculator!$B$36/Calculator!$F$17,1)))*IF(MOD(Calculator!$B$36/Calculator!$F$17,1)&lt;0.5,-1,1))^2)/((50*POWER(80,POWER(COS(PI()*MOD(Calculator!$B$36/Calculator!$F$17,1)),2))+$C70)^2+(1500*ABS(SIN(2*PI()*MOD(Calculator!$B$36/Calculator!$F$17,1)))*IF(MOD(Calculator!$B$36/Calculator!$F$17,1)&lt;0.5,-1,1))^2)))/(1-SQRT(((50*POWER(80,POWER(COS(PI()*MOD(Calculator!$B$36/Calculator!$F$17,1)),2))-$C70)^2+(1500*ABS(SIN(2*PI()*MOD(Calculator!$B$36/Calculator!$F$17,1)))*IF(MOD(Calculator!$B$36/Calculator!$F$17,1)&lt;0.5,-1,1))^2)/((50*POWER(80,POWER(COS(PI()*MOD(Calculator!$B$36/Calculator!$F$17,1)),2))+$C70)^2+(1500*ABS(SIN(2*PI()*MOD(Calculator!$B$36/Calculator!$F$17,1)))*IF(MOD(Calculator!$B$36/Calculator!$F$17,1)&lt;0.5,-1,1))^2))),2))</f>
        <v>20</v>
      </c>
      <c r="EY70" s="290" t="str">
        <f aca="false">IF(OR(Calculator!$E$18&lt;&gt;"YES",Calculator!$B$36&lt;Calculator!$G$18),"—",ROUND((1+SQRT(((50*POWER(80,POWER(COS(PI()*MOD(Calculator!$B$36/Calculator!$F$18,1)),2))-$C70)^2+(1500*ABS(SIN(2*PI()*MOD(Calculator!$B$36/Calculator!$F$18,1)))*IF(MOD(Calculator!$B$36/Calculator!$F$18,1)&lt;0.5,-1,1))^2)/((50*POWER(80,POWER(COS(PI()*MOD(Calculator!$B$36/Calculator!$F$18,1)),2))+$C70)^2+(1500*ABS(SIN(2*PI()*MOD(Calculator!$B$36/Calculator!$F$18,1)))*IF(MOD(Calculator!$B$36/Calculator!$F$18,1)&lt;0.5,-1,1))^2)))/(1-SQRT(((50*POWER(80,POWER(COS(PI()*MOD(Calculator!$B$36/Calculator!$F$18,1)),2))-$C70)^2+(1500*ABS(SIN(2*PI()*MOD(Calculator!$B$36/Calculator!$F$18,1)))*IF(MOD(Calculator!$B$36/Calculator!$F$18,1)&lt;0.5,-1,1))^2)/((50*POWER(80,POWER(COS(PI()*MOD(Calculator!$B$36/Calculator!$F$18,1)),2))+$C70)^2+(1500*ABS(SIN(2*PI()*MOD(Calculator!$B$36/Calculator!$F$18,1)))*IF(MOD(Calculator!$B$36/Calculator!$F$18,1)&lt;0.5,-1,1))^2))),2))</f>
        <v>—</v>
      </c>
      <c r="EZ70" s="290" t="str">
        <f aca="false">IF(OR(Calculator!$E$19&lt;&gt;"YES",Calculator!$B$36&lt;Calculator!$G$19),"—",ROUND((1+SQRT(((50*POWER(80,POWER(COS(PI()*MOD(Calculator!$B$36/Calculator!$F$19,1)),2))-$C70)^2+(1500*ABS(SIN(2*PI()*MOD(Calculator!$B$36/Calculator!$F$19,1)))*IF(MOD(Calculator!$B$36/Calculator!$F$19,1)&lt;0.5,-1,1))^2)/((50*POWER(80,POWER(COS(PI()*MOD(Calculator!$B$36/Calculator!$F$19,1)),2))+$C70)^2+(1500*ABS(SIN(2*PI()*MOD(Calculator!$B$36/Calculator!$F$19,1)))*IF(MOD(Calculator!$B$36/Calculator!$F$19,1)&lt;0.5,-1,1))^2)))/(1-SQRT(((50*POWER(80,POWER(COS(PI()*MOD(Calculator!$B$36/Calculator!$F$19,1)),2))-$C70)^2+(1500*ABS(SIN(2*PI()*MOD(Calculator!$B$36/Calculator!$F$19,1)))*IF(MOD(Calculator!$B$36/Calculator!$F$19,1)&lt;0.5,-1,1))^2)/((50*POWER(80,POWER(COS(PI()*MOD(Calculator!$B$36/Calculator!$F$19,1)),2))+$C70)^2+(1500*ABS(SIN(2*PI()*MOD(Calculator!$B$36/Calculator!$F$19,1)))*IF(MOD(Calculator!$B$36/Calculator!$F$19,1)&lt;0.5,-1,1))^2))),2))</f>
        <v>—</v>
      </c>
      <c r="FA70" s="290" t="str">
        <f aca="false">IF(OR(Calculator!$E$20&lt;&gt;"YES",Calculator!$B$36&lt;Calculator!$G$20),"—",ROUND((1+SQRT(((50*POWER(80,POWER(COS(PI()*MOD(Calculator!$B$36/Calculator!$F$20,1)),2))-$C70)^2+(1500*ABS(SIN(2*PI()*MOD(Calculator!$B$36/Calculator!$F$20,1)))*IF(MOD(Calculator!$B$36/Calculator!$F$20,1)&lt;0.5,-1,1))^2)/((50*POWER(80,POWER(COS(PI()*MOD(Calculator!$B$36/Calculator!$F$20,1)),2))+$C70)^2+(1500*ABS(SIN(2*PI()*MOD(Calculator!$B$36/Calculator!$F$20,1)))*IF(MOD(Calculator!$B$36/Calculator!$F$20,1)&lt;0.5,-1,1))^2)))/(1-SQRT(((50*POWER(80,POWER(COS(PI()*MOD(Calculator!$B$36/Calculator!$F$20,1)),2))-$C70)^2+(1500*ABS(SIN(2*PI()*MOD(Calculator!$B$36/Calculator!$F$20,1)))*IF(MOD(Calculator!$B$36/Calculator!$F$20,1)&lt;0.5,-1,1))^2)/((50*POWER(80,POWER(COS(PI()*MOD(Calculator!$B$36/Calculator!$F$20,1)),2))+$C70)^2+(1500*ABS(SIN(2*PI()*MOD(Calculator!$B$36/Calculator!$F$20,1)))*IF(MOD(Calculator!$B$36/Calculator!$F$20,1)&lt;0.5,-1,1))^2))),2))</f>
        <v>—</v>
      </c>
      <c r="FB70" s="290" t="str">
        <f aca="false">IF(OR(Calculator!$E$21&lt;&gt;"YES",Calculator!$B$36&lt;Calculator!$G$21),"—",ROUND((1+SQRT(((50*POWER(80,POWER(COS(PI()*MOD(Calculator!$B$36/Calculator!$F$21,1)),2))-$C70)^2+(1500*ABS(SIN(2*PI()*MOD(Calculator!$B$36/Calculator!$F$21,1)))*IF(MOD(Calculator!$B$36/Calculator!$F$21,1)&lt;0.5,-1,1))^2)/((50*POWER(80,POWER(COS(PI()*MOD(Calculator!$B$36/Calculator!$F$21,1)),2))+$C70)^2+(1500*ABS(SIN(2*PI()*MOD(Calculator!$B$36/Calculator!$F$21,1)))*IF(MOD(Calculator!$B$36/Calculator!$F$21,1)&lt;0.5,-1,1))^2)))/(1-SQRT(((50*POWER(80,POWER(COS(PI()*MOD(Calculator!$B$36/Calculator!$F$21,1)),2))-$C70)^2+(1500*ABS(SIN(2*PI()*MOD(Calculator!$B$36/Calculator!$F$21,1)))*IF(MOD(Calculator!$B$36/Calculator!$F$21,1)&lt;0.5,-1,1))^2)/((50*POWER(80,POWER(COS(PI()*MOD(Calculator!$B$36/Calculator!$F$21,1)),2))+$C70)^2+(1500*ABS(SIN(2*PI()*MOD(Calculator!$B$36/Calculator!$F$21,1)))*IF(MOD(Calculator!$B$36/Calculator!$F$21,1)&lt;0.5,-1,1))^2))),2))</f>
        <v>—</v>
      </c>
      <c r="FC70" s="290" t="str">
        <f aca="false">IF(OR(Calculator!$E$22&lt;&gt;"YES",Calculator!$B$36&lt;Calculator!$G$22),"—",ROUND((1+SQRT(((50*POWER(80,POWER(COS(PI()*MOD(Calculator!$B$36/Calculator!$F$22,1)),2))-$C70)^2+(1500*ABS(SIN(2*PI()*MOD(Calculator!$B$36/Calculator!$F$22,1)))*IF(MOD(Calculator!$B$36/Calculator!$F$22,1)&lt;0.5,-1,1))^2)/((50*POWER(80,POWER(COS(PI()*MOD(Calculator!$B$36/Calculator!$F$22,1)),2))+$C70)^2+(1500*ABS(SIN(2*PI()*MOD(Calculator!$B$36/Calculator!$F$22,1)))*IF(MOD(Calculator!$B$36/Calculator!$F$22,1)&lt;0.5,-1,1))^2)))/(1-SQRT(((50*POWER(80,POWER(COS(PI()*MOD(Calculator!$B$36/Calculator!$F$22,1)),2))-$C70)^2+(1500*ABS(SIN(2*PI()*MOD(Calculator!$B$36/Calculator!$F$22,1)))*IF(MOD(Calculator!$B$36/Calculator!$F$22,1)&lt;0.5,-1,1))^2)/((50*POWER(80,POWER(COS(PI()*MOD(Calculator!$B$36/Calculator!$F$22,1)),2))+$C70)^2+(1500*ABS(SIN(2*PI()*MOD(Calculator!$B$36/Calculator!$F$22,1)))*IF(MOD(Calculator!$B$36/Calculator!$F$22,1)&lt;0.5,-1,1))^2))),2))</f>
        <v>—</v>
      </c>
      <c r="FD70" s="291" t="n">
        <f aca="false">IFERROR(ROUND((IF(ISNUMBER(ES70),ES70,0)+IF(ISNUMBER(ET70),ET70,0)+IF(ISNUMBER(EU70),EU70,0)+IF(ISNUMBER(EV70),EV70,0)+IF(ISNUMBER(EW70),EW70,0)+IF(ISNUMBER(EX70),EX70,0)+IF(ISNUMBER(EY70),EY70,0)+IF(ISNUMBER(EZ70),EZ70,0)+IF(ISNUMBER(FA70),FA70,0)+IF(ISNUMBER(FB70),FB70,0)+IF(ISNUMBER(FC70),FC70,0))/(IF(ISNUMBER(ES70),1,0)+IF(ISNUMBER(ET70),1,0)+IF(ISNUMBER(EU70),1,0)+IF(ISNUMBER(EV70),1,0)+IF(ISNUMBER(EW70),1,0)+IF(ISNUMBER(EX70),1,0)+IF(ISNUMBER(EY70),1,0)+IF(ISNUMBER(EZ70),1,0)+IF(ISNUMBER(FA70),1,0)+IF(ISNUMBER(FB70),1,0)+IF(ISNUMBER(FC70),1,0)),4),"")</f>
        <v>18.26</v>
      </c>
      <c r="FE70" s="290" t="str">
        <f aca="false">IF(OR(Calculator!$E$12&lt;&gt;"YES",Calculator!$B$37&lt;Calculator!$G$12),"—",ROUND((1+SQRT(((50*POWER(80,POWER(COS(PI()*MOD(Calculator!$B$37/Calculator!$F$12,1)),2))-$C70)^2+(1500*ABS(SIN(2*PI()*MOD(Calculator!$B$37/Calculator!$F$12,1)))*IF(MOD(Calculator!$B$37/Calculator!$F$12,1)&lt;0.5,-1,1))^2)/((50*POWER(80,POWER(COS(PI()*MOD(Calculator!$B$37/Calculator!$F$12,1)),2))+$C70)^2+(1500*ABS(SIN(2*PI()*MOD(Calculator!$B$37/Calculator!$F$12,1)))*IF(MOD(Calculator!$B$37/Calculator!$F$12,1)&lt;0.5,-1,1))^2)))/(1-SQRT(((50*POWER(80,POWER(COS(PI()*MOD(Calculator!$B$37/Calculator!$F$12,1)),2))-$C70)^2+(1500*ABS(SIN(2*PI()*MOD(Calculator!$B$37/Calculator!$F$12,1)))*IF(MOD(Calculator!$B$37/Calculator!$F$12,1)&lt;0.5,-1,1))^2)/((50*POWER(80,POWER(COS(PI()*MOD(Calculator!$B$37/Calculator!$F$12,1)),2))+$C70)^2+(1500*ABS(SIN(2*PI()*MOD(Calculator!$B$37/Calculator!$F$12,1)))*IF(MOD(Calculator!$B$37/Calculator!$F$12,1)&lt;0.5,-1,1))^2))),2))</f>
        <v>—</v>
      </c>
      <c r="FF70" s="290" t="str">
        <f aca="false">IF(OR(Calculator!$E$13&lt;&gt;"YES",Calculator!$B$37&lt;Calculator!$G$13),"—",ROUND((1+SQRT(((50*POWER(80,POWER(COS(PI()*MOD(Calculator!$B$37/Calculator!$F$13,1)),2))-$C70)^2+(1500*ABS(SIN(2*PI()*MOD(Calculator!$B$37/Calculator!$F$13,1)))*IF(MOD(Calculator!$B$37/Calculator!$F$13,1)&lt;0.5,-1,1))^2)/((50*POWER(80,POWER(COS(PI()*MOD(Calculator!$B$37/Calculator!$F$13,1)),2))+$C70)^2+(1500*ABS(SIN(2*PI()*MOD(Calculator!$B$37/Calculator!$F$13,1)))*IF(MOD(Calculator!$B$37/Calculator!$F$13,1)&lt;0.5,-1,1))^2)))/(1-SQRT(((50*POWER(80,POWER(COS(PI()*MOD(Calculator!$B$37/Calculator!$F$13,1)),2))-$C70)^2+(1500*ABS(SIN(2*PI()*MOD(Calculator!$B$37/Calculator!$F$13,1)))*IF(MOD(Calculator!$B$37/Calculator!$F$13,1)&lt;0.5,-1,1))^2)/((50*POWER(80,POWER(COS(PI()*MOD(Calculator!$B$37/Calculator!$F$13,1)),2))+$C70)^2+(1500*ABS(SIN(2*PI()*MOD(Calculator!$B$37/Calculator!$F$13,1)))*IF(MOD(Calculator!$B$37/Calculator!$F$13,1)&lt;0.5,-1,1))^2))),2))</f>
        <v>—</v>
      </c>
      <c r="FG70" s="290" t="str">
        <f aca="false">IF(OR(Calculator!$E$14&lt;&gt;"YES",Calculator!$B$37&lt;Calculator!$G$14),"—",ROUND((1+SQRT(((50*POWER(80,POWER(COS(PI()*MOD(Calculator!$B$37/Calculator!$F$14,1)),2))-$C70)^2+(1500*ABS(SIN(2*PI()*MOD(Calculator!$B$37/Calculator!$F$14,1)))*IF(MOD(Calculator!$B$37/Calculator!$F$14,1)&lt;0.5,-1,1))^2)/((50*POWER(80,POWER(COS(PI()*MOD(Calculator!$B$37/Calculator!$F$14,1)),2))+$C70)^2+(1500*ABS(SIN(2*PI()*MOD(Calculator!$B$37/Calculator!$F$14,1)))*IF(MOD(Calculator!$B$37/Calculator!$F$14,1)&lt;0.5,-1,1))^2)))/(1-SQRT(((50*POWER(80,POWER(COS(PI()*MOD(Calculator!$B$37/Calculator!$F$14,1)),2))-$C70)^2+(1500*ABS(SIN(2*PI()*MOD(Calculator!$B$37/Calculator!$F$14,1)))*IF(MOD(Calculator!$B$37/Calculator!$F$14,1)&lt;0.5,-1,1))^2)/((50*POWER(80,POWER(COS(PI()*MOD(Calculator!$B$37/Calculator!$F$14,1)),2))+$C70)^2+(1500*ABS(SIN(2*PI()*MOD(Calculator!$B$37/Calculator!$F$14,1)))*IF(MOD(Calculator!$B$37/Calculator!$F$14,1)&lt;0.5,-1,1))^2))),2))</f>
        <v>—</v>
      </c>
      <c r="FH70" s="290" t="n">
        <f aca="false">IF(OR(Calculator!$E$15&lt;&gt;"YES",Calculator!$B$37&lt;Calculator!$G$15),"—",ROUND((1+SQRT(((50*POWER(80,POWER(COS(PI()*MOD(Calculator!$B$37/Calculator!$F$15,1)),2))-$C70)^2+(1500*ABS(SIN(2*PI()*MOD(Calculator!$B$37/Calculator!$F$15,1)))*IF(MOD(Calculator!$B$37/Calculator!$F$15,1)&lt;0.5,-1,1))^2)/((50*POWER(80,POWER(COS(PI()*MOD(Calculator!$B$37/Calculator!$F$15,1)),2))+$C70)^2+(1500*ABS(SIN(2*PI()*MOD(Calculator!$B$37/Calculator!$F$15,1)))*IF(MOD(Calculator!$B$37/Calculator!$F$15,1)&lt;0.5,-1,1))^2)))/(1-SQRT(((50*POWER(80,POWER(COS(PI()*MOD(Calculator!$B$37/Calculator!$F$15,1)),2))-$C70)^2+(1500*ABS(SIN(2*PI()*MOD(Calculator!$B$37/Calculator!$F$15,1)))*IF(MOD(Calculator!$B$37/Calculator!$F$15,1)&lt;0.5,-1,1))^2)/((50*POWER(80,POWER(COS(PI()*MOD(Calculator!$B$37/Calculator!$F$15,1)),2))+$C70)^2+(1500*ABS(SIN(2*PI()*MOD(Calculator!$B$37/Calculator!$F$15,1)))*IF(MOD(Calculator!$B$37/Calculator!$F$15,1)&lt;0.5,-1,1))^2))),2))</f>
        <v>2.3</v>
      </c>
      <c r="FI70" s="290" t="str">
        <f aca="false">IF(OR(Calculator!$E$16&lt;&gt;"YES",Calculator!$B$37&lt;Calculator!$G$16),"—",ROUND((1+SQRT(((50*POWER(80,POWER(COS(PI()*MOD(Calculator!$B$37/Calculator!$F$16,1)),2))-$C70)^2+(1500*ABS(SIN(2*PI()*MOD(Calculator!$B$37/Calculator!$F$16,1)))*IF(MOD(Calculator!$B$37/Calculator!$F$16,1)&lt;0.5,-1,1))^2)/((50*POWER(80,POWER(COS(PI()*MOD(Calculator!$B$37/Calculator!$F$16,1)),2))+$C70)^2+(1500*ABS(SIN(2*PI()*MOD(Calculator!$B$37/Calculator!$F$16,1)))*IF(MOD(Calculator!$B$37/Calculator!$F$16,1)&lt;0.5,-1,1))^2)))/(1-SQRT(((50*POWER(80,POWER(COS(PI()*MOD(Calculator!$B$37/Calculator!$F$16,1)),2))-$C70)^2+(1500*ABS(SIN(2*PI()*MOD(Calculator!$B$37/Calculator!$F$16,1)))*IF(MOD(Calculator!$B$37/Calculator!$F$16,1)&lt;0.5,-1,1))^2)/((50*POWER(80,POWER(COS(PI()*MOD(Calculator!$B$37/Calculator!$F$16,1)),2))+$C70)^2+(1500*ABS(SIN(2*PI()*MOD(Calculator!$B$37/Calculator!$F$16,1)))*IF(MOD(Calculator!$B$37/Calculator!$F$16,1)&lt;0.5,-1,1))^2))),2))</f>
        <v>—</v>
      </c>
      <c r="FJ70" s="290" t="n">
        <f aca="false">IF(OR(Calculator!$E$17&lt;&gt;"YES",Calculator!$B$37&lt;Calculator!$G$17),"—",ROUND((1+SQRT(((50*POWER(80,POWER(COS(PI()*MOD(Calculator!$B$37/Calculator!$F$17,1)),2))-$C70)^2+(1500*ABS(SIN(2*PI()*MOD(Calculator!$B$37/Calculator!$F$17,1)))*IF(MOD(Calculator!$B$37/Calculator!$F$17,1)&lt;0.5,-1,1))^2)/((50*POWER(80,POWER(COS(PI()*MOD(Calculator!$B$37/Calculator!$F$17,1)),2))+$C70)^2+(1500*ABS(SIN(2*PI()*MOD(Calculator!$B$37/Calculator!$F$17,1)))*IF(MOD(Calculator!$B$37/Calculator!$F$17,1)&lt;0.5,-1,1))^2)))/(1-SQRT(((50*POWER(80,POWER(COS(PI()*MOD(Calculator!$B$37/Calculator!$F$17,1)),2))-$C70)^2+(1500*ABS(SIN(2*PI()*MOD(Calculator!$B$37/Calculator!$F$17,1)))*IF(MOD(Calculator!$B$37/Calculator!$F$17,1)&lt;0.5,-1,1))^2)/((50*POWER(80,POWER(COS(PI()*MOD(Calculator!$B$37/Calculator!$F$17,1)),2))+$C70)^2+(1500*ABS(SIN(2*PI()*MOD(Calculator!$B$37/Calculator!$F$17,1)))*IF(MOD(Calculator!$B$37/Calculator!$F$17,1)&lt;0.5,-1,1))^2))),2))</f>
        <v>14.13</v>
      </c>
      <c r="FK70" s="290" t="str">
        <f aca="false">IF(OR(Calculator!$E$18&lt;&gt;"YES",Calculator!$B$37&lt;Calculator!$G$18),"—",ROUND((1+SQRT(((50*POWER(80,POWER(COS(PI()*MOD(Calculator!$B$37/Calculator!$F$18,1)),2))-$C70)^2+(1500*ABS(SIN(2*PI()*MOD(Calculator!$B$37/Calculator!$F$18,1)))*IF(MOD(Calculator!$B$37/Calculator!$F$18,1)&lt;0.5,-1,1))^2)/((50*POWER(80,POWER(COS(PI()*MOD(Calculator!$B$37/Calculator!$F$18,1)),2))+$C70)^2+(1500*ABS(SIN(2*PI()*MOD(Calculator!$B$37/Calculator!$F$18,1)))*IF(MOD(Calculator!$B$37/Calculator!$F$18,1)&lt;0.5,-1,1))^2)))/(1-SQRT(((50*POWER(80,POWER(COS(PI()*MOD(Calculator!$B$37/Calculator!$F$18,1)),2))-$C70)^2+(1500*ABS(SIN(2*PI()*MOD(Calculator!$B$37/Calculator!$F$18,1)))*IF(MOD(Calculator!$B$37/Calculator!$F$18,1)&lt;0.5,-1,1))^2)/((50*POWER(80,POWER(COS(PI()*MOD(Calculator!$B$37/Calculator!$F$18,1)),2))+$C70)^2+(1500*ABS(SIN(2*PI()*MOD(Calculator!$B$37/Calculator!$F$18,1)))*IF(MOD(Calculator!$B$37/Calculator!$F$18,1)&lt;0.5,-1,1))^2))),2))</f>
        <v>—</v>
      </c>
      <c r="FL70" s="290" t="str">
        <f aca="false">IF(OR(Calculator!$E$19&lt;&gt;"YES",Calculator!$B$37&lt;Calculator!$G$19),"—",ROUND((1+SQRT(((50*POWER(80,POWER(COS(PI()*MOD(Calculator!$B$37/Calculator!$F$19,1)),2))-$C70)^2+(1500*ABS(SIN(2*PI()*MOD(Calculator!$B$37/Calculator!$F$19,1)))*IF(MOD(Calculator!$B$37/Calculator!$F$19,1)&lt;0.5,-1,1))^2)/((50*POWER(80,POWER(COS(PI()*MOD(Calculator!$B$37/Calculator!$F$19,1)),2))+$C70)^2+(1500*ABS(SIN(2*PI()*MOD(Calculator!$B$37/Calculator!$F$19,1)))*IF(MOD(Calculator!$B$37/Calculator!$F$19,1)&lt;0.5,-1,1))^2)))/(1-SQRT(((50*POWER(80,POWER(COS(PI()*MOD(Calculator!$B$37/Calculator!$F$19,1)),2))-$C70)^2+(1500*ABS(SIN(2*PI()*MOD(Calculator!$B$37/Calculator!$F$19,1)))*IF(MOD(Calculator!$B$37/Calculator!$F$19,1)&lt;0.5,-1,1))^2)/((50*POWER(80,POWER(COS(PI()*MOD(Calculator!$B$37/Calculator!$F$19,1)),2))+$C70)^2+(1500*ABS(SIN(2*PI()*MOD(Calculator!$B$37/Calculator!$F$19,1)))*IF(MOD(Calculator!$B$37/Calculator!$F$19,1)&lt;0.5,-1,1))^2))),2))</f>
        <v>—</v>
      </c>
      <c r="FM70" s="290" t="str">
        <f aca="false">IF(OR(Calculator!$E$20&lt;&gt;"YES",Calculator!$B$37&lt;Calculator!$G$20),"—",ROUND((1+SQRT(((50*POWER(80,POWER(COS(PI()*MOD(Calculator!$B$37/Calculator!$F$20,1)),2))-$C70)^2+(1500*ABS(SIN(2*PI()*MOD(Calculator!$B$37/Calculator!$F$20,1)))*IF(MOD(Calculator!$B$37/Calculator!$F$20,1)&lt;0.5,-1,1))^2)/((50*POWER(80,POWER(COS(PI()*MOD(Calculator!$B$37/Calculator!$F$20,1)),2))+$C70)^2+(1500*ABS(SIN(2*PI()*MOD(Calculator!$B$37/Calculator!$F$20,1)))*IF(MOD(Calculator!$B$37/Calculator!$F$20,1)&lt;0.5,-1,1))^2)))/(1-SQRT(((50*POWER(80,POWER(COS(PI()*MOD(Calculator!$B$37/Calculator!$F$20,1)),2))-$C70)^2+(1500*ABS(SIN(2*PI()*MOD(Calculator!$B$37/Calculator!$F$20,1)))*IF(MOD(Calculator!$B$37/Calculator!$F$20,1)&lt;0.5,-1,1))^2)/((50*POWER(80,POWER(COS(PI()*MOD(Calculator!$B$37/Calculator!$F$20,1)),2))+$C70)^2+(1500*ABS(SIN(2*PI()*MOD(Calculator!$B$37/Calculator!$F$20,1)))*IF(MOD(Calculator!$B$37/Calculator!$F$20,1)&lt;0.5,-1,1))^2))),2))</f>
        <v>—</v>
      </c>
      <c r="FN70" s="290" t="str">
        <f aca="false">IF(OR(Calculator!$E$21&lt;&gt;"YES",Calculator!$B$37&lt;Calculator!$G$21),"—",ROUND((1+SQRT(((50*POWER(80,POWER(COS(PI()*MOD(Calculator!$B$37/Calculator!$F$21,1)),2))-$C70)^2+(1500*ABS(SIN(2*PI()*MOD(Calculator!$B$37/Calculator!$F$21,1)))*IF(MOD(Calculator!$B$37/Calculator!$F$21,1)&lt;0.5,-1,1))^2)/((50*POWER(80,POWER(COS(PI()*MOD(Calculator!$B$37/Calculator!$F$21,1)),2))+$C70)^2+(1500*ABS(SIN(2*PI()*MOD(Calculator!$B$37/Calculator!$F$21,1)))*IF(MOD(Calculator!$B$37/Calculator!$F$21,1)&lt;0.5,-1,1))^2)))/(1-SQRT(((50*POWER(80,POWER(COS(PI()*MOD(Calculator!$B$37/Calculator!$F$21,1)),2))-$C70)^2+(1500*ABS(SIN(2*PI()*MOD(Calculator!$B$37/Calculator!$F$21,1)))*IF(MOD(Calculator!$B$37/Calculator!$F$21,1)&lt;0.5,-1,1))^2)/((50*POWER(80,POWER(COS(PI()*MOD(Calculator!$B$37/Calculator!$F$21,1)),2))+$C70)^2+(1500*ABS(SIN(2*PI()*MOD(Calculator!$B$37/Calculator!$F$21,1)))*IF(MOD(Calculator!$B$37/Calculator!$F$21,1)&lt;0.5,-1,1))^2))),2))</f>
        <v>—</v>
      </c>
      <c r="FO70" s="290" t="str">
        <f aca="false">IF(OR(Calculator!$E$22&lt;&gt;"YES",Calculator!$B$37&lt;Calculator!$G$22),"—",ROUND((1+SQRT(((50*POWER(80,POWER(COS(PI()*MOD(Calculator!$B$37/Calculator!$F$22,1)),2))-$C70)^2+(1500*ABS(SIN(2*PI()*MOD(Calculator!$B$37/Calculator!$F$22,1)))*IF(MOD(Calculator!$B$37/Calculator!$F$22,1)&lt;0.5,-1,1))^2)/((50*POWER(80,POWER(COS(PI()*MOD(Calculator!$B$37/Calculator!$F$22,1)),2))+$C70)^2+(1500*ABS(SIN(2*PI()*MOD(Calculator!$B$37/Calculator!$F$22,1)))*IF(MOD(Calculator!$B$37/Calculator!$F$22,1)&lt;0.5,-1,1))^2)))/(1-SQRT(((50*POWER(80,POWER(COS(PI()*MOD(Calculator!$B$37/Calculator!$F$22,1)),2))-$C70)^2+(1500*ABS(SIN(2*PI()*MOD(Calculator!$B$37/Calculator!$F$22,1)))*IF(MOD(Calculator!$B$37/Calculator!$F$22,1)&lt;0.5,-1,1))^2)/((50*POWER(80,POWER(COS(PI()*MOD(Calculator!$B$37/Calculator!$F$22,1)),2))+$C70)^2+(1500*ABS(SIN(2*PI()*MOD(Calculator!$B$37/Calculator!$F$22,1)))*IF(MOD(Calculator!$B$37/Calculator!$F$22,1)&lt;0.5,-1,1))^2))),2))</f>
        <v>—</v>
      </c>
      <c r="FP70" s="291" t="n">
        <f aca="false">IFERROR(ROUND((IF(ISNUMBER(FE70),FE70,0)+IF(ISNUMBER(FF70),FF70,0)+IF(ISNUMBER(FG70),FG70,0)+IF(ISNUMBER(FH70),FH70,0)+IF(ISNUMBER(FI70),FI70,0)+IF(ISNUMBER(FJ70),FJ70,0)+IF(ISNUMBER(FK70),FK70,0)+IF(ISNUMBER(FL70),FL70,0)+IF(ISNUMBER(FM70),FM70,0)+IF(ISNUMBER(FN70),FN70,0)+IF(ISNUMBER(FO70),FO70,0))/(IF(ISNUMBER(FE70),1,0)+IF(ISNUMBER(FF70),1,0)+IF(ISNUMBER(FG70),1,0)+IF(ISNUMBER(FH70),1,0)+IF(ISNUMBER(FI70),1,0)+IF(ISNUMBER(FJ70),1,0)+IF(ISNUMBER(FK70),1,0)+IF(ISNUMBER(FL70),1,0)+IF(ISNUMBER(FM70),1,0)+IF(ISNUMBER(FN70),1,0)+IF(ISNUMBER(FO70),1,0)),4),"")</f>
        <v>8.215</v>
      </c>
      <c r="FQ70" s="290" t="str">
        <f aca="false">IF(OR(Calculator!$E$12&lt;&gt;"YES",Calculator!$B$38&lt;Calculator!$G$12),"—",ROUND((1+SQRT(((50*POWER(80,POWER(COS(PI()*MOD(Calculator!$B$38/Calculator!$F$12,1)),2))-$C70)^2+(1500*ABS(SIN(2*PI()*MOD(Calculator!$B$38/Calculator!$F$12,1)))*IF(MOD(Calculator!$B$38/Calculator!$F$12,1)&lt;0.5,-1,1))^2)/((50*POWER(80,POWER(COS(PI()*MOD(Calculator!$B$38/Calculator!$F$12,1)),2))+$C70)^2+(1500*ABS(SIN(2*PI()*MOD(Calculator!$B$38/Calculator!$F$12,1)))*IF(MOD(Calculator!$B$38/Calculator!$F$12,1)&lt;0.5,-1,1))^2)))/(1-SQRT(((50*POWER(80,POWER(COS(PI()*MOD(Calculator!$B$38/Calculator!$F$12,1)),2))-$C70)^2+(1500*ABS(SIN(2*PI()*MOD(Calculator!$B$38/Calculator!$F$12,1)))*IF(MOD(Calculator!$B$38/Calculator!$F$12,1)&lt;0.5,-1,1))^2)/((50*POWER(80,POWER(COS(PI()*MOD(Calculator!$B$38/Calculator!$F$12,1)),2))+$C70)^2+(1500*ABS(SIN(2*PI()*MOD(Calculator!$B$38/Calculator!$F$12,1)))*IF(MOD(Calculator!$B$38/Calculator!$F$12,1)&lt;0.5,-1,1))^2))),2))</f>
        <v>—</v>
      </c>
      <c r="FR70" s="290" t="str">
        <f aca="false">IF(OR(Calculator!$E$13&lt;&gt;"YES",Calculator!$B$38&lt;Calculator!$G$13),"—",ROUND((1+SQRT(((50*POWER(80,POWER(COS(PI()*MOD(Calculator!$B$38/Calculator!$F$13,1)),2))-$C70)^2+(1500*ABS(SIN(2*PI()*MOD(Calculator!$B$38/Calculator!$F$13,1)))*IF(MOD(Calculator!$B$38/Calculator!$F$13,1)&lt;0.5,-1,1))^2)/((50*POWER(80,POWER(COS(PI()*MOD(Calculator!$B$38/Calculator!$F$13,1)),2))+$C70)^2+(1500*ABS(SIN(2*PI()*MOD(Calculator!$B$38/Calculator!$F$13,1)))*IF(MOD(Calculator!$B$38/Calculator!$F$13,1)&lt;0.5,-1,1))^2)))/(1-SQRT(((50*POWER(80,POWER(COS(PI()*MOD(Calculator!$B$38/Calculator!$F$13,1)),2))-$C70)^2+(1500*ABS(SIN(2*PI()*MOD(Calculator!$B$38/Calculator!$F$13,1)))*IF(MOD(Calculator!$B$38/Calculator!$F$13,1)&lt;0.5,-1,1))^2)/((50*POWER(80,POWER(COS(PI()*MOD(Calculator!$B$38/Calculator!$F$13,1)),2))+$C70)^2+(1500*ABS(SIN(2*PI()*MOD(Calculator!$B$38/Calculator!$F$13,1)))*IF(MOD(Calculator!$B$38/Calculator!$F$13,1)&lt;0.5,-1,1))^2))),2))</f>
        <v>—</v>
      </c>
      <c r="FS70" s="290" t="str">
        <f aca="false">IF(OR(Calculator!$E$14&lt;&gt;"YES",Calculator!$B$38&lt;Calculator!$G$14),"—",ROUND((1+SQRT(((50*POWER(80,POWER(COS(PI()*MOD(Calculator!$B$38/Calculator!$F$14,1)),2))-$C70)^2+(1500*ABS(SIN(2*PI()*MOD(Calculator!$B$38/Calculator!$F$14,1)))*IF(MOD(Calculator!$B$38/Calculator!$F$14,1)&lt;0.5,-1,1))^2)/((50*POWER(80,POWER(COS(PI()*MOD(Calculator!$B$38/Calculator!$F$14,1)),2))+$C70)^2+(1500*ABS(SIN(2*PI()*MOD(Calculator!$B$38/Calculator!$F$14,1)))*IF(MOD(Calculator!$B$38/Calculator!$F$14,1)&lt;0.5,-1,1))^2)))/(1-SQRT(((50*POWER(80,POWER(COS(PI()*MOD(Calculator!$B$38/Calculator!$F$14,1)),2))-$C70)^2+(1500*ABS(SIN(2*PI()*MOD(Calculator!$B$38/Calculator!$F$14,1)))*IF(MOD(Calculator!$B$38/Calculator!$F$14,1)&lt;0.5,-1,1))^2)/((50*POWER(80,POWER(COS(PI()*MOD(Calculator!$B$38/Calculator!$F$14,1)),2))+$C70)^2+(1500*ABS(SIN(2*PI()*MOD(Calculator!$B$38/Calculator!$F$14,1)))*IF(MOD(Calculator!$B$38/Calculator!$F$14,1)&lt;0.5,-1,1))^2))),2))</f>
        <v>—</v>
      </c>
      <c r="FT70" s="290" t="n">
        <f aca="false">IF(OR(Calculator!$E$15&lt;&gt;"YES",Calculator!$B$38&lt;Calculator!$G$15),"—",ROUND((1+SQRT(((50*POWER(80,POWER(COS(PI()*MOD(Calculator!$B$38/Calculator!$F$15,1)),2))-$C70)^2+(1500*ABS(SIN(2*PI()*MOD(Calculator!$B$38/Calculator!$F$15,1)))*IF(MOD(Calculator!$B$38/Calculator!$F$15,1)&lt;0.5,-1,1))^2)/((50*POWER(80,POWER(COS(PI()*MOD(Calculator!$B$38/Calculator!$F$15,1)),2))+$C70)^2+(1500*ABS(SIN(2*PI()*MOD(Calculator!$B$38/Calculator!$F$15,1)))*IF(MOD(Calculator!$B$38/Calculator!$F$15,1)&lt;0.5,-1,1))^2)))/(1-SQRT(((50*POWER(80,POWER(COS(PI()*MOD(Calculator!$B$38/Calculator!$F$15,1)),2))-$C70)^2+(1500*ABS(SIN(2*PI()*MOD(Calculator!$B$38/Calculator!$F$15,1)))*IF(MOD(Calculator!$B$38/Calculator!$F$15,1)&lt;0.5,-1,1))^2)/((50*POWER(80,POWER(COS(PI()*MOD(Calculator!$B$38/Calculator!$F$15,1)),2))+$C70)^2+(1500*ABS(SIN(2*PI()*MOD(Calculator!$B$38/Calculator!$F$15,1)))*IF(MOD(Calculator!$B$38/Calculator!$F$15,1)&lt;0.5,-1,1))^2))),2))</f>
        <v>2.15</v>
      </c>
      <c r="FU70" s="290" t="str">
        <f aca="false">IF(OR(Calculator!$E$16&lt;&gt;"YES",Calculator!$B$38&lt;Calculator!$G$16),"—",ROUND((1+SQRT(((50*POWER(80,POWER(COS(PI()*MOD(Calculator!$B$38/Calculator!$F$16,1)),2))-$C70)^2+(1500*ABS(SIN(2*PI()*MOD(Calculator!$B$38/Calculator!$F$16,1)))*IF(MOD(Calculator!$B$38/Calculator!$F$16,1)&lt;0.5,-1,1))^2)/((50*POWER(80,POWER(COS(PI()*MOD(Calculator!$B$38/Calculator!$F$16,1)),2))+$C70)^2+(1500*ABS(SIN(2*PI()*MOD(Calculator!$B$38/Calculator!$F$16,1)))*IF(MOD(Calculator!$B$38/Calculator!$F$16,1)&lt;0.5,-1,1))^2)))/(1-SQRT(((50*POWER(80,POWER(COS(PI()*MOD(Calculator!$B$38/Calculator!$F$16,1)),2))-$C70)^2+(1500*ABS(SIN(2*PI()*MOD(Calculator!$B$38/Calculator!$F$16,1)))*IF(MOD(Calculator!$B$38/Calculator!$F$16,1)&lt;0.5,-1,1))^2)/((50*POWER(80,POWER(COS(PI()*MOD(Calculator!$B$38/Calculator!$F$16,1)),2))+$C70)^2+(1500*ABS(SIN(2*PI()*MOD(Calculator!$B$38/Calculator!$F$16,1)))*IF(MOD(Calculator!$B$38/Calculator!$F$16,1)&lt;0.5,-1,1))^2))),2))</f>
        <v>—</v>
      </c>
      <c r="FV70" s="290" t="n">
        <f aca="false">IF(OR(Calculator!$E$17&lt;&gt;"YES",Calculator!$B$38&lt;Calculator!$G$17),"—",ROUND((1+SQRT(((50*POWER(80,POWER(COS(PI()*MOD(Calculator!$B$38/Calculator!$F$17,1)),2))-$C70)^2+(1500*ABS(SIN(2*PI()*MOD(Calculator!$B$38/Calculator!$F$17,1)))*IF(MOD(Calculator!$B$38/Calculator!$F$17,1)&lt;0.5,-1,1))^2)/((50*POWER(80,POWER(COS(PI()*MOD(Calculator!$B$38/Calculator!$F$17,1)),2))+$C70)^2+(1500*ABS(SIN(2*PI()*MOD(Calculator!$B$38/Calculator!$F$17,1)))*IF(MOD(Calculator!$B$38/Calculator!$F$17,1)&lt;0.5,-1,1))^2)))/(1-SQRT(((50*POWER(80,POWER(COS(PI()*MOD(Calculator!$B$38/Calculator!$F$17,1)),2))-$C70)^2+(1500*ABS(SIN(2*PI()*MOD(Calculator!$B$38/Calculator!$F$17,1)))*IF(MOD(Calculator!$B$38/Calculator!$F$17,1)&lt;0.5,-1,1))^2)/((50*POWER(80,POWER(COS(PI()*MOD(Calculator!$B$38/Calculator!$F$17,1)),2))+$C70)^2+(1500*ABS(SIN(2*PI()*MOD(Calculator!$B$38/Calculator!$F$17,1)))*IF(MOD(Calculator!$B$38/Calculator!$F$17,1)&lt;0.5,-1,1))^2))),2))</f>
        <v>17.57</v>
      </c>
      <c r="FW70" s="290" t="str">
        <f aca="false">IF(OR(Calculator!$E$18&lt;&gt;"YES",Calculator!$B$38&lt;Calculator!$G$18),"—",ROUND((1+SQRT(((50*POWER(80,POWER(COS(PI()*MOD(Calculator!$B$38/Calculator!$F$18,1)),2))-$C70)^2+(1500*ABS(SIN(2*PI()*MOD(Calculator!$B$38/Calculator!$F$18,1)))*IF(MOD(Calculator!$B$38/Calculator!$F$18,1)&lt;0.5,-1,1))^2)/((50*POWER(80,POWER(COS(PI()*MOD(Calculator!$B$38/Calculator!$F$18,1)),2))+$C70)^2+(1500*ABS(SIN(2*PI()*MOD(Calculator!$B$38/Calculator!$F$18,1)))*IF(MOD(Calculator!$B$38/Calculator!$F$18,1)&lt;0.5,-1,1))^2)))/(1-SQRT(((50*POWER(80,POWER(COS(PI()*MOD(Calculator!$B$38/Calculator!$F$18,1)),2))-$C70)^2+(1500*ABS(SIN(2*PI()*MOD(Calculator!$B$38/Calculator!$F$18,1)))*IF(MOD(Calculator!$B$38/Calculator!$F$18,1)&lt;0.5,-1,1))^2)/((50*POWER(80,POWER(COS(PI()*MOD(Calculator!$B$38/Calculator!$F$18,1)),2))+$C70)^2+(1500*ABS(SIN(2*PI()*MOD(Calculator!$B$38/Calculator!$F$18,1)))*IF(MOD(Calculator!$B$38/Calculator!$F$18,1)&lt;0.5,-1,1))^2))),2))</f>
        <v>—</v>
      </c>
      <c r="FX70" s="290" t="str">
        <f aca="false">IF(OR(Calculator!$E$19&lt;&gt;"YES",Calculator!$B$38&lt;Calculator!$G$19),"—",ROUND((1+SQRT(((50*POWER(80,POWER(COS(PI()*MOD(Calculator!$B$38/Calculator!$F$19,1)),2))-$C70)^2+(1500*ABS(SIN(2*PI()*MOD(Calculator!$B$38/Calculator!$F$19,1)))*IF(MOD(Calculator!$B$38/Calculator!$F$19,1)&lt;0.5,-1,1))^2)/((50*POWER(80,POWER(COS(PI()*MOD(Calculator!$B$38/Calculator!$F$19,1)),2))+$C70)^2+(1500*ABS(SIN(2*PI()*MOD(Calculator!$B$38/Calculator!$F$19,1)))*IF(MOD(Calculator!$B$38/Calculator!$F$19,1)&lt;0.5,-1,1))^2)))/(1-SQRT(((50*POWER(80,POWER(COS(PI()*MOD(Calculator!$B$38/Calculator!$F$19,1)),2))-$C70)^2+(1500*ABS(SIN(2*PI()*MOD(Calculator!$B$38/Calculator!$F$19,1)))*IF(MOD(Calculator!$B$38/Calculator!$F$19,1)&lt;0.5,-1,1))^2)/((50*POWER(80,POWER(COS(PI()*MOD(Calculator!$B$38/Calculator!$F$19,1)),2))+$C70)^2+(1500*ABS(SIN(2*PI()*MOD(Calculator!$B$38/Calculator!$F$19,1)))*IF(MOD(Calculator!$B$38/Calculator!$F$19,1)&lt;0.5,-1,1))^2))),2))</f>
        <v>—</v>
      </c>
      <c r="FY70" s="290" t="str">
        <f aca="false">IF(OR(Calculator!$E$20&lt;&gt;"YES",Calculator!$B$38&lt;Calculator!$G$20),"—",ROUND((1+SQRT(((50*POWER(80,POWER(COS(PI()*MOD(Calculator!$B$38/Calculator!$F$20,1)),2))-$C70)^2+(1500*ABS(SIN(2*PI()*MOD(Calculator!$B$38/Calculator!$F$20,1)))*IF(MOD(Calculator!$B$38/Calculator!$F$20,1)&lt;0.5,-1,1))^2)/((50*POWER(80,POWER(COS(PI()*MOD(Calculator!$B$38/Calculator!$F$20,1)),2))+$C70)^2+(1500*ABS(SIN(2*PI()*MOD(Calculator!$B$38/Calculator!$F$20,1)))*IF(MOD(Calculator!$B$38/Calculator!$F$20,1)&lt;0.5,-1,1))^2)))/(1-SQRT(((50*POWER(80,POWER(COS(PI()*MOD(Calculator!$B$38/Calculator!$F$20,1)),2))-$C70)^2+(1500*ABS(SIN(2*PI()*MOD(Calculator!$B$38/Calculator!$F$20,1)))*IF(MOD(Calculator!$B$38/Calculator!$F$20,1)&lt;0.5,-1,1))^2)/((50*POWER(80,POWER(COS(PI()*MOD(Calculator!$B$38/Calculator!$F$20,1)),2))+$C70)^2+(1500*ABS(SIN(2*PI()*MOD(Calculator!$B$38/Calculator!$F$20,1)))*IF(MOD(Calculator!$B$38/Calculator!$F$20,1)&lt;0.5,-1,1))^2))),2))</f>
        <v>—</v>
      </c>
      <c r="FZ70" s="290" t="str">
        <f aca="false">IF(OR(Calculator!$E$21&lt;&gt;"YES",Calculator!$B$38&lt;Calculator!$G$21),"—",ROUND((1+SQRT(((50*POWER(80,POWER(COS(PI()*MOD(Calculator!$B$38/Calculator!$F$21,1)),2))-$C70)^2+(1500*ABS(SIN(2*PI()*MOD(Calculator!$B$38/Calculator!$F$21,1)))*IF(MOD(Calculator!$B$38/Calculator!$F$21,1)&lt;0.5,-1,1))^2)/((50*POWER(80,POWER(COS(PI()*MOD(Calculator!$B$38/Calculator!$F$21,1)),2))+$C70)^2+(1500*ABS(SIN(2*PI()*MOD(Calculator!$B$38/Calculator!$F$21,1)))*IF(MOD(Calculator!$B$38/Calculator!$F$21,1)&lt;0.5,-1,1))^2)))/(1-SQRT(((50*POWER(80,POWER(COS(PI()*MOD(Calculator!$B$38/Calculator!$F$21,1)),2))-$C70)^2+(1500*ABS(SIN(2*PI()*MOD(Calculator!$B$38/Calculator!$F$21,1)))*IF(MOD(Calculator!$B$38/Calculator!$F$21,1)&lt;0.5,-1,1))^2)/((50*POWER(80,POWER(COS(PI()*MOD(Calculator!$B$38/Calculator!$F$21,1)),2))+$C70)^2+(1500*ABS(SIN(2*PI()*MOD(Calculator!$B$38/Calculator!$F$21,1)))*IF(MOD(Calculator!$B$38/Calculator!$F$21,1)&lt;0.5,-1,1))^2))),2))</f>
        <v>—</v>
      </c>
      <c r="GA70" s="290" t="str">
        <f aca="false">IF(OR(Calculator!$E$22&lt;&gt;"YES",Calculator!$B$38&lt;Calculator!$G$22),"—",ROUND((1+SQRT(((50*POWER(80,POWER(COS(PI()*MOD(Calculator!$B$38/Calculator!$F$22,1)),2))-$C70)^2+(1500*ABS(SIN(2*PI()*MOD(Calculator!$B$38/Calculator!$F$22,1)))*IF(MOD(Calculator!$B$38/Calculator!$F$22,1)&lt;0.5,-1,1))^2)/((50*POWER(80,POWER(COS(PI()*MOD(Calculator!$B$38/Calculator!$F$22,1)),2))+$C70)^2+(1500*ABS(SIN(2*PI()*MOD(Calculator!$B$38/Calculator!$F$22,1)))*IF(MOD(Calculator!$B$38/Calculator!$F$22,1)&lt;0.5,-1,1))^2)))/(1-SQRT(((50*POWER(80,POWER(COS(PI()*MOD(Calculator!$B$38/Calculator!$F$22,1)),2))-$C70)^2+(1500*ABS(SIN(2*PI()*MOD(Calculator!$B$38/Calculator!$F$22,1)))*IF(MOD(Calculator!$B$38/Calculator!$F$22,1)&lt;0.5,-1,1))^2)/((50*POWER(80,POWER(COS(PI()*MOD(Calculator!$B$38/Calculator!$F$22,1)),2))+$C70)^2+(1500*ABS(SIN(2*PI()*MOD(Calculator!$B$38/Calculator!$F$22,1)))*IF(MOD(Calculator!$B$38/Calculator!$F$22,1)&lt;0.5,-1,1))^2))),2))</f>
        <v>—</v>
      </c>
      <c r="GB70" s="291" t="n">
        <f aca="false">IFERROR(ROUND((IF(ISNUMBER(FQ70),FQ70,0)+IF(ISNUMBER(FR70),FR70,0)+IF(ISNUMBER(FS70),FS70,0)+IF(ISNUMBER(FT70),FT70,0)+IF(ISNUMBER(FU70),FU70,0)+IF(ISNUMBER(FV70),FV70,0)+IF(ISNUMBER(FW70),FW70,0)+IF(ISNUMBER(FX70),FX70,0)+IF(ISNUMBER(FY70),FY70,0)+IF(ISNUMBER(FZ70),FZ70,0)+IF(ISNUMBER(GA70),GA70,0))/(IF(ISNUMBER(FQ70),1,0)+IF(ISNUMBER(FR70),1,0)+IF(ISNUMBER(FS70),1,0)+IF(ISNUMBER(FT70),1,0)+IF(ISNUMBER(FU70),1,0)+IF(ISNUMBER(FV70),1,0)+IF(ISNUMBER(FW70),1,0)+IF(ISNUMBER(FX70),1,0)+IF(ISNUMBER(FY70),1,0)+IF(ISNUMBER(FZ70),1,0)+IF(ISNUMBER(GA70),1,0)),4),"")</f>
        <v>9.86</v>
      </c>
      <c r="GD70" s="253" t="str">
        <f aca="false">IF(OR(Calculator!$E$12&lt;&gt;"YES",Calculator!$B$34&lt;Calculator!$G$12),"—",ROUND((1+SQRT(((50*POWER(80,POWER(COS(PI()*MOD(Calculator!$B$34/Calculator!$F$12,1)),2))+MIN(500,MAX(30,100*EXP(-0.3*'VSWR Calculator'!$C$24)*(1+3*ABS(MOD('VSWR Calculator'!$C$23/Calculator!$F$12/2,1)-0.5))))/'VSWR Calculator'!$C$25)-$C70)^2+(1500*ABS(SIN(2*PI()*MOD(Calculator!$B$34/Calculator!$F$12,1)))*IF(MOD(Calculator!$B$34/Calculator!$F$12,1)&lt;0.5,-1,1))^2)/SQRT(((50*POWER(80,POWER(COS(PI()*MOD(Calculator!$B$34/Calculator!$F$12,1)),2))+MIN(500,MAX(30,100*EXP(-0.3*'VSWR Calculator'!$C$24)*(1+3*ABS(MOD('VSWR Calculator'!$C$23/Calculator!$F$12/2,1)-0.5))))/'VSWR Calculator'!$C$25)+$C70)^2+(1500*ABS(SIN(2*PI()*MOD(Calculator!$B$34/Calculator!$F$12,1)))*IF(MOD(Calculator!$B$34/Calculator!$F$12,1)&lt;0.5,-1,1))^2))/(1-SQRT(((50*POWER(80,POWER(COS(PI()*MOD(Calculator!$B$34/Calculator!$F$12,1)),2))+MIN(500,MAX(30,100*EXP(-0.3*'VSWR Calculator'!$C$24)*(1+3*ABS(MOD('VSWR Calculator'!$C$23/Calculator!$F$12/2,1)-0.5))))/'VSWR Calculator'!$C$25)-$C70)^2+(1500*ABS(SIN(2*PI()*MOD(Calculator!$B$34/Calculator!$F$12,1)))*IF(MOD(Calculator!$B$34/Calculator!$F$12,1)&lt;0.5,-1,1))^2)/SQRT(((50*POWER(80,POWER(COS(PI()*MOD(Calculator!$B$34/Calculator!$F$12,1)),2))+MIN(500,MAX(30,100*EXP(-0.3*'VSWR Calculator'!$C$24)*(1+3*ABS(MOD('VSWR Calculator'!$C$23/Calculator!$F$12/2,1)-0.5))))/'VSWR Calculator'!$C$25)+$C70)^2+(1500*ABS(SIN(2*PI()*MOD(Calculator!$B$34/Calculator!$F$12,1)))*IF(MOD(Calculator!$B$34/Calculator!$F$12,1)&lt;0.5,-1,1))^2)),2))</f>
        <v>—</v>
      </c>
      <c r="GE70" s="253" t="str">
        <f aca="false">IF(OR(Calculator!$E$13&lt;&gt;"YES",Calculator!$B$34&lt;Calculator!$G$13),"—",ROUND((1+SQRT(((50*POWER(80,POWER(COS(PI()*MOD(Calculator!$B$34/Calculator!$F$13,1)),2))+MIN(500,MAX(30,100*EXP(-0.3*'VSWR Calculator'!$C$24)*(1+3*ABS(MOD('VSWR Calculator'!$C$23/Calculator!$F$13/2,1)-0.5))))/'VSWR Calculator'!$C$25)-$C70)^2+(1500*ABS(SIN(2*PI()*MOD(Calculator!$B$34/Calculator!$F$13,1)))*IF(MOD(Calculator!$B$34/Calculator!$F$13,1)&lt;0.5,-1,1))^2)/SQRT(((50*POWER(80,POWER(COS(PI()*MOD(Calculator!$B$34/Calculator!$F$13,1)),2))+MIN(500,MAX(30,100*EXP(-0.3*'VSWR Calculator'!$C$24)*(1+3*ABS(MOD('VSWR Calculator'!$C$23/Calculator!$F$13/2,1)-0.5))))/'VSWR Calculator'!$C$25)+$C70)^2+(1500*ABS(SIN(2*PI()*MOD(Calculator!$B$34/Calculator!$F$13,1)))*IF(MOD(Calculator!$B$34/Calculator!$F$13,1)&lt;0.5,-1,1))^2))/(1-SQRT(((50*POWER(80,POWER(COS(PI()*MOD(Calculator!$B$34/Calculator!$F$13,1)),2))+MIN(500,MAX(30,100*EXP(-0.3*'VSWR Calculator'!$C$24)*(1+3*ABS(MOD('VSWR Calculator'!$C$23/Calculator!$F$13/2,1)-0.5))))/'VSWR Calculator'!$C$25)-$C70)^2+(1500*ABS(SIN(2*PI()*MOD(Calculator!$B$34/Calculator!$F$13,1)))*IF(MOD(Calculator!$B$34/Calculator!$F$13,1)&lt;0.5,-1,1))^2)/SQRT(((50*POWER(80,POWER(COS(PI()*MOD(Calculator!$B$34/Calculator!$F$13,1)),2))+MIN(500,MAX(30,100*EXP(-0.3*'VSWR Calculator'!$C$24)*(1+3*ABS(MOD('VSWR Calculator'!$C$23/Calculator!$F$13/2,1)-0.5))))/'VSWR Calculator'!$C$25)+$C70)^2+(1500*ABS(SIN(2*PI()*MOD(Calculator!$B$34/Calculator!$F$13,1)))*IF(MOD(Calculator!$B$34/Calculator!$F$13,1)&lt;0.5,-1,1))^2)),2))</f>
        <v>—</v>
      </c>
      <c r="GF70" s="253" t="str">
        <f aca="false">IF(OR(Calculator!$E$14&lt;&gt;"YES",Calculator!$B$34&lt;Calculator!$G$14),"—",ROUND((1+SQRT(((50*POWER(80,POWER(COS(PI()*MOD(Calculator!$B$34/Calculator!$F$14,1)),2))+MIN(500,MAX(30,100*EXP(-0.3*'VSWR Calculator'!$C$24)*(1+3*ABS(MOD('VSWR Calculator'!$C$23/Calculator!$F$14/2,1)-0.5))))/'VSWR Calculator'!$C$25)-$C70)^2+(1500*ABS(SIN(2*PI()*MOD(Calculator!$B$34/Calculator!$F$14,1)))*IF(MOD(Calculator!$B$34/Calculator!$F$14,1)&lt;0.5,-1,1))^2)/SQRT(((50*POWER(80,POWER(COS(PI()*MOD(Calculator!$B$34/Calculator!$F$14,1)),2))+MIN(500,MAX(30,100*EXP(-0.3*'VSWR Calculator'!$C$24)*(1+3*ABS(MOD('VSWR Calculator'!$C$23/Calculator!$F$14/2,1)-0.5))))/'VSWR Calculator'!$C$25)+$C70)^2+(1500*ABS(SIN(2*PI()*MOD(Calculator!$B$34/Calculator!$F$14,1)))*IF(MOD(Calculator!$B$34/Calculator!$F$14,1)&lt;0.5,-1,1))^2))/(1-SQRT(((50*POWER(80,POWER(COS(PI()*MOD(Calculator!$B$34/Calculator!$F$14,1)),2))+MIN(500,MAX(30,100*EXP(-0.3*'VSWR Calculator'!$C$24)*(1+3*ABS(MOD('VSWR Calculator'!$C$23/Calculator!$F$14/2,1)-0.5))))/'VSWR Calculator'!$C$25)-$C70)^2+(1500*ABS(SIN(2*PI()*MOD(Calculator!$B$34/Calculator!$F$14,1)))*IF(MOD(Calculator!$B$34/Calculator!$F$14,1)&lt;0.5,-1,1))^2)/SQRT(((50*POWER(80,POWER(COS(PI()*MOD(Calculator!$B$34/Calculator!$F$14,1)),2))+MIN(500,MAX(30,100*EXP(-0.3*'VSWR Calculator'!$C$24)*(1+3*ABS(MOD('VSWR Calculator'!$C$23/Calculator!$F$14/2,1)-0.5))))/'VSWR Calculator'!$C$25)+$C70)^2+(1500*ABS(SIN(2*PI()*MOD(Calculator!$B$34/Calculator!$F$14,1)))*IF(MOD(Calculator!$B$34/Calculator!$F$14,1)&lt;0.5,-1,1))^2)),2))</f>
        <v>—</v>
      </c>
      <c r="GG70" s="253" t="n">
        <f aca="false">IF(OR(Calculator!$E$15&lt;&gt;"YES",Calculator!$B$34&lt;Calculator!$G$15),"—",ROUND((1+SQRT(((50*POWER(80,POWER(COS(PI()*MOD(Calculator!$B$34/Calculator!$F$15,1)),2))+MIN(500,MAX(30,100*EXP(-0.3*'VSWR Calculator'!$C$24)*(1+3*ABS(MOD('VSWR Calculator'!$C$23/Calculator!$F$15/2,1)-0.5))))/'VSWR Calculator'!$C$25)-$C70)^2+(1500*ABS(SIN(2*PI()*MOD(Calculator!$B$34/Calculator!$F$15,1)))*IF(MOD(Calculator!$B$34/Calculator!$F$15,1)&lt;0.5,-1,1))^2)/SQRT(((50*POWER(80,POWER(COS(PI()*MOD(Calculator!$B$34/Calculator!$F$15,1)),2))+MIN(500,MAX(30,100*EXP(-0.3*'VSWR Calculator'!$C$24)*(1+3*ABS(MOD('VSWR Calculator'!$C$23/Calculator!$F$15/2,1)-0.5))))/'VSWR Calculator'!$C$25)+$C70)^2+(1500*ABS(SIN(2*PI()*MOD(Calculator!$B$34/Calculator!$F$15,1)))*IF(MOD(Calculator!$B$34/Calculator!$F$15,1)&lt;0.5,-1,1))^2))/(1-SQRT(((50*POWER(80,POWER(COS(PI()*MOD(Calculator!$B$34/Calculator!$F$15,1)),2))+MIN(500,MAX(30,100*EXP(-0.3*'VSWR Calculator'!$C$24)*(1+3*ABS(MOD('VSWR Calculator'!$C$23/Calculator!$F$15/2,1)-0.5))))/'VSWR Calculator'!$C$25)-$C70)^2+(1500*ABS(SIN(2*PI()*MOD(Calculator!$B$34/Calculator!$F$15,1)))*IF(MOD(Calculator!$B$34/Calculator!$F$15,1)&lt;0.5,-1,1))^2)/SQRT(((50*POWER(80,POWER(COS(PI()*MOD(Calculator!$B$34/Calculator!$F$15,1)),2))+MIN(500,MAX(30,100*EXP(-0.3*'VSWR Calculator'!$C$24)*(1+3*ABS(MOD('VSWR Calculator'!$C$23/Calculator!$F$15/2,1)-0.5))))/'VSWR Calculator'!$C$25)+$C70)^2+(1500*ABS(SIN(2*PI()*MOD(Calculator!$B$34/Calculator!$F$15,1)))*IF(MOD(Calculator!$B$34/Calculator!$F$15,1)&lt;0.5,-1,1))^2)),2))</f>
        <v>15.47</v>
      </c>
      <c r="GH70" s="253" t="str">
        <f aca="false">IF(OR(Calculator!$E$16&lt;&gt;"YES",Calculator!$B$34&lt;Calculator!$G$16),"—",ROUND((1+SQRT(((50*POWER(80,POWER(COS(PI()*MOD(Calculator!$B$34/Calculator!$F$16,1)),2))+MIN(500,MAX(30,100*EXP(-0.3*'VSWR Calculator'!$C$24)*(1+3*ABS(MOD('VSWR Calculator'!$C$23/Calculator!$F$16/2,1)-0.5))))/'VSWR Calculator'!$C$25)-$C70)^2+(1500*ABS(SIN(2*PI()*MOD(Calculator!$B$34/Calculator!$F$16,1)))*IF(MOD(Calculator!$B$34/Calculator!$F$16,1)&lt;0.5,-1,1))^2)/SQRT(((50*POWER(80,POWER(COS(PI()*MOD(Calculator!$B$34/Calculator!$F$16,1)),2))+MIN(500,MAX(30,100*EXP(-0.3*'VSWR Calculator'!$C$24)*(1+3*ABS(MOD('VSWR Calculator'!$C$23/Calculator!$F$16/2,1)-0.5))))/'VSWR Calculator'!$C$25)+$C70)^2+(1500*ABS(SIN(2*PI()*MOD(Calculator!$B$34/Calculator!$F$16,1)))*IF(MOD(Calculator!$B$34/Calculator!$F$16,1)&lt;0.5,-1,1))^2))/(1-SQRT(((50*POWER(80,POWER(COS(PI()*MOD(Calculator!$B$34/Calculator!$F$16,1)),2))+MIN(500,MAX(30,100*EXP(-0.3*'VSWR Calculator'!$C$24)*(1+3*ABS(MOD('VSWR Calculator'!$C$23/Calculator!$F$16/2,1)-0.5))))/'VSWR Calculator'!$C$25)-$C70)^2+(1500*ABS(SIN(2*PI()*MOD(Calculator!$B$34/Calculator!$F$16,1)))*IF(MOD(Calculator!$B$34/Calculator!$F$16,1)&lt;0.5,-1,1))^2)/SQRT(((50*POWER(80,POWER(COS(PI()*MOD(Calculator!$B$34/Calculator!$F$16,1)),2))+MIN(500,MAX(30,100*EXP(-0.3*'VSWR Calculator'!$C$24)*(1+3*ABS(MOD('VSWR Calculator'!$C$23/Calculator!$F$16/2,1)-0.5))))/'VSWR Calculator'!$C$25)+$C70)^2+(1500*ABS(SIN(2*PI()*MOD(Calculator!$B$34/Calculator!$F$16,1)))*IF(MOD(Calculator!$B$34/Calculator!$F$16,1)&lt;0.5,-1,1))^2)),2))</f>
        <v>—</v>
      </c>
      <c r="GI70" s="253" t="n">
        <f aca="false">IF(OR(Calculator!$E$17&lt;&gt;"YES",Calculator!$B$34&lt;Calculator!$G$17),"—",ROUND((1+SQRT(((50*POWER(80,POWER(COS(PI()*MOD(Calculator!$B$34/Calculator!$F$17,1)),2))+MIN(500,MAX(30,100*EXP(-0.3*'VSWR Calculator'!$C$24)*(1+3*ABS(MOD('VSWR Calculator'!$C$23/Calculator!$F$17/2,1)-0.5))))/'VSWR Calculator'!$C$25)-$C70)^2+(1500*ABS(SIN(2*PI()*MOD(Calculator!$B$34/Calculator!$F$17,1)))*IF(MOD(Calculator!$B$34/Calculator!$F$17,1)&lt;0.5,-1,1))^2)/SQRT(((50*POWER(80,POWER(COS(PI()*MOD(Calculator!$B$34/Calculator!$F$17,1)),2))+MIN(500,MAX(30,100*EXP(-0.3*'VSWR Calculator'!$C$24)*(1+3*ABS(MOD('VSWR Calculator'!$C$23/Calculator!$F$17/2,1)-0.5))))/'VSWR Calculator'!$C$25)+$C70)^2+(1500*ABS(SIN(2*PI()*MOD(Calculator!$B$34/Calculator!$F$17,1)))*IF(MOD(Calculator!$B$34/Calculator!$F$17,1)&lt;0.5,-1,1))^2))/(1-SQRT(((50*POWER(80,POWER(COS(PI()*MOD(Calculator!$B$34/Calculator!$F$17,1)),2))+MIN(500,MAX(30,100*EXP(-0.3*'VSWR Calculator'!$C$24)*(1+3*ABS(MOD('VSWR Calculator'!$C$23/Calculator!$F$17/2,1)-0.5))))/'VSWR Calculator'!$C$25)-$C70)^2+(1500*ABS(SIN(2*PI()*MOD(Calculator!$B$34/Calculator!$F$17,1)))*IF(MOD(Calculator!$B$34/Calculator!$F$17,1)&lt;0.5,-1,1))^2)/SQRT(((50*POWER(80,POWER(COS(PI()*MOD(Calculator!$B$34/Calculator!$F$17,1)),2))+MIN(500,MAX(30,100*EXP(-0.3*'VSWR Calculator'!$C$24)*(1+3*ABS(MOD('VSWR Calculator'!$C$23/Calculator!$F$17/2,1)-0.5))))/'VSWR Calculator'!$C$25)+$C70)^2+(1500*ABS(SIN(2*PI()*MOD(Calculator!$B$34/Calculator!$F$17,1)))*IF(MOD(Calculator!$B$34/Calculator!$F$17,1)&lt;0.5,-1,1))^2)),2))</f>
        <v>11.8</v>
      </c>
      <c r="GJ70" s="253" t="str">
        <f aca="false">IF(OR(Calculator!$E$18&lt;&gt;"YES",Calculator!$B$34&lt;Calculator!$G$18),"—",ROUND((1+SQRT(((50*POWER(80,POWER(COS(PI()*MOD(Calculator!$B$34/Calculator!$F$18,1)),2))+MIN(500,MAX(30,100*EXP(-0.3*'VSWR Calculator'!$C$24)*(1+3*ABS(MOD('VSWR Calculator'!$C$23/Calculator!$F$18/2,1)-0.5))))/'VSWR Calculator'!$C$25)-$C70)^2+(1500*ABS(SIN(2*PI()*MOD(Calculator!$B$34/Calculator!$F$18,1)))*IF(MOD(Calculator!$B$34/Calculator!$F$18,1)&lt;0.5,-1,1))^2)/SQRT(((50*POWER(80,POWER(COS(PI()*MOD(Calculator!$B$34/Calculator!$F$18,1)),2))+MIN(500,MAX(30,100*EXP(-0.3*'VSWR Calculator'!$C$24)*(1+3*ABS(MOD('VSWR Calculator'!$C$23/Calculator!$F$18/2,1)-0.5))))/'VSWR Calculator'!$C$25)+$C70)^2+(1500*ABS(SIN(2*PI()*MOD(Calculator!$B$34/Calculator!$F$18,1)))*IF(MOD(Calculator!$B$34/Calculator!$F$18,1)&lt;0.5,-1,1))^2))/(1-SQRT(((50*POWER(80,POWER(COS(PI()*MOD(Calculator!$B$34/Calculator!$F$18,1)),2))+MIN(500,MAX(30,100*EXP(-0.3*'VSWR Calculator'!$C$24)*(1+3*ABS(MOD('VSWR Calculator'!$C$23/Calculator!$F$18/2,1)-0.5))))/'VSWR Calculator'!$C$25)-$C70)^2+(1500*ABS(SIN(2*PI()*MOD(Calculator!$B$34/Calculator!$F$18,1)))*IF(MOD(Calculator!$B$34/Calculator!$F$18,1)&lt;0.5,-1,1))^2)/SQRT(((50*POWER(80,POWER(COS(PI()*MOD(Calculator!$B$34/Calculator!$F$18,1)),2))+MIN(500,MAX(30,100*EXP(-0.3*'VSWR Calculator'!$C$24)*(1+3*ABS(MOD('VSWR Calculator'!$C$23/Calculator!$F$18/2,1)-0.5))))/'VSWR Calculator'!$C$25)+$C70)^2+(1500*ABS(SIN(2*PI()*MOD(Calculator!$B$34/Calculator!$F$18,1)))*IF(MOD(Calculator!$B$34/Calculator!$F$18,1)&lt;0.5,-1,1))^2)),2))</f>
        <v>—</v>
      </c>
      <c r="GK70" s="253" t="str">
        <f aca="false">IF(OR(Calculator!$E$19&lt;&gt;"YES",Calculator!$B$34&lt;Calculator!$G$19),"—",ROUND((1+SQRT(((50*POWER(80,POWER(COS(PI()*MOD(Calculator!$B$34/Calculator!$F$19,1)),2))+MIN(500,MAX(30,100*EXP(-0.3*'VSWR Calculator'!$C$24)*(1+3*ABS(MOD('VSWR Calculator'!$C$23/Calculator!$F$19/2,1)-0.5))))/'VSWR Calculator'!$C$25)-$C70)^2+(1500*ABS(SIN(2*PI()*MOD(Calculator!$B$34/Calculator!$F$19,1)))*IF(MOD(Calculator!$B$34/Calculator!$F$19,1)&lt;0.5,-1,1))^2)/SQRT(((50*POWER(80,POWER(COS(PI()*MOD(Calculator!$B$34/Calculator!$F$19,1)),2))+MIN(500,MAX(30,100*EXP(-0.3*'VSWR Calculator'!$C$24)*(1+3*ABS(MOD('VSWR Calculator'!$C$23/Calculator!$F$19/2,1)-0.5))))/'VSWR Calculator'!$C$25)+$C70)^2+(1500*ABS(SIN(2*PI()*MOD(Calculator!$B$34/Calculator!$F$19,1)))*IF(MOD(Calculator!$B$34/Calculator!$F$19,1)&lt;0.5,-1,1))^2))/(1-SQRT(((50*POWER(80,POWER(COS(PI()*MOD(Calculator!$B$34/Calculator!$F$19,1)),2))+MIN(500,MAX(30,100*EXP(-0.3*'VSWR Calculator'!$C$24)*(1+3*ABS(MOD('VSWR Calculator'!$C$23/Calculator!$F$19/2,1)-0.5))))/'VSWR Calculator'!$C$25)-$C70)^2+(1500*ABS(SIN(2*PI()*MOD(Calculator!$B$34/Calculator!$F$19,1)))*IF(MOD(Calculator!$B$34/Calculator!$F$19,1)&lt;0.5,-1,1))^2)/SQRT(((50*POWER(80,POWER(COS(PI()*MOD(Calculator!$B$34/Calculator!$F$19,1)),2))+MIN(500,MAX(30,100*EXP(-0.3*'VSWR Calculator'!$C$24)*(1+3*ABS(MOD('VSWR Calculator'!$C$23/Calculator!$F$19/2,1)-0.5))))/'VSWR Calculator'!$C$25)+$C70)^2+(1500*ABS(SIN(2*PI()*MOD(Calculator!$B$34/Calculator!$F$19,1)))*IF(MOD(Calculator!$B$34/Calculator!$F$19,1)&lt;0.5,-1,1))^2)),2))</f>
        <v>—</v>
      </c>
      <c r="GL70" s="253" t="str">
        <f aca="false">IF(OR(Calculator!$E$20&lt;&gt;"YES",Calculator!$B$34&lt;Calculator!$G$20),"—",ROUND((1+SQRT(((50*POWER(80,POWER(COS(PI()*MOD(Calculator!$B$34/Calculator!$F$20,1)),2))+MIN(500,MAX(30,100*EXP(-0.3*'VSWR Calculator'!$C$24)*(1+3*ABS(MOD('VSWR Calculator'!$C$23/Calculator!$F$20/2,1)-0.5))))/'VSWR Calculator'!$C$25)-$C70)^2+(1500*ABS(SIN(2*PI()*MOD(Calculator!$B$34/Calculator!$F$20,1)))*IF(MOD(Calculator!$B$34/Calculator!$F$20,1)&lt;0.5,-1,1))^2)/SQRT(((50*POWER(80,POWER(COS(PI()*MOD(Calculator!$B$34/Calculator!$F$20,1)),2))+MIN(500,MAX(30,100*EXP(-0.3*'VSWR Calculator'!$C$24)*(1+3*ABS(MOD('VSWR Calculator'!$C$23/Calculator!$F$20/2,1)-0.5))))/'VSWR Calculator'!$C$25)+$C70)^2+(1500*ABS(SIN(2*PI()*MOD(Calculator!$B$34/Calculator!$F$20,1)))*IF(MOD(Calculator!$B$34/Calculator!$F$20,1)&lt;0.5,-1,1))^2))/(1-SQRT(((50*POWER(80,POWER(COS(PI()*MOD(Calculator!$B$34/Calculator!$F$20,1)),2))+MIN(500,MAX(30,100*EXP(-0.3*'VSWR Calculator'!$C$24)*(1+3*ABS(MOD('VSWR Calculator'!$C$23/Calculator!$F$20/2,1)-0.5))))/'VSWR Calculator'!$C$25)-$C70)^2+(1500*ABS(SIN(2*PI()*MOD(Calculator!$B$34/Calculator!$F$20,1)))*IF(MOD(Calculator!$B$34/Calculator!$F$20,1)&lt;0.5,-1,1))^2)/SQRT(((50*POWER(80,POWER(COS(PI()*MOD(Calculator!$B$34/Calculator!$F$20,1)),2))+MIN(500,MAX(30,100*EXP(-0.3*'VSWR Calculator'!$C$24)*(1+3*ABS(MOD('VSWR Calculator'!$C$23/Calculator!$F$20/2,1)-0.5))))/'VSWR Calculator'!$C$25)+$C70)^2+(1500*ABS(SIN(2*PI()*MOD(Calculator!$B$34/Calculator!$F$20,1)))*IF(MOD(Calculator!$B$34/Calculator!$F$20,1)&lt;0.5,-1,1))^2)),2))</f>
        <v>—</v>
      </c>
      <c r="GM70" s="253" t="str">
        <f aca="false">IF(OR(Calculator!$E$21&lt;&gt;"YES",Calculator!$B$34&lt;Calculator!$G$21),"—",ROUND((1+SQRT(((50*POWER(80,POWER(COS(PI()*MOD(Calculator!$B$34/Calculator!$F$21,1)),2))+MIN(500,MAX(30,100*EXP(-0.3*'VSWR Calculator'!$C$24)*(1+3*ABS(MOD('VSWR Calculator'!$C$23/Calculator!$F$21/2,1)-0.5))))/'VSWR Calculator'!$C$25)-$C70)^2+(1500*ABS(SIN(2*PI()*MOD(Calculator!$B$34/Calculator!$F$21,1)))*IF(MOD(Calculator!$B$34/Calculator!$F$21,1)&lt;0.5,-1,1))^2)/SQRT(((50*POWER(80,POWER(COS(PI()*MOD(Calculator!$B$34/Calculator!$F$21,1)),2))+MIN(500,MAX(30,100*EXP(-0.3*'VSWR Calculator'!$C$24)*(1+3*ABS(MOD('VSWR Calculator'!$C$23/Calculator!$F$21/2,1)-0.5))))/'VSWR Calculator'!$C$25)+$C70)^2+(1500*ABS(SIN(2*PI()*MOD(Calculator!$B$34/Calculator!$F$21,1)))*IF(MOD(Calculator!$B$34/Calculator!$F$21,1)&lt;0.5,-1,1))^2))/(1-SQRT(((50*POWER(80,POWER(COS(PI()*MOD(Calculator!$B$34/Calculator!$F$21,1)),2))+MIN(500,MAX(30,100*EXP(-0.3*'VSWR Calculator'!$C$24)*(1+3*ABS(MOD('VSWR Calculator'!$C$23/Calculator!$F$21/2,1)-0.5))))/'VSWR Calculator'!$C$25)-$C70)^2+(1500*ABS(SIN(2*PI()*MOD(Calculator!$B$34/Calculator!$F$21,1)))*IF(MOD(Calculator!$B$34/Calculator!$F$21,1)&lt;0.5,-1,1))^2)/SQRT(((50*POWER(80,POWER(COS(PI()*MOD(Calculator!$B$34/Calculator!$F$21,1)),2))+MIN(500,MAX(30,100*EXP(-0.3*'VSWR Calculator'!$C$24)*(1+3*ABS(MOD('VSWR Calculator'!$C$23/Calculator!$F$21/2,1)-0.5))))/'VSWR Calculator'!$C$25)+$C70)^2+(1500*ABS(SIN(2*PI()*MOD(Calculator!$B$34/Calculator!$F$21,1)))*IF(MOD(Calculator!$B$34/Calculator!$F$21,1)&lt;0.5,-1,1))^2)),2))</f>
        <v>—</v>
      </c>
      <c r="GN70" s="253" t="str">
        <f aca="false">IF(OR(Calculator!$E$22&lt;&gt;"YES",Calculator!$B$34&lt;Calculator!$G$22),"—",ROUND((1+SQRT(((50*POWER(80,POWER(COS(PI()*MOD(Calculator!$B$34/Calculator!$F$22,1)),2))+MIN(500,MAX(30,100*EXP(-0.3*'VSWR Calculator'!$C$24)*(1+3*ABS(MOD('VSWR Calculator'!$C$23/Calculator!$F$22/2,1)-0.5))))/'VSWR Calculator'!$C$25)-$C70)^2+(1500*ABS(SIN(2*PI()*MOD(Calculator!$B$34/Calculator!$F$22,1)))*IF(MOD(Calculator!$B$34/Calculator!$F$22,1)&lt;0.5,-1,1))^2)/SQRT(((50*POWER(80,POWER(COS(PI()*MOD(Calculator!$B$34/Calculator!$F$22,1)),2))+MIN(500,MAX(30,100*EXP(-0.3*'VSWR Calculator'!$C$24)*(1+3*ABS(MOD('VSWR Calculator'!$C$23/Calculator!$F$22/2,1)-0.5))))/'VSWR Calculator'!$C$25)+$C70)^2+(1500*ABS(SIN(2*PI()*MOD(Calculator!$B$34/Calculator!$F$22,1)))*IF(MOD(Calculator!$B$34/Calculator!$F$22,1)&lt;0.5,-1,1))^2))/(1-SQRT(((50*POWER(80,POWER(COS(PI()*MOD(Calculator!$B$34/Calculator!$F$22,1)),2))+MIN(500,MAX(30,100*EXP(-0.3*'VSWR Calculator'!$C$24)*(1+3*ABS(MOD('VSWR Calculator'!$C$23/Calculator!$F$22/2,1)-0.5))))/'VSWR Calculator'!$C$25)-$C70)^2+(1500*ABS(SIN(2*PI()*MOD(Calculator!$B$34/Calculator!$F$22,1)))*IF(MOD(Calculator!$B$34/Calculator!$F$22,1)&lt;0.5,-1,1))^2)/SQRT(((50*POWER(80,POWER(COS(PI()*MOD(Calculator!$B$34/Calculator!$F$22,1)),2))+MIN(500,MAX(30,100*EXP(-0.3*'VSWR Calculator'!$C$24)*(1+3*ABS(MOD('VSWR Calculator'!$C$23/Calculator!$F$22/2,1)-0.5))))/'VSWR Calculator'!$C$25)+$C70)^2+(1500*ABS(SIN(2*PI()*MOD(Calculator!$B$34/Calculator!$F$22,1)))*IF(MOD(Calculator!$B$34/Calculator!$F$22,1)&lt;0.5,-1,1))^2)),2))</f>
        <v>—</v>
      </c>
      <c r="GO70" s="253" t="n">
        <f aca="false">IFERROR(ROUND((IF(ISNUMBER(GD70),GD70,0)+IF(ISNUMBER(GE70),GE70,0)+IF(ISNUMBER(GF70),GF70,0)+IF(ISNUMBER(GG70),GG70,0)+IF(ISNUMBER(GH70),GH70,0)+IF(ISNUMBER(GI70),GI70,0)+IF(ISNUMBER(GJ70),GJ70,0)+IF(ISNUMBER(GK70),GK70,0)+IF(ISNUMBER(GL70),GL70,0)+IF(ISNUMBER(GM70),GM70,0)+IF(ISNUMBER(GN70),GN70,0))/(IF(ISNUMBER(GD70),1,0)+IF(ISNUMBER(GE70),1,0)+IF(ISNUMBER(GF70),1,0)+IF(ISNUMBER(GG70),1,0)+IF(ISNUMBER(GH70),1,0)+IF(ISNUMBER(GI70),1,0)+IF(ISNUMBER(GJ70),1,0)+IF(ISNUMBER(GK70),1,0)+IF(ISNUMBER(GL70),1,0)+IF(ISNUMBER(GM70),1,0)+IF(ISNUMBER(GN70),1,0)),4),"")</f>
        <v>13.635</v>
      </c>
      <c r="GP70" s="253" t="str">
        <f aca="false">IF(OR(Calculator!$E$12&lt;&gt;"YES",Calculator!$B$35&lt;Calculator!$G$12),"—",ROUND((1+SQRT(((50*POWER(80,POWER(COS(PI()*MOD(Calculator!$B$35/Calculator!$F$12,1)),2))+MIN(500,MAX(30,100*EXP(-0.3*'VSWR Calculator'!$C$24)*(1+3*ABS(MOD('VSWR Calculator'!$C$23/Calculator!$F$12/2,1)-0.5))))/'VSWR Calculator'!$C$25)-$C70)^2+(1500*ABS(SIN(2*PI()*MOD(Calculator!$B$35/Calculator!$F$12,1)))*IF(MOD(Calculator!$B$35/Calculator!$F$12,1)&lt;0.5,-1,1))^2)/SQRT(((50*POWER(80,POWER(COS(PI()*MOD(Calculator!$B$35/Calculator!$F$12,1)),2))+MIN(500,MAX(30,100*EXP(-0.3*'VSWR Calculator'!$C$24)*(1+3*ABS(MOD('VSWR Calculator'!$C$23/Calculator!$F$12/2,1)-0.5))))/'VSWR Calculator'!$C$25)+$C70)^2+(1500*ABS(SIN(2*PI()*MOD(Calculator!$B$35/Calculator!$F$12,1)))*IF(MOD(Calculator!$B$35/Calculator!$F$12,1)&lt;0.5,-1,1))^2))/(1-SQRT(((50*POWER(80,POWER(COS(PI()*MOD(Calculator!$B$35/Calculator!$F$12,1)),2))+MIN(500,MAX(30,100*EXP(-0.3*'VSWR Calculator'!$C$24)*(1+3*ABS(MOD('VSWR Calculator'!$C$23/Calculator!$F$12/2,1)-0.5))))/'VSWR Calculator'!$C$25)-$C70)^2+(1500*ABS(SIN(2*PI()*MOD(Calculator!$B$35/Calculator!$F$12,1)))*IF(MOD(Calculator!$B$35/Calculator!$F$12,1)&lt;0.5,-1,1))^2)/SQRT(((50*POWER(80,POWER(COS(PI()*MOD(Calculator!$B$35/Calculator!$F$12,1)),2))+MIN(500,MAX(30,100*EXP(-0.3*'VSWR Calculator'!$C$24)*(1+3*ABS(MOD('VSWR Calculator'!$C$23/Calculator!$F$12/2,1)-0.5))))/'VSWR Calculator'!$C$25)+$C70)^2+(1500*ABS(SIN(2*PI()*MOD(Calculator!$B$35/Calculator!$F$12,1)))*IF(MOD(Calculator!$B$35/Calculator!$F$12,1)&lt;0.5,-1,1))^2)),2))</f>
        <v>—</v>
      </c>
      <c r="GQ70" s="253" t="str">
        <f aca="false">IF(OR(Calculator!$E$13&lt;&gt;"YES",Calculator!$B$35&lt;Calculator!$G$13),"—",ROUND((1+SQRT(((50*POWER(80,POWER(COS(PI()*MOD(Calculator!$B$35/Calculator!$F$13,1)),2))+MIN(500,MAX(30,100*EXP(-0.3*'VSWR Calculator'!$C$24)*(1+3*ABS(MOD('VSWR Calculator'!$C$23/Calculator!$F$13/2,1)-0.5))))/'VSWR Calculator'!$C$25)-$C70)^2+(1500*ABS(SIN(2*PI()*MOD(Calculator!$B$35/Calculator!$F$13,1)))*IF(MOD(Calculator!$B$35/Calculator!$F$13,1)&lt;0.5,-1,1))^2)/SQRT(((50*POWER(80,POWER(COS(PI()*MOD(Calculator!$B$35/Calculator!$F$13,1)),2))+MIN(500,MAX(30,100*EXP(-0.3*'VSWR Calculator'!$C$24)*(1+3*ABS(MOD('VSWR Calculator'!$C$23/Calculator!$F$13/2,1)-0.5))))/'VSWR Calculator'!$C$25)+$C70)^2+(1500*ABS(SIN(2*PI()*MOD(Calculator!$B$35/Calculator!$F$13,1)))*IF(MOD(Calculator!$B$35/Calculator!$F$13,1)&lt;0.5,-1,1))^2))/(1-SQRT(((50*POWER(80,POWER(COS(PI()*MOD(Calculator!$B$35/Calculator!$F$13,1)),2))+MIN(500,MAX(30,100*EXP(-0.3*'VSWR Calculator'!$C$24)*(1+3*ABS(MOD('VSWR Calculator'!$C$23/Calculator!$F$13/2,1)-0.5))))/'VSWR Calculator'!$C$25)-$C70)^2+(1500*ABS(SIN(2*PI()*MOD(Calculator!$B$35/Calculator!$F$13,1)))*IF(MOD(Calculator!$B$35/Calculator!$F$13,1)&lt;0.5,-1,1))^2)/SQRT(((50*POWER(80,POWER(COS(PI()*MOD(Calculator!$B$35/Calculator!$F$13,1)),2))+MIN(500,MAX(30,100*EXP(-0.3*'VSWR Calculator'!$C$24)*(1+3*ABS(MOD('VSWR Calculator'!$C$23/Calculator!$F$13/2,1)-0.5))))/'VSWR Calculator'!$C$25)+$C70)^2+(1500*ABS(SIN(2*PI()*MOD(Calculator!$B$35/Calculator!$F$13,1)))*IF(MOD(Calculator!$B$35/Calculator!$F$13,1)&lt;0.5,-1,1))^2)),2))</f>
        <v>—</v>
      </c>
      <c r="GR70" s="253" t="str">
        <f aca="false">IF(OR(Calculator!$E$14&lt;&gt;"YES",Calculator!$B$35&lt;Calculator!$G$14),"—",ROUND((1+SQRT(((50*POWER(80,POWER(COS(PI()*MOD(Calculator!$B$35/Calculator!$F$14,1)),2))+MIN(500,MAX(30,100*EXP(-0.3*'VSWR Calculator'!$C$24)*(1+3*ABS(MOD('VSWR Calculator'!$C$23/Calculator!$F$14/2,1)-0.5))))/'VSWR Calculator'!$C$25)-$C70)^2+(1500*ABS(SIN(2*PI()*MOD(Calculator!$B$35/Calculator!$F$14,1)))*IF(MOD(Calculator!$B$35/Calculator!$F$14,1)&lt;0.5,-1,1))^2)/SQRT(((50*POWER(80,POWER(COS(PI()*MOD(Calculator!$B$35/Calculator!$F$14,1)),2))+MIN(500,MAX(30,100*EXP(-0.3*'VSWR Calculator'!$C$24)*(1+3*ABS(MOD('VSWR Calculator'!$C$23/Calculator!$F$14/2,1)-0.5))))/'VSWR Calculator'!$C$25)+$C70)^2+(1500*ABS(SIN(2*PI()*MOD(Calculator!$B$35/Calculator!$F$14,1)))*IF(MOD(Calculator!$B$35/Calculator!$F$14,1)&lt;0.5,-1,1))^2))/(1-SQRT(((50*POWER(80,POWER(COS(PI()*MOD(Calculator!$B$35/Calculator!$F$14,1)),2))+MIN(500,MAX(30,100*EXP(-0.3*'VSWR Calculator'!$C$24)*(1+3*ABS(MOD('VSWR Calculator'!$C$23/Calculator!$F$14/2,1)-0.5))))/'VSWR Calculator'!$C$25)-$C70)^2+(1500*ABS(SIN(2*PI()*MOD(Calculator!$B$35/Calculator!$F$14,1)))*IF(MOD(Calculator!$B$35/Calculator!$F$14,1)&lt;0.5,-1,1))^2)/SQRT(((50*POWER(80,POWER(COS(PI()*MOD(Calculator!$B$35/Calculator!$F$14,1)),2))+MIN(500,MAX(30,100*EXP(-0.3*'VSWR Calculator'!$C$24)*(1+3*ABS(MOD('VSWR Calculator'!$C$23/Calculator!$F$14/2,1)-0.5))))/'VSWR Calculator'!$C$25)+$C70)^2+(1500*ABS(SIN(2*PI()*MOD(Calculator!$B$35/Calculator!$F$14,1)))*IF(MOD(Calculator!$B$35/Calculator!$F$14,1)&lt;0.5,-1,1))^2)),2))</f>
        <v>—</v>
      </c>
      <c r="GS70" s="253" t="n">
        <f aca="false">IF(OR(Calculator!$E$15&lt;&gt;"YES",Calculator!$B$35&lt;Calculator!$G$15),"—",ROUND((1+SQRT(((50*POWER(80,POWER(COS(PI()*MOD(Calculator!$B$35/Calculator!$F$15,1)),2))+MIN(500,MAX(30,100*EXP(-0.3*'VSWR Calculator'!$C$24)*(1+3*ABS(MOD('VSWR Calculator'!$C$23/Calculator!$F$15/2,1)-0.5))))/'VSWR Calculator'!$C$25)-$C70)^2+(1500*ABS(SIN(2*PI()*MOD(Calculator!$B$35/Calculator!$F$15,1)))*IF(MOD(Calculator!$B$35/Calculator!$F$15,1)&lt;0.5,-1,1))^2)/SQRT(((50*POWER(80,POWER(COS(PI()*MOD(Calculator!$B$35/Calculator!$F$15,1)),2))+MIN(500,MAX(30,100*EXP(-0.3*'VSWR Calculator'!$C$24)*(1+3*ABS(MOD('VSWR Calculator'!$C$23/Calculator!$F$15/2,1)-0.5))))/'VSWR Calculator'!$C$25)+$C70)^2+(1500*ABS(SIN(2*PI()*MOD(Calculator!$B$35/Calculator!$F$15,1)))*IF(MOD(Calculator!$B$35/Calculator!$F$15,1)&lt;0.5,-1,1))^2))/(1-SQRT(((50*POWER(80,POWER(COS(PI()*MOD(Calculator!$B$35/Calculator!$F$15,1)),2))+MIN(500,MAX(30,100*EXP(-0.3*'VSWR Calculator'!$C$24)*(1+3*ABS(MOD('VSWR Calculator'!$C$23/Calculator!$F$15/2,1)-0.5))))/'VSWR Calculator'!$C$25)-$C70)^2+(1500*ABS(SIN(2*PI()*MOD(Calculator!$B$35/Calculator!$F$15,1)))*IF(MOD(Calculator!$B$35/Calculator!$F$15,1)&lt;0.5,-1,1))^2)/SQRT(((50*POWER(80,POWER(COS(PI()*MOD(Calculator!$B$35/Calculator!$F$15,1)),2))+MIN(500,MAX(30,100*EXP(-0.3*'VSWR Calculator'!$C$24)*(1+3*ABS(MOD('VSWR Calculator'!$C$23/Calculator!$F$15/2,1)-0.5))))/'VSWR Calculator'!$C$25)+$C70)^2+(1500*ABS(SIN(2*PI()*MOD(Calculator!$B$35/Calculator!$F$15,1)))*IF(MOD(Calculator!$B$35/Calculator!$F$15,1)&lt;0.5,-1,1))^2)),2))</f>
        <v>2.22</v>
      </c>
      <c r="GT70" s="253" t="str">
        <f aca="false">IF(OR(Calculator!$E$16&lt;&gt;"YES",Calculator!$B$35&lt;Calculator!$G$16),"—",ROUND((1+SQRT(((50*POWER(80,POWER(COS(PI()*MOD(Calculator!$B$35/Calculator!$F$16,1)),2))+MIN(500,MAX(30,100*EXP(-0.3*'VSWR Calculator'!$C$24)*(1+3*ABS(MOD('VSWR Calculator'!$C$23/Calculator!$F$16/2,1)-0.5))))/'VSWR Calculator'!$C$25)-$C70)^2+(1500*ABS(SIN(2*PI()*MOD(Calculator!$B$35/Calculator!$F$16,1)))*IF(MOD(Calculator!$B$35/Calculator!$F$16,1)&lt;0.5,-1,1))^2)/SQRT(((50*POWER(80,POWER(COS(PI()*MOD(Calculator!$B$35/Calculator!$F$16,1)),2))+MIN(500,MAX(30,100*EXP(-0.3*'VSWR Calculator'!$C$24)*(1+3*ABS(MOD('VSWR Calculator'!$C$23/Calculator!$F$16/2,1)-0.5))))/'VSWR Calculator'!$C$25)+$C70)^2+(1500*ABS(SIN(2*PI()*MOD(Calculator!$B$35/Calculator!$F$16,1)))*IF(MOD(Calculator!$B$35/Calculator!$F$16,1)&lt;0.5,-1,1))^2))/(1-SQRT(((50*POWER(80,POWER(COS(PI()*MOD(Calculator!$B$35/Calculator!$F$16,1)),2))+MIN(500,MAX(30,100*EXP(-0.3*'VSWR Calculator'!$C$24)*(1+3*ABS(MOD('VSWR Calculator'!$C$23/Calculator!$F$16/2,1)-0.5))))/'VSWR Calculator'!$C$25)-$C70)^2+(1500*ABS(SIN(2*PI()*MOD(Calculator!$B$35/Calculator!$F$16,1)))*IF(MOD(Calculator!$B$35/Calculator!$F$16,1)&lt;0.5,-1,1))^2)/SQRT(((50*POWER(80,POWER(COS(PI()*MOD(Calculator!$B$35/Calculator!$F$16,1)),2))+MIN(500,MAX(30,100*EXP(-0.3*'VSWR Calculator'!$C$24)*(1+3*ABS(MOD('VSWR Calculator'!$C$23/Calculator!$F$16/2,1)-0.5))))/'VSWR Calculator'!$C$25)+$C70)^2+(1500*ABS(SIN(2*PI()*MOD(Calculator!$B$35/Calculator!$F$16,1)))*IF(MOD(Calculator!$B$35/Calculator!$F$16,1)&lt;0.5,-1,1))^2)),2))</f>
        <v>—</v>
      </c>
      <c r="GU70" s="253" t="n">
        <f aca="false">IF(OR(Calculator!$E$17&lt;&gt;"YES",Calculator!$B$35&lt;Calculator!$G$17),"—",ROUND((1+SQRT(((50*POWER(80,POWER(COS(PI()*MOD(Calculator!$B$35/Calculator!$F$17,1)),2))+MIN(500,MAX(30,100*EXP(-0.3*'VSWR Calculator'!$C$24)*(1+3*ABS(MOD('VSWR Calculator'!$C$23/Calculator!$F$17/2,1)-0.5))))/'VSWR Calculator'!$C$25)-$C70)^2+(1500*ABS(SIN(2*PI()*MOD(Calculator!$B$35/Calculator!$F$17,1)))*IF(MOD(Calculator!$B$35/Calculator!$F$17,1)&lt;0.5,-1,1))^2)/SQRT(((50*POWER(80,POWER(COS(PI()*MOD(Calculator!$B$35/Calculator!$F$17,1)),2))+MIN(500,MAX(30,100*EXP(-0.3*'VSWR Calculator'!$C$24)*(1+3*ABS(MOD('VSWR Calculator'!$C$23/Calculator!$F$17/2,1)-0.5))))/'VSWR Calculator'!$C$25)+$C70)^2+(1500*ABS(SIN(2*PI()*MOD(Calculator!$B$35/Calculator!$F$17,1)))*IF(MOD(Calculator!$B$35/Calculator!$F$17,1)&lt;0.5,-1,1))^2))/(1-SQRT(((50*POWER(80,POWER(COS(PI()*MOD(Calculator!$B$35/Calculator!$F$17,1)),2))+MIN(500,MAX(30,100*EXP(-0.3*'VSWR Calculator'!$C$24)*(1+3*ABS(MOD('VSWR Calculator'!$C$23/Calculator!$F$17/2,1)-0.5))))/'VSWR Calculator'!$C$25)-$C70)^2+(1500*ABS(SIN(2*PI()*MOD(Calculator!$B$35/Calculator!$F$17,1)))*IF(MOD(Calculator!$B$35/Calculator!$F$17,1)&lt;0.5,-1,1))^2)/SQRT(((50*POWER(80,POWER(COS(PI()*MOD(Calculator!$B$35/Calculator!$F$17,1)),2))+MIN(500,MAX(30,100*EXP(-0.3*'VSWR Calculator'!$C$24)*(1+3*ABS(MOD('VSWR Calculator'!$C$23/Calculator!$F$17/2,1)-0.5))))/'VSWR Calculator'!$C$25)+$C70)^2+(1500*ABS(SIN(2*PI()*MOD(Calculator!$B$35/Calculator!$F$17,1)))*IF(MOD(Calculator!$B$35/Calculator!$F$17,1)&lt;0.5,-1,1))^2)),2))</f>
        <v>15.89</v>
      </c>
      <c r="GV70" s="253" t="str">
        <f aca="false">IF(OR(Calculator!$E$18&lt;&gt;"YES",Calculator!$B$35&lt;Calculator!$G$18),"—",ROUND((1+SQRT(((50*POWER(80,POWER(COS(PI()*MOD(Calculator!$B$35/Calculator!$F$18,1)),2))+MIN(500,MAX(30,100*EXP(-0.3*'VSWR Calculator'!$C$24)*(1+3*ABS(MOD('VSWR Calculator'!$C$23/Calculator!$F$18/2,1)-0.5))))/'VSWR Calculator'!$C$25)-$C70)^2+(1500*ABS(SIN(2*PI()*MOD(Calculator!$B$35/Calculator!$F$18,1)))*IF(MOD(Calculator!$B$35/Calculator!$F$18,1)&lt;0.5,-1,1))^2)/SQRT(((50*POWER(80,POWER(COS(PI()*MOD(Calculator!$B$35/Calculator!$F$18,1)),2))+MIN(500,MAX(30,100*EXP(-0.3*'VSWR Calculator'!$C$24)*(1+3*ABS(MOD('VSWR Calculator'!$C$23/Calculator!$F$18/2,1)-0.5))))/'VSWR Calculator'!$C$25)+$C70)^2+(1500*ABS(SIN(2*PI()*MOD(Calculator!$B$35/Calculator!$F$18,1)))*IF(MOD(Calculator!$B$35/Calculator!$F$18,1)&lt;0.5,-1,1))^2))/(1-SQRT(((50*POWER(80,POWER(COS(PI()*MOD(Calculator!$B$35/Calculator!$F$18,1)),2))+MIN(500,MAX(30,100*EXP(-0.3*'VSWR Calculator'!$C$24)*(1+3*ABS(MOD('VSWR Calculator'!$C$23/Calculator!$F$18/2,1)-0.5))))/'VSWR Calculator'!$C$25)-$C70)^2+(1500*ABS(SIN(2*PI()*MOD(Calculator!$B$35/Calculator!$F$18,1)))*IF(MOD(Calculator!$B$35/Calculator!$F$18,1)&lt;0.5,-1,1))^2)/SQRT(((50*POWER(80,POWER(COS(PI()*MOD(Calculator!$B$35/Calculator!$F$18,1)),2))+MIN(500,MAX(30,100*EXP(-0.3*'VSWR Calculator'!$C$24)*(1+3*ABS(MOD('VSWR Calculator'!$C$23/Calculator!$F$18/2,1)-0.5))))/'VSWR Calculator'!$C$25)+$C70)^2+(1500*ABS(SIN(2*PI()*MOD(Calculator!$B$35/Calculator!$F$18,1)))*IF(MOD(Calculator!$B$35/Calculator!$F$18,1)&lt;0.5,-1,1))^2)),2))</f>
        <v>—</v>
      </c>
      <c r="GW70" s="253" t="str">
        <f aca="false">IF(OR(Calculator!$E$19&lt;&gt;"YES",Calculator!$B$35&lt;Calculator!$G$19),"—",ROUND((1+SQRT(((50*POWER(80,POWER(COS(PI()*MOD(Calculator!$B$35/Calculator!$F$19,1)),2))+MIN(500,MAX(30,100*EXP(-0.3*'VSWR Calculator'!$C$24)*(1+3*ABS(MOD('VSWR Calculator'!$C$23/Calculator!$F$19/2,1)-0.5))))/'VSWR Calculator'!$C$25)-$C70)^2+(1500*ABS(SIN(2*PI()*MOD(Calculator!$B$35/Calculator!$F$19,1)))*IF(MOD(Calculator!$B$35/Calculator!$F$19,1)&lt;0.5,-1,1))^2)/SQRT(((50*POWER(80,POWER(COS(PI()*MOD(Calculator!$B$35/Calculator!$F$19,1)),2))+MIN(500,MAX(30,100*EXP(-0.3*'VSWR Calculator'!$C$24)*(1+3*ABS(MOD('VSWR Calculator'!$C$23/Calculator!$F$19/2,1)-0.5))))/'VSWR Calculator'!$C$25)+$C70)^2+(1500*ABS(SIN(2*PI()*MOD(Calculator!$B$35/Calculator!$F$19,1)))*IF(MOD(Calculator!$B$35/Calculator!$F$19,1)&lt;0.5,-1,1))^2))/(1-SQRT(((50*POWER(80,POWER(COS(PI()*MOD(Calculator!$B$35/Calculator!$F$19,1)),2))+MIN(500,MAX(30,100*EXP(-0.3*'VSWR Calculator'!$C$24)*(1+3*ABS(MOD('VSWR Calculator'!$C$23/Calculator!$F$19/2,1)-0.5))))/'VSWR Calculator'!$C$25)-$C70)^2+(1500*ABS(SIN(2*PI()*MOD(Calculator!$B$35/Calculator!$F$19,1)))*IF(MOD(Calculator!$B$35/Calculator!$F$19,1)&lt;0.5,-1,1))^2)/SQRT(((50*POWER(80,POWER(COS(PI()*MOD(Calculator!$B$35/Calculator!$F$19,1)),2))+MIN(500,MAX(30,100*EXP(-0.3*'VSWR Calculator'!$C$24)*(1+3*ABS(MOD('VSWR Calculator'!$C$23/Calculator!$F$19/2,1)-0.5))))/'VSWR Calculator'!$C$25)+$C70)^2+(1500*ABS(SIN(2*PI()*MOD(Calculator!$B$35/Calculator!$F$19,1)))*IF(MOD(Calculator!$B$35/Calculator!$F$19,1)&lt;0.5,-1,1))^2)),2))</f>
        <v>—</v>
      </c>
      <c r="GX70" s="253" t="str">
        <f aca="false">IF(OR(Calculator!$E$20&lt;&gt;"YES",Calculator!$B$35&lt;Calculator!$G$20),"—",ROUND((1+SQRT(((50*POWER(80,POWER(COS(PI()*MOD(Calculator!$B$35/Calculator!$F$20,1)),2))+MIN(500,MAX(30,100*EXP(-0.3*'VSWR Calculator'!$C$24)*(1+3*ABS(MOD('VSWR Calculator'!$C$23/Calculator!$F$20/2,1)-0.5))))/'VSWR Calculator'!$C$25)-$C70)^2+(1500*ABS(SIN(2*PI()*MOD(Calculator!$B$35/Calculator!$F$20,1)))*IF(MOD(Calculator!$B$35/Calculator!$F$20,1)&lt;0.5,-1,1))^2)/SQRT(((50*POWER(80,POWER(COS(PI()*MOD(Calculator!$B$35/Calculator!$F$20,1)),2))+MIN(500,MAX(30,100*EXP(-0.3*'VSWR Calculator'!$C$24)*(1+3*ABS(MOD('VSWR Calculator'!$C$23/Calculator!$F$20/2,1)-0.5))))/'VSWR Calculator'!$C$25)+$C70)^2+(1500*ABS(SIN(2*PI()*MOD(Calculator!$B$35/Calculator!$F$20,1)))*IF(MOD(Calculator!$B$35/Calculator!$F$20,1)&lt;0.5,-1,1))^2))/(1-SQRT(((50*POWER(80,POWER(COS(PI()*MOD(Calculator!$B$35/Calculator!$F$20,1)),2))+MIN(500,MAX(30,100*EXP(-0.3*'VSWR Calculator'!$C$24)*(1+3*ABS(MOD('VSWR Calculator'!$C$23/Calculator!$F$20/2,1)-0.5))))/'VSWR Calculator'!$C$25)-$C70)^2+(1500*ABS(SIN(2*PI()*MOD(Calculator!$B$35/Calculator!$F$20,1)))*IF(MOD(Calculator!$B$35/Calculator!$F$20,1)&lt;0.5,-1,1))^2)/SQRT(((50*POWER(80,POWER(COS(PI()*MOD(Calculator!$B$35/Calculator!$F$20,1)),2))+MIN(500,MAX(30,100*EXP(-0.3*'VSWR Calculator'!$C$24)*(1+3*ABS(MOD('VSWR Calculator'!$C$23/Calculator!$F$20/2,1)-0.5))))/'VSWR Calculator'!$C$25)+$C70)^2+(1500*ABS(SIN(2*PI()*MOD(Calculator!$B$35/Calculator!$F$20,1)))*IF(MOD(Calculator!$B$35/Calculator!$F$20,1)&lt;0.5,-1,1))^2)),2))</f>
        <v>—</v>
      </c>
      <c r="GY70" s="253" t="str">
        <f aca="false">IF(OR(Calculator!$E$21&lt;&gt;"YES",Calculator!$B$35&lt;Calculator!$G$21),"—",ROUND((1+SQRT(((50*POWER(80,POWER(COS(PI()*MOD(Calculator!$B$35/Calculator!$F$21,1)),2))+MIN(500,MAX(30,100*EXP(-0.3*'VSWR Calculator'!$C$24)*(1+3*ABS(MOD('VSWR Calculator'!$C$23/Calculator!$F$21/2,1)-0.5))))/'VSWR Calculator'!$C$25)-$C70)^2+(1500*ABS(SIN(2*PI()*MOD(Calculator!$B$35/Calculator!$F$21,1)))*IF(MOD(Calculator!$B$35/Calculator!$F$21,1)&lt;0.5,-1,1))^2)/SQRT(((50*POWER(80,POWER(COS(PI()*MOD(Calculator!$B$35/Calculator!$F$21,1)),2))+MIN(500,MAX(30,100*EXP(-0.3*'VSWR Calculator'!$C$24)*(1+3*ABS(MOD('VSWR Calculator'!$C$23/Calculator!$F$21/2,1)-0.5))))/'VSWR Calculator'!$C$25)+$C70)^2+(1500*ABS(SIN(2*PI()*MOD(Calculator!$B$35/Calculator!$F$21,1)))*IF(MOD(Calculator!$B$35/Calculator!$F$21,1)&lt;0.5,-1,1))^2))/(1-SQRT(((50*POWER(80,POWER(COS(PI()*MOD(Calculator!$B$35/Calculator!$F$21,1)),2))+MIN(500,MAX(30,100*EXP(-0.3*'VSWR Calculator'!$C$24)*(1+3*ABS(MOD('VSWR Calculator'!$C$23/Calculator!$F$21/2,1)-0.5))))/'VSWR Calculator'!$C$25)-$C70)^2+(1500*ABS(SIN(2*PI()*MOD(Calculator!$B$35/Calculator!$F$21,1)))*IF(MOD(Calculator!$B$35/Calculator!$F$21,1)&lt;0.5,-1,1))^2)/SQRT(((50*POWER(80,POWER(COS(PI()*MOD(Calculator!$B$35/Calculator!$F$21,1)),2))+MIN(500,MAX(30,100*EXP(-0.3*'VSWR Calculator'!$C$24)*(1+3*ABS(MOD('VSWR Calculator'!$C$23/Calculator!$F$21/2,1)-0.5))))/'VSWR Calculator'!$C$25)+$C70)^2+(1500*ABS(SIN(2*PI()*MOD(Calculator!$B$35/Calculator!$F$21,1)))*IF(MOD(Calculator!$B$35/Calculator!$F$21,1)&lt;0.5,-1,1))^2)),2))</f>
        <v>—</v>
      </c>
      <c r="GZ70" s="253" t="str">
        <f aca="false">IF(OR(Calculator!$E$22&lt;&gt;"YES",Calculator!$B$35&lt;Calculator!$G$22),"—",ROUND((1+SQRT(((50*POWER(80,POWER(COS(PI()*MOD(Calculator!$B$35/Calculator!$F$22,1)),2))+MIN(500,MAX(30,100*EXP(-0.3*'VSWR Calculator'!$C$24)*(1+3*ABS(MOD('VSWR Calculator'!$C$23/Calculator!$F$22/2,1)-0.5))))/'VSWR Calculator'!$C$25)-$C70)^2+(1500*ABS(SIN(2*PI()*MOD(Calculator!$B$35/Calculator!$F$22,1)))*IF(MOD(Calculator!$B$35/Calculator!$F$22,1)&lt;0.5,-1,1))^2)/SQRT(((50*POWER(80,POWER(COS(PI()*MOD(Calculator!$B$35/Calculator!$F$22,1)),2))+MIN(500,MAX(30,100*EXP(-0.3*'VSWR Calculator'!$C$24)*(1+3*ABS(MOD('VSWR Calculator'!$C$23/Calculator!$F$22/2,1)-0.5))))/'VSWR Calculator'!$C$25)+$C70)^2+(1500*ABS(SIN(2*PI()*MOD(Calculator!$B$35/Calculator!$F$22,1)))*IF(MOD(Calculator!$B$35/Calculator!$F$22,1)&lt;0.5,-1,1))^2))/(1-SQRT(((50*POWER(80,POWER(COS(PI()*MOD(Calculator!$B$35/Calculator!$F$22,1)),2))+MIN(500,MAX(30,100*EXP(-0.3*'VSWR Calculator'!$C$24)*(1+3*ABS(MOD('VSWR Calculator'!$C$23/Calculator!$F$22/2,1)-0.5))))/'VSWR Calculator'!$C$25)-$C70)^2+(1500*ABS(SIN(2*PI()*MOD(Calculator!$B$35/Calculator!$F$22,1)))*IF(MOD(Calculator!$B$35/Calculator!$F$22,1)&lt;0.5,-1,1))^2)/SQRT(((50*POWER(80,POWER(COS(PI()*MOD(Calculator!$B$35/Calculator!$F$22,1)),2))+MIN(500,MAX(30,100*EXP(-0.3*'VSWR Calculator'!$C$24)*(1+3*ABS(MOD('VSWR Calculator'!$C$23/Calculator!$F$22/2,1)-0.5))))/'VSWR Calculator'!$C$25)+$C70)^2+(1500*ABS(SIN(2*PI()*MOD(Calculator!$B$35/Calculator!$F$22,1)))*IF(MOD(Calculator!$B$35/Calculator!$F$22,1)&lt;0.5,-1,1))^2)),2))</f>
        <v>—</v>
      </c>
      <c r="HA70" s="253" t="n">
        <f aca="false">IFERROR(ROUND((IF(ISNUMBER(GP70),GP70,0)+IF(ISNUMBER(GQ70),GQ70,0)+IF(ISNUMBER(GR70),GR70,0)+IF(ISNUMBER(GS70),GS70,0)+IF(ISNUMBER(GT70),GT70,0)+IF(ISNUMBER(GU70),GU70,0)+IF(ISNUMBER(GV70),GV70,0)+IF(ISNUMBER(GW70),GW70,0)+IF(ISNUMBER(GX70),GX70,0)+IF(ISNUMBER(GY70),GY70,0)+IF(ISNUMBER(GZ70),GZ70,0))/(IF(ISNUMBER(GP70),1,0)+IF(ISNUMBER(GQ70),1,0)+IF(ISNUMBER(GR70),1,0)+IF(ISNUMBER(GS70),1,0)+IF(ISNUMBER(GT70),1,0)+IF(ISNUMBER(GU70),1,0)+IF(ISNUMBER(GV70),1,0)+IF(ISNUMBER(GW70),1,0)+IF(ISNUMBER(GX70),1,0)+IF(ISNUMBER(GY70),1,0)+IF(ISNUMBER(GZ70),1,0)),4),"")</f>
        <v>9.055</v>
      </c>
      <c r="HB70" s="253" t="str">
        <f aca="false">IF(OR(Calculator!$E$12&lt;&gt;"YES",Calculator!$B$36&lt;Calculator!$G$12),"—",ROUND((1+SQRT(((50*POWER(80,POWER(COS(PI()*MOD(Calculator!$B$36/Calculator!$F$12,1)),2))+MIN(500,MAX(30,100*EXP(-0.3*'VSWR Calculator'!$C$24)*(1+3*ABS(MOD('VSWR Calculator'!$C$23/Calculator!$F$12/2,1)-0.5))))/'VSWR Calculator'!$C$25)-$C70)^2+(1500*ABS(SIN(2*PI()*MOD(Calculator!$B$36/Calculator!$F$12,1)))*IF(MOD(Calculator!$B$36/Calculator!$F$12,1)&lt;0.5,-1,1))^2)/SQRT(((50*POWER(80,POWER(COS(PI()*MOD(Calculator!$B$36/Calculator!$F$12,1)),2))+MIN(500,MAX(30,100*EXP(-0.3*'VSWR Calculator'!$C$24)*(1+3*ABS(MOD('VSWR Calculator'!$C$23/Calculator!$F$12/2,1)-0.5))))/'VSWR Calculator'!$C$25)+$C70)^2+(1500*ABS(SIN(2*PI()*MOD(Calculator!$B$36/Calculator!$F$12,1)))*IF(MOD(Calculator!$B$36/Calculator!$F$12,1)&lt;0.5,-1,1))^2))/(1-SQRT(((50*POWER(80,POWER(COS(PI()*MOD(Calculator!$B$36/Calculator!$F$12,1)),2))+MIN(500,MAX(30,100*EXP(-0.3*'VSWR Calculator'!$C$24)*(1+3*ABS(MOD('VSWR Calculator'!$C$23/Calculator!$F$12/2,1)-0.5))))/'VSWR Calculator'!$C$25)-$C70)^2+(1500*ABS(SIN(2*PI()*MOD(Calculator!$B$36/Calculator!$F$12,1)))*IF(MOD(Calculator!$B$36/Calculator!$F$12,1)&lt;0.5,-1,1))^2)/SQRT(((50*POWER(80,POWER(COS(PI()*MOD(Calculator!$B$36/Calculator!$F$12,1)),2))+MIN(500,MAX(30,100*EXP(-0.3*'VSWR Calculator'!$C$24)*(1+3*ABS(MOD('VSWR Calculator'!$C$23/Calculator!$F$12/2,1)-0.5))))/'VSWR Calculator'!$C$25)+$C70)^2+(1500*ABS(SIN(2*PI()*MOD(Calculator!$B$36/Calculator!$F$12,1)))*IF(MOD(Calculator!$B$36/Calculator!$F$12,1)&lt;0.5,-1,1))^2)),2))</f>
        <v>—</v>
      </c>
      <c r="HC70" s="253" t="str">
        <f aca="false">IF(OR(Calculator!$E$13&lt;&gt;"YES",Calculator!$B$36&lt;Calculator!$G$13),"—",ROUND((1+SQRT(((50*POWER(80,POWER(COS(PI()*MOD(Calculator!$B$36/Calculator!$F$13,1)),2))+MIN(500,MAX(30,100*EXP(-0.3*'VSWR Calculator'!$C$24)*(1+3*ABS(MOD('VSWR Calculator'!$C$23/Calculator!$F$13/2,1)-0.5))))/'VSWR Calculator'!$C$25)-$C70)^2+(1500*ABS(SIN(2*PI()*MOD(Calculator!$B$36/Calculator!$F$13,1)))*IF(MOD(Calculator!$B$36/Calculator!$F$13,1)&lt;0.5,-1,1))^2)/SQRT(((50*POWER(80,POWER(COS(PI()*MOD(Calculator!$B$36/Calculator!$F$13,1)),2))+MIN(500,MAX(30,100*EXP(-0.3*'VSWR Calculator'!$C$24)*(1+3*ABS(MOD('VSWR Calculator'!$C$23/Calculator!$F$13/2,1)-0.5))))/'VSWR Calculator'!$C$25)+$C70)^2+(1500*ABS(SIN(2*PI()*MOD(Calculator!$B$36/Calculator!$F$13,1)))*IF(MOD(Calculator!$B$36/Calculator!$F$13,1)&lt;0.5,-1,1))^2))/(1-SQRT(((50*POWER(80,POWER(COS(PI()*MOD(Calculator!$B$36/Calculator!$F$13,1)),2))+MIN(500,MAX(30,100*EXP(-0.3*'VSWR Calculator'!$C$24)*(1+3*ABS(MOD('VSWR Calculator'!$C$23/Calculator!$F$13/2,1)-0.5))))/'VSWR Calculator'!$C$25)-$C70)^2+(1500*ABS(SIN(2*PI()*MOD(Calculator!$B$36/Calculator!$F$13,1)))*IF(MOD(Calculator!$B$36/Calculator!$F$13,1)&lt;0.5,-1,1))^2)/SQRT(((50*POWER(80,POWER(COS(PI()*MOD(Calculator!$B$36/Calculator!$F$13,1)),2))+MIN(500,MAX(30,100*EXP(-0.3*'VSWR Calculator'!$C$24)*(1+3*ABS(MOD('VSWR Calculator'!$C$23/Calculator!$F$13/2,1)-0.5))))/'VSWR Calculator'!$C$25)+$C70)^2+(1500*ABS(SIN(2*PI()*MOD(Calculator!$B$36/Calculator!$F$13,1)))*IF(MOD(Calculator!$B$36/Calculator!$F$13,1)&lt;0.5,-1,1))^2)),2))</f>
        <v>—</v>
      </c>
      <c r="HD70" s="253" t="str">
        <f aca="false">IF(OR(Calculator!$E$14&lt;&gt;"YES",Calculator!$B$36&lt;Calculator!$G$14),"—",ROUND((1+SQRT(((50*POWER(80,POWER(COS(PI()*MOD(Calculator!$B$36/Calculator!$F$14,1)),2))+MIN(500,MAX(30,100*EXP(-0.3*'VSWR Calculator'!$C$24)*(1+3*ABS(MOD('VSWR Calculator'!$C$23/Calculator!$F$14/2,1)-0.5))))/'VSWR Calculator'!$C$25)-$C70)^2+(1500*ABS(SIN(2*PI()*MOD(Calculator!$B$36/Calculator!$F$14,1)))*IF(MOD(Calculator!$B$36/Calculator!$F$14,1)&lt;0.5,-1,1))^2)/SQRT(((50*POWER(80,POWER(COS(PI()*MOD(Calculator!$B$36/Calculator!$F$14,1)),2))+MIN(500,MAX(30,100*EXP(-0.3*'VSWR Calculator'!$C$24)*(1+3*ABS(MOD('VSWR Calculator'!$C$23/Calculator!$F$14/2,1)-0.5))))/'VSWR Calculator'!$C$25)+$C70)^2+(1500*ABS(SIN(2*PI()*MOD(Calculator!$B$36/Calculator!$F$14,1)))*IF(MOD(Calculator!$B$36/Calculator!$F$14,1)&lt;0.5,-1,1))^2))/(1-SQRT(((50*POWER(80,POWER(COS(PI()*MOD(Calculator!$B$36/Calculator!$F$14,1)),2))+MIN(500,MAX(30,100*EXP(-0.3*'VSWR Calculator'!$C$24)*(1+3*ABS(MOD('VSWR Calculator'!$C$23/Calculator!$F$14/2,1)-0.5))))/'VSWR Calculator'!$C$25)-$C70)^2+(1500*ABS(SIN(2*PI()*MOD(Calculator!$B$36/Calculator!$F$14,1)))*IF(MOD(Calculator!$B$36/Calculator!$F$14,1)&lt;0.5,-1,1))^2)/SQRT(((50*POWER(80,POWER(COS(PI()*MOD(Calculator!$B$36/Calculator!$F$14,1)),2))+MIN(500,MAX(30,100*EXP(-0.3*'VSWR Calculator'!$C$24)*(1+3*ABS(MOD('VSWR Calculator'!$C$23/Calculator!$F$14/2,1)-0.5))))/'VSWR Calculator'!$C$25)+$C70)^2+(1500*ABS(SIN(2*PI()*MOD(Calculator!$B$36/Calculator!$F$14,1)))*IF(MOD(Calculator!$B$36/Calculator!$F$14,1)&lt;0.5,-1,1))^2)),2))</f>
        <v>—</v>
      </c>
      <c r="HE70" s="253" t="n">
        <f aca="false">IF(OR(Calculator!$E$15&lt;&gt;"YES",Calculator!$B$36&lt;Calculator!$G$15),"—",ROUND((1+SQRT(((50*POWER(80,POWER(COS(PI()*MOD(Calculator!$B$36/Calculator!$F$15,1)),2))+MIN(500,MAX(30,100*EXP(-0.3*'VSWR Calculator'!$C$24)*(1+3*ABS(MOD('VSWR Calculator'!$C$23/Calculator!$F$15/2,1)-0.5))))/'VSWR Calculator'!$C$25)-$C70)^2+(1500*ABS(SIN(2*PI()*MOD(Calculator!$B$36/Calculator!$F$15,1)))*IF(MOD(Calculator!$B$36/Calculator!$F$15,1)&lt;0.5,-1,1))^2)/SQRT(((50*POWER(80,POWER(COS(PI()*MOD(Calculator!$B$36/Calculator!$F$15,1)),2))+MIN(500,MAX(30,100*EXP(-0.3*'VSWR Calculator'!$C$24)*(1+3*ABS(MOD('VSWR Calculator'!$C$23/Calculator!$F$15/2,1)-0.5))))/'VSWR Calculator'!$C$25)+$C70)^2+(1500*ABS(SIN(2*PI()*MOD(Calculator!$B$36/Calculator!$F$15,1)))*IF(MOD(Calculator!$B$36/Calculator!$F$15,1)&lt;0.5,-1,1))^2))/(1-SQRT(((50*POWER(80,POWER(COS(PI()*MOD(Calculator!$B$36/Calculator!$F$15,1)),2))+MIN(500,MAX(30,100*EXP(-0.3*'VSWR Calculator'!$C$24)*(1+3*ABS(MOD('VSWR Calculator'!$C$23/Calculator!$F$15/2,1)-0.5))))/'VSWR Calculator'!$C$25)-$C70)^2+(1500*ABS(SIN(2*PI()*MOD(Calculator!$B$36/Calculator!$F$15,1)))*IF(MOD(Calculator!$B$36/Calculator!$F$15,1)&lt;0.5,-1,1))^2)/SQRT(((50*POWER(80,POWER(COS(PI()*MOD(Calculator!$B$36/Calculator!$F$15,1)),2))+MIN(500,MAX(30,100*EXP(-0.3*'VSWR Calculator'!$C$24)*(1+3*ABS(MOD('VSWR Calculator'!$C$23/Calculator!$F$15/2,1)-0.5))))/'VSWR Calculator'!$C$25)+$C70)^2+(1500*ABS(SIN(2*PI()*MOD(Calculator!$B$36/Calculator!$F$15,1)))*IF(MOD(Calculator!$B$36/Calculator!$F$15,1)&lt;0.5,-1,1))^2)),2))</f>
        <v>13.45</v>
      </c>
      <c r="HF70" s="253" t="str">
        <f aca="false">IF(OR(Calculator!$E$16&lt;&gt;"YES",Calculator!$B$36&lt;Calculator!$G$16),"—",ROUND((1+SQRT(((50*POWER(80,POWER(COS(PI()*MOD(Calculator!$B$36/Calculator!$F$16,1)),2))+MIN(500,MAX(30,100*EXP(-0.3*'VSWR Calculator'!$C$24)*(1+3*ABS(MOD('VSWR Calculator'!$C$23/Calculator!$F$16/2,1)-0.5))))/'VSWR Calculator'!$C$25)-$C70)^2+(1500*ABS(SIN(2*PI()*MOD(Calculator!$B$36/Calculator!$F$16,1)))*IF(MOD(Calculator!$B$36/Calculator!$F$16,1)&lt;0.5,-1,1))^2)/SQRT(((50*POWER(80,POWER(COS(PI()*MOD(Calculator!$B$36/Calculator!$F$16,1)),2))+MIN(500,MAX(30,100*EXP(-0.3*'VSWR Calculator'!$C$24)*(1+3*ABS(MOD('VSWR Calculator'!$C$23/Calculator!$F$16/2,1)-0.5))))/'VSWR Calculator'!$C$25)+$C70)^2+(1500*ABS(SIN(2*PI()*MOD(Calculator!$B$36/Calculator!$F$16,1)))*IF(MOD(Calculator!$B$36/Calculator!$F$16,1)&lt;0.5,-1,1))^2))/(1-SQRT(((50*POWER(80,POWER(COS(PI()*MOD(Calculator!$B$36/Calculator!$F$16,1)),2))+MIN(500,MAX(30,100*EXP(-0.3*'VSWR Calculator'!$C$24)*(1+3*ABS(MOD('VSWR Calculator'!$C$23/Calculator!$F$16/2,1)-0.5))))/'VSWR Calculator'!$C$25)-$C70)^2+(1500*ABS(SIN(2*PI()*MOD(Calculator!$B$36/Calculator!$F$16,1)))*IF(MOD(Calculator!$B$36/Calculator!$F$16,1)&lt;0.5,-1,1))^2)/SQRT(((50*POWER(80,POWER(COS(PI()*MOD(Calculator!$B$36/Calculator!$F$16,1)),2))+MIN(500,MAX(30,100*EXP(-0.3*'VSWR Calculator'!$C$24)*(1+3*ABS(MOD('VSWR Calculator'!$C$23/Calculator!$F$16/2,1)-0.5))))/'VSWR Calculator'!$C$25)+$C70)^2+(1500*ABS(SIN(2*PI()*MOD(Calculator!$B$36/Calculator!$F$16,1)))*IF(MOD(Calculator!$B$36/Calculator!$F$16,1)&lt;0.5,-1,1))^2)),2))</f>
        <v>—</v>
      </c>
      <c r="HG70" s="253" t="n">
        <f aca="false">IF(OR(Calculator!$E$17&lt;&gt;"YES",Calculator!$B$36&lt;Calculator!$G$17),"—",ROUND((1+SQRT(((50*POWER(80,POWER(COS(PI()*MOD(Calculator!$B$36/Calculator!$F$17,1)),2))+MIN(500,MAX(30,100*EXP(-0.3*'VSWR Calculator'!$C$24)*(1+3*ABS(MOD('VSWR Calculator'!$C$23/Calculator!$F$17/2,1)-0.5))))/'VSWR Calculator'!$C$25)-$C70)^2+(1500*ABS(SIN(2*PI()*MOD(Calculator!$B$36/Calculator!$F$17,1)))*IF(MOD(Calculator!$B$36/Calculator!$F$17,1)&lt;0.5,-1,1))^2)/SQRT(((50*POWER(80,POWER(COS(PI()*MOD(Calculator!$B$36/Calculator!$F$17,1)),2))+MIN(500,MAX(30,100*EXP(-0.3*'VSWR Calculator'!$C$24)*(1+3*ABS(MOD('VSWR Calculator'!$C$23/Calculator!$F$17/2,1)-0.5))))/'VSWR Calculator'!$C$25)+$C70)^2+(1500*ABS(SIN(2*PI()*MOD(Calculator!$B$36/Calculator!$F$17,1)))*IF(MOD(Calculator!$B$36/Calculator!$F$17,1)&lt;0.5,-1,1))^2))/(1-SQRT(((50*POWER(80,POWER(COS(PI()*MOD(Calculator!$B$36/Calculator!$F$17,1)),2))+MIN(500,MAX(30,100*EXP(-0.3*'VSWR Calculator'!$C$24)*(1+3*ABS(MOD('VSWR Calculator'!$C$23/Calculator!$F$17/2,1)-0.5))))/'VSWR Calculator'!$C$25)-$C70)^2+(1500*ABS(SIN(2*PI()*MOD(Calculator!$B$36/Calculator!$F$17,1)))*IF(MOD(Calculator!$B$36/Calculator!$F$17,1)&lt;0.5,-1,1))^2)/SQRT(((50*POWER(80,POWER(COS(PI()*MOD(Calculator!$B$36/Calculator!$F$17,1)),2))+MIN(500,MAX(30,100*EXP(-0.3*'VSWR Calculator'!$C$24)*(1+3*ABS(MOD('VSWR Calculator'!$C$23/Calculator!$F$17/2,1)-0.5))))/'VSWR Calculator'!$C$25)+$C70)^2+(1500*ABS(SIN(2*PI()*MOD(Calculator!$B$36/Calculator!$F$17,1)))*IF(MOD(Calculator!$B$36/Calculator!$F$17,1)&lt;0.5,-1,1))^2)),2))</f>
        <v>16.34</v>
      </c>
      <c r="HH70" s="253" t="str">
        <f aca="false">IF(OR(Calculator!$E$18&lt;&gt;"YES",Calculator!$B$36&lt;Calculator!$G$18),"—",ROUND((1+SQRT(((50*POWER(80,POWER(COS(PI()*MOD(Calculator!$B$36/Calculator!$F$18,1)),2))+MIN(500,MAX(30,100*EXP(-0.3*'VSWR Calculator'!$C$24)*(1+3*ABS(MOD('VSWR Calculator'!$C$23/Calculator!$F$18/2,1)-0.5))))/'VSWR Calculator'!$C$25)-$C70)^2+(1500*ABS(SIN(2*PI()*MOD(Calculator!$B$36/Calculator!$F$18,1)))*IF(MOD(Calculator!$B$36/Calculator!$F$18,1)&lt;0.5,-1,1))^2)/SQRT(((50*POWER(80,POWER(COS(PI()*MOD(Calculator!$B$36/Calculator!$F$18,1)),2))+MIN(500,MAX(30,100*EXP(-0.3*'VSWR Calculator'!$C$24)*(1+3*ABS(MOD('VSWR Calculator'!$C$23/Calculator!$F$18/2,1)-0.5))))/'VSWR Calculator'!$C$25)+$C70)^2+(1500*ABS(SIN(2*PI()*MOD(Calculator!$B$36/Calculator!$F$18,1)))*IF(MOD(Calculator!$B$36/Calculator!$F$18,1)&lt;0.5,-1,1))^2))/(1-SQRT(((50*POWER(80,POWER(COS(PI()*MOD(Calculator!$B$36/Calculator!$F$18,1)),2))+MIN(500,MAX(30,100*EXP(-0.3*'VSWR Calculator'!$C$24)*(1+3*ABS(MOD('VSWR Calculator'!$C$23/Calculator!$F$18/2,1)-0.5))))/'VSWR Calculator'!$C$25)-$C70)^2+(1500*ABS(SIN(2*PI()*MOD(Calculator!$B$36/Calculator!$F$18,1)))*IF(MOD(Calculator!$B$36/Calculator!$F$18,1)&lt;0.5,-1,1))^2)/SQRT(((50*POWER(80,POWER(COS(PI()*MOD(Calculator!$B$36/Calculator!$F$18,1)),2))+MIN(500,MAX(30,100*EXP(-0.3*'VSWR Calculator'!$C$24)*(1+3*ABS(MOD('VSWR Calculator'!$C$23/Calculator!$F$18/2,1)-0.5))))/'VSWR Calculator'!$C$25)+$C70)^2+(1500*ABS(SIN(2*PI()*MOD(Calculator!$B$36/Calculator!$F$18,1)))*IF(MOD(Calculator!$B$36/Calculator!$F$18,1)&lt;0.5,-1,1))^2)),2))</f>
        <v>—</v>
      </c>
      <c r="HI70" s="253" t="str">
        <f aca="false">IF(OR(Calculator!$E$19&lt;&gt;"YES",Calculator!$B$36&lt;Calculator!$G$19),"—",ROUND((1+SQRT(((50*POWER(80,POWER(COS(PI()*MOD(Calculator!$B$36/Calculator!$F$19,1)),2))+MIN(500,MAX(30,100*EXP(-0.3*'VSWR Calculator'!$C$24)*(1+3*ABS(MOD('VSWR Calculator'!$C$23/Calculator!$F$19/2,1)-0.5))))/'VSWR Calculator'!$C$25)-$C70)^2+(1500*ABS(SIN(2*PI()*MOD(Calculator!$B$36/Calculator!$F$19,1)))*IF(MOD(Calculator!$B$36/Calculator!$F$19,1)&lt;0.5,-1,1))^2)/SQRT(((50*POWER(80,POWER(COS(PI()*MOD(Calculator!$B$36/Calculator!$F$19,1)),2))+MIN(500,MAX(30,100*EXP(-0.3*'VSWR Calculator'!$C$24)*(1+3*ABS(MOD('VSWR Calculator'!$C$23/Calculator!$F$19/2,1)-0.5))))/'VSWR Calculator'!$C$25)+$C70)^2+(1500*ABS(SIN(2*PI()*MOD(Calculator!$B$36/Calculator!$F$19,1)))*IF(MOD(Calculator!$B$36/Calculator!$F$19,1)&lt;0.5,-1,1))^2))/(1-SQRT(((50*POWER(80,POWER(COS(PI()*MOD(Calculator!$B$36/Calculator!$F$19,1)),2))+MIN(500,MAX(30,100*EXP(-0.3*'VSWR Calculator'!$C$24)*(1+3*ABS(MOD('VSWR Calculator'!$C$23/Calculator!$F$19/2,1)-0.5))))/'VSWR Calculator'!$C$25)-$C70)^2+(1500*ABS(SIN(2*PI()*MOD(Calculator!$B$36/Calculator!$F$19,1)))*IF(MOD(Calculator!$B$36/Calculator!$F$19,1)&lt;0.5,-1,1))^2)/SQRT(((50*POWER(80,POWER(COS(PI()*MOD(Calculator!$B$36/Calculator!$F$19,1)),2))+MIN(500,MAX(30,100*EXP(-0.3*'VSWR Calculator'!$C$24)*(1+3*ABS(MOD('VSWR Calculator'!$C$23/Calculator!$F$19/2,1)-0.5))))/'VSWR Calculator'!$C$25)+$C70)^2+(1500*ABS(SIN(2*PI()*MOD(Calculator!$B$36/Calculator!$F$19,1)))*IF(MOD(Calculator!$B$36/Calculator!$F$19,1)&lt;0.5,-1,1))^2)),2))</f>
        <v>—</v>
      </c>
      <c r="HJ70" s="253" t="str">
        <f aca="false">IF(OR(Calculator!$E$20&lt;&gt;"YES",Calculator!$B$36&lt;Calculator!$G$20),"—",ROUND((1+SQRT(((50*POWER(80,POWER(COS(PI()*MOD(Calculator!$B$36/Calculator!$F$20,1)),2))+MIN(500,MAX(30,100*EXP(-0.3*'VSWR Calculator'!$C$24)*(1+3*ABS(MOD('VSWR Calculator'!$C$23/Calculator!$F$20/2,1)-0.5))))/'VSWR Calculator'!$C$25)-$C70)^2+(1500*ABS(SIN(2*PI()*MOD(Calculator!$B$36/Calculator!$F$20,1)))*IF(MOD(Calculator!$B$36/Calculator!$F$20,1)&lt;0.5,-1,1))^2)/SQRT(((50*POWER(80,POWER(COS(PI()*MOD(Calculator!$B$36/Calculator!$F$20,1)),2))+MIN(500,MAX(30,100*EXP(-0.3*'VSWR Calculator'!$C$24)*(1+3*ABS(MOD('VSWR Calculator'!$C$23/Calculator!$F$20/2,1)-0.5))))/'VSWR Calculator'!$C$25)+$C70)^2+(1500*ABS(SIN(2*PI()*MOD(Calculator!$B$36/Calculator!$F$20,1)))*IF(MOD(Calculator!$B$36/Calculator!$F$20,1)&lt;0.5,-1,1))^2))/(1-SQRT(((50*POWER(80,POWER(COS(PI()*MOD(Calculator!$B$36/Calculator!$F$20,1)),2))+MIN(500,MAX(30,100*EXP(-0.3*'VSWR Calculator'!$C$24)*(1+3*ABS(MOD('VSWR Calculator'!$C$23/Calculator!$F$20/2,1)-0.5))))/'VSWR Calculator'!$C$25)-$C70)^2+(1500*ABS(SIN(2*PI()*MOD(Calculator!$B$36/Calculator!$F$20,1)))*IF(MOD(Calculator!$B$36/Calculator!$F$20,1)&lt;0.5,-1,1))^2)/SQRT(((50*POWER(80,POWER(COS(PI()*MOD(Calculator!$B$36/Calculator!$F$20,1)),2))+MIN(500,MAX(30,100*EXP(-0.3*'VSWR Calculator'!$C$24)*(1+3*ABS(MOD('VSWR Calculator'!$C$23/Calculator!$F$20/2,1)-0.5))))/'VSWR Calculator'!$C$25)+$C70)^2+(1500*ABS(SIN(2*PI()*MOD(Calculator!$B$36/Calculator!$F$20,1)))*IF(MOD(Calculator!$B$36/Calculator!$F$20,1)&lt;0.5,-1,1))^2)),2))</f>
        <v>—</v>
      </c>
      <c r="HK70" s="253" t="str">
        <f aca="false">IF(OR(Calculator!$E$21&lt;&gt;"YES",Calculator!$B$36&lt;Calculator!$G$21),"—",ROUND((1+SQRT(((50*POWER(80,POWER(COS(PI()*MOD(Calculator!$B$36/Calculator!$F$21,1)),2))+MIN(500,MAX(30,100*EXP(-0.3*'VSWR Calculator'!$C$24)*(1+3*ABS(MOD('VSWR Calculator'!$C$23/Calculator!$F$21/2,1)-0.5))))/'VSWR Calculator'!$C$25)-$C70)^2+(1500*ABS(SIN(2*PI()*MOD(Calculator!$B$36/Calculator!$F$21,1)))*IF(MOD(Calculator!$B$36/Calculator!$F$21,1)&lt;0.5,-1,1))^2)/SQRT(((50*POWER(80,POWER(COS(PI()*MOD(Calculator!$B$36/Calculator!$F$21,1)),2))+MIN(500,MAX(30,100*EXP(-0.3*'VSWR Calculator'!$C$24)*(1+3*ABS(MOD('VSWR Calculator'!$C$23/Calculator!$F$21/2,1)-0.5))))/'VSWR Calculator'!$C$25)+$C70)^2+(1500*ABS(SIN(2*PI()*MOD(Calculator!$B$36/Calculator!$F$21,1)))*IF(MOD(Calculator!$B$36/Calculator!$F$21,1)&lt;0.5,-1,1))^2))/(1-SQRT(((50*POWER(80,POWER(COS(PI()*MOD(Calculator!$B$36/Calculator!$F$21,1)),2))+MIN(500,MAX(30,100*EXP(-0.3*'VSWR Calculator'!$C$24)*(1+3*ABS(MOD('VSWR Calculator'!$C$23/Calculator!$F$21/2,1)-0.5))))/'VSWR Calculator'!$C$25)-$C70)^2+(1500*ABS(SIN(2*PI()*MOD(Calculator!$B$36/Calculator!$F$21,1)))*IF(MOD(Calculator!$B$36/Calculator!$F$21,1)&lt;0.5,-1,1))^2)/SQRT(((50*POWER(80,POWER(COS(PI()*MOD(Calculator!$B$36/Calculator!$F$21,1)),2))+MIN(500,MAX(30,100*EXP(-0.3*'VSWR Calculator'!$C$24)*(1+3*ABS(MOD('VSWR Calculator'!$C$23/Calculator!$F$21/2,1)-0.5))))/'VSWR Calculator'!$C$25)+$C70)^2+(1500*ABS(SIN(2*PI()*MOD(Calculator!$B$36/Calculator!$F$21,1)))*IF(MOD(Calculator!$B$36/Calculator!$F$21,1)&lt;0.5,-1,1))^2)),2))</f>
        <v>—</v>
      </c>
      <c r="HL70" s="253" t="str">
        <f aca="false">IF(OR(Calculator!$E$22&lt;&gt;"YES",Calculator!$B$36&lt;Calculator!$G$22),"—",ROUND((1+SQRT(((50*POWER(80,POWER(COS(PI()*MOD(Calculator!$B$36/Calculator!$F$22,1)),2))+MIN(500,MAX(30,100*EXP(-0.3*'VSWR Calculator'!$C$24)*(1+3*ABS(MOD('VSWR Calculator'!$C$23/Calculator!$F$22/2,1)-0.5))))/'VSWR Calculator'!$C$25)-$C70)^2+(1500*ABS(SIN(2*PI()*MOD(Calculator!$B$36/Calculator!$F$22,1)))*IF(MOD(Calculator!$B$36/Calculator!$F$22,1)&lt;0.5,-1,1))^2)/SQRT(((50*POWER(80,POWER(COS(PI()*MOD(Calculator!$B$36/Calculator!$F$22,1)),2))+MIN(500,MAX(30,100*EXP(-0.3*'VSWR Calculator'!$C$24)*(1+3*ABS(MOD('VSWR Calculator'!$C$23/Calculator!$F$22/2,1)-0.5))))/'VSWR Calculator'!$C$25)+$C70)^2+(1500*ABS(SIN(2*PI()*MOD(Calculator!$B$36/Calculator!$F$22,1)))*IF(MOD(Calculator!$B$36/Calculator!$F$22,1)&lt;0.5,-1,1))^2))/(1-SQRT(((50*POWER(80,POWER(COS(PI()*MOD(Calculator!$B$36/Calculator!$F$22,1)),2))+MIN(500,MAX(30,100*EXP(-0.3*'VSWR Calculator'!$C$24)*(1+3*ABS(MOD('VSWR Calculator'!$C$23/Calculator!$F$22/2,1)-0.5))))/'VSWR Calculator'!$C$25)-$C70)^2+(1500*ABS(SIN(2*PI()*MOD(Calculator!$B$36/Calculator!$F$22,1)))*IF(MOD(Calculator!$B$36/Calculator!$F$22,1)&lt;0.5,-1,1))^2)/SQRT(((50*POWER(80,POWER(COS(PI()*MOD(Calculator!$B$36/Calculator!$F$22,1)),2))+MIN(500,MAX(30,100*EXP(-0.3*'VSWR Calculator'!$C$24)*(1+3*ABS(MOD('VSWR Calculator'!$C$23/Calculator!$F$22/2,1)-0.5))))/'VSWR Calculator'!$C$25)+$C70)^2+(1500*ABS(SIN(2*PI()*MOD(Calculator!$B$36/Calculator!$F$22,1)))*IF(MOD(Calculator!$B$36/Calculator!$F$22,1)&lt;0.5,-1,1))^2)),2))</f>
        <v>—</v>
      </c>
      <c r="HM70" s="253" t="n">
        <f aca="false">IFERROR(ROUND((IF(ISNUMBER(HB70),HB70,0)+IF(ISNUMBER(HC70),HC70,0)+IF(ISNUMBER(HD70),HD70,0)+IF(ISNUMBER(HE70),HE70,0)+IF(ISNUMBER(HF70),HF70,0)+IF(ISNUMBER(HG70),HG70,0)+IF(ISNUMBER(HH70),HH70,0)+IF(ISNUMBER(HI70),HI70,0)+IF(ISNUMBER(HJ70),HJ70,0)+IF(ISNUMBER(HK70),HK70,0)+IF(ISNUMBER(HL70),HL70,0))/(IF(ISNUMBER(HB70),1,0)+IF(ISNUMBER(HC70),1,0)+IF(ISNUMBER(HD70),1,0)+IF(ISNUMBER(HE70),1,0)+IF(ISNUMBER(HF70),1,0)+IF(ISNUMBER(HG70),1,0)+IF(ISNUMBER(HH70),1,0)+IF(ISNUMBER(HI70),1,0)+IF(ISNUMBER(HJ70),1,0)+IF(ISNUMBER(HK70),1,0)+IF(ISNUMBER(HL70),1,0)),4),"")</f>
        <v>14.895</v>
      </c>
      <c r="HN70" s="253" t="str">
        <f aca="false">IF(OR(Calculator!$E$12&lt;&gt;"YES",Calculator!$B$37&lt;Calculator!$G$12),"—",ROUND((1+SQRT(((50*POWER(80,POWER(COS(PI()*MOD(Calculator!$B$37/Calculator!$F$12,1)),2))+MIN(500,MAX(30,100*EXP(-0.3*'VSWR Calculator'!$C$24)*(1+3*ABS(MOD('VSWR Calculator'!$C$23/Calculator!$F$12/2,1)-0.5))))/'VSWR Calculator'!$C$25)-$C70)^2+(1500*ABS(SIN(2*PI()*MOD(Calculator!$B$37/Calculator!$F$12,1)))*IF(MOD(Calculator!$B$37/Calculator!$F$12,1)&lt;0.5,-1,1))^2)/SQRT(((50*POWER(80,POWER(COS(PI()*MOD(Calculator!$B$37/Calculator!$F$12,1)),2))+MIN(500,MAX(30,100*EXP(-0.3*'VSWR Calculator'!$C$24)*(1+3*ABS(MOD('VSWR Calculator'!$C$23/Calculator!$F$12/2,1)-0.5))))/'VSWR Calculator'!$C$25)+$C70)^2+(1500*ABS(SIN(2*PI()*MOD(Calculator!$B$37/Calculator!$F$12,1)))*IF(MOD(Calculator!$B$37/Calculator!$F$12,1)&lt;0.5,-1,1))^2))/(1-SQRT(((50*POWER(80,POWER(COS(PI()*MOD(Calculator!$B$37/Calculator!$F$12,1)),2))+MIN(500,MAX(30,100*EXP(-0.3*'VSWR Calculator'!$C$24)*(1+3*ABS(MOD('VSWR Calculator'!$C$23/Calculator!$F$12/2,1)-0.5))))/'VSWR Calculator'!$C$25)-$C70)^2+(1500*ABS(SIN(2*PI()*MOD(Calculator!$B$37/Calculator!$F$12,1)))*IF(MOD(Calculator!$B$37/Calculator!$F$12,1)&lt;0.5,-1,1))^2)/SQRT(((50*POWER(80,POWER(COS(PI()*MOD(Calculator!$B$37/Calculator!$F$12,1)),2))+MIN(500,MAX(30,100*EXP(-0.3*'VSWR Calculator'!$C$24)*(1+3*ABS(MOD('VSWR Calculator'!$C$23/Calculator!$F$12/2,1)-0.5))))/'VSWR Calculator'!$C$25)+$C70)^2+(1500*ABS(SIN(2*PI()*MOD(Calculator!$B$37/Calculator!$F$12,1)))*IF(MOD(Calculator!$B$37/Calculator!$F$12,1)&lt;0.5,-1,1))^2)),2))</f>
        <v>—</v>
      </c>
      <c r="HO70" s="253" t="str">
        <f aca="false">IF(OR(Calculator!$E$13&lt;&gt;"YES",Calculator!$B$37&lt;Calculator!$G$13),"—",ROUND((1+SQRT(((50*POWER(80,POWER(COS(PI()*MOD(Calculator!$B$37/Calculator!$F$13,1)),2))+MIN(500,MAX(30,100*EXP(-0.3*'VSWR Calculator'!$C$24)*(1+3*ABS(MOD('VSWR Calculator'!$C$23/Calculator!$F$13/2,1)-0.5))))/'VSWR Calculator'!$C$25)-$C70)^2+(1500*ABS(SIN(2*PI()*MOD(Calculator!$B$37/Calculator!$F$13,1)))*IF(MOD(Calculator!$B$37/Calculator!$F$13,1)&lt;0.5,-1,1))^2)/SQRT(((50*POWER(80,POWER(COS(PI()*MOD(Calculator!$B$37/Calculator!$F$13,1)),2))+MIN(500,MAX(30,100*EXP(-0.3*'VSWR Calculator'!$C$24)*(1+3*ABS(MOD('VSWR Calculator'!$C$23/Calculator!$F$13/2,1)-0.5))))/'VSWR Calculator'!$C$25)+$C70)^2+(1500*ABS(SIN(2*PI()*MOD(Calculator!$B$37/Calculator!$F$13,1)))*IF(MOD(Calculator!$B$37/Calculator!$F$13,1)&lt;0.5,-1,1))^2))/(1-SQRT(((50*POWER(80,POWER(COS(PI()*MOD(Calculator!$B$37/Calculator!$F$13,1)),2))+MIN(500,MAX(30,100*EXP(-0.3*'VSWR Calculator'!$C$24)*(1+3*ABS(MOD('VSWR Calculator'!$C$23/Calculator!$F$13/2,1)-0.5))))/'VSWR Calculator'!$C$25)-$C70)^2+(1500*ABS(SIN(2*PI()*MOD(Calculator!$B$37/Calculator!$F$13,1)))*IF(MOD(Calculator!$B$37/Calculator!$F$13,1)&lt;0.5,-1,1))^2)/SQRT(((50*POWER(80,POWER(COS(PI()*MOD(Calculator!$B$37/Calculator!$F$13,1)),2))+MIN(500,MAX(30,100*EXP(-0.3*'VSWR Calculator'!$C$24)*(1+3*ABS(MOD('VSWR Calculator'!$C$23/Calculator!$F$13/2,1)-0.5))))/'VSWR Calculator'!$C$25)+$C70)^2+(1500*ABS(SIN(2*PI()*MOD(Calculator!$B$37/Calculator!$F$13,1)))*IF(MOD(Calculator!$B$37/Calculator!$F$13,1)&lt;0.5,-1,1))^2)),2))</f>
        <v>—</v>
      </c>
      <c r="HP70" s="253" t="str">
        <f aca="false">IF(OR(Calculator!$E$14&lt;&gt;"YES",Calculator!$B$37&lt;Calculator!$G$14),"—",ROUND((1+SQRT(((50*POWER(80,POWER(COS(PI()*MOD(Calculator!$B$37/Calculator!$F$14,1)),2))+MIN(500,MAX(30,100*EXP(-0.3*'VSWR Calculator'!$C$24)*(1+3*ABS(MOD('VSWR Calculator'!$C$23/Calculator!$F$14/2,1)-0.5))))/'VSWR Calculator'!$C$25)-$C70)^2+(1500*ABS(SIN(2*PI()*MOD(Calculator!$B$37/Calculator!$F$14,1)))*IF(MOD(Calculator!$B$37/Calculator!$F$14,1)&lt;0.5,-1,1))^2)/SQRT(((50*POWER(80,POWER(COS(PI()*MOD(Calculator!$B$37/Calculator!$F$14,1)),2))+MIN(500,MAX(30,100*EXP(-0.3*'VSWR Calculator'!$C$24)*(1+3*ABS(MOD('VSWR Calculator'!$C$23/Calculator!$F$14/2,1)-0.5))))/'VSWR Calculator'!$C$25)+$C70)^2+(1500*ABS(SIN(2*PI()*MOD(Calculator!$B$37/Calculator!$F$14,1)))*IF(MOD(Calculator!$B$37/Calculator!$F$14,1)&lt;0.5,-1,1))^2))/(1-SQRT(((50*POWER(80,POWER(COS(PI()*MOD(Calculator!$B$37/Calculator!$F$14,1)),2))+MIN(500,MAX(30,100*EXP(-0.3*'VSWR Calculator'!$C$24)*(1+3*ABS(MOD('VSWR Calculator'!$C$23/Calculator!$F$14/2,1)-0.5))))/'VSWR Calculator'!$C$25)-$C70)^2+(1500*ABS(SIN(2*PI()*MOD(Calculator!$B$37/Calculator!$F$14,1)))*IF(MOD(Calculator!$B$37/Calculator!$F$14,1)&lt;0.5,-1,1))^2)/SQRT(((50*POWER(80,POWER(COS(PI()*MOD(Calculator!$B$37/Calculator!$F$14,1)),2))+MIN(500,MAX(30,100*EXP(-0.3*'VSWR Calculator'!$C$24)*(1+3*ABS(MOD('VSWR Calculator'!$C$23/Calculator!$F$14/2,1)-0.5))))/'VSWR Calculator'!$C$25)+$C70)^2+(1500*ABS(SIN(2*PI()*MOD(Calculator!$B$37/Calculator!$F$14,1)))*IF(MOD(Calculator!$B$37/Calculator!$F$14,1)&lt;0.5,-1,1))^2)),2))</f>
        <v>—</v>
      </c>
      <c r="HQ70" s="253" t="n">
        <f aca="false">IF(OR(Calculator!$E$15&lt;&gt;"YES",Calculator!$B$37&lt;Calculator!$G$15),"—",ROUND((1+SQRT(((50*POWER(80,POWER(COS(PI()*MOD(Calculator!$B$37/Calculator!$F$15,1)),2))+MIN(500,MAX(30,100*EXP(-0.3*'VSWR Calculator'!$C$24)*(1+3*ABS(MOD('VSWR Calculator'!$C$23/Calculator!$F$15/2,1)-0.5))))/'VSWR Calculator'!$C$25)-$C70)^2+(1500*ABS(SIN(2*PI()*MOD(Calculator!$B$37/Calculator!$F$15,1)))*IF(MOD(Calculator!$B$37/Calculator!$F$15,1)&lt;0.5,-1,1))^2)/SQRT(((50*POWER(80,POWER(COS(PI()*MOD(Calculator!$B$37/Calculator!$F$15,1)),2))+MIN(500,MAX(30,100*EXP(-0.3*'VSWR Calculator'!$C$24)*(1+3*ABS(MOD('VSWR Calculator'!$C$23/Calculator!$F$15/2,1)-0.5))))/'VSWR Calculator'!$C$25)+$C70)^2+(1500*ABS(SIN(2*PI()*MOD(Calculator!$B$37/Calculator!$F$15,1)))*IF(MOD(Calculator!$B$37/Calculator!$F$15,1)&lt;0.5,-1,1))^2))/(1-SQRT(((50*POWER(80,POWER(COS(PI()*MOD(Calculator!$B$37/Calculator!$F$15,1)),2))+MIN(500,MAX(30,100*EXP(-0.3*'VSWR Calculator'!$C$24)*(1+3*ABS(MOD('VSWR Calculator'!$C$23/Calculator!$F$15/2,1)-0.5))))/'VSWR Calculator'!$C$25)-$C70)^2+(1500*ABS(SIN(2*PI()*MOD(Calculator!$B$37/Calculator!$F$15,1)))*IF(MOD(Calculator!$B$37/Calculator!$F$15,1)&lt;0.5,-1,1))^2)/SQRT(((50*POWER(80,POWER(COS(PI()*MOD(Calculator!$B$37/Calculator!$F$15,1)),2))+MIN(500,MAX(30,100*EXP(-0.3*'VSWR Calculator'!$C$24)*(1+3*ABS(MOD('VSWR Calculator'!$C$23/Calculator!$F$15/2,1)-0.5))))/'VSWR Calculator'!$C$25)+$C70)^2+(1500*ABS(SIN(2*PI()*MOD(Calculator!$B$37/Calculator!$F$15,1)))*IF(MOD(Calculator!$B$37/Calculator!$F$15,1)&lt;0.5,-1,1))^2)),2))</f>
        <v>2.26</v>
      </c>
      <c r="HR70" s="253" t="str">
        <f aca="false">IF(OR(Calculator!$E$16&lt;&gt;"YES",Calculator!$B$37&lt;Calculator!$G$16),"—",ROUND((1+SQRT(((50*POWER(80,POWER(COS(PI()*MOD(Calculator!$B$37/Calculator!$F$16,1)),2))+MIN(500,MAX(30,100*EXP(-0.3*'VSWR Calculator'!$C$24)*(1+3*ABS(MOD('VSWR Calculator'!$C$23/Calculator!$F$16/2,1)-0.5))))/'VSWR Calculator'!$C$25)-$C70)^2+(1500*ABS(SIN(2*PI()*MOD(Calculator!$B$37/Calculator!$F$16,1)))*IF(MOD(Calculator!$B$37/Calculator!$F$16,1)&lt;0.5,-1,1))^2)/SQRT(((50*POWER(80,POWER(COS(PI()*MOD(Calculator!$B$37/Calculator!$F$16,1)),2))+MIN(500,MAX(30,100*EXP(-0.3*'VSWR Calculator'!$C$24)*(1+3*ABS(MOD('VSWR Calculator'!$C$23/Calculator!$F$16/2,1)-0.5))))/'VSWR Calculator'!$C$25)+$C70)^2+(1500*ABS(SIN(2*PI()*MOD(Calculator!$B$37/Calculator!$F$16,1)))*IF(MOD(Calculator!$B$37/Calculator!$F$16,1)&lt;0.5,-1,1))^2))/(1-SQRT(((50*POWER(80,POWER(COS(PI()*MOD(Calculator!$B$37/Calculator!$F$16,1)),2))+MIN(500,MAX(30,100*EXP(-0.3*'VSWR Calculator'!$C$24)*(1+3*ABS(MOD('VSWR Calculator'!$C$23/Calculator!$F$16/2,1)-0.5))))/'VSWR Calculator'!$C$25)-$C70)^2+(1500*ABS(SIN(2*PI()*MOD(Calculator!$B$37/Calculator!$F$16,1)))*IF(MOD(Calculator!$B$37/Calculator!$F$16,1)&lt;0.5,-1,1))^2)/SQRT(((50*POWER(80,POWER(COS(PI()*MOD(Calculator!$B$37/Calculator!$F$16,1)),2))+MIN(500,MAX(30,100*EXP(-0.3*'VSWR Calculator'!$C$24)*(1+3*ABS(MOD('VSWR Calculator'!$C$23/Calculator!$F$16/2,1)-0.5))))/'VSWR Calculator'!$C$25)+$C70)^2+(1500*ABS(SIN(2*PI()*MOD(Calculator!$B$37/Calculator!$F$16,1)))*IF(MOD(Calculator!$B$37/Calculator!$F$16,1)&lt;0.5,-1,1))^2)),2))</f>
        <v>—</v>
      </c>
      <c r="HS70" s="253" t="n">
        <f aca="false">IF(OR(Calculator!$E$17&lt;&gt;"YES",Calculator!$B$37&lt;Calculator!$G$17),"—",ROUND((1+SQRT(((50*POWER(80,POWER(COS(PI()*MOD(Calculator!$B$37/Calculator!$F$17,1)),2))+MIN(500,MAX(30,100*EXP(-0.3*'VSWR Calculator'!$C$24)*(1+3*ABS(MOD('VSWR Calculator'!$C$23/Calculator!$F$17/2,1)-0.5))))/'VSWR Calculator'!$C$25)-$C70)^2+(1500*ABS(SIN(2*PI()*MOD(Calculator!$B$37/Calculator!$F$17,1)))*IF(MOD(Calculator!$B$37/Calculator!$F$17,1)&lt;0.5,-1,1))^2)/SQRT(((50*POWER(80,POWER(COS(PI()*MOD(Calculator!$B$37/Calculator!$F$17,1)),2))+MIN(500,MAX(30,100*EXP(-0.3*'VSWR Calculator'!$C$24)*(1+3*ABS(MOD('VSWR Calculator'!$C$23/Calculator!$F$17/2,1)-0.5))))/'VSWR Calculator'!$C$25)+$C70)^2+(1500*ABS(SIN(2*PI()*MOD(Calculator!$B$37/Calculator!$F$17,1)))*IF(MOD(Calculator!$B$37/Calculator!$F$17,1)&lt;0.5,-1,1))^2))/(1-SQRT(((50*POWER(80,POWER(COS(PI()*MOD(Calculator!$B$37/Calculator!$F$17,1)),2))+MIN(500,MAX(30,100*EXP(-0.3*'VSWR Calculator'!$C$24)*(1+3*ABS(MOD('VSWR Calculator'!$C$23/Calculator!$F$17/2,1)-0.5))))/'VSWR Calculator'!$C$25)-$C70)^2+(1500*ABS(SIN(2*PI()*MOD(Calculator!$B$37/Calculator!$F$17,1)))*IF(MOD(Calculator!$B$37/Calculator!$F$17,1)&lt;0.5,-1,1))^2)/SQRT(((50*POWER(80,POWER(COS(PI()*MOD(Calculator!$B$37/Calculator!$F$17,1)),2))+MIN(500,MAX(30,100*EXP(-0.3*'VSWR Calculator'!$C$24)*(1+3*ABS(MOD('VSWR Calculator'!$C$23/Calculator!$F$17/2,1)-0.5))))/'VSWR Calculator'!$C$25)+$C70)^2+(1500*ABS(SIN(2*PI()*MOD(Calculator!$B$37/Calculator!$F$17,1)))*IF(MOD(Calculator!$B$37/Calculator!$F$17,1)&lt;0.5,-1,1))^2)),2))</f>
        <v>12.34</v>
      </c>
      <c r="HT70" s="253" t="str">
        <f aca="false">IF(OR(Calculator!$E$18&lt;&gt;"YES",Calculator!$B$37&lt;Calculator!$G$18),"—",ROUND((1+SQRT(((50*POWER(80,POWER(COS(PI()*MOD(Calculator!$B$37/Calculator!$F$18,1)),2))+MIN(500,MAX(30,100*EXP(-0.3*'VSWR Calculator'!$C$24)*(1+3*ABS(MOD('VSWR Calculator'!$C$23/Calculator!$F$18/2,1)-0.5))))/'VSWR Calculator'!$C$25)-$C70)^2+(1500*ABS(SIN(2*PI()*MOD(Calculator!$B$37/Calculator!$F$18,1)))*IF(MOD(Calculator!$B$37/Calculator!$F$18,1)&lt;0.5,-1,1))^2)/SQRT(((50*POWER(80,POWER(COS(PI()*MOD(Calculator!$B$37/Calculator!$F$18,1)),2))+MIN(500,MAX(30,100*EXP(-0.3*'VSWR Calculator'!$C$24)*(1+3*ABS(MOD('VSWR Calculator'!$C$23/Calculator!$F$18/2,1)-0.5))))/'VSWR Calculator'!$C$25)+$C70)^2+(1500*ABS(SIN(2*PI()*MOD(Calculator!$B$37/Calculator!$F$18,1)))*IF(MOD(Calculator!$B$37/Calculator!$F$18,1)&lt;0.5,-1,1))^2))/(1-SQRT(((50*POWER(80,POWER(COS(PI()*MOD(Calculator!$B$37/Calculator!$F$18,1)),2))+MIN(500,MAX(30,100*EXP(-0.3*'VSWR Calculator'!$C$24)*(1+3*ABS(MOD('VSWR Calculator'!$C$23/Calculator!$F$18/2,1)-0.5))))/'VSWR Calculator'!$C$25)-$C70)^2+(1500*ABS(SIN(2*PI()*MOD(Calculator!$B$37/Calculator!$F$18,1)))*IF(MOD(Calculator!$B$37/Calculator!$F$18,1)&lt;0.5,-1,1))^2)/SQRT(((50*POWER(80,POWER(COS(PI()*MOD(Calculator!$B$37/Calculator!$F$18,1)),2))+MIN(500,MAX(30,100*EXP(-0.3*'VSWR Calculator'!$C$24)*(1+3*ABS(MOD('VSWR Calculator'!$C$23/Calculator!$F$18/2,1)-0.5))))/'VSWR Calculator'!$C$25)+$C70)^2+(1500*ABS(SIN(2*PI()*MOD(Calculator!$B$37/Calculator!$F$18,1)))*IF(MOD(Calculator!$B$37/Calculator!$F$18,1)&lt;0.5,-1,1))^2)),2))</f>
        <v>—</v>
      </c>
      <c r="HU70" s="253" t="str">
        <f aca="false">IF(OR(Calculator!$E$19&lt;&gt;"YES",Calculator!$B$37&lt;Calculator!$G$19),"—",ROUND((1+SQRT(((50*POWER(80,POWER(COS(PI()*MOD(Calculator!$B$37/Calculator!$F$19,1)),2))+MIN(500,MAX(30,100*EXP(-0.3*'VSWR Calculator'!$C$24)*(1+3*ABS(MOD('VSWR Calculator'!$C$23/Calculator!$F$19/2,1)-0.5))))/'VSWR Calculator'!$C$25)-$C70)^2+(1500*ABS(SIN(2*PI()*MOD(Calculator!$B$37/Calculator!$F$19,1)))*IF(MOD(Calculator!$B$37/Calculator!$F$19,1)&lt;0.5,-1,1))^2)/SQRT(((50*POWER(80,POWER(COS(PI()*MOD(Calculator!$B$37/Calculator!$F$19,1)),2))+MIN(500,MAX(30,100*EXP(-0.3*'VSWR Calculator'!$C$24)*(1+3*ABS(MOD('VSWR Calculator'!$C$23/Calculator!$F$19/2,1)-0.5))))/'VSWR Calculator'!$C$25)+$C70)^2+(1500*ABS(SIN(2*PI()*MOD(Calculator!$B$37/Calculator!$F$19,1)))*IF(MOD(Calculator!$B$37/Calculator!$F$19,1)&lt;0.5,-1,1))^2))/(1-SQRT(((50*POWER(80,POWER(COS(PI()*MOD(Calculator!$B$37/Calculator!$F$19,1)),2))+MIN(500,MAX(30,100*EXP(-0.3*'VSWR Calculator'!$C$24)*(1+3*ABS(MOD('VSWR Calculator'!$C$23/Calculator!$F$19/2,1)-0.5))))/'VSWR Calculator'!$C$25)-$C70)^2+(1500*ABS(SIN(2*PI()*MOD(Calculator!$B$37/Calculator!$F$19,1)))*IF(MOD(Calculator!$B$37/Calculator!$F$19,1)&lt;0.5,-1,1))^2)/SQRT(((50*POWER(80,POWER(COS(PI()*MOD(Calculator!$B$37/Calculator!$F$19,1)),2))+MIN(500,MAX(30,100*EXP(-0.3*'VSWR Calculator'!$C$24)*(1+3*ABS(MOD('VSWR Calculator'!$C$23/Calculator!$F$19/2,1)-0.5))))/'VSWR Calculator'!$C$25)+$C70)^2+(1500*ABS(SIN(2*PI()*MOD(Calculator!$B$37/Calculator!$F$19,1)))*IF(MOD(Calculator!$B$37/Calculator!$F$19,1)&lt;0.5,-1,1))^2)),2))</f>
        <v>—</v>
      </c>
      <c r="HV70" s="253" t="str">
        <f aca="false">IF(OR(Calculator!$E$20&lt;&gt;"YES",Calculator!$B$37&lt;Calculator!$G$20),"—",ROUND((1+SQRT(((50*POWER(80,POWER(COS(PI()*MOD(Calculator!$B$37/Calculator!$F$20,1)),2))+MIN(500,MAX(30,100*EXP(-0.3*'VSWR Calculator'!$C$24)*(1+3*ABS(MOD('VSWR Calculator'!$C$23/Calculator!$F$20/2,1)-0.5))))/'VSWR Calculator'!$C$25)-$C70)^2+(1500*ABS(SIN(2*PI()*MOD(Calculator!$B$37/Calculator!$F$20,1)))*IF(MOD(Calculator!$B$37/Calculator!$F$20,1)&lt;0.5,-1,1))^2)/SQRT(((50*POWER(80,POWER(COS(PI()*MOD(Calculator!$B$37/Calculator!$F$20,1)),2))+MIN(500,MAX(30,100*EXP(-0.3*'VSWR Calculator'!$C$24)*(1+3*ABS(MOD('VSWR Calculator'!$C$23/Calculator!$F$20/2,1)-0.5))))/'VSWR Calculator'!$C$25)+$C70)^2+(1500*ABS(SIN(2*PI()*MOD(Calculator!$B$37/Calculator!$F$20,1)))*IF(MOD(Calculator!$B$37/Calculator!$F$20,1)&lt;0.5,-1,1))^2))/(1-SQRT(((50*POWER(80,POWER(COS(PI()*MOD(Calculator!$B$37/Calculator!$F$20,1)),2))+MIN(500,MAX(30,100*EXP(-0.3*'VSWR Calculator'!$C$24)*(1+3*ABS(MOD('VSWR Calculator'!$C$23/Calculator!$F$20/2,1)-0.5))))/'VSWR Calculator'!$C$25)-$C70)^2+(1500*ABS(SIN(2*PI()*MOD(Calculator!$B$37/Calculator!$F$20,1)))*IF(MOD(Calculator!$B$37/Calculator!$F$20,1)&lt;0.5,-1,1))^2)/SQRT(((50*POWER(80,POWER(COS(PI()*MOD(Calculator!$B$37/Calculator!$F$20,1)),2))+MIN(500,MAX(30,100*EXP(-0.3*'VSWR Calculator'!$C$24)*(1+3*ABS(MOD('VSWR Calculator'!$C$23/Calculator!$F$20/2,1)-0.5))))/'VSWR Calculator'!$C$25)+$C70)^2+(1500*ABS(SIN(2*PI()*MOD(Calculator!$B$37/Calculator!$F$20,1)))*IF(MOD(Calculator!$B$37/Calculator!$F$20,1)&lt;0.5,-1,1))^2)),2))</f>
        <v>—</v>
      </c>
      <c r="HW70" s="253" t="str">
        <f aca="false">IF(OR(Calculator!$E$21&lt;&gt;"YES",Calculator!$B$37&lt;Calculator!$G$21),"—",ROUND((1+SQRT(((50*POWER(80,POWER(COS(PI()*MOD(Calculator!$B$37/Calculator!$F$21,1)),2))+MIN(500,MAX(30,100*EXP(-0.3*'VSWR Calculator'!$C$24)*(1+3*ABS(MOD('VSWR Calculator'!$C$23/Calculator!$F$21/2,1)-0.5))))/'VSWR Calculator'!$C$25)-$C70)^2+(1500*ABS(SIN(2*PI()*MOD(Calculator!$B$37/Calculator!$F$21,1)))*IF(MOD(Calculator!$B$37/Calculator!$F$21,1)&lt;0.5,-1,1))^2)/SQRT(((50*POWER(80,POWER(COS(PI()*MOD(Calculator!$B$37/Calculator!$F$21,1)),2))+MIN(500,MAX(30,100*EXP(-0.3*'VSWR Calculator'!$C$24)*(1+3*ABS(MOD('VSWR Calculator'!$C$23/Calculator!$F$21/2,1)-0.5))))/'VSWR Calculator'!$C$25)+$C70)^2+(1500*ABS(SIN(2*PI()*MOD(Calculator!$B$37/Calculator!$F$21,1)))*IF(MOD(Calculator!$B$37/Calculator!$F$21,1)&lt;0.5,-1,1))^2))/(1-SQRT(((50*POWER(80,POWER(COS(PI()*MOD(Calculator!$B$37/Calculator!$F$21,1)),2))+MIN(500,MAX(30,100*EXP(-0.3*'VSWR Calculator'!$C$24)*(1+3*ABS(MOD('VSWR Calculator'!$C$23/Calculator!$F$21/2,1)-0.5))))/'VSWR Calculator'!$C$25)-$C70)^2+(1500*ABS(SIN(2*PI()*MOD(Calculator!$B$37/Calculator!$F$21,1)))*IF(MOD(Calculator!$B$37/Calculator!$F$21,1)&lt;0.5,-1,1))^2)/SQRT(((50*POWER(80,POWER(COS(PI()*MOD(Calculator!$B$37/Calculator!$F$21,1)),2))+MIN(500,MAX(30,100*EXP(-0.3*'VSWR Calculator'!$C$24)*(1+3*ABS(MOD('VSWR Calculator'!$C$23/Calculator!$F$21/2,1)-0.5))))/'VSWR Calculator'!$C$25)+$C70)^2+(1500*ABS(SIN(2*PI()*MOD(Calculator!$B$37/Calculator!$F$21,1)))*IF(MOD(Calculator!$B$37/Calculator!$F$21,1)&lt;0.5,-1,1))^2)),2))</f>
        <v>—</v>
      </c>
      <c r="HX70" s="253" t="str">
        <f aca="false">IF(OR(Calculator!$E$22&lt;&gt;"YES",Calculator!$B$37&lt;Calculator!$G$22),"—",ROUND((1+SQRT(((50*POWER(80,POWER(COS(PI()*MOD(Calculator!$B$37/Calculator!$F$22,1)),2))+MIN(500,MAX(30,100*EXP(-0.3*'VSWR Calculator'!$C$24)*(1+3*ABS(MOD('VSWR Calculator'!$C$23/Calculator!$F$22/2,1)-0.5))))/'VSWR Calculator'!$C$25)-$C70)^2+(1500*ABS(SIN(2*PI()*MOD(Calculator!$B$37/Calculator!$F$22,1)))*IF(MOD(Calculator!$B$37/Calculator!$F$22,1)&lt;0.5,-1,1))^2)/SQRT(((50*POWER(80,POWER(COS(PI()*MOD(Calculator!$B$37/Calculator!$F$22,1)),2))+MIN(500,MAX(30,100*EXP(-0.3*'VSWR Calculator'!$C$24)*(1+3*ABS(MOD('VSWR Calculator'!$C$23/Calculator!$F$22/2,1)-0.5))))/'VSWR Calculator'!$C$25)+$C70)^2+(1500*ABS(SIN(2*PI()*MOD(Calculator!$B$37/Calculator!$F$22,1)))*IF(MOD(Calculator!$B$37/Calculator!$F$22,1)&lt;0.5,-1,1))^2))/(1-SQRT(((50*POWER(80,POWER(COS(PI()*MOD(Calculator!$B$37/Calculator!$F$22,1)),2))+MIN(500,MAX(30,100*EXP(-0.3*'VSWR Calculator'!$C$24)*(1+3*ABS(MOD('VSWR Calculator'!$C$23/Calculator!$F$22/2,1)-0.5))))/'VSWR Calculator'!$C$25)-$C70)^2+(1500*ABS(SIN(2*PI()*MOD(Calculator!$B$37/Calculator!$F$22,1)))*IF(MOD(Calculator!$B$37/Calculator!$F$22,1)&lt;0.5,-1,1))^2)/SQRT(((50*POWER(80,POWER(COS(PI()*MOD(Calculator!$B$37/Calculator!$F$22,1)),2))+MIN(500,MAX(30,100*EXP(-0.3*'VSWR Calculator'!$C$24)*(1+3*ABS(MOD('VSWR Calculator'!$C$23/Calculator!$F$22/2,1)-0.5))))/'VSWR Calculator'!$C$25)+$C70)^2+(1500*ABS(SIN(2*PI()*MOD(Calculator!$B$37/Calculator!$F$22,1)))*IF(MOD(Calculator!$B$37/Calculator!$F$22,1)&lt;0.5,-1,1))^2)),2))</f>
        <v>—</v>
      </c>
      <c r="HY70" s="253" t="n">
        <f aca="false">IFERROR(ROUND((IF(ISNUMBER(HN70),HN70,0)+IF(ISNUMBER(HO70),HO70,0)+IF(ISNUMBER(HP70),HP70,0)+IF(ISNUMBER(HQ70),HQ70,0)+IF(ISNUMBER(HR70),HR70,0)+IF(ISNUMBER(HS70),HS70,0)+IF(ISNUMBER(HT70),HT70,0)+IF(ISNUMBER(HU70),HU70,0)+IF(ISNUMBER(HV70),HV70,0)+IF(ISNUMBER(HW70),HW70,0)+IF(ISNUMBER(HX70),HX70,0))/(IF(ISNUMBER(HN70),1,0)+IF(ISNUMBER(HO70),1,0)+IF(ISNUMBER(HP70),1,0)+IF(ISNUMBER(HQ70),1,0)+IF(ISNUMBER(HR70),1,0)+IF(ISNUMBER(HS70),1,0)+IF(ISNUMBER(HT70),1,0)+IF(ISNUMBER(HU70),1,0)+IF(ISNUMBER(HV70),1,0)+IF(ISNUMBER(HW70),1,0)+IF(ISNUMBER(HX70),1,0)),4),"")</f>
        <v>7.3</v>
      </c>
      <c r="HZ70" s="253" t="str">
        <f aca="false">IF(OR(Calculator!$E$12&lt;&gt;"YES",Calculator!$B$38&lt;Calculator!$G$12),"—",ROUND((1+SQRT(((50*POWER(80,POWER(COS(PI()*MOD(Calculator!$B$38/Calculator!$F$12,1)),2))+MIN(500,MAX(30,100*EXP(-0.3*'VSWR Calculator'!$C$24)*(1+3*ABS(MOD('VSWR Calculator'!$C$23/Calculator!$F$12/2,1)-0.5))))/'VSWR Calculator'!$C$25)-$C70)^2+(1500*ABS(SIN(2*PI()*MOD(Calculator!$B$38/Calculator!$F$12,1)))*IF(MOD(Calculator!$B$38/Calculator!$F$12,1)&lt;0.5,-1,1))^2)/SQRT(((50*POWER(80,POWER(COS(PI()*MOD(Calculator!$B$38/Calculator!$F$12,1)),2))+MIN(500,MAX(30,100*EXP(-0.3*'VSWR Calculator'!$C$24)*(1+3*ABS(MOD('VSWR Calculator'!$C$23/Calculator!$F$12/2,1)-0.5))))/'VSWR Calculator'!$C$25)+$C70)^2+(1500*ABS(SIN(2*PI()*MOD(Calculator!$B$38/Calculator!$F$12,1)))*IF(MOD(Calculator!$B$38/Calculator!$F$12,1)&lt;0.5,-1,1))^2))/(1-SQRT(((50*POWER(80,POWER(COS(PI()*MOD(Calculator!$B$38/Calculator!$F$12,1)),2))+MIN(500,MAX(30,100*EXP(-0.3*'VSWR Calculator'!$C$24)*(1+3*ABS(MOD('VSWR Calculator'!$C$23/Calculator!$F$12/2,1)-0.5))))/'VSWR Calculator'!$C$25)-$C70)^2+(1500*ABS(SIN(2*PI()*MOD(Calculator!$B$38/Calculator!$F$12,1)))*IF(MOD(Calculator!$B$38/Calculator!$F$12,1)&lt;0.5,-1,1))^2)/SQRT(((50*POWER(80,POWER(COS(PI()*MOD(Calculator!$B$38/Calculator!$F$12,1)),2))+MIN(500,MAX(30,100*EXP(-0.3*'VSWR Calculator'!$C$24)*(1+3*ABS(MOD('VSWR Calculator'!$C$23/Calculator!$F$12/2,1)-0.5))))/'VSWR Calculator'!$C$25)+$C70)^2+(1500*ABS(SIN(2*PI()*MOD(Calculator!$B$38/Calculator!$F$12,1)))*IF(MOD(Calculator!$B$38/Calculator!$F$12,1)&lt;0.5,-1,1))^2)),2))</f>
        <v>—</v>
      </c>
      <c r="IA70" s="253" t="str">
        <f aca="false">IF(OR(Calculator!$E$13&lt;&gt;"YES",Calculator!$B$38&lt;Calculator!$G$13),"—",ROUND((1+SQRT(((50*POWER(80,POWER(COS(PI()*MOD(Calculator!$B$38/Calculator!$F$13,1)),2))+MIN(500,MAX(30,100*EXP(-0.3*'VSWR Calculator'!$C$24)*(1+3*ABS(MOD('VSWR Calculator'!$C$23/Calculator!$F$13/2,1)-0.5))))/'VSWR Calculator'!$C$25)-$C70)^2+(1500*ABS(SIN(2*PI()*MOD(Calculator!$B$38/Calculator!$F$13,1)))*IF(MOD(Calculator!$B$38/Calculator!$F$13,1)&lt;0.5,-1,1))^2)/SQRT(((50*POWER(80,POWER(COS(PI()*MOD(Calculator!$B$38/Calculator!$F$13,1)),2))+MIN(500,MAX(30,100*EXP(-0.3*'VSWR Calculator'!$C$24)*(1+3*ABS(MOD('VSWR Calculator'!$C$23/Calculator!$F$13/2,1)-0.5))))/'VSWR Calculator'!$C$25)+$C70)^2+(1500*ABS(SIN(2*PI()*MOD(Calculator!$B$38/Calculator!$F$13,1)))*IF(MOD(Calculator!$B$38/Calculator!$F$13,1)&lt;0.5,-1,1))^2))/(1-SQRT(((50*POWER(80,POWER(COS(PI()*MOD(Calculator!$B$38/Calculator!$F$13,1)),2))+MIN(500,MAX(30,100*EXP(-0.3*'VSWR Calculator'!$C$24)*(1+3*ABS(MOD('VSWR Calculator'!$C$23/Calculator!$F$13/2,1)-0.5))))/'VSWR Calculator'!$C$25)-$C70)^2+(1500*ABS(SIN(2*PI()*MOD(Calculator!$B$38/Calculator!$F$13,1)))*IF(MOD(Calculator!$B$38/Calculator!$F$13,1)&lt;0.5,-1,1))^2)/SQRT(((50*POWER(80,POWER(COS(PI()*MOD(Calculator!$B$38/Calculator!$F$13,1)),2))+MIN(500,MAX(30,100*EXP(-0.3*'VSWR Calculator'!$C$24)*(1+3*ABS(MOD('VSWR Calculator'!$C$23/Calculator!$F$13/2,1)-0.5))))/'VSWR Calculator'!$C$25)+$C70)^2+(1500*ABS(SIN(2*PI()*MOD(Calculator!$B$38/Calculator!$F$13,1)))*IF(MOD(Calculator!$B$38/Calculator!$F$13,1)&lt;0.5,-1,1))^2)),2))</f>
        <v>—</v>
      </c>
      <c r="IB70" s="253" t="str">
        <f aca="false">IF(OR(Calculator!$E$14&lt;&gt;"YES",Calculator!$B$38&lt;Calculator!$G$14),"—",ROUND((1+SQRT(((50*POWER(80,POWER(COS(PI()*MOD(Calculator!$B$38/Calculator!$F$14,1)),2))+MIN(500,MAX(30,100*EXP(-0.3*'VSWR Calculator'!$C$24)*(1+3*ABS(MOD('VSWR Calculator'!$C$23/Calculator!$F$14/2,1)-0.5))))/'VSWR Calculator'!$C$25)-$C70)^2+(1500*ABS(SIN(2*PI()*MOD(Calculator!$B$38/Calculator!$F$14,1)))*IF(MOD(Calculator!$B$38/Calculator!$F$14,1)&lt;0.5,-1,1))^2)/SQRT(((50*POWER(80,POWER(COS(PI()*MOD(Calculator!$B$38/Calculator!$F$14,1)),2))+MIN(500,MAX(30,100*EXP(-0.3*'VSWR Calculator'!$C$24)*(1+3*ABS(MOD('VSWR Calculator'!$C$23/Calculator!$F$14/2,1)-0.5))))/'VSWR Calculator'!$C$25)+$C70)^2+(1500*ABS(SIN(2*PI()*MOD(Calculator!$B$38/Calculator!$F$14,1)))*IF(MOD(Calculator!$B$38/Calculator!$F$14,1)&lt;0.5,-1,1))^2))/(1-SQRT(((50*POWER(80,POWER(COS(PI()*MOD(Calculator!$B$38/Calculator!$F$14,1)),2))+MIN(500,MAX(30,100*EXP(-0.3*'VSWR Calculator'!$C$24)*(1+3*ABS(MOD('VSWR Calculator'!$C$23/Calculator!$F$14/2,1)-0.5))))/'VSWR Calculator'!$C$25)-$C70)^2+(1500*ABS(SIN(2*PI()*MOD(Calculator!$B$38/Calculator!$F$14,1)))*IF(MOD(Calculator!$B$38/Calculator!$F$14,1)&lt;0.5,-1,1))^2)/SQRT(((50*POWER(80,POWER(COS(PI()*MOD(Calculator!$B$38/Calculator!$F$14,1)),2))+MIN(500,MAX(30,100*EXP(-0.3*'VSWR Calculator'!$C$24)*(1+3*ABS(MOD('VSWR Calculator'!$C$23/Calculator!$F$14/2,1)-0.5))))/'VSWR Calculator'!$C$25)+$C70)^2+(1500*ABS(SIN(2*PI()*MOD(Calculator!$B$38/Calculator!$F$14,1)))*IF(MOD(Calculator!$B$38/Calculator!$F$14,1)&lt;0.5,-1,1))^2)),2))</f>
        <v>—</v>
      </c>
      <c r="IC70" s="253" t="n">
        <f aca="false">IF(OR(Calculator!$E$15&lt;&gt;"YES",Calculator!$B$38&lt;Calculator!$G$15),"—",ROUND((1+SQRT(((50*POWER(80,POWER(COS(PI()*MOD(Calculator!$B$38/Calculator!$F$15,1)),2))+MIN(500,MAX(30,100*EXP(-0.3*'VSWR Calculator'!$C$24)*(1+3*ABS(MOD('VSWR Calculator'!$C$23/Calculator!$F$15/2,1)-0.5))))/'VSWR Calculator'!$C$25)-$C70)^2+(1500*ABS(SIN(2*PI()*MOD(Calculator!$B$38/Calculator!$F$15,1)))*IF(MOD(Calculator!$B$38/Calculator!$F$15,1)&lt;0.5,-1,1))^2)/SQRT(((50*POWER(80,POWER(COS(PI()*MOD(Calculator!$B$38/Calculator!$F$15,1)),2))+MIN(500,MAX(30,100*EXP(-0.3*'VSWR Calculator'!$C$24)*(1+3*ABS(MOD('VSWR Calculator'!$C$23/Calculator!$F$15/2,1)-0.5))))/'VSWR Calculator'!$C$25)+$C70)^2+(1500*ABS(SIN(2*PI()*MOD(Calculator!$B$38/Calculator!$F$15,1)))*IF(MOD(Calculator!$B$38/Calculator!$F$15,1)&lt;0.5,-1,1))^2))/(1-SQRT(((50*POWER(80,POWER(COS(PI()*MOD(Calculator!$B$38/Calculator!$F$15,1)),2))+MIN(500,MAX(30,100*EXP(-0.3*'VSWR Calculator'!$C$24)*(1+3*ABS(MOD('VSWR Calculator'!$C$23/Calculator!$F$15/2,1)-0.5))))/'VSWR Calculator'!$C$25)-$C70)^2+(1500*ABS(SIN(2*PI()*MOD(Calculator!$B$38/Calculator!$F$15,1)))*IF(MOD(Calculator!$B$38/Calculator!$F$15,1)&lt;0.5,-1,1))^2)/SQRT(((50*POWER(80,POWER(COS(PI()*MOD(Calculator!$B$38/Calculator!$F$15,1)),2))+MIN(500,MAX(30,100*EXP(-0.3*'VSWR Calculator'!$C$24)*(1+3*ABS(MOD('VSWR Calculator'!$C$23/Calculator!$F$15/2,1)-0.5))))/'VSWR Calculator'!$C$25)+$C70)^2+(1500*ABS(SIN(2*PI()*MOD(Calculator!$B$38/Calculator!$F$15,1)))*IF(MOD(Calculator!$B$38/Calculator!$F$15,1)&lt;0.5,-1,1))^2)),2))</f>
        <v>2.12</v>
      </c>
      <c r="ID70" s="253" t="str">
        <f aca="false">IF(OR(Calculator!$E$16&lt;&gt;"YES",Calculator!$B$38&lt;Calculator!$G$16),"—",ROUND((1+SQRT(((50*POWER(80,POWER(COS(PI()*MOD(Calculator!$B$38/Calculator!$F$16,1)),2))+MIN(500,MAX(30,100*EXP(-0.3*'VSWR Calculator'!$C$24)*(1+3*ABS(MOD('VSWR Calculator'!$C$23/Calculator!$F$16/2,1)-0.5))))/'VSWR Calculator'!$C$25)-$C70)^2+(1500*ABS(SIN(2*PI()*MOD(Calculator!$B$38/Calculator!$F$16,1)))*IF(MOD(Calculator!$B$38/Calculator!$F$16,1)&lt;0.5,-1,1))^2)/SQRT(((50*POWER(80,POWER(COS(PI()*MOD(Calculator!$B$38/Calculator!$F$16,1)),2))+MIN(500,MAX(30,100*EXP(-0.3*'VSWR Calculator'!$C$24)*(1+3*ABS(MOD('VSWR Calculator'!$C$23/Calculator!$F$16/2,1)-0.5))))/'VSWR Calculator'!$C$25)+$C70)^2+(1500*ABS(SIN(2*PI()*MOD(Calculator!$B$38/Calculator!$F$16,1)))*IF(MOD(Calculator!$B$38/Calculator!$F$16,1)&lt;0.5,-1,1))^2))/(1-SQRT(((50*POWER(80,POWER(COS(PI()*MOD(Calculator!$B$38/Calculator!$F$16,1)),2))+MIN(500,MAX(30,100*EXP(-0.3*'VSWR Calculator'!$C$24)*(1+3*ABS(MOD('VSWR Calculator'!$C$23/Calculator!$F$16/2,1)-0.5))))/'VSWR Calculator'!$C$25)-$C70)^2+(1500*ABS(SIN(2*PI()*MOD(Calculator!$B$38/Calculator!$F$16,1)))*IF(MOD(Calculator!$B$38/Calculator!$F$16,1)&lt;0.5,-1,1))^2)/SQRT(((50*POWER(80,POWER(COS(PI()*MOD(Calculator!$B$38/Calculator!$F$16,1)),2))+MIN(500,MAX(30,100*EXP(-0.3*'VSWR Calculator'!$C$24)*(1+3*ABS(MOD('VSWR Calculator'!$C$23/Calculator!$F$16/2,1)-0.5))))/'VSWR Calculator'!$C$25)+$C70)^2+(1500*ABS(SIN(2*PI()*MOD(Calculator!$B$38/Calculator!$F$16,1)))*IF(MOD(Calculator!$B$38/Calculator!$F$16,1)&lt;0.5,-1,1))^2)),2))</f>
        <v>—</v>
      </c>
      <c r="IE70" s="253" t="n">
        <f aca="false">IF(OR(Calculator!$E$17&lt;&gt;"YES",Calculator!$B$38&lt;Calculator!$G$17),"—",ROUND((1+SQRT(((50*POWER(80,POWER(COS(PI()*MOD(Calculator!$B$38/Calculator!$F$17,1)),2))+MIN(500,MAX(30,100*EXP(-0.3*'VSWR Calculator'!$C$24)*(1+3*ABS(MOD('VSWR Calculator'!$C$23/Calculator!$F$17/2,1)-0.5))))/'VSWR Calculator'!$C$25)-$C70)^2+(1500*ABS(SIN(2*PI()*MOD(Calculator!$B$38/Calculator!$F$17,1)))*IF(MOD(Calculator!$B$38/Calculator!$F$17,1)&lt;0.5,-1,1))^2)/SQRT(((50*POWER(80,POWER(COS(PI()*MOD(Calculator!$B$38/Calculator!$F$17,1)),2))+MIN(500,MAX(30,100*EXP(-0.3*'VSWR Calculator'!$C$24)*(1+3*ABS(MOD('VSWR Calculator'!$C$23/Calculator!$F$17/2,1)-0.5))))/'VSWR Calculator'!$C$25)+$C70)^2+(1500*ABS(SIN(2*PI()*MOD(Calculator!$B$38/Calculator!$F$17,1)))*IF(MOD(Calculator!$B$38/Calculator!$F$17,1)&lt;0.5,-1,1))^2))/(1-SQRT(((50*POWER(80,POWER(COS(PI()*MOD(Calculator!$B$38/Calculator!$F$17,1)),2))+MIN(500,MAX(30,100*EXP(-0.3*'VSWR Calculator'!$C$24)*(1+3*ABS(MOD('VSWR Calculator'!$C$23/Calculator!$F$17/2,1)-0.5))))/'VSWR Calculator'!$C$25)-$C70)^2+(1500*ABS(SIN(2*PI()*MOD(Calculator!$B$38/Calculator!$F$17,1)))*IF(MOD(Calculator!$B$38/Calculator!$F$17,1)&lt;0.5,-1,1))^2)/SQRT(((50*POWER(80,POWER(COS(PI()*MOD(Calculator!$B$38/Calculator!$F$17,1)),2))+MIN(500,MAX(30,100*EXP(-0.3*'VSWR Calculator'!$C$24)*(1+3*ABS(MOD('VSWR Calculator'!$C$23/Calculator!$F$17/2,1)-0.5))))/'VSWR Calculator'!$C$25)+$C70)^2+(1500*ABS(SIN(2*PI()*MOD(Calculator!$B$38/Calculator!$F$17,1)))*IF(MOD(Calculator!$B$38/Calculator!$F$17,1)&lt;0.5,-1,1))^2)),2))</f>
        <v>14.77</v>
      </c>
      <c r="IF70" s="253" t="str">
        <f aca="false">IF(OR(Calculator!$E$18&lt;&gt;"YES",Calculator!$B$38&lt;Calculator!$G$18),"—",ROUND((1+SQRT(((50*POWER(80,POWER(COS(PI()*MOD(Calculator!$B$38/Calculator!$F$18,1)),2))+MIN(500,MAX(30,100*EXP(-0.3*'VSWR Calculator'!$C$24)*(1+3*ABS(MOD('VSWR Calculator'!$C$23/Calculator!$F$18/2,1)-0.5))))/'VSWR Calculator'!$C$25)-$C70)^2+(1500*ABS(SIN(2*PI()*MOD(Calculator!$B$38/Calculator!$F$18,1)))*IF(MOD(Calculator!$B$38/Calculator!$F$18,1)&lt;0.5,-1,1))^2)/SQRT(((50*POWER(80,POWER(COS(PI()*MOD(Calculator!$B$38/Calculator!$F$18,1)),2))+MIN(500,MAX(30,100*EXP(-0.3*'VSWR Calculator'!$C$24)*(1+3*ABS(MOD('VSWR Calculator'!$C$23/Calculator!$F$18/2,1)-0.5))))/'VSWR Calculator'!$C$25)+$C70)^2+(1500*ABS(SIN(2*PI()*MOD(Calculator!$B$38/Calculator!$F$18,1)))*IF(MOD(Calculator!$B$38/Calculator!$F$18,1)&lt;0.5,-1,1))^2))/(1-SQRT(((50*POWER(80,POWER(COS(PI()*MOD(Calculator!$B$38/Calculator!$F$18,1)),2))+MIN(500,MAX(30,100*EXP(-0.3*'VSWR Calculator'!$C$24)*(1+3*ABS(MOD('VSWR Calculator'!$C$23/Calculator!$F$18/2,1)-0.5))))/'VSWR Calculator'!$C$25)-$C70)^2+(1500*ABS(SIN(2*PI()*MOD(Calculator!$B$38/Calculator!$F$18,1)))*IF(MOD(Calculator!$B$38/Calculator!$F$18,1)&lt;0.5,-1,1))^2)/SQRT(((50*POWER(80,POWER(COS(PI()*MOD(Calculator!$B$38/Calculator!$F$18,1)),2))+MIN(500,MAX(30,100*EXP(-0.3*'VSWR Calculator'!$C$24)*(1+3*ABS(MOD('VSWR Calculator'!$C$23/Calculator!$F$18/2,1)-0.5))))/'VSWR Calculator'!$C$25)+$C70)^2+(1500*ABS(SIN(2*PI()*MOD(Calculator!$B$38/Calculator!$F$18,1)))*IF(MOD(Calculator!$B$38/Calculator!$F$18,1)&lt;0.5,-1,1))^2)),2))</f>
        <v>—</v>
      </c>
      <c r="IG70" s="253" t="str">
        <f aca="false">IF(OR(Calculator!$E$19&lt;&gt;"YES",Calculator!$B$38&lt;Calculator!$G$19),"—",ROUND((1+SQRT(((50*POWER(80,POWER(COS(PI()*MOD(Calculator!$B$38/Calculator!$F$19,1)),2))+MIN(500,MAX(30,100*EXP(-0.3*'VSWR Calculator'!$C$24)*(1+3*ABS(MOD('VSWR Calculator'!$C$23/Calculator!$F$19/2,1)-0.5))))/'VSWR Calculator'!$C$25)-$C70)^2+(1500*ABS(SIN(2*PI()*MOD(Calculator!$B$38/Calculator!$F$19,1)))*IF(MOD(Calculator!$B$38/Calculator!$F$19,1)&lt;0.5,-1,1))^2)/SQRT(((50*POWER(80,POWER(COS(PI()*MOD(Calculator!$B$38/Calculator!$F$19,1)),2))+MIN(500,MAX(30,100*EXP(-0.3*'VSWR Calculator'!$C$24)*(1+3*ABS(MOD('VSWR Calculator'!$C$23/Calculator!$F$19/2,1)-0.5))))/'VSWR Calculator'!$C$25)+$C70)^2+(1500*ABS(SIN(2*PI()*MOD(Calculator!$B$38/Calculator!$F$19,1)))*IF(MOD(Calculator!$B$38/Calculator!$F$19,1)&lt;0.5,-1,1))^2))/(1-SQRT(((50*POWER(80,POWER(COS(PI()*MOD(Calculator!$B$38/Calculator!$F$19,1)),2))+MIN(500,MAX(30,100*EXP(-0.3*'VSWR Calculator'!$C$24)*(1+3*ABS(MOD('VSWR Calculator'!$C$23/Calculator!$F$19/2,1)-0.5))))/'VSWR Calculator'!$C$25)-$C70)^2+(1500*ABS(SIN(2*PI()*MOD(Calculator!$B$38/Calculator!$F$19,1)))*IF(MOD(Calculator!$B$38/Calculator!$F$19,1)&lt;0.5,-1,1))^2)/SQRT(((50*POWER(80,POWER(COS(PI()*MOD(Calculator!$B$38/Calculator!$F$19,1)),2))+MIN(500,MAX(30,100*EXP(-0.3*'VSWR Calculator'!$C$24)*(1+3*ABS(MOD('VSWR Calculator'!$C$23/Calculator!$F$19/2,1)-0.5))))/'VSWR Calculator'!$C$25)+$C70)^2+(1500*ABS(SIN(2*PI()*MOD(Calculator!$B$38/Calculator!$F$19,1)))*IF(MOD(Calculator!$B$38/Calculator!$F$19,1)&lt;0.5,-1,1))^2)),2))</f>
        <v>—</v>
      </c>
      <c r="IH70" s="253" t="str">
        <f aca="false">IF(OR(Calculator!$E$20&lt;&gt;"YES",Calculator!$B$38&lt;Calculator!$G$20),"—",ROUND((1+SQRT(((50*POWER(80,POWER(COS(PI()*MOD(Calculator!$B$38/Calculator!$F$20,1)),2))+MIN(500,MAX(30,100*EXP(-0.3*'VSWR Calculator'!$C$24)*(1+3*ABS(MOD('VSWR Calculator'!$C$23/Calculator!$F$20/2,1)-0.5))))/'VSWR Calculator'!$C$25)-$C70)^2+(1500*ABS(SIN(2*PI()*MOD(Calculator!$B$38/Calculator!$F$20,1)))*IF(MOD(Calculator!$B$38/Calculator!$F$20,1)&lt;0.5,-1,1))^2)/SQRT(((50*POWER(80,POWER(COS(PI()*MOD(Calculator!$B$38/Calculator!$F$20,1)),2))+MIN(500,MAX(30,100*EXP(-0.3*'VSWR Calculator'!$C$24)*(1+3*ABS(MOD('VSWR Calculator'!$C$23/Calculator!$F$20/2,1)-0.5))))/'VSWR Calculator'!$C$25)+$C70)^2+(1500*ABS(SIN(2*PI()*MOD(Calculator!$B$38/Calculator!$F$20,1)))*IF(MOD(Calculator!$B$38/Calculator!$F$20,1)&lt;0.5,-1,1))^2))/(1-SQRT(((50*POWER(80,POWER(COS(PI()*MOD(Calculator!$B$38/Calculator!$F$20,1)),2))+MIN(500,MAX(30,100*EXP(-0.3*'VSWR Calculator'!$C$24)*(1+3*ABS(MOD('VSWR Calculator'!$C$23/Calculator!$F$20/2,1)-0.5))))/'VSWR Calculator'!$C$25)-$C70)^2+(1500*ABS(SIN(2*PI()*MOD(Calculator!$B$38/Calculator!$F$20,1)))*IF(MOD(Calculator!$B$38/Calculator!$F$20,1)&lt;0.5,-1,1))^2)/SQRT(((50*POWER(80,POWER(COS(PI()*MOD(Calculator!$B$38/Calculator!$F$20,1)),2))+MIN(500,MAX(30,100*EXP(-0.3*'VSWR Calculator'!$C$24)*(1+3*ABS(MOD('VSWR Calculator'!$C$23/Calculator!$F$20/2,1)-0.5))))/'VSWR Calculator'!$C$25)+$C70)^2+(1500*ABS(SIN(2*PI()*MOD(Calculator!$B$38/Calculator!$F$20,1)))*IF(MOD(Calculator!$B$38/Calculator!$F$20,1)&lt;0.5,-1,1))^2)),2))</f>
        <v>—</v>
      </c>
      <c r="II70" s="253" t="str">
        <f aca="false">IF(OR(Calculator!$E$21&lt;&gt;"YES",Calculator!$B$38&lt;Calculator!$G$21),"—",ROUND((1+SQRT(((50*POWER(80,POWER(COS(PI()*MOD(Calculator!$B$38/Calculator!$F$21,1)),2))+MIN(500,MAX(30,100*EXP(-0.3*'VSWR Calculator'!$C$24)*(1+3*ABS(MOD('VSWR Calculator'!$C$23/Calculator!$F$21/2,1)-0.5))))/'VSWR Calculator'!$C$25)-$C70)^2+(1500*ABS(SIN(2*PI()*MOD(Calculator!$B$38/Calculator!$F$21,1)))*IF(MOD(Calculator!$B$38/Calculator!$F$21,1)&lt;0.5,-1,1))^2)/SQRT(((50*POWER(80,POWER(COS(PI()*MOD(Calculator!$B$38/Calculator!$F$21,1)),2))+MIN(500,MAX(30,100*EXP(-0.3*'VSWR Calculator'!$C$24)*(1+3*ABS(MOD('VSWR Calculator'!$C$23/Calculator!$F$21/2,1)-0.5))))/'VSWR Calculator'!$C$25)+$C70)^2+(1500*ABS(SIN(2*PI()*MOD(Calculator!$B$38/Calculator!$F$21,1)))*IF(MOD(Calculator!$B$38/Calculator!$F$21,1)&lt;0.5,-1,1))^2))/(1-SQRT(((50*POWER(80,POWER(COS(PI()*MOD(Calculator!$B$38/Calculator!$F$21,1)),2))+MIN(500,MAX(30,100*EXP(-0.3*'VSWR Calculator'!$C$24)*(1+3*ABS(MOD('VSWR Calculator'!$C$23/Calculator!$F$21/2,1)-0.5))))/'VSWR Calculator'!$C$25)-$C70)^2+(1500*ABS(SIN(2*PI()*MOD(Calculator!$B$38/Calculator!$F$21,1)))*IF(MOD(Calculator!$B$38/Calculator!$F$21,1)&lt;0.5,-1,1))^2)/SQRT(((50*POWER(80,POWER(COS(PI()*MOD(Calculator!$B$38/Calculator!$F$21,1)),2))+MIN(500,MAX(30,100*EXP(-0.3*'VSWR Calculator'!$C$24)*(1+3*ABS(MOD('VSWR Calculator'!$C$23/Calculator!$F$21/2,1)-0.5))))/'VSWR Calculator'!$C$25)+$C70)^2+(1500*ABS(SIN(2*PI()*MOD(Calculator!$B$38/Calculator!$F$21,1)))*IF(MOD(Calculator!$B$38/Calculator!$F$21,1)&lt;0.5,-1,1))^2)),2))</f>
        <v>—</v>
      </c>
      <c r="IJ70" s="253" t="str">
        <f aca="false">IF(OR(Calculator!$E$22&lt;&gt;"YES",Calculator!$B$38&lt;Calculator!$G$22),"—",ROUND((1+SQRT(((50*POWER(80,POWER(COS(PI()*MOD(Calculator!$B$38/Calculator!$F$22,1)),2))+MIN(500,MAX(30,100*EXP(-0.3*'VSWR Calculator'!$C$24)*(1+3*ABS(MOD('VSWR Calculator'!$C$23/Calculator!$F$22/2,1)-0.5))))/'VSWR Calculator'!$C$25)-$C70)^2+(1500*ABS(SIN(2*PI()*MOD(Calculator!$B$38/Calculator!$F$22,1)))*IF(MOD(Calculator!$B$38/Calculator!$F$22,1)&lt;0.5,-1,1))^2)/SQRT(((50*POWER(80,POWER(COS(PI()*MOD(Calculator!$B$38/Calculator!$F$22,1)),2))+MIN(500,MAX(30,100*EXP(-0.3*'VSWR Calculator'!$C$24)*(1+3*ABS(MOD('VSWR Calculator'!$C$23/Calculator!$F$22/2,1)-0.5))))/'VSWR Calculator'!$C$25)+$C70)^2+(1500*ABS(SIN(2*PI()*MOD(Calculator!$B$38/Calculator!$F$22,1)))*IF(MOD(Calculator!$B$38/Calculator!$F$22,1)&lt;0.5,-1,1))^2))/(1-SQRT(((50*POWER(80,POWER(COS(PI()*MOD(Calculator!$B$38/Calculator!$F$22,1)),2))+MIN(500,MAX(30,100*EXP(-0.3*'VSWR Calculator'!$C$24)*(1+3*ABS(MOD('VSWR Calculator'!$C$23/Calculator!$F$22/2,1)-0.5))))/'VSWR Calculator'!$C$25)-$C70)^2+(1500*ABS(SIN(2*PI()*MOD(Calculator!$B$38/Calculator!$F$22,1)))*IF(MOD(Calculator!$B$38/Calculator!$F$22,1)&lt;0.5,-1,1))^2)/SQRT(((50*POWER(80,POWER(COS(PI()*MOD(Calculator!$B$38/Calculator!$F$22,1)),2))+MIN(500,MAX(30,100*EXP(-0.3*'VSWR Calculator'!$C$24)*(1+3*ABS(MOD('VSWR Calculator'!$C$23/Calculator!$F$22/2,1)-0.5))))/'VSWR Calculator'!$C$25)+$C70)^2+(1500*ABS(SIN(2*PI()*MOD(Calculator!$B$38/Calculator!$F$22,1)))*IF(MOD(Calculator!$B$38/Calculator!$F$22,1)&lt;0.5,-1,1))^2)),2))</f>
        <v>—</v>
      </c>
      <c r="IK70" s="253" t="n">
        <f aca="false">IFERROR(ROUND((IF(ISNUMBER(HZ70),HZ70,0)+IF(ISNUMBER(IA70),IA70,0)+IF(ISNUMBER(IB70),IB70,0)+IF(ISNUMBER(IC70),IC70,0)+IF(ISNUMBER(ID70),ID70,0)+IF(ISNUMBER(IE70),IE70,0)+IF(ISNUMBER(IF70),IF70,0)+IF(ISNUMBER(IG70),IG70,0)+IF(ISNUMBER(IH70),IH70,0)+IF(ISNUMBER(II70),II70,0)+IF(ISNUMBER(IJ70),IJ70,0))/(IF(ISNUMBER(HZ70),1,0)+IF(ISNUMBER(IA70),1,0)+IF(ISNUMBER(IB70),1,0)+IF(ISNUMBER(IC70),1,0)+IF(ISNUMBER(ID70),1,0)+IF(ISNUMBER(IE70),1,0)+IF(ISNUMBER(IF70),1,0)+IF(ISNUMBER(IG70),1,0)+IF(ISNUMBER(IH70),1,0)+IF(ISNUMBER(II70),1,0)+IF(ISNUMBER(IJ70),1,0)),4),"")</f>
        <v>8.445</v>
      </c>
    </row>
    <row r="71" customFormat="false" ht="15" hidden="false" customHeight="true" outlineLevel="0" collapsed="false">
      <c r="A71" s="261" t="s">
        <v>513</v>
      </c>
      <c r="B71" s="261" t="s">
        <v>339</v>
      </c>
      <c r="C71" s="265" t="n">
        <v>1850</v>
      </c>
      <c r="D71" s="266" t="str">
        <f aca="false">IF(OR(Calculator!$E$12&lt;&gt;"YES",Calculator!$B$29&lt;Calculator!$G$12),"—",ROUND((1+SQRT(((50*POWER(80,POWER(COS(PI()*MOD(Calculator!$B$29/Calculator!$F$12,1)),2))-$C71)^2+(1500*ABS(SIN(2*PI()*MOD(Calculator!$B$29/Calculator!$F$12,1)))*IF(MOD(Calculator!$B$29/Calculator!$F$12,1)&lt;0.5,-1,1))^2)/((50*POWER(80,POWER(COS(PI()*MOD(Calculator!$B$29/Calculator!$F$12,1)),2))+$C71)^2+(1500*ABS(SIN(2*PI()*MOD(Calculator!$B$29/Calculator!$F$12,1)))*IF(MOD(Calculator!$B$29/Calculator!$F$12,1)&lt;0.5,-1,1))^2)))/(1-SQRT(((50*POWER(80,POWER(COS(PI()*MOD(Calculator!$B$29/Calculator!$F$12,1)),2))-$C71)^2+(1500*ABS(SIN(2*PI()*MOD(Calculator!$B$29/Calculator!$F$12,1)))*IF(MOD(Calculator!$B$29/Calculator!$F$12,1)&lt;0.5,-1,1))^2)/((50*POWER(80,POWER(COS(PI()*MOD(Calculator!$B$29/Calculator!$F$12,1)),2))+$C71)^2+(1500*ABS(SIN(2*PI()*MOD(Calculator!$B$29/Calculator!$F$12,1)))*IF(MOD(Calculator!$B$29/Calculator!$F$12,1)&lt;0.5,-1,1))^2))),2))</f>
        <v>—</v>
      </c>
      <c r="E71" s="266" t="str">
        <f aca="false">IF(OR(Calculator!$E$13&lt;&gt;"YES",Calculator!$B$29&lt;Calculator!$G$13),"—",ROUND((1+SQRT(((50*POWER(80,POWER(COS(PI()*MOD(Calculator!$B$29/Calculator!$F$13,1)),2))-$C71)^2+(1500*ABS(SIN(2*PI()*MOD(Calculator!$B$29/Calculator!$F$13,1)))*IF(MOD(Calculator!$B$29/Calculator!$F$13,1)&lt;0.5,-1,1))^2)/((50*POWER(80,POWER(COS(PI()*MOD(Calculator!$B$29/Calculator!$F$13,1)),2))+$C71)^2+(1500*ABS(SIN(2*PI()*MOD(Calculator!$B$29/Calculator!$F$13,1)))*IF(MOD(Calculator!$B$29/Calculator!$F$13,1)&lt;0.5,-1,1))^2)))/(1-SQRT(((50*POWER(80,POWER(COS(PI()*MOD(Calculator!$B$29/Calculator!$F$13,1)),2))-$C71)^2+(1500*ABS(SIN(2*PI()*MOD(Calculator!$B$29/Calculator!$F$13,1)))*IF(MOD(Calculator!$B$29/Calculator!$F$13,1)&lt;0.5,-1,1))^2)/((50*POWER(80,POWER(COS(PI()*MOD(Calculator!$B$29/Calculator!$F$13,1)),2))+$C71)^2+(1500*ABS(SIN(2*PI()*MOD(Calculator!$B$29/Calculator!$F$13,1)))*IF(MOD(Calculator!$B$29/Calculator!$F$13,1)&lt;0.5,-1,1))^2))),2))</f>
        <v>—</v>
      </c>
      <c r="F71" s="266" t="str">
        <f aca="false">IF(OR(Calculator!$E$14&lt;&gt;"YES",Calculator!$B$29&lt;Calculator!$G$14),"—",ROUND((1+SQRT(((50*POWER(80,POWER(COS(PI()*MOD(Calculator!$B$29/Calculator!$F$14,1)),2))-$C71)^2+(1500*ABS(SIN(2*PI()*MOD(Calculator!$B$29/Calculator!$F$14,1)))*IF(MOD(Calculator!$B$29/Calculator!$F$14,1)&lt;0.5,-1,1))^2)/((50*POWER(80,POWER(COS(PI()*MOD(Calculator!$B$29/Calculator!$F$14,1)),2))+$C71)^2+(1500*ABS(SIN(2*PI()*MOD(Calculator!$B$29/Calculator!$F$14,1)))*IF(MOD(Calculator!$B$29/Calculator!$F$14,1)&lt;0.5,-1,1))^2)))/(1-SQRT(((50*POWER(80,POWER(COS(PI()*MOD(Calculator!$B$29/Calculator!$F$14,1)),2))-$C71)^2+(1500*ABS(SIN(2*PI()*MOD(Calculator!$B$29/Calculator!$F$14,1)))*IF(MOD(Calculator!$B$29/Calculator!$F$14,1)&lt;0.5,-1,1))^2)/((50*POWER(80,POWER(COS(PI()*MOD(Calculator!$B$29/Calculator!$F$14,1)),2))+$C71)^2+(1500*ABS(SIN(2*PI()*MOD(Calculator!$B$29/Calculator!$F$14,1)))*IF(MOD(Calculator!$B$29/Calculator!$F$14,1)&lt;0.5,-1,1))^2))),2))</f>
        <v>—</v>
      </c>
      <c r="G71" s="266" t="n">
        <f aca="false">IF(OR(Calculator!$E$15&lt;&gt;"YES",Calculator!$B$29&lt;Calculator!$G$15),"—",ROUND((1+SQRT(((50*POWER(80,POWER(COS(PI()*MOD(Calculator!$B$29/Calculator!$F$15,1)),2))-$C71)^2+(1500*ABS(SIN(2*PI()*MOD(Calculator!$B$29/Calculator!$F$15,1)))*IF(MOD(Calculator!$B$29/Calculator!$F$15,1)&lt;0.5,-1,1))^2)/((50*POWER(80,POWER(COS(PI()*MOD(Calculator!$B$29/Calculator!$F$15,1)),2))+$C71)^2+(1500*ABS(SIN(2*PI()*MOD(Calculator!$B$29/Calculator!$F$15,1)))*IF(MOD(Calculator!$B$29/Calculator!$F$15,1)&lt;0.5,-1,1))^2)))/(1-SQRT(((50*POWER(80,POWER(COS(PI()*MOD(Calculator!$B$29/Calculator!$F$15,1)),2))-$C71)^2+(1500*ABS(SIN(2*PI()*MOD(Calculator!$B$29/Calculator!$F$15,1)))*IF(MOD(Calculator!$B$29/Calculator!$F$15,1)&lt;0.5,-1,1))^2)/((50*POWER(80,POWER(COS(PI()*MOD(Calculator!$B$29/Calculator!$F$15,1)),2))+$C71)^2+(1500*ABS(SIN(2*PI()*MOD(Calculator!$B$29/Calculator!$F$15,1)))*IF(MOD(Calculator!$B$29/Calculator!$F$15,1)&lt;0.5,-1,1))^2))),2))</f>
        <v>18.38</v>
      </c>
      <c r="H71" s="266" t="str">
        <f aca="false">IF(OR(Calculator!$E$16&lt;&gt;"YES",Calculator!$B$29&lt;Calculator!$G$16),"—",ROUND((1+SQRT(((50*POWER(80,POWER(COS(PI()*MOD(Calculator!$B$29/Calculator!$F$16,1)),2))-$C71)^2+(1500*ABS(SIN(2*PI()*MOD(Calculator!$B$29/Calculator!$F$16,1)))*IF(MOD(Calculator!$B$29/Calculator!$F$16,1)&lt;0.5,-1,1))^2)/((50*POWER(80,POWER(COS(PI()*MOD(Calculator!$B$29/Calculator!$F$16,1)),2))+$C71)^2+(1500*ABS(SIN(2*PI()*MOD(Calculator!$B$29/Calculator!$F$16,1)))*IF(MOD(Calculator!$B$29/Calculator!$F$16,1)&lt;0.5,-1,1))^2)))/(1-SQRT(((50*POWER(80,POWER(COS(PI()*MOD(Calculator!$B$29/Calculator!$F$16,1)),2))-$C71)^2+(1500*ABS(SIN(2*PI()*MOD(Calculator!$B$29/Calculator!$F$16,1)))*IF(MOD(Calculator!$B$29/Calculator!$F$16,1)&lt;0.5,-1,1))^2)/((50*POWER(80,POWER(COS(PI()*MOD(Calculator!$B$29/Calculator!$F$16,1)),2))+$C71)^2+(1500*ABS(SIN(2*PI()*MOD(Calculator!$B$29/Calculator!$F$16,1)))*IF(MOD(Calculator!$B$29/Calculator!$F$16,1)&lt;0.5,-1,1))^2))),2))</f>
        <v>—</v>
      </c>
      <c r="I71" s="266" t="n">
        <f aca="false">IF(OR(Calculator!$E$17&lt;&gt;"YES",Calculator!$B$29&lt;Calculator!$G$17),"—",ROUND((1+SQRT(((50*POWER(80,POWER(COS(PI()*MOD(Calculator!$B$29/Calculator!$F$17,1)),2))-$C71)^2+(1500*ABS(SIN(2*PI()*MOD(Calculator!$B$29/Calculator!$F$17,1)))*IF(MOD(Calculator!$B$29/Calculator!$F$17,1)&lt;0.5,-1,1))^2)/((50*POWER(80,POWER(COS(PI()*MOD(Calculator!$B$29/Calculator!$F$17,1)),2))+$C71)^2+(1500*ABS(SIN(2*PI()*MOD(Calculator!$B$29/Calculator!$F$17,1)))*IF(MOD(Calculator!$B$29/Calculator!$F$17,1)&lt;0.5,-1,1))^2)))/(1-SQRT(((50*POWER(80,POWER(COS(PI()*MOD(Calculator!$B$29/Calculator!$F$17,1)),2))-$C71)^2+(1500*ABS(SIN(2*PI()*MOD(Calculator!$B$29/Calculator!$F$17,1)))*IF(MOD(Calculator!$B$29/Calculator!$F$17,1)&lt;0.5,-1,1))^2)/((50*POWER(80,POWER(COS(PI()*MOD(Calculator!$B$29/Calculator!$F$17,1)),2))+$C71)^2+(1500*ABS(SIN(2*PI()*MOD(Calculator!$B$29/Calculator!$F$17,1)))*IF(MOD(Calculator!$B$29/Calculator!$F$17,1)&lt;0.5,-1,1))^2))),2))</f>
        <v>16.71</v>
      </c>
      <c r="J71" s="266" t="str">
        <f aca="false">IF(OR(Calculator!$E$18&lt;&gt;"YES",Calculator!$B$29&lt;Calculator!$G$18),"—",ROUND((1+SQRT(((50*POWER(80,POWER(COS(PI()*MOD(Calculator!$B$29/Calculator!$F$18,1)),2))-$C71)^2+(1500*ABS(SIN(2*PI()*MOD(Calculator!$B$29/Calculator!$F$18,1)))*IF(MOD(Calculator!$B$29/Calculator!$F$18,1)&lt;0.5,-1,1))^2)/((50*POWER(80,POWER(COS(PI()*MOD(Calculator!$B$29/Calculator!$F$18,1)),2))+$C71)^2+(1500*ABS(SIN(2*PI()*MOD(Calculator!$B$29/Calculator!$F$18,1)))*IF(MOD(Calculator!$B$29/Calculator!$F$18,1)&lt;0.5,-1,1))^2)))/(1-SQRT(((50*POWER(80,POWER(COS(PI()*MOD(Calculator!$B$29/Calculator!$F$18,1)),2))-$C71)^2+(1500*ABS(SIN(2*PI()*MOD(Calculator!$B$29/Calculator!$F$18,1)))*IF(MOD(Calculator!$B$29/Calculator!$F$18,1)&lt;0.5,-1,1))^2)/((50*POWER(80,POWER(COS(PI()*MOD(Calculator!$B$29/Calculator!$F$18,1)),2))+$C71)^2+(1500*ABS(SIN(2*PI()*MOD(Calculator!$B$29/Calculator!$F$18,1)))*IF(MOD(Calculator!$B$29/Calculator!$F$18,1)&lt;0.5,-1,1))^2))),2))</f>
        <v>—</v>
      </c>
      <c r="K71" s="266" t="str">
        <f aca="false">IF(OR(Calculator!$E$19&lt;&gt;"YES",Calculator!$B$29&lt;Calculator!$G$19),"—",ROUND((1+SQRT(((50*POWER(80,POWER(COS(PI()*MOD(Calculator!$B$29/Calculator!$F$19,1)),2))-$C71)^2+(1500*ABS(SIN(2*PI()*MOD(Calculator!$B$29/Calculator!$F$19,1)))*IF(MOD(Calculator!$B$29/Calculator!$F$19,1)&lt;0.5,-1,1))^2)/((50*POWER(80,POWER(COS(PI()*MOD(Calculator!$B$29/Calculator!$F$19,1)),2))+$C71)^2+(1500*ABS(SIN(2*PI()*MOD(Calculator!$B$29/Calculator!$F$19,1)))*IF(MOD(Calculator!$B$29/Calculator!$F$19,1)&lt;0.5,-1,1))^2)))/(1-SQRT(((50*POWER(80,POWER(COS(PI()*MOD(Calculator!$B$29/Calculator!$F$19,1)),2))-$C71)^2+(1500*ABS(SIN(2*PI()*MOD(Calculator!$B$29/Calculator!$F$19,1)))*IF(MOD(Calculator!$B$29/Calculator!$F$19,1)&lt;0.5,-1,1))^2)/((50*POWER(80,POWER(COS(PI()*MOD(Calculator!$B$29/Calculator!$F$19,1)),2))+$C71)^2+(1500*ABS(SIN(2*PI()*MOD(Calculator!$B$29/Calculator!$F$19,1)))*IF(MOD(Calculator!$B$29/Calculator!$F$19,1)&lt;0.5,-1,1))^2))),2))</f>
        <v>—</v>
      </c>
      <c r="L71" s="266" t="str">
        <f aca="false">IF(OR(Calculator!$E$20&lt;&gt;"YES",Calculator!$B$29&lt;Calculator!$G$20),"—",ROUND((1+SQRT(((50*POWER(80,POWER(COS(PI()*MOD(Calculator!$B$29/Calculator!$F$20,1)),2))-$C71)^2+(1500*ABS(SIN(2*PI()*MOD(Calculator!$B$29/Calculator!$F$20,1)))*IF(MOD(Calculator!$B$29/Calculator!$F$20,1)&lt;0.5,-1,1))^2)/((50*POWER(80,POWER(COS(PI()*MOD(Calculator!$B$29/Calculator!$F$20,1)),2))+$C71)^2+(1500*ABS(SIN(2*PI()*MOD(Calculator!$B$29/Calculator!$F$20,1)))*IF(MOD(Calculator!$B$29/Calculator!$F$20,1)&lt;0.5,-1,1))^2)))/(1-SQRT(((50*POWER(80,POWER(COS(PI()*MOD(Calculator!$B$29/Calculator!$F$20,1)),2))-$C71)^2+(1500*ABS(SIN(2*PI()*MOD(Calculator!$B$29/Calculator!$F$20,1)))*IF(MOD(Calculator!$B$29/Calculator!$F$20,1)&lt;0.5,-1,1))^2)/((50*POWER(80,POWER(COS(PI()*MOD(Calculator!$B$29/Calculator!$F$20,1)),2))+$C71)^2+(1500*ABS(SIN(2*PI()*MOD(Calculator!$B$29/Calculator!$F$20,1)))*IF(MOD(Calculator!$B$29/Calculator!$F$20,1)&lt;0.5,-1,1))^2))),2))</f>
        <v>—</v>
      </c>
      <c r="M71" s="266" t="str">
        <f aca="false">IF(OR(Calculator!$E$21&lt;&gt;"YES",Calculator!$B$29&lt;Calculator!$G$21),"—",ROUND((1+SQRT(((50*POWER(80,POWER(COS(PI()*MOD(Calculator!$B$29/Calculator!$F$21,1)),2))-$C71)^2+(1500*ABS(SIN(2*PI()*MOD(Calculator!$B$29/Calculator!$F$21,1)))*IF(MOD(Calculator!$B$29/Calculator!$F$21,1)&lt;0.5,-1,1))^2)/((50*POWER(80,POWER(COS(PI()*MOD(Calculator!$B$29/Calculator!$F$21,1)),2))+$C71)^2+(1500*ABS(SIN(2*PI()*MOD(Calculator!$B$29/Calculator!$F$21,1)))*IF(MOD(Calculator!$B$29/Calculator!$F$21,1)&lt;0.5,-1,1))^2)))/(1-SQRT(((50*POWER(80,POWER(COS(PI()*MOD(Calculator!$B$29/Calculator!$F$21,1)),2))-$C71)^2+(1500*ABS(SIN(2*PI()*MOD(Calculator!$B$29/Calculator!$F$21,1)))*IF(MOD(Calculator!$B$29/Calculator!$F$21,1)&lt;0.5,-1,1))^2)/((50*POWER(80,POWER(COS(PI()*MOD(Calculator!$B$29/Calculator!$F$21,1)),2))+$C71)^2+(1500*ABS(SIN(2*PI()*MOD(Calculator!$B$29/Calculator!$F$21,1)))*IF(MOD(Calculator!$B$29/Calculator!$F$21,1)&lt;0.5,-1,1))^2))),2))</f>
        <v>—</v>
      </c>
      <c r="N71" s="266" t="str">
        <f aca="false">IF(OR(Calculator!$E$22&lt;&gt;"YES",Calculator!$B$29&lt;Calculator!$G$22),"—",ROUND((1+SQRT(((50*POWER(80,POWER(COS(PI()*MOD(Calculator!$B$29/Calculator!$F$22,1)),2))-$C71)^2+(1500*ABS(SIN(2*PI()*MOD(Calculator!$B$29/Calculator!$F$22,1)))*IF(MOD(Calculator!$B$29/Calculator!$F$22,1)&lt;0.5,-1,1))^2)/((50*POWER(80,POWER(COS(PI()*MOD(Calculator!$B$29/Calculator!$F$22,1)),2))+$C71)^2+(1500*ABS(SIN(2*PI()*MOD(Calculator!$B$29/Calculator!$F$22,1)))*IF(MOD(Calculator!$B$29/Calculator!$F$22,1)&lt;0.5,-1,1))^2)))/(1-SQRT(((50*POWER(80,POWER(COS(PI()*MOD(Calculator!$B$29/Calculator!$F$22,1)),2))-$C71)^2+(1500*ABS(SIN(2*PI()*MOD(Calculator!$B$29/Calculator!$F$22,1)))*IF(MOD(Calculator!$B$29/Calculator!$F$22,1)&lt;0.5,-1,1))^2)/((50*POWER(80,POWER(COS(PI()*MOD(Calculator!$B$29/Calculator!$F$22,1)),2))+$C71)^2+(1500*ABS(SIN(2*PI()*MOD(Calculator!$B$29/Calculator!$F$22,1)))*IF(MOD(Calculator!$B$29/Calculator!$F$22,1)&lt;0.5,-1,1))^2))),2))</f>
        <v>—</v>
      </c>
      <c r="O71" s="292" t="n">
        <f aca="false">IFERROR(ROUND((IF(ISNUMBER(D71),D71,0)+IF(ISNUMBER(E71),E71,0)+IF(ISNUMBER(F71),F71,0)+IF(ISNUMBER(G71),G71,0)+IF(ISNUMBER(H71),H71,0)+IF(ISNUMBER(I71),I71,0)+IF(ISNUMBER(J71),J71,0)+IF(ISNUMBER(K71),K71,0)+IF(ISNUMBER(L71),L71,0)+IF(ISNUMBER(M71),M71,0)+IF(ISNUMBER(N71),N71,0))/(IF(ISNUMBER(D71),1,0)+IF(ISNUMBER(E71),1,0)+IF(ISNUMBER(F71),1,0)+IF(ISNUMBER(G71),1,0)+IF(ISNUMBER(H71),1,0)+IF(ISNUMBER(I71),1,0)+IF(ISNUMBER(J71),1,0)+IF(ISNUMBER(K71),1,0)+IF(ISNUMBER(L71),1,0)+IF(ISNUMBER(M71),1,0)+IF(ISNUMBER(N71),1,0)),4),"")</f>
        <v>17.545</v>
      </c>
      <c r="P71" s="266" t="str">
        <f aca="false">IF(OR(Calculator!$E$12&lt;&gt;"YES",Calculator!$B$30&lt;Calculator!$G$12),"—",ROUND((1+SQRT(((50*POWER(80,POWER(COS(PI()*MOD(Calculator!$B$30/Calculator!$F$12,1)),2))-$C71)^2+(1500*ABS(SIN(2*PI()*MOD(Calculator!$B$30/Calculator!$F$12,1)))*IF(MOD(Calculator!$B$30/Calculator!$F$12,1)&lt;0.5,-1,1))^2)/((50*POWER(80,POWER(COS(PI()*MOD(Calculator!$B$30/Calculator!$F$12,1)),2))+$C71)^2+(1500*ABS(SIN(2*PI()*MOD(Calculator!$B$30/Calculator!$F$12,1)))*IF(MOD(Calculator!$B$30/Calculator!$F$12,1)&lt;0.5,-1,1))^2)))/(1-SQRT(((50*POWER(80,POWER(COS(PI()*MOD(Calculator!$B$30/Calculator!$F$12,1)),2))-$C71)^2+(1500*ABS(SIN(2*PI()*MOD(Calculator!$B$30/Calculator!$F$12,1)))*IF(MOD(Calculator!$B$30/Calculator!$F$12,1)&lt;0.5,-1,1))^2)/((50*POWER(80,POWER(COS(PI()*MOD(Calculator!$B$30/Calculator!$F$12,1)),2))+$C71)^2+(1500*ABS(SIN(2*PI()*MOD(Calculator!$B$30/Calculator!$F$12,1)))*IF(MOD(Calculator!$B$30/Calculator!$F$12,1)&lt;0.5,-1,1))^2))),2))</f>
        <v>—</v>
      </c>
      <c r="Q71" s="266" t="str">
        <f aca="false">IF(OR(Calculator!$E$13&lt;&gt;"YES",Calculator!$B$30&lt;Calculator!$G$13),"—",ROUND((1+SQRT(((50*POWER(80,POWER(COS(PI()*MOD(Calculator!$B$30/Calculator!$F$13,1)),2))-$C71)^2+(1500*ABS(SIN(2*PI()*MOD(Calculator!$B$30/Calculator!$F$13,1)))*IF(MOD(Calculator!$B$30/Calculator!$F$13,1)&lt;0.5,-1,1))^2)/((50*POWER(80,POWER(COS(PI()*MOD(Calculator!$B$30/Calculator!$F$13,1)),2))+$C71)^2+(1500*ABS(SIN(2*PI()*MOD(Calculator!$B$30/Calculator!$F$13,1)))*IF(MOD(Calculator!$B$30/Calculator!$F$13,1)&lt;0.5,-1,1))^2)))/(1-SQRT(((50*POWER(80,POWER(COS(PI()*MOD(Calculator!$B$30/Calculator!$F$13,1)),2))-$C71)^2+(1500*ABS(SIN(2*PI()*MOD(Calculator!$B$30/Calculator!$F$13,1)))*IF(MOD(Calculator!$B$30/Calculator!$F$13,1)&lt;0.5,-1,1))^2)/((50*POWER(80,POWER(COS(PI()*MOD(Calculator!$B$30/Calculator!$F$13,1)),2))+$C71)^2+(1500*ABS(SIN(2*PI()*MOD(Calculator!$B$30/Calculator!$F$13,1)))*IF(MOD(Calculator!$B$30/Calculator!$F$13,1)&lt;0.5,-1,1))^2))),2))</f>
        <v>—</v>
      </c>
      <c r="R71" s="266" t="str">
        <f aca="false">IF(OR(Calculator!$E$14&lt;&gt;"YES",Calculator!$B$30&lt;Calculator!$G$14),"—",ROUND((1+SQRT(((50*POWER(80,POWER(COS(PI()*MOD(Calculator!$B$30/Calculator!$F$14,1)),2))-$C71)^2+(1500*ABS(SIN(2*PI()*MOD(Calculator!$B$30/Calculator!$F$14,1)))*IF(MOD(Calculator!$B$30/Calculator!$F$14,1)&lt;0.5,-1,1))^2)/((50*POWER(80,POWER(COS(PI()*MOD(Calculator!$B$30/Calculator!$F$14,1)),2))+$C71)^2+(1500*ABS(SIN(2*PI()*MOD(Calculator!$B$30/Calculator!$F$14,1)))*IF(MOD(Calculator!$B$30/Calculator!$F$14,1)&lt;0.5,-1,1))^2)))/(1-SQRT(((50*POWER(80,POWER(COS(PI()*MOD(Calculator!$B$30/Calculator!$F$14,1)),2))-$C71)^2+(1500*ABS(SIN(2*PI()*MOD(Calculator!$B$30/Calculator!$F$14,1)))*IF(MOD(Calculator!$B$30/Calculator!$F$14,1)&lt;0.5,-1,1))^2)/((50*POWER(80,POWER(COS(PI()*MOD(Calculator!$B$30/Calculator!$F$14,1)),2))+$C71)^2+(1500*ABS(SIN(2*PI()*MOD(Calculator!$B$30/Calculator!$F$14,1)))*IF(MOD(Calculator!$B$30/Calculator!$F$14,1)&lt;0.5,-1,1))^2))),2))</f>
        <v>—</v>
      </c>
      <c r="S71" s="266" t="n">
        <f aca="false">IF(OR(Calculator!$E$15&lt;&gt;"YES",Calculator!$B$30&lt;Calculator!$G$15),"—",ROUND((1+SQRT(((50*POWER(80,POWER(COS(PI()*MOD(Calculator!$B$30/Calculator!$F$15,1)),2))-$C71)^2+(1500*ABS(SIN(2*PI()*MOD(Calculator!$B$30/Calculator!$F$15,1)))*IF(MOD(Calculator!$B$30/Calculator!$F$15,1)&lt;0.5,-1,1))^2)/((50*POWER(80,POWER(COS(PI()*MOD(Calculator!$B$30/Calculator!$F$15,1)),2))+$C71)^2+(1500*ABS(SIN(2*PI()*MOD(Calculator!$B$30/Calculator!$F$15,1)))*IF(MOD(Calculator!$B$30/Calculator!$F$15,1)&lt;0.5,-1,1))^2)))/(1-SQRT(((50*POWER(80,POWER(COS(PI()*MOD(Calculator!$B$30/Calculator!$F$15,1)),2))-$C71)^2+(1500*ABS(SIN(2*PI()*MOD(Calculator!$B$30/Calculator!$F$15,1)))*IF(MOD(Calculator!$B$30/Calculator!$F$15,1)&lt;0.5,-1,1))^2)/((50*POWER(80,POWER(COS(PI()*MOD(Calculator!$B$30/Calculator!$F$15,1)),2))+$C71)^2+(1500*ABS(SIN(2*PI()*MOD(Calculator!$B$30/Calculator!$F$15,1)))*IF(MOD(Calculator!$B$30/Calculator!$F$15,1)&lt;0.5,-1,1))^2))),2))</f>
        <v>17.51</v>
      </c>
      <c r="T71" s="266" t="str">
        <f aca="false">IF(OR(Calculator!$E$16&lt;&gt;"YES",Calculator!$B$30&lt;Calculator!$G$16),"—",ROUND((1+SQRT(((50*POWER(80,POWER(COS(PI()*MOD(Calculator!$B$30/Calculator!$F$16,1)),2))-$C71)^2+(1500*ABS(SIN(2*PI()*MOD(Calculator!$B$30/Calculator!$F$16,1)))*IF(MOD(Calculator!$B$30/Calculator!$F$16,1)&lt;0.5,-1,1))^2)/((50*POWER(80,POWER(COS(PI()*MOD(Calculator!$B$30/Calculator!$F$16,1)),2))+$C71)^2+(1500*ABS(SIN(2*PI()*MOD(Calculator!$B$30/Calculator!$F$16,1)))*IF(MOD(Calculator!$B$30/Calculator!$F$16,1)&lt;0.5,-1,1))^2)))/(1-SQRT(((50*POWER(80,POWER(COS(PI()*MOD(Calculator!$B$30/Calculator!$F$16,1)),2))-$C71)^2+(1500*ABS(SIN(2*PI()*MOD(Calculator!$B$30/Calculator!$F$16,1)))*IF(MOD(Calculator!$B$30/Calculator!$F$16,1)&lt;0.5,-1,1))^2)/((50*POWER(80,POWER(COS(PI()*MOD(Calculator!$B$30/Calculator!$F$16,1)),2))+$C71)^2+(1500*ABS(SIN(2*PI()*MOD(Calculator!$B$30/Calculator!$F$16,1)))*IF(MOD(Calculator!$B$30/Calculator!$F$16,1)&lt;0.5,-1,1))^2))),2))</f>
        <v>—</v>
      </c>
      <c r="U71" s="266" t="n">
        <f aca="false">IF(OR(Calculator!$E$17&lt;&gt;"YES",Calculator!$B$30&lt;Calculator!$G$17),"—",ROUND((1+SQRT(((50*POWER(80,POWER(COS(PI()*MOD(Calculator!$B$30/Calculator!$F$17,1)),2))-$C71)^2+(1500*ABS(SIN(2*PI()*MOD(Calculator!$B$30/Calculator!$F$17,1)))*IF(MOD(Calculator!$B$30/Calculator!$F$17,1)&lt;0.5,-1,1))^2)/((50*POWER(80,POWER(COS(PI()*MOD(Calculator!$B$30/Calculator!$F$17,1)),2))+$C71)^2+(1500*ABS(SIN(2*PI()*MOD(Calculator!$B$30/Calculator!$F$17,1)))*IF(MOD(Calculator!$B$30/Calculator!$F$17,1)&lt;0.5,-1,1))^2)))/(1-SQRT(((50*POWER(80,POWER(COS(PI()*MOD(Calculator!$B$30/Calculator!$F$17,1)),2))-$C71)^2+(1500*ABS(SIN(2*PI()*MOD(Calculator!$B$30/Calculator!$F$17,1)))*IF(MOD(Calculator!$B$30/Calculator!$F$17,1)&lt;0.5,-1,1))^2)/((50*POWER(80,POWER(COS(PI()*MOD(Calculator!$B$30/Calculator!$F$17,1)),2))+$C71)^2+(1500*ABS(SIN(2*PI()*MOD(Calculator!$B$30/Calculator!$F$17,1)))*IF(MOD(Calculator!$B$30/Calculator!$F$17,1)&lt;0.5,-1,1))^2))),2))</f>
        <v>18.43</v>
      </c>
      <c r="V71" s="266" t="str">
        <f aca="false">IF(OR(Calculator!$E$18&lt;&gt;"YES",Calculator!$B$30&lt;Calculator!$G$18),"—",ROUND((1+SQRT(((50*POWER(80,POWER(COS(PI()*MOD(Calculator!$B$30/Calculator!$F$18,1)),2))-$C71)^2+(1500*ABS(SIN(2*PI()*MOD(Calculator!$B$30/Calculator!$F$18,1)))*IF(MOD(Calculator!$B$30/Calculator!$F$18,1)&lt;0.5,-1,1))^2)/((50*POWER(80,POWER(COS(PI()*MOD(Calculator!$B$30/Calculator!$F$18,1)),2))+$C71)^2+(1500*ABS(SIN(2*PI()*MOD(Calculator!$B$30/Calculator!$F$18,1)))*IF(MOD(Calculator!$B$30/Calculator!$F$18,1)&lt;0.5,-1,1))^2)))/(1-SQRT(((50*POWER(80,POWER(COS(PI()*MOD(Calculator!$B$30/Calculator!$F$18,1)),2))-$C71)^2+(1500*ABS(SIN(2*PI()*MOD(Calculator!$B$30/Calculator!$F$18,1)))*IF(MOD(Calculator!$B$30/Calculator!$F$18,1)&lt;0.5,-1,1))^2)/((50*POWER(80,POWER(COS(PI()*MOD(Calculator!$B$30/Calculator!$F$18,1)),2))+$C71)^2+(1500*ABS(SIN(2*PI()*MOD(Calculator!$B$30/Calculator!$F$18,1)))*IF(MOD(Calculator!$B$30/Calculator!$F$18,1)&lt;0.5,-1,1))^2))),2))</f>
        <v>—</v>
      </c>
      <c r="W71" s="266" t="str">
        <f aca="false">IF(OR(Calculator!$E$19&lt;&gt;"YES",Calculator!$B$30&lt;Calculator!$G$19),"—",ROUND((1+SQRT(((50*POWER(80,POWER(COS(PI()*MOD(Calculator!$B$30/Calculator!$F$19,1)),2))-$C71)^2+(1500*ABS(SIN(2*PI()*MOD(Calculator!$B$30/Calculator!$F$19,1)))*IF(MOD(Calculator!$B$30/Calculator!$F$19,1)&lt;0.5,-1,1))^2)/((50*POWER(80,POWER(COS(PI()*MOD(Calculator!$B$30/Calculator!$F$19,1)),2))+$C71)^2+(1500*ABS(SIN(2*PI()*MOD(Calculator!$B$30/Calculator!$F$19,1)))*IF(MOD(Calculator!$B$30/Calculator!$F$19,1)&lt;0.5,-1,1))^2)))/(1-SQRT(((50*POWER(80,POWER(COS(PI()*MOD(Calculator!$B$30/Calculator!$F$19,1)),2))-$C71)^2+(1500*ABS(SIN(2*PI()*MOD(Calculator!$B$30/Calculator!$F$19,1)))*IF(MOD(Calculator!$B$30/Calculator!$F$19,1)&lt;0.5,-1,1))^2)/((50*POWER(80,POWER(COS(PI()*MOD(Calculator!$B$30/Calculator!$F$19,1)),2))+$C71)^2+(1500*ABS(SIN(2*PI()*MOD(Calculator!$B$30/Calculator!$F$19,1)))*IF(MOD(Calculator!$B$30/Calculator!$F$19,1)&lt;0.5,-1,1))^2))),2))</f>
        <v>—</v>
      </c>
      <c r="X71" s="266" t="str">
        <f aca="false">IF(OR(Calculator!$E$20&lt;&gt;"YES",Calculator!$B$30&lt;Calculator!$G$20),"—",ROUND((1+SQRT(((50*POWER(80,POWER(COS(PI()*MOD(Calculator!$B$30/Calculator!$F$20,1)),2))-$C71)^2+(1500*ABS(SIN(2*PI()*MOD(Calculator!$B$30/Calculator!$F$20,1)))*IF(MOD(Calculator!$B$30/Calculator!$F$20,1)&lt;0.5,-1,1))^2)/((50*POWER(80,POWER(COS(PI()*MOD(Calculator!$B$30/Calculator!$F$20,1)),2))+$C71)^2+(1500*ABS(SIN(2*PI()*MOD(Calculator!$B$30/Calculator!$F$20,1)))*IF(MOD(Calculator!$B$30/Calculator!$F$20,1)&lt;0.5,-1,1))^2)))/(1-SQRT(((50*POWER(80,POWER(COS(PI()*MOD(Calculator!$B$30/Calculator!$F$20,1)),2))-$C71)^2+(1500*ABS(SIN(2*PI()*MOD(Calculator!$B$30/Calculator!$F$20,1)))*IF(MOD(Calculator!$B$30/Calculator!$F$20,1)&lt;0.5,-1,1))^2)/((50*POWER(80,POWER(COS(PI()*MOD(Calculator!$B$30/Calculator!$F$20,1)),2))+$C71)^2+(1500*ABS(SIN(2*PI()*MOD(Calculator!$B$30/Calculator!$F$20,1)))*IF(MOD(Calculator!$B$30/Calculator!$F$20,1)&lt;0.5,-1,1))^2))),2))</f>
        <v>—</v>
      </c>
      <c r="Y71" s="266" t="str">
        <f aca="false">IF(OR(Calculator!$E$21&lt;&gt;"YES",Calculator!$B$30&lt;Calculator!$G$21),"—",ROUND((1+SQRT(((50*POWER(80,POWER(COS(PI()*MOD(Calculator!$B$30/Calculator!$F$21,1)),2))-$C71)^2+(1500*ABS(SIN(2*PI()*MOD(Calculator!$B$30/Calculator!$F$21,1)))*IF(MOD(Calculator!$B$30/Calculator!$F$21,1)&lt;0.5,-1,1))^2)/((50*POWER(80,POWER(COS(PI()*MOD(Calculator!$B$30/Calculator!$F$21,1)),2))+$C71)^2+(1500*ABS(SIN(2*PI()*MOD(Calculator!$B$30/Calculator!$F$21,1)))*IF(MOD(Calculator!$B$30/Calculator!$F$21,1)&lt;0.5,-1,1))^2)))/(1-SQRT(((50*POWER(80,POWER(COS(PI()*MOD(Calculator!$B$30/Calculator!$F$21,1)),2))-$C71)^2+(1500*ABS(SIN(2*PI()*MOD(Calculator!$B$30/Calculator!$F$21,1)))*IF(MOD(Calculator!$B$30/Calculator!$F$21,1)&lt;0.5,-1,1))^2)/((50*POWER(80,POWER(COS(PI()*MOD(Calculator!$B$30/Calculator!$F$21,1)),2))+$C71)^2+(1500*ABS(SIN(2*PI()*MOD(Calculator!$B$30/Calculator!$F$21,1)))*IF(MOD(Calculator!$B$30/Calculator!$F$21,1)&lt;0.5,-1,1))^2))),2))</f>
        <v>—</v>
      </c>
      <c r="Z71" s="266" t="str">
        <f aca="false">IF(OR(Calculator!$E$22&lt;&gt;"YES",Calculator!$B$30&lt;Calculator!$G$22),"—",ROUND((1+SQRT(((50*POWER(80,POWER(COS(PI()*MOD(Calculator!$B$30/Calculator!$F$22,1)),2))-$C71)^2+(1500*ABS(SIN(2*PI()*MOD(Calculator!$B$30/Calculator!$F$22,1)))*IF(MOD(Calculator!$B$30/Calculator!$F$22,1)&lt;0.5,-1,1))^2)/((50*POWER(80,POWER(COS(PI()*MOD(Calculator!$B$30/Calculator!$F$22,1)),2))+$C71)^2+(1500*ABS(SIN(2*PI()*MOD(Calculator!$B$30/Calculator!$F$22,1)))*IF(MOD(Calculator!$B$30/Calculator!$F$22,1)&lt;0.5,-1,1))^2)))/(1-SQRT(((50*POWER(80,POWER(COS(PI()*MOD(Calculator!$B$30/Calculator!$F$22,1)),2))-$C71)^2+(1500*ABS(SIN(2*PI()*MOD(Calculator!$B$30/Calculator!$F$22,1)))*IF(MOD(Calculator!$B$30/Calculator!$F$22,1)&lt;0.5,-1,1))^2)/((50*POWER(80,POWER(COS(PI()*MOD(Calculator!$B$30/Calculator!$F$22,1)),2))+$C71)^2+(1500*ABS(SIN(2*PI()*MOD(Calculator!$B$30/Calculator!$F$22,1)))*IF(MOD(Calculator!$B$30/Calculator!$F$22,1)&lt;0.5,-1,1))^2))),2))</f>
        <v>—</v>
      </c>
      <c r="AA71" s="292" t="n">
        <f aca="false">IFERROR(ROUND((IF(ISNUMBER(P71),P71,0)+IF(ISNUMBER(Q71),Q71,0)+IF(ISNUMBER(R71),R71,0)+IF(ISNUMBER(S71),S71,0)+IF(ISNUMBER(T71),T71,0)+IF(ISNUMBER(U71),U71,0)+IF(ISNUMBER(V71),V71,0)+IF(ISNUMBER(W71),W71,0)+IF(ISNUMBER(X71),X71,0)+IF(ISNUMBER(Y71),Y71,0)+IF(ISNUMBER(Z71),Z71,0))/(IF(ISNUMBER(P71),1,0)+IF(ISNUMBER(Q71),1,0)+IF(ISNUMBER(R71),1,0)+IF(ISNUMBER(S71),1,0)+IF(ISNUMBER(T71),1,0)+IF(ISNUMBER(U71),1,0)+IF(ISNUMBER(V71),1,0)+IF(ISNUMBER(W71),1,0)+IF(ISNUMBER(X71),1,0)+IF(ISNUMBER(Y71),1,0)+IF(ISNUMBER(Z71),1,0)),4),"")</f>
        <v>17.97</v>
      </c>
      <c r="AB71" s="266" t="str">
        <f aca="false">IF(OR(Calculator!$E$12&lt;&gt;"YES",Calculator!$B$31&lt;Calculator!$G$12),"—",ROUND((1+SQRT(((50*POWER(80,POWER(COS(PI()*MOD(Calculator!$B$31/Calculator!$F$12,1)),2))-$C71)^2+(1500*ABS(SIN(2*PI()*MOD(Calculator!$B$31/Calculator!$F$12,1)))*IF(MOD(Calculator!$B$31/Calculator!$F$12,1)&lt;0.5,-1,1))^2)/((50*POWER(80,POWER(COS(PI()*MOD(Calculator!$B$31/Calculator!$F$12,1)),2))+$C71)^2+(1500*ABS(SIN(2*PI()*MOD(Calculator!$B$31/Calculator!$F$12,1)))*IF(MOD(Calculator!$B$31/Calculator!$F$12,1)&lt;0.5,-1,1))^2)))/(1-SQRT(((50*POWER(80,POWER(COS(PI()*MOD(Calculator!$B$31/Calculator!$F$12,1)),2))-$C71)^2+(1500*ABS(SIN(2*PI()*MOD(Calculator!$B$31/Calculator!$F$12,1)))*IF(MOD(Calculator!$B$31/Calculator!$F$12,1)&lt;0.5,-1,1))^2)/((50*POWER(80,POWER(COS(PI()*MOD(Calculator!$B$31/Calculator!$F$12,1)),2))+$C71)^2+(1500*ABS(SIN(2*PI()*MOD(Calculator!$B$31/Calculator!$F$12,1)))*IF(MOD(Calculator!$B$31/Calculator!$F$12,1)&lt;0.5,-1,1))^2))),2))</f>
        <v>—</v>
      </c>
      <c r="AC71" s="266" t="str">
        <f aca="false">IF(OR(Calculator!$E$13&lt;&gt;"YES",Calculator!$B$31&lt;Calculator!$G$13),"—",ROUND((1+SQRT(((50*POWER(80,POWER(COS(PI()*MOD(Calculator!$B$31/Calculator!$F$13,1)),2))-$C71)^2+(1500*ABS(SIN(2*PI()*MOD(Calculator!$B$31/Calculator!$F$13,1)))*IF(MOD(Calculator!$B$31/Calculator!$F$13,1)&lt;0.5,-1,1))^2)/((50*POWER(80,POWER(COS(PI()*MOD(Calculator!$B$31/Calculator!$F$13,1)),2))+$C71)^2+(1500*ABS(SIN(2*PI()*MOD(Calculator!$B$31/Calculator!$F$13,1)))*IF(MOD(Calculator!$B$31/Calculator!$F$13,1)&lt;0.5,-1,1))^2)))/(1-SQRT(((50*POWER(80,POWER(COS(PI()*MOD(Calculator!$B$31/Calculator!$F$13,1)),2))-$C71)^2+(1500*ABS(SIN(2*PI()*MOD(Calculator!$B$31/Calculator!$F$13,1)))*IF(MOD(Calculator!$B$31/Calculator!$F$13,1)&lt;0.5,-1,1))^2)/((50*POWER(80,POWER(COS(PI()*MOD(Calculator!$B$31/Calculator!$F$13,1)),2))+$C71)^2+(1500*ABS(SIN(2*PI()*MOD(Calculator!$B$31/Calculator!$F$13,1)))*IF(MOD(Calculator!$B$31/Calculator!$F$13,1)&lt;0.5,-1,1))^2))),2))</f>
        <v>—</v>
      </c>
      <c r="AD71" s="266" t="str">
        <f aca="false">IF(OR(Calculator!$E$14&lt;&gt;"YES",Calculator!$B$31&lt;Calculator!$G$14),"—",ROUND((1+SQRT(((50*POWER(80,POWER(COS(PI()*MOD(Calculator!$B$31/Calculator!$F$14,1)),2))-$C71)^2+(1500*ABS(SIN(2*PI()*MOD(Calculator!$B$31/Calculator!$F$14,1)))*IF(MOD(Calculator!$B$31/Calculator!$F$14,1)&lt;0.5,-1,1))^2)/((50*POWER(80,POWER(COS(PI()*MOD(Calculator!$B$31/Calculator!$F$14,1)),2))+$C71)^2+(1500*ABS(SIN(2*PI()*MOD(Calculator!$B$31/Calculator!$F$14,1)))*IF(MOD(Calculator!$B$31/Calculator!$F$14,1)&lt;0.5,-1,1))^2)))/(1-SQRT(((50*POWER(80,POWER(COS(PI()*MOD(Calculator!$B$31/Calculator!$F$14,1)),2))-$C71)^2+(1500*ABS(SIN(2*PI()*MOD(Calculator!$B$31/Calculator!$F$14,1)))*IF(MOD(Calculator!$B$31/Calculator!$F$14,1)&lt;0.5,-1,1))^2)/((50*POWER(80,POWER(COS(PI()*MOD(Calculator!$B$31/Calculator!$F$14,1)),2))+$C71)^2+(1500*ABS(SIN(2*PI()*MOD(Calculator!$B$31/Calculator!$F$14,1)))*IF(MOD(Calculator!$B$31/Calculator!$F$14,1)&lt;0.5,-1,1))^2))),2))</f>
        <v>—</v>
      </c>
      <c r="AE71" s="266" t="n">
        <f aca="false">IF(OR(Calculator!$E$15&lt;&gt;"YES",Calculator!$B$31&lt;Calculator!$G$15),"—",ROUND((1+SQRT(((50*POWER(80,POWER(COS(PI()*MOD(Calculator!$B$31/Calculator!$F$15,1)),2))-$C71)^2+(1500*ABS(SIN(2*PI()*MOD(Calculator!$B$31/Calculator!$F$15,1)))*IF(MOD(Calculator!$B$31/Calculator!$F$15,1)&lt;0.5,-1,1))^2)/((50*POWER(80,POWER(COS(PI()*MOD(Calculator!$B$31/Calculator!$F$15,1)),2))+$C71)^2+(1500*ABS(SIN(2*PI()*MOD(Calculator!$B$31/Calculator!$F$15,1)))*IF(MOD(Calculator!$B$31/Calculator!$F$15,1)&lt;0.5,-1,1))^2)))/(1-SQRT(((50*POWER(80,POWER(COS(PI()*MOD(Calculator!$B$31/Calculator!$F$15,1)),2))-$C71)^2+(1500*ABS(SIN(2*PI()*MOD(Calculator!$B$31/Calculator!$F$15,1)))*IF(MOD(Calculator!$B$31/Calculator!$F$15,1)&lt;0.5,-1,1))^2)/((50*POWER(80,POWER(COS(PI()*MOD(Calculator!$B$31/Calculator!$F$15,1)),2))+$C71)^2+(1500*ABS(SIN(2*PI()*MOD(Calculator!$B$31/Calculator!$F$15,1)))*IF(MOD(Calculator!$B$31/Calculator!$F$15,1)&lt;0.5,-1,1))^2))),2))</f>
        <v>19.27</v>
      </c>
      <c r="AF71" s="266" t="str">
        <f aca="false">IF(OR(Calculator!$E$16&lt;&gt;"YES",Calculator!$B$31&lt;Calculator!$G$16),"—",ROUND((1+SQRT(((50*POWER(80,POWER(COS(PI()*MOD(Calculator!$B$31/Calculator!$F$16,1)),2))-$C71)^2+(1500*ABS(SIN(2*PI()*MOD(Calculator!$B$31/Calculator!$F$16,1)))*IF(MOD(Calculator!$B$31/Calculator!$F$16,1)&lt;0.5,-1,1))^2)/((50*POWER(80,POWER(COS(PI()*MOD(Calculator!$B$31/Calculator!$F$16,1)),2))+$C71)^2+(1500*ABS(SIN(2*PI()*MOD(Calculator!$B$31/Calculator!$F$16,1)))*IF(MOD(Calculator!$B$31/Calculator!$F$16,1)&lt;0.5,-1,1))^2)))/(1-SQRT(((50*POWER(80,POWER(COS(PI()*MOD(Calculator!$B$31/Calculator!$F$16,1)),2))-$C71)^2+(1500*ABS(SIN(2*PI()*MOD(Calculator!$B$31/Calculator!$F$16,1)))*IF(MOD(Calculator!$B$31/Calculator!$F$16,1)&lt;0.5,-1,1))^2)/((50*POWER(80,POWER(COS(PI()*MOD(Calculator!$B$31/Calculator!$F$16,1)),2))+$C71)^2+(1500*ABS(SIN(2*PI()*MOD(Calculator!$B$31/Calculator!$F$16,1)))*IF(MOD(Calculator!$B$31/Calculator!$F$16,1)&lt;0.5,-1,1))^2))),2))</f>
        <v>—</v>
      </c>
      <c r="AG71" s="266" t="n">
        <f aca="false">IF(OR(Calculator!$E$17&lt;&gt;"YES",Calculator!$B$31&lt;Calculator!$G$17),"—",ROUND((1+SQRT(((50*POWER(80,POWER(COS(PI()*MOD(Calculator!$B$31/Calculator!$F$17,1)),2))-$C71)^2+(1500*ABS(SIN(2*PI()*MOD(Calculator!$B$31/Calculator!$F$17,1)))*IF(MOD(Calculator!$B$31/Calculator!$F$17,1)&lt;0.5,-1,1))^2)/((50*POWER(80,POWER(COS(PI()*MOD(Calculator!$B$31/Calculator!$F$17,1)),2))+$C71)^2+(1500*ABS(SIN(2*PI()*MOD(Calculator!$B$31/Calculator!$F$17,1)))*IF(MOD(Calculator!$B$31/Calculator!$F$17,1)&lt;0.5,-1,1))^2)))/(1-SQRT(((50*POWER(80,POWER(COS(PI()*MOD(Calculator!$B$31/Calculator!$F$17,1)),2))-$C71)^2+(1500*ABS(SIN(2*PI()*MOD(Calculator!$B$31/Calculator!$F$17,1)))*IF(MOD(Calculator!$B$31/Calculator!$F$17,1)&lt;0.5,-1,1))^2)/((50*POWER(80,POWER(COS(PI()*MOD(Calculator!$B$31/Calculator!$F$17,1)),2))+$C71)^2+(1500*ABS(SIN(2*PI()*MOD(Calculator!$B$31/Calculator!$F$17,1)))*IF(MOD(Calculator!$B$31/Calculator!$F$17,1)&lt;0.5,-1,1))^2))),2))</f>
        <v>15.06</v>
      </c>
      <c r="AH71" s="266" t="str">
        <f aca="false">IF(OR(Calculator!$E$18&lt;&gt;"YES",Calculator!$B$31&lt;Calculator!$G$18),"—",ROUND((1+SQRT(((50*POWER(80,POWER(COS(PI()*MOD(Calculator!$B$31/Calculator!$F$18,1)),2))-$C71)^2+(1500*ABS(SIN(2*PI()*MOD(Calculator!$B$31/Calculator!$F$18,1)))*IF(MOD(Calculator!$B$31/Calculator!$F$18,1)&lt;0.5,-1,1))^2)/((50*POWER(80,POWER(COS(PI()*MOD(Calculator!$B$31/Calculator!$F$18,1)),2))+$C71)^2+(1500*ABS(SIN(2*PI()*MOD(Calculator!$B$31/Calculator!$F$18,1)))*IF(MOD(Calculator!$B$31/Calculator!$F$18,1)&lt;0.5,-1,1))^2)))/(1-SQRT(((50*POWER(80,POWER(COS(PI()*MOD(Calculator!$B$31/Calculator!$F$18,1)),2))-$C71)^2+(1500*ABS(SIN(2*PI()*MOD(Calculator!$B$31/Calculator!$F$18,1)))*IF(MOD(Calculator!$B$31/Calculator!$F$18,1)&lt;0.5,-1,1))^2)/((50*POWER(80,POWER(COS(PI()*MOD(Calculator!$B$31/Calculator!$F$18,1)),2))+$C71)^2+(1500*ABS(SIN(2*PI()*MOD(Calculator!$B$31/Calculator!$F$18,1)))*IF(MOD(Calculator!$B$31/Calculator!$F$18,1)&lt;0.5,-1,1))^2))),2))</f>
        <v>—</v>
      </c>
      <c r="AI71" s="266" t="str">
        <f aca="false">IF(OR(Calculator!$E$19&lt;&gt;"YES",Calculator!$B$31&lt;Calculator!$G$19),"—",ROUND((1+SQRT(((50*POWER(80,POWER(COS(PI()*MOD(Calculator!$B$31/Calculator!$F$19,1)),2))-$C71)^2+(1500*ABS(SIN(2*PI()*MOD(Calculator!$B$31/Calculator!$F$19,1)))*IF(MOD(Calculator!$B$31/Calculator!$F$19,1)&lt;0.5,-1,1))^2)/((50*POWER(80,POWER(COS(PI()*MOD(Calculator!$B$31/Calculator!$F$19,1)),2))+$C71)^2+(1500*ABS(SIN(2*PI()*MOD(Calculator!$B$31/Calculator!$F$19,1)))*IF(MOD(Calculator!$B$31/Calculator!$F$19,1)&lt;0.5,-1,1))^2)))/(1-SQRT(((50*POWER(80,POWER(COS(PI()*MOD(Calculator!$B$31/Calculator!$F$19,1)),2))-$C71)^2+(1500*ABS(SIN(2*PI()*MOD(Calculator!$B$31/Calculator!$F$19,1)))*IF(MOD(Calculator!$B$31/Calculator!$F$19,1)&lt;0.5,-1,1))^2)/((50*POWER(80,POWER(COS(PI()*MOD(Calculator!$B$31/Calculator!$F$19,1)),2))+$C71)^2+(1500*ABS(SIN(2*PI()*MOD(Calculator!$B$31/Calculator!$F$19,1)))*IF(MOD(Calculator!$B$31/Calculator!$F$19,1)&lt;0.5,-1,1))^2))),2))</f>
        <v>—</v>
      </c>
      <c r="AJ71" s="266" t="str">
        <f aca="false">IF(OR(Calculator!$E$20&lt;&gt;"YES",Calculator!$B$31&lt;Calculator!$G$20),"—",ROUND((1+SQRT(((50*POWER(80,POWER(COS(PI()*MOD(Calculator!$B$31/Calculator!$F$20,1)),2))-$C71)^2+(1500*ABS(SIN(2*PI()*MOD(Calculator!$B$31/Calculator!$F$20,1)))*IF(MOD(Calculator!$B$31/Calculator!$F$20,1)&lt;0.5,-1,1))^2)/((50*POWER(80,POWER(COS(PI()*MOD(Calculator!$B$31/Calculator!$F$20,1)),2))+$C71)^2+(1500*ABS(SIN(2*PI()*MOD(Calculator!$B$31/Calculator!$F$20,1)))*IF(MOD(Calculator!$B$31/Calculator!$F$20,1)&lt;0.5,-1,1))^2)))/(1-SQRT(((50*POWER(80,POWER(COS(PI()*MOD(Calculator!$B$31/Calculator!$F$20,1)),2))-$C71)^2+(1500*ABS(SIN(2*PI()*MOD(Calculator!$B$31/Calculator!$F$20,1)))*IF(MOD(Calculator!$B$31/Calculator!$F$20,1)&lt;0.5,-1,1))^2)/((50*POWER(80,POWER(COS(PI()*MOD(Calculator!$B$31/Calculator!$F$20,1)),2))+$C71)^2+(1500*ABS(SIN(2*PI()*MOD(Calculator!$B$31/Calculator!$F$20,1)))*IF(MOD(Calculator!$B$31/Calculator!$F$20,1)&lt;0.5,-1,1))^2))),2))</f>
        <v>—</v>
      </c>
      <c r="AK71" s="266" t="str">
        <f aca="false">IF(OR(Calculator!$E$21&lt;&gt;"YES",Calculator!$B$31&lt;Calculator!$G$21),"—",ROUND((1+SQRT(((50*POWER(80,POWER(COS(PI()*MOD(Calculator!$B$31/Calculator!$F$21,1)),2))-$C71)^2+(1500*ABS(SIN(2*PI()*MOD(Calculator!$B$31/Calculator!$F$21,1)))*IF(MOD(Calculator!$B$31/Calculator!$F$21,1)&lt;0.5,-1,1))^2)/((50*POWER(80,POWER(COS(PI()*MOD(Calculator!$B$31/Calculator!$F$21,1)),2))+$C71)^2+(1500*ABS(SIN(2*PI()*MOD(Calculator!$B$31/Calculator!$F$21,1)))*IF(MOD(Calculator!$B$31/Calculator!$F$21,1)&lt;0.5,-1,1))^2)))/(1-SQRT(((50*POWER(80,POWER(COS(PI()*MOD(Calculator!$B$31/Calculator!$F$21,1)),2))-$C71)^2+(1500*ABS(SIN(2*PI()*MOD(Calculator!$B$31/Calculator!$F$21,1)))*IF(MOD(Calculator!$B$31/Calculator!$F$21,1)&lt;0.5,-1,1))^2)/((50*POWER(80,POWER(COS(PI()*MOD(Calculator!$B$31/Calculator!$F$21,1)),2))+$C71)^2+(1500*ABS(SIN(2*PI()*MOD(Calculator!$B$31/Calculator!$F$21,1)))*IF(MOD(Calculator!$B$31/Calculator!$F$21,1)&lt;0.5,-1,1))^2))),2))</f>
        <v>—</v>
      </c>
      <c r="AL71" s="266" t="str">
        <f aca="false">IF(OR(Calculator!$E$22&lt;&gt;"YES",Calculator!$B$31&lt;Calculator!$G$22),"—",ROUND((1+SQRT(((50*POWER(80,POWER(COS(PI()*MOD(Calculator!$B$31/Calculator!$F$22,1)),2))-$C71)^2+(1500*ABS(SIN(2*PI()*MOD(Calculator!$B$31/Calculator!$F$22,1)))*IF(MOD(Calculator!$B$31/Calculator!$F$22,1)&lt;0.5,-1,1))^2)/((50*POWER(80,POWER(COS(PI()*MOD(Calculator!$B$31/Calculator!$F$22,1)),2))+$C71)^2+(1500*ABS(SIN(2*PI()*MOD(Calculator!$B$31/Calculator!$F$22,1)))*IF(MOD(Calculator!$B$31/Calculator!$F$22,1)&lt;0.5,-1,1))^2)))/(1-SQRT(((50*POWER(80,POWER(COS(PI()*MOD(Calculator!$B$31/Calculator!$F$22,1)),2))-$C71)^2+(1500*ABS(SIN(2*PI()*MOD(Calculator!$B$31/Calculator!$F$22,1)))*IF(MOD(Calculator!$B$31/Calculator!$F$22,1)&lt;0.5,-1,1))^2)/((50*POWER(80,POWER(COS(PI()*MOD(Calculator!$B$31/Calculator!$F$22,1)),2))+$C71)^2+(1500*ABS(SIN(2*PI()*MOD(Calculator!$B$31/Calculator!$F$22,1)))*IF(MOD(Calculator!$B$31/Calculator!$F$22,1)&lt;0.5,-1,1))^2))),2))</f>
        <v>—</v>
      </c>
      <c r="AM71" s="293" t="n">
        <f aca="false">IFERROR(ROUND((IF(ISNUMBER(AB71),AB71,0)+IF(ISNUMBER(AC71),AC71,0)+IF(ISNUMBER(AD71),AD71,0)+IF(ISNUMBER(AE71),AE71,0)+IF(ISNUMBER(AF71),AF71,0)+IF(ISNUMBER(AG71),AG71,0)+IF(ISNUMBER(AH71),AH71,0)+IF(ISNUMBER(AI71),AI71,0)+IF(ISNUMBER(AJ71),AJ71,0)+IF(ISNUMBER(AK71),AK71,0)+IF(ISNUMBER(AL71),AL71,0))/(IF(ISNUMBER(AB71),1,0)+IF(ISNUMBER(AC71),1,0)+IF(ISNUMBER(AD71),1,0)+IF(ISNUMBER(AE71),1,0)+IF(ISNUMBER(AF71),1,0)+IF(ISNUMBER(AG71),1,0)+IF(ISNUMBER(AH71),1,0)+IF(ISNUMBER(AI71),1,0)+IF(ISNUMBER(AJ71),1,0)+IF(ISNUMBER(AK71),1,0)+IF(ISNUMBER(AL71),1,0)),4),"")</f>
        <v>17.165</v>
      </c>
      <c r="AN71" s="294" t="str">
        <f aca="false">IF(OR(Calculator!$E$12&lt;&gt;"YES",Calculator!$B$32&lt;Calculator!$G$12),"—",ROUND((1+SQRT(((50*POWER(80,POWER(COS(PI()*MOD(Calculator!$B$32/Calculator!$F$12,1)),2))-$C71)^2+(1500*ABS(SIN(2*PI()*MOD(Calculator!$B$32/Calculator!$F$12,1)))*IF(MOD(Calculator!$B$32/Calculator!$F$12,1)&lt;0.5,-1,1))^2)/((50*POWER(80,POWER(COS(PI()*MOD(Calculator!$B$32/Calculator!$F$12,1)),2))+$C71)^2+(1500*ABS(SIN(2*PI()*MOD(Calculator!$B$32/Calculator!$F$12,1)))*IF(MOD(Calculator!$B$32/Calculator!$F$12,1)&lt;0.5,-1,1))^2)))/(1-SQRT(((50*POWER(80,POWER(COS(PI()*MOD(Calculator!$B$32/Calculator!$F$12,1)),2))-$C71)^2+(1500*ABS(SIN(2*PI()*MOD(Calculator!$B$32/Calculator!$F$12,1)))*IF(MOD(Calculator!$B$32/Calculator!$F$12,1)&lt;0.5,-1,1))^2)/((50*POWER(80,POWER(COS(PI()*MOD(Calculator!$B$32/Calculator!$F$12,1)),2))+$C71)^2+(1500*ABS(SIN(2*PI()*MOD(Calculator!$B$32/Calculator!$F$12,1)))*IF(MOD(Calculator!$B$32/Calculator!$F$12,1)&lt;0.5,-1,1))^2))),2))</f>
        <v>—</v>
      </c>
      <c r="AO71" s="294" t="str">
        <f aca="false">IF(OR(Calculator!$E$13&lt;&gt;"YES",Calculator!$B$32&lt;Calculator!$G$13),"—",ROUND((1+SQRT(((50*POWER(80,POWER(COS(PI()*MOD(Calculator!$B$32/Calculator!$F$13,1)),2))-$C71)^2+(1500*ABS(SIN(2*PI()*MOD(Calculator!$B$32/Calculator!$F$13,1)))*IF(MOD(Calculator!$B$32/Calculator!$F$13,1)&lt;0.5,-1,1))^2)/((50*POWER(80,POWER(COS(PI()*MOD(Calculator!$B$32/Calculator!$F$13,1)),2))+$C71)^2+(1500*ABS(SIN(2*PI()*MOD(Calculator!$B$32/Calculator!$F$13,1)))*IF(MOD(Calculator!$B$32/Calculator!$F$13,1)&lt;0.5,-1,1))^2)))/(1-SQRT(((50*POWER(80,POWER(COS(PI()*MOD(Calculator!$B$32/Calculator!$F$13,1)),2))-$C71)^2+(1500*ABS(SIN(2*PI()*MOD(Calculator!$B$32/Calculator!$F$13,1)))*IF(MOD(Calculator!$B$32/Calculator!$F$13,1)&lt;0.5,-1,1))^2)/((50*POWER(80,POWER(COS(PI()*MOD(Calculator!$B$32/Calculator!$F$13,1)),2))+$C71)^2+(1500*ABS(SIN(2*PI()*MOD(Calculator!$B$32/Calculator!$F$13,1)))*IF(MOD(Calculator!$B$32/Calculator!$F$13,1)&lt;0.5,-1,1))^2))),2))</f>
        <v>—</v>
      </c>
      <c r="AP71" s="294" t="str">
        <f aca="false">IF(OR(Calculator!$E$14&lt;&gt;"YES",Calculator!$B$32&lt;Calculator!$G$14),"—",ROUND((1+SQRT(((50*POWER(80,POWER(COS(PI()*MOD(Calculator!$B$32/Calculator!$F$14,1)),2))-$C71)^2+(1500*ABS(SIN(2*PI()*MOD(Calculator!$B$32/Calculator!$F$14,1)))*IF(MOD(Calculator!$B$32/Calculator!$F$14,1)&lt;0.5,-1,1))^2)/((50*POWER(80,POWER(COS(PI()*MOD(Calculator!$B$32/Calculator!$F$14,1)),2))+$C71)^2+(1500*ABS(SIN(2*PI()*MOD(Calculator!$B$32/Calculator!$F$14,1)))*IF(MOD(Calculator!$B$32/Calculator!$F$14,1)&lt;0.5,-1,1))^2)))/(1-SQRT(((50*POWER(80,POWER(COS(PI()*MOD(Calculator!$B$32/Calculator!$F$14,1)),2))-$C71)^2+(1500*ABS(SIN(2*PI()*MOD(Calculator!$B$32/Calculator!$F$14,1)))*IF(MOD(Calculator!$B$32/Calculator!$F$14,1)&lt;0.5,-1,1))^2)/((50*POWER(80,POWER(COS(PI()*MOD(Calculator!$B$32/Calculator!$F$14,1)),2))+$C71)^2+(1500*ABS(SIN(2*PI()*MOD(Calculator!$B$32/Calculator!$F$14,1)))*IF(MOD(Calculator!$B$32/Calculator!$F$14,1)&lt;0.5,-1,1))^2))),2))</f>
        <v>—</v>
      </c>
      <c r="AQ71" s="294" t="n">
        <f aca="false">IF(OR(Calculator!$E$15&lt;&gt;"YES",Calculator!$B$32&lt;Calculator!$G$15),"—",ROUND((1+SQRT(((50*POWER(80,POWER(COS(PI()*MOD(Calculator!$B$32/Calculator!$F$15,1)),2))-$C71)^2+(1500*ABS(SIN(2*PI()*MOD(Calculator!$B$32/Calculator!$F$15,1)))*IF(MOD(Calculator!$B$32/Calculator!$F$15,1)&lt;0.5,-1,1))^2)/((50*POWER(80,POWER(COS(PI()*MOD(Calculator!$B$32/Calculator!$F$15,1)),2))+$C71)^2+(1500*ABS(SIN(2*PI()*MOD(Calculator!$B$32/Calculator!$F$15,1)))*IF(MOD(Calculator!$B$32/Calculator!$F$15,1)&lt;0.5,-1,1))^2)))/(1-SQRT(((50*POWER(80,POWER(COS(PI()*MOD(Calculator!$B$32/Calculator!$F$15,1)),2))-$C71)^2+(1500*ABS(SIN(2*PI()*MOD(Calculator!$B$32/Calculator!$F$15,1)))*IF(MOD(Calculator!$B$32/Calculator!$F$15,1)&lt;0.5,-1,1))^2)/((50*POWER(80,POWER(COS(PI()*MOD(Calculator!$B$32/Calculator!$F$15,1)),2))+$C71)^2+(1500*ABS(SIN(2*PI()*MOD(Calculator!$B$32/Calculator!$F$15,1)))*IF(MOD(Calculator!$B$32/Calculator!$F$15,1)&lt;0.5,-1,1))^2))),2))</f>
        <v>2.43</v>
      </c>
      <c r="AR71" s="294" t="str">
        <f aca="false">IF(OR(Calculator!$E$16&lt;&gt;"YES",Calculator!$B$32&lt;Calculator!$G$16),"—",ROUND((1+SQRT(((50*POWER(80,POWER(COS(PI()*MOD(Calculator!$B$32/Calculator!$F$16,1)),2))-$C71)^2+(1500*ABS(SIN(2*PI()*MOD(Calculator!$B$32/Calculator!$F$16,1)))*IF(MOD(Calculator!$B$32/Calculator!$F$16,1)&lt;0.5,-1,1))^2)/((50*POWER(80,POWER(COS(PI()*MOD(Calculator!$B$32/Calculator!$F$16,1)),2))+$C71)^2+(1500*ABS(SIN(2*PI()*MOD(Calculator!$B$32/Calculator!$F$16,1)))*IF(MOD(Calculator!$B$32/Calculator!$F$16,1)&lt;0.5,-1,1))^2)))/(1-SQRT(((50*POWER(80,POWER(COS(PI()*MOD(Calculator!$B$32/Calculator!$F$16,1)),2))-$C71)^2+(1500*ABS(SIN(2*PI()*MOD(Calculator!$B$32/Calculator!$F$16,1)))*IF(MOD(Calculator!$B$32/Calculator!$F$16,1)&lt;0.5,-1,1))^2)/((50*POWER(80,POWER(COS(PI()*MOD(Calculator!$B$32/Calculator!$F$16,1)),2))+$C71)^2+(1500*ABS(SIN(2*PI()*MOD(Calculator!$B$32/Calculator!$F$16,1)))*IF(MOD(Calculator!$B$32/Calculator!$F$16,1)&lt;0.5,-1,1))^2))),2))</f>
        <v>—</v>
      </c>
      <c r="AS71" s="294" t="n">
        <f aca="false">IF(OR(Calculator!$E$17&lt;&gt;"YES",Calculator!$B$32&lt;Calculator!$G$17),"—",ROUND((1+SQRT(((50*POWER(80,POWER(COS(PI()*MOD(Calculator!$B$32/Calculator!$F$17,1)),2))-$C71)^2+(1500*ABS(SIN(2*PI()*MOD(Calculator!$B$32/Calculator!$F$17,1)))*IF(MOD(Calculator!$B$32/Calculator!$F$17,1)&lt;0.5,-1,1))^2)/((50*POWER(80,POWER(COS(PI()*MOD(Calculator!$B$32/Calculator!$F$17,1)),2))+$C71)^2+(1500*ABS(SIN(2*PI()*MOD(Calculator!$B$32/Calculator!$F$17,1)))*IF(MOD(Calculator!$B$32/Calculator!$F$17,1)&lt;0.5,-1,1))^2)))/(1-SQRT(((50*POWER(80,POWER(COS(PI()*MOD(Calculator!$B$32/Calculator!$F$17,1)),2))-$C71)^2+(1500*ABS(SIN(2*PI()*MOD(Calculator!$B$32/Calculator!$F$17,1)))*IF(MOD(Calculator!$B$32/Calculator!$F$17,1)&lt;0.5,-1,1))^2)/((50*POWER(80,POWER(COS(PI()*MOD(Calculator!$B$32/Calculator!$F$17,1)),2))+$C71)^2+(1500*ABS(SIN(2*PI()*MOD(Calculator!$B$32/Calculator!$F$17,1)))*IF(MOD(Calculator!$B$32/Calculator!$F$17,1)&lt;0.5,-1,1))^2))),2))</f>
        <v>15.83</v>
      </c>
      <c r="AT71" s="294" t="str">
        <f aca="false">IF(OR(Calculator!$E$18&lt;&gt;"YES",Calculator!$B$32&lt;Calculator!$G$18),"—",ROUND((1+SQRT(((50*POWER(80,POWER(COS(PI()*MOD(Calculator!$B$32/Calculator!$F$18,1)),2))-$C71)^2+(1500*ABS(SIN(2*PI()*MOD(Calculator!$B$32/Calculator!$F$18,1)))*IF(MOD(Calculator!$B$32/Calculator!$F$18,1)&lt;0.5,-1,1))^2)/((50*POWER(80,POWER(COS(PI()*MOD(Calculator!$B$32/Calculator!$F$18,1)),2))+$C71)^2+(1500*ABS(SIN(2*PI()*MOD(Calculator!$B$32/Calculator!$F$18,1)))*IF(MOD(Calculator!$B$32/Calculator!$F$18,1)&lt;0.5,-1,1))^2)))/(1-SQRT(((50*POWER(80,POWER(COS(PI()*MOD(Calculator!$B$32/Calculator!$F$18,1)),2))-$C71)^2+(1500*ABS(SIN(2*PI()*MOD(Calculator!$B$32/Calculator!$F$18,1)))*IF(MOD(Calculator!$B$32/Calculator!$F$18,1)&lt;0.5,-1,1))^2)/((50*POWER(80,POWER(COS(PI()*MOD(Calculator!$B$32/Calculator!$F$18,1)),2))+$C71)^2+(1500*ABS(SIN(2*PI()*MOD(Calculator!$B$32/Calculator!$F$18,1)))*IF(MOD(Calculator!$B$32/Calculator!$F$18,1)&lt;0.5,-1,1))^2))),2))</f>
        <v>—</v>
      </c>
      <c r="AU71" s="294" t="str">
        <f aca="false">IF(OR(Calculator!$E$19&lt;&gt;"YES",Calculator!$B$32&lt;Calculator!$G$19),"—",ROUND((1+SQRT(((50*POWER(80,POWER(COS(PI()*MOD(Calculator!$B$32/Calculator!$F$19,1)),2))-$C71)^2+(1500*ABS(SIN(2*PI()*MOD(Calculator!$B$32/Calculator!$F$19,1)))*IF(MOD(Calculator!$B$32/Calculator!$F$19,1)&lt;0.5,-1,1))^2)/((50*POWER(80,POWER(COS(PI()*MOD(Calculator!$B$32/Calculator!$F$19,1)),2))+$C71)^2+(1500*ABS(SIN(2*PI()*MOD(Calculator!$B$32/Calculator!$F$19,1)))*IF(MOD(Calculator!$B$32/Calculator!$F$19,1)&lt;0.5,-1,1))^2)))/(1-SQRT(((50*POWER(80,POWER(COS(PI()*MOD(Calculator!$B$32/Calculator!$F$19,1)),2))-$C71)^2+(1500*ABS(SIN(2*PI()*MOD(Calculator!$B$32/Calculator!$F$19,1)))*IF(MOD(Calculator!$B$32/Calculator!$F$19,1)&lt;0.5,-1,1))^2)/((50*POWER(80,POWER(COS(PI()*MOD(Calculator!$B$32/Calculator!$F$19,1)),2))+$C71)^2+(1500*ABS(SIN(2*PI()*MOD(Calculator!$B$32/Calculator!$F$19,1)))*IF(MOD(Calculator!$B$32/Calculator!$F$19,1)&lt;0.5,-1,1))^2))),2))</f>
        <v>—</v>
      </c>
      <c r="AV71" s="294" t="str">
        <f aca="false">IF(OR(Calculator!$E$20&lt;&gt;"YES",Calculator!$B$32&lt;Calculator!$G$20),"—",ROUND((1+SQRT(((50*POWER(80,POWER(COS(PI()*MOD(Calculator!$B$32/Calculator!$F$20,1)),2))-$C71)^2+(1500*ABS(SIN(2*PI()*MOD(Calculator!$B$32/Calculator!$F$20,1)))*IF(MOD(Calculator!$B$32/Calculator!$F$20,1)&lt;0.5,-1,1))^2)/((50*POWER(80,POWER(COS(PI()*MOD(Calculator!$B$32/Calculator!$F$20,1)),2))+$C71)^2+(1500*ABS(SIN(2*PI()*MOD(Calculator!$B$32/Calculator!$F$20,1)))*IF(MOD(Calculator!$B$32/Calculator!$F$20,1)&lt;0.5,-1,1))^2)))/(1-SQRT(((50*POWER(80,POWER(COS(PI()*MOD(Calculator!$B$32/Calculator!$F$20,1)),2))-$C71)^2+(1500*ABS(SIN(2*PI()*MOD(Calculator!$B$32/Calculator!$F$20,1)))*IF(MOD(Calculator!$B$32/Calculator!$F$20,1)&lt;0.5,-1,1))^2)/((50*POWER(80,POWER(COS(PI()*MOD(Calculator!$B$32/Calculator!$F$20,1)),2))+$C71)^2+(1500*ABS(SIN(2*PI()*MOD(Calculator!$B$32/Calculator!$F$20,1)))*IF(MOD(Calculator!$B$32/Calculator!$F$20,1)&lt;0.5,-1,1))^2))),2))</f>
        <v>—</v>
      </c>
      <c r="AW71" s="294" t="str">
        <f aca="false">IF(OR(Calculator!$E$21&lt;&gt;"YES",Calculator!$B$32&lt;Calculator!$G$21),"—",ROUND((1+SQRT(((50*POWER(80,POWER(COS(PI()*MOD(Calculator!$B$32/Calculator!$F$21,1)),2))-$C71)^2+(1500*ABS(SIN(2*PI()*MOD(Calculator!$B$32/Calculator!$F$21,1)))*IF(MOD(Calculator!$B$32/Calculator!$F$21,1)&lt;0.5,-1,1))^2)/((50*POWER(80,POWER(COS(PI()*MOD(Calculator!$B$32/Calculator!$F$21,1)),2))+$C71)^2+(1500*ABS(SIN(2*PI()*MOD(Calculator!$B$32/Calculator!$F$21,1)))*IF(MOD(Calculator!$B$32/Calculator!$F$21,1)&lt;0.5,-1,1))^2)))/(1-SQRT(((50*POWER(80,POWER(COS(PI()*MOD(Calculator!$B$32/Calculator!$F$21,1)),2))-$C71)^2+(1500*ABS(SIN(2*PI()*MOD(Calculator!$B$32/Calculator!$F$21,1)))*IF(MOD(Calculator!$B$32/Calculator!$F$21,1)&lt;0.5,-1,1))^2)/((50*POWER(80,POWER(COS(PI()*MOD(Calculator!$B$32/Calculator!$F$21,1)),2))+$C71)^2+(1500*ABS(SIN(2*PI()*MOD(Calculator!$B$32/Calculator!$F$21,1)))*IF(MOD(Calculator!$B$32/Calculator!$F$21,1)&lt;0.5,-1,1))^2))),2))</f>
        <v>—</v>
      </c>
      <c r="AX71" s="294" t="str">
        <f aca="false">IF(OR(Calculator!$E$22&lt;&gt;"YES",Calculator!$B$32&lt;Calculator!$G$22),"—",ROUND((1+SQRT(((50*POWER(80,POWER(COS(PI()*MOD(Calculator!$B$32/Calculator!$F$22,1)),2))-$C71)^2+(1500*ABS(SIN(2*PI()*MOD(Calculator!$B$32/Calculator!$F$22,1)))*IF(MOD(Calculator!$B$32/Calculator!$F$22,1)&lt;0.5,-1,1))^2)/((50*POWER(80,POWER(COS(PI()*MOD(Calculator!$B$32/Calculator!$F$22,1)),2))+$C71)^2+(1500*ABS(SIN(2*PI()*MOD(Calculator!$B$32/Calculator!$F$22,1)))*IF(MOD(Calculator!$B$32/Calculator!$F$22,1)&lt;0.5,-1,1))^2)))/(1-SQRT(((50*POWER(80,POWER(COS(PI()*MOD(Calculator!$B$32/Calculator!$F$22,1)),2))-$C71)^2+(1500*ABS(SIN(2*PI()*MOD(Calculator!$B$32/Calculator!$F$22,1)))*IF(MOD(Calculator!$B$32/Calculator!$F$22,1)&lt;0.5,-1,1))^2)/((50*POWER(80,POWER(COS(PI()*MOD(Calculator!$B$32/Calculator!$F$22,1)),2))+$C71)^2+(1500*ABS(SIN(2*PI()*MOD(Calculator!$B$32/Calculator!$F$22,1)))*IF(MOD(Calculator!$B$32/Calculator!$F$22,1)&lt;0.5,-1,1))^2))),2))</f>
        <v>—</v>
      </c>
      <c r="AY71" s="293" t="n">
        <f aca="false">IFERROR(ROUND((IF(ISNUMBER(AN71),AN71,0)+IF(ISNUMBER(AO71),AO71,0)+IF(ISNUMBER(AP71),AP71,0)+IF(ISNUMBER(AQ71),AQ71,0)+IF(ISNUMBER(AR71),AR71,0)+IF(ISNUMBER(AS71),AS71,0)+IF(ISNUMBER(AT71),AT71,0)+IF(ISNUMBER(AU71),AU71,0)+IF(ISNUMBER(AV71),AV71,0)+IF(ISNUMBER(AW71),AW71,0)+IF(ISNUMBER(AX71),AX71,0))/(IF(ISNUMBER(AN71),1,0)+IF(ISNUMBER(AO71),1,0)+IF(ISNUMBER(AP71),1,0)+IF(ISNUMBER(AQ71),1,0)+IF(ISNUMBER(AR71),1,0)+IF(ISNUMBER(AS71),1,0)+IF(ISNUMBER(AT71),1,0)+IF(ISNUMBER(AU71),1,0)+IF(ISNUMBER(AV71),1,0)+IF(ISNUMBER(AW71),1,0)+IF(ISNUMBER(AX71),1,0)),4),"")</f>
        <v>9.13</v>
      </c>
      <c r="AZ71" s="294" t="str">
        <f aca="false">IF(OR(Calculator!$E$12&lt;&gt;"YES",Calculator!$B$33&lt;Calculator!$G$12),"—",ROUND((1+SQRT(((50*POWER(80,POWER(COS(PI()*MOD(Calculator!$B$33/Calculator!$F$12,1)),2))-$C71)^2+(1500*ABS(SIN(2*PI()*MOD(Calculator!$B$33/Calculator!$F$12,1)))*IF(MOD(Calculator!$B$33/Calculator!$F$12,1)&lt;0.5,-1,1))^2)/((50*POWER(80,POWER(COS(PI()*MOD(Calculator!$B$33/Calculator!$F$12,1)),2))+$C71)^2+(1500*ABS(SIN(2*PI()*MOD(Calculator!$B$33/Calculator!$F$12,1)))*IF(MOD(Calculator!$B$33/Calculator!$F$12,1)&lt;0.5,-1,1))^2)))/(1-SQRT(((50*POWER(80,POWER(COS(PI()*MOD(Calculator!$B$33/Calculator!$F$12,1)),2))-$C71)^2+(1500*ABS(SIN(2*PI()*MOD(Calculator!$B$33/Calculator!$F$12,1)))*IF(MOD(Calculator!$B$33/Calculator!$F$12,1)&lt;0.5,-1,1))^2)/((50*POWER(80,POWER(COS(PI()*MOD(Calculator!$B$33/Calculator!$F$12,1)),2))+$C71)^2+(1500*ABS(SIN(2*PI()*MOD(Calculator!$B$33/Calculator!$F$12,1)))*IF(MOD(Calculator!$B$33/Calculator!$F$12,1)&lt;0.5,-1,1))^2))),2))</f>
        <v>—</v>
      </c>
      <c r="BA71" s="294" t="str">
        <f aca="false">IF(OR(Calculator!$E$13&lt;&gt;"YES",Calculator!$B$33&lt;Calculator!$G$13),"—",ROUND((1+SQRT(((50*POWER(80,POWER(COS(PI()*MOD(Calculator!$B$33/Calculator!$F$13,1)),2))-$C71)^2+(1500*ABS(SIN(2*PI()*MOD(Calculator!$B$33/Calculator!$F$13,1)))*IF(MOD(Calculator!$B$33/Calculator!$F$13,1)&lt;0.5,-1,1))^2)/((50*POWER(80,POWER(COS(PI()*MOD(Calculator!$B$33/Calculator!$F$13,1)),2))+$C71)^2+(1500*ABS(SIN(2*PI()*MOD(Calculator!$B$33/Calculator!$F$13,1)))*IF(MOD(Calculator!$B$33/Calculator!$F$13,1)&lt;0.5,-1,1))^2)))/(1-SQRT(((50*POWER(80,POWER(COS(PI()*MOD(Calculator!$B$33/Calculator!$F$13,1)),2))-$C71)^2+(1500*ABS(SIN(2*PI()*MOD(Calculator!$B$33/Calculator!$F$13,1)))*IF(MOD(Calculator!$B$33/Calculator!$F$13,1)&lt;0.5,-1,1))^2)/((50*POWER(80,POWER(COS(PI()*MOD(Calculator!$B$33/Calculator!$F$13,1)),2))+$C71)^2+(1500*ABS(SIN(2*PI()*MOD(Calculator!$B$33/Calculator!$F$13,1)))*IF(MOD(Calculator!$B$33/Calculator!$F$13,1)&lt;0.5,-1,1))^2))),2))</f>
        <v>—</v>
      </c>
      <c r="BB71" s="294" t="str">
        <f aca="false">IF(OR(Calculator!$E$14&lt;&gt;"YES",Calculator!$B$33&lt;Calculator!$G$14),"—",ROUND((1+SQRT(((50*POWER(80,POWER(COS(PI()*MOD(Calculator!$B$33/Calculator!$F$14,1)),2))-$C71)^2+(1500*ABS(SIN(2*PI()*MOD(Calculator!$B$33/Calculator!$F$14,1)))*IF(MOD(Calculator!$B$33/Calculator!$F$14,1)&lt;0.5,-1,1))^2)/((50*POWER(80,POWER(COS(PI()*MOD(Calculator!$B$33/Calculator!$F$14,1)),2))+$C71)^2+(1500*ABS(SIN(2*PI()*MOD(Calculator!$B$33/Calculator!$F$14,1)))*IF(MOD(Calculator!$B$33/Calculator!$F$14,1)&lt;0.5,-1,1))^2)))/(1-SQRT(((50*POWER(80,POWER(COS(PI()*MOD(Calculator!$B$33/Calculator!$F$14,1)),2))-$C71)^2+(1500*ABS(SIN(2*PI()*MOD(Calculator!$B$33/Calculator!$F$14,1)))*IF(MOD(Calculator!$B$33/Calculator!$F$14,1)&lt;0.5,-1,1))^2)/((50*POWER(80,POWER(COS(PI()*MOD(Calculator!$B$33/Calculator!$F$14,1)),2))+$C71)^2+(1500*ABS(SIN(2*PI()*MOD(Calculator!$B$33/Calculator!$F$14,1)))*IF(MOD(Calculator!$B$33/Calculator!$F$14,1)&lt;0.5,-1,1))^2))),2))</f>
        <v>—</v>
      </c>
      <c r="BC71" s="294" t="n">
        <f aca="false">IF(OR(Calculator!$E$15&lt;&gt;"YES",Calculator!$B$33&lt;Calculator!$G$15),"—",ROUND((1+SQRT(((50*POWER(80,POWER(COS(PI()*MOD(Calculator!$B$33/Calculator!$F$15,1)),2))-$C71)^2+(1500*ABS(SIN(2*PI()*MOD(Calculator!$B$33/Calculator!$F$15,1)))*IF(MOD(Calculator!$B$33/Calculator!$F$15,1)&lt;0.5,-1,1))^2)/((50*POWER(80,POWER(COS(PI()*MOD(Calculator!$B$33/Calculator!$F$15,1)),2))+$C71)^2+(1500*ABS(SIN(2*PI()*MOD(Calculator!$B$33/Calculator!$F$15,1)))*IF(MOD(Calculator!$B$33/Calculator!$F$15,1)&lt;0.5,-1,1))^2)))/(1-SQRT(((50*POWER(80,POWER(COS(PI()*MOD(Calculator!$B$33/Calculator!$F$15,1)),2))-$C71)^2+(1500*ABS(SIN(2*PI()*MOD(Calculator!$B$33/Calculator!$F$15,1)))*IF(MOD(Calculator!$B$33/Calculator!$F$15,1)&lt;0.5,-1,1))^2)/((50*POWER(80,POWER(COS(PI()*MOD(Calculator!$B$33/Calculator!$F$15,1)),2))+$C71)^2+(1500*ABS(SIN(2*PI()*MOD(Calculator!$B$33/Calculator!$F$15,1)))*IF(MOD(Calculator!$B$33/Calculator!$F$15,1)&lt;0.5,-1,1))^2))),2))</f>
        <v>2.57</v>
      </c>
      <c r="BD71" s="294" t="str">
        <f aca="false">IF(OR(Calculator!$E$16&lt;&gt;"YES",Calculator!$B$33&lt;Calculator!$G$16),"—",ROUND((1+SQRT(((50*POWER(80,POWER(COS(PI()*MOD(Calculator!$B$33/Calculator!$F$16,1)),2))-$C71)^2+(1500*ABS(SIN(2*PI()*MOD(Calculator!$B$33/Calculator!$F$16,1)))*IF(MOD(Calculator!$B$33/Calculator!$F$16,1)&lt;0.5,-1,1))^2)/((50*POWER(80,POWER(COS(PI()*MOD(Calculator!$B$33/Calculator!$F$16,1)),2))+$C71)^2+(1500*ABS(SIN(2*PI()*MOD(Calculator!$B$33/Calculator!$F$16,1)))*IF(MOD(Calculator!$B$33/Calculator!$F$16,1)&lt;0.5,-1,1))^2)))/(1-SQRT(((50*POWER(80,POWER(COS(PI()*MOD(Calculator!$B$33/Calculator!$F$16,1)),2))-$C71)^2+(1500*ABS(SIN(2*PI()*MOD(Calculator!$B$33/Calculator!$F$16,1)))*IF(MOD(Calculator!$B$33/Calculator!$F$16,1)&lt;0.5,-1,1))^2)/((50*POWER(80,POWER(COS(PI()*MOD(Calculator!$B$33/Calculator!$F$16,1)),2))+$C71)^2+(1500*ABS(SIN(2*PI()*MOD(Calculator!$B$33/Calculator!$F$16,1)))*IF(MOD(Calculator!$B$33/Calculator!$F$16,1)&lt;0.5,-1,1))^2))),2))</f>
        <v>—</v>
      </c>
      <c r="BE71" s="294" t="n">
        <f aca="false">IF(OR(Calculator!$E$17&lt;&gt;"YES",Calculator!$B$33&lt;Calculator!$G$17),"—",ROUND((1+SQRT(((50*POWER(80,POWER(COS(PI()*MOD(Calculator!$B$33/Calculator!$F$17,1)),2))-$C71)^2+(1500*ABS(SIN(2*PI()*MOD(Calculator!$B$33/Calculator!$F$17,1)))*IF(MOD(Calculator!$B$33/Calculator!$F$17,1)&lt;0.5,-1,1))^2)/((50*POWER(80,POWER(COS(PI()*MOD(Calculator!$B$33/Calculator!$F$17,1)),2))+$C71)^2+(1500*ABS(SIN(2*PI()*MOD(Calculator!$B$33/Calculator!$F$17,1)))*IF(MOD(Calculator!$B$33/Calculator!$F$17,1)&lt;0.5,-1,1))^2)))/(1-SQRT(((50*POWER(80,POWER(COS(PI()*MOD(Calculator!$B$33/Calculator!$F$17,1)),2))-$C71)^2+(1500*ABS(SIN(2*PI()*MOD(Calculator!$B$33/Calculator!$F$17,1)))*IF(MOD(Calculator!$B$33/Calculator!$F$17,1)&lt;0.5,-1,1))^2)/((50*POWER(80,POWER(COS(PI()*MOD(Calculator!$B$33/Calculator!$F$17,1)),2))+$C71)^2+(1500*ABS(SIN(2*PI()*MOD(Calculator!$B$33/Calculator!$F$17,1)))*IF(MOD(Calculator!$B$33/Calculator!$F$17,1)&lt;0.5,-1,1))^2))),2))</f>
        <v>17.51</v>
      </c>
      <c r="BF71" s="294" t="str">
        <f aca="false">IF(OR(Calculator!$E$18&lt;&gt;"YES",Calculator!$B$33&lt;Calculator!$G$18),"—",ROUND((1+SQRT(((50*POWER(80,POWER(COS(PI()*MOD(Calculator!$B$33/Calculator!$F$18,1)),2))-$C71)^2+(1500*ABS(SIN(2*PI()*MOD(Calculator!$B$33/Calculator!$F$18,1)))*IF(MOD(Calculator!$B$33/Calculator!$F$18,1)&lt;0.5,-1,1))^2)/((50*POWER(80,POWER(COS(PI()*MOD(Calculator!$B$33/Calculator!$F$18,1)),2))+$C71)^2+(1500*ABS(SIN(2*PI()*MOD(Calculator!$B$33/Calculator!$F$18,1)))*IF(MOD(Calculator!$B$33/Calculator!$F$18,1)&lt;0.5,-1,1))^2)))/(1-SQRT(((50*POWER(80,POWER(COS(PI()*MOD(Calculator!$B$33/Calculator!$F$18,1)),2))-$C71)^2+(1500*ABS(SIN(2*PI()*MOD(Calculator!$B$33/Calculator!$F$18,1)))*IF(MOD(Calculator!$B$33/Calculator!$F$18,1)&lt;0.5,-1,1))^2)/((50*POWER(80,POWER(COS(PI()*MOD(Calculator!$B$33/Calculator!$F$18,1)),2))+$C71)^2+(1500*ABS(SIN(2*PI()*MOD(Calculator!$B$33/Calculator!$F$18,1)))*IF(MOD(Calculator!$B$33/Calculator!$F$18,1)&lt;0.5,-1,1))^2))),2))</f>
        <v>—</v>
      </c>
      <c r="BG71" s="294" t="str">
        <f aca="false">IF(OR(Calculator!$E$19&lt;&gt;"YES",Calculator!$B$33&lt;Calculator!$G$19),"—",ROUND((1+SQRT(((50*POWER(80,POWER(COS(PI()*MOD(Calculator!$B$33/Calculator!$F$19,1)),2))-$C71)^2+(1500*ABS(SIN(2*PI()*MOD(Calculator!$B$33/Calculator!$F$19,1)))*IF(MOD(Calculator!$B$33/Calculator!$F$19,1)&lt;0.5,-1,1))^2)/((50*POWER(80,POWER(COS(PI()*MOD(Calculator!$B$33/Calculator!$F$19,1)),2))+$C71)^2+(1500*ABS(SIN(2*PI()*MOD(Calculator!$B$33/Calculator!$F$19,1)))*IF(MOD(Calculator!$B$33/Calculator!$F$19,1)&lt;0.5,-1,1))^2)))/(1-SQRT(((50*POWER(80,POWER(COS(PI()*MOD(Calculator!$B$33/Calculator!$F$19,1)),2))-$C71)^2+(1500*ABS(SIN(2*PI()*MOD(Calculator!$B$33/Calculator!$F$19,1)))*IF(MOD(Calculator!$B$33/Calculator!$F$19,1)&lt;0.5,-1,1))^2)/((50*POWER(80,POWER(COS(PI()*MOD(Calculator!$B$33/Calculator!$F$19,1)),2))+$C71)^2+(1500*ABS(SIN(2*PI()*MOD(Calculator!$B$33/Calculator!$F$19,1)))*IF(MOD(Calculator!$B$33/Calculator!$F$19,1)&lt;0.5,-1,1))^2))),2))</f>
        <v>—</v>
      </c>
      <c r="BH71" s="294" t="str">
        <f aca="false">IF(OR(Calculator!$E$20&lt;&gt;"YES",Calculator!$B$33&lt;Calculator!$G$20),"—",ROUND((1+SQRT(((50*POWER(80,POWER(COS(PI()*MOD(Calculator!$B$33/Calculator!$F$20,1)),2))-$C71)^2+(1500*ABS(SIN(2*PI()*MOD(Calculator!$B$33/Calculator!$F$20,1)))*IF(MOD(Calculator!$B$33/Calculator!$F$20,1)&lt;0.5,-1,1))^2)/((50*POWER(80,POWER(COS(PI()*MOD(Calculator!$B$33/Calculator!$F$20,1)),2))+$C71)^2+(1500*ABS(SIN(2*PI()*MOD(Calculator!$B$33/Calculator!$F$20,1)))*IF(MOD(Calculator!$B$33/Calculator!$F$20,1)&lt;0.5,-1,1))^2)))/(1-SQRT(((50*POWER(80,POWER(COS(PI()*MOD(Calculator!$B$33/Calculator!$F$20,1)),2))-$C71)^2+(1500*ABS(SIN(2*PI()*MOD(Calculator!$B$33/Calculator!$F$20,1)))*IF(MOD(Calculator!$B$33/Calculator!$F$20,1)&lt;0.5,-1,1))^2)/((50*POWER(80,POWER(COS(PI()*MOD(Calculator!$B$33/Calculator!$F$20,1)),2))+$C71)^2+(1500*ABS(SIN(2*PI()*MOD(Calculator!$B$33/Calculator!$F$20,1)))*IF(MOD(Calculator!$B$33/Calculator!$F$20,1)&lt;0.5,-1,1))^2))),2))</f>
        <v>—</v>
      </c>
      <c r="BI71" s="294" t="str">
        <f aca="false">IF(OR(Calculator!$E$21&lt;&gt;"YES",Calculator!$B$33&lt;Calculator!$G$21),"—",ROUND((1+SQRT(((50*POWER(80,POWER(COS(PI()*MOD(Calculator!$B$33/Calculator!$F$21,1)),2))-$C71)^2+(1500*ABS(SIN(2*PI()*MOD(Calculator!$B$33/Calculator!$F$21,1)))*IF(MOD(Calculator!$B$33/Calculator!$F$21,1)&lt;0.5,-1,1))^2)/((50*POWER(80,POWER(COS(PI()*MOD(Calculator!$B$33/Calculator!$F$21,1)),2))+$C71)^2+(1500*ABS(SIN(2*PI()*MOD(Calculator!$B$33/Calculator!$F$21,1)))*IF(MOD(Calculator!$B$33/Calculator!$F$21,1)&lt;0.5,-1,1))^2)))/(1-SQRT(((50*POWER(80,POWER(COS(PI()*MOD(Calculator!$B$33/Calculator!$F$21,1)),2))-$C71)^2+(1500*ABS(SIN(2*PI()*MOD(Calculator!$B$33/Calculator!$F$21,1)))*IF(MOD(Calculator!$B$33/Calculator!$F$21,1)&lt;0.5,-1,1))^2)/((50*POWER(80,POWER(COS(PI()*MOD(Calculator!$B$33/Calculator!$F$21,1)),2))+$C71)^2+(1500*ABS(SIN(2*PI()*MOD(Calculator!$B$33/Calculator!$F$21,1)))*IF(MOD(Calculator!$B$33/Calculator!$F$21,1)&lt;0.5,-1,1))^2))),2))</f>
        <v>—</v>
      </c>
      <c r="BJ71" s="294" t="str">
        <f aca="false">IF(OR(Calculator!$E$22&lt;&gt;"YES",Calculator!$B$33&lt;Calculator!$G$22),"—",ROUND((1+SQRT(((50*POWER(80,POWER(COS(PI()*MOD(Calculator!$B$33/Calculator!$F$22,1)),2))-$C71)^2+(1500*ABS(SIN(2*PI()*MOD(Calculator!$B$33/Calculator!$F$22,1)))*IF(MOD(Calculator!$B$33/Calculator!$F$22,1)&lt;0.5,-1,1))^2)/((50*POWER(80,POWER(COS(PI()*MOD(Calculator!$B$33/Calculator!$F$22,1)),2))+$C71)^2+(1500*ABS(SIN(2*PI()*MOD(Calculator!$B$33/Calculator!$F$22,1)))*IF(MOD(Calculator!$B$33/Calculator!$F$22,1)&lt;0.5,-1,1))^2)))/(1-SQRT(((50*POWER(80,POWER(COS(PI()*MOD(Calculator!$B$33/Calculator!$F$22,1)),2))-$C71)^2+(1500*ABS(SIN(2*PI()*MOD(Calculator!$B$33/Calculator!$F$22,1)))*IF(MOD(Calculator!$B$33/Calculator!$F$22,1)&lt;0.5,-1,1))^2)/((50*POWER(80,POWER(COS(PI()*MOD(Calculator!$B$33/Calculator!$F$22,1)),2))+$C71)^2+(1500*ABS(SIN(2*PI()*MOD(Calculator!$B$33/Calculator!$F$22,1)))*IF(MOD(Calculator!$B$33/Calculator!$F$22,1)&lt;0.5,-1,1))^2))),2))</f>
        <v>—</v>
      </c>
      <c r="BK71" s="293" t="n">
        <f aca="false">IFERROR(ROUND((IF(ISNUMBER(AZ71),AZ71,0)+IF(ISNUMBER(BA71),BA71,0)+IF(ISNUMBER(BB71),BB71,0)+IF(ISNUMBER(BC71),BC71,0)+IF(ISNUMBER(BD71),BD71,0)+IF(ISNUMBER(BE71),BE71,0)+IF(ISNUMBER(BF71),BF71,0)+IF(ISNUMBER(BG71),BG71,0)+IF(ISNUMBER(BH71),BH71,0)+IF(ISNUMBER(BI71),BI71,0)+IF(ISNUMBER(BJ71),BJ71,0))/(IF(ISNUMBER(AZ71),1,0)+IF(ISNUMBER(BA71),1,0)+IF(ISNUMBER(BB71),1,0)+IF(ISNUMBER(BC71),1,0)+IF(ISNUMBER(BD71),1,0)+IF(ISNUMBER(BE71),1,0)+IF(ISNUMBER(BF71),1,0)+IF(ISNUMBER(BG71),1,0)+IF(ISNUMBER(BH71),1,0)+IF(ISNUMBER(BI71),1,0)+IF(ISNUMBER(BJ71),1,0)),4),"")</f>
        <v>10.04</v>
      </c>
      <c r="BM71" s="253" t="str">
        <f aca="false">IF(OR(Calculator!$E$12&lt;&gt;"YES",Calculator!$B$29&lt;Calculator!$G$12),"—",ROUND((1+SQRT(((50*POWER(80,POWER(COS(PI()*MOD(Calculator!$B$29/Calculator!$F$12,1)),2))+MIN(500,MAX(30,100*EXP(-0.3*'VSWR Calculator'!$C$24)*(1+3*ABS(MOD('VSWR Calculator'!$C$23/Calculator!$F$12/2,1)-0.5))))/'VSWR Calculator'!$C$25)-$C71)^2+(1500*ABS(SIN(2*PI()*MOD(Calculator!$B$29/Calculator!$F$12,1)))*IF(MOD(Calculator!$B$29/Calculator!$F$12,1)&lt;0.5,-1,1))^2)/SQRT(((50*POWER(80,POWER(COS(PI()*MOD(Calculator!$B$29/Calculator!$F$12,1)),2))+MIN(500,MAX(30,100*EXP(-0.3*'VSWR Calculator'!$C$24)*(1+3*ABS(MOD('VSWR Calculator'!$C$23/Calculator!$F$12/2,1)-0.5))))/'VSWR Calculator'!$C$25)+$C71)^2+(1500*ABS(SIN(2*PI()*MOD(Calculator!$B$29/Calculator!$F$12,1)))*IF(MOD(Calculator!$B$29/Calculator!$F$12,1)&lt;0.5,-1,1))^2))/(1-SQRT(((50*POWER(80,POWER(COS(PI()*MOD(Calculator!$B$29/Calculator!$F$12,1)),2))+MIN(500,MAX(30,100*EXP(-0.3*'VSWR Calculator'!$C$24)*(1+3*ABS(MOD('VSWR Calculator'!$C$23/Calculator!$F$12/2,1)-0.5))))/'VSWR Calculator'!$C$25)-$C71)^2+(1500*ABS(SIN(2*PI()*MOD(Calculator!$B$29/Calculator!$F$12,1)))*IF(MOD(Calculator!$B$29/Calculator!$F$12,1)&lt;0.5,-1,1))^2)/SQRT(((50*POWER(80,POWER(COS(PI()*MOD(Calculator!$B$29/Calculator!$F$12,1)),2))+MIN(500,MAX(30,100*EXP(-0.3*'VSWR Calculator'!$C$24)*(1+3*ABS(MOD('VSWR Calculator'!$C$23/Calculator!$F$12/2,1)-0.5))))/'VSWR Calculator'!$C$25)+$C71)^2+(1500*ABS(SIN(2*PI()*MOD(Calculator!$B$29/Calculator!$F$12,1)))*IF(MOD(Calculator!$B$29/Calculator!$F$12,1)&lt;0.5,-1,1))^2)),2))</f>
        <v>—</v>
      </c>
      <c r="BN71" s="253" t="str">
        <f aca="false">IF(OR(Calculator!$E$13&lt;&gt;"YES",Calculator!$B$29&lt;Calculator!$G$13),"—",ROUND((1+SQRT(((50*POWER(80,POWER(COS(PI()*MOD(Calculator!$B$29/Calculator!$F$13,1)),2))+MIN(500,MAX(30,100*EXP(-0.3*'VSWR Calculator'!$C$24)*(1+3*ABS(MOD('VSWR Calculator'!$C$23/Calculator!$F$13/2,1)-0.5))))/'VSWR Calculator'!$C$25)-$C71)^2+(1500*ABS(SIN(2*PI()*MOD(Calculator!$B$29/Calculator!$F$13,1)))*IF(MOD(Calculator!$B$29/Calculator!$F$13,1)&lt;0.5,-1,1))^2)/SQRT(((50*POWER(80,POWER(COS(PI()*MOD(Calculator!$B$29/Calculator!$F$13,1)),2))+MIN(500,MAX(30,100*EXP(-0.3*'VSWR Calculator'!$C$24)*(1+3*ABS(MOD('VSWR Calculator'!$C$23/Calculator!$F$13/2,1)-0.5))))/'VSWR Calculator'!$C$25)+$C71)^2+(1500*ABS(SIN(2*PI()*MOD(Calculator!$B$29/Calculator!$F$13,1)))*IF(MOD(Calculator!$B$29/Calculator!$F$13,1)&lt;0.5,-1,1))^2))/(1-SQRT(((50*POWER(80,POWER(COS(PI()*MOD(Calculator!$B$29/Calculator!$F$13,1)),2))+MIN(500,MAX(30,100*EXP(-0.3*'VSWR Calculator'!$C$24)*(1+3*ABS(MOD('VSWR Calculator'!$C$23/Calculator!$F$13/2,1)-0.5))))/'VSWR Calculator'!$C$25)-$C71)^2+(1500*ABS(SIN(2*PI()*MOD(Calculator!$B$29/Calculator!$F$13,1)))*IF(MOD(Calculator!$B$29/Calculator!$F$13,1)&lt;0.5,-1,1))^2)/SQRT(((50*POWER(80,POWER(COS(PI()*MOD(Calculator!$B$29/Calculator!$F$13,1)),2))+MIN(500,MAX(30,100*EXP(-0.3*'VSWR Calculator'!$C$24)*(1+3*ABS(MOD('VSWR Calculator'!$C$23/Calculator!$F$13/2,1)-0.5))))/'VSWR Calculator'!$C$25)+$C71)^2+(1500*ABS(SIN(2*PI()*MOD(Calculator!$B$29/Calculator!$F$13,1)))*IF(MOD(Calculator!$B$29/Calculator!$F$13,1)&lt;0.5,-1,1))^2)),2))</f>
        <v>—</v>
      </c>
      <c r="BO71" s="253" t="str">
        <f aca="false">IF(OR(Calculator!$E$14&lt;&gt;"YES",Calculator!$B$29&lt;Calculator!$G$14),"—",ROUND((1+SQRT(((50*POWER(80,POWER(COS(PI()*MOD(Calculator!$B$29/Calculator!$F$14,1)),2))+MIN(500,MAX(30,100*EXP(-0.3*'VSWR Calculator'!$C$24)*(1+3*ABS(MOD('VSWR Calculator'!$C$23/Calculator!$F$14/2,1)-0.5))))/'VSWR Calculator'!$C$25)-$C71)^2+(1500*ABS(SIN(2*PI()*MOD(Calculator!$B$29/Calculator!$F$14,1)))*IF(MOD(Calculator!$B$29/Calculator!$F$14,1)&lt;0.5,-1,1))^2)/SQRT(((50*POWER(80,POWER(COS(PI()*MOD(Calculator!$B$29/Calculator!$F$14,1)),2))+MIN(500,MAX(30,100*EXP(-0.3*'VSWR Calculator'!$C$24)*(1+3*ABS(MOD('VSWR Calculator'!$C$23/Calculator!$F$14/2,1)-0.5))))/'VSWR Calculator'!$C$25)+$C71)^2+(1500*ABS(SIN(2*PI()*MOD(Calculator!$B$29/Calculator!$F$14,1)))*IF(MOD(Calculator!$B$29/Calculator!$F$14,1)&lt;0.5,-1,1))^2))/(1-SQRT(((50*POWER(80,POWER(COS(PI()*MOD(Calculator!$B$29/Calculator!$F$14,1)),2))+MIN(500,MAX(30,100*EXP(-0.3*'VSWR Calculator'!$C$24)*(1+3*ABS(MOD('VSWR Calculator'!$C$23/Calculator!$F$14/2,1)-0.5))))/'VSWR Calculator'!$C$25)-$C71)^2+(1500*ABS(SIN(2*PI()*MOD(Calculator!$B$29/Calculator!$F$14,1)))*IF(MOD(Calculator!$B$29/Calculator!$F$14,1)&lt;0.5,-1,1))^2)/SQRT(((50*POWER(80,POWER(COS(PI()*MOD(Calculator!$B$29/Calculator!$F$14,1)),2))+MIN(500,MAX(30,100*EXP(-0.3*'VSWR Calculator'!$C$24)*(1+3*ABS(MOD('VSWR Calculator'!$C$23/Calculator!$F$14/2,1)-0.5))))/'VSWR Calculator'!$C$25)+$C71)^2+(1500*ABS(SIN(2*PI()*MOD(Calculator!$B$29/Calculator!$F$14,1)))*IF(MOD(Calculator!$B$29/Calculator!$F$14,1)&lt;0.5,-1,1))^2)),2))</f>
        <v>—</v>
      </c>
      <c r="BP71" s="253" t="n">
        <f aca="false">IF(OR(Calculator!$E$15&lt;&gt;"YES",Calculator!$B$29&lt;Calculator!$G$15),"—",ROUND((1+SQRT(((50*POWER(80,POWER(COS(PI()*MOD(Calculator!$B$29/Calculator!$F$15,1)),2))+MIN(500,MAX(30,100*EXP(-0.3*'VSWR Calculator'!$C$24)*(1+3*ABS(MOD('VSWR Calculator'!$C$23/Calculator!$F$15/2,1)-0.5))))/'VSWR Calculator'!$C$25)-$C71)^2+(1500*ABS(SIN(2*PI()*MOD(Calculator!$B$29/Calculator!$F$15,1)))*IF(MOD(Calculator!$B$29/Calculator!$F$15,1)&lt;0.5,-1,1))^2)/SQRT(((50*POWER(80,POWER(COS(PI()*MOD(Calculator!$B$29/Calculator!$F$15,1)),2))+MIN(500,MAX(30,100*EXP(-0.3*'VSWR Calculator'!$C$24)*(1+3*ABS(MOD('VSWR Calculator'!$C$23/Calculator!$F$15/2,1)-0.5))))/'VSWR Calculator'!$C$25)+$C71)^2+(1500*ABS(SIN(2*PI()*MOD(Calculator!$B$29/Calculator!$F$15,1)))*IF(MOD(Calculator!$B$29/Calculator!$F$15,1)&lt;0.5,-1,1))^2))/(1-SQRT(((50*POWER(80,POWER(COS(PI()*MOD(Calculator!$B$29/Calculator!$F$15,1)),2))+MIN(500,MAX(30,100*EXP(-0.3*'VSWR Calculator'!$C$24)*(1+3*ABS(MOD('VSWR Calculator'!$C$23/Calculator!$F$15/2,1)-0.5))))/'VSWR Calculator'!$C$25)-$C71)^2+(1500*ABS(SIN(2*PI()*MOD(Calculator!$B$29/Calculator!$F$15,1)))*IF(MOD(Calculator!$B$29/Calculator!$F$15,1)&lt;0.5,-1,1))^2)/SQRT(((50*POWER(80,POWER(COS(PI()*MOD(Calculator!$B$29/Calculator!$F$15,1)),2))+MIN(500,MAX(30,100*EXP(-0.3*'VSWR Calculator'!$C$24)*(1+3*ABS(MOD('VSWR Calculator'!$C$23/Calculator!$F$15/2,1)-0.5))))/'VSWR Calculator'!$C$25)+$C71)^2+(1500*ABS(SIN(2*PI()*MOD(Calculator!$B$29/Calculator!$F$15,1)))*IF(MOD(Calculator!$B$29/Calculator!$F$15,1)&lt;0.5,-1,1))^2)),2))</f>
        <v>14.61</v>
      </c>
      <c r="BQ71" s="253" t="str">
        <f aca="false">IF(OR(Calculator!$E$16&lt;&gt;"YES",Calculator!$B$29&lt;Calculator!$G$16),"—",ROUND((1+SQRT(((50*POWER(80,POWER(COS(PI()*MOD(Calculator!$B$29/Calculator!$F$16,1)),2))+MIN(500,MAX(30,100*EXP(-0.3*'VSWR Calculator'!$C$24)*(1+3*ABS(MOD('VSWR Calculator'!$C$23/Calculator!$F$16/2,1)-0.5))))/'VSWR Calculator'!$C$25)-$C71)^2+(1500*ABS(SIN(2*PI()*MOD(Calculator!$B$29/Calculator!$F$16,1)))*IF(MOD(Calculator!$B$29/Calculator!$F$16,1)&lt;0.5,-1,1))^2)/SQRT(((50*POWER(80,POWER(COS(PI()*MOD(Calculator!$B$29/Calculator!$F$16,1)),2))+MIN(500,MAX(30,100*EXP(-0.3*'VSWR Calculator'!$C$24)*(1+3*ABS(MOD('VSWR Calculator'!$C$23/Calculator!$F$16/2,1)-0.5))))/'VSWR Calculator'!$C$25)+$C71)^2+(1500*ABS(SIN(2*PI()*MOD(Calculator!$B$29/Calculator!$F$16,1)))*IF(MOD(Calculator!$B$29/Calculator!$F$16,1)&lt;0.5,-1,1))^2))/(1-SQRT(((50*POWER(80,POWER(COS(PI()*MOD(Calculator!$B$29/Calculator!$F$16,1)),2))+MIN(500,MAX(30,100*EXP(-0.3*'VSWR Calculator'!$C$24)*(1+3*ABS(MOD('VSWR Calculator'!$C$23/Calculator!$F$16/2,1)-0.5))))/'VSWR Calculator'!$C$25)-$C71)^2+(1500*ABS(SIN(2*PI()*MOD(Calculator!$B$29/Calculator!$F$16,1)))*IF(MOD(Calculator!$B$29/Calculator!$F$16,1)&lt;0.5,-1,1))^2)/SQRT(((50*POWER(80,POWER(COS(PI()*MOD(Calculator!$B$29/Calculator!$F$16,1)),2))+MIN(500,MAX(30,100*EXP(-0.3*'VSWR Calculator'!$C$24)*(1+3*ABS(MOD('VSWR Calculator'!$C$23/Calculator!$F$16/2,1)-0.5))))/'VSWR Calculator'!$C$25)+$C71)^2+(1500*ABS(SIN(2*PI()*MOD(Calculator!$B$29/Calculator!$F$16,1)))*IF(MOD(Calculator!$B$29/Calculator!$F$16,1)&lt;0.5,-1,1))^2)),2))</f>
        <v>—</v>
      </c>
      <c r="BR71" s="253" t="n">
        <f aca="false">IF(OR(Calculator!$E$17&lt;&gt;"YES",Calculator!$B$29&lt;Calculator!$G$17),"—",ROUND((1+SQRT(((50*POWER(80,POWER(COS(PI()*MOD(Calculator!$B$29/Calculator!$F$17,1)),2))+MIN(500,MAX(30,100*EXP(-0.3*'VSWR Calculator'!$C$24)*(1+3*ABS(MOD('VSWR Calculator'!$C$23/Calculator!$F$17/2,1)-0.5))))/'VSWR Calculator'!$C$25)-$C71)^2+(1500*ABS(SIN(2*PI()*MOD(Calculator!$B$29/Calculator!$F$17,1)))*IF(MOD(Calculator!$B$29/Calculator!$F$17,1)&lt;0.5,-1,1))^2)/SQRT(((50*POWER(80,POWER(COS(PI()*MOD(Calculator!$B$29/Calculator!$F$17,1)),2))+MIN(500,MAX(30,100*EXP(-0.3*'VSWR Calculator'!$C$24)*(1+3*ABS(MOD('VSWR Calculator'!$C$23/Calculator!$F$17/2,1)-0.5))))/'VSWR Calculator'!$C$25)+$C71)^2+(1500*ABS(SIN(2*PI()*MOD(Calculator!$B$29/Calculator!$F$17,1)))*IF(MOD(Calculator!$B$29/Calculator!$F$17,1)&lt;0.5,-1,1))^2))/(1-SQRT(((50*POWER(80,POWER(COS(PI()*MOD(Calculator!$B$29/Calculator!$F$17,1)),2))+MIN(500,MAX(30,100*EXP(-0.3*'VSWR Calculator'!$C$24)*(1+3*ABS(MOD('VSWR Calculator'!$C$23/Calculator!$F$17/2,1)-0.5))))/'VSWR Calculator'!$C$25)-$C71)^2+(1500*ABS(SIN(2*PI()*MOD(Calculator!$B$29/Calculator!$F$17,1)))*IF(MOD(Calculator!$B$29/Calculator!$F$17,1)&lt;0.5,-1,1))^2)/SQRT(((50*POWER(80,POWER(COS(PI()*MOD(Calculator!$B$29/Calculator!$F$17,1)),2))+MIN(500,MAX(30,100*EXP(-0.3*'VSWR Calculator'!$C$24)*(1+3*ABS(MOD('VSWR Calculator'!$C$23/Calculator!$F$17/2,1)-0.5))))/'VSWR Calculator'!$C$25)+$C71)^2+(1500*ABS(SIN(2*PI()*MOD(Calculator!$B$29/Calculator!$F$17,1)))*IF(MOD(Calculator!$B$29/Calculator!$F$17,1)&lt;0.5,-1,1))^2)),2))</f>
        <v>14.21</v>
      </c>
      <c r="BS71" s="253" t="str">
        <f aca="false">IF(OR(Calculator!$E$18&lt;&gt;"YES",Calculator!$B$29&lt;Calculator!$G$18),"—",ROUND((1+SQRT(((50*POWER(80,POWER(COS(PI()*MOD(Calculator!$B$29/Calculator!$F$18,1)),2))+MIN(500,MAX(30,100*EXP(-0.3*'VSWR Calculator'!$C$24)*(1+3*ABS(MOD('VSWR Calculator'!$C$23/Calculator!$F$18/2,1)-0.5))))/'VSWR Calculator'!$C$25)-$C71)^2+(1500*ABS(SIN(2*PI()*MOD(Calculator!$B$29/Calculator!$F$18,1)))*IF(MOD(Calculator!$B$29/Calculator!$F$18,1)&lt;0.5,-1,1))^2)/SQRT(((50*POWER(80,POWER(COS(PI()*MOD(Calculator!$B$29/Calculator!$F$18,1)),2))+MIN(500,MAX(30,100*EXP(-0.3*'VSWR Calculator'!$C$24)*(1+3*ABS(MOD('VSWR Calculator'!$C$23/Calculator!$F$18/2,1)-0.5))))/'VSWR Calculator'!$C$25)+$C71)^2+(1500*ABS(SIN(2*PI()*MOD(Calculator!$B$29/Calculator!$F$18,1)))*IF(MOD(Calculator!$B$29/Calculator!$F$18,1)&lt;0.5,-1,1))^2))/(1-SQRT(((50*POWER(80,POWER(COS(PI()*MOD(Calculator!$B$29/Calculator!$F$18,1)),2))+MIN(500,MAX(30,100*EXP(-0.3*'VSWR Calculator'!$C$24)*(1+3*ABS(MOD('VSWR Calculator'!$C$23/Calculator!$F$18/2,1)-0.5))))/'VSWR Calculator'!$C$25)-$C71)^2+(1500*ABS(SIN(2*PI()*MOD(Calculator!$B$29/Calculator!$F$18,1)))*IF(MOD(Calculator!$B$29/Calculator!$F$18,1)&lt;0.5,-1,1))^2)/SQRT(((50*POWER(80,POWER(COS(PI()*MOD(Calculator!$B$29/Calculator!$F$18,1)),2))+MIN(500,MAX(30,100*EXP(-0.3*'VSWR Calculator'!$C$24)*(1+3*ABS(MOD('VSWR Calculator'!$C$23/Calculator!$F$18/2,1)-0.5))))/'VSWR Calculator'!$C$25)+$C71)^2+(1500*ABS(SIN(2*PI()*MOD(Calculator!$B$29/Calculator!$F$18,1)))*IF(MOD(Calculator!$B$29/Calculator!$F$18,1)&lt;0.5,-1,1))^2)),2))</f>
        <v>—</v>
      </c>
      <c r="BT71" s="253" t="str">
        <f aca="false">IF(OR(Calculator!$E$19&lt;&gt;"YES",Calculator!$B$29&lt;Calculator!$G$19),"—",ROUND((1+SQRT(((50*POWER(80,POWER(COS(PI()*MOD(Calculator!$B$29/Calculator!$F$19,1)),2))+MIN(500,MAX(30,100*EXP(-0.3*'VSWR Calculator'!$C$24)*(1+3*ABS(MOD('VSWR Calculator'!$C$23/Calculator!$F$19/2,1)-0.5))))/'VSWR Calculator'!$C$25)-$C71)^2+(1500*ABS(SIN(2*PI()*MOD(Calculator!$B$29/Calculator!$F$19,1)))*IF(MOD(Calculator!$B$29/Calculator!$F$19,1)&lt;0.5,-1,1))^2)/SQRT(((50*POWER(80,POWER(COS(PI()*MOD(Calculator!$B$29/Calculator!$F$19,1)),2))+MIN(500,MAX(30,100*EXP(-0.3*'VSWR Calculator'!$C$24)*(1+3*ABS(MOD('VSWR Calculator'!$C$23/Calculator!$F$19/2,1)-0.5))))/'VSWR Calculator'!$C$25)+$C71)^2+(1500*ABS(SIN(2*PI()*MOD(Calculator!$B$29/Calculator!$F$19,1)))*IF(MOD(Calculator!$B$29/Calculator!$F$19,1)&lt;0.5,-1,1))^2))/(1-SQRT(((50*POWER(80,POWER(COS(PI()*MOD(Calculator!$B$29/Calculator!$F$19,1)),2))+MIN(500,MAX(30,100*EXP(-0.3*'VSWR Calculator'!$C$24)*(1+3*ABS(MOD('VSWR Calculator'!$C$23/Calculator!$F$19/2,1)-0.5))))/'VSWR Calculator'!$C$25)-$C71)^2+(1500*ABS(SIN(2*PI()*MOD(Calculator!$B$29/Calculator!$F$19,1)))*IF(MOD(Calculator!$B$29/Calculator!$F$19,1)&lt;0.5,-1,1))^2)/SQRT(((50*POWER(80,POWER(COS(PI()*MOD(Calculator!$B$29/Calculator!$F$19,1)),2))+MIN(500,MAX(30,100*EXP(-0.3*'VSWR Calculator'!$C$24)*(1+3*ABS(MOD('VSWR Calculator'!$C$23/Calculator!$F$19/2,1)-0.5))))/'VSWR Calculator'!$C$25)+$C71)^2+(1500*ABS(SIN(2*PI()*MOD(Calculator!$B$29/Calculator!$F$19,1)))*IF(MOD(Calculator!$B$29/Calculator!$F$19,1)&lt;0.5,-1,1))^2)),2))</f>
        <v>—</v>
      </c>
      <c r="BU71" s="253" t="str">
        <f aca="false">IF(OR(Calculator!$E$20&lt;&gt;"YES",Calculator!$B$29&lt;Calculator!$G$20),"—",ROUND((1+SQRT(((50*POWER(80,POWER(COS(PI()*MOD(Calculator!$B$29/Calculator!$F$20,1)),2))+MIN(500,MAX(30,100*EXP(-0.3*'VSWR Calculator'!$C$24)*(1+3*ABS(MOD('VSWR Calculator'!$C$23/Calculator!$F$20/2,1)-0.5))))/'VSWR Calculator'!$C$25)-$C71)^2+(1500*ABS(SIN(2*PI()*MOD(Calculator!$B$29/Calculator!$F$20,1)))*IF(MOD(Calculator!$B$29/Calculator!$F$20,1)&lt;0.5,-1,1))^2)/SQRT(((50*POWER(80,POWER(COS(PI()*MOD(Calculator!$B$29/Calculator!$F$20,1)),2))+MIN(500,MAX(30,100*EXP(-0.3*'VSWR Calculator'!$C$24)*(1+3*ABS(MOD('VSWR Calculator'!$C$23/Calculator!$F$20/2,1)-0.5))))/'VSWR Calculator'!$C$25)+$C71)^2+(1500*ABS(SIN(2*PI()*MOD(Calculator!$B$29/Calculator!$F$20,1)))*IF(MOD(Calculator!$B$29/Calculator!$F$20,1)&lt;0.5,-1,1))^2))/(1-SQRT(((50*POWER(80,POWER(COS(PI()*MOD(Calculator!$B$29/Calculator!$F$20,1)),2))+MIN(500,MAX(30,100*EXP(-0.3*'VSWR Calculator'!$C$24)*(1+3*ABS(MOD('VSWR Calculator'!$C$23/Calculator!$F$20/2,1)-0.5))))/'VSWR Calculator'!$C$25)-$C71)^2+(1500*ABS(SIN(2*PI()*MOD(Calculator!$B$29/Calculator!$F$20,1)))*IF(MOD(Calculator!$B$29/Calculator!$F$20,1)&lt;0.5,-1,1))^2)/SQRT(((50*POWER(80,POWER(COS(PI()*MOD(Calculator!$B$29/Calculator!$F$20,1)),2))+MIN(500,MAX(30,100*EXP(-0.3*'VSWR Calculator'!$C$24)*(1+3*ABS(MOD('VSWR Calculator'!$C$23/Calculator!$F$20/2,1)-0.5))))/'VSWR Calculator'!$C$25)+$C71)^2+(1500*ABS(SIN(2*PI()*MOD(Calculator!$B$29/Calculator!$F$20,1)))*IF(MOD(Calculator!$B$29/Calculator!$F$20,1)&lt;0.5,-1,1))^2)),2))</f>
        <v>—</v>
      </c>
      <c r="BV71" s="253" t="str">
        <f aca="false">IF(OR(Calculator!$E$21&lt;&gt;"YES",Calculator!$B$29&lt;Calculator!$G$21),"—",ROUND((1+SQRT(((50*POWER(80,POWER(COS(PI()*MOD(Calculator!$B$29/Calculator!$F$21,1)),2))+MIN(500,MAX(30,100*EXP(-0.3*'VSWR Calculator'!$C$24)*(1+3*ABS(MOD('VSWR Calculator'!$C$23/Calculator!$F$21/2,1)-0.5))))/'VSWR Calculator'!$C$25)-$C71)^2+(1500*ABS(SIN(2*PI()*MOD(Calculator!$B$29/Calculator!$F$21,1)))*IF(MOD(Calculator!$B$29/Calculator!$F$21,1)&lt;0.5,-1,1))^2)/SQRT(((50*POWER(80,POWER(COS(PI()*MOD(Calculator!$B$29/Calculator!$F$21,1)),2))+MIN(500,MAX(30,100*EXP(-0.3*'VSWR Calculator'!$C$24)*(1+3*ABS(MOD('VSWR Calculator'!$C$23/Calculator!$F$21/2,1)-0.5))))/'VSWR Calculator'!$C$25)+$C71)^2+(1500*ABS(SIN(2*PI()*MOD(Calculator!$B$29/Calculator!$F$21,1)))*IF(MOD(Calculator!$B$29/Calculator!$F$21,1)&lt;0.5,-1,1))^2))/(1-SQRT(((50*POWER(80,POWER(COS(PI()*MOD(Calculator!$B$29/Calculator!$F$21,1)),2))+MIN(500,MAX(30,100*EXP(-0.3*'VSWR Calculator'!$C$24)*(1+3*ABS(MOD('VSWR Calculator'!$C$23/Calculator!$F$21/2,1)-0.5))))/'VSWR Calculator'!$C$25)-$C71)^2+(1500*ABS(SIN(2*PI()*MOD(Calculator!$B$29/Calculator!$F$21,1)))*IF(MOD(Calculator!$B$29/Calculator!$F$21,1)&lt;0.5,-1,1))^2)/SQRT(((50*POWER(80,POWER(COS(PI()*MOD(Calculator!$B$29/Calculator!$F$21,1)),2))+MIN(500,MAX(30,100*EXP(-0.3*'VSWR Calculator'!$C$24)*(1+3*ABS(MOD('VSWR Calculator'!$C$23/Calculator!$F$21/2,1)-0.5))))/'VSWR Calculator'!$C$25)+$C71)^2+(1500*ABS(SIN(2*PI()*MOD(Calculator!$B$29/Calculator!$F$21,1)))*IF(MOD(Calculator!$B$29/Calculator!$F$21,1)&lt;0.5,-1,1))^2)),2))</f>
        <v>—</v>
      </c>
      <c r="BW71" s="253" t="str">
        <f aca="false">IF(OR(Calculator!$E$22&lt;&gt;"YES",Calculator!$B$29&lt;Calculator!$G$22),"—",ROUND((1+SQRT(((50*POWER(80,POWER(COS(PI()*MOD(Calculator!$B$29/Calculator!$F$22,1)),2))+MIN(500,MAX(30,100*EXP(-0.3*'VSWR Calculator'!$C$24)*(1+3*ABS(MOD('VSWR Calculator'!$C$23/Calculator!$F$22/2,1)-0.5))))/'VSWR Calculator'!$C$25)-$C71)^2+(1500*ABS(SIN(2*PI()*MOD(Calculator!$B$29/Calculator!$F$22,1)))*IF(MOD(Calculator!$B$29/Calculator!$F$22,1)&lt;0.5,-1,1))^2)/SQRT(((50*POWER(80,POWER(COS(PI()*MOD(Calculator!$B$29/Calculator!$F$22,1)),2))+MIN(500,MAX(30,100*EXP(-0.3*'VSWR Calculator'!$C$24)*(1+3*ABS(MOD('VSWR Calculator'!$C$23/Calculator!$F$22/2,1)-0.5))))/'VSWR Calculator'!$C$25)+$C71)^2+(1500*ABS(SIN(2*PI()*MOD(Calculator!$B$29/Calculator!$F$22,1)))*IF(MOD(Calculator!$B$29/Calculator!$F$22,1)&lt;0.5,-1,1))^2))/(1-SQRT(((50*POWER(80,POWER(COS(PI()*MOD(Calculator!$B$29/Calculator!$F$22,1)),2))+MIN(500,MAX(30,100*EXP(-0.3*'VSWR Calculator'!$C$24)*(1+3*ABS(MOD('VSWR Calculator'!$C$23/Calculator!$F$22/2,1)-0.5))))/'VSWR Calculator'!$C$25)-$C71)^2+(1500*ABS(SIN(2*PI()*MOD(Calculator!$B$29/Calculator!$F$22,1)))*IF(MOD(Calculator!$B$29/Calculator!$F$22,1)&lt;0.5,-1,1))^2)/SQRT(((50*POWER(80,POWER(COS(PI()*MOD(Calculator!$B$29/Calculator!$F$22,1)),2))+MIN(500,MAX(30,100*EXP(-0.3*'VSWR Calculator'!$C$24)*(1+3*ABS(MOD('VSWR Calculator'!$C$23/Calculator!$F$22/2,1)-0.5))))/'VSWR Calculator'!$C$25)+$C71)^2+(1500*ABS(SIN(2*PI()*MOD(Calculator!$B$29/Calculator!$F$22,1)))*IF(MOD(Calculator!$B$29/Calculator!$F$22,1)&lt;0.5,-1,1))^2)),2))</f>
        <v>—</v>
      </c>
      <c r="BX71" s="253" t="n">
        <f aca="false">IFERROR(ROUND((IF(ISNUMBER(BM71),BM71,0)+IF(ISNUMBER(BN71),BN71,0)+IF(ISNUMBER(BO71),BO71,0)+IF(ISNUMBER(BP71),BP71,0)+IF(ISNUMBER(BQ71),BQ71,0)+IF(ISNUMBER(BR71),BR71,0)+IF(ISNUMBER(BS71),BS71,0)+IF(ISNUMBER(BT71),BT71,0)+IF(ISNUMBER(BU71),BU71,0)+IF(ISNUMBER(BV71),BV71,0)+IF(ISNUMBER(BW71),BW71,0))/(IF(ISNUMBER(BM71),1,0)+IF(ISNUMBER(BN71),1,0)+IF(ISNUMBER(BO71),1,0)+IF(ISNUMBER(BP71),1,0)+IF(ISNUMBER(BQ71),1,0)+IF(ISNUMBER(BR71),1,0)+IF(ISNUMBER(BS71),1,0)+IF(ISNUMBER(BT71),1,0)+IF(ISNUMBER(BU71),1,0)+IF(ISNUMBER(BV71),1,0)+IF(ISNUMBER(BW71),1,0)),4),"")</f>
        <v>14.41</v>
      </c>
      <c r="BY71" s="253" t="str">
        <f aca="false">IF(OR(Calculator!$E$12&lt;&gt;"YES",Calculator!$B$30&lt;Calculator!$G$12),"—",ROUND((1+SQRT(((50*POWER(80,POWER(COS(PI()*MOD(Calculator!$B$30/Calculator!$F$12,1)),2))+MIN(500,MAX(30,100*EXP(-0.3*'VSWR Calculator'!$C$24)*(1+3*ABS(MOD('VSWR Calculator'!$C$23/Calculator!$F$12/2,1)-0.5))))/'VSWR Calculator'!$C$25)-$C71)^2+(1500*ABS(SIN(2*PI()*MOD(Calculator!$B$30/Calculator!$F$12,1)))*IF(MOD(Calculator!$B$30/Calculator!$F$12,1)&lt;0.5,-1,1))^2)/SQRT(((50*POWER(80,POWER(COS(PI()*MOD(Calculator!$B$30/Calculator!$F$12,1)),2))+MIN(500,MAX(30,100*EXP(-0.3*'VSWR Calculator'!$C$24)*(1+3*ABS(MOD('VSWR Calculator'!$C$23/Calculator!$F$12/2,1)-0.5))))/'VSWR Calculator'!$C$25)+$C71)^2+(1500*ABS(SIN(2*PI()*MOD(Calculator!$B$30/Calculator!$F$12,1)))*IF(MOD(Calculator!$B$30/Calculator!$F$12,1)&lt;0.5,-1,1))^2))/(1-SQRT(((50*POWER(80,POWER(COS(PI()*MOD(Calculator!$B$30/Calculator!$F$12,1)),2))+MIN(500,MAX(30,100*EXP(-0.3*'VSWR Calculator'!$C$24)*(1+3*ABS(MOD('VSWR Calculator'!$C$23/Calculator!$F$12/2,1)-0.5))))/'VSWR Calculator'!$C$25)-$C71)^2+(1500*ABS(SIN(2*PI()*MOD(Calculator!$B$30/Calculator!$F$12,1)))*IF(MOD(Calculator!$B$30/Calculator!$F$12,1)&lt;0.5,-1,1))^2)/SQRT(((50*POWER(80,POWER(COS(PI()*MOD(Calculator!$B$30/Calculator!$F$12,1)),2))+MIN(500,MAX(30,100*EXP(-0.3*'VSWR Calculator'!$C$24)*(1+3*ABS(MOD('VSWR Calculator'!$C$23/Calculator!$F$12/2,1)-0.5))))/'VSWR Calculator'!$C$25)+$C71)^2+(1500*ABS(SIN(2*PI()*MOD(Calculator!$B$30/Calculator!$F$12,1)))*IF(MOD(Calculator!$B$30/Calculator!$F$12,1)&lt;0.5,-1,1))^2)),2))</f>
        <v>—</v>
      </c>
      <c r="BZ71" s="253" t="str">
        <f aca="false">IF(OR(Calculator!$E$13&lt;&gt;"YES",Calculator!$B$30&lt;Calculator!$G$13),"—",ROUND((1+SQRT(((50*POWER(80,POWER(COS(PI()*MOD(Calculator!$B$30/Calculator!$F$13,1)),2))+MIN(500,MAX(30,100*EXP(-0.3*'VSWR Calculator'!$C$24)*(1+3*ABS(MOD('VSWR Calculator'!$C$23/Calculator!$F$13/2,1)-0.5))))/'VSWR Calculator'!$C$25)-$C71)^2+(1500*ABS(SIN(2*PI()*MOD(Calculator!$B$30/Calculator!$F$13,1)))*IF(MOD(Calculator!$B$30/Calculator!$F$13,1)&lt;0.5,-1,1))^2)/SQRT(((50*POWER(80,POWER(COS(PI()*MOD(Calculator!$B$30/Calculator!$F$13,1)),2))+MIN(500,MAX(30,100*EXP(-0.3*'VSWR Calculator'!$C$24)*(1+3*ABS(MOD('VSWR Calculator'!$C$23/Calculator!$F$13/2,1)-0.5))))/'VSWR Calculator'!$C$25)+$C71)^2+(1500*ABS(SIN(2*PI()*MOD(Calculator!$B$30/Calculator!$F$13,1)))*IF(MOD(Calculator!$B$30/Calculator!$F$13,1)&lt;0.5,-1,1))^2))/(1-SQRT(((50*POWER(80,POWER(COS(PI()*MOD(Calculator!$B$30/Calculator!$F$13,1)),2))+MIN(500,MAX(30,100*EXP(-0.3*'VSWR Calculator'!$C$24)*(1+3*ABS(MOD('VSWR Calculator'!$C$23/Calculator!$F$13/2,1)-0.5))))/'VSWR Calculator'!$C$25)-$C71)^2+(1500*ABS(SIN(2*PI()*MOD(Calculator!$B$30/Calculator!$F$13,1)))*IF(MOD(Calculator!$B$30/Calculator!$F$13,1)&lt;0.5,-1,1))^2)/SQRT(((50*POWER(80,POWER(COS(PI()*MOD(Calculator!$B$30/Calculator!$F$13,1)),2))+MIN(500,MAX(30,100*EXP(-0.3*'VSWR Calculator'!$C$24)*(1+3*ABS(MOD('VSWR Calculator'!$C$23/Calculator!$F$13/2,1)-0.5))))/'VSWR Calculator'!$C$25)+$C71)^2+(1500*ABS(SIN(2*PI()*MOD(Calculator!$B$30/Calculator!$F$13,1)))*IF(MOD(Calculator!$B$30/Calculator!$F$13,1)&lt;0.5,-1,1))^2)),2))</f>
        <v>—</v>
      </c>
      <c r="CA71" s="253" t="str">
        <f aca="false">IF(OR(Calculator!$E$14&lt;&gt;"YES",Calculator!$B$30&lt;Calculator!$G$14),"—",ROUND((1+SQRT(((50*POWER(80,POWER(COS(PI()*MOD(Calculator!$B$30/Calculator!$F$14,1)),2))+MIN(500,MAX(30,100*EXP(-0.3*'VSWR Calculator'!$C$24)*(1+3*ABS(MOD('VSWR Calculator'!$C$23/Calculator!$F$14/2,1)-0.5))))/'VSWR Calculator'!$C$25)-$C71)^2+(1500*ABS(SIN(2*PI()*MOD(Calculator!$B$30/Calculator!$F$14,1)))*IF(MOD(Calculator!$B$30/Calculator!$F$14,1)&lt;0.5,-1,1))^2)/SQRT(((50*POWER(80,POWER(COS(PI()*MOD(Calculator!$B$30/Calculator!$F$14,1)),2))+MIN(500,MAX(30,100*EXP(-0.3*'VSWR Calculator'!$C$24)*(1+3*ABS(MOD('VSWR Calculator'!$C$23/Calculator!$F$14/2,1)-0.5))))/'VSWR Calculator'!$C$25)+$C71)^2+(1500*ABS(SIN(2*PI()*MOD(Calculator!$B$30/Calculator!$F$14,1)))*IF(MOD(Calculator!$B$30/Calculator!$F$14,1)&lt;0.5,-1,1))^2))/(1-SQRT(((50*POWER(80,POWER(COS(PI()*MOD(Calculator!$B$30/Calculator!$F$14,1)),2))+MIN(500,MAX(30,100*EXP(-0.3*'VSWR Calculator'!$C$24)*(1+3*ABS(MOD('VSWR Calculator'!$C$23/Calculator!$F$14/2,1)-0.5))))/'VSWR Calculator'!$C$25)-$C71)^2+(1500*ABS(SIN(2*PI()*MOD(Calculator!$B$30/Calculator!$F$14,1)))*IF(MOD(Calculator!$B$30/Calculator!$F$14,1)&lt;0.5,-1,1))^2)/SQRT(((50*POWER(80,POWER(COS(PI()*MOD(Calculator!$B$30/Calculator!$F$14,1)),2))+MIN(500,MAX(30,100*EXP(-0.3*'VSWR Calculator'!$C$24)*(1+3*ABS(MOD('VSWR Calculator'!$C$23/Calculator!$F$14/2,1)-0.5))))/'VSWR Calculator'!$C$25)+$C71)^2+(1500*ABS(SIN(2*PI()*MOD(Calculator!$B$30/Calculator!$F$14,1)))*IF(MOD(Calculator!$B$30/Calculator!$F$14,1)&lt;0.5,-1,1))^2)),2))</f>
        <v>—</v>
      </c>
      <c r="CB71" s="253" t="n">
        <f aca="false">IF(OR(Calculator!$E$15&lt;&gt;"YES",Calculator!$B$30&lt;Calculator!$G$15),"—",ROUND((1+SQRT(((50*POWER(80,POWER(COS(PI()*MOD(Calculator!$B$30/Calculator!$F$15,1)),2))+MIN(500,MAX(30,100*EXP(-0.3*'VSWR Calculator'!$C$24)*(1+3*ABS(MOD('VSWR Calculator'!$C$23/Calculator!$F$15/2,1)-0.5))))/'VSWR Calculator'!$C$25)-$C71)^2+(1500*ABS(SIN(2*PI()*MOD(Calculator!$B$30/Calculator!$F$15,1)))*IF(MOD(Calculator!$B$30/Calculator!$F$15,1)&lt;0.5,-1,1))^2)/SQRT(((50*POWER(80,POWER(COS(PI()*MOD(Calculator!$B$30/Calculator!$F$15,1)),2))+MIN(500,MAX(30,100*EXP(-0.3*'VSWR Calculator'!$C$24)*(1+3*ABS(MOD('VSWR Calculator'!$C$23/Calculator!$F$15/2,1)-0.5))))/'VSWR Calculator'!$C$25)+$C71)^2+(1500*ABS(SIN(2*PI()*MOD(Calculator!$B$30/Calculator!$F$15,1)))*IF(MOD(Calculator!$B$30/Calculator!$F$15,1)&lt;0.5,-1,1))^2))/(1-SQRT(((50*POWER(80,POWER(COS(PI()*MOD(Calculator!$B$30/Calculator!$F$15,1)),2))+MIN(500,MAX(30,100*EXP(-0.3*'VSWR Calculator'!$C$24)*(1+3*ABS(MOD('VSWR Calculator'!$C$23/Calculator!$F$15/2,1)-0.5))))/'VSWR Calculator'!$C$25)-$C71)^2+(1500*ABS(SIN(2*PI()*MOD(Calculator!$B$30/Calculator!$F$15,1)))*IF(MOD(Calculator!$B$30/Calculator!$F$15,1)&lt;0.5,-1,1))^2)/SQRT(((50*POWER(80,POWER(COS(PI()*MOD(Calculator!$B$30/Calculator!$F$15,1)),2))+MIN(500,MAX(30,100*EXP(-0.3*'VSWR Calculator'!$C$24)*(1+3*ABS(MOD('VSWR Calculator'!$C$23/Calculator!$F$15/2,1)-0.5))))/'VSWR Calculator'!$C$25)+$C71)^2+(1500*ABS(SIN(2*PI()*MOD(Calculator!$B$30/Calculator!$F$15,1)))*IF(MOD(Calculator!$B$30/Calculator!$F$15,1)&lt;0.5,-1,1))^2)),2))</f>
        <v>14.09</v>
      </c>
      <c r="CC71" s="253" t="str">
        <f aca="false">IF(OR(Calculator!$E$16&lt;&gt;"YES",Calculator!$B$30&lt;Calculator!$G$16),"—",ROUND((1+SQRT(((50*POWER(80,POWER(COS(PI()*MOD(Calculator!$B$30/Calculator!$F$16,1)),2))+MIN(500,MAX(30,100*EXP(-0.3*'VSWR Calculator'!$C$24)*(1+3*ABS(MOD('VSWR Calculator'!$C$23/Calculator!$F$16/2,1)-0.5))))/'VSWR Calculator'!$C$25)-$C71)^2+(1500*ABS(SIN(2*PI()*MOD(Calculator!$B$30/Calculator!$F$16,1)))*IF(MOD(Calculator!$B$30/Calculator!$F$16,1)&lt;0.5,-1,1))^2)/SQRT(((50*POWER(80,POWER(COS(PI()*MOD(Calculator!$B$30/Calculator!$F$16,1)),2))+MIN(500,MAX(30,100*EXP(-0.3*'VSWR Calculator'!$C$24)*(1+3*ABS(MOD('VSWR Calculator'!$C$23/Calculator!$F$16/2,1)-0.5))))/'VSWR Calculator'!$C$25)+$C71)^2+(1500*ABS(SIN(2*PI()*MOD(Calculator!$B$30/Calculator!$F$16,1)))*IF(MOD(Calculator!$B$30/Calculator!$F$16,1)&lt;0.5,-1,1))^2))/(1-SQRT(((50*POWER(80,POWER(COS(PI()*MOD(Calculator!$B$30/Calculator!$F$16,1)),2))+MIN(500,MAX(30,100*EXP(-0.3*'VSWR Calculator'!$C$24)*(1+3*ABS(MOD('VSWR Calculator'!$C$23/Calculator!$F$16/2,1)-0.5))))/'VSWR Calculator'!$C$25)-$C71)^2+(1500*ABS(SIN(2*PI()*MOD(Calculator!$B$30/Calculator!$F$16,1)))*IF(MOD(Calculator!$B$30/Calculator!$F$16,1)&lt;0.5,-1,1))^2)/SQRT(((50*POWER(80,POWER(COS(PI()*MOD(Calculator!$B$30/Calculator!$F$16,1)),2))+MIN(500,MAX(30,100*EXP(-0.3*'VSWR Calculator'!$C$24)*(1+3*ABS(MOD('VSWR Calculator'!$C$23/Calculator!$F$16/2,1)-0.5))))/'VSWR Calculator'!$C$25)+$C71)^2+(1500*ABS(SIN(2*PI()*MOD(Calculator!$B$30/Calculator!$F$16,1)))*IF(MOD(Calculator!$B$30/Calculator!$F$16,1)&lt;0.5,-1,1))^2)),2))</f>
        <v>—</v>
      </c>
      <c r="CD71" s="253" t="n">
        <f aca="false">IF(OR(Calculator!$E$17&lt;&gt;"YES",Calculator!$B$30&lt;Calculator!$G$17),"—",ROUND((1+SQRT(((50*POWER(80,POWER(COS(PI()*MOD(Calculator!$B$30/Calculator!$F$17,1)),2))+MIN(500,MAX(30,100*EXP(-0.3*'VSWR Calculator'!$C$24)*(1+3*ABS(MOD('VSWR Calculator'!$C$23/Calculator!$F$17/2,1)-0.5))))/'VSWR Calculator'!$C$25)-$C71)^2+(1500*ABS(SIN(2*PI()*MOD(Calculator!$B$30/Calculator!$F$17,1)))*IF(MOD(Calculator!$B$30/Calculator!$F$17,1)&lt;0.5,-1,1))^2)/SQRT(((50*POWER(80,POWER(COS(PI()*MOD(Calculator!$B$30/Calculator!$F$17,1)),2))+MIN(500,MAX(30,100*EXP(-0.3*'VSWR Calculator'!$C$24)*(1+3*ABS(MOD('VSWR Calculator'!$C$23/Calculator!$F$17/2,1)-0.5))))/'VSWR Calculator'!$C$25)+$C71)^2+(1500*ABS(SIN(2*PI()*MOD(Calculator!$B$30/Calculator!$F$17,1)))*IF(MOD(Calculator!$B$30/Calculator!$F$17,1)&lt;0.5,-1,1))^2))/(1-SQRT(((50*POWER(80,POWER(COS(PI()*MOD(Calculator!$B$30/Calculator!$F$17,1)),2))+MIN(500,MAX(30,100*EXP(-0.3*'VSWR Calculator'!$C$24)*(1+3*ABS(MOD('VSWR Calculator'!$C$23/Calculator!$F$17/2,1)-0.5))))/'VSWR Calculator'!$C$25)-$C71)^2+(1500*ABS(SIN(2*PI()*MOD(Calculator!$B$30/Calculator!$F$17,1)))*IF(MOD(Calculator!$B$30/Calculator!$F$17,1)&lt;0.5,-1,1))^2)/SQRT(((50*POWER(80,POWER(COS(PI()*MOD(Calculator!$B$30/Calculator!$F$17,1)),2))+MIN(500,MAX(30,100*EXP(-0.3*'VSWR Calculator'!$C$24)*(1+3*ABS(MOD('VSWR Calculator'!$C$23/Calculator!$F$17/2,1)-0.5))))/'VSWR Calculator'!$C$25)+$C71)^2+(1500*ABS(SIN(2*PI()*MOD(Calculator!$B$30/Calculator!$F$17,1)))*IF(MOD(Calculator!$B$30/Calculator!$F$17,1)&lt;0.5,-1,1))^2)),2))</f>
        <v>15.37</v>
      </c>
      <c r="CE71" s="253" t="str">
        <f aca="false">IF(OR(Calculator!$E$18&lt;&gt;"YES",Calculator!$B$30&lt;Calculator!$G$18),"—",ROUND((1+SQRT(((50*POWER(80,POWER(COS(PI()*MOD(Calculator!$B$30/Calculator!$F$18,1)),2))+MIN(500,MAX(30,100*EXP(-0.3*'VSWR Calculator'!$C$24)*(1+3*ABS(MOD('VSWR Calculator'!$C$23/Calculator!$F$18/2,1)-0.5))))/'VSWR Calculator'!$C$25)-$C71)^2+(1500*ABS(SIN(2*PI()*MOD(Calculator!$B$30/Calculator!$F$18,1)))*IF(MOD(Calculator!$B$30/Calculator!$F$18,1)&lt;0.5,-1,1))^2)/SQRT(((50*POWER(80,POWER(COS(PI()*MOD(Calculator!$B$30/Calculator!$F$18,1)),2))+MIN(500,MAX(30,100*EXP(-0.3*'VSWR Calculator'!$C$24)*(1+3*ABS(MOD('VSWR Calculator'!$C$23/Calculator!$F$18/2,1)-0.5))))/'VSWR Calculator'!$C$25)+$C71)^2+(1500*ABS(SIN(2*PI()*MOD(Calculator!$B$30/Calculator!$F$18,1)))*IF(MOD(Calculator!$B$30/Calculator!$F$18,1)&lt;0.5,-1,1))^2))/(1-SQRT(((50*POWER(80,POWER(COS(PI()*MOD(Calculator!$B$30/Calculator!$F$18,1)),2))+MIN(500,MAX(30,100*EXP(-0.3*'VSWR Calculator'!$C$24)*(1+3*ABS(MOD('VSWR Calculator'!$C$23/Calculator!$F$18/2,1)-0.5))))/'VSWR Calculator'!$C$25)-$C71)^2+(1500*ABS(SIN(2*PI()*MOD(Calculator!$B$30/Calculator!$F$18,1)))*IF(MOD(Calculator!$B$30/Calculator!$F$18,1)&lt;0.5,-1,1))^2)/SQRT(((50*POWER(80,POWER(COS(PI()*MOD(Calculator!$B$30/Calculator!$F$18,1)),2))+MIN(500,MAX(30,100*EXP(-0.3*'VSWR Calculator'!$C$24)*(1+3*ABS(MOD('VSWR Calculator'!$C$23/Calculator!$F$18/2,1)-0.5))))/'VSWR Calculator'!$C$25)+$C71)^2+(1500*ABS(SIN(2*PI()*MOD(Calculator!$B$30/Calculator!$F$18,1)))*IF(MOD(Calculator!$B$30/Calculator!$F$18,1)&lt;0.5,-1,1))^2)),2))</f>
        <v>—</v>
      </c>
      <c r="CF71" s="253" t="str">
        <f aca="false">IF(OR(Calculator!$E$19&lt;&gt;"YES",Calculator!$B$30&lt;Calculator!$G$19),"—",ROUND((1+SQRT(((50*POWER(80,POWER(COS(PI()*MOD(Calculator!$B$30/Calculator!$F$19,1)),2))+MIN(500,MAX(30,100*EXP(-0.3*'VSWR Calculator'!$C$24)*(1+3*ABS(MOD('VSWR Calculator'!$C$23/Calculator!$F$19/2,1)-0.5))))/'VSWR Calculator'!$C$25)-$C71)^2+(1500*ABS(SIN(2*PI()*MOD(Calculator!$B$30/Calculator!$F$19,1)))*IF(MOD(Calculator!$B$30/Calculator!$F$19,1)&lt;0.5,-1,1))^2)/SQRT(((50*POWER(80,POWER(COS(PI()*MOD(Calculator!$B$30/Calculator!$F$19,1)),2))+MIN(500,MAX(30,100*EXP(-0.3*'VSWR Calculator'!$C$24)*(1+3*ABS(MOD('VSWR Calculator'!$C$23/Calculator!$F$19/2,1)-0.5))))/'VSWR Calculator'!$C$25)+$C71)^2+(1500*ABS(SIN(2*PI()*MOD(Calculator!$B$30/Calculator!$F$19,1)))*IF(MOD(Calculator!$B$30/Calculator!$F$19,1)&lt;0.5,-1,1))^2))/(1-SQRT(((50*POWER(80,POWER(COS(PI()*MOD(Calculator!$B$30/Calculator!$F$19,1)),2))+MIN(500,MAX(30,100*EXP(-0.3*'VSWR Calculator'!$C$24)*(1+3*ABS(MOD('VSWR Calculator'!$C$23/Calculator!$F$19/2,1)-0.5))))/'VSWR Calculator'!$C$25)-$C71)^2+(1500*ABS(SIN(2*PI()*MOD(Calculator!$B$30/Calculator!$F$19,1)))*IF(MOD(Calculator!$B$30/Calculator!$F$19,1)&lt;0.5,-1,1))^2)/SQRT(((50*POWER(80,POWER(COS(PI()*MOD(Calculator!$B$30/Calculator!$F$19,1)),2))+MIN(500,MAX(30,100*EXP(-0.3*'VSWR Calculator'!$C$24)*(1+3*ABS(MOD('VSWR Calculator'!$C$23/Calculator!$F$19/2,1)-0.5))))/'VSWR Calculator'!$C$25)+$C71)^2+(1500*ABS(SIN(2*PI()*MOD(Calculator!$B$30/Calculator!$F$19,1)))*IF(MOD(Calculator!$B$30/Calculator!$F$19,1)&lt;0.5,-1,1))^2)),2))</f>
        <v>—</v>
      </c>
      <c r="CG71" s="253" t="str">
        <f aca="false">IF(OR(Calculator!$E$20&lt;&gt;"YES",Calculator!$B$30&lt;Calculator!$G$20),"—",ROUND((1+SQRT(((50*POWER(80,POWER(COS(PI()*MOD(Calculator!$B$30/Calculator!$F$20,1)),2))+MIN(500,MAX(30,100*EXP(-0.3*'VSWR Calculator'!$C$24)*(1+3*ABS(MOD('VSWR Calculator'!$C$23/Calculator!$F$20/2,1)-0.5))))/'VSWR Calculator'!$C$25)-$C71)^2+(1500*ABS(SIN(2*PI()*MOD(Calculator!$B$30/Calculator!$F$20,1)))*IF(MOD(Calculator!$B$30/Calculator!$F$20,1)&lt;0.5,-1,1))^2)/SQRT(((50*POWER(80,POWER(COS(PI()*MOD(Calculator!$B$30/Calculator!$F$20,1)),2))+MIN(500,MAX(30,100*EXP(-0.3*'VSWR Calculator'!$C$24)*(1+3*ABS(MOD('VSWR Calculator'!$C$23/Calculator!$F$20/2,1)-0.5))))/'VSWR Calculator'!$C$25)+$C71)^2+(1500*ABS(SIN(2*PI()*MOD(Calculator!$B$30/Calculator!$F$20,1)))*IF(MOD(Calculator!$B$30/Calculator!$F$20,1)&lt;0.5,-1,1))^2))/(1-SQRT(((50*POWER(80,POWER(COS(PI()*MOD(Calculator!$B$30/Calculator!$F$20,1)),2))+MIN(500,MAX(30,100*EXP(-0.3*'VSWR Calculator'!$C$24)*(1+3*ABS(MOD('VSWR Calculator'!$C$23/Calculator!$F$20/2,1)-0.5))))/'VSWR Calculator'!$C$25)-$C71)^2+(1500*ABS(SIN(2*PI()*MOD(Calculator!$B$30/Calculator!$F$20,1)))*IF(MOD(Calculator!$B$30/Calculator!$F$20,1)&lt;0.5,-1,1))^2)/SQRT(((50*POWER(80,POWER(COS(PI()*MOD(Calculator!$B$30/Calculator!$F$20,1)),2))+MIN(500,MAX(30,100*EXP(-0.3*'VSWR Calculator'!$C$24)*(1+3*ABS(MOD('VSWR Calculator'!$C$23/Calculator!$F$20/2,1)-0.5))))/'VSWR Calculator'!$C$25)+$C71)^2+(1500*ABS(SIN(2*PI()*MOD(Calculator!$B$30/Calculator!$F$20,1)))*IF(MOD(Calculator!$B$30/Calculator!$F$20,1)&lt;0.5,-1,1))^2)),2))</f>
        <v>—</v>
      </c>
      <c r="CH71" s="253" t="str">
        <f aca="false">IF(OR(Calculator!$E$21&lt;&gt;"YES",Calculator!$B$30&lt;Calculator!$G$21),"—",ROUND((1+SQRT(((50*POWER(80,POWER(COS(PI()*MOD(Calculator!$B$30/Calculator!$F$21,1)),2))+MIN(500,MAX(30,100*EXP(-0.3*'VSWR Calculator'!$C$24)*(1+3*ABS(MOD('VSWR Calculator'!$C$23/Calculator!$F$21/2,1)-0.5))))/'VSWR Calculator'!$C$25)-$C71)^2+(1500*ABS(SIN(2*PI()*MOD(Calculator!$B$30/Calculator!$F$21,1)))*IF(MOD(Calculator!$B$30/Calculator!$F$21,1)&lt;0.5,-1,1))^2)/SQRT(((50*POWER(80,POWER(COS(PI()*MOD(Calculator!$B$30/Calculator!$F$21,1)),2))+MIN(500,MAX(30,100*EXP(-0.3*'VSWR Calculator'!$C$24)*(1+3*ABS(MOD('VSWR Calculator'!$C$23/Calculator!$F$21/2,1)-0.5))))/'VSWR Calculator'!$C$25)+$C71)^2+(1500*ABS(SIN(2*PI()*MOD(Calculator!$B$30/Calculator!$F$21,1)))*IF(MOD(Calculator!$B$30/Calculator!$F$21,1)&lt;0.5,-1,1))^2))/(1-SQRT(((50*POWER(80,POWER(COS(PI()*MOD(Calculator!$B$30/Calculator!$F$21,1)),2))+MIN(500,MAX(30,100*EXP(-0.3*'VSWR Calculator'!$C$24)*(1+3*ABS(MOD('VSWR Calculator'!$C$23/Calculator!$F$21/2,1)-0.5))))/'VSWR Calculator'!$C$25)-$C71)^2+(1500*ABS(SIN(2*PI()*MOD(Calculator!$B$30/Calculator!$F$21,1)))*IF(MOD(Calculator!$B$30/Calculator!$F$21,1)&lt;0.5,-1,1))^2)/SQRT(((50*POWER(80,POWER(COS(PI()*MOD(Calculator!$B$30/Calculator!$F$21,1)),2))+MIN(500,MAX(30,100*EXP(-0.3*'VSWR Calculator'!$C$24)*(1+3*ABS(MOD('VSWR Calculator'!$C$23/Calculator!$F$21/2,1)-0.5))))/'VSWR Calculator'!$C$25)+$C71)^2+(1500*ABS(SIN(2*PI()*MOD(Calculator!$B$30/Calculator!$F$21,1)))*IF(MOD(Calculator!$B$30/Calculator!$F$21,1)&lt;0.5,-1,1))^2)),2))</f>
        <v>—</v>
      </c>
      <c r="CI71" s="253" t="str">
        <f aca="false">IF(OR(Calculator!$E$22&lt;&gt;"YES",Calculator!$B$30&lt;Calculator!$G$22),"—",ROUND((1+SQRT(((50*POWER(80,POWER(COS(PI()*MOD(Calculator!$B$30/Calculator!$F$22,1)),2))+MIN(500,MAX(30,100*EXP(-0.3*'VSWR Calculator'!$C$24)*(1+3*ABS(MOD('VSWR Calculator'!$C$23/Calculator!$F$22/2,1)-0.5))))/'VSWR Calculator'!$C$25)-$C71)^2+(1500*ABS(SIN(2*PI()*MOD(Calculator!$B$30/Calculator!$F$22,1)))*IF(MOD(Calculator!$B$30/Calculator!$F$22,1)&lt;0.5,-1,1))^2)/SQRT(((50*POWER(80,POWER(COS(PI()*MOD(Calculator!$B$30/Calculator!$F$22,1)),2))+MIN(500,MAX(30,100*EXP(-0.3*'VSWR Calculator'!$C$24)*(1+3*ABS(MOD('VSWR Calculator'!$C$23/Calculator!$F$22/2,1)-0.5))))/'VSWR Calculator'!$C$25)+$C71)^2+(1500*ABS(SIN(2*PI()*MOD(Calculator!$B$30/Calculator!$F$22,1)))*IF(MOD(Calculator!$B$30/Calculator!$F$22,1)&lt;0.5,-1,1))^2))/(1-SQRT(((50*POWER(80,POWER(COS(PI()*MOD(Calculator!$B$30/Calculator!$F$22,1)),2))+MIN(500,MAX(30,100*EXP(-0.3*'VSWR Calculator'!$C$24)*(1+3*ABS(MOD('VSWR Calculator'!$C$23/Calculator!$F$22/2,1)-0.5))))/'VSWR Calculator'!$C$25)-$C71)^2+(1500*ABS(SIN(2*PI()*MOD(Calculator!$B$30/Calculator!$F$22,1)))*IF(MOD(Calculator!$B$30/Calculator!$F$22,1)&lt;0.5,-1,1))^2)/SQRT(((50*POWER(80,POWER(COS(PI()*MOD(Calculator!$B$30/Calculator!$F$22,1)),2))+MIN(500,MAX(30,100*EXP(-0.3*'VSWR Calculator'!$C$24)*(1+3*ABS(MOD('VSWR Calculator'!$C$23/Calculator!$F$22/2,1)-0.5))))/'VSWR Calculator'!$C$25)+$C71)^2+(1500*ABS(SIN(2*PI()*MOD(Calculator!$B$30/Calculator!$F$22,1)))*IF(MOD(Calculator!$B$30/Calculator!$F$22,1)&lt;0.5,-1,1))^2)),2))</f>
        <v>—</v>
      </c>
      <c r="CJ71" s="253" t="n">
        <f aca="false">IFERROR(ROUND((IF(ISNUMBER(BY71),BY71,0)+IF(ISNUMBER(BZ71),BZ71,0)+IF(ISNUMBER(CA71),CA71,0)+IF(ISNUMBER(CB71),CB71,0)+IF(ISNUMBER(CC71),CC71,0)+IF(ISNUMBER(CD71),CD71,0)+IF(ISNUMBER(CE71),CE71,0)+IF(ISNUMBER(CF71),CF71,0)+IF(ISNUMBER(CG71),CG71,0)+IF(ISNUMBER(CH71),CH71,0)+IF(ISNUMBER(CI71),CI71,0))/(IF(ISNUMBER(BY71),1,0)+IF(ISNUMBER(BZ71),1,0)+IF(ISNUMBER(CA71),1,0)+IF(ISNUMBER(CB71),1,0)+IF(ISNUMBER(CC71),1,0)+IF(ISNUMBER(CD71),1,0)+IF(ISNUMBER(CE71),1,0)+IF(ISNUMBER(CF71),1,0)+IF(ISNUMBER(CG71),1,0)+IF(ISNUMBER(CH71),1,0)+IF(ISNUMBER(CI71),1,0)),4),"")</f>
        <v>14.73</v>
      </c>
      <c r="CK71" s="253" t="str">
        <f aca="false">IF(OR(Calculator!$E$12&lt;&gt;"YES",Calculator!$B$31&lt;Calculator!$G$12),"—",ROUND((1+SQRT(((50*POWER(80,POWER(COS(PI()*MOD(Calculator!$B$31/Calculator!$F$12,1)),2))+MIN(500,MAX(30,100*EXP(-0.3*'VSWR Calculator'!$C$24)*(1+3*ABS(MOD('VSWR Calculator'!$C$23/Calculator!$F$12/2,1)-0.5))))/'VSWR Calculator'!$C$25)-$C71)^2+(1500*ABS(SIN(2*PI()*MOD(Calculator!$B$31/Calculator!$F$12,1)))*IF(MOD(Calculator!$B$31/Calculator!$F$12,1)&lt;0.5,-1,1))^2)/SQRT(((50*POWER(80,POWER(COS(PI()*MOD(Calculator!$B$31/Calculator!$F$12,1)),2))+MIN(500,MAX(30,100*EXP(-0.3*'VSWR Calculator'!$C$24)*(1+3*ABS(MOD('VSWR Calculator'!$C$23/Calculator!$F$12/2,1)-0.5))))/'VSWR Calculator'!$C$25)+$C71)^2+(1500*ABS(SIN(2*PI()*MOD(Calculator!$B$31/Calculator!$F$12,1)))*IF(MOD(Calculator!$B$31/Calculator!$F$12,1)&lt;0.5,-1,1))^2))/(1-SQRT(((50*POWER(80,POWER(COS(PI()*MOD(Calculator!$B$31/Calculator!$F$12,1)),2))+MIN(500,MAX(30,100*EXP(-0.3*'VSWR Calculator'!$C$24)*(1+3*ABS(MOD('VSWR Calculator'!$C$23/Calculator!$F$12/2,1)-0.5))))/'VSWR Calculator'!$C$25)-$C71)^2+(1500*ABS(SIN(2*PI()*MOD(Calculator!$B$31/Calculator!$F$12,1)))*IF(MOD(Calculator!$B$31/Calculator!$F$12,1)&lt;0.5,-1,1))^2)/SQRT(((50*POWER(80,POWER(COS(PI()*MOD(Calculator!$B$31/Calculator!$F$12,1)),2))+MIN(500,MAX(30,100*EXP(-0.3*'VSWR Calculator'!$C$24)*(1+3*ABS(MOD('VSWR Calculator'!$C$23/Calculator!$F$12/2,1)-0.5))))/'VSWR Calculator'!$C$25)+$C71)^2+(1500*ABS(SIN(2*PI()*MOD(Calculator!$B$31/Calculator!$F$12,1)))*IF(MOD(Calculator!$B$31/Calculator!$F$12,1)&lt;0.5,-1,1))^2)),2))</f>
        <v>—</v>
      </c>
      <c r="CL71" s="253" t="str">
        <f aca="false">IF(OR(Calculator!$E$13&lt;&gt;"YES",Calculator!$B$31&lt;Calculator!$G$13),"—",ROUND((1+SQRT(((50*POWER(80,POWER(COS(PI()*MOD(Calculator!$B$31/Calculator!$F$13,1)),2))+MIN(500,MAX(30,100*EXP(-0.3*'VSWR Calculator'!$C$24)*(1+3*ABS(MOD('VSWR Calculator'!$C$23/Calculator!$F$13/2,1)-0.5))))/'VSWR Calculator'!$C$25)-$C71)^2+(1500*ABS(SIN(2*PI()*MOD(Calculator!$B$31/Calculator!$F$13,1)))*IF(MOD(Calculator!$B$31/Calculator!$F$13,1)&lt;0.5,-1,1))^2)/SQRT(((50*POWER(80,POWER(COS(PI()*MOD(Calculator!$B$31/Calculator!$F$13,1)),2))+MIN(500,MAX(30,100*EXP(-0.3*'VSWR Calculator'!$C$24)*(1+3*ABS(MOD('VSWR Calculator'!$C$23/Calculator!$F$13/2,1)-0.5))))/'VSWR Calculator'!$C$25)+$C71)^2+(1500*ABS(SIN(2*PI()*MOD(Calculator!$B$31/Calculator!$F$13,1)))*IF(MOD(Calculator!$B$31/Calculator!$F$13,1)&lt;0.5,-1,1))^2))/(1-SQRT(((50*POWER(80,POWER(COS(PI()*MOD(Calculator!$B$31/Calculator!$F$13,1)),2))+MIN(500,MAX(30,100*EXP(-0.3*'VSWR Calculator'!$C$24)*(1+3*ABS(MOD('VSWR Calculator'!$C$23/Calculator!$F$13/2,1)-0.5))))/'VSWR Calculator'!$C$25)-$C71)^2+(1500*ABS(SIN(2*PI()*MOD(Calculator!$B$31/Calculator!$F$13,1)))*IF(MOD(Calculator!$B$31/Calculator!$F$13,1)&lt;0.5,-1,1))^2)/SQRT(((50*POWER(80,POWER(COS(PI()*MOD(Calculator!$B$31/Calculator!$F$13,1)),2))+MIN(500,MAX(30,100*EXP(-0.3*'VSWR Calculator'!$C$24)*(1+3*ABS(MOD('VSWR Calculator'!$C$23/Calculator!$F$13/2,1)-0.5))))/'VSWR Calculator'!$C$25)+$C71)^2+(1500*ABS(SIN(2*PI()*MOD(Calculator!$B$31/Calculator!$F$13,1)))*IF(MOD(Calculator!$B$31/Calculator!$F$13,1)&lt;0.5,-1,1))^2)),2))</f>
        <v>—</v>
      </c>
      <c r="CM71" s="253" t="str">
        <f aca="false">IF(OR(Calculator!$E$14&lt;&gt;"YES",Calculator!$B$31&lt;Calculator!$G$14),"—",ROUND((1+SQRT(((50*POWER(80,POWER(COS(PI()*MOD(Calculator!$B$31/Calculator!$F$14,1)),2))+MIN(500,MAX(30,100*EXP(-0.3*'VSWR Calculator'!$C$24)*(1+3*ABS(MOD('VSWR Calculator'!$C$23/Calculator!$F$14/2,1)-0.5))))/'VSWR Calculator'!$C$25)-$C71)^2+(1500*ABS(SIN(2*PI()*MOD(Calculator!$B$31/Calculator!$F$14,1)))*IF(MOD(Calculator!$B$31/Calculator!$F$14,1)&lt;0.5,-1,1))^2)/SQRT(((50*POWER(80,POWER(COS(PI()*MOD(Calculator!$B$31/Calculator!$F$14,1)),2))+MIN(500,MAX(30,100*EXP(-0.3*'VSWR Calculator'!$C$24)*(1+3*ABS(MOD('VSWR Calculator'!$C$23/Calculator!$F$14/2,1)-0.5))))/'VSWR Calculator'!$C$25)+$C71)^2+(1500*ABS(SIN(2*PI()*MOD(Calculator!$B$31/Calculator!$F$14,1)))*IF(MOD(Calculator!$B$31/Calculator!$F$14,1)&lt;0.5,-1,1))^2))/(1-SQRT(((50*POWER(80,POWER(COS(PI()*MOD(Calculator!$B$31/Calculator!$F$14,1)),2))+MIN(500,MAX(30,100*EXP(-0.3*'VSWR Calculator'!$C$24)*(1+3*ABS(MOD('VSWR Calculator'!$C$23/Calculator!$F$14/2,1)-0.5))))/'VSWR Calculator'!$C$25)-$C71)^2+(1500*ABS(SIN(2*PI()*MOD(Calculator!$B$31/Calculator!$F$14,1)))*IF(MOD(Calculator!$B$31/Calculator!$F$14,1)&lt;0.5,-1,1))^2)/SQRT(((50*POWER(80,POWER(COS(PI()*MOD(Calculator!$B$31/Calculator!$F$14,1)),2))+MIN(500,MAX(30,100*EXP(-0.3*'VSWR Calculator'!$C$24)*(1+3*ABS(MOD('VSWR Calculator'!$C$23/Calculator!$F$14/2,1)-0.5))))/'VSWR Calculator'!$C$25)+$C71)^2+(1500*ABS(SIN(2*PI()*MOD(Calculator!$B$31/Calculator!$F$14,1)))*IF(MOD(Calculator!$B$31/Calculator!$F$14,1)&lt;0.5,-1,1))^2)),2))</f>
        <v>—</v>
      </c>
      <c r="CN71" s="253" t="n">
        <f aca="false">IF(OR(Calculator!$E$15&lt;&gt;"YES",Calculator!$B$31&lt;Calculator!$G$15),"—",ROUND((1+SQRT(((50*POWER(80,POWER(COS(PI()*MOD(Calculator!$B$31/Calculator!$F$15,1)),2))+MIN(500,MAX(30,100*EXP(-0.3*'VSWR Calculator'!$C$24)*(1+3*ABS(MOD('VSWR Calculator'!$C$23/Calculator!$F$15/2,1)-0.5))))/'VSWR Calculator'!$C$25)-$C71)^2+(1500*ABS(SIN(2*PI()*MOD(Calculator!$B$31/Calculator!$F$15,1)))*IF(MOD(Calculator!$B$31/Calculator!$F$15,1)&lt;0.5,-1,1))^2)/SQRT(((50*POWER(80,POWER(COS(PI()*MOD(Calculator!$B$31/Calculator!$F$15,1)),2))+MIN(500,MAX(30,100*EXP(-0.3*'VSWR Calculator'!$C$24)*(1+3*ABS(MOD('VSWR Calculator'!$C$23/Calculator!$F$15/2,1)-0.5))))/'VSWR Calculator'!$C$25)+$C71)^2+(1500*ABS(SIN(2*PI()*MOD(Calculator!$B$31/Calculator!$F$15,1)))*IF(MOD(Calculator!$B$31/Calculator!$F$15,1)&lt;0.5,-1,1))^2))/(1-SQRT(((50*POWER(80,POWER(COS(PI()*MOD(Calculator!$B$31/Calculator!$F$15,1)),2))+MIN(500,MAX(30,100*EXP(-0.3*'VSWR Calculator'!$C$24)*(1+3*ABS(MOD('VSWR Calculator'!$C$23/Calculator!$F$15/2,1)-0.5))))/'VSWR Calculator'!$C$25)-$C71)^2+(1500*ABS(SIN(2*PI()*MOD(Calculator!$B$31/Calculator!$F$15,1)))*IF(MOD(Calculator!$B$31/Calculator!$F$15,1)&lt;0.5,-1,1))^2)/SQRT(((50*POWER(80,POWER(COS(PI()*MOD(Calculator!$B$31/Calculator!$F$15,1)),2))+MIN(500,MAX(30,100*EXP(-0.3*'VSWR Calculator'!$C$24)*(1+3*ABS(MOD('VSWR Calculator'!$C$23/Calculator!$F$15/2,1)-0.5))))/'VSWR Calculator'!$C$25)+$C71)^2+(1500*ABS(SIN(2*PI()*MOD(Calculator!$B$31/Calculator!$F$15,1)))*IF(MOD(Calculator!$B$31/Calculator!$F$15,1)&lt;0.5,-1,1))^2)),2))</f>
        <v>15.12</v>
      </c>
      <c r="CO71" s="253" t="str">
        <f aca="false">IF(OR(Calculator!$E$16&lt;&gt;"YES",Calculator!$B$31&lt;Calculator!$G$16),"—",ROUND((1+SQRT(((50*POWER(80,POWER(COS(PI()*MOD(Calculator!$B$31/Calculator!$F$16,1)),2))+MIN(500,MAX(30,100*EXP(-0.3*'VSWR Calculator'!$C$24)*(1+3*ABS(MOD('VSWR Calculator'!$C$23/Calculator!$F$16/2,1)-0.5))))/'VSWR Calculator'!$C$25)-$C71)^2+(1500*ABS(SIN(2*PI()*MOD(Calculator!$B$31/Calculator!$F$16,1)))*IF(MOD(Calculator!$B$31/Calculator!$F$16,1)&lt;0.5,-1,1))^2)/SQRT(((50*POWER(80,POWER(COS(PI()*MOD(Calculator!$B$31/Calculator!$F$16,1)),2))+MIN(500,MAX(30,100*EXP(-0.3*'VSWR Calculator'!$C$24)*(1+3*ABS(MOD('VSWR Calculator'!$C$23/Calculator!$F$16/2,1)-0.5))))/'VSWR Calculator'!$C$25)+$C71)^2+(1500*ABS(SIN(2*PI()*MOD(Calculator!$B$31/Calculator!$F$16,1)))*IF(MOD(Calculator!$B$31/Calculator!$F$16,1)&lt;0.5,-1,1))^2))/(1-SQRT(((50*POWER(80,POWER(COS(PI()*MOD(Calculator!$B$31/Calculator!$F$16,1)),2))+MIN(500,MAX(30,100*EXP(-0.3*'VSWR Calculator'!$C$24)*(1+3*ABS(MOD('VSWR Calculator'!$C$23/Calculator!$F$16/2,1)-0.5))))/'VSWR Calculator'!$C$25)-$C71)^2+(1500*ABS(SIN(2*PI()*MOD(Calculator!$B$31/Calculator!$F$16,1)))*IF(MOD(Calculator!$B$31/Calculator!$F$16,1)&lt;0.5,-1,1))^2)/SQRT(((50*POWER(80,POWER(COS(PI()*MOD(Calculator!$B$31/Calculator!$F$16,1)),2))+MIN(500,MAX(30,100*EXP(-0.3*'VSWR Calculator'!$C$24)*(1+3*ABS(MOD('VSWR Calculator'!$C$23/Calculator!$F$16/2,1)-0.5))))/'VSWR Calculator'!$C$25)+$C71)^2+(1500*ABS(SIN(2*PI()*MOD(Calculator!$B$31/Calculator!$F$16,1)))*IF(MOD(Calculator!$B$31/Calculator!$F$16,1)&lt;0.5,-1,1))^2)),2))</f>
        <v>—</v>
      </c>
      <c r="CP71" s="253" t="n">
        <f aca="false">IF(OR(Calculator!$E$17&lt;&gt;"YES",Calculator!$B$31&lt;Calculator!$G$17),"—",ROUND((1+SQRT(((50*POWER(80,POWER(COS(PI()*MOD(Calculator!$B$31/Calculator!$F$17,1)),2))+MIN(500,MAX(30,100*EXP(-0.3*'VSWR Calculator'!$C$24)*(1+3*ABS(MOD('VSWR Calculator'!$C$23/Calculator!$F$17/2,1)-0.5))))/'VSWR Calculator'!$C$25)-$C71)^2+(1500*ABS(SIN(2*PI()*MOD(Calculator!$B$31/Calculator!$F$17,1)))*IF(MOD(Calculator!$B$31/Calculator!$F$17,1)&lt;0.5,-1,1))^2)/SQRT(((50*POWER(80,POWER(COS(PI()*MOD(Calculator!$B$31/Calculator!$F$17,1)),2))+MIN(500,MAX(30,100*EXP(-0.3*'VSWR Calculator'!$C$24)*(1+3*ABS(MOD('VSWR Calculator'!$C$23/Calculator!$F$17/2,1)-0.5))))/'VSWR Calculator'!$C$25)+$C71)^2+(1500*ABS(SIN(2*PI()*MOD(Calculator!$B$31/Calculator!$F$17,1)))*IF(MOD(Calculator!$B$31/Calculator!$F$17,1)&lt;0.5,-1,1))^2))/(1-SQRT(((50*POWER(80,POWER(COS(PI()*MOD(Calculator!$B$31/Calculator!$F$17,1)),2))+MIN(500,MAX(30,100*EXP(-0.3*'VSWR Calculator'!$C$24)*(1+3*ABS(MOD('VSWR Calculator'!$C$23/Calculator!$F$17/2,1)-0.5))))/'VSWR Calculator'!$C$25)-$C71)^2+(1500*ABS(SIN(2*PI()*MOD(Calculator!$B$31/Calculator!$F$17,1)))*IF(MOD(Calculator!$B$31/Calculator!$F$17,1)&lt;0.5,-1,1))^2)/SQRT(((50*POWER(80,POWER(COS(PI()*MOD(Calculator!$B$31/Calculator!$F$17,1)),2))+MIN(500,MAX(30,100*EXP(-0.3*'VSWR Calculator'!$C$24)*(1+3*ABS(MOD('VSWR Calculator'!$C$23/Calculator!$F$17/2,1)-0.5))))/'VSWR Calculator'!$C$25)+$C71)^2+(1500*ABS(SIN(2*PI()*MOD(Calculator!$B$31/Calculator!$F$17,1)))*IF(MOD(Calculator!$B$31/Calculator!$F$17,1)&lt;0.5,-1,1))^2)),2))</f>
        <v>13.04</v>
      </c>
      <c r="CQ71" s="253" t="str">
        <f aca="false">IF(OR(Calculator!$E$18&lt;&gt;"YES",Calculator!$B$31&lt;Calculator!$G$18),"—",ROUND((1+SQRT(((50*POWER(80,POWER(COS(PI()*MOD(Calculator!$B$31/Calculator!$F$18,1)),2))+MIN(500,MAX(30,100*EXP(-0.3*'VSWR Calculator'!$C$24)*(1+3*ABS(MOD('VSWR Calculator'!$C$23/Calculator!$F$18/2,1)-0.5))))/'VSWR Calculator'!$C$25)-$C71)^2+(1500*ABS(SIN(2*PI()*MOD(Calculator!$B$31/Calculator!$F$18,1)))*IF(MOD(Calculator!$B$31/Calculator!$F$18,1)&lt;0.5,-1,1))^2)/SQRT(((50*POWER(80,POWER(COS(PI()*MOD(Calculator!$B$31/Calculator!$F$18,1)),2))+MIN(500,MAX(30,100*EXP(-0.3*'VSWR Calculator'!$C$24)*(1+3*ABS(MOD('VSWR Calculator'!$C$23/Calculator!$F$18/2,1)-0.5))))/'VSWR Calculator'!$C$25)+$C71)^2+(1500*ABS(SIN(2*PI()*MOD(Calculator!$B$31/Calculator!$F$18,1)))*IF(MOD(Calculator!$B$31/Calculator!$F$18,1)&lt;0.5,-1,1))^2))/(1-SQRT(((50*POWER(80,POWER(COS(PI()*MOD(Calculator!$B$31/Calculator!$F$18,1)),2))+MIN(500,MAX(30,100*EXP(-0.3*'VSWR Calculator'!$C$24)*(1+3*ABS(MOD('VSWR Calculator'!$C$23/Calculator!$F$18/2,1)-0.5))))/'VSWR Calculator'!$C$25)-$C71)^2+(1500*ABS(SIN(2*PI()*MOD(Calculator!$B$31/Calculator!$F$18,1)))*IF(MOD(Calculator!$B$31/Calculator!$F$18,1)&lt;0.5,-1,1))^2)/SQRT(((50*POWER(80,POWER(COS(PI()*MOD(Calculator!$B$31/Calculator!$F$18,1)),2))+MIN(500,MAX(30,100*EXP(-0.3*'VSWR Calculator'!$C$24)*(1+3*ABS(MOD('VSWR Calculator'!$C$23/Calculator!$F$18/2,1)-0.5))))/'VSWR Calculator'!$C$25)+$C71)^2+(1500*ABS(SIN(2*PI()*MOD(Calculator!$B$31/Calculator!$F$18,1)))*IF(MOD(Calculator!$B$31/Calculator!$F$18,1)&lt;0.5,-1,1))^2)),2))</f>
        <v>—</v>
      </c>
      <c r="CR71" s="253" t="str">
        <f aca="false">IF(OR(Calculator!$E$19&lt;&gt;"YES",Calculator!$B$31&lt;Calculator!$G$19),"—",ROUND((1+SQRT(((50*POWER(80,POWER(COS(PI()*MOD(Calculator!$B$31/Calculator!$F$19,1)),2))+MIN(500,MAX(30,100*EXP(-0.3*'VSWR Calculator'!$C$24)*(1+3*ABS(MOD('VSWR Calculator'!$C$23/Calculator!$F$19/2,1)-0.5))))/'VSWR Calculator'!$C$25)-$C71)^2+(1500*ABS(SIN(2*PI()*MOD(Calculator!$B$31/Calculator!$F$19,1)))*IF(MOD(Calculator!$B$31/Calculator!$F$19,1)&lt;0.5,-1,1))^2)/SQRT(((50*POWER(80,POWER(COS(PI()*MOD(Calculator!$B$31/Calculator!$F$19,1)),2))+MIN(500,MAX(30,100*EXP(-0.3*'VSWR Calculator'!$C$24)*(1+3*ABS(MOD('VSWR Calculator'!$C$23/Calculator!$F$19/2,1)-0.5))))/'VSWR Calculator'!$C$25)+$C71)^2+(1500*ABS(SIN(2*PI()*MOD(Calculator!$B$31/Calculator!$F$19,1)))*IF(MOD(Calculator!$B$31/Calculator!$F$19,1)&lt;0.5,-1,1))^2))/(1-SQRT(((50*POWER(80,POWER(COS(PI()*MOD(Calculator!$B$31/Calculator!$F$19,1)),2))+MIN(500,MAX(30,100*EXP(-0.3*'VSWR Calculator'!$C$24)*(1+3*ABS(MOD('VSWR Calculator'!$C$23/Calculator!$F$19/2,1)-0.5))))/'VSWR Calculator'!$C$25)-$C71)^2+(1500*ABS(SIN(2*PI()*MOD(Calculator!$B$31/Calculator!$F$19,1)))*IF(MOD(Calculator!$B$31/Calculator!$F$19,1)&lt;0.5,-1,1))^2)/SQRT(((50*POWER(80,POWER(COS(PI()*MOD(Calculator!$B$31/Calculator!$F$19,1)),2))+MIN(500,MAX(30,100*EXP(-0.3*'VSWR Calculator'!$C$24)*(1+3*ABS(MOD('VSWR Calculator'!$C$23/Calculator!$F$19/2,1)-0.5))))/'VSWR Calculator'!$C$25)+$C71)^2+(1500*ABS(SIN(2*PI()*MOD(Calculator!$B$31/Calculator!$F$19,1)))*IF(MOD(Calculator!$B$31/Calculator!$F$19,1)&lt;0.5,-1,1))^2)),2))</f>
        <v>—</v>
      </c>
      <c r="CS71" s="253" t="str">
        <f aca="false">IF(OR(Calculator!$E$20&lt;&gt;"YES",Calculator!$B$31&lt;Calculator!$G$20),"—",ROUND((1+SQRT(((50*POWER(80,POWER(COS(PI()*MOD(Calculator!$B$31/Calculator!$F$20,1)),2))+MIN(500,MAX(30,100*EXP(-0.3*'VSWR Calculator'!$C$24)*(1+3*ABS(MOD('VSWR Calculator'!$C$23/Calculator!$F$20/2,1)-0.5))))/'VSWR Calculator'!$C$25)-$C71)^2+(1500*ABS(SIN(2*PI()*MOD(Calculator!$B$31/Calculator!$F$20,1)))*IF(MOD(Calculator!$B$31/Calculator!$F$20,1)&lt;0.5,-1,1))^2)/SQRT(((50*POWER(80,POWER(COS(PI()*MOD(Calculator!$B$31/Calculator!$F$20,1)),2))+MIN(500,MAX(30,100*EXP(-0.3*'VSWR Calculator'!$C$24)*(1+3*ABS(MOD('VSWR Calculator'!$C$23/Calculator!$F$20/2,1)-0.5))))/'VSWR Calculator'!$C$25)+$C71)^2+(1500*ABS(SIN(2*PI()*MOD(Calculator!$B$31/Calculator!$F$20,1)))*IF(MOD(Calculator!$B$31/Calculator!$F$20,1)&lt;0.5,-1,1))^2))/(1-SQRT(((50*POWER(80,POWER(COS(PI()*MOD(Calculator!$B$31/Calculator!$F$20,1)),2))+MIN(500,MAX(30,100*EXP(-0.3*'VSWR Calculator'!$C$24)*(1+3*ABS(MOD('VSWR Calculator'!$C$23/Calculator!$F$20/2,1)-0.5))))/'VSWR Calculator'!$C$25)-$C71)^2+(1500*ABS(SIN(2*PI()*MOD(Calculator!$B$31/Calculator!$F$20,1)))*IF(MOD(Calculator!$B$31/Calculator!$F$20,1)&lt;0.5,-1,1))^2)/SQRT(((50*POWER(80,POWER(COS(PI()*MOD(Calculator!$B$31/Calculator!$F$20,1)),2))+MIN(500,MAX(30,100*EXP(-0.3*'VSWR Calculator'!$C$24)*(1+3*ABS(MOD('VSWR Calculator'!$C$23/Calculator!$F$20/2,1)-0.5))))/'VSWR Calculator'!$C$25)+$C71)^2+(1500*ABS(SIN(2*PI()*MOD(Calculator!$B$31/Calculator!$F$20,1)))*IF(MOD(Calculator!$B$31/Calculator!$F$20,1)&lt;0.5,-1,1))^2)),2))</f>
        <v>—</v>
      </c>
      <c r="CT71" s="253" t="str">
        <f aca="false">IF(OR(Calculator!$E$21&lt;&gt;"YES",Calculator!$B$31&lt;Calculator!$G$21),"—",ROUND((1+SQRT(((50*POWER(80,POWER(COS(PI()*MOD(Calculator!$B$31/Calculator!$F$21,1)),2))+MIN(500,MAX(30,100*EXP(-0.3*'VSWR Calculator'!$C$24)*(1+3*ABS(MOD('VSWR Calculator'!$C$23/Calculator!$F$21/2,1)-0.5))))/'VSWR Calculator'!$C$25)-$C71)^2+(1500*ABS(SIN(2*PI()*MOD(Calculator!$B$31/Calculator!$F$21,1)))*IF(MOD(Calculator!$B$31/Calculator!$F$21,1)&lt;0.5,-1,1))^2)/SQRT(((50*POWER(80,POWER(COS(PI()*MOD(Calculator!$B$31/Calculator!$F$21,1)),2))+MIN(500,MAX(30,100*EXP(-0.3*'VSWR Calculator'!$C$24)*(1+3*ABS(MOD('VSWR Calculator'!$C$23/Calculator!$F$21/2,1)-0.5))))/'VSWR Calculator'!$C$25)+$C71)^2+(1500*ABS(SIN(2*PI()*MOD(Calculator!$B$31/Calculator!$F$21,1)))*IF(MOD(Calculator!$B$31/Calculator!$F$21,1)&lt;0.5,-1,1))^2))/(1-SQRT(((50*POWER(80,POWER(COS(PI()*MOD(Calculator!$B$31/Calculator!$F$21,1)),2))+MIN(500,MAX(30,100*EXP(-0.3*'VSWR Calculator'!$C$24)*(1+3*ABS(MOD('VSWR Calculator'!$C$23/Calculator!$F$21/2,1)-0.5))))/'VSWR Calculator'!$C$25)-$C71)^2+(1500*ABS(SIN(2*PI()*MOD(Calculator!$B$31/Calculator!$F$21,1)))*IF(MOD(Calculator!$B$31/Calculator!$F$21,1)&lt;0.5,-1,1))^2)/SQRT(((50*POWER(80,POWER(COS(PI()*MOD(Calculator!$B$31/Calculator!$F$21,1)),2))+MIN(500,MAX(30,100*EXP(-0.3*'VSWR Calculator'!$C$24)*(1+3*ABS(MOD('VSWR Calculator'!$C$23/Calculator!$F$21/2,1)-0.5))))/'VSWR Calculator'!$C$25)+$C71)^2+(1500*ABS(SIN(2*PI()*MOD(Calculator!$B$31/Calculator!$F$21,1)))*IF(MOD(Calculator!$B$31/Calculator!$F$21,1)&lt;0.5,-1,1))^2)),2))</f>
        <v>—</v>
      </c>
      <c r="CU71" s="253" t="str">
        <f aca="false">IF(OR(Calculator!$E$22&lt;&gt;"YES",Calculator!$B$31&lt;Calculator!$G$22),"—",ROUND((1+SQRT(((50*POWER(80,POWER(COS(PI()*MOD(Calculator!$B$31/Calculator!$F$22,1)),2))+MIN(500,MAX(30,100*EXP(-0.3*'VSWR Calculator'!$C$24)*(1+3*ABS(MOD('VSWR Calculator'!$C$23/Calculator!$F$22/2,1)-0.5))))/'VSWR Calculator'!$C$25)-$C71)^2+(1500*ABS(SIN(2*PI()*MOD(Calculator!$B$31/Calculator!$F$22,1)))*IF(MOD(Calculator!$B$31/Calculator!$F$22,1)&lt;0.5,-1,1))^2)/SQRT(((50*POWER(80,POWER(COS(PI()*MOD(Calculator!$B$31/Calculator!$F$22,1)),2))+MIN(500,MAX(30,100*EXP(-0.3*'VSWR Calculator'!$C$24)*(1+3*ABS(MOD('VSWR Calculator'!$C$23/Calculator!$F$22/2,1)-0.5))))/'VSWR Calculator'!$C$25)+$C71)^2+(1500*ABS(SIN(2*PI()*MOD(Calculator!$B$31/Calculator!$F$22,1)))*IF(MOD(Calculator!$B$31/Calculator!$F$22,1)&lt;0.5,-1,1))^2))/(1-SQRT(((50*POWER(80,POWER(COS(PI()*MOD(Calculator!$B$31/Calculator!$F$22,1)),2))+MIN(500,MAX(30,100*EXP(-0.3*'VSWR Calculator'!$C$24)*(1+3*ABS(MOD('VSWR Calculator'!$C$23/Calculator!$F$22/2,1)-0.5))))/'VSWR Calculator'!$C$25)-$C71)^2+(1500*ABS(SIN(2*PI()*MOD(Calculator!$B$31/Calculator!$F$22,1)))*IF(MOD(Calculator!$B$31/Calculator!$F$22,1)&lt;0.5,-1,1))^2)/SQRT(((50*POWER(80,POWER(COS(PI()*MOD(Calculator!$B$31/Calculator!$F$22,1)),2))+MIN(500,MAX(30,100*EXP(-0.3*'VSWR Calculator'!$C$24)*(1+3*ABS(MOD('VSWR Calculator'!$C$23/Calculator!$F$22/2,1)-0.5))))/'VSWR Calculator'!$C$25)+$C71)^2+(1500*ABS(SIN(2*PI()*MOD(Calculator!$B$31/Calculator!$F$22,1)))*IF(MOD(Calculator!$B$31/Calculator!$F$22,1)&lt;0.5,-1,1))^2)),2))</f>
        <v>—</v>
      </c>
      <c r="CV71" s="253" t="n">
        <f aca="false">IFERROR(ROUND((IF(ISNUMBER(CK71),CK71,0)+IF(ISNUMBER(CL71),CL71,0)+IF(ISNUMBER(CM71),CM71,0)+IF(ISNUMBER(CN71),CN71,0)+IF(ISNUMBER(CO71),CO71,0)+IF(ISNUMBER(CP71),CP71,0)+IF(ISNUMBER(CQ71),CQ71,0)+IF(ISNUMBER(CR71),CR71,0)+IF(ISNUMBER(CS71),CS71,0)+IF(ISNUMBER(CT71),CT71,0)+IF(ISNUMBER(CU71),CU71,0))/(IF(ISNUMBER(CK71),1,0)+IF(ISNUMBER(CL71),1,0)+IF(ISNUMBER(CM71),1,0)+IF(ISNUMBER(CN71),1,0)+IF(ISNUMBER(CO71),1,0)+IF(ISNUMBER(CP71),1,0)+IF(ISNUMBER(CQ71),1,0)+IF(ISNUMBER(CR71),1,0)+IF(ISNUMBER(CS71),1,0)+IF(ISNUMBER(CT71),1,0)+IF(ISNUMBER(CU71),1,0)),4),"")</f>
        <v>14.08</v>
      </c>
      <c r="CW71" s="253" t="str">
        <f aca="false">IF(OR(Calculator!$E$12&lt;&gt;"YES",Calculator!$B$32&lt;Calculator!$G$12),"—",ROUND((1+SQRT(((50*POWER(80,POWER(COS(PI()*MOD(Calculator!$B$32/Calculator!$F$12,1)),2))+MIN(500,MAX(30,100*EXP(-0.3*'VSWR Calculator'!$C$24)*(1+3*ABS(MOD('VSWR Calculator'!$C$23/Calculator!$F$12/2,1)-0.5))))/'VSWR Calculator'!$C$25)-$C71)^2+(1500*ABS(SIN(2*PI()*MOD(Calculator!$B$32/Calculator!$F$12,1)))*IF(MOD(Calculator!$B$32/Calculator!$F$12,1)&lt;0.5,-1,1))^2)/SQRT(((50*POWER(80,POWER(COS(PI()*MOD(Calculator!$B$32/Calculator!$F$12,1)),2))+MIN(500,MAX(30,100*EXP(-0.3*'VSWR Calculator'!$C$24)*(1+3*ABS(MOD('VSWR Calculator'!$C$23/Calculator!$F$12/2,1)-0.5))))/'VSWR Calculator'!$C$25)+$C71)^2+(1500*ABS(SIN(2*PI()*MOD(Calculator!$B$32/Calculator!$F$12,1)))*IF(MOD(Calculator!$B$32/Calculator!$F$12,1)&lt;0.5,-1,1))^2))/(1-SQRT(((50*POWER(80,POWER(COS(PI()*MOD(Calculator!$B$32/Calculator!$F$12,1)),2))+MIN(500,MAX(30,100*EXP(-0.3*'VSWR Calculator'!$C$24)*(1+3*ABS(MOD('VSWR Calculator'!$C$23/Calculator!$F$12/2,1)-0.5))))/'VSWR Calculator'!$C$25)-$C71)^2+(1500*ABS(SIN(2*PI()*MOD(Calculator!$B$32/Calculator!$F$12,1)))*IF(MOD(Calculator!$B$32/Calculator!$F$12,1)&lt;0.5,-1,1))^2)/SQRT(((50*POWER(80,POWER(COS(PI()*MOD(Calculator!$B$32/Calculator!$F$12,1)),2))+MIN(500,MAX(30,100*EXP(-0.3*'VSWR Calculator'!$C$24)*(1+3*ABS(MOD('VSWR Calculator'!$C$23/Calculator!$F$12/2,1)-0.5))))/'VSWR Calculator'!$C$25)+$C71)^2+(1500*ABS(SIN(2*PI()*MOD(Calculator!$B$32/Calculator!$F$12,1)))*IF(MOD(Calculator!$B$32/Calculator!$F$12,1)&lt;0.5,-1,1))^2)),2))</f>
        <v>—</v>
      </c>
      <c r="CX71" s="253" t="str">
        <f aca="false">IF(OR(Calculator!$E$13&lt;&gt;"YES",Calculator!$B$32&lt;Calculator!$G$13),"—",ROUND((1+SQRT(((50*POWER(80,POWER(COS(PI()*MOD(Calculator!$B$32/Calculator!$F$13,1)),2))+MIN(500,MAX(30,100*EXP(-0.3*'VSWR Calculator'!$C$24)*(1+3*ABS(MOD('VSWR Calculator'!$C$23/Calculator!$F$13/2,1)-0.5))))/'VSWR Calculator'!$C$25)-$C71)^2+(1500*ABS(SIN(2*PI()*MOD(Calculator!$B$32/Calculator!$F$13,1)))*IF(MOD(Calculator!$B$32/Calculator!$F$13,1)&lt;0.5,-1,1))^2)/SQRT(((50*POWER(80,POWER(COS(PI()*MOD(Calculator!$B$32/Calculator!$F$13,1)),2))+MIN(500,MAX(30,100*EXP(-0.3*'VSWR Calculator'!$C$24)*(1+3*ABS(MOD('VSWR Calculator'!$C$23/Calculator!$F$13/2,1)-0.5))))/'VSWR Calculator'!$C$25)+$C71)^2+(1500*ABS(SIN(2*PI()*MOD(Calculator!$B$32/Calculator!$F$13,1)))*IF(MOD(Calculator!$B$32/Calculator!$F$13,1)&lt;0.5,-1,1))^2))/(1-SQRT(((50*POWER(80,POWER(COS(PI()*MOD(Calculator!$B$32/Calculator!$F$13,1)),2))+MIN(500,MAX(30,100*EXP(-0.3*'VSWR Calculator'!$C$24)*(1+3*ABS(MOD('VSWR Calculator'!$C$23/Calculator!$F$13/2,1)-0.5))))/'VSWR Calculator'!$C$25)-$C71)^2+(1500*ABS(SIN(2*PI()*MOD(Calculator!$B$32/Calculator!$F$13,1)))*IF(MOD(Calculator!$B$32/Calculator!$F$13,1)&lt;0.5,-1,1))^2)/SQRT(((50*POWER(80,POWER(COS(PI()*MOD(Calculator!$B$32/Calculator!$F$13,1)),2))+MIN(500,MAX(30,100*EXP(-0.3*'VSWR Calculator'!$C$24)*(1+3*ABS(MOD('VSWR Calculator'!$C$23/Calculator!$F$13/2,1)-0.5))))/'VSWR Calculator'!$C$25)+$C71)^2+(1500*ABS(SIN(2*PI()*MOD(Calculator!$B$32/Calculator!$F$13,1)))*IF(MOD(Calculator!$B$32/Calculator!$F$13,1)&lt;0.5,-1,1))^2)),2))</f>
        <v>—</v>
      </c>
      <c r="CY71" s="253" t="str">
        <f aca="false">IF(OR(Calculator!$E$14&lt;&gt;"YES",Calculator!$B$32&lt;Calculator!$G$14),"—",ROUND((1+SQRT(((50*POWER(80,POWER(COS(PI()*MOD(Calculator!$B$32/Calculator!$F$14,1)),2))+MIN(500,MAX(30,100*EXP(-0.3*'VSWR Calculator'!$C$24)*(1+3*ABS(MOD('VSWR Calculator'!$C$23/Calculator!$F$14/2,1)-0.5))))/'VSWR Calculator'!$C$25)-$C71)^2+(1500*ABS(SIN(2*PI()*MOD(Calculator!$B$32/Calculator!$F$14,1)))*IF(MOD(Calculator!$B$32/Calculator!$F$14,1)&lt;0.5,-1,1))^2)/SQRT(((50*POWER(80,POWER(COS(PI()*MOD(Calculator!$B$32/Calculator!$F$14,1)),2))+MIN(500,MAX(30,100*EXP(-0.3*'VSWR Calculator'!$C$24)*(1+3*ABS(MOD('VSWR Calculator'!$C$23/Calculator!$F$14/2,1)-0.5))))/'VSWR Calculator'!$C$25)+$C71)^2+(1500*ABS(SIN(2*PI()*MOD(Calculator!$B$32/Calculator!$F$14,1)))*IF(MOD(Calculator!$B$32/Calculator!$F$14,1)&lt;0.5,-1,1))^2))/(1-SQRT(((50*POWER(80,POWER(COS(PI()*MOD(Calculator!$B$32/Calculator!$F$14,1)),2))+MIN(500,MAX(30,100*EXP(-0.3*'VSWR Calculator'!$C$24)*(1+3*ABS(MOD('VSWR Calculator'!$C$23/Calculator!$F$14/2,1)-0.5))))/'VSWR Calculator'!$C$25)-$C71)^2+(1500*ABS(SIN(2*PI()*MOD(Calculator!$B$32/Calculator!$F$14,1)))*IF(MOD(Calculator!$B$32/Calculator!$F$14,1)&lt;0.5,-1,1))^2)/SQRT(((50*POWER(80,POWER(COS(PI()*MOD(Calculator!$B$32/Calculator!$F$14,1)),2))+MIN(500,MAX(30,100*EXP(-0.3*'VSWR Calculator'!$C$24)*(1+3*ABS(MOD('VSWR Calculator'!$C$23/Calculator!$F$14/2,1)-0.5))))/'VSWR Calculator'!$C$25)+$C71)^2+(1500*ABS(SIN(2*PI()*MOD(Calculator!$B$32/Calculator!$F$14,1)))*IF(MOD(Calculator!$B$32/Calculator!$F$14,1)&lt;0.5,-1,1))^2)),2))</f>
        <v>—</v>
      </c>
      <c r="CZ71" s="253" t="n">
        <f aca="false">IF(OR(Calculator!$E$15&lt;&gt;"YES",Calculator!$B$32&lt;Calculator!$G$15),"—",ROUND((1+SQRT(((50*POWER(80,POWER(COS(PI()*MOD(Calculator!$B$32/Calculator!$F$15,1)),2))+MIN(500,MAX(30,100*EXP(-0.3*'VSWR Calculator'!$C$24)*(1+3*ABS(MOD('VSWR Calculator'!$C$23/Calculator!$F$15/2,1)-0.5))))/'VSWR Calculator'!$C$25)-$C71)^2+(1500*ABS(SIN(2*PI()*MOD(Calculator!$B$32/Calculator!$F$15,1)))*IF(MOD(Calculator!$B$32/Calculator!$F$15,1)&lt;0.5,-1,1))^2)/SQRT(((50*POWER(80,POWER(COS(PI()*MOD(Calculator!$B$32/Calculator!$F$15,1)),2))+MIN(500,MAX(30,100*EXP(-0.3*'VSWR Calculator'!$C$24)*(1+3*ABS(MOD('VSWR Calculator'!$C$23/Calculator!$F$15/2,1)-0.5))))/'VSWR Calculator'!$C$25)+$C71)^2+(1500*ABS(SIN(2*PI()*MOD(Calculator!$B$32/Calculator!$F$15,1)))*IF(MOD(Calculator!$B$32/Calculator!$F$15,1)&lt;0.5,-1,1))^2))/(1-SQRT(((50*POWER(80,POWER(COS(PI()*MOD(Calculator!$B$32/Calculator!$F$15,1)),2))+MIN(500,MAX(30,100*EXP(-0.3*'VSWR Calculator'!$C$24)*(1+3*ABS(MOD('VSWR Calculator'!$C$23/Calculator!$F$15/2,1)-0.5))))/'VSWR Calculator'!$C$25)-$C71)^2+(1500*ABS(SIN(2*PI()*MOD(Calculator!$B$32/Calculator!$F$15,1)))*IF(MOD(Calculator!$B$32/Calculator!$F$15,1)&lt;0.5,-1,1))^2)/SQRT(((50*POWER(80,POWER(COS(PI()*MOD(Calculator!$B$32/Calculator!$F$15,1)),2))+MIN(500,MAX(30,100*EXP(-0.3*'VSWR Calculator'!$C$24)*(1+3*ABS(MOD('VSWR Calculator'!$C$23/Calculator!$F$15/2,1)-0.5))))/'VSWR Calculator'!$C$25)+$C71)^2+(1500*ABS(SIN(2*PI()*MOD(Calculator!$B$32/Calculator!$F$15,1)))*IF(MOD(Calculator!$B$32/Calculator!$F$15,1)&lt;0.5,-1,1))^2)),2))</f>
        <v>2.38</v>
      </c>
      <c r="DA71" s="253" t="str">
        <f aca="false">IF(OR(Calculator!$E$16&lt;&gt;"YES",Calculator!$B$32&lt;Calculator!$G$16),"—",ROUND((1+SQRT(((50*POWER(80,POWER(COS(PI()*MOD(Calculator!$B$32/Calculator!$F$16,1)),2))+MIN(500,MAX(30,100*EXP(-0.3*'VSWR Calculator'!$C$24)*(1+3*ABS(MOD('VSWR Calculator'!$C$23/Calculator!$F$16/2,1)-0.5))))/'VSWR Calculator'!$C$25)-$C71)^2+(1500*ABS(SIN(2*PI()*MOD(Calculator!$B$32/Calculator!$F$16,1)))*IF(MOD(Calculator!$B$32/Calculator!$F$16,1)&lt;0.5,-1,1))^2)/SQRT(((50*POWER(80,POWER(COS(PI()*MOD(Calculator!$B$32/Calculator!$F$16,1)),2))+MIN(500,MAX(30,100*EXP(-0.3*'VSWR Calculator'!$C$24)*(1+3*ABS(MOD('VSWR Calculator'!$C$23/Calculator!$F$16/2,1)-0.5))))/'VSWR Calculator'!$C$25)+$C71)^2+(1500*ABS(SIN(2*PI()*MOD(Calculator!$B$32/Calculator!$F$16,1)))*IF(MOD(Calculator!$B$32/Calculator!$F$16,1)&lt;0.5,-1,1))^2))/(1-SQRT(((50*POWER(80,POWER(COS(PI()*MOD(Calculator!$B$32/Calculator!$F$16,1)),2))+MIN(500,MAX(30,100*EXP(-0.3*'VSWR Calculator'!$C$24)*(1+3*ABS(MOD('VSWR Calculator'!$C$23/Calculator!$F$16/2,1)-0.5))))/'VSWR Calculator'!$C$25)-$C71)^2+(1500*ABS(SIN(2*PI()*MOD(Calculator!$B$32/Calculator!$F$16,1)))*IF(MOD(Calculator!$B$32/Calculator!$F$16,1)&lt;0.5,-1,1))^2)/SQRT(((50*POWER(80,POWER(COS(PI()*MOD(Calculator!$B$32/Calculator!$F$16,1)),2))+MIN(500,MAX(30,100*EXP(-0.3*'VSWR Calculator'!$C$24)*(1+3*ABS(MOD('VSWR Calculator'!$C$23/Calculator!$F$16/2,1)-0.5))))/'VSWR Calculator'!$C$25)+$C71)^2+(1500*ABS(SIN(2*PI()*MOD(Calculator!$B$32/Calculator!$F$16,1)))*IF(MOD(Calculator!$B$32/Calculator!$F$16,1)&lt;0.5,-1,1))^2)),2))</f>
        <v>—</v>
      </c>
      <c r="DB71" s="253" t="n">
        <f aca="false">IF(OR(Calculator!$E$17&lt;&gt;"YES",Calculator!$B$32&lt;Calculator!$G$17),"—",ROUND((1+SQRT(((50*POWER(80,POWER(COS(PI()*MOD(Calculator!$B$32/Calculator!$F$17,1)),2))+MIN(500,MAX(30,100*EXP(-0.3*'VSWR Calculator'!$C$24)*(1+3*ABS(MOD('VSWR Calculator'!$C$23/Calculator!$F$17/2,1)-0.5))))/'VSWR Calculator'!$C$25)-$C71)^2+(1500*ABS(SIN(2*PI()*MOD(Calculator!$B$32/Calculator!$F$17,1)))*IF(MOD(Calculator!$B$32/Calculator!$F$17,1)&lt;0.5,-1,1))^2)/SQRT(((50*POWER(80,POWER(COS(PI()*MOD(Calculator!$B$32/Calculator!$F$17,1)),2))+MIN(500,MAX(30,100*EXP(-0.3*'VSWR Calculator'!$C$24)*(1+3*ABS(MOD('VSWR Calculator'!$C$23/Calculator!$F$17/2,1)-0.5))))/'VSWR Calculator'!$C$25)+$C71)^2+(1500*ABS(SIN(2*PI()*MOD(Calculator!$B$32/Calculator!$F$17,1)))*IF(MOD(Calculator!$B$32/Calculator!$F$17,1)&lt;0.5,-1,1))^2))/(1-SQRT(((50*POWER(80,POWER(COS(PI()*MOD(Calculator!$B$32/Calculator!$F$17,1)),2))+MIN(500,MAX(30,100*EXP(-0.3*'VSWR Calculator'!$C$24)*(1+3*ABS(MOD('VSWR Calculator'!$C$23/Calculator!$F$17/2,1)-0.5))))/'VSWR Calculator'!$C$25)-$C71)^2+(1500*ABS(SIN(2*PI()*MOD(Calculator!$B$32/Calculator!$F$17,1)))*IF(MOD(Calculator!$B$32/Calculator!$F$17,1)&lt;0.5,-1,1))^2)/SQRT(((50*POWER(80,POWER(COS(PI()*MOD(Calculator!$B$32/Calculator!$F$17,1)),2))+MIN(500,MAX(30,100*EXP(-0.3*'VSWR Calculator'!$C$24)*(1+3*ABS(MOD('VSWR Calculator'!$C$23/Calculator!$F$17/2,1)-0.5))))/'VSWR Calculator'!$C$25)+$C71)^2+(1500*ABS(SIN(2*PI()*MOD(Calculator!$B$32/Calculator!$F$17,1)))*IF(MOD(Calculator!$B$32/Calculator!$F$17,1)&lt;0.5,-1,1))^2)),2))</f>
        <v>13.59</v>
      </c>
      <c r="DC71" s="253" t="str">
        <f aca="false">IF(OR(Calculator!$E$18&lt;&gt;"YES",Calculator!$B$32&lt;Calculator!$G$18),"—",ROUND((1+SQRT(((50*POWER(80,POWER(COS(PI()*MOD(Calculator!$B$32/Calculator!$F$18,1)),2))+MIN(500,MAX(30,100*EXP(-0.3*'VSWR Calculator'!$C$24)*(1+3*ABS(MOD('VSWR Calculator'!$C$23/Calculator!$F$18/2,1)-0.5))))/'VSWR Calculator'!$C$25)-$C71)^2+(1500*ABS(SIN(2*PI()*MOD(Calculator!$B$32/Calculator!$F$18,1)))*IF(MOD(Calculator!$B$32/Calculator!$F$18,1)&lt;0.5,-1,1))^2)/SQRT(((50*POWER(80,POWER(COS(PI()*MOD(Calculator!$B$32/Calculator!$F$18,1)),2))+MIN(500,MAX(30,100*EXP(-0.3*'VSWR Calculator'!$C$24)*(1+3*ABS(MOD('VSWR Calculator'!$C$23/Calculator!$F$18/2,1)-0.5))))/'VSWR Calculator'!$C$25)+$C71)^2+(1500*ABS(SIN(2*PI()*MOD(Calculator!$B$32/Calculator!$F$18,1)))*IF(MOD(Calculator!$B$32/Calculator!$F$18,1)&lt;0.5,-1,1))^2))/(1-SQRT(((50*POWER(80,POWER(COS(PI()*MOD(Calculator!$B$32/Calculator!$F$18,1)),2))+MIN(500,MAX(30,100*EXP(-0.3*'VSWR Calculator'!$C$24)*(1+3*ABS(MOD('VSWR Calculator'!$C$23/Calculator!$F$18/2,1)-0.5))))/'VSWR Calculator'!$C$25)-$C71)^2+(1500*ABS(SIN(2*PI()*MOD(Calculator!$B$32/Calculator!$F$18,1)))*IF(MOD(Calculator!$B$32/Calculator!$F$18,1)&lt;0.5,-1,1))^2)/SQRT(((50*POWER(80,POWER(COS(PI()*MOD(Calculator!$B$32/Calculator!$F$18,1)),2))+MIN(500,MAX(30,100*EXP(-0.3*'VSWR Calculator'!$C$24)*(1+3*ABS(MOD('VSWR Calculator'!$C$23/Calculator!$F$18/2,1)-0.5))))/'VSWR Calculator'!$C$25)+$C71)^2+(1500*ABS(SIN(2*PI()*MOD(Calculator!$B$32/Calculator!$F$18,1)))*IF(MOD(Calculator!$B$32/Calculator!$F$18,1)&lt;0.5,-1,1))^2)),2))</f>
        <v>—</v>
      </c>
      <c r="DD71" s="253" t="str">
        <f aca="false">IF(OR(Calculator!$E$19&lt;&gt;"YES",Calculator!$B$32&lt;Calculator!$G$19),"—",ROUND((1+SQRT(((50*POWER(80,POWER(COS(PI()*MOD(Calculator!$B$32/Calculator!$F$19,1)),2))+MIN(500,MAX(30,100*EXP(-0.3*'VSWR Calculator'!$C$24)*(1+3*ABS(MOD('VSWR Calculator'!$C$23/Calculator!$F$19/2,1)-0.5))))/'VSWR Calculator'!$C$25)-$C71)^2+(1500*ABS(SIN(2*PI()*MOD(Calculator!$B$32/Calculator!$F$19,1)))*IF(MOD(Calculator!$B$32/Calculator!$F$19,1)&lt;0.5,-1,1))^2)/SQRT(((50*POWER(80,POWER(COS(PI()*MOD(Calculator!$B$32/Calculator!$F$19,1)),2))+MIN(500,MAX(30,100*EXP(-0.3*'VSWR Calculator'!$C$24)*(1+3*ABS(MOD('VSWR Calculator'!$C$23/Calculator!$F$19/2,1)-0.5))))/'VSWR Calculator'!$C$25)+$C71)^2+(1500*ABS(SIN(2*PI()*MOD(Calculator!$B$32/Calculator!$F$19,1)))*IF(MOD(Calculator!$B$32/Calculator!$F$19,1)&lt;0.5,-1,1))^2))/(1-SQRT(((50*POWER(80,POWER(COS(PI()*MOD(Calculator!$B$32/Calculator!$F$19,1)),2))+MIN(500,MAX(30,100*EXP(-0.3*'VSWR Calculator'!$C$24)*(1+3*ABS(MOD('VSWR Calculator'!$C$23/Calculator!$F$19/2,1)-0.5))))/'VSWR Calculator'!$C$25)-$C71)^2+(1500*ABS(SIN(2*PI()*MOD(Calculator!$B$32/Calculator!$F$19,1)))*IF(MOD(Calculator!$B$32/Calculator!$F$19,1)&lt;0.5,-1,1))^2)/SQRT(((50*POWER(80,POWER(COS(PI()*MOD(Calculator!$B$32/Calculator!$F$19,1)),2))+MIN(500,MAX(30,100*EXP(-0.3*'VSWR Calculator'!$C$24)*(1+3*ABS(MOD('VSWR Calculator'!$C$23/Calculator!$F$19/2,1)-0.5))))/'VSWR Calculator'!$C$25)+$C71)^2+(1500*ABS(SIN(2*PI()*MOD(Calculator!$B$32/Calculator!$F$19,1)))*IF(MOD(Calculator!$B$32/Calculator!$F$19,1)&lt;0.5,-1,1))^2)),2))</f>
        <v>—</v>
      </c>
      <c r="DE71" s="253" t="str">
        <f aca="false">IF(OR(Calculator!$E$20&lt;&gt;"YES",Calculator!$B$32&lt;Calculator!$G$20),"—",ROUND((1+SQRT(((50*POWER(80,POWER(COS(PI()*MOD(Calculator!$B$32/Calculator!$F$20,1)),2))+MIN(500,MAX(30,100*EXP(-0.3*'VSWR Calculator'!$C$24)*(1+3*ABS(MOD('VSWR Calculator'!$C$23/Calculator!$F$20/2,1)-0.5))))/'VSWR Calculator'!$C$25)-$C71)^2+(1500*ABS(SIN(2*PI()*MOD(Calculator!$B$32/Calculator!$F$20,1)))*IF(MOD(Calculator!$B$32/Calculator!$F$20,1)&lt;0.5,-1,1))^2)/SQRT(((50*POWER(80,POWER(COS(PI()*MOD(Calculator!$B$32/Calculator!$F$20,1)),2))+MIN(500,MAX(30,100*EXP(-0.3*'VSWR Calculator'!$C$24)*(1+3*ABS(MOD('VSWR Calculator'!$C$23/Calculator!$F$20/2,1)-0.5))))/'VSWR Calculator'!$C$25)+$C71)^2+(1500*ABS(SIN(2*PI()*MOD(Calculator!$B$32/Calculator!$F$20,1)))*IF(MOD(Calculator!$B$32/Calculator!$F$20,1)&lt;0.5,-1,1))^2))/(1-SQRT(((50*POWER(80,POWER(COS(PI()*MOD(Calculator!$B$32/Calculator!$F$20,1)),2))+MIN(500,MAX(30,100*EXP(-0.3*'VSWR Calculator'!$C$24)*(1+3*ABS(MOD('VSWR Calculator'!$C$23/Calculator!$F$20/2,1)-0.5))))/'VSWR Calculator'!$C$25)-$C71)^2+(1500*ABS(SIN(2*PI()*MOD(Calculator!$B$32/Calculator!$F$20,1)))*IF(MOD(Calculator!$B$32/Calculator!$F$20,1)&lt;0.5,-1,1))^2)/SQRT(((50*POWER(80,POWER(COS(PI()*MOD(Calculator!$B$32/Calculator!$F$20,1)),2))+MIN(500,MAX(30,100*EXP(-0.3*'VSWR Calculator'!$C$24)*(1+3*ABS(MOD('VSWR Calculator'!$C$23/Calculator!$F$20/2,1)-0.5))))/'VSWR Calculator'!$C$25)+$C71)^2+(1500*ABS(SIN(2*PI()*MOD(Calculator!$B$32/Calculator!$F$20,1)))*IF(MOD(Calculator!$B$32/Calculator!$F$20,1)&lt;0.5,-1,1))^2)),2))</f>
        <v>—</v>
      </c>
      <c r="DF71" s="253" t="str">
        <f aca="false">IF(OR(Calculator!$E$21&lt;&gt;"YES",Calculator!$B$32&lt;Calculator!$G$21),"—",ROUND((1+SQRT(((50*POWER(80,POWER(COS(PI()*MOD(Calculator!$B$32/Calculator!$F$21,1)),2))+MIN(500,MAX(30,100*EXP(-0.3*'VSWR Calculator'!$C$24)*(1+3*ABS(MOD('VSWR Calculator'!$C$23/Calculator!$F$21/2,1)-0.5))))/'VSWR Calculator'!$C$25)-$C71)^2+(1500*ABS(SIN(2*PI()*MOD(Calculator!$B$32/Calculator!$F$21,1)))*IF(MOD(Calculator!$B$32/Calculator!$F$21,1)&lt;0.5,-1,1))^2)/SQRT(((50*POWER(80,POWER(COS(PI()*MOD(Calculator!$B$32/Calculator!$F$21,1)),2))+MIN(500,MAX(30,100*EXP(-0.3*'VSWR Calculator'!$C$24)*(1+3*ABS(MOD('VSWR Calculator'!$C$23/Calculator!$F$21/2,1)-0.5))))/'VSWR Calculator'!$C$25)+$C71)^2+(1500*ABS(SIN(2*PI()*MOD(Calculator!$B$32/Calculator!$F$21,1)))*IF(MOD(Calculator!$B$32/Calculator!$F$21,1)&lt;0.5,-1,1))^2))/(1-SQRT(((50*POWER(80,POWER(COS(PI()*MOD(Calculator!$B$32/Calculator!$F$21,1)),2))+MIN(500,MAX(30,100*EXP(-0.3*'VSWR Calculator'!$C$24)*(1+3*ABS(MOD('VSWR Calculator'!$C$23/Calculator!$F$21/2,1)-0.5))))/'VSWR Calculator'!$C$25)-$C71)^2+(1500*ABS(SIN(2*PI()*MOD(Calculator!$B$32/Calculator!$F$21,1)))*IF(MOD(Calculator!$B$32/Calculator!$F$21,1)&lt;0.5,-1,1))^2)/SQRT(((50*POWER(80,POWER(COS(PI()*MOD(Calculator!$B$32/Calculator!$F$21,1)),2))+MIN(500,MAX(30,100*EXP(-0.3*'VSWR Calculator'!$C$24)*(1+3*ABS(MOD('VSWR Calculator'!$C$23/Calculator!$F$21/2,1)-0.5))))/'VSWR Calculator'!$C$25)+$C71)^2+(1500*ABS(SIN(2*PI()*MOD(Calculator!$B$32/Calculator!$F$21,1)))*IF(MOD(Calculator!$B$32/Calculator!$F$21,1)&lt;0.5,-1,1))^2)),2))</f>
        <v>—</v>
      </c>
      <c r="DG71" s="253" t="str">
        <f aca="false">IF(OR(Calculator!$E$22&lt;&gt;"YES",Calculator!$B$32&lt;Calculator!$G$22),"—",ROUND((1+SQRT(((50*POWER(80,POWER(COS(PI()*MOD(Calculator!$B$32/Calculator!$F$22,1)),2))+MIN(500,MAX(30,100*EXP(-0.3*'VSWR Calculator'!$C$24)*(1+3*ABS(MOD('VSWR Calculator'!$C$23/Calculator!$F$22/2,1)-0.5))))/'VSWR Calculator'!$C$25)-$C71)^2+(1500*ABS(SIN(2*PI()*MOD(Calculator!$B$32/Calculator!$F$22,1)))*IF(MOD(Calculator!$B$32/Calculator!$F$22,1)&lt;0.5,-1,1))^2)/SQRT(((50*POWER(80,POWER(COS(PI()*MOD(Calculator!$B$32/Calculator!$F$22,1)),2))+MIN(500,MAX(30,100*EXP(-0.3*'VSWR Calculator'!$C$24)*(1+3*ABS(MOD('VSWR Calculator'!$C$23/Calculator!$F$22/2,1)-0.5))))/'VSWR Calculator'!$C$25)+$C71)^2+(1500*ABS(SIN(2*PI()*MOD(Calculator!$B$32/Calculator!$F$22,1)))*IF(MOD(Calculator!$B$32/Calculator!$F$22,1)&lt;0.5,-1,1))^2))/(1-SQRT(((50*POWER(80,POWER(COS(PI()*MOD(Calculator!$B$32/Calculator!$F$22,1)),2))+MIN(500,MAX(30,100*EXP(-0.3*'VSWR Calculator'!$C$24)*(1+3*ABS(MOD('VSWR Calculator'!$C$23/Calculator!$F$22/2,1)-0.5))))/'VSWR Calculator'!$C$25)-$C71)^2+(1500*ABS(SIN(2*PI()*MOD(Calculator!$B$32/Calculator!$F$22,1)))*IF(MOD(Calculator!$B$32/Calculator!$F$22,1)&lt;0.5,-1,1))^2)/SQRT(((50*POWER(80,POWER(COS(PI()*MOD(Calculator!$B$32/Calculator!$F$22,1)),2))+MIN(500,MAX(30,100*EXP(-0.3*'VSWR Calculator'!$C$24)*(1+3*ABS(MOD('VSWR Calculator'!$C$23/Calculator!$F$22/2,1)-0.5))))/'VSWR Calculator'!$C$25)+$C71)^2+(1500*ABS(SIN(2*PI()*MOD(Calculator!$B$32/Calculator!$F$22,1)))*IF(MOD(Calculator!$B$32/Calculator!$F$22,1)&lt;0.5,-1,1))^2)),2))</f>
        <v>—</v>
      </c>
      <c r="DH71" s="253" t="n">
        <f aca="false">IFERROR(ROUND((IF(ISNUMBER(CW71),CW71,0)+IF(ISNUMBER(CX71),CX71,0)+IF(ISNUMBER(CY71),CY71,0)+IF(ISNUMBER(CZ71),CZ71,0)+IF(ISNUMBER(DA71),DA71,0)+IF(ISNUMBER(DB71),DB71,0)+IF(ISNUMBER(DC71),DC71,0)+IF(ISNUMBER(DD71),DD71,0)+IF(ISNUMBER(DE71),DE71,0)+IF(ISNUMBER(DF71),DF71,0)+IF(ISNUMBER(DG71),DG71,0))/(IF(ISNUMBER(CW71),1,0)+IF(ISNUMBER(CX71),1,0)+IF(ISNUMBER(CY71),1,0)+IF(ISNUMBER(CZ71),1,0)+IF(ISNUMBER(DA71),1,0)+IF(ISNUMBER(DB71),1,0)+IF(ISNUMBER(DC71),1,0)+IF(ISNUMBER(DD71),1,0)+IF(ISNUMBER(DE71),1,0)+IF(ISNUMBER(DF71),1,0)+IF(ISNUMBER(DG71),1,0)),4),"")</f>
        <v>7.985</v>
      </c>
      <c r="DI71" s="253" t="str">
        <f aca="false">IF(OR(Calculator!$E$12&lt;&gt;"YES",Calculator!$B$33&lt;Calculator!$G$12),"—",ROUND((1+SQRT(((50*POWER(80,POWER(COS(PI()*MOD(Calculator!$B$33/Calculator!$F$12,1)),2))+MIN(500,MAX(30,100*EXP(-0.3*'VSWR Calculator'!$C$24)*(1+3*ABS(MOD('VSWR Calculator'!$C$23/Calculator!$F$12/2,1)-0.5))))/'VSWR Calculator'!$C$25)-$C71)^2+(1500*ABS(SIN(2*PI()*MOD(Calculator!$B$33/Calculator!$F$12,1)))*IF(MOD(Calculator!$B$33/Calculator!$F$12,1)&lt;0.5,-1,1))^2)/SQRT(((50*POWER(80,POWER(COS(PI()*MOD(Calculator!$B$33/Calculator!$F$12,1)),2))+MIN(500,MAX(30,100*EXP(-0.3*'VSWR Calculator'!$C$24)*(1+3*ABS(MOD('VSWR Calculator'!$C$23/Calculator!$F$12/2,1)-0.5))))/'VSWR Calculator'!$C$25)+$C71)^2+(1500*ABS(SIN(2*PI()*MOD(Calculator!$B$33/Calculator!$F$12,1)))*IF(MOD(Calculator!$B$33/Calculator!$F$12,1)&lt;0.5,-1,1))^2))/(1-SQRT(((50*POWER(80,POWER(COS(PI()*MOD(Calculator!$B$33/Calculator!$F$12,1)),2))+MIN(500,MAX(30,100*EXP(-0.3*'VSWR Calculator'!$C$24)*(1+3*ABS(MOD('VSWR Calculator'!$C$23/Calculator!$F$12/2,1)-0.5))))/'VSWR Calculator'!$C$25)-$C71)^2+(1500*ABS(SIN(2*PI()*MOD(Calculator!$B$33/Calculator!$F$12,1)))*IF(MOD(Calculator!$B$33/Calculator!$F$12,1)&lt;0.5,-1,1))^2)/SQRT(((50*POWER(80,POWER(COS(PI()*MOD(Calculator!$B$33/Calculator!$F$12,1)),2))+MIN(500,MAX(30,100*EXP(-0.3*'VSWR Calculator'!$C$24)*(1+3*ABS(MOD('VSWR Calculator'!$C$23/Calculator!$F$12/2,1)-0.5))))/'VSWR Calculator'!$C$25)+$C71)^2+(1500*ABS(SIN(2*PI()*MOD(Calculator!$B$33/Calculator!$F$12,1)))*IF(MOD(Calculator!$B$33/Calculator!$F$12,1)&lt;0.5,-1,1))^2)),2))</f>
        <v>—</v>
      </c>
      <c r="DJ71" s="253" t="str">
        <f aca="false">IF(OR(Calculator!$E$13&lt;&gt;"YES",Calculator!$B$33&lt;Calculator!$G$13),"—",ROUND((1+SQRT(((50*POWER(80,POWER(COS(PI()*MOD(Calculator!$B$33/Calculator!$F$13,1)),2))+MIN(500,MAX(30,100*EXP(-0.3*'VSWR Calculator'!$C$24)*(1+3*ABS(MOD('VSWR Calculator'!$C$23/Calculator!$F$13/2,1)-0.5))))/'VSWR Calculator'!$C$25)-$C71)^2+(1500*ABS(SIN(2*PI()*MOD(Calculator!$B$33/Calculator!$F$13,1)))*IF(MOD(Calculator!$B$33/Calculator!$F$13,1)&lt;0.5,-1,1))^2)/SQRT(((50*POWER(80,POWER(COS(PI()*MOD(Calculator!$B$33/Calculator!$F$13,1)),2))+MIN(500,MAX(30,100*EXP(-0.3*'VSWR Calculator'!$C$24)*(1+3*ABS(MOD('VSWR Calculator'!$C$23/Calculator!$F$13/2,1)-0.5))))/'VSWR Calculator'!$C$25)+$C71)^2+(1500*ABS(SIN(2*PI()*MOD(Calculator!$B$33/Calculator!$F$13,1)))*IF(MOD(Calculator!$B$33/Calculator!$F$13,1)&lt;0.5,-1,1))^2))/(1-SQRT(((50*POWER(80,POWER(COS(PI()*MOD(Calculator!$B$33/Calculator!$F$13,1)),2))+MIN(500,MAX(30,100*EXP(-0.3*'VSWR Calculator'!$C$24)*(1+3*ABS(MOD('VSWR Calculator'!$C$23/Calculator!$F$13/2,1)-0.5))))/'VSWR Calculator'!$C$25)-$C71)^2+(1500*ABS(SIN(2*PI()*MOD(Calculator!$B$33/Calculator!$F$13,1)))*IF(MOD(Calculator!$B$33/Calculator!$F$13,1)&lt;0.5,-1,1))^2)/SQRT(((50*POWER(80,POWER(COS(PI()*MOD(Calculator!$B$33/Calculator!$F$13,1)),2))+MIN(500,MAX(30,100*EXP(-0.3*'VSWR Calculator'!$C$24)*(1+3*ABS(MOD('VSWR Calculator'!$C$23/Calculator!$F$13/2,1)-0.5))))/'VSWR Calculator'!$C$25)+$C71)^2+(1500*ABS(SIN(2*PI()*MOD(Calculator!$B$33/Calculator!$F$13,1)))*IF(MOD(Calculator!$B$33/Calculator!$F$13,1)&lt;0.5,-1,1))^2)),2))</f>
        <v>—</v>
      </c>
      <c r="DK71" s="253" t="str">
        <f aca="false">IF(OR(Calculator!$E$14&lt;&gt;"YES",Calculator!$B$33&lt;Calculator!$G$14),"—",ROUND((1+SQRT(((50*POWER(80,POWER(COS(PI()*MOD(Calculator!$B$33/Calculator!$F$14,1)),2))+MIN(500,MAX(30,100*EXP(-0.3*'VSWR Calculator'!$C$24)*(1+3*ABS(MOD('VSWR Calculator'!$C$23/Calculator!$F$14/2,1)-0.5))))/'VSWR Calculator'!$C$25)-$C71)^2+(1500*ABS(SIN(2*PI()*MOD(Calculator!$B$33/Calculator!$F$14,1)))*IF(MOD(Calculator!$B$33/Calculator!$F$14,1)&lt;0.5,-1,1))^2)/SQRT(((50*POWER(80,POWER(COS(PI()*MOD(Calculator!$B$33/Calculator!$F$14,1)),2))+MIN(500,MAX(30,100*EXP(-0.3*'VSWR Calculator'!$C$24)*(1+3*ABS(MOD('VSWR Calculator'!$C$23/Calculator!$F$14/2,1)-0.5))))/'VSWR Calculator'!$C$25)+$C71)^2+(1500*ABS(SIN(2*PI()*MOD(Calculator!$B$33/Calculator!$F$14,1)))*IF(MOD(Calculator!$B$33/Calculator!$F$14,1)&lt;0.5,-1,1))^2))/(1-SQRT(((50*POWER(80,POWER(COS(PI()*MOD(Calculator!$B$33/Calculator!$F$14,1)),2))+MIN(500,MAX(30,100*EXP(-0.3*'VSWR Calculator'!$C$24)*(1+3*ABS(MOD('VSWR Calculator'!$C$23/Calculator!$F$14/2,1)-0.5))))/'VSWR Calculator'!$C$25)-$C71)^2+(1500*ABS(SIN(2*PI()*MOD(Calculator!$B$33/Calculator!$F$14,1)))*IF(MOD(Calculator!$B$33/Calculator!$F$14,1)&lt;0.5,-1,1))^2)/SQRT(((50*POWER(80,POWER(COS(PI()*MOD(Calculator!$B$33/Calculator!$F$14,1)),2))+MIN(500,MAX(30,100*EXP(-0.3*'VSWR Calculator'!$C$24)*(1+3*ABS(MOD('VSWR Calculator'!$C$23/Calculator!$F$14/2,1)-0.5))))/'VSWR Calculator'!$C$25)+$C71)^2+(1500*ABS(SIN(2*PI()*MOD(Calculator!$B$33/Calculator!$F$14,1)))*IF(MOD(Calculator!$B$33/Calculator!$F$14,1)&lt;0.5,-1,1))^2)),2))</f>
        <v>—</v>
      </c>
      <c r="DL71" s="253" t="n">
        <f aca="false">IF(OR(Calculator!$E$15&lt;&gt;"YES",Calculator!$B$33&lt;Calculator!$G$15),"—",ROUND((1+SQRT(((50*POWER(80,POWER(COS(PI()*MOD(Calculator!$B$33/Calculator!$F$15,1)),2))+MIN(500,MAX(30,100*EXP(-0.3*'VSWR Calculator'!$C$24)*(1+3*ABS(MOD('VSWR Calculator'!$C$23/Calculator!$F$15/2,1)-0.5))))/'VSWR Calculator'!$C$25)-$C71)^2+(1500*ABS(SIN(2*PI()*MOD(Calculator!$B$33/Calculator!$F$15,1)))*IF(MOD(Calculator!$B$33/Calculator!$F$15,1)&lt;0.5,-1,1))^2)/SQRT(((50*POWER(80,POWER(COS(PI()*MOD(Calculator!$B$33/Calculator!$F$15,1)),2))+MIN(500,MAX(30,100*EXP(-0.3*'VSWR Calculator'!$C$24)*(1+3*ABS(MOD('VSWR Calculator'!$C$23/Calculator!$F$15/2,1)-0.5))))/'VSWR Calculator'!$C$25)+$C71)^2+(1500*ABS(SIN(2*PI()*MOD(Calculator!$B$33/Calculator!$F$15,1)))*IF(MOD(Calculator!$B$33/Calculator!$F$15,1)&lt;0.5,-1,1))^2))/(1-SQRT(((50*POWER(80,POWER(COS(PI()*MOD(Calculator!$B$33/Calculator!$F$15,1)),2))+MIN(500,MAX(30,100*EXP(-0.3*'VSWR Calculator'!$C$24)*(1+3*ABS(MOD('VSWR Calculator'!$C$23/Calculator!$F$15/2,1)-0.5))))/'VSWR Calculator'!$C$25)-$C71)^2+(1500*ABS(SIN(2*PI()*MOD(Calculator!$B$33/Calculator!$F$15,1)))*IF(MOD(Calculator!$B$33/Calculator!$F$15,1)&lt;0.5,-1,1))^2)/SQRT(((50*POWER(80,POWER(COS(PI()*MOD(Calculator!$B$33/Calculator!$F$15,1)),2))+MIN(500,MAX(30,100*EXP(-0.3*'VSWR Calculator'!$C$24)*(1+3*ABS(MOD('VSWR Calculator'!$C$23/Calculator!$F$15/2,1)-0.5))))/'VSWR Calculator'!$C$25)+$C71)^2+(1500*ABS(SIN(2*PI()*MOD(Calculator!$B$33/Calculator!$F$15,1)))*IF(MOD(Calculator!$B$33/Calculator!$F$15,1)&lt;0.5,-1,1))^2)),2))</f>
        <v>2.51</v>
      </c>
      <c r="DM71" s="253" t="str">
        <f aca="false">IF(OR(Calculator!$E$16&lt;&gt;"YES",Calculator!$B$33&lt;Calculator!$G$16),"—",ROUND((1+SQRT(((50*POWER(80,POWER(COS(PI()*MOD(Calculator!$B$33/Calculator!$F$16,1)),2))+MIN(500,MAX(30,100*EXP(-0.3*'VSWR Calculator'!$C$24)*(1+3*ABS(MOD('VSWR Calculator'!$C$23/Calculator!$F$16/2,1)-0.5))))/'VSWR Calculator'!$C$25)-$C71)^2+(1500*ABS(SIN(2*PI()*MOD(Calculator!$B$33/Calculator!$F$16,1)))*IF(MOD(Calculator!$B$33/Calculator!$F$16,1)&lt;0.5,-1,1))^2)/SQRT(((50*POWER(80,POWER(COS(PI()*MOD(Calculator!$B$33/Calculator!$F$16,1)),2))+MIN(500,MAX(30,100*EXP(-0.3*'VSWR Calculator'!$C$24)*(1+3*ABS(MOD('VSWR Calculator'!$C$23/Calculator!$F$16/2,1)-0.5))))/'VSWR Calculator'!$C$25)+$C71)^2+(1500*ABS(SIN(2*PI()*MOD(Calculator!$B$33/Calculator!$F$16,1)))*IF(MOD(Calculator!$B$33/Calculator!$F$16,1)&lt;0.5,-1,1))^2))/(1-SQRT(((50*POWER(80,POWER(COS(PI()*MOD(Calculator!$B$33/Calculator!$F$16,1)),2))+MIN(500,MAX(30,100*EXP(-0.3*'VSWR Calculator'!$C$24)*(1+3*ABS(MOD('VSWR Calculator'!$C$23/Calculator!$F$16/2,1)-0.5))))/'VSWR Calculator'!$C$25)-$C71)^2+(1500*ABS(SIN(2*PI()*MOD(Calculator!$B$33/Calculator!$F$16,1)))*IF(MOD(Calculator!$B$33/Calculator!$F$16,1)&lt;0.5,-1,1))^2)/SQRT(((50*POWER(80,POWER(COS(PI()*MOD(Calculator!$B$33/Calculator!$F$16,1)),2))+MIN(500,MAX(30,100*EXP(-0.3*'VSWR Calculator'!$C$24)*(1+3*ABS(MOD('VSWR Calculator'!$C$23/Calculator!$F$16/2,1)-0.5))))/'VSWR Calculator'!$C$25)+$C71)^2+(1500*ABS(SIN(2*PI()*MOD(Calculator!$B$33/Calculator!$F$16,1)))*IF(MOD(Calculator!$B$33/Calculator!$F$16,1)&lt;0.5,-1,1))^2)),2))</f>
        <v>—</v>
      </c>
      <c r="DN71" s="253" t="n">
        <f aca="false">IF(OR(Calculator!$E$17&lt;&gt;"YES",Calculator!$B$33&lt;Calculator!$G$17),"—",ROUND((1+SQRT(((50*POWER(80,POWER(COS(PI()*MOD(Calculator!$B$33/Calculator!$F$17,1)),2))+MIN(500,MAX(30,100*EXP(-0.3*'VSWR Calculator'!$C$24)*(1+3*ABS(MOD('VSWR Calculator'!$C$23/Calculator!$F$17/2,1)-0.5))))/'VSWR Calculator'!$C$25)-$C71)^2+(1500*ABS(SIN(2*PI()*MOD(Calculator!$B$33/Calculator!$F$17,1)))*IF(MOD(Calculator!$B$33/Calculator!$F$17,1)&lt;0.5,-1,1))^2)/SQRT(((50*POWER(80,POWER(COS(PI()*MOD(Calculator!$B$33/Calculator!$F$17,1)),2))+MIN(500,MAX(30,100*EXP(-0.3*'VSWR Calculator'!$C$24)*(1+3*ABS(MOD('VSWR Calculator'!$C$23/Calculator!$F$17/2,1)-0.5))))/'VSWR Calculator'!$C$25)+$C71)^2+(1500*ABS(SIN(2*PI()*MOD(Calculator!$B$33/Calculator!$F$17,1)))*IF(MOD(Calculator!$B$33/Calculator!$F$17,1)&lt;0.5,-1,1))^2))/(1-SQRT(((50*POWER(80,POWER(COS(PI()*MOD(Calculator!$B$33/Calculator!$F$17,1)),2))+MIN(500,MAX(30,100*EXP(-0.3*'VSWR Calculator'!$C$24)*(1+3*ABS(MOD('VSWR Calculator'!$C$23/Calculator!$F$17/2,1)-0.5))))/'VSWR Calculator'!$C$25)-$C71)^2+(1500*ABS(SIN(2*PI()*MOD(Calculator!$B$33/Calculator!$F$17,1)))*IF(MOD(Calculator!$B$33/Calculator!$F$17,1)&lt;0.5,-1,1))^2)/SQRT(((50*POWER(80,POWER(COS(PI()*MOD(Calculator!$B$33/Calculator!$F$17,1)),2))+MIN(500,MAX(30,100*EXP(-0.3*'VSWR Calculator'!$C$24)*(1+3*ABS(MOD('VSWR Calculator'!$C$23/Calculator!$F$17/2,1)-0.5))))/'VSWR Calculator'!$C$25)+$C71)^2+(1500*ABS(SIN(2*PI()*MOD(Calculator!$B$33/Calculator!$F$17,1)))*IF(MOD(Calculator!$B$33/Calculator!$F$17,1)&lt;0.5,-1,1))^2)),2))</f>
        <v>14.76</v>
      </c>
      <c r="DO71" s="253" t="str">
        <f aca="false">IF(OR(Calculator!$E$18&lt;&gt;"YES",Calculator!$B$33&lt;Calculator!$G$18),"—",ROUND((1+SQRT(((50*POWER(80,POWER(COS(PI()*MOD(Calculator!$B$33/Calculator!$F$18,1)),2))+MIN(500,MAX(30,100*EXP(-0.3*'VSWR Calculator'!$C$24)*(1+3*ABS(MOD('VSWR Calculator'!$C$23/Calculator!$F$18/2,1)-0.5))))/'VSWR Calculator'!$C$25)-$C71)^2+(1500*ABS(SIN(2*PI()*MOD(Calculator!$B$33/Calculator!$F$18,1)))*IF(MOD(Calculator!$B$33/Calculator!$F$18,1)&lt;0.5,-1,1))^2)/SQRT(((50*POWER(80,POWER(COS(PI()*MOD(Calculator!$B$33/Calculator!$F$18,1)),2))+MIN(500,MAX(30,100*EXP(-0.3*'VSWR Calculator'!$C$24)*(1+3*ABS(MOD('VSWR Calculator'!$C$23/Calculator!$F$18/2,1)-0.5))))/'VSWR Calculator'!$C$25)+$C71)^2+(1500*ABS(SIN(2*PI()*MOD(Calculator!$B$33/Calculator!$F$18,1)))*IF(MOD(Calculator!$B$33/Calculator!$F$18,1)&lt;0.5,-1,1))^2))/(1-SQRT(((50*POWER(80,POWER(COS(PI()*MOD(Calculator!$B$33/Calculator!$F$18,1)),2))+MIN(500,MAX(30,100*EXP(-0.3*'VSWR Calculator'!$C$24)*(1+3*ABS(MOD('VSWR Calculator'!$C$23/Calculator!$F$18/2,1)-0.5))))/'VSWR Calculator'!$C$25)-$C71)^2+(1500*ABS(SIN(2*PI()*MOD(Calculator!$B$33/Calculator!$F$18,1)))*IF(MOD(Calculator!$B$33/Calculator!$F$18,1)&lt;0.5,-1,1))^2)/SQRT(((50*POWER(80,POWER(COS(PI()*MOD(Calculator!$B$33/Calculator!$F$18,1)),2))+MIN(500,MAX(30,100*EXP(-0.3*'VSWR Calculator'!$C$24)*(1+3*ABS(MOD('VSWR Calculator'!$C$23/Calculator!$F$18/2,1)-0.5))))/'VSWR Calculator'!$C$25)+$C71)^2+(1500*ABS(SIN(2*PI()*MOD(Calculator!$B$33/Calculator!$F$18,1)))*IF(MOD(Calculator!$B$33/Calculator!$F$18,1)&lt;0.5,-1,1))^2)),2))</f>
        <v>—</v>
      </c>
      <c r="DP71" s="253" t="str">
        <f aca="false">IF(OR(Calculator!$E$19&lt;&gt;"YES",Calculator!$B$33&lt;Calculator!$G$19),"—",ROUND((1+SQRT(((50*POWER(80,POWER(COS(PI()*MOD(Calculator!$B$33/Calculator!$F$19,1)),2))+MIN(500,MAX(30,100*EXP(-0.3*'VSWR Calculator'!$C$24)*(1+3*ABS(MOD('VSWR Calculator'!$C$23/Calculator!$F$19/2,1)-0.5))))/'VSWR Calculator'!$C$25)-$C71)^2+(1500*ABS(SIN(2*PI()*MOD(Calculator!$B$33/Calculator!$F$19,1)))*IF(MOD(Calculator!$B$33/Calculator!$F$19,1)&lt;0.5,-1,1))^2)/SQRT(((50*POWER(80,POWER(COS(PI()*MOD(Calculator!$B$33/Calculator!$F$19,1)),2))+MIN(500,MAX(30,100*EXP(-0.3*'VSWR Calculator'!$C$24)*(1+3*ABS(MOD('VSWR Calculator'!$C$23/Calculator!$F$19/2,1)-0.5))))/'VSWR Calculator'!$C$25)+$C71)^2+(1500*ABS(SIN(2*PI()*MOD(Calculator!$B$33/Calculator!$F$19,1)))*IF(MOD(Calculator!$B$33/Calculator!$F$19,1)&lt;0.5,-1,1))^2))/(1-SQRT(((50*POWER(80,POWER(COS(PI()*MOD(Calculator!$B$33/Calculator!$F$19,1)),2))+MIN(500,MAX(30,100*EXP(-0.3*'VSWR Calculator'!$C$24)*(1+3*ABS(MOD('VSWR Calculator'!$C$23/Calculator!$F$19/2,1)-0.5))))/'VSWR Calculator'!$C$25)-$C71)^2+(1500*ABS(SIN(2*PI()*MOD(Calculator!$B$33/Calculator!$F$19,1)))*IF(MOD(Calculator!$B$33/Calculator!$F$19,1)&lt;0.5,-1,1))^2)/SQRT(((50*POWER(80,POWER(COS(PI()*MOD(Calculator!$B$33/Calculator!$F$19,1)),2))+MIN(500,MAX(30,100*EXP(-0.3*'VSWR Calculator'!$C$24)*(1+3*ABS(MOD('VSWR Calculator'!$C$23/Calculator!$F$19/2,1)-0.5))))/'VSWR Calculator'!$C$25)+$C71)^2+(1500*ABS(SIN(2*PI()*MOD(Calculator!$B$33/Calculator!$F$19,1)))*IF(MOD(Calculator!$B$33/Calculator!$F$19,1)&lt;0.5,-1,1))^2)),2))</f>
        <v>—</v>
      </c>
      <c r="DQ71" s="253" t="str">
        <f aca="false">IF(OR(Calculator!$E$20&lt;&gt;"YES",Calculator!$B$33&lt;Calculator!$G$20),"—",ROUND((1+SQRT(((50*POWER(80,POWER(COS(PI()*MOD(Calculator!$B$33/Calculator!$F$20,1)),2))+MIN(500,MAX(30,100*EXP(-0.3*'VSWR Calculator'!$C$24)*(1+3*ABS(MOD('VSWR Calculator'!$C$23/Calculator!$F$20/2,1)-0.5))))/'VSWR Calculator'!$C$25)-$C71)^2+(1500*ABS(SIN(2*PI()*MOD(Calculator!$B$33/Calculator!$F$20,1)))*IF(MOD(Calculator!$B$33/Calculator!$F$20,1)&lt;0.5,-1,1))^2)/SQRT(((50*POWER(80,POWER(COS(PI()*MOD(Calculator!$B$33/Calculator!$F$20,1)),2))+MIN(500,MAX(30,100*EXP(-0.3*'VSWR Calculator'!$C$24)*(1+3*ABS(MOD('VSWR Calculator'!$C$23/Calculator!$F$20/2,1)-0.5))))/'VSWR Calculator'!$C$25)+$C71)^2+(1500*ABS(SIN(2*PI()*MOD(Calculator!$B$33/Calculator!$F$20,1)))*IF(MOD(Calculator!$B$33/Calculator!$F$20,1)&lt;0.5,-1,1))^2))/(1-SQRT(((50*POWER(80,POWER(COS(PI()*MOD(Calculator!$B$33/Calculator!$F$20,1)),2))+MIN(500,MAX(30,100*EXP(-0.3*'VSWR Calculator'!$C$24)*(1+3*ABS(MOD('VSWR Calculator'!$C$23/Calculator!$F$20/2,1)-0.5))))/'VSWR Calculator'!$C$25)-$C71)^2+(1500*ABS(SIN(2*PI()*MOD(Calculator!$B$33/Calculator!$F$20,1)))*IF(MOD(Calculator!$B$33/Calculator!$F$20,1)&lt;0.5,-1,1))^2)/SQRT(((50*POWER(80,POWER(COS(PI()*MOD(Calculator!$B$33/Calculator!$F$20,1)),2))+MIN(500,MAX(30,100*EXP(-0.3*'VSWR Calculator'!$C$24)*(1+3*ABS(MOD('VSWR Calculator'!$C$23/Calculator!$F$20/2,1)-0.5))))/'VSWR Calculator'!$C$25)+$C71)^2+(1500*ABS(SIN(2*PI()*MOD(Calculator!$B$33/Calculator!$F$20,1)))*IF(MOD(Calculator!$B$33/Calculator!$F$20,1)&lt;0.5,-1,1))^2)),2))</f>
        <v>—</v>
      </c>
      <c r="DR71" s="253" t="str">
        <f aca="false">IF(OR(Calculator!$E$21&lt;&gt;"YES",Calculator!$B$33&lt;Calculator!$G$21),"—",ROUND((1+SQRT(((50*POWER(80,POWER(COS(PI()*MOD(Calculator!$B$33/Calculator!$F$21,1)),2))+MIN(500,MAX(30,100*EXP(-0.3*'VSWR Calculator'!$C$24)*(1+3*ABS(MOD('VSWR Calculator'!$C$23/Calculator!$F$21/2,1)-0.5))))/'VSWR Calculator'!$C$25)-$C71)^2+(1500*ABS(SIN(2*PI()*MOD(Calculator!$B$33/Calculator!$F$21,1)))*IF(MOD(Calculator!$B$33/Calculator!$F$21,1)&lt;0.5,-1,1))^2)/SQRT(((50*POWER(80,POWER(COS(PI()*MOD(Calculator!$B$33/Calculator!$F$21,1)),2))+MIN(500,MAX(30,100*EXP(-0.3*'VSWR Calculator'!$C$24)*(1+3*ABS(MOD('VSWR Calculator'!$C$23/Calculator!$F$21/2,1)-0.5))))/'VSWR Calculator'!$C$25)+$C71)^2+(1500*ABS(SIN(2*PI()*MOD(Calculator!$B$33/Calculator!$F$21,1)))*IF(MOD(Calculator!$B$33/Calculator!$F$21,1)&lt;0.5,-1,1))^2))/(1-SQRT(((50*POWER(80,POWER(COS(PI()*MOD(Calculator!$B$33/Calculator!$F$21,1)),2))+MIN(500,MAX(30,100*EXP(-0.3*'VSWR Calculator'!$C$24)*(1+3*ABS(MOD('VSWR Calculator'!$C$23/Calculator!$F$21/2,1)-0.5))))/'VSWR Calculator'!$C$25)-$C71)^2+(1500*ABS(SIN(2*PI()*MOD(Calculator!$B$33/Calculator!$F$21,1)))*IF(MOD(Calculator!$B$33/Calculator!$F$21,1)&lt;0.5,-1,1))^2)/SQRT(((50*POWER(80,POWER(COS(PI()*MOD(Calculator!$B$33/Calculator!$F$21,1)),2))+MIN(500,MAX(30,100*EXP(-0.3*'VSWR Calculator'!$C$24)*(1+3*ABS(MOD('VSWR Calculator'!$C$23/Calculator!$F$21/2,1)-0.5))))/'VSWR Calculator'!$C$25)+$C71)^2+(1500*ABS(SIN(2*PI()*MOD(Calculator!$B$33/Calculator!$F$21,1)))*IF(MOD(Calculator!$B$33/Calculator!$F$21,1)&lt;0.5,-1,1))^2)),2))</f>
        <v>—</v>
      </c>
      <c r="DS71" s="253" t="str">
        <f aca="false">IF(OR(Calculator!$E$22&lt;&gt;"YES",Calculator!$B$33&lt;Calculator!$G$22),"—",ROUND((1+SQRT(((50*POWER(80,POWER(COS(PI()*MOD(Calculator!$B$33/Calculator!$F$22,1)),2))+MIN(500,MAX(30,100*EXP(-0.3*'VSWR Calculator'!$C$24)*(1+3*ABS(MOD('VSWR Calculator'!$C$23/Calculator!$F$22/2,1)-0.5))))/'VSWR Calculator'!$C$25)-$C71)^2+(1500*ABS(SIN(2*PI()*MOD(Calculator!$B$33/Calculator!$F$22,1)))*IF(MOD(Calculator!$B$33/Calculator!$F$22,1)&lt;0.5,-1,1))^2)/SQRT(((50*POWER(80,POWER(COS(PI()*MOD(Calculator!$B$33/Calculator!$F$22,1)),2))+MIN(500,MAX(30,100*EXP(-0.3*'VSWR Calculator'!$C$24)*(1+3*ABS(MOD('VSWR Calculator'!$C$23/Calculator!$F$22/2,1)-0.5))))/'VSWR Calculator'!$C$25)+$C71)^2+(1500*ABS(SIN(2*PI()*MOD(Calculator!$B$33/Calculator!$F$22,1)))*IF(MOD(Calculator!$B$33/Calculator!$F$22,1)&lt;0.5,-1,1))^2))/(1-SQRT(((50*POWER(80,POWER(COS(PI()*MOD(Calculator!$B$33/Calculator!$F$22,1)),2))+MIN(500,MAX(30,100*EXP(-0.3*'VSWR Calculator'!$C$24)*(1+3*ABS(MOD('VSWR Calculator'!$C$23/Calculator!$F$22/2,1)-0.5))))/'VSWR Calculator'!$C$25)-$C71)^2+(1500*ABS(SIN(2*PI()*MOD(Calculator!$B$33/Calculator!$F$22,1)))*IF(MOD(Calculator!$B$33/Calculator!$F$22,1)&lt;0.5,-1,1))^2)/SQRT(((50*POWER(80,POWER(COS(PI()*MOD(Calculator!$B$33/Calculator!$F$22,1)),2))+MIN(500,MAX(30,100*EXP(-0.3*'VSWR Calculator'!$C$24)*(1+3*ABS(MOD('VSWR Calculator'!$C$23/Calculator!$F$22/2,1)-0.5))))/'VSWR Calculator'!$C$25)+$C71)^2+(1500*ABS(SIN(2*PI()*MOD(Calculator!$B$33/Calculator!$F$22,1)))*IF(MOD(Calculator!$B$33/Calculator!$F$22,1)&lt;0.5,-1,1))^2)),2))</f>
        <v>—</v>
      </c>
      <c r="DT71" s="253" t="n">
        <f aca="false">IFERROR(ROUND((IF(ISNUMBER(DI71),DI71,0)+IF(ISNUMBER(DJ71),DJ71,0)+IF(ISNUMBER(DK71),DK71,0)+IF(ISNUMBER(DL71),DL71,0)+IF(ISNUMBER(DM71),DM71,0)+IF(ISNUMBER(DN71),DN71,0)+IF(ISNUMBER(DO71),DO71,0)+IF(ISNUMBER(DP71),DP71,0)+IF(ISNUMBER(DQ71),DQ71,0)+IF(ISNUMBER(DR71),DR71,0)+IF(ISNUMBER(DS71),DS71,0))/(IF(ISNUMBER(DI71),1,0)+IF(ISNUMBER(DJ71),1,0)+IF(ISNUMBER(DK71),1,0)+IF(ISNUMBER(DL71),1,0)+IF(ISNUMBER(DM71),1,0)+IF(ISNUMBER(DN71),1,0)+IF(ISNUMBER(DO71),1,0)+IF(ISNUMBER(DP71),1,0)+IF(ISNUMBER(DQ71),1,0)+IF(ISNUMBER(DR71),1,0)+IF(ISNUMBER(DS71),1,0)),4),"")</f>
        <v>8.635</v>
      </c>
      <c r="DU71" s="253" t="str">
        <f aca="false">IF(OR(Calculator!$E$12&lt;&gt;"YES",Calculator!$B$34&lt;Calculator!$G$12),"—",ROUND((1+SQRT(((50*POWER(80,POWER(COS(PI()*MOD(Calculator!$B$34/Calculator!$F$12,1)),2))-$C71)^2+(1500*ABS(SIN(2*PI()*MOD(Calculator!$B$34/Calculator!$F$12,1)))*IF(MOD(Calculator!$B$34/Calculator!$F$12,1)&lt;0.5,-1,1))^2)/((50*POWER(80,POWER(COS(PI()*MOD(Calculator!$B$34/Calculator!$F$12,1)),2))+$C71)^2+(1500*ABS(SIN(2*PI()*MOD(Calculator!$B$34/Calculator!$F$12,1)))*IF(MOD(Calculator!$B$34/Calculator!$F$12,1)&lt;0.5,-1,1))^2)))/(1-SQRT(((50*POWER(80,POWER(COS(PI()*MOD(Calculator!$B$34/Calculator!$F$12,1)),2))-$C71)^2+(1500*ABS(SIN(2*PI()*MOD(Calculator!$B$34/Calculator!$F$12,1)))*IF(MOD(Calculator!$B$34/Calculator!$F$12,1)&lt;0.5,-1,1))^2)/((50*POWER(80,POWER(COS(PI()*MOD(Calculator!$B$34/Calculator!$F$12,1)),2))+$C71)^2+(1500*ABS(SIN(2*PI()*MOD(Calculator!$B$34/Calculator!$F$12,1)))*IF(MOD(Calculator!$B$34/Calculator!$F$12,1)&lt;0.5,-1,1))^2))),2))</f>
        <v>—</v>
      </c>
      <c r="DV71" s="253" t="str">
        <f aca="false">IF(OR(Calculator!$E$13&lt;&gt;"YES",Calculator!$B$34&lt;Calculator!$G$13),"—",ROUND((1+SQRT(((50*POWER(80,POWER(COS(PI()*MOD(Calculator!$B$34/Calculator!$F$13,1)),2))-$C71)^2+(1500*ABS(SIN(2*PI()*MOD(Calculator!$B$34/Calculator!$F$13,1)))*IF(MOD(Calculator!$B$34/Calculator!$F$13,1)&lt;0.5,-1,1))^2)/((50*POWER(80,POWER(COS(PI()*MOD(Calculator!$B$34/Calculator!$F$13,1)),2))+$C71)^2+(1500*ABS(SIN(2*PI()*MOD(Calculator!$B$34/Calculator!$F$13,1)))*IF(MOD(Calculator!$B$34/Calculator!$F$13,1)&lt;0.5,-1,1))^2)))/(1-SQRT(((50*POWER(80,POWER(COS(PI()*MOD(Calculator!$B$34/Calculator!$F$13,1)),2))-$C71)^2+(1500*ABS(SIN(2*PI()*MOD(Calculator!$B$34/Calculator!$F$13,1)))*IF(MOD(Calculator!$B$34/Calculator!$F$13,1)&lt;0.5,-1,1))^2)/((50*POWER(80,POWER(COS(PI()*MOD(Calculator!$B$34/Calculator!$F$13,1)),2))+$C71)^2+(1500*ABS(SIN(2*PI()*MOD(Calculator!$B$34/Calculator!$F$13,1)))*IF(MOD(Calculator!$B$34/Calculator!$F$13,1)&lt;0.5,-1,1))^2))),2))</f>
        <v>—</v>
      </c>
      <c r="DW71" s="253" t="str">
        <f aca="false">IF(OR(Calculator!$E$14&lt;&gt;"YES",Calculator!$B$34&lt;Calculator!$G$14),"—",ROUND((1+SQRT(((50*POWER(80,POWER(COS(PI()*MOD(Calculator!$B$34/Calculator!$F$14,1)),2))-$C71)^2+(1500*ABS(SIN(2*PI()*MOD(Calculator!$B$34/Calculator!$F$14,1)))*IF(MOD(Calculator!$B$34/Calculator!$F$14,1)&lt;0.5,-1,1))^2)/((50*POWER(80,POWER(COS(PI()*MOD(Calculator!$B$34/Calculator!$F$14,1)),2))+$C71)^2+(1500*ABS(SIN(2*PI()*MOD(Calculator!$B$34/Calculator!$F$14,1)))*IF(MOD(Calculator!$B$34/Calculator!$F$14,1)&lt;0.5,-1,1))^2)))/(1-SQRT(((50*POWER(80,POWER(COS(PI()*MOD(Calculator!$B$34/Calculator!$F$14,1)),2))-$C71)^2+(1500*ABS(SIN(2*PI()*MOD(Calculator!$B$34/Calculator!$F$14,1)))*IF(MOD(Calculator!$B$34/Calculator!$F$14,1)&lt;0.5,-1,1))^2)/((50*POWER(80,POWER(COS(PI()*MOD(Calculator!$B$34/Calculator!$F$14,1)),2))+$C71)^2+(1500*ABS(SIN(2*PI()*MOD(Calculator!$B$34/Calculator!$F$14,1)))*IF(MOD(Calculator!$B$34/Calculator!$F$14,1)&lt;0.5,-1,1))^2))),2))</f>
        <v>—</v>
      </c>
      <c r="DX71" s="253" t="n">
        <f aca="false">IF(OR(Calculator!$E$15&lt;&gt;"YES",Calculator!$B$34&lt;Calculator!$G$15),"—",ROUND((1+SQRT(((50*POWER(80,POWER(COS(PI()*MOD(Calculator!$B$34/Calculator!$F$15,1)),2))-$C71)^2+(1500*ABS(SIN(2*PI()*MOD(Calculator!$B$34/Calculator!$F$15,1)))*IF(MOD(Calculator!$B$34/Calculator!$F$15,1)&lt;0.5,-1,1))^2)/((50*POWER(80,POWER(COS(PI()*MOD(Calculator!$B$34/Calculator!$F$15,1)),2))+$C71)^2+(1500*ABS(SIN(2*PI()*MOD(Calculator!$B$34/Calculator!$F$15,1)))*IF(MOD(Calculator!$B$34/Calculator!$F$15,1)&lt;0.5,-1,1))^2)))/(1-SQRT(((50*POWER(80,POWER(COS(PI()*MOD(Calculator!$B$34/Calculator!$F$15,1)),2))-$C71)^2+(1500*ABS(SIN(2*PI()*MOD(Calculator!$B$34/Calculator!$F$15,1)))*IF(MOD(Calculator!$B$34/Calculator!$F$15,1)&lt;0.5,-1,1))^2)/((50*POWER(80,POWER(COS(PI()*MOD(Calculator!$B$34/Calculator!$F$15,1)),2))+$C71)^2+(1500*ABS(SIN(2*PI()*MOD(Calculator!$B$34/Calculator!$F$15,1)))*IF(MOD(Calculator!$B$34/Calculator!$F$15,1)&lt;0.5,-1,1))^2))),2))</f>
        <v>20.16</v>
      </c>
      <c r="DY71" s="253" t="str">
        <f aca="false">IF(OR(Calculator!$E$16&lt;&gt;"YES",Calculator!$B$34&lt;Calculator!$G$16),"—",ROUND((1+SQRT(((50*POWER(80,POWER(COS(PI()*MOD(Calculator!$B$34/Calculator!$F$16,1)),2))-$C71)^2+(1500*ABS(SIN(2*PI()*MOD(Calculator!$B$34/Calculator!$F$16,1)))*IF(MOD(Calculator!$B$34/Calculator!$F$16,1)&lt;0.5,-1,1))^2)/((50*POWER(80,POWER(COS(PI()*MOD(Calculator!$B$34/Calculator!$F$16,1)),2))+$C71)^2+(1500*ABS(SIN(2*PI()*MOD(Calculator!$B$34/Calculator!$F$16,1)))*IF(MOD(Calculator!$B$34/Calculator!$F$16,1)&lt;0.5,-1,1))^2)))/(1-SQRT(((50*POWER(80,POWER(COS(PI()*MOD(Calculator!$B$34/Calculator!$F$16,1)),2))-$C71)^2+(1500*ABS(SIN(2*PI()*MOD(Calculator!$B$34/Calculator!$F$16,1)))*IF(MOD(Calculator!$B$34/Calculator!$F$16,1)&lt;0.5,-1,1))^2)/((50*POWER(80,POWER(COS(PI()*MOD(Calculator!$B$34/Calculator!$F$16,1)),2))+$C71)^2+(1500*ABS(SIN(2*PI()*MOD(Calculator!$B$34/Calculator!$F$16,1)))*IF(MOD(Calculator!$B$34/Calculator!$F$16,1)&lt;0.5,-1,1))^2))),2))</f>
        <v>—</v>
      </c>
      <c r="DZ71" s="253" t="n">
        <f aca="false">IF(OR(Calculator!$E$17&lt;&gt;"YES",Calculator!$B$34&lt;Calculator!$G$17),"—",ROUND((1+SQRT(((50*POWER(80,POWER(COS(PI()*MOD(Calculator!$B$34/Calculator!$F$17,1)),2))-$C71)^2+(1500*ABS(SIN(2*PI()*MOD(Calculator!$B$34/Calculator!$F$17,1)))*IF(MOD(Calculator!$B$34/Calculator!$F$17,1)&lt;0.5,-1,1))^2)/((50*POWER(80,POWER(COS(PI()*MOD(Calculator!$B$34/Calculator!$F$17,1)),2))+$C71)^2+(1500*ABS(SIN(2*PI()*MOD(Calculator!$B$34/Calculator!$F$17,1)))*IF(MOD(Calculator!$B$34/Calculator!$F$17,1)&lt;0.5,-1,1))^2)))/(1-SQRT(((50*POWER(80,POWER(COS(PI()*MOD(Calculator!$B$34/Calculator!$F$17,1)),2))-$C71)^2+(1500*ABS(SIN(2*PI()*MOD(Calculator!$B$34/Calculator!$F$17,1)))*IF(MOD(Calculator!$B$34/Calculator!$F$17,1)&lt;0.5,-1,1))^2)/((50*POWER(80,POWER(COS(PI()*MOD(Calculator!$B$34/Calculator!$F$17,1)),2))+$C71)^2+(1500*ABS(SIN(2*PI()*MOD(Calculator!$B$34/Calculator!$F$17,1)))*IF(MOD(Calculator!$B$34/Calculator!$F$17,1)&lt;0.5,-1,1))^2))),2))</f>
        <v>13.5</v>
      </c>
      <c r="EA71" s="253" t="str">
        <f aca="false">IF(OR(Calculator!$E$18&lt;&gt;"YES",Calculator!$B$34&lt;Calculator!$G$18),"—",ROUND((1+SQRT(((50*POWER(80,POWER(COS(PI()*MOD(Calculator!$B$34/Calculator!$F$18,1)),2))-$C71)^2+(1500*ABS(SIN(2*PI()*MOD(Calculator!$B$34/Calculator!$F$18,1)))*IF(MOD(Calculator!$B$34/Calculator!$F$18,1)&lt;0.5,-1,1))^2)/((50*POWER(80,POWER(COS(PI()*MOD(Calculator!$B$34/Calculator!$F$18,1)),2))+$C71)^2+(1500*ABS(SIN(2*PI()*MOD(Calculator!$B$34/Calculator!$F$18,1)))*IF(MOD(Calculator!$B$34/Calculator!$F$18,1)&lt;0.5,-1,1))^2)))/(1-SQRT(((50*POWER(80,POWER(COS(PI()*MOD(Calculator!$B$34/Calculator!$F$18,1)),2))-$C71)^2+(1500*ABS(SIN(2*PI()*MOD(Calculator!$B$34/Calculator!$F$18,1)))*IF(MOD(Calculator!$B$34/Calculator!$F$18,1)&lt;0.5,-1,1))^2)/((50*POWER(80,POWER(COS(PI()*MOD(Calculator!$B$34/Calculator!$F$18,1)),2))+$C71)^2+(1500*ABS(SIN(2*PI()*MOD(Calculator!$B$34/Calculator!$F$18,1)))*IF(MOD(Calculator!$B$34/Calculator!$F$18,1)&lt;0.5,-1,1))^2))),2))</f>
        <v>—</v>
      </c>
      <c r="EB71" s="253" t="str">
        <f aca="false">IF(OR(Calculator!$E$19&lt;&gt;"YES",Calculator!$B$34&lt;Calculator!$G$19),"—",ROUND((1+SQRT(((50*POWER(80,POWER(COS(PI()*MOD(Calculator!$B$34/Calculator!$F$19,1)),2))-$C71)^2+(1500*ABS(SIN(2*PI()*MOD(Calculator!$B$34/Calculator!$F$19,1)))*IF(MOD(Calculator!$B$34/Calculator!$F$19,1)&lt;0.5,-1,1))^2)/((50*POWER(80,POWER(COS(PI()*MOD(Calculator!$B$34/Calculator!$F$19,1)),2))+$C71)^2+(1500*ABS(SIN(2*PI()*MOD(Calculator!$B$34/Calculator!$F$19,1)))*IF(MOD(Calculator!$B$34/Calculator!$F$19,1)&lt;0.5,-1,1))^2)))/(1-SQRT(((50*POWER(80,POWER(COS(PI()*MOD(Calculator!$B$34/Calculator!$F$19,1)),2))-$C71)^2+(1500*ABS(SIN(2*PI()*MOD(Calculator!$B$34/Calculator!$F$19,1)))*IF(MOD(Calculator!$B$34/Calculator!$F$19,1)&lt;0.5,-1,1))^2)/((50*POWER(80,POWER(COS(PI()*MOD(Calculator!$B$34/Calculator!$F$19,1)),2))+$C71)^2+(1500*ABS(SIN(2*PI()*MOD(Calculator!$B$34/Calculator!$F$19,1)))*IF(MOD(Calculator!$B$34/Calculator!$F$19,1)&lt;0.5,-1,1))^2))),2))</f>
        <v>—</v>
      </c>
      <c r="EC71" s="253" t="str">
        <f aca="false">IF(OR(Calculator!$E$20&lt;&gt;"YES",Calculator!$B$34&lt;Calculator!$G$20),"—",ROUND((1+SQRT(((50*POWER(80,POWER(COS(PI()*MOD(Calculator!$B$34/Calculator!$F$20,1)),2))-$C71)^2+(1500*ABS(SIN(2*PI()*MOD(Calculator!$B$34/Calculator!$F$20,1)))*IF(MOD(Calculator!$B$34/Calculator!$F$20,1)&lt;0.5,-1,1))^2)/((50*POWER(80,POWER(COS(PI()*MOD(Calculator!$B$34/Calculator!$F$20,1)),2))+$C71)^2+(1500*ABS(SIN(2*PI()*MOD(Calculator!$B$34/Calculator!$F$20,1)))*IF(MOD(Calculator!$B$34/Calculator!$F$20,1)&lt;0.5,-1,1))^2)))/(1-SQRT(((50*POWER(80,POWER(COS(PI()*MOD(Calculator!$B$34/Calculator!$F$20,1)),2))-$C71)^2+(1500*ABS(SIN(2*PI()*MOD(Calculator!$B$34/Calculator!$F$20,1)))*IF(MOD(Calculator!$B$34/Calculator!$F$20,1)&lt;0.5,-1,1))^2)/((50*POWER(80,POWER(COS(PI()*MOD(Calculator!$B$34/Calculator!$F$20,1)),2))+$C71)^2+(1500*ABS(SIN(2*PI()*MOD(Calculator!$B$34/Calculator!$F$20,1)))*IF(MOD(Calculator!$B$34/Calculator!$F$20,1)&lt;0.5,-1,1))^2))),2))</f>
        <v>—</v>
      </c>
      <c r="ED71" s="253" t="str">
        <f aca="false">IF(OR(Calculator!$E$21&lt;&gt;"YES",Calculator!$B$34&lt;Calculator!$G$21),"—",ROUND((1+SQRT(((50*POWER(80,POWER(COS(PI()*MOD(Calculator!$B$34/Calculator!$F$21,1)),2))-$C71)^2+(1500*ABS(SIN(2*PI()*MOD(Calculator!$B$34/Calculator!$F$21,1)))*IF(MOD(Calculator!$B$34/Calculator!$F$21,1)&lt;0.5,-1,1))^2)/((50*POWER(80,POWER(COS(PI()*MOD(Calculator!$B$34/Calculator!$F$21,1)),2))+$C71)^2+(1500*ABS(SIN(2*PI()*MOD(Calculator!$B$34/Calculator!$F$21,1)))*IF(MOD(Calculator!$B$34/Calculator!$F$21,1)&lt;0.5,-1,1))^2)))/(1-SQRT(((50*POWER(80,POWER(COS(PI()*MOD(Calculator!$B$34/Calculator!$F$21,1)),2))-$C71)^2+(1500*ABS(SIN(2*PI()*MOD(Calculator!$B$34/Calculator!$F$21,1)))*IF(MOD(Calculator!$B$34/Calculator!$F$21,1)&lt;0.5,-1,1))^2)/((50*POWER(80,POWER(COS(PI()*MOD(Calculator!$B$34/Calculator!$F$21,1)),2))+$C71)^2+(1500*ABS(SIN(2*PI()*MOD(Calculator!$B$34/Calculator!$F$21,1)))*IF(MOD(Calculator!$B$34/Calculator!$F$21,1)&lt;0.5,-1,1))^2))),2))</f>
        <v>—</v>
      </c>
      <c r="EE71" s="253" t="str">
        <f aca="false">IF(OR(Calculator!$E$22&lt;&gt;"YES",Calculator!$B$34&lt;Calculator!$G$22),"—",ROUND((1+SQRT(((50*POWER(80,POWER(COS(PI()*MOD(Calculator!$B$34/Calculator!$F$22,1)),2))-$C71)^2+(1500*ABS(SIN(2*PI()*MOD(Calculator!$B$34/Calculator!$F$22,1)))*IF(MOD(Calculator!$B$34/Calculator!$F$22,1)&lt;0.5,-1,1))^2)/((50*POWER(80,POWER(COS(PI()*MOD(Calculator!$B$34/Calculator!$F$22,1)),2))+$C71)^2+(1500*ABS(SIN(2*PI()*MOD(Calculator!$B$34/Calculator!$F$22,1)))*IF(MOD(Calculator!$B$34/Calculator!$F$22,1)&lt;0.5,-1,1))^2)))/(1-SQRT(((50*POWER(80,POWER(COS(PI()*MOD(Calculator!$B$34/Calculator!$F$22,1)),2))-$C71)^2+(1500*ABS(SIN(2*PI()*MOD(Calculator!$B$34/Calculator!$F$22,1)))*IF(MOD(Calculator!$B$34/Calculator!$F$22,1)&lt;0.5,-1,1))^2)/((50*POWER(80,POWER(COS(PI()*MOD(Calculator!$B$34/Calculator!$F$22,1)),2))+$C71)^2+(1500*ABS(SIN(2*PI()*MOD(Calculator!$B$34/Calculator!$F$22,1)))*IF(MOD(Calculator!$B$34/Calculator!$F$22,1)&lt;0.5,-1,1))^2))),2))</f>
        <v>—</v>
      </c>
      <c r="EF71" s="295" t="n">
        <f aca="false">IFERROR(ROUND((IF(ISNUMBER(DU71),DU71,0)+IF(ISNUMBER(DV71),DV71,0)+IF(ISNUMBER(DW71),DW71,0)+IF(ISNUMBER(DX71),DX71,0)+IF(ISNUMBER(DY71),DY71,0)+IF(ISNUMBER(DZ71),DZ71,0)+IF(ISNUMBER(EA71),EA71,0)+IF(ISNUMBER(EB71),EB71,0)+IF(ISNUMBER(EC71),EC71,0)+IF(ISNUMBER(ED71),ED71,0)+IF(ISNUMBER(EE71),EE71,0))/(IF(ISNUMBER(DU71),1,0)+IF(ISNUMBER(DV71),1,0)+IF(ISNUMBER(DW71),1,0)+IF(ISNUMBER(DX71),1,0)+IF(ISNUMBER(DY71),1,0)+IF(ISNUMBER(DZ71),1,0)+IF(ISNUMBER(EA71),1,0)+IF(ISNUMBER(EB71),1,0)+IF(ISNUMBER(EC71),1,0)+IF(ISNUMBER(ED71),1,0)+IF(ISNUMBER(EE71),1,0)),4),"")</f>
        <v>16.83</v>
      </c>
      <c r="EG71" s="253" t="str">
        <f aca="false">IF(OR(Calculator!$E$12&lt;&gt;"YES",Calculator!$B$35&lt;Calculator!$G$12),"—",ROUND((1+SQRT(((50*POWER(80,POWER(COS(PI()*MOD(Calculator!$B$35/Calculator!$F$12,1)),2))-$C71)^2+(1500*ABS(SIN(2*PI()*MOD(Calculator!$B$35/Calculator!$F$12,1)))*IF(MOD(Calculator!$B$35/Calculator!$F$12,1)&lt;0.5,-1,1))^2)/((50*POWER(80,POWER(COS(PI()*MOD(Calculator!$B$35/Calculator!$F$12,1)),2))+$C71)^2+(1500*ABS(SIN(2*PI()*MOD(Calculator!$B$35/Calculator!$F$12,1)))*IF(MOD(Calculator!$B$35/Calculator!$F$12,1)&lt;0.5,-1,1))^2)))/(1-SQRT(((50*POWER(80,POWER(COS(PI()*MOD(Calculator!$B$35/Calculator!$F$12,1)),2))-$C71)^2+(1500*ABS(SIN(2*PI()*MOD(Calculator!$B$35/Calculator!$F$12,1)))*IF(MOD(Calculator!$B$35/Calculator!$F$12,1)&lt;0.5,-1,1))^2)/((50*POWER(80,POWER(COS(PI()*MOD(Calculator!$B$35/Calculator!$F$12,1)),2))+$C71)^2+(1500*ABS(SIN(2*PI()*MOD(Calculator!$B$35/Calculator!$F$12,1)))*IF(MOD(Calculator!$B$35/Calculator!$F$12,1)&lt;0.5,-1,1))^2))),2))</f>
        <v>—</v>
      </c>
      <c r="EH71" s="253" t="str">
        <f aca="false">IF(OR(Calculator!$E$13&lt;&gt;"YES",Calculator!$B$35&lt;Calculator!$G$13),"—",ROUND((1+SQRT(((50*POWER(80,POWER(COS(PI()*MOD(Calculator!$B$35/Calculator!$F$13,1)),2))-$C71)^2+(1500*ABS(SIN(2*PI()*MOD(Calculator!$B$35/Calculator!$F$13,1)))*IF(MOD(Calculator!$B$35/Calculator!$F$13,1)&lt;0.5,-1,1))^2)/((50*POWER(80,POWER(COS(PI()*MOD(Calculator!$B$35/Calculator!$F$13,1)),2))+$C71)^2+(1500*ABS(SIN(2*PI()*MOD(Calculator!$B$35/Calculator!$F$13,1)))*IF(MOD(Calculator!$B$35/Calculator!$F$13,1)&lt;0.5,-1,1))^2)))/(1-SQRT(((50*POWER(80,POWER(COS(PI()*MOD(Calculator!$B$35/Calculator!$F$13,1)),2))-$C71)^2+(1500*ABS(SIN(2*PI()*MOD(Calculator!$B$35/Calculator!$F$13,1)))*IF(MOD(Calculator!$B$35/Calculator!$F$13,1)&lt;0.5,-1,1))^2)/((50*POWER(80,POWER(COS(PI()*MOD(Calculator!$B$35/Calculator!$F$13,1)),2))+$C71)^2+(1500*ABS(SIN(2*PI()*MOD(Calculator!$B$35/Calculator!$F$13,1)))*IF(MOD(Calculator!$B$35/Calculator!$F$13,1)&lt;0.5,-1,1))^2))),2))</f>
        <v>—</v>
      </c>
      <c r="EI71" s="253" t="str">
        <f aca="false">IF(OR(Calculator!$E$14&lt;&gt;"YES",Calculator!$B$35&lt;Calculator!$G$14),"—",ROUND((1+SQRT(((50*POWER(80,POWER(COS(PI()*MOD(Calculator!$B$35/Calculator!$F$14,1)),2))-$C71)^2+(1500*ABS(SIN(2*PI()*MOD(Calculator!$B$35/Calculator!$F$14,1)))*IF(MOD(Calculator!$B$35/Calculator!$F$14,1)&lt;0.5,-1,1))^2)/((50*POWER(80,POWER(COS(PI()*MOD(Calculator!$B$35/Calculator!$F$14,1)),2))+$C71)^2+(1500*ABS(SIN(2*PI()*MOD(Calculator!$B$35/Calculator!$F$14,1)))*IF(MOD(Calculator!$B$35/Calculator!$F$14,1)&lt;0.5,-1,1))^2)))/(1-SQRT(((50*POWER(80,POWER(COS(PI()*MOD(Calculator!$B$35/Calculator!$F$14,1)),2))-$C71)^2+(1500*ABS(SIN(2*PI()*MOD(Calculator!$B$35/Calculator!$F$14,1)))*IF(MOD(Calculator!$B$35/Calculator!$F$14,1)&lt;0.5,-1,1))^2)/((50*POWER(80,POWER(COS(PI()*MOD(Calculator!$B$35/Calculator!$F$14,1)),2))+$C71)^2+(1500*ABS(SIN(2*PI()*MOD(Calculator!$B$35/Calculator!$F$14,1)))*IF(MOD(Calculator!$B$35/Calculator!$F$14,1)&lt;0.5,-1,1))^2))),2))</f>
        <v>—</v>
      </c>
      <c r="EJ71" s="253" t="n">
        <f aca="false">IF(OR(Calculator!$E$15&lt;&gt;"YES",Calculator!$B$35&lt;Calculator!$G$15),"—",ROUND((1+SQRT(((50*POWER(80,POWER(COS(PI()*MOD(Calculator!$B$35/Calculator!$F$15,1)),2))-$C71)^2+(1500*ABS(SIN(2*PI()*MOD(Calculator!$B$35/Calculator!$F$15,1)))*IF(MOD(Calculator!$B$35/Calculator!$F$15,1)&lt;0.5,-1,1))^2)/((50*POWER(80,POWER(COS(PI()*MOD(Calculator!$B$35/Calculator!$F$15,1)),2))+$C71)^2+(1500*ABS(SIN(2*PI()*MOD(Calculator!$B$35/Calculator!$F$15,1)))*IF(MOD(Calculator!$B$35/Calculator!$F$15,1)&lt;0.5,-1,1))^2)))/(1-SQRT(((50*POWER(80,POWER(COS(PI()*MOD(Calculator!$B$35/Calculator!$F$15,1)),2))-$C71)^2+(1500*ABS(SIN(2*PI()*MOD(Calculator!$B$35/Calculator!$F$15,1)))*IF(MOD(Calculator!$B$35/Calculator!$F$15,1)&lt;0.5,-1,1))^2)/((50*POWER(80,POWER(COS(PI()*MOD(Calculator!$B$35/Calculator!$F$15,1)),2))+$C71)^2+(1500*ABS(SIN(2*PI()*MOD(Calculator!$B$35/Calculator!$F$15,1)))*IF(MOD(Calculator!$B$35/Calculator!$F$15,1)&lt;0.5,-1,1))^2))),2))</f>
        <v>2.25</v>
      </c>
      <c r="EK71" s="253" t="str">
        <f aca="false">IF(OR(Calculator!$E$16&lt;&gt;"YES",Calculator!$B$35&lt;Calculator!$G$16),"—",ROUND((1+SQRT(((50*POWER(80,POWER(COS(PI()*MOD(Calculator!$B$35/Calculator!$F$16,1)),2))-$C71)^2+(1500*ABS(SIN(2*PI()*MOD(Calculator!$B$35/Calculator!$F$16,1)))*IF(MOD(Calculator!$B$35/Calculator!$F$16,1)&lt;0.5,-1,1))^2)/((50*POWER(80,POWER(COS(PI()*MOD(Calculator!$B$35/Calculator!$F$16,1)),2))+$C71)^2+(1500*ABS(SIN(2*PI()*MOD(Calculator!$B$35/Calculator!$F$16,1)))*IF(MOD(Calculator!$B$35/Calculator!$F$16,1)&lt;0.5,-1,1))^2)))/(1-SQRT(((50*POWER(80,POWER(COS(PI()*MOD(Calculator!$B$35/Calculator!$F$16,1)),2))-$C71)^2+(1500*ABS(SIN(2*PI()*MOD(Calculator!$B$35/Calculator!$F$16,1)))*IF(MOD(Calculator!$B$35/Calculator!$F$16,1)&lt;0.5,-1,1))^2)/((50*POWER(80,POWER(COS(PI()*MOD(Calculator!$B$35/Calculator!$F$16,1)),2))+$C71)^2+(1500*ABS(SIN(2*PI()*MOD(Calculator!$B$35/Calculator!$F$16,1)))*IF(MOD(Calculator!$B$35/Calculator!$F$16,1)&lt;0.5,-1,1))^2))),2))</f>
        <v>—</v>
      </c>
      <c r="EL71" s="253" t="n">
        <f aca="false">IF(OR(Calculator!$E$17&lt;&gt;"YES",Calculator!$B$35&lt;Calculator!$G$17),"—",ROUND((1+SQRT(((50*POWER(80,POWER(COS(PI()*MOD(Calculator!$B$35/Calculator!$F$17,1)),2))-$C71)^2+(1500*ABS(SIN(2*PI()*MOD(Calculator!$B$35/Calculator!$F$17,1)))*IF(MOD(Calculator!$B$35/Calculator!$F$17,1)&lt;0.5,-1,1))^2)/((50*POWER(80,POWER(COS(PI()*MOD(Calculator!$B$35/Calculator!$F$17,1)),2))+$C71)^2+(1500*ABS(SIN(2*PI()*MOD(Calculator!$B$35/Calculator!$F$17,1)))*IF(MOD(Calculator!$B$35/Calculator!$F$17,1)&lt;0.5,-1,1))^2)))/(1-SQRT(((50*POWER(80,POWER(COS(PI()*MOD(Calculator!$B$35/Calculator!$F$17,1)),2))-$C71)^2+(1500*ABS(SIN(2*PI()*MOD(Calculator!$B$35/Calculator!$F$17,1)))*IF(MOD(Calculator!$B$35/Calculator!$F$17,1)&lt;0.5,-1,1))^2)/((50*POWER(80,POWER(COS(PI()*MOD(Calculator!$B$35/Calculator!$F$17,1)),2))+$C71)^2+(1500*ABS(SIN(2*PI()*MOD(Calculator!$B$35/Calculator!$F$17,1)))*IF(MOD(Calculator!$B$35/Calculator!$F$17,1)&lt;0.5,-1,1))^2))),2))</f>
        <v>19.46</v>
      </c>
      <c r="EM71" s="253" t="str">
        <f aca="false">IF(OR(Calculator!$E$18&lt;&gt;"YES",Calculator!$B$35&lt;Calculator!$G$18),"—",ROUND((1+SQRT(((50*POWER(80,POWER(COS(PI()*MOD(Calculator!$B$35/Calculator!$F$18,1)),2))-$C71)^2+(1500*ABS(SIN(2*PI()*MOD(Calculator!$B$35/Calculator!$F$18,1)))*IF(MOD(Calculator!$B$35/Calculator!$F$18,1)&lt;0.5,-1,1))^2)/((50*POWER(80,POWER(COS(PI()*MOD(Calculator!$B$35/Calculator!$F$18,1)),2))+$C71)^2+(1500*ABS(SIN(2*PI()*MOD(Calculator!$B$35/Calculator!$F$18,1)))*IF(MOD(Calculator!$B$35/Calculator!$F$18,1)&lt;0.5,-1,1))^2)))/(1-SQRT(((50*POWER(80,POWER(COS(PI()*MOD(Calculator!$B$35/Calculator!$F$18,1)),2))-$C71)^2+(1500*ABS(SIN(2*PI()*MOD(Calculator!$B$35/Calculator!$F$18,1)))*IF(MOD(Calculator!$B$35/Calculator!$F$18,1)&lt;0.5,-1,1))^2)/((50*POWER(80,POWER(COS(PI()*MOD(Calculator!$B$35/Calculator!$F$18,1)),2))+$C71)^2+(1500*ABS(SIN(2*PI()*MOD(Calculator!$B$35/Calculator!$F$18,1)))*IF(MOD(Calculator!$B$35/Calculator!$F$18,1)&lt;0.5,-1,1))^2))),2))</f>
        <v>—</v>
      </c>
      <c r="EN71" s="253" t="str">
        <f aca="false">IF(OR(Calculator!$E$19&lt;&gt;"YES",Calculator!$B$35&lt;Calculator!$G$19),"—",ROUND((1+SQRT(((50*POWER(80,POWER(COS(PI()*MOD(Calculator!$B$35/Calculator!$F$19,1)),2))-$C71)^2+(1500*ABS(SIN(2*PI()*MOD(Calculator!$B$35/Calculator!$F$19,1)))*IF(MOD(Calculator!$B$35/Calculator!$F$19,1)&lt;0.5,-1,1))^2)/((50*POWER(80,POWER(COS(PI()*MOD(Calculator!$B$35/Calculator!$F$19,1)),2))+$C71)^2+(1500*ABS(SIN(2*PI()*MOD(Calculator!$B$35/Calculator!$F$19,1)))*IF(MOD(Calculator!$B$35/Calculator!$F$19,1)&lt;0.5,-1,1))^2)))/(1-SQRT(((50*POWER(80,POWER(COS(PI()*MOD(Calculator!$B$35/Calculator!$F$19,1)),2))-$C71)^2+(1500*ABS(SIN(2*PI()*MOD(Calculator!$B$35/Calculator!$F$19,1)))*IF(MOD(Calculator!$B$35/Calculator!$F$19,1)&lt;0.5,-1,1))^2)/((50*POWER(80,POWER(COS(PI()*MOD(Calculator!$B$35/Calculator!$F$19,1)),2))+$C71)^2+(1500*ABS(SIN(2*PI()*MOD(Calculator!$B$35/Calculator!$F$19,1)))*IF(MOD(Calculator!$B$35/Calculator!$F$19,1)&lt;0.5,-1,1))^2))),2))</f>
        <v>—</v>
      </c>
      <c r="EO71" s="253" t="str">
        <f aca="false">IF(OR(Calculator!$E$20&lt;&gt;"YES",Calculator!$B$35&lt;Calculator!$G$20),"—",ROUND((1+SQRT(((50*POWER(80,POWER(COS(PI()*MOD(Calculator!$B$35/Calculator!$F$20,1)),2))-$C71)^2+(1500*ABS(SIN(2*PI()*MOD(Calculator!$B$35/Calculator!$F$20,1)))*IF(MOD(Calculator!$B$35/Calculator!$F$20,1)&lt;0.5,-1,1))^2)/((50*POWER(80,POWER(COS(PI()*MOD(Calculator!$B$35/Calculator!$F$20,1)),2))+$C71)^2+(1500*ABS(SIN(2*PI()*MOD(Calculator!$B$35/Calculator!$F$20,1)))*IF(MOD(Calculator!$B$35/Calculator!$F$20,1)&lt;0.5,-1,1))^2)))/(1-SQRT(((50*POWER(80,POWER(COS(PI()*MOD(Calculator!$B$35/Calculator!$F$20,1)),2))-$C71)^2+(1500*ABS(SIN(2*PI()*MOD(Calculator!$B$35/Calculator!$F$20,1)))*IF(MOD(Calculator!$B$35/Calculator!$F$20,1)&lt;0.5,-1,1))^2)/((50*POWER(80,POWER(COS(PI()*MOD(Calculator!$B$35/Calculator!$F$20,1)),2))+$C71)^2+(1500*ABS(SIN(2*PI()*MOD(Calculator!$B$35/Calculator!$F$20,1)))*IF(MOD(Calculator!$B$35/Calculator!$F$20,1)&lt;0.5,-1,1))^2))),2))</f>
        <v>—</v>
      </c>
      <c r="EP71" s="253" t="str">
        <f aca="false">IF(OR(Calculator!$E$21&lt;&gt;"YES",Calculator!$B$35&lt;Calculator!$G$21),"—",ROUND((1+SQRT(((50*POWER(80,POWER(COS(PI()*MOD(Calculator!$B$35/Calculator!$F$21,1)),2))-$C71)^2+(1500*ABS(SIN(2*PI()*MOD(Calculator!$B$35/Calculator!$F$21,1)))*IF(MOD(Calculator!$B$35/Calculator!$F$21,1)&lt;0.5,-1,1))^2)/((50*POWER(80,POWER(COS(PI()*MOD(Calculator!$B$35/Calculator!$F$21,1)),2))+$C71)^2+(1500*ABS(SIN(2*PI()*MOD(Calculator!$B$35/Calculator!$F$21,1)))*IF(MOD(Calculator!$B$35/Calculator!$F$21,1)&lt;0.5,-1,1))^2)))/(1-SQRT(((50*POWER(80,POWER(COS(PI()*MOD(Calculator!$B$35/Calculator!$F$21,1)),2))-$C71)^2+(1500*ABS(SIN(2*PI()*MOD(Calculator!$B$35/Calculator!$F$21,1)))*IF(MOD(Calculator!$B$35/Calculator!$F$21,1)&lt;0.5,-1,1))^2)/((50*POWER(80,POWER(COS(PI()*MOD(Calculator!$B$35/Calculator!$F$21,1)),2))+$C71)^2+(1500*ABS(SIN(2*PI()*MOD(Calculator!$B$35/Calculator!$F$21,1)))*IF(MOD(Calculator!$B$35/Calculator!$F$21,1)&lt;0.5,-1,1))^2))),2))</f>
        <v>—</v>
      </c>
      <c r="EQ71" s="253" t="str">
        <f aca="false">IF(OR(Calculator!$E$22&lt;&gt;"YES",Calculator!$B$35&lt;Calculator!$G$22),"—",ROUND((1+SQRT(((50*POWER(80,POWER(COS(PI()*MOD(Calculator!$B$35/Calculator!$F$22,1)),2))-$C71)^2+(1500*ABS(SIN(2*PI()*MOD(Calculator!$B$35/Calculator!$F$22,1)))*IF(MOD(Calculator!$B$35/Calculator!$F$22,1)&lt;0.5,-1,1))^2)/((50*POWER(80,POWER(COS(PI()*MOD(Calculator!$B$35/Calculator!$F$22,1)),2))+$C71)^2+(1500*ABS(SIN(2*PI()*MOD(Calculator!$B$35/Calculator!$F$22,1)))*IF(MOD(Calculator!$B$35/Calculator!$F$22,1)&lt;0.5,-1,1))^2)))/(1-SQRT(((50*POWER(80,POWER(COS(PI()*MOD(Calculator!$B$35/Calculator!$F$22,1)),2))-$C71)^2+(1500*ABS(SIN(2*PI()*MOD(Calculator!$B$35/Calculator!$F$22,1)))*IF(MOD(Calculator!$B$35/Calculator!$F$22,1)&lt;0.5,-1,1))^2)/((50*POWER(80,POWER(COS(PI()*MOD(Calculator!$B$35/Calculator!$F$22,1)),2))+$C71)^2+(1500*ABS(SIN(2*PI()*MOD(Calculator!$B$35/Calculator!$F$22,1)))*IF(MOD(Calculator!$B$35/Calculator!$F$22,1)&lt;0.5,-1,1))^2))),2))</f>
        <v>—</v>
      </c>
      <c r="ER71" s="295" t="n">
        <f aca="false">IFERROR(ROUND((IF(ISNUMBER(EG71),EG71,0)+IF(ISNUMBER(EH71),EH71,0)+IF(ISNUMBER(EI71),EI71,0)+IF(ISNUMBER(EJ71),EJ71,0)+IF(ISNUMBER(EK71),EK71,0)+IF(ISNUMBER(EL71),EL71,0)+IF(ISNUMBER(EM71),EM71,0)+IF(ISNUMBER(EN71),EN71,0)+IF(ISNUMBER(EO71),EO71,0)+IF(ISNUMBER(EP71),EP71,0)+IF(ISNUMBER(EQ71),EQ71,0))/(IF(ISNUMBER(EG71),1,0)+IF(ISNUMBER(EH71),1,0)+IF(ISNUMBER(EI71),1,0)+IF(ISNUMBER(EJ71),1,0)+IF(ISNUMBER(EK71),1,0)+IF(ISNUMBER(EL71),1,0)+IF(ISNUMBER(EM71),1,0)+IF(ISNUMBER(EN71),1,0)+IF(ISNUMBER(EO71),1,0)+IF(ISNUMBER(EP71),1,0)+IF(ISNUMBER(EQ71),1,0)),4),"")</f>
        <v>10.855</v>
      </c>
      <c r="ES71" s="253" t="str">
        <f aca="false">IF(OR(Calculator!$E$12&lt;&gt;"YES",Calculator!$B$36&lt;Calculator!$G$12),"—",ROUND((1+SQRT(((50*POWER(80,POWER(COS(PI()*MOD(Calculator!$B$36/Calculator!$F$12,1)),2))-$C71)^2+(1500*ABS(SIN(2*PI()*MOD(Calculator!$B$36/Calculator!$F$12,1)))*IF(MOD(Calculator!$B$36/Calculator!$F$12,1)&lt;0.5,-1,1))^2)/((50*POWER(80,POWER(COS(PI()*MOD(Calculator!$B$36/Calculator!$F$12,1)),2))+$C71)^2+(1500*ABS(SIN(2*PI()*MOD(Calculator!$B$36/Calculator!$F$12,1)))*IF(MOD(Calculator!$B$36/Calculator!$F$12,1)&lt;0.5,-1,1))^2)))/(1-SQRT(((50*POWER(80,POWER(COS(PI()*MOD(Calculator!$B$36/Calculator!$F$12,1)),2))-$C71)^2+(1500*ABS(SIN(2*PI()*MOD(Calculator!$B$36/Calculator!$F$12,1)))*IF(MOD(Calculator!$B$36/Calculator!$F$12,1)&lt;0.5,-1,1))^2)/((50*POWER(80,POWER(COS(PI()*MOD(Calculator!$B$36/Calculator!$F$12,1)),2))+$C71)^2+(1500*ABS(SIN(2*PI()*MOD(Calculator!$B$36/Calculator!$F$12,1)))*IF(MOD(Calculator!$B$36/Calculator!$F$12,1)&lt;0.5,-1,1))^2))),2))</f>
        <v>—</v>
      </c>
      <c r="ET71" s="253" t="str">
        <f aca="false">IF(OR(Calculator!$E$13&lt;&gt;"YES",Calculator!$B$36&lt;Calculator!$G$13),"—",ROUND((1+SQRT(((50*POWER(80,POWER(COS(PI()*MOD(Calculator!$B$36/Calculator!$F$13,1)),2))-$C71)^2+(1500*ABS(SIN(2*PI()*MOD(Calculator!$B$36/Calculator!$F$13,1)))*IF(MOD(Calculator!$B$36/Calculator!$F$13,1)&lt;0.5,-1,1))^2)/((50*POWER(80,POWER(COS(PI()*MOD(Calculator!$B$36/Calculator!$F$13,1)),2))+$C71)^2+(1500*ABS(SIN(2*PI()*MOD(Calculator!$B$36/Calculator!$F$13,1)))*IF(MOD(Calculator!$B$36/Calculator!$F$13,1)&lt;0.5,-1,1))^2)))/(1-SQRT(((50*POWER(80,POWER(COS(PI()*MOD(Calculator!$B$36/Calculator!$F$13,1)),2))-$C71)^2+(1500*ABS(SIN(2*PI()*MOD(Calculator!$B$36/Calculator!$F$13,1)))*IF(MOD(Calculator!$B$36/Calculator!$F$13,1)&lt;0.5,-1,1))^2)/((50*POWER(80,POWER(COS(PI()*MOD(Calculator!$B$36/Calculator!$F$13,1)),2))+$C71)^2+(1500*ABS(SIN(2*PI()*MOD(Calculator!$B$36/Calculator!$F$13,1)))*IF(MOD(Calculator!$B$36/Calculator!$F$13,1)&lt;0.5,-1,1))^2))),2))</f>
        <v>—</v>
      </c>
      <c r="EU71" s="253" t="str">
        <f aca="false">IF(OR(Calculator!$E$14&lt;&gt;"YES",Calculator!$B$36&lt;Calculator!$G$14),"—",ROUND((1+SQRT(((50*POWER(80,POWER(COS(PI()*MOD(Calculator!$B$36/Calculator!$F$14,1)),2))-$C71)^2+(1500*ABS(SIN(2*PI()*MOD(Calculator!$B$36/Calculator!$F$14,1)))*IF(MOD(Calculator!$B$36/Calculator!$F$14,1)&lt;0.5,-1,1))^2)/((50*POWER(80,POWER(COS(PI()*MOD(Calculator!$B$36/Calculator!$F$14,1)),2))+$C71)^2+(1500*ABS(SIN(2*PI()*MOD(Calculator!$B$36/Calculator!$F$14,1)))*IF(MOD(Calculator!$B$36/Calculator!$F$14,1)&lt;0.5,-1,1))^2)))/(1-SQRT(((50*POWER(80,POWER(COS(PI()*MOD(Calculator!$B$36/Calculator!$F$14,1)),2))-$C71)^2+(1500*ABS(SIN(2*PI()*MOD(Calculator!$B$36/Calculator!$F$14,1)))*IF(MOD(Calculator!$B$36/Calculator!$F$14,1)&lt;0.5,-1,1))^2)/((50*POWER(80,POWER(COS(PI()*MOD(Calculator!$B$36/Calculator!$F$14,1)),2))+$C71)^2+(1500*ABS(SIN(2*PI()*MOD(Calculator!$B$36/Calculator!$F$14,1)))*IF(MOD(Calculator!$B$36/Calculator!$F$14,1)&lt;0.5,-1,1))^2))),2))</f>
        <v>—</v>
      </c>
      <c r="EV71" s="253" t="n">
        <f aca="false">IF(OR(Calculator!$E$15&lt;&gt;"YES",Calculator!$B$36&lt;Calculator!$G$15),"—",ROUND((1+SQRT(((50*POWER(80,POWER(COS(PI()*MOD(Calculator!$B$36/Calculator!$F$15,1)),2))-$C71)^2+(1500*ABS(SIN(2*PI()*MOD(Calculator!$B$36/Calculator!$F$15,1)))*IF(MOD(Calculator!$B$36/Calculator!$F$15,1)&lt;0.5,-1,1))^2)/((50*POWER(80,POWER(COS(PI()*MOD(Calculator!$B$36/Calculator!$F$15,1)),2))+$C71)^2+(1500*ABS(SIN(2*PI()*MOD(Calculator!$B$36/Calculator!$F$15,1)))*IF(MOD(Calculator!$B$36/Calculator!$F$15,1)&lt;0.5,-1,1))^2)))/(1-SQRT(((50*POWER(80,POWER(COS(PI()*MOD(Calculator!$B$36/Calculator!$F$15,1)),2))-$C71)^2+(1500*ABS(SIN(2*PI()*MOD(Calculator!$B$36/Calculator!$F$15,1)))*IF(MOD(Calculator!$B$36/Calculator!$F$15,1)&lt;0.5,-1,1))^2)/((50*POWER(80,POWER(COS(PI()*MOD(Calculator!$B$36/Calculator!$F$15,1)),2))+$C71)^2+(1500*ABS(SIN(2*PI()*MOD(Calculator!$B$36/Calculator!$F$15,1)))*IF(MOD(Calculator!$B$36/Calculator!$F$15,1)&lt;0.5,-1,1))^2))),2))</f>
        <v>16.65</v>
      </c>
      <c r="EW71" s="253" t="str">
        <f aca="false">IF(OR(Calculator!$E$16&lt;&gt;"YES",Calculator!$B$36&lt;Calculator!$G$16),"—",ROUND((1+SQRT(((50*POWER(80,POWER(COS(PI()*MOD(Calculator!$B$36/Calculator!$F$16,1)),2))-$C71)^2+(1500*ABS(SIN(2*PI()*MOD(Calculator!$B$36/Calculator!$F$16,1)))*IF(MOD(Calculator!$B$36/Calculator!$F$16,1)&lt;0.5,-1,1))^2)/((50*POWER(80,POWER(COS(PI()*MOD(Calculator!$B$36/Calculator!$F$16,1)),2))+$C71)^2+(1500*ABS(SIN(2*PI()*MOD(Calculator!$B$36/Calculator!$F$16,1)))*IF(MOD(Calculator!$B$36/Calculator!$F$16,1)&lt;0.5,-1,1))^2)))/(1-SQRT(((50*POWER(80,POWER(COS(PI()*MOD(Calculator!$B$36/Calculator!$F$16,1)),2))-$C71)^2+(1500*ABS(SIN(2*PI()*MOD(Calculator!$B$36/Calculator!$F$16,1)))*IF(MOD(Calculator!$B$36/Calculator!$F$16,1)&lt;0.5,-1,1))^2)/((50*POWER(80,POWER(COS(PI()*MOD(Calculator!$B$36/Calculator!$F$16,1)),2))+$C71)^2+(1500*ABS(SIN(2*PI()*MOD(Calculator!$B$36/Calculator!$F$16,1)))*IF(MOD(Calculator!$B$36/Calculator!$F$16,1)&lt;0.5,-1,1))^2))),2))</f>
        <v>—</v>
      </c>
      <c r="EX71" s="253" t="n">
        <f aca="false">IF(OR(Calculator!$E$17&lt;&gt;"YES",Calculator!$B$36&lt;Calculator!$G$17),"—",ROUND((1+SQRT(((50*POWER(80,POWER(COS(PI()*MOD(Calculator!$B$36/Calculator!$F$17,1)),2))-$C71)^2+(1500*ABS(SIN(2*PI()*MOD(Calculator!$B$36/Calculator!$F$17,1)))*IF(MOD(Calculator!$B$36/Calculator!$F$17,1)&lt;0.5,-1,1))^2)/((50*POWER(80,POWER(COS(PI()*MOD(Calculator!$B$36/Calculator!$F$17,1)),2))+$C71)^2+(1500*ABS(SIN(2*PI()*MOD(Calculator!$B$36/Calculator!$F$17,1)))*IF(MOD(Calculator!$B$36/Calculator!$F$17,1)&lt;0.5,-1,1))^2)))/(1-SQRT(((50*POWER(80,POWER(COS(PI()*MOD(Calculator!$B$36/Calculator!$F$17,1)),2))-$C71)^2+(1500*ABS(SIN(2*PI()*MOD(Calculator!$B$36/Calculator!$F$17,1)))*IF(MOD(Calculator!$B$36/Calculator!$F$17,1)&lt;0.5,-1,1))^2)/((50*POWER(80,POWER(COS(PI()*MOD(Calculator!$B$36/Calculator!$F$17,1)),2))+$C71)^2+(1500*ABS(SIN(2*PI()*MOD(Calculator!$B$36/Calculator!$F$17,1)))*IF(MOD(Calculator!$B$36/Calculator!$F$17,1)&lt;0.5,-1,1))^2))),2))</f>
        <v>20.19</v>
      </c>
      <c r="EY71" s="253" t="str">
        <f aca="false">IF(OR(Calculator!$E$18&lt;&gt;"YES",Calculator!$B$36&lt;Calculator!$G$18),"—",ROUND((1+SQRT(((50*POWER(80,POWER(COS(PI()*MOD(Calculator!$B$36/Calculator!$F$18,1)),2))-$C71)^2+(1500*ABS(SIN(2*PI()*MOD(Calculator!$B$36/Calculator!$F$18,1)))*IF(MOD(Calculator!$B$36/Calculator!$F$18,1)&lt;0.5,-1,1))^2)/((50*POWER(80,POWER(COS(PI()*MOD(Calculator!$B$36/Calculator!$F$18,1)),2))+$C71)^2+(1500*ABS(SIN(2*PI()*MOD(Calculator!$B$36/Calculator!$F$18,1)))*IF(MOD(Calculator!$B$36/Calculator!$F$18,1)&lt;0.5,-1,1))^2)))/(1-SQRT(((50*POWER(80,POWER(COS(PI()*MOD(Calculator!$B$36/Calculator!$F$18,1)),2))-$C71)^2+(1500*ABS(SIN(2*PI()*MOD(Calculator!$B$36/Calculator!$F$18,1)))*IF(MOD(Calculator!$B$36/Calculator!$F$18,1)&lt;0.5,-1,1))^2)/((50*POWER(80,POWER(COS(PI()*MOD(Calculator!$B$36/Calculator!$F$18,1)),2))+$C71)^2+(1500*ABS(SIN(2*PI()*MOD(Calculator!$B$36/Calculator!$F$18,1)))*IF(MOD(Calculator!$B$36/Calculator!$F$18,1)&lt;0.5,-1,1))^2))),2))</f>
        <v>—</v>
      </c>
      <c r="EZ71" s="253" t="str">
        <f aca="false">IF(OR(Calculator!$E$19&lt;&gt;"YES",Calculator!$B$36&lt;Calculator!$G$19),"—",ROUND((1+SQRT(((50*POWER(80,POWER(COS(PI()*MOD(Calculator!$B$36/Calculator!$F$19,1)),2))-$C71)^2+(1500*ABS(SIN(2*PI()*MOD(Calculator!$B$36/Calculator!$F$19,1)))*IF(MOD(Calculator!$B$36/Calculator!$F$19,1)&lt;0.5,-1,1))^2)/((50*POWER(80,POWER(COS(PI()*MOD(Calculator!$B$36/Calculator!$F$19,1)),2))+$C71)^2+(1500*ABS(SIN(2*PI()*MOD(Calculator!$B$36/Calculator!$F$19,1)))*IF(MOD(Calculator!$B$36/Calculator!$F$19,1)&lt;0.5,-1,1))^2)))/(1-SQRT(((50*POWER(80,POWER(COS(PI()*MOD(Calculator!$B$36/Calculator!$F$19,1)),2))-$C71)^2+(1500*ABS(SIN(2*PI()*MOD(Calculator!$B$36/Calculator!$F$19,1)))*IF(MOD(Calculator!$B$36/Calculator!$F$19,1)&lt;0.5,-1,1))^2)/((50*POWER(80,POWER(COS(PI()*MOD(Calculator!$B$36/Calculator!$F$19,1)),2))+$C71)^2+(1500*ABS(SIN(2*PI()*MOD(Calculator!$B$36/Calculator!$F$19,1)))*IF(MOD(Calculator!$B$36/Calculator!$F$19,1)&lt;0.5,-1,1))^2))),2))</f>
        <v>—</v>
      </c>
      <c r="FA71" s="253" t="str">
        <f aca="false">IF(OR(Calculator!$E$20&lt;&gt;"YES",Calculator!$B$36&lt;Calculator!$G$20),"—",ROUND((1+SQRT(((50*POWER(80,POWER(COS(PI()*MOD(Calculator!$B$36/Calculator!$F$20,1)),2))-$C71)^2+(1500*ABS(SIN(2*PI()*MOD(Calculator!$B$36/Calculator!$F$20,1)))*IF(MOD(Calculator!$B$36/Calculator!$F$20,1)&lt;0.5,-1,1))^2)/((50*POWER(80,POWER(COS(PI()*MOD(Calculator!$B$36/Calculator!$F$20,1)),2))+$C71)^2+(1500*ABS(SIN(2*PI()*MOD(Calculator!$B$36/Calculator!$F$20,1)))*IF(MOD(Calculator!$B$36/Calculator!$F$20,1)&lt;0.5,-1,1))^2)))/(1-SQRT(((50*POWER(80,POWER(COS(PI()*MOD(Calculator!$B$36/Calculator!$F$20,1)),2))-$C71)^2+(1500*ABS(SIN(2*PI()*MOD(Calculator!$B$36/Calculator!$F$20,1)))*IF(MOD(Calculator!$B$36/Calculator!$F$20,1)&lt;0.5,-1,1))^2)/((50*POWER(80,POWER(COS(PI()*MOD(Calculator!$B$36/Calculator!$F$20,1)),2))+$C71)^2+(1500*ABS(SIN(2*PI()*MOD(Calculator!$B$36/Calculator!$F$20,1)))*IF(MOD(Calculator!$B$36/Calculator!$F$20,1)&lt;0.5,-1,1))^2))),2))</f>
        <v>—</v>
      </c>
      <c r="FB71" s="253" t="str">
        <f aca="false">IF(OR(Calculator!$E$21&lt;&gt;"YES",Calculator!$B$36&lt;Calculator!$G$21),"—",ROUND((1+SQRT(((50*POWER(80,POWER(COS(PI()*MOD(Calculator!$B$36/Calculator!$F$21,1)),2))-$C71)^2+(1500*ABS(SIN(2*PI()*MOD(Calculator!$B$36/Calculator!$F$21,1)))*IF(MOD(Calculator!$B$36/Calculator!$F$21,1)&lt;0.5,-1,1))^2)/((50*POWER(80,POWER(COS(PI()*MOD(Calculator!$B$36/Calculator!$F$21,1)),2))+$C71)^2+(1500*ABS(SIN(2*PI()*MOD(Calculator!$B$36/Calculator!$F$21,1)))*IF(MOD(Calculator!$B$36/Calculator!$F$21,1)&lt;0.5,-1,1))^2)))/(1-SQRT(((50*POWER(80,POWER(COS(PI()*MOD(Calculator!$B$36/Calculator!$F$21,1)),2))-$C71)^2+(1500*ABS(SIN(2*PI()*MOD(Calculator!$B$36/Calculator!$F$21,1)))*IF(MOD(Calculator!$B$36/Calculator!$F$21,1)&lt;0.5,-1,1))^2)/((50*POWER(80,POWER(COS(PI()*MOD(Calculator!$B$36/Calculator!$F$21,1)),2))+$C71)^2+(1500*ABS(SIN(2*PI()*MOD(Calculator!$B$36/Calculator!$F$21,1)))*IF(MOD(Calculator!$B$36/Calculator!$F$21,1)&lt;0.5,-1,1))^2))),2))</f>
        <v>—</v>
      </c>
      <c r="FC71" s="253" t="str">
        <f aca="false">IF(OR(Calculator!$E$22&lt;&gt;"YES",Calculator!$B$36&lt;Calculator!$G$22),"—",ROUND((1+SQRT(((50*POWER(80,POWER(COS(PI()*MOD(Calculator!$B$36/Calculator!$F$22,1)),2))-$C71)^2+(1500*ABS(SIN(2*PI()*MOD(Calculator!$B$36/Calculator!$F$22,1)))*IF(MOD(Calculator!$B$36/Calculator!$F$22,1)&lt;0.5,-1,1))^2)/((50*POWER(80,POWER(COS(PI()*MOD(Calculator!$B$36/Calculator!$F$22,1)),2))+$C71)^2+(1500*ABS(SIN(2*PI()*MOD(Calculator!$B$36/Calculator!$F$22,1)))*IF(MOD(Calculator!$B$36/Calculator!$F$22,1)&lt;0.5,-1,1))^2)))/(1-SQRT(((50*POWER(80,POWER(COS(PI()*MOD(Calculator!$B$36/Calculator!$F$22,1)),2))-$C71)^2+(1500*ABS(SIN(2*PI()*MOD(Calculator!$B$36/Calculator!$F$22,1)))*IF(MOD(Calculator!$B$36/Calculator!$F$22,1)&lt;0.5,-1,1))^2)/((50*POWER(80,POWER(COS(PI()*MOD(Calculator!$B$36/Calculator!$F$22,1)),2))+$C71)^2+(1500*ABS(SIN(2*PI()*MOD(Calculator!$B$36/Calculator!$F$22,1)))*IF(MOD(Calculator!$B$36/Calculator!$F$22,1)&lt;0.5,-1,1))^2))),2))</f>
        <v>—</v>
      </c>
      <c r="FD71" s="295" t="n">
        <f aca="false">IFERROR(ROUND((IF(ISNUMBER(ES71),ES71,0)+IF(ISNUMBER(ET71),ET71,0)+IF(ISNUMBER(EU71),EU71,0)+IF(ISNUMBER(EV71),EV71,0)+IF(ISNUMBER(EW71),EW71,0)+IF(ISNUMBER(EX71),EX71,0)+IF(ISNUMBER(EY71),EY71,0)+IF(ISNUMBER(EZ71),EZ71,0)+IF(ISNUMBER(FA71),FA71,0)+IF(ISNUMBER(FB71),FB71,0)+IF(ISNUMBER(FC71),FC71,0))/(IF(ISNUMBER(ES71),1,0)+IF(ISNUMBER(ET71),1,0)+IF(ISNUMBER(EU71),1,0)+IF(ISNUMBER(EV71),1,0)+IF(ISNUMBER(EW71),1,0)+IF(ISNUMBER(EX71),1,0)+IF(ISNUMBER(EY71),1,0)+IF(ISNUMBER(EZ71),1,0)+IF(ISNUMBER(FA71),1,0)+IF(ISNUMBER(FB71),1,0)+IF(ISNUMBER(FC71),1,0)),4),"")</f>
        <v>18.42</v>
      </c>
      <c r="FE71" s="253" t="str">
        <f aca="false">IF(OR(Calculator!$E$12&lt;&gt;"YES",Calculator!$B$37&lt;Calculator!$G$12),"—",ROUND((1+SQRT(((50*POWER(80,POWER(COS(PI()*MOD(Calculator!$B$37/Calculator!$F$12,1)),2))-$C71)^2+(1500*ABS(SIN(2*PI()*MOD(Calculator!$B$37/Calculator!$F$12,1)))*IF(MOD(Calculator!$B$37/Calculator!$F$12,1)&lt;0.5,-1,1))^2)/((50*POWER(80,POWER(COS(PI()*MOD(Calculator!$B$37/Calculator!$F$12,1)),2))+$C71)^2+(1500*ABS(SIN(2*PI()*MOD(Calculator!$B$37/Calculator!$F$12,1)))*IF(MOD(Calculator!$B$37/Calculator!$F$12,1)&lt;0.5,-1,1))^2)))/(1-SQRT(((50*POWER(80,POWER(COS(PI()*MOD(Calculator!$B$37/Calculator!$F$12,1)),2))-$C71)^2+(1500*ABS(SIN(2*PI()*MOD(Calculator!$B$37/Calculator!$F$12,1)))*IF(MOD(Calculator!$B$37/Calculator!$F$12,1)&lt;0.5,-1,1))^2)/((50*POWER(80,POWER(COS(PI()*MOD(Calculator!$B$37/Calculator!$F$12,1)),2))+$C71)^2+(1500*ABS(SIN(2*PI()*MOD(Calculator!$B$37/Calculator!$F$12,1)))*IF(MOD(Calculator!$B$37/Calculator!$F$12,1)&lt;0.5,-1,1))^2))),2))</f>
        <v>—</v>
      </c>
      <c r="FF71" s="253" t="str">
        <f aca="false">IF(OR(Calculator!$E$13&lt;&gt;"YES",Calculator!$B$37&lt;Calculator!$G$13),"—",ROUND((1+SQRT(((50*POWER(80,POWER(COS(PI()*MOD(Calculator!$B$37/Calculator!$F$13,1)),2))-$C71)^2+(1500*ABS(SIN(2*PI()*MOD(Calculator!$B$37/Calculator!$F$13,1)))*IF(MOD(Calculator!$B$37/Calculator!$F$13,1)&lt;0.5,-1,1))^2)/((50*POWER(80,POWER(COS(PI()*MOD(Calculator!$B$37/Calculator!$F$13,1)),2))+$C71)^2+(1500*ABS(SIN(2*PI()*MOD(Calculator!$B$37/Calculator!$F$13,1)))*IF(MOD(Calculator!$B$37/Calculator!$F$13,1)&lt;0.5,-1,1))^2)))/(1-SQRT(((50*POWER(80,POWER(COS(PI()*MOD(Calculator!$B$37/Calculator!$F$13,1)),2))-$C71)^2+(1500*ABS(SIN(2*PI()*MOD(Calculator!$B$37/Calculator!$F$13,1)))*IF(MOD(Calculator!$B$37/Calculator!$F$13,1)&lt;0.5,-1,1))^2)/((50*POWER(80,POWER(COS(PI()*MOD(Calculator!$B$37/Calculator!$F$13,1)),2))+$C71)^2+(1500*ABS(SIN(2*PI()*MOD(Calculator!$B$37/Calculator!$F$13,1)))*IF(MOD(Calculator!$B$37/Calculator!$F$13,1)&lt;0.5,-1,1))^2))),2))</f>
        <v>—</v>
      </c>
      <c r="FG71" s="253" t="str">
        <f aca="false">IF(OR(Calculator!$E$14&lt;&gt;"YES",Calculator!$B$37&lt;Calculator!$G$14),"—",ROUND((1+SQRT(((50*POWER(80,POWER(COS(PI()*MOD(Calculator!$B$37/Calculator!$F$14,1)),2))-$C71)^2+(1500*ABS(SIN(2*PI()*MOD(Calculator!$B$37/Calculator!$F$14,1)))*IF(MOD(Calculator!$B$37/Calculator!$F$14,1)&lt;0.5,-1,1))^2)/((50*POWER(80,POWER(COS(PI()*MOD(Calculator!$B$37/Calculator!$F$14,1)),2))+$C71)^2+(1500*ABS(SIN(2*PI()*MOD(Calculator!$B$37/Calculator!$F$14,1)))*IF(MOD(Calculator!$B$37/Calculator!$F$14,1)&lt;0.5,-1,1))^2)))/(1-SQRT(((50*POWER(80,POWER(COS(PI()*MOD(Calculator!$B$37/Calculator!$F$14,1)),2))-$C71)^2+(1500*ABS(SIN(2*PI()*MOD(Calculator!$B$37/Calculator!$F$14,1)))*IF(MOD(Calculator!$B$37/Calculator!$F$14,1)&lt;0.5,-1,1))^2)/((50*POWER(80,POWER(COS(PI()*MOD(Calculator!$B$37/Calculator!$F$14,1)),2))+$C71)^2+(1500*ABS(SIN(2*PI()*MOD(Calculator!$B$37/Calculator!$F$14,1)))*IF(MOD(Calculator!$B$37/Calculator!$F$14,1)&lt;0.5,-1,1))^2))),2))</f>
        <v>—</v>
      </c>
      <c r="FH71" s="253" t="n">
        <f aca="false">IF(OR(Calculator!$E$15&lt;&gt;"YES",Calculator!$B$37&lt;Calculator!$G$15),"—",ROUND((1+SQRT(((50*POWER(80,POWER(COS(PI()*MOD(Calculator!$B$37/Calculator!$F$15,1)),2))-$C71)^2+(1500*ABS(SIN(2*PI()*MOD(Calculator!$B$37/Calculator!$F$15,1)))*IF(MOD(Calculator!$B$37/Calculator!$F$15,1)&lt;0.5,-1,1))^2)/((50*POWER(80,POWER(COS(PI()*MOD(Calculator!$B$37/Calculator!$F$15,1)),2))+$C71)^2+(1500*ABS(SIN(2*PI()*MOD(Calculator!$B$37/Calculator!$F$15,1)))*IF(MOD(Calculator!$B$37/Calculator!$F$15,1)&lt;0.5,-1,1))^2)))/(1-SQRT(((50*POWER(80,POWER(COS(PI()*MOD(Calculator!$B$37/Calculator!$F$15,1)),2))-$C71)^2+(1500*ABS(SIN(2*PI()*MOD(Calculator!$B$37/Calculator!$F$15,1)))*IF(MOD(Calculator!$B$37/Calculator!$F$15,1)&lt;0.5,-1,1))^2)/((50*POWER(80,POWER(COS(PI()*MOD(Calculator!$B$37/Calculator!$F$15,1)),2))+$C71)^2+(1500*ABS(SIN(2*PI()*MOD(Calculator!$B$37/Calculator!$F$15,1)))*IF(MOD(Calculator!$B$37/Calculator!$F$15,1)&lt;0.5,-1,1))^2))),2))</f>
        <v>2.3</v>
      </c>
      <c r="FI71" s="253" t="str">
        <f aca="false">IF(OR(Calculator!$E$16&lt;&gt;"YES",Calculator!$B$37&lt;Calculator!$G$16),"—",ROUND((1+SQRT(((50*POWER(80,POWER(COS(PI()*MOD(Calculator!$B$37/Calculator!$F$16,1)),2))-$C71)^2+(1500*ABS(SIN(2*PI()*MOD(Calculator!$B$37/Calculator!$F$16,1)))*IF(MOD(Calculator!$B$37/Calculator!$F$16,1)&lt;0.5,-1,1))^2)/((50*POWER(80,POWER(COS(PI()*MOD(Calculator!$B$37/Calculator!$F$16,1)),2))+$C71)^2+(1500*ABS(SIN(2*PI()*MOD(Calculator!$B$37/Calculator!$F$16,1)))*IF(MOD(Calculator!$B$37/Calculator!$F$16,1)&lt;0.5,-1,1))^2)))/(1-SQRT(((50*POWER(80,POWER(COS(PI()*MOD(Calculator!$B$37/Calculator!$F$16,1)),2))-$C71)^2+(1500*ABS(SIN(2*PI()*MOD(Calculator!$B$37/Calculator!$F$16,1)))*IF(MOD(Calculator!$B$37/Calculator!$F$16,1)&lt;0.5,-1,1))^2)/((50*POWER(80,POWER(COS(PI()*MOD(Calculator!$B$37/Calculator!$F$16,1)),2))+$C71)^2+(1500*ABS(SIN(2*PI()*MOD(Calculator!$B$37/Calculator!$F$16,1)))*IF(MOD(Calculator!$B$37/Calculator!$F$16,1)&lt;0.5,-1,1))^2))),2))</f>
        <v>—</v>
      </c>
      <c r="FJ71" s="253" t="n">
        <f aca="false">IF(OR(Calculator!$E$17&lt;&gt;"YES",Calculator!$B$37&lt;Calculator!$G$17),"—",ROUND((1+SQRT(((50*POWER(80,POWER(COS(PI()*MOD(Calculator!$B$37/Calculator!$F$17,1)),2))-$C71)^2+(1500*ABS(SIN(2*PI()*MOD(Calculator!$B$37/Calculator!$F$17,1)))*IF(MOD(Calculator!$B$37/Calculator!$F$17,1)&lt;0.5,-1,1))^2)/((50*POWER(80,POWER(COS(PI()*MOD(Calculator!$B$37/Calculator!$F$17,1)),2))+$C71)^2+(1500*ABS(SIN(2*PI()*MOD(Calculator!$B$37/Calculator!$F$17,1)))*IF(MOD(Calculator!$B$37/Calculator!$F$17,1)&lt;0.5,-1,1))^2)))/(1-SQRT(((50*POWER(80,POWER(COS(PI()*MOD(Calculator!$B$37/Calculator!$F$17,1)),2))-$C71)^2+(1500*ABS(SIN(2*PI()*MOD(Calculator!$B$37/Calculator!$F$17,1)))*IF(MOD(Calculator!$B$37/Calculator!$F$17,1)&lt;0.5,-1,1))^2)/((50*POWER(80,POWER(COS(PI()*MOD(Calculator!$B$37/Calculator!$F$17,1)),2))+$C71)^2+(1500*ABS(SIN(2*PI()*MOD(Calculator!$B$37/Calculator!$F$17,1)))*IF(MOD(Calculator!$B$37/Calculator!$F$17,1)&lt;0.5,-1,1))^2))),2))</f>
        <v>14.22</v>
      </c>
      <c r="FK71" s="253" t="str">
        <f aca="false">IF(OR(Calculator!$E$18&lt;&gt;"YES",Calculator!$B$37&lt;Calculator!$G$18),"—",ROUND((1+SQRT(((50*POWER(80,POWER(COS(PI()*MOD(Calculator!$B$37/Calculator!$F$18,1)),2))-$C71)^2+(1500*ABS(SIN(2*PI()*MOD(Calculator!$B$37/Calculator!$F$18,1)))*IF(MOD(Calculator!$B$37/Calculator!$F$18,1)&lt;0.5,-1,1))^2)/((50*POWER(80,POWER(COS(PI()*MOD(Calculator!$B$37/Calculator!$F$18,1)),2))+$C71)^2+(1500*ABS(SIN(2*PI()*MOD(Calculator!$B$37/Calculator!$F$18,1)))*IF(MOD(Calculator!$B$37/Calculator!$F$18,1)&lt;0.5,-1,1))^2)))/(1-SQRT(((50*POWER(80,POWER(COS(PI()*MOD(Calculator!$B$37/Calculator!$F$18,1)),2))-$C71)^2+(1500*ABS(SIN(2*PI()*MOD(Calculator!$B$37/Calculator!$F$18,1)))*IF(MOD(Calculator!$B$37/Calculator!$F$18,1)&lt;0.5,-1,1))^2)/((50*POWER(80,POWER(COS(PI()*MOD(Calculator!$B$37/Calculator!$F$18,1)),2))+$C71)^2+(1500*ABS(SIN(2*PI()*MOD(Calculator!$B$37/Calculator!$F$18,1)))*IF(MOD(Calculator!$B$37/Calculator!$F$18,1)&lt;0.5,-1,1))^2))),2))</f>
        <v>—</v>
      </c>
      <c r="FL71" s="253" t="str">
        <f aca="false">IF(OR(Calculator!$E$19&lt;&gt;"YES",Calculator!$B$37&lt;Calculator!$G$19),"—",ROUND((1+SQRT(((50*POWER(80,POWER(COS(PI()*MOD(Calculator!$B$37/Calculator!$F$19,1)),2))-$C71)^2+(1500*ABS(SIN(2*PI()*MOD(Calculator!$B$37/Calculator!$F$19,1)))*IF(MOD(Calculator!$B$37/Calculator!$F$19,1)&lt;0.5,-1,1))^2)/((50*POWER(80,POWER(COS(PI()*MOD(Calculator!$B$37/Calculator!$F$19,1)),2))+$C71)^2+(1500*ABS(SIN(2*PI()*MOD(Calculator!$B$37/Calculator!$F$19,1)))*IF(MOD(Calculator!$B$37/Calculator!$F$19,1)&lt;0.5,-1,1))^2)))/(1-SQRT(((50*POWER(80,POWER(COS(PI()*MOD(Calculator!$B$37/Calculator!$F$19,1)),2))-$C71)^2+(1500*ABS(SIN(2*PI()*MOD(Calculator!$B$37/Calculator!$F$19,1)))*IF(MOD(Calculator!$B$37/Calculator!$F$19,1)&lt;0.5,-1,1))^2)/((50*POWER(80,POWER(COS(PI()*MOD(Calculator!$B$37/Calculator!$F$19,1)),2))+$C71)^2+(1500*ABS(SIN(2*PI()*MOD(Calculator!$B$37/Calculator!$F$19,1)))*IF(MOD(Calculator!$B$37/Calculator!$F$19,1)&lt;0.5,-1,1))^2))),2))</f>
        <v>—</v>
      </c>
      <c r="FM71" s="253" t="str">
        <f aca="false">IF(OR(Calculator!$E$20&lt;&gt;"YES",Calculator!$B$37&lt;Calculator!$G$20),"—",ROUND((1+SQRT(((50*POWER(80,POWER(COS(PI()*MOD(Calculator!$B$37/Calculator!$F$20,1)),2))-$C71)^2+(1500*ABS(SIN(2*PI()*MOD(Calculator!$B$37/Calculator!$F$20,1)))*IF(MOD(Calculator!$B$37/Calculator!$F$20,1)&lt;0.5,-1,1))^2)/((50*POWER(80,POWER(COS(PI()*MOD(Calculator!$B$37/Calculator!$F$20,1)),2))+$C71)^2+(1500*ABS(SIN(2*PI()*MOD(Calculator!$B$37/Calculator!$F$20,1)))*IF(MOD(Calculator!$B$37/Calculator!$F$20,1)&lt;0.5,-1,1))^2)))/(1-SQRT(((50*POWER(80,POWER(COS(PI()*MOD(Calculator!$B$37/Calculator!$F$20,1)),2))-$C71)^2+(1500*ABS(SIN(2*PI()*MOD(Calculator!$B$37/Calculator!$F$20,1)))*IF(MOD(Calculator!$B$37/Calculator!$F$20,1)&lt;0.5,-1,1))^2)/((50*POWER(80,POWER(COS(PI()*MOD(Calculator!$B$37/Calculator!$F$20,1)),2))+$C71)^2+(1500*ABS(SIN(2*PI()*MOD(Calculator!$B$37/Calculator!$F$20,1)))*IF(MOD(Calculator!$B$37/Calculator!$F$20,1)&lt;0.5,-1,1))^2))),2))</f>
        <v>—</v>
      </c>
      <c r="FN71" s="253" t="str">
        <f aca="false">IF(OR(Calculator!$E$21&lt;&gt;"YES",Calculator!$B$37&lt;Calculator!$G$21),"—",ROUND((1+SQRT(((50*POWER(80,POWER(COS(PI()*MOD(Calculator!$B$37/Calculator!$F$21,1)),2))-$C71)^2+(1500*ABS(SIN(2*PI()*MOD(Calculator!$B$37/Calculator!$F$21,1)))*IF(MOD(Calculator!$B$37/Calculator!$F$21,1)&lt;0.5,-1,1))^2)/((50*POWER(80,POWER(COS(PI()*MOD(Calculator!$B$37/Calculator!$F$21,1)),2))+$C71)^2+(1500*ABS(SIN(2*PI()*MOD(Calculator!$B$37/Calculator!$F$21,1)))*IF(MOD(Calculator!$B$37/Calculator!$F$21,1)&lt;0.5,-1,1))^2)))/(1-SQRT(((50*POWER(80,POWER(COS(PI()*MOD(Calculator!$B$37/Calculator!$F$21,1)),2))-$C71)^2+(1500*ABS(SIN(2*PI()*MOD(Calculator!$B$37/Calculator!$F$21,1)))*IF(MOD(Calculator!$B$37/Calculator!$F$21,1)&lt;0.5,-1,1))^2)/((50*POWER(80,POWER(COS(PI()*MOD(Calculator!$B$37/Calculator!$F$21,1)),2))+$C71)^2+(1500*ABS(SIN(2*PI()*MOD(Calculator!$B$37/Calculator!$F$21,1)))*IF(MOD(Calculator!$B$37/Calculator!$F$21,1)&lt;0.5,-1,1))^2))),2))</f>
        <v>—</v>
      </c>
      <c r="FO71" s="253" t="str">
        <f aca="false">IF(OR(Calculator!$E$22&lt;&gt;"YES",Calculator!$B$37&lt;Calculator!$G$22),"—",ROUND((1+SQRT(((50*POWER(80,POWER(COS(PI()*MOD(Calculator!$B$37/Calculator!$F$22,1)),2))-$C71)^2+(1500*ABS(SIN(2*PI()*MOD(Calculator!$B$37/Calculator!$F$22,1)))*IF(MOD(Calculator!$B$37/Calculator!$F$22,1)&lt;0.5,-1,1))^2)/((50*POWER(80,POWER(COS(PI()*MOD(Calculator!$B$37/Calculator!$F$22,1)),2))+$C71)^2+(1500*ABS(SIN(2*PI()*MOD(Calculator!$B$37/Calculator!$F$22,1)))*IF(MOD(Calculator!$B$37/Calculator!$F$22,1)&lt;0.5,-1,1))^2)))/(1-SQRT(((50*POWER(80,POWER(COS(PI()*MOD(Calculator!$B$37/Calculator!$F$22,1)),2))-$C71)^2+(1500*ABS(SIN(2*PI()*MOD(Calculator!$B$37/Calculator!$F$22,1)))*IF(MOD(Calculator!$B$37/Calculator!$F$22,1)&lt;0.5,-1,1))^2)/((50*POWER(80,POWER(COS(PI()*MOD(Calculator!$B$37/Calculator!$F$22,1)),2))+$C71)^2+(1500*ABS(SIN(2*PI()*MOD(Calculator!$B$37/Calculator!$F$22,1)))*IF(MOD(Calculator!$B$37/Calculator!$F$22,1)&lt;0.5,-1,1))^2))),2))</f>
        <v>—</v>
      </c>
      <c r="FP71" s="295" t="n">
        <f aca="false">IFERROR(ROUND((IF(ISNUMBER(FE71),FE71,0)+IF(ISNUMBER(FF71),FF71,0)+IF(ISNUMBER(FG71),FG71,0)+IF(ISNUMBER(FH71),FH71,0)+IF(ISNUMBER(FI71),FI71,0)+IF(ISNUMBER(FJ71),FJ71,0)+IF(ISNUMBER(FK71),FK71,0)+IF(ISNUMBER(FL71),FL71,0)+IF(ISNUMBER(FM71),FM71,0)+IF(ISNUMBER(FN71),FN71,0)+IF(ISNUMBER(FO71),FO71,0))/(IF(ISNUMBER(FE71),1,0)+IF(ISNUMBER(FF71),1,0)+IF(ISNUMBER(FG71),1,0)+IF(ISNUMBER(FH71),1,0)+IF(ISNUMBER(FI71),1,0)+IF(ISNUMBER(FJ71),1,0)+IF(ISNUMBER(FK71),1,0)+IF(ISNUMBER(FL71),1,0)+IF(ISNUMBER(FM71),1,0)+IF(ISNUMBER(FN71),1,0)+IF(ISNUMBER(FO71),1,0)),4),"")</f>
        <v>8.26</v>
      </c>
      <c r="FQ71" s="253" t="str">
        <f aca="false">IF(OR(Calculator!$E$12&lt;&gt;"YES",Calculator!$B$38&lt;Calculator!$G$12),"—",ROUND((1+SQRT(((50*POWER(80,POWER(COS(PI()*MOD(Calculator!$B$38/Calculator!$F$12,1)),2))-$C71)^2+(1500*ABS(SIN(2*PI()*MOD(Calculator!$B$38/Calculator!$F$12,1)))*IF(MOD(Calculator!$B$38/Calculator!$F$12,1)&lt;0.5,-1,1))^2)/((50*POWER(80,POWER(COS(PI()*MOD(Calculator!$B$38/Calculator!$F$12,1)),2))+$C71)^2+(1500*ABS(SIN(2*PI()*MOD(Calculator!$B$38/Calculator!$F$12,1)))*IF(MOD(Calculator!$B$38/Calculator!$F$12,1)&lt;0.5,-1,1))^2)))/(1-SQRT(((50*POWER(80,POWER(COS(PI()*MOD(Calculator!$B$38/Calculator!$F$12,1)),2))-$C71)^2+(1500*ABS(SIN(2*PI()*MOD(Calculator!$B$38/Calculator!$F$12,1)))*IF(MOD(Calculator!$B$38/Calculator!$F$12,1)&lt;0.5,-1,1))^2)/((50*POWER(80,POWER(COS(PI()*MOD(Calculator!$B$38/Calculator!$F$12,1)),2))+$C71)^2+(1500*ABS(SIN(2*PI()*MOD(Calculator!$B$38/Calculator!$F$12,1)))*IF(MOD(Calculator!$B$38/Calculator!$F$12,1)&lt;0.5,-1,1))^2))),2))</f>
        <v>—</v>
      </c>
      <c r="FR71" s="253" t="str">
        <f aca="false">IF(OR(Calculator!$E$13&lt;&gt;"YES",Calculator!$B$38&lt;Calculator!$G$13),"—",ROUND((1+SQRT(((50*POWER(80,POWER(COS(PI()*MOD(Calculator!$B$38/Calculator!$F$13,1)),2))-$C71)^2+(1500*ABS(SIN(2*PI()*MOD(Calculator!$B$38/Calculator!$F$13,1)))*IF(MOD(Calculator!$B$38/Calculator!$F$13,1)&lt;0.5,-1,1))^2)/((50*POWER(80,POWER(COS(PI()*MOD(Calculator!$B$38/Calculator!$F$13,1)),2))+$C71)^2+(1500*ABS(SIN(2*PI()*MOD(Calculator!$B$38/Calculator!$F$13,1)))*IF(MOD(Calculator!$B$38/Calculator!$F$13,1)&lt;0.5,-1,1))^2)))/(1-SQRT(((50*POWER(80,POWER(COS(PI()*MOD(Calculator!$B$38/Calculator!$F$13,1)),2))-$C71)^2+(1500*ABS(SIN(2*PI()*MOD(Calculator!$B$38/Calculator!$F$13,1)))*IF(MOD(Calculator!$B$38/Calculator!$F$13,1)&lt;0.5,-1,1))^2)/((50*POWER(80,POWER(COS(PI()*MOD(Calculator!$B$38/Calculator!$F$13,1)),2))+$C71)^2+(1500*ABS(SIN(2*PI()*MOD(Calculator!$B$38/Calculator!$F$13,1)))*IF(MOD(Calculator!$B$38/Calculator!$F$13,1)&lt;0.5,-1,1))^2))),2))</f>
        <v>—</v>
      </c>
      <c r="FS71" s="253" t="str">
        <f aca="false">IF(OR(Calculator!$E$14&lt;&gt;"YES",Calculator!$B$38&lt;Calculator!$G$14),"—",ROUND((1+SQRT(((50*POWER(80,POWER(COS(PI()*MOD(Calculator!$B$38/Calculator!$F$14,1)),2))-$C71)^2+(1500*ABS(SIN(2*PI()*MOD(Calculator!$B$38/Calculator!$F$14,1)))*IF(MOD(Calculator!$B$38/Calculator!$F$14,1)&lt;0.5,-1,1))^2)/((50*POWER(80,POWER(COS(PI()*MOD(Calculator!$B$38/Calculator!$F$14,1)),2))+$C71)^2+(1500*ABS(SIN(2*PI()*MOD(Calculator!$B$38/Calculator!$F$14,1)))*IF(MOD(Calculator!$B$38/Calculator!$F$14,1)&lt;0.5,-1,1))^2)))/(1-SQRT(((50*POWER(80,POWER(COS(PI()*MOD(Calculator!$B$38/Calculator!$F$14,1)),2))-$C71)^2+(1500*ABS(SIN(2*PI()*MOD(Calculator!$B$38/Calculator!$F$14,1)))*IF(MOD(Calculator!$B$38/Calculator!$F$14,1)&lt;0.5,-1,1))^2)/((50*POWER(80,POWER(COS(PI()*MOD(Calculator!$B$38/Calculator!$F$14,1)),2))+$C71)^2+(1500*ABS(SIN(2*PI()*MOD(Calculator!$B$38/Calculator!$F$14,1)))*IF(MOD(Calculator!$B$38/Calculator!$F$14,1)&lt;0.5,-1,1))^2))),2))</f>
        <v>—</v>
      </c>
      <c r="FT71" s="253" t="n">
        <f aca="false">IF(OR(Calculator!$E$15&lt;&gt;"YES",Calculator!$B$38&lt;Calculator!$G$15),"—",ROUND((1+SQRT(((50*POWER(80,POWER(COS(PI()*MOD(Calculator!$B$38/Calculator!$F$15,1)),2))-$C71)^2+(1500*ABS(SIN(2*PI()*MOD(Calculator!$B$38/Calculator!$F$15,1)))*IF(MOD(Calculator!$B$38/Calculator!$F$15,1)&lt;0.5,-1,1))^2)/((50*POWER(80,POWER(COS(PI()*MOD(Calculator!$B$38/Calculator!$F$15,1)),2))+$C71)^2+(1500*ABS(SIN(2*PI()*MOD(Calculator!$B$38/Calculator!$F$15,1)))*IF(MOD(Calculator!$B$38/Calculator!$F$15,1)&lt;0.5,-1,1))^2)))/(1-SQRT(((50*POWER(80,POWER(COS(PI()*MOD(Calculator!$B$38/Calculator!$F$15,1)),2))-$C71)^2+(1500*ABS(SIN(2*PI()*MOD(Calculator!$B$38/Calculator!$F$15,1)))*IF(MOD(Calculator!$B$38/Calculator!$F$15,1)&lt;0.5,-1,1))^2)/((50*POWER(80,POWER(COS(PI()*MOD(Calculator!$B$38/Calculator!$F$15,1)),2))+$C71)^2+(1500*ABS(SIN(2*PI()*MOD(Calculator!$B$38/Calculator!$F$15,1)))*IF(MOD(Calculator!$B$38/Calculator!$F$15,1)&lt;0.5,-1,1))^2))),2))</f>
        <v>2.14</v>
      </c>
      <c r="FU71" s="253" t="str">
        <f aca="false">IF(OR(Calculator!$E$16&lt;&gt;"YES",Calculator!$B$38&lt;Calculator!$G$16),"—",ROUND((1+SQRT(((50*POWER(80,POWER(COS(PI()*MOD(Calculator!$B$38/Calculator!$F$16,1)),2))-$C71)^2+(1500*ABS(SIN(2*PI()*MOD(Calculator!$B$38/Calculator!$F$16,1)))*IF(MOD(Calculator!$B$38/Calculator!$F$16,1)&lt;0.5,-1,1))^2)/((50*POWER(80,POWER(COS(PI()*MOD(Calculator!$B$38/Calculator!$F$16,1)),2))+$C71)^2+(1500*ABS(SIN(2*PI()*MOD(Calculator!$B$38/Calculator!$F$16,1)))*IF(MOD(Calculator!$B$38/Calculator!$F$16,1)&lt;0.5,-1,1))^2)))/(1-SQRT(((50*POWER(80,POWER(COS(PI()*MOD(Calculator!$B$38/Calculator!$F$16,1)),2))-$C71)^2+(1500*ABS(SIN(2*PI()*MOD(Calculator!$B$38/Calculator!$F$16,1)))*IF(MOD(Calculator!$B$38/Calculator!$F$16,1)&lt;0.5,-1,1))^2)/((50*POWER(80,POWER(COS(PI()*MOD(Calculator!$B$38/Calculator!$F$16,1)),2))+$C71)^2+(1500*ABS(SIN(2*PI()*MOD(Calculator!$B$38/Calculator!$F$16,1)))*IF(MOD(Calculator!$B$38/Calculator!$F$16,1)&lt;0.5,-1,1))^2))),2))</f>
        <v>—</v>
      </c>
      <c r="FV71" s="253" t="n">
        <f aca="false">IF(OR(Calculator!$E$17&lt;&gt;"YES",Calculator!$B$38&lt;Calculator!$G$17),"—",ROUND((1+SQRT(((50*POWER(80,POWER(COS(PI()*MOD(Calculator!$B$38/Calculator!$F$17,1)),2))-$C71)^2+(1500*ABS(SIN(2*PI()*MOD(Calculator!$B$38/Calculator!$F$17,1)))*IF(MOD(Calculator!$B$38/Calculator!$F$17,1)&lt;0.5,-1,1))^2)/((50*POWER(80,POWER(COS(PI()*MOD(Calculator!$B$38/Calculator!$F$17,1)),2))+$C71)^2+(1500*ABS(SIN(2*PI()*MOD(Calculator!$B$38/Calculator!$F$17,1)))*IF(MOD(Calculator!$B$38/Calculator!$F$17,1)&lt;0.5,-1,1))^2)))/(1-SQRT(((50*POWER(80,POWER(COS(PI()*MOD(Calculator!$B$38/Calculator!$F$17,1)),2))-$C71)^2+(1500*ABS(SIN(2*PI()*MOD(Calculator!$B$38/Calculator!$F$17,1)))*IF(MOD(Calculator!$B$38/Calculator!$F$17,1)&lt;0.5,-1,1))^2)/((50*POWER(80,POWER(COS(PI()*MOD(Calculator!$B$38/Calculator!$F$17,1)),2))+$C71)^2+(1500*ABS(SIN(2*PI()*MOD(Calculator!$B$38/Calculator!$F$17,1)))*IF(MOD(Calculator!$B$38/Calculator!$F$17,1)&lt;0.5,-1,1))^2))),2))</f>
        <v>17.72</v>
      </c>
      <c r="FW71" s="253" t="str">
        <f aca="false">IF(OR(Calculator!$E$18&lt;&gt;"YES",Calculator!$B$38&lt;Calculator!$G$18),"—",ROUND((1+SQRT(((50*POWER(80,POWER(COS(PI()*MOD(Calculator!$B$38/Calculator!$F$18,1)),2))-$C71)^2+(1500*ABS(SIN(2*PI()*MOD(Calculator!$B$38/Calculator!$F$18,1)))*IF(MOD(Calculator!$B$38/Calculator!$F$18,1)&lt;0.5,-1,1))^2)/((50*POWER(80,POWER(COS(PI()*MOD(Calculator!$B$38/Calculator!$F$18,1)),2))+$C71)^2+(1500*ABS(SIN(2*PI()*MOD(Calculator!$B$38/Calculator!$F$18,1)))*IF(MOD(Calculator!$B$38/Calculator!$F$18,1)&lt;0.5,-1,1))^2)))/(1-SQRT(((50*POWER(80,POWER(COS(PI()*MOD(Calculator!$B$38/Calculator!$F$18,1)),2))-$C71)^2+(1500*ABS(SIN(2*PI()*MOD(Calculator!$B$38/Calculator!$F$18,1)))*IF(MOD(Calculator!$B$38/Calculator!$F$18,1)&lt;0.5,-1,1))^2)/((50*POWER(80,POWER(COS(PI()*MOD(Calculator!$B$38/Calculator!$F$18,1)),2))+$C71)^2+(1500*ABS(SIN(2*PI()*MOD(Calculator!$B$38/Calculator!$F$18,1)))*IF(MOD(Calculator!$B$38/Calculator!$F$18,1)&lt;0.5,-1,1))^2))),2))</f>
        <v>—</v>
      </c>
      <c r="FX71" s="253" t="str">
        <f aca="false">IF(OR(Calculator!$E$19&lt;&gt;"YES",Calculator!$B$38&lt;Calculator!$G$19),"—",ROUND((1+SQRT(((50*POWER(80,POWER(COS(PI()*MOD(Calculator!$B$38/Calculator!$F$19,1)),2))-$C71)^2+(1500*ABS(SIN(2*PI()*MOD(Calculator!$B$38/Calculator!$F$19,1)))*IF(MOD(Calculator!$B$38/Calculator!$F$19,1)&lt;0.5,-1,1))^2)/((50*POWER(80,POWER(COS(PI()*MOD(Calculator!$B$38/Calculator!$F$19,1)),2))+$C71)^2+(1500*ABS(SIN(2*PI()*MOD(Calculator!$B$38/Calculator!$F$19,1)))*IF(MOD(Calculator!$B$38/Calculator!$F$19,1)&lt;0.5,-1,1))^2)))/(1-SQRT(((50*POWER(80,POWER(COS(PI()*MOD(Calculator!$B$38/Calculator!$F$19,1)),2))-$C71)^2+(1500*ABS(SIN(2*PI()*MOD(Calculator!$B$38/Calculator!$F$19,1)))*IF(MOD(Calculator!$B$38/Calculator!$F$19,1)&lt;0.5,-1,1))^2)/((50*POWER(80,POWER(COS(PI()*MOD(Calculator!$B$38/Calculator!$F$19,1)),2))+$C71)^2+(1500*ABS(SIN(2*PI()*MOD(Calculator!$B$38/Calculator!$F$19,1)))*IF(MOD(Calculator!$B$38/Calculator!$F$19,1)&lt;0.5,-1,1))^2))),2))</f>
        <v>—</v>
      </c>
      <c r="FY71" s="253" t="str">
        <f aca="false">IF(OR(Calculator!$E$20&lt;&gt;"YES",Calculator!$B$38&lt;Calculator!$G$20),"—",ROUND((1+SQRT(((50*POWER(80,POWER(COS(PI()*MOD(Calculator!$B$38/Calculator!$F$20,1)),2))-$C71)^2+(1500*ABS(SIN(2*PI()*MOD(Calculator!$B$38/Calculator!$F$20,1)))*IF(MOD(Calculator!$B$38/Calculator!$F$20,1)&lt;0.5,-1,1))^2)/((50*POWER(80,POWER(COS(PI()*MOD(Calculator!$B$38/Calculator!$F$20,1)),2))+$C71)^2+(1500*ABS(SIN(2*PI()*MOD(Calculator!$B$38/Calculator!$F$20,1)))*IF(MOD(Calculator!$B$38/Calculator!$F$20,1)&lt;0.5,-1,1))^2)))/(1-SQRT(((50*POWER(80,POWER(COS(PI()*MOD(Calculator!$B$38/Calculator!$F$20,1)),2))-$C71)^2+(1500*ABS(SIN(2*PI()*MOD(Calculator!$B$38/Calculator!$F$20,1)))*IF(MOD(Calculator!$B$38/Calculator!$F$20,1)&lt;0.5,-1,1))^2)/((50*POWER(80,POWER(COS(PI()*MOD(Calculator!$B$38/Calculator!$F$20,1)),2))+$C71)^2+(1500*ABS(SIN(2*PI()*MOD(Calculator!$B$38/Calculator!$F$20,1)))*IF(MOD(Calculator!$B$38/Calculator!$F$20,1)&lt;0.5,-1,1))^2))),2))</f>
        <v>—</v>
      </c>
      <c r="FZ71" s="253" t="str">
        <f aca="false">IF(OR(Calculator!$E$21&lt;&gt;"YES",Calculator!$B$38&lt;Calculator!$G$21),"—",ROUND((1+SQRT(((50*POWER(80,POWER(COS(PI()*MOD(Calculator!$B$38/Calculator!$F$21,1)),2))-$C71)^2+(1500*ABS(SIN(2*PI()*MOD(Calculator!$B$38/Calculator!$F$21,1)))*IF(MOD(Calculator!$B$38/Calculator!$F$21,1)&lt;0.5,-1,1))^2)/((50*POWER(80,POWER(COS(PI()*MOD(Calculator!$B$38/Calculator!$F$21,1)),2))+$C71)^2+(1500*ABS(SIN(2*PI()*MOD(Calculator!$B$38/Calculator!$F$21,1)))*IF(MOD(Calculator!$B$38/Calculator!$F$21,1)&lt;0.5,-1,1))^2)))/(1-SQRT(((50*POWER(80,POWER(COS(PI()*MOD(Calculator!$B$38/Calculator!$F$21,1)),2))-$C71)^2+(1500*ABS(SIN(2*PI()*MOD(Calculator!$B$38/Calculator!$F$21,1)))*IF(MOD(Calculator!$B$38/Calculator!$F$21,1)&lt;0.5,-1,1))^2)/((50*POWER(80,POWER(COS(PI()*MOD(Calculator!$B$38/Calculator!$F$21,1)),2))+$C71)^2+(1500*ABS(SIN(2*PI()*MOD(Calculator!$B$38/Calculator!$F$21,1)))*IF(MOD(Calculator!$B$38/Calculator!$F$21,1)&lt;0.5,-1,1))^2))),2))</f>
        <v>—</v>
      </c>
      <c r="GA71" s="253" t="str">
        <f aca="false">IF(OR(Calculator!$E$22&lt;&gt;"YES",Calculator!$B$38&lt;Calculator!$G$22),"—",ROUND((1+SQRT(((50*POWER(80,POWER(COS(PI()*MOD(Calculator!$B$38/Calculator!$F$22,1)),2))-$C71)^2+(1500*ABS(SIN(2*PI()*MOD(Calculator!$B$38/Calculator!$F$22,1)))*IF(MOD(Calculator!$B$38/Calculator!$F$22,1)&lt;0.5,-1,1))^2)/((50*POWER(80,POWER(COS(PI()*MOD(Calculator!$B$38/Calculator!$F$22,1)),2))+$C71)^2+(1500*ABS(SIN(2*PI()*MOD(Calculator!$B$38/Calculator!$F$22,1)))*IF(MOD(Calculator!$B$38/Calculator!$F$22,1)&lt;0.5,-1,1))^2)))/(1-SQRT(((50*POWER(80,POWER(COS(PI()*MOD(Calculator!$B$38/Calculator!$F$22,1)),2))-$C71)^2+(1500*ABS(SIN(2*PI()*MOD(Calculator!$B$38/Calculator!$F$22,1)))*IF(MOD(Calculator!$B$38/Calculator!$F$22,1)&lt;0.5,-1,1))^2)/((50*POWER(80,POWER(COS(PI()*MOD(Calculator!$B$38/Calculator!$F$22,1)),2))+$C71)^2+(1500*ABS(SIN(2*PI()*MOD(Calculator!$B$38/Calculator!$F$22,1)))*IF(MOD(Calculator!$B$38/Calculator!$F$22,1)&lt;0.5,-1,1))^2))),2))</f>
        <v>—</v>
      </c>
      <c r="GB71" s="295" t="n">
        <f aca="false">IFERROR(ROUND((IF(ISNUMBER(FQ71),FQ71,0)+IF(ISNUMBER(FR71),FR71,0)+IF(ISNUMBER(FS71),FS71,0)+IF(ISNUMBER(FT71),FT71,0)+IF(ISNUMBER(FU71),FU71,0)+IF(ISNUMBER(FV71),FV71,0)+IF(ISNUMBER(FW71),FW71,0)+IF(ISNUMBER(FX71),FX71,0)+IF(ISNUMBER(FY71),FY71,0)+IF(ISNUMBER(FZ71),FZ71,0)+IF(ISNUMBER(GA71),GA71,0))/(IF(ISNUMBER(FQ71),1,0)+IF(ISNUMBER(FR71),1,0)+IF(ISNUMBER(FS71),1,0)+IF(ISNUMBER(FT71),1,0)+IF(ISNUMBER(FU71),1,0)+IF(ISNUMBER(FV71),1,0)+IF(ISNUMBER(FW71),1,0)+IF(ISNUMBER(FX71),1,0)+IF(ISNUMBER(FY71),1,0)+IF(ISNUMBER(FZ71),1,0)+IF(ISNUMBER(GA71),1,0)),4),"")</f>
        <v>9.93</v>
      </c>
      <c r="GD71" s="253" t="str">
        <f aca="false">IF(OR(Calculator!$E$12&lt;&gt;"YES",Calculator!$B$34&lt;Calculator!$G$12),"—",ROUND((1+SQRT(((50*POWER(80,POWER(COS(PI()*MOD(Calculator!$B$34/Calculator!$F$12,1)),2))+MIN(500,MAX(30,100*EXP(-0.3*'VSWR Calculator'!$C$24)*(1+3*ABS(MOD('VSWR Calculator'!$C$23/Calculator!$F$12/2,1)-0.5))))/'VSWR Calculator'!$C$25)-$C71)^2+(1500*ABS(SIN(2*PI()*MOD(Calculator!$B$34/Calculator!$F$12,1)))*IF(MOD(Calculator!$B$34/Calculator!$F$12,1)&lt;0.5,-1,1))^2)/SQRT(((50*POWER(80,POWER(COS(PI()*MOD(Calculator!$B$34/Calculator!$F$12,1)),2))+MIN(500,MAX(30,100*EXP(-0.3*'VSWR Calculator'!$C$24)*(1+3*ABS(MOD('VSWR Calculator'!$C$23/Calculator!$F$12/2,1)-0.5))))/'VSWR Calculator'!$C$25)+$C71)^2+(1500*ABS(SIN(2*PI()*MOD(Calculator!$B$34/Calculator!$F$12,1)))*IF(MOD(Calculator!$B$34/Calculator!$F$12,1)&lt;0.5,-1,1))^2))/(1-SQRT(((50*POWER(80,POWER(COS(PI()*MOD(Calculator!$B$34/Calculator!$F$12,1)),2))+MIN(500,MAX(30,100*EXP(-0.3*'VSWR Calculator'!$C$24)*(1+3*ABS(MOD('VSWR Calculator'!$C$23/Calculator!$F$12/2,1)-0.5))))/'VSWR Calculator'!$C$25)-$C71)^2+(1500*ABS(SIN(2*PI()*MOD(Calculator!$B$34/Calculator!$F$12,1)))*IF(MOD(Calculator!$B$34/Calculator!$F$12,1)&lt;0.5,-1,1))^2)/SQRT(((50*POWER(80,POWER(COS(PI()*MOD(Calculator!$B$34/Calculator!$F$12,1)),2))+MIN(500,MAX(30,100*EXP(-0.3*'VSWR Calculator'!$C$24)*(1+3*ABS(MOD('VSWR Calculator'!$C$23/Calculator!$F$12/2,1)-0.5))))/'VSWR Calculator'!$C$25)+$C71)^2+(1500*ABS(SIN(2*PI()*MOD(Calculator!$B$34/Calculator!$F$12,1)))*IF(MOD(Calculator!$B$34/Calculator!$F$12,1)&lt;0.5,-1,1))^2)),2))</f>
        <v>—</v>
      </c>
      <c r="GE71" s="253" t="str">
        <f aca="false">IF(OR(Calculator!$E$13&lt;&gt;"YES",Calculator!$B$34&lt;Calculator!$G$13),"—",ROUND((1+SQRT(((50*POWER(80,POWER(COS(PI()*MOD(Calculator!$B$34/Calculator!$F$13,1)),2))+MIN(500,MAX(30,100*EXP(-0.3*'VSWR Calculator'!$C$24)*(1+3*ABS(MOD('VSWR Calculator'!$C$23/Calculator!$F$13/2,1)-0.5))))/'VSWR Calculator'!$C$25)-$C71)^2+(1500*ABS(SIN(2*PI()*MOD(Calculator!$B$34/Calculator!$F$13,1)))*IF(MOD(Calculator!$B$34/Calculator!$F$13,1)&lt;0.5,-1,1))^2)/SQRT(((50*POWER(80,POWER(COS(PI()*MOD(Calculator!$B$34/Calculator!$F$13,1)),2))+MIN(500,MAX(30,100*EXP(-0.3*'VSWR Calculator'!$C$24)*(1+3*ABS(MOD('VSWR Calculator'!$C$23/Calculator!$F$13/2,1)-0.5))))/'VSWR Calculator'!$C$25)+$C71)^2+(1500*ABS(SIN(2*PI()*MOD(Calculator!$B$34/Calculator!$F$13,1)))*IF(MOD(Calculator!$B$34/Calculator!$F$13,1)&lt;0.5,-1,1))^2))/(1-SQRT(((50*POWER(80,POWER(COS(PI()*MOD(Calculator!$B$34/Calculator!$F$13,1)),2))+MIN(500,MAX(30,100*EXP(-0.3*'VSWR Calculator'!$C$24)*(1+3*ABS(MOD('VSWR Calculator'!$C$23/Calculator!$F$13/2,1)-0.5))))/'VSWR Calculator'!$C$25)-$C71)^2+(1500*ABS(SIN(2*PI()*MOD(Calculator!$B$34/Calculator!$F$13,1)))*IF(MOD(Calculator!$B$34/Calculator!$F$13,1)&lt;0.5,-1,1))^2)/SQRT(((50*POWER(80,POWER(COS(PI()*MOD(Calculator!$B$34/Calculator!$F$13,1)),2))+MIN(500,MAX(30,100*EXP(-0.3*'VSWR Calculator'!$C$24)*(1+3*ABS(MOD('VSWR Calculator'!$C$23/Calculator!$F$13/2,1)-0.5))))/'VSWR Calculator'!$C$25)+$C71)^2+(1500*ABS(SIN(2*PI()*MOD(Calculator!$B$34/Calculator!$F$13,1)))*IF(MOD(Calculator!$B$34/Calculator!$F$13,1)&lt;0.5,-1,1))^2)),2))</f>
        <v>—</v>
      </c>
      <c r="GF71" s="253" t="str">
        <f aca="false">IF(OR(Calculator!$E$14&lt;&gt;"YES",Calculator!$B$34&lt;Calculator!$G$14),"—",ROUND((1+SQRT(((50*POWER(80,POWER(COS(PI()*MOD(Calculator!$B$34/Calculator!$F$14,1)),2))+MIN(500,MAX(30,100*EXP(-0.3*'VSWR Calculator'!$C$24)*(1+3*ABS(MOD('VSWR Calculator'!$C$23/Calculator!$F$14/2,1)-0.5))))/'VSWR Calculator'!$C$25)-$C71)^2+(1500*ABS(SIN(2*PI()*MOD(Calculator!$B$34/Calculator!$F$14,1)))*IF(MOD(Calculator!$B$34/Calculator!$F$14,1)&lt;0.5,-1,1))^2)/SQRT(((50*POWER(80,POWER(COS(PI()*MOD(Calculator!$B$34/Calculator!$F$14,1)),2))+MIN(500,MAX(30,100*EXP(-0.3*'VSWR Calculator'!$C$24)*(1+3*ABS(MOD('VSWR Calculator'!$C$23/Calculator!$F$14/2,1)-0.5))))/'VSWR Calculator'!$C$25)+$C71)^2+(1500*ABS(SIN(2*PI()*MOD(Calculator!$B$34/Calculator!$F$14,1)))*IF(MOD(Calculator!$B$34/Calculator!$F$14,1)&lt;0.5,-1,1))^2))/(1-SQRT(((50*POWER(80,POWER(COS(PI()*MOD(Calculator!$B$34/Calculator!$F$14,1)),2))+MIN(500,MAX(30,100*EXP(-0.3*'VSWR Calculator'!$C$24)*(1+3*ABS(MOD('VSWR Calculator'!$C$23/Calculator!$F$14/2,1)-0.5))))/'VSWR Calculator'!$C$25)-$C71)^2+(1500*ABS(SIN(2*PI()*MOD(Calculator!$B$34/Calculator!$F$14,1)))*IF(MOD(Calculator!$B$34/Calculator!$F$14,1)&lt;0.5,-1,1))^2)/SQRT(((50*POWER(80,POWER(COS(PI()*MOD(Calculator!$B$34/Calculator!$F$14,1)),2))+MIN(500,MAX(30,100*EXP(-0.3*'VSWR Calculator'!$C$24)*(1+3*ABS(MOD('VSWR Calculator'!$C$23/Calculator!$F$14/2,1)-0.5))))/'VSWR Calculator'!$C$25)+$C71)^2+(1500*ABS(SIN(2*PI()*MOD(Calculator!$B$34/Calculator!$F$14,1)))*IF(MOD(Calculator!$B$34/Calculator!$F$14,1)&lt;0.5,-1,1))^2)),2))</f>
        <v>—</v>
      </c>
      <c r="GG71" s="253" t="n">
        <f aca="false">IF(OR(Calculator!$E$15&lt;&gt;"YES",Calculator!$B$34&lt;Calculator!$G$15),"—",ROUND((1+SQRT(((50*POWER(80,POWER(COS(PI()*MOD(Calculator!$B$34/Calculator!$F$15,1)),2))+MIN(500,MAX(30,100*EXP(-0.3*'VSWR Calculator'!$C$24)*(1+3*ABS(MOD('VSWR Calculator'!$C$23/Calculator!$F$15/2,1)-0.5))))/'VSWR Calculator'!$C$25)-$C71)^2+(1500*ABS(SIN(2*PI()*MOD(Calculator!$B$34/Calculator!$F$15,1)))*IF(MOD(Calculator!$B$34/Calculator!$F$15,1)&lt;0.5,-1,1))^2)/SQRT(((50*POWER(80,POWER(COS(PI()*MOD(Calculator!$B$34/Calculator!$F$15,1)),2))+MIN(500,MAX(30,100*EXP(-0.3*'VSWR Calculator'!$C$24)*(1+3*ABS(MOD('VSWR Calculator'!$C$23/Calculator!$F$15/2,1)-0.5))))/'VSWR Calculator'!$C$25)+$C71)^2+(1500*ABS(SIN(2*PI()*MOD(Calculator!$B$34/Calculator!$F$15,1)))*IF(MOD(Calculator!$B$34/Calculator!$F$15,1)&lt;0.5,-1,1))^2))/(1-SQRT(((50*POWER(80,POWER(COS(PI()*MOD(Calculator!$B$34/Calculator!$F$15,1)),2))+MIN(500,MAX(30,100*EXP(-0.3*'VSWR Calculator'!$C$24)*(1+3*ABS(MOD('VSWR Calculator'!$C$23/Calculator!$F$15/2,1)-0.5))))/'VSWR Calculator'!$C$25)-$C71)^2+(1500*ABS(SIN(2*PI()*MOD(Calculator!$B$34/Calculator!$F$15,1)))*IF(MOD(Calculator!$B$34/Calculator!$F$15,1)&lt;0.5,-1,1))^2)/SQRT(((50*POWER(80,POWER(COS(PI()*MOD(Calculator!$B$34/Calculator!$F$15,1)),2))+MIN(500,MAX(30,100*EXP(-0.3*'VSWR Calculator'!$C$24)*(1+3*ABS(MOD('VSWR Calculator'!$C$23/Calculator!$F$15/2,1)-0.5))))/'VSWR Calculator'!$C$25)+$C71)^2+(1500*ABS(SIN(2*PI()*MOD(Calculator!$B$34/Calculator!$F$15,1)))*IF(MOD(Calculator!$B$34/Calculator!$F$15,1)&lt;0.5,-1,1))^2)),2))</f>
        <v>15.62</v>
      </c>
      <c r="GH71" s="253" t="str">
        <f aca="false">IF(OR(Calculator!$E$16&lt;&gt;"YES",Calculator!$B$34&lt;Calculator!$G$16),"—",ROUND((1+SQRT(((50*POWER(80,POWER(COS(PI()*MOD(Calculator!$B$34/Calculator!$F$16,1)),2))+MIN(500,MAX(30,100*EXP(-0.3*'VSWR Calculator'!$C$24)*(1+3*ABS(MOD('VSWR Calculator'!$C$23/Calculator!$F$16/2,1)-0.5))))/'VSWR Calculator'!$C$25)-$C71)^2+(1500*ABS(SIN(2*PI()*MOD(Calculator!$B$34/Calculator!$F$16,1)))*IF(MOD(Calculator!$B$34/Calculator!$F$16,1)&lt;0.5,-1,1))^2)/SQRT(((50*POWER(80,POWER(COS(PI()*MOD(Calculator!$B$34/Calculator!$F$16,1)),2))+MIN(500,MAX(30,100*EXP(-0.3*'VSWR Calculator'!$C$24)*(1+3*ABS(MOD('VSWR Calculator'!$C$23/Calculator!$F$16/2,1)-0.5))))/'VSWR Calculator'!$C$25)+$C71)^2+(1500*ABS(SIN(2*PI()*MOD(Calculator!$B$34/Calculator!$F$16,1)))*IF(MOD(Calculator!$B$34/Calculator!$F$16,1)&lt;0.5,-1,1))^2))/(1-SQRT(((50*POWER(80,POWER(COS(PI()*MOD(Calculator!$B$34/Calculator!$F$16,1)),2))+MIN(500,MAX(30,100*EXP(-0.3*'VSWR Calculator'!$C$24)*(1+3*ABS(MOD('VSWR Calculator'!$C$23/Calculator!$F$16/2,1)-0.5))))/'VSWR Calculator'!$C$25)-$C71)^2+(1500*ABS(SIN(2*PI()*MOD(Calculator!$B$34/Calculator!$F$16,1)))*IF(MOD(Calculator!$B$34/Calculator!$F$16,1)&lt;0.5,-1,1))^2)/SQRT(((50*POWER(80,POWER(COS(PI()*MOD(Calculator!$B$34/Calculator!$F$16,1)),2))+MIN(500,MAX(30,100*EXP(-0.3*'VSWR Calculator'!$C$24)*(1+3*ABS(MOD('VSWR Calculator'!$C$23/Calculator!$F$16/2,1)-0.5))))/'VSWR Calculator'!$C$25)+$C71)^2+(1500*ABS(SIN(2*PI()*MOD(Calculator!$B$34/Calculator!$F$16,1)))*IF(MOD(Calculator!$B$34/Calculator!$F$16,1)&lt;0.5,-1,1))^2)),2))</f>
        <v>—</v>
      </c>
      <c r="GI71" s="253" t="n">
        <f aca="false">IF(OR(Calculator!$E$17&lt;&gt;"YES",Calculator!$B$34&lt;Calculator!$G$17),"—",ROUND((1+SQRT(((50*POWER(80,POWER(COS(PI()*MOD(Calculator!$B$34/Calculator!$F$17,1)),2))+MIN(500,MAX(30,100*EXP(-0.3*'VSWR Calculator'!$C$24)*(1+3*ABS(MOD('VSWR Calculator'!$C$23/Calculator!$F$17/2,1)-0.5))))/'VSWR Calculator'!$C$25)-$C71)^2+(1500*ABS(SIN(2*PI()*MOD(Calculator!$B$34/Calculator!$F$17,1)))*IF(MOD(Calculator!$B$34/Calculator!$F$17,1)&lt;0.5,-1,1))^2)/SQRT(((50*POWER(80,POWER(COS(PI()*MOD(Calculator!$B$34/Calculator!$F$17,1)),2))+MIN(500,MAX(30,100*EXP(-0.3*'VSWR Calculator'!$C$24)*(1+3*ABS(MOD('VSWR Calculator'!$C$23/Calculator!$F$17/2,1)-0.5))))/'VSWR Calculator'!$C$25)+$C71)^2+(1500*ABS(SIN(2*PI()*MOD(Calculator!$B$34/Calculator!$F$17,1)))*IF(MOD(Calculator!$B$34/Calculator!$F$17,1)&lt;0.5,-1,1))^2))/(1-SQRT(((50*POWER(80,POWER(COS(PI()*MOD(Calculator!$B$34/Calculator!$F$17,1)),2))+MIN(500,MAX(30,100*EXP(-0.3*'VSWR Calculator'!$C$24)*(1+3*ABS(MOD('VSWR Calculator'!$C$23/Calculator!$F$17/2,1)-0.5))))/'VSWR Calculator'!$C$25)-$C71)^2+(1500*ABS(SIN(2*PI()*MOD(Calculator!$B$34/Calculator!$F$17,1)))*IF(MOD(Calculator!$B$34/Calculator!$F$17,1)&lt;0.5,-1,1))^2)/SQRT(((50*POWER(80,POWER(COS(PI()*MOD(Calculator!$B$34/Calculator!$F$17,1)),2))+MIN(500,MAX(30,100*EXP(-0.3*'VSWR Calculator'!$C$24)*(1+3*ABS(MOD('VSWR Calculator'!$C$23/Calculator!$F$17/2,1)-0.5))))/'VSWR Calculator'!$C$25)+$C71)^2+(1500*ABS(SIN(2*PI()*MOD(Calculator!$B$34/Calculator!$F$17,1)))*IF(MOD(Calculator!$B$34/Calculator!$F$17,1)&lt;0.5,-1,1))^2)),2))</f>
        <v>11.88</v>
      </c>
      <c r="GJ71" s="253" t="str">
        <f aca="false">IF(OR(Calculator!$E$18&lt;&gt;"YES",Calculator!$B$34&lt;Calculator!$G$18),"—",ROUND((1+SQRT(((50*POWER(80,POWER(COS(PI()*MOD(Calculator!$B$34/Calculator!$F$18,1)),2))+MIN(500,MAX(30,100*EXP(-0.3*'VSWR Calculator'!$C$24)*(1+3*ABS(MOD('VSWR Calculator'!$C$23/Calculator!$F$18/2,1)-0.5))))/'VSWR Calculator'!$C$25)-$C71)^2+(1500*ABS(SIN(2*PI()*MOD(Calculator!$B$34/Calculator!$F$18,1)))*IF(MOD(Calculator!$B$34/Calculator!$F$18,1)&lt;0.5,-1,1))^2)/SQRT(((50*POWER(80,POWER(COS(PI()*MOD(Calculator!$B$34/Calculator!$F$18,1)),2))+MIN(500,MAX(30,100*EXP(-0.3*'VSWR Calculator'!$C$24)*(1+3*ABS(MOD('VSWR Calculator'!$C$23/Calculator!$F$18/2,1)-0.5))))/'VSWR Calculator'!$C$25)+$C71)^2+(1500*ABS(SIN(2*PI()*MOD(Calculator!$B$34/Calculator!$F$18,1)))*IF(MOD(Calculator!$B$34/Calculator!$F$18,1)&lt;0.5,-1,1))^2))/(1-SQRT(((50*POWER(80,POWER(COS(PI()*MOD(Calculator!$B$34/Calculator!$F$18,1)),2))+MIN(500,MAX(30,100*EXP(-0.3*'VSWR Calculator'!$C$24)*(1+3*ABS(MOD('VSWR Calculator'!$C$23/Calculator!$F$18/2,1)-0.5))))/'VSWR Calculator'!$C$25)-$C71)^2+(1500*ABS(SIN(2*PI()*MOD(Calculator!$B$34/Calculator!$F$18,1)))*IF(MOD(Calculator!$B$34/Calculator!$F$18,1)&lt;0.5,-1,1))^2)/SQRT(((50*POWER(80,POWER(COS(PI()*MOD(Calculator!$B$34/Calculator!$F$18,1)),2))+MIN(500,MAX(30,100*EXP(-0.3*'VSWR Calculator'!$C$24)*(1+3*ABS(MOD('VSWR Calculator'!$C$23/Calculator!$F$18/2,1)-0.5))))/'VSWR Calculator'!$C$25)+$C71)^2+(1500*ABS(SIN(2*PI()*MOD(Calculator!$B$34/Calculator!$F$18,1)))*IF(MOD(Calculator!$B$34/Calculator!$F$18,1)&lt;0.5,-1,1))^2)),2))</f>
        <v>—</v>
      </c>
      <c r="GK71" s="253" t="str">
        <f aca="false">IF(OR(Calculator!$E$19&lt;&gt;"YES",Calculator!$B$34&lt;Calculator!$G$19),"—",ROUND((1+SQRT(((50*POWER(80,POWER(COS(PI()*MOD(Calculator!$B$34/Calculator!$F$19,1)),2))+MIN(500,MAX(30,100*EXP(-0.3*'VSWR Calculator'!$C$24)*(1+3*ABS(MOD('VSWR Calculator'!$C$23/Calculator!$F$19/2,1)-0.5))))/'VSWR Calculator'!$C$25)-$C71)^2+(1500*ABS(SIN(2*PI()*MOD(Calculator!$B$34/Calculator!$F$19,1)))*IF(MOD(Calculator!$B$34/Calculator!$F$19,1)&lt;0.5,-1,1))^2)/SQRT(((50*POWER(80,POWER(COS(PI()*MOD(Calculator!$B$34/Calculator!$F$19,1)),2))+MIN(500,MAX(30,100*EXP(-0.3*'VSWR Calculator'!$C$24)*(1+3*ABS(MOD('VSWR Calculator'!$C$23/Calculator!$F$19/2,1)-0.5))))/'VSWR Calculator'!$C$25)+$C71)^2+(1500*ABS(SIN(2*PI()*MOD(Calculator!$B$34/Calculator!$F$19,1)))*IF(MOD(Calculator!$B$34/Calculator!$F$19,1)&lt;0.5,-1,1))^2))/(1-SQRT(((50*POWER(80,POWER(COS(PI()*MOD(Calculator!$B$34/Calculator!$F$19,1)),2))+MIN(500,MAX(30,100*EXP(-0.3*'VSWR Calculator'!$C$24)*(1+3*ABS(MOD('VSWR Calculator'!$C$23/Calculator!$F$19/2,1)-0.5))))/'VSWR Calculator'!$C$25)-$C71)^2+(1500*ABS(SIN(2*PI()*MOD(Calculator!$B$34/Calculator!$F$19,1)))*IF(MOD(Calculator!$B$34/Calculator!$F$19,1)&lt;0.5,-1,1))^2)/SQRT(((50*POWER(80,POWER(COS(PI()*MOD(Calculator!$B$34/Calculator!$F$19,1)),2))+MIN(500,MAX(30,100*EXP(-0.3*'VSWR Calculator'!$C$24)*(1+3*ABS(MOD('VSWR Calculator'!$C$23/Calculator!$F$19/2,1)-0.5))))/'VSWR Calculator'!$C$25)+$C71)^2+(1500*ABS(SIN(2*PI()*MOD(Calculator!$B$34/Calculator!$F$19,1)))*IF(MOD(Calculator!$B$34/Calculator!$F$19,1)&lt;0.5,-1,1))^2)),2))</f>
        <v>—</v>
      </c>
      <c r="GL71" s="253" t="str">
        <f aca="false">IF(OR(Calculator!$E$20&lt;&gt;"YES",Calculator!$B$34&lt;Calculator!$G$20),"—",ROUND((1+SQRT(((50*POWER(80,POWER(COS(PI()*MOD(Calculator!$B$34/Calculator!$F$20,1)),2))+MIN(500,MAX(30,100*EXP(-0.3*'VSWR Calculator'!$C$24)*(1+3*ABS(MOD('VSWR Calculator'!$C$23/Calculator!$F$20/2,1)-0.5))))/'VSWR Calculator'!$C$25)-$C71)^2+(1500*ABS(SIN(2*PI()*MOD(Calculator!$B$34/Calculator!$F$20,1)))*IF(MOD(Calculator!$B$34/Calculator!$F$20,1)&lt;0.5,-1,1))^2)/SQRT(((50*POWER(80,POWER(COS(PI()*MOD(Calculator!$B$34/Calculator!$F$20,1)),2))+MIN(500,MAX(30,100*EXP(-0.3*'VSWR Calculator'!$C$24)*(1+3*ABS(MOD('VSWR Calculator'!$C$23/Calculator!$F$20/2,1)-0.5))))/'VSWR Calculator'!$C$25)+$C71)^2+(1500*ABS(SIN(2*PI()*MOD(Calculator!$B$34/Calculator!$F$20,1)))*IF(MOD(Calculator!$B$34/Calculator!$F$20,1)&lt;0.5,-1,1))^2))/(1-SQRT(((50*POWER(80,POWER(COS(PI()*MOD(Calculator!$B$34/Calculator!$F$20,1)),2))+MIN(500,MAX(30,100*EXP(-0.3*'VSWR Calculator'!$C$24)*(1+3*ABS(MOD('VSWR Calculator'!$C$23/Calculator!$F$20/2,1)-0.5))))/'VSWR Calculator'!$C$25)-$C71)^2+(1500*ABS(SIN(2*PI()*MOD(Calculator!$B$34/Calculator!$F$20,1)))*IF(MOD(Calculator!$B$34/Calculator!$F$20,1)&lt;0.5,-1,1))^2)/SQRT(((50*POWER(80,POWER(COS(PI()*MOD(Calculator!$B$34/Calculator!$F$20,1)),2))+MIN(500,MAX(30,100*EXP(-0.3*'VSWR Calculator'!$C$24)*(1+3*ABS(MOD('VSWR Calculator'!$C$23/Calculator!$F$20/2,1)-0.5))))/'VSWR Calculator'!$C$25)+$C71)^2+(1500*ABS(SIN(2*PI()*MOD(Calculator!$B$34/Calculator!$F$20,1)))*IF(MOD(Calculator!$B$34/Calculator!$F$20,1)&lt;0.5,-1,1))^2)),2))</f>
        <v>—</v>
      </c>
      <c r="GM71" s="253" t="str">
        <f aca="false">IF(OR(Calculator!$E$21&lt;&gt;"YES",Calculator!$B$34&lt;Calculator!$G$21),"—",ROUND((1+SQRT(((50*POWER(80,POWER(COS(PI()*MOD(Calculator!$B$34/Calculator!$F$21,1)),2))+MIN(500,MAX(30,100*EXP(-0.3*'VSWR Calculator'!$C$24)*(1+3*ABS(MOD('VSWR Calculator'!$C$23/Calculator!$F$21/2,1)-0.5))))/'VSWR Calculator'!$C$25)-$C71)^2+(1500*ABS(SIN(2*PI()*MOD(Calculator!$B$34/Calculator!$F$21,1)))*IF(MOD(Calculator!$B$34/Calculator!$F$21,1)&lt;0.5,-1,1))^2)/SQRT(((50*POWER(80,POWER(COS(PI()*MOD(Calculator!$B$34/Calculator!$F$21,1)),2))+MIN(500,MAX(30,100*EXP(-0.3*'VSWR Calculator'!$C$24)*(1+3*ABS(MOD('VSWR Calculator'!$C$23/Calculator!$F$21/2,1)-0.5))))/'VSWR Calculator'!$C$25)+$C71)^2+(1500*ABS(SIN(2*PI()*MOD(Calculator!$B$34/Calculator!$F$21,1)))*IF(MOD(Calculator!$B$34/Calculator!$F$21,1)&lt;0.5,-1,1))^2))/(1-SQRT(((50*POWER(80,POWER(COS(PI()*MOD(Calculator!$B$34/Calculator!$F$21,1)),2))+MIN(500,MAX(30,100*EXP(-0.3*'VSWR Calculator'!$C$24)*(1+3*ABS(MOD('VSWR Calculator'!$C$23/Calculator!$F$21/2,1)-0.5))))/'VSWR Calculator'!$C$25)-$C71)^2+(1500*ABS(SIN(2*PI()*MOD(Calculator!$B$34/Calculator!$F$21,1)))*IF(MOD(Calculator!$B$34/Calculator!$F$21,1)&lt;0.5,-1,1))^2)/SQRT(((50*POWER(80,POWER(COS(PI()*MOD(Calculator!$B$34/Calculator!$F$21,1)),2))+MIN(500,MAX(30,100*EXP(-0.3*'VSWR Calculator'!$C$24)*(1+3*ABS(MOD('VSWR Calculator'!$C$23/Calculator!$F$21/2,1)-0.5))))/'VSWR Calculator'!$C$25)+$C71)^2+(1500*ABS(SIN(2*PI()*MOD(Calculator!$B$34/Calculator!$F$21,1)))*IF(MOD(Calculator!$B$34/Calculator!$F$21,1)&lt;0.5,-1,1))^2)),2))</f>
        <v>—</v>
      </c>
      <c r="GN71" s="253" t="str">
        <f aca="false">IF(OR(Calculator!$E$22&lt;&gt;"YES",Calculator!$B$34&lt;Calculator!$G$22),"—",ROUND((1+SQRT(((50*POWER(80,POWER(COS(PI()*MOD(Calculator!$B$34/Calculator!$F$22,1)),2))+MIN(500,MAX(30,100*EXP(-0.3*'VSWR Calculator'!$C$24)*(1+3*ABS(MOD('VSWR Calculator'!$C$23/Calculator!$F$22/2,1)-0.5))))/'VSWR Calculator'!$C$25)-$C71)^2+(1500*ABS(SIN(2*PI()*MOD(Calculator!$B$34/Calculator!$F$22,1)))*IF(MOD(Calculator!$B$34/Calculator!$F$22,1)&lt;0.5,-1,1))^2)/SQRT(((50*POWER(80,POWER(COS(PI()*MOD(Calculator!$B$34/Calculator!$F$22,1)),2))+MIN(500,MAX(30,100*EXP(-0.3*'VSWR Calculator'!$C$24)*(1+3*ABS(MOD('VSWR Calculator'!$C$23/Calculator!$F$22/2,1)-0.5))))/'VSWR Calculator'!$C$25)+$C71)^2+(1500*ABS(SIN(2*PI()*MOD(Calculator!$B$34/Calculator!$F$22,1)))*IF(MOD(Calculator!$B$34/Calculator!$F$22,1)&lt;0.5,-1,1))^2))/(1-SQRT(((50*POWER(80,POWER(COS(PI()*MOD(Calculator!$B$34/Calculator!$F$22,1)),2))+MIN(500,MAX(30,100*EXP(-0.3*'VSWR Calculator'!$C$24)*(1+3*ABS(MOD('VSWR Calculator'!$C$23/Calculator!$F$22/2,1)-0.5))))/'VSWR Calculator'!$C$25)-$C71)^2+(1500*ABS(SIN(2*PI()*MOD(Calculator!$B$34/Calculator!$F$22,1)))*IF(MOD(Calculator!$B$34/Calculator!$F$22,1)&lt;0.5,-1,1))^2)/SQRT(((50*POWER(80,POWER(COS(PI()*MOD(Calculator!$B$34/Calculator!$F$22,1)),2))+MIN(500,MAX(30,100*EXP(-0.3*'VSWR Calculator'!$C$24)*(1+3*ABS(MOD('VSWR Calculator'!$C$23/Calculator!$F$22/2,1)-0.5))))/'VSWR Calculator'!$C$25)+$C71)^2+(1500*ABS(SIN(2*PI()*MOD(Calculator!$B$34/Calculator!$F$22,1)))*IF(MOD(Calculator!$B$34/Calculator!$F$22,1)&lt;0.5,-1,1))^2)),2))</f>
        <v>—</v>
      </c>
      <c r="GO71" s="253" t="n">
        <f aca="false">IFERROR(ROUND((IF(ISNUMBER(GD71),GD71,0)+IF(ISNUMBER(GE71),GE71,0)+IF(ISNUMBER(GF71),GF71,0)+IF(ISNUMBER(GG71),GG71,0)+IF(ISNUMBER(GH71),GH71,0)+IF(ISNUMBER(GI71),GI71,0)+IF(ISNUMBER(GJ71),GJ71,0)+IF(ISNUMBER(GK71),GK71,0)+IF(ISNUMBER(GL71),GL71,0)+IF(ISNUMBER(GM71),GM71,0)+IF(ISNUMBER(GN71),GN71,0))/(IF(ISNUMBER(GD71),1,0)+IF(ISNUMBER(GE71),1,0)+IF(ISNUMBER(GF71),1,0)+IF(ISNUMBER(GG71),1,0)+IF(ISNUMBER(GH71),1,0)+IF(ISNUMBER(GI71),1,0)+IF(ISNUMBER(GJ71),1,0)+IF(ISNUMBER(GK71),1,0)+IF(ISNUMBER(GL71),1,0)+IF(ISNUMBER(GM71),1,0)+IF(ISNUMBER(GN71),1,0)),4),"")</f>
        <v>13.75</v>
      </c>
      <c r="GP71" s="253" t="str">
        <f aca="false">IF(OR(Calculator!$E$12&lt;&gt;"YES",Calculator!$B$35&lt;Calculator!$G$12),"—",ROUND((1+SQRT(((50*POWER(80,POWER(COS(PI()*MOD(Calculator!$B$35/Calculator!$F$12,1)),2))+MIN(500,MAX(30,100*EXP(-0.3*'VSWR Calculator'!$C$24)*(1+3*ABS(MOD('VSWR Calculator'!$C$23/Calculator!$F$12/2,1)-0.5))))/'VSWR Calculator'!$C$25)-$C71)^2+(1500*ABS(SIN(2*PI()*MOD(Calculator!$B$35/Calculator!$F$12,1)))*IF(MOD(Calculator!$B$35/Calculator!$F$12,1)&lt;0.5,-1,1))^2)/SQRT(((50*POWER(80,POWER(COS(PI()*MOD(Calculator!$B$35/Calculator!$F$12,1)),2))+MIN(500,MAX(30,100*EXP(-0.3*'VSWR Calculator'!$C$24)*(1+3*ABS(MOD('VSWR Calculator'!$C$23/Calculator!$F$12/2,1)-0.5))))/'VSWR Calculator'!$C$25)+$C71)^2+(1500*ABS(SIN(2*PI()*MOD(Calculator!$B$35/Calculator!$F$12,1)))*IF(MOD(Calculator!$B$35/Calculator!$F$12,1)&lt;0.5,-1,1))^2))/(1-SQRT(((50*POWER(80,POWER(COS(PI()*MOD(Calculator!$B$35/Calculator!$F$12,1)),2))+MIN(500,MAX(30,100*EXP(-0.3*'VSWR Calculator'!$C$24)*(1+3*ABS(MOD('VSWR Calculator'!$C$23/Calculator!$F$12/2,1)-0.5))))/'VSWR Calculator'!$C$25)-$C71)^2+(1500*ABS(SIN(2*PI()*MOD(Calculator!$B$35/Calculator!$F$12,1)))*IF(MOD(Calculator!$B$35/Calculator!$F$12,1)&lt;0.5,-1,1))^2)/SQRT(((50*POWER(80,POWER(COS(PI()*MOD(Calculator!$B$35/Calculator!$F$12,1)),2))+MIN(500,MAX(30,100*EXP(-0.3*'VSWR Calculator'!$C$24)*(1+3*ABS(MOD('VSWR Calculator'!$C$23/Calculator!$F$12/2,1)-0.5))))/'VSWR Calculator'!$C$25)+$C71)^2+(1500*ABS(SIN(2*PI()*MOD(Calculator!$B$35/Calculator!$F$12,1)))*IF(MOD(Calculator!$B$35/Calculator!$F$12,1)&lt;0.5,-1,1))^2)),2))</f>
        <v>—</v>
      </c>
      <c r="GQ71" s="253" t="str">
        <f aca="false">IF(OR(Calculator!$E$13&lt;&gt;"YES",Calculator!$B$35&lt;Calculator!$G$13),"—",ROUND((1+SQRT(((50*POWER(80,POWER(COS(PI()*MOD(Calculator!$B$35/Calculator!$F$13,1)),2))+MIN(500,MAX(30,100*EXP(-0.3*'VSWR Calculator'!$C$24)*(1+3*ABS(MOD('VSWR Calculator'!$C$23/Calculator!$F$13/2,1)-0.5))))/'VSWR Calculator'!$C$25)-$C71)^2+(1500*ABS(SIN(2*PI()*MOD(Calculator!$B$35/Calculator!$F$13,1)))*IF(MOD(Calculator!$B$35/Calculator!$F$13,1)&lt;0.5,-1,1))^2)/SQRT(((50*POWER(80,POWER(COS(PI()*MOD(Calculator!$B$35/Calculator!$F$13,1)),2))+MIN(500,MAX(30,100*EXP(-0.3*'VSWR Calculator'!$C$24)*(1+3*ABS(MOD('VSWR Calculator'!$C$23/Calculator!$F$13/2,1)-0.5))))/'VSWR Calculator'!$C$25)+$C71)^2+(1500*ABS(SIN(2*PI()*MOD(Calculator!$B$35/Calculator!$F$13,1)))*IF(MOD(Calculator!$B$35/Calculator!$F$13,1)&lt;0.5,-1,1))^2))/(1-SQRT(((50*POWER(80,POWER(COS(PI()*MOD(Calculator!$B$35/Calculator!$F$13,1)),2))+MIN(500,MAX(30,100*EXP(-0.3*'VSWR Calculator'!$C$24)*(1+3*ABS(MOD('VSWR Calculator'!$C$23/Calculator!$F$13/2,1)-0.5))))/'VSWR Calculator'!$C$25)-$C71)^2+(1500*ABS(SIN(2*PI()*MOD(Calculator!$B$35/Calculator!$F$13,1)))*IF(MOD(Calculator!$B$35/Calculator!$F$13,1)&lt;0.5,-1,1))^2)/SQRT(((50*POWER(80,POWER(COS(PI()*MOD(Calculator!$B$35/Calculator!$F$13,1)),2))+MIN(500,MAX(30,100*EXP(-0.3*'VSWR Calculator'!$C$24)*(1+3*ABS(MOD('VSWR Calculator'!$C$23/Calculator!$F$13/2,1)-0.5))))/'VSWR Calculator'!$C$25)+$C71)^2+(1500*ABS(SIN(2*PI()*MOD(Calculator!$B$35/Calculator!$F$13,1)))*IF(MOD(Calculator!$B$35/Calculator!$F$13,1)&lt;0.5,-1,1))^2)),2))</f>
        <v>—</v>
      </c>
      <c r="GR71" s="253" t="str">
        <f aca="false">IF(OR(Calculator!$E$14&lt;&gt;"YES",Calculator!$B$35&lt;Calculator!$G$14),"—",ROUND((1+SQRT(((50*POWER(80,POWER(COS(PI()*MOD(Calculator!$B$35/Calculator!$F$14,1)),2))+MIN(500,MAX(30,100*EXP(-0.3*'VSWR Calculator'!$C$24)*(1+3*ABS(MOD('VSWR Calculator'!$C$23/Calculator!$F$14/2,1)-0.5))))/'VSWR Calculator'!$C$25)-$C71)^2+(1500*ABS(SIN(2*PI()*MOD(Calculator!$B$35/Calculator!$F$14,1)))*IF(MOD(Calculator!$B$35/Calculator!$F$14,1)&lt;0.5,-1,1))^2)/SQRT(((50*POWER(80,POWER(COS(PI()*MOD(Calculator!$B$35/Calculator!$F$14,1)),2))+MIN(500,MAX(30,100*EXP(-0.3*'VSWR Calculator'!$C$24)*(1+3*ABS(MOD('VSWR Calculator'!$C$23/Calculator!$F$14/2,1)-0.5))))/'VSWR Calculator'!$C$25)+$C71)^2+(1500*ABS(SIN(2*PI()*MOD(Calculator!$B$35/Calculator!$F$14,1)))*IF(MOD(Calculator!$B$35/Calculator!$F$14,1)&lt;0.5,-1,1))^2))/(1-SQRT(((50*POWER(80,POWER(COS(PI()*MOD(Calculator!$B$35/Calculator!$F$14,1)),2))+MIN(500,MAX(30,100*EXP(-0.3*'VSWR Calculator'!$C$24)*(1+3*ABS(MOD('VSWR Calculator'!$C$23/Calculator!$F$14/2,1)-0.5))))/'VSWR Calculator'!$C$25)-$C71)^2+(1500*ABS(SIN(2*PI()*MOD(Calculator!$B$35/Calculator!$F$14,1)))*IF(MOD(Calculator!$B$35/Calculator!$F$14,1)&lt;0.5,-1,1))^2)/SQRT(((50*POWER(80,POWER(COS(PI()*MOD(Calculator!$B$35/Calculator!$F$14,1)),2))+MIN(500,MAX(30,100*EXP(-0.3*'VSWR Calculator'!$C$24)*(1+3*ABS(MOD('VSWR Calculator'!$C$23/Calculator!$F$14/2,1)-0.5))))/'VSWR Calculator'!$C$25)+$C71)^2+(1500*ABS(SIN(2*PI()*MOD(Calculator!$B$35/Calculator!$F$14,1)))*IF(MOD(Calculator!$B$35/Calculator!$F$14,1)&lt;0.5,-1,1))^2)),2))</f>
        <v>—</v>
      </c>
      <c r="GS71" s="253" t="n">
        <f aca="false">IF(OR(Calculator!$E$15&lt;&gt;"YES",Calculator!$B$35&lt;Calculator!$G$15),"—",ROUND((1+SQRT(((50*POWER(80,POWER(COS(PI()*MOD(Calculator!$B$35/Calculator!$F$15,1)),2))+MIN(500,MAX(30,100*EXP(-0.3*'VSWR Calculator'!$C$24)*(1+3*ABS(MOD('VSWR Calculator'!$C$23/Calculator!$F$15/2,1)-0.5))))/'VSWR Calculator'!$C$25)-$C71)^2+(1500*ABS(SIN(2*PI()*MOD(Calculator!$B$35/Calculator!$F$15,1)))*IF(MOD(Calculator!$B$35/Calculator!$F$15,1)&lt;0.5,-1,1))^2)/SQRT(((50*POWER(80,POWER(COS(PI()*MOD(Calculator!$B$35/Calculator!$F$15,1)),2))+MIN(500,MAX(30,100*EXP(-0.3*'VSWR Calculator'!$C$24)*(1+3*ABS(MOD('VSWR Calculator'!$C$23/Calculator!$F$15/2,1)-0.5))))/'VSWR Calculator'!$C$25)+$C71)^2+(1500*ABS(SIN(2*PI()*MOD(Calculator!$B$35/Calculator!$F$15,1)))*IF(MOD(Calculator!$B$35/Calculator!$F$15,1)&lt;0.5,-1,1))^2))/(1-SQRT(((50*POWER(80,POWER(COS(PI()*MOD(Calculator!$B$35/Calculator!$F$15,1)),2))+MIN(500,MAX(30,100*EXP(-0.3*'VSWR Calculator'!$C$24)*(1+3*ABS(MOD('VSWR Calculator'!$C$23/Calculator!$F$15/2,1)-0.5))))/'VSWR Calculator'!$C$25)-$C71)^2+(1500*ABS(SIN(2*PI()*MOD(Calculator!$B$35/Calculator!$F$15,1)))*IF(MOD(Calculator!$B$35/Calculator!$F$15,1)&lt;0.5,-1,1))^2)/SQRT(((50*POWER(80,POWER(COS(PI()*MOD(Calculator!$B$35/Calculator!$F$15,1)),2))+MIN(500,MAX(30,100*EXP(-0.3*'VSWR Calculator'!$C$24)*(1+3*ABS(MOD('VSWR Calculator'!$C$23/Calculator!$F$15/2,1)-0.5))))/'VSWR Calculator'!$C$25)+$C71)^2+(1500*ABS(SIN(2*PI()*MOD(Calculator!$B$35/Calculator!$F$15,1)))*IF(MOD(Calculator!$B$35/Calculator!$F$15,1)&lt;0.5,-1,1))^2)),2))</f>
        <v>2.22</v>
      </c>
      <c r="GT71" s="253" t="str">
        <f aca="false">IF(OR(Calculator!$E$16&lt;&gt;"YES",Calculator!$B$35&lt;Calculator!$G$16),"—",ROUND((1+SQRT(((50*POWER(80,POWER(COS(PI()*MOD(Calculator!$B$35/Calculator!$F$16,1)),2))+MIN(500,MAX(30,100*EXP(-0.3*'VSWR Calculator'!$C$24)*(1+3*ABS(MOD('VSWR Calculator'!$C$23/Calculator!$F$16/2,1)-0.5))))/'VSWR Calculator'!$C$25)-$C71)^2+(1500*ABS(SIN(2*PI()*MOD(Calculator!$B$35/Calculator!$F$16,1)))*IF(MOD(Calculator!$B$35/Calculator!$F$16,1)&lt;0.5,-1,1))^2)/SQRT(((50*POWER(80,POWER(COS(PI()*MOD(Calculator!$B$35/Calculator!$F$16,1)),2))+MIN(500,MAX(30,100*EXP(-0.3*'VSWR Calculator'!$C$24)*(1+3*ABS(MOD('VSWR Calculator'!$C$23/Calculator!$F$16/2,1)-0.5))))/'VSWR Calculator'!$C$25)+$C71)^2+(1500*ABS(SIN(2*PI()*MOD(Calculator!$B$35/Calculator!$F$16,1)))*IF(MOD(Calculator!$B$35/Calculator!$F$16,1)&lt;0.5,-1,1))^2))/(1-SQRT(((50*POWER(80,POWER(COS(PI()*MOD(Calculator!$B$35/Calculator!$F$16,1)),2))+MIN(500,MAX(30,100*EXP(-0.3*'VSWR Calculator'!$C$24)*(1+3*ABS(MOD('VSWR Calculator'!$C$23/Calculator!$F$16/2,1)-0.5))))/'VSWR Calculator'!$C$25)-$C71)^2+(1500*ABS(SIN(2*PI()*MOD(Calculator!$B$35/Calculator!$F$16,1)))*IF(MOD(Calculator!$B$35/Calculator!$F$16,1)&lt;0.5,-1,1))^2)/SQRT(((50*POWER(80,POWER(COS(PI()*MOD(Calculator!$B$35/Calculator!$F$16,1)),2))+MIN(500,MAX(30,100*EXP(-0.3*'VSWR Calculator'!$C$24)*(1+3*ABS(MOD('VSWR Calculator'!$C$23/Calculator!$F$16/2,1)-0.5))))/'VSWR Calculator'!$C$25)+$C71)^2+(1500*ABS(SIN(2*PI()*MOD(Calculator!$B$35/Calculator!$F$16,1)))*IF(MOD(Calculator!$B$35/Calculator!$F$16,1)&lt;0.5,-1,1))^2)),2))</f>
        <v>—</v>
      </c>
      <c r="GU71" s="253" t="n">
        <f aca="false">IF(OR(Calculator!$E$17&lt;&gt;"YES",Calculator!$B$35&lt;Calculator!$G$17),"—",ROUND((1+SQRT(((50*POWER(80,POWER(COS(PI()*MOD(Calculator!$B$35/Calculator!$F$17,1)),2))+MIN(500,MAX(30,100*EXP(-0.3*'VSWR Calculator'!$C$24)*(1+3*ABS(MOD('VSWR Calculator'!$C$23/Calculator!$F$17/2,1)-0.5))))/'VSWR Calculator'!$C$25)-$C71)^2+(1500*ABS(SIN(2*PI()*MOD(Calculator!$B$35/Calculator!$F$17,1)))*IF(MOD(Calculator!$B$35/Calculator!$F$17,1)&lt;0.5,-1,1))^2)/SQRT(((50*POWER(80,POWER(COS(PI()*MOD(Calculator!$B$35/Calculator!$F$17,1)),2))+MIN(500,MAX(30,100*EXP(-0.3*'VSWR Calculator'!$C$24)*(1+3*ABS(MOD('VSWR Calculator'!$C$23/Calculator!$F$17/2,1)-0.5))))/'VSWR Calculator'!$C$25)+$C71)^2+(1500*ABS(SIN(2*PI()*MOD(Calculator!$B$35/Calculator!$F$17,1)))*IF(MOD(Calculator!$B$35/Calculator!$F$17,1)&lt;0.5,-1,1))^2))/(1-SQRT(((50*POWER(80,POWER(COS(PI()*MOD(Calculator!$B$35/Calculator!$F$17,1)),2))+MIN(500,MAX(30,100*EXP(-0.3*'VSWR Calculator'!$C$24)*(1+3*ABS(MOD('VSWR Calculator'!$C$23/Calculator!$F$17/2,1)-0.5))))/'VSWR Calculator'!$C$25)-$C71)^2+(1500*ABS(SIN(2*PI()*MOD(Calculator!$B$35/Calculator!$F$17,1)))*IF(MOD(Calculator!$B$35/Calculator!$F$17,1)&lt;0.5,-1,1))^2)/SQRT(((50*POWER(80,POWER(COS(PI()*MOD(Calculator!$B$35/Calculator!$F$17,1)),2))+MIN(500,MAX(30,100*EXP(-0.3*'VSWR Calculator'!$C$24)*(1+3*ABS(MOD('VSWR Calculator'!$C$23/Calculator!$F$17/2,1)-0.5))))/'VSWR Calculator'!$C$25)+$C71)^2+(1500*ABS(SIN(2*PI()*MOD(Calculator!$B$35/Calculator!$F$17,1)))*IF(MOD(Calculator!$B$35/Calculator!$F$17,1)&lt;0.5,-1,1))^2)),2))</f>
        <v>16.04</v>
      </c>
      <c r="GV71" s="253" t="str">
        <f aca="false">IF(OR(Calculator!$E$18&lt;&gt;"YES",Calculator!$B$35&lt;Calculator!$G$18),"—",ROUND((1+SQRT(((50*POWER(80,POWER(COS(PI()*MOD(Calculator!$B$35/Calculator!$F$18,1)),2))+MIN(500,MAX(30,100*EXP(-0.3*'VSWR Calculator'!$C$24)*(1+3*ABS(MOD('VSWR Calculator'!$C$23/Calculator!$F$18/2,1)-0.5))))/'VSWR Calculator'!$C$25)-$C71)^2+(1500*ABS(SIN(2*PI()*MOD(Calculator!$B$35/Calculator!$F$18,1)))*IF(MOD(Calculator!$B$35/Calculator!$F$18,1)&lt;0.5,-1,1))^2)/SQRT(((50*POWER(80,POWER(COS(PI()*MOD(Calculator!$B$35/Calculator!$F$18,1)),2))+MIN(500,MAX(30,100*EXP(-0.3*'VSWR Calculator'!$C$24)*(1+3*ABS(MOD('VSWR Calculator'!$C$23/Calculator!$F$18/2,1)-0.5))))/'VSWR Calculator'!$C$25)+$C71)^2+(1500*ABS(SIN(2*PI()*MOD(Calculator!$B$35/Calculator!$F$18,1)))*IF(MOD(Calculator!$B$35/Calculator!$F$18,1)&lt;0.5,-1,1))^2))/(1-SQRT(((50*POWER(80,POWER(COS(PI()*MOD(Calculator!$B$35/Calculator!$F$18,1)),2))+MIN(500,MAX(30,100*EXP(-0.3*'VSWR Calculator'!$C$24)*(1+3*ABS(MOD('VSWR Calculator'!$C$23/Calculator!$F$18/2,1)-0.5))))/'VSWR Calculator'!$C$25)-$C71)^2+(1500*ABS(SIN(2*PI()*MOD(Calculator!$B$35/Calculator!$F$18,1)))*IF(MOD(Calculator!$B$35/Calculator!$F$18,1)&lt;0.5,-1,1))^2)/SQRT(((50*POWER(80,POWER(COS(PI()*MOD(Calculator!$B$35/Calculator!$F$18,1)),2))+MIN(500,MAX(30,100*EXP(-0.3*'VSWR Calculator'!$C$24)*(1+3*ABS(MOD('VSWR Calculator'!$C$23/Calculator!$F$18/2,1)-0.5))))/'VSWR Calculator'!$C$25)+$C71)^2+(1500*ABS(SIN(2*PI()*MOD(Calculator!$B$35/Calculator!$F$18,1)))*IF(MOD(Calculator!$B$35/Calculator!$F$18,1)&lt;0.5,-1,1))^2)),2))</f>
        <v>—</v>
      </c>
      <c r="GW71" s="253" t="str">
        <f aca="false">IF(OR(Calculator!$E$19&lt;&gt;"YES",Calculator!$B$35&lt;Calculator!$G$19),"—",ROUND((1+SQRT(((50*POWER(80,POWER(COS(PI()*MOD(Calculator!$B$35/Calculator!$F$19,1)),2))+MIN(500,MAX(30,100*EXP(-0.3*'VSWR Calculator'!$C$24)*(1+3*ABS(MOD('VSWR Calculator'!$C$23/Calculator!$F$19/2,1)-0.5))))/'VSWR Calculator'!$C$25)-$C71)^2+(1500*ABS(SIN(2*PI()*MOD(Calculator!$B$35/Calculator!$F$19,1)))*IF(MOD(Calculator!$B$35/Calculator!$F$19,1)&lt;0.5,-1,1))^2)/SQRT(((50*POWER(80,POWER(COS(PI()*MOD(Calculator!$B$35/Calculator!$F$19,1)),2))+MIN(500,MAX(30,100*EXP(-0.3*'VSWR Calculator'!$C$24)*(1+3*ABS(MOD('VSWR Calculator'!$C$23/Calculator!$F$19/2,1)-0.5))))/'VSWR Calculator'!$C$25)+$C71)^2+(1500*ABS(SIN(2*PI()*MOD(Calculator!$B$35/Calculator!$F$19,1)))*IF(MOD(Calculator!$B$35/Calculator!$F$19,1)&lt;0.5,-1,1))^2))/(1-SQRT(((50*POWER(80,POWER(COS(PI()*MOD(Calculator!$B$35/Calculator!$F$19,1)),2))+MIN(500,MAX(30,100*EXP(-0.3*'VSWR Calculator'!$C$24)*(1+3*ABS(MOD('VSWR Calculator'!$C$23/Calculator!$F$19/2,1)-0.5))))/'VSWR Calculator'!$C$25)-$C71)^2+(1500*ABS(SIN(2*PI()*MOD(Calculator!$B$35/Calculator!$F$19,1)))*IF(MOD(Calculator!$B$35/Calculator!$F$19,1)&lt;0.5,-1,1))^2)/SQRT(((50*POWER(80,POWER(COS(PI()*MOD(Calculator!$B$35/Calculator!$F$19,1)),2))+MIN(500,MAX(30,100*EXP(-0.3*'VSWR Calculator'!$C$24)*(1+3*ABS(MOD('VSWR Calculator'!$C$23/Calculator!$F$19/2,1)-0.5))))/'VSWR Calculator'!$C$25)+$C71)^2+(1500*ABS(SIN(2*PI()*MOD(Calculator!$B$35/Calculator!$F$19,1)))*IF(MOD(Calculator!$B$35/Calculator!$F$19,1)&lt;0.5,-1,1))^2)),2))</f>
        <v>—</v>
      </c>
      <c r="GX71" s="253" t="str">
        <f aca="false">IF(OR(Calculator!$E$20&lt;&gt;"YES",Calculator!$B$35&lt;Calculator!$G$20),"—",ROUND((1+SQRT(((50*POWER(80,POWER(COS(PI()*MOD(Calculator!$B$35/Calculator!$F$20,1)),2))+MIN(500,MAX(30,100*EXP(-0.3*'VSWR Calculator'!$C$24)*(1+3*ABS(MOD('VSWR Calculator'!$C$23/Calculator!$F$20/2,1)-0.5))))/'VSWR Calculator'!$C$25)-$C71)^2+(1500*ABS(SIN(2*PI()*MOD(Calculator!$B$35/Calculator!$F$20,1)))*IF(MOD(Calculator!$B$35/Calculator!$F$20,1)&lt;0.5,-1,1))^2)/SQRT(((50*POWER(80,POWER(COS(PI()*MOD(Calculator!$B$35/Calculator!$F$20,1)),2))+MIN(500,MAX(30,100*EXP(-0.3*'VSWR Calculator'!$C$24)*(1+3*ABS(MOD('VSWR Calculator'!$C$23/Calculator!$F$20/2,1)-0.5))))/'VSWR Calculator'!$C$25)+$C71)^2+(1500*ABS(SIN(2*PI()*MOD(Calculator!$B$35/Calculator!$F$20,1)))*IF(MOD(Calculator!$B$35/Calculator!$F$20,1)&lt;0.5,-1,1))^2))/(1-SQRT(((50*POWER(80,POWER(COS(PI()*MOD(Calculator!$B$35/Calculator!$F$20,1)),2))+MIN(500,MAX(30,100*EXP(-0.3*'VSWR Calculator'!$C$24)*(1+3*ABS(MOD('VSWR Calculator'!$C$23/Calculator!$F$20/2,1)-0.5))))/'VSWR Calculator'!$C$25)-$C71)^2+(1500*ABS(SIN(2*PI()*MOD(Calculator!$B$35/Calculator!$F$20,1)))*IF(MOD(Calculator!$B$35/Calculator!$F$20,1)&lt;0.5,-1,1))^2)/SQRT(((50*POWER(80,POWER(COS(PI()*MOD(Calculator!$B$35/Calculator!$F$20,1)),2))+MIN(500,MAX(30,100*EXP(-0.3*'VSWR Calculator'!$C$24)*(1+3*ABS(MOD('VSWR Calculator'!$C$23/Calculator!$F$20/2,1)-0.5))))/'VSWR Calculator'!$C$25)+$C71)^2+(1500*ABS(SIN(2*PI()*MOD(Calculator!$B$35/Calculator!$F$20,1)))*IF(MOD(Calculator!$B$35/Calculator!$F$20,1)&lt;0.5,-1,1))^2)),2))</f>
        <v>—</v>
      </c>
      <c r="GY71" s="253" t="str">
        <f aca="false">IF(OR(Calculator!$E$21&lt;&gt;"YES",Calculator!$B$35&lt;Calculator!$G$21),"—",ROUND((1+SQRT(((50*POWER(80,POWER(COS(PI()*MOD(Calculator!$B$35/Calculator!$F$21,1)),2))+MIN(500,MAX(30,100*EXP(-0.3*'VSWR Calculator'!$C$24)*(1+3*ABS(MOD('VSWR Calculator'!$C$23/Calculator!$F$21/2,1)-0.5))))/'VSWR Calculator'!$C$25)-$C71)^2+(1500*ABS(SIN(2*PI()*MOD(Calculator!$B$35/Calculator!$F$21,1)))*IF(MOD(Calculator!$B$35/Calculator!$F$21,1)&lt;0.5,-1,1))^2)/SQRT(((50*POWER(80,POWER(COS(PI()*MOD(Calculator!$B$35/Calculator!$F$21,1)),2))+MIN(500,MAX(30,100*EXP(-0.3*'VSWR Calculator'!$C$24)*(1+3*ABS(MOD('VSWR Calculator'!$C$23/Calculator!$F$21/2,1)-0.5))))/'VSWR Calculator'!$C$25)+$C71)^2+(1500*ABS(SIN(2*PI()*MOD(Calculator!$B$35/Calculator!$F$21,1)))*IF(MOD(Calculator!$B$35/Calculator!$F$21,1)&lt;0.5,-1,1))^2))/(1-SQRT(((50*POWER(80,POWER(COS(PI()*MOD(Calculator!$B$35/Calculator!$F$21,1)),2))+MIN(500,MAX(30,100*EXP(-0.3*'VSWR Calculator'!$C$24)*(1+3*ABS(MOD('VSWR Calculator'!$C$23/Calculator!$F$21/2,1)-0.5))))/'VSWR Calculator'!$C$25)-$C71)^2+(1500*ABS(SIN(2*PI()*MOD(Calculator!$B$35/Calculator!$F$21,1)))*IF(MOD(Calculator!$B$35/Calculator!$F$21,1)&lt;0.5,-1,1))^2)/SQRT(((50*POWER(80,POWER(COS(PI()*MOD(Calculator!$B$35/Calculator!$F$21,1)),2))+MIN(500,MAX(30,100*EXP(-0.3*'VSWR Calculator'!$C$24)*(1+3*ABS(MOD('VSWR Calculator'!$C$23/Calculator!$F$21/2,1)-0.5))))/'VSWR Calculator'!$C$25)+$C71)^2+(1500*ABS(SIN(2*PI()*MOD(Calculator!$B$35/Calculator!$F$21,1)))*IF(MOD(Calculator!$B$35/Calculator!$F$21,1)&lt;0.5,-1,1))^2)),2))</f>
        <v>—</v>
      </c>
      <c r="GZ71" s="253" t="str">
        <f aca="false">IF(OR(Calculator!$E$22&lt;&gt;"YES",Calculator!$B$35&lt;Calculator!$G$22),"—",ROUND((1+SQRT(((50*POWER(80,POWER(COS(PI()*MOD(Calculator!$B$35/Calculator!$F$22,1)),2))+MIN(500,MAX(30,100*EXP(-0.3*'VSWR Calculator'!$C$24)*(1+3*ABS(MOD('VSWR Calculator'!$C$23/Calculator!$F$22/2,1)-0.5))))/'VSWR Calculator'!$C$25)-$C71)^2+(1500*ABS(SIN(2*PI()*MOD(Calculator!$B$35/Calculator!$F$22,1)))*IF(MOD(Calculator!$B$35/Calculator!$F$22,1)&lt;0.5,-1,1))^2)/SQRT(((50*POWER(80,POWER(COS(PI()*MOD(Calculator!$B$35/Calculator!$F$22,1)),2))+MIN(500,MAX(30,100*EXP(-0.3*'VSWR Calculator'!$C$24)*(1+3*ABS(MOD('VSWR Calculator'!$C$23/Calculator!$F$22/2,1)-0.5))))/'VSWR Calculator'!$C$25)+$C71)^2+(1500*ABS(SIN(2*PI()*MOD(Calculator!$B$35/Calculator!$F$22,1)))*IF(MOD(Calculator!$B$35/Calculator!$F$22,1)&lt;0.5,-1,1))^2))/(1-SQRT(((50*POWER(80,POWER(COS(PI()*MOD(Calculator!$B$35/Calculator!$F$22,1)),2))+MIN(500,MAX(30,100*EXP(-0.3*'VSWR Calculator'!$C$24)*(1+3*ABS(MOD('VSWR Calculator'!$C$23/Calculator!$F$22/2,1)-0.5))))/'VSWR Calculator'!$C$25)-$C71)^2+(1500*ABS(SIN(2*PI()*MOD(Calculator!$B$35/Calculator!$F$22,1)))*IF(MOD(Calculator!$B$35/Calculator!$F$22,1)&lt;0.5,-1,1))^2)/SQRT(((50*POWER(80,POWER(COS(PI()*MOD(Calculator!$B$35/Calculator!$F$22,1)),2))+MIN(500,MAX(30,100*EXP(-0.3*'VSWR Calculator'!$C$24)*(1+3*ABS(MOD('VSWR Calculator'!$C$23/Calculator!$F$22/2,1)-0.5))))/'VSWR Calculator'!$C$25)+$C71)^2+(1500*ABS(SIN(2*PI()*MOD(Calculator!$B$35/Calculator!$F$22,1)))*IF(MOD(Calculator!$B$35/Calculator!$F$22,1)&lt;0.5,-1,1))^2)),2))</f>
        <v>—</v>
      </c>
      <c r="HA71" s="253" t="n">
        <f aca="false">IFERROR(ROUND((IF(ISNUMBER(GP71),GP71,0)+IF(ISNUMBER(GQ71),GQ71,0)+IF(ISNUMBER(GR71),GR71,0)+IF(ISNUMBER(GS71),GS71,0)+IF(ISNUMBER(GT71),GT71,0)+IF(ISNUMBER(GU71),GU71,0)+IF(ISNUMBER(GV71),GV71,0)+IF(ISNUMBER(GW71),GW71,0)+IF(ISNUMBER(GX71),GX71,0)+IF(ISNUMBER(GY71),GY71,0)+IF(ISNUMBER(GZ71),GZ71,0))/(IF(ISNUMBER(GP71),1,0)+IF(ISNUMBER(GQ71),1,0)+IF(ISNUMBER(GR71),1,0)+IF(ISNUMBER(GS71),1,0)+IF(ISNUMBER(GT71),1,0)+IF(ISNUMBER(GU71),1,0)+IF(ISNUMBER(GV71),1,0)+IF(ISNUMBER(GW71),1,0)+IF(ISNUMBER(GX71),1,0)+IF(ISNUMBER(GY71),1,0)+IF(ISNUMBER(GZ71),1,0)),4),"")</f>
        <v>9.13</v>
      </c>
      <c r="HB71" s="253" t="str">
        <f aca="false">IF(OR(Calculator!$E$12&lt;&gt;"YES",Calculator!$B$36&lt;Calculator!$G$12),"—",ROUND((1+SQRT(((50*POWER(80,POWER(COS(PI()*MOD(Calculator!$B$36/Calculator!$F$12,1)),2))+MIN(500,MAX(30,100*EXP(-0.3*'VSWR Calculator'!$C$24)*(1+3*ABS(MOD('VSWR Calculator'!$C$23/Calculator!$F$12/2,1)-0.5))))/'VSWR Calculator'!$C$25)-$C71)^2+(1500*ABS(SIN(2*PI()*MOD(Calculator!$B$36/Calculator!$F$12,1)))*IF(MOD(Calculator!$B$36/Calculator!$F$12,1)&lt;0.5,-1,1))^2)/SQRT(((50*POWER(80,POWER(COS(PI()*MOD(Calculator!$B$36/Calculator!$F$12,1)),2))+MIN(500,MAX(30,100*EXP(-0.3*'VSWR Calculator'!$C$24)*(1+3*ABS(MOD('VSWR Calculator'!$C$23/Calculator!$F$12/2,1)-0.5))))/'VSWR Calculator'!$C$25)+$C71)^2+(1500*ABS(SIN(2*PI()*MOD(Calculator!$B$36/Calculator!$F$12,1)))*IF(MOD(Calculator!$B$36/Calculator!$F$12,1)&lt;0.5,-1,1))^2))/(1-SQRT(((50*POWER(80,POWER(COS(PI()*MOD(Calculator!$B$36/Calculator!$F$12,1)),2))+MIN(500,MAX(30,100*EXP(-0.3*'VSWR Calculator'!$C$24)*(1+3*ABS(MOD('VSWR Calculator'!$C$23/Calculator!$F$12/2,1)-0.5))))/'VSWR Calculator'!$C$25)-$C71)^2+(1500*ABS(SIN(2*PI()*MOD(Calculator!$B$36/Calculator!$F$12,1)))*IF(MOD(Calculator!$B$36/Calculator!$F$12,1)&lt;0.5,-1,1))^2)/SQRT(((50*POWER(80,POWER(COS(PI()*MOD(Calculator!$B$36/Calculator!$F$12,1)),2))+MIN(500,MAX(30,100*EXP(-0.3*'VSWR Calculator'!$C$24)*(1+3*ABS(MOD('VSWR Calculator'!$C$23/Calculator!$F$12/2,1)-0.5))))/'VSWR Calculator'!$C$25)+$C71)^2+(1500*ABS(SIN(2*PI()*MOD(Calculator!$B$36/Calculator!$F$12,1)))*IF(MOD(Calculator!$B$36/Calculator!$F$12,1)&lt;0.5,-1,1))^2)),2))</f>
        <v>—</v>
      </c>
      <c r="HC71" s="253" t="str">
        <f aca="false">IF(OR(Calculator!$E$13&lt;&gt;"YES",Calculator!$B$36&lt;Calculator!$G$13),"—",ROUND((1+SQRT(((50*POWER(80,POWER(COS(PI()*MOD(Calculator!$B$36/Calculator!$F$13,1)),2))+MIN(500,MAX(30,100*EXP(-0.3*'VSWR Calculator'!$C$24)*(1+3*ABS(MOD('VSWR Calculator'!$C$23/Calculator!$F$13/2,1)-0.5))))/'VSWR Calculator'!$C$25)-$C71)^2+(1500*ABS(SIN(2*PI()*MOD(Calculator!$B$36/Calculator!$F$13,1)))*IF(MOD(Calculator!$B$36/Calculator!$F$13,1)&lt;0.5,-1,1))^2)/SQRT(((50*POWER(80,POWER(COS(PI()*MOD(Calculator!$B$36/Calculator!$F$13,1)),2))+MIN(500,MAX(30,100*EXP(-0.3*'VSWR Calculator'!$C$24)*(1+3*ABS(MOD('VSWR Calculator'!$C$23/Calculator!$F$13/2,1)-0.5))))/'VSWR Calculator'!$C$25)+$C71)^2+(1500*ABS(SIN(2*PI()*MOD(Calculator!$B$36/Calculator!$F$13,1)))*IF(MOD(Calculator!$B$36/Calculator!$F$13,1)&lt;0.5,-1,1))^2))/(1-SQRT(((50*POWER(80,POWER(COS(PI()*MOD(Calculator!$B$36/Calculator!$F$13,1)),2))+MIN(500,MAX(30,100*EXP(-0.3*'VSWR Calculator'!$C$24)*(1+3*ABS(MOD('VSWR Calculator'!$C$23/Calculator!$F$13/2,1)-0.5))))/'VSWR Calculator'!$C$25)-$C71)^2+(1500*ABS(SIN(2*PI()*MOD(Calculator!$B$36/Calculator!$F$13,1)))*IF(MOD(Calculator!$B$36/Calculator!$F$13,1)&lt;0.5,-1,1))^2)/SQRT(((50*POWER(80,POWER(COS(PI()*MOD(Calculator!$B$36/Calculator!$F$13,1)),2))+MIN(500,MAX(30,100*EXP(-0.3*'VSWR Calculator'!$C$24)*(1+3*ABS(MOD('VSWR Calculator'!$C$23/Calculator!$F$13/2,1)-0.5))))/'VSWR Calculator'!$C$25)+$C71)^2+(1500*ABS(SIN(2*PI()*MOD(Calculator!$B$36/Calculator!$F$13,1)))*IF(MOD(Calculator!$B$36/Calculator!$F$13,1)&lt;0.5,-1,1))^2)),2))</f>
        <v>—</v>
      </c>
      <c r="HD71" s="253" t="str">
        <f aca="false">IF(OR(Calculator!$E$14&lt;&gt;"YES",Calculator!$B$36&lt;Calculator!$G$14),"—",ROUND((1+SQRT(((50*POWER(80,POWER(COS(PI()*MOD(Calculator!$B$36/Calculator!$F$14,1)),2))+MIN(500,MAX(30,100*EXP(-0.3*'VSWR Calculator'!$C$24)*(1+3*ABS(MOD('VSWR Calculator'!$C$23/Calculator!$F$14/2,1)-0.5))))/'VSWR Calculator'!$C$25)-$C71)^2+(1500*ABS(SIN(2*PI()*MOD(Calculator!$B$36/Calculator!$F$14,1)))*IF(MOD(Calculator!$B$36/Calculator!$F$14,1)&lt;0.5,-1,1))^2)/SQRT(((50*POWER(80,POWER(COS(PI()*MOD(Calculator!$B$36/Calculator!$F$14,1)),2))+MIN(500,MAX(30,100*EXP(-0.3*'VSWR Calculator'!$C$24)*(1+3*ABS(MOD('VSWR Calculator'!$C$23/Calculator!$F$14/2,1)-0.5))))/'VSWR Calculator'!$C$25)+$C71)^2+(1500*ABS(SIN(2*PI()*MOD(Calculator!$B$36/Calculator!$F$14,1)))*IF(MOD(Calculator!$B$36/Calculator!$F$14,1)&lt;0.5,-1,1))^2))/(1-SQRT(((50*POWER(80,POWER(COS(PI()*MOD(Calculator!$B$36/Calculator!$F$14,1)),2))+MIN(500,MAX(30,100*EXP(-0.3*'VSWR Calculator'!$C$24)*(1+3*ABS(MOD('VSWR Calculator'!$C$23/Calculator!$F$14/2,1)-0.5))))/'VSWR Calculator'!$C$25)-$C71)^2+(1500*ABS(SIN(2*PI()*MOD(Calculator!$B$36/Calculator!$F$14,1)))*IF(MOD(Calculator!$B$36/Calculator!$F$14,1)&lt;0.5,-1,1))^2)/SQRT(((50*POWER(80,POWER(COS(PI()*MOD(Calculator!$B$36/Calculator!$F$14,1)),2))+MIN(500,MAX(30,100*EXP(-0.3*'VSWR Calculator'!$C$24)*(1+3*ABS(MOD('VSWR Calculator'!$C$23/Calculator!$F$14/2,1)-0.5))))/'VSWR Calculator'!$C$25)+$C71)^2+(1500*ABS(SIN(2*PI()*MOD(Calculator!$B$36/Calculator!$F$14,1)))*IF(MOD(Calculator!$B$36/Calculator!$F$14,1)&lt;0.5,-1,1))^2)),2))</f>
        <v>—</v>
      </c>
      <c r="HE71" s="253" t="n">
        <f aca="false">IF(OR(Calculator!$E$15&lt;&gt;"YES",Calculator!$B$36&lt;Calculator!$G$15),"—",ROUND((1+SQRT(((50*POWER(80,POWER(COS(PI()*MOD(Calculator!$B$36/Calculator!$F$15,1)),2))+MIN(500,MAX(30,100*EXP(-0.3*'VSWR Calculator'!$C$24)*(1+3*ABS(MOD('VSWR Calculator'!$C$23/Calculator!$F$15/2,1)-0.5))))/'VSWR Calculator'!$C$25)-$C71)^2+(1500*ABS(SIN(2*PI()*MOD(Calculator!$B$36/Calculator!$F$15,1)))*IF(MOD(Calculator!$B$36/Calculator!$F$15,1)&lt;0.5,-1,1))^2)/SQRT(((50*POWER(80,POWER(COS(PI()*MOD(Calculator!$B$36/Calculator!$F$15,1)),2))+MIN(500,MAX(30,100*EXP(-0.3*'VSWR Calculator'!$C$24)*(1+3*ABS(MOD('VSWR Calculator'!$C$23/Calculator!$F$15/2,1)-0.5))))/'VSWR Calculator'!$C$25)+$C71)^2+(1500*ABS(SIN(2*PI()*MOD(Calculator!$B$36/Calculator!$F$15,1)))*IF(MOD(Calculator!$B$36/Calculator!$F$15,1)&lt;0.5,-1,1))^2))/(1-SQRT(((50*POWER(80,POWER(COS(PI()*MOD(Calculator!$B$36/Calculator!$F$15,1)),2))+MIN(500,MAX(30,100*EXP(-0.3*'VSWR Calculator'!$C$24)*(1+3*ABS(MOD('VSWR Calculator'!$C$23/Calculator!$F$15/2,1)-0.5))))/'VSWR Calculator'!$C$25)-$C71)^2+(1500*ABS(SIN(2*PI()*MOD(Calculator!$B$36/Calculator!$F$15,1)))*IF(MOD(Calculator!$B$36/Calculator!$F$15,1)&lt;0.5,-1,1))^2)/SQRT(((50*POWER(80,POWER(COS(PI()*MOD(Calculator!$B$36/Calculator!$F$15,1)),2))+MIN(500,MAX(30,100*EXP(-0.3*'VSWR Calculator'!$C$24)*(1+3*ABS(MOD('VSWR Calculator'!$C$23/Calculator!$F$15/2,1)-0.5))))/'VSWR Calculator'!$C$25)+$C71)^2+(1500*ABS(SIN(2*PI()*MOD(Calculator!$B$36/Calculator!$F$15,1)))*IF(MOD(Calculator!$B$36/Calculator!$F$15,1)&lt;0.5,-1,1))^2)),2))</f>
        <v>13.56</v>
      </c>
      <c r="HF71" s="253" t="str">
        <f aca="false">IF(OR(Calculator!$E$16&lt;&gt;"YES",Calculator!$B$36&lt;Calculator!$G$16),"—",ROUND((1+SQRT(((50*POWER(80,POWER(COS(PI()*MOD(Calculator!$B$36/Calculator!$F$16,1)),2))+MIN(500,MAX(30,100*EXP(-0.3*'VSWR Calculator'!$C$24)*(1+3*ABS(MOD('VSWR Calculator'!$C$23/Calculator!$F$16/2,1)-0.5))))/'VSWR Calculator'!$C$25)-$C71)^2+(1500*ABS(SIN(2*PI()*MOD(Calculator!$B$36/Calculator!$F$16,1)))*IF(MOD(Calculator!$B$36/Calculator!$F$16,1)&lt;0.5,-1,1))^2)/SQRT(((50*POWER(80,POWER(COS(PI()*MOD(Calculator!$B$36/Calculator!$F$16,1)),2))+MIN(500,MAX(30,100*EXP(-0.3*'VSWR Calculator'!$C$24)*(1+3*ABS(MOD('VSWR Calculator'!$C$23/Calculator!$F$16/2,1)-0.5))))/'VSWR Calculator'!$C$25)+$C71)^2+(1500*ABS(SIN(2*PI()*MOD(Calculator!$B$36/Calculator!$F$16,1)))*IF(MOD(Calculator!$B$36/Calculator!$F$16,1)&lt;0.5,-1,1))^2))/(1-SQRT(((50*POWER(80,POWER(COS(PI()*MOD(Calculator!$B$36/Calculator!$F$16,1)),2))+MIN(500,MAX(30,100*EXP(-0.3*'VSWR Calculator'!$C$24)*(1+3*ABS(MOD('VSWR Calculator'!$C$23/Calculator!$F$16/2,1)-0.5))))/'VSWR Calculator'!$C$25)-$C71)^2+(1500*ABS(SIN(2*PI()*MOD(Calculator!$B$36/Calculator!$F$16,1)))*IF(MOD(Calculator!$B$36/Calculator!$F$16,1)&lt;0.5,-1,1))^2)/SQRT(((50*POWER(80,POWER(COS(PI()*MOD(Calculator!$B$36/Calculator!$F$16,1)),2))+MIN(500,MAX(30,100*EXP(-0.3*'VSWR Calculator'!$C$24)*(1+3*ABS(MOD('VSWR Calculator'!$C$23/Calculator!$F$16/2,1)-0.5))))/'VSWR Calculator'!$C$25)+$C71)^2+(1500*ABS(SIN(2*PI()*MOD(Calculator!$B$36/Calculator!$F$16,1)))*IF(MOD(Calculator!$B$36/Calculator!$F$16,1)&lt;0.5,-1,1))^2)),2))</f>
        <v>—</v>
      </c>
      <c r="HG71" s="253" t="n">
        <f aca="false">IF(OR(Calculator!$E$17&lt;&gt;"YES",Calculator!$B$36&lt;Calculator!$G$17),"—",ROUND((1+SQRT(((50*POWER(80,POWER(COS(PI()*MOD(Calculator!$B$36/Calculator!$F$17,1)),2))+MIN(500,MAX(30,100*EXP(-0.3*'VSWR Calculator'!$C$24)*(1+3*ABS(MOD('VSWR Calculator'!$C$23/Calculator!$F$17/2,1)-0.5))))/'VSWR Calculator'!$C$25)-$C71)^2+(1500*ABS(SIN(2*PI()*MOD(Calculator!$B$36/Calculator!$F$17,1)))*IF(MOD(Calculator!$B$36/Calculator!$F$17,1)&lt;0.5,-1,1))^2)/SQRT(((50*POWER(80,POWER(COS(PI()*MOD(Calculator!$B$36/Calculator!$F$17,1)),2))+MIN(500,MAX(30,100*EXP(-0.3*'VSWR Calculator'!$C$24)*(1+3*ABS(MOD('VSWR Calculator'!$C$23/Calculator!$F$17/2,1)-0.5))))/'VSWR Calculator'!$C$25)+$C71)^2+(1500*ABS(SIN(2*PI()*MOD(Calculator!$B$36/Calculator!$F$17,1)))*IF(MOD(Calculator!$B$36/Calculator!$F$17,1)&lt;0.5,-1,1))^2))/(1-SQRT(((50*POWER(80,POWER(COS(PI()*MOD(Calculator!$B$36/Calculator!$F$17,1)),2))+MIN(500,MAX(30,100*EXP(-0.3*'VSWR Calculator'!$C$24)*(1+3*ABS(MOD('VSWR Calculator'!$C$23/Calculator!$F$17/2,1)-0.5))))/'VSWR Calculator'!$C$25)-$C71)^2+(1500*ABS(SIN(2*PI()*MOD(Calculator!$B$36/Calculator!$F$17,1)))*IF(MOD(Calculator!$B$36/Calculator!$F$17,1)&lt;0.5,-1,1))^2)/SQRT(((50*POWER(80,POWER(COS(PI()*MOD(Calculator!$B$36/Calculator!$F$17,1)),2))+MIN(500,MAX(30,100*EXP(-0.3*'VSWR Calculator'!$C$24)*(1+3*ABS(MOD('VSWR Calculator'!$C$23/Calculator!$F$17/2,1)-0.5))))/'VSWR Calculator'!$C$25)+$C71)^2+(1500*ABS(SIN(2*PI()*MOD(Calculator!$B$36/Calculator!$F$17,1)))*IF(MOD(Calculator!$B$36/Calculator!$F$17,1)&lt;0.5,-1,1))^2)),2))</f>
        <v>16.5</v>
      </c>
      <c r="HH71" s="253" t="str">
        <f aca="false">IF(OR(Calculator!$E$18&lt;&gt;"YES",Calculator!$B$36&lt;Calculator!$G$18),"—",ROUND((1+SQRT(((50*POWER(80,POWER(COS(PI()*MOD(Calculator!$B$36/Calculator!$F$18,1)),2))+MIN(500,MAX(30,100*EXP(-0.3*'VSWR Calculator'!$C$24)*(1+3*ABS(MOD('VSWR Calculator'!$C$23/Calculator!$F$18/2,1)-0.5))))/'VSWR Calculator'!$C$25)-$C71)^2+(1500*ABS(SIN(2*PI()*MOD(Calculator!$B$36/Calculator!$F$18,1)))*IF(MOD(Calculator!$B$36/Calculator!$F$18,1)&lt;0.5,-1,1))^2)/SQRT(((50*POWER(80,POWER(COS(PI()*MOD(Calculator!$B$36/Calculator!$F$18,1)),2))+MIN(500,MAX(30,100*EXP(-0.3*'VSWR Calculator'!$C$24)*(1+3*ABS(MOD('VSWR Calculator'!$C$23/Calculator!$F$18/2,1)-0.5))))/'VSWR Calculator'!$C$25)+$C71)^2+(1500*ABS(SIN(2*PI()*MOD(Calculator!$B$36/Calculator!$F$18,1)))*IF(MOD(Calculator!$B$36/Calculator!$F$18,1)&lt;0.5,-1,1))^2))/(1-SQRT(((50*POWER(80,POWER(COS(PI()*MOD(Calculator!$B$36/Calculator!$F$18,1)),2))+MIN(500,MAX(30,100*EXP(-0.3*'VSWR Calculator'!$C$24)*(1+3*ABS(MOD('VSWR Calculator'!$C$23/Calculator!$F$18/2,1)-0.5))))/'VSWR Calculator'!$C$25)-$C71)^2+(1500*ABS(SIN(2*PI()*MOD(Calculator!$B$36/Calculator!$F$18,1)))*IF(MOD(Calculator!$B$36/Calculator!$F$18,1)&lt;0.5,-1,1))^2)/SQRT(((50*POWER(80,POWER(COS(PI()*MOD(Calculator!$B$36/Calculator!$F$18,1)),2))+MIN(500,MAX(30,100*EXP(-0.3*'VSWR Calculator'!$C$24)*(1+3*ABS(MOD('VSWR Calculator'!$C$23/Calculator!$F$18/2,1)-0.5))))/'VSWR Calculator'!$C$25)+$C71)^2+(1500*ABS(SIN(2*PI()*MOD(Calculator!$B$36/Calculator!$F$18,1)))*IF(MOD(Calculator!$B$36/Calculator!$F$18,1)&lt;0.5,-1,1))^2)),2))</f>
        <v>—</v>
      </c>
      <c r="HI71" s="253" t="str">
        <f aca="false">IF(OR(Calculator!$E$19&lt;&gt;"YES",Calculator!$B$36&lt;Calculator!$G$19),"—",ROUND((1+SQRT(((50*POWER(80,POWER(COS(PI()*MOD(Calculator!$B$36/Calculator!$F$19,1)),2))+MIN(500,MAX(30,100*EXP(-0.3*'VSWR Calculator'!$C$24)*(1+3*ABS(MOD('VSWR Calculator'!$C$23/Calculator!$F$19/2,1)-0.5))))/'VSWR Calculator'!$C$25)-$C71)^2+(1500*ABS(SIN(2*PI()*MOD(Calculator!$B$36/Calculator!$F$19,1)))*IF(MOD(Calculator!$B$36/Calculator!$F$19,1)&lt;0.5,-1,1))^2)/SQRT(((50*POWER(80,POWER(COS(PI()*MOD(Calculator!$B$36/Calculator!$F$19,1)),2))+MIN(500,MAX(30,100*EXP(-0.3*'VSWR Calculator'!$C$24)*(1+3*ABS(MOD('VSWR Calculator'!$C$23/Calculator!$F$19/2,1)-0.5))))/'VSWR Calculator'!$C$25)+$C71)^2+(1500*ABS(SIN(2*PI()*MOD(Calculator!$B$36/Calculator!$F$19,1)))*IF(MOD(Calculator!$B$36/Calculator!$F$19,1)&lt;0.5,-1,1))^2))/(1-SQRT(((50*POWER(80,POWER(COS(PI()*MOD(Calculator!$B$36/Calculator!$F$19,1)),2))+MIN(500,MAX(30,100*EXP(-0.3*'VSWR Calculator'!$C$24)*(1+3*ABS(MOD('VSWR Calculator'!$C$23/Calculator!$F$19/2,1)-0.5))))/'VSWR Calculator'!$C$25)-$C71)^2+(1500*ABS(SIN(2*PI()*MOD(Calculator!$B$36/Calculator!$F$19,1)))*IF(MOD(Calculator!$B$36/Calculator!$F$19,1)&lt;0.5,-1,1))^2)/SQRT(((50*POWER(80,POWER(COS(PI()*MOD(Calculator!$B$36/Calculator!$F$19,1)),2))+MIN(500,MAX(30,100*EXP(-0.3*'VSWR Calculator'!$C$24)*(1+3*ABS(MOD('VSWR Calculator'!$C$23/Calculator!$F$19/2,1)-0.5))))/'VSWR Calculator'!$C$25)+$C71)^2+(1500*ABS(SIN(2*PI()*MOD(Calculator!$B$36/Calculator!$F$19,1)))*IF(MOD(Calculator!$B$36/Calculator!$F$19,1)&lt;0.5,-1,1))^2)),2))</f>
        <v>—</v>
      </c>
      <c r="HJ71" s="253" t="str">
        <f aca="false">IF(OR(Calculator!$E$20&lt;&gt;"YES",Calculator!$B$36&lt;Calculator!$G$20),"—",ROUND((1+SQRT(((50*POWER(80,POWER(COS(PI()*MOD(Calculator!$B$36/Calculator!$F$20,1)),2))+MIN(500,MAX(30,100*EXP(-0.3*'VSWR Calculator'!$C$24)*(1+3*ABS(MOD('VSWR Calculator'!$C$23/Calculator!$F$20/2,1)-0.5))))/'VSWR Calculator'!$C$25)-$C71)^2+(1500*ABS(SIN(2*PI()*MOD(Calculator!$B$36/Calculator!$F$20,1)))*IF(MOD(Calculator!$B$36/Calculator!$F$20,1)&lt;0.5,-1,1))^2)/SQRT(((50*POWER(80,POWER(COS(PI()*MOD(Calculator!$B$36/Calculator!$F$20,1)),2))+MIN(500,MAX(30,100*EXP(-0.3*'VSWR Calculator'!$C$24)*(1+3*ABS(MOD('VSWR Calculator'!$C$23/Calculator!$F$20/2,1)-0.5))))/'VSWR Calculator'!$C$25)+$C71)^2+(1500*ABS(SIN(2*PI()*MOD(Calculator!$B$36/Calculator!$F$20,1)))*IF(MOD(Calculator!$B$36/Calculator!$F$20,1)&lt;0.5,-1,1))^2))/(1-SQRT(((50*POWER(80,POWER(COS(PI()*MOD(Calculator!$B$36/Calculator!$F$20,1)),2))+MIN(500,MAX(30,100*EXP(-0.3*'VSWR Calculator'!$C$24)*(1+3*ABS(MOD('VSWR Calculator'!$C$23/Calculator!$F$20/2,1)-0.5))))/'VSWR Calculator'!$C$25)-$C71)^2+(1500*ABS(SIN(2*PI()*MOD(Calculator!$B$36/Calculator!$F$20,1)))*IF(MOD(Calculator!$B$36/Calculator!$F$20,1)&lt;0.5,-1,1))^2)/SQRT(((50*POWER(80,POWER(COS(PI()*MOD(Calculator!$B$36/Calculator!$F$20,1)),2))+MIN(500,MAX(30,100*EXP(-0.3*'VSWR Calculator'!$C$24)*(1+3*ABS(MOD('VSWR Calculator'!$C$23/Calculator!$F$20/2,1)-0.5))))/'VSWR Calculator'!$C$25)+$C71)^2+(1500*ABS(SIN(2*PI()*MOD(Calculator!$B$36/Calculator!$F$20,1)))*IF(MOD(Calculator!$B$36/Calculator!$F$20,1)&lt;0.5,-1,1))^2)),2))</f>
        <v>—</v>
      </c>
      <c r="HK71" s="253" t="str">
        <f aca="false">IF(OR(Calculator!$E$21&lt;&gt;"YES",Calculator!$B$36&lt;Calculator!$G$21),"—",ROUND((1+SQRT(((50*POWER(80,POWER(COS(PI()*MOD(Calculator!$B$36/Calculator!$F$21,1)),2))+MIN(500,MAX(30,100*EXP(-0.3*'VSWR Calculator'!$C$24)*(1+3*ABS(MOD('VSWR Calculator'!$C$23/Calculator!$F$21/2,1)-0.5))))/'VSWR Calculator'!$C$25)-$C71)^2+(1500*ABS(SIN(2*PI()*MOD(Calculator!$B$36/Calculator!$F$21,1)))*IF(MOD(Calculator!$B$36/Calculator!$F$21,1)&lt;0.5,-1,1))^2)/SQRT(((50*POWER(80,POWER(COS(PI()*MOD(Calculator!$B$36/Calculator!$F$21,1)),2))+MIN(500,MAX(30,100*EXP(-0.3*'VSWR Calculator'!$C$24)*(1+3*ABS(MOD('VSWR Calculator'!$C$23/Calculator!$F$21/2,1)-0.5))))/'VSWR Calculator'!$C$25)+$C71)^2+(1500*ABS(SIN(2*PI()*MOD(Calculator!$B$36/Calculator!$F$21,1)))*IF(MOD(Calculator!$B$36/Calculator!$F$21,1)&lt;0.5,-1,1))^2))/(1-SQRT(((50*POWER(80,POWER(COS(PI()*MOD(Calculator!$B$36/Calculator!$F$21,1)),2))+MIN(500,MAX(30,100*EXP(-0.3*'VSWR Calculator'!$C$24)*(1+3*ABS(MOD('VSWR Calculator'!$C$23/Calculator!$F$21/2,1)-0.5))))/'VSWR Calculator'!$C$25)-$C71)^2+(1500*ABS(SIN(2*PI()*MOD(Calculator!$B$36/Calculator!$F$21,1)))*IF(MOD(Calculator!$B$36/Calculator!$F$21,1)&lt;0.5,-1,1))^2)/SQRT(((50*POWER(80,POWER(COS(PI()*MOD(Calculator!$B$36/Calculator!$F$21,1)),2))+MIN(500,MAX(30,100*EXP(-0.3*'VSWR Calculator'!$C$24)*(1+3*ABS(MOD('VSWR Calculator'!$C$23/Calculator!$F$21/2,1)-0.5))))/'VSWR Calculator'!$C$25)+$C71)^2+(1500*ABS(SIN(2*PI()*MOD(Calculator!$B$36/Calculator!$F$21,1)))*IF(MOD(Calculator!$B$36/Calculator!$F$21,1)&lt;0.5,-1,1))^2)),2))</f>
        <v>—</v>
      </c>
      <c r="HL71" s="253" t="str">
        <f aca="false">IF(OR(Calculator!$E$22&lt;&gt;"YES",Calculator!$B$36&lt;Calculator!$G$22),"—",ROUND((1+SQRT(((50*POWER(80,POWER(COS(PI()*MOD(Calculator!$B$36/Calculator!$F$22,1)),2))+MIN(500,MAX(30,100*EXP(-0.3*'VSWR Calculator'!$C$24)*(1+3*ABS(MOD('VSWR Calculator'!$C$23/Calculator!$F$22/2,1)-0.5))))/'VSWR Calculator'!$C$25)-$C71)^2+(1500*ABS(SIN(2*PI()*MOD(Calculator!$B$36/Calculator!$F$22,1)))*IF(MOD(Calculator!$B$36/Calculator!$F$22,1)&lt;0.5,-1,1))^2)/SQRT(((50*POWER(80,POWER(COS(PI()*MOD(Calculator!$B$36/Calculator!$F$22,1)),2))+MIN(500,MAX(30,100*EXP(-0.3*'VSWR Calculator'!$C$24)*(1+3*ABS(MOD('VSWR Calculator'!$C$23/Calculator!$F$22/2,1)-0.5))))/'VSWR Calculator'!$C$25)+$C71)^2+(1500*ABS(SIN(2*PI()*MOD(Calculator!$B$36/Calculator!$F$22,1)))*IF(MOD(Calculator!$B$36/Calculator!$F$22,1)&lt;0.5,-1,1))^2))/(1-SQRT(((50*POWER(80,POWER(COS(PI()*MOD(Calculator!$B$36/Calculator!$F$22,1)),2))+MIN(500,MAX(30,100*EXP(-0.3*'VSWR Calculator'!$C$24)*(1+3*ABS(MOD('VSWR Calculator'!$C$23/Calculator!$F$22/2,1)-0.5))))/'VSWR Calculator'!$C$25)-$C71)^2+(1500*ABS(SIN(2*PI()*MOD(Calculator!$B$36/Calculator!$F$22,1)))*IF(MOD(Calculator!$B$36/Calculator!$F$22,1)&lt;0.5,-1,1))^2)/SQRT(((50*POWER(80,POWER(COS(PI()*MOD(Calculator!$B$36/Calculator!$F$22,1)),2))+MIN(500,MAX(30,100*EXP(-0.3*'VSWR Calculator'!$C$24)*(1+3*ABS(MOD('VSWR Calculator'!$C$23/Calculator!$F$22/2,1)-0.5))))/'VSWR Calculator'!$C$25)+$C71)^2+(1500*ABS(SIN(2*PI()*MOD(Calculator!$B$36/Calculator!$F$22,1)))*IF(MOD(Calculator!$B$36/Calculator!$F$22,1)&lt;0.5,-1,1))^2)),2))</f>
        <v>—</v>
      </c>
      <c r="HM71" s="253" t="n">
        <f aca="false">IFERROR(ROUND((IF(ISNUMBER(HB71),HB71,0)+IF(ISNUMBER(HC71),HC71,0)+IF(ISNUMBER(HD71),HD71,0)+IF(ISNUMBER(HE71),HE71,0)+IF(ISNUMBER(HF71),HF71,0)+IF(ISNUMBER(HG71),HG71,0)+IF(ISNUMBER(HH71),HH71,0)+IF(ISNUMBER(HI71),HI71,0)+IF(ISNUMBER(HJ71),HJ71,0)+IF(ISNUMBER(HK71),HK71,0)+IF(ISNUMBER(HL71),HL71,0))/(IF(ISNUMBER(HB71),1,0)+IF(ISNUMBER(HC71),1,0)+IF(ISNUMBER(HD71),1,0)+IF(ISNUMBER(HE71),1,0)+IF(ISNUMBER(HF71),1,0)+IF(ISNUMBER(HG71),1,0)+IF(ISNUMBER(HH71),1,0)+IF(ISNUMBER(HI71),1,0)+IF(ISNUMBER(HJ71),1,0)+IF(ISNUMBER(HK71),1,0)+IF(ISNUMBER(HL71),1,0)),4),"")</f>
        <v>15.03</v>
      </c>
      <c r="HN71" s="253" t="str">
        <f aca="false">IF(OR(Calculator!$E$12&lt;&gt;"YES",Calculator!$B$37&lt;Calculator!$G$12),"—",ROUND((1+SQRT(((50*POWER(80,POWER(COS(PI()*MOD(Calculator!$B$37/Calculator!$F$12,1)),2))+MIN(500,MAX(30,100*EXP(-0.3*'VSWR Calculator'!$C$24)*(1+3*ABS(MOD('VSWR Calculator'!$C$23/Calculator!$F$12/2,1)-0.5))))/'VSWR Calculator'!$C$25)-$C71)^2+(1500*ABS(SIN(2*PI()*MOD(Calculator!$B$37/Calculator!$F$12,1)))*IF(MOD(Calculator!$B$37/Calculator!$F$12,1)&lt;0.5,-1,1))^2)/SQRT(((50*POWER(80,POWER(COS(PI()*MOD(Calculator!$B$37/Calculator!$F$12,1)),2))+MIN(500,MAX(30,100*EXP(-0.3*'VSWR Calculator'!$C$24)*(1+3*ABS(MOD('VSWR Calculator'!$C$23/Calculator!$F$12/2,1)-0.5))))/'VSWR Calculator'!$C$25)+$C71)^2+(1500*ABS(SIN(2*PI()*MOD(Calculator!$B$37/Calculator!$F$12,1)))*IF(MOD(Calculator!$B$37/Calculator!$F$12,1)&lt;0.5,-1,1))^2))/(1-SQRT(((50*POWER(80,POWER(COS(PI()*MOD(Calculator!$B$37/Calculator!$F$12,1)),2))+MIN(500,MAX(30,100*EXP(-0.3*'VSWR Calculator'!$C$24)*(1+3*ABS(MOD('VSWR Calculator'!$C$23/Calculator!$F$12/2,1)-0.5))))/'VSWR Calculator'!$C$25)-$C71)^2+(1500*ABS(SIN(2*PI()*MOD(Calculator!$B$37/Calculator!$F$12,1)))*IF(MOD(Calculator!$B$37/Calculator!$F$12,1)&lt;0.5,-1,1))^2)/SQRT(((50*POWER(80,POWER(COS(PI()*MOD(Calculator!$B$37/Calculator!$F$12,1)),2))+MIN(500,MAX(30,100*EXP(-0.3*'VSWR Calculator'!$C$24)*(1+3*ABS(MOD('VSWR Calculator'!$C$23/Calculator!$F$12/2,1)-0.5))))/'VSWR Calculator'!$C$25)+$C71)^2+(1500*ABS(SIN(2*PI()*MOD(Calculator!$B$37/Calculator!$F$12,1)))*IF(MOD(Calculator!$B$37/Calculator!$F$12,1)&lt;0.5,-1,1))^2)),2))</f>
        <v>—</v>
      </c>
      <c r="HO71" s="253" t="str">
        <f aca="false">IF(OR(Calculator!$E$13&lt;&gt;"YES",Calculator!$B$37&lt;Calculator!$G$13),"—",ROUND((1+SQRT(((50*POWER(80,POWER(COS(PI()*MOD(Calculator!$B$37/Calculator!$F$13,1)),2))+MIN(500,MAX(30,100*EXP(-0.3*'VSWR Calculator'!$C$24)*(1+3*ABS(MOD('VSWR Calculator'!$C$23/Calculator!$F$13/2,1)-0.5))))/'VSWR Calculator'!$C$25)-$C71)^2+(1500*ABS(SIN(2*PI()*MOD(Calculator!$B$37/Calculator!$F$13,1)))*IF(MOD(Calculator!$B$37/Calculator!$F$13,1)&lt;0.5,-1,1))^2)/SQRT(((50*POWER(80,POWER(COS(PI()*MOD(Calculator!$B$37/Calculator!$F$13,1)),2))+MIN(500,MAX(30,100*EXP(-0.3*'VSWR Calculator'!$C$24)*(1+3*ABS(MOD('VSWR Calculator'!$C$23/Calculator!$F$13/2,1)-0.5))))/'VSWR Calculator'!$C$25)+$C71)^2+(1500*ABS(SIN(2*PI()*MOD(Calculator!$B$37/Calculator!$F$13,1)))*IF(MOD(Calculator!$B$37/Calculator!$F$13,1)&lt;0.5,-1,1))^2))/(1-SQRT(((50*POWER(80,POWER(COS(PI()*MOD(Calculator!$B$37/Calculator!$F$13,1)),2))+MIN(500,MAX(30,100*EXP(-0.3*'VSWR Calculator'!$C$24)*(1+3*ABS(MOD('VSWR Calculator'!$C$23/Calculator!$F$13/2,1)-0.5))))/'VSWR Calculator'!$C$25)-$C71)^2+(1500*ABS(SIN(2*PI()*MOD(Calculator!$B$37/Calculator!$F$13,1)))*IF(MOD(Calculator!$B$37/Calculator!$F$13,1)&lt;0.5,-1,1))^2)/SQRT(((50*POWER(80,POWER(COS(PI()*MOD(Calculator!$B$37/Calculator!$F$13,1)),2))+MIN(500,MAX(30,100*EXP(-0.3*'VSWR Calculator'!$C$24)*(1+3*ABS(MOD('VSWR Calculator'!$C$23/Calculator!$F$13/2,1)-0.5))))/'VSWR Calculator'!$C$25)+$C71)^2+(1500*ABS(SIN(2*PI()*MOD(Calculator!$B$37/Calculator!$F$13,1)))*IF(MOD(Calculator!$B$37/Calculator!$F$13,1)&lt;0.5,-1,1))^2)),2))</f>
        <v>—</v>
      </c>
      <c r="HP71" s="253" t="str">
        <f aca="false">IF(OR(Calculator!$E$14&lt;&gt;"YES",Calculator!$B$37&lt;Calculator!$G$14),"—",ROUND((1+SQRT(((50*POWER(80,POWER(COS(PI()*MOD(Calculator!$B$37/Calculator!$F$14,1)),2))+MIN(500,MAX(30,100*EXP(-0.3*'VSWR Calculator'!$C$24)*(1+3*ABS(MOD('VSWR Calculator'!$C$23/Calculator!$F$14/2,1)-0.5))))/'VSWR Calculator'!$C$25)-$C71)^2+(1500*ABS(SIN(2*PI()*MOD(Calculator!$B$37/Calculator!$F$14,1)))*IF(MOD(Calculator!$B$37/Calculator!$F$14,1)&lt;0.5,-1,1))^2)/SQRT(((50*POWER(80,POWER(COS(PI()*MOD(Calculator!$B$37/Calculator!$F$14,1)),2))+MIN(500,MAX(30,100*EXP(-0.3*'VSWR Calculator'!$C$24)*(1+3*ABS(MOD('VSWR Calculator'!$C$23/Calculator!$F$14/2,1)-0.5))))/'VSWR Calculator'!$C$25)+$C71)^2+(1500*ABS(SIN(2*PI()*MOD(Calculator!$B$37/Calculator!$F$14,1)))*IF(MOD(Calculator!$B$37/Calculator!$F$14,1)&lt;0.5,-1,1))^2))/(1-SQRT(((50*POWER(80,POWER(COS(PI()*MOD(Calculator!$B$37/Calculator!$F$14,1)),2))+MIN(500,MAX(30,100*EXP(-0.3*'VSWR Calculator'!$C$24)*(1+3*ABS(MOD('VSWR Calculator'!$C$23/Calculator!$F$14/2,1)-0.5))))/'VSWR Calculator'!$C$25)-$C71)^2+(1500*ABS(SIN(2*PI()*MOD(Calculator!$B$37/Calculator!$F$14,1)))*IF(MOD(Calculator!$B$37/Calculator!$F$14,1)&lt;0.5,-1,1))^2)/SQRT(((50*POWER(80,POWER(COS(PI()*MOD(Calculator!$B$37/Calculator!$F$14,1)),2))+MIN(500,MAX(30,100*EXP(-0.3*'VSWR Calculator'!$C$24)*(1+3*ABS(MOD('VSWR Calculator'!$C$23/Calculator!$F$14/2,1)-0.5))))/'VSWR Calculator'!$C$25)+$C71)^2+(1500*ABS(SIN(2*PI()*MOD(Calculator!$B$37/Calculator!$F$14,1)))*IF(MOD(Calculator!$B$37/Calculator!$F$14,1)&lt;0.5,-1,1))^2)),2))</f>
        <v>—</v>
      </c>
      <c r="HQ71" s="253" t="n">
        <f aca="false">IF(OR(Calculator!$E$15&lt;&gt;"YES",Calculator!$B$37&lt;Calculator!$G$15),"—",ROUND((1+SQRT(((50*POWER(80,POWER(COS(PI()*MOD(Calculator!$B$37/Calculator!$F$15,1)),2))+MIN(500,MAX(30,100*EXP(-0.3*'VSWR Calculator'!$C$24)*(1+3*ABS(MOD('VSWR Calculator'!$C$23/Calculator!$F$15/2,1)-0.5))))/'VSWR Calculator'!$C$25)-$C71)^2+(1500*ABS(SIN(2*PI()*MOD(Calculator!$B$37/Calculator!$F$15,1)))*IF(MOD(Calculator!$B$37/Calculator!$F$15,1)&lt;0.5,-1,1))^2)/SQRT(((50*POWER(80,POWER(COS(PI()*MOD(Calculator!$B$37/Calculator!$F$15,1)),2))+MIN(500,MAX(30,100*EXP(-0.3*'VSWR Calculator'!$C$24)*(1+3*ABS(MOD('VSWR Calculator'!$C$23/Calculator!$F$15/2,1)-0.5))))/'VSWR Calculator'!$C$25)+$C71)^2+(1500*ABS(SIN(2*PI()*MOD(Calculator!$B$37/Calculator!$F$15,1)))*IF(MOD(Calculator!$B$37/Calculator!$F$15,1)&lt;0.5,-1,1))^2))/(1-SQRT(((50*POWER(80,POWER(COS(PI()*MOD(Calculator!$B$37/Calculator!$F$15,1)),2))+MIN(500,MAX(30,100*EXP(-0.3*'VSWR Calculator'!$C$24)*(1+3*ABS(MOD('VSWR Calculator'!$C$23/Calculator!$F$15/2,1)-0.5))))/'VSWR Calculator'!$C$25)-$C71)^2+(1500*ABS(SIN(2*PI()*MOD(Calculator!$B$37/Calculator!$F$15,1)))*IF(MOD(Calculator!$B$37/Calculator!$F$15,1)&lt;0.5,-1,1))^2)/SQRT(((50*POWER(80,POWER(COS(PI()*MOD(Calculator!$B$37/Calculator!$F$15,1)),2))+MIN(500,MAX(30,100*EXP(-0.3*'VSWR Calculator'!$C$24)*(1+3*ABS(MOD('VSWR Calculator'!$C$23/Calculator!$F$15/2,1)-0.5))))/'VSWR Calculator'!$C$25)+$C71)^2+(1500*ABS(SIN(2*PI()*MOD(Calculator!$B$37/Calculator!$F$15,1)))*IF(MOD(Calculator!$B$37/Calculator!$F$15,1)&lt;0.5,-1,1))^2)),2))</f>
        <v>2.26</v>
      </c>
      <c r="HR71" s="253" t="str">
        <f aca="false">IF(OR(Calculator!$E$16&lt;&gt;"YES",Calculator!$B$37&lt;Calculator!$G$16),"—",ROUND((1+SQRT(((50*POWER(80,POWER(COS(PI()*MOD(Calculator!$B$37/Calculator!$F$16,1)),2))+MIN(500,MAX(30,100*EXP(-0.3*'VSWR Calculator'!$C$24)*(1+3*ABS(MOD('VSWR Calculator'!$C$23/Calculator!$F$16/2,1)-0.5))))/'VSWR Calculator'!$C$25)-$C71)^2+(1500*ABS(SIN(2*PI()*MOD(Calculator!$B$37/Calculator!$F$16,1)))*IF(MOD(Calculator!$B$37/Calculator!$F$16,1)&lt;0.5,-1,1))^2)/SQRT(((50*POWER(80,POWER(COS(PI()*MOD(Calculator!$B$37/Calculator!$F$16,1)),2))+MIN(500,MAX(30,100*EXP(-0.3*'VSWR Calculator'!$C$24)*(1+3*ABS(MOD('VSWR Calculator'!$C$23/Calculator!$F$16/2,1)-0.5))))/'VSWR Calculator'!$C$25)+$C71)^2+(1500*ABS(SIN(2*PI()*MOD(Calculator!$B$37/Calculator!$F$16,1)))*IF(MOD(Calculator!$B$37/Calculator!$F$16,1)&lt;0.5,-1,1))^2))/(1-SQRT(((50*POWER(80,POWER(COS(PI()*MOD(Calculator!$B$37/Calculator!$F$16,1)),2))+MIN(500,MAX(30,100*EXP(-0.3*'VSWR Calculator'!$C$24)*(1+3*ABS(MOD('VSWR Calculator'!$C$23/Calculator!$F$16/2,1)-0.5))))/'VSWR Calculator'!$C$25)-$C71)^2+(1500*ABS(SIN(2*PI()*MOD(Calculator!$B$37/Calculator!$F$16,1)))*IF(MOD(Calculator!$B$37/Calculator!$F$16,1)&lt;0.5,-1,1))^2)/SQRT(((50*POWER(80,POWER(COS(PI()*MOD(Calculator!$B$37/Calculator!$F$16,1)),2))+MIN(500,MAX(30,100*EXP(-0.3*'VSWR Calculator'!$C$24)*(1+3*ABS(MOD('VSWR Calculator'!$C$23/Calculator!$F$16/2,1)-0.5))))/'VSWR Calculator'!$C$25)+$C71)^2+(1500*ABS(SIN(2*PI()*MOD(Calculator!$B$37/Calculator!$F$16,1)))*IF(MOD(Calculator!$B$37/Calculator!$F$16,1)&lt;0.5,-1,1))^2)),2))</f>
        <v>—</v>
      </c>
      <c r="HS71" s="253" t="n">
        <f aca="false">IF(OR(Calculator!$E$17&lt;&gt;"YES",Calculator!$B$37&lt;Calculator!$G$17),"—",ROUND((1+SQRT(((50*POWER(80,POWER(COS(PI()*MOD(Calculator!$B$37/Calculator!$F$17,1)),2))+MIN(500,MAX(30,100*EXP(-0.3*'VSWR Calculator'!$C$24)*(1+3*ABS(MOD('VSWR Calculator'!$C$23/Calculator!$F$17/2,1)-0.5))))/'VSWR Calculator'!$C$25)-$C71)^2+(1500*ABS(SIN(2*PI()*MOD(Calculator!$B$37/Calculator!$F$17,1)))*IF(MOD(Calculator!$B$37/Calculator!$F$17,1)&lt;0.5,-1,1))^2)/SQRT(((50*POWER(80,POWER(COS(PI()*MOD(Calculator!$B$37/Calculator!$F$17,1)),2))+MIN(500,MAX(30,100*EXP(-0.3*'VSWR Calculator'!$C$24)*(1+3*ABS(MOD('VSWR Calculator'!$C$23/Calculator!$F$17/2,1)-0.5))))/'VSWR Calculator'!$C$25)+$C71)^2+(1500*ABS(SIN(2*PI()*MOD(Calculator!$B$37/Calculator!$F$17,1)))*IF(MOD(Calculator!$B$37/Calculator!$F$17,1)&lt;0.5,-1,1))^2))/(1-SQRT(((50*POWER(80,POWER(COS(PI()*MOD(Calculator!$B$37/Calculator!$F$17,1)),2))+MIN(500,MAX(30,100*EXP(-0.3*'VSWR Calculator'!$C$24)*(1+3*ABS(MOD('VSWR Calculator'!$C$23/Calculator!$F$17/2,1)-0.5))))/'VSWR Calculator'!$C$25)-$C71)^2+(1500*ABS(SIN(2*PI()*MOD(Calculator!$B$37/Calculator!$F$17,1)))*IF(MOD(Calculator!$B$37/Calculator!$F$17,1)&lt;0.5,-1,1))^2)/SQRT(((50*POWER(80,POWER(COS(PI()*MOD(Calculator!$B$37/Calculator!$F$17,1)),2))+MIN(500,MAX(30,100*EXP(-0.3*'VSWR Calculator'!$C$24)*(1+3*ABS(MOD('VSWR Calculator'!$C$23/Calculator!$F$17/2,1)-0.5))))/'VSWR Calculator'!$C$25)+$C71)^2+(1500*ABS(SIN(2*PI()*MOD(Calculator!$B$37/Calculator!$F$17,1)))*IF(MOD(Calculator!$B$37/Calculator!$F$17,1)&lt;0.5,-1,1))^2)),2))</f>
        <v>12.42</v>
      </c>
      <c r="HT71" s="253" t="str">
        <f aca="false">IF(OR(Calculator!$E$18&lt;&gt;"YES",Calculator!$B$37&lt;Calculator!$G$18),"—",ROUND((1+SQRT(((50*POWER(80,POWER(COS(PI()*MOD(Calculator!$B$37/Calculator!$F$18,1)),2))+MIN(500,MAX(30,100*EXP(-0.3*'VSWR Calculator'!$C$24)*(1+3*ABS(MOD('VSWR Calculator'!$C$23/Calculator!$F$18/2,1)-0.5))))/'VSWR Calculator'!$C$25)-$C71)^2+(1500*ABS(SIN(2*PI()*MOD(Calculator!$B$37/Calculator!$F$18,1)))*IF(MOD(Calculator!$B$37/Calculator!$F$18,1)&lt;0.5,-1,1))^2)/SQRT(((50*POWER(80,POWER(COS(PI()*MOD(Calculator!$B$37/Calculator!$F$18,1)),2))+MIN(500,MAX(30,100*EXP(-0.3*'VSWR Calculator'!$C$24)*(1+3*ABS(MOD('VSWR Calculator'!$C$23/Calculator!$F$18/2,1)-0.5))))/'VSWR Calculator'!$C$25)+$C71)^2+(1500*ABS(SIN(2*PI()*MOD(Calculator!$B$37/Calculator!$F$18,1)))*IF(MOD(Calculator!$B$37/Calculator!$F$18,1)&lt;0.5,-1,1))^2))/(1-SQRT(((50*POWER(80,POWER(COS(PI()*MOD(Calculator!$B$37/Calculator!$F$18,1)),2))+MIN(500,MAX(30,100*EXP(-0.3*'VSWR Calculator'!$C$24)*(1+3*ABS(MOD('VSWR Calculator'!$C$23/Calculator!$F$18/2,1)-0.5))))/'VSWR Calculator'!$C$25)-$C71)^2+(1500*ABS(SIN(2*PI()*MOD(Calculator!$B$37/Calculator!$F$18,1)))*IF(MOD(Calculator!$B$37/Calculator!$F$18,1)&lt;0.5,-1,1))^2)/SQRT(((50*POWER(80,POWER(COS(PI()*MOD(Calculator!$B$37/Calculator!$F$18,1)),2))+MIN(500,MAX(30,100*EXP(-0.3*'VSWR Calculator'!$C$24)*(1+3*ABS(MOD('VSWR Calculator'!$C$23/Calculator!$F$18/2,1)-0.5))))/'VSWR Calculator'!$C$25)+$C71)^2+(1500*ABS(SIN(2*PI()*MOD(Calculator!$B$37/Calculator!$F$18,1)))*IF(MOD(Calculator!$B$37/Calculator!$F$18,1)&lt;0.5,-1,1))^2)),2))</f>
        <v>—</v>
      </c>
      <c r="HU71" s="253" t="str">
        <f aca="false">IF(OR(Calculator!$E$19&lt;&gt;"YES",Calculator!$B$37&lt;Calculator!$G$19),"—",ROUND((1+SQRT(((50*POWER(80,POWER(COS(PI()*MOD(Calculator!$B$37/Calculator!$F$19,1)),2))+MIN(500,MAX(30,100*EXP(-0.3*'VSWR Calculator'!$C$24)*(1+3*ABS(MOD('VSWR Calculator'!$C$23/Calculator!$F$19/2,1)-0.5))))/'VSWR Calculator'!$C$25)-$C71)^2+(1500*ABS(SIN(2*PI()*MOD(Calculator!$B$37/Calculator!$F$19,1)))*IF(MOD(Calculator!$B$37/Calculator!$F$19,1)&lt;0.5,-1,1))^2)/SQRT(((50*POWER(80,POWER(COS(PI()*MOD(Calculator!$B$37/Calculator!$F$19,1)),2))+MIN(500,MAX(30,100*EXP(-0.3*'VSWR Calculator'!$C$24)*(1+3*ABS(MOD('VSWR Calculator'!$C$23/Calculator!$F$19/2,1)-0.5))))/'VSWR Calculator'!$C$25)+$C71)^2+(1500*ABS(SIN(2*PI()*MOD(Calculator!$B$37/Calculator!$F$19,1)))*IF(MOD(Calculator!$B$37/Calculator!$F$19,1)&lt;0.5,-1,1))^2))/(1-SQRT(((50*POWER(80,POWER(COS(PI()*MOD(Calculator!$B$37/Calculator!$F$19,1)),2))+MIN(500,MAX(30,100*EXP(-0.3*'VSWR Calculator'!$C$24)*(1+3*ABS(MOD('VSWR Calculator'!$C$23/Calculator!$F$19/2,1)-0.5))))/'VSWR Calculator'!$C$25)-$C71)^2+(1500*ABS(SIN(2*PI()*MOD(Calculator!$B$37/Calculator!$F$19,1)))*IF(MOD(Calculator!$B$37/Calculator!$F$19,1)&lt;0.5,-1,1))^2)/SQRT(((50*POWER(80,POWER(COS(PI()*MOD(Calculator!$B$37/Calculator!$F$19,1)),2))+MIN(500,MAX(30,100*EXP(-0.3*'VSWR Calculator'!$C$24)*(1+3*ABS(MOD('VSWR Calculator'!$C$23/Calculator!$F$19/2,1)-0.5))))/'VSWR Calculator'!$C$25)+$C71)^2+(1500*ABS(SIN(2*PI()*MOD(Calculator!$B$37/Calculator!$F$19,1)))*IF(MOD(Calculator!$B$37/Calculator!$F$19,1)&lt;0.5,-1,1))^2)),2))</f>
        <v>—</v>
      </c>
      <c r="HV71" s="253" t="str">
        <f aca="false">IF(OR(Calculator!$E$20&lt;&gt;"YES",Calculator!$B$37&lt;Calculator!$G$20),"—",ROUND((1+SQRT(((50*POWER(80,POWER(COS(PI()*MOD(Calculator!$B$37/Calculator!$F$20,1)),2))+MIN(500,MAX(30,100*EXP(-0.3*'VSWR Calculator'!$C$24)*(1+3*ABS(MOD('VSWR Calculator'!$C$23/Calculator!$F$20/2,1)-0.5))))/'VSWR Calculator'!$C$25)-$C71)^2+(1500*ABS(SIN(2*PI()*MOD(Calculator!$B$37/Calculator!$F$20,1)))*IF(MOD(Calculator!$B$37/Calculator!$F$20,1)&lt;0.5,-1,1))^2)/SQRT(((50*POWER(80,POWER(COS(PI()*MOD(Calculator!$B$37/Calculator!$F$20,1)),2))+MIN(500,MAX(30,100*EXP(-0.3*'VSWR Calculator'!$C$24)*(1+3*ABS(MOD('VSWR Calculator'!$C$23/Calculator!$F$20/2,1)-0.5))))/'VSWR Calculator'!$C$25)+$C71)^2+(1500*ABS(SIN(2*PI()*MOD(Calculator!$B$37/Calculator!$F$20,1)))*IF(MOD(Calculator!$B$37/Calculator!$F$20,1)&lt;0.5,-1,1))^2))/(1-SQRT(((50*POWER(80,POWER(COS(PI()*MOD(Calculator!$B$37/Calculator!$F$20,1)),2))+MIN(500,MAX(30,100*EXP(-0.3*'VSWR Calculator'!$C$24)*(1+3*ABS(MOD('VSWR Calculator'!$C$23/Calculator!$F$20/2,1)-0.5))))/'VSWR Calculator'!$C$25)-$C71)^2+(1500*ABS(SIN(2*PI()*MOD(Calculator!$B$37/Calculator!$F$20,1)))*IF(MOD(Calculator!$B$37/Calculator!$F$20,1)&lt;0.5,-1,1))^2)/SQRT(((50*POWER(80,POWER(COS(PI()*MOD(Calculator!$B$37/Calculator!$F$20,1)),2))+MIN(500,MAX(30,100*EXP(-0.3*'VSWR Calculator'!$C$24)*(1+3*ABS(MOD('VSWR Calculator'!$C$23/Calculator!$F$20/2,1)-0.5))))/'VSWR Calculator'!$C$25)+$C71)^2+(1500*ABS(SIN(2*PI()*MOD(Calculator!$B$37/Calculator!$F$20,1)))*IF(MOD(Calculator!$B$37/Calculator!$F$20,1)&lt;0.5,-1,1))^2)),2))</f>
        <v>—</v>
      </c>
      <c r="HW71" s="253" t="str">
        <f aca="false">IF(OR(Calculator!$E$21&lt;&gt;"YES",Calculator!$B$37&lt;Calculator!$G$21),"—",ROUND((1+SQRT(((50*POWER(80,POWER(COS(PI()*MOD(Calculator!$B$37/Calculator!$F$21,1)),2))+MIN(500,MAX(30,100*EXP(-0.3*'VSWR Calculator'!$C$24)*(1+3*ABS(MOD('VSWR Calculator'!$C$23/Calculator!$F$21/2,1)-0.5))))/'VSWR Calculator'!$C$25)-$C71)^2+(1500*ABS(SIN(2*PI()*MOD(Calculator!$B$37/Calculator!$F$21,1)))*IF(MOD(Calculator!$B$37/Calculator!$F$21,1)&lt;0.5,-1,1))^2)/SQRT(((50*POWER(80,POWER(COS(PI()*MOD(Calculator!$B$37/Calculator!$F$21,1)),2))+MIN(500,MAX(30,100*EXP(-0.3*'VSWR Calculator'!$C$24)*(1+3*ABS(MOD('VSWR Calculator'!$C$23/Calculator!$F$21/2,1)-0.5))))/'VSWR Calculator'!$C$25)+$C71)^2+(1500*ABS(SIN(2*PI()*MOD(Calculator!$B$37/Calculator!$F$21,1)))*IF(MOD(Calculator!$B$37/Calculator!$F$21,1)&lt;0.5,-1,1))^2))/(1-SQRT(((50*POWER(80,POWER(COS(PI()*MOD(Calculator!$B$37/Calculator!$F$21,1)),2))+MIN(500,MAX(30,100*EXP(-0.3*'VSWR Calculator'!$C$24)*(1+3*ABS(MOD('VSWR Calculator'!$C$23/Calculator!$F$21/2,1)-0.5))))/'VSWR Calculator'!$C$25)-$C71)^2+(1500*ABS(SIN(2*PI()*MOD(Calculator!$B$37/Calculator!$F$21,1)))*IF(MOD(Calculator!$B$37/Calculator!$F$21,1)&lt;0.5,-1,1))^2)/SQRT(((50*POWER(80,POWER(COS(PI()*MOD(Calculator!$B$37/Calculator!$F$21,1)),2))+MIN(500,MAX(30,100*EXP(-0.3*'VSWR Calculator'!$C$24)*(1+3*ABS(MOD('VSWR Calculator'!$C$23/Calculator!$F$21/2,1)-0.5))))/'VSWR Calculator'!$C$25)+$C71)^2+(1500*ABS(SIN(2*PI()*MOD(Calculator!$B$37/Calculator!$F$21,1)))*IF(MOD(Calculator!$B$37/Calculator!$F$21,1)&lt;0.5,-1,1))^2)),2))</f>
        <v>—</v>
      </c>
      <c r="HX71" s="253" t="str">
        <f aca="false">IF(OR(Calculator!$E$22&lt;&gt;"YES",Calculator!$B$37&lt;Calculator!$G$22),"—",ROUND((1+SQRT(((50*POWER(80,POWER(COS(PI()*MOD(Calculator!$B$37/Calculator!$F$22,1)),2))+MIN(500,MAX(30,100*EXP(-0.3*'VSWR Calculator'!$C$24)*(1+3*ABS(MOD('VSWR Calculator'!$C$23/Calculator!$F$22/2,1)-0.5))))/'VSWR Calculator'!$C$25)-$C71)^2+(1500*ABS(SIN(2*PI()*MOD(Calculator!$B$37/Calculator!$F$22,1)))*IF(MOD(Calculator!$B$37/Calculator!$F$22,1)&lt;0.5,-1,1))^2)/SQRT(((50*POWER(80,POWER(COS(PI()*MOD(Calculator!$B$37/Calculator!$F$22,1)),2))+MIN(500,MAX(30,100*EXP(-0.3*'VSWR Calculator'!$C$24)*(1+3*ABS(MOD('VSWR Calculator'!$C$23/Calculator!$F$22/2,1)-0.5))))/'VSWR Calculator'!$C$25)+$C71)^2+(1500*ABS(SIN(2*PI()*MOD(Calculator!$B$37/Calculator!$F$22,1)))*IF(MOD(Calculator!$B$37/Calculator!$F$22,1)&lt;0.5,-1,1))^2))/(1-SQRT(((50*POWER(80,POWER(COS(PI()*MOD(Calculator!$B$37/Calculator!$F$22,1)),2))+MIN(500,MAX(30,100*EXP(-0.3*'VSWR Calculator'!$C$24)*(1+3*ABS(MOD('VSWR Calculator'!$C$23/Calculator!$F$22/2,1)-0.5))))/'VSWR Calculator'!$C$25)-$C71)^2+(1500*ABS(SIN(2*PI()*MOD(Calculator!$B$37/Calculator!$F$22,1)))*IF(MOD(Calculator!$B$37/Calculator!$F$22,1)&lt;0.5,-1,1))^2)/SQRT(((50*POWER(80,POWER(COS(PI()*MOD(Calculator!$B$37/Calculator!$F$22,1)),2))+MIN(500,MAX(30,100*EXP(-0.3*'VSWR Calculator'!$C$24)*(1+3*ABS(MOD('VSWR Calculator'!$C$23/Calculator!$F$22/2,1)-0.5))))/'VSWR Calculator'!$C$25)+$C71)^2+(1500*ABS(SIN(2*PI()*MOD(Calculator!$B$37/Calculator!$F$22,1)))*IF(MOD(Calculator!$B$37/Calculator!$F$22,1)&lt;0.5,-1,1))^2)),2))</f>
        <v>—</v>
      </c>
      <c r="HY71" s="253" t="n">
        <f aca="false">IFERROR(ROUND((IF(ISNUMBER(HN71),HN71,0)+IF(ISNUMBER(HO71),HO71,0)+IF(ISNUMBER(HP71),HP71,0)+IF(ISNUMBER(HQ71),HQ71,0)+IF(ISNUMBER(HR71),HR71,0)+IF(ISNUMBER(HS71),HS71,0)+IF(ISNUMBER(HT71),HT71,0)+IF(ISNUMBER(HU71),HU71,0)+IF(ISNUMBER(HV71),HV71,0)+IF(ISNUMBER(HW71),HW71,0)+IF(ISNUMBER(HX71),HX71,0))/(IF(ISNUMBER(HN71),1,0)+IF(ISNUMBER(HO71),1,0)+IF(ISNUMBER(HP71),1,0)+IF(ISNUMBER(HQ71),1,0)+IF(ISNUMBER(HR71),1,0)+IF(ISNUMBER(HS71),1,0)+IF(ISNUMBER(HT71),1,0)+IF(ISNUMBER(HU71),1,0)+IF(ISNUMBER(HV71),1,0)+IF(ISNUMBER(HW71),1,0)+IF(ISNUMBER(HX71),1,0)),4),"")</f>
        <v>7.34</v>
      </c>
      <c r="HZ71" s="253" t="str">
        <f aca="false">IF(OR(Calculator!$E$12&lt;&gt;"YES",Calculator!$B$38&lt;Calculator!$G$12),"—",ROUND((1+SQRT(((50*POWER(80,POWER(COS(PI()*MOD(Calculator!$B$38/Calculator!$F$12,1)),2))+MIN(500,MAX(30,100*EXP(-0.3*'VSWR Calculator'!$C$24)*(1+3*ABS(MOD('VSWR Calculator'!$C$23/Calculator!$F$12/2,1)-0.5))))/'VSWR Calculator'!$C$25)-$C71)^2+(1500*ABS(SIN(2*PI()*MOD(Calculator!$B$38/Calculator!$F$12,1)))*IF(MOD(Calculator!$B$38/Calculator!$F$12,1)&lt;0.5,-1,1))^2)/SQRT(((50*POWER(80,POWER(COS(PI()*MOD(Calculator!$B$38/Calculator!$F$12,1)),2))+MIN(500,MAX(30,100*EXP(-0.3*'VSWR Calculator'!$C$24)*(1+3*ABS(MOD('VSWR Calculator'!$C$23/Calculator!$F$12/2,1)-0.5))))/'VSWR Calculator'!$C$25)+$C71)^2+(1500*ABS(SIN(2*PI()*MOD(Calculator!$B$38/Calculator!$F$12,1)))*IF(MOD(Calculator!$B$38/Calculator!$F$12,1)&lt;0.5,-1,1))^2))/(1-SQRT(((50*POWER(80,POWER(COS(PI()*MOD(Calculator!$B$38/Calculator!$F$12,1)),2))+MIN(500,MAX(30,100*EXP(-0.3*'VSWR Calculator'!$C$24)*(1+3*ABS(MOD('VSWR Calculator'!$C$23/Calculator!$F$12/2,1)-0.5))))/'VSWR Calculator'!$C$25)-$C71)^2+(1500*ABS(SIN(2*PI()*MOD(Calculator!$B$38/Calculator!$F$12,1)))*IF(MOD(Calculator!$B$38/Calculator!$F$12,1)&lt;0.5,-1,1))^2)/SQRT(((50*POWER(80,POWER(COS(PI()*MOD(Calculator!$B$38/Calculator!$F$12,1)),2))+MIN(500,MAX(30,100*EXP(-0.3*'VSWR Calculator'!$C$24)*(1+3*ABS(MOD('VSWR Calculator'!$C$23/Calculator!$F$12/2,1)-0.5))))/'VSWR Calculator'!$C$25)+$C71)^2+(1500*ABS(SIN(2*PI()*MOD(Calculator!$B$38/Calculator!$F$12,1)))*IF(MOD(Calculator!$B$38/Calculator!$F$12,1)&lt;0.5,-1,1))^2)),2))</f>
        <v>—</v>
      </c>
      <c r="IA71" s="253" t="str">
        <f aca="false">IF(OR(Calculator!$E$13&lt;&gt;"YES",Calculator!$B$38&lt;Calculator!$G$13),"—",ROUND((1+SQRT(((50*POWER(80,POWER(COS(PI()*MOD(Calculator!$B$38/Calculator!$F$13,1)),2))+MIN(500,MAX(30,100*EXP(-0.3*'VSWR Calculator'!$C$24)*(1+3*ABS(MOD('VSWR Calculator'!$C$23/Calculator!$F$13/2,1)-0.5))))/'VSWR Calculator'!$C$25)-$C71)^2+(1500*ABS(SIN(2*PI()*MOD(Calculator!$B$38/Calculator!$F$13,1)))*IF(MOD(Calculator!$B$38/Calculator!$F$13,1)&lt;0.5,-1,1))^2)/SQRT(((50*POWER(80,POWER(COS(PI()*MOD(Calculator!$B$38/Calculator!$F$13,1)),2))+MIN(500,MAX(30,100*EXP(-0.3*'VSWR Calculator'!$C$24)*(1+3*ABS(MOD('VSWR Calculator'!$C$23/Calculator!$F$13/2,1)-0.5))))/'VSWR Calculator'!$C$25)+$C71)^2+(1500*ABS(SIN(2*PI()*MOD(Calculator!$B$38/Calculator!$F$13,1)))*IF(MOD(Calculator!$B$38/Calculator!$F$13,1)&lt;0.5,-1,1))^2))/(1-SQRT(((50*POWER(80,POWER(COS(PI()*MOD(Calculator!$B$38/Calculator!$F$13,1)),2))+MIN(500,MAX(30,100*EXP(-0.3*'VSWR Calculator'!$C$24)*(1+3*ABS(MOD('VSWR Calculator'!$C$23/Calculator!$F$13/2,1)-0.5))))/'VSWR Calculator'!$C$25)-$C71)^2+(1500*ABS(SIN(2*PI()*MOD(Calculator!$B$38/Calculator!$F$13,1)))*IF(MOD(Calculator!$B$38/Calculator!$F$13,1)&lt;0.5,-1,1))^2)/SQRT(((50*POWER(80,POWER(COS(PI()*MOD(Calculator!$B$38/Calculator!$F$13,1)),2))+MIN(500,MAX(30,100*EXP(-0.3*'VSWR Calculator'!$C$24)*(1+3*ABS(MOD('VSWR Calculator'!$C$23/Calculator!$F$13/2,1)-0.5))))/'VSWR Calculator'!$C$25)+$C71)^2+(1500*ABS(SIN(2*PI()*MOD(Calculator!$B$38/Calculator!$F$13,1)))*IF(MOD(Calculator!$B$38/Calculator!$F$13,1)&lt;0.5,-1,1))^2)),2))</f>
        <v>—</v>
      </c>
      <c r="IB71" s="253" t="str">
        <f aca="false">IF(OR(Calculator!$E$14&lt;&gt;"YES",Calculator!$B$38&lt;Calculator!$G$14),"—",ROUND((1+SQRT(((50*POWER(80,POWER(COS(PI()*MOD(Calculator!$B$38/Calculator!$F$14,1)),2))+MIN(500,MAX(30,100*EXP(-0.3*'VSWR Calculator'!$C$24)*(1+3*ABS(MOD('VSWR Calculator'!$C$23/Calculator!$F$14/2,1)-0.5))))/'VSWR Calculator'!$C$25)-$C71)^2+(1500*ABS(SIN(2*PI()*MOD(Calculator!$B$38/Calculator!$F$14,1)))*IF(MOD(Calculator!$B$38/Calculator!$F$14,1)&lt;0.5,-1,1))^2)/SQRT(((50*POWER(80,POWER(COS(PI()*MOD(Calculator!$B$38/Calculator!$F$14,1)),2))+MIN(500,MAX(30,100*EXP(-0.3*'VSWR Calculator'!$C$24)*(1+3*ABS(MOD('VSWR Calculator'!$C$23/Calculator!$F$14/2,1)-0.5))))/'VSWR Calculator'!$C$25)+$C71)^2+(1500*ABS(SIN(2*PI()*MOD(Calculator!$B$38/Calculator!$F$14,1)))*IF(MOD(Calculator!$B$38/Calculator!$F$14,1)&lt;0.5,-1,1))^2))/(1-SQRT(((50*POWER(80,POWER(COS(PI()*MOD(Calculator!$B$38/Calculator!$F$14,1)),2))+MIN(500,MAX(30,100*EXP(-0.3*'VSWR Calculator'!$C$24)*(1+3*ABS(MOD('VSWR Calculator'!$C$23/Calculator!$F$14/2,1)-0.5))))/'VSWR Calculator'!$C$25)-$C71)^2+(1500*ABS(SIN(2*PI()*MOD(Calculator!$B$38/Calculator!$F$14,1)))*IF(MOD(Calculator!$B$38/Calculator!$F$14,1)&lt;0.5,-1,1))^2)/SQRT(((50*POWER(80,POWER(COS(PI()*MOD(Calculator!$B$38/Calculator!$F$14,1)),2))+MIN(500,MAX(30,100*EXP(-0.3*'VSWR Calculator'!$C$24)*(1+3*ABS(MOD('VSWR Calculator'!$C$23/Calculator!$F$14/2,1)-0.5))))/'VSWR Calculator'!$C$25)+$C71)^2+(1500*ABS(SIN(2*PI()*MOD(Calculator!$B$38/Calculator!$F$14,1)))*IF(MOD(Calculator!$B$38/Calculator!$F$14,1)&lt;0.5,-1,1))^2)),2))</f>
        <v>—</v>
      </c>
      <c r="IC71" s="253" t="n">
        <f aca="false">IF(OR(Calculator!$E$15&lt;&gt;"YES",Calculator!$B$38&lt;Calculator!$G$15),"—",ROUND((1+SQRT(((50*POWER(80,POWER(COS(PI()*MOD(Calculator!$B$38/Calculator!$F$15,1)),2))+MIN(500,MAX(30,100*EXP(-0.3*'VSWR Calculator'!$C$24)*(1+3*ABS(MOD('VSWR Calculator'!$C$23/Calculator!$F$15/2,1)-0.5))))/'VSWR Calculator'!$C$25)-$C71)^2+(1500*ABS(SIN(2*PI()*MOD(Calculator!$B$38/Calculator!$F$15,1)))*IF(MOD(Calculator!$B$38/Calculator!$F$15,1)&lt;0.5,-1,1))^2)/SQRT(((50*POWER(80,POWER(COS(PI()*MOD(Calculator!$B$38/Calculator!$F$15,1)),2))+MIN(500,MAX(30,100*EXP(-0.3*'VSWR Calculator'!$C$24)*(1+3*ABS(MOD('VSWR Calculator'!$C$23/Calculator!$F$15/2,1)-0.5))))/'VSWR Calculator'!$C$25)+$C71)^2+(1500*ABS(SIN(2*PI()*MOD(Calculator!$B$38/Calculator!$F$15,1)))*IF(MOD(Calculator!$B$38/Calculator!$F$15,1)&lt;0.5,-1,1))^2))/(1-SQRT(((50*POWER(80,POWER(COS(PI()*MOD(Calculator!$B$38/Calculator!$F$15,1)),2))+MIN(500,MAX(30,100*EXP(-0.3*'VSWR Calculator'!$C$24)*(1+3*ABS(MOD('VSWR Calculator'!$C$23/Calculator!$F$15/2,1)-0.5))))/'VSWR Calculator'!$C$25)-$C71)^2+(1500*ABS(SIN(2*PI()*MOD(Calculator!$B$38/Calculator!$F$15,1)))*IF(MOD(Calculator!$B$38/Calculator!$F$15,1)&lt;0.5,-1,1))^2)/SQRT(((50*POWER(80,POWER(COS(PI()*MOD(Calculator!$B$38/Calculator!$F$15,1)),2))+MIN(500,MAX(30,100*EXP(-0.3*'VSWR Calculator'!$C$24)*(1+3*ABS(MOD('VSWR Calculator'!$C$23/Calculator!$F$15/2,1)-0.5))))/'VSWR Calculator'!$C$25)+$C71)^2+(1500*ABS(SIN(2*PI()*MOD(Calculator!$B$38/Calculator!$F$15,1)))*IF(MOD(Calculator!$B$38/Calculator!$F$15,1)&lt;0.5,-1,1))^2)),2))</f>
        <v>2.11</v>
      </c>
      <c r="ID71" s="253" t="str">
        <f aca="false">IF(OR(Calculator!$E$16&lt;&gt;"YES",Calculator!$B$38&lt;Calculator!$G$16),"—",ROUND((1+SQRT(((50*POWER(80,POWER(COS(PI()*MOD(Calculator!$B$38/Calculator!$F$16,1)),2))+MIN(500,MAX(30,100*EXP(-0.3*'VSWR Calculator'!$C$24)*(1+3*ABS(MOD('VSWR Calculator'!$C$23/Calculator!$F$16/2,1)-0.5))))/'VSWR Calculator'!$C$25)-$C71)^2+(1500*ABS(SIN(2*PI()*MOD(Calculator!$B$38/Calculator!$F$16,1)))*IF(MOD(Calculator!$B$38/Calculator!$F$16,1)&lt;0.5,-1,1))^2)/SQRT(((50*POWER(80,POWER(COS(PI()*MOD(Calculator!$B$38/Calculator!$F$16,1)),2))+MIN(500,MAX(30,100*EXP(-0.3*'VSWR Calculator'!$C$24)*(1+3*ABS(MOD('VSWR Calculator'!$C$23/Calculator!$F$16/2,1)-0.5))))/'VSWR Calculator'!$C$25)+$C71)^2+(1500*ABS(SIN(2*PI()*MOD(Calculator!$B$38/Calculator!$F$16,1)))*IF(MOD(Calculator!$B$38/Calculator!$F$16,1)&lt;0.5,-1,1))^2))/(1-SQRT(((50*POWER(80,POWER(COS(PI()*MOD(Calculator!$B$38/Calculator!$F$16,1)),2))+MIN(500,MAX(30,100*EXP(-0.3*'VSWR Calculator'!$C$24)*(1+3*ABS(MOD('VSWR Calculator'!$C$23/Calculator!$F$16/2,1)-0.5))))/'VSWR Calculator'!$C$25)-$C71)^2+(1500*ABS(SIN(2*PI()*MOD(Calculator!$B$38/Calculator!$F$16,1)))*IF(MOD(Calculator!$B$38/Calculator!$F$16,1)&lt;0.5,-1,1))^2)/SQRT(((50*POWER(80,POWER(COS(PI()*MOD(Calculator!$B$38/Calculator!$F$16,1)),2))+MIN(500,MAX(30,100*EXP(-0.3*'VSWR Calculator'!$C$24)*(1+3*ABS(MOD('VSWR Calculator'!$C$23/Calculator!$F$16/2,1)-0.5))))/'VSWR Calculator'!$C$25)+$C71)^2+(1500*ABS(SIN(2*PI()*MOD(Calculator!$B$38/Calculator!$F$16,1)))*IF(MOD(Calculator!$B$38/Calculator!$F$16,1)&lt;0.5,-1,1))^2)),2))</f>
        <v>—</v>
      </c>
      <c r="IE71" s="253" t="n">
        <f aca="false">IF(OR(Calculator!$E$17&lt;&gt;"YES",Calculator!$B$38&lt;Calculator!$G$17),"—",ROUND((1+SQRT(((50*POWER(80,POWER(COS(PI()*MOD(Calculator!$B$38/Calculator!$F$17,1)),2))+MIN(500,MAX(30,100*EXP(-0.3*'VSWR Calculator'!$C$24)*(1+3*ABS(MOD('VSWR Calculator'!$C$23/Calculator!$F$17/2,1)-0.5))))/'VSWR Calculator'!$C$25)-$C71)^2+(1500*ABS(SIN(2*PI()*MOD(Calculator!$B$38/Calculator!$F$17,1)))*IF(MOD(Calculator!$B$38/Calculator!$F$17,1)&lt;0.5,-1,1))^2)/SQRT(((50*POWER(80,POWER(COS(PI()*MOD(Calculator!$B$38/Calculator!$F$17,1)),2))+MIN(500,MAX(30,100*EXP(-0.3*'VSWR Calculator'!$C$24)*(1+3*ABS(MOD('VSWR Calculator'!$C$23/Calculator!$F$17/2,1)-0.5))))/'VSWR Calculator'!$C$25)+$C71)^2+(1500*ABS(SIN(2*PI()*MOD(Calculator!$B$38/Calculator!$F$17,1)))*IF(MOD(Calculator!$B$38/Calculator!$F$17,1)&lt;0.5,-1,1))^2))/(1-SQRT(((50*POWER(80,POWER(COS(PI()*MOD(Calculator!$B$38/Calculator!$F$17,1)),2))+MIN(500,MAX(30,100*EXP(-0.3*'VSWR Calculator'!$C$24)*(1+3*ABS(MOD('VSWR Calculator'!$C$23/Calculator!$F$17/2,1)-0.5))))/'VSWR Calculator'!$C$25)-$C71)^2+(1500*ABS(SIN(2*PI()*MOD(Calculator!$B$38/Calculator!$F$17,1)))*IF(MOD(Calculator!$B$38/Calculator!$F$17,1)&lt;0.5,-1,1))^2)/SQRT(((50*POWER(80,POWER(COS(PI()*MOD(Calculator!$B$38/Calculator!$F$17,1)),2))+MIN(500,MAX(30,100*EXP(-0.3*'VSWR Calculator'!$C$24)*(1+3*ABS(MOD('VSWR Calculator'!$C$23/Calculator!$F$17/2,1)-0.5))))/'VSWR Calculator'!$C$25)+$C71)^2+(1500*ABS(SIN(2*PI()*MOD(Calculator!$B$38/Calculator!$F$17,1)))*IF(MOD(Calculator!$B$38/Calculator!$F$17,1)&lt;0.5,-1,1))^2)),2))</f>
        <v>14.9</v>
      </c>
      <c r="IF71" s="253" t="str">
        <f aca="false">IF(OR(Calculator!$E$18&lt;&gt;"YES",Calculator!$B$38&lt;Calculator!$G$18),"—",ROUND((1+SQRT(((50*POWER(80,POWER(COS(PI()*MOD(Calculator!$B$38/Calculator!$F$18,1)),2))+MIN(500,MAX(30,100*EXP(-0.3*'VSWR Calculator'!$C$24)*(1+3*ABS(MOD('VSWR Calculator'!$C$23/Calculator!$F$18/2,1)-0.5))))/'VSWR Calculator'!$C$25)-$C71)^2+(1500*ABS(SIN(2*PI()*MOD(Calculator!$B$38/Calculator!$F$18,1)))*IF(MOD(Calculator!$B$38/Calculator!$F$18,1)&lt;0.5,-1,1))^2)/SQRT(((50*POWER(80,POWER(COS(PI()*MOD(Calculator!$B$38/Calculator!$F$18,1)),2))+MIN(500,MAX(30,100*EXP(-0.3*'VSWR Calculator'!$C$24)*(1+3*ABS(MOD('VSWR Calculator'!$C$23/Calculator!$F$18/2,1)-0.5))))/'VSWR Calculator'!$C$25)+$C71)^2+(1500*ABS(SIN(2*PI()*MOD(Calculator!$B$38/Calculator!$F$18,1)))*IF(MOD(Calculator!$B$38/Calculator!$F$18,1)&lt;0.5,-1,1))^2))/(1-SQRT(((50*POWER(80,POWER(COS(PI()*MOD(Calculator!$B$38/Calculator!$F$18,1)),2))+MIN(500,MAX(30,100*EXP(-0.3*'VSWR Calculator'!$C$24)*(1+3*ABS(MOD('VSWR Calculator'!$C$23/Calculator!$F$18/2,1)-0.5))))/'VSWR Calculator'!$C$25)-$C71)^2+(1500*ABS(SIN(2*PI()*MOD(Calculator!$B$38/Calculator!$F$18,1)))*IF(MOD(Calculator!$B$38/Calculator!$F$18,1)&lt;0.5,-1,1))^2)/SQRT(((50*POWER(80,POWER(COS(PI()*MOD(Calculator!$B$38/Calculator!$F$18,1)),2))+MIN(500,MAX(30,100*EXP(-0.3*'VSWR Calculator'!$C$24)*(1+3*ABS(MOD('VSWR Calculator'!$C$23/Calculator!$F$18/2,1)-0.5))))/'VSWR Calculator'!$C$25)+$C71)^2+(1500*ABS(SIN(2*PI()*MOD(Calculator!$B$38/Calculator!$F$18,1)))*IF(MOD(Calculator!$B$38/Calculator!$F$18,1)&lt;0.5,-1,1))^2)),2))</f>
        <v>—</v>
      </c>
      <c r="IG71" s="253" t="str">
        <f aca="false">IF(OR(Calculator!$E$19&lt;&gt;"YES",Calculator!$B$38&lt;Calculator!$G$19),"—",ROUND((1+SQRT(((50*POWER(80,POWER(COS(PI()*MOD(Calculator!$B$38/Calculator!$F$19,1)),2))+MIN(500,MAX(30,100*EXP(-0.3*'VSWR Calculator'!$C$24)*(1+3*ABS(MOD('VSWR Calculator'!$C$23/Calculator!$F$19/2,1)-0.5))))/'VSWR Calculator'!$C$25)-$C71)^2+(1500*ABS(SIN(2*PI()*MOD(Calculator!$B$38/Calculator!$F$19,1)))*IF(MOD(Calculator!$B$38/Calculator!$F$19,1)&lt;0.5,-1,1))^2)/SQRT(((50*POWER(80,POWER(COS(PI()*MOD(Calculator!$B$38/Calculator!$F$19,1)),2))+MIN(500,MAX(30,100*EXP(-0.3*'VSWR Calculator'!$C$24)*(1+3*ABS(MOD('VSWR Calculator'!$C$23/Calculator!$F$19/2,1)-0.5))))/'VSWR Calculator'!$C$25)+$C71)^2+(1500*ABS(SIN(2*PI()*MOD(Calculator!$B$38/Calculator!$F$19,1)))*IF(MOD(Calculator!$B$38/Calculator!$F$19,1)&lt;0.5,-1,1))^2))/(1-SQRT(((50*POWER(80,POWER(COS(PI()*MOD(Calculator!$B$38/Calculator!$F$19,1)),2))+MIN(500,MAX(30,100*EXP(-0.3*'VSWR Calculator'!$C$24)*(1+3*ABS(MOD('VSWR Calculator'!$C$23/Calculator!$F$19/2,1)-0.5))))/'VSWR Calculator'!$C$25)-$C71)^2+(1500*ABS(SIN(2*PI()*MOD(Calculator!$B$38/Calculator!$F$19,1)))*IF(MOD(Calculator!$B$38/Calculator!$F$19,1)&lt;0.5,-1,1))^2)/SQRT(((50*POWER(80,POWER(COS(PI()*MOD(Calculator!$B$38/Calculator!$F$19,1)),2))+MIN(500,MAX(30,100*EXP(-0.3*'VSWR Calculator'!$C$24)*(1+3*ABS(MOD('VSWR Calculator'!$C$23/Calculator!$F$19/2,1)-0.5))))/'VSWR Calculator'!$C$25)+$C71)^2+(1500*ABS(SIN(2*PI()*MOD(Calculator!$B$38/Calculator!$F$19,1)))*IF(MOD(Calculator!$B$38/Calculator!$F$19,1)&lt;0.5,-1,1))^2)),2))</f>
        <v>—</v>
      </c>
      <c r="IH71" s="253" t="str">
        <f aca="false">IF(OR(Calculator!$E$20&lt;&gt;"YES",Calculator!$B$38&lt;Calculator!$G$20),"—",ROUND((1+SQRT(((50*POWER(80,POWER(COS(PI()*MOD(Calculator!$B$38/Calculator!$F$20,1)),2))+MIN(500,MAX(30,100*EXP(-0.3*'VSWR Calculator'!$C$24)*(1+3*ABS(MOD('VSWR Calculator'!$C$23/Calculator!$F$20/2,1)-0.5))))/'VSWR Calculator'!$C$25)-$C71)^2+(1500*ABS(SIN(2*PI()*MOD(Calculator!$B$38/Calculator!$F$20,1)))*IF(MOD(Calculator!$B$38/Calculator!$F$20,1)&lt;0.5,-1,1))^2)/SQRT(((50*POWER(80,POWER(COS(PI()*MOD(Calculator!$B$38/Calculator!$F$20,1)),2))+MIN(500,MAX(30,100*EXP(-0.3*'VSWR Calculator'!$C$24)*(1+3*ABS(MOD('VSWR Calculator'!$C$23/Calculator!$F$20/2,1)-0.5))))/'VSWR Calculator'!$C$25)+$C71)^2+(1500*ABS(SIN(2*PI()*MOD(Calculator!$B$38/Calculator!$F$20,1)))*IF(MOD(Calculator!$B$38/Calculator!$F$20,1)&lt;0.5,-1,1))^2))/(1-SQRT(((50*POWER(80,POWER(COS(PI()*MOD(Calculator!$B$38/Calculator!$F$20,1)),2))+MIN(500,MAX(30,100*EXP(-0.3*'VSWR Calculator'!$C$24)*(1+3*ABS(MOD('VSWR Calculator'!$C$23/Calculator!$F$20/2,1)-0.5))))/'VSWR Calculator'!$C$25)-$C71)^2+(1500*ABS(SIN(2*PI()*MOD(Calculator!$B$38/Calculator!$F$20,1)))*IF(MOD(Calculator!$B$38/Calculator!$F$20,1)&lt;0.5,-1,1))^2)/SQRT(((50*POWER(80,POWER(COS(PI()*MOD(Calculator!$B$38/Calculator!$F$20,1)),2))+MIN(500,MAX(30,100*EXP(-0.3*'VSWR Calculator'!$C$24)*(1+3*ABS(MOD('VSWR Calculator'!$C$23/Calculator!$F$20/2,1)-0.5))))/'VSWR Calculator'!$C$25)+$C71)^2+(1500*ABS(SIN(2*PI()*MOD(Calculator!$B$38/Calculator!$F$20,1)))*IF(MOD(Calculator!$B$38/Calculator!$F$20,1)&lt;0.5,-1,1))^2)),2))</f>
        <v>—</v>
      </c>
      <c r="II71" s="253" t="str">
        <f aca="false">IF(OR(Calculator!$E$21&lt;&gt;"YES",Calculator!$B$38&lt;Calculator!$G$21),"—",ROUND((1+SQRT(((50*POWER(80,POWER(COS(PI()*MOD(Calculator!$B$38/Calculator!$F$21,1)),2))+MIN(500,MAX(30,100*EXP(-0.3*'VSWR Calculator'!$C$24)*(1+3*ABS(MOD('VSWR Calculator'!$C$23/Calculator!$F$21/2,1)-0.5))))/'VSWR Calculator'!$C$25)-$C71)^2+(1500*ABS(SIN(2*PI()*MOD(Calculator!$B$38/Calculator!$F$21,1)))*IF(MOD(Calculator!$B$38/Calculator!$F$21,1)&lt;0.5,-1,1))^2)/SQRT(((50*POWER(80,POWER(COS(PI()*MOD(Calculator!$B$38/Calculator!$F$21,1)),2))+MIN(500,MAX(30,100*EXP(-0.3*'VSWR Calculator'!$C$24)*(1+3*ABS(MOD('VSWR Calculator'!$C$23/Calculator!$F$21/2,1)-0.5))))/'VSWR Calculator'!$C$25)+$C71)^2+(1500*ABS(SIN(2*PI()*MOD(Calculator!$B$38/Calculator!$F$21,1)))*IF(MOD(Calculator!$B$38/Calculator!$F$21,1)&lt;0.5,-1,1))^2))/(1-SQRT(((50*POWER(80,POWER(COS(PI()*MOD(Calculator!$B$38/Calculator!$F$21,1)),2))+MIN(500,MAX(30,100*EXP(-0.3*'VSWR Calculator'!$C$24)*(1+3*ABS(MOD('VSWR Calculator'!$C$23/Calculator!$F$21/2,1)-0.5))))/'VSWR Calculator'!$C$25)-$C71)^2+(1500*ABS(SIN(2*PI()*MOD(Calculator!$B$38/Calculator!$F$21,1)))*IF(MOD(Calculator!$B$38/Calculator!$F$21,1)&lt;0.5,-1,1))^2)/SQRT(((50*POWER(80,POWER(COS(PI()*MOD(Calculator!$B$38/Calculator!$F$21,1)),2))+MIN(500,MAX(30,100*EXP(-0.3*'VSWR Calculator'!$C$24)*(1+3*ABS(MOD('VSWR Calculator'!$C$23/Calculator!$F$21/2,1)-0.5))))/'VSWR Calculator'!$C$25)+$C71)^2+(1500*ABS(SIN(2*PI()*MOD(Calculator!$B$38/Calculator!$F$21,1)))*IF(MOD(Calculator!$B$38/Calculator!$F$21,1)&lt;0.5,-1,1))^2)),2))</f>
        <v>—</v>
      </c>
      <c r="IJ71" s="253" t="str">
        <f aca="false">IF(OR(Calculator!$E$22&lt;&gt;"YES",Calculator!$B$38&lt;Calculator!$G$22),"—",ROUND((1+SQRT(((50*POWER(80,POWER(COS(PI()*MOD(Calculator!$B$38/Calculator!$F$22,1)),2))+MIN(500,MAX(30,100*EXP(-0.3*'VSWR Calculator'!$C$24)*(1+3*ABS(MOD('VSWR Calculator'!$C$23/Calculator!$F$22/2,1)-0.5))))/'VSWR Calculator'!$C$25)-$C71)^2+(1500*ABS(SIN(2*PI()*MOD(Calculator!$B$38/Calculator!$F$22,1)))*IF(MOD(Calculator!$B$38/Calculator!$F$22,1)&lt;0.5,-1,1))^2)/SQRT(((50*POWER(80,POWER(COS(PI()*MOD(Calculator!$B$38/Calculator!$F$22,1)),2))+MIN(500,MAX(30,100*EXP(-0.3*'VSWR Calculator'!$C$24)*(1+3*ABS(MOD('VSWR Calculator'!$C$23/Calculator!$F$22/2,1)-0.5))))/'VSWR Calculator'!$C$25)+$C71)^2+(1500*ABS(SIN(2*PI()*MOD(Calculator!$B$38/Calculator!$F$22,1)))*IF(MOD(Calculator!$B$38/Calculator!$F$22,1)&lt;0.5,-1,1))^2))/(1-SQRT(((50*POWER(80,POWER(COS(PI()*MOD(Calculator!$B$38/Calculator!$F$22,1)),2))+MIN(500,MAX(30,100*EXP(-0.3*'VSWR Calculator'!$C$24)*(1+3*ABS(MOD('VSWR Calculator'!$C$23/Calculator!$F$22/2,1)-0.5))))/'VSWR Calculator'!$C$25)-$C71)^2+(1500*ABS(SIN(2*PI()*MOD(Calculator!$B$38/Calculator!$F$22,1)))*IF(MOD(Calculator!$B$38/Calculator!$F$22,1)&lt;0.5,-1,1))^2)/SQRT(((50*POWER(80,POWER(COS(PI()*MOD(Calculator!$B$38/Calculator!$F$22,1)),2))+MIN(500,MAX(30,100*EXP(-0.3*'VSWR Calculator'!$C$24)*(1+3*ABS(MOD('VSWR Calculator'!$C$23/Calculator!$F$22/2,1)-0.5))))/'VSWR Calculator'!$C$25)+$C71)^2+(1500*ABS(SIN(2*PI()*MOD(Calculator!$B$38/Calculator!$F$22,1)))*IF(MOD(Calculator!$B$38/Calculator!$F$22,1)&lt;0.5,-1,1))^2)),2))</f>
        <v>—</v>
      </c>
      <c r="IK71" s="253" t="n">
        <f aca="false">IFERROR(ROUND((IF(ISNUMBER(HZ71),HZ71,0)+IF(ISNUMBER(IA71),IA71,0)+IF(ISNUMBER(IB71),IB71,0)+IF(ISNUMBER(IC71),IC71,0)+IF(ISNUMBER(ID71),ID71,0)+IF(ISNUMBER(IE71),IE71,0)+IF(ISNUMBER(IF71),IF71,0)+IF(ISNUMBER(IG71),IG71,0)+IF(ISNUMBER(IH71),IH71,0)+IF(ISNUMBER(II71),II71,0)+IF(ISNUMBER(IJ71),IJ71,0))/(IF(ISNUMBER(HZ71),1,0)+IF(ISNUMBER(IA71),1,0)+IF(ISNUMBER(IB71),1,0)+IF(ISNUMBER(IC71),1,0)+IF(ISNUMBER(ID71),1,0)+IF(ISNUMBER(IE71),1,0)+IF(ISNUMBER(IF71),1,0)+IF(ISNUMBER(IG71),1,0)+IF(ISNUMBER(IH71),1,0)+IF(ISNUMBER(II71),1,0)+IF(ISNUMBER(IJ71),1,0)),4),"")</f>
        <v>8.505</v>
      </c>
    </row>
    <row r="72" customFormat="false" ht="15" hidden="false" customHeight="true" outlineLevel="0" collapsed="false">
      <c r="A72" s="296" t="s">
        <v>514</v>
      </c>
      <c r="B72" s="296" t="s">
        <v>339</v>
      </c>
      <c r="C72" s="297" t="n">
        <v>1900</v>
      </c>
      <c r="D72" s="298" t="str">
        <f aca="false">IF(OR(Calculator!$E$12&lt;&gt;"YES",Calculator!$B$29&lt;Calculator!$G$12),"—",ROUND((1+SQRT(((50*POWER(80,POWER(COS(PI()*MOD(Calculator!$B$29/Calculator!$F$12,1)),2))-$C72)^2+(1500*ABS(SIN(2*PI()*MOD(Calculator!$B$29/Calculator!$F$12,1)))*IF(MOD(Calculator!$B$29/Calculator!$F$12,1)&lt;0.5,-1,1))^2)/((50*POWER(80,POWER(COS(PI()*MOD(Calculator!$B$29/Calculator!$F$12,1)),2))+$C72)^2+(1500*ABS(SIN(2*PI()*MOD(Calculator!$B$29/Calculator!$F$12,1)))*IF(MOD(Calculator!$B$29/Calculator!$F$12,1)&lt;0.5,-1,1))^2)))/(1-SQRT(((50*POWER(80,POWER(COS(PI()*MOD(Calculator!$B$29/Calculator!$F$12,1)),2))-$C72)^2+(1500*ABS(SIN(2*PI()*MOD(Calculator!$B$29/Calculator!$F$12,1)))*IF(MOD(Calculator!$B$29/Calculator!$F$12,1)&lt;0.5,-1,1))^2)/((50*POWER(80,POWER(COS(PI()*MOD(Calculator!$B$29/Calculator!$F$12,1)),2))+$C72)^2+(1500*ABS(SIN(2*PI()*MOD(Calculator!$B$29/Calculator!$F$12,1)))*IF(MOD(Calculator!$B$29/Calculator!$F$12,1)&lt;0.5,-1,1))^2))),2))</f>
        <v>—</v>
      </c>
      <c r="E72" s="298" t="str">
        <f aca="false">IF(OR(Calculator!$E$13&lt;&gt;"YES",Calculator!$B$29&lt;Calculator!$G$13),"—",ROUND((1+SQRT(((50*POWER(80,POWER(COS(PI()*MOD(Calculator!$B$29/Calculator!$F$13,1)),2))-$C72)^2+(1500*ABS(SIN(2*PI()*MOD(Calculator!$B$29/Calculator!$F$13,1)))*IF(MOD(Calculator!$B$29/Calculator!$F$13,1)&lt;0.5,-1,1))^2)/((50*POWER(80,POWER(COS(PI()*MOD(Calculator!$B$29/Calculator!$F$13,1)),2))+$C72)^2+(1500*ABS(SIN(2*PI()*MOD(Calculator!$B$29/Calculator!$F$13,1)))*IF(MOD(Calculator!$B$29/Calculator!$F$13,1)&lt;0.5,-1,1))^2)))/(1-SQRT(((50*POWER(80,POWER(COS(PI()*MOD(Calculator!$B$29/Calculator!$F$13,1)),2))-$C72)^2+(1500*ABS(SIN(2*PI()*MOD(Calculator!$B$29/Calculator!$F$13,1)))*IF(MOD(Calculator!$B$29/Calculator!$F$13,1)&lt;0.5,-1,1))^2)/((50*POWER(80,POWER(COS(PI()*MOD(Calculator!$B$29/Calculator!$F$13,1)),2))+$C72)^2+(1500*ABS(SIN(2*PI()*MOD(Calculator!$B$29/Calculator!$F$13,1)))*IF(MOD(Calculator!$B$29/Calculator!$F$13,1)&lt;0.5,-1,1))^2))),2))</f>
        <v>—</v>
      </c>
      <c r="F72" s="298" t="str">
        <f aca="false">IF(OR(Calculator!$E$14&lt;&gt;"YES",Calculator!$B$29&lt;Calculator!$G$14),"—",ROUND((1+SQRT(((50*POWER(80,POWER(COS(PI()*MOD(Calculator!$B$29/Calculator!$F$14,1)),2))-$C72)^2+(1500*ABS(SIN(2*PI()*MOD(Calculator!$B$29/Calculator!$F$14,1)))*IF(MOD(Calculator!$B$29/Calculator!$F$14,1)&lt;0.5,-1,1))^2)/((50*POWER(80,POWER(COS(PI()*MOD(Calculator!$B$29/Calculator!$F$14,1)),2))+$C72)^2+(1500*ABS(SIN(2*PI()*MOD(Calculator!$B$29/Calculator!$F$14,1)))*IF(MOD(Calculator!$B$29/Calculator!$F$14,1)&lt;0.5,-1,1))^2)))/(1-SQRT(((50*POWER(80,POWER(COS(PI()*MOD(Calculator!$B$29/Calculator!$F$14,1)),2))-$C72)^2+(1500*ABS(SIN(2*PI()*MOD(Calculator!$B$29/Calculator!$F$14,1)))*IF(MOD(Calculator!$B$29/Calculator!$F$14,1)&lt;0.5,-1,1))^2)/((50*POWER(80,POWER(COS(PI()*MOD(Calculator!$B$29/Calculator!$F$14,1)),2))+$C72)^2+(1500*ABS(SIN(2*PI()*MOD(Calculator!$B$29/Calculator!$F$14,1)))*IF(MOD(Calculator!$B$29/Calculator!$F$14,1)&lt;0.5,-1,1))^2))),2))</f>
        <v>—</v>
      </c>
      <c r="G72" s="298" t="n">
        <f aca="false">IF(OR(Calculator!$E$15&lt;&gt;"YES",Calculator!$B$29&lt;Calculator!$G$15),"—",ROUND((1+SQRT(((50*POWER(80,POWER(COS(PI()*MOD(Calculator!$B$29/Calculator!$F$15,1)),2))-$C72)^2+(1500*ABS(SIN(2*PI()*MOD(Calculator!$B$29/Calculator!$F$15,1)))*IF(MOD(Calculator!$B$29/Calculator!$F$15,1)&lt;0.5,-1,1))^2)/((50*POWER(80,POWER(COS(PI()*MOD(Calculator!$B$29/Calculator!$F$15,1)),2))+$C72)^2+(1500*ABS(SIN(2*PI()*MOD(Calculator!$B$29/Calculator!$F$15,1)))*IF(MOD(Calculator!$B$29/Calculator!$F$15,1)&lt;0.5,-1,1))^2)))/(1-SQRT(((50*POWER(80,POWER(COS(PI()*MOD(Calculator!$B$29/Calculator!$F$15,1)),2))-$C72)^2+(1500*ABS(SIN(2*PI()*MOD(Calculator!$B$29/Calculator!$F$15,1)))*IF(MOD(Calculator!$B$29/Calculator!$F$15,1)&lt;0.5,-1,1))^2)/((50*POWER(80,POWER(COS(PI()*MOD(Calculator!$B$29/Calculator!$F$15,1)),2))+$C72)^2+(1500*ABS(SIN(2*PI()*MOD(Calculator!$B$29/Calculator!$F$15,1)))*IF(MOD(Calculator!$B$29/Calculator!$F$15,1)&lt;0.5,-1,1))^2))),2))</f>
        <v>18.55</v>
      </c>
      <c r="H72" s="298" t="str">
        <f aca="false">IF(OR(Calculator!$E$16&lt;&gt;"YES",Calculator!$B$29&lt;Calculator!$G$16),"—",ROUND((1+SQRT(((50*POWER(80,POWER(COS(PI()*MOD(Calculator!$B$29/Calculator!$F$16,1)),2))-$C72)^2+(1500*ABS(SIN(2*PI()*MOD(Calculator!$B$29/Calculator!$F$16,1)))*IF(MOD(Calculator!$B$29/Calculator!$F$16,1)&lt;0.5,-1,1))^2)/((50*POWER(80,POWER(COS(PI()*MOD(Calculator!$B$29/Calculator!$F$16,1)),2))+$C72)^2+(1500*ABS(SIN(2*PI()*MOD(Calculator!$B$29/Calculator!$F$16,1)))*IF(MOD(Calculator!$B$29/Calculator!$F$16,1)&lt;0.5,-1,1))^2)))/(1-SQRT(((50*POWER(80,POWER(COS(PI()*MOD(Calculator!$B$29/Calculator!$F$16,1)),2))-$C72)^2+(1500*ABS(SIN(2*PI()*MOD(Calculator!$B$29/Calculator!$F$16,1)))*IF(MOD(Calculator!$B$29/Calculator!$F$16,1)&lt;0.5,-1,1))^2)/((50*POWER(80,POWER(COS(PI()*MOD(Calculator!$B$29/Calculator!$F$16,1)),2))+$C72)^2+(1500*ABS(SIN(2*PI()*MOD(Calculator!$B$29/Calculator!$F$16,1)))*IF(MOD(Calculator!$B$29/Calculator!$F$16,1)&lt;0.5,-1,1))^2))),2))</f>
        <v>—</v>
      </c>
      <c r="I72" s="298" t="n">
        <f aca="false">IF(OR(Calculator!$E$17&lt;&gt;"YES",Calculator!$B$29&lt;Calculator!$G$17),"—",ROUND((1+SQRT(((50*POWER(80,POWER(COS(PI()*MOD(Calculator!$B$29/Calculator!$F$17,1)),2))-$C72)^2+(1500*ABS(SIN(2*PI()*MOD(Calculator!$B$29/Calculator!$F$17,1)))*IF(MOD(Calculator!$B$29/Calculator!$F$17,1)&lt;0.5,-1,1))^2)/((50*POWER(80,POWER(COS(PI()*MOD(Calculator!$B$29/Calculator!$F$17,1)),2))+$C72)^2+(1500*ABS(SIN(2*PI()*MOD(Calculator!$B$29/Calculator!$F$17,1)))*IF(MOD(Calculator!$B$29/Calculator!$F$17,1)&lt;0.5,-1,1))^2)))/(1-SQRT(((50*POWER(80,POWER(COS(PI()*MOD(Calculator!$B$29/Calculator!$F$17,1)),2))-$C72)^2+(1500*ABS(SIN(2*PI()*MOD(Calculator!$B$29/Calculator!$F$17,1)))*IF(MOD(Calculator!$B$29/Calculator!$F$17,1)&lt;0.5,-1,1))^2)/((50*POWER(80,POWER(COS(PI()*MOD(Calculator!$B$29/Calculator!$F$17,1)),2))+$C72)^2+(1500*ABS(SIN(2*PI()*MOD(Calculator!$B$29/Calculator!$F$17,1)))*IF(MOD(Calculator!$B$29/Calculator!$F$17,1)&lt;0.5,-1,1))^2))),2))</f>
        <v>16.85</v>
      </c>
      <c r="J72" s="298" t="str">
        <f aca="false">IF(OR(Calculator!$E$18&lt;&gt;"YES",Calculator!$B$29&lt;Calculator!$G$18),"—",ROUND((1+SQRT(((50*POWER(80,POWER(COS(PI()*MOD(Calculator!$B$29/Calculator!$F$18,1)),2))-$C72)^2+(1500*ABS(SIN(2*PI()*MOD(Calculator!$B$29/Calculator!$F$18,1)))*IF(MOD(Calculator!$B$29/Calculator!$F$18,1)&lt;0.5,-1,1))^2)/((50*POWER(80,POWER(COS(PI()*MOD(Calculator!$B$29/Calculator!$F$18,1)),2))+$C72)^2+(1500*ABS(SIN(2*PI()*MOD(Calculator!$B$29/Calculator!$F$18,1)))*IF(MOD(Calculator!$B$29/Calculator!$F$18,1)&lt;0.5,-1,1))^2)))/(1-SQRT(((50*POWER(80,POWER(COS(PI()*MOD(Calculator!$B$29/Calculator!$F$18,1)),2))-$C72)^2+(1500*ABS(SIN(2*PI()*MOD(Calculator!$B$29/Calculator!$F$18,1)))*IF(MOD(Calculator!$B$29/Calculator!$F$18,1)&lt;0.5,-1,1))^2)/((50*POWER(80,POWER(COS(PI()*MOD(Calculator!$B$29/Calculator!$F$18,1)),2))+$C72)^2+(1500*ABS(SIN(2*PI()*MOD(Calculator!$B$29/Calculator!$F$18,1)))*IF(MOD(Calculator!$B$29/Calculator!$F$18,1)&lt;0.5,-1,1))^2))),2))</f>
        <v>—</v>
      </c>
      <c r="K72" s="298" t="str">
        <f aca="false">IF(OR(Calculator!$E$19&lt;&gt;"YES",Calculator!$B$29&lt;Calculator!$G$19),"—",ROUND((1+SQRT(((50*POWER(80,POWER(COS(PI()*MOD(Calculator!$B$29/Calculator!$F$19,1)),2))-$C72)^2+(1500*ABS(SIN(2*PI()*MOD(Calculator!$B$29/Calculator!$F$19,1)))*IF(MOD(Calculator!$B$29/Calculator!$F$19,1)&lt;0.5,-1,1))^2)/((50*POWER(80,POWER(COS(PI()*MOD(Calculator!$B$29/Calculator!$F$19,1)),2))+$C72)^2+(1500*ABS(SIN(2*PI()*MOD(Calculator!$B$29/Calculator!$F$19,1)))*IF(MOD(Calculator!$B$29/Calculator!$F$19,1)&lt;0.5,-1,1))^2)))/(1-SQRT(((50*POWER(80,POWER(COS(PI()*MOD(Calculator!$B$29/Calculator!$F$19,1)),2))-$C72)^2+(1500*ABS(SIN(2*PI()*MOD(Calculator!$B$29/Calculator!$F$19,1)))*IF(MOD(Calculator!$B$29/Calculator!$F$19,1)&lt;0.5,-1,1))^2)/((50*POWER(80,POWER(COS(PI()*MOD(Calculator!$B$29/Calculator!$F$19,1)),2))+$C72)^2+(1500*ABS(SIN(2*PI()*MOD(Calculator!$B$29/Calculator!$F$19,1)))*IF(MOD(Calculator!$B$29/Calculator!$F$19,1)&lt;0.5,-1,1))^2))),2))</f>
        <v>—</v>
      </c>
      <c r="L72" s="298" t="str">
        <f aca="false">IF(OR(Calculator!$E$20&lt;&gt;"YES",Calculator!$B$29&lt;Calculator!$G$20),"—",ROUND((1+SQRT(((50*POWER(80,POWER(COS(PI()*MOD(Calculator!$B$29/Calculator!$F$20,1)),2))-$C72)^2+(1500*ABS(SIN(2*PI()*MOD(Calculator!$B$29/Calculator!$F$20,1)))*IF(MOD(Calculator!$B$29/Calculator!$F$20,1)&lt;0.5,-1,1))^2)/((50*POWER(80,POWER(COS(PI()*MOD(Calculator!$B$29/Calculator!$F$20,1)),2))+$C72)^2+(1500*ABS(SIN(2*PI()*MOD(Calculator!$B$29/Calculator!$F$20,1)))*IF(MOD(Calculator!$B$29/Calculator!$F$20,1)&lt;0.5,-1,1))^2)))/(1-SQRT(((50*POWER(80,POWER(COS(PI()*MOD(Calculator!$B$29/Calculator!$F$20,1)),2))-$C72)^2+(1500*ABS(SIN(2*PI()*MOD(Calculator!$B$29/Calculator!$F$20,1)))*IF(MOD(Calculator!$B$29/Calculator!$F$20,1)&lt;0.5,-1,1))^2)/((50*POWER(80,POWER(COS(PI()*MOD(Calculator!$B$29/Calculator!$F$20,1)),2))+$C72)^2+(1500*ABS(SIN(2*PI()*MOD(Calculator!$B$29/Calculator!$F$20,1)))*IF(MOD(Calculator!$B$29/Calculator!$F$20,1)&lt;0.5,-1,1))^2))),2))</f>
        <v>—</v>
      </c>
      <c r="M72" s="298" t="str">
        <f aca="false">IF(OR(Calculator!$E$21&lt;&gt;"YES",Calculator!$B$29&lt;Calculator!$G$21),"—",ROUND((1+SQRT(((50*POWER(80,POWER(COS(PI()*MOD(Calculator!$B$29/Calculator!$F$21,1)),2))-$C72)^2+(1500*ABS(SIN(2*PI()*MOD(Calculator!$B$29/Calculator!$F$21,1)))*IF(MOD(Calculator!$B$29/Calculator!$F$21,1)&lt;0.5,-1,1))^2)/((50*POWER(80,POWER(COS(PI()*MOD(Calculator!$B$29/Calculator!$F$21,1)),2))+$C72)^2+(1500*ABS(SIN(2*PI()*MOD(Calculator!$B$29/Calculator!$F$21,1)))*IF(MOD(Calculator!$B$29/Calculator!$F$21,1)&lt;0.5,-1,1))^2)))/(1-SQRT(((50*POWER(80,POWER(COS(PI()*MOD(Calculator!$B$29/Calculator!$F$21,1)),2))-$C72)^2+(1500*ABS(SIN(2*PI()*MOD(Calculator!$B$29/Calculator!$F$21,1)))*IF(MOD(Calculator!$B$29/Calculator!$F$21,1)&lt;0.5,-1,1))^2)/((50*POWER(80,POWER(COS(PI()*MOD(Calculator!$B$29/Calculator!$F$21,1)),2))+$C72)^2+(1500*ABS(SIN(2*PI()*MOD(Calculator!$B$29/Calculator!$F$21,1)))*IF(MOD(Calculator!$B$29/Calculator!$F$21,1)&lt;0.5,-1,1))^2))),2))</f>
        <v>—</v>
      </c>
      <c r="N72" s="298" t="str">
        <f aca="false">IF(OR(Calculator!$E$22&lt;&gt;"YES",Calculator!$B$29&lt;Calculator!$G$22),"—",ROUND((1+SQRT(((50*POWER(80,POWER(COS(PI()*MOD(Calculator!$B$29/Calculator!$F$22,1)),2))-$C72)^2+(1500*ABS(SIN(2*PI()*MOD(Calculator!$B$29/Calculator!$F$22,1)))*IF(MOD(Calculator!$B$29/Calculator!$F$22,1)&lt;0.5,-1,1))^2)/((50*POWER(80,POWER(COS(PI()*MOD(Calculator!$B$29/Calculator!$F$22,1)),2))+$C72)^2+(1500*ABS(SIN(2*PI()*MOD(Calculator!$B$29/Calculator!$F$22,1)))*IF(MOD(Calculator!$B$29/Calculator!$F$22,1)&lt;0.5,-1,1))^2)))/(1-SQRT(((50*POWER(80,POWER(COS(PI()*MOD(Calculator!$B$29/Calculator!$F$22,1)),2))-$C72)^2+(1500*ABS(SIN(2*PI()*MOD(Calculator!$B$29/Calculator!$F$22,1)))*IF(MOD(Calculator!$B$29/Calculator!$F$22,1)&lt;0.5,-1,1))^2)/((50*POWER(80,POWER(COS(PI()*MOD(Calculator!$B$29/Calculator!$F$22,1)),2))+$C72)^2+(1500*ABS(SIN(2*PI()*MOD(Calculator!$B$29/Calculator!$F$22,1)))*IF(MOD(Calculator!$B$29/Calculator!$F$22,1)&lt;0.5,-1,1))^2))),2))</f>
        <v>—</v>
      </c>
      <c r="O72" s="292" t="n">
        <f aca="false">IFERROR(ROUND((IF(ISNUMBER(D72),D72,0)+IF(ISNUMBER(E72),E72,0)+IF(ISNUMBER(F72),F72,0)+IF(ISNUMBER(G72),G72,0)+IF(ISNUMBER(H72),H72,0)+IF(ISNUMBER(I72),I72,0)+IF(ISNUMBER(J72),J72,0)+IF(ISNUMBER(K72),K72,0)+IF(ISNUMBER(L72),L72,0)+IF(ISNUMBER(M72),M72,0)+IF(ISNUMBER(N72),N72,0))/(IF(ISNUMBER(D72),1,0)+IF(ISNUMBER(E72),1,0)+IF(ISNUMBER(F72),1,0)+IF(ISNUMBER(G72),1,0)+IF(ISNUMBER(H72),1,0)+IF(ISNUMBER(I72),1,0)+IF(ISNUMBER(J72),1,0)+IF(ISNUMBER(K72),1,0)+IF(ISNUMBER(L72),1,0)+IF(ISNUMBER(M72),1,0)+IF(ISNUMBER(N72),1,0)),4),"")</f>
        <v>17.7</v>
      </c>
      <c r="P72" s="298" t="str">
        <f aca="false">IF(OR(Calculator!$E$12&lt;&gt;"YES",Calculator!$B$30&lt;Calculator!$G$12),"—",ROUND((1+SQRT(((50*POWER(80,POWER(COS(PI()*MOD(Calculator!$B$30/Calculator!$F$12,1)),2))-$C72)^2+(1500*ABS(SIN(2*PI()*MOD(Calculator!$B$30/Calculator!$F$12,1)))*IF(MOD(Calculator!$B$30/Calculator!$F$12,1)&lt;0.5,-1,1))^2)/((50*POWER(80,POWER(COS(PI()*MOD(Calculator!$B$30/Calculator!$F$12,1)),2))+$C72)^2+(1500*ABS(SIN(2*PI()*MOD(Calculator!$B$30/Calculator!$F$12,1)))*IF(MOD(Calculator!$B$30/Calculator!$F$12,1)&lt;0.5,-1,1))^2)))/(1-SQRT(((50*POWER(80,POWER(COS(PI()*MOD(Calculator!$B$30/Calculator!$F$12,1)),2))-$C72)^2+(1500*ABS(SIN(2*PI()*MOD(Calculator!$B$30/Calculator!$F$12,1)))*IF(MOD(Calculator!$B$30/Calculator!$F$12,1)&lt;0.5,-1,1))^2)/((50*POWER(80,POWER(COS(PI()*MOD(Calculator!$B$30/Calculator!$F$12,1)),2))+$C72)^2+(1500*ABS(SIN(2*PI()*MOD(Calculator!$B$30/Calculator!$F$12,1)))*IF(MOD(Calculator!$B$30/Calculator!$F$12,1)&lt;0.5,-1,1))^2))),2))</f>
        <v>—</v>
      </c>
      <c r="Q72" s="298" t="str">
        <f aca="false">IF(OR(Calculator!$E$13&lt;&gt;"YES",Calculator!$B$30&lt;Calculator!$G$13),"—",ROUND((1+SQRT(((50*POWER(80,POWER(COS(PI()*MOD(Calculator!$B$30/Calculator!$F$13,1)),2))-$C72)^2+(1500*ABS(SIN(2*PI()*MOD(Calculator!$B$30/Calculator!$F$13,1)))*IF(MOD(Calculator!$B$30/Calculator!$F$13,1)&lt;0.5,-1,1))^2)/((50*POWER(80,POWER(COS(PI()*MOD(Calculator!$B$30/Calculator!$F$13,1)),2))+$C72)^2+(1500*ABS(SIN(2*PI()*MOD(Calculator!$B$30/Calculator!$F$13,1)))*IF(MOD(Calculator!$B$30/Calculator!$F$13,1)&lt;0.5,-1,1))^2)))/(1-SQRT(((50*POWER(80,POWER(COS(PI()*MOD(Calculator!$B$30/Calculator!$F$13,1)),2))-$C72)^2+(1500*ABS(SIN(2*PI()*MOD(Calculator!$B$30/Calculator!$F$13,1)))*IF(MOD(Calculator!$B$30/Calculator!$F$13,1)&lt;0.5,-1,1))^2)/((50*POWER(80,POWER(COS(PI()*MOD(Calculator!$B$30/Calculator!$F$13,1)),2))+$C72)^2+(1500*ABS(SIN(2*PI()*MOD(Calculator!$B$30/Calculator!$F$13,1)))*IF(MOD(Calculator!$B$30/Calculator!$F$13,1)&lt;0.5,-1,1))^2))),2))</f>
        <v>—</v>
      </c>
      <c r="R72" s="298" t="str">
        <f aca="false">IF(OR(Calculator!$E$14&lt;&gt;"YES",Calculator!$B$30&lt;Calculator!$G$14),"—",ROUND((1+SQRT(((50*POWER(80,POWER(COS(PI()*MOD(Calculator!$B$30/Calculator!$F$14,1)),2))-$C72)^2+(1500*ABS(SIN(2*PI()*MOD(Calculator!$B$30/Calculator!$F$14,1)))*IF(MOD(Calculator!$B$30/Calculator!$F$14,1)&lt;0.5,-1,1))^2)/((50*POWER(80,POWER(COS(PI()*MOD(Calculator!$B$30/Calculator!$F$14,1)),2))+$C72)^2+(1500*ABS(SIN(2*PI()*MOD(Calculator!$B$30/Calculator!$F$14,1)))*IF(MOD(Calculator!$B$30/Calculator!$F$14,1)&lt;0.5,-1,1))^2)))/(1-SQRT(((50*POWER(80,POWER(COS(PI()*MOD(Calculator!$B$30/Calculator!$F$14,1)),2))-$C72)^2+(1500*ABS(SIN(2*PI()*MOD(Calculator!$B$30/Calculator!$F$14,1)))*IF(MOD(Calculator!$B$30/Calculator!$F$14,1)&lt;0.5,-1,1))^2)/((50*POWER(80,POWER(COS(PI()*MOD(Calculator!$B$30/Calculator!$F$14,1)),2))+$C72)^2+(1500*ABS(SIN(2*PI()*MOD(Calculator!$B$30/Calculator!$F$14,1)))*IF(MOD(Calculator!$B$30/Calculator!$F$14,1)&lt;0.5,-1,1))^2))),2))</f>
        <v>—</v>
      </c>
      <c r="S72" s="298" t="n">
        <f aca="false">IF(OR(Calculator!$E$15&lt;&gt;"YES",Calculator!$B$30&lt;Calculator!$G$15),"—",ROUND((1+SQRT(((50*POWER(80,POWER(COS(PI()*MOD(Calculator!$B$30/Calculator!$F$15,1)),2))-$C72)^2+(1500*ABS(SIN(2*PI()*MOD(Calculator!$B$30/Calculator!$F$15,1)))*IF(MOD(Calculator!$B$30/Calculator!$F$15,1)&lt;0.5,-1,1))^2)/((50*POWER(80,POWER(COS(PI()*MOD(Calculator!$B$30/Calculator!$F$15,1)),2))+$C72)^2+(1500*ABS(SIN(2*PI()*MOD(Calculator!$B$30/Calculator!$F$15,1)))*IF(MOD(Calculator!$B$30/Calculator!$F$15,1)&lt;0.5,-1,1))^2)))/(1-SQRT(((50*POWER(80,POWER(COS(PI()*MOD(Calculator!$B$30/Calculator!$F$15,1)),2))-$C72)^2+(1500*ABS(SIN(2*PI()*MOD(Calculator!$B$30/Calculator!$F$15,1)))*IF(MOD(Calculator!$B$30/Calculator!$F$15,1)&lt;0.5,-1,1))^2)/((50*POWER(80,POWER(COS(PI()*MOD(Calculator!$B$30/Calculator!$F$15,1)),2))+$C72)^2+(1500*ABS(SIN(2*PI()*MOD(Calculator!$B$30/Calculator!$F$15,1)))*IF(MOD(Calculator!$B$30/Calculator!$F$15,1)&lt;0.5,-1,1))^2))),2))</f>
        <v>17.66</v>
      </c>
      <c r="T72" s="298" t="str">
        <f aca="false">IF(OR(Calculator!$E$16&lt;&gt;"YES",Calculator!$B$30&lt;Calculator!$G$16),"—",ROUND((1+SQRT(((50*POWER(80,POWER(COS(PI()*MOD(Calculator!$B$30/Calculator!$F$16,1)),2))-$C72)^2+(1500*ABS(SIN(2*PI()*MOD(Calculator!$B$30/Calculator!$F$16,1)))*IF(MOD(Calculator!$B$30/Calculator!$F$16,1)&lt;0.5,-1,1))^2)/((50*POWER(80,POWER(COS(PI()*MOD(Calculator!$B$30/Calculator!$F$16,1)),2))+$C72)^2+(1500*ABS(SIN(2*PI()*MOD(Calculator!$B$30/Calculator!$F$16,1)))*IF(MOD(Calculator!$B$30/Calculator!$F$16,1)&lt;0.5,-1,1))^2)))/(1-SQRT(((50*POWER(80,POWER(COS(PI()*MOD(Calculator!$B$30/Calculator!$F$16,1)),2))-$C72)^2+(1500*ABS(SIN(2*PI()*MOD(Calculator!$B$30/Calculator!$F$16,1)))*IF(MOD(Calculator!$B$30/Calculator!$F$16,1)&lt;0.5,-1,1))^2)/((50*POWER(80,POWER(COS(PI()*MOD(Calculator!$B$30/Calculator!$F$16,1)),2))+$C72)^2+(1500*ABS(SIN(2*PI()*MOD(Calculator!$B$30/Calculator!$F$16,1)))*IF(MOD(Calculator!$B$30/Calculator!$F$16,1)&lt;0.5,-1,1))^2))),2))</f>
        <v>—</v>
      </c>
      <c r="U72" s="298" t="n">
        <f aca="false">IF(OR(Calculator!$E$17&lt;&gt;"YES",Calculator!$B$30&lt;Calculator!$G$17),"—",ROUND((1+SQRT(((50*POWER(80,POWER(COS(PI()*MOD(Calculator!$B$30/Calculator!$F$17,1)),2))-$C72)^2+(1500*ABS(SIN(2*PI()*MOD(Calculator!$B$30/Calculator!$F$17,1)))*IF(MOD(Calculator!$B$30/Calculator!$F$17,1)&lt;0.5,-1,1))^2)/((50*POWER(80,POWER(COS(PI()*MOD(Calculator!$B$30/Calculator!$F$17,1)),2))+$C72)^2+(1500*ABS(SIN(2*PI()*MOD(Calculator!$B$30/Calculator!$F$17,1)))*IF(MOD(Calculator!$B$30/Calculator!$F$17,1)&lt;0.5,-1,1))^2)))/(1-SQRT(((50*POWER(80,POWER(COS(PI()*MOD(Calculator!$B$30/Calculator!$F$17,1)),2))-$C72)^2+(1500*ABS(SIN(2*PI()*MOD(Calculator!$B$30/Calculator!$F$17,1)))*IF(MOD(Calculator!$B$30/Calculator!$F$17,1)&lt;0.5,-1,1))^2)/((50*POWER(80,POWER(COS(PI()*MOD(Calculator!$B$30/Calculator!$F$17,1)),2))+$C72)^2+(1500*ABS(SIN(2*PI()*MOD(Calculator!$B$30/Calculator!$F$17,1)))*IF(MOD(Calculator!$B$30/Calculator!$F$17,1)&lt;0.5,-1,1))^2))),2))</f>
        <v>18.6</v>
      </c>
      <c r="V72" s="298" t="str">
        <f aca="false">IF(OR(Calculator!$E$18&lt;&gt;"YES",Calculator!$B$30&lt;Calculator!$G$18),"—",ROUND((1+SQRT(((50*POWER(80,POWER(COS(PI()*MOD(Calculator!$B$30/Calculator!$F$18,1)),2))-$C72)^2+(1500*ABS(SIN(2*PI()*MOD(Calculator!$B$30/Calculator!$F$18,1)))*IF(MOD(Calculator!$B$30/Calculator!$F$18,1)&lt;0.5,-1,1))^2)/((50*POWER(80,POWER(COS(PI()*MOD(Calculator!$B$30/Calculator!$F$18,1)),2))+$C72)^2+(1500*ABS(SIN(2*PI()*MOD(Calculator!$B$30/Calculator!$F$18,1)))*IF(MOD(Calculator!$B$30/Calculator!$F$18,1)&lt;0.5,-1,1))^2)))/(1-SQRT(((50*POWER(80,POWER(COS(PI()*MOD(Calculator!$B$30/Calculator!$F$18,1)),2))-$C72)^2+(1500*ABS(SIN(2*PI()*MOD(Calculator!$B$30/Calculator!$F$18,1)))*IF(MOD(Calculator!$B$30/Calculator!$F$18,1)&lt;0.5,-1,1))^2)/((50*POWER(80,POWER(COS(PI()*MOD(Calculator!$B$30/Calculator!$F$18,1)),2))+$C72)^2+(1500*ABS(SIN(2*PI()*MOD(Calculator!$B$30/Calculator!$F$18,1)))*IF(MOD(Calculator!$B$30/Calculator!$F$18,1)&lt;0.5,-1,1))^2))),2))</f>
        <v>—</v>
      </c>
      <c r="W72" s="298" t="str">
        <f aca="false">IF(OR(Calculator!$E$19&lt;&gt;"YES",Calculator!$B$30&lt;Calculator!$G$19),"—",ROUND((1+SQRT(((50*POWER(80,POWER(COS(PI()*MOD(Calculator!$B$30/Calculator!$F$19,1)),2))-$C72)^2+(1500*ABS(SIN(2*PI()*MOD(Calculator!$B$30/Calculator!$F$19,1)))*IF(MOD(Calculator!$B$30/Calculator!$F$19,1)&lt;0.5,-1,1))^2)/((50*POWER(80,POWER(COS(PI()*MOD(Calculator!$B$30/Calculator!$F$19,1)),2))+$C72)^2+(1500*ABS(SIN(2*PI()*MOD(Calculator!$B$30/Calculator!$F$19,1)))*IF(MOD(Calculator!$B$30/Calculator!$F$19,1)&lt;0.5,-1,1))^2)))/(1-SQRT(((50*POWER(80,POWER(COS(PI()*MOD(Calculator!$B$30/Calculator!$F$19,1)),2))-$C72)^2+(1500*ABS(SIN(2*PI()*MOD(Calculator!$B$30/Calculator!$F$19,1)))*IF(MOD(Calculator!$B$30/Calculator!$F$19,1)&lt;0.5,-1,1))^2)/((50*POWER(80,POWER(COS(PI()*MOD(Calculator!$B$30/Calculator!$F$19,1)),2))+$C72)^2+(1500*ABS(SIN(2*PI()*MOD(Calculator!$B$30/Calculator!$F$19,1)))*IF(MOD(Calculator!$B$30/Calculator!$F$19,1)&lt;0.5,-1,1))^2))),2))</f>
        <v>—</v>
      </c>
      <c r="X72" s="298" t="str">
        <f aca="false">IF(OR(Calculator!$E$20&lt;&gt;"YES",Calculator!$B$30&lt;Calculator!$G$20),"—",ROUND((1+SQRT(((50*POWER(80,POWER(COS(PI()*MOD(Calculator!$B$30/Calculator!$F$20,1)),2))-$C72)^2+(1500*ABS(SIN(2*PI()*MOD(Calculator!$B$30/Calculator!$F$20,1)))*IF(MOD(Calculator!$B$30/Calculator!$F$20,1)&lt;0.5,-1,1))^2)/((50*POWER(80,POWER(COS(PI()*MOD(Calculator!$B$30/Calculator!$F$20,1)),2))+$C72)^2+(1500*ABS(SIN(2*PI()*MOD(Calculator!$B$30/Calculator!$F$20,1)))*IF(MOD(Calculator!$B$30/Calculator!$F$20,1)&lt;0.5,-1,1))^2)))/(1-SQRT(((50*POWER(80,POWER(COS(PI()*MOD(Calculator!$B$30/Calculator!$F$20,1)),2))-$C72)^2+(1500*ABS(SIN(2*PI()*MOD(Calculator!$B$30/Calculator!$F$20,1)))*IF(MOD(Calculator!$B$30/Calculator!$F$20,1)&lt;0.5,-1,1))^2)/((50*POWER(80,POWER(COS(PI()*MOD(Calculator!$B$30/Calculator!$F$20,1)),2))+$C72)^2+(1500*ABS(SIN(2*PI()*MOD(Calculator!$B$30/Calculator!$F$20,1)))*IF(MOD(Calculator!$B$30/Calculator!$F$20,1)&lt;0.5,-1,1))^2))),2))</f>
        <v>—</v>
      </c>
      <c r="Y72" s="298" t="str">
        <f aca="false">IF(OR(Calculator!$E$21&lt;&gt;"YES",Calculator!$B$30&lt;Calculator!$G$21),"—",ROUND((1+SQRT(((50*POWER(80,POWER(COS(PI()*MOD(Calculator!$B$30/Calculator!$F$21,1)),2))-$C72)^2+(1500*ABS(SIN(2*PI()*MOD(Calculator!$B$30/Calculator!$F$21,1)))*IF(MOD(Calculator!$B$30/Calculator!$F$21,1)&lt;0.5,-1,1))^2)/((50*POWER(80,POWER(COS(PI()*MOD(Calculator!$B$30/Calculator!$F$21,1)),2))+$C72)^2+(1500*ABS(SIN(2*PI()*MOD(Calculator!$B$30/Calculator!$F$21,1)))*IF(MOD(Calculator!$B$30/Calculator!$F$21,1)&lt;0.5,-1,1))^2)))/(1-SQRT(((50*POWER(80,POWER(COS(PI()*MOD(Calculator!$B$30/Calculator!$F$21,1)),2))-$C72)^2+(1500*ABS(SIN(2*PI()*MOD(Calculator!$B$30/Calculator!$F$21,1)))*IF(MOD(Calculator!$B$30/Calculator!$F$21,1)&lt;0.5,-1,1))^2)/((50*POWER(80,POWER(COS(PI()*MOD(Calculator!$B$30/Calculator!$F$21,1)),2))+$C72)^2+(1500*ABS(SIN(2*PI()*MOD(Calculator!$B$30/Calculator!$F$21,1)))*IF(MOD(Calculator!$B$30/Calculator!$F$21,1)&lt;0.5,-1,1))^2))),2))</f>
        <v>—</v>
      </c>
      <c r="Z72" s="298" t="str">
        <f aca="false">IF(OR(Calculator!$E$22&lt;&gt;"YES",Calculator!$B$30&lt;Calculator!$G$22),"—",ROUND((1+SQRT(((50*POWER(80,POWER(COS(PI()*MOD(Calculator!$B$30/Calculator!$F$22,1)),2))-$C72)^2+(1500*ABS(SIN(2*PI()*MOD(Calculator!$B$30/Calculator!$F$22,1)))*IF(MOD(Calculator!$B$30/Calculator!$F$22,1)&lt;0.5,-1,1))^2)/((50*POWER(80,POWER(COS(PI()*MOD(Calculator!$B$30/Calculator!$F$22,1)),2))+$C72)^2+(1500*ABS(SIN(2*PI()*MOD(Calculator!$B$30/Calculator!$F$22,1)))*IF(MOD(Calculator!$B$30/Calculator!$F$22,1)&lt;0.5,-1,1))^2)))/(1-SQRT(((50*POWER(80,POWER(COS(PI()*MOD(Calculator!$B$30/Calculator!$F$22,1)),2))-$C72)^2+(1500*ABS(SIN(2*PI()*MOD(Calculator!$B$30/Calculator!$F$22,1)))*IF(MOD(Calculator!$B$30/Calculator!$F$22,1)&lt;0.5,-1,1))^2)/((50*POWER(80,POWER(COS(PI()*MOD(Calculator!$B$30/Calculator!$F$22,1)),2))+$C72)^2+(1500*ABS(SIN(2*PI()*MOD(Calculator!$B$30/Calculator!$F$22,1)))*IF(MOD(Calculator!$B$30/Calculator!$F$22,1)&lt;0.5,-1,1))^2))),2))</f>
        <v>—</v>
      </c>
      <c r="AA72" s="292" t="n">
        <f aca="false">IFERROR(ROUND((IF(ISNUMBER(P72),P72,0)+IF(ISNUMBER(Q72),Q72,0)+IF(ISNUMBER(R72),R72,0)+IF(ISNUMBER(S72),S72,0)+IF(ISNUMBER(T72),T72,0)+IF(ISNUMBER(U72),U72,0)+IF(ISNUMBER(V72),V72,0)+IF(ISNUMBER(W72),W72,0)+IF(ISNUMBER(X72),X72,0)+IF(ISNUMBER(Y72),Y72,0)+IF(ISNUMBER(Z72),Z72,0))/(IF(ISNUMBER(P72),1,0)+IF(ISNUMBER(Q72),1,0)+IF(ISNUMBER(R72),1,0)+IF(ISNUMBER(S72),1,0)+IF(ISNUMBER(T72),1,0)+IF(ISNUMBER(U72),1,0)+IF(ISNUMBER(V72),1,0)+IF(ISNUMBER(W72),1,0)+IF(ISNUMBER(X72),1,0)+IF(ISNUMBER(Y72),1,0)+IF(ISNUMBER(Z72),1,0)),4),"")</f>
        <v>18.13</v>
      </c>
      <c r="AB72" s="298" t="str">
        <f aca="false">IF(OR(Calculator!$E$12&lt;&gt;"YES",Calculator!$B$31&lt;Calculator!$G$12),"—",ROUND((1+SQRT(((50*POWER(80,POWER(COS(PI()*MOD(Calculator!$B$31/Calculator!$F$12,1)),2))-$C72)^2+(1500*ABS(SIN(2*PI()*MOD(Calculator!$B$31/Calculator!$F$12,1)))*IF(MOD(Calculator!$B$31/Calculator!$F$12,1)&lt;0.5,-1,1))^2)/((50*POWER(80,POWER(COS(PI()*MOD(Calculator!$B$31/Calculator!$F$12,1)),2))+$C72)^2+(1500*ABS(SIN(2*PI()*MOD(Calculator!$B$31/Calculator!$F$12,1)))*IF(MOD(Calculator!$B$31/Calculator!$F$12,1)&lt;0.5,-1,1))^2)))/(1-SQRT(((50*POWER(80,POWER(COS(PI()*MOD(Calculator!$B$31/Calculator!$F$12,1)),2))-$C72)^2+(1500*ABS(SIN(2*PI()*MOD(Calculator!$B$31/Calculator!$F$12,1)))*IF(MOD(Calculator!$B$31/Calculator!$F$12,1)&lt;0.5,-1,1))^2)/((50*POWER(80,POWER(COS(PI()*MOD(Calculator!$B$31/Calculator!$F$12,1)),2))+$C72)^2+(1500*ABS(SIN(2*PI()*MOD(Calculator!$B$31/Calculator!$F$12,1)))*IF(MOD(Calculator!$B$31/Calculator!$F$12,1)&lt;0.5,-1,1))^2))),2))</f>
        <v>—</v>
      </c>
      <c r="AC72" s="298" t="str">
        <f aca="false">IF(OR(Calculator!$E$13&lt;&gt;"YES",Calculator!$B$31&lt;Calculator!$G$13),"—",ROUND((1+SQRT(((50*POWER(80,POWER(COS(PI()*MOD(Calculator!$B$31/Calculator!$F$13,1)),2))-$C72)^2+(1500*ABS(SIN(2*PI()*MOD(Calculator!$B$31/Calculator!$F$13,1)))*IF(MOD(Calculator!$B$31/Calculator!$F$13,1)&lt;0.5,-1,1))^2)/((50*POWER(80,POWER(COS(PI()*MOD(Calculator!$B$31/Calculator!$F$13,1)),2))+$C72)^2+(1500*ABS(SIN(2*PI()*MOD(Calculator!$B$31/Calculator!$F$13,1)))*IF(MOD(Calculator!$B$31/Calculator!$F$13,1)&lt;0.5,-1,1))^2)))/(1-SQRT(((50*POWER(80,POWER(COS(PI()*MOD(Calculator!$B$31/Calculator!$F$13,1)),2))-$C72)^2+(1500*ABS(SIN(2*PI()*MOD(Calculator!$B$31/Calculator!$F$13,1)))*IF(MOD(Calculator!$B$31/Calculator!$F$13,1)&lt;0.5,-1,1))^2)/((50*POWER(80,POWER(COS(PI()*MOD(Calculator!$B$31/Calculator!$F$13,1)),2))+$C72)^2+(1500*ABS(SIN(2*PI()*MOD(Calculator!$B$31/Calculator!$F$13,1)))*IF(MOD(Calculator!$B$31/Calculator!$F$13,1)&lt;0.5,-1,1))^2))),2))</f>
        <v>—</v>
      </c>
      <c r="AD72" s="298" t="str">
        <f aca="false">IF(OR(Calculator!$E$14&lt;&gt;"YES",Calculator!$B$31&lt;Calculator!$G$14),"—",ROUND((1+SQRT(((50*POWER(80,POWER(COS(PI()*MOD(Calculator!$B$31/Calculator!$F$14,1)),2))-$C72)^2+(1500*ABS(SIN(2*PI()*MOD(Calculator!$B$31/Calculator!$F$14,1)))*IF(MOD(Calculator!$B$31/Calculator!$F$14,1)&lt;0.5,-1,1))^2)/((50*POWER(80,POWER(COS(PI()*MOD(Calculator!$B$31/Calculator!$F$14,1)),2))+$C72)^2+(1500*ABS(SIN(2*PI()*MOD(Calculator!$B$31/Calculator!$F$14,1)))*IF(MOD(Calculator!$B$31/Calculator!$F$14,1)&lt;0.5,-1,1))^2)))/(1-SQRT(((50*POWER(80,POWER(COS(PI()*MOD(Calculator!$B$31/Calculator!$F$14,1)),2))-$C72)^2+(1500*ABS(SIN(2*PI()*MOD(Calculator!$B$31/Calculator!$F$14,1)))*IF(MOD(Calculator!$B$31/Calculator!$F$14,1)&lt;0.5,-1,1))^2)/((50*POWER(80,POWER(COS(PI()*MOD(Calculator!$B$31/Calculator!$F$14,1)),2))+$C72)^2+(1500*ABS(SIN(2*PI()*MOD(Calculator!$B$31/Calculator!$F$14,1)))*IF(MOD(Calculator!$B$31/Calculator!$F$14,1)&lt;0.5,-1,1))^2))),2))</f>
        <v>—</v>
      </c>
      <c r="AE72" s="298" t="n">
        <f aca="false">IF(OR(Calculator!$E$15&lt;&gt;"YES",Calculator!$B$31&lt;Calculator!$G$15),"—",ROUND((1+SQRT(((50*POWER(80,POWER(COS(PI()*MOD(Calculator!$B$31/Calculator!$F$15,1)),2))-$C72)^2+(1500*ABS(SIN(2*PI()*MOD(Calculator!$B$31/Calculator!$F$15,1)))*IF(MOD(Calculator!$B$31/Calculator!$F$15,1)&lt;0.5,-1,1))^2)/((50*POWER(80,POWER(COS(PI()*MOD(Calculator!$B$31/Calculator!$F$15,1)),2))+$C72)^2+(1500*ABS(SIN(2*PI()*MOD(Calculator!$B$31/Calculator!$F$15,1)))*IF(MOD(Calculator!$B$31/Calculator!$F$15,1)&lt;0.5,-1,1))^2)))/(1-SQRT(((50*POWER(80,POWER(COS(PI()*MOD(Calculator!$B$31/Calculator!$F$15,1)),2))-$C72)^2+(1500*ABS(SIN(2*PI()*MOD(Calculator!$B$31/Calculator!$F$15,1)))*IF(MOD(Calculator!$B$31/Calculator!$F$15,1)&lt;0.5,-1,1))^2)/((50*POWER(80,POWER(COS(PI()*MOD(Calculator!$B$31/Calculator!$F$15,1)),2))+$C72)^2+(1500*ABS(SIN(2*PI()*MOD(Calculator!$B$31/Calculator!$F$15,1)))*IF(MOD(Calculator!$B$31/Calculator!$F$15,1)&lt;0.5,-1,1))^2))),2))</f>
        <v>19.45</v>
      </c>
      <c r="AF72" s="298" t="str">
        <f aca="false">IF(OR(Calculator!$E$16&lt;&gt;"YES",Calculator!$B$31&lt;Calculator!$G$16),"—",ROUND((1+SQRT(((50*POWER(80,POWER(COS(PI()*MOD(Calculator!$B$31/Calculator!$F$16,1)),2))-$C72)^2+(1500*ABS(SIN(2*PI()*MOD(Calculator!$B$31/Calculator!$F$16,1)))*IF(MOD(Calculator!$B$31/Calculator!$F$16,1)&lt;0.5,-1,1))^2)/((50*POWER(80,POWER(COS(PI()*MOD(Calculator!$B$31/Calculator!$F$16,1)),2))+$C72)^2+(1500*ABS(SIN(2*PI()*MOD(Calculator!$B$31/Calculator!$F$16,1)))*IF(MOD(Calculator!$B$31/Calculator!$F$16,1)&lt;0.5,-1,1))^2)))/(1-SQRT(((50*POWER(80,POWER(COS(PI()*MOD(Calculator!$B$31/Calculator!$F$16,1)),2))-$C72)^2+(1500*ABS(SIN(2*PI()*MOD(Calculator!$B$31/Calculator!$F$16,1)))*IF(MOD(Calculator!$B$31/Calculator!$F$16,1)&lt;0.5,-1,1))^2)/((50*POWER(80,POWER(COS(PI()*MOD(Calculator!$B$31/Calculator!$F$16,1)),2))+$C72)^2+(1500*ABS(SIN(2*PI()*MOD(Calculator!$B$31/Calculator!$F$16,1)))*IF(MOD(Calculator!$B$31/Calculator!$F$16,1)&lt;0.5,-1,1))^2))),2))</f>
        <v>—</v>
      </c>
      <c r="AG72" s="298" t="n">
        <f aca="false">IF(OR(Calculator!$E$17&lt;&gt;"YES",Calculator!$B$31&lt;Calculator!$G$17),"—",ROUND((1+SQRT(((50*POWER(80,POWER(COS(PI()*MOD(Calculator!$B$31/Calculator!$F$17,1)),2))-$C72)^2+(1500*ABS(SIN(2*PI()*MOD(Calculator!$B$31/Calculator!$F$17,1)))*IF(MOD(Calculator!$B$31/Calculator!$F$17,1)&lt;0.5,-1,1))^2)/((50*POWER(80,POWER(COS(PI()*MOD(Calculator!$B$31/Calculator!$F$17,1)),2))+$C72)^2+(1500*ABS(SIN(2*PI()*MOD(Calculator!$B$31/Calculator!$F$17,1)))*IF(MOD(Calculator!$B$31/Calculator!$F$17,1)&lt;0.5,-1,1))^2)))/(1-SQRT(((50*POWER(80,POWER(COS(PI()*MOD(Calculator!$B$31/Calculator!$F$17,1)),2))-$C72)^2+(1500*ABS(SIN(2*PI()*MOD(Calculator!$B$31/Calculator!$F$17,1)))*IF(MOD(Calculator!$B$31/Calculator!$F$17,1)&lt;0.5,-1,1))^2)/((50*POWER(80,POWER(COS(PI()*MOD(Calculator!$B$31/Calculator!$F$17,1)),2))+$C72)^2+(1500*ABS(SIN(2*PI()*MOD(Calculator!$B$31/Calculator!$F$17,1)))*IF(MOD(Calculator!$B$31/Calculator!$F$17,1)&lt;0.5,-1,1))^2))),2))</f>
        <v>15.18</v>
      </c>
      <c r="AH72" s="298" t="str">
        <f aca="false">IF(OR(Calculator!$E$18&lt;&gt;"YES",Calculator!$B$31&lt;Calculator!$G$18),"—",ROUND((1+SQRT(((50*POWER(80,POWER(COS(PI()*MOD(Calculator!$B$31/Calculator!$F$18,1)),2))-$C72)^2+(1500*ABS(SIN(2*PI()*MOD(Calculator!$B$31/Calculator!$F$18,1)))*IF(MOD(Calculator!$B$31/Calculator!$F$18,1)&lt;0.5,-1,1))^2)/((50*POWER(80,POWER(COS(PI()*MOD(Calculator!$B$31/Calculator!$F$18,1)),2))+$C72)^2+(1500*ABS(SIN(2*PI()*MOD(Calculator!$B$31/Calculator!$F$18,1)))*IF(MOD(Calculator!$B$31/Calculator!$F$18,1)&lt;0.5,-1,1))^2)))/(1-SQRT(((50*POWER(80,POWER(COS(PI()*MOD(Calculator!$B$31/Calculator!$F$18,1)),2))-$C72)^2+(1500*ABS(SIN(2*PI()*MOD(Calculator!$B$31/Calculator!$F$18,1)))*IF(MOD(Calculator!$B$31/Calculator!$F$18,1)&lt;0.5,-1,1))^2)/((50*POWER(80,POWER(COS(PI()*MOD(Calculator!$B$31/Calculator!$F$18,1)),2))+$C72)^2+(1500*ABS(SIN(2*PI()*MOD(Calculator!$B$31/Calculator!$F$18,1)))*IF(MOD(Calculator!$B$31/Calculator!$F$18,1)&lt;0.5,-1,1))^2))),2))</f>
        <v>—</v>
      </c>
      <c r="AI72" s="298" t="str">
        <f aca="false">IF(OR(Calculator!$E$19&lt;&gt;"YES",Calculator!$B$31&lt;Calculator!$G$19),"—",ROUND((1+SQRT(((50*POWER(80,POWER(COS(PI()*MOD(Calculator!$B$31/Calculator!$F$19,1)),2))-$C72)^2+(1500*ABS(SIN(2*PI()*MOD(Calculator!$B$31/Calculator!$F$19,1)))*IF(MOD(Calculator!$B$31/Calculator!$F$19,1)&lt;0.5,-1,1))^2)/((50*POWER(80,POWER(COS(PI()*MOD(Calculator!$B$31/Calculator!$F$19,1)),2))+$C72)^2+(1500*ABS(SIN(2*PI()*MOD(Calculator!$B$31/Calculator!$F$19,1)))*IF(MOD(Calculator!$B$31/Calculator!$F$19,1)&lt;0.5,-1,1))^2)))/(1-SQRT(((50*POWER(80,POWER(COS(PI()*MOD(Calculator!$B$31/Calculator!$F$19,1)),2))-$C72)^2+(1500*ABS(SIN(2*PI()*MOD(Calculator!$B$31/Calculator!$F$19,1)))*IF(MOD(Calculator!$B$31/Calculator!$F$19,1)&lt;0.5,-1,1))^2)/((50*POWER(80,POWER(COS(PI()*MOD(Calculator!$B$31/Calculator!$F$19,1)),2))+$C72)^2+(1500*ABS(SIN(2*PI()*MOD(Calculator!$B$31/Calculator!$F$19,1)))*IF(MOD(Calculator!$B$31/Calculator!$F$19,1)&lt;0.5,-1,1))^2))),2))</f>
        <v>—</v>
      </c>
      <c r="AJ72" s="298" t="str">
        <f aca="false">IF(OR(Calculator!$E$20&lt;&gt;"YES",Calculator!$B$31&lt;Calculator!$G$20),"—",ROUND((1+SQRT(((50*POWER(80,POWER(COS(PI()*MOD(Calculator!$B$31/Calculator!$F$20,1)),2))-$C72)^2+(1500*ABS(SIN(2*PI()*MOD(Calculator!$B$31/Calculator!$F$20,1)))*IF(MOD(Calculator!$B$31/Calculator!$F$20,1)&lt;0.5,-1,1))^2)/((50*POWER(80,POWER(COS(PI()*MOD(Calculator!$B$31/Calculator!$F$20,1)),2))+$C72)^2+(1500*ABS(SIN(2*PI()*MOD(Calculator!$B$31/Calculator!$F$20,1)))*IF(MOD(Calculator!$B$31/Calculator!$F$20,1)&lt;0.5,-1,1))^2)))/(1-SQRT(((50*POWER(80,POWER(COS(PI()*MOD(Calculator!$B$31/Calculator!$F$20,1)),2))-$C72)^2+(1500*ABS(SIN(2*PI()*MOD(Calculator!$B$31/Calculator!$F$20,1)))*IF(MOD(Calculator!$B$31/Calculator!$F$20,1)&lt;0.5,-1,1))^2)/((50*POWER(80,POWER(COS(PI()*MOD(Calculator!$B$31/Calculator!$F$20,1)),2))+$C72)^2+(1500*ABS(SIN(2*PI()*MOD(Calculator!$B$31/Calculator!$F$20,1)))*IF(MOD(Calculator!$B$31/Calculator!$F$20,1)&lt;0.5,-1,1))^2))),2))</f>
        <v>—</v>
      </c>
      <c r="AK72" s="298" t="str">
        <f aca="false">IF(OR(Calculator!$E$21&lt;&gt;"YES",Calculator!$B$31&lt;Calculator!$G$21),"—",ROUND((1+SQRT(((50*POWER(80,POWER(COS(PI()*MOD(Calculator!$B$31/Calculator!$F$21,1)),2))-$C72)^2+(1500*ABS(SIN(2*PI()*MOD(Calculator!$B$31/Calculator!$F$21,1)))*IF(MOD(Calculator!$B$31/Calculator!$F$21,1)&lt;0.5,-1,1))^2)/((50*POWER(80,POWER(COS(PI()*MOD(Calculator!$B$31/Calculator!$F$21,1)),2))+$C72)^2+(1500*ABS(SIN(2*PI()*MOD(Calculator!$B$31/Calculator!$F$21,1)))*IF(MOD(Calculator!$B$31/Calculator!$F$21,1)&lt;0.5,-1,1))^2)))/(1-SQRT(((50*POWER(80,POWER(COS(PI()*MOD(Calculator!$B$31/Calculator!$F$21,1)),2))-$C72)^2+(1500*ABS(SIN(2*PI()*MOD(Calculator!$B$31/Calculator!$F$21,1)))*IF(MOD(Calculator!$B$31/Calculator!$F$21,1)&lt;0.5,-1,1))^2)/((50*POWER(80,POWER(COS(PI()*MOD(Calculator!$B$31/Calculator!$F$21,1)),2))+$C72)^2+(1500*ABS(SIN(2*PI()*MOD(Calculator!$B$31/Calculator!$F$21,1)))*IF(MOD(Calculator!$B$31/Calculator!$F$21,1)&lt;0.5,-1,1))^2))),2))</f>
        <v>—</v>
      </c>
      <c r="AL72" s="298" t="str">
        <f aca="false">IF(OR(Calculator!$E$22&lt;&gt;"YES",Calculator!$B$31&lt;Calculator!$G$22),"—",ROUND((1+SQRT(((50*POWER(80,POWER(COS(PI()*MOD(Calculator!$B$31/Calculator!$F$22,1)),2))-$C72)^2+(1500*ABS(SIN(2*PI()*MOD(Calculator!$B$31/Calculator!$F$22,1)))*IF(MOD(Calculator!$B$31/Calculator!$F$22,1)&lt;0.5,-1,1))^2)/((50*POWER(80,POWER(COS(PI()*MOD(Calculator!$B$31/Calculator!$F$22,1)),2))+$C72)^2+(1500*ABS(SIN(2*PI()*MOD(Calculator!$B$31/Calculator!$F$22,1)))*IF(MOD(Calculator!$B$31/Calculator!$F$22,1)&lt;0.5,-1,1))^2)))/(1-SQRT(((50*POWER(80,POWER(COS(PI()*MOD(Calculator!$B$31/Calculator!$F$22,1)),2))-$C72)^2+(1500*ABS(SIN(2*PI()*MOD(Calculator!$B$31/Calculator!$F$22,1)))*IF(MOD(Calculator!$B$31/Calculator!$F$22,1)&lt;0.5,-1,1))^2)/((50*POWER(80,POWER(COS(PI()*MOD(Calculator!$B$31/Calculator!$F$22,1)),2))+$C72)^2+(1500*ABS(SIN(2*PI()*MOD(Calculator!$B$31/Calculator!$F$22,1)))*IF(MOD(Calculator!$B$31/Calculator!$F$22,1)&lt;0.5,-1,1))^2))),2))</f>
        <v>—</v>
      </c>
      <c r="AM72" s="293" t="n">
        <f aca="false">IFERROR(ROUND((IF(ISNUMBER(AB72),AB72,0)+IF(ISNUMBER(AC72),AC72,0)+IF(ISNUMBER(AD72),AD72,0)+IF(ISNUMBER(AE72),AE72,0)+IF(ISNUMBER(AF72),AF72,0)+IF(ISNUMBER(AG72),AG72,0)+IF(ISNUMBER(AH72),AH72,0)+IF(ISNUMBER(AI72),AI72,0)+IF(ISNUMBER(AJ72),AJ72,0)+IF(ISNUMBER(AK72),AK72,0)+IF(ISNUMBER(AL72),AL72,0))/(IF(ISNUMBER(AB72),1,0)+IF(ISNUMBER(AC72),1,0)+IF(ISNUMBER(AD72),1,0)+IF(ISNUMBER(AE72),1,0)+IF(ISNUMBER(AF72),1,0)+IF(ISNUMBER(AG72),1,0)+IF(ISNUMBER(AH72),1,0)+IF(ISNUMBER(AI72),1,0)+IF(ISNUMBER(AJ72),1,0)+IF(ISNUMBER(AK72),1,0)+IF(ISNUMBER(AL72),1,0)),4),"")</f>
        <v>17.315</v>
      </c>
      <c r="AN72" s="299" t="str">
        <f aca="false">IF(OR(Calculator!$E$12&lt;&gt;"YES",Calculator!$B$32&lt;Calculator!$G$12),"—",ROUND((1+SQRT(((50*POWER(80,POWER(COS(PI()*MOD(Calculator!$B$32/Calculator!$F$12,1)),2))-$C72)^2+(1500*ABS(SIN(2*PI()*MOD(Calculator!$B$32/Calculator!$F$12,1)))*IF(MOD(Calculator!$B$32/Calculator!$F$12,1)&lt;0.5,-1,1))^2)/((50*POWER(80,POWER(COS(PI()*MOD(Calculator!$B$32/Calculator!$F$12,1)),2))+$C72)^2+(1500*ABS(SIN(2*PI()*MOD(Calculator!$B$32/Calculator!$F$12,1)))*IF(MOD(Calculator!$B$32/Calculator!$F$12,1)&lt;0.5,-1,1))^2)))/(1-SQRT(((50*POWER(80,POWER(COS(PI()*MOD(Calculator!$B$32/Calculator!$F$12,1)),2))-$C72)^2+(1500*ABS(SIN(2*PI()*MOD(Calculator!$B$32/Calculator!$F$12,1)))*IF(MOD(Calculator!$B$32/Calculator!$F$12,1)&lt;0.5,-1,1))^2)/((50*POWER(80,POWER(COS(PI()*MOD(Calculator!$B$32/Calculator!$F$12,1)),2))+$C72)^2+(1500*ABS(SIN(2*PI()*MOD(Calculator!$B$32/Calculator!$F$12,1)))*IF(MOD(Calculator!$B$32/Calculator!$F$12,1)&lt;0.5,-1,1))^2))),2))</f>
        <v>—</v>
      </c>
      <c r="AO72" s="299" t="str">
        <f aca="false">IF(OR(Calculator!$E$13&lt;&gt;"YES",Calculator!$B$32&lt;Calculator!$G$13),"—",ROUND((1+SQRT(((50*POWER(80,POWER(COS(PI()*MOD(Calculator!$B$32/Calculator!$F$13,1)),2))-$C72)^2+(1500*ABS(SIN(2*PI()*MOD(Calculator!$B$32/Calculator!$F$13,1)))*IF(MOD(Calculator!$B$32/Calculator!$F$13,1)&lt;0.5,-1,1))^2)/((50*POWER(80,POWER(COS(PI()*MOD(Calculator!$B$32/Calculator!$F$13,1)),2))+$C72)^2+(1500*ABS(SIN(2*PI()*MOD(Calculator!$B$32/Calculator!$F$13,1)))*IF(MOD(Calculator!$B$32/Calculator!$F$13,1)&lt;0.5,-1,1))^2)))/(1-SQRT(((50*POWER(80,POWER(COS(PI()*MOD(Calculator!$B$32/Calculator!$F$13,1)),2))-$C72)^2+(1500*ABS(SIN(2*PI()*MOD(Calculator!$B$32/Calculator!$F$13,1)))*IF(MOD(Calculator!$B$32/Calculator!$F$13,1)&lt;0.5,-1,1))^2)/((50*POWER(80,POWER(COS(PI()*MOD(Calculator!$B$32/Calculator!$F$13,1)),2))+$C72)^2+(1500*ABS(SIN(2*PI()*MOD(Calculator!$B$32/Calculator!$F$13,1)))*IF(MOD(Calculator!$B$32/Calculator!$F$13,1)&lt;0.5,-1,1))^2))),2))</f>
        <v>—</v>
      </c>
      <c r="AP72" s="299" t="str">
        <f aca="false">IF(OR(Calculator!$E$14&lt;&gt;"YES",Calculator!$B$32&lt;Calculator!$G$14),"—",ROUND((1+SQRT(((50*POWER(80,POWER(COS(PI()*MOD(Calculator!$B$32/Calculator!$F$14,1)),2))-$C72)^2+(1500*ABS(SIN(2*PI()*MOD(Calculator!$B$32/Calculator!$F$14,1)))*IF(MOD(Calculator!$B$32/Calculator!$F$14,1)&lt;0.5,-1,1))^2)/((50*POWER(80,POWER(COS(PI()*MOD(Calculator!$B$32/Calculator!$F$14,1)),2))+$C72)^2+(1500*ABS(SIN(2*PI()*MOD(Calculator!$B$32/Calculator!$F$14,1)))*IF(MOD(Calculator!$B$32/Calculator!$F$14,1)&lt;0.5,-1,1))^2)))/(1-SQRT(((50*POWER(80,POWER(COS(PI()*MOD(Calculator!$B$32/Calculator!$F$14,1)),2))-$C72)^2+(1500*ABS(SIN(2*PI()*MOD(Calculator!$B$32/Calculator!$F$14,1)))*IF(MOD(Calculator!$B$32/Calculator!$F$14,1)&lt;0.5,-1,1))^2)/((50*POWER(80,POWER(COS(PI()*MOD(Calculator!$B$32/Calculator!$F$14,1)),2))+$C72)^2+(1500*ABS(SIN(2*PI()*MOD(Calculator!$B$32/Calculator!$F$14,1)))*IF(MOD(Calculator!$B$32/Calculator!$F$14,1)&lt;0.5,-1,1))^2))),2))</f>
        <v>—</v>
      </c>
      <c r="AQ72" s="299" t="n">
        <f aca="false">IF(OR(Calculator!$E$15&lt;&gt;"YES",Calculator!$B$32&lt;Calculator!$G$15),"—",ROUND((1+SQRT(((50*POWER(80,POWER(COS(PI()*MOD(Calculator!$B$32/Calculator!$F$15,1)),2))-$C72)^2+(1500*ABS(SIN(2*PI()*MOD(Calculator!$B$32/Calculator!$F$15,1)))*IF(MOD(Calculator!$B$32/Calculator!$F$15,1)&lt;0.5,-1,1))^2)/((50*POWER(80,POWER(COS(PI()*MOD(Calculator!$B$32/Calculator!$F$15,1)),2))+$C72)^2+(1500*ABS(SIN(2*PI()*MOD(Calculator!$B$32/Calculator!$F$15,1)))*IF(MOD(Calculator!$B$32/Calculator!$F$15,1)&lt;0.5,-1,1))^2)))/(1-SQRT(((50*POWER(80,POWER(COS(PI()*MOD(Calculator!$B$32/Calculator!$F$15,1)),2))-$C72)^2+(1500*ABS(SIN(2*PI()*MOD(Calculator!$B$32/Calculator!$F$15,1)))*IF(MOD(Calculator!$B$32/Calculator!$F$15,1)&lt;0.5,-1,1))^2)/((50*POWER(80,POWER(COS(PI()*MOD(Calculator!$B$32/Calculator!$F$15,1)),2))+$C72)^2+(1500*ABS(SIN(2*PI()*MOD(Calculator!$B$32/Calculator!$F$15,1)))*IF(MOD(Calculator!$B$32/Calculator!$F$15,1)&lt;0.5,-1,1))^2))),2))</f>
        <v>2.43</v>
      </c>
      <c r="AR72" s="299" t="str">
        <f aca="false">IF(OR(Calculator!$E$16&lt;&gt;"YES",Calculator!$B$32&lt;Calculator!$G$16),"—",ROUND((1+SQRT(((50*POWER(80,POWER(COS(PI()*MOD(Calculator!$B$32/Calculator!$F$16,1)),2))-$C72)^2+(1500*ABS(SIN(2*PI()*MOD(Calculator!$B$32/Calculator!$F$16,1)))*IF(MOD(Calculator!$B$32/Calculator!$F$16,1)&lt;0.5,-1,1))^2)/((50*POWER(80,POWER(COS(PI()*MOD(Calculator!$B$32/Calculator!$F$16,1)),2))+$C72)^2+(1500*ABS(SIN(2*PI()*MOD(Calculator!$B$32/Calculator!$F$16,1)))*IF(MOD(Calculator!$B$32/Calculator!$F$16,1)&lt;0.5,-1,1))^2)))/(1-SQRT(((50*POWER(80,POWER(COS(PI()*MOD(Calculator!$B$32/Calculator!$F$16,1)),2))-$C72)^2+(1500*ABS(SIN(2*PI()*MOD(Calculator!$B$32/Calculator!$F$16,1)))*IF(MOD(Calculator!$B$32/Calculator!$F$16,1)&lt;0.5,-1,1))^2)/((50*POWER(80,POWER(COS(PI()*MOD(Calculator!$B$32/Calculator!$F$16,1)),2))+$C72)^2+(1500*ABS(SIN(2*PI()*MOD(Calculator!$B$32/Calculator!$F$16,1)))*IF(MOD(Calculator!$B$32/Calculator!$F$16,1)&lt;0.5,-1,1))^2))),2))</f>
        <v>—</v>
      </c>
      <c r="AS72" s="299" t="n">
        <f aca="false">IF(OR(Calculator!$E$17&lt;&gt;"YES",Calculator!$B$32&lt;Calculator!$G$17),"—",ROUND((1+SQRT(((50*POWER(80,POWER(COS(PI()*MOD(Calculator!$B$32/Calculator!$F$17,1)),2))-$C72)^2+(1500*ABS(SIN(2*PI()*MOD(Calculator!$B$32/Calculator!$F$17,1)))*IF(MOD(Calculator!$B$32/Calculator!$F$17,1)&lt;0.5,-1,1))^2)/((50*POWER(80,POWER(COS(PI()*MOD(Calculator!$B$32/Calculator!$F$17,1)),2))+$C72)^2+(1500*ABS(SIN(2*PI()*MOD(Calculator!$B$32/Calculator!$F$17,1)))*IF(MOD(Calculator!$B$32/Calculator!$F$17,1)&lt;0.5,-1,1))^2)))/(1-SQRT(((50*POWER(80,POWER(COS(PI()*MOD(Calculator!$B$32/Calculator!$F$17,1)),2))-$C72)^2+(1500*ABS(SIN(2*PI()*MOD(Calculator!$B$32/Calculator!$F$17,1)))*IF(MOD(Calculator!$B$32/Calculator!$F$17,1)&lt;0.5,-1,1))^2)/((50*POWER(80,POWER(COS(PI()*MOD(Calculator!$B$32/Calculator!$F$17,1)),2))+$C72)^2+(1500*ABS(SIN(2*PI()*MOD(Calculator!$B$32/Calculator!$F$17,1)))*IF(MOD(Calculator!$B$32/Calculator!$F$17,1)&lt;0.5,-1,1))^2))),2))</f>
        <v>15.96</v>
      </c>
      <c r="AT72" s="299" t="str">
        <f aca="false">IF(OR(Calculator!$E$18&lt;&gt;"YES",Calculator!$B$32&lt;Calculator!$G$18),"—",ROUND((1+SQRT(((50*POWER(80,POWER(COS(PI()*MOD(Calculator!$B$32/Calculator!$F$18,1)),2))-$C72)^2+(1500*ABS(SIN(2*PI()*MOD(Calculator!$B$32/Calculator!$F$18,1)))*IF(MOD(Calculator!$B$32/Calculator!$F$18,1)&lt;0.5,-1,1))^2)/((50*POWER(80,POWER(COS(PI()*MOD(Calculator!$B$32/Calculator!$F$18,1)),2))+$C72)^2+(1500*ABS(SIN(2*PI()*MOD(Calculator!$B$32/Calculator!$F$18,1)))*IF(MOD(Calculator!$B$32/Calculator!$F$18,1)&lt;0.5,-1,1))^2)))/(1-SQRT(((50*POWER(80,POWER(COS(PI()*MOD(Calculator!$B$32/Calculator!$F$18,1)),2))-$C72)^2+(1500*ABS(SIN(2*PI()*MOD(Calculator!$B$32/Calculator!$F$18,1)))*IF(MOD(Calculator!$B$32/Calculator!$F$18,1)&lt;0.5,-1,1))^2)/((50*POWER(80,POWER(COS(PI()*MOD(Calculator!$B$32/Calculator!$F$18,1)),2))+$C72)^2+(1500*ABS(SIN(2*PI()*MOD(Calculator!$B$32/Calculator!$F$18,1)))*IF(MOD(Calculator!$B$32/Calculator!$F$18,1)&lt;0.5,-1,1))^2))),2))</f>
        <v>—</v>
      </c>
      <c r="AU72" s="299" t="str">
        <f aca="false">IF(OR(Calculator!$E$19&lt;&gt;"YES",Calculator!$B$32&lt;Calculator!$G$19),"—",ROUND((1+SQRT(((50*POWER(80,POWER(COS(PI()*MOD(Calculator!$B$32/Calculator!$F$19,1)),2))-$C72)^2+(1500*ABS(SIN(2*PI()*MOD(Calculator!$B$32/Calculator!$F$19,1)))*IF(MOD(Calculator!$B$32/Calculator!$F$19,1)&lt;0.5,-1,1))^2)/((50*POWER(80,POWER(COS(PI()*MOD(Calculator!$B$32/Calculator!$F$19,1)),2))+$C72)^2+(1500*ABS(SIN(2*PI()*MOD(Calculator!$B$32/Calculator!$F$19,1)))*IF(MOD(Calculator!$B$32/Calculator!$F$19,1)&lt;0.5,-1,1))^2)))/(1-SQRT(((50*POWER(80,POWER(COS(PI()*MOD(Calculator!$B$32/Calculator!$F$19,1)),2))-$C72)^2+(1500*ABS(SIN(2*PI()*MOD(Calculator!$B$32/Calculator!$F$19,1)))*IF(MOD(Calculator!$B$32/Calculator!$F$19,1)&lt;0.5,-1,1))^2)/((50*POWER(80,POWER(COS(PI()*MOD(Calculator!$B$32/Calculator!$F$19,1)),2))+$C72)^2+(1500*ABS(SIN(2*PI()*MOD(Calculator!$B$32/Calculator!$F$19,1)))*IF(MOD(Calculator!$B$32/Calculator!$F$19,1)&lt;0.5,-1,1))^2))),2))</f>
        <v>—</v>
      </c>
      <c r="AV72" s="299" t="str">
        <f aca="false">IF(OR(Calculator!$E$20&lt;&gt;"YES",Calculator!$B$32&lt;Calculator!$G$20),"—",ROUND((1+SQRT(((50*POWER(80,POWER(COS(PI()*MOD(Calculator!$B$32/Calculator!$F$20,1)),2))-$C72)^2+(1500*ABS(SIN(2*PI()*MOD(Calculator!$B$32/Calculator!$F$20,1)))*IF(MOD(Calculator!$B$32/Calculator!$F$20,1)&lt;0.5,-1,1))^2)/((50*POWER(80,POWER(COS(PI()*MOD(Calculator!$B$32/Calculator!$F$20,1)),2))+$C72)^2+(1500*ABS(SIN(2*PI()*MOD(Calculator!$B$32/Calculator!$F$20,1)))*IF(MOD(Calculator!$B$32/Calculator!$F$20,1)&lt;0.5,-1,1))^2)))/(1-SQRT(((50*POWER(80,POWER(COS(PI()*MOD(Calculator!$B$32/Calculator!$F$20,1)),2))-$C72)^2+(1500*ABS(SIN(2*PI()*MOD(Calculator!$B$32/Calculator!$F$20,1)))*IF(MOD(Calculator!$B$32/Calculator!$F$20,1)&lt;0.5,-1,1))^2)/((50*POWER(80,POWER(COS(PI()*MOD(Calculator!$B$32/Calculator!$F$20,1)),2))+$C72)^2+(1500*ABS(SIN(2*PI()*MOD(Calculator!$B$32/Calculator!$F$20,1)))*IF(MOD(Calculator!$B$32/Calculator!$F$20,1)&lt;0.5,-1,1))^2))),2))</f>
        <v>—</v>
      </c>
      <c r="AW72" s="299" t="str">
        <f aca="false">IF(OR(Calculator!$E$21&lt;&gt;"YES",Calculator!$B$32&lt;Calculator!$G$21),"—",ROUND((1+SQRT(((50*POWER(80,POWER(COS(PI()*MOD(Calculator!$B$32/Calculator!$F$21,1)),2))-$C72)^2+(1500*ABS(SIN(2*PI()*MOD(Calculator!$B$32/Calculator!$F$21,1)))*IF(MOD(Calculator!$B$32/Calculator!$F$21,1)&lt;0.5,-1,1))^2)/((50*POWER(80,POWER(COS(PI()*MOD(Calculator!$B$32/Calculator!$F$21,1)),2))+$C72)^2+(1500*ABS(SIN(2*PI()*MOD(Calculator!$B$32/Calculator!$F$21,1)))*IF(MOD(Calculator!$B$32/Calculator!$F$21,1)&lt;0.5,-1,1))^2)))/(1-SQRT(((50*POWER(80,POWER(COS(PI()*MOD(Calculator!$B$32/Calculator!$F$21,1)),2))-$C72)^2+(1500*ABS(SIN(2*PI()*MOD(Calculator!$B$32/Calculator!$F$21,1)))*IF(MOD(Calculator!$B$32/Calculator!$F$21,1)&lt;0.5,-1,1))^2)/((50*POWER(80,POWER(COS(PI()*MOD(Calculator!$B$32/Calculator!$F$21,1)),2))+$C72)^2+(1500*ABS(SIN(2*PI()*MOD(Calculator!$B$32/Calculator!$F$21,1)))*IF(MOD(Calculator!$B$32/Calculator!$F$21,1)&lt;0.5,-1,1))^2))),2))</f>
        <v>—</v>
      </c>
      <c r="AX72" s="299" t="str">
        <f aca="false">IF(OR(Calculator!$E$22&lt;&gt;"YES",Calculator!$B$32&lt;Calculator!$G$22),"—",ROUND((1+SQRT(((50*POWER(80,POWER(COS(PI()*MOD(Calculator!$B$32/Calculator!$F$22,1)),2))-$C72)^2+(1500*ABS(SIN(2*PI()*MOD(Calculator!$B$32/Calculator!$F$22,1)))*IF(MOD(Calculator!$B$32/Calculator!$F$22,1)&lt;0.5,-1,1))^2)/((50*POWER(80,POWER(COS(PI()*MOD(Calculator!$B$32/Calculator!$F$22,1)),2))+$C72)^2+(1500*ABS(SIN(2*PI()*MOD(Calculator!$B$32/Calculator!$F$22,1)))*IF(MOD(Calculator!$B$32/Calculator!$F$22,1)&lt;0.5,-1,1))^2)))/(1-SQRT(((50*POWER(80,POWER(COS(PI()*MOD(Calculator!$B$32/Calculator!$F$22,1)),2))-$C72)^2+(1500*ABS(SIN(2*PI()*MOD(Calculator!$B$32/Calculator!$F$22,1)))*IF(MOD(Calculator!$B$32/Calculator!$F$22,1)&lt;0.5,-1,1))^2)/((50*POWER(80,POWER(COS(PI()*MOD(Calculator!$B$32/Calculator!$F$22,1)),2))+$C72)^2+(1500*ABS(SIN(2*PI()*MOD(Calculator!$B$32/Calculator!$F$22,1)))*IF(MOD(Calculator!$B$32/Calculator!$F$22,1)&lt;0.5,-1,1))^2))),2))</f>
        <v>—</v>
      </c>
      <c r="AY72" s="293" t="n">
        <f aca="false">IFERROR(ROUND((IF(ISNUMBER(AN72),AN72,0)+IF(ISNUMBER(AO72),AO72,0)+IF(ISNUMBER(AP72),AP72,0)+IF(ISNUMBER(AQ72),AQ72,0)+IF(ISNUMBER(AR72),AR72,0)+IF(ISNUMBER(AS72),AS72,0)+IF(ISNUMBER(AT72),AT72,0)+IF(ISNUMBER(AU72),AU72,0)+IF(ISNUMBER(AV72),AV72,0)+IF(ISNUMBER(AW72),AW72,0)+IF(ISNUMBER(AX72),AX72,0))/(IF(ISNUMBER(AN72),1,0)+IF(ISNUMBER(AO72),1,0)+IF(ISNUMBER(AP72),1,0)+IF(ISNUMBER(AQ72),1,0)+IF(ISNUMBER(AR72),1,0)+IF(ISNUMBER(AS72),1,0)+IF(ISNUMBER(AT72),1,0)+IF(ISNUMBER(AU72),1,0)+IF(ISNUMBER(AV72),1,0)+IF(ISNUMBER(AW72),1,0)+IF(ISNUMBER(AX72),1,0)),4),"")</f>
        <v>9.195</v>
      </c>
      <c r="AZ72" s="299" t="str">
        <f aca="false">IF(OR(Calculator!$E$12&lt;&gt;"YES",Calculator!$B$33&lt;Calculator!$G$12),"—",ROUND((1+SQRT(((50*POWER(80,POWER(COS(PI()*MOD(Calculator!$B$33/Calculator!$F$12,1)),2))-$C72)^2+(1500*ABS(SIN(2*PI()*MOD(Calculator!$B$33/Calculator!$F$12,1)))*IF(MOD(Calculator!$B$33/Calculator!$F$12,1)&lt;0.5,-1,1))^2)/((50*POWER(80,POWER(COS(PI()*MOD(Calculator!$B$33/Calculator!$F$12,1)),2))+$C72)^2+(1500*ABS(SIN(2*PI()*MOD(Calculator!$B$33/Calculator!$F$12,1)))*IF(MOD(Calculator!$B$33/Calculator!$F$12,1)&lt;0.5,-1,1))^2)))/(1-SQRT(((50*POWER(80,POWER(COS(PI()*MOD(Calculator!$B$33/Calculator!$F$12,1)),2))-$C72)^2+(1500*ABS(SIN(2*PI()*MOD(Calculator!$B$33/Calculator!$F$12,1)))*IF(MOD(Calculator!$B$33/Calculator!$F$12,1)&lt;0.5,-1,1))^2)/((50*POWER(80,POWER(COS(PI()*MOD(Calculator!$B$33/Calculator!$F$12,1)),2))+$C72)^2+(1500*ABS(SIN(2*PI()*MOD(Calculator!$B$33/Calculator!$F$12,1)))*IF(MOD(Calculator!$B$33/Calculator!$F$12,1)&lt;0.5,-1,1))^2))),2))</f>
        <v>—</v>
      </c>
      <c r="BA72" s="299" t="str">
        <f aca="false">IF(OR(Calculator!$E$13&lt;&gt;"YES",Calculator!$B$33&lt;Calculator!$G$13),"—",ROUND((1+SQRT(((50*POWER(80,POWER(COS(PI()*MOD(Calculator!$B$33/Calculator!$F$13,1)),2))-$C72)^2+(1500*ABS(SIN(2*PI()*MOD(Calculator!$B$33/Calculator!$F$13,1)))*IF(MOD(Calculator!$B$33/Calculator!$F$13,1)&lt;0.5,-1,1))^2)/((50*POWER(80,POWER(COS(PI()*MOD(Calculator!$B$33/Calculator!$F$13,1)),2))+$C72)^2+(1500*ABS(SIN(2*PI()*MOD(Calculator!$B$33/Calculator!$F$13,1)))*IF(MOD(Calculator!$B$33/Calculator!$F$13,1)&lt;0.5,-1,1))^2)))/(1-SQRT(((50*POWER(80,POWER(COS(PI()*MOD(Calculator!$B$33/Calculator!$F$13,1)),2))-$C72)^2+(1500*ABS(SIN(2*PI()*MOD(Calculator!$B$33/Calculator!$F$13,1)))*IF(MOD(Calculator!$B$33/Calculator!$F$13,1)&lt;0.5,-1,1))^2)/((50*POWER(80,POWER(COS(PI()*MOD(Calculator!$B$33/Calculator!$F$13,1)),2))+$C72)^2+(1500*ABS(SIN(2*PI()*MOD(Calculator!$B$33/Calculator!$F$13,1)))*IF(MOD(Calculator!$B$33/Calculator!$F$13,1)&lt;0.5,-1,1))^2))),2))</f>
        <v>—</v>
      </c>
      <c r="BB72" s="299" t="str">
        <f aca="false">IF(OR(Calculator!$E$14&lt;&gt;"YES",Calculator!$B$33&lt;Calculator!$G$14),"—",ROUND((1+SQRT(((50*POWER(80,POWER(COS(PI()*MOD(Calculator!$B$33/Calculator!$F$14,1)),2))-$C72)^2+(1500*ABS(SIN(2*PI()*MOD(Calculator!$B$33/Calculator!$F$14,1)))*IF(MOD(Calculator!$B$33/Calculator!$F$14,1)&lt;0.5,-1,1))^2)/((50*POWER(80,POWER(COS(PI()*MOD(Calculator!$B$33/Calculator!$F$14,1)),2))+$C72)^2+(1500*ABS(SIN(2*PI()*MOD(Calculator!$B$33/Calculator!$F$14,1)))*IF(MOD(Calculator!$B$33/Calculator!$F$14,1)&lt;0.5,-1,1))^2)))/(1-SQRT(((50*POWER(80,POWER(COS(PI()*MOD(Calculator!$B$33/Calculator!$F$14,1)),2))-$C72)^2+(1500*ABS(SIN(2*PI()*MOD(Calculator!$B$33/Calculator!$F$14,1)))*IF(MOD(Calculator!$B$33/Calculator!$F$14,1)&lt;0.5,-1,1))^2)/((50*POWER(80,POWER(COS(PI()*MOD(Calculator!$B$33/Calculator!$F$14,1)),2))+$C72)^2+(1500*ABS(SIN(2*PI()*MOD(Calculator!$B$33/Calculator!$F$14,1)))*IF(MOD(Calculator!$B$33/Calculator!$F$14,1)&lt;0.5,-1,1))^2))),2))</f>
        <v>—</v>
      </c>
      <c r="BC72" s="299" t="n">
        <f aca="false">IF(OR(Calculator!$E$15&lt;&gt;"YES",Calculator!$B$33&lt;Calculator!$G$15),"—",ROUND((1+SQRT(((50*POWER(80,POWER(COS(PI()*MOD(Calculator!$B$33/Calculator!$F$15,1)),2))-$C72)^2+(1500*ABS(SIN(2*PI()*MOD(Calculator!$B$33/Calculator!$F$15,1)))*IF(MOD(Calculator!$B$33/Calculator!$F$15,1)&lt;0.5,-1,1))^2)/((50*POWER(80,POWER(COS(PI()*MOD(Calculator!$B$33/Calculator!$F$15,1)),2))+$C72)^2+(1500*ABS(SIN(2*PI()*MOD(Calculator!$B$33/Calculator!$F$15,1)))*IF(MOD(Calculator!$B$33/Calculator!$F$15,1)&lt;0.5,-1,1))^2)))/(1-SQRT(((50*POWER(80,POWER(COS(PI()*MOD(Calculator!$B$33/Calculator!$F$15,1)),2))-$C72)^2+(1500*ABS(SIN(2*PI()*MOD(Calculator!$B$33/Calculator!$F$15,1)))*IF(MOD(Calculator!$B$33/Calculator!$F$15,1)&lt;0.5,-1,1))^2)/((50*POWER(80,POWER(COS(PI()*MOD(Calculator!$B$33/Calculator!$F$15,1)),2))+$C72)^2+(1500*ABS(SIN(2*PI()*MOD(Calculator!$B$33/Calculator!$F$15,1)))*IF(MOD(Calculator!$B$33/Calculator!$F$15,1)&lt;0.5,-1,1))^2))),2))</f>
        <v>2.57</v>
      </c>
      <c r="BD72" s="299" t="str">
        <f aca="false">IF(OR(Calculator!$E$16&lt;&gt;"YES",Calculator!$B$33&lt;Calculator!$G$16),"—",ROUND((1+SQRT(((50*POWER(80,POWER(COS(PI()*MOD(Calculator!$B$33/Calculator!$F$16,1)),2))-$C72)^2+(1500*ABS(SIN(2*PI()*MOD(Calculator!$B$33/Calculator!$F$16,1)))*IF(MOD(Calculator!$B$33/Calculator!$F$16,1)&lt;0.5,-1,1))^2)/((50*POWER(80,POWER(COS(PI()*MOD(Calculator!$B$33/Calculator!$F$16,1)),2))+$C72)^2+(1500*ABS(SIN(2*PI()*MOD(Calculator!$B$33/Calculator!$F$16,1)))*IF(MOD(Calculator!$B$33/Calculator!$F$16,1)&lt;0.5,-1,1))^2)))/(1-SQRT(((50*POWER(80,POWER(COS(PI()*MOD(Calculator!$B$33/Calculator!$F$16,1)),2))-$C72)^2+(1500*ABS(SIN(2*PI()*MOD(Calculator!$B$33/Calculator!$F$16,1)))*IF(MOD(Calculator!$B$33/Calculator!$F$16,1)&lt;0.5,-1,1))^2)/((50*POWER(80,POWER(COS(PI()*MOD(Calculator!$B$33/Calculator!$F$16,1)),2))+$C72)^2+(1500*ABS(SIN(2*PI()*MOD(Calculator!$B$33/Calculator!$F$16,1)))*IF(MOD(Calculator!$B$33/Calculator!$F$16,1)&lt;0.5,-1,1))^2))),2))</f>
        <v>—</v>
      </c>
      <c r="BE72" s="299" t="n">
        <f aca="false">IF(OR(Calculator!$E$17&lt;&gt;"YES",Calculator!$B$33&lt;Calculator!$G$17),"—",ROUND((1+SQRT(((50*POWER(80,POWER(COS(PI()*MOD(Calculator!$B$33/Calculator!$F$17,1)),2))-$C72)^2+(1500*ABS(SIN(2*PI()*MOD(Calculator!$B$33/Calculator!$F$17,1)))*IF(MOD(Calculator!$B$33/Calculator!$F$17,1)&lt;0.5,-1,1))^2)/((50*POWER(80,POWER(COS(PI()*MOD(Calculator!$B$33/Calculator!$F$17,1)),2))+$C72)^2+(1500*ABS(SIN(2*PI()*MOD(Calculator!$B$33/Calculator!$F$17,1)))*IF(MOD(Calculator!$B$33/Calculator!$F$17,1)&lt;0.5,-1,1))^2)))/(1-SQRT(((50*POWER(80,POWER(COS(PI()*MOD(Calculator!$B$33/Calculator!$F$17,1)),2))-$C72)^2+(1500*ABS(SIN(2*PI()*MOD(Calculator!$B$33/Calculator!$F$17,1)))*IF(MOD(Calculator!$B$33/Calculator!$F$17,1)&lt;0.5,-1,1))^2)/((50*POWER(80,POWER(COS(PI()*MOD(Calculator!$B$33/Calculator!$F$17,1)),2))+$C72)^2+(1500*ABS(SIN(2*PI()*MOD(Calculator!$B$33/Calculator!$F$17,1)))*IF(MOD(Calculator!$B$33/Calculator!$F$17,1)&lt;0.5,-1,1))^2))),2))</f>
        <v>17.67</v>
      </c>
      <c r="BF72" s="299" t="str">
        <f aca="false">IF(OR(Calculator!$E$18&lt;&gt;"YES",Calculator!$B$33&lt;Calculator!$G$18),"—",ROUND((1+SQRT(((50*POWER(80,POWER(COS(PI()*MOD(Calculator!$B$33/Calculator!$F$18,1)),2))-$C72)^2+(1500*ABS(SIN(2*PI()*MOD(Calculator!$B$33/Calculator!$F$18,1)))*IF(MOD(Calculator!$B$33/Calculator!$F$18,1)&lt;0.5,-1,1))^2)/((50*POWER(80,POWER(COS(PI()*MOD(Calculator!$B$33/Calculator!$F$18,1)),2))+$C72)^2+(1500*ABS(SIN(2*PI()*MOD(Calculator!$B$33/Calculator!$F$18,1)))*IF(MOD(Calculator!$B$33/Calculator!$F$18,1)&lt;0.5,-1,1))^2)))/(1-SQRT(((50*POWER(80,POWER(COS(PI()*MOD(Calculator!$B$33/Calculator!$F$18,1)),2))-$C72)^2+(1500*ABS(SIN(2*PI()*MOD(Calculator!$B$33/Calculator!$F$18,1)))*IF(MOD(Calculator!$B$33/Calculator!$F$18,1)&lt;0.5,-1,1))^2)/((50*POWER(80,POWER(COS(PI()*MOD(Calculator!$B$33/Calculator!$F$18,1)),2))+$C72)^2+(1500*ABS(SIN(2*PI()*MOD(Calculator!$B$33/Calculator!$F$18,1)))*IF(MOD(Calculator!$B$33/Calculator!$F$18,1)&lt;0.5,-1,1))^2))),2))</f>
        <v>—</v>
      </c>
      <c r="BG72" s="299" t="str">
        <f aca="false">IF(OR(Calculator!$E$19&lt;&gt;"YES",Calculator!$B$33&lt;Calculator!$G$19),"—",ROUND((1+SQRT(((50*POWER(80,POWER(COS(PI()*MOD(Calculator!$B$33/Calculator!$F$19,1)),2))-$C72)^2+(1500*ABS(SIN(2*PI()*MOD(Calculator!$B$33/Calculator!$F$19,1)))*IF(MOD(Calculator!$B$33/Calculator!$F$19,1)&lt;0.5,-1,1))^2)/((50*POWER(80,POWER(COS(PI()*MOD(Calculator!$B$33/Calculator!$F$19,1)),2))+$C72)^2+(1500*ABS(SIN(2*PI()*MOD(Calculator!$B$33/Calculator!$F$19,1)))*IF(MOD(Calculator!$B$33/Calculator!$F$19,1)&lt;0.5,-1,1))^2)))/(1-SQRT(((50*POWER(80,POWER(COS(PI()*MOD(Calculator!$B$33/Calculator!$F$19,1)),2))-$C72)^2+(1500*ABS(SIN(2*PI()*MOD(Calculator!$B$33/Calculator!$F$19,1)))*IF(MOD(Calculator!$B$33/Calculator!$F$19,1)&lt;0.5,-1,1))^2)/((50*POWER(80,POWER(COS(PI()*MOD(Calculator!$B$33/Calculator!$F$19,1)),2))+$C72)^2+(1500*ABS(SIN(2*PI()*MOD(Calculator!$B$33/Calculator!$F$19,1)))*IF(MOD(Calculator!$B$33/Calculator!$F$19,1)&lt;0.5,-1,1))^2))),2))</f>
        <v>—</v>
      </c>
      <c r="BH72" s="299" t="str">
        <f aca="false">IF(OR(Calculator!$E$20&lt;&gt;"YES",Calculator!$B$33&lt;Calculator!$G$20),"—",ROUND((1+SQRT(((50*POWER(80,POWER(COS(PI()*MOD(Calculator!$B$33/Calculator!$F$20,1)),2))-$C72)^2+(1500*ABS(SIN(2*PI()*MOD(Calculator!$B$33/Calculator!$F$20,1)))*IF(MOD(Calculator!$B$33/Calculator!$F$20,1)&lt;0.5,-1,1))^2)/((50*POWER(80,POWER(COS(PI()*MOD(Calculator!$B$33/Calculator!$F$20,1)),2))+$C72)^2+(1500*ABS(SIN(2*PI()*MOD(Calculator!$B$33/Calculator!$F$20,1)))*IF(MOD(Calculator!$B$33/Calculator!$F$20,1)&lt;0.5,-1,1))^2)))/(1-SQRT(((50*POWER(80,POWER(COS(PI()*MOD(Calculator!$B$33/Calculator!$F$20,1)),2))-$C72)^2+(1500*ABS(SIN(2*PI()*MOD(Calculator!$B$33/Calculator!$F$20,1)))*IF(MOD(Calculator!$B$33/Calculator!$F$20,1)&lt;0.5,-1,1))^2)/((50*POWER(80,POWER(COS(PI()*MOD(Calculator!$B$33/Calculator!$F$20,1)),2))+$C72)^2+(1500*ABS(SIN(2*PI()*MOD(Calculator!$B$33/Calculator!$F$20,1)))*IF(MOD(Calculator!$B$33/Calculator!$F$20,1)&lt;0.5,-1,1))^2))),2))</f>
        <v>—</v>
      </c>
      <c r="BI72" s="299" t="str">
        <f aca="false">IF(OR(Calculator!$E$21&lt;&gt;"YES",Calculator!$B$33&lt;Calculator!$G$21),"—",ROUND((1+SQRT(((50*POWER(80,POWER(COS(PI()*MOD(Calculator!$B$33/Calculator!$F$21,1)),2))-$C72)^2+(1500*ABS(SIN(2*PI()*MOD(Calculator!$B$33/Calculator!$F$21,1)))*IF(MOD(Calculator!$B$33/Calculator!$F$21,1)&lt;0.5,-1,1))^2)/((50*POWER(80,POWER(COS(PI()*MOD(Calculator!$B$33/Calculator!$F$21,1)),2))+$C72)^2+(1500*ABS(SIN(2*PI()*MOD(Calculator!$B$33/Calculator!$F$21,1)))*IF(MOD(Calculator!$B$33/Calculator!$F$21,1)&lt;0.5,-1,1))^2)))/(1-SQRT(((50*POWER(80,POWER(COS(PI()*MOD(Calculator!$B$33/Calculator!$F$21,1)),2))-$C72)^2+(1500*ABS(SIN(2*PI()*MOD(Calculator!$B$33/Calculator!$F$21,1)))*IF(MOD(Calculator!$B$33/Calculator!$F$21,1)&lt;0.5,-1,1))^2)/((50*POWER(80,POWER(COS(PI()*MOD(Calculator!$B$33/Calculator!$F$21,1)),2))+$C72)^2+(1500*ABS(SIN(2*PI()*MOD(Calculator!$B$33/Calculator!$F$21,1)))*IF(MOD(Calculator!$B$33/Calculator!$F$21,1)&lt;0.5,-1,1))^2))),2))</f>
        <v>—</v>
      </c>
      <c r="BJ72" s="299" t="str">
        <f aca="false">IF(OR(Calculator!$E$22&lt;&gt;"YES",Calculator!$B$33&lt;Calculator!$G$22),"—",ROUND((1+SQRT(((50*POWER(80,POWER(COS(PI()*MOD(Calculator!$B$33/Calculator!$F$22,1)),2))-$C72)^2+(1500*ABS(SIN(2*PI()*MOD(Calculator!$B$33/Calculator!$F$22,1)))*IF(MOD(Calculator!$B$33/Calculator!$F$22,1)&lt;0.5,-1,1))^2)/((50*POWER(80,POWER(COS(PI()*MOD(Calculator!$B$33/Calculator!$F$22,1)),2))+$C72)^2+(1500*ABS(SIN(2*PI()*MOD(Calculator!$B$33/Calculator!$F$22,1)))*IF(MOD(Calculator!$B$33/Calculator!$F$22,1)&lt;0.5,-1,1))^2)))/(1-SQRT(((50*POWER(80,POWER(COS(PI()*MOD(Calculator!$B$33/Calculator!$F$22,1)),2))-$C72)^2+(1500*ABS(SIN(2*PI()*MOD(Calculator!$B$33/Calculator!$F$22,1)))*IF(MOD(Calculator!$B$33/Calculator!$F$22,1)&lt;0.5,-1,1))^2)/((50*POWER(80,POWER(COS(PI()*MOD(Calculator!$B$33/Calculator!$F$22,1)),2))+$C72)^2+(1500*ABS(SIN(2*PI()*MOD(Calculator!$B$33/Calculator!$F$22,1)))*IF(MOD(Calculator!$B$33/Calculator!$F$22,1)&lt;0.5,-1,1))^2))),2))</f>
        <v>—</v>
      </c>
      <c r="BK72" s="293" t="n">
        <f aca="false">IFERROR(ROUND((IF(ISNUMBER(AZ72),AZ72,0)+IF(ISNUMBER(BA72),BA72,0)+IF(ISNUMBER(BB72),BB72,0)+IF(ISNUMBER(BC72),BC72,0)+IF(ISNUMBER(BD72),BD72,0)+IF(ISNUMBER(BE72),BE72,0)+IF(ISNUMBER(BF72),BF72,0)+IF(ISNUMBER(BG72),BG72,0)+IF(ISNUMBER(BH72),BH72,0)+IF(ISNUMBER(BI72),BI72,0)+IF(ISNUMBER(BJ72),BJ72,0))/(IF(ISNUMBER(AZ72),1,0)+IF(ISNUMBER(BA72),1,0)+IF(ISNUMBER(BB72),1,0)+IF(ISNUMBER(BC72),1,0)+IF(ISNUMBER(BD72),1,0)+IF(ISNUMBER(BE72),1,0)+IF(ISNUMBER(BF72),1,0)+IF(ISNUMBER(BG72),1,0)+IF(ISNUMBER(BH72),1,0)+IF(ISNUMBER(BI72),1,0)+IF(ISNUMBER(BJ72),1,0)),4),"")</f>
        <v>10.12</v>
      </c>
      <c r="BM72" s="253" t="str">
        <f aca="false">IF(OR(Calculator!$E$12&lt;&gt;"YES",Calculator!$B$29&lt;Calculator!$G$12),"—",ROUND((1+SQRT(((50*POWER(80,POWER(COS(PI()*MOD(Calculator!$B$29/Calculator!$F$12,1)),2))+MIN(500,MAX(30,100*EXP(-0.3*'VSWR Calculator'!$C$24)*(1+3*ABS(MOD('VSWR Calculator'!$C$23/Calculator!$F$12/2,1)-0.5))))/'VSWR Calculator'!$C$25)-$C72)^2+(1500*ABS(SIN(2*PI()*MOD(Calculator!$B$29/Calculator!$F$12,1)))*IF(MOD(Calculator!$B$29/Calculator!$F$12,1)&lt;0.5,-1,1))^2)/SQRT(((50*POWER(80,POWER(COS(PI()*MOD(Calculator!$B$29/Calculator!$F$12,1)),2))+MIN(500,MAX(30,100*EXP(-0.3*'VSWR Calculator'!$C$24)*(1+3*ABS(MOD('VSWR Calculator'!$C$23/Calculator!$F$12/2,1)-0.5))))/'VSWR Calculator'!$C$25)+$C72)^2+(1500*ABS(SIN(2*PI()*MOD(Calculator!$B$29/Calculator!$F$12,1)))*IF(MOD(Calculator!$B$29/Calculator!$F$12,1)&lt;0.5,-1,1))^2))/(1-SQRT(((50*POWER(80,POWER(COS(PI()*MOD(Calculator!$B$29/Calculator!$F$12,1)),2))+MIN(500,MAX(30,100*EXP(-0.3*'VSWR Calculator'!$C$24)*(1+3*ABS(MOD('VSWR Calculator'!$C$23/Calculator!$F$12/2,1)-0.5))))/'VSWR Calculator'!$C$25)-$C72)^2+(1500*ABS(SIN(2*PI()*MOD(Calculator!$B$29/Calculator!$F$12,1)))*IF(MOD(Calculator!$B$29/Calculator!$F$12,1)&lt;0.5,-1,1))^2)/SQRT(((50*POWER(80,POWER(COS(PI()*MOD(Calculator!$B$29/Calculator!$F$12,1)),2))+MIN(500,MAX(30,100*EXP(-0.3*'VSWR Calculator'!$C$24)*(1+3*ABS(MOD('VSWR Calculator'!$C$23/Calculator!$F$12/2,1)-0.5))))/'VSWR Calculator'!$C$25)+$C72)^2+(1500*ABS(SIN(2*PI()*MOD(Calculator!$B$29/Calculator!$F$12,1)))*IF(MOD(Calculator!$B$29/Calculator!$F$12,1)&lt;0.5,-1,1))^2)),2))</f>
        <v>—</v>
      </c>
      <c r="BN72" s="253" t="str">
        <f aca="false">IF(OR(Calculator!$E$13&lt;&gt;"YES",Calculator!$B$29&lt;Calculator!$G$13),"—",ROUND((1+SQRT(((50*POWER(80,POWER(COS(PI()*MOD(Calculator!$B$29/Calculator!$F$13,1)),2))+MIN(500,MAX(30,100*EXP(-0.3*'VSWR Calculator'!$C$24)*(1+3*ABS(MOD('VSWR Calculator'!$C$23/Calculator!$F$13/2,1)-0.5))))/'VSWR Calculator'!$C$25)-$C72)^2+(1500*ABS(SIN(2*PI()*MOD(Calculator!$B$29/Calculator!$F$13,1)))*IF(MOD(Calculator!$B$29/Calculator!$F$13,1)&lt;0.5,-1,1))^2)/SQRT(((50*POWER(80,POWER(COS(PI()*MOD(Calculator!$B$29/Calculator!$F$13,1)),2))+MIN(500,MAX(30,100*EXP(-0.3*'VSWR Calculator'!$C$24)*(1+3*ABS(MOD('VSWR Calculator'!$C$23/Calculator!$F$13/2,1)-0.5))))/'VSWR Calculator'!$C$25)+$C72)^2+(1500*ABS(SIN(2*PI()*MOD(Calculator!$B$29/Calculator!$F$13,1)))*IF(MOD(Calculator!$B$29/Calculator!$F$13,1)&lt;0.5,-1,1))^2))/(1-SQRT(((50*POWER(80,POWER(COS(PI()*MOD(Calculator!$B$29/Calculator!$F$13,1)),2))+MIN(500,MAX(30,100*EXP(-0.3*'VSWR Calculator'!$C$24)*(1+3*ABS(MOD('VSWR Calculator'!$C$23/Calculator!$F$13/2,1)-0.5))))/'VSWR Calculator'!$C$25)-$C72)^2+(1500*ABS(SIN(2*PI()*MOD(Calculator!$B$29/Calculator!$F$13,1)))*IF(MOD(Calculator!$B$29/Calculator!$F$13,1)&lt;0.5,-1,1))^2)/SQRT(((50*POWER(80,POWER(COS(PI()*MOD(Calculator!$B$29/Calculator!$F$13,1)),2))+MIN(500,MAX(30,100*EXP(-0.3*'VSWR Calculator'!$C$24)*(1+3*ABS(MOD('VSWR Calculator'!$C$23/Calculator!$F$13/2,1)-0.5))))/'VSWR Calculator'!$C$25)+$C72)^2+(1500*ABS(SIN(2*PI()*MOD(Calculator!$B$29/Calculator!$F$13,1)))*IF(MOD(Calculator!$B$29/Calculator!$F$13,1)&lt;0.5,-1,1))^2)),2))</f>
        <v>—</v>
      </c>
      <c r="BO72" s="253" t="str">
        <f aca="false">IF(OR(Calculator!$E$14&lt;&gt;"YES",Calculator!$B$29&lt;Calculator!$G$14),"—",ROUND((1+SQRT(((50*POWER(80,POWER(COS(PI()*MOD(Calculator!$B$29/Calculator!$F$14,1)),2))+MIN(500,MAX(30,100*EXP(-0.3*'VSWR Calculator'!$C$24)*(1+3*ABS(MOD('VSWR Calculator'!$C$23/Calculator!$F$14/2,1)-0.5))))/'VSWR Calculator'!$C$25)-$C72)^2+(1500*ABS(SIN(2*PI()*MOD(Calculator!$B$29/Calculator!$F$14,1)))*IF(MOD(Calculator!$B$29/Calculator!$F$14,1)&lt;0.5,-1,1))^2)/SQRT(((50*POWER(80,POWER(COS(PI()*MOD(Calculator!$B$29/Calculator!$F$14,1)),2))+MIN(500,MAX(30,100*EXP(-0.3*'VSWR Calculator'!$C$24)*(1+3*ABS(MOD('VSWR Calculator'!$C$23/Calculator!$F$14/2,1)-0.5))))/'VSWR Calculator'!$C$25)+$C72)^2+(1500*ABS(SIN(2*PI()*MOD(Calculator!$B$29/Calculator!$F$14,1)))*IF(MOD(Calculator!$B$29/Calculator!$F$14,1)&lt;0.5,-1,1))^2))/(1-SQRT(((50*POWER(80,POWER(COS(PI()*MOD(Calculator!$B$29/Calculator!$F$14,1)),2))+MIN(500,MAX(30,100*EXP(-0.3*'VSWR Calculator'!$C$24)*(1+3*ABS(MOD('VSWR Calculator'!$C$23/Calculator!$F$14/2,1)-0.5))))/'VSWR Calculator'!$C$25)-$C72)^2+(1500*ABS(SIN(2*PI()*MOD(Calculator!$B$29/Calculator!$F$14,1)))*IF(MOD(Calculator!$B$29/Calculator!$F$14,1)&lt;0.5,-1,1))^2)/SQRT(((50*POWER(80,POWER(COS(PI()*MOD(Calculator!$B$29/Calculator!$F$14,1)),2))+MIN(500,MAX(30,100*EXP(-0.3*'VSWR Calculator'!$C$24)*(1+3*ABS(MOD('VSWR Calculator'!$C$23/Calculator!$F$14/2,1)-0.5))))/'VSWR Calculator'!$C$25)+$C72)^2+(1500*ABS(SIN(2*PI()*MOD(Calculator!$B$29/Calculator!$F$14,1)))*IF(MOD(Calculator!$B$29/Calculator!$F$14,1)&lt;0.5,-1,1))^2)),2))</f>
        <v>—</v>
      </c>
      <c r="BP72" s="253" t="n">
        <f aca="false">IF(OR(Calculator!$E$15&lt;&gt;"YES",Calculator!$B$29&lt;Calculator!$G$15),"—",ROUND((1+SQRT(((50*POWER(80,POWER(COS(PI()*MOD(Calculator!$B$29/Calculator!$F$15,1)),2))+MIN(500,MAX(30,100*EXP(-0.3*'VSWR Calculator'!$C$24)*(1+3*ABS(MOD('VSWR Calculator'!$C$23/Calculator!$F$15/2,1)-0.5))))/'VSWR Calculator'!$C$25)-$C72)^2+(1500*ABS(SIN(2*PI()*MOD(Calculator!$B$29/Calculator!$F$15,1)))*IF(MOD(Calculator!$B$29/Calculator!$F$15,1)&lt;0.5,-1,1))^2)/SQRT(((50*POWER(80,POWER(COS(PI()*MOD(Calculator!$B$29/Calculator!$F$15,1)),2))+MIN(500,MAX(30,100*EXP(-0.3*'VSWR Calculator'!$C$24)*(1+3*ABS(MOD('VSWR Calculator'!$C$23/Calculator!$F$15/2,1)-0.5))))/'VSWR Calculator'!$C$25)+$C72)^2+(1500*ABS(SIN(2*PI()*MOD(Calculator!$B$29/Calculator!$F$15,1)))*IF(MOD(Calculator!$B$29/Calculator!$F$15,1)&lt;0.5,-1,1))^2))/(1-SQRT(((50*POWER(80,POWER(COS(PI()*MOD(Calculator!$B$29/Calculator!$F$15,1)),2))+MIN(500,MAX(30,100*EXP(-0.3*'VSWR Calculator'!$C$24)*(1+3*ABS(MOD('VSWR Calculator'!$C$23/Calculator!$F$15/2,1)-0.5))))/'VSWR Calculator'!$C$25)-$C72)^2+(1500*ABS(SIN(2*PI()*MOD(Calculator!$B$29/Calculator!$F$15,1)))*IF(MOD(Calculator!$B$29/Calculator!$F$15,1)&lt;0.5,-1,1))^2)/SQRT(((50*POWER(80,POWER(COS(PI()*MOD(Calculator!$B$29/Calculator!$F$15,1)),2))+MIN(500,MAX(30,100*EXP(-0.3*'VSWR Calculator'!$C$24)*(1+3*ABS(MOD('VSWR Calculator'!$C$23/Calculator!$F$15/2,1)-0.5))))/'VSWR Calculator'!$C$25)+$C72)^2+(1500*ABS(SIN(2*PI()*MOD(Calculator!$B$29/Calculator!$F$15,1)))*IF(MOD(Calculator!$B$29/Calculator!$F$15,1)&lt;0.5,-1,1))^2)),2))</f>
        <v>14.75</v>
      </c>
      <c r="BQ72" s="253" t="str">
        <f aca="false">IF(OR(Calculator!$E$16&lt;&gt;"YES",Calculator!$B$29&lt;Calculator!$G$16),"—",ROUND((1+SQRT(((50*POWER(80,POWER(COS(PI()*MOD(Calculator!$B$29/Calculator!$F$16,1)),2))+MIN(500,MAX(30,100*EXP(-0.3*'VSWR Calculator'!$C$24)*(1+3*ABS(MOD('VSWR Calculator'!$C$23/Calculator!$F$16/2,1)-0.5))))/'VSWR Calculator'!$C$25)-$C72)^2+(1500*ABS(SIN(2*PI()*MOD(Calculator!$B$29/Calculator!$F$16,1)))*IF(MOD(Calculator!$B$29/Calculator!$F$16,1)&lt;0.5,-1,1))^2)/SQRT(((50*POWER(80,POWER(COS(PI()*MOD(Calculator!$B$29/Calculator!$F$16,1)),2))+MIN(500,MAX(30,100*EXP(-0.3*'VSWR Calculator'!$C$24)*(1+3*ABS(MOD('VSWR Calculator'!$C$23/Calculator!$F$16/2,1)-0.5))))/'VSWR Calculator'!$C$25)+$C72)^2+(1500*ABS(SIN(2*PI()*MOD(Calculator!$B$29/Calculator!$F$16,1)))*IF(MOD(Calculator!$B$29/Calculator!$F$16,1)&lt;0.5,-1,1))^2))/(1-SQRT(((50*POWER(80,POWER(COS(PI()*MOD(Calculator!$B$29/Calculator!$F$16,1)),2))+MIN(500,MAX(30,100*EXP(-0.3*'VSWR Calculator'!$C$24)*(1+3*ABS(MOD('VSWR Calculator'!$C$23/Calculator!$F$16/2,1)-0.5))))/'VSWR Calculator'!$C$25)-$C72)^2+(1500*ABS(SIN(2*PI()*MOD(Calculator!$B$29/Calculator!$F$16,1)))*IF(MOD(Calculator!$B$29/Calculator!$F$16,1)&lt;0.5,-1,1))^2)/SQRT(((50*POWER(80,POWER(COS(PI()*MOD(Calculator!$B$29/Calculator!$F$16,1)),2))+MIN(500,MAX(30,100*EXP(-0.3*'VSWR Calculator'!$C$24)*(1+3*ABS(MOD('VSWR Calculator'!$C$23/Calculator!$F$16/2,1)-0.5))))/'VSWR Calculator'!$C$25)+$C72)^2+(1500*ABS(SIN(2*PI()*MOD(Calculator!$B$29/Calculator!$F$16,1)))*IF(MOD(Calculator!$B$29/Calculator!$F$16,1)&lt;0.5,-1,1))^2)),2))</f>
        <v>—</v>
      </c>
      <c r="BR72" s="253" t="n">
        <f aca="false">IF(OR(Calculator!$E$17&lt;&gt;"YES",Calculator!$B$29&lt;Calculator!$G$17),"—",ROUND((1+SQRT(((50*POWER(80,POWER(COS(PI()*MOD(Calculator!$B$29/Calculator!$F$17,1)),2))+MIN(500,MAX(30,100*EXP(-0.3*'VSWR Calculator'!$C$24)*(1+3*ABS(MOD('VSWR Calculator'!$C$23/Calculator!$F$17/2,1)-0.5))))/'VSWR Calculator'!$C$25)-$C72)^2+(1500*ABS(SIN(2*PI()*MOD(Calculator!$B$29/Calculator!$F$17,1)))*IF(MOD(Calculator!$B$29/Calculator!$F$17,1)&lt;0.5,-1,1))^2)/SQRT(((50*POWER(80,POWER(COS(PI()*MOD(Calculator!$B$29/Calculator!$F$17,1)),2))+MIN(500,MAX(30,100*EXP(-0.3*'VSWR Calculator'!$C$24)*(1+3*ABS(MOD('VSWR Calculator'!$C$23/Calculator!$F$17/2,1)-0.5))))/'VSWR Calculator'!$C$25)+$C72)^2+(1500*ABS(SIN(2*PI()*MOD(Calculator!$B$29/Calculator!$F$17,1)))*IF(MOD(Calculator!$B$29/Calculator!$F$17,1)&lt;0.5,-1,1))^2))/(1-SQRT(((50*POWER(80,POWER(COS(PI()*MOD(Calculator!$B$29/Calculator!$F$17,1)),2))+MIN(500,MAX(30,100*EXP(-0.3*'VSWR Calculator'!$C$24)*(1+3*ABS(MOD('VSWR Calculator'!$C$23/Calculator!$F$17/2,1)-0.5))))/'VSWR Calculator'!$C$25)-$C72)^2+(1500*ABS(SIN(2*PI()*MOD(Calculator!$B$29/Calculator!$F$17,1)))*IF(MOD(Calculator!$B$29/Calculator!$F$17,1)&lt;0.5,-1,1))^2)/SQRT(((50*POWER(80,POWER(COS(PI()*MOD(Calculator!$B$29/Calculator!$F$17,1)),2))+MIN(500,MAX(30,100*EXP(-0.3*'VSWR Calculator'!$C$24)*(1+3*ABS(MOD('VSWR Calculator'!$C$23/Calculator!$F$17/2,1)-0.5))))/'VSWR Calculator'!$C$25)+$C72)^2+(1500*ABS(SIN(2*PI()*MOD(Calculator!$B$29/Calculator!$F$17,1)))*IF(MOD(Calculator!$B$29/Calculator!$F$17,1)&lt;0.5,-1,1))^2)),2))</f>
        <v>14.33</v>
      </c>
      <c r="BS72" s="253" t="str">
        <f aca="false">IF(OR(Calculator!$E$18&lt;&gt;"YES",Calculator!$B$29&lt;Calculator!$G$18),"—",ROUND((1+SQRT(((50*POWER(80,POWER(COS(PI()*MOD(Calculator!$B$29/Calculator!$F$18,1)),2))+MIN(500,MAX(30,100*EXP(-0.3*'VSWR Calculator'!$C$24)*(1+3*ABS(MOD('VSWR Calculator'!$C$23/Calculator!$F$18/2,1)-0.5))))/'VSWR Calculator'!$C$25)-$C72)^2+(1500*ABS(SIN(2*PI()*MOD(Calculator!$B$29/Calculator!$F$18,1)))*IF(MOD(Calculator!$B$29/Calculator!$F$18,1)&lt;0.5,-1,1))^2)/SQRT(((50*POWER(80,POWER(COS(PI()*MOD(Calculator!$B$29/Calculator!$F$18,1)),2))+MIN(500,MAX(30,100*EXP(-0.3*'VSWR Calculator'!$C$24)*(1+3*ABS(MOD('VSWR Calculator'!$C$23/Calculator!$F$18/2,1)-0.5))))/'VSWR Calculator'!$C$25)+$C72)^2+(1500*ABS(SIN(2*PI()*MOD(Calculator!$B$29/Calculator!$F$18,1)))*IF(MOD(Calculator!$B$29/Calculator!$F$18,1)&lt;0.5,-1,1))^2))/(1-SQRT(((50*POWER(80,POWER(COS(PI()*MOD(Calculator!$B$29/Calculator!$F$18,1)),2))+MIN(500,MAX(30,100*EXP(-0.3*'VSWR Calculator'!$C$24)*(1+3*ABS(MOD('VSWR Calculator'!$C$23/Calculator!$F$18/2,1)-0.5))))/'VSWR Calculator'!$C$25)-$C72)^2+(1500*ABS(SIN(2*PI()*MOD(Calculator!$B$29/Calculator!$F$18,1)))*IF(MOD(Calculator!$B$29/Calculator!$F$18,1)&lt;0.5,-1,1))^2)/SQRT(((50*POWER(80,POWER(COS(PI()*MOD(Calculator!$B$29/Calculator!$F$18,1)),2))+MIN(500,MAX(30,100*EXP(-0.3*'VSWR Calculator'!$C$24)*(1+3*ABS(MOD('VSWR Calculator'!$C$23/Calculator!$F$18/2,1)-0.5))))/'VSWR Calculator'!$C$25)+$C72)^2+(1500*ABS(SIN(2*PI()*MOD(Calculator!$B$29/Calculator!$F$18,1)))*IF(MOD(Calculator!$B$29/Calculator!$F$18,1)&lt;0.5,-1,1))^2)),2))</f>
        <v>—</v>
      </c>
      <c r="BT72" s="253" t="str">
        <f aca="false">IF(OR(Calculator!$E$19&lt;&gt;"YES",Calculator!$B$29&lt;Calculator!$G$19),"—",ROUND((1+SQRT(((50*POWER(80,POWER(COS(PI()*MOD(Calculator!$B$29/Calculator!$F$19,1)),2))+MIN(500,MAX(30,100*EXP(-0.3*'VSWR Calculator'!$C$24)*(1+3*ABS(MOD('VSWR Calculator'!$C$23/Calculator!$F$19/2,1)-0.5))))/'VSWR Calculator'!$C$25)-$C72)^2+(1500*ABS(SIN(2*PI()*MOD(Calculator!$B$29/Calculator!$F$19,1)))*IF(MOD(Calculator!$B$29/Calculator!$F$19,1)&lt;0.5,-1,1))^2)/SQRT(((50*POWER(80,POWER(COS(PI()*MOD(Calculator!$B$29/Calculator!$F$19,1)),2))+MIN(500,MAX(30,100*EXP(-0.3*'VSWR Calculator'!$C$24)*(1+3*ABS(MOD('VSWR Calculator'!$C$23/Calculator!$F$19/2,1)-0.5))))/'VSWR Calculator'!$C$25)+$C72)^2+(1500*ABS(SIN(2*PI()*MOD(Calculator!$B$29/Calculator!$F$19,1)))*IF(MOD(Calculator!$B$29/Calculator!$F$19,1)&lt;0.5,-1,1))^2))/(1-SQRT(((50*POWER(80,POWER(COS(PI()*MOD(Calculator!$B$29/Calculator!$F$19,1)),2))+MIN(500,MAX(30,100*EXP(-0.3*'VSWR Calculator'!$C$24)*(1+3*ABS(MOD('VSWR Calculator'!$C$23/Calculator!$F$19/2,1)-0.5))))/'VSWR Calculator'!$C$25)-$C72)^2+(1500*ABS(SIN(2*PI()*MOD(Calculator!$B$29/Calculator!$F$19,1)))*IF(MOD(Calculator!$B$29/Calculator!$F$19,1)&lt;0.5,-1,1))^2)/SQRT(((50*POWER(80,POWER(COS(PI()*MOD(Calculator!$B$29/Calculator!$F$19,1)),2))+MIN(500,MAX(30,100*EXP(-0.3*'VSWR Calculator'!$C$24)*(1+3*ABS(MOD('VSWR Calculator'!$C$23/Calculator!$F$19/2,1)-0.5))))/'VSWR Calculator'!$C$25)+$C72)^2+(1500*ABS(SIN(2*PI()*MOD(Calculator!$B$29/Calculator!$F$19,1)))*IF(MOD(Calculator!$B$29/Calculator!$F$19,1)&lt;0.5,-1,1))^2)),2))</f>
        <v>—</v>
      </c>
      <c r="BU72" s="253" t="str">
        <f aca="false">IF(OR(Calculator!$E$20&lt;&gt;"YES",Calculator!$B$29&lt;Calculator!$G$20),"—",ROUND((1+SQRT(((50*POWER(80,POWER(COS(PI()*MOD(Calculator!$B$29/Calculator!$F$20,1)),2))+MIN(500,MAX(30,100*EXP(-0.3*'VSWR Calculator'!$C$24)*(1+3*ABS(MOD('VSWR Calculator'!$C$23/Calculator!$F$20/2,1)-0.5))))/'VSWR Calculator'!$C$25)-$C72)^2+(1500*ABS(SIN(2*PI()*MOD(Calculator!$B$29/Calculator!$F$20,1)))*IF(MOD(Calculator!$B$29/Calculator!$F$20,1)&lt;0.5,-1,1))^2)/SQRT(((50*POWER(80,POWER(COS(PI()*MOD(Calculator!$B$29/Calculator!$F$20,1)),2))+MIN(500,MAX(30,100*EXP(-0.3*'VSWR Calculator'!$C$24)*(1+3*ABS(MOD('VSWR Calculator'!$C$23/Calculator!$F$20/2,1)-0.5))))/'VSWR Calculator'!$C$25)+$C72)^2+(1500*ABS(SIN(2*PI()*MOD(Calculator!$B$29/Calculator!$F$20,1)))*IF(MOD(Calculator!$B$29/Calculator!$F$20,1)&lt;0.5,-1,1))^2))/(1-SQRT(((50*POWER(80,POWER(COS(PI()*MOD(Calculator!$B$29/Calculator!$F$20,1)),2))+MIN(500,MAX(30,100*EXP(-0.3*'VSWR Calculator'!$C$24)*(1+3*ABS(MOD('VSWR Calculator'!$C$23/Calculator!$F$20/2,1)-0.5))))/'VSWR Calculator'!$C$25)-$C72)^2+(1500*ABS(SIN(2*PI()*MOD(Calculator!$B$29/Calculator!$F$20,1)))*IF(MOD(Calculator!$B$29/Calculator!$F$20,1)&lt;0.5,-1,1))^2)/SQRT(((50*POWER(80,POWER(COS(PI()*MOD(Calculator!$B$29/Calculator!$F$20,1)),2))+MIN(500,MAX(30,100*EXP(-0.3*'VSWR Calculator'!$C$24)*(1+3*ABS(MOD('VSWR Calculator'!$C$23/Calculator!$F$20/2,1)-0.5))))/'VSWR Calculator'!$C$25)+$C72)^2+(1500*ABS(SIN(2*PI()*MOD(Calculator!$B$29/Calculator!$F$20,1)))*IF(MOD(Calculator!$B$29/Calculator!$F$20,1)&lt;0.5,-1,1))^2)),2))</f>
        <v>—</v>
      </c>
      <c r="BV72" s="253" t="str">
        <f aca="false">IF(OR(Calculator!$E$21&lt;&gt;"YES",Calculator!$B$29&lt;Calculator!$G$21),"—",ROUND((1+SQRT(((50*POWER(80,POWER(COS(PI()*MOD(Calculator!$B$29/Calculator!$F$21,1)),2))+MIN(500,MAX(30,100*EXP(-0.3*'VSWR Calculator'!$C$24)*(1+3*ABS(MOD('VSWR Calculator'!$C$23/Calculator!$F$21/2,1)-0.5))))/'VSWR Calculator'!$C$25)-$C72)^2+(1500*ABS(SIN(2*PI()*MOD(Calculator!$B$29/Calculator!$F$21,1)))*IF(MOD(Calculator!$B$29/Calculator!$F$21,1)&lt;0.5,-1,1))^2)/SQRT(((50*POWER(80,POWER(COS(PI()*MOD(Calculator!$B$29/Calculator!$F$21,1)),2))+MIN(500,MAX(30,100*EXP(-0.3*'VSWR Calculator'!$C$24)*(1+3*ABS(MOD('VSWR Calculator'!$C$23/Calculator!$F$21/2,1)-0.5))))/'VSWR Calculator'!$C$25)+$C72)^2+(1500*ABS(SIN(2*PI()*MOD(Calculator!$B$29/Calculator!$F$21,1)))*IF(MOD(Calculator!$B$29/Calculator!$F$21,1)&lt;0.5,-1,1))^2))/(1-SQRT(((50*POWER(80,POWER(COS(PI()*MOD(Calculator!$B$29/Calculator!$F$21,1)),2))+MIN(500,MAX(30,100*EXP(-0.3*'VSWR Calculator'!$C$24)*(1+3*ABS(MOD('VSWR Calculator'!$C$23/Calculator!$F$21/2,1)-0.5))))/'VSWR Calculator'!$C$25)-$C72)^2+(1500*ABS(SIN(2*PI()*MOD(Calculator!$B$29/Calculator!$F$21,1)))*IF(MOD(Calculator!$B$29/Calculator!$F$21,1)&lt;0.5,-1,1))^2)/SQRT(((50*POWER(80,POWER(COS(PI()*MOD(Calculator!$B$29/Calculator!$F$21,1)),2))+MIN(500,MAX(30,100*EXP(-0.3*'VSWR Calculator'!$C$24)*(1+3*ABS(MOD('VSWR Calculator'!$C$23/Calculator!$F$21/2,1)-0.5))))/'VSWR Calculator'!$C$25)+$C72)^2+(1500*ABS(SIN(2*PI()*MOD(Calculator!$B$29/Calculator!$F$21,1)))*IF(MOD(Calculator!$B$29/Calculator!$F$21,1)&lt;0.5,-1,1))^2)),2))</f>
        <v>—</v>
      </c>
      <c r="BW72" s="253" t="str">
        <f aca="false">IF(OR(Calculator!$E$22&lt;&gt;"YES",Calculator!$B$29&lt;Calculator!$G$22),"—",ROUND((1+SQRT(((50*POWER(80,POWER(COS(PI()*MOD(Calculator!$B$29/Calculator!$F$22,1)),2))+MIN(500,MAX(30,100*EXP(-0.3*'VSWR Calculator'!$C$24)*(1+3*ABS(MOD('VSWR Calculator'!$C$23/Calculator!$F$22/2,1)-0.5))))/'VSWR Calculator'!$C$25)-$C72)^2+(1500*ABS(SIN(2*PI()*MOD(Calculator!$B$29/Calculator!$F$22,1)))*IF(MOD(Calculator!$B$29/Calculator!$F$22,1)&lt;0.5,-1,1))^2)/SQRT(((50*POWER(80,POWER(COS(PI()*MOD(Calculator!$B$29/Calculator!$F$22,1)),2))+MIN(500,MAX(30,100*EXP(-0.3*'VSWR Calculator'!$C$24)*(1+3*ABS(MOD('VSWR Calculator'!$C$23/Calculator!$F$22/2,1)-0.5))))/'VSWR Calculator'!$C$25)+$C72)^2+(1500*ABS(SIN(2*PI()*MOD(Calculator!$B$29/Calculator!$F$22,1)))*IF(MOD(Calculator!$B$29/Calculator!$F$22,1)&lt;0.5,-1,1))^2))/(1-SQRT(((50*POWER(80,POWER(COS(PI()*MOD(Calculator!$B$29/Calculator!$F$22,1)),2))+MIN(500,MAX(30,100*EXP(-0.3*'VSWR Calculator'!$C$24)*(1+3*ABS(MOD('VSWR Calculator'!$C$23/Calculator!$F$22/2,1)-0.5))))/'VSWR Calculator'!$C$25)-$C72)^2+(1500*ABS(SIN(2*PI()*MOD(Calculator!$B$29/Calculator!$F$22,1)))*IF(MOD(Calculator!$B$29/Calculator!$F$22,1)&lt;0.5,-1,1))^2)/SQRT(((50*POWER(80,POWER(COS(PI()*MOD(Calculator!$B$29/Calculator!$F$22,1)),2))+MIN(500,MAX(30,100*EXP(-0.3*'VSWR Calculator'!$C$24)*(1+3*ABS(MOD('VSWR Calculator'!$C$23/Calculator!$F$22/2,1)-0.5))))/'VSWR Calculator'!$C$25)+$C72)^2+(1500*ABS(SIN(2*PI()*MOD(Calculator!$B$29/Calculator!$F$22,1)))*IF(MOD(Calculator!$B$29/Calculator!$F$22,1)&lt;0.5,-1,1))^2)),2))</f>
        <v>—</v>
      </c>
      <c r="BX72" s="253" t="n">
        <f aca="false">IFERROR(ROUND((IF(ISNUMBER(BM72),BM72,0)+IF(ISNUMBER(BN72),BN72,0)+IF(ISNUMBER(BO72),BO72,0)+IF(ISNUMBER(BP72),BP72,0)+IF(ISNUMBER(BQ72),BQ72,0)+IF(ISNUMBER(BR72),BR72,0)+IF(ISNUMBER(BS72),BS72,0)+IF(ISNUMBER(BT72),BT72,0)+IF(ISNUMBER(BU72),BU72,0)+IF(ISNUMBER(BV72),BV72,0)+IF(ISNUMBER(BW72),BW72,0))/(IF(ISNUMBER(BM72),1,0)+IF(ISNUMBER(BN72),1,0)+IF(ISNUMBER(BO72),1,0)+IF(ISNUMBER(BP72),1,0)+IF(ISNUMBER(BQ72),1,0)+IF(ISNUMBER(BR72),1,0)+IF(ISNUMBER(BS72),1,0)+IF(ISNUMBER(BT72),1,0)+IF(ISNUMBER(BU72),1,0)+IF(ISNUMBER(BV72),1,0)+IF(ISNUMBER(BW72),1,0)),4),"")</f>
        <v>14.54</v>
      </c>
      <c r="BY72" s="253" t="str">
        <f aca="false">IF(OR(Calculator!$E$12&lt;&gt;"YES",Calculator!$B$30&lt;Calculator!$G$12),"—",ROUND((1+SQRT(((50*POWER(80,POWER(COS(PI()*MOD(Calculator!$B$30/Calculator!$F$12,1)),2))+MIN(500,MAX(30,100*EXP(-0.3*'VSWR Calculator'!$C$24)*(1+3*ABS(MOD('VSWR Calculator'!$C$23/Calculator!$F$12/2,1)-0.5))))/'VSWR Calculator'!$C$25)-$C72)^2+(1500*ABS(SIN(2*PI()*MOD(Calculator!$B$30/Calculator!$F$12,1)))*IF(MOD(Calculator!$B$30/Calculator!$F$12,1)&lt;0.5,-1,1))^2)/SQRT(((50*POWER(80,POWER(COS(PI()*MOD(Calculator!$B$30/Calculator!$F$12,1)),2))+MIN(500,MAX(30,100*EXP(-0.3*'VSWR Calculator'!$C$24)*(1+3*ABS(MOD('VSWR Calculator'!$C$23/Calculator!$F$12/2,1)-0.5))))/'VSWR Calculator'!$C$25)+$C72)^2+(1500*ABS(SIN(2*PI()*MOD(Calculator!$B$30/Calculator!$F$12,1)))*IF(MOD(Calculator!$B$30/Calculator!$F$12,1)&lt;0.5,-1,1))^2))/(1-SQRT(((50*POWER(80,POWER(COS(PI()*MOD(Calculator!$B$30/Calculator!$F$12,1)),2))+MIN(500,MAX(30,100*EXP(-0.3*'VSWR Calculator'!$C$24)*(1+3*ABS(MOD('VSWR Calculator'!$C$23/Calculator!$F$12/2,1)-0.5))))/'VSWR Calculator'!$C$25)-$C72)^2+(1500*ABS(SIN(2*PI()*MOD(Calculator!$B$30/Calculator!$F$12,1)))*IF(MOD(Calculator!$B$30/Calculator!$F$12,1)&lt;0.5,-1,1))^2)/SQRT(((50*POWER(80,POWER(COS(PI()*MOD(Calculator!$B$30/Calculator!$F$12,1)),2))+MIN(500,MAX(30,100*EXP(-0.3*'VSWR Calculator'!$C$24)*(1+3*ABS(MOD('VSWR Calculator'!$C$23/Calculator!$F$12/2,1)-0.5))))/'VSWR Calculator'!$C$25)+$C72)^2+(1500*ABS(SIN(2*PI()*MOD(Calculator!$B$30/Calculator!$F$12,1)))*IF(MOD(Calculator!$B$30/Calculator!$F$12,1)&lt;0.5,-1,1))^2)),2))</f>
        <v>—</v>
      </c>
      <c r="BZ72" s="253" t="str">
        <f aca="false">IF(OR(Calculator!$E$13&lt;&gt;"YES",Calculator!$B$30&lt;Calculator!$G$13),"—",ROUND((1+SQRT(((50*POWER(80,POWER(COS(PI()*MOD(Calculator!$B$30/Calculator!$F$13,1)),2))+MIN(500,MAX(30,100*EXP(-0.3*'VSWR Calculator'!$C$24)*(1+3*ABS(MOD('VSWR Calculator'!$C$23/Calculator!$F$13/2,1)-0.5))))/'VSWR Calculator'!$C$25)-$C72)^2+(1500*ABS(SIN(2*PI()*MOD(Calculator!$B$30/Calculator!$F$13,1)))*IF(MOD(Calculator!$B$30/Calculator!$F$13,1)&lt;0.5,-1,1))^2)/SQRT(((50*POWER(80,POWER(COS(PI()*MOD(Calculator!$B$30/Calculator!$F$13,1)),2))+MIN(500,MAX(30,100*EXP(-0.3*'VSWR Calculator'!$C$24)*(1+3*ABS(MOD('VSWR Calculator'!$C$23/Calculator!$F$13/2,1)-0.5))))/'VSWR Calculator'!$C$25)+$C72)^2+(1500*ABS(SIN(2*PI()*MOD(Calculator!$B$30/Calculator!$F$13,1)))*IF(MOD(Calculator!$B$30/Calculator!$F$13,1)&lt;0.5,-1,1))^2))/(1-SQRT(((50*POWER(80,POWER(COS(PI()*MOD(Calculator!$B$30/Calculator!$F$13,1)),2))+MIN(500,MAX(30,100*EXP(-0.3*'VSWR Calculator'!$C$24)*(1+3*ABS(MOD('VSWR Calculator'!$C$23/Calculator!$F$13/2,1)-0.5))))/'VSWR Calculator'!$C$25)-$C72)^2+(1500*ABS(SIN(2*PI()*MOD(Calculator!$B$30/Calculator!$F$13,1)))*IF(MOD(Calculator!$B$30/Calculator!$F$13,1)&lt;0.5,-1,1))^2)/SQRT(((50*POWER(80,POWER(COS(PI()*MOD(Calculator!$B$30/Calculator!$F$13,1)),2))+MIN(500,MAX(30,100*EXP(-0.3*'VSWR Calculator'!$C$24)*(1+3*ABS(MOD('VSWR Calculator'!$C$23/Calculator!$F$13/2,1)-0.5))))/'VSWR Calculator'!$C$25)+$C72)^2+(1500*ABS(SIN(2*PI()*MOD(Calculator!$B$30/Calculator!$F$13,1)))*IF(MOD(Calculator!$B$30/Calculator!$F$13,1)&lt;0.5,-1,1))^2)),2))</f>
        <v>—</v>
      </c>
      <c r="CA72" s="253" t="str">
        <f aca="false">IF(OR(Calculator!$E$14&lt;&gt;"YES",Calculator!$B$30&lt;Calculator!$G$14),"—",ROUND((1+SQRT(((50*POWER(80,POWER(COS(PI()*MOD(Calculator!$B$30/Calculator!$F$14,1)),2))+MIN(500,MAX(30,100*EXP(-0.3*'VSWR Calculator'!$C$24)*(1+3*ABS(MOD('VSWR Calculator'!$C$23/Calculator!$F$14/2,1)-0.5))))/'VSWR Calculator'!$C$25)-$C72)^2+(1500*ABS(SIN(2*PI()*MOD(Calculator!$B$30/Calculator!$F$14,1)))*IF(MOD(Calculator!$B$30/Calculator!$F$14,1)&lt;0.5,-1,1))^2)/SQRT(((50*POWER(80,POWER(COS(PI()*MOD(Calculator!$B$30/Calculator!$F$14,1)),2))+MIN(500,MAX(30,100*EXP(-0.3*'VSWR Calculator'!$C$24)*(1+3*ABS(MOD('VSWR Calculator'!$C$23/Calculator!$F$14/2,1)-0.5))))/'VSWR Calculator'!$C$25)+$C72)^2+(1500*ABS(SIN(2*PI()*MOD(Calculator!$B$30/Calculator!$F$14,1)))*IF(MOD(Calculator!$B$30/Calculator!$F$14,1)&lt;0.5,-1,1))^2))/(1-SQRT(((50*POWER(80,POWER(COS(PI()*MOD(Calculator!$B$30/Calculator!$F$14,1)),2))+MIN(500,MAX(30,100*EXP(-0.3*'VSWR Calculator'!$C$24)*(1+3*ABS(MOD('VSWR Calculator'!$C$23/Calculator!$F$14/2,1)-0.5))))/'VSWR Calculator'!$C$25)-$C72)^2+(1500*ABS(SIN(2*PI()*MOD(Calculator!$B$30/Calculator!$F$14,1)))*IF(MOD(Calculator!$B$30/Calculator!$F$14,1)&lt;0.5,-1,1))^2)/SQRT(((50*POWER(80,POWER(COS(PI()*MOD(Calculator!$B$30/Calculator!$F$14,1)),2))+MIN(500,MAX(30,100*EXP(-0.3*'VSWR Calculator'!$C$24)*(1+3*ABS(MOD('VSWR Calculator'!$C$23/Calculator!$F$14/2,1)-0.5))))/'VSWR Calculator'!$C$25)+$C72)^2+(1500*ABS(SIN(2*PI()*MOD(Calculator!$B$30/Calculator!$F$14,1)))*IF(MOD(Calculator!$B$30/Calculator!$F$14,1)&lt;0.5,-1,1))^2)),2))</f>
        <v>—</v>
      </c>
      <c r="CB72" s="253" t="n">
        <f aca="false">IF(OR(Calculator!$E$15&lt;&gt;"YES",Calculator!$B$30&lt;Calculator!$G$15),"—",ROUND((1+SQRT(((50*POWER(80,POWER(COS(PI()*MOD(Calculator!$B$30/Calculator!$F$15,1)),2))+MIN(500,MAX(30,100*EXP(-0.3*'VSWR Calculator'!$C$24)*(1+3*ABS(MOD('VSWR Calculator'!$C$23/Calculator!$F$15/2,1)-0.5))))/'VSWR Calculator'!$C$25)-$C72)^2+(1500*ABS(SIN(2*PI()*MOD(Calculator!$B$30/Calculator!$F$15,1)))*IF(MOD(Calculator!$B$30/Calculator!$F$15,1)&lt;0.5,-1,1))^2)/SQRT(((50*POWER(80,POWER(COS(PI()*MOD(Calculator!$B$30/Calculator!$F$15,1)),2))+MIN(500,MAX(30,100*EXP(-0.3*'VSWR Calculator'!$C$24)*(1+3*ABS(MOD('VSWR Calculator'!$C$23/Calculator!$F$15/2,1)-0.5))))/'VSWR Calculator'!$C$25)+$C72)^2+(1500*ABS(SIN(2*PI()*MOD(Calculator!$B$30/Calculator!$F$15,1)))*IF(MOD(Calculator!$B$30/Calculator!$F$15,1)&lt;0.5,-1,1))^2))/(1-SQRT(((50*POWER(80,POWER(COS(PI()*MOD(Calculator!$B$30/Calculator!$F$15,1)),2))+MIN(500,MAX(30,100*EXP(-0.3*'VSWR Calculator'!$C$24)*(1+3*ABS(MOD('VSWR Calculator'!$C$23/Calculator!$F$15/2,1)-0.5))))/'VSWR Calculator'!$C$25)-$C72)^2+(1500*ABS(SIN(2*PI()*MOD(Calculator!$B$30/Calculator!$F$15,1)))*IF(MOD(Calculator!$B$30/Calculator!$F$15,1)&lt;0.5,-1,1))^2)/SQRT(((50*POWER(80,POWER(COS(PI()*MOD(Calculator!$B$30/Calculator!$F$15,1)),2))+MIN(500,MAX(30,100*EXP(-0.3*'VSWR Calculator'!$C$24)*(1+3*ABS(MOD('VSWR Calculator'!$C$23/Calculator!$F$15/2,1)-0.5))))/'VSWR Calculator'!$C$25)+$C72)^2+(1500*ABS(SIN(2*PI()*MOD(Calculator!$B$30/Calculator!$F$15,1)))*IF(MOD(Calculator!$B$30/Calculator!$F$15,1)&lt;0.5,-1,1))^2)),2))</f>
        <v>14.21</v>
      </c>
      <c r="CC72" s="253" t="str">
        <f aca="false">IF(OR(Calculator!$E$16&lt;&gt;"YES",Calculator!$B$30&lt;Calculator!$G$16),"—",ROUND((1+SQRT(((50*POWER(80,POWER(COS(PI()*MOD(Calculator!$B$30/Calculator!$F$16,1)),2))+MIN(500,MAX(30,100*EXP(-0.3*'VSWR Calculator'!$C$24)*(1+3*ABS(MOD('VSWR Calculator'!$C$23/Calculator!$F$16/2,1)-0.5))))/'VSWR Calculator'!$C$25)-$C72)^2+(1500*ABS(SIN(2*PI()*MOD(Calculator!$B$30/Calculator!$F$16,1)))*IF(MOD(Calculator!$B$30/Calculator!$F$16,1)&lt;0.5,-1,1))^2)/SQRT(((50*POWER(80,POWER(COS(PI()*MOD(Calculator!$B$30/Calculator!$F$16,1)),2))+MIN(500,MAX(30,100*EXP(-0.3*'VSWR Calculator'!$C$24)*(1+3*ABS(MOD('VSWR Calculator'!$C$23/Calculator!$F$16/2,1)-0.5))))/'VSWR Calculator'!$C$25)+$C72)^2+(1500*ABS(SIN(2*PI()*MOD(Calculator!$B$30/Calculator!$F$16,1)))*IF(MOD(Calculator!$B$30/Calculator!$F$16,1)&lt;0.5,-1,1))^2))/(1-SQRT(((50*POWER(80,POWER(COS(PI()*MOD(Calculator!$B$30/Calculator!$F$16,1)),2))+MIN(500,MAX(30,100*EXP(-0.3*'VSWR Calculator'!$C$24)*(1+3*ABS(MOD('VSWR Calculator'!$C$23/Calculator!$F$16/2,1)-0.5))))/'VSWR Calculator'!$C$25)-$C72)^2+(1500*ABS(SIN(2*PI()*MOD(Calculator!$B$30/Calculator!$F$16,1)))*IF(MOD(Calculator!$B$30/Calculator!$F$16,1)&lt;0.5,-1,1))^2)/SQRT(((50*POWER(80,POWER(COS(PI()*MOD(Calculator!$B$30/Calculator!$F$16,1)),2))+MIN(500,MAX(30,100*EXP(-0.3*'VSWR Calculator'!$C$24)*(1+3*ABS(MOD('VSWR Calculator'!$C$23/Calculator!$F$16/2,1)-0.5))))/'VSWR Calculator'!$C$25)+$C72)^2+(1500*ABS(SIN(2*PI()*MOD(Calculator!$B$30/Calculator!$F$16,1)))*IF(MOD(Calculator!$B$30/Calculator!$F$16,1)&lt;0.5,-1,1))^2)),2))</f>
        <v>—</v>
      </c>
      <c r="CD72" s="253" t="n">
        <f aca="false">IF(OR(Calculator!$E$17&lt;&gt;"YES",Calculator!$B$30&lt;Calculator!$G$17),"—",ROUND((1+SQRT(((50*POWER(80,POWER(COS(PI()*MOD(Calculator!$B$30/Calculator!$F$17,1)),2))+MIN(500,MAX(30,100*EXP(-0.3*'VSWR Calculator'!$C$24)*(1+3*ABS(MOD('VSWR Calculator'!$C$23/Calculator!$F$17/2,1)-0.5))))/'VSWR Calculator'!$C$25)-$C72)^2+(1500*ABS(SIN(2*PI()*MOD(Calculator!$B$30/Calculator!$F$17,1)))*IF(MOD(Calculator!$B$30/Calculator!$F$17,1)&lt;0.5,-1,1))^2)/SQRT(((50*POWER(80,POWER(COS(PI()*MOD(Calculator!$B$30/Calculator!$F$17,1)),2))+MIN(500,MAX(30,100*EXP(-0.3*'VSWR Calculator'!$C$24)*(1+3*ABS(MOD('VSWR Calculator'!$C$23/Calculator!$F$17/2,1)-0.5))))/'VSWR Calculator'!$C$25)+$C72)^2+(1500*ABS(SIN(2*PI()*MOD(Calculator!$B$30/Calculator!$F$17,1)))*IF(MOD(Calculator!$B$30/Calculator!$F$17,1)&lt;0.5,-1,1))^2))/(1-SQRT(((50*POWER(80,POWER(COS(PI()*MOD(Calculator!$B$30/Calculator!$F$17,1)),2))+MIN(500,MAX(30,100*EXP(-0.3*'VSWR Calculator'!$C$24)*(1+3*ABS(MOD('VSWR Calculator'!$C$23/Calculator!$F$17/2,1)-0.5))))/'VSWR Calculator'!$C$25)-$C72)^2+(1500*ABS(SIN(2*PI()*MOD(Calculator!$B$30/Calculator!$F$17,1)))*IF(MOD(Calculator!$B$30/Calculator!$F$17,1)&lt;0.5,-1,1))^2)/SQRT(((50*POWER(80,POWER(COS(PI()*MOD(Calculator!$B$30/Calculator!$F$17,1)),2))+MIN(500,MAX(30,100*EXP(-0.3*'VSWR Calculator'!$C$24)*(1+3*ABS(MOD('VSWR Calculator'!$C$23/Calculator!$F$17/2,1)-0.5))))/'VSWR Calculator'!$C$25)+$C72)^2+(1500*ABS(SIN(2*PI()*MOD(Calculator!$B$30/Calculator!$F$17,1)))*IF(MOD(Calculator!$B$30/Calculator!$F$17,1)&lt;0.5,-1,1))^2)),2))</f>
        <v>15.51</v>
      </c>
      <c r="CE72" s="253" t="str">
        <f aca="false">IF(OR(Calculator!$E$18&lt;&gt;"YES",Calculator!$B$30&lt;Calculator!$G$18),"—",ROUND((1+SQRT(((50*POWER(80,POWER(COS(PI()*MOD(Calculator!$B$30/Calculator!$F$18,1)),2))+MIN(500,MAX(30,100*EXP(-0.3*'VSWR Calculator'!$C$24)*(1+3*ABS(MOD('VSWR Calculator'!$C$23/Calculator!$F$18/2,1)-0.5))))/'VSWR Calculator'!$C$25)-$C72)^2+(1500*ABS(SIN(2*PI()*MOD(Calculator!$B$30/Calculator!$F$18,1)))*IF(MOD(Calculator!$B$30/Calculator!$F$18,1)&lt;0.5,-1,1))^2)/SQRT(((50*POWER(80,POWER(COS(PI()*MOD(Calculator!$B$30/Calculator!$F$18,1)),2))+MIN(500,MAX(30,100*EXP(-0.3*'VSWR Calculator'!$C$24)*(1+3*ABS(MOD('VSWR Calculator'!$C$23/Calculator!$F$18/2,1)-0.5))))/'VSWR Calculator'!$C$25)+$C72)^2+(1500*ABS(SIN(2*PI()*MOD(Calculator!$B$30/Calculator!$F$18,1)))*IF(MOD(Calculator!$B$30/Calculator!$F$18,1)&lt;0.5,-1,1))^2))/(1-SQRT(((50*POWER(80,POWER(COS(PI()*MOD(Calculator!$B$30/Calculator!$F$18,1)),2))+MIN(500,MAX(30,100*EXP(-0.3*'VSWR Calculator'!$C$24)*(1+3*ABS(MOD('VSWR Calculator'!$C$23/Calculator!$F$18/2,1)-0.5))))/'VSWR Calculator'!$C$25)-$C72)^2+(1500*ABS(SIN(2*PI()*MOD(Calculator!$B$30/Calculator!$F$18,1)))*IF(MOD(Calculator!$B$30/Calculator!$F$18,1)&lt;0.5,-1,1))^2)/SQRT(((50*POWER(80,POWER(COS(PI()*MOD(Calculator!$B$30/Calculator!$F$18,1)),2))+MIN(500,MAX(30,100*EXP(-0.3*'VSWR Calculator'!$C$24)*(1+3*ABS(MOD('VSWR Calculator'!$C$23/Calculator!$F$18/2,1)-0.5))))/'VSWR Calculator'!$C$25)+$C72)^2+(1500*ABS(SIN(2*PI()*MOD(Calculator!$B$30/Calculator!$F$18,1)))*IF(MOD(Calculator!$B$30/Calculator!$F$18,1)&lt;0.5,-1,1))^2)),2))</f>
        <v>—</v>
      </c>
      <c r="CF72" s="253" t="str">
        <f aca="false">IF(OR(Calculator!$E$19&lt;&gt;"YES",Calculator!$B$30&lt;Calculator!$G$19),"—",ROUND((1+SQRT(((50*POWER(80,POWER(COS(PI()*MOD(Calculator!$B$30/Calculator!$F$19,1)),2))+MIN(500,MAX(30,100*EXP(-0.3*'VSWR Calculator'!$C$24)*(1+3*ABS(MOD('VSWR Calculator'!$C$23/Calculator!$F$19/2,1)-0.5))))/'VSWR Calculator'!$C$25)-$C72)^2+(1500*ABS(SIN(2*PI()*MOD(Calculator!$B$30/Calculator!$F$19,1)))*IF(MOD(Calculator!$B$30/Calculator!$F$19,1)&lt;0.5,-1,1))^2)/SQRT(((50*POWER(80,POWER(COS(PI()*MOD(Calculator!$B$30/Calculator!$F$19,1)),2))+MIN(500,MAX(30,100*EXP(-0.3*'VSWR Calculator'!$C$24)*(1+3*ABS(MOD('VSWR Calculator'!$C$23/Calculator!$F$19/2,1)-0.5))))/'VSWR Calculator'!$C$25)+$C72)^2+(1500*ABS(SIN(2*PI()*MOD(Calculator!$B$30/Calculator!$F$19,1)))*IF(MOD(Calculator!$B$30/Calculator!$F$19,1)&lt;0.5,-1,1))^2))/(1-SQRT(((50*POWER(80,POWER(COS(PI()*MOD(Calculator!$B$30/Calculator!$F$19,1)),2))+MIN(500,MAX(30,100*EXP(-0.3*'VSWR Calculator'!$C$24)*(1+3*ABS(MOD('VSWR Calculator'!$C$23/Calculator!$F$19/2,1)-0.5))))/'VSWR Calculator'!$C$25)-$C72)^2+(1500*ABS(SIN(2*PI()*MOD(Calculator!$B$30/Calculator!$F$19,1)))*IF(MOD(Calculator!$B$30/Calculator!$F$19,1)&lt;0.5,-1,1))^2)/SQRT(((50*POWER(80,POWER(COS(PI()*MOD(Calculator!$B$30/Calculator!$F$19,1)),2))+MIN(500,MAX(30,100*EXP(-0.3*'VSWR Calculator'!$C$24)*(1+3*ABS(MOD('VSWR Calculator'!$C$23/Calculator!$F$19/2,1)-0.5))))/'VSWR Calculator'!$C$25)+$C72)^2+(1500*ABS(SIN(2*PI()*MOD(Calculator!$B$30/Calculator!$F$19,1)))*IF(MOD(Calculator!$B$30/Calculator!$F$19,1)&lt;0.5,-1,1))^2)),2))</f>
        <v>—</v>
      </c>
      <c r="CG72" s="253" t="str">
        <f aca="false">IF(OR(Calculator!$E$20&lt;&gt;"YES",Calculator!$B$30&lt;Calculator!$G$20),"—",ROUND((1+SQRT(((50*POWER(80,POWER(COS(PI()*MOD(Calculator!$B$30/Calculator!$F$20,1)),2))+MIN(500,MAX(30,100*EXP(-0.3*'VSWR Calculator'!$C$24)*(1+3*ABS(MOD('VSWR Calculator'!$C$23/Calculator!$F$20/2,1)-0.5))))/'VSWR Calculator'!$C$25)-$C72)^2+(1500*ABS(SIN(2*PI()*MOD(Calculator!$B$30/Calculator!$F$20,1)))*IF(MOD(Calculator!$B$30/Calculator!$F$20,1)&lt;0.5,-1,1))^2)/SQRT(((50*POWER(80,POWER(COS(PI()*MOD(Calculator!$B$30/Calculator!$F$20,1)),2))+MIN(500,MAX(30,100*EXP(-0.3*'VSWR Calculator'!$C$24)*(1+3*ABS(MOD('VSWR Calculator'!$C$23/Calculator!$F$20/2,1)-0.5))))/'VSWR Calculator'!$C$25)+$C72)^2+(1500*ABS(SIN(2*PI()*MOD(Calculator!$B$30/Calculator!$F$20,1)))*IF(MOD(Calculator!$B$30/Calculator!$F$20,1)&lt;0.5,-1,1))^2))/(1-SQRT(((50*POWER(80,POWER(COS(PI()*MOD(Calculator!$B$30/Calculator!$F$20,1)),2))+MIN(500,MAX(30,100*EXP(-0.3*'VSWR Calculator'!$C$24)*(1+3*ABS(MOD('VSWR Calculator'!$C$23/Calculator!$F$20/2,1)-0.5))))/'VSWR Calculator'!$C$25)-$C72)^2+(1500*ABS(SIN(2*PI()*MOD(Calculator!$B$30/Calculator!$F$20,1)))*IF(MOD(Calculator!$B$30/Calculator!$F$20,1)&lt;0.5,-1,1))^2)/SQRT(((50*POWER(80,POWER(COS(PI()*MOD(Calculator!$B$30/Calculator!$F$20,1)),2))+MIN(500,MAX(30,100*EXP(-0.3*'VSWR Calculator'!$C$24)*(1+3*ABS(MOD('VSWR Calculator'!$C$23/Calculator!$F$20/2,1)-0.5))))/'VSWR Calculator'!$C$25)+$C72)^2+(1500*ABS(SIN(2*PI()*MOD(Calculator!$B$30/Calculator!$F$20,1)))*IF(MOD(Calculator!$B$30/Calculator!$F$20,1)&lt;0.5,-1,1))^2)),2))</f>
        <v>—</v>
      </c>
      <c r="CH72" s="253" t="str">
        <f aca="false">IF(OR(Calculator!$E$21&lt;&gt;"YES",Calculator!$B$30&lt;Calculator!$G$21),"—",ROUND((1+SQRT(((50*POWER(80,POWER(COS(PI()*MOD(Calculator!$B$30/Calculator!$F$21,1)),2))+MIN(500,MAX(30,100*EXP(-0.3*'VSWR Calculator'!$C$24)*(1+3*ABS(MOD('VSWR Calculator'!$C$23/Calculator!$F$21/2,1)-0.5))))/'VSWR Calculator'!$C$25)-$C72)^2+(1500*ABS(SIN(2*PI()*MOD(Calculator!$B$30/Calculator!$F$21,1)))*IF(MOD(Calculator!$B$30/Calculator!$F$21,1)&lt;0.5,-1,1))^2)/SQRT(((50*POWER(80,POWER(COS(PI()*MOD(Calculator!$B$30/Calculator!$F$21,1)),2))+MIN(500,MAX(30,100*EXP(-0.3*'VSWR Calculator'!$C$24)*(1+3*ABS(MOD('VSWR Calculator'!$C$23/Calculator!$F$21/2,1)-0.5))))/'VSWR Calculator'!$C$25)+$C72)^2+(1500*ABS(SIN(2*PI()*MOD(Calculator!$B$30/Calculator!$F$21,1)))*IF(MOD(Calculator!$B$30/Calculator!$F$21,1)&lt;0.5,-1,1))^2))/(1-SQRT(((50*POWER(80,POWER(COS(PI()*MOD(Calculator!$B$30/Calculator!$F$21,1)),2))+MIN(500,MAX(30,100*EXP(-0.3*'VSWR Calculator'!$C$24)*(1+3*ABS(MOD('VSWR Calculator'!$C$23/Calculator!$F$21/2,1)-0.5))))/'VSWR Calculator'!$C$25)-$C72)^2+(1500*ABS(SIN(2*PI()*MOD(Calculator!$B$30/Calculator!$F$21,1)))*IF(MOD(Calculator!$B$30/Calculator!$F$21,1)&lt;0.5,-1,1))^2)/SQRT(((50*POWER(80,POWER(COS(PI()*MOD(Calculator!$B$30/Calculator!$F$21,1)),2))+MIN(500,MAX(30,100*EXP(-0.3*'VSWR Calculator'!$C$24)*(1+3*ABS(MOD('VSWR Calculator'!$C$23/Calculator!$F$21/2,1)-0.5))))/'VSWR Calculator'!$C$25)+$C72)^2+(1500*ABS(SIN(2*PI()*MOD(Calculator!$B$30/Calculator!$F$21,1)))*IF(MOD(Calculator!$B$30/Calculator!$F$21,1)&lt;0.5,-1,1))^2)),2))</f>
        <v>—</v>
      </c>
      <c r="CI72" s="253" t="str">
        <f aca="false">IF(OR(Calculator!$E$22&lt;&gt;"YES",Calculator!$B$30&lt;Calculator!$G$22),"—",ROUND((1+SQRT(((50*POWER(80,POWER(COS(PI()*MOD(Calculator!$B$30/Calculator!$F$22,1)),2))+MIN(500,MAX(30,100*EXP(-0.3*'VSWR Calculator'!$C$24)*(1+3*ABS(MOD('VSWR Calculator'!$C$23/Calculator!$F$22/2,1)-0.5))))/'VSWR Calculator'!$C$25)-$C72)^2+(1500*ABS(SIN(2*PI()*MOD(Calculator!$B$30/Calculator!$F$22,1)))*IF(MOD(Calculator!$B$30/Calculator!$F$22,1)&lt;0.5,-1,1))^2)/SQRT(((50*POWER(80,POWER(COS(PI()*MOD(Calculator!$B$30/Calculator!$F$22,1)),2))+MIN(500,MAX(30,100*EXP(-0.3*'VSWR Calculator'!$C$24)*(1+3*ABS(MOD('VSWR Calculator'!$C$23/Calculator!$F$22/2,1)-0.5))))/'VSWR Calculator'!$C$25)+$C72)^2+(1500*ABS(SIN(2*PI()*MOD(Calculator!$B$30/Calculator!$F$22,1)))*IF(MOD(Calculator!$B$30/Calculator!$F$22,1)&lt;0.5,-1,1))^2))/(1-SQRT(((50*POWER(80,POWER(COS(PI()*MOD(Calculator!$B$30/Calculator!$F$22,1)),2))+MIN(500,MAX(30,100*EXP(-0.3*'VSWR Calculator'!$C$24)*(1+3*ABS(MOD('VSWR Calculator'!$C$23/Calculator!$F$22/2,1)-0.5))))/'VSWR Calculator'!$C$25)-$C72)^2+(1500*ABS(SIN(2*PI()*MOD(Calculator!$B$30/Calculator!$F$22,1)))*IF(MOD(Calculator!$B$30/Calculator!$F$22,1)&lt;0.5,-1,1))^2)/SQRT(((50*POWER(80,POWER(COS(PI()*MOD(Calculator!$B$30/Calculator!$F$22,1)),2))+MIN(500,MAX(30,100*EXP(-0.3*'VSWR Calculator'!$C$24)*(1+3*ABS(MOD('VSWR Calculator'!$C$23/Calculator!$F$22/2,1)-0.5))))/'VSWR Calculator'!$C$25)+$C72)^2+(1500*ABS(SIN(2*PI()*MOD(Calculator!$B$30/Calculator!$F$22,1)))*IF(MOD(Calculator!$B$30/Calculator!$F$22,1)&lt;0.5,-1,1))^2)),2))</f>
        <v>—</v>
      </c>
      <c r="CJ72" s="253" t="n">
        <f aca="false">IFERROR(ROUND((IF(ISNUMBER(BY72),BY72,0)+IF(ISNUMBER(BZ72),BZ72,0)+IF(ISNUMBER(CA72),CA72,0)+IF(ISNUMBER(CB72),CB72,0)+IF(ISNUMBER(CC72),CC72,0)+IF(ISNUMBER(CD72),CD72,0)+IF(ISNUMBER(CE72),CE72,0)+IF(ISNUMBER(CF72),CF72,0)+IF(ISNUMBER(CG72),CG72,0)+IF(ISNUMBER(CH72),CH72,0)+IF(ISNUMBER(CI72),CI72,0))/(IF(ISNUMBER(BY72),1,0)+IF(ISNUMBER(BZ72),1,0)+IF(ISNUMBER(CA72),1,0)+IF(ISNUMBER(CB72),1,0)+IF(ISNUMBER(CC72),1,0)+IF(ISNUMBER(CD72),1,0)+IF(ISNUMBER(CE72),1,0)+IF(ISNUMBER(CF72),1,0)+IF(ISNUMBER(CG72),1,0)+IF(ISNUMBER(CH72),1,0)+IF(ISNUMBER(CI72),1,0)),4),"")</f>
        <v>14.86</v>
      </c>
      <c r="CK72" s="253" t="str">
        <f aca="false">IF(OR(Calculator!$E$12&lt;&gt;"YES",Calculator!$B$31&lt;Calculator!$G$12),"—",ROUND((1+SQRT(((50*POWER(80,POWER(COS(PI()*MOD(Calculator!$B$31/Calculator!$F$12,1)),2))+MIN(500,MAX(30,100*EXP(-0.3*'VSWR Calculator'!$C$24)*(1+3*ABS(MOD('VSWR Calculator'!$C$23/Calculator!$F$12/2,1)-0.5))))/'VSWR Calculator'!$C$25)-$C72)^2+(1500*ABS(SIN(2*PI()*MOD(Calculator!$B$31/Calculator!$F$12,1)))*IF(MOD(Calculator!$B$31/Calculator!$F$12,1)&lt;0.5,-1,1))^2)/SQRT(((50*POWER(80,POWER(COS(PI()*MOD(Calculator!$B$31/Calculator!$F$12,1)),2))+MIN(500,MAX(30,100*EXP(-0.3*'VSWR Calculator'!$C$24)*(1+3*ABS(MOD('VSWR Calculator'!$C$23/Calculator!$F$12/2,1)-0.5))))/'VSWR Calculator'!$C$25)+$C72)^2+(1500*ABS(SIN(2*PI()*MOD(Calculator!$B$31/Calculator!$F$12,1)))*IF(MOD(Calculator!$B$31/Calculator!$F$12,1)&lt;0.5,-1,1))^2))/(1-SQRT(((50*POWER(80,POWER(COS(PI()*MOD(Calculator!$B$31/Calculator!$F$12,1)),2))+MIN(500,MAX(30,100*EXP(-0.3*'VSWR Calculator'!$C$24)*(1+3*ABS(MOD('VSWR Calculator'!$C$23/Calculator!$F$12/2,1)-0.5))))/'VSWR Calculator'!$C$25)-$C72)^2+(1500*ABS(SIN(2*PI()*MOD(Calculator!$B$31/Calculator!$F$12,1)))*IF(MOD(Calculator!$B$31/Calculator!$F$12,1)&lt;0.5,-1,1))^2)/SQRT(((50*POWER(80,POWER(COS(PI()*MOD(Calculator!$B$31/Calculator!$F$12,1)),2))+MIN(500,MAX(30,100*EXP(-0.3*'VSWR Calculator'!$C$24)*(1+3*ABS(MOD('VSWR Calculator'!$C$23/Calculator!$F$12/2,1)-0.5))))/'VSWR Calculator'!$C$25)+$C72)^2+(1500*ABS(SIN(2*PI()*MOD(Calculator!$B$31/Calculator!$F$12,1)))*IF(MOD(Calculator!$B$31/Calculator!$F$12,1)&lt;0.5,-1,1))^2)),2))</f>
        <v>—</v>
      </c>
      <c r="CL72" s="253" t="str">
        <f aca="false">IF(OR(Calculator!$E$13&lt;&gt;"YES",Calculator!$B$31&lt;Calculator!$G$13),"—",ROUND((1+SQRT(((50*POWER(80,POWER(COS(PI()*MOD(Calculator!$B$31/Calculator!$F$13,1)),2))+MIN(500,MAX(30,100*EXP(-0.3*'VSWR Calculator'!$C$24)*(1+3*ABS(MOD('VSWR Calculator'!$C$23/Calculator!$F$13/2,1)-0.5))))/'VSWR Calculator'!$C$25)-$C72)^2+(1500*ABS(SIN(2*PI()*MOD(Calculator!$B$31/Calculator!$F$13,1)))*IF(MOD(Calculator!$B$31/Calculator!$F$13,1)&lt;0.5,-1,1))^2)/SQRT(((50*POWER(80,POWER(COS(PI()*MOD(Calculator!$B$31/Calculator!$F$13,1)),2))+MIN(500,MAX(30,100*EXP(-0.3*'VSWR Calculator'!$C$24)*(1+3*ABS(MOD('VSWR Calculator'!$C$23/Calculator!$F$13/2,1)-0.5))))/'VSWR Calculator'!$C$25)+$C72)^2+(1500*ABS(SIN(2*PI()*MOD(Calculator!$B$31/Calculator!$F$13,1)))*IF(MOD(Calculator!$B$31/Calculator!$F$13,1)&lt;0.5,-1,1))^2))/(1-SQRT(((50*POWER(80,POWER(COS(PI()*MOD(Calculator!$B$31/Calculator!$F$13,1)),2))+MIN(500,MAX(30,100*EXP(-0.3*'VSWR Calculator'!$C$24)*(1+3*ABS(MOD('VSWR Calculator'!$C$23/Calculator!$F$13/2,1)-0.5))))/'VSWR Calculator'!$C$25)-$C72)^2+(1500*ABS(SIN(2*PI()*MOD(Calculator!$B$31/Calculator!$F$13,1)))*IF(MOD(Calculator!$B$31/Calculator!$F$13,1)&lt;0.5,-1,1))^2)/SQRT(((50*POWER(80,POWER(COS(PI()*MOD(Calculator!$B$31/Calculator!$F$13,1)),2))+MIN(500,MAX(30,100*EXP(-0.3*'VSWR Calculator'!$C$24)*(1+3*ABS(MOD('VSWR Calculator'!$C$23/Calculator!$F$13/2,1)-0.5))))/'VSWR Calculator'!$C$25)+$C72)^2+(1500*ABS(SIN(2*PI()*MOD(Calculator!$B$31/Calculator!$F$13,1)))*IF(MOD(Calculator!$B$31/Calculator!$F$13,1)&lt;0.5,-1,1))^2)),2))</f>
        <v>—</v>
      </c>
      <c r="CM72" s="253" t="str">
        <f aca="false">IF(OR(Calculator!$E$14&lt;&gt;"YES",Calculator!$B$31&lt;Calculator!$G$14),"—",ROUND((1+SQRT(((50*POWER(80,POWER(COS(PI()*MOD(Calculator!$B$31/Calculator!$F$14,1)),2))+MIN(500,MAX(30,100*EXP(-0.3*'VSWR Calculator'!$C$24)*(1+3*ABS(MOD('VSWR Calculator'!$C$23/Calculator!$F$14/2,1)-0.5))))/'VSWR Calculator'!$C$25)-$C72)^2+(1500*ABS(SIN(2*PI()*MOD(Calculator!$B$31/Calculator!$F$14,1)))*IF(MOD(Calculator!$B$31/Calculator!$F$14,1)&lt;0.5,-1,1))^2)/SQRT(((50*POWER(80,POWER(COS(PI()*MOD(Calculator!$B$31/Calculator!$F$14,1)),2))+MIN(500,MAX(30,100*EXP(-0.3*'VSWR Calculator'!$C$24)*(1+3*ABS(MOD('VSWR Calculator'!$C$23/Calculator!$F$14/2,1)-0.5))))/'VSWR Calculator'!$C$25)+$C72)^2+(1500*ABS(SIN(2*PI()*MOD(Calculator!$B$31/Calculator!$F$14,1)))*IF(MOD(Calculator!$B$31/Calculator!$F$14,1)&lt;0.5,-1,1))^2))/(1-SQRT(((50*POWER(80,POWER(COS(PI()*MOD(Calculator!$B$31/Calculator!$F$14,1)),2))+MIN(500,MAX(30,100*EXP(-0.3*'VSWR Calculator'!$C$24)*(1+3*ABS(MOD('VSWR Calculator'!$C$23/Calculator!$F$14/2,1)-0.5))))/'VSWR Calculator'!$C$25)-$C72)^2+(1500*ABS(SIN(2*PI()*MOD(Calculator!$B$31/Calculator!$F$14,1)))*IF(MOD(Calculator!$B$31/Calculator!$F$14,1)&lt;0.5,-1,1))^2)/SQRT(((50*POWER(80,POWER(COS(PI()*MOD(Calculator!$B$31/Calculator!$F$14,1)),2))+MIN(500,MAX(30,100*EXP(-0.3*'VSWR Calculator'!$C$24)*(1+3*ABS(MOD('VSWR Calculator'!$C$23/Calculator!$F$14/2,1)-0.5))))/'VSWR Calculator'!$C$25)+$C72)^2+(1500*ABS(SIN(2*PI()*MOD(Calculator!$B$31/Calculator!$F$14,1)))*IF(MOD(Calculator!$B$31/Calculator!$F$14,1)&lt;0.5,-1,1))^2)),2))</f>
        <v>—</v>
      </c>
      <c r="CN72" s="253" t="n">
        <f aca="false">IF(OR(Calculator!$E$15&lt;&gt;"YES",Calculator!$B$31&lt;Calculator!$G$15),"—",ROUND((1+SQRT(((50*POWER(80,POWER(COS(PI()*MOD(Calculator!$B$31/Calculator!$F$15,1)),2))+MIN(500,MAX(30,100*EXP(-0.3*'VSWR Calculator'!$C$24)*(1+3*ABS(MOD('VSWR Calculator'!$C$23/Calculator!$F$15/2,1)-0.5))))/'VSWR Calculator'!$C$25)-$C72)^2+(1500*ABS(SIN(2*PI()*MOD(Calculator!$B$31/Calculator!$F$15,1)))*IF(MOD(Calculator!$B$31/Calculator!$F$15,1)&lt;0.5,-1,1))^2)/SQRT(((50*POWER(80,POWER(COS(PI()*MOD(Calculator!$B$31/Calculator!$F$15,1)),2))+MIN(500,MAX(30,100*EXP(-0.3*'VSWR Calculator'!$C$24)*(1+3*ABS(MOD('VSWR Calculator'!$C$23/Calculator!$F$15/2,1)-0.5))))/'VSWR Calculator'!$C$25)+$C72)^2+(1500*ABS(SIN(2*PI()*MOD(Calculator!$B$31/Calculator!$F$15,1)))*IF(MOD(Calculator!$B$31/Calculator!$F$15,1)&lt;0.5,-1,1))^2))/(1-SQRT(((50*POWER(80,POWER(COS(PI()*MOD(Calculator!$B$31/Calculator!$F$15,1)),2))+MIN(500,MAX(30,100*EXP(-0.3*'VSWR Calculator'!$C$24)*(1+3*ABS(MOD('VSWR Calculator'!$C$23/Calculator!$F$15/2,1)-0.5))))/'VSWR Calculator'!$C$25)-$C72)^2+(1500*ABS(SIN(2*PI()*MOD(Calculator!$B$31/Calculator!$F$15,1)))*IF(MOD(Calculator!$B$31/Calculator!$F$15,1)&lt;0.5,-1,1))^2)/SQRT(((50*POWER(80,POWER(COS(PI()*MOD(Calculator!$B$31/Calculator!$F$15,1)),2))+MIN(500,MAX(30,100*EXP(-0.3*'VSWR Calculator'!$C$24)*(1+3*ABS(MOD('VSWR Calculator'!$C$23/Calculator!$F$15/2,1)-0.5))))/'VSWR Calculator'!$C$25)+$C72)^2+(1500*ABS(SIN(2*PI()*MOD(Calculator!$B$31/Calculator!$F$15,1)))*IF(MOD(Calculator!$B$31/Calculator!$F$15,1)&lt;0.5,-1,1))^2)),2))</f>
        <v>15.27</v>
      </c>
      <c r="CO72" s="253" t="str">
        <f aca="false">IF(OR(Calculator!$E$16&lt;&gt;"YES",Calculator!$B$31&lt;Calculator!$G$16),"—",ROUND((1+SQRT(((50*POWER(80,POWER(COS(PI()*MOD(Calculator!$B$31/Calculator!$F$16,1)),2))+MIN(500,MAX(30,100*EXP(-0.3*'VSWR Calculator'!$C$24)*(1+3*ABS(MOD('VSWR Calculator'!$C$23/Calculator!$F$16/2,1)-0.5))))/'VSWR Calculator'!$C$25)-$C72)^2+(1500*ABS(SIN(2*PI()*MOD(Calculator!$B$31/Calculator!$F$16,1)))*IF(MOD(Calculator!$B$31/Calculator!$F$16,1)&lt;0.5,-1,1))^2)/SQRT(((50*POWER(80,POWER(COS(PI()*MOD(Calculator!$B$31/Calculator!$F$16,1)),2))+MIN(500,MAX(30,100*EXP(-0.3*'VSWR Calculator'!$C$24)*(1+3*ABS(MOD('VSWR Calculator'!$C$23/Calculator!$F$16/2,1)-0.5))))/'VSWR Calculator'!$C$25)+$C72)^2+(1500*ABS(SIN(2*PI()*MOD(Calculator!$B$31/Calculator!$F$16,1)))*IF(MOD(Calculator!$B$31/Calculator!$F$16,1)&lt;0.5,-1,1))^2))/(1-SQRT(((50*POWER(80,POWER(COS(PI()*MOD(Calculator!$B$31/Calculator!$F$16,1)),2))+MIN(500,MAX(30,100*EXP(-0.3*'VSWR Calculator'!$C$24)*(1+3*ABS(MOD('VSWR Calculator'!$C$23/Calculator!$F$16/2,1)-0.5))))/'VSWR Calculator'!$C$25)-$C72)^2+(1500*ABS(SIN(2*PI()*MOD(Calculator!$B$31/Calculator!$F$16,1)))*IF(MOD(Calculator!$B$31/Calculator!$F$16,1)&lt;0.5,-1,1))^2)/SQRT(((50*POWER(80,POWER(COS(PI()*MOD(Calculator!$B$31/Calculator!$F$16,1)),2))+MIN(500,MAX(30,100*EXP(-0.3*'VSWR Calculator'!$C$24)*(1+3*ABS(MOD('VSWR Calculator'!$C$23/Calculator!$F$16/2,1)-0.5))))/'VSWR Calculator'!$C$25)+$C72)^2+(1500*ABS(SIN(2*PI()*MOD(Calculator!$B$31/Calculator!$F$16,1)))*IF(MOD(Calculator!$B$31/Calculator!$F$16,1)&lt;0.5,-1,1))^2)),2))</f>
        <v>—</v>
      </c>
      <c r="CP72" s="253" t="n">
        <f aca="false">IF(OR(Calculator!$E$17&lt;&gt;"YES",Calculator!$B$31&lt;Calculator!$G$17),"—",ROUND((1+SQRT(((50*POWER(80,POWER(COS(PI()*MOD(Calculator!$B$31/Calculator!$F$17,1)),2))+MIN(500,MAX(30,100*EXP(-0.3*'VSWR Calculator'!$C$24)*(1+3*ABS(MOD('VSWR Calculator'!$C$23/Calculator!$F$17/2,1)-0.5))))/'VSWR Calculator'!$C$25)-$C72)^2+(1500*ABS(SIN(2*PI()*MOD(Calculator!$B$31/Calculator!$F$17,1)))*IF(MOD(Calculator!$B$31/Calculator!$F$17,1)&lt;0.5,-1,1))^2)/SQRT(((50*POWER(80,POWER(COS(PI()*MOD(Calculator!$B$31/Calculator!$F$17,1)),2))+MIN(500,MAX(30,100*EXP(-0.3*'VSWR Calculator'!$C$24)*(1+3*ABS(MOD('VSWR Calculator'!$C$23/Calculator!$F$17/2,1)-0.5))))/'VSWR Calculator'!$C$25)+$C72)^2+(1500*ABS(SIN(2*PI()*MOD(Calculator!$B$31/Calculator!$F$17,1)))*IF(MOD(Calculator!$B$31/Calculator!$F$17,1)&lt;0.5,-1,1))^2))/(1-SQRT(((50*POWER(80,POWER(COS(PI()*MOD(Calculator!$B$31/Calculator!$F$17,1)),2))+MIN(500,MAX(30,100*EXP(-0.3*'VSWR Calculator'!$C$24)*(1+3*ABS(MOD('VSWR Calculator'!$C$23/Calculator!$F$17/2,1)-0.5))))/'VSWR Calculator'!$C$25)-$C72)^2+(1500*ABS(SIN(2*PI()*MOD(Calculator!$B$31/Calculator!$F$17,1)))*IF(MOD(Calculator!$B$31/Calculator!$F$17,1)&lt;0.5,-1,1))^2)/SQRT(((50*POWER(80,POWER(COS(PI()*MOD(Calculator!$B$31/Calculator!$F$17,1)),2))+MIN(500,MAX(30,100*EXP(-0.3*'VSWR Calculator'!$C$24)*(1+3*ABS(MOD('VSWR Calculator'!$C$23/Calculator!$F$17/2,1)-0.5))))/'VSWR Calculator'!$C$25)+$C72)^2+(1500*ABS(SIN(2*PI()*MOD(Calculator!$B$31/Calculator!$F$17,1)))*IF(MOD(Calculator!$B$31/Calculator!$F$17,1)&lt;0.5,-1,1))^2)),2))</f>
        <v>13.14</v>
      </c>
      <c r="CQ72" s="253" t="str">
        <f aca="false">IF(OR(Calculator!$E$18&lt;&gt;"YES",Calculator!$B$31&lt;Calculator!$G$18),"—",ROUND((1+SQRT(((50*POWER(80,POWER(COS(PI()*MOD(Calculator!$B$31/Calculator!$F$18,1)),2))+MIN(500,MAX(30,100*EXP(-0.3*'VSWR Calculator'!$C$24)*(1+3*ABS(MOD('VSWR Calculator'!$C$23/Calculator!$F$18/2,1)-0.5))))/'VSWR Calculator'!$C$25)-$C72)^2+(1500*ABS(SIN(2*PI()*MOD(Calculator!$B$31/Calculator!$F$18,1)))*IF(MOD(Calculator!$B$31/Calculator!$F$18,1)&lt;0.5,-1,1))^2)/SQRT(((50*POWER(80,POWER(COS(PI()*MOD(Calculator!$B$31/Calculator!$F$18,1)),2))+MIN(500,MAX(30,100*EXP(-0.3*'VSWR Calculator'!$C$24)*(1+3*ABS(MOD('VSWR Calculator'!$C$23/Calculator!$F$18/2,1)-0.5))))/'VSWR Calculator'!$C$25)+$C72)^2+(1500*ABS(SIN(2*PI()*MOD(Calculator!$B$31/Calculator!$F$18,1)))*IF(MOD(Calculator!$B$31/Calculator!$F$18,1)&lt;0.5,-1,1))^2))/(1-SQRT(((50*POWER(80,POWER(COS(PI()*MOD(Calculator!$B$31/Calculator!$F$18,1)),2))+MIN(500,MAX(30,100*EXP(-0.3*'VSWR Calculator'!$C$24)*(1+3*ABS(MOD('VSWR Calculator'!$C$23/Calculator!$F$18/2,1)-0.5))))/'VSWR Calculator'!$C$25)-$C72)^2+(1500*ABS(SIN(2*PI()*MOD(Calculator!$B$31/Calculator!$F$18,1)))*IF(MOD(Calculator!$B$31/Calculator!$F$18,1)&lt;0.5,-1,1))^2)/SQRT(((50*POWER(80,POWER(COS(PI()*MOD(Calculator!$B$31/Calculator!$F$18,1)),2))+MIN(500,MAX(30,100*EXP(-0.3*'VSWR Calculator'!$C$24)*(1+3*ABS(MOD('VSWR Calculator'!$C$23/Calculator!$F$18/2,1)-0.5))))/'VSWR Calculator'!$C$25)+$C72)^2+(1500*ABS(SIN(2*PI()*MOD(Calculator!$B$31/Calculator!$F$18,1)))*IF(MOD(Calculator!$B$31/Calculator!$F$18,1)&lt;0.5,-1,1))^2)),2))</f>
        <v>—</v>
      </c>
      <c r="CR72" s="253" t="str">
        <f aca="false">IF(OR(Calculator!$E$19&lt;&gt;"YES",Calculator!$B$31&lt;Calculator!$G$19),"—",ROUND((1+SQRT(((50*POWER(80,POWER(COS(PI()*MOD(Calculator!$B$31/Calculator!$F$19,1)),2))+MIN(500,MAX(30,100*EXP(-0.3*'VSWR Calculator'!$C$24)*(1+3*ABS(MOD('VSWR Calculator'!$C$23/Calculator!$F$19/2,1)-0.5))))/'VSWR Calculator'!$C$25)-$C72)^2+(1500*ABS(SIN(2*PI()*MOD(Calculator!$B$31/Calculator!$F$19,1)))*IF(MOD(Calculator!$B$31/Calculator!$F$19,1)&lt;0.5,-1,1))^2)/SQRT(((50*POWER(80,POWER(COS(PI()*MOD(Calculator!$B$31/Calculator!$F$19,1)),2))+MIN(500,MAX(30,100*EXP(-0.3*'VSWR Calculator'!$C$24)*(1+3*ABS(MOD('VSWR Calculator'!$C$23/Calculator!$F$19/2,1)-0.5))))/'VSWR Calculator'!$C$25)+$C72)^2+(1500*ABS(SIN(2*PI()*MOD(Calculator!$B$31/Calculator!$F$19,1)))*IF(MOD(Calculator!$B$31/Calculator!$F$19,1)&lt;0.5,-1,1))^2))/(1-SQRT(((50*POWER(80,POWER(COS(PI()*MOD(Calculator!$B$31/Calculator!$F$19,1)),2))+MIN(500,MAX(30,100*EXP(-0.3*'VSWR Calculator'!$C$24)*(1+3*ABS(MOD('VSWR Calculator'!$C$23/Calculator!$F$19/2,1)-0.5))))/'VSWR Calculator'!$C$25)-$C72)^2+(1500*ABS(SIN(2*PI()*MOD(Calculator!$B$31/Calculator!$F$19,1)))*IF(MOD(Calculator!$B$31/Calculator!$F$19,1)&lt;0.5,-1,1))^2)/SQRT(((50*POWER(80,POWER(COS(PI()*MOD(Calculator!$B$31/Calculator!$F$19,1)),2))+MIN(500,MAX(30,100*EXP(-0.3*'VSWR Calculator'!$C$24)*(1+3*ABS(MOD('VSWR Calculator'!$C$23/Calculator!$F$19/2,1)-0.5))))/'VSWR Calculator'!$C$25)+$C72)^2+(1500*ABS(SIN(2*PI()*MOD(Calculator!$B$31/Calculator!$F$19,1)))*IF(MOD(Calculator!$B$31/Calculator!$F$19,1)&lt;0.5,-1,1))^2)),2))</f>
        <v>—</v>
      </c>
      <c r="CS72" s="253" t="str">
        <f aca="false">IF(OR(Calculator!$E$20&lt;&gt;"YES",Calculator!$B$31&lt;Calculator!$G$20),"—",ROUND((1+SQRT(((50*POWER(80,POWER(COS(PI()*MOD(Calculator!$B$31/Calculator!$F$20,1)),2))+MIN(500,MAX(30,100*EXP(-0.3*'VSWR Calculator'!$C$24)*(1+3*ABS(MOD('VSWR Calculator'!$C$23/Calculator!$F$20/2,1)-0.5))))/'VSWR Calculator'!$C$25)-$C72)^2+(1500*ABS(SIN(2*PI()*MOD(Calculator!$B$31/Calculator!$F$20,1)))*IF(MOD(Calculator!$B$31/Calculator!$F$20,1)&lt;0.5,-1,1))^2)/SQRT(((50*POWER(80,POWER(COS(PI()*MOD(Calculator!$B$31/Calculator!$F$20,1)),2))+MIN(500,MAX(30,100*EXP(-0.3*'VSWR Calculator'!$C$24)*(1+3*ABS(MOD('VSWR Calculator'!$C$23/Calculator!$F$20/2,1)-0.5))))/'VSWR Calculator'!$C$25)+$C72)^2+(1500*ABS(SIN(2*PI()*MOD(Calculator!$B$31/Calculator!$F$20,1)))*IF(MOD(Calculator!$B$31/Calculator!$F$20,1)&lt;0.5,-1,1))^2))/(1-SQRT(((50*POWER(80,POWER(COS(PI()*MOD(Calculator!$B$31/Calculator!$F$20,1)),2))+MIN(500,MAX(30,100*EXP(-0.3*'VSWR Calculator'!$C$24)*(1+3*ABS(MOD('VSWR Calculator'!$C$23/Calculator!$F$20/2,1)-0.5))))/'VSWR Calculator'!$C$25)-$C72)^2+(1500*ABS(SIN(2*PI()*MOD(Calculator!$B$31/Calculator!$F$20,1)))*IF(MOD(Calculator!$B$31/Calculator!$F$20,1)&lt;0.5,-1,1))^2)/SQRT(((50*POWER(80,POWER(COS(PI()*MOD(Calculator!$B$31/Calculator!$F$20,1)),2))+MIN(500,MAX(30,100*EXP(-0.3*'VSWR Calculator'!$C$24)*(1+3*ABS(MOD('VSWR Calculator'!$C$23/Calculator!$F$20/2,1)-0.5))))/'VSWR Calculator'!$C$25)+$C72)^2+(1500*ABS(SIN(2*PI()*MOD(Calculator!$B$31/Calculator!$F$20,1)))*IF(MOD(Calculator!$B$31/Calculator!$F$20,1)&lt;0.5,-1,1))^2)),2))</f>
        <v>—</v>
      </c>
      <c r="CT72" s="253" t="str">
        <f aca="false">IF(OR(Calculator!$E$21&lt;&gt;"YES",Calculator!$B$31&lt;Calculator!$G$21),"—",ROUND((1+SQRT(((50*POWER(80,POWER(COS(PI()*MOD(Calculator!$B$31/Calculator!$F$21,1)),2))+MIN(500,MAX(30,100*EXP(-0.3*'VSWR Calculator'!$C$24)*(1+3*ABS(MOD('VSWR Calculator'!$C$23/Calculator!$F$21/2,1)-0.5))))/'VSWR Calculator'!$C$25)-$C72)^2+(1500*ABS(SIN(2*PI()*MOD(Calculator!$B$31/Calculator!$F$21,1)))*IF(MOD(Calculator!$B$31/Calculator!$F$21,1)&lt;0.5,-1,1))^2)/SQRT(((50*POWER(80,POWER(COS(PI()*MOD(Calculator!$B$31/Calculator!$F$21,1)),2))+MIN(500,MAX(30,100*EXP(-0.3*'VSWR Calculator'!$C$24)*(1+3*ABS(MOD('VSWR Calculator'!$C$23/Calculator!$F$21/2,1)-0.5))))/'VSWR Calculator'!$C$25)+$C72)^2+(1500*ABS(SIN(2*PI()*MOD(Calculator!$B$31/Calculator!$F$21,1)))*IF(MOD(Calculator!$B$31/Calculator!$F$21,1)&lt;0.5,-1,1))^2))/(1-SQRT(((50*POWER(80,POWER(COS(PI()*MOD(Calculator!$B$31/Calculator!$F$21,1)),2))+MIN(500,MAX(30,100*EXP(-0.3*'VSWR Calculator'!$C$24)*(1+3*ABS(MOD('VSWR Calculator'!$C$23/Calculator!$F$21/2,1)-0.5))))/'VSWR Calculator'!$C$25)-$C72)^2+(1500*ABS(SIN(2*PI()*MOD(Calculator!$B$31/Calculator!$F$21,1)))*IF(MOD(Calculator!$B$31/Calculator!$F$21,1)&lt;0.5,-1,1))^2)/SQRT(((50*POWER(80,POWER(COS(PI()*MOD(Calculator!$B$31/Calculator!$F$21,1)),2))+MIN(500,MAX(30,100*EXP(-0.3*'VSWR Calculator'!$C$24)*(1+3*ABS(MOD('VSWR Calculator'!$C$23/Calculator!$F$21/2,1)-0.5))))/'VSWR Calculator'!$C$25)+$C72)^2+(1500*ABS(SIN(2*PI()*MOD(Calculator!$B$31/Calculator!$F$21,1)))*IF(MOD(Calculator!$B$31/Calculator!$F$21,1)&lt;0.5,-1,1))^2)),2))</f>
        <v>—</v>
      </c>
      <c r="CU72" s="253" t="str">
        <f aca="false">IF(OR(Calculator!$E$22&lt;&gt;"YES",Calculator!$B$31&lt;Calculator!$G$22),"—",ROUND((1+SQRT(((50*POWER(80,POWER(COS(PI()*MOD(Calculator!$B$31/Calculator!$F$22,1)),2))+MIN(500,MAX(30,100*EXP(-0.3*'VSWR Calculator'!$C$24)*(1+3*ABS(MOD('VSWR Calculator'!$C$23/Calculator!$F$22/2,1)-0.5))))/'VSWR Calculator'!$C$25)-$C72)^2+(1500*ABS(SIN(2*PI()*MOD(Calculator!$B$31/Calculator!$F$22,1)))*IF(MOD(Calculator!$B$31/Calculator!$F$22,1)&lt;0.5,-1,1))^2)/SQRT(((50*POWER(80,POWER(COS(PI()*MOD(Calculator!$B$31/Calculator!$F$22,1)),2))+MIN(500,MAX(30,100*EXP(-0.3*'VSWR Calculator'!$C$24)*(1+3*ABS(MOD('VSWR Calculator'!$C$23/Calculator!$F$22/2,1)-0.5))))/'VSWR Calculator'!$C$25)+$C72)^2+(1500*ABS(SIN(2*PI()*MOD(Calculator!$B$31/Calculator!$F$22,1)))*IF(MOD(Calculator!$B$31/Calculator!$F$22,1)&lt;0.5,-1,1))^2))/(1-SQRT(((50*POWER(80,POWER(COS(PI()*MOD(Calculator!$B$31/Calculator!$F$22,1)),2))+MIN(500,MAX(30,100*EXP(-0.3*'VSWR Calculator'!$C$24)*(1+3*ABS(MOD('VSWR Calculator'!$C$23/Calculator!$F$22/2,1)-0.5))))/'VSWR Calculator'!$C$25)-$C72)^2+(1500*ABS(SIN(2*PI()*MOD(Calculator!$B$31/Calculator!$F$22,1)))*IF(MOD(Calculator!$B$31/Calculator!$F$22,1)&lt;0.5,-1,1))^2)/SQRT(((50*POWER(80,POWER(COS(PI()*MOD(Calculator!$B$31/Calculator!$F$22,1)),2))+MIN(500,MAX(30,100*EXP(-0.3*'VSWR Calculator'!$C$24)*(1+3*ABS(MOD('VSWR Calculator'!$C$23/Calculator!$F$22/2,1)-0.5))))/'VSWR Calculator'!$C$25)+$C72)^2+(1500*ABS(SIN(2*PI()*MOD(Calculator!$B$31/Calculator!$F$22,1)))*IF(MOD(Calculator!$B$31/Calculator!$F$22,1)&lt;0.5,-1,1))^2)),2))</f>
        <v>—</v>
      </c>
      <c r="CV72" s="253" t="n">
        <f aca="false">IFERROR(ROUND((IF(ISNUMBER(CK72),CK72,0)+IF(ISNUMBER(CL72),CL72,0)+IF(ISNUMBER(CM72),CM72,0)+IF(ISNUMBER(CN72),CN72,0)+IF(ISNUMBER(CO72),CO72,0)+IF(ISNUMBER(CP72),CP72,0)+IF(ISNUMBER(CQ72),CQ72,0)+IF(ISNUMBER(CR72),CR72,0)+IF(ISNUMBER(CS72),CS72,0)+IF(ISNUMBER(CT72),CT72,0)+IF(ISNUMBER(CU72),CU72,0))/(IF(ISNUMBER(CK72),1,0)+IF(ISNUMBER(CL72),1,0)+IF(ISNUMBER(CM72),1,0)+IF(ISNUMBER(CN72),1,0)+IF(ISNUMBER(CO72),1,0)+IF(ISNUMBER(CP72),1,0)+IF(ISNUMBER(CQ72),1,0)+IF(ISNUMBER(CR72),1,0)+IF(ISNUMBER(CS72),1,0)+IF(ISNUMBER(CT72),1,0)+IF(ISNUMBER(CU72),1,0)),4),"")</f>
        <v>14.205</v>
      </c>
      <c r="CW72" s="253" t="str">
        <f aca="false">IF(OR(Calculator!$E$12&lt;&gt;"YES",Calculator!$B$32&lt;Calculator!$G$12),"—",ROUND((1+SQRT(((50*POWER(80,POWER(COS(PI()*MOD(Calculator!$B$32/Calculator!$F$12,1)),2))+MIN(500,MAX(30,100*EXP(-0.3*'VSWR Calculator'!$C$24)*(1+3*ABS(MOD('VSWR Calculator'!$C$23/Calculator!$F$12/2,1)-0.5))))/'VSWR Calculator'!$C$25)-$C72)^2+(1500*ABS(SIN(2*PI()*MOD(Calculator!$B$32/Calculator!$F$12,1)))*IF(MOD(Calculator!$B$32/Calculator!$F$12,1)&lt;0.5,-1,1))^2)/SQRT(((50*POWER(80,POWER(COS(PI()*MOD(Calculator!$B$32/Calculator!$F$12,1)),2))+MIN(500,MAX(30,100*EXP(-0.3*'VSWR Calculator'!$C$24)*(1+3*ABS(MOD('VSWR Calculator'!$C$23/Calculator!$F$12/2,1)-0.5))))/'VSWR Calculator'!$C$25)+$C72)^2+(1500*ABS(SIN(2*PI()*MOD(Calculator!$B$32/Calculator!$F$12,1)))*IF(MOD(Calculator!$B$32/Calculator!$F$12,1)&lt;0.5,-1,1))^2))/(1-SQRT(((50*POWER(80,POWER(COS(PI()*MOD(Calculator!$B$32/Calculator!$F$12,1)),2))+MIN(500,MAX(30,100*EXP(-0.3*'VSWR Calculator'!$C$24)*(1+3*ABS(MOD('VSWR Calculator'!$C$23/Calculator!$F$12/2,1)-0.5))))/'VSWR Calculator'!$C$25)-$C72)^2+(1500*ABS(SIN(2*PI()*MOD(Calculator!$B$32/Calculator!$F$12,1)))*IF(MOD(Calculator!$B$32/Calculator!$F$12,1)&lt;0.5,-1,1))^2)/SQRT(((50*POWER(80,POWER(COS(PI()*MOD(Calculator!$B$32/Calculator!$F$12,1)),2))+MIN(500,MAX(30,100*EXP(-0.3*'VSWR Calculator'!$C$24)*(1+3*ABS(MOD('VSWR Calculator'!$C$23/Calculator!$F$12/2,1)-0.5))))/'VSWR Calculator'!$C$25)+$C72)^2+(1500*ABS(SIN(2*PI()*MOD(Calculator!$B$32/Calculator!$F$12,1)))*IF(MOD(Calculator!$B$32/Calculator!$F$12,1)&lt;0.5,-1,1))^2)),2))</f>
        <v>—</v>
      </c>
      <c r="CX72" s="253" t="str">
        <f aca="false">IF(OR(Calculator!$E$13&lt;&gt;"YES",Calculator!$B$32&lt;Calculator!$G$13),"—",ROUND((1+SQRT(((50*POWER(80,POWER(COS(PI()*MOD(Calculator!$B$32/Calculator!$F$13,1)),2))+MIN(500,MAX(30,100*EXP(-0.3*'VSWR Calculator'!$C$24)*(1+3*ABS(MOD('VSWR Calculator'!$C$23/Calculator!$F$13/2,1)-0.5))))/'VSWR Calculator'!$C$25)-$C72)^2+(1500*ABS(SIN(2*PI()*MOD(Calculator!$B$32/Calculator!$F$13,1)))*IF(MOD(Calculator!$B$32/Calculator!$F$13,1)&lt;0.5,-1,1))^2)/SQRT(((50*POWER(80,POWER(COS(PI()*MOD(Calculator!$B$32/Calculator!$F$13,1)),2))+MIN(500,MAX(30,100*EXP(-0.3*'VSWR Calculator'!$C$24)*(1+3*ABS(MOD('VSWR Calculator'!$C$23/Calculator!$F$13/2,1)-0.5))))/'VSWR Calculator'!$C$25)+$C72)^2+(1500*ABS(SIN(2*PI()*MOD(Calculator!$B$32/Calculator!$F$13,1)))*IF(MOD(Calculator!$B$32/Calculator!$F$13,1)&lt;0.5,-1,1))^2))/(1-SQRT(((50*POWER(80,POWER(COS(PI()*MOD(Calculator!$B$32/Calculator!$F$13,1)),2))+MIN(500,MAX(30,100*EXP(-0.3*'VSWR Calculator'!$C$24)*(1+3*ABS(MOD('VSWR Calculator'!$C$23/Calculator!$F$13/2,1)-0.5))))/'VSWR Calculator'!$C$25)-$C72)^2+(1500*ABS(SIN(2*PI()*MOD(Calculator!$B$32/Calculator!$F$13,1)))*IF(MOD(Calculator!$B$32/Calculator!$F$13,1)&lt;0.5,-1,1))^2)/SQRT(((50*POWER(80,POWER(COS(PI()*MOD(Calculator!$B$32/Calculator!$F$13,1)),2))+MIN(500,MAX(30,100*EXP(-0.3*'VSWR Calculator'!$C$24)*(1+3*ABS(MOD('VSWR Calculator'!$C$23/Calculator!$F$13/2,1)-0.5))))/'VSWR Calculator'!$C$25)+$C72)^2+(1500*ABS(SIN(2*PI()*MOD(Calculator!$B$32/Calculator!$F$13,1)))*IF(MOD(Calculator!$B$32/Calculator!$F$13,1)&lt;0.5,-1,1))^2)),2))</f>
        <v>—</v>
      </c>
      <c r="CY72" s="253" t="str">
        <f aca="false">IF(OR(Calculator!$E$14&lt;&gt;"YES",Calculator!$B$32&lt;Calculator!$G$14),"—",ROUND((1+SQRT(((50*POWER(80,POWER(COS(PI()*MOD(Calculator!$B$32/Calculator!$F$14,1)),2))+MIN(500,MAX(30,100*EXP(-0.3*'VSWR Calculator'!$C$24)*(1+3*ABS(MOD('VSWR Calculator'!$C$23/Calculator!$F$14/2,1)-0.5))))/'VSWR Calculator'!$C$25)-$C72)^2+(1500*ABS(SIN(2*PI()*MOD(Calculator!$B$32/Calculator!$F$14,1)))*IF(MOD(Calculator!$B$32/Calculator!$F$14,1)&lt;0.5,-1,1))^2)/SQRT(((50*POWER(80,POWER(COS(PI()*MOD(Calculator!$B$32/Calculator!$F$14,1)),2))+MIN(500,MAX(30,100*EXP(-0.3*'VSWR Calculator'!$C$24)*(1+3*ABS(MOD('VSWR Calculator'!$C$23/Calculator!$F$14/2,1)-0.5))))/'VSWR Calculator'!$C$25)+$C72)^2+(1500*ABS(SIN(2*PI()*MOD(Calculator!$B$32/Calculator!$F$14,1)))*IF(MOD(Calculator!$B$32/Calculator!$F$14,1)&lt;0.5,-1,1))^2))/(1-SQRT(((50*POWER(80,POWER(COS(PI()*MOD(Calculator!$B$32/Calculator!$F$14,1)),2))+MIN(500,MAX(30,100*EXP(-0.3*'VSWR Calculator'!$C$24)*(1+3*ABS(MOD('VSWR Calculator'!$C$23/Calculator!$F$14/2,1)-0.5))))/'VSWR Calculator'!$C$25)-$C72)^2+(1500*ABS(SIN(2*PI()*MOD(Calculator!$B$32/Calculator!$F$14,1)))*IF(MOD(Calculator!$B$32/Calculator!$F$14,1)&lt;0.5,-1,1))^2)/SQRT(((50*POWER(80,POWER(COS(PI()*MOD(Calculator!$B$32/Calculator!$F$14,1)),2))+MIN(500,MAX(30,100*EXP(-0.3*'VSWR Calculator'!$C$24)*(1+3*ABS(MOD('VSWR Calculator'!$C$23/Calculator!$F$14/2,1)-0.5))))/'VSWR Calculator'!$C$25)+$C72)^2+(1500*ABS(SIN(2*PI()*MOD(Calculator!$B$32/Calculator!$F$14,1)))*IF(MOD(Calculator!$B$32/Calculator!$F$14,1)&lt;0.5,-1,1))^2)),2))</f>
        <v>—</v>
      </c>
      <c r="CZ72" s="253" t="n">
        <f aca="false">IF(OR(Calculator!$E$15&lt;&gt;"YES",Calculator!$B$32&lt;Calculator!$G$15),"—",ROUND((1+SQRT(((50*POWER(80,POWER(COS(PI()*MOD(Calculator!$B$32/Calculator!$F$15,1)),2))+MIN(500,MAX(30,100*EXP(-0.3*'VSWR Calculator'!$C$24)*(1+3*ABS(MOD('VSWR Calculator'!$C$23/Calculator!$F$15/2,1)-0.5))))/'VSWR Calculator'!$C$25)-$C72)^2+(1500*ABS(SIN(2*PI()*MOD(Calculator!$B$32/Calculator!$F$15,1)))*IF(MOD(Calculator!$B$32/Calculator!$F$15,1)&lt;0.5,-1,1))^2)/SQRT(((50*POWER(80,POWER(COS(PI()*MOD(Calculator!$B$32/Calculator!$F$15,1)),2))+MIN(500,MAX(30,100*EXP(-0.3*'VSWR Calculator'!$C$24)*(1+3*ABS(MOD('VSWR Calculator'!$C$23/Calculator!$F$15/2,1)-0.5))))/'VSWR Calculator'!$C$25)+$C72)^2+(1500*ABS(SIN(2*PI()*MOD(Calculator!$B$32/Calculator!$F$15,1)))*IF(MOD(Calculator!$B$32/Calculator!$F$15,1)&lt;0.5,-1,1))^2))/(1-SQRT(((50*POWER(80,POWER(COS(PI()*MOD(Calculator!$B$32/Calculator!$F$15,1)),2))+MIN(500,MAX(30,100*EXP(-0.3*'VSWR Calculator'!$C$24)*(1+3*ABS(MOD('VSWR Calculator'!$C$23/Calculator!$F$15/2,1)-0.5))))/'VSWR Calculator'!$C$25)-$C72)^2+(1500*ABS(SIN(2*PI()*MOD(Calculator!$B$32/Calculator!$F$15,1)))*IF(MOD(Calculator!$B$32/Calculator!$F$15,1)&lt;0.5,-1,1))^2)/SQRT(((50*POWER(80,POWER(COS(PI()*MOD(Calculator!$B$32/Calculator!$F$15,1)),2))+MIN(500,MAX(30,100*EXP(-0.3*'VSWR Calculator'!$C$24)*(1+3*ABS(MOD('VSWR Calculator'!$C$23/Calculator!$F$15/2,1)-0.5))))/'VSWR Calculator'!$C$25)+$C72)^2+(1500*ABS(SIN(2*PI()*MOD(Calculator!$B$32/Calculator!$F$15,1)))*IF(MOD(Calculator!$B$32/Calculator!$F$15,1)&lt;0.5,-1,1))^2)),2))</f>
        <v>2.38</v>
      </c>
      <c r="DA72" s="253" t="str">
        <f aca="false">IF(OR(Calculator!$E$16&lt;&gt;"YES",Calculator!$B$32&lt;Calculator!$G$16),"—",ROUND((1+SQRT(((50*POWER(80,POWER(COS(PI()*MOD(Calculator!$B$32/Calculator!$F$16,1)),2))+MIN(500,MAX(30,100*EXP(-0.3*'VSWR Calculator'!$C$24)*(1+3*ABS(MOD('VSWR Calculator'!$C$23/Calculator!$F$16/2,1)-0.5))))/'VSWR Calculator'!$C$25)-$C72)^2+(1500*ABS(SIN(2*PI()*MOD(Calculator!$B$32/Calculator!$F$16,1)))*IF(MOD(Calculator!$B$32/Calculator!$F$16,1)&lt;0.5,-1,1))^2)/SQRT(((50*POWER(80,POWER(COS(PI()*MOD(Calculator!$B$32/Calculator!$F$16,1)),2))+MIN(500,MAX(30,100*EXP(-0.3*'VSWR Calculator'!$C$24)*(1+3*ABS(MOD('VSWR Calculator'!$C$23/Calculator!$F$16/2,1)-0.5))))/'VSWR Calculator'!$C$25)+$C72)^2+(1500*ABS(SIN(2*PI()*MOD(Calculator!$B$32/Calculator!$F$16,1)))*IF(MOD(Calculator!$B$32/Calculator!$F$16,1)&lt;0.5,-1,1))^2))/(1-SQRT(((50*POWER(80,POWER(COS(PI()*MOD(Calculator!$B$32/Calculator!$F$16,1)),2))+MIN(500,MAX(30,100*EXP(-0.3*'VSWR Calculator'!$C$24)*(1+3*ABS(MOD('VSWR Calculator'!$C$23/Calculator!$F$16/2,1)-0.5))))/'VSWR Calculator'!$C$25)-$C72)^2+(1500*ABS(SIN(2*PI()*MOD(Calculator!$B$32/Calculator!$F$16,1)))*IF(MOD(Calculator!$B$32/Calculator!$F$16,1)&lt;0.5,-1,1))^2)/SQRT(((50*POWER(80,POWER(COS(PI()*MOD(Calculator!$B$32/Calculator!$F$16,1)),2))+MIN(500,MAX(30,100*EXP(-0.3*'VSWR Calculator'!$C$24)*(1+3*ABS(MOD('VSWR Calculator'!$C$23/Calculator!$F$16/2,1)-0.5))))/'VSWR Calculator'!$C$25)+$C72)^2+(1500*ABS(SIN(2*PI()*MOD(Calculator!$B$32/Calculator!$F$16,1)))*IF(MOD(Calculator!$B$32/Calculator!$F$16,1)&lt;0.5,-1,1))^2)),2))</f>
        <v>—</v>
      </c>
      <c r="DB72" s="253" t="n">
        <f aca="false">IF(OR(Calculator!$E$17&lt;&gt;"YES",Calculator!$B$32&lt;Calculator!$G$17),"—",ROUND((1+SQRT(((50*POWER(80,POWER(COS(PI()*MOD(Calculator!$B$32/Calculator!$F$17,1)),2))+MIN(500,MAX(30,100*EXP(-0.3*'VSWR Calculator'!$C$24)*(1+3*ABS(MOD('VSWR Calculator'!$C$23/Calculator!$F$17/2,1)-0.5))))/'VSWR Calculator'!$C$25)-$C72)^2+(1500*ABS(SIN(2*PI()*MOD(Calculator!$B$32/Calculator!$F$17,1)))*IF(MOD(Calculator!$B$32/Calculator!$F$17,1)&lt;0.5,-1,1))^2)/SQRT(((50*POWER(80,POWER(COS(PI()*MOD(Calculator!$B$32/Calculator!$F$17,1)),2))+MIN(500,MAX(30,100*EXP(-0.3*'VSWR Calculator'!$C$24)*(1+3*ABS(MOD('VSWR Calculator'!$C$23/Calculator!$F$17/2,1)-0.5))))/'VSWR Calculator'!$C$25)+$C72)^2+(1500*ABS(SIN(2*PI()*MOD(Calculator!$B$32/Calculator!$F$17,1)))*IF(MOD(Calculator!$B$32/Calculator!$F$17,1)&lt;0.5,-1,1))^2))/(1-SQRT(((50*POWER(80,POWER(COS(PI()*MOD(Calculator!$B$32/Calculator!$F$17,1)),2))+MIN(500,MAX(30,100*EXP(-0.3*'VSWR Calculator'!$C$24)*(1+3*ABS(MOD('VSWR Calculator'!$C$23/Calculator!$F$17/2,1)-0.5))))/'VSWR Calculator'!$C$25)-$C72)^2+(1500*ABS(SIN(2*PI()*MOD(Calculator!$B$32/Calculator!$F$17,1)))*IF(MOD(Calculator!$B$32/Calculator!$F$17,1)&lt;0.5,-1,1))^2)/SQRT(((50*POWER(80,POWER(COS(PI()*MOD(Calculator!$B$32/Calculator!$F$17,1)),2))+MIN(500,MAX(30,100*EXP(-0.3*'VSWR Calculator'!$C$24)*(1+3*ABS(MOD('VSWR Calculator'!$C$23/Calculator!$F$17/2,1)-0.5))))/'VSWR Calculator'!$C$25)+$C72)^2+(1500*ABS(SIN(2*PI()*MOD(Calculator!$B$32/Calculator!$F$17,1)))*IF(MOD(Calculator!$B$32/Calculator!$F$17,1)&lt;0.5,-1,1))^2)),2))</f>
        <v>13.7</v>
      </c>
      <c r="DC72" s="253" t="str">
        <f aca="false">IF(OR(Calculator!$E$18&lt;&gt;"YES",Calculator!$B$32&lt;Calculator!$G$18),"—",ROUND((1+SQRT(((50*POWER(80,POWER(COS(PI()*MOD(Calculator!$B$32/Calculator!$F$18,1)),2))+MIN(500,MAX(30,100*EXP(-0.3*'VSWR Calculator'!$C$24)*(1+3*ABS(MOD('VSWR Calculator'!$C$23/Calculator!$F$18/2,1)-0.5))))/'VSWR Calculator'!$C$25)-$C72)^2+(1500*ABS(SIN(2*PI()*MOD(Calculator!$B$32/Calculator!$F$18,1)))*IF(MOD(Calculator!$B$32/Calculator!$F$18,1)&lt;0.5,-1,1))^2)/SQRT(((50*POWER(80,POWER(COS(PI()*MOD(Calculator!$B$32/Calculator!$F$18,1)),2))+MIN(500,MAX(30,100*EXP(-0.3*'VSWR Calculator'!$C$24)*(1+3*ABS(MOD('VSWR Calculator'!$C$23/Calculator!$F$18/2,1)-0.5))))/'VSWR Calculator'!$C$25)+$C72)^2+(1500*ABS(SIN(2*PI()*MOD(Calculator!$B$32/Calculator!$F$18,1)))*IF(MOD(Calculator!$B$32/Calculator!$F$18,1)&lt;0.5,-1,1))^2))/(1-SQRT(((50*POWER(80,POWER(COS(PI()*MOD(Calculator!$B$32/Calculator!$F$18,1)),2))+MIN(500,MAX(30,100*EXP(-0.3*'VSWR Calculator'!$C$24)*(1+3*ABS(MOD('VSWR Calculator'!$C$23/Calculator!$F$18/2,1)-0.5))))/'VSWR Calculator'!$C$25)-$C72)^2+(1500*ABS(SIN(2*PI()*MOD(Calculator!$B$32/Calculator!$F$18,1)))*IF(MOD(Calculator!$B$32/Calculator!$F$18,1)&lt;0.5,-1,1))^2)/SQRT(((50*POWER(80,POWER(COS(PI()*MOD(Calculator!$B$32/Calculator!$F$18,1)),2))+MIN(500,MAX(30,100*EXP(-0.3*'VSWR Calculator'!$C$24)*(1+3*ABS(MOD('VSWR Calculator'!$C$23/Calculator!$F$18/2,1)-0.5))))/'VSWR Calculator'!$C$25)+$C72)^2+(1500*ABS(SIN(2*PI()*MOD(Calculator!$B$32/Calculator!$F$18,1)))*IF(MOD(Calculator!$B$32/Calculator!$F$18,1)&lt;0.5,-1,1))^2)),2))</f>
        <v>—</v>
      </c>
      <c r="DD72" s="253" t="str">
        <f aca="false">IF(OR(Calculator!$E$19&lt;&gt;"YES",Calculator!$B$32&lt;Calculator!$G$19),"—",ROUND((1+SQRT(((50*POWER(80,POWER(COS(PI()*MOD(Calculator!$B$32/Calculator!$F$19,1)),2))+MIN(500,MAX(30,100*EXP(-0.3*'VSWR Calculator'!$C$24)*(1+3*ABS(MOD('VSWR Calculator'!$C$23/Calculator!$F$19/2,1)-0.5))))/'VSWR Calculator'!$C$25)-$C72)^2+(1500*ABS(SIN(2*PI()*MOD(Calculator!$B$32/Calculator!$F$19,1)))*IF(MOD(Calculator!$B$32/Calculator!$F$19,1)&lt;0.5,-1,1))^2)/SQRT(((50*POWER(80,POWER(COS(PI()*MOD(Calculator!$B$32/Calculator!$F$19,1)),2))+MIN(500,MAX(30,100*EXP(-0.3*'VSWR Calculator'!$C$24)*(1+3*ABS(MOD('VSWR Calculator'!$C$23/Calculator!$F$19/2,1)-0.5))))/'VSWR Calculator'!$C$25)+$C72)^2+(1500*ABS(SIN(2*PI()*MOD(Calculator!$B$32/Calculator!$F$19,1)))*IF(MOD(Calculator!$B$32/Calculator!$F$19,1)&lt;0.5,-1,1))^2))/(1-SQRT(((50*POWER(80,POWER(COS(PI()*MOD(Calculator!$B$32/Calculator!$F$19,1)),2))+MIN(500,MAX(30,100*EXP(-0.3*'VSWR Calculator'!$C$24)*(1+3*ABS(MOD('VSWR Calculator'!$C$23/Calculator!$F$19/2,1)-0.5))))/'VSWR Calculator'!$C$25)-$C72)^2+(1500*ABS(SIN(2*PI()*MOD(Calculator!$B$32/Calculator!$F$19,1)))*IF(MOD(Calculator!$B$32/Calculator!$F$19,1)&lt;0.5,-1,1))^2)/SQRT(((50*POWER(80,POWER(COS(PI()*MOD(Calculator!$B$32/Calculator!$F$19,1)),2))+MIN(500,MAX(30,100*EXP(-0.3*'VSWR Calculator'!$C$24)*(1+3*ABS(MOD('VSWR Calculator'!$C$23/Calculator!$F$19/2,1)-0.5))))/'VSWR Calculator'!$C$25)+$C72)^2+(1500*ABS(SIN(2*PI()*MOD(Calculator!$B$32/Calculator!$F$19,1)))*IF(MOD(Calculator!$B$32/Calculator!$F$19,1)&lt;0.5,-1,1))^2)),2))</f>
        <v>—</v>
      </c>
      <c r="DE72" s="253" t="str">
        <f aca="false">IF(OR(Calculator!$E$20&lt;&gt;"YES",Calculator!$B$32&lt;Calculator!$G$20),"—",ROUND((1+SQRT(((50*POWER(80,POWER(COS(PI()*MOD(Calculator!$B$32/Calculator!$F$20,1)),2))+MIN(500,MAX(30,100*EXP(-0.3*'VSWR Calculator'!$C$24)*(1+3*ABS(MOD('VSWR Calculator'!$C$23/Calculator!$F$20/2,1)-0.5))))/'VSWR Calculator'!$C$25)-$C72)^2+(1500*ABS(SIN(2*PI()*MOD(Calculator!$B$32/Calculator!$F$20,1)))*IF(MOD(Calculator!$B$32/Calculator!$F$20,1)&lt;0.5,-1,1))^2)/SQRT(((50*POWER(80,POWER(COS(PI()*MOD(Calculator!$B$32/Calculator!$F$20,1)),2))+MIN(500,MAX(30,100*EXP(-0.3*'VSWR Calculator'!$C$24)*(1+3*ABS(MOD('VSWR Calculator'!$C$23/Calculator!$F$20/2,1)-0.5))))/'VSWR Calculator'!$C$25)+$C72)^2+(1500*ABS(SIN(2*PI()*MOD(Calculator!$B$32/Calculator!$F$20,1)))*IF(MOD(Calculator!$B$32/Calculator!$F$20,1)&lt;0.5,-1,1))^2))/(1-SQRT(((50*POWER(80,POWER(COS(PI()*MOD(Calculator!$B$32/Calculator!$F$20,1)),2))+MIN(500,MAX(30,100*EXP(-0.3*'VSWR Calculator'!$C$24)*(1+3*ABS(MOD('VSWR Calculator'!$C$23/Calculator!$F$20/2,1)-0.5))))/'VSWR Calculator'!$C$25)-$C72)^2+(1500*ABS(SIN(2*PI()*MOD(Calculator!$B$32/Calculator!$F$20,1)))*IF(MOD(Calculator!$B$32/Calculator!$F$20,1)&lt;0.5,-1,1))^2)/SQRT(((50*POWER(80,POWER(COS(PI()*MOD(Calculator!$B$32/Calculator!$F$20,1)),2))+MIN(500,MAX(30,100*EXP(-0.3*'VSWR Calculator'!$C$24)*(1+3*ABS(MOD('VSWR Calculator'!$C$23/Calculator!$F$20/2,1)-0.5))))/'VSWR Calculator'!$C$25)+$C72)^2+(1500*ABS(SIN(2*PI()*MOD(Calculator!$B$32/Calculator!$F$20,1)))*IF(MOD(Calculator!$B$32/Calculator!$F$20,1)&lt;0.5,-1,1))^2)),2))</f>
        <v>—</v>
      </c>
      <c r="DF72" s="253" t="str">
        <f aca="false">IF(OR(Calculator!$E$21&lt;&gt;"YES",Calculator!$B$32&lt;Calculator!$G$21),"—",ROUND((1+SQRT(((50*POWER(80,POWER(COS(PI()*MOD(Calculator!$B$32/Calculator!$F$21,1)),2))+MIN(500,MAX(30,100*EXP(-0.3*'VSWR Calculator'!$C$24)*(1+3*ABS(MOD('VSWR Calculator'!$C$23/Calculator!$F$21/2,1)-0.5))))/'VSWR Calculator'!$C$25)-$C72)^2+(1500*ABS(SIN(2*PI()*MOD(Calculator!$B$32/Calculator!$F$21,1)))*IF(MOD(Calculator!$B$32/Calculator!$F$21,1)&lt;0.5,-1,1))^2)/SQRT(((50*POWER(80,POWER(COS(PI()*MOD(Calculator!$B$32/Calculator!$F$21,1)),2))+MIN(500,MAX(30,100*EXP(-0.3*'VSWR Calculator'!$C$24)*(1+3*ABS(MOD('VSWR Calculator'!$C$23/Calculator!$F$21/2,1)-0.5))))/'VSWR Calculator'!$C$25)+$C72)^2+(1500*ABS(SIN(2*PI()*MOD(Calculator!$B$32/Calculator!$F$21,1)))*IF(MOD(Calculator!$B$32/Calculator!$F$21,1)&lt;0.5,-1,1))^2))/(1-SQRT(((50*POWER(80,POWER(COS(PI()*MOD(Calculator!$B$32/Calculator!$F$21,1)),2))+MIN(500,MAX(30,100*EXP(-0.3*'VSWR Calculator'!$C$24)*(1+3*ABS(MOD('VSWR Calculator'!$C$23/Calculator!$F$21/2,1)-0.5))))/'VSWR Calculator'!$C$25)-$C72)^2+(1500*ABS(SIN(2*PI()*MOD(Calculator!$B$32/Calculator!$F$21,1)))*IF(MOD(Calculator!$B$32/Calculator!$F$21,1)&lt;0.5,-1,1))^2)/SQRT(((50*POWER(80,POWER(COS(PI()*MOD(Calculator!$B$32/Calculator!$F$21,1)),2))+MIN(500,MAX(30,100*EXP(-0.3*'VSWR Calculator'!$C$24)*(1+3*ABS(MOD('VSWR Calculator'!$C$23/Calculator!$F$21/2,1)-0.5))))/'VSWR Calculator'!$C$25)+$C72)^2+(1500*ABS(SIN(2*PI()*MOD(Calculator!$B$32/Calculator!$F$21,1)))*IF(MOD(Calculator!$B$32/Calculator!$F$21,1)&lt;0.5,-1,1))^2)),2))</f>
        <v>—</v>
      </c>
      <c r="DG72" s="253" t="str">
        <f aca="false">IF(OR(Calculator!$E$22&lt;&gt;"YES",Calculator!$B$32&lt;Calculator!$G$22),"—",ROUND((1+SQRT(((50*POWER(80,POWER(COS(PI()*MOD(Calculator!$B$32/Calculator!$F$22,1)),2))+MIN(500,MAX(30,100*EXP(-0.3*'VSWR Calculator'!$C$24)*(1+3*ABS(MOD('VSWR Calculator'!$C$23/Calculator!$F$22/2,1)-0.5))))/'VSWR Calculator'!$C$25)-$C72)^2+(1500*ABS(SIN(2*PI()*MOD(Calculator!$B$32/Calculator!$F$22,1)))*IF(MOD(Calculator!$B$32/Calculator!$F$22,1)&lt;0.5,-1,1))^2)/SQRT(((50*POWER(80,POWER(COS(PI()*MOD(Calculator!$B$32/Calculator!$F$22,1)),2))+MIN(500,MAX(30,100*EXP(-0.3*'VSWR Calculator'!$C$24)*(1+3*ABS(MOD('VSWR Calculator'!$C$23/Calculator!$F$22/2,1)-0.5))))/'VSWR Calculator'!$C$25)+$C72)^2+(1500*ABS(SIN(2*PI()*MOD(Calculator!$B$32/Calculator!$F$22,1)))*IF(MOD(Calculator!$B$32/Calculator!$F$22,1)&lt;0.5,-1,1))^2))/(1-SQRT(((50*POWER(80,POWER(COS(PI()*MOD(Calculator!$B$32/Calculator!$F$22,1)),2))+MIN(500,MAX(30,100*EXP(-0.3*'VSWR Calculator'!$C$24)*(1+3*ABS(MOD('VSWR Calculator'!$C$23/Calculator!$F$22/2,1)-0.5))))/'VSWR Calculator'!$C$25)-$C72)^2+(1500*ABS(SIN(2*PI()*MOD(Calculator!$B$32/Calculator!$F$22,1)))*IF(MOD(Calculator!$B$32/Calculator!$F$22,1)&lt;0.5,-1,1))^2)/SQRT(((50*POWER(80,POWER(COS(PI()*MOD(Calculator!$B$32/Calculator!$F$22,1)),2))+MIN(500,MAX(30,100*EXP(-0.3*'VSWR Calculator'!$C$24)*(1+3*ABS(MOD('VSWR Calculator'!$C$23/Calculator!$F$22/2,1)-0.5))))/'VSWR Calculator'!$C$25)+$C72)^2+(1500*ABS(SIN(2*PI()*MOD(Calculator!$B$32/Calculator!$F$22,1)))*IF(MOD(Calculator!$B$32/Calculator!$F$22,1)&lt;0.5,-1,1))^2)),2))</f>
        <v>—</v>
      </c>
      <c r="DH72" s="253" t="n">
        <f aca="false">IFERROR(ROUND((IF(ISNUMBER(CW72),CW72,0)+IF(ISNUMBER(CX72),CX72,0)+IF(ISNUMBER(CY72),CY72,0)+IF(ISNUMBER(CZ72),CZ72,0)+IF(ISNUMBER(DA72),DA72,0)+IF(ISNUMBER(DB72),DB72,0)+IF(ISNUMBER(DC72),DC72,0)+IF(ISNUMBER(DD72),DD72,0)+IF(ISNUMBER(DE72),DE72,0)+IF(ISNUMBER(DF72),DF72,0)+IF(ISNUMBER(DG72),DG72,0))/(IF(ISNUMBER(CW72),1,0)+IF(ISNUMBER(CX72),1,0)+IF(ISNUMBER(CY72),1,0)+IF(ISNUMBER(CZ72),1,0)+IF(ISNUMBER(DA72),1,0)+IF(ISNUMBER(DB72),1,0)+IF(ISNUMBER(DC72),1,0)+IF(ISNUMBER(DD72),1,0)+IF(ISNUMBER(DE72),1,0)+IF(ISNUMBER(DF72),1,0)+IF(ISNUMBER(DG72),1,0)),4),"")</f>
        <v>8.04</v>
      </c>
      <c r="DI72" s="253" t="str">
        <f aca="false">IF(OR(Calculator!$E$12&lt;&gt;"YES",Calculator!$B$33&lt;Calculator!$G$12),"—",ROUND((1+SQRT(((50*POWER(80,POWER(COS(PI()*MOD(Calculator!$B$33/Calculator!$F$12,1)),2))+MIN(500,MAX(30,100*EXP(-0.3*'VSWR Calculator'!$C$24)*(1+3*ABS(MOD('VSWR Calculator'!$C$23/Calculator!$F$12/2,1)-0.5))))/'VSWR Calculator'!$C$25)-$C72)^2+(1500*ABS(SIN(2*PI()*MOD(Calculator!$B$33/Calculator!$F$12,1)))*IF(MOD(Calculator!$B$33/Calculator!$F$12,1)&lt;0.5,-1,1))^2)/SQRT(((50*POWER(80,POWER(COS(PI()*MOD(Calculator!$B$33/Calculator!$F$12,1)),2))+MIN(500,MAX(30,100*EXP(-0.3*'VSWR Calculator'!$C$24)*(1+3*ABS(MOD('VSWR Calculator'!$C$23/Calculator!$F$12/2,1)-0.5))))/'VSWR Calculator'!$C$25)+$C72)^2+(1500*ABS(SIN(2*PI()*MOD(Calculator!$B$33/Calculator!$F$12,1)))*IF(MOD(Calculator!$B$33/Calculator!$F$12,1)&lt;0.5,-1,1))^2))/(1-SQRT(((50*POWER(80,POWER(COS(PI()*MOD(Calculator!$B$33/Calculator!$F$12,1)),2))+MIN(500,MAX(30,100*EXP(-0.3*'VSWR Calculator'!$C$24)*(1+3*ABS(MOD('VSWR Calculator'!$C$23/Calculator!$F$12/2,1)-0.5))))/'VSWR Calculator'!$C$25)-$C72)^2+(1500*ABS(SIN(2*PI()*MOD(Calculator!$B$33/Calculator!$F$12,1)))*IF(MOD(Calculator!$B$33/Calculator!$F$12,1)&lt;0.5,-1,1))^2)/SQRT(((50*POWER(80,POWER(COS(PI()*MOD(Calculator!$B$33/Calculator!$F$12,1)),2))+MIN(500,MAX(30,100*EXP(-0.3*'VSWR Calculator'!$C$24)*(1+3*ABS(MOD('VSWR Calculator'!$C$23/Calculator!$F$12/2,1)-0.5))))/'VSWR Calculator'!$C$25)+$C72)^2+(1500*ABS(SIN(2*PI()*MOD(Calculator!$B$33/Calculator!$F$12,1)))*IF(MOD(Calculator!$B$33/Calculator!$F$12,1)&lt;0.5,-1,1))^2)),2))</f>
        <v>—</v>
      </c>
      <c r="DJ72" s="253" t="str">
        <f aca="false">IF(OR(Calculator!$E$13&lt;&gt;"YES",Calculator!$B$33&lt;Calculator!$G$13),"—",ROUND((1+SQRT(((50*POWER(80,POWER(COS(PI()*MOD(Calculator!$B$33/Calculator!$F$13,1)),2))+MIN(500,MAX(30,100*EXP(-0.3*'VSWR Calculator'!$C$24)*(1+3*ABS(MOD('VSWR Calculator'!$C$23/Calculator!$F$13/2,1)-0.5))))/'VSWR Calculator'!$C$25)-$C72)^2+(1500*ABS(SIN(2*PI()*MOD(Calculator!$B$33/Calculator!$F$13,1)))*IF(MOD(Calculator!$B$33/Calculator!$F$13,1)&lt;0.5,-1,1))^2)/SQRT(((50*POWER(80,POWER(COS(PI()*MOD(Calculator!$B$33/Calculator!$F$13,1)),2))+MIN(500,MAX(30,100*EXP(-0.3*'VSWR Calculator'!$C$24)*(1+3*ABS(MOD('VSWR Calculator'!$C$23/Calculator!$F$13/2,1)-0.5))))/'VSWR Calculator'!$C$25)+$C72)^2+(1500*ABS(SIN(2*PI()*MOD(Calculator!$B$33/Calculator!$F$13,1)))*IF(MOD(Calculator!$B$33/Calculator!$F$13,1)&lt;0.5,-1,1))^2))/(1-SQRT(((50*POWER(80,POWER(COS(PI()*MOD(Calculator!$B$33/Calculator!$F$13,1)),2))+MIN(500,MAX(30,100*EXP(-0.3*'VSWR Calculator'!$C$24)*(1+3*ABS(MOD('VSWR Calculator'!$C$23/Calculator!$F$13/2,1)-0.5))))/'VSWR Calculator'!$C$25)-$C72)^2+(1500*ABS(SIN(2*PI()*MOD(Calculator!$B$33/Calculator!$F$13,1)))*IF(MOD(Calculator!$B$33/Calculator!$F$13,1)&lt;0.5,-1,1))^2)/SQRT(((50*POWER(80,POWER(COS(PI()*MOD(Calculator!$B$33/Calculator!$F$13,1)),2))+MIN(500,MAX(30,100*EXP(-0.3*'VSWR Calculator'!$C$24)*(1+3*ABS(MOD('VSWR Calculator'!$C$23/Calculator!$F$13/2,1)-0.5))))/'VSWR Calculator'!$C$25)+$C72)^2+(1500*ABS(SIN(2*PI()*MOD(Calculator!$B$33/Calculator!$F$13,1)))*IF(MOD(Calculator!$B$33/Calculator!$F$13,1)&lt;0.5,-1,1))^2)),2))</f>
        <v>—</v>
      </c>
      <c r="DK72" s="253" t="str">
        <f aca="false">IF(OR(Calculator!$E$14&lt;&gt;"YES",Calculator!$B$33&lt;Calculator!$G$14),"—",ROUND((1+SQRT(((50*POWER(80,POWER(COS(PI()*MOD(Calculator!$B$33/Calculator!$F$14,1)),2))+MIN(500,MAX(30,100*EXP(-0.3*'VSWR Calculator'!$C$24)*(1+3*ABS(MOD('VSWR Calculator'!$C$23/Calculator!$F$14/2,1)-0.5))))/'VSWR Calculator'!$C$25)-$C72)^2+(1500*ABS(SIN(2*PI()*MOD(Calculator!$B$33/Calculator!$F$14,1)))*IF(MOD(Calculator!$B$33/Calculator!$F$14,1)&lt;0.5,-1,1))^2)/SQRT(((50*POWER(80,POWER(COS(PI()*MOD(Calculator!$B$33/Calculator!$F$14,1)),2))+MIN(500,MAX(30,100*EXP(-0.3*'VSWR Calculator'!$C$24)*(1+3*ABS(MOD('VSWR Calculator'!$C$23/Calculator!$F$14/2,1)-0.5))))/'VSWR Calculator'!$C$25)+$C72)^2+(1500*ABS(SIN(2*PI()*MOD(Calculator!$B$33/Calculator!$F$14,1)))*IF(MOD(Calculator!$B$33/Calculator!$F$14,1)&lt;0.5,-1,1))^2))/(1-SQRT(((50*POWER(80,POWER(COS(PI()*MOD(Calculator!$B$33/Calculator!$F$14,1)),2))+MIN(500,MAX(30,100*EXP(-0.3*'VSWR Calculator'!$C$24)*(1+3*ABS(MOD('VSWR Calculator'!$C$23/Calculator!$F$14/2,1)-0.5))))/'VSWR Calculator'!$C$25)-$C72)^2+(1500*ABS(SIN(2*PI()*MOD(Calculator!$B$33/Calculator!$F$14,1)))*IF(MOD(Calculator!$B$33/Calculator!$F$14,1)&lt;0.5,-1,1))^2)/SQRT(((50*POWER(80,POWER(COS(PI()*MOD(Calculator!$B$33/Calculator!$F$14,1)),2))+MIN(500,MAX(30,100*EXP(-0.3*'VSWR Calculator'!$C$24)*(1+3*ABS(MOD('VSWR Calculator'!$C$23/Calculator!$F$14/2,1)-0.5))))/'VSWR Calculator'!$C$25)+$C72)^2+(1500*ABS(SIN(2*PI()*MOD(Calculator!$B$33/Calculator!$F$14,1)))*IF(MOD(Calculator!$B$33/Calculator!$F$14,1)&lt;0.5,-1,1))^2)),2))</f>
        <v>—</v>
      </c>
      <c r="DL72" s="253" t="n">
        <f aca="false">IF(OR(Calculator!$E$15&lt;&gt;"YES",Calculator!$B$33&lt;Calculator!$G$15),"—",ROUND((1+SQRT(((50*POWER(80,POWER(COS(PI()*MOD(Calculator!$B$33/Calculator!$F$15,1)),2))+MIN(500,MAX(30,100*EXP(-0.3*'VSWR Calculator'!$C$24)*(1+3*ABS(MOD('VSWR Calculator'!$C$23/Calculator!$F$15/2,1)-0.5))))/'VSWR Calculator'!$C$25)-$C72)^2+(1500*ABS(SIN(2*PI()*MOD(Calculator!$B$33/Calculator!$F$15,1)))*IF(MOD(Calculator!$B$33/Calculator!$F$15,1)&lt;0.5,-1,1))^2)/SQRT(((50*POWER(80,POWER(COS(PI()*MOD(Calculator!$B$33/Calculator!$F$15,1)),2))+MIN(500,MAX(30,100*EXP(-0.3*'VSWR Calculator'!$C$24)*(1+3*ABS(MOD('VSWR Calculator'!$C$23/Calculator!$F$15/2,1)-0.5))))/'VSWR Calculator'!$C$25)+$C72)^2+(1500*ABS(SIN(2*PI()*MOD(Calculator!$B$33/Calculator!$F$15,1)))*IF(MOD(Calculator!$B$33/Calculator!$F$15,1)&lt;0.5,-1,1))^2))/(1-SQRT(((50*POWER(80,POWER(COS(PI()*MOD(Calculator!$B$33/Calculator!$F$15,1)),2))+MIN(500,MAX(30,100*EXP(-0.3*'VSWR Calculator'!$C$24)*(1+3*ABS(MOD('VSWR Calculator'!$C$23/Calculator!$F$15/2,1)-0.5))))/'VSWR Calculator'!$C$25)-$C72)^2+(1500*ABS(SIN(2*PI()*MOD(Calculator!$B$33/Calculator!$F$15,1)))*IF(MOD(Calculator!$B$33/Calculator!$F$15,1)&lt;0.5,-1,1))^2)/SQRT(((50*POWER(80,POWER(COS(PI()*MOD(Calculator!$B$33/Calculator!$F$15,1)),2))+MIN(500,MAX(30,100*EXP(-0.3*'VSWR Calculator'!$C$24)*(1+3*ABS(MOD('VSWR Calculator'!$C$23/Calculator!$F$15/2,1)-0.5))))/'VSWR Calculator'!$C$25)+$C72)^2+(1500*ABS(SIN(2*PI()*MOD(Calculator!$B$33/Calculator!$F$15,1)))*IF(MOD(Calculator!$B$33/Calculator!$F$15,1)&lt;0.5,-1,1))^2)),2))</f>
        <v>2.51</v>
      </c>
      <c r="DM72" s="253" t="str">
        <f aca="false">IF(OR(Calculator!$E$16&lt;&gt;"YES",Calculator!$B$33&lt;Calculator!$G$16),"—",ROUND((1+SQRT(((50*POWER(80,POWER(COS(PI()*MOD(Calculator!$B$33/Calculator!$F$16,1)),2))+MIN(500,MAX(30,100*EXP(-0.3*'VSWR Calculator'!$C$24)*(1+3*ABS(MOD('VSWR Calculator'!$C$23/Calculator!$F$16/2,1)-0.5))))/'VSWR Calculator'!$C$25)-$C72)^2+(1500*ABS(SIN(2*PI()*MOD(Calculator!$B$33/Calculator!$F$16,1)))*IF(MOD(Calculator!$B$33/Calculator!$F$16,1)&lt;0.5,-1,1))^2)/SQRT(((50*POWER(80,POWER(COS(PI()*MOD(Calculator!$B$33/Calculator!$F$16,1)),2))+MIN(500,MAX(30,100*EXP(-0.3*'VSWR Calculator'!$C$24)*(1+3*ABS(MOD('VSWR Calculator'!$C$23/Calculator!$F$16/2,1)-0.5))))/'VSWR Calculator'!$C$25)+$C72)^2+(1500*ABS(SIN(2*PI()*MOD(Calculator!$B$33/Calculator!$F$16,1)))*IF(MOD(Calculator!$B$33/Calculator!$F$16,1)&lt;0.5,-1,1))^2))/(1-SQRT(((50*POWER(80,POWER(COS(PI()*MOD(Calculator!$B$33/Calculator!$F$16,1)),2))+MIN(500,MAX(30,100*EXP(-0.3*'VSWR Calculator'!$C$24)*(1+3*ABS(MOD('VSWR Calculator'!$C$23/Calculator!$F$16/2,1)-0.5))))/'VSWR Calculator'!$C$25)-$C72)^2+(1500*ABS(SIN(2*PI()*MOD(Calculator!$B$33/Calculator!$F$16,1)))*IF(MOD(Calculator!$B$33/Calculator!$F$16,1)&lt;0.5,-1,1))^2)/SQRT(((50*POWER(80,POWER(COS(PI()*MOD(Calculator!$B$33/Calculator!$F$16,1)),2))+MIN(500,MAX(30,100*EXP(-0.3*'VSWR Calculator'!$C$24)*(1+3*ABS(MOD('VSWR Calculator'!$C$23/Calculator!$F$16/2,1)-0.5))))/'VSWR Calculator'!$C$25)+$C72)^2+(1500*ABS(SIN(2*PI()*MOD(Calculator!$B$33/Calculator!$F$16,1)))*IF(MOD(Calculator!$B$33/Calculator!$F$16,1)&lt;0.5,-1,1))^2)),2))</f>
        <v>—</v>
      </c>
      <c r="DN72" s="253" t="n">
        <f aca="false">IF(OR(Calculator!$E$17&lt;&gt;"YES",Calculator!$B$33&lt;Calculator!$G$17),"—",ROUND((1+SQRT(((50*POWER(80,POWER(COS(PI()*MOD(Calculator!$B$33/Calculator!$F$17,1)),2))+MIN(500,MAX(30,100*EXP(-0.3*'VSWR Calculator'!$C$24)*(1+3*ABS(MOD('VSWR Calculator'!$C$23/Calculator!$F$17/2,1)-0.5))))/'VSWR Calculator'!$C$25)-$C72)^2+(1500*ABS(SIN(2*PI()*MOD(Calculator!$B$33/Calculator!$F$17,1)))*IF(MOD(Calculator!$B$33/Calculator!$F$17,1)&lt;0.5,-1,1))^2)/SQRT(((50*POWER(80,POWER(COS(PI()*MOD(Calculator!$B$33/Calculator!$F$17,1)),2))+MIN(500,MAX(30,100*EXP(-0.3*'VSWR Calculator'!$C$24)*(1+3*ABS(MOD('VSWR Calculator'!$C$23/Calculator!$F$17/2,1)-0.5))))/'VSWR Calculator'!$C$25)+$C72)^2+(1500*ABS(SIN(2*PI()*MOD(Calculator!$B$33/Calculator!$F$17,1)))*IF(MOD(Calculator!$B$33/Calculator!$F$17,1)&lt;0.5,-1,1))^2))/(1-SQRT(((50*POWER(80,POWER(COS(PI()*MOD(Calculator!$B$33/Calculator!$F$17,1)),2))+MIN(500,MAX(30,100*EXP(-0.3*'VSWR Calculator'!$C$24)*(1+3*ABS(MOD('VSWR Calculator'!$C$23/Calculator!$F$17/2,1)-0.5))))/'VSWR Calculator'!$C$25)-$C72)^2+(1500*ABS(SIN(2*PI()*MOD(Calculator!$B$33/Calculator!$F$17,1)))*IF(MOD(Calculator!$B$33/Calculator!$F$17,1)&lt;0.5,-1,1))^2)/SQRT(((50*POWER(80,POWER(COS(PI()*MOD(Calculator!$B$33/Calculator!$F$17,1)),2))+MIN(500,MAX(30,100*EXP(-0.3*'VSWR Calculator'!$C$24)*(1+3*ABS(MOD('VSWR Calculator'!$C$23/Calculator!$F$17/2,1)-0.5))))/'VSWR Calculator'!$C$25)+$C72)^2+(1500*ABS(SIN(2*PI()*MOD(Calculator!$B$33/Calculator!$F$17,1)))*IF(MOD(Calculator!$B$33/Calculator!$F$17,1)&lt;0.5,-1,1))^2)),2))</f>
        <v>14.89</v>
      </c>
      <c r="DO72" s="253" t="str">
        <f aca="false">IF(OR(Calculator!$E$18&lt;&gt;"YES",Calculator!$B$33&lt;Calculator!$G$18),"—",ROUND((1+SQRT(((50*POWER(80,POWER(COS(PI()*MOD(Calculator!$B$33/Calculator!$F$18,1)),2))+MIN(500,MAX(30,100*EXP(-0.3*'VSWR Calculator'!$C$24)*(1+3*ABS(MOD('VSWR Calculator'!$C$23/Calculator!$F$18/2,1)-0.5))))/'VSWR Calculator'!$C$25)-$C72)^2+(1500*ABS(SIN(2*PI()*MOD(Calculator!$B$33/Calculator!$F$18,1)))*IF(MOD(Calculator!$B$33/Calculator!$F$18,1)&lt;0.5,-1,1))^2)/SQRT(((50*POWER(80,POWER(COS(PI()*MOD(Calculator!$B$33/Calculator!$F$18,1)),2))+MIN(500,MAX(30,100*EXP(-0.3*'VSWR Calculator'!$C$24)*(1+3*ABS(MOD('VSWR Calculator'!$C$23/Calculator!$F$18/2,1)-0.5))))/'VSWR Calculator'!$C$25)+$C72)^2+(1500*ABS(SIN(2*PI()*MOD(Calculator!$B$33/Calculator!$F$18,1)))*IF(MOD(Calculator!$B$33/Calculator!$F$18,1)&lt;0.5,-1,1))^2))/(1-SQRT(((50*POWER(80,POWER(COS(PI()*MOD(Calculator!$B$33/Calculator!$F$18,1)),2))+MIN(500,MAX(30,100*EXP(-0.3*'VSWR Calculator'!$C$24)*(1+3*ABS(MOD('VSWR Calculator'!$C$23/Calculator!$F$18/2,1)-0.5))))/'VSWR Calculator'!$C$25)-$C72)^2+(1500*ABS(SIN(2*PI()*MOD(Calculator!$B$33/Calculator!$F$18,1)))*IF(MOD(Calculator!$B$33/Calculator!$F$18,1)&lt;0.5,-1,1))^2)/SQRT(((50*POWER(80,POWER(COS(PI()*MOD(Calculator!$B$33/Calculator!$F$18,1)),2))+MIN(500,MAX(30,100*EXP(-0.3*'VSWR Calculator'!$C$24)*(1+3*ABS(MOD('VSWR Calculator'!$C$23/Calculator!$F$18/2,1)-0.5))))/'VSWR Calculator'!$C$25)+$C72)^2+(1500*ABS(SIN(2*PI()*MOD(Calculator!$B$33/Calculator!$F$18,1)))*IF(MOD(Calculator!$B$33/Calculator!$F$18,1)&lt;0.5,-1,1))^2)),2))</f>
        <v>—</v>
      </c>
      <c r="DP72" s="253" t="str">
        <f aca="false">IF(OR(Calculator!$E$19&lt;&gt;"YES",Calculator!$B$33&lt;Calculator!$G$19),"—",ROUND((1+SQRT(((50*POWER(80,POWER(COS(PI()*MOD(Calculator!$B$33/Calculator!$F$19,1)),2))+MIN(500,MAX(30,100*EXP(-0.3*'VSWR Calculator'!$C$24)*(1+3*ABS(MOD('VSWR Calculator'!$C$23/Calculator!$F$19/2,1)-0.5))))/'VSWR Calculator'!$C$25)-$C72)^2+(1500*ABS(SIN(2*PI()*MOD(Calculator!$B$33/Calculator!$F$19,1)))*IF(MOD(Calculator!$B$33/Calculator!$F$19,1)&lt;0.5,-1,1))^2)/SQRT(((50*POWER(80,POWER(COS(PI()*MOD(Calculator!$B$33/Calculator!$F$19,1)),2))+MIN(500,MAX(30,100*EXP(-0.3*'VSWR Calculator'!$C$24)*(1+3*ABS(MOD('VSWR Calculator'!$C$23/Calculator!$F$19/2,1)-0.5))))/'VSWR Calculator'!$C$25)+$C72)^2+(1500*ABS(SIN(2*PI()*MOD(Calculator!$B$33/Calculator!$F$19,1)))*IF(MOD(Calculator!$B$33/Calculator!$F$19,1)&lt;0.5,-1,1))^2))/(1-SQRT(((50*POWER(80,POWER(COS(PI()*MOD(Calculator!$B$33/Calculator!$F$19,1)),2))+MIN(500,MAX(30,100*EXP(-0.3*'VSWR Calculator'!$C$24)*(1+3*ABS(MOD('VSWR Calculator'!$C$23/Calculator!$F$19/2,1)-0.5))))/'VSWR Calculator'!$C$25)-$C72)^2+(1500*ABS(SIN(2*PI()*MOD(Calculator!$B$33/Calculator!$F$19,1)))*IF(MOD(Calculator!$B$33/Calculator!$F$19,1)&lt;0.5,-1,1))^2)/SQRT(((50*POWER(80,POWER(COS(PI()*MOD(Calculator!$B$33/Calculator!$F$19,1)),2))+MIN(500,MAX(30,100*EXP(-0.3*'VSWR Calculator'!$C$24)*(1+3*ABS(MOD('VSWR Calculator'!$C$23/Calculator!$F$19/2,1)-0.5))))/'VSWR Calculator'!$C$25)+$C72)^2+(1500*ABS(SIN(2*PI()*MOD(Calculator!$B$33/Calculator!$F$19,1)))*IF(MOD(Calculator!$B$33/Calculator!$F$19,1)&lt;0.5,-1,1))^2)),2))</f>
        <v>—</v>
      </c>
      <c r="DQ72" s="253" t="str">
        <f aca="false">IF(OR(Calculator!$E$20&lt;&gt;"YES",Calculator!$B$33&lt;Calculator!$G$20),"—",ROUND((1+SQRT(((50*POWER(80,POWER(COS(PI()*MOD(Calculator!$B$33/Calculator!$F$20,1)),2))+MIN(500,MAX(30,100*EXP(-0.3*'VSWR Calculator'!$C$24)*(1+3*ABS(MOD('VSWR Calculator'!$C$23/Calculator!$F$20/2,1)-0.5))))/'VSWR Calculator'!$C$25)-$C72)^2+(1500*ABS(SIN(2*PI()*MOD(Calculator!$B$33/Calculator!$F$20,1)))*IF(MOD(Calculator!$B$33/Calculator!$F$20,1)&lt;0.5,-1,1))^2)/SQRT(((50*POWER(80,POWER(COS(PI()*MOD(Calculator!$B$33/Calculator!$F$20,1)),2))+MIN(500,MAX(30,100*EXP(-0.3*'VSWR Calculator'!$C$24)*(1+3*ABS(MOD('VSWR Calculator'!$C$23/Calculator!$F$20/2,1)-0.5))))/'VSWR Calculator'!$C$25)+$C72)^2+(1500*ABS(SIN(2*PI()*MOD(Calculator!$B$33/Calculator!$F$20,1)))*IF(MOD(Calculator!$B$33/Calculator!$F$20,1)&lt;0.5,-1,1))^2))/(1-SQRT(((50*POWER(80,POWER(COS(PI()*MOD(Calculator!$B$33/Calculator!$F$20,1)),2))+MIN(500,MAX(30,100*EXP(-0.3*'VSWR Calculator'!$C$24)*(1+3*ABS(MOD('VSWR Calculator'!$C$23/Calculator!$F$20/2,1)-0.5))))/'VSWR Calculator'!$C$25)-$C72)^2+(1500*ABS(SIN(2*PI()*MOD(Calculator!$B$33/Calculator!$F$20,1)))*IF(MOD(Calculator!$B$33/Calculator!$F$20,1)&lt;0.5,-1,1))^2)/SQRT(((50*POWER(80,POWER(COS(PI()*MOD(Calculator!$B$33/Calculator!$F$20,1)),2))+MIN(500,MAX(30,100*EXP(-0.3*'VSWR Calculator'!$C$24)*(1+3*ABS(MOD('VSWR Calculator'!$C$23/Calculator!$F$20/2,1)-0.5))))/'VSWR Calculator'!$C$25)+$C72)^2+(1500*ABS(SIN(2*PI()*MOD(Calculator!$B$33/Calculator!$F$20,1)))*IF(MOD(Calculator!$B$33/Calculator!$F$20,1)&lt;0.5,-1,1))^2)),2))</f>
        <v>—</v>
      </c>
      <c r="DR72" s="253" t="str">
        <f aca="false">IF(OR(Calculator!$E$21&lt;&gt;"YES",Calculator!$B$33&lt;Calculator!$G$21),"—",ROUND((1+SQRT(((50*POWER(80,POWER(COS(PI()*MOD(Calculator!$B$33/Calculator!$F$21,1)),2))+MIN(500,MAX(30,100*EXP(-0.3*'VSWR Calculator'!$C$24)*(1+3*ABS(MOD('VSWR Calculator'!$C$23/Calculator!$F$21/2,1)-0.5))))/'VSWR Calculator'!$C$25)-$C72)^2+(1500*ABS(SIN(2*PI()*MOD(Calculator!$B$33/Calculator!$F$21,1)))*IF(MOD(Calculator!$B$33/Calculator!$F$21,1)&lt;0.5,-1,1))^2)/SQRT(((50*POWER(80,POWER(COS(PI()*MOD(Calculator!$B$33/Calculator!$F$21,1)),2))+MIN(500,MAX(30,100*EXP(-0.3*'VSWR Calculator'!$C$24)*(1+3*ABS(MOD('VSWR Calculator'!$C$23/Calculator!$F$21/2,1)-0.5))))/'VSWR Calculator'!$C$25)+$C72)^2+(1500*ABS(SIN(2*PI()*MOD(Calculator!$B$33/Calculator!$F$21,1)))*IF(MOD(Calculator!$B$33/Calculator!$F$21,1)&lt;0.5,-1,1))^2))/(1-SQRT(((50*POWER(80,POWER(COS(PI()*MOD(Calculator!$B$33/Calculator!$F$21,1)),2))+MIN(500,MAX(30,100*EXP(-0.3*'VSWR Calculator'!$C$24)*(1+3*ABS(MOD('VSWR Calculator'!$C$23/Calculator!$F$21/2,1)-0.5))))/'VSWR Calculator'!$C$25)-$C72)^2+(1500*ABS(SIN(2*PI()*MOD(Calculator!$B$33/Calculator!$F$21,1)))*IF(MOD(Calculator!$B$33/Calculator!$F$21,1)&lt;0.5,-1,1))^2)/SQRT(((50*POWER(80,POWER(COS(PI()*MOD(Calculator!$B$33/Calculator!$F$21,1)),2))+MIN(500,MAX(30,100*EXP(-0.3*'VSWR Calculator'!$C$24)*(1+3*ABS(MOD('VSWR Calculator'!$C$23/Calculator!$F$21/2,1)-0.5))))/'VSWR Calculator'!$C$25)+$C72)^2+(1500*ABS(SIN(2*PI()*MOD(Calculator!$B$33/Calculator!$F$21,1)))*IF(MOD(Calculator!$B$33/Calculator!$F$21,1)&lt;0.5,-1,1))^2)),2))</f>
        <v>—</v>
      </c>
      <c r="DS72" s="253" t="str">
        <f aca="false">IF(OR(Calculator!$E$22&lt;&gt;"YES",Calculator!$B$33&lt;Calculator!$G$22),"—",ROUND((1+SQRT(((50*POWER(80,POWER(COS(PI()*MOD(Calculator!$B$33/Calculator!$F$22,1)),2))+MIN(500,MAX(30,100*EXP(-0.3*'VSWR Calculator'!$C$24)*(1+3*ABS(MOD('VSWR Calculator'!$C$23/Calculator!$F$22/2,1)-0.5))))/'VSWR Calculator'!$C$25)-$C72)^2+(1500*ABS(SIN(2*PI()*MOD(Calculator!$B$33/Calculator!$F$22,1)))*IF(MOD(Calculator!$B$33/Calculator!$F$22,1)&lt;0.5,-1,1))^2)/SQRT(((50*POWER(80,POWER(COS(PI()*MOD(Calculator!$B$33/Calculator!$F$22,1)),2))+MIN(500,MAX(30,100*EXP(-0.3*'VSWR Calculator'!$C$24)*(1+3*ABS(MOD('VSWR Calculator'!$C$23/Calculator!$F$22/2,1)-0.5))))/'VSWR Calculator'!$C$25)+$C72)^2+(1500*ABS(SIN(2*PI()*MOD(Calculator!$B$33/Calculator!$F$22,1)))*IF(MOD(Calculator!$B$33/Calculator!$F$22,1)&lt;0.5,-1,1))^2))/(1-SQRT(((50*POWER(80,POWER(COS(PI()*MOD(Calculator!$B$33/Calculator!$F$22,1)),2))+MIN(500,MAX(30,100*EXP(-0.3*'VSWR Calculator'!$C$24)*(1+3*ABS(MOD('VSWR Calculator'!$C$23/Calculator!$F$22/2,1)-0.5))))/'VSWR Calculator'!$C$25)-$C72)^2+(1500*ABS(SIN(2*PI()*MOD(Calculator!$B$33/Calculator!$F$22,1)))*IF(MOD(Calculator!$B$33/Calculator!$F$22,1)&lt;0.5,-1,1))^2)/SQRT(((50*POWER(80,POWER(COS(PI()*MOD(Calculator!$B$33/Calculator!$F$22,1)),2))+MIN(500,MAX(30,100*EXP(-0.3*'VSWR Calculator'!$C$24)*(1+3*ABS(MOD('VSWR Calculator'!$C$23/Calculator!$F$22/2,1)-0.5))))/'VSWR Calculator'!$C$25)+$C72)^2+(1500*ABS(SIN(2*PI()*MOD(Calculator!$B$33/Calculator!$F$22,1)))*IF(MOD(Calculator!$B$33/Calculator!$F$22,1)&lt;0.5,-1,1))^2)),2))</f>
        <v>—</v>
      </c>
      <c r="DT72" s="253" t="n">
        <f aca="false">IFERROR(ROUND((IF(ISNUMBER(DI72),DI72,0)+IF(ISNUMBER(DJ72),DJ72,0)+IF(ISNUMBER(DK72),DK72,0)+IF(ISNUMBER(DL72),DL72,0)+IF(ISNUMBER(DM72),DM72,0)+IF(ISNUMBER(DN72),DN72,0)+IF(ISNUMBER(DO72),DO72,0)+IF(ISNUMBER(DP72),DP72,0)+IF(ISNUMBER(DQ72),DQ72,0)+IF(ISNUMBER(DR72),DR72,0)+IF(ISNUMBER(DS72),DS72,0))/(IF(ISNUMBER(DI72),1,0)+IF(ISNUMBER(DJ72),1,0)+IF(ISNUMBER(DK72),1,0)+IF(ISNUMBER(DL72),1,0)+IF(ISNUMBER(DM72),1,0)+IF(ISNUMBER(DN72),1,0)+IF(ISNUMBER(DO72),1,0)+IF(ISNUMBER(DP72),1,0)+IF(ISNUMBER(DQ72),1,0)+IF(ISNUMBER(DR72),1,0)+IF(ISNUMBER(DS72),1,0)),4),"")</f>
        <v>8.7</v>
      </c>
      <c r="DU72" s="300" t="str">
        <f aca="false">IF(OR(Calculator!$E$12&lt;&gt;"YES",Calculator!$B$34&lt;Calculator!$G$12),"—",ROUND((1+SQRT(((50*POWER(80,POWER(COS(PI()*MOD(Calculator!$B$34/Calculator!$F$12,1)),2))-$C72)^2+(1500*ABS(SIN(2*PI()*MOD(Calculator!$B$34/Calculator!$F$12,1)))*IF(MOD(Calculator!$B$34/Calculator!$F$12,1)&lt;0.5,-1,1))^2)/((50*POWER(80,POWER(COS(PI()*MOD(Calculator!$B$34/Calculator!$F$12,1)),2))+$C72)^2+(1500*ABS(SIN(2*PI()*MOD(Calculator!$B$34/Calculator!$F$12,1)))*IF(MOD(Calculator!$B$34/Calculator!$F$12,1)&lt;0.5,-1,1))^2)))/(1-SQRT(((50*POWER(80,POWER(COS(PI()*MOD(Calculator!$B$34/Calculator!$F$12,1)),2))-$C72)^2+(1500*ABS(SIN(2*PI()*MOD(Calculator!$B$34/Calculator!$F$12,1)))*IF(MOD(Calculator!$B$34/Calculator!$F$12,1)&lt;0.5,-1,1))^2)/((50*POWER(80,POWER(COS(PI()*MOD(Calculator!$B$34/Calculator!$F$12,1)),2))+$C72)^2+(1500*ABS(SIN(2*PI()*MOD(Calculator!$B$34/Calculator!$F$12,1)))*IF(MOD(Calculator!$B$34/Calculator!$F$12,1)&lt;0.5,-1,1))^2))),2))</f>
        <v>—</v>
      </c>
      <c r="DV72" s="300" t="str">
        <f aca="false">IF(OR(Calculator!$E$13&lt;&gt;"YES",Calculator!$B$34&lt;Calculator!$G$13),"—",ROUND((1+SQRT(((50*POWER(80,POWER(COS(PI()*MOD(Calculator!$B$34/Calculator!$F$13,1)),2))-$C72)^2+(1500*ABS(SIN(2*PI()*MOD(Calculator!$B$34/Calculator!$F$13,1)))*IF(MOD(Calculator!$B$34/Calculator!$F$13,1)&lt;0.5,-1,1))^2)/((50*POWER(80,POWER(COS(PI()*MOD(Calculator!$B$34/Calculator!$F$13,1)),2))+$C72)^2+(1500*ABS(SIN(2*PI()*MOD(Calculator!$B$34/Calculator!$F$13,1)))*IF(MOD(Calculator!$B$34/Calculator!$F$13,1)&lt;0.5,-1,1))^2)))/(1-SQRT(((50*POWER(80,POWER(COS(PI()*MOD(Calculator!$B$34/Calculator!$F$13,1)),2))-$C72)^2+(1500*ABS(SIN(2*PI()*MOD(Calculator!$B$34/Calculator!$F$13,1)))*IF(MOD(Calculator!$B$34/Calculator!$F$13,1)&lt;0.5,-1,1))^2)/((50*POWER(80,POWER(COS(PI()*MOD(Calculator!$B$34/Calculator!$F$13,1)),2))+$C72)^2+(1500*ABS(SIN(2*PI()*MOD(Calculator!$B$34/Calculator!$F$13,1)))*IF(MOD(Calculator!$B$34/Calculator!$F$13,1)&lt;0.5,-1,1))^2))),2))</f>
        <v>—</v>
      </c>
      <c r="DW72" s="300" t="str">
        <f aca="false">IF(OR(Calculator!$E$14&lt;&gt;"YES",Calculator!$B$34&lt;Calculator!$G$14),"—",ROUND((1+SQRT(((50*POWER(80,POWER(COS(PI()*MOD(Calculator!$B$34/Calculator!$F$14,1)),2))-$C72)^2+(1500*ABS(SIN(2*PI()*MOD(Calculator!$B$34/Calculator!$F$14,1)))*IF(MOD(Calculator!$B$34/Calculator!$F$14,1)&lt;0.5,-1,1))^2)/((50*POWER(80,POWER(COS(PI()*MOD(Calculator!$B$34/Calculator!$F$14,1)),2))+$C72)^2+(1500*ABS(SIN(2*PI()*MOD(Calculator!$B$34/Calculator!$F$14,1)))*IF(MOD(Calculator!$B$34/Calculator!$F$14,1)&lt;0.5,-1,1))^2)))/(1-SQRT(((50*POWER(80,POWER(COS(PI()*MOD(Calculator!$B$34/Calculator!$F$14,1)),2))-$C72)^2+(1500*ABS(SIN(2*PI()*MOD(Calculator!$B$34/Calculator!$F$14,1)))*IF(MOD(Calculator!$B$34/Calculator!$F$14,1)&lt;0.5,-1,1))^2)/((50*POWER(80,POWER(COS(PI()*MOD(Calculator!$B$34/Calculator!$F$14,1)),2))+$C72)^2+(1500*ABS(SIN(2*PI()*MOD(Calculator!$B$34/Calculator!$F$14,1)))*IF(MOD(Calculator!$B$34/Calculator!$F$14,1)&lt;0.5,-1,1))^2))),2))</f>
        <v>—</v>
      </c>
      <c r="DX72" s="300" t="n">
        <f aca="false">IF(OR(Calculator!$E$15&lt;&gt;"YES",Calculator!$B$34&lt;Calculator!$G$15),"—",ROUND((1+SQRT(((50*POWER(80,POWER(COS(PI()*MOD(Calculator!$B$34/Calculator!$F$15,1)),2))-$C72)^2+(1500*ABS(SIN(2*PI()*MOD(Calculator!$B$34/Calculator!$F$15,1)))*IF(MOD(Calculator!$B$34/Calculator!$F$15,1)&lt;0.5,-1,1))^2)/((50*POWER(80,POWER(COS(PI()*MOD(Calculator!$B$34/Calculator!$F$15,1)),2))+$C72)^2+(1500*ABS(SIN(2*PI()*MOD(Calculator!$B$34/Calculator!$F$15,1)))*IF(MOD(Calculator!$B$34/Calculator!$F$15,1)&lt;0.5,-1,1))^2)))/(1-SQRT(((50*POWER(80,POWER(COS(PI()*MOD(Calculator!$B$34/Calculator!$F$15,1)),2))-$C72)^2+(1500*ABS(SIN(2*PI()*MOD(Calculator!$B$34/Calculator!$F$15,1)))*IF(MOD(Calculator!$B$34/Calculator!$F$15,1)&lt;0.5,-1,1))^2)/((50*POWER(80,POWER(COS(PI()*MOD(Calculator!$B$34/Calculator!$F$15,1)),2))+$C72)^2+(1500*ABS(SIN(2*PI()*MOD(Calculator!$B$34/Calculator!$F$15,1)))*IF(MOD(Calculator!$B$34/Calculator!$F$15,1)&lt;0.5,-1,1))^2))),2))</f>
        <v>20.36</v>
      </c>
      <c r="DY72" s="300" t="str">
        <f aca="false">IF(OR(Calculator!$E$16&lt;&gt;"YES",Calculator!$B$34&lt;Calculator!$G$16),"—",ROUND((1+SQRT(((50*POWER(80,POWER(COS(PI()*MOD(Calculator!$B$34/Calculator!$F$16,1)),2))-$C72)^2+(1500*ABS(SIN(2*PI()*MOD(Calculator!$B$34/Calculator!$F$16,1)))*IF(MOD(Calculator!$B$34/Calculator!$F$16,1)&lt;0.5,-1,1))^2)/((50*POWER(80,POWER(COS(PI()*MOD(Calculator!$B$34/Calculator!$F$16,1)),2))+$C72)^2+(1500*ABS(SIN(2*PI()*MOD(Calculator!$B$34/Calculator!$F$16,1)))*IF(MOD(Calculator!$B$34/Calculator!$F$16,1)&lt;0.5,-1,1))^2)))/(1-SQRT(((50*POWER(80,POWER(COS(PI()*MOD(Calculator!$B$34/Calculator!$F$16,1)),2))-$C72)^2+(1500*ABS(SIN(2*PI()*MOD(Calculator!$B$34/Calculator!$F$16,1)))*IF(MOD(Calculator!$B$34/Calculator!$F$16,1)&lt;0.5,-1,1))^2)/((50*POWER(80,POWER(COS(PI()*MOD(Calculator!$B$34/Calculator!$F$16,1)),2))+$C72)^2+(1500*ABS(SIN(2*PI()*MOD(Calculator!$B$34/Calculator!$F$16,1)))*IF(MOD(Calculator!$B$34/Calculator!$F$16,1)&lt;0.5,-1,1))^2))),2))</f>
        <v>—</v>
      </c>
      <c r="DZ72" s="300" t="n">
        <f aca="false">IF(OR(Calculator!$E$17&lt;&gt;"YES",Calculator!$B$34&lt;Calculator!$G$17),"—",ROUND((1+SQRT(((50*POWER(80,POWER(COS(PI()*MOD(Calculator!$B$34/Calculator!$F$17,1)),2))-$C72)^2+(1500*ABS(SIN(2*PI()*MOD(Calculator!$B$34/Calculator!$F$17,1)))*IF(MOD(Calculator!$B$34/Calculator!$F$17,1)&lt;0.5,-1,1))^2)/((50*POWER(80,POWER(COS(PI()*MOD(Calculator!$B$34/Calculator!$F$17,1)),2))+$C72)^2+(1500*ABS(SIN(2*PI()*MOD(Calculator!$B$34/Calculator!$F$17,1)))*IF(MOD(Calculator!$B$34/Calculator!$F$17,1)&lt;0.5,-1,1))^2)))/(1-SQRT(((50*POWER(80,POWER(COS(PI()*MOD(Calculator!$B$34/Calculator!$F$17,1)),2))-$C72)^2+(1500*ABS(SIN(2*PI()*MOD(Calculator!$B$34/Calculator!$F$17,1)))*IF(MOD(Calculator!$B$34/Calculator!$F$17,1)&lt;0.5,-1,1))^2)/((50*POWER(80,POWER(COS(PI()*MOD(Calculator!$B$34/Calculator!$F$17,1)),2))+$C72)^2+(1500*ABS(SIN(2*PI()*MOD(Calculator!$B$34/Calculator!$F$17,1)))*IF(MOD(Calculator!$B$34/Calculator!$F$17,1)&lt;0.5,-1,1))^2))),2))</f>
        <v>13.59</v>
      </c>
      <c r="EA72" s="300" t="str">
        <f aca="false">IF(OR(Calculator!$E$18&lt;&gt;"YES",Calculator!$B$34&lt;Calculator!$G$18),"—",ROUND((1+SQRT(((50*POWER(80,POWER(COS(PI()*MOD(Calculator!$B$34/Calculator!$F$18,1)),2))-$C72)^2+(1500*ABS(SIN(2*PI()*MOD(Calculator!$B$34/Calculator!$F$18,1)))*IF(MOD(Calculator!$B$34/Calculator!$F$18,1)&lt;0.5,-1,1))^2)/((50*POWER(80,POWER(COS(PI()*MOD(Calculator!$B$34/Calculator!$F$18,1)),2))+$C72)^2+(1500*ABS(SIN(2*PI()*MOD(Calculator!$B$34/Calculator!$F$18,1)))*IF(MOD(Calculator!$B$34/Calculator!$F$18,1)&lt;0.5,-1,1))^2)))/(1-SQRT(((50*POWER(80,POWER(COS(PI()*MOD(Calculator!$B$34/Calculator!$F$18,1)),2))-$C72)^2+(1500*ABS(SIN(2*PI()*MOD(Calculator!$B$34/Calculator!$F$18,1)))*IF(MOD(Calculator!$B$34/Calculator!$F$18,1)&lt;0.5,-1,1))^2)/((50*POWER(80,POWER(COS(PI()*MOD(Calculator!$B$34/Calculator!$F$18,1)),2))+$C72)^2+(1500*ABS(SIN(2*PI()*MOD(Calculator!$B$34/Calculator!$F$18,1)))*IF(MOD(Calculator!$B$34/Calculator!$F$18,1)&lt;0.5,-1,1))^2))),2))</f>
        <v>—</v>
      </c>
      <c r="EB72" s="300" t="str">
        <f aca="false">IF(OR(Calculator!$E$19&lt;&gt;"YES",Calculator!$B$34&lt;Calculator!$G$19),"—",ROUND((1+SQRT(((50*POWER(80,POWER(COS(PI()*MOD(Calculator!$B$34/Calculator!$F$19,1)),2))-$C72)^2+(1500*ABS(SIN(2*PI()*MOD(Calculator!$B$34/Calculator!$F$19,1)))*IF(MOD(Calculator!$B$34/Calculator!$F$19,1)&lt;0.5,-1,1))^2)/((50*POWER(80,POWER(COS(PI()*MOD(Calculator!$B$34/Calculator!$F$19,1)),2))+$C72)^2+(1500*ABS(SIN(2*PI()*MOD(Calculator!$B$34/Calculator!$F$19,1)))*IF(MOD(Calculator!$B$34/Calculator!$F$19,1)&lt;0.5,-1,1))^2)))/(1-SQRT(((50*POWER(80,POWER(COS(PI()*MOD(Calculator!$B$34/Calculator!$F$19,1)),2))-$C72)^2+(1500*ABS(SIN(2*PI()*MOD(Calculator!$B$34/Calculator!$F$19,1)))*IF(MOD(Calculator!$B$34/Calculator!$F$19,1)&lt;0.5,-1,1))^2)/((50*POWER(80,POWER(COS(PI()*MOD(Calculator!$B$34/Calculator!$F$19,1)),2))+$C72)^2+(1500*ABS(SIN(2*PI()*MOD(Calculator!$B$34/Calculator!$F$19,1)))*IF(MOD(Calculator!$B$34/Calculator!$F$19,1)&lt;0.5,-1,1))^2))),2))</f>
        <v>—</v>
      </c>
      <c r="EC72" s="300" t="str">
        <f aca="false">IF(OR(Calculator!$E$20&lt;&gt;"YES",Calculator!$B$34&lt;Calculator!$G$20),"—",ROUND((1+SQRT(((50*POWER(80,POWER(COS(PI()*MOD(Calculator!$B$34/Calculator!$F$20,1)),2))-$C72)^2+(1500*ABS(SIN(2*PI()*MOD(Calculator!$B$34/Calculator!$F$20,1)))*IF(MOD(Calculator!$B$34/Calculator!$F$20,1)&lt;0.5,-1,1))^2)/((50*POWER(80,POWER(COS(PI()*MOD(Calculator!$B$34/Calculator!$F$20,1)),2))+$C72)^2+(1500*ABS(SIN(2*PI()*MOD(Calculator!$B$34/Calculator!$F$20,1)))*IF(MOD(Calculator!$B$34/Calculator!$F$20,1)&lt;0.5,-1,1))^2)))/(1-SQRT(((50*POWER(80,POWER(COS(PI()*MOD(Calculator!$B$34/Calculator!$F$20,1)),2))-$C72)^2+(1500*ABS(SIN(2*PI()*MOD(Calculator!$B$34/Calculator!$F$20,1)))*IF(MOD(Calculator!$B$34/Calculator!$F$20,1)&lt;0.5,-1,1))^2)/((50*POWER(80,POWER(COS(PI()*MOD(Calculator!$B$34/Calculator!$F$20,1)),2))+$C72)^2+(1500*ABS(SIN(2*PI()*MOD(Calculator!$B$34/Calculator!$F$20,1)))*IF(MOD(Calculator!$B$34/Calculator!$F$20,1)&lt;0.5,-1,1))^2))),2))</f>
        <v>—</v>
      </c>
      <c r="ED72" s="300" t="str">
        <f aca="false">IF(OR(Calculator!$E$21&lt;&gt;"YES",Calculator!$B$34&lt;Calculator!$G$21),"—",ROUND((1+SQRT(((50*POWER(80,POWER(COS(PI()*MOD(Calculator!$B$34/Calculator!$F$21,1)),2))-$C72)^2+(1500*ABS(SIN(2*PI()*MOD(Calculator!$B$34/Calculator!$F$21,1)))*IF(MOD(Calculator!$B$34/Calculator!$F$21,1)&lt;0.5,-1,1))^2)/((50*POWER(80,POWER(COS(PI()*MOD(Calculator!$B$34/Calculator!$F$21,1)),2))+$C72)^2+(1500*ABS(SIN(2*PI()*MOD(Calculator!$B$34/Calculator!$F$21,1)))*IF(MOD(Calculator!$B$34/Calculator!$F$21,1)&lt;0.5,-1,1))^2)))/(1-SQRT(((50*POWER(80,POWER(COS(PI()*MOD(Calculator!$B$34/Calculator!$F$21,1)),2))-$C72)^2+(1500*ABS(SIN(2*PI()*MOD(Calculator!$B$34/Calculator!$F$21,1)))*IF(MOD(Calculator!$B$34/Calculator!$F$21,1)&lt;0.5,-1,1))^2)/((50*POWER(80,POWER(COS(PI()*MOD(Calculator!$B$34/Calculator!$F$21,1)),2))+$C72)^2+(1500*ABS(SIN(2*PI()*MOD(Calculator!$B$34/Calculator!$F$21,1)))*IF(MOD(Calculator!$B$34/Calculator!$F$21,1)&lt;0.5,-1,1))^2))),2))</f>
        <v>—</v>
      </c>
      <c r="EE72" s="300" t="str">
        <f aca="false">IF(OR(Calculator!$E$22&lt;&gt;"YES",Calculator!$B$34&lt;Calculator!$G$22),"—",ROUND((1+SQRT(((50*POWER(80,POWER(COS(PI()*MOD(Calculator!$B$34/Calculator!$F$22,1)),2))-$C72)^2+(1500*ABS(SIN(2*PI()*MOD(Calculator!$B$34/Calculator!$F$22,1)))*IF(MOD(Calculator!$B$34/Calculator!$F$22,1)&lt;0.5,-1,1))^2)/((50*POWER(80,POWER(COS(PI()*MOD(Calculator!$B$34/Calculator!$F$22,1)),2))+$C72)^2+(1500*ABS(SIN(2*PI()*MOD(Calculator!$B$34/Calculator!$F$22,1)))*IF(MOD(Calculator!$B$34/Calculator!$F$22,1)&lt;0.5,-1,1))^2)))/(1-SQRT(((50*POWER(80,POWER(COS(PI()*MOD(Calculator!$B$34/Calculator!$F$22,1)),2))-$C72)^2+(1500*ABS(SIN(2*PI()*MOD(Calculator!$B$34/Calculator!$F$22,1)))*IF(MOD(Calculator!$B$34/Calculator!$F$22,1)&lt;0.5,-1,1))^2)/((50*POWER(80,POWER(COS(PI()*MOD(Calculator!$B$34/Calculator!$F$22,1)),2))+$C72)^2+(1500*ABS(SIN(2*PI()*MOD(Calculator!$B$34/Calculator!$F$22,1)))*IF(MOD(Calculator!$B$34/Calculator!$F$22,1)&lt;0.5,-1,1))^2))),2))</f>
        <v>—</v>
      </c>
      <c r="EF72" s="295" t="n">
        <f aca="false">IFERROR(ROUND((IF(ISNUMBER(DU72),DU72,0)+IF(ISNUMBER(DV72),DV72,0)+IF(ISNUMBER(DW72),DW72,0)+IF(ISNUMBER(DX72),DX72,0)+IF(ISNUMBER(DY72),DY72,0)+IF(ISNUMBER(DZ72),DZ72,0)+IF(ISNUMBER(EA72),EA72,0)+IF(ISNUMBER(EB72),EB72,0)+IF(ISNUMBER(EC72),EC72,0)+IF(ISNUMBER(ED72),ED72,0)+IF(ISNUMBER(EE72),EE72,0))/(IF(ISNUMBER(DU72),1,0)+IF(ISNUMBER(DV72),1,0)+IF(ISNUMBER(DW72),1,0)+IF(ISNUMBER(DX72),1,0)+IF(ISNUMBER(DY72),1,0)+IF(ISNUMBER(DZ72),1,0)+IF(ISNUMBER(EA72),1,0)+IF(ISNUMBER(EB72),1,0)+IF(ISNUMBER(EC72),1,0)+IF(ISNUMBER(ED72),1,0)+IF(ISNUMBER(EE72),1,0)),4),"")</f>
        <v>16.975</v>
      </c>
      <c r="EG72" s="300" t="str">
        <f aca="false">IF(OR(Calculator!$E$12&lt;&gt;"YES",Calculator!$B$35&lt;Calculator!$G$12),"—",ROUND((1+SQRT(((50*POWER(80,POWER(COS(PI()*MOD(Calculator!$B$35/Calculator!$F$12,1)),2))-$C72)^2+(1500*ABS(SIN(2*PI()*MOD(Calculator!$B$35/Calculator!$F$12,1)))*IF(MOD(Calculator!$B$35/Calculator!$F$12,1)&lt;0.5,-1,1))^2)/((50*POWER(80,POWER(COS(PI()*MOD(Calculator!$B$35/Calculator!$F$12,1)),2))+$C72)^2+(1500*ABS(SIN(2*PI()*MOD(Calculator!$B$35/Calculator!$F$12,1)))*IF(MOD(Calculator!$B$35/Calculator!$F$12,1)&lt;0.5,-1,1))^2)))/(1-SQRT(((50*POWER(80,POWER(COS(PI()*MOD(Calculator!$B$35/Calculator!$F$12,1)),2))-$C72)^2+(1500*ABS(SIN(2*PI()*MOD(Calculator!$B$35/Calculator!$F$12,1)))*IF(MOD(Calculator!$B$35/Calculator!$F$12,1)&lt;0.5,-1,1))^2)/((50*POWER(80,POWER(COS(PI()*MOD(Calculator!$B$35/Calculator!$F$12,1)),2))+$C72)^2+(1500*ABS(SIN(2*PI()*MOD(Calculator!$B$35/Calculator!$F$12,1)))*IF(MOD(Calculator!$B$35/Calculator!$F$12,1)&lt;0.5,-1,1))^2))),2))</f>
        <v>—</v>
      </c>
      <c r="EH72" s="300" t="str">
        <f aca="false">IF(OR(Calculator!$E$13&lt;&gt;"YES",Calculator!$B$35&lt;Calculator!$G$13),"—",ROUND((1+SQRT(((50*POWER(80,POWER(COS(PI()*MOD(Calculator!$B$35/Calculator!$F$13,1)),2))-$C72)^2+(1500*ABS(SIN(2*PI()*MOD(Calculator!$B$35/Calculator!$F$13,1)))*IF(MOD(Calculator!$B$35/Calculator!$F$13,1)&lt;0.5,-1,1))^2)/((50*POWER(80,POWER(COS(PI()*MOD(Calculator!$B$35/Calculator!$F$13,1)),2))+$C72)^2+(1500*ABS(SIN(2*PI()*MOD(Calculator!$B$35/Calculator!$F$13,1)))*IF(MOD(Calculator!$B$35/Calculator!$F$13,1)&lt;0.5,-1,1))^2)))/(1-SQRT(((50*POWER(80,POWER(COS(PI()*MOD(Calculator!$B$35/Calculator!$F$13,1)),2))-$C72)^2+(1500*ABS(SIN(2*PI()*MOD(Calculator!$B$35/Calculator!$F$13,1)))*IF(MOD(Calculator!$B$35/Calculator!$F$13,1)&lt;0.5,-1,1))^2)/((50*POWER(80,POWER(COS(PI()*MOD(Calculator!$B$35/Calculator!$F$13,1)),2))+$C72)^2+(1500*ABS(SIN(2*PI()*MOD(Calculator!$B$35/Calculator!$F$13,1)))*IF(MOD(Calculator!$B$35/Calculator!$F$13,1)&lt;0.5,-1,1))^2))),2))</f>
        <v>—</v>
      </c>
      <c r="EI72" s="300" t="str">
        <f aca="false">IF(OR(Calculator!$E$14&lt;&gt;"YES",Calculator!$B$35&lt;Calculator!$G$14),"—",ROUND((1+SQRT(((50*POWER(80,POWER(COS(PI()*MOD(Calculator!$B$35/Calculator!$F$14,1)),2))-$C72)^2+(1500*ABS(SIN(2*PI()*MOD(Calculator!$B$35/Calculator!$F$14,1)))*IF(MOD(Calculator!$B$35/Calculator!$F$14,1)&lt;0.5,-1,1))^2)/((50*POWER(80,POWER(COS(PI()*MOD(Calculator!$B$35/Calculator!$F$14,1)),2))+$C72)^2+(1500*ABS(SIN(2*PI()*MOD(Calculator!$B$35/Calculator!$F$14,1)))*IF(MOD(Calculator!$B$35/Calculator!$F$14,1)&lt;0.5,-1,1))^2)))/(1-SQRT(((50*POWER(80,POWER(COS(PI()*MOD(Calculator!$B$35/Calculator!$F$14,1)),2))-$C72)^2+(1500*ABS(SIN(2*PI()*MOD(Calculator!$B$35/Calculator!$F$14,1)))*IF(MOD(Calculator!$B$35/Calculator!$F$14,1)&lt;0.5,-1,1))^2)/((50*POWER(80,POWER(COS(PI()*MOD(Calculator!$B$35/Calculator!$F$14,1)),2))+$C72)^2+(1500*ABS(SIN(2*PI()*MOD(Calculator!$B$35/Calculator!$F$14,1)))*IF(MOD(Calculator!$B$35/Calculator!$F$14,1)&lt;0.5,-1,1))^2))),2))</f>
        <v>—</v>
      </c>
      <c r="EJ72" s="300" t="n">
        <f aca="false">IF(OR(Calculator!$E$15&lt;&gt;"YES",Calculator!$B$35&lt;Calculator!$G$15),"—",ROUND((1+SQRT(((50*POWER(80,POWER(COS(PI()*MOD(Calculator!$B$35/Calculator!$F$15,1)),2))-$C72)^2+(1500*ABS(SIN(2*PI()*MOD(Calculator!$B$35/Calculator!$F$15,1)))*IF(MOD(Calculator!$B$35/Calculator!$F$15,1)&lt;0.5,-1,1))^2)/((50*POWER(80,POWER(COS(PI()*MOD(Calculator!$B$35/Calculator!$F$15,1)),2))+$C72)^2+(1500*ABS(SIN(2*PI()*MOD(Calculator!$B$35/Calculator!$F$15,1)))*IF(MOD(Calculator!$B$35/Calculator!$F$15,1)&lt;0.5,-1,1))^2)))/(1-SQRT(((50*POWER(80,POWER(COS(PI()*MOD(Calculator!$B$35/Calculator!$F$15,1)),2))-$C72)^2+(1500*ABS(SIN(2*PI()*MOD(Calculator!$B$35/Calculator!$F$15,1)))*IF(MOD(Calculator!$B$35/Calculator!$F$15,1)&lt;0.5,-1,1))^2)/((50*POWER(80,POWER(COS(PI()*MOD(Calculator!$B$35/Calculator!$F$15,1)),2))+$C72)^2+(1500*ABS(SIN(2*PI()*MOD(Calculator!$B$35/Calculator!$F$15,1)))*IF(MOD(Calculator!$B$35/Calculator!$F$15,1)&lt;0.5,-1,1))^2))),2))</f>
        <v>2.25</v>
      </c>
      <c r="EK72" s="300" t="str">
        <f aca="false">IF(OR(Calculator!$E$16&lt;&gt;"YES",Calculator!$B$35&lt;Calculator!$G$16),"—",ROUND((1+SQRT(((50*POWER(80,POWER(COS(PI()*MOD(Calculator!$B$35/Calculator!$F$16,1)),2))-$C72)^2+(1500*ABS(SIN(2*PI()*MOD(Calculator!$B$35/Calculator!$F$16,1)))*IF(MOD(Calculator!$B$35/Calculator!$F$16,1)&lt;0.5,-1,1))^2)/((50*POWER(80,POWER(COS(PI()*MOD(Calculator!$B$35/Calculator!$F$16,1)),2))+$C72)^2+(1500*ABS(SIN(2*PI()*MOD(Calculator!$B$35/Calculator!$F$16,1)))*IF(MOD(Calculator!$B$35/Calculator!$F$16,1)&lt;0.5,-1,1))^2)))/(1-SQRT(((50*POWER(80,POWER(COS(PI()*MOD(Calculator!$B$35/Calculator!$F$16,1)),2))-$C72)^2+(1500*ABS(SIN(2*PI()*MOD(Calculator!$B$35/Calculator!$F$16,1)))*IF(MOD(Calculator!$B$35/Calculator!$F$16,1)&lt;0.5,-1,1))^2)/((50*POWER(80,POWER(COS(PI()*MOD(Calculator!$B$35/Calculator!$F$16,1)),2))+$C72)^2+(1500*ABS(SIN(2*PI()*MOD(Calculator!$B$35/Calculator!$F$16,1)))*IF(MOD(Calculator!$B$35/Calculator!$F$16,1)&lt;0.5,-1,1))^2))),2))</f>
        <v>—</v>
      </c>
      <c r="EL72" s="300" t="n">
        <f aca="false">IF(OR(Calculator!$E$17&lt;&gt;"YES",Calculator!$B$35&lt;Calculator!$G$17),"—",ROUND((1+SQRT(((50*POWER(80,POWER(COS(PI()*MOD(Calculator!$B$35/Calculator!$F$17,1)),2))-$C72)^2+(1500*ABS(SIN(2*PI()*MOD(Calculator!$B$35/Calculator!$F$17,1)))*IF(MOD(Calculator!$B$35/Calculator!$F$17,1)&lt;0.5,-1,1))^2)/((50*POWER(80,POWER(COS(PI()*MOD(Calculator!$B$35/Calculator!$F$17,1)),2))+$C72)^2+(1500*ABS(SIN(2*PI()*MOD(Calculator!$B$35/Calculator!$F$17,1)))*IF(MOD(Calculator!$B$35/Calculator!$F$17,1)&lt;0.5,-1,1))^2)))/(1-SQRT(((50*POWER(80,POWER(COS(PI()*MOD(Calculator!$B$35/Calculator!$F$17,1)),2))-$C72)^2+(1500*ABS(SIN(2*PI()*MOD(Calculator!$B$35/Calculator!$F$17,1)))*IF(MOD(Calculator!$B$35/Calculator!$F$17,1)&lt;0.5,-1,1))^2)/((50*POWER(80,POWER(COS(PI()*MOD(Calculator!$B$35/Calculator!$F$17,1)),2))+$C72)^2+(1500*ABS(SIN(2*PI()*MOD(Calculator!$B$35/Calculator!$F$17,1)))*IF(MOD(Calculator!$B$35/Calculator!$F$17,1)&lt;0.5,-1,1))^2))),2))</f>
        <v>19.65</v>
      </c>
      <c r="EM72" s="300" t="str">
        <f aca="false">IF(OR(Calculator!$E$18&lt;&gt;"YES",Calculator!$B$35&lt;Calculator!$G$18),"—",ROUND((1+SQRT(((50*POWER(80,POWER(COS(PI()*MOD(Calculator!$B$35/Calculator!$F$18,1)),2))-$C72)^2+(1500*ABS(SIN(2*PI()*MOD(Calculator!$B$35/Calculator!$F$18,1)))*IF(MOD(Calculator!$B$35/Calculator!$F$18,1)&lt;0.5,-1,1))^2)/((50*POWER(80,POWER(COS(PI()*MOD(Calculator!$B$35/Calculator!$F$18,1)),2))+$C72)^2+(1500*ABS(SIN(2*PI()*MOD(Calculator!$B$35/Calculator!$F$18,1)))*IF(MOD(Calculator!$B$35/Calculator!$F$18,1)&lt;0.5,-1,1))^2)))/(1-SQRT(((50*POWER(80,POWER(COS(PI()*MOD(Calculator!$B$35/Calculator!$F$18,1)),2))-$C72)^2+(1500*ABS(SIN(2*PI()*MOD(Calculator!$B$35/Calculator!$F$18,1)))*IF(MOD(Calculator!$B$35/Calculator!$F$18,1)&lt;0.5,-1,1))^2)/((50*POWER(80,POWER(COS(PI()*MOD(Calculator!$B$35/Calculator!$F$18,1)),2))+$C72)^2+(1500*ABS(SIN(2*PI()*MOD(Calculator!$B$35/Calculator!$F$18,1)))*IF(MOD(Calculator!$B$35/Calculator!$F$18,1)&lt;0.5,-1,1))^2))),2))</f>
        <v>—</v>
      </c>
      <c r="EN72" s="300" t="str">
        <f aca="false">IF(OR(Calculator!$E$19&lt;&gt;"YES",Calculator!$B$35&lt;Calculator!$G$19),"—",ROUND((1+SQRT(((50*POWER(80,POWER(COS(PI()*MOD(Calculator!$B$35/Calculator!$F$19,1)),2))-$C72)^2+(1500*ABS(SIN(2*PI()*MOD(Calculator!$B$35/Calculator!$F$19,1)))*IF(MOD(Calculator!$B$35/Calculator!$F$19,1)&lt;0.5,-1,1))^2)/((50*POWER(80,POWER(COS(PI()*MOD(Calculator!$B$35/Calculator!$F$19,1)),2))+$C72)^2+(1500*ABS(SIN(2*PI()*MOD(Calculator!$B$35/Calculator!$F$19,1)))*IF(MOD(Calculator!$B$35/Calculator!$F$19,1)&lt;0.5,-1,1))^2)))/(1-SQRT(((50*POWER(80,POWER(COS(PI()*MOD(Calculator!$B$35/Calculator!$F$19,1)),2))-$C72)^2+(1500*ABS(SIN(2*PI()*MOD(Calculator!$B$35/Calculator!$F$19,1)))*IF(MOD(Calculator!$B$35/Calculator!$F$19,1)&lt;0.5,-1,1))^2)/((50*POWER(80,POWER(COS(PI()*MOD(Calculator!$B$35/Calculator!$F$19,1)),2))+$C72)^2+(1500*ABS(SIN(2*PI()*MOD(Calculator!$B$35/Calculator!$F$19,1)))*IF(MOD(Calculator!$B$35/Calculator!$F$19,1)&lt;0.5,-1,1))^2))),2))</f>
        <v>—</v>
      </c>
      <c r="EO72" s="300" t="str">
        <f aca="false">IF(OR(Calculator!$E$20&lt;&gt;"YES",Calculator!$B$35&lt;Calculator!$G$20),"—",ROUND((1+SQRT(((50*POWER(80,POWER(COS(PI()*MOD(Calculator!$B$35/Calculator!$F$20,1)),2))-$C72)^2+(1500*ABS(SIN(2*PI()*MOD(Calculator!$B$35/Calculator!$F$20,1)))*IF(MOD(Calculator!$B$35/Calculator!$F$20,1)&lt;0.5,-1,1))^2)/((50*POWER(80,POWER(COS(PI()*MOD(Calculator!$B$35/Calculator!$F$20,1)),2))+$C72)^2+(1500*ABS(SIN(2*PI()*MOD(Calculator!$B$35/Calculator!$F$20,1)))*IF(MOD(Calculator!$B$35/Calculator!$F$20,1)&lt;0.5,-1,1))^2)))/(1-SQRT(((50*POWER(80,POWER(COS(PI()*MOD(Calculator!$B$35/Calculator!$F$20,1)),2))-$C72)^2+(1500*ABS(SIN(2*PI()*MOD(Calculator!$B$35/Calculator!$F$20,1)))*IF(MOD(Calculator!$B$35/Calculator!$F$20,1)&lt;0.5,-1,1))^2)/((50*POWER(80,POWER(COS(PI()*MOD(Calculator!$B$35/Calculator!$F$20,1)),2))+$C72)^2+(1500*ABS(SIN(2*PI()*MOD(Calculator!$B$35/Calculator!$F$20,1)))*IF(MOD(Calculator!$B$35/Calculator!$F$20,1)&lt;0.5,-1,1))^2))),2))</f>
        <v>—</v>
      </c>
      <c r="EP72" s="300" t="str">
        <f aca="false">IF(OR(Calculator!$E$21&lt;&gt;"YES",Calculator!$B$35&lt;Calculator!$G$21),"—",ROUND((1+SQRT(((50*POWER(80,POWER(COS(PI()*MOD(Calculator!$B$35/Calculator!$F$21,1)),2))-$C72)^2+(1500*ABS(SIN(2*PI()*MOD(Calculator!$B$35/Calculator!$F$21,1)))*IF(MOD(Calculator!$B$35/Calculator!$F$21,1)&lt;0.5,-1,1))^2)/((50*POWER(80,POWER(COS(PI()*MOD(Calculator!$B$35/Calculator!$F$21,1)),2))+$C72)^2+(1500*ABS(SIN(2*PI()*MOD(Calculator!$B$35/Calculator!$F$21,1)))*IF(MOD(Calculator!$B$35/Calculator!$F$21,1)&lt;0.5,-1,1))^2)))/(1-SQRT(((50*POWER(80,POWER(COS(PI()*MOD(Calculator!$B$35/Calculator!$F$21,1)),2))-$C72)^2+(1500*ABS(SIN(2*PI()*MOD(Calculator!$B$35/Calculator!$F$21,1)))*IF(MOD(Calculator!$B$35/Calculator!$F$21,1)&lt;0.5,-1,1))^2)/((50*POWER(80,POWER(COS(PI()*MOD(Calculator!$B$35/Calculator!$F$21,1)),2))+$C72)^2+(1500*ABS(SIN(2*PI()*MOD(Calculator!$B$35/Calculator!$F$21,1)))*IF(MOD(Calculator!$B$35/Calculator!$F$21,1)&lt;0.5,-1,1))^2))),2))</f>
        <v>—</v>
      </c>
      <c r="EQ72" s="300" t="str">
        <f aca="false">IF(OR(Calculator!$E$22&lt;&gt;"YES",Calculator!$B$35&lt;Calculator!$G$22),"—",ROUND((1+SQRT(((50*POWER(80,POWER(COS(PI()*MOD(Calculator!$B$35/Calculator!$F$22,1)),2))-$C72)^2+(1500*ABS(SIN(2*PI()*MOD(Calculator!$B$35/Calculator!$F$22,1)))*IF(MOD(Calculator!$B$35/Calculator!$F$22,1)&lt;0.5,-1,1))^2)/((50*POWER(80,POWER(COS(PI()*MOD(Calculator!$B$35/Calculator!$F$22,1)),2))+$C72)^2+(1500*ABS(SIN(2*PI()*MOD(Calculator!$B$35/Calculator!$F$22,1)))*IF(MOD(Calculator!$B$35/Calculator!$F$22,1)&lt;0.5,-1,1))^2)))/(1-SQRT(((50*POWER(80,POWER(COS(PI()*MOD(Calculator!$B$35/Calculator!$F$22,1)),2))-$C72)^2+(1500*ABS(SIN(2*PI()*MOD(Calculator!$B$35/Calculator!$F$22,1)))*IF(MOD(Calculator!$B$35/Calculator!$F$22,1)&lt;0.5,-1,1))^2)/((50*POWER(80,POWER(COS(PI()*MOD(Calculator!$B$35/Calculator!$F$22,1)),2))+$C72)^2+(1500*ABS(SIN(2*PI()*MOD(Calculator!$B$35/Calculator!$F$22,1)))*IF(MOD(Calculator!$B$35/Calculator!$F$22,1)&lt;0.5,-1,1))^2))),2))</f>
        <v>—</v>
      </c>
      <c r="ER72" s="295" t="n">
        <f aca="false">IFERROR(ROUND((IF(ISNUMBER(EG72),EG72,0)+IF(ISNUMBER(EH72),EH72,0)+IF(ISNUMBER(EI72),EI72,0)+IF(ISNUMBER(EJ72),EJ72,0)+IF(ISNUMBER(EK72),EK72,0)+IF(ISNUMBER(EL72),EL72,0)+IF(ISNUMBER(EM72),EM72,0)+IF(ISNUMBER(EN72),EN72,0)+IF(ISNUMBER(EO72),EO72,0)+IF(ISNUMBER(EP72),EP72,0)+IF(ISNUMBER(EQ72),EQ72,0))/(IF(ISNUMBER(EG72),1,0)+IF(ISNUMBER(EH72),1,0)+IF(ISNUMBER(EI72),1,0)+IF(ISNUMBER(EJ72),1,0)+IF(ISNUMBER(EK72),1,0)+IF(ISNUMBER(EL72),1,0)+IF(ISNUMBER(EM72),1,0)+IF(ISNUMBER(EN72),1,0)+IF(ISNUMBER(EO72),1,0)+IF(ISNUMBER(EP72),1,0)+IF(ISNUMBER(EQ72),1,0)),4),"")</f>
        <v>10.95</v>
      </c>
      <c r="ES72" s="300" t="str">
        <f aca="false">IF(OR(Calculator!$E$12&lt;&gt;"YES",Calculator!$B$36&lt;Calculator!$G$12),"—",ROUND((1+SQRT(((50*POWER(80,POWER(COS(PI()*MOD(Calculator!$B$36/Calculator!$F$12,1)),2))-$C72)^2+(1500*ABS(SIN(2*PI()*MOD(Calculator!$B$36/Calculator!$F$12,1)))*IF(MOD(Calculator!$B$36/Calculator!$F$12,1)&lt;0.5,-1,1))^2)/((50*POWER(80,POWER(COS(PI()*MOD(Calculator!$B$36/Calculator!$F$12,1)),2))+$C72)^2+(1500*ABS(SIN(2*PI()*MOD(Calculator!$B$36/Calculator!$F$12,1)))*IF(MOD(Calculator!$B$36/Calculator!$F$12,1)&lt;0.5,-1,1))^2)))/(1-SQRT(((50*POWER(80,POWER(COS(PI()*MOD(Calculator!$B$36/Calculator!$F$12,1)),2))-$C72)^2+(1500*ABS(SIN(2*PI()*MOD(Calculator!$B$36/Calculator!$F$12,1)))*IF(MOD(Calculator!$B$36/Calculator!$F$12,1)&lt;0.5,-1,1))^2)/((50*POWER(80,POWER(COS(PI()*MOD(Calculator!$B$36/Calculator!$F$12,1)),2))+$C72)^2+(1500*ABS(SIN(2*PI()*MOD(Calculator!$B$36/Calculator!$F$12,1)))*IF(MOD(Calculator!$B$36/Calculator!$F$12,1)&lt;0.5,-1,1))^2))),2))</f>
        <v>—</v>
      </c>
      <c r="ET72" s="300" t="str">
        <f aca="false">IF(OR(Calculator!$E$13&lt;&gt;"YES",Calculator!$B$36&lt;Calculator!$G$13),"—",ROUND((1+SQRT(((50*POWER(80,POWER(COS(PI()*MOD(Calculator!$B$36/Calculator!$F$13,1)),2))-$C72)^2+(1500*ABS(SIN(2*PI()*MOD(Calculator!$B$36/Calculator!$F$13,1)))*IF(MOD(Calculator!$B$36/Calculator!$F$13,1)&lt;0.5,-1,1))^2)/((50*POWER(80,POWER(COS(PI()*MOD(Calculator!$B$36/Calculator!$F$13,1)),2))+$C72)^2+(1500*ABS(SIN(2*PI()*MOD(Calculator!$B$36/Calculator!$F$13,1)))*IF(MOD(Calculator!$B$36/Calculator!$F$13,1)&lt;0.5,-1,1))^2)))/(1-SQRT(((50*POWER(80,POWER(COS(PI()*MOD(Calculator!$B$36/Calculator!$F$13,1)),2))-$C72)^2+(1500*ABS(SIN(2*PI()*MOD(Calculator!$B$36/Calculator!$F$13,1)))*IF(MOD(Calculator!$B$36/Calculator!$F$13,1)&lt;0.5,-1,1))^2)/((50*POWER(80,POWER(COS(PI()*MOD(Calculator!$B$36/Calculator!$F$13,1)),2))+$C72)^2+(1500*ABS(SIN(2*PI()*MOD(Calculator!$B$36/Calculator!$F$13,1)))*IF(MOD(Calculator!$B$36/Calculator!$F$13,1)&lt;0.5,-1,1))^2))),2))</f>
        <v>—</v>
      </c>
      <c r="EU72" s="300" t="str">
        <f aca="false">IF(OR(Calculator!$E$14&lt;&gt;"YES",Calculator!$B$36&lt;Calculator!$G$14),"—",ROUND((1+SQRT(((50*POWER(80,POWER(COS(PI()*MOD(Calculator!$B$36/Calculator!$F$14,1)),2))-$C72)^2+(1500*ABS(SIN(2*PI()*MOD(Calculator!$B$36/Calculator!$F$14,1)))*IF(MOD(Calculator!$B$36/Calculator!$F$14,1)&lt;0.5,-1,1))^2)/((50*POWER(80,POWER(COS(PI()*MOD(Calculator!$B$36/Calculator!$F$14,1)),2))+$C72)^2+(1500*ABS(SIN(2*PI()*MOD(Calculator!$B$36/Calculator!$F$14,1)))*IF(MOD(Calculator!$B$36/Calculator!$F$14,1)&lt;0.5,-1,1))^2)))/(1-SQRT(((50*POWER(80,POWER(COS(PI()*MOD(Calculator!$B$36/Calculator!$F$14,1)),2))-$C72)^2+(1500*ABS(SIN(2*PI()*MOD(Calculator!$B$36/Calculator!$F$14,1)))*IF(MOD(Calculator!$B$36/Calculator!$F$14,1)&lt;0.5,-1,1))^2)/((50*POWER(80,POWER(COS(PI()*MOD(Calculator!$B$36/Calculator!$F$14,1)),2))+$C72)^2+(1500*ABS(SIN(2*PI()*MOD(Calculator!$B$36/Calculator!$F$14,1)))*IF(MOD(Calculator!$B$36/Calculator!$F$14,1)&lt;0.5,-1,1))^2))),2))</f>
        <v>—</v>
      </c>
      <c r="EV72" s="300" t="n">
        <f aca="false">IF(OR(Calculator!$E$15&lt;&gt;"YES",Calculator!$B$36&lt;Calculator!$G$15),"—",ROUND((1+SQRT(((50*POWER(80,POWER(COS(PI()*MOD(Calculator!$B$36/Calculator!$F$15,1)),2))-$C72)^2+(1500*ABS(SIN(2*PI()*MOD(Calculator!$B$36/Calculator!$F$15,1)))*IF(MOD(Calculator!$B$36/Calculator!$F$15,1)&lt;0.5,-1,1))^2)/((50*POWER(80,POWER(COS(PI()*MOD(Calculator!$B$36/Calculator!$F$15,1)),2))+$C72)^2+(1500*ABS(SIN(2*PI()*MOD(Calculator!$B$36/Calculator!$F$15,1)))*IF(MOD(Calculator!$B$36/Calculator!$F$15,1)&lt;0.5,-1,1))^2)))/(1-SQRT(((50*POWER(80,POWER(COS(PI()*MOD(Calculator!$B$36/Calculator!$F$15,1)),2))-$C72)^2+(1500*ABS(SIN(2*PI()*MOD(Calculator!$B$36/Calculator!$F$15,1)))*IF(MOD(Calculator!$B$36/Calculator!$F$15,1)&lt;0.5,-1,1))^2)/((50*POWER(80,POWER(COS(PI()*MOD(Calculator!$B$36/Calculator!$F$15,1)),2))+$C72)^2+(1500*ABS(SIN(2*PI()*MOD(Calculator!$B$36/Calculator!$F$15,1)))*IF(MOD(Calculator!$B$36/Calculator!$F$15,1)&lt;0.5,-1,1))^2))),2))</f>
        <v>16.79</v>
      </c>
      <c r="EW72" s="300" t="str">
        <f aca="false">IF(OR(Calculator!$E$16&lt;&gt;"YES",Calculator!$B$36&lt;Calculator!$G$16),"—",ROUND((1+SQRT(((50*POWER(80,POWER(COS(PI()*MOD(Calculator!$B$36/Calculator!$F$16,1)),2))-$C72)^2+(1500*ABS(SIN(2*PI()*MOD(Calculator!$B$36/Calculator!$F$16,1)))*IF(MOD(Calculator!$B$36/Calculator!$F$16,1)&lt;0.5,-1,1))^2)/((50*POWER(80,POWER(COS(PI()*MOD(Calculator!$B$36/Calculator!$F$16,1)),2))+$C72)^2+(1500*ABS(SIN(2*PI()*MOD(Calculator!$B$36/Calculator!$F$16,1)))*IF(MOD(Calculator!$B$36/Calculator!$F$16,1)&lt;0.5,-1,1))^2)))/(1-SQRT(((50*POWER(80,POWER(COS(PI()*MOD(Calculator!$B$36/Calculator!$F$16,1)),2))-$C72)^2+(1500*ABS(SIN(2*PI()*MOD(Calculator!$B$36/Calculator!$F$16,1)))*IF(MOD(Calculator!$B$36/Calculator!$F$16,1)&lt;0.5,-1,1))^2)/((50*POWER(80,POWER(COS(PI()*MOD(Calculator!$B$36/Calculator!$F$16,1)),2))+$C72)^2+(1500*ABS(SIN(2*PI()*MOD(Calculator!$B$36/Calculator!$F$16,1)))*IF(MOD(Calculator!$B$36/Calculator!$F$16,1)&lt;0.5,-1,1))^2))),2))</f>
        <v>—</v>
      </c>
      <c r="EX72" s="300" t="n">
        <f aca="false">IF(OR(Calculator!$E$17&lt;&gt;"YES",Calculator!$B$36&lt;Calculator!$G$17),"—",ROUND((1+SQRT(((50*POWER(80,POWER(COS(PI()*MOD(Calculator!$B$36/Calculator!$F$17,1)),2))-$C72)^2+(1500*ABS(SIN(2*PI()*MOD(Calculator!$B$36/Calculator!$F$17,1)))*IF(MOD(Calculator!$B$36/Calculator!$F$17,1)&lt;0.5,-1,1))^2)/((50*POWER(80,POWER(COS(PI()*MOD(Calculator!$B$36/Calculator!$F$17,1)),2))+$C72)^2+(1500*ABS(SIN(2*PI()*MOD(Calculator!$B$36/Calculator!$F$17,1)))*IF(MOD(Calculator!$B$36/Calculator!$F$17,1)&lt;0.5,-1,1))^2)))/(1-SQRT(((50*POWER(80,POWER(COS(PI()*MOD(Calculator!$B$36/Calculator!$F$17,1)),2))-$C72)^2+(1500*ABS(SIN(2*PI()*MOD(Calculator!$B$36/Calculator!$F$17,1)))*IF(MOD(Calculator!$B$36/Calculator!$F$17,1)&lt;0.5,-1,1))^2)/((50*POWER(80,POWER(COS(PI()*MOD(Calculator!$B$36/Calculator!$F$17,1)),2))+$C72)^2+(1500*ABS(SIN(2*PI()*MOD(Calculator!$B$36/Calculator!$F$17,1)))*IF(MOD(Calculator!$B$36/Calculator!$F$17,1)&lt;0.5,-1,1))^2))),2))</f>
        <v>20.4</v>
      </c>
      <c r="EY72" s="300" t="str">
        <f aca="false">IF(OR(Calculator!$E$18&lt;&gt;"YES",Calculator!$B$36&lt;Calculator!$G$18),"—",ROUND((1+SQRT(((50*POWER(80,POWER(COS(PI()*MOD(Calculator!$B$36/Calculator!$F$18,1)),2))-$C72)^2+(1500*ABS(SIN(2*PI()*MOD(Calculator!$B$36/Calculator!$F$18,1)))*IF(MOD(Calculator!$B$36/Calculator!$F$18,1)&lt;0.5,-1,1))^2)/((50*POWER(80,POWER(COS(PI()*MOD(Calculator!$B$36/Calculator!$F$18,1)),2))+$C72)^2+(1500*ABS(SIN(2*PI()*MOD(Calculator!$B$36/Calculator!$F$18,1)))*IF(MOD(Calculator!$B$36/Calculator!$F$18,1)&lt;0.5,-1,1))^2)))/(1-SQRT(((50*POWER(80,POWER(COS(PI()*MOD(Calculator!$B$36/Calculator!$F$18,1)),2))-$C72)^2+(1500*ABS(SIN(2*PI()*MOD(Calculator!$B$36/Calculator!$F$18,1)))*IF(MOD(Calculator!$B$36/Calculator!$F$18,1)&lt;0.5,-1,1))^2)/((50*POWER(80,POWER(COS(PI()*MOD(Calculator!$B$36/Calculator!$F$18,1)),2))+$C72)^2+(1500*ABS(SIN(2*PI()*MOD(Calculator!$B$36/Calculator!$F$18,1)))*IF(MOD(Calculator!$B$36/Calculator!$F$18,1)&lt;0.5,-1,1))^2))),2))</f>
        <v>—</v>
      </c>
      <c r="EZ72" s="300" t="str">
        <f aca="false">IF(OR(Calculator!$E$19&lt;&gt;"YES",Calculator!$B$36&lt;Calculator!$G$19),"—",ROUND((1+SQRT(((50*POWER(80,POWER(COS(PI()*MOD(Calculator!$B$36/Calculator!$F$19,1)),2))-$C72)^2+(1500*ABS(SIN(2*PI()*MOD(Calculator!$B$36/Calculator!$F$19,1)))*IF(MOD(Calculator!$B$36/Calculator!$F$19,1)&lt;0.5,-1,1))^2)/((50*POWER(80,POWER(COS(PI()*MOD(Calculator!$B$36/Calculator!$F$19,1)),2))+$C72)^2+(1500*ABS(SIN(2*PI()*MOD(Calculator!$B$36/Calculator!$F$19,1)))*IF(MOD(Calculator!$B$36/Calculator!$F$19,1)&lt;0.5,-1,1))^2)))/(1-SQRT(((50*POWER(80,POWER(COS(PI()*MOD(Calculator!$B$36/Calculator!$F$19,1)),2))-$C72)^2+(1500*ABS(SIN(2*PI()*MOD(Calculator!$B$36/Calculator!$F$19,1)))*IF(MOD(Calculator!$B$36/Calculator!$F$19,1)&lt;0.5,-1,1))^2)/((50*POWER(80,POWER(COS(PI()*MOD(Calculator!$B$36/Calculator!$F$19,1)),2))+$C72)^2+(1500*ABS(SIN(2*PI()*MOD(Calculator!$B$36/Calculator!$F$19,1)))*IF(MOD(Calculator!$B$36/Calculator!$F$19,1)&lt;0.5,-1,1))^2))),2))</f>
        <v>—</v>
      </c>
      <c r="FA72" s="300" t="str">
        <f aca="false">IF(OR(Calculator!$E$20&lt;&gt;"YES",Calculator!$B$36&lt;Calculator!$G$20),"—",ROUND((1+SQRT(((50*POWER(80,POWER(COS(PI()*MOD(Calculator!$B$36/Calculator!$F$20,1)),2))-$C72)^2+(1500*ABS(SIN(2*PI()*MOD(Calculator!$B$36/Calculator!$F$20,1)))*IF(MOD(Calculator!$B$36/Calculator!$F$20,1)&lt;0.5,-1,1))^2)/((50*POWER(80,POWER(COS(PI()*MOD(Calculator!$B$36/Calculator!$F$20,1)),2))+$C72)^2+(1500*ABS(SIN(2*PI()*MOD(Calculator!$B$36/Calculator!$F$20,1)))*IF(MOD(Calculator!$B$36/Calculator!$F$20,1)&lt;0.5,-1,1))^2)))/(1-SQRT(((50*POWER(80,POWER(COS(PI()*MOD(Calculator!$B$36/Calculator!$F$20,1)),2))-$C72)^2+(1500*ABS(SIN(2*PI()*MOD(Calculator!$B$36/Calculator!$F$20,1)))*IF(MOD(Calculator!$B$36/Calculator!$F$20,1)&lt;0.5,-1,1))^2)/((50*POWER(80,POWER(COS(PI()*MOD(Calculator!$B$36/Calculator!$F$20,1)),2))+$C72)^2+(1500*ABS(SIN(2*PI()*MOD(Calculator!$B$36/Calculator!$F$20,1)))*IF(MOD(Calculator!$B$36/Calculator!$F$20,1)&lt;0.5,-1,1))^2))),2))</f>
        <v>—</v>
      </c>
      <c r="FB72" s="300" t="str">
        <f aca="false">IF(OR(Calculator!$E$21&lt;&gt;"YES",Calculator!$B$36&lt;Calculator!$G$21),"—",ROUND((1+SQRT(((50*POWER(80,POWER(COS(PI()*MOD(Calculator!$B$36/Calculator!$F$21,1)),2))-$C72)^2+(1500*ABS(SIN(2*PI()*MOD(Calculator!$B$36/Calculator!$F$21,1)))*IF(MOD(Calculator!$B$36/Calculator!$F$21,1)&lt;0.5,-1,1))^2)/((50*POWER(80,POWER(COS(PI()*MOD(Calculator!$B$36/Calculator!$F$21,1)),2))+$C72)^2+(1500*ABS(SIN(2*PI()*MOD(Calculator!$B$36/Calculator!$F$21,1)))*IF(MOD(Calculator!$B$36/Calculator!$F$21,1)&lt;0.5,-1,1))^2)))/(1-SQRT(((50*POWER(80,POWER(COS(PI()*MOD(Calculator!$B$36/Calculator!$F$21,1)),2))-$C72)^2+(1500*ABS(SIN(2*PI()*MOD(Calculator!$B$36/Calculator!$F$21,1)))*IF(MOD(Calculator!$B$36/Calculator!$F$21,1)&lt;0.5,-1,1))^2)/((50*POWER(80,POWER(COS(PI()*MOD(Calculator!$B$36/Calculator!$F$21,1)),2))+$C72)^2+(1500*ABS(SIN(2*PI()*MOD(Calculator!$B$36/Calculator!$F$21,1)))*IF(MOD(Calculator!$B$36/Calculator!$F$21,1)&lt;0.5,-1,1))^2))),2))</f>
        <v>—</v>
      </c>
      <c r="FC72" s="300" t="str">
        <f aca="false">IF(OR(Calculator!$E$22&lt;&gt;"YES",Calculator!$B$36&lt;Calculator!$G$22),"—",ROUND((1+SQRT(((50*POWER(80,POWER(COS(PI()*MOD(Calculator!$B$36/Calculator!$F$22,1)),2))-$C72)^2+(1500*ABS(SIN(2*PI()*MOD(Calculator!$B$36/Calculator!$F$22,1)))*IF(MOD(Calculator!$B$36/Calculator!$F$22,1)&lt;0.5,-1,1))^2)/((50*POWER(80,POWER(COS(PI()*MOD(Calculator!$B$36/Calculator!$F$22,1)),2))+$C72)^2+(1500*ABS(SIN(2*PI()*MOD(Calculator!$B$36/Calculator!$F$22,1)))*IF(MOD(Calculator!$B$36/Calculator!$F$22,1)&lt;0.5,-1,1))^2)))/(1-SQRT(((50*POWER(80,POWER(COS(PI()*MOD(Calculator!$B$36/Calculator!$F$22,1)),2))-$C72)^2+(1500*ABS(SIN(2*PI()*MOD(Calculator!$B$36/Calculator!$F$22,1)))*IF(MOD(Calculator!$B$36/Calculator!$F$22,1)&lt;0.5,-1,1))^2)/((50*POWER(80,POWER(COS(PI()*MOD(Calculator!$B$36/Calculator!$F$22,1)),2))+$C72)^2+(1500*ABS(SIN(2*PI()*MOD(Calculator!$B$36/Calculator!$F$22,1)))*IF(MOD(Calculator!$B$36/Calculator!$F$22,1)&lt;0.5,-1,1))^2))),2))</f>
        <v>—</v>
      </c>
      <c r="FD72" s="295" t="n">
        <f aca="false">IFERROR(ROUND((IF(ISNUMBER(ES72),ES72,0)+IF(ISNUMBER(ET72),ET72,0)+IF(ISNUMBER(EU72),EU72,0)+IF(ISNUMBER(EV72),EV72,0)+IF(ISNUMBER(EW72),EW72,0)+IF(ISNUMBER(EX72),EX72,0)+IF(ISNUMBER(EY72),EY72,0)+IF(ISNUMBER(EZ72),EZ72,0)+IF(ISNUMBER(FA72),FA72,0)+IF(ISNUMBER(FB72),FB72,0)+IF(ISNUMBER(FC72),FC72,0))/(IF(ISNUMBER(ES72),1,0)+IF(ISNUMBER(ET72),1,0)+IF(ISNUMBER(EU72),1,0)+IF(ISNUMBER(EV72),1,0)+IF(ISNUMBER(EW72),1,0)+IF(ISNUMBER(EX72),1,0)+IF(ISNUMBER(EY72),1,0)+IF(ISNUMBER(EZ72),1,0)+IF(ISNUMBER(FA72),1,0)+IF(ISNUMBER(FB72),1,0)+IF(ISNUMBER(FC72),1,0)),4),"")</f>
        <v>18.595</v>
      </c>
      <c r="FE72" s="300" t="str">
        <f aca="false">IF(OR(Calculator!$E$12&lt;&gt;"YES",Calculator!$B$37&lt;Calculator!$G$12),"—",ROUND((1+SQRT(((50*POWER(80,POWER(COS(PI()*MOD(Calculator!$B$37/Calculator!$F$12,1)),2))-$C72)^2+(1500*ABS(SIN(2*PI()*MOD(Calculator!$B$37/Calculator!$F$12,1)))*IF(MOD(Calculator!$B$37/Calculator!$F$12,1)&lt;0.5,-1,1))^2)/((50*POWER(80,POWER(COS(PI()*MOD(Calculator!$B$37/Calculator!$F$12,1)),2))+$C72)^2+(1500*ABS(SIN(2*PI()*MOD(Calculator!$B$37/Calculator!$F$12,1)))*IF(MOD(Calculator!$B$37/Calculator!$F$12,1)&lt;0.5,-1,1))^2)))/(1-SQRT(((50*POWER(80,POWER(COS(PI()*MOD(Calculator!$B$37/Calculator!$F$12,1)),2))-$C72)^2+(1500*ABS(SIN(2*PI()*MOD(Calculator!$B$37/Calculator!$F$12,1)))*IF(MOD(Calculator!$B$37/Calculator!$F$12,1)&lt;0.5,-1,1))^2)/((50*POWER(80,POWER(COS(PI()*MOD(Calculator!$B$37/Calculator!$F$12,1)),2))+$C72)^2+(1500*ABS(SIN(2*PI()*MOD(Calculator!$B$37/Calculator!$F$12,1)))*IF(MOD(Calculator!$B$37/Calculator!$F$12,1)&lt;0.5,-1,1))^2))),2))</f>
        <v>—</v>
      </c>
      <c r="FF72" s="300" t="str">
        <f aca="false">IF(OR(Calculator!$E$13&lt;&gt;"YES",Calculator!$B$37&lt;Calculator!$G$13),"—",ROUND((1+SQRT(((50*POWER(80,POWER(COS(PI()*MOD(Calculator!$B$37/Calculator!$F$13,1)),2))-$C72)^2+(1500*ABS(SIN(2*PI()*MOD(Calculator!$B$37/Calculator!$F$13,1)))*IF(MOD(Calculator!$B$37/Calculator!$F$13,1)&lt;0.5,-1,1))^2)/((50*POWER(80,POWER(COS(PI()*MOD(Calculator!$B$37/Calculator!$F$13,1)),2))+$C72)^2+(1500*ABS(SIN(2*PI()*MOD(Calculator!$B$37/Calculator!$F$13,1)))*IF(MOD(Calculator!$B$37/Calculator!$F$13,1)&lt;0.5,-1,1))^2)))/(1-SQRT(((50*POWER(80,POWER(COS(PI()*MOD(Calculator!$B$37/Calculator!$F$13,1)),2))-$C72)^2+(1500*ABS(SIN(2*PI()*MOD(Calculator!$B$37/Calculator!$F$13,1)))*IF(MOD(Calculator!$B$37/Calculator!$F$13,1)&lt;0.5,-1,1))^2)/((50*POWER(80,POWER(COS(PI()*MOD(Calculator!$B$37/Calculator!$F$13,1)),2))+$C72)^2+(1500*ABS(SIN(2*PI()*MOD(Calculator!$B$37/Calculator!$F$13,1)))*IF(MOD(Calculator!$B$37/Calculator!$F$13,1)&lt;0.5,-1,1))^2))),2))</f>
        <v>—</v>
      </c>
      <c r="FG72" s="300" t="str">
        <f aca="false">IF(OR(Calculator!$E$14&lt;&gt;"YES",Calculator!$B$37&lt;Calculator!$G$14),"—",ROUND((1+SQRT(((50*POWER(80,POWER(COS(PI()*MOD(Calculator!$B$37/Calculator!$F$14,1)),2))-$C72)^2+(1500*ABS(SIN(2*PI()*MOD(Calculator!$B$37/Calculator!$F$14,1)))*IF(MOD(Calculator!$B$37/Calculator!$F$14,1)&lt;0.5,-1,1))^2)/((50*POWER(80,POWER(COS(PI()*MOD(Calculator!$B$37/Calculator!$F$14,1)),2))+$C72)^2+(1500*ABS(SIN(2*PI()*MOD(Calculator!$B$37/Calculator!$F$14,1)))*IF(MOD(Calculator!$B$37/Calculator!$F$14,1)&lt;0.5,-1,1))^2)))/(1-SQRT(((50*POWER(80,POWER(COS(PI()*MOD(Calculator!$B$37/Calculator!$F$14,1)),2))-$C72)^2+(1500*ABS(SIN(2*PI()*MOD(Calculator!$B$37/Calculator!$F$14,1)))*IF(MOD(Calculator!$B$37/Calculator!$F$14,1)&lt;0.5,-1,1))^2)/((50*POWER(80,POWER(COS(PI()*MOD(Calculator!$B$37/Calculator!$F$14,1)),2))+$C72)^2+(1500*ABS(SIN(2*PI()*MOD(Calculator!$B$37/Calculator!$F$14,1)))*IF(MOD(Calculator!$B$37/Calculator!$F$14,1)&lt;0.5,-1,1))^2))),2))</f>
        <v>—</v>
      </c>
      <c r="FH72" s="300" t="n">
        <f aca="false">IF(OR(Calculator!$E$15&lt;&gt;"YES",Calculator!$B$37&lt;Calculator!$G$15),"—",ROUND((1+SQRT(((50*POWER(80,POWER(COS(PI()*MOD(Calculator!$B$37/Calculator!$F$15,1)),2))-$C72)^2+(1500*ABS(SIN(2*PI()*MOD(Calculator!$B$37/Calculator!$F$15,1)))*IF(MOD(Calculator!$B$37/Calculator!$F$15,1)&lt;0.5,-1,1))^2)/((50*POWER(80,POWER(COS(PI()*MOD(Calculator!$B$37/Calculator!$F$15,1)),2))+$C72)^2+(1500*ABS(SIN(2*PI()*MOD(Calculator!$B$37/Calculator!$F$15,1)))*IF(MOD(Calculator!$B$37/Calculator!$F$15,1)&lt;0.5,-1,1))^2)))/(1-SQRT(((50*POWER(80,POWER(COS(PI()*MOD(Calculator!$B$37/Calculator!$F$15,1)),2))-$C72)^2+(1500*ABS(SIN(2*PI()*MOD(Calculator!$B$37/Calculator!$F$15,1)))*IF(MOD(Calculator!$B$37/Calculator!$F$15,1)&lt;0.5,-1,1))^2)/((50*POWER(80,POWER(COS(PI()*MOD(Calculator!$B$37/Calculator!$F$15,1)),2))+$C72)^2+(1500*ABS(SIN(2*PI()*MOD(Calculator!$B$37/Calculator!$F$15,1)))*IF(MOD(Calculator!$B$37/Calculator!$F$15,1)&lt;0.5,-1,1))^2))),2))</f>
        <v>2.3</v>
      </c>
      <c r="FI72" s="300" t="str">
        <f aca="false">IF(OR(Calculator!$E$16&lt;&gt;"YES",Calculator!$B$37&lt;Calculator!$G$16),"—",ROUND((1+SQRT(((50*POWER(80,POWER(COS(PI()*MOD(Calculator!$B$37/Calculator!$F$16,1)),2))-$C72)^2+(1500*ABS(SIN(2*PI()*MOD(Calculator!$B$37/Calculator!$F$16,1)))*IF(MOD(Calculator!$B$37/Calculator!$F$16,1)&lt;0.5,-1,1))^2)/((50*POWER(80,POWER(COS(PI()*MOD(Calculator!$B$37/Calculator!$F$16,1)),2))+$C72)^2+(1500*ABS(SIN(2*PI()*MOD(Calculator!$B$37/Calculator!$F$16,1)))*IF(MOD(Calculator!$B$37/Calculator!$F$16,1)&lt;0.5,-1,1))^2)))/(1-SQRT(((50*POWER(80,POWER(COS(PI()*MOD(Calculator!$B$37/Calculator!$F$16,1)),2))-$C72)^2+(1500*ABS(SIN(2*PI()*MOD(Calculator!$B$37/Calculator!$F$16,1)))*IF(MOD(Calculator!$B$37/Calculator!$F$16,1)&lt;0.5,-1,1))^2)/((50*POWER(80,POWER(COS(PI()*MOD(Calculator!$B$37/Calculator!$F$16,1)),2))+$C72)^2+(1500*ABS(SIN(2*PI()*MOD(Calculator!$B$37/Calculator!$F$16,1)))*IF(MOD(Calculator!$B$37/Calculator!$F$16,1)&lt;0.5,-1,1))^2))),2))</f>
        <v>—</v>
      </c>
      <c r="FJ72" s="300" t="n">
        <f aca="false">IF(OR(Calculator!$E$17&lt;&gt;"YES",Calculator!$B$37&lt;Calculator!$G$17),"—",ROUND((1+SQRT(((50*POWER(80,POWER(COS(PI()*MOD(Calculator!$B$37/Calculator!$F$17,1)),2))-$C72)^2+(1500*ABS(SIN(2*PI()*MOD(Calculator!$B$37/Calculator!$F$17,1)))*IF(MOD(Calculator!$B$37/Calculator!$F$17,1)&lt;0.5,-1,1))^2)/((50*POWER(80,POWER(COS(PI()*MOD(Calculator!$B$37/Calculator!$F$17,1)),2))+$C72)^2+(1500*ABS(SIN(2*PI()*MOD(Calculator!$B$37/Calculator!$F$17,1)))*IF(MOD(Calculator!$B$37/Calculator!$F$17,1)&lt;0.5,-1,1))^2)))/(1-SQRT(((50*POWER(80,POWER(COS(PI()*MOD(Calculator!$B$37/Calculator!$F$17,1)),2))-$C72)^2+(1500*ABS(SIN(2*PI()*MOD(Calculator!$B$37/Calculator!$F$17,1)))*IF(MOD(Calculator!$B$37/Calculator!$F$17,1)&lt;0.5,-1,1))^2)/((50*POWER(80,POWER(COS(PI()*MOD(Calculator!$B$37/Calculator!$F$17,1)),2))+$C72)^2+(1500*ABS(SIN(2*PI()*MOD(Calculator!$B$37/Calculator!$F$17,1)))*IF(MOD(Calculator!$B$37/Calculator!$F$17,1)&lt;0.5,-1,1))^2))),2))</f>
        <v>14.33</v>
      </c>
      <c r="FK72" s="300" t="str">
        <f aca="false">IF(OR(Calculator!$E$18&lt;&gt;"YES",Calculator!$B$37&lt;Calculator!$G$18),"—",ROUND((1+SQRT(((50*POWER(80,POWER(COS(PI()*MOD(Calculator!$B$37/Calculator!$F$18,1)),2))-$C72)^2+(1500*ABS(SIN(2*PI()*MOD(Calculator!$B$37/Calculator!$F$18,1)))*IF(MOD(Calculator!$B$37/Calculator!$F$18,1)&lt;0.5,-1,1))^2)/((50*POWER(80,POWER(COS(PI()*MOD(Calculator!$B$37/Calculator!$F$18,1)),2))+$C72)^2+(1500*ABS(SIN(2*PI()*MOD(Calculator!$B$37/Calculator!$F$18,1)))*IF(MOD(Calculator!$B$37/Calculator!$F$18,1)&lt;0.5,-1,1))^2)))/(1-SQRT(((50*POWER(80,POWER(COS(PI()*MOD(Calculator!$B$37/Calculator!$F$18,1)),2))-$C72)^2+(1500*ABS(SIN(2*PI()*MOD(Calculator!$B$37/Calculator!$F$18,1)))*IF(MOD(Calculator!$B$37/Calculator!$F$18,1)&lt;0.5,-1,1))^2)/((50*POWER(80,POWER(COS(PI()*MOD(Calculator!$B$37/Calculator!$F$18,1)),2))+$C72)^2+(1500*ABS(SIN(2*PI()*MOD(Calculator!$B$37/Calculator!$F$18,1)))*IF(MOD(Calculator!$B$37/Calculator!$F$18,1)&lt;0.5,-1,1))^2))),2))</f>
        <v>—</v>
      </c>
      <c r="FL72" s="300" t="str">
        <f aca="false">IF(OR(Calculator!$E$19&lt;&gt;"YES",Calculator!$B$37&lt;Calculator!$G$19),"—",ROUND((1+SQRT(((50*POWER(80,POWER(COS(PI()*MOD(Calculator!$B$37/Calculator!$F$19,1)),2))-$C72)^2+(1500*ABS(SIN(2*PI()*MOD(Calculator!$B$37/Calculator!$F$19,1)))*IF(MOD(Calculator!$B$37/Calculator!$F$19,1)&lt;0.5,-1,1))^2)/((50*POWER(80,POWER(COS(PI()*MOD(Calculator!$B$37/Calculator!$F$19,1)),2))+$C72)^2+(1500*ABS(SIN(2*PI()*MOD(Calculator!$B$37/Calculator!$F$19,1)))*IF(MOD(Calculator!$B$37/Calculator!$F$19,1)&lt;0.5,-1,1))^2)))/(1-SQRT(((50*POWER(80,POWER(COS(PI()*MOD(Calculator!$B$37/Calculator!$F$19,1)),2))-$C72)^2+(1500*ABS(SIN(2*PI()*MOD(Calculator!$B$37/Calculator!$F$19,1)))*IF(MOD(Calculator!$B$37/Calculator!$F$19,1)&lt;0.5,-1,1))^2)/((50*POWER(80,POWER(COS(PI()*MOD(Calculator!$B$37/Calculator!$F$19,1)),2))+$C72)^2+(1500*ABS(SIN(2*PI()*MOD(Calculator!$B$37/Calculator!$F$19,1)))*IF(MOD(Calculator!$B$37/Calculator!$F$19,1)&lt;0.5,-1,1))^2))),2))</f>
        <v>—</v>
      </c>
      <c r="FM72" s="300" t="str">
        <f aca="false">IF(OR(Calculator!$E$20&lt;&gt;"YES",Calculator!$B$37&lt;Calculator!$G$20),"—",ROUND((1+SQRT(((50*POWER(80,POWER(COS(PI()*MOD(Calculator!$B$37/Calculator!$F$20,1)),2))-$C72)^2+(1500*ABS(SIN(2*PI()*MOD(Calculator!$B$37/Calculator!$F$20,1)))*IF(MOD(Calculator!$B$37/Calculator!$F$20,1)&lt;0.5,-1,1))^2)/((50*POWER(80,POWER(COS(PI()*MOD(Calculator!$B$37/Calculator!$F$20,1)),2))+$C72)^2+(1500*ABS(SIN(2*PI()*MOD(Calculator!$B$37/Calculator!$F$20,1)))*IF(MOD(Calculator!$B$37/Calculator!$F$20,1)&lt;0.5,-1,1))^2)))/(1-SQRT(((50*POWER(80,POWER(COS(PI()*MOD(Calculator!$B$37/Calculator!$F$20,1)),2))-$C72)^2+(1500*ABS(SIN(2*PI()*MOD(Calculator!$B$37/Calculator!$F$20,1)))*IF(MOD(Calculator!$B$37/Calculator!$F$20,1)&lt;0.5,-1,1))^2)/((50*POWER(80,POWER(COS(PI()*MOD(Calculator!$B$37/Calculator!$F$20,1)),2))+$C72)^2+(1500*ABS(SIN(2*PI()*MOD(Calculator!$B$37/Calculator!$F$20,1)))*IF(MOD(Calculator!$B$37/Calculator!$F$20,1)&lt;0.5,-1,1))^2))),2))</f>
        <v>—</v>
      </c>
      <c r="FN72" s="300" t="str">
        <f aca="false">IF(OR(Calculator!$E$21&lt;&gt;"YES",Calculator!$B$37&lt;Calculator!$G$21),"—",ROUND((1+SQRT(((50*POWER(80,POWER(COS(PI()*MOD(Calculator!$B$37/Calculator!$F$21,1)),2))-$C72)^2+(1500*ABS(SIN(2*PI()*MOD(Calculator!$B$37/Calculator!$F$21,1)))*IF(MOD(Calculator!$B$37/Calculator!$F$21,1)&lt;0.5,-1,1))^2)/((50*POWER(80,POWER(COS(PI()*MOD(Calculator!$B$37/Calculator!$F$21,1)),2))+$C72)^2+(1500*ABS(SIN(2*PI()*MOD(Calculator!$B$37/Calculator!$F$21,1)))*IF(MOD(Calculator!$B$37/Calculator!$F$21,1)&lt;0.5,-1,1))^2)))/(1-SQRT(((50*POWER(80,POWER(COS(PI()*MOD(Calculator!$B$37/Calculator!$F$21,1)),2))-$C72)^2+(1500*ABS(SIN(2*PI()*MOD(Calculator!$B$37/Calculator!$F$21,1)))*IF(MOD(Calculator!$B$37/Calculator!$F$21,1)&lt;0.5,-1,1))^2)/((50*POWER(80,POWER(COS(PI()*MOD(Calculator!$B$37/Calculator!$F$21,1)),2))+$C72)^2+(1500*ABS(SIN(2*PI()*MOD(Calculator!$B$37/Calculator!$F$21,1)))*IF(MOD(Calculator!$B$37/Calculator!$F$21,1)&lt;0.5,-1,1))^2))),2))</f>
        <v>—</v>
      </c>
      <c r="FO72" s="300" t="str">
        <f aca="false">IF(OR(Calculator!$E$22&lt;&gt;"YES",Calculator!$B$37&lt;Calculator!$G$22),"—",ROUND((1+SQRT(((50*POWER(80,POWER(COS(PI()*MOD(Calculator!$B$37/Calculator!$F$22,1)),2))-$C72)^2+(1500*ABS(SIN(2*PI()*MOD(Calculator!$B$37/Calculator!$F$22,1)))*IF(MOD(Calculator!$B$37/Calculator!$F$22,1)&lt;0.5,-1,1))^2)/((50*POWER(80,POWER(COS(PI()*MOD(Calculator!$B$37/Calculator!$F$22,1)),2))+$C72)^2+(1500*ABS(SIN(2*PI()*MOD(Calculator!$B$37/Calculator!$F$22,1)))*IF(MOD(Calculator!$B$37/Calculator!$F$22,1)&lt;0.5,-1,1))^2)))/(1-SQRT(((50*POWER(80,POWER(COS(PI()*MOD(Calculator!$B$37/Calculator!$F$22,1)),2))-$C72)^2+(1500*ABS(SIN(2*PI()*MOD(Calculator!$B$37/Calculator!$F$22,1)))*IF(MOD(Calculator!$B$37/Calculator!$F$22,1)&lt;0.5,-1,1))^2)/((50*POWER(80,POWER(COS(PI()*MOD(Calculator!$B$37/Calculator!$F$22,1)),2))+$C72)^2+(1500*ABS(SIN(2*PI()*MOD(Calculator!$B$37/Calculator!$F$22,1)))*IF(MOD(Calculator!$B$37/Calculator!$F$22,1)&lt;0.5,-1,1))^2))),2))</f>
        <v>—</v>
      </c>
      <c r="FP72" s="295" t="n">
        <f aca="false">IFERROR(ROUND((IF(ISNUMBER(FE72),FE72,0)+IF(ISNUMBER(FF72),FF72,0)+IF(ISNUMBER(FG72),FG72,0)+IF(ISNUMBER(FH72),FH72,0)+IF(ISNUMBER(FI72),FI72,0)+IF(ISNUMBER(FJ72),FJ72,0)+IF(ISNUMBER(FK72),FK72,0)+IF(ISNUMBER(FL72),FL72,0)+IF(ISNUMBER(FM72),FM72,0)+IF(ISNUMBER(FN72),FN72,0)+IF(ISNUMBER(FO72),FO72,0))/(IF(ISNUMBER(FE72),1,0)+IF(ISNUMBER(FF72),1,0)+IF(ISNUMBER(FG72),1,0)+IF(ISNUMBER(FH72),1,0)+IF(ISNUMBER(FI72),1,0)+IF(ISNUMBER(FJ72),1,0)+IF(ISNUMBER(FK72),1,0)+IF(ISNUMBER(FL72),1,0)+IF(ISNUMBER(FM72),1,0)+IF(ISNUMBER(FN72),1,0)+IF(ISNUMBER(FO72),1,0)),4),"")</f>
        <v>8.315</v>
      </c>
      <c r="FQ72" s="300" t="str">
        <f aca="false">IF(OR(Calculator!$E$12&lt;&gt;"YES",Calculator!$B$38&lt;Calculator!$G$12),"—",ROUND((1+SQRT(((50*POWER(80,POWER(COS(PI()*MOD(Calculator!$B$38/Calculator!$F$12,1)),2))-$C72)^2+(1500*ABS(SIN(2*PI()*MOD(Calculator!$B$38/Calculator!$F$12,1)))*IF(MOD(Calculator!$B$38/Calculator!$F$12,1)&lt;0.5,-1,1))^2)/((50*POWER(80,POWER(COS(PI()*MOD(Calculator!$B$38/Calculator!$F$12,1)),2))+$C72)^2+(1500*ABS(SIN(2*PI()*MOD(Calculator!$B$38/Calculator!$F$12,1)))*IF(MOD(Calculator!$B$38/Calculator!$F$12,1)&lt;0.5,-1,1))^2)))/(1-SQRT(((50*POWER(80,POWER(COS(PI()*MOD(Calculator!$B$38/Calculator!$F$12,1)),2))-$C72)^2+(1500*ABS(SIN(2*PI()*MOD(Calculator!$B$38/Calculator!$F$12,1)))*IF(MOD(Calculator!$B$38/Calculator!$F$12,1)&lt;0.5,-1,1))^2)/((50*POWER(80,POWER(COS(PI()*MOD(Calculator!$B$38/Calculator!$F$12,1)),2))+$C72)^2+(1500*ABS(SIN(2*PI()*MOD(Calculator!$B$38/Calculator!$F$12,1)))*IF(MOD(Calculator!$B$38/Calculator!$F$12,1)&lt;0.5,-1,1))^2))),2))</f>
        <v>—</v>
      </c>
      <c r="FR72" s="300" t="str">
        <f aca="false">IF(OR(Calculator!$E$13&lt;&gt;"YES",Calculator!$B$38&lt;Calculator!$G$13),"—",ROUND((1+SQRT(((50*POWER(80,POWER(COS(PI()*MOD(Calculator!$B$38/Calculator!$F$13,1)),2))-$C72)^2+(1500*ABS(SIN(2*PI()*MOD(Calculator!$B$38/Calculator!$F$13,1)))*IF(MOD(Calculator!$B$38/Calculator!$F$13,1)&lt;0.5,-1,1))^2)/((50*POWER(80,POWER(COS(PI()*MOD(Calculator!$B$38/Calculator!$F$13,1)),2))+$C72)^2+(1500*ABS(SIN(2*PI()*MOD(Calculator!$B$38/Calculator!$F$13,1)))*IF(MOD(Calculator!$B$38/Calculator!$F$13,1)&lt;0.5,-1,1))^2)))/(1-SQRT(((50*POWER(80,POWER(COS(PI()*MOD(Calculator!$B$38/Calculator!$F$13,1)),2))-$C72)^2+(1500*ABS(SIN(2*PI()*MOD(Calculator!$B$38/Calculator!$F$13,1)))*IF(MOD(Calculator!$B$38/Calculator!$F$13,1)&lt;0.5,-1,1))^2)/((50*POWER(80,POWER(COS(PI()*MOD(Calculator!$B$38/Calculator!$F$13,1)),2))+$C72)^2+(1500*ABS(SIN(2*PI()*MOD(Calculator!$B$38/Calculator!$F$13,1)))*IF(MOD(Calculator!$B$38/Calculator!$F$13,1)&lt;0.5,-1,1))^2))),2))</f>
        <v>—</v>
      </c>
      <c r="FS72" s="300" t="str">
        <f aca="false">IF(OR(Calculator!$E$14&lt;&gt;"YES",Calculator!$B$38&lt;Calculator!$G$14),"—",ROUND((1+SQRT(((50*POWER(80,POWER(COS(PI()*MOD(Calculator!$B$38/Calculator!$F$14,1)),2))-$C72)^2+(1500*ABS(SIN(2*PI()*MOD(Calculator!$B$38/Calculator!$F$14,1)))*IF(MOD(Calculator!$B$38/Calculator!$F$14,1)&lt;0.5,-1,1))^2)/((50*POWER(80,POWER(COS(PI()*MOD(Calculator!$B$38/Calculator!$F$14,1)),2))+$C72)^2+(1500*ABS(SIN(2*PI()*MOD(Calculator!$B$38/Calculator!$F$14,1)))*IF(MOD(Calculator!$B$38/Calculator!$F$14,1)&lt;0.5,-1,1))^2)))/(1-SQRT(((50*POWER(80,POWER(COS(PI()*MOD(Calculator!$B$38/Calculator!$F$14,1)),2))-$C72)^2+(1500*ABS(SIN(2*PI()*MOD(Calculator!$B$38/Calculator!$F$14,1)))*IF(MOD(Calculator!$B$38/Calculator!$F$14,1)&lt;0.5,-1,1))^2)/((50*POWER(80,POWER(COS(PI()*MOD(Calculator!$B$38/Calculator!$F$14,1)),2))+$C72)^2+(1500*ABS(SIN(2*PI()*MOD(Calculator!$B$38/Calculator!$F$14,1)))*IF(MOD(Calculator!$B$38/Calculator!$F$14,1)&lt;0.5,-1,1))^2))),2))</f>
        <v>—</v>
      </c>
      <c r="FT72" s="300" t="n">
        <f aca="false">IF(OR(Calculator!$E$15&lt;&gt;"YES",Calculator!$B$38&lt;Calculator!$G$15),"—",ROUND((1+SQRT(((50*POWER(80,POWER(COS(PI()*MOD(Calculator!$B$38/Calculator!$F$15,1)),2))-$C72)^2+(1500*ABS(SIN(2*PI()*MOD(Calculator!$B$38/Calculator!$F$15,1)))*IF(MOD(Calculator!$B$38/Calculator!$F$15,1)&lt;0.5,-1,1))^2)/((50*POWER(80,POWER(COS(PI()*MOD(Calculator!$B$38/Calculator!$F$15,1)),2))+$C72)^2+(1500*ABS(SIN(2*PI()*MOD(Calculator!$B$38/Calculator!$F$15,1)))*IF(MOD(Calculator!$B$38/Calculator!$F$15,1)&lt;0.5,-1,1))^2)))/(1-SQRT(((50*POWER(80,POWER(COS(PI()*MOD(Calculator!$B$38/Calculator!$F$15,1)),2))-$C72)^2+(1500*ABS(SIN(2*PI()*MOD(Calculator!$B$38/Calculator!$F$15,1)))*IF(MOD(Calculator!$B$38/Calculator!$F$15,1)&lt;0.5,-1,1))^2)/((50*POWER(80,POWER(COS(PI()*MOD(Calculator!$B$38/Calculator!$F$15,1)),2))+$C72)^2+(1500*ABS(SIN(2*PI()*MOD(Calculator!$B$38/Calculator!$F$15,1)))*IF(MOD(Calculator!$B$38/Calculator!$F$15,1)&lt;0.5,-1,1))^2))),2))</f>
        <v>2.14</v>
      </c>
      <c r="FU72" s="300" t="str">
        <f aca="false">IF(OR(Calculator!$E$16&lt;&gt;"YES",Calculator!$B$38&lt;Calculator!$G$16),"—",ROUND((1+SQRT(((50*POWER(80,POWER(COS(PI()*MOD(Calculator!$B$38/Calculator!$F$16,1)),2))-$C72)^2+(1500*ABS(SIN(2*PI()*MOD(Calculator!$B$38/Calculator!$F$16,1)))*IF(MOD(Calculator!$B$38/Calculator!$F$16,1)&lt;0.5,-1,1))^2)/((50*POWER(80,POWER(COS(PI()*MOD(Calculator!$B$38/Calculator!$F$16,1)),2))+$C72)^2+(1500*ABS(SIN(2*PI()*MOD(Calculator!$B$38/Calculator!$F$16,1)))*IF(MOD(Calculator!$B$38/Calculator!$F$16,1)&lt;0.5,-1,1))^2)))/(1-SQRT(((50*POWER(80,POWER(COS(PI()*MOD(Calculator!$B$38/Calculator!$F$16,1)),2))-$C72)^2+(1500*ABS(SIN(2*PI()*MOD(Calculator!$B$38/Calculator!$F$16,1)))*IF(MOD(Calculator!$B$38/Calculator!$F$16,1)&lt;0.5,-1,1))^2)/((50*POWER(80,POWER(COS(PI()*MOD(Calculator!$B$38/Calculator!$F$16,1)),2))+$C72)^2+(1500*ABS(SIN(2*PI()*MOD(Calculator!$B$38/Calculator!$F$16,1)))*IF(MOD(Calculator!$B$38/Calculator!$F$16,1)&lt;0.5,-1,1))^2))),2))</f>
        <v>—</v>
      </c>
      <c r="FV72" s="300" t="n">
        <f aca="false">IF(OR(Calculator!$E$17&lt;&gt;"YES",Calculator!$B$38&lt;Calculator!$G$17),"—",ROUND((1+SQRT(((50*POWER(80,POWER(COS(PI()*MOD(Calculator!$B$38/Calculator!$F$17,1)),2))-$C72)^2+(1500*ABS(SIN(2*PI()*MOD(Calculator!$B$38/Calculator!$F$17,1)))*IF(MOD(Calculator!$B$38/Calculator!$F$17,1)&lt;0.5,-1,1))^2)/((50*POWER(80,POWER(COS(PI()*MOD(Calculator!$B$38/Calculator!$F$17,1)),2))+$C72)^2+(1500*ABS(SIN(2*PI()*MOD(Calculator!$B$38/Calculator!$F$17,1)))*IF(MOD(Calculator!$B$38/Calculator!$F$17,1)&lt;0.5,-1,1))^2)))/(1-SQRT(((50*POWER(80,POWER(COS(PI()*MOD(Calculator!$B$38/Calculator!$F$17,1)),2))-$C72)^2+(1500*ABS(SIN(2*PI()*MOD(Calculator!$B$38/Calculator!$F$17,1)))*IF(MOD(Calculator!$B$38/Calculator!$F$17,1)&lt;0.5,-1,1))^2)/((50*POWER(80,POWER(COS(PI()*MOD(Calculator!$B$38/Calculator!$F$17,1)),2))+$C72)^2+(1500*ABS(SIN(2*PI()*MOD(Calculator!$B$38/Calculator!$F$17,1)))*IF(MOD(Calculator!$B$38/Calculator!$F$17,1)&lt;0.5,-1,1))^2))),2))</f>
        <v>17.87</v>
      </c>
      <c r="FW72" s="300" t="str">
        <f aca="false">IF(OR(Calculator!$E$18&lt;&gt;"YES",Calculator!$B$38&lt;Calculator!$G$18),"—",ROUND((1+SQRT(((50*POWER(80,POWER(COS(PI()*MOD(Calculator!$B$38/Calculator!$F$18,1)),2))-$C72)^2+(1500*ABS(SIN(2*PI()*MOD(Calculator!$B$38/Calculator!$F$18,1)))*IF(MOD(Calculator!$B$38/Calculator!$F$18,1)&lt;0.5,-1,1))^2)/((50*POWER(80,POWER(COS(PI()*MOD(Calculator!$B$38/Calculator!$F$18,1)),2))+$C72)^2+(1500*ABS(SIN(2*PI()*MOD(Calculator!$B$38/Calculator!$F$18,1)))*IF(MOD(Calculator!$B$38/Calculator!$F$18,1)&lt;0.5,-1,1))^2)))/(1-SQRT(((50*POWER(80,POWER(COS(PI()*MOD(Calculator!$B$38/Calculator!$F$18,1)),2))-$C72)^2+(1500*ABS(SIN(2*PI()*MOD(Calculator!$B$38/Calculator!$F$18,1)))*IF(MOD(Calculator!$B$38/Calculator!$F$18,1)&lt;0.5,-1,1))^2)/((50*POWER(80,POWER(COS(PI()*MOD(Calculator!$B$38/Calculator!$F$18,1)),2))+$C72)^2+(1500*ABS(SIN(2*PI()*MOD(Calculator!$B$38/Calculator!$F$18,1)))*IF(MOD(Calculator!$B$38/Calculator!$F$18,1)&lt;0.5,-1,1))^2))),2))</f>
        <v>—</v>
      </c>
      <c r="FX72" s="300" t="str">
        <f aca="false">IF(OR(Calculator!$E$19&lt;&gt;"YES",Calculator!$B$38&lt;Calculator!$G$19),"—",ROUND((1+SQRT(((50*POWER(80,POWER(COS(PI()*MOD(Calculator!$B$38/Calculator!$F$19,1)),2))-$C72)^2+(1500*ABS(SIN(2*PI()*MOD(Calculator!$B$38/Calculator!$F$19,1)))*IF(MOD(Calculator!$B$38/Calculator!$F$19,1)&lt;0.5,-1,1))^2)/((50*POWER(80,POWER(COS(PI()*MOD(Calculator!$B$38/Calculator!$F$19,1)),2))+$C72)^2+(1500*ABS(SIN(2*PI()*MOD(Calculator!$B$38/Calculator!$F$19,1)))*IF(MOD(Calculator!$B$38/Calculator!$F$19,1)&lt;0.5,-1,1))^2)))/(1-SQRT(((50*POWER(80,POWER(COS(PI()*MOD(Calculator!$B$38/Calculator!$F$19,1)),2))-$C72)^2+(1500*ABS(SIN(2*PI()*MOD(Calculator!$B$38/Calculator!$F$19,1)))*IF(MOD(Calculator!$B$38/Calculator!$F$19,1)&lt;0.5,-1,1))^2)/((50*POWER(80,POWER(COS(PI()*MOD(Calculator!$B$38/Calculator!$F$19,1)),2))+$C72)^2+(1500*ABS(SIN(2*PI()*MOD(Calculator!$B$38/Calculator!$F$19,1)))*IF(MOD(Calculator!$B$38/Calculator!$F$19,1)&lt;0.5,-1,1))^2))),2))</f>
        <v>—</v>
      </c>
      <c r="FY72" s="300" t="str">
        <f aca="false">IF(OR(Calculator!$E$20&lt;&gt;"YES",Calculator!$B$38&lt;Calculator!$G$20),"—",ROUND((1+SQRT(((50*POWER(80,POWER(COS(PI()*MOD(Calculator!$B$38/Calculator!$F$20,1)),2))-$C72)^2+(1500*ABS(SIN(2*PI()*MOD(Calculator!$B$38/Calculator!$F$20,1)))*IF(MOD(Calculator!$B$38/Calculator!$F$20,1)&lt;0.5,-1,1))^2)/((50*POWER(80,POWER(COS(PI()*MOD(Calculator!$B$38/Calculator!$F$20,1)),2))+$C72)^2+(1500*ABS(SIN(2*PI()*MOD(Calculator!$B$38/Calculator!$F$20,1)))*IF(MOD(Calculator!$B$38/Calculator!$F$20,1)&lt;0.5,-1,1))^2)))/(1-SQRT(((50*POWER(80,POWER(COS(PI()*MOD(Calculator!$B$38/Calculator!$F$20,1)),2))-$C72)^2+(1500*ABS(SIN(2*PI()*MOD(Calculator!$B$38/Calculator!$F$20,1)))*IF(MOD(Calculator!$B$38/Calculator!$F$20,1)&lt;0.5,-1,1))^2)/((50*POWER(80,POWER(COS(PI()*MOD(Calculator!$B$38/Calculator!$F$20,1)),2))+$C72)^2+(1500*ABS(SIN(2*PI()*MOD(Calculator!$B$38/Calculator!$F$20,1)))*IF(MOD(Calculator!$B$38/Calculator!$F$20,1)&lt;0.5,-1,1))^2))),2))</f>
        <v>—</v>
      </c>
      <c r="FZ72" s="300" t="str">
        <f aca="false">IF(OR(Calculator!$E$21&lt;&gt;"YES",Calculator!$B$38&lt;Calculator!$G$21),"—",ROUND((1+SQRT(((50*POWER(80,POWER(COS(PI()*MOD(Calculator!$B$38/Calculator!$F$21,1)),2))-$C72)^2+(1500*ABS(SIN(2*PI()*MOD(Calculator!$B$38/Calculator!$F$21,1)))*IF(MOD(Calculator!$B$38/Calculator!$F$21,1)&lt;0.5,-1,1))^2)/((50*POWER(80,POWER(COS(PI()*MOD(Calculator!$B$38/Calculator!$F$21,1)),2))+$C72)^2+(1500*ABS(SIN(2*PI()*MOD(Calculator!$B$38/Calculator!$F$21,1)))*IF(MOD(Calculator!$B$38/Calculator!$F$21,1)&lt;0.5,-1,1))^2)))/(1-SQRT(((50*POWER(80,POWER(COS(PI()*MOD(Calculator!$B$38/Calculator!$F$21,1)),2))-$C72)^2+(1500*ABS(SIN(2*PI()*MOD(Calculator!$B$38/Calculator!$F$21,1)))*IF(MOD(Calculator!$B$38/Calculator!$F$21,1)&lt;0.5,-1,1))^2)/((50*POWER(80,POWER(COS(PI()*MOD(Calculator!$B$38/Calculator!$F$21,1)),2))+$C72)^2+(1500*ABS(SIN(2*PI()*MOD(Calculator!$B$38/Calculator!$F$21,1)))*IF(MOD(Calculator!$B$38/Calculator!$F$21,1)&lt;0.5,-1,1))^2))),2))</f>
        <v>—</v>
      </c>
      <c r="GA72" s="300" t="str">
        <f aca="false">IF(OR(Calculator!$E$22&lt;&gt;"YES",Calculator!$B$38&lt;Calculator!$G$22),"—",ROUND((1+SQRT(((50*POWER(80,POWER(COS(PI()*MOD(Calculator!$B$38/Calculator!$F$22,1)),2))-$C72)^2+(1500*ABS(SIN(2*PI()*MOD(Calculator!$B$38/Calculator!$F$22,1)))*IF(MOD(Calculator!$B$38/Calculator!$F$22,1)&lt;0.5,-1,1))^2)/((50*POWER(80,POWER(COS(PI()*MOD(Calculator!$B$38/Calculator!$F$22,1)),2))+$C72)^2+(1500*ABS(SIN(2*PI()*MOD(Calculator!$B$38/Calculator!$F$22,1)))*IF(MOD(Calculator!$B$38/Calculator!$F$22,1)&lt;0.5,-1,1))^2)))/(1-SQRT(((50*POWER(80,POWER(COS(PI()*MOD(Calculator!$B$38/Calculator!$F$22,1)),2))-$C72)^2+(1500*ABS(SIN(2*PI()*MOD(Calculator!$B$38/Calculator!$F$22,1)))*IF(MOD(Calculator!$B$38/Calculator!$F$22,1)&lt;0.5,-1,1))^2)/((50*POWER(80,POWER(COS(PI()*MOD(Calculator!$B$38/Calculator!$F$22,1)),2))+$C72)^2+(1500*ABS(SIN(2*PI()*MOD(Calculator!$B$38/Calculator!$F$22,1)))*IF(MOD(Calculator!$B$38/Calculator!$F$22,1)&lt;0.5,-1,1))^2))),2))</f>
        <v>—</v>
      </c>
      <c r="GB72" s="295" t="n">
        <f aca="false">IFERROR(ROUND((IF(ISNUMBER(FQ72),FQ72,0)+IF(ISNUMBER(FR72),FR72,0)+IF(ISNUMBER(FS72),FS72,0)+IF(ISNUMBER(FT72),FT72,0)+IF(ISNUMBER(FU72),FU72,0)+IF(ISNUMBER(FV72),FV72,0)+IF(ISNUMBER(FW72),FW72,0)+IF(ISNUMBER(FX72),FX72,0)+IF(ISNUMBER(FY72),FY72,0)+IF(ISNUMBER(FZ72),FZ72,0)+IF(ISNUMBER(GA72),GA72,0))/(IF(ISNUMBER(FQ72),1,0)+IF(ISNUMBER(FR72),1,0)+IF(ISNUMBER(FS72),1,0)+IF(ISNUMBER(FT72),1,0)+IF(ISNUMBER(FU72),1,0)+IF(ISNUMBER(FV72),1,0)+IF(ISNUMBER(FW72),1,0)+IF(ISNUMBER(FX72),1,0)+IF(ISNUMBER(FY72),1,0)+IF(ISNUMBER(FZ72),1,0)+IF(ISNUMBER(GA72),1,0)),4),"")</f>
        <v>10.005</v>
      </c>
      <c r="GD72" s="253" t="str">
        <f aca="false">IF(OR(Calculator!$E$12&lt;&gt;"YES",Calculator!$B$34&lt;Calculator!$G$12),"—",ROUND((1+SQRT(((50*POWER(80,POWER(COS(PI()*MOD(Calculator!$B$34/Calculator!$F$12,1)),2))+MIN(500,MAX(30,100*EXP(-0.3*'VSWR Calculator'!$C$24)*(1+3*ABS(MOD('VSWR Calculator'!$C$23/Calculator!$F$12/2,1)-0.5))))/'VSWR Calculator'!$C$25)-$C72)^2+(1500*ABS(SIN(2*PI()*MOD(Calculator!$B$34/Calculator!$F$12,1)))*IF(MOD(Calculator!$B$34/Calculator!$F$12,1)&lt;0.5,-1,1))^2)/SQRT(((50*POWER(80,POWER(COS(PI()*MOD(Calculator!$B$34/Calculator!$F$12,1)),2))+MIN(500,MAX(30,100*EXP(-0.3*'VSWR Calculator'!$C$24)*(1+3*ABS(MOD('VSWR Calculator'!$C$23/Calculator!$F$12/2,1)-0.5))))/'VSWR Calculator'!$C$25)+$C72)^2+(1500*ABS(SIN(2*PI()*MOD(Calculator!$B$34/Calculator!$F$12,1)))*IF(MOD(Calculator!$B$34/Calculator!$F$12,1)&lt;0.5,-1,1))^2))/(1-SQRT(((50*POWER(80,POWER(COS(PI()*MOD(Calculator!$B$34/Calculator!$F$12,1)),2))+MIN(500,MAX(30,100*EXP(-0.3*'VSWR Calculator'!$C$24)*(1+3*ABS(MOD('VSWR Calculator'!$C$23/Calculator!$F$12/2,1)-0.5))))/'VSWR Calculator'!$C$25)-$C72)^2+(1500*ABS(SIN(2*PI()*MOD(Calculator!$B$34/Calculator!$F$12,1)))*IF(MOD(Calculator!$B$34/Calculator!$F$12,1)&lt;0.5,-1,1))^2)/SQRT(((50*POWER(80,POWER(COS(PI()*MOD(Calculator!$B$34/Calculator!$F$12,1)),2))+MIN(500,MAX(30,100*EXP(-0.3*'VSWR Calculator'!$C$24)*(1+3*ABS(MOD('VSWR Calculator'!$C$23/Calculator!$F$12/2,1)-0.5))))/'VSWR Calculator'!$C$25)+$C72)^2+(1500*ABS(SIN(2*PI()*MOD(Calculator!$B$34/Calculator!$F$12,1)))*IF(MOD(Calculator!$B$34/Calculator!$F$12,1)&lt;0.5,-1,1))^2)),2))</f>
        <v>—</v>
      </c>
      <c r="GE72" s="253" t="str">
        <f aca="false">IF(OR(Calculator!$E$13&lt;&gt;"YES",Calculator!$B$34&lt;Calculator!$G$13),"—",ROUND((1+SQRT(((50*POWER(80,POWER(COS(PI()*MOD(Calculator!$B$34/Calculator!$F$13,1)),2))+MIN(500,MAX(30,100*EXP(-0.3*'VSWR Calculator'!$C$24)*(1+3*ABS(MOD('VSWR Calculator'!$C$23/Calculator!$F$13/2,1)-0.5))))/'VSWR Calculator'!$C$25)-$C72)^2+(1500*ABS(SIN(2*PI()*MOD(Calculator!$B$34/Calculator!$F$13,1)))*IF(MOD(Calculator!$B$34/Calculator!$F$13,1)&lt;0.5,-1,1))^2)/SQRT(((50*POWER(80,POWER(COS(PI()*MOD(Calculator!$B$34/Calculator!$F$13,1)),2))+MIN(500,MAX(30,100*EXP(-0.3*'VSWR Calculator'!$C$24)*(1+3*ABS(MOD('VSWR Calculator'!$C$23/Calculator!$F$13/2,1)-0.5))))/'VSWR Calculator'!$C$25)+$C72)^2+(1500*ABS(SIN(2*PI()*MOD(Calculator!$B$34/Calculator!$F$13,1)))*IF(MOD(Calculator!$B$34/Calculator!$F$13,1)&lt;0.5,-1,1))^2))/(1-SQRT(((50*POWER(80,POWER(COS(PI()*MOD(Calculator!$B$34/Calculator!$F$13,1)),2))+MIN(500,MAX(30,100*EXP(-0.3*'VSWR Calculator'!$C$24)*(1+3*ABS(MOD('VSWR Calculator'!$C$23/Calculator!$F$13/2,1)-0.5))))/'VSWR Calculator'!$C$25)-$C72)^2+(1500*ABS(SIN(2*PI()*MOD(Calculator!$B$34/Calculator!$F$13,1)))*IF(MOD(Calculator!$B$34/Calculator!$F$13,1)&lt;0.5,-1,1))^2)/SQRT(((50*POWER(80,POWER(COS(PI()*MOD(Calculator!$B$34/Calculator!$F$13,1)),2))+MIN(500,MAX(30,100*EXP(-0.3*'VSWR Calculator'!$C$24)*(1+3*ABS(MOD('VSWR Calculator'!$C$23/Calculator!$F$13/2,1)-0.5))))/'VSWR Calculator'!$C$25)+$C72)^2+(1500*ABS(SIN(2*PI()*MOD(Calculator!$B$34/Calculator!$F$13,1)))*IF(MOD(Calculator!$B$34/Calculator!$F$13,1)&lt;0.5,-1,1))^2)),2))</f>
        <v>—</v>
      </c>
      <c r="GF72" s="253" t="str">
        <f aca="false">IF(OR(Calculator!$E$14&lt;&gt;"YES",Calculator!$B$34&lt;Calculator!$G$14),"—",ROUND((1+SQRT(((50*POWER(80,POWER(COS(PI()*MOD(Calculator!$B$34/Calculator!$F$14,1)),2))+MIN(500,MAX(30,100*EXP(-0.3*'VSWR Calculator'!$C$24)*(1+3*ABS(MOD('VSWR Calculator'!$C$23/Calculator!$F$14/2,1)-0.5))))/'VSWR Calculator'!$C$25)-$C72)^2+(1500*ABS(SIN(2*PI()*MOD(Calculator!$B$34/Calculator!$F$14,1)))*IF(MOD(Calculator!$B$34/Calculator!$F$14,1)&lt;0.5,-1,1))^2)/SQRT(((50*POWER(80,POWER(COS(PI()*MOD(Calculator!$B$34/Calculator!$F$14,1)),2))+MIN(500,MAX(30,100*EXP(-0.3*'VSWR Calculator'!$C$24)*(1+3*ABS(MOD('VSWR Calculator'!$C$23/Calculator!$F$14/2,1)-0.5))))/'VSWR Calculator'!$C$25)+$C72)^2+(1500*ABS(SIN(2*PI()*MOD(Calculator!$B$34/Calculator!$F$14,1)))*IF(MOD(Calculator!$B$34/Calculator!$F$14,1)&lt;0.5,-1,1))^2))/(1-SQRT(((50*POWER(80,POWER(COS(PI()*MOD(Calculator!$B$34/Calculator!$F$14,1)),2))+MIN(500,MAX(30,100*EXP(-0.3*'VSWR Calculator'!$C$24)*(1+3*ABS(MOD('VSWR Calculator'!$C$23/Calculator!$F$14/2,1)-0.5))))/'VSWR Calculator'!$C$25)-$C72)^2+(1500*ABS(SIN(2*PI()*MOD(Calculator!$B$34/Calculator!$F$14,1)))*IF(MOD(Calculator!$B$34/Calculator!$F$14,1)&lt;0.5,-1,1))^2)/SQRT(((50*POWER(80,POWER(COS(PI()*MOD(Calculator!$B$34/Calculator!$F$14,1)),2))+MIN(500,MAX(30,100*EXP(-0.3*'VSWR Calculator'!$C$24)*(1+3*ABS(MOD('VSWR Calculator'!$C$23/Calculator!$F$14/2,1)-0.5))))/'VSWR Calculator'!$C$25)+$C72)^2+(1500*ABS(SIN(2*PI()*MOD(Calculator!$B$34/Calculator!$F$14,1)))*IF(MOD(Calculator!$B$34/Calculator!$F$14,1)&lt;0.5,-1,1))^2)),2))</f>
        <v>—</v>
      </c>
      <c r="GG72" s="253" t="n">
        <f aca="false">IF(OR(Calculator!$E$15&lt;&gt;"YES",Calculator!$B$34&lt;Calculator!$G$15),"—",ROUND((1+SQRT(((50*POWER(80,POWER(COS(PI()*MOD(Calculator!$B$34/Calculator!$F$15,1)),2))+MIN(500,MAX(30,100*EXP(-0.3*'VSWR Calculator'!$C$24)*(1+3*ABS(MOD('VSWR Calculator'!$C$23/Calculator!$F$15/2,1)-0.5))))/'VSWR Calculator'!$C$25)-$C72)^2+(1500*ABS(SIN(2*PI()*MOD(Calculator!$B$34/Calculator!$F$15,1)))*IF(MOD(Calculator!$B$34/Calculator!$F$15,1)&lt;0.5,-1,1))^2)/SQRT(((50*POWER(80,POWER(COS(PI()*MOD(Calculator!$B$34/Calculator!$F$15,1)),2))+MIN(500,MAX(30,100*EXP(-0.3*'VSWR Calculator'!$C$24)*(1+3*ABS(MOD('VSWR Calculator'!$C$23/Calculator!$F$15/2,1)-0.5))))/'VSWR Calculator'!$C$25)+$C72)^2+(1500*ABS(SIN(2*PI()*MOD(Calculator!$B$34/Calculator!$F$15,1)))*IF(MOD(Calculator!$B$34/Calculator!$F$15,1)&lt;0.5,-1,1))^2))/(1-SQRT(((50*POWER(80,POWER(COS(PI()*MOD(Calculator!$B$34/Calculator!$F$15,1)),2))+MIN(500,MAX(30,100*EXP(-0.3*'VSWR Calculator'!$C$24)*(1+3*ABS(MOD('VSWR Calculator'!$C$23/Calculator!$F$15/2,1)-0.5))))/'VSWR Calculator'!$C$25)-$C72)^2+(1500*ABS(SIN(2*PI()*MOD(Calculator!$B$34/Calculator!$F$15,1)))*IF(MOD(Calculator!$B$34/Calculator!$F$15,1)&lt;0.5,-1,1))^2)/SQRT(((50*POWER(80,POWER(COS(PI()*MOD(Calculator!$B$34/Calculator!$F$15,1)),2))+MIN(500,MAX(30,100*EXP(-0.3*'VSWR Calculator'!$C$24)*(1+3*ABS(MOD('VSWR Calculator'!$C$23/Calculator!$F$15/2,1)-0.5))))/'VSWR Calculator'!$C$25)+$C72)^2+(1500*ABS(SIN(2*PI()*MOD(Calculator!$B$34/Calculator!$F$15,1)))*IF(MOD(Calculator!$B$34/Calculator!$F$15,1)&lt;0.5,-1,1))^2)),2))</f>
        <v>15.78</v>
      </c>
      <c r="GH72" s="253" t="str">
        <f aca="false">IF(OR(Calculator!$E$16&lt;&gt;"YES",Calculator!$B$34&lt;Calculator!$G$16),"—",ROUND((1+SQRT(((50*POWER(80,POWER(COS(PI()*MOD(Calculator!$B$34/Calculator!$F$16,1)),2))+MIN(500,MAX(30,100*EXP(-0.3*'VSWR Calculator'!$C$24)*(1+3*ABS(MOD('VSWR Calculator'!$C$23/Calculator!$F$16/2,1)-0.5))))/'VSWR Calculator'!$C$25)-$C72)^2+(1500*ABS(SIN(2*PI()*MOD(Calculator!$B$34/Calculator!$F$16,1)))*IF(MOD(Calculator!$B$34/Calculator!$F$16,1)&lt;0.5,-1,1))^2)/SQRT(((50*POWER(80,POWER(COS(PI()*MOD(Calculator!$B$34/Calculator!$F$16,1)),2))+MIN(500,MAX(30,100*EXP(-0.3*'VSWR Calculator'!$C$24)*(1+3*ABS(MOD('VSWR Calculator'!$C$23/Calculator!$F$16/2,1)-0.5))))/'VSWR Calculator'!$C$25)+$C72)^2+(1500*ABS(SIN(2*PI()*MOD(Calculator!$B$34/Calculator!$F$16,1)))*IF(MOD(Calculator!$B$34/Calculator!$F$16,1)&lt;0.5,-1,1))^2))/(1-SQRT(((50*POWER(80,POWER(COS(PI()*MOD(Calculator!$B$34/Calculator!$F$16,1)),2))+MIN(500,MAX(30,100*EXP(-0.3*'VSWR Calculator'!$C$24)*(1+3*ABS(MOD('VSWR Calculator'!$C$23/Calculator!$F$16/2,1)-0.5))))/'VSWR Calculator'!$C$25)-$C72)^2+(1500*ABS(SIN(2*PI()*MOD(Calculator!$B$34/Calculator!$F$16,1)))*IF(MOD(Calculator!$B$34/Calculator!$F$16,1)&lt;0.5,-1,1))^2)/SQRT(((50*POWER(80,POWER(COS(PI()*MOD(Calculator!$B$34/Calculator!$F$16,1)),2))+MIN(500,MAX(30,100*EXP(-0.3*'VSWR Calculator'!$C$24)*(1+3*ABS(MOD('VSWR Calculator'!$C$23/Calculator!$F$16/2,1)-0.5))))/'VSWR Calculator'!$C$25)+$C72)^2+(1500*ABS(SIN(2*PI()*MOD(Calculator!$B$34/Calculator!$F$16,1)))*IF(MOD(Calculator!$B$34/Calculator!$F$16,1)&lt;0.5,-1,1))^2)),2))</f>
        <v>—</v>
      </c>
      <c r="GI72" s="253" t="n">
        <f aca="false">IF(OR(Calculator!$E$17&lt;&gt;"YES",Calculator!$B$34&lt;Calculator!$G$17),"—",ROUND((1+SQRT(((50*POWER(80,POWER(COS(PI()*MOD(Calculator!$B$34/Calculator!$F$17,1)),2))+MIN(500,MAX(30,100*EXP(-0.3*'VSWR Calculator'!$C$24)*(1+3*ABS(MOD('VSWR Calculator'!$C$23/Calculator!$F$17/2,1)-0.5))))/'VSWR Calculator'!$C$25)-$C72)^2+(1500*ABS(SIN(2*PI()*MOD(Calculator!$B$34/Calculator!$F$17,1)))*IF(MOD(Calculator!$B$34/Calculator!$F$17,1)&lt;0.5,-1,1))^2)/SQRT(((50*POWER(80,POWER(COS(PI()*MOD(Calculator!$B$34/Calculator!$F$17,1)),2))+MIN(500,MAX(30,100*EXP(-0.3*'VSWR Calculator'!$C$24)*(1+3*ABS(MOD('VSWR Calculator'!$C$23/Calculator!$F$17/2,1)-0.5))))/'VSWR Calculator'!$C$25)+$C72)^2+(1500*ABS(SIN(2*PI()*MOD(Calculator!$B$34/Calculator!$F$17,1)))*IF(MOD(Calculator!$B$34/Calculator!$F$17,1)&lt;0.5,-1,1))^2))/(1-SQRT(((50*POWER(80,POWER(COS(PI()*MOD(Calculator!$B$34/Calculator!$F$17,1)),2))+MIN(500,MAX(30,100*EXP(-0.3*'VSWR Calculator'!$C$24)*(1+3*ABS(MOD('VSWR Calculator'!$C$23/Calculator!$F$17/2,1)-0.5))))/'VSWR Calculator'!$C$25)-$C72)^2+(1500*ABS(SIN(2*PI()*MOD(Calculator!$B$34/Calculator!$F$17,1)))*IF(MOD(Calculator!$B$34/Calculator!$F$17,1)&lt;0.5,-1,1))^2)/SQRT(((50*POWER(80,POWER(COS(PI()*MOD(Calculator!$B$34/Calculator!$F$17,1)),2))+MIN(500,MAX(30,100*EXP(-0.3*'VSWR Calculator'!$C$24)*(1+3*ABS(MOD('VSWR Calculator'!$C$23/Calculator!$F$17/2,1)-0.5))))/'VSWR Calculator'!$C$25)+$C72)^2+(1500*ABS(SIN(2*PI()*MOD(Calculator!$B$34/Calculator!$F$17,1)))*IF(MOD(Calculator!$B$34/Calculator!$F$17,1)&lt;0.5,-1,1))^2)),2))</f>
        <v>11.96</v>
      </c>
      <c r="GJ72" s="253" t="str">
        <f aca="false">IF(OR(Calculator!$E$18&lt;&gt;"YES",Calculator!$B$34&lt;Calculator!$G$18),"—",ROUND((1+SQRT(((50*POWER(80,POWER(COS(PI()*MOD(Calculator!$B$34/Calculator!$F$18,1)),2))+MIN(500,MAX(30,100*EXP(-0.3*'VSWR Calculator'!$C$24)*(1+3*ABS(MOD('VSWR Calculator'!$C$23/Calculator!$F$18/2,1)-0.5))))/'VSWR Calculator'!$C$25)-$C72)^2+(1500*ABS(SIN(2*PI()*MOD(Calculator!$B$34/Calculator!$F$18,1)))*IF(MOD(Calculator!$B$34/Calculator!$F$18,1)&lt;0.5,-1,1))^2)/SQRT(((50*POWER(80,POWER(COS(PI()*MOD(Calculator!$B$34/Calculator!$F$18,1)),2))+MIN(500,MAX(30,100*EXP(-0.3*'VSWR Calculator'!$C$24)*(1+3*ABS(MOD('VSWR Calculator'!$C$23/Calculator!$F$18/2,1)-0.5))))/'VSWR Calculator'!$C$25)+$C72)^2+(1500*ABS(SIN(2*PI()*MOD(Calculator!$B$34/Calculator!$F$18,1)))*IF(MOD(Calculator!$B$34/Calculator!$F$18,1)&lt;0.5,-1,1))^2))/(1-SQRT(((50*POWER(80,POWER(COS(PI()*MOD(Calculator!$B$34/Calculator!$F$18,1)),2))+MIN(500,MAX(30,100*EXP(-0.3*'VSWR Calculator'!$C$24)*(1+3*ABS(MOD('VSWR Calculator'!$C$23/Calculator!$F$18/2,1)-0.5))))/'VSWR Calculator'!$C$25)-$C72)^2+(1500*ABS(SIN(2*PI()*MOD(Calculator!$B$34/Calculator!$F$18,1)))*IF(MOD(Calculator!$B$34/Calculator!$F$18,1)&lt;0.5,-1,1))^2)/SQRT(((50*POWER(80,POWER(COS(PI()*MOD(Calculator!$B$34/Calculator!$F$18,1)),2))+MIN(500,MAX(30,100*EXP(-0.3*'VSWR Calculator'!$C$24)*(1+3*ABS(MOD('VSWR Calculator'!$C$23/Calculator!$F$18/2,1)-0.5))))/'VSWR Calculator'!$C$25)+$C72)^2+(1500*ABS(SIN(2*PI()*MOD(Calculator!$B$34/Calculator!$F$18,1)))*IF(MOD(Calculator!$B$34/Calculator!$F$18,1)&lt;0.5,-1,1))^2)),2))</f>
        <v>—</v>
      </c>
      <c r="GK72" s="253" t="str">
        <f aca="false">IF(OR(Calculator!$E$19&lt;&gt;"YES",Calculator!$B$34&lt;Calculator!$G$19),"—",ROUND((1+SQRT(((50*POWER(80,POWER(COS(PI()*MOD(Calculator!$B$34/Calculator!$F$19,1)),2))+MIN(500,MAX(30,100*EXP(-0.3*'VSWR Calculator'!$C$24)*(1+3*ABS(MOD('VSWR Calculator'!$C$23/Calculator!$F$19/2,1)-0.5))))/'VSWR Calculator'!$C$25)-$C72)^2+(1500*ABS(SIN(2*PI()*MOD(Calculator!$B$34/Calculator!$F$19,1)))*IF(MOD(Calculator!$B$34/Calculator!$F$19,1)&lt;0.5,-1,1))^2)/SQRT(((50*POWER(80,POWER(COS(PI()*MOD(Calculator!$B$34/Calculator!$F$19,1)),2))+MIN(500,MAX(30,100*EXP(-0.3*'VSWR Calculator'!$C$24)*(1+3*ABS(MOD('VSWR Calculator'!$C$23/Calculator!$F$19/2,1)-0.5))))/'VSWR Calculator'!$C$25)+$C72)^2+(1500*ABS(SIN(2*PI()*MOD(Calculator!$B$34/Calculator!$F$19,1)))*IF(MOD(Calculator!$B$34/Calculator!$F$19,1)&lt;0.5,-1,1))^2))/(1-SQRT(((50*POWER(80,POWER(COS(PI()*MOD(Calculator!$B$34/Calculator!$F$19,1)),2))+MIN(500,MAX(30,100*EXP(-0.3*'VSWR Calculator'!$C$24)*(1+3*ABS(MOD('VSWR Calculator'!$C$23/Calculator!$F$19/2,1)-0.5))))/'VSWR Calculator'!$C$25)-$C72)^2+(1500*ABS(SIN(2*PI()*MOD(Calculator!$B$34/Calculator!$F$19,1)))*IF(MOD(Calculator!$B$34/Calculator!$F$19,1)&lt;0.5,-1,1))^2)/SQRT(((50*POWER(80,POWER(COS(PI()*MOD(Calculator!$B$34/Calculator!$F$19,1)),2))+MIN(500,MAX(30,100*EXP(-0.3*'VSWR Calculator'!$C$24)*(1+3*ABS(MOD('VSWR Calculator'!$C$23/Calculator!$F$19/2,1)-0.5))))/'VSWR Calculator'!$C$25)+$C72)^2+(1500*ABS(SIN(2*PI()*MOD(Calculator!$B$34/Calculator!$F$19,1)))*IF(MOD(Calculator!$B$34/Calculator!$F$19,1)&lt;0.5,-1,1))^2)),2))</f>
        <v>—</v>
      </c>
      <c r="GL72" s="253" t="str">
        <f aca="false">IF(OR(Calculator!$E$20&lt;&gt;"YES",Calculator!$B$34&lt;Calculator!$G$20),"—",ROUND((1+SQRT(((50*POWER(80,POWER(COS(PI()*MOD(Calculator!$B$34/Calculator!$F$20,1)),2))+MIN(500,MAX(30,100*EXP(-0.3*'VSWR Calculator'!$C$24)*(1+3*ABS(MOD('VSWR Calculator'!$C$23/Calculator!$F$20/2,1)-0.5))))/'VSWR Calculator'!$C$25)-$C72)^2+(1500*ABS(SIN(2*PI()*MOD(Calculator!$B$34/Calculator!$F$20,1)))*IF(MOD(Calculator!$B$34/Calculator!$F$20,1)&lt;0.5,-1,1))^2)/SQRT(((50*POWER(80,POWER(COS(PI()*MOD(Calculator!$B$34/Calculator!$F$20,1)),2))+MIN(500,MAX(30,100*EXP(-0.3*'VSWR Calculator'!$C$24)*(1+3*ABS(MOD('VSWR Calculator'!$C$23/Calculator!$F$20/2,1)-0.5))))/'VSWR Calculator'!$C$25)+$C72)^2+(1500*ABS(SIN(2*PI()*MOD(Calculator!$B$34/Calculator!$F$20,1)))*IF(MOD(Calculator!$B$34/Calculator!$F$20,1)&lt;0.5,-1,1))^2))/(1-SQRT(((50*POWER(80,POWER(COS(PI()*MOD(Calculator!$B$34/Calculator!$F$20,1)),2))+MIN(500,MAX(30,100*EXP(-0.3*'VSWR Calculator'!$C$24)*(1+3*ABS(MOD('VSWR Calculator'!$C$23/Calculator!$F$20/2,1)-0.5))))/'VSWR Calculator'!$C$25)-$C72)^2+(1500*ABS(SIN(2*PI()*MOD(Calculator!$B$34/Calculator!$F$20,1)))*IF(MOD(Calculator!$B$34/Calculator!$F$20,1)&lt;0.5,-1,1))^2)/SQRT(((50*POWER(80,POWER(COS(PI()*MOD(Calculator!$B$34/Calculator!$F$20,1)),2))+MIN(500,MAX(30,100*EXP(-0.3*'VSWR Calculator'!$C$24)*(1+3*ABS(MOD('VSWR Calculator'!$C$23/Calculator!$F$20/2,1)-0.5))))/'VSWR Calculator'!$C$25)+$C72)^2+(1500*ABS(SIN(2*PI()*MOD(Calculator!$B$34/Calculator!$F$20,1)))*IF(MOD(Calculator!$B$34/Calculator!$F$20,1)&lt;0.5,-1,1))^2)),2))</f>
        <v>—</v>
      </c>
      <c r="GM72" s="253" t="str">
        <f aca="false">IF(OR(Calculator!$E$21&lt;&gt;"YES",Calculator!$B$34&lt;Calculator!$G$21),"—",ROUND((1+SQRT(((50*POWER(80,POWER(COS(PI()*MOD(Calculator!$B$34/Calculator!$F$21,1)),2))+MIN(500,MAX(30,100*EXP(-0.3*'VSWR Calculator'!$C$24)*(1+3*ABS(MOD('VSWR Calculator'!$C$23/Calculator!$F$21/2,1)-0.5))))/'VSWR Calculator'!$C$25)-$C72)^2+(1500*ABS(SIN(2*PI()*MOD(Calculator!$B$34/Calculator!$F$21,1)))*IF(MOD(Calculator!$B$34/Calculator!$F$21,1)&lt;0.5,-1,1))^2)/SQRT(((50*POWER(80,POWER(COS(PI()*MOD(Calculator!$B$34/Calculator!$F$21,1)),2))+MIN(500,MAX(30,100*EXP(-0.3*'VSWR Calculator'!$C$24)*(1+3*ABS(MOD('VSWR Calculator'!$C$23/Calculator!$F$21/2,1)-0.5))))/'VSWR Calculator'!$C$25)+$C72)^2+(1500*ABS(SIN(2*PI()*MOD(Calculator!$B$34/Calculator!$F$21,1)))*IF(MOD(Calculator!$B$34/Calculator!$F$21,1)&lt;0.5,-1,1))^2))/(1-SQRT(((50*POWER(80,POWER(COS(PI()*MOD(Calculator!$B$34/Calculator!$F$21,1)),2))+MIN(500,MAX(30,100*EXP(-0.3*'VSWR Calculator'!$C$24)*(1+3*ABS(MOD('VSWR Calculator'!$C$23/Calculator!$F$21/2,1)-0.5))))/'VSWR Calculator'!$C$25)-$C72)^2+(1500*ABS(SIN(2*PI()*MOD(Calculator!$B$34/Calculator!$F$21,1)))*IF(MOD(Calculator!$B$34/Calculator!$F$21,1)&lt;0.5,-1,1))^2)/SQRT(((50*POWER(80,POWER(COS(PI()*MOD(Calculator!$B$34/Calculator!$F$21,1)),2))+MIN(500,MAX(30,100*EXP(-0.3*'VSWR Calculator'!$C$24)*(1+3*ABS(MOD('VSWR Calculator'!$C$23/Calculator!$F$21/2,1)-0.5))))/'VSWR Calculator'!$C$25)+$C72)^2+(1500*ABS(SIN(2*PI()*MOD(Calculator!$B$34/Calculator!$F$21,1)))*IF(MOD(Calculator!$B$34/Calculator!$F$21,1)&lt;0.5,-1,1))^2)),2))</f>
        <v>—</v>
      </c>
      <c r="GN72" s="253" t="str">
        <f aca="false">IF(OR(Calculator!$E$22&lt;&gt;"YES",Calculator!$B$34&lt;Calculator!$G$22),"—",ROUND((1+SQRT(((50*POWER(80,POWER(COS(PI()*MOD(Calculator!$B$34/Calculator!$F$22,1)),2))+MIN(500,MAX(30,100*EXP(-0.3*'VSWR Calculator'!$C$24)*(1+3*ABS(MOD('VSWR Calculator'!$C$23/Calculator!$F$22/2,1)-0.5))))/'VSWR Calculator'!$C$25)-$C72)^2+(1500*ABS(SIN(2*PI()*MOD(Calculator!$B$34/Calculator!$F$22,1)))*IF(MOD(Calculator!$B$34/Calculator!$F$22,1)&lt;0.5,-1,1))^2)/SQRT(((50*POWER(80,POWER(COS(PI()*MOD(Calculator!$B$34/Calculator!$F$22,1)),2))+MIN(500,MAX(30,100*EXP(-0.3*'VSWR Calculator'!$C$24)*(1+3*ABS(MOD('VSWR Calculator'!$C$23/Calculator!$F$22/2,1)-0.5))))/'VSWR Calculator'!$C$25)+$C72)^2+(1500*ABS(SIN(2*PI()*MOD(Calculator!$B$34/Calculator!$F$22,1)))*IF(MOD(Calculator!$B$34/Calculator!$F$22,1)&lt;0.5,-1,1))^2))/(1-SQRT(((50*POWER(80,POWER(COS(PI()*MOD(Calculator!$B$34/Calculator!$F$22,1)),2))+MIN(500,MAX(30,100*EXP(-0.3*'VSWR Calculator'!$C$24)*(1+3*ABS(MOD('VSWR Calculator'!$C$23/Calculator!$F$22/2,1)-0.5))))/'VSWR Calculator'!$C$25)-$C72)^2+(1500*ABS(SIN(2*PI()*MOD(Calculator!$B$34/Calculator!$F$22,1)))*IF(MOD(Calculator!$B$34/Calculator!$F$22,1)&lt;0.5,-1,1))^2)/SQRT(((50*POWER(80,POWER(COS(PI()*MOD(Calculator!$B$34/Calculator!$F$22,1)),2))+MIN(500,MAX(30,100*EXP(-0.3*'VSWR Calculator'!$C$24)*(1+3*ABS(MOD('VSWR Calculator'!$C$23/Calculator!$F$22/2,1)-0.5))))/'VSWR Calculator'!$C$25)+$C72)^2+(1500*ABS(SIN(2*PI()*MOD(Calculator!$B$34/Calculator!$F$22,1)))*IF(MOD(Calculator!$B$34/Calculator!$F$22,1)&lt;0.5,-1,1))^2)),2))</f>
        <v>—</v>
      </c>
      <c r="GO72" s="253" t="n">
        <f aca="false">IFERROR(ROUND((IF(ISNUMBER(GD72),GD72,0)+IF(ISNUMBER(GE72),GE72,0)+IF(ISNUMBER(GF72),GF72,0)+IF(ISNUMBER(GG72),GG72,0)+IF(ISNUMBER(GH72),GH72,0)+IF(ISNUMBER(GI72),GI72,0)+IF(ISNUMBER(GJ72),GJ72,0)+IF(ISNUMBER(GK72),GK72,0)+IF(ISNUMBER(GL72),GL72,0)+IF(ISNUMBER(GM72),GM72,0)+IF(ISNUMBER(GN72),GN72,0))/(IF(ISNUMBER(GD72),1,0)+IF(ISNUMBER(GE72),1,0)+IF(ISNUMBER(GF72),1,0)+IF(ISNUMBER(GG72),1,0)+IF(ISNUMBER(GH72),1,0)+IF(ISNUMBER(GI72),1,0)+IF(ISNUMBER(GJ72),1,0)+IF(ISNUMBER(GK72),1,0)+IF(ISNUMBER(GL72),1,0)+IF(ISNUMBER(GM72),1,0)+IF(ISNUMBER(GN72),1,0)),4),"")</f>
        <v>13.87</v>
      </c>
      <c r="GP72" s="253" t="str">
        <f aca="false">IF(OR(Calculator!$E$12&lt;&gt;"YES",Calculator!$B$35&lt;Calculator!$G$12),"—",ROUND((1+SQRT(((50*POWER(80,POWER(COS(PI()*MOD(Calculator!$B$35/Calculator!$F$12,1)),2))+MIN(500,MAX(30,100*EXP(-0.3*'VSWR Calculator'!$C$24)*(1+3*ABS(MOD('VSWR Calculator'!$C$23/Calculator!$F$12/2,1)-0.5))))/'VSWR Calculator'!$C$25)-$C72)^2+(1500*ABS(SIN(2*PI()*MOD(Calculator!$B$35/Calculator!$F$12,1)))*IF(MOD(Calculator!$B$35/Calculator!$F$12,1)&lt;0.5,-1,1))^2)/SQRT(((50*POWER(80,POWER(COS(PI()*MOD(Calculator!$B$35/Calculator!$F$12,1)),2))+MIN(500,MAX(30,100*EXP(-0.3*'VSWR Calculator'!$C$24)*(1+3*ABS(MOD('VSWR Calculator'!$C$23/Calculator!$F$12/2,1)-0.5))))/'VSWR Calculator'!$C$25)+$C72)^2+(1500*ABS(SIN(2*PI()*MOD(Calculator!$B$35/Calculator!$F$12,1)))*IF(MOD(Calculator!$B$35/Calculator!$F$12,1)&lt;0.5,-1,1))^2))/(1-SQRT(((50*POWER(80,POWER(COS(PI()*MOD(Calculator!$B$35/Calculator!$F$12,1)),2))+MIN(500,MAX(30,100*EXP(-0.3*'VSWR Calculator'!$C$24)*(1+3*ABS(MOD('VSWR Calculator'!$C$23/Calculator!$F$12/2,1)-0.5))))/'VSWR Calculator'!$C$25)-$C72)^2+(1500*ABS(SIN(2*PI()*MOD(Calculator!$B$35/Calculator!$F$12,1)))*IF(MOD(Calculator!$B$35/Calculator!$F$12,1)&lt;0.5,-1,1))^2)/SQRT(((50*POWER(80,POWER(COS(PI()*MOD(Calculator!$B$35/Calculator!$F$12,1)),2))+MIN(500,MAX(30,100*EXP(-0.3*'VSWR Calculator'!$C$24)*(1+3*ABS(MOD('VSWR Calculator'!$C$23/Calculator!$F$12/2,1)-0.5))))/'VSWR Calculator'!$C$25)+$C72)^2+(1500*ABS(SIN(2*PI()*MOD(Calculator!$B$35/Calculator!$F$12,1)))*IF(MOD(Calculator!$B$35/Calculator!$F$12,1)&lt;0.5,-1,1))^2)),2))</f>
        <v>—</v>
      </c>
      <c r="GQ72" s="253" t="str">
        <f aca="false">IF(OR(Calculator!$E$13&lt;&gt;"YES",Calculator!$B$35&lt;Calculator!$G$13),"—",ROUND((1+SQRT(((50*POWER(80,POWER(COS(PI()*MOD(Calculator!$B$35/Calculator!$F$13,1)),2))+MIN(500,MAX(30,100*EXP(-0.3*'VSWR Calculator'!$C$24)*(1+3*ABS(MOD('VSWR Calculator'!$C$23/Calculator!$F$13/2,1)-0.5))))/'VSWR Calculator'!$C$25)-$C72)^2+(1500*ABS(SIN(2*PI()*MOD(Calculator!$B$35/Calculator!$F$13,1)))*IF(MOD(Calculator!$B$35/Calculator!$F$13,1)&lt;0.5,-1,1))^2)/SQRT(((50*POWER(80,POWER(COS(PI()*MOD(Calculator!$B$35/Calculator!$F$13,1)),2))+MIN(500,MAX(30,100*EXP(-0.3*'VSWR Calculator'!$C$24)*(1+3*ABS(MOD('VSWR Calculator'!$C$23/Calculator!$F$13/2,1)-0.5))))/'VSWR Calculator'!$C$25)+$C72)^2+(1500*ABS(SIN(2*PI()*MOD(Calculator!$B$35/Calculator!$F$13,1)))*IF(MOD(Calculator!$B$35/Calculator!$F$13,1)&lt;0.5,-1,1))^2))/(1-SQRT(((50*POWER(80,POWER(COS(PI()*MOD(Calculator!$B$35/Calculator!$F$13,1)),2))+MIN(500,MAX(30,100*EXP(-0.3*'VSWR Calculator'!$C$24)*(1+3*ABS(MOD('VSWR Calculator'!$C$23/Calculator!$F$13/2,1)-0.5))))/'VSWR Calculator'!$C$25)-$C72)^2+(1500*ABS(SIN(2*PI()*MOD(Calculator!$B$35/Calculator!$F$13,1)))*IF(MOD(Calculator!$B$35/Calculator!$F$13,1)&lt;0.5,-1,1))^2)/SQRT(((50*POWER(80,POWER(COS(PI()*MOD(Calculator!$B$35/Calculator!$F$13,1)),2))+MIN(500,MAX(30,100*EXP(-0.3*'VSWR Calculator'!$C$24)*(1+3*ABS(MOD('VSWR Calculator'!$C$23/Calculator!$F$13/2,1)-0.5))))/'VSWR Calculator'!$C$25)+$C72)^2+(1500*ABS(SIN(2*PI()*MOD(Calculator!$B$35/Calculator!$F$13,1)))*IF(MOD(Calculator!$B$35/Calculator!$F$13,1)&lt;0.5,-1,1))^2)),2))</f>
        <v>—</v>
      </c>
      <c r="GR72" s="253" t="str">
        <f aca="false">IF(OR(Calculator!$E$14&lt;&gt;"YES",Calculator!$B$35&lt;Calculator!$G$14),"—",ROUND((1+SQRT(((50*POWER(80,POWER(COS(PI()*MOD(Calculator!$B$35/Calculator!$F$14,1)),2))+MIN(500,MAX(30,100*EXP(-0.3*'VSWR Calculator'!$C$24)*(1+3*ABS(MOD('VSWR Calculator'!$C$23/Calculator!$F$14/2,1)-0.5))))/'VSWR Calculator'!$C$25)-$C72)^2+(1500*ABS(SIN(2*PI()*MOD(Calculator!$B$35/Calculator!$F$14,1)))*IF(MOD(Calculator!$B$35/Calculator!$F$14,1)&lt;0.5,-1,1))^2)/SQRT(((50*POWER(80,POWER(COS(PI()*MOD(Calculator!$B$35/Calculator!$F$14,1)),2))+MIN(500,MAX(30,100*EXP(-0.3*'VSWR Calculator'!$C$24)*(1+3*ABS(MOD('VSWR Calculator'!$C$23/Calculator!$F$14/2,1)-0.5))))/'VSWR Calculator'!$C$25)+$C72)^2+(1500*ABS(SIN(2*PI()*MOD(Calculator!$B$35/Calculator!$F$14,1)))*IF(MOD(Calculator!$B$35/Calculator!$F$14,1)&lt;0.5,-1,1))^2))/(1-SQRT(((50*POWER(80,POWER(COS(PI()*MOD(Calculator!$B$35/Calculator!$F$14,1)),2))+MIN(500,MAX(30,100*EXP(-0.3*'VSWR Calculator'!$C$24)*(1+3*ABS(MOD('VSWR Calculator'!$C$23/Calculator!$F$14/2,1)-0.5))))/'VSWR Calculator'!$C$25)-$C72)^2+(1500*ABS(SIN(2*PI()*MOD(Calculator!$B$35/Calculator!$F$14,1)))*IF(MOD(Calculator!$B$35/Calculator!$F$14,1)&lt;0.5,-1,1))^2)/SQRT(((50*POWER(80,POWER(COS(PI()*MOD(Calculator!$B$35/Calculator!$F$14,1)),2))+MIN(500,MAX(30,100*EXP(-0.3*'VSWR Calculator'!$C$24)*(1+3*ABS(MOD('VSWR Calculator'!$C$23/Calculator!$F$14/2,1)-0.5))))/'VSWR Calculator'!$C$25)+$C72)^2+(1500*ABS(SIN(2*PI()*MOD(Calculator!$B$35/Calculator!$F$14,1)))*IF(MOD(Calculator!$B$35/Calculator!$F$14,1)&lt;0.5,-1,1))^2)),2))</f>
        <v>—</v>
      </c>
      <c r="GS72" s="253" t="n">
        <f aca="false">IF(OR(Calculator!$E$15&lt;&gt;"YES",Calculator!$B$35&lt;Calculator!$G$15),"—",ROUND((1+SQRT(((50*POWER(80,POWER(COS(PI()*MOD(Calculator!$B$35/Calculator!$F$15,1)),2))+MIN(500,MAX(30,100*EXP(-0.3*'VSWR Calculator'!$C$24)*(1+3*ABS(MOD('VSWR Calculator'!$C$23/Calculator!$F$15/2,1)-0.5))))/'VSWR Calculator'!$C$25)-$C72)^2+(1500*ABS(SIN(2*PI()*MOD(Calculator!$B$35/Calculator!$F$15,1)))*IF(MOD(Calculator!$B$35/Calculator!$F$15,1)&lt;0.5,-1,1))^2)/SQRT(((50*POWER(80,POWER(COS(PI()*MOD(Calculator!$B$35/Calculator!$F$15,1)),2))+MIN(500,MAX(30,100*EXP(-0.3*'VSWR Calculator'!$C$24)*(1+3*ABS(MOD('VSWR Calculator'!$C$23/Calculator!$F$15/2,1)-0.5))))/'VSWR Calculator'!$C$25)+$C72)^2+(1500*ABS(SIN(2*PI()*MOD(Calculator!$B$35/Calculator!$F$15,1)))*IF(MOD(Calculator!$B$35/Calculator!$F$15,1)&lt;0.5,-1,1))^2))/(1-SQRT(((50*POWER(80,POWER(COS(PI()*MOD(Calculator!$B$35/Calculator!$F$15,1)),2))+MIN(500,MAX(30,100*EXP(-0.3*'VSWR Calculator'!$C$24)*(1+3*ABS(MOD('VSWR Calculator'!$C$23/Calculator!$F$15/2,1)-0.5))))/'VSWR Calculator'!$C$25)-$C72)^2+(1500*ABS(SIN(2*PI()*MOD(Calculator!$B$35/Calculator!$F$15,1)))*IF(MOD(Calculator!$B$35/Calculator!$F$15,1)&lt;0.5,-1,1))^2)/SQRT(((50*POWER(80,POWER(COS(PI()*MOD(Calculator!$B$35/Calculator!$F$15,1)),2))+MIN(500,MAX(30,100*EXP(-0.3*'VSWR Calculator'!$C$24)*(1+3*ABS(MOD('VSWR Calculator'!$C$23/Calculator!$F$15/2,1)-0.5))))/'VSWR Calculator'!$C$25)+$C72)^2+(1500*ABS(SIN(2*PI()*MOD(Calculator!$B$35/Calculator!$F$15,1)))*IF(MOD(Calculator!$B$35/Calculator!$F$15,1)&lt;0.5,-1,1))^2)),2))</f>
        <v>2.21</v>
      </c>
      <c r="GT72" s="253" t="str">
        <f aca="false">IF(OR(Calculator!$E$16&lt;&gt;"YES",Calculator!$B$35&lt;Calculator!$G$16),"—",ROUND((1+SQRT(((50*POWER(80,POWER(COS(PI()*MOD(Calculator!$B$35/Calculator!$F$16,1)),2))+MIN(500,MAX(30,100*EXP(-0.3*'VSWR Calculator'!$C$24)*(1+3*ABS(MOD('VSWR Calculator'!$C$23/Calculator!$F$16/2,1)-0.5))))/'VSWR Calculator'!$C$25)-$C72)^2+(1500*ABS(SIN(2*PI()*MOD(Calculator!$B$35/Calculator!$F$16,1)))*IF(MOD(Calculator!$B$35/Calculator!$F$16,1)&lt;0.5,-1,1))^2)/SQRT(((50*POWER(80,POWER(COS(PI()*MOD(Calculator!$B$35/Calculator!$F$16,1)),2))+MIN(500,MAX(30,100*EXP(-0.3*'VSWR Calculator'!$C$24)*(1+3*ABS(MOD('VSWR Calculator'!$C$23/Calculator!$F$16/2,1)-0.5))))/'VSWR Calculator'!$C$25)+$C72)^2+(1500*ABS(SIN(2*PI()*MOD(Calculator!$B$35/Calculator!$F$16,1)))*IF(MOD(Calculator!$B$35/Calculator!$F$16,1)&lt;0.5,-1,1))^2))/(1-SQRT(((50*POWER(80,POWER(COS(PI()*MOD(Calculator!$B$35/Calculator!$F$16,1)),2))+MIN(500,MAX(30,100*EXP(-0.3*'VSWR Calculator'!$C$24)*(1+3*ABS(MOD('VSWR Calculator'!$C$23/Calculator!$F$16/2,1)-0.5))))/'VSWR Calculator'!$C$25)-$C72)^2+(1500*ABS(SIN(2*PI()*MOD(Calculator!$B$35/Calculator!$F$16,1)))*IF(MOD(Calculator!$B$35/Calculator!$F$16,1)&lt;0.5,-1,1))^2)/SQRT(((50*POWER(80,POWER(COS(PI()*MOD(Calculator!$B$35/Calculator!$F$16,1)),2))+MIN(500,MAX(30,100*EXP(-0.3*'VSWR Calculator'!$C$24)*(1+3*ABS(MOD('VSWR Calculator'!$C$23/Calculator!$F$16/2,1)-0.5))))/'VSWR Calculator'!$C$25)+$C72)^2+(1500*ABS(SIN(2*PI()*MOD(Calculator!$B$35/Calculator!$F$16,1)))*IF(MOD(Calculator!$B$35/Calculator!$F$16,1)&lt;0.5,-1,1))^2)),2))</f>
        <v>—</v>
      </c>
      <c r="GU72" s="253" t="n">
        <f aca="false">IF(OR(Calculator!$E$17&lt;&gt;"YES",Calculator!$B$35&lt;Calculator!$G$17),"—",ROUND((1+SQRT(((50*POWER(80,POWER(COS(PI()*MOD(Calculator!$B$35/Calculator!$F$17,1)),2))+MIN(500,MAX(30,100*EXP(-0.3*'VSWR Calculator'!$C$24)*(1+3*ABS(MOD('VSWR Calculator'!$C$23/Calculator!$F$17/2,1)-0.5))))/'VSWR Calculator'!$C$25)-$C72)^2+(1500*ABS(SIN(2*PI()*MOD(Calculator!$B$35/Calculator!$F$17,1)))*IF(MOD(Calculator!$B$35/Calculator!$F$17,1)&lt;0.5,-1,1))^2)/SQRT(((50*POWER(80,POWER(COS(PI()*MOD(Calculator!$B$35/Calculator!$F$17,1)),2))+MIN(500,MAX(30,100*EXP(-0.3*'VSWR Calculator'!$C$24)*(1+3*ABS(MOD('VSWR Calculator'!$C$23/Calculator!$F$17/2,1)-0.5))))/'VSWR Calculator'!$C$25)+$C72)^2+(1500*ABS(SIN(2*PI()*MOD(Calculator!$B$35/Calculator!$F$17,1)))*IF(MOD(Calculator!$B$35/Calculator!$F$17,1)&lt;0.5,-1,1))^2))/(1-SQRT(((50*POWER(80,POWER(COS(PI()*MOD(Calculator!$B$35/Calculator!$F$17,1)),2))+MIN(500,MAX(30,100*EXP(-0.3*'VSWR Calculator'!$C$24)*(1+3*ABS(MOD('VSWR Calculator'!$C$23/Calculator!$F$17/2,1)-0.5))))/'VSWR Calculator'!$C$25)-$C72)^2+(1500*ABS(SIN(2*PI()*MOD(Calculator!$B$35/Calculator!$F$17,1)))*IF(MOD(Calculator!$B$35/Calculator!$F$17,1)&lt;0.5,-1,1))^2)/SQRT(((50*POWER(80,POWER(COS(PI()*MOD(Calculator!$B$35/Calculator!$F$17,1)),2))+MIN(500,MAX(30,100*EXP(-0.3*'VSWR Calculator'!$C$24)*(1+3*ABS(MOD('VSWR Calculator'!$C$23/Calculator!$F$17/2,1)-0.5))))/'VSWR Calculator'!$C$25)+$C72)^2+(1500*ABS(SIN(2*PI()*MOD(Calculator!$B$35/Calculator!$F$17,1)))*IF(MOD(Calculator!$B$35/Calculator!$F$17,1)&lt;0.5,-1,1))^2)),2))</f>
        <v>16.2</v>
      </c>
      <c r="GV72" s="253" t="str">
        <f aca="false">IF(OR(Calculator!$E$18&lt;&gt;"YES",Calculator!$B$35&lt;Calculator!$G$18),"—",ROUND((1+SQRT(((50*POWER(80,POWER(COS(PI()*MOD(Calculator!$B$35/Calculator!$F$18,1)),2))+MIN(500,MAX(30,100*EXP(-0.3*'VSWR Calculator'!$C$24)*(1+3*ABS(MOD('VSWR Calculator'!$C$23/Calculator!$F$18/2,1)-0.5))))/'VSWR Calculator'!$C$25)-$C72)^2+(1500*ABS(SIN(2*PI()*MOD(Calculator!$B$35/Calculator!$F$18,1)))*IF(MOD(Calculator!$B$35/Calculator!$F$18,1)&lt;0.5,-1,1))^2)/SQRT(((50*POWER(80,POWER(COS(PI()*MOD(Calculator!$B$35/Calculator!$F$18,1)),2))+MIN(500,MAX(30,100*EXP(-0.3*'VSWR Calculator'!$C$24)*(1+3*ABS(MOD('VSWR Calculator'!$C$23/Calculator!$F$18/2,1)-0.5))))/'VSWR Calculator'!$C$25)+$C72)^2+(1500*ABS(SIN(2*PI()*MOD(Calculator!$B$35/Calculator!$F$18,1)))*IF(MOD(Calculator!$B$35/Calculator!$F$18,1)&lt;0.5,-1,1))^2))/(1-SQRT(((50*POWER(80,POWER(COS(PI()*MOD(Calculator!$B$35/Calculator!$F$18,1)),2))+MIN(500,MAX(30,100*EXP(-0.3*'VSWR Calculator'!$C$24)*(1+3*ABS(MOD('VSWR Calculator'!$C$23/Calculator!$F$18/2,1)-0.5))))/'VSWR Calculator'!$C$25)-$C72)^2+(1500*ABS(SIN(2*PI()*MOD(Calculator!$B$35/Calculator!$F$18,1)))*IF(MOD(Calculator!$B$35/Calculator!$F$18,1)&lt;0.5,-1,1))^2)/SQRT(((50*POWER(80,POWER(COS(PI()*MOD(Calculator!$B$35/Calculator!$F$18,1)),2))+MIN(500,MAX(30,100*EXP(-0.3*'VSWR Calculator'!$C$24)*(1+3*ABS(MOD('VSWR Calculator'!$C$23/Calculator!$F$18/2,1)-0.5))))/'VSWR Calculator'!$C$25)+$C72)^2+(1500*ABS(SIN(2*PI()*MOD(Calculator!$B$35/Calculator!$F$18,1)))*IF(MOD(Calculator!$B$35/Calculator!$F$18,1)&lt;0.5,-1,1))^2)),2))</f>
        <v>—</v>
      </c>
      <c r="GW72" s="253" t="str">
        <f aca="false">IF(OR(Calculator!$E$19&lt;&gt;"YES",Calculator!$B$35&lt;Calculator!$G$19),"—",ROUND((1+SQRT(((50*POWER(80,POWER(COS(PI()*MOD(Calculator!$B$35/Calculator!$F$19,1)),2))+MIN(500,MAX(30,100*EXP(-0.3*'VSWR Calculator'!$C$24)*(1+3*ABS(MOD('VSWR Calculator'!$C$23/Calculator!$F$19/2,1)-0.5))))/'VSWR Calculator'!$C$25)-$C72)^2+(1500*ABS(SIN(2*PI()*MOD(Calculator!$B$35/Calculator!$F$19,1)))*IF(MOD(Calculator!$B$35/Calculator!$F$19,1)&lt;0.5,-1,1))^2)/SQRT(((50*POWER(80,POWER(COS(PI()*MOD(Calculator!$B$35/Calculator!$F$19,1)),2))+MIN(500,MAX(30,100*EXP(-0.3*'VSWR Calculator'!$C$24)*(1+3*ABS(MOD('VSWR Calculator'!$C$23/Calculator!$F$19/2,1)-0.5))))/'VSWR Calculator'!$C$25)+$C72)^2+(1500*ABS(SIN(2*PI()*MOD(Calculator!$B$35/Calculator!$F$19,1)))*IF(MOD(Calculator!$B$35/Calculator!$F$19,1)&lt;0.5,-1,1))^2))/(1-SQRT(((50*POWER(80,POWER(COS(PI()*MOD(Calculator!$B$35/Calculator!$F$19,1)),2))+MIN(500,MAX(30,100*EXP(-0.3*'VSWR Calculator'!$C$24)*(1+3*ABS(MOD('VSWR Calculator'!$C$23/Calculator!$F$19/2,1)-0.5))))/'VSWR Calculator'!$C$25)-$C72)^2+(1500*ABS(SIN(2*PI()*MOD(Calculator!$B$35/Calculator!$F$19,1)))*IF(MOD(Calculator!$B$35/Calculator!$F$19,1)&lt;0.5,-1,1))^2)/SQRT(((50*POWER(80,POWER(COS(PI()*MOD(Calculator!$B$35/Calculator!$F$19,1)),2))+MIN(500,MAX(30,100*EXP(-0.3*'VSWR Calculator'!$C$24)*(1+3*ABS(MOD('VSWR Calculator'!$C$23/Calculator!$F$19/2,1)-0.5))))/'VSWR Calculator'!$C$25)+$C72)^2+(1500*ABS(SIN(2*PI()*MOD(Calculator!$B$35/Calculator!$F$19,1)))*IF(MOD(Calculator!$B$35/Calculator!$F$19,1)&lt;0.5,-1,1))^2)),2))</f>
        <v>—</v>
      </c>
      <c r="GX72" s="253" t="str">
        <f aca="false">IF(OR(Calculator!$E$20&lt;&gt;"YES",Calculator!$B$35&lt;Calculator!$G$20),"—",ROUND((1+SQRT(((50*POWER(80,POWER(COS(PI()*MOD(Calculator!$B$35/Calculator!$F$20,1)),2))+MIN(500,MAX(30,100*EXP(-0.3*'VSWR Calculator'!$C$24)*(1+3*ABS(MOD('VSWR Calculator'!$C$23/Calculator!$F$20/2,1)-0.5))))/'VSWR Calculator'!$C$25)-$C72)^2+(1500*ABS(SIN(2*PI()*MOD(Calculator!$B$35/Calculator!$F$20,1)))*IF(MOD(Calculator!$B$35/Calculator!$F$20,1)&lt;0.5,-1,1))^2)/SQRT(((50*POWER(80,POWER(COS(PI()*MOD(Calculator!$B$35/Calculator!$F$20,1)),2))+MIN(500,MAX(30,100*EXP(-0.3*'VSWR Calculator'!$C$24)*(1+3*ABS(MOD('VSWR Calculator'!$C$23/Calculator!$F$20/2,1)-0.5))))/'VSWR Calculator'!$C$25)+$C72)^2+(1500*ABS(SIN(2*PI()*MOD(Calculator!$B$35/Calculator!$F$20,1)))*IF(MOD(Calculator!$B$35/Calculator!$F$20,1)&lt;0.5,-1,1))^2))/(1-SQRT(((50*POWER(80,POWER(COS(PI()*MOD(Calculator!$B$35/Calculator!$F$20,1)),2))+MIN(500,MAX(30,100*EXP(-0.3*'VSWR Calculator'!$C$24)*(1+3*ABS(MOD('VSWR Calculator'!$C$23/Calculator!$F$20/2,1)-0.5))))/'VSWR Calculator'!$C$25)-$C72)^2+(1500*ABS(SIN(2*PI()*MOD(Calculator!$B$35/Calculator!$F$20,1)))*IF(MOD(Calculator!$B$35/Calculator!$F$20,1)&lt;0.5,-1,1))^2)/SQRT(((50*POWER(80,POWER(COS(PI()*MOD(Calculator!$B$35/Calculator!$F$20,1)),2))+MIN(500,MAX(30,100*EXP(-0.3*'VSWR Calculator'!$C$24)*(1+3*ABS(MOD('VSWR Calculator'!$C$23/Calculator!$F$20/2,1)-0.5))))/'VSWR Calculator'!$C$25)+$C72)^2+(1500*ABS(SIN(2*PI()*MOD(Calculator!$B$35/Calculator!$F$20,1)))*IF(MOD(Calculator!$B$35/Calculator!$F$20,1)&lt;0.5,-1,1))^2)),2))</f>
        <v>—</v>
      </c>
      <c r="GY72" s="253" t="str">
        <f aca="false">IF(OR(Calculator!$E$21&lt;&gt;"YES",Calculator!$B$35&lt;Calculator!$G$21),"—",ROUND((1+SQRT(((50*POWER(80,POWER(COS(PI()*MOD(Calculator!$B$35/Calculator!$F$21,1)),2))+MIN(500,MAX(30,100*EXP(-0.3*'VSWR Calculator'!$C$24)*(1+3*ABS(MOD('VSWR Calculator'!$C$23/Calculator!$F$21/2,1)-0.5))))/'VSWR Calculator'!$C$25)-$C72)^2+(1500*ABS(SIN(2*PI()*MOD(Calculator!$B$35/Calculator!$F$21,1)))*IF(MOD(Calculator!$B$35/Calculator!$F$21,1)&lt;0.5,-1,1))^2)/SQRT(((50*POWER(80,POWER(COS(PI()*MOD(Calculator!$B$35/Calculator!$F$21,1)),2))+MIN(500,MAX(30,100*EXP(-0.3*'VSWR Calculator'!$C$24)*(1+3*ABS(MOD('VSWR Calculator'!$C$23/Calculator!$F$21/2,1)-0.5))))/'VSWR Calculator'!$C$25)+$C72)^2+(1500*ABS(SIN(2*PI()*MOD(Calculator!$B$35/Calculator!$F$21,1)))*IF(MOD(Calculator!$B$35/Calculator!$F$21,1)&lt;0.5,-1,1))^2))/(1-SQRT(((50*POWER(80,POWER(COS(PI()*MOD(Calculator!$B$35/Calculator!$F$21,1)),2))+MIN(500,MAX(30,100*EXP(-0.3*'VSWR Calculator'!$C$24)*(1+3*ABS(MOD('VSWR Calculator'!$C$23/Calculator!$F$21/2,1)-0.5))))/'VSWR Calculator'!$C$25)-$C72)^2+(1500*ABS(SIN(2*PI()*MOD(Calculator!$B$35/Calculator!$F$21,1)))*IF(MOD(Calculator!$B$35/Calculator!$F$21,1)&lt;0.5,-1,1))^2)/SQRT(((50*POWER(80,POWER(COS(PI()*MOD(Calculator!$B$35/Calculator!$F$21,1)),2))+MIN(500,MAX(30,100*EXP(-0.3*'VSWR Calculator'!$C$24)*(1+3*ABS(MOD('VSWR Calculator'!$C$23/Calculator!$F$21/2,1)-0.5))))/'VSWR Calculator'!$C$25)+$C72)^2+(1500*ABS(SIN(2*PI()*MOD(Calculator!$B$35/Calculator!$F$21,1)))*IF(MOD(Calculator!$B$35/Calculator!$F$21,1)&lt;0.5,-1,1))^2)),2))</f>
        <v>—</v>
      </c>
      <c r="GZ72" s="253" t="str">
        <f aca="false">IF(OR(Calculator!$E$22&lt;&gt;"YES",Calculator!$B$35&lt;Calculator!$G$22),"—",ROUND((1+SQRT(((50*POWER(80,POWER(COS(PI()*MOD(Calculator!$B$35/Calculator!$F$22,1)),2))+MIN(500,MAX(30,100*EXP(-0.3*'VSWR Calculator'!$C$24)*(1+3*ABS(MOD('VSWR Calculator'!$C$23/Calculator!$F$22/2,1)-0.5))))/'VSWR Calculator'!$C$25)-$C72)^2+(1500*ABS(SIN(2*PI()*MOD(Calculator!$B$35/Calculator!$F$22,1)))*IF(MOD(Calculator!$B$35/Calculator!$F$22,1)&lt;0.5,-1,1))^2)/SQRT(((50*POWER(80,POWER(COS(PI()*MOD(Calculator!$B$35/Calculator!$F$22,1)),2))+MIN(500,MAX(30,100*EXP(-0.3*'VSWR Calculator'!$C$24)*(1+3*ABS(MOD('VSWR Calculator'!$C$23/Calculator!$F$22/2,1)-0.5))))/'VSWR Calculator'!$C$25)+$C72)^2+(1500*ABS(SIN(2*PI()*MOD(Calculator!$B$35/Calculator!$F$22,1)))*IF(MOD(Calculator!$B$35/Calculator!$F$22,1)&lt;0.5,-1,1))^2))/(1-SQRT(((50*POWER(80,POWER(COS(PI()*MOD(Calculator!$B$35/Calculator!$F$22,1)),2))+MIN(500,MAX(30,100*EXP(-0.3*'VSWR Calculator'!$C$24)*(1+3*ABS(MOD('VSWR Calculator'!$C$23/Calculator!$F$22/2,1)-0.5))))/'VSWR Calculator'!$C$25)-$C72)^2+(1500*ABS(SIN(2*PI()*MOD(Calculator!$B$35/Calculator!$F$22,1)))*IF(MOD(Calculator!$B$35/Calculator!$F$22,1)&lt;0.5,-1,1))^2)/SQRT(((50*POWER(80,POWER(COS(PI()*MOD(Calculator!$B$35/Calculator!$F$22,1)),2))+MIN(500,MAX(30,100*EXP(-0.3*'VSWR Calculator'!$C$24)*(1+3*ABS(MOD('VSWR Calculator'!$C$23/Calculator!$F$22/2,1)-0.5))))/'VSWR Calculator'!$C$25)+$C72)^2+(1500*ABS(SIN(2*PI()*MOD(Calculator!$B$35/Calculator!$F$22,1)))*IF(MOD(Calculator!$B$35/Calculator!$F$22,1)&lt;0.5,-1,1))^2)),2))</f>
        <v>—</v>
      </c>
      <c r="HA72" s="253" t="n">
        <f aca="false">IFERROR(ROUND((IF(ISNUMBER(GP72),GP72,0)+IF(ISNUMBER(GQ72),GQ72,0)+IF(ISNUMBER(GR72),GR72,0)+IF(ISNUMBER(GS72),GS72,0)+IF(ISNUMBER(GT72),GT72,0)+IF(ISNUMBER(GU72),GU72,0)+IF(ISNUMBER(GV72),GV72,0)+IF(ISNUMBER(GW72),GW72,0)+IF(ISNUMBER(GX72),GX72,0)+IF(ISNUMBER(GY72),GY72,0)+IF(ISNUMBER(GZ72),GZ72,0))/(IF(ISNUMBER(GP72),1,0)+IF(ISNUMBER(GQ72),1,0)+IF(ISNUMBER(GR72),1,0)+IF(ISNUMBER(GS72),1,0)+IF(ISNUMBER(GT72),1,0)+IF(ISNUMBER(GU72),1,0)+IF(ISNUMBER(GV72),1,0)+IF(ISNUMBER(GW72),1,0)+IF(ISNUMBER(GX72),1,0)+IF(ISNUMBER(GY72),1,0)+IF(ISNUMBER(GZ72),1,0)),4),"")</f>
        <v>9.205</v>
      </c>
      <c r="HB72" s="253" t="str">
        <f aca="false">IF(OR(Calculator!$E$12&lt;&gt;"YES",Calculator!$B$36&lt;Calculator!$G$12),"—",ROUND((1+SQRT(((50*POWER(80,POWER(COS(PI()*MOD(Calculator!$B$36/Calculator!$F$12,1)),2))+MIN(500,MAX(30,100*EXP(-0.3*'VSWR Calculator'!$C$24)*(1+3*ABS(MOD('VSWR Calculator'!$C$23/Calculator!$F$12/2,1)-0.5))))/'VSWR Calculator'!$C$25)-$C72)^2+(1500*ABS(SIN(2*PI()*MOD(Calculator!$B$36/Calculator!$F$12,1)))*IF(MOD(Calculator!$B$36/Calculator!$F$12,1)&lt;0.5,-1,1))^2)/SQRT(((50*POWER(80,POWER(COS(PI()*MOD(Calculator!$B$36/Calculator!$F$12,1)),2))+MIN(500,MAX(30,100*EXP(-0.3*'VSWR Calculator'!$C$24)*(1+3*ABS(MOD('VSWR Calculator'!$C$23/Calculator!$F$12/2,1)-0.5))))/'VSWR Calculator'!$C$25)+$C72)^2+(1500*ABS(SIN(2*PI()*MOD(Calculator!$B$36/Calculator!$F$12,1)))*IF(MOD(Calculator!$B$36/Calculator!$F$12,1)&lt;0.5,-1,1))^2))/(1-SQRT(((50*POWER(80,POWER(COS(PI()*MOD(Calculator!$B$36/Calculator!$F$12,1)),2))+MIN(500,MAX(30,100*EXP(-0.3*'VSWR Calculator'!$C$24)*(1+3*ABS(MOD('VSWR Calculator'!$C$23/Calculator!$F$12/2,1)-0.5))))/'VSWR Calculator'!$C$25)-$C72)^2+(1500*ABS(SIN(2*PI()*MOD(Calculator!$B$36/Calculator!$F$12,1)))*IF(MOD(Calculator!$B$36/Calculator!$F$12,1)&lt;0.5,-1,1))^2)/SQRT(((50*POWER(80,POWER(COS(PI()*MOD(Calculator!$B$36/Calculator!$F$12,1)),2))+MIN(500,MAX(30,100*EXP(-0.3*'VSWR Calculator'!$C$24)*(1+3*ABS(MOD('VSWR Calculator'!$C$23/Calculator!$F$12/2,1)-0.5))))/'VSWR Calculator'!$C$25)+$C72)^2+(1500*ABS(SIN(2*PI()*MOD(Calculator!$B$36/Calculator!$F$12,1)))*IF(MOD(Calculator!$B$36/Calculator!$F$12,1)&lt;0.5,-1,1))^2)),2))</f>
        <v>—</v>
      </c>
      <c r="HC72" s="253" t="str">
        <f aca="false">IF(OR(Calculator!$E$13&lt;&gt;"YES",Calculator!$B$36&lt;Calculator!$G$13),"—",ROUND((1+SQRT(((50*POWER(80,POWER(COS(PI()*MOD(Calculator!$B$36/Calculator!$F$13,1)),2))+MIN(500,MAX(30,100*EXP(-0.3*'VSWR Calculator'!$C$24)*(1+3*ABS(MOD('VSWR Calculator'!$C$23/Calculator!$F$13/2,1)-0.5))))/'VSWR Calculator'!$C$25)-$C72)^2+(1500*ABS(SIN(2*PI()*MOD(Calculator!$B$36/Calculator!$F$13,1)))*IF(MOD(Calculator!$B$36/Calculator!$F$13,1)&lt;0.5,-1,1))^2)/SQRT(((50*POWER(80,POWER(COS(PI()*MOD(Calculator!$B$36/Calculator!$F$13,1)),2))+MIN(500,MAX(30,100*EXP(-0.3*'VSWR Calculator'!$C$24)*(1+3*ABS(MOD('VSWR Calculator'!$C$23/Calculator!$F$13/2,1)-0.5))))/'VSWR Calculator'!$C$25)+$C72)^2+(1500*ABS(SIN(2*PI()*MOD(Calculator!$B$36/Calculator!$F$13,1)))*IF(MOD(Calculator!$B$36/Calculator!$F$13,1)&lt;0.5,-1,1))^2))/(1-SQRT(((50*POWER(80,POWER(COS(PI()*MOD(Calculator!$B$36/Calculator!$F$13,1)),2))+MIN(500,MAX(30,100*EXP(-0.3*'VSWR Calculator'!$C$24)*(1+3*ABS(MOD('VSWR Calculator'!$C$23/Calculator!$F$13/2,1)-0.5))))/'VSWR Calculator'!$C$25)-$C72)^2+(1500*ABS(SIN(2*PI()*MOD(Calculator!$B$36/Calculator!$F$13,1)))*IF(MOD(Calculator!$B$36/Calculator!$F$13,1)&lt;0.5,-1,1))^2)/SQRT(((50*POWER(80,POWER(COS(PI()*MOD(Calculator!$B$36/Calculator!$F$13,1)),2))+MIN(500,MAX(30,100*EXP(-0.3*'VSWR Calculator'!$C$24)*(1+3*ABS(MOD('VSWR Calculator'!$C$23/Calculator!$F$13/2,1)-0.5))))/'VSWR Calculator'!$C$25)+$C72)^2+(1500*ABS(SIN(2*PI()*MOD(Calculator!$B$36/Calculator!$F$13,1)))*IF(MOD(Calculator!$B$36/Calculator!$F$13,1)&lt;0.5,-1,1))^2)),2))</f>
        <v>—</v>
      </c>
      <c r="HD72" s="253" t="str">
        <f aca="false">IF(OR(Calculator!$E$14&lt;&gt;"YES",Calculator!$B$36&lt;Calculator!$G$14),"—",ROUND((1+SQRT(((50*POWER(80,POWER(COS(PI()*MOD(Calculator!$B$36/Calculator!$F$14,1)),2))+MIN(500,MAX(30,100*EXP(-0.3*'VSWR Calculator'!$C$24)*(1+3*ABS(MOD('VSWR Calculator'!$C$23/Calculator!$F$14/2,1)-0.5))))/'VSWR Calculator'!$C$25)-$C72)^2+(1500*ABS(SIN(2*PI()*MOD(Calculator!$B$36/Calculator!$F$14,1)))*IF(MOD(Calculator!$B$36/Calculator!$F$14,1)&lt;0.5,-1,1))^2)/SQRT(((50*POWER(80,POWER(COS(PI()*MOD(Calculator!$B$36/Calculator!$F$14,1)),2))+MIN(500,MAX(30,100*EXP(-0.3*'VSWR Calculator'!$C$24)*(1+3*ABS(MOD('VSWR Calculator'!$C$23/Calculator!$F$14/2,1)-0.5))))/'VSWR Calculator'!$C$25)+$C72)^2+(1500*ABS(SIN(2*PI()*MOD(Calculator!$B$36/Calculator!$F$14,1)))*IF(MOD(Calculator!$B$36/Calculator!$F$14,1)&lt;0.5,-1,1))^2))/(1-SQRT(((50*POWER(80,POWER(COS(PI()*MOD(Calculator!$B$36/Calculator!$F$14,1)),2))+MIN(500,MAX(30,100*EXP(-0.3*'VSWR Calculator'!$C$24)*(1+3*ABS(MOD('VSWR Calculator'!$C$23/Calculator!$F$14/2,1)-0.5))))/'VSWR Calculator'!$C$25)-$C72)^2+(1500*ABS(SIN(2*PI()*MOD(Calculator!$B$36/Calculator!$F$14,1)))*IF(MOD(Calculator!$B$36/Calculator!$F$14,1)&lt;0.5,-1,1))^2)/SQRT(((50*POWER(80,POWER(COS(PI()*MOD(Calculator!$B$36/Calculator!$F$14,1)),2))+MIN(500,MAX(30,100*EXP(-0.3*'VSWR Calculator'!$C$24)*(1+3*ABS(MOD('VSWR Calculator'!$C$23/Calculator!$F$14/2,1)-0.5))))/'VSWR Calculator'!$C$25)+$C72)^2+(1500*ABS(SIN(2*PI()*MOD(Calculator!$B$36/Calculator!$F$14,1)))*IF(MOD(Calculator!$B$36/Calculator!$F$14,1)&lt;0.5,-1,1))^2)),2))</f>
        <v>—</v>
      </c>
      <c r="HE72" s="253" t="n">
        <f aca="false">IF(OR(Calculator!$E$15&lt;&gt;"YES",Calculator!$B$36&lt;Calculator!$G$15),"—",ROUND((1+SQRT(((50*POWER(80,POWER(COS(PI()*MOD(Calculator!$B$36/Calculator!$F$15,1)),2))+MIN(500,MAX(30,100*EXP(-0.3*'VSWR Calculator'!$C$24)*(1+3*ABS(MOD('VSWR Calculator'!$C$23/Calculator!$F$15/2,1)-0.5))))/'VSWR Calculator'!$C$25)-$C72)^2+(1500*ABS(SIN(2*PI()*MOD(Calculator!$B$36/Calculator!$F$15,1)))*IF(MOD(Calculator!$B$36/Calculator!$F$15,1)&lt;0.5,-1,1))^2)/SQRT(((50*POWER(80,POWER(COS(PI()*MOD(Calculator!$B$36/Calculator!$F$15,1)),2))+MIN(500,MAX(30,100*EXP(-0.3*'VSWR Calculator'!$C$24)*(1+3*ABS(MOD('VSWR Calculator'!$C$23/Calculator!$F$15/2,1)-0.5))))/'VSWR Calculator'!$C$25)+$C72)^2+(1500*ABS(SIN(2*PI()*MOD(Calculator!$B$36/Calculator!$F$15,1)))*IF(MOD(Calculator!$B$36/Calculator!$F$15,1)&lt;0.5,-1,1))^2))/(1-SQRT(((50*POWER(80,POWER(COS(PI()*MOD(Calculator!$B$36/Calculator!$F$15,1)),2))+MIN(500,MAX(30,100*EXP(-0.3*'VSWR Calculator'!$C$24)*(1+3*ABS(MOD('VSWR Calculator'!$C$23/Calculator!$F$15/2,1)-0.5))))/'VSWR Calculator'!$C$25)-$C72)^2+(1500*ABS(SIN(2*PI()*MOD(Calculator!$B$36/Calculator!$F$15,1)))*IF(MOD(Calculator!$B$36/Calculator!$F$15,1)&lt;0.5,-1,1))^2)/SQRT(((50*POWER(80,POWER(COS(PI()*MOD(Calculator!$B$36/Calculator!$F$15,1)),2))+MIN(500,MAX(30,100*EXP(-0.3*'VSWR Calculator'!$C$24)*(1+3*ABS(MOD('VSWR Calculator'!$C$23/Calculator!$F$15/2,1)-0.5))))/'VSWR Calculator'!$C$25)+$C72)^2+(1500*ABS(SIN(2*PI()*MOD(Calculator!$B$36/Calculator!$F$15,1)))*IF(MOD(Calculator!$B$36/Calculator!$F$15,1)&lt;0.5,-1,1))^2)),2))</f>
        <v>13.67</v>
      </c>
      <c r="HF72" s="253" t="str">
        <f aca="false">IF(OR(Calculator!$E$16&lt;&gt;"YES",Calculator!$B$36&lt;Calculator!$G$16),"—",ROUND((1+SQRT(((50*POWER(80,POWER(COS(PI()*MOD(Calculator!$B$36/Calculator!$F$16,1)),2))+MIN(500,MAX(30,100*EXP(-0.3*'VSWR Calculator'!$C$24)*(1+3*ABS(MOD('VSWR Calculator'!$C$23/Calculator!$F$16/2,1)-0.5))))/'VSWR Calculator'!$C$25)-$C72)^2+(1500*ABS(SIN(2*PI()*MOD(Calculator!$B$36/Calculator!$F$16,1)))*IF(MOD(Calculator!$B$36/Calculator!$F$16,1)&lt;0.5,-1,1))^2)/SQRT(((50*POWER(80,POWER(COS(PI()*MOD(Calculator!$B$36/Calculator!$F$16,1)),2))+MIN(500,MAX(30,100*EXP(-0.3*'VSWR Calculator'!$C$24)*(1+3*ABS(MOD('VSWR Calculator'!$C$23/Calculator!$F$16/2,1)-0.5))))/'VSWR Calculator'!$C$25)+$C72)^2+(1500*ABS(SIN(2*PI()*MOD(Calculator!$B$36/Calculator!$F$16,1)))*IF(MOD(Calculator!$B$36/Calculator!$F$16,1)&lt;0.5,-1,1))^2))/(1-SQRT(((50*POWER(80,POWER(COS(PI()*MOD(Calculator!$B$36/Calculator!$F$16,1)),2))+MIN(500,MAX(30,100*EXP(-0.3*'VSWR Calculator'!$C$24)*(1+3*ABS(MOD('VSWR Calculator'!$C$23/Calculator!$F$16/2,1)-0.5))))/'VSWR Calculator'!$C$25)-$C72)^2+(1500*ABS(SIN(2*PI()*MOD(Calculator!$B$36/Calculator!$F$16,1)))*IF(MOD(Calculator!$B$36/Calculator!$F$16,1)&lt;0.5,-1,1))^2)/SQRT(((50*POWER(80,POWER(COS(PI()*MOD(Calculator!$B$36/Calculator!$F$16,1)),2))+MIN(500,MAX(30,100*EXP(-0.3*'VSWR Calculator'!$C$24)*(1+3*ABS(MOD('VSWR Calculator'!$C$23/Calculator!$F$16/2,1)-0.5))))/'VSWR Calculator'!$C$25)+$C72)^2+(1500*ABS(SIN(2*PI()*MOD(Calculator!$B$36/Calculator!$F$16,1)))*IF(MOD(Calculator!$B$36/Calculator!$F$16,1)&lt;0.5,-1,1))^2)),2))</f>
        <v>—</v>
      </c>
      <c r="HG72" s="253" t="n">
        <f aca="false">IF(OR(Calculator!$E$17&lt;&gt;"YES",Calculator!$B$36&lt;Calculator!$G$17),"—",ROUND((1+SQRT(((50*POWER(80,POWER(COS(PI()*MOD(Calculator!$B$36/Calculator!$F$17,1)),2))+MIN(500,MAX(30,100*EXP(-0.3*'VSWR Calculator'!$C$24)*(1+3*ABS(MOD('VSWR Calculator'!$C$23/Calculator!$F$17/2,1)-0.5))))/'VSWR Calculator'!$C$25)-$C72)^2+(1500*ABS(SIN(2*PI()*MOD(Calculator!$B$36/Calculator!$F$17,1)))*IF(MOD(Calculator!$B$36/Calculator!$F$17,1)&lt;0.5,-1,1))^2)/SQRT(((50*POWER(80,POWER(COS(PI()*MOD(Calculator!$B$36/Calculator!$F$17,1)),2))+MIN(500,MAX(30,100*EXP(-0.3*'VSWR Calculator'!$C$24)*(1+3*ABS(MOD('VSWR Calculator'!$C$23/Calculator!$F$17/2,1)-0.5))))/'VSWR Calculator'!$C$25)+$C72)^2+(1500*ABS(SIN(2*PI()*MOD(Calculator!$B$36/Calculator!$F$17,1)))*IF(MOD(Calculator!$B$36/Calculator!$F$17,1)&lt;0.5,-1,1))^2))/(1-SQRT(((50*POWER(80,POWER(COS(PI()*MOD(Calculator!$B$36/Calculator!$F$17,1)),2))+MIN(500,MAX(30,100*EXP(-0.3*'VSWR Calculator'!$C$24)*(1+3*ABS(MOD('VSWR Calculator'!$C$23/Calculator!$F$17/2,1)-0.5))))/'VSWR Calculator'!$C$25)-$C72)^2+(1500*ABS(SIN(2*PI()*MOD(Calculator!$B$36/Calculator!$F$17,1)))*IF(MOD(Calculator!$B$36/Calculator!$F$17,1)&lt;0.5,-1,1))^2)/SQRT(((50*POWER(80,POWER(COS(PI()*MOD(Calculator!$B$36/Calculator!$F$17,1)),2))+MIN(500,MAX(30,100*EXP(-0.3*'VSWR Calculator'!$C$24)*(1+3*ABS(MOD('VSWR Calculator'!$C$23/Calculator!$F$17/2,1)-0.5))))/'VSWR Calculator'!$C$25)+$C72)^2+(1500*ABS(SIN(2*PI()*MOD(Calculator!$B$36/Calculator!$F$17,1)))*IF(MOD(Calculator!$B$36/Calculator!$F$17,1)&lt;0.5,-1,1))^2)),2))</f>
        <v>16.67</v>
      </c>
      <c r="HH72" s="253" t="str">
        <f aca="false">IF(OR(Calculator!$E$18&lt;&gt;"YES",Calculator!$B$36&lt;Calculator!$G$18),"—",ROUND((1+SQRT(((50*POWER(80,POWER(COS(PI()*MOD(Calculator!$B$36/Calculator!$F$18,1)),2))+MIN(500,MAX(30,100*EXP(-0.3*'VSWR Calculator'!$C$24)*(1+3*ABS(MOD('VSWR Calculator'!$C$23/Calculator!$F$18/2,1)-0.5))))/'VSWR Calculator'!$C$25)-$C72)^2+(1500*ABS(SIN(2*PI()*MOD(Calculator!$B$36/Calculator!$F$18,1)))*IF(MOD(Calculator!$B$36/Calculator!$F$18,1)&lt;0.5,-1,1))^2)/SQRT(((50*POWER(80,POWER(COS(PI()*MOD(Calculator!$B$36/Calculator!$F$18,1)),2))+MIN(500,MAX(30,100*EXP(-0.3*'VSWR Calculator'!$C$24)*(1+3*ABS(MOD('VSWR Calculator'!$C$23/Calculator!$F$18/2,1)-0.5))))/'VSWR Calculator'!$C$25)+$C72)^2+(1500*ABS(SIN(2*PI()*MOD(Calculator!$B$36/Calculator!$F$18,1)))*IF(MOD(Calculator!$B$36/Calculator!$F$18,1)&lt;0.5,-1,1))^2))/(1-SQRT(((50*POWER(80,POWER(COS(PI()*MOD(Calculator!$B$36/Calculator!$F$18,1)),2))+MIN(500,MAX(30,100*EXP(-0.3*'VSWR Calculator'!$C$24)*(1+3*ABS(MOD('VSWR Calculator'!$C$23/Calculator!$F$18/2,1)-0.5))))/'VSWR Calculator'!$C$25)-$C72)^2+(1500*ABS(SIN(2*PI()*MOD(Calculator!$B$36/Calculator!$F$18,1)))*IF(MOD(Calculator!$B$36/Calculator!$F$18,1)&lt;0.5,-1,1))^2)/SQRT(((50*POWER(80,POWER(COS(PI()*MOD(Calculator!$B$36/Calculator!$F$18,1)),2))+MIN(500,MAX(30,100*EXP(-0.3*'VSWR Calculator'!$C$24)*(1+3*ABS(MOD('VSWR Calculator'!$C$23/Calculator!$F$18/2,1)-0.5))))/'VSWR Calculator'!$C$25)+$C72)^2+(1500*ABS(SIN(2*PI()*MOD(Calculator!$B$36/Calculator!$F$18,1)))*IF(MOD(Calculator!$B$36/Calculator!$F$18,1)&lt;0.5,-1,1))^2)),2))</f>
        <v>—</v>
      </c>
      <c r="HI72" s="253" t="str">
        <f aca="false">IF(OR(Calculator!$E$19&lt;&gt;"YES",Calculator!$B$36&lt;Calculator!$G$19),"—",ROUND((1+SQRT(((50*POWER(80,POWER(COS(PI()*MOD(Calculator!$B$36/Calculator!$F$19,1)),2))+MIN(500,MAX(30,100*EXP(-0.3*'VSWR Calculator'!$C$24)*(1+3*ABS(MOD('VSWR Calculator'!$C$23/Calculator!$F$19/2,1)-0.5))))/'VSWR Calculator'!$C$25)-$C72)^2+(1500*ABS(SIN(2*PI()*MOD(Calculator!$B$36/Calculator!$F$19,1)))*IF(MOD(Calculator!$B$36/Calculator!$F$19,1)&lt;0.5,-1,1))^2)/SQRT(((50*POWER(80,POWER(COS(PI()*MOD(Calculator!$B$36/Calculator!$F$19,1)),2))+MIN(500,MAX(30,100*EXP(-0.3*'VSWR Calculator'!$C$24)*(1+3*ABS(MOD('VSWR Calculator'!$C$23/Calculator!$F$19/2,1)-0.5))))/'VSWR Calculator'!$C$25)+$C72)^2+(1500*ABS(SIN(2*PI()*MOD(Calculator!$B$36/Calculator!$F$19,1)))*IF(MOD(Calculator!$B$36/Calculator!$F$19,1)&lt;0.5,-1,1))^2))/(1-SQRT(((50*POWER(80,POWER(COS(PI()*MOD(Calculator!$B$36/Calculator!$F$19,1)),2))+MIN(500,MAX(30,100*EXP(-0.3*'VSWR Calculator'!$C$24)*(1+3*ABS(MOD('VSWR Calculator'!$C$23/Calculator!$F$19/2,1)-0.5))))/'VSWR Calculator'!$C$25)-$C72)^2+(1500*ABS(SIN(2*PI()*MOD(Calculator!$B$36/Calculator!$F$19,1)))*IF(MOD(Calculator!$B$36/Calculator!$F$19,1)&lt;0.5,-1,1))^2)/SQRT(((50*POWER(80,POWER(COS(PI()*MOD(Calculator!$B$36/Calculator!$F$19,1)),2))+MIN(500,MAX(30,100*EXP(-0.3*'VSWR Calculator'!$C$24)*(1+3*ABS(MOD('VSWR Calculator'!$C$23/Calculator!$F$19/2,1)-0.5))))/'VSWR Calculator'!$C$25)+$C72)^2+(1500*ABS(SIN(2*PI()*MOD(Calculator!$B$36/Calculator!$F$19,1)))*IF(MOD(Calculator!$B$36/Calculator!$F$19,1)&lt;0.5,-1,1))^2)),2))</f>
        <v>—</v>
      </c>
      <c r="HJ72" s="253" t="str">
        <f aca="false">IF(OR(Calculator!$E$20&lt;&gt;"YES",Calculator!$B$36&lt;Calculator!$G$20),"—",ROUND((1+SQRT(((50*POWER(80,POWER(COS(PI()*MOD(Calculator!$B$36/Calculator!$F$20,1)),2))+MIN(500,MAX(30,100*EXP(-0.3*'VSWR Calculator'!$C$24)*(1+3*ABS(MOD('VSWR Calculator'!$C$23/Calculator!$F$20/2,1)-0.5))))/'VSWR Calculator'!$C$25)-$C72)^2+(1500*ABS(SIN(2*PI()*MOD(Calculator!$B$36/Calculator!$F$20,1)))*IF(MOD(Calculator!$B$36/Calculator!$F$20,1)&lt;0.5,-1,1))^2)/SQRT(((50*POWER(80,POWER(COS(PI()*MOD(Calculator!$B$36/Calculator!$F$20,1)),2))+MIN(500,MAX(30,100*EXP(-0.3*'VSWR Calculator'!$C$24)*(1+3*ABS(MOD('VSWR Calculator'!$C$23/Calculator!$F$20/2,1)-0.5))))/'VSWR Calculator'!$C$25)+$C72)^2+(1500*ABS(SIN(2*PI()*MOD(Calculator!$B$36/Calculator!$F$20,1)))*IF(MOD(Calculator!$B$36/Calculator!$F$20,1)&lt;0.5,-1,1))^2))/(1-SQRT(((50*POWER(80,POWER(COS(PI()*MOD(Calculator!$B$36/Calculator!$F$20,1)),2))+MIN(500,MAX(30,100*EXP(-0.3*'VSWR Calculator'!$C$24)*(1+3*ABS(MOD('VSWR Calculator'!$C$23/Calculator!$F$20/2,1)-0.5))))/'VSWR Calculator'!$C$25)-$C72)^2+(1500*ABS(SIN(2*PI()*MOD(Calculator!$B$36/Calculator!$F$20,1)))*IF(MOD(Calculator!$B$36/Calculator!$F$20,1)&lt;0.5,-1,1))^2)/SQRT(((50*POWER(80,POWER(COS(PI()*MOD(Calculator!$B$36/Calculator!$F$20,1)),2))+MIN(500,MAX(30,100*EXP(-0.3*'VSWR Calculator'!$C$24)*(1+3*ABS(MOD('VSWR Calculator'!$C$23/Calculator!$F$20/2,1)-0.5))))/'VSWR Calculator'!$C$25)+$C72)^2+(1500*ABS(SIN(2*PI()*MOD(Calculator!$B$36/Calculator!$F$20,1)))*IF(MOD(Calculator!$B$36/Calculator!$F$20,1)&lt;0.5,-1,1))^2)),2))</f>
        <v>—</v>
      </c>
      <c r="HK72" s="253" t="str">
        <f aca="false">IF(OR(Calculator!$E$21&lt;&gt;"YES",Calculator!$B$36&lt;Calculator!$G$21),"—",ROUND((1+SQRT(((50*POWER(80,POWER(COS(PI()*MOD(Calculator!$B$36/Calculator!$F$21,1)),2))+MIN(500,MAX(30,100*EXP(-0.3*'VSWR Calculator'!$C$24)*(1+3*ABS(MOD('VSWR Calculator'!$C$23/Calculator!$F$21/2,1)-0.5))))/'VSWR Calculator'!$C$25)-$C72)^2+(1500*ABS(SIN(2*PI()*MOD(Calculator!$B$36/Calculator!$F$21,1)))*IF(MOD(Calculator!$B$36/Calculator!$F$21,1)&lt;0.5,-1,1))^2)/SQRT(((50*POWER(80,POWER(COS(PI()*MOD(Calculator!$B$36/Calculator!$F$21,1)),2))+MIN(500,MAX(30,100*EXP(-0.3*'VSWR Calculator'!$C$24)*(1+3*ABS(MOD('VSWR Calculator'!$C$23/Calculator!$F$21/2,1)-0.5))))/'VSWR Calculator'!$C$25)+$C72)^2+(1500*ABS(SIN(2*PI()*MOD(Calculator!$B$36/Calculator!$F$21,1)))*IF(MOD(Calculator!$B$36/Calculator!$F$21,1)&lt;0.5,-1,1))^2))/(1-SQRT(((50*POWER(80,POWER(COS(PI()*MOD(Calculator!$B$36/Calculator!$F$21,1)),2))+MIN(500,MAX(30,100*EXP(-0.3*'VSWR Calculator'!$C$24)*(1+3*ABS(MOD('VSWR Calculator'!$C$23/Calculator!$F$21/2,1)-0.5))))/'VSWR Calculator'!$C$25)-$C72)^2+(1500*ABS(SIN(2*PI()*MOD(Calculator!$B$36/Calculator!$F$21,1)))*IF(MOD(Calculator!$B$36/Calculator!$F$21,1)&lt;0.5,-1,1))^2)/SQRT(((50*POWER(80,POWER(COS(PI()*MOD(Calculator!$B$36/Calculator!$F$21,1)),2))+MIN(500,MAX(30,100*EXP(-0.3*'VSWR Calculator'!$C$24)*(1+3*ABS(MOD('VSWR Calculator'!$C$23/Calculator!$F$21/2,1)-0.5))))/'VSWR Calculator'!$C$25)+$C72)^2+(1500*ABS(SIN(2*PI()*MOD(Calculator!$B$36/Calculator!$F$21,1)))*IF(MOD(Calculator!$B$36/Calculator!$F$21,1)&lt;0.5,-1,1))^2)),2))</f>
        <v>—</v>
      </c>
      <c r="HL72" s="253" t="str">
        <f aca="false">IF(OR(Calculator!$E$22&lt;&gt;"YES",Calculator!$B$36&lt;Calculator!$G$22),"—",ROUND((1+SQRT(((50*POWER(80,POWER(COS(PI()*MOD(Calculator!$B$36/Calculator!$F$22,1)),2))+MIN(500,MAX(30,100*EXP(-0.3*'VSWR Calculator'!$C$24)*(1+3*ABS(MOD('VSWR Calculator'!$C$23/Calculator!$F$22/2,1)-0.5))))/'VSWR Calculator'!$C$25)-$C72)^2+(1500*ABS(SIN(2*PI()*MOD(Calculator!$B$36/Calculator!$F$22,1)))*IF(MOD(Calculator!$B$36/Calculator!$F$22,1)&lt;0.5,-1,1))^2)/SQRT(((50*POWER(80,POWER(COS(PI()*MOD(Calculator!$B$36/Calculator!$F$22,1)),2))+MIN(500,MAX(30,100*EXP(-0.3*'VSWR Calculator'!$C$24)*(1+3*ABS(MOD('VSWR Calculator'!$C$23/Calculator!$F$22/2,1)-0.5))))/'VSWR Calculator'!$C$25)+$C72)^2+(1500*ABS(SIN(2*PI()*MOD(Calculator!$B$36/Calculator!$F$22,1)))*IF(MOD(Calculator!$B$36/Calculator!$F$22,1)&lt;0.5,-1,1))^2))/(1-SQRT(((50*POWER(80,POWER(COS(PI()*MOD(Calculator!$B$36/Calculator!$F$22,1)),2))+MIN(500,MAX(30,100*EXP(-0.3*'VSWR Calculator'!$C$24)*(1+3*ABS(MOD('VSWR Calculator'!$C$23/Calculator!$F$22/2,1)-0.5))))/'VSWR Calculator'!$C$25)-$C72)^2+(1500*ABS(SIN(2*PI()*MOD(Calculator!$B$36/Calculator!$F$22,1)))*IF(MOD(Calculator!$B$36/Calculator!$F$22,1)&lt;0.5,-1,1))^2)/SQRT(((50*POWER(80,POWER(COS(PI()*MOD(Calculator!$B$36/Calculator!$F$22,1)),2))+MIN(500,MAX(30,100*EXP(-0.3*'VSWR Calculator'!$C$24)*(1+3*ABS(MOD('VSWR Calculator'!$C$23/Calculator!$F$22/2,1)-0.5))))/'VSWR Calculator'!$C$25)+$C72)^2+(1500*ABS(SIN(2*PI()*MOD(Calculator!$B$36/Calculator!$F$22,1)))*IF(MOD(Calculator!$B$36/Calculator!$F$22,1)&lt;0.5,-1,1))^2)),2))</f>
        <v>—</v>
      </c>
      <c r="HM72" s="253" t="n">
        <f aca="false">IFERROR(ROUND((IF(ISNUMBER(HB72),HB72,0)+IF(ISNUMBER(HC72),HC72,0)+IF(ISNUMBER(HD72),HD72,0)+IF(ISNUMBER(HE72),HE72,0)+IF(ISNUMBER(HF72),HF72,0)+IF(ISNUMBER(HG72),HG72,0)+IF(ISNUMBER(HH72),HH72,0)+IF(ISNUMBER(HI72),HI72,0)+IF(ISNUMBER(HJ72),HJ72,0)+IF(ISNUMBER(HK72),HK72,0)+IF(ISNUMBER(HL72),HL72,0))/(IF(ISNUMBER(HB72),1,0)+IF(ISNUMBER(HC72),1,0)+IF(ISNUMBER(HD72),1,0)+IF(ISNUMBER(HE72),1,0)+IF(ISNUMBER(HF72),1,0)+IF(ISNUMBER(HG72),1,0)+IF(ISNUMBER(HH72),1,0)+IF(ISNUMBER(HI72),1,0)+IF(ISNUMBER(HJ72),1,0)+IF(ISNUMBER(HK72),1,0)+IF(ISNUMBER(HL72),1,0)),4),"")</f>
        <v>15.17</v>
      </c>
      <c r="HN72" s="253" t="str">
        <f aca="false">IF(OR(Calculator!$E$12&lt;&gt;"YES",Calculator!$B$37&lt;Calculator!$G$12),"—",ROUND((1+SQRT(((50*POWER(80,POWER(COS(PI()*MOD(Calculator!$B$37/Calculator!$F$12,1)),2))+MIN(500,MAX(30,100*EXP(-0.3*'VSWR Calculator'!$C$24)*(1+3*ABS(MOD('VSWR Calculator'!$C$23/Calculator!$F$12/2,1)-0.5))))/'VSWR Calculator'!$C$25)-$C72)^2+(1500*ABS(SIN(2*PI()*MOD(Calculator!$B$37/Calculator!$F$12,1)))*IF(MOD(Calculator!$B$37/Calculator!$F$12,1)&lt;0.5,-1,1))^2)/SQRT(((50*POWER(80,POWER(COS(PI()*MOD(Calculator!$B$37/Calculator!$F$12,1)),2))+MIN(500,MAX(30,100*EXP(-0.3*'VSWR Calculator'!$C$24)*(1+3*ABS(MOD('VSWR Calculator'!$C$23/Calculator!$F$12/2,1)-0.5))))/'VSWR Calculator'!$C$25)+$C72)^2+(1500*ABS(SIN(2*PI()*MOD(Calculator!$B$37/Calculator!$F$12,1)))*IF(MOD(Calculator!$B$37/Calculator!$F$12,1)&lt;0.5,-1,1))^2))/(1-SQRT(((50*POWER(80,POWER(COS(PI()*MOD(Calculator!$B$37/Calculator!$F$12,1)),2))+MIN(500,MAX(30,100*EXP(-0.3*'VSWR Calculator'!$C$24)*(1+3*ABS(MOD('VSWR Calculator'!$C$23/Calculator!$F$12/2,1)-0.5))))/'VSWR Calculator'!$C$25)-$C72)^2+(1500*ABS(SIN(2*PI()*MOD(Calculator!$B$37/Calculator!$F$12,1)))*IF(MOD(Calculator!$B$37/Calculator!$F$12,1)&lt;0.5,-1,1))^2)/SQRT(((50*POWER(80,POWER(COS(PI()*MOD(Calculator!$B$37/Calculator!$F$12,1)),2))+MIN(500,MAX(30,100*EXP(-0.3*'VSWR Calculator'!$C$24)*(1+3*ABS(MOD('VSWR Calculator'!$C$23/Calculator!$F$12/2,1)-0.5))))/'VSWR Calculator'!$C$25)+$C72)^2+(1500*ABS(SIN(2*PI()*MOD(Calculator!$B$37/Calculator!$F$12,1)))*IF(MOD(Calculator!$B$37/Calculator!$F$12,1)&lt;0.5,-1,1))^2)),2))</f>
        <v>—</v>
      </c>
      <c r="HO72" s="253" t="str">
        <f aca="false">IF(OR(Calculator!$E$13&lt;&gt;"YES",Calculator!$B$37&lt;Calculator!$G$13),"—",ROUND((1+SQRT(((50*POWER(80,POWER(COS(PI()*MOD(Calculator!$B$37/Calculator!$F$13,1)),2))+MIN(500,MAX(30,100*EXP(-0.3*'VSWR Calculator'!$C$24)*(1+3*ABS(MOD('VSWR Calculator'!$C$23/Calculator!$F$13/2,1)-0.5))))/'VSWR Calculator'!$C$25)-$C72)^2+(1500*ABS(SIN(2*PI()*MOD(Calculator!$B$37/Calculator!$F$13,1)))*IF(MOD(Calculator!$B$37/Calculator!$F$13,1)&lt;0.5,-1,1))^2)/SQRT(((50*POWER(80,POWER(COS(PI()*MOD(Calculator!$B$37/Calculator!$F$13,1)),2))+MIN(500,MAX(30,100*EXP(-0.3*'VSWR Calculator'!$C$24)*(1+3*ABS(MOD('VSWR Calculator'!$C$23/Calculator!$F$13/2,1)-0.5))))/'VSWR Calculator'!$C$25)+$C72)^2+(1500*ABS(SIN(2*PI()*MOD(Calculator!$B$37/Calculator!$F$13,1)))*IF(MOD(Calculator!$B$37/Calculator!$F$13,1)&lt;0.5,-1,1))^2))/(1-SQRT(((50*POWER(80,POWER(COS(PI()*MOD(Calculator!$B$37/Calculator!$F$13,1)),2))+MIN(500,MAX(30,100*EXP(-0.3*'VSWR Calculator'!$C$24)*(1+3*ABS(MOD('VSWR Calculator'!$C$23/Calculator!$F$13/2,1)-0.5))))/'VSWR Calculator'!$C$25)-$C72)^2+(1500*ABS(SIN(2*PI()*MOD(Calculator!$B$37/Calculator!$F$13,1)))*IF(MOD(Calculator!$B$37/Calculator!$F$13,1)&lt;0.5,-1,1))^2)/SQRT(((50*POWER(80,POWER(COS(PI()*MOD(Calculator!$B$37/Calculator!$F$13,1)),2))+MIN(500,MAX(30,100*EXP(-0.3*'VSWR Calculator'!$C$24)*(1+3*ABS(MOD('VSWR Calculator'!$C$23/Calculator!$F$13/2,1)-0.5))))/'VSWR Calculator'!$C$25)+$C72)^2+(1500*ABS(SIN(2*PI()*MOD(Calculator!$B$37/Calculator!$F$13,1)))*IF(MOD(Calculator!$B$37/Calculator!$F$13,1)&lt;0.5,-1,1))^2)),2))</f>
        <v>—</v>
      </c>
      <c r="HP72" s="253" t="str">
        <f aca="false">IF(OR(Calculator!$E$14&lt;&gt;"YES",Calculator!$B$37&lt;Calculator!$G$14),"—",ROUND((1+SQRT(((50*POWER(80,POWER(COS(PI()*MOD(Calculator!$B$37/Calculator!$F$14,1)),2))+MIN(500,MAX(30,100*EXP(-0.3*'VSWR Calculator'!$C$24)*(1+3*ABS(MOD('VSWR Calculator'!$C$23/Calculator!$F$14/2,1)-0.5))))/'VSWR Calculator'!$C$25)-$C72)^2+(1500*ABS(SIN(2*PI()*MOD(Calculator!$B$37/Calculator!$F$14,1)))*IF(MOD(Calculator!$B$37/Calculator!$F$14,1)&lt;0.5,-1,1))^2)/SQRT(((50*POWER(80,POWER(COS(PI()*MOD(Calculator!$B$37/Calculator!$F$14,1)),2))+MIN(500,MAX(30,100*EXP(-0.3*'VSWR Calculator'!$C$24)*(1+3*ABS(MOD('VSWR Calculator'!$C$23/Calculator!$F$14/2,1)-0.5))))/'VSWR Calculator'!$C$25)+$C72)^2+(1500*ABS(SIN(2*PI()*MOD(Calculator!$B$37/Calculator!$F$14,1)))*IF(MOD(Calculator!$B$37/Calculator!$F$14,1)&lt;0.5,-1,1))^2))/(1-SQRT(((50*POWER(80,POWER(COS(PI()*MOD(Calculator!$B$37/Calculator!$F$14,1)),2))+MIN(500,MAX(30,100*EXP(-0.3*'VSWR Calculator'!$C$24)*(1+3*ABS(MOD('VSWR Calculator'!$C$23/Calculator!$F$14/2,1)-0.5))))/'VSWR Calculator'!$C$25)-$C72)^2+(1500*ABS(SIN(2*PI()*MOD(Calculator!$B$37/Calculator!$F$14,1)))*IF(MOD(Calculator!$B$37/Calculator!$F$14,1)&lt;0.5,-1,1))^2)/SQRT(((50*POWER(80,POWER(COS(PI()*MOD(Calculator!$B$37/Calculator!$F$14,1)),2))+MIN(500,MAX(30,100*EXP(-0.3*'VSWR Calculator'!$C$24)*(1+3*ABS(MOD('VSWR Calculator'!$C$23/Calculator!$F$14/2,1)-0.5))))/'VSWR Calculator'!$C$25)+$C72)^2+(1500*ABS(SIN(2*PI()*MOD(Calculator!$B$37/Calculator!$F$14,1)))*IF(MOD(Calculator!$B$37/Calculator!$F$14,1)&lt;0.5,-1,1))^2)),2))</f>
        <v>—</v>
      </c>
      <c r="HQ72" s="253" t="n">
        <f aca="false">IF(OR(Calculator!$E$15&lt;&gt;"YES",Calculator!$B$37&lt;Calculator!$G$15),"—",ROUND((1+SQRT(((50*POWER(80,POWER(COS(PI()*MOD(Calculator!$B$37/Calculator!$F$15,1)),2))+MIN(500,MAX(30,100*EXP(-0.3*'VSWR Calculator'!$C$24)*(1+3*ABS(MOD('VSWR Calculator'!$C$23/Calculator!$F$15/2,1)-0.5))))/'VSWR Calculator'!$C$25)-$C72)^2+(1500*ABS(SIN(2*PI()*MOD(Calculator!$B$37/Calculator!$F$15,1)))*IF(MOD(Calculator!$B$37/Calculator!$F$15,1)&lt;0.5,-1,1))^2)/SQRT(((50*POWER(80,POWER(COS(PI()*MOD(Calculator!$B$37/Calculator!$F$15,1)),2))+MIN(500,MAX(30,100*EXP(-0.3*'VSWR Calculator'!$C$24)*(1+3*ABS(MOD('VSWR Calculator'!$C$23/Calculator!$F$15/2,1)-0.5))))/'VSWR Calculator'!$C$25)+$C72)^2+(1500*ABS(SIN(2*PI()*MOD(Calculator!$B$37/Calculator!$F$15,1)))*IF(MOD(Calculator!$B$37/Calculator!$F$15,1)&lt;0.5,-1,1))^2))/(1-SQRT(((50*POWER(80,POWER(COS(PI()*MOD(Calculator!$B$37/Calculator!$F$15,1)),2))+MIN(500,MAX(30,100*EXP(-0.3*'VSWR Calculator'!$C$24)*(1+3*ABS(MOD('VSWR Calculator'!$C$23/Calculator!$F$15/2,1)-0.5))))/'VSWR Calculator'!$C$25)-$C72)^2+(1500*ABS(SIN(2*PI()*MOD(Calculator!$B$37/Calculator!$F$15,1)))*IF(MOD(Calculator!$B$37/Calculator!$F$15,1)&lt;0.5,-1,1))^2)/SQRT(((50*POWER(80,POWER(COS(PI()*MOD(Calculator!$B$37/Calculator!$F$15,1)),2))+MIN(500,MAX(30,100*EXP(-0.3*'VSWR Calculator'!$C$24)*(1+3*ABS(MOD('VSWR Calculator'!$C$23/Calculator!$F$15/2,1)-0.5))))/'VSWR Calculator'!$C$25)+$C72)^2+(1500*ABS(SIN(2*PI()*MOD(Calculator!$B$37/Calculator!$F$15,1)))*IF(MOD(Calculator!$B$37/Calculator!$F$15,1)&lt;0.5,-1,1))^2)),2))</f>
        <v>2.26</v>
      </c>
      <c r="HR72" s="253" t="str">
        <f aca="false">IF(OR(Calculator!$E$16&lt;&gt;"YES",Calculator!$B$37&lt;Calculator!$G$16),"—",ROUND((1+SQRT(((50*POWER(80,POWER(COS(PI()*MOD(Calculator!$B$37/Calculator!$F$16,1)),2))+MIN(500,MAX(30,100*EXP(-0.3*'VSWR Calculator'!$C$24)*(1+3*ABS(MOD('VSWR Calculator'!$C$23/Calculator!$F$16/2,1)-0.5))))/'VSWR Calculator'!$C$25)-$C72)^2+(1500*ABS(SIN(2*PI()*MOD(Calculator!$B$37/Calculator!$F$16,1)))*IF(MOD(Calculator!$B$37/Calculator!$F$16,1)&lt;0.5,-1,1))^2)/SQRT(((50*POWER(80,POWER(COS(PI()*MOD(Calculator!$B$37/Calculator!$F$16,1)),2))+MIN(500,MAX(30,100*EXP(-0.3*'VSWR Calculator'!$C$24)*(1+3*ABS(MOD('VSWR Calculator'!$C$23/Calculator!$F$16/2,1)-0.5))))/'VSWR Calculator'!$C$25)+$C72)^2+(1500*ABS(SIN(2*PI()*MOD(Calculator!$B$37/Calculator!$F$16,1)))*IF(MOD(Calculator!$B$37/Calculator!$F$16,1)&lt;0.5,-1,1))^2))/(1-SQRT(((50*POWER(80,POWER(COS(PI()*MOD(Calculator!$B$37/Calculator!$F$16,1)),2))+MIN(500,MAX(30,100*EXP(-0.3*'VSWR Calculator'!$C$24)*(1+3*ABS(MOD('VSWR Calculator'!$C$23/Calculator!$F$16/2,1)-0.5))))/'VSWR Calculator'!$C$25)-$C72)^2+(1500*ABS(SIN(2*PI()*MOD(Calculator!$B$37/Calculator!$F$16,1)))*IF(MOD(Calculator!$B$37/Calculator!$F$16,1)&lt;0.5,-1,1))^2)/SQRT(((50*POWER(80,POWER(COS(PI()*MOD(Calculator!$B$37/Calculator!$F$16,1)),2))+MIN(500,MAX(30,100*EXP(-0.3*'VSWR Calculator'!$C$24)*(1+3*ABS(MOD('VSWR Calculator'!$C$23/Calculator!$F$16/2,1)-0.5))))/'VSWR Calculator'!$C$25)+$C72)^2+(1500*ABS(SIN(2*PI()*MOD(Calculator!$B$37/Calculator!$F$16,1)))*IF(MOD(Calculator!$B$37/Calculator!$F$16,1)&lt;0.5,-1,1))^2)),2))</f>
        <v>—</v>
      </c>
      <c r="HS72" s="253" t="n">
        <f aca="false">IF(OR(Calculator!$E$17&lt;&gt;"YES",Calculator!$B$37&lt;Calculator!$G$17),"—",ROUND((1+SQRT(((50*POWER(80,POWER(COS(PI()*MOD(Calculator!$B$37/Calculator!$F$17,1)),2))+MIN(500,MAX(30,100*EXP(-0.3*'VSWR Calculator'!$C$24)*(1+3*ABS(MOD('VSWR Calculator'!$C$23/Calculator!$F$17/2,1)-0.5))))/'VSWR Calculator'!$C$25)-$C72)^2+(1500*ABS(SIN(2*PI()*MOD(Calculator!$B$37/Calculator!$F$17,1)))*IF(MOD(Calculator!$B$37/Calculator!$F$17,1)&lt;0.5,-1,1))^2)/SQRT(((50*POWER(80,POWER(COS(PI()*MOD(Calculator!$B$37/Calculator!$F$17,1)),2))+MIN(500,MAX(30,100*EXP(-0.3*'VSWR Calculator'!$C$24)*(1+3*ABS(MOD('VSWR Calculator'!$C$23/Calculator!$F$17/2,1)-0.5))))/'VSWR Calculator'!$C$25)+$C72)^2+(1500*ABS(SIN(2*PI()*MOD(Calculator!$B$37/Calculator!$F$17,1)))*IF(MOD(Calculator!$B$37/Calculator!$F$17,1)&lt;0.5,-1,1))^2))/(1-SQRT(((50*POWER(80,POWER(COS(PI()*MOD(Calculator!$B$37/Calculator!$F$17,1)),2))+MIN(500,MAX(30,100*EXP(-0.3*'VSWR Calculator'!$C$24)*(1+3*ABS(MOD('VSWR Calculator'!$C$23/Calculator!$F$17/2,1)-0.5))))/'VSWR Calculator'!$C$25)-$C72)^2+(1500*ABS(SIN(2*PI()*MOD(Calculator!$B$37/Calculator!$F$17,1)))*IF(MOD(Calculator!$B$37/Calculator!$F$17,1)&lt;0.5,-1,1))^2)/SQRT(((50*POWER(80,POWER(COS(PI()*MOD(Calculator!$B$37/Calculator!$F$17,1)),2))+MIN(500,MAX(30,100*EXP(-0.3*'VSWR Calculator'!$C$24)*(1+3*ABS(MOD('VSWR Calculator'!$C$23/Calculator!$F$17/2,1)-0.5))))/'VSWR Calculator'!$C$25)+$C72)^2+(1500*ABS(SIN(2*PI()*MOD(Calculator!$B$37/Calculator!$F$17,1)))*IF(MOD(Calculator!$B$37/Calculator!$F$17,1)&lt;0.5,-1,1))^2)),2))</f>
        <v>12.51</v>
      </c>
      <c r="HT72" s="253" t="str">
        <f aca="false">IF(OR(Calculator!$E$18&lt;&gt;"YES",Calculator!$B$37&lt;Calculator!$G$18),"—",ROUND((1+SQRT(((50*POWER(80,POWER(COS(PI()*MOD(Calculator!$B$37/Calculator!$F$18,1)),2))+MIN(500,MAX(30,100*EXP(-0.3*'VSWR Calculator'!$C$24)*(1+3*ABS(MOD('VSWR Calculator'!$C$23/Calculator!$F$18/2,1)-0.5))))/'VSWR Calculator'!$C$25)-$C72)^2+(1500*ABS(SIN(2*PI()*MOD(Calculator!$B$37/Calculator!$F$18,1)))*IF(MOD(Calculator!$B$37/Calculator!$F$18,1)&lt;0.5,-1,1))^2)/SQRT(((50*POWER(80,POWER(COS(PI()*MOD(Calculator!$B$37/Calculator!$F$18,1)),2))+MIN(500,MAX(30,100*EXP(-0.3*'VSWR Calculator'!$C$24)*(1+3*ABS(MOD('VSWR Calculator'!$C$23/Calculator!$F$18/2,1)-0.5))))/'VSWR Calculator'!$C$25)+$C72)^2+(1500*ABS(SIN(2*PI()*MOD(Calculator!$B$37/Calculator!$F$18,1)))*IF(MOD(Calculator!$B$37/Calculator!$F$18,1)&lt;0.5,-1,1))^2))/(1-SQRT(((50*POWER(80,POWER(COS(PI()*MOD(Calculator!$B$37/Calculator!$F$18,1)),2))+MIN(500,MAX(30,100*EXP(-0.3*'VSWR Calculator'!$C$24)*(1+3*ABS(MOD('VSWR Calculator'!$C$23/Calculator!$F$18/2,1)-0.5))))/'VSWR Calculator'!$C$25)-$C72)^2+(1500*ABS(SIN(2*PI()*MOD(Calculator!$B$37/Calculator!$F$18,1)))*IF(MOD(Calculator!$B$37/Calculator!$F$18,1)&lt;0.5,-1,1))^2)/SQRT(((50*POWER(80,POWER(COS(PI()*MOD(Calculator!$B$37/Calculator!$F$18,1)),2))+MIN(500,MAX(30,100*EXP(-0.3*'VSWR Calculator'!$C$24)*(1+3*ABS(MOD('VSWR Calculator'!$C$23/Calculator!$F$18/2,1)-0.5))))/'VSWR Calculator'!$C$25)+$C72)^2+(1500*ABS(SIN(2*PI()*MOD(Calculator!$B$37/Calculator!$F$18,1)))*IF(MOD(Calculator!$B$37/Calculator!$F$18,1)&lt;0.5,-1,1))^2)),2))</f>
        <v>—</v>
      </c>
      <c r="HU72" s="253" t="str">
        <f aca="false">IF(OR(Calculator!$E$19&lt;&gt;"YES",Calculator!$B$37&lt;Calculator!$G$19),"—",ROUND((1+SQRT(((50*POWER(80,POWER(COS(PI()*MOD(Calculator!$B$37/Calculator!$F$19,1)),2))+MIN(500,MAX(30,100*EXP(-0.3*'VSWR Calculator'!$C$24)*(1+3*ABS(MOD('VSWR Calculator'!$C$23/Calculator!$F$19/2,1)-0.5))))/'VSWR Calculator'!$C$25)-$C72)^2+(1500*ABS(SIN(2*PI()*MOD(Calculator!$B$37/Calculator!$F$19,1)))*IF(MOD(Calculator!$B$37/Calculator!$F$19,1)&lt;0.5,-1,1))^2)/SQRT(((50*POWER(80,POWER(COS(PI()*MOD(Calculator!$B$37/Calculator!$F$19,1)),2))+MIN(500,MAX(30,100*EXP(-0.3*'VSWR Calculator'!$C$24)*(1+3*ABS(MOD('VSWR Calculator'!$C$23/Calculator!$F$19/2,1)-0.5))))/'VSWR Calculator'!$C$25)+$C72)^2+(1500*ABS(SIN(2*PI()*MOD(Calculator!$B$37/Calculator!$F$19,1)))*IF(MOD(Calculator!$B$37/Calculator!$F$19,1)&lt;0.5,-1,1))^2))/(1-SQRT(((50*POWER(80,POWER(COS(PI()*MOD(Calculator!$B$37/Calculator!$F$19,1)),2))+MIN(500,MAX(30,100*EXP(-0.3*'VSWR Calculator'!$C$24)*(1+3*ABS(MOD('VSWR Calculator'!$C$23/Calculator!$F$19/2,1)-0.5))))/'VSWR Calculator'!$C$25)-$C72)^2+(1500*ABS(SIN(2*PI()*MOD(Calculator!$B$37/Calculator!$F$19,1)))*IF(MOD(Calculator!$B$37/Calculator!$F$19,1)&lt;0.5,-1,1))^2)/SQRT(((50*POWER(80,POWER(COS(PI()*MOD(Calculator!$B$37/Calculator!$F$19,1)),2))+MIN(500,MAX(30,100*EXP(-0.3*'VSWR Calculator'!$C$24)*(1+3*ABS(MOD('VSWR Calculator'!$C$23/Calculator!$F$19/2,1)-0.5))))/'VSWR Calculator'!$C$25)+$C72)^2+(1500*ABS(SIN(2*PI()*MOD(Calculator!$B$37/Calculator!$F$19,1)))*IF(MOD(Calculator!$B$37/Calculator!$F$19,1)&lt;0.5,-1,1))^2)),2))</f>
        <v>—</v>
      </c>
      <c r="HV72" s="253" t="str">
        <f aca="false">IF(OR(Calculator!$E$20&lt;&gt;"YES",Calculator!$B$37&lt;Calculator!$G$20),"—",ROUND((1+SQRT(((50*POWER(80,POWER(COS(PI()*MOD(Calculator!$B$37/Calculator!$F$20,1)),2))+MIN(500,MAX(30,100*EXP(-0.3*'VSWR Calculator'!$C$24)*(1+3*ABS(MOD('VSWR Calculator'!$C$23/Calculator!$F$20/2,1)-0.5))))/'VSWR Calculator'!$C$25)-$C72)^2+(1500*ABS(SIN(2*PI()*MOD(Calculator!$B$37/Calculator!$F$20,1)))*IF(MOD(Calculator!$B$37/Calculator!$F$20,1)&lt;0.5,-1,1))^2)/SQRT(((50*POWER(80,POWER(COS(PI()*MOD(Calculator!$B$37/Calculator!$F$20,1)),2))+MIN(500,MAX(30,100*EXP(-0.3*'VSWR Calculator'!$C$24)*(1+3*ABS(MOD('VSWR Calculator'!$C$23/Calculator!$F$20/2,1)-0.5))))/'VSWR Calculator'!$C$25)+$C72)^2+(1500*ABS(SIN(2*PI()*MOD(Calculator!$B$37/Calculator!$F$20,1)))*IF(MOD(Calculator!$B$37/Calculator!$F$20,1)&lt;0.5,-1,1))^2))/(1-SQRT(((50*POWER(80,POWER(COS(PI()*MOD(Calculator!$B$37/Calculator!$F$20,1)),2))+MIN(500,MAX(30,100*EXP(-0.3*'VSWR Calculator'!$C$24)*(1+3*ABS(MOD('VSWR Calculator'!$C$23/Calculator!$F$20/2,1)-0.5))))/'VSWR Calculator'!$C$25)-$C72)^2+(1500*ABS(SIN(2*PI()*MOD(Calculator!$B$37/Calculator!$F$20,1)))*IF(MOD(Calculator!$B$37/Calculator!$F$20,1)&lt;0.5,-1,1))^2)/SQRT(((50*POWER(80,POWER(COS(PI()*MOD(Calculator!$B$37/Calculator!$F$20,1)),2))+MIN(500,MAX(30,100*EXP(-0.3*'VSWR Calculator'!$C$24)*(1+3*ABS(MOD('VSWR Calculator'!$C$23/Calculator!$F$20/2,1)-0.5))))/'VSWR Calculator'!$C$25)+$C72)^2+(1500*ABS(SIN(2*PI()*MOD(Calculator!$B$37/Calculator!$F$20,1)))*IF(MOD(Calculator!$B$37/Calculator!$F$20,1)&lt;0.5,-1,1))^2)),2))</f>
        <v>—</v>
      </c>
      <c r="HW72" s="253" t="str">
        <f aca="false">IF(OR(Calculator!$E$21&lt;&gt;"YES",Calculator!$B$37&lt;Calculator!$G$21),"—",ROUND((1+SQRT(((50*POWER(80,POWER(COS(PI()*MOD(Calculator!$B$37/Calculator!$F$21,1)),2))+MIN(500,MAX(30,100*EXP(-0.3*'VSWR Calculator'!$C$24)*(1+3*ABS(MOD('VSWR Calculator'!$C$23/Calculator!$F$21/2,1)-0.5))))/'VSWR Calculator'!$C$25)-$C72)^2+(1500*ABS(SIN(2*PI()*MOD(Calculator!$B$37/Calculator!$F$21,1)))*IF(MOD(Calculator!$B$37/Calculator!$F$21,1)&lt;0.5,-1,1))^2)/SQRT(((50*POWER(80,POWER(COS(PI()*MOD(Calculator!$B$37/Calculator!$F$21,1)),2))+MIN(500,MAX(30,100*EXP(-0.3*'VSWR Calculator'!$C$24)*(1+3*ABS(MOD('VSWR Calculator'!$C$23/Calculator!$F$21/2,1)-0.5))))/'VSWR Calculator'!$C$25)+$C72)^2+(1500*ABS(SIN(2*PI()*MOD(Calculator!$B$37/Calculator!$F$21,1)))*IF(MOD(Calculator!$B$37/Calculator!$F$21,1)&lt;0.5,-1,1))^2))/(1-SQRT(((50*POWER(80,POWER(COS(PI()*MOD(Calculator!$B$37/Calculator!$F$21,1)),2))+MIN(500,MAX(30,100*EXP(-0.3*'VSWR Calculator'!$C$24)*(1+3*ABS(MOD('VSWR Calculator'!$C$23/Calculator!$F$21/2,1)-0.5))))/'VSWR Calculator'!$C$25)-$C72)^2+(1500*ABS(SIN(2*PI()*MOD(Calculator!$B$37/Calculator!$F$21,1)))*IF(MOD(Calculator!$B$37/Calculator!$F$21,1)&lt;0.5,-1,1))^2)/SQRT(((50*POWER(80,POWER(COS(PI()*MOD(Calculator!$B$37/Calculator!$F$21,1)),2))+MIN(500,MAX(30,100*EXP(-0.3*'VSWR Calculator'!$C$24)*(1+3*ABS(MOD('VSWR Calculator'!$C$23/Calculator!$F$21/2,1)-0.5))))/'VSWR Calculator'!$C$25)+$C72)^2+(1500*ABS(SIN(2*PI()*MOD(Calculator!$B$37/Calculator!$F$21,1)))*IF(MOD(Calculator!$B$37/Calculator!$F$21,1)&lt;0.5,-1,1))^2)),2))</f>
        <v>—</v>
      </c>
      <c r="HX72" s="253" t="str">
        <f aca="false">IF(OR(Calculator!$E$22&lt;&gt;"YES",Calculator!$B$37&lt;Calculator!$G$22),"—",ROUND((1+SQRT(((50*POWER(80,POWER(COS(PI()*MOD(Calculator!$B$37/Calculator!$F$22,1)),2))+MIN(500,MAX(30,100*EXP(-0.3*'VSWR Calculator'!$C$24)*(1+3*ABS(MOD('VSWR Calculator'!$C$23/Calculator!$F$22/2,1)-0.5))))/'VSWR Calculator'!$C$25)-$C72)^2+(1500*ABS(SIN(2*PI()*MOD(Calculator!$B$37/Calculator!$F$22,1)))*IF(MOD(Calculator!$B$37/Calculator!$F$22,1)&lt;0.5,-1,1))^2)/SQRT(((50*POWER(80,POWER(COS(PI()*MOD(Calculator!$B$37/Calculator!$F$22,1)),2))+MIN(500,MAX(30,100*EXP(-0.3*'VSWR Calculator'!$C$24)*(1+3*ABS(MOD('VSWR Calculator'!$C$23/Calculator!$F$22/2,1)-0.5))))/'VSWR Calculator'!$C$25)+$C72)^2+(1500*ABS(SIN(2*PI()*MOD(Calculator!$B$37/Calculator!$F$22,1)))*IF(MOD(Calculator!$B$37/Calculator!$F$22,1)&lt;0.5,-1,1))^2))/(1-SQRT(((50*POWER(80,POWER(COS(PI()*MOD(Calculator!$B$37/Calculator!$F$22,1)),2))+MIN(500,MAX(30,100*EXP(-0.3*'VSWR Calculator'!$C$24)*(1+3*ABS(MOD('VSWR Calculator'!$C$23/Calculator!$F$22/2,1)-0.5))))/'VSWR Calculator'!$C$25)-$C72)^2+(1500*ABS(SIN(2*PI()*MOD(Calculator!$B$37/Calculator!$F$22,1)))*IF(MOD(Calculator!$B$37/Calculator!$F$22,1)&lt;0.5,-1,1))^2)/SQRT(((50*POWER(80,POWER(COS(PI()*MOD(Calculator!$B$37/Calculator!$F$22,1)),2))+MIN(500,MAX(30,100*EXP(-0.3*'VSWR Calculator'!$C$24)*(1+3*ABS(MOD('VSWR Calculator'!$C$23/Calculator!$F$22/2,1)-0.5))))/'VSWR Calculator'!$C$25)+$C72)^2+(1500*ABS(SIN(2*PI()*MOD(Calculator!$B$37/Calculator!$F$22,1)))*IF(MOD(Calculator!$B$37/Calculator!$F$22,1)&lt;0.5,-1,1))^2)),2))</f>
        <v>—</v>
      </c>
      <c r="HY72" s="253" t="n">
        <f aca="false">IFERROR(ROUND((IF(ISNUMBER(HN72),HN72,0)+IF(ISNUMBER(HO72),HO72,0)+IF(ISNUMBER(HP72),HP72,0)+IF(ISNUMBER(HQ72),HQ72,0)+IF(ISNUMBER(HR72),HR72,0)+IF(ISNUMBER(HS72),HS72,0)+IF(ISNUMBER(HT72),HT72,0)+IF(ISNUMBER(HU72),HU72,0)+IF(ISNUMBER(HV72),HV72,0)+IF(ISNUMBER(HW72),HW72,0)+IF(ISNUMBER(HX72),HX72,0))/(IF(ISNUMBER(HN72),1,0)+IF(ISNUMBER(HO72),1,0)+IF(ISNUMBER(HP72),1,0)+IF(ISNUMBER(HQ72),1,0)+IF(ISNUMBER(HR72),1,0)+IF(ISNUMBER(HS72),1,0)+IF(ISNUMBER(HT72),1,0)+IF(ISNUMBER(HU72),1,0)+IF(ISNUMBER(HV72),1,0)+IF(ISNUMBER(HW72),1,0)+IF(ISNUMBER(HX72),1,0)),4),"")</f>
        <v>7.385</v>
      </c>
      <c r="HZ72" s="253" t="str">
        <f aca="false">IF(OR(Calculator!$E$12&lt;&gt;"YES",Calculator!$B$38&lt;Calculator!$G$12),"—",ROUND((1+SQRT(((50*POWER(80,POWER(COS(PI()*MOD(Calculator!$B$38/Calculator!$F$12,1)),2))+MIN(500,MAX(30,100*EXP(-0.3*'VSWR Calculator'!$C$24)*(1+3*ABS(MOD('VSWR Calculator'!$C$23/Calculator!$F$12/2,1)-0.5))))/'VSWR Calculator'!$C$25)-$C72)^2+(1500*ABS(SIN(2*PI()*MOD(Calculator!$B$38/Calculator!$F$12,1)))*IF(MOD(Calculator!$B$38/Calculator!$F$12,1)&lt;0.5,-1,1))^2)/SQRT(((50*POWER(80,POWER(COS(PI()*MOD(Calculator!$B$38/Calculator!$F$12,1)),2))+MIN(500,MAX(30,100*EXP(-0.3*'VSWR Calculator'!$C$24)*(1+3*ABS(MOD('VSWR Calculator'!$C$23/Calculator!$F$12/2,1)-0.5))))/'VSWR Calculator'!$C$25)+$C72)^2+(1500*ABS(SIN(2*PI()*MOD(Calculator!$B$38/Calculator!$F$12,1)))*IF(MOD(Calculator!$B$38/Calculator!$F$12,1)&lt;0.5,-1,1))^2))/(1-SQRT(((50*POWER(80,POWER(COS(PI()*MOD(Calculator!$B$38/Calculator!$F$12,1)),2))+MIN(500,MAX(30,100*EXP(-0.3*'VSWR Calculator'!$C$24)*(1+3*ABS(MOD('VSWR Calculator'!$C$23/Calculator!$F$12/2,1)-0.5))))/'VSWR Calculator'!$C$25)-$C72)^2+(1500*ABS(SIN(2*PI()*MOD(Calculator!$B$38/Calculator!$F$12,1)))*IF(MOD(Calculator!$B$38/Calculator!$F$12,1)&lt;0.5,-1,1))^2)/SQRT(((50*POWER(80,POWER(COS(PI()*MOD(Calculator!$B$38/Calculator!$F$12,1)),2))+MIN(500,MAX(30,100*EXP(-0.3*'VSWR Calculator'!$C$24)*(1+3*ABS(MOD('VSWR Calculator'!$C$23/Calculator!$F$12/2,1)-0.5))))/'VSWR Calculator'!$C$25)+$C72)^2+(1500*ABS(SIN(2*PI()*MOD(Calculator!$B$38/Calculator!$F$12,1)))*IF(MOD(Calculator!$B$38/Calculator!$F$12,1)&lt;0.5,-1,1))^2)),2))</f>
        <v>—</v>
      </c>
      <c r="IA72" s="253" t="str">
        <f aca="false">IF(OR(Calculator!$E$13&lt;&gt;"YES",Calculator!$B$38&lt;Calculator!$G$13),"—",ROUND((1+SQRT(((50*POWER(80,POWER(COS(PI()*MOD(Calculator!$B$38/Calculator!$F$13,1)),2))+MIN(500,MAX(30,100*EXP(-0.3*'VSWR Calculator'!$C$24)*(1+3*ABS(MOD('VSWR Calculator'!$C$23/Calculator!$F$13/2,1)-0.5))))/'VSWR Calculator'!$C$25)-$C72)^2+(1500*ABS(SIN(2*PI()*MOD(Calculator!$B$38/Calculator!$F$13,1)))*IF(MOD(Calculator!$B$38/Calculator!$F$13,1)&lt;0.5,-1,1))^2)/SQRT(((50*POWER(80,POWER(COS(PI()*MOD(Calculator!$B$38/Calculator!$F$13,1)),2))+MIN(500,MAX(30,100*EXP(-0.3*'VSWR Calculator'!$C$24)*(1+3*ABS(MOD('VSWR Calculator'!$C$23/Calculator!$F$13/2,1)-0.5))))/'VSWR Calculator'!$C$25)+$C72)^2+(1500*ABS(SIN(2*PI()*MOD(Calculator!$B$38/Calculator!$F$13,1)))*IF(MOD(Calculator!$B$38/Calculator!$F$13,1)&lt;0.5,-1,1))^2))/(1-SQRT(((50*POWER(80,POWER(COS(PI()*MOD(Calculator!$B$38/Calculator!$F$13,1)),2))+MIN(500,MAX(30,100*EXP(-0.3*'VSWR Calculator'!$C$24)*(1+3*ABS(MOD('VSWR Calculator'!$C$23/Calculator!$F$13/2,1)-0.5))))/'VSWR Calculator'!$C$25)-$C72)^2+(1500*ABS(SIN(2*PI()*MOD(Calculator!$B$38/Calculator!$F$13,1)))*IF(MOD(Calculator!$B$38/Calculator!$F$13,1)&lt;0.5,-1,1))^2)/SQRT(((50*POWER(80,POWER(COS(PI()*MOD(Calculator!$B$38/Calculator!$F$13,1)),2))+MIN(500,MAX(30,100*EXP(-0.3*'VSWR Calculator'!$C$24)*(1+3*ABS(MOD('VSWR Calculator'!$C$23/Calculator!$F$13/2,1)-0.5))))/'VSWR Calculator'!$C$25)+$C72)^2+(1500*ABS(SIN(2*PI()*MOD(Calculator!$B$38/Calculator!$F$13,1)))*IF(MOD(Calculator!$B$38/Calculator!$F$13,1)&lt;0.5,-1,1))^2)),2))</f>
        <v>—</v>
      </c>
      <c r="IB72" s="253" t="str">
        <f aca="false">IF(OR(Calculator!$E$14&lt;&gt;"YES",Calculator!$B$38&lt;Calculator!$G$14),"—",ROUND((1+SQRT(((50*POWER(80,POWER(COS(PI()*MOD(Calculator!$B$38/Calculator!$F$14,1)),2))+MIN(500,MAX(30,100*EXP(-0.3*'VSWR Calculator'!$C$24)*(1+3*ABS(MOD('VSWR Calculator'!$C$23/Calculator!$F$14/2,1)-0.5))))/'VSWR Calculator'!$C$25)-$C72)^2+(1500*ABS(SIN(2*PI()*MOD(Calculator!$B$38/Calculator!$F$14,1)))*IF(MOD(Calculator!$B$38/Calculator!$F$14,1)&lt;0.5,-1,1))^2)/SQRT(((50*POWER(80,POWER(COS(PI()*MOD(Calculator!$B$38/Calculator!$F$14,1)),2))+MIN(500,MAX(30,100*EXP(-0.3*'VSWR Calculator'!$C$24)*(1+3*ABS(MOD('VSWR Calculator'!$C$23/Calculator!$F$14/2,1)-0.5))))/'VSWR Calculator'!$C$25)+$C72)^2+(1500*ABS(SIN(2*PI()*MOD(Calculator!$B$38/Calculator!$F$14,1)))*IF(MOD(Calculator!$B$38/Calculator!$F$14,1)&lt;0.5,-1,1))^2))/(1-SQRT(((50*POWER(80,POWER(COS(PI()*MOD(Calculator!$B$38/Calculator!$F$14,1)),2))+MIN(500,MAX(30,100*EXP(-0.3*'VSWR Calculator'!$C$24)*(1+3*ABS(MOD('VSWR Calculator'!$C$23/Calculator!$F$14/2,1)-0.5))))/'VSWR Calculator'!$C$25)-$C72)^2+(1500*ABS(SIN(2*PI()*MOD(Calculator!$B$38/Calculator!$F$14,1)))*IF(MOD(Calculator!$B$38/Calculator!$F$14,1)&lt;0.5,-1,1))^2)/SQRT(((50*POWER(80,POWER(COS(PI()*MOD(Calculator!$B$38/Calculator!$F$14,1)),2))+MIN(500,MAX(30,100*EXP(-0.3*'VSWR Calculator'!$C$24)*(1+3*ABS(MOD('VSWR Calculator'!$C$23/Calculator!$F$14/2,1)-0.5))))/'VSWR Calculator'!$C$25)+$C72)^2+(1500*ABS(SIN(2*PI()*MOD(Calculator!$B$38/Calculator!$F$14,1)))*IF(MOD(Calculator!$B$38/Calculator!$F$14,1)&lt;0.5,-1,1))^2)),2))</f>
        <v>—</v>
      </c>
      <c r="IC72" s="253" t="n">
        <f aca="false">IF(OR(Calculator!$E$15&lt;&gt;"YES",Calculator!$B$38&lt;Calculator!$G$15),"—",ROUND((1+SQRT(((50*POWER(80,POWER(COS(PI()*MOD(Calculator!$B$38/Calculator!$F$15,1)),2))+MIN(500,MAX(30,100*EXP(-0.3*'VSWR Calculator'!$C$24)*(1+3*ABS(MOD('VSWR Calculator'!$C$23/Calculator!$F$15/2,1)-0.5))))/'VSWR Calculator'!$C$25)-$C72)^2+(1500*ABS(SIN(2*PI()*MOD(Calculator!$B$38/Calculator!$F$15,1)))*IF(MOD(Calculator!$B$38/Calculator!$F$15,1)&lt;0.5,-1,1))^2)/SQRT(((50*POWER(80,POWER(COS(PI()*MOD(Calculator!$B$38/Calculator!$F$15,1)),2))+MIN(500,MAX(30,100*EXP(-0.3*'VSWR Calculator'!$C$24)*(1+3*ABS(MOD('VSWR Calculator'!$C$23/Calculator!$F$15/2,1)-0.5))))/'VSWR Calculator'!$C$25)+$C72)^2+(1500*ABS(SIN(2*PI()*MOD(Calculator!$B$38/Calculator!$F$15,1)))*IF(MOD(Calculator!$B$38/Calculator!$F$15,1)&lt;0.5,-1,1))^2))/(1-SQRT(((50*POWER(80,POWER(COS(PI()*MOD(Calculator!$B$38/Calculator!$F$15,1)),2))+MIN(500,MAX(30,100*EXP(-0.3*'VSWR Calculator'!$C$24)*(1+3*ABS(MOD('VSWR Calculator'!$C$23/Calculator!$F$15/2,1)-0.5))))/'VSWR Calculator'!$C$25)-$C72)^2+(1500*ABS(SIN(2*PI()*MOD(Calculator!$B$38/Calculator!$F$15,1)))*IF(MOD(Calculator!$B$38/Calculator!$F$15,1)&lt;0.5,-1,1))^2)/SQRT(((50*POWER(80,POWER(COS(PI()*MOD(Calculator!$B$38/Calculator!$F$15,1)),2))+MIN(500,MAX(30,100*EXP(-0.3*'VSWR Calculator'!$C$24)*(1+3*ABS(MOD('VSWR Calculator'!$C$23/Calculator!$F$15/2,1)-0.5))))/'VSWR Calculator'!$C$25)+$C72)^2+(1500*ABS(SIN(2*PI()*MOD(Calculator!$B$38/Calculator!$F$15,1)))*IF(MOD(Calculator!$B$38/Calculator!$F$15,1)&lt;0.5,-1,1))^2)),2))</f>
        <v>2.11</v>
      </c>
      <c r="ID72" s="253" t="str">
        <f aca="false">IF(OR(Calculator!$E$16&lt;&gt;"YES",Calculator!$B$38&lt;Calculator!$G$16),"—",ROUND((1+SQRT(((50*POWER(80,POWER(COS(PI()*MOD(Calculator!$B$38/Calculator!$F$16,1)),2))+MIN(500,MAX(30,100*EXP(-0.3*'VSWR Calculator'!$C$24)*(1+3*ABS(MOD('VSWR Calculator'!$C$23/Calculator!$F$16/2,1)-0.5))))/'VSWR Calculator'!$C$25)-$C72)^2+(1500*ABS(SIN(2*PI()*MOD(Calculator!$B$38/Calculator!$F$16,1)))*IF(MOD(Calculator!$B$38/Calculator!$F$16,1)&lt;0.5,-1,1))^2)/SQRT(((50*POWER(80,POWER(COS(PI()*MOD(Calculator!$B$38/Calculator!$F$16,1)),2))+MIN(500,MAX(30,100*EXP(-0.3*'VSWR Calculator'!$C$24)*(1+3*ABS(MOD('VSWR Calculator'!$C$23/Calculator!$F$16/2,1)-0.5))))/'VSWR Calculator'!$C$25)+$C72)^2+(1500*ABS(SIN(2*PI()*MOD(Calculator!$B$38/Calculator!$F$16,1)))*IF(MOD(Calculator!$B$38/Calculator!$F$16,1)&lt;0.5,-1,1))^2))/(1-SQRT(((50*POWER(80,POWER(COS(PI()*MOD(Calculator!$B$38/Calculator!$F$16,1)),2))+MIN(500,MAX(30,100*EXP(-0.3*'VSWR Calculator'!$C$24)*(1+3*ABS(MOD('VSWR Calculator'!$C$23/Calculator!$F$16/2,1)-0.5))))/'VSWR Calculator'!$C$25)-$C72)^2+(1500*ABS(SIN(2*PI()*MOD(Calculator!$B$38/Calculator!$F$16,1)))*IF(MOD(Calculator!$B$38/Calculator!$F$16,1)&lt;0.5,-1,1))^2)/SQRT(((50*POWER(80,POWER(COS(PI()*MOD(Calculator!$B$38/Calculator!$F$16,1)),2))+MIN(500,MAX(30,100*EXP(-0.3*'VSWR Calculator'!$C$24)*(1+3*ABS(MOD('VSWR Calculator'!$C$23/Calculator!$F$16/2,1)-0.5))))/'VSWR Calculator'!$C$25)+$C72)^2+(1500*ABS(SIN(2*PI()*MOD(Calculator!$B$38/Calculator!$F$16,1)))*IF(MOD(Calculator!$B$38/Calculator!$F$16,1)&lt;0.5,-1,1))^2)),2))</f>
        <v>—</v>
      </c>
      <c r="IE72" s="253" t="n">
        <f aca="false">IF(OR(Calculator!$E$17&lt;&gt;"YES",Calculator!$B$38&lt;Calculator!$G$17),"—",ROUND((1+SQRT(((50*POWER(80,POWER(COS(PI()*MOD(Calculator!$B$38/Calculator!$F$17,1)),2))+MIN(500,MAX(30,100*EXP(-0.3*'VSWR Calculator'!$C$24)*(1+3*ABS(MOD('VSWR Calculator'!$C$23/Calculator!$F$17/2,1)-0.5))))/'VSWR Calculator'!$C$25)-$C72)^2+(1500*ABS(SIN(2*PI()*MOD(Calculator!$B$38/Calculator!$F$17,1)))*IF(MOD(Calculator!$B$38/Calculator!$F$17,1)&lt;0.5,-1,1))^2)/SQRT(((50*POWER(80,POWER(COS(PI()*MOD(Calculator!$B$38/Calculator!$F$17,1)),2))+MIN(500,MAX(30,100*EXP(-0.3*'VSWR Calculator'!$C$24)*(1+3*ABS(MOD('VSWR Calculator'!$C$23/Calculator!$F$17/2,1)-0.5))))/'VSWR Calculator'!$C$25)+$C72)^2+(1500*ABS(SIN(2*PI()*MOD(Calculator!$B$38/Calculator!$F$17,1)))*IF(MOD(Calculator!$B$38/Calculator!$F$17,1)&lt;0.5,-1,1))^2))/(1-SQRT(((50*POWER(80,POWER(COS(PI()*MOD(Calculator!$B$38/Calculator!$F$17,1)),2))+MIN(500,MAX(30,100*EXP(-0.3*'VSWR Calculator'!$C$24)*(1+3*ABS(MOD('VSWR Calculator'!$C$23/Calculator!$F$17/2,1)-0.5))))/'VSWR Calculator'!$C$25)-$C72)^2+(1500*ABS(SIN(2*PI()*MOD(Calculator!$B$38/Calculator!$F$17,1)))*IF(MOD(Calculator!$B$38/Calculator!$F$17,1)&lt;0.5,-1,1))^2)/SQRT(((50*POWER(80,POWER(COS(PI()*MOD(Calculator!$B$38/Calculator!$F$17,1)),2))+MIN(500,MAX(30,100*EXP(-0.3*'VSWR Calculator'!$C$24)*(1+3*ABS(MOD('VSWR Calculator'!$C$23/Calculator!$F$17/2,1)-0.5))))/'VSWR Calculator'!$C$25)+$C72)^2+(1500*ABS(SIN(2*PI()*MOD(Calculator!$B$38/Calculator!$F$17,1)))*IF(MOD(Calculator!$B$38/Calculator!$F$17,1)&lt;0.5,-1,1))^2)),2))</f>
        <v>15.03</v>
      </c>
      <c r="IF72" s="253" t="str">
        <f aca="false">IF(OR(Calculator!$E$18&lt;&gt;"YES",Calculator!$B$38&lt;Calculator!$G$18),"—",ROUND((1+SQRT(((50*POWER(80,POWER(COS(PI()*MOD(Calculator!$B$38/Calculator!$F$18,1)),2))+MIN(500,MAX(30,100*EXP(-0.3*'VSWR Calculator'!$C$24)*(1+3*ABS(MOD('VSWR Calculator'!$C$23/Calculator!$F$18/2,1)-0.5))))/'VSWR Calculator'!$C$25)-$C72)^2+(1500*ABS(SIN(2*PI()*MOD(Calculator!$B$38/Calculator!$F$18,1)))*IF(MOD(Calculator!$B$38/Calculator!$F$18,1)&lt;0.5,-1,1))^2)/SQRT(((50*POWER(80,POWER(COS(PI()*MOD(Calculator!$B$38/Calculator!$F$18,1)),2))+MIN(500,MAX(30,100*EXP(-0.3*'VSWR Calculator'!$C$24)*(1+3*ABS(MOD('VSWR Calculator'!$C$23/Calculator!$F$18/2,1)-0.5))))/'VSWR Calculator'!$C$25)+$C72)^2+(1500*ABS(SIN(2*PI()*MOD(Calculator!$B$38/Calculator!$F$18,1)))*IF(MOD(Calculator!$B$38/Calculator!$F$18,1)&lt;0.5,-1,1))^2))/(1-SQRT(((50*POWER(80,POWER(COS(PI()*MOD(Calculator!$B$38/Calculator!$F$18,1)),2))+MIN(500,MAX(30,100*EXP(-0.3*'VSWR Calculator'!$C$24)*(1+3*ABS(MOD('VSWR Calculator'!$C$23/Calculator!$F$18/2,1)-0.5))))/'VSWR Calculator'!$C$25)-$C72)^2+(1500*ABS(SIN(2*PI()*MOD(Calculator!$B$38/Calculator!$F$18,1)))*IF(MOD(Calculator!$B$38/Calculator!$F$18,1)&lt;0.5,-1,1))^2)/SQRT(((50*POWER(80,POWER(COS(PI()*MOD(Calculator!$B$38/Calculator!$F$18,1)),2))+MIN(500,MAX(30,100*EXP(-0.3*'VSWR Calculator'!$C$24)*(1+3*ABS(MOD('VSWR Calculator'!$C$23/Calculator!$F$18/2,1)-0.5))))/'VSWR Calculator'!$C$25)+$C72)^2+(1500*ABS(SIN(2*PI()*MOD(Calculator!$B$38/Calculator!$F$18,1)))*IF(MOD(Calculator!$B$38/Calculator!$F$18,1)&lt;0.5,-1,1))^2)),2))</f>
        <v>—</v>
      </c>
      <c r="IG72" s="253" t="str">
        <f aca="false">IF(OR(Calculator!$E$19&lt;&gt;"YES",Calculator!$B$38&lt;Calculator!$G$19),"—",ROUND((1+SQRT(((50*POWER(80,POWER(COS(PI()*MOD(Calculator!$B$38/Calculator!$F$19,1)),2))+MIN(500,MAX(30,100*EXP(-0.3*'VSWR Calculator'!$C$24)*(1+3*ABS(MOD('VSWR Calculator'!$C$23/Calculator!$F$19/2,1)-0.5))))/'VSWR Calculator'!$C$25)-$C72)^2+(1500*ABS(SIN(2*PI()*MOD(Calculator!$B$38/Calculator!$F$19,1)))*IF(MOD(Calculator!$B$38/Calculator!$F$19,1)&lt;0.5,-1,1))^2)/SQRT(((50*POWER(80,POWER(COS(PI()*MOD(Calculator!$B$38/Calculator!$F$19,1)),2))+MIN(500,MAX(30,100*EXP(-0.3*'VSWR Calculator'!$C$24)*(1+3*ABS(MOD('VSWR Calculator'!$C$23/Calculator!$F$19/2,1)-0.5))))/'VSWR Calculator'!$C$25)+$C72)^2+(1500*ABS(SIN(2*PI()*MOD(Calculator!$B$38/Calculator!$F$19,1)))*IF(MOD(Calculator!$B$38/Calculator!$F$19,1)&lt;0.5,-1,1))^2))/(1-SQRT(((50*POWER(80,POWER(COS(PI()*MOD(Calculator!$B$38/Calculator!$F$19,1)),2))+MIN(500,MAX(30,100*EXP(-0.3*'VSWR Calculator'!$C$24)*(1+3*ABS(MOD('VSWR Calculator'!$C$23/Calculator!$F$19/2,1)-0.5))))/'VSWR Calculator'!$C$25)-$C72)^2+(1500*ABS(SIN(2*PI()*MOD(Calculator!$B$38/Calculator!$F$19,1)))*IF(MOD(Calculator!$B$38/Calculator!$F$19,1)&lt;0.5,-1,1))^2)/SQRT(((50*POWER(80,POWER(COS(PI()*MOD(Calculator!$B$38/Calculator!$F$19,1)),2))+MIN(500,MAX(30,100*EXP(-0.3*'VSWR Calculator'!$C$24)*(1+3*ABS(MOD('VSWR Calculator'!$C$23/Calculator!$F$19/2,1)-0.5))))/'VSWR Calculator'!$C$25)+$C72)^2+(1500*ABS(SIN(2*PI()*MOD(Calculator!$B$38/Calculator!$F$19,1)))*IF(MOD(Calculator!$B$38/Calculator!$F$19,1)&lt;0.5,-1,1))^2)),2))</f>
        <v>—</v>
      </c>
      <c r="IH72" s="253" t="str">
        <f aca="false">IF(OR(Calculator!$E$20&lt;&gt;"YES",Calculator!$B$38&lt;Calculator!$G$20),"—",ROUND((1+SQRT(((50*POWER(80,POWER(COS(PI()*MOD(Calculator!$B$38/Calculator!$F$20,1)),2))+MIN(500,MAX(30,100*EXP(-0.3*'VSWR Calculator'!$C$24)*(1+3*ABS(MOD('VSWR Calculator'!$C$23/Calculator!$F$20/2,1)-0.5))))/'VSWR Calculator'!$C$25)-$C72)^2+(1500*ABS(SIN(2*PI()*MOD(Calculator!$B$38/Calculator!$F$20,1)))*IF(MOD(Calculator!$B$38/Calculator!$F$20,1)&lt;0.5,-1,1))^2)/SQRT(((50*POWER(80,POWER(COS(PI()*MOD(Calculator!$B$38/Calculator!$F$20,1)),2))+MIN(500,MAX(30,100*EXP(-0.3*'VSWR Calculator'!$C$24)*(1+3*ABS(MOD('VSWR Calculator'!$C$23/Calculator!$F$20/2,1)-0.5))))/'VSWR Calculator'!$C$25)+$C72)^2+(1500*ABS(SIN(2*PI()*MOD(Calculator!$B$38/Calculator!$F$20,1)))*IF(MOD(Calculator!$B$38/Calculator!$F$20,1)&lt;0.5,-1,1))^2))/(1-SQRT(((50*POWER(80,POWER(COS(PI()*MOD(Calculator!$B$38/Calculator!$F$20,1)),2))+MIN(500,MAX(30,100*EXP(-0.3*'VSWR Calculator'!$C$24)*(1+3*ABS(MOD('VSWR Calculator'!$C$23/Calculator!$F$20/2,1)-0.5))))/'VSWR Calculator'!$C$25)-$C72)^2+(1500*ABS(SIN(2*PI()*MOD(Calculator!$B$38/Calculator!$F$20,1)))*IF(MOD(Calculator!$B$38/Calculator!$F$20,1)&lt;0.5,-1,1))^2)/SQRT(((50*POWER(80,POWER(COS(PI()*MOD(Calculator!$B$38/Calculator!$F$20,1)),2))+MIN(500,MAX(30,100*EXP(-0.3*'VSWR Calculator'!$C$24)*(1+3*ABS(MOD('VSWR Calculator'!$C$23/Calculator!$F$20/2,1)-0.5))))/'VSWR Calculator'!$C$25)+$C72)^2+(1500*ABS(SIN(2*PI()*MOD(Calculator!$B$38/Calculator!$F$20,1)))*IF(MOD(Calculator!$B$38/Calculator!$F$20,1)&lt;0.5,-1,1))^2)),2))</f>
        <v>—</v>
      </c>
      <c r="II72" s="253" t="str">
        <f aca="false">IF(OR(Calculator!$E$21&lt;&gt;"YES",Calculator!$B$38&lt;Calculator!$G$21),"—",ROUND((1+SQRT(((50*POWER(80,POWER(COS(PI()*MOD(Calculator!$B$38/Calculator!$F$21,1)),2))+MIN(500,MAX(30,100*EXP(-0.3*'VSWR Calculator'!$C$24)*(1+3*ABS(MOD('VSWR Calculator'!$C$23/Calculator!$F$21/2,1)-0.5))))/'VSWR Calculator'!$C$25)-$C72)^2+(1500*ABS(SIN(2*PI()*MOD(Calculator!$B$38/Calculator!$F$21,1)))*IF(MOD(Calculator!$B$38/Calculator!$F$21,1)&lt;0.5,-1,1))^2)/SQRT(((50*POWER(80,POWER(COS(PI()*MOD(Calculator!$B$38/Calculator!$F$21,1)),2))+MIN(500,MAX(30,100*EXP(-0.3*'VSWR Calculator'!$C$24)*(1+3*ABS(MOD('VSWR Calculator'!$C$23/Calculator!$F$21/2,1)-0.5))))/'VSWR Calculator'!$C$25)+$C72)^2+(1500*ABS(SIN(2*PI()*MOD(Calculator!$B$38/Calculator!$F$21,1)))*IF(MOD(Calculator!$B$38/Calculator!$F$21,1)&lt;0.5,-1,1))^2))/(1-SQRT(((50*POWER(80,POWER(COS(PI()*MOD(Calculator!$B$38/Calculator!$F$21,1)),2))+MIN(500,MAX(30,100*EXP(-0.3*'VSWR Calculator'!$C$24)*(1+3*ABS(MOD('VSWR Calculator'!$C$23/Calculator!$F$21/2,1)-0.5))))/'VSWR Calculator'!$C$25)-$C72)^2+(1500*ABS(SIN(2*PI()*MOD(Calculator!$B$38/Calculator!$F$21,1)))*IF(MOD(Calculator!$B$38/Calculator!$F$21,1)&lt;0.5,-1,1))^2)/SQRT(((50*POWER(80,POWER(COS(PI()*MOD(Calculator!$B$38/Calculator!$F$21,1)),2))+MIN(500,MAX(30,100*EXP(-0.3*'VSWR Calculator'!$C$24)*(1+3*ABS(MOD('VSWR Calculator'!$C$23/Calculator!$F$21/2,1)-0.5))))/'VSWR Calculator'!$C$25)+$C72)^2+(1500*ABS(SIN(2*PI()*MOD(Calculator!$B$38/Calculator!$F$21,1)))*IF(MOD(Calculator!$B$38/Calculator!$F$21,1)&lt;0.5,-1,1))^2)),2))</f>
        <v>—</v>
      </c>
      <c r="IJ72" s="253" t="str">
        <f aca="false">IF(OR(Calculator!$E$22&lt;&gt;"YES",Calculator!$B$38&lt;Calculator!$G$22),"—",ROUND((1+SQRT(((50*POWER(80,POWER(COS(PI()*MOD(Calculator!$B$38/Calculator!$F$22,1)),2))+MIN(500,MAX(30,100*EXP(-0.3*'VSWR Calculator'!$C$24)*(1+3*ABS(MOD('VSWR Calculator'!$C$23/Calculator!$F$22/2,1)-0.5))))/'VSWR Calculator'!$C$25)-$C72)^2+(1500*ABS(SIN(2*PI()*MOD(Calculator!$B$38/Calculator!$F$22,1)))*IF(MOD(Calculator!$B$38/Calculator!$F$22,1)&lt;0.5,-1,1))^2)/SQRT(((50*POWER(80,POWER(COS(PI()*MOD(Calculator!$B$38/Calculator!$F$22,1)),2))+MIN(500,MAX(30,100*EXP(-0.3*'VSWR Calculator'!$C$24)*(1+3*ABS(MOD('VSWR Calculator'!$C$23/Calculator!$F$22/2,1)-0.5))))/'VSWR Calculator'!$C$25)+$C72)^2+(1500*ABS(SIN(2*PI()*MOD(Calculator!$B$38/Calculator!$F$22,1)))*IF(MOD(Calculator!$B$38/Calculator!$F$22,1)&lt;0.5,-1,1))^2))/(1-SQRT(((50*POWER(80,POWER(COS(PI()*MOD(Calculator!$B$38/Calculator!$F$22,1)),2))+MIN(500,MAX(30,100*EXP(-0.3*'VSWR Calculator'!$C$24)*(1+3*ABS(MOD('VSWR Calculator'!$C$23/Calculator!$F$22/2,1)-0.5))))/'VSWR Calculator'!$C$25)-$C72)^2+(1500*ABS(SIN(2*PI()*MOD(Calculator!$B$38/Calculator!$F$22,1)))*IF(MOD(Calculator!$B$38/Calculator!$F$22,1)&lt;0.5,-1,1))^2)/SQRT(((50*POWER(80,POWER(COS(PI()*MOD(Calculator!$B$38/Calculator!$F$22,1)),2))+MIN(500,MAX(30,100*EXP(-0.3*'VSWR Calculator'!$C$24)*(1+3*ABS(MOD('VSWR Calculator'!$C$23/Calculator!$F$22/2,1)-0.5))))/'VSWR Calculator'!$C$25)+$C72)^2+(1500*ABS(SIN(2*PI()*MOD(Calculator!$B$38/Calculator!$F$22,1)))*IF(MOD(Calculator!$B$38/Calculator!$F$22,1)&lt;0.5,-1,1))^2)),2))</f>
        <v>—</v>
      </c>
      <c r="IK72" s="253" t="n">
        <f aca="false">IFERROR(ROUND((IF(ISNUMBER(HZ72),HZ72,0)+IF(ISNUMBER(IA72),IA72,0)+IF(ISNUMBER(IB72),IB72,0)+IF(ISNUMBER(IC72),IC72,0)+IF(ISNUMBER(ID72),ID72,0)+IF(ISNUMBER(IE72),IE72,0)+IF(ISNUMBER(IF72),IF72,0)+IF(ISNUMBER(IG72),IG72,0)+IF(ISNUMBER(IH72),IH72,0)+IF(ISNUMBER(II72),II72,0)+IF(ISNUMBER(IJ72),IJ72,0))/(IF(ISNUMBER(HZ72),1,0)+IF(ISNUMBER(IA72),1,0)+IF(ISNUMBER(IB72),1,0)+IF(ISNUMBER(IC72),1,0)+IF(ISNUMBER(ID72),1,0)+IF(ISNUMBER(IE72),1,0)+IF(ISNUMBER(IF72),1,0)+IF(ISNUMBER(IG72),1,0)+IF(ISNUMBER(IH72),1,0)+IF(ISNUMBER(II72),1,0)+IF(ISNUMBER(IJ72),1,0)),4),"")</f>
        <v>8.57</v>
      </c>
    </row>
    <row r="73" customFormat="false" ht="15" hidden="false" customHeight="true" outlineLevel="0" collapsed="false">
      <c r="A73" s="261" t="s">
        <v>515</v>
      </c>
      <c r="B73" s="261" t="s">
        <v>339</v>
      </c>
      <c r="C73" s="265" t="n">
        <v>1950</v>
      </c>
      <c r="D73" s="266" t="str">
        <f aca="false">IF(OR(Calculator!$E$12&lt;&gt;"YES",Calculator!$B$29&lt;Calculator!$G$12),"—",ROUND((1+SQRT(((50*POWER(80,POWER(COS(PI()*MOD(Calculator!$B$29/Calculator!$F$12,1)),2))-$C73)^2+(1500*ABS(SIN(2*PI()*MOD(Calculator!$B$29/Calculator!$F$12,1)))*IF(MOD(Calculator!$B$29/Calculator!$F$12,1)&lt;0.5,-1,1))^2)/((50*POWER(80,POWER(COS(PI()*MOD(Calculator!$B$29/Calculator!$F$12,1)),2))+$C73)^2+(1500*ABS(SIN(2*PI()*MOD(Calculator!$B$29/Calculator!$F$12,1)))*IF(MOD(Calculator!$B$29/Calculator!$F$12,1)&lt;0.5,-1,1))^2)))/(1-SQRT(((50*POWER(80,POWER(COS(PI()*MOD(Calculator!$B$29/Calculator!$F$12,1)),2))-$C73)^2+(1500*ABS(SIN(2*PI()*MOD(Calculator!$B$29/Calculator!$F$12,1)))*IF(MOD(Calculator!$B$29/Calculator!$F$12,1)&lt;0.5,-1,1))^2)/((50*POWER(80,POWER(COS(PI()*MOD(Calculator!$B$29/Calculator!$F$12,1)),2))+$C73)^2+(1500*ABS(SIN(2*PI()*MOD(Calculator!$B$29/Calculator!$F$12,1)))*IF(MOD(Calculator!$B$29/Calculator!$F$12,1)&lt;0.5,-1,1))^2))),2))</f>
        <v>—</v>
      </c>
      <c r="E73" s="266" t="str">
        <f aca="false">IF(OR(Calculator!$E$13&lt;&gt;"YES",Calculator!$B$29&lt;Calculator!$G$13),"—",ROUND((1+SQRT(((50*POWER(80,POWER(COS(PI()*MOD(Calculator!$B$29/Calculator!$F$13,1)),2))-$C73)^2+(1500*ABS(SIN(2*PI()*MOD(Calculator!$B$29/Calculator!$F$13,1)))*IF(MOD(Calculator!$B$29/Calculator!$F$13,1)&lt;0.5,-1,1))^2)/((50*POWER(80,POWER(COS(PI()*MOD(Calculator!$B$29/Calculator!$F$13,1)),2))+$C73)^2+(1500*ABS(SIN(2*PI()*MOD(Calculator!$B$29/Calculator!$F$13,1)))*IF(MOD(Calculator!$B$29/Calculator!$F$13,1)&lt;0.5,-1,1))^2)))/(1-SQRT(((50*POWER(80,POWER(COS(PI()*MOD(Calculator!$B$29/Calculator!$F$13,1)),2))-$C73)^2+(1500*ABS(SIN(2*PI()*MOD(Calculator!$B$29/Calculator!$F$13,1)))*IF(MOD(Calculator!$B$29/Calculator!$F$13,1)&lt;0.5,-1,1))^2)/((50*POWER(80,POWER(COS(PI()*MOD(Calculator!$B$29/Calculator!$F$13,1)),2))+$C73)^2+(1500*ABS(SIN(2*PI()*MOD(Calculator!$B$29/Calculator!$F$13,1)))*IF(MOD(Calculator!$B$29/Calculator!$F$13,1)&lt;0.5,-1,1))^2))),2))</f>
        <v>—</v>
      </c>
      <c r="F73" s="266" t="str">
        <f aca="false">IF(OR(Calculator!$E$14&lt;&gt;"YES",Calculator!$B$29&lt;Calculator!$G$14),"—",ROUND((1+SQRT(((50*POWER(80,POWER(COS(PI()*MOD(Calculator!$B$29/Calculator!$F$14,1)),2))-$C73)^2+(1500*ABS(SIN(2*PI()*MOD(Calculator!$B$29/Calculator!$F$14,1)))*IF(MOD(Calculator!$B$29/Calculator!$F$14,1)&lt;0.5,-1,1))^2)/((50*POWER(80,POWER(COS(PI()*MOD(Calculator!$B$29/Calculator!$F$14,1)),2))+$C73)^2+(1500*ABS(SIN(2*PI()*MOD(Calculator!$B$29/Calculator!$F$14,1)))*IF(MOD(Calculator!$B$29/Calculator!$F$14,1)&lt;0.5,-1,1))^2)))/(1-SQRT(((50*POWER(80,POWER(COS(PI()*MOD(Calculator!$B$29/Calculator!$F$14,1)),2))-$C73)^2+(1500*ABS(SIN(2*PI()*MOD(Calculator!$B$29/Calculator!$F$14,1)))*IF(MOD(Calculator!$B$29/Calculator!$F$14,1)&lt;0.5,-1,1))^2)/((50*POWER(80,POWER(COS(PI()*MOD(Calculator!$B$29/Calculator!$F$14,1)),2))+$C73)^2+(1500*ABS(SIN(2*PI()*MOD(Calculator!$B$29/Calculator!$F$14,1)))*IF(MOD(Calculator!$B$29/Calculator!$F$14,1)&lt;0.5,-1,1))^2))),2))</f>
        <v>—</v>
      </c>
      <c r="G73" s="266" t="n">
        <f aca="false">IF(OR(Calculator!$E$15&lt;&gt;"YES",Calculator!$B$29&lt;Calculator!$G$15),"—",ROUND((1+SQRT(((50*POWER(80,POWER(COS(PI()*MOD(Calculator!$B$29/Calculator!$F$15,1)),2))-$C73)^2+(1500*ABS(SIN(2*PI()*MOD(Calculator!$B$29/Calculator!$F$15,1)))*IF(MOD(Calculator!$B$29/Calculator!$F$15,1)&lt;0.5,-1,1))^2)/((50*POWER(80,POWER(COS(PI()*MOD(Calculator!$B$29/Calculator!$F$15,1)),2))+$C73)^2+(1500*ABS(SIN(2*PI()*MOD(Calculator!$B$29/Calculator!$F$15,1)))*IF(MOD(Calculator!$B$29/Calculator!$F$15,1)&lt;0.5,-1,1))^2)))/(1-SQRT(((50*POWER(80,POWER(COS(PI()*MOD(Calculator!$B$29/Calculator!$F$15,1)),2))-$C73)^2+(1500*ABS(SIN(2*PI()*MOD(Calculator!$B$29/Calculator!$F$15,1)))*IF(MOD(Calculator!$B$29/Calculator!$F$15,1)&lt;0.5,-1,1))^2)/((50*POWER(80,POWER(COS(PI()*MOD(Calculator!$B$29/Calculator!$F$15,1)),2))+$C73)^2+(1500*ABS(SIN(2*PI()*MOD(Calculator!$B$29/Calculator!$F$15,1)))*IF(MOD(Calculator!$B$29/Calculator!$F$15,1)&lt;0.5,-1,1))^2))),2))</f>
        <v>18.73</v>
      </c>
      <c r="H73" s="266" t="str">
        <f aca="false">IF(OR(Calculator!$E$16&lt;&gt;"YES",Calculator!$B$29&lt;Calculator!$G$16),"—",ROUND((1+SQRT(((50*POWER(80,POWER(COS(PI()*MOD(Calculator!$B$29/Calculator!$F$16,1)),2))-$C73)^2+(1500*ABS(SIN(2*PI()*MOD(Calculator!$B$29/Calculator!$F$16,1)))*IF(MOD(Calculator!$B$29/Calculator!$F$16,1)&lt;0.5,-1,1))^2)/((50*POWER(80,POWER(COS(PI()*MOD(Calculator!$B$29/Calculator!$F$16,1)),2))+$C73)^2+(1500*ABS(SIN(2*PI()*MOD(Calculator!$B$29/Calculator!$F$16,1)))*IF(MOD(Calculator!$B$29/Calculator!$F$16,1)&lt;0.5,-1,1))^2)))/(1-SQRT(((50*POWER(80,POWER(COS(PI()*MOD(Calculator!$B$29/Calculator!$F$16,1)),2))-$C73)^2+(1500*ABS(SIN(2*PI()*MOD(Calculator!$B$29/Calculator!$F$16,1)))*IF(MOD(Calculator!$B$29/Calculator!$F$16,1)&lt;0.5,-1,1))^2)/((50*POWER(80,POWER(COS(PI()*MOD(Calculator!$B$29/Calculator!$F$16,1)),2))+$C73)^2+(1500*ABS(SIN(2*PI()*MOD(Calculator!$B$29/Calculator!$F$16,1)))*IF(MOD(Calculator!$B$29/Calculator!$F$16,1)&lt;0.5,-1,1))^2))),2))</f>
        <v>—</v>
      </c>
      <c r="I73" s="266" t="n">
        <f aca="false">IF(OR(Calculator!$E$17&lt;&gt;"YES",Calculator!$B$29&lt;Calculator!$G$17),"—",ROUND((1+SQRT(((50*POWER(80,POWER(COS(PI()*MOD(Calculator!$B$29/Calculator!$F$17,1)),2))-$C73)^2+(1500*ABS(SIN(2*PI()*MOD(Calculator!$B$29/Calculator!$F$17,1)))*IF(MOD(Calculator!$B$29/Calculator!$F$17,1)&lt;0.5,-1,1))^2)/((50*POWER(80,POWER(COS(PI()*MOD(Calculator!$B$29/Calculator!$F$17,1)),2))+$C73)^2+(1500*ABS(SIN(2*PI()*MOD(Calculator!$B$29/Calculator!$F$17,1)))*IF(MOD(Calculator!$B$29/Calculator!$F$17,1)&lt;0.5,-1,1))^2)))/(1-SQRT(((50*POWER(80,POWER(COS(PI()*MOD(Calculator!$B$29/Calculator!$F$17,1)),2))-$C73)^2+(1500*ABS(SIN(2*PI()*MOD(Calculator!$B$29/Calculator!$F$17,1)))*IF(MOD(Calculator!$B$29/Calculator!$F$17,1)&lt;0.5,-1,1))^2)/((50*POWER(80,POWER(COS(PI()*MOD(Calculator!$B$29/Calculator!$F$17,1)),2))+$C73)^2+(1500*ABS(SIN(2*PI()*MOD(Calculator!$B$29/Calculator!$F$17,1)))*IF(MOD(Calculator!$B$29/Calculator!$F$17,1)&lt;0.5,-1,1))^2))),2))</f>
        <v>17</v>
      </c>
      <c r="J73" s="266" t="str">
        <f aca="false">IF(OR(Calculator!$E$18&lt;&gt;"YES",Calculator!$B$29&lt;Calculator!$G$18),"—",ROUND((1+SQRT(((50*POWER(80,POWER(COS(PI()*MOD(Calculator!$B$29/Calculator!$F$18,1)),2))-$C73)^2+(1500*ABS(SIN(2*PI()*MOD(Calculator!$B$29/Calculator!$F$18,1)))*IF(MOD(Calculator!$B$29/Calculator!$F$18,1)&lt;0.5,-1,1))^2)/((50*POWER(80,POWER(COS(PI()*MOD(Calculator!$B$29/Calculator!$F$18,1)),2))+$C73)^2+(1500*ABS(SIN(2*PI()*MOD(Calculator!$B$29/Calculator!$F$18,1)))*IF(MOD(Calculator!$B$29/Calculator!$F$18,1)&lt;0.5,-1,1))^2)))/(1-SQRT(((50*POWER(80,POWER(COS(PI()*MOD(Calculator!$B$29/Calculator!$F$18,1)),2))-$C73)^2+(1500*ABS(SIN(2*PI()*MOD(Calculator!$B$29/Calculator!$F$18,1)))*IF(MOD(Calculator!$B$29/Calculator!$F$18,1)&lt;0.5,-1,1))^2)/((50*POWER(80,POWER(COS(PI()*MOD(Calculator!$B$29/Calculator!$F$18,1)),2))+$C73)^2+(1500*ABS(SIN(2*PI()*MOD(Calculator!$B$29/Calculator!$F$18,1)))*IF(MOD(Calculator!$B$29/Calculator!$F$18,1)&lt;0.5,-1,1))^2))),2))</f>
        <v>—</v>
      </c>
      <c r="K73" s="266" t="str">
        <f aca="false">IF(OR(Calculator!$E$19&lt;&gt;"YES",Calculator!$B$29&lt;Calculator!$G$19),"—",ROUND((1+SQRT(((50*POWER(80,POWER(COS(PI()*MOD(Calculator!$B$29/Calculator!$F$19,1)),2))-$C73)^2+(1500*ABS(SIN(2*PI()*MOD(Calculator!$B$29/Calculator!$F$19,1)))*IF(MOD(Calculator!$B$29/Calculator!$F$19,1)&lt;0.5,-1,1))^2)/((50*POWER(80,POWER(COS(PI()*MOD(Calculator!$B$29/Calculator!$F$19,1)),2))+$C73)^2+(1500*ABS(SIN(2*PI()*MOD(Calculator!$B$29/Calculator!$F$19,1)))*IF(MOD(Calculator!$B$29/Calculator!$F$19,1)&lt;0.5,-1,1))^2)))/(1-SQRT(((50*POWER(80,POWER(COS(PI()*MOD(Calculator!$B$29/Calculator!$F$19,1)),2))-$C73)^2+(1500*ABS(SIN(2*PI()*MOD(Calculator!$B$29/Calculator!$F$19,1)))*IF(MOD(Calculator!$B$29/Calculator!$F$19,1)&lt;0.5,-1,1))^2)/((50*POWER(80,POWER(COS(PI()*MOD(Calculator!$B$29/Calculator!$F$19,1)),2))+$C73)^2+(1500*ABS(SIN(2*PI()*MOD(Calculator!$B$29/Calculator!$F$19,1)))*IF(MOD(Calculator!$B$29/Calculator!$F$19,1)&lt;0.5,-1,1))^2))),2))</f>
        <v>—</v>
      </c>
      <c r="L73" s="266" t="str">
        <f aca="false">IF(OR(Calculator!$E$20&lt;&gt;"YES",Calculator!$B$29&lt;Calculator!$G$20),"—",ROUND((1+SQRT(((50*POWER(80,POWER(COS(PI()*MOD(Calculator!$B$29/Calculator!$F$20,1)),2))-$C73)^2+(1500*ABS(SIN(2*PI()*MOD(Calculator!$B$29/Calculator!$F$20,1)))*IF(MOD(Calculator!$B$29/Calculator!$F$20,1)&lt;0.5,-1,1))^2)/((50*POWER(80,POWER(COS(PI()*MOD(Calculator!$B$29/Calculator!$F$20,1)),2))+$C73)^2+(1500*ABS(SIN(2*PI()*MOD(Calculator!$B$29/Calculator!$F$20,1)))*IF(MOD(Calculator!$B$29/Calculator!$F$20,1)&lt;0.5,-1,1))^2)))/(1-SQRT(((50*POWER(80,POWER(COS(PI()*MOD(Calculator!$B$29/Calculator!$F$20,1)),2))-$C73)^2+(1500*ABS(SIN(2*PI()*MOD(Calculator!$B$29/Calculator!$F$20,1)))*IF(MOD(Calculator!$B$29/Calculator!$F$20,1)&lt;0.5,-1,1))^2)/((50*POWER(80,POWER(COS(PI()*MOD(Calculator!$B$29/Calculator!$F$20,1)),2))+$C73)^2+(1500*ABS(SIN(2*PI()*MOD(Calculator!$B$29/Calculator!$F$20,1)))*IF(MOD(Calculator!$B$29/Calculator!$F$20,1)&lt;0.5,-1,1))^2))),2))</f>
        <v>—</v>
      </c>
      <c r="M73" s="266" t="str">
        <f aca="false">IF(OR(Calculator!$E$21&lt;&gt;"YES",Calculator!$B$29&lt;Calculator!$G$21),"—",ROUND((1+SQRT(((50*POWER(80,POWER(COS(PI()*MOD(Calculator!$B$29/Calculator!$F$21,1)),2))-$C73)^2+(1500*ABS(SIN(2*PI()*MOD(Calculator!$B$29/Calculator!$F$21,1)))*IF(MOD(Calculator!$B$29/Calculator!$F$21,1)&lt;0.5,-1,1))^2)/((50*POWER(80,POWER(COS(PI()*MOD(Calculator!$B$29/Calculator!$F$21,1)),2))+$C73)^2+(1500*ABS(SIN(2*PI()*MOD(Calculator!$B$29/Calculator!$F$21,1)))*IF(MOD(Calculator!$B$29/Calculator!$F$21,1)&lt;0.5,-1,1))^2)))/(1-SQRT(((50*POWER(80,POWER(COS(PI()*MOD(Calculator!$B$29/Calculator!$F$21,1)),2))-$C73)^2+(1500*ABS(SIN(2*PI()*MOD(Calculator!$B$29/Calculator!$F$21,1)))*IF(MOD(Calculator!$B$29/Calculator!$F$21,1)&lt;0.5,-1,1))^2)/((50*POWER(80,POWER(COS(PI()*MOD(Calculator!$B$29/Calculator!$F$21,1)),2))+$C73)^2+(1500*ABS(SIN(2*PI()*MOD(Calculator!$B$29/Calculator!$F$21,1)))*IF(MOD(Calculator!$B$29/Calculator!$F$21,1)&lt;0.5,-1,1))^2))),2))</f>
        <v>—</v>
      </c>
      <c r="N73" s="266" t="str">
        <f aca="false">IF(OR(Calculator!$E$22&lt;&gt;"YES",Calculator!$B$29&lt;Calculator!$G$22),"—",ROUND((1+SQRT(((50*POWER(80,POWER(COS(PI()*MOD(Calculator!$B$29/Calculator!$F$22,1)),2))-$C73)^2+(1500*ABS(SIN(2*PI()*MOD(Calculator!$B$29/Calculator!$F$22,1)))*IF(MOD(Calculator!$B$29/Calculator!$F$22,1)&lt;0.5,-1,1))^2)/((50*POWER(80,POWER(COS(PI()*MOD(Calculator!$B$29/Calculator!$F$22,1)),2))+$C73)^2+(1500*ABS(SIN(2*PI()*MOD(Calculator!$B$29/Calculator!$F$22,1)))*IF(MOD(Calculator!$B$29/Calculator!$F$22,1)&lt;0.5,-1,1))^2)))/(1-SQRT(((50*POWER(80,POWER(COS(PI()*MOD(Calculator!$B$29/Calculator!$F$22,1)),2))-$C73)^2+(1500*ABS(SIN(2*PI()*MOD(Calculator!$B$29/Calculator!$F$22,1)))*IF(MOD(Calculator!$B$29/Calculator!$F$22,1)&lt;0.5,-1,1))^2)/((50*POWER(80,POWER(COS(PI()*MOD(Calculator!$B$29/Calculator!$F$22,1)),2))+$C73)^2+(1500*ABS(SIN(2*PI()*MOD(Calculator!$B$29/Calculator!$F$22,1)))*IF(MOD(Calculator!$B$29/Calculator!$F$22,1)&lt;0.5,-1,1))^2))),2))</f>
        <v>—</v>
      </c>
      <c r="O73" s="292" t="n">
        <f aca="false">IFERROR(ROUND((IF(ISNUMBER(D73),D73,0)+IF(ISNUMBER(E73),E73,0)+IF(ISNUMBER(F73),F73,0)+IF(ISNUMBER(G73),G73,0)+IF(ISNUMBER(H73),H73,0)+IF(ISNUMBER(I73),I73,0)+IF(ISNUMBER(J73),J73,0)+IF(ISNUMBER(K73),K73,0)+IF(ISNUMBER(L73),L73,0)+IF(ISNUMBER(M73),M73,0)+IF(ISNUMBER(N73),N73,0))/(IF(ISNUMBER(D73),1,0)+IF(ISNUMBER(E73),1,0)+IF(ISNUMBER(F73),1,0)+IF(ISNUMBER(G73),1,0)+IF(ISNUMBER(H73),1,0)+IF(ISNUMBER(I73),1,0)+IF(ISNUMBER(J73),1,0)+IF(ISNUMBER(K73),1,0)+IF(ISNUMBER(L73),1,0)+IF(ISNUMBER(M73),1,0)+IF(ISNUMBER(N73),1,0)),4),"")</f>
        <v>17.865</v>
      </c>
      <c r="P73" s="266" t="str">
        <f aca="false">IF(OR(Calculator!$E$12&lt;&gt;"YES",Calculator!$B$30&lt;Calculator!$G$12),"—",ROUND((1+SQRT(((50*POWER(80,POWER(COS(PI()*MOD(Calculator!$B$30/Calculator!$F$12,1)),2))-$C73)^2+(1500*ABS(SIN(2*PI()*MOD(Calculator!$B$30/Calculator!$F$12,1)))*IF(MOD(Calculator!$B$30/Calculator!$F$12,1)&lt;0.5,-1,1))^2)/((50*POWER(80,POWER(COS(PI()*MOD(Calculator!$B$30/Calculator!$F$12,1)),2))+$C73)^2+(1500*ABS(SIN(2*PI()*MOD(Calculator!$B$30/Calculator!$F$12,1)))*IF(MOD(Calculator!$B$30/Calculator!$F$12,1)&lt;0.5,-1,1))^2)))/(1-SQRT(((50*POWER(80,POWER(COS(PI()*MOD(Calculator!$B$30/Calculator!$F$12,1)),2))-$C73)^2+(1500*ABS(SIN(2*PI()*MOD(Calculator!$B$30/Calculator!$F$12,1)))*IF(MOD(Calculator!$B$30/Calculator!$F$12,1)&lt;0.5,-1,1))^2)/((50*POWER(80,POWER(COS(PI()*MOD(Calculator!$B$30/Calculator!$F$12,1)),2))+$C73)^2+(1500*ABS(SIN(2*PI()*MOD(Calculator!$B$30/Calculator!$F$12,1)))*IF(MOD(Calculator!$B$30/Calculator!$F$12,1)&lt;0.5,-1,1))^2))),2))</f>
        <v>—</v>
      </c>
      <c r="Q73" s="266" t="str">
        <f aca="false">IF(OR(Calculator!$E$13&lt;&gt;"YES",Calculator!$B$30&lt;Calculator!$G$13),"—",ROUND((1+SQRT(((50*POWER(80,POWER(COS(PI()*MOD(Calculator!$B$30/Calculator!$F$13,1)),2))-$C73)^2+(1500*ABS(SIN(2*PI()*MOD(Calculator!$B$30/Calculator!$F$13,1)))*IF(MOD(Calculator!$B$30/Calculator!$F$13,1)&lt;0.5,-1,1))^2)/((50*POWER(80,POWER(COS(PI()*MOD(Calculator!$B$30/Calculator!$F$13,1)),2))+$C73)^2+(1500*ABS(SIN(2*PI()*MOD(Calculator!$B$30/Calculator!$F$13,1)))*IF(MOD(Calculator!$B$30/Calculator!$F$13,1)&lt;0.5,-1,1))^2)))/(1-SQRT(((50*POWER(80,POWER(COS(PI()*MOD(Calculator!$B$30/Calculator!$F$13,1)),2))-$C73)^2+(1500*ABS(SIN(2*PI()*MOD(Calculator!$B$30/Calculator!$F$13,1)))*IF(MOD(Calculator!$B$30/Calculator!$F$13,1)&lt;0.5,-1,1))^2)/((50*POWER(80,POWER(COS(PI()*MOD(Calculator!$B$30/Calculator!$F$13,1)),2))+$C73)^2+(1500*ABS(SIN(2*PI()*MOD(Calculator!$B$30/Calculator!$F$13,1)))*IF(MOD(Calculator!$B$30/Calculator!$F$13,1)&lt;0.5,-1,1))^2))),2))</f>
        <v>—</v>
      </c>
      <c r="R73" s="266" t="str">
        <f aca="false">IF(OR(Calculator!$E$14&lt;&gt;"YES",Calculator!$B$30&lt;Calculator!$G$14),"—",ROUND((1+SQRT(((50*POWER(80,POWER(COS(PI()*MOD(Calculator!$B$30/Calculator!$F$14,1)),2))-$C73)^2+(1500*ABS(SIN(2*PI()*MOD(Calculator!$B$30/Calculator!$F$14,1)))*IF(MOD(Calculator!$B$30/Calculator!$F$14,1)&lt;0.5,-1,1))^2)/((50*POWER(80,POWER(COS(PI()*MOD(Calculator!$B$30/Calculator!$F$14,1)),2))+$C73)^2+(1500*ABS(SIN(2*PI()*MOD(Calculator!$B$30/Calculator!$F$14,1)))*IF(MOD(Calculator!$B$30/Calculator!$F$14,1)&lt;0.5,-1,1))^2)))/(1-SQRT(((50*POWER(80,POWER(COS(PI()*MOD(Calculator!$B$30/Calculator!$F$14,1)),2))-$C73)^2+(1500*ABS(SIN(2*PI()*MOD(Calculator!$B$30/Calculator!$F$14,1)))*IF(MOD(Calculator!$B$30/Calculator!$F$14,1)&lt;0.5,-1,1))^2)/((50*POWER(80,POWER(COS(PI()*MOD(Calculator!$B$30/Calculator!$F$14,1)),2))+$C73)^2+(1500*ABS(SIN(2*PI()*MOD(Calculator!$B$30/Calculator!$F$14,1)))*IF(MOD(Calculator!$B$30/Calculator!$F$14,1)&lt;0.5,-1,1))^2))),2))</f>
        <v>—</v>
      </c>
      <c r="S73" s="266" t="n">
        <f aca="false">IF(OR(Calculator!$E$15&lt;&gt;"YES",Calculator!$B$30&lt;Calculator!$G$15),"—",ROUND((1+SQRT(((50*POWER(80,POWER(COS(PI()*MOD(Calculator!$B$30/Calculator!$F$15,1)),2))-$C73)^2+(1500*ABS(SIN(2*PI()*MOD(Calculator!$B$30/Calculator!$F$15,1)))*IF(MOD(Calculator!$B$30/Calculator!$F$15,1)&lt;0.5,-1,1))^2)/((50*POWER(80,POWER(COS(PI()*MOD(Calculator!$B$30/Calculator!$F$15,1)),2))+$C73)^2+(1500*ABS(SIN(2*PI()*MOD(Calculator!$B$30/Calculator!$F$15,1)))*IF(MOD(Calculator!$B$30/Calculator!$F$15,1)&lt;0.5,-1,1))^2)))/(1-SQRT(((50*POWER(80,POWER(COS(PI()*MOD(Calculator!$B$30/Calculator!$F$15,1)),2))-$C73)^2+(1500*ABS(SIN(2*PI()*MOD(Calculator!$B$30/Calculator!$F$15,1)))*IF(MOD(Calculator!$B$30/Calculator!$F$15,1)&lt;0.5,-1,1))^2)/((50*POWER(80,POWER(COS(PI()*MOD(Calculator!$B$30/Calculator!$F$15,1)),2))+$C73)^2+(1500*ABS(SIN(2*PI()*MOD(Calculator!$B$30/Calculator!$F$15,1)))*IF(MOD(Calculator!$B$30/Calculator!$F$15,1)&lt;0.5,-1,1))^2))),2))</f>
        <v>17.83</v>
      </c>
      <c r="T73" s="266" t="str">
        <f aca="false">IF(OR(Calculator!$E$16&lt;&gt;"YES",Calculator!$B$30&lt;Calculator!$G$16),"—",ROUND((1+SQRT(((50*POWER(80,POWER(COS(PI()*MOD(Calculator!$B$30/Calculator!$F$16,1)),2))-$C73)^2+(1500*ABS(SIN(2*PI()*MOD(Calculator!$B$30/Calculator!$F$16,1)))*IF(MOD(Calculator!$B$30/Calculator!$F$16,1)&lt;0.5,-1,1))^2)/((50*POWER(80,POWER(COS(PI()*MOD(Calculator!$B$30/Calculator!$F$16,1)),2))+$C73)^2+(1500*ABS(SIN(2*PI()*MOD(Calculator!$B$30/Calculator!$F$16,1)))*IF(MOD(Calculator!$B$30/Calculator!$F$16,1)&lt;0.5,-1,1))^2)))/(1-SQRT(((50*POWER(80,POWER(COS(PI()*MOD(Calculator!$B$30/Calculator!$F$16,1)),2))-$C73)^2+(1500*ABS(SIN(2*PI()*MOD(Calculator!$B$30/Calculator!$F$16,1)))*IF(MOD(Calculator!$B$30/Calculator!$F$16,1)&lt;0.5,-1,1))^2)/((50*POWER(80,POWER(COS(PI()*MOD(Calculator!$B$30/Calculator!$F$16,1)),2))+$C73)^2+(1500*ABS(SIN(2*PI()*MOD(Calculator!$B$30/Calculator!$F$16,1)))*IF(MOD(Calculator!$B$30/Calculator!$F$16,1)&lt;0.5,-1,1))^2))),2))</f>
        <v>—</v>
      </c>
      <c r="U73" s="266" t="n">
        <f aca="false">IF(OR(Calculator!$E$17&lt;&gt;"YES",Calculator!$B$30&lt;Calculator!$G$17),"—",ROUND((1+SQRT(((50*POWER(80,POWER(COS(PI()*MOD(Calculator!$B$30/Calculator!$F$17,1)),2))-$C73)^2+(1500*ABS(SIN(2*PI()*MOD(Calculator!$B$30/Calculator!$F$17,1)))*IF(MOD(Calculator!$B$30/Calculator!$F$17,1)&lt;0.5,-1,1))^2)/((50*POWER(80,POWER(COS(PI()*MOD(Calculator!$B$30/Calculator!$F$17,1)),2))+$C73)^2+(1500*ABS(SIN(2*PI()*MOD(Calculator!$B$30/Calculator!$F$17,1)))*IF(MOD(Calculator!$B$30/Calculator!$F$17,1)&lt;0.5,-1,1))^2)))/(1-SQRT(((50*POWER(80,POWER(COS(PI()*MOD(Calculator!$B$30/Calculator!$F$17,1)),2))-$C73)^2+(1500*ABS(SIN(2*PI()*MOD(Calculator!$B$30/Calculator!$F$17,1)))*IF(MOD(Calculator!$B$30/Calculator!$F$17,1)&lt;0.5,-1,1))^2)/((50*POWER(80,POWER(COS(PI()*MOD(Calculator!$B$30/Calculator!$F$17,1)),2))+$C73)^2+(1500*ABS(SIN(2*PI()*MOD(Calculator!$B$30/Calculator!$F$17,1)))*IF(MOD(Calculator!$B$30/Calculator!$F$17,1)&lt;0.5,-1,1))^2))),2))</f>
        <v>18.78</v>
      </c>
      <c r="V73" s="266" t="str">
        <f aca="false">IF(OR(Calculator!$E$18&lt;&gt;"YES",Calculator!$B$30&lt;Calculator!$G$18),"—",ROUND((1+SQRT(((50*POWER(80,POWER(COS(PI()*MOD(Calculator!$B$30/Calculator!$F$18,1)),2))-$C73)^2+(1500*ABS(SIN(2*PI()*MOD(Calculator!$B$30/Calculator!$F$18,1)))*IF(MOD(Calculator!$B$30/Calculator!$F$18,1)&lt;0.5,-1,1))^2)/((50*POWER(80,POWER(COS(PI()*MOD(Calculator!$B$30/Calculator!$F$18,1)),2))+$C73)^2+(1500*ABS(SIN(2*PI()*MOD(Calculator!$B$30/Calculator!$F$18,1)))*IF(MOD(Calculator!$B$30/Calculator!$F$18,1)&lt;0.5,-1,1))^2)))/(1-SQRT(((50*POWER(80,POWER(COS(PI()*MOD(Calculator!$B$30/Calculator!$F$18,1)),2))-$C73)^2+(1500*ABS(SIN(2*PI()*MOD(Calculator!$B$30/Calculator!$F$18,1)))*IF(MOD(Calculator!$B$30/Calculator!$F$18,1)&lt;0.5,-1,1))^2)/((50*POWER(80,POWER(COS(PI()*MOD(Calculator!$B$30/Calculator!$F$18,1)),2))+$C73)^2+(1500*ABS(SIN(2*PI()*MOD(Calculator!$B$30/Calculator!$F$18,1)))*IF(MOD(Calculator!$B$30/Calculator!$F$18,1)&lt;0.5,-1,1))^2))),2))</f>
        <v>—</v>
      </c>
      <c r="W73" s="266" t="str">
        <f aca="false">IF(OR(Calculator!$E$19&lt;&gt;"YES",Calculator!$B$30&lt;Calculator!$G$19),"—",ROUND((1+SQRT(((50*POWER(80,POWER(COS(PI()*MOD(Calculator!$B$30/Calculator!$F$19,1)),2))-$C73)^2+(1500*ABS(SIN(2*PI()*MOD(Calculator!$B$30/Calculator!$F$19,1)))*IF(MOD(Calculator!$B$30/Calculator!$F$19,1)&lt;0.5,-1,1))^2)/((50*POWER(80,POWER(COS(PI()*MOD(Calculator!$B$30/Calculator!$F$19,1)),2))+$C73)^2+(1500*ABS(SIN(2*PI()*MOD(Calculator!$B$30/Calculator!$F$19,1)))*IF(MOD(Calculator!$B$30/Calculator!$F$19,1)&lt;0.5,-1,1))^2)))/(1-SQRT(((50*POWER(80,POWER(COS(PI()*MOD(Calculator!$B$30/Calculator!$F$19,1)),2))-$C73)^2+(1500*ABS(SIN(2*PI()*MOD(Calculator!$B$30/Calculator!$F$19,1)))*IF(MOD(Calculator!$B$30/Calculator!$F$19,1)&lt;0.5,-1,1))^2)/((50*POWER(80,POWER(COS(PI()*MOD(Calculator!$B$30/Calculator!$F$19,1)),2))+$C73)^2+(1500*ABS(SIN(2*PI()*MOD(Calculator!$B$30/Calculator!$F$19,1)))*IF(MOD(Calculator!$B$30/Calculator!$F$19,1)&lt;0.5,-1,1))^2))),2))</f>
        <v>—</v>
      </c>
      <c r="X73" s="266" t="str">
        <f aca="false">IF(OR(Calculator!$E$20&lt;&gt;"YES",Calculator!$B$30&lt;Calculator!$G$20),"—",ROUND((1+SQRT(((50*POWER(80,POWER(COS(PI()*MOD(Calculator!$B$30/Calculator!$F$20,1)),2))-$C73)^2+(1500*ABS(SIN(2*PI()*MOD(Calculator!$B$30/Calculator!$F$20,1)))*IF(MOD(Calculator!$B$30/Calculator!$F$20,1)&lt;0.5,-1,1))^2)/((50*POWER(80,POWER(COS(PI()*MOD(Calculator!$B$30/Calculator!$F$20,1)),2))+$C73)^2+(1500*ABS(SIN(2*PI()*MOD(Calculator!$B$30/Calculator!$F$20,1)))*IF(MOD(Calculator!$B$30/Calculator!$F$20,1)&lt;0.5,-1,1))^2)))/(1-SQRT(((50*POWER(80,POWER(COS(PI()*MOD(Calculator!$B$30/Calculator!$F$20,1)),2))-$C73)^2+(1500*ABS(SIN(2*PI()*MOD(Calculator!$B$30/Calculator!$F$20,1)))*IF(MOD(Calculator!$B$30/Calculator!$F$20,1)&lt;0.5,-1,1))^2)/((50*POWER(80,POWER(COS(PI()*MOD(Calculator!$B$30/Calculator!$F$20,1)),2))+$C73)^2+(1500*ABS(SIN(2*PI()*MOD(Calculator!$B$30/Calculator!$F$20,1)))*IF(MOD(Calculator!$B$30/Calculator!$F$20,1)&lt;0.5,-1,1))^2))),2))</f>
        <v>—</v>
      </c>
      <c r="Y73" s="266" t="str">
        <f aca="false">IF(OR(Calculator!$E$21&lt;&gt;"YES",Calculator!$B$30&lt;Calculator!$G$21),"—",ROUND((1+SQRT(((50*POWER(80,POWER(COS(PI()*MOD(Calculator!$B$30/Calculator!$F$21,1)),2))-$C73)^2+(1500*ABS(SIN(2*PI()*MOD(Calculator!$B$30/Calculator!$F$21,1)))*IF(MOD(Calculator!$B$30/Calculator!$F$21,1)&lt;0.5,-1,1))^2)/((50*POWER(80,POWER(COS(PI()*MOD(Calculator!$B$30/Calculator!$F$21,1)),2))+$C73)^2+(1500*ABS(SIN(2*PI()*MOD(Calculator!$B$30/Calculator!$F$21,1)))*IF(MOD(Calculator!$B$30/Calculator!$F$21,1)&lt;0.5,-1,1))^2)))/(1-SQRT(((50*POWER(80,POWER(COS(PI()*MOD(Calculator!$B$30/Calculator!$F$21,1)),2))-$C73)^2+(1500*ABS(SIN(2*PI()*MOD(Calculator!$B$30/Calculator!$F$21,1)))*IF(MOD(Calculator!$B$30/Calculator!$F$21,1)&lt;0.5,-1,1))^2)/((50*POWER(80,POWER(COS(PI()*MOD(Calculator!$B$30/Calculator!$F$21,1)),2))+$C73)^2+(1500*ABS(SIN(2*PI()*MOD(Calculator!$B$30/Calculator!$F$21,1)))*IF(MOD(Calculator!$B$30/Calculator!$F$21,1)&lt;0.5,-1,1))^2))),2))</f>
        <v>—</v>
      </c>
      <c r="Z73" s="266" t="str">
        <f aca="false">IF(OR(Calculator!$E$22&lt;&gt;"YES",Calculator!$B$30&lt;Calculator!$G$22),"—",ROUND((1+SQRT(((50*POWER(80,POWER(COS(PI()*MOD(Calculator!$B$30/Calculator!$F$22,1)),2))-$C73)^2+(1500*ABS(SIN(2*PI()*MOD(Calculator!$B$30/Calculator!$F$22,1)))*IF(MOD(Calculator!$B$30/Calculator!$F$22,1)&lt;0.5,-1,1))^2)/((50*POWER(80,POWER(COS(PI()*MOD(Calculator!$B$30/Calculator!$F$22,1)),2))+$C73)^2+(1500*ABS(SIN(2*PI()*MOD(Calculator!$B$30/Calculator!$F$22,1)))*IF(MOD(Calculator!$B$30/Calculator!$F$22,1)&lt;0.5,-1,1))^2)))/(1-SQRT(((50*POWER(80,POWER(COS(PI()*MOD(Calculator!$B$30/Calculator!$F$22,1)),2))-$C73)^2+(1500*ABS(SIN(2*PI()*MOD(Calculator!$B$30/Calculator!$F$22,1)))*IF(MOD(Calculator!$B$30/Calculator!$F$22,1)&lt;0.5,-1,1))^2)/((50*POWER(80,POWER(COS(PI()*MOD(Calculator!$B$30/Calculator!$F$22,1)),2))+$C73)^2+(1500*ABS(SIN(2*PI()*MOD(Calculator!$B$30/Calculator!$F$22,1)))*IF(MOD(Calculator!$B$30/Calculator!$F$22,1)&lt;0.5,-1,1))^2))),2))</f>
        <v>—</v>
      </c>
      <c r="AA73" s="292" t="n">
        <f aca="false">IFERROR(ROUND((IF(ISNUMBER(P73),P73,0)+IF(ISNUMBER(Q73),Q73,0)+IF(ISNUMBER(R73),R73,0)+IF(ISNUMBER(S73),S73,0)+IF(ISNUMBER(T73),T73,0)+IF(ISNUMBER(U73),U73,0)+IF(ISNUMBER(V73),V73,0)+IF(ISNUMBER(W73),W73,0)+IF(ISNUMBER(X73),X73,0)+IF(ISNUMBER(Y73),Y73,0)+IF(ISNUMBER(Z73),Z73,0))/(IF(ISNUMBER(P73),1,0)+IF(ISNUMBER(Q73),1,0)+IF(ISNUMBER(R73),1,0)+IF(ISNUMBER(S73),1,0)+IF(ISNUMBER(T73),1,0)+IF(ISNUMBER(U73),1,0)+IF(ISNUMBER(V73),1,0)+IF(ISNUMBER(W73),1,0)+IF(ISNUMBER(X73),1,0)+IF(ISNUMBER(Y73),1,0)+IF(ISNUMBER(Z73),1,0)),4),"")</f>
        <v>18.305</v>
      </c>
      <c r="AB73" s="266" t="str">
        <f aca="false">IF(OR(Calculator!$E$12&lt;&gt;"YES",Calculator!$B$31&lt;Calculator!$G$12),"—",ROUND((1+SQRT(((50*POWER(80,POWER(COS(PI()*MOD(Calculator!$B$31/Calculator!$F$12,1)),2))-$C73)^2+(1500*ABS(SIN(2*PI()*MOD(Calculator!$B$31/Calculator!$F$12,1)))*IF(MOD(Calculator!$B$31/Calculator!$F$12,1)&lt;0.5,-1,1))^2)/((50*POWER(80,POWER(COS(PI()*MOD(Calculator!$B$31/Calculator!$F$12,1)),2))+$C73)^2+(1500*ABS(SIN(2*PI()*MOD(Calculator!$B$31/Calculator!$F$12,1)))*IF(MOD(Calculator!$B$31/Calculator!$F$12,1)&lt;0.5,-1,1))^2)))/(1-SQRT(((50*POWER(80,POWER(COS(PI()*MOD(Calculator!$B$31/Calculator!$F$12,1)),2))-$C73)^2+(1500*ABS(SIN(2*PI()*MOD(Calculator!$B$31/Calculator!$F$12,1)))*IF(MOD(Calculator!$B$31/Calculator!$F$12,1)&lt;0.5,-1,1))^2)/((50*POWER(80,POWER(COS(PI()*MOD(Calculator!$B$31/Calculator!$F$12,1)),2))+$C73)^2+(1500*ABS(SIN(2*PI()*MOD(Calculator!$B$31/Calculator!$F$12,1)))*IF(MOD(Calculator!$B$31/Calculator!$F$12,1)&lt;0.5,-1,1))^2))),2))</f>
        <v>—</v>
      </c>
      <c r="AC73" s="266" t="str">
        <f aca="false">IF(OR(Calculator!$E$13&lt;&gt;"YES",Calculator!$B$31&lt;Calculator!$G$13),"—",ROUND((1+SQRT(((50*POWER(80,POWER(COS(PI()*MOD(Calculator!$B$31/Calculator!$F$13,1)),2))-$C73)^2+(1500*ABS(SIN(2*PI()*MOD(Calculator!$B$31/Calculator!$F$13,1)))*IF(MOD(Calculator!$B$31/Calculator!$F$13,1)&lt;0.5,-1,1))^2)/((50*POWER(80,POWER(COS(PI()*MOD(Calculator!$B$31/Calculator!$F$13,1)),2))+$C73)^2+(1500*ABS(SIN(2*PI()*MOD(Calculator!$B$31/Calculator!$F$13,1)))*IF(MOD(Calculator!$B$31/Calculator!$F$13,1)&lt;0.5,-1,1))^2)))/(1-SQRT(((50*POWER(80,POWER(COS(PI()*MOD(Calculator!$B$31/Calculator!$F$13,1)),2))-$C73)^2+(1500*ABS(SIN(2*PI()*MOD(Calculator!$B$31/Calculator!$F$13,1)))*IF(MOD(Calculator!$B$31/Calculator!$F$13,1)&lt;0.5,-1,1))^2)/((50*POWER(80,POWER(COS(PI()*MOD(Calculator!$B$31/Calculator!$F$13,1)),2))+$C73)^2+(1500*ABS(SIN(2*PI()*MOD(Calculator!$B$31/Calculator!$F$13,1)))*IF(MOD(Calculator!$B$31/Calculator!$F$13,1)&lt;0.5,-1,1))^2))),2))</f>
        <v>—</v>
      </c>
      <c r="AD73" s="266" t="str">
        <f aca="false">IF(OR(Calculator!$E$14&lt;&gt;"YES",Calculator!$B$31&lt;Calculator!$G$14),"—",ROUND((1+SQRT(((50*POWER(80,POWER(COS(PI()*MOD(Calculator!$B$31/Calculator!$F$14,1)),2))-$C73)^2+(1500*ABS(SIN(2*PI()*MOD(Calculator!$B$31/Calculator!$F$14,1)))*IF(MOD(Calculator!$B$31/Calculator!$F$14,1)&lt;0.5,-1,1))^2)/((50*POWER(80,POWER(COS(PI()*MOD(Calculator!$B$31/Calculator!$F$14,1)),2))+$C73)^2+(1500*ABS(SIN(2*PI()*MOD(Calculator!$B$31/Calculator!$F$14,1)))*IF(MOD(Calculator!$B$31/Calculator!$F$14,1)&lt;0.5,-1,1))^2)))/(1-SQRT(((50*POWER(80,POWER(COS(PI()*MOD(Calculator!$B$31/Calculator!$F$14,1)),2))-$C73)^2+(1500*ABS(SIN(2*PI()*MOD(Calculator!$B$31/Calculator!$F$14,1)))*IF(MOD(Calculator!$B$31/Calculator!$F$14,1)&lt;0.5,-1,1))^2)/((50*POWER(80,POWER(COS(PI()*MOD(Calculator!$B$31/Calculator!$F$14,1)),2))+$C73)^2+(1500*ABS(SIN(2*PI()*MOD(Calculator!$B$31/Calculator!$F$14,1)))*IF(MOD(Calculator!$B$31/Calculator!$F$14,1)&lt;0.5,-1,1))^2))),2))</f>
        <v>—</v>
      </c>
      <c r="AE73" s="266" t="n">
        <f aca="false">IF(OR(Calculator!$E$15&lt;&gt;"YES",Calculator!$B$31&lt;Calculator!$G$15),"—",ROUND((1+SQRT(((50*POWER(80,POWER(COS(PI()*MOD(Calculator!$B$31/Calculator!$F$15,1)),2))-$C73)^2+(1500*ABS(SIN(2*PI()*MOD(Calculator!$B$31/Calculator!$F$15,1)))*IF(MOD(Calculator!$B$31/Calculator!$F$15,1)&lt;0.5,-1,1))^2)/((50*POWER(80,POWER(COS(PI()*MOD(Calculator!$B$31/Calculator!$F$15,1)),2))+$C73)^2+(1500*ABS(SIN(2*PI()*MOD(Calculator!$B$31/Calculator!$F$15,1)))*IF(MOD(Calculator!$B$31/Calculator!$F$15,1)&lt;0.5,-1,1))^2)))/(1-SQRT(((50*POWER(80,POWER(COS(PI()*MOD(Calculator!$B$31/Calculator!$F$15,1)),2))-$C73)^2+(1500*ABS(SIN(2*PI()*MOD(Calculator!$B$31/Calculator!$F$15,1)))*IF(MOD(Calculator!$B$31/Calculator!$F$15,1)&lt;0.5,-1,1))^2)/((50*POWER(80,POWER(COS(PI()*MOD(Calculator!$B$31/Calculator!$F$15,1)),2))+$C73)^2+(1500*ABS(SIN(2*PI()*MOD(Calculator!$B$31/Calculator!$F$15,1)))*IF(MOD(Calculator!$B$31/Calculator!$F$15,1)&lt;0.5,-1,1))^2))),2))</f>
        <v>19.65</v>
      </c>
      <c r="AF73" s="266" t="str">
        <f aca="false">IF(OR(Calculator!$E$16&lt;&gt;"YES",Calculator!$B$31&lt;Calculator!$G$16),"—",ROUND((1+SQRT(((50*POWER(80,POWER(COS(PI()*MOD(Calculator!$B$31/Calculator!$F$16,1)),2))-$C73)^2+(1500*ABS(SIN(2*PI()*MOD(Calculator!$B$31/Calculator!$F$16,1)))*IF(MOD(Calculator!$B$31/Calculator!$F$16,1)&lt;0.5,-1,1))^2)/((50*POWER(80,POWER(COS(PI()*MOD(Calculator!$B$31/Calculator!$F$16,1)),2))+$C73)^2+(1500*ABS(SIN(2*PI()*MOD(Calculator!$B$31/Calculator!$F$16,1)))*IF(MOD(Calculator!$B$31/Calculator!$F$16,1)&lt;0.5,-1,1))^2)))/(1-SQRT(((50*POWER(80,POWER(COS(PI()*MOD(Calculator!$B$31/Calculator!$F$16,1)),2))-$C73)^2+(1500*ABS(SIN(2*PI()*MOD(Calculator!$B$31/Calculator!$F$16,1)))*IF(MOD(Calculator!$B$31/Calculator!$F$16,1)&lt;0.5,-1,1))^2)/((50*POWER(80,POWER(COS(PI()*MOD(Calculator!$B$31/Calculator!$F$16,1)),2))+$C73)^2+(1500*ABS(SIN(2*PI()*MOD(Calculator!$B$31/Calculator!$F$16,1)))*IF(MOD(Calculator!$B$31/Calculator!$F$16,1)&lt;0.5,-1,1))^2))),2))</f>
        <v>—</v>
      </c>
      <c r="AG73" s="266" t="n">
        <f aca="false">IF(OR(Calculator!$E$17&lt;&gt;"YES",Calculator!$B$31&lt;Calculator!$G$17),"—",ROUND((1+SQRT(((50*POWER(80,POWER(COS(PI()*MOD(Calculator!$B$31/Calculator!$F$17,1)),2))-$C73)^2+(1500*ABS(SIN(2*PI()*MOD(Calculator!$B$31/Calculator!$F$17,1)))*IF(MOD(Calculator!$B$31/Calculator!$F$17,1)&lt;0.5,-1,1))^2)/((50*POWER(80,POWER(COS(PI()*MOD(Calculator!$B$31/Calculator!$F$17,1)),2))+$C73)^2+(1500*ABS(SIN(2*PI()*MOD(Calculator!$B$31/Calculator!$F$17,1)))*IF(MOD(Calculator!$B$31/Calculator!$F$17,1)&lt;0.5,-1,1))^2)))/(1-SQRT(((50*POWER(80,POWER(COS(PI()*MOD(Calculator!$B$31/Calculator!$F$17,1)),2))-$C73)^2+(1500*ABS(SIN(2*PI()*MOD(Calculator!$B$31/Calculator!$F$17,1)))*IF(MOD(Calculator!$B$31/Calculator!$F$17,1)&lt;0.5,-1,1))^2)/((50*POWER(80,POWER(COS(PI()*MOD(Calculator!$B$31/Calculator!$F$17,1)),2))+$C73)^2+(1500*ABS(SIN(2*PI()*MOD(Calculator!$B$31/Calculator!$F$17,1)))*IF(MOD(Calculator!$B$31/Calculator!$F$17,1)&lt;0.5,-1,1))^2))),2))</f>
        <v>15.3</v>
      </c>
      <c r="AH73" s="266" t="str">
        <f aca="false">IF(OR(Calculator!$E$18&lt;&gt;"YES",Calculator!$B$31&lt;Calculator!$G$18),"—",ROUND((1+SQRT(((50*POWER(80,POWER(COS(PI()*MOD(Calculator!$B$31/Calculator!$F$18,1)),2))-$C73)^2+(1500*ABS(SIN(2*PI()*MOD(Calculator!$B$31/Calculator!$F$18,1)))*IF(MOD(Calculator!$B$31/Calculator!$F$18,1)&lt;0.5,-1,1))^2)/((50*POWER(80,POWER(COS(PI()*MOD(Calculator!$B$31/Calculator!$F$18,1)),2))+$C73)^2+(1500*ABS(SIN(2*PI()*MOD(Calculator!$B$31/Calculator!$F$18,1)))*IF(MOD(Calculator!$B$31/Calculator!$F$18,1)&lt;0.5,-1,1))^2)))/(1-SQRT(((50*POWER(80,POWER(COS(PI()*MOD(Calculator!$B$31/Calculator!$F$18,1)),2))-$C73)^2+(1500*ABS(SIN(2*PI()*MOD(Calculator!$B$31/Calculator!$F$18,1)))*IF(MOD(Calculator!$B$31/Calculator!$F$18,1)&lt;0.5,-1,1))^2)/((50*POWER(80,POWER(COS(PI()*MOD(Calculator!$B$31/Calculator!$F$18,1)),2))+$C73)^2+(1500*ABS(SIN(2*PI()*MOD(Calculator!$B$31/Calculator!$F$18,1)))*IF(MOD(Calculator!$B$31/Calculator!$F$18,1)&lt;0.5,-1,1))^2))),2))</f>
        <v>—</v>
      </c>
      <c r="AI73" s="266" t="str">
        <f aca="false">IF(OR(Calculator!$E$19&lt;&gt;"YES",Calculator!$B$31&lt;Calculator!$G$19),"—",ROUND((1+SQRT(((50*POWER(80,POWER(COS(PI()*MOD(Calculator!$B$31/Calculator!$F$19,1)),2))-$C73)^2+(1500*ABS(SIN(2*PI()*MOD(Calculator!$B$31/Calculator!$F$19,1)))*IF(MOD(Calculator!$B$31/Calculator!$F$19,1)&lt;0.5,-1,1))^2)/((50*POWER(80,POWER(COS(PI()*MOD(Calculator!$B$31/Calculator!$F$19,1)),2))+$C73)^2+(1500*ABS(SIN(2*PI()*MOD(Calculator!$B$31/Calculator!$F$19,1)))*IF(MOD(Calculator!$B$31/Calculator!$F$19,1)&lt;0.5,-1,1))^2)))/(1-SQRT(((50*POWER(80,POWER(COS(PI()*MOD(Calculator!$B$31/Calculator!$F$19,1)),2))-$C73)^2+(1500*ABS(SIN(2*PI()*MOD(Calculator!$B$31/Calculator!$F$19,1)))*IF(MOD(Calculator!$B$31/Calculator!$F$19,1)&lt;0.5,-1,1))^2)/((50*POWER(80,POWER(COS(PI()*MOD(Calculator!$B$31/Calculator!$F$19,1)),2))+$C73)^2+(1500*ABS(SIN(2*PI()*MOD(Calculator!$B$31/Calculator!$F$19,1)))*IF(MOD(Calculator!$B$31/Calculator!$F$19,1)&lt;0.5,-1,1))^2))),2))</f>
        <v>—</v>
      </c>
      <c r="AJ73" s="266" t="str">
        <f aca="false">IF(OR(Calculator!$E$20&lt;&gt;"YES",Calculator!$B$31&lt;Calculator!$G$20),"—",ROUND((1+SQRT(((50*POWER(80,POWER(COS(PI()*MOD(Calculator!$B$31/Calculator!$F$20,1)),2))-$C73)^2+(1500*ABS(SIN(2*PI()*MOD(Calculator!$B$31/Calculator!$F$20,1)))*IF(MOD(Calculator!$B$31/Calculator!$F$20,1)&lt;0.5,-1,1))^2)/((50*POWER(80,POWER(COS(PI()*MOD(Calculator!$B$31/Calculator!$F$20,1)),2))+$C73)^2+(1500*ABS(SIN(2*PI()*MOD(Calculator!$B$31/Calculator!$F$20,1)))*IF(MOD(Calculator!$B$31/Calculator!$F$20,1)&lt;0.5,-1,1))^2)))/(1-SQRT(((50*POWER(80,POWER(COS(PI()*MOD(Calculator!$B$31/Calculator!$F$20,1)),2))-$C73)^2+(1500*ABS(SIN(2*PI()*MOD(Calculator!$B$31/Calculator!$F$20,1)))*IF(MOD(Calculator!$B$31/Calculator!$F$20,1)&lt;0.5,-1,1))^2)/((50*POWER(80,POWER(COS(PI()*MOD(Calculator!$B$31/Calculator!$F$20,1)),2))+$C73)^2+(1500*ABS(SIN(2*PI()*MOD(Calculator!$B$31/Calculator!$F$20,1)))*IF(MOD(Calculator!$B$31/Calculator!$F$20,1)&lt;0.5,-1,1))^2))),2))</f>
        <v>—</v>
      </c>
      <c r="AK73" s="266" t="str">
        <f aca="false">IF(OR(Calculator!$E$21&lt;&gt;"YES",Calculator!$B$31&lt;Calculator!$G$21),"—",ROUND((1+SQRT(((50*POWER(80,POWER(COS(PI()*MOD(Calculator!$B$31/Calculator!$F$21,1)),2))-$C73)^2+(1500*ABS(SIN(2*PI()*MOD(Calculator!$B$31/Calculator!$F$21,1)))*IF(MOD(Calculator!$B$31/Calculator!$F$21,1)&lt;0.5,-1,1))^2)/((50*POWER(80,POWER(COS(PI()*MOD(Calculator!$B$31/Calculator!$F$21,1)),2))+$C73)^2+(1500*ABS(SIN(2*PI()*MOD(Calculator!$B$31/Calculator!$F$21,1)))*IF(MOD(Calculator!$B$31/Calculator!$F$21,1)&lt;0.5,-1,1))^2)))/(1-SQRT(((50*POWER(80,POWER(COS(PI()*MOD(Calculator!$B$31/Calculator!$F$21,1)),2))-$C73)^2+(1500*ABS(SIN(2*PI()*MOD(Calculator!$B$31/Calculator!$F$21,1)))*IF(MOD(Calculator!$B$31/Calculator!$F$21,1)&lt;0.5,-1,1))^2)/((50*POWER(80,POWER(COS(PI()*MOD(Calculator!$B$31/Calculator!$F$21,1)),2))+$C73)^2+(1500*ABS(SIN(2*PI()*MOD(Calculator!$B$31/Calculator!$F$21,1)))*IF(MOD(Calculator!$B$31/Calculator!$F$21,1)&lt;0.5,-1,1))^2))),2))</f>
        <v>—</v>
      </c>
      <c r="AL73" s="266" t="str">
        <f aca="false">IF(OR(Calculator!$E$22&lt;&gt;"YES",Calculator!$B$31&lt;Calculator!$G$22),"—",ROUND((1+SQRT(((50*POWER(80,POWER(COS(PI()*MOD(Calculator!$B$31/Calculator!$F$22,1)),2))-$C73)^2+(1500*ABS(SIN(2*PI()*MOD(Calculator!$B$31/Calculator!$F$22,1)))*IF(MOD(Calculator!$B$31/Calculator!$F$22,1)&lt;0.5,-1,1))^2)/((50*POWER(80,POWER(COS(PI()*MOD(Calculator!$B$31/Calculator!$F$22,1)),2))+$C73)^2+(1500*ABS(SIN(2*PI()*MOD(Calculator!$B$31/Calculator!$F$22,1)))*IF(MOD(Calculator!$B$31/Calculator!$F$22,1)&lt;0.5,-1,1))^2)))/(1-SQRT(((50*POWER(80,POWER(COS(PI()*MOD(Calculator!$B$31/Calculator!$F$22,1)),2))-$C73)^2+(1500*ABS(SIN(2*PI()*MOD(Calculator!$B$31/Calculator!$F$22,1)))*IF(MOD(Calculator!$B$31/Calculator!$F$22,1)&lt;0.5,-1,1))^2)/((50*POWER(80,POWER(COS(PI()*MOD(Calculator!$B$31/Calculator!$F$22,1)),2))+$C73)^2+(1500*ABS(SIN(2*PI()*MOD(Calculator!$B$31/Calculator!$F$22,1)))*IF(MOD(Calculator!$B$31/Calculator!$F$22,1)&lt;0.5,-1,1))^2))),2))</f>
        <v>—</v>
      </c>
      <c r="AM73" s="293" t="n">
        <f aca="false">IFERROR(ROUND((IF(ISNUMBER(AB73),AB73,0)+IF(ISNUMBER(AC73),AC73,0)+IF(ISNUMBER(AD73),AD73,0)+IF(ISNUMBER(AE73),AE73,0)+IF(ISNUMBER(AF73),AF73,0)+IF(ISNUMBER(AG73),AG73,0)+IF(ISNUMBER(AH73),AH73,0)+IF(ISNUMBER(AI73),AI73,0)+IF(ISNUMBER(AJ73),AJ73,0)+IF(ISNUMBER(AK73),AK73,0)+IF(ISNUMBER(AL73),AL73,0))/(IF(ISNUMBER(AB73),1,0)+IF(ISNUMBER(AC73),1,0)+IF(ISNUMBER(AD73),1,0)+IF(ISNUMBER(AE73),1,0)+IF(ISNUMBER(AF73),1,0)+IF(ISNUMBER(AG73),1,0)+IF(ISNUMBER(AH73),1,0)+IF(ISNUMBER(AI73),1,0)+IF(ISNUMBER(AJ73),1,0)+IF(ISNUMBER(AK73),1,0)+IF(ISNUMBER(AL73),1,0)),4),"")</f>
        <v>17.475</v>
      </c>
      <c r="AN73" s="294" t="str">
        <f aca="false">IF(OR(Calculator!$E$12&lt;&gt;"YES",Calculator!$B$32&lt;Calculator!$G$12),"—",ROUND((1+SQRT(((50*POWER(80,POWER(COS(PI()*MOD(Calculator!$B$32/Calculator!$F$12,1)),2))-$C73)^2+(1500*ABS(SIN(2*PI()*MOD(Calculator!$B$32/Calculator!$F$12,1)))*IF(MOD(Calculator!$B$32/Calculator!$F$12,1)&lt;0.5,-1,1))^2)/((50*POWER(80,POWER(COS(PI()*MOD(Calculator!$B$32/Calculator!$F$12,1)),2))+$C73)^2+(1500*ABS(SIN(2*PI()*MOD(Calculator!$B$32/Calculator!$F$12,1)))*IF(MOD(Calculator!$B$32/Calculator!$F$12,1)&lt;0.5,-1,1))^2)))/(1-SQRT(((50*POWER(80,POWER(COS(PI()*MOD(Calculator!$B$32/Calculator!$F$12,1)),2))-$C73)^2+(1500*ABS(SIN(2*PI()*MOD(Calculator!$B$32/Calculator!$F$12,1)))*IF(MOD(Calculator!$B$32/Calculator!$F$12,1)&lt;0.5,-1,1))^2)/((50*POWER(80,POWER(COS(PI()*MOD(Calculator!$B$32/Calculator!$F$12,1)),2))+$C73)^2+(1500*ABS(SIN(2*PI()*MOD(Calculator!$B$32/Calculator!$F$12,1)))*IF(MOD(Calculator!$B$32/Calculator!$F$12,1)&lt;0.5,-1,1))^2))),2))</f>
        <v>—</v>
      </c>
      <c r="AO73" s="294" t="str">
        <f aca="false">IF(OR(Calculator!$E$13&lt;&gt;"YES",Calculator!$B$32&lt;Calculator!$G$13),"—",ROUND((1+SQRT(((50*POWER(80,POWER(COS(PI()*MOD(Calculator!$B$32/Calculator!$F$13,1)),2))-$C73)^2+(1500*ABS(SIN(2*PI()*MOD(Calculator!$B$32/Calculator!$F$13,1)))*IF(MOD(Calculator!$B$32/Calculator!$F$13,1)&lt;0.5,-1,1))^2)/((50*POWER(80,POWER(COS(PI()*MOD(Calculator!$B$32/Calculator!$F$13,1)),2))+$C73)^2+(1500*ABS(SIN(2*PI()*MOD(Calculator!$B$32/Calculator!$F$13,1)))*IF(MOD(Calculator!$B$32/Calculator!$F$13,1)&lt;0.5,-1,1))^2)))/(1-SQRT(((50*POWER(80,POWER(COS(PI()*MOD(Calculator!$B$32/Calculator!$F$13,1)),2))-$C73)^2+(1500*ABS(SIN(2*PI()*MOD(Calculator!$B$32/Calculator!$F$13,1)))*IF(MOD(Calculator!$B$32/Calculator!$F$13,1)&lt;0.5,-1,1))^2)/((50*POWER(80,POWER(COS(PI()*MOD(Calculator!$B$32/Calculator!$F$13,1)),2))+$C73)^2+(1500*ABS(SIN(2*PI()*MOD(Calculator!$B$32/Calculator!$F$13,1)))*IF(MOD(Calculator!$B$32/Calculator!$F$13,1)&lt;0.5,-1,1))^2))),2))</f>
        <v>—</v>
      </c>
      <c r="AP73" s="294" t="str">
        <f aca="false">IF(OR(Calculator!$E$14&lt;&gt;"YES",Calculator!$B$32&lt;Calculator!$G$14),"—",ROUND((1+SQRT(((50*POWER(80,POWER(COS(PI()*MOD(Calculator!$B$32/Calculator!$F$14,1)),2))-$C73)^2+(1500*ABS(SIN(2*PI()*MOD(Calculator!$B$32/Calculator!$F$14,1)))*IF(MOD(Calculator!$B$32/Calculator!$F$14,1)&lt;0.5,-1,1))^2)/((50*POWER(80,POWER(COS(PI()*MOD(Calculator!$B$32/Calculator!$F$14,1)),2))+$C73)^2+(1500*ABS(SIN(2*PI()*MOD(Calculator!$B$32/Calculator!$F$14,1)))*IF(MOD(Calculator!$B$32/Calculator!$F$14,1)&lt;0.5,-1,1))^2)))/(1-SQRT(((50*POWER(80,POWER(COS(PI()*MOD(Calculator!$B$32/Calculator!$F$14,1)),2))-$C73)^2+(1500*ABS(SIN(2*PI()*MOD(Calculator!$B$32/Calculator!$F$14,1)))*IF(MOD(Calculator!$B$32/Calculator!$F$14,1)&lt;0.5,-1,1))^2)/((50*POWER(80,POWER(COS(PI()*MOD(Calculator!$B$32/Calculator!$F$14,1)),2))+$C73)^2+(1500*ABS(SIN(2*PI()*MOD(Calculator!$B$32/Calculator!$F$14,1)))*IF(MOD(Calculator!$B$32/Calculator!$F$14,1)&lt;0.5,-1,1))^2))),2))</f>
        <v>—</v>
      </c>
      <c r="AQ73" s="294" t="n">
        <f aca="false">IF(OR(Calculator!$E$15&lt;&gt;"YES",Calculator!$B$32&lt;Calculator!$G$15),"—",ROUND((1+SQRT(((50*POWER(80,POWER(COS(PI()*MOD(Calculator!$B$32/Calculator!$F$15,1)),2))-$C73)^2+(1500*ABS(SIN(2*PI()*MOD(Calculator!$B$32/Calculator!$F$15,1)))*IF(MOD(Calculator!$B$32/Calculator!$F$15,1)&lt;0.5,-1,1))^2)/((50*POWER(80,POWER(COS(PI()*MOD(Calculator!$B$32/Calculator!$F$15,1)),2))+$C73)^2+(1500*ABS(SIN(2*PI()*MOD(Calculator!$B$32/Calculator!$F$15,1)))*IF(MOD(Calculator!$B$32/Calculator!$F$15,1)&lt;0.5,-1,1))^2)))/(1-SQRT(((50*POWER(80,POWER(COS(PI()*MOD(Calculator!$B$32/Calculator!$F$15,1)),2))-$C73)^2+(1500*ABS(SIN(2*PI()*MOD(Calculator!$B$32/Calculator!$F$15,1)))*IF(MOD(Calculator!$B$32/Calculator!$F$15,1)&lt;0.5,-1,1))^2)/((50*POWER(80,POWER(COS(PI()*MOD(Calculator!$B$32/Calculator!$F$15,1)),2))+$C73)^2+(1500*ABS(SIN(2*PI()*MOD(Calculator!$B$32/Calculator!$F$15,1)))*IF(MOD(Calculator!$B$32/Calculator!$F$15,1)&lt;0.5,-1,1))^2))),2))</f>
        <v>2.43</v>
      </c>
      <c r="AR73" s="294" t="str">
        <f aca="false">IF(OR(Calculator!$E$16&lt;&gt;"YES",Calculator!$B$32&lt;Calculator!$G$16),"—",ROUND((1+SQRT(((50*POWER(80,POWER(COS(PI()*MOD(Calculator!$B$32/Calculator!$F$16,1)),2))-$C73)^2+(1500*ABS(SIN(2*PI()*MOD(Calculator!$B$32/Calculator!$F$16,1)))*IF(MOD(Calculator!$B$32/Calculator!$F$16,1)&lt;0.5,-1,1))^2)/((50*POWER(80,POWER(COS(PI()*MOD(Calculator!$B$32/Calculator!$F$16,1)),2))+$C73)^2+(1500*ABS(SIN(2*PI()*MOD(Calculator!$B$32/Calculator!$F$16,1)))*IF(MOD(Calculator!$B$32/Calculator!$F$16,1)&lt;0.5,-1,1))^2)))/(1-SQRT(((50*POWER(80,POWER(COS(PI()*MOD(Calculator!$B$32/Calculator!$F$16,1)),2))-$C73)^2+(1500*ABS(SIN(2*PI()*MOD(Calculator!$B$32/Calculator!$F$16,1)))*IF(MOD(Calculator!$B$32/Calculator!$F$16,1)&lt;0.5,-1,1))^2)/((50*POWER(80,POWER(COS(PI()*MOD(Calculator!$B$32/Calculator!$F$16,1)),2))+$C73)^2+(1500*ABS(SIN(2*PI()*MOD(Calculator!$B$32/Calculator!$F$16,1)))*IF(MOD(Calculator!$B$32/Calculator!$F$16,1)&lt;0.5,-1,1))^2))),2))</f>
        <v>—</v>
      </c>
      <c r="AS73" s="294" t="n">
        <f aca="false">IF(OR(Calculator!$E$17&lt;&gt;"YES",Calculator!$B$32&lt;Calculator!$G$17),"—",ROUND((1+SQRT(((50*POWER(80,POWER(COS(PI()*MOD(Calculator!$B$32/Calculator!$F$17,1)),2))-$C73)^2+(1500*ABS(SIN(2*PI()*MOD(Calculator!$B$32/Calculator!$F$17,1)))*IF(MOD(Calculator!$B$32/Calculator!$F$17,1)&lt;0.5,-1,1))^2)/((50*POWER(80,POWER(COS(PI()*MOD(Calculator!$B$32/Calculator!$F$17,1)),2))+$C73)^2+(1500*ABS(SIN(2*PI()*MOD(Calculator!$B$32/Calculator!$F$17,1)))*IF(MOD(Calculator!$B$32/Calculator!$F$17,1)&lt;0.5,-1,1))^2)))/(1-SQRT(((50*POWER(80,POWER(COS(PI()*MOD(Calculator!$B$32/Calculator!$F$17,1)),2))-$C73)^2+(1500*ABS(SIN(2*PI()*MOD(Calculator!$B$32/Calculator!$F$17,1)))*IF(MOD(Calculator!$B$32/Calculator!$F$17,1)&lt;0.5,-1,1))^2)/((50*POWER(80,POWER(COS(PI()*MOD(Calculator!$B$32/Calculator!$F$17,1)),2))+$C73)^2+(1500*ABS(SIN(2*PI()*MOD(Calculator!$B$32/Calculator!$F$17,1)))*IF(MOD(Calculator!$B$32/Calculator!$F$17,1)&lt;0.5,-1,1))^2))),2))</f>
        <v>16.09</v>
      </c>
      <c r="AT73" s="294" t="str">
        <f aca="false">IF(OR(Calculator!$E$18&lt;&gt;"YES",Calculator!$B$32&lt;Calculator!$G$18),"—",ROUND((1+SQRT(((50*POWER(80,POWER(COS(PI()*MOD(Calculator!$B$32/Calculator!$F$18,1)),2))-$C73)^2+(1500*ABS(SIN(2*PI()*MOD(Calculator!$B$32/Calculator!$F$18,1)))*IF(MOD(Calculator!$B$32/Calculator!$F$18,1)&lt;0.5,-1,1))^2)/((50*POWER(80,POWER(COS(PI()*MOD(Calculator!$B$32/Calculator!$F$18,1)),2))+$C73)^2+(1500*ABS(SIN(2*PI()*MOD(Calculator!$B$32/Calculator!$F$18,1)))*IF(MOD(Calculator!$B$32/Calculator!$F$18,1)&lt;0.5,-1,1))^2)))/(1-SQRT(((50*POWER(80,POWER(COS(PI()*MOD(Calculator!$B$32/Calculator!$F$18,1)),2))-$C73)^2+(1500*ABS(SIN(2*PI()*MOD(Calculator!$B$32/Calculator!$F$18,1)))*IF(MOD(Calculator!$B$32/Calculator!$F$18,1)&lt;0.5,-1,1))^2)/((50*POWER(80,POWER(COS(PI()*MOD(Calculator!$B$32/Calculator!$F$18,1)),2))+$C73)^2+(1500*ABS(SIN(2*PI()*MOD(Calculator!$B$32/Calculator!$F$18,1)))*IF(MOD(Calculator!$B$32/Calculator!$F$18,1)&lt;0.5,-1,1))^2))),2))</f>
        <v>—</v>
      </c>
      <c r="AU73" s="294" t="str">
        <f aca="false">IF(OR(Calculator!$E$19&lt;&gt;"YES",Calculator!$B$32&lt;Calculator!$G$19),"—",ROUND((1+SQRT(((50*POWER(80,POWER(COS(PI()*MOD(Calculator!$B$32/Calculator!$F$19,1)),2))-$C73)^2+(1500*ABS(SIN(2*PI()*MOD(Calculator!$B$32/Calculator!$F$19,1)))*IF(MOD(Calculator!$B$32/Calculator!$F$19,1)&lt;0.5,-1,1))^2)/((50*POWER(80,POWER(COS(PI()*MOD(Calculator!$B$32/Calculator!$F$19,1)),2))+$C73)^2+(1500*ABS(SIN(2*PI()*MOD(Calculator!$B$32/Calculator!$F$19,1)))*IF(MOD(Calculator!$B$32/Calculator!$F$19,1)&lt;0.5,-1,1))^2)))/(1-SQRT(((50*POWER(80,POWER(COS(PI()*MOD(Calculator!$B$32/Calculator!$F$19,1)),2))-$C73)^2+(1500*ABS(SIN(2*PI()*MOD(Calculator!$B$32/Calculator!$F$19,1)))*IF(MOD(Calculator!$B$32/Calculator!$F$19,1)&lt;0.5,-1,1))^2)/((50*POWER(80,POWER(COS(PI()*MOD(Calculator!$B$32/Calculator!$F$19,1)),2))+$C73)^2+(1500*ABS(SIN(2*PI()*MOD(Calculator!$B$32/Calculator!$F$19,1)))*IF(MOD(Calculator!$B$32/Calculator!$F$19,1)&lt;0.5,-1,1))^2))),2))</f>
        <v>—</v>
      </c>
      <c r="AV73" s="294" t="str">
        <f aca="false">IF(OR(Calculator!$E$20&lt;&gt;"YES",Calculator!$B$32&lt;Calculator!$G$20),"—",ROUND((1+SQRT(((50*POWER(80,POWER(COS(PI()*MOD(Calculator!$B$32/Calculator!$F$20,1)),2))-$C73)^2+(1500*ABS(SIN(2*PI()*MOD(Calculator!$B$32/Calculator!$F$20,1)))*IF(MOD(Calculator!$B$32/Calculator!$F$20,1)&lt;0.5,-1,1))^2)/((50*POWER(80,POWER(COS(PI()*MOD(Calculator!$B$32/Calculator!$F$20,1)),2))+$C73)^2+(1500*ABS(SIN(2*PI()*MOD(Calculator!$B$32/Calculator!$F$20,1)))*IF(MOD(Calculator!$B$32/Calculator!$F$20,1)&lt;0.5,-1,1))^2)))/(1-SQRT(((50*POWER(80,POWER(COS(PI()*MOD(Calculator!$B$32/Calculator!$F$20,1)),2))-$C73)^2+(1500*ABS(SIN(2*PI()*MOD(Calculator!$B$32/Calculator!$F$20,1)))*IF(MOD(Calculator!$B$32/Calculator!$F$20,1)&lt;0.5,-1,1))^2)/((50*POWER(80,POWER(COS(PI()*MOD(Calculator!$B$32/Calculator!$F$20,1)),2))+$C73)^2+(1500*ABS(SIN(2*PI()*MOD(Calculator!$B$32/Calculator!$F$20,1)))*IF(MOD(Calculator!$B$32/Calculator!$F$20,1)&lt;0.5,-1,1))^2))),2))</f>
        <v>—</v>
      </c>
      <c r="AW73" s="294" t="str">
        <f aca="false">IF(OR(Calculator!$E$21&lt;&gt;"YES",Calculator!$B$32&lt;Calculator!$G$21),"—",ROUND((1+SQRT(((50*POWER(80,POWER(COS(PI()*MOD(Calculator!$B$32/Calculator!$F$21,1)),2))-$C73)^2+(1500*ABS(SIN(2*PI()*MOD(Calculator!$B$32/Calculator!$F$21,1)))*IF(MOD(Calculator!$B$32/Calculator!$F$21,1)&lt;0.5,-1,1))^2)/((50*POWER(80,POWER(COS(PI()*MOD(Calculator!$B$32/Calculator!$F$21,1)),2))+$C73)^2+(1500*ABS(SIN(2*PI()*MOD(Calculator!$B$32/Calculator!$F$21,1)))*IF(MOD(Calculator!$B$32/Calculator!$F$21,1)&lt;0.5,-1,1))^2)))/(1-SQRT(((50*POWER(80,POWER(COS(PI()*MOD(Calculator!$B$32/Calculator!$F$21,1)),2))-$C73)^2+(1500*ABS(SIN(2*PI()*MOD(Calculator!$B$32/Calculator!$F$21,1)))*IF(MOD(Calculator!$B$32/Calculator!$F$21,1)&lt;0.5,-1,1))^2)/((50*POWER(80,POWER(COS(PI()*MOD(Calculator!$B$32/Calculator!$F$21,1)),2))+$C73)^2+(1500*ABS(SIN(2*PI()*MOD(Calculator!$B$32/Calculator!$F$21,1)))*IF(MOD(Calculator!$B$32/Calculator!$F$21,1)&lt;0.5,-1,1))^2))),2))</f>
        <v>—</v>
      </c>
      <c r="AX73" s="294" t="str">
        <f aca="false">IF(OR(Calculator!$E$22&lt;&gt;"YES",Calculator!$B$32&lt;Calculator!$G$22),"—",ROUND((1+SQRT(((50*POWER(80,POWER(COS(PI()*MOD(Calculator!$B$32/Calculator!$F$22,1)),2))-$C73)^2+(1500*ABS(SIN(2*PI()*MOD(Calculator!$B$32/Calculator!$F$22,1)))*IF(MOD(Calculator!$B$32/Calculator!$F$22,1)&lt;0.5,-1,1))^2)/((50*POWER(80,POWER(COS(PI()*MOD(Calculator!$B$32/Calculator!$F$22,1)),2))+$C73)^2+(1500*ABS(SIN(2*PI()*MOD(Calculator!$B$32/Calculator!$F$22,1)))*IF(MOD(Calculator!$B$32/Calculator!$F$22,1)&lt;0.5,-1,1))^2)))/(1-SQRT(((50*POWER(80,POWER(COS(PI()*MOD(Calculator!$B$32/Calculator!$F$22,1)),2))-$C73)^2+(1500*ABS(SIN(2*PI()*MOD(Calculator!$B$32/Calculator!$F$22,1)))*IF(MOD(Calculator!$B$32/Calculator!$F$22,1)&lt;0.5,-1,1))^2)/((50*POWER(80,POWER(COS(PI()*MOD(Calculator!$B$32/Calculator!$F$22,1)),2))+$C73)^2+(1500*ABS(SIN(2*PI()*MOD(Calculator!$B$32/Calculator!$F$22,1)))*IF(MOD(Calculator!$B$32/Calculator!$F$22,1)&lt;0.5,-1,1))^2))),2))</f>
        <v>—</v>
      </c>
      <c r="AY73" s="293" t="n">
        <f aca="false">IFERROR(ROUND((IF(ISNUMBER(AN73),AN73,0)+IF(ISNUMBER(AO73),AO73,0)+IF(ISNUMBER(AP73),AP73,0)+IF(ISNUMBER(AQ73),AQ73,0)+IF(ISNUMBER(AR73),AR73,0)+IF(ISNUMBER(AS73),AS73,0)+IF(ISNUMBER(AT73),AT73,0)+IF(ISNUMBER(AU73),AU73,0)+IF(ISNUMBER(AV73),AV73,0)+IF(ISNUMBER(AW73),AW73,0)+IF(ISNUMBER(AX73),AX73,0))/(IF(ISNUMBER(AN73),1,0)+IF(ISNUMBER(AO73),1,0)+IF(ISNUMBER(AP73),1,0)+IF(ISNUMBER(AQ73),1,0)+IF(ISNUMBER(AR73),1,0)+IF(ISNUMBER(AS73),1,0)+IF(ISNUMBER(AT73),1,0)+IF(ISNUMBER(AU73),1,0)+IF(ISNUMBER(AV73),1,0)+IF(ISNUMBER(AW73),1,0)+IF(ISNUMBER(AX73),1,0)),4),"")</f>
        <v>9.26</v>
      </c>
      <c r="AZ73" s="294" t="str">
        <f aca="false">IF(OR(Calculator!$E$12&lt;&gt;"YES",Calculator!$B$33&lt;Calculator!$G$12),"—",ROUND((1+SQRT(((50*POWER(80,POWER(COS(PI()*MOD(Calculator!$B$33/Calculator!$F$12,1)),2))-$C73)^2+(1500*ABS(SIN(2*PI()*MOD(Calculator!$B$33/Calculator!$F$12,1)))*IF(MOD(Calculator!$B$33/Calculator!$F$12,1)&lt;0.5,-1,1))^2)/((50*POWER(80,POWER(COS(PI()*MOD(Calculator!$B$33/Calculator!$F$12,1)),2))+$C73)^2+(1500*ABS(SIN(2*PI()*MOD(Calculator!$B$33/Calculator!$F$12,1)))*IF(MOD(Calculator!$B$33/Calculator!$F$12,1)&lt;0.5,-1,1))^2)))/(1-SQRT(((50*POWER(80,POWER(COS(PI()*MOD(Calculator!$B$33/Calculator!$F$12,1)),2))-$C73)^2+(1500*ABS(SIN(2*PI()*MOD(Calculator!$B$33/Calculator!$F$12,1)))*IF(MOD(Calculator!$B$33/Calculator!$F$12,1)&lt;0.5,-1,1))^2)/((50*POWER(80,POWER(COS(PI()*MOD(Calculator!$B$33/Calculator!$F$12,1)),2))+$C73)^2+(1500*ABS(SIN(2*PI()*MOD(Calculator!$B$33/Calculator!$F$12,1)))*IF(MOD(Calculator!$B$33/Calculator!$F$12,1)&lt;0.5,-1,1))^2))),2))</f>
        <v>—</v>
      </c>
      <c r="BA73" s="294" t="str">
        <f aca="false">IF(OR(Calculator!$E$13&lt;&gt;"YES",Calculator!$B$33&lt;Calculator!$G$13),"—",ROUND((1+SQRT(((50*POWER(80,POWER(COS(PI()*MOD(Calculator!$B$33/Calculator!$F$13,1)),2))-$C73)^2+(1500*ABS(SIN(2*PI()*MOD(Calculator!$B$33/Calculator!$F$13,1)))*IF(MOD(Calculator!$B$33/Calculator!$F$13,1)&lt;0.5,-1,1))^2)/((50*POWER(80,POWER(COS(PI()*MOD(Calculator!$B$33/Calculator!$F$13,1)),2))+$C73)^2+(1500*ABS(SIN(2*PI()*MOD(Calculator!$B$33/Calculator!$F$13,1)))*IF(MOD(Calculator!$B$33/Calculator!$F$13,1)&lt;0.5,-1,1))^2)))/(1-SQRT(((50*POWER(80,POWER(COS(PI()*MOD(Calculator!$B$33/Calculator!$F$13,1)),2))-$C73)^2+(1500*ABS(SIN(2*PI()*MOD(Calculator!$B$33/Calculator!$F$13,1)))*IF(MOD(Calculator!$B$33/Calculator!$F$13,1)&lt;0.5,-1,1))^2)/((50*POWER(80,POWER(COS(PI()*MOD(Calculator!$B$33/Calculator!$F$13,1)),2))+$C73)^2+(1500*ABS(SIN(2*PI()*MOD(Calculator!$B$33/Calculator!$F$13,1)))*IF(MOD(Calculator!$B$33/Calculator!$F$13,1)&lt;0.5,-1,1))^2))),2))</f>
        <v>—</v>
      </c>
      <c r="BB73" s="294" t="str">
        <f aca="false">IF(OR(Calculator!$E$14&lt;&gt;"YES",Calculator!$B$33&lt;Calculator!$G$14),"—",ROUND((1+SQRT(((50*POWER(80,POWER(COS(PI()*MOD(Calculator!$B$33/Calculator!$F$14,1)),2))-$C73)^2+(1500*ABS(SIN(2*PI()*MOD(Calculator!$B$33/Calculator!$F$14,1)))*IF(MOD(Calculator!$B$33/Calculator!$F$14,1)&lt;0.5,-1,1))^2)/((50*POWER(80,POWER(COS(PI()*MOD(Calculator!$B$33/Calculator!$F$14,1)),2))+$C73)^2+(1500*ABS(SIN(2*PI()*MOD(Calculator!$B$33/Calculator!$F$14,1)))*IF(MOD(Calculator!$B$33/Calculator!$F$14,1)&lt;0.5,-1,1))^2)))/(1-SQRT(((50*POWER(80,POWER(COS(PI()*MOD(Calculator!$B$33/Calculator!$F$14,1)),2))-$C73)^2+(1500*ABS(SIN(2*PI()*MOD(Calculator!$B$33/Calculator!$F$14,1)))*IF(MOD(Calculator!$B$33/Calculator!$F$14,1)&lt;0.5,-1,1))^2)/((50*POWER(80,POWER(COS(PI()*MOD(Calculator!$B$33/Calculator!$F$14,1)),2))+$C73)^2+(1500*ABS(SIN(2*PI()*MOD(Calculator!$B$33/Calculator!$F$14,1)))*IF(MOD(Calculator!$B$33/Calculator!$F$14,1)&lt;0.5,-1,1))^2))),2))</f>
        <v>—</v>
      </c>
      <c r="BC73" s="294" t="n">
        <f aca="false">IF(OR(Calculator!$E$15&lt;&gt;"YES",Calculator!$B$33&lt;Calculator!$G$15),"—",ROUND((1+SQRT(((50*POWER(80,POWER(COS(PI()*MOD(Calculator!$B$33/Calculator!$F$15,1)),2))-$C73)^2+(1500*ABS(SIN(2*PI()*MOD(Calculator!$B$33/Calculator!$F$15,1)))*IF(MOD(Calculator!$B$33/Calculator!$F$15,1)&lt;0.5,-1,1))^2)/((50*POWER(80,POWER(COS(PI()*MOD(Calculator!$B$33/Calculator!$F$15,1)),2))+$C73)^2+(1500*ABS(SIN(2*PI()*MOD(Calculator!$B$33/Calculator!$F$15,1)))*IF(MOD(Calculator!$B$33/Calculator!$F$15,1)&lt;0.5,-1,1))^2)))/(1-SQRT(((50*POWER(80,POWER(COS(PI()*MOD(Calculator!$B$33/Calculator!$F$15,1)),2))-$C73)^2+(1500*ABS(SIN(2*PI()*MOD(Calculator!$B$33/Calculator!$F$15,1)))*IF(MOD(Calculator!$B$33/Calculator!$F$15,1)&lt;0.5,-1,1))^2)/((50*POWER(80,POWER(COS(PI()*MOD(Calculator!$B$33/Calculator!$F$15,1)),2))+$C73)^2+(1500*ABS(SIN(2*PI()*MOD(Calculator!$B$33/Calculator!$F$15,1)))*IF(MOD(Calculator!$B$33/Calculator!$F$15,1)&lt;0.5,-1,1))^2))),2))</f>
        <v>2.58</v>
      </c>
      <c r="BD73" s="294" t="str">
        <f aca="false">IF(OR(Calculator!$E$16&lt;&gt;"YES",Calculator!$B$33&lt;Calculator!$G$16),"—",ROUND((1+SQRT(((50*POWER(80,POWER(COS(PI()*MOD(Calculator!$B$33/Calculator!$F$16,1)),2))-$C73)^2+(1500*ABS(SIN(2*PI()*MOD(Calculator!$B$33/Calculator!$F$16,1)))*IF(MOD(Calculator!$B$33/Calculator!$F$16,1)&lt;0.5,-1,1))^2)/((50*POWER(80,POWER(COS(PI()*MOD(Calculator!$B$33/Calculator!$F$16,1)),2))+$C73)^2+(1500*ABS(SIN(2*PI()*MOD(Calculator!$B$33/Calculator!$F$16,1)))*IF(MOD(Calculator!$B$33/Calculator!$F$16,1)&lt;0.5,-1,1))^2)))/(1-SQRT(((50*POWER(80,POWER(COS(PI()*MOD(Calculator!$B$33/Calculator!$F$16,1)),2))-$C73)^2+(1500*ABS(SIN(2*PI()*MOD(Calculator!$B$33/Calculator!$F$16,1)))*IF(MOD(Calculator!$B$33/Calculator!$F$16,1)&lt;0.5,-1,1))^2)/((50*POWER(80,POWER(COS(PI()*MOD(Calculator!$B$33/Calculator!$F$16,1)),2))+$C73)^2+(1500*ABS(SIN(2*PI()*MOD(Calculator!$B$33/Calculator!$F$16,1)))*IF(MOD(Calculator!$B$33/Calculator!$F$16,1)&lt;0.5,-1,1))^2))),2))</f>
        <v>—</v>
      </c>
      <c r="BE73" s="294" t="n">
        <f aca="false">IF(OR(Calculator!$E$17&lt;&gt;"YES",Calculator!$B$33&lt;Calculator!$G$17),"—",ROUND((1+SQRT(((50*POWER(80,POWER(COS(PI()*MOD(Calculator!$B$33/Calculator!$F$17,1)),2))-$C73)^2+(1500*ABS(SIN(2*PI()*MOD(Calculator!$B$33/Calculator!$F$17,1)))*IF(MOD(Calculator!$B$33/Calculator!$F$17,1)&lt;0.5,-1,1))^2)/((50*POWER(80,POWER(COS(PI()*MOD(Calculator!$B$33/Calculator!$F$17,1)),2))+$C73)^2+(1500*ABS(SIN(2*PI()*MOD(Calculator!$B$33/Calculator!$F$17,1)))*IF(MOD(Calculator!$B$33/Calculator!$F$17,1)&lt;0.5,-1,1))^2)))/(1-SQRT(((50*POWER(80,POWER(COS(PI()*MOD(Calculator!$B$33/Calculator!$F$17,1)),2))-$C73)^2+(1500*ABS(SIN(2*PI()*MOD(Calculator!$B$33/Calculator!$F$17,1)))*IF(MOD(Calculator!$B$33/Calculator!$F$17,1)&lt;0.5,-1,1))^2)/((50*POWER(80,POWER(COS(PI()*MOD(Calculator!$B$33/Calculator!$F$17,1)),2))+$C73)^2+(1500*ABS(SIN(2*PI()*MOD(Calculator!$B$33/Calculator!$F$17,1)))*IF(MOD(Calculator!$B$33/Calculator!$F$17,1)&lt;0.5,-1,1))^2))),2))</f>
        <v>17.83</v>
      </c>
      <c r="BF73" s="294" t="str">
        <f aca="false">IF(OR(Calculator!$E$18&lt;&gt;"YES",Calculator!$B$33&lt;Calculator!$G$18),"—",ROUND((1+SQRT(((50*POWER(80,POWER(COS(PI()*MOD(Calculator!$B$33/Calculator!$F$18,1)),2))-$C73)^2+(1500*ABS(SIN(2*PI()*MOD(Calculator!$B$33/Calculator!$F$18,1)))*IF(MOD(Calculator!$B$33/Calculator!$F$18,1)&lt;0.5,-1,1))^2)/((50*POWER(80,POWER(COS(PI()*MOD(Calculator!$B$33/Calculator!$F$18,1)),2))+$C73)^2+(1500*ABS(SIN(2*PI()*MOD(Calculator!$B$33/Calculator!$F$18,1)))*IF(MOD(Calculator!$B$33/Calculator!$F$18,1)&lt;0.5,-1,1))^2)))/(1-SQRT(((50*POWER(80,POWER(COS(PI()*MOD(Calculator!$B$33/Calculator!$F$18,1)),2))-$C73)^2+(1500*ABS(SIN(2*PI()*MOD(Calculator!$B$33/Calculator!$F$18,1)))*IF(MOD(Calculator!$B$33/Calculator!$F$18,1)&lt;0.5,-1,1))^2)/((50*POWER(80,POWER(COS(PI()*MOD(Calculator!$B$33/Calculator!$F$18,1)),2))+$C73)^2+(1500*ABS(SIN(2*PI()*MOD(Calculator!$B$33/Calculator!$F$18,1)))*IF(MOD(Calculator!$B$33/Calculator!$F$18,1)&lt;0.5,-1,1))^2))),2))</f>
        <v>—</v>
      </c>
      <c r="BG73" s="294" t="str">
        <f aca="false">IF(OR(Calculator!$E$19&lt;&gt;"YES",Calculator!$B$33&lt;Calculator!$G$19),"—",ROUND((1+SQRT(((50*POWER(80,POWER(COS(PI()*MOD(Calculator!$B$33/Calculator!$F$19,1)),2))-$C73)^2+(1500*ABS(SIN(2*PI()*MOD(Calculator!$B$33/Calculator!$F$19,1)))*IF(MOD(Calculator!$B$33/Calculator!$F$19,1)&lt;0.5,-1,1))^2)/((50*POWER(80,POWER(COS(PI()*MOD(Calculator!$B$33/Calculator!$F$19,1)),2))+$C73)^2+(1500*ABS(SIN(2*PI()*MOD(Calculator!$B$33/Calculator!$F$19,1)))*IF(MOD(Calculator!$B$33/Calculator!$F$19,1)&lt;0.5,-1,1))^2)))/(1-SQRT(((50*POWER(80,POWER(COS(PI()*MOD(Calculator!$B$33/Calculator!$F$19,1)),2))-$C73)^2+(1500*ABS(SIN(2*PI()*MOD(Calculator!$B$33/Calculator!$F$19,1)))*IF(MOD(Calculator!$B$33/Calculator!$F$19,1)&lt;0.5,-1,1))^2)/((50*POWER(80,POWER(COS(PI()*MOD(Calculator!$B$33/Calculator!$F$19,1)),2))+$C73)^2+(1500*ABS(SIN(2*PI()*MOD(Calculator!$B$33/Calculator!$F$19,1)))*IF(MOD(Calculator!$B$33/Calculator!$F$19,1)&lt;0.5,-1,1))^2))),2))</f>
        <v>—</v>
      </c>
      <c r="BH73" s="294" t="str">
        <f aca="false">IF(OR(Calculator!$E$20&lt;&gt;"YES",Calculator!$B$33&lt;Calculator!$G$20),"—",ROUND((1+SQRT(((50*POWER(80,POWER(COS(PI()*MOD(Calculator!$B$33/Calculator!$F$20,1)),2))-$C73)^2+(1500*ABS(SIN(2*PI()*MOD(Calculator!$B$33/Calculator!$F$20,1)))*IF(MOD(Calculator!$B$33/Calculator!$F$20,1)&lt;0.5,-1,1))^2)/((50*POWER(80,POWER(COS(PI()*MOD(Calculator!$B$33/Calculator!$F$20,1)),2))+$C73)^2+(1500*ABS(SIN(2*PI()*MOD(Calculator!$B$33/Calculator!$F$20,1)))*IF(MOD(Calculator!$B$33/Calculator!$F$20,1)&lt;0.5,-1,1))^2)))/(1-SQRT(((50*POWER(80,POWER(COS(PI()*MOD(Calculator!$B$33/Calculator!$F$20,1)),2))-$C73)^2+(1500*ABS(SIN(2*PI()*MOD(Calculator!$B$33/Calculator!$F$20,1)))*IF(MOD(Calculator!$B$33/Calculator!$F$20,1)&lt;0.5,-1,1))^2)/((50*POWER(80,POWER(COS(PI()*MOD(Calculator!$B$33/Calculator!$F$20,1)),2))+$C73)^2+(1500*ABS(SIN(2*PI()*MOD(Calculator!$B$33/Calculator!$F$20,1)))*IF(MOD(Calculator!$B$33/Calculator!$F$20,1)&lt;0.5,-1,1))^2))),2))</f>
        <v>—</v>
      </c>
      <c r="BI73" s="294" t="str">
        <f aca="false">IF(OR(Calculator!$E$21&lt;&gt;"YES",Calculator!$B$33&lt;Calculator!$G$21),"—",ROUND((1+SQRT(((50*POWER(80,POWER(COS(PI()*MOD(Calculator!$B$33/Calculator!$F$21,1)),2))-$C73)^2+(1500*ABS(SIN(2*PI()*MOD(Calculator!$B$33/Calculator!$F$21,1)))*IF(MOD(Calculator!$B$33/Calculator!$F$21,1)&lt;0.5,-1,1))^2)/((50*POWER(80,POWER(COS(PI()*MOD(Calculator!$B$33/Calculator!$F$21,1)),2))+$C73)^2+(1500*ABS(SIN(2*PI()*MOD(Calculator!$B$33/Calculator!$F$21,1)))*IF(MOD(Calculator!$B$33/Calculator!$F$21,1)&lt;0.5,-1,1))^2)))/(1-SQRT(((50*POWER(80,POWER(COS(PI()*MOD(Calculator!$B$33/Calculator!$F$21,1)),2))-$C73)^2+(1500*ABS(SIN(2*PI()*MOD(Calculator!$B$33/Calculator!$F$21,1)))*IF(MOD(Calculator!$B$33/Calculator!$F$21,1)&lt;0.5,-1,1))^2)/((50*POWER(80,POWER(COS(PI()*MOD(Calculator!$B$33/Calculator!$F$21,1)),2))+$C73)^2+(1500*ABS(SIN(2*PI()*MOD(Calculator!$B$33/Calculator!$F$21,1)))*IF(MOD(Calculator!$B$33/Calculator!$F$21,1)&lt;0.5,-1,1))^2))),2))</f>
        <v>—</v>
      </c>
      <c r="BJ73" s="294" t="str">
        <f aca="false">IF(OR(Calculator!$E$22&lt;&gt;"YES",Calculator!$B$33&lt;Calculator!$G$22),"—",ROUND((1+SQRT(((50*POWER(80,POWER(COS(PI()*MOD(Calculator!$B$33/Calculator!$F$22,1)),2))-$C73)^2+(1500*ABS(SIN(2*PI()*MOD(Calculator!$B$33/Calculator!$F$22,1)))*IF(MOD(Calculator!$B$33/Calculator!$F$22,1)&lt;0.5,-1,1))^2)/((50*POWER(80,POWER(COS(PI()*MOD(Calculator!$B$33/Calculator!$F$22,1)),2))+$C73)^2+(1500*ABS(SIN(2*PI()*MOD(Calculator!$B$33/Calculator!$F$22,1)))*IF(MOD(Calculator!$B$33/Calculator!$F$22,1)&lt;0.5,-1,1))^2)))/(1-SQRT(((50*POWER(80,POWER(COS(PI()*MOD(Calculator!$B$33/Calculator!$F$22,1)),2))-$C73)^2+(1500*ABS(SIN(2*PI()*MOD(Calculator!$B$33/Calculator!$F$22,1)))*IF(MOD(Calculator!$B$33/Calculator!$F$22,1)&lt;0.5,-1,1))^2)/((50*POWER(80,POWER(COS(PI()*MOD(Calculator!$B$33/Calculator!$F$22,1)),2))+$C73)^2+(1500*ABS(SIN(2*PI()*MOD(Calculator!$B$33/Calculator!$F$22,1)))*IF(MOD(Calculator!$B$33/Calculator!$F$22,1)&lt;0.5,-1,1))^2))),2))</f>
        <v>—</v>
      </c>
      <c r="BK73" s="293" t="n">
        <f aca="false">IFERROR(ROUND((IF(ISNUMBER(AZ73),AZ73,0)+IF(ISNUMBER(BA73),BA73,0)+IF(ISNUMBER(BB73),BB73,0)+IF(ISNUMBER(BC73),BC73,0)+IF(ISNUMBER(BD73),BD73,0)+IF(ISNUMBER(BE73),BE73,0)+IF(ISNUMBER(BF73),BF73,0)+IF(ISNUMBER(BG73),BG73,0)+IF(ISNUMBER(BH73),BH73,0)+IF(ISNUMBER(BI73),BI73,0)+IF(ISNUMBER(BJ73),BJ73,0))/(IF(ISNUMBER(AZ73),1,0)+IF(ISNUMBER(BA73),1,0)+IF(ISNUMBER(BB73),1,0)+IF(ISNUMBER(BC73),1,0)+IF(ISNUMBER(BD73),1,0)+IF(ISNUMBER(BE73),1,0)+IF(ISNUMBER(BF73),1,0)+IF(ISNUMBER(BG73),1,0)+IF(ISNUMBER(BH73),1,0)+IF(ISNUMBER(BI73),1,0)+IF(ISNUMBER(BJ73),1,0)),4),"")</f>
        <v>10.205</v>
      </c>
      <c r="BM73" s="253" t="str">
        <f aca="false">IF(OR(Calculator!$E$12&lt;&gt;"YES",Calculator!$B$29&lt;Calculator!$G$12),"—",ROUND((1+SQRT(((50*POWER(80,POWER(COS(PI()*MOD(Calculator!$B$29/Calculator!$F$12,1)),2))+MIN(500,MAX(30,100*EXP(-0.3*'VSWR Calculator'!$C$24)*(1+3*ABS(MOD('VSWR Calculator'!$C$23/Calculator!$F$12/2,1)-0.5))))/'VSWR Calculator'!$C$25)-$C73)^2+(1500*ABS(SIN(2*PI()*MOD(Calculator!$B$29/Calculator!$F$12,1)))*IF(MOD(Calculator!$B$29/Calculator!$F$12,1)&lt;0.5,-1,1))^2)/SQRT(((50*POWER(80,POWER(COS(PI()*MOD(Calculator!$B$29/Calculator!$F$12,1)),2))+MIN(500,MAX(30,100*EXP(-0.3*'VSWR Calculator'!$C$24)*(1+3*ABS(MOD('VSWR Calculator'!$C$23/Calculator!$F$12/2,1)-0.5))))/'VSWR Calculator'!$C$25)+$C73)^2+(1500*ABS(SIN(2*PI()*MOD(Calculator!$B$29/Calculator!$F$12,1)))*IF(MOD(Calculator!$B$29/Calculator!$F$12,1)&lt;0.5,-1,1))^2))/(1-SQRT(((50*POWER(80,POWER(COS(PI()*MOD(Calculator!$B$29/Calculator!$F$12,1)),2))+MIN(500,MAX(30,100*EXP(-0.3*'VSWR Calculator'!$C$24)*(1+3*ABS(MOD('VSWR Calculator'!$C$23/Calculator!$F$12/2,1)-0.5))))/'VSWR Calculator'!$C$25)-$C73)^2+(1500*ABS(SIN(2*PI()*MOD(Calculator!$B$29/Calculator!$F$12,1)))*IF(MOD(Calculator!$B$29/Calculator!$F$12,1)&lt;0.5,-1,1))^2)/SQRT(((50*POWER(80,POWER(COS(PI()*MOD(Calculator!$B$29/Calculator!$F$12,1)),2))+MIN(500,MAX(30,100*EXP(-0.3*'VSWR Calculator'!$C$24)*(1+3*ABS(MOD('VSWR Calculator'!$C$23/Calculator!$F$12/2,1)-0.5))))/'VSWR Calculator'!$C$25)+$C73)^2+(1500*ABS(SIN(2*PI()*MOD(Calculator!$B$29/Calculator!$F$12,1)))*IF(MOD(Calculator!$B$29/Calculator!$F$12,1)&lt;0.5,-1,1))^2)),2))</f>
        <v>—</v>
      </c>
      <c r="BN73" s="253" t="str">
        <f aca="false">IF(OR(Calculator!$E$13&lt;&gt;"YES",Calculator!$B$29&lt;Calculator!$G$13),"—",ROUND((1+SQRT(((50*POWER(80,POWER(COS(PI()*MOD(Calculator!$B$29/Calculator!$F$13,1)),2))+MIN(500,MAX(30,100*EXP(-0.3*'VSWR Calculator'!$C$24)*(1+3*ABS(MOD('VSWR Calculator'!$C$23/Calculator!$F$13/2,1)-0.5))))/'VSWR Calculator'!$C$25)-$C73)^2+(1500*ABS(SIN(2*PI()*MOD(Calculator!$B$29/Calculator!$F$13,1)))*IF(MOD(Calculator!$B$29/Calculator!$F$13,1)&lt;0.5,-1,1))^2)/SQRT(((50*POWER(80,POWER(COS(PI()*MOD(Calculator!$B$29/Calculator!$F$13,1)),2))+MIN(500,MAX(30,100*EXP(-0.3*'VSWR Calculator'!$C$24)*(1+3*ABS(MOD('VSWR Calculator'!$C$23/Calculator!$F$13/2,1)-0.5))))/'VSWR Calculator'!$C$25)+$C73)^2+(1500*ABS(SIN(2*PI()*MOD(Calculator!$B$29/Calculator!$F$13,1)))*IF(MOD(Calculator!$B$29/Calculator!$F$13,1)&lt;0.5,-1,1))^2))/(1-SQRT(((50*POWER(80,POWER(COS(PI()*MOD(Calculator!$B$29/Calculator!$F$13,1)),2))+MIN(500,MAX(30,100*EXP(-0.3*'VSWR Calculator'!$C$24)*(1+3*ABS(MOD('VSWR Calculator'!$C$23/Calculator!$F$13/2,1)-0.5))))/'VSWR Calculator'!$C$25)-$C73)^2+(1500*ABS(SIN(2*PI()*MOD(Calculator!$B$29/Calculator!$F$13,1)))*IF(MOD(Calculator!$B$29/Calculator!$F$13,1)&lt;0.5,-1,1))^2)/SQRT(((50*POWER(80,POWER(COS(PI()*MOD(Calculator!$B$29/Calculator!$F$13,1)),2))+MIN(500,MAX(30,100*EXP(-0.3*'VSWR Calculator'!$C$24)*(1+3*ABS(MOD('VSWR Calculator'!$C$23/Calculator!$F$13/2,1)-0.5))))/'VSWR Calculator'!$C$25)+$C73)^2+(1500*ABS(SIN(2*PI()*MOD(Calculator!$B$29/Calculator!$F$13,1)))*IF(MOD(Calculator!$B$29/Calculator!$F$13,1)&lt;0.5,-1,1))^2)),2))</f>
        <v>—</v>
      </c>
      <c r="BO73" s="253" t="str">
        <f aca="false">IF(OR(Calculator!$E$14&lt;&gt;"YES",Calculator!$B$29&lt;Calculator!$G$14),"—",ROUND((1+SQRT(((50*POWER(80,POWER(COS(PI()*MOD(Calculator!$B$29/Calculator!$F$14,1)),2))+MIN(500,MAX(30,100*EXP(-0.3*'VSWR Calculator'!$C$24)*(1+3*ABS(MOD('VSWR Calculator'!$C$23/Calculator!$F$14/2,1)-0.5))))/'VSWR Calculator'!$C$25)-$C73)^2+(1500*ABS(SIN(2*PI()*MOD(Calculator!$B$29/Calculator!$F$14,1)))*IF(MOD(Calculator!$B$29/Calculator!$F$14,1)&lt;0.5,-1,1))^2)/SQRT(((50*POWER(80,POWER(COS(PI()*MOD(Calculator!$B$29/Calculator!$F$14,1)),2))+MIN(500,MAX(30,100*EXP(-0.3*'VSWR Calculator'!$C$24)*(1+3*ABS(MOD('VSWR Calculator'!$C$23/Calculator!$F$14/2,1)-0.5))))/'VSWR Calculator'!$C$25)+$C73)^2+(1500*ABS(SIN(2*PI()*MOD(Calculator!$B$29/Calculator!$F$14,1)))*IF(MOD(Calculator!$B$29/Calculator!$F$14,1)&lt;0.5,-1,1))^2))/(1-SQRT(((50*POWER(80,POWER(COS(PI()*MOD(Calculator!$B$29/Calculator!$F$14,1)),2))+MIN(500,MAX(30,100*EXP(-0.3*'VSWR Calculator'!$C$24)*(1+3*ABS(MOD('VSWR Calculator'!$C$23/Calculator!$F$14/2,1)-0.5))))/'VSWR Calculator'!$C$25)-$C73)^2+(1500*ABS(SIN(2*PI()*MOD(Calculator!$B$29/Calculator!$F$14,1)))*IF(MOD(Calculator!$B$29/Calculator!$F$14,1)&lt;0.5,-1,1))^2)/SQRT(((50*POWER(80,POWER(COS(PI()*MOD(Calculator!$B$29/Calculator!$F$14,1)),2))+MIN(500,MAX(30,100*EXP(-0.3*'VSWR Calculator'!$C$24)*(1+3*ABS(MOD('VSWR Calculator'!$C$23/Calculator!$F$14/2,1)-0.5))))/'VSWR Calculator'!$C$25)+$C73)^2+(1500*ABS(SIN(2*PI()*MOD(Calculator!$B$29/Calculator!$F$14,1)))*IF(MOD(Calculator!$B$29/Calculator!$F$14,1)&lt;0.5,-1,1))^2)),2))</f>
        <v>—</v>
      </c>
      <c r="BP73" s="253" t="n">
        <f aca="false">IF(OR(Calculator!$E$15&lt;&gt;"YES",Calculator!$B$29&lt;Calculator!$G$15),"—",ROUND((1+SQRT(((50*POWER(80,POWER(COS(PI()*MOD(Calculator!$B$29/Calculator!$F$15,1)),2))+MIN(500,MAX(30,100*EXP(-0.3*'VSWR Calculator'!$C$24)*(1+3*ABS(MOD('VSWR Calculator'!$C$23/Calculator!$F$15/2,1)-0.5))))/'VSWR Calculator'!$C$25)-$C73)^2+(1500*ABS(SIN(2*PI()*MOD(Calculator!$B$29/Calculator!$F$15,1)))*IF(MOD(Calculator!$B$29/Calculator!$F$15,1)&lt;0.5,-1,1))^2)/SQRT(((50*POWER(80,POWER(COS(PI()*MOD(Calculator!$B$29/Calculator!$F$15,1)),2))+MIN(500,MAX(30,100*EXP(-0.3*'VSWR Calculator'!$C$24)*(1+3*ABS(MOD('VSWR Calculator'!$C$23/Calculator!$F$15/2,1)-0.5))))/'VSWR Calculator'!$C$25)+$C73)^2+(1500*ABS(SIN(2*PI()*MOD(Calculator!$B$29/Calculator!$F$15,1)))*IF(MOD(Calculator!$B$29/Calculator!$F$15,1)&lt;0.5,-1,1))^2))/(1-SQRT(((50*POWER(80,POWER(COS(PI()*MOD(Calculator!$B$29/Calculator!$F$15,1)),2))+MIN(500,MAX(30,100*EXP(-0.3*'VSWR Calculator'!$C$24)*(1+3*ABS(MOD('VSWR Calculator'!$C$23/Calculator!$F$15/2,1)-0.5))))/'VSWR Calculator'!$C$25)-$C73)^2+(1500*ABS(SIN(2*PI()*MOD(Calculator!$B$29/Calculator!$F$15,1)))*IF(MOD(Calculator!$B$29/Calculator!$F$15,1)&lt;0.5,-1,1))^2)/SQRT(((50*POWER(80,POWER(COS(PI()*MOD(Calculator!$B$29/Calculator!$F$15,1)),2))+MIN(500,MAX(30,100*EXP(-0.3*'VSWR Calculator'!$C$24)*(1+3*ABS(MOD('VSWR Calculator'!$C$23/Calculator!$F$15/2,1)-0.5))))/'VSWR Calculator'!$C$25)+$C73)^2+(1500*ABS(SIN(2*PI()*MOD(Calculator!$B$29/Calculator!$F$15,1)))*IF(MOD(Calculator!$B$29/Calculator!$F$15,1)&lt;0.5,-1,1))^2)),2))</f>
        <v>14.89</v>
      </c>
      <c r="BQ73" s="253" t="str">
        <f aca="false">IF(OR(Calculator!$E$16&lt;&gt;"YES",Calculator!$B$29&lt;Calculator!$G$16),"—",ROUND((1+SQRT(((50*POWER(80,POWER(COS(PI()*MOD(Calculator!$B$29/Calculator!$F$16,1)),2))+MIN(500,MAX(30,100*EXP(-0.3*'VSWR Calculator'!$C$24)*(1+3*ABS(MOD('VSWR Calculator'!$C$23/Calculator!$F$16/2,1)-0.5))))/'VSWR Calculator'!$C$25)-$C73)^2+(1500*ABS(SIN(2*PI()*MOD(Calculator!$B$29/Calculator!$F$16,1)))*IF(MOD(Calculator!$B$29/Calculator!$F$16,1)&lt;0.5,-1,1))^2)/SQRT(((50*POWER(80,POWER(COS(PI()*MOD(Calculator!$B$29/Calculator!$F$16,1)),2))+MIN(500,MAX(30,100*EXP(-0.3*'VSWR Calculator'!$C$24)*(1+3*ABS(MOD('VSWR Calculator'!$C$23/Calculator!$F$16/2,1)-0.5))))/'VSWR Calculator'!$C$25)+$C73)^2+(1500*ABS(SIN(2*PI()*MOD(Calculator!$B$29/Calculator!$F$16,1)))*IF(MOD(Calculator!$B$29/Calculator!$F$16,1)&lt;0.5,-1,1))^2))/(1-SQRT(((50*POWER(80,POWER(COS(PI()*MOD(Calculator!$B$29/Calculator!$F$16,1)),2))+MIN(500,MAX(30,100*EXP(-0.3*'VSWR Calculator'!$C$24)*(1+3*ABS(MOD('VSWR Calculator'!$C$23/Calculator!$F$16/2,1)-0.5))))/'VSWR Calculator'!$C$25)-$C73)^2+(1500*ABS(SIN(2*PI()*MOD(Calculator!$B$29/Calculator!$F$16,1)))*IF(MOD(Calculator!$B$29/Calculator!$F$16,1)&lt;0.5,-1,1))^2)/SQRT(((50*POWER(80,POWER(COS(PI()*MOD(Calculator!$B$29/Calculator!$F$16,1)),2))+MIN(500,MAX(30,100*EXP(-0.3*'VSWR Calculator'!$C$24)*(1+3*ABS(MOD('VSWR Calculator'!$C$23/Calculator!$F$16/2,1)-0.5))))/'VSWR Calculator'!$C$25)+$C73)^2+(1500*ABS(SIN(2*PI()*MOD(Calculator!$B$29/Calculator!$F$16,1)))*IF(MOD(Calculator!$B$29/Calculator!$F$16,1)&lt;0.5,-1,1))^2)),2))</f>
        <v>—</v>
      </c>
      <c r="BR73" s="253" t="n">
        <f aca="false">IF(OR(Calculator!$E$17&lt;&gt;"YES",Calculator!$B$29&lt;Calculator!$G$17),"—",ROUND((1+SQRT(((50*POWER(80,POWER(COS(PI()*MOD(Calculator!$B$29/Calculator!$F$17,1)),2))+MIN(500,MAX(30,100*EXP(-0.3*'VSWR Calculator'!$C$24)*(1+3*ABS(MOD('VSWR Calculator'!$C$23/Calculator!$F$17/2,1)-0.5))))/'VSWR Calculator'!$C$25)-$C73)^2+(1500*ABS(SIN(2*PI()*MOD(Calculator!$B$29/Calculator!$F$17,1)))*IF(MOD(Calculator!$B$29/Calculator!$F$17,1)&lt;0.5,-1,1))^2)/SQRT(((50*POWER(80,POWER(COS(PI()*MOD(Calculator!$B$29/Calculator!$F$17,1)),2))+MIN(500,MAX(30,100*EXP(-0.3*'VSWR Calculator'!$C$24)*(1+3*ABS(MOD('VSWR Calculator'!$C$23/Calculator!$F$17/2,1)-0.5))))/'VSWR Calculator'!$C$25)+$C73)^2+(1500*ABS(SIN(2*PI()*MOD(Calculator!$B$29/Calculator!$F$17,1)))*IF(MOD(Calculator!$B$29/Calculator!$F$17,1)&lt;0.5,-1,1))^2))/(1-SQRT(((50*POWER(80,POWER(COS(PI()*MOD(Calculator!$B$29/Calculator!$F$17,1)),2))+MIN(500,MAX(30,100*EXP(-0.3*'VSWR Calculator'!$C$24)*(1+3*ABS(MOD('VSWR Calculator'!$C$23/Calculator!$F$17/2,1)-0.5))))/'VSWR Calculator'!$C$25)-$C73)^2+(1500*ABS(SIN(2*PI()*MOD(Calculator!$B$29/Calculator!$F$17,1)))*IF(MOD(Calculator!$B$29/Calculator!$F$17,1)&lt;0.5,-1,1))^2)/SQRT(((50*POWER(80,POWER(COS(PI()*MOD(Calculator!$B$29/Calculator!$F$17,1)),2))+MIN(500,MAX(30,100*EXP(-0.3*'VSWR Calculator'!$C$24)*(1+3*ABS(MOD('VSWR Calculator'!$C$23/Calculator!$F$17/2,1)-0.5))))/'VSWR Calculator'!$C$25)+$C73)^2+(1500*ABS(SIN(2*PI()*MOD(Calculator!$B$29/Calculator!$F$17,1)))*IF(MOD(Calculator!$B$29/Calculator!$F$17,1)&lt;0.5,-1,1))^2)),2))</f>
        <v>14.46</v>
      </c>
      <c r="BS73" s="253" t="str">
        <f aca="false">IF(OR(Calculator!$E$18&lt;&gt;"YES",Calculator!$B$29&lt;Calculator!$G$18),"—",ROUND((1+SQRT(((50*POWER(80,POWER(COS(PI()*MOD(Calculator!$B$29/Calculator!$F$18,1)),2))+MIN(500,MAX(30,100*EXP(-0.3*'VSWR Calculator'!$C$24)*(1+3*ABS(MOD('VSWR Calculator'!$C$23/Calculator!$F$18/2,1)-0.5))))/'VSWR Calculator'!$C$25)-$C73)^2+(1500*ABS(SIN(2*PI()*MOD(Calculator!$B$29/Calculator!$F$18,1)))*IF(MOD(Calculator!$B$29/Calculator!$F$18,1)&lt;0.5,-1,1))^2)/SQRT(((50*POWER(80,POWER(COS(PI()*MOD(Calculator!$B$29/Calculator!$F$18,1)),2))+MIN(500,MAX(30,100*EXP(-0.3*'VSWR Calculator'!$C$24)*(1+3*ABS(MOD('VSWR Calculator'!$C$23/Calculator!$F$18/2,1)-0.5))))/'VSWR Calculator'!$C$25)+$C73)^2+(1500*ABS(SIN(2*PI()*MOD(Calculator!$B$29/Calculator!$F$18,1)))*IF(MOD(Calculator!$B$29/Calculator!$F$18,1)&lt;0.5,-1,1))^2))/(1-SQRT(((50*POWER(80,POWER(COS(PI()*MOD(Calculator!$B$29/Calculator!$F$18,1)),2))+MIN(500,MAX(30,100*EXP(-0.3*'VSWR Calculator'!$C$24)*(1+3*ABS(MOD('VSWR Calculator'!$C$23/Calculator!$F$18/2,1)-0.5))))/'VSWR Calculator'!$C$25)-$C73)^2+(1500*ABS(SIN(2*PI()*MOD(Calculator!$B$29/Calculator!$F$18,1)))*IF(MOD(Calculator!$B$29/Calculator!$F$18,1)&lt;0.5,-1,1))^2)/SQRT(((50*POWER(80,POWER(COS(PI()*MOD(Calculator!$B$29/Calculator!$F$18,1)),2))+MIN(500,MAX(30,100*EXP(-0.3*'VSWR Calculator'!$C$24)*(1+3*ABS(MOD('VSWR Calculator'!$C$23/Calculator!$F$18/2,1)-0.5))))/'VSWR Calculator'!$C$25)+$C73)^2+(1500*ABS(SIN(2*PI()*MOD(Calculator!$B$29/Calculator!$F$18,1)))*IF(MOD(Calculator!$B$29/Calculator!$F$18,1)&lt;0.5,-1,1))^2)),2))</f>
        <v>—</v>
      </c>
      <c r="BT73" s="253" t="str">
        <f aca="false">IF(OR(Calculator!$E$19&lt;&gt;"YES",Calculator!$B$29&lt;Calculator!$G$19),"—",ROUND((1+SQRT(((50*POWER(80,POWER(COS(PI()*MOD(Calculator!$B$29/Calculator!$F$19,1)),2))+MIN(500,MAX(30,100*EXP(-0.3*'VSWR Calculator'!$C$24)*(1+3*ABS(MOD('VSWR Calculator'!$C$23/Calculator!$F$19/2,1)-0.5))))/'VSWR Calculator'!$C$25)-$C73)^2+(1500*ABS(SIN(2*PI()*MOD(Calculator!$B$29/Calculator!$F$19,1)))*IF(MOD(Calculator!$B$29/Calculator!$F$19,1)&lt;0.5,-1,1))^2)/SQRT(((50*POWER(80,POWER(COS(PI()*MOD(Calculator!$B$29/Calculator!$F$19,1)),2))+MIN(500,MAX(30,100*EXP(-0.3*'VSWR Calculator'!$C$24)*(1+3*ABS(MOD('VSWR Calculator'!$C$23/Calculator!$F$19/2,1)-0.5))))/'VSWR Calculator'!$C$25)+$C73)^2+(1500*ABS(SIN(2*PI()*MOD(Calculator!$B$29/Calculator!$F$19,1)))*IF(MOD(Calculator!$B$29/Calculator!$F$19,1)&lt;0.5,-1,1))^2))/(1-SQRT(((50*POWER(80,POWER(COS(PI()*MOD(Calculator!$B$29/Calculator!$F$19,1)),2))+MIN(500,MAX(30,100*EXP(-0.3*'VSWR Calculator'!$C$24)*(1+3*ABS(MOD('VSWR Calculator'!$C$23/Calculator!$F$19/2,1)-0.5))))/'VSWR Calculator'!$C$25)-$C73)^2+(1500*ABS(SIN(2*PI()*MOD(Calculator!$B$29/Calculator!$F$19,1)))*IF(MOD(Calculator!$B$29/Calculator!$F$19,1)&lt;0.5,-1,1))^2)/SQRT(((50*POWER(80,POWER(COS(PI()*MOD(Calculator!$B$29/Calculator!$F$19,1)),2))+MIN(500,MAX(30,100*EXP(-0.3*'VSWR Calculator'!$C$24)*(1+3*ABS(MOD('VSWR Calculator'!$C$23/Calculator!$F$19/2,1)-0.5))))/'VSWR Calculator'!$C$25)+$C73)^2+(1500*ABS(SIN(2*PI()*MOD(Calculator!$B$29/Calculator!$F$19,1)))*IF(MOD(Calculator!$B$29/Calculator!$F$19,1)&lt;0.5,-1,1))^2)),2))</f>
        <v>—</v>
      </c>
      <c r="BU73" s="253" t="str">
        <f aca="false">IF(OR(Calculator!$E$20&lt;&gt;"YES",Calculator!$B$29&lt;Calculator!$G$20),"—",ROUND((1+SQRT(((50*POWER(80,POWER(COS(PI()*MOD(Calculator!$B$29/Calculator!$F$20,1)),2))+MIN(500,MAX(30,100*EXP(-0.3*'VSWR Calculator'!$C$24)*(1+3*ABS(MOD('VSWR Calculator'!$C$23/Calculator!$F$20/2,1)-0.5))))/'VSWR Calculator'!$C$25)-$C73)^2+(1500*ABS(SIN(2*PI()*MOD(Calculator!$B$29/Calculator!$F$20,1)))*IF(MOD(Calculator!$B$29/Calculator!$F$20,1)&lt;0.5,-1,1))^2)/SQRT(((50*POWER(80,POWER(COS(PI()*MOD(Calculator!$B$29/Calculator!$F$20,1)),2))+MIN(500,MAX(30,100*EXP(-0.3*'VSWR Calculator'!$C$24)*(1+3*ABS(MOD('VSWR Calculator'!$C$23/Calculator!$F$20/2,1)-0.5))))/'VSWR Calculator'!$C$25)+$C73)^2+(1500*ABS(SIN(2*PI()*MOD(Calculator!$B$29/Calculator!$F$20,1)))*IF(MOD(Calculator!$B$29/Calculator!$F$20,1)&lt;0.5,-1,1))^2))/(1-SQRT(((50*POWER(80,POWER(COS(PI()*MOD(Calculator!$B$29/Calculator!$F$20,1)),2))+MIN(500,MAX(30,100*EXP(-0.3*'VSWR Calculator'!$C$24)*(1+3*ABS(MOD('VSWR Calculator'!$C$23/Calculator!$F$20/2,1)-0.5))))/'VSWR Calculator'!$C$25)-$C73)^2+(1500*ABS(SIN(2*PI()*MOD(Calculator!$B$29/Calculator!$F$20,1)))*IF(MOD(Calculator!$B$29/Calculator!$F$20,1)&lt;0.5,-1,1))^2)/SQRT(((50*POWER(80,POWER(COS(PI()*MOD(Calculator!$B$29/Calculator!$F$20,1)),2))+MIN(500,MAX(30,100*EXP(-0.3*'VSWR Calculator'!$C$24)*(1+3*ABS(MOD('VSWR Calculator'!$C$23/Calculator!$F$20/2,1)-0.5))))/'VSWR Calculator'!$C$25)+$C73)^2+(1500*ABS(SIN(2*PI()*MOD(Calculator!$B$29/Calculator!$F$20,1)))*IF(MOD(Calculator!$B$29/Calculator!$F$20,1)&lt;0.5,-1,1))^2)),2))</f>
        <v>—</v>
      </c>
      <c r="BV73" s="253" t="str">
        <f aca="false">IF(OR(Calculator!$E$21&lt;&gt;"YES",Calculator!$B$29&lt;Calculator!$G$21),"—",ROUND((1+SQRT(((50*POWER(80,POWER(COS(PI()*MOD(Calculator!$B$29/Calculator!$F$21,1)),2))+MIN(500,MAX(30,100*EXP(-0.3*'VSWR Calculator'!$C$24)*(1+3*ABS(MOD('VSWR Calculator'!$C$23/Calculator!$F$21/2,1)-0.5))))/'VSWR Calculator'!$C$25)-$C73)^2+(1500*ABS(SIN(2*PI()*MOD(Calculator!$B$29/Calculator!$F$21,1)))*IF(MOD(Calculator!$B$29/Calculator!$F$21,1)&lt;0.5,-1,1))^2)/SQRT(((50*POWER(80,POWER(COS(PI()*MOD(Calculator!$B$29/Calculator!$F$21,1)),2))+MIN(500,MAX(30,100*EXP(-0.3*'VSWR Calculator'!$C$24)*(1+3*ABS(MOD('VSWR Calculator'!$C$23/Calculator!$F$21/2,1)-0.5))))/'VSWR Calculator'!$C$25)+$C73)^2+(1500*ABS(SIN(2*PI()*MOD(Calculator!$B$29/Calculator!$F$21,1)))*IF(MOD(Calculator!$B$29/Calculator!$F$21,1)&lt;0.5,-1,1))^2))/(1-SQRT(((50*POWER(80,POWER(COS(PI()*MOD(Calculator!$B$29/Calculator!$F$21,1)),2))+MIN(500,MAX(30,100*EXP(-0.3*'VSWR Calculator'!$C$24)*(1+3*ABS(MOD('VSWR Calculator'!$C$23/Calculator!$F$21/2,1)-0.5))))/'VSWR Calculator'!$C$25)-$C73)^2+(1500*ABS(SIN(2*PI()*MOD(Calculator!$B$29/Calculator!$F$21,1)))*IF(MOD(Calculator!$B$29/Calculator!$F$21,1)&lt;0.5,-1,1))^2)/SQRT(((50*POWER(80,POWER(COS(PI()*MOD(Calculator!$B$29/Calculator!$F$21,1)),2))+MIN(500,MAX(30,100*EXP(-0.3*'VSWR Calculator'!$C$24)*(1+3*ABS(MOD('VSWR Calculator'!$C$23/Calculator!$F$21/2,1)-0.5))))/'VSWR Calculator'!$C$25)+$C73)^2+(1500*ABS(SIN(2*PI()*MOD(Calculator!$B$29/Calculator!$F$21,1)))*IF(MOD(Calculator!$B$29/Calculator!$F$21,1)&lt;0.5,-1,1))^2)),2))</f>
        <v>—</v>
      </c>
      <c r="BW73" s="253" t="str">
        <f aca="false">IF(OR(Calculator!$E$22&lt;&gt;"YES",Calculator!$B$29&lt;Calculator!$G$22),"—",ROUND((1+SQRT(((50*POWER(80,POWER(COS(PI()*MOD(Calculator!$B$29/Calculator!$F$22,1)),2))+MIN(500,MAX(30,100*EXP(-0.3*'VSWR Calculator'!$C$24)*(1+3*ABS(MOD('VSWR Calculator'!$C$23/Calculator!$F$22/2,1)-0.5))))/'VSWR Calculator'!$C$25)-$C73)^2+(1500*ABS(SIN(2*PI()*MOD(Calculator!$B$29/Calculator!$F$22,1)))*IF(MOD(Calculator!$B$29/Calculator!$F$22,1)&lt;0.5,-1,1))^2)/SQRT(((50*POWER(80,POWER(COS(PI()*MOD(Calculator!$B$29/Calculator!$F$22,1)),2))+MIN(500,MAX(30,100*EXP(-0.3*'VSWR Calculator'!$C$24)*(1+3*ABS(MOD('VSWR Calculator'!$C$23/Calculator!$F$22/2,1)-0.5))))/'VSWR Calculator'!$C$25)+$C73)^2+(1500*ABS(SIN(2*PI()*MOD(Calculator!$B$29/Calculator!$F$22,1)))*IF(MOD(Calculator!$B$29/Calculator!$F$22,1)&lt;0.5,-1,1))^2))/(1-SQRT(((50*POWER(80,POWER(COS(PI()*MOD(Calculator!$B$29/Calculator!$F$22,1)),2))+MIN(500,MAX(30,100*EXP(-0.3*'VSWR Calculator'!$C$24)*(1+3*ABS(MOD('VSWR Calculator'!$C$23/Calculator!$F$22/2,1)-0.5))))/'VSWR Calculator'!$C$25)-$C73)^2+(1500*ABS(SIN(2*PI()*MOD(Calculator!$B$29/Calculator!$F$22,1)))*IF(MOD(Calculator!$B$29/Calculator!$F$22,1)&lt;0.5,-1,1))^2)/SQRT(((50*POWER(80,POWER(COS(PI()*MOD(Calculator!$B$29/Calculator!$F$22,1)),2))+MIN(500,MAX(30,100*EXP(-0.3*'VSWR Calculator'!$C$24)*(1+3*ABS(MOD('VSWR Calculator'!$C$23/Calculator!$F$22/2,1)-0.5))))/'VSWR Calculator'!$C$25)+$C73)^2+(1500*ABS(SIN(2*PI()*MOD(Calculator!$B$29/Calculator!$F$22,1)))*IF(MOD(Calculator!$B$29/Calculator!$F$22,1)&lt;0.5,-1,1))^2)),2))</f>
        <v>—</v>
      </c>
      <c r="BX73" s="253" t="n">
        <f aca="false">IFERROR(ROUND((IF(ISNUMBER(BM73),BM73,0)+IF(ISNUMBER(BN73),BN73,0)+IF(ISNUMBER(BO73),BO73,0)+IF(ISNUMBER(BP73),BP73,0)+IF(ISNUMBER(BQ73),BQ73,0)+IF(ISNUMBER(BR73),BR73,0)+IF(ISNUMBER(BS73),BS73,0)+IF(ISNUMBER(BT73),BT73,0)+IF(ISNUMBER(BU73),BU73,0)+IF(ISNUMBER(BV73),BV73,0)+IF(ISNUMBER(BW73),BW73,0))/(IF(ISNUMBER(BM73),1,0)+IF(ISNUMBER(BN73),1,0)+IF(ISNUMBER(BO73),1,0)+IF(ISNUMBER(BP73),1,0)+IF(ISNUMBER(BQ73),1,0)+IF(ISNUMBER(BR73),1,0)+IF(ISNUMBER(BS73),1,0)+IF(ISNUMBER(BT73),1,0)+IF(ISNUMBER(BU73),1,0)+IF(ISNUMBER(BV73),1,0)+IF(ISNUMBER(BW73),1,0)),4),"")</f>
        <v>14.675</v>
      </c>
      <c r="BY73" s="253" t="str">
        <f aca="false">IF(OR(Calculator!$E$12&lt;&gt;"YES",Calculator!$B$30&lt;Calculator!$G$12),"—",ROUND((1+SQRT(((50*POWER(80,POWER(COS(PI()*MOD(Calculator!$B$30/Calculator!$F$12,1)),2))+MIN(500,MAX(30,100*EXP(-0.3*'VSWR Calculator'!$C$24)*(1+3*ABS(MOD('VSWR Calculator'!$C$23/Calculator!$F$12/2,1)-0.5))))/'VSWR Calculator'!$C$25)-$C73)^2+(1500*ABS(SIN(2*PI()*MOD(Calculator!$B$30/Calculator!$F$12,1)))*IF(MOD(Calculator!$B$30/Calculator!$F$12,1)&lt;0.5,-1,1))^2)/SQRT(((50*POWER(80,POWER(COS(PI()*MOD(Calculator!$B$30/Calculator!$F$12,1)),2))+MIN(500,MAX(30,100*EXP(-0.3*'VSWR Calculator'!$C$24)*(1+3*ABS(MOD('VSWR Calculator'!$C$23/Calculator!$F$12/2,1)-0.5))))/'VSWR Calculator'!$C$25)+$C73)^2+(1500*ABS(SIN(2*PI()*MOD(Calculator!$B$30/Calculator!$F$12,1)))*IF(MOD(Calculator!$B$30/Calculator!$F$12,1)&lt;0.5,-1,1))^2))/(1-SQRT(((50*POWER(80,POWER(COS(PI()*MOD(Calculator!$B$30/Calculator!$F$12,1)),2))+MIN(500,MAX(30,100*EXP(-0.3*'VSWR Calculator'!$C$24)*(1+3*ABS(MOD('VSWR Calculator'!$C$23/Calculator!$F$12/2,1)-0.5))))/'VSWR Calculator'!$C$25)-$C73)^2+(1500*ABS(SIN(2*PI()*MOD(Calculator!$B$30/Calculator!$F$12,1)))*IF(MOD(Calculator!$B$30/Calculator!$F$12,1)&lt;0.5,-1,1))^2)/SQRT(((50*POWER(80,POWER(COS(PI()*MOD(Calculator!$B$30/Calculator!$F$12,1)),2))+MIN(500,MAX(30,100*EXP(-0.3*'VSWR Calculator'!$C$24)*(1+3*ABS(MOD('VSWR Calculator'!$C$23/Calculator!$F$12/2,1)-0.5))))/'VSWR Calculator'!$C$25)+$C73)^2+(1500*ABS(SIN(2*PI()*MOD(Calculator!$B$30/Calculator!$F$12,1)))*IF(MOD(Calculator!$B$30/Calculator!$F$12,1)&lt;0.5,-1,1))^2)),2))</f>
        <v>—</v>
      </c>
      <c r="BZ73" s="253" t="str">
        <f aca="false">IF(OR(Calculator!$E$13&lt;&gt;"YES",Calculator!$B$30&lt;Calculator!$G$13),"—",ROUND((1+SQRT(((50*POWER(80,POWER(COS(PI()*MOD(Calculator!$B$30/Calculator!$F$13,1)),2))+MIN(500,MAX(30,100*EXP(-0.3*'VSWR Calculator'!$C$24)*(1+3*ABS(MOD('VSWR Calculator'!$C$23/Calculator!$F$13/2,1)-0.5))))/'VSWR Calculator'!$C$25)-$C73)^2+(1500*ABS(SIN(2*PI()*MOD(Calculator!$B$30/Calculator!$F$13,1)))*IF(MOD(Calculator!$B$30/Calculator!$F$13,1)&lt;0.5,-1,1))^2)/SQRT(((50*POWER(80,POWER(COS(PI()*MOD(Calculator!$B$30/Calculator!$F$13,1)),2))+MIN(500,MAX(30,100*EXP(-0.3*'VSWR Calculator'!$C$24)*(1+3*ABS(MOD('VSWR Calculator'!$C$23/Calculator!$F$13/2,1)-0.5))))/'VSWR Calculator'!$C$25)+$C73)^2+(1500*ABS(SIN(2*PI()*MOD(Calculator!$B$30/Calculator!$F$13,1)))*IF(MOD(Calculator!$B$30/Calculator!$F$13,1)&lt;0.5,-1,1))^2))/(1-SQRT(((50*POWER(80,POWER(COS(PI()*MOD(Calculator!$B$30/Calculator!$F$13,1)),2))+MIN(500,MAX(30,100*EXP(-0.3*'VSWR Calculator'!$C$24)*(1+3*ABS(MOD('VSWR Calculator'!$C$23/Calculator!$F$13/2,1)-0.5))))/'VSWR Calculator'!$C$25)-$C73)^2+(1500*ABS(SIN(2*PI()*MOD(Calculator!$B$30/Calculator!$F$13,1)))*IF(MOD(Calculator!$B$30/Calculator!$F$13,1)&lt;0.5,-1,1))^2)/SQRT(((50*POWER(80,POWER(COS(PI()*MOD(Calculator!$B$30/Calculator!$F$13,1)),2))+MIN(500,MAX(30,100*EXP(-0.3*'VSWR Calculator'!$C$24)*(1+3*ABS(MOD('VSWR Calculator'!$C$23/Calculator!$F$13/2,1)-0.5))))/'VSWR Calculator'!$C$25)+$C73)^2+(1500*ABS(SIN(2*PI()*MOD(Calculator!$B$30/Calculator!$F$13,1)))*IF(MOD(Calculator!$B$30/Calculator!$F$13,1)&lt;0.5,-1,1))^2)),2))</f>
        <v>—</v>
      </c>
      <c r="CA73" s="253" t="str">
        <f aca="false">IF(OR(Calculator!$E$14&lt;&gt;"YES",Calculator!$B$30&lt;Calculator!$G$14),"—",ROUND((1+SQRT(((50*POWER(80,POWER(COS(PI()*MOD(Calculator!$B$30/Calculator!$F$14,1)),2))+MIN(500,MAX(30,100*EXP(-0.3*'VSWR Calculator'!$C$24)*(1+3*ABS(MOD('VSWR Calculator'!$C$23/Calculator!$F$14/2,1)-0.5))))/'VSWR Calculator'!$C$25)-$C73)^2+(1500*ABS(SIN(2*PI()*MOD(Calculator!$B$30/Calculator!$F$14,1)))*IF(MOD(Calculator!$B$30/Calculator!$F$14,1)&lt;0.5,-1,1))^2)/SQRT(((50*POWER(80,POWER(COS(PI()*MOD(Calculator!$B$30/Calculator!$F$14,1)),2))+MIN(500,MAX(30,100*EXP(-0.3*'VSWR Calculator'!$C$24)*(1+3*ABS(MOD('VSWR Calculator'!$C$23/Calculator!$F$14/2,1)-0.5))))/'VSWR Calculator'!$C$25)+$C73)^2+(1500*ABS(SIN(2*PI()*MOD(Calculator!$B$30/Calculator!$F$14,1)))*IF(MOD(Calculator!$B$30/Calculator!$F$14,1)&lt;0.5,-1,1))^2))/(1-SQRT(((50*POWER(80,POWER(COS(PI()*MOD(Calculator!$B$30/Calculator!$F$14,1)),2))+MIN(500,MAX(30,100*EXP(-0.3*'VSWR Calculator'!$C$24)*(1+3*ABS(MOD('VSWR Calculator'!$C$23/Calculator!$F$14/2,1)-0.5))))/'VSWR Calculator'!$C$25)-$C73)^2+(1500*ABS(SIN(2*PI()*MOD(Calculator!$B$30/Calculator!$F$14,1)))*IF(MOD(Calculator!$B$30/Calculator!$F$14,1)&lt;0.5,-1,1))^2)/SQRT(((50*POWER(80,POWER(COS(PI()*MOD(Calculator!$B$30/Calculator!$F$14,1)),2))+MIN(500,MAX(30,100*EXP(-0.3*'VSWR Calculator'!$C$24)*(1+3*ABS(MOD('VSWR Calculator'!$C$23/Calculator!$F$14/2,1)-0.5))))/'VSWR Calculator'!$C$25)+$C73)^2+(1500*ABS(SIN(2*PI()*MOD(Calculator!$B$30/Calculator!$F$14,1)))*IF(MOD(Calculator!$B$30/Calculator!$F$14,1)&lt;0.5,-1,1))^2)),2))</f>
        <v>—</v>
      </c>
      <c r="CB73" s="253" t="n">
        <f aca="false">IF(OR(Calculator!$E$15&lt;&gt;"YES",Calculator!$B$30&lt;Calculator!$G$15),"—",ROUND((1+SQRT(((50*POWER(80,POWER(COS(PI()*MOD(Calculator!$B$30/Calculator!$F$15,1)),2))+MIN(500,MAX(30,100*EXP(-0.3*'VSWR Calculator'!$C$24)*(1+3*ABS(MOD('VSWR Calculator'!$C$23/Calculator!$F$15/2,1)-0.5))))/'VSWR Calculator'!$C$25)-$C73)^2+(1500*ABS(SIN(2*PI()*MOD(Calculator!$B$30/Calculator!$F$15,1)))*IF(MOD(Calculator!$B$30/Calculator!$F$15,1)&lt;0.5,-1,1))^2)/SQRT(((50*POWER(80,POWER(COS(PI()*MOD(Calculator!$B$30/Calculator!$F$15,1)),2))+MIN(500,MAX(30,100*EXP(-0.3*'VSWR Calculator'!$C$24)*(1+3*ABS(MOD('VSWR Calculator'!$C$23/Calculator!$F$15/2,1)-0.5))))/'VSWR Calculator'!$C$25)+$C73)^2+(1500*ABS(SIN(2*PI()*MOD(Calculator!$B$30/Calculator!$F$15,1)))*IF(MOD(Calculator!$B$30/Calculator!$F$15,1)&lt;0.5,-1,1))^2))/(1-SQRT(((50*POWER(80,POWER(COS(PI()*MOD(Calculator!$B$30/Calculator!$F$15,1)),2))+MIN(500,MAX(30,100*EXP(-0.3*'VSWR Calculator'!$C$24)*(1+3*ABS(MOD('VSWR Calculator'!$C$23/Calculator!$F$15/2,1)-0.5))))/'VSWR Calculator'!$C$25)-$C73)^2+(1500*ABS(SIN(2*PI()*MOD(Calculator!$B$30/Calculator!$F$15,1)))*IF(MOD(Calculator!$B$30/Calculator!$F$15,1)&lt;0.5,-1,1))^2)/SQRT(((50*POWER(80,POWER(COS(PI()*MOD(Calculator!$B$30/Calculator!$F$15,1)),2))+MIN(500,MAX(30,100*EXP(-0.3*'VSWR Calculator'!$C$24)*(1+3*ABS(MOD('VSWR Calculator'!$C$23/Calculator!$F$15/2,1)-0.5))))/'VSWR Calculator'!$C$25)+$C73)^2+(1500*ABS(SIN(2*PI()*MOD(Calculator!$B$30/Calculator!$F$15,1)))*IF(MOD(Calculator!$B$30/Calculator!$F$15,1)&lt;0.5,-1,1))^2)),2))</f>
        <v>14.34</v>
      </c>
      <c r="CC73" s="253" t="str">
        <f aca="false">IF(OR(Calculator!$E$16&lt;&gt;"YES",Calculator!$B$30&lt;Calculator!$G$16),"—",ROUND((1+SQRT(((50*POWER(80,POWER(COS(PI()*MOD(Calculator!$B$30/Calculator!$F$16,1)),2))+MIN(500,MAX(30,100*EXP(-0.3*'VSWR Calculator'!$C$24)*(1+3*ABS(MOD('VSWR Calculator'!$C$23/Calculator!$F$16/2,1)-0.5))))/'VSWR Calculator'!$C$25)-$C73)^2+(1500*ABS(SIN(2*PI()*MOD(Calculator!$B$30/Calculator!$F$16,1)))*IF(MOD(Calculator!$B$30/Calculator!$F$16,1)&lt;0.5,-1,1))^2)/SQRT(((50*POWER(80,POWER(COS(PI()*MOD(Calculator!$B$30/Calculator!$F$16,1)),2))+MIN(500,MAX(30,100*EXP(-0.3*'VSWR Calculator'!$C$24)*(1+3*ABS(MOD('VSWR Calculator'!$C$23/Calculator!$F$16/2,1)-0.5))))/'VSWR Calculator'!$C$25)+$C73)^2+(1500*ABS(SIN(2*PI()*MOD(Calculator!$B$30/Calculator!$F$16,1)))*IF(MOD(Calculator!$B$30/Calculator!$F$16,1)&lt;0.5,-1,1))^2))/(1-SQRT(((50*POWER(80,POWER(COS(PI()*MOD(Calculator!$B$30/Calculator!$F$16,1)),2))+MIN(500,MAX(30,100*EXP(-0.3*'VSWR Calculator'!$C$24)*(1+3*ABS(MOD('VSWR Calculator'!$C$23/Calculator!$F$16/2,1)-0.5))))/'VSWR Calculator'!$C$25)-$C73)^2+(1500*ABS(SIN(2*PI()*MOD(Calculator!$B$30/Calculator!$F$16,1)))*IF(MOD(Calculator!$B$30/Calculator!$F$16,1)&lt;0.5,-1,1))^2)/SQRT(((50*POWER(80,POWER(COS(PI()*MOD(Calculator!$B$30/Calculator!$F$16,1)),2))+MIN(500,MAX(30,100*EXP(-0.3*'VSWR Calculator'!$C$24)*(1+3*ABS(MOD('VSWR Calculator'!$C$23/Calculator!$F$16/2,1)-0.5))))/'VSWR Calculator'!$C$25)+$C73)^2+(1500*ABS(SIN(2*PI()*MOD(Calculator!$B$30/Calculator!$F$16,1)))*IF(MOD(Calculator!$B$30/Calculator!$F$16,1)&lt;0.5,-1,1))^2)),2))</f>
        <v>—</v>
      </c>
      <c r="CD73" s="253" t="n">
        <f aca="false">IF(OR(Calculator!$E$17&lt;&gt;"YES",Calculator!$B$30&lt;Calculator!$G$17),"—",ROUND((1+SQRT(((50*POWER(80,POWER(COS(PI()*MOD(Calculator!$B$30/Calculator!$F$17,1)),2))+MIN(500,MAX(30,100*EXP(-0.3*'VSWR Calculator'!$C$24)*(1+3*ABS(MOD('VSWR Calculator'!$C$23/Calculator!$F$17/2,1)-0.5))))/'VSWR Calculator'!$C$25)-$C73)^2+(1500*ABS(SIN(2*PI()*MOD(Calculator!$B$30/Calculator!$F$17,1)))*IF(MOD(Calculator!$B$30/Calculator!$F$17,1)&lt;0.5,-1,1))^2)/SQRT(((50*POWER(80,POWER(COS(PI()*MOD(Calculator!$B$30/Calculator!$F$17,1)),2))+MIN(500,MAX(30,100*EXP(-0.3*'VSWR Calculator'!$C$24)*(1+3*ABS(MOD('VSWR Calculator'!$C$23/Calculator!$F$17/2,1)-0.5))))/'VSWR Calculator'!$C$25)+$C73)^2+(1500*ABS(SIN(2*PI()*MOD(Calculator!$B$30/Calculator!$F$17,1)))*IF(MOD(Calculator!$B$30/Calculator!$F$17,1)&lt;0.5,-1,1))^2))/(1-SQRT(((50*POWER(80,POWER(COS(PI()*MOD(Calculator!$B$30/Calculator!$F$17,1)),2))+MIN(500,MAX(30,100*EXP(-0.3*'VSWR Calculator'!$C$24)*(1+3*ABS(MOD('VSWR Calculator'!$C$23/Calculator!$F$17/2,1)-0.5))))/'VSWR Calculator'!$C$25)-$C73)^2+(1500*ABS(SIN(2*PI()*MOD(Calculator!$B$30/Calculator!$F$17,1)))*IF(MOD(Calculator!$B$30/Calculator!$F$17,1)&lt;0.5,-1,1))^2)/SQRT(((50*POWER(80,POWER(COS(PI()*MOD(Calculator!$B$30/Calculator!$F$17,1)),2))+MIN(500,MAX(30,100*EXP(-0.3*'VSWR Calculator'!$C$24)*(1+3*ABS(MOD('VSWR Calculator'!$C$23/Calculator!$F$17/2,1)-0.5))))/'VSWR Calculator'!$C$25)+$C73)^2+(1500*ABS(SIN(2*PI()*MOD(Calculator!$B$30/Calculator!$F$17,1)))*IF(MOD(Calculator!$B$30/Calculator!$F$17,1)&lt;0.5,-1,1))^2)),2))</f>
        <v>15.66</v>
      </c>
      <c r="CE73" s="253" t="str">
        <f aca="false">IF(OR(Calculator!$E$18&lt;&gt;"YES",Calculator!$B$30&lt;Calculator!$G$18),"—",ROUND((1+SQRT(((50*POWER(80,POWER(COS(PI()*MOD(Calculator!$B$30/Calculator!$F$18,1)),2))+MIN(500,MAX(30,100*EXP(-0.3*'VSWR Calculator'!$C$24)*(1+3*ABS(MOD('VSWR Calculator'!$C$23/Calculator!$F$18/2,1)-0.5))))/'VSWR Calculator'!$C$25)-$C73)^2+(1500*ABS(SIN(2*PI()*MOD(Calculator!$B$30/Calculator!$F$18,1)))*IF(MOD(Calculator!$B$30/Calculator!$F$18,1)&lt;0.5,-1,1))^2)/SQRT(((50*POWER(80,POWER(COS(PI()*MOD(Calculator!$B$30/Calculator!$F$18,1)),2))+MIN(500,MAX(30,100*EXP(-0.3*'VSWR Calculator'!$C$24)*(1+3*ABS(MOD('VSWR Calculator'!$C$23/Calculator!$F$18/2,1)-0.5))))/'VSWR Calculator'!$C$25)+$C73)^2+(1500*ABS(SIN(2*PI()*MOD(Calculator!$B$30/Calculator!$F$18,1)))*IF(MOD(Calculator!$B$30/Calculator!$F$18,1)&lt;0.5,-1,1))^2))/(1-SQRT(((50*POWER(80,POWER(COS(PI()*MOD(Calculator!$B$30/Calculator!$F$18,1)),2))+MIN(500,MAX(30,100*EXP(-0.3*'VSWR Calculator'!$C$24)*(1+3*ABS(MOD('VSWR Calculator'!$C$23/Calculator!$F$18/2,1)-0.5))))/'VSWR Calculator'!$C$25)-$C73)^2+(1500*ABS(SIN(2*PI()*MOD(Calculator!$B$30/Calculator!$F$18,1)))*IF(MOD(Calculator!$B$30/Calculator!$F$18,1)&lt;0.5,-1,1))^2)/SQRT(((50*POWER(80,POWER(COS(PI()*MOD(Calculator!$B$30/Calculator!$F$18,1)),2))+MIN(500,MAX(30,100*EXP(-0.3*'VSWR Calculator'!$C$24)*(1+3*ABS(MOD('VSWR Calculator'!$C$23/Calculator!$F$18/2,1)-0.5))))/'VSWR Calculator'!$C$25)+$C73)^2+(1500*ABS(SIN(2*PI()*MOD(Calculator!$B$30/Calculator!$F$18,1)))*IF(MOD(Calculator!$B$30/Calculator!$F$18,1)&lt;0.5,-1,1))^2)),2))</f>
        <v>—</v>
      </c>
      <c r="CF73" s="253" t="str">
        <f aca="false">IF(OR(Calculator!$E$19&lt;&gt;"YES",Calculator!$B$30&lt;Calculator!$G$19),"—",ROUND((1+SQRT(((50*POWER(80,POWER(COS(PI()*MOD(Calculator!$B$30/Calculator!$F$19,1)),2))+MIN(500,MAX(30,100*EXP(-0.3*'VSWR Calculator'!$C$24)*(1+3*ABS(MOD('VSWR Calculator'!$C$23/Calculator!$F$19/2,1)-0.5))))/'VSWR Calculator'!$C$25)-$C73)^2+(1500*ABS(SIN(2*PI()*MOD(Calculator!$B$30/Calculator!$F$19,1)))*IF(MOD(Calculator!$B$30/Calculator!$F$19,1)&lt;0.5,-1,1))^2)/SQRT(((50*POWER(80,POWER(COS(PI()*MOD(Calculator!$B$30/Calculator!$F$19,1)),2))+MIN(500,MAX(30,100*EXP(-0.3*'VSWR Calculator'!$C$24)*(1+3*ABS(MOD('VSWR Calculator'!$C$23/Calculator!$F$19/2,1)-0.5))))/'VSWR Calculator'!$C$25)+$C73)^2+(1500*ABS(SIN(2*PI()*MOD(Calculator!$B$30/Calculator!$F$19,1)))*IF(MOD(Calculator!$B$30/Calculator!$F$19,1)&lt;0.5,-1,1))^2))/(1-SQRT(((50*POWER(80,POWER(COS(PI()*MOD(Calculator!$B$30/Calculator!$F$19,1)),2))+MIN(500,MAX(30,100*EXP(-0.3*'VSWR Calculator'!$C$24)*(1+3*ABS(MOD('VSWR Calculator'!$C$23/Calculator!$F$19/2,1)-0.5))))/'VSWR Calculator'!$C$25)-$C73)^2+(1500*ABS(SIN(2*PI()*MOD(Calculator!$B$30/Calculator!$F$19,1)))*IF(MOD(Calculator!$B$30/Calculator!$F$19,1)&lt;0.5,-1,1))^2)/SQRT(((50*POWER(80,POWER(COS(PI()*MOD(Calculator!$B$30/Calculator!$F$19,1)),2))+MIN(500,MAX(30,100*EXP(-0.3*'VSWR Calculator'!$C$24)*(1+3*ABS(MOD('VSWR Calculator'!$C$23/Calculator!$F$19/2,1)-0.5))))/'VSWR Calculator'!$C$25)+$C73)^2+(1500*ABS(SIN(2*PI()*MOD(Calculator!$B$30/Calculator!$F$19,1)))*IF(MOD(Calculator!$B$30/Calculator!$F$19,1)&lt;0.5,-1,1))^2)),2))</f>
        <v>—</v>
      </c>
      <c r="CG73" s="253" t="str">
        <f aca="false">IF(OR(Calculator!$E$20&lt;&gt;"YES",Calculator!$B$30&lt;Calculator!$G$20),"—",ROUND((1+SQRT(((50*POWER(80,POWER(COS(PI()*MOD(Calculator!$B$30/Calculator!$F$20,1)),2))+MIN(500,MAX(30,100*EXP(-0.3*'VSWR Calculator'!$C$24)*(1+3*ABS(MOD('VSWR Calculator'!$C$23/Calculator!$F$20/2,1)-0.5))))/'VSWR Calculator'!$C$25)-$C73)^2+(1500*ABS(SIN(2*PI()*MOD(Calculator!$B$30/Calculator!$F$20,1)))*IF(MOD(Calculator!$B$30/Calculator!$F$20,1)&lt;0.5,-1,1))^2)/SQRT(((50*POWER(80,POWER(COS(PI()*MOD(Calculator!$B$30/Calculator!$F$20,1)),2))+MIN(500,MAX(30,100*EXP(-0.3*'VSWR Calculator'!$C$24)*(1+3*ABS(MOD('VSWR Calculator'!$C$23/Calculator!$F$20/2,1)-0.5))))/'VSWR Calculator'!$C$25)+$C73)^2+(1500*ABS(SIN(2*PI()*MOD(Calculator!$B$30/Calculator!$F$20,1)))*IF(MOD(Calculator!$B$30/Calculator!$F$20,1)&lt;0.5,-1,1))^2))/(1-SQRT(((50*POWER(80,POWER(COS(PI()*MOD(Calculator!$B$30/Calculator!$F$20,1)),2))+MIN(500,MAX(30,100*EXP(-0.3*'VSWR Calculator'!$C$24)*(1+3*ABS(MOD('VSWR Calculator'!$C$23/Calculator!$F$20/2,1)-0.5))))/'VSWR Calculator'!$C$25)-$C73)^2+(1500*ABS(SIN(2*PI()*MOD(Calculator!$B$30/Calculator!$F$20,1)))*IF(MOD(Calculator!$B$30/Calculator!$F$20,1)&lt;0.5,-1,1))^2)/SQRT(((50*POWER(80,POWER(COS(PI()*MOD(Calculator!$B$30/Calculator!$F$20,1)),2))+MIN(500,MAX(30,100*EXP(-0.3*'VSWR Calculator'!$C$24)*(1+3*ABS(MOD('VSWR Calculator'!$C$23/Calculator!$F$20/2,1)-0.5))))/'VSWR Calculator'!$C$25)+$C73)^2+(1500*ABS(SIN(2*PI()*MOD(Calculator!$B$30/Calculator!$F$20,1)))*IF(MOD(Calculator!$B$30/Calculator!$F$20,1)&lt;0.5,-1,1))^2)),2))</f>
        <v>—</v>
      </c>
      <c r="CH73" s="253" t="str">
        <f aca="false">IF(OR(Calculator!$E$21&lt;&gt;"YES",Calculator!$B$30&lt;Calculator!$G$21),"—",ROUND((1+SQRT(((50*POWER(80,POWER(COS(PI()*MOD(Calculator!$B$30/Calculator!$F$21,1)),2))+MIN(500,MAX(30,100*EXP(-0.3*'VSWR Calculator'!$C$24)*(1+3*ABS(MOD('VSWR Calculator'!$C$23/Calculator!$F$21/2,1)-0.5))))/'VSWR Calculator'!$C$25)-$C73)^2+(1500*ABS(SIN(2*PI()*MOD(Calculator!$B$30/Calculator!$F$21,1)))*IF(MOD(Calculator!$B$30/Calculator!$F$21,1)&lt;0.5,-1,1))^2)/SQRT(((50*POWER(80,POWER(COS(PI()*MOD(Calculator!$B$30/Calculator!$F$21,1)),2))+MIN(500,MAX(30,100*EXP(-0.3*'VSWR Calculator'!$C$24)*(1+3*ABS(MOD('VSWR Calculator'!$C$23/Calculator!$F$21/2,1)-0.5))))/'VSWR Calculator'!$C$25)+$C73)^2+(1500*ABS(SIN(2*PI()*MOD(Calculator!$B$30/Calculator!$F$21,1)))*IF(MOD(Calculator!$B$30/Calculator!$F$21,1)&lt;0.5,-1,1))^2))/(1-SQRT(((50*POWER(80,POWER(COS(PI()*MOD(Calculator!$B$30/Calculator!$F$21,1)),2))+MIN(500,MAX(30,100*EXP(-0.3*'VSWR Calculator'!$C$24)*(1+3*ABS(MOD('VSWR Calculator'!$C$23/Calculator!$F$21/2,1)-0.5))))/'VSWR Calculator'!$C$25)-$C73)^2+(1500*ABS(SIN(2*PI()*MOD(Calculator!$B$30/Calculator!$F$21,1)))*IF(MOD(Calculator!$B$30/Calculator!$F$21,1)&lt;0.5,-1,1))^2)/SQRT(((50*POWER(80,POWER(COS(PI()*MOD(Calculator!$B$30/Calculator!$F$21,1)),2))+MIN(500,MAX(30,100*EXP(-0.3*'VSWR Calculator'!$C$24)*(1+3*ABS(MOD('VSWR Calculator'!$C$23/Calculator!$F$21/2,1)-0.5))))/'VSWR Calculator'!$C$25)+$C73)^2+(1500*ABS(SIN(2*PI()*MOD(Calculator!$B$30/Calculator!$F$21,1)))*IF(MOD(Calculator!$B$30/Calculator!$F$21,1)&lt;0.5,-1,1))^2)),2))</f>
        <v>—</v>
      </c>
      <c r="CI73" s="253" t="str">
        <f aca="false">IF(OR(Calculator!$E$22&lt;&gt;"YES",Calculator!$B$30&lt;Calculator!$G$22),"—",ROUND((1+SQRT(((50*POWER(80,POWER(COS(PI()*MOD(Calculator!$B$30/Calculator!$F$22,1)),2))+MIN(500,MAX(30,100*EXP(-0.3*'VSWR Calculator'!$C$24)*(1+3*ABS(MOD('VSWR Calculator'!$C$23/Calculator!$F$22/2,1)-0.5))))/'VSWR Calculator'!$C$25)-$C73)^2+(1500*ABS(SIN(2*PI()*MOD(Calculator!$B$30/Calculator!$F$22,1)))*IF(MOD(Calculator!$B$30/Calculator!$F$22,1)&lt;0.5,-1,1))^2)/SQRT(((50*POWER(80,POWER(COS(PI()*MOD(Calculator!$B$30/Calculator!$F$22,1)),2))+MIN(500,MAX(30,100*EXP(-0.3*'VSWR Calculator'!$C$24)*(1+3*ABS(MOD('VSWR Calculator'!$C$23/Calculator!$F$22/2,1)-0.5))))/'VSWR Calculator'!$C$25)+$C73)^2+(1500*ABS(SIN(2*PI()*MOD(Calculator!$B$30/Calculator!$F$22,1)))*IF(MOD(Calculator!$B$30/Calculator!$F$22,1)&lt;0.5,-1,1))^2))/(1-SQRT(((50*POWER(80,POWER(COS(PI()*MOD(Calculator!$B$30/Calculator!$F$22,1)),2))+MIN(500,MAX(30,100*EXP(-0.3*'VSWR Calculator'!$C$24)*(1+3*ABS(MOD('VSWR Calculator'!$C$23/Calculator!$F$22/2,1)-0.5))))/'VSWR Calculator'!$C$25)-$C73)^2+(1500*ABS(SIN(2*PI()*MOD(Calculator!$B$30/Calculator!$F$22,1)))*IF(MOD(Calculator!$B$30/Calculator!$F$22,1)&lt;0.5,-1,1))^2)/SQRT(((50*POWER(80,POWER(COS(PI()*MOD(Calculator!$B$30/Calculator!$F$22,1)),2))+MIN(500,MAX(30,100*EXP(-0.3*'VSWR Calculator'!$C$24)*(1+3*ABS(MOD('VSWR Calculator'!$C$23/Calculator!$F$22/2,1)-0.5))))/'VSWR Calculator'!$C$25)+$C73)^2+(1500*ABS(SIN(2*PI()*MOD(Calculator!$B$30/Calculator!$F$22,1)))*IF(MOD(Calculator!$B$30/Calculator!$F$22,1)&lt;0.5,-1,1))^2)),2))</f>
        <v>—</v>
      </c>
      <c r="CJ73" s="253" t="n">
        <f aca="false">IFERROR(ROUND((IF(ISNUMBER(BY73),BY73,0)+IF(ISNUMBER(BZ73),BZ73,0)+IF(ISNUMBER(CA73),CA73,0)+IF(ISNUMBER(CB73),CB73,0)+IF(ISNUMBER(CC73),CC73,0)+IF(ISNUMBER(CD73),CD73,0)+IF(ISNUMBER(CE73),CE73,0)+IF(ISNUMBER(CF73),CF73,0)+IF(ISNUMBER(CG73),CG73,0)+IF(ISNUMBER(CH73),CH73,0)+IF(ISNUMBER(CI73),CI73,0))/(IF(ISNUMBER(BY73),1,0)+IF(ISNUMBER(BZ73),1,0)+IF(ISNUMBER(CA73),1,0)+IF(ISNUMBER(CB73),1,0)+IF(ISNUMBER(CC73),1,0)+IF(ISNUMBER(CD73),1,0)+IF(ISNUMBER(CE73),1,0)+IF(ISNUMBER(CF73),1,0)+IF(ISNUMBER(CG73),1,0)+IF(ISNUMBER(CH73),1,0)+IF(ISNUMBER(CI73),1,0)),4),"")</f>
        <v>15</v>
      </c>
      <c r="CK73" s="253" t="str">
        <f aca="false">IF(OR(Calculator!$E$12&lt;&gt;"YES",Calculator!$B$31&lt;Calculator!$G$12),"—",ROUND((1+SQRT(((50*POWER(80,POWER(COS(PI()*MOD(Calculator!$B$31/Calculator!$F$12,1)),2))+MIN(500,MAX(30,100*EXP(-0.3*'VSWR Calculator'!$C$24)*(1+3*ABS(MOD('VSWR Calculator'!$C$23/Calculator!$F$12/2,1)-0.5))))/'VSWR Calculator'!$C$25)-$C73)^2+(1500*ABS(SIN(2*PI()*MOD(Calculator!$B$31/Calculator!$F$12,1)))*IF(MOD(Calculator!$B$31/Calculator!$F$12,1)&lt;0.5,-1,1))^2)/SQRT(((50*POWER(80,POWER(COS(PI()*MOD(Calculator!$B$31/Calculator!$F$12,1)),2))+MIN(500,MAX(30,100*EXP(-0.3*'VSWR Calculator'!$C$24)*(1+3*ABS(MOD('VSWR Calculator'!$C$23/Calculator!$F$12/2,1)-0.5))))/'VSWR Calculator'!$C$25)+$C73)^2+(1500*ABS(SIN(2*PI()*MOD(Calculator!$B$31/Calculator!$F$12,1)))*IF(MOD(Calculator!$B$31/Calculator!$F$12,1)&lt;0.5,-1,1))^2))/(1-SQRT(((50*POWER(80,POWER(COS(PI()*MOD(Calculator!$B$31/Calculator!$F$12,1)),2))+MIN(500,MAX(30,100*EXP(-0.3*'VSWR Calculator'!$C$24)*(1+3*ABS(MOD('VSWR Calculator'!$C$23/Calculator!$F$12/2,1)-0.5))))/'VSWR Calculator'!$C$25)-$C73)^2+(1500*ABS(SIN(2*PI()*MOD(Calculator!$B$31/Calculator!$F$12,1)))*IF(MOD(Calculator!$B$31/Calculator!$F$12,1)&lt;0.5,-1,1))^2)/SQRT(((50*POWER(80,POWER(COS(PI()*MOD(Calculator!$B$31/Calculator!$F$12,1)),2))+MIN(500,MAX(30,100*EXP(-0.3*'VSWR Calculator'!$C$24)*(1+3*ABS(MOD('VSWR Calculator'!$C$23/Calculator!$F$12/2,1)-0.5))))/'VSWR Calculator'!$C$25)+$C73)^2+(1500*ABS(SIN(2*PI()*MOD(Calculator!$B$31/Calculator!$F$12,1)))*IF(MOD(Calculator!$B$31/Calculator!$F$12,1)&lt;0.5,-1,1))^2)),2))</f>
        <v>—</v>
      </c>
      <c r="CL73" s="253" t="str">
        <f aca="false">IF(OR(Calculator!$E$13&lt;&gt;"YES",Calculator!$B$31&lt;Calculator!$G$13),"—",ROUND((1+SQRT(((50*POWER(80,POWER(COS(PI()*MOD(Calculator!$B$31/Calculator!$F$13,1)),2))+MIN(500,MAX(30,100*EXP(-0.3*'VSWR Calculator'!$C$24)*(1+3*ABS(MOD('VSWR Calculator'!$C$23/Calculator!$F$13/2,1)-0.5))))/'VSWR Calculator'!$C$25)-$C73)^2+(1500*ABS(SIN(2*PI()*MOD(Calculator!$B$31/Calculator!$F$13,1)))*IF(MOD(Calculator!$B$31/Calculator!$F$13,1)&lt;0.5,-1,1))^2)/SQRT(((50*POWER(80,POWER(COS(PI()*MOD(Calculator!$B$31/Calculator!$F$13,1)),2))+MIN(500,MAX(30,100*EXP(-0.3*'VSWR Calculator'!$C$24)*(1+3*ABS(MOD('VSWR Calculator'!$C$23/Calculator!$F$13/2,1)-0.5))))/'VSWR Calculator'!$C$25)+$C73)^2+(1500*ABS(SIN(2*PI()*MOD(Calculator!$B$31/Calculator!$F$13,1)))*IF(MOD(Calculator!$B$31/Calculator!$F$13,1)&lt;0.5,-1,1))^2))/(1-SQRT(((50*POWER(80,POWER(COS(PI()*MOD(Calculator!$B$31/Calculator!$F$13,1)),2))+MIN(500,MAX(30,100*EXP(-0.3*'VSWR Calculator'!$C$24)*(1+3*ABS(MOD('VSWR Calculator'!$C$23/Calculator!$F$13/2,1)-0.5))))/'VSWR Calculator'!$C$25)-$C73)^2+(1500*ABS(SIN(2*PI()*MOD(Calculator!$B$31/Calculator!$F$13,1)))*IF(MOD(Calculator!$B$31/Calculator!$F$13,1)&lt;0.5,-1,1))^2)/SQRT(((50*POWER(80,POWER(COS(PI()*MOD(Calculator!$B$31/Calculator!$F$13,1)),2))+MIN(500,MAX(30,100*EXP(-0.3*'VSWR Calculator'!$C$24)*(1+3*ABS(MOD('VSWR Calculator'!$C$23/Calculator!$F$13/2,1)-0.5))))/'VSWR Calculator'!$C$25)+$C73)^2+(1500*ABS(SIN(2*PI()*MOD(Calculator!$B$31/Calculator!$F$13,1)))*IF(MOD(Calculator!$B$31/Calculator!$F$13,1)&lt;0.5,-1,1))^2)),2))</f>
        <v>—</v>
      </c>
      <c r="CM73" s="253" t="str">
        <f aca="false">IF(OR(Calculator!$E$14&lt;&gt;"YES",Calculator!$B$31&lt;Calculator!$G$14),"—",ROUND((1+SQRT(((50*POWER(80,POWER(COS(PI()*MOD(Calculator!$B$31/Calculator!$F$14,1)),2))+MIN(500,MAX(30,100*EXP(-0.3*'VSWR Calculator'!$C$24)*(1+3*ABS(MOD('VSWR Calculator'!$C$23/Calculator!$F$14/2,1)-0.5))))/'VSWR Calculator'!$C$25)-$C73)^2+(1500*ABS(SIN(2*PI()*MOD(Calculator!$B$31/Calculator!$F$14,1)))*IF(MOD(Calculator!$B$31/Calculator!$F$14,1)&lt;0.5,-1,1))^2)/SQRT(((50*POWER(80,POWER(COS(PI()*MOD(Calculator!$B$31/Calculator!$F$14,1)),2))+MIN(500,MAX(30,100*EXP(-0.3*'VSWR Calculator'!$C$24)*(1+3*ABS(MOD('VSWR Calculator'!$C$23/Calculator!$F$14/2,1)-0.5))))/'VSWR Calculator'!$C$25)+$C73)^2+(1500*ABS(SIN(2*PI()*MOD(Calculator!$B$31/Calculator!$F$14,1)))*IF(MOD(Calculator!$B$31/Calculator!$F$14,1)&lt;0.5,-1,1))^2))/(1-SQRT(((50*POWER(80,POWER(COS(PI()*MOD(Calculator!$B$31/Calculator!$F$14,1)),2))+MIN(500,MAX(30,100*EXP(-0.3*'VSWR Calculator'!$C$24)*(1+3*ABS(MOD('VSWR Calculator'!$C$23/Calculator!$F$14/2,1)-0.5))))/'VSWR Calculator'!$C$25)-$C73)^2+(1500*ABS(SIN(2*PI()*MOD(Calculator!$B$31/Calculator!$F$14,1)))*IF(MOD(Calculator!$B$31/Calculator!$F$14,1)&lt;0.5,-1,1))^2)/SQRT(((50*POWER(80,POWER(COS(PI()*MOD(Calculator!$B$31/Calculator!$F$14,1)),2))+MIN(500,MAX(30,100*EXP(-0.3*'VSWR Calculator'!$C$24)*(1+3*ABS(MOD('VSWR Calculator'!$C$23/Calculator!$F$14/2,1)-0.5))))/'VSWR Calculator'!$C$25)+$C73)^2+(1500*ABS(SIN(2*PI()*MOD(Calculator!$B$31/Calculator!$F$14,1)))*IF(MOD(Calculator!$B$31/Calculator!$F$14,1)&lt;0.5,-1,1))^2)),2))</f>
        <v>—</v>
      </c>
      <c r="CN73" s="253" t="n">
        <f aca="false">IF(OR(Calculator!$E$15&lt;&gt;"YES",Calculator!$B$31&lt;Calculator!$G$15),"—",ROUND((1+SQRT(((50*POWER(80,POWER(COS(PI()*MOD(Calculator!$B$31/Calculator!$F$15,1)),2))+MIN(500,MAX(30,100*EXP(-0.3*'VSWR Calculator'!$C$24)*(1+3*ABS(MOD('VSWR Calculator'!$C$23/Calculator!$F$15/2,1)-0.5))))/'VSWR Calculator'!$C$25)-$C73)^2+(1500*ABS(SIN(2*PI()*MOD(Calculator!$B$31/Calculator!$F$15,1)))*IF(MOD(Calculator!$B$31/Calculator!$F$15,1)&lt;0.5,-1,1))^2)/SQRT(((50*POWER(80,POWER(COS(PI()*MOD(Calculator!$B$31/Calculator!$F$15,1)),2))+MIN(500,MAX(30,100*EXP(-0.3*'VSWR Calculator'!$C$24)*(1+3*ABS(MOD('VSWR Calculator'!$C$23/Calculator!$F$15/2,1)-0.5))))/'VSWR Calculator'!$C$25)+$C73)^2+(1500*ABS(SIN(2*PI()*MOD(Calculator!$B$31/Calculator!$F$15,1)))*IF(MOD(Calculator!$B$31/Calculator!$F$15,1)&lt;0.5,-1,1))^2))/(1-SQRT(((50*POWER(80,POWER(COS(PI()*MOD(Calculator!$B$31/Calculator!$F$15,1)),2))+MIN(500,MAX(30,100*EXP(-0.3*'VSWR Calculator'!$C$24)*(1+3*ABS(MOD('VSWR Calculator'!$C$23/Calculator!$F$15/2,1)-0.5))))/'VSWR Calculator'!$C$25)-$C73)^2+(1500*ABS(SIN(2*PI()*MOD(Calculator!$B$31/Calculator!$F$15,1)))*IF(MOD(Calculator!$B$31/Calculator!$F$15,1)&lt;0.5,-1,1))^2)/SQRT(((50*POWER(80,POWER(COS(PI()*MOD(Calculator!$B$31/Calculator!$F$15,1)),2))+MIN(500,MAX(30,100*EXP(-0.3*'VSWR Calculator'!$C$24)*(1+3*ABS(MOD('VSWR Calculator'!$C$23/Calculator!$F$15/2,1)-0.5))))/'VSWR Calculator'!$C$25)+$C73)^2+(1500*ABS(SIN(2*PI()*MOD(Calculator!$B$31/Calculator!$F$15,1)))*IF(MOD(Calculator!$B$31/Calculator!$F$15,1)&lt;0.5,-1,1))^2)),2))</f>
        <v>15.42</v>
      </c>
      <c r="CO73" s="253" t="str">
        <f aca="false">IF(OR(Calculator!$E$16&lt;&gt;"YES",Calculator!$B$31&lt;Calculator!$G$16),"—",ROUND((1+SQRT(((50*POWER(80,POWER(COS(PI()*MOD(Calculator!$B$31/Calculator!$F$16,1)),2))+MIN(500,MAX(30,100*EXP(-0.3*'VSWR Calculator'!$C$24)*(1+3*ABS(MOD('VSWR Calculator'!$C$23/Calculator!$F$16/2,1)-0.5))))/'VSWR Calculator'!$C$25)-$C73)^2+(1500*ABS(SIN(2*PI()*MOD(Calculator!$B$31/Calculator!$F$16,1)))*IF(MOD(Calculator!$B$31/Calculator!$F$16,1)&lt;0.5,-1,1))^2)/SQRT(((50*POWER(80,POWER(COS(PI()*MOD(Calculator!$B$31/Calculator!$F$16,1)),2))+MIN(500,MAX(30,100*EXP(-0.3*'VSWR Calculator'!$C$24)*(1+3*ABS(MOD('VSWR Calculator'!$C$23/Calculator!$F$16/2,1)-0.5))))/'VSWR Calculator'!$C$25)+$C73)^2+(1500*ABS(SIN(2*PI()*MOD(Calculator!$B$31/Calculator!$F$16,1)))*IF(MOD(Calculator!$B$31/Calculator!$F$16,1)&lt;0.5,-1,1))^2))/(1-SQRT(((50*POWER(80,POWER(COS(PI()*MOD(Calculator!$B$31/Calculator!$F$16,1)),2))+MIN(500,MAX(30,100*EXP(-0.3*'VSWR Calculator'!$C$24)*(1+3*ABS(MOD('VSWR Calculator'!$C$23/Calculator!$F$16/2,1)-0.5))))/'VSWR Calculator'!$C$25)-$C73)^2+(1500*ABS(SIN(2*PI()*MOD(Calculator!$B$31/Calculator!$F$16,1)))*IF(MOD(Calculator!$B$31/Calculator!$F$16,1)&lt;0.5,-1,1))^2)/SQRT(((50*POWER(80,POWER(COS(PI()*MOD(Calculator!$B$31/Calculator!$F$16,1)),2))+MIN(500,MAX(30,100*EXP(-0.3*'VSWR Calculator'!$C$24)*(1+3*ABS(MOD('VSWR Calculator'!$C$23/Calculator!$F$16/2,1)-0.5))))/'VSWR Calculator'!$C$25)+$C73)^2+(1500*ABS(SIN(2*PI()*MOD(Calculator!$B$31/Calculator!$F$16,1)))*IF(MOD(Calculator!$B$31/Calculator!$F$16,1)&lt;0.5,-1,1))^2)),2))</f>
        <v>—</v>
      </c>
      <c r="CP73" s="253" t="n">
        <f aca="false">IF(OR(Calculator!$E$17&lt;&gt;"YES",Calculator!$B$31&lt;Calculator!$G$17),"—",ROUND((1+SQRT(((50*POWER(80,POWER(COS(PI()*MOD(Calculator!$B$31/Calculator!$F$17,1)),2))+MIN(500,MAX(30,100*EXP(-0.3*'VSWR Calculator'!$C$24)*(1+3*ABS(MOD('VSWR Calculator'!$C$23/Calculator!$F$17/2,1)-0.5))))/'VSWR Calculator'!$C$25)-$C73)^2+(1500*ABS(SIN(2*PI()*MOD(Calculator!$B$31/Calculator!$F$17,1)))*IF(MOD(Calculator!$B$31/Calculator!$F$17,1)&lt;0.5,-1,1))^2)/SQRT(((50*POWER(80,POWER(COS(PI()*MOD(Calculator!$B$31/Calculator!$F$17,1)),2))+MIN(500,MAX(30,100*EXP(-0.3*'VSWR Calculator'!$C$24)*(1+3*ABS(MOD('VSWR Calculator'!$C$23/Calculator!$F$17/2,1)-0.5))))/'VSWR Calculator'!$C$25)+$C73)^2+(1500*ABS(SIN(2*PI()*MOD(Calculator!$B$31/Calculator!$F$17,1)))*IF(MOD(Calculator!$B$31/Calculator!$F$17,1)&lt;0.5,-1,1))^2))/(1-SQRT(((50*POWER(80,POWER(COS(PI()*MOD(Calculator!$B$31/Calculator!$F$17,1)),2))+MIN(500,MAX(30,100*EXP(-0.3*'VSWR Calculator'!$C$24)*(1+3*ABS(MOD('VSWR Calculator'!$C$23/Calculator!$F$17/2,1)-0.5))))/'VSWR Calculator'!$C$25)-$C73)^2+(1500*ABS(SIN(2*PI()*MOD(Calculator!$B$31/Calculator!$F$17,1)))*IF(MOD(Calculator!$B$31/Calculator!$F$17,1)&lt;0.5,-1,1))^2)/SQRT(((50*POWER(80,POWER(COS(PI()*MOD(Calculator!$B$31/Calculator!$F$17,1)),2))+MIN(500,MAX(30,100*EXP(-0.3*'VSWR Calculator'!$C$24)*(1+3*ABS(MOD('VSWR Calculator'!$C$23/Calculator!$F$17/2,1)-0.5))))/'VSWR Calculator'!$C$25)+$C73)^2+(1500*ABS(SIN(2*PI()*MOD(Calculator!$B$31/Calculator!$F$17,1)))*IF(MOD(Calculator!$B$31/Calculator!$F$17,1)&lt;0.5,-1,1))^2)),2))</f>
        <v>13.25</v>
      </c>
      <c r="CQ73" s="253" t="str">
        <f aca="false">IF(OR(Calculator!$E$18&lt;&gt;"YES",Calculator!$B$31&lt;Calculator!$G$18),"—",ROUND((1+SQRT(((50*POWER(80,POWER(COS(PI()*MOD(Calculator!$B$31/Calculator!$F$18,1)),2))+MIN(500,MAX(30,100*EXP(-0.3*'VSWR Calculator'!$C$24)*(1+3*ABS(MOD('VSWR Calculator'!$C$23/Calculator!$F$18/2,1)-0.5))))/'VSWR Calculator'!$C$25)-$C73)^2+(1500*ABS(SIN(2*PI()*MOD(Calculator!$B$31/Calculator!$F$18,1)))*IF(MOD(Calculator!$B$31/Calculator!$F$18,1)&lt;0.5,-1,1))^2)/SQRT(((50*POWER(80,POWER(COS(PI()*MOD(Calculator!$B$31/Calculator!$F$18,1)),2))+MIN(500,MAX(30,100*EXP(-0.3*'VSWR Calculator'!$C$24)*(1+3*ABS(MOD('VSWR Calculator'!$C$23/Calculator!$F$18/2,1)-0.5))))/'VSWR Calculator'!$C$25)+$C73)^2+(1500*ABS(SIN(2*PI()*MOD(Calculator!$B$31/Calculator!$F$18,1)))*IF(MOD(Calculator!$B$31/Calculator!$F$18,1)&lt;0.5,-1,1))^2))/(1-SQRT(((50*POWER(80,POWER(COS(PI()*MOD(Calculator!$B$31/Calculator!$F$18,1)),2))+MIN(500,MAX(30,100*EXP(-0.3*'VSWR Calculator'!$C$24)*(1+3*ABS(MOD('VSWR Calculator'!$C$23/Calculator!$F$18/2,1)-0.5))))/'VSWR Calculator'!$C$25)-$C73)^2+(1500*ABS(SIN(2*PI()*MOD(Calculator!$B$31/Calculator!$F$18,1)))*IF(MOD(Calculator!$B$31/Calculator!$F$18,1)&lt;0.5,-1,1))^2)/SQRT(((50*POWER(80,POWER(COS(PI()*MOD(Calculator!$B$31/Calculator!$F$18,1)),2))+MIN(500,MAX(30,100*EXP(-0.3*'VSWR Calculator'!$C$24)*(1+3*ABS(MOD('VSWR Calculator'!$C$23/Calculator!$F$18/2,1)-0.5))))/'VSWR Calculator'!$C$25)+$C73)^2+(1500*ABS(SIN(2*PI()*MOD(Calculator!$B$31/Calculator!$F$18,1)))*IF(MOD(Calculator!$B$31/Calculator!$F$18,1)&lt;0.5,-1,1))^2)),2))</f>
        <v>—</v>
      </c>
      <c r="CR73" s="253" t="str">
        <f aca="false">IF(OR(Calculator!$E$19&lt;&gt;"YES",Calculator!$B$31&lt;Calculator!$G$19),"—",ROUND((1+SQRT(((50*POWER(80,POWER(COS(PI()*MOD(Calculator!$B$31/Calculator!$F$19,1)),2))+MIN(500,MAX(30,100*EXP(-0.3*'VSWR Calculator'!$C$24)*(1+3*ABS(MOD('VSWR Calculator'!$C$23/Calculator!$F$19/2,1)-0.5))))/'VSWR Calculator'!$C$25)-$C73)^2+(1500*ABS(SIN(2*PI()*MOD(Calculator!$B$31/Calculator!$F$19,1)))*IF(MOD(Calculator!$B$31/Calculator!$F$19,1)&lt;0.5,-1,1))^2)/SQRT(((50*POWER(80,POWER(COS(PI()*MOD(Calculator!$B$31/Calculator!$F$19,1)),2))+MIN(500,MAX(30,100*EXP(-0.3*'VSWR Calculator'!$C$24)*(1+3*ABS(MOD('VSWR Calculator'!$C$23/Calculator!$F$19/2,1)-0.5))))/'VSWR Calculator'!$C$25)+$C73)^2+(1500*ABS(SIN(2*PI()*MOD(Calculator!$B$31/Calculator!$F$19,1)))*IF(MOD(Calculator!$B$31/Calculator!$F$19,1)&lt;0.5,-1,1))^2))/(1-SQRT(((50*POWER(80,POWER(COS(PI()*MOD(Calculator!$B$31/Calculator!$F$19,1)),2))+MIN(500,MAX(30,100*EXP(-0.3*'VSWR Calculator'!$C$24)*(1+3*ABS(MOD('VSWR Calculator'!$C$23/Calculator!$F$19/2,1)-0.5))))/'VSWR Calculator'!$C$25)-$C73)^2+(1500*ABS(SIN(2*PI()*MOD(Calculator!$B$31/Calculator!$F$19,1)))*IF(MOD(Calculator!$B$31/Calculator!$F$19,1)&lt;0.5,-1,1))^2)/SQRT(((50*POWER(80,POWER(COS(PI()*MOD(Calculator!$B$31/Calculator!$F$19,1)),2))+MIN(500,MAX(30,100*EXP(-0.3*'VSWR Calculator'!$C$24)*(1+3*ABS(MOD('VSWR Calculator'!$C$23/Calculator!$F$19/2,1)-0.5))))/'VSWR Calculator'!$C$25)+$C73)^2+(1500*ABS(SIN(2*PI()*MOD(Calculator!$B$31/Calculator!$F$19,1)))*IF(MOD(Calculator!$B$31/Calculator!$F$19,1)&lt;0.5,-1,1))^2)),2))</f>
        <v>—</v>
      </c>
      <c r="CS73" s="253" t="str">
        <f aca="false">IF(OR(Calculator!$E$20&lt;&gt;"YES",Calculator!$B$31&lt;Calculator!$G$20),"—",ROUND((1+SQRT(((50*POWER(80,POWER(COS(PI()*MOD(Calculator!$B$31/Calculator!$F$20,1)),2))+MIN(500,MAX(30,100*EXP(-0.3*'VSWR Calculator'!$C$24)*(1+3*ABS(MOD('VSWR Calculator'!$C$23/Calculator!$F$20/2,1)-0.5))))/'VSWR Calculator'!$C$25)-$C73)^2+(1500*ABS(SIN(2*PI()*MOD(Calculator!$B$31/Calculator!$F$20,1)))*IF(MOD(Calculator!$B$31/Calculator!$F$20,1)&lt;0.5,-1,1))^2)/SQRT(((50*POWER(80,POWER(COS(PI()*MOD(Calculator!$B$31/Calculator!$F$20,1)),2))+MIN(500,MAX(30,100*EXP(-0.3*'VSWR Calculator'!$C$24)*(1+3*ABS(MOD('VSWR Calculator'!$C$23/Calculator!$F$20/2,1)-0.5))))/'VSWR Calculator'!$C$25)+$C73)^2+(1500*ABS(SIN(2*PI()*MOD(Calculator!$B$31/Calculator!$F$20,1)))*IF(MOD(Calculator!$B$31/Calculator!$F$20,1)&lt;0.5,-1,1))^2))/(1-SQRT(((50*POWER(80,POWER(COS(PI()*MOD(Calculator!$B$31/Calculator!$F$20,1)),2))+MIN(500,MAX(30,100*EXP(-0.3*'VSWR Calculator'!$C$24)*(1+3*ABS(MOD('VSWR Calculator'!$C$23/Calculator!$F$20/2,1)-0.5))))/'VSWR Calculator'!$C$25)-$C73)^2+(1500*ABS(SIN(2*PI()*MOD(Calculator!$B$31/Calculator!$F$20,1)))*IF(MOD(Calculator!$B$31/Calculator!$F$20,1)&lt;0.5,-1,1))^2)/SQRT(((50*POWER(80,POWER(COS(PI()*MOD(Calculator!$B$31/Calculator!$F$20,1)),2))+MIN(500,MAX(30,100*EXP(-0.3*'VSWR Calculator'!$C$24)*(1+3*ABS(MOD('VSWR Calculator'!$C$23/Calculator!$F$20/2,1)-0.5))))/'VSWR Calculator'!$C$25)+$C73)^2+(1500*ABS(SIN(2*PI()*MOD(Calculator!$B$31/Calculator!$F$20,1)))*IF(MOD(Calculator!$B$31/Calculator!$F$20,1)&lt;0.5,-1,1))^2)),2))</f>
        <v>—</v>
      </c>
      <c r="CT73" s="253" t="str">
        <f aca="false">IF(OR(Calculator!$E$21&lt;&gt;"YES",Calculator!$B$31&lt;Calculator!$G$21),"—",ROUND((1+SQRT(((50*POWER(80,POWER(COS(PI()*MOD(Calculator!$B$31/Calculator!$F$21,1)),2))+MIN(500,MAX(30,100*EXP(-0.3*'VSWR Calculator'!$C$24)*(1+3*ABS(MOD('VSWR Calculator'!$C$23/Calculator!$F$21/2,1)-0.5))))/'VSWR Calculator'!$C$25)-$C73)^2+(1500*ABS(SIN(2*PI()*MOD(Calculator!$B$31/Calculator!$F$21,1)))*IF(MOD(Calculator!$B$31/Calculator!$F$21,1)&lt;0.5,-1,1))^2)/SQRT(((50*POWER(80,POWER(COS(PI()*MOD(Calculator!$B$31/Calculator!$F$21,1)),2))+MIN(500,MAX(30,100*EXP(-0.3*'VSWR Calculator'!$C$24)*(1+3*ABS(MOD('VSWR Calculator'!$C$23/Calculator!$F$21/2,1)-0.5))))/'VSWR Calculator'!$C$25)+$C73)^2+(1500*ABS(SIN(2*PI()*MOD(Calculator!$B$31/Calculator!$F$21,1)))*IF(MOD(Calculator!$B$31/Calculator!$F$21,1)&lt;0.5,-1,1))^2))/(1-SQRT(((50*POWER(80,POWER(COS(PI()*MOD(Calculator!$B$31/Calculator!$F$21,1)),2))+MIN(500,MAX(30,100*EXP(-0.3*'VSWR Calculator'!$C$24)*(1+3*ABS(MOD('VSWR Calculator'!$C$23/Calculator!$F$21/2,1)-0.5))))/'VSWR Calculator'!$C$25)-$C73)^2+(1500*ABS(SIN(2*PI()*MOD(Calculator!$B$31/Calculator!$F$21,1)))*IF(MOD(Calculator!$B$31/Calculator!$F$21,1)&lt;0.5,-1,1))^2)/SQRT(((50*POWER(80,POWER(COS(PI()*MOD(Calculator!$B$31/Calculator!$F$21,1)),2))+MIN(500,MAX(30,100*EXP(-0.3*'VSWR Calculator'!$C$24)*(1+3*ABS(MOD('VSWR Calculator'!$C$23/Calculator!$F$21/2,1)-0.5))))/'VSWR Calculator'!$C$25)+$C73)^2+(1500*ABS(SIN(2*PI()*MOD(Calculator!$B$31/Calculator!$F$21,1)))*IF(MOD(Calculator!$B$31/Calculator!$F$21,1)&lt;0.5,-1,1))^2)),2))</f>
        <v>—</v>
      </c>
      <c r="CU73" s="253" t="str">
        <f aca="false">IF(OR(Calculator!$E$22&lt;&gt;"YES",Calculator!$B$31&lt;Calculator!$G$22),"—",ROUND((1+SQRT(((50*POWER(80,POWER(COS(PI()*MOD(Calculator!$B$31/Calculator!$F$22,1)),2))+MIN(500,MAX(30,100*EXP(-0.3*'VSWR Calculator'!$C$24)*(1+3*ABS(MOD('VSWR Calculator'!$C$23/Calculator!$F$22/2,1)-0.5))))/'VSWR Calculator'!$C$25)-$C73)^2+(1500*ABS(SIN(2*PI()*MOD(Calculator!$B$31/Calculator!$F$22,1)))*IF(MOD(Calculator!$B$31/Calculator!$F$22,1)&lt;0.5,-1,1))^2)/SQRT(((50*POWER(80,POWER(COS(PI()*MOD(Calculator!$B$31/Calculator!$F$22,1)),2))+MIN(500,MAX(30,100*EXP(-0.3*'VSWR Calculator'!$C$24)*(1+3*ABS(MOD('VSWR Calculator'!$C$23/Calculator!$F$22/2,1)-0.5))))/'VSWR Calculator'!$C$25)+$C73)^2+(1500*ABS(SIN(2*PI()*MOD(Calculator!$B$31/Calculator!$F$22,1)))*IF(MOD(Calculator!$B$31/Calculator!$F$22,1)&lt;0.5,-1,1))^2))/(1-SQRT(((50*POWER(80,POWER(COS(PI()*MOD(Calculator!$B$31/Calculator!$F$22,1)),2))+MIN(500,MAX(30,100*EXP(-0.3*'VSWR Calculator'!$C$24)*(1+3*ABS(MOD('VSWR Calculator'!$C$23/Calculator!$F$22/2,1)-0.5))))/'VSWR Calculator'!$C$25)-$C73)^2+(1500*ABS(SIN(2*PI()*MOD(Calculator!$B$31/Calculator!$F$22,1)))*IF(MOD(Calculator!$B$31/Calculator!$F$22,1)&lt;0.5,-1,1))^2)/SQRT(((50*POWER(80,POWER(COS(PI()*MOD(Calculator!$B$31/Calculator!$F$22,1)),2))+MIN(500,MAX(30,100*EXP(-0.3*'VSWR Calculator'!$C$24)*(1+3*ABS(MOD('VSWR Calculator'!$C$23/Calculator!$F$22/2,1)-0.5))))/'VSWR Calculator'!$C$25)+$C73)^2+(1500*ABS(SIN(2*PI()*MOD(Calculator!$B$31/Calculator!$F$22,1)))*IF(MOD(Calculator!$B$31/Calculator!$F$22,1)&lt;0.5,-1,1))^2)),2))</f>
        <v>—</v>
      </c>
      <c r="CV73" s="253" t="n">
        <f aca="false">IFERROR(ROUND((IF(ISNUMBER(CK73),CK73,0)+IF(ISNUMBER(CL73),CL73,0)+IF(ISNUMBER(CM73),CM73,0)+IF(ISNUMBER(CN73),CN73,0)+IF(ISNUMBER(CO73),CO73,0)+IF(ISNUMBER(CP73),CP73,0)+IF(ISNUMBER(CQ73),CQ73,0)+IF(ISNUMBER(CR73),CR73,0)+IF(ISNUMBER(CS73),CS73,0)+IF(ISNUMBER(CT73),CT73,0)+IF(ISNUMBER(CU73),CU73,0))/(IF(ISNUMBER(CK73),1,0)+IF(ISNUMBER(CL73),1,0)+IF(ISNUMBER(CM73),1,0)+IF(ISNUMBER(CN73),1,0)+IF(ISNUMBER(CO73),1,0)+IF(ISNUMBER(CP73),1,0)+IF(ISNUMBER(CQ73),1,0)+IF(ISNUMBER(CR73),1,0)+IF(ISNUMBER(CS73),1,0)+IF(ISNUMBER(CT73),1,0)+IF(ISNUMBER(CU73),1,0)),4),"")</f>
        <v>14.335</v>
      </c>
      <c r="CW73" s="253" t="str">
        <f aca="false">IF(OR(Calculator!$E$12&lt;&gt;"YES",Calculator!$B$32&lt;Calculator!$G$12),"—",ROUND((1+SQRT(((50*POWER(80,POWER(COS(PI()*MOD(Calculator!$B$32/Calculator!$F$12,1)),2))+MIN(500,MAX(30,100*EXP(-0.3*'VSWR Calculator'!$C$24)*(1+3*ABS(MOD('VSWR Calculator'!$C$23/Calculator!$F$12/2,1)-0.5))))/'VSWR Calculator'!$C$25)-$C73)^2+(1500*ABS(SIN(2*PI()*MOD(Calculator!$B$32/Calculator!$F$12,1)))*IF(MOD(Calculator!$B$32/Calculator!$F$12,1)&lt;0.5,-1,1))^2)/SQRT(((50*POWER(80,POWER(COS(PI()*MOD(Calculator!$B$32/Calculator!$F$12,1)),2))+MIN(500,MAX(30,100*EXP(-0.3*'VSWR Calculator'!$C$24)*(1+3*ABS(MOD('VSWR Calculator'!$C$23/Calculator!$F$12/2,1)-0.5))))/'VSWR Calculator'!$C$25)+$C73)^2+(1500*ABS(SIN(2*PI()*MOD(Calculator!$B$32/Calculator!$F$12,1)))*IF(MOD(Calculator!$B$32/Calculator!$F$12,1)&lt;0.5,-1,1))^2))/(1-SQRT(((50*POWER(80,POWER(COS(PI()*MOD(Calculator!$B$32/Calculator!$F$12,1)),2))+MIN(500,MAX(30,100*EXP(-0.3*'VSWR Calculator'!$C$24)*(1+3*ABS(MOD('VSWR Calculator'!$C$23/Calculator!$F$12/2,1)-0.5))))/'VSWR Calculator'!$C$25)-$C73)^2+(1500*ABS(SIN(2*PI()*MOD(Calculator!$B$32/Calculator!$F$12,1)))*IF(MOD(Calculator!$B$32/Calculator!$F$12,1)&lt;0.5,-1,1))^2)/SQRT(((50*POWER(80,POWER(COS(PI()*MOD(Calculator!$B$32/Calculator!$F$12,1)),2))+MIN(500,MAX(30,100*EXP(-0.3*'VSWR Calculator'!$C$24)*(1+3*ABS(MOD('VSWR Calculator'!$C$23/Calculator!$F$12/2,1)-0.5))))/'VSWR Calculator'!$C$25)+$C73)^2+(1500*ABS(SIN(2*PI()*MOD(Calculator!$B$32/Calculator!$F$12,1)))*IF(MOD(Calculator!$B$32/Calculator!$F$12,1)&lt;0.5,-1,1))^2)),2))</f>
        <v>—</v>
      </c>
      <c r="CX73" s="253" t="str">
        <f aca="false">IF(OR(Calculator!$E$13&lt;&gt;"YES",Calculator!$B$32&lt;Calculator!$G$13),"—",ROUND((1+SQRT(((50*POWER(80,POWER(COS(PI()*MOD(Calculator!$B$32/Calculator!$F$13,1)),2))+MIN(500,MAX(30,100*EXP(-0.3*'VSWR Calculator'!$C$24)*(1+3*ABS(MOD('VSWR Calculator'!$C$23/Calculator!$F$13/2,1)-0.5))))/'VSWR Calculator'!$C$25)-$C73)^2+(1500*ABS(SIN(2*PI()*MOD(Calculator!$B$32/Calculator!$F$13,1)))*IF(MOD(Calculator!$B$32/Calculator!$F$13,1)&lt;0.5,-1,1))^2)/SQRT(((50*POWER(80,POWER(COS(PI()*MOD(Calculator!$B$32/Calculator!$F$13,1)),2))+MIN(500,MAX(30,100*EXP(-0.3*'VSWR Calculator'!$C$24)*(1+3*ABS(MOD('VSWR Calculator'!$C$23/Calculator!$F$13/2,1)-0.5))))/'VSWR Calculator'!$C$25)+$C73)^2+(1500*ABS(SIN(2*PI()*MOD(Calculator!$B$32/Calculator!$F$13,1)))*IF(MOD(Calculator!$B$32/Calculator!$F$13,1)&lt;0.5,-1,1))^2))/(1-SQRT(((50*POWER(80,POWER(COS(PI()*MOD(Calculator!$B$32/Calculator!$F$13,1)),2))+MIN(500,MAX(30,100*EXP(-0.3*'VSWR Calculator'!$C$24)*(1+3*ABS(MOD('VSWR Calculator'!$C$23/Calculator!$F$13/2,1)-0.5))))/'VSWR Calculator'!$C$25)-$C73)^2+(1500*ABS(SIN(2*PI()*MOD(Calculator!$B$32/Calculator!$F$13,1)))*IF(MOD(Calculator!$B$32/Calculator!$F$13,1)&lt;0.5,-1,1))^2)/SQRT(((50*POWER(80,POWER(COS(PI()*MOD(Calculator!$B$32/Calculator!$F$13,1)),2))+MIN(500,MAX(30,100*EXP(-0.3*'VSWR Calculator'!$C$24)*(1+3*ABS(MOD('VSWR Calculator'!$C$23/Calculator!$F$13/2,1)-0.5))))/'VSWR Calculator'!$C$25)+$C73)^2+(1500*ABS(SIN(2*PI()*MOD(Calculator!$B$32/Calculator!$F$13,1)))*IF(MOD(Calculator!$B$32/Calculator!$F$13,1)&lt;0.5,-1,1))^2)),2))</f>
        <v>—</v>
      </c>
      <c r="CY73" s="253" t="str">
        <f aca="false">IF(OR(Calculator!$E$14&lt;&gt;"YES",Calculator!$B$32&lt;Calculator!$G$14),"—",ROUND((1+SQRT(((50*POWER(80,POWER(COS(PI()*MOD(Calculator!$B$32/Calculator!$F$14,1)),2))+MIN(500,MAX(30,100*EXP(-0.3*'VSWR Calculator'!$C$24)*(1+3*ABS(MOD('VSWR Calculator'!$C$23/Calculator!$F$14/2,1)-0.5))))/'VSWR Calculator'!$C$25)-$C73)^2+(1500*ABS(SIN(2*PI()*MOD(Calculator!$B$32/Calculator!$F$14,1)))*IF(MOD(Calculator!$B$32/Calculator!$F$14,1)&lt;0.5,-1,1))^2)/SQRT(((50*POWER(80,POWER(COS(PI()*MOD(Calculator!$B$32/Calculator!$F$14,1)),2))+MIN(500,MAX(30,100*EXP(-0.3*'VSWR Calculator'!$C$24)*(1+3*ABS(MOD('VSWR Calculator'!$C$23/Calculator!$F$14/2,1)-0.5))))/'VSWR Calculator'!$C$25)+$C73)^2+(1500*ABS(SIN(2*PI()*MOD(Calculator!$B$32/Calculator!$F$14,1)))*IF(MOD(Calculator!$B$32/Calculator!$F$14,1)&lt;0.5,-1,1))^2))/(1-SQRT(((50*POWER(80,POWER(COS(PI()*MOD(Calculator!$B$32/Calculator!$F$14,1)),2))+MIN(500,MAX(30,100*EXP(-0.3*'VSWR Calculator'!$C$24)*(1+3*ABS(MOD('VSWR Calculator'!$C$23/Calculator!$F$14/2,1)-0.5))))/'VSWR Calculator'!$C$25)-$C73)^2+(1500*ABS(SIN(2*PI()*MOD(Calculator!$B$32/Calculator!$F$14,1)))*IF(MOD(Calculator!$B$32/Calculator!$F$14,1)&lt;0.5,-1,1))^2)/SQRT(((50*POWER(80,POWER(COS(PI()*MOD(Calculator!$B$32/Calculator!$F$14,1)),2))+MIN(500,MAX(30,100*EXP(-0.3*'VSWR Calculator'!$C$24)*(1+3*ABS(MOD('VSWR Calculator'!$C$23/Calculator!$F$14/2,1)-0.5))))/'VSWR Calculator'!$C$25)+$C73)^2+(1500*ABS(SIN(2*PI()*MOD(Calculator!$B$32/Calculator!$F$14,1)))*IF(MOD(Calculator!$B$32/Calculator!$F$14,1)&lt;0.5,-1,1))^2)),2))</f>
        <v>—</v>
      </c>
      <c r="CZ73" s="253" t="n">
        <f aca="false">IF(OR(Calculator!$E$15&lt;&gt;"YES",Calculator!$B$32&lt;Calculator!$G$15),"—",ROUND((1+SQRT(((50*POWER(80,POWER(COS(PI()*MOD(Calculator!$B$32/Calculator!$F$15,1)),2))+MIN(500,MAX(30,100*EXP(-0.3*'VSWR Calculator'!$C$24)*(1+3*ABS(MOD('VSWR Calculator'!$C$23/Calculator!$F$15/2,1)-0.5))))/'VSWR Calculator'!$C$25)-$C73)^2+(1500*ABS(SIN(2*PI()*MOD(Calculator!$B$32/Calculator!$F$15,1)))*IF(MOD(Calculator!$B$32/Calculator!$F$15,1)&lt;0.5,-1,1))^2)/SQRT(((50*POWER(80,POWER(COS(PI()*MOD(Calculator!$B$32/Calculator!$F$15,1)),2))+MIN(500,MAX(30,100*EXP(-0.3*'VSWR Calculator'!$C$24)*(1+3*ABS(MOD('VSWR Calculator'!$C$23/Calculator!$F$15/2,1)-0.5))))/'VSWR Calculator'!$C$25)+$C73)^2+(1500*ABS(SIN(2*PI()*MOD(Calculator!$B$32/Calculator!$F$15,1)))*IF(MOD(Calculator!$B$32/Calculator!$F$15,1)&lt;0.5,-1,1))^2))/(1-SQRT(((50*POWER(80,POWER(COS(PI()*MOD(Calculator!$B$32/Calculator!$F$15,1)),2))+MIN(500,MAX(30,100*EXP(-0.3*'VSWR Calculator'!$C$24)*(1+3*ABS(MOD('VSWR Calculator'!$C$23/Calculator!$F$15/2,1)-0.5))))/'VSWR Calculator'!$C$25)-$C73)^2+(1500*ABS(SIN(2*PI()*MOD(Calculator!$B$32/Calculator!$F$15,1)))*IF(MOD(Calculator!$B$32/Calculator!$F$15,1)&lt;0.5,-1,1))^2)/SQRT(((50*POWER(80,POWER(COS(PI()*MOD(Calculator!$B$32/Calculator!$F$15,1)),2))+MIN(500,MAX(30,100*EXP(-0.3*'VSWR Calculator'!$C$24)*(1+3*ABS(MOD('VSWR Calculator'!$C$23/Calculator!$F$15/2,1)-0.5))))/'VSWR Calculator'!$C$25)+$C73)^2+(1500*ABS(SIN(2*PI()*MOD(Calculator!$B$32/Calculator!$F$15,1)))*IF(MOD(Calculator!$B$32/Calculator!$F$15,1)&lt;0.5,-1,1))^2)),2))</f>
        <v>2.38</v>
      </c>
      <c r="DA73" s="253" t="str">
        <f aca="false">IF(OR(Calculator!$E$16&lt;&gt;"YES",Calculator!$B$32&lt;Calculator!$G$16),"—",ROUND((1+SQRT(((50*POWER(80,POWER(COS(PI()*MOD(Calculator!$B$32/Calculator!$F$16,1)),2))+MIN(500,MAX(30,100*EXP(-0.3*'VSWR Calculator'!$C$24)*(1+3*ABS(MOD('VSWR Calculator'!$C$23/Calculator!$F$16/2,1)-0.5))))/'VSWR Calculator'!$C$25)-$C73)^2+(1500*ABS(SIN(2*PI()*MOD(Calculator!$B$32/Calculator!$F$16,1)))*IF(MOD(Calculator!$B$32/Calculator!$F$16,1)&lt;0.5,-1,1))^2)/SQRT(((50*POWER(80,POWER(COS(PI()*MOD(Calculator!$B$32/Calculator!$F$16,1)),2))+MIN(500,MAX(30,100*EXP(-0.3*'VSWR Calculator'!$C$24)*(1+3*ABS(MOD('VSWR Calculator'!$C$23/Calculator!$F$16/2,1)-0.5))))/'VSWR Calculator'!$C$25)+$C73)^2+(1500*ABS(SIN(2*PI()*MOD(Calculator!$B$32/Calculator!$F$16,1)))*IF(MOD(Calculator!$B$32/Calculator!$F$16,1)&lt;0.5,-1,1))^2))/(1-SQRT(((50*POWER(80,POWER(COS(PI()*MOD(Calculator!$B$32/Calculator!$F$16,1)),2))+MIN(500,MAX(30,100*EXP(-0.3*'VSWR Calculator'!$C$24)*(1+3*ABS(MOD('VSWR Calculator'!$C$23/Calculator!$F$16/2,1)-0.5))))/'VSWR Calculator'!$C$25)-$C73)^2+(1500*ABS(SIN(2*PI()*MOD(Calculator!$B$32/Calculator!$F$16,1)))*IF(MOD(Calculator!$B$32/Calculator!$F$16,1)&lt;0.5,-1,1))^2)/SQRT(((50*POWER(80,POWER(COS(PI()*MOD(Calculator!$B$32/Calculator!$F$16,1)),2))+MIN(500,MAX(30,100*EXP(-0.3*'VSWR Calculator'!$C$24)*(1+3*ABS(MOD('VSWR Calculator'!$C$23/Calculator!$F$16/2,1)-0.5))))/'VSWR Calculator'!$C$25)+$C73)^2+(1500*ABS(SIN(2*PI()*MOD(Calculator!$B$32/Calculator!$F$16,1)))*IF(MOD(Calculator!$B$32/Calculator!$F$16,1)&lt;0.5,-1,1))^2)),2))</f>
        <v>—</v>
      </c>
      <c r="DB73" s="253" t="n">
        <f aca="false">IF(OR(Calculator!$E$17&lt;&gt;"YES",Calculator!$B$32&lt;Calculator!$G$17),"—",ROUND((1+SQRT(((50*POWER(80,POWER(COS(PI()*MOD(Calculator!$B$32/Calculator!$F$17,1)),2))+MIN(500,MAX(30,100*EXP(-0.3*'VSWR Calculator'!$C$24)*(1+3*ABS(MOD('VSWR Calculator'!$C$23/Calculator!$F$17/2,1)-0.5))))/'VSWR Calculator'!$C$25)-$C73)^2+(1500*ABS(SIN(2*PI()*MOD(Calculator!$B$32/Calculator!$F$17,1)))*IF(MOD(Calculator!$B$32/Calculator!$F$17,1)&lt;0.5,-1,1))^2)/SQRT(((50*POWER(80,POWER(COS(PI()*MOD(Calculator!$B$32/Calculator!$F$17,1)),2))+MIN(500,MAX(30,100*EXP(-0.3*'VSWR Calculator'!$C$24)*(1+3*ABS(MOD('VSWR Calculator'!$C$23/Calculator!$F$17/2,1)-0.5))))/'VSWR Calculator'!$C$25)+$C73)^2+(1500*ABS(SIN(2*PI()*MOD(Calculator!$B$32/Calculator!$F$17,1)))*IF(MOD(Calculator!$B$32/Calculator!$F$17,1)&lt;0.5,-1,1))^2))/(1-SQRT(((50*POWER(80,POWER(COS(PI()*MOD(Calculator!$B$32/Calculator!$F$17,1)),2))+MIN(500,MAX(30,100*EXP(-0.3*'VSWR Calculator'!$C$24)*(1+3*ABS(MOD('VSWR Calculator'!$C$23/Calculator!$F$17/2,1)-0.5))))/'VSWR Calculator'!$C$25)-$C73)^2+(1500*ABS(SIN(2*PI()*MOD(Calculator!$B$32/Calculator!$F$17,1)))*IF(MOD(Calculator!$B$32/Calculator!$F$17,1)&lt;0.5,-1,1))^2)/SQRT(((50*POWER(80,POWER(COS(PI()*MOD(Calculator!$B$32/Calculator!$F$17,1)),2))+MIN(500,MAX(30,100*EXP(-0.3*'VSWR Calculator'!$C$24)*(1+3*ABS(MOD('VSWR Calculator'!$C$23/Calculator!$F$17/2,1)-0.5))))/'VSWR Calculator'!$C$25)+$C73)^2+(1500*ABS(SIN(2*PI()*MOD(Calculator!$B$32/Calculator!$F$17,1)))*IF(MOD(Calculator!$B$32/Calculator!$F$17,1)&lt;0.5,-1,1))^2)),2))</f>
        <v>13.81</v>
      </c>
      <c r="DC73" s="253" t="str">
        <f aca="false">IF(OR(Calculator!$E$18&lt;&gt;"YES",Calculator!$B$32&lt;Calculator!$G$18),"—",ROUND((1+SQRT(((50*POWER(80,POWER(COS(PI()*MOD(Calculator!$B$32/Calculator!$F$18,1)),2))+MIN(500,MAX(30,100*EXP(-0.3*'VSWR Calculator'!$C$24)*(1+3*ABS(MOD('VSWR Calculator'!$C$23/Calculator!$F$18/2,1)-0.5))))/'VSWR Calculator'!$C$25)-$C73)^2+(1500*ABS(SIN(2*PI()*MOD(Calculator!$B$32/Calculator!$F$18,1)))*IF(MOD(Calculator!$B$32/Calculator!$F$18,1)&lt;0.5,-1,1))^2)/SQRT(((50*POWER(80,POWER(COS(PI()*MOD(Calculator!$B$32/Calculator!$F$18,1)),2))+MIN(500,MAX(30,100*EXP(-0.3*'VSWR Calculator'!$C$24)*(1+3*ABS(MOD('VSWR Calculator'!$C$23/Calculator!$F$18/2,1)-0.5))))/'VSWR Calculator'!$C$25)+$C73)^2+(1500*ABS(SIN(2*PI()*MOD(Calculator!$B$32/Calculator!$F$18,1)))*IF(MOD(Calculator!$B$32/Calculator!$F$18,1)&lt;0.5,-1,1))^2))/(1-SQRT(((50*POWER(80,POWER(COS(PI()*MOD(Calculator!$B$32/Calculator!$F$18,1)),2))+MIN(500,MAX(30,100*EXP(-0.3*'VSWR Calculator'!$C$24)*(1+3*ABS(MOD('VSWR Calculator'!$C$23/Calculator!$F$18/2,1)-0.5))))/'VSWR Calculator'!$C$25)-$C73)^2+(1500*ABS(SIN(2*PI()*MOD(Calculator!$B$32/Calculator!$F$18,1)))*IF(MOD(Calculator!$B$32/Calculator!$F$18,1)&lt;0.5,-1,1))^2)/SQRT(((50*POWER(80,POWER(COS(PI()*MOD(Calculator!$B$32/Calculator!$F$18,1)),2))+MIN(500,MAX(30,100*EXP(-0.3*'VSWR Calculator'!$C$24)*(1+3*ABS(MOD('VSWR Calculator'!$C$23/Calculator!$F$18/2,1)-0.5))))/'VSWR Calculator'!$C$25)+$C73)^2+(1500*ABS(SIN(2*PI()*MOD(Calculator!$B$32/Calculator!$F$18,1)))*IF(MOD(Calculator!$B$32/Calculator!$F$18,1)&lt;0.5,-1,1))^2)),2))</f>
        <v>—</v>
      </c>
      <c r="DD73" s="253" t="str">
        <f aca="false">IF(OR(Calculator!$E$19&lt;&gt;"YES",Calculator!$B$32&lt;Calculator!$G$19),"—",ROUND((1+SQRT(((50*POWER(80,POWER(COS(PI()*MOD(Calculator!$B$32/Calculator!$F$19,1)),2))+MIN(500,MAX(30,100*EXP(-0.3*'VSWR Calculator'!$C$24)*(1+3*ABS(MOD('VSWR Calculator'!$C$23/Calculator!$F$19/2,1)-0.5))))/'VSWR Calculator'!$C$25)-$C73)^2+(1500*ABS(SIN(2*PI()*MOD(Calculator!$B$32/Calculator!$F$19,1)))*IF(MOD(Calculator!$B$32/Calculator!$F$19,1)&lt;0.5,-1,1))^2)/SQRT(((50*POWER(80,POWER(COS(PI()*MOD(Calculator!$B$32/Calculator!$F$19,1)),2))+MIN(500,MAX(30,100*EXP(-0.3*'VSWR Calculator'!$C$24)*(1+3*ABS(MOD('VSWR Calculator'!$C$23/Calculator!$F$19/2,1)-0.5))))/'VSWR Calculator'!$C$25)+$C73)^2+(1500*ABS(SIN(2*PI()*MOD(Calculator!$B$32/Calculator!$F$19,1)))*IF(MOD(Calculator!$B$32/Calculator!$F$19,1)&lt;0.5,-1,1))^2))/(1-SQRT(((50*POWER(80,POWER(COS(PI()*MOD(Calculator!$B$32/Calculator!$F$19,1)),2))+MIN(500,MAX(30,100*EXP(-0.3*'VSWR Calculator'!$C$24)*(1+3*ABS(MOD('VSWR Calculator'!$C$23/Calculator!$F$19/2,1)-0.5))))/'VSWR Calculator'!$C$25)-$C73)^2+(1500*ABS(SIN(2*PI()*MOD(Calculator!$B$32/Calculator!$F$19,1)))*IF(MOD(Calculator!$B$32/Calculator!$F$19,1)&lt;0.5,-1,1))^2)/SQRT(((50*POWER(80,POWER(COS(PI()*MOD(Calculator!$B$32/Calculator!$F$19,1)),2))+MIN(500,MAX(30,100*EXP(-0.3*'VSWR Calculator'!$C$24)*(1+3*ABS(MOD('VSWR Calculator'!$C$23/Calculator!$F$19/2,1)-0.5))))/'VSWR Calculator'!$C$25)+$C73)^2+(1500*ABS(SIN(2*PI()*MOD(Calculator!$B$32/Calculator!$F$19,1)))*IF(MOD(Calculator!$B$32/Calculator!$F$19,1)&lt;0.5,-1,1))^2)),2))</f>
        <v>—</v>
      </c>
      <c r="DE73" s="253" t="str">
        <f aca="false">IF(OR(Calculator!$E$20&lt;&gt;"YES",Calculator!$B$32&lt;Calculator!$G$20),"—",ROUND((1+SQRT(((50*POWER(80,POWER(COS(PI()*MOD(Calculator!$B$32/Calculator!$F$20,1)),2))+MIN(500,MAX(30,100*EXP(-0.3*'VSWR Calculator'!$C$24)*(1+3*ABS(MOD('VSWR Calculator'!$C$23/Calculator!$F$20/2,1)-0.5))))/'VSWR Calculator'!$C$25)-$C73)^2+(1500*ABS(SIN(2*PI()*MOD(Calculator!$B$32/Calculator!$F$20,1)))*IF(MOD(Calculator!$B$32/Calculator!$F$20,1)&lt;0.5,-1,1))^2)/SQRT(((50*POWER(80,POWER(COS(PI()*MOD(Calculator!$B$32/Calculator!$F$20,1)),2))+MIN(500,MAX(30,100*EXP(-0.3*'VSWR Calculator'!$C$24)*(1+3*ABS(MOD('VSWR Calculator'!$C$23/Calculator!$F$20/2,1)-0.5))))/'VSWR Calculator'!$C$25)+$C73)^2+(1500*ABS(SIN(2*PI()*MOD(Calculator!$B$32/Calculator!$F$20,1)))*IF(MOD(Calculator!$B$32/Calculator!$F$20,1)&lt;0.5,-1,1))^2))/(1-SQRT(((50*POWER(80,POWER(COS(PI()*MOD(Calculator!$B$32/Calculator!$F$20,1)),2))+MIN(500,MAX(30,100*EXP(-0.3*'VSWR Calculator'!$C$24)*(1+3*ABS(MOD('VSWR Calculator'!$C$23/Calculator!$F$20/2,1)-0.5))))/'VSWR Calculator'!$C$25)-$C73)^2+(1500*ABS(SIN(2*PI()*MOD(Calculator!$B$32/Calculator!$F$20,1)))*IF(MOD(Calculator!$B$32/Calculator!$F$20,1)&lt;0.5,-1,1))^2)/SQRT(((50*POWER(80,POWER(COS(PI()*MOD(Calculator!$B$32/Calculator!$F$20,1)),2))+MIN(500,MAX(30,100*EXP(-0.3*'VSWR Calculator'!$C$24)*(1+3*ABS(MOD('VSWR Calculator'!$C$23/Calculator!$F$20/2,1)-0.5))))/'VSWR Calculator'!$C$25)+$C73)^2+(1500*ABS(SIN(2*PI()*MOD(Calculator!$B$32/Calculator!$F$20,1)))*IF(MOD(Calculator!$B$32/Calculator!$F$20,1)&lt;0.5,-1,1))^2)),2))</f>
        <v>—</v>
      </c>
      <c r="DF73" s="253" t="str">
        <f aca="false">IF(OR(Calculator!$E$21&lt;&gt;"YES",Calculator!$B$32&lt;Calculator!$G$21),"—",ROUND((1+SQRT(((50*POWER(80,POWER(COS(PI()*MOD(Calculator!$B$32/Calculator!$F$21,1)),2))+MIN(500,MAX(30,100*EXP(-0.3*'VSWR Calculator'!$C$24)*(1+3*ABS(MOD('VSWR Calculator'!$C$23/Calculator!$F$21/2,1)-0.5))))/'VSWR Calculator'!$C$25)-$C73)^2+(1500*ABS(SIN(2*PI()*MOD(Calculator!$B$32/Calculator!$F$21,1)))*IF(MOD(Calculator!$B$32/Calculator!$F$21,1)&lt;0.5,-1,1))^2)/SQRT(((50*POWER(80,POWER(COS(PI()*MOD(Calculator!$B$32/Calculator!$F$21,1)),2))+MIN(500,MAX(30,100*EXP(-0.3*'VSWR Calculator'!$C$24)*(1+3*ABS(MOD('VSWR Calculator'!$C$23/Calculator!$F$21/2,1)-0.5))))/'VSWR Calculator'!$C$25)+$C73)^2+(1500*ABS(SIN(2*PI()*MOD(Calculator!$B$32/Calculator!$F$21,1)))*IF(MOD(Calculator!$B$32/Calculator!$F$21,1)&lt;0.5,-1,1))^2))/(1-SQRT(((50*POWER(80,POWER(COS(PI()*MOD(Calculator!$B$32/Calculator!$F$21,1)),2))+MIN(500,MAX(30,100*EXP(-0.3*'VSWR Calculator'!$C$24)*(1+3*ABS(MOD('VSWR Calculator'!$C$23/Calculator!$F$21/2,1)-0.5))))/'VSWR Calculator'!$C$25)-$C73)^2+(1500*ABS(SIN(2*PI()*MOD(Calculator!$B$32/Calculator!$F$21,1)))*IF(MOD(Calculator!$B$32/Calculator!$F$21,1)&lt;0.5,-1,1))^2)/SQRT(((50*POWER(80,POWER(COS(PI()*MOD(Calculator!$B$32/Calculator!$F$21,1)),2))+MIN(500,MAX(30,100*EXP(-0.3*'VSWR Calculator'!$C$24)*(1+3*ABS(MOD('VSWR Calculator'!$C$23/Calculator!$F$21/2,1)-0.5))))/'VSWR Calculator'!$C$25)+$C73)^2+(1500*ABS(SIN(2*PI()*MOD(Calculator!$B$32/Calculator!$F$21,1)))*IF(MOD(Calculator!$B$32/Calculator!$F$21,1)&lt;0.5,-1,1))^2)),2))</f>
        <v>—</v>
      </c>
      <c r="DG73" s="253" t="str">
        <f aca="false">IF(OR(Calculator!$E$22&lt;&gt;"YES",Calculator!$B$32&lt;Calculator!$G$22),"—",ROUND((1+SQRT(((50*POWER(80,POWER(COS(PI()*MOD(Calculator!$B$32/Calculator!$F$22,1)),2))+MIN(500,MAX(30,100*EXP(-0.3*'VSWR Calculator'!$C$24)*(1+3*ABS(MOD('VSWR Calculator'!$C$23/Calculator!$F$22/2,1)-0.5))))/'VSWR Calculator'!$C$25)-$C73)^2+(1500*ABS(SIN(2*PI()*MOD(Calculator!$B$32/Calculator!$F$22,1)))*IF(MOD(Calculator!$B$32/Calculator!$F$22,1)&lt;0.5,-1,1))^2)/SQRT(((50*POWER(80,POWER(COS(PI()*MOD(Calculator!$B$32/Calculator!$F$22,1)),2))+MIN(500,MAX(30,100*EXP(-0.3*'VSWR Calculator'!$C$24)*(1+3*ABS(MOD('VSWR Calculator'!$C$23/Calculator!$F$22/2,1)-0.5))))/'VSWR Calculator'!$C$25)+$C73)^2+(1500*ABS(SIN(2*PI()*MOD(Calculator!$B$32/Calculator!$F$22,1)))*IF(MOD(Calculator!$B$32/Calculator!$F$22,1)&lt;0.5,-1,1))^2))/(1-SQRT(((50*POWER(80,POWER(COS(PI()*MOD(Calculator!$B$32/Calculator!$F$22,1)),2))+MIN(500,MAX(30,100*EXP(-0.3*'VSWR Calculator'!$C$24)*(1+3*ABS(MOD('VSWR Calculator'!$C$23/Calculator!$F$22/2,1)-0.5))))/'VSWR Calculator'!$C$25)-$C73)^2+(1500*ABS(SIN(2*PI()*MOD(Calculator!$B$32/Calculator!$F$22,1)))*IF(MOD(Calculator!$B$32/Calculator!$F$22,1)&lt;0.5,-1,1))^2)/SQRT(((50*POWER(80,POWER(COS(PI()*MOD(Calculator!$B$32/Calculator!$F$22,1)),2))+MIN(500,MAX(30,100*EXP(-0.3*'VSWR Calculator'!$C$24)*(1+3*ABS(MOD('VSWR Calculator'!$C$23/Calculator!$F$22/2,1)-0.5))))/'VSWR Calculator'!$C$25)+$C73)^2+(1500*ABS(SIN(2*PI()*MOD(Calculator!$B$32/Calculator!$F$22,1)))*IF(MOD(Calculator!$B$32/Calculator!$F$22,1)&lt;0.5,-1,1))^2)),2))</f>
        <v>—</v>
      </c>
      <c r="DH73" s="253" t="n">
        <f aca="false">IFERROR(ROUND((IF(ISNUMBER(CW73),CW73,0)+IF(ISNUMBER(CX73),CX73,0)+IF(ISNUMBER(CY73),CY73,0)+IF(ISNUMBER(CZ73),CZ73,0)+IF(ISNUMBER(DA73),DA73,0)+IF(ISNUMBER(DB73),DB73,0)+IF(ISNUMBER(DC73),DC73,0)+IF(ISNUMBER(DD73),DD73,0)+IF(ISNUMBER(DE73),DE73,0)+IF(ISNUMBER(DF73),DF73,0)+IF(ISNUMBER(DG73),DG73,0))/(IF(ISNUMBER(CW73),1,0)+IF(ISNUMBER(CX73),1,0)+IF(ISNUMBER(CY73),1,0)+IF(ISNUMBER(CZ73),1,0)+IF(ISNUMBER(DA73),1,0)+IF(ISNUMBER(DB73),1,0)+IF(ISNUMBER(DC73),1,0)+IF(ISNUMBER(DD73),1,0)+IF(ISNUMBER(DE73),1,0)+IF(ISNUMBER(DF73),1,0)+IF(ISNUMBER(DG73),1,0)),4),"")</f>
        <v>8.095</v>
      </c>
      <c r="DI73" s="253" t="str">
        <f aca="false">IF(OR(Calculator!$E$12&lt;&gt;"YES",Calculator!$B$33&lt;Calculator!$G$12),"—",ROUND((1+SQRT(((50*POWER(80,POWER(COS(PI()*MOD(Calculator!$B$33/Calculator!$F$12,1)),2))+MIN(500,MAX(30,100*EXP(-0.3*'VSWR Calculator'!$C$24)*(1+3*ABS(MOD('VSWR Calculator'!$C$23/Calculator!$F$12/2,1)-0.5))))/'VSWR Calculator'!$C$25)-$C73)^2+(1500*ABS(SIN(2*PI()*MOD(Calculator!$B$33/Calculator!$F$12,1)))*IF(MOD(Calculator!$B$33/Calculator!$F$12,1)&lt;0.5,-1,1))^2)/SQRT(((50*POWER(80,POWER(COS(PI()*MOD(Calculator!$B$33/Calculator!$F$12,1)),2))+MIN(500,MAX(30,100*EXP(-0.3*'VSWR Calculator'!$C$24)*(1+3*ABS(MOD('VSWR Calculator'!$C$23/Calculator!$F$12/2,1)-0.5))))/'VSWR Calculator'!$C$25)+$C73)^2+(1500*ABS(SIN(2*PI()*MOD(Calculator!$B$33/Calculator!$F$12,1)))*IF(MOD(Calculator!$B$33/Calculator!$F$12,1)&lt;0.5,-1,1))^2))/(1-SQRT(((50*POWER(80,POWER(COS(PI()*MOD(Calculator!$B$33/Calculator!$F$12,1)),2))+MIN(500,MAX(30,100*EXP(-0.3*'VSWR Calculator'!$C$24)*(1+3*ABS(MOD('VSWR Calculator'!$C$23/Calculator!$F$12/2,1)-0.5))))/'VSWR Calculator'!$C$25)-$C73)^2+(1500*ABS(SIN(2*PI()*MOD(Calculator!$B$33/Calculator!$F$12,1)))*IF(MOD(Calculator!$B$33/Calculator!$F$12,1)&lt;0.5,-1,1))^2)/SQRT(((50*POWER(80,POWER(COS(PI()*MOD(Calculator!$B$33/Calculator!$F$12,1)),2))+MIN(500,MAX(30,100*EXP(-0.3*'VSWR Calculator'!$C$24)*(1+3*ABS(MOD('VSWR Calculator'!$C$23/Calculator!$F$12/2,1)-0.5))))/'VSWR Calculator'!$C$25)+$C73)^2+(1500*ABS(SIN(2*PI()*MOD(Calculator!$B$33/Calculator!$F$12,1)))*IF(MOD(Calculator!$B$33/Calculator!$F$12,1)&lt;0.5,-1,1))^2)),2))</f>
        <v>—</v>
      </c>
      <c r="DJ73" s="253" t="str">
        <f aca="false">IF(OR(Calculator!$E$13&lt;&gt;"YES",Calculator!$B$33&lt;Calculator!$G$13),"—",ROUND((1+SQRT(((50*POWER(80,POWER(COS(PI()*MOD(Calculator!$B$33/Calculator!$F$13,1)),2))+MIN(500,MAX(30,100*EXP(-0.3*'VSWR Calculator'!$C$24)*(1+3*ABS(MOD('VSWR Calculator'!$C$23/Calculator!$F$13/2,1)-0.5))))/'VSWR Calculator'!$C$25)-$C73)^2+(1500*ABS(SIN(2*PI()*MOD(Calculator!$B$33/Calculator!$F$13,1)))*IF(MOD(Calculator!$B$33/Calculator!$F$13,1)&lt;0.5,-1,1))^2)/SQRT(((50*POWER(80,POWER(COS(PI()*MOD(Calculator!$B$33/Calculator!$F$13,1)),2))+MIN(500,MAX(30,100*EXP(-0.3*'VSWR Calculator'!$C$24)*(1+3*ABS(MOD('VSWR Calculator'!$C$23/Calculator!$F$13/2,1)-0.5))))/'VSWR Calculator'!$C$25)+$C73)^2+(1500*ABS(SIN(2*PI()*MOD(Calculator!$B$33/Calculator!$F$13,1)))*IF(MOD(Calculator!$B$33/Calculator!$F$13,1)&lt;0.5,-1,1))^2))/(1-SQRT(((50*POWER(80,POWER(COS(PI()*MOD(Calculator!$B$33/Calculator!$F$13,1)),2))+MIN(500,MAX(30,100*EXP(-0.3*'VSWR Calculator'!$C$24)*(1+3*ABS(MOD('VSWR Calculator'!$C$23/Calculator!$F$13/2,1)-0.5))))/'VSWR Calculator'!$C$25)-$C73)^2+(1500*ABS(SIN(2*PI()*MOD(Calculator!$B$33/Calculator!$F$13,1)))*IF(MOD(Calculator!$B$33/Calculator!$F$13,1)&lt;0.5,-1,1))^2)/SQRT(((50*POWER(80,POWER(COS(PI()*MOD(Calculator!$B$33/Calculator!$F$13,1)),2))+MIN(500,MAX(30,100*EXP(-0.3*'VSWR Calculator'!$C$24)*(1+3*ABS(MOD('VSWR Calculator'!$C$23/Calculator!$F$13/2,1)-0.5))))/'VSWR Calculator'!$C$25)+$C73)^2+(1500*ABS(SIN(2*PI()*MOD(Calculator!$B$33/Calculator!$F$13,1)))*IF(MOD(Calculator!$B$33/Calculator!$F$13,1)&lt;0.5,-1,1))^2)),2))</f>
        <v>—</v>
      </c>
      <c r="DK73" s="253" t="str">
        <f aca="false">IF(OR(Calculator!$E$14&lt;&gt;"YES",Calculator!$B$33&lt;Calculator!$G$14),"—",ROUND((1+SQRT(((50*POWER(80,POWER(COS(PI()*MOD(Calculator!$B$33/Calculator!$F$14,1)),2))+MIN(500,MAX(30,100*EXP(-0.3*'VSWR Calculator'!$C$24)*(1+3*ABS(MOD('VSWR Calculator'!$C$23/Calculator!$F$14/2,1)-0.5))))/'VSWR Calculator'!$C$25)-$C73)^2+(1500*ABS(SIN(2*PI()*MOD(Calculator!$B$33/Calculator!$F$14,1)))*IF(MOD(Calculator!$B$33/Calculator!$F$14,1)&lt;0.5,-1,1))^2)/SQRT(((50*POWER(80,POWER(COS(PI()*MOD(Calculator!$B$33/Calculator!$F$14,1)),2))+MIN(500,MAX(30,100*EXP(-0.3*'VSWR Calculator'!$C$24)*(1+3*ABS(MOD('VSWR Calculator'!$C$23/Calculator!$F$14/2,1)-0.5))))/'VSWR Calculator'!$C$25)+$C73)^2+(1500*ABS(SIN(2*PI()*MOD(Calculator!$B$33/Calculator!$F$14,1)))*IF(MOD(Calculator!$B$33/Calculator!$F$14,1)&lt;0.5,-1,1))^2))/(1-SQRT(((50*POWER(80,POWER(COS(PI()*MOD(Calculator!$B$33/Calculator!$F$14,1)),2))+MIN(500,MAX(30,100*EXP(-0.3*'VSWR Calculator'!$C$24)*(1+3*ABS(MOD('VSWR Calculator'!$C$23/Calculator!$F$14/2,1)-0.5))))/'VSWR Calculator'!$C$25)-$C73)^2+(1500*ABS(SIN(2*PI()*MOD(Calculator!$B$33/Calculator!$F$14,1)))*IF(MOD(Calculator!$B$33/Calculator!$F$14,1)&lt;0.5,-1,1))^2)/SQRT(((50*POWER(80,POWER(COS(PI()*MOD(Calculator!$B$33/Calculator!$F$14,1)),2))+MIN(500,MAX(30,100*EXP(-0.3*'VSWR Calculator'!$C$24)*(1+3*ABS(MOD('VSWR Calculator'!$C$23/Calculator!$F$14/2,1)-0.5))))/'VSWR Calculator'!$C$25)+$C73)^2+(1500*ABS(SIN(2*PI()*MOD(Calculator!$B$33/Calculator!$F$14,1)))*IF(MOD(Calculator!$B$33/Calculator!$F$14,1)&lt;0.5,-1,1))^2)),2))</f>
        <v>—</v>
      </c>
      <c r="DL73" s="253" t="n">
        <f aca="false">IF(OR(Calculator!$E$15&lt;&gt;"YES",Calculator!$B$33&lt;Calculator!$G$15),"—",ROUND((1+SQRT(((50*POWER(80,POWER(COS(PI()*MOD(Calculator!$B$33/Calculator!$F$15,1)),2))+MIN(500,MAX(30,100*EXP(-0.3*'VSWR Calculator'!$C$24)*(1+3*ABS(MOD('VSWR Calculator'!$C$23/Calculator!$F$15/2,1)-0.5))))/'VSWR Calculator'!$C$25)-$C73)^2+(1500*ABS(SIN(2*PI()*MOD(Calculator!$B$33/Calculator!$F$15,1)))*IF(MOD(Calculator!$B$33/Calculator!$F$15,1)&lt;0.5,-1,1))^2)/SQRT(((50*POWER(80,POWER(COS(PI()*MOD(Calculator!$B$33/Calculator!$F$15,1)),2))+MIN(500,MAX(30,100*EXP(-0.3*'VSWR Calculator'!$C$24)*(1+3*ABS(MOD('VSWR Calculator'!$C$23/Calculator!$F$15/2,1)-0.5))))/'VSWR Calculator'!$C$25)+$C73)^2+(1500*ABS(SIN(2*PI()*MOD(Calculator!$B$33/Calculator!$F$15,1)))*IF(MOD(Calculator!$B$33/Calculator!$F$15,1)&lt;0.5,-1,1))^2))/(1-SQRT(((50*POWER(80,POWER(COS(PI()*MOD(Calculator!$B$33/Calculator!$F$15,1)),2))+MIN(500,MAX(30,100*EXP(-0.3*'VSWR Calculator'!$C$24)*(1+3*ABS(MOD('VSWR Calculator'!$C$23/Calculator!$F$15/2,1)-0.5))))/'VSWR Calculator'!$C$25)-$C73)^2+(1500*ABS(SIN(2*PI()*MOD(Calculator!$B$33/Calculator!$F$15,1)))*IF(MOD(Calculator!$B$33/Calculator!$F$15,1)&lt;0.5,-1,1))^2)/SQRT(((50*POWER(80,POWER(COS(PI()*MOD(Calculator!$B$33/Calculator!$F$15,1)),2))+MIN(500,MAX(30,100*EXP(-0.3*'VSWR Calculator'!$C$24)*(1+3*ABS(MOD('VSWR Calculator'!$C$23/Calculator!$F$15/2,1)-0.5))))/'VSWR Calculator'!$C$25)+$C73)^2+(1500*ABS(SIN(2*PI()*MOD(Calculator!$B$33/Calculator!$F$15,1)))*IF(MOD(Calculator!$B$33/Calculator!$F$15,1)&lt;0.5,-1,1))^2)),2))</f>
        <v>2.52</v>
      </c>
      <c r="DM73" s="253" t="str">
        <f aca="false">IF(OR(Calculator!$E$16&lt;&gt;"YES",Calculator!$B$33&lt;Calculator!$G$16),"—",ROUND((1+SQRT(((50*POWER(80,POWER(COS(PI()*MOD(Calculator!$B$33/Calculator!$F$16,1)),2))+MIN(500,MAX(30,100*EXP(-0.3*'VSWR Calculator'!$C$24)*(1+3*ABS(MOD('VSWR Calculator'!$C$23/Calculator!$F$16/2,1)-0.5))))/'VSWR Calculator'!$C$25)-$C73)^2+(1500*ABS(SIN(2*PI()*MOD(Calculator!$B$33/Calculator!$F$16,1)))*IF(MOD(Calculator!$B$33/Calculator!$F$16,1)&lt;0.5,-1,1))^2)/SQRT(((50*POWER(80,POWER(COS(PI()*MOD(Calculator!$B$33/Calculator!$F$16,1)),2))+MIN(500,MAX(30,100*EXP(-0.3*'VSWR Calculator'!$C$24)*(1+3*ABS(MOD('VSWR Calculator'!$C$23/Calculator!$F$16/2,1)-0.5))))/'VSWR Calculator'!$C$25)+$C73)^2+(1500*ABS(SIN(2*PI()*MOD(Calculator!$B$33/Calculator!$F$16,1)))*IF(MOD(Calculator!$B$33/Calculator!$F$16,1)&lt;0.5,-1,1))^2))/(1-SQRT(((50*POWER(80,POWER(COS(PI()*MOD(Calculator!$B$33/Calculator!$F$16,1)),2))+MIN(500,MAX(30,100*EXP(-0.3*'VSWR Calculator'!$C$24)*(1+3*ABS(MOD('VSWR Calculator'!$C$23/Calculator!$F$16/2,1)-0.5))))/'VSWR Calculator'!$C$25)-$C73)^2+(1500*ABS(SIN(2*PI()*MOD(Calculator!$B$33/Calculator!$F$16,1)))*IF(MOD(Calculator!$B$33/Calculator!$F$16,1)&lt;0.5,-1,1))^2)/SQRT(((50*POWER(80,POWER(COS(PI()*MOD(Calculator!$B$33/Calculator!$F$16,1)),2))+MIN(500,MAX(30,100*EXP(-0.3*'VSWR Calculator'!$C$24)*(1+3*ABS(MOD('VSWR Calculator'!$C$23/Calculator!$F$16/2,1)-0.5))))/'VSWR Calculator'!$C$25)+$C73)^2+(1500*ABS(SIN(2*PI()*MOD(Calculator!$B$33/Calculator!$F$16,1)))*IF(MOD(Calculator!$B$33/Calculator!$F$16,1)&lt;0.5,-1,1))^2)),2))</f>
        <v>—</v>
      </c>
      <c r="DN73" s="253" t="n">
        <f aca="false">IF(OR(Calculator!$E$17&lt;&gt;"YES",Calculator!$B$33&lt;Calculator!$G$17),"—",ROUND((1+SQRT(((50*POWER(80,POWER(COS(PI()*MOD(Calculator!$B$33/Calculator!$F$17,1)),2))+MIN(500,MAX(30,100*EXP(-0.3*'VSWR Calculator'!$C$24)*(1+3*ABS(MOD('VSWR Calculator'!$C$23/Calculator!$F$17/2,1)-0.5))))/'VSWR Calculator'!$C$25)-$C73)^2+(1500*ABS(SIN(2*PI()*MOD(Calculator!$B$33/Calculator!$F$17,1)))*IF(MOD(Calculator!$B$33/Calculator!$F$17,1)&lt;0.5,-1,1))^2)/SQRT(((50*POWER(80,POWER(COS(PI()*MOD(Calculator!$B$33/Calculator!$F$17,1)),2))+MIN(500,MAX(30,100*EXP(-0.3*'VSWR Calculator'!$C$24)*(1+3*ABS(MOD('VSWR Calculator'!$C$23/Calculator!$F$17/2,1)-0.5))))/'VSWR Calculator'!$C$25)+$C73)^2+(1500*ABS(SIN(2*PI()*MOD(Calculator!$B$33/Calculator!$F$17,1)))*IF(MOD(Calculator!$B$33/Calculator!$F$17,1)&lt;0.5,-1,1))^2))/(1-SQRT(((50*POWER(80,POWER(COS(PI()*MOD(Calculator!$B$33/Calculator!$F$17,1)),2))+MIN(500,MAX(30,100*EXP(-0.3*'VSWR Calculator'!$C$24)*(1+3*ABS(MOD('VSWR Calculator'!$C$23/Calculator!$F$17/2,1)-0.5))))/'VSWR Calculator'!$C$25)-$C73)^2+(1500*ABS(SIN(2*PI()*MOD(Calculator!$B$33/Calculator!$F$17,1)))*IF(MOD(Calculator!$B$33/Calculator!$F$17,1)&lt;0.5,-1,1))^2)/SQRT(((50*POWER(80,POWER(COS(PI()*MOD(Calculator!$B$33/Calculator!$F$17,1)),2))+MIN(500,MAX(30,100*EXP(-0.3*'VSWR Calculator'!$C$24)*(1+3*ABS(MOD('VSWR Calculator'!$C$23/Calculator!$F$17/2,1)-0.5))))/'VSWR Calculator'!$C$25)+$C73)^2+(1500*ABS(SIN(2*PI()*MOD(Calculator!$B$33/Calculator!$F$17,1)))*IF(MOD(Calculator!$B$33/Calculator!$F$17,1)&lt;0.5,-1,1))^2)),2))</f>
        <v>15.03</v>
      </c>
      <c r="DO73" s="253" t="str">
        <f aca="false">IF(OR(Calculator!$E$18&lt;&gt;"YES",Calculator!$B$33&lt;Calculator!$G$18),"—",ROUND((1+SQRT(((50*POWER(80,POWER(COS(PI()*MOD(Calculator!$B$33/Calculator!$F$18,1)),2))+MIN(500,MAX(30,100*EXP(-0.3*'VSWR Calculator'!$C$24)*(1+3*ABS(MOD('VSWR Calculator'!$C$23/Calculator!$F$18/2,1)-0.5))))/'VSWR Calculator'!$C$25)-$C73)^2+(1500*ABS(SIN(2*PI()*MOD(Calculator!$B$33/Calculator!$F$18,1)))*IF(MOD(Calculator!$B$33/Calculator!$F$18,1)&lt;0.5,-1,1))^2)/SQRT(((50*POWER(80,POWER(COS(PI()*MOD(Calculator!$B$33/Calculator!$F$18,1)),2))+MIN(500,MAX(30,100*EXP(-0.3*'VSWR Calculator'!$C$24)*(1+3*ABS(MOD('VSWR Calculator'!$C$23/Calculator!$F$18/2,1)-0.5))))/'VSWR Calculator'!$C$25)+$C73)^2+(1500*ABS(SIN(2*PI()*MOD(Calculator!$B$33/Calculator!$F$18,1)))*IF(MOD(Calculator!$B$33/Calculator!$F$18,1)&lt;0.5,-1,1))^2))/(1-SQRT(((50*POWER(80,POWER(COS(PI()*MOD(Calculator!$B$33/Calculator!$F$18,1)),2))+MIN(500,MAX(30,100*EXP(-0.3*'VSWR Calculator'!$C$24)*(1+3*ABS(MOD('VSWR Calculator'!$C$23/Calculator!$F$18/2,1)-0.5))))/'VSWR Calculator'!$C$25)-$C73)^2+(1500*ABS(SIN(2*PI()*MOD(Calculator!$B$33/Calculator!$F$18,1)))*IF(MOD(Calculator!$B$33/Calculator!$F$18,1)&lt;0.5,-1,1))^2)/SQRT(((50*POWER(80,POWER(COS(PI()*MOD(Calculator!$B$33/Calculator!$F$18,1)),2))+MIN(500,MAX(30,100*EXP(-0.3*'VSWR Calculator'!$C$24)*(1+3*ABS(MOD('VSWR Calculator'!$C$23/Calculator!$F$18/2,1)-0.5))))/'VSWR Calculator'!$C$25)+$C73)^2+(1500*ABS(SIN(2*PI()*MOD(Calculator!$B$33/Calculator!$F$18,1)))*IF(MOD(Calculator!$B$33/Calculator!$F$18,1)&lt;0.5,-1,1))^2)),2))</f>
        <v>—</v>
      </c>
      <c r="DP73" s="253" t="str">
        <f aca="false">IF(OR(Calculator!$E$19&lt;&gt;"YES",Calculator!$B$33&lt;Calculator!$G$19),"—",ROUND((1+SQRT(((50*POWER(80,POWER(COS(PI()*MOD(Calculator!$B$33/Calculator!$F$19,1)),2))+MIN(500,MAX(30,100*EXP(-0.3*'VSWR Calculator'!$C$24)*(1+3*ABS(MOD('VSWR Calculator'!$C$23/Calculator!$F$19/2,1)-0.5))))/'VSWR Calculator'!$C$25)-$C73)^2+(1500*ABS(SIN(2*PI()*MOD(Calculator!$B$33/Calculator!$F$19,1)))*IF(MOD(Calculator!$B$33/Calculator!$F$19,1)&lt;0.5,-1,1))^2)/SQRT(((50*POWER(80,POWER(COS(PI()*MOD(Calculator!$B$33/Calculator!$F$19,1)),2))+MIN(500,MAX(30,100*EXP(-0.3*'VSWR Calculator'!$C$24)*(1+3*ABS(MOD('VSWR Calculator'!$C$23/Calculator!$F$19/2,1)-0.5))))/'VSWR Calculator'!$C$25)+$C73)^2+(1500*ABS(SIN(2*PI()*MOD(Calculator!$B$33/Calculator!$F$19,1)))*IF(MOD(Calculator!$B$33/Calculator!$F$19,1)&lt;0.5,-1,1))^2))/(1-SQRT(((50*POWER(80,POWER(COS(PI()*MOD(Calculator!$B$33/Calculator!$F$19,1)),2))+MIN(500,MAX(30,100*EXP(-0.3*'VSWR Calculator'!$C$24)*(1+3*ABS(MOD('VSWR Calculator'!$C$23/Calculator!$F$19/2,1)-0.5))))/'VSWR Calculator'!$C$25)-$C73)^2+(1500*ABS(SIN(2*PI()*MOD(Calculator!$B$33/Calculator!$F$19,1)))*IF(MOD(Calculator!$B$33/Calculator!$F$19,1)&lt;0.5,-1,1))^2)/SQRT(((50*POWER(80,POWER(COS(PI()*MOD(Calculator!$B$33/Calculator!$F$19,1)),2))+MIN(500,MAX(30,100*EXP(-0.3*'VSWR Calculator'!$C$24)*(1+3*ABS(MOD('VSWR Calculator'!$C$23/Calculator!$F$19/2,1)-0.5))))/'VSWR Calculator'!$C$25)+$C73)^2+(1500*ABS(SIN(2*PI()*MOD(Calculator!$B$33/Calculator!$F$19,1)))*IF(MOD(Calculator!$B$33/Calculator!$F$19,1)&lt;0.5,-1,1))^2)),2))</f>
        <v>—</v>
      </c>
      <c r="DQ73" s="253" t="str">
        <f aca="false">IF(OR(Calculator!$E$20&lt;&gt;"YES",Calculator!$B$33&lt;Calculator!$G$20),"—",ROUND((1+SQRT(((50*POWER(80,POWER(COS(PI()*MOD(Calculator!$B$33/Calculator!$F$20,1)),2))+MIN(500,MAX(30,100*EXP(-0.3*'VSWR Calculator'!$C$24)*(1+3*ABS(MOD('VSWR Calculator'!$C$23/Calculator!$F$20/2,1)-0.5))))/'VSWR Calculator'!$C$25)-$C73)^2+(1500*ABS(SIN(2*PI()*MOD(Calculator!$B$33/Calculator!$F$20,1)))*IF(MOD(Calculator!$B$33/Calculator!$F$20,1)&lt;0.5,-1,1))^2)/SQRT(((50*POWER(80,POWER(COS(PI()*MOD(Calculator!$B$33/Calculator!$F$20,1)),2))+MIN(500,MAX(30,100*EXP(-0.3*'VSWR Calculator'!$C$24)*(1+3*ABS(MOD('VSWR Calculator'!$C$23/Calculator!$F$20/2,1)-0.5))))/'VSWR Calculator'!$C$25)+$C73)^2+(1500*ABS(SIN(2*PI()*MOD(Calculator!$B$33/Calculator!$F$20,1)))*IF(MOD(Calculator!$B$33/Calculator!$F$20,1)&lt;0.5,-1,1))^2))/(1-SQRT(((50*POWER(80,POWER(COS(PI()*MOD(Calculator!$B$33/Calculator!$F$20,1)),2))+MIN(500,MAX(30,100*EXP(-0.3*'VSWR Calculator'!$C$24)*(1+3*ABS(MOD('VSWR Calculator'!$C$23/Calculator!$F$20/2,1)-0.5))))/'VSWR Calculator'!$C$25)-$C73)^2+(1500*ABS(SIN(2*PI()*MOD(Calculator!$B$33/Calculator!$F$20,1)))*IF(MOD(Calculator!$B$33/Calculator!$F$20,1)&lt;0.5,-1,1))^2)/SQRT(((50*POWER(80,POWER(COS(PI()*MOD(Calculator!$B$33/Calculator!$F$20,1)),2))+MIN(500,MAX(30,100*EXP(-0.3*'VSWR Calculator'!$C$24)*(1+3*ABS(MOD('VSWR Calculator'!$C$23/Calculator!$F$20/2,1)-0.5))))/'VSWR Calculator'!$C$25)+$C73)^2+(1500*ABS(SIN(2*PI()*MOD(Calculator!$B$33/Calculator!$F$20,1)))*IF(MOD(Calculator!$B$33/Calculator!$F$20,1)&lt;0.5,-1,1))^2)),2))</f>
        <v>—</v>
      </c>
      <c r="DR73" s="253" t="str">
        <f aca="false">IF(OR(Calculator!$E$21&lt;&gt;"YES",Calculator!$B$33&lt;Calculator!$G$21),"—",ROUND((1+SQRT(((50*POWER(80,POWER(COS(PI()*MOD(Calculator!$B$33/Calculator!$F$21,1)),2))+MIN(500,MAX(30,100*EXP(-0.3*'VSWR Calculator'!$C$24)*(1+3*ABS(MOD('VSWR Calculator'!$C$23/Calculator!$F$21/2,1)-0.5))))/'VSWR Calculator'!$C$25)-$C73)^2+(1500*ABS(SIN(2*PI()*MOD(Calculator!$B$33/Calculator!$F$21,1)))*IF(MOD(Calculator!$B$33/Calculator!$F$21,1)&lt;0.5,-1,1))^2)/SQRT(((50*POWER(80,POWER(COS(PI()*MOD(Calculator!$B$33/Calculator!$F$21,1)),2))+MIN(500,MAX(30,100*EXP(-0.3*'VSWR Calculator'!$C$24)*(1+3*ABS(MOD('VSWR Calculator'!$C$23/Calculator!$F$21/2,1)-0.5))))/'VSWR Calculator'!$C$25)+$C73)^2+(1500*ABS(SIN(2*PI()*MOD(Calculator!$B$33/Calculator!$F$21,1)))*IF(MOD(Calculator!$B$33/Calculator!$F$21,1)&lt;0.5,-1,1))^2))/(1-SQRT(((50*POWER(80,POWER(COS(PI()*MOD(Calculator!$B$33/Calculator!$F$21,1)),2))+MIN(500,MAX(30,100*EXP(-0.3*'VSWR Calculator'!$C$24)*(1+3*ABS(MOD('VSWR Calculator'!$C$23/Calculator!$F$21/2,1)-0.5))))/'VSWR Calculator'!$C$25)-$C73)^2+(1500*ABS(SIN(2*PI()*MOD(Calculator!$B$33/Calculator!$F$21,1)))*IF(MOD(Calculator!$B$33/Calculator!$F$21,1)&lt;0.5,-1,1))^2)/SQRT(((50*POWER(80,POWER(COS(PI()*MOD(Calculator!$B$33/Calculator!$F$21,1)),2))+MIN(500,MAX(30,100*EXP(-0.3*'VSWR Calculator'!$C$24)*(1+3*ABS(MOD('VSWR Calculator'!$C$23/Calculator!$F$21/2,1)-0.5))))/'VSWR Calculator'!$C$25)+$C73)^2+(1500*ABS(SIN(2*PI()*MOD(Calculator!$B$33/Calculator!$F$21,1)))*IF(MOD(Calculator!$B$33/Calculator!$F$21,1)&lt;0.5,-1,1))^2)),2))</f>
        <v>—</v>
      </c>
      <c r="DS73" s="253" t="str">
        <f aca="false">IF(OR(Calculator!$E$22&lt;&gt;"YES",Calculator!$B$33&lt;Calculator!$G$22),"—",ROUND((1+SQRT(((50*POWER(80,POWER(COS(PI()*MOD(Calculator!$B$33/Calculator!$F$22,1)),2))+MIN(500,MAX(30,100*EXP(-0.3*'VSWR Calculator'!$C$24)*(1+3*ABS(MOD('VSWR Calculator'!$C$23/Calculator!$F$22/2,1)-0.5))))/'VSWR Calculator'!$C$25)-$C73)^2+(1500*ABS(SIN(2*PI()*MOD(Calculator!$B$33/Calculator!$F$22,1)))*IF(MOD(Calculator!$B$33/Calculator!$F$22,1)&lt;0.5,-1,1))^2)/SQRT(((50*POWER(80,POWER(COS(PI()*MOD(Calculator!$B$33/Calculator!$F$22,1)),2))+MIN(500,MAX(30,100*EXP(-0.3*'VSWR Calculator'!$C$24)*(1+3*ABS(MOD('VSWR Calculator'!$C$23/Calculator!$F$22/2,1)-0.5))))/'VSWR Calculator'!$C$25)+$C73)^2+(1500*ABS(SIN(2*PI()*MOD(Calculator!$B$33/Calculator!$F$22,1)))*IF(MOD(Calculator!$B$33/Calculator!$F$22,1)&lt;0.5,-1,1))^2))/(1-SQRT(((50*POWER(80,POWER(COS(PI()*MOD(Calculator!$B$33/Calculator!$F$22,1)),2))+MIN(500,MAX(30,100*EXP(-0.3*'VSWR Calculator'!$C$24)*(1+3*ABS(MOD('VSWR Calculator'!$C$23/Calculator!$F$22/2,1)-0.5))))/'VSWR Calculator'!$C$25)-$C73)^2+(1500*ABS(SIN(2*PI()*MOD(Calculator!$B$33/Calculator!$F$22,1)))*IF(MOD(Calculator!$B$33/Calculator!$F$22,1)&lt;0.5,-1,1))^2)/SQRT(((50*POWER(80,POWER(COS(PI()*MOD(Calculator!$B$33/Calculator!$F$22,1)),2))+MIN(500,MAX(30,100*EXP(-0.3*'VSWR Calculator'!$C$24)*(1+3*ABS(MOD('VSWR Calculator'!$C$23/Calculator!$F$22/2,1)-0.5))))/'VSWR Calculator'!$C$25)+$C73)^2+(1500*ABS(SIN(2*PI()*MOD(Calculator!$B$33/Calculator!$F$22,1)))*IF(MOD(Calculator!$B$33/Calculator!$F$22,1)&lt;0.5,-1,1))^2)),2))</f>
        <v>—</v>
      </c>
      <c r="DT73" s="253" t="n">
        <f aca="false">IFERROR(ROUND((IF(ISNUMBER(DI73),DI73,0)+IF(ISNUMBER(DJ73),DJ73,0)+IF(ISNUMBER(DK73),DK73,0)+IF(ISNUMBER(DL73),DL73,0)+IF(ISNUMBER(DM73),DM73,0)+IF(ISNUMBER(DN73),DN73,0)+IF(ISNUMBER(DO73),DO73,0)+IF(ISNUMBER(DP73),DP73,0)+IF(ISNUMBER(DQ73),DQ73,0)+IF(ISNUMBER(DR73),DR73,0)+IF(ISNUMBER(DS73),DS73,0))/(IF(ISNUMBER(DI73),1,0)+IF(ISNUMBER(DJ73),1,0)+IF(ISNUMBER(DK73),1,0)+IF(ISNUMBER(DL73),1,0)+IF(ISNUMBER(DM73),1,0)+IF(ISNUMBER(DN73),1,0)+IF(ISNUMBER(DO73),1,0)+IF(ISNUMBER(DP73),1,0)+IF(ISNUMBER(DQ73),1,0)+IF(ISNUMBER(DR73),1,0)+IF(ISNUMBER(DS73),1,0)),4),"")</f>
        <v>8.775</v>
      </c>
      <c r="DU73" s="253" t="str">
        <f aca="false">IF(OR(Calculator!$E$12&lt;&gt;"YES",Calculator!$B$34&lt;Calculator!$G$12),"—",ROUND((1+SQRT(((50*POWER(80,POWER(COS(PI()*MOD(Calculator!$B$34/Calculator!$F$12,1)),2))-$C73)^2+(1500*ABS(SIN(2*PI()*MOD(Calculator!$B$34/Calculator!$F$12,1)))*IF(MOD(Calculator!$B$34/Calculator!$F$12,1)&lt;0.5,-1,1))^2)/((50*POWER(80,POWER(COS(PI()*MOD(Calculator!$B$34/Calculator!$F$12,1)),2))+$C73)^2+(1500*ABS(SIN(2*PI()*MOD(Calculator!$B$34/Calculator!$F$12,1)))*IF(MOD(Calculator!$B$34/Calculator!$F$12,1)&lt;0.5,-1,1))^2)))/(1-SQRT(((50*POWER(80,POWER(COS(PI()*MOD(Calculator!$B$34/Calculator!$F$12,1)),2))-$C73)^2+(1500*ABS(SIN(2*PI()*MOD(Calculator!$B$34/Calculator!$F$12,1)))*IF(MOD(Calculator!$B$34/Calculator!$F$12,1)&lt;0.5,-1,1))^2)/((50*POWER(80,POWER(COS(PI()*MOD(Calculator!$B$34/Calculator!$F$12,1)),2))+$C73)^2+(1500*ABS(SIN(2*PI()*MOD(Calculator!$B$34/Calculator!$F$12,1)))*IF(MOD(Calculator!$B$34/Calculator!$F$12,1)&lt;0.5,-1,1))^2))),2))</f>
        <v>—</v>
      </c>
      <c r="DV73" s="253" t="str">
        <f aca="false">IF(OR(Calculator!$E$13&lt;&gt;"YES",Calculator!$B$34&lt;Calculator!$G$13),"—",ROUND((1+SQRT(((50*POWER(80,POWER(COS(PI()*MOD(Calculator!$B$34/Calculator!$F$13,1)),2))-$C73)^2+(1500*ABS(SIN(2*PI()*MOD(Calculator!$B$34/Calculator!$F$13,1)))*IF(MOD(Calculator!$B$34/Calculator!$F$13,1)&lt;0.5,-1,1))^2)/((50*POWER(80,POWER(COS(PI()*MOD(Calculator!$B$34/Calculator!$F$13,1)),2))+$C73)^2+(1500*ABS(SIN(2*PI()*MOD(Calculator!$B$34/Calculator!$F$13,1)))*IF(MOD(Calculator!$B$34/Calculator!$F$13,1)&lt;0.5,-1,1))^2)))/(1-SQRT(((50*POWER(80,POWER(COS(PI()*MOD(Calculator!$B$34/Calculator!$F$13,1)),2))-$C73)^2+(1500*ABS(SIN(2*PI()*MOD(Calculator!$B$34/Calculator!$F$13,1)))*IF(MOD(Calculator!$B$34/Calculator!$F$13,1)&lt;0.5,-1,1))^2)/((50*POWER(80,POWER(COS(PI()*MOD(Calculator!$B$34/Calculator!$F$13,1)),2))+$C73)^2+(1500*ABS(SIN(2*PI()*MOD(Calculator!$B$34/Calculator!$F$13,1)))*IF(MOD(Calculator!$B$34/Calculator!$F$13,1)&lt;0.5,-1,1))^2))),2))</f>
        <v>—</v>
      </c>
      <c r="DW73" s="253" t="str">
        <f aca="false">IF(OR(Calculator!$E$14&lt;&gt;"YES",Calculator!$B$34&lt;Calculator!$G$14),"—",ROUND((1+SQRT(((50*POWER(80,POWER(COS(PI()*MOD(Calculator!$B$34/Calculator!$F$14,1)),2))-$C73)^2+(1500*ABS(SIN(2*PI()*MOD(Calculator!$B$34/Calculator!$F$14,1)))*IF(MOD(Calculator!$B$34/Calculator!$F$14,1)&lt;0.5,-1,1))^2)/((50*POWER(80,POWER(COS(PI()*MOD(Calculator!$B$34/Calculator!$F$14,1)),2))+$C73)^2+(1500*ABS(SIN(2*PI()*MOD(Calculator!$B$34/Calculator!$F$14,1)))*IF(MOD(Calculator!$B$34/Calculator!$F$14,1)&lt;0.5,-1,1))^2)))/(1-SQRT(((50*POWER(80,POWER(COS(PI()*MOD(Calculator!$B$34/Calculator!$F$14,1)),2))-$C73)^2+(1500*ABS(SIN(2*PI()*MOD(Calculator!$B$34/Calculator!$F$14,1)))*IF(MOD(Calculator!$B$34/Calculator!$F$14,1)&lt;0.5,-1,1))^2)/((50*POWER(80,POWER(COS(PI()*MOD(Calculator!$B$34/Calculator!$F$14,1)),2))+$C73)^2+(1500*ABS(SIN(2*PI()*MOD(Calculator!$B$34/Calculator!$F$14,1)))*IF(MOD(Calculator!$B$34/Calculator!$F$14,1)&lt;0.5,-1,1))^2))),2))</f>
        <v>—</v>
      </c>
      <c r="DX73" s="253" t="n">
        <f aca="false">IF(OR(Calculator!$E$15&lt;&gt;"YES",Calculator!$B$34&lt;Calculator!$G$15),"—",ROUND((1+SQRT(((50*POWER(80,POWER(COS(PI()*MOD(Calculator!$B$34/Calculator!$F$15,1)),2))-$C73)^2+(1500*ABS(SIN(2*PI()*MOD(Calculator!$B$34/Calculator!$F$15,1)))*IF(MOD(Calculator!$B$34/Calculator!$F$15,1)&lt;0.5,-1,1))^2)/((50*POWER(80,POWER(COS(PI()*MOD(Calculator!$B$34/Calculator!$F$15,1)),2))+$C73)^2+(1500*ABS(SIN(2*PI()*MOD(Calculator!$B$34/Calculator!$F$15,1)))*IF(MOD(Calculator!$B$34/Calculator!$F$15,1)&lt;0.5,-1,1))^2)))/(1-SQRT(((50*POWER(80,POWER(COS(PI()*MOD(Calculator!$B$34/Calculator!$F$15,1)),2))-$C73)^2+(1500*ABS(SIN(2*PI()*MOD(Calculator!$B$34/Calculator!$F$15,1)))*IF(MOD(Calculator!$B$34/Calculator!$F$15,1)&lt;0.5,-1,1))^2)/((50*POWER(80,POWER(COS(PI()*MOD(Calculator!$B$34/Calculator!$F$15,1)),2))+$C73)^2+(1500*ABS(SIN(2*PI()*MOD(Calculator!$B$34/Calculator!$F$15,1)))*IF(MOD(Calculator!$B$34/Calculator!$F$15,1)&lt;0.5,-1,1))^2))),2))</f>
        <v>20.58</v>
      </c>
      <c r="DY73" s="253" t="str">
        <f aca="false">IF(OR(Calculator!$E$16&lt;&gt;"YES",Calculator!$B$34&lt;Calculator!$G$16),"—",ROUND((1+SQRT(((50*POWER(80,POWER(COS(PI()*MOD(Calculator!$B$34/Calculator!$F$16,1)),2))-$C73)^2+(1500*ABS(SIN(2*PI()*MOD(Calculator!$B$34/Calculator!$F$16,1)))*IF(MOD(Calculator!$B$34/Calculator!$F$16,1)&lt;0.5,-1,1))^2)/((50*POWER(80,POWER(COS(PI()*MOD(Calculator!$B$34/Calculator!$F$16,1)),2))+$C73)^2+(1500*ABS(SIN(2*PI()*MOD(Calculator!$B$34/Calculator!$F$16,1)))*IF(MOD(Calculator!$B$34/Calculator!$F$16,1)&lt;0.5,-1,1))^2)))/(1-SQRT(((50*POWER(80,POWER(COS(PI()*MOD(Calculator!$B$34/Calculator!$F$16,1)),2))-$C73)^2+(1500*ABS(SIN(2*PI()*MOD(Calculator!$B$34/Calculator!$F$16,1)))*IF(MOD(Calculator!$B$34/Calculator!$F$16,1)&lt;0.5,-1,1))^2)/((50*POWER(80,POWER(COS(PI()*MOD(Calculator!$B$34/Calculator!$F$16,1)),2))+$C73)^2+(1500*ABS(SIN(2*PI()*MOD(Calculator!$B$34/Calculator!$F$16,1)))*IF(MOD(Calculator!$B$34/Calculator!$F$16,1)&lt;0.5,-1,1))^2))),2))</f>
        <v>—</v>
      </c>
      <c r="DZ73" s="253" t="n">
        <f aca="false">IF(OR(Calculator!$E$17&lt;&gt;"YES",Calculator!$B$34&lt;Calculator!$G$17),"—",ROUND((1+SQRT(((50*POWER(80,POWER(COS(PI()*MOD(Calculator!$B$34/Calculator!$F$17,1)),2))-$C73)^2+(1500*ABS(SIN(2*PI()*MOD(Calculator!$B$34/Calculator!$F$17,1)))*IF(MOD(Calculator!$B$34/Calculator!$F$17,1)&lt;0.5,-1,1))^2)/((50*POWER(80,POWER(COS(PI()*MOD(Calculator!$B$34/Calculator!$F$17,1)),2))+$C73)^2+(1500*ABS(SIN(2*PI()*MOD(Calculator!$B$34/Calculator!$F$17,1)))*IF(MOD(Calculator!$B$34/Calculator!$F$17,1)&lt;0.5,-1,1))^2)))/(1-SQRT(((50*POWER(80,POWER(COS(PI()*MOD(Calculator!$B$34/Calculator!$F$17,1)),2))-$C73)^2+(1500*ABS(SIN(2*PI()*MOD(Calculator!$B$34/Calculator!$F$17,1)))*IF(MOD(Calculator!$B$34/Calculator!$F$17,1)&lt;0.5,-1,1))^2)/((50*POWER(80,POWER(COS(PI()*MOD(Calculator!$B$34/Calculator!$F$17,1)),2))+$C73)^2+(1500*ABS(SIN(2*PI()*MOD(Calculator!$B$34/Calculator!$F$17,1)))*IF(MOD(Calculator!$B$34/Calculator!$F$17,1)&lt;0.5,-1,1))^2))),2))</f>
        <v>13.7</v>
      </c>
      <c r="EA73" s="253" t="str">
        <f aca="false">IF(OR(Calculator!$E$18&lt;&gt;"YES",Calculator!$B$34&lt;Calculator!$G$18),"—",ROUND((1+SQRT(((50*POWER(80,POWER(COS(PI()*MOD(Calculator!$B$34/Calculator!$F$18,1)),2))-$C73)^2+(1500*ABS(SIN(2*PI()*MOD(Calculator!$B$34/Calculator!$F$18,1)))*IF(MOD(Calculator!$B$34/Calculator!$F$18,1)&lt;0.5,-1,1))^2)/((50*POWER(80,POWER(COS(PI()*MOD(Calculator!$B$34/Calculator!$F$18,1)),2))+$C73)^2+(1500*ABS(SIN(2*PI()*MOD(Calculator!$B$34/Calculator!$F$18,1)))*IF(MOD(Calculator!$B$34/Calculator!$F$18,1)&lt;0.5,-1,1))^2)))/(1-SQRT(((50*POWER(80,POWER(COS(PI()*MOD(Calculator!$B$34/Calculator!$F$18,1)),2))-$C73)^2+(1500*ABS(SIN(2*PI()*MOD(Calculator!$B$34/Calculator!$F$18,1)))*IF(MOD(Calculator!$B$34/Calculator!$F$18,1)&lt;0.5,-1,1))^2)/((50*POWER(80,POWER(COS(PI()*MOD(Calculator!$B$34/Calculator!$F$18,1)),2))+$C73)^2+(1500*ABS(SIN(2*PI()*MOD(Calculator!$B$34/Calculator!$F$18,1)))*IF(MOD(Calculator!$B$34/Calculator!$F$18,1)&lt;0.5,-1,1))^2))),2))</f>
        <v>—</v>
      </c>
      <c r="EB73" s="253" t="str">
        <f aca="false">IF(OR(Calculator!$E$19&lt;&gt;"YES",Calculator!$B$34&lt;Calculator!$G$19),"—",ROUND((1+SQRT(((50*POWER(80,POWER(COS(PI()*MOD(Calculator!$B$34/Calculator!$F$19,1)),2))-$C73)^2+(1500*ABS(SIN(2*PI()*MOD(Calculator!$B$34/Calculator!$F$19,1)))*IF(MOD(Calculator!$B$34/Calculator!$F$19,1)&lt;0.5,-1,1))^2)/((50*POWER(80,POWER(COS(PI()*MOD(Calculator!$B$34/Calculator!$F$19,1)),2))+$C73)^2+(1500*ABS(SIN(2*PI()*MOD(Calculator!$B$34/Calculator!$F$19,1)))*IF(MOD(Calculator!$B$34/Calculator!$F$19,1)&lt;0.5,-1,1))^2)))/(1-SQRT(((50*POWER(80,POWER(COS(PI()*MOD(Calculator!$B$34/Calculator!$F$19,1)),2))-$C73)^2+(1500*ABS(SIN(2*PI()*MOD(Calculator!$B$34/Calculator!$F$19,1)))*IF(MOD(Calculator!$B$34/Calculator!$F$19,1)&lt;0.5,-1,1))^2)/((50*POWER(80,POWER(COS(PI()*MOD(Calculator!$B$34/Calculator!$F$19,1)),2))+$C73)^2+(1500*ABS(SIN(2*PI()*MOD(Calculator!$B$34/Calculator!$F$19,1)))*IF(MOD(Calculator!$B$34/Calculator!$F$19,1)&lt;0.5,-1,1))^2))),2))</f>
        <v>—</v>
      </c>
      <c r="EC73" s="253" t="str">
        <f aca="false">IF(OR(Calculator!$E$20&lt;&gt;"YES",Calculator!$B$34&lt;Calculator!$G$20),"—",ROUND((1+SQRT(((50*POWER(80,POWER(COS(PI()*MOD(Calculator!$B$34/Calculator!$F$20,1)),2))-$C73)^2+(1500*ABS(SIN(2*PI()*MOD(Calculator!$B$34/Calculator!$F$20,1)))*IF(MOD(Calculator!$B$34/Calculator!$F$20,1)&lt;0.5,-1,1))^2)/((50*POWER(80,POWER(COS(PI()*MOD(Calculator!$B$34/Calculator!$F$20,1)),2))+$C73)^2+(1500*ABS(SIN(2*PI()*MOD(Calculator!$B$34/Calculator!$F$20,1)))*IF(MOD(Calculator!$B$34/Calculator!$F$20,1)&lt;0.5,-1,1))^2)))/(1-SQRT(((50*POWER(80,POWER(COS(PI()*MOD(Calculator!$B$34/Calculator!$F$20,1)),2))-$C73)^2+(1500*ABS(SIN(2*PI()*MOD(Calculator!$B$34/Calculator!$F$20,1)))*IF(MOD(Calculator!$B$34/Calculator!$F$20,1)&lt;0.5,-1,1))^2)/((50*POWER(80,POWER(COS(PI()*MOD(Calculator!$B$34/Calculator!$F$20,1)),2))+$C73)^2+(1500*ABS(SIN(2*PI()*MOD(Calculator!$B$34/Calculator!$F$20,1)))*IF(MOD(Calculator!$B$34/Calculator!$F$20,1)&lt;0.5,-1,1))^2))),2))</f>
        <v>—</v>
      </c>
      <c r="ED73" s="253" t="str">
        <f aca="false">IF(OR(Calculator!$E$21&lt;&gt;"YES",Calculator!$B$34&lt;Calculator!$G$21),"—",ROUND((1+SQRT(((50*POWER(80,POWER(COS(PI()*MOD(Calculator!$B$34/Calculator!$F$21,1)),2))-$C73)^2+(1500*ABS(SIN(2*PI()*MOD(Calculator!$B$34/Calculator!$F$21,1)))*IF(MOD(Calculator!$B$34/Calculator!$F$21,1)&lt;0.5,-1,1))^2)/((50*POWER(80,POWER(COS(PI()*MOD(Calculator!$B$34/Calculator!$F$21,1)),2))+$C73)^2+(1500*ABS(SIN(2*PI()*MOD(Calculator!$B$34/Calculator!$F$21,1)))*IF(MOD(Calculator!$B$34/Calculator!$F$21,1)&lt;0.5,-1,1))^2)))/(1-SQRT(((50*POWER(80,POWER(COS(PI()*MOD(Calculator!$B$34/Calculator!$F$21,1)),2))-$C73)^2+(1500*ABS(SIN(2*PI()*MOD(Calculator!$B$34/Calculator!$F$21,1)))*IF(MOD(Calculator!$B$34/Calculator!$F$21,1)&lt;0.5,-1,1))^2)/((50*POWER(80,POWER(COS(PI()*MOD(Calculator!$B$34/Calculator!$F$21,1)),2))+$C73)^2+(1500*ABS(SIN(2*PI()*MOD(Calculator!$B$34/Calculator!$F$21,1)))*IF(MOD(Calculator!$B$34/Calculator!$F$21,1)&lt;0.5,-1,1))^2))),2))</f>
        <v>—</v>
      </c>
      <c r="EE73" s="253" t="str">
        <f aca="false">IF(OR(Calculator!$E$22&lt;&gt;"YES",Calculator!$B$34&lt;Calculator!$G$22),"—",ROUND((1+SQRT(((50*POWER(80,POWER(COS(PI()*MOD(Calculator!$B$34/Calculator!$F$22,1)),2))-$C73)^2+(1500*ABS(SIN(2*PI()*MOD(Calculator!$B$34/Calculator!$F$22,1)))*IF(MOD(Calculator!$B$34/Calculator!$F$22,1)&lt;0.5,-1,1))^2)/((50*POWER(80,POWER(COS(PI()*MOD(Calculator!$B$34/Calculator!$F$22,1)),2))+$C73)^2+(1500*ABS(SIN(2*PI()*MOD(Calculator!$B$34/Calculator!$F$22,1)))*IF(MOD(Calculator!$B$34/Calculator!$F$22,1)&lt;0.5,-1,1))^2)))/(1-SQRT(((50*POWER(80,POWER(COS(PI()*MOD(Calculator!$B$34/Calculator!$F$22,1)),2))-$C73)^2+(1500*ABS(SIN(2*PI()*MOD(Calculator!$B$34/Calculator!$F$22,1)))*IF(MOD(Calculator!$B$34/Calculator!$F$22,1)&lt;0.5,-1,1))^2)/((50*POWER(80,POWER(COS(PI()*MOD(Calculator!$B$34/Calculator!$F$22,1)),2))+$C73)^2+(1500*ABS(SIN(2*PI()*MOD(Calculator!$B$34/Calculator!$F$22,1)))*IF(MOD(Calculator!$B$34/Calculator!$F$22,1)&lt;0.5,-1,1))^2))),2))</f>
        <v>—</v>
      </c>
      <c r="EF73" s="295" t="n">
        <f aca="false">IFERROR(ROUND((IF(ISNUMBER(DU73),DU73,0)+IF(ISNUMBER(DV73),DV73,0)+IF(ISNUMBER(DW73),DW73,0)+IF(ISNUMBER(DX73),DX73,0)+IF(ISNUMBER(DY73),DY73,0)+IF(ISNUMBER(DZ73),DZ73,0)+IF(ISNUMBER(EA73),EA73,0)+IF(ISNUMBER(EB73),EB73,0)+IF(ISNUMBER(EC73),EC73,0)+IF(ISNUMBER(ED73),ED73,0)+IF(ISNUMBER(EE73),EE73,0))/(IF(ISNUMBER(DU73),1,0)+IF(ISNUMBER(DV73),1,0)+IF(ISNUMBER(DW73),1,0)+IF(ISNUMBER(DX73),1,0)+IF(ISNUMBER(DY73),1,0)+IF(ISNUMBER(DZ73),1,0)+IF(ISNUMBER(EA73),1,0)+IF(ISNUMBER(EB73),1,0)+IF(ISNUMBER(EC73),1,0)+IF(ISNUMBER(ED73),1,0)+IF(ISNUMBER(EE73),1,0)),4),"")</f>
        <v>17.14</v>
      </c>
      <c r="EG73" s="253" t="str">
        <f aca="false">IF(OR(Calculator!$E$12&lt;&gt;"YES",Calculator!$B$35&lt;Calculator!$G$12),"—",ROUND((1+SQRT(((50*POWER(80,POWER(COS(PI()*MOD(Calculator!$B$35/Calculator!$F$12,1)),2))-$C73)^2+(1500*ABS(SIN(2*PI()*MOD(Calculator!$B$35/Calculator!$F$12,1)))*IF(MOD(Calculator!$B$35/Calculator!$F$12,1)&lt;0.5,-1,1))^2)/((50*POWER(80,POWER(COS(PI()*MOD(Calculator!$B$35/Calculator!$F$12,1)),2))+$C73)^2+(1500*ABS(SIN(2*PI()*MOD(Calculator!$B$35/Calculator!$F$12,1)))*IF(MOD(Calculator!$B$35/Calculator!$F$12,1)&lt;0.5,-1,1))^2)))/(1-SQRT(((50*POWER(80,POWER(COS(PI()*MOD(Calculator!$B$35/Calculator!$F$12,1)),2))-$C73)^2+(1500*ABS(SIN(2*PI()*MOD(Calculator!$B$35/Calculator!$F$12,1)))*IF(MOD(Calculator!$B$35/Calculator!$F$12,1)&lt;0.5,-1,1))^2)/((50*POWER(80,POWER(COS(PI()*MOD(Calculator!$B$35/Calculator!$F$12,1)),2))+$C73)^2+(1500*ABS(SIN(2*PI()*MOD(Calculator!$B$35/Calculator!$F$12,1)))*IF(MOD(Calculator!$B$35/Calculator!$F$12,1)&lt;0.5,-1,1))^2))),2))</f>
        <v>—</v>
      </c>
      <c r="EH73" s="253" t="str">
        <f aca="false">IF(OR(Calculator!$E$13&lt;&gt;"YES",Calculator!$B$35&lt;Calculator!$G$13),"—",ROUND((1+SQRT(((50*POWER(80,POWER(COS(PI()*MOD(Calculator!$B$35/Calculator!$F$13,1)),2))-$C73)^2+(1500*ABS(SIN(2*PI()*MOD(Calculator!$B$35/Calculator!$F$13,1)))*IF(MOD(Calculator!$B$35/Calculator!$F$13,1)&lt;0.5,-1,1))^2)/((50*POWER(80,POWER(COS(PI()*MOD(Calculator!$B$35/Calculator!$F$13,1)),2))+$C73)^2+(1500*ABS(SIN(2*PI()*MOD(Calculator!$B$35/Calculator!$F$13,1)))*IF(MOD(Calculator!$B$35/Calculator!$F$13,1)&lt;0.5,-1,1))^2)))/(1-SQRT(((50*POWER(80,POWER(COS(PI()*MOD(Calculator!$B$35/Calculator!$F$13,1)),2))-$C73)^2+(1500*ABS(SIN(2*PI()*MOD(Calculator!$B$35/Calculator!$F$13,1)))*IF(MOD(Calculator!$B$35/Calculator!$F$13,1)&lt;0.5,-1,1))^2)/((50*POWER(80,POWER(COS(PI()*MOD(Calculator!$B$35/Calculator!$F$13,1)),2))+$C73)^2+(1500*ABS(SIN(2*PI()*MOD(Calculator!$B$35/Calculator!$F$13,1)))*IF(MOD(Calculator!$B$35/Calculator!$F$13,1)&lt;0.5,-1,1))^2))),2))</f>
        <v>—</v>
      </c>
      <c r="EI73" s="253" t="str">
        <f aca="false">IF(OR(Calculator!$E$14&lt;&gt;"YES",Calculator!$B$35&lt;Calculator!$G$14),"—",ROUND((1+SQRT(((50*POWER(80,POWER(COS(PI()*MOD(Calculator!$B$35/Calculator!$F$14,1)),2))-$C73)^2+(1500*ABS(SIN(2*PI()*MOD(Calculator!$B$35/Calculator!$F$14,1)))*IF(MOD(Calculator!$B$35/Calculator!$F$14,1)&lt;0.5,-1,1))^2)/((50*POWER(80,POWER(COS(PI()*MOD(Calculator!$B$35/Calculator!$F$14,1)),2))+$C73)^2+(1500*ABS(SIN(2*PI()*MOD(Calculator!$B$35/Calculator!$F$14,1)))*IF(MOD(Calculator!$B$35/Calculator!$F$14,1)&lt;0.5,-1,1))^2)))/(1-SQRT(((50*POWER(80,POWER(COS(PI()*MOD(Calculator!$B$35/Calculator!$F$14,1)),2))-$C73)^2+(1500*ABS(SIN(2*PI()*MOD(Calculator!$B$35/Calculator!$F$14,1)))*IF(MOD(Calculator!$B$35/Calculator!$F$14,1)&lt;0.5,-1,1))^2)/((50*POWER(80,POWER(COS(PI()*MOD(Calculator!$B$35/Calculator!$F$14,1)),2))+$C73)^2+(1500*ABS(SIN(2*PI()*MOD(Calculator!$B$35/Calculator!$F$14,1)))*IF(MOD(Calculator!$B$35/Calculator!$F$14,1)&lt;0.5,-1,1))^2))),2))</f>
        <v>—</v>
      </c>
      <c r="EJ73" s="253" t="n">
        <f aca="false">IF(OR(Calculator!$E$15&lt;&gt;"YES",Calculator!$B$35&lt;Calculator!$G$15),"—",ROUND((1+SQRT(((50*POWER(80,POWER(COS(PI()*MOD(Calculator!$B$35/Calculator!$F$15,1)),2))-$C73)^2+(1500*ABS(SIN(2*PI()*MOD(Calculator!$B$35/Calculator!$F$15,1)))*IF(MOD(Calculator!$B$35/Calculator!$F$15,1)&lt;0.5,-1,1))^2)/((50*POWER(80,POWER(COS(PI()*MOD(Calculator!$B$35/Calculator!$F$15,1)),2))+$C73)^2+(1500*ABS(SIN(2*PI()*MOD(Calculator!$B$35/Calculator!$F$15,1)))*IF(MOD(Calculator!$B$35/Calculator!$F$15,1)&lt;0.5,-1,1))^2)))/(1-SQRT(((50*POWER(80,POWER(COS(PI()*MOD(Calculator!$B$35/Calculator!$F$15,1)),2))-$C73)^2+(1500*ABS(SIN(2*PI()*MOD(Calculator!$B$35/Calculator!$F$15,1)))*IF(MOD(Calculator!$B$35/Calculator!$F$15,1)&lt;0.5,-1,1))^2)/((50*POWER(80,POWER(COS(PI()*MOD(Calculator!$B$35/Calculator!$F$15,1)),2))+$C73)^2+(1500*ABS(SIN(2*PI()*MOD(Calculator!$B$35/Calculator!$F$15,1)))*IF(MOD(Calculator!$B$35/Calculator!$F$15,1)&lt;0.5,-1,1))^2))),2))</f>
        <v>2.25</v>
      </c>
      <c r="EK73" s="253" t="str">
        <f aca="false">IF(OR(Calculator!$E$16&lt;&gt;"YES",Calculator!$B$35&lt;Calculator!$G$16),"—",ROUND((1+SQRT(((50*POWER(80,POWER(COS(PI()*MOD(Calculator!$B$35/Calculator!$F$16,1)),2))-$C73)^2+(1500*ABS(SIN(2*PI()*MOD(Calculator!$B$35/Calculator!$F$16,1)))*IF(MOD(Calculator!$B$35/Calculator!$F$16,1)&lt;0.5,-1,1))^2)/((50*POWER(80,POWER(COS(PI()*MOD(Calculator!$B$35/Calculator!$F$16,1)),2))+$C73)^2+(1500*ABS(SIN(2*PI()*MOD(Calculator!$B$35/Calculator!$F$16,1)))*IF(MOD(Calculator!$B$35/Calculator!$F$16,1)&lt;0.5,-1,1))^2)))/(1-SQRT(((50*POWER(80,POWER(COS(PI()*MOD(Calculator!$B$35/Calculator!$F$16,1)),2))-$C73)^2+(1500*ABS(SIN(2*PI()*MOD(Calculator!$B$35/Calculator!$F$16,1)))*IF(MOD(Calculator!$B$35/Calculator!$F$16,1)&lt;0.5,-1,1))^2)/((50*POWER(80,POWER(COS(PI()*MOD(Calculator!$B$35/Calculator!$F$16,1)),2))+$C73)^2+(1500*ABS(SIN(2*PI()*MOD(Calculator!$B$35/Calculator!$F$16,1)))*IF(MOD(Calculator!$B$35/Calculator!$F$16,1)&lt;0.5,-1,1))^2))),2))</f>
        <v>—</v>
      </c>
      <c r="EL73" s="253" t="n">
        <f aca="false">IF(OR(Calculator!$E$17&lt;&gt;"YES",Calculator!$B$35&lt;Calculator!$G$17),"—",ROUND((1+SQRT(((50*POWER(80,POWER(COS(PI()*MOD(Calculator!$B$35/Calculator!$F$17,1)),2))-$C73)^2+(1500*ABS(SIN(2*PI()*MOD(Calculator!$B$35/Calculator!$F$17,1)))*IF(MOD(Calculator!$B$35/Calculator!$F$17,1)&lt;0.5,-1,1))^2)/((50*POWER(80,POWER(COS(PI()*MOD(Calculator!$B$35/Calculator!$F$17,1)),2))+$C73)^2+(1500*ABS(SIN(2*PI()*MOD(Calculator!$B$35/Calculator!$F$17,1)))*IF(MOD(Calculator!$B$35/Calculator!$F$17,1)&lt;0.5,-1,1))^2)))/(1-SQRT(((50*POWER(80,POWER(COS(PI()*MOD(Calculator!$B$35/Calculator!$F$17,1)),2))-$C73)^2+(1500*ABS(SIN(2*PI()*MOD(Calculator!$B$35/Calculator!$F$17,1)))*IF(MOD(Calculator!$B$35/Calculator!$F$17,1)&lt;0.5,-1,1))^2)/((50*POWER(80,POWER(COS(PI()*MOD(Calculator!$B$35/Calculator!$F$17,1)),2))+$C73)^2+(1500*ABS(SIN(2*PI()*MOD(Calculator!$B$35/Calculator!$F$17,1)))*IF(MOD(Calculator!$B$35/Calculator!$F$17,1)&lt;0.5,-1,1))^2))),2))</f>
        <v>19.85</v>
      </c>
      <c r="EM73" s="253" t="str">
        <f aca="false">IF(OR(Calculator!$E$18&lt;&gt;"YES",Calculator!$B$35&lt;Calculator!$G$18),"—",ROUND((1+SQRT(((50*POWER(80,POWER(COS(PI()*MOD(Calculator!$B$35/Calculator!$F$18,1)),2))-$C73)^2+(1500*ABS(SIN(2*PI()*MOD(Calculator!$B$35/Calculator!$F$18,1)))*IF(MOD(Calculator!$B$35/Calculator!$F$18,1)&lt;0.5,-1,1))^2)/((50*POWER(80,POWER(COS(PI()*MOD(Calculator!$B$35/Calculator!$F$18,1)),2))+$C73)^2+(1500*ABS(SIN(2*PI()*MOD(Calculator!$B$35/Calculator!$F$18,1)))*IF(MOD(Calculator!$B$35/Calculator!$F$18,1)&lt;0.5,-1,1))^2)))/(1-SQRT(((50*POWER(80,POWER(COS(PI()*MOD(Calculator!$B$35/Calculator!$F$18,1)),2))-$C73)^2+(1500*ABS(SIN(2*PI()*MOD(Calculator!$B$35/Calculator!$F$18,1)))*IF(MOD(Calculator!$B$35/Calculator!$F$18,1)&lt;0.5,-1,1))^2)/((50*POWER(80,POWER(COS(PI()*MOD(Calculator!$B$35/Calculator!$F$18,1)),2))+$C73)^2+(1500*ABS(SIN(2*PI()*MOD(Calculator!$B$35/Calculator!$F$18,1)))*IF(MOD(Calculator!$B$35/Calculator!$F$18,1)&lt;0.5,-1,1))^2))),2))</f>
        <v>—</v>
      </c>
      <c r="EN73" s="253" t="str">
        <f aca="false">IF(OR(Calculator!$E$19&lt;&gt;"YES",Calculator!$B$35&lt;Calculator!$G$19),"—",ROUND((1+SQRT(((50*POWER(80,POWER(COS(PI()*MOD(Calculator!$B$35/Calculator!$F$19,1)),2))-$C73)^2+(1500*ABS(SIN(2*PI()*MOD(Calculator!$B$35/Calculator!$F$19,1)))*IF(MOD(Calculator!$B$35/Calculator!$F$19,1)&lt;0.5,-1,1))^2)/((50*POWER(80,POWER(COS(PI()*MOD(Calculator!$B$35/Calculator!$F$19,1)),2))+$C73)^2+(1500*ABS(SIN(2*PI()*MOD(Calculator!$B$35/Calculator!$F$19,1)))*IF(MOD(Calculator!$B$35/Calculator!$F$19,1)&lt;0.5,-1,1))^2)))/(1-SQRT(((50*POWER(80,POWER(COS(PI()*MOD(Calculator!$B$35/Calculator!$F$19,1)),2))-$C73)^2+(1500*ABS(SIN(2*PI()*MOD(Calculator!$B$35/Calculator!$F$19,1)))*IF(MOD(Calculator!$B$35/Calculator!$F$19,1)&lt;0.5,-1,1))^2)/((50*POWER(80,POWER(COS(PI()*MOD(Calculator!$B$35/Calculator!$F$19,1)),2))+$C73)^2+(1500*ABS(SIN(2*PI()*MOD(Calculator!$B$35/Calculator!$F$19,1)))*IF(MOD(Calculator!$B$35/Calculator!$F$19,1)&lt;0.5,-1,1))^2))),2))</f>
        <v>—</v>
      </c>
      <c r="EO73" s="253" t="str">
        <f aca="false">IF(OR(Calculator!$E$20&lt;&gt;"YES",Calculator!$B$35&lt;Calculator!$G$20),"—",ROUND((1+SQRT(((50*POWER(80,POWER(COS(PI()*MOD(Calculator!$B$35/Calculator!$F$20,1)),2))-$C73)^2+(1500*ABS(SIN(2*PI()*MOD(Calculator!$B$35/Calculator!$F$20,1)))*IF(MOD(Calculator!$B$35/Calculator!$F$20,1)&lt;0.5,-1,1))^2)/((50*POWER(80,POWER(COS(PI()*MOD(Calculator!$B$35/Calculator!$F$20,1)),2))+$C73)^2+(1500*ABS(SIN(2*PI()*MOD(Calculator!$B$35/Calculator!$F$20,1)))*IF(MOD(Calculator!$B$35/Calculator!$F$20,1)&lt;0.5,-1,1))^2)))/(1-SQRT(((50*POWER(80,POWER(COS(PI()*MOD(Calculator!$B$35/Calculator!$F$20,1)),2))-$C73)^2+(1500*ABS(SIN(2*PI()*MOD(Calculator!$B$35/Calculator!$F$20,1)))*IF(MOD(Calculator!$B$35/Calculator!$F$20,1)&lt;0.5,-1,1))^2)/((50*POWER(80,POWER(COS(PI()*MOD(Calculator!$B$35/Calculator!$F$20,1)),2))+$C73)^2+(1500*ABS(SIN(2*PI()*MOD(Calculator!$B$35/Calculator!$F$20,1)))*IF(MOD(Calculator!$B$35/Calculator!$F$20,1)&lt;0.5,-1,1))^2))),2))</f>
        <v>—</v>
      </c>
      <c r="EP73" s="253" t="str">
        <f aca="false">IF(OR(Calculator!$E$21&lt;&gt;"YES",Calculator!$B$35&lt;Calculator!$G$21),"—",ROUND((1+SQRT(((50*POWER(80,POWER(COS(PI()*MOD(Calculator!$B$35/Calculator!$F$21,1)),2))-$C73)^2+(1500*ABS(SIN(2*PI()*MOD(Calculator!$B$35/Calculator!$F$21,1)))*IF(MOD(Calculator!$B$35/Calculator!$F$21,1)&lt;0.5,-1,1))^2)/((50*POWER(80,POWER(COS(PI()*MOD(Calculator!$B$35/Calculator!$F$21,1)),2))+$C73)^2+(1500*ABS(SIN(2*PI()*MOD(Calculator!$B$35/Calculator!$F$21,1)))*IF(MOD(Calculator!$B$35/Calculator!$F$21,1)&lt;0.5,-1,1))^2)))/(1-SQRT(((50*POWER(80,POWER(COS(PI()*MOD(Calculator!$B$35/Calculator!$F$21,1)),2))-$C73)^2+(1500*ABS(SIN(2*PI()*MOD(Calculator!$B$35/Calculator!$F$21,1)))*IF(MOD(Calculator!$B$35/Calculator!$F$21,1)&lt;0.5,-1,1))^2)/((50*POWER(80,POWER(COS(PI()*MOD(Calculator!$B$35/Calculator!$F$21,1)),2))+$C73)^2+(1500*ABS(SIN(2*PI()*MOD(Calculator!$B$35/Calculator!$F$21,1)))*IF(MOD(Calculator!$B$35/Calculator!$F$21,1)&lt;0.5,-1,1))^2))),2))</f>
        <v>—</v>
      </c>
      <c r="EQ73" s="253" t="str">
        <f aca="false">IF(OR(Calculator!$E$22&lt;&gt;"YES",Calculator!$B$35&lt;Calculator!$G$22),"—",ROUND((1+SQRT(((50*POWER(80,POWER(COS(PI()*MOD(Calculator!$B$35/Calculator!$F$22,1)),2))-$C73)^2+(1500*ABS(SIN(2*PI()*MOD(Calculator!$B$35/Calculator!$F$22,1)))*IF(MOD(Calculator!$B$35/Calculator!$F$22,1)&lt;0.5,-1,1))^2)/((50*POWER(80,POWER(COS(PI()*MOD(Calculator!$B$35/Calculator!$F$22,1)),2))+$C73)^2+(1500*ABS(SIN(2*PI()*MOD(Calculator!$B$35/Calculator!$F$22,1)))*IF(MOD(Calculator!$B$35/Calculator!$F$22,1)&lt;0.5,-1,1))^2)))/(1-SQRT(((50*POWER(80,POWER(COS(PI()*MOD(Calculator!$B$35/Calculator!$F$22,1)),2))-$C73)^2+(1500*ABS(SIN(2*PI()*MOD(Calculator!$B$35/Calculator!$F$22,1)))*IF(MOD(Calculator!$B$35/Calculator!$F$22,1)&lt;0.5,-1,1))^2)/((50*POWER(80,POWER(COS(PI()*MOD(Calculator!$B$35/Calculator!$F$22,1)),2))+$C73)^2+(1500*ABS(SIN(2*PI()*MOD(Calculator!$B$35/Calculator!$F$22,1)))*IF(MOD(Calculator!$B$35/Calculator!$F$22,1)&lt;0.5,-1,1))^2))),2))</f>
        <v>—</v>
      </c>
      <c r="ER73" s="295" t="n">
        <f aca="false">IFERROR(ROUND((IF(ISNUMBER(EG73),EG73,0)+IF(ISNUMBER(EH73),EH73,0)+IF(ISNUMBER(EI73),EI73,0)+IF(ISNUMBER(EJ73),EJ73,0)+IF(ISNUMBER(EK73),EK73,0)+IF(ISNUMBER(EL73),EL73,0)+IF(ISNUMBER(EM73),EM73,0)+IF(ISNUMBER(EN73),EN73,0)+IF(ISNUMBER(EO73),EO73,0)+IF(ISNUMBER(EP73),EP73,0)+IF(ISNUMBER(EQ73),EQ73,0))/(IF(ISNUMBER(EG73),1,0)+IF(ISNUMBER(EH73),1,0)+IF(ISNUMBER(EI73),1,0)+IF(ISNUMBER(EJ73),1,0)+IF(ISNUMBER(EK73),1,0)+IF(ISNUMBER(EL73),1,0)+IF(ISNUMBER(EM73),1,0)+IF(ISNUMBER(EN73),1,0)+IF(ISNUMBER(EO73),1,0)+IF(ISNUMBER(EP73),1,0)+IF(ISNUMBER(EQ73),1,0)),4),"")</f>
        <v>11.05</v>
      </c>
      <c r="ES73" s="253" t="str">
        <f aca="false">IF(OR(Calculator!$E$12&lt;&gt;"YES",Calculator!$B$36&lt;Calculator!$G$12),"—",ROUND((1+SQRT(((50*POWER(80,POWER(COS(PI()*MOD(Calculator!$B$36/Calculator!$F$12,1)),2))-$C73)^2+(1500*ABS(SIN(2*PI()*MOD(Calculator!$B$36/Calculator!$F$12,1)))*IF(MOD(Calculator!$B$36/Calculator!$F$12,1)&lt;0.5,-1,1))^2)/((50*POWER(80,POWER(COS(PI()*MOD(Calculator!$B$36/Calculator!$F$12,1)),2))+$C73)^2+(1500*ABS(SIN(2*PI()*MOD(Calculator!$B$36/Calculator!$F$12,1)))*IF(MOD(Calculator!$B$36/Calculator!$F$12,1)&lt;0.5,-1,1))^2)))/(1-SQRT(((50*POWER(80,POWER(COS(PI()*MOD(Calculator!$B$36/Calculator!$F$12,1)),2))-$C73)^2+(1500*ABS(SIN(2*PI()*MOD(Calculator!$B$36/Calculator!$F$12,1)))*IF(MOD(Calculator!$B$36/Calculator!$F$12,1)&lt;0.5,-1,1))^2)/((50*POWER(80,POWER(COS(PI()*MOD(Calculator!$B$36/Calculator!$F$12,1)),2))+$C73)^2+(1500*ABS(SIN(2*PI()*MOD(Calculator!$B$36/Calculator!$F$12,1)))*IF(MOD(Calculator!$B$36/Calculator!$F$12,1)&lt;0.5,-1,1))^2))),2))</f>
        <v>—</v>
      </c>
      <c r="ET73" s="253" t="str">
        <f aca="false">IF(OR(Calculator!$E$13&lt;&gt;"YES",Calculator!$B$36&lt;Calculator!$G$13),"—",ROUND((1+SQRT(((50*POWER(80,POWER(COS(PI()*MOD(Calculator!$B$36/Calculator!$F$13,1)),2))-$C73)^2+(1500*ABS(SIN(2*PI()*MOD(Calculator!$B$36/Calculator!$F$13,1)))*IF(MOD(Calculator!$B$36/Calculator!$F$13,1)&lt;0.5,-1,1))^2)/((50*POWER(80,POWER(COS(PI()*MOD(Calculator!$B$36/Calculator!$F$13,1)),2))+$C73)^2+(1500*ABS(SIN(2*PI()*MOD(Calculator!$B$36/Calculator!$F$13,1)))*IF(MOD(Calculator!$B$36/Calculator!$F$13,1)&lt;0.5,-1,1))^2)))/(1-SQRT(((50*POWER(80,POWER(COS(PI()*MOD(Calculator!$B$36/Calculator!$F$13,1)),2))-$C73)^2+(1500*ABS(SIN(2*PI()*MOD(Calculator!$B$36/Calculator!$F$13,1)))*IF(MOD(Calculator!$B$36/Calculator!$F$13,1)&lt;0.5,-1,1))^2)/((50*POWER(80,POWER(COS(PI()*MOD(Calculator!$B$36/Calculator!$F$13,1)),2))+$C73)^2+(1500*ABS(SIN(2*PI()*MOD(Calculator!$B$36/Calculator!$F$13,1)))*IF(MOD(Calculator!$B$36/Calculator!$F$13,1)&lt;0.5,-1,1))^2))),2))</f>
        <v>—</v>
      </c>
      <c r="EU73" s="253" t="str">
        <f aca="false">IF(OR(Calculator!$E$14&lt;&gt;"YES",Calculator!$B$36&lt;Calculator!$G$14),"—",ROUND((1+SQRT(((50*POWER(80,POWER(COS(PI()*MOD(Calculator!$B$36/Calculator!$F$14,1)),2))-$C73)^2+(1500*ABS(SIN(2*PI()*MOD(Calculator!$B$36/Calculator!$F$14,1)))*IF(MOD(Calculator!$B$36/Calculator!$F$14,1)&lt;0.5,-1,1))^2)/((50*POWER(80,POWER(COS(PI()*MOD(Calculator!$B$36/Calculator!$F$14,1)),2))+$C73)^2+(1500*ABS(SIN(2*PI()*MOD(Calculator!$B$36/Calculator!$F$14,1)))*IF(MOD(Calculator!$B$36/Calculator!$F$14,1)&lt;0.5,-1,1))^2)))/(1-SQRT(((50*POWER(80,POWER(COS(PI()*MOD(Calculator!$B$36/Calculator!$F$14,1)),2))-$C73)^2+(1500*ABS(SIN(2*PI()*MOD(Calculator!$B$36/Calculator!$F$14,1)))*IF(MOD(Calculator!$B$36/Calculator!$F$14,1)&lt;0.5,-1,1))^2)/((50*POWER(80,POWER(COS(PI()*MOD(Calculator!$B$36/Calculator!$F$14,1)),2))+$C73)^2+(1500*ABS(SIN(2*PI()*MOD(Calculator!$B$36/Calculator!$F$14,1)))*IF(MOD(Calculator!$B$36/Calculator!$F$14,1)&lt;0.5,-1,1))^2))),2))</f>
        <v>—</v>
      </c>
      <c r="EV73" s="253" t="n">
        <f aca="false">IF(OR(Calculator!$E$15&lt;&gt;"YES",Calculator!$B$36&lt;Calculator!$G$15),"—",ROUND((1+SQRT(((50*POWER(80,POWER(COS(PI()*MOD(Calculator!$B$36/Calculator!$F$15,1)),2))-$C73)^2+(1500*ABS(SIN(2*PI()*MOD(Calculator!$B$36/Calculator!$F$15,1)))*IF(MOD(Calculator!$B$36/Calculator!$F$15,1)&lt;0.5,-1,1))^2)/((50*POWER(80,POWER(COS(PI()*MOD(Calculator!$B$36/Calculator!$F$15,1)),2))+$C73)^2+(1500*ABS(SIN(2*PI()*MOD(Calculator!$B$36/Calculator!$F$15,1)))*IF(MOD(Calculator!$B$36/Calculator!$F$15,1)&lt;0.5,-1,1))^2)))/(1-SQRT(((50*POWER(80,POWER(COS(PI()*MOD(Calculator!$B$36/Calculator!$F$15,1)),2))-$C73)^2+(1500*ABS(SIN(2*PI()*MOD(Calculator!$B$36/Calculator!$F$15,1)))*IF(MOD(Calculator!$B$36/Calculator!$F$15,1)&lt;0.5,-1,1))^2)/((50*POWER(80,POWER(COS(PI()*MOD(Calculator!$B$36/Calculator!$F$15,1)),2))+$C73)^2+(1500*ABS(SIN(2*PI()*MOD(Calculator!$B$36/Calculator!$F$15,1)))*IF(MOD(Calculator!$B$36/Calculator!$F$15,1)&lt;0.5,-1,1))^2))),2))</f>
        <v>16.94</v>
      </c>
      <c r="EW73" s="253" t="str">
        <f aca="false">IF(OR(Calculator!$E$16&lt;&gt;"YES",Calculator!$B$36&lt;Calculator!$G$16),"—",ROUND((1+SQRT(((50*POWER(80,POWER(COS(PI()*MOD(Calculator!$B$36/Calculator!$F$16,1)),2))-$C73)^2+(1500*ABS(SIN(2*PI()*MOD(Calculator!$B$36/Calculator!$F$16,1)))*IF(MOD(Calculator!$B$36/Calculator!$F$16,1)&lt;0.5,-1,1))^2)/((50*POWER(80,POWER(COS(PI()*MOD(Calculator!$B$36/Calculator!$F$16,1)),2))+$C73)^2+(1500*ABS(SIN(2*PI()*MOD(Calculator!$B$36/Calculator!$F$16,1)))*IF(MOD(Calculator!$B$36/Calculator!$F$16,1)&lt;0.5,-1,1))^2)))/(1-SQRT(((50*POWER(80,POWER(COS(PI()*MOD(Calculator!$B$36/Calculator!$F$16,1)),2))-$C73)^2+(1500*ABS(SIN(2*PI()*MOD(Calculator!$B$36/Calculator!$F$16,1)))*IF(MOD(Calculator!$B$36/Calculator!$F$16,1)&lt;0.5,-1,1))^2)/((50*POWER(80,POWER(COS(PI()*MOD(Calculator!$B$36/Calculator!$F$16,1)),2))+$C73)^2+(1500*ABS(SIN(2*PI()*MOD(Calculator!$B$36/Calculator!$F$16,1)))*IF(MOD(Calculator!$B$36/Calculator!$F$16,1)&lt;0.5,-1,1))^2))),2))</f>
        <v>—</v>
      </c>
      <c r="EX73" s="253" t="n">
        <f aca="false">IF(OR(Calculator!$E$17&lt;&gt;"YES",Calculator!$B$36&lt;Calculator!$G$17),"—",ROUND((1+SQRT(((50*POWER(80,POWER(COS(PI()*MOD(Calculator!$B$36/Calculator!$F$17,1)),2))-$C73)^2+(1500*ABS(SIN(2*PI()*MOD(Calculator!$B$36/Calculator!$F$17,1)))*IF(MOD(Calculator!$B$36/Calculator!$F$17,1)&lt;0.5,-1,1))^2)/((50*POWER(80,POWER(COS(PI()*MOD(Calculator!$B$36/Calculator!$F$17,1)),2))+$C73)^2+(1500*ABS(SIN(2*PI()*MOD(Calculator!$B$36/Calculator!$F$17,1)))*IF(MOD(Calculator!$B$36/Calculator!$F$17,1)&lt;0.5,-1,1))^2)))/(1-SQRT(((50*POWER(80,POWER(COS(PI()*MOD(Calculator!$B$36/Calculator!$F$17,1)),2))-$C73)^2+(1500*ABS(SIN(2*PI()*MOD(Calculator!$B$36/Calculator!$F$17,1)))*IF(MOD(Calculator!$B$36/Calculator!$F$17,1)&lt;0.5,-1,1))^2)/((50*POWER(80,POWER(COS(PI()*MOD(Calculator!$B$36/Calculator!$F$17,1)),2))+$C73)^2+(1500*ABS(SIN(2*PI()*MOD(Calculator!$B$36/Calculator!$F$17,1)))*IF(MOD(Calculator!$B$36/Calculator!$F$17,1)&lt;0.5,-1,1))^2))),2))</f>
        <v>20.61</v>
      </c>
      <c r="EY73" s="253" t="str">
        <f aca="false">IF(OR(Calculator!$E$18&lt;&gt;"YES",Calculator!$B$36&lt;Calculator!$G$18),"—",ROUND((1+SQRT(((50*POWER(80,POWER(COS(PI()*MOD(Calculator!$B$36/Calculator!$F$18,1)),2))-$C73)^2+(1500*ABS(SIN(2*PI()*MOD(Calculator!$B$36/Calculator!$F$18,1)))*IF(MOD(Calculator!$B$36/Calculator!$F$18,1)&lt;0.5,-1,1))^2)/((50*POWER(80,POWER(COS(PI()*MOD(Calculator!$B$36/Calculator!$F$18,1)),2))+$C73)^2+(1500*ABS(SIN(2*PI()*MOD(Calculator!$B$36/Calculator!$F$18,1)))*IF(MOD(Calculator!$B$36/Calculator!$F$18,1)&lt;0.5,-1,1))^2)))/(1-SQRT(((50*POWER(80,POWER(COS(PI()*MOD(Calculator!$B$36/Calculator!$F$18,1)),2))-$C73)^2+(1500*ABS(SIN(2*PI()*MOD(Calculator!$B$36/Calculator!$F$18,1)))*IF(MOD(Calculator!$B$36/Calculator!$F$18,1)&lt;0.5,-1,1))^2)/((50*POWER(80,POWER(COS(PI()*MOD(Calculator!$B$36/Calculator!$F$18,1)),2))+$C73)^2+(1500*ABS(SIN(2*PI()*MOD(Calculator!$B$36/Calculator!$F$18,1)))*IF(MOD(Calculator!$B$36/Calculator!$F$18,1)&lt;0.5,-1,1))^2))),2))</f>
        <v>—</v>
      </c>
      <c r="EZ73" s="253" t="str">
        <f aca="false">IF(OR(Calculator!$E$19&lt;&gt;"YES",Calculator!$B$36&lt;Calculator!$G$19),"—",ROUND((1+SQRT(((50*POWER(80,POWER(COS(PI()*MOD(Calculator!$B$36/Calculator!$F$19,1)),2))-$C73)^2+(1500*ABS(SIN(2*PI()*MOD(Calculator!$B$36/Calculator!$F$19,1)))*IF(MOD(Calculator!$B$36/Calculator!$F$19,1)&lt;0.5,-1,1))^2)/((50*POWER(80,POWER(COS(PI()*MOD(Calculator!$B$36/Calculator!$F$19,1)),2))+$C73)^2+(1500*ABS(SIN(2*PI()*MOD(Calculator!$B$36/Calculator!$F$19,1)))*IF(MOD(Calculator!$B$36/Calculator!$F$19,1)&lt;0.5,-1,1))^2)))/(1-SQRT(((50*POWER(80,POWER(COS(PI()*MOD(Calculator!$B$36/Calculator!$F$19,1)),2))-$C73)^2+(1500*ABS(SIN(2*PI()*MOD(Calculator!$B$36/Calculator!$F$19,1)))*IF(MOD(Calculator!$B$36/Calculator!$F$19,1)&lt;0.5,-1,1))^2)/((50*POWER(80,POWER(COS(PI()*MOD(Calculator!$B$36/Calculator!$F$19,1)),2))+$C73)^2+(1500*ABS(SIN(2*PI()*MOD(Calculator!$B$36/Calculator!$F$19,1)))*IF(MOD(Calculator!$B$36/Calculator!$F$19,1)&lt;0.5,-1,1))^2))),2))</f>
        <v>—</v>
      </c>
      <c r="FA73" s="253" t="str">
        <f aca="false">IF(OR(Calculator!$E$20&lt;&gt;"YES",Calculator!$B$36&lt;Calculator!$G$20),"—",ROUND((1+SQRT(((50*POWER(80,POWER(COS(PI()*MOD(Calculator!$B$36/Calculator!$F$20,1)),2))-$C73)^2+(1500*ABS(SIN(2*PI()*MOD(Calculator!$B$36/Calculator!$F$20,1)))*IF(MOD(Calculator!$B$36/Calculator!$F$20,1)&lt;0.5,-1,1))^2)/((50*POWER(80,POWER(COS(PI()*MOD(Calculator!$B$36/Calculator!$F$20,1)),2))+$C73)^2+(1500*ABS(SIN(2*PI()*MOD(Calculator!$B$36/Calculator!$F$20,1)))*IF(MOD(Calculator!$B$36/Calculator!$F$20,1)&lt;0.5,-1,1))^2)))/(1-SQRT(((50*POWER(80,POWER(COS(PI()*MOD(Calculator!$B$36/Calculator!$F$20,1)),2))-$C73)^2+(1500*ABS(SIN(2*PI()*MOD(Calculator!$B$36/Calculator!$F$20,1)))*IF(MOD(Calculator!$B$36/Calculator!$F$20,1)&lt;0.5,-1,1))^2)/((50*POWER(80,POWER(COS(PI()*MOD(Calculator!$B$36/Calculator!$F$20,1)),2))+$C73)^2+(1500*ABS(SIN(2*PI()*MOD(Calculator!$B$36/Calculator!$F$20,1)))*IF(MOD(Calculator!$B$36/Calculator!$F$20,1)&lt;0.5,-1,1))^2))),2))</f>
        <v>—</v>
      </c>
      <c r="FB73" s="253" t="str">
        <f aca="false">IF(OR(Calculator!$E$21&lt;&gt;"YES",Calculator!$B$36&lt;Calculator!$G$21),"—",ROUND((1+SQRT(((50*POWER(80,POWER(COS(PI()*MOD(Calculator!$B$36/Calculator!$F$21,1)),2))-$C73)^2+(1500*ABS(SIN(2*PI()*MOD(Calculator!$B$36/Calculator!$F$21,1)))*IF(MOD(Calculator!$B$36/Calculator!$F$21,1)&lt;0.5,-1,1))^2)/((50*POWER(80,POWER(COS(PI()*MOD(Calculator!$B$36/Calculator!$F$21,1)),2))+$C73)^2+(1500*ABS(SIN(2*PI()*MOD(Calculator!$B$36/Calculator!$F$21,1)))*IF(MOD(Calculator!$B$36/Calculator!$F$21,1)&lt;0.5,-1,1))^2)))/(1-SQRT(((50*POWER(80,POWER(COS(PI()*MOD(Calculator!$B$36/Calculator!$F$21,1)),2))-$C73)^2+(1500*ABS(SIN(2*PI()*MOD(Calculator!$B$36/Calculator!$F$21,1)))*IF(MOD(Calculator!$B$36/Calculator!$F$21,1)&lt;0.5,-1,1))^2)/((50*POWER(80,POWER(COS(PI()*MOD(Calculator!$B$36/Calculator!$F$21,1)),2))+$C73)^2+(1500*ABS(SIN(2*PI()*MOD(Calculator!$B$36/Calculator!$F$21,1)))*IF(MOD(Calculator!$B$36/Calculator!$F$21,1)&lt;0.5,-1,1))^2))),2))</f>
        <v>—</v>
      </c>
      <c r="FC73" s="253" t="str">
        <f aca="false">IF(OR(Calculator!$E$22&lt;&gt;"YES",Calculator!$B$36&lt;Calculator!$G$22),"—",ROUND((1+SQRT(((50*POWER(80,POWER(COS(PI()*MOD(Calculator!$B$36/Calculator!$F$22,1)),2))-$C73)^2+(1500*ABS(SIN(2*PI()*MOD(Calculator!$B$36/Calculator!$F$22,1)))*IF(MOD(Calculator!$B$36/Calculator!$F$22,1)&lt;0.5,-1,1))^2)/((50*POWER(80,POWER(COS(PI()*MOD(Calculator!$B$36/Calculator!$F$22,1)),2))+$C73)^2+(1500*ABS(SIN(2*PI()*MOD(Calculator!$B$36/Calculator!$F$22,1)))*IF(MOD(Calculator!$B$36/Calculator!$F$22,1)&lt;0.5,-1,1))^2)))/(1-SQRT(((50*POWER(80,POWER(COS(PI()*MOD(Calculator!$B$36/Calculator!$F$22,1)),2))-$C73)^2+(1500*ABS(SIN(2*PI()*MOD(Calculator!$B$36/Calculator!$F$22,1)))*IF(MOD(Calculator!$B$36/Calculator!$F$22,1)&lt;0.5,-1,1))^2)/((50*POWER(80,POWER(COS(PI()*MOD(Calculator!$B$36/Calculator!$F$22,1)),2))+$C73)^2+(1500*ABS(SIN(2*PI()*MOD(Calculator!$B$36/Calculator!$F$22,1)))*IF(MOD(Calculator!$B$36/Calculator!$F$22,1)&lt;0.5,-1,1))^2))),2))</f>
        <v>—</v>
      </c>
      <c r="FD73" s="295" t="n">
        <f aca="false">IFERROR(ROUND((IF(ISNUMBER(ES73),ES73,0)+IF(ISNUMBER(ET73),ET73,0)+IF(ISNUMBER(EU73),EU73,0)+IF(ISNUMBER(EV73),EV73,0)+IF(ISNUMBER(EW73),EW73,0)+IF(ISNUMBER(EX73),EX73,0)+IF(ISNUMBER(EY73),EY73,0)+IF(ISNUMBER(EZ73),EZ73,0)+IF(ISNUMBER(FA73),FA73,0)+IF(ISNUMBER(FB73),FB73,0)+IF(ISNUMBER(FC73),FC73,0))/(IF(ISNUMBER(ES73),1,0)+IF(ISNUMBER(ET73),1,0)+IF(ISNUMBER(EU73),1,0)+IF(ISNUMBER(EV73),1,0)+IF(ISNUMBER(EW73),1,0)+IF(ISNUMBER(EX73),1,0)+IF(ISNUMBER(EY73),1,0)+IF(ISNUMBER(EZ73),1,0)+IF(ISNUMBER(FA73),1,0)+IF(ISNUMBER(FB73),1,0)+IF(ISNUMBER(FC73),1,0)),4),"")</f>
        <v>18.775</v>
      </c>
      <c r="FE73" s="253" t="str">
        <f aca="false">IF(OR(Calculator!$E$12&lt;&gt;"YES",Calculator!$B$37&lt;Calculator!$G$12),"—",ROUND((1+SQRT(((50*POWER(80,POWER(COS(PI()*MOD(Calculator!$B$37/Calculator!$F$12,1)),2))-$C73)^2+(1500*ABS(SIN(2*PI()*MOD(Calculator!$B$37/Calculator!$F$12,1)))*IF(MOD(Calculator!$B$37/Calculator!$F$12,1)&lt;0.5,-1,1))^2)/((50*POWER(80,POWER(COS(PI()*MOD(Calculator!$B$37/Calculator!$F$12,1)),2))+$C73)^2+(1500*ABS(SIN(2*PI()*MOD(Calculator!$B$37/Calculator!$F$12,1)))*IF(MOD(Calculator!$B$37/Calculator!$F$12,1)&lt;0.5,-1,1))^2)))/(1-SQRT(((50*POWER(80,POWER(COS(PI()*MOD(Calculator!$B$37/Calculator!$F$12,1)),2))-$C73)^2+(1500*ABS(SIN(2*PI()*MOD(Calculator!$B$37/Calculator!$F$12,1)))*IF(MOD(Calculator!$B$37/Calculator!$F$12,1)&lt;0.5,-1,1))^2)/((50*POWER(80,POWER(COS(PI()*MOD(Calculator!$B$37/Calculator!$F$12,1)),2))+$C73)^2+(1500*ABS(SIN(2*PI()*MOD(Calculator!$B$37/Calculator!$F$12,1)))*IF(MOD(Calculator!$B$37/Calculator!$F$12,1)&lt;0.5,-1,1))^2))),2))</f>
        <v>—</v>
      </c>
      <c r="FF73" s="253" t="str">
        <f aca="false">IF(OR(Calculator!$E$13&lt;&gt;"YES",Calculator!$B$37&lt;Calculator!$G$13),"—",ROUND((1+SQRT(((50*POWER(80,POWER(COS(PI()*MOD(Calculator!$B$37/Calculator!$F$13,1)),2))-$C73)^2+(1500*ABS(SIN(2*PI()*MOD(Calculator!$B$37/Calculator!$F$13,1)))*IF(MOD(Calculator!$B$37/Calculator!$F$13,1)&lt;0.5,-1,1))^2)/((50*POWER(80,POWER(COS(PI()*MOD(Calculator!$B$37/Calculator!$F$13,1)),2))+$C73)^2+(1500*ABS(SIN(2*PI()*MOD(Calculator!$B$37/Calculator!$F$13,1)))*IF(MOD(Calculator!$B$37/Calculator!$F$13,1)&lt;0.5,-1,1))^2)))/(1-SQRT(((50*POWER(80,POWER(COS(PI()*MOD(Calculator!$B$37/Calculator!$F$13,1)),2))-$C73)^2+(1500*ABS(SIN(2*PI()*MOD(Calculator!$B$37/Calculator!$F$13,1)))*IF(MOD(Calculator!$B$37/Calculator!$F$13,1)&lt;0.5,-1,1))^2)/((50*POWER(80,POWER(COS(PI()*MOD(Calculator!$B$37/Calculator!$F$13,1)),2))+$C73)^2+(1500*ABS(SIN(2*PI()*MOD(Calculator!$B$37/Calculator!$F$13,1)))*IF(MOD(Calculator!$B$37/Calculator!$F$13,1)&lt;0.5,-1,1))^2))),2))</f>
        <v>—</v>
      </c>
      <c r="FG73" s="253" t="str">
        <f aca="false">IF(OR(Calculator!$E$14&lt;&gt;"YES",Calculator!$B$37&lt;Calculator!$G$14),"—",ROUND((1+SQRT(((50*POWER(80,POWER(COS(PI()*MOD(Calculator!$B$37/Calculator!$F$14,1)),2))-$C73)^2+(1500*ABS(SIN(2*PI()*MOD(Calculator!$B$37/Calculator!$F$14,1)))*IF(MOD(Calculator!$B$37/Calculator!$F$14,1)&lt;0.5,-1,1))^2)/((50*POWER(80,POWER(COS(PI()*MOD(Calculator!$B$37/Calculator!$F$14,1)),2))+$C73)^2+(1500*ABS(SIN(2*PI()*MOD(Calculator!$B$37/Calculator!$F$14,1)))*IF(MOD(Calculator!$B$37/Calculator!$F$14,1)&lt;0.5,-1,1))^2)))/(1-SQRT(((50*POWER(80,POWER(COS(PI()*MOD(Calculator!$B$37/Calculator!$F$14,1)),2))-$C73)^2+(1500*ABS(SIN(2*PI()*MOD(Calculator!$B$37/Calculator!$F$14,1)))*IF(MOD(Calculator!$B$37/Calculator!$F$14,1)&lt;0.5,-1,1))^2)/((50*POWER(80,POWER(COS(PI()*MOD(Calculator!$B$37/Calculator!$F$14,1)),2))+$C73)^2+(1500*ABS(SIN(2*PI()*MOD(Calculator!$B$37/Calculator!$F$14,1)))*IF(MOD(Calculator!$B$37/Calculator!$F$14,1)&lt;0.5,-1,1))^2))),2))</f>
        <v>—</v>
      </c>
      <c r="FH73" s="253" t="n">
        <f aca="false">IF(OR(Calculator!$E$15&lt;&gt;"YES",Calculator!$B$37&lt;Calculator!$G$15),"—",ROUND((1+SQRT(((50*POWER(80,POWER(COS(PI()*MOD(Calculator!$B$37/Calculator!$F$15,1)),2))-$C73)^2+(1500*ABS(SIN(2*PI()*MOD(Calculator!$B$37/Calculator!$F$15,1)))*IF(MOD(Calculator!$B$37/Calculator!$F$15,1)&lt;0.5,-1,1))^2)/((50*POWER(80,POWER(COS(PI()*MOD(Calculator!$B$37/Calculator!$F$15,1)),2))+$C73)^2+(1500*ABS(SIN(2*PI()*MOD(Calculator!$B$37/Calculator!$F$15,1)))*IF(MOD(Calculator!$B$37/Calculator!$F$15,1)&lt;0.5,-1,1))^2)))/(1-SQRT(((50*POWER(80,POWER(COS(PI()*MOD(Calculator!$B$37/Calculator!$F$15,1)),2))-$C73)^2+(1500*ABS(SIN(2*PI()*MOD(Calculator!$B$37/Calculator!$F$15,1)))*IF(MOD(Calculator!$B$37/Calculator!$F$15,1)&lt;0.5,-1,1))^2)/((50*POWER(80,POWER(COS(PI()*MOD(Calculator!$B$37/Calculator!$F$15,1)),2))+$C73)^2+(1500*ABS(SIN(2*PI()*MOD(Calculator!$B$37/Calculator!$F$15,1)))*IF(MOD(Calculator!$B$37/Calculator!$F$15,1)&lt;0.5,-1,1))^2))),2))</f>
        <v>2.3</v>
      </c>
      <c r="FI73" s="253" t="str">
        <f aca="false">IF(OR(Calculator!$E$16&lt;&gt;"YES",Calculator!$B$37&lt;Calculator!$G$16),"—",ROUND((1+SQRT(((50*POWER(80,POWER(COS(PI()*MOD(Calculator!$B$37/Calculator!$F$16,1)),2))-$C73)^2+(1500*ABS(SIN(2*PI()*MOD(Calculator!$B$37/Calculator!$F$16,1)))*IF(MOD(Calculator!$B$37/Calculator!$F$16,1)&lt;0.5,-1,1))^2)/((50*POWER(80,POWER(COS(PI()*MOD(Calculator!$B$37/Calculator!$F$16,1)),2))+$C73)^2+(1500*ABS(SIN(2*PI()*MOD(Calculator!$B$37/Calculator!$F$16,1)))*IF(MOD(Calculator!$B$37/Calculator!$F$16,1)&lt;0.5,-1,1))^2)))/(1-SQRT(((50*POWER(80,POWER(COS(PI()*MOD(Calculator!$B$37/Calculator!$F$16,1)),2))-$C73)^2+(1500*ABS(SIN(2*PI()*MOD(Calculator!$B$37/Calculator!$F$16,1)))*IF(MOD(Calculator!$B$37/Calculator!$F$16,1)&lt;0.5,-1,1))^2)/((50*POWER(80,POWER(COS(PI()*MOD(Calculator!$B$37/Calculator!$F$16,1)),2))+$C73)^2+(1500*ABS(SIN(2*PI()*MOD(Calculator!$B$37/Calculator!$F$16,1)))*IF(MOD(Calculator!$B$37/Calculator!$F$16,1)&lt;0.5,-1,1))^2))),2))</f>
        <v>—</v>
      </c>
      <c r="FJ73" s="253" t="n">
        <f aca="false">IF(OR(Calculator!$E$17&lt;&gt;"YES",Calculator!$B$37&lt;Calculator!$G$17),"—",ROUND((1+SQRT(((50*POWER(80,POWER(COS(PI()*MOD(Calculator!$B$37/Calculator!$F$17,1)),2))-$C73)^2+(1500*ABS(SIN(2*PI()*MOD(Calculator!$B$37/Calculator!$F$17,1)))*IF(MOD(Calculator!$B$37/Calculator!$F$17,1)&lt;0.5,-1,1))^2)/((50*POWER(80,POWER(COS(PI()*MOD(Calculator!$B$37/Calculator!$F$17,1)),2))+$C73)^2+(1500*ABS(SIN(2*PI()*MOD(Calculator!$B$37/Calculator!$F$17,1)))*IF(MOD(Calculator!$B$37/Calculator!$F$17,1)&lt;0.5,-1,1))^2)))/(1-SQRT(((50*POWER(80,POWER(COS(PI()*MOD(Calculator!$B$37/Calculator!$F$17,1)),2))-$C73)^2+(1500*ABS(SIN(2*PI()*MOD(Calculator!$B$37/Calculator!$F$17,1)))*IF(MOD(Calculator!$B$37/Calculator!$F$17,1)&lt;0.5,-1,1))^2)/((50*POWER(80,POWER(COS(PI()*MOD(Calculator!$B$37/Calculator!$F$17,1)),2))+$C73)^2+(1500*ABS(SIN(2*PI()*MOD(Calculator!$B$37/Calculator!$F$17,1)))*IF(MOD(Calculator!$B$37/Calculator!$F$17,1)&lt;0.5,-1,1))^2))),2))</f>
        <v>14.44</v>
      </c>
      <c r="FK73" s="253" t="str">
        <f aca="false">IF(OR(Calculator!$E$18&lt;&gt;"YES",Calculator!$B$37&lt;Calculator!$G$18),"—",ROUND((1+SQRT(((50*POWER(80,POWER(COS(PI()*MOD(Calculator!$B$37/Calculator!$F$18,1)),2))-$C73)^2+(1500*ABS(SIN(2*PI()*MOD(Calculator!$B$37/Calculator!$F$18,1)))*IF(MOD(Calculator!$B$37/Calculator!$F$18,1)&lt;0.5,-1,1))^2)/((50*POWER(80,POWER(COS(PI()*MOD(Calculator!$B$37/Calculator!$F$18,1)),2))+$C73)^2+(1500*ABS(SIN(2*PI()*MOD(Calculator!$B$37/Calculator!$F$18,1)))*IF(MOD(Calculator!$B$37/Calculator!$F$18,1)&lt;0.5,-1,1))^2)))/(1-SQRT(((50*POWER(80,POWER(COS(PI()*MOD(Calculator!$B$37/Calculator!$F$18,1)),2))-$C73)^2+(1500*ABS(SIN(2*PI()*MOD(Calculator!$B$37/Calculator!$F$18,1)))*IF(MOD(Calculator!$B$37/Calculator!$F$18,1)&lt;0.5,-1,1))^2)/((50*POWER(80,POWER(COS(PI()*MOD(Calculator!$B$37/Calculator!$F$18,1)),2))+$C73)^2+(1500*ABS(SIN(2*PI()*MOD(Calculator!$B$37/Calculator!$F$18,1)))*IF(MOD(Calculator!$B$37/Calculator!$F$18,1)&lt;0.5,-1,1))^2))),2))</f>
        <v>—</v>
      </c>
      <c r="FL73" s="253" t="str">
        <f aca="false">IF(OR(Calculator!$E$19&lt;&gt;"YES",Calculator!$B$37&lt;Calculator!$G$19),"—",ROUND((1+SQRT(((50*POWER(80,POWER(COS(PI()*MOD(Calculator!$B$37/Calculator!$F$19,1)),2))-$C73)^2+(1500*ABS(SIN(2*PI()*MOD(Calculator!$B$37/Calculator!$F$19,1)))*IF(MOD(Calculator!$B$37/Calculator!$F$19,1)&lt;0.5,-1,1))^2)/((50*POWER(80,POWER(COS(PI()*MOD(Calculator!$B$37/Calculator!$F$19,1)),2))+$C73)^2+(1500*ABS(SIN(2*PI()*MOD(Calculator!$B$37/Calculator!$F$19,1)))*IF(MOD(Calculator!$B$37/Calculator!$F$19,1)&lt;0.5,-1,1))^2)))/(1-SQRT(((50*POWER(80,POWER(COS(PI()*MOD(Calculator!$B$37/Calculator!$F$19,1)),2))-$C73)^2+(1500*ABS(SIN(2*PI()*MOD(Calculator!$B$37/Calculator!$F$19,1)))*IF(MOD(Calculator!$B$37/Calculator!$F$19,1)&lt;0.5,-1,1))^2)/((50*POWER(80,POWER(COS(PI()*MOD(Calculator!$B$37/Calculator!$F$19,1)),2))+$C73)^2+(1500*ABS(SIN(2*PI()*MOD(Calculator!$B$37/Calculator!$F$19,1)))*IF(MOD(Calculator!$B$37/Calculator!$F$19,1)&lt;0.5,-1,1))^2))),2))</f>
        <v>—</v>
      </c>
      <c r="FM73" s="253" t="str">
        <f aca="false">IF(OR(Calculator!$E$20&lt;&gt;"YES",Calculator!$B$37&lt;Calculator!$G$20),"—",ROUND((1+SQRT(((50*POWER(80,POWER(COS(PI()*MOD(Calculator!$B$37/Calculator!$F$20,1)),2))-$C73)^2+(1500*ABS(SIN(2*PI()*MOD(Calculator!$B$37/Calculator!$F$20,1)))*IF(MOD(Calculator!$B$37/Calculator!$F$20,1)&lt;0.5,-1,1))^2)/((50*POWER(80,POWER(COS(PI()*MOD(Calculator!$B$37/Calculator!$F$20,1)),2))+$C73)^2+(1500*ABS(SIN(2*PI()*MOD(Calculator!$B$37/Calculator!$F$20,1)))*IF(MOD(Calculator!$B$37/Calculator!$F$20,1)&lt;0.5,-1,1))^2)))/(1-SQRT(((50*POWER(80,POWER(COS(PI()*MOD(Calculator!$B$37/Calculator!$F$20,1)),2))-$C73)^2+(1500*ABS(SIN(2*PI()*MOD(Calculator!$B$37/Calculator!$F$20,1)))*IF(MOD(Calculator!$B$37/Calculator!$F$20,1)&lt;0.5,-1,1))^2)/((50*POWER(80,POWER(COS(PI()*MOD(Calculator!$B$37/Calculator!$F$20,1)),2))+$C73)^2+(1500*ABS(SIN(2*PI()*MOD(Calculator!$B$37/Calculator!$F$20,1)))*IF(MOD(Calculator!$B$37/Calculator!$F$20,1)&lt;0.5,-1,1))^2))),2))</f>
        <v>—</v>
      </c>
      <c r="FN73" s="253" t="str">
        <f aca="false">IF(OR(Calculator!$E$21&lt;&gt;"YES",Calculator!$B$37&lt;Calculator!$G$21),"—",ROUND((1+SQRT(((50*POWER(80,POWER(COS(PI()*MOD(Calculator!$B$37/Calculator!$F$21,1)),2))-$C73)^2+(1500*ABS(SIN(2*PI()*MOD(Calculator!$B$37/Calculator!$F$21,1)))*IF(MOD(Calculator!$B$37/Calculator!$F$21,1)&lt;0.5,-1,1))^2)/((50*POWER(80,POWER(COS(PI()*MOD(Calculator!$B$37/Calculator!$F$21,1)),2))+$C73)^2+(1500*ABS(SIN(2*PI()*MOD(Calculator!$B$37/Calculator!$F$21,1)))*IF(MOD(Calculator!$B$37/Calculator!$F$21,1)&lt;0.5,-1,1))^2)))/(1-SQRT(((50*POWER(80,POWER(COS(PI()*MOD(Calculator!$B$37/Calculator!$F$21,1)),2))-$C73)^2+(1500*ABS(SIN(2*PI()*MOD(Calculator!$B$37/Calculator!$F$21,1)))*IF(MOD(Calculator!$B$37/Calculator!$F$21,1)&lt;0.5,-1,1))^2)/((50*POWER(80,POWER(COS(PI()*MOD(Calculator!$B$37/Calculator!$F$21,1)),2))+$C73)^2+(1500*ABS(SIN(2*PI()*MOD(Calculator!$B$37/Calculator!$F$21,1)))*IF(MOD(Calculator!$B$37/Calculator!$F$21,1)&lt;0.5,-1,1))^2))),2))</f>
        <v>—</v>
      </c>
      <c r="FO73" s="253" t="str">
        <f aca="false">IF(OR(Calculator!$E$22&lt;&gt;"YES",Calculator!$B$37&lt;Calculator!$G$22),"—",ROUND((1+SQRT(((50*POWER(80,POWER(COS(PI()*MOD(Calculator!$B$37/Calculator!$F$22,1)),2))-$C73)^2+(1500*ABS(SIN(2*PI()*MOD(Calculator!$B$37/Calculator!$F$22,1)))*IF(MOD(Calculator!$B$37/Calculator!$F$22,1)&lt;0.5,-1,1))^2)/((50*POWER(80,POWER(COS(PI()*MOD(Calculator!$B$37/Calculator!$F$22,1)),2))+$C73)^2+(1500*ABS(SIN(2*PI()*MOD(Calculator!$B$37/Calculator!$F$22,1)))*IF(MOD(Calculator!$B$37/Calculator!$F$22,1)&lt;0.5,-1,1))^2)))/(1-SQRT(((50*POWER(80,POWER(COS(PI()*MOD(Calculator!$B$37/Calculator!$F$22,1)),2))-$C73)^2+(1500*ABS(SIN(2*PI()*MOD(Calculator!$B$37/Calculator!$F$22,1)))*IF(MOD(Calculator!$B$37/Calculator!$F$22,1)&lt;0.5,-1,1))^2)/((50*POWER(80,POWER(COS(PI()*MOD(Calculator!$B$37/Calculator!$F$22,1)),2))+$C73)^2+(1500*ABS(SIN(2*PI()*MOD(Calculator!$B$37/Calculator!$F$22,1)))*IF(MOD(Calculator!$B$37/Calculator!$F$22,1)&lt;0.5,-1,1))^2))),2))</f>
        <v>—</v>
      </c>
      <c r="FP73" s="295" t="n">
        <f aca="false">IFERROR(ROUND((IF(ISNUMBER(FE73),FE73,0)+IF(ISNUMBER(FF73),FF73,0)+IF(ISNUMBER(FG73),FG73,0)+IF(ISNUMBER(FH73),FH73,0)+IF(ISNUMBER(FI73),FI73,0)+IF(ISNUMBER(FJ73),FJ73,0)+IF(ISNUMBER(FK73),FK73,0)+IF(ISNUMBER(FL73),FL73,0)+IF(ISNUMBER(FM73),FM73,0)+IF(ISNUMBER(FN73),FN73,0)+IF(ISNUMBER(FO73),FO73,0))/(IF(ISNUMBER(FE73),1,0)+IF(ISNUMBER(FF73),1,0)+IF(ISNUMBER(FG73),1,0)+IF(ISNUMBER(FH73),1,0)+IF(ISNUMBER(FI73),1,0)+IF(ISNUMBER(FJ73),1,0)+IF(ISNUMBER(FK73),1,0)+IF(ISNUMBER(FL73),1,0)+IF(ISNUMBER(FM73),1,0)+IF(ISNUMBER(FN73),1,0)+IF(ISNUMBER(FO73),1,0)),4),"")</f>
        <v>8.37</v>
      </c>
      <c r="FQ73" s="253" t="str">
        <f aca="false">IF(OR(Calculator!$E$12&lt;&gt;"YES",Calculator!$B$38&lt;Calculator!$G$12),"—",ROUND((1+SQRT(((50*POWER(80,POWER(COS(PI()*MOD(Calculator!$B$38/Calculator!$F$12,1)),2))-$C73)^2+(1500*ABS(SIN(2*PI()*MOD(Calculator!$B$38/Calculator!$F$12,1)))*IF(MOD(Calculator!$B$38/Calculator!$F$12,1)&lt;0.5,-1,1))^2)/((50*POWER(80,POWER(COS(PI()*MOD(Calculator!$B$38/Calculator!$F$12,1)),2))+$C73)^2+(1500*ABS(SIN(2*PI()*MOD(Calculator!$B$38/Calculator!$F$12,1)))*IF(MOD(Calculator!$B$38/Calculator!$F$12,1)&lt;0.5,-1,1))^2)))/(1-SQRT(((50*POWER(80,POWER(COS(PI()*MOD(Calculator!$B$38/Calculator!$F$12,1)),2))-$C73)^2+(1500*ABS(SIN(2*PI()*MOD(Calculator!$B$38/Calculator!$F$12,1)))*IF(MOD(Calculator!$B$38/Calculator!$F$12,1)&lt;0.5,-1,1))^2)/((50*POWER(80,POWER(COS(PI()*MOD(Calculator!$B$38/Calculator!$F$12,1)),2))+$C73)^2+(1500*ABS(SIN(2*PI()*MOD(Calculator!$B$38/Calculator!$F$12,1)))*IF(MOD(Calculator!$B$38/Calculator!$F$12,1)&lt;0.5,-1,1))^2))),2))</f>
        <v>—</v>
      </c>
      <c r="FR73" s="253" t="str">
        <f aca="false">IF(OR(Calculator!$E$13&lt;&gt;"YES",Calculator!$B$38&lt;Calculator!$G$13),"—",ROUND((1+SQRT(((50*POWER(80,POWER(COS(PI()*MOD(Calculator!$B$38/Calculator!$F$13,1)),2))-$C73)^2+(1500*ABS(SIN(2*PI()*MOD(Calculator!$B$38/Calculator!$F$13,1)))*IF(MOD(Calculator!$B$38/Calculator!$F$13,1)&lt;0.5,-1,1))^2)/((50*POWER(80,POWER(COS(PI()*MOD(Calculator!$B$38/Calculator!$F$13,1)),2))+$C73)^2+(1500*ABS(SIN(2*PI()*MOD(Calculator!$B$38/Calculator!$F$13,1)))*IF(MOD(Calculator!$B$38/Calculator!$F$13,1)&lt;0.5,-1,1))^2)))/(1-SQRT(((50*POWER(80,POWER(COS(PI()*MOD(Calculator!$B$38/Calculator!$F$13,1)),2))-$C73)^2+(1500*ABS(SIN(2*PI()*MOD(Calculator!$B$38/Calculator!$F$13,1)))*IF(MOD(Calculator!$B$38/Calculator!$F$13,1)&lt;0.5,-1,1))^2)/((50*POWER(80,POWER(COS(PI()*MOD(Calculator!$B$38/Calculator!$F$13,1)),2))+$C73)^2+(1500*ABS(SIN(2*PI()*MOD(Calculator!$B$38/Calculator!$F$13,1)))*IF(MOD(Calculator!$B$38/Calculator!$F$13,1)&lt;0.5,-1,1))^2))),2))</f>
        <v>—</v>
      </c>
      <c r="FS73" s="253" t="str">
        <f aca="false">IF(OR(Calculator!$E$14&lt;&gt;"YES",Calculator!$B$38&lt;Calculator!$G$14),"—",ROUND((1+SQRT(((50*POWER(80,POWER(COS(PI()*MOD(Calculator!$B$38/Calculator!$F$14,1)),2))-$C73)^2+(1500*ABS(SIN(2*PI()*MOD(Calculator!$B$38/Calculator!$F$14,1)))*IF(MOD(Calculator!$B$38/Calculator!$F$14,1)&lt;0.5,-1,1))^2)/((50*POWER(80,POWER(COS(PI()*MOD(Calculator!$B$38/Calculator!$F$14,1)),2))+$C73)^2+(1500*ABS(SIN(2*PI()*MOD(Calculator!$B$38/Calculator!$F$14,1)))*IF(MOD(Calculator!$B$38/Calculator!$F$14,1)&lt;0.5,-1,1))^2)))/(1-SQRT(((50*POWER(80,POWER(COS(PI()*MOD(Calculator!$B$38/Calculator!$F$14,1)),2))-$C73)^2+(1500*ABS(SIN(2*PI()*MOD(Calculator!$B$38/Calculator!$F$14,1)))*IF(MOD(Calculator!$B$38/Calculator!$F$14,1)&lt;0.5,-1,1))^2)/((50*POWER(80,POWER(COS(PI()*MOD(Calculator!$B$38/Calculator!$F$14,1)),2))+$C73)^2+(1500*ABS(SIN(2*PI()*MOD(Calculator!$B$38/Calculator!$F$14,1)))*IF(MOD(Calculator!$B$38/Calculator!$F$14,1)&lt;0.5,-1,1))^2))),2))</f>
        <v>—</v>
      </c>
      <c r="FT73" s="253" t="n">
        <f aca="false">IF(OR(Calculator!$E$15&lt;&gt;"YES",Calculator!$B$38&lt;Calculator!$G$15),"—",ROUND((1+SQRT(((50*POWER(80,POWER(COS(PI()*MOD(Calculator!$B$38/Calculator!$F$15,1)),2))-$C73)^2+(1500*ABS(SIN(2*PI()*MOD(Calculator!$B$38/Calculator!$F$15,1)))*IF(MOD(Calculator!$B$38/Calculator!$F$15,1)&lt;0.5,-1,1))^2)/((50*POWER(80,POWER(COS(PI()*MOD(Calculator!$B$38/Calculator!$F$15,1)),2))+$C73)^2+(1500*ABS(SIN(2*PI()*MOD(Calculator!$B$38/Calculator!$F$15,1)))*IF(MOD(Calculator!$B$38/Calculator!$F$15,1)&lt;0.5,-1,1))^2)))/(1-SQRT(((50*POWER(80,POWER(COS(PI()*MOD(Calculator!$B$38/Calculator!$F$15,1)),2))-$C73)^2+(1500*ABS(SIN(2*PI()*MOD(Calculator!$B$38/Calculator!$F$15,1)))*IF(MOD(Calculator!$B$38/Calculator!$F$15,1)&lt;0.5,-1,1))^2)/((50*POWER(80,POWER(COS(PI()*MOD(Calculator!$B$38/Calculator!$F$15,1)),2))+$C73)^2+(1500*ABS(SIN(2*PI()*MOD(Calculator!$B$38/Calculator!$F$15,1)))*IF(MOD(Calculator!$B$38/Calculator!$F$15,1)&lt;0.5,-1,1))^2))),2))</f>
        <v>2.14</v>
      </c>
      <c r="FU73" s="253" t="str">
        <f aca="false">IF(OR(Calculator!$E$16&lt;&gt;"YES",Calculator!$B$38&lt;Calculator!$G$16),"—",ROUND((1+SQRT(((50*POWER(80,POWER(COS(PI()*MOD(Calculator!$B$38/Calculator!$F$16,1)),2))-$C73)^2+(1500*ABS(SIN(2*PI()*MOD(Calculator!$B$38/Calculator!$F$16,1)))*IF(MOD(Calculator!$B$38/Calculator!$F$16,1)&lt;0.5,-1,1))^2)/((50*POWER(80,POWER(COS(PI()*MOD(Calculator!$B$38/Calculator!$F$16,1)),2))+$C73)^2+(1500*ABS(SIN(2*PI()*MOD(Calculator!$B$38/Calculator!$F$16,1)))*IF(MOD(Calculator!$B$38/Calculator!$F$16,1)&lt;0.5,-1,1))^2)))/(1-SQRT(((50*POWER(80,POWER(COS(PI()*MOD(Calculator!$B$38/Calculator!$F$16,1)),2))-$C73)^2+(1500*ABS(SIN(2*PI()*MOD(Calculator!$B$38/Calculator!$F$16,1)))*IF(MOD(Calculator!$B$38/Calculator!$F$16,1)&lt;0.5,-1,1))^2)/((50*POWER(80,POWER(COS(PI()*MOD(Calculator!$B$38/Calculator!$F$16,1)),2))+$C73)^2+(1500*ABS(SIN(2*PI()*MOD(Calculator!$B$38/Calculator!$F$16,1)))*IF(MOD(Calculator!$B$38/Calculator!$F$16,1)&lt;0.5,-1,1))^2))),2))</f>
        <v>—</v>
      </c>
      <c r="FV73" s="253" t="n">
        <f aca="false">IF(OR(Calculator!$E$17&lt;&gt;"YES",Calculator!$B$38&lt;Calculator!$G$17),"—",ROUND((1+SQRT(((50*POWER(80,POWER(COS(PI()*MOD(Calculator!$B$38/Calculator!$F$17,1)),2))-$C73)^2+(1500*ABS(SIN(2*PI()*MOD(Calculator!$B$38/Calculator!$F$17,1)))*IF(MOD(Calculator!$B$38/Calculator!$F$17,1)&lt;0.5,-1,1))^2)/((50*POWER(80,POWER(COS(PI()*MOD(Calculator!$B$38/Calculator!$F$17,1)),2))+$C73)^2+(1500*ABS(SIN(2*PI()*MOD(Calculator!$B$38/Calculator!$F$17,1)))*IF(MOD(Calculator!$B$38/Calculator!$F$17,1)&lt;0.5,-1,1))^2)))/(1-SQRT(((50*POWER(80,POWER(COS(PI()*MOD(Calculator!$B$38/Calculator!$F$17,1)),2))-$C73)^2+(1500*ABS(SIN(2*PI()*MOD(Calculator!$B$38/Calculator!$F$17,1)))*IF(MOD(Calculator!$B$38/Calculator!$F$17,1)&lt;0.5,-1,1))^2)/((50*POWER(80,POWER(COS(PI()*MOD(Calculator!$B$38/Calculator!$F$17,1)),2))+$C73)^2+(1500*ABS(SIN(2*PI()*MOD(Calculator!$B$38/Calculator!$F$17,1)))*IF(MOD(Calculator!$B$38/Calculator!$F$17,1)&lt;0.5,-1,1))^2))),2))</f>
        <v>18.04</v>
      </c>
      <c r="FW73" s="253" t="str">
        <f aca="false">IF(OR(Calculator!$E$18&lt;&gt;"YES",Calculator!$B$38&lt;Calculator!$G$18),"—",ROUND((1+SQRT(((50*POWER(80,POWER(COS(PI()*MOD(Calculator!$B$38/Calculator!$F$18,1)),2))-$C73)^2+(1500*ABS(SIN(2*PI()*MOD(Calculator!$B$38/Calculator!$F$18,1)))*IF(MOD(Calculator!$B$38/Calculator!$F$18,1)&lt;0.5,-1,1))^2)/((50*POWER(80,POWER(COS(PI()*MOD(Calculator!$B$38/Calculator!$F$18,1)),2))+$C73)^2+(1500*ABS(SIN(2*PI()*MOD(Calculator!$B$38/Calculator!$F$18,1)))*IF(MOD(Calculator!$B$38/Calculator!$F$18,1)&lt;0.5,-1,1))^2)))/(1-SQRT(((50*POWER(80,POWER(COS(PI()*MOD(Calculator!$B$38/Calculator!$F$18,1)),2))-$C73)^2+(1500*ABS(SIN(2*PI()*MOD(Calculator!$B$38/Calculator!$F$18,1)))*IF(MOD(Calculator!$B$38/Calculator!$F$18,1)&lt;0.5,-1,1))^2)/((50*POWER(80,POWER(COS(PI()*MOD(Calculator!$B$38/Calculator!$F$18,1)),2))+$C73)^2+(1500*ABS(SIN(2*PI()*MOD(Calculator!$B$38/Calculator!$F$18,1)))*IF(MOD(Calculator!$B$38/Calculator!$F$18,1)&lt;0.5,-1,1))^2))),2))</f>
        <v>—</v>
      </c>
      <c r="FX73" s="253" t="str">
        <f aca="false">IF(OR(Calculator!$E$19&lt;&gt;"YES",Calculator!$B$38&lt;Calculator!$G$19),"—",ROUND((1+SQRT(((50*POWER(80,POWER(COS(PI()*MOD(Calculator!$B$38/Calculator!$F$19,1)),2))-$C73)^2+(1500*ABS(SIN(2*PI()*MOD(Calculator!$B$38/Calculator!$F$19,1)))*IF(MOD(Calculator!$B$38/Calculator!$F$19,1)&lt;0.5,-1,1))^2)/((50*POWER(80,POWER(COS(PI()*MOD(Calculator!$B$38/Calculator!$F$19,1)),2))+$C73)^2+(1500*ABS(SIN(2*PI()*MOD(Calculator!$B$38/Calculator!$F$19,1)))*IF(MOD(Calculator!$B$38/Calculator!$F$19,1)&lt;0.5,-1,1))^2)))/(1-SQRT(((50*POWER(80,POWER(COS(PI()*MOD(Calculator!$B$38/Calculator!$F$19,1)),2))-$C73)^2+(1500*ABS(SIN(2*PI()*MOD(Calculator!$B$38/Calculator!$F$19,1)))*IF(MOD(Calculator!$B$38/Calculator!$F$19,1)&lt;0.5,-1,1))^2)/((50*POWER(80,POWER(COS(PI()*MOD(Calculator!$B$38/Calculator!$F$19,1)),2))+$C73)^2+(1500*ABS(SIN(2*PI()*MOD(Calculator!$B$38/Calculator!$F$19,1)))*IF(MOD(Calculator!$B$38/Calculator!$F$19,1)&lt;0.5,-1,1))^2))),2))</f>
        <v>—</v>
      </c>
      <c r="FY73" s="253" t="str">
        <f aca="false">IF(OR(Calculator!$E$20&lt;&gt;"YES",Calculator!$B$38&lt;Calculator!$G$20),"—",ROUND((1+SQRT(((50*POWER(80,POWER(COS(PI()*MOD(Calculator!$B$38/Calculator!$F$20,1)),2))-$C73)^2+(1500*ABS(SIN(2*PI()*MOD(Calculator!$B$38/Calculator!$F$20,1)))*IF(MOD(Calculator!$B$38/Calculator!$F$20,1)&lt;0.5,-1,1))^2)/((50*POWER(80,POWER(COS(PI()*MOD(Calculator!$B$38/Calculator!$F$20,1)),2))+$C73)^2+(1500*ABS(SIN(2*PI()*MOD(Calculator!$B$38/Calculator!$F$20,1)))*IF(MOD(Calculator!$B$38/Calculator!$F$20,1)&lt;0.5,-1,1))^2)))/(1-SQRT(((50*POWER(80,POWER(COS(PI()*MOD(Calculator!$B$38/Calculator!$F$20,1)),2))-$C73)^2+(1500*ABS(SIN(2*PI()*MOD(Calculator!$B$38/Calculator!$F$20,1)))*IF(MOD(Calculator!$B$38/Calculator!$F$20,1)&lt;0.5,-1,1))^2)/((50*POWER(80,POWER(COS(PI()*MOD(Calculator!$B$38/Calculator!$F$20,1)),2))+$C73)^2+(1500*ABS(SIN(2*PI()*MOD(Calculator!$B$38/Calculator!$F$20,1)))*IF(MOD(Calculator!$B$38/Calculator!$F$20,1)&lt;0.5,-1,1))^2))),2))</f>
        <v>—</v>
      </c>
      <c r="FZ73" s="253" t="str">
        <f aca="false">IF(OR(Calculator!$E$21&lt;&gt;"YES",Calculator!$B$38&lt;Calculator!$G$21),"—",ROUND((1+SQRT(((50*POWER(80,POWER(COS(PI()*MOD(Calculator!$B$38/Calculator!$F$21,1)),2))-$C73)^2+(1500*ABS(SIN(2*PI()*MOD(Calculator!$B$38/Calculator!$F$21,1)))*IF(MOD(Calculator!$B$38/Calculator!$F$21,1)&lt;0.5,-1,1))^2)/((50*POWER(80,POWER(COS(PI()*MOD(Calculator!$B$38/Calculator!$F$21,1)),2))+$C73)^2+(1500*ABS(SIN(2*PI()*MOD(Calculator!$B$38/Calculator!$F$21,1)))*IF(MOD(Calculator!$B$38/Calculator!$F$21,1)&lt;0.5,-1,1))^2)))/(1-SQRT(((50*POWER(80,POWER(COS(PI()*MOD(Calculator!$B$38/Calculator!$F$21,1)),2))-$C73)^2+(1500*ABS(SIN(2*PI()*MOD(Calculator!$B$38/Calculator!$F$21,1)))*IF(MOD(Calculator!$B$38/Calculator!$F$21,1)&lt;0.5,-1,1))^2)/((50*POWER(80,POWER(COS(PI()*MOD(Calculator!$B$38/Calculator!$F$21,1)),2))+$C73)^2+(1500*ABS(SIN(2*PI()*MOD(Calculator!$B$38/Calculator!$F$21,1)))*IF(MOD(Calculator!$B$38/Calculator!$F$21,1)&lt;0.5,-1,1))^2))),2))</f>
        <v>—</v>
      </c>
      <c r="GA73" s="253" t="str">
        <f aca="false">IF(OR(Calculator!$E$22&lt;&gt;"YES",Calculator!$B$38&lt;Calculator!$G$22),"—",ROUND((1+SQRT(((50*POWER(80,POWER(COS(PI()*MOD(Calculator!$B$38/Calculator!$F$22,1)),2))-$C73)^2+(1500*ABS(SIN(2*PI()*MOD(Calculator!$B$38/Calculator!$F$22,1)))*IF(MOD(Calculator!$B$38/Calculator!$F$22,1)&lt;0.5,-1,1))^2)/((50*POWER(80,POWER(COS(PI()*MOD(Calculator!$B$38/Calculator!$F$22,1)),2))+$C73)^2+(1500*ABS(SIN(2*PI()*MOD(Calculator!$B$38/Calculator!$F$22,1)))*IF(MOD(Calculator!$B$38/Calculator!$F$22,1)&lt;0.5,-1,1))^2)))/(1-SQRT(((50*POWER(80,POWER(COS(PI()*MOD(Calculator!$B$38/Calculator!$F$22,1)),2))-$C73)^2+(1500*ABS(SIN(2*PI()*MOD(Calculator!$B$38/Calculator!$F$22,1)))*IF(MOD(Calculator!$B$38/Calculator!$F$22,1)&lt;0.5,-1,1))^2)/((50*POWER(80,POWER(COS(PI()*MOD(Calculator!$B$38/Calculator!$F$22,1)),2))+$C73)^2+(1500*ABS(SIN(2*PI()*MOD(Calculator!$B$38/Calculator!$F$22,1)))*IF(MOD(Calculator!$B$38/Calculator!$F$22,1)&lt;0.5,-1,1))^2))),2))</f>
        <v>—</v>
      </c>
      <c r="GB73" s="295" t="n">
        <f aca="false">IFERROR(ROUND((IF(ISNUMBER(FQ73),FQ73,0)+IF(ISNUMBER(FR73),FR73,0)+IF(ISNUMBER(FS73),FS73,0)+IF(ISNUMBER(FT73),FT73,0)+IF(ISNUMBER(FU73),FU73,0)+IF(ISNUMBER(FV73),FV73,0)+IF(ISNUMBER(FW73),FW73,0)+IF(ISNUMBER(FX73),FX73,0)+IF(ISNUMBER(FY73),FY73,0)+IF(ISNUMBER(FZ73),FZ73,0)+IF(ISNUMBER(GA73),GA73,0))/(IF(ISNUMBER(FQ73),1,0)+IF(ISNUMBER(FR73),1,0)+IF(ISNUMBER(FS73),1,0)+IF(ISNUMBER(FT73),1,0)+IF(ISNUMBER(FU73),1,0)+IF(ISNUMBER(FV73),1,0)+IF(ISNUMBER(FW73),1,0)+IF(ISNUMBER(FX73),1,0)+IF(ISNUMBER(FY73),1,0)+IF(ISNUMBER(FZ73),1,0)+IF(ISNUMBER(GA73),1,0)),4),"")</f>
        <v>10.09</v>
      </c>
      <c r="GD73" s="253" t="str">
        <f aca="false">IF(OR(Calculator!$E$12&lt;&gt;"YES",Calculator!$B$34&lt;Calculator!$G$12),"—",ROUND((1+SQRT(((50*POWER(80,POWER(COS(PI()*MOD(Calculator!$B$34/Calculator!$F$12,1)),2))+MIN(500,MAX(30,100*EXP(-0.3*'VSWR Calculator'!$C$24)*(1+3*ABS(MOD('VSWR Calculator'!$C$23/Calculator!$F$12/2,1)-0.5))))/'VSWR Calculator'!$C$25)-$C73)^2+(1500*ABS(SIN(2*PI()*MOD(Calculator!$B$34/Calculator!$F$12,1)))*IF(MOD(Calculator!$B$34/Calculator!$F$12,1)&lt;0.5,-1,1))^2)/SQRT(((50*POWER(80,POWER(COS(PI()*MOD(Calculator!$B$34/Calculator!$F$12,1)),2))+MIN(500,MAX(30,100*EXP(-0.3*'VSWR Calculator'!$C$24)*(1+3*ABS(MOD('VSWR Calculator'!$C$23/Calculator!$F$12/2,1)-0.5))))/'VSWR Calculator'!$C$25)+$C73)^2+(1500*ABS(SIN(2*PI()*MOD(Calculator!$B$34/Calculator!$F$12,1)))*IF(MOD(Calculator!$B$34/Calculator!$F$12,1)&lt;0.5,-1,1))^2))/(1-SQRT(((50*POWER(80,POWER(COS(PI()*MOD(Calculator!$B$34/Calculator!$F$12,1)),2))+MIN(500,MAX(30,100*EXP(-0.3*'VSWR Calculator'!$C$24)*(1+3*ABS(MOD('VSWR Calculator'!$C$23/Calculator!$F$12/2,1)-0.5))))/'VSWR Calculator'!$C$25)-$C73)^2+(1500*ABS(SIN(2*PI()*MOD(Calculator!$B$34/Calculator!$F$12,1)))*IF(MOD(Calculator!$B$34/Calculator!$F$12,1)&lt;0.5,-1,1))^2)/SQRT(((50*POWER(80,POWER(COS(PI()*MOD(Calculator!$B$34/Calculator!$F$12,1)),2))+MIN(500,MAX(30,100*EXP(-0.3*'VSWR Calculator'!$C$24)*(1+3*ABS(MOD('VSWR Calculator'!$C$23/Calculator!$F$12/2,1)-0.5))))/'VSWR Calculator'!$C$25)+$C73)^2+(1500*ABS(SIN(2*PI()*MOD(Calculator!$B$34/Calculator!$F$12,1)))*IF(MOD(Calculator!$B$34/Calculator!$F$12,1)&lt;0.5,-1,1))^2)),2))</f>
        <v>—</v>
      </c>
      <c r="GE73" s="253" t="str">
        <f aca="false">IF(OR(Calculator!$E$13&lt;&gt;"YES",Calculator!$B$34&lt;Calculator!$G$13),"—",ROUND((1+SQRT(((50*POWER(80,POWER(COS(PI()*MOD(Calculator!$B$34/Calculator!$F$13,1)),2))+MIN(500,MAX(30,100*EXP(-0.3*'VSWR Calculator'!$C$24)*(1+3*ABS(MOD('VSWR Calculator'!$C$23/Calculator!$F$13/2,1)-0.5))))/'VSWR Calculator'!$C$25)-$C73)^2+(1500*ABS(SIN(2*PI()*MOD(Calculator!$B$34/Calculator!$F$13,1)))*IF(MOD(Calculator!$B$34/Calculator!$F$13,1)&lt;0.5,-1,1))^2)/SQRT(((50*POWER(80,POWER(COS(PI()*MOD(Calculator!$B$34/Calculator!$F$13,1)),2))+MIN(500,MAX(30,100*EXP(-0.3*'VSWR Calculator'!$C$24)*(1+3*ABS(MOD('VSWR Calculator'!$C$23/Calculator!$F$13/2,1)-0.5))))/'VSWR Calculator'!$C$25)+$C73)^2+(1500*ABS(SIN(2*PI()*MOD(Calculator!$B$34/Calculator!$F$13,1)))*IF(MOD(Calculator!$B$34/Calculator!$F$13,1)&lt;0.5,-1,1))^2))/(1-SQRT(((50*POWER(80,POWER(COS(PI()*MOD(Calculator!$B$34/Calculator!$F$13,1)),2))+MIN(500,MAX(30,100*EXP(-0.3*'VSWR Calculator'!$C$24)*(1+3*ABS(MOD('VSWR Calculator'!$C$23/Calculator!$F$13/2,1)-0.5))))/'VSWR Calculator'!$C$25)-$C73)^2+(1500*ABS(SIN(2*PI()*MOD(Calculator!$B$34/Calculator!$F$13,1)))*IF(MOD(Calculator!$B$34/Calculator!$F$13,1)&lt;0.5,-1,1))^2)/SQRT(((50*POWER(80,POWER(COS(PI()*MOD(Calculator!$B$34/Calculator!$F$13,1)),2))+MIN(500,MAX(30,100*EXP(-0.3*'VSWR Calculator'!$C$24)*(1+3*ABS(MOD('VSWR Calculator'!$C$23/Calculator!$F$13/2,1)-0.5))))/'VSWR Calculator'!$C$25)+$C73)^2+(1500*ABS(SIN(2*PI()*MOD(Calculator!$B$34/Calculator!$F$13,1)))*IF(MOD(Calculator!$B$34/Calculator!$F$13,1)&lt;0.5,-1,1))^2)),2))</f>
        <v>—</v>
      </c>
      <c r="GF73" s="253" t="str">
        <f aca="false">IF(OR(Calculator!$E$14&lt;&gt;"YES",Calculator!$B$34&lt;Calculator!$G$14),"—",ROUND((1+SQRT(((50*POWER(80,POWER(COS(PI()*MOD(Calculator!$B$34/Calculator!$F$14,1)),2))+MIN(500,MAX(30,100*EXP(-0.3*'VSWR Calculator'!$C$24)*(1+3*ABS(MOD('VSWR Calculator'!$C$23/Calculator!$F$14/2,1)-0.5))))/'VSWR Calculator'!$C$25)-$C73)^2+(1500*ABS(SIN(2*PI()*MOD(Calculator!$B$34/Calculator!$F$14,1)))*IF(MOD(Calculator!$B$34/Calculator!$F$14,1)&lt;0.5,-1,1))^2)/SQRT(((50*POWER(80,POWER(COS(PI()*MOD(Calculator!$B$34/Calculator!$F$14,1)),2))+MIN(500,MAX(30,100*EXP(-0.3*'VSWR Calculator'!$C$24)*(1+3*ABS(MOD('VSWR Calculator'!$C$23/Calculator!$F$14/2,1)-0.5))))/'VSWR Calculator'!$C$25)+$C73)^2+(1500*ABS(SIN(2*PI()*MOD(Calculator!$B$34/Calculator!$F$14,1)))*IF(MOD(Calculator!$B$34/Calculator!$F$14,1)&lt;0.5,-1,1))^2))/(1-SQRT(((50*POWER(80,POWER(COS(PI()*MOD(Calculator!$B$34/Calculator!$F$14,1)),2))+MIN(500,MAX(30,100*EXP(-0.3*'VSWR Calculator'!$C$24)*(1+3*ABS(MOD('VSWR Calculator'!$C$23/Calculator!$F$14/2,1)-0.5))))/'VSWR Calculator'!$C$25)-$C73)^2+(1500*ABS(SIN(2*PI()*MOD(Calculator!$B$34/Calculator!$F$14,1)))*IF(MOD(Calculator!$B$34/Calculator!$F$14,1)&lt;0.5,-1,1))^2)/SQRT(((50*POWER(80,POWER(COS(PI()*MOD(Calculator!$B$34/Calculator!$F$14,1)),2))+MIN(500,MAX(30,100*EXP(-0.3*'VSWR Calculator'!$C$24)*(1+3*ABS(MOD('VSWR Calculator'!$C$23/Calculator!$F$14/2,1)-0.5))))/'VSWR Calculator'!$C$25)+$C73)^2+(1500*ABS(SIN(2*PI()*MOD(Calculator!$B$34/Calculator!$F$14,1)))*IF(MOD(Calculator!$B$34/Calculator!$F$14,1)&lt;0.5,-1,1))^2)),2))</f>
        <v>—</v>
      </c>
      <c r="GG73" s="253" t="n">
        <f aca="false">IF(OR(Calculator!$E$15&lt;&gt;"YES",Calculator!$B$34&lt;Calculator!$G$15),"—",ROUND((1+SQRT(((50*POWER(80,POWER(COS(PI()*MOD(Calculator!$B$34/Calculator!$F$15,1)),2))+MIN(500,MAX(30,100*EXP(-0.3*'VSWR Calculator'!$C$24)*(1+3*ABS(MOD('VSWR Calculator'!$C$23/Calculator!$F$15/2,1)-0.5))))/'VSWR Calculator'!$C$25)-$C73)^2+(1500*ABS(SIN(2*PI()*MOD(Calculator!$B$34/Calculator!$F$15,1)))*IF(MOD(Calculator!$B$34/Calculator!$F$15,1)&lt;0.5,-1,1))^2)/SQRT(((50*POWER(80,POWER(COS(PI()*MOD(Calculator!$B$34/Calculator!$F$15,1)),2))+MIN(500,MAX(30,100*EXP(-0.3*'VSWR Calculator'!$C$24)*(1+3*ABS(MOD('VSWR Calculator'!$C$23/Calculator!$F$15/2,1)-0.5))))/'VSWR Calculator'!$C$25)+$C73)^2+(1500*ABS(SIN(2*PI()*MOD(Calculator!$B$34/Calculator!$F$15,1)))*IF(MOD(Calculator!$B$34/Calculator!$F$15,1)&lt;0.5,-1,1))^2))/(1-SQRT(((50*POWER(80,POWER(COS(PI()*MOD(Calculator!$B$34/Calculator!$F$15,1)),2))+MIN(500,MAX(30,100*EXP(-0.3*'VSWR Calculator'!$C$24)*(1+3*ABS(MOD('VSWR Calculator'!$C$23/Calculator!$F$15/2,1)-0.5))))/'VSWR Calculator'!$C$25)-$C73)^2+(1500*ABS(SIN(2*PI()*MOD(Calculator!$B$34/Calculator!$F$15,1)))*IF(MOD(Calculator!$B$34/Calculator!$F$15,1)&lt;0.5,-1,1))^2)/SQRT(((50*POWER(80,POWER(COS(PI()*MOD(Calculator!$B$34/Calculator!$F$15,1)),2))+MIN(500,MAX(30,100*EXP(-0.3*'VSWR Calculator'!$C$24)*(1+3*ABS(MOD('VSWR Calculator'!$C$23/Calculator!$F$15/2,1)-0.5))))/'VSWR Calculator'!$C$25)+$C73)^2+(1500*ABS(SIN(2*PI()*MOD(Calculator!$B$34/Calculator!$F$15,1)))*IF(MOD(Calculator!$B$34/Calculator!$F$15,1)&lt;0.5,-1,1))^2)),2))</f>
        <v>15.95</v>
      </c>
      <c r="GH73" s="253" t="str">
        <f aca="false">IF(OR(Calculator!$E$16&lt;&gt;"YES",Calculator!$B$34&lt;Calculator!$G$16),"—",ROUND((1+SQRT(((50*POWER(80,POWER(COS(PI()*MOD(Calculator!$B$34/Calculator!$F$16,1)),2))+MIN(500,MAX(30,100*EXP(-0.3*'VSWR Calculator'!$C$24)*(1+3*ABS(MOD('VSWR Calculator'!$C$23/Calculator!$F$16/2,1)-0.5))))/'VSWR Calculator'!$C$25)-$C73)^2+(1500*ABS(SIN(2*PI()*MOD(Calculator!$B$34/Calculator!$F$16,1)))*IF(MOD(Calculator!$B$34/Calculator!$F$16,1)&lt;0.5,-1,1))^2)/SQRT(((50*POWER(80,POWER(COS(PI()*MOD(Calculator!$B$34/Calculator!$F$16,1)),2))+MIN(500,MAX(30,100*EXP(-0.3*'VSWR Calculator'!$C$24)*(1+3*ABS(MOD('VSWR Calculator'!$C$23/Calculator!$F$16/2,1)-0.5))))/'VSWR Calculator'!$C$25)+$C73)^2+(1500*ABS(SIN(2*PI()*MOD(Calculator!$B$34/Calculator!$F$16,1)))*IF(MOD(Calculator!$B$34/Calculator!$F$16,1)&lt;0.5,-1,1))^2))/(1-SQRT(((50*POWER(80,POWER(COS(PI()*MOD(Calculator!$B$34/Calculator!$F$16,1)),2))+MIN(500,MAX(30,100*EXP(-0.3*'VSWR Calculator'!$C$24)*(1+3*ABS(MOD('VSWR Calculator'!$C$23/Calculator!$F$16/2,1)-0.5))))/'VSWR Calculator'!$C$25)-$C73)^2+(1500*ABS(SIN(2*PI()*MOD(Calculator!$B$34/Calculator!$F$16,1)))*IF(MOD(Calculator!$B$34/Calculator!$F$16,1)&lt;0.5,-1,1))^2)/SQRT(((50*POWER(80,POWER(COS(PI()*MOD(Calculator!$B$34/Calculator!$F$16,1)),2))+MIN(500,MAX(30,100*EXP(-0.3*'VSWR Calculator'!$C$24)*(1+3*ABS(MOD('VSWR Calculator'!$C$23/Calculator!$F$16/2,1)-0.5))))/'VSWR Calculator'!$C$25)+$C73)^2+(1500*ABS(SIN(2*PI()*MOD(Calculator!$B$34/Calculator!$F$16,1)))*IF(MOD(Calculator!$B$34/Calculator!$F$16,1)&lt;0.5,-1,1))^2)),2))</f>
        <v>—</v>
      </c>
      <c r="GI73" s="253" t="n">
        <f aca="false">IF(OR(Calculator!$E$17&lt;&gt;"YES",Calculator!$B$34&lt;Calculator!$G$17),"—",ROUND((1+SQRT(((50*POWER(80,POWER(COS(PI()*MOD(Calculator!$B$34/Calculator!$F$17,1)),2))+MIN(500,MAX(30,100*EXP(-0.3*'VSWR Calculator'!$C$24)*(1+3*ABS(MOD('VSWR Calculator'!$C$23/Calculator!$F$17/2,1)-0.5))))/'VSWR Calculator'!$C$25)-$C73)^2+(1500*ABS(SIN(2*PI()*MOD(Calculator!$B$34/Calculator!$F$17,1)))*IF(MOD(Calculator!$B$34/Calculator!$F$17,1)&lt;0.5,-1,1))^2)/SQRT(((50*POWER(80,POWER(COS(PI()*MOD(Calculator!$B$34/Calculator!$F$17,1)),2))+MIN(500,MAX(30,100*EXP(-0.3*'VSWR Calculator'!$C$24)*(1+3*ABS(MOD('VSWR Calculator'!$C$23/Calculator!$F$17/2,1)-0.5))))/'VSWR Calculator'!$C$25)+$C73)^2+(1500*ABS(SIN(2*PI()*MOD(Calculator!$B$34/Calculator!$F$17,1)))*IF(MOD(Calculator!$B$34/Calculator!$F$17,1)&lt;0.5,-1,1))^2))/(1-SQRT(((50*POWER(80,POWER(COS(PI()*MOD(Calculator!$B$34/Calculator!$F$17,1)),2))+MIN(500,MAX(30,100*EXP(-0.3*'VSWR Calculator'!$C$24)*(1+3*ABS(MOD('VSWR Calculator'!$C$23/Calculator!$F$17/2,1)-0.5))))/'VSWR Calculator'!$C$25)-$C73)^2+(1500*ABS(SIN(2*PI()*MOD(Calculator!$B$34/Calculator!$F$17,1)))*IF(MOD(Calculator!$B$34/Calculator!$F$17,1)&lt;0.5,-1,1))^2)/SQRT(((50*POWER(80,POWER(COS(PI()*MOD(Calculator!$B$34/Calculator!$F$17,1)),2))+MIN(500,MAX(30,100*EXP(-0.3*'VSWR Calculator'!$C$24)*(1+3*ABS(MOD('VSWR Calculator'!$C$23/Calculator!$F$17/2,1)-0.5))))/'VSWR Calculator'!$C$25)+$C73)^2+(1500*ABS(SIN(2*PI()*MOD(Calculator!$B$34/Calculator!$F$17,1)))*IF(MOD(Calculator!$B$34/Calculator!$F$17,1)&lt;0.5,-1,1))^2)),2))</f>
        <v>12.05</v>
      </c>
      <c r="GJ73" s="253" t="str">
        <f aca="false">IF(OR(Calculator!$E$18&lt;&gt;"YES",Calculator!$B$34&lt;Calculator!$G$18),"—",ROUND((1+SQRT(((50*POWER(80,POWER(COS(PI()*MOD(Calculator!$B$34/Calculator!$F$18,1)),2))+MIN(500,MAX(30,100*EXP(-0.3*'VSWR Calculator'!$C$24)*(1+3*ABS(MOD('VSWR Calculator'!$C$23/Calculator!$F$18/2,1)-0.5))))/'VSWR Calculator'!$C$25)-$C73)^2+(1500*ABS(SIN(2*PI()*MOD(Calculator!$B$34/Calculator!$F$18,1)))*IF(MOD(Calculator!$B$34/Calculator!$F$18,1)&lt;0.5,-1,1))^2)/SQRT(((50*POWER(80,POWER(COS(PI()*MOD(Calculator!$B$34/Calculator!$F$18,1)),2))+MIN(500,MAX(30,100*EXP(-0.3*'VSWR Calculator'!$C$24)*(1+3*ABS(MOD('VSWR Calculator'!$C$23/Calculator!$F$18/2,1)-0.5))))/'VSWR Calculator'!$C$25)+$C73)^2+(1500*ABS(SIN(2*PI()*MOD(Calculator!$B$34/Calculator!$F$18,1)))*IF(MOD(Calculator!$B$34/Calculator!$F$18,1)&lt;0.5,-1,1))^2))/(1-SQRT(((50*POWER(80,POWER(COS(PI()*MOD(Calculator!$B$34/Calculator!$F$18,1)),2))+MIN(500,MAX(30,100*EXP(-0.3*'VSWR Calculator'!$C$24)*(1+3*ABS(MOD('VSWR Calculator'!$C$23/Calculator!$F$18/2,1)-0.5))))/'VSWR Calculator'!$C$25)-$C73)^2+(1500*ABS(SIN(2*PI()*MOD(Calculator!$B$34/Calculator!$F$18,1)))*IF(MOD(Calculator!$B$34/Calculator!$F$18,1)&lt;0.5,-1,1))^2)/SQRT(((50*POWER(80,POWER(COS(PI()*MOD(Calculator!$B$34/Calculator!$F$18,1)),2))+MIN(500,MAX(30,100*EXP(-0.3*'VSWR Calculator'!$C$24)*(1+3*ABS(MOD('VSWR Calculator'!$C$23/Calculator!$F$18/2,1)-0.5))))/'VSWR Calculator'!$C$25)+$C73)^2+(1500*ABS(SIN(2*PI()*MOD(Calculator!$B$34/Calculator!$F$18,1)))*IF(MOD(Calculator!$B$34/Calculator!$F$18,1)&lt;0.5,-1,1))^2)),2))</f>
        <v>—</v>
      </c>
      <c r="GK73" s="253" t="str">
        <f aca="false">IF(OR(Calculator!$E$19&lt;&gt;"YES",Calculator!$B$34&lt;Calculator!$G$19),"—",ROUND((1+SQRT(((50*POWER(80,POWER(COS(PI()*MOD(Calculator!$B$34/Calculator!$F$19,1)),2))+MIN(500,MAX(30,100*EXP(-0.3*'VSWR Calculator'!$C$24)*(1+3*ABS(MOD('VSWR Calculator'!$C$23/Calculator!$F$19/2,1)-0.5))))/'VSWR Calculator'!$C$25)-$C73)^2+(1500*ABS(SIN(2*PI()*MOD(Calculator!$B$34/Calculator!$F$19,1)))*IF(MOD(Calculator!$B$34/Calculator!$F$19,1)&lt;0.5,-1,1))^2)/SQRT(((50*POWER(80,POWER(COS(PI()*MOD(Calculator!$B$34/Calculator!$F$19,1)),2))+MIN(500,MAX(30,100*EXP(-0.3*'VSWR Calculator'!$C$24)*(1+3*ABS(MOD('VSWR Calculator'!$C$23/Calculator!$F$19/2,1)-0.5))))/'VSWR Calculator'!$C$25)+$C73)^2+(1500*ABS(SIN(2*PI()*MOD(Calculator!$B$34/Calculator!$F$19,1)))*IF(MOD(Calculator!$B$34/Calculator!$F$19,1)&lt;0.5,-1,1))^2))/(1-SQRT(((50*POWER(80,POWER(COS(PI()*MOD(Calculator!$B$34/Calculator!$F$19,1)),2))+MIN(500,MAX(30,100*EXP(-0.3*'VSWR Calculator'!$C$24)*(1+3*ABS(MOD('VSWR Calculator'!$C$23/Calculator!$F$19/2,1)-0.5))))/'VSWR Calculator'!$C$25)-$C73)^2+(1500*ABS(SIN(2*PI()*MOD(Calculator!$B$34/Calculator!$F$19,1)))*IF(MOD(Calculator!$B$34/Calculator!$F$19,1)&lt;0.5,-1,1))^2)/SQRT(((50*POWER(80,POWER(COS(PI()*MOD(Calculator!$B$34/Calculator!$F$19,1)),2))+MIN(500,MAX(30,100*EXP(-0.3*'VSWR Calculator'!$C$24)*(1+3*ABS(MOD('VSWR Calculator'!$C$23/Calculator!$F$19/2,1)-0.5))))/'VSWR Calculator'!$C$25)+$C73)^2+(1500*ABS(SIN(2*PI()*MOD(Calculator!$B$34/Calculator!$F$19,1)))*IF(MOD(Calculator!$B$34/Calculator!$F$19,1)&lt;0.5,-1,1))^2)),2))</f>
        <v>—</v>
      </c>
      <c r="GL73" s="253" t="str">
        <f aca="false">IF(OR(Calculator!$E$20&lt;&gt;"YES",Calculator!$B$34&lt;Calculator!$G$20),"—",ROUND((1+SQRT(((50*POWER(80,POWER(COS(PI()*MOD(Calculator!$B$34/Calculator!$F$20,1)),2))+MIN(500,MAX(30,100*EXP(-0.3*'VSWR Calculator'!$C$24)*(1+3*ABS(MOD('VSWR Calculator'!$C$23/Calculator!$F$20/2,1)-0.5))))/'VSWR Calculator'!$C$25)-$C73)^2+(1500*ABS(SIN(2*PI()*MOD(Calculator!$B$34/Calculator!$F$20,1)))*IF(MOD(Calculator!$B$34/Calculator!$F$20,1)&lt;0.5,-1,1))^2)/SQRT(((50*POWER(80,POWER(COS(PI()*MOD(Calculator!$B$34/Calculator!$F$20,1)),2))+MIN(500,MAX(30,100*EXP(-0.3*'VSWR Calculator'!$C$24)*(1+3*ABS(MOD('VSWR Calculator'!$C$23/Calculator!$F$20/2,1)-0.5))))/'VSWR Calculator'!$C$25)+$C73)^2+(1500*ABS(SIN(2*PI()*MOD(Calculator!$B$34/Calculator!$F$20,1)))*IF(MOD(Calculator!$B$34/Calculator!$F$20,1)&lt;0.5,-1,1))^2))/(1-SQRT(((50*POWER(80,POWER(COS(PI()*MOD(Calculator!$B$34/Calculator!$F$20,1)),2))+MIN(500,MAX(30,100*EXP(-0.3*'VSWR Calculator'!$C$24)*(1+3*ABS(MOD('VSWR Calculator'!$C$23/Calculator!$F$20/2,1)-0.5))))/'VSWR Calculator'!$C$25)-$C73)^2+(1500*ABS(SIN(2*PI()*MOD(Calculator!$B$34/Calculator!$F$20,1)))*IF(MOD(Calculator!$B$34/Calculator!$F$20,1)&lt;0.5,-1,1))^2)/SQRT(((50*POWER(80,POWER(COS(PI()*MOD(Calculator!$B$34/Calculator!$F$20,1)),2))+MIN(500,MAX(30,100*EXP(-0.3*'VSWR Calculator'!$C$24)*(1+3*ABS(MOD('VSWR Calculator'!$C$23/Calculator!$F$20/2,1)-0.5))))/'VSWR Calculator'!$C$25)+$C73)^2+(1500*ABS(SIN(2*PI()*MOD(Calculator!$B$34/Calculator!$F$20,1)))*IF(MOD(Calculator!$B$34/Calculator!$F$20,1)&lt;0.5,-1,1))^2)),2))</f>
        <v>—</v>
      </c>
      <c r="GM73" s="253" t="str">
        <f aca="false">IF(OR(Calculator!$E$21&lt;&gt;"YES",Calculator!$B$34&lt;Calculator!$G$21),"—",ROUND((1+SQRT(((50*POWER(80,POWER(COS(PI()*MOD(Calculator!$B$34/Calculator!$F$21,1)),2))+MIN(500,MAX(30,100*EXP(-0.3*'VSWR Calculator'!$C$24)*(1+3*ABS(MOD('VSWR Calculator'!$C$23/Calculator!$F$21/2,1)-0.5))))/'VSWR Calculator'!$C$25)-$C73)^2+(1500*ABS(SIN(2*PI()*MOD(Calculator!$B$34/Calculator!$F$21,1)))*IF(MOD(Calculator!$B$34/Calculator!$F$21,1)&lt;0.5,-1,1))^2)/SQRT(((50*POWER(80,POWER(COS(PI()*MOD(Calculator!$B$34/Calculator!$F$21,1)),2))+MIN(500,MAX(30,100*EXP(-0.3*'VSWR Calculator'!$C$24)*(1+3*ABS(MOD('VSWR Calculator'!$C$23/Calculator!$F$21/2,1)-0.5))))/'VSWR Calculator'!$C$25)+$C73)^2+(1500*ABS(SIN(2*PI()*MOD(Calculator!$B$34/Calculator!$F$21,1)))*IF(MOD(Calculator!$B$34/Calculator!$F$21,1)&lt;0.5,-1,1))^2))/(1-SQRT(((50*POWER(80,POWER(COS(PI()*MOD(Calculator!$B$34/Calculator!$F$21,1)),2))+MIN(500,MAX(30,100*EXP(-0.3*'VSWR Calculator'!$C$24)*(1+3*ABS(MOD('VSWR Calculator'!$C$23/Calculator!$F$21/2,1)-0.5))))/'VSWR Calculator'!$C$25)-$C73)^2+(1500*ABS(SIN(2*PI()*MOD(Calculator!$B$34/Calculator!$F$21,1)))*IF(MOD(Calculator!$B$34/Calculator!$F$21,1)&lt;0.5,-1,1))^2)/SQRT(((50*POWER(80,POWER(COS(PI()*MOD(Calculator!$B$34/Calculator!$F$21,1)),2))+MIN(500,MAX(30,100*EXP(-0.3*'VSWR Calculator'!$C$24)*(1+3*ABS(MOD('VSWR Calculator'!$C$23/Calculator!$F$21/2,1)-0.5))))/'VSWR Calculator'!$C$25)+$C73)^2+(1500*ABS(SIN(2*PI()*MOD(Calculator!$B$34/Calculator!$F$21,1)))*IF(MOD(Calculator!$B$34/Calculator!$F$21,1)&lt;0.5,-1,1))^2)),2))</f>
        <v>—</v>
      </c>
      <c r="GN73" s="253" t="str">
        <f aca="false">IF(OR(Calculator!$E$22&lt;&gt;"YES",Calculator!$B$34&lt;Calculator!$G$22),"—",ROUND((1+SQRT(((50*POWER(80,POWER(COS(PI()*MOD(Calculator!$B$34/Calculator!$F$22,1)),2))+MIN(500,MAX(30,100*EXP(-0.3*'VSWR Calculator'!$C$24)*(1+3*ABS(MOD('VSWR Calculator'!$C$23/Calculator!$F$22/2,1)-0.5))))/'VSWR Calculator'!$C$25)-$C73)^2+(1500*ABS(SIN(2*PI()*MOD(Calculator!$B$34/Calculator!$F$22,1)))*IF(MOD(Calculator!$B$34/Calculator!$F$22,1)&lt;0.5,-1,1))^2)/SQRT(((50*POWER(80,POWER(COS(PI()*MOD(Calculator!$B$34/Calculator!$F$22,1)),2))+MIN(500,MAX(30,100*EXP(-0.3*'VSWR Calculator'!$C$24)*(1+3*ABS(MOD('VSWR Calculator'!$C$23/Calculator!$F$22/2,1)-0.5))))/'VSWR Calculator'!$C$25)+$C73)^2+(1500*ABS(SIN(2*PI()*MOD(Calculator!$B$34/Calculator!$F$22,1)))*IF(MOD(Calculator!$B$34/Calculator!$F$22,1)&lt;0.5,-1,1))^2))/(1-SQRT(((50*POWER(80,POWER(COS(PI()*MOD(Calculator!$B$34/Calculator!$F$22,1)),2))+MIN(500,MAX(30,100*EXP(-0.3*'VSWR Calculator'!$C$24)*(1+3*ABS(MOD('VSWR Calculator'!$C$23/Calculator!$F$22/2,1)-0.5))))/'VSWR Calculator'!$C$25)-$C73)^2+(1500*ABS(SIN(2*PI()*MOD(Calculator!$B$34/Calculator!$F$22,1)))*IF(MOD(Calculator!$B$34/Calculator!$F$22,1)&lt;0.5,-1,1))^2)/SQRT(((50*POWER(80,POWER(COS(PI()*MOD(Calculator!$B$34/Calculator!$F$22,1)),2))+MIN(500,MAX(30,100*EXP(-0.3*'VSWR Calculator'!$C$24)*(1+3*ABS(MOD('VSWR Calculator'!$C$23/Calculator!$F$22/2,1)-0.5))))/'VSWR Calculator'!$C$25)+$C73)^2+(1500*ABS(SIN(2*PI()*MOD(Calculator!$B$34/Calculator!$F$22,1)))*IF(MOD(Calculator!$B$34/Calculator!$F$22,1)&lt;0.5,-1,1))^2)),2))</f>
        <v>—</v>
      </c>
      <c r="GO73" s="253" t="n">
        <f aca="false">IFERROR(ROUND((IF(ISNUMBER(GD73),GD73,0)+IF(ISNUMBER(GE73),GE73,0)+IF(ISNUMBER(GF73),GF73,0)+IF(ISNUMBER(GG73),GG73,0)+IF(ISNUMBER(GH73),GH73,0)+IF(ISNUMBER(GI73),GI73,0)+IF(ISNUMBER(GJ73),GJ73,0)+IF(ISNUMBER(GK73),GK73,0)+IF(ISNUMBER(GL73),GL73,0)+IF(ISNUMBER(GM73),GM73,0)+IF(ISNUMBER(GN73),GN73,0))/(IF(ISNUMBER(GD73),1,0)+IF(ISNUMBER(GE73),1,0)+IF(ISNUMBER(GF73),1,0)+IF(ISNUMBER(GG73),1,0)+IF(ISNUMBER(GH73),1,0)+IF(ISNUMBER(GI73),1,0)+IF(ISNUMBER(GJ73),1,0)+IF(ISNUMBER(GK73),1,0)+IF(ISNUMBER(GL73),1,0)+IF(ISNUMBER(GM73),1,0)+IF(ISNUMBER(GN73),1,0)),4),"")</f>
        <v>14</v>
      </c>
      <c r="GP73" s="253" t="str">
        <f aca="false">IF(OR(Calculator!$E$12&lt;&gt;"YES",Calculator!$B$35&lt;Calculator!$G$12),"—",ROUND((1+SQRT(((50*POWER(80,POWER(COS(PI()*MOD(Calculator!$B$35/Calculator!$F$12,1)),2))+MIN(500,MAX(30,100*EXP(-0.3*'VSWR Calculator'!$C$24)*(1+3*ABS(MOD('VSWR Calculator'!$C$23/Calculator!$F$12/2,1)-0.5))))/'VSWR Calculator'!$C$25)-$C73)^2+(1500*ABS(SIN(2*PI()*MOD(Calculator!$B$35/Calculator!$F$12,1)))*IF(MOD(Calculator!$B$35/Calculator!$F$12,1)&lt;0.5,-1,1))^2)/SQRT(((50*POWER(80,POWER(COS(PI()*MOD(Calculator!$B$35/Calculator!$F$12,1)),2))+MIN(500,MAX(30,100*EXP(-0.3*'VSWR Calculator'!$C$24)*(1+3*ABS(MOD('VSWR Calculator'!$C$23/Calculator!$F$12/2,1)-0.5))))/'VSWR Calculator'!$C$25)+$C73)^2+(1500*ABS(SIN(2*PI()*MOD(Calculator!$B$35/Calculator!$F$12,1)))*IF(MOD(Calculator!$B$35/Calculator!$F$12,1)&lt;0.5,-1,1))^2))/(1-SQRT(((50*POWER(80,POWER(COS(PI()*MOD(Calculator!$B$35/Calculator!$F$12,1)),2))+MIN(500,MAX(30,100*EXP(-0.3*'VSWR Calculator'!$C$24)*(1+3*ABS(MOD('VSWR Calculator'!$C$23/Calculator!$F$12/2,1)-0.5))))/'VSWR Calculator'!$C$25)-$C73)^2+(1500*ABS(SIN(2*PI()*MOD(Calculator!$B$35/Calculator!$F$12,1)))*IF(MOD(Calculator!$B$35/Calculator!$F$12,1)&lt;0.5,-1,1))^2)/SQRT(((50*POWER(80,POWER(COS(PI()*MOD(Calculator!$B$35/Calculator!$F$12,1)),2))+MIN(500,MAX(30,100*EXP(-0.3*'VSWR Calculator'!$C$24)*(1+3*ABS(MOD('VSWR Calculator'!$C$23/Calculator!$F$12/2,1)-0.5))))/'VSWR Calculator'!$C$25)+$C73)^2+(1500*ABS(SIN(2*PI()*MOD(Calculator!$B$35/Calculator!$F$12,1)))*IF(MOD(Calculator!$B$35/Calculator!$F$12,1)&lt;0.5,-1,1))^2)),2))</f>
        <v>—</v>
      </c>
      <c r="GQ73" s="253" t="str">
        <f aca="false">IF(OR(Calculator!$E$13&lt;&gt;"YES",Calculator!$B$35&lt;Calculator!$G$13),"—",ROUND((1+SQRT(((50*POWER(80,POWER(COS(PI()*MOD(Calculator!$B$35/Calculator!$F$13,1)),2))+MIN(500,MAX(30,100*EXP(-0.3*'VSWR Calculator'!$C$24)*(1+3*ABS(MOD('VSWR Calculator'!$C$23/Calculator!$F$13/2,1)-0.5))))/'VSWR Calculator'!$C$25)-$C73)^2+(1500*ABS(SIN(2*PI()*MOD(Calculator!$B$35/Calculator!$F$13,1)))*IF(MOD(Calculator!$B$35/Calculator!$F$13,1)&lt;0.5,-1,1))^2)/SQRT(((50*POWER(80,POWER(COS(PI()*MOD(Calculator!$B$35/Calculator!$F$13,1)),2))+MIN(500,MAX(30,100*EXP(-0.3*'VSWR Calculator'!$C$24)*(1+3*ABS(MOD('VSWR Calculator'!$C$23/Calculator!$F$13/2,1)-0.5))))/'VSWR Calculator'!$C$25)+$C73)^2+(1500*ABS(SIN(2*PI()*MOD(Calculator!$B$35/Calculator!$F$13,1)))*IF(MOD(Calculator!$B$35/Calculator!$F$13,1)&lt;0.5,-1,1))^2))/(1-SQRT(((50*POWER(80,POWER(COS(PI()*MOD(Calculator!$B$35/Calculator!$F$13,1)),2))+MIN(500,MAX(30,100*EXP(-0.3*'VSWR Calculator'!$C$24)*(1+3*ABS(MOD('VSWR Calculator'!$C$23/Calculator!$F$13/2,1)-0.5))))/'VSWR Calculator'!$C$25)-$C73)^2+(1500*ABS(SIN(2*PI()*MOD(Calculator!$B$35/Calculator!$F$13,1)))*IF(MOD(Calculator!$B$35/Calculator!$F$13,1)&lt;0.5,-1,1))^2)/SQRT(((50*POWER(80,POWER(COS(PI()*MOD(Calculator!$B$35/Calculator!$F$13,1)),2))+MIN(500,MAX(30,100*EXP(-0.3*'VSWR Calculator'!$C$24)*(1+3*ABS(MOD('VSWR Calculator'!$C$23/Calculator!$F$13/2,1)-0.5))))/'VSWR Calculator'!$C$25)+$C73)^2+(1500*ABS(SIN(2*PI()*MOD(Calculator!$B$35/Calculator!$F$13,1)))*IF(MOD(Calculator!$B$35/Calculator!$F$13,1)&lt;0.5,-1,1))^2)),2))</f>
        <v>—</v>
      </c>
      <c r="GR73" s="253" t="str">
        <f aca="false">IF(OR(Calculator!$E$14&lt;&gt;"YES",Calculator!$B$35&lt;Calculator!$G$14),"—",ROUND((1+SQRT(((50*POWER(80,POWER(COS(PI()*MOD(Calculator!$B$35/Calculator!$F$14,1)),2))+MIN(500,MAX(30,100*EXP(-0.3*'VSWR Calculator'!$C$24)*(1+3*ABS(MOD('VSWR Calculator'!$C$23/Calculator!$F$14/2,1)-0.5))))/'VSWR Calculator'!$C$25)-$C73)^2+(1500*ABS(SIN(2*PI()*MOD(Calculator!$B$35/Calculator!$F$14,1)))*IF(MOD(Calculator!$B$35/Calculator!$F$14,1)&lt;0.5,-1,1))^2)/SQRT(((50*POWER(80,POWER(COS(PI()*MOD(Calculator!$B$35/Calculator!$F$14,1)),2))+MIN(500,MAX(30,100*EXP(-0.3*'VSWR Calculator'!$C$24)*(1+3*ABS(MOD('VSWR Calculator'!$C$23/Calculator!$F$14/2,1)-0.5))))/'VSWR Calculator'!$C$25)+$C73)^2+(1500*ABS(SIN(2*PI()*MOD(Calculator!$B$35/Calculator!$F$14,1)))*IF(MOD(Calculator!$B$35/Calculator!$F$14,1)&lt;0.5,-1,1))^2))/(1-SQRT(((50*POWER(80,POWER(COS(PI()*MOD(Calculator!$B$35/Calculator!$F$14,1)),2))+MIN(500,MAX(30,100*EXP(-0.3*'VSWR Calculator'!$C$24)*(1+3*ABS(MOD('VSWR Calculator'!$C$23/Calculator!$F$14/2,1)-0.5))))/'VSWR Calculator'!$C$25)-$C73)^2+(1500*ABS(SIN(2*PI()*MOD(Calculator!$B$35/Calculator!$F$14,1)))*IF(MOD(Calculator!$B$35/Calculator!$F$14,1)&lt;0.5,-1,1))^2)/SQRT(((50*POWER(80,POWER(COS(PI()*MOD(Calculator!$B$35/Calculator!$F$14,1)),2))+MIN(500,MAX(30,100*EXP(-0.3*'VSWR Calculator'!$C$24)*(1+3*ABS(MOD('VSWR Calculator'!$C$23/Calculator!$F$14/2,1)-0.5))))/'VSWR Calculator'!$C$25)+$C73)^2+(1500*ABS(SIN(2*PI()*MOD(Calculator!$B$35/Calculator!$F$14,1)))*IF(MOD(Calculator!$B$35/Calculator!$F$14,1)&lt;0.5,-1,1))^2)),2))</f>
        <v>—</v>
      </c>
      <c r="GS73" s="253" t="n">
        <f aca="false">IF(OR(Calculator!$E$15&lt;&gt;"YES",Calculator!$B$35&lt;Calculator!$G$15),"—",ROUND((1+SQRT(((50*POWER(80,POWER(COS(PI()*MOD(Calculator!$B$35/Calculator!$F$15,1)),2))+MIN(500,MAX(30,100*EXP(-0.3*'VSWR Calculator'!$C$24)*(1+3*ABS(MOD('VSWR Calculator'!$C$23/Calculator!$F$15/2,1)-0.5))))/'VSWR Calculator'!$C$25)-$C73)^2+(1500*ABS(SIN(2*PI()*MOD(Calculator!$B$35/Calculator!$F$15,1)))*IF(MOD(Calculator!$B$35/Calculator!$F$15,1)&lt;0.5,-1,1))^2)/SQRT(((50*POWER(80,POWER(COS(PI()*MOD(Calculator!$B$35/Calculator!$F$15,1)),2))+MIN(500,MAX(30,100*EXP(-0.3*'VSWR Calculator'!$C$24)*(1+3*ABS(MOD('VSWR Calculator'!$C$23/Calculator!$F$15/2,1)-0.5))))/'VSWR Calculator'!$C$25)+$C73)^2+(1500*ABS(SIN(2*PI()*MOD(Calculator!$B$35/Calculator!$F$15,1)))*IF(MOD(Calculator!$B$35/Calculator!$F$15,1)&lt;0.5,-1,1))^2))/(1-SQRT(((50*POWER(80,POWER(COS(PI()*MOD(Calculator!$B$35/Calculator!$F$15,1)),2))+MIN(500,MAX(30,100*EXP(-0.3*'VSWR Calculator'!$C$24)*(1+3*ABS(MOD('VSWR Calculator'!$C$23/Calculator!$F$15/2,1)-0.5))))/'VSWR Calculator'!$C$25)-$C73)^2+(1500*ABS(SIN(2*PI()*MOD(Calculator!$B$35/Calculator!$F$15,1)))*IF(MOD(Calculator!$B$35/Calculator!$F$15,1)&lt;0.5,-1,1))^2)/SQRT(((50*POWER(80,POWER(COS(PI()*MOD(Calculator!$B$35/Calculator!$F$15,1)),2))+MIN(500,MAX(30,100*EXP(-0.3*'VSWR Calculator'!$C$24)*(1+3*ABS(MOD('VSWR Calculator'!$C$23/Calculator!$F$15/2,1)-0.5))))/'VSWR Calculator'!$C$25)+$C73)^2+(1500*ABS(SIN(2*PI()*MOD(Calculator!$B$35/Calculator!$F$15,1)))*IF(MOD(Calculator!$B$35/Calculator!$F$15,1)&lt;0.5,-1,1))^2)),2))</f>
        <v>2.21</v>
      </c>
      <c r="GT73" s="253" t="str">
        <f aca="false">IF(OR(Calculator!$E$16&lt;&gt;"YES",Calculator!$B$35&lt;Calculator!$G$16),"—",ROUND((1+SQRT(((50*POWER(80,POWER(COS(PI()*MOD(Calculator!$B$35/Calculator!$F$16,1)),2))+MIN(500,MAX(30,100*EXP(-0.3*'VSWR Calculator'!$C$24)*(1+3*ABS(MOD('VSWR Calculator'!$C$23/Calculator!$F$16/2,1)-0.5))))/'VSWR Calculator'!$C$25)-$C73)^2+(1500*ABS(SIN(2*PI()*MOD(Calculator!$B$35/Calculator!$F$16,1)))*IF(MOD(Calculator!$B$35/Calculator!$F$16,1)&lt;0.5,-1,1))^2)/SQRT(((50*POWER(80,POWER(COS(PI()*MOD(Calculator!$B$35/Calculator!$F$16,1)),2))+MIN(500,MAX(30,100*EXP(-0.3*'VSWR Calculator'!$C$24)*(1+3*ABS(MOD('VSWR Calculator'!$C$23/Calculator!$F$16/2,1)-0.5))))/'VSWR Calculator'!$C$25)+$C73)^2+(1500*ABS(SIN(2*PI()*MOD(Calculator!$B$35/Calculator!$F$16,1)))*IF(MOD(Calculator!$B$35/Calculator!$F$16,1)&lt;0.5,-1,1))^2))/(1-SQRT(((50*POWER(80,POWER(COS(PI()*MOD(Calculator!$B$35/Calculator!$F$16,1)),2))+MIN(500,MAX(30,100*EXP(-0.3*'VSWR Calculator'!$C$24)*(1+3*ABS(MOD('VSWR Calculator'!$C$23/Calculator!$F$16/2,1)-0.5))))/'VSWR Calculator'!$C$25)-$C73)^2+(1500*ABS(SIN(2*PI()*MOD(Calculator!$B$35/Calculator!$F$16,1)))*IF(MOD(Calculator!$B$35/Calculator!$F$16,1)&lt;0.5,-1,1))^2)/SQRT(((50*POWER(80,POWER(COS(PI()*MOD(Calculator!$B$35/Calculator!$F$16,1)),2))+MIN(500,MAX(30,100*EXP(-0.3*'VSWR Calculator'!$C$24)*(1+3*ABS(MOD('VSWR Calculator'!$C$23/Calculator!$F$16/2,1)-0.5))))/'VSWR Calculator'!$C$25)+$C73)^2+(1500*ABS(SIN(2*PI()*MOD(Calculator!$B$35/Calculator!$F$16,1)))*IF(MOD(Calculator!$B$35/Calculator!$F$16,1)&lt;0.5,-1,1))^2)),2))</f>
        <v>—</v>
      </c>
      <c r="GU73" s="253" t="n">
        <f aca="false">IF(OR(Calculator!$E$17&lt;&gt;"YES",Calculator!$B$35&lt;Calculator!$G$17),"—",ROUND((1+SQRT(((50*POWER(80,POWER(COS(PI()*MOD(Calculator!$B$35/Calculator!$F$17,1)),2))+MIN(500,MAX(30,100*EXP(-0.3*'VSWR Calculator'!$C$24)*(1+3*ABS(MOD('VSWR Calculator'!$C$23/Calculator!$F$17/2,1)-0.5))))/'VSWR Calculator'!$C$25)-$C73)^2+(1500*ABS(SIN(2*PI()*MOD(Calculator!$B$35/Calculator!$F$17,1)))*IF(MOD(Calculator!$B$35/Calculator!$F$17,1)&lt;0.5,-1,1))^2)/SQRT(((50*POWER(80,POWER(COS(PI()*MOD(Calculator!$B$35/Calculator!$F$17,1)),2))+MIN(500,MAX(30,100*EXP(-0.3*'VSWR Calculator'!$C$24)*(1+3*ABS(MOD('VSWR Calculator'!$C$23/Calculator!$F$17/2,1)-0.5))))/'VSWR Calculator'!$C$25)+$C73)^2+(1500*ABS(SIN(2*PI()*MOD(Calculator!$B$35/Calculator!$F$17,1)))*IF(MOD(Calculator!$B$35/Calculator!$F$17,1)&lt;0.5,-1,1))^2))/(1-SQRT(((50*POWER(80,POWER(COS(PI()*MOD(Calculator!$B$35/Calculator!$F$17,1)),2))+MIN(500,MAX(30,100*EXP(-0.3*'VSWR Calculator'!$C$24)*(1+3*ABS(MOD('VSWR Calculator'!$C$23/Calculator!$F$17/2,1)-0.5))))/'VSWR Calculator'!$C$25)-$C73)^2+(1500*ABS(SIN(2*PI()*MOD(Calculator!$B$35/Calculator!$F$17,1)))*IF(MOD(Calculator!$B$35/Calculator!$F$17,1)&lt;0.5,-1,1))^2)/SQRT(((50*POWER(80,POWER(COS(PI()*MOD(Calculator!$B$35/Calculator!$F$17,1)),2))+MIN(500,MAX(30,100*EXP(-0.3*'VSWR Calculator'!$C$24)*(1+3*ABS(MOD('VSWR Calculator'!$C$23/Calculator!$F$17/2,1)-0.5))))/'VSWR Calculator'!$C$25)+$C73)^2+(1500*ABS(SIN(2*PI()*MOD(Calculator!$B$35/Calculator!$F$17,1)))*IF(MOD(Calculator!$B$35/Calculator!$F$17,1)&lt;0.5,-1,1))^2)),2))</f>
        <v>16.36</v>
      </c>
      <c r="GV73" s="253" t="str">
        <f aca="false">IF(OR(Calculator!$E$18&lt;&gt;"YES",Calculator!$B$35&lt;Calculator!$G$18),"—",ROUND((1+SQRT(((50*POWER(80,POWER(COS(PI()*MOD(Calculator!$B$35/Calculator!$F$18,1)),2))+MIN(500,MAX(30,100*EXP(-0.3*'VSWR Calculator'!$C$24)*(1+3*ABS(MOD('VSWR Calculator'!$C$23/Calculator!$F$18/2,1)-0.5))))/'VSWR Calculator'!$C$25)-$C73)^2+(1500*ABS(SIN(2*PI()*MOD(Calculator!$B$35/Calculator!$F$18,1)))*IF(MOD(Calculator!$B$35/Calculator!$F$18,1)&lt;0.5,-1,1))^2)/SQRT(((50*POWER(80,POWER(COS(PI()*MOD(Calculator!$B$35/Calculator!$F$18,1)),2))+MIN(500,MAX(30,100*EXP(-0.3*'VSWR Calculator'!$C$24)*(1+3*ABS(MOD('VSWR Calculator'!$C$23/Calculator!$F$18/2,1)-0.5))))/'VSWR Calculator'!$C$25)+$C73)^2+(1500*ABS(SIN(2*PI()*MOD(Calculator!$B$35/Calculator!$F$18,1)))*IF(MOD(Calculator!$B$35/Calculator!$F$18,1)&lt;0.5,-1,1))^2))/(1-SQRT(((50*POWER(80,POWER(COS(PI()*MOD(Calculator!$B$35/Calculator!$F$18,1)),2))+MIN(500,MAX(30,100*EXP(-0.3*'VSWR Calculator'!$C$24)*(1+3*ABS(MOD('VSWR Calculator'!$C$23/Calculator!$F$18/2,1)-0.5))))/'VSWR Calculator'!$C$25)-$C73)^2+(1500*ABS(SIN(2*PI()*MOD(Calculator!$B$35/Calculator!$F$18,1)))*IF(MOD(Calculator!$B$35/Calculator!$F$18,1)&lt;0.5,-1,1))^2)/SQRT(((50*POWER(80,POWER(COS(PI()*MOD(Calculator!$B$35/Calculator!$F$18,1)),2))+MIN(500,MAX(30,100*EXP(-0.3*'VSWR Calculator'!$C$24)*(1+3*ABS(MOD('VSWR Calculator'!$C$23/Calculator!$F$18/2,1)-0.5))))/'VSWR Calculator'!$C$25)+$C73)^2+(1500*ABS(SIN(2*PI()*MOD(Calculator!$B$35/Calculator!$F$18,1)))*IF(MOD(Calculator!$B$35/Calculator!$F$18,1)&lt;0.5,-1,1))^2)),2))</f>
        <v>—</v>
      </c>
      <c r="GW73" s="253" t="str">
        <f aca="false">IF(OR(Calculator!$E$19&lt;&gt;"YES",Calculator!$B$35&lt;Calculator!$G$19),"—",ROUND((1+SQRT(((50*POWER(80,POWER(COS(PI()*MOD(Calculator!$B$35/Calculator!$F$19,1)),2))+MIN(500,MAX(30,100*EXP(-0.3*'VSWR Calculator'!$C$24)*(1+3*ABS(MOD('VSWR Calculator'!$C$23/Calculator!$F$19/2,1)-0.5))))/'VSWR Calculator'!$C$25)-$C73)^2+(1500*ABS(SIN(2*PI()*MOD(Calculator!$B$35/Calculator!$F$19,1)))*IF(MOD(Calculator!$B$35/Calculator!$F$19,1)&lt;0.5,-1,1))^2)/SQRT(((50*POWER(80,POWER(COS(PI()*MOD(Calculator!$B$35/Calculator!$F$19,1)),2))+MIN(500,MAX(30,100*EXP(-0.3*'VSWR Calculator'!$C$24)*(1+3*ABS(MOD('VSWR Calculator'!$C$23/Calculator!$F$19/2,1)-0.5))))/'VSWR Calculator'!$C$25)+$C73)^2+(1500*ABS(SIN(2*PI()*MOD(Calculator!$B$35/Calculator!$F$19,1)))*IF(MOD(Calculator!$B$35/Calculator!$F$19,1)&lt;0.5,-1,1))^2))/(1-SQRT(((50*POWER(80,POWER(COS(PI()*MOD(Calculator!$B$35/Calculator!$F$19,1)),2))+MIN(500,MAX(30,100*EXP(-0.3*'VSWR Calculator'!$C$24)*(1+3*ABS(MOD('VSWR Calculator'!$C$23/Calculator!$F$19/2,1)-0.5))))/'VSWR Calculator'!$C$25)-$C73)^2+(1500*ABS(SIN(2*PI()*MOD(Calculator!$B$35/Calculator!$F$19,1)))*IF(MOD(Calculator!$B$35/Calculator!$F$19,1)&lt;0.5,-1,1))^2)/SQRT(((50*POWER(80,POWER(COS(PI()*MOD(Calculator!$B$35/Calculator!$F$19,1)),2))+MIN(500,MAX(30,100*EXP(-0.3*'VSWR Calculator'!$C$24)*(1+3*ABS(MOD('VSWR Calculator'!$C$23/Calculator!$F$19/2,1)-0.5))))/'VSWR Calculator'!$C$25)+$C73)^2+(1500*ABS(SIN(2*PI()*MOD(Calculator!$B$35/Calculator!$F$19,1)))*IF(MOD(Calculator!$B$35/Calculator!$F$19,1)&lt;0.5,-1,1))^2)),2))</f>
        <v>—</v>
      </c>
      <c r="GX73" s="253" t="str">
        <f aca="false">IF(OR(Calculator!$E$20&lt;&gt;"YES",Calculator!$B$35&lt;Calculator!$G$20),"—",ROUND((1+SQRT(((50*POWER(80,POWER(COS(PI()*MOD(Calculator!$B$35/Calculator!$F$20,1)),2))+MIN(500,MAX(30,100*EXP(-0.3*'VSWR Calculator'!$C$24)*(1+3*ABS(MOD('VSWR Calculator'!$C$23/Calculator!$F$20/2,1)-0.5))))/'VSWR Calculator'!$C$25)-$C73)^2+(1500*ABS(SIN(2*PI()*MOD(Calculator!$B$35/Calculator!$F$20,1)))*IF(MOD(Calculator!$B$35/Calculator!$F$20,1)&lt;0.5,-1,1))^2)/SQRT(((50*POWER(80,POWER(COS(PI()*MOD(Calculator!$B$35/Calculator!$F$20,1)),2))+MIN(500,MAX(30,100*EXP(-0.3*'VSWR Calculator'!$C$24)*(1+3*ABS(MOD('VSWR Calculator'!$C$23/Calculator!$F$20/2,1)-0.5))))/'VSWR Calculator'!$C$25)+$C73)^2+(1500*ABS(SIN(2*PI()*MOD(Calculator!$B$35/Calculator!$F$20,1)))*IF(MOD(Calculator!$B$35/Calculator!$F$20,1)&lt;0.5,-1,1))^2))/(1-SQRT(((50*POWER(80,POWER(COS(PI()*MOD(Calculator!$B$35/Calculator!$F$20,1)),2))+MIN(500,MAX(30,100*EXP(-0.3*'VSWR Calculator'!$C$24)*(1+3*ABS(MOD('VSWR Calculator'!$C$23/Calculator!$F$20/2,1)-0.5))))/'VSWR Calculator'!$C$25)-$C73)^2+(1500*ABS(SIN(2*PI()*MOD(Calculator!$B$35/Calculator!$F$20,1)))*IF(MOD(Calculator!$B$35/Calculator!$F$20,1)&lt;0.5,-1,1))^2)/SQRT(((50*POWER(80,POWER(COS(PI()*MOD(Calculator!$B$35/Calculator!$F$20,1)),2))+MIN(500,MAX(30,100*EXP(-0.3*'VSWR Calculator'!$C$24)*(1+3*ABS(MOD('VSWR Calculator'!$C$23/Calculator!$F$20/2,1)-0.5))))/'VSWR Calculator'!$C$25)+$C73)^2+(1500*ABS(SIN(2*PI()*MOD(Calculator!$B$35/Calculator!$F$20,1)))*IF(MOD(Calculator!$B$35/Calculator!$F$20,1)&lt;0.5,-1,1))^2)),2))</f>
        <v>—</v>
      </c>
      <c r="GY73" s="253" t="str">
        <f aca="false">IF(OR(Calculator!$E$21&lt;&gt;"YES",Calculator!$B$35&lt;Calculator!$G$21),"—",ROUND((1+SQRT(((50*POWER(80,POWER(COS(PI()*MOD(Calculator!$B$35/Calculator!$F$21,1)),2))+MIN(500,MAX(30,100*EXP(-0.3*'VSWR Calculator'!$C$24)*(1+3*ABS(MOD('VSWR Calculator'!$C$23/Calculator!$F$21/2,1)-0.5))))/'VSWR Calculator'!$C$25)-$C73)^2+(1500*ABS(SIN(2*PI()*MOD(Calculator!$B$35/Calculator!$F$21,1)))*IF(MOD(Calculator!$B$35/Calculator!$F$21,1)&lt;0.5,-1,1))^2)/SQRT(((50*POWER(80,POWER(COS(PI()*MOD(Calculator!$B$35/Calculator!$F$21,1)),2))+MIN(500,MAX(30,100*EXP(-0.3*'VSWR Calculator'!$C$24)*(1+3*ABS(MOD('VSWR Calculator'!$C$23/Calculator!$F$21/2,1)-0.5))))/'VSWR Calculator'!$C$25)+$C73)^2+(1500*ABS(SIN(2*PI()*MOD(Calculator!$B$35/Calculator!$F$21,1)))*IF(MOD(Calculator!$B$35/Calculator!$F$21,1)&lt;0.5,-1,1))^2))/(1-SQRT(((50*POWER(80,POWER(COS(PI()*MOD(Calculator!$B$35/Calculator!$F$21,1)),2))+MIN(500,MAX(30,100*EXP(-0.3*'VSWR Calculator'!$C$24)*(1+3*ABS(MOD('VSWR Calculator'!$C$23/Calculator!$F$21/2,1)-0.5))))/'VSWR Calculator'!$C$25)-$C73)^2+(1500*ABS(SIN(2*PI()*MOD(Calculator!$B$35/Calculator!$F$21,1)))*IF(MOD(Calculator!$B$35/Calculator!$F$21,1)&lt;0.5,-1,1))^2)/SQRT(((50*POWER(80,POWER(COS(PI()*MOD(Calculator!$B$35/Calculator!$F$21,1)),2))+MIN(500,MAX(30,100*EXP(-0.3*'VSWR Calculator'!$C$24)*(1+3*ABS(MOD('VSWR Calculator'!$C$23/Calculator!$F$21/2,1)-0.5))))/'VSWR Calculator'!$C$25)+$C73)^2+(1500*ABS(SIN(2*PI()*MOD(Calculator!$B$35/Calculator!$F$21,1)))*IF(MOD(Calculator!$B$35/Calculator!$F$21,1)&lt;0.5,-1,1))^2)),2))</f>
        <v>—</v>
      </c>
      <c r="GZ73" s="253" t="str">
        <f aca="false">IF(OR(Calculator!$E$22&lt;&gt;"YES",Calculator!$B$35&lt;Calculator!$G$22),"—",ROUND((1+SQRT(((50*POWER(80,POWER(COS(PI()*MOD(Calculator!$B$35/Calculator!$F$22,1)),2))+MIN(500,MAX(30,100*EXP(-0.3*'VSWR Calculator'!$C$24)*(1+3*ABS(MOD('VSWR Calculator'!$C$23/Calculator!$F$22/2,1)-0.5))))/'VSWR Calculator'!$C$25)-$C73)^2+(1500*ABS(SIN(2*PI()*MOD(Calculator!$B$35/Calculator!$F$22,1)))*IF(MOD(Calculator!$B$35/Calculator!$F$22,1)&lt;0.5,-1,1))^2)/SQRT(((50*POWER(80,POWER(COS(PI()*MOD(Calculator!$B$35/Calculator!$F$22,1)),2))+MIN(500,MAX(30,100*EXP(-0.3*'VSWR Calculator'!$C$24)*(1+3*ABS(MOD('VSWR Calculator'!$C$23/Calculator!$F$22/2,1)-0.5))))/'VSWR Calculator'!$C$25)+$C73)^2+(1500*ABS(SIN(2*PI()*MOD(Calculator!$B$35/Calculator!$F$22,1)))*IF(MOD(Calculator!$B$35/Calculator!$F$22,1)&lt;0.5,-1,1))^2))/(1-SQRT(((50*POWER(80,POWER(COS(PI()*MOD(Calculator!$B$35/Calculator!$F$22,1)),2))+MIN(500,MAX(30,100*EXP(-0.3*'VSWR Calculator'!$C$24)*(1+3*ABS(MOD('VSWR Calculator'!$C$23/Calculator!$F$22/2,1)-0.5))))/'VSWR Calculator'!$C$25)-$C73)^2+(1500*ABS(SIN(2*PI()*MOD(Calculator!$B$35/Calculator!$F$22,1)))*IF(MOD(Calculator!$B$35/Calculator!$F$22,1)&lt;0.5,-1,1))^2)/SQRT(((50*POWER(80,POWER(COS(PI()*MOD(Calculator!$B$35/Calculator!$F$22,1)),2))+MIN(500,MAX(30,100*EXP(-0.3*'VSWR Calculator'!$C$24)*(1+3*ABS(MOD('VSWR Calculator'!$C$23/Calculator!$F$22/2,1)-0.5))))/'VSWR Calculator'!$C$25)+$C73)^2+(1500*ABS(SIN(2*PI()*MOD(Calculator!$B$35/Calculator!$F$22,1)))*IF(MOD(Calculator!$B$35/Calculator!$F$22,1)&lt;0.5,-1,1))^2)),2))</f>
        <v>—</v>
      </c>
      <c r="HA73" s="253" t="n">
        <f aca="false">IFERROR(ROUND((IF(ISNUMBER(GP73),GP73,0)+IF(ISNUMBER(GQ73),GQ73,0)+IF(ISNUMBER(GR73),GR73,0)+IF(ISNUMBER(GS73),GS73,0)+IF(ISNUMBER(GT73),GT73,0)+IF(ISNUMBER(GU73),GU73,0)+IF(ISNUMBER(GV73),GV73,0)+IF(ISNUMBER(GW73),GW73,0)+IF(ISNUMBER(GX73),GX73,0)+IF(ISNUMBER(GY73),GY73,0)+IF(ISNUMBER(GZ73),GZ73,0))/(IF(ISNUMBER(GP73),1,0)+IF(ISNUMBER(GQ73),1,0)+IF(ISNUMBER(GR73),1,0)+IF(ISNUMBER(GS73),1,0)+IF(ISNUMBER(GT73),1,0)+IF(ISNUMBER(GU73),1,0)+IF(ISNUMBER(GV73),1,0)+IF(ISNUMBER(GW73),1,0)+IF(ISNUMBER(GX73),1,0)+IF(ISNUMBER(GY73),1,0)+IF(ISNUMBER(GZ73),1,0)),4),"")</f>
        <v>9.285</v>
      </c>
      <c r="HB73" s="253" t="str">
        <f aca="false">IF(OR(Calculator!$E$12&lt;&gt;"YES",Calculator!$B$36&lt;Calculator!$G$12),"—",ROUND((1+SQRT(((50*POWER(80,POWER(COS(PI()*MOD(Calculator!$B$36/Calculator!$F$12,1)),2))+MIN(500,MAX(30,100*EXP(-0.3*'VSWR Calculator'!$C$24)*(1+3*ABS(MOD('VSWR Calculator'!$C$23/Calculator!$F$12/2,1)-0.5))))/'VSWR Calculator'!$C$25)-$C73)^2+(1500*ABS(SIN(2*PI()*MOD(Calculator!$B$36/Calculator!$F$12,1)))*IF(MOD(Calculator!$B$36/Calculator!$F$12,1)&lt;0.5,-1,1))^2)/SQRT(((50*POWER(80,POWER(COS(PI()*MOD(Calculator!$B$36/Calculator!$F$12,1)),2))+MIN(500,MAX(30,100*EXP(-0.3*'VSWR Calculator'!$C$24)*(1+3*ABS(MOD('VSWR Calculator'!$C$23/Calculator!$F$12/2,1)-0.5))))/'VSWR Calculator'!$C$25)+$C73)^2+(1500*ABS(SIN(2*PI()*MOD(Calculator!$B$36/Calculator!$F$12,1)))*IF(MOD(Calculator!$B$36/Calculator!$F$12,1)&lt;0.5,-1,1))^2))/(1-SQRT(((50*POWER(80,POWER(COS(PI()*MOD(Calculator!$B$36/Calculator!$F$12,1)),2))+MIN(500,MAX(30,100*EXP(-0.3*'VSWR Calculator'!$C$24)*(1+3*ABS(MOD('VSWR Calculator'!$C$23/Calculator!$F$12/2,1)-0.5))))/'VSWR Calculator'!$C$25)-$C73)^2+(1500*ABS(SIN(2*PI()*MOD(Calculator!$B$36/Calculator!$F$12,1)))*IF(MOD(Calculator!$B$36/Calculator!$F$12,1)&lt;0.5,-1,1))^2)/SQRT(((50*POWER(80,POWER(COS(PI()*MOD(Calculator!$B$36/Calculator!$F$12,1)),2))+MIN(500,MAX(30,100*EXP(-0.3*'VSWR Calculator'!$C$24)*(1+3*ABS(MOD('VSWR Calculator'!$C$23/Calculator!$F$12/2,1)-0.5))))/'VSWR Calculator'!$C$25)+$C73)^2+(1500*ABS(SIN(2*PI()*MOD(Calculator!$B$36/Calculator!$F$12,1)))*IF(MOD(Calculator!$B$36/Calculator!$F$12,1)&lt;0.5,-1,1))^2)),2))</f>
        <v>—</v>
      </c>
      <c r="HC73" s="253" t="str">
        <f aca="false">IF(OR(Calculator!$E$13&lt;&gt;"YES",Calculator!$B$36&lt;Calculator!$G$13),"—",ROUND((1+SQRT(((50*POWER(80,POWER(COS(PI()*MOD(Calculator!$B$36/Calculator!$F$13,1)),2))+MIN(500,MAX(30,100*EXP(-0.3*'VSWR Calculator'!$C$24)*(1+3*ABS(MOD('VSWR Calculator'!$C$23/Calculator!$F$13/2,1)-0.5))))/'VSWR Calculator'!$C$25)-$C73)^2+(1500*ABS(SIN(2*PI()*MOD(Calculator!$B$36/Calculator!$F$13,1)))*IF(MOD(Calculator!$B$36/Calculator!$F$13,1)&lt;0.5,-1,1))^2)/SQRT(((50*POWER(80,POWER(COS(PI()*MOD(Calculator!$B$36/Calculator!$F$13,1)),2))+MIN(500,MAX(30,100*EXP(-0.3*'VSWR Calculator'!$C$24)*(1+3*ABS(MOD('VSWR Calculator'!$C$23/Calculator!$F$13/2,1)-0.5))))/'VSWR Calculator'!$C$25)+$C73)^2+(1500*ABS(SIN(2*PI()*MOD(Calculator!$B$36/Calculator!$F$13,1)))*IF(MOD(Calculator!$B$36/Calculator!$F$13,1)&lt;0.5,-1,1))^2))/(1-SQRT(((50*POWER(80,POWER(COS(PI()*MOD(Calculator!$B$36/Calculator!$F$13,1)),2))+MIN(500,MAX(30,100*EXP(-0.3*'VSWR Calculator'!$C$24)*(1+3*ABS(MOD('VSWR Calculator'!$C$23/Calculator!$F$13/2,1)-0.5))))/'VSWR Calculator'!$C$25)-$C73)^2+(1500*ABS(SIN(2*PI()*MOD(Calculator!$B$36/Calculator!$F$13,1)))*IF(MOD(Calculator!$B$36/Calculator!$F$13,1)&lt;0.5,-1,1))^2)/SQRT(((50*POWER(80,POWER(COS(PI()*MOD(Calculator!$B$36/Calculator!$F$13,1)),2))+MIN(500,MAX(30,100*EXP(-0.3*'VSWR Calculator'!$C$24)*(1+3*ABS(MOD('VSWR Calculator'!$C$23/Calculator!$F$13/2,1)-0.5))))/'VSWR Calculator'!$C$25)+$C73)^2+(1500*ABS(SIN(2*PI()*MOD(Calculator!$B$36/Calculator!$F$13,1)))*IF(MOD(Calculator!$B$36/Calculator!$F$13,1)&lt;0.5,-1,1))^2)),2))</f>
        <v>—</v>
      </c>
      <c r="HD73" s="253" t="str">
        <f aca="false">IF(OR(Calculator!$E$14&lt;&gt;"YES",Calculator!$B$36&lt;Calculator!$G$14),"—",ROUND((1+SQRT(((50*POWER(80,POWER(COS(PI()*MOD(Calculator!$B$36/Calculator!$F$14,1)),2))+MIN(500,MAX(30,100*EXP(-0.3*'VSWR Calculator'!$C$24)*(1+3*ABS(MOD('VSWR Calculator'!$C$23/Calculator!$F$14/2,1)-0.5))))/'VSWR Calculator'!$C$25)-$C73)^2+(1500*ABS(SIN(2*PI()*MOD(Calculator!$B$36/Calculator!$F$14,1)))*IF(MOD(Calculator!$B$36/Calculator!$F$14,1)&lt;0.5,-1,1))^2)/SQRT(((50*POWER(80,POWER(COS(PI()*MOD(Calculator!$B$36/Calculator!$F$14,1)),2))+MIN(500,MAX(30,100*EXP(-0.3*'VSWR Calculator'!$C$24)*(1+3*ABS(MOD('VSWR Calculator'!$C$23/Calculator!$F$14/2,1)-0.5))))/'VSWR Calculator'!$C$25)+$C73)^2+(1500*ABS(SIN(2*PI()*MOD(Calculator!$B$36/Calculator!$F$14,1)))*IF(MOD(Calculator!$B$36/Calculator!$F$14,1)&lt;0.5,-1,1))^2))/(1-SQRT(((50*POWER(80,POWER(COS(PI()*MOD(Calculator!$B$36/Calculator!$F$14,1)),2))+MIN(500,MAX(30,100*EXP(-0.3*'VSWR Calculator'!$C$24)*(1+3*ABS(MOD('VSWR Calculator'!$C$23/Calculator!$F$14/2,1)-0.5))))/'VSWR Calculator'!$C$25)-$C73)^2+(1500*ABS(SIN(2*PI()*MOD(Calculator!$B$36/Calculator!$F$14,1)))*IF(MOD(Calculator!$B$36/Calculator!$F$14,1)&lt;0.5,-1,1))^2)/SQRT(((50*POWER(80,POWER(COS(PI()*MOD(Calculator!$B$36/Calculator!$F$14,1)),2))+MIN(500,MAX(30,100*EXP(-0.3*'VSWR Calculator'!$C$24)*(1+3*ABS(MOD('VSWR Calculator'!$C$23/Calculator!$F$14/2,1)-0.5))))/'VSWR Calculator'!$C$25)+$C73)^2+(1500*ABS(SIN(2*PI()*MOD(Calculator!$B$36/Calculator!$F$14,1)))*IF(MOD(Calculator!$B$36/Calculator!$F$14,1)&lt;0.5,-1,1))^2)),2))</f>
        <v>—</v>
      </c>
      <c r="HE73" s="253" t="n">
        <f aca="false">IF(OR(Calculator!$E$15&lt;&gt;"YES",Calculator!$B$36&lt;Calculator!$G$15),"—",ROUND((1+SQRT(((50*POWER(80,POWER(COS(PI()*MOD(Calculator!$B$36/Calculator!$F$15,1)),2))+MIN(500,MAX(30,100*EXP(-0.3*'VSWR Calculator'!$C$24)*(1+3*ABS(MOD('VSWR Calculator'!$C$23/Calculator!$F$15/2,1)-0.5))))/'VSWR Calculator'!$C$25)-$C73)^2+(1500*ABS(SIN(2*PI()*MOD(Calculator!$B$36/Calculator!$F$15,1)))*IF(MOD(Calculator!$B$36/Calculator!$F$15,1)&lt;0.5,-1,1))^2)/SQRT(((50*POWER(80,POWER(COS(PI()*MOD(Calculator!$B$36/Calculator!$F$15,1)),2))+MIN(500,MAX(30,100*EXP(-0.3*'VSWR Calculator'!$C$24)*(1+3*ABS(MOD('VSWR Calculator'!$C$23/Calculator!$F$15/2,1)-0.5))))/'VSWR Calculator'!$C$25)+$C73)^2+(1500*ABS(SIN(2*PI()*MOD(Calculator!$B$36/Calculator!$F$15,1)))*IF(MOD(Calculator!$B$36/Calculator!$F$15,1)&lt;0.5,-1,1))^2))/(1-SQRT(((50*POWER(80,POWER(COS(PI()*MOD(Calculator!$B$36/Calculator!$F$15,1)),2))+MIN(500,MAX(30,100*EXP(-0.3*'VSWR Calculator'!$C$24)*(1+3*ABS(MOD('VSWR Calculator'!$C$23/Calculator!$F$15/2,1)-0.5))))/'VSWR Calculator'!$C$25)-$C73)^2+(1500*ABS(SIN(2*PI()*MOD(Calculator!$B$36/Calculator!$F$15,1)))*IF(MOD(Calculator!$B$36/Calculator!$F$15,1)&lt;0.5,-1,1))^2)/SQRT(((50*POWER(80,POWER(COS(PI()*MOD(Calculator!$B$36/Calculator!$F$15,1)),2))+MIN(500,MAX(30,100*EXP(-0.3*'VSWR Calculator'!$C$24)*(1+3*ABS(MOD('VSWR Calculator'!$C$23/Calculator!$F$15/2,1)-0.5))))/'VSWR Calculator'!$C$25)+$C73)^2+(1500*ABS(SIN(2*PI()*MOD(Calculator!$B$36/Calculator!$F$15,1)))*IF(MOD(Calculator!$B$36/Calculator!$F$15,1)&lt;0.5,-1,1))^2)),2))</f>
        <v>13.79</v>
      </c>
      <c r="HF73" s="253" t="str">
        <f aca="false">IF(OR(Calculator!$E$16&lt;&gt;"YES",Calculator!$B$36&lt;Calculator!$G$16),"—",ROUND((1+SQRT(((50*POWER(80,POWER(COS(PI()*MOD(Calculator!$B$36/Calculator!$F$16,1)),2))+MIN(500,MAX(30,100*EXP(-0.3*'VSWR Calculator'!$C$24)*(1+3*ABS(MOD('VSWR Calculator'!$C$23/Calculator!$F$16/2,1)-0.5))))/'VSWR Calculator'!$C$25)-$C73)^2+(1500*ABS(SIN(2*PI()*MOD(Calculator!$B$36/Calculator!$F$16,1)))*IF(MOD(Calculator!$B$36/Calculator!$F$16,1)&lt;0.5,-1,1))^2)/SQRT(((50*POWER(80,POWER(COS(PI()*MOD(Calculator!$B$36/Calculator!$F$16,1)),2))+MIN(500,MAX(30,100*EXP(-0.3*'VSWR Calculator'!$C$24)*(1+3*ABS(MOD('VSWR Calculator'!$C$23/Calculator!$F$16/2,1)-0.5))))/'VSWR Calculator'!$C$25)+$C73)^2+(1500*ABS(SIN(2*PI()*MOD(Calculator!$B$36/Calculator!$F$16,1)))*IF(MOD(Calculator!$B$36/Calculator!$F$16,1)&lt;0.5,-1,1))^2))/(1-SQRT(((50*POWER(80,POWER(COS(PI()*MOD(Calculator!$B$36/Calculator!$F$16,1)),2))+MIN(500,MAX(30,100*EXP(-0.3*'VSWR Calculator'!$C$24)*(1+3*ABS(MOD('VSWR Calculator'!$C$23/Calculator!$F$16/2,1)-0.5))))/'VSWR Calculator'!$C$25)-$C73)^2+(1500*ABS(SIN(2*PI()*MOD(Calculator!$B$36/Calculator!$F$16,1)))*IF(MOD(Calculator!$B$36/Calculator!$F$16,1)&lt;0.5,-1,1))^2)/SQRT(((50*POWER(80,POWER(COS(PI()*MOD(Calculator!$B$36/Calculator!$F$16,1)),2))+MIN(500,MAX(30,100*EXP(-0.3*'VSWR Calculator'!$C$24)*(1+3*ABS(MOD('VSWR Calculator'!$C$23/Calculator!$F$16/2,1)-0.5))))/'VSWR Calculator'!$C$25)+$C73)^2+(1500*ABS(SIN(2*PI()*MOD(Calculator!$B$36/Calculator!$F$16,1)))*IF(MOD(Calculator!$B$36/Calculator!$F$16,1)&lt;0.5,-1,1))^2)),2))</f>
        <v>—</v>
      </c>
      <c r="HG73" s="253" t="n">
        <f aca="false">IF(OR(Calculator!$E$17&lt;&gt;"YES",Calculator!$B$36&lt;Calculator!$G$17),"—",ROUND((1+SQRT(((50*POWER(80,POWER(COS(PI()*MOD(Calculator!$B$36/Calculator!$F$17,1)),2))+MIN(500,MAX(30,100*EXP(-0.3*'VSWR Calculator'!$C$24)*(1+3*ABS(MOD('VSWR Calculator'!$C$23/Calculator!$F$17/2,1)-0.5))))/'VSWR Calculator'!$C$25)-$C73)^2+(1500*ABS(SIN(2*PI()*MOD(Calculator!$B$36/Calculator!$F$17,1)))*IF(MOD(Calculator!$B$36/Calculator!$F$17,1)&lt;0.5,-1,1))^2)/SQRT(((50*POWER(80,POWER(COS(PI()*MOD(Calculator!$B$36/Calculator!$F$17,1)),2))+MIN(500,MAX(30,100*EXP(-0.3*'VSWR Calculator'!$C$24)*(1+3*ABS(MOD('VSWR Calculator'!$C$23/Calculator!$F$17/2,1)-0.5))))/'VSWR Calculator'!$C$25)+$C73)^2+(1500*ABS(SIN(2*PI()*MOD(Calculator!$B$36/Calculator!$F$17,1)))*IF(MOD(Calculator!$B$36/Calculator!$F$17,1)&lt;0.5,-1,1))^2))/(1-SQRT(((50*POWER(80,POWER(COS(PI()*MOD(Calculator!$B$36/Calculator!$F$17,1)),2))+MIN(500,MAX(30,100*EXP(-0.3*'VSWR Calculator'!$C$24)*(1+3*ABS(MOD('VSWR Calculator'!$C$23/Calculator!$F$17/2,1)-0.5))))/'VSWR Calculator'!$C$25)-$C73)^2+(1500*ABS(SIN(2*PI()*MOD(Calculator!$B$36/Calculator!$F$17,1)))*IF(MOD(Calculator!$B$36/Calculator!$F$17,1)&lt;0.5,-1,1))^2)/SQRT(((50*POWER(80,POWER(COS(PI()*MOD(Calculator!$B$36/Calculator!$F$17,1)),2))+MIN(500,MAX(30,100*EXP(-0.3*'VSWR Calculator'!$C$24)*(1+3*ABS(MOD('VSWR Calculator'!$C$23/Calculator!$F$17/2,1)-0.5))))/'VSWR Calculator'!$C$25)+$C73)^2+(1500*ABS(SIN(2*PI()*MOD(Calculator!$B$36/Calculator!$F$17,1)))*IF(MOD(Calculator!$B$36/Calculator!$F$17,1)&lt;0.5,-1,1))^2)),2))</f>
        <v>16.84</v>
      </c>
      <c r="HH73" s="253" t="str">
        <f aca="false">IF(OR(Calculator!$E$18&lt;&gt;"YES",Calculator!$B$36&lt;Calculator!$G$18),"—",ROUND((1+SQRT(((50*POWER(80,POWER(COS(PI()*MOD(Calculator!$B$36/Calculator!$F$18,1)),2))+MIN(500,MAX(30,100*EXP(-0.3*'VSWR Calculator'!$C$24)*(1+3*ABS(MOD('VSWR Calculator'!$C$23/Calculator!$F$18/2,1)-0.5))))/'VSWR Calculator'!$C$25)-$C73)^2+(1500*ABS(SIN(2*PI()*MOD(Calculator!$B$36/Calculator!$F$18,1)))*IF(MOD(Calculator!$B$36/Calculator!$F$18,1)&lt;0.5,-1,1))^2)/SQRT(((50*POWER(80,POWER(COS(PI()*MOD(Calculator!$B$36/Calculator!$F$18,1)),2))+MIN(500,MAX(30,100*EXP(-0.3*'VSWR Calculator'!$C$24)*(1+3*ABS(MOD('VSWR Calculator'!$C$23/Calculator!$F$18/2,1)-0.5))))/'VSWR Calculator'!$C$25)+$C73)^2+(1500*ABS(SIN(2*PI()*MOD(Calculator!$B$36/Calculator!$F$18,1)))*IF(MOD(Calculator!$B$36/Calculator!$F$18,1)&lt;0.5,-1,1))^2))/(1-SQRT(((50*POWER(80,POWER(COS(PI()*MOD(Calculator!$B$36/Calculator!$F$18,1)),2))+MIN(500,MAX(30,100*EXP(-0.3*'VSWR Calculator'!$C$24)*(1+3*ABS(MOD('VSWR Calculator'!$C$23/Calculator!$F$18/2,1)-0.5))))/'VSWR Calculator'!$C$25)-$C73)^2+(1500*ABS(SIN(2*PI()*MOD(Calculator!$B$36/Calculator!$F$18,1)))*IF(MOD(Calculator!$B$36/Calculator!$F$18,1)&lt;0.5,-1,1))^2)/SQRT(((50*POWER(80,POWER(COS(PI()*MOD(Calculator!$B$36/Calculator!$F$18,1)),2))+MIN(500,MAX(30,100*EXP(-0.3*'VSWR Calculator'!$C$24)*(1+3*ABS(MOD('VSWR Calculator'!$C$23/Calculator!$F$18/2,1)-0.5))))/'VSWR Calculator'!$C$25)+$C73)^2+(1500*ABS(SIN(2*PI()*MOD(Calculator!$B$36/Calculator!$F$18,1)))*IF(MOD(Calculator!$B$36/Calculator!$F$18,1)&lt;0.5,-1,1))^2)),2))</f>
        <v>—</v>
      </c>
      <c r="HI73" s="253" t="str">
        <f aca="false">IF(OR(Calculator!$E$19&lt;&gt;"YES",Calculator!$B$36&lt;Calculator!$G$19),"—",ROUND((1+SQRT(((50*POWER(80,POWER(COS(PI()*MOD(Calculator!$B$36/Calculator!$F$19,1)),2))+MIN(500,MAX(30,100*EXP(-0.3*'VSWR Calculator'!$C$24)*(1+3*ABS(MOD('VSWR Calculator'!$C$23/Calculator!$F$19/2,1)-0.5))))/'VSWR Calculator'!$C$25)-$C73)^2+(1500*ABS(SIN(2*PI()*MOD(Calculator!$B$36/Calculator!$F$19,1)))*IF(MOD(Calculator!$B$36/Calculator!$F$19,1)&lt;0.5,-1,1))^2)/SQRT(((50*POWER(80,POWER(COS(PI()*MOD(Calculator!$B$36/Calculator!$F$19,1)),2))+MIN(500,MAX(30,100*EXP(-0.3*'VSWR Calculator'!$C$24)*(1+3*ABS(MOD('VSWR Calculator'!$C$23/Calculator!$F$19/2,1)-0.5))))/'VSWR Calculator'!$C$25)+$C73)^2+(1500*ABS(SIN(2*PI()*MOD(Calculator!$B$36/Calculator!$F$19,1)))*IF(MOD(Calculator!$B$36/Calculator!$F$19,1)&lt;0.5,-1,1))^2))/(1-SQRT(((50*POWER(80,POWER(COS(PI()*MOD(Calculator!$B$36/Calculator!$F$19,1)),2))+MIN(500,MAX(30,100*EXP(-0.3*'VSWR Calculator'!$C$24)*(1+3*ABS(MOD('VSWR Calculator'!$C$23/Calculator!$F$19/2,1)-0.5))))/'VSWR Calculator'!$C$25)-$C73)^2+(1500*ABS(SIN(2*PI()*MOD(Calculator!$B$36/Calculator!$F$19,1)))*IF(MOD(Calculator!$B$36/Calculator!$F$19,1)&lt;0.5,-1,1))^2)/SQRT(((50*POWER(80,POWER(COS(PI()*MOD(Calculator!$B$36/Calculator!$F$19,1)),2))+MIN(500,MAX(30,100*EXP(-0.3*'VSWR Calculator'!$C$24)*(1+3*ABS(MOD('VSWR Calculator'!$C$23/Calculator!$F$19/2,1)-0.5))))/'VSWR Calculator'!$C$25)+$C73)^2+(1500*ABS(SIN(2*PI()*MOD(Calculator!$B$36/Calculator!$F$19,1)))*IF(MOD(Calculator!$B$36/Calculator!$F$19,1)&lt;0.5,-1,1))^2)),2))</f>
        <v>—</v>
      </c>
      <c r="HJ73" s="253" t="str">
        <f aca="false">IF(OR(Calculator!$E$20&lt;&gt;"YES",Calculator!$B$36&lt;Calculator!$G$20),"—",ROUND((1+SQRT(((50*POWER(80,POWER(COS(PI()*MOD(Calculator!$B$36/Calculator!$F$20,1)),2))+MIN(500,MAX(30,100*EXP(-0.3*'VSWR Calculator'!$C$24)*(1+3*ABS(MOD('VSWR Calculator'!$C$23/Calculator!$F$20/2,1)-0.5))))/'VSWR Calculator'!$C$25)-$C73)^2+(1500*ABS(SIN(2*PI()*MOD(Calculator!$B$36/Calculator!$F$20,1)))*IF(MOD(Calculator!$B$36/Calculator!$F$20,1)&lt;0.5,-1,1))^2)/SQRT(((50*POWER(80,POWER(COS(PI()*MOD(Calculator!$B$36/Calculator!$F$20,1)),2))+MIN(500,MAX(30,100*EXP(-0.3*'VSWR Calculator'!$C$24)*(1+3*ABS(MOD('VSWR Calculator'!$C$23/Calculator!$F$20/2,1)-0.5))))/'VSWR Calculator'!$C$25)+$C73)^2+(1500*ABS(SIN(2*PI()*MOD(Calculator!$B$36/Calculator!$F$20,1)))*IF(MOD(Calculator!$B$36/Calculator!$F$20,1)&lt;0.5,-1,1))^2))/(1-SQRT(((50*POWER(80,POWER(COS(PI()*MOD(Calculator!$B$36/Calculator!$F$20,1)),2))+MIN(500,MAX(30,100*EXP(-0.3*'VSWR Calculator'!$C$24)*(1+3*ABS(MOD('VSWR Calculator'!$C$23/Calculator!$F$20/2,1)-0.5))))/'VSWR Calculator'!$C$25)-$C73)^2+(1500*ABS(SIN(2*PI()*MOD(Calculator!$B$36/Calculator!$F$20,1)))*IF(MOD(Calculator!$B$36/Calculator!$F$20,1)&lt;0.5,-1,1))^2)/SQRT(((50*POWER(80,POWER(COS(PI()*MOD(Calculator!$B$36/Calculator!$F$20,1)),2))+MIN(500,MAX(30,100*EXP(-0.3*'VSWR Calculator'!$C$24)*(1+3*ABS(MOD('VSWR Calculator'!$C$23/Calculator!$F$20/2,1)-0.5))))/'VSWR Calculator'!$C$25)+$C73)^2+(1500*ABS(SIN(2*PI()*MOD(Calculator!$B$36/Calculator!$F$20,1)))*IF(MOD(Calculator!$B$36/Calculator!$F$20,1)&lt;0.5,-1,1))^2)),2))</f>
        <v>—</v>
      </c>
      <c r="HK73" s="253" t="str">
        <f aca="false">IF(OR(Calculator!$E$21&lt;&gt;"YES",Calculator!$B$36&lt;Calculator!$G$21),"—",ROUND((1+SQRT(((50*POWER(80,POWER(COS(PI()*MOD(Calculator!$B$36/Calculator!$F$21,1)),2))+MIN(500,MAX(30,100*EXP(-0.3*'VSWR Calculator'!$C$24)*(1+3*ABS(MOD('VSWR Calculator'!$C$23/Calculator!$F$21/2,1)-0.5))))/'VSWR Calculator'!$C$25)-$C73)^2+(1500*ABS(SIN(2*PI()*MOD(Calculator!$B$36/Calculator!$F$21,1)))*IF(MOD(Calculator!$B$36/Calculator!$F$21,1)&lt;0.5,-1,1))^2)/SQRT(((50*POWER(80,POWER(COS(PI()*MOD(Calculator!$B$36/Calculator!$F$21,1)),2))+MIN(500,MAX(30,100*EXP(-0.3*'VSWR Calculator'!$C$24)*(1+3*ABS(MOD('VSWR Calculator'!$C$23/Calculator!$F$21/2,1)-0.5))))/'VSWR Calculator'!$C$25)+$C73)^2+(1500*ABS(SIN(2*PI()*MOD(Calculator!$B$36/Calculator!$F$21,1)))*IF(MOD(Calculator!$B$36/Calculator!$F$21,1)&lt;0.5,-1,1))^2))/(1-SQRT(((50*POWER(80,POWER(COS(PI()*MOD(Calculator!$B$36/Calculator!$F$21,1)),2))+MIN(500,MAX(30,100*EXP(-0.3*'VSWR Calculator'!$C$24)*(1+3*ABS(MOD('VSWR Calculator'!$C$23/Calculator!$F$21/2,1)-0.5))))/'VSWR Calculator'!$C$25)-$C73)^2+(1500*ABS(SIN(2*PI()*MOD(Calculator!$B$36/Calculator!$F$21,1)))*IF(MOD(Calculator!$B$36/Calculator!$F$21,1)&lt;0.5,-1,1))^2)/SQRT(((50*POWER(80,POWER(COS(PI()*MOD(Calculator!$B$36/Calculator!$F$21,1)),2))+MIN(500,MAX(30,100*EXP(-0.3*'VSWR Calculator'!$C$24)*(1+3*ABS(MOD('VSWR Calculator'!$C$23/Calculator!$F$21/2,1)-0.5))))/'VSWR Calculator'!$C$25)+$C73)^2+(1500*ABS(SIN(2*PI()*MOD(Calculator!$B$36/Calculator!$F$21,1)))*IF(MOD(Calculator!$B$36/Calculator!$F$21,1)&lt;0.5,-1,1))^2)),2))</f>
        <v>—</v>
      </c>
      <c r="HL73" s="253" t="str">
        <f aca="false">IF(OR(Calculator!$E$22&lt;&gt;"YES",Calculator!$B$36&lt;Calculator!$G$22),"—",ROUND((1+SQRT(((50*POWER(80,POWER(COS(PI()*MOD(Calculator!$B$36/Calculator!$F$22,1)),2))+MIN(500,MAX(30,100*EXP(-0.3*'VSWR Calculator'!$C$24)*(1+3*ABS(MOD('VSWR Calculator'!$C$23/Calculator!$F$22/2,1)-0.5))))/'VSWR Calculator'!$C$25)-$C73)^2+(1500*ABS(SIN(2*PI()*MOD(Calculator!$B$36/Calculator!$F$22,1)))*IF(MOD(Calculator!$B$36/Calculator!$F$22,1)&lt;0.5,-1,1))^2)/SQRT(((50*POWER(80,POWER(COS(PI()*MOD(Calculator!$B$36/Calculator!$F$22,1)),2))+MIN(500,MAX(30,100*EXP(-0.3*'VSWR Calculator'!$C$24)*(1+3*ABS(MOD('VSWR Calculator'!$C$23/Calculator!$F$22/2,1)-0.5))))/'VSWR Calculator'!$C$25)+$C73)^2+(1500*ABS(SIN(2*PI()*MOD(Calculator!$B$36/Calculator!$F$22,1)))*IF(MOD(Calculator!$B$36/Calculator!$F$22,1)&lt;0.5,-1,1))^2))/(1-SQRT(((50*POWER(80,POWER(COS(PI()*MOD(Calculator!$B$36/Calculator!$F$22,1)),2))+MIN(500,MAX(30,100*EXP(-0.3*'VSWR Calculator'!$C$24)*(1+3*ABS(MOD('VSWR Calculator'!$C$23/Calculator!$F$22/2,1)-0.5))))/'VSWR Calculator'!$C$25)-$C73)^2+(1500*ABS(SIN(2*PI()*MOD(Calculator!$B$36/Calculator!$F$22,1)))*IF(MOD(Calculator!$B$36/Calculator!$F$22,1)&lt;0.5,-1,1))^2)/SQRT(((50*POWER(80,POWER(COS(PI()*MOD(Calculator!$B$36/Calculator!$F$22,1)),2))+MIN(500,MAX(30,100*EXP(-0.3*'VSWR Calculator'!$C$24)*(1+3*ABS(MOD('VSWR Calculator'!$C$23/Calculator!$F$22/2,1)-0.5))))/'VSWR Calculator'!$C$25)+$C73)^2+(1500*ABS(SIN(2*PI()*MOD(Calculator!$B$36/Calculator!$F$22,1)))*IF(MOD(Calculator!$B$36/Calculator!$F$22,1)&lt;0.5,-1,1))^2)),2))</f>
        <v>—</v>
      </c>
      <c r="HM73" s="253" t="n">
        <f aca="false">IFERROR(ROUND((IF(ISNUMBER(HB73),HB73,0)+IF(ISNUMBER(HC73),HC73,0)+IF(ISNUMBER(HD73),HD73,0)+IF(ISNUMBER(HE73),HE73,0)+IF(ISNUMBER(HF73),HF73,0)+IF(ISNUMBER(HG73),HG73,0)+IF(ISNUMBER(HH73),HH73,0)+IF(ISNUMBER(HI73),HI73,0)+IF(ISNUMBER(HJ73),HJ73,0)+IF(ISNUMBER(HK73),HK73,0)+IF(ISNUMBER(HL73),HL73,0))/(IF(ISNUMBER(HB73),1,0)+IF(ISNUMBER(HC73),1,0)+IF(ISNUMBER(HD73),1,0)+IF(ISNUMBER(HE73),1,0)+IF(ISNUMBER(HF73),1,0)+IF(ISNUMBER(HG73),1,0)+IF(ISNUMBER(HH73),1,0)+IF(ISNUMBER(HI73),1,0)+IF(ISNUMBER(HJ73),1,0)+IF(ISNUMBER(HK73),1,0)+IF(ISNUMBER(HL73),1,0)),4),"")</f>
        <v>15.315</v>
      </c>
      <c r="HN73" s="253" t="str">
        <f aca="false">IF(OR(Calculator!$E$12&lt;&gt;"YES",Calculator!$B$37&lt;Calculator!$G$12),"—",ROUND((1+SQRT(((50*POWER(80,POWER(COS(PI()*MOD(Calculator!$B$37/Calculator!$F$12,1)),2))+MIN(500,MAX(30,100*EXP(-0.3*'VSWR Calculator'!$C$24)*(1+3*ABS(MOD('VSWR Calculator'!$C$23/Calculator!$F$12/2,1)-0.5))))/'VSWR Calculator'!$C$25)-$C73)^2+(1500*ABS(SIN(2*PI()*MOD(Calculator!$B$37/Calculator!$F$12,1)))*IF(MOD(Calculator!$B$37/Calculator!$F$12,1)&lt;0.5,-1,1))^2)/SQRT(((50*POWER(80,POWER(COS(PI()*MOD(Calculator!$B$37/Calculator!$F$12,1)),2))+MIN(500,MAX(30,100*EXP(-0.3*'VSWR Calculator'!$C$24)*(1+3*ABS(MOD('VSWR Calculator'!$C$23/Calculator!$F$12/2,1)-0.5))))/'VSWR Calculator'!$C$25)+$C73)^2+(1500*ABS(SIN(2*PI()*MOD(Calculator!$B$37/Calculator!$F$12,1)))*IF(MOD(Calculator!$B$37/Calculator!$F$12,1)&lt;0.5,-1,1))^2))/(1-SQRT(((50*POWER(80,POWER(COS(PI()*MOD(Calculator!$B$37/Calculator!$F$12,1)),2))+MIN(500,MAX(30,100*EXP(-0.3*'VSWR Calculator'!$C$24)*(1+3*ABS(MOD('VSWR Calculator'!$C$23/Calculator!$F$12/2,1)-0.5))))/'VSWR Calculator'!$C$25)-$C73)^2+(1500*ABS(SIN(2*PI()*MOD(Calculator!$B$37/Calculator!$F$12,1)))*IF(MOD(Calculator!$B$37/Calculator!$F$12,1)&lt;0.5,-1,1))^2)/SQRT(((50*POWER(80,POWER(COS(PI()*MOD(Calculator!$B$37/Calculator!$F$12,1)),2))+MIN(500,MAX(30,100*EXP(-0.3*'VSWR Calculator'!$C$24)*(1+3*ABS(MOD('VSWR Calculator'!$C$23/Calculator!$F$12/2,1)-0.5))))/'VSWR Calculator'!$C$25)+$C73)^2+(1500*ABS(SIN(2*PI()*MOD(Calculator!$B$37/Calculator!$F$12,1)))*IF(MOD(Calculator!$B$37/Calculator!$F$12,1)&lt;0.5,-1,1))^2)),2))</f>
        <v>—</v>
      </c>
      <c r="HO73" s="253" t="str">
        <f aca="false">IF(OR(Calculator!$E$13&lt;&gt;"YES",Calculator!$B$37&lt;Calculator!$G$13),"—",ROUND((1+SQRT(((50*POWER(80,POWER(COS(PI()*MOD(Calculator!$B$37/Calculator!$F$13,1)),2))+MIN(500,MAX(30,100*EXP(-0.3*'VSWR Calculator'!$C$24)*(1+3*ABS(MOD('VSWR Calculator'!$C$23/Calculator!$F$13/2,1)-0.5))))/'VSWR Calculator'!$C$25)-$C73)^2+(1500*ABS(SIN(2*PI()*MOD(Calculator!$B$37/Calculator!$F$13,1)))*IF(MOD(Calculator!$B$37/Calculator!$F$13,1)&lt;0.5,-1,1))^2)/SQRT(((50*POWER(80,POWER(COS(PI()*MOD(Calculator!$B$37/Calculator!$F$13,1)),2))+MIN(500,MAX(30,100*EXP(-0.3*'VSWR Calculator'!$C$24)*(1+3*ABS(MOD('VSWR Calculator'!$C$23/Calculator!$F$13/2,1)-0.5))))/'VSWR Calculator'!$C$25)+$C73)^2+(1500*ABS(SIN(2*PI()*MOD(Calculator!$B$37/Calculator!$F$13,1)))*IF(MOD(Calculator!$B$37/Calculator!$F$13,1)&lt;0.5,-1,1))^2))/(1-SQRT(((50*POWER(80,POWER(COS(PI()*MOD(Calculator!$B$37/Calculator!$F$13,1)),2))+MIN(500,MAX(30,100*EXP(-0.3*'VSWR Calculator'!$C$24)*(1+3*ABS(MOD('VSWR Calculator'!$C$23/Calculator!$F$13/2,1)-0.5))))/'VSWR Calculator'!$C$25)-$C73)^2+(1500*ABS(SIN(2*PI()*MOD(Calculator!$B$37/Calculator!$F$13,1)))*IF(MOD(Calculator!$B$37/Calculator!$F$13,1)&lt;0.5,-1,1))^2)/SQRT(((50*POWER(80,POWER(COS(PI()*MOD(Calculator!$B$37/Calculator!$F$13,1)),2))+MIN(500,MAX(30,100*EXP(-0.3*'VSWR Calculator'!$C$24)*(1+3*ABS(MOD('VSWR Calculator'!$C$23/Calculator!$F$13/2,1)-0.5))))/'VSWR Calculator'!$C$25)+$C73)^2+(1500*ABS(SIN(2*PI()*MOD(Calculator!$B$37/Calculator!$F$13,1)))*IF(MOD(Calculator!$B$37/Calculator!$F$13,1)&lt;0.5,-1,1))^2)),2))</f>
        <v>—</v>
      </c>
      <c r="HP73" s="253" t="str">
        <f aca="false">IF(OR(Calculator!$E$14&lt;&gt;"YES",Calculator!$B$37&lt;Calculator!$G$14),"—",ROUND((1+SQRT(((50*POWER(80,POWER(COS(PI()*MOD(Calculator!$B$37/Calculator!$F$14,1)),2))+MIN(500,MAX(30,100*EXP(-0.3*'VSWR Calculator'!$C$24)*(1+3*ABS(MOD('VSWR Calculator'!$C$23/Calculator!$F$14/2,1)-0.5))))/'VSWR Calculator'!$C$25)-$C73)^2+(1500*ABS(SIN(2*PI()*MOD(Calculator!$B$37/Calculator!$F$14,1)))*IF(MOD(Calculator!$B$37/Calculator!$F$14,1)&lt;0.5,-1,1))^2)/SQRT(((50*POWER(80,POWER(COS(PI()*MOD(Calculator!$B$37/Calculator!$F$14,1)),2))+MIN(500,MAX(30,100*EXP(-0.3*'VSWR Calculator'!$C$24)*(1+3*ABS(MOD('VSWR Calculator'!$C$23/Calculator!$F$14/2,1)-0.5))))/'VSWR Calculator'!$C$25)+$C73)^2+(1500*ABS(SIN(2*PI()*MOD(Calculator!$B$37/Calculator!$F$14,1)))*IF(MOD(Calculator!$B$37/Calculator!$F$14,1)&lt;0.5,-1,1))^2))/(1-SQRT(((50*POWER(80,POWER(COS(PI()*MOD(Calculator!$B$37/Calculator!$F$14,1)),2))+MIN(500,MAX(30,100*EXP(-0.3*'VSWR Calculator'!$C$24)*(1+3*ABS(MOD('VSWR Calculator'!$C$23/Calculator!$F$14/2,1)-0.5))))/'VSWR Calculator'!$C$25)-$C73)^2+(1500*ABS(SIN(2*PI()*MOD(Calculator!$B$37/Calculator!$F$14,1)))*IF(MOD(Calculator!$B$37/Calculator!$F$14,1)&lt;0.5,-1,1))^2)/SQRT(((50*POWER(80,POWER(COS(PI()*MOD(Calculator!$B$37/Calculator!$F$14,1)),2))+MIN(500,MAX(30,100*EXP(-0.3*'VSWR Calculator'!$C$24)*(1+3*ABS(MOD('VSWR Calculator'!$C$23/Calculator!$F$14/2,1)-0.5))))/'VSWR Calculator'!$C$25)+$C73)^2+(1500*ABS(SIN(2*PI()*MOD(Calculator!$B$37/Calculator!$F$14,1)))*IF(MOD(Calculator!$B$37/Calculator!$F$14,1)&lt;0.5,-1,1))^2)),2))</f>
        <v>—</v>
      </c>
      <c r="HQ73" s="253" t="n">
        <f aca="false">IF(OR(Calculator!$E$15&lt;&gt;"YES",Calculator!$B$37&lt;Calculator!$G$15),"—",ROUND((1+SQRT(((50*POWER(80,POWER(COS(PI()*MOD(Calculator!$B$37/Calculator!$F$15,1)),2))+MIN(500,MAX(30,100*EXP(-0.3*'VSWR Calculator'!$C$24)*(1+3*ABS(MOD('VSWR Calculator'!$C$23/Calculator!$F$15/2,1)-0.5))))/'VSWR Calculator'!$C$25)-$C73)^2+(1500*ABS(SIN(2*PI()*MOD(Calculator!$B$37/Calculator!$F$15,1)))*IF(MOD(Calculator!$B$37/Calculator!$F$15,1)&lt;0.5,-1,1))^2)/SQRT(((50*POWER(80,POWER(COS(PI()*MOD(Calculator!$B$37/Calculator!$F$15,1)),2))+MIN(500,MAX(30,100*EXP(-0.3*'VSWR Calculator'!$C$24)*(1+3*ABS(MOD('VSWR Calculator'!$C$23/Calculator!$F$15/2,1)-0.5))))/'VSWR Calculator'!$C$25)+$C73)^2+(1500*ABS(SIN(2*PI()*MOD(Calculator!$B$37/Calculator!$F$15,1)))*IF(MOD(Calculator!$B$37/Calculator!$F$15,1)&lt;0.5,-1,1))^2))/(1-SQRT(((50*POWER(80,POWER(COS(PI()*MOD(Calculator!$B$37/Calculator!$F$15,1)),2))+MIN(500,MAX(30,100*EXP(-0.3*'VSWR Calculator'!$C$24)*(1+3*ABS(MOD('VSWR Calculator'!$C$23/Calculator!$F$15/2,1)-0.5))))/'VSWR Calculator'!$C$25)-$C73)^2+(1500*ABS(SIN(2*PI()*MOD(Calculator!$B$37/Calculator!$F$15,1)))*IF(MOD(Calculator!$B$37/Calculator!$F$15,1)&lt;0.5,-1,1))^2)/SQRT(((50*POWER(80,POWER(COS(PI()*MOD(Calculator!$B$37/Calculator!$F$15,1)),2))+MIN(500,MAX(30,100*EXP(-0.3*'VSWR Calculator'!$C$24)*(1+3*ABS(MOD('VSWR Calculator'!$C$23/Calculator!$F$15/2,1)-0.5))))/'VSWR Calculator'!$C$25)+$C73)^2+(1500*ABS(SIN(2*PI()*MOD(Calculator!$B$37/Calculator!$F$15,1)))*IF(MOD(Calculator!$B$37/Calculator!$F$15,1)&lt;0.5,-1,1))^2)),2))</f>
        <v>2.26</v>
      </c>
      <c r="HR73" s="253" t="str">
        <f aca="false">IF(OR(Calculator!$E$16&lt;&gt;"YES",Calculator!$B$37&lt;Calculator!$G$16),"—",ROUND((1+SQRT(((50*POWER(80,POWER(COS(PI()*MOD(Calculator!$B$37/Calculator!$F$16,1)),2))+MIN(500,MAX(30,100*EXP(-0.3*'VSWR Calculator'!$C$24)*(1+3*ABS(MOD('VSWR Calculator'!$C$23/Calculator!$F$16/2,1)-0.5))))/'VSWR Calculator'!$C$25)-$C73)^2+(1500*ABS(SIN(2*PI()*MOD(Calculator!$B$37/Calculator!$F$16,1)))*IF(MOD(Calculator!$B$37/Calculator!$F$16,1)&lt;0.5,-1,1))^2)/SQRT(((50*POWER(80,POWER(COS(PI()*MOD(Calculator!$B$37/Calculator!$F$16,1)),2))+MIN(500,MAX(30,100*EXP(-0.3*'VSWR Calculator'!$C$24)*(1+3*ABS(MOD('VSWR Calculator'!$C$23/Calculator!$F$16/2,1)-0.5))))/'VSWR Calculator'!$C$25)+$C73)^2+(1500*ABS(SIN(2*PI()*MOD(Calculator!$B$37/Calculator!$F$16,1)))*IF(MOD(Calculator!$B$37/Calculator!$F$16,1)&lt;0.5,-1,1))^2))/(1-SQRT(((50*POWER(80,POWER(COS(PI()*MOD(Calculator!$B$37/Calculator!$F$16,1)),2))+MIN(500,MAX(30,100*EXP(-0.3*'VSWR Calculator'!$C$24)*(1+3*ABS(MOD('VSWR Calculator'!$C$23/Calculator!$F$16/2,1)-0.5))))/'VSWR Calculator'!$C$25)-$C73)^2+(1500*ABS(SIN(2*PI()*MOD(Calculator!$B$37/Calculator!$F$16,1)))*IF(MOD(Calculator!$B$37/Calculator!$F$16,1)&lt;0.5,-1,1))^2)/SQRT(((50*POWER(80,POWER(COS(PI()*MOD(Calculator!$B$37/Calculator!$F$16,1)),2))+MIN(500,MAX(30,100*EXP(-0.3*'VSWR Calculator'!$C$24)*(1+3*ABS(MOD('VSWR Calculator'!$C$23/Calculator!$F$16/2,1)-0.5))))/'VSWR Calculator'!$C$25)+$C73)^2+(1500*ABS(SIN(2*PI()*MOD(Calculator!$B$37/Calculator!$F$16,1)))*IF(MOD(Calculator!$B$37/Calculator!$F$16,1)&lt;0.5,-1,1))^2)),2))</f>
        <v>—</v>
      </c>
      <c r="HS73" s="253" t="n">
        <f aca="false">IF(OR(Calculator!$E$17&lt;&gt;"YES",Calculator!$B$37&lt;Calculator!$G$17),"—",ROUND((1+SQRT(((50*POWER(80,POWER(COS(PI()*MOD(Calculator!$B$37/Calculator!$F$17,1)),2))+MIN(500,MAX(30,100*EXP(-0.3*'VSWR Calculator'!$C$24)*(1+3*ABS(MOD('VSWR Calculator'!$C$23/Calculator!$F$17/2,1)-0.5))))/'VSWR Calculator'!$C$25)-$C73)^2+(1500*ABS(SIN(2*PI()*MOD(Calculator!$B$37/Calculator!$F$17,1)))*IF(MOD(Calculator!$B$37/Calculator!$F$17,1)&lt;0.5,-1,1))^2)/SQRT(((50*POWER(80,POWER(COS(PI()*MOD(Calculator!$B$37/Calculator!$F$17,1)),2))+MIN(500,MAX(30,100*EXP(-0.3*'VSWR Calculator'!$C$24)*(1+3*ABS(MOD('VSWR Calculator'!$C$23/Calculator!$F$17/2,1)-0.5))))/'VSWR Calculator'!$C$25)+$C73)^2+(1500*ABS(SIN(2*PI()*MOD(Calculator!$B$37/Calculator!$F$17,1)))*IF(MOD(Calculator!$B$37/Calculator!$F$17,1)&lt;0.5,-1,1))^2))/(1-SQRT(((50*POWER(80,POWER(COS(PI()*MOD(Calculator!$B$37/Calculator!$F$17,1)),2))+MIN(500,MAX(30,100*EXP(-0.3*'VSWR Calculator'!$C$24)*(1+3*ABS(MOD('VSWR Calculator'!$C$23/Calculator!$F$17/2,1)-0.5))))/'VSWR Calculator'!$C$25)-$C73)^2+(1500*ABS(SIN(2*PI()*MOD(Calculator!$B$37/Calculator!$F$17,1)))*IF(MOD(Calculator!$B$37/Calculator!$F$17,1)&lt;0.5,-1,1))^2)/SQRT(((50*POWER(80,POWER(COS(PI()*MOD(Calculator!$B$37/Calculator!$F$17,1)),2))+MIN(500,MAX(30,100*EXP(-0.3*'VSWR Calculator'!$C$24)*(1+3*ABS(MOD('VSWR Calculator'!$C$23/Calculator!$F$17/2,1)-0.5))))/'VSWR Calculator'!$C$25)+$C73)^2+(1500*ABS(SIN(2*PI()*MOD(Calculator!$B$37/Calculator!$F$17,1)))*IF(MOD(Calculator!$B$37/Calculator!$F$17,1)&lt;0.5,-1,1))^2)),2))</f>
        <v>12.61</v>
      </c>
      <c r="HT73" s="253" t="str">
        <f aca="false">IF(OR(Calculator!$E$18&lt;&gt;"YES",Calculator!$B$37&lt;Calculator!$G$18),"—",ROUND((1+SQRT(((50*POWER(80,POWER(COS(PI()*MOD(Calculator!$B$37/Calculator!$F$18,1)),2))+MIN(500,MAX(30,100*EXP(-0.3*'VSWR Calculator'!$C$24)*(1+3*ABS(MOD('VSWR Calculator'!$C$23/Calculator!$F$18/2,1)-0.5))))/'VSWR Calculator'!$C$25)-$C73)^2+(1500*ABS(SIN(2*PI()*MOD(Calculator!$B$37/Calculator!$F$18,1)))*IF(MOD(Calculator!$B$37/Calculator!$F$18,1)&lt;0.5,-1,1))^2)/SQRT(((50*POWER(80,POWER(COS(PI()*MOD(Calculator!$B$37/Calculator!$F$18,1)),2))+MIN(500,MAX(30,100*EXP(-0.3*'VSWR Calculator'!$C$24)*(1+3*ABS(MOD('VSWR Calculator'!$C$23/Calculator!$F$18/2,1)-0.5))))/'VSWR Calculator'!$C$25)+$C73)^2+(1500*ABS(SIN(2*PI()*MOD(Calculator!$B$37/Calculator!$F$18,1)))*IF(MOD(Calculator!$B$37/Calculator!$F$18,1)&lt;0.5,-1,1))^2))/(1-SQRT(((50*POWER(80,POWER(COS(PI()*MOD(Calculator!$B$37/Calculator!$F$18,1)),2))+MIN(500,MAX(30,100*EXP(-0.3*'VSWR Calculator'!$C$24)*(1+3*ABS(MOD('VSWR Calculator'!$C$23/Calculator!$F$18/2,1)-0.5))))/'VSWR Calculator'!$C$25)-$C73)^2+(1500*ABS(SIN(2*PI()*MOD(Calculator!$B$37/Calculator!$F$18,1)))*IF(MOD(Calculator!$B$37/Calculator!$F$18,1)&lt;0.5,-1,1))^2)/SQRT(((50*POWER(80,POWER(COS(PI()*MOD(Calculator!$B$37/Calculator!$F$18,1)),2))+MIN(500,MAX(30,100*EXP(-0.3*'VSWR Calculator'!$C$24)*(1+3*ABS(MOD('VSWR Calculator'!$C$23/Calculator!$F$18/2,1)-0.5))))/'VSWR Calculator'!$C$25)+$C73)^2+(1500*ABS(SIN(2*PI()*MOD(Calculator!$B$37/Calculator!$F$18,1)))*IF(MOD(Calculator!$B$37/Calculator!$F$18,1)&lt;0.5,-1,1))^2)),2))</f>
        <v>—</v>
      </c>
      <c r="HU73" s="253" t="str">
        <f aca="false">IF(OR(Calculator!$E$19&lt;&gt;"YES",Calculator!$B$37&lt;Calculator!$G$19),"—",ROUND((1+SQRT(((50*POWER(80,POWER(COS(PI()*MOD(Calculator!$B$37/Calculator!$F$19,1)),2))+MIN(500,MAX(30,100*EXP(-0.3*'VSWR Calculator'!$C$24)*(1+3*ABS(MOD('VSWR Calculator'!$C$23/Calculator!$F$19/2,1)-0.5))))/'VSWR Calculator'!$C$25)-$C73)^2+(1500*ABS(SIN(2*PI()*MOD(Calculator!$B$37/Calculator!$F$19,1)))*IF(MOD(Calculator!$B$37/Calculator!$F$19,1)&lt;0.5,-1,1))^2)/SQRT(((50*POWER(80,POWER(COS(PI()*MOD(Calculator!$B$37/Calculator!$F$19,1)),2))+MIN(500,MAX(30,100*EXP(-0.3*'VSWR Calculator'!$C$24)*(1+3*ABS(MOD('VSWR Calculator'!$C$23/Calculator!$F$19/2,1)-0.5))))/'VSWR Calculator'!$C$25)+$C73)^2+(1500*ABS(SIN(2*PI()*MOD(Calculator!$B$37/Calculator!$F$19,1)))*IF(MOD(Calculator!$B$37/Calculator!$F$19,1)&lt;0.5,-1,1))^2))/(1-SQRT(((50*POWER(80,POWER(COS(PI()*MOD(Calculator!$B$37/Calculator!$F$19,1)),2))+MIN(500,MAX(30,100*EXP(-0.3*'VSWR Calculator'!$C$24)*(1+3*ABS(MOD('VSWR Calculator'!$C$23/Calculator!$F$19/2,1)-0.5))))/'VSWR Calculator'!$C$25)-$C73)^2+(1500*ABS(SIN(2*PI()*MOD(Calculator!$B$37/Calculator!$F$19,1)))*IF(MOD(Calculator!$B$37/Calculator!$F$19,1)&lt;0.5,-1,1))^2)/SQRT(((50*POWER(80,POWER(COS(PI()*MOD(Calculator!$B$37/Calculator!$F$19,1)),2))+MIN(500,MAX(30,100*EXP(-0.3*'VSWR Calculator'!$C$24)*(1+3*ABS(MOD('VSWR Calculator'!$C$23/Calculator!$F$19/2,1)-0.5))))/'VSWR Calculator'!$C$25)+$C73)^2+(1500*ABS(SIN(2*PI()*MOD(Calculator!$B$37/Calculator!$F$19,1)))*IF(MOD(Calculator!$B$37/Calculator!$F$19,1)&lt;0.5,-1,1))^2)),2))</f>
        <v>—</v>
      </c>
      <c r="HV73" s="253" t="str">
        <f aca="false">IF(OR(Calculator!$E$20&lt;&gt;"YES",Calculator!$B$37&lt;Calculator!$G$20),"—",ROUND((1+SQRT(((50*POWER(80,POWER(COS(PI()*MOD(Calculator!$B$37/Calculator!$F$20,1)),2))+MIN(500,MAX(30,100*EXP(-0.3*'VSWR Calculator'!$C$24)*(1+3*ABS(MOD('VSWR Calculator'!$C$23/Calculator!$F$20/2,1)-0.5))))/'VSWR Calculator'!$C$25)-$C73)^2+(1500*ABS(SIN(2*PI()*MOD(Calculator!$B$37/Calculator!$F$20,1)))*IF(MOD(Calculator!$B$37/Calculator!$F$20,1)&lt;0.5,-1,1))^2)/SQRT(((50*POWER(80,POWER(COS(PI()*MOD(Calculator!$B$37/Calculator!$F$20,1)),2))+MIN(500,MAX(30,100*EXP(-0.3*'VSWR Calculator'!$C$24)*(1+3*ABS(MOD('VSWR Calculator'!$C$23/Calculator!$F$20/2,1)-0.5))))/'VSWR Calculator'!$C$25)+$C73)^2+(1500*ABS(SIN(2*PI()*MOD(Calculator!$B$37/Calculator!$F$20,1)))*IF(MOD(Calculator!$B$37/Calculator!$F$20,1)&lt;0.5,-1,1))^2))/(1-SQRT(((50*POWER(80,POWER(COS(PI()*MOD(Calculator!$B$37/Calculator!$F$20,1)),2))+MIN(500,MAX(30,100*EXP(-0.3*'VSWR Calculator'!$C$24)*(1+3*ABS(MOD('VSWR Calculator'!$C$23/Calculator!$F$20/2,1)-0.5))))/'VSWR Calculator'!$C$25)-$C73)^2+(1500*ABS(SIN(2*PI()*MOD(Calculator!$B$37/Calculator!$F$20,1)))*IF(MOD(Calculator!$B$37/Calculator!$F$20,1)&lt;0.5,-1,1))^2)/SQRT(((50*POWER(80,POWER(COS(PI()*MOD(Calculator!$B$37/Calculator!$F$20,1)),2))+MIN(500,MAX(30,100*EXP(-0.3*'VSWR Calculator'!$C$24)*(1+3*ABS(MOD('VSWR Calculator'!$C$23/Calculator!$F$20/2,1)-0.5))))/'VSWR Calculator'!$C$25)+$C73)^2+(1500*ABS(SIN(2*PI()*MOD(Calculator!$B$37/Calculator!$F$20,1)))*IF(MOD(Calculator!$B$37/Calculator!$F$20,1)&lt;0.5,-1,1))^2)),2))</f>
        <v>—</v>
      </c>
      <c r="HW73" s="253" t="str">
        <f aca="false">IF(OR(Calculator!$E$21&lt;&gt;"YES",Calculator!$B$37&lt;Calculator!$G$21),"—",ROUND((1+SQRT(((50*POWER(80,POWER(COS(PI()*MOD(Calculator!$B$37/Calculator!$F$21,1)),2))+MIN(500,MAX(30,100*EXP(-0.3*'VSWR Calculator'!$C$24)*(1+3*ABS(MOD('VSWR Calculator'!$C$23/Calculator!$F$21/2,1)-0.5))))/'VSWR Calculator'!$C$25)-$C73)^2+(1500*ABS(SIN(2*PI()*MOD(Calculator!$B$37/Calculator!$F$21,1)))*IF(MOD(Calculator!$B$37/Calculator!$F$21,1)&lt;0.5,-1,1))^2)/SQRT(((50*POWER(80,POWER(COS(PI()*MOD(Calculator!$B$37/Calculator!$F$21,1)),2))+MIN(500,MAX(30,100*EXP(-0.3*'VSWR Calculator'!$C$24)*(1+3*ABS(MOD('VSWR Calculator'!$C$23/Calculator!$F$21/2,1)-0.5))))/'VSWR Calculator'!$C$25)+$C73)^2+(1500*ABS(SIN(2*PI()*MOD(Calculator!$B$37/Calculator!$F$21,1)))*IF(MOD(Calculator!$B$37/Calculator!$F$21,1)&lt;0.5,-1,1))^2))/(1-SQRT(((50*POWER(80,POWER(COS(PI()*MOD(Calculator!$B$37/Calculator!$F$21,1)),2))+MIN(500,MAX(30,100*EXP(-0.3*'VSWR Calculator'!$C$24)*(1+3*ABS(MOD('VSWR Calculator'!$C$23/Calculator!$F$21/2,1)-0.5))))/'VSWR Calculator'!$C$25)-$C73)^2+(1500*ABS(SIN(2*PI()*MOD(Calculator!$B$37/Calculator!$F$21,1)))*IF(MOD(Calculator!$B$37/Calculator!$F$21,1)&lt;0.5,-1,1))^2)/SQRT(((50*POWER(80,POWER(COS(PI()*MOD(Calculator!$B$37/Calculator!$F$21,1)),2))+MIN(500,MAX(30,100*EXP(-0.3*'VSWR Calculator'!$C$24)*(1+3*ABS(MOD('VSWR Calculator'!$C$23/Calculator!$F$21/2,1)-0.5))))/'VSWR Calculator'!$C$25)+$C73)^2+(1500*ABS(SIN(2*PI()*MOD(Calculator!$B$37/Calculator!$F$21,1)))*IF(MOD(Calculator!$B$37/Calculator!$F$21,1)&lt;0.5,-1,1))^2)),2))</f>
        <v>—</v>
      </c>
      <c r="HX73" s="253" t="str">
        <f aca="false">IF(OR(Calculator!$E$22&lt;&gt;"YES",Calculator!$B$37&lt;Calculator!$G$22),"—",ROUND((1+SQRT(((50*POWER(80,POWER(COS(PI()*MOD(Calculator!$B$37/Calculator!$F$22,1)),2))+MIN(500,MAX(30,100*EXP(-0.3*'VSWR Calculator'!$C$24)*(1+3*ABS(MOD('VSWR Calculator'!$C$23/Calculator!$F$22/2,1)-0.5))))/'VSWR Calculator'!$C$25)-$C73)^2+(1500*ABS(SIN(2*PI()*MOD(Calculator!$B$37/Calculator!$F$22,1)))*IF(MOD(Calculator!$B$37/Calculator!$F$22,1)&lt;0.5,-1,1))^2)/SQRT(((50*POWER(80,POWER(COS(PI()*MOD(Calculator!$B$37/Calculator!$F$22,1)),2))+MIN(500,MAX(30,100*EXP(-0.3*'VSWR Calculator'!$C$24)*(1+3*ABS(MOD('VSWR Calculator'!$C$23/Calculator!$F$22/2,1)-0.5))))/'VSWR Calculator'!$C$25)+$C73)^2+(1500*ABS(SIN(2*PI()*MOD(Calculator!$B$37/Calculator!$F$22,1)))*IF(MOD(Calculator!$B$37/Calculator!$F$22,1)&lt;0.5,-1,1))^2))/(1-SQRT(((50*POWER(80,POWER(COS(PI()*MOD(Calculator!$B$37/Calculator!$F$22,1)),2))+MIN(500,MAX(30,100*EXP(-0.3*'VSWR Calculator'!$C$24)*(1+3*ABS(MOD('VSWR Calculator'!$C$23/Calculator!$F$22/2,1)-0.5))))/'VSWR Calculator'!$C$25)-$C73)^2+(1500*ABS(SIN(2*PI()*MOD(Calculator!$B$37/Calculator!$F$22,1)))*IF(MOD(Calculator!$B$37/Calculator!$F$22,1)&lt;0.5,-1,1))^2)/SQRT(((50*POWER(80,POWER(COS(PI()*MOD(Calculator!$B$37/Calculator!$F$22,1)),2))+MIN(500,MAX(30,100*EXP(-0.3*'VSWR Calculator'!$C$24)*(1+3*ABS(MOD('VSWR Calculator'!$C$23/Calculator!$F$22/2,1)-0.5))))/'VSWR Calculator'!$C$25)+$C73)^2+(1500*ABS(SIN(2*PI()*MOD(Calculator!$B$37/Calculator!$F$22,1)))*IF(MOD(Calculator!$B$37/Calculator!$F$22,1)&lt;0.5,-1,1))^2)),2))</f>
        <v>—</v>
      </c>
      <c r="HY73" s="253" t="n">
        <f aca="false">IFERROR(ROUND((IF(ISNUMBER(HN73),HN73,0)+IF(ISNUMBER(HO73),HO73,0)+IF(ISNUMBER(HP73),HP73,0)+IF(ISNUMBER(HQ73),HQ73,0)+IF(ISNUMBER(HR73),HR73,0)+IF(ISNUMBER(HS73),HS73,0)+IF(ISNUMBER(HT73),HT73,0)+IF(ISNUMBER(HU73),HU73,0)+IF(ISNUMBER(HV73),HV73,0)+IF(ISNUMBER(HW73),HW73,0)+IF(ISNUMBER(HX73),HX73,0))/(IF(ISNUMBER(HN73),1,0)+IF(ISNUMBER(HO73),1,0)+IF(ISNUMBER(HP73),1,0)+IF(ISNUMBER(HQ73),1,0)+IF(ISNUMBER(HR73),1,0)+IF(ISNUMBER(HS73),1,0)+IF(ISNUMBER(HT73),1,0)+IF(ISNUMBER(HU73),1,0)+IF(ISNUMBER(HV73),1,0)+IF(ISNUMBER(HW73),1,0)+IF(ISNUMBER(HX73),1,0)),4),"")</f>
        <v>7.435</v>
      </c>
      <c r="HZ73" s="253" t="str">
        <f aca="false">IF(OR(Calculator!$E$12&lt;&gt;"YES",Calculator!$B$38&lt;Calculator!$G$12),"—",ROUND((1+SQRT(((50*POWER(80,POWER(COS(PI()*MOD(Calculator!$B$38/Calculator!$F$12,1)),2))+MIN(500,MAX(30,100*EXP(-0.3*'VSWR Calculator'!$C$24)*(1+3*ABS(MOD('VSWR Calculator'!$C$23/Calculator!$F$12/2,1)-0.5))))/'VSWR Calculator'!$C$25)-$C73)^2+(1500*ABS(SIN(2*PI()*MOD(Calculator!$B$38/Calculator!$F$12,1)))*IF(MOD(Calculator!$B$38/Calculator!$F$12,1)&lt;0.5,-1,1))^2)/SQRT(((50*POWER(80,POWER(COS(PI()*MOD(Calculator!$B$38/Calculator!$F$12,1)),2))+MIN(500,MAX(30,100*EXP(-0.3*'VSWR Calculator'!$C$24)*(1+3*ABS(MOD('VSWR Calculator'!$C$23/Calculator!$F$12/2,1)-0.5))))/'VSWR Calculator'!$C$25)+$C73)^2+(1500*ABS(SIN(2*PI()*MOD(Calculator!$B$38/Calculator!$F$12,1)))*IF(MOD(Calculator!$B$38/Calculator!$F$12,1)&lt;0.5,-1,1))^2))/(1-SQRT(((50*POWER(80,POWER(COS(PI()*MOD(Calculator!$B$38/Calculator!$F$12,1)),2))+MIN(500,MAX(30,100*EXP(-0.3*'VSWR Calculator'!$C$24)*(1+3*ABS(MOD('VSWR Calculator'!$C$23/Calculator!$F$12/2,1)-0.5))))/'VSWR Calculator'!$C$25)-$C73)^2+(1500*ABS(SIN(2*PI()*MOD(Calculator!$B$38/Calculator!$F$12,1)))*IF(MOD(Calculator!$B$38/Calculator!$F$12,1)&lt;0.5,-1,1))^2)/SQRT(((50*POWER(80,POWER(COS(PI()*MOD(Calculator!$B$38/Calculator!$F$12,1)),2))+MIN(500,MAX(30,100*EXP(-0.3*'VSWR Calculator'!$C$24)*(1+3*ABS(MOD('VSWR Calculator'!$C$23/Calculator!$F$12/2,1)-0.5))))/'VSWR Calculator'!$C$25)+$C73)^2+(1500*ABS(SIN(2*PI()*MOD(Calculator!$B$38/Calculator!$F$12,1)))*IF(MOD(Calculator!$B$38/Calculator!$F$12,1)&lt;0.5,-1,1))^2)),2))</f>
        <v>—</v>
      </c>
      <c r="IA73" s="253" t="str">
        <f aca="false">IF(OR(Calculator!$E$13&lt;&gt;"YES",Calculator!$B$38&lt;Calculator!$G$13),"—",ROUND((1+SQRT(((50*POWER(80,POWER(COS(PI()*MOD(Calculator!$B$38/Calculator!$F$13,1)),2))+MIN(500,MAX(30,100*EXP(-0.3*'VSWR Calculator'!$C$24)*(1+3*ABS(MOD('VSWR Calculator'!$C$23/Calculator!$F$13/2,1)-0.5))))/'VSWR Calculator'!$C$25)-$C73)^2+(1500*ABS(SIN(2*PI()*MOD(Calculator!$B$38/Calculator!$F$13,1)))*IF(MOD(Calculator!$B$38/Calculator!$F$13,1)&lt;0.5,-1,1))^2)/SQRT(((50*POWER(80,POWER(COS(PI()*MOD(Calculator!$B$38/Calculator!$F$13,1)),2))+MIN(500,MAX(30,100*EXP(-0.3*'VSWR Calculator'!$C$24)*(1+3*ABS(MOD('VSWR Calculator'!$C$23/Calculator!$F$13/2,1)-0.5))))/'VSWR Calculator'!$C$25)+$C73)^2+(1500*ABS(SIN(2*PI()*MOD(Calculator!$B$38/Calculator!$F$13,1)))*IF(MOD(Calculator!$B$38/Calculator!$F$13,1)&lt;0.5,-1,1))^2))/(1-SQRT(((50*POWER(80,POWER(COS(PI()*MOD(Calculator!$B$38/Calculator!$F$13,1)),2))+MIN(500,MAX(30,100*EXP(-0.3*'VSWR Calculator'!$C$24)*(1+3*ABS(MOD('VSWR Calculator'!$C$23/Calculator!$F$13/2,1)-0.5))))/'VSWR Calculator'!$C$25)-$C73)^2+(1500*ABS(SIN(2*PI()*MOD(Calculator!$B$38/Calculator!$F$13,1)))*IF(MOD(Calculator!$B$38/Calculator!$F$13,1)&lt;0.5,-1,1))^2)/SQRT(((50*POWER(80,POWER(COS(PI()*MOD(Calculator!$B$38/Calculator!$F$13,1)),2))+MIN(500,MAX(30,100*EXP(-0.3*'VSWR Calculator'!$C$24)*(1+3*ABS(MOD('VSWR Calculator'!$C$23/Calculator!$F$13/2,1)-0.5))))/'VSWR Calculator'!$C$25)+$C73)^2+(1500*ABS(SIN(2*PI()*MOD(Calculator!$B$38/Calculator!$F$13,1)))*IF(MOD(Calculator!$B$38/Calculator!$F$13,1)&lt;0.5,-1,1))^2)),2))</f>
        <v>—</v>
      </c>
      <c r="IB73" s="253" t="str">
        <f aca="false">IF(OR(Calculator!$E$14&lt;&gt;"YES",Calculator!$B$38&lt;Calculator!$G$14),"—",ROUND((1+SQRT(((50*POWER(80,POWER(COS(PI()*MOD(Calculator!$B$38/Calculator!$F$14,1)),2))+MIN(500,MAX(30,100*EXP(-0.3*'VSWR Calculator'!$C$24)*(1+3*ABS(MOD('VSWR Calculator'!$C$23/Calculator!$F$14/2,1)-0.5))))/'VSWR Calculator'!$C$25)-$C73)^2+(1500*ABS(SIN(2*PI()*MOD(Calculator!$B$38/Calculator!$F$14,1)))*IF(MOD(Calculator!$B$38/Calculator!$F$14,1)&lt;0.5,-1,1))^2)/SQRT(((50*POWER(80,POWER(COS(PI()*MOD(Calculator!$B$38/Calculator!$F$14,1)),2))+MIN(500,MAX(30,100*EXP(-0.3*'VSWR Calculator'!$C$24)*(1+3*ABS(MOD('VSWR Calculator'!$C$23/Calculator!$F$14/2,1)-0.5))))/'VSWR Calculator'!$C$25)+$C73)^2+(1500*ABS(SIN(2*PI()*MOD(Calculator!$B$38/Calculator!$F$14,1)))*IF(MOD(Calculator!$B$38/Calculator!$F$14,1)&lt;0.5,-1,1))^2))/(1-SQRT(((50*POWER(80,POWER(COS(PI()*MOD(Calculator!$B$38/Calculator!$F$14,1)),2))+MIN(500,MAX(30,100*EXP(-0.3*'VSWR Calculator'!$C$24)*(1+3*ABS(MOD('VSWR Calculator'!$C$23/Calculator!$F$14/2,1)-0.5))))/'VSWR Calculator'!$C$25)-$C73)^2+(1500*ABS(SIN(2*PI()*MOD(Calculator!$B$38/Calculator!$F$14,1)))*IF(MOD(Calculator!$B$38/Calculator!$F$14,1)&lt;0.5,-1,1))^2)/SQRT(((50*POWER(80,POWER(COS(PI()*MOD(Calculator!$B$38/Calculator!$F$14,1)),2))+MIN(500,MAX(30,100*EXP(-0.3*'VSWR Calculator'!$C$24)*(1+3*ABS(MOD('VSWR Calculator'!$C$23/Calculator!$F$14/2,1)-0.5))))/'VSWR Calculator'!$C$25)+$C73)^2+(1500*ABS(SIN(2*PI()*MOD(Calculator!$B$38/Calculator!$F$14,1)))*IF(MOD(Calculator!$B$38/Calculator!$F$14,1)&lt;0.5,-1,1))^2)),2))</f>
        <v>—</v>
      </c>
      <c r="IC73" s="253" t="n">
        <f aca="false">IF(OR(Calculator!$E$15&lt;&gt;"YES",Calculator!$B$38&lt;Calculator!$G$15),"—",ROUND((1+SQRT(((50*POWER(80,POWER(COS(PI()*MOD(Calculator!$B$38/Calculator!$F$15,1)),2))+MIN(500,MAX(30,100*EXP(-0.3*'VSWR Calculator'!$C$24)*(1+3*ABS(MOD('VSWR Calculator'!$C$23/Calculator!$F$15/2,1)-0.5))))/'VSWR Calculator'!$C$25)-$C73)^2+(1500*ABS(SIN(2*PI()*MOD(Calculator!$B$38/Calculator!$F$15,1)))*IF(MOD(Calculator!$B$38/Calculator!$F$15,1)&lt;0.5,-1,1))^2)/SQRT(((50*POWER(80,POWER(COS(PI()*MOD(Calculator!$B$38/Calculator!$F$15,1)),2))+MIN(500,MAX(30,100*EXP(-0.3*'VSWR Calculator'!$C$24)*(1+3*ABS(MOD('VSWR Calculator'!$C$23/Calculator!$F$15/2,1)-0.5))))/'VSWR Calculator'!$C$25)+$C73)^2+(1500*ABS(SIN(2*PI()*MOD(Calculator!$B$38/Calculator!$F$15,1)))*IF(MOD(Calculator!$B$38/Calculator!$F$15,1)&lt;0.5,-1,1))^2))/(1-SQRT(((50*POWER(80,POWER(COS(PI()*MOD(Calculator!$B$38/Calculator!$F$15,1)),2))+MIN(500,MAX(30,100*EXP(-0.3*'VSWR Calculator'!$C$24)*(1+3*ABS(MOD('VSWR Calculator'!$C$23/Calculator!$F$15/2,1)-0.5))))/'VSWR Calculator'!$C$25)-$C73)^2+(1500*ABS(SIN(2*PI()*MOD(Calculator!$B$38/Calculator!$F$15,1)))*IF(MOD(Calculator!$B$38/Calculator!$F$15,1)&lt;0.5,-1,1))^2)/SQRT(((50*POWER(80,POWER(COS(PI()*MOD(Calculator!$B$38/Calculator!$F$15,1)),2))+MIN(500,MAX(30,100*EXP(-0.3*'VSWR Calculator'!$C$24)*(1+3*ABS(MOD('VSWR Calculator'!$C$23/Calculator!$F$15/2,1)-0.5))))/'VSWR Calculator'!$C$25)+$C73)^2+(1500*ABS(SIN(2*PI()*MOD(Calculator!$B$38/Calculator!$F$15,1)))*IF(MOD(Calculator!$B$38/Calculator!$F$15,1)&lt;0.5,-1,1))^2)),2))</f>
        <v>2.11</v>
      </c>
      <c r="ID73" s="253" t="str">
        <f aca="false">IF(OR(Calculator!$E$16&lt;&gt;"YES",Calculator!$B$38&lt;Calculator!$G$16),"—",ROUND((1+SQRT(((50*POWER(80,POWER(COS(PI()*MOD(Calculator!$B$38/Calculator!$F$16,1)),2))+MIN(500,MAX(30,100*EXP(-0.3*'VSWR Calculator'!$C$24)*(1+3*ABS(MOD('VSWR Calculator'!$C$23/Calculator!$F$16/2,1)-0.5))))/'VSWR Calculator'!$C$25)-$C73)^2+(1500*ABS(SIN(2*PI()*MOD(Calculator!$B$38/Calculator!$F$16,1)))*IF(MOD(Calculator!$B$38/Calculator!$F$16,1)&lt;0.5,-1,1))^2)/SQRT(((50*POWER(80,POWER(COS(PI()*MOD(Calculator!$B$38/Calculator!$F$16,1)),2))+MIN(500,MAX(30,100*EXP(-0.3*'VSWR Calculator'!$C$24)*(1+3*ABS(MOD('VSWR Calculator'!$C$23/Calculator!$F$16/2,1)-0.5))))/'VSWR Calculator'!$C$25)+$C73)^2+(1500*ABS(SIN(2*PI()*MOD(Calculator!$B$38/Calculator!$F$16,1)))*IF(MOD(Calculator!$B$38/Calculator!$F$16,1)&lt;0.5,-1,1))^2))/(1-SQRT(((50*POWER(80,POWER(COS(PI()*MOD(Calculator!$B$38/Calculator!$F$16,1)),2))+MIN(500,MAX(30,100*EXP(-0.3*'VSWR Calculator'!$C$24)*(1+3*ABS(MOD('VSWR Calculator'!$C$23/Calculator!$F$16/2,1)-0.5))))/'VSWR Calculator'!$C$25)-$C73)^2+(1500*ABS(SIN(2*PI()*MOD(Calculator!$B$38/Calculator!$F$16,1)))*IF(MOD(Calculator!$B$38/Calculator!$F$16,1)&lt;0.5,-1,1))^2)/SQRT(((50*POWER(80,POWER(COS(PI()*MOD(Calculator!$B$38/Calculator!$F$16,1)),2))+MIN(500,MAX(30,100*EXP(-0.3*'VSWR Calculator'!$C$24)*(1+3*ABS(MOD('VSWR Calculator'!$C$23/Calculator!$F$16/2,1)-0.5))))/'VSWR Calculator'!$C$25)+$C73)^2+(1500*ABS(SIN(2*PI()*MOD(Calculator!$B$38/Calculator!$F$16,1)))*IF(MOD(Calculator!$B$38/Calculator!$F$16,1)&lt;0.5,-1,1))^2)),2))</f>
        <v>—</v>
      </c>
      <c r="IE73" s="253" t="n">
        <f aca="false">IF(OR(Calculator!$E$17&lt;&gt;"YES",Calculator!$B$38&lt;Calculator!$G$17),"—",ROUND((1+SQRT(((50*POWER(80,POWER(COS(PI()*MOD(Calculator!$B$38/Calculator!$F$17,1)),2))+MIN(500,MAX(30,100*EXP(-0.3*'VSWR Calculator'!$C$24)*(1+3*ABS(MOD('VSWR Calculator'!$C$23/Calculator!$F$17/2,1)-0.5))))/'VSWR Calculator'!$C$25)-$C73)^2+(1500*ABS(SIN(2*PI()*MOD(Calculator!$B$38/Calculator!$F$17,1)))*IF(MOD(Calculator!$B$38/Calculator!$F$17,1)&lt;0.5,-1,1))^2)/SQRT(((50*POWER(80,POWER(COS(PI()*MOD(Calculator!$B$38/Calculator!$F$17,1)),2))+MIN(500,MAX(30,100*EXP(-0.3*'VSWR Calculator'!$C$24)*(1+3*ABS(MOD('VSWR Calculator'!$C$23/Calculator!$F$17/2,1)-0.5))))/'VSWR Calculator'!$C$25)+$C73)^2+(1500*ABS(SIN(2*PI()*MOD(Calculator!$B$38/Calculator!$F$17,1)))*IF(MOD(Calculator!$B$38/Calculator!$F$17,1)&lt;0.5,-1,1))^2))/(1-SQRT(((50*POWER(80,POWER(COS(PI()*MOD(Calculator!$B$38/Calculator!$F$17,1)),2))+MIN(500,MAX(30,100*EXP(-0.3*'VSWR Calculator'!$C$24)*(1+3*ABS(MOD('VSWR Calculator'!$C$23/Calculator!$F$17/2,1)-0.5))))/'VSWR Calculator'!$C$25)-$C73)^2+(1500*ABS(SIN(2*PI()*MOD(Calculator!$B$38/Calculator!$F$17,1)))*IF(MOD(Calculator!$B$38/Calculator!$F$17,1)&lt;0.5,-1,1))^2)/SQRT(((50*POWER(80,POWER(COS(PI()*MOD(Calculator!$B$38/Calculator!$F$17,1)),2))+MIN(500,MAX(30,100*EXP(-0.3*'VSWR Calculator'!$C$24)*(1+3*ABS(MOD('VSWR Calculator'!$C$23/Calculator!$F$17/2,1)-0.5))))/'VSWR Calculator'!$C$25)+$C73)^2+(1500*ABS(SIN(2*PI()*MOD(Calculator!$B$38/Calculator!$F$17,1)))*IF(MOD(Calculator!$B$38/Calculator!$F$17,1)&lt;0.5,-1,1))^2)),2))</f>
        <v>15.17</v>
      </c>
      <c r="IF73" s="253" t="str">
        <f aca="false">IF(OR(Calculator!$E$18&lt;&gt;"YES",Calculator!$B$38&lt;Calculator!$G$18),"—",ROUND((1+SQRT(((50*POWER(80,POWER(COS(PI()*MOD(Calculator!$B$38/Calculator!$F$18,1)),2))+MIN(500,MAX(30,100*EXP(-0.3*'VSWR Calculator'!$C$24)*(1+3*ABS(MOD('VSWR Calculator'!$C$23/Calculator!$F$18/2,1)-0.5))))/'VSWR Calculator'!$C$25)-$C73)^2+(1500*ABS(SIN(2*PI()*MOD(Calculator!$B$38/Calculator!$F$18,1)))*IF(MOD(Calculator!$B$38/Calculator!$F$18,1)&lt;0.5,-1,1))^2)/SQRT(((50*POWER(80,POWER(COS(PI()*MOD(Calculator!$B$38/Calculator!$F$18,1)),2))+MIN(500,MAX(30,100*EXP(-0.3*'VSWR Calculator'!$C$24)*(1+3*ABS(MOD('VSWR Calculator'!$C$23/Calculator!$F$18/2,1)-0.5))))/'VSWR Calculator'!$C$25)+$C73)^2+(1500*ABS(SIN(2*PI()*MOD(Calculator!$B$38/Calculator!$F$18,1)))*IF(MOD(Calculator!$B$38/Calculator!$F$18,1)&lt;0.5,-1,1))^2))/(1-SQRT(((50*POWER(80,POWER(COS(PI()*MOD(Calculator!$B$38/Calculator!$F$18,1)),2))+MIN(500,MAX(30,100*EXP(-0.3*'VSWR Calculator'!$C$24)*(1+3*ABS(MOD('VSWR Calculator'!$C$23/Calculator!$F$18/2,1)-0.5))))/'VSWR Calculator'!$C$25)-$C73)^2+(1500*ABS(SIN(2*PI()*MOD(Calculator!$B$38/Calculator!$F$18,1)))*IF(MOD(Calculator!$B$38/Calculator!$F$18,1)&lt;0.5,-1,1))^2)/SQRT(((50*POWER(80,POWER(COS(PI()*MOD(Calculator!$B$38/Calculator!$F$18,1)),2))+MIN(500,MAX(30,100*EXP(-0.3*'VSWR Calculator'!$C$24)*(1+3*ABS(MOD('VSWR Calculator'!$C$23/Calculator!$F$18/2,1)-0.5))))/'VSWR Calculator'!$C$25)+$C73)^2+(1500*ABS(SIN(2*PI()*MOD(Calculator!$B$38/Calculator!$F$18,1)))*IF(MOD(Calculator!$B$38/Calculator!$F$18,1)&lt;0.5,-1,1))^2)),2))</f>
        <v>—</v>
      </c>
      <c r="IG73" s="253" t="str">
        <f aca="false">IF(OR(Calculator!$E$19&lt;&gt;"YES",Calculator!$B$38&lt;Calculator!$G$19),"—",ROUND((1+SQRT(((50*POWER(80,POWER(COS(PI()*MOD(Calculator!$B$38/Calculator!$F$19,1)),2))+MIN(500,MAX(30,100*EXP(-0.3*'VSWR Calculator'!$C$24)*(1+3*ABS(MOD('VSWR Calculator'!$C$23/Calculator!$F$19/2,1)-0.5))))/'VSWR Calculator'!$C$25)-$C73)^2+(1500*ABS(SIN(2*PI()*MOD(Calculator!$B$38/Calculator!$F$19,1)))*IF(MOD(Calculator!$B$38/Calculator!$F$19,1)&lt;0.5,-1,1))^2)/SQRT(((50*POWER(80,POWER(COS(PI()*MOD(Calculator!$B$38/Calculator!$F$19,1)),2))+MIN(500,MAX(30,100*EXP(-0.3*'VSWR Calculator'!$C$24)*(1+3*ABS(MOD('VSWR Calculator'!$C$23/Calculator!$F$19/2,1)-0.5))))/'VSWR Calculator'!$C$25)+$C73)^2+(1500*ABS(SIN(2*PI()*MOD(Calculator!$B$38/Calculator!$F$19,1)))*IF(MOD(Calculator!$B$38/Calculator!$F$19,1)&lt;0.5,-1,1))^2))/(1-SQRT(((50*POWER(80,POWER(COS(PI()*MOD(Calculator!$B$38/Calculator!$F$19,1)),2))+MIN(500,MAX(30,100*EXP(-0.3*'VSWR Calculator'!$C$24)*(1+3*ABS(MOD('VSWR Calculator'!$C$23/Calculator!$F$19/2,1)-0.5))))/'VSWR Calculator'!$C$25)-$C73)^2+(1500*ABS(SIN(2*PI()*MOD(Calculator!$B$38/Calculator!$F$19,1)))*IF(MOD(Calculator!$B$38/Calculator!$F$19,1)&lt;0.5,-1,1))^2)/SQRT(((50*POWER(80,POWER(COS(PI()*MOD(Calculator!$B$38/Calculator!$F$19,1)),2))+MIN(500,MAX(30,100*EXP(-0.3*'VSWR Calculator'!$C$24)*(1+3*ABS(MOD('VSWR Calculator'!$C$23/Calculator!$F$19/2,1)-0.5))))/'VSWR Calculator'!$C$25)+$C73)^2+(1500*ABS(SIN(2*PI()*MOD(Calculator!$B$38/Calculator!$F$19,1)))*IF(MOD(Calculator!$B$38/Calculator!$F$19,1)&lt;0.5,-1,1))^2)),2))</f>
        <v>—</v>
      </c>
      <c r="IH73" s="253" t="str">
        <f aca="false">IF(OR(Calculator!$E$20&lt;&gt;"YES",Calculator!$B$38&lt;Calculator!$G$20),"—",ROUND((1+SQRT(((50*POWER(80,POWER(COS(PI()*MOD(Calculator!$B$38/Calculator!$F$20,1)),2))+MIN(500,MAX(30,100*EXP(-0.3*'VSWR Calculator'!$C$24)*(1+3*ABS(MOD('VSWR Calculator'!$C$23/Calculator!$F$20/2,1)-0.5))))/'VSWR Calculator'!$C$25)-$C73)^2+(1500*ABS(SIN(2*PI()*MOD(Calculator!$B$38/Calculator!$F$20,1)))*IF(MOD(Calculator!$B$38/Calculator!$F$20,1)&lt;0.5,-1,1))^2)/SQRT(((50*POWER(80,POWER(COS(PI()*MOD(Calculator!$B$38/Calculator!$F$20,1)),2))+MIN(500,MAX(30,100*EXP(-0.3*'VSWR Calculator'!$C$24)*(1+3*ABS(MOD('VSWR Calculator'!$C$23/Calculator!$F$20/2,1)-0.5))))/'VSWR Calculator'!$C$25)+$C73)^2+(1500*ABS(SIN(2*PI()*MOD(Calculator!$B$38/Calculator!$F$20,1)))*IF(MOD(Calculator!$B$38/Calculator!$F$20,1)&lt;0.5,-1,1))^2))/(1-SQRT(((50*POWER(80,POWER(COS(PI()*MOD(Calculator!$B$38/Calculator!$F$20,1)),2))+MIN(500,MAX(30,100*EXP(-0.3*'VSWR Calculator'!$C$24)*(1+3*ABS(MOD('VSWR Calculator'!$C$23/Calculator!$F$20/2,1)-0.5))))/'VSWR Calculator'!$C$25)-$C73)^2+(1500*ABS(SIN(2*PI()*MOD(Calculator!$B$38/Calculator!$F$20,1)))*IF(MOD(Calculator!$B$38/Calculator!$F$20,1)&lt;0.5,-1,1))^2)/SQRT(((50*POWER(80,POWER(COS(PI()*MOD(Calculator!$B$38/Calculator!$F$20,1)),2))+MIN(500,MAX(30,100*EXP(-0.3*'VSWR Calculator'!$C$24)*(1+3*ABS(MOD('VSWR Calculator'!$C$23/Calculator!$F$20/2,1)-0.5))))/'VSWR Calculator'!$C$25)+$C73)^2+(1500*ABS(SIN(2*PI()*MOD(Calculator!$B$38/Calculator!$F$20,1)))*IF(MOD(Calculator!$B$38/Calculator!$F$20,1)&lt;0.5,-1,1))^2)),2))</f>
        <v>—</v>
      </c>
      <c r="II73" s="253" t="str">
        <f aca="false">IF(OR(Calculator!$E$21&lt;&gt;"YES",Calculator!$B$38&lt;Calculator!$G$21),"—",ROUND((1+SQRT(((50*POWER(80,POWER(COS(PI()*MOD(Calculator!$B$38/Calculator!$F$21,1)),2))+MIN(500,MAX(30,100*EXP(-0.3*'VSWR Calculator'!$C$24)*(1+3*ABS(MOD('VSWR Calculator'!$C$23/Calculator!$F$21/2,1)-0.5))))/'VSWR Calculator'!$C$25)-$C73)^2+(1500*ABS(SIN(2*PI()*MOD(Calculator!$B$38/Calculator!$F$21,1)))*IF(MOD(Calculator!$B$38/Calculator!$F$21,1)&lt;0.5,-1,1))^2)/SQRT(((50*POWER(80,POWER(COS(PI()*MOD(Calculator!$B$38/Calculator!$F$21,1)),2))+MIN(500,MAX(30,100*EXP(-0.3*'VSWR Calculator'!$C$24)*(1+3*ABS(MOD('VSWR Calculator'!$C$23/Calculator!$F$21/2,1)-0.5))))/'VSWR Calculator'!$C$25)+$C73)^2+(1500*ABS(SIN(2*PI()*MOD(Calculator!$B$38/Calculator!$F$21,1)))*IF(MOD(Calculator!$B$38/Calculator!$F$21,1)&lt;0.5,-1,1))^2))/(1-SQRT(((50*POWER(80,POWER(COS(PI()*MOD(Calculator!$B$38/Calculator!$F$21,1)),2))+MIN(500,MAX(30,100*EXP(-0.3*'VSWR Calculator'!$C$24)*(1+3*ABS(MOD('VSWR Calculator'!$C$23/Calculator!$F$21/2,1)-0.5))))/'VSWR Calculator'!$C$25)-$C73)^2+(1500*ABS(SIN(2*PI()*MOD(Calculator!$B$38/Calculator!$F$21,1)))*IF(MOD(Calculator!$B$38/Calculator!$F$21,1)&lt;0.5,-1,1))^2)/SQRT(((50*POWER(80,POWER(COS(PI()*MOD(Calculator!$B$38/Calculator!$F$21,1)),2))+MIN(500,MAX(30,100*EXP(-0.3*'VSWR Calculator'!$C$24)*(1+3*ABS(MOD('VSWR Calculator'!$C$23/Calculator!$F$21/2,1)-0.5))))/'VSWR Calculator'!$C$25)+$C73)^2+(1500*ABS(SIN(2*PI()*MOD(Calculator!$B$38/Calculator!$F$21,1)))*IF(MOD(Calculator!$B$38/Calculator!$F$21,1)&lt;0.5,-1,1))^2)),2))</f>
        <v>—</v>
      </c>
      <c r="IJ73" s="253" t="str">
        <f aca="false">IF(OR(Calculator!$E$22&lt;&gt;"YES",Calculator!$B$38&lt;Calculator!$G$22),"—",ROUND((1+SQRT(((50*POWER(80,POWER(COS(PI()*MOD(Calculator!$B$38/Calculator!$F$22,1)),2))+MIN(500,MAX(30,100*EXP(-0.3*'VSWR Calculator'!$C$24)*(1+3*ABS(MOD('VSWR Calculator'!$C$23/Calculator!$F$22/2,1)-0.5))))/'VSWR Calculator'!$C$25)-$C73)^2+(1500*ABS(SIN(2*PI()*MOD(Calculator!$B$38/Calculator!$F$22,1)))*IF(MOD(Calculator!$B$38/Calculator!$F$22,1)&lt;0.5,-1,1))^2)/SQRT(((50*POWER(80,POWER(COS(PI()*MOD(Calculator!$B$38/Calculator!$F$22,1)),2))+MIN(500,MAX(30,100*EXP(-0.3*'VSWR Calculator'!$C$24)*(1+3*ABS(MOD('VSWR Calculator'!$C$23/Calculator!$F$22/2,1)-0.5))))/'VSWR Calculator'!$C$25)+$C73)^2+(1500*ABS(SIN(2*PI()*MOD(Calculator!$B$38/Calculator!$F$22,1)))*IF(MOD(Calculator!$B$38/Calculator!$F$22,1)&lt;0.5,-1,1))^2))/(1-SQRT(((50*POWER(80,POWER(COS(PI()*MOD(Calculator!$B$38/Calculator!$F$22,1)),2))+MIN(500,MAX(30,100*EXP(-0.3*'VSWR Calculator'!$C$24)*(1+3*ABS(MOD('VSWR Calculator'!$C$23/Calculator!$F$22/2,1)-0.5))))/'VSWR Calculator'!$C$25)-$C73)^2+(1500*ABS(SIN(2*PI()*MOD(Calculator!$B$38/Calculator!$F$22,1)))*IF(MOD(Calculator!$B$38/Calculator!$F$22,1)&lt;0.5,-1,1))^2)/SQRT(((50*POWER(80,POWER(COS(PI()*MOD(Calculator!$B$38/Calculator!$F$22,1)),2))+MIN(500,MAX(30,100*EXP(-0.3*'VSWR Calculator'!$C$24)*(1+3*ABS(MOD('VSWR Calculator'!$C$23/Calculator!$F$22/2,1)-0.5))))/'VSWR Calculator'!$C$25)+$C73)^2+(1500*ABS(SIN(2*PI()*MOD(Calculator!$B$38/Calculator!$F$22,1)))*IF(MOD(Calculator!$B$38/Calculator!$F$22,1)&lt;0.5,-1,1))^2)),2))</f>
        <v>—</v>
      </c>
      <c r="IK73" s="253" t="n">
        <f aca="false">IFERROR(ROUND((IF(ISNUMBER(HZ73),HZ73,0)+IF(ISNUMBER(IA73),IA73,0)+IF(ISNUMBER(IB73),IB73,0)+IF(ISNUMBER(IC73),IC73,0)+IF(ISNUMBER(ID73),ID73,0)+IF(ISNUMBER(IE73),IE73,0)+IF(ISNUMBER(IF73),IF73,0)+IF(ISNUMBER(IG73),IG73,0)+IF(ISNUMBER(IH73),IH73,0)+IF(ISNUMBER(II73),II73,0)+IF(ISNUMBER(IJ73),IJ73,0))/(IF(ISNUMBER(HZ73),1,0)+IF(ISNUMBER(IA73),1,0)+IF(ISNUMBER(IB73),1,0)+IF(ISNUMBER(IC73),1,0)+IF(ISNUMBER(ID73),1,0)+IF(ISNUMBER(IE73),1,0)+IF(ISNUMBER(IF73),1,0)+IF(ISNUMBER(IG73),1,0)+IF(ISNUMBER(IH73),1,0)+IF(ISNUMBER(II73),1,0)+IF(ISNUMBER(IJ73),1,0)),4),"")</f>
        <v>8.64</v>
      </c>
    </row>
    <row r="74" customFormat="false" ht="15" hidden="false" customHeight="true" outlineLevel="0" collapsed="false">
      <c r="A74" s="296" t="s">
        <v>516</v>
      </c>
      <c r="B74" s="296" t="s">
        <v>339</v>
      </c>
      <c r="C74" s="297" t="n">
        <v>2000</v>
      </c>
      <c r="D74" s="298" t="str">
        <f aca="false">IF(OR(Calculator!$E$12&lt;&gt;"YES",Calculator!$B$29&lt;Calculator!$G$12),"—",ROUND((1+SQRT(((50*POWER(80,POWER(COS(PI()*MOD(Calculator!$B$29/Calculator!$F$12,1)),2))-$C74)^2+(1500*ABS(SIN(2*PI()*MOD(Calculator!$B$29/Calculator!$F$12,1)))*IF(MOD(Calculator!$B$29/Calculator!$F$12,1)&lt;0.5,-1,1))^2)/((50*POWER(80,POWER(COS(PI()*MOD(Calculator!$B$29/Calculator!$F$12,1)),2))+$C74)^2+(1500*ABS(SIN(2*PI()*MOD(Calculator!$B$29/Calculator!$F$12,1)))*IF(MOD(Calculator!$B$29/Calculator!$F$12,1)&lt;0.5,-1,1))^2)))/(1-SQRT(((50*POWER(80,POWER(COS(PI()*MOD(Calculator!$B$29/Calculator!$F$12,1)),2))-$C74)^2+(1500*ABS(SIN(2*PI()*MOD(Calculator!$B$29/Calculator!$F$12,1)))*IF(MOD(Calculator!$B$29/Calculator!$F$12,1)&lt;0.5,-1,1))^2)/((50*POWER(80,POWER(COS(PI()*MOD(Calculator!$B$29/Calculator!$F$12,1)),2))+$C74)^2+(1500*ABS(SIN(2*PI()*MOD(Calculator!$B$29/Calculator!$F$12,1)))*IF(MOD(Calculator!$B$29/Calculator!$F$12,1)&lt;0.5,-1,1))^2))),2))</f>
        <v>—</v>
      </c>
      <c r="E74" s="298" t="str">
        <f aca="false">IF(OR(Calculator!$E$13&lt;&gt;"YES",Calculator!$B$29&lt;Calculator!$G$13),"—",ROUND((1+SQRT(((50*POWER(80,POWER(COS(PI()*MOD(Calculator!$B$29/Calculator!$F$13,1)),2))-$C74)^2+(1500*ABS(SIN(2*PI()*MOD(Calculator!$B$29/Calculator!$F$13,1)))*IF(MOD(Calculator!$B$29/Calculator!$F$13,1)&lt;0.5,-1,1))^2)/((50*POWER(80,POWER(COS(PI()*MOD(Calculator!$B$29/Calculator!$F$13,1)),2))+$C74)^2+(1500*ABS(SIN(2*PI()*MOD(Calculator!$B$29/Calculator!$F$13,1)))*IF(MOD(Calculator!$B$29/Calculator!$F$13,1)&lt;0.5,-1,1))^2)))/(1-SQRT(((50*POWER(80,POWER(COS(PI()*MOD(Calculator!$B$29/Calculator!$F$13,1)),2))-$C74)^2+(1500*ABS(SIN(2*PI()*MOD(Calculator!$B$29/Calculator!$F$13,1)))*IF(MOD(Calculator!$B$29/Calculator!$F$13,1)&lt;0.5,-1,1))^2)/((50*POWER(80,POWER(COS(PI()*MOD(Calculator!$B$29/Calculator!$F$13,1)),2))+$C74)^2+(1500*ABS(SIN(2*PI()*MOD(Calculator!$B$29/Calculator!$F$13,1)))*IF(MOD(Calculator!$B$29/Calculator!$F$13,1)&lt;0.5,-1,1))^2))),2))</f>
        <v>—</v>
      </c>
      <c r="F74" s="298" t="str">
        <f aca="false">IF(OR(Calculator!$E$14&lt;&gt;"YES",Calculator!$B$29&lt;Calculator!$G$14),"—",ROUND((1+SQRT(((50*POWER(80,POWER(COS(PI()*MOD(Calculator!$B$29/Calculator!$F$14,1)),2))-$C74)^2+(1500*ABS(SIN(2*PI()*MOD(Calculator!$B$29/Calculator!$F$14,1)))*IF(MOD(Calculator!$B$29/Calculator!$F$14,1)&lt;0.5,-1,1))^2)/((50*POWER(80,POWER(COS(PI()*MOD(Calculator!$B$29/Calculator!$F$14,1)),2))+$C74)^2+(1500*ABS(SIN(2*PI()*MOD(Calculator!$B$29/Calculator!$F$14,1)))*IF(MOD(Calculator!$B$29/Calculator!$F$14,1)&lt;0.5,-1,1))^2)))/(1-SQRT(((50*POWER(80,POWER(COS(PI()*MOD(Calculator!$B$29/Calculator!$F$14,1)),2))-$C74)^2+(1500*ABS(SIN(2*PI()*MOD(Calculator!$B$29/Calculator!$F$14,1)))*IF(MOD(Calculator!$B$29/Calculator!$F$14,1)&lt;0.5,-1,1))^2)/((50*POWER(80,POWER(COS(PI()*MOD(Calculator!$B$29/Calculator!$F$14,1)),2))+$C74)^2+(1500*ABS(SIN(2*PI()*MOD(Calculator!$B$29/Calculator!$F$14,1)))*IF(MOD(Calculator!$B$29/Calculator!$F$14,1)&lt;0.5,-1,1))^2))),2))</f>
        <v>—</v>
      </c>
      <c r="G74" s="298" t="n">
        <f aca="false">IF(OR(Calculator!$E$15&lt;&gt;"YES",Calculator!$B$29&lt;Calculator!$G$15),"—",ROUND((1+SQRT(((50*POWER(80,POWER(COS(PI()*MOD(Calculator!$B$29/Calculator!$F$15,1)),2))-$C74)^2+(1500*ABS(SIN(2*PI()*MOD(Calculator!$B$29/Calculator!$F$15,1)))*IF(MOD(Calculator!$B$29/Calculator!$F$15,1)&lt;0.5,-1,1))^2)/((50*POWER(80,POWER(COS(PI()*MOD(Calculator!$B$29/Calculator!$F$15,1)),2))+$C74)^2+(1500*ABS(SIN(2*PI()*MOD(Calculator!$B$29/Calculator!$F$15,1)))*IF(MOD(Calculator!$B$29/Calculator!$F$15,1)&lt;0.5,-1,1))^2)))/(1-SQRT(((50*POWER(80,POWER(COS(PI()*MOD(Calculator!$B$29/Calculator!$F$15,1)),2))-$C74)^2+(1500*ABS(SIN(2*PI()*MOD(Calculator!$B$29/Calculator!$F$15,1)))*IF(MOD(Calculator!$B$29/Calculator!$F$15,1)&lt;0.5,-1,1))^2)/((50*POWER(80,POWER(COS(PI()*MOD(Calculator!$B$29/Calculator!$F$15,1)),2))+$C74)^2+(1500*ABS(SIN(2*PI()*MOD(Calculator!$B$29/Calculator!$F$15,1)))*IF(MOD(Calculator!$B$29/Calculator!$F$15,1)&lt;0.5,-1,1))^2))),2))</f>
        <v>18.92</v>
      </c>
      <c r="H74" s="298" t="str">
        <f aca="false">IF(OR(Calculator!$E$16&lt;&gt;"YES",Calculator!$B$29&lt;Calculator!$G$16),"—",ROUND((1+SQRT(((50*POWER(80,POWER(COS(PI()*MOD(Calculator!$B$29/Calculator!$F$16,1)),2))-$C74)^2+(1500*ABS(SIN(2*PI()*MOD(Calculator!$B$29/Calculator!$F$16,1)))*IF(MOD(Calculator!$B$29/Calculator!$F$16,1)&lt;0.5,-1,1))^2)/((50*POWER(80,POWER(COS(PI()*MOD(Calculator!$B$29/Calculator!$F$16,1)),2))+$C74)^2+(1500*ABS(SIN(2*PI()*MOD(Calculator!$B$29/Calculator!$F$16,1)))*IF(MOD(Calculator!$B$29/Calculator!$F$16,1)&lt;0.5,-1,1))^2)))/(1-SQRT(((50*POWER(80,POWER(COS(PI()*MOD(Calculator!$B$29/Calculator!$F$16,1)),2))-$C74)^2+(1500*ABS(SIN(2*PI()*MOD(Calculator!$B$29/Calculator!$F$16,1)))*IF(MOD(Calculator!$B$29/Calculator!$F$16,1)&lt;0.5,-1,1))^2)/((50*POWER(80,POWER(COS(PI()*MOD(Calculator!$B$29/Calculator!$F$16,1)),2))+$C74)^2+(1500*ABS(SIN(2*PI()*MOD(Calculator!$B$29/Calculator!$F$16,1)))*IF(MOD(Calculator!$B$29/Calculator!$F$16,1)&lt;0.5,-1,1))^2))),2))</f>
        <v>—</v>
      </c>
      <c r="I74" s="298" t="n">
        <f aca="false">IF(OR(Calculator!$E$17&lt;&gt;"YES",Calculator!$B$29&lt;Calculator!$G$17),"—",ROUND((1+SQRT(((50*POWER(80,POWER(COS(PI()*MOD(Calculator!$B$29/Calculator!$F$17,1)),2))-$C74)^2+(1500*ABS(SIN(2*PI()*MOD(Calculator!$B$29/Calculator!$F$17,1)))*IF(MOD(Calculator!$B$29/Calculator!$F$17,1)&lt;0.5,-1,1))^2)/((50*POWER(80,POWER(COS(PI()*MOD(Calculator!$B$29/Calculator!$F$17,1)),2))+$C74)^2+(1500*ABS(SIN(2*PI()*MOD(Calculator!$B$29/Calculator!$F$17,1)))*IF(MOD(Calculator!$B$29/Calculator!$F$17,1)&lt;0.5,-1,1))^2)))/(1-SQRT(((50*POWER(80,POWER(COS(PI()*MOD(Calculator!$B$29/Calculator!$F$17,1)),2))-$C74)^2+(1500*ABS(SIN(2*PI()*MOD(Calculator!$B$29/Calculator!$F$17,1)))*IF(MOD(Calculator!$B$29/Calculator!$F$17,1)&lt;0.5,-1,1))^2)/((50*POWER(80,POWER(COS(PI()*MOD(Calculator!$B$29/Calculator!$F$17,1)),2))+$C74)^2+(1500*ABS(SIN(2*PI()*MOD(Calculator!$B$29/Calculator!$F$17,1)))*IF(MOD(Calculator!$B$29/Calculator!$F$17,1)&lt;0.5,-1,1))^2))),2))</f>
        <v>17.16</v>
      </c>
      <c r="J74" s="298" t="str">
        <f aca="false">IF(OR(Calculator!$E$18&lt;&gt;"YES",Calculator!$B$29&lt;Calculator!$G$18),"—",ROUND((1+SQRT(((50*POWER(80,POWER(COS(PI()*MOD(Calculator!$B$29/Calculator!$F$18,1)),2))-$C74)^2+(1500*ABS(SIN(2*PI()*MOD(Calculator!$B$29/Calculator!$F$18,1)))*IF(MOD(Calculator!$B$29/Calculator!$F$18,1)&lt;0.5,-1,1))^2)/((50*POWER(80,POWER(COS(PI()*MOD(Calculator!$B$29/Calculator!$F$18,1)),2))+$C74)^2+(1500*ABS(SIN(2*PI()*MOD(Calculator!$B$29/Calculator!$F$18,1)))*IF(MOD(Calculator!$B$29/Calculator!$F$18,1)&lt;0.5,-1,1))^2)))/(1-SQRT(((50*POWER(80,POWER(COS(PI()*MOD(Calculator!$B$29/Calculator!$F$18,1)),2))-$C74)^2+(1500*ABS(SIN(2*PI()*MOD(Calculator!$B$29/Calculator!$F$18,1)))*IF(MOD(Calculator!$B$29/Calculator!$F$18,1)&lt;0.5,-1,1))^2)/((50*POWER(80,POWER(COS(PI()*MOD(Calculator!$B$29/Calculator!$F$18,1)),2))+$C74)^2+(1500*ABS(SIN(2*PI()*MOD(Calculator!$B$29/Calculator!$F$18,1)))*IF(MOD(Calculator!$B$29/Calculator!$F$18,1)&lt;0.5,-1,1))^2))),2))</f>
        <v>—</v>
      </c>
      <c r="K74" s="298" t="str">
        <f aca="false">IF(OR(Calculator!$E$19&lt;&gt;"YES",Calculator!$B$29&lt;Calculator!$G$19),"—",ROUND((1+SQRT(((50*POWER(80,POWER(COS(PI()*MOD(Calculator!$B$29/Calculator!$F$19,1)),2))-$C74)^2+(1500*ABS(SIN(2*PI()*MOD(Calculator!$B$29/Calculator!$F$19,1)))*IF(MOD(Calculator!$B$29/Calculator!$F$19,1)&lt;0.5,-1,1))^2)/((50*POWER(80,POWER(COS(PI()*MOD(Calculator!$B$29/Calculator!$F$19,1)),2))+$C74)^2+(1500*ABS(SIN(2*PI()*MOD(Calculator!$B$29/Calculator!$F$19,1)))*IF(MOD(Calculator!$B$29/Calculator!$F$19,1)&lt;0.5,-1,1))^2)))/(1-SQRT(((50*POWER(80,POWER(COS(PI()*MOD(Calculator!$B$29/Calculator!$F$19,1)),2))-$C74)^2+(1500*ABS(SIN(2*PI()*MOD(Calculator!$B$29/Calculator!$F$19,1)))*IF(MOD(Calculator!$B$29/Calculator!$F$19,1)&lt;0.5,-1,1))^2)/((50*POWER(80,POWER(COS(PI()*MOD(Calculator!$B$29/Calculator!$F$19,1)),2))+$C74)^2+(1500*ABS(SIN(2*PI()*MOD(Calculator!$B$29/Calculator!$F$19,1)))*IF(MOD(Calculator!$B$29/Calculator!$F$19,1)&lt;0.5,-1,1))^2))),2))</f>
        <v>—</v>
      </c>
      <c r="L74" s="298" t="str">
        <f aca="false">IF(OR(Calculator!$E$20&lt;&gt;"YES",Calculator!$B$29&lt;Calculator!$G$20),"—",ROUND((1+SQRT(((50*POWER(80,POWER(COS(PI()*MOD(Calculator!$B$29/Calculator!$F$20,1)),2))-$C74)^2+(1500*ABS(SIN(2*PI()*MOD(Calculator!$B$29/Calculator!$F$20,1)))*IF(MOD(Calculator!$B$29/Calculator!$F$20,1)&lt;0.5,-1,1))^2)/((50*POWER(80,POWER(COS(PI()*MOD(Calculator!$B$29/Calculator!$F$20,1)),2))+$C74)^2+(1500*ABS(SIN(2*PI()*MOD(Calculator!$B$29/Calculator!$F$20,1)))*IF(MOD(Calculator!$B$29/Calculator!$F$20,1)&lt;0.5,-1,1))^2)))/(1-SQRT(((50*POWER(80,POWER(COS(PI()*MOD(Calculator!$B$29/Calculator!$F$20,1)),2))-$C74)^2+(1500*ABS(SIN(2*PI()*MOD(Calculator!$B$29/Calculator!$F$20,1)))*IF(MOD(Calculator!$B$29/Calculator!$F$20,1)&lt;0.5,-1,1))^2)/((50*POWER(80,POWER(COS(PI()*MOD(Calculator!$B$29/Calculator!$F$20,1)),2))+$C74)^2+(1500*ABS(SIN(2*PI()*MOD(Calculator!$B$29/Calculator!$F$20,1)))*IF(MOD(Calculator!$B$29/Calculator!$F$20,1)&lt;0.5,-1,1))^2))),2))</f>
        <v>—</v>
      </c>
      <c r="M74" s="298" t="str">
        <f aca="false">IF(OR(Calculator!$E$21&lt;&gt;"YES",Calculator!$B$29&lt;Calculator!$G$21),"—",ROUND((1+SQRT(((50*POWER(80,POWER(COS(PI()*MOD(Calculator!$B$29/Calculator!$F$21,1)),2))-$C74)^2+(1500*ABS(SIN(2*PI()*MOD(Calculator!$B$29/Calculator!$F$21,1)))*IF(MOD(Calculator!$B$29/Calculator!$F$21,1)&lt;0.5,-1,1))^2)/((50*POWER(80,POWER(COS(PI()*MOD(Calculator!$B$29/Calculator!$F$21,1)),2))+$C74)^2+(1500*ABS(SIN(2*PI()*MOD(Calculator!$B$29/Calculator!$F$21,1)))*IF(MOD(Calculator!$B$29/Calculator!$F$21,1)&lt;0.5,-1,1))^2)))/(1-SQRT(((50*POWER(80,POWER(COS(PI()*MOD(Calculator!$B$29/Calculator!$F$21,1)),2))-$C74)^2+(1500*ABS(SIN(2*PI()*MOD(Calculator!$B$29/Calculator!$F$21,1)))*IF(MOD(Calculator!$B$29/Calculator!$F$21,1)&lt;0.5,-1,1))^2)/((50*POWER(80,POWER(COS(PI()*MOD(Calculator!$B$29/Calculator!$F$21,1)),2))+$C74)^2+(1500*ABS(SIN(2*PI()*MOD(Calculator!$B$29/Calculator!$F$21,1)))*IF(MOD(Calculator!$B$29/Calculator!$F$21,1)&lt;0.5,-1,1))^2))),2))</f>
        <v>—</v>
      </c>
      <c r="N74" s="298" t="str">
        <f aca="false">IF(OR(Calculator!$E$22&lt;&gt;"YES",Calculator!$B$29&lt;Calculator!$G$22),"—",ROUND((1+SQRT(((50*POWER(80,POWER(COS(PI()*MOD(Calculator!$B$29/Calculator!$F$22,1)),2))-$C74)^2+(1500*ABS(SIN(2*PI()*MOD(Calculator!$B$29/Calculator!$F$22,1)))*IF(MOD(Calculator!$B$29/Calculator!$F$22,1)&lt;0.5,-1,1))^2)/((50*POWER(80,POWER(COS(PI()*MOD(Calculator!$B$29/Calculator!$F$22,1)),2))+$C74)^2+(1500*ABS(SIN(2*PI()*MOD(Calculator!$B$29/Calculator!$F$22,1)))*IF(MOD(Calculator!$B$29/Calculator!$F$22,1)&lt;0.5,-1,1))^2)))/(1-SQRT(((50*POWER(80,POWER(COS(PI()*MOD(Calculator!$B$29/Calculator!$F$22,1)),2))-$C74)^2+(1500*ABS(SIN(2*PI()*MOD(Calculator!$B$29/Calculator!$F$22,1)))*IF(MOD(Calculator!$B$29/Calculator!$F$22,1)&lt;0.5,-1,1))^2)/((50*POWER(80,POWER(COS(PI()*MOD(Calculator!$B$29/Calculator!$F$22,1)),2))+$C74)^2+(1500*ABS(SIN(2*PI()*MOD(Calculator!$B$29/Calculator!$F$22,1)))*IF(MOD(Calculator!$B$29/Calculator!$F$22,1)&lt;0.5,-1,1))^2))),2))</f>
        <v>—</v>
      </c>
      <c r="O74" s="292" t="n">
        <f aca="false">IFERROR(ROUND((IF(ISNUMBER(D74),D74,0)+IF(ISNUMBER(E74),E74,0)+IF(ISNUMBER(F74),F74,0)+IF(ISNUMBER(G74),G74,0)+IF(ISNUMBER(H74),H74,0)+IF(ISNUMBER(I74),I74,0)+IF(ISNUMBER(J74),J74,0)+IF(ISNUMBER(K74),K74,0)+IF(ISNUMBER(L74),L74,0)+IF(ISNUMBER(M74),M74,0)+IF(ISNUMBER(N74),N74,0))/(IF(ISNUMBER(D74),1,0)+IF(ISNUMBER(E74),1,0)+IF(ISNUMBER(F74),1,0)+IF(ISNUMBER(G74),1,0)+IF(ISNUMBER(H74),1,0)+IF(ISNUMBER(I74),1,0)+IF(ISNUMBER(J74),1,0)+IF(ISNUMBER(K74),1,0)+IF(ISNUMBER(L74),1,0)+IF(ISNUMBER(M74),1,0)+IF(ISNUMBER(N74),1,0)),4),"")</f>
        <v>18.04</v>
      </c>
      <c r="P74" s="298" t="str">
        <f aca="false">IF(OR(Calculator!$E$12&lt;&gt;"YES",Calculator!$B$30&lt;Calculator!$G$12),"—",ROUND((1+SQRT(((50*POWER(80,POWER(COS(PI()*MOD(Calculator!$B$30/Calculator!$F$12,1)),2))-$C74)^2+(1500*ABS(SIN(2*PI()*MOD(Calculator!$B$30/Calculator!$F$12,1)))*IF(MOD(Calculator!$B$30/Calculator!$F$12,1)&lt;0.5,-1,1))^2)/((50*POWER(80,POWER(COS(PI()*MOD(Calculator!$B$30/Calculator!$F$12,1)),2))+$C74)^2+(1500*ABS(SIN(2*PI()*MOD(Calculator!$B$30/Calculator!$F$12,1)))*IF(MOD(Calculator!$B$30/Calculator!$F$12,1)&lt;0.5,-1,1))^2)))/(1-SQRT(((50*POWER(80,POWER(COS(PI()*MOD(Calculator!$B$30/Calculator!$F$12,1)),2))-$C74)^2+(1500*ABS(SIN(2*PI()*MOD(Calculator!$B$30/Calculator!$F$12,1)))*IF(MOD(Calculator!$B$30/Calculator!$F$12,1)&lt;0.5,-1,1))^2)/((50*POWER(80,POWER(COS(PI()*MOD(Calculator!$B$30/Calculator!$F$12,1)),2))+$C74)^2+(1500*ABS(SIN(2*PI()*MOD(Calculator!$B$30/Calculator!$F$12,1)))*IF(MOD(Calculator!$B$30/Calculator!$F$12,1)&lt;0.5,-1,1))^2))),2))</f>
        <v>—</v>
      </c>
      <c r="Q74" s="298" t="str">
        <f aca="false">IF(OR(Calculator!$E$13&lt;&gt;"YES",Calculator!$B$30&lt;Calculator!$G$13),"—",ROUND((1+SQRT(((50*POWER(80,POWER(COS(PI()*MOD(Calculator!$B$30/Calculator!$F$13,1)),2))-$C74)^2+(1500*ABS(SIN(2*PI()*MOD(Calculator!$B$30/Calculator!$F$13,1)))*IF(MOD(Calculator!$B$30/Calculator!$F$13,1)&lt;0.5,-1,1))^2)/((50*POWER(80,POWER(COS(PI()*MOD(Calculator!$B$30/Calculator!$F$13,1)),2))+$C74)^2+(1500*ABS(SIN(2*PI()*MOD(Calculator!$B$30/Calculator!$F$13,1)))*IF(MOD(Calculator!$B$30/Calculator!$F$13,1)&lt;0.5,-1,1))^2)))/(1-SQRT(((50*POWER(80,POWER(COS(PI()*MOD(Calculator!$B$30/Calculator!$F$13,1)),2))-$C74)^2+(1500*ABS(SIN(2*PI()*MOD(Calculator!$B$30/Calculator!$F$13,1)))*IF(MOD(Calculator!$B$30/Calculator!$F$13,1)&lt;0.5,-1,1))^2)/((50*POWER(80,POWER(COS(PI()*MOD(Calculator!$B$30/Calculator!$F$13,1)),2))+$C74)^2+(1500*ABS(SIN(2*PI()*MOD(Calculator!$B$30/Calculator!$F$13,1)))*IF(MOD(Calculator!$B$30/Calculator!$F$13,1)&lt;0.5,-1,1))^2))),2))</f>
        <v>—</v>
      </c>
      <c r="R74" s="298" t="str">
        <f aca="false">IF(OR(Calculator!$E$14&lt;&gt;"YES",Calculator!$B$30&lt;Calculator!$G$14),"—",ROUND((1+SQRT(((50*POWER(80,POWER(COS(PI()*MOD(Calculator!$B$30/Calculator!$F$14,1)),2))-$C74)^2+(1500*ABS(SIN(2*PI()*MOD(Calculator!$B$30/Calculator!$F$14,1)))*IF(MOD(Calculator!$B$30/Calculator!$F$14,1)&lt;0.5,-1,1))^2)/((50*POWER(80,POWER(COS(PI()*MOD(Calculator!$B$30/Calculator!$F$14,1)),2))+$C74)^2+(1500*ABS(SIN(2*PI()*MOD(Calculator!$B$30/Calculator!$F$14,1)))*IF(MOD(Calculator!$B$30/Calculator!$F$14,1)&lt;0.5,-1,1))^2)))/(1-SQRT(((50*POWER(80,POWER(COS(PI()*MOD(Calculator!$B$30/Calculator!$F$14,1)),2))-$C74)^2+(1500*ABS(SIN(2*PI()*MOD(Calculator!$B$30/Calculator!$F$14,1)))*IF(MOD(Calculator!$B$30/Calculator!$F$14,1)&lt;0.5,-1,1))^2)/((50*POWER(80,POWER(COS(PI()*MOD(Calculator!$B$30/Calculator!$F$14,1)),2))+$C74)^2+(1500*ABS(SIN(2*PI()*MOD(Calculator!$B$30/Calculator!$F$14,1)))*IF(MOD(Calculator!$B$30/Calculator!$F$14,1)&lt;0.5,-1,1))^2))),2))</f>
        <v>—</v>
      </c>
      <c r="S74" s="298" t="n">
        <f aca="false">IF(OR(Calculator!$E$15&lt;&gt;"YES",Calculator!$B$30&lt;Calculator!$G$15),"—",ROUND((1+SQRT(((50*POWER(80,POWER(COS(PI()*MOD(Calculator!$B$30/Calculator!$F$15,1)),2))-$C74)^2+(1500*ABS(SIN(2*PI()*MOD(Calculator!$B$30/Calculator!$F$15,1)))*IF(MOD(Calculator!$B$30/Calculator!$F$15,1)&lt;0.5,-1,1))^2)/((50*POWER(80,POWER(COS(PI()*MOD(Calculator!$B$30/Calculator!$F$15,1)),2))+$C74)^2+(1500*ABS(SIN(2*PI()*MOD(Calculator!$B$30/Calculator!$F$15,1)))*IF(MOD(Calculator!$B$30/Calculator!$F$15,1)&lt;0.5,-1,1))^2)))/(1-SQRT(((50*POWER(80,POWER(COS(PI()*MOD(Calculator!$B$30/Calculator!$F$15,1)),2))-$C74)^2+(1500*ABS(SIN(2*PI()*MOD(Calculator!$B$30/Calculator!$F$15,1)))*IF(MOD(Calculator!$B$30/Calculator!$F$15,1)&lt;0.5,-1,1))^2)/((50*POWER(80,POWER(COS(PI()*MOD(Calculator!$B$30/Calculator!$F$15,1)),2))+$C74)^2+(1500*ABS(SIN(2*PI()*MOD(Calculator!$B$30/Calculator!$F$15,1)))*IF(MOD(Calculator!$B$30/Calculator!$F$15,1)&lt;0.5,-1,1))^2))),2))</f>
        <v>18</v>
      </c>
      <c r="T74" s="298" t="str">
        <f aca="false">IF(OR(Calculator!$E$16&lt;&gt;"YES",Calculator!$B$30&lt;Calculator!$G$16),"—",ROUND((1+SQRT(((50*POWER(80,POWER(COS(PI()*MOD(Calculator!$B$30/Calculator!$F$16,1)),2))-$C74)^2+(1500*ABS(SIN(2*PI()*MOD(Calculator!$B$30/Calculator!$F$16,1)))*IF(MOD(Calculator!$B$30/Calculator!$F$16,1)&lt;0.5,-1,1))^2)/((50*POWER(80,POWER(COS(PI()*MOD(Calculator!$B$30/Calculator!$F$16,1)),2))+$C74)^2+(1500*ABS(SIN(2*PI()*MOD(Calculator!$B$30/Calculator!$F$16,1)))*IF(MOD(Calculator!$B$30/Calculator!$F$16,1)&lt;0.5,-1,1))^2)))/(1-SQRT(((50*POWER(80,POWER(COS(PI()*MOD(Calculator!$B$30/Calculator!$F$16,1)),2))-$C74)^2+(1500*ABS(SIN(2*PI()*MOD(Calculator!$B$30/Calculator!$F$16,1)))*IF(MOD(Calculator!$B$30/Calculator!$F$16,1)&lt;0.5,-1,1))^2)/((50*POWER(80,POWER(COS(PI()*MOD(Calculator!$B$30/Calculator!$F$16,1)),2))+$C74)^2+(1500*ABS(SIN(2*PI()*MOD(Calculator!$B$30/Calculator!$F$16,1)))*IF(MOD(Calculator!$B$30/Calculator!$F$16,1)&lt;0.5,-1,1))^2))),2))</f>
        <v>—</v>
      </c>
      <c r="U74" s="298" t="n">
        <f aca="false">IF(OR(Calculator!$E$17&lt;&gt;"YES",Calculator!$B$30&lt;Calculator!$G$17),"—",ROUND((1+SQRT(((50*POWER(80,POWER(COS(PI()*MOD(Calculator!$B$30/Calculator!$F$17,1)),2))-$C74)^2+(1500*ABS(SIN(2*PI()*MOD(Calculator!$B$30/Calculator!$F$17,1)))*IF(MOD(Calculator!$B$30/Calculator!$F$17,1)&lt;0.5,-1,1))^2)/((50*POWER(80,POWER(COS(PI()*MOD(Calculator!$B$30/Calculator!$F$17,1)),2))+$C74)^2+(1500*ABS(SIN(2*PI()*MOD(Calculator!$B$30/Calculator!$F$17,1)))*IF(MOD(Calculator!$B$30/Calculator!$F$17,1)&lt;0.5,-1,1))^2)))/(1-SQRT(((50*POWER(80,POWER(COS(PI()*MOD(Calculator!$B$30/Calculator!$F$17,1)),2))-$C74)^2+(1500*ABS(SIN(2*PI()*MOD(Calculator!$B$30/Calculator!$F$17,1)))*IF(MOD(Calculator!$B$30/Calculator!$F$17,1)&lt;0.5,-1,1))^2)/((50*POWER(80,POWER(COS(PI()*MOD(Calculator!$B$30/Calculator!$F$17,1)),2))+$C74)^2+(1500*ABS(SIN(2*PI()*MOD(Calculator!$B$30/Calculator!$F$17,1)))*IF(MOD(Calculator!$B$30/Calculator!$F$17,1)&lt;0.5,-1,1))^2))),2))</f>
        <v>18.97</v>
      </c>
      <c r="V74" s="298" t="str">
        <f aca="false">IF(OR(Calculator!$E$18&lt;&gt;"YES",Calculator!$B$30&lt;Calculator!$G$18),"—",ROUND((1+SQRT(((50*POWER(80,POWER(COS(PI()*MOD(Calculator!$B$30/Calculator!$F$18,1)),2))-$C74)^2+(1500*ABS(SIN(2*PI()*MOD(Calculator!$B$30/Calculator!$F$18,1)))*IF(MOD(Calculator!$B$30/Calculator!$F$18,1)&lt;0.5,-1,1))^2)/((50*POWER(80,POWER(COS(PI()*MOD(Calculator!$B$30/Calculator!$F$18,1)),2))+$C74)^2+(1500*ABS(SIN(2*PI()*MOD(Calculator!$B$30/Calculator!$F$18,1)))*IF(MOD(Calculator!$B$30/Calculator!$F$18,1)&lt;0.5,-1,1))^2)))/(1-SQRT(((50*POWER(80,POWER(COS(PI()*MOD(Calculator!$B$30/Calculator!$F$18,1)),2))-$C74)^2+(1500*ABS(SIN(2*PI()*MOD(Calculator!$B$30/Calculator!$F$18,1)))*IF(MOD(Calculator!$B$30/Calculator!$F$18,1)&lt;0.5,-1,1))^2)/((50*POWER(80,POWER(COS(PI()*MOD(Calculator!$B$30/Calculator!$F$18,1)),2))+$C74)^2+(1500*ABS(SIN(2*PI()*MOD(Calculator!$B$30/Calculator!$F$18,1)))*IF(MOD(Calculator!$B$30/Calculator!$F$18,1)&lt;0.5,-1,1))^2))),2))</f>
        <v>—</v>
      </c>
      <c r="W74" s="298" t="str">
        <f aca="false">IF(OR(Calculator!$E$19&lt;&gt;"YES",Calculator!$B$30&lt;Calculator!$G$19),"—",ROUND((1+SQRT(((50*POWER(80,POWER(COS(PI()*MOD(Calculator!$B$30/Calculator!$F$19,1)),2))-$C74)^2+(1500*ABS(SIN(2*PI()*MOD(Calculator!$B$30/Calculator!$F$19,1)))*IF(MOD(Calculator!$B$30/Calculator!$F$19,1)&lt;0.5,-1,1))^2)/((50*POWER(80,POWER(COS(PI()*MOD(Calculator!$B$30/Calculator!$F$19,1)),2))+$C74)^2+(1500*ABS(SIN(2*PI()*MOD(Calculator!$B$30/Calculator!$F$19,1)))*IF(MOD(Calculator!$B$30/Calculator!$F$19,1)&lt;0.5,-1,1))^2)))/(1-SQRT(((50*POWER(80,POWER(COS(PI()*MOD(Calculator!$B$30/Calculator!$F$19,1)),2))-$C74)^2+(1500*ABS(SIN(2*PI()*MOD(Calculator!$B$30/Calculator!$F$19,1)))*IF(MOD(Calculator!$B$30/Calculator!$F$19,1)&lt;0.5,-1,1))^2)/((50*POWER(80,POWER(COS(PI()*MOD(Calculator!$B$30/Calculator!$F$19,1)),2))+$C74)^2+(1500*ABS(SIN(2*PI()*MOD(Calculator!$B$30/Calculator!$F$19,1)))*IF(MOD(Calculator!$B$30/Calculator!$F$19,1)&lt;0.5,-1,1))^2))),2))</f>
        <v>—</v>
      </c>
      <c r="X74" s="298" t="str">
        <f aca="false">IF(OR(Calculator!$E$20&lt;&gt;"YES",Calculator!$B$30&lt;Calculator!$G$20),"—",ROUND((1+SQRT(((50*POWER(80,POWER(COS(PI()*MOD(Calculator!$B$30/Calculator!$F$20,1)),2))-$C74)^2+(1500*ABS(SIN(2*PI()*MOD(Calculator!$B$30/Calculator!$F$20,1)))*IF(MOD(Calculator!$B$30/Calculator!$F$20,1)&lt;0.5,-1,1))^2)/((50*POWER(80,POWER(COS(PI()*MOD(Calculator!$B$30/Calculator!$F$20,1)),2))+$C74)^2+(1500*ABS(SIN(2*PI()*MOD(Calculator!$B$30/Calculator!$F$20,1)))*IF(MOD(Calculator!$B$30/Calculator!$F$20,1)&lt;0.5,-1,1))^2)))/(1-SQRT(((50*POWER(80,POWER(COS(PI()*MOD(Calculator!$B$30/Calculator!$F$20,1)),2))-$C74)^2+(1500*ABS(SIN(2*PI()*MOD(Calculator!$B$30/Calculator!$F$20,1)))*IF(MOD(Calculator!$B$30/Calculator!$F$20,1)&lt;0.5,-1,1))^2)/((50*POWER(80,POWER(COS(PI()*MOD(Calculator!$B$30/Calculator!$F$20,1)),2))+$C74)^2+(1500*ABS(SIN(2*PI()*MOD(Calculator!$B$30/Calculator!$F$20,1)))*IF(MOD(Calculator!$B$30/Calculator!$F$20,1)&lt;0.5,-1,1))^2))),2))</f>
        <v>—</v>
      </c>
      <c r="Y74" s="298" t="str">
        <f aca="false">IF(OR(Calculator!$E$21&lt;&gt;"YES",Calculator!$B$30&lt;Calculator!$G$21),"—",ROUND((1+SQRT(((50*POWER(80,POWER(COS(PI()*MOD(Calculator!$B$30/Calculator!$F$21,1)),2))-$C74)^2+(1500*ABS(SIN(2*PI()*MOD(Calculator!$B$30/Calculator!$F$21,1)))*IF(MOD(Calculator!$B$30/Calculator!$F$21,1)&lt;0.5,-1,1))^2)/((50*POWER(80,POWER(COS(PI()*MOD(Calculator!$B$30/Calculator!$F$21,1)),2))+$C74)^2+(1500*ABS(SIN(2*PI()*MOD(Calculator!$B$30/Calculator!$F$21,1)))*IF(MOD(Calculator!$B$30/Calculator!$F$21,1)&lt;0.5,-1,1))^2)))/(1-SQRT(((50*POWER(80,POWER(COS(PI()*MOD(Calculator!$B$30/Calculator!$F$21,1)),2))-$C74)^2+(1500*ABS(SIN(2*PI()*MOD(Calculator!$B$30/Calculator!$F$21,1)))*IF(MOD(Calculator!$B$30/Calculator!$F$21,1)&lt;0.5,-1,1))^2)/((50*POWER(80,POWER(COS(PI()*MOD(Calculator!$B$30/Calculator!$F$21,1)),2))+$C74)^2+(1500*ABS(SIN(2*PI()*MOD(Calculator!$B$30/Calculator!$F$21,1)))*IF(MOD(Calculator!$B$30/Calculator!$F$21,1)&lt;0.5,-1,1))^2))),2))</f>
        <v>—</v>
      </c>
      <c r="Z74" s="298" t="str">
        <f aca="false">IF(OR(Calculator!$E$22&lt;&gt;"YES",Calculator!$B$30&lt;Calculator!$G$22),"—",ROUND((1+SQRT(((50*POWER(80,POWER(COS(PI()*MOD(Calculator!$B$30/Calculator!$F$22,1)),2))-$C74)^2+(1500*ABS(SIN(2*PI()*MOD(Calculator!$B$30/Calculator!$F$22,1)))*IF(MOD(Calculator!$B$30/Calculator!$F$22,1)&lt;0.5,-1,1))^2)/((50*POWER(80,POWER(COS(PI()*MOD(Calculator!$B$30/Calculator!$F$22,1)),2))+$C74)^2+(1500*ABS(SIN(2*PI()*MOD(Calculator!$B$30/Calculator!$F$22,1)))*IF(MOD(Calculator!$B$30/Calculator!$F$22,1)&lt;0.5,-1,1))^2)))/(1-SQRT(((50*POWER(80,POWER(COS(PI()*MOD(Calculator!$B$30/Calculator!$F$22,1)),2))-$C74)^2+(1500*ABS(SIN(2*PI()*MOD(Calculator!$B$30/Calculator!$F$22,1)))*IF(MOD(Calculator!$B$30/Calculator!$F$22,1)&lt;0.5,-1,1))^2)/((50*POWER(80,POWER(COS(PI()*MOD(Calculator!$B$30/Calculator!$F$22,1)),2))+$C74)^2+(1500*ABS(SIN(2*PI()*MOD(Calculator!$B$30/Calculator!$F$22,1)))*IF(MOD(Calculator!$B$30/Calculator!$F$22,1)&lt;0.5,-1,1))^2))),2))</f>
        <v>—</v>
      </c>
      <c r="AA74" s="292" t="n">
        <f aca="false">IFERROR(ROUND((IF(ISNUMBER(P74),P74,0)+IF(ISNUMBER(Q74),Q74,0)+IF(ISNUMBER(R74),R74,0)+IF(ISNUMBER(S74),S74,0)+IF(ISNUMBER(T74),T74,0)+IF(ISNUMBER(U74),U74,0)+IF(ISNUMBER(V74),V74,0)+IF(ISNUMBER(W74),W74,0)+IF(ISNUMBER(X74),X74,0)+IF(ISNUMBER(Y74),Y74,0)+IF(ISNUMBER(Z74),Z74,0))/(IF(ISNUMBER(P74),1,0)+IF(ISNUMBER(Q74),1,0)+IF(ISNUMBER(R74),1,0)+IF(ISNUMBER(S74),1,0)+IF(ISNUMBER(T74),1,0)+IF(ISNUMBER(U74),1,0)+IF(ISNUMBER(V74),1,0)+IF(ISNUMBER(W74),1,0)+IF(ISNUMBER(X74),1,0)+IF(ISNUMBER(Y74),1,0)+IF(ISNUMBER(Z74),1,0)),4),"")</f>
        <v>18.485</v>
      </c>
      <c r="AB74" s="298" t="str">
        <f aca="false">IF(OR(Calculator!$E$12&lt;&gt;"YES",Calculator!$B$31&lt;Calculator!$G$12),"—",ROUND((1+SQRT(((50*POWER(80,POWER(COS(PI()*MOD(Calculator!$B$31/Calculator!$F$12,1)),2))-$C74)^2+(1500*ABS(SIN(2*PI()*MOD(Calculator!$B$31/Calculator!$F$12,1)))*IF(MOD(Calculator!$B$31/Calculator!$F$12,1)&lt;0.5,-1,1))^2)/((50*POWER(80,POWER(COS(PI()*MOD(Calculator!$B$31/Calculator!$F$12,1)),2))+$C74)^2+(1500*ABS(SIN(2*PI()*MOD(Calculator!$B$31/Calculator!$F$12,1)))*IF(MOD(Calculator!$B$31/Calculator!$F$12,1)&lt;0.5,-1,1))^2)))/(1-SQRT(((50*POWER(80,POWER(COS(PI()*MOD(Calculator!$B$31/Calculator!$F$12,1)),2))-$C74)^2+(1500*ABS(SIN(2*PI()*MOD(Calculator!$B$31/Calculator!$F$12,1)))*IF(MOD(Calculator!$B$31/Calculator!$F$12,1)&lt;0.5,-1,1))^2)/((50*POWER(80,POWER(COS(PI()*MOD(Calculator!$B$31/Calculator!$F$12,1)),2))+$C74)^2+(1500*ABS(SIN(2*PI()*MOD(Calculator!$B$31/Calculator!$F$12,1)))*IF(MOD(Calculator!$B$31/Calculator!$F$12,1)&lt;0.5,-1,1))^2))),2))</f>
        <v>—</v>
      </c>
      <c r="AC74" s="298" t="str">
        <f aca="false">IF(OR(Calculator!$E$13&lt;&gt;"YES",Calculator!$B$31&lt;Calculator!$G$13),"—",ROUND((1+SQRT(((50*POWER(80,POWER(COS(PI()*MOD(Calculator!$B$31/Calculator!$F$13,1)),2))-$C74)^2+(1500*ABS(SIN(2*PI()*MOD(Calculator!$B$31/Calculator!$F$13,1)))*IF(MOD(Calculator!$B$31/Calculator!$F$13,1)&lt;0.5,-1,1))^2)/((50*POWER(80,POWER(COS(PI()*MOD(Calculator!$B$31/Calculator!$F$13,1)),2))+$C74)^2+(1500*ABS(SIN(2*PI()*MOD(Calculator!$B$31/Calculator!$F$13,1)))*IF(MOD(Calculator!$B$31/Calculator!$F$13,1)&lt;0.5,-1,1))^2)))/(1-SQRT(((50*POWER(80,POWER(COS(PI()*MOD(Calculator!$B$31/Calculator!$F$13,1)),2))-$C74)^2+(1500*ABS(SIN(2*PI()*MOD(Calculator!$B$31/Calculator!$F$13,1)))*IF(MOD(Calculator!$B$31/Calculator!$F$13,1)&lt;0.5,-1,1))^2)/((50*POWER(80,POWER(COS(PI()*MOD(Calculator!$B$31/Calculator!$F$13,1)),2))+$C74)^2+(1500*ABS(SIN(2*PI()*MOD(Calculator!$B$31/Calculator!$F$13,1)))*IF(MOD(Calculator!$B$31/Calculator!$F$13,1)&lt;0.5,-1,1))^2))),2))</f>
        <v>—</v>
      </c>
      <c r="AD74" s="298" t="str">
        <f aca="false">IF(OR(Calculator!$E$14&lt;&gt;"YES",Calculator!$B$31&lt;Calculator!$G$14),"—",ROUND((1+SQRT(((50*POWER(80,POWER(COS(PI()*MOD(Calculator!$B$31/Calculator!$F$14,1)),2))-$C74)^2+(1500*ABS(SIN(2*PI()*MOD(Calculator!$B$31/Calculator!$F$14,1)))*IF(MOD(Calculator!$B$31/Calculator!$F$14,1)&lt;0.5,-1,1))^2)/((50*POWER(80,POWER(COS(PI()*MOD(Calculator!$B$31/Calculator!$F$14,1)),2))+$C74)^2+(1500*ABS(SIN(2*PI()*MOD(Calculator!$B$31/Calculator!$F$14,1)))*IF(MOD(Calculator!$B$31/Calculator!$F$14,1)&lt;0.5,-1,1))^2)))/(1-SQRT(((50*POWER(80,POWER(COS(PI()*MOD(Calculator!$B$31/Calculator!$F$14,1)),2))-$C74)^2+(1500*ABS(SIN(2*PI()*MOD(Calculator!$B$31/Calculator!$F$14,1)))*IF(MOD(Calculator!$B$31/Calculator!$F$14,1)&lt;0.5,-1,1))^2)/((50*POWER(80,POWER(COS(PI()*MOD(Calculator!$B$31/Calculator!$F$14,1)),2))+$C74)^2+(1500*ABS(SIN(2*PI()*MOD(Calculator!$B$31/Calculator!$F$14,1)))*IF(MOD(Calculator!$B$31/Calculator!$F$14,1)&lt;0.5,-1,1))^2))),2))</f>
        <v>—</v>
      </c>
      <c r="AE74" s="298" t="n">
        <f aca="false">IF(OR(Calculator!$E$15&lt;&gt;"YES",Calculator!$B$31&lt;Calculator!$G$15),"—",ROUND((1+SQRT(((50*POWER(80,POWER(COS(PI()*MOD(Calculator!$B$31/Calculator!$F$15,1)),2))-$C74)^2+(1500*ABS(SIN(2*PI()*MOD(Calculator!$B$31/Calculator!$F$15,1)))*IF(MOD(Calculator!$B$31/Calculator!$F$15,1)&lt;0.5,-1,1))^2)/((50*POWER(80,POWER(COS(PI()*MOD(Calculator!$B$31/Calculator!$F$15,1)),2))+$C74)^2+(1500*ABS(SIN(2*PI()*MOD(Calculator!$B$31/Calculator!$F$15,1)))*IF(MOD(Calculator!$B$31/Calculator!$F$15,1)&lt;0.5,-1,1))^2)))/(1-SQRT(((50*POWER(80,POWER(COS(PI()*MOD(Calculator!$B$31/Calculator!$F$15,1)),2))-$C74)^2+(1500*ABS(SIN(2*PI()*MOD(Calculator!$B$31/Calculator!$F$15,1)))*IF(MOD(Calculator!$B$31/Calculator!$F$15,1)&lt;0.5,-1,1))^2)/((50*POWER(80,POWER(COS(PI()*MOD(Calculator!$B$31/Calculator!$F$15,1)),2))+$C74)^2+(1500*ABS(SIN(2*PI()*MOD(Calculator!$B$31/Calculator!$F$15,1)))*IF(MOD(Calculator!$B$31/Calculator!$F$15,1)&lt;0.5,-1,1))^2))),2))</f>
        <v>19.85</v>
      </c>
      <c r="AF74" s="298" t="str">
        <f aca="false">IF(OR(Calculator!$E$16&lt;&gt;"YES",Calculator!$B$31&lt;Calculator!$G$16),"—",ROUND((1+SQRT(((50*POWER(80,POWER(COS(PI()*MOD(Calculator!$B$31/Calculator!$F$16,1)),2))-$C74)^2+(1500*ABS(SIN(2*PI()*MOD(Calculator!$B$31/Calculator!$F$16,1)))*IF(MOD(Calculator!$B$31/Calculator!$F$16,1)&lt;0.5,-1,1))^2)/((50*POWER(80,POWER(COS(PI()*MOD(Calculator!$B$31/Calculator!$F$16,1)),2))+$C74)^2+(1500*ABS(SIN(2*PI()*MOD(Calculator!$B$31/Calculator!$F$16,1)))*IF(MOD(Calculator!$B$31/Calculator!$F$16,1)&lt;0.5,-1,1))^2)))/(1-SQRT(((50*POWER(80,POWER(COS(PI()*MOD(Calculator!$B$31/Calculator!$F$16,1)),2))-$C74)^2+(1500*ABS(SIN(2*PI()*MOD(Calculator!$B$31/Calculator!$F$16,1)))*IF(MOD(Calculator!$B$31/Calculator!$F$16,1)&lt;0.5,-1,1))^2)/((50*POWER(80,POWER(COS(PI()*MOD(Calculator!$B$31/Calculator!$F$16,1)),2))+$C74)^2+(1500*ABS(SIN(2*PI()*MOD(Calculator!$B$31/Calculator!$F$16,1)))*IF(MOD(Calculator!$B$31/Calculator!$F$16,1)&lt;0.5,-1,1))^2))),2))</f>
        <v>—</v>
      </c>
      <c r="AG74" s="298" t="n">
        <f aca="false">IF(OR(Calculator!$E$17&lt;&gt;"YES",Calculator!$B$31&lt;Calculator!$G$17),"—",ROUND((1+SQRT(((50*POWER(80,POWER(COS(PI()*MOD(Calculator!$B$31/Calculator!$F$17,1)),2))-$C74)^2+(1500*ABS(SIN(2*PI()*MOD(Calculator!$B$31/Calculator!$F$17,1)))*IF(MOD(Calculator!$B$31/Calculator!$F$17,1)&lt;0.5,-1,1))^2)/((50*POWER(80,POWER(COS(PI()*MOD(Calculator!$B$31/Calculator!$F$17,1)),2))+$C74)^2+(1500*ABS(SIN(2*PI()*MOD(Calculator!$B$31/Calculator!$F$17,1)))*IF(MOD(Calculator!$B$31/Calculator!$F$17,1)&lt;0.5,-1,1))^2)))/(1-SQRT(((50*POWER(80,POWER(COS(PI()*MOD(Calculator!$B$31/Calculator!$F$17,1)),2))-$C74)^2+(1500*ABS(SIN(2*PI()*MOD(Calculator!$B$31/Calculator!$F$17,1)))*IF(MOD(Calculator!$B$31/Calculator!$F$17,1)&lt;0.5,-1,1))^2)/((50*POWER(80,POWER(COS(PI()*MOD(Calculator!$B$31/Calculator!$F$17,1)),2))+$C74)^2+(1500*ABS(SIN(2*PI()*MOD(Calculator!$B$31/Calculator!$F$17,1)))*IF(MOD(Calculator!$B$31/Calculator!$F$17,1)&lt;0.5,-1,1))^2))),2))</f>
        <v>15.43</v>
      </c>
      <c r="AH74" s="298" t="str">
        <f aca="false">IF(OR(Calculator!$E$18&lt;&gt;"YES",Calculator!$B$31&lt;Calculator!$G$18),"—",ROUND((1+SQRT(((50*POWER(80,POWER(COS(PI()*MOD(Calculator!$B$31/Calculator!$F$18,1)),2))-$C74)^2+(1500*ABS(SIN(2*PI()*MOD(Calculator!$B$31/Calculator!$F$18,1)))*IF(MOD(Calculator!$B$31/Calculator!$F$18,1)&lt;0.5,-1,1))^2)/((50*POWER(80,POWER(COS(PI()*MOD(Calculator!$B$31/Calculator!$F$18,1)),2))+$C74)^2+(1500*ABS(SIN(2*PI()*MOD(Calculator!$B$31/Calculator!$F$18,1)))*IF(MOD(Calculator!$B$31/Calculator!$F$18,1)&lt;0.5,-1,1))^2)))/(1-SQRT(((50*POWER(80,POWER(COS(PI()*MOD(Calculator!$B$31/Calculator!$F$18,1)),2))-$C74)^2+(1500*ABS(SIN(2*PI()*MOD(Calculator!$B$31/Calculator!$F$18,1)))*IF(MOD(Calculator!$B$31/Calculator!$F$18,1)&lt;0.5,-1,1))^2)/((50*POWER(80,POWER(COS(PI()*MOD(Calculator!$B$31/Calculator!$F$18,1)),2))+$C74)^2+(1500*ABS(SIN(2*PI()*MOD(Calculator!$B$31/Calculator!$F$18,1)))*IF(MOD(Calculator!$B$31/Calculator!$F$18,1)&lt;0.5,-1,1))^2))),2))</f>
        <v>—</v>
      </c>
      <c r="AI74" s="298" t="str">
        <f aca="false">IF(OR(Calculator!$E$19&lt;&gt;"YES",Calculator!$B$31&lt;Calculator!$G$19),"—",ROUND((1+SQRT(((50*POWER(80,POWER(COS(PI()*MOD(Calculator!$B$31/Calculator!$F$19,1)),2))-$C74)^2+(1500*ABS(SIN(2*PI()*MOD(Calculator!$B$31/Calculator!$F$19,1)))*IF(MOD(Calculator!$B$31/Calculator!$F$19,1)&lt;0.5,-1,1))^2)/((50*POWER(80,POWER(COS(PI()*MOD(Calculator!$B$31/Calculator!$F$19,1)),2))+$C74)^2+(1500*ABS(SIN(2*PI()*MOD(Calculator!$B$31/Calculator!$F$19,1)))*IF(MOD(Calculator!$B$31/Calculator!$F$19,1)&lt;0.5,-1,1))^2)))/(1-SQRT(((50*POWER(80,POWER(COS(PI()*MOD(Calculator!$B$31/Calculator!$F$19,1)),2))-$C74)^2+(1500*ABS(SIN(2*PI()*MOD(Calculator!$B$31/Calculator!$F$19,1)))*IF(MOD(Calculator!$B$31/Calculator!$F$19,1)&lt;0.5,-1,1))^2)/((50*POWER(80,POWER(COS(PI()*MOD(Calculator!$B$31/Calculator!$F$19,1)),2))+$C74)^2+(1500*ABS(SIN(2*PI()*MOD(Calculator!$B$31/Calculator!$F$19,1)))*IF(MOD(Calculator!$B$31/Calculator!$F$19,1)&lt;0.5,-1,1))^2))),2))</f>
        <v>—</v>
      </c>
      <c r="AJ74" s="298" t="str">
        <f aca="false">IF(OR(Calculator!$E$20&lt;&gt;"YES",Calculator!$B$31&lt;Calculator!$G$20),"—",ROUND((1+SQRT(((50*POWER(80,POWER(COS(PI()*MOD(Calculator!$B$31/Calculator!$F$20,1)),2))-$C74)^2+(1500*ABS(SIN(2*PI()*MOD(Calculator!$B$31/Calculator!$F$20,1)))*IF(MOD(Calculator!$B$31/Calculator!$F$20,1)&lt;0.5,-1,1))^2)/((50*POWER(80,POWER(COS(PI()*MOD(Calculator!$B$31/Calculator!$F$20,1)),2))+$C74)^2+(1500*ABS(SIN(2*PI()*MOD(Calculator!$B$31/Calculator!$F$20,1)))*IF(MOD(Calculator!$B$31/Calculator!$F$20,1)&lt;0.5,-1,1))^2)))/(1-SQRT(((50*POWER(80,POWER(COS(PI()*MOD(Calculator!$B$31/Calculator!$F$20,1)),2))-$C74)^2+(1500*ABS(SIN(2*PI()*MOD(Calculator!$B$31/Calculator!$F$20,1)))*IF(MOD(Calculator!$B$31/Calculator!$F$20,1)&lt;0.5,-1,1))^2)/((50*POWER(80,POWER(COS(PI()*MOD(Calculator!$B$31/Calculator!$F$20,1)),2))+$C74)^2+(1500*ABS(SIN(2*PI()*MOD(Calculator!$B$31/Calculator!$F$20,1)))*IF(MOD(Calculator!$B$31/Calculator!$F$20,1)&lt;0.5,-1,1))^2))),2))</f>
        <v>—</v>
      </c>
      <c r="AK74" s="298" t="str">
        <f aca="false">IF(OR(Calculator!$E$21&lt;&gt;"YES",Calculator!$B$31&lt;Calculator!$G$21),"—",ROUND((1+SQRT(((50*POWER(80,POWER(COS(PI()*MOD(Calculator!$B$31/Calculator!$F$21,1)),2))-$C74)^2+(1500*ABS(SIN(2*PI()*MOD(Calculator!$B$31/Calculator!$F$21,1)))*IF(MOD(Calculator!$B$31/Calculator!$F$21,1)&lt;0.5,-1,1))^2)/((50*POWER(80,POWER(COS(PI()*MOD(Calculator!$B$31/Calculator!$F$21,1)),2))+$C74)^2+(1500*ABS(SIN(2*PI()*MOD(Calculator!$B$31/Calculator!$F$21,1)))*IF(MOD(Calculator!$B$31/Calculator!$F$21,1)&lt;0.5,-1,1))^2)))/(1-SQRT(((50*POWER(80,POWER(COS(PI()*MOD(Calculator!$B$31/Calculator!$F$21,1)),2))-$C74)^2+(1500*ABS(SIN(2*PI()*MOD(Calculator!$B$31/Calculator!$F$21,1)))*IF(MOD(Calculator!$B$31/Calculator!$F$21,1)&lt;0.5,-1,1))^2)/((50*POWER(80,POWER(COS(PI()*MOD(Calculator!$B$31/Calculator!$F$21,1)),2))+$C74)^2+(1500*ABS(SIN(2*PI()*MOD(Calculator!$B$31/Calculator!$F$21,1)))*IF(MOD(Calculator!$B$31/Calculator!$F$21,1)&lt;0.5,-1,1))^2))),2))</f>
        <v>—</v>
      </c>
      <c r="AL74" s="298" t="str">
        <f aca="false">IF(OR(Calculator!$E$22&lt;&gt;"YES",Calculator!$B$31&lt;Calculator!$G$22),"—",ROUND((1+SQRT(((50*POWER(80,POWER(COS(PI()*MOD(Calculator!$B$31/Calculator!$F$22,1)),2))-$C74)^2+(1500*ABS(SIN(2*PI()*MOD(Calculator!$B$31/Calculator!$F$22,1)))*IF(MOD(Calculator!$B$31/Calculator!$F$22,1)&lt;0.5,-1,1))^2)/((50*POWER(80,POWER(COS(PI()*MOD(Calculator!$B$31/Calculator!$F$22,1)),2))+$C74)^2+(1500*ABS(SIN(2*PI()*MOD(Calculator!$B$31/Calculator!$F$22,1)))*IF(MOD(Calculator!$B$31/Calculator!$F$22,1)&lt;0.5,-1,1))^2)))/(1-SQRT(((50*POWER(80,POWER(COS(PI()*MOD(Calculator!$B$31/Calculator!$F$22,1)),2))-$C74)^2+(1500*ABS(SIN(2*PI()*MOD(Calculator!$B$31/Calculator!$F$22,1)))*IF(MOD(Calculator!$B$31/Calculator!$F$22,1)&lt;0.5,-1,1))^2)/((50*POWER(80,POWER(COS(PI()*MOD(Calculator!$B$31/Calculator!$F$22,1)),2))+$C74)^2+(1500*ABS(SIN(2*PI()*MOD(Calculator!$B$31/Calculator!$F$22,1)))*IF(MOD(Calculator!$B$31/Calculator!$F$22,1)&lt;0.5,-1,1))^2))),2))</f>
        <v>—</v>
      </c>
      <c r="AM74" s="293" t="n">
        <f aca="false">IFERROR(ROUND((IF(ISNUMBER(AB74),AB74,0)+IF(ISNUMBER(AC74),AC74,0)+IF(ISNUMBER(AD74),AD74,0)+IF(ISNUMBER(AE74),AE74,0)+IF(ISNUMBER(AF74),AF74,0)+IF(ISNUMBER(AG74),AG74,0)+IF(ISNUMBER(AH74),AH74,0)+IF(ISNUMBER(AI74),AI74,0)+IF(ISNUMBER(AJ74),AJ74,0)+IF(ISNUMBER(AK74),AK74,0)+IF(ISNUMBER(AL74),AL74,0))/(IF(ISNUMBER(AB74),1,0)+IF(ISNUMBER(AC74),1,0)+IF(ISNUMBER(AD74),1,0)+IF(ISNUMBER(AE74),1,0)+IF(ISNUMBER(AF74),1,0)+IF(ISNUMBER(AG74),1,0)+IF(ISNUMBER(AH74),1,0)+IF(ISNUMBER(AI74),1,0)+IF(ISNUMBER(AJ74),1,0)+IF(ISNUMBER(AK74),1,0)+IF(ISNUMBER(AL74),1,0)),4),"")</f>
        <v>17.64</v>
      </c>
      <c r="AN74" s="299" t="str">
        <f aca="false">IF(OR(Calculator!$E$12&lt;&gt;"YES",Calculator!$B$32&lt;Calculator!$G$12),"—",ROUND((1+SQRT(((50*POWER(80,POWER(COS(PI()*MOD(Calculator!$B$32/Calculator!$F$12,1)),2))-$C74)^2+(1500*ABS(SIN(2*PI()*MOD(Calculator!$B$32/Calculator!$F$12,1)))*IF(MOD(Calculator!$B$32/Calculator!$F$12,1)&lt;0.5,-1,1))^2)/((50*POWER(80,POWER(COS(PI()*MOD(Calculator!$B$32/Calculator!$F$12,1)),2))+$C74)^2+(1500*ABS(SIN(2*PI()*MOD(Calculator!$B$32/Calculator!$F$12,1)))*IF(MOD(Calculator!$B$32/Calculator!$F$12,1)&lt;0.5,-1,1))^2)))/(1-SQRT(((50*POWER(80,POWER(COS(PI()*MOD(Calculator!$B$32/Calculator!$F$12,1)),2))-$C74)^2+(1500*ABS(SIN(2*PI()*MOD(Calculator!$B$32/Calculator!$F$12,1)))*IF(MOD(Calculator!$B$32/Calculator!$F$12,1)&lt;0.5,-1,1))^2)/((50*POWER(80,POWER(COS(PI()*MOD(Calculator!$B$32/Calculator!$F$12,1)),2))+$C74)^2+(1500*ABS(SIN(2*PI()*MOD(Calculator!$B$32/Calculator!$F$12,1)))*IF(MOD(Calculator!$B$32/Calculator!$F$12,1)&lt;0.5,-1,1))^2))),2))</f>
        <v>—</v>
      </c>
      <c r="AO74" s="299" t="str">
        <f aca="false">IF(OR(Calculator!$E$13&lt;&gt;"YES",Calculator!$B$32&lt;Calculator!$G$13),"—",ROUND((1+SQRT(((50*POWER(80,POWER(COS(PI()*MOD(Calculator!$B$32/Calculator!$F$13,1)),2))-$C74)^2+(1500*ABS(SIN(2*PI()*MOD(Calculator!$B$32/Calculator!$F$13,1)))*IF(MOD(Calculator!$B$32/Calculator!$F$13,1)&lt;0.5,-1,1))^2)/((50*POWER(80,POWER(COS(PI()*MOD(Calculator!$B$32/Calculator!$F$13,1)),2))+$C74)^2+(1500*ABS(SIN(2*PI()*MOD(Calculator!$B$32/Calculator!$F$13,1)))*IF(MOD(Calculator!$B$32/Calculator!$F$13,1)&lt;0.5,-1,1))^2)))/(1-SQRT(((50*POWER(80,POWER(COS(PI()*MOD(Calculator!$B$32/Calculator!$F$13,1)),2))-$C74)^2+(1500*ABS(SIN(2*PI()*MOD(Calculator!$B$32/Calculator!$F$13,1)))*IF(MOD(Calculator!$B$32/Calculator!$F$13,1)&lt;0.5,-1,1))^2)/((50*POWER(80,POWER(COS(PI()*MOD(Calculator!$B$32/Calculator!$F$13,1)),2))+$C74)^2+(1500*ABS(SIN(2*PI()*MOD(Calculator!$B$32/Calculator!$F$13,1)))*IF(MOD(Calculator!$B$32/Calculator!$F$13,1)&lt;0.5,-1,1))^2))),2))</f>
        <v>—</v>
      </c>
      <c r="AP74" s="299" t="str">
        <f aca="false">IF(OR(Calculator!$E$14&lt;&gt;"YES",Calculator!$B$32&lt;Calculator!$G$14),"—",ROUND((1+SQRT(((50*POWER(80,POWER(COS(PI()*MOD(Calculator!$B$32/Calculator!$F$14,1)),2))-$C74)^2+(1500*ABS(SIN(2*PI()*MOD(Calculator!$B$32/Calculator!$F$14,1)))*IF(MOD(Calculator!$B$32/Calculator!$F$14,1)&lt;0.5,-1,1))^2)/((50*POWER(80,POWER(COS(PI()*MOD(Calculator!$B$32/Calculator!$F$14,1)),2))+$C74)^2+(1500*ABS(SIN(2*PI()*MOD(Calculator!$B$32/Calculator!$F$14,1)))*IF(MOD(Calculator!$B$32/Calculator!$F$14,1)&lt;0.5,-1,1))^2)))/(1-SQRT(((50*POWER(80,POWER(COS(PI()*MOD(Calculator!$B$32/Calculator!$F$14,1)),2))-$C74)^2+(1500*ABS(SIN(2*PI()*MOD(Calculator!$B$32/Calculator!$F$14,1)))*IF(MOD(Calculator!$B$32/Calculator!$F$14,1)&lt;0.5,-1,1))^2)/((50*POWER(80,POWER(COS(PI()*MOD(Calculator!$B$32/Calculator!$F$14,1)),2))+$C74)^2+(1500*ABS(SIN(2*PI()*MOD(Calculator!$B$32/Calculator!$F$14,1)))*IF(MOD(Calculator!$B$32/Calculator!$F$14,1)&lt;0.5,-1,1))^2))),2))</f>
        <v>—</v>
      </c>
      <c r="AQ74" s="299" t="n">
        <f aca="false">IF(OR(Calculator!$E$15&lt;&gt;"YES",Calculator!$B$32&lt;Calculator!$G$15),"—",ROUND((1+SQRT(((50*POWER(80,POWER(COS(PI()*MOD(Calculator!$B$32/Calculator!$F$15,1)),2))-$C74)^2+(1500*ABS(SIN(2*PI()*MOD(Calculator!$B$32/Calculator!$F$15,1)))*IF(MOD(Calculator!$B$32/Calculator!$F$15,1)&lt;0.5,-1,1))^2)/((50*POWER(80,POWER(COS(PI()*MOD(Calculator!$B$32/Calculator!$F$15,1)),2))+$C74)^2+(1500*ABS(SIN(2*PI()*MOD(Calculator!$B$32/Calculator!$F$15,1)))*IF(MOD(Calculator!$B$32/Calculator!$F$15,1)&lt;0.5,-1,1))^2)))/(1-SQRT(((50*POWER(80,POWER(COS(PI()*MOD(Calculator!$B$32/Calculator!$F$15,1)),2))-$C74)^2+(1500*ABS(SIN(2*PI()*MOD(Calculator!$B$32/Calculator!$F$15,1)))*IF(MOD(Calculator!$B$32/Calculator!$F$15,1)&lt;0.5,-1,1))^2)/((50*POWER(80,POWER(COS(PI()*MOD(Calculator!$B$32/Calculator!$F$15,1)),2))+$C74)^2+(1500*ABS(SIN(2*PI()*MOD(Calculator!$B$32/Calculator!$F$15,1)))*IF(MOD(Calculator!$B$32/Calculator!$F$15,1)&lt;0.5,-1,1))^2))),2))</f>
        <v>2.44</v>
      </c>
      <c r="AR74" s="299" t="str">
        <f aca="false">IF(OR(Calculator!$E$16&lt;&gt;"YES",Calculator!$B$32&lt;Calculator!$G$16),"—",ROUND((1+SQRT(((50*POWER(80,POWER(COS(PI()*MOD(Calculator!$B$32/Calculator!$F$16,1)),2))-$C74)^2+(1500*ABS(SIN(2*PI()*MOD(Calculator!$B$32/Calculator!$F$16,1)))*IF(MOD(Calculator!$B$32/Calculator!$F$16,1)&lt;0.5,-1,1))^2)/((50*POWER(80,POWER(COS(PI()*MOD(Calculator!$B$32/Calculator!$F$16,1)),2))+$C74)^2+(1500*ABS(SIN(2*PI()*MOD(Calculator!$B$32/Calculator!$F$16,1)))*IF(MOD(Calculator!$B$32/Calculator!$F$16,1)&lt;0.5,-1,1))^2)))/(1-SQRT(((50*POWER(80,POWER(COS(PI()*MOD(Calculator!$B$32/Calculator!$F$16,1)),2))-$C74)^2+(1500*ABS(SIN(2*PI()*MOD(Calculator!$B$32/Calculator!$F$16,1)))*IF(MOD(Calculator!$B$32/Calculator!$F$16,1)&lt;0.5,-1,1))^2)/((50*POWER(80,POWER(COS(PI()*MOD(Calculator!$B$32/Calculator!$F$16,1)),2))+$C74)^2+(1500*ABS(SIN(2*PI()*MOD(Calculator!$B$32/Calculator!$F$16,1)))*IF(MOD(Calculator!$B$32/Calculator!$F$16,1)&lt;0.5,-1,1))^2))),2))</f>
        <v>—</v>
      </c>
      <c r="AS74" s="299" t="n">
        <f aca="false">IF(OR(Calculator!$E$17&lt;&gt;"YES",Calculator!$B$32&lt;Calculator!$G$17),"—",ROUND((1+SQRT(((50*POWER(80,POWER(COS(PI()*MOD(Calculator!$B$32/Calculator!$F$17,1)),2))-$C74)^2+(1500*ABS(SIN(2*PI()*MOD(Calculator!$B$32/Calculator!$F$17,1)))*IF(MOD(Calculator!$B$32/Calculator!$F$17,1)&lt;0.5,-1,1))^2)/((50*POWER(80,POWER(COS(PI()*MOD(Calculator!$B$32/Calculator!$F$17,1)),2))+$C74)^2+(1500*ABS(SIN(2*PI()*MOD(Calculator!$B$32/Calculator!$F$17,1)))*IF(MOD(Calculator!$B$32/Calculator!$F$17,1)&lt;0.5,-1,1))^2)))/(1-SQRT(((50*POWER(80,POWER(COS(PI()*MOD(Calculator!$B$32/Calculator!$F$17,1)),2))-$C74)^2+(1500*ABS(SIN(2*PI()*MOD(Calculator!$B$32/Calculator!$F$17,1)))*IF(MOD(Calculator!$B$32/Calculator!$F$17,1)&lt;0.5,-1,1))^2)/((50*POWER(80,POWER(COS(PI()*MOD(Calculator!$B$32/Calculator!$F$17,1)),2))+$C74)^2+(1500*ABS(SIN(2*PI()*MOD(Calculator!$B$32/Calculator!$F$17,1)))*IF(MOD(Calculator!$B$32/Calculator!$F$17,1)&lt;0.5,-1,1))^2))),2))</f>
        <v>16.24</v>
      </c>
      <c r="AT74" s="299" t="str">
        <f aca="false">IF(OR(Calculator!$E$18&lt;&gt;"YES",Calculator!$B$32&lt;Calculator!$G$18),"—",ROUND((1+SQRT(((50*POWER(80,POWER(COS(PI()*MOD(Calculator!$B$32/Calculator!$F$18,1)),2))-$C74)^2+(1500*ABS(SIN(2*PI()*MOD(Calculator!$B$32/Calculator!$F$18,1)))*IF(MOD(Calculator!$B$32/Calculator!$F$18,1)&lt;0.5,-1,1))^2)/((50*POWER(80,POWER(COS(PI()*MOD(Calculator!$B$32/Calculator!$F$18,1)),2))+$C74)^2+(1500*ABS(SIN(2*PI()*MOD(Calculator!$B$32/Calculator!$F$18,1)))*IF(MOD(Calculator!$B$32/Calculator!$F$18,1)&lt;0.5,-1,1))^2)))/(1-SQRT(((50*POWER(80,POWER(COS(PI()*MOD(Calculator!$B$32/Calculator!$F$18,1)),2))-$C74)^2+(1500*ABS(SIN(2*PI()*MOD(Calculator!$B$32/Calculator!$F$18,1)))*IF(MOD(Calculator!$B$32/Calculator!$F$18,1)&lt;0.5,-1,1))^2)/((50*POWER(80,POWER(COS(PI()*MOD(Calculator!$B$32/Calculator!$F$18,1)),2))+$C74)^2+(1500*ABS(SIN(2*PI()*MOD(Calculator!$B$32/Calculator!$F$18,1)))*IF(MOD(Calculator!$B$32/Calculator!$F$18,1)&lt;0.5,-1,1))^2))),2))</f>
        <v>—</v>
      </c>
      <c r="AU74" s="299" t="str">
        <f aca="false">IF(OR(Calculator!$E$19&lt;&gt;"YES",Calculator!$B$32&lt;Calculator!$G$19),"—",ROUND((1+SQRT(((50*POWER(80,POWER(COS(PI()*MOD(Calculator!$B$32/Calculator!$F$19,1)),2))-$C74)^2+(1500*ABS(SIN(2*PI()*MOD(Calculator!$B$32/Calculator!$F$19,1)))*IF(MOD(Calculator!$B$32/Calculator!$F$19,1)&lt;0.5,-1,1))^2)/((50*POWER(80,POWER(COS(PI()*MOD(Calculator!$B$32/Calculator!$F$19,1)),2))+$C74)^2+(1500*ABS(SIN(2*PI()*MOD(Calculator!$B$32/Calculator!$F$19,1)))*IF(MOD(Calculator!$B$32/Calculator!$F$19,1)&lt;0.5,-1,1))^2)))/(1-SQRT(((50*POWER(80,POWER(COS(PI()*MOD(Calculator!$B$32/Calculator!$F$19,1)),2))-$C74)^2+(1500*ABS(SIN(2*PI()*MOD(Calculator!$B$32/Calculator!$F$19,1)))*IF(MOD(Calculator!$B$32/Calculator!$F$19,1)&lt;0.5,-1,1))^2)/((50*POWER(80,POWER(COS(PI()*MOD(Calculator!$B$32/Calculator!$F$19,1)),2))+$C74)^2+(1500*ABS(SIN(2*PI()*MOD(Calculator!$B$32/Calculator!$F$19,1)))*IF(MOD(Calculator!$B$32/Calculator!$F$19,1)&lt;0.5,-1,1))^2))),2))</f>
        <v>—</v>
      </c>
      <c r="AV74" s="299" t="str">
        <f aca="false">IF(OR(Calculator!$E$20&lt;&gt;"YES",Calculator!$B$32&lt;Calculator!$G$20),"—",ROUND((1+SQRT(((50*POWER(80,POWER(COS(PI()*MOD(Calculator!$B$32/Calculator!$F$20,1)),2))-$C74)^2+(1500*ABS(SIN(2*PI()*MOD(Calculator!$B$32/Calculator!$F$20,1)))*IF(MOD(Calculator!$B$32/Calculator!$F$20,1)&lt;0.5,-1,1))^2)/((50*POWER(80,POWER(COS(PI()*MOD(Calculator!$B$32/Calculator!$F$20,1)),2))+$C74)^2+(1500*ABS(SIN(2*PI()*MOD(Calculator!$B$32/Calculator!$F$20,1)))*IF(MOD(Calculator!$B$32/Calculator!$F$20,1)&lt;0.5,-1,1))^2)))/(1-SQRT(((50*POWER(80,POWER(COS(PI()*MOD(Calculator!$B$32/Calculator!$F$20,1)),2))-$C74)^2+(1500*ABS(SIN(2*PI()*MOD(Calculator!$B$32/Calculator!$F$20,1)))*IF(MOD(Calculator!$B$32/Calculator!$F$20,1)&lt;0.5,-1,1))^2)/((50*POWER(80,POWER(COS(PI()*MOD(Calculator!$B$32/Calculator!$F$20,1)),2))+$C74)^2+(1500*ABS(SIN(2*PI()*MOD(Calculator!$B$32/Calculator!$F$20,1)))*IF(MOD(Calculator!$B$32/Calculator!$F$20,1)&lt;0.5,-1,1))^2))),2))</f>
        <v>—</v>
      </c>
      <c r="AW74" s="299" t="str">
        <f aca="false">IF(OR(Calculator!$E$21&lt;&gt;"YES",Calculator!$B$32&lt;Calculator!$G$21),"—",ROUND((1+SQRT(((50*POWER(80,POWER(COS(PI()*MOD(Calculator!$B$32/Calculator!$F$21,1)),2))-$C74)^2+(1500*ABS(SIN(2*PI()*MOD(Calculator!$B$32/Calculator!$F$21,1)))*IF(MOD(Calculator!$B$32/Calculator!$F$21,1)&lt;0.5,-1,1))^2)/((50*POWER(80,POWER(COS(PI()*MOD(Calculator!$B$32/Calculator!$F$21,1)),2))+$C74)^2+(1500*ABS(SIN(2*PI()*MOD(Calculator!$B$32/Calculator!$F$21,1)))*IF(MOD(Calculator!$B$32/Calculator!$F$21,1)&lt;0.5,-1,1))^2)))/(1-SQRT(((50*POWER(80,POWER(COS(PI()*MOD(Calculator!$B$32/Calculator!$F$21,1)),2))-$C74)^2+(1500*ABS(SIN(2*PI()*MOD(Calculator!$B$32/Calculator!$F$21,1)))*IF(MOD(Calculator!$B$32/Calculator!$F$21,1)&lt;0.5,-1,1))^2)/((50*POWER(80,POWER(COS(PI()*MOD(Calculator!$B$32/Calculator!$F$21,1)),2))+$C74)^2+(1500*ABS(SIN(2*PI()*MOD(Calculator!$B$32/Calculator!$F$21,1)))*IF(MOD(Calculator!$B$32/Calculator!$F$21,1)&lt;0.5,-1,1))^2))),2))</f>
        <v>—</v>
      </c>
      <c r="AX74" s="299" t="str">
        <f aca="false">IF(OR(Calculator!$E$22&lt;&gt;"YES",Calculator!$B$32&lt;Calculator!$G$22),"—",ROUND((1+SQRT(((50*POWER(80,POWER(COS(PI()*MOD(Calculator!$B$32/Calculator!$F$22,1)),2))-$C74)^2+(1500*ABS(SIN(2*PI()*MOD(Calculator!$B$32/Calculator!$F$22,1)))*IF(MOD(Calculator!$B$32/Calculator!$F$22,1)&lt;0.5,-1,1))^2)/((50*POWER(80,POWER(COS(PI()*MOD(Calculator!$B$32/Calculator!$F$22,1)),2))+$C74)^2+(1500*ABS(SIN(2*PI()*MOD(Calculator!$B$32/Calculator!$F$22,1)))*IF(MOD(Calculator!$B$32/Calculator!$F$22,1)&lt;0.5,-1,1))^2)))/(1-SQRT(((50*POWER(80,POWER(COS(PI()*MOD(Calculator!$B$32/Calculator!$F$22,1)),2))-$C74)^2+(1500*ABS(SIN(2*PI()*MOD(Calculator!$B$32/Calculator!$F$22,1)))*IF(MOD(Calculator!$B$32/Calculator!$F$22,1)&lt;0.5,-1,1))^2)/((50*POWER(80,POWER(COS(PI()*MOD(Calculator!$B$32/Calculator!$F$22,1)),2))+$C74)^2+(1500*ABS(SIN(2*PI()*MOD(Calculator!$B$32/Calculator!$F$22,1)))*IF(MOD(Calculator!$B$32/Calculator!$F$22,1)&lt;0.5,-1,1))^2))),2))</f>
        <v>—</v>
      </c>
      <c r="AY74" s="293" t="n">
        <f aca="false">IFERROR(ROUND((IF(ISNUMBER(AN74),AN74,0)+IF(ISNUMBER(AO74),AO74,0)+IF(ISNUMBER(AP74),AP74,0)+IF(ISNUMBER(AQ74),AQ74,0)+IF(ISNUMBER(AR74),AR74,0)+IF(ISNUMBER(AS74),AS74,0)+IF(ISNUMBER(AT74),AT74,0)+IF(ISNUMBER(AU74),AU74,0)+IF(ISNUMBER(AV74),AV74,0)+IF(ISNUMBER(AW74),AW74,0)+IF(ISNUMBER(AX74),AX74,0))/(IF(ISNUMBER(AN74),1,0)+IF(ISNUMBER(AO74),1,0)+IF(ISNUMBER(AP74),1,0)+IF(ISNUMBER(AQ74),1,0)+IF(ISNUMBER(AR74),1,0)+IF(ISNUMBER(AS74),1,0)+IF(ISNUMBER(AT74),1,0)+IF(ISNUMBER(AU74),1,0)+IF(ISNUMBER(AV74),1,0)+IF(ISNUMBER(AW74),1,0)+IF(ISNUMBER(AX74),1,0)),4),"")</f>
        <v>9.34</v>
      </c>
      <c r="AZ74" s="299" t="str">
        <f aca="false">IF(OR(Calculator!$E$12&lt;&gt;"YES",Calculator!$B$33&lt;Calculator!$G$12),"—",ROUND((1+SQRT(((50*POWER(80,POWER(COS(PI()*MOD(Calculator!$B$33/Calculator!$F$12,1)),2))-$C74)^2+(1500*ABS(SIN(2*PI()*MOD(Calculator!$B$33/Calculator!$F$12,1)))*IF(MOD(Calculator!$B$33/Calculator!$F$12,1)&lt;0.5,-1,1))^2)/((50*POWER(80,POWER(COS(PI()*MOD(Calculator!$B$33/Calculator!$F$12,1)),2))+$C74)^2+(1500*ABS(SIN(2*PI()*MOD(Calculator!$B$33/Calculator!$F$12,1)))*IF(MOD(Calculator!$B$33/Calculator!$F$12,1)&lt;0.5,-1,1))^2)))/(1-SQRT(((50*POWER(80,POWER(COS(PI()*MOD(Calculator!$B$33/Calculator!$F$12,1)),2))-$C74)^2+(1500*ABS(SIN(2*PI()*MOD(Calculator!$B$33/Calculator!$F$12,1)))*IF(MOD(Calculator!$B$33/Calculator!$F$12,1)&lt;0.5,-1,1))^2)/((50*POWER(80,POWER(COS(PI()*MOD(Calculator!$B$33/Calculator!$F$12,1)),2))+$C74)^2+(1500*ABS(SIN(2*PI()*MOD(Calculator!$B$33/Calculator!$F$12,1)))*IF(MOD(Calculator!$B$33/Calculator!$F$12,1)&lt;0.5,-1,1))^2))),2))</f>
        <v>—</v>
      </c>
      <c r="BA74" s="299" t="str">
        <f aca="false">IF(OR(Calculator!$E$13&lt;&gt;"YES",Calculator!$B$33&lt;Calculator!$G$13),"—",ROUND((1+SQRT(((50*POWER(80,POWER(COS(PI()*MOD(Calculator!$B$33/Calculator!$F$13,1)),2))-$C74)^2+(1500*ABS(SIN(2*PI()*MOD(Calculator!$B$33/Calculator!$F$13,1)))*IF(MOD(Calculator!$B$33/Calculator!$F$13,1)&lt;0.5,-1,1))^2)/((50*POWER(80,POWER(COS(PI()*MOD(Calculator!$B$33/Calculator!$F$13,1)),2))+$C74)^2+(1500*ABS(SIN(2*PI()*MOD(Calculator!$B$33/Calculator!$F$13,1)))*IF(MOD(Calculator!$B$33/Calculator!$F$13,1)&lt;0.5,-1,1))^2)))/(1-SQRT(((50*POWER(80,POWER(COS(PI()*MOD(Calculator!$B$33/Calculator!$F$13,1)),2))-$C74)^2+(1500*ABS(SIN(2*PI()*MOD(Calculator!$B$33/Calculator!$F$13,1)))*IF(MOD(Calculator!$B$33/Calculator!$F$13,1)&lt;0.5,-1,1))^2)/((50*POWER(80,POWER(COS(PI()*MOD(Calculator!$B$33/Calculator!$F$13,1)),2))+$C74)^2+(1500*ABS(SIN(2*PI()*MOD(Calculator!$B$33/Calculator!$F$13,1)))*IF(MOD(Calculator!$B$33/Calculator!$F$13,1)&lt;0.5,-1,1))^2))),2))</f>
        <v>—</v>
      </c>
      <c r="BB74" s="299" t="str">
        <f aca="false">IF(OR(Calculator!$E$14&lt;&gt;"YES",Calculator!$B$33&lt;Calculator!$G$14),"—",ROUND((1+SQRT(((50*POWER(80,POWER(COS(PI()*MOD(Calculator!$B$33/Calculator!$F$14,1)),2))-$C74)^2+(1500*ABS(SIN(2*PI()*MOD(Calculator!$B$33/Calculator!$F$14,1)))*IF(MOD(Calculator!$B$33/Calculator!$F$14,1)&lt;0.5,-1,1))^2)/((50*POWER(80,POWER(COS(PI()*MOD(Calculator!$B$33/Calculator!$F$14,1)),2))+$C74)^2+(1500*ABS(SIN(2*PI()*MOD(Calculator!$B$33/Calculator!$F$14,1)))*IF(MOD(Calculator!$B$33/Calculator!$F$14,1)&lt;0.5,-1,1))^2)))/(1-SQRT(((50*POWER(80,POWER(COS(PI()*MOD(Calculator!$B$33/Calculator!$F$14,1)),2))-$C74)^2+(1500*ABS(SIN(2*PI()*MOD(Calculator!$B$33/Calculator!$F$14,1)))*IF(MOD(Calculator!$B$33/Calculator!$F$14,1)&lt;0.5,-1,1))^2)/((50*POWER(80,POWER(COS(PI()*MOD(Calculator!$B$33/Calculator!$F$14,1)),2))+$C74)^2+(1500*ABS(SIN(2*PI()*MOD(Calculator!$B$33/Calculator!$F$14,1)))*IF(MOD(Calculator!$B$33/Calculator!$F$14,1)&lt;0.5,-1,1))^2))),2))</f>
        <v>—</v>
      </c>
      <c r="BC74" s="299" t="n">
        <f aca="false">IF(OR(Calculator!$E$15&lt;&gt;"YES",Calculator!$B$33&lt;Calculator!$G$15),"—",ROUND((1+SQRT(((50*POWER(80,POWER(COS(PI()*MOD(Calculator!$B$33/Calculator!$F$15,1)),2))-$C74)^2+(1500*ABS(SIN(2*PI()*MOD(Calculator!$B$33/Calculator!$F$15,1)))*IF(MOD(Calculator!$B$33/Calculator!$F$15,1)&lt;0.5,-1,1))^2)/((50*POWER(80,POWER(COS(PI()*MOD(Calculator!$B$33/Calculator!$F$15,1)),2))+$C74)^2+(1500*ABS(SIN(2*PI()*MOD(Calculator!$B$33/Calculator!$F$15,1)))*IF(MOD(Calculator!$B$33/Calculator!$F$15,1)&lt;0.5,-1,1))^2)))/(1-SQRT(((50*POWER(80,POWER(COS(PI()*MOD(Calculator!$B$33/Calculator!$F$15,1)),2))-$C74)^2+(1500*ABS(SIN(2*PI()*MOD(Calculator!$B$33/Calculator!$F$15,1)))*IF(MOD(Calculator!$B$33/Calculator!$F$15,1)&lt;0.5,-1,1))^2)/((50*POWER(80,POWER(COS(PI()*MOD(Calculator!$B$33/Calculator!$F$15,1)),2))+$C74)^2+(1500*ABS(SIN(2*PI()*MOD(Calculator!$B$33/Calculator!$F$15,1)))*IF(MOD(Calculator!$B$33/Calculator!$F$15,1)&lt;0.5,-1,1))^2))),2))</f>
        <v>2.59</v>
      </c>
      <c r="BD74" s="299" t="str">
        <f aca="false">IF(OR(Calculator!$E$16&lt;&gt;"YES",Calculator!$B$33&lt;Calculator!$G$16),"—",ROUND((1+SQRT(((50*POWER(80,POWER(COS(PI()*MOD(Calculator!$B$33/Calculator!$F$16,1)),2))-$C74)^2+(1500*ABS(SIN(2*PI()*MOD(Calculator!$B$33/Calculator!$F$16,1)))*IF(MOD(Calculator!$B$33/Calculator!$F$16,1)&lt;0.5,-1,1))^2)/((50*POWER(80,POWER(COS(PI()*MOD(Calculator!$B$33/Calculator!$F$16,1)),2))+$C74)^2+(1500*ABS(SIN(2*PI()*MOD(Calculator!$B$33/Calculator!$F$16,1)))*IF(MOD(Calculator!$B$33/Calculator!$F$16,1)&lt;0.5,-1,1))^2)))/(1-SQRT(((50*POWER(80,POWER(COS(PI()*MOD(Calculator!$B$33/Calculator!$F$16,1)),2))-$C74)^2+(1500*ABS(SIN(2*PI()*MOD(Calculator!$B$33/Calculator!$F$16,1)))*IF(MOD(Calculator!$B$33/Calculator!$F$16,1)&lt;0.5,-1,1))^2)/((50*POWER(80,POWER(COS(PI()*MOD(Calculator!$B$33/Calculator!$F$16,1)),2))+$C74)^2+(1500*ABS(SIN(2*PI()*MOD(Calculator!$B$33/Calculator!$F$16,1)))*IF(MOD(Calculator!$B$33/Calculator!$F$16,1)&lt;0.5,-1,1))^2))),2))</f>
        <v>—</v>
      </c>
      <c r="BE74" s="299" t="n">
        <f aca="false">IF(OR(Calculator!$E$17&lt;&gt;"YES",Calculator!$B$33&lt;Calculator!$G$17),"—",ROUND((1+SQRT(((50*POWER(80,POWER(COS(PI()*MOD(Calculator!$B$33/Calculator!$F$17,1)),2))-$C74)^2+(1500*ABS(SIN(2*PI()*MOD(Calculator!$B$33/Calculator!$F$17,1)))*IF(MOD(Calculator!$B$33/Calculator!$F$17,1)&lt;0.5,-1,1))^2)/((50*POWER(80,POWER(COS(PI()*MOD(Calculator!$B$33/Calculator!$F$17,1)),2))+$C74)^2+(1500*ABS(SIN(2*PI()*MOD(Calculator!$B$33/Calculator!$F$17,1)))*IF(MOD(Calculator!$B$33/Calculator!$F$17,1)&lt;0.5,-1,1))^2)))/(1-SQRT(((50*POWER(80,POWER(COS(PI()*MOD(Calculator!$B$33/Calculator!$F$17,1)),2))-$C74)^2+(1500*ABS(SIN(2*PI()*MOD(Calculator!$B$33/Calculator!$F$17,1)))*IF(MOD(Calculator!$B$33/Calculator!$F$17,1)&lt;0.5,-1,1))^2)/((50*POWER(80,POWER(COS(PI()*MOD(Calculator!$B$33/Calculator!$F$17,1)),2))+$C74)^2+(1500*ABS(SIN(2*PI()*MOD(Calculator!$B$33/Calculator!$F$17,1)))*IF(MOD(Calculator!$B$33/Calculator!$F$17,1)&lt;0.5,-1,1))^2))),2))</f>
        <v>18</v>
      </c>
      <c r="BF74" s="299" t="str">
        <f aca="false">IF(OR(Calculator!$E$18&lt;&gt;"YES",Calculator!$B$33&lt;Calculator!$G$18),"—",ROUND((1+SQRT(((50*POWER(80,POWER(COS(PI()*MOD(Calculator!$B$33/Calculator!$F$18,1)),2))-$C74)^2+(1500*ABS(SIN(2*PI()*MOD(Calculator!$B$33/Calculator!$F$18,1)))*IF(MOD(Calculator!$B$33/Calculator!$F$18,1)&lt;0.5,-1,1))^2)/((50*POWER(80,POWER(COS(PI()*MOD(Calculator!$B$33/Calculator!$F$18,1)),2))+$C74)^2+(1500*ABS(SIN(2*PI()*MOD(Calculator!$B$33/Calculator!$F$18,1)))*IF(MOD(Calculator!$B$33/Calculator!$F$18,1)&lt;0.5,-1,1))^2)))/(1-SQRT(((50*POWER(80,POWER(COS(PI()*MOD(Calculator!$B$33/Calculator!$F$18,1)),2))-$C74)^2+(1500*ABS(SIN(2*PI()*MOD(Calculator!$B$33/Calculator!$F$18,1)))*IF(MOD(Calculator!$B$33/Calculator!$F$18,1)&lt;0.5,-1,1))^2)/((50*POWER(80,POWER(COS(PI()*MOD(Calculator!$B$33/Calculator!$F$18,1)),2))+$C74)^2+(1500*ABS(SIN(2*PI()*MOD(Calculator!$B$33/Calculator!$F$18,1)))*IF(MOD(Calculator!$B$33/Calculator!$F$18,1)&lt;0.5,-1,1))^2))),2))</f>
        <v>—</v>
      </c>
      <c r="BG74" s="299" t="str">
        <f aca="false">IF(OR(Calculator!$E$19&lt;&gt;"YES",Calculator!$B$33&lt;Calculator!$G$19),"—",ROUND((1+SQRT(((50*POWER(80,POWER(COS(PI()*MOD(Calculator!$B$33/Calculator!$F$19,1)),2))-$C74)^2+(1500*ABS(SIN(2*PI()*MOD(Calculator!$B$33/Calculator!$F$19,1)))*IF(MOD(Calculator!$B$33/Calculator!$F$19,1)&lt;0.5,-1,1))^2)/((50*POWER(80,POWER(COS(PI()*MOD(Calculator!$B$33/Calculator!$F$19,1)),2))+$C74)^2+(1500*ABS(SIN(2*PI()*MOD(Calculator!$B$33/Calculator!$F$19,1)))*IF(MOD(Calculator!$B$33/Calculator!$F$19,1)&lt;0.5,-1,1))^2)))/(1-SQRT(((50*POWER(80,POWER(COS(PI()*MOD(Calculator!$B$33/Calculator!$F$19,1)),2))-$C74)^2+(1500*ABS(SIN(2*PI()*MOD(Calculator!$B$33/Calculator!$F$19,1)))*IF(MOD(Calculator!$B$33/Calculator!$F$19,1)&lt;0.5,-1,1))^2)/((50*POWER(80,POWER(COS(PI()*MOD(Calculator!$B$33/Calculator!$F$19,1)),2))+$C74)^2+(1500*ABS(SIN(2*PI()*MOD(Calculator!$B$33/Calculator!$F$19,1)))*IF(MOD(Calculator!$B$33/Calculator!$F$19,1)&lt;0.5,-1,1))^2))),2))</f>
        <v>—</v>
      </c>
      <c r="BH74" s="299" t="str">
        <f aca="false">IF(OR(Calculator!$E$20&lt;&gt;"YES",Calculator!$B$33&lt;Calculator!$G$20),"—",ROUND((1+SQRT(((50*POWER(80,POWER(COS(PI()*MOD(Calculator!$B$33/Calculator!$F$20,1)),2))-$C74)^2+(1500*ABS(SIN(2*PI()*MOD(Calculator!$B$33/Calculator!$F$20,1)))*IF(MOD(Calculator!$B$33/Calculator!$F$20,1)&lt;0.5,-1,1))^2)/((50*POWER(80,POWER(COS(PI()*MOD(Calculator!$B$33/Calculator!$F$20,1)),2))+$C74)^2+(1500*ABS(SIN(2*PI()*MOD(Calculator!$B$33/Calculator!$F$20,1)))*IF(MOD(Calculator!$B$33/Calculator!$F$20,1)&lt;0.5,-1,1))^2)))/(1-SQRT(((50*POWER(80,POWER(COS(PI()*MOD(Calculator!$B$33/Calculator!$F$20,1)),2))-$C74)^2+(1500*ABS(SIN(2*PI()*MOD(Calculator!$B$33/Calculator!$F$20,1)))*IF(MOD(Calculator!$B$33/Calculator!$F$20,1)&lt;0.5,-1,1))^2)/((50*POWER(80,POWER(COS(PI()*MOD(Calculator!$B$33/Calculator!$F$20,1)),2))+$C74)^2+(1500*ABS(SIN(2*PI()*MOD(Calculator!$B$33/Calculator!$F$20,1)))*IF(MOD(Calculator!$B$33/Calculator!$F$20,1)&lt;0.5,-1,1))^2))),2))</f>
        <v>—</v>
      </c>
      <c r="BI74" s="299" t="str">
        <f aca="false">IF(OR(Calculator!$E$21&lt;&gt;"YES",Calculator!$B$33&lt;Calculator!$G$21),"—",ROUND((1+SQRT(((50*POWER(80,POWER(COS(PI()*MOD(Calculator!$B$33/Calculator!$F$21,1)),2))-$C74)^2+(1500*ABS(SIN(2*PI()*MOD(Calculator!$B$33/Calculator!$F$21,1)))*IF(MOD(Calculator!$B$33/Calculator!$F$21,1)&lt;0.5,-1,1))^2)/((50*POWER(80,POWER(COS(PI()*MOD(Calculator!$B$33/Calculator!$F$21,1)),2))+$C74)^2+(1500*ABS(SIN(2*PI()*MOD(Calculator!$B$33/Calculator!$F$21,1)))*IF(MOD(Calculator!$B$33/Calculator!$F$21,1)&lt;0.5,-1,1))^2)))/(1-SQRT(((50*POWER(80,POWER(COS(PI()*MOD(Calculator!$B$33/Calculator!$F$21,1)),2))-$C74)^2+(1500*ABS(SIN(2*PI()*MOD(Calculator!$B$33/Calculator!$F$21,1)))*IF(MOD(Calculator!$B$33/Calculator!$F$21,1)&lt;0.5,-1,1))^2)/((50*POWER(80,POWER(COS(PI()*MOD(Calculator!$B$33/Calculator!$F$21,1)),2))+$C74)^2+(1500*ABS(SIN(2*PI()*MOD(Calculator!$B$33/Calculator!$F$21,1)))*IF(MOD(Calculator!$B$33/Calculator!$F$21,1)&lt;0.5,-1,1))^2))),2))</f>
        <v>—</v>
      </c>
      <c r="BJ74" s="299" t="str">
        <f aca="false">IF(OR(Calculator!$E$22&lt;&gt;"YES",Calculator!$B$33&lt;Calculator!$G$22),"—",ROUND((1+SQRT(((50*POWER(80,POWER(COS(PI()*MOD(Calculator!$B$33/Calculator!$F$22,1)),2))-$C74)^2+(1500*ABS(SIN(2*PI()*MOD(Calculator!$B$33/Calculator!$F$22,1)))*IF(MOD(Calculator!$B$33/Calculator!$F$22,1)&lt;0.5,-1,1))^2)/((50*POWER(80,POWER(COS(PI()*MOD(Calculator!$B$33/Calculator!$F$22,1)),2))+$C74)^2+(1500*ABS(SIN(2*PI()*MOD(Calculator!$B$33/Calculator!$F$22,1)))*IF(MOD(Calculator!$B$33/Calculator!$F$22,1)&lt;0.5,-1,1))^2)))/(1-SQRT(((50*POWER(80,POWER(COS(PI()*MOD(Calculator!$B$33/Calculator!$F$22,1)),2))-$C74)^2+(1500*ABS(SIN(2*PI()*MOD(Calculator!$B$33/Calculator!$F$22,1)))*IF(MOD(Calculator!$B$33/Calculator!$F$22,1)&lt;0.5,-1,1))^2)/((50*POWER(80,POWER(COS(PI()*MOD(Calculator!$B$33/Calculator!$F$22,1)),2))+$C74)^2+(1500*ABS(SIN(2*PI()*MOD(Calculator!$B$33/Calculator!$F$22,1)))*IF(MOD(Calculator!$B$33/Calculator!$F$22,1)&lt;0.5,-1,1))^2))),2))</f>
        <v>—</v>
      </c>
      <c r="BK74" s="293" t="n">
        <f aca="false">IFERROR(ROUND((IF(ISNUMBER(AZ74),AZ74,0)+IF(ISNUMBER(BA74),BA74,0)+IF(ISNUMBER(BB74),BB74,0)+IF(ISNUMBER(BC74),BC74,0)+IF(ISNUMBER(BD74),BD74,0)+IF(ISNUMBER(BE74),BE74,0)+IF(ISNUMBER(BF74),BF74,0)+IF(ISNUMBER(BG74),BG74,0)+IF(ISNUMBER(BH74),BH74,0)+IF(ISNUMBER(BI74),BI74,0)+IF(ISNUMBER(BJ74),BJ74,0))/(IF(ISNUMBER(AZ74),1,0)+IF(ISNUMBER(BA74),1,0)+IF(ISNUMBER(BB74),1,0)+IF(ISNUMBER(BC74),1,0)+IF(ISNUMBER(BD74),1,0)+IF(ISNUMBER(BE74),1,0)+IF(ISNUMBER(BF74),1,0)+IF(ISNUMBER(BG74),1,0)+IF(ISNUMBER(BH74),1,0)+IF(ISNUMBER(BI74),1,0)+IF(ISNUMBER(BJ74),1,0)),4),"")</f>
        <v>10.295</v>
      </c>
      <c r="BM74" s="253" t="str">
        <f aca="false">IF(OR(Calculator!$E$12&lt;&gt;"YES",Calculator!$B$29&lt;Calculator!$G$12),"—",ROUND((1+SQRT(((50*POWER(80,POWER(COS(PI()*MOD(Calculator!$B$29/Calculator!$F$12,1)),2))+MIN(500,MAX(30,100*EXP(-0.3*'VSWR Calculator'!$C$24)*(1+3*ABS(MOD('VSWR Calculator'!$C$23/Calculator!$F$12/2,1)-0.5))))/'VSWR Calculator'!$C$25)-$C74)^2+(1500*ABS(SIN(2*PI()*MOD(Calculator!$B$29/Calculator!$F$12,1)))*IF(MOD(Calculator!$B$29/Calculator!$F$12,1)&lt;0.5,-1,1))^2)/SQRT(((50*POWER(80,POWER(COS(PI()*MOD(Calculator!$B$29/Calculator!$F$12,1)),2))+MIN(500,MAX(30,100*EXP(-0.3*'VSWR Calculator'!$C$24)*(1+3*ABS(MOD('VSWR Calculator'!$C$23/Calculator!$F$12/2,1)-0.5))))/'VSWR Calculator'!$C$25)+$C74)^2+(1500*ABS(SIN(2*PI()*MOD(Calculator!$B$29/Calculator!$F$12,1)))*IF(MOD(Calculator!$B$29/Calculator!$F$12,1)&lt;0.5,-1,1))^2))/(1-SQRT(((50*POWER(80,POWER(COS(PI()*MOD(Calculator!$B$29/Calculator!$F$12,1)),2))+MIN(500,MAX(30,100*EXP(-0.3*'VSWR Calculator'!$C$24)*(1+3*ABS(MOD('VSWR Calculator'!$C$23/Calculator!$F$12/2,1)-0.5))))/'VSWR Calculator'!$C$25)-$C74)^2+(1500*ABS(SIN(2*PI()*MOD(Calculator!$B$29/Calculator!$F$12,1)))*IF(MOD(Calculator!$B$29/Calculator!$F$12,1)&lt;0.5,-1,1))^2)/SQRT(((50*POWER(80,POWER(COS(PI()*MOD(Calculator!$B$29/Calculator!$F$12,1)),2))+MIN(500,MAX(30,100*EXP(-0.3*'VSWR Calculator'!$C$24)*(1+3*ABS(MOD('VSWR Calculator'!$C$23/Calculator!$F$12/2,1)-0.5))))/'VSWR Calculator'!$C$25)+$C74)^2+(1500*ABS(SIN(2*PI()*MOD(Calculator!$B$29/Calculator!$F$12,1)))*IF(MOD(Calculator!$B$29/Calculator!$F$12,1)&lt;0.5,-1,1))^2)),2))</f>
        <v>—</v>
      </c>
      <c r="BN74" s="253" t="str">
        <f aca="false">IF(OR(Calculator!$E$13&lt;&gt;"YES",Calculator!$B$29&lt;Calculator!$G$13),"—",ROUND((1+SQRT(((50*POWER(80,POWER(COS(PI()*MOD(Calculator!$B$29/Calculator!$F$13,1)),2))+MIN(500,MAX(30,100*EXP(-0.3*'VSWR Calculator'!$C$24)*(1+3*ABS(MOD('VSWR Calculator'!$C$23/Calculator!$F$13/2,1)-0.5))))/'VSWR Calculator'!$C$25)-$C74)^2+(1500*ABS(SIN(2*PI()*MOD(Calculator!$B$29/Calculator!$F$13,1)))*IF(MOD(Calculator!$B$29/Calculator!$F$13,1)&lt;0.5,-1,1))^2)/SQRT(((50*POWER(80,POWER(COS(PI()*MOD(Calculator!$B$29/Calculator!$F$13,1)),2))+MIN(500,MAX(30,100*EXP(-0.3*'VSWR Calculator'!$C$24)*(1+3*ABS(MOD('VSWR Calculator'!$C$23/Calculator!$F$13/2,1)-0.5))))/'VSWR Calculator'!$C$25)+$C74)^2+(1500*ABS(SIN(2*PI()*MOD(Calculator!$B$29/Calculator!$F$13,1)))*IF(MOD(Calculator!$B$29/Calculator!$F$13,1)&lt;0.5,-1,1))^2))/(1-SQRT(((50*POWER(80,POWER(COS(PI()*MOD(Calculator!$B$29/Calculator!$F$13,1)),2))+MIN(500,MAX(30,100*EXP(-0.3*'VSWR Calculator'!$C$24)*(1+3*ABS(MOD('VSWR Calculator'!$C$23/Calculator!$F$13/2,1)-0.5))))/'VSWR Calculator'!$C$25)-$C74)^2+(1500*ABS(SIN(2*PI()*MOD(Calculator!$B$29/Calculator!$F$13,1)))*IF(MOD(Calculator!$B$29/Calculator!$F$13,1)&lt;0.5,-1,1))^2)/SQRT(((50*POWER(80,POWER(COS(PI()*MOD(Calculator!$B$29/Calculator!$F$13,1)),2))+MIN(500,MAX(30,100*EXP(-0.3*'VSWR Calculator'!$C$24)*(1+3*ABS(MOD('VSWR Calculator'!$C$23/Calculator!$F$13/2,1)-0.5))))/'VSWR Calculator'!$C$25)+$C74)^2+(1500*ABS(SIN(2*PI()*MOD(Calculator!$B$29/Calculator!$F$13,1)))*IF(MOD(Calculator!$B$29/Calculator!$F$13,1)&lt;0.5,-1,1))^2)),2))</f>
        <v>—</v>
      </c>
      <c r="BO74" s="253" t="str">
        <f aca="false">IF(OR(Calculator!$E$14&lt;&gt;"YES",Calculator!$B$29&lt;Calculator!$G$14),"—",ROUND((1+SQRT(((50*POWER(80,POWER(COS(PI()*MOD(Calculator!$B$29/Calculator!$F$14,1)),2))+MIN(500,MAX(30,100*EXP(-0.3*'VSWR Calculator'!$C$24)*(1+3*ABS(MOD('VSWR Calculator'!$C$23/Calculator!$F$14/2,1)-0.5))))/'VSWR Calculator'!$C$25)-$C74)^2+(1500*ABS(SIN(2*PI()*MOD(Calculator!$B$29/Calculator!$F$14,1)))*IF(MOD(Calculator!$B$29/Calculator!$F$14,1)&lt;0.5,-1,1))^2)/SQRT(((50*POWER(80,POWER(COS(PI()*MOD(Calculator!$B$29/Calculator!$F$14,1)),2))+MIN(500,MAX(30,100*EXP(-0.3*'VSWR Calculator'!$C$24)*(1+3*ABS(MOD('VSWR Calculator'!$C$23/Calculator!$F$14/2,1)-0.5))))/'VSWR Calculator'!$C$25)+$C74)^2+(1500*ABS(SIN(2*PI()*MOD(Calculator!$B$29/Calculator!$F$14,1)))*IF(MOD(Calculator!$B$29/Calculator!$F$14,1)&lt;0.5,-1,1))^2))/(1-SQRT(((50*POWER(80,POWER(COS(PI()*MOD(Calculator!$B$29/Calculator!$F$14,1)),2))+MIN(500,MAX(30,100*EXP(-0.3*'VSWR Calculator'!$C$24)*(1+3*ABS(MOD('VSWR Calculator'!$C$23/Calculator!$F$14/2,1)-0.5))))/'VSWR Calculator'!$C$25)-$C74)^2+(1500*ABS(SIN(2*PI()*MOD(Calculator!$B$29/Calculator!$F$14,1)))*IF(MOD(Calculator!$B$29/Calculator!$F$14,1)&lt;0.5,-1,1))^2)/SQRT(((50*POWER(80,POWER(COS(PI()*MOD(Calculator!$B$29/Calculator!$F$14,1)),2))+MIN(500,MAX(30,100*EXP(-0.3*'VSWR Calculator'!$C$24)*(1+3*ABS(MOD('VSWR Calculator'!$C$23/Calculator!$F$14/2,1)-0.5))))/'VSWR Calculator'!$C$25)+$C74)^2+(1500*ABS(SIN(2*PI()*MOD(Calculator!$B$29/Calculator!$F$14,1)))*IF(MOD(Calculator!$B$29/Calculator!$F$14,1)&lt;0.5,-1,1))^2)),2))</f>
        <v>—</v>
      </c>
      <c r="BP74" s="253" t="n">
        <f aca="false">IF(OR(Calculator!$E$15&lt;&gt;"YES",Calculator!$B$29&lt;Calculator!$G$15),"—",ROUND((1+SQRT(((50*POWER(80,POWER(COS(PI()*MOD(Calculator!$B$29/Calculator!$F$15,1)),2))+MIN(500,MAX(30,100*EXP(-0.3*'VSWR Calculator'!$C$24)*(1+3*ABS(MOD('VSWR Calculator'!$C$23/Calculator!$F$15/2,1)-0.5))))/'VSWR Calculator'!$C$25)-$C74)^2+(1500*ABS(SIN(2*PI()*MOD(Calculator!$B$29/Calculator!$F$15,1)))*IF(MOD(Calculator!$B$29/Calculator!$F$15,1)&lt;0.5,-1,1))^2)/SQRT(((50*POWER(80,POWER(COS(PI()*MOD(Calculator!$B$29/Calculator!$F$15,1)),2))+MIN(500,MAX(30,100*EXP(-0.3*'VSWR Calculator'!$C$24)*(1+3*ABS(MOD('VSWR Calculator'!$C$23/Calculator!$F$15/2,1)-0.5))))/'VSWR Calculator'!$C$25)+$C74)^2+(1500*ABS(SIN(2*PI()*MOD(Calculator!$B$29/Calculator!$F$15,1)))*IF(MOD(Calculator!$B$29/Calculator!$F$15,1)&lt;0.5,-1,1))^2))/(1-SQRT(((50*POWER(80,POWER(COS(PI()*MOD(Calculator!$B$29/Calculator!$F$15,1)),2))+MIN(500,MAX(30,100*EXP(-0.3*'VSWR Calculator'!$C$24)*(1+3*ABS(MOD('VSWR Calculator'!$C$23/Calculator!$F$15/2,1)-0.5))))/'VSWR Calculator'!$C$25)-$C74)^2+(1500*ABS(SIN(2*PI()*MOD(Calculator!$B$29/Calculator!$F$15,1)))*IF(MOD(Calculator!$B$29/Calculator!$F$15,1)&lt;0.5,-1,1))^2)/SQRT(((50*POWER(80,POWER(COS(PI()*MOD(Calculator!$B$29/Calculator!$F$15,1)),2))+MIN(500,MAX(30,100*EXP(-0.3*'VSWR Calculator'!$C$24)*(1+3*ABS(MOD('VSWR Calculator'!$C$23/Calculator!$F$15/2,1)-0.5))))/'VSWR Calculator'!$C$25)+$C74)^2+(1500*ABS(SIN(2*PI()*MOD(Calculator!$B$29/Calculator!$F$15,1)))*IF(MOD(Calculator!$B$29/Calculator!$F$15,1)&lt;0.5,-1,1))^2)),2))</f>
        <v>15.03</v>
      </c>
      <c r="BQ74" s="253" t="str">
        <f aca="false">IF(OR(Calculator!$E$16&lt;&gt;"YES",Calculator!$B$29&lt;Calculator!$G$16),"—",ROUND((1+SQRT(((50*POWER(80,POWER(COS(PI()*MOD(Calculator!$B$29/Calculator!$F$16,1)),2))+MIN(500,MAX(30,100*EXP(-0.3*'VSWR Calculator'!$C$24)*(1+3*ABS(MOD('VSWR Calculator'!$C$23/Calculator!$F$16/2,1)-0.5))))/'VSWR Calculator'!$C$25)-$C74)^2+(1500*ABS(SIN(2*PI()*MOD(Calculator!$B$29/Calculator!$F$16,1)))*IF(MOD(Calculator!$B$29/Calculator!$F$16,1)&lt;0.5,-1,1))^2)/SQRT(((50*POWER(80,POWER(COS(PI()*MOD(Calculator!$B$29/Calculator!$F$16,1)),2))+MIN(500,MAX(30,100*EXP(-0.3*'VSWR Calculator'!$C$24)*(1+3*ABS(MOD('VSWR Calculator'!$C$23/Calculator!$F$16/2,1)-0.5))))/'VSWR Calculator'!$C$25)+$C74)^2+(1500*ABS(SIN(2*PI()*MOD(Calculator!$B$29/Calculator!$F$16,1)))*IF(MOD(Calculator!$B$29/Calculator!$F$16,1)&lt;0.5,-1,1))^2))/(1-SQRT(((50*POWER(80,POWER(COS(PI()*MOD(Calculator!$B$29/Calculator!$F$16,1)),2))+MIN(500,MAX(30,100*EXP(-0.3*'VSWR Calculator'!$C$24)*(1+3*ABS(MOD('VSWR Calculator'!$C$23/Calculator!$F$16/2,1)-0.5))))/'VSWR Calculator'!$C$25)-$C74)^2+(1500*ABS(SIN(2*PI()*MOD(Calculator!$B$29/Calculator!$F$16,1)))*IF(MOD(Calculator!$B$29/Calculator!$F$16,1)&lt;0.5,-1,1))^2)/SQRT(((50*POWER(80,POWER(COS(PI()*MOD(Calculator!$B$29/Calculator!$F$16,1)),2))+MIN(500,MAX(30,100*EXP(-0.3*'VSWR Calculator'!$C$24)*(1+3*ABS(MOD('VSWR Calculator'!$C$23/Calculator!$F$16/2,1)-0.5))))/'VSWR Calculator'!$C$25)+$C74)^2+(1500*ABS(SIN(2*PI()*MOD(Calculator!$B$29/Calculator!$F$16,1)))*IF(MOD(Calculator!$B$29/Calculator!$F$16,1)&lt;0.5,-1,1))^2)),2))</f>
        <v>—</v>
      </c>
      <c r="BR74" s="253" t="n">
        <f aca="false">IF(OR(Calculator!$E$17&lt;&gt;"YES",Calculator!$B$29&lt;Calculator!$G$17),"—",ROUND((1+SQRT(((50*POWER(80,POWER(COS(PI()*MOD(Calculator!$B$29/Calculator!$F$17,1)),2))+MIN(500,MAX(30,100*EXP(-0.3*'VSWR Calculator'!$C$24)*(1+3*ABS(MOD('VSWR Calculator'!$C$23/Calculator!$F$17/2,1)-0.5))))/'VSWR Calculator'!$C$25)-$C74)^2+(1500*ABS(SIN(2*PI()*MOD(Calculator!$B$29/Calculator!$F$17,1)))*IF(MOD(Calculator!$B$29/Calculator!$F$17,1)&lt;0.5,-1,1))^2)/SQRT(((50*POWER(80,POWER(COS(PI()*MOD(Calculator!$B$29/Calculator!$F$17,1)),2))+MIN(500,MAX(30,100*EXP(-0.3*'VSWR Calculator'!$C$24)*(1+3*ABS(MOD('VSWR Calculator'!$C$23/Calculator!$F$17/2,1)-0.5))))/'VSWR Calculator'!$C$25)+$C74)^2+(1500*ABS(SIN(2*PI()*MOD(Calculator!$B$29/Calculator!$F$17,1)))*IF(MOD(Calculator!$B$29/Calculator!$F$17,1)&lt;0.5,-1,1))^2))/(1-SQRT(((50*POWER(80,POWER(COS(PI()*MOD(Calculator!$B$29/Calculator!$F$17,1)),2))+MIN(500,MAX(30,100*EXP(-0.3*'VSWR Calculator'!$C$24)*(1+3*ABS(MOD('VSWR Calculator'!$C$23/Calculator!$F$17/2,1)-0.5))))/'VSWR Calculator'!$C$25)-$C74)^2+(1500*ABS(SIN(2*PI()*MOD(Calculator!$B$29/Calculator!$F$17,1)))*IF(MOD(Calculator!$B$29/Calculator!$F$17,1)&lt;0.5,-1,1))^2)/SQRT(((50*POWER(80,POWER(COS(PI()*MOD(Calculator!$B$29/Calculator!$F$17,1)),2))+MIN(500,MAX(30,100*EXP(-0.3*'VSWR Calculator'!$C$24)*(1+3*ABS(MOD('VSWR Calculator'!$C$23/Calculator!$F$17/2,1)-0.5))))/'VSWR Calculator'!$C$25)+$C74)^2+(1500*ABS(SIN(2*PI()*MOD(Calculator!$B$29/Calculator!$F$17,1)))*IF(MOD(Calculator!$B$29/Calculator!$F$17,1)&lt;0.5,-1,1))^2)),2))</f>
        <v>14.59</v>
      </c>
      <c r="BS74" s="253" t="str">
        <f aca="false">IF(OR(Calculator!$E$18&lt;&gt;"YES",Calculator!$B$29&lt;Calculator!$G$18),"—",ROUND((1+SQRT(((50*POWER(80,POWER(COS(PI()*MOD(Calculator!$B$29/Calculator!$F$18,1)),2))+MIN(500,MAX(30,100*EXP(-0.3*'VSWR Calculator'!$C$24)*(1+3*ABS(MOD('VSWR Calculator'!$C$23/Calculator!$F$18/2,1)-0.5))))/'VSWR Calculator'!$C$25)-$C74)^2+(1500*ABS(SIN(2*PI()*MOD(Calculator!$B$29/Calculator!$F$18,1)))*IF(MOD(Calculator!$B$29/Calculator!$F$18,1)&lt;0.5,-1,1))^2)/SQRT(((50*POWER(80,POWER(COS(PI()*MOD(Calculator!$B$29/Calculator!$F$18,1)),2))+MIN(500,MAX(30,100*EXP(-0.3*'VSWR Calculator'!$C$24)*(1+3*ABS(MOD('VSWR Calculator'!$C$23/Calculator!$F$18/2,1)-0.5))))/'VSWR Calculator'!$C$25)+$C74)^2+(1500*ABS(SIN(2*PI()*MOD(Calculator!$B$29/Calculator!$F$18,1)))*IF(MOD(Calculator!$B$29/Calculator!$F$18,1)&lt;0.5,-1,1))^2))/(1-SQRT(((50*POWER(80,POWER(COS(PI()*MOD(Calculator!$B$29/Calculator!$F$18,1)),2))+MIN(500,MAX(30,100*EXP(-0.3*'VSWR Calculator'!$C$24)*(1+3*ABS(MOD('VSWR Calculator'!$C$23/Calculator!$F$18/2,1)-0.5))))/'VSWR Calculator'!$C$25)-$C74)^2+(1500*ABS(SIN(2*PI()*MOD(Calculator!$B$29/Calculator!$F$18,1)))*IF(MOD(Calculator!$B$29/Calculator!$F$18,1)&lt;0.5,-1,1))^2)/SQRT(((50*POWER(80,POWER(COS(PI()*MOD(Calculator!$B$29/Calculator!$F$18,1)),2))+MIN(500,MAX(30,100*EXP(-0.3*'VSWR Calculator'!$C$24)*(1+3*ABS(MOD('VSWR Calculator'!$C$23/Calculator!$F$18/2,1)-0.5))))/'VSWR Calculator'!$C$25)+$C74)^2+(1500*ABS(SIN(2*PI()*MOD(Calculator!$B$29/Calculator!$F$18,1)))*IF(MOD(Calculator!$B$29/Calculator!$F$18,1)&lt;0.5,-1,1))^2)),2))</f>
        <v>—</v>
      </c>
      <c r="BT74" s="253" t="str">
        <f aca="false">IF(OR(Calculator!$E$19&lt;&gt;"YES",Calculator!$B$29&lt;Calculator!$G$19),"—",ROUND((1+SQRT(((50*POWER(80,POWER(COS(PI()*MOD(Calculator!$B$29/Calculator!$F$19,1)),2))+MIN(500,MAX(30,100*EXP(-0.3*'VSWR Calculator'!$C$24)*(1+3*ABS(MOD('VSWR Calculator'!$C$23/Calculator!$F$19/2,1)-0.5))))/'VSWR Calculator'!$C$25)-$C74)^2+(1500*ABS(SIN(2*PI()*MOD(Calculator!$B$29/Calculator!$F$19,1)))*IF(MOD(Calculator!$B$29/Calculator!$F$19,1)&lt;0.5,-1,1))^2)/SQRT(((50*POWER(80,POWER(COS(PI()*MOD(Calculator!$B$29/Calculator!$F$19,1)),2))+MIN(500,MAX(30,100*EXP(-0.3*'VSWR Calculator'!$C$24)*(1+3*ABS(MOD('VSWR Calculator'!$C$23/Calculator!$F$19/2,1)-0.5))))/'VSWR Calculator'!$C$25)+$C74)^2+(1500*ABS(SIN(2*PI()*MOD(Calculator!$B$29/Calculator!$F$19,1)))*IF(MOD(Calculator!$B$29/Calculator!$F$19,1)&lt;0.5,-1,1))^2))/(1-SQRT(((50*POWER(80,POWER(COS(PI()*MOD(Calculator!$B$29/Calculator!$F$19,1)),2))+MIN(500,MAX(30,100*EXP(-0.3*'VSWR Calculator'!$C$24)*(1+3*ABS(MOD('VSWR Calculator'!$C$23/Calculator!$F$19/2,1)-0.5))))/'VSWR Calculator'!$C$25)-$C74)^2+(1500*ABS(SIN(2*PI()*MOD(Calculator!$B$29/Calculator!$F$19,1)))*IF(MOD(Calculator!$B$29/Calculator!$F$19,1)&lt;0.5,-1,1))^2)/SQRT(((50*POWER(80,POWER(COS(PI()*MOD(Calculator!$B$29/Calculator!$F$19,1)),2))+MIN(500,MAX(30,100*EXP(-0.3*'VSWR Calculator'!$C$24)*(1+3*ABS(MOD('VSWR Calculator'!$C$23/Calculator!$F$19/2,1)-0.5))))/'VSWR Calculator'!$C$25)+$C74)^2+(1500*ABS(SIN(2*PI()*MOD(Calculator!$B$29/Calculator!$F$19,1)))*IF(MOD(Calculator!$B$29/Calculator!$F$19,1)&lt;0.5,-1,1))^2)),2))</f>
        <v>—</v>
      </c>
      <c r="BU74" s="253" t="str">
        <f aca="false">IF(OR(Calculator!$E$20&lt;&gt;"YES",Calculator!$B$29&lt;Calculator!$G$20),"—",ROUND((1+SQRT(((50*POWER(80,POWER(COS(PI()*MOD(Calculator!$B$29/Calculator!$F$20,1)),2))+MIN(500,MAX(30,100*EXP(-0.3*'VSWR Calculator'!$C$24)*(1+3*ABS(MOD('VSWR Calculator'!$C$23/Calculator!$F$20/2,1)-0.5))))/'VSWR Calculator'!$C$25)-$C74)^2+(1500*ABS(SIN(2*PI()*MOD(Calculator!$B$29/Calculator!$F$20,1)))*IF(MOD(Calculator!$B$29/Calculator!$F$20,1)&lt;0.5,-1,1))^2)/SQRT(((50*POWER(80,POWER(COS(PI()*MOD(Calculator!$B$29/Calculator!$F$20,1)),2))+MIN(500,MAX(30,100*EXP(-0.3*'VSWR Calculator'!$C$24)*(1+3*ABS(MOD('VSWR Calculator'!$C$23/Calculator!$F$20/2,1)-0.5))))/'VSWR Calculator'!$C$25)+$C74)^2+(1500*ABS(SIN(2*PI()*MOD(Calculator!$B$29/Calculator!$F$20,1)))*IF(MOD(Calculator!$B$29/Calculator!$F$20,1)&lt;0.5,-1,1))^2))/(1-SQRT(((50*POWER(80,POWER(COS(PI()*MOD(Calculator!$B$29/Calculator!$F$20,1)),2))+MIN(500,MAX(30,100*EXP(-0.3*'VSWR Calculator'!$C$24)*(1+3*ABS(MOD('VSWR Calculator'!$C$23/Calculator!$F$20/2,1)-0.5))))/'VSWR Calculator'!$C$25)-$C74)^2+(1500*ABS(SIN(2*PI()*MOD(Calculator!$B$29/Calculator!$F$20,1)))*IF(MOD(Calculator!$B$29/Calculator!$F$20,1)&lt;0.5,-1,1))^2)/SQRT(((50*POWER(80,POWER(COS(PI()*MOD(Calculator!$B$29/Calculator!$F$20,1)),2))+MIN(500,MAX(30,100*EXP(-0.3*'VSWR Calculator'!$C$24)*(1+3*ABS(MOD('VSWR Calculator'!$C$23/Calculator!$F$20/2,1)-0.5))))/'VSWR Calculator'!$C$25)+$C74)^2+(1500*ABS(SIN(2*PI()*MOD(Calculator!$B$29/Calculator!$F$20,1)))*IF(MOD(Calculator!$B$29/Calculator!$F$20,1)&lt;0.5,-1,1))^2)),2))</f>
        <v>—</v>
      </c>
      <c r="BV74" s="253" t="str">
        <f aca="false">IF(OR(Calculator!$E$21&lt;&gt;"YES",Calculator!$B$29&lt;Calculator!$G$21),"—",ROUND((1+SQRT(((50*POWER(80,POWER(COS(PI()*MOD(Calculator!$B$29/Calculator!$F$21,1)),2))+MIN(500,MAX(30,100*EXP(-0.3*'VSWR Calculator'!$C$24)*(1+3*ABS(MOD('VSWR Calculator'!$C$23/Calculator!$F$21/2,1)-0.5))))/'VSWR Calculator'!$C$25)-$C74)^2+(1500*ABS(SIN(2*PI()*MOD(Calculator!$B$29/Calculator!$F$21,1)))*IF(MOD(Calculator!$B$29/Calculator!$F$21,1)&lt;0.5,-1,1))^2)/SQRT(((50*POWER(80,POWER(COS(PI()*MOD(Calculator!$B$29/Calculator!$F$21,1)),2))+MIN(500,MAX(30,100*EXP(-0.3*'VSWR Calculator'!$C$24)*(1+3*ABS(MOD('VSWR Calculator'!$C$23/Calculator!$F$21/2,1)-0.5))))/'VSWR Calculator'!$C$25)+$C74)^2+(1500*ABS(SIN(2*PI()*MOD(Calculator!$B$29/Calculator!$F$21,1)))*IF(MOD(Calculator!$B$29/Calculator!$F$21,1)&lt;0.5,-1,1))^2))/(1-SQRT(((50*POWER(80,POWER(COS(PI()*MOD(Calculator!$B$29/Calculator!$F$21,1)),2))+MIN(500,MAX(30,100*EXP(-0.3*'VSWR Calculator'!$C$24)*(1+3*ABS(MOD('VSWR Calculator'!$C$23/Calculator!$F$21/2,1)-0.5))))/'VSWR Calculator'!$C$25)-$C74)^2+(1500*ABS(SIN(2*PI()*MOD(Calculator!$B$29/Calculator!$F$21,1)))*IF(MOD(Calculator!$B$29/Calculator!$F$21,1)&lt;0.5,-1,1))^2)/SQRT(((50*POWER(80,POWER(COS(PI()*MOD(Calculator!$B$29/Calculator!$F$21,1)),2))+MIN(500,MAX(30,100*EXP(-0.3*'VSWR Calculator'!$C$24)*(1+3*ABS(MOD('VSWR Calculator'!$C$23/Calculator!$F$21/2,1)-0.5))))/'VSWR Calculator'!$C$25)+$C74)^2+(1500*ABS(SIN(2*PI()*MOD(Calculator!$B$29/Calculator!$F$21,1)))*IF(MOD(Calculator!$B$29/Calculator!$F$21,1)&lt;0.5,-1,1))^2)),2))</f>
        <v>—</v>
      </c>
      <c r="BW74" s="253" t="str">
        <f aca="false">IF(OR(Calculator!$E$22&lt;&gt;"YES",Calculator!$B$29&lt;Calculator!$G$22),"—",ROUND((1+SQRT(((50*POWER(80,POWER(COS(PI()*MOD(Calculator!$B$29/Calculator!$F$22,1)),2))+MIN(500,MAX(30,100*EXP(-0.3*'VSWR Calculator'!$C$24)*(1+3*ABS(MOD('VSWR Calculator'!$C$23/Calculator!$F$22/2,1)-0.5))))/'VSWR Calculator'!$C$25)-$C74)^2+(1500*ABS(SIN(2*PI()*MOD(Calculator!$B$29/Calculator!$F$22,1)))*IF(MOD(Calculator!$B$29/Calculator!$F$22,1)&lt;0.5,-1,1))^2)/SQRT(((50*POWER(80,POWER(COS(PI()*MOD(Calculator!$B$29/Calculator!$F$22,1)),2))+MIN(500,MAX(30,100*EXP(-0.3*'VSWR Calculator'!$C$24)*(1+3*ABS(MOD('VSWR Calculator'!$C$23/Calculator!$F$22/2,1)-0.5))))/'VSWR Calculator'!$C$25)+$C74)^2+(1500*ABS(SIN(2*PI()*MOD(Calculator!$B$29/Calculator!$F$22,1)))*IF(MOD(Calculator!$B$29/Calculator!$F$22,1)&lt;0.5,-1,1))^2))/(1-SQRT(((50*POWER(80,POWER(COS(PI()*MOD(Calculator!$B$29/Calculator!$F$22,1)),2))+MIN(500,MAX(30,100*EXP(-0.3*'VSWR Calculator'!$C$24)*(1+3*ABS(MOD('VSWR Calculator'!$C$23/Calculator!$F$22/2,1)-0.5))))/'VSWR Calculator'!$C$25)-$C74)^2+(1500*ABS(SIN(2*PI()*MOD(Calculator!$B$29/Calculator!$F$22,1)))*IF(MOD(Calculator!$B$29/Calculator!$F$22,1)&lt;0.5,-1,1))^2)/SQRT(((50*POWER(80,POWER(COS(PI()*MOD(Calculator!$B$29/Calculator!$F$22,1)),2))+MIN(500,MAX(30,100*EXP(-0.3*'VSWR Calculator'!$C$24)*(1+3*ABS(MOD('VSWR Calculator'!$C$23/Calculator!$F$22/2,1)-0.5))))/'VSWR Calculator'!$C$25)+$C74)^2+(1500*ABS(SIN(2*PI()*MOD(Calculator!$B$29/Calculator!$F$22,1)))*IF(MOD(Calculator!$B$29/Calculator!$F$22,1)&lt;0.5,-1,1))^2)),2))</f>
        <v>—</v>
      </c>
      <c r="BX74" s="253" t="n">
        <f aca="false">IFERROR(ROUND((IF(ISNUMBER(BM74),BM74,0)+IF(ISNUMBER(BN74),BN74,0)+IF(ISNUMBER(BO74),BO74,0)+IF(ISNUMBER(BP74),BP74,0)+IF(ISNUMBER(BQ74),BQ74,0)+IF(ISNUMBER(BR74),BR74,0)+IF(ISNUMBER(BS74),BS74,0)+IF(ISNUMBER(BT74),BT74,0)+IF(ISNUMBER(BU74),BU74,0)+IF(ISNUMBER(BV74),BV74,0)+IF(ISNUMBER(BW74),BW74,0))/(IF(ISNUMBER(BM74),1,0)+IF(ISNUMBER(BN74),1,0)+IF(ISNUMBER(BO74),1,0)+IF(ISNUMBER(BP74),1,0)+IF(ISNUMBER(BQ74),1,0)+IF(ISNUMBER(BR74),1,0)+IF(ISNUMBER(BS74),1,0)+IF(ISNUMBER(BT74),1,0)+IF(ISNUMBER(BU74),1,0)+IF(ISNUMBER(BV74),1,0)+IF(ISNUMBER(BW74),1,0)),4),"")</f>
        <v>14.81</v>
      </c>
      <c r="BY74" s="253" t="str">
        <f aca="false">IF(OR(Calculator!$E$12&lt;&gt;"YES",Calculator!$B$30&lt;Calculator!$G$12),"—",ROUND((1+SQRT(((50*POWER(80,POWER(COS(PI()*MOD(Calculator!$B$30/Calculator!$F$12,1)),2))+MIN(500,MAX(30,100*EXP(-0.3*'VSWR Calculator'!$C$24)*(1+3*ABS(MOD('VSWR Calculator'!$C$23/Calculator!$F$12/2,1)-0.5))))/'VSWR Calculator'!$C$25)-$C74)^2+(1500*ABS(SIN(2*PI()*MOD(Calculator!$B$30/Calculator!$F$12,1)))*IF(MOD(Calculator!$B$30/Calculator!$F$12,1)&lt;0.5,-1,1))^2)/SQRT(((50*POWER(80,POWER(COS(PI()*MOD(Calculator!$B$30/Calculator!$F$12,1)),2))+MIN(500,MAX(30,100*EXP(-0.3*'VSWR Calculator'!$C$24)*(1+3*ABS(MOD('VSWR Calculator'!$C$23/Calculator!$F$12/2,1)-0.5))))/'VSWR Calculator'!$C$25)+$C74)^2+(1500*ABS(SIN(2*PI()*MOD(Calculator!$B$30/Calculator!$F$12,1)))*IF(MOD(Calculator!$B$30/Calculator!$F$12,1)&lt;0.5,-1,1))^2))/(1-SQRT(((50*POWER(80,POWER(COS(PI()*MOD(Calculator!$B$30/Calculator!$F$12,1)),2))+MIN(500,MAX(30,100*EXP(-0.3*'VSWR Calculator'!$C$24)*(1+3*ABS(MOD('VSWR Calculator'!$C$23/Calculator!$F$12/2,1)-0.5))))/'VSWR Calculator'!$C$25)-$C74)^2+(1500*ABS(SIN(2*PI()*MOD(Calculator!$B$30/Calculator!$F$12,1)))*IF(MOD(Calculator!$B$30/Calculator!$F$12,1)&lt;0.5,-1,1))^2)/SQRT(((50*POWER(80,POWER(COS(PI()*MOD(Calculator!$B$30/Calculator!$F$12,1)),2))+MIN(500,MAX(30,100*EXP(-0.3*'VSWR Calculator'!$C$24)*(1+3*ABS(MOD('VSWR Calculator'!$C$23/Calculator!$F$12/2,1)-0.5))))/'VSWR Calculator'!$C$25)+$C74)^2+(1500*ABS(SIN(2*PI()*MOD(Calculator!$B$30/Calculator!$F$12,1)))*IF(MOD(Calculator!$B$30/Calculator!$F$12,1)&lt;0.5,-1,1))^2)),2))</f>
        <v>—</v>
      </c>
      <c r="BZ74" s="253" t="str">
        <f aca="false">IF(OR(Calculator!$E$13&lt;&gt;"YES",Calculator!$B$30&lt;Calculator!$G$13),"—",ROUND((1+SQRT(((50*POWER(80,POWER(COS(PI()*MOD(Calculator!$B$30/Calculator!$F$13,1)),2))+MIN(500,MAX(30,100*EXP(-0.3*'VSWR Calculator'!$C$24)*(1+3*ABS(MOD('VSWR Calculator'!$C$23/Calculator!$F$13/2,1)-0.5))))/'VSWR Calculator'!$C$25)-$C74)^2+(1500*ABS(SIN(2*PI()*MOD(Calculator!$B$30/Calculator!$F$13,1)))*IF(MOD(Calculator!$B$30/Calculator!$F$13,1)&lt;0.5,-1,1))^2)/SQRT(((50*POWER(80,POWER(COS(PI()*MOD(Calculator!$B$30/Calculator!$F$13,1)),2))+MIN(500,MAX(30,100*EXP(-0.3*'VSWR Calculator'!$C$24)*(1+3*ABS(MOD('VSWR Calculator'!$C$23/Calculator!$F$13/2,1)-0.5))))/'VSWR Calculator'!$C$25)+$C74)^2+(1500*ABS(SIN(2*PI()*MOD(Calculator!$B$30/Calculator!$F$13,1)))*IF(MOD(Calculator!$B$30/Calculator!$F$13,1)&lt;0.5,-1,1))^2))/(1-SQRT(((50*POWER(80,POWER(COS(PI()*MOD(Calculator!$B$30/Calculator!$F$13,1)),2))+MIN(500,MAX(30,100*EXP(-0.3*'VSWR Calculator'!$C$24)*(1+3*ABS(MOD('VSWR Calculator'!$C$23/Calculator!$F$13/2,1)-0.5))))/'VSWR Calculator'!$C$25)-$C74)^2+(1500*ABS(SIN(2*PI()*MOD(Calculator!$B$30/Calculator!$F$13,1)))*IF(MOD(Calculator!$B$30/Calculator!$F$13,1)&lt;0.5,-1,1))^2)/SQRT(((50*POWER(80,POWER(COS(PI()*MOD(Calculator!$B$30/Calculator!$F$13,1)),2))+MIN(500,MAX(30,100*EXP(-0.3*'VSWR Calculator'!$C$24)*(1+3*ABS(MOD('VSWR Calculator'!$C$23/Calculator!$F$13/2,1)-0.5))))/'VSWR Calculator'!$C$25)+$C74)^2+(1500*ABS(SIN(2*PI()*MOD(Calculator!$B$30/Calculator!$F$13,1)))*IF(MOD(Calculator!$B$30/Calculator!$F$13,1)&lt;0.5,-1,1))^2)),2))</f>
        <v>—</v>
      </c>
      <c r="CA74" s="253" t="str">
        <f aca="false">IF(OR(Calculator!$E$14&lt;&gt;"YES",Calculator!$B$30&lt;Calculator!$G$14),"—",ROUND((1+SQRT(((50*POWER(80,POWER(COS(PI()*MOD(Calculator!$B$30/Calculator!$F$14,1)),2))+MIN(500,MAX(30,100*EXP(-0.3*'VSWR Calculator'!$C$24)*(1+3*ABS(MOD('VSWR Calculator'!$C$23/Calculator!$F$14/2,1)-0.5))))/'VSWR Calculator'!$C$25)-$C74)^2+(1500*ABS(SIN(2*PI()*MOD(Calculator!$B$30/Calculator!$F$14,1)))*IF(MOD(Calculator!$B$30/Calculator!$F$14,1)&lt;0.5,-1,1))^2)/SQRT(((50*POWER(80,POWER(COS(PI()*MOD(Calculator!$B$30/Calculator!$F$14,1)),2))+MIN(500,MAX(30,100*EXP(-0.3*'VSWR Calculator'!$C$24)*(1+3*ABS(MOD('VSWR Calculator'!$C$23/Calculator!$F$14/2,1)-0.5))))/'VSWR Calculator'!$C$25)+$C74)^2+(1500*ABS(SIN(2*PI()*MOD(Calculator!$B$30/Calculator!$F$14,1)))*IF(MOD(Calculator!$B$30/Calculator!$F$14,1)&lt;0.5,-1,1))^2))/(1-SQRT(((50*POWER(80,POWER(COS(PI()*MOD(Calculator!$B$30/Calculator!$F$14,1)),2))+MIN(500,MAX(30,100*EXP(-0.3*'VSWR Calculator'!$C$24)*(1+3*ABS(MOD('VSWR Calculator'!$C$23/Calculator!$F$14/2,1)-0.5))))/'VSWR Calculator'!$C$25)-$C74)^2+(1500*ABS(SIN(2*PI()*MOD(Calculator!$B$30/Calculator!$F$14,1)))*IF(MOD(Calculator!$B$30/Calculator!$F$14,1)&lt;0.5,-1,1))^2)/SQRT(((50*POWER(80,POWER(COS(PI()*MOD(Calculator!$B$30/Calculator!$F$14,1)),2))+MIN(500,MAX(30,100*EXP(-0.3*'VSWR Calculator'!$C$24)*(1+3*ABS(MOD('VSWR Calculator'!$C$23/Calculator!$F$14/2,1)-0.5))))/'VSWR Calculator'!$C$25)+$C74)^2+(1500*ABS(SIN(2*PI()*MOD(Calculator!$B$30/Calculator!$F$14,1)))*IF(MOD(Calculator!$B$30/Calculator!$F$14,1)&lt;0.5,-1,1))^2)),2))</f>
        <v>—</v>
      </c>
      <c r="CB74" s="253" t="n">
        <f aca="false">IF(OR(Calculator!$E$15&lt;&gt;"YES",Calculator!$B$30&lt;Calculator!$G$15),"—",ROUND((1+SQRT(((50*POWER(80,POWER(COS(PI()*MOD(Calculator!$B$30/Calculator!$F$15,1)),2))+MIN(500,MAX(30,100*EXP(-0.3*'VSWR Calculator'!$C$24)*(1+3*ABS(MOD('VSWR Calculator'!$C$23/Calculator!$F$15/2,1)-0.5))))/'VSWR Calculator'!$C$25)-$C74)^2+(1500*ABS(SIN(2*PI()*MOD(Calculator!$B$30/Calculator!$F$15,1)))*IF(MOD(Calculator!$B$30/Calculator!$F$15,1)&lt;0.5,-1,1))^2)/SQRT(((50*POWER(80,POWER(COS(PI()*MOD(Calculator!$B$30/Calculator!$F$15,1)),2))+MIN(500,MAX(30,100*EXP(-0.3*'VSWR Calculator'!$C$24)*(1+3*ABS(MOD('VSWR Calculator'!$C$23/Calculator!$F$15/2,1)-0.5))))/'VSWR Calculator'!$C$25)+$C74)^2+(1500*ABS(SIN(2*PI()*MOD(Calculator!$B$30/Calculator!$F$15,1)))*IF(MOD(Calculator!$B$30/Calculator!$F$15,1)&lt;0.5,-1,1))^2))/(1-SQRT(((50*POWER(80,POWER(COS(PI()*MOD(Calculator!$B$30/Calculator!$F$15,1)),2))+MIN(500,MAX(30,100*EXP(-0.3*'VSWR Calculator'!$C$24)*(1+3*ABS(MOD('VSWR Calculator'!$C$23/Calculator!$F$15/2,1)-0.5))))/'VSWR Calculator'!$C$25)-$C74)^2+(1500*ABS(SIN(2*PI()*MOD(Calculator!$B$30/Calculator!$F$15,1)))*IF(MOD(Calculator!$B$30/Calculator!$F$15,1)&lt;0.5,-1,1))^2)/SQRT(((50*POWER(80,POWER(COS(PI()*MOD(Calculator!$B$30/Calculator!$F$15,1)),2))+MIN(500,MAX(30,100*EXP(-0.3*'VSWR Calculator'!$C$24)*(1+3*ABS(MOD('VSWR Calculator'!$C$23/Calculator!$F$15/2,1)-0.5))))/'VSWR Calculator'!$C$25)+$C74)^2+(1500*ABS(SIN(2*PI()*MOD(Calculator!$B$30/Calculator!$F$15,1)))*IF(MOD(Calculator!$B$30/Calculator!$F$15,1)&lt;0.5,-1,1))^2)),2))</f>
        <v>14.48</v>
      </c>
      <c r="CC74" s="253" t="str">
        <f aca="false">IF(OR(Calculator!$E$16&lt;&gt;"YES",Calculator!$B$30&lt;Calculator!$G$16),"—",ROUND((1+SQRT(((50*POWER(80,POWER(COS(PI()*MOD(Calculator!$B$30/Calculator!$F$16,1)),2))+MIN(500,MAX(30,100*EXP(-0.3*'VSWR Calculator'!$C$24)*(1+3*ABS(MOD('VSWR Calculator'!$C$23/Calculator!$F$16/2,1)-0.5))))/'VSWR Calculator'!$C$25)-$C74)^2+(1500*ABS(SIN(2*PI()*MOD(Calculator!$B$30/Calculator!$F$16,1)))*IF(MOD(Calculator!$B$30/Calculator!$F$16,1)&lt;0.5,-1,1))^2)/SQRT(((50*POWER(80,POWER(COS(PI()*MOD(Calculator!$B$30/Calculator!$F$16,1)),2))+MIN(500,MAX(30,100*EXP(-0.3*'VSWR Calculator'!$C$24)*(1+3*ABS(MOD('VSWR Calculator'!$C$23/Calculator!$F$16/2,1)-0.5))))/'VSWR Calculator'!$C$25)+$C74)^2+(1500*ABS(SIN(2*PI()*MOD(Calculator!$B$30/Calculator!$F$16,1)))*IF(MOD(Calculator!$B$30/Calculator!$F$16,1)&lt;0.5,-1,1))^2))/(1-SQRT(((50*POWER(80,POWER(COS(PI()*MOD(Calculator!$B$30/Calculator!$F$16,1)),2))+MIN(500,MAX(30,100*EXP(-0.3*'VSWR Calculator'!$C$24)*(1+3*ABS(MOD('VSWR Calculator'!$C$23/Calculator!$F$16/2,1)-0.5))))/'VSWR Calculator'!$C$25)-$C74)^2+(1500*ABS(SIN(2*PI()*MOD(Calculator!$B$30/Calculator!$F$16,1)))*IF(MOD(Calculator!$B$30/Calculator!$F$16,1)&lt;0.5,-1,1))^2)/SQRT(((50*POWER(80,POWER(COS(PI()*MOD(Calculator!$B$30/Calculator!$F$16,1)),2))+MIN(500,MAX(30,100*EXP(-0.3*'VSWR Calculator'!$C$24)*(1+3*ABS(MOD('VSWR Calculator'!$C$23/Calculator!$F$16/2,1)-0.5))))/'VSWR Calculator'!$C$25)+$C74)^2+(1500*ABS(SIN(2*PI()*MOD(Calculator!$B$30/Calculator!$F$16,1)))*IF(MOD(Calculator!$B$30/Calculator!$F$16,1)&lt;0.5,-1,1))^2)),2))</f>
        <v>—</v>
      </c>
      <c r="CD74" s="253" t="n">
        <f aca="false">IF(OR(Calculator!$E$17&lt;&gt;"YES",Calculator!$B$30&lt;Calculator!$G$17),"—",ROUND((1+SQRT(((50*POWER(80,POWER(COS(PI()*MOD(Calculator!$B$30/Calculator!$F$17,1)),2))+MIN(500,MAX(30,100*EXP(-0.3*'VSWR Calculator'!$C$24)*(1+3*ABS(MOD('VSWR Calculator'!$C$23/Calculator!$F$17/2,1)-0.5))))/'VSWR Calculator'!$C$25)-$C74)^2+(1500*ABS(SIN(2*PI()*MOD(Calculator!$B$30/Calculator!$F$17,1)))*IF(MOD(Calculator!$B$30/Calculator!$F$17,1)&lt;0.5,-1,1))^2)/SQRT(((50*POWER(80,POWER(COS(PI()*MOD(Calculator!$B$30/Calculator!$F$17,1)),2))+MIN(500,MAX(30,100*EXP(-0.3*'VSWR Calculator'!$C$24)*(1+3*ABS(MOD('VSWR Calculator'!$C$23/Calculator!$F$17/2,1)-0.5))))/'VSWR Calculator'!$C$25)+$C74)^2+(1500*ABS(SIN(2*PI()*MOD(Calculator!$B$30/Calculator!$F$17,1)))*IF(MOD(Calculator!$B$30/Calculator!$F$17,1)&lt;0.5,-1,1))^2))/(1-SQRT(((50*POWER(80,POWER(COS(PI()*MOD(Calculator!$B$30/Calculator!$F$17,1)),2))+MIN(500,MAX(30,100*EXP(-0.3*'VSWR Calculator'!$C$24)*(1+3*ABS(MOD('VSWR Calculator'!$C$23/Calculator!$F$17/2,1)-0.5))))/'VSWR Calculator'!$C$25)-$C74)^2+(1500*ABS(SIN(2*PI()*MOD(Calculator!$B$30/Calculator!$F$17,1)))*IF(MOD(Calculator!$B$30/Calculator!$F$17,1)&lt;0.5,-1,1))^2)/SQRT(((50*POWER(80,POWER(COS(PI()*MOD(Calculator!$B$30/Calculator!$F$17,1)),2))+MIN(500,MAX(30,100*EXP(-0.3*'VSWR Calculator'!$C$24)*(1+3*ABS(MOD('VSWR Calculator'!$C$23/Calculator!$F$17/2,1)-0.5))))/'VSWR Calculator'!$C$25)+$C74)^2+(1500*ABS(SIN(2*PI()*MOD(Calculator!$B$30/Calculator!$F$17,1)))*IF(MOD(Calculator!$B$30/Calculator!$F$17,1)&lt;0.5,-1,1))^2)),2))</f>
        <v>15.82</v>
      </c>
      <c r="CE74" s="253" t="str">
        <f aca="false">IF(OR(Calculator!$E$18&lt;&gt;"YES",Calculator!$B$30&lt;Calculator!$G$18),"—",ROUND((1+SQRT(((50*POWER(80,POWER(COS(PI()*MOD(Calculator!$B$30/Calculator!$F$18,1)),2))+MIN(500,MAX(30,100*EXP(-0.3*'VSWR Calculator'!$C$24)*(1+3*ABS(MOD('VSWR Calculator'!$C$23/Calculator!$F$18/2,1)-0.5))))/'VSWR Calculator'!$C$25)-$C74)^2+(1500*ABS(SIN(2*PI()*MOD(Calculator!$B$30/Calculator!$F$18,1)))*IF(MOD(Calculator!$B$30/Calculator!$F$18,1)&lt;0.5,-1,1))^2)/SQRT(((50*POWER(80,POWER(COS(PI()*MOD(Calculator!$B$30/Calculator!$F$18,1)),2))+MIN(500,MAX(30,100*EXP(-0.3*'VSWR Calculator'!$C$24)*(1+3*ABS(MOD('VSWR Calculator'!$C$23/Calculator!$F$18/2,1)-0.5))))/'VSWR Calculator'!$C$25)+$C74)^2+(1500*ABS(SIN(2*PI()*MOD(Calculator!$B$30/Calculator!$F$18,1)))*IF(MOD(Calculator!$B$30/Calculator!$F$18,1)&lt;0.5,-1,1))^2))/(1-SQRT(((50*POWER(80,POWER(COS(PI()*MOD(Calculator!$B$30/Calculator!$F$18,1)),2))+MIN(500,MAX(30,100*EXP(-0.3*'VSWR Calculator'!$C$24)*(1+3*ABS(MOD('VSWR Calculator'!$C$23/Calculator!$F$18/2,1)-0.5))))/'VSWR Calculator'!$C$25)-$C74)^2+(1500*ABS(SIN(2*PI()*MOD(Calculator!$B$30/Calculator!$F$18,1)))*IF(MOD(Calculator!$B$30/Calculator!$F$18,1)&lt;0.5,-1,1))^2)/SQRT(((50*POWER(80,POWER(COS(PI()*MOD(Calculator!$B$30/Calculator!$F$18,1)),2))+MIN(500,MAX(30,100*EXP(-0.3*'VSWR Calculator'!$C$24)*(1+3*ABS(MOD('VSWR Calculator'!$C$23/Calculator!$F$18/2,1)-0.5))))/'VSWR Calculator'!$C$25)+$C74)^2+(1500*ABS(SIN(2*PI()*MOD(Calculator!$B$30/Calculator!$F$18,1)))*IF(MOD(Calculator!$B$30/Calculator!$F$18,1)&lt;0.5,-1,1))^2)),2))</f>
        <v>—</v>
      </c>
      <c r="CF74" s="253" t="str">
        <f aca="false">IF(OR(Calculator!$E$19&lt;&gt;"YES",Calculator!$B$30&lt;Calculator!$G$19),"—",ROUND((1+SQRT(((50*POWER(80,POWER(COS(PI()*MOD(Calculator!$B$30/Calculator!$F$19,1)),2))+MIN(500,MAX(30,100*EXP(-0.3*'VSWR Calculator'!$C$24)*(1+3*ABS(MOD('VSWR Calculator'!$C$23/Calculator!$F$19/2,1)-0.5))))/'VSWR Calculator'!$C$25)-$C74)^2+(1500*ABS(SIN(2*PI()*MOD(Calculator!$B$30/Calculator!$F$19,1)))*IF(MOD(Calculator!$B$30/Calculator!$F$19,1)&lt;0.5,-1,1))^2)/SQRT(((50*POWER(80,POWER(COS(PI()*MOD(Calculator!$B$30/Calculator!$F$19,1)),2))+MIN(500,MAX(30,100*EXP(-0.3*'VSWR Calculator'!$C$24)*(1+3*ABS(MOD('VSWR Calculator'!$C$23/Calculator!$F$19/2,1)-0.5))))/'VSWR Calculator'!$C$25)+$C74)^2+(1500*ABS(SIN(2*PI()*MOD(Calculator!$B$30/Calculator!$F$19,1)))*IF(MOD(Calculator!$B$30/Calculator!$F$19,1)&lt;0.5,-1,1))^2))/(1-SQRT(((50*POWER(80,POWER(COS(PI()*MOD(Calculator!$B$30/Calculator!$F$19,1)),2))+MIN(500,MAX(30,100*EXP(-0.3*'VSWR Calculator'!$C$24)*(1+3*ABS(MOD('VSWR Calculator'!$C$23/Calculator!$F$19/2,1)-0.5))))/'VSWR Calculator'!$C$25)-$C74)^2+(1500*ABS(SIN(2*PI()*MOD(Calculator!$B$30/Calculator!$F$19,1)))*IF(MOD(Calculator!$B$30/Calculator!$F$19,1)&lt;0.5,-1,1))^2)/SQRT(((50*POWER(80,POWER(COS(PI()*MOD(Calculator!$B$30/Calculator!$F$19,1)),2))+MIN(500,MAX(30,100*EXP(-0.3*'VSWR Calculator'!$C$24)*(1+3*ABS(MOD('VSWR Calculator'!$C$23/Calculator!$F$19/2,1)-0.5))))/'VSWR Calculator'!$C$25)+$C74)^2+(1500*ABS(SIN(2*PI()*MOD(Calculator!$B$30/Calculator!$F$19,1)))*IF(MOD(Calculator!$B$30/Calculator!$F$19,1)&lt;0.5,-1,1))^2)),2))</f>
        <v>—</v>
      </c>
      <c r="CG74" s="253" t="str">
        <f aca="false">IF(OR(Calculator!$E$20&lt;&gt;"YES",Calculator!$B$30&lt;Calculator!$G$20),"—",ROUND((1+SQRT(((50*POWER(80,POWER(COS(PI()*MOD(Calculator!$B$30/Calculator!$F$20,1)),2))+MIN(500,MAX(30,100*EXP(-0.3*'VSWR Calculator'!$C$24)*(1+3*ABS(MOD('VSWR Calculator'!$C$23/Calculator!$F$20/2,1)-0.5))))/'VSWR Calculator'!$C$25)-$C74)^2+(1500*ABS(SIN(2*PI()*MOD(Calculator!$B$30/Calculator!$F$20,1)))*IF(MOD(Calculator!$B$30/Calculator!$F$20,1)&lt;0.5,-1,1))^2)/SQRT(((50*POWER(80,POWER(COS(PI()*MOD(Calculator!$B$30/Calculator!$F$20,1)),2))+MIN(500,MAX(30,100*EXP(-0.3*'VSWR Calculator'!$C$24)*(1+3*ABS(MOD('VSWR Calculator'!$C$23/Calculator!$F$20/2,1)-0.5))))/'VSWR Calculator'!$C$25)+$C74)^2+(1500*ABS(SIN(2*PI()*MOD(Calculator!$B$30/Calculator!$F$20,1)))*IF(MOD(Calculator!$B$30/Calculator!$F$20,1)&lt;0.5,-1,1))^2))/(1-SQRT(((50*POWER(80,POWER(COS(PI()*MOD(Calculator!$B$30/Calculator!$F$20,1)),2))+MIN(500,MAX(30,100*EXP(-0.3*'VSWR Calculator'!$C$24)*(1+3*ABS(MOD('VSWR Calculator'!$C$23/Calculator!$F$20/2,1)-0.5))))/'VSWR Calculator'!$C$25)-$C74)^2+(1500*ABS(SIN(2*PI()*MOD(Calculator!$B$30/Calculator!$F$20,1)))*IF(MOD(Calculator!$B$30/Calculator!$F$20,1)&lt;0.5,-1,1))^2)/SQRT(((50*POWER(80,POWER(COS(PI()*MOD(Calculator!$B$30/Calculator!$F$20,1)),2))+MIN(500,MAX(30,100*EXP(-0.3*'VSWR Calculator'!$C$24)*(1+3*ABS(MOD('VSWR Calculator'!$C$23/Calculator!$F$20/2,1)-0.5))))/'VSWR Calculator'!$C$25)+$C74)^2+(1500*ABS(SIN(2*PI()*MOD(Calculator!$B$30/Calculator!$F$20,1)))*IF(MOD(Calculator!$B$30/Calculator!$F$20,1)&lt;0.5,-1,1))^2)),2))</f>
        <v>—</v>
      </c>
      <c r="CH74" s="253" t="str">
        <f aca="false">IF(OR(Calculator!$E$21&lt;&gt;"YES",Calculator!$B$30&lt;Calculator!$G$21),"—",ROUND((1+SQRT(((50*POWER(80,POWER(COS(PI()*MOD(Calculator!$B$30/Calculator!$F$21,1)),2))+MIN(500,MAX(30,100*EXP(-0.3*'VSWR Calculator'!$C$24)*(1+3*ABS(MOD('VSWR Calculator'!$C$23/Calculator!$F$21/2,1)-0.5))))/'VSWR Calculator'!$C$25)-$C74)^2+(1500*ABS(SIN(2*PI()*MOD(Calculator!$B$30/Calculator!$F$21,1)))*IF(MOD(Calculator!$B$30/Calculator!$F$21,1)&lt;0.5,-1,1))^2)/SQRT(((50*POWER(80,POWER(COS(PI()*MOD(Calculator!$B$30/Calculator!$F$21,1)),2))+MIN(500,MAX(30,100*EXP(-0.3*'VSWR Calculator'!$C$24)*(1+3*ABS(MOD('VSWR Calculator'!$C$23/Calculator!$F$21/2,1)-0.5))))/'VSWR Calculator'!$C$25)+$C74)^2+(1500*ABS(SIN(2*PI()*MOD(Calculator!$B$30/Calculator!$F$21,1)))*IF(MOD(Calculator!$B$30/Calculator!$F$21,1)&lt;0.5,-1,1))^2))/(1-SQRT(((50*POWER(80,POWER(COS(PI()*MOD(Calculator!$B$30/Calculator!$F$21,1)),2))+MIN(500,MAX(30,100*EXP(-0.3*'VSWR Calculator'!$C$24)*(1+3*ABS(MOD('VSWR Calculator'!$C$23/Calculator!$F$21/2,1)-0.5))))/'VSWR Calculator'!$C$25)-$C74)^2+(1500*ABS(SIN(2*PI()*MOD(Calculator!$B$30/Calculator!$F$21,1)))*IF(MOD(Calculator!$B$30/Calculator!$F$21,1)&lt;0.5,-1,1))^2)/SQRT(((50*POWER(80,POWER(COS(PI()*MOD(Calculator!$B$30/Calculator!$F$21,1)),2))+MIN(500,MAX(30,100*EXP(-0.3*'VSWR Calculator'!$C$24)*(1+3*ABS(MOD('VSWR Calculator'!$C$23/Calculator!$F$21/2,1)-0.5))))/'VSWR Calculator'!$C$25)+$C74)^2+(1500*ABS(SIN(2*PI()*MOD(Calculator!$B$30/Calculator!$F$21,1)))*IF(MOD(Calculator!$B$30/Calculator!$F$21,1)&lt;0.5,-1,1))^2)),2))</f>
        <v>—</v>
      </c>
      <c r="CI74" s="253" t="str">
        <f aca="false">IF(OR(Calculator!$E$22&lt;&gt;"YES",Calculator!$B$30&lt;Calculator!$G$22),"—",ROUND((1+SQRT(((50*POWER(80,POWER(COS(PI()*MOD(Calculator!$B$30/Calculator!$F$22,1)),2))+MIN(500,MAX(30,100*EXP(-0.3*'VSWR Calculator'!$C$24)*(1+3*ABS(MOD('VSWR Calculator'!$C$23/Calculator!$F$22/2,1)-0.5))))/'VSWR Calculator'!$C$25)-$C74)^2+(1500*ABS(SIN(2*PI()*MOD(Calculator!$B$30/Calculator!$F$22,1)))*IF(MOD(Calculator!$B$30/Calculator!$F$22,1)&lt;0.5,-1,1))^2)/SQRT(((50*POWER(80,POWER(COS(PI()*MOD(Calculator!$B$30/Calculator!$F$22,1)),2))+MIN(500,MAX(30,100*EXP(-0.3*'VSWR Calculator'!$C$24)*(1+3*ABS(MOD('VSWR Calculator'!$C$23/Calculator!$F$22/2,1)-0.5))))/'VSWR Calculator'!$C$25)+$C74)^2+(1500*ABS(SIN(2*PI()*MOD(Calculator!$B$30/Calculator!$F$22,1)))*IF(MOD(Calculator!$B$30/Calculator!$F$22,1)&lt;0.5,-1,1))^2))/(1-SQRT(((50*POWER(80,POWER(COS(PI()*MOD(Calculator!$B$30/Calculator!$F$22,1)),2))+MIN(500,MAX(30,100*EXP(-0.3*'VSWR Calculator'!$C$24)*(1+3*ABS(MOD('VSWR Calculator'!$C$23/Calculator!$F$22/2,1)-0.5))))/'VSWR Calculator'!$C$25)-$C74)^2+(1500*ABS(SIN(2*PI()*MOD(Calculator!$B$30/Calculator!$F$22,1)))*IF(MOD(Calculator!$B$30/Calculator!$F$22,1)&lt;0.5,-1,1))^2)/SQRT(((50*POWER(80,POWER(COS(PI()*MOD(Calculator!$B$30/Calculator!$F$22,1)),2))+MIN(500,MAX(30,100*EXP(-0.3*'VSWR Calculator'!$C$24)*(1+3*ABS(MOD('VSWR Calculator'!$C$23/Calculator!$F$22/2,1)-0.5))))/'VSWR Calculator'!$C$25)+$C74)^2+(1500*ABS(SIN(2*PI()*MOD(Calculator!$B$30/Calculator!$F$22,1)))*IF(MOD(Calculator!$B$30/Calculator!$F$22,1)&lt;0.5,-1,1))^2)),2))</f>
        <v>—</v>
      </c>
      <c r="CJ74" s="253" t="n">
        <f aca="false">IFERROR(ROUND((IF(ISNUMBER(BY74),BY74,0)+IF(ISNUMBER(BZ74),BZ74,0)+IF(ISNUMBER(CA74),CA74,0)+IF(ISNUMBER(CB74),CB74,0)+IF(ISNUMBER(CC74),CC74,0)+IF(ISNUMBER(CD74),CD74,0)+IF(ISNUMBER(CE74),CE74,0)+IF(ISNUMBER(CF74),CF74,0)+IF(ISNUMBER(CG74),CG74,0)+IF(ISNUMBER(CH74),CH74,0)+IF(ISNUMBER(CI74),CI74,0))/(IF(ISNUMBER(BY74),1,0)+IF(ISNUMBER(BZ74),1,0)+IF(ISNUMBER(CA74),1,0)+IF(ISNUMBER(CB74),1,0)+IF(ISNUMBER(CC74),1,0)+IF(ISNUMBER(CD74),1,0)+IF(ISNUMBER(CE74),1,0)+IF(ISNUMBER(CF74),1,0)+IF(ISNUMBER(CG74),1,0)+IF(ISNUMBER(CH74),1,0)+IF(ISNUMBER(CI74),1,0)),4),"")</f>
        <v>15.15</v>
      </c>
      <c r="CK74" s="253" t="str">
        <f aca="false">IF(OR(Calculator!$E$12&lt;&gt;"YES",Calculator!$B$31&lt;Calculator!$G$12),"—",ROUND((1+SQRT(((50*POWER(80,POWER(COS(PI()*MOD(Calculator!$B$31/Calculator!$F$12,1)),2))+MIN(500,MAX(30,100*EXP(-0.3*'VSWR Calculator'!$C$24)*(1+3*ABS(MOD('VSWR Calculator'!$C$23/Calculator!$F$12/2,1)-0.5))))/'VSWR Calculator'!$C$25)-$C74)^2+(1500*ABS(SIN(2*PI()*MOD(Calculator!$B$31/Calculator!$F$12,1)))*IF(MOD(Calculator!$B$31/Calculator!$F$12,1)&lt;0.5,-1,1))^2)/SQRT(((50*POWER(80,POWER(COS(PI()*MOD(Calculator!$B$31/Calculator!$F$12,1)),2))+MIN(500,MAX(30,100*EXP(-0.3*'VSWR Calculator'!$C$24)*(1+3*ABS(MOD('VSWR Calculator'!$C$23/Calculator!$F$12/2,1)-0.5))))/'VSWR Calculator'!$C$25)+$C74)^2+(1500*ABS(SIN(2*PI()*MOD(Calculator!$B$31/Calculator!$F$12,1)))*IF(MOD(Calculator!$B$31/Calculator!$F$12,1)&lt;0.5,-1,1))^2))/(1-SQRT(((50*POWER(80,POWER(COS(PI()*MOD(Calculator!$B$31/Calculator!$F$12,1)),2))+MIN(500,MAX(30,100*EXP(-0.3*'VSWR Calculator'!$C$24)*(1+3*ABS(MOD('VSWR Calculator'!$C$23/Calculator!$F$12/2,1)-0.5))))/'VSWR Calculator'!$C$25)-$C74)^2+(1500*ABS(SIN(2*PI()*MOD(Calculator!$B$31/Calculator!$F$12,1)))*IF(MOD(Calculator!$B$31/Calculator!$F$12,1)&lt;0.5,-1,1))^2)/SQRT(((50*POWER(80,POWER(COS(PI()*MOD(Calculator!$B$31/Calculator!$F$12,1)),2))+MIN(500,MAX(30,100*EXP(-0.3*'VSWR Calculator'!$C$24)*(1+3*ABS(MOD('VSWR Calculator'!$C$23/Calculator!$F$12/2,1)-0.5))))/'VSWR Calculator'!$C$25)+$C74)^2+(1500*ABS(SIN(2*PI()*MOD(Calculator!$B$31/Calculator!$F$12,1)))*IF(MOD(Calculator!$B$31/Calculator!$F$12,1)&lt;0.5,-1,1))^2)),2))</f>
        <v>—</v>
      </c>
      <c r="CL74" s="253" t="str">
        <f aca="false">IF(OR(Calculator!$E$13&lt;&gt;"YES",Calculator!$B$31&lt;Calculator!$G$13),"—",ROUND((1+SQRT(((50*POWER(80,POWER(COS(PI()*MOD(Calculator!$B$31/Calculator!$F$13,1)),2))+MIN(500,MAX(30,100*EXP(-0.3*'VSWR Calculator'!$C$24)*(1+3*ABS(MOD('VSWR Calculator'!$C$23/Calculator!$F$13/2,1)-0.5))))/'VSWR Calculator'!$C$25)-$C74)^2+(1500*ABS(SIN(2*PI()*MOD(Calculator!$B$31/Calculator!$F$13,1)))*IF(MOD(Calculator!$B$31/Calculator!$F$13,1)&lt;0.5,-1,1))^2)/SQRT(((50*POWER(80,POWER(COS(PI()*MOD(Calculator!$B$31/Calculator!$F$13,1)),2))+MIN(500,MAX(30,100*EXP(-0.3*'VSWR Calculator'!$C$24)*(1+3*ABS(MOD('VSWR Calculator'!$C$23/Calculator!$F$13/2,1)-0.5))))/'VSWR Calculator'!$C$25)+$C74)^2+(1500*ABS(SIN(2*PI()*MOD(Calculator!$B$31/Calculator!$F$13,1)))*IF(MOD(Calculator!$B$31/Calculator!$F$13,1)&lt;0.5,-1,1))^2))/(1-SQRT(((50*POWER(80,POWER(COS(PI()*MOD(Calculator!$B$31/Calculator!$F$13,1)),2))+MIN(500,MAX(30,100*EXP(-0.3*'VSWR Calculator'!$C$24)*(1+3*ABS(MOD('VSWR Calculator'!$C$23/Calculator!$F$13/2,1)-0.5))))/'VSWR Calculator'!$C$25)-$C74)^2+(1500*ABS(SIN(2*PI()*MOD(Calculator!$B$31/Calculator!$F$13,1)))*IF(MOD(Calculator!$B$31/Calculator!$F$13,1)&lt;0.5,-1,1))^2)/SQRT(((50*POWER(80,POWER(COS(PI()*MOD(Calculator!$B$31/Calculator!$F$13,1)),2))+MIN(500,MAX(30,100*EXP(-0.3*'VSWR Calculator'!$C$24)*(1+3*ABS(MOD('VSWR Calculator'!$C$23/Calculator!$F$13/2,1)-0.5))))/'VSWR Calculator'!$C$25)+$C74)^2+(1500*ABS(SIN(2*PI()*MOD(Calculator!$B$31/Calculator!$F$13,1)))*IF(MOD(Calculator!$B$31/Calculator!$F$13,1)&lt;0.5,-1,1))^2)),2))</f>
        <v>—</v>
      </c>
      <c r="CM74" s="253" t="str">
        <f aca="false">IF(OR(Calculator!$E$14&lt;&gt;"YES",Calculator!$B$31&lt;Calculator!$G$14),"—",ROUND((1+SQRT(((50*POWER(80,POWER(COS(PI()*MOD(Calculator!$B$31/Calculator!$F$14,1)),2))+MIN(500,MAX(30,100*EXP(-0.3*'VSWR Calculator'!$C$24)*(1+3*ABS(MOD('VSWR Calculator'!$C$23/Calculator!$F$14/2,1)-0.5))))/'VSWR Calculator'!$C$25)-$C74)^2+(1500*ABS(SIN(2*PI()*MOD(Calculator!$B$31/Calculator!$F$14,1)))*IF(MOD(Calculator!$B$31/Calculator!$F$14,1)&lt;0.5,-1,1))^2)/SQRT(((50*POWER(80,POWER(COS(PI()*MOD(Calculator!$B$31/Calculator!$F$14,1)),2))+MIN(500,MAX(30,100*EXP(-0.3*'VSWR Calculator'!$C$24)*(1+3*ABS(MOD('VSWR Calculator'!$C$23/Calculator!$F$14/2,1)-0.5))))/'VSWR Calculator'!$C$25)+$C74)^2+(1500*ABS(SIN(2*PI()*MOD(Calculator!$B$31/Calculator!$F$14,1)))*IF(MOD(Calculator!$B$31/Calculator!$F$14,1)&lt;0.5,-1,1))^2))/(1-SQRT(((50*POWER(80,POWER(COS(PI()*MOD(Calculator!$B$31/Calculator!$F$14,1)),2))+MIN(500,MAX(30,100*EXP(-0.3*'VSWR Calculator'!$C$24)*(1+3*ABS(MOD('VSWR Calculator'!$C$23/Calculator!$F$14/2,1)-0.5))))/'VSWR Calculator'!$C$25)-$C74)^2+(1500*ABS(SIN(2*PI()*MOD(Calculator!$B$31/Calculator!$F$14,1)))*IF(MOD(Calculator!$B$31/Calculator!$F$14,1)&lt;0.5,-1,1))^2)/SQRT(((50*POWER(80,POWER(COS(PI()*MOD(Calculator!$B$31/Calculator!$F$14,1)),2))+MIN(500,MAX(30,100*EXP(-0.3*'VSWR Calculator'!$C$24)*(1+3*ABS(MOD('VSWR Calculator'!$C$23/Calculator!$F$14/2,1)-0.5))))/'VSWR Calculator'!$C$25)+$C74)^2+(1500*ABS(SIN(2*PI()*MOD(Calculator!$B$31/Calculator!$F$14,1)))*IF(MOD(Calculator!$B$31/Calculator!$F$14,1)&lt;0.5,-1,1))^2)),2))</f>
        <v>—</v>
      </c>
      <c r="CN74" s="253" t="n">
        <f aca="false">IF(OR(Calculator!$E$15&lt;&gt;"YES",Calculator!$B$31&lt;Calculator!$G$15),"—",ROUND((1+SQRT(((50*POWER(80,POWER(COS(PI()*MOD(Calculator!$B$31/Calculator!$F$15,1)),2))+MIN(500,MAX(30,100*EXP(-0.3*'VSWR Calculator'!$C$24)*(1+3*ABS(MOD('VSWR Calculator'!$C$23/Calculator!$F$15/2,1)-0.5))))/'VSWR Calculator'!$C$25)-$C74)^2+(1500*ABS(SIN(2*PI()*MOD(Calculator!$B$31/Calculator!$F$15,1)))*IF(MOD(Calculator!$B$31/Calculator!$F$15,1)&lt;0.5,-1,1))^2)/SQRT(((50*POWER(80,POWER(COS(PI()*MOD(Calculator!$B$31/Calculator!$F$15,1)),2))+MIN(500,MAX(30,100*EXP(-0.3*'VSWR Calculator'!$C$24)*(1+3*ABS(MOD('VSWR Calculator'!$C$23/Calculator!$F$15/2,1)-0.5))))/'VSWR Calculator'!$C$25)+$C74)^2+(1500*ABS(SIN(2*PI()*MOD(Calculator!$B$31/Calculator!$F$15,1)))*IF(MOD(Calculator!$B$31/Calculator!$F$15,1)&lt;0.5,-1,1))^2))/(1-SQRT(((50*POWER(80,POWER(COS(PI()*MOD(Calculator!$B$31/Calculator!$F$15,1)),2))+MIN(500,MAX(30,100*EXP(-0.3*'VSWR Calculator'!$C$24)*(1+3*ABS(MOD('VSWR Calculator'!$C$23/Calculator!$F$15/2,1)-0.5))))/'VSWR Calculator'!$C$25)-$C74)^2+(1500*ABS(SIN(2*PI()*MOD(Calculator!$B$31/Calculator!$F$15,1)))*IF(MOD(Calculator!$B$31/Calculator!$F$15,1)&lt;0.5,-1,1))^2)/SQRT(((50*POWER(80,POWER(COS(PI()*MOD(Calculator!$B$31/Calculator!$F$15,1)),2))+MIN(500,MAX(30,100*EXP(-0.3*'VSWR Calculator'!$C$24)*(1+3*ABS(MOD('VSWR Calculator'!$C$23/Calculator!$F$15/2,1)-0.5))))/'VSWR Calculator'!$C$25)+$C74)^2+(1500*ABS(SIN(2*PI()*MOD(Calculator!$B$31/Calculator!$F$15,1)))*IF(MOD(Calculator!$B$31/Calculator!$F$15,1)&lt;0.5,-1,1))^2)),2))</f>
        <v>15.58</v>
      </c>
      <c r="CO74" s="253" t="str">
        <f aca="false">IF(OR(Calculator!$E$16&lt;&gt;"YES",Calculator!$B$31&lt;Calculator!$G$16),"—",ROUND((1+SQRT(((50*POWER(80,POWER(COS(PI()*MOD(Calculator!$B$31/Calculator!$F$16,1)),2))+MIN(500,MAX(30,100*EXP(-0.3*'VSWR Calculator'!$C$24)*(1+3*ABS(MOD('VSWR Calculator'!$C$23/Calculator!$F$16/2,1)-0.5))))/'VSWR Calculator'!$C$25)-$C74)^2+(1500*ABS(SIN(2*PI()*MOD(Calculator!$B$31/Calculator!$F$16,1)))*IF(MOD(Calculator!$B$31/Calculator!$F$16,1)&lt;0.5,-1,1))^2)/SQRT(((50*POWER(80,POWER(COS(PI()*MOD(Calculator!$B$31/Calculator!$F$16,1)),2))+MIN(500,MAX(30,100*EXP(-0.3*'VSWR Calculator'!$C$24)*(1+3*ABS(MOD('VSWR Calculator'!$C$23/Calculator!$F$16/2,1)-0.5))))/'VSWR Calculator'!$C$25)+$C74)^2+(1500*ABS(SIN(2*PI()*MOD(Calculator!$B$31/Calculator!$F$16,1)))*IF(MOD(Calculator!$B$31/Calculator!$F$16,1)&lt;0.5,-1,1))^2))/(1-SQRT(((50*POWER(80,POWER(COS(PI()*MOD(Calculator!$B$31/Calculator!$F$16,1)),2))+MIN(500,MAX(30,100*EXP(-0.3*'VSWR Calculator'!$C$24)*(1+3*ABS(MOD('VSWR Calculator'!$C$23/Calculator!$F$16/2,1)-0.5))))/'VSWR Calculator'!$C$25)-$C74)^2+(1500*ABS(SIN(2*PI()*MOD(Calculator!$B$31/Calculator!$F$16,1)))*IF(MOD(Calculator!$B$31/Calculator!$F$16,1)&lt;0.5,-1,1))^2)/SQRT(((50*POWER(80,POWER(COS(PI()*MOD(Calculator!$B$31/Calculator!$F$16,1)),2))+MIN(500,MAX(30,100*EXP(-0.3*'VSWR Calculator'!$C$24)*(1+3*ABS(MOD('VSWR Calculator'!$C$23/Calculator!$F$16/2,1)-0.5))))/'VSWR Calculator'!$C$25)+$C74)^2+(1500*ABS(SIN(2*PI()*MOD(Calculator!$B$31/Calculator!$F$16,1)))*IF(MOD(Calculator!$B$31/Calculator!$F$16,1)&lt;0.5,-1,1))^2)),2))</f>
        <v>—</v>
      </c>
      <c r="CP74" s="253" t="n">
        <f aca="false">IF(OR(Calculator!$E$17&lt;&gt;"YES",Calculator!$B$31&lt;Calculator!$G$17),"—",ROUND((1+SQRT(((50*POWER(80,POWER(COS(PI()*MOD(Calculator!$B$31/Calculator!$F$17,1)),2))+MIN(500,MAX(30,100*EXP(-0.3*'VSWR Calculator'!$C$24)*(1+3*ABS(MOD('VSWR Calculator'!$C$23/Calculator!$F$17/2,1)-0.5))))/'VSWR Calculator'!$C$25)-$C74)^2+(1500*ABS(SIN(2*PI()*MOD(Calculator!$B$31/Calculator!$F$17,1)))*IF(MOD(Calculator!$B$31/Calculator!$F$17,1)&lt;0.5,-1,1))^2)/SQRT(((50*POWER(80,POWER(COS(PI()*MOD(Calculator!$B$31/Calculator!$F$17,1)),2))+MIN(500,MAX(30,100*EXP(-0.3*'VSWR Calculator'!$C$24)*(1+3*ABS(MOD('VSWR Calculator'!$C$23/Calculator!$F$17/2,1)-0.5))))/'VSWR Calculator'!$C$25)+$C74)^2+(1500*ABS(SIN(2*PI()*MOD(Calculator!$B$31/Calculator!$F$17,1)))*IF(MOD(Calculator!$B$31/Calculator!$F$17,1)&lt;0.5,-1,1))^2))/(1-SQRT(((50*POWER(80,POWER(COS(PI()*MOD(Calculator!$B$31/Calculator!$F$17,1)),2))+MIN(500,MAX(30,100*EXP(-0.3*'VSWR Calculator'!$C$24)*(1+3*ABS(MOD('VSWR Calculator'!$C$23/Calculator!$F$17/2,1)-0.5))))/'VSWR Calculator'!$C$25)-$C74)^2+(1500*ABS(SIN(2*PI()*MOD(Calculator!$B$31/Calculator!$F$17,1)))*IF(MOD(Calculator!$B$31/Calculator!$F$17,1)&lt;0.5,-1,1))^2)/SQRT(((50*POWER(80,POWER(COS(PI()*MOD(Calculator!$B$31/Calculator!$F$17,1)),2))+MIN(500,MAX(30,100*EXP(-0.3*'VSWR Calculator'!$C$24)*(1+3*ABS(MOD('VSWR Calculator'!$C$23/Calculator!$F$17/2,1)-0.5))))/'VSWR Calculator'!$C$25)+$C74)^2+(1500*ABS(SIN(2*PI()*MOD(Calculator!$B$31/Calculator!$F$17,1)))*IF(MOD(Calculator!$B$31/Calculator!$F$17,1)&lt;0.5,-1,1))^2)),2))</f>
        <v>13.36</v>
      </c>
      <c r="CQ74" s="253" t="str">
        <f aca="false">IF(OR(Calculator!$E$18&lt;&gt;"YES",Calculator!$B$31&lt;Calculator!$G$18),"—",ROUND((1+SQRT(((50*POWER(80,POWER(COS(PI()*MOD(Calculator!$B$31/Calculator!$F$18,1)),2))+MIN(500,MAX(30,100*EXP(-0.3*'VSWR Calculator'!$C$24)*(1+3*ABS(MOD('VSWR Calculator'!$C$23/Calculator!$F$18/2,1)-0.5))))/'VSWR Calculator'!$C$25)-$C74)^2+(1500*ABS(SIN(2*PI()*MOD(Calculator!$B$31/Calculator!$F$18,1)))*IF(MOD(Calculator!$B$31/Calculator!$F$18,1)&lt;0.5,-1,1))^2)/SQRT(((50*POWER(80,POWER(COS(PI()*MOD(Calculator!$B$31/Calculator!$F$18,1)),2))+MIN(500,MAX(30,100*EXP(-0.3*'VSWR Calculator'!$C$24)*(1+3*ABS(MOD('VSWR Calculator'!$C$23/Calculator!$F$18/2,1)-0.5))))/'VSWR Calculator'!$C$25)+$C74)^2+(1500*ABS(SIN(2*PI()*MOD(Calculator!$B$31/Calculator!$F$18,1)))*IF(MOD(Calculator!$B$31/Calculator!$F$18,1)&lt;0.5,-1,1))^2))/(1-SQRT(((50*POWER(80,POWER(COS(PI()*MOD(Calculator!$B$31/Calculator!$F$18,1)),2))+MIN(500,MAX(30,100*EXP(-0.3*'VSWR Calculator'!$C$24)*(1+3*ABS(MOD('VSWR Calculator'!$C$23/Calculator!$F$18/2,1)-0.5))))/'VSWR Calculator'!$C$25)-$C74)^2+(1500*ABS(SIN(2*PI()*MOD(Calculator!$B$31/Calculator!$F$18,1)))*IF(MOD(Calculator!$B$31/Calculator!$F$18,1)&lt;0.5,-1,1))^2)/SQRT(((50*POWER(80,POWER(COS(PI()*MOD(Calculator!$B$31/Calculator!$F$18,1)),2))+MIN(500,MAX(30,100*EXP(-0.3*'VSWR Calculator'!$C$24)*(1+3*ABS(MOD('VSWR Calculator'!$C$23/Calculator!$F$18/2,1)-0.5))))/'VSWR Calculator'!$C$25)+$C74)^2+(1500*ABS(SIN(2*PI()*MOD(Calculator!$B$31/Calculator!$F$18,1)))*IF(MOD(Calculator!$B$31/Calculator!$F$18,1)&lt;0.5,-1,1))^2)),2))</f>
        <v>—</v>
      </c>
      <c r="CR74" s="253" t="str">
        <f aca="false">IF(OR(Calculator!$E$19&lt;&gt;"YES",Calculator!$B$31&lt;Calculator!$G$19),"—",ROUND((1+SQRT(((50*POWER(80,POWER(COS(PI()*MOD(Calculator!$B$31/Calculator!$F$19,1)),2))+MIN(500,MAX(30,100*EXP(-0.3*'VSWR Calculator'!$C$24)*(1+3*ABS(MOD('VSWR Calculator'!$C$23/Calculator!$F$19/2,1)-0.5))))/'VSWR Calculator'!$C$25)-$C74)^2+(1500*ABS(SIN(2*PI()*MOD(Calculator!$B$31/Calculator!$F$19,1)))*IF(MOD(Calculator!$B$31/Calculator!$F$19,1)&lt;0.5,-1,1))^2)/SQRT(((50*POWER(80,POWER(COS(PI()*MOD(Calculator!$B$31/Calculator!$F$19,1)),2))+MIN(500,MAX(30,100*EXP(-0.3*'VSWR Calculator'!$C$24)*(1+3*ABS(MOD('VSWR Calculator'!$C$23/Calculator!$F$19/2,1)-0.5))))/'VSWR Calculator'!$C$25)+$C74)^2+(1500*ABS(SIN(2*PI()*MOD(Calculator!$B$31/Calculator!$F$19,1)))*IF(MOD(Calculator!$B$31/Calculator!$F$19,1)&lt;0.5,-1,1))^2))/(1-SQRT(((50*POWER(80,POWER(COS(PI()*MOD(Calculator!$B$31/Calculator!$F$19,1)),2))+MIN(500,MAX(30,100*EXP(-0.3*'VSWR Calculator'!$C$24)*(1+3*ABS(MOD('VSWR Calculator'!$C$23/Calculator!$F$19/2,1)-0.5))))/'VSWR Calculator'!$C$25)-$C74)^2+(1500*ABS(SIN(2*PI()*MOD(Calculator!$B$31/Calculator!$F$19,1)))*IF(MOD(Calculator!$B$31/Calculator!$F$19,1)&lt;0.5,-1,1))^2)/SQRT(((50*POWER(80,POWER(COS(PI()*MOD(Calculator!$B$31/Calculator!$F$19,1)),2))+MIN(500,MAX(30,100*EXP(-0.3*'VSWR Calculator'!$C$24)*(1+3*ABS(MOD('VSWR Calculator'!$C$23/Calculator!$F$19/2,1)-0.5))))/'VSWR Calculator'!$C$25)+$C74)^2+(1500*ABS(SIN(2*PI()*MOD(Calculator!$B$31/Calculator!$F$19,1)))*IF(MOD(Calculator!$B$31/Calculator!$F$19,1)&lt;0.5,-1,1))^2)),2))</f>
        <v>—</v>
      </c>
      <c r="CS74" s="253" t="str">
        <f aca="false">IF(OR(Calculator!$E$20&lt;&gt;"YES",Calculator!$B$31&lt;Calculator!$G$20),"—",ROUND((1+SQRT(((50*POWER(80,POWER(COS(PI()*MOD(Calculator!$B$31/Calculator!$F$20,1)),2))+MIN(500,MAX(30,100*EXP(-0.3*'VSWR Calculator'!$C$24)*(1+3*ABS(MOD('VSWR Calculator'!$C$23/Calculator!$F$20/2,1)-0.5))))/'VSWR Calculator'!$C$25)-$C74)^2+(1500*ABS(SIN(2*PI()*MOD(Calculator!$B$31/Calculator!$F$20,1)))*IF(MOD(Calculator!$B$31/Calculator!$F$20,1)&lt;0.5,-1,1))^2)/SQRT(((50*POWER(80,POWER(COS(PI()*MOD(Calculator!$B$31/Calculator!$F$20,1)),2))+MIN(500,MAX(30,100*EXP(-0.3*'VSWR Calculator'!$C$24)*(1+3*ABS(MOD('VSWR Calculator'!$C$23/Calculator!$F$20/2,1)-0.5))))/'VSWR Calculator'!$C$25)+$C74)^2+(1500*ABS(SIN(2*PI()*MOD(Calculator!$B$31/Calculator!$F$20,1)))*IF(MOD(Calculator!$B$31/Calculator!$F$20,1)&lt;0.5,-1,1))^2))/(1-SQRT(((50*POWER(80,POWER(COS(PI()*MOD(Calculator!$B$31/Calculator!$F$20,1)),2))+MIN(500,MAX(30,100*EXP(-0.3*'VSWR Calculator'!$C$24)*(1+3*ABS(MOD('VSWR Calculator'!$C$23/Calculator!$F$20/2,1)-0.5))))/'VSWR Calculator'!$C$25)-$C74)^2+(1500*ABS(SIN(2*PI()*MOD(Calculator!$B$31/Calculator!$F$20,1)))*IF(MOD(Calculator!$B$31/Calculator!$F$20,1)&lt;0.5,-1,1))^2)/SQRT(((50*POWER(80,POWER(COS(PI()*MOD(Calculator!$B$31/Calculator!$F$20,1)),2))+MIN(500,MAX(30,100*EXP(-0.3*'VSWR Calculator'!$C$24)*(1+3*ABS(MOD('VSWR Calculator'!$C$23/Calculator!$F$20/2,1)-0.5))))/'VSWR Calculator'!$C$25)+$C74)^2+(1500*ABS(SIN(2*PI()*MOD(Calculator!$B$31/Calculator!$F$20,1)))*IF(MOD(Calculator!$B$31/Calculator!$F$20,1)&lt;0.5,-1,1))^2)),2))</f>
        <v>—</v>
      </c>
      <c r="CT74" s="253" t="str">
        <f aca="false">IF(OR(Calculator!$E$21&lt;&gt;"YES",Calculator!$B$31&lt;Calculator!$G$21),"—",ROUND((1+SQRT(((50*POWER(80,POWER(COS(PI()*MOD(Calculator!$B$31/Calculator!$F$21,1)),2))+MIN(500,MAX(30,100*EXP(-0.3*'VSWR Calculator'!$C$24)*(1+3*ABS(MOD('VSWR Calculator'!$C$23/Calculator!$F$21/2,1)-0.5))))/'VSWR Calculator'!$C$25)-$C74)^2+(1500*ABS(SIN(2*PI()*MOD(Calculator!$B$31/Calculator!$F$21,1)))*IF(MOD(Calculator!$B$31/Calculator!$F$21,1)&lt;0.5,-1,1))^2)/SQRT(((50*POWER(80,POWER(COS(PI()*MOD(Calculator!$B$31/Calculator!$F$21,1)),2))+MIN(500,MAX(30,100*EXP(-0.3*'VSWR Calculator'!$C$24)*(1+3*ABS(MOD('VSWR Calculator'!$C$23/Calculator!$F$21/2,1)-0.5))))/'VSWR Calculator'!$C$25)+$C74)^2+(1500*ABS(SIN(2*PI()*MOD(Calculator!$B$31/Calculator!$F$21,1)))*IF(MOD(Calculator!$B$31/Calculator!$F$21,1)&lt;0.5,-1,1))^2))/(1-SQRT(((50*POWER(80,POWER(COS(PI()*MOD(Calculator!$B$31/Calculator!$F$21,1)),2))+MIN(500,MAX(30,100*EXP(-0.3*'VSWR Calculator'!$C$24)*(1+3*ABS(MOD('VSWR Calculator'!$C$23/Calculator!$F$21/2,1)-0.5))))/'VSWR Calculator'!$C$25)-$C74)^2+(1500*ABS(SIN(2*PI()*MOD(Calculator!$B$31/Calculator!$F$21,1)))*IF(MOD(Calculator!$B$31/Calculator!$F$21,1)&lt;0.5,-1,1))^2)/SQRT(((50*POWER(80,POWER(COS(PI()*MOD(Calculator!$B$31/Calculator!$F$21,1)),2))+MIN(500,MAX(30,100*EXP(-0.3*'VSWR Calculator'!$C$24)*(1+3*ABS(MOD('VSWR Calculator'!$C$23/Calculator!$F$21/2,1)-0.5))))/'VSWR Calculator'!$C$25)+$C74)^2+(1500*ABS(SIN(2*PI()*MOD(Calculator!$B$31/Calculator!$F$21,1)))*IF(MOD(Calculator!$B$31/Calculator!$F$21,1)&lt;0.5,-1,1))^2)),2))</f>
        <v>—</v>
      </c>
      <c r="CU74" s="253" t="str">
        <f aca="false">IF(OR(Calculator!$E$22&lt;&gt;"YES",Calculator!$B$31&lt;Calculator!$G$22),"—",ROUND((1+SQRT(((50*POWER(80,POWER(COS(PI()*MOD(Calculator!$B$31/Calculator!$F$22,1)),2))+MIN(500,MAX(30,100*EXP(-0.3*'VSWR Calculator'!$C$24)*(1+3*ABS(MOD('VSWR Calculator'!$C$23/Calculator!$F$22/2,1)-0.5))))/'VSWR Calculator'!$C$25)-$C74)^2+(1500*ABS(SIN(2*PI()*MOD(Calculator!$B$31/Calculator!$F$22,1)))*IF(MOD(Calculator!$B$31/Calculator!$F$22,1)&lt;0.5,-1,1))^2)/SQRT(((50*POWER(80,POWER(COS(PI()*MOD(Calculator!$B$31/Calculator!$F$22,1)),2))+MIN(500,MAX(30,100*EXP(-0.3*'VSWR Calculator'!$C$24)*(1+3*ABS(MOD('VSWR Calculator'!$C$23/Calculator!$F$22/2,1)-0.5))))/'VSWR Calculator'!$C$25)+$C74)^2+(1500*ABS(SIN(2*PI()*MOD(Calculator!$B$31/Calculator!$F$22,1)))*IF(MOD(Calculator!$B$31/Calculator!$F$22,1)&lt;0.5,-1,1))^2))/(1-SQRT(((50*POWER(80,POWER(COS(PI()*MOD(Calculator!$B$31/Calculator!$F$22,1)),2))+MIN(500,MAX(30,100*EXP(-0.3*'VSWR Calculator'!$C$24)*(1+3*ABS(MOD('VSWR Calculator'!$C$23/Calculator!$F$22/2,1)-0.5))))/'VSWR Calculator'!$C$25)-$C74)^2+(1500*ABS(SIN(2*PI()*MOD(Calculator!$B$31/Calculator!$F$22,1)))*IF(MOD(Calculator!$B$31/Calculator!$F$22,1)&lt;0.5,-1,1))^2)/SQRT(((50*POWER(80,POWER(COS(PI()*MOD(Calculator!$B$31/Calculator!$F$22,1)),2))+MIN(500,MAX(30,100*EXP(-0.3*'VSWR Calculator'!$C$24)*(1+3*ABS(MOD('VSWR Calculator'!$C$23/Calculator!$F$22/2,1)-0.5))))/'VSWR Calculator'!$C$25)+$C74)^2+(1500*ABS(SIN(2*PI()*MOD(Calculator!$B$31/Calculator!$F$22,1)))*IF(MOD(Calculator!$B$31/Calculator!$F$22,1)&lt;0.5,-1,1))^2)),2))</f>
        <v>—</v>
      </c>
      <c r="CV74" s="253" t="n">
        <f aca="false">IFERROR(ROUND((IF(ISNUMBER(CK74),CK74,0)+IF(ISNUMBER(CL74),CL74,0)+IF(ISNUMBER(CM74),CM74,0)+IF(ISNUMBER(CN74),CN74,0)+IF(ISNUMBER(CO74),CO74,0)+IF(ISNUMBER(CP74),CP74,0)+IF(ISNUMBER(CQ74),CQ74,0)+IF(ISNUMBER(CR74),CR74,0)+IF(ISNUMBER(CS74),CS74,0)+IF(ISNUMBER(CT74),CT74,0)+IF(ISNUMBER(CU74),CU74,0))/(IF(ISNUMBER(CK74),1,0)+IF(ISNUMBER(CL74),1,0)+IF(ISNUMBER(CM74),1,0)+IF(ISNUMBER(CN74),1,0)+IF(ISNUMBER(CO74),1,0)+IF(ISNUMBER(CP74),1,0)+IF(ISNUMBER(CQ74),1,0)+IF(ISNUMBER(CR74),1,0)+IF(ISNUMBER(CS74),1,0)+IF(ISNUMBER(CT74),1,0)+IF(ISNUMBER(CU74),1,0)),4),"")</f>
        <v>14.47</v>
      </c>
      <c r="CW74" s="253" t="str">
        <f aca="false">IF(OR(Calculator!$E$12&lt;&gt;"YES",Calculator!$B$32&lt;Calculator!$G$12),"—",ROUND((1+SQRT(((50*POWER(80,POWER(COS(PI()*MOD(Calculator!$B$32/Calculator!$F$12,1)),2))+MIN(500,MAX(30,100*EXP(-0.3*'VSWR Calculator'!$C$24)*(1+3*ABS(MOD('VSWR Calculator'!$C$23/Calculator!$F$12/2,1)-0.5))))/'VSWR Calculator'!$C$25)-$C74)^2+(1500*ABS(SIN(2*PI()*MOD(Calculator!$B$32/Calculator!$F$12,1)))*IF(MOD(Calculator!$B$32/Calculator!$F$12,1)&lt;0.5,-1,1))^2)/SQRT(((50*POWER(80,POWER(COS(PI()*MOD(Calculator!$B$32/Calculator!$F$12,1)),2))+MIN(500,MAX(30,100*EXP(-0.3*'VSWR Calculator'!$C$24)*(1+3*ABS(MOD('VSWR Calculator'!$C$23/Calculator!$F$12/2,1)-0.5))))/'VSWR Calculator'!$C$25)+$C74)^2+(1500*ABS(SIN(2*PI()*MOD(Calculator!$B$32/Calculator!$F$12,1)))*IF(MOD(Calculator!$B$32/Calculator!$F$12,1)&lt;0.5,-1,1))^2))/(1-SQRT(((50*POWER(80,POWER(COS(PI()*MOD(Calculator!$B$32/Calculator!$F$12,1)),2))+MIN(500,MAX(30,100*EXP(-0.3*'VSWR Calculator'!$C$24)*(1+3*ABS(MOD('VSWR Calculator'!$C$23/Calculator!$F$12/2,1)-0.5))))/'VSWR Calculator'!$C$25)-$C74)^2+(1500*ABS(SIN(2*PI()*MOD(Calculator!$B$32/Calculator!$F$12,1)))*IF(MOD(Calculator!$B$32/Calculator!$F$12,1)&lt;0.5,-1,1))^2)/SQRT(((50*POWER(80,POWER(COS(PI()*MOD(Calculator!$B$32/Calculator!$F$12,1)),2))+MIN(500,MAX(30,100*EXP(-0.3*'VSWR Calculator'!$C$24)*(1+3*ABS(MOD('VSWR Calculator'!$C$23/Calculator!$F$12/2,1)-0.5))))/'VSWR Calculator'!$C$25)+$C74)^2+(1500*ABS(SIN(2*PI()*MOD(Calculator!$B$32/Calculator!$F$12,1)))*IF(MOD(Calculator!$B$32/Calculator!$F$12,1)&lt;0.5,-1,1))^2)),2))</f>
        <v>—</v>
      </c>
      <c r="CX74" s="253" t="str">
        <f aca="false">IF(OR(Calculator!$E$13&lt;&gt;"YES",Calculator!$B$32&lt;Calculator!$G$13),"—",ROUND((1+SQRT(((50*POWER(80,POWER(COS(PI()*MOD(Calculator!$B$32/Calculator!$F$13,1)),2))+MIN(500,MAX(30,100*EXP(-0.3*'VSWR Calculator'!$C$24)*(1+3*ABS(MOD('VSWR Calculator'!$C$23/Calculator!$F$13/2,1)-0.5))))/'VSWR Calculator'!$C$25)-$C74)^2+(1500*ABS(SIN(2*PI()*MOD(Calculator!$B$32/Calculator!$F$13,1)))*IF(MOD(Calculator!$B$32/Calculator!$F$13,1)&lt;0.5,-1,1))^2)/SQRT(((50*POWER(80,POWER(COS(PI()*MOD(Calculator!$B$32/Calculator!$F$13,1)),2))+MIN(500,MAX(30,100*EXP(-0.3*'VSWR Calculator'!$C$24)*(1+3*ABS(MOD('VSWR Calculator'!$C$23/Calculator!$F$13/2,1)-0.5))))/'VSWR Calculator'!$C$25)+$C74)^2+(1500*ABS(SIN(2*PI()*MOD(Calculator!$B$32/Calculator!$F$13,1)))*IF(MOD(Calculator!$B$32/Calculator!$F$13,1)&lt;0.5,-1,1))^2))/(1-SQRT(((50*POWER(80,POWER(COS(PI()*MOD(Calculator!$B$32/Calculator!$F$13,1)),2))+MIN(500,MAX(30,100*EXP(-0.3*'VSWR Calculator'!$C$24)*(1+3*ABS(MOD('VSWR Calculator'!$C$23/Calculator!$F$13/2,1)-0.5))))/'VSWR Calculator'!$C$25)-$C74)^2+(1500*ABS(SIN(2*PI()*MOD(Calculator!$B$32/Calculator!$F$13,1)))*IF(MOD(Calculator!$B$32/Calculator!$F$13,1)&lt;0.5,-1,1))^2)/SQRT(((50*POWER(80,POWER(COS(PI()*MOD(Calculator!$B$32/Calculator!$F$13,1)),2))+MIN(500,MAX(30,100*EXP(-0.3*'VSWR Calculator'!$C$24)*(1+3*ABS(MOD('VSWR Calculator'!$C$23/Calculator!$F$13/2,1)-0.5))))/'VSWR Calculator'!$C$25)+$C74)^2+(1500*ABS(SIN(2*PI()*MOD(Calculator!$B$32/Calculator!$F$13,1)))*IF(MOD(Calculator!$B$32/Calculator!$F$13,1)&lt;0.5,-1,1))^2)),2))</f>
        <v>—</v>
      </c>
      <c r="CY74" s="253" t="str">
        <f aca="false">IF(OR(Calculator!$E$14&lt;&gt;"YES",Calculator!$B$32&lt;Calculator!$G$14),"—",ROUND((1+SQRT(((50*POWER(80,POWER(COS(PI()*MOD(Calculator!$B$32/Calculator!$F$14,1)),2))+MIN(500,MAX(30,100*EXP(-0.3*'VSWR Calculator'!$C$24)*(1+3*ABS(MOD('VSWR Calculator'!$C$23/Calculator!$F$14/2,1)-0.5))))/'VSWR Calculator'!$C$25)-$C74)^2+(1500*ABS(SIN(2*PI()*MOD(Calculator!$B$32/Calculator!$F$14,1)))*IF(MOD(Calculator!$B$32/Calculator!$F$14,1)&lt;0.5,-1,1))^2)/SQRT(((50*POWER(80,POWER(COS(PI()*MOD(Calculator!$B$32/Calculator!$F$14,1)),2))+MIN(500,MAX(30,100*EXP(-0.3*'VSWR Calculator'!$C$24)*(1+3*ABS(MOD('VSWR Calculator'!$C$23/Calculator!$F$14/2,1)-0.5))))/'VSWR Calculator'!$C$25)+$C74)^2+(1500*ABS(SIN(2*PI()*MOD(Calculator!$B$32/Calculator!$F$14,1)))*IF(MOD(Calculator!$B$32/Calculator!$F$14,1)&lt;0.5,-1,1))^2))/(1-SQRT(((50*POWER(80,POWER(COS(PI()*MOD(Calculator!$B$32/Calculator!$F$14,1)),2))+MIN(500,MAX(30,100*EXP(-0.3*'VSWR Calculator'!$C$24)*(1+3*ABS(MOD('VSWR Calculator'!$C$23/Calculator!$F$14/2,1)-0.5))))/'VSWR Calculator'!$C$25)-$C74)^2+(1500*ABS(SIN(2*PI()*MOD(Calculator!$B$32/Calculator!$F$14,1)))*IF(MOD(Calculator!$B$32/Calculator!$F$14,1)&lt;0.5,-1,1))^2)/SQRT(((50*POWER(80,POWER(COS(PI()*MOD(Calculator!$B$32/Calculator!$F$14,1)),2))+MIN(500,MAX(30,100*EXP(-0.3*'VSWR Calculator'!$C$24)*(1+3*ABS(MOD('VSWR Calculator'!$C$23/Calculator!$F$14/2,1)-0.5))))/'VSWR Calculator'!$C$25)+$C74)^2+(1500*ABS(SIN(2*PI()*MOD(Calculator!$B$32/Calculator!$F$14,1)))*IF(MOD(Calculator!$B$32/Calculator!$F$14,1)&lt;0.5,-1,1))^2)),2))</f>
        <v>—</v>
      </c>
      <c r="CZ74" s="253" t="n">
        <f aca="false">IF(OR(Calculator!$E$15&lt;&gt;"YES",Calculator!$B$32&lt;Calculator!$G$15),"—",ROUND((1+SQRT(((50*POWER(80,POWER(COS(PI()*MOD(Calculator!$B$32/Calculator!$F$15,1)),2))+MIN(500,MAX(30,100*EXP(-0.3*'VSWR Calculator'!$C$24)*(1+3*ABS(MOD('VSWR Calculator'!$C$23/Calculator!$F$15/2,1)-0.5))))/'VSWR Calculator'!$C$25)-$C74)^2+(1500*ABS(SIN(2*PI()*MOD(Calculator!$B$32/Calculator!$F$15,1)))*IF(MOD(Calculator!$B$32/Calculator!$F$15,1)&lt;0.5,-1,1))^2)/SQRT(((50*POWER(80,POWER(COS(PI()*MOD(Calculator!$B$32/Calculator!$F$15,1)),2))+MIN(500,MAX(30,100*EXP(-0.3*'VSWR Calculator'!$C$24)*(1+3*ABS(MOD('VSWR Calculator'!$C$23/Calculator!$F$15/2,1)-0.5))))/'VSWR Calculator'!$C$25)+$C74)^2+(1500*ABS(SIN(2*PI()*MOD(Calculator!$B$32/Calculator!$F$15,1)))*IF(MOD(Calculator!$B$32/Calculator!$F$15,1)&lt;0.5,-1,1))^2))/(1-SQRT(((50*POWER(80,POWER(COS(PI()*MOD(Calculator!$B$32/Calculator!$F$15,1)),2))+MIN(500,MAX(30,100*EXP(-0.3*'VSWR Calculator'!$C$24)*(1+3*ABS(MOD('VSWR Calculator'!$C$23/Calculator!$F$15/2,1)-0.5))))/'VSWR Calculator'!$C$25)-$C74)^2+(1500*ABS(SIN(2*PI()*MOD(Calculator!$B$32/Calculator!$F$15,1)))*IF(MOD(Calculator!$B$32/Calculator!$F$15,1)&lt;0.5,-1,1))^2)/SQRT(((50*POWER(80,POWER(COS(PI()*MOD(Calculator!$B$32/Calculator!$F$15,1)),2))+MIN(500,MAX(30,100*EXP(-0.3*'VSWR Calculator'!$C$24)*(1+3*ABS(MOD('VSWR Calculator'!$C$23/Calculator!$F$15/2,1)-0.5))))/'VSWR Calculator'!$C$25)+$C74)^2+(1500*ABS(SIN(2*PI()*MOD(Calculator!$B$32/Calculator!$F$15,1)))*IF(MOD(Calculator!$B$32/Calculator!$F$15,1)&lt;0.5,-1,1))^2)),2))</f>
        <v>2.39</v>
      </c>
      <c r="DA74" s="253" t="str">
        <f aca="false">IF(OR(Calculator!$E$16&lt;&gt;"YES",Calculator!$B$32&lt;Calculator!$G$16),"—",ROUND((1+SQRT(((50*POWER(80,POWER(COS(PI()*MOD(Calculator!$B$32/Calculator!$F$16,1)),2))+MIN(500,MAX(30,100*EXP(-0.3*'VSWR Calculator'!$C$24)*(1+3*ABS(MOD('VSWR Calculator'!$C$23/Calculator!$F$16/2,1)-0.5))))/'VSWR Calculator'!$C$25)-$C74)^2+(1500*ABS(SIN(2*PI()*MOD(Calculator!$B$32/Calculator!$F$16,1)))*IF(MOD(Calculator!$B$32/Calculator!$F$16,1)&lt;0.5,-1,1))^2)/SQRT(((50*POWER(80,POWER(COS(PI()*MOD(Calculator!$B$32/Calculator!$F$16,1)),2))+MIN(500,MAX(30,100*EXP(-0.3*'VSWR Calculator'!$C$24)*(1+3*ABS(MOD('VSWR Calculator'!$C$23/Calculator!$F$16/2,1)-0.5))))/'VSWR Calculator'!$C$25)+$C74)^2+(1500*ABS(SIN(2*PI()*MOD(Calculator!$B$32/Calculator!$F$16,1)))*IF(MOD(Calculator!$B$32/Calculator!$F$16,1)&lt;0.5,-1,1))^2))/(1-SQRT(((50*POWER(80,POWER(COS(PI()*MOD(Calculator!$B$32/Calculator!$F$16,1)),2))+MIN(500,MAX(30,100*EXP(-0.3*'VSWR Calculator'!$C$24)*(1+3*ABS(MOD('VSWR Calculator'!$C$23/Calculator!$F$16/2,1)-0.5))))/'VSWR Calculator'!$C$25)-$C74)^2+(1500*ABS(SIN(2*PI()*MOD(Calculator!$B$32/Calculator!$F$16,1)))*IF(MOD(Calculator!$B$32/Calculator!$F$16,1)&lt;0.5,-1,1))^2)/SQRT(((50*POWER(80,POWER(COS(PI()*MOD(Calculator!$B$32/Calculator!$F$16,1)),2))+MIN(500,MAX(30,100*EXP(-0.3*'VSWR Calculator'!$C$24)*(1+3*ABS(MOD('VSWR Calculator'!$C$23/Calculator!$F$16/2,1)-0.5))))/'VSWR Calculator'!$C$25)+$C74)^2+(1500*ABS(SIN(2*PI()*MOD(Calculator!$B$32/Calculator!$F$16,1)))*IF(MOD(Calculator!$B$32/Calculator!$F$16,1)&lt;0.5,-1,1))^2)),2))</f>
        <v>—</v>
      </c>
      <c r="DB74" s="253" t="n">
        <f aca="false">IF(OR(Calculator!$E$17&lt;&gt;"YES",Calculator!$B$32&lt;Calculator!$G$17),"—",ROUND((1+SQRT(((50*POWER(80,POWER(COS(PI()*MOD(Calculator!$B$32/Calculator!$F$17,1)),2))+MIN(500,MAX(30,100*EXP(-0.3*'VSWR Calculator'!$C$24)*(1+3*ABS(MOD('VSWR Calculator'!$C$23/Calculator!$F$17/2,1)-0.5))))/'VSWR Calculator'!$C$25)-$C74)^2+(1500*ABS(SIN(2*PI()*MOD(Calculator!$B$32/Calculator!$F$17,1)))*IF(MOD(Calculator!$B$32/Calculator!$F$17,1)&lt;0.5,-1,1))^2)/SQRT(((50*POWER(80,POWER(COS(PI()*MOD(Calculator!$B$32/Calculator!$F$17,1)),2))+MIN(500,MAX(30,100*EXP(-0.3*'VSWR Calculator'!$C$24)*(1+3*ABS(MOD('VSWR Calculator'!$C$23/Calculator!$F$17/2,1)-0.5))))/'VSWR Calculator'!$C$25)+$C74)^2+(1500*ABS(SIN(2*PI()*MOD(Calculator!$B$32/Calculator!$F$17,1)))*IF(MOD(Calculator!$B$32/Calculator!$F$17,1)&lt;0.5,-1,1))^2))/(1-SQRT(((50*POWER(80,POWER(COS(PI()*MOD(Calculator!$B$32/Calculator!$F$17,1)),2))+MIN(500,MAX(30,100*EXP(-0.3*'VSWR Calculator'!$C$24)*(1+3*ABS(MOD('VSWR Calculator'!$C$23/Calculator!$F$17/2,1)-0.5))))/'VSWR Calculator'!$C$25)-$C74)^2+(1500*ABS(SIN(2*PI()*MOD(Calculator!$B$32/Calculator!$F$17,1)))*IF(MOD(Calculator!$B$32/Calculator!$F$17,1)&lt;0.5,-1,1))^2)/SQRT(((50*POWER(80,POWER(COS(PI()*MOD(Calculator!$B$32/Calculator!$F$17,1)),2))+MIN(500,MAX(30,100*EXP(-0.3*'VSWR Calculator'!$C$24)*(1+3*ABS(MOD('VSWR Calculator'!$C$23/Calculator!$F$17/2,1)-0.5))))/'VSWR Calculator'!$C$25)+$C74)^2+(1500*ABS(SIN(2*PI()*MOD(Calculator!$B$32/Calculator!$F$17,1)))*IF(MOD(Calculator!$B$32/Calculator!$F$17,1)&lt;0.5,-1,1))^2)),2))</f>
        <v>13.94</v>
      </c>
      <c r="DC74" s="253" t="str">
        <f aca="false">IF(OR(Calculator!$E$18&lt;&gt;"YES",Calculator!$B$32&lt;Calculator!$G$18),"—",ROUND((1+SQRT(((50*POWER(80,POWER(COS(PI()*MOD(Calculator!$B$32/Calculator!$F$18,1)),2))+MIN(500,MAX(30,100*EXP(-0.3*'VSWR Calculator'!$C$24)*(1+3*ABS(MOD('VSWR Calculator'!$C$23/Calculator!$F$18/2,1)-0.5))))/'VSWR Calculator'!$C$25)-$C74)^2+(1500*ABS(SIN(2*PI()*MOD(Calculator!$B$32/Calculator!$F$18,1)))*IF(MOD(Calculator!$B$32/Calculator!$F$18,1)&lt;0.5,-1,1))^2)/SQRT(((50*POWER(80,POWER(COS(PI()*MOD(Calculator!$B$32/Calculator!$F$18,1)),2))+MIN(500,MAX(30,100*EXP(-0.3*'VSWR Calculator'!$C$24)*(1+3*ABS(MOD('VSWR Calculator'!$C$23/Calculator!$F$18/2,1)-0.5))))/'VSWR Calculator'!$C$25)+$C74)^2+(1500*ABS(SIN(2*PI()*MOD(Calculator!$B$32/Calculator!$F$18,1)))*IF(MOD(Calculator!$B$32/Calculator!$F$18,1)&lt;0.5,-1,1))^2))/(1-SQRT(((50*POWER(80,POWER(COS(PI()*MOD(Calculator!$B$32/Calculator!$F$18,1)),2))+MIN(500,MAX(30,100*EXP(-0.3*'VSWR Calculator'!$C$24)*(1+3*ABS(MOD('VSWR Calculator'!$C$23/Calculator!$F$18/2,1)-0.5))))/'VSWR Calculator'!$C$25)-$C74)^2+(1500*ABS(SIN(2*PI()*MOD(Calculator!$B$32/Calculator!$F$18,1)))*IF(MOD(Calculator!$B$32/Calculator!$F$18,1)&lt;0.5,-1,1))^2)/SQRT(((50*POWER(80,POWER(COS(PI()*MOD(Calculator!$B$32/Calculator!$F$18,1)),2))+MIN(500,MAX(30,100*EXP(-0.3*'VSWR Calculator'!$C$24)*(1+3*ABS(MOD('VSWR Calculator'!$C$23/Calculator!$F$18/2,1)-0.5))))/'VSWR Calculator'!$C$25)+$C74)^2+(1500*ABS(SIN(2*PI()*MOD(Calculator!$B$32/Calculator!$F$18,1)))*IF(MOD(Calculator!$B$32/Calculator!$F$18,1)&lt;0.5,-1,1))^2)),2))</f>
        <v>—</v>
      </c>
      <c r="DD74" s="253" t="str">
        <f aca="false">IF(OR(Calculator!$E$19&lt;&gt;"YES",Calculator!$B$32&lt;Calculator!$G$19),"—",ROUND((1+SQRT(((50*POWER(80,POWER(COS(PI()*MOD(Calculator!$B$32/Calculator!$F$19,1)),2))+MIN(500,MAX(30,100*EXP(-0.3*'VSWR Calculator'!$C$24)*(1+3*ABS(MOD('VSWR Calculator'!$C$23/Calculator!$F$19/2,1)-0.5))))/'VSWR Calculator'!$C$25)-$C74)^2+(1500*ABS(SIN(2*PI()*MOD(Calculator!$B$32/Calculator!$F$19,1)))*IF(MOD(Calculator!$B$32/Calculator!$F$19,1)&lt;0.5,-1,1))^2)/SQRT(((50*POWER(80,POWER(COS(PI()*MOD(Calculator!$B$32/Calculator!$F$19,1)),2))+MIN(500,MAX(30,100*EXP(-0.3*'VSWR Calculator'!$C$24)*(1+3*ABS(MOD('VSWR Calculator'!$C$23/Calculator!$F$19/2,1)-0.5))))/'VSWR Calculator'!$C$25)+$C74)^2+(1500*ABS(SIN(2*PI()*MOD(Calculator!$B$32/Calculator!$F$19,1)))*IF(MOD(Calculator!$B$32/Calculator!$F$19,1)&lt;0.5,-1,1))^2))/(1-SQRT(((50*POWER(80,POWER(COS(PI()*MOD(Calculator!$B$32/Calculator!$F$19,1)),2))+MIN(500,MAX(30,100*EXP(-0.3*'VSWR Calculator'!$C$24)*(1+3*ABS(MOD('VSWR Calculator'!$C$23/Calculator!$F$19/2,1)-0.5))))/'VSWR Calculator'!$C$25)-$C74)^2+(1500*ABS(SIN(2*PI()*MOD(Calculator!$B$32/Calculator!$F$19,1)))*IF(MOD(Calculator!$B$32/Calculator!$F$19,1)&lt;0.5,-1,1))^2)/SQRT(((50*POWER(80,POWER(COS(PI()*MOD(Calculator!$B$32/Calculator!$F$19,1)),2))+MIN(500,MAX(30,100*EXP(-0.3*'VSWR Calculator'!$C$24)*(1+3*ABS(MOD('VSWR Calculator'!$C$23/Calculator!$F$19/2,1)-0.5))))/'VSWR Calculator'!$C$25)+$C74)^2+(1500*ABS(SIN(2*PI()*MOD(Calculator!$B$32/Calculator!$F$19,1)))*IF(MOD(Calculator!$B$32/Calculator!$F$19,1)&lt;0.5,-1,1))^2)),2))</f>
        <v>—</v>
      </c>
      <c r="DE74" s="253" t="str">
        <f aca="false">IF(OR(Calculator!$E$20&lt;&gt;"YES",Calculator!$B$32&lt;Calculator!$G$20),"—",ROUND((1+SQRT(((50*POWER(80,POWER(COS(PI()*MOD(Calculator!$B$32/Calculator!$F$20,1)),2))+MIN(500,MAX(30,100*EXP(-0.3*'VSWR Calculator'!$C$24)*(1+3*ABS(MOD('VSWR Calculator'!$C$23/Calculator!$F$20/2,1)-0.5))))/'VSWR Calculator'!$C$25)-$C74)^2+(1500*ABS(SIN(2*PI()*MOD(Calculator!$B$32/Calculator!$F$20,1)))*IF(MOD(Calculator!$B$32/Calculator!$F$20,1)&lt;0.5,-1,1))^2)/SQRT(((50*POWER(80,POWER(COS(PI()*MOD(Calculator!$B$32/Calculator!$F$20,1)),2))+MIN(500,MAX(30,100*EXP(-0.3*'VSWR Calculator'!$C$24)*(1+3*ABS(MOD('VSWR Calculator'!$C$23/Calculator!$F$20/2,1)-0.5))))/'VSWR Calculator'!$C$25)+$C74)^2+(1500*ABS(SIN(2*PI()*MOD(Calculator!$B$32/Calculator!$F$20,1)))*IF(MOD(Calculator!$B$32/Calculator!$F$20,1)&lt;0.5,-1,1))^2))/(1-SQRT(((50*POWER(80,POWER(COS(PI()*MOD(Calculator!$B$32/Calculator!$F$20,1)),2))+MIN(500,MAX(30,100*EXP(-0.3*'VSWR Calculator'!$C$24)*(1+3*ABS(MOD('VSWR Calculator'!$C$23/Calculator!$F$20/2,1)-0.5))))/'VSWR Calculator'!$C$25)-$C74)^2+(1500*ABS(SIN(2*PI()*MOD(Calculator!$B$32/Calculator!$F$20,1)))*IF(MOD(Calculator!$B$32/Calculator!$F$20,1)&lt;0.5,-1,1))^2)/SQRT(((50*POWER(80,POWER(COS(PI()*MOD(Calculator!$B$32/Calculator!$F$20,1)),2))+MIN(500,MAX(30,100*EXP(-0.3*'VSWR Calculator'!$C$24)*(1+3*ABS(MOD('VSWR Calculator'!$C$23/Calculator!$F$20/2,1)-0.5))))/'VSWR Calculator'!$C$25)+$C74)^2+(1500*ABS(SIN(2*PI()*MOD(Calculator!$B$32/Calculator!$F$20,1)))*IF(MOD(Calculator!$B$32/Calculator!$F$20,1)&lt;0.5,-1,1))^2)),2))</f>
        <v>—</v>
      </c>
      <c r="DF74" s="253" t="str">
        <f aca="false">IF(OR(Calculator!$E$21&lt;&gt;"YES",Calculator!$B$32&lt;Calculator!$G$21),"—",ROUND((1+SQRT(((50*POWER(80,POWER(COS(PI()*MOD(Calculator!$B$32/Calculator!$F$21,1)),2))+MIN(500,MAX(30,100*EXP(-0.3*'VSWR Calculator'!$C$24)*(1+3*ABS(MOD('VSWR Calculator'!$C$23/Calculator!$F$21/2,1)-0.5))))/'VSWR Calculator'!$C$25)-$C74)^2+(1500*ABS(SIN(2*PI()*MOD(Calculator!$B$32/Calculator!$F$21,1)))*IF(MOD(Calculator!$B$32/Calculator!$F$21,1)&lt;0.5,-1,1))^2)/SQRT(((50*POWER(80,POWER(COS(PI()*MOD(Calculator!$B$32/Calculator!$F$21,1)),2))+MIN(500,MAX(30,100*EXP(-0.3*'VSWR Calculator'!$C$24)*(1+3*ABS(MOD('VSWR Calculator'!$C$23/Calculator!$F$21/2,1)-0.5))))/'VSWR Calculator'!$C$25)+$C74)^2+(1500*ABS(SIN(2*PI()*MOD(Calculator!$B$32/Calculator!$F$21,1)))*IF(MOD(Calculator!$B$32/Calculator!$F$21,1)&lt;0.5,-1,1))^2))/(1-SQRT(((50*POWER(80,POWER(COS(PI()*MOD(Calculator!$B$32/Calculator!$F$21,1)),2))+MIN(500,MAX(30,100*EXP(-0.3*'VSWR Calculator'!$C$24)*(1+3*ABS(MOD('VSWR Calculator'!$C$23/Calculator!$F$21/2,1)-0.5))))/'VSWR Calculator'!$C$25)-$C74)^2+(1500*ABS(SIN(2*PI()*MOD(Calculator!$B$32/Calculator!$F$21,1)))*IF(MOD(Calculator!$B$32/Calculator!$F$21,1)&lt;0.5,-1,1))^2)/SQRT(((50*POWER(80,POWER(COS(PI()*MOD(Calculator!$B$32/Calculator!$F$21,1)),2))+MIN(500,MAX(30,100*EXP(-0.3*'VSWR Calculator'!$C$24)*(1+3*ABS(MOD('VSWR Calculator'!$C$23/Calculator!$F$21/2,1)-0.5))))/'VSWR Calculator'!$C$25)+$C74)^2+(1500*ABS(SIN(2*PI()*MOD(Calculator!$B$32/Calculator!$F$21,1)))*IF(MOD(Calculator!$B$32/Calculator!$F$21,1)&lt;0.5,-1,1))^2)),2))</f>
        <v>—</v>
      </c>
      <c r="DG74" s="253" t="str">
        <f aca="false">IF(OR(Calculator!$E$22&lt;&gt;"YES",Calculator!$B$32&lt;Calculator!$G$22),"—",ROUND((1+SQRT(((50*POWER(80,POWER(COS(PI()*MOD(Calculator!$B$32/Calculator!$F$22,1)),2))+MIN(500,MAX(30,100*EXP(-0.3*'VSWR Calculator'!$C$24)*(1+3*ABS(MOD('VSWR Calculator'!$C$23/Calculator!$F$22/2,1)-0.5))))/'VSWR Calculator'!$C$25)-$C74)^2+(1500*ABS(SIN(2*PI()*MOD(Calculator!$B$32/Calculator!$F$22,1)))*IF(MOD(Calculator!$B$32/Calculator!$F$22,1)&lt;0.5,-1,1))^2)/SQRT(((50*POWER(80,POWER(COS(PI()*MOD(Calculator!$B$32/Calculator!$F$22,1)),2))+MIN(500,MAX(30,100*EXP(-0.3*'VSWR Calculator'!$C$24)*(1+3*ABS(MOD('VSWR Calculator'!$C$23/Calculator!$F$22/2,1)-0.5))))/'VSWR Calculator'!$C$25)+$C74)^2+(1500*ABS(SIN(2*PI()*MOD(Calculator!$B$32/Calculator!$F$22,1)))*IF(MOD(Calculator!$B$32/Calculator!$F$22,1)&lt;0.5,-1,1))^2))/(1-SQRT(((50*POWER(80,POWER(COS(PI()*MOD(Calculator!$B$32/Calculator!$F$22,1)),2))+MIN(500,MAX(30,100*EXP(-0.3*'VSWR Calculator'!$C$24)*(1+3*ABS(MOD('VSWR Calculator'!$C$23/Calculator!$F$22/2,1)-0.5))))/'VSWR Calculator'!$C$25)-$C74)^2+(1500*ABS(SIN(2*PI()*MOD(Calculator!$B$32/Calculator!$F$22,1)))*IF(MOD(Calculator!$B$32/Calculator!$F$22,1)&lt;0.5,-1,1))^2)/SQRT(((50*POWER(80,POWER(COS(PI()*MOD(Calculator!$B$32/Calculator!$F$22,1)),2))+MIN(500,MAX(30,100*EXP(-0.3*'VSWR Calculator'!$C$24)*(1+3*ABS(MOD('VSWR Calculator'!$C$23/Calculator!$F$22/2,1)-0.5))))/'VSWR Calculator'!$C$25)+$C74)^2+(1500*ABS(SIN(2*PI()*MOD(Calculator!$B$32/Calculator!$F$22,1)))*IF(MOD(Calculator!$B$32/Calculator!$F$22,1)&lt;0.5,-1,1))^2)),2))</f>
        <v>—</v>
      </c>
      <c r="DH74" s="253" t="n">
        <f aca="false">IFERROR(ROUND((IF(ISNUMBER(CW74),CW74,0)+IF(ISNUMBER(CX74),CX74,0)+IF(ISNUMBER(CY74),CY74,0)+IF(ISNUMBER(CZ74),CZ74,0)+IF(ISNUMBER(DA74),DA74,0)+IF(ISNUMBER(DB74),DB74,0)+IF(ISNUMBER(DC74),DC74,0)+IF(ISNUMBER(DD74),DD74,0)+IF(ISNUMBER(DE74),DE74,0)+IF(ISNUMBER(DF74),DF74,0)+IF(ISNUMBER(DG74),DG74,0))/(IF(ISNUMBER(CW74),1,0)+IF(ISNUMBER(CX74),1,0)+IF(ISNUMBER(CY74),1,0)+IF(ISNUMBER(CZ74),1,0)+IF(ISNUMBER(DA74),1,0)+IF(ISNUMBER(DB74),1,0)+IF(ISNUMBER(DC74),1,0)+IF(ISNUMBER(DD74),1,0)+IF(ISNUMBER(DE74),1,0)+IF(ISNUMBER(DF74),1,0)+IF(ISNUMBER(DG74),1,0)),4),"")</f>
        <v>8.165</v>
      </c>
      <c r="DI74" s="253" t="str">
        <f aca="false">IF(OR(Calculator!$E$12&lt;&gt;"YES",Calculator!$B$33&lt;Calculator!$G$12),"—",ROUND((1+SQRT(((50*POWER(80,POWER(COS(PI()*MOD(Calculator!$B$33/Calculator!$F$12,1)),2))+MIN(500,MAX(30,100*EXP(-0.3*'VSWR Calculator'!$C$24)*(1+3*ABS(MOD('VSWR Calculator'!$C$23/Calculator!$F$12/2,1)-0.5))))/'VSWR Calculator'!$C$25)-$C74)^2+(1500*ABS(SIN(2*PI()*MOD(Calculator!$B$33/Calculator!$F$12,1)))*IF(MOD(Calculator!$B$33/Calculator!$F$12,1)&lt;0.5,-1,1))^2)/SQRT(((50*POWER(80,POWER(COS(PI()*MOD(Calculator!$B$33/Calculator!$F$12,1)),2))+MIN(500,MAX(30,100*EXP(-0.3*'VSWR Calculator'!$C$24)*(1+3*ABS(MOD('VSWR Calculator'!$C$23/Calculator!$F$12/2,1)-0.5))))/'VSWR Calculator'!$C$25)+$C74)^2+(1500*ABS(SIN(2*PI()*MOD(Calculator!$B$33/Calculator!$F$12,1)))*IF(MOD(Calculator!$B$33/Calculator!$F$12,1)&lt;0.5,-1,1))^2))/(1-SQRT(((50*POWER(80,POWER(COS(PI()*MOD(Calculator!$B$33/Calculator!$F$12,1)),2))+MIN(500,MAX(30,100*EXP(-0.3*'VSWR Calculator'!$C$24)*(1+3*ABS(MOD('VSWR Calculator'!$C$23/Calculator!$F$12/2,1)-0.5))))/'VSWR Calculator'!$C$25)-$C74)^2+(1500*ABS(SIN(2*PI()*MOD(Calculator!$B$33/Calculator!$F$12,1)))*IF(MOD(Calculator!$B$33/Calculator!$F$12,1)&lt;0.5,-1,1))^2)/SQRT(((50*POWER(80,POWER(COS(PI()*MOD(Calculator!$B$33/Calculator!$F$12,1)),2))+MIN(500,MAX(30,100*EXP(-0.3*'VSWR Calculator'!$C$24)*(1+3*ABS(MOD('VSWR Calculator'!$C$23/Calculator!$F$12/2,1)-0.5))))/'VSWR Calculator'!$C$25)+$C74)^2+(1500*ABS(SIN(2*PI()*MOD(Calculator!$B$33/Calculator!$F$12,1)))*IF(MOD(Calculator!$B$33/Calculator!$F$12,1)&lt;0.5,-1,1))^2)),2))</f>
        <v>—</v>
      </c>
      <c r="DJ74" s="253" t="str">
        <f aca="false">IF(OR(Calculator!$E$13&lt;&gt;"YES",Calculator!$B$33&lt;Calculator!$G$13),"—",ROUND((1+SQRT(((50*POWER(80,POWER(COS(PI()*MOD(Calculator!$B$33/Calculator!$F$13,1)),2))+MIN(500,MAX(30,100*EXP(-0.3*'VSWR Calculator'!$C$24)*(1+3*ABS(MOD('VSWR Calculator'!$C$23/Calculator!$F$13/2,1)-0.5))))/'VSWR Calculator'!$C$25)-$C74)^2+(1500*ABS(SIN(2*PI()*MOD(Calculator!$B$33/Calculator!$F$13,1)))*IF(MOD(Calculator!$B$33/Calculator!$F$13,1)&lt;0.5,-1,1))^2)/SQRT(((50*POWER(80,POWER(COS(PI()*MOD(Calculator!$B$33/Calculator!$F$13,1)),2))+MIN(500,MAX(30,100*EXP(-0.3*'VSWR Calculator'!$C$24)*(1+3*ABS(MOD('VSWR Calculator'!$C$23/Calculator!$F$13/2,1)-0.5))))/'VSWR Calculator'!$C$25)+$C74)^2+(1500*ABS(SIN(2*PI()*MOD(Calculator!$B$33/Calculator!$F$13,1)))*IF(MOD(Calculator!$B$33/Calculator!$F$13,1)&lt;0.5,-1,1))^2))/(1-SQRT(((50*POWER(80,POWER(COS(PI()*MOD(Calculator!$B$33/Calculator!$F$13,1)),2))+MIN(500,MAX(30,100*EXP(-0.3*'VSWR Calculator'!$C$24)*(1+3*ABS(MOD('VSWR Calculator'!$C$23/Calculator!$F$13/2,1)-0.5))))/'VSWR Calculator'!$C$25)-$C74)^2+(1500*ABS(SIN(2*PI()*MOD(Calculator!$B$33/Calculator!$F$13,1)))*IF(MOD(Calculator!$B$33/Calculator!$F$13,1)&lt;0.5,-1,1))^2)/SQRT(((50*POWER(80,POWER(COS(PI()*MOD(Calculator!$B$33/Calculator!$F$13,1)),2))+MIN(500,MAX(30,100*EXP(-0.3*'VSWR Calculator'!$C$24)*(1+3*ABS(MOD('VSWR Calculator'!$C$23/Calculator!$F$13/2,1)-0.5))))/'VSWR Calculator'!$C$25)+$C74)^2+(1500*ABS(SIN(2*PI()*MOD(Calculator!$B$33/Calculator!$F$13,1)))*IF(MOD(Calculator!$B$33/Calculator!$F$13,1)&lt;0.5,-1,1))^2)),2))</f>
        <v>—</v>
      </c>
      <c r="DK74" s="253" t="str">
        <f aca="false">IF(OR(Calculator!$E$14&lt;&gt;"YES",Calculator!$B$33&lt;Calculator!$G$14),"—",ROUND((1+SQRT(((50*POWER(80,POWER(COS(PI()*MOD(Calculator!$B$33/Calculator!$F$14,1)),2))+MIN(500,MAX(30,100*EXP(-0.3*'VSWR Calculator'!$C$24)*(1+3*ABS(MOD('VSWR Calculator'!$C$23/Calculator!$F$14/2,1)-0.5))))/'VSWR Calculator'!$C$25)-$C74)^2+(1500*ABS(SIN(2*PI()*MOD(Calculator!$B$33/Calculator!$F$14,1)))*IF(MOD(Calculator!$B$33/Calculator!$F$14,1)&lt;0.5,-1,1))^2)/SQRT(((50*POWER(80,POWER(COS(PI()*MOD(Calculator!$B$33/Calculator!$F$14,1)),2))+MIN(500,MAX(30,100*EXP(-0.3*'VSWR Calculator'!$C$24)*(1+3*ABS(MOD('VSWR Calculator'!$C$23/Calculator!$F$14/2,1)-0.5))))/'VSWR Calculator'!$C$25)+$C74)^2+(1500*ABS(SIN(2*PI()*MOD(Calculator!$B$33/Calculator!$F$14,1)))*IF(MOD(Calculator!$B$33/Calculator!$F$14,1)&lt;0.5,-1,1))^2))/(1-SQRT(((50*POWER(80,POWER(COS(PI()*MOD(Calculator!$B$33/Calculator!$F$14,1)),2))+MIN(500,MAX(30,100*EXP(-0.3*'VSWR Calculator'!$C$24)*(1+3*ABS(MOD('VSWR Calculator'!$C$23/Calculator!$F$14/2,1)-0.5))))/'VSWR Calculator'!$C$25)-$C74)^2+(1500*ABS(SIN(2*PI()*MOD(Calculator!$B$33/Calculator!$F$14,1)))*IF(MOD(Calculator!$B$33/Calculator!$F$14,1)&lt;0.5,-1,1))^2)/SQRT(((50*POWER(80,POWER(COS(PI()*MOD(Calculator!$B$33/Calculator!$F$14,1)),2))+MIN(500,MAX(30,100*EXP(-0.3*'VSWR Calculator'!$C$24)*(1+3*ABS(MOD('VSWR Calculator'!$C$23/Calculator!$F$14/2,1)-0.5))))/'VSWR Calculator'!$C$25)+$C74)^2+(1500*ABS(SIN(2*PI()*MOD(Calculator!$B$33/Calculator!$F$14,1)))*IF(MOD(Calculator!$B$33/Calculator!$F$14,1)&lt;0.5,-1,1))^2)),2))</f>
        <v>—</v>
      </c>
      <c r="DL74" s="253" t="n">
        <f aca="false">IF(OR(Calculator!$E$15&lt;&gt;"YES",Calculator!$B$33&lt;Calculator!$G$15),"—",ROUND((1+SQRT(((50*POWER(80,POWER(COS(PI()*MOD(Calculator!$B$33/Calculator!$F$15,1)),2))+MIN(500,MAX(30,100*EXP(-0.3*'VSWR Calculator'!$C$24)*(1+3*ABS(MOD('VSWR Calculator'!$C$23/Calculator!$F$15/2,1)-0.5))))/'VSWR Calculator'!$C$25)-$C74)^2+(1500*ABS(SIN(2*PI()*MOD(Calculator!$B$33/Calculator!$F$15,1)))*IF(MOD(Calculator!$B$33/Calculator!$F$15,1)&lt;0.5,-1,1))^2)/SQRT(((50*POWER(80,POWER(COS(PI()*MOD(Calculator!$B$33/Calculator!$F$15,1)),2))+MIN(500,MAX(30,100*EXP(-0.3*'VSWR Calculator'!$C$24)*(1+3*ABS(MOD('VSWR Calculator'!$C$23/Calculator!$F$15/2,1)-0.5))))/'VSWR Calculator'!$C$25)+$C74)^2+(1500*ABS(SIN(2*PI()*MOD(Calculator!$B$33/Calculator!$F$15,1)))*IF(MOD(Calculator!$B$33/Calculator!$F$15,1)&lt;0.5,-1,1))^2))/(1-SQRT(((50*POWER(80,POWER(COS(PI()*MOD(Calculator!$B$33/Calculator!$F$15,1)),2))+MIN(500,MAX(30,100*EXP(-0.3*'VSWR Calculator'!$C$24)*(1+3*ABS(MOD('VSWR Calculator'!$C$23/Calculator!$F$15/2,1)-0.5))))/'VSWR Calculator'!$C$25)-$C74)^2+(1500*ABS(SIN(2*PI()*MOD(Calculator!$B$33/Calculator!$F$15,1)))*IF(MOD(Calculator!$B$33/Calculator!$F$15,1)&lt;0.5,-1,1))^2)/SQRT(((50*POWER(80,POWER(COS(PI()*MOD(Calculator!$B$33/Calculator!$F$15,1)),2))+MIN(500,MAX(30,100*EXP(-0.3*'VSWR Calculator'!$C$24)*(1+3*ABS(MOD('VSWR Calculator'!$C$23/Calculator!$F$15/2,1)-0.5))))/'VSWR Calculator'!$C$25)+$C74)^2+(1500*ABS(SIN(2*PI()*MOD(Calculator!$B$33/Calculator!$F$15,1)))*IF(MOD(Calculator!$B$33/Calculator!$F$15,1)&lt;0.5,-1,1))^2)),2))</f>
        <v>2.52</v>
      </c>
      <c r="DM74" s="253" t="str">
        <f aca="false">IF(OR(Calculator!$E$16&lt;&gt;"YES",Calculator!$B$33&lt;Calculator!$G$16),"—",ROUND((1+SQRT(((50*POWER(80,POWER(COS(PI()*MOD(Calculator!$B$33/Calculator!$F$16,1)),2))+MIN(500,MAX(30,100*EXP(-0.3*'VSWR Calculator'!$C$24)*(1+3*ABS(MOD('VSWR Calculator'!$C$23/Calculator!$F$16/2,1)-0.5))))/'VSWR Calculator'!$C$25)-$C74)^2+(1500*ABS(SIN(2*PI()*MOD(Calculator!$B$33/Calculator!$F$16,1)))*IF(MOD(Calculator!$B$33/Calculator!$F$16,1)&lt;0.5,-1,1))^2)/SQRT(((50*POWER(80,POWER(COS(PI()*MOD(Calculator!$B$33/Calculator!$F$16,1)),2))+MIN(500,MAX(30,100*EXP(-0.3*'VSWR Calculator'!$C$24)*(1+3*ABS(MOD('VSWR Calculator'!$C$23/Calculator!$F$16/2,1)-0.5))))/'VSWR Calculator'!$C$25)+$C74)^2+(1500*ABS(SIN(2*PI()*MOD(Calculator!$B$33/Calculator!$F$16,1)))*IF(MOD(Calculator!$B$33/Calculator!$F$16,1)&lt;0.5,-1,1))^2))/(1-SQRT(((50*POWER(80,POWER(COS(PI()*MOD(Calculator!$B$33/Calculator!$F$16,1)),2))+MIN(500,MAX(30,100*EXP(-0.3*'VSWR Calculator'!$C$24)*(1+3*ABS(MOD('VSWR Calculator'!$C$23/Calculator!$F$16/2,1)-0.5))))/'VSWR Calculator'!$C$25)-$C74)^2+(1500*ABS(SIN(2*PI()*MOD(Calculator!$B$33/Calculator!$F$16,1)))*IF(MOD(Calculator!$B$33/Calculator!$F$16,1)&lt;0.5,-1,1))^2)/SQRT(((50*POWER(80,POWER(COS(PI()*MOD(Calculator!$B$33/Calculator!$F$16,1)),2))+MIN(500,MAX(30,100*EXP(-0.3*'VSWR Calculator'!$C$24)*(1+3*ABS(MOD('VSWR Calculator'!$C$23/Calculator!$F$16/2,1)-0.5))))/'VSWR Calculator'!$C$25)+$C74)^2+(1500*ABS(SIN(2*PI()*MOD(Calculator!$B$33/Calculator!$F$16,1)))*IF(MOD(Calculator!$B$33/Calculator!$F$16,1)&lt;0.5,-1,1))^2)),2))</f>
        <v>—</v>
      </c>
      <c r="DN74" s="253" t="n">
        <f aca="false">IF(OR(Calculator!$E$17&lt;&gt;"YES",Calculator!$B$33&lt;Calculator!$G$17),"—",ROUND((1+SQRT(((50*POWER(80,POWER(COS(PI()*MOD(Calculator!$B$33/Calculator!$F$17,1)),2))+MIN(500,MAX(30,100*EXP(-0.3*'VSWR Calculator'!$C$24)*(1+3*ABS(MOD('VSWR Calculator'!$C$23/Calculator!$F$17/2,1)-0.5))))/'VSWR Calculator'!$C$25)-$C74)^2+(1500*ABS(SIN(2*PI()*MOD(Calculator!$B$33/Calculator!$F$17,1)))*IF(MOD(Calculator!$B$33/Calculator!$F$17,1)&lt;0.5,-1,1))^2)/SQRT(((50*POWER(80,POWER(COS(PI()*MOD(Calculator!$B$33/Calculator!$F$17,1)),2))+MIN(500,MAX(30,100*EXP(-0.3*'VSWR Calculator'!$C$24)*(1+3*ABS(MOD('VSWR Calculator'!$C$23/Calculator!$F$17/2,1)-0.5))))/'VSWR Calculator'!$C$25)+$C74)^2+(1500*ABS(SIN(2*PI()*MOD(Calculator!$B$33/Calculator!$F$17,1)))*IF(MOD(Calculator!$B$33/Calculator!$F$17,1)&lt;0.5,-1,1))^2))/(1-SQRT(((50*POWER(80,POWER(COS(PI()*MOD(Calculator!$B$33/Calculator!$F$17,1)),2))+MIN(500,MAX(30,100*EXP(-0.3*'VSWR Calculator'!$C$24)*(1+3*ABS(MOD('VSWR Calculator'!$C$23/Calculator!$F$17/2,1)-0.5))))/'VSWR Calculator'!$C$25)-$C74)^2+(1500*ABS(SIN(2*PI()*MOD(Calculator!$B$33/Calculator!$F$17,1)))*IF(MOD(Calculator!$B$33/Calculator!$F$17,1)&lt;0.5,-1,1))^2)/SQRT(((50*POWER(80,POWER(COS(PI()*MOD(Calculator!$B$33/Calculator!$F$17,1)),2))+MIN(500,MAX(30,100*EXP(-0.3*'VSWR Calculator'!$C$24)*(1+3*ABS(MOD('VSWR Calculator'!$C$23/Calculator!$F$17/2,1)-0.5))))/'VSWR Calculator'!$C$25)+$C74)^2+(1500*ABS(SIN(2*PI()*MOD(Calculator!$B$33/Calculator!$F$17,1)))*IF(MOD(Calculator!$B$33/Calculator!$F$17,1)&lt;0.5,-1,1))^2)),2))</f>
        <v>15.17</v>
      </c>
      <c r="DO74" s="253" t="str">
        <f aca="false">IF(OR(Calculator!$E$18&lt;&gt;"YES",Calculator!$B$33&lt;Calculator!$G$18),"—",ROUND((1+SQRT(((50*POWER(80,POWER(COS(PI()*MOD(Calculator!$B$33/Calculator!$F$18,1)),2))+MIN(500,MAX(30,100*EXP(-0.3*'VSWR Calculator'!$C$24)*(1+3*ABS(MOD('VSWR Calculator'!$C$23/Calculator!$F$18/2,1)-0.5))))/'VSWR Calculator'!$C$25)-$C74)^2+(1500*ABS(SIN(2*PI()*MOD(Calculator!$B$33/Calculator!$F$18,1)))*IF(MOD(Calculator!$B$33/Calculator!$F$18,1)&lt;0.5,-1,1))^2)/SQRT(((50*POWER(80,POWER(COS(PI()*MOD(Calculator!$B$33/Calculator!$F$18,1)),2))+MIN(500,MAX(30,100*EXP(-0.3*'VSWR Calculator'!$C$24)*(1+3*ABS(MOD('VSWR Calculator'!$C$23/Calculator!$F$18/2,1)-0.5))))/'VSWR Calculator'!$C$25)+$C74)^2+(1500*ABS(SIN(2*PI()*MOD(Calculator!$B$33/Calculator!$F$18,1)))*IF(MOD(Calculator!$B$33/Calculator!$F$18,1)&lt;0.5,-1,1))^2))/(1-SQRT(((50*POWER(80,POWER(COS(PI()*MOD(Calculator!$B$33/Calculator!$F$18,1)),2))+MIN(500,MAX(30,100*EXP(-0.3*'VSWR Calculator'!$C$24)*(1+3*ABS(MOD('VSWR Calculator'!$C$23/Calculator!$F$18/2,1)-0.5))))/'VSWR Calculator'!$C$25)-$C74)^2+(1500*ABS(SIN(2*PI()*MOD(Calculator!$B$33/Calculator!$F$18,1)))*IF(MOD(Calculator!$B$33/Calculator!$F$18,1)&lt;0.5,-1,1))^2)/SQRT(((50*POWER(80,POWER(COS(PI()*MOD(Calculator!$B$33/Calculator!$F$18,1)),2))+MIN(500,MAX(30,100*EXP(-0.3*'VSWR Calculator'!$C$24)*(1+3*ABS(MOD('VSWR Calculator'!$C$23/Calculator!$F$18/2,1)-0.5))))/'VSWR Calculator'!$C$25)+$C74)^2+(1500*ABS(SIN(2*PI()*MOD(Calculator!$B$33/Calculator!$F$18,1)))*IF(MOD(Calculator!$B$33/Calculator!$F$18,1)&lt;0.5,-1,1))^2)),2))</f>
        <v>—</v>
      </c>
      <c r="DP74" s="253" t="str">
        <f aca="false">IF(OR(Calculator!$E$19&lt;&gt;"YES",Calculator!$B$33&lt;Calculator!$G$19),"—",ROUND((1+SQRT(((50*POWER(80,POWER(COS(PI()*MOD(Calculator!$B$33/Calculator!$F$19,1)),2))+MIN(500,MAX(30,100*EXP(-0.3*'VSWR Calculator'!$C$24)*(1+3*ABS(MOD('VSWR Calculator'!$C$23/Calculator!$F$19/2,1)-0.5))))/'VSWR Calculator'!$C$25)-$C74)^2+(1500*ABS(SIN(2*PI()*MOD(Calculator!$B$33/Calculator!$F$19,1)))*IF(MOD(Calculator!$B$33/Calculator!$F$19,1)&lt;0.5,-1,1))^2)/SQRT(((50*POWER(80,POWER(COS(PI()*MOD(Calculator!$B$33/Calculator!$F$19,1)),2))+MIN(500,MAX(30,100*EXP(-0.3*'VSWR Calculator'!$C$24)*(1+3*ABS(MOD('VSWR Calculator'!$C$23/Calculator!$F$19/2,1)-0.5))))/'VSWR Calculator'!$C$25)+$C74)^2+(1500*ABS(SIN(2*PI()*MOD(Calculator!$B$33/Calculator!$F$19,1)))*IF(MOD(Calculator!$B$33/Calculator!$F$19,1)&lt;0.5,-1,1))^2))/(1-SQRT(((50*POWER(80,POWER(COS(PI()*MOD(Calculator!$B$33/Calculator!$F$19,1)),2))+MIN(500,MAX(30,100*EXP(-0.3*'VSWR Calculator'!$C$24)*(1+3*ABS(MOD('VSWR Calculator'!$C$23/Calculator!$F$19/2,1)-0.5))))/'VSWR Calculator'!$C$25)-$C74)^2+(1500*ABS(SIN(2*PI()*MOD(Calculator!$B$33/Calculator!$F$19,1)))*IF(MOD(Calculator!$B$33/Calculator!$F$19,1)&lt;0.5,-1,1))^2)/SQRT(((50*POWER(80,POWER(COS(PI()*MOD(Calculator!$B$33/Calculator!$F$19,1)),2))+MIN(500,MAX(30,100*EXP(-0.3*'VSWR Calculator'!$C$24)*(1+3*ABS(MOD('VSWR Calculator'!$C$23/Calculator!$F$19/2,1)-0.5))))/'VSWR Calculator'!$C$25)+$C74)^2+(1500*ABS(SIN(2*PI()*MOD(Calculator!$B$33/Calculator!$F$19,1)))*IF(MOD(Calculator!$B$33/Calculator!$F$19,1)&lt;0.5,-1,1))^2)),2))</f>
        <v>—</v>
      </c>
      <c r="DQ74" s="253" t="str">
        <f aca="false">IF(OR(Calculator!$E$20&lt;&gt;"YES",Calculator!$B$33&lt;Calculator!$G$20),"—",ROUND((1+SQRT(((50*POWER(80,POWER(COS(PI()*MOD(Calculator!$B$33/Calculator!$F$20,1)),2))+MIN(500,MAX(30,100*EXP(-0.3*'VSWR Calculator'!$C$24)*(1+3*ABS(MOD('VSWR Calculator'!$C$23/Calculator!$F$20/2,1)-0.5))))/'VSWR Calculator'!$C$25)-$C74)^2+(1500*ABS(SIN(2*PI()*MOD(Calculator!$B$33/Calculator!$F$20,1)))*IF(MOD(Calculator!$B$33/Calculator!$F$20,1)&lt;0.5,-1,1))^2)/SQRT(((50*POWER(80,POWER(COS(PI()*MOD(Calculator!$B$33/Calculator!$F$20,1)),2))+MIN(500,MAX(30,100*EXP(-0.3*'VSWR Calculator'!$C$24)*(1+3*ABS(MOD('VSWR Calculator'!$C$23/Calculator!$F$20/2,1)-0.5))))/'VSWR Calculator'!$C$25)+$C74)^2+(1500*ABS(SIN(2*PI()*MOD(Calculator!$B$33/Calculator!$F$20,1)))*IF(MOD(Calculator!$B$33/Calculator!$F$20,1)&lt;0.5,-1,1))^2))/(1-SQRT(((50*POWER(80,POWER(COS(PI()*MOD(Calculator!$B$33/Calculator!$F$20,1)),2))+MIN(500,MAX(30,100*EXP(-0.3*'VSWR Calculator'!$C$24)*(1+3*ABS(MOD('VSWR Calculator'!$C$23/Calculator!$F$20/2,1)-0.5))))/'VSWR Calculator'!$C$25)-$C74)^2+(1500*ABS(SIN(2*PI()*MOD(Calculator!$B$33/Calculator!$F$20,1)))*IF(MOD(Calculator!$B$33/Calculator!$F$20,1)&lt;0.5,-1,1))^2)/SQRT(((50*POWER(80,POWER(COS(PI()*MOD(Calculator!$B$33/Calculator!$F$20,1)),2))+MIN(500,MAX(30,100*EXP(-0.3*'VSWR Calculator'!$C$24)*(1+3*ABS(MOD('VSWR Calculator'!$C$23/Calculator!$F$20/2,1)-0.5))))/'VSWR Calculator'!$C$25)+$C74)^2+(1500*ABS(SIN(2*PI()*MOD(Calculator!$B$33/Calculator!$F$20,1)))*IF(MOD(Calculator!$B$33/Calculator!$F$20,1)&lt;0.5,-1,1))^2)),2))</f>
        <v>—</v>
      </c>
      <c r="DR74" s="253" t="str">
        <f aca="false">IF(OR(Calculator!$E$21&lt;&gt;"YES",Calculator!$B$33&lt;Calculator!$G$21),"—",ROUND((1+SQRT(((50*POWER(80,POWER(COS(PI()*MOD(Calculator!$B$33/Calculator!$F$21,1)),2))+MIN(500,MAX(30,100*EXP(-0.3*'VSWR Calculator'!$C$24)*(1+3*ABS(MOD('VSWR Calculator'!$C$23/Calculator!$F$21/2,1)-0.5))))/'VSWR Calculator'!$C$25)-$C74)^2+(1500*ABS(SIN(2*PI()*MOD(Calculator!$B$33/Calculator!$F$21,1)))*IF(MOD(Calculator!$B$33/Calculator!$F$21,1)&lt;0.5,-1,1))^2)/SQRT(((50*POWER(80,POWER(COS(PI()*MOD(Calculator!$B$33/Calculator!$F$21,1)),2))+MIN(500,MAX(30,100*EXP(-0.3*'VSWR Calculator'!$C$24)*(1+3*ABS(MOD('VSWR Calculator'!$C$23/Calculator!$F$21/2,1)-0.5))))/'VSWR Calculator'!$C$25)+$C74)^2+(1500*ABS(SIN(2*PI()*MOD(Calculator!$B$33/Calculator!$F$21,1)))*IF(MOD(Calculator!$B$33/Calculator!$F$21,1)&lt;0.5,-1,1))^2))/(1-SQRT(((50*POWER(80,POWER(COS(PI()*MOD(Calculator!$B$33/Calculator!$F$21,1)),2))+MIN(500,MAX(30,100*EXP(-0.3*'VSWR Calculator'!$C$24)*(1+3*ABS(MOD('VSWR Calculator'!$C$23/Calculator!$F$21/2,1)-0.5))))/'VSWR Calculator'!$C$25)-$C74)^2+(1500*ABS(SIN(2*PI()*MOD(Calculator!$B$33/Calculator!$F$21,1)))*IF(MOD(Calculator!$B$33/Calculator!$F$21,1)&lt;0.5,-1,1))^2)/SQRT(((50*POWER(80,POWER(COS(PI()*MOD(Calculator!$B$33/Calculator!$F$21,1)),2))+MIN(500,MAX(30,100*EXP(-0.3*'VSWR Calculator'!$C$24)*(1+3*ABS(MOD('VSWR Calculator'!$C$23/Calculator!$F$21/2,1)-0.5))))/'VSWR Calculator'!$C$25)+$C74)^2+(1500*ABS(SIN(2*PI()*MOD(Calculator!$B$33/Calculator!$F$21,1)))*IF(MOD(Calculator!$B$33/Calculator!$F$21,1)&lt;0.5,-1,1))^2)),2))</f>
        <v>—</v>
      </c>
      <c r="DS74" s="253" t="str">
        <f aca="false">IF(OR(Calculator!$E$22&lt;&gt;"YES",Calculator!$B$33&lt;Calculator!$G$22),"—",ROUND((1+SQRT(((50*POWER(80,POWER(COS(PI()*MOD(Calculator!$B$33/Calculator!$F$22,1)),2))+MIN(500,MAX(30,100*EXP(-0.3*'VSWR Calculator'!$C$24)*(1+3*ABS(MOD('VSWR Calculator'!$C$23/Calculator!$F$22/2,1)-0.5))))/'VSWR Calculator'!$C$25)-$C74)^2+(1500*ABS(SIN(2*PI()*MOD(Calculator!$B$33/Calculator!$F$22,1)))*IF(MOD(Calculator!$B$33/Calculator!$F$22,1)&lt;0.5,-1,1))^2)/SQRT(((50*POWER(80,POWER(COS(PI()*MOD(Calculator!$B$33/Calculator!$F$22,1)),2))+MIN(500,MAX(30,100*EXP(-0.3*'VSWR Calculator'!$C$24)*(1+3*ABS(MOD('VSWR Calculator'!$C$23/Calculator!$F$22/2,1)-0.5))))/'VSWR Calculator'!$C$25)+$C74)^2+(1500*ABS(SIN(2*PI()*MOD(Calculator!$B$33/Calculator!$F$22,1)))*IF(MOD(Calculator!$B$33/Calculator!$F$22,1)&lt;0.5,-1,1))^2))/(1-SQRT(((50*POWER(80,POWER(COS(PI()*MOD(Calculator!$B$33/Calculator!$F$22,1)),2))+MIN(500,MAX(30,100*EXP(-0.3*'VSWR Calculator'!$C$24)*(1+3*ABS(MOD('VSWR Calculator'!$C$23/Calculator!$F$22/2,1)-0.5))))/'VSWR Calculator'!$C$25)-$C74)^2+(1500*ABS(SIN(2*PI()*MOD(Calculator!$B$33/Calculator!$F$22,1)))*IF(MOD(Calculator!$B$33/Calculator!$F$22,1)&lt;0.5,-1,1))^2)/SQRT(((50*POWER(80,POWER(COS(PI()*MOD(Calculator!$B$33/Calculator!$F$22,1)),2))+MIN(500,MAX(30,100*EXP(-0.3*'VSWR Calculator'!$C$24)*(1+3*ABS(MOD('VSWR Calculator'!$C$23/Calculator!$F$22/2,1)-0.5))))/'VSWR Calculator'!$C$25)+$C74)^2+(1500*ABS(SIN(2*PI()*MOD(Calculator!$B$33/Calculator!$F$22,1)))*IF(MOD(Calculator!$B$33/Calculator!$F$22,1)&lt;0.5,-1,1))^2)),2))</f>
        <v>—</v>
      </c>
      <c r="DT74" s="253" t="n">
        <f aca="false">IFERROR(ROUND((IF(ISNUMBER(DI74),DI74,0)+IF(ISNUMBER(DJ74),DJ74,0)+IF(ISNUMBER(DK74),DK74,0)+IF(ISNUMBER(DL74),DL74,0)+IF(ISNUMBER(DM74),DM74,0)+IF(ISNUMBER(DN74),DN74,0)+IF(ISNUMBER(DO74),DO74,0)+IF(ISNUMBER(DP74),DP74,0)+IF(ISNUMBER(DQ74),DQ74,0)+IF(ISNUMBER(DR74),DR74,0)+IF(ISNUMBER(DS74),DS74,0))/(IF(ISNUMBER(DI74),1,0)+IF(ISNUMBER(DJ74),1,0)+IF(ISNUMBER(DK74),1,0)+IF(ISNUMBER(DL74),1,0)+IF(ISNUMBER(DM74),1,0)+IF(ISNUMBER(DN74),1,0)+IF(ISNUMBER(DO74),1,0)+IF(ISNUMBER(DP74),1,0)+IF(ISNUMBER(DQ74),1,0)+IF(ISNUMBER(DR74),1,0)+IF(ISNUMBER(DS74),1,0)),4),"")</f>
        <v>8.845</v>
      </c>
      <c r="DU74" s="300" t="str">
        <f aca="false">IF(OR(Calculator!$E$12&lt;&gt;"YES",Calculator!$B$34&lt;Calculator!$G$12),"—",ROUND((1+SQRT(((50*POWER(80,POWER(COS(PI()*MOD(Calculator!$B$34/Calculator!$F$12,1)),2))-$C74)^2+(1500*ABS(SIN(2*PI()*MOD(Calculator!$B$34/Calculator!$F$12,1)))*IF(MOD(Calculator!$B$34/Calculator!$F$12,1)&lt;0.5,-1,1))^2)/((50*POWER(80,POWER(COS(PI()*MOD(Calculator!$B$34/Calculator!$F$12,1)),2))+$C74)^2+(1500*ABS(SIN(2*PI()*MOD(Calculator!$B$34/Calculator!$F$12,1)))*IF(MOD(Calculator!$B$34/Calculator!$F$12,1)&lt;0.5,-1,1))^2)))/(1-SQRT(((50*POWER(80,POWER(COS(PI()*MOD(Calculator!$B$34/Calculator!$F$12,1)),2))-$C74)^2+(1500*ABS(SIN(2*PI()*MOD(Calculator!$B$34/Calculator!$F$12,1)))*IF(MOD(Calculator!$B$34/Calculator!$F$12,1)&lt;0.5,-1,1))^2)/((50*POWER(80,POWER(COS(PI()*MOD(Calculator!$B$34/Calculator!$F$12,1)),2))+$C74)^2+(1500*ABS(SIN(2*PI()*MOD(Calculator!$B$34/Calculator!$F$12,1)))*IF(MOD(Calculator!$B$34/Calculator!$F$12,1)&lt;0.5,-1,1))^2))),2))</f>
        <v>—</v>
      </c>
      <c r="DV74" s="300" t="str">
        <f aca="false">IF(OR(Calculator!$E$13&lt;&gt;"YES",Calculator!$B$34&lt;Calculator!$G$13),"—",ROUND((1+SQRT(((50*POWER(80,POWER(COS(PI()*MOD(Calculator!$B$34/Calculator!$F$13,1)),2))-$C74)^2+(1500*ABS(SIN(2*PI()*MOD(Calculator!$B$34/Calculator!$F$13,1)))*IF(MOD(Calculator!$B$34/Calculator!$F$13,1)&lt;0.5,-1,1))^2)/((50*POWER(80,POWER(COS(PI()*MOD(Calculator!$B$34/Calculator!$F$13,1)),2))+$C74)^2+(1500*ABS(SIN(2*PI()*MOD(Calculator!$B$34/Calculator!$F$13,1)))*IF(MOD(Calculator!$B$34/Calculator!$F$13,1)&lt;0.5,-1,1))^2)))/(1-SQRT(((50*POWER(80,POWER(COS(PI()*MOD(Calculator!$B$34/Calculator!$F$13,1)),2))-$C74)^2+(1500*ABS(SIN(2*PI()*MOD(Calculator!$B$34/Calculator!$F$13,1)))*IF(MOD(Calculator!$B$34/Calculator!$F$13,1)&lt;0.5,-1,1))^2)/((50*POWER(80,POWER(COS(PI()*MOD(Calculator!$B$34/Calculator!$F$13,1)),2))+$C74)^2+(1500*ABS(SIN(2*PI()*MOD(Calculator!$B$34/Calculator!$F$13,1)))*IF(MOD(Calculator!$B$34/Calculator!$F$13,1)&lt;0.5,-1,1))^2))),2))</f>
        <v>—</v>
      </c>
      <c r="DW74" s="300" t="str">
        <f aca="false">IF(OR(Calculator!$E$14&lt;&gt;"YES",Calculator!$B$34&lt;Calculator!$G$14),"—",ROUND((1+SQRT(((50*POWER(80,POWER(COS(PI()*MOD(Calculator!$B$34/Calculator!$F$14,1)),2))-$C74)^2+(1500*ABS(SIN(2*PI()*MOD(Calculator!$B$34/Calculator!$F$14,1)))*IF(MOD(Calculator!$B$34/Calculator!$F$14,1)&lt;0.5,-1,1))^2)/((50*POWER(80,POWER(COS(PI()*MOD(Calculator!$B$34/Calculator!$F$14,1)),2))+$C74)^2+(1500*ABS(SIN(2*PI()*MOD(Calculator!$B$34/Calculator!$F$14,1)))*IF(MOD(Calculator!$B$34/Calculator!$F$14,1)&lt;0.5,-1,1))^2)))/(1-SQRT(((50*POWER(80,POWER(COS(PI()*MOD(Calculator!$B$34/Calculator!$F$14,1)),2))-$C74)^2+(1500*ABS(SIN(2*PI()*MOD(Calculator!$B$34/Calculator!$F$14,1)))*IF(MOD(Calculator!$B$34/Calculator!$F$14,1)&lt;0.5,-1,1))^2)/((50*POWER(80,POWER(COS(PI()*MOD(Calculator!$B$34/Calculator!$F$14,1)),2))+$C74)^2+(1500*ABS(SIN(2*PI()*MOD(Calculator!$B$34/Calculator!$F$14,1)))*IF(MOD(Calculator!$B$34/Calculator!$F$14,1)&lt;0.5,-1,1))^2))),2))</f>
        <v>—</v>
      </c>
      <c r="DX74" s="300" t="n">
        <f aca="false">IF(OR(Calculator!$E$15&lt;&gt;"YES",Calculator!$B$34&lt;Calculator!$G$15),"—",ROUND((1+SQRT(((50*POWER(80,POWER(COS(PI()*MOD(Calculator!$B$34/Calculator!$F$15,1)),2))-$C74)^2+(1500*ABS(SIN(2*PI()*MOD(Calculator!$B$34/Calculator!$F$15,1)))*IF(MOD(Calculator!$B$34/Calculator!$F$15,1)&lt;0.5,-1,1))^2)/((50*POWER(80,POWER(COS(PI()*MOD(Calculator!$B$34/Calculator!$F$15,1)),2))+$C74)^2+(1500*ABS(SIN(2*PI()*MOD(Calculator!$B$34/Calculator!$F$15,1)))*IF(MOD(Calculator!$B$34/Calculator!$F$15,1)&lt;0.5,-1,1))^2)))/(1-SQRT(((50*POWER(80,POWER(COS(PI()*MOD(Calculator!$B$34/Calculator!$F$15,1)),2))-$C74)^2+(1500*ABS(SIN(2*PI()*MOD(Calculator!$B$34/Calculator!$F$15,1)))*IF(MOD(Calculator!$B$34/Calculator!$F$15,1)&lt;0.5,-1,1))^2)/((50*POWER(80,POWER(COS(PI()*MOD(Calculator!$B$34/Calculator!$F$15,1)),2))+$C74)^2+(1500*ABS(SIN(2*PI()*MOD(Calculator!$B$34/Calculator!$F$15,1)))*IF(MOD(Calculator!$B$34/Calculator!$F$15,1)&lt;0.5,-1,1))^2))),2))</f>
        <v>20.8</v>
      </c>
      <c r="DY74" s="300" t="str">
        <f aca="false">IF(OR(Calculator!$E$16&lt;&gt;"YES",Calculator!$B$34&lt;Calculator!$G$16),"—",ROUND((1+SQRT(((50*POWER(80,POWER(COS(PI()*MOD(Calculator!$B$34/Calculator!$F$16,1)),2))-$C74)^2+(1500*ABS(SIN(2*PI()*MOD(Calculator!$B$34/Calculator!$F$16,1)))*IF(MOD(Calculator!$B$34/Calculator!$F$16,1)&lt;0.5,-1,1))^2)/((50*POWER(80,POWER(COS(PI()*MOD(Calculator!$B$34/Calculator!$F$16,1)),2))+$C74)^2+(1500*ABS(SIN(2*PI()*MOD(Calculator!$B$34/Calculator!$F$16,1)))*IF(MOD(Calculator!$B$34/Calculator!$F$16,1)&lt;0.5,-1,1))^2)))/(1-SQRT(((50*POWER(80,POWER(COS(PI()*MOD(Calculator!$B$34/Calculator!$F$16,1)),2))-$C74)^2+(1500*ABS(SIN(2*PI()*MOD(Calculator!$B$34/Calculator!$F$16,1)))*IF(MOD(Calculator!$B$34/Calculator!$F$16,1)&lt;0.5,-1,1))^2)/((50*POWER(80,POWER(COS(PI()*MOD(Calculator!$B$34/Calculator!$F$16,1)),2))+$C74)^2+(1500*ABS(SIN(2*PI()*MOD(Calculator!$B$34/Calculator!$F$16,1)))*IF(MOD(Calculator!$B$34/Calculator!$F$16,1)&lt;0.5,-1,1))^2))),2))</f>
        <v>—</v>
      </c>
      <c r="DZ74" s="300" t="n">
        <f aca="false">IF(OR(Calculator!$E$17&lt;&gt;"YES",Calculator!$B$34&lt;Calculator!$G$17),"—",ROUND((1+SQRT(((50*POWER(80,POWER(COS(PI()*MOD(Calculator!$B$34/Calculator!$F$17,1)),2))-$C74)^2+(1500*ABS(SIN(2*PI()*MOD(Calculator!$B$34/Calculator!$F$17,1)))*IF(MOD(Calculator!$B$34/Calculator!$F$17,1)&lt;0.5,-1,1))^2)/((50*POWER(80,POWER(COS(PI()*MOD(Calculator!$B$34/Calculator!$F$17,1)),2))+$C74)^2+(1500*ABS(SIN(2*PI()*MOD(Calculator!$B$34/Calculator!$F$17,1)))*IF(MOD(Calculator!$B$34/Calculator!$F$17,1)&lt;0.5,-1,1))^2)))/(1-SQRT(((50*POWER(80,POWER(COS(PI()*MOD(Calculator!$B$34/Calculator!$F$17,1)),2))-$C74)^2+(1500*ABS(SIN(2*PI()*MOD(Calculator!$B$34/Calculator!$F$17,1)))*IF(MOD(Calculator!$B$34/Calculator!$F$17,1)&lt;0.5,-1,1))^2)/((50*POWER(80,POWER(COS(PI()*MOD(Calculator!$B$34/Calculator!$F$17,1)),2))+$C74)^2+(1500*ABS(SIN(2*PI()*MOD(Calculator!$B$34/Calculator!$F$17,1)))*IF(MOD(Calculator!$B$34/Calculator!$F$17,1)&lt;0.5,-1,1))^2))),2))</f>
        <v>13.8</v>
      </c>
      <c r="EA74" s="300" t="str">
        <f aca="false">IF(OR(Calculator!$E$18&lt;&gt;"YES",Calculator!$B$34&lt;Calculator!$G$18),"—",ROUND((1+SQRT(((50*POWER(80,POWER(COS(PI()*MOD(Calculator!$B$34/Calculator!$F$18,1)),2))-$C74)^2+(1500*ABS(SIN(2*PI()*MOD(Calculator!$B$34/Calculator!$F$18,1)))*IF(MOD(Calculator!$B$34/Calculator!$F$18,1)&lt;0.5,-1,1))^2)/((50*POWER(80,POWER(COS(PI()*MOD(Calculator!$B$34/Calculator!$F$18,1)),2))+$C74)^2+(1500*ABS(SIN(2*PI()*MOD(Calculator!$B$34/Calculator!$F$18,1)))*IF(MOD(Calculator!$B$34/Calculator!$F$18,1)&lt;0.5,-1,1))^2)))/(1-SQRT(((50*POWER(80,POWER(COS(PI()*MOD(Calculator!$B$34/Calculator!$F$18,1)),2))-$C74)^2+(1500*ABS(SIN(2*PI()*MOD(Calculator!$B$34/Calculator!$F$18,1)))*IF(MOD(Calculator!$B$34/Calculator!$F$18,1)&lt;0.5,-1,1))^2)/((50*POWER(80,POWER(COS(PI()*MOD(Calculator!$B$34/Calculator!$F$18,1)),2))+$C74)^2+(1500*ABS(SIN(2*PI()*MOD(Calculator!$B$34/Calculator!$F$18,1)))*IF(MOD(Calculator!$B$34/Calculator!$F$18,1)&lt;0.5,-1,1))^2))),2))</f>
        <v>—</v>
      </c>
      <c r="EB74" s="300" t="str">
        <f aca="false">IF(OR(Calculator!$E$19&lt;&gt;"YES",Calculator!$B$34&lt;Calculator!$G$19),"—",ROUND((1+SQRT(((50*POWER(80,POWER(COS(PI()*MOD(Calculator!$B$34/Calculator!$F$19,1)),2))-$C74)^2+(1500*ABS(SIN(2*PI()*MOD(Calculator!$B$34/Calculator!$F$19,1)))*IF(MOD(Calculator!$B$34/Calculator!$F$19,1)&lt;0.5,-1,1))^2)/((50*POWER(80,POWER(COS(PI()*MOD(Calculator!$B$34/Calculator!$F$19,1)),2))+$C74)^2+(1500*ABS(SIN(2*PI()*MOD(Calculator!$B$34/Calculator!$F$19,1)))*IF(MOD(Calculator!$B$34/Calculator!$F$19,1)&lt;0.5,-1,1))^2)))/(1-SQRT(((50*POWER(80,POWER(COS(PI()*MOD(Calculator!$B$34/Calculator!$F$19,1)),2))-$C74)^2+(1500*ABS(SIN(2*PI()*MOD(Calculator!$B$34/Calculator!$F$19,1)))*IF(MOD(Calculator!$B$34/Calculator!$F$19,1)&lt;0.5,-1,1))^2)/((50*POWER(80,POWER(COS(PI()*MOD(Calculator!$B$34/Calculator!$F$19,1)),2))+$C74)^2+(1500*ABS(SIN(2*PI()*MOD(Calculator!$B$34/Calculator!$F$19,1)))*IF(MOD(Calculator!$B$34/Calculator!$F$19,1)&lt;0.5,-1,1))^2))),2))</f>
        <v>—</v>
      </c>
      <c r="EC74" s="300" t="str">
        <f aca="false">IF(OR(Calculator!$E$20&lt;&gt;"YES",Calculator!$B$34&lt;Calculator!$G$20),"—",ROUND((1+SQRT(((50*POWER(80,POWER(COS(PI()*MOD(Calculator!$B$34/Calculator!$F$20,1)),2))-$C74)^2+(1500*ABS(SIN(2*PI()*MOD(Calculator!$B$34/Calculator!$F$20,1)))*IF(MOD(Calculator!$B$34/Calculator!$F$20,1)&lt;0.5,-1,1))^2)/((50*POWER(80,POWER(COS(PI()*MOD(Calculator!$B$34/Calculator!$F$20,1)),2))+$C74)^2+(1500*ABS(SIN(2*PI()*MOD(Calculator!$B$34/Calculator!$F$20,1)))*IF(MOD(Calculator!$B$34/Calculator!$F$20,1)&lt;0.5,-1,1))^2)))/(1-SQRT(((50*POWER(80,POWER(COS(PI()*MOD(Calculator!$B$34/Calculator!$F$20,1)),2))-$C74)^2+(1500*ABS(SIN(2*PI()*MOD(Calculator!$B$34/Calculator!$F$20,1)))*IF(MOD(Calculator!$B$34/Calculator!$F$20,1)&lt;0.5,-1,1))^2)/((50*POWER(80,POWER(COS(PI()*MOD(Calculator!$B$34/Calculator!$F$20,1)),2))+$C74)^2+(1500*ABS(SIN(2*PI()*MOD(Calculator!$B$34/Calculator!$F$20,1)))*IF(MOD(Calculator!$B$34/Calculator!$F$20,1)&lt;0.5,-1,1))^2))),2))</f>
        <v>—</v>
      </c>
      <c r="ED74" s="300" t="str">
        <f aca="false">IF(OR(Calculator!$E$21&lt;&gt;"YES",Calculator!$B$34&lt;Calculator!$G$21),"—",ROUND((1+SQRT(((50*POWER(80,POWER(COS(PI()*MOD(Calculator!$B$34/Calculator!$F$21,1)),2))-$C74)^2+(1500*ABS(SIN(2*PI()*MOD(Calculator!$B$34/Calculator!$F$21,1)))*IF(MOD(Calculator!$B$34/Calculator!$F$21,1)&lt;0.5,-1,1))^2)/((50*POWER(80,POWER(COS(PI()*MOD(Calculator!$B$34/Calculator!$F$21,1)),2))+$C74)^2+(1500*ABS(SIN(2*PI()*MOD(Calculator!$B$34/Calculator!$F$21,1)))*IF(MOD(Calculator!$B$34/Calculator!$F$21,1)&lt;0.5,-1,1))^2)))/(1-SQRT(((50*POWER(80,POWER(COS(PI()*MOD(Calculator!$B$34/Calculator!$F$21,1)),2))-$C74)^2+(1500*ABS(SIN(2*PI()*MOD(Calculator!$B$34/Calculator!$F$21,1)))*IF(MOD(Calculator!$B$34/Calculator!$F$21,1)&lt;0.5,-1,1))^2)/((50*POWER(80,POWER(COS(PI()*MOD(Calculator!$B$34/Calculator!$F$21,1)),2))+$C74)^2+(1500*ABS(SIN(2*PI()*MOD(Calculator!$B$34/Calculator!$F$21,1)))*IF(MOD(Calculator!$B$34/Calculator!$F$21,1)&lt;0.5,-1,1))^2))),2))</f>
        <v>—</v>
      </c>
      <c r="EE74" s="300" t="str">
        <f aca="false">IF(OR(Calculator!$E$22&lt;&gt;"YES",Calculator!$B$34&lt;Calculator!$G$22),"—",ROUND((1+SQRT(((50*POWER(80,POWER(COS(PI()*MOD(Calculator!$B$34/Calculator!$F$22,1)),2))-$C74)^2+(1500*ABS(SIN(2*PI()*MOD(Calculator!$B$34/Calculator!$F$22,1)))*IF(MOD(Calculator!$B$34/Calculator!$F$22,1)&lt;0.5,-1,1))^2)/((50*POWER(80,POWER(COS(PI()*MOD(Calculator!$B$34/Calculator!$F$22,1)),2))+$C74)^2+(1500*ABS(SIN(2*PI()*MOD(Calculator!$B$34/Calculator!$F$22,1)))*IF(MOD(Calculator!$B$34/Calculator!$F$22,1)&lt;0.5,-1,1))^2)))/(1-SQRT(((50*POWER(80,POWER(COS(PI()*MOD(Calculator!$B$34/Calculator!$F$22,1)),2))-$C74)^2+(1500*ABS(SIN(2*PI()*MOD(Calculator!$B$34/Calculator!$F$22,1)))*IF(MOD(Calculator!$B$34/Calculator!$F$22,1)&lt;0.5,-1,1))^2)/((50*POWER(80,POWER(COS(PI()*MOD(Calculator!$B$34/Calculator!$F$22,1)),2))+$C74)^2+(1500*ABS(SIN(2*PI()*MOD(Calculator!$B$34/Calculator!$F$22,1)))*IF(MOD(Calculator!$B$34/Calculator!$F$22,1)&lt;0.5,-1,1))^2))),2))</f>
        <v>—</v>
      </c>
      <c r="EF74" s="295" t="n">
        <f aca="false">IFERROR(ROUND((IF(ISNUMBER(DU74),DU74,0)+IF(ISNUMBER(DV74),DV74,0)+IF(ISNUMBER(DW74),DW74,0)+IF(ISNUMBER(DX74),DX74,0)+IF(ISNUMBER(DY74),DY74,0)+IF(ISNUMBER(DZ74),DZ74,0)+IF(ISNUMBER(EA74),EA74,0)+IF(ISNUMBER(EB74),EB74,0)+IF(ISNUMBER(EC74),EC74,0)+IF(ISNUMBER(ED74),ED74,0)+IF(ISNUMBER(EE74),EE74,0))/(IF(ISNUMBER(DU74),1,0)+IF(ISNUMBER(DV74),1,0)+IF(ISNUMBER(DW74),1,0)+IF(ISNUMBER(DX74),1,0)+IF(ISNUMBER(DY74),1,0)+IF(ISNUMBER(DZ74),1,0)+IF(ISNUMBER(EA74),1,0)+IF(ISNUMBER(EB74),1,0)+IF(ISNUMBER(EC74),1,0)+IF(ISNUMBER(ED74),1,0)+IF(ISNUMBER(EE74),1,0)),4),"")</f>
        <v>17.3</v>
      </c>
      <c r="EG74" s="300" t="str">
        <f aca="false">IF(OR(Calculator!$E$12&lt;&gt;"YES",Calculator!$B$35&lt;Calculator!$G$12),"—",ROUND((1+SQRT(((50*POWER(80,POWER(COS(PI()*MOD(Calculator!$B$35/Calculator!$F$12,1)),2))-$C74)^2+(1500*ABS(SIN(2*PI()*MOD(Calculator!$B$35/Calculator!$F$12,1)))*IF(MOD(Calculator!$B$35/Calculator!$F$12,1)&lt;0.5,-1,1))^2)/((50*POWER(80,POWER(COS(PI()*MOD(Calculator!$B$35/Calculator!$F$12,1)),2))+$C74)^2+(1500*ABS(SIN(2*PI()*MOD(Calculator!$B$35/Calculator!$F$12,1)))*IF(MOD(Calculator!$B$35/Calculator!$F$12,1)&lt;0.5,-1,1))^2)))/(1-SQRT(((50*POWER(80,POWER(COS(PI()*MOD(Calculator!$B$35/Calculator!$F$12,1)),2))-$C74)^2+(1500*ABS(SIN(2*PI()*MOD(Calculator!$B$35/Calculator!$F$12,1)))*IF(MOD(Calculator!$B$35/Calculator!$F$12,1)&lt;0.5,-1,1))^2)/((50*POWER(80,POWER(COS(PI()*MOD(Calculator!$B$35/Calculator!$F$12,1)),2))+$C74)^2+(1500*ABS(SIN(2*PI()*MOD(Calculator!$B$35/Calculator!$F$12,1)))*IF(MOD(Calculator!$B$35/Calculator!$F$12,1)&lt;0.5,-1,1))^2))),2))</f>
        <v>—</v>
      </c>
      <c r="EH74" s="300" t="str">
        <f aca="false">IF(OR(Calculator!$E$13&lt;&gt;"YES",Calculator!$B$35&lt;Calculator!$G$13),"—",ROUND((1+SQRT(((50*POWER(80,POWER(COS(PI()*MOD(Calculator!$B$35/Calculator!$F$13,1)),2))-$C74)^2+(1500*ABS(SIN(2*PI()*MOD(Calculator!$B$35/Calculator!$F$13,1)))*IF(MOD(Calculator!$B$35/Calculator!$F$13,1)&lt;0.5,-1,1))^2)/((50*POWER(80,POWER(COS(PI()*MOD(Calculator!$B$35/Calculator!$F$13,1)),2))+$C74)^2+(1500*ABS(SIN(2*PI()*MOD(Calculator!$B$35/Calculator!$F$13,1)))*IF(MOD(Calculator!$B$35/Calculator!$F$13,1)&lt;0.5,-1,1))^2)))/(1-SQRT(((50*POWER(80,POWER(COS(PI()*MOD(Calculator!$B$35/Calculator!$F$13,1)),2))-$C74)^2+(1500*ABS(SIN(2*PI()*MOD(Calculator!$B$35/Calculator!$F$13,1)))*IF(MOD(Calculator!$B$35/Calculator!$F$13,1)&lt;0.5,-1,1))^2)/((50*POWER(80,POWER(COS(PI()*MOD(Calculator!$B$35/Calculator!$F$13,1)),2))+$C74)^2+(1500*ABS(SIN(2*PI()*MOD(Calculator!$B$35/Calculator!$F$13,1)))*IF(MOD(Calculator!$B$35/Calculator!$F$13,1)&lt;0.5,-1,1))^2))),2))</f>
        <v>—</v>
      </c>
      <c r="EI74" s="300" t="str">
        <f aca="false">IF(OR(Calculator!$E$14&lt;&gt;"YES",Calculator!$B$35&lt;Calculator!$G$14),"—",ROUND((1+SQRT(((50*POWER(80,POWER(COS(PI()*MOD(Calculator!$B$35/Calculator!$F$14,1)),2))-$C74)^2+(1500*ABS(SIN(2*PI()*MOD(Calculator!$B$35/Calculator!$F$14,1)))*IF(MOD(Calculator!$B$35/Calculator!$F$14,1)&lt;0.5,-1,1))^2)/((50*POWER(80,POWER(COS(PI()*MOD(Calculator!$B$35/Calculator!$F$14,1)),2))+$C74)^2+(1500*ABS(SIN(2*PI()*MOD(Calculator!$B$35/Calculator!$F$14,1)))*IF(MOD(Calculator!$B$35/Calculator!$F$14,1)&lt;0.5,-1,1))^2)))/(1-SQRT(((50*POWER(80,POWER(COS(PI()*MOD(Calculator!$B$35/Calculator!$F$14,1)),2))-$C74)^2+(1500*ABS(SIN(2*PI()*MOD(Calculator!$B$35/Calculator!$F$14,1)))*IF(MOD(Calculator!$B$35/Calculator!$F$14,1)&lt;0.5,-1,1))^2)/((50*POWER(80,POWER(COS(PI()*MOD(Calculator!$B$35/Calculator!$F$14,1)),2))+$C74)^2+(1500*ABS(SIN(2*PI()*MOD(Calculator!$B$35/Calculator!$F$14,1)))*IF(MOD(Calculator!$B$35/Calculator!$F$14,1)&lt;0.5,-1,1))^2))),2))</f>
        <v>—</v>
      </c>
      <c r="EJ74" s="300" t="n">
        <f aca="false">IF(OR(Calculator!$E$15&lt;&gt;"YES",Calculator!$B$35&lt;Calculator!$G$15),"—",ROUND((1+SQRT(((50*POWER(80,POWER(COS(PI()*MOD(Calculator!$B$35/Calculator!$F$15,1)),2))-$C74)^2+(1500*ABS(SIN(2*PI()*MOD(Calculator!$B$35/Calculator!$F$15,1)))*IF(MOD(Calculator!$B$35/Calculator!$F$15,1)&lt;0.5,-1,1))^2)/((50*POWER(80,POWER(COS(PI()*MOD(Calculator!$B$35/Calculator!$F$15,1)),2))+$C74)^2+(1500*ABS(SIN(2*PI()*MOD(Calculator!$B$35/Calculator!$F$15,1)))*IF(MOD(Calculator!$B$35/Calculator!$F$15,1)&lt;0.5,-1,1))^2)))/(1-SQRT(((50*POWER(80,POWER(COS(PI()*MOD(Calculator!$B$35/Calculator!$F$15,1)),2))-$C74)^2+(1500*ABS(SIN(2*PI()*MOD(Calculator!$B$35/Calculator!$F$15,1)))*IF(MOD(Calculator!$B$35/Calculator!$F$15,1)&lt;0.5,-1,1))^2)/((50*POWER(80,POWER(COS(PI()*MOD(Calculator!$B$35/Calculator!$F$15,1)),2))+$C74)^2+(1500*ABS(SIN(2*PI()*MOD(Calculator!$B$35/Calculator!$F$15,1)))*IF(MOD(Calculator!$B$35/Calculator!$F$15,1)&lt;0.5,-1,1))^2))),2))</f>
        <v>2.26</v>
      </c>
      <c r="EK74" s="300" t="str">
        <f aca="false">IF(OR(Calculator!$E$16&lt;&gt;"YES",Calculator!$B$35&lt;Calculator!$G$16),"—",ROUND((1+SQRT(((50*POWER(80,POWER(COS(PI()*MOD(Calculator!$B$35/Calculator!$F$16,1)),2))-$C74)^2+(1500*ABS(SIN(2*PI()*MOD(Calculator!$B$35/Calculator!$F$16,1)))*IF(MOD(Calculator!$B$35/Calculator!$F$16,1)&lt;0.5,-1,1))^2)/((50*POWER(80,POWER(COS(PI()*MOD(Calculator!$B$35/Calculator!$F$16,1)),2))+$C74)^2+(1500*ABS(SIN(2*PI()*MOD(Calculator!$B$35/Calculator!$F$16,1)))*IF(MOD(Calculator!$B$35/Calculator!$F$16,1)&lt;0.5,-1,1))^2)))/(1-SQRT(((50*POWER(80,POWER(COS(PI()*MOD(Calculator!$B$35/Calculator!$F$16,1)),2))-$C74)^2+(1500*ABS(SIN(2*PI()*MOD(Calculator!$B$35/Calculator!$F$16,1)))*IF(MOD(Calculator!$B$35/Calculator!$F$16,1)&lt;0.5,-1,1))^2)/((50*POWER(80,POWER(COS(PI()*MOD(Calculator!$B$35/Calculator!$F$16,1)),2))+$C74)^2+(1500*ABS(SIN(2*PI()*MOD(Calculator!$B$35/Calculator!$F$16,1)))*IF(MOD(Calculator!$B$35/Calculator!$F$16,1)&lt;0.5,-1,1))^2))),2))</f>
        <v>—</v>
      </c>
      <c r="EL74" s="300" t="n">
        <f aca="false">IF(OR(Calculator!$E$17&lt;&gt;"YES",Calculator!$B$35&lt;Calculator!$G$17),"—",ROUND((1+SQRT(((50*POWER(80,POWER(COS(PI()*MOD(Calculator!$B$35/Calculator!$F$17,1)),2))-$C74)^2+(1500*ABS(SIN(2*PI()*MOD(Calculator!$B$35/Calculator!$F$17,1)))*IF(MOD(Calculator!$B$35/Calculator!$F$17,1)&lt;0.5,-1,1))^2)/((50*POWER(80,POWER(COS(PI()*MOD(Calculator!$B$35/Calculator!$F$17,1)),2))+$C74)^2+(1500*ABS(SIN(2*PI()*MOD(Calculator!$B$35/Calculator!$F$17,1)))*IF(MOD(Calculator!$B$35/Calculator!$F$17,1)&lt;0.5,-1,1))^2)))/(1-SQRT(((50*POWER(80,POWER(COS(PI()*MOD(Calculator!$B$35/Calculator!$F$17,1)),2))-$C74)^2+(1500*ABS(SIN(2*PI()*MOD(Calculator!$B$35/Calculator!$F$17,1)))*IF(MOD(Calculator!$B$35/Calculator!$F$17,1)&lt;0.5,-1,1))^2)/((50*POWER(80,POWER(COS(PI()*MOD(Calculator!$B$35/Calculator!$F$17,1)),2))+$C74)^2+(1500*ABS(SIN(2*PI()*MOD(Calculator!$B$35/Calculator!$F$17,1)))*IF(MOD(Calculator!$B$35/Calculator!$F$17,1)&lt;0.5,-1,1))^2))),2))</f>
        <v>20.06</v>
      </c>
      <c r="EM74" s="300" t="str">
        <f aca="false">IF(OR(Calculator!$E$18&lt;&gt;"YES",Calculator!$B$35&lt;Calculator!$G$18),"—",ROUND((1+SQRT(((50*POWER(80,POWER(COS(PI()*MOD(Calculator!$B$35/Calculator!$F$18,1)),2))-$C74)^2+(1500*ABS(SIN(2*PI()*MOD(Calculator!$B$35/Calculator!$F$18,1)))*IF(MOD(Calculator!$B$35/Calculator!$F$18,1)&lt;0.5,-1,1))^2)/((50*POWER(80,POWER(COS(PI()*MOD(Calculator!$B$35/Calculator!$F$18,1)),2))+$C74)^2+(1500*ABS(SIN(2*PI()*MOD(Calculator!$B$35/Calculator!$F$18,1)))*IF(MOD(Calculator!$B$35/Calculator!$F$18,1)&lt;0.5,-1,1))^2)))/(1-SQRT(((50*POWER(80,POWER(COS(PI()*MOD(Calculator!$B$35/Calculator!$F$18,1)),2))-$C74)^2+(1500*ABS(SIN(2*PI()*MOD(Calculator!$B$35/Calculator!$F$18,1)))*IF(MOD(Calculator!$B$35/Calculator!$F$18,1)&lt;0.5,-1,1))^2)/((50*POWER(80,POWER(COS(PI()*MOD(Calculator!$B$35/Calculator!$F$18,1)),2))+$C74)^2+(1500*ABS(SIN(2*PI()*MOD(Calculator!$B$35/Calculator!$F$18,1)))*IF(MOD(Calculator!$B$35/Calculator!$F$18,1)&lt;0.5,-1,1))^2))),2))</f>
        <v>—</v>
      </c>
      <c r="EN74" s="300" t="str">
        <f aca="false">IF(OR(Calculator!$E$19&lt;&gt;"YES",Calculator!$B$35&lt;Calculator!$G$19),"—",ROUND((1+SQRT(((50*POWER(80,POWER(COS(PI()*MOD(Calculator!$B$35/Calculator!$F$19,1)),2))-$C74)^2+(1500*ABS(SIN(2*PI()*MOD(Calculator!$B$35/Calculator!$F$19,1)))*IF(MOD(Calculator!$B$35/Calculator!$F$19,1)&lt;0.5,-1,1))^2)/((50*POWER(80,POWER(COS(PI()*MOD(Calculator!$B$35/Calculator!$F$19,1)),2))+$C74)^2+(1500*ABS(SIN(2*PI()*MOD(Calculator!$B$35/Calculator!$F$19,1)))*IF(MOD(Calculator!$B$35/Calculator!$F$19,1)&lt;0.5,-1,1))^2)))/(1-SQRT(((50*POWER(80,POWER(COS(PI()*MOD(Calculator!$B$35/Calculator!$F$19,1)),2))-$C74)^2+(1500*ABS(SIN(2*PI()*MOD(Calculator!$B$35/Calculator!$F$19,1)))*IF(MOD(Calculator!$B$35/Calculator!$F$19,1)&lt;0.5,-1,1))^2)/((50*POWER(80,POWER(COS(PI()*MOD(Calculator!$B$35/Calculator!$F$19,1)),2))+$C74)^2+(1500*ABS(SIN(2*PI()*MOD(Calculator!$B$35/Calculator!$F$19,1)))*IF(MOD(Calculator!$B$35/Calculator!$F$19,1)&lt;0.5,-1,1))^2))),2))</f>
        <v>—</v>
      </c>
      <c r="EO74" s="300" t="str">
        <f aca="false">IF(OR(Calculator!$E$20&lt;&gt;"YES",Calculator!$B$35&lt;Calculator!$G$20),"—",ROUND((1+SQRT(((50*POWER(80,POWER(COS(PI()*MOD(Calculator!$B$35/Calculator!$F$20,1)),2))-$C74)^2+(1500*ABS(SIN(2*PI()*MOD(Calculator!$B$35/Calculator!$F$20,1)))*IF(MOD(Calculator!$B$35/Calculator!$F$20,1)&lt;0.5,-1,1))^2)/((50*POWER(80,POWER(COS(PI()*MOD(Calculator!$B$35/Calculator!$F$20,1)),2))+$C74)^2+(1500*ABS(SIN(2*PI()*MOD(Calculator!$B$35/Calculator!$F$20,1)))*IF(MOD(Calculator!$B$35/Calculator!$F$20,1)&lt;0.5,-1,1))^2)))/(1-SQRT(((50*POWER(80,POWER(COS(PI()*MOD(Calculator!$B$35/Calculator!$F$20,1)),2))-$C74)^2+(1500*ABS(SIN(2*PI()*MOD(Calculator!$B$35/Calculator!$F$20,1)))*IF(MOD(Calculator!$B$35/Calculator!$F$20,1)&lt;0.5,-1,1))^2)/((50*POWER(80,POWER(COS(PI()*MOD(Calculator!$B$35/Calculator!$F$20,1)),2))+$C74)^2+(1500*ABS(SIN(2*PI()*MOD(Calculator!$B$35/Calculator!$F$20,1)))*IF(MOD(Calculator!$B$35/Calculator!$F$20,1)&lt;0.5,-1,1))^2))),2))</f>
        <v>—</v>
      </c>
      <c r="EP74" s="300" t="str">
        <f aca="false">IF(OR(Calculator!$E$21&lt;&gt;"YES",Calculator!$B$35&lt;Calculator!$G$21),"—",ROUND((1+SQRT(((50*POWER(80,POWER(COS(PI()*MOD(Calculator!$B$35/Calculator!$F$21,1)),2))-$C74)^2+(1500*ABS(SIN(2*PI()*MOD(Calculator!$B$35/Calculator!$F$21,1)))*IF(MOD(Calculator!$B$35/Calculator!$F$21,1)&lt;0.5,-1,1))^2)/((50*POWER(80,POWER(COS(PI()*MOD(Calculator!$B$35/Calculator!$F$21,1)),2))+$C74)^2+(1500*ABS(SIN(2*PI()*MOD(Calculator!$B$35/Calculator!$F$21,1)))*IF(MOD(Calculator!$B$35/Calculator!$F$21,1)&lt;0.5,-1,1))^2)))/(1-SQRT(((50*POWER(80,POWER(COS(PI()*MOD(Calculator!$B$35/Calculator!$F$21,1)),2))-$C74)^2+(1500*ABS(SIN(2*PI()*MOD(Calculator!$B$35/Calculator!$F$21,1)))*IF(MOD(Calculator!$B$35/Calculator!$F$21,1)&lt;0.5,-1,1))^2)/((50*POWER(80,POWER(COS(PI()*MOD(Calculator!$B$35/Calculator!$F$21,1)),2))+$C74)^2+(1500*ABS(SIN(2*PI()*MOD(Calculator!$B$35/Calculator!$F$21,1)))*IF(MOD(Calculator!$B$35/Calculator!$F$21,1)&lt;0.5,-1,1))^2))),2))</f>
        <v>—</v>
      </c>
      <c r="EQ74" s="300" t="str">
        <f aca="false">IF(OR(Calculator!$E$22&lt;&gt;"YES",Calculator!$B$35&lt;Calculator!$G$22),"—",ROUND((1+SQRT(((50*POWER(80,POWER(COS(PI()*MOD(Calculator!$B$35/Calculator!$F$22,1)),2))-$C74)^2+(1500*ABS(SIN(2*PI()*MOD(Calculator!$B$35/Calculator!$F$22,1)))*IF(MOD(Calculator!$B$35/Calculator!$F$22,1)&lt;0.5,-1,1))^2)/((50*POWER(80,POWER(COS(PI()*MOD(Calculator!$B$35/Calculator!$F$22,1)),2))+$C74)^2+(1500*ABS(SIN(2*PI()*MOD(Calculator!$B$35/Calculator!$F$22,1)))*IF(MOD(Calculator!$B$35/Calculator!$F$22,1)&lt;0.5,-1,1))^2)))/(1-SQRT(((50*POWER(80,POWER(COS(PI()*MOD(Calculator!$B$35/Calculator!$F$22,1)),2))-$C74)^2+(1500*ABS(SIN(2*PI()*MOD(Calculator!$B$35/Calculator!$F$22,1)))*IF(MOD(Calculator!$B$35/Calculator!$F$22,1)&lt;0.5,-1,1))^2)/((50*POWER(80,POWER(COS(PI()*MOD(Calculator!$B$35/Calculator!$F$22,1)),2))+$C74)^2+(1500*ABS(SIN(2*PI()*MOD(Calculator!$B$35/Calculator!$F$22,1)))*IF(MOD(Calculator!$B$35/Calculator!$F$22,1)&lt;0.5,-1,1))^2))),2))</f>
        <v>—</v>
      </c>
      <c r="ER74" s="295" t="n">
        <f aca="false">IFERROR(ROUND((IF(ISNUMBER(EG74),EG74,0)+IF(ISNUMBER(EH74),EH74,0)+IF(ISNUMBER(EI74),EI74,0)+IF(ISNUMBER(EJ74),EJ74,0)+IF(ISNUMBER(EK74),EK74,0)+IF(ISNUMBER(EL74),EL74,0)+IF(ISNUMBER(EM74),EM74,0)+IF(ISNUMBER(EN74),EN74,0)+IF(ISNUMBER(EO74),EO74,0)+IF(ISNUMBER(EP74),EP74,0)+IF(ISNUMBER(EQ74),EQ74,0))/(IF(ISNUMBER(EG74),1,0)+IF(ISNUMBER(EH74),1,0)+IF(ISNUMBER(EI74),1,0)+IF(ISNUMBER(EJ74),1,0)+IF(ISNUMBER(EK74),1,0)+IF(ISNUMBER(EL74),1,0)+IF(ISNUMBER(EM74),1,0)+IF(ISNUMBER(EN74),1,0)+IF(ISNUMBER(EO74),1,0)+IF(ISNUMBER(EP74),1,0)+IF(ISNUMBER(EQ74),1,0)),4),"")</f>
        <v>11.16</v>
      </c>
      <c r="ES74" s="300" t="str">
        <f aca="false">IF(OR(Calculator!$E$12&lt;&gt;"YES",Calculator!$B$36&lt;Calculator!$G$12),"—",ROUND((1+SQRT(((50*POWER(80,POWER(COS(PI()*MOD(Calculator!$B$36/Calculator!$F$12,1)),2))-$C74)^2+(1500*ABS(SIN(2*PI()*MOD(Calculator!$B$36/Calculator!$F$12,1)))*IF(MOD(Calculator!$B$36/Calculator!$F$12,1)&lt;0.5,-1,1))^2)/((50*POWER(80,POWER(COS(PI()*MOD(Calculator!$B$36/Calculator!$F$12,1)),2))+$C74)^2+(1500*ABS(SIN(2*PI()*MOD(Calculator!$B$36/Calculator!$F$12,1)))*IF(MOD(Calculator!$B$36/Calculator!$F$12,1)&lt;0.5,-1,1))^2)))/(1-SQRT(((50*POWER(80,POWER(COS(PI()*MOD(Calculator!$B$36/Calculator!$F$12,1)),2))-$C74)^2+(1500*ABS(SIN(2*PI()*MOD(Calculator!$B$36/Calculator!$F$12,1)))*IF(MOD(Calculator!$B$36/Calculator!$F$12,1)&lt;0.5,-1,1))^2)/((50*POWER(80,POWER(COS(PI()*MOD(Calculator!$B$36/Calculator!$F$12,1)),2))+$C74)^2+(1500*ABS(SIN(2*PI()*MOD(Calculator!$B$36/Calculator!$F$12,1)))*IF(MOD(Calculator!$B$36/Calculator!$F$12,1)&lt;0.5,-1,1))^2))),2))</f>
        <v>—</v>
      </c>
      <c r="ET74" s="300" t="str">
        <f aca="false">IF(OR(Calculator!$E$13&lt;&gt;"YES",Calculator!$B$36&lt;Calculator!$G$13),"—",ROUND((1+SQRT(((50*POWER(80,POWER(COS(PI()*MOD(Calculator!$B$36/Calculator!$F$13,1)),2))-$C74)^2+(1500*ABS(SIN(2*PI()*MOD(Calculator!$B$36/Calculator!$F$13,1)))*IF(MOD(Calculator!$B$36/Calculator!$F$13,1)&lt;0.5,-1,1))^2)/((50*POWER(80,POWER(COS(PI()*MOD(Calculator!$B$36/Calculator!$F$13,1)),2))+$C74)^2+(1500*ABS(SIN(2*PI()*MOD(Calculator!$B$36/Calculator!$F$13,1)))*IF(MOD(Calculator!$B$36/Calculator!$F$13,1)&lt;0.5,-1,1))^2)))/(1-SQRT(((50*POWER(80,POWER(COS(PI()*MOD(Calculator!$B$36/Calculator!$F$13,1)),2))-$C74)^2+(1500*ABS(SIN(2*PI()*MOD(Calculator!$B$36/Calculator!$F$13,1)))*IF(MOD(Calculator!$B$36/Calculator!$F$13,1)&lt;0.5,-1,1))^2)/((50*POWER(80,POWER(COS(PI()*MOD(Calculator!$B$36/Calculator!$F$13,1)),2))+$C74)^2+(1500*ABS(SIN(2*PI()*MOD(Calculator!$B$36/Calculator!$F$13,1)))*IF(MOD(Calculator!$B$36/Calculator!$F$13,1)&lt;0.5,-1,1))^2))),2))</f>
        <v>—</v>
      </c>
      <c r="EU74" s="300" t="str">
        <f aca="false">IF(OR(Calculator!$E$14&lt;&gt;"YES",Calculator!$B$36&lt;Calculator!$G$14),"—",ROUND((1+SQRT(((50*POWER(80,POWER(COS(PI()*MOD(Calculator!$B$36/Calculator!$F$14,1)),2))-$C74)^2+(1500*ABS(SIN(2*PI()*MOD(Calculator!$B$36/Calculator!$F$14,1)))*IF(MOD(Calculator!$B$36/Calculator!$F$14,1)&lt;0.5,-1,1))^2)/((50*POWER(80,POWER(COS(PI()*MOD(Calculator!$B$36/Calculator!$F$14,1)),2))+$C74)^2+(1500*ABS(SIN(2*PI()*MOD(Calculator!$B$36/Calculator!$F$14,1)))*IF(MOD(Calculator!$B$36/Calculator!$F$14,1)&lt;0.5,-1,1))^2)))/(1-SQRT(((50*POWER(80,POWER(COS(PI()*MOD(Calculator!$B$36/Calculator!$F$14,1)),2))-$C74)^2+(1500*ABS(SIN(2*PI()*MOD(Calculator!$B$36/Calculator!$F$14,1)))*IF(MOD(Calculator!$B$36/Calculator!$F$14,1)&lt;0.5,-1,1))^2)/((50*POWER(80,POWER(COS(PI()*MOD(Calculator!$B$36/Calculator!$F$14,1)),2))+$C74)^2+(1500*ABS(SIN(2*PI()*MOD(Calculator!$B$36/Calculator!$F$14,1)))*IF(MOD(Calculator!$B$36/Calculator!$F$14,1)&lt;0.5,-1,1))^2))),2))</f>
        <v>—</v>
      </c>
      <c r="EV74" s="300" t="n">
        <f aca="false">IF(OR(Calculator!$E$15&lt;&gt;"YES",Calculator!$B$36&lt;Calculator!$G$15),"—",ROUND((1+SQRT(((50*POWER(80,POWER(COS(PI()*MOD(Calculator!$B$36/Calculator!$F$15,1)),2))-$C74)^2+(1500*ABS(SIN(2*PI()*MOD(Calculator!$B$36/Calculator!$F$15,1)))*IF(MOD(Calculator!$B$36/Calculator!$F$15,1)&lt;0.5,-1,1))^2)/((50*POWER(80,POWER(COS(PI()*MOD(Calculator!$B$36/Calculator!$F$15,1)),2))+$C74)^2+(1500*ABS(SIN(2*PI()*MOD(Calculator!$B$36/Calculator!$F$15,1)))*IF(MOD(Calculator!$B$36/Calculator!$F$15,1)&lt;0.5,-1,1))^2)))/(1-SQRT(((50*POWER(80,POWER(COS(PI()*MOD(Calculator!$B$36/Calculator!$F$15,1)),2))-$C74)^2+(1500*ABS(SIN(2*PI()*MOD(Calculator!$B$36/Calculator!$F$15,1)))*IF(MOD(Calculator!$B$36/Calculator!$F$15,1)&lt;0.5,-1,1))^2)/((50*POWER(80,POWER(COS(PI()*MOD(Calculator!$B$36/Calculator!$F$15,1)),2))+$C74)^2+(1500*ABS(SIN(2*PI()*MOD(Calculator!$B$36/Calculator!$F$15,1)))*IF(MOD(Calculator!$B$36/Calculator!$F$15,1)&lt;0.5,-1,1))^2))),2))</f>
        <v>17.09</v>
      </c>
      <c r="EW74" s="300" t="str">
        <f aca="false">IF(OR(Calculator!$E$16&lt;&gt;"YES",Calculator!$B$36&lt;Calculator!$G$16),"—",ROUND((1+SQRT(((50*POWER(80,POWER(COS(PI()*MOD(Calculator!$B$36/Calculator!$F$16,1)),2))-$C74)^2+(1500*ABS(SIN(2*PI()*MOD(Calculator!$B$36/Calculator!$F$16,1)))*IF(MOD(Calculator!$B$36/Calculator!$F$16,1)&lt;0.5,-1,1))^2)/((50*POWER(80,POWER(COS(PI()*MOD(Calculator!$B$36/Calculator!$F$16,1)),2))+$C74)^2+(1500*ABS(SIN(2*PI()*MOD(Calculator!$B$36/Calculator!$F$16,1)))*IF(MOD(Calculator!$B$36/Calculator!$F$16,1)&lt;0.5,-1,1))^2)))/(1-SQRT(((50*POWER(80,POWER(COS(PI()*MOD(Calculator!$B$36/Calculator!$F$16,1)),2))-$C74)^2+(1500*ABS(SIN(2*PI()*MOD(Calculator!$B$36/Calculator!$F$16,1)))*IF(MOD(Calculator!$B$36/Calculator!$F$16,1)&lt;0.5,-1,1))^2)/((50*POWER(80,POWER(COS(PI()*MOD(Calculator!$B$36/Calculator!$F$16,1)),2))+$C74)^2+(1500*ABS(SIN(2*PI()*MOD(Calculator!$B$36/Calculator!$F$16,1)))*IF(MOD(Calculator!$B$36/Calculator!$F$16,1)&lt;0.5,-1,1))^2))),2))</f>
        <v>—</v>
      </c>
      <c r="EX74" s="300" t="n">
        <f aca="false">IF(OR(Calculator!$E$17&lt;&gt;"YES",Calculator!$B$36&lt;Calculator!$G$17),"—",ROUND((1+SQRT(((50*POWER(80,POWER(COS(PI()*MOD(Calculator!$B$36/Calculator!$F$17,1)),2))-$C74)^2+(1500*ABS(SIN(2*PI()*MOD(Calculator!$B$36/Calculator!$F$17,1)))*IF(MOD(Calculator!$B$36/Calculator!$F$17,1)&lt;0.5,-1,1))^2)/((50*POWER(80,POWER(COS(PI()*MOD(Calculator!$B$36/Calculator!$F$17,1)),2))+$C74)^2+(1500*ABS(SIN(2*PI()*MOD(Calculator!$B$36/Calculator!$F$17,1)))*IF(MOD(Calculator!$B$36/Calculator!$F$17,1)&lt;0.5,-1,1))^2)))/(1-SQRT(((50*POWER(80,POWER(COS(PI()*MOD(Calculator!$B$36/Calculator!$F$17,1)),2))-$C74)^2+(1500*ABS(SIN(2*PI()*MOD(Calculator!$B$36/Calculator!$F$17,1)))*IF(MOD(Calculator!$B$36/Calculator!$F$17,1)&lt;0.5,-1,1))^2)/((50*POWER(80,POWER(COS(PI()*MOD(Calculator!$B$36/Calculator!$F$17,1)),2))+$C74)^2+(1500*ABS(SIN(2*PI()*MOD(Calculator!$B$36/Calculator!$F$17,1)))*IF(MOD(Calculator!$B$36/Calculator!$F$17,1)&lt;0.5,-1,1))^2))),2))</f>
        <v>20.84</v>
      </c>
      <c r="EY74" s="300" t="str">
        <f aca="false">IF(OR(Calculator!$E$18&lt;&gt;"YES",Calculator!$B$36&lt;Calculator!$G$18),"—",ROUND((1+SQRT(((50*POWER(80,POWER(COS(PI()*MOD(Calculator!$B$36/Calculator!$F$18,1)),2))-$C74)^2+(1500*ABS(SIN(2*PI()*MOD(Calculator!$B$36/Calculator!$F$18,1)))*IF(MOD(Calculator!$B$36/Calculator!$F$18,1)&lt;0.5,-1,1))^2)/((50*POWER(80,POWER(COS(PI()*MOD(Calculator!$B$36/Calculator!$F$18,1)),2))+$C74)^2+(1500*ABS(SIN(2*PI()*MOD(Calculator!$B$36/Calculator!$F$18,1)))*IF(MOD(Calculator!$B$36/Calculator!$F$18,1)&lt;0.5,-1,1))^2)))/(1-SQRT(((50*POWER(80,POWER(COS(PI()*MOD(Calculator!$B$36/Calculator!$F$18,1)),2))-$C74)^2+(1500*ABS(SIN(2*PI()*MOD(Calculator!$B$36/Calculator!$F$18,1)))*IF(MOD(Calculator!$B$36/Calculator!$F$18,1)&lt;0.5,-1,1))^2)/((50*POWER(80,POWER(COS(PI()*MOD(Calculator!$B$36/Calculator!$F$18,1)),2))+$C74)^2+(1500*ABS(SIN(2*PI()*MOD(Calculator!$B$36/Calculator!$F$18,1)))*IF(MOD(Calculator!$B$36/Calculator!$F$18,1)&lt;0.5,-1,1))^2))),2))</f>
        <v>—</v>
      </c>
      <c r="EZ74" s="300" t="str">
        <f aca="false">IF(OR(Calculator!$E$19&lt;&gt;"YES",Calculator!$B$36&lt;Calculator!$G$19),"—",ROUND((1+SQRT(((50*POWER(80,POWER(COS(PI()*MOD(Calculator!$B$36/Calculator!$F$19,1)),2))-$C74)^2+(1500*ABS(SIN(2*PI()*MOD(Calculator!$B$36/Calculator!$F$19,1)))*IF(MOD(Calculator!$B$36/Calculator!$F$19,1)&lt;0.5,-1,1))^2)/((50*POWER(80,POWER(COS(PI()*MOD(Calculator!$B$36/Calculator!$F$19,1)),2))+$C74)^2+(1500*ABS(SIN(2*PI()*MOD(Calculator!$B$36/Calculator!$F$19,1)))*IF(MOD(Calculator!$B$36/Calculator!$F$19,1)&lt;0.5,-1,1))^2)))/(1-SQRT(((50*POWER(80,POWER(COS(PI()*MOD(Calculator!$B$36/Calculator!$F$19,1)),2))-$C74)^2+(1500*ABS(SIN(2*PI()*MOD(Calculator!$B$36/Calculator!$F$19,1)))*IF(MOD(Calculator!$B$36/Calculator!$F$19,1)&lt;0.5,-1,1))^2)/((50*POWER(80,POWER(COS(PI()*MOD(Calculator!$B$36/Calculator!$F$19,1)),2))+$C74)^2+(1500*ABS(SIN(2*PI()*MOD(Calculator!$B$36/Calculator!$F$19,1)))*IF(MOD(Calculator!$B$36/Calculator!$F$19,1)&lt;0.5,-1,1))^2))),2))</f>
        <v>—</v>
      </c>
      <c r="FA74" s="300" t="str">
        <f aca="false">IF(OR(Calculator!$E$20&lt;&gt;"YES",Calculator!$B$36&lt;Calculator!$G$20),"—",ROUND((1+SQRT(((50*POWER(80,POWER(COS(PI()*MOD(Calculator!$B$36/Calculator!$F$20,1)),2))-$C74)^2+(1500*ABS(SIN(2*PI()*MOD(Calculator!$B$36/Calculator!$F$20,1)))*IF(MOD(Calculator!$B$36/Calculator!$F$20,1)&lt;0.5,-1,1))^2)/((50*POWER(80,POWER(COS(PI()*MOD(Calculator!$B$36/Calculator!$F$20,1)),2))+$C74)^2+(1500*ABS(SIN(2*PI()*MOD(Calculator!$B$36/Calculator!$F$20,1)))*IF(MOD(Calculator!$B$36/Calculator!$F$20,1)&lt;0.5,-1,1))^2)))/(1-SQRT(((50*POWER(80,POWER(COS(PI()*MOD(Calculator!$B$36/Calculator!$F$20,1)),2))-$C74)^2+(1500*ABS(SIN(2*PI()*MOD(Calculator!$B$36/Calculator!$F$20,1)))*IF(MOD(Calculator!$B$36/Calculator!$F$20,1)&lt;0.5,-1,1))^2)/((50*POWER(80,POWER(COS(PI()*MOD(Calculator!$B$36/Calculator!$F$20,1)),2))+$C74)^2+(1500*ABS(SIN(2*PI()*MOD(Calculator!$B$36/Calculator!$F$20,1)))*IF(MOD(Calculator!$B$36/Calculator!$F$20,1)&lt;0.5,-1,1))^2))),2))</f>
        <v>—</v>
      </c>
      <c r="FB74" s="300" t="str">
        <f aca="false">IF(OR(Calculator!$E$21&lt;&gt;"YES",Calculator!$B$36&lt;Calculator!$G$21),"—",ROUND((1+SQRT(((50*POWER(80,POWER(COS(PI()*MOD(Calculator!$B$36/Calculator!$F$21,1)),2))-$C74)^2+(1500*ABS(SIN(2*PI()*MOD(Calculator!$B$36/Calculator!$F$21,1)))*IF(MOD(Calculator!$B$36/Calculator!$F$21,1)&lt;0.5,-1,1))^2)/((50*POWER(80,POWER(COS(PI()*MOD(Calculator!$B$36/Calculator!$F$21,1)),2))+$C74)^2+(1500*ABS(SIN(2*PI()*MOD(Calculator!$B$36/Calculator!$F$21,1)))*IF(MOD(Calculator!$B$36/Calculator!$F$21,1)&lt;0.5,-1,1))^2)))/(1-SQRT(((50*POWER(80,POWER(COS(PI()*MOD(Calculator!$B$36/Calculator!$F$21,1)),2))-$C74)^2+(1500*ABS(SIN(2*PI()*MOD(Calculator!$B$36/Calculator!$F$21,1)))*IF(MOD(Calculator!$B$36/Calculator!$F$21,1)&lt;0.5,-1,1))^2)/((50*POWER(80,POWER(COS(PI()*MOD(Calculator!$B$36/Calculator!$F$21,1)),2))+$C74)^2+(1500*ABS(SIN(2*PI()*MOD(Calculator!$B$36/Calculator!$F$21,1)))*IF(MOD(Calculator!$B$36/Calculator!$F$21,1)&lt;0.5,-1,1))^2))),2))</f>
        <v>—</v>
      </c>
      <c r="FC74" s="300" t="str">
        <f aca="false">IF(OR(Calculator!$E$22&lt;&gt;"YES",Calculator!$B$36&lt;Calculator!$G$22),"—",ROUND((1+SQRT(((50*POWER(80,POWER(COS(PI()*MOD(Calculator!$B$36/Calculator!$F$22,1)),2))-$C74)^2+(1500*ABS(SIN(2*PI()*MOD(Calculator!$B$36/Calculator!$F$22,1)))*IF(MOD(Calculator!$B$36/Calculator!$F$22,1)&lt;0.5,-1,1))^2)/((50*POWER(80,POWER(COS(PI()*MOD(Calculator!$B$36/Calculator!$F$22,1)),2))+$C74)^2+(1500*ABS(SIN(2*PI()*MOD(Calculator!$B$36/Calculator!$F$22,1)))*IF(MOD(Calculator!$B$36/Calculator!$F$22,1)&lt;0.5,-1,1))^2)))/(1-SQRT(((50*POWER(80,POWER(COS(PI()*MOD(Calculator!$B$36/Calculator!$F$22,1)),2))-$C74)^2+(1500*ABS(SIN(2*PI()*MOD(Calculator!$B$36/Calculator!$F$22,1)))*IF(MOD(Calculator!$B$36/Calculator!$F$22,1)&lt;0.5,-1,1))^2)/((50*POWER(80,POWER(COS(PI()*MOD(Calculator!$B$36/Calculator!$F$22,1)),2))+$C74)^2+(1500*ABS(SIN(2*PI()*MOD(Calculator!$B$36/Calculator!$F$22,1)))*IF(MOD(Calculator!$B$36/Calculator!$F$22,1)&lt;0.5,-1,1))^2))),2))</f>
        <v>—</v>
      </c>
      <c r="FD74" s="295" t="n">
        <f aca="false">IFERROR(ROUND((IF(ISNUMBER(ES74),ES74,0)+IF(ISNUMBER(ET74),ET74,0)+IF(ISNUMBER(EU74),EU74,0)+IF(ISNUMBER(EV74),EV74,0)+IF(ISNUMBER(EW74),EW74,0)+IF(ISNUMBER(EX74),EX74,0)+IF(ISNUMBER(EY74),EY74,0)+IF(ISNUMBER(EZ74),EZ74,0)+IF(ISNUMBER(FA74),FA74,0)+IF(ISNUMBER(FB74),FB74,0)+IF(ISNUMBER(FC74),FC74,0))/(IF(ISNUMBER(ES74),1,0)+IF(ISNUMBER(ET74),1,0)+IF(ISNUMBER(EU74),1,0)+IF(ISNUMBER(EV74),1,0)+IF(ISNUMBER(EW74),1,0)+IF(ISNUMBER(EX74),1,0)+IF(ISNUMBER(EY74),1,0)+IF(ISNUMBER(EZ74),1,0)+IF(ISNUMBER(FA74),1,0)+IF(ISNUMBER(FB74),1,0)+IF(ISNUMBER(FC74),1,0)),4),"")</f>
        <v>18.965</v>
      </c>
      <c r="FE74" s="300" t="str">
        <f aca="false">IF(OR(Calculator!$E$12&lt;&gt;"YES",Calculator!$B$37&lt;Calculator!$G$12),"—",ROUND((1+SQRT(((50*POWER(80,POWER(COS(PI()*MOD(Calculator!$B$37/Calculator!$F$12,1)),2))-$C74)^2+(1500*ABS(SIN(2*PI()*MOD(Calculator!$B$37/Calculator!$F$12,1)))*IF(MOD(Calculator!$B$37/Calculator!$F$12,1)&lt;0.5,-1,1))^2)/((50*POWER(80,POWER(COS(PI()*MOD(Calculator!$B$37/Calculator!$F$12,1)),2))+$C74)^2+(1500*ABS(SIN(2*PI()*MOD(Calculator!$B$37/Calculator!$F$12,1)))*IF(MOD(Calculator!$B$37/Calculator!$F$12,1)&lt;0.5,-1,1))^2)))/(1-SQRT(((50*POWER(80,POWER(COS(PI()*MOD(Calculator!$B$37/Calculator!$F$12,1)),2))-$C74)^2+(1500*ABS(SIN(2*PI()*MOD(Calculator!$B$37/Calculator!$F$12,1)))*IF(MOD(Calculator!$B$37/Calculator!$F$12,1)&lt;0.5,-1,1))^2)/((50*POWER(80,POWER(COS(PI()*MOD(Calculator!$B$37/Calculator!$F$12,1)),2))+$C74)^2+(1500*ABS(SIN(2*PI()*MOD(Calculator!$B$37/Calculator!$F$12,1)))*IF(MOD(Calculator!$B$37/Calculator!$F$12,1)&lt;0.5,-1,1))^2))),2))</f>
        <v>—</v>
      </c>
      <c r="FF74" s="300" t="str">
        <f aca="false">IF(OR(Calculator!$E$13&lt;&gt;"YES",Calculator!$B$37&lt;Calculator!$G$13),"—",ROUND((1+SQRT(((50*POWER(80,POWER(COS(PI()*MOD(Calculator!$B$37/Calculator!$F$13,1)),2))-$C74)^2+(1500*ABS(SIN(2*PI()*MOD(Calculator!$B$37/Calculator!$F$13,1)))*IF(MOD(Calculator!$B$37/Calculator!$F$13,1)&lt;0.5,-1,1))^2)/((50*POWER(80,POWER(COS(PI()*MOD(Calculator!$B$37/Calculator!$F$13,1)),2))+$C74)^2+(1500*ABS(SIN(2*PI()*MOD(Calculator!$B$37/Calculator!$F$13,1)))*IF(MOD(Calculator!$B$37/Calculator!$F$13,1)&lt;0.5,-1,1))^2)))/(1-SQRT(((50*POWER(80,POWER(COS(PI()*MOD(Calculator!$B$37/Calculator!$F$13,1)),2))-$C74)^2+(1500*ABS(SIN(2*PI()*MOD(Calculator!$B$37/Calculator!$F$13,1)))*IF(MOD(Calculator!$B$37/Calculator!$F$13,1)&lt;0.5,-1,1))^2)/((50*POWER(80,POWER(COS(PI()*MOD(Calculator!$B$37/Calculator!$F$13,1)),2))+$C74)^2+(1500*ABS(SIN(2*PI()*MOD(Calculator!$B$37/Calculator!$F$13,1)))*IF(MOD(Calculator!$B$37/Calculator!$F$13,1)&lt;0.5,-1,1))^2))),2))</f>
        <v>—</v>
      </c>
      <c r="FG74" s="300" t="str">
        <f aca="false">IF(OR(Calculator!$E$14&lt;&gt;"YES",Calculator!$B$37&lt;Calculator!$G$14),"—",ROUND((1+SQRT(((50*POWER(80,POWER(COS(PI()*MOD(Calculator!$B$37/Calculator!$F$14,1)),2))-$C74)^2+(1500*ABS(SIN(2*PI()*MOD(Calculator!$B$37/Calculator!$F$14,1)))*IF(MOD(Calculator!$B$37/Calculator!$F$14,1)&lt;0.5,-1,1))^2)/((50*POWER(80,POWER(COS(PI()*MOD(Calculator!$B$37/Calculator!$F$14,1)),2))+$C74)^2+(1500*ABS(SIN(2*PI()*MOD(Calculator!$B$37/Calculator!$F$14,1)))*IF(MOD(Calculator!$B$37/Calculator!$F$14,1)&lt;0.5,-1,1))^2)))/(1-SQRT(((50*POWER(80,POWER(COS(PI()*MOD(Calculator!$B$37/Calculator!$F$14,1)),2))-$C74)^2+(1500*ABS(SIN(2*PI()*MOD(Calculator!$B$37/Calculator!$F$14,1)))*IF(MOD(Calculator!$B$37/Calculator!$F$14,1)&lt;0.5,-1,1))^2)/((50*POWER(80,POWER(COS(PI()*MOD(Calculator!$B$37/Calculator!$F$14,1)),2))+$C74)^2+(1500*ABS(SIN(2*PI()*MOD(Calculator!$B$37/Calculator!$F$14,1)))*IF(MOD(Calculator!$B$37/Calculator!$F$14,1)&lt;0.5,-1,1))^2))),2))</f>
        <v>—</v>
      </c>
      <c r="FH74" s="300" t="n">
        <f aca="false">IF(OR(Calculator!$E$15&lt;&gt;"YES",Calculator!$B$37&lt;Calculator!$G$15),"—",ROUND((1+SQRT(((50*POWER(80,POWER(COS(PI()*MOD(Calculator!$B$37/Calculator!$F$15,1)),2))-$C74)^2+(1500*ABS(SIN(2*PI()*MOD(Calculator!$B$37/Calculator!$F$15,1)))*IF(MOD(Calculator!$B$37/Calculator!$F$15,1)&lt;0.5,-1,1))^2)/((50*POWER(80,POWER(COS(PI()*MOD(Calculator!$B$37/Calculator!$F$15,1)),2))+$C74)^2+(1500*ABS(SIN(2*PI()*MOD(Calculator!$B$37/Calculator!$F$15,1)))*IF(MOD(Calculator!$B$37/Calculator!$F$15,1)&lt;0.5,-1,1))^2)))/(1-SQRT(((50*POWER(80,POWER(COS(PI()*MOD(Calculator!$B$37/Calculator!$F$15,1)),2))-$C74)^2+(1500*ABS(SIN(2*PI()*MOD(Calculator!$B$37/Calculator!$F$15,1)))*IF(MOD(Calculator!$B$37/Calculator!$F$15,1)&lt;0.5,-1,1))^2)/((50*POWER(80,POWER(COS(PI()*MOD(Calculator!$B$37/Calculator!$F$15,1)),2))+$C74)^2+(1500*ABS(SIN(2*PI()*MOD(Calculator!$B$37/Calculator!$F$15,1)))*IF(MOD(Calculator!$B$37/Calculator!$F$15,1)&lt;0.5,-1,1))^2))),2))</f>
        <v>2.31</v>
      </c>
      <c r="FI74" s="300" t="str">
        <f aca="false">IF(OR(Calculator!$E$16&lt;&gt;"YES",Calculator!$B$37&lt;Calculator!$G$16),"—",ROUND((1+SQRT(((50*POWER(80,POWER(COS(PI()*MOD(Calculator!$B$37/Calculator!$F$16,1)),2))-$C74)^2+(1500*ABS(SIN(2*PI()*MOD(Calculator!$B$37/Calculator!$F$16,1)))*IF(MOD(Calculator!$B$37/Calculator!$F$16,1)&lt;0.5,-1,1))^2)/((50*POWER(80,POWER(COS(PI()*MOD(Calculator!$B$37/Calculator!$F$16,1)),2))+$C74)^2+(1500*ABS(SIN(2*PI()*MOD(Calculator!$B$37/Calculator!$F$16,1)))*IF(MOD(Calculator!$B$37/Calculator!$F$16,1)&lt;0.5,-1,1))^2)))/(1-SQRT(((50*POWER(80,POWER(COS(PI()*MOD(Calculator!$B$37/Calculator!$F$16,1)),2))-$C74)^2+(1500*ABS(SIN(2*PI()*MOD(Calculator!$B$37/Calculator!$F$16,1)))*IF(MOD(Calculator!$B$37/Calculator!$F$16,1)&lt;0.5,-1,1))^2)/((50*POWER(80,POWER(COS(PI()*MOD(Calculator!$B$37/Calculator!$F$16,1)),2))+$C74)^2+(1500*ABS(SIN(2*PI()*MOD(Calculator!$B$37/Calculator!$F$16,1)))*IF(MOD(Calculator!$B$37/Calculator!$F$16,1)&lt;0.5,-1,1))^2))),2))</f>
        <v>—</v>
      </c>
      <c r="FJ74" s="300" t="n">
        <f aca="false">IF(OR(Calculator!$E$17&lt;&gt;"YES",Calculator!$B$37&lt;Calculator!$G$17),"—",ROUND((1+SQRT(((50*POWER(80,POWER(COS(PI()*MOD(Calculator!$B$37/Calculator!$F$17,1)),2))-$C74)^2+(1500*ABS(SIN(2*PI()*MOD(Calculator!$B$37/Calculator!$F$17,1)))*IF(MOD(Calculator!$B$37/Calculator!$F$17,1)&lt;0.5,-1,1))^2)/((50*POWER(80,POWER(COS(PI()*MOD(Calculator!$B$37/Calculator!$F$17,1)),2))+$C74)^2+(1500*ABS(SIN(2*PI()*MOD(Calculator!$B$37/Calculator!$F$17,1)))*IF(MOD(Calculator!$B$37/Calculator!$F$17,1)&lt;0.5,-1,1))^2)))/(1-SQRT(((50*POWER(80,POWER(COS(PI()*MOD(Calculator!$B$37/Calculator!$F$17,1)),2))-$C74)^2+(1500*ABS(SIN(2*PI()*MOD(Calculator!$B$37/Calculator!$F$17,1)))*IF(MOD(Calculator!$B$37/Calculator!$F$17,1)&lt;0.5,-1,1))^2)/((50*POWER(80,POWER(COS(PI()*MOD(Calculator!$B$37/Calculator!$F$17,1)),2))+$C74)^2+(1500*ABS(SIN(2*PI()*MOD(Calculator!$B$37/Calculator!$F$17,1)))*IF(MOD(Calculator!$B$37/Calculator!$F$17,1)&lt;0.5,-1,1))^2))),2))</f>
        <v>14.56</v>
      </c>
      <c r="FK74" s="300" t="str">
        <f aca="false">IF(OR(Calculator!$E$18&lt;&gt;"YES",Calculator!$B$37&lt;Calculator!$G$18),"—",ROUND((1+SQRT(((50*POWER(80,POWER(COS(PI()*MOD(Calculator!$B$37/Calculator!$F$18,1)),2))-$C74)^2+(1500*ABS(SIN(2*PI()*MOD(Calculator!$B$37/Calculator!$F$18,1)))*IF(MOD(Calculator!$B$37/Calculator!$F$18,1)&lt;0.5,-1,1))^2)/((50*POWER(80,POWER(COS(PI()*MOD(Calculator!$B$37/Calculator!$F$18,1)),2))+$C74)^2+(1500*ABS(SIN(2*PI()*MOD(Calculator!$B$37/Calculator!$F$18,1)))*IF(MOD(Calculator!$B$37/Calculator!$F$18,1)&lt;0.5,-1,1))^2)))/(1-SQRT(((50*POWER(80,POWER(COS(PI()*MOD(Calculator!$B$37/Calculator!$F$18,1)),2))-$C74)^2+(1500*ABS(SIN(2*PI()*MOD(Calculator!$B$37/Calculator!$F$18,1)))*IF(MOD(Calculator!$B$37/Calculator!$F$18,1)&lt;0.5,-1,1))^2)/((50*POWER(80,POWER(COS(PI()*MOD(Calculator!$B$37/Calculator!$F$18,1)),2))+$C74)^2+(1500*ABS(SIN(2*PI()*MOD(Calculator!$B$37/Calculator!$F$18,1)))*IF(MOD(Calculator!$B$37/Calculator!$F$18,1)&lt;0.5,-1,1))^2))),2))</f>
        <v>—</v>
      </c>
      <c r="FL74" s="300" t="str">
        <f aca="false">IF(OR(Calculator!$E$19&lt;&gt;"YES",Calculator!$B$37&lt;Calculator!$G$19),"—",ROUND((1+SQRT(((50*POWER(80,POWER(COS(PI()*MOD(Calculator!$B$37/Calculator!$F$19,1)),2))-$C74)^2+(1500*ABS(SIN(2*PI()*MOD(Calculator!$B$37/Calculator!$F$19,1)))*IF(MOD(Calculator!$B$37/Calculator!$F$19,1)&lt;0.5,-1,1))^2)/((50*POWER(80,POWER(COS(PI()*MOD(Calculator!$B$37/Calculator!$F$19,1)),2))+$C74)^2+(1500*ABS(SIN(2*PI()*MOD(Calculator!$B$37/Calculator!$F$19,1)))*IF(MOD(Calculator!$B$37/Calculator!$F$19,1)&lt;0.5,-1,1))^2)))/(1-SQRT(((50*POWER(80,POWER(COS(PI()*MOD(Calculator!$B$37/Calculator!$F$19,1)),2))-$C74)^2+(1500*ABS(SIN(2*PI()*MOD(Calculator!$B$37/Calculator!$F$19,1)))*IF(MOD(Calculator!$B$37/Calculator!$F$19,1)&lt;0.5,-1,1))^2)/((50*POWER(80,POWER(COS(PI()*MOD(Calculator!$B$37/Calculator!$F$19,1)),2))+$C74)^2+(1500*ABS(SIN(2*PI()*MOD(Calculator!$B$37/Calculator!$F$19,1)))*IF(MOD(Calculator!$B$37/Calculator!$F$19,1)&lt;0.5,-1,1))^2))),2))</f>
        <v>—</v>
      </c>
      <c r="FM74" s="300" t="str">
        <f aca="false">IF(OR(Calculator!$E$20&lt;&gt;"YES",Calculator!$B$37&lt;Calculator!$G$20),"—",ROUND((1+SQRT(((50*POWER(80,POWER(COS(PI()*MOD(Calculator!$B$37/Calculator!$F$20,1)),2))-$C74)^2+(1500*ABS(SIN(2*PI()*MOD(Calculator!$B$37/Calculator!$F$20,1)))*IF(MOD(Calculator!$B$37/Calculator!$F$20,1)&lt;0.5,-1,1))^2)/((50*POWER(80,POWER(COS(PI()*MOD(Calculator!$B$37/Calculator!$F$20,1)),2))+$C74)^2+(1500*ABS(SIN(2*PI()*MOD(Calculator!$B$37/Calculator!$F$20,1)))*IF(MOD(Calculator!$B$37/Calculator!$F$20,1)&lt;0.5,-1,1))^2)))/(1-SQRT(((50*POWER(80,POWER(COS(PI()*MOD(Calculator!$B$37/Calculator!$F$20,1)),2))-$C74)^2+(1500*ABS(SIN(2*PI()*MOD(Calculator!$B$37/Calculator!$F$20,1)))*IF(MOD(Calculator!$B$37/Calculator!$F$20,1)&lt;0.5,-1,1))^2)/((50*POWER(80,POWER(COS(PI()*MOD(Calculator!$B$37/Calculator!$F$20,1)),2))+$C74)^2+(1500*ABS(SIN(2*PI()*MOD(Calculator!$B$37/Calculator!$F$20,1)))*IF(MOD(Calculator!$B$37/Calculator!$F$20,1)&lt;0.5,-1,1))^2))),2))</f>
        <v>—</v>
      </c>
      <c r="FN74" s="300" t="str">
        <f aca="false">IF(OR(Calculator!$E$21&lt;&gt;"YES",Calculator!$B$37&lt;Calculator!$G$21),"—",ROUND((1+SQRT(((50*POWER(80,POWER(COS(PI()*MOD(Calculator!$B$37/Calculator!$F$21,1)),2))-$C74)^2+(1500*ABS(SIN(2*PI()*MOD(Calculator!$B$37/Calculator!$F$21,1)))*IF(MOD(Calculator!$B$37/Calculator!$F$21,1)&lt;0.5,-1,1))^2)/((50*POWER(80,POWER(COS(PI()*MOD(Calculator!$B$37/Calculator!$F$21,1)),2))+$C74)^2+(1500*ABS(SIN(2*PI()*MOD(Calculator!$B$37/Calculator!$F$21,1)))*IF(MOD(Calculator!$B$37/Calculator!$F$21,1)&lt;0.5,-1,1))^2)))/(1-SQRT(((50*POWER(80,POWER(COS(PI()*MOD(Calculator!$B$37/Calculator!$F$21,1)),2))-$C74)^2+(1500*ABS(SIN(2*PI()*MOD(Calculator!$B$37/Calculator!$F$21,1)))*IF(MOD(Calculator!$B$37/Calculator!$F$21,1)&lt;0.5,-1,1))^2)/((50*POWER(80,POWER(COS(PI()*MOD(Calculator!$B$37/Calculator!$F$21,1)),2))+$C74)^2+(1500*ABS(SIN(2*PI()*MOD(Calculator!$B$37/Calculator!$F$21,1)))*IF(MOD(Calculator!$B$37/Calculator!$F$21,1)&lt;0.5,-1,1))^2))),2))</f>
        <v>—</v>
      </c>
      <c r="FO74" s="300" t="str">
        <f aca="false">IF(OR(Calculator!$E$22&lt;&gt;"YES",Calculator!$B$37&lt;Calculator!$G$22),"—",ROUND((1+SQRT(((50*POWER(80,POWER(COS(PI()*MOD(Calculator!$B$37/Calculator!$F$22,1)),2))-$C74)^2+(1500*ABS(SIN(2*PI()*MOD(Calculator!$B$37/Calculator!$F$22,1)))*IF(MOD(Calculator!$B$37/Calculator!$F$22,1)&lt;0.5,-1,1))^2)/((50*POWER(80,POWER(COS(PI()*MOD(Calculator!$B$37/Calculator!$F$22,1)),2))+$C74)^2+(1500*ABS(SIN(2*PI()*MOD(Calculator!$B$37/Calculator!$F$22,1)))*IF(MOD(Calculator!$B$37/Calculator!$F$22,1)&lt;0.5,-1,1))^2)))/(1-SQRT(((50*POWER(80,POWER(COS(PI()*MOD(Calculator!$B$37/Calculator!$F$22,1)),2))-$C74)^2+(1500*ABS(SIN(2*PI()*MOD(Calculator!$B$37/Calculator!$F$22,1)))*IF(MOD(Calculator!$B$37/Calculator!$F$22,1)&lt;0.5,-1,1))^2)/((50*POWER(80,POWER(COS(PI()*MOD(Calculator!$B$37/Calculator!$F$22,1)),2))+$C74)^2+(1500*ABS(SIN(2*PI()*MOD(Calculator!$B$37/Calculator!$F$22,1)))*IF(MOD(Calculator!$B$37/Calculator!$F$22,1)&lt;0.5,-1,1))^2))),2))</f>
        <v>—</v>
      </c>
      <c r="FP74" s="295" t="n">
        <f aca="false">IFERROR(ROUND((IF(ISNUMBER(FE74),FE74,0)+IF(ISNUMBER(FF74),FF74,0)+IF(ISNUMBER(FG74),FG74,0)+IF(ISNUMBER(FH74),FH74,0)+IF(ISNUMBER(FI74),FI74,0)+IF(ISNUMBER(FJ74),FJ74,0)+IF(ISNUMBER(FK74),FK74,0)+IF(ISNUMBER(FL74),FL74,0)+IF(ISNUMBER(FM74),FM74,0)+IF(ISNUMBER(FN74),FN74,0)+IF(ISNUMBER(FO74),FO74,0))/(IF(ISNUMBER(FE74),1,0)+IF(ISNUMBER(FF74),1,0)+IF(ISNUMBER(FG74),1,0)+IF(ISNUMBER(FH74),1,0)+IF(ISNUMBER(FI74),1,0)+IF(ISNUMBER(FJ74),1,0)+IF(ISNUMBER(FK74),1,0)+IF(ISNUMBER(FL74),1,0)+IF(ISNUMBER(FM74),1,0)+IF(ISNUMBER(FN74),1,0)+IF(ISNUMBER(FO74),1,0)),4),"")</f>
        <v>8.435</v>
      </c>
      <c r="FQ74" s="300" t="str">
        <f aca="false">IF(OR(Calculator!$E$12&lt;&gt;"YES",Calculator!$B$38&lt;Calculator!$G$12),"—",ROUND((1+SQRT(((50*POWER(80,POWER(COS(PI()*MOD(Calculator!$B$38/Calculator!$F$12,1)),2))-$C74)^2+(1500*ABS(SIN(2*PI()*MOD(Calculator!$B$38/Calculator!$F$12,1)))*IF(MOD(Calculator!$B$38/Calculator!$F$12,1)&lt;0.5,-1,1))^2)/((50*POWER(80,POWER(COS(PI()*MOD(Calculator!$B$38/Calculator!$F$12,1)),2))+$C74)^2+(1500*ABS(SIN(2*PI()*MOD(Calculator!$B$38/Calculator!$F$12,1)))*IF(MOD(Calculator!$B$38/Calculator!$F$12,1)&lt;0.5,-1,1))^2)))/(1-SQRT(((50*POWER(80,POWER(COS(PI()*MOD(Calculator!$B$38/Calculator!$F$12,1)),2))-$C74)^2+(1500*ABS(SIN(2*PI()*MOD(Calculator!$B$38/Calculator!$F$12,1)))*IF(MOD(Calculator!$B$38/Calculator!$F$12,1)&lt;0.5,-1,1))^2)/((50*POWER(80,POWER(COS(PI()*MOD(Calculator!$B$38/Calculator!$F$12,1)),2))+$C74)^2+(1500*ABS(SIN(2*PI()*MOD(Calculator!$B$38/Calculator!$F$12,1)))*IF(MOD(Calculator!$B$38/Calculator!$F$12,1)&lt;0.5,-1,1))^2))),2))</f>
        <v>—</v>
      </c>
      <c r="FR74" s="300" t="str">
        <f aca="false">IF(OR(Calculator!$E$13&lt;&gt;"YES",Calculator!$B$38&lt;Calculator!$G$13),"—",ROUND((1+SQRT(((50*POWER(80,POWER(COS(PI()*MOD(Calculator!$B$38/Calculator!$F$13,1)),2))-$C74)^2+(1500*ABS(SIN(2*PI()*MOD(Calculator!$B$38/Calculator!$F$13,1)))*IF(MOD(Calculator!$B$38/Calculator!$F$13,1)&lt;0.5,-1,1))^2)/((50*POWER(80,POWER(COS(PI()*MOD(Calculator!$B$38/Calculator!$F$13,1)),2))+$C74)^2+(1500*ABS(SIN(2*PI()*MOD(Calculator!$B$38/Calculator!$F$13,1)))*IF(MOD(Calculator!$B$38/Calculator!$F$13,1)&lt;0.5,-1,1))^2)))/(1-SQRT(((50*POWER(80,POWER(COS(PI()*MOD(Calculator!$B$38/Calculator!$F$13,1)),2))-$C74)^2+(1500*ABS(SIN(2*PI()*MOD(Calculator!$B$38/Calculator!$F$13,1)))*IF(MOD(Calculator!$B$38/Calculator!$F$13,1)&lt;0.5,-1,1))^2)/((50*POWER(80,POWER(COS(PI()*MOD(Calculator!$B$38/Calculator!$F$13,1)),2))+$C74)^2+(1500*ABS(SIN(2*PI()*MOD(Calculator!$B$38/Calculator!$F$13,1)))*IF(MOD(Calculator!$B$38/Calculator!$F$13,1)&lt;0.5,-1,1))^2))),2))</f>
        <v>—</v>
      </c>
      <c r="FS74" s="300" t="str">
        <f aca="false">IF(OR(Calculator!$E$14&lt;&gt;"YES",Calculator!$B$38&lt;Calculator!$G$14),"—",ROUND((1+SQRT(((50*POWER(80,POWER(COS(PI()*MOD(Calculator!$B$38/Calculator!$F$14,1)),2))-$C74)^2+(1500*ABS(SIN(2*PI()*MOD(Calculator!$B$38/Calculator!$F$14,1)))*IF(MOD(Calculator!$B$38/Calculator!$F$14,1)&lt;0.5,-1,1))^2)/((50*POWER(80,POWER(COS(PI()*MOD(Calculator!$B$38/Calculator!$F$14,1)),2))+$C74)^2+(1500*ABS(SIN(2*PI()*MOD(Calculator!$B$38/Calculator!$F$14,1)))*IF(MOD(Calculator!$B$38/Calculator!$F$14,1)&lt;0.5,-1,1))^2)))/(1-SQRT(((50*POWER(80,POWER(COS(PI()*MOD(Calculator!$B$38/Calculator!$F$14,1)),2))-$C74)^2+(1500*ABS(SIN(2*PI()*MOD(Calculator!$B$38/Calculator!$F$14,1)))*IF(MOD(Calculator!$B$38/Calculator!$F$14,1)&lt;0.5,-1,1))^2)/((50*POWER(80,POWER(COS(PI()*MOD(Calculator!$B$38/Calculator!$F$14,1)),2))+$C74)^2+(1500*ABS(SIN(2*PI()*MOD(Calculator!$B$38/Calculator!$F$14,1)))*IF(MOD(Calculator!$B$38/Calculator!$F$14,1)&lt;0.5,-1,1))^2))),2))</f>
        <v>—</v>
      </c>
      <c r="FT74" s="300" t="n">
        <f aca="false">IF(OR(Calculator!$E$15&lt;&gt;"YES",Calculator!$B$38&lt;Calculator!$G$15),"—",ROUND((1+SQRT(((50*POWER(80,POWER(COS(PI()*MOD(Calculator!$B$38/Calculator!$F$15,1)),2))-$C74)^2+(1500*ABS(SIN(2*PI()*MOD(Calculator!$B$38/Calculator!$F$15,1)))*IF(MOD(Calculator!$B$38/Calculator!$F$15,1)&lt;0.5,-1,1))^2)/((50*POWER(80,POWER(COS(PI()*MOD(Calculator!$B$38/Calculator!$F$15,1)),2))+$C74)^2+(1500*ABS(SIN(2*PI()*MOD(Calculator!$B$38/Calculator!$F$15,1)))*IF(MOD(Calculator!$B$38/Calculator!$F$15,1)&lt;0.5,-1,1))^2)))/(1-SQRT(((50*POWER(80,POWER(COS(PI()*MOD(Calculator!$B$38/Calculator!$F$15,1)),2))-$C74)^2+(1500*ABS(SIN(2*PI()*MOD(Calculator!$B$38/Calculator!$F$15,1)))*IF(MOD(Calculator!$B$38/Calculator!$F$15,1)&lt;0.5,-1,1))^2)/((50*POWER(80,POWER(COS(PI()*MOD(Calculator!$B$38/Calculator!$F$15,1)),2))+$C74)^2+(1500*ABS(SIN(2*PI()*MOD(Calculator!$B$38/Calculator!$F$15,1)))*IF(MOD(Calculator!$B$38/Calculator!$F$15,1)&lt;0.5,-1,1))^2))),2))</f>
        <v>2.14</v>
      </c>
      <c r="FU74" s="300" t="str">
        <f aca="false">IF(OR(Calculator!$E$16&lt;&gt;"YES",Calculator!$B$38&lt;Calculator!$G$16),"—",ROUND((1+SQRT(((50*POWER(80,POWER(COS(PI()*MOD(Calculator!$B$38/Calculator!$F$16,1)),2))-$C74)^2+(1500*ABS(SIN(2*PI()*MOD(Calculator!$B$38/Calculator!$F$16,1)))*IF(MOD(Calculator!$B$38/Calculator!$F$16,1)&lt;0.5,-1,1))^2)/((50*POWER(80,POWER(COS(PI()*MOD(Calculator!$B$38/Calculator!$F$16,1)),2))+$C74)^2+(1500*ABS(SIN(2*PI()*MOD(Calculator!$B$38/Calculator!$F$16,1)))*IF(MOD(Calculator!$B$38/Calculator!$F$16,1)&lt;0.5,-1,1))^2)))/(1-SQRT(((50*POWER(80,POWER(COS(PI()*MOD(Calculator!$B$38/Calculator!$F$16,1)),2))-$C74)^2+(1500*ABS(SIN(2*PI()*MOD(Calculator!$B$38/Calculator!$F$16,1)))*IF(MOD(Calculator!$B$38/Calculator!$F$16,1)&lt;0.5,-1,1))^2)/((50*POWER(80,POWER(COS(PI()*MOD(Calculator!$B$38/Calculator!$F$16,1)),2))+$C74)^2+(1500*ABS(SIN(2*PI()*MOD(Calculator!$B$38/Calculator!$F$16,1)))*IF(MOD(Calculator!$B$38/Calculator!$F$16,1)&lt;0.5,-1,1))^2))),2))</f>
        <v>—</v>
      </c>
      <c r="FV74" s="300" t="n">
        <f aca="false">IF(OR(Calculator!$E$17&lt;&gt;"YES",Calculator!$B$38&lt;Calculator!$G$17),"—",ROUND((1+SQRT(((50*POWER(80,POWER(COS(PI()*MOD(Calculator!$B$38/Calculator!$F$17,1)),2))-$C74)^2+(1500*ABS(SIN(2*PI()*MOD(Calculator!$B$38/Calculator!$F$17,1)))*IF(MOD(Calculator!$B$38/Calculator!$F$17,1)&lt;0.5,-1,1))^2)/((50*POWER(80,POWER(COS(PI()*MOD(Calculator!$B$38/Calculator!$F$17,1)),2))+$C74)^2+(1500*ABS(SIN(2*PI()*MOD(Calculator!$B$38/Calculator!$F$17,1)))*IF(MOD(Calculator!$B$38/Calculator!$F$17,1)&lt;0.5,-1,1))^2)))/(1-SQRT(((50*POWER(80,POWER(COS(PI()*MOD(Calculator!$B$38/Calculator!$F$17,1)),2))-$C74)^2+(1500*ABS(SIN(2*PI()*MOD(Calculator!$B$38/Calculator!$F$17,1)))*IF(MOD(Calculator!$B$38/Calculator!$F$17,1)&lt;0.5,-1,1))^2)/((50*POWER(80,POWER(COS(PI()*MOD(Calculator!$B$38/Calculator!$F$17,1)),2))+$C74)^2+(1500*ABS(SIN(2*PI()*MOD(Calculator!$B$38/Calculator!$F$17,1)))*IF(MOD(Calculator!$B$38/Calculator!$F$17,1)&lt;0.5,-1,1))^2))),2))</f>
        <v>18.21</v>
      </c>
      <c r="FW74" s="300" t="str">
        <f aca="false">IF(OR(Calculator!$E$18&lt;&gt;"YES",Calculator!$B$38&lt;Calculator!$G$18),"—",ROUND((1+SQRT(((50*POWER(80,POWER(COS(PI()*MOD(Calculator!$B$38/Calculator!$F$18,1)),2))-$C74)^2+(1500*ABS(SIN(2*PI()*MOD(Calculator!$B$38/Calculator!$F$18,1)))*IF(MOD(Calculator!$B$38/Calculator!$F$18,1)&lt;0.5,-1,1))^2)/((50*POWER(80,POWER(COS(PI()*MOD(Calculator!$B$38/Calculator!$F$18,1)),2))+$C74)^2+(1500*ABS(SIN(2*PI()*MOD(Calculator!$B$38/Calculator!$F$18,1)))*IF(MOD(Calculator!$B$38/Calculator!$F$18,1)&lt;0.5,-1,1))^2)))/(1-SQRT(((50*POWER(80,POWER(COS(PI()*MOD(Calculator!$B$38/Calculator!$F$18,1)),2))-$C74)^2+(1500*ABS(SIN(2*PI()*MOD(Calculator!$B$38/Calculator!$F$18,1)))*IF(MOD(Calculator!$B$38/Calculator!$F$18,1)&lt;0.5,-1,1))^2)/((50*POWER(80,POWER(COS(PI()*MOD(Calculator!$B$38/Calculator!$F$18,1)),2))+$C74)^2+(1500*ABS(SIN(2*PI()*MOD(Calculator!$B$38/Calculator!$F$18,1)))*IF(MOD(Calculator!$B$38/Calculator!$F$18,1)&lt;0.5,-1,1))^2))),2))</f>
        <v>—</v>
      </c>
      <c r="FX74" s="300" t="str">
        <f aca="false">IF(OR(Calculator!$E$19&lt;&gt;"YES",Calculator!$B$38&lt;Calculator!$G$19),"—",ROUND((1+SQRT(((50*POWER(80,POWER(COS(PI()*MOD(Calculator!$B$38/Calculator!$F$19,1)),2))-$C74)^2+(1500*ABS(SIN(2*PI()*MOD(Calculator!$B$38/Calculator!$F$19,1)))*IF(MOD(Calculator!$B$38/Calculator!$F$19,1)&lt;0.5,-1,1))^2)/((50*POWER(80,POWER(COS(PI()*MOD(Calculator!$B$38/Calculator!$F$19,1)),2))+$C74)^2+(1500*ABS(SIN(2*PI()*MOD(Calculator!$B$38/Calculator!$F$19,1)))*IF(MOD(Calculator!$B$38/Calculator!$F$19,1)&lt;0.5,-1,1))^2)))/(1-SQRT(((50*POWER(80,POWER(COS(PI()*MOD(Calculator!$B$38/Calculator!$F$19,1)),2))-$C74)^2+(1500*ABS(SIN(2*PI()*MOD(Calculator!$B$38/Calculator!$F$19,1)))*IF(MOD(Calculator!$B$38/Calculator!$F$19,1)&lt;0.5,-1,1))^2)/((50*POWER(80,POWER(COS(PI()*MOD(Calculator!$B$38/Calculator!$F$19,1)),2))+$C74)^2+(1500*ABS(SIN(2*PI()*MOD(Calculator!$B$38/Calculator!$F$19,1)))*IF(MOD(Calculator!$B$38/Calculator!$F$19,1)&lt;0.5,-1,1))^2))),2))</f>
        <v>—</v>
      </c>
      <c r="FY74" s="300" t="str">
        <f aca="false">IF(OR(Calculator!$E$20&lt;&gt;"YES",Calculator!$B$38&lt;Calculator!$G$20),"—",ROUND((1+SQRT(((50*POWER(80,POWER(COS(PI()*MOD(Calculator!$B$38/Calculator!$F$20,1)),2))-$C74)^2+(1500*ABS(SIN(2*PI()*MOD(Calculator!$B$38/Calculator!$F$20,1)))*IF(MOD(Calculator!$B$38/Calculator!$F$20,1)&lt;0.5,-1,1))^2)/((50*POWER(80,POWER(COS(PI()*MOD(Calculator!$B$38/Calculator!$F$20,1)),2))+$C74)^2+(1500*ABS(SIN(2*PI()*MOD(Calculator!$B$38/Calculator!$F$20,1)))*IF(MOD(Calculator!$B$38/Calculator!$F$20,1)&lt;0.5,-1,1))^2)))/(1-SQRT(((50*POWER(80,POWER(COS(PI()*MOD(Calculator!$B$38/Calculator!$F$20,1)),2))-$C74)^2+(1500*ABS(SIN(2*PI()*MOD(Calculator!$B$38/Calculator!$F$20,1)))*IF(MOD(Calculator!$B$38/Calculator!$F$20,1)&lt;0.5,-1,1))^2)/((50*POWER(80,POWER(COS(PI()*MOD(Calculator!$B$38/Calculator!$F$20,1)),2))+$C74)^2+(1500*ABS(SIN(2*PI()*MOD(Calculator!$B$38/Calculator!$F$20,1)))*IF(MOD(Calculator!$B$38/Calculator!$F$20,1)&lt;0.5,-1,1))^2))),2))</f>
        <v>—</v>
      </c>
      <c r="FZ74" s="300" t="str">
        <f aca="false">IF(OR(Calculator!$E$21&lt;&gt;"YES",Calculator!$B$38&lt;Calculator!$G$21),"—",ROUND((1+SQRT(((50*POWER(80,POWER(COS(PI()*MOD(Calculator!$B$38/Calculator!$F$21,1)),2))-$C74)^2+(1500*ABS(SIN(2*PI()*MOD(Calculator!$B$38/Calculator!$F$21,1)))*IF(MOD(Calculator!$B$38/Calculator!$F$21,1)&lt;0.5,-1,1))^2)/((50*POWER(80,POWER(COS(PI()*MOD(Calculator!$B$38/Calculator!$F$21,1)),2))+$C74)^2+(1500*ABS(SIN(2*PI()*MOD(Calculator!$B$38/Calculator!$F$21,1)))*IF(MOD(Calculator!$B$38/Calculator!$F$21,1)&lt;0.5,-1,1))^2)))/(1-SQRT(((50*POWER(80,POWER(COS(PI()*MOD(Calculator!$B$38/Calculator!$F$21,1)),2))-$C74)^2+(1500*ABS(SIN(2*PI()*MOD(Calculator!$B$38/Calculator!$F$21,1)))*IF(MOD(Calculator!$B$38/Calculator!$F$21,1)&lt;0.5,-1,1))^2)/((50*POWER(80,POWER(COS(PI()*MOD(Calculator!$B$38/Calculator!$F$21,1)),2))+$C74)^2+(1500*ABS(SIN(2*PI()*MOD(Calculator!$B$38/Calculator!$F$21,1)))*IF(MOD(Calculator!$B$38/Calculator!$F$21,1)&lt;0.5,-1,1))^2))),2))</f>
        <v>—</v>
      </c>
      <c r="GA74" s="300" t="str">
        <f aca="false">IF(OR(Calculator!$E$22&lt;&gt;"YES",Calculator!$B$38&lt;Calculator!$G$22),"—",ROUND((1+SQRT(((50*POWER(80,POWER(COS(PI()*MOD(Calculator!$B$38/Calculator!$F$22,1)),2))-$C74)^2+(1500*ABS(SIN(2*PI()*MOD(Calculator!$B$38/Calculator!$F$22,1)))*IF(MOD(Calculator!$B$38/Calculator!$F$22,1)&lt;0.5,-1,1))^2)/((50*POWER(80,POWER(COS(PI()*MOD(Calculator!$B$38/Calculator!$F$22,1)),2))+$C74)^2+(1500*ABS(SIN(2*PI()*MOD(Calculator!$B$38/Calculator!$F$22,1)))*IF(MOD(Calculator!$B$38/Calculator!$F$22,1)&lt;0.5,-1,1))^2)))/(1-SQRT(((50*POWER(80,POWER(COS(PI()*MOD(Calculator!$B$38/Calculator!$F$22,1)),2))-$C74)^2+(1500*ABS(SIN(2*PI()*MOD(Calculator!$B$38/Calculator!$F$22,1)))*IF(MOD(Calculator!$B$38/Calculator!$F$22,1)&lt;0.5,-1,1))^2)/((50*POWER(80,POWER(COS(PI()*MOD(Calculator!$B$38/Calculator!$F$22,1)),2))+$C74)^2+(1500*ABS(SIN(2*PI()*MOD(Calculator!$B$38/Calculator!$F$22,1)))*IF(MOD(Calculator!$B$38/Calculator!$F$22,1)&lt;0.5,-1,1))^2))),2))</f>
        <v>—</v>
      </c>
      <c r="GB74" s="295" t="n">
        <f aca="false">IFERROR(ROUND((IF(ISNUMBER(FQ74),FQ74,0)+IF(ISNUMBER(FR74),FR74,0)+IF(ISNUMBER(FS74),FS74,0)+IF(ISNUMBER(FT74),FT74,0)+IF(ISNUMBER(FU74),FU74,0)+IF(ISNUMBER(FV74),FV74,0)+IF(ISNUMBER(FW74),FW74,0)+IF(ISNUMBER(FX74),FX74,0)+IF(ISNUMBER(FY74),FY74,0)+IF(ISNUMBER(FZ74),FZ74,0)+IF(ISNUMBER(GA74),GA74,0))/(IF(ISNUMBER(FQ74),1,0)+IF(ISNUMBER(FR74),1,0)+IF(ISNUMBER(FS74),1,0)+IF(ISNUMBER(FT74),1,0)+IF(ISNUMBER(FU74),1,0)+IF(ISNUMBER(FV74),1,0)+IF(ISNUMBER(FW74),1,0)+IF(ISNUMBER(FX74),1,0)+IF(ISNUMBER(FY74),1,0)+IF(ISNUMBER(FZ74),1,0)+IF(ISNUMBER(GA74),1,0)),4),"")</f>
        <v>10.175</v>
      </c>
      <c r="GD74" s="253" t="str">
        <f aca="false">IF(OR(Calculator!$E$12&lt;&gt;"YES",Calculator!$B$34&lt;Calculator!$G$12),"—",ROUND((1+SQRT(((50*POWER(80,POWER(COS(PI()*MOD(Calculator!$B$34/Calculator!$F$12,1)),2))+MIN(500,MAX(30,100*EXP(-0.3*'VSWR Calculator'!$C$24)*(1+3*ABS(MOD('VSWR Calculator'!$C$23/Calculator!$F$12/2,1)-0.5))))/'VSWR Calculator'!$C$25)-$C74)^2+(1500*ABS(SIN(2*PI()*MOD(Calculator!$B$34/Calculator!$F$12,1)))*IF(MOD(Calculator!$B$34/Calculator!$F$12,1)&lt;0.5,-1,1))^2)/SQRT(((50*POWER(80,POWER(COS(PI()*MOD(Calculator!$B$34/Calculator!$F$12,1)),2))+MIN(500,MAX(30,100*EXP(-0.3*'VSWR Calculator'!$C$24)*(1+3*ABS(MOD('VSWR Calculator'!$C$23/Calculator!$F$12/2,1)-0.5))))/'VSWR Calculator'!$C$25)+$C74)^2+(1500*ABS(SIN(2*PI()*MOD(Calculator!$B$34/Calculator!$F$12,1)))*IF(MOD(Calculator!$B$34/Calculator!$F$12,1)&lt;0.5,-1,1))^2))/(1-SQRT(((50*POWER(80,POWER(COS(PI()*MOD(Calculator!$B$34/Calculator!$F$12,1)),2))+MIN(500,MAX(30,100*EXP(-0.3*'VSWR Calculator'!$C$24)*(1+3*ABS(MOD('VSWR Calculator'!$C$23/Calculator!$F$12/2,1)-0.5))))/'VSWR Calculator'!$C$25)-$C74)^2+(1500*ABS(SIN(2*PI()*MOD(Calculator!$B$34/Calculator!$F$12,1)))*IF(MOD(Calculator!$B$34/Calculator!$F$12,1)&lt;0.5,-1,1))^2)/SQRT(((50*POWER(80,POWER(COS(PI()*MOD(Calculator!$B$34/Calculator!$F$12,1)),2))+MIN(500,MAX(30,100*EXP(-0.3*'VSWR Calculator'!$C$24)*(1+3*ABS(MOD('VSWR Calculator'!$C$23/Calculator!$F$12/2,1)-0.5))))/'VSWR Calculator'!$C$25)+$C74)^2+(1500*ABS(SIN(2*PI()*MOD(Calculator!$B$34/Calculator!$F$12,1)))*IF(MOD(Calculator!$B$34/Calculator!$F$12,1)&lt;0.5,-1,1))^2)),2))</f>
        <v>—</v>
      </c>
      <c r="GE74" s="253" t="str">
        <f aca="false">IF(OR(Calculator!$E$13&lt;&gt;"YES",Calculator!$B$34&lt;Calculator!$G$13),"—",ROUND((1+SQRT(((50*POWER(80,POWER(COS(PI()*MOD(Calculator!$B$34/Calculator!$F$13,1)),2))+MIN(500,MAX(30,100*EXP(-0.3*'VSWR Calculator'!$C$24)*(1+3*ABS(MOD('VSWR Calculator'!$C$23/Calculator!$F$13/2,1)-0.5))))/'VSWR Calculator'!$C$25)-$C74)^2+(1500*ABS(SIN(2*PI()*MOD(Calculator!$B$34/Calculator!$F$13,1)))*IF(MOD(Calculator!$B$34/Calculator!$F$13,1)&lt;0.5,-1,1))^2)/SQRT(((50*POWER(80,POWER(COS(PI()*MOD(Calculator!$B$34/Calculator!$F$13,1)),2))+MIN(500,MAX(30,100*EXP(-0.3*'VSWR Calculator'!$C$24)*(1+3*ABS(MOD('VSWR Calculator'!$C$23/Calculator!$F$13/2,1)-0.5))))/'VSWR Calculator'!$C$25)+$C74)^2+(1500*ABS(SIN(2*PI()*MOD(Calculator!$B$34/Calculator!$F$13,1)))*IF(MOD(Calculator!$B$34/Calculator!$F$13,1)&lt;0.5,-1,1))^2))/(1-SQRT(((50*POWER(80,POWER(COS(PI()*MOD(Calculator!$B$34/Calculator!$F$13,1)),2))+MIN(500,MAX(30,100*EXP(-0.3*'VSWR Calculator'!$C$24)*(1+3*ABS(MOD('VSWR Calculator'!$C$23/Calculator!$F$13/2,1)-0.5))))/'VSWR Calculator'!$C$25)-$C74)^2+(1500*ABS(SIN(2*PI()*MOD(Calculator!$B$34/Calculator!$F$13,1)))*IF(MOD(Calculator!$B$34/Calculator!$F$13,1)&lt;0.5,-1,1))^2)/SQRT(((50*POWER(80,POWER(COS(PI()*MOD(Calculator!$B$34/Calculator!$F$13,1)),2))+MIN(500,MAX(30,100*EXP(-0.3*'VSWR Calculator'!$C$24)*(1+3*ABS(MOD('VSWR Calculator'!$C$23/Calculator!$F$13/2,1)-0.5))))/'VSWR Calculator'!$C$25)+$C74)^2+(1500*ABS(SIN(2*PI()*MOD(Calculator!$B$34/Calculator!$F$13,1)))*IF(MOD(Calculator!$B$34/Calculator!$F$13,1)&lt;0.5,-1,1))^2)),2))</f>
        <v>—</v>
      </c>
      <c r="GF74" s="253" t="str">
        <f aca="false">IF(OR(Calculator!$E$14&lt;&gt;"YES",Calculator!$B$34&lt;Calculator!$G$14),"—",ROUND((1+SQRT(((50*POWER(80,POWER(COS(PI()*MOD(Calculator!$B$34/Calculator!$F$14,1)),2))+MIN(500,MAX(30,100*EXP(-0.3*'VSWR Calculator'!$C$24)*(1+3*ABS(MOD('VSWR Calculator'!$C$23/Calculator!$F$14/2,1)-0.5))))/'VSWR Calculator'!$C$25)-$C74)^2+(1500*ABS(SIN(2*PI()*MOD(Calculator!$B$34/Calculator!$F$14,1)))*IF(MOD(Calculator!$B$34/Calculator!$F$14,1)&lt;0.5,-1,1))^2)/SQRT(((50*POWER(80,POWER(COS(PI()*MOD(Calculator!$B$34/Calculator!$F$14,1)),2))+MIN(500,MAX(30,100*EXP(-0.3*'VSWR Calculator'!$C$24)*(1+3*ABS(MOD('VSWR Calculator'!$C$23/Calculator!$F$14/2,1)-0.5))))/'VSWR Calculator'!$C$25)+$C74)^2+(1500*ABS(SIN(2*PI()*MOD(Calculator!$B$34/Calculator!$F$14,1)))*IF(MOD(Calculator!$B$34/Calculator!$F$14,1)&lt;0.5,-1,1))^2))/(1-SQRT(((50*POWER(80,POWER(COS(PI()*MOD(Calculator!$B$34/Calculator!$F$14,1)),2))+MIN(500,MAX(30,100*EXP(-0.3*'VSWR Calculator'!$C$24)*(1+3*ABS(MOD('VSWR Calculator'!$C$23/Calculator!$F$14/2,1)-0.5))))/'VSWR Calculator'!$C$25)-$C74)^2+(1500*ABS(SIN(2*PI()*MOD(Calculator!$B$34/Calculator!$F$14,1)))*IF(MOD(Calculator!$B$34/Calculator!$F$14,1)&lt;0.5,-1,1))^2)/SQRT(((50*POWER(80,POWER(COS(PI()*MOD(Calculator!$B$34/Calculator!$F$14,1)),2))+MIN(500,MAX(30,100*EXP(-0.3*'VSWR Calculator'!$C$24)*(1+3*ABS(MOD('VSWR Calculator'!$C$23/Calculator!$F$14/2,1)-0.5))))/'VSWR Calculator'!$C$25)+$C74)^2+(1500*ABS(SIN(2*PI()*MOD(Calculator!$B$34/Calculator!$F$14,1)))*IF(MOD(Calculator!$B$34/Calculator!$F$14,1)&lt;0.5,-1,1))^2)),2))</f>
        <v>—</v>
      </c>
      <c r="GG74" s="253" t="n">
        <f aca="false">IF(OR(Calculator!$E$15&lt;&gt;"YES",Calculator!$B$34&lt;Calculator!$G$15),"—",ROUND((1+SQRT(((50*POWER(80,POWER(COS(PI()*MOD(Calculator!$B$34/Calculator!$F$15,1)),2))+MIN(500,MAX(30,100*EXP(-0.3*'VSWR Calculator'!$C$24)*(1+3*ABS(MOD('VSWR Calculator'!$C$23/Calculator!$F$15/2,1)-0.5))))/'VSWR Calculator'!$C$25)-$C74)^2+(1500*ABS(SIN(2*PI()*MOD(Calculator!$B$34/Calculator!$F$15,1)))*IF(MOD(Calculator!$B$34/Calculator!$F$15,1)&lt;0.5,-1,1))^2)/SQRT(((50*POWER(80,POWER(COS(PI()*MOD(Calculator!$B$34/Calculator!$F$15,1)),2))+MIN(500,MAX(30,100*EXP(-0.3*'VSWR Calculator'!$C$24)*(1+3*ABS(MOD('VSWR Calculator'!$C$23/Calculator!$F$15/2,1)-0.5))))/'VSWR Calculator'!$C$25)+$C74)^2+(1500*ABS(SIN(2*PI()*MOD(Calculator!$B$34/Calculator!$F$15,1)))*IF(MOD(Calculator!$B$34/Calculator!$F$15,1)&lt;0.5,-1,1))^2))/(1-SQRT(((50*POWER(80,POWER(COS(PI()*MOD(Calculator!$B$34/Calculator!$F$15,1)),2))+MIN(500,MAX(30,100*EXP(-0.3*'VSWR Calculator'!$C$24)*(1+3*ABS(MOD('VSWR Calculator'!$C$23/Calculator!$F$15/2,1)-0.5))))/'VSWR Calculator'!$C$25)-$C74)^2+(1500*ABS(SIN(2*PI()*MOD(Calculator!$B$34/Calculator!$F$15,1)))*IF(MOD(Calculator!$B$34/Calculator!$F$15,1)&lt;0.5,-1,1))^2)/SQRT(((50*POWER(80,POWER(COS(PI()*MOD(Calculator!$B$34/Calculator!$F$15,1)),2))+MIN(500,MAX(30,100*EXP(-0.3*'VSWR Calculator'!$C$24)*(1+3*ABS(MOD('VSWR Calculator'!$C$23/Calculator!$F$15/2,1)-0.5))))/'VSWR Calculator'!$C$25)+$C74)^2+(1500*ABS(SIN(2*PI()*MOD(Calculator!$B$34/Calculator!$F$15,1)))*IF(MOD(Calculator!$B$34/Calculator!$F$15,1)&lt;0.5,-1,1))^2)),2))</f>
        <v>16.12</v>
      </c>
      <c r="GH74" s="253" t="str">
        <f aca="false">IF(OR(Calculator!$E$16&lt;&gt;"YES",Calculator!$B$34&lt;Calculator!$G$16),"—",ROUND((1+SQRT(((50*POWER(80,POWER(COS(PI()*MOD(Calculator!$B$34/Calculator!$F$16,1)),2))+MIN(500,MAX(30,100*EXP(-0.3*'VSWR Calculator'!$C$24)*(1+3*ABS(MOD('VSWR Calculator'!$C$23/Calculator!$F$16/2,1)-0.5))))/'VSWR Calculator'!$C$25)-$C74)^2+(1500*ABS(SIN(2*PI()*MOD(Calculator!$B$34/Calculator!$F$16,1)))*IF(MOD(Calculator!$B$34/Calculator!$F$16,1)&lt;0.5,-1,1))^2)/SQRT(((50*POWER(80,POWER(COS(PI()*MOD(Calculator!$B$34/Calculator!$F$16,1)),2))+MIN(500,MAX(30,100*EXP(-0.3*'VSWR Calculator'!$C$24)*(1+3*ABS(MOD('VSWR Calculator'!$C$23/Calculator!$F$16/2,1)-0.5))))/'VSWR Calculator'!$C$25)+$C74)^2+(1500*ABS(SIN(2*PI()*MOD(Calculator!$B$34/Calculator!$F$16,1)))*IF(MOD(Calculator!$B$34/Calculator!$F$16,1)&lt;0.5,-1,1))^2))/(1-SQRT(((50*POWER(80,POWER(COS(PI()*MOD(Calculator!$B$34/Calculator!$F$16,1)),2))+MIN(500,MAX(30,100*EXP(-0.3*'VSWR Calculator'!$C$24)*(1+3*ABS(MOD('VSWR Calculator'!$C$23/Calculator!$F$16/2,1)-0.5))))/'VSWR Calculator'!$C$25)-$C74)^2+(1500*ABS(SIN(2*PI()*MOD(Calculator!$B$34/Calculator!$F$16,1)))*IF(MOD(Calculator!$B$34/Calculator!$F$16,1)&lt;0.5,-1,1))^2)/SQRT(((50*POWER(80,POWER(COS(PI()*MOD(Calculator!$B$34/Calculator!$F$16,1)),2))+MIN(500,MAX(30,100*EXP(-0.3*'VSWR Calculator'!$C$24)*(1+3*ABS(MOD('VSWR Calculator'!$C$23/Calculator!$F$16/2,1)-0.5))))/'VSWR Calculator'!$C$25)+$C74)^2+(1500*ABS(SIN(2*PI()*MOD(Calculator!$B$34/Calculator!$F$16,1)))*IF(MOD(Calculator!$B$34/Calculator!$F$16,1)&lt;0.5,-1,1))^2)),2))</f>
        <v>—</v>
      </c>
      <c r="GI74" s="253" t="n">
        <f aca="false">IF(OR(Calculator!$E$17&lt;&gt;"YES",Calculator!$B$34&lt;Calculator!$G$17),"—",ROUND((1+SQRT(((50*POWER(80,POWER(COS(PI()*MOD(Calculator!$B$34/Calculator!$F$17,1)),2))+MIN(500,MAX(30,100*EXP(-0.3*'VSWR Calculator'!$C$24)*(1+3*ABS(MOD('VSWR Calculator'!$C$23/Calculator!$F$17/2,1)-0.5))))/'VSWR Calculator'!$C$25)-$C74)^2+(1500*ABS(SIN(2*PI()*MOD(Calculator!$B$34/Calculator!$F$17,1)))*IF(MOD(Calculator!$B$34/Calculator!$F$17,1)&lt;0.5,-1,1))^2)/SQRT(((50*POWER(80,POWER(COS(PI()*MOD(Calculator!$B$34/Calculator!$F$17,1)),2))+MIN(500,MAX(30,100*EXP(-0.3*'VSWR Calculator'!$C$24)*(1+3*ABS(MOD('VSWR Calculator'!$C$23/Calculator!$F$17/2,1)-0.5))))/'VSWR Calculator'!$C$25)+$C74)^2+(1500*ABS(SIN(2*PI()*MOD(Calculator!$B$34/Calculator!$F$17,1)))*IF(MOD(Calculator!$B$34/Calculator!$F$17,1)&lt;0.5,-1,1))^2))/(1-SQRT(((50*POWER(80,POWER(COS(PI()*MOD(Calculator!$B$34/Calculator!$F$17,1)),2))+MIN(500,MAX(30,100*EXP(-0.3*'VSWR Calculator'!$C$24)*(1+3*ABS(MOD('VSWR Calculator'!$C$23/Calculator!$F$17/2,1)-0.5))))/'VSWR Calculator'!$C$25)-$C74)^2+(1500*ABS(SIN(2*PI()*MOD(Calculator!$B$34/Calculator!$F$17,1)))*IF(MOD(Calculator!$B$34/Calculator!$F$17,1)&lt;0.5,-1,1))^2)/SQRT(((50*POWER(80,POWER(COS(PI()*MOD(Calculator!$B$34/Calculator!$F$17,1)),2))+MIN(500,MAX(30,100*EXP(-0.3*'VSWR Calculator'!$C$24)*(1+3*ABS(MOD('VSWR Calculator'!$C$23/Calculator!$F$17/2,1)-0.5))))/'VSWR Calculator'!$C$25)+$C74)^2+(1500*ABS(SIN(2*PI()*MOD(Calculator!$B$34/Calculator!$F$17,1)))*IF(MOD(Calculator!$B$34/Calculator!$F$17,1)&lt;0.5,-1,1))^2)),2))</f>
        <v>12.15</v>
      </c>
      <c r="GJ74" s="253" t="str">
        <f aca="false">IF(OR(Calculator!$E$18&lt;&gt;"YES",Calculator!$B$34&lt;Calculator!$G$18),"—",ROUND((1+SQRT(((50*POWER(80,POWER(COS(PI()*MOD(Calculator!$B$34/Calculator!$F$18,1)),2))+MIN(500,MAX(30,100*EXP(-0.3*'VSWR Calculator'!$C$24)*(1+3*ABS(MOD('VSWR Calculator'!$C$23/Calculator!$F$18/2,1)-0.5))))/'VSWR Calculator'!$C$25)-$C74)^2+(1500*ABS(SIN(2*PI()*MOD(Calculator!$B$34/Calculator!$F$18,1)))*IF(MOD(Calculator!$B$34/Calculator!$F$18,1)&lt;0.5,-1,1))^2)/SQRT(((50*POWER(80,POWER(COS(PI()*MOD(Calculator!$B$34/Calculator!$F$18,1)),2))+MIN(500,MAX(30,100*EXP(-0.3*'VSWR Calculator'!$C$24)*(1+3*ABS(MOD('VSWR Calculator'!$C$23/Calculator!$F$18/2,1)-0.5))))/'VSWR Calculator'!$C$25)+$C74)^2+(1500*ABS(SIN(2*PI()*MOD(Calculator!$B$34/Calculator!$F$18,1)))*IF(MOD(Calculator!$B$34/Calculator!$F$18,1)&lt;0.5,-1,1))^2))/(1-SQRT(((50*POWER(80,POWER(COS(PI()*MOD(Calculator!$B$34/Calculator!$F$18,1)),2))+MIN(500,MAX(30,100*EXP(-0.3*'VSWR Calculator'!$C$24)*(1+3*ABS(MOD('VSWR Calculator'!$C$23/Calculator!$F$18/2,1)-0.5))))/'VSWR Calculator'!$C$25)-$C74)^2+(1500*ABS(SIN(2*PI()*MOD(Calculator!$B$34/Calculator!$F$18,1)))*IF(MOD(Calculator!$B$34/Calculator!$F$18,1)&lt;0.5,-1,1))^2)/SQRT(((50*POWER(80,POWER(COS(PI()*MOD(Calculator!$B$34/Calculator!$F$18,1)),2))+MIN(500,MAX(30,100*EXP(-0.3*'VSWR Calculator'!$C$24)*(1+3*ABS(MOD('VSWR Calculator'!$C$23/Calculator!$F$18/2,1)-0.5))))/'VSWR Calculator'!$C$25)+$C74)^2+(1500*ABS(SIN(2*PI()*MOD(Calculator!$B$34/Calculator!$F$18,1)))*IF(MOD(Calculator!$B$34/Calculator!$F$18,1)&lt;0.5,-1,1))^2)),2))</f>
        <v>—</v>
      </c>
      <c r="GK74" s="253" t="str">
        <f aca="false">IF(OR(Calculator!$E$19&lt;&gt;"YES",Calculator!$B$34&lt;Calculator!$G$19),"—",ROUND((1+SQRT(((50*POWER(80,POWER(COS(PI()*MOD(Calculator!$B$34/Calculator!$F$19,1)),2))+MIN(500,MAX(30,100*EXP(-0.3*'VSWR Calculator'!$C$24)*(1+3*ABS(MOD('VSWR Calculator'!$C$23/Calculator!$F$19/2,1)-0.5))))/'VSWR Calculator'!$C$25)-$C74)^2+(1500*ABS(SIN(2*PI()*MOD(Calculator!$B$34/Calculator!$F$19,1)))*IF(MOD(Calculator!$B$34/Calculator!$F$19,1)&lt;0.5,-1,1))^2)/SQRT(((50*POWER(80,POWER(COS(PI()*MOD(Calculator!$B$34/Calculator!$F$19,1)),2))+MIN(500,MAX(30,100*EXP(-0.3*'VSWR Calculator'!$C$24)*(1+3*ABS(MOD('VSWR Calculator'!$C$23/Calculator!$F$19/2,1)-0.5))))/'VSWR Calculator'!$C$25)+$C74)^2+(1500*ABS(SIN(2*PI()*MOD(Calculator!$B$34/Calculator!$F$19,1)))*IF(MOD(Calculator!$B$34/Calculator!$F$19,1)&lt;0.5,-1,1))^2))/(1-SQRT(((50*POWER(80,POWER(COS(PI()*MOD(Calculator!$B$34/Calculator!$F$19,1)),2))+MIN(500,MAX(30,100*EXP(-0.3*'VSWR Calculator'!$C$24)*(1+3*ABS(MOD('VSWR Calculator'!$C$23/Calculator!$F$19/2,1)-0.5))))/'VSWR Calculator'!$C$25)-$C74)^2+(1500*ABS(SIN(2*PI()*MOD(Calculator!$B$34/Calculator!$F$19,1)))*IF(MOD(Calculator!$B$34/Calculator!$F$19,1)&lt;0.5,-1,1))^2)/SQRT(((50*POWER(80,POWER(COS(PI()*MOD(Calculator!$B$34/Calculator!$F$19,1)),2))+MIN(500,MAX(30,100*EXP(-0.3*'VSWR Calculator'!$C$24)*(1+3*ABS(MOD('VSWR Calculator'!$C$23/Calculator!$F$19/2,1)-0.5))))/'VSWR Calculator'!$C$25)+$C74)^2+(1500*ABS(SIN(2*PI()*MOD(Calculator!$B$34/Calculator!$F$19,1)))*IF(MOD(Calculator!$B$34/Calculator!$F$19,1)&lt;0.5,-1,1))^2)),2))</f>
        <v>—</v>
      </c>
      <c r="GL74" s="253" t="str">
        <f aca="false">IF(OR(Calculator!$E$20&lt;&gt;"YES",Calculator!$B$34&lt;Calculator!$G$20),"—",ROUND((1+SQRT(((50*POWER(80,POWER(COS(PI()*MOD(Calculator!$B$34/Calculator!$F$20,1)),2))+MIN(500,MAX(30,100*EXP(-0.3*'VSWR Calculator'!$C$24)*(1+3*ABS(MOD('VSWR Calculator'!$C$23/Calculator!$F$20/2,1)-0.5))))/'VSWR Calculator'!$C$25)-$C74)^2+(1500*ABS(SIN(2*PI()*MOD(Calculator!$B$34/Calculator!$F$20,1)))*IF(MOD(Calculator!$B$34/Calculator!$F$20,1)&lt;0.5,-1,1))^2)/SQRT(((50*POWER(80,POWER(COS(PI()*MOD(Calculator!$B$34/Calculator!$F$20,1)),2))+MIN(500,MAX(30,100*EXP(-0.3*'VSWR Calculator'!$C$24)*(1+3*ABS(MOD('VSWR Calculator'!$C$23/Calculator!$F$20/2,1)-0.5))))/'VSWR Calculator'!$C$25)+$C74)^2+(1500*ABS(SIN(2*PI()*MOD(Calculator!$B$34/Calculator!$F$20,1)))*IF(MOD(Calculator!$B$34/Calculator!$F$20,1)&lt;0.5,-1,1))^2))/(1-SQRT(((50*POWER(80,POWER(COS(PI()*MOD(Calculator!$B$34/Calculator!$F$20,1)),2))+MIN(500,MAX(30,100*EXP(-0.3*'VSWR Calculator'!$C$24)*(1+3*ABS(MOD('VSWR Calculator'!$C$23/Calculator!$F$20/2,1)-0.5))))/'VSWR Calculator'!$C$25)-$C74)^2+(1500*ABS(SIN(2*PI()*MOD(Calculator!$B$34/Calculator!$F$20,1)))*IF(MOD(Calculator!$B$34/Calculator!$F$20,1)&lt;0.5,-1,1))^2)/SQRT(((50*POWER(80,POWER(COS(PI()*MOD(Calculator!$B$34/Calculator!$F$20,1)),2))+MIN(500,MAX(30,100*EXP(-0.3*'VSWR Calculator'!$C$24)*(1+3*ABS(MOD('VSWR Calculator'!$C$23/Calculator!$F$20/2,1)-0.5))))/'VSWR Calculator'!$C$25)+$C74)^2+(1500*ABS(SIN(2*PI()*MOD(Calculator!$B$34/Calculator!$F$20,1)))*IF(MOD(Calculator!$B$34/Calculator!$F$20,1)&lt;0.5,-1,1))^2)),2))</f>
        <v>—</v>
      </c>
      <c r="GM74" s="253" t="str">
        <f aca="false">IF(OR(Calculator!$E$21&lt;&gt;"YES",Calculator!$B$34&lt;Calculator!$G$21),"—",ROUND((1+SQRT(((50*POWER(80,POWER(COS(PI()*MOD(Calculator!$B$34/Calculator!$F$21,1)),2))+MIN(500,MAX(30,100*EXP(-0.3*'VSWR Calculator'!$C$24)*(1+3*ABS(MOD('VSWR Calculator'!$C$23/Calculator!$F$21/2,1)-0.5))))/'VSWR Calculator'!$C$25)-$C74)^2+(1500*ABS(SIN(2*PI()*MOD(Calculator!$B$34/Calculator!$F$21,1)))*IF(MOD(Calculator!$B$34/Calculator!$F$21,1)&lt;0.5,-1,1))^2)/SQRT(((50*POWER(80,POWER(COS(PI()*MOD(Calculator!$B$34/Calculator!$F$21,1)),2))+MIN(500,MAX(30,100*EXP(-0.3*'VSWR Calculator'!$C$24)*(1+3*ABS(MOD('VSWR Calculator'!$C$23/Calculator!$F$21/2,1)-0.5))))/'VSWR Calculator'!$C$25)+$C74)^2+(1500*ABS(SIN(2*PI()*MOD(Calculator!$B$34/Calculator!$F$21,1)))*IF(MOD(Calculator!$B$34/Calculator!$F$21,1)&lt;0.5,-1,1))^2))/(1-SQRT(((50*POWER(80,POWER(COS(PI()*MOD(Calculator!$B$34/Calculator!$F$21,1)),2))+MIN(500,MAX(30,100*EXP(-0.3*'VSWR Calculator'!$C$24)*(1+3*ABS(MOD('VSWR Calculator'!$C$23/Calculator!$F$21/2,1)-0.5))))/'VSWR Calculator'!$C$25)-$C74)^2+(1500*ABS(SIN(2*PI()*MOD(Calculator!$B$34/Calculator!$F$21,1)))*IF(MOD(Calculator!$B$34/Calculator!$F$21,1)&lt;0.5,-1,1))^2)/SQRT(((50*POWER(80,POWER(COS(PI()*MOD(Calculator!$B$34/Calculator!$F$21,1)),2))+MIN(500,MAX(30,100*EXP(-0.3*'VSWR Calculator'!$C$24)*(1+3*ABS(MOD('VSWR Calculator'!$C$23/Calculator!$F$21/2,1)-0.5))))/'VSWR Calculator'!$C$25)+$C74)^2+(1500*ABS(SIN(2*PI()*MOD(Calculator!$B$34/Calculator!$F$21,1)))*IF(MOD(Calculator!$B$34/Calculator!$F$21,1)&lt;0.5,-1,1))^2)),2))</f>
        <v>—</v>
      </c>
      <c r="GN74" s="253" t="str">
        <f aca="false">IF(OR(Calculator!$E$22&lt;&gt;"YES",Calculator!$B$34&lt;Calculator!$G$22),"—",ROUND((1+SQRT(((50*POWER(80,POWER(COS(PI()*MOD(Calculator!$B$34/Calculator!$F$22,1)),2))+MIN(500,MAX(30,100*EXP(-0.3*'VSWR Calculator'!$C$24)*(1+3*ABS(MOD('VSWR Calculator'!$C$23/Calculator!$F$22/2,1)-0.5))))/'VSWR Calculator'!$C$25)-$C74)^2+(1500*ABS(SIN(2*PI()*MOD(Calculator!$B$34/Calculator!$F$22,1)))*IF(MOD(Calculator!$B$34/Calculator!$F$22,1)&lt;0.5,-1,1))^2)/SQRT(((50*POWER(80,POWER(COS(PI()*MOD(Calculator!$B$34/Calculator!$F$22,1)),2))+MIN(500,MAX(30,100*EXP(-0.3*'VSWR Calculator'!$C$24)*(1+3*ABS(MOD('VSWR Calculator'!$C$23/Calculator!$F$22/2,1)-0.5))))/'VSWR Calculator'!$C$25)+$C74)^2+(1500*ABS(SIN(2*PI()*MOD(Calculator!$B$34/Calculator!$F$22,1)))*IF(MOD(Calculator!$B$34/Calculator!$F$22,1)&lt;0.5,-1,1))^2))/(1-SQRT(((50*POWER(80,POWER(COS(PI()*MOD(Calculator!$B$34/Calculator!$F$22,1)),2))+MIN(500,MAX(30,100*EXP(-0.3*'VSWR Calculator'!$C$24)*(1+3*ABS(MOD('VSWR Calculator'!$C$23/Calculator!$F$22/2,1)-0.5))))/'VSWR Calculator'!$C$25)-$C74)^2+(1500*ABS(SIN(2*PI()*MOD(Calculator!$B$34/Calculator!$F$22,1)))*IF(MOD(Calculator!$B$34/Calculator!$F$22,1)&lt;0.5,-1,1))^2)/SQRT(((50*POWER(80,POWER(COS(PI()*MOD(Calculator!$B$34/Calculator!$F$22,1)),2))+MIN(500,MAX(30,100*EXP(-0.3*'VSWR Calculator'!$C$24)*(1+3*ABS(MOD('VSWR Calculator'!$C$23/Calculator!$F$22/2,1)-0.5))))/'VSWR Calculator'!$C$25)+$C74)^2+(1500*ABS(SIN(2*PI()*MOD(Calculator!$B$34/Calculator!$F$22,1)))*IF(MOD(Calculator!$B$34/Calculator!$F$22,1)&lt;0.5,-1,1))^2)),2))</f>
        <v>—</v>
      </c>
      <c r="GO74" s="253" t="n">
        <f aca="false">IFERROR(ROUND((IF(ISNUMBER(GD74),GD74,0)+IF(ISNUMBER(GE74),GE74,0)+IF(ISNUMBER(GF74),GF74,0)+IF(ISNUMBER(GG74),GG74,0)+IF(ISNUMBER(GH74),GH74,0)+IF(ISNUMBER(GI74),GI74,0)+IF(ISNUMBER(GJ74),GJ74,0)+IF(ISNUMBER(GK74),GK74,0)+IF(ISNUMBER(GL74),GL74,0)+IF(ISNUMBER(GM74),GM74,0)+IF(ISNUMBER(GN74),GN74,0))/(IF(ISNUMBER(GD74),1,0)+IF(ISNUMBER(GE74),1,0)+IF(ISNUMBER(GF74),1,0)+IF(ISNUMBER(GG74),1,0)+IF(ISNUMBER(GH74),1,0)+IF(ISNUMBER(GI74),1,0)+IF(ISNUMBER(GJ74),1,0)+IF(ISNUMBER(GK74),1,0)+IF(ISNUMBER(GL74),1,0)+IF(ISNUMBER(GM74),1,0)+IF(ISNUMBER(GN74),1,0)),4),"")</f>
        <v>14.135</v>
      </c>
      <c r="GP74" s="253" t="str">
        <f aca="false">IF(OR(Calculator!$E$12&lt;&gt;"YES",Calculator!$B$35&lt;Calculator!$G$12),"—",ROUND((1+SQRT(((50*POWER(80,POWER(COS(PI()*MOD(Calculator!$B$35/Calculator!$F$12,1)),2))+MIN(500,MAX(30,100*EXP(-0.3*'VSWR Calculator'!$C$24)*(1+3*ABS(MOD('VSWR Calculator'!$C$23/Calculator!$F$12/2,1)-0.5))))/'VSWR Calculator'!$C$25)-$C74)^2+(1500*ABS(SIN(2*PI()*MOD(Calculator!$B$35/Calculator!$F$12,1)))*IF(MOD(Calculator!$B$35/Calculator!$F$12,1)&lt;0.5,-1,1))^2)/SQRT(((50*POWER(80,POWER(COS(PI()*MOD(Calculator!$B$35/Calculator!$F$12,1)),2))+MIN(500,MAX(30,100*EXP(-0.3*'VSWR Calculator'!$C$24)*(1+3*ABS(MOD('VSWR Calculator'!$C$23/Calculator!$F$12/2,1)-0.5))))/'VSWR Calculator'!$C$25)+$C74)^2+(1500*ABS(SIN(2*PI()*MOD(Calculator!$B$35/Calculator!$F$12,1)))*IF(MOD(Calculator!$B$35/Calculator!$F$12,1)&lt;0.5,-1,1))^2))/(1-SQRT(((50*POWER(80,POWER(COS(PI()*MOD(Calculator!$B$35/Calculator!$F$12,1)),2))+MIN(500,MAX(30,100*EXP(-0.3*'VSWR Calculator'!$C$24)*(1+3*ABS(MOD('VSWR Calculator'!$C$23/Calculator!$F$12/2,1)-0.5))))/'VSWR Calculator'!$C$25)-$C74)^2+(1500*ABS(SIN(2*PI()*MOD(Calculator!$B$35/Calculator!$F$12,1)))*IF(MOD(Calculator!$B$35/Calculator!$F$12,1)&lt;0.5,-1,1))^2)/SQRT(((50*POWER(80,POWER(COS(PI()*MOD(Calculator!$B$35/Calculator!$F$12,1)),2))+MIN(500,MAX(30,100*EXP(-0.3*'VSWR Calculator'!$C$24)*(1+3*ABS(MOD('VSWR Calculator'!$C$23/Calculator!$F$12/2,1)-0.5))))/'VSWR Calculator'!$C$25)+$C74)^2+(1500*ABS(SIN(2*PI()*MOD(Calculator!$B$35/Calculator!$F$12,1)))*IF(MOD(Calculator!$B$35/Calculator!$F$12,1)&lt;0.5,-1,1))^2)),2))</f>
        <v>—</v>
      </c>
      <c r="GQ74" s="253" t="str">
        <f aca="false">IF(OR(Calculator!$E$13&lt;&gt;"YES",Calculator!$B$35&lt;Calculator!$G$13),"—",ROUND((1+SQRT(((50*POWER(80,POWER(COS(PI()*MOD(Calculator!$B$35/Calculator!$F$13,1)),2))+MIN(500,MAX(30,100*EXP(-0.3*'VSWR Calculator'!$C$24)*(1+3*ABS(MOD('VSWR Calculator'!$C$23/Calculator!$F$13/2,1)-0.5))))/'VSWR Calculator'!$C$25)-$C74)^2+(1500*ABS(SIN(2*PI()*MOD(Calculator!$B$35/Calculator!$F$13,1)))*IF(MOD(Calculator!$B$35/Calculator!$F$13,1)&lt;0.5,-1,1))^2)/SQRT(((50*POWER(80,POWER(COS(PI()*MOD(Calculator!$B$35/Calculator!$F$13,1)),2))+MIN(500,MAX(30,100*EXP(-0.3*'VSWR Calculator'!$C$24)*(1+3*ABS(MOD('VSWR Calculator'!$C$23/Calculator!$F$13/2,1)-0.5))))/'VSWR Calculator'!$C$25)+$C74)^2+(1500*ABS(SIN(2*PI()*MOD(Calculator!$B$35/Calculator!$F$13,1)))*IF(MOD(Calculator!$B$35/Calculator!$F$13,1)&lt;0.5,-1,1))^2))/(1-SQRT(((50*POWER(80,POWER(COS(PI()*MOD(Calculator!$B$35/Calculator!$F$13,1)),2))+MIN(500,MAX(30,100*EXP(-0.3*'VSWR Calculator'!$C$24)*(1+3*ABS(MOD('VSWR Calculator'!$C$23/Calculator!$F$13/2,1)-0.5))))/'VSWR Calculator'!$C$25)-$C74)^2+(1500*ABS(SIN(2*PI()*MOD(Calculator!$B$35/Calculator!$F$13,1)))*IF(MOD(Calculator!$B$35/Calculator!$F$13,1)&lt;0.5,-1,1))^2)/SQRT(((50*POWER(80,POWER(COS(PI()*MOD(Calculator!$B$35/Calculator!$F$13,1)),2))+MIN(500,MAX(30,100*EXP(-0.3*'VSWR Calculator'!$C$24)*(1+3*ABS(MOD('VSWR Calculator'!$C$23/Calculator!$F$13/2,1)-0.5))))/'VSWR Calculator'!$C$25)+$C74)^2+(1500*ABS(SIN(2*PI()*MOD(Calculator!$B$35/Calculator!$F$13,1)))*IF(MOD(Calculator!$B$35/Calculator!$F$13,1)&lt;0.5,-1,1))^2)),2))</f>
        <v>—</v>
      </c>
      <c r="GR74" s="253" t="str">
        <f aca="false">IF(OR(Calculator!$E$14&lt;&gt;"YES",Calculator!$B$35&lt;Calculator!$G$14),"—",ROUND((1+SQRT(((50*POWER(80,POWER(COS(PI()*MOD(Calculator!$B$35/Calculator!$F$14,1)),2))+MIN(500,MAX(30,100*EXP(-0.3*'VSWR Calculator'!$C$24)*(1+3*ABS(MOD('VSWR Calculator'!$C$23/Calculator!$F$14/2,1)-0.5))))/'VSWR Calculator'!$C$25)-$C74)^2+(1500*ABS(SIN(2*PI()*MOD(Calculator!$B$35/Calculator!$F$14,1)))*IF(MOD(Calculator!$B$35/Calculator!$F$14,1)&lt;0.5,-1,1))^2)/SQRT(((50*POWER(80,POWER(COS(PI()*MOD(Calculator!$B$35/Calculator!$F$14,1)),2))+MIN(500,MAX(30,100*EXP(-0.3*'VSWR Calculator'!$C$24)*(1+3*ABS(MOD('VSWR Calculator'!$C$23/Calculator!$F$14/2,1)-0.5))))/'VSWR Calculator'!$C$25)+$C74)^2+(1500*ABS(SIN(2*PI()*MOD(Calculator!$B$35/Calculator!$F$14,1)))*IF(MOD(Calculator!$B$35/Calculator!$F$14,1)&lt;0.5,-1,1))^2))/(1-SQRT(((50*POWER(80,POWER(COS(PI()*MOD(Calculator!$B$35/Calculator!$F$14,1)),2))+MIN(500,MAX(30,100*EXP(-0.3*'VSWR Calculator'!$C$24)*(1+3*ABS(MOD('VSWR Calculator'!$C$23/Calculator!$F$14/2,1)-0.5))))/'VSWR Calculator'!$C$25)-$C74)^2+(1500*ABS(SIN(2*PI()*MOD(Calculator!$B$35/Calculator!$F$14,1)))*IF(MOD(Calculator!$B$35/Calculator!$F$14,1)&lt;0.5,-1,1))^2)/SQRT(((50*POWER(80,POWER(COS(PI()*MOD(Calculator!$B$35/Calculator!$F$14,1)),2))+MIN(500,MAX(30,100*EXP(-0.3*'VSWR Calculator'!$C$24)*(1+3*ABS(MOD('VSWR Calculator'!$C$23/Calculator!$F$14/2,1)-0.5))))/'VSWR Calculator'!$C$25)+$C74)^2+(1500*ABS(SIN(2*PI()*MOD(Calculator!$B$35/Calculator!$F$14,1)))*IF(MOD(Calculator!$B$35/Calculator!$F$14,1)&lt;0.5,-1,1))^2)),2))</f>
        <v>—</v>
      </c>
      <c r="GS74" s="253" t="n">
        <f aca="false">IF(OR(Calculator!$E$15&lt;&gt;"YES",Calculator!$B$35&lt;Calculator!$G$15),"—",ROUND((1+SQRT(((50*POWER(80,POWER(COS(PI()*MOD(Calculator!$B$35/Calculator!$F$15,1)),2))+MIN(500,MAX(30,100*EXP(-0.3*'VSWR Calculator'!$C$24)*(1+3*ABS(MOD('VSWR Calculator'!$C$23/Calculator!$F$15/2,1)-0.5))))/'VSWR Calculator'!$C$25)-$C74)^2+(1500*ABS(SIN(2*PI()*MOD(Calculator!$B$35/Calculator!$F$15,1)))*IF(MOD(Calculator!$B$35/Calculator!$F$15,1)&lt;0.5,-1,1))^2)/SQRT(((50*POWER(80,POWER(COS(PI()*MOD(Calculator!$B$35/Calculator!$F$15,1)),2))+MIN(500,MAX(30,100*EXP(-0.3*'VSWR Calculator'!$C$24)*(1+3*ABS(MOD('VSWR Calculator'!$C$23/Calculator!$F$15/2,1)-0.5))))/'VSWR Calculator'!$C$25)+$C74)^2+(1500*ABS(SIN(2*PI()*MOD(Calculator!$B$35/Calculator!$F$15,1)))*IF(MOD(Calculator!$B$35/Calculator!$F$15,1)&lt;0.5,-1,1))^2))/(1-SQRT(((50*POWER(80,POWER(COS(PI()*MOD(Calculator!$B$35/Calculator!$F$15,1)),2))+MIN(500,MAX(30,100*EXP(-0.3*'VSWR Calculator'!$C$24)*(1+3*ABS(MOD('VSWR Calculator'!$C$23/Calculator!$F$15/2,1)-0.5))))/'VSWR Calculator'!$C$25)-$C74)^2+(1500*ABS(SIN(2*PI()*MOD(Calculator!$B$35/Calculator!$F$15,1)))*IF(MOD(Calculator!$B$35/Calculator!$F$15,1)&lt;0.5,-1,1))^2)/SQRT(((50*POWER(80,POWER(COS(PI()*MOD(Calculator!$B$35/Calculator!$F$15,1)),2))+MIN(500,MAX(30,100*EXP(-0.3*'VSWR Calculator'!$C$24)*(1+3*ABS(MOD('VSWR Calculator'!$C$23/Calculator!$F$15/2,1)-0.5))))/'VSWR Calculator'!$C$25)+$C74)^2+(1500*ABS(SIN(2*PI()*MOD(Calculator!$B$35/Calculator!$F$15,1)))*IF(MOD(Calculator!$B$35/Calculator!$F$15,1)&lt;0.5,-1,1))^2)),2))</f>
        <v>2.21</v>
      </c>
      <c r="GT74" s="253" t="str">
        <f aca="false">IF(OR(Calculator!$E$16&lt;&gt;"YES",Calculator!$B$35&lt;Calculator!$G$16),"—",ROUND((1+SQRT(((50*POWER(80,POWER(COS(PI()*MOD(Calculator!$B$35/Calculator!$F$16,1)),2))+MIN(500,MAX(30,100*EXP(-0.3*'VSWR Calculator'!$C$24)*(1+3*ABS(MOD('VSWR Calculator'!$C$23/Calculator!$F$16/2,1)-0.5))))/'VSWR Calculator'!$C$25)-$C74)^2+(1500*ABS(SIN(2*PI()*MOD(Calculator!$B$35/Calculator!$F$16,1)))*IF(MOD(Calculator!$B$35/Calculator!$F$16,1)&lt;0.5,-1,1))^2)/SQRT(((50*POWER(80,POWER(COS(PI()*MOD(Calculator!$B$35/Calculator!$F$16,1)),2))+MIN(500,MAX(30,100*EXP(-0.3*'VSWR Calculator'!$C$24)*(1+3*ABS(MOD('VSWR Calculator'!$C$23/Calculator!$F$16/2,1)-0.5))))/'VSWR Calculator'!$C$25)+$C74)^2+(1500*ABS(SIN(2*PI()*MOD(Calculator!$B$35/Calculator!$F$16,1)))*IF(MOD(Calculator!$B$35/Calculator!$F$16,1)&lt;0.5,-1,1))^2))/(1-SQRT(((50*POWER(80,POWER(COS(PI()*MOD(Calculator!$B$35/Calculator!$F$16,1)),2))+MIN(500,MAX(30,100*EXP(-0.3*'VSWR Calculator'!$C$24)*(1+3*ABS(MOD('VSWR Calculator'!$C$23/Calculator!$F$16/2,1)-0.5))))/'VSWR Calculator'!$C$25)-$C74)^2+(1500*ABS(SIN(2*PI()*MOD(Calculator!$B$35/Calculator!$F$16,1)))*IF(MOD(Calculator!$B$35/Calculator!$F$16,1)&lt;0.5,-1,1))^2)/SQRT(((50*POWER(80,POWER(COS(PI()*MOD(Calculator!$B$35/Calculator!$F$16,1)),2))+MIN(500,MAX(30,100*EXP(-0.3*'VSWR Calculator'!$C$24)*(1+3*ABS(MOD('VSWR Calculator'!$C$23/Calculator!$F$16/2,1)-0.5))))/'VSWR Calculator'!$C$25)+$C74)^2+(1500*ABS(SIN(2*PI()*MOD(Calculator!$B$35/Calculator!$F$16,1)))*IF(MOD(Calculator!$B$35/Calculator!$F$16,1)&lt;0.5,-1,1))^2)),2))</f>
        <v>—</v>
      </c>
      <c r="GU74" s="253" t="n">
        <f aca="false">IF(OR(Calculator!$E$17&lt;&gt;"YES",Calculator!$B$35&lt;Calculator!$G$17),"—",ROUND((1+SQRT(((50*POWER(80,POWER(COS(PI()*MOD(Calculator!$B$35/Calculator!$F$17,1)),2))+MIN(500,MAX(30,100*EXP(-0.3*'VSWR Calculator'!$C$24)*(1+3*ABS(MOD('VSWR Calculator'!$C$23/Calculator!$F$17/2,1)-0.5))))/'VSWR Calculator'!$C$25)-$C74)^2+(1500*ABS(SIN(2*PI()*MOD(Calculator!$B$35/Calculator!$F$17,1)))*IF(MOD(Calculator!$B$35/Calculator!$F$17,1)&lt;0.5,-1,1))^2)/SQRT(((50*POWER(80,POWER(COS(PI()*MOD(Calculator!$B$35/Calculator!$F$17,1)),2))+MIN(500,MAX(30,100*EXP(-0.3*'VSWR Calculator'!$C$24)*(1+3*ABS(MOD('VSWR Calculator'!$C$23/Calculator!$F$17/2,1)-0.5))))/'VSWR Calculator'!$C$25)+$C74)^2+(1500*ABS(SIN(2*PI()*MOD(Calculator!$B$35/Calculator!$F$17,1)))*IF(MOD(Calculator!$B$35/Calculator!$F$17,1)&lt;0.5,-1,1))^2))/(1-SQRT(((50*POWER(80,POWER(COS(PI()*MOD(Calculator!$B$35/Calculator!$F$17,1)),2))+MIN(500,MAX(30,100*EXP(-0.3*'VSWR Calculator'!$C$24)*(1+3*ABS(MOD('VSWR Calculator'!$C$23/Calculator!$F$17/2,1)-0.5))))/'VSWR Calculator'!$C$25)-$C74)^2+(1500*ABS(SIN(2*PI()*MOD(Calculator!$B$35/Calculator!$F$17,1)))*IF(MOD(Calculator!$B$35/Calculator!$F$17,1)&lt;0.5,-1,1))^2)/SQRT(((50*POWER(80,POWER(COS(PI()*MOD(Calculator!$B$35/Calculator!$F$17,1)),2))+MIN(500,MAX(30,100*EXP(-0.3*'VSWR Calculator'!$C$24)*(1+3*ABS(MOD('VSWR Calculator'!$C$23/Calculator!$F$17/2,1)-0.5))))/'VSWR Calculator'!$C$25)+$C74)^2+(1500*ABS(SIN(2*PI()*MOD(Calculator!$B$35/Calculator!$F$17,1)))*IF(MOD(Calculator!$B$35/Calculator!$F$17,1)&lt;0.5,-1,1))^2)),2))</f>
        <v>16.53</v>
      </c>
      <c r="GV74" s="253" t="str">
        <f aca="false">IF(OR(Calculator!$E$18&lt;&gt;"YES",Calculator!$B$35&lt;Calculator!$G$18),"—",ROUND((1+SQRT(((50*POWER(80,POWER(COS(PI()*MOD(Calculator!$B$35/Calculator!$F$18,1)),2))+MIN(500,MAX(30,100*EXP(-0.3*'VSWR Calculator'!$C$24)*(1+3*ABS(MOD('VSWR Calculator'!$C$23/Calculator!$F$18/2,1)-0.5))))/'VSWR Calculator'!$C$25)-$C74)^2+(1500*ABS(SIN(2*PI()*MOD(Calculator!$B$35/Calculator!$F$18,1)))*IF(MOD(Calculator!$B$35/Calculator!$F$18,1)&lt;0.5,-1,1))^2)/SQRT(((50*POWER(80,POWER(COS(PI()*MOD(Calculator!$B$35/Calculator!$F$18,1)),2))+MIN(500,MAX(30,100*EXP(-0.3*'VSWR Calculator'!$C$24)*(1+3*ABS(MOD('VSWR Calculator'!$C$23/Calculator!$F$18/2,1)-0.5))))/'VSWR Calculator'!$C$25)+$C74)^2+(1500*ABS(SIN(2*PI()*MOD(Calculator!$B$35/Calculator!$F$18,1)))*IF(MOD(Calculator!$B$35/Calculator!$F$18,1)&lt;0.5,-1,1))^2))/(1-SQRT(((50*POWER(80,POWER(COS(PI()*MOD(Calculator!$B$35/Calculator!$F$18,1)),2))+MIN(500,MAX(30,100*EXP(-0.3*'VSWR Calculator'!$C$24)*(1+3*ABS(MOD('VSWR Calculator'!$C$23/Calculator!$F$18/2,1)-0.5))))/'VSWR Calculator'!$C$25)-$C74)^2+(1500*ABS(SIN(2*PI()*MOD(Calculator!$B$35/Calculator!$F$18,1)))*IF(MOD(Calculator!$B$35/Calculator!$F$18,1)&lt;0.5,-1,1))^2)/SQRT(((50*POWER(80,POWER(COS(PI()*MOD(Calculator!$B$35/Calculator!$F$18,1)),2))+MIN(500,MAX(30,100*EXP(-0.3*'VSWR Calculator'!$C$24)*(1+3*ABS(MOD('VSWR Calculator'!$C$23/Calculator!$F$18/2,1)-0.5))))/'VSWR Calculator'!$C$25)+$C74)^2+(1500*ABS(SIN(2*PI()*MOD(Calculator!$B$35/Calculator!$F$18,1)))*IF(MOD(Calculator!$B$35/Calculator!$F$18,1)&lt;0.5,-1,1))^2)),2))</f>
        <v>—</v>
      </c>
      <c r="GW74" s="253" t="str">
        <f aca="false">IF(OR(Calculator!$E$19&lt;&gt;"YES",Calculator!$B$35&lt;Calculator!$G$19),"—",ROUND((1+SQRT(((50*POWER(80,POWER(COS(PI()*MOD(Calculator!$B$35/Calculator!$F$19,1)),2))+MIN(500,MAX(30,100*EXP(-0.3*'VSWR Calculator'!$C$24)*(1+3*ABS(MOD('VSWR Calculator'!$C$23/Calculator!$F$19/2,1)-0.5))))/'VSWR Calculator'!$C$25)-$C74)^2+(1500*ABS(SIN(2*PI()*MOD(Calculator!$B$35/Calculator!$F$19,1)))*IF(MOD(Calculator!$B$35/Calculator!$F$19,1)&lt;0.5,-1,1))^2)/SQRT(((50*POWER(80,POWER(COS(PI()*MOD(Calculator!$B$35/Calculator!$F$19,1)),2))+MIN(500,MAX(30,100*EXP(-0.3*'VSWR Calculator'!$C$24)*(1+3*ABS(MOD('VSWR Calculator'!$C$23/Calculator!$F$19/2,1)-0.5))))/'VSWR Calculator'!$C$25)+$C74)^2+(1500*ABS(SIN(2*PI()*MOD(Calculator!$B$35/Calculator!$F$19,1)))*IF(MOD(Calculator!$B$35/Calculator!$F$19,1)&lt;0.5,-1,1))^2))/(1-SQRT(((50*POWER(80,POWER(COS(PI()*MOD(Calculator!$B$35/Calculator!$F$19,1)),2))+MIN(500,MAX(30,100*EXP(-0.3*'VSWR Calculator'!$C$24)*(1+3*ABS(MOD('VSWR Calculator'!$C$23/Calculator!$F$19/2,1)-0.5))))/'VSWR Calculator'!$C$25)-$C74)^2+(1500*ABS(SIN(2*PI()*MOD(Calculator!$B$35/Calculator!$F$19,1)))*IF(MOD(Calculator!$B$35/Calculator!$F$19,1)&lt;0.5,-1,1))^2)/SQRT(((50*POWER(80,POWER(COS(PI()*MOD(Calculator!$B$35/Calculator!$F$19,1)),2))+MIN(500,MAX(30,100*EXP(-0.3*'VSWR Calculator'!$C$24)*(1+3*ABS(MOD('VSWR Calculator'!$C$23/Calculator!$F$19/2,1)-0.5))))/'VSWR Calculator'!$C$25)+$C74)^2+(1500*ABS(SIN(2*PI()*MOD(Calculator!$B$35/Calculator!$F$19,1)))*IF(MOD(Calculator!$B$35/Calculator!$F$19,1)&lt;0.5,-1,1))^2)),2))</f>
        <v>—</v>
      </c>
      <c r="GX74" s="253" t="str">
        <f aca="false">IF(OR(Calculator!$E$20&lt;&gt;"YES",Calculator!$B$35&lt;Calculator!$G$20),"—",ROUND((1+SQRT(((50*POWER(80,POWER(COS(PI()*MOD(Calculator!$B$35/Calculator!$F$20,1)),2))+MIN(500,MAX(30,100*EXP(-0.3*'VSWR Calculator'!$C$24)*(1+3*ABS(MOD('VSWR Calculator'!$C$23/Calculator!$F$20/2,1)-0.5))))/'VSWR Calculator'!$C$25)-$C74)^2+(1500*ABS(SIN(2*PI()*MOD(Calculator!$B$35/Calculator!$F$20,1)))*IF(MOD(Calculator!$B$35/Calculator!$F$20,1)&lt;0.5,-1,1))^2)/SQRT(((50*POWER(80,POWER(COS(PI()*MOD(Calculator!$B$35/Calculator!$F$20,1)),2))+MIN(500,MAX(30,100*EXP(-0.3*'VSWR Calculator'!$C$24)*(1+3*ABS(MOD('VSWR Calculator'!$C$23/Calculator!$F$20/2,1)-0.5))))/'VSWR Calculator'!$C$25)+$C74)^2+(1500*ABS(SIN(2*PI()*MOD(Calculator!$B$35/Calculator!$F$20,1)))*IF(MOD(Calculator!$B$35/Calculator!$F$20,1)&lt;0.5,-1,1))^2))/(1-SQRT(((50*POWER(80,POWER(COS(PI()*MOD(Calculator!$B$35/Calculator!$F$20,1)),2))+MIN(500,MAX(30,100*EXP(-0.3*'VSWR Calculator'!$C$24)*(1+3*ABS(MOD('VSWR Calculator'!$C$23/Calculator!$F$20/2,1)-0.5))))/'VSWR Calculator'!$C$25)-$C74)^2+(1500*ABS(SIN(2*PI()*MOD(Calculator!$B$35/Calculator!$F$20,1)))*IF(MOD(Calculator!$B$35/Calculator!$F$20,1)&lt;0.5,-1,1))^2)/SQRT(((50*POWER(80,POWER(COS(PI()*MOD(Calculator!$B$35/Calculator!$F$20,1)),2))+MIN(500,MAX(30,100*EXP(-0.3*'VSWR Calculator'!$C$24)*(1+3*ABS(MOD('VSWR Calculator'!$C$23/Calculator!$F$20/2,1)-0.5))))/'VSWR Calculator'!$C$25)+$C74)^2+(1500*ABS(SIN(2*PI()*MOD(Calculator!$B$35/Calculator!$F$20,1)))*IF(MOD(Calculator!$B$35/Calculator!$F$20,1)&lt;0.5,-1,1))^2)),2))</f>
        <v>—</v>
      </c>
      <c r="GY74" s="253" t="str">
        <f aca="false">IF(OR(Calculator!$E$21&lt;&gt;"YES",Calculator!$B$35&lt;Calculator!$G$21),"—",ROUND((1+SQRT(((50*POWER(80,POWER(COS(PI()*MOD(Calculator!$B$35/Calculator!$F$21,1)),2))+MIN(500,MAX(30,100*EXP(-0.3*'VSWR Calculator'!$C$24)*(1+3*ABS(MOD('VSWR Calculator'!$C$23/Calculator!$F$21/2,1)-0.5))))/'VSWR Calculator'!$C$25)-$C74)^2+(1500*ABS(SIN(2*PI()*MOD(Calculator!$B$35/Calculator!$F$21,1)))*IF(MOD(Calculator!$B$35/Calculator!$F$21,1)&lt;0.5,-1,1))^2)/SQRT(((50*POWER(80,POWER(COS(PI()*MOD(Calculator!$B$35/Calculator!$F$21,1)),2))+MIN(500,MAX(30,100*EXP(-0.3*'VSWR Calculator'!$C$24)*(1+3*ABS(MOD('VSWR Calculator'!$C$23/Calculator!$F$21/2,1)-0.5))))/'VSWR Calculator'!$C$25)+$C74)^2+(1500*ABS(SIN(2*PI()*MOD(Calculator!$B$35/Calculator!$F$21,1)))*IF(MOD(Calculator!$B$35/Calculator!$F$21,1)&lt;0.5,-1,1))^2))/(1-SQRT(((50*POWER(80,POWER(COS(PI()*MOD(Calculator!$B$35/Calculator!$F$21,1)),2))+MIN(500,MAX(30,100*EXP(-0.3*'VSWR Calculator'!$C$24)*(1+3*ABS(MOD('VSWR Calculator'!$C$23/Calculator!$F$21/2,1)-0.5))))/'VSWR Calculator'!$C$25)-$C74)^2+(1500*ABS(SIN(2*PI()*MOD(Calculator!$B$35/Calculator!$F$21,1)))*IF(MOD(Calculator!$B$35/Calculator!$F$21,1)&lt;0.5,-1,1))^2)/SQRT(((50*POWER(80,POWER(COS(PI()*MOD(Calculator!$B$35/Calculator!$F$21,1)),2))+MIN(500,MAX(30,100*EXP(-0.3*'VSWR Calculator'!$C$24)*(1+3*ABS(MOD('VSWR Calculator'!$C$23/Calculator!$F$21/2,1)-0.5))))/'VSWR Calculator'!$C$25)+$C74)^2+(1500*ABS(SIN(2*PI()*MOD(Calculator!$B$35/Calculator!$F$21,1)))*IF(MOD(Calculator!$B$35/Calculator!$F$21,1)&lt;0.5,-1,1))^2)),2))</f>
        <v>—</v>
      </c>
      <c r="GZ74" s="253" t="str">
        <f aca="false">IF(OR(Calculator!$E$22&lt;&gt;"YES",Calculator!$B$35&lt;Calculator!$G$22),"—",ROUND((1+SQRT(((50*POWER(80,POWER(COS(PI()*MOD(Calculator!$B$35/Calculator!$F$22,1)),2))+MIN(500,MAX(30,100*EXP(-0.3*'VSWR Calculator'!$C$24)*(1+3*ABS(MOD('VSWR Calculator'!$C$23/Calculator!$F$22/2,1)-0.5))))/'VSWR Calculator'!$C$25)-$C74)^2+(1500*ABS(SIN(2*PI()*MOD(Calculator!$B$35/Calculator!$F$22,1)))*IF(MOD(Calculator!$B$35/Calculator!$F$22,1)&lt;0.5,-1,1))^2)/SQRT(((50*POWER(80,POWER(COS(PI()*MOD(Calculator!$B$35/Calculator!$F$22,1)),2))+MIN(500,MAX(30,100*EXP(-0.3*'VSWR Calculator'!$C$24)*(1+3*ABS(MOD('VSWR Calculator'!$C$23/Calculator!$F$22/2,1)-0.5))))/'VSWR Calculator'!$C$25)+$C74)^2+(1500*ABS(SIN(2*PI()*MOD(Calculator!$B$35/Calculator!$F$22,1)))*IF(MOD(Calculator!$B$35/Calculator!$F$22,1)&lt;0.5,-1,1))^2))/(1-SQRT(((50*POWER(80,POWER(COS(PI()*MOD(Calculator!$B$35/Calculator!$F$22,1)),2))+MIN(500,MAX(30,100*EXP(-0.3*'VSWR Calculator'!$C$24)*(1+3*ABS(MOD('VSWR Calculator'!$C$23/Calculator!$F$22/2,1)-0.5))))/'VSWR Calculator'!$C$25)-$C74)^2+(1500*ABS(SIN(2*PI()*MOD(Calculator!$B$35/Calculator!$F$22,1)))*IF(MOD(Calculator!$B$35/Calculator!$F$22,1)&lt;0.5,-1,1))^2)/SQRT(((50*POWER(80,POWER(COS(PI()*MOD(Calculator!$B$35/Calculator!$F$22,1)),2))+MIN(500,MAX(30,100*EXP(-0.3*'VSWR Calculator'!$C$24)*(1+3*ABS(MOD('VSWR Calculator'!$C$23/Calculator!$F$22/2,1)-0.5))))/'VSWR Calculator'!$C$25)+$C74)^2+(1500*ABS(SIN(2*PI()*MOD(Calculator!$B$35/Calculator!$F$22,1)))*IF(MOD(Calculator!$B$35/Calculator!$F$22,1)&lt;0.5,-1,1))^2)),2))</f>
        <v>—</v>
      </c>
      <c r="HA74" s="253" t="n">
        <f aca="false">IFERROR(ROUND((IF(ISNUMBER(GP74),GP74,0)+IF(ISNUMBER(GQ74),GQ74,0)+IF(ISNUMBER(GR74),GR74,0)+IF(ISNUMBER(GS74),GS74,0)+IF(ISNUMBER(GT74),GT74,0)+IF(ISNUMBER(GU74),GU74,0)+IF(ISNUMBER(GV74),GV74,0)+IF(ISNUMBER(GW74),GW74,0)+IF(ISNUMBER(GX74),GX74,0)+IF(ISNUMBER(GY74),GY74,0)+IF(ISNUMBER(GZ74),GZ74,0))/(IF(ISNUMBER(GP74),1,0)+IF(ISNUMBER(GQ74),1,0)+IF(ISNUMBER(GR74),1,0)+IF(ISNUMBER(GS74),1,0)+IF(ISNUMBER(GT74),1,0)+IF(ISNUMBER(GU74),1,0)+IF(ISNUMBER(GV74),1,0)+IF(ISNUMBER(GW74),1,0)+IF(ISNUMBER(GX74),1,0)+IF(ISNUMBER(GY74),1,0)+IF(ISNUMBER(GZ74),1,0)),4),"")</f>
        <v>9.37</v>
      </c>
      <c r="HB74" s="253" t="str">
        <f aca="false">IF(OR(Calculator!$E$12&lt;&gt;"YES",Calculator!$B$36&lt;Calculator!$G$12),"—",ROUND((1+SQRT(((50*POWER(80,POWER(COS(PI()*MOD(Calculator!$B$36/Calculator!$F$12,1)),2))+MIN(500,MAX(30,100*EXP(-0.3*'VSWR Calculator'!$C$24)*(1+3*ABS(MOD('VSWR Calculator'!$C$23/Calculator!$F$12/2,1)-0.5))))/'VSWR Calculator'!$C$25)-$C74)^2+(1500*ABS(SIN(2*PI()*MOD(Calculator!$B$36/Calculator!$F$12,1)))*IF(MOD(Calculator!$B$36/Calculator!$F$12,1)&lt;0.5,-1,1))^2)/SQRT(((50*POWER(80,POWER(COS(PI()*MOD(Calculator!$B$36/Calculator!$F$12,1)),2))+MIN(500,MAX(30,100*EXP(-0.3*'VSWR Calculator'!$C$24)*(1+3*ABS(MOD('VSWR Calculator'!$C$23/Calculator!$F$12/2,1)-0.5))))/'VSWR Calculator'!$C$25)+$C74)^2+(1500*ABS(SIN(2*PI()*MOD(Calculator!$B$36/Calculator!$F$12,1)))*IF(MOD(Calculator!$B$36/Calculator!$F$12,1)&lt;0.5,-1,1))^2))/(1-SQRT(((50*POWER(80,POWER(COS(PI()*MOD(Calculator!$B$36/Calculator!$F$12,1)),2))+MIN(500,MAX(30,100*EXP(-0.3*'VSWR Calculator'!$C$24)*(1+3*ABS(MOD('VSWR Calculator'!$C$23/Calculator!$F$12/2,1)-0.5))))/'VSWR Calculator'!$C$25)-$C74)^2+(1500*ABS(SIN(2*PI()*MOD(Calculator!$B$36/Calculator!$F$12,1)))*IF(MOD(Calculator!$B$36/Calculator!$F$12,1)&lt;0.5,-1,1))^2)/SQRT(((50*POWER(80,POWER(COS(PI()*MOD(Calculator!$B$36/Calculator!$F$12,1)),2))+MIN(500,MAX(30,100*EXP(-0.3*'VSWR Calculator'!$C$24)*(1+3*ABS(MOD('VSWR Calculator'!$C$23/Calculator!$F$12/2,1)-0.5))))/'VSWR Calculator'!$C$25)+$C74)^2+(1500*ABS(SIN(2*PI()*MOD(Calculator!$B$36/Calculator!$F$12,1)))*IF(MOD(Calculator!$B$36/Calculator!$F$12,1)&lt;0.5,-1,1))^2)),2))</f>
        <v>—</v>
      </c>
      <c r="HC74" s="253" t="str">
        <f aca="false">IF(OR(Calculator!$E$13&lt;&gt;"YES",Calculator!$B$36&lt;Calculator!$G$13),"—",ROUND((1+SQRT(((50*POWER(80,POWER(COS(PI()*MOD(Calculator!$B$36/Calculator!$F$13,1)),2))+MIN(500,MAX(30,100*EXP(-0.3*'VSWR Calculator'!$C$24)*(1+3*ABS(MOD('VSWR Calculator'!$C$23/Calculator!$F$13/2,1)-0.5))))/'VSWR Calculator'!$C$25)-$C74)^2+(1500*ABS(SIN(2*PI()*MOD(Calculator!$B$36/Calculator!$F$13,1)))*IF(MOD(Calculator!$B$36/Calculator!$F$13,1)&lt;0.5,-1,1))^2)/SQRT(((50*POWER(80,POWER(COS(PI()*MOD(Calculator!$B$36/Calculator!$F$13,1)),2))+MIN(500,MAX(30,100*EXP(-0.3*'VSWR Calculator'!$C$24)*(1+3*ABS(MOD('VSWR Calculator'!$C$23/Calculator!$F$13/2,1)-0.5))))/'VSWR Calculator'!$C$25)+$C74)^2+(1500*ABS(SIN(2*PI()*MOD(Calculator!$B$36/Calculator!$F$13,1)))*IF(MOD(Calculator!$B$36/Calculator!$F$13,1)&lt;0.5,-1,1))^2))/(1-SQRT(((50*POWER(80,POWER(COS(PI()*MOD(Calculator!$B$36/Calculator!$F$13,1)),2))+MIN(500,MAX(30,100*EXP(-0.3*'VSWR Calculator'!$C$24)*(1+3*ABS(MOD('VSWR Calculator'!$C$23/Calculator!$F$13/2,1)-0.5))))/'VSWR Calculator'!$C$25)-$C74)^2+(1500*ABS(SIN(2*PI()*MOD(Calculator!$B$36/Calculator!$F$13,1)))*IF(MOD(Calculator!$B$36/Calculator!$F$13,1)&lt;0.5,-1,1))^2)/SQRT(((50*POWER(80,POWER(COS(PI()*MOD(Calculator!$B$36/Calculator!$F$13,1)),2))+MIN(500,MAX(30,100*EXP(-0.3*'VSWR Calculator'!$C$24)*(1+3*ABS(MOD('VSWR Calculator'!$C$23/Calculator!$F$13/2,1)-0.5))))/'VSWR Calculator'!$C$25)+$C74)^2+(1500*ABS(SIN(2*PI()*MOD(Calculator!$B$36/Calculator!$F$13,1)))*IF(MOD(Calculator!$B$36/Calculator!$F$13,1)&lt;0.5,-1,1))^2)),2))</f>
        <v>—</v>
      </c>
      <c r="HD74" s="253" t="str">
        <f aca="false">IF(OR(Calculator!$E$14&lt;&gt;"YES",Calculator!$B$36&lt;Calculator!$G$14),"—",ROUND((1+SQRT(((50*POWER(80,POWER(COS(PI()*MOD(Calculator!$B$36/Calculator!$F$14,1)),2))+MIN(500,MAX(30,100*EXP(-0.3*'VSWR Calculator'!$C$24)*(1+3*ABS(MOD('VSWR Calculator'!$C$23/Calculator!$F$14/2,1)-0.5))))/'VSWR Calculator'!$C$25)-$C74)^2+(1500*ABS(SIN(2*PI()*MOD(Calculator!$B$36/Calculator!$F$14,1)))*IF(MOD(Calculator!$B$36/Calculator!$F$14,1)&lt;0.5,-1,1))^2)/SQRT(((50*POWER(80,POWER(COS(PI()*MOD(Calculator!$B$36/Calculator!$F$14,1)),2))+MIN(500,MAX(30,100*EXP(-0.3*'VSWR Calculator'!$C$24)*(1+3*ABS(MOD('VSWR Calculator'!$C$23/Calculator!$F$14/2,1)-0.5))))/'VSWR Calculator'!$C$25)+$C74)^2+(1500*ABS(SIN(2*PI()*MOD(Calculator!$B$36/Calculator!$F$14,1)))*IF(MOD(Calculator!$B$36/Calculator!$F$14,1)&lt;0.5,-1,1))^2))/(1-SQRT(((50*POWER(80,POWER(COS(PI()*MOD(Calculator!$B$36/Calculator!$F$14,1)),2))+MIN(500,MAX(30,100*EXP(-0.3*'VSWR Calculator'!$C$24)*(1+3*ABS(MOD('VSWR Calculator'!$C$23/Calculator!$F$14/2,1)-0.5))))/'VSWR Calculator'!$C$25)-$C74)^2+(1500*ABS(SIN(2*PI()*MOD(Calculator!$B$36/Calculator!$F$14,1)))*IF(MOD(Calculator!$B$36/Calculator!$F$14,1)&lt;0.5,-1,1))^2)/SQRT(((50*POWER(80,POWER(COS(PI()*MOD(Calculator!$B$36/Calculator!$F$14,1)),2))+MIN(500,MAX(30,100*EXP(-0.3*'VSWR Calculator'!$C$24)*(1+3*ABS(MOD('VSWR Calculator'!$C$23/Calculator!$F$14/2,1)-0.5))))/'VSWR Calculator'!$C$25)+$C74)^2+(1500*ABS(SIN(2*PI()*MOD(Calculator!$B$36/Calculator!$F$14,1)))*IF(MOD(Calculator!$B$36/Calculator!$F$14,1)&lt;0.5,-1,1))^2)),2))</f>
        <v>—</v>
      </c>
      <c r="HE74" s="253" t="n">
        <f aca="false">IF(OR(Calculator!$E$15&lt;&gt;"YES",Calculator!$B$36&lt;Calculator!$G$15),"—",ROUND((1+SQRT(((50*POWER(80,POWER(COS(PI()*MOD(Calculator!$B$36/Calculator!$F$15,1)),2))+MIN(500,MAX(30,100*EXP(-0.3*'VSWR Calculator'!$C$24)*(1+3*ABS(MOD('VSWR Calculator'!$C$23/Calculator!$F$15/2,1)-0.5))))/'VSWR Calculator'!$C$25)-$C74)^2+(1500*ABS(SIN(2*PI()*MOD(Calculator!$B$36/Calculator!$F$15,1)))*IF(MOD(Calculator!$B$36/Calculator!$F$15,1)&lt;0.5,-1,1))^2)/SQRT(((50*POWER(80,POWER(COS(PI()*MOD(Calculator!$B$36/Calculator!$F$15,1)),2))+MIN(500,MAX(30,100*EXP(-0.3*'VSWR Calculator'!$C$24)*(1+3*ABS(MOD('VSWR Calculator'!$C$23/Calculator!$F$15/2,1)-0.5))))/'VSWR Calculator'!$C$25)+$C74)^2+(1500*ABS(SIN(2*PI()*MOD(Calculator!$B$36/Calculator!$F$15,1)))*IF(MOD(Calculator!$B$36/Calculator!$F$15,1)&lt;0.5,-1,1))^2))/(1-SQRT(((50*POWER(80,POWER(COS(PI()*MOD(Calculator!$B$36/Calculator!$F$15,1)),2))+MIN(500,MAX(30,100*EXP(-0.3*'VSWR Calculator'!$C$24)*(1+3*ABS(MOD('VSWR Calculator'!$C$23/Calculator!$F$15/2,1)-0.5))))/'VSWR Calculator'!$C$25)-$C74)^2+(1500*ABS(SIN(2*PI()*MOD(Calculator!$B$36/Calculator!$F$15,1)))*IF(MOD(Calculator!$B$36/Calculator!$F$15,1)&lt;0.5,-1,1))^2)/SQRT(((50*POWER(80,POWER(COS(PI()*MOD(Calculator!$B$36/Calculator!$F$15,1)),2))+MIN(500,MAX(30,100*EXP(-0.3*'VSWR Calculator'!$C$24)*(1+3*ABS(MOD('VSWR Calculator'!$C$23/Calculator!$F$15/2,1)-0.5))))/'VSWR Calculator'!$C$25)+$C74)^2+(1500*ABS(SIN(2*PI()*MOD(Calculator!$B$36/Calculator!$F$15,1)))*IF(MOD(Calculator!$B$36/Calculator!$F$15,1)&lt;0.5,-1,1))^2)),2))</f>
        <v>13.92</v>
      </c>
      <c r="HF74" s="253" t="str">
        <f aca="false">IF(OR(Calculator!$E$16&lt;&gt;"YES",Calculator!$B$36&lt;Calculator!$G$16),"—",ROUND((1+SQRT(((50*POWER(80,POWER(COS(PI()*MOD(Calculator!$B$36/Calculator!$F$16,1)),2))+MIN(500,MAX(30,100*EXP(-0.3*'VSWR Calculator'!$C$24)*(1+3*ABS(MOD('VSWR Calculator'!$C$23/Calculator!$F$16/2,1)-0.5))))/'VSWR Calculator'!$C$25)-$C74)^2+(1500*ABS(SIN(2*PI()*MOD(Calculator!$B$36/Calculator!$F$16,1)))*IF(MOD(Calculator!$B$36/Calculator!$F$16,1)&lt;0.5,-1,1))^2)/SQRT(((50*POWER(80,POWER(COS(PI()*MOD(Calculator!$B$36/Calculator!$F$16,1)),2))+MIN(500,MAX(30,100*EXP(-0.3*'VSWR Calculator'!$C$24)*(1+3*ABS(MOD('VSWR Calculator'!$C$23/Calculator!$F$16/2,1)-0.5))))/'VSWR Calculator'!$C$25)+$C74)^2+(1500*ABS(SIN(2*PI()*MOD(Calculator!$B$36/Calculator!$F$16,1)))*IF(MOD(Calculator!$B$36/Calculator!$F$16,1)&lt;0.5,-1,1))^2))/(1-SQRT(((50*POWER(80,POWER(COS(PI()*MOD(Calculator!$B$36/Calculator!$F$16,1)),2))+MIN(500,MAX(30,100*EXP(-0.3*'VSWR Calculator'!$C$24)*(1+3*ABS(MOD('VSWR Calculator'!$C$23/Calculator!$F$16/2,1)-0.5))))/'VSWR Calculator'!$C$25)-$C74)^2+(1500*ABS(SIN(2*PI()*MOD(Calculator!$B$36/Calculator!$F$16,1)))*IF(MOD(Calculator!$B$36/Calculator!$F$16,1)&lt;0.5,-1,1))^2)/SQRT(((50*POWER(80,POWER(COS(PI()*MOD(Calculator!$B$36/Calculator!$F$16,1)),2))+MIN(500,MAX(30,100*EXP(-0.3*'VSWR Calculator'!$C$24)*(1+3*ABS(MOD('VSWR Calculator'!$C$23/Calculator!$F$16/2,1)-0.5))))/'VSWR Calculator'!$C$25)+$C74)^2+(1500*ABS(SIN(2*PI()*MOD(Calculator!$B$36/Calculator!$F$16,1)))*IF(MOD(Calculator!$B$36/Calculator!$F$16,1)&lt;0.5,-1,1))^2)),2))</f>
        <v>—</v>
      </c>
      <c r="HG74" s="253" t="n">
        <f aca="false">IF(OR(Calculator!$E$17&lt;&gt;"YES",Calculator!$B$36&lt;Calculator!$G$17),"—",ROUND((1+SQRT(((50*POWER(80,POWER(COS(PI()*MOD(Calculator!$B$36/Calculator!$F$17,1)),2))+MIN(500,MAX(30,100*EXP(-0.3*'VSWR Calculator'!$C$24)*(1+3*ABS(MOD('VSWR Calculator'!$C$23/Calculator!$F$17/2,1)-0.5))))/'VSWR Calculator'!$C$25)-$C74)^2+(1500*ABS(SIN(2*PI()*MOD(Calculator!$B$36/Calculator!$F$17,1)))*IF(MOD(Calculator!$B$36/Calculator!$F$17,1)&lt;0.5,-1,1))^2)/SQRT(((50*POWER(80,POWER(COS(PI()*MOD(Calculator!$B$36/Calculator!$F$17,1)),2))+MIN(500,MAX(30,100*EXP(-0.3*'VSWR Calculator'!$C$24)*(1+3*ABS(MOD('VSWR Calculator'!$C$23/Calculator!$F$17/2,1)-0.5))))/'VSWR Calculator'!$C$25)+$C74)^2+(1500*ABS(SIN(2*PI()*MOD(Calculator!$B$36/Calculator!$F$17,1)))*IF(MOD(Calculator!$B$36/Calculator!$F$17,1)&lt;0.5,-1,1))^2))/(1-SQRT(((50*POWER(80,POWER(COS(PI()*MOD(Calculator!$B$36/Calculator!$F$17,1)),2))+MIN(500,MAX(30,100*EXP(-0.3*'VSWR Calculator'!$C$24)*(1+3*ABS(MOD('VSWR Calculator'!$C$23/Calculator!$F$17/2,1)-0.5))))/'VSWR Calculator'!$C$25)-$C74)^2+(1500*ABS(SIN(2*PI()*MOD(Calculator!$B$36/Calculator!$F$17,1)))*IF(MOD(Calculator!$B$36/Calculator!$F$17,1)&lt;0.5,-1,1))^2)/SQRT(((50*POWER(80,POWER(COS(PI()*MOD(Calculator!$B$36/Calculator!$F$17,1)),2))+MIN(500,MAX(30,100*EXP(-0.3*'VSWR Calculator'!$C$24)*(1+3*ABS(MOD('VSWR Calculator'!$C$23/Calculator!$F$17/2,1)-0.5))))/'VSWR Calculator'!$C$25)+$C74)^2+(1500*ABS(SIN(2*PI()*MOD(Calculator!$B$36/Calculator!$F$17,1)))*IF(MOD(Calculator!$B$36/Calculator!$F$17,1)&lt;0.5,-1,1))^2)),2))</f>
        <v>17.03</v>
      </c>
      <c r="HH74" s="253" t="str">
        <f aca="false">IF(OR(Calculator!$E$18&lt;&gt;"YES",Calculator!$B$36&lt;Calculator!$G$18),"—",ROUND((1+SQRT(((50*POWER(80,POWER(COS(PI()*MOD(Calculator!$B$36/Calculator!$F$18,1)),2))+MIN(500,MAX(30,100*EXP(-0.3*'VSWR Calculator'!$C$24)*(1+3*ABS(MOD('VSWR Calculator'!$C$23/Calculator!$F$18/2,1)-0.5))))/'VSWR Calculator'!$C$25)-$C74)^2+(1500*ABS(SIN(2*PI()*MOD(Calculator!$B$36/Calculator!$F$18,1)))*IF(MOD(Calculator!$B$36/Calculator!$F$18,1)&lt;0.5,-1,1))^2)/SQRT(((50*POWER(80,POWER(COS(PI()*MOD(Calculator!$B$36/Calculator!$F$18,1)),2))+MIN(500,MAX(30,100*EXP(-0.3*'VSWR Calculator'!$C$24)*(1+3*ABS(MOD('VSWR Calculator'!$C$23/Calculator!$F$18/2,1)-0.5))))/'VSWR Calculator'!$C$25)+$C74)^2+(1500*ABS(SIN(2*PI()*MOD(Calculator!$B$36/Calculator!$F$18,1)))*IF(MOD(Calculator!$B$36/Calculator!$F$18,1)&lt;0.5,-1,1))^2))/(1-SQRT(((50*POWER(80,POWER(COS(PI()*MOD(Calculator!$B$36/Calculator!$F$18,1)),2))+MIN(500,MAX(30,100*EXP(-0.3*'VSWR Calculator'!$C$24)*(1+3*ABS(MOD('VSWR Calculator'!$C$23/Calculator!$F$18/2,1)-0.5))))/'VSWR Calculator'!$C$25)-$C74)^2+(1500*ABS(SIN(2*PI()*MOD(Calculator!$B$36/Calculator!$F$18,1)))*IF(MOD(Calculator!$B$36/Calculator!$F$18,1)&lt;0.5,-1,1))^2)/SQRT(((50*POWER(80,POWER(COS(PI()*MOD(Calculator!$B$36/Calculator!$F$18,1)),2))+MIN(500,MAX(30,100*EXP(-0.3*'VSWR Calculator'!$C$24)*(1+3*ABS(MOD('VSWR Calculator'!$C$23/Calculator!$F$18/2,1)-0.5))))/'VSWR Calculator'!$C$25)+$C74)^2+(1500*ABS(SIN(2*PI()*MOD(Calculator!$B$36/Calculator!$F$18,1)))*IF(MOD(Calculator!$B$36/Calculator!$F$18,1)&lt;0.5,-1,1))^2)),2))</f>
        <v>—</v>
      </c>
      <c r="HI74" s="253" t="str">
        <f aca="false">IF(OR(Calculator!$E$19&lt;&gt;"YES",Calculator!$B$36&lt;Calculator!$G$19),"—",ROUND((1+SQRT(((50*POWER(80,POWER(COS(PI()*MOD(Calculator!$B$36/Calculator!$F$19,1)),2))+MIN(500,MAX(30,100*EXP(-0.3*'VSWR Calculator'!$C$24)*(1+3*ABS(MOD('VSWR Calculator'!$C$23/Calculator!$F$19/2,1)-0.5))))/'VSWR Calculator'!$C$25)-$C74)^2+(1500*ABS(SIN(2*PI()*MOD(Calculator!$B$36/Calculator!$F$19,1)))*IF(MOD(Calculator!$B$36/Calculator!$F$19,1)&lt;0.5,-1,1))^2)/SQRT(((50*POWER(80,POWER(COS(PI()*MOD(Calculator!$B$36/Calculator!$F$19,1)),2))+MIN(500,MAX(30,100*EXP(-0.3*'VSWR Calculator'!$C$24)*(1+3*ABS(MOD('VSWR Calculator'!$C$23/Calculator!$F$19/2,1)-0.5))))/'VSWR Calculator'!$C$25)+$C74)^2+(1500*ABS(SIN(2*PI()*MOD(Calculator!$B$36/Calculator!$F$19,1)))*IF(MOD(Calculator!$B$36/Calculator!$F$19,1)&lt;0.5,-1,1))^2))/(1-SQRT(((50*POWER(80,POWER(COS(PI()*MOD(Calculator!$B$36/Calculator!$F$19,1)),2))+MIN(500,MAX(30,100*EXP(-0.3*'VSWR Calculator'!$C$24)*(1+3*ABS(MOD('VSWR Calculator'!$C$23/Calculator!$F$19/2,1)-0.5))))/'VSWR Calculator'!$C$25)-$C74)^2+(1500*ABS(SIN(2*PI()*MOD(Calculator!$B$36/Calculator!$F$19,1)))*IF(MOD(Calculator!$B$36/Calculator!$F$19,1)&lt;0.5,-1,1))^2)/SQRT(((50*POWER(80,POWER(COS(PI()*MOD(Calculator!$B$36/Calculator!$F$19,1)),2))+MIN(500,MAX(30,100*EXP(-0.3*'VSWR Calculator'!$C$24)*(1+3*ABS(MOD('VSWR Calculator'!$C$23/Calculator!$F$19/2,1)-0.5))))/'VSWR Calculator'!$C$25)+$C74)^2+(1500*ABS(SIN(2*PI()*MOD(Calculator!$B$36/Calculator!$F$19,1)))*IF(MOD(Calculator!$B$36/Calculator!$F$19,1)&lt;0.5,-1,1))^2)),2))</f>
        <v>—</v>
      </c>
      <c r="HJ74" s="253" t="str">
        <f aca="false">IF(OR(Calculator!$E$20&lt;&gt;"YES",Calculator!$B$36&lt;Calculator!$G$20),"—",ROUND((1+SQRT(((50*POWER(80,POWER(COS(PI()*MOD(Calculator!$B$36/Calculator!$F$20,1)),2))+MIN(500,MAX(30,100*EXP(-0.3*'VSWR Calculator'!$C$24)*(1+3*ABS(MOD('VSWR Calculator'!$C$23/Calculator!$F$20/2,1)-0.5))))/'VSWR Calculator'!$C$25)-$C74)^2+(1500*ABS(SIN(2*PI()*MOD(Calculator!$B$36/Calculator!$F$20,1)))*IF(MOD(Calculator!$B$36/Calculator!$F$20,1)&lt;0.5,-1,1))^2)/SQRT(((50*POWER(80,POWER(COS(PI()*MOD(Calculator!$B$36/Calculator!$F$20,1)),2))+MIN(500,MAX(30,100*EXP(-0.3*'VSWR Calculator'!$C$24)*(1+3*ABS(MOD('VSWR Calculator'!$C$23/Calculator!$F$20/2,1)-0.5))))/'VSWR Calculator'!$C$25)+$C74)^2+(1500*ABS(SIN(2*PI()*MOD(Calculator!$B$36/Calculator!$F$20,1)))*IF(MOD(Calculator!$B$36/Calculator!$F$20,1)&lt;0.5,-1,1))^2))/(1-SQRT(((50*POWER(80,POWER(COS(PI()*MOD(Calculator!$B$36/Calculator!$F$20,1)),2))+MIN(500,MAX(30,100*EXP(-0.3*'VSWR Calculator'!$C$24)*(1+3*ABS(MOD('VSWR Calculator'!$C$23/Calculator!$F$20/2,1)-0.5))))/'VSWR Calculator'!$C$25)-$C74)^2+(1500*ABS(SIN(2*PI()*MOD(Calculator!$B$36/Calculator!$F$20,1)))*IF(MOD(Calculator!$B$36/Calculator!$F$20,1)&lt;0.5,-1,1))^2)/SQRT(((50*POWER(80,POWER(COS(PI()*MOD(Calculator!$B$36/Calculator!$F$20,1)),2))+MIN(500,MAX(30,100*EXP(-0.3*'VSWR Calculator'!$C$24)*(1+3*ABS(MOD('VSWR Calculator'!$C$23/Calculator!$F$20/2,1)-0.5))))/'VSWR Calculator'!$C$25)+$C74)^2+(1500*ABS(SIN(2*PI()*MOD(Calculator!$B$36/Calculator!$F$20,1)))*IF(MOD(Calculator!$B$36/Calculator!$F$20,1)&lt;0.5,-1,1))^2)),2))</f>
        <v>—</v>
      </c>
      <c r="HK74" s="253" t="str">
        <f aca="false">IF(OR(Calculator!$E$21&lt;&gt;"YES",Calculator!$B$36&lt;Calculator!$G$21),"—",ROUND((1+SQRT(((50*POWER(80,POWER(COS(PI()*MOD(Calculator!$B$36/Calculator!$F$21,1)),2))+MIN(500,MAX(30,100*EXP(-0.3*'VSWR Calculator'!$C$24)*(1+3*ABS(MOD('VSWR Calculator'!$C$23/Calculator!$F$21/2,1)-0.5))))/'VSWR Calculator'!$C$25)-$C74)^2+(1500*ABS(SIN(2*PI()*MOD(Calculator!$B$36/Calculator!$F$21,1)))*IF(MOD(Calculator!$B$36/Calculator!$F$21,1)&lt;0.5,-1,1))^2)/SQRT(((50*POWER(80,POWER(COS(PI()*MOD(Calculator!$B$36/Calculator!$F$21,1)),2))+MIN(500,MAX(30,100*EXP(-0.3*'VSWR Calculator'!$C$24)*(1+3*ABS(MOD('VSWR Calculator'!$C$23/Calculator!$F$21/2,1)-0.5))))/'VSWR Calculator'!$C$25)+$C74)^2+(1500*ABS(SIN(2*PI()*MOD(Calculator!$B$36/Calculator!$F$21,1)))*IF(MOD(Calculator!$B$36/Calculator!$F$21,1)&lt;0.5,-1,1))^2))/(1-SQRT(((50*POWER(80,POWER(COS(PI()*MOD(Calculator!$B$36/Calculator!$F$21,1)),2))+MIN(500,MAX(30,100*EXP(-0.3*'VSWR Calculator'!$C$24)*(1+3*ABS(MOD('VSWR Calculator'!$C$23/Calculator!$F$21/2,1)-0.5))))/'VSWR Calculator'!$C$25)-$C74)^2+(1500*ABS(SIN(2*PI()*MOD(Calculator!$B$36/Calculator!$F$21,1)))*IF(MOD(Calculator!$B$36/Calculator!$F$21,1)&lt;0.5,-1,1))^2)/SQRT(((50*POWER(80,POWER(COS(PI()*MOD(Calculator!$B$36/Calculator!$F$21,1)),2))+MIN(500,MAX(30,100*EXP(-0.3*'VSWR Calculator'!$C$24)*(1+3*ABS(MOD('VSWR Calculator'!$C$23/Calculator!$F$21/2,1)-0.5))))/'VSWR Calculator'!$C$25)+$C74)^2+(1500*ABS(SIN(2*PI()*MOD(Calculator!$B$36/Calculator!$F$21,1)))*IF(MOD(Calculator!$B$36/Calculator!$F$21,1)&lt;0.5,-1,1))^2)),2))</f>
        <v>—</v>
      </c>
      <c r="HL74" s="253" t="str">
        <f aca="false">IF(OR(Calculator!$E$22&lt;&gt;"YES",Calculator!$B$36&lt;Calculator!$G$22),"—",ROUND((1+SQRT(((50*POWER(80,POWER(COS(PI()*MOD(Calculator!$B$36/Calculator!$F$22,1)),2))+MIN(500,MAX(30,100*EXP(-0.3*'VSWR Calculator'!$C$24)*(1+3*ABS(MOD('VSWR Calculator'!$C$23/Calculator!$F$22/2,1)-0.5))))/'VSWR Calculator'!$C$25)-$C74)^2+(1500*ABS(SIN(2*PI()*MOD(Calculator!$B$36/Calculator!$F$22,1)))*IF(MOD(Calculator!$B$36/Calculator!$F$22,1)&lt;0.5,-1,1))^2)/SQRT(((50*POWER(80,POWER(COS(PI()*MOD(Calculator!$B$36/Calculator!$F$22,1)),2))+MIN(500,MAX(30,100*EXP(-0.3*'VSWR Calculator'!$C$24)*(1+3*ABS(MOD('VSWR Calculator'!$C$23/Calculator!$F$22/2,1)-0.5))))/'VSWR Calculator'!$C$25)+$C74)^2+(1500*ABS(SIN(2*PI()*MOD(Calculator!$B$36/Calculator!$F$22,1)))*IF(MOD(Calculator!$B$36/Calculator!$F$22,1)&lt;0.5,-1,1))^2))/(1-SQRT(((50*POWER(80,POWER(COS(PI()*MOD(Calculator!$B$36/Calculator!$F$22,1)),2))+MIN(500,MAX(30,100*EXP(-0.3*'VSWR Calculator'!$C$24)*(1+3*ABS(MOD('VSWR Calculator'!$C$23/Calculator!$F$22/2,1)-0.5))))/'VSWR Calculator'!$C$25)-$C74)^2+(1500*ABS(SIN(2*PI()*MOD(Calculator!$B$36/Calculator!$F$22,1)))*IF(MOD(Calculator!$B$36/Calculator!$F$22,1)&lt;0.5,-1,1))^2)/SQRT(((50*POWER(80,POWER(COS(PI()*MOD(Calculator!$B$36/Calculator!$F$22,1)),2))+MIN(500,MAX(30,100*EXP(-0.3*'VSWR Calculator'!$C$24)*(1+3*ABS(MOD('VSWR Calculator'!$C$23/Calculator!$F$22/2,1)-0.5))))/'VSWR Calculator'!$C$25)+$C74)^2+(1500*ABS(SIN(2*PI()*MOD(Calculator!$B$36/Calculator!$F$22,1)))*IF(MOD(Calculator!$B$36/Calculator!$F$22,1)&lt;0.5,-1,1))^2)),2))</f>
        <v>—</v>
      </c>
      <c r="HM74" s="253" t="n">
        <f aca="false">IFERROR(ROUND((IF(ISNUMBER(HB74),HB74,0)+IF(ISNUMBER(HC74),HC74,0)+IF(ISNUMBER(HD74),HD74,0)+IF(ISNUMBER(HE74),HE74,0)+IF(ISNUMBER(HF74),HF74,0)+IF(ISNUMBER(HG74),HG74,0)+IF(ISNUMBER(HH74),HH74,0)+IF(ISNUMBER(HI74),HI74,0)+IF(ISNUMBER(HJ74),HJ74,0)+IF(ISNUMBER(HK74),HK74,0)+IF(ISNUMBER(HL74),HL74,0))/(IF(ISNUMBER(HB74),1,0)+IF(ISNUMBER(HC74),1,0)+IF(ISNUMBER(HD74),1,0)+IF(ISNUMBER(HE74),1,0)+IF(ISNUMBER(HF74),1,0)+IF(ISNUMBER(HG74),1,0)+IF(ISNUMBER(HH74),1,0)+IF(ISNUMBER(HI74),1,0)+IF(ISNUMBER(HJ74),1,0)+IF(ISNUMBER(HK74),1,0)+IF(ISNUMBER(HL74),1,0)),4),"")</f>
        <v>15.475</v>
      </c>
      <c r="HN74" s="253" t="str">
        <f aca="false">IF(OR(Calculator!$E$12&lt;&gt;"YES",Calculator!$B$37&lt;Calculator!$G$12),"—",ROUND((1+SQRT(((50*POWER(80,POWER(COS(PI()*MOD(Calculator!$B$37/Calculator!$F$12,1)),2))+MIN(500,MAX(30,100*EXP(-0.3*'VSWR Calculator'!$C$24)*(1+3*ABS(MOD('VSWR Calculator'!$C$23/Calculator!$F$12/2,1)-0.5))))/'VSWR Calculator'!$C$25)-$C74)^2+(1500*ABS(SIN(2*PI()*MOD(Calculator!$B$37/Calculator!$F$12,1)))*IF(MOD(Calculator!$B$37/Calculator!$F$12,1)&lt;0.5,-1,1))^2)/SQRT(((50*POWER(80,POWER(COS(PI()*MOD(Calculator!$B$37/Calculator!$F$12,1)),2))+MIN(500,MAX(30,100*EXP(-0.3*'VSWR Calculator'!$C$24)*(1+3*ABS(MOD('VSWR Calculator'!$C$23/Calculator!$F$12/2,1)-0.5))))/'VSWR Calculator'!$C$25)+$C74)^2+(1500*ABS(SIN(2*PI()*MOD(Calculator!$B$37/Calculator!$F$12,1)))*IF(MOD(Calculator!$B$37/Calculator!$F$12,1)&lt;0.5,-1,1))^2))/(1-SQRT(((50*POWER(80,POWER(COS(PI()*MOD(Calculator!$B$37/Calculator!$F$12,1)),2))+MIN(500,MAX(30,100*EXP(-0.3*'VSWR Calculator'!$C$24)*(1+3*ABS(MOD('VSWR Calculator'!$C$23/Calculator!$F$12/2,1)-0.5))))/'VSWR Calculator'!$C$25)-$C74)^2+(1500*ABS(SIN(2*PI()*MOD(Calculator!$B$37/Calculator!$F$12,1)))*IF(MOD(Calculator!$B$37/Calculator!$F$12,1)&lt;0.5,-1,1))^2)/SQRT(((50*POWER(80,POWER(COS(PI()*MOD(Calculator!$B$37/Calculator!$F$12,1)),2))+MIN(500,MAX(30,100*EXP(-0.3*'VSWR Calculator'!$C$24)*(1+3*ABS(MOD('VSWR Calculator'!$C$23/Calculator!$F$12/2,1)-0.5))))/'VSWR Calculator'!$C$25)+$C74)^2+(1500*ABS(SIN(2*PI()*MOD(Calculator!$B$37/Calculator!$F$12,1)))*IF(MOD(Calculator!$B$37/Calculator!$F$12,1)&lt;0.5,-1,1))^2)),2))</f>
        <v>—</v>
      </c>
      <c r="HO74" s="253" t="str">
        <f aca="false">IF(OR(Calculator!$E$13&lt;&gt;"YES",Calculator!$B$37&lt;Calculator!$G$13),"—",ROUND((1+SQRT(((50*POWER(80,POWER(COS(PI()*MOD(Calculator!$B$37/Calculator!$F$13,1)),2))+MIN(500,MAX(30,100*EXP(-0.3*'VSWR Calculator'!$C$24)*(1+3*ABS(MOD('VSWR Calculator'!$C$23/Calculator!$F$13/2,1)-0.5))))/'VSWR Calculator'!$C$25)-$C74)^2+(1500*ABS(SIN(2*PI()*MOD(Calculator!$B$37/Calculator!$F$13,1)))*IF(MOD(Calculator!$B$37/Calculator!$F$13,1)&lt;0.5,-1,1))^2)/SQRT(((50*POWER(80,POWER(COS(PI()*MOD(Calculator!$B$37/Calculator!$F$13,1)),2))+MIN(500,MAX(30,100*EXP(-0.3*'VSWR Calculator'!$C$24)*(1+3*ABS(MOD('VSWR Calculator'!$C$23/Calculator!$F$13/2,1)-0.5))))/'VSWR Calculator'!$C$25)+$C74)^2+(1500*ABS(SIN(2*PI()*MOD(Calculator!$B$37/Calculator!$F$13,1)))*IF(MOD(Calculator!$B$37/Calculator!$F$13,1)&lt;0.5,-1,1))^2))/(1-SQRT(((50*POWER(80,POWER(COS(PI()*MOD(Calculator!$B$37/Calculator!$F$13,1)),2))+MIN(500,MAX(30,100*EXP(-0.3*'VSWR Calculator'!$C$24)*(1+3*ABS(MOD('VSWR Calculator'!$C$23/Calculator!$F$13/2,1)-0.5))))/'VSWR Calculator'!$C$25)-$C74)^2+(1500*ABS(SIN(2*PI()*MOD(Calculator!$B$37/Calculator!$F$13,1)))*IF(MOD(Calculator!$B$37/Calculator!$F$13,1)&lt;0.5,-1,1))^2)/SQRT(((50*POWER(80,POWER(COS(PI()*MOD(Calculator!$B$37/Calculator!$F$13,1)),2))+MIN(500,MAX(30,100*EXP(-0.3*'VSWR Calculator'!$C$24)*(1+3*ABS(MOD('VSWR Calculator'!$C$23/Calculator!$F$13/2,1)-0.5))))/'VSWR Calculator'!$C$25)+$C74)^2+(1500*ABS(SIN(2*PI()*MOD(Calculator!$B$37/Calculator!$F$13,1)))*IF(MOD(Calculator!$B$37/Calculator!$F$13,1)&lt;0.5,-1,1))^2)),2))</f>
        <v>—</v>
      </c>
      <c r="HP74" s="253" t="str">
        <f aca="false">IF(OR(Calculator!$E$14&lt;&gt;"YES",Calculator!$B$37&lt;Calculator!$G$14),"—",ROUND((1+SQRT(((50*POWER(80,POWER(COS(PI()*MOD(Calculator!$B$37/Calculator!$F$14,1)),2))+MIN(500,MAX(30,100*EXP(-0.3*'VSWR Calculator'!$C$24)*(1+3*ABS(MOD('VSWR Calculator'!$C$23/Calculator!$F$14/2,1)-0.5))))/'VSWR Calculator'!$C$25)-$C74)^2+(1500*ABS(SIN(2*PI()*MOD(Calculator!$B$37/Calculator!$F$14,1)))*IF(MOD(Calculator!$B$37/Calculator!$F$14,1)&lt;0.5,-1,1))^2)/SQRT(((50*POWER(80,POWER(COS(PI()*MOD(Calculator!$B$37/Calculator!$F$14,1)),2))+MIN(500,MAX(30,100*EXP(-0.3*'VSWR Calculator'!$C$24)*(1+3*ABS(MOD('VSWR Calculator'!$C$23/Calculator!$F$14/2,1)-0.5))))/'VSWR Calculator'!$C$25)+$C74)^2+(1500*ABS(SIN(2*PI()*MOD(Calculator!$B$37/Calculator!$F$14,1)))*IF(MOD(Calculator!$B$37/Calculator!$F$14,1)&lt;0.5,-1,1))^2))/(1-SQRT(((50*POWER(80,POWER(COS(PI()*MOD(Calculator!$B$37/Calculator!$F$14,1)),2))+MIN(500,MAX(30,100*EXP(-0.3*'VSWR Calculator'!$C$24)*(1+3*ABS(MOD('VSWR Calculator'!$C$23/Calculator!$F$14/2,1)-0.5))))/'VSWR Calculator'!$C$25)-$C74)^2+(1500*ABS(SIN(2*PI()*MOD(Calculator!$B$37/Calculator!$F$14,1)))*IF(MOD(Calculator!$B$37/Calculator!$F$14,1)&lt;0.5,-1,1))^2)/SQRT(((50*POWER(80,POWER(COS(PI()*MOD(Calculator!$B$37/Calculator!$F$14,1)),2))+MIN(500,MAX(30,100*EXP(-0.3*'VSWR Calculator'!$C$24)*(1+3*ABS(MOD('VSWR Calculator'!$C$23/Calculator!$F$14/2,1)-0.5))))/'VSWR Calculator'!$C$25)+$C74)^2+(1500*ABS(SIN(2*PI()*MOD(Calculator!$B$37/Calculator!$F$14,1)))*IF(MOD(Calculator!$B$37/Calculator!$F$14,1)&lt;0.5,-1,1))^2)),2))</f>
        <v>—</v>
      </c>
      <c r="HQ74" s="253" t="n">
        <f aca="false">IF(OR(Calculator!$E$15&lt;&gt;"YES",Calculator!$B$37&lt;Calculator!$G$15),"—",ROUND((1+SQRT(((50*POWER(80,POWER(COS(PI()*MOD(Calculator!$B$37/Calculator!$F$15,1)),2))+MIN(500,MAX(30,100*EXP(-0.3*'VSWR Calculator'!$C$24)*(1+3*ABS(MOD('VSWR Calculator'!$C$23/Calculator!$F$15/2,1)-0.5))))/'VSWR Calculator'!$C$25)-$C74)^2+(1500*ABS(SIN(2*PI()*MOD(Calculator!$B$37/Calculator!$F$15,1)))*IF(MOD(Calculator!$B$37/Calculator!$F$15,1)&lt;0.5,-1,1))^2)/SQRT(((50*POWER(80,POWER(COS(PI()*MOD(Calculator!$B$37/Calculator!$F$15,1)),2))+MIN(500,MAX(30,100*EXP(-0.3*'VSWR Calculator'!$C$24)*(1+3*ABS(MOD('VSWR Calculator'!$C$23/Calculator!$F$15/2,1)-0.5))))/'VSWR Calculator'!$C$25)+$C74)^2+(1500*ABS(SIN(2*PI()*MOD(Calculator!$B$37/Calculator!$F$15,1)))*IF(MOD(Calculator!$B$37/Calculator!$F$15,1)&lt;0.5,-1,1))^2))/(1-SQRT(((50*POWER(80,POWER(COS(PI()*MOD(Calculator!$B$37/Calculator!$F$15,1)),2))+MIN(500,MAX(30,100*EXP(-0.3*'VSWR Calculator'!$C$24)*(1+3*ABS(MOD('VSWR Calculator'!$C$23/Calculator!$F$15/2,1)-0.5))))/'VSWR Calculator'!$C$25)-$C74)^2+(1500*ABS(SIN(2*PI()*MOD(Calculator!$B$37/Calculator!$F$15,1)))*IF(MOD(Calculator!$B$37/Calculator!$F$15,1)&lt;0.5,-1,1))^2)/SQRT(((50*POWER(80,POWER(COS(PI()*MOD(Calculator!$B$37/Calculator!$F$15,1)),2))+MIN(500,MAX(30,100*EXP(-0.3*'VSWR Calculator'!$C$24)*(1+3*ABS(MOD('VSWR Calculator'!$C$23/Calculator!$F$15/2,1)-0.5))))/'VSWR Calculator'!$C$25)+$C74)^2+(1500*ABS(SIN(2*PI()*MOD(Calculator!$B$37/Calculator!$F$15,1)))*IF(MOD(Calculator!$B$37/Calculator!$F$15,1)&lt;0.5,-1,1))^2)),2))</f>
        <v>2.26</v>
      </c>
      <c r="HR74" s="253" t="str">
        <f aca="false">IF(OR(Calculator!$E$16&lt;&gt;"YES",Calculator!$B$37&lt;Calculator!$G$16),"—",ROUND((1+SQRT(((50*POWER(80,POWER(COS(PI()*MOD(Calculator!$B$37/Calculator!$F$16,1)),2))+MIN(500,MAX(30,100*EXP(-0.3*'VSWR Calculator'!$C$24)*(1+3*ABS(MOD('VSWR Calculator'!$C$23/Calculator!$F$16/2,1)-0.5))))/'VSWR Calculator'!$C$25)-$C74)^2+(1500*ABS(SIN(2*PI()*MOD(Calculator!$B$37/Calculator!$F$16,1)))*IF(MOD(Calculator!$B$37/Calculator!$F$16,1)&lt;0.5,-1,1))^2)/SQRT(((50*POWER(80,POWER(COS(PI()*MOD(Calculator!$B$37/Calculator!$F$16,1)),2))+MIN(500,MAX(30,100*EXP(-0.3*'VSWR Calculator'!$C$24)*(1+3*ABS(MOD('VSWR Calculator'!$C$23/Calculator!$F$16/2,1)-0.5))))/'VSWR Calculator'!$C$25)+$C74)^2+(1500*ABS(SIN(2*PI()*MOD(Calculator!$B$37/Calculator!$F$16,1)))*IF(MOD(Calculator!$B$37/Calculator!$F$16,1)&lt;0.5,-1,1))^2))/(1-SQRT(((50*POWER(80,POWER(COS(PI()*MOD(Calculator!$B$37/Calculator!$F$16,1)),2))+MIN(500,MAX(30,100*EXP(-0.3*'VSWR Calculator'!$C$24)*(1+3*ABS(MOD('VSWR Calculator'!$C$23/Calculator!$F$16/2,1)-0.5))))/'VSWR Calculator'!$C$25)-$C74)^2+(1500*ABS(SIN(2*PI()*MOD(Calculator!$B$37/Calculator!$F$16,1)))*IF(MOD(Calculator!$B$37/Calculator!$F$16,1)&lt;0.5,-1,1))^2)/SQRT(((50*POWER(80,POWER(COS(PI()*MOD(Calculator!$B$37/Calculator!$F$16,1)),2))+MIN(500,MAX(30,100*EXP(-0.3*'VSWR Calculator'!$C$24)*(1+3*ABS(MOD('VSWR Calculator'!$C$23/Calculator!$F$16/2,1)-0.5))))/'VSWR Calculator'!$C$25)+$C74)^2+(1500*ABS(SIN(2*PI()*MOD(Calculator!$B$37/Calculator!$F$16,1)))*IF(MOD(Calculator!$B$37/Calculator!$F$16,1)&lt;0.5,-1,1))^2)),2))</f>
        <v>—</v>
      </c>
      <c r="HS74" s="253" t="n">
        <f aca="false">IF(OR(Calculator!$E$17&lt;&gt;"YES",Calculator!$B$37&lt;Calculator!$G$17),"—",ROUND((1+SQRT(((50*POWER(80,POWER(COS(PI()*MOD(Calculator!$B$37/Calculator!$F$17,1)),2))+MIN(500,MAX(30,100*EXP(-0.3*'VSWR Calculator'!$C$24)*(1+3*ABS(MOD('VSWR Calculator'!$C$23/Calculator!$F$17/2,1)-0.5))))/'VSWR Calculator'!$C$25)-$C74)^2+(1500*ABS(SIN(2*PI()*MOD(Calculator!$B$37/Calculator!$F$17,1)))*IF(MOD(Calculator!$B$37/Calculator!$F$17,1)&lt;0.5,-1,1))^2)/SQRT(((50*POWER(80,POWER(COS(PI()*MOD(Calculator!$B$37/Calculator!$F$17,1)),2))+MIN(500,MAX(30,100*EXP(-0.3*'VSWR Calculator'!$C$24)*(1+3*ABS(MOD('VSWR Calculator'!$C$23/Calculator!$F$17/2,1)-0.5))))/'VSWR Calculator'!$C$25)+$C74)^2+(1500*ABS(SIN(2*PI()*MOD(Calculator!$B$37/Calculator!$F$17,1)))*IF(MOD(Calculator!$B$37/Calculator!$F$17,1)&lt;0.5,-1,1))^2))/(1-SQRT(((50*POWER(80,POWER(COS(PI()*MOD(Calculator!$B$37/Calculator!$F$17,1)),2))+MIN(500,MAX(30,100*EXP(-0.3*'VSWR Calculator'!$C$24)*(1+3*ABS(MOD('VSWR Calculator'!$C$23/Calculator!$F$17/2,1)-0.5))))/'VSWR Calculator'!$C$25)-$C74)^2+(1500*ABS(SIN(2*PI()*MOD(Calculator!$B$37/Calculator!$F$17,1)))*IF(MOD(Calculator!$B$37/Calculator!$F$17,1)&lt;0.5,-1,1))^2)/SQRT(((50*POWER(80,POWER(COS(PI()*MOD(Calculator!$B$37/Calculator!$F$17,1)),2))+MIN(500,MAX(30,100*EXP(-0.3*'VSWR Calculator'!$C$24)*(1+3*ABS(MOD('VSWR Calculator'!$C$23/Calculator!$F$17/2,1)-0.5))))/'VSWR Calculator'!$C$25)+$C74)^2+(1500*ABS(SIN(2*PI()*MOD(Calculator!$B$37/Calculator!$F$17,1)))*IF(MOD(Calculator!$B$37/Calculator!$F$17,1)&lt;0.5,-1,1))^2)),2))</f>
        <v>12.71</v>
      </c>
      <c r="HT74" s="253" t="str">
        <f aca="false">IF(OR(Calculator!$E$18&lt;&gt;"YES",Calculator!$B$37&lt;Calculator!$G$18),"—",ROUND((1+SQRT(((50*POWER(80,POWER(COS(PI()*MOD(Calculator!$B$37/Calculator!$F$18,1)),2))+MIN(500,MAX(30,100*EXP(-0.3*'VSWR Calculator'!$C$24)*(1+3*ABS(MOD('VSWR Calculator'!$C$23/Calculator!$F$18/2,1)-0.5))))/'VSWR Calculator'!$C$25)-$C74)^2+(1500*ABS(SIN(2*PI()*MOD(Calculator!$B$37/Calculator!$F$18,1)))*IF(MOD(Calculator!$B$37/Calculator!$F$18,1)&lt;0.5,-1,1))^2)/SQRT(((50*POWER(80,POWER(COS(PI()*MOD(Calculator!$B$37/Calculator!$F$18,1)),2))+MIN(500,MAX(30,100*EXP(-0.3*'VSWR Calculator'!$C$24)*(1+3*ABS(MOD('VSWR Calculator'!$C$23/Calculator!$F$18/2,1)-0.5))))/'VSWR Calculator'!$C$25)+$C74)^2+(1500*ABS(SIN(2*PI()*MOD(Calculator!$B$37/Calculator!$F$18,1)))*IF(MOD(Calculator!$B$37/Calculator!$F$18,1)&lt;0.5,-1,1))^2))/(1-SQRT(((50*POWER(80,POWER(COS(PI()*MOD(Calculator!$B$37/Calculator!$F$18,1)),2))+MIN(500,MAX(30,100*EXP(-0.3*'VSWR Calculator'!$C$24)*(1+3*ABS(MOD('VSWR Calculator'!$C$23/Calculator!$F$18/2,1)-0.5))))/'VSWR Calculator'!$C$25)-$C74)^2+(1500*ABS(SIN(2*PI()*MOD(Calculator!$B$37/Calculator!$F$18,1)))*IF(MOD(Calculator!$B$37/Calculator!$F$18,1)&lt;0.5,-1,1))^2)/SQRT(((50*POWER(80,POWER(COS(PI()*MOD(Calculator!$B$37/Calculator!$F$18,1)),2))+MIN(500,MAX(30,100*EXP(-0.3*'VSWR Calculator'!$C$24)*(1+3*ABS(MOD('VSWR Calculator'!$C$23/Calculator!$F$18/2,1)-0.5))))/'VSWR Calculator'!$C$25)+$C74)^2+(1500*ABS(SIN(2*PI()*MOD(Calculator!$B$37/Calculator!$F$18,1)))*IF(MOD(Calculator!$B$37/Calculator!$F$18,1)&lt;0.5,-1,1))^2)),2))</f>
        <v>—</v>
      </c>
      <c r="HU74" s="253" t="str">
        <f aca="false">IF(OR(Calculator!$E$19&lt;&gt;"YES",Calculator!$B$37&lt;Calculator!$G$19),"—",ROUND((1+SQRT(((50*POWER(80,POWER(COS(PI()*MOD(Calculator!$B$37/Calculator!$F$19,1)),2))+MIN(500,MAX(30,100*EXP(-0.3*'VSWR Calculator'!$C$24)*(1+3*ABS(MOD('VSWR Calculator'!$C$23/Calculator!$F$19/2,1)-0.5))))/'VSWR Calculator'!$C$25)-$C74)^2+(1500*ABS(SIN(2*PI()*MOD(Calculator!$B$37/Calculator!$F$19,1)))*IF(MOD(Calculator!$B$37/Calculator!$F$19,1)&lt;0.5,-1,1))^2)/SQRT(((50*POWER(80,POWER(COS(PI()*MOD(Calculator!$B$37/Calculator!$F$19,1)),2))+MIN(500,MAX(30,100*EXP(-0.3*'VSWR Calculator'!$C$24)*(1+3*ABS(MOD('VSWR Calculator'!$C$23/Calculator!$F$19/2,1)-0.5))))/'VSWR Calculator'!$C$25)+$C74)^2+(1500*ABS(SIN(2*PI()*MOD(Calculator!$B$37/Calculator!$F$19,1)))*IF(MOD(Calculator!$B$37/Calculator!$F$19,1)&lt;0.5,-1,1))^2))/(1-SQRT(((50*POWER(80,POWER(COS(PI()*MOD(Calculator!$B$37/Calculator!$F$19,1)),2))+MIN(500,MAX(30,100*EXP(-0.3*'VSWR Calculator'!$C$24)*(1+3*ABS(MOD('VSWR Calculator'!$C$23/Calculator!$F$19/2,1)-0.5))))/'VSWR Calculator'!$C$25)-$C74)^2+(1500*ABS(SIN(2*PI()*MOD(Calculator!$B$37/Calculator!$F$19,1)))*IF(MOD(Calculator!$B$37/Calculator!$F$19,1)&lt;0.5,-1,1))^2)/SQRT(((50*POWER(80,POWER(COS(PI()*MOD(Calculator!$B$37/Calculator!$F$19,1)),2))+MIN(500,MAX(30,100*EXP(-0.3*'VSWR Calculator'!$C$24)*(1+3*ABS(MOD('VSWR Calculator'!$C$23/Calculator!$F$19/2,1)-0.5))))/'VSWR Calculator'!$C$25)+$C74)^2+(1500*ABS(SIN(2*PI()*MOD(Calculator!$B$37/Calculator!$F$19,1)))*IF(MOD(Calculator!$B$37/Calculator!$F$19,1)&lt;0.5,-1,1))^2)),2))</f>
        <v>—</v>
      </c>
      <c r="HV74" s="253" t="str">
        <f aca="false">IF(OR(Calculator!$E$20&lt;&gt;"YES",Calculator!$B$37&lt;Calculator!$G$20),"—",ROUND((1+SQRT(((50*POWER(80,POWER(COS(PI()*MOD(Calculator!$B$37/Calculator!$F$20,1)),2))+MIN(500,MAX(30,100*EXP(-0.3*'VSWR Calculator'!$C$24)*(1+3*ABS(MOD('VSWR Calculator'!$C$23/Calculator!$F$20/2,1)-0.5))))/'VSWR Calculator'!$C$25)-$C74)^2+(1500*ABS(SIN(2*PI()*MOD(Calculator!$B$37/Calculator!$F$20,1)))*IF(MOD(Calculator!$B$37/Calculator!$F$20,1)&lt;0.5,-1,1))^2)/SQRT(((50*POWER(80,POWER(COS(PI()*MOD(Calculator!$B$37/Calculator!$F$20,1)),2))+MIN(500,MAX(30,100*EXP(-0.3*'VSWR Calculator'!$C$24)*(1+3*ABS(MOD('VSWR Calculator'!$C$23/Calculator!$F$20/2,1)-0.5))))/'VSWR Calculator'!$C$25)+$C74)^2+(1500*ABS(SIN(2*PI()*MOD(Calculator!$B$37/Calculator!$F$20,1)))*IF(MOD(Calculator!$B$37/Calculator!$F$20,1)&lt;0.5,-1,1))^2))/(1-SQRT(((50*POWER(80,POWER(COS(PI()*MOD(Calculator!$B$37/Calculator!$F$20,1)),2))+MIN(500,MAX(30,100*EXP(-0.3*'VSWR Calculator'!$C$24)*(1+3*ABS(MOD('VSWR Calculator'!$C$23/Calculator!$F$20/2,1)-0.5))))/'VSWR Calculator'!$C$25)-$C74)^2+(1500*ABS(SIN(2*PI()*MOD(Calculator!$B$37/Calculator!$F$20,1)))*IF(MOD(Calculator!$B$37/Calculator!$F$20,1)&lt;0.5,-1,1))^2)/SQRT(((50*POWER(80,POWER(COS(PI()*MOD(Calculator!$B$37/Calculator!$F$20,1)),2))+MIN(500,MAX(30,100*EXP(-0.3*'VSWR Calculator'!$C$24)*(1+3*ABS(MOD('VSWR Calculator'!$C$23/Calculator!$F$20/2,1)-0.5))))/'VSWR Calculator'!$C$25)+$C74)^2+(1500*ABS(SIN(2*PI()*MOD(Calculator!$B$37/Calculator!$F$20,1)))*IF(MOD(Calculator!$B$37/Calculator!$F$20,1)&lt;0.5,-1,1))^2)),2))</f>
        <v>—</v>
      </c>
      <c r="HW74" s="253" t="str">
        <f aca="false">IF(OR(Calculator!$E$21&lt;&gt;"YES",Calculator!$B$37&lt;Calculator!$G$21),"—",ROUND((1+SQRT(((50*POWER(80,POWER(COS(PI()*MOD(Calculator!$B$37/Calculator!$F$21,1)),2))+MIN(500,MAX(30,100*EXP(-0.3*'VSWR Calculator'!$C$24)*(1+3*ABS(MOD('VSWR Calculator'!$C$23/Calculator!$F$21/2,1)-0.5))))/'VSWR Calculator'!$C$25)-$C74)^2+(1500*ABS(SIN(2*PI()*MOD(Calculator!$B$37/Calculator!$F$21,1)))*IF(MOD(Calculator!$B$37/Calculator!$F$21,1)&lt;0.5,-1,1))^2)/SQRT(((50*POWER(80,POWER(COS(PI()*MOD(Calculator!$B$37/Calculator!$F$21,1)),2))+MIN(500,MAX(30,100*EXP(-0.3*'VSWR Calculator'!$C$24)*(1+3*ABS(MOD('VSWR Calculator'!$C$23/Calculator!$F$21/2,1)-0.5))))/'VSWR Calculator'!$C$25)+$C74)^2+(1500*ABS(SIN(2*PI()*MOD(Calculator!$B$37/Calculator!$F$21,1)))*IF(MOD(Calculator!$B$37/Calculator!$F$21,1)&lt;0.5,-1,1))^2))/(1-SQRT(((50*POWER(80,POWER(COS(PI()*MOD(Calculator!$B$37/Calculator!$F$21,1)),2))+MIN(500,MAX(30,100*EXP(-0.3*'VSWR Calculator'!$C$24)*(1+3*ABS(MOD('VSWR Calculator'!$C$23/Calculator!$F$21/2,1)-0.5))))/'VSWR Calculator'!$C$25)-$C74)^2+(1500*ABS(SIN(2*PI()*MOD(Calculator!$B$37/Calculator!$F$21,1)))*IF(MOD(Calculator!$B$37/Calculator!$F$21,1)&lt;0.5,-1,1))^2)/SQRT(((50*POWER(80,POWER(COS(PI()*MOD(Calculator!$B$37/Calculator!$F$21,1)),2))+MIN(500,MAX(30,100*EXP(-0.3*'VSWR Calculator'!$C$24)*(1+3*ABS(MOD('VSWR Calculator'!$C$23/Calculator!$F$21/2,1)-0.5))))/'VSWR Calculator'!$C$25)+$C74)^2+(1500*ABS(SIN(2*PI()*MOD(Calculator!$B$37/Calculator!$F$21,1)))*IF(MOD(Calculator!$B$37/Calculator!$F$21,1)&lt;0.5,-1,1))^2)),2))</f>
        <v>—</v>
      </c>
      <c r="HX74" s="253" t="str">
        <f aca="false">IF(OR(Calculator!$E$22&lt;&gt;"YES",Calculator!$B$37&lt;Calculator!$G$22),"—",ROUND((1+SQRT(((50*POWER(80,POWER(COS(PI()*MOD(Calculator!$B$37/Calculator!$F$22,1)),2))+MIN(500,MAX(30,100*EXP(-0.3*'VSWR Calculator'!$C$24)*(1+3*ABS(MOD('VSWR Calculator'!$C$23/Calculator!$F$22/2,1)-0.5))))/'VSWR Calculator'!$C$25)-$C74)^2+(1500*ABS(SIN(2*PI()*MOD(Calculator!$B$37/Calculator!$F$22,1)))*IF(MOD(Calculator!$B$37/Calculator!$F$22,1)&lt;0.5,-1,1))^2)/SQRT(((50*POWER(80,POWER(COS(PI()*MOD(Calculator!$B$37/Calculator!$F$22,1)),2))+MIN(500,MAX(30,100*EXP(-0.3*'VSWR Calculator'!$C$24)*(1+3*ABS(MOD('VSWR Calculator'!$C$23/Calculator!$F$22/2,1)-0.5))))/'VSWR Calculator'!$C$25)+$C74)^2+(1500*ABS(SIN(2*PI()*MOD(Calculator!$B$37/Calculator!$F$22,1)))*IF(MOD(Calculator!$B$37/Calculator!$F$22,1)&lt;0.5,-1,1))^2))/(1-SQRT(((50*POWER(80,POWER(COS(PI()*MOD(Calculator!$B$37/Calculator!$F$22,1)),2))+MIN(500,MAX(30,100*EXP(-0.3*'VSWR Calculator'!$C$24)*(1+3*ABS(MOD('VSWR Calculator'!$C$23/Calculator!$F$22/2,1)-0.5))))/'VSWR Calculator'!$C$25)-$C74)^2+(1500*ABS(SIN(2*PI()*MOD(Calculator!$B$37/Calculator!$F$22,1)))*IF(MOD(Calculator!$B$37/Calculator!$F$22,1)&lt;0.5,-1,1))^2)/SQRT(((50*POWER(80,POWER(COS(PI()*MOD(Calculator!$B$37/Calculator!$F$22,1)),2))+MIN(500,MAX(30,100*EXP(-0.3*'VSWR Calculator'!$C$24)*(1+3*ABS(MOD('VSWR Calculator'!$C$23/Calculator!$F$22/2,1)-0.5))))/'VSWR Calculator'!$C$25)+$C74)^2+(1500*ABS(SIN(2*PI()*MOD(Calculator!$B$37/Calculator!$F$22,1)))*IF(MOD(Calculator!$B$37/Calculator!$F$22,1)&lt;0.5,-1,1))^2)),2))</f>
        <v>—</v>
      </c>
      <c r="HY74" s="253" t="n">
        <f aca="false">IFERROR(ROUND((IF(ISNUMBER(HN74),HN74,0)+IF(ISNUMBER(HO74),HO74,0)+IF(ISNUMBER(HP74),HP74,0)+IF(ISNUMBER(HQ74),HQ74,0)+IF(ISNUMBER(HR74),HR74,0)+IF(ISNUMBER(HS74),HS74,0)+IF(ISNUMBER(HT74),HT74,0)+IF(ISNUMBER(HU74),HU74,0)+IF(ISNUMBER(HV74),HV74,0)+IF(ISNUMBER(HW74),HW74,0)+IF(ISNUMBER(HX74),HX74,0))/(IF(ISNUMBER(HN74),1,0)+IF(ISNUMBER(HO74),1,0)+IF(ISNUMBER(HP74),1,0)+IF(ISNUMBER(HQ74),1,0)+IF(ISNUMBER(HR74),1,0)+IF(ISNUMBER(HS74),1,0)+IF(ISNUMBER(HT74),1,0)+IF(ISNUMBER(HU74),1,0)+IF(ISNUMBER(HV74),1,0)+IF(ISNUMBER(HW74),1,0)+IF(ISNUMBER(HX74),1,0)),4),"")</f>
        <v>7.485</v>
      </c>
      <c r="HZ74" s="253" t="str">
        <f aca="false">IF(OR(Calculator!$E$12&lt;&gt;"YES",Calculator!$B$38&lt;Calculator!$G$12),"—",ROUND((1+SQRT(((50*POWER(80,POWER(COS(PI()*MOD(Calculator!$B$38/Calculator!$F$12,1)),2))+MIN(500,MAX(30,100*EXP(-0.3*'VSWR Calculator'!$C$24)*(1+3*ABS(MOD('VSWR Calculator'!$C$23/Calculator!$F$12/2,1)-0.5))))/'VSWR Calculator'!$C$25)-$C74)^2+(1500*ABS(SIN(2*PI()*MOD(Calculator!$B$38/Calculator!$F$12,1)))*IF(MOD(Calculator!$B$38/Calculator!$F$12,1)&lt;0.5,-1,1))^2)/SQRT(((50*POWER(80,POWER(COS(PI()*MOD(Calculator!$B$38/Calculator!$F$12,1)),2))+MIN(500,MAX(30,100*EXP(-0.3*'VSWR Calculator'!$C$24)*(1+3*ABS(MOD('VSWR Calculator'!$C$23/Calculator!$F$12/2,1)-0.5))))/'VSWR Calculator'!$C$25)+$C74)^2+(1500*ABS(SIN(2*PI()*MOD(Calculator!$B$38/Calculator!$F$12,1)))*IF(MOD(Calculator!$B$38/Calculator!$F$12,1)&lt;0.5,-1,1))^2))/(1-SQRT(((50*POWER(80,POWER(COS(PI()*MOD(Calculator!$B$38/Calculator!$F$12,1)),2))+MIN(500,MAX(30,100*EXP(-0.3*'VSWR Calculator'!$C$24)*(1+3*ABS(MOD('VSWR Calculator'!$C$23/Calculator!$F$12/2,1)-0.5))))/'VSWR Calculator'!$C$25)-$C74)^2+(1500*ABS(SIN(2*PI()*MOD(Calculator!$B$38/Calculator!$F$12,1)))*IF(MOD(Calculator!$B$38/Calculator!$F$12,1)&lt;0.5,-1,1))^2)/SQRT(((50*POWER(80,POWER(COS(PI()*MOD(Calculator!$B$38/Calculator!$F$12,1)),2))+MIN(500,MAX(30,100*EXP(-0.3*'VSWR Calculator'!$C$24)*(1+3*ABS(MOD('VSWR Calculator'!$C$23/Calculator!$F$12/2,1)-0.5))))/'VSWR Calculator'!$C$25)+$C74)^2+(1500*ABS(SIN(2*PI()*MOD(Calculator!$B$38/Calculator!$F$12,1)))*IF(MOD(Calculator!$B$38/Calculator!$F$12,1)&lt;0.5,-1,1))^2)),2))</f>
        <v>—</v>
      </c>
      <c r="IA74" s="253" t="str">
        <f aca="false">IF(OR(Calculator!$E$13&lt;&gt;"YES",Calculator!$B$38&lt;Calculator!$G$13),"—",ROUND((1+SQRT(((50*POWER(80,POWER(COS(PI()*MOD(Calculator!$B$38/Calculator!$F$13,1)),2))+MIN(500,MAX(30,100*EXP(-0.3*'VSWR Calculator'!$C$24)*(1+3*ABS(MOD('VSWR Calculator'!$C$23/Calculator!$F$13/2,1)-0.5))))/'VSWR Calculator'!$C$25)-$C74)^2+(1500*ABS(SIN(2*PI()*MOD(Calculator!$B$38/Calculator!$F$13,1)))*IF(MOD(Calculator!$B$38/Calculator!$F$13,1)&lt;0.5,-1,1))^2)/SQRT(((50*POWER(80,POWER(COS(PI()*MOD(Calculator!$B$38/Calculator!$F$13,1)),2))+MIN(500,MAX(30,100*EXP(-0.3*'VSWR Calculator'!$C$24)*(1+3*ABS(MOD('VSWR Calculator'!$C$23/Calculator!$F$13/2,1)-0.5))))/'VSWR Calculator'!$C$25)+$C74)^2+(1500*ABS(SIN(2*PI()*MOD(Calculator!$B$38/Calculator!$F$13,1)))*IF(MOD(Calculator!$B$38/Calculator!$F$13,1)&lt;0.5,-1,1))^2))/(1-SQRT(((50*POWER(80,POWER(COS(PI()*MOD(Calculator!$B$38/Calculator!$F$13,1)),2))+MIN(500,MAX(30,100*EXP(-0.3*'VSWR Calculator'!$C$24)*(1+3*ABS(MOD('VSWR Calculator'!$C$23/Calculator!$F$13/2,1)-0.5))))/'VSWR Calculator'!$C$25)-$C74)^2+(1500*ABS(SIN(2*PI()*MOD(Calculator!$B$38/Calculator!$F$13,1)))*IF(MOD(Calculator!$B$38/Calculator!$F$13,1)&lt;0.5,-1,1))^2)/SQRT(((50*POWER(80,POWER(COS(PI()*MOD(Calculator!$B$38/Calculator!$F$13,1)),2))+MIN(500,MAX(30,100*EXP(-0.3*'VSWR Calculator'!$C$24)*(1+3*ABS(MOD('VSWR Calculator'!$C$23/Calculator!$F$13/2,1)-0.5))))/'VSWR Calculator'!$C$25)+$C74)^2+(1500*ABS(SIN(2*PI()*MOD(Calculator!$B$38/Calculator!$F$13,1)))*IF(MOD(Calculator!$B$38/Calculator!$F$13,1)&lt;0.5,-1,1))^2)),2))</f>
        <v>—</v>
      </c>
      <c r="IB74" s="253" t="str">
        <f aca="false">IF(OR(Calculator!$E$14&lt;&gt;"YES",Calculator!$B$38&lt;Calculator!$G$14),"—",ROUND((1+SQRT(((50*POWER(80,POWER(COS(PI()*MOD(Calculator!$B$38/Calculator!$F$14,1)),2))+MIN(500,MAX(30,100*EXP(-0.3*'VSWR Calculator'!$C$24)*(1+3*ABS(MOD('VSWR Calculator'!$C$23/Calculator!$F$14/2,1)-0.5))))/'VSWR Calculator'!$C$25)-$C74)^2+(1500*ABS(SIN(2*PI()*MOD(Calculator!$B$38/Calculator!$F$14,1)))*IF(MOD(Calculator!$B$38/Calculator!$F$14,1)&lt;0.5,-1,1))^2)/SQRT(((50*POWER(80,POWER(COS(PI()*MOD(Calculator!$B$38/Calculator!$F$14,1)),2))+MIN(500,MAX(30,100*EXP(-0.3*'VSWR Calculator'!$C$24)*(1+3*ABS(MOD('VSWR Calculator'!$C$23/Calculator!$F$14/2,1)-0.5))))/'VSWR Calculator'!$C$25)+$C74)^2+(1500*ABS(SIN(2*PI()*MOD(Calculator!$B$38/Calculator!$F$14,1)))*IF(MOD(Calculator!$B$38/Calculator!$F$14,1)&lt;0.5,-1,1))^2))/(1-SQRT(((50*POWER(80,POWER(COS(PI()*MOD(Calculator!$B$38/Calculator!$F$14,1)),2))+MIN(500,MAX(30,100*EXP(-0.3*'VSWR Calculator'!$C$24)*(1+3*ABS(MOD('VSWR Calculator'!$C$23/Calculator!$F$14/2,1)-0.5))))/'VSWR Calculator'!$C$25)-$C74)^2+(1500*ABS(SIN(2*PI()*MOD(Calculator!$B$38/Calculator!$F$14,1)))*IF(MOD(Calculator!$B$38/Calculator!$F$14,1)&lt;0.5,-1,1))^2)/SQRT(((50*POWER(80,POWER(COS(PI()*MOD(Calculator!$B$38/Calculator!$F$14,1)),2))+MIN(500,MAX(30,100*EXP(-0.3*'VSWR Calculator'!$C$24)*(1+3*ABS(MOD('VSWR Calculator'!$C$23/Calculator!$F$14/2,1)-0.5))))/'VSWR Calculator'!$C$25)+$C74)^2+(1500*ABS(SIN(2*PI()*MOD(Calculator!$B$38/Calculator!$F$14,1)))*IF(MOD(Calculator!$B$38/Calculator!$F$14,1)&lt;0.5,-1,1))^2)),2))</f>
        <v>—</v>
      </c>
      <c r="IC74" s="253" t="n">
        <f aca="false">IF(OR(Calculator!$E$15&lt;&gt;"YES",Calculator!$B$38&lt;Calculator!$G$15),"—",ROUND((1+SQRT(((50*POWER(80,POWER(COS(PI()*MOD(Calculator!$B$38/Calculator!$F$15,1)),2))+MIN(500,MAX(30,100*EXP(-0.3*'VSWR Calculator'!$C$24)*(1+3*ABS(MOD('VSWR Calculator'!$C$23/Calculator!$F$15/2,1)-0.5))))/'VSWR Calculator'!$C$25)-$C74)^2+(1500*ABS(SIN(2*PI()*MOD(Calculator!$B$38/Calculator!$F$15,1)))*IF(MOD(Calculator!$B$38/Calculator!$F$15,1)&lt;0.5,-1,1))^2)/SQRT(((50*POWER(80,POWER(COS(PI()*MOD(Calculator!$B$38/Calculator!$F$15,1)),2))+MIN(500,MAX(30,100*EXP(-0.3*'VSWR Calculator'!$C$24)*(1+3*ABS(MOD('VSWR Calculator'!$C$23/Calculator!$F$15/2,1)-0.5))))/'VSWR Calculator'!$C$25)+$C74)^2+(1500*ABS(SIN(2*PI()*MOD(Calculator!$B$38/Calculator!$F$15,1)))*IF(MOD(Calculator!$B$38/Calculator!$F$15,1)&lt;0.5,-1,1))^2))/(1-SQRT(((50*POWER(80,POWER(COS(PI()*MOD(Calculator!$B$38/Calculator!$F$15,1)),2))+MIN(500,MAX(30,100*EXP(-0.3*'VSWR Calculator'!$C$24)*(1+3*ABS(MOD('VSWR Calculator'!$C$23/Calculator!$F$15/2,1)-0.5))))/'VSWR Calculator'!$C$25)-$C74)^2+(1500*ABS(SIN(2*PI()*MOD(Calculator!$B$38/Calculator!$F$15,1)))*IF(MOD(Calculator!$B$38/Calculator!$F$15,1)&lt;0.5,-1,1))^2)/SQRT(((50*POWER(80,POWER(COS(PI()*MOD(Calculator!$B$38/Calculator!$F$15,1)),2))+MIN(500,MAX(30,100*EXP(-0.3*'VSWR Calculator'!$C$24)*(1+3*ABS(MOD('VSWR Calculator'!$C$23/Calculator!$F$15/2,1)-0.5))))/'VSWR Calculator'!$C$25)+$C74)^2+(1500*ABS(SIN(2*PI()*MOD(Calculator!$B$38/Calculator!$F$15,1)))*IF(MOD(Calculator!$B$38/Calculator!$F$15,1)&lt;0.5,-1,1))^2)),2))</f>
        <v>2.1</v>
      </c>
      <c r="ID74" s="253" t="str">
        <f aca="false">IF(OR(Calculator!$E$16&lt;&gt;"YES",Calculator!$B$38&lt;Calculator!$G$16),"—",ROUND((1+SQRT(((50*POWER(80,POWER(COS(PI()*MOD(Calculator!$B$38/Calculator!$F$16,1)),2))+MIN(500,MAX(30,100*EXP(-0.3*'VSWR Calculator'!$C$24)*(1+3*ABS(MOD('VSWR Calculator'!$C$23/Calculator!$F$16/2,1)-0.5))))/'VSWR Calculator'!$C$25)-$C74)^2+(1500*ABS(SIN(2*PI()*MOD(Calculator!$B$38/Calculator!$F$16,1)))*IF(MOD(Calculator!$B$38/Calculator!$F$16,1)&lt;0.5,-1,1))^2)/SQRT(((50*POWER(80,POWER(COS(PI()*MOD(Calculator!$B$38/Calculator!$F$16,1)),2))+MIN(500,MAX(30,100*EXP(-0.3*'VSWR Calculator'!$C$24)*(1+3*ABS(MOD('VSWR Calculator'!$C$23/Calculator!$F$16/2,1)-0.5))))/'VSWR Calculator'!$C$25)+$C74)^2+(1500*ABS(SIN(2*PI()*MOD(Calculator!$B$38/Calculator!$F$16,1)))*IF(MOD(Calculator!$B$38/Calculator!$F$16,1)&lt;0.5,-1,1))^2))/(1-SQRT(((50*POWER(80,POWER(COS(PI()*MOD(Calculator!$B$38/Calculator!$F$16,1)),2))+MIN(500,MAX(30,100*EXP(-0.3*'VSWR Calculator'!$C$24)*(1+3*ABS(MOD('VSWR Calculator'!$C$23/Calculator!$F$16/2,1)-0.5))))/'VSWR Calculator'!$C$25)-$C74)^2+(1500*ABS(SIN(2*PI()*MOD(Calculator!$B$38/Calculator!$F$16,1)))*IF(MOD(Calculator!$B$38/Calculator!$F$16,1)&lt;0.5,-1,1))^2)/SQRT(((50*POWER(80,POWER(COS(PI()*MOD(Calculator!$B$38/Calculator!$F$16,1)),2))+MIN(500,MAX(30,100*EXP(-0.3*'VSWR Calculator'!$C$24)*(1+3*ABS(MOD('VSWR Calculator'!$C$23/Calculator!$F$16/2,1)-0.5))))/'VSWR Calculator'!$C$25)+$C74)^2+(1500*ABS(SIN(2*PI()*MOD(Calculator!$B$38/Calculator!$F$16,1)))*IF(MOD(Calculator!$B$38/Calculator!$F$16,1)&lt;0.5,-1,1))^2)),2))</f>
        <v>—</v>
      </c>
      <c r="IE74" s="253" t="n">
        <f aca="false">IF(OR(Calculator!$E$17&lt;&gt;"YES",Calculator!$B$38&lt;Calculator!$G$17),"—",ROUND((1+SQRT(((50*POWER(80,POWER(COS(PI()*MOD(Calculator!$B$38/Calculator!$F$17,1)),2))+MIN(500,MAX(30,100*EXP(-0.3*'VSWR Calculator'!$C$24)*(1+3*ABS(MOD('VSWR Calculator'!$C$23/Calculator!$F$17/2,1)-0.5))))/'VSWR Calculator'!$C$25)-$C74)^2+(1500*ABS(SIN(2*PI()*MOD(Calculator!$B$38/Calculator!$F$17,1)))*IF(MOD(Calculator!$B$38/Calculator!$F$17,1)&lt;0.5,-1,1))^2)/SQRT(((50*POWER(80,POWER(COS(PI()*MOD(Calculator!$B$38/Calculator!$F$17,1)),2))+MIN(500,MAX(30,100*EXP(-0.3*'VSWR Calculator'!$C$24)*(1+3*ABS(MOD('VSWR Calculator'!$C$23/Calculator!$F$17/2,1)-0.5))))/'VSWR Calculator'!$C$25)+$C74)^2+(1500*ABS(SIN(2*PI()*MOD(Calculator!$B$38/Calculator!$F$17,1)))*IF(MOD(Calculator!$B$38/Calculator!$F$17,1)&lt;0.5,-1,1))^2))/(1-SQRT(((50*POWER(80,POWER(COS(PI()*MOD(Calculator!$B$38/Calculator!$F$17,1)),2))+MIN(500,MAX(30,100*EXP(-0.3*'VSWR Calculator'!$C$24)*(1+3*ABS(MOD('VSWR Calculator'!$C$23/Calculator!$F$17/2,1)-0.5))))/'VSWR Calculator'!$C$25)-$C74)^2+(1500*ABS(SIN(2*PI()*MOD(Calculator!$B$38/Calculator!$F$17,1)))*IF(MOD(Calculator!$B$38/Calculator!$F$17,1)&lt;0.5,-1,1))^2)/SQRT(((50*POWER(80,POWER(COS(PI()*MOD(Calculator!$B$38/Calculator!$F$17,1)),2))+MIN(500,MAX(30,100*EXP(-0.3*'VSWR Calculator'!$C$24)*(1+3*ABS(MOD('VSWR Calculator'!$C$23/Calculator!$F$17/2,1)-0.5))))/'VSWR Calculator'!$C$25)+$C74)^2+(1500*ABS(SIN(2*PI()*MOD(Calculator!$B$38/Calculator!$F$17,1)))*IF(MOD(Calculator!$B$38/Calculator!$F$17,1)&lt;0.5,-1,1))^2)),2))</f>
        <v>15.31</v>
      </c>
      <c r="IF74" s="253" t="str">
        <f aca="false">IF(OR(Calculator!$E$18&lt;&gt;"YES",Calculator!$B$38&lt;Calculator!$G$18),"—",ROUND((1+SQRT(((50*POWER(80,POWER(COS(PI()*MOD(Calculator!$B$38/Calculator!$F$18,1)),2))+MIN(500,MAX(30,100*EXP(-0.3*'VSWR Calculator'!$C$24)*(1+3*ABS(MOD('VSWR Calculator'!$C$23/Calculator!$F$18/2,1)-0.5))))/'VSWR Calculator'!$C$25)-$C74)^2+(1500*ABS(SIN(2*PI()*MOD(Calculator!$B$38/Calculator!$F$18,1)))*IF(MOD(Calculator!$B$38/Calculator!$F$18,1)&lt;0.5,-1,1))^2)/SQRT(((50*POWER(80,POWER(COS(PI()*MOD(Calculator!$B$38/Calculator!$F$18,1)),2))+MIN(500,MAX(30,100*EXP(-0.3*'VSWR Calculator'!$C$24)*(1+3*ABS(MOD('VSWR Calculator'!$C$23/Calculator!$F$18/2,1)-0.5))))/'VSWR Calculator'!$C$25)+$C74)^2+(1500*ABS(SIN(2*PI()*MOD(Calculator!$B$38/Calculator!$F$18,1)))*IF(MOD(Calculator!$B$38/Calculator!$F$18,1)&lt;0.5,-1,1))^2))/(1-SQRT(((50*POWER(80,POWER(COS(PI()*MOD(Calculator!$B$38/Calculator!$F$18,1)),2))+MIN(500,MAX(30,100*EXP(-0.3*'VSWR Calculator'!$C$24)*(1+3*ABS(MOD('VSWR Calculator'!$C$23/Calculator!$F$18/2,1)-0.5))))/'VSWR Calculator'!$C$25)-$C74)^2+(1500*ABS(SIN(2*PI()*MOD(Calculator!$B$38/Calculator!$F$18,1)))*IF(MOD(Calculator!$B$38/Calculator!$F$18,1)&lt;0.5,-1,1))^2)/SQRT(((50*POWER(80,POWER(COS(PI()*MOD(Calculator!$B$38/Calculator!$F$18,1)),2))+MIN(500,MAX(30,100*EXP(-0.3*'VSWR Calculator'!$C$24)*(1+3*ABS(MOD('VSWR Calculator'!$C$23/Calculator!$F$18/2,1)-0.5))))/'VSWR Calculator'!$C$25)+$C74)^2+(1500*ABS(SIN(2*PI()*MOD(Calculator!$B$38/Calculator!$F$18,1)))*IF(MOD(Calculator!$B$38/Calculator!$F$18,1)&lt;0.5,-1,1))^2)),2))</f>
        <v>—</v>
      </c>
      <c r="IG74" s="253" t="str">
        <f aca="false">IF(OR(Calculator!$E$19&lt;&gt;"YES",Calculator!$B$38&lt;Calculator!$G$19),"—",ROUND((1+SQRT(((50*POWER(80,POWER(COS(PI()*MOD(Calculator!$B$38/Calculator!$F$19,1)),2))+MIN(500,MAX(30,100*EXP(-0.3*'VSWR Calculator'!$C$24)*(1+3*ABS(MOD('VSWR Calculator'!$C$23/Calculator!$F$19/2,1)-0.5))))/'VSWR Calculator'!$C$25)-$C74)^2+(1500*ABS(SIN(2*PI()*MOD(Calculator!$B$38/Calculator!$F$19,1)))*IF(MOD(Calculator!$B$38/Calculator!$F$19,1)&lt;0.5,-1,1))^2)/SQRT(((50*POWER(80,POWER(COS(PI()*MOD(Calculator!$B$38/Calculator!$F$19,1)),2))+MIN(500,MAX(30,100*EXP(-0.3*'VSWR Calculator'!$C$24)*(1+3*ABS(MOD('VSWR Calculator'!$C$23/Calculator!$F$19/2,1)-0.5))))/'VSWR Calculator'!$C$25)+$C74)^2+(1500*ABS(SIN(2*PI()*MOD(Calculator!$B$38/Calculator!$F$19,1)))*IF(MOD(Calculator!$B$38/Calculator!$F$19,1)&lt;0.5,-1,1))^2))/(1-SQRT(((50*POWER(80,POWER(COS(PI()*MOD(Calculator!$B$38/Calculator!$F$19,1)),2))+MIN(500,MAX(30,100*EXP(-0.3*'VSWR Calculator'!$C$24)*(1+3*ABS(MOD('VSWR Calculator'!$C$23/Calculator!$F$19/2,1)-0.5))))/'VSWR Calculator'!$C$25)-$C74)^2+(1500*ABS(SIN(2*PI()*MOD(Calculator!$B$38/Calculator!$F$19,1)))*IF(MOD(Calculator!$B$38/Calculator!$F$19,1)&lt;0.5,-1,1))^2)/SQRT(((50*POWER(80,POWER(COS(PI()*MOD(Calculator!$B$38/Calculator!$F$19,1)),2))+MIN(500,MAX(30,100*EXP(-0.3*'VSWR Calculator'!$C$24)*(1+3*ABS(MOD('VSWR Calculator'!$C$23/Calculator!$F$19/2,1)-0.5))))/'VSWR Calculator'!$C$25)+$C74)^2+(1500*ABS(SIN(2*PI()*MOD(Calculator!$B$38/Calculator!$F$19,1)))*IF(MOD(Calculator!$B$38/Calculator!$F$19,1)&lt;0.5,-1,1))^2)),2))</f>
        <v>—</v>
      </c>
      <c r="IH74" s="253" t="str">
        <f aca="false">IF(OR(Calculator!$E$20&lt;&gt;"YES",Calculator!$B$38&lt;Calculator!$G$20),"—",ROUND((1+SQRT(((50*POWER(80,POWER(COS(PI()*MOD(Calculator!$B$38/Calculator!$F$20,1)),2))+MIN(500,MAX(30,100*EXP(-0.3*'VSWR Calculator'!$C$24)*(1+3*ABS(MOD('VSWR Calculator'!$C$23/Calculator!$F$20/2,1)-0.5))))/'VSWR Calculator'!$C$25)-$C74)^2+(1500*ABS(SIN(2*PI()*MOD(Calculator!$B$38/Calculator!$F$20,1)))*IF(MOD(Calculator!$B$38/Calculator!$F$20,1)&lt;0.5,-1,1))^2)/SQRT(((50*POWER(80,POWER(COS(PI()*MOD(Calculator!$B$38/Calculator!$F$20,1)),2))+MIN(500,MAX(30,100*EXP(-0.3*'VSWR Calculator'!$C$24)*(1+3*ABS(MOD('VSWR Calculator'!$C$23/Calculator!$F$20/2,1)-0.5))))/'VSWR Calculator'!$C$25)+$C74)^2+(1500*ABS(SIN(2*PI()*MOD(Calculator!$B$38/Calculator!$F$20,1)))*IF(MOD(Calculator!$B$38/Calculator!$F$20,1)&lt;0.5,-1,1))^2))/(1-SQRT(((50*POWER(80,POWER(COS(PI()*MOD(Calculator!$B$38/Calculator!$F$20,1)),2))+MIN(500,MAX(30,100*EXP(-0.3*'VSWR Calculator'!$C$24)*(1+3*ABS(MOD('VSWR Calculator'!$C$23/Calculator!$F$20/2,1)-0.5))))/'VSWR Calculator'!$C$25)-$C74)^2+(1500*ABS(SIN(2*PI()*MOD(Calculator!$B$38/Calculator!$F$20,1)))*IF(MOD(Calculator!$B$38/Calculator!$F$20,1)&lt;0.5,-1,1))^2)/SQRT(((50*POWER(80,POWER(COS(PI()*MOD(Calculator!$B$38/Calculator!$F$20,1)),2))+MIN(500,MAX(30,100*EXP(-0.3*'VSWR Calculator'!$C$24)*(1+3*ABS(MOD('VSWR Calculator'!$C$23/Calculator!$F$20/2,1)-0.5))))/'VSWR Calculator'!$C$25)+$C74)^2+(1500*ABS(SIN(2*PI()*MOD(Calculator!$B$38/Calculator!$F$20,1)))*IF(MOD(Calculator!$B$38/Calculator!$F$20,1)&lt;0.5,-1,1))^2)),2))</f>
        <v>—</v>
      </c>
      <c r="II74" s="253" t="str">
        <f aca="false">IF(OR(Calculator!$E$21&lt;&gt;"YES",Calculator!$B$38&lt;Calculator!$G$21),"—",ROUND((1+SQRT(((50*POWER(80,POWER(COS(PI()*MOD(Calculator!$B$38/Calculator!$F$21,1)),2))+MIN(500,MAX(30,100*EXP(-0.3*'VSWR Calculator'!$C$24)*(1+3*ABS(MOD('VSWR Calculator'!$C$23/Calculator!$F$21/2,1)-0.5))))/'VSWR Calculator'!$C$25)-$C74)^2+(1500*ABS(SIN(2*PI()*MOD(Calculator!$B$38/Calculator!$F$21,1)))*IF(MOD(Calculator!$B$38/Calculator!$F$21,1)&lt;0.5,-1,1))^2)/SQRT(((50*POWER(80,POWER(COS(PI()*MOD(Calculator!$B$38/Calculator!$F$21,1)),2))+MIN(500,MAX(30,100*EXP(-0.3*'VSWR Calculator'!$C$24)*(1+3*ABS(MOD('VSWR Calculator'!$C$23/Calculator!$F$21/2,1)-0.5))))/'VSWR Calculator'!$C$25)+$C74)^2+(1500*ABS(SIN(2*PI()*MOD(Calculator!$B$38/Calculator!$F$21,1)))*IF(MOD(Calculator!$B$38/Calculator!$F$21,1)&lt;0.5,-1,1))^2))/(1-SQRT(((50*POWER(80,POWER(COS(PI()*MOD(Calculator!$B$38/Calculator!$F$21,1)),2))+MIN(500,MAX(30,100*EXP(-0.3*'VSWR Calculator'!$C$24)*(1+3*ABS(MOD('VSWR Calculator'!$C$23/Calculator!$F$21/2,1)-0.5))))/'VSWR Calculator'!$C$25)-$C74)^2+(1500*ABS(SIN(2*PI()*MOD(Calculator!$B$38/Calculator!$F$21,1)))*IF(MOD(Calculator!$B$38/Calculator!$F$21,1)&lt;0.5,-1,1))^2)/SQRT(((50*POWER(80,POWER(COS(PI()*MOD(Calculator!$B$38/Calculator!$F$21,1)),2))+MIN(500,MAX(30,100*EXP(-0.3*'VSWR Calculator'!$C$24)*(1+3*ABS(MOD('VSWR Calculator'!$C$23/Calculator!$F$21/2,1)-0.5))))/'VSWR Calculator'!$C$25)+$C74)^2+(1500*ABS(SIN(2*PI()*MOD(Calculator!$B$38/Calculator!$F$21,1)))*IF(MOD(Calculator!$B$38/Calculator!$F$21,1)&lt;0.5,-1,1))^2)),2))</f>
        <v>—</v>
      </c>
      <c r="IJ74" s="253" t="str">
        <f aca="false">IF(OR(Calculator!$E$22&lt;&gt;"YES",Calculator!$B$38&lt;Calculator!$G$22),"—",ROUND((1+SQRT(((50*POWER(80,POWER(COS(PI()*MOD(Calculator!$B$38/Calculator!$F$22,1)),2))+MIN(500,MAX(30,100*EXP(-0.3*'VSWR Calculator'!$C$24)*(1+3*ABS(MOD('VSWR Calculator'!$C$23/Calculator!$F$22/2,1)-0.5))))/'VSWR Calculator'!$C$25)-$C74)^2+(1500*ABS(SIN(2*PI()*MOD(Calculator!$B$38/Calculator!$F$22,1)))*IF(MOD(Calculator!$B$38/Calculator!$F$22,1)&lt;0.5,-1,1))^2)/SQRT(((50*POWER(80,POWER(COS(PI()*MOD(Calculator!$B$38/Calculator!$F$22,1)),2))+MIN(500,MAX(30,100*EXP(-0.3*'VSWR Calculator'!$C$24)*(1+3*ABS(MOD('VSWR Calculator'!$C$23/Calculator!$F$22/2,1)-0.5))))/'VSWR Calculator'!$C$25)+$C74)^2+(1500*ABS(SIN(2*PI()*MOD(Calculator!$B$38/Calculator!$F$22,1)))*IF(MOD(Calculator!$B$38/Calculator!$F$22,1)&lt;0.5,-1,1))^2))/(1-SQRT(((50*POWER(80,POWER(COS(PI()*MOD(Calculator!$B$38/Calculator!$F$22,1)),2))+MIN(500,MAX(30,100*EXP(-0.3*'VSWR Calculator'!$C$24)*(1+3*ABS(MOD('VSWR Calculator'!$C$23/Calculator!$F$22/2,1)-0.5))))/'VSWR Calculator'!$C$25)-$C74)^2+(1500*ABS(SIN(2*PI()*MOD(Calculator!$B$38/Calculator!$F$22,1)))*IF(MOD(Calculator!$B$38/Calculator!$F$22,1)&lt;0.5,-1,1))^2)/SQRT(((50*POWER(80,POWER(COS(PI()*MOD(Calculator!$B$38/Calculator!$F$22,1)),2))+MIN(500,MAX(30,100*EXP(-0.3*'VSWR Calculator'!$C$24)*(1+3*ABS(MOD('VSWR Calculator'!$C$23/Calculator!$F$22/2,1)-0.5))))/'VSWR Calculator'!$C$25)+$C74)^2+(1500*ABS(SIN(2*PI()*MOD(Calculator!$B$38/Calculator!$F$22,1)))*IF(MOD(Calculator!$B$38/Calculator!$F$22,1)&lt;0.5,-1,1))^2)),2))</f>
        <v>—</v>
      </c>
      <c r="IK74" s="253" t="n">
        <f aca="false">IFERROR(ROUND((IF(ISNUMBER(HZ74),HZ74,0)+IF(ISNUMBER(IA74),IA74,0)+IF(ISNUMBER(IB74),IB74,0)+IF(ISNUMBER(IC74),IC74,0)+IF(ISNUMBER(ID74),ID74,0)+IF(ISNUMBER(IE74),IE74,0)+IF(ISNUMBER(IF74),IF74,0)+IF(ISNUMBER(IG74),IG74,0)+IF(ISNUMBER(IH74),IH74,0)+IF(ISNUMBER(II74),II74,0)+IF(ISNUMBER(IJ74),IJ74,0))/(IF(ISNUMBER(HZ74),1,0)+IF(ISNUMBER(IA74),1,0)+IF(ISNUMBER(IB74),1,0)+IF(ISNUMBER(IC74),1,0)+IF(ISNUMBER(ID74),1,0)+IF(ISNUMBER(IE74),1,0)+IF(ISNUMBER(IF74),1,0)+IF(ISNUMBER(IG74),1,0)+IF(ISNUMBER(IH74),1,0)+IF(ISNUMBER(II74),1,0)+IF(ISNUMBER(IJ74),1,0)),4),"")</f>
        <v>8.705</v>
      </c>
    </row>
    <row r="75" customFormat="false" ht="15" hidden="false" customHeight="true" outlineLevel="0" collapsed="false">
      <c r="A75" s="261" t="s">
        <v>517</v>
      </c>
      <c r="B75" s="261" t="s">
        <v>339</v>
      </c>
      <c r="C75" s="265" t="n">
        <v>2050</v>
      </c>
      <c r="D75" s="266" t="str">
        <f aca="false">IF(OR(Calculator!$E$12&lt;&gt;"YES",Calculator!$B$29&lt;Calculator!$G$12),"—",ROUND((1+SQRT(((50*POWER(80,POWER(COS(PI()*MOD(Calculator!$B$29/Calculator!$F$12,1)),2))-$C75)^2+(1500*ABS(SIN(2*PI()*MOD(Calculator!$B$29/Calculator!$F$12,1)))*IF(MOD(Calculator!$B$29/Calculator!$F$12,1)&lt;0.5,-1,1))^2)/((50*POWER(80,POWER(COS(PI()*MOD(Calculator!$B$29/Calculator!$F$12,1)),2))+$C75)^2+(1500*ABS(SIN(2*PI()*MOD(Calculator!$B$29/Calculator!$F$12,1)))*IF(MOD(Calculator!$B$29/Calculator!$F$12,1)&lt;0.5,-1,1))^2)))/(1-SQRT(((50*POWER(80,POWER(COS(PI()*MOD(Calculator!$B$29/Calculator!$F$12,1)),2))-$C75)^2+(1500*ABS(SIN(2*PI()*MOD(Calculator!$B$29/Calculator!$F$12,1)))*IF(MOD(Calculator!$B$29/Calculator!$F$12,1)&lt;0.5,-1,1))^2)/((50*POWER(80,POWER(COS(PI()*MOD(Calculator!$B$29/Calculator!$F$12,1)),2))+$C75)^2+(1500*ABS(SIN(2*PI()*MOD(Calculator!$B$29/Calculator!$F$12,1)))*IF(MOD(Calculator!$B$29/Calculator!$F$12,1)&lt;0.5,-1,1))^2))),2))</f>
        <v>—</v>
      </c>
      <c r="E75" s="266" t="str">
        <f aca="false">IF(OR(Calculator!$E$13&lt;&gt;"YES",Calculator!$B$29&lt;Calculator!$G$13),"—",ROUND((1+SQRT(((50*POWER(80,POWER(COS(PI()*MOD(Calculator!$B$29/Calculator!$F$13,1)),2))-$C75)^2+(1500*ABS(SIN(2*PI()*MOD(Calculator!$B$29/Calculator!$F$13,1)))*IF(MOD(Calculator!$B$29/Calculator!$F$13,1)&lt;0.5,-1,1))^2)/((50*POWER(80,POWER(COS(PI()*MOD(Calculator!$B$29/Calculator!$F$13,1)),2))+$C75)^2+(1500*ABS(SIN(2*PI()*MOD(Calculator!$B$29/Calculator!$F$13,1)))*IF(MOD(Calculator!$B$29/Calculator!$F$13,1)&lt;0.5,-1,1))^2)))/(1-SQRT(((50*POWER(80,POWER(COS(PI()*MOD(Calculator!$B$29/Calculator!$F$13,1)),2))-$C75)^2+(1500*ABS(SIN(2*PI()*MOD(Calculator!$B$29/Calculator!$F$13,1)))*IF(MOD(Calculator!$B$29/Calculator!$F$13,1)&lt;0.5,-1,1))^2)/((50*POWER(80,POWER(COS(PI()*MOD(Calculator!$B$29/Calculator!$F$13,1)),2))+$C75)^2+(1500*ABS(SIN(2*PI()*MOD(Calculator!$B$29/Calculator!$F$13,1)))*IF(MOD(Calculator!$B$29/Calculator!$F$13,1)&lt;0.5,-1,1))^2))),2))</f>
        <v>—</v>
      </c>
      <c r="F75" s="266" t="str">
        <f aca="false">IF(OR(Calculator!$E$14&lt;&gt;"YES",Calculator!$B$29&lt;Calculator!$G$14),"—",ROUND((1+SQRT(((50*POWER(80,POWER(COS(PI()*MOD(Calculator!$B$29/Calculator!$F$14,1)),2))-$C75)^2+(1500*ABS(SIN(2*PI()*MOD(Calculator!$B$29/Calculator!$F$14,1)))*IF(MOD(Calculator!$B$29/Calculator!$F$14,1)&lt;0.5,-1,1))^2)/((50*POWER(80,POWER(COS(PI()*MOD(Calculator!$B$29/Calculator!$F$14,1)),2))+$C75)^2+(1500*ABS(SIN(2*PI()*MOD(Calculator!$B$29/Calculator!$F$14,1)))*IF(MOD(Calculator!$B$29/Calculator!$F$14,1)&lt;0.5,-1,1))^2)))/(1-SQRT(((50*POWER(80,POWER(COS(PI()*MOD(Calculator!$B$29/Calculator!$F$14,1)),2))-$C75)^2+(1500*ABS(SIN(2*PI()*MOD(Calculator!$B$29/Calculator!$F$14,1)))*IF(MOD(Calculator!$B$29/Calculator!$F$14,1)&lt;0.5,-1,1))^2)/((50*POWER(80,POWER(COS(PI()*MOD(Calculator!$B$29/Calculator!$F$14,1)),2))+$C75)^2+(1500*ABS(SIN(2*PI()*MOD(Calculator!$B$29/Calculator!$F$14,1)))*IF(MOD(Calculator!$B$29/Calculator!$F$14,1)&lt;0.5,-1,1))^2))),2))</f>
        <v>—</v>
      </c>
      <c r="G75" s="266" t="n">
        <f aca="false">IF(OR(Calculator!$E$15&lt;&gt;"YES",Calculator!$B$29&lt;Calculator!$G$15),"—",ROUND((1+SQRT(((50*POWER(80,POWER(COS(PI()*MOD(Calculator!$B$29/Calculator!$F$15,1)),2))-$C75)^2+(1500*ABS(SIN(2*PI()*MOD(Calculator!$B$29/Calculator!$F$15,1)))*IF(MOD(Calculator!$B$29/Calculator!$F$15,1)&lt;0.5,-1,1))^2)/((50*POWER(80,POWER(COS(PI()*MOD(Calculator!$B$29/Calculator!$F$15,1)),2))+$C75)^2+(1500*ABS(SIN(2*PI()*MOD(Calculator!$B$29/Calculator!$F$15,1)))*IF(MOD(Calculator!$B$29/Calculator!$F$15,1)&lt;0.5,-1,1))^2)))/(1-SQRT(((50*POWER(80,POWER(COS(PI()*MOD(Calculator!$B$29/Calculator!$F$15,1)),2))-$C75)^2+(1500*ABS(SIN(2*PI()*MOD(Calculator!$B$29/Calculator!$F$15,1)))*IF(MOD(Calculator!$B$29/Calculator!$F$15,1)&lt;0.5,-1,1))^2)/((50*POWER(80,POWER(COS(PI()*MOD(Calculator!$B$29/Calculator!$F$15,1)),2))+$C75)^2+(1500*ABS(SIN(2*PI()*MOD(Calculator!$B$29/Calculator!$F$15,1)))*IF(MOD(Calculator!$B$29/Calculator!$F$15,1)&lt;0.5,-1,1))^2))),2))</f>
        <v>19.11</v>
      </c>
      <c r="H75" s="266" t="str">
        <f aca="false">IF(OR(Calculator!$E$16&lt;&gt;"YES",Calculator!$B$29&lt;Calculator!$G$16),"—",ROUND((1+SQRT(((50*POWER(80,POWER(COS(PI()*MOD(Calculator!$B$29/Calculator!$F$16,1)),2))-$C75)^2+(1500*ABS(SIN(2*PI()*MOD(Calculator!$B$29/Calculator!$F$16,1)))*IF(MOD(Calculator!$B$29/Calculator!$F$16,1)&lt;0.5,-1,1))^2)/((50*POWER(80,POWER(COS(PI()*MOD(Calculator!$B$29/Calculator!$F$16,1)),2))+$C75)^2+(1500*ABS(SIN(2*PI()*MOD(Calculator!$B$29/Calculator!$F$16,1)))*IF(MOD(Calculator!$B$29/Calculator!$F$16,1)&lt;0.5,-1,1))^2)))/(1-SQRT(((50*POWER(80,POWER(COS(PI()*MOD(Calculator!$B$29/Calculator!$F$16,1)),2))-$C75)^2+(1500*ABS(SIN(2*PI()*MOD(Calculator!$B$29/Calculator!$F$16,1)))*IF(MOD(Calculator!$B$29/Calculator!$F$16,1)&lt;0.5,-1,1))^2)/((50*POWER(80,POWER(COS(PI()*MOD(Calculator!$B$29/Calculator!$F$16,1)),2))+$C75)^2+(1500*ABS(SIN(2*PI()*MOD(Calculator!$B$29/Calculator!$F$16,1)))*IF(MOD(Calculator!$B$29/Calculator!$F$16,1)&lt;0.5,-1,1))^2))),2))</f>
        <v>—</v>
      </c>
      <c r="I75" s="266" t="n">
        <f aca="false">IF(OR(Calculator!$E$17&lt;&gt;"YES",Calculator!$B$29&lt;Calculator!$G$17),"—",ROUND((1+SQRT(((50*POWER(80,POWER(COS(PI()*MOD(Calculator!$B$29/Calculator!$F$17,1)),2))-$C75)^2+(1500*ABS(SIN(2*PI()*MOD(Calculator!$B$29/Calculator!$F$17,1)))*IF(MOD(Calculator!$B$29/Calculator!$F$17,1)&lt;0.5,-1,1))^2)/((50*POWER(80,POWER(COS(PI()*MOD(Calculator!$B$29/Calculator!$F$17,1)),2))+$C75)^2+(1500*ABS(SIN(2*PI()*MOD(Calculator!$B$29/Calculator!$F$17,1)))*IF(MOD(Calculator!$B$29/Calculator!$F$17,1)&lt;0.5,-1,1))^2)))/(1-SQRT(((50*POWER(80,POWER(COS(PI()*MOD(Calculator!$B$29/Calculator!$F$17,1)),2))-$C75)^2+(1500*ABS(SIN(2*PI()*MOD(Calculator!$B$29/Calculator!$F$17,1)))*IF(MOD(Calculator!$B$29/Calculator!$F$17,1)&lt;0.5,-1,1))^2)/((50*POWER(80,POWER(COS(PI()*MOD(Calculator!$B$29/Calculator!$F$17,1)),2))+$C75)^2+(1500*ABS(SIN(2*PI()*MOD(Calculator!$B$29/Calculator!$F$17,1)))*IF(MOD(Calculator!$B$29/Calculator!$F$17,1)&lt;0.5,-1,1))^2))),2))</f>
        <v>17.32</v>
      </c>
      <c r="J75" s="266" t="str">
        <f aca="false">IF(OR(Calculator!$E$18&lt;&gt;"YES",Calculator!$B$29&lt;Calculator!$G$18),"—",ROUND((1+SQRT(((50*POWER(80,POWER(COS(PI()*MOD(Calculator!$B$29/Calculator!$F$18,1)),2))-$C75)^2+(1500*ABS(SIN(2*PI()*MOD(Calculator!$B$29/Calculator!$F$18,1)))*IF(MOD(Calculator!$B$29/Calculator!$F$18,1)&lt;0.5,-1,1))^2)/((50*POWER(80,POWER(COS(PI()*MOD(Calculator!$B$29/Calculator!$F$18,1)),2))+$C75)^2+(1500*ABS(SIN(2*PI()*MOD(Calculator!$B$29/Calculator!$F$18,1)))*IF(MOD(Calculator!$B$29/Calculator!$F$18,1)&lt;0.5,-1,1))^2)))/(1-SQRT(((50*POWER(80,POWER(COS(PI()*MOD(Calculator!$B$29/Calculator!$F$18,1)),2))-$C75)^2+(1500*ABS(SIN(2*PI()*MOD(Calculator!$B$29/Calculator!$F$18,1)))*IF(MOD(Calculator!$B$29/Calculator!$F$18,1)&lt;0.5,-1,1))^2)/((50*POWER(80,POWER(COS(PI()*MOD(Calculator!$B$29/Calculator!$F$18,1)),2))+$C75)^2+(1500*ABS(SIN(2*PI()*MOD(Calculator!$B$29/Calculator!$F$18,1)))*IF(MOD(Calculator!$B$29/Calculator!$F$18,1)&lt;0.5,-1,1))^2))),2))</f>
        <v>—</v>
      </c>
      <c r="K75" s="266" t="str">
        <f aca="false">IF(OR(Calculator!$E$19&lt;&gt;"YES",Calculator!$B$29&lt;Calculator!$G$19),"—",ROUND((1+SQRT(((50*POWER(80,POWER(COS(PI()*MOD(Calculator!$B$29/Calculator!$F$19,1)),2))-$C75)^2+(1500*ABS(SIN(2*PI()*MOD(Calculator!$B$29/Calculator!$F$19,1)))*IF(MOD(Calculator!$B$29/Calculator!$F$19,1)&lt;0.5,-1,1))^2)/((50*POWER(80,POWER(COS(PI()*MOD(Calculator!$B$29/Calculator!$F$19,1)),2))+$C75)^2+(1500*ABS(SIN(2*PI()*MOD(Calculator!$B$29/Calculator!$F$19,1)))*IF(MOD(Calculator!$B$29/Calculator!$F$19,1)&lt;0.5,-1,1))^2)))/(1-SQRT(((50*POWER(80,POWER(COS(PI()*MOD(Calculator!$B$29/Calculator!$F$19,1)),2))-$C75)^2+(1500*ABS(SIN(2*PI()*MOD(Calculator!$B$29/Calculator!$F$19,1)))*IF(MOD(Calculator!$B$29/Calculator!$F$19,1)&lt;0.5,-1,1))^2)/((50*POWER(80,POWER(COS(PI()*MOD(Calculator!$B$29/Calculator!$F$19,1)),2))+$C75)^2+(1500*ABS(SIN(2*PI()*MOD(Calculator!$B$29/Calculator!$F$19,1)))*IF(MOD(Calculator!$B$29/Calculator!$F$19,1)&lt;0.5,-1,1))^2))),2))</f>
        <v>—</v>
      </c>
      <c r="L75" s="266" t="str">
        <f aca="false">IF(OR(Calculator!$E$20&lt;&gt;"YES",Calculator!$B$29&lt;Calculator!$G$20),"—",ROUND((1+SQRT(((50*POWER(80,POWER(COS(PI()*MOD(Calculator!$B$29/Calculator!$F$20,1)),2))-$C75)^2+(1500*ABS(SIN(2*PI()*MOD(Calculator!$B$29/Calculator!$F$20,1)))*IF(MOD(Calculator!$B$29/Calculator!$F$20,1)&lt;0.5,-1,1))^2)/((50*POWER(80,POWER(COS(PI()*MOD(Calculator!$B$29/Calculator!$F$20,1)),2))+$C75)^2+(1500*ABS(SIN(2*PI()*MOD(Calculator!$B$29/Calculator!$F$20,1)))*IF(MOD(Calculator!$B$29/Calculator!$F$20,1)&lt;0.5,-1,1))^2)))/(1-SQRT(((50*POWER(80,POWER(COS(PI()*MOD(Calculator!$B$29/Calculator!$F$20,1)),2))-$C75)^2+(1500*ABS(SIN(2*PI()*MOD(Calculator!$B$29/Calculator!$F$20,1)))*IF(MOD(Calculator!$B$29/Calculator!$F$20,1)&lt;0.5,-1,1))^2)/((50*POWER(80,POWER(COS(PI()*MOD(Calculator!$B$29/Calculator!$F$20,1)),2))+$C75)^2+(1500*ABS(SIN(2*PI()*MOD(Calculator!$B$29/Calculator!$F$20,1)))*IF(MOD(Calculator!$B$29/Calculator!$F$20,1)&lt;0.5,-1,1))^2))),2))</f>
        <v>—</v>
      </c>
      <c r="M75" s="266" t="str">
        <f aca="false">IF(OR(Calculator!$E$21&lt;&gt;"YES",Calculator!$B$29&lt;Calculator!$G$21),"—",ROUND((1+SQRT(((50*POWER(80,POWER(COS(PI()*MOD(Calculator!$B$29/Calculator!$F$21,1)),2))-$C75)^2+(1500*ABS(SIN(2*PI()*MOD(Calculator!$B$29/Calculator!$F$21,1)))*IF(MOD(Calculator!$B$29/Calculator!$F$21,1)&lt;0.5,-1,1))^2)/((50*POWER(80,POWER(COS(PI()*MOD(Calculator!$B$29/Calculator!$F$21,1)),2))+$C75)^2+(1500*ABS(SIN(2*PI()*MOD(Calculator!$B$29/Calculator!$F$21,1)))*IF(MOD(Calculator!$B$29/Calculator!$F$21,1)&lt;0.5,-1,1))^2)))/(1-SQRT(((50*POWER(80,POWER(COS(PI()*MOD(Calculator!$B$29/Calculator!$F$21,1)),2))-$C75)^2+(1500*ABS(SIN(2*PI()*MOD(Calculator!$B$29/Calculator!$F$21,1)))*IF(MOD(Calculator!$B$29/Calculator!$F$21,1)&lt;0.5,-1,1))^2)/((50*POWER(80,POWER(COS(PI()*MOD(Calculator!$B$29/Calculator!$F$21,1)),2))+$C75)^2+(1500*ABS(SIN(2*PI()*MOD(Calculator!$B$29/Calculator!$F$21,1)))*IF(MOD(Calculator!$B$29/Calculator!$F$21,1)&lt;0.5,-1,1))^2))),2))</f>
        <v>—</v>
      </c>
      <c r="N75" s="266" t="str">
        <f aca="false">IF(OR(Calculator!$E$22&lt;&gt;"YES",Calculator!$B$29&lt;Calculator!$G$22),"—",ROUND((1+SQRT(((50*POWER(80,POWER(COS(PI()*MOD(Calculator!$B$29/Calculator!$F$22,1)),2))-$C75)^2+(1500*ABS(SIN(2*PI()*MOD(Calculator!$B$29/Calculator!$F$22,1)))*IF(MOD(Calculator!$B$29/Calculator!$F$22,1)&lt;0.5,-1,1))^2)/((50*POWER(80,POWER(COS(PI()*MOD(Calculator!$B$29/Calculator!$F$22,1)),2))+$C75)^2+(1500*ABS(SIN(2*PI()*MOD(Calculator!$B$29/Calculator!$F$22,1)))*IF(MOD(Calculator!$B$29/Calculator!$F$22,1)&lt;0.5,-1,1))^2)))/(1-SQRT(((50*POWER(80,POWER(COS(PI()*MOD(Calculator!$B$29/Calculator!$F$22,1)),2))-$C75)^2+(1500*ABS(SIN(2*PI()*MOD(Calculator!$B$29/Calculator!$F$22,1)))*IF(MOD(Calculator!$B$29/Calculator!$F$22,1)&lt;0.5,-1,1))^2)/((50*POWER(80,POWER(COS(PI()*MOD(Calculator!$B$29/Calculator!$F$22,1)),2))+$C75)^2+(1500*ABS(SIN(2*PI()*MOD(Calculator!$B$29/Calculator!$F$22,1)))*IF(MOD(Calculator!$B$29/Calculator!$F$22,1)&lt;0.5,-1,1))^2))),2))</f>
        <v>—</v>
      </c>
      <c r="O75" s="292" t="n">
        <f aca="false">IFERROR(ROUND((IF(ISNUMBER(D75),D75,0)+IF(ISNUMBER(E75),E75,0)+IF(ISNUMBER(F75),F75,0)+IF(ISNUMBER(G75),G75,0)+IF(ISNUMBER(H75),H75,0)+IF(ISNUMBER(I75),I75,0)+IF(ISNUMBER(J75),J75,0)+IF(ISNUMBER(K75),K75,0)+IF(ISNUMBER(L75),L75,0)+IF(ISNUMBER(M75),M75,0)+IF(ISNUMBER(N75),N75,0))/(IF(ISNUMBER(D75),1,0)+IF(ISNUMBER(E75),1,0)+IF(ISNUMBER(F75),1,0)+IF(ISNUMBER(G75),1,0)+IF(ISNUMBER(H75),1,0)+IF(ISNUMBER(I75),1,0)+IF(ISNUMBER(J75),1,0)+IF(ISNUMBER(K75),1,0)+IF(ISNUMBER(L75),1,0)+IF(ISNUMBER(M75),1,0)+IF(ISNUMBER(N75),1,0)),4),"")</f>
        <v>18.215</v>
      </c>
      <c r="P75" s="266" t="str">
        <f aca="false">IF(OR(Calculator!$E$12&lt;&gt;"YES",Calculator!$B$30&lt;Calculator!$G$12),"—",ROUND((1+SQRT(((50*POWER(80,POWER(COS(PI()*MOD(Calculator!$B$30/Calculator!$F$12,1)),2))-$C75)^2+(1500*ABS(SIN(2*PI()*MOD(Calculator!$B$30/Calculator!$F$12,1)))*IF(MOD(Calculator!$B$30/Calculator!$F$12,1)&lt;0.5,-1,1))^2)/((50*POWER(80,POWER(COS(PI()*MOD(Calculator!$B$30/Calculator!$F$12,1)),2))+$C75)^2+(1500*ABS(SIN(2*PI()*MOD(Calculator!$B$30/Calculator!$F$12,1)))*IF(MOD(Calculator!$B$30/Calculator!$F$12,1)&lt;0.5,-1,1))^2)))/(1-SQRT(((50*POWER(80,POWER(COS(PI()*MOD(Calculator!$B$30/Calculator!$F$12,1)),2))-$C75)^2+(1500*ABS(SIN(2*PI()*MOD(Calculator!$B$30/Calculator!$F$12,1)))*IF(MOD(Calculator!$B$30/Calculator!$F$12,1)&lt;0.5,-1,1))^2)/((50*POWER(80,POWER(COS(PI()*MOD(Calculator!$B$30/Calculator!$F$12,1)),2))+$C75)^2+(1500*ABS(SIN(2*PI()*MOD(Calculator!$B$30/Calculator!$F$12,1)))*IF(MOD(Calculator!$B$30/Calculator!$F$12,1)&lt;0.5,-1,1))^2))),2))</f>
        <v>—</v>
      </c>
      <c r="Q75" s="266" t="str">
        <f aca="false">IF(OR(Calculator!$E$13&lt;&gt;"YES",Calculator!$B$30&lt;Calculator!$G$13),"—",ROUND((1+SQRT(((50*POWER(80,POWER(COS(PI()*MOD(Calculator!$B$30/Calculator!$F$13,1)),2))-$C75)^2+(1500*ABS(SIN(2*PI()*MOD(Calculator!$B$30/Calculator!$F$13,1)))*IF(MOD(Calculator!$B$30/Calculator!$F$13,1)&lt;0.5,-1,1))^2)/((50*POWER(80,POWER(COS(PI()*MOD(Calculator!$B$30/Calculator!$F$13,1)),2))+$C75)^2+(1500*ABS(SIN(2*PI()*MOD(Calculator!$B$30/Calculator!$F$13,1)))*IF(MOD(Calculator!$B$30/Calculator!$F$13,1)&lt;0.5,-1,1))^2)))/(1-SQRT(((50*POWER(80,POWER(COS(PI()*MOD(Calculator!$B$30/Calculator!$F$13,1)),2))-$C75)^2+(1500*ABS(SIN(2*PI()*MOD(Calculator!$B$30/Calculator!$F$13,1)))*IF(MOD(Calculator!$B$30/Calculator!$F$13,1)&lt;0.5,-1,1))^2)/((50*POWER(80,POWER(COS(PI()*MOD(Calculator!$B$30/Calculator!$F$13,1)),2))+$C75)^2+(1500*ABS(SIN(2*PI()*MOD(Calculator!$B$30/Calculator!$F$13,1)))*IF(MOD(Calculator!$B$30/Calculator!$F$13,1)&lt;0.5,-1,1))^2))),2))</f>
        <v>—</v>
      </c>
      <c r="R75" s="266" t="str">
        <f aca="false">IF(OR(Calculator!$E$14&lt;&gt;"YES",Calculator!$B$30&lt;Calculator!$G$14),"—",ROUND((1+SQRT(((50*POWER(80,POWER(COS(PI()*MOD(Calculator!$B$30/Calculator!$F$14,1)),2))-$C75)^2+(1500*ABS(SIN(2*PI()*MOD(Calculator!$B$30/Calculator!$F$14,1)))*IF(MOD(Calculator!$B$30/Calculator!$F$14,1)&lt;0.5,-1,1))^2)/((50*POWER(80,POWER(COS(PI()*MOD(Calculator!$B$30/Calculator!$F$14,1)),2))+$C75)^2+(1500*ABS(SIN(2*PI()*MOD(Calculator!$B$30/Calculator!$F$14,1)))*IF(MOD(Calculator!$B$30/Calculator!$F$14,1)&lt;0.5,-1,1))^2)))/(1-SQRT(((50*POWER(80,POWER(COS(PI()*MOD(Calculator!$B$30/Calculator!$F$14,1)),2))-$C75)^2+(1500*ABS(SIN(2*PI()*MOD(Calculator!$B$30/Calculator!$F$14,1)))*IF(MOD(Calculator!$B$30/Calculator!$F$14,1)&lt;0.5,-1,1))^2)/((50*POWER(80,POWER(COS(PI()*MOD(Calculator!$B$30/Calculator!$F$14,1)),2))+$C75)^2+(1500*ABS(SIN(2*PI()*MOD(Calculator!$B$30/Calculator!$F$14,1)))*IF(MOD(Calculator!$B$30/Calculator!$F$14,1)&lt;0.5,-1,1))^2))),2))</f>
        <v>—</v>
      </c>
      <c r="S75" s="266" t="n">
        <f aca="false">IF(OR(Calculator!$E$15&lt;&gt;"YES",Calculator!$B$30&lt;Calculator!$G$15),"—",ROUND((1+SQRT(((50*POWER(80,POWER(COS(PI()*MOD(Calculator!$B$30/Calculator!$F$15,1)),2))-$C75)^2+(1500*ABS(SIN(2*PI()*MOD(Calculator!$B$30/Calculator!$F$15,1)))*IF(MOD(Calculator!$B$30/Calculator!$F$15,1)&lt;0.5,-1,1))^2)/((50*POWER(80,POWER(COS(PI()*MOD(Calculator!$B$30/Calculator!$F$15,1)),2))+$C75)^2+(1500*ABS(SIN(2*PI()*MOD(Calculator!$B$30/Calculator!$F$15,1)))*IF(MOD(Calculator!$B$30/Calculator!$F$15,1)&lt;0.5,-1,1))^2)))/(1-SQRT(((50*POWER(80,POWER(COS(PI()*MOD(Calculator!$B$30/Calculator!$F$15,1)),2))-$C75)^2+(1500*ABS(SIN(2*PI()*MOD(Calculator!$B$30/Calculator!$F$15,1)))*IF(MOD(Calculator!$B$30/Calculator!$F$15,1)&lt;0.5,-1,1))^2)/((50*POWER(80,POWER(COS(PI()*MOD(Calculator!$B$30/Calculator!$F$15,1)),2))+$C75)^2+(1500*ABS(SIN(2*PI()*MOD(Calculator!$B$30/Calculator!$F$15,1)))*IF(MOD(Calculator!$B$30/Calculator!$F$15,1)&lt;0.5,-1,1))^2))),2))</f>
        <v>18.17</v>
      </c>
      <c r="T75" s="266" t="str">
        <f aca="false">IF(OR(Calculator!$E$16&lt;&gt;"YES",Calculator!$B$30&lt;Calculator!$G$16),"—",ROUND((1+SQRT(((50*POWER(80,POWER(COS(PI()*MOD(Calculator!$B$30/Calculator!$F$16,1)),2))-$C75)^2+(1500*ABS(SIN(2*PI()*MOD(Calculator!$B$30/Calculator!$F$16,1)))*IF(MOD(Calculator!$B$30/Calculator!$F$16,1)&lt;0.5,-1,1))^2)/((50*POWER(80,POWER(COS(PI()*MOD(Calculator!$B$30/Calculator!$F$16,1)),2))+$C75)^2+(1500*ABS(SIN(2*PI()*MOD(Calculator!$B$30/Calculator!$F$16,1)))*IF(MOD(Calculator!$B$30/Calculator!$F$16,1)&lt;0.5,-1,1))^2)))/(1-SQRT(((50*POWER(80,POWER(COS(PI()*MOD(Calculator!$B$30/Calculator!$F$16,1)),2))-$C75)^2+(1500*ABS(SIN(2*PI()*MOD(Calculator!$B$30/Calculator!$F$16,1)))*IF(MOD(Calculator!$B$30/Calculator!$F$16,1)&lt;0.5,-1,1))^2)/((50*POWER(80,POWER(COS(PI()*MOD(Calculator!$B$30/Calculator!$F$16,1)),2))+$C75)^2+(1500*ABS(SIN(2*PI()*MOD(Calculator!$B$30/Calculator!$F$16,1)))*IF(MOD(Calculator!$B$30/Calculator!$F$16,1)&lt;0.5,-1,1))^2))),2))</f>
        <v>—</v>
      </c>
      <c r="U75" s="266" t="n">
        <f aca="false">IF(OR(Calculator!$E$17&lt;&gt;"YES",Calculator!$B$30&lt;Calculator!$G$17),"—",ROUND((1+SQRT(((50*POWER(80,POWER(COS(PI()*MOD(Calculator!$B$30/Calculator!$F$17,1)),2))-$C75)^2+(1500*ABS(SIN(2*PI()*MOD(Calculator!$B$30/Calculator!$F$17,1)))*IF(MOD(Calculator!$B$30/Calculator!$F$17,1)&lt;0.5,-1,1))^2)/((50*POWER(80,POWER(COS(PI()*MOD(Calculator!$B$30/Calculator!$F$17,1)),2))+$C75)^2+(1500*ABS(SIN(2*PI()*MOD(Calculator!$B$30/Calculator!$F$17,1)))*IF(MOD(Calculator!$B$30/Calculator!$F$17,1)&lt;0.5,-1,1))^2)))/(1-SQRT(((50*POWER(80,POWER(COS(PI()*MOD(Calculator!$B$30/Calculator!$F$17,1)),2))-$C75)^2+(1500*ABS(SIN(2*PI()*MOD(Calculator!$B$30/Calculator!$F$17,1)))*IF(MOD(Calculator!$B$30/Calculator!$F$17,1)&lt;0.5,-1,1))^2)/((50*POWER(80,POWER(COS(PI()*MOD(Calculator!$B$30/Calculator!$F$17,1)),2))+$C75)^2+(1500*ABS(SIN(2*PI()*MOD(Calculator!$B$30/Calculator!$F$17,1)))*IF(MOD(Calculator!$B$30/Calculator!$F$17,1)&lt;0.5,-1,1))^2))),2))</f>
        <v>19.16</v>
      </c>
      <c r="V75" s="266" t="str">
        <f aca="false">IF(OR(Calculator!$E$18&lt;&gt;"YES",Calculator!$B$30&lt;Calculator!$G$18),"—",ROUND((1+SQRT(((50*POWER(80,POWER(COS(PI()*MOD(Calculator!$B$30/Calculator!$F$18,1)),2))-$C75)^2+(1500*ABS(SIN(2*PI()*MOD(Calculator!$B$30/Calculator!$F$18,1)))*IF(MOD(Calculator!$B$30/Calculator!$F$18,1)&lt;0.5,-1,1))^2)/((50*POWER(80,POWER(COS(PI()*MOD(Calculator!$B$30/Calculator!$F$18,1)),2))+$C75)^2+(1500*ABS(SIN(2*PI()*MOD(Calculator!$B$30/Calculator!$F$18,1)))*IF(MOD(Calculator!$B$30/Calculator!$F$18,1)&lt;0.5,-1,1))^2)))/(1-SQRT(((50*POWER(80,POWER(COS(PI()*MOD(Calculator!$B$30/Calculator!$F$18,1)),2))-$C75)^2+(1500*ABS(SIN(2*PI()*MOD(Calculator!$B$30/Calculator!$F$18,1)))*IF(MOD(Calculator!$B$30/Calculator!$F$18,1)&lt;0.5,-1,1))^2)/((50*POWER(80,POWER(COS(PI()*MOD(Calculator!$B$30/Calculator!$F$18,1)),2))+$C75)^2+(1500*ABS(SIN(2*PI()*MOD(Calculator!$B$30/Calculator!$F$18,1)))*IF(MOD(Calculator!$B$30/Calculator!$F$18,1)&lt;0.5,-1,1))^2))),2))</f>
        <v>—</v>
      </c>
      <c r="W75" s="266" t="str">
        <f aca="false">IF(OR(Calculator!$E$19&lt;&gt;"YES",Calculator!$B$30&lt;Calculator!$G$19),"—",ROUND((1+SQRT(((50*POWER(80,POWER(COS(PI()*MOD(Calculator!$B$30/Calculator!$F$19,1)),2))-$C75)^2+(1500*ABS(SIN(2*PI()*MOD(Calculator!$B$30/Calculator!$F$19,1)))*IF(MOD(Calculator!$B$30/Calculator!$F$19,1)&lt;0.5,-1,1))^2)/((50*POWER(80,POWER(COS(PI()*MOD(Calculator!$B$30/Calculator!$F$19,1)),2))+$C75)^2+(1500*ABS(SIN(2*PI()*MOD(Calculator!$B$30/Calculator!$F$19,1)))*IF(MOD(Calculator!$B$30/Calculator!$F$19,1)&lt;0.5,-1,1))^2)))/(1-SQRT(((50*POWER(80,POWER(COS(PI()*MOD(Calculator!$B$30/Calculator!$F$19,1)),2))-$C75)^2+(1500*ABS(SIN(2*PI()*MOD(Calculator!$B$30/Calculator!$F$19,1)))*IF(MOD(Calculator!$B$30/Calculator!$F$19,1)&lt;0.5,-1,1))^2)/((50*POWER(80,POWER(COS(PI()*MOD(Calculator!$B$30/Calculator!$F$19,1)),2))+$C75)^2+(1500*ABS(SIN(2*PI()*MOD(Calculator!$B$30/Calculator!$F$19,1)))*IF(MOD(Calculator!$B$30/Calculator!$F$19,1)&lt;0.5,-1,1))^2))),2))</f>
        <v>—</v>
      </c>
      <c r="X75" s="266" t="str">
        <f aca="false">IF(OR(Calculator!$E$20&lt;&gt;"YES",Calculator!$B$30&lt;Calculator!$G$20),"—",ROUND((1+SQRT(((50*POWER(80,POWER(COS(PI()*MOD(Calculator!$B$30/Calculator!$F$20,1)),2))-$C75)^2+(1500*ABS(SIN(2*PI()*MOD(Calculator!$B$30/Calculator!$F$20,1)))*IF(MOD(Calculator!$B$30/Calculator!$F$20,1)&lt;0.5,-1,1))^2)/((50*POWER(80,POWER(COS(PI()*MOD(Calculator!$B$30/Calculator!$F$20,1)),2))+$C75)^2+(1500*ABS(SIN(2*PI()*MOD(Calculator!$B$30/Calculator!$F$20,1)))*IF(MOD(Calculator!$B$30/Calculator!$F$20,1)&lt;0.5,-1,1))^2)))/(1-SQRT(((50*POWER(80,POWER(COS(PI()*MOD(Calculator!$B$30/Calculator!$F$20,1)),2))-$C75)^2+(1500*ABS(SIN(2*PI()*MOD(Calculator!$B$30/Calculator!$F$20,1)))*IF(MOD(Calculator!$B$30/Calculator!$F$20,1)&lt;0.5,-1,1))^2)/((50*POWER(80,POWER(COS(PI()*MOD(Calculator!$B$30/Calculator!$F$20,1)),2))+$C75)^2+(1500*ABS(SIN(2*PI()*MOD(Calculator!$B$30/Calculator!$F$20,1)))*IF(MOD(Calculator!$B$30/Calculator!$F$20,1)&lt;0.5,-1,1))^2))),2))</f>
        <v>—</v>
      </c>
      <c r="Y75" s="266" t="str">
        <f aca="false">IF(OR(Calculator!$E$21&lt;&gt;"YES",Calculator!$B$30&lt;Calculator!$G$21),"—",ROUND((1+SQRT(((50*POWER(80,POWER(COS(PI()*MOD(Calculator!$B$30/Calculator!$F$21,1)),2))-$C75)^2+(1500*ABS(SIN(2*PI()*MOD(Calculator!$B$30/Calculator!$F$21,1)))*IF(MOD(Calculator!$B$30/Calculator!$F$21,1)&lt;0.5,-1,1))^2)/((50*POWER(80,POWER(COS(PI()*MOD(Calculator!$B$30/Calculator!$F$21,1)),2))+$C75)^2+(1500*ABS(SIN(2*PI()*MOD(Calculator!$B$30/Calculator!$F$21,1)))*IF(MOD(Calculator!$B$30/Calculator!$F$21,1)&lt;0.5,-1,1))^2)))/(1-SQRT(((50*POWER(80,POWER(COS(PI()*MOD(Calculator!$B$30/Calculator!$F$21,1)),2))-$C75)^2+(1500*ABS(SIN(2*PI()*MOD(Calculator!$B$30/Calculator!$F$21,1)))*IF(MOD(Calculator!$B$30/Calculator!$F$21,1)&lt;0.5,-1,1))^2)/((50*POWER(80,POWER(COS(PI()*MOD(Calculator!$B$30/Calculator!$F$21,1)),2))+$C75)^2+(1500*ABS(SIN(2*PI()*MOD(Calculator!$B$30/Calculator!$F$21,1)))*IF(MOD(Calculator!$B$30/Calculator!$F$21,1)&lt;0.5,-1,1))^2))),2))</f>
        <v>—</v>
      </c>
      <c r="Z75" s="266" t="str">
        <f aca="false">IF(OR(Calculator!$E$22&lt;&gt;"YES",Calculator!$B$30&lt;Calculator!$G$22),"—",ROUND((1+SQRT(((50*POWER(80,POWER(COS(PI()*MOD(Calculator!$B$30/Calculator!$F$22,1)),2))-$C75)^2+(1500*ABS(SIN(2*PI()*MOD(Calculator!$B$30/Calculator!$F$22,1)))*IF(MOD(Calculator!$B$30/Calculator!$F$22,1)&lt;0.5,-1,1))^2)/((50*POWER(80,POWER(COS(PI()*MOD(Calculator!$B$30/Calculator!$F$22,1)),2))+$C75)^2+(1500*ABS(SIN(2*PI()*MOD(Calculator!$B$30/Calculator!$F$22,1)))*IF(MOD(Calculator!$B$30/Calculator!$F$22,1)&lt;0.5,-1,1))^2)))/(1-SQRT(((50*POWER(80,POWER(COS(PI()*MOD(Calculator!$B$30/Calculator!$F$22,1)),2))-$C75)^2+(1500*ABS(SIN(2*PI()*MOD(Calculator!$B$30/Calculator!$F$22,1)))*IF(MOD(Calculator!$B$30/Calculator!$F$22,1)&lt;0.5,-1,1))^2)/((50*POWER(80,POWER(COS(PI()*MOD(Calculator!$B$30/Calculator!$F$22,1)),2))+$C75)^2+(1500*ABS(SIN(2*PI()*MOD(Calculator!$B$30/Calculator!$F$22,1)))*IF(MOD(Calculator!$B$30/Calculator!$F$22,1)&lt;0.5,-1,1))^2))),2))</f>
        <v>—</v>
      </c>
      <c r="AA75" s="292" t="n">
        <f aca="false">IFERROR(ROUND((IF(ISNUMBER(P75),P75,0)+IF(ISNUMBER(Q75),Q75,0)+IF(ISNUMBER(R75),R75,0)+IF(ISNUMBER(S75),S75,0)+IF(ISNUMBER(T75),T75,0)+IF(ISNUMBER(U75),U75,0)+IF(ISNUMBER(V75),V75,0)+IF(ISNUMBER(W75),W75,0)+IF(ISNUMBER(X75),X75,0)+IF(ISNUMBER(Y75),Y75,0)+IF(ISNUMBER(Z75),Z75,0))/(IF(ISNUMBER(P75),1,0)+IF(ISNUMBER(Q75),1,0)+IF(ISNUMBER(R75),1,0)+IF(ISNUMBER(S75),1,0)+IF(ISNUMBER(T75),1,0)+IF(ISNUMBER(U75),1,0)+IF(ISNUMBER(V75),1,0)+IF(ISNUMBER(W75),1,0)+IF(ISNUMBER(X75),1,0)+IF(ISNUMBER(Y75),1,0)+IF(ISNUMBER(Z75),1,0)),4),"")</f>
        <v>18.665</v>
      </c>
      <c r="AB75" s="266" t="str">
        <f aca="false">IF(OR(Calculator!$E$12&lt;&gt;"YES",Calculator!$B$31&lt;Calculator!$G$12),"—",ROUND((1+SQRT(((50*POWER(80,POWER(COS(PI()*MOD(Calculator!$B$31/Calculator!$F$12,1)),2))-$C75)^2+(1500*ABS(SIN(2*PI()*MOD(Calculator!$B$31/Calculator!$F$12,1)))*IF(MOD(Calculator!$B$31/Calculator!$F$12,1)&lt;0.5,-1,1))^2)/((50*POWER(80,POWER(COS(PI()*MOD(Calculator!$B$31/Calculator!$F$12,1)),2))+$C75)^2+(1500*ABS(SIN(2*PI()*MOD(Calculator!$B$31/Calculator!$F$12,1)))*IF(MOD(Calculator!$B$31/Calculator!$F$12,1)&lt;0.5,-1,1))^2)))/(1-SQRT(((50*POWER(80,POWER(COS(PI()*MOD(Calculator!$B$31/Calculator!$F$12,1)),2))-$C75)^2+(1500*ABS(SIN(2*PI()*MOD(Calculator!$B$31/Calculator!$F$12,1)))*IF(MOD(Calculator!$B$31/Calculator!$F$12,1)&lt;0.5,-1,1))^2)/((50*POWER(80,POWER(COS(PI()*MOD(Calculator!$B$31/Calculator!$F$12,1)),2))+$C75)^2+(1500*ABS(SIN(2*PI()*MOD(Calculator!$B$31/Calculator!$F$12,1)))*IF(MOD(Calculator!$B$31/Calculator!$F$12,1)&lt;0.5,-1,1))^2))),2))</f>
        <v>—</v>
      </c>
      <c r="AC75" s="266" t="str">
        <f aca="false">IF(OR(Calculator!$E$13&lt;&gt;"YES",Calculator!$B$31&lt;Calculator!$G$13),"—",ROUND((1+SQRT(((50*POWER(80,POWER(COS(PI()*MOD(Calculator!$B$31/Calculator!$F$13,1)),2))-$C75)^2+(1500*ABS(SIN(2*PI()*MOD(Calculator!$B$31/Calculator!$F$13,1)))*IF(MOD(Calculator!$B$31/Calculator!$F$13,1)&lt;0.5,-1,1))^2)/((50*POWER(80,POWER(COS(PI()*MOD(Calculator!$B$31/Calculator!$F$13,1)),2))+$C75)^2+(1500*ABS(SIN(2*PI()*MOD(Calculator!$B$31/Calculator!$F$13,1)))*IF(MOD(Calculator!$B$31/Calculator!$F$13,1)&lt;0.5,-1,1))^2)))/(1-SQRT(((50*POWER(80,POWER(COS(PI()*MOD(Calculator!$B$31/Calculator!$F$13,1)),2))-$C75)^2+(1500*ABS(SIN(2*PI()*MOD(Calculator!$B$31/Calculator!$F$13,1)))*IF(MOD(Calculator!$B$31/Calculator!$F$13,1)&lt;0.5,-1,1))^2)/((50*POWER(80,POWER(COS(PI()*MOD(Calculator!$B$31/Calculator!$F$13,1)),2))+$C75)^2+(1500*ABS(SIN(2*PI()*MOD(Calculator!$B$31/Calculator!$F$13,1)))*IF(MOD(Calculator!$B$31/Calculator!$F$13,1)&lt;0.5,-1,1))^2))),2))</f>
        <v>—</v>
      </c>
      <c r="AD75" s="266" t="str">
        <f aca="false">IF(OR(Calculator!$E$14&lt;&gt;"YES",Calculator!$B$31&lt;Calculator!$G$14),"—",ROUND((1+SQRT(((50*POWER(80,POWER(COS(PI()*MOD(Calculator!$B$31/Calculator!$F$14,1)),2))-$C75)^2+(1500*ABS(SIN(2*PI()*MOD(Calculator!$B$31/Calculator!$F$14,1)))*IF(MOD(Calculator!$B$31/Calculator!$F$14,1)&lt;0.5,-1,1))^2)/((50*POWER(80,POWER(COS(PI()*MOD(Calculator!$B$31/Calculator!$F$14,1)),2))+$C75)^2+(1500*ABS(SIN(2*PI()*MOD(Calculator!$B$31/Calculator!$F$14,1)))*IF(MOD(Calculator!$B$31/Calculator!$F$14,1)&lt;0.5,-1,1))^2)))/(1-SQRT(((50*POWER(80,POWER(COS(PI()*MOD(Calculator!$B$31/Calculator!$F$14,1)),2))-$C75)^2+(1500*ABS(SIN(2*PI()*MOD(Calculator!$B$31/Calculator!$F$14,1)))*IF(MOD(Calculator!$B$31/Calculator!$F$14,1)&lt;0.5,-1,1))^2)/((50*POWER(80,POWER(COS(PI()*MOD(Calculator!$B$31/Calculator!$F$14,1)),2))+$C75)^2+(1500*ABS(SIN(2*PI()*MOD(Calculator!$B$31/Calculator!$F$14,1)))*IF(MOD(Calculator!$B$31/Calculator!$F$14,1)&lt;0.5,-1,1))^2))),2))</f>
        <v>—</v>
      </c>
      <c r="AE75" s="266" t="n">
        <f aca="false">IF(OR(Calculator!$E$15&lt;&gt;"YES",Calculator!$B$31&lt;Calculator!$G$15),"—",ROUND((1+SQRT(((50*POWER(80,POWER(COS(PI()*MOD(Calculator!$B$31/Calculator!$F$15,1)),2))-$C75)^2+(1500*ABS(SIN(2*PI()*MOD(Calculator!$B$31/Calculator!$F$15,1)))*IF(MOD(Calculator!$B$31/Calculator!$F$15,1)&lt;0.5,-1,1))^2)/((50*POWER(80,POWER(COS(PI()*MOD(Calculator!$B$31/Calculator!$F$15,1)),2))+$C75)^2+(1500*ABS(SIN(2*PI()*MOD(Calculator!$B$31/Calculator!$F$15,1)))*IF(MOD(Calculator!$B$31/Calculator!$F$15,1)&lt;0.5,-1,1))^2)))/(1-SQRT(((50*POWER(80,POWER(COS(PI()*MOD(Calculator!$B$31/Calculator!$F$15,1)),2))-$C75)^2+(1500*ABS(SIN(2*PI()*MOD(Calculator!$B$31/Calculator!$F$15,1)))*IF(MOD(Calculator!$B$31/Calculator!$F$15,1)&lt;0.5,-1,1))^2)/((50*POWER(80,POWER(COS(PI()*MOD(Calculator!$B$31/Calculator!$F$15,1)),2))+$C75)^2+(1500*ABS(SIN(2*PI()*MOD(Calculator!$B$31/Calculator!$F$15,1)))*IF(MOD(Calculator!$B$31/Calculator!$F$15,1)&lt;0.5,-1,1))^2))),2))</f>
        <v>20.06</v>
      </c>
      <c r="AF75" s="266" t="str">
        <f aca="false">IF(OR(Calculator!$E$16&lt;&gt;"YES",Calculator!$B$31&lt;Calculator!$G$16),"—",ROUND((1+SQRT(((50*POWER(80,POWER(COS(PI()*MOD(Calculator!$B$31/Calculator!$F$16,1)),2))-$C75)^2+(1500*ABS(SIN(2*PI()*MOD(Calculator!$B$31/Calculator!$F$16,1)))*IF(MOD(Calculator!$B$31/Calculator!$F$16,1)&lt;0.5,-1,1))^2)/((50*POWER(80,POWER(COS(PI()*MOD(Calculator!$B$31/Calculator!$F$16,1)),2))+$C75)^2+(1500*ABS(SIN(2*PI()*MOD(Calculator!$B$31/Calculator!$F$16,1)))*IF(MOD(Calculator!$B$31/Calculator!$F$16,1)&lt;0.5,-1,1))^2)))/(1-SQRT(((50*POWER(80,POWER(COS(PI()*MOD(Calculator!$B$31/Calculator!$F$16,1)),2))-$C75)^2+(1500*ABS(SIN(2*PI()*MOD(Calculator!$B$31/Calculator!$F$16,1)))*IF(MOD(Calculator!$B$31/Calculator!$F$16,1)&lt;0.5,-1,1))^2)/((50*POWER(80,POWER(COS(PI()*MOD(Calculator!$B$31/Calculator!$F$16,1)),2))+$C75)^2+(1500*ABS(SIN(2*PI()*MOD(Calculator!$B$31/Calculator!$F$16,1)))*IF(MOD(Calculator!$B$31/Calculator!$F$16,1)&lt;0.5,-1,1))^2))),2))</f>
        <v>—</v>
      </c>
      <c r="AG75" s="266" t="n">
        <f aca="false">IF(OR(Calculator!$E$17&lt;&gt;"YES",Calculator!$B$31&lt;Calculator!$G$17),"—",ROUND((1+SQRT(((50*POWER(80,POWER(COS(PI()*MOD(Calculator!$B$31/Calculator!$F$17,1)),2))-$C75)^2+(1500*ABS(SIN(2*PI()*MOD(Calculator!$B$31/Calculator!$F$17,1)))*IF(MOD(Calculator!$B$31/Calculator!$F$17,1)&lt;0.5,-1,1))^2)/((50*POWER(80,POWER(COS(PI()*MOD(Calculator!$B$31/Calculator!$F$17,1)),2))+$C75)^2+(1500*ABS(SIN(2*PI()*MOD(Calculator!$B$31/Calculator!$F$17,1)))*IF(MOD(Calculator!$B$31/Calculator!$F$17,1)&lt;0.5,-1,1))^2)))/(1-SQRT(((50*POWER(80,POWER(COS(PI()*MOD(Calculator!$B$31/Calculator!$F$17,1)),2))-$C75)^2+(1500*ABS(SIN(2*PI()*MOD(Calculator!$B$31/Calculator!$F$17,1)))*IF(MOD(Calculator!$B$31/Calculator!$F$17,1)&lt;0.5,-1,1))^2)/((50*POWER(80,POWER(COS(PI()*MOD(Calculator!$B$31/Calculator!$F$17,1)),2))+$C75)^2+(1500*ABS(SIN(2*PI()*MOD(Calculator!$B$31/Calculator!$F$17,1)))*IF(MOD(Calculator!$B$31/Calculator!$F$17,1)&lt;0.5,-1,1))^2))),2))</f>
        <v>15.57</v>
      </c>
      <c r="AH75" s="266" t="str">
        <f aca="false">IF(OR(Calculator!$E$18&lt;&gt;"YES",Calculator!$B$31&lt;Calculator!$G$18),"—",ROUND((1+SQRT(((50*POWER(80,POWER(COS(PI()*MOD(Calculator!$B$31/Calculator!$F$18,1)),2))-$C75)^2+(1500*ABS(SIN(2*PI()*MOD(Calculator!$B$31/Calculator!$F$18,1)))*IF(MOD(Calculator!$B$31/Calculator!$F$18,1)&lt;0.5,-1,1))^2)/((50*POWER(80,POWER(COS(PI()*MOD(Calculator!$B$31/Calculator!$F$18,1)),2))+$C75)^2+(1500*ABS(SIN(2*PI()*MOD(Calculator!$B$31/Calculator!$F$18,1)))*IF(MOD(Calculator!$B$31/Calculator!$F$18,1)&lt;0.5,-1,1))^2)))/(1-SQRT(((50*POWER(80,POWER(COS(PI()*MOD(Calculator!$B$31/Calculator!$F$18,1)),2))-$C75)^2+(1500*ABS(SIN(2*PI()*MOD(Calculator!$B$31/Calculator!$F$18,1)))*IF(MOD(Calculator!$B$31/Calculator!$F$18,1)&lt;0.5,-1,1))^2)/((50*POWER(80,POWER(COS(PI()*MOD(Calculator!$B$31/Calculator!$F$18,1)),2))+$C75)^2+(1500*ABS(SIN(2*PI()*MOD(Calculator!$B$31/Calculator!$F$18,1)))*IF(MOD(Calculator!$B$31/Calculator!$F$18,1)&lt;0.5,-1,1))^2))),2))</f>
        <v>—</v>
      </c>
      <c r="AI75" s="266" t="str">
        <f aca="false">IF(OR(Calculator!$E$19&lt;&gt;"YES",Calculator!$B$31&lt;Calculator!$G$19),"—",ROUND((1+SQRT(((50*POWER(80,POWER(COS(PI()*MOD(Calculator!$B$31/Calculator!$F$19,1)),2))-$C75)^2+(1500*ABS(SIN(2*PI()*MOD(Calculator!$B$31/Calculator!$F$19,1)))*IF(MOD(Calculator!$B$31/Calculator!$F$19,1)&lt;0.5,-1,1))^2)/((50*POWER(80,POWER(COS(PI()*MOD(Calculator!$B$31/Calculator!$F$19,1)),2))+$C75)^2+(1500*ABS(SIN(2*PI()*MOD(Calculator!$B$31/Calculator!$F$19,1)))*IF(MOD(Calculator!$B$31/Calculator!$F$19,1)&lt;0.5,-1,1))^2)))/(1-SQRT(((50*POWER(80,POWER(COS(PI()*MOD(Calculator!$B$31/Calculator!$F$19,1)),2))-$C75)^2+(1500*ABS(SIN(2*PI()*MOD(Calculator!$B$31/Calculator!$F$19,1)))*IF(MOD(Calculator!$B$31/Calculator!$F$19,1)&lt;0.5,-1,1))^2)/((50*POWER(80,POWER(COS(PI()*MOD(Calculator!$B$31/Calculator!$F$19,1)),2))+$C75)^2+(1500*ABS(SIN(2*PI()*MOD(Calculator!$B$31/Calculator!$F$19,1)))*IF(MOD(Calculator!$B$31/Calculator!$F$19,1)&lt;0.5,-1,1))^2))),2))</f>
        <v>—</v>
      </c>
      <c r="AJ75" s="266" t="str">
        <f aca="false">IF(OR(Calculator!$E$20&lt;&gt;"YES",Calculator!$B$31&lt;Calculator!$G$20),"—",ROUND((1+SQRT(((50*POWER(80,POWER(COS(PI()*MOD(Calculator!$B$31/Calculator!$F$20,1)),2))-$C75)^2+(1500*ABS(SIN(2*PI()*MOD(Calculator!$B$31/Calculator!$F$20,1)))*IF(MOD(Calculator!$B$31/Calculator!$F$20,1)&lt;0.5,-1,1))^2)/((50*POWER(80,POWER(COS(PI()*MOD(Calculator!$B$31/Calculator!$F$20,1)),2))+$C75)^2+(1500*ABS(SIN(2*PI()*MOD(Calculator!$B$31/Calculator!$F$20,1)))*IF(MOD(Calculator!$B$31/Calculator!$F$20,1)&lt;0.5,-1,1))^2)))/(1-SQRT(((50*POWER(80,POWER(COS(PI()*MOD(Calculator!$B$31/Calculator!$F$20,1)),2))-$C75)^2+(1500*ABS(SIN(2*PI()*MOD(Calculator!$B$31/Calculator!$F$20,1)))*IF(MOD(Calculator!$B$31/Calculator!$F$20,1)&lt;0.5,-1,1))^2)/((50*POWER(80,POWER(COS(PI()*MOD(Calculator!$B$31/Calculator!$F$20,1)),2))+$C75)^2+(1500*ABS(SIN(2*PI()*MOD(Calculator!$B$31/Calculator!$F$20,1)))*IF(MOD(Calculator!$B$31/Calculator!$F$20,1)&lt;0.5,-1,1))^2))),2))</f>
        <v>—</v>
      </c>
      <c r="AK75" s="266" t="str">
        <f aca="false">IF(OR(Calculator!$E$21&lt;&gt;"YES",Calculator!$B$31&lt;Calculator!$G$21),"—",ROUND((1+SQRT(((50*POWER(80,POWER(COS(PI()*MOD(Calculator!$B$31/Calculator!$F$21,1)),2))-$C75)^2+(1500*ABS(SIN(2*PI()*MOD(Calculator!$B$31/Calculator!$F$21,1)))*IF(MOD(Calculator!$B$31/Calculator!$F$21,1)&lt;0.5,-1,1))^2)/((50*POWER(80,POWER(COS(PI()*MOD(Calculator!$B$31/Calculator!$F$21,1)),2))+$C75)^2+(1500*ABS(SIN(2*PI()*MOD(Calculator!$B$31/Calculator!$F$21,1)))*IF(MOD(Calculator!$B$31/Calculator!$F$21,1)&lt;0.5,-1,1))^2)))/(1-SQRT(((50*POWER(80,POWER(COS(PI()*MOD(Calculator!$B$31/Calculator!$F$21,1)),2))-$C75)^2+(1500*ABS(SIN(2*PI()*MOD(Calculator!$B$31/Calculator!$F$21,1)))*IF(MOD(Calculator!$B$31/Calculator!$F$21,1)&lt;0.5,-1,1))^2)/((50*POWER(80,POWER(COS(PI()*MOD(Calculator!$B$31/Calculator!$F$21,1)),2))+$C75)^2+(1500*ABS(SIN(2*PI()*MOD(Calculator!$B$31/Calculator!$F$21,1)))*IF(MOD(Calculator!$B$31/Calculator!$F$21,1)&lt;0.5,-1,1))^2))),2))</f>
        <v>—</v>
      </c>
      <c r="AL75" s="266" t="str">
        <f aca="false">IF(OR(Calculator!$E$22&lt;&gt;"YES",Calculator!$B$31&lt;Calculator!$G$22),"—",ROUND((1+SQRT(((50*POWER(80,POWER(COS(PI()*MOD(Calculator!$B$31/Calculator!$F$22,1)),2))-$C75)^2+(1500*ABS(SIN(2*PI()*MOD(Calculator!$B$31/Calculator!$F$22,1)))*IF(MOD(Calculator!$B$31/Calculator!$F$22,1)&lt;0.5,-1,1))^2)/((50*POWER(80,POWER(COS(PI()*MOD(Calculator!$B$31/Calculator!$F$22,1)),2))+$C75)^2+(1500*ABS(SIN(2*PI()*MOD(Calculator!$B$31/Calculator!$F$22,1)))*IF(MOD(Calculator!$B$31/Calculator!$F$22,1)&lt;0.5,-1,1))^2)))/(1-SQRT(((50*POWER(80,POWER(COS(PI()*MOD(Calculator!$B$31/Calculator!$F$22,1)),2))-$C75)^2+(1500*ABS(SIN(2*PI()*MOD(Calculator!$B$31/Calculator!$F$22,1)))*IF(MOD(Calculator!$B$31/Calculator!$F$22,1)&lt;0.5,-1,1))^2)/((50*POWER(80,POWER(COS(PI()*MOD(Calculator!$B$31/Calculator!$F$22,1)),2))+$C75)^2+(1500*ABS(SIN(2*PI()*MOD(Calculator!$B$31/Calculator!$F$22,1)))*IF(MOD(Calculator!$B$31/Calculator!$F$22,1)&lt;0.5,-1,1))^2))),2))</f>
        <v>—</v>
      </c>
      <c r="AM75" s="293" t="n">
        <f aca="false">IFERROR(ROUND((IF(ISNUMBER(AB75),AB75,0)+IF(ISNUMBER(AC75),AC75,0)+IF(ISNUMBER(AD75),AD75,0)+IF(ISNUMBER(AE75),AE75,0)+IF(ISNUMBER(AF75),AF75,0)+IF(ISNUMBER(AG75),AG75,0)+IF(ISNUMBER(AH75),AH75,0)+IF(ISNUMBER(AI75),AI75,0)+IF(ISNUMBER(AJ75),AJ75,0)+IF(ISNUMBER(AK75),AK75,0)+IF(ISNUMBER(AL75),AL75,0))/(IF(ISNUMBER(AB75),1,0)+IF(ISNUMBER(AC75),1,0)+IF(ISNUMBER(AD75),1,0)+IF(ISNUMBER(AE75),1,0)+IF(ISNUMBER(AF75),1,0)+IF(ISNUMBER(AG75),1,0)+IF(ISNUMBER(AH75),1,0)+IF(ISNUMBER(AI75),1,0)+IF(ISNUMBER(AJ75),1,0)+IF(ISNUMBER(AK75),1,0)+IF(ISNUMBER(AL75),1,0)),4),"")</f>
        <v>17.815</v>
      </c>
      <c r="AN75" s="294" t="str">
        <f aca="false">IF(OR(Calculator!$E$12&lt;&gt;"YES",Calculator!$B$32&lt;Calculator!$G$12),"—",ROUND((1+SQRT(((50*POWER(80,POWER(COS(PI()*MOD(Calculator!$B$32/Calculator!$F$12,1)),2))-$C75)^2+(1500*ABS(SIN(2*PI()*MOD(Calculator!$B$32/Calculator!$F$12,1)))*IF(MOD(Calculator!$B$32/Calculator!$F$12,1)&lt;0.5,-1,1))^2)/((50*POWER(80,POWER(COS(PI()*MOD(Calculator!$B$32/Calculator!$F$12,1)),2))+$C75)^2+(1500*ABS(SIN(2*PI()*MOD(Calculator!$B$32/Calculator!$F$12,1)))*IF(MOD(Calculator!$B$32/Calculator!$F$12,1)&lt;0.5,-1,1))^2)))/(1-SQRT(((50*POWER(80,POWER(COS(PI()*MOD(Calculator!$B$32/Calculator!$F$12,1)),2))-$C75)^2+(1500*ABS(SIN(2*PI()*MOD(Calculator!$B$32/Calculator!$F$12,1)))*IF(MOD(Calculator!$B$32/Calculator!$F$12,1)&lt;0.5,-1,1))^2)/((50*POWER(80,POWER(COS(PI()*MOD(Calculator!$B$32/Calculator!$F$12,1)),2))+$C75)^2+(1500*ABS(SIN(2*PI()*MOD(Calculator!$B$32/Calculator!$F$12,1)))*IF(MOD(Calculator!$B$32/Calculator!$F$12,1)&lt;0.5,-1,1))^2))),2))</f>
        <v>—</v>
      </c>
      <c r="AO75" s="294" t="str">
        <f aca="false">IF(OR(Calculator!$E$13&lt;&gt;"YES",Calculator!$B$32&lt;Calculator!$G$13),"—",ROUND((1+SQRT(((50*POWER(80,POWER(COS(PI()*MOD(Calculator!$B$32/Calculator!$F$13,1)),2))-$C75)^2+(1500*ABS(SIN(2*PI()*MOD(Calculator!$B$32/Calculator!$F$13,1)))*IF(MOD(Calculator!$B$32/Calculator!$F$13,1)&lt;0.5,-1,1))^2)/((50*POWER(80,POWER(COS(PI()*MOD(Calculator!$B$32/Calculator!$F$13,1)),2))+$C75)^2+(1500*ABS(SIN(2*PI()*MOD(Calculator!$B$32/Calculator!$F$13,1)))*IF(MOD(Calculator!$B$32/Calculator!$F$13,1)&lt;0.5,-1,1))^2)))/(1-SQRT(((50*POWER(80,POWER(COS(PI()*MOD(Calculator!$B$32/Calculator!$F$13,1)),2))-$C75)^2+(1500*ABS(SIN(2*PI()*MOD(Calculator!$B$32/Calculator!$F$13,1)))*IF(MOD(Calculator!$B$32/Calculator!$F$13,1)&lt;0.5,-1,1))^2)/((50*POWER(80,POWER(COS(PI()*MOD(Calculator!$B$32/Calculator!$F$13,1)),2))+$C75)^2+(1500*ABS(SIN(2*PI()*MOD(Calculator!$B$32/Calculator!$F$13,1)))*IF(MOD(Calculator!$B$32/Calculator!$F$13,1)&lt;0.5,-1,1))^2))),2))</f>
        <v>—</v>
      </c>
      <c r="AP75" s="294" t="str">
        <f aca="false">IF(OR(Calculator!$E$14&lt;&gt;"YES",Calculator!$B$32&lt;Calculator!$G$14),"—",ROUND((1+SQRT(((50*POWER(80,POWER(COS(PI()*MOD(Calculator!$B$32/Calculator!$F$14,1)),2))-$C75)^2+(1500*ABS(SIN(2*PI()*MOD(Calculator!$B$32/Calculator!$F$14,1)))*IF(MOD(Calculator!$B$32/Calculator!$F$14,1)&lt;0.5,-1,1))^2)/((50*POWER(80,POWER(COS(PI()*MOD(Calculator!$B$32/Calculator!$F$14,1)),2))+$C75)^2+(1500*ABS(SIN(2*PI()*MOD(Calculator!$B$32/Calculator!$F$14,1)))*IF(MOD(Calculator!$B$32/Calculator!$F$14,1)&lt;0.5,-1,1))^2)))/(1-SQRT(((50*POWER(80,POWER(COS(PI()*MOD(Calculator!$B$32/Calculator!$F$14,1)),2))-$C75)^2+(1500*ABS(SIN(2*PI()*MOD(Calculator!$B$32/Calculator!$F$14,1)))*IF(MOD(Calculator!$B$32/Calculator!$F$14,1)&lt;0.5,-1,1))^2)/((50*POWER(80,POWER(COS(PI()*MOD(Calculator!$B$32/Calculator!$F$14,1)),2))+$C75)^2+(1500*ABS(SIN(2*PI()*MOD(Calculator!$B$32/Calculator!$F$14,1)))*IF(MOD(Calculator!$B$32/Calculator!$F$14,1)&lt;0.5,-1,1))^2))),2))</f>
        <v>—</v>
      </c>
      <c r="AQ75" s="294" t="n">
        <f aca="false">IF(OR(Calculator!$E$15&lt;&gt;"YES",Calculator!$B$32&lt;Calculator!$G$15),"—",ROUND((1+SQRT(((50*POWER(80,POWER(COS(PI()*MOD(Calculator!$B$32/Calculator!$F$15,1)),2))-$C75)^2+(1500*ABS(SIN(2*PI()*MOD(Calculator!$B$32/Calculator!$F$15,1)))*IF(MOD(Calculator!$B$32/Calculator!$F$15,1)&lt;0.5,-1,1))^2)/((50*POWER(80,POWER(COS(PI()*MOD(Calculator!$B$32/Calculator!$F$15,1)),2))+$C75)^2+(1500*ABS(SIN(2*PI()*MOD(Calculator!$B$32/Calculator!$F$15,1)))*IF(MOD(Calculator!$B$32/Calculator!$F$15,1)&lt;0.5,-1,1))^2)))/(1-SQRT(((50*POWER(80,POWER(COS(PI()*MOD(Calculator!$B$32/Calculator!$F$15,1)),2))-$C75)^2+(1500*ABS(SIN(2*PI()*MOD(Calculator!$B$32/Calculator!$F$15,1)))*IF(MOD(Calculator!$B$32/Calculator!$F$15,1)&lt;0.5,-1,1))^2)/((50*POWER(80,POWER(COS(PI()*MOD(Calculator!$B$32/Calculator!$F$15,1)),2))+$C75)^2+(1500*ABS(SIN(2*PI()*MOD(Calculator!$B$32/Calculator!$F$15,1)))*IF(MOD(Calculator!$B$32/Calculator!$F$15,1)&lt;0.5,-1,1))^2))),2))</f>
        <v>2.45</v>
      </c>
      <c r="AR75" s="294" t="str">
        <f aca="false">IF(OR(Calculator!$E$16&lt;&gt;"YES",Calculator!$B$32&lt;Calculator!$G$16),"—",ROUND((1+SQRT(((50*POWER(80,POWER(COS(PI()*MOD(Calculator!$B$32/Calculator!$F$16,1)),2))-$C75)^2+(1500*ABS(SIN(2*PI()*MOD(Calculator!$B$32/Calculator!$F$16,1)))*IF(MOD(Calculator!$B$32/Calculator!$F$16,1)&lt;0.5,-1,1))^2)/((50*POWER(80,POWER(COS(PI()*MOD(Calculator!$B$32/Calculator!$F$16,1)),2))+$C75)^2+(1500*ABS(SIN(2*PI()*MOD(Calculator!$B$32/Calculator!$F$16,1)))*IF(MOD(Calculator!$B$32/Calculator!$F$16,1)&lt;0.5,-1,1))^2)))/(1-SQRT(((50*POWER(80,POWER(COS(PI()*MOD(Calculator!$B$32/Calculator!$F$16,1)),2))-$C75)^2+(1500*ABS(SIN(2*PI()*MOD(Calculator!$B$32/Calculator!$F$16,1)))*IF(MOD(Calculator!$B$32/Calculator!$F$16,1)&lt;0.5,-1,1))^2)/((50*POWER(80,POWER(COS(PI()*MOD(Calculator!$B$32/Calculator!$F$16,1)),2))+$C75)^2+(1500*ABS(SIN(2*PI()*MOD(Calculator!$B$32/Calculator!$F$16,1)))*IF(MOD(Calculator!$B$32/Calculator!$F$16,1)&lt;0.5,-1,1))^2))),2))</f>
        <v>—</v>
      </c>
      <c r="AS75" s="294" t="n">
        <f aca="false">IF(OR(Calculator!$E$17&lt;&gt;"YES",Calculator!$B$32&lt;Calculator!$G$17),"—",ROUND((1+SQRT(((50*POWER(80,POWER(COS(PI()*MOD(Calculator!$B$32/Calculator!$F$17,1)),2))-$C75)^2+(1500*ABS(SIN(2*PI()*MOD(Calculator!$B$32/Calculator!$F$17,1)))*IF(MOD(Calculator!$B$32/Calculator!$F$17,1)&lt;0.5,-1,1))^2)/((50*POWER(80,POWER(COS(PI()*MOD(Calculator!$B$32/Calculator!$F$17,1)),2))+$C75)^2+(1500*ABS(SIN(2*PI()*MOD(Calculator!$B$32/Calculator!$F$17,1)))*IF(MOD(Calculator!$B$32/Calculator!$F$17,1)&lt;0.5,-1,1))^2)))/(1-SQRT(((50*POWER(80,POWER(COS(PI()*MOD(Calculator!$B$32/Calculator!$F$17,1)),2))-$C75)^2+(1500*ABS(SIN(2*PI()*MOD(Calculator!$B$32/Calculator!$F$17,1)))*IF(MOD(Calculator!$B$32/Calculator!$F$17,1)&lt;0.5,-1,1))^2)/((50*POWER(80,POWER(COS(PI()*MOD(Calculator!$B$32/Calculator!$F$17,1)),2))+$C75)^2+(1500*ABS(SIN(2*PI()*MOD(Calculator!$B$32/Calculator!$F$17,1)))*IF(MOD(Calculator!$B$32/Calculator!$F$17,1)&lt;0.5,-1,1))^2))),2))</f>
        <v>16.38</v>
      </c>
      <c r="AT75" s="294" t="str">
        <f aca="false">IF(OR(Calculator!$E$18&lt;&gt;"YES",Calculator!$B$32&lt;Calculator!$G$18),"—",ROUND((1+SQRT(((50*POWER(80,POWER(COS(PI()*MOD(Calculator!$B$32/Calculator!$F$18,1)),2))-$C75)^2+(1500*ABS(SIN(2*PI()*MOD(Calculator!$B$32/Calculator!$F$18,1)))*IF(MOD(Calculator!$B$32/Calculator!$F$18,1)&lt;0.5,-1,1))^2)/((50*POWER(80,POWER(COS(PI()*MOD(Calculator!$B$32/Calculator!$F$18,1)),2))+$C75)^2+(1500*ABS(SIN(2*PI()*MOD(Calculator!$B$32/Calculator!$F$18,1)))*IF(MOD(Calculator!$B$32/Calculator!$F$18,1)&lt;0.5,-1,1))^2)))/(1-SQRT(((50*POWER(80,POWER(COS(PI()*MOD(Calculator!$B$32/Calculator!$F$18,1)),2))-$C75)^2+(1500*ABS(SIN(2*PI()*MOD(Calculator!$B$32/Calculator!$F$18,1)))*IF(MOD(Calculator!$B$32/Calculator!$F$18,1)&lt;0.5,-1,1))^2)/((50*POWER(80,POWER(COS(PI()*MOD(Calculator!$B$32/Calculator!$F$18,1)),2))+$C75)^2+(1500*ABS(SIN(2*PI()*MOD(Calculator!$B$32/Calculator!$F$18,1)))*IF(MOD(Calculator!$B$32/Calculator!$F$18,1)&lt;0.5,-1,1))^2))),2))</f>
        <v>—</v>
      </c>
      <c r="AU75" s="294" t="str">
        <f aca="false">IF(OR(Calculator!$E$19&lt;&gt;"YES",Calculator!$B$32&lt;Calculator!$G$19),"—",ROUND((1+SQRT(((50*POWER(80,POWER(COS(PI()*MOD(Calculator!$B$32/Calculator!$F$19,1)),2))-$C75)^2+(1500*ABS(SIN(2*PI()*MOD(Calculator!$B$32/Calculator!$F$19,1)))*IF(MOD(Calculator!$B$32/Calculator!$F$19,1)&lt;0.5,-1,1))^2)/((50*POWER(80,POWER(COS(PI()*MOD(Calculator!$B$32/Calculator!$F$19,1)),2))+$C75)^2+(1500*ABS(SIN(2*PI()*MOD(Calculator!$B$32/Calculator!$F$19,1)))*IF(MOD(Calculator!$B$32/Calculator!$F$19,1)&lt;0.5,-1,1))^2)))/(1-SQRT(((50*POWER(80,POWER(COS(PI()*MOD(Calculator!$B$32/Calculator!$F$19,1)),2))-$C75)^2+(1500*ABS(SIN(2*PI()*MOD(Calculator!$B$32/Calculator!$F$19,1)))*IF(MOD(Calculator!$B$32/Calculator!$F$19,1)&lt;0.5,-1,1))^2)/((50*POWER(80,POWER(COS(PI()*MOD(Calculator!$B$32/Calculator!$F$19,1)),2))+$C75)^2+(1500*ABS(SIN(2*PI()*MOD(Calculator!$B$32/Calculator!$F$19,1)))*IF(MOD(Calculator!$B$32/Calculator!$F$19,1)&lt;0.5,-1,1))^2))),2))</f>
        <v>—</v>
      </c>
      <c r="AV75" s="294" t="str">
        <f aca="false">IF(OR(Calculator!$E$20&lt;&gt;"YES",Calculator!$B$32&lt;Calculator!$G$20),"—",ROUND((1+SQRT(((50*POWER(80,POWER(COS(PI()*MOD(Calculator!$B$32/Calculator!$F$20,1)),2))-$C75)^2+(1500*ABS(SIN(2*PI()*MOD(Calculator!$B$32/Calculator!$F$20,1)))*IF(MOD(Calculator!$B$32/Calculator!$F$20,1)&lt;0.5,-1,1))^2)/((50*POWER(80,POWER(COS(PI()*MOD(Calculator!$B$32/Calculator!$F$20,1)),2))+$C75)^2+(1500*ABS(SIN(2*PI()*MOD(Calculator!$B$32/Calculator!$F$20,1)))*IF(MOD(Calculator!$B$32/Calculator!$F$20,1)&lt;0.5,-1,1))^2)))/(1-SQRT(((50*POWER(80,POWER(COS(PI()*MOD(Calculator!$B$32/Calculator!$F$20,1)),2))-$C75)^2+(1500*ABS(SIN(2*PI()*MOD(Calculator!$B$32/Calculator!$F$20,1)))*IF(MOD(Calculator!$B$32/Calculator!$F$20,1)&lt;0.5,-1,1))^2)/((50*POWER(80,POWER(COS(PI()*MOD(Calculator!$B$32/Calculator!$F$20,1)),2))+$C75)^2+(1500*ABS(SIN(2*PI()*MOD(Calculator!$B$32/Calculator!$F$20,1)))*IF(MOD(Calculator!$B$32/Calculator!$F$20,1)&lt;0.5,-1,1))^2))),2))</f>
        <v>—</v>
      </c>
      <c r="AW75" s="294" t="str">
        <f aca="false">IF(OR(Calculator!$E$21&lt;&gt;"YES",Calculator!$B$32&lt;Calculator!$G$21),"—",ROUND((1+SQRT(((50*POWER(80,POWER(COS(PI()*MOD(Calculator!$B$32/Calculator!$F$21,1)),2))-$C75)^2+(1500*ABS(SIN(2*PI()*MOD(Calculator!$B$32/Calculator!$F$21,1)))*IF(MOD(Calculator!$B$32/Calculator!$F$21,1)&lt;0.5,-1,1))^2)/((50*POWER(80,POWER(COS(PI()*MOD(Calculator!$B$32/Calculator!$F$21,1)),2))+$C75)^2+(1500*ABS(SIN(2*PI()*MOD(Calculator!$B$32/Calculator!$F$21,1)))*IF(MOD(Calculator!$B$32/Calculator!$F$21,1)&lt;0.5,-1,1))^2)))/(1-SQRT(((50*POWER(80,POWER(COS(PI()*MOD(Calculator!$B$32/Calculator!$F$21,1)),2))-$C75)^2+(1500*ABS(SIN(2*PI()*MOD(Calculator!$B$32/Calculator!$F$21,1)))*IF(MOD(Calculator!$B$32/Calculator!$F$21,1)&lt;0.5,-1,1))^2)/((50*POWER(80,POWER(COS(PI()*MOD(Calculator!$B$32/Calculator!$F$21,1)),2))+$C75)^2+(1500*ABS(SIN(2*PI()*MOD(Calculator!$B$32/Calculator!$F$21,1)))*IF(MOD(Calculator!$B$32/Calculator!$F$21,1)&lt;0.5,-1,1))^2))),2))</f>
        <v>—</v>
      </c>
      <c r="AX75" s="294" t="str">
        <f aca="false">IF(OR(Calculator!$E$22&lt;&gt;"YES",Calculator!$B$32&lt;Calculator!$G$22),"—",ROUND((1+SQRT(((50*POWER(80,POWER(COS(PI()*MOD(Calculator!$B$32/Calculator!$F$22,1)),2))-$C75)^2+(1500*ABS(SIN(2*PI()*MOD(Calculator!$B$32/Calculator!$F$22,1)))*IF(MOD(Calculator!$B$32/Calculator!$F$22,1)&lt;0.5,-1,1))^2)/((50*POWER(80,POWER(COS(PI()*MOD(Calculator!$B$32/Calculator!$F$22,1)),2))+$C75)^2+(1500*ABS(SIN(2*PI()*MOD(Calculator!$B$32/Calculator!$F$22,1)))*IF(MOD(Calculator!$B$32/Calculator!$F$22,1)&lt;0.5,-1,1))^2)))/(1-SQRT(((50*POWER(80,POWER(COS(PI()*MOD(Calculator!$B$32/Calculator!$F$22,1)),2))-$C75)^2+(1500*ABS(SIN(2*PI()*MOD(Calculator!$B$32/Calculator!$F$22,1)))*IF(MOD(Calculator!$B$32/Calculator!$F$22,1)&lt;0.5,-1,1))^2)/((50*POWER(80,POWER(COS(PI()*MOD(Calculator!$B$32/Calculator!$F$22,1)),2))+$C75)^2+(1500*ABS(SIN(2*PI()*MOD(Calculator!$B$32/Calculator!$F$22,1)))*IF(MOD(Calculator!$B$32/Calculator!$F$22,1)&lt;0.5,-1,1))^2))),2))</f>
        <v>—</v>
      </c>
      <c r="AY75" s="293" t="n">
        <f aca="false">IFERROR(ROUND((IF(ISNUMBER(AN75),AN75,0)+IF(ISNUMBER(AO75),AO75,0)+IF(ISNUMBER(AP75),AP75,0)+IF(ISNUMBER(AQ75),AQ75,0)+IF(ISNUMBER(AR75),AR75,0)+IF(ISNUMBER(AS75),AS75,0)+IF(ISNUMBER(AT75),AT75,0)+IF(ISNUMBER(AU75),AU75,0)+IF(ISNUMBER(AV75),AV75,0)+IF(ISNUMBER(AW75),AW75,0)+IF(ISNUMBER(AX75),AX75,0))/(IF(ISNUMBER(AN75),1,0)+IF(ISNUMBER(AO75),1,0)+IF(ISNUMBER(AP75),1,0)+IF(ISNUMBER(AQ75),1,0)+IF(ISNUMBER(AR75),1,0)+IF(ISNUMBER(AS75),1,0)+IF(ISNUMBER(AT75),1,0)+IF(ISNUMBER(AU75),1,0)+IF(ISNUMBER(AV75),1,0)+IF(ISNUMBER(AW75),1,0)+IF(ISNUMBER(AX75),1,0)),4),"")</f>
        <v>9.415</v>
      </c>
      <c r="AZ75" s="294" t="str">
        <f aca="false">IF(OR(Calculator!$E$12&lt;&gt;"YES",Calculator!$B$33&lt;Calculator!$G$12),"—",ROUND((1+SQRT(((50*POWER(80,POWER(COS(PI()*MOD(Calculator!$B$33/Calculator!$F$12,1)),2))-$C75)^2+(1500*ABS(SIN(2*PI()*MOD(Calculator!$B$33/Calculator!$F$12,1)))*IF(MOD(Calculator!$B$33/Calculator!$F$12,1)&lt;0.5,-1,1))^2)/((50*POWER(80,POWER(COS(PI()*MOD(Calculator!$B$33/Calculator!$F$12,1)),2))+$C75)^2+(1500*ABS(SIN(2*PI()*MOD(Calculator!$B$33/Calculator!$F$12,1)))*IF(MOD(Calculator!$B$33/Calculator!$F$12,1)&lt;0.5,-1,1))^2)))/(1-SQRT(((50*POWER(80,POWER(COS(PI()*MOD(Calculator!$B$33/Calculator!$F$12,1)),2))-$C75)^2+(1500*ABS(SIN(2*PI()*MOD(Calculator!$B$33/Calculator!$F$12,1)))*IF(MOD(Calculator!$B$33/Calculator!$F$12,1)&lt;0.5,-1,1))^2)/((50*POWER(80,POWER(COS(PI()*MOD(Calculator!$B$33/Calculator!$F$12,1)),2))+$C75)^2+(1500*ABS(SIN(2*PI()*MOD(Calculator!$B$33/Calculator!$F$12,1)))*IF(MOD(Calculator!$B$33/Calculator!$F$12,1)&lt;0.5,-1,1))^2))),2))</f>
        <v>—</v>
      </c>
      <c r="BA75" s="294" t="str">
        <f aca="false">IF(OR(Calculator!$E$13&lt;&gt;"YES",Calculator!$B$33&lt;Calculator!$G$13),"—",ROUND((1+SQRT(((50*POWER(80,POWER(COS(PI()*MOD(Calculator!$B$33/Calculator!$F$13,1)),2))-$C75)^2+(1500*ABS(SIN(2*PI()*MOD(Calculator!$B$33/Calculator!$F$13,1)))*IF(MOD(Calculator!$B$33/Calculator!$F$13,1)&lt;0.5,-1,1))^2)/((50*POWER(80,POWER(COS(PI()*MOD(Calculator!$B$33/Calculator!$F$13,1)),2))+$C75)^2+(1500*ABS(SIN(2*PI()*MOD(Calculator!$B$33/Calculator!$F$13,1)))*IF(MOD(Calculator!$B$33/Calculator!$F$13,1)&lt;0.5,-1,1))^2)))/(1-SQRT(((50*POWER(80,POWER(COS(PI()*MOD(Calculator!$B$33/Calculator!$F$13,1)),2))-$C75)^2+(1500*ABS(SIN(2*PI()*MOD(Calculator!$B$33/Calculator!$F$13,1)))*IF(MOD(Calculator!$B$33/Calculator!$F$13,1)&lt;0.5,-1,1))^2)/((50*POWER(80,POWER(COS(PI()*MOD(Calculator!$B$33/Calculator!$F$13,1)),2))+$C75)^2+(1500*ABS(SIN(2*PI()*MOD(Calculator!$B$33/Calculator!$F$13,1)))*IF(MOD(Calculator!$B$33/Calculator!$F$13,1)&lt;0.5,-1,1))^2))),2))</f>
        <v>—</v>
      </c>
      <c r="BB75" s="294" t="str">
        <f aca="false">IF(OR(Calculator!$E$14&lt;&gt;"YES",Calculator!$B$33&lt;Calculator!$G$14),"—",ROUND((1+SQRT(((50*POWER(80,POWER(COS(PI()*MOD(Calculator!$B$33/Calculator!$F$14,1)),2))-$C75)^2+(1500*ABS(SIN(2*PI()*MOD(Calculator!$B$33/Calculator!$F$14,1)))*IF(MOD(Calculator!$B$33/Calculator!$F$14,1)&lt;0.5,-1,1))^2)/((50*POWER(80,POWER(COS(PI()*MOD(Calculator!$B$33/Calculator!$F$14,1)),2))+$C75)^2+(1500*ABS(SIN(2*PI()*MOD(Calculator!$B$33/Calculator!$F$14,1)))*IF(MOD(Calculator!$B$33/Calculator!$F$14,1)&lt;0.5,-1,1))^2)))/(1-SQRT(((50*POWER(80,POWER(COS(PI()*MOD(Calculator!$B$33/Calculator!$F$14,1)),2))-$C75)^2+(1500*ABS(SIN(2*PI()*MOD(Calculator!$B$33/Calculator!$F$14,1)))*IF(MOD(Calculator!$B$33/Calculator!$F$14,1)&lt;0.5,-1,1))^2)/((50*POWER(80,POWER(COS(PI()*MOD(Calculator!$B$33/Calculator!$F$14,1)),2))+$C75)^2+(1500*ABS(SIN(2*PI()*MOD(Calculator!$B$33/Calculator!$F$14,1)))*IF(MOD(Calculator!$B$33/Calculator!$F$14,1)&lt;0.5,-1,1))^2))),2))</f>
        <v>—</v>
      </c>
      <c r="BC75" s="294" t="n">
        <f aca="false">IF(OR(Calculator!$E$15&lt;&gt;"YES",Calculator!$B$33&lt;Calculator!$G$15),"—",ROUND((1+SQRT(((50*POWER(80,POWER(COS(PI()*MOD(Calculator!$B$33/Calculator!$F$15,1)),2))-$C75)^2+(1500*ABS(SIN(2*PI()*MOD(Calculator!$B$33/Calculator!$F$15,1)))*IF(MOD(Calculator!$B$33/Calculator!$F$15,1)&lt;0.5,-1,1))^2)/((50*POWER(80,POWER(COS(PI()*MOD(Calculator!$B$33/Calculator!$F$15,1)),2))+$C75)^2+(1500*ABS(SIN(2*PI()*MOD(Calculator!$B$33/Calculator!$F$15,1)))*IF(MOD(Calculator!$B$33/Calculator!$F$15,1)&lt;0.5,-1,1))^2)))/(1-SQRT(((50*POWER(80,POWER(COS(PI()*MOD(Calculator!$B$33/Calculator!$F$15,1)),2))-$C75)^2+(1500*ABS(SIN(2*PI()*MOD(Calculator!$B$33/Calculator!$F$15,1)))*IF(MOD(Calculator!$B$33/Calculator!$F$15,1)&lt;0.5,-1,1))^2)/((50*POWER(80,POWER(COS(PI()*MOD(Calculator!$B$33/Calculator!$F$15,1)),2))+$C75)^2+(1500*ABS(SIN(2*PI()*MOD(Calculator!$B$33/Calculator!$F$15,1)))*IF(MOD(Calculator!$B$33/Calculator!$F$15,1)&lt;0.5,-1,1))^2))),2))</f>
        <v>2.6</v>
      </c>
      <c r="BD75" s="294" t="str">
        <f aca="false">IF(OR(Calculator!$E$16&lt;&gt;"YES",Calculator!$B$33&lt;Calculator!$G$16),"—",ROUND((1+SQRT(((50*POWER(80,POWER(COS(PI()*MOD(Calculator!$B$33/Calculator!$F$16,1)),2))-$C75)^2+(1500*ABS(SIN(2*PI()*MOD(Calculator!$B$33/Calculator!$F$16,1)))*IF(MOD(Calculator!$B$33/Calculator!$F$16,1)&lt;0.5,-1,1))^2)/((50*POWER(80,POWER(COS(PI()*MOD(Calculator!$B$33/Calculator!$F$16,1)),2))+$C75)^2+(1500*ABS(SIN(2*PI()*MOD(Calculator!$B$33/Calculator!$F$16,1)))*IF(MOD(Calculator!$B$33/Calculator!$F$16,1)&lt;0.5,-1,1))^2)))/(1-SQRT(((50*POWER(80,POWER(COS(PI()*MOD(Calculator!$B$33/Calculator!$F$16,1)),2))-$C75)^2+(1500*ABS(SIN(2*PI()*MOD(Calculator!$B$33/Calculator!$F$16,1)))*IF(MOD(Calculator!$B$33/Calculator!$F$16,1)&lt;0.5,-1,1))^2)/((50*POWER(80,POWER(COS(PI()*MOD(Calculator!$B$33/Calculator!$F$16,1)),2))+$C75)^2+(1500*ABS(SIN(2*PI()*MOD(Calculator!$B$33/Calculator!$F$16,1)))*IF(MOD(Calculator!$B$33/Calculator!$F$16,1)&lt;0.5,-1,1))^2))),2))</f>
        <v>—</v>
      </c>
      <c r="BE75" s="294" t="n">
        <f aca="false">IF(OR(Calculator!$E$17&lt;&gt;"YES",Calculator!$B$33&lt;Calculator!$G$17),"—",ROUND((1+SQRT(((50*POWER(80,POWER(COS(PI()*MOD(Calculator!$B$33/Calculator!$F$17,1)),2))-$C75)^2+(1500*ABS(SIN(2*PI()*MOD(Calculator!$B$33/Calculator!$F$17,1)))*IF(MOD(Calculator!$B$33/Calculator!$F$17,1)&lt;0.5,-1,1))^2)/((50*POWER(80,POWER(COS(PI()*MOD(Calculator!$B$33/Calculator!$F$17,1)),2))+$C75)^2+(1500*ABS(SIN(2*PI()*MOD(Calculator!$B$33/Calculator!$F$17,1)))*IF(MOD(Calculator!$B$33/Calculator!$F$17,1)&lt;0.5,-1,1))^2)))/(1-SQRT(((50*POWER(80,POWER(COS(PI()*MOD(Calculator!$B$33/Calculator!$F$17,1)),2))-$C75)^2+(1500*ABS(SIN(2*PI()*MOD(Calculator!$B$33/Calculator!$F$17,1)))*IF(MOD(Calculator!$B$33/Calculator!$F$17,1)&lt;0.5,-1,1))^2)/((50*POWER(80,POWER(COS(PI()*MOD(Calculator!$B$33/Calculator!$F$17,1)),2))+$C75)^2+(1500*ABS(SIN(2*PI()*MOD(Calculator!$B$33/Calculator!$F$17,1)))*IF(MOD(Calculator!$B$33/Calculator!$F$17,1)&lt;0.5,-1,1))^2))),2))</f>
        <v>18.18</v>
      </c>
      <c r="BF75" s="294" t="str">
        <f aca="false">IF(OR(Calculator!$E$18&lt;&gt;"YES",Calculator!$B$33&lt;Calculator!$G$18),"—",ROUND((1+SQRT(((50*POWER(80,POWER(COS(PI()*MOD(Calculator!$B$33/Calculator!$F$18,1)),2))-$C75)^2+(1500*ABS(SIN(2*PI()*MOD(Calculator!$B$33/Calculator!$F$18,1)))*IF(MOD(Calculator!$B$33/Calculator!$F$18,1)&lt;0.5,-1,1))^2)/((50*POWER(80,POWER(COS(PI()*MOD(Calculator!$B$33/Calculator!$F$18,1)),2))+$C75)^2+(1500*ABS(SIN(2*PI()*MOD(Calculator!$B$33/Calculator!$F$18,1)))*IF(MOD(Calculator!$B$33/Calculator!$F$18,1)&lt;0.5,-1,1))^2)))/(1-SQRT(((50*POWER(80,POWER(COS(PI()*MOD(Calculator!$B$33/Calculator!$F$18,1)),2))-$C75)^2+(1500*ABS(SIN(2*PI()*MOD(Calculator!$B$33/Calculator!$F$18,1)))*IF(MOD(Calculator!$B$33/Calculator!$F$18,1)&lt;0.5,-1,1))^2)/((50*POWER(80,POWER(COS(PI()*MOD(Calculator!$B$33/Calculator!$F$18,1)),2))+$C75)^2+(1500*ABS(SIN(2*PI()*MOD(Calculator!$B$33/Calculator!$F$18,1)))*IF(MOD(Calculator!$B$33/Calculator!$F$18,1)&lt;0.5,-1,1))^2))),2))</f>
        <v>—</v>
      </c>
      <c r="BG75" s="294" t="str">
        <f aca="false">IF(OR(Calculator!$E$19&lt;&gt;"YES",Calculator!$B$33&lt;Calculator!$G$19),"—",ROUND((1+SQRT(((50*POWER(80,POWER(COS(PI()*MOD(Calculator!$B$33/Calculator!$F$19,1)),2))-$C75)^2+(1500*ABS(SIN(2*PI()*MOD(Calculator!$B$33/Calculator!$F$19,1)))*IF(MOD(Calculator!$B$33/Calculator!$F$19,1)&lt;0.5,-1,1))^2)/((50*POWER(80,POWER(COS(PI()*MOD(Calculator!$B$33/Calculator!$F$19,1)),2))+$C75)^2+(1500*ABS(SIN(2*PI()*MOD(Calculator!$B$33/Calculator!$F$19,1)))*IF(MOD(Calculator!$B$33/Calculator!$F$19,1)&lt;0.5,-1,1))^2)))/(1-SQRT(((50*POWER(80,POWER(COS(PI()*MOD(Calculator!$B$33/Calculator!$F$19,1)),2))-$C75)^2+(1500*ABS(SIN(2*PI()*MOD(Calculator!$B$33/Calculator!$F$19,1)))*IF(MOD(Calculator!$B$33/Calculator!$F$19,1)&lt;0.5,-1,1))^2)/((50*POWER(80,POWER(COS(PI()*MOD(Calculator!$B$33/Calculator!$F$19,1)),2))+$C75)^2+(1500*ABS(SIN(2*PI()*MOD(Calculator!$B$33/Calculator!$F$19,1)))*IF(MOD(Calculator!$B$33/Calculator!$F$19,1)&lt;0.5,-1,1))^2))),2))</f>
        <v>—</v>
      </c>
      <c r="BH75" s="294" t="str">
        <f aca="false">IF(OR(Calculator!$E$20&lt;&gt;"YES",Calculator!$B$33&lt;Calculator!$G$20),"—",ROUND((1+SQRT(((50*POWER(80,POWER(COS(PI()*MOD(Calculator!$B$33/Calculator!$F$20,1)),2))-$C75)^2+(1500*ABS(SIN(2*PI()*MOD(Calculator!$B$33/Calculator!$F$20,1)))*IF(MOD(Calculator!$B$33/Calculator!$F$20,1)&lt;0.5,-1,1))^2)/((50*POWER(80,POWER(COS(PI()*MOD(Calculator!$B$33/Calculator!$F$20,1)),2))+$C75)^2+(1500*ABS(SIN(2*PI()*MOD(Calculator!$B$33/Calculator!$F$20,1)))*IF(MOD(Calculator!$B$33/Calculator!$F$20,1)&lt;0.5,-1,1))^2)))/(1-SQRT(((50*POWER(80,POWER(COS(PI()*MOD(Calculator!$B$33/Calculator!$F$20,1)),2))-$C75)^2+(1500*ABS(SIN(2*PI()*MOD(Calculator!$B$33/Calculator!$F$20,1)))*IF(MOD(Calculator!$B$33/Calculator!$F$20,1)&lt;0.5,-1,1))^2)/((50*POWER(80,POWER(COS(PI()*MOD(Calculator!$B$33/Calculator!$F$20,1)),2))+$C75)^2+(1500*ABS(SIN(2*PI()*MOD(Calculator!$B$33/Calculator!$F$20,1)))*IF(MOD(Calculator!$B$33/Calculator!$F$20,1)&lt;0.5,-1,1))^2))),2))</f>
        <v>—</v>
      </c>
      <c r="BI75" s="294" t="str">
        <f aca="false">IF(OR(Calculator!$E$21&lt;&gt;"YES",Calculator!$B$33&lt;Calculator!$G$21),"—",ROUND((1+SQRT(((50*POWER(80,POWER(COS(PI()*MOD(Calculator!$B$33/Calculator!$F$21,1)),2))-$C75)^2+(1500*ABS(SIN(2*PI()*MOD(Calculator!$B$33/Calculator!$F$21,1)))*IF(MOD(Calculator!$B$33/Calculator!$F$21,1)&lt;0.5,-1,1))^2)/((50*POWER(80,POWER(COS(PI()*MOD(Calculator!$B$33/Calculator!$F$21,1)),2))+$C75)^2+(1500*ABS(SIN(2*PI()*MOD(Calculator!$B$33/Calculator!$F$21,1)))*IF(MOD(Calculator!$B$33/Calculator!$F$21,1)&lt;0.5,-1,1))^2)))/(1-SQRT(((50*POWER(80,POWER(COS(PI()*MOD(Calculator!$B$33/Calculator!$F$21,1)),2))-$C75)^2+(1500*ABS(SIN(2*PI()*MOD(Calculator!$B$33/Calculator!$F$21,1)))*IF(MOD(Calculator!$B$33/Calculator!$F$21,1)&lt;0.5,-1,1))^2)/((50*POWER(80,POWER(COS(PI()*MOD(Calculator!$B$33/Calculator!$F$21,1)),2))+$C75)^2+(1500*ABS(SIN(2*PI()*MOD(Calculator!$B$33/Calculator!$F$21,1)))*IF(MOD(Calculator!$B$33/Calculator!$F$21,1)&lt;0.5,-1,1))^2))),2))</f>
        <v>—</v>
      </c>
      <c r="BJ75" s="294" t="str">
        <f aca="false">IF(OR(Calculator!$E$22&lt;&gt;"YES",Calculator!$B$33&lt;Calculator!$G$22),"—",ROUND((1+SQRT(((50*POWER(80,POWER(COS(PI()*MOD(Calculator!$B$33/Calculator!$F$22,1)),2))-$C75)^2+(1500*ABS(SIN(2*PI()*MOD(Calculator!$B$33/Calculator!$F$22,1)))*IF(MOD(Calculator!$B$33/Calculator!$F$22,1)&lt;0.5,-1,1))^2)/((50*POWER(80,POWER(COS(PI()*MOD(Calculator!$B$33/Calculator!$F$22,1)),2))+$C75)^2+(1500*ABS(SIN(2*PI()*MOD(Calculator!$B$33/Calculator!$F$22,1)))*IF(MOD(Calculator!$B$33/Calculator!$F$22,1)&lt;0.5,-1,1))^2)))/(1-SQRT(((50*POWER(80,POWER(COS(PI()*MOD(Calculator!$B$33/Calculator!$F$22,1)),2))-$C75)^2+(1500*ABS(SIN(2*PI()*MOD(Calculator!$B$33/Calculator!$F$22,1)))*IF(MOD(Calculator!$B$33/Calculator!$F$22,1)&lt;0.5,-1,1))^2)/((50*POWER(80,POWER(COS(PI()*MOD(Calculator!$B$33/Calculator!$F$22,1)),2))+$C75)^2+(1500*ABS(SIN(2*PI()*MOD(Calculator!$B$33/Calculator!$F$22,1)))*IF(MOD(Calculator!$B$33/Calculator!$F$22,1)&lt;0.5,-1,1))^2))),2))</f>
        <v>—</v>
      </c>
      <c r="BK75" s="293" t="n">
        <f aca="false">IFERROR(ROUND((IF(ISNUMBER(AZ75),AZ75,0)+IF(ISNUMBER(BA75),BA75,0)+IF(ISNUMBER(BB75),BB75,0)+IF(ISNUMBER(BC75),BC75,0)+IF(ISNUMBER(BD75),BD75,0)+IF(ISNUMBER(BE75),BE75,0)+IF(ISNUMBER(BF75),BF75,0)+IF(ISNUMBER(BG75),BG75,0)+IF(ISNUMBER(BH75),BH75,0)+IF(ISNUMBER(BI75),BI75,0)+IF(ISNUMBER(BJ75),BJ75,0))/(IF(ISNUMBER(AZ75),1,0)+IF(ISNUMBER(BA75),1,0)+IF(ISNUMBER(BB75),1,0)+IF(ISNUMBER(BC75),1,0)+IF(ISNUMBER(BD75),1,0)+IF(ISNUMBER(BE75),1,0)+IF(ISNUMBER(BF75),1,0)+IF(ISNUMBER(BG75),1,0)+IF(ISNUMBER(BH75),1,0)+IF(ISNUMBER(BI75),1,0)+IF(ISNUMBER(BJ75),1,0)),4),"")</f>
        <v>10.39</v>
      </c>
      <c r="BM75" s="253" t="str">
        <f aca="false">IF(OR(Calculator!$E$12&lt;&gt;"YES",Calculator!$B$29&lt;Calculator!$G$12),"—",ROUND((1+SQRT(((50*POWER(80,POWER(COS(PI()*MOD(Calculator!$B$29/Calculator!$F$12,1)),2))+MIN(500,MAX(30,100*EXP(-0.3*'VSWR Calculator'!$C$24)*(1+3*ABS(MOD('VSWR Calculator'!$C$23/Calculator!$F$12/2,1)-0.5))))/'VSWR Calculator'!$C$25)-$C75)^2+(1500*ABS(SIN(2*PI()*MOD(Calculator!$B$29/Calculator!$F$12,1)))*IF(MOD(Calculator!$B$29/Calculator!$F$12,1)&lt;0.5,-1,1))^2)/SQRT(((50*POWER(80,POWER(COS(PI()*MOD(Calculator!$B$29/Calculator!$F$12,1)),2))+MIN(500,MAX(30,100*EXP(-0.3*'VSWR Calculator'!$C$24)*(1+3*ABS(MOD('VSWR Calculator'!$C$23/Calculator!$F$12/2,1)-0.5))))/'VSWR Calculator'!$C$25)+$C75)^2+(1500*ABS(SIN(2*PI()*MOD(Calculator!$B$29/Calculator!$F$12,1)))*IF(MOD(Calculator!$B$29/Calculator!$F$12,1)&lt;0.5,-1,1))^2))/(1-SQRT(((50*POWER(80,POWER(COS(PI()*MOD(Calculator!$B$29/Calculator!$F$12,1)),2))+MIN(500,MAX(30,100*EXP(-0.3*'VSWR Calculator'!$C$24)*(1+3*ABS(MOD('VSWR Calculator'!$C$23/Calculator!$F$12/2,1)-0.5))))/'VSWR Calculator'!$C$25)-$C75)^2+(1500*ABS(SIN(2*PI()*MOD(Calculator!$B$29/Calculator!$F$12,1)))*IF(MOD(Calculator!$B$29/Calculator!$F$12,1)&lt;0.5,-1,1))^2)/SQRT(((50*POWER(80,POWER(COS(PI()*MOD(Calculator!$B$29/Calculator!$F$12,1)),2))+MIN(500,MAX(30,100*EXP(-0.3*'VSWR Calculator'!$C$24)*(1+3*ABS(MOD('VSWR Calculator'!$C$23/Calculator!$F$12/2,1)-0.5))))/'VSWR Calculator'!$C$25)+$C75)^2+(1500*ABS(SIN(2*PI()*MOD(Calculator!$B$29/Calculator!$F$12,1)))*IF(MOD(Calculator!$B$29/Calculator!$F$12,1)&lt;0.5,-1,1))^2)),2))</f>
        <v>—</v>
      </c>
      <c r="BN75" s="253" t="str">
        <f aca="false">IF(OR(Calculator!$E$13&lt;&gt;"YES",Calculator!$B$29&lt;Calculator!$G$13),"—",ROUND((1+SQRT(((50*POWER(80,POWER(COS(PI()*MOD(Calculator!$B$29/Calculator!$F$13,1)),2))+MIN(500,MAX(30,100*EXP(-0.3*'VSWR Calculator'!$C$24)*(1+3*ABS(MOD('VSWR Calculator'!$C$23/Calculator!$F$13/2,1)-0.5))))/'VSWR Calculator'!$C$25)-$C75)^2+(1500*ABS(SIN(2*PI()*MOD(Calculator!$B$29/Calculator!$F$13,1)))*IF(MOD(Calculator!$B$29/Calculator!$F$13,1)&lt;0.5,-1,1))^2)/SQRT(((50*POWER(80,POWER(COS(PI()*MOD(Calculator!$B$29/Calculator!$F$13,1)),2))+MIN(500,MAX(30,100*EXP(-0.3*'VSWR Calculator'!$C$24)*(1+3*ABS(MOD('VSWR Calculator'!$C$23/Calculator!$F$13/2,1)-0.5))))/'VSWR Calculator'!$C$25)+$C75)^2+(1500*ABS(SIN(2*PI()*MOD(Calculator!$B$29/Calculator!$F$13,1)))*IF(MOD(Calculator!$B$29/Calculator!$F$13,1)&lt;0.5,-1,1))^2))/(1-SQRT(((50*POWER(80,POWER(COS(PI()*MOD(Calculator!$B$29/Calculator!$F$13,1)),2))+MIN(500,MAX(30,100*EXP(-0.3*'VSWR Calculator'!$C$24)*(1+3*ABS(MOD('VSWR Calculator'!$C$23/Calculator!$F$13/2,1)-0.5))))/'VSWR Calculator'!$C$25)-$C75)^2+(1500*ABS(SIN(2*PI()*MOD(Calculator!$B$29/Calculator!$F$13,1)))*IF(MOD(Calculator!$B$29/Calculator!$F$13,1)&lt;0.5,-1,1))^2)/SQRT(((50*POWER(80,POWER(COS(PI()*MOD(Calculator!$B$29/Calculator!$F$13,1)),2))+MIN(500,MAX(30,100*EXP(-0.3*'VSWR Calculator'!$C$24)*(1+3*ABS(MOD('VSWR Calculator'!$C$23/Calculator!$F$13/2,1)-0.5))))/'VSWR Calculator'!$C$25)+$C75)^2+(1500*ABS(SIN(2*PI()*MOD(Calculator!$B$29/Calculator!$F$13,1)))*IF(MOD(Calculator!$B$29/Calculator!$F$13,1)&lt;0.5,-1,1))^2)),2))</f>
        <v>—</v>
      </c>
      <c r="BO75" s="253" t="str">
        <f aca="false">IF(OR(Calculator!$E$14&lt;&gt;"YES",Calculator!$B$29&lt;Calculator!$G$14),"—",ROUND((1+SQRT(((50*POWER(80,POWER(COS(PI()*MOD(Calculator!$B$29/Calculator!$F$14,1)),2))+MIN(500,MAX(30,100*EXP(-0.3*'VSWR Calculator'!$C$24)*(1+3*ABS(MOD('VSWR Calculator'!$C$23/Calculator!$F$14/2,1)-0.5))))/'VSWR Calculator'!$C$25)-$C75)^2+(1500*ABS(SIN(2*PI()*MOD(Calculator!$B$29/Calculator!$F$14,1)))*IF(MOD(Calculator!$B$29/Calculator!$F$14,1)&lt;0.5,-1,1))^2)/SQRT(((50*POWER(80,POWER(COS(PI()*MOD(Calculator!$B$29/Calculator!$F$14,1)),2))+MIN(500,MAX(30,100*EXP(-0.3*'VSWR Calculator'!$C$24)*(1+3*ABS(MOD('VSWR Calculator'!$C$23/Calculator!$F$14/2,1)-0.5))))/'VSWR Calculator'!$C$25)+$C75)^2+(1500*ABS(SIN(2*PI()*MOD(Calculator!$B$29/Calculator!$F$14,1)))*IF(MOD(Calculator!$B$29/Calculator!$F$14,1)&lt;0.5,-1,1))^2))/(1-SQRT(((50*POWER(80,POWER(COS(PI()*MOD(Calculator!$B$29/Calculator!$F$14,1)),2))+MIN(500,MAX(30,100*EXP(-0.3*'VSWR Calculator'!$C$24)*(1+3*ABS(MOD('VSWR Calculator'!$C$23/Calculator!$F$14/2,1)-0.5))))/'VSWR Calculator'!$C$25)-$C75)^2+(1500*ABS(SIN(2*PI()*MOD(Calculator!$B$29/Calculator!$F$14,1)))*IF(MOD(Calculator!$B$29/Calculator!$F$14,1)&lt;0.5,-1,1))^2)/SQRT(((50*POWER(80,POWER(COS(PI()*MOD(Calculator!$B$29/Calculator!$F$14,1)),2))+MIN(500,MAX(30,100*EXP(-0.3*'VSWR Calculator'!$C$24)*(1+3*ABS(MOD('VSWR Calculator'!$C$23/Calculator!$F$14/2,1)-0.5))))/'VSWR Calculator'!$C$25)+$C75)^2+(1500*ABS(SIN(2*PI()*MOD(Calculator!$B$29/Calculator!$F$14,1)))*IF(MOD(Calculator!$B$29/Calculator!$F$14,1)&lt;0.5,-1,1))^2)),2))</f>
        <v>—</v>
      </c>
      <c r="BP75" s="253" t="n">
        <f aca="false">IF(OR(Calculator!$E$15&lt;&gt;"YES",Calculator!$B$29&lt;Calculator!$G$15),"—",ROUND((1+SQRT(((50*POWER(80,POWER(COS(PI()*MOD(Calculator!$B$29/Calculator!$F$15,1)),2))+MIN(500,MAX(30,100*EXP(-0.3*'VSWR Calculator'!$C$24)*(1+3*ABS(MOD('VSWR Calculator'!$C$23/Calculator!$F$15/2,1)-0.5))))/'VSWR Calculator'!$C$25)-$C75)^2+(1500*ABS(SIN(2*PI()*MOD(Calculator!$B$29/Calculator!$F$15,1)))*IF(MOD(Calculator!$B$29/Calculator!$F$15,1)&lt;0.5,-1,1))^2)/SQRT(((50*POWER(80,POWER(COS(PI()*MOD(Calculator!$B$29/Calculator!$F$15,1)),2))+MIN(500,MAX(30,100*EXP(-0.3*'VSWR Calculator'!$C$24)*(1+3*ABS(MOD('VSWR Calculator'!$C$23/Calculator!$F$15/2,1)-0.5))))/'VSWR Calculator'!$C$25)+$C75)^2+(1500*ABS(SIN(2*PI()*MOD(Calculator!$B$29/Calculator!$F$15,1)))*IF(MOD(Calculator!$B$29/Calculator!$F$15,1)&lt;0.5,-1,1))^2))/(1-SQRT(((50*POWER(80,POWER(COS(PI()*MOD(Calculator!$B$29/Calculator!$F$15,1)),2))+MIN(500,MAX(30,100*EXP(-0.3*'VSWR Calculator'!$C$24)*(1+3*ABS(MOD('VSWR Calculator'!$C$23/Calculator!$F$15/2,1)-0.5))))/'VSWR Calculator'!$C$25)-$C75)^2+(1500*ABS(SIN(2*PI()*MOD(Calculator!$B$29/Calculator!$F$15,1)))*IF(MOD(Calculator!$B$29/Calculator!$F$15,1)&lt;0.5,-1,1))^2)/SQRT(((50*POWER(80,POWER(COS(PI()*MOD(Calculator!$B$29/Calculator!$F$15,1)),2))+MIN(500,MAX(30,100*EXP(-0.3*'VSWR Calculator'!$C$24)*(1+3*ABS(MOD('VSWR Calculator'!$C$23/Calculator!$F$15/2,1)-0.5))))/'VSWR Calculator'!$C$25)+$C75)^2+(1500*ABS(SIN(2*PI()*MOD(Calculator!$B$29/Calculator!$F$15,1)))*IF(MOD(Calculator!$B$29/Calculator!$F$15,1)&lt;0.5,-1,1))^2)),2))</f>
        <v>15.19</v>
      </c>
      <c r="BQ75" s="253" t="str">
        <f aca="false">IF(OR(Calculator!$E$16&lt;&gt;"YES",Calculator!$B$29&lt;Calculator!$G$16),"—",ROUND((1+SQRT(((50*POWER(80,POWER(COS(PI()*MOD(Calculator!$B$29/Calculator!$F$16,1)),2))+MIN(500,MAX(30,100*EXP(-0.3*'VSWR Calculator'!$C$24)*(1+3*ABS(MOD('VSWR Calculator'!$C$23/Calculator!$F$16/2,1)-0.5))))/'VSWR Calculator'!$C$25)-$C75)^2+(1500*ABS(SIN(2*PI()*MOD(Calculator!$B$29/Calculator!$F$16,1)))*IF(MOD(Calculator!$B$29/Calculator!$F$16,1)&lt;0.5,-1,1))^2)/SQRT(((50*POWER(80,POWER(COS(PI()*MOD(Calculator!$B$29/Calculator!$F$16,1)),2))+MIN(500,MAX(30,100*EXP(-0.3*'VSWR Calculator'!$C$24)*(1+3*ABS(MOD('VSWR Calculator'!$C$23/Calculator!$F$16/2,1)-0.5))))/'VSWR Calculator'!$C$25)+$C75)^2+(1500*ABS(SIN(2*PI()*MOD(Calculator!$B$29/Calculator!$F$16,1)))*IF(MOD(Calculator!$B$29/Calculator!$F$16,1)&lt;0.5,-1,1))^2))/(1-SQRT(((50*POWER(80,POWER(COS(PI()*MOD(Calculator!$B$29/Calculator!$F$16,1)),2))+MIN(500,MAX(30,100*EXP(-0.3*'VSWR Calculator'!$C$24)*(1+3*ABS(MOD('VSWR Calculator'!$C$23/Calculator!$F$16/2,1)-0.5))))/'VSWR Calculator'!$C$25)-$C75)^2+(1500*ABS(SIN(2*PI()*MOD(Calculator!$B$29/Calculator!$F$16,1)))*IF(MOD(Calculator!$B$29/Calculator!$F$16,1)&lt;0.5,-1,1))^2)/SQRT(((50*POWER(80,POWER(COS(PI()*MOD(Calculator!$B$29/Calculator!$F$16,1)),2))+MIN(500,MAX(30,100*EXP(-0.3*'VSWR Calculator'!$C$24)*(1+3*ABS(MOD('VSWR Calculator'!$C$23/Calculator!$F$16/2,1)-0.5))))/'VSWR Calculator'!$C$25)+$C75)^2+(1500*ABS(SIN(2*PI()*MOD(Calculator!$B$29/Calculator!$F$16,1)))*IF(MOD(Calculator!$B$29/Calculator!$F$16,1)&lt;0.5,-1,1))^2)),2))</f>
        <v>—</v>
      </c>
      <c r="BR75" s="253" t="n">
        <f aca="false">IF(OR(Calculator!$E$17&lt;&gt;"YES",Calculator!$B$29&lt;Calculator!$G$17),"—",ROUND((1+SQRT(((50*POWER(80,POWER(COS(PI()*MOD(Calculator!$B$29/Calculator!$F$17,1)),2))+MIN(500,MAX(30,100*EXP(-0.3*'VSWR Calculator'!$C$24)*(1+3*ABS(MOD('VSWR Calculator'!$C$23/Calculator!$F$17/2,1)-0.5))))/'VSWR Calculator'!$C$25)-$C75)^2+(1500*ABS(SIN(2*PI()*MOD(Calculator!$B$29/Calculator!$F$17,1)))*IF(MOD(Calculator!$B$29/Calculator!$F$17,1)&lt;0.5,-1,1))^2)/SQRT(((50*POWER(80,POWER(COS(PI()*MOD(Calculator!$B$29/Calculator!$F$17,1)),2))+MIN(500,MAX(30,100*EXP(-0.3*'VSWR Calculator'!$C$24)*(1+3*ABS(MOD('VSWR Calculator'!$C$23/Calculator!$F$17/2,1)-0.5))))/'VSWR Calculator'!$C$25)+$C75)^2+(1500*ABS(SIN(2*PI()*MOD(Calculator!$B$29/Calculator!$F$17,1)))*IF(MOD(Calculator!$B$29/Calculator!$F$17,1)&lt;0.5,-1,1))^2))/(1-SQRT(((50*POWER(80,POWER(COS(PI()*MOD(Calculator!$B$29/Calculator!$F$17,1)),2))+MIN(500,MAX(30,100*EXP(-0.3*'VSWR Calculator'!$C$24)*(1+3*ABS(MOD('VSWR Calculator'!$C$23/Calculator!$F$17/2,1)-0.5))))/'VSWR Calculator'!$C$25)-$C75)^2+(1500*ABS(SIN(2*PI()*MOD(Calculator!$B$29/Calculator!$F$17,1)))*IF(MOD(Calculator!$B$29/Calculator!$F$17,1)&lt;0.5,-1,1))^2)/SQRT(((50*POWER(80,POWER(COS(PI()*MOD(Calculator!$B$29/Calculator!$F$17,1)),2))+MIN(500,MAX(30,100*EXP(-0.3*'VSWR Calculator'!$C$24)*(1+3*ABS(MOD('VSWR Calculator'!$C$23/Calculator!$F$17/2,1)-0.5))))/'VSWR Calculator'!$C$25)+$C75)^2+(1500*ABS(SIN(2*PI()*MOD(Calculator!$B$29/Calculator!$F$17,1)))*IF(MOD(Calculator!$B$29/Calculator!$F$17,1)&lt;0.5,-1,1))^2)),2))</f>
        <v>14.73</v>
      </c>
      <c r="BS75" s="253" t="str">
        <f aca="false">IF(OR(Calculator!$E$18&lt;&gt;"YES",Calculator!$B$29&lt;Calculator!$G$18),"—",ROUND((1+SQRT(((50*POWER(80,POWER(COS(PI()*MOD(Calculator!$B$29/Calculator!$F$18,1)),2))+MIN(500,MAX(30,100*EXP(-0.3*'VSWR Calculator'!$C$24)*(1+3*ABS(MOD('VSWR Calculator'!$C$23/Calculator!$F$18/2,1)-0.5))))/'VSWR Calculator'!$C$25)-$C75)^2+(1500*ABS(SIN(2*PI()*MOD(Calculator!$B$29/Calculator!$F$18,1)))*IF(MOD(Calculator!$B$29/Calculator!$F$18,1)&lt;0.5,-1,1))^2)/SQRT(((50*POWER(80,POWER(COS(PI()*MOD(Calculator!$B$29/Calculator!$F$18,1)),2))+MIN(500,MAX(30,100*EXP(-0.3*'VSWR Calculator'!$C$24)*(1+3*ABS(MOD('VSWR Calculator'!$C$23/Calculator!$F$18/2,1)-0.5))))/'VSWR Calculator'!$C$25)+$C75)^2+(1500*ABS(SIN(2*PI()*MOD(Calculator!$B$29/Calculator!$F$18,1)))*IF(MOD(Calculator!$B$29/Calculator!$F$18,1)&lt;0.5,-1,1))^2))/(1-SQRT(((50*POWER(80,POWER(COS(PI()*MOD(Calculator!$B$29/Calculator!$F$18,1)),2))+MIN(500,MAX(30,100*EXP(-0.3*'VSWR Calculator'!$C$24)*(1+3*ABS(MOD('VSWR Calculator'!$C$23/Calculator!$F$18/2,1)-0.5))))/'VSWR Calculator'!$C$25)-$C75)^2+(1500*ABS(SIN(2*PI()*MOD(Calculator!$B$29/Calculator!$F$18,1)))*IF(MOD(Calculator!$B$29/Calculator!$F$18,1)&lt;0.5,-1,1))^2)/SQRT(((50*POWER(80,POWER(COS(PI()*MOD(Calculator!$B$29/Calculator!$F$18,1)),2))+MIN(500,MAX(30,100*EXP(-0.3*'VSWR Calculator'!$C$24)*(1+3*ABS(MOD('VSWR Calculator'!$C$23/Calculator!$F$18/2,1)-0.5))))/'VSWR Calculator'!$C$25)+$C75)^2+(1500*ABS(SIN(2*PI()*MOD(Calculator!$B$29/Calculator!$F$18,1)))*IF(MOD(Calculator!$B$29/Calculator!$F$18,1)&lt;0.5,-1,1))^2)),2))</f>
        <v>—</v>
      </c>
      <c r="BT75" s="253" t="str">
        <f aca="false">IF(OR(Calculator!$E$19&lt;&gt;"YES",Calculator!$B$29&lt;Calculator!$G$19),"—",ROUND((1+SQRT(((50*POWER(80,POWER(COS(PI()*MOD(Calculator!$B$29/Calculator!$F$19,1)),2))+MIN(500,MAX(30,100*EXP(-0.3*'VSWR Calculator'!$C$24)*(1+3*ABS(MOD('VSWR Calculator'!$C$23/Calculator!$F$19/2,1)-0.5))))/'VSWR Calculator'!$C$25)-$C75)^2+(1500*ABS(SIN(2*PI()*MOD(Calculator!$B$29/Calculator!$F$19,1)))*IF(MOD(Calculator!$B$29/Calculator!$F$19,1)&lt;0.5,-1,1))^2)/SQRT(((50*POWER(80,POWER(COS(PI()*MOD(Calculator!$B$29/Calculator!$F$19,1)),2))+MIN(500,MAX(30,100*EXP(-0.3*'VSWR Calculator'!$C$24)*(1+3*ABS(MOD('VSWR Calculator'!$C$23/Calculator!$F$19/2,1)-0.5))))/'VSWR Calculator'!$C$25)+$C75)^2+(1500*ABS(SIN(2*PI()*MOD(Calculator!$B$29/Calculator!$F$19,1)))*IF(MOD(Calculator!$B$29/Calculator!$F$19,1)&lt;0.5,-1,1))^2))/(1-SQRT(((50*POWER(80,POWER(COS(PI()*MOD(Calculator!$B$29/Calculator!$F$19,1)),2))+MIN(500,MAX(30,100*EXP(-0.3*'VSWR Calculator'!$C$24)*(1+3*ABS(MOD('VSWR Calculator'!$C$23/Calculator!$F$19/2,1)-0.5))))/'VSWR Calculator'!$C$25)-$C75)^2+(1500*ABS(SIN(2*PI()*MOD(Calculator!$B$29/Calculator!$F$19,1)))*IF(MOD(Calculator!$B$29/Calculator!$F$19,1)&lt;0.5,-1,1))^2)/SQRT(((50*POWER(80,POWER(COS(PI()*MOD(Calculator!$B$29/Calculator!$F$19,1)),2))+MIN(500,MAX(30,100*EXP(-0.3*'VSWR Calculator'!$C$24)*(1+3*ABS(MOD('VSWR Calculator'!$C$23/Calculator!$F$19/2,1)-0.5))))/'VSWR Calculator'!$C$25)+$C75)^2+(1500*ABS(SIN(2*PI()*MOD(Calculator!$B$29/Calculator!$F$19,1)))*IF(MOD(Calculator!$B$29/Calculator!$F$19,1)&lt;0.5,-1,1))^2)),2))</f>
        <v>—</v>
      </c>
      <c r="BU75" s="253" t="str">
        <f aca="false">IF(OR(Calculator!$E$20&lt;&gt;"YES",Calculator!$B$29&lt;Calculator!$G$20),"—",ROUND((1+SQRT(((50*POWER(80,POWER(COS(PI()*MOD(Calculator!$B$29/Calculator!$F$20,1)),2))+MIN(500,MAX(30,100*EXP(-0.3*'VSWR Calculator'!$C$24)*(1+3*ABS(MOD('VSWR Calculator'!$C$23/Calculator!$F$20/2,1)-0.5))))/'VSWR Calculator'!$C$25)-$C75)^2+(1500*ABS(SIN(2*PI()*MOD(Calculator!$B$29/Calculator!$F$20,1)))*IF(MOD(Calculator!$B$29/Calculator!$F$20,1)&lt;0.5,-1,1))^2)/SQRT(((50*POWER(80,POWER(COS(PI()*MOD(Calculator!$B$29/Calculator!$F$20,1)),2))+MIN(500,MAX(30,100*EXP(-0.3*'VSWR Calculator'!$C$24)*(1+3*ABS(MOD('VSWR Calculator'!$C$23/Calculator!$F$20/2,1)-0.5))))/'VSWR Calculator'!$C$25)+$C75)^2+(1500*ABS(SIN(2*PI()*MOD(Calculator!$B$29/Calculator!$F$20,1)))*IF(MOD(Calculator!$B$29/Calculator!$F$20,1)&lt;0.5,-1,1))^2))/(1-SQRT(((50*POWER(80,POWER(COS(PI()*MOD(Calculator!$B$29/Calculator!$F$20,1)),2))+MIN(500,MAX(30,100*EXP(-0.3*'VSWR Calculator'!$C$24)*(1+3*ABS(MOD('VSWR Calculator'!$C$23/Calculator!$F$20/2,1)-0.5))))/'VSWR Calculator'!$C$25)-$C75)^2+(1500*ABS(SIN(2*PI()*MOD(Calculator!$B$29/Calculator!$F$20,1)))*IF(MOD(Calculator!$B$29/Calculator!$F$20,1)&lt;0.5,-1,1))^2)/SQRT(((50*POWER(80,POWER(COS(PI()*MOD(Calculator!$B$29/Calculator!$F$20,1)),2))+MIN(500,MAX(30,100*EXP(-0.3*'VSWR Calculator'!$C$24)*(1+3*ABS(MOD('VSWR Calculator'!$C$23/Calculator!$F$20/2,1)-0.5))))/'VSWR Calculator'!$C$25)+$C75)^2+(1500*ABS(SIN(2*PI()*MOD(Calculator!$B$29/Calculator!$F$20,1)))*IF(MOD(Calculator!$B$29/Calculator!$F$20,1)&lt;0.5,-1,1))^2)),2))</f>
        <v>—</v>
      </c>
      <c r="BV75" s="253" t="str">
        <f aca="false">IF(OR(Calculator!$E$21&lt;&gt;"YES",Calculator!$B$29&lt;Calculator!$G$21),"—",ROUND((1+SQRT(((50*POWER(80,POWER(COS(PI()*MOD(Calculator!$B$29/Calculator!$F$21,1)),2))+MIN(500,MAX(30,100*EXP(-0.3*'VSWR Calculator'!$C$24)*(1+3*ABS(MOD('VSWR Calculator'!$C$23/Calculator!$F$21/2,1)-0.5))))/'VSWR Calculator'!$C$25)-$C75)^2+(1500*ABS(SIN(2*PI()*MOD(Calculator!$B$29/Calculator!$F$21,1)))*IF(MOD(Calculator!$B$29/Calculator!$F$21,1)&lt;0.5,-1,1))^2)/SQRT(((50*POWER(80,POWER(COS(PI()*MOD(Calculator!$B$29/Calculator!$F$21,1)),2))+MIN(500,MAX(30,100*EXP(-0.3*'VSWR Calculator'!$C$24)*(1+3*ABS(MOD('VSWR Calculator'!$C$23/Calculator!$F$21/2,1)-0.5))))/'VSWR Calculator'!$C$25)+$C75)^2+(1500*ABS(SIN(2*PI()*MOD(Calculator!$B$29/Calculator!$F$21,1)))*IF(MOD(Calculator!$B$29/Calculator!$F$21,1)&lt;0.5,-1,1))^2))/(1-SQRT(((50*POWER(80,POWER(COS(PI()*MOD(Calculator!$B$29/Calculator!$F$21,1)),2))+MIN(500,MAX(30,100*EXP(-0.3*'VSWR Calculator'!$C$24)*(1+3*ABS(MOD('VSWR Calculator'!$C$23/Calculator!$F$21/2,1)-0.5))))/'VSWR Calculator'!$C$25)-$C75)^2+(1500*ABS(SIN(2*PI()*MOD(Calculator!$B$29/Calculator!$F$21,1)))*IF(MOD(Calculator!$B$29/Calculator!$F$21,1)&lt;0.5,-1,1))^2)/SQRT(((50*POWER(80,POWER(COS(PI()*MOD(Calculator!$B$29/Calculator!$F$21,1)),2))+MIN(500,MAX(30,100*EXP(-0.3*'VSWR Calculator'!$C$24)*(1+3*ABS(MOD('VSWR Calculator'!$C$23/Calculator!$F$21/2,1)-0.5))))/'VSWR Calculator'!$C$25)+$C75)^2+(1500*ABS(SIN(2*PI()*MOD(Calculator!$B$29/Calculator!$F$21,1)))*IF(MOD(Calculator!$B$29/Calculator!$F$21,1)&lt;0.5,-1,1))^2)),2))</f>
        <v>—</v>
      </c>
      <c r="BW75" s="253" t="str">
        <f aca="false">IF(OR(Calculator!$E$22&lt;&gt;"YES",Calculator!$B$29&lt;Calculator!$G$22),"—",ROUND((1+SQRT(((50*POWER(80,POWER(COS(PI()*MOD(Calculator!$B$29/Calculator!$F$22,1)),2))+MIN(500,MAX(30,100*EXP(-0.3*'VSWR Calculator'!$C$24)*(1+3*ABS(MOD('VSWR Calculator'!$C$23/Calculator!$F$22/2,1)-0.5))))/'VSWR Calculator'!$C$25)-$C75)^2+(1500*ABS(SIN(2*PI()*MOD(Calculator!$B$29/Calculator!$F$22,1)))*IF(MOD(Calculator!$B$29/Calculator!$F$22,1)&lt;0.5,-1,1))^2)/SQRT(((50*POWER(80,POWER(COS(PI()*MOD(Calculator!$B$29/Calculator!$F$22,1)),2))+MIN(500,MAX(30,100*EXP(-0.3*'VSWR Calculator'!$C$24)*(1+3*ABS(MOD('VSWR Calculator'!$C$23/Calculator!$F$22/2,1)-0.5))))/'VSWR Calculator'!$C$25)+$C75)^2+(1500*ABS(SIN(2*PI()*MOD(Calculator!$B$29/Calculator!$F$22,1)))*IF(MOD(Calculator!$B$29/Calculator!$F$22,1)&lt;0.5,-1,1))^2))/(1-SQRT(((50*POWER(80,POWER(COS(PI()*MOD(Calculator!$B$29/Calculator!$F$22,1)),2))+MIN(500,MAX(30,100*EXP(-0.3*'VSWR Calculator'!$C$24)*(1+3*ABS(MOD('VSWR Calculator'!$C$23/Calculator!$F$22/2,1)-0.5))))/'VSWR Calculator'!$C$25)-$C75)^2+(1500*ABS(SIN(2*PI()*MOD(Calculator!$B$29/Calculator!$F$22,1)))*IF(MOD(Calculator!$B$29/Calculator!$F$22,1)&lt;0.5,-1,1))^2)/SQRT(((50*POWER(80,POWER(COS(PI()*MOD(Calculator!$B$29/Calculator!$F$22,1)),2))+MIN(500,MAX(30,100*EXP(-0.3*'VSWR Calculator'!$C$24)*(1+3*ABS(MOD('VSWR Calculator'!$C$23/Calculator!$F$22/2,1)-0.5))))/'VSWR Calculator'!$C$25)+$C75)^2+(1500*ABS(SIN(2*PI()*MOD(Calculator!$B$29/Calculator!$F$22,1)))*IF(MOD(Calculator!$B$29/Calculator!$F$22,1)&lt;0.5,-1,1))^2)),2))</f>
        <v>—</v>
      </c>
      <c r="BX75" s="253" t="n">
        <f aca="false">IFERROR(ROUND((IF(ISNUMBER(BM75),BM75,0)+IF(ISNUMBER(BN75),BN75,0)+IF(ISNUMBER(BO75),BO75,0)+IF(ISNUMBER(BP75),BP75,0)+IF(ISNUMBER(BQ75),BQ75,0)+IF(ISNUMBER(BR75),BR75,0)+IF(ISNUMBER(BS75),BS75,0)+IF(ISNUMBER(BT75),BT75,0)+IF(ISNUMBER(BU75),BU75,0)+IF(ISNUMBER(BV75),BV75,0)+IF(ISNUMBER(BW75),BW75,0))/(IF(ISNUMBER(BM75),1,0)+IF(ISNUMBER(BN75),1,0)+IF(ISNUMBER(BO75),1,0)+IF(ISNUMBER(BP75),1,0)+IF(ISNUMBER(BQ75),1,0)+IF(ISNUMBER(BR75),1,0)+IF(ISNUMBER(BS75),1,0)+IF(ISNUMBER(BT75),1,0)+IF(ISNUMBER(BU75),1,0)+IF(ISNUMBER(BV75),1,0)+IF(ISNUMBER(BW75),1,0)),4),"")</f>
        <v>14.96</v>
      </c>
      <c r="BY75" s="253" t="str">
        <f aca="false">IF(OR(Calculator!$E$12&lt;&gt;"YES",Calculator!$B$30&lt;Calculator!$G$12),"—",ROUND((1+SQRT(((50*POWER(80,POWER(COS(PI()*MOD(Calculator!$B$30/Calculator!$F$12,1)),2))+MIN(500,MAX(30,100*EXP(-0.3*'VSWR Calculator'!$C$24)*(1+3*ABS(MOD('VSWR Calculator'!$C$23/Calculator!$F$12/2,1)-0.5))))/'VSWR Calculator'!$C$25)-$C75)^2+(1500*ABS(SIN(2*PI()*MOD(Calculator!$B$30/Calculator!$F$12,1)))*IF(MOD(Calculator!$B$30/Calculator!$F$12,1)&lt;0.5,-1,1))^2)/SQRT(((50*POWER(80,POWER(COS(PI()*MOD(Calculator!$B$30/Calculator!$F$12,1)),2))+MIN(500,MAX(30,100*EXP(-0.3*'VSWR Calculator'!$C$24)*(1+3*ABS(MOD('VSWR Calculator'!$C$23/Calculator!$F$12/2,1)-0.5))))/'VSWR Calculator'!$C$25)+$C75)^2+(1500*ABS(SIN(2*PI()*MOD(Calculator!$B$30/Calculator!$F$12,1)))*IF(MOD(Calculator!$B$30/Calculator!$F$12,1)&lt;0.5,-1,1))^2))/(1-SQRT(((50*POWER(80,POWER(COS(PI()*MOD(Calculator!$B$30/Calculator!$F$12,1)),2))+MIN(500,MAX(30,100*EXP(-0.3*'VSWR Calculator'!$C$24)*(1+3*ABS(MOD('VSWR Calculator'!$C$23/Calculator!$F$12/2,1)-0.5))))/'VSWR Calculator'!$C$25)-$C75)^2+(1500*ABS(SIN(2*PI()*MOD(Calculator!$B$30/Calculator!$F$12,1)))*IF(MOD(Calculator!$B$30/Calculator!$F$12,1)&lt;0.5,-1,1))^2)/SQRT(((50*POWER(80,POWER(COS(PI()*MOD(Calculator!$B$30/Calculator!$F$12,1)),2))+MIN(500,MAX(30,100*EXP(-0.3*'VSWR Calculator'!$C$24)*(1+3*ABS(MOD('VSWR Calculator'!$C$23/Calculator!$F$12/2,1)-0.5))))/'VSWR Calculator'!$C$25)+$C75)^2+(1500*ABS(SIN(2*PI()*MOD(Calculator!$B$30/Calculator!$F$12,1)))*IF(MOD(Calculator!$B$30/Calculator!$F$12,1)&lt;0.5,-1,1))^2)),2))</f>
        <v>—</v>
      </c>
      <c r="BZ75" s="253" t="str">
        <f aca="false">IF(OR(Calculator!$E$13&lt;&gt;"YES",Calculator!$B$30&lt;Calculator!$G$13),"—",ROUND((1+SQRT(((50*POWER(80,POWER(COS(PI()*MOD(Calculator!$B$30/Calculator!$F$13,1)),2))+MIN(500,MAX(30,100*EXP(-0.3*'VSWR Calculator'!$C$24)*(1+3*ABS(MOD('VSWR Calculator'!$C$23/Calculator!$F$13/2,1)-0.5))))/'VSWR Calculator'!$C$25)-$C75)^2+(1500*ABS(SIN(2*PI()*MOD(Calculator!$B$30/Calculator!$F$13,1)))*IF(MOD(Calculator!$B$30/Calculator!$F$13,1)&lt;0.5,-1,1))^2)/SQRT(((50*POWER(80,POWER(COS(PI()*MOD(Calculator!$B$30/Calculator!$F$13,1)),2))+MIN(500,MAX(30,100*EXP(-0.3*'VSWR Calculator'!$C$24)*(1+3*ABS(MOD('VSWR Calculator'!$C$23/Calculator!$F$13/2,1)-0.5))))/'VSWR Calculator'!$C$25)+$C75)^2+(1500*ABS(SIN(2*PI()*MOD(Calculator!$B$30/Calculator!$F$13,1)))*IF(MOD(Calculator!$B$30/Calculator!$F$13,1)&lt;0.5,-1,1))^2))/(1-SQRT(((50*POWER(80,POWER(COS(PI()*MOD(Calculator!$B$30/Calculator!$F$13,1)),2))+MIN(500,MAX(30,100*EXP(-0.3*'VSWR Calculator'!$C$24)*(1+3*ABS(MOD('VSWR Calculator'!$C$23/Calculator!$F$13/2,1)-0.5))))/'VSWR Calculator'!$C$25)-$C75)^2+(1500*ABS(SIN(2*PI()*MOD(Calculator!$B$30/Calculator!$F$13,1)))*IF(MOD(Calculator!$B$30/Calculator!$F$13,1)&lt;0.5,-1,1))^2)/SQRT(((50*POWER(80,POWER(COS(PI()*MOD(Calculator!$B$30/Calculator!$F$13,1)),2))+MIN(500,MAX(30,100*EXP(-0.3*'VSWR Calculator'!$C$24)*(1+3*ABS(MOD('VSWR Calculator'!$C$23/Calculator!$F$13/2,1)-0.5))))/'VSWR Calculator'!$C$25)+$C75)^2+(1500*ABS(SIN(2*PI()*MOD(Calculator!$B$30/Calculator!$F$13,1)))*IF(MOD(Calculator!$B$30/Calculator!$F$13,1)&lt;0.5,-1,1))^2)),2))</f>
        <v>—</v>
      </c>
      <c r="CA75" s="253" t="str">
        <f aca="false">IF(OR(Calculator!$E$14&lt;&gt;"YES",Calculator!$B$30&lt;Calculator!$G$14),"—",ROUND((1+SQRT(((50*POWER(80,POWER(COS(PI()*MOD(Calculator!$B$30/Calculator!$F$14,1)),2))+MIN(500,MAX(30,100*EXP(-0.3*'VSWR Calculator'!$C$24)*(1+3*ABS(MOD('VSWR Calculator'!$C$23/Calculator!$F$14/2,1)-0.5))))/'VSWR Calculator'!$C$25)-$C75)^2+(1500*ABS(SIN(2*PI()*MOD(Calculator!$B$30/Calculator!$F$14,1)))*IF(MOD(Calculator!$B$30/Calculator!$F$14,1)&lt;0.5,-1,1))^2)/SQRT(((50*POWER(80,POWER(COS(PI()*MOD(Calculator!$B$30/Calculator!$F$14,1)),2))+MIN(500,MAX(30,100*EXP(-0.3*'VSWR Calculator'!$C$24)*(1+3*ABS(MOD('VSWR Calculator'!$C$23/Calculator!$F$14/2,1)-0.5))))/'VSWR Calculator'!$C$25)+$C75)^2+(1500*ABS(SIN(2*PI()*MOD(Calculator!$B$30/Calculator!$F$14,1)))*IF(MOD(Calculator!$B$30/Calculator!$F$14,1)&lt;0.5,-1,1))^2))/(1-SQRT(((50*POWER(80,POWER(COS(PI()*MOD(Calculator!$B$30/Calculator!$F$14,1)),2))+MIN(500,MAX(30,100*EXP(-0.3*'VSWR Calculator'!$C$24)*(1+3*ABS(MOD('VSWR Calculator'!$C$23/Calculator!$F$14/2,1)-0.5))))/'VSWR Calculator'!$C$25)-$C75)^2+(1500*ABS(SIN(2*PI()*MOD(Calculator!$B$30/Calculator!$F$14,1)))*IF(MOD(Calculator!$B$30/Calculator!$F$14,1)&lt;0.5,-1,1))^2)/SQRT(((50*POWER(80,POWER(COS(PI()*MOD(Calculator!$B$30/Calculator!$F$14,1)),2))+MIN(500,MAX(30,100*EXP(-0.3*'VSWR Calculator'!$C$24)*(1+3*ABS(MOD('VSWR Calculator'!$C$23/Calculator!$F$14/2,1)-0.5))))/'VSWR Calculator'!$C$25)+$C75)^2+(1500*ABS(SIN(2*PI()*MOD(Calculator!$B$30/Calculator!$F$14,1)))*IF(MOD(Calculator!$B$30/Calculator!$F$14,1)&lt;0.5,-1,1))^2)),2))</f>
        <v>—</v>
      </c>
      <c r="CB75" s="253" t="n">
        <f aca="false">IF(OR(Calculator!$E$15&lt;&gt;"YES",Calculator!$B$30&lt;Calculator!$G$15),"—",ROUND((1+SQRT(((50*POWER(80,POWER(COS(PI()*MOD(Calculator!$B$30/Calculator!$F$15,1)),2))+MIN(500,MAX(30,100*EXP(-0.3*'VSWR Calculator'!$C$24)*(1+3*ABS(MOD('VSWR Calculator'!$C$23/Calculator!$F$15/2,1)-0.5))))/'VSWR Calculator'!$C$25)-$C75)^2+(1500*ABS(SIN(2*PI()*MOD(Calculator!$B$30/Calculator!$F$15,1)))*IF(MOD(Calculator!$B$30/Calculator!$F$15,1)&lt;0.5,-1,1))^2)/SQRT(((50*POWER(80,POWER(COS(PI()*MOD(Calculator!$B$30/Calculator!$F$15,1)),2))+MIN(500,MAX(30,100*EXP(-0.3*'VSWR Calculator'!$C$24)*(1+3*ABS(MOD('VSWR Calculator'!$C$23/Calculator!$F$15/2,1)-0.5))))/'VSWR Calculator'!$C$25)+$C75)^2+(1500*ABS(SIN(2*PI()*MOD(Calculator!$B$30/Calculator!$F$15,1)))*IF(MOD(Calculator!$B$30/Calculator!$F$15,1)&lt;0.5,-1,1))^2))/(1-SQRT(((50*POWER(80,POWER(COS(PI()*MOD(Calculator!$B$30/Calculator!$F$15,1)),2))+MIN(500,MAX(30,100*EXP(-0.3*'VSWR Calculator'!$C$24)*(1+3*ABS(MOD('VSWR Calculator'!$C$23/Calculator!$F$15/2,1)-0.5))))/'VSWR Calculator'!$C$25)-$C75)^2+(1500*ABS(SIN(2*PI()*MOD(Calculator!$B$30/Calculator!$F$15,1)))*IF(MOD(Calculator!$B$30/Calculator!$F$15,1)&lt;0.5,-1,1))^2)/SQRT(((50*POWER(80,POWER(COS(PI()*MOD(Calculator!$B$30/Calculator!$F$15,1)),2))+MIN(500,MAX(30,100*EXP(-0.3*'VSWR Calculator'!$C$24)*(1+3*ABS(MOD('VSWR Calculator'!$C$23/Calculator!$F$15/2,1)-0.5))))/'VSWR Calculator'!$C$25)+$C75)^2+(1500*ABS(SIN(2*PI()*MOD(Calculator!$B$30/Calculator!$F$15,1)))*IF(MOD(Calculator!$B$30/Calculator!$F$15,1)&lt;0.5,-1,1))^2)),2))</f>
        <v>14.62</v>
      </c>
      <c r="CC75" s="253" t="str">
        <f aca="false">IF(OR(Calculator!$E$16&lt;&gt;"YES",Calculator!$B$30&lt;Calculator!$G$16),"—",ROUND((1+SQRT(((50*POWER(80,POWER(COS(PI()*MOD(Calculator!$B$30/Calculator!$F$16,1)),2))+MIN(500,MAX(30,100*EXP(-0.3*'VSWR Calculator'!$C$24)*(1+3*ABS(MOD('VSWR Calculator'!$C$23/Calculator!$F$16/2,1)-0.5))))/'VSWR Calculator'!$C$25)-$C75)^2+(1500*ABS(SIN(2*PI()*MOD(Calculator!$B$30/Calculator!$F$16,1)))*IF(MOD(Calculator!$B$30/Calculator!$F$16,1)&lt;0.5,-1,1))^2)/SQRT(((50*POWER(80,POWER(COS(PI()*MOD(Calculator!$B$30/Calculator!$F$16,1)),2))+MIN(500,MAX(30,100*EXP(-0.3*'VSWR Calculator'!$C$24)*(1+3*ABS(MOD('VSWR Calculator'!$C$23/Calculator!$F$16/2,1)-0.5))))/'VSWR Calculator'!$C$25)+$C75)^2+(1500*ABS(SIN(2*PI()*MOD(Calculator!$B$30/Calculator!$F$16,1)))*IF(MOD(Calculator!$B$30/Calculator!$F$16,1)&lt;0.5,-1,1))^2))/(1-SQRT(((50*POWER(80,POWER(COS(PI()*MOD(Calculator!$B$30/Calculator!$F$16,1)),2))+MIN(500,MAX(30,100*EXP(-0.3*'VSWR Calculator'!$C$24)*(1+3*ABS(MOD('VSWR Calculator'!$C$23/Calculator!$F$16/2,1)-0.5))))/'VSWR Calculator'!$C$25)-$C75)^2+(1500*ABS(SIN(2*PI()*MOD(Calculator!$B$30/Calculator!$F$16,1)))*IF(MOD(Calculator!$B$30/Calculator!$F$16,1)&lt;0.5,-1,1))^2)/SQRT(((50*POWER(80,POWER(COS(PI()*MOD(Calculator!$B$30/Calculator!$F$16,1)),2))+MIN(500,MAX(30,100*EXP(-0.3*'VSWR Calculator'!$C$24)*(1+3*ABS(MOD('VSWR Calculator'!$C$23/Calculator!$F$16/2,1)-0.5))))/'VSWR Calculator'!$C$25)+$C75)^2+(1500*ABS(SIN(2*PI()*MOD(Calculator!$B$30/Calculator!$F$16,1)))*IF(MOD(Calculator!$B$30/Calculator!$F$16,1)&lt;0.5,-1,1))^2)),2))</f>
        <v>—</v>
      </c>
      <c r="CD75" s="253" t="n">
        <f aca="false">IF(OR(Calculator!$E$17&lt;&gt;"YES",Calculator!$B$30&lt;Calculator!$G$17),"—",ROUND((1+SQRT(((50*POWER(80,POWER(COS(PI()*MOD(Calculator!$B$30/Calculator!$F$17,1)),2))+MIN(500,MAX(30,100*EXP(-0.3*'VSWR Calculator'!$C$24)*(1+3*ABS(MOD('VSWR Calculator'!$C$23/Calculator!$F$17/2,1)-0.5))))/'VSWR Calculator'!$C$25)-$C75)^2+(1500*ABS(SIN(2*PI()*MOD(Calculator!$B$30/Calculator!$F$17,1)))*IF(MOD(Calculator!$B$30/Calculator!$F$17,1)&lt;0.5,-1,1))^2)/SQRT(((50*POWER(80,POWER(COS(PI()*MOD(Calculator!$B$30/Calculator!$F$17,1)),2))+MIN(500,MAX(30,100*EXP(-0.3*'VSWR Calculator'!$C$24)*(1+3*ABS(MOD('VSWR Calculator'!$C$23/Calculator!$F$17/2,1)-0.5))))/'VSWR Calculator'!$C$25)+$C75)^2+(1500*ABS(SIN(2*PI()*MOD(Calculator!$B$30/Calculator!$F$17,1)))*IF(MOD(Calculator!$B$30/Calculator!$F$17,1)&lt;0.5,-1,1))^2))/(1-SQRT(((50*POWER(80,POWER(COS(PI()*MOD(Calculator!$B$30/Calculator!$F$17,1)),2))+MIN(500,MAX(30,100*EXP(-0.3*'VSWR Calculator'!$C$24)*(1+3*ABS(MOD('VSWR Calculator'!$C$23/Calculator!$F$17/2,1)-0.5))))/'VSWR Calculator'!$C$25)-$C75)^2+(1500*ABS(SIN(2*PI()*MOD(Calculator!$B$30/Calculator!$F$17,1)))*IF(MOD(Calculator!$B$30/Calculator!$F$17,1)&lt;0.5,-1,1))^2)/SQRT(((50*POWER(80,POWER(COS(PI()*MOD(Calculator!$B$30/Calculator!$F$17,1)),2))+MIN(500,MAX(30,100*EXP(-0.3*'VSWR Calculator'!$C$24)*(1+3*ABS(MOD('VSWR Calculator'!$C$23/Calculator!$F$17/2,1)-0.5))))/'VSWR Calculator'!$C$25)+$C75)^2+(1500*ABS(SIN(2*PI()*MOD(Calculator!$B$30/Calculator!$F$17,1)))*IF(MOD(Calculator!$B$30/Calculator!$F$17,1)&lt;0.5,-1,1))^2)),2))</f>
        <v>15.98</v>
      </c>
      <c r="CE75" s="253" t="str">
        <f aca="false">IF(OR(Calculator!$E$18&lt;&gt;"YES",Calculator!$B$30&lt;Calculator!$G$18),"—",ROUND((1+SQRT(((50*POWER(80,POWER(COS(PI()*MOD(Calculator!$B$30/Calculator!$F$18,1)),2))+MIN(500,MAX(30,100*EXP(-0.3*'VSWR Calculator'!$C$24)*(1+3*ABS(MOD('VSWR Calculator'!$C$23/Calculator!$F$18/2,1)-0.5))))/'VSWR Calculator'!$C$25)-$C75)^2+(1500*ABS(SIN(2*PI()*MOD(Calculator!$B$30/Calculator!$F$18,1)))*IF(MOD(Calculator!$B$30/Calculator!$F$18,1)&lt;0.5,-1,1))^2)/SQRT(((50*POWER(80,POWER(COS(PI()*MOD(Calculator!$B$30/Calculator!$F$18,1)),2))+MIN(500,MAX(30,100*EXP(-0.3*'VSWR Calculator'!$C$24)*(1+3*ABS(MOD('VSWR Calculator'!$C$23/Calculator!$F$18/2,1)-0.5))))/'VSWR Calculator'!$C$25)+$C75)^2+(1500*ABS(SIN(2*PI()*MOD(Calculator!$B$30/Calculator!$F$18,1)))*IF(MOD(Calculator!$B$30/Calculator!$F$18,1)&lt;0.5,-1,1))^2))/(1-SQRT(((50*POWER(80,POWER(COS(PI()*MOD(Calculator!$B$30/Calculator!$F$18,1)),2))+MIN(500,MAX(30,100*EXP(-0.3*'VSWR Calculator'!$C$24)*(1+3*ABS(MOD('VSWR Calculator'!$C$23/Calculator!$F$18/2,1)-0.5))))/'VSWR Calculator'!$C$25)-$C75)^2+(1500*ABS(SIN(2*PI()*MOD(Calculator!$B$30/Calculator!$F$18,1)))*IF(MOD(Calculator!$B$30/Calculator!$F$18,1)&lt;0.5,-1,1))^2)/SQRT(((50*POWER(80,POWER(COS(PI()*MOD(Calculator!$B$30/Calculator!$F$18,1)),2))+MIN(500,MAX(30,100*EXP(-0.3*'VSWR Calculator'!$C$24)*(1+3*ABS(MOD('VSWR Calculator'!$C$23/Calculator!$F$18/2,1)-0.5))))/'VSWR Calculator'!$C$25)+$C75)^2+(1500*ABS(SIN(2*PI()*MOD(Calculator!$B$30/Calculator!$F$18,1)))*IF(MOD(Calculator!$B$30/Calculator!$F$18,1)&lt;0.5,-1,1))^2)),2))</f>
        <v>—</v>
      </c>
      <c r="CF75" s="253" t="str">
        <f aca="false">IF(OR(Calculator!$E$19&lt;&gt;"YES",Calculator!$B$30&lt;Calculator!$G$19),"—",ROUND((1+SQRT(((50*POWER(80,POWER(COS(PI()*MOD(Calculator!$B$30/Calculator!$F$19,1)),2))+MIN(500,MAX(30,100*EXP(-0.3*'VSWR Calculator'!$C$24)*(1+3*ABS(MOD('VSWR Calculator'!$C$23/Calculator!$F$19/2,1)-0.5))))/'VSWR Calculator'!$C$25)-$C75)^2+(1500*ABS(SIN(2*PI()*MOD(Calculator!$B$30/Calculator!$F$19,1)))*IF(MOD(Calculator!$B$30/Calculator!$F$19,1)&lt;0.5,-1,1))^2)/SQRT(((50*POWER(80,POWER(COS(PI()*MOD(Calculator!$B$30/Calculator!$F$19,1)),2))+MIN(500,MAX(30,100*EXP(-0.3*'VSWR Calculator'!$C$24)*(1+3*ABS(MOD('VSWR Calculator'!$C$23/Calculator!$F$19/2,1)-0.5))))/'VSWR Calculator'!$C$25)+$C75)^2+(1500*ABS(SIN(2*PI()*MOD(Calculator!$B$30/Calculator!$F$19,1)))*IF(MOD(Calculator!$B$30/Calculator!$F$19,1)&lt;0.5,-1,1))^2))/(1-SQRT(((50*POWER(80,POWER(COS(PI()*MOD(Calculator!$B$30/Calculator!$F$19,1)),2))+MIN(500,MAX(30,100*EXP(-0.3*'VSWR Calculator'!$C$24)*(1+3*ABS(MOD('VSWR Calculator'!$C$23/Calculator!$F$19/2,1)-0.5))))/'VSWR Calculator'!$C$25)-$C75)^2+(1500*ABS(SIN(2*PI()*MOD(Calculator!$B$30/Calculator!$F$19,1)))*IF(MOD(Calculator!$B$30/Calculator!$F$19,1)&lt;0.5,-1,1))^2)/SQRT(((50*POWER(80,POWER(COS(PI()*MOD(Calculator!$B$30/Calculator!$F$19,1)),2))+MIN(500,MAX(30,100*EXP(-0.3*'VSWR Calculator'!$C$24)*(1+3*ABS(MOD('VSWR Calculator'!$C$23/Calculator!$F$19/2,1)-0.5))))/'VSWR Calculator'!$C$25)+$C75)^2+(1500*ABS(SIN(2*PI()*MOD(Calculator!$B$30/Calculator!$F$19,1)))*IF(MOD(Calculator!$B$30/Calculator!$F$19,1)&lt;0.5,-1,1))^2)),2))</f>
        <v>—</v>
      </c>
      <c r="CG75" s="253" t="str">
        <f aca="false">IF(OR(Calculator!$E$20&lt;&gt;"YES",Calculator!$B$30&lt;Calculator!$G$20),"—",ROUND((1+SQRT(((50*POWER(80,POWER(COS(PI()*MOD(Calculator!$B$30/Calculator!$F$20,1)),2))+MIN(500,MAX(30,100*EXP(-0.3*'VSWR Calculator'!$C$24)*(1+3*ABS(MOD('VSWR Calculator'!$C$23/Calculator!$F$20/2,1)-0.5))))/'VSWR Calculator'!$C$25)-$C75)^2+(1500*ABS(SIN(2*PI()*MOD(Calculator!$B$30/Calculator!$F$20,1)))*IF(MOD(Calculator!$B$30/Calculator!$F$20,1)&lt;0.5,-1,1))^2)/SQRT(((50*POWER(80,POWER(COS(PI()*MOD(Calculator!$B$30/Calculator!$F$20,1)),2))+MIN(500,MAX(30,100*EXP(-0.3*'VSWR Calculator'!$C$24)*(1+3*ABS(MOD('VSWR Calculator'!$C$23/Calculator!$F$20/2,1)-0.5))))/'VSWR Calculator'!$C$25)+$C75)^2+(1500*ABS(SIN(2*PI()*MOD(Calculator!$B$30/Calculator!$F$20,1)))*IF(MOD(Calculator!$B$30/Calculator!$F$20,1)&lt;0.5,-1,1))^2))/(1-SQRT(((50*POWER(80,POWER(COS(PI()*MOD(Calculator!$B$30/Calculator!$F$20,1)),2))+MIN(500,MAX(30,100*EXP(-0.3*'VSWR Calculator'!$C$24)*(1+3*ABS(MOD('VSWR Calculator'!$C$23/Calculator!$F$20/2,1)-0.5))))/'VSWR Calculator'!$C$25)-$C75)^2+(1500*ABS(SIN(2*PI()*MOD(Calculator!$B$30/Calculator!$F$20,1)))*IF(MOD(Calculator!$B$30/Calculator!$F$20,1)&lt;0.5,-1,1))^2)/SQRT(((50*POWER(80,POWER(COS(PI()*MOD(Calculator!$B$30/Calculator!$F$20,1)),2))+MIN(500,MAX(30,100*EXP(-0.3*'VSWR Calculator'!$C$24)*(1+3*ABS(MOD('VSWR Calculator'!$C$23/Calculator!$F$20/2,1)-0.5))))/'VSWR Calculator'!$C$25)+$C75)^2+(1500*ABS(SIN(2*PI()*MOD(Calculator!$B$30/Calculator!$F$20,1)))*IF(MOD(Calculator!$B$30/Calculator!$F$20,1)&lt;0.5,-1,1))^2)),2))</f>
        <v>—</v>
      </c>
      <c r="CH75" s="253" t="str">
        <f aca="false">IF(OR(Calculator!$E$21&lt;&gt;"YES",Calculator!$B$30&lt;Calculator!$G$21),"—",ROUND((1+SQRT(((50*POWER(80,POWER(COS(PI()*MOD(Calculator!$B$30/Calculator!$F$21,1)),2))+MIN(500,MAX(30,100*EXP(-0.3*'VSWR Calculator'!$C$24)*(1+3*ABS(MOD('VSWR Calculator'!$C$23/Calculator!$F$21/2,1)-0.5))))/'VSWR Calculator'!$C$25)-$C75)^2+(1500*ABS(SIN(2*PI()*MOD(Calculator!$B$30/Calculator!$F$21,1)))*IF(MOD(Calculator!$B$30/Calculator!$F$21,1)&lt;0.5,-1,1))^2)/SQRT(((50*POWER(80,POWER(COS(PI()*MOD(Calculator!$B$30/Calculator!$F$21,1)),2))+MIN(500,MAX(30,100*EXP(-0.3*'VSWR Calculator'!$C$24)*(1+3*ABS(MOD('VSWR Calculator'!$C$23/Calculator!$F$21/2,1)-0.5))))/'VSWR Calculator'!$C$25)+$C75)^2+(1500*ABS(SIN(2*PI()*MOD(Calculator!$B$30/Calculator!$F$21,1)))*IF(MOD(Calculator!$B$30/Calculator!$F$21,1)&lt;0.5,-1,1))^2))/(1-SQRT(((50*POWER(80,POWER(COS(PI()*MOD(Calculator!$B$30/Calculator!$F$21,1)),2))+MIN(500,MAX(30,100*EXP(-0.3*'VSWR Calculator'!$C$24)*(1+3*ABS(MOD('VSWR Calculator'!$C$23/Calculator!$F$21/2,1)-0.5))))/'VSWR Calculator'!$C$25)-$C75)^2+(1500*ABS(SIN(2*PI()*MOD(Calculator!$B$30/Calculator!$F$21,1)))*IF(MOD(Calculator!$B$30/Calculator!$F$21,1)&lt;0.5,-1,1))^2)/SQRT(((50*POWER(80,POWER(COS(PI()*MOD(Calculator!$B$30/Calculator!$F$21,1)),2))+MIN(500,MAX(30,100*EXP(-0.3*'VSWR Calculator'!$C$24)*(1+3*ABS(MOD('VSWR Calculator'!$C$23/Calculator!$F$21/2,1)-0.5))))/'VSWR Calculator'!$C$25)+$C75)^2+(1500*ABS(SIN(2*PI()*MOD(Calculator!$B$30/Calculator!$F$21,1)))*IF(MOD(Calculator!$B$30/Calculator!$F$21,1)&lt;0.5,-1,1))^2)),2))</f>
        <v>—</v>
      </c>
      <c r="CI75" s="253" t="str">
        <f aca="false">IF(OR(Calculator!$E$22&lt;&gt;"YES",Calculator!$B$30&lt;Calculator!$G$22),"—",ROUND((1+SQRT(((50*POWER(80,POWER(COS(PI()*MOD(Calculator!$B$30/Calculator!$F$22,1)),2))+MIN(500,MAX(30,100*EXP(-0.3*'VSWR Calculator'!$C$24)*(1+3*ABS(MOD('VSWR Calculator'!$C$23/Calculator!$F$22/2,1)-0.5))))/'VSWR Calculator'!$C$25)-$C75)^2+(1500*ABS(SIN(2*PI()*MOD(Calculator!$B$30/Calculator!$F$22,1)))*IF(MOD(Calculator!$B$30/Calculator!$F$22,1)&lt;0.5,-1,1))^2)/SQRT(((50*POWER(80,POWER(COS(PI()*MOD(Calculator!$B$30/Calculator!$F$22,1)),2))+MIN(500,MAX(30,100*EXP(-0.3*'VSWR Calculator'!$C$24)*(1+3*ABS(MOD('VSWR Calculator'!$C$23/Calculator!$F$22/2,1)-0.5))))/'VSWR Calculator'!$C$25)+$C75)^2+(1500*ABS(SIN(2*PI()*MOD(Calculator!$B$30/Calculator!$F$22,1)))*IF(MOD(Calculator!$B$30/Calculator!$F$22,1)&lt;0.5,-1,1))^2))/(1-SQRT(((50*POWER(80,POWER(COS(PI()*MOD(Calculator!$B$30/Calculator!$F$22,1)),2))+MIN(500,MAX(30,100*EXP(-0.3*'VSWR Calculator'!$C$24)*(1+3*ABS(MOD('VSWR Calculator'!$C$23/Calculator!$F$22/2,1)-0.5))))/'VSWR Calculator'!$C$25)-$C75)^2+(1500*ABS(SIN(2*PI()*MOD(Calculator!$B$30/Calculator!$F$22,1)))*IF(MOD(Calculator!$B$30/Calculator!$F$22,1)&lt;0.5,-1,1))^2)/SQRT(((50*POWER(80,POWER(COS(PI()*MOD(Calculator!$B$30/Calculator!$F$22,1)),2))+MIN(500,MAX(30,100*EXP(-0.3*'VSWR Calculator'!$C$24)*(1+3*ABS(MOD('VSWR Calculator'!$C$23/Calculator!$F$22/2,1)-0.5))))/'VSWR Calculator'!$C$25)+$C75)^2+(1500*ABS(SIN(2*PI()*MOD(Calculator!$B$30/Calculator!$F$22,1)))*IF(MOD(Calculator!$B$30/Calculator!$F$22,1)&lt;0.5,-1,1))^2)),2))</f>
        <v>—</v>
      </c>
      <c r="CJ75" s="253" t="n">
        <f aca="false">IFERROR(ROUND((IF(ISNUMBER(BY75),BY75,0)+IF(ISNUMBER(BZ75),BZ75,0)+IF(ISNUMBER(CA75),CA75,0)+IF(ISNUMBER(CB75),CB75,0)+IF(ISNUMBER(CC75),CC75,0)+IF(ISNUMBER(CD75),CD75,0)+IF(ISNUMBER(CE75),CE75,0)+IF(ISNUMBER(CF75),CF75,0)+IF(ISNUMBER(CG75),CG75,0)+IF(ISNUMBER(CH75),CH75,0)+IF(ISNUMBER(CI75),CI75,0))/(IF(ISNUMBER(BY75),1,0)+IF(ISNUMBER(BZ75),1,0)+IF(ISNUMBER(CA75),1,0)+IF(ISNUMBER(CB75),1,0)+IF(ISNUMBER(CC75),1,0)+IF(ISNUMBER(CD75),1,0)+IF(ISNUMBER(CE75),1,0)+IF(ISNUMBER(CF75),1,0)+IF(ISNUMBER(CG75),1,0)+IF(ISNUMBER(CH75),1,0)+IF(ISNUMBER(CI75),1,0)),4),"")</f>
        <v>15.3</v>
      </c>
      <c r="CK75" s="253" t="str">
        <f aca="false">IF(OR(Calculator!$E$12&lt;&gt;"YES",Calculator!$B$31&lt;Calculator!$G$12),"—",ROUND((1+SQRT(((50*POWER(80,POWER(COS(PI()*MOD(Calculator!$B$31/Calculator!$F$12,1)),2))+MIN(500,MAX(30,100*EXP(-0.3*'VSWR Calculator'!$C$24)*(1+3*ABS(MOD('VSWR Calculator'!$C$23/Calculator!$F$12/2,1)-0.5))))/'VSWR Calculator'!$C$25)-$C75)^2+(1500*ABS(SIN(2*PI()*MOD(Calculator!$B$31/Calculator!$F$12,1)))*IF(MOD(Calculator!$B$31/Calculator!$F$12,1)&lt;0.5,-1,1))^2)/SQRT(((50*POWER(80,POWER(COS(PI()*MOD(Calculator!$B$31/Calculator!$F$12,1)),2))+MIN(500,MAX(30,100*EXP(-0.3*'VSWR Calculator'!$C$24)*(1+3*ABS(MOD('VSWR Calculator'!$C$23/Calculator!$F$12/2,1)-0.5))))/'VSWR Calculator'!$C$25)+$C75)^2+(1500*ABS(SIN(2*PI()*MOD(Calculator!$B$31/Calculator!$F$12,1)))*IF(MOD(Calculator!$B$31/Calculator!$F$12,1)&lt;0.5,-1,1))^2))/(1-SQRT(((50*POWER(80,POWER(COS(PI()*MOD(Calculator!$B$31/Calculator!$F$12,1)),2))+MIN(500,MAX(30,100*EXP(-0.3*'VSWR Calculator'!$C$24)*(1+3*ABS(MOD('VSWR Calculator'!$C$23/Calculator!$F$12/2,1)-0.5))))/'VSWR Calculator'!$C$25)-$C75)^2+(1500*ABS(SIN(2*PI()*MOD(Calculator!$B$31/Calculator!$F$12,1)))*IF(MOD(Calculator!$B$31/Calculator!$F$12,1)&lt;0.5,-1,1))^2)/SQRT(((50*POWER(80,POWER(COS(PI()*MOD(Calculator!$B$31/Calculator!$F$12,1)),2))+MIN(500,MAX(30,100*EXP(-0.3*'VSWR Calculator'!$C$24)*(1+3*ABS(MOD('VSWR Calculator'!$C$23/Calculator!$F$12/2,1)-0.5))))/'VSWR Calculator'!$C$25)+$C75)^2+(1500*ABS(SIN(2*PI()*MOD(Calculator!$B$31/Calculator!$F$12,1)))*IF(MOD(Calculator!$B$31/Calculator!$F$12,1)&lt;0.5,-1,1))^2)),2))</f>
        <v>—</v>
      </c>
      <c r="CL75" s="253" t="str">
        <f aca="false">IF(OR(Calculator!$E$13&lt;&gt;"YES",Calculator!$B$31&lt;Calculator!$G$13),"—",ROUND((1+SQRT(((50*POWER(80,POWER(COS(PI()*MOD(Calculator!$B$31/Calculator!$F$13,1)),2))+MIN(500,MAX(30,100*EXP(-0.3*'VSWR Calculator'!$C$24)*(1+3*ABS(MOD('VSWR Calculator'!$C$23/Calculator!$F$13/2,1)-0.5))))/'VSWR Calculator'!$C$25)-$C75)^2+(1500*ABS(SIN(2*PI()*MOD(Calculator!$B$31/Calculator!$F$13,1)))*IF(MOD(Calculator!$B$31/Calculator!$F$13,1)&lt;0.5,-1,1))^2)/SQRT(((50*POWER(80,POWER(COS(PI()*MOD(Calculator!$B$31/Calculator!$F$13,1)),2))+MIN(500,MAX(30,100*EXP(-0.3*'VSWR Calculator'!$C$24)*(1+3*ABS(MOD('VSWR Calculator'!$C$23/Calculator!$F$13/2,1)-0.5))))/'VSWR Calculator'!$C$25)+$C75)^2+(1500*ABS(SIN(2*PI()*MOD(Calculator!$B$31/Calculator!$F$13,1)))*IF(MOD(Calculator!$B$31/Calculator!$F$13,1)&lt;0.5,-1,1))^2))/(1-SQRT(((50*POWER(80,POWER(COS(PI()*MOD(Calculator!$B$31/Calculator!$F$13,1)),2))+MIN(500,MAX(30,100*EXP(-0.3*'VSWR Calculator'!$C$24)*(1+3*ABS(MOD('VSWR Calculator'!$C$23/Calculator!$F$13/2,1)-0.5))))/'VSWR Calculator'!$C$25)-$C75)^2+(1500*ABS(SIN(2*PI()*MOD(Calculator!$B$31/Calculator!$F$13,1)))*IF(MOD(Calculator!$B$31/Calculator!$F$13,1)&lt;0.5,-1,1))^2)/SQRT(((50*POWER(80,POWER(COS(PI()*MOD(Calculator!$B$31/Calculator!$F$13,1)),2))+MIN(500,MAX(30,100*EXP(-0.3*'VSWR Calculator'!$C$24)*(1+3*ABS(MOD('VSWR Calculator'!$C$23/Calculator!$F$13/2,1)-0.5))))/'VSWR Calculator'!$C$25)+$C75)^2+(1500*ABS(SIN(2*PI()*MOD(Calculator!$B$31/Calculator!$F$13,1)))*IF(MOD(Calculator!$B$31/Calculator!$F$13,1)&lt;0.5,-1,1))^2)),2))</f>
        <v>—</v>
      </c>
      <c r="CM75" s="253" t="str">
        <f aca="false">IF(OR(Calculator!$E$14&lt;&gt;"YES",Calculator!$B$31&lt;Calculator!$G$14),"—",ROUND((1+SQRT(((50*POWER(80,POWER(COS(PI()*MOD(Calculator!$B$31/Calculator!$F$14,1)),2))+MIN(500,MAX(30,100*EXP(-0.3*'VSWR Calculator'!$C$24)*(1+3*ABS(MOD('VSWR Calculator'!$C$23/Calculator!$F$14/2,1)-0.5))))/'VSWR Calculator'!$C$25)-$C75)^2+(1500*ABS(SIN(2*PI()*MOD(Calculator!$B$31/Calculator!$F$14,1)))*IF(MOD(Calculator!$B$31/Calculator!$F$14,1)&lt;0.5,-1,1))^2)/SQRT(((50*POWER(80,POWER(COS(PI()*MOD(Calculator!$B$31/Calculator!$F$14,1)),2))+MIN(500,MAX(30,100*EXP(-0.3*'VSWR Calculator'!$C$24)*(1+3*ABS(MOD('VSWR Calculator'!$C$23/Calculator!$F$14/2,1)-0.5))))/'VSWR Calculator'!$C$25)+$C75)^2+(1500*ABS(SIN(2*PI()*MOD(Calculator!$B$31/Calculator!$F$14,1)))*IF(MOD(Calculator!$B$31/Calculator!$F$14,1)&lt;0.5,-1,1))^2))/(1-SQRT(((50*POWER(80,POWER(COS(PI()*MOD(Calculator!$B$31/Calculator!$F$14,1)),2))+MIN(500,MAX(30,100*EXP(-0.3*'VSWR Calculator'!$C$24)*(1+3*ABS(MOD('VSWR Calculator'!$C$23/Calculator!$F$14/2,1)-0.5))))/'VSWR Calculator'!$C$25)-$C75)^2+(1500*ABS(SIN(2*PI()*MOD(Calculator!$B$31/Calculator!$F$14,1)))*IF(MOD(Calculator!$B$31/Calculator!$F$14,1)&lt;0.5,-1,1))^2)/SQRT(((50*POWER(80,POWER(COS(PI()*MOD(Calculator!$B$31/Calculator!$F$14,1)),2))+MIN(500,MAX(30,100*EXP(-0.3*'VSWR Calculator'!$C$24)*(1+3*ABS(MOD('VSWR Calculator'!$C$23/Calculator!$F$14/2,1)-0.5))))/'VSWR Calculator'!$C$25)+$C75)^2+(1500*ABS(SIN(2*PI()*MOD(Calculator!$B$31/Calculator!$F$14,1)))*IF(MOD(Calculator!$B$31/Calculator!$F$14,1)&lt;0.5,-1,1))^2)),2))</f>
        <v>—</v>
      </c>
      <c r="CN75" s="253" t="n">
        <f aca="false">IF(OR(Calculator!$E$15&lt;&gt;"YES",Calculator!$B$31&lt;Calculator!$G$15),"—",ROUND((1+SQRT(((50*POWER(80,POWER(COS(PI()*MOD(Calculator!$B$31/Calculator!$F$15,1)),2))+MIN(500,MAX(30,100*EXP(-0.3*'VSWR Calculator'!$C$24)*(1+3*ABS(MOD('VSWR Calculator'!$C$23/Calculator!$F$15/2,1)-0.5))))/'VSWR Calculator'!$C$25)-$C75)^2+(1500*ABS(SIN(2*PI()*MOD(Calculator!$B$31/Calculator!$F$15,1)))*IF(MOD(Calculator!$B$31/Calculator!$F$15,1)&lt;0.5,-1,1))^2)/SQRT(((50*POWER(80,POWER(COS(PI()*MOD(Calculator!$B$31/Calculator!$F$15,1)),2))+MIN(500,MAX(30,100*EXP(-0.3*'VSWR Calculator'!$C$24)*(1+3*ABS(MOD('VSWR Calculator'!$C$23/Calculator!$F$15/2,1)-0.5))))/'VSWR Calculator'!$C$25)+$C75)^2+(1500*ABS(SIN(2*PI()*MOD(Calculator!$B$31/Calculator!$F$15,1)))*IF(MOD(Calculator!$B$31/Calculator!$F$15,1)&lt;0.5,-1,1))^2))/(1-SQRT(((50*POWER(80,POWER(COS(PI()*MOD(Calculator!$B$31/Calculator!$F$15,1)),2))+MIN(500,MAX(30,100*EXP(-0.3*'VSWR Calculator'!$C$24)*(1+3*ABS(MOD('VSWR Calculator'!$C$23/Calculator!$F$15/2,1)-0.5))))/'VSWR Calculator'!$C$25)-$C75)^2+(1500*ABS(SIN(2*PI()*MOD(Calculator!$B$31/Calculator!$F$15,1)))*IF(MOD(Calculator!$B$31/Calculator!$F$15,1)&lt;0.5,-1,1))^2)/SQRT(((50*POWER(80,POWER(COS(PI()*MOD(Calculator!$B$31/Calculator!$F$15,1)),2))+MIN(500,MAX(30,100*EXP(-0.3*'VSWR Calculator'!$C$24)*(1+3*ABS(MOD('VSWR Calculator'!$C$23/Calculator!$F$15/2,1)-0.5))))/'VSWR Calculator'!$C$25)+$C75)^2+(1500*ABS(SIN(2*PI()*MOD(Calculator!$B$31/Calculator!$F$15,1)))*IF(MOD(Calculator!$B$31/Calculator!$F$15,1)&lt;0.5,-1,1))^2)),2))</f>
        <v>15.75</v>
      </c>
      <c r="CO75" s="253" t="str">
        <f aca="false">IF(OR(Calculator!$E$16&lt;&gt;"YES",Calculator!$B$31&lt;Calculator!$G$16),"—",ROUND((1+SQRT(((50*POWER(80,POWER(COS(PI()*MOD(Calculator!$B$31/Calculator!$F$16,1)),2))+MIN(500,MAX(30,100*EXP(-0.3*'VSWR Calculator'!$C$24)*(1+3*ABS(MOD('VSWR Calculator'!$C$23/Calculator!$F$16/2,1)-0.5))))/'VSWR Calculator'!$C$25)-$C75)^2+(1500*ABS(SIN(2*PI()*MOD(Calculator!$B$31/Calculator!$F$16,1)))*IF(MOD(Calculator!$B$31/Calculator!$F$16,1)&lt;0.5,-1,1))^2)/SQRT(((50*POWER(80,POWER(COS(PI()*MOD(Calculator!$B$31/Calculator!$F$16,1)),2))+MIN(500,MAX(30,100*EXP(-0.3*'VSWR Calculator'!$C$24)*(1+3*ABS(MOD('VSWR Calculator'!$C$23/Calculator!$F$16/2,1)-0.5))))/'VSWR Calculator'!$C$25)+$C75)^2+(1500*ABS(SIN(2*PI()*MOD(Calculator!$B$31/Calculator!$F$16,1)))*IF(MOD(Calculator!$B$31/Calculator!$F$16,1)&lt;0.5,-1,1))^2))/(1-SQRT(((50*POWER(80,POWER(COS(PI()*MOD(Calculator!$B$31/Calculator!$F$16,1)),2))+MIN(500,MAX(30,100*EXP(-0.3*'VSWR Calculator'!$C$24)*(1+3*ABS(MOD('VSWR Calculator'!$C$23/Calculator!$F$16/2,1)-0.5))))/'VSWR Calculator'!$C$25)-$C75)^2+(1500*ABS(SIN(2*PI()*MOD(Calculator!$B$31/Calculator!$F$16,1)))*IF(MOD(Calculator!$B$31/Calculator!$F$16,1)&lt;0.5,-1,1))^2)/SQRT(((50*POWER(80,POWER(COS(PI()*MOD(Calculator!$B$31/Calculator!$F$16,1)),2))+MIN(500,MAX(30,100*EXP(-0.3*'VSWR Calculator'!$C$24)*(1+3*ABS(MOD('VSWR Calculator'!$C$23/Calculator!$F$16/2,1)-0.5))))/'VSWR Calculator'!$C$25)+$C75)^2+(1500*ABS(SIN(2*PI()*MOD(Calculator!$B$31/Calculator!$F$16,1)))*IF(MOD(Calculator!$B$31/Calculator!$F$16,1)&lt;0.5,-1,1))^2)),2))</f>
        <v>—</v>
      </c>
      <c r="CP75" s="253" t="n">
        <f aca="false">IF(OR(Calculator!$E$17&lt;&gt;"YES",Calculator!$B$31&lt;Calculator!$G$17),"—",ROUND((1+SQRT(((50*POWER(80,POWER(COS(PI()*MOD(Calculator!$B$31/Calculator!$F$17,1)),2))+MIN(500,MAX(30,100*EXP(-0.3*'VSWR Calculator'!$C$24)*(1+3*ABS(MOD('VSWR Calculator'!$C$23/Calculator!$F$17/2,1)-0.5))))/'VSWR Calculator'!$C$25)-$C75)^2+(1500*ABS(SIN(2*PI()*MOD(Calculator!$B$31/Calculator!$F$17,1)))*IF(MOD(Calculator!$B$31/Calculator!$F$17,1)&lt;0.5,-1,1))^2)/SQRT(((50*POWER(80,POWER(COS(PI()*MOD(Calculator!$B$31/Calculator!$F$17,1)),2))+MIN(500,MAX(30,100*EXP(-0.3*'VSWR Calculator'!$C$24)*(1+3*ABS(MOD('VSWR Calculator'!$C$23/Calculator!$F$17/2,1)-0.5))))/'VSWR Calculator'!$C$25)+$C75)^2+(1500*ABS(SIN(2*PI()*MOD(Calculator!$B$31/Calculator!$F$17,1)))*IF(MOD(Calculator!$B$31/Calculator!$F$17,1)&lt;0.5,-1,1))^2))/(1-SQRT(((50*POWER(80,POWER(COS(PI()*MOD(Calculator!$B$31/Calculator!$F$17,1)),2))+MIN(500,MAX(30,100*EXP(-0.3*'VSWR Calculator'!$C$24)*(1+3*ABS(MOD('VSWR Calculator'!$C$23/Calculator!$F$17/2,1)-0.5))))/'VSWR Calculator'!$C$25)-$C75)^2+(1500*ABS(SIN(2*PI()*MOD(Calculator!$B$31/Calculator!$F$17,1)))*IF(MOD(Calculator!$B$31/Calculator!$F$17,1)&lt;0.5,-1,1))^2)/SQRT(((50*POWER(80,POWER(COS(PI()*MOD(Calculator!$B$31/Calculator!$F$17,1)),2))+MIN(500,MAX(30,100*EXP(-0.3*'VSWR Calculator'!$C$24)*(1+3*ABS(MOD('VSWR Calculator'!$C$23/Calculator!$F$17/2,1)-0.5))))/'VSWR Calculator'!$C$25)+$C75)^2+(1500*ABS(SIN(2*PI()*MOD(Calculator!$B$31/Calculator!$F$17,1)))*IF(MOD(Calculator!$B$31/Calculator!$F$17,1)&lt;0.5,-1,1))^2)),2))</f>
        <v>13.48</v>
      </c>
      <c r="CQ75" s="253" t="str">
        <f aca="false">IF(OR(Calculator!$E$18&lt;&gt;"YES",Calculator!$B$31&lt;Calculator!$G$18),"—",ROUND((1+SQRT(((50*POWER(80,POWER(COS(PI()*MOD(Calculator!$B$31/Calculator!$F$18,1)),2))+MIN(500,MAX(30,100*EXP(-0.3*'VSWR Calculator'!$C$24)*(1+3*ABS(MOD('VSWR Calculator'!$C$23/Calculator!$F$18/2,1)-0.5))))/'VSWR Calculator'!$C$25)-$C75)^2+(1500*ABS(SIN(2*PI()*MOD(Calculator!$B$31/Calculator!$F$18,1)))*IF(MOD(Calculator!$B$31/Calculator!$F$18,1)&lt;0.5,-1,1))^2)/SQRT(((50*POWER(80,POWER(COS(PI()*MOD(Calculator!$B$31/Calculator!$F$18,1)),2))+MIN(500,MAX(30,100*EXP(-0.3*'VSWR Calculator'!$C$24)*(1+3*ABS(MOD('VSWR Calculator'!$C$23/Calculator!$F$18/2,1)-0.5))))/'VSWR Calculator'!$C$25)+$C75)^2+(1500*ABS(SIN(2*PI()*MOD(Calculator!$B$31/Calculator!$F$18,1)))*IF(MOD(Calculator!$B$31/Calculator!$F$18,1)&lt;0.5,-1,1))^2))/(1-SQRT(((50*POWER(80,POWER(COS(PI()*MOD(Calculator!$B$31/Calculator!$F$18,1)),2))+MIN(500,MAX(30,100*EXP(-0.3*'VSWR Calculator'!$C$24)*(1+3*ABS(MOD('VSWR Calculator'!$C$23/Calculator!$F$18/2,1)-0.5))))/'VSWR Calculator'!$C$25)-$C75)^2+(1500*ABS(SIN(2*PI()*MOD(Calculator!$B$31/Calculator!$F$18,1)))*IF(MOD(Calculator!$B$31/Calculator!$F$18,1)&lt;0.5,-1,1))^2)/SQRT(((50*POWER(80,POWER(COS(PI()*MOD(Calculator!$B$31/Calculator!$F$18,1)),2))+MIN(500,MAX(30,100*EXP(-0.3*'VSWR Calculator'!$C$24)*(1+3*ABS(MOD('VSWR Calculator'!$C$23/Calculator!$F$18/2,1)-0.5))))/'VSWR Calculator'!$C$25)+$C75)^2+(1500*ABS(SIN(2*PI()*MOD(Calculator!$B$31/Calculator!$F$18,1)))*IF(MOD(Calculator!$B$31/Calculator!$F$18,1)&lt;0.5,-1,1))^2)),2))</f>
        <v>—</v>
      </c>
      <c r="CR75" s="253" t="str">
        <f aca="false">IF(OR(Calculator!$E$19&lt;&gt;"YES",Calculator!$B$31&lt;Calculator!$G$19),"—",ROUND((1+SQRT(((50*POWER(80,POWER(COS(PI()*MOD(Calculator!$B$31/Calculator!$F$19,1)),2))+MIN(500,MAX(30,100*EXP(-0.3*'VSWR Calculator'!$C$24)*(1+3*ABS(MOD('VSWR Calculator'!$C$23/Calculator!$F$19/2,1)-0.5))))/'VSWR Calculator'!$C$25)-$C75)^2+(1500*ABS(SIN(2*PI()*MOD(Calculator!$B$31/Calculator!$F$19,1)))*IF(MOD(Calculator!$B$31/Calculator!$F$19,1)&lt;0.5,-1,1))^2)/SQRT(((50*POWER(80,POWER(COS(PI()*MOD(Calculator!$B$31/Calculator!$F$19,1)),2))+MIN(500,MAX(30,100*EXP(-0.3*'VSWR Calculator'!$C$24)*(1+3*ABS(MOD('VSWR Calculator'!$C$23/Calculator!$F$19/2,1)-0.5))))/'VSWR Calculator'!$C$25)+$C75)^2+(1500*ABS(SIN(2*PI()*MOD(Calculator!$B$31/Calculator!$F$19,1)))*IF(MOD(Calculator!$B$31/Calculator!$F$19,1)&lt;0.5,-1,1))^2))/(1-SQRT(((50*POWER(80,POWER(COS(PI()*MOD(Calculator!$B$31/Calculator!$F$19,1)),2))+MIN(500,MAX(30,100*EXP(-0.3*'VSWR Calculator'!$C$24)*(1+3*ABS(MOD('VSWR Calculator'!$C$23/Calculator!$F$19/2,1)-0.5))))/'VSWR Calculator'!$C$25)-$C75)^2+(1500*ABS(SIN(2*PI()*MOD(Calculator!$B$31/Calculator!$F$19,1)))*IF(MOD(Calculator!$B$31/Calculator!$F$19,1)&lt;0.5,-1,1))^2)/SQRT(((50*POWER(80,POWER(COS(PI()*MOD(Calculator!$B$31/Calculator!$F$19,1)),2))+MIN(500,MAX(30,100*EXP(-0.3*'VSWR Calculator'!$C$24)*(1+3*ABS(MOD('VSWR Calculator'!$C$23/Calculator!$F$19/2,1)-0.5))))/'VSWR Calculator'!$C$25)+$C75)^2+(1500*ABS(SIN(2*PI()*MOD(Calculator!$B$31/Calculator!$F$19,1)))*IF(MOD(Calculator!$B$31/Calculator!$F$19,1)&lt;0.5,-1,1))^2)),2))</f>
        <v>—</v>
      </c>
      <c r="CS75" s="253" t="str">
        <f aca="false">IF(OR(Calculator!$E$20&lt;&gt;"YES",Calculator!$B$31&lt;Calculator!$G$20),"—",ROUND((1+SQRT(((50*POWER(80,POWER(COS(PI()*MOD(Calculator!$B$31/Calculator!$F$20,1)),2))+MIN(500,MAX(30,100*EXP(-0.3*'VSWR Calculator'!$C$24)*(1+3*ABS(MOD('VSWR Calculator'!$C$23/Calculator!$F$20/2,1)-0.5))))/'VSWR Calculator'!$C$25)-$C75)^2+(1500*ABS(SIN(2*PI()*MOD(Calculator!$B$31/Calculator!$F$20,1)))*IF(MOD(Calculator!$B$31/Calculator!$F$20,1)&lt;0.5,-1,1))^2)/SQRT(((50*POWER(80,POWER(COS(PI()*MOD(Calculator!$B$31/Calculator!$F$20,1)),2))+MIN(500,MAX(30,100*EXP(-0.3*'VSWR Calculator'!$C$24)*(1+3*ABS(MOD('VSWR Calculator'!$C$23/Calculator!$F$20/2,1)-0.5))))/'VSWR Calculator'!$C$25)+$C75)^2+(1500*ABS(SIN(2*PI()*MOD(Calculator!$B$31/Calculator!$F$20,1)))*IF(MOD(Calculator!$B$31/Calculator!$F$20,1)&lt;0.5,-1,1))^2))/(1-SQRT(((50*POWER(80,POWER(COS(PI()*MOD(Calculator!$B$31/Calculator!$F$20,1)),2))+MIN(500,MAX(30,100*EXP(-0.3*'VSWR Calculator'!$C$24)*(1+3*ABS(MOD('VSWR Calculator'!$C$23/Calculator!$F$20/2,1)-0.5))))/'VSWR Calculator'!$C$25)-$C75)^2+(1500*ABS(SIN(2*PI()*MOD(Calculator!$B$31/Calculator!$F$20,1)))*IF(MOD(Calculator!$B$31/Calculator!$F$20,1)&lt;0.5,-1,1))^2)/SQRT(((50*POWER(80,POWER(COS(PI()*MOD(Calculator!$B$31/Calculator!$F$20,1)),2))+MIN(500,MAX(30,100*EXP(-0.3*'VSWR Calculator'!$C$24)*(1+3*ABS(MOD('VSWR Calculator'!$C$23/Calculator!$F$20/2,1)-0.5))))/'VSWR Calculator'!$C$25)+$C75)^2+(1500*ABS(SIN(2*PI()*MOD(Calculator!$B$31/Calculator!$F$20,1)))*IF(MOD(Calculator!$B$31/Calculator!$F$20,1)&lt;0.5,-1,1))^2)),2))</f>
        <v>—</v>
      </c>
      <c r="CT75" s="253" t="str">
        <f aca="false">IF(OR(Calculator!$E$21&lt;&gt;"YES",Calculator!$B$31&lt;Calculator!$G$21),"—",ROUND((1+SQRT(((50*POWER(80,POWER(COS(PI()*MOD(Calculator!$B$31/Calculator!$F$21,1)),2))+MIN(500,MAX(30,100*EXP(-0.3*'VSWR Calculator'!$C$24)*(1+3*ABS(MOD('VSWR Calculator'!$C$23/Calculator!$F$21/2,1)-0.5))))/'VSWR Calculator'!$C$25)-$C75)^2+(1500*ABS(SIN(2*PI()*MOD(Calculator!$B$31/Calculator!$F$21,1)))*IF(MOD(Calculator!$B$31/Calculator!$F$21,1)&lt;0.5,-1,1))^2)/SQRT(((50*POWER(80,POWER(COS(PI()*MOD(Calculator!$B$31/Calculator!$F$21,1)),2))+MIN(500,MAX(30,100*EXP(-0.3*'VSWR Calculator'!$C$24)*(1+3*ABS(MOD('VSWR Calculator'!$C$23/Calculator!$F$21/2,1)-0.5))))/'VSWR Calculator'!$C$25)+$C75)^2+(1500*ABS(SIN(2*PI()*MOD(Calculator!$B$31/Calculator!$F$21,1)))*IF(MOD(Calculator!$B$31/Calculator!$F$21,1)&lt;0.5,-1,1))^2))/(1-SQRT(((50*POWER(80,POWER(COS(PI()*MOD(Calculator!$B$31/Calculator!$F$21,1)),2))+MIN(500,MAX(30,100*EXP(-0.3*'VSWR Calculator'!$C$24)*(1+3*ABS(MOD('VSWR Calculator'!$C$23/Calculator!$F$21/2,1)-0.5))))/'VSWR Calculator'!$C$25)-$C75)^2+(1500*ABS(SIN(2*PI()*MOD(Calculator!$B$31/Calculator!$F$21,1)))*IF(MOD(Calculator!$B$31/Calculator!$F$21,1)&lt;0.5,-1,1))^2)/SQRT(((50*POWER(80,POWER(COS(PI()*MOD(Calculator!$B$31/Calculator!$F$21,1)),2))+MIN(500,MAX(30,100*EXP(-0.3*'VSWR Calculator'!$C$24)*(1+3*ABS(MOD('VSWR Calculator'!$C$23/Calculator!$F$21/2,1)-0.5))))/'VSWR Calculator'!$C$25)+$C75)^2+(1500*ABS(SIN(2*PI()*MOD(Calculator!$B$31/Calculator!$F$21,1)))*IF(MOD(Calculator!$B$31/Calculator!$F$21,1)&lt;0.5,-1,1))^2)),2))</f>
        <v>—</v>
      </c>
      <c r="CU75" s="253" t="str">
        <f aca="false">IF(OR(Calculator!$E$22&lt;&gt;"YES",Calculator!$B$31&lt;Calculator!$G$22),"—",ROUND((1+SQRT(((50*POWER(80,POWER(COS(PI()*MOD(Calculator!$B$31/Calculator!$F$22,1)),2))+MIN(500,MAX(30,100*EXP(-0.3*'VSWR Calculator'!$C$24)*(1+3*ABS(MOD('VSWR Calculator'!$C$23/Calculator!$F$22/2,1)-0.5))))/'VSWR Calculator'!$C$25)-$C75)^2+(1500*ABS(SIN(2*PI()*MOD(Calculator!$B$31/Calculator!$F$22,1)))*IF(MOD(Calculator!$B$31/Calculator!$F$22,1)&lt;0.5,-1,1))^2)/SQRT(((50*POWER(80,POWER(COS(PI()*MOD(Calculator!$B$31/Calculator!$F$22,1)),2))+MIN(500,MAX(30,100*EXP(-0.3*'VSWR Calculator'!$C$24)*(1+3*ABS(MOD('VSWR Calculator'!$C$23/Calculator!$F$22/2,1)-0.5))))/'VSWR Calculator'!$C$25)+$C75)^2+(1500*ABS(SIN(2*PI()*MOD(Calculator!$B$31/Calculator!$F$22,1)))*IF(MOD(Calculator!$B$31/Calculator!$F$22,1)&lt;0.5,-1,1))^2))/(1-SQRT(((50*POWER(80,POWER(COS(PI()*MOD(Calculator!$B$31/Calculator!$F$22,1)),2))+MIN(500,MAX(30,100*EXP(-0.3*'VSWR Calculator'!$C$24)*(1+3*ABS(MOD('VSWR Calculator'!$C$23/Calculator!$F$22/2,1)-0.5))))/'VSWR Calculator'!$C$25)-$C75)^2+(1500*ABS(SIN(2*PI()*MOD(Calculator!$B$31/Calculator!$F$22,1)))*IF(MOD(Calculator!$B$31/Calculator!$F$22,1)&lt;0.5,-1,1))^2)/SQRT(((50*POWER(80,POWER(COS(PI()*MOD(Calculator!$B$31/Calculator!$F$22,1)),2))+MIN(500,MAX(30,100*EXP(-0.3*'VSWR Calculator'!$C$24)*(1+3*ABS(MOD('VSWR Calculator'!$C$23/Calculator!$F$22/2,1)-0.5))))/'VSWR Calculator'!$C$25)+$C75)^2+(1500*ABS(SIN(2*PI()*MOD(Calculator!$B$31/Calculator!$F$22,1)))*IF(MOD(Calculator!$B$31/Calculator!$F$22,1)&lt;0.5,-1,1))^2)),2))</f>
        <v>—</v>
      </c>
      <c r="CV75" s="253" t="n">
        <f aca="false">IFERROR(ROUND((IF(ISNUMBER(CK75),CK75,0)+IF(ISNUMBER(CL75),CL75,0)+IF(ISNUMBER(CM75),CM75,0)+IF(ISNUMBER(CN75),CN75,0)+IF(ISNUMBER(CO75),CO75,0)+IF(ISNUMBER(CP75),CP75,0)+IF(ISNUMBER(CQ75),CQ75,0)+IF(ISNUMBER(CR75),CR75,0)+IF(ISNUMBER(CS75),CS75,0)+IF(ISNUMBER(CT75),CT75,0)+IF(ISNUMBER(CU75),CU75,0))/(IF(ISNUMBER(CK75),1,0)+IF(ISNUMBER(CL75),1,0)+IF(ISNUMBER(CM75),1,0)+IF(ISNUMBER(CN75),1,0)+IF(ISNUMBER(CO75),1,0)+IF(ISNUMBER(CP75),1,0)+IF(ISNUMBER(CQ75),1,0)+IF(ISNUMBER(CR75),1,0)+IF(ISNUMBER(CS75),1,0)+IF(ISNUMBER(CT75),1,0)+IF(ISNUMBER(CU75),1,0)),4),"")</f>
        <v>14.615</v>
      </c>
      <c r="CW75" s="253" t="str">
        <f aca="false">IF(OR(Calculator!$E$12&lt;&gt;"YES",Calculator!$B$32&lt;Calculator!$G$12),"—",ROUND((1+SQRT(((50*POWER(80,POWER(COS(PI()*MOD(Calculator!$B$32/Calculator!$F$12,1)),2))+MIN(500,MAX(30,100*EXP(-0.3*'VSWR Calculator'!$C$24)*(1+3*ABS(MOD('VSWR Calculator'!$C$23/Calculator!$F$12/2,1)-0.5))))/'VSWR Calculator'!$C$25)-$C75)^2+(1500*ABS(SIN(2*PI()*MOD(Calculator!$B$32/Calculator!$F$12,1)))*IF(MOD(Calculator!$B$32/Calculator!$F$12,1)&lt;0.5,-1,1))^2)/SQRT(((50*POWER(80,POWER(COS(PI()*MOD(Calculator!$B$32/Calculator!$F$12,1)),2))+MIN(500,MAX(30,100*EXP(-0.3*'VSWR Calculator'!$C$24)*(1+3*ABS(MOD('VSWR Calculator'!$C$23/Calculator!$F$12/2,1)-0.5))))/'VSWR Calculator'!$C$25)+$C75)^2+(1500*ABS(SIN(2*PI()*MOD(Calculator!$B$32/Calculator!$F$12,1)))*IF(MOD(Calculator!$B$32/Calculator!$F$12,1)&lt;0.5,-1,1))^2))/(1-SQRT(((50*POWER(80,POWER(COS(PI()*MOD(Calculator!$B$32/Calculator!$F$12,1)),2))+MIN(500,MAX(30,100*EXP(-0.3*'VSWR Calculator'!$C$24)*(1+3*ABS(MOD('VSWR Calculator'!$C$23/Calculator!$F$12/2,1)-0.5))))/'VSWR Calculator'!$C$25)-$C75)^2+(1500*ABS(SIN(2*PI()*MOD(Calculator!$B$32/Calculator!$F$12,1)))*IF(MOD(Calculator!$B$32/Calculator!$F$12,1)&lt;0.5,-1,1))^2)/SQRT(((50*POWER(80,POWER(COS(PI()*MOD(Calculator!$B$32/Calculator!$F$12,1)),2))+MIN(500,MAX(30,100*EXP(-0.3*'VSWR Calculator'!$C$24)*(1+3*ABS(MOD('VSWR Calculator'!$C$23/Calculator!$F$12/2,1)-0.5))))/'VSWR Calculator'!$C$25)+$C75)^2+(1500*ABS(SIN(2*PI()*MOD(Calculator!$B$32/Calculator!$F$12,1)))*IF(MOD(Calculator!$B$32/Calculator!$F$12,1)&lt;0.5,-1,1))^2)),2))</f>
        <v>—</v>
      </c>
      <c r="CX75" s="253" t="str">
        <f aca="false">IF(OR(Calculator!$E$13&lt;&gt;"YES",Calculator!$B$32&lt;Calculator!$G$13),"—",ROUND((1+SQRT(((50*POWER(80,POWER(COS(PI()*MOD(Calculator!$B$32/Calculator!$F$13,1)),2))+MIN(500,MAX(30,100*EXP(-0.3*'VSWR Calculator'!$C$24)*(1+3*ABS(MOD('VSWR Calculator'!$C$23/Calculator!$F$13/2,1)-0.5))))/'VSWR Calculator'!$C$25)-$C75)^2+(1500*ABS(SIN(2*PI()*MOD(Calculator!$B$32/Calculator!$F$13,1)))*IF(MOD(Calculator!$B$32/Calculator!$F$13,1)&lt;0.5,-1,1))^2)/SQRT(((50*POWER(80,POWER(COS(PI()*MOD(Calculator!$B$32/Calculator!$F$13,1)),2))+MIN(500,MAX(30,100*EXP(-0.3*'VSWR Calculator'!$C$24)*(1+3*ABS(MOD('VSWR Calculator'!$C$23/Calculator!$F$13/2,1)-0.5))))/'VSWR Calculator'!$C$25)+$C75)^2+(1500*ABS(SIN(2*PI()*MOD(Calculator!$B$32/Calculator!$F$13,1)))*IF(MOD(Calculator!$B$32/Calculator!$F$13,1)&lt;0.5,-1,1))^2))/(1-SQRT(((50*POWER(80,POWER(COS(PI()*MOD(Calculator!$B$32/Calculator!$F$13,1)),2))+MIN(500,MAX(30,100*EXP(-0.3*'VSWR Calculator'!$C$24)*(1+3*ABS(MOD('VSWR Calculator'!$C$23/Calculator!$F$13/2,1)-0.5))))/'VSWR Calculator'!$C$25)-$C75)^2+(1500*ABS(SIN(2*PI()*MOD(Calculator!$B$32/Calculator!$F$13,1)))*IF(MOD(Calculator!$B$32/Calculator!$F$13,1)&lt;0.5,-1,1))^2)/SQRT(((50*POWER(80,POWER(COS(PI()*MOD(Calculator!$B$32/Calculator!$F$13,1)),2))+MIN(500,MAX(30,100*EXP(-0.3*'VSWR Calculator'!$C$24)*(1+3*ABS(MOD('VSWR Calculator'!$C$23/Calculator!$F$13/2,1)-0.5))))/'VSWR Calculator'!$C$25)+$C75)^2+(1500*ABS(SIN(2*PI()*MOD(Calculator!$B$32/Calculator!$F$13,1)))*IF(MOD(Calculator!$B$32/Calculator!$F$13,1)&lt;0.5,-1,1))^2)),2))</f>
        <v>—</v>
      </c>
      <c r="CY75" s="253" t="str">
        <f aca="false">IF(OR(Calculator!$E$14&lt;&gt;"YES",Calculator!$B$32&lt;Calculator!$G$14),"—",ROUND((1+SQRT(((50*POWER(80,POWER(COS(PI()*MOD(Calculator!$B$32/Calculator!$F$14,1)),2))+MIN(500,MAX(30,100*EXP(-0.3*'VSWR Calculator'!$C$24)*(1+3*ABS(MOD('VSWR Calculator'!$C$23/Calculator!$F$14/2,1)-0.5))))/'VSWR Calculator'!$C$25)-$C75)^2+(1500*ABS(SIN(2*PI()*MOD(Calculator!$B$32/Calculator!$F$14,1)))*IF(MOD(Calculator!$B$32/Calculator!$F$14,1)&lt;0.5,-1,1))^2)/SQRT(((50*POWER(80,POWER(COS(PI()*MOD(Calculator!$B$32/Calculator!$F$14,1)),2))+MIN(500,MAX(30,100*EXP(-0.3*'VSWR Calculator'!$C$24)*(1+3*ABS(MOD('VSWR Calculator'!$C$23/Calculator!$F$14/2,1)-0.5))))/'VSWR Calculator'!$C$25)+$C75)^2+(1500*ABS(SIN(2*PI()*MOD(Calculator!$B$32/Calculator!$F$14,1)))*IF(MOD(Calculator!$B$32/Calculator!$F$14,1)&lt;0.5,-1,1))^2))/(1-SQRT(((50*POWER(80,POWER(COS(PI()*MOD(Calculator!$B$32/Calculator!$F$14,1)),2))+MIN(500,MAX(30,100*EXP(-0.3*'VSWR Calculator'!$C$24)*(1+3*ABS(MOD('VSWR Calculator'!$C$23/Calculator!$F$14/2,1)-0.5))))/'VSWR Calculator'!$C$25)-$C75)^2+(1500*ABS(SIN(2*PI()*MOD(Calculator!$B$32/Calculator!$F$14,1)))*IF(MOD(Calculator!$B$32/Calculator!$F$14,1)&lt;0.5,-1,1))^2)/SQRT(((50*POWER(80,POWER(COS(PI()*MOD(Calculator!$B$32/Calculator!$F$14,1)),2))+MIN(500,MAX(30,100*EXP(-0.3*'VSWR Calculator'!$C$24)*(1+3*ABS(MOD('VSWR Calculator'!$C$23/Calculator!$F$14/2,1)-0.5))))/'VSWR Calculator'!$C$25)+$C75)^2+(1500*ABS(SIN(2*PI()*MOD(Calculator!$B$32/Calculator!$F$14,1)))*IF(MOD(Calculator!$B$32/Calculator!$F$14,1)&lt;0.5,-1,1))^2)),2))</f>
        <v>—</v>
      </c>
      <c r="CZ75" s="253" t="n">
        <f aca="false">IF(OR(Calculator!$E$15&lt;&gt;"YES",Calculator!$B$32&lt;Calculator!$G$15),"—",ROUND((1+SQRT(((50*POWER(80,POWER(COS(PI()*MOD(Calculator!$B$32/Calculator!$F$15,1)),2))+MIN(500,MAX(30,100*EXP(-0.3*'VSWR Calculator'!$C$24)*(1+3*ABS(MOD('VSWR Calculator'!$C$23/Calculator!$F$15/2,1)-0.5))))/'VSWR Calculator'!$C$25)-$C75)^2+(1500*ABS(SIN(2*PI()*MOD(Calculator!$B$32/Calculator!$F$15,1)))*IF(MOD(Calculator!$B$32/Calculator!$F$15,1)&lt;0.5,-1,1))^2)/SQRT(((50*POWER(80,POWER(COS(PI()*MOD(Calculator!$B$32/Calculator!$F$15,1)),2))+MIN(500,MAX(30,100*EXP(-0.3*'VSWR Calculator'!$C$24)*(1+3*ABS(MOD('VSWR Calculator'!$C$23/Calculator!$F$15/2,1)-0.5))))/'VSWR Calculator'!$C$25)+$C75)^2+(1500*ABS(SIN(2*PI()*MOD(Calculator!$B$32/Calculator!$F$15,1)))*IF(MOD(Calculator!$B$32/Calculator!$F$15,1)&lt;0.5,-1,1))^2))/(1-SQRT(((50*POWER(80,POWER(COS(PI()*MOD(Calculator!$B$32/Calculator!$F$15,1)),2))+MIN(500,MAX(30,100*EXP(-0.3*'VSWR Calculator'!$C$24)*(1+3*ABS(MOD('VSWR Calculator'!$C$23/Calculator!$F$15/2,1)-0.5))))/'VSWR Calculator'!$C$25)-$C75)^2+(1500*ABS(SIN(2*PI()*MOD(Calculator!$B$32/Calculator!$F$15,1)))*IF(MOD(Calculator!$B$32/Calculator!$F$15,1)&lt;0.5,-1,1))^2)/SQRT(((50*POWER(80,POWER(COS(PI()*MOD(Calculator!$B$32/Calculator!$F$15,1)),2))+MIN(500,MAX(30,100*EXP(-0.3*'VSWR Calculator'!$C$24)*(1+3*ABS(MOD('VSWR Calculator'!$C$23/Calculator!$F$15/2,1)-0.5))))/'VSWR Calculator'!$C$25)+$C75)^2+(1500*ABS(SIN(2*PI()*MOD(Calculator!$B$32/Calculator!$F$15,1)))*IF(MOD(Calculator!$B$32/Calculator!$F$15,1)&lt;0.5,-1,1))^2)),2))</f>
        <v>2.39</v>
      </c>
      <c r="DA75" s="253" t="str">
        <f aca="false">IF(OR(Calculator!$E$16&lt;&gt;"YES",Calculator!$B$32&lt;Calculator!$G$16),"—",ROUND((1+SQRT(((50*POWER(80,POWER(COS(PI()*MOD(Calculator!$B$32/Calculator!$F$16,1)),2))+MIN(500,MAX(30,100*EXP(-0.3*'VSWR Calculator'!$C$24)*(1+3*ABS(MOD('VSWR Calculator'!$C$23/Calculator!$F$16/2,1)-0.5))))/'VSWR Calculator'!$C$25)-$C75)^2+(1500*ABS(SIN(2*PI()*MOD(Calculator!$B$32/Calculator!$F$16,1)))*IF(MOD(Calculator!$B$32/Calculator!$F$16,1)&lt;0.5,-1,1))^2)/SQRT(((50*POWER(80,POWER(COS(PI()*MOD(Calculator!$B$32/Calculator!$F$16,1)),2))+MIN(500,MAX(30,100*EXP(-0.3*'VSWR Calculator'!$C$24)*(1+3*ABS(MOD('VSWR Calculator'!$C$23/Calculator!$F$16/2,1)-0.5))))/'VSWR Calculator'!$C$25)+$C75)^2+(1500*ABS(SIN(2*PI()*MOD(Calculator!$B$32/Calculator!$F$16,1)))*IF(MOD(Calculator!$B$32/Calculator!$F$16,1)&lt;0.5,-1,1))^2))/(1-SQRT(((50*POWER(80,POWER(COS(PI()*MOD(Calculator!$B$32/Calculator!$F$16,1)),2))+MIN(500,MAX(30,100*EXP(-0.3*'VSWR Calculator'!$C$24)*(1+3*ABS(MOD('VSWR Calculator'!$C$23/Calculator!$F$16/2,1)-0.5))))/'VSWR Calculator'!$C$25)-$C75)^2+(1500*ABS(SIN(2*PI()*MOD(Calculator!$B$32/Calculator!$F$16,1)))*IF(MOD(Calculator!$B$32/Calculator!$F$16,1)&lt;0.5,-1,1))^2)/SQRT(((50*POWER(80,POWER(COS(PI()*MOD(Calculator!$B$32/Calculator!$F$16,1)),2))+MIN(500,MAX(30,100*EXP(-0.3*'VSWR Calculator'!$C$24)*(1+3*ABS(MOD('VSWR Calculator'!$C$23/Calculator!$F$16/2,1)-0.5))))/'VSWR Calculator'!$C$25)+$C75)^2+(1500*ABS(SIN(2*PI()*MOD(Calculator!$B$32/Calculator!$F$16,1)))*IF(MOD(Calculator!$B$32/Calculator!$F$16,1)&lt;0.5,-1,1))^2)),2))</f>
        <v>—</v>
      </c>
      <c r="DB75" s="253" t="n">
        <f aca="false">IF(OR(Calculator!$E$17&lt;&gt;"YES",Calculator!$B$32&lt;Calculator!$G$17),"—",ROUND((1+SQRT(((50*POWER(80,POWER(COS(PI()*MOD(Calculator!$B$32/Calculator!$F$17,1)),2))+MIN(500,MAX(30,100*EXP(-0.3*'VSWR Calculator'!$C$24)*(1+3*ABS(MOD('VSWR Calculator'!$C$23/Calculator!$F$17/2,1)-0.5))))/'VSWR Calculator'!$C$25)-$C75)^2+(1500*ABS(SIN(2*PI()*MOD(Calculator!$B$32/Calculator!$F$17,1)))*IF(MOD(Calculator!$B$32/Calculator!$F$17,1)&lt;0.5,-1,1))^2)/SQRT(((50*POWER(80,POWER(COS(PI()*MOD(Calculator!$B$32/Calculator!$F$17,1)),2))+MIN(500,MAX(30,100*EXP(-0.3*'VSWR Calculator'!$C$24)*(1+3*ABS(MOD('VSWR Calculator'!$C$23/Calculator!$F$17/2,1)-0.5))))/'VSWR Calculator'!$C$25)+$C75)^2+(1500*ABS(SIN(2*PI()*MOD(Calculator!$B$32/Calculator!$F$17,1)))*IF(MOD(Calculator!$B$32/Calculator!$F$17,1)&lt;0.5,-1,1))^2))/(1-SQRT(((50*POWER(80,POWER(COS(PI()*MOD(Calculator!$B$32/Calculator!$F$17,1)),2))+MIN(500,MAX(30,100*EXP(-0.3*'VSWR Calculator'!$C$24)*(1+3*ABS(MOD('VSWR Calculator'!$C$23/Calculator!$F$17/2,1)-0.5))))/'VSWR Calculator'!$C$25)-$C75)^2+(1500*ABS(SIN(2*PI()*MOD(Calculator!$B$32/Calculator!$F$17,1)))*IF(MOD(Calculator!$B$32/Calculator!$F$17,1)&lt;0.5,-1,1))^2)/SQRT(((50*POWER(80,POWER(COS(PI()*MOD(Calculator!$B$32/Calculator!$F$17,1)),2))+MIN(500,MAX(30,100*EXP(-0.3*'VSWR Calculator'!$C$24)*(1+3*ABS(MOD('VSWR Calculator'!$C$23/Calculator!$F$17/2,1)-0.5))))/'VSWR Calculator'!$C$25)+$C75)^2+(1500*ABS(SIN(2*PI()*MOD(Calculator!$B$32/Calculator!$F$17,1)))*IF(MOD(Calculator!$B$32/Calculator!$F$17,1)&lt;0.5,-1,1))^2)),2))</f>
        <v>14.06</v>
      </c>
      <c r="DC75" s="253" t="str">
        <f aca="false">IF(OR(Calculator!$E$18&lt;&gt;"YES",Calculator!$B$32&lt;Calculator!$G$18),"—",ROUND((1+SQRT(((50*POWER(80,POWER(COS(PI()*MOD(Calculator!$B$32/Calculator!$F$18,1)),2))+MIN(500,MAX(30,100*EXP(-0.3*'VSWR Calculator'!$C$24)*(1+3*ABS(MOD('VSWR Calculator'!$C$23/Calculator!$F$18/2,1)-0.5))))/'VSWR Calculator'!$C$25)-$C75)^2+(1500*ABS(SIN(2*PI()*MOD(Calculator!$B$32/Calculator!$F$18,1)))*IF(MOD(Calculator!$B$32/Calculator!$F$18,1)&lt;0.5,-1,1))^2)/SQRT(((50*POWER(80,POWER(COS(PI()*MOD(Calculator!$B$32/Calculator!$F$18,1)),2))+MIN(500,MAX(30,100*EXP(-0.3*'VSWR Calculator'!$C$24)*(1+3*ABS(MOD('VSWR Calculator'!$C$23/Calculator!$F$18/2,1)-0.5))))/'VSWR Calculator'!$C$25)+$C75)^2+(1500*ABS(SIN(2*PI()*MOD(Calculator!$B$32/Calculator!$F$18,1)))*IF(MOD(Calculator!$B$32/Calculator!$F$18,1)&lt;0.5,-1,1))^2))/(1-SQRT(((50*POWER(80,POWER(COS(PI()*MOD(Calculator!$B$32/Calculator!$F$18,1)),2))+MIN(500,MAX(30,100*EXP(-0.3*'VSWR Calculator'!$C$24)*(1+3*ABS(MOD('VSWR Calculator'!$C$23/Calculator!$F$18/2,1)-0.5))))/'VSWR Calculator'!$C$25)-$C75)^2+(1500*ABS(SIN(2*PI()*MOD(Calculator!$B$32/Calculator!$F$18,1)))*IF(MOD(Calculator!$B$32/Calculator!$F$18,1)&lt;0.5,-1,1))^2)/SQRT(((50*POWER(80,POWER(COS(PI()*MOD(Calculator!$B$32/Calculator!$F$18,1)),2))+MIN(500,MAX(30,100*EXP(-0.3*'VSWR Calculator'!$C$24)*(1+3*ABS(MOD('VSWR Calculator'!$C$23/Calculator!$F$18/2,1)-0.5))))/'VSWR Calculator'!$C$25)+$C75)^2+(1500*ABS(SIN(2*PI()*MOD(Calculator!$B$32/Calculator!$F$18,1)))*IF(MOD(Calculator!$B$32/Calculator!$F$18,1)&lt;0.5,-1,1))^2)),2))</f>
        <v>—</v>
      </c>
      <c r="DD75" s="253" t="str">
        <f aca="false">IF(OR(Calculator!$E$19&lt;&gt;"YES",Calculator!$B$32&lt;Calculator!$G$19),"—",ROUND((1+SQRT(((50*POWER(80,POWER(COS(PI()*MOD(Calculator!$B$32/Calculator!$F$19,1)),2))+MIN(500,MAX(30,100*EXP(-0.3*'VSWR Calculator'!$C$24)*(1+3*ABS(MOD('VSWR Calculator'!$C$23/Calculator!$F$19/2,1)-0.5))))/'VSWR Calculator'!$C$25)-$C75)^2+(1500*ABS(SIN(2*PI()*MOD(Calculator!$B$32/Calculator!$F$19,1)))*IF(MOD(Calculator!$B$32/Calculator!$F$19,1)&lt;0.5,-1,1))^2)/SQRT(((50*POWER(80,POWER(COS(PI()*MOD(Calculator!$B$32/Calculator!$F$19,1)),2))+MIN(500,MAX(30,100*EXP(-0.3*'VSWR Calculator'!$C$24)*(1+3*ABS(MOD('VSWR Calculator'!$C$23/Calculator!$F$19/2,1)-0.5))))/'VSWR Calculator'!$C$25)+$C75)^2+(1500*ABS(SIN(2*PI()*MOD(Calculator!$B$32/Calculator!$F$19,1)))*IF(MOD(Calculator!$B$32/Calculator!$F$19,1)&lt;0.5,-1,1))^2))/(1-SQRT(((50*POWER(80,POWER(COS(PI()*MOD(Calculator!$B$32/Calculator!$F$19,1)),2))+MIN(500,MAX(30,100*EXP(-0.3*'VSWR Calculator'!$C$24)*(1+3*ABS(MOD('VSWR Calculator'!$C$23/Calculator!$F$19/2,1)-0.5))))/'VSWR Calculator'!$C$25)-$C75)^2+(1500*ABS(SIN(2*PI()*MOD(Calculator!$B$32/Calculator!$F$19,1)))*IF(MOD(Calculator!$B$32/Calculator!$F$19,1)&lt;0.5,-1,1))^2)/SQRT(((50*POWER(80,POWER(COS(PI()*MOD(Calculator!$B$32/Calculator!$F$19,1)),2))+MIN(500,MAX(30,100*EXP(-0.3*'VSWR Calculator'!$C$24)*(1+3*ABS(MOD('VSWR Calculator'!$C$23/Calculator!$F$19/2,1)-0.5))))/'VSWR Calculator'!$C$25)+$C75)^2+(1500*ABS(SIN(2*PI()*MOD(Calculator!$B$32/Calculator!$F$19,1)))*IF(MOD(Calculator!$B$32/Calculator!$F$19,1)&lt;0.5,-1,1))^2)),2))</f>
        <v>—</v>
      </c>
      <c r="DE75" s="253" t="str">
        <f aca="false">IF(OR(Calculator!$E$20&lt;&gt;"YES",Calculator!$B$32&lt;Calculator!$G$20),"—",ROUND((1+SQRT(((50*POWER(80,POWER(COS(PI()*MOD(Calculator!$B$32/Calculator!$F$20,1)),2))+MIN(500,MAX(30,100*EXP(-0.3*'VSWR Calculator'!$C$24)*(1+3*ABS(MOD('VSWR Calculator'!$C$23/Calculator!$F$20/2,1)-0.5))))/'VSWR Calculator'!$C$25)-$C75)^2+(1500*ABS(SIN(2*PI()*MOD(Calculator!$B$32/Calculator!$F$20,1)))*IF(MOD(Calculator!$B$32/Calculator!$F$20,1)&lt;0.5,-1,1))^2)/SQRT(((50*POWER(80,POWER(COS(PI()*MOD(Calculator!$B$32/Calculator!$F$20,1)),2))+MIN(500,MAX(30,100*EXP(-0.3*'VSWR Calculator'!$C$24)*(1+3*ABS(MOD('VSWR Calculator'!$C$23/Calculator!$F$20/2,1)-0.5))))/'VSWR Calculator'!$C$25)+$C75)^2+(1500*ABS(SIN(2*PI()*MOD(Calculator!$B$32/Calculator!$F$20,1)))*IF(MOD(Calculator!$B$32/Calculator!$F$20,1)&lt;0.5,-1,1))^2))/(1-SQRT(((50*POWER(80,POWER(COS(PI()*MOD(Calculator!$B$32/Calculator!$F$20,1)),2))+MIN(500,MAX(30,100*EXP(-0.3*'VSWR Calculator'!$C$24)*(1+3*ABS(MOD('VSWR Calculator'!$C$23/Calculator!$F$20/2,1)-0.5))))/'VSWR Calculator'!$C$25)-$C75)^2+(1500*ABS(SIN(2*PI()*MOD(Calculator!$B$32/Calculator!$F$20,1)))*IF(MOD(Calculator!$B$32/Calculator!$F$20,1)&lt;0.5,-1,1))^2)/SQRT(((50*POWER(80,POWER(COS(PI()*MOD(Calculator!$B$32/Calculator!$F$20,1)),2))+MIN(500,MAX(30,100*EXP(-0.3*'VSWR Calculator'!$C$24)*(1+3*ABS(MOD('VSWR Calculator'!$C$23/Calculator!$F$20/2,1)-0.5))))/'VSWR Calculator'!$C$25)+$C75)^2+(1500*ABS(SIN(2*PI()*MOD(Calculator!$B$32/Calculator!$F$20,1)))*IF(MOD(Calculator!$B$32/Calculator!$F$20,1)&lt;0.5,-1,1))^2)),2))</f>
        <v>—</v>
      </c>
      <c r="DF75" s="253" t="str">
        <f aca="false">IF(OR(Calculator!$E$21&lt;&gt;"YES",Calculator!$B$32&lt;Calculator!$G$21),"—",ROUND((1+SQRT(((50*POWER(80,POWER(COS(PI()*MOD(Calculator!$B$32/Calculator!$F$21,1)),2))+MIN(500,MAX(30,100*EXP(-0.3*'VSWR Calculator'!$C$24)*(1+3*ABS(MOD('VSWR Calculator'!$C$23/Calculator!$F$21/2,1)-0.5))))/'VSWR Calculator'!$C$25)-$C75)^2+(1500*ABS(SIN(2*PI()*MOD(Calculator!$B$32/Calculator!$F$21,1)))*IF(MOD(Calculator!$B$32/Calculator!$F$21,1)&lt;0.5,-1,1))^2)/SQRT(((50*POWER(80,POWER(COS(PI()*MOD(Calculator!$B$32/Calculator!$F$21,1)),2))+MIN(500,MAX(30,100*EXP(-0.3*'VSWR Calculator'!$C$24)*(1+3*ABS(MOD('VSWR Calculator'!$C$23/Calculator!$F$21/2,1)-0.5))))/'VSWR Calculator'!$C$25)+$C75)^2+(1500*ABS(SIN(2*PI()*MOD(Calculator!$B$32/Calculator!$F$21,1)))*IF(MOD(Calculator!$B$32/Calculator!$F$21,1)&lt;0.5,-1,1))^2))/(1-SQRT(((50*POWER(80,POWER(COS(PI()*MOD(Calculator!$B$32/Calculator!$F$21,1)),2))+MIN(500,MAX(30,100*EXP(-0.3*'VSWR Calculator'!$C$24)*(1+3*ABS(MOD('VSWR Calculator'!$C$23/Calculator!$F$21/2,1)-0.5))))/'VSWR Calculator'!$C$25)-$C75)^2+(1500*ABS(SIN(2*PI()*MOD(Calculator!$B$32/Calculator!$F$21,1)))*IF(MOD(Calculator!$B$32/Calculator!$F$21,1)&lt;0.5,-1,1))^2)/SQRT(((50*POWER(80,POWER(COS(PI()*MOD(Calculator!$B$32/Calculator!$F$21,1)),2))+MIN(500,MAX(30,100*EXP(-0.3*'VSWR Calculator'!$C$24)*(1+3*ABS(MOD('VSWR Calculator'!$C$23/Calculator!$F$21/2,1)-0.5))))/'VSWR Calculator'!$C$25)+$C75)^2+(1500*ABS(SIN(2*PI()*MOD(Calculator!$B$32/Calculator!$F$21,1)))*IF(MOD(Calculator!$B$32/Calculator!$F$21,1)&lt;0.5,-1,1))^2)),2))</f>
        <v>—</v>
      </c>
      <c r="DG75" s="253" t="str">
        <f aca="false">IF(OR(Calculator!$E$22&lt;&gt;"YES",Calculator!$B$32&lt;Calculator!$G$22),"—",ROUND((1+SQRT(((50*POWER(80,POWER(COS(PI()*MOD(Calculator!$B$32/Calculator!$F$22,1)),2))+MIN(500,MAX(30,100*EXP(-0.3*'VSWR Calculator'!$C$24)*(1+3*ABS(MOD('VSWR Calculator'!$C$23/Calculator!$F$22/2,1)-0.5))))/'VSWR Calculator'!$C$25)-$C75)^2+(1500*ABS(SIN(2*PI()*MOD(Calculator!$B$32/Calculator!$F$22,1)))*IF(MOD(Calculator!$B$32/Calculator!$F$22,1)&lt;0.5,-1,1))^2)/SQRT(((50*POWER(80,POWER(COS(PI()*MOD(Calculator!$B$32/Calculator!$F$22,1)),2))+MIN(500,MAX(30,100*EXP(-0.3*'VSWR Calculator'!$C$24)*(1+3*ABS(MOD('VSWR Calculator'!$C$23/Calculator!$F$22/2,1)-0.5))))/'VSWR Calculator'!$C$25)+$C75)^2+(1500*ABS(SIN(2*PI()*MOD(Calculator!$B$32/Calculator!$F$22,1)))*IF(MOD(Calculator!$B$32/Calculator!$F$22,1)&lt;0.5,-1,1))^2))/(1-SQRT(((50*POWER(80,POWER(COS(PI()*MOD(Calculator!$B$32/Calculator!$F$22,1)),2))+MIN(500,MAX(30,100*EXP(-0.3*'VSWR Calculator'!$C$24)*(1+3*ABS(MOD('VSWR Calculator'!$C$23/Calculator!$F$22/2,1)-0.5))))/'VSWR Calculator'!$C$25)-$C75)^2+(1500*ABS(SIN(2*PI()*MOD(Calculator!$B$32/Calculator!$F$22,1)))*IF(MOD(Calculator!$B$32/Calculator!$F$22,1)&lt;0.5,-1,1))^2)/SQRT(((50*POWER(80,POWER(COS(PI()*MOD(Calculator!$B$32/Calculator!$F$22,1)),2))+MIN(500,MAX(30,100*EXP(-0.3*'VSWR Calculator'!$C$24)*(1+3*ABS(MOD('VSWR Calculator'!$C$23/Calculator!$F$22/2,1)-0.5))))/'VSWR Calculator'!$C$25)+$C75)^2+(1500*ABS(SIN(2*PI()*MOD(Calculator!$B$32/Calculator!$F$22,1)))*IF(MOD(Calculator!$B$32/Calculator!$F$22,1)&lt;0.5,-1,1))^2)),2))</f>
        <v>—</v>
      </c>
      <c r="DH75" s="253" t="n">
        <f aca="false">IFERROR(ROUND((IF(ISNUMBER(CW75),CW75,0)+IF(ISNUMBER(CX75),CX75,0)+IF(ISNUMBER(CY75),CY75,0)+IF(ISNUMBER(CZ75),CZ75,0)+IF(ISNUMBER(DA75),DA75,0)+IF(ISNUMBER(DB75),DB75,0)+IF(ISNUMBER(DC75),DC75,0)+IF(ISNUMBER(DD75),DD75,0)+IF(ISNUMBER(DE75),DE75,0)+IF(ISNUMBER(DF75),DF75,0)+IF(ISNUMBER(DG75),DG75,0))/(IF(ISNUMBER(CW75),1,0)+IF(ISNUMBER(CX75),1,0)+IF(ISNUMBER(CY75),1,0)+IF(ISNUMBER(CZ75),1,0)+IF(ISNUMBER(DA75),1,0)+IF(ISNUMBER(DB75),1,0)+IF(ISNUMBER(DC75),1,0)+IF(ISNUMBER(DD75),1,0)+IF(ISNUMBER(DE75),1,0)+IF(ISNUMBER(DF75),1,0)+IF(ISNUMBER(DG75),1,0)),4),"")</f>
        <v>8.225</v>
      </c>
      <c r="DI75" s="253" t="str">
        <f aca="false">IF(OR(Calculator!$E$12&lt;&gt;"YES",Calculator!$B$33&lt;Calculator!$G$12),"—",ROUND((1+SQRT(((50*POWER(80,POWER(COS(PI()*MOD(Calculator!$B$33/Calculator!$F$12,1)),2))+MIN(500,MAX(30,100*EXP(-0.3*'VSWR Calculator'!$C$24)*(1+3*ABS(MOD('VSWR Calculator'!$C$23/Calculator!$F$12/2,1)-0.5))))/'VSWR Calculator'!$C$25)-$C75)^2+(1500*ABS(SIN(2*PI()*MOD(Calculator!$B$33/Calculator!$F$12,1)))*IF(MOD(Calculator!$B$33/Calculator!$F$12,1)&lt;0.5,-1,1))^2)/SQRT(((50*POWER(80,POWER(COS(PI()*MOD(Calculator!$B$33/Calculator!$F$12,1)),2))+MIN(500,MAX(30,100*EXP(-0.3*'VSWR Calculator'!$C$24)*(1+3*ABS(MOD('VSWR Calculator'!$C$23/Calculator!$F$12/2,1)-0.5))))/'VSWR Calculator'!$C$25)+$C75)^2+(1500*ABS(SIN(2*PI()*MOD(Calculator!$B$33/Calculator!$F$12,1)))*IF(MOD(Calculator!$B$33/Calculator!$F$12,1)&lt;0.5,-1,1))^2))/(1-SQRT(((50*POWER(80,POWER(COS(PI()*MOD(Calculator!$B$33/Calculator!$F$12,1)),2))+MIN(500,MAX(30,100*EXP(-0.3*'VSWR Calculator'!$C$24)*(1+3*ABS(MOD('VSWR Calculator'!$C$23/Calculator!$F$12/2,1)-0.5))))/'VSWR Calculator'!$C$25)-$C75)^2+(1500*ABS(SIN(2*PI()*MOD(Calculator!$B$33/Calculator!$F$12,1)))*IF(MOD(Calculator!$B$33/Calculator!$F$12,1)&lt;0.5,-1,1))^2)/SQRT(((50*POWER(80,POWER(COS(PI()*MOD(Calculator!$B$33/Calculator!$F$12,1)),2))+MIN(500,MAX(30,100*EXP(-0.3*'VSWR Calculator'!$C$24)*(1+3*ABS(MOD('VSWR Calculator'!$C$23/Calculator!$F$12/2,1)-0.5))))/'VSWR Calculator'!$C$25)+$C75)^2+(1500*ABS(SIN(2*PI()*MOD(Calculator!$B$33/Calculator!$F$12,1)))*IF(MOD(Calculator!$B$33/Calculator!$F$12,1)&lt;0.5,-1,1))^2)),2))</f>
        <v>—</v>
      </c>
      <c r="DJ75" s="253" t="str">
        <f aca="false">IF(OR(Calculator!$E$13&lt;&gt;"YES",Calculator!$B$33&lt;Calculator!$G$13),"—",ROUND((1+SQRT(((50*POWER(80,POWER(COS(PI()*MOD(Calculator!$B$33/Calculator!$F$13,1)),2))+MIN(500,MAX(30,100*EXP(-0.3*'VSWR Calculator'!$C$24)*(1+3*ABS(MOD('VSWR Calculator'!$C$23/Calculator!$F$13/2,1)-0.5))))/'VSWR Calculator'!$C$25)-$C75)^2+(1500*ABS(SIN(2*PI()*MOD(Calculator!$B$33/Calculator!$F$13,1)))*IF(MOD(Calculator!$B$33/Calculator!$F$13,1)&lt;0.5,-1,1))^2)/SQRT(((50*POWER(80,POWER(COS(PI()*MOD(Calculator!$B$33/Calculator!$F$13,1)),2))+MIN(500,MAX(30,100*EXP(-0.3*'VSWR Calculator'!$C$24)*(1+3*ABS(MOD('VSWR Calculator'!$C$23/Calculator!$F$13/2,1)-0.5))))/'VSWR Calculator'!$C$25)+$C75)^2+(1500*ABS(SIN(2*PI()*MOD(Calculator!$B$33/Calculator!$F$13,1)))*IF(MOD(Calculator!$B$33/Calculator!$F$13,1)&lt;0.5,-1,1))^2))/(1-SQRT(((50*POWER(80,POWER(COS(PI()*MOD(Calculator!$B$33/Calculator!$F$13,1)),2))+MIN(500,MAX(30,100*EXP(-0.3*'VSWR Calculator'!$C$24)*(1+3*ABS(MOD('VSWR Calculator'!$C$23/Calculator!$F$13/2,1)-0.5))))/'VSWR Calculator'!$C$25)-$C75)^2+(1500*ABS(SIN(2*PI()*MOD(Calculator!$B$33/Calculator!$F$13,1)))*IF(MOD(Calculator!$B$33/Calculator!$F$13,1)&lt;0.5,-1,1))^2)/SQRT(((50*POWER(80,POWER(COS(PI()*MOD(Calculator!$B$33/Calculator!$F$13,1)),2))+MIN(500,MAX(30,100*EXP(-0.3*'VSWR Calculator'!$C$24)*(1+3*ABS(MOD('VSWR Calculator'!$C$23/Calculator!$F$13/2,1)-0.5))))/'VSWR Calculator'!$C$25)+$C75)^2+(1500*ABS(SIN(2*PI()*MOD(Calculator!$B$33/Calculator!$F$13,1)))*IF(MOD(Calculator!$B$33/Calculator!$F$13,1)&lt;0.5,-1,1))^2)),2))</f>
        <v>—</v>
      </c>
      <c r="DK75" s="253" t="str">
        <f aca="false">IF(OR(Calculator!$E$14&lt;&gt;"YES",Calculator!$B$33&lt;Calculator!$G$14),"—",ROUND((1+SQRT(((50*POWER(80,POWER(COS(PI()*MOD(Calculator!$B$33/Calculator!$F$14,1)),2))+MIN(500,MAX(30,100*EXP(-0.3*'VSWR Calculator'!$C$24)*(1+3*ABS(MOD('VSWR Calculator'!$C$23/Calculator!$F$14/2,1)-0.5))))/'VSWR Calculator'!$C$25)-$C75)^2+(1500*ABS(SIN(2*PI()*MOD(Calculator!$B$33/Calculator!$F$14,1)))*IF(MOD(Calculator!$B$33/Calculator!$F$14,1)&lt;0.5,-1,1))^2)/SQRT(((50*POWER(80,POWER(COS(PI()*MOD(Calculator!$B$33/Calculator!$F$14,1)),2))+MIN(500,MAX(30,100*EXP(-0.3*'VSWR Calculator'!$C$24)*(1+3*ABS(MOD('VSWR Calculator'!$C$23/Calculator!$F$14/2,1)-0.5))))/'VSWR Calculator'!$C$25)+$C75)^2+(1500*ABS(SIN(2*PI()*MOD(Calculator!$B$33/Calculator!$F$14,1)))*IF(MOD(Calculator!$B$33/Calculator!$F$14,1)&lt;0.5,-1,1))^2))/(1-SQRT(((50*POWER(80,POWER(COS(PI()*MOD(Calculator!$B$33/Calculator!$F$14,1)),2))+MIN(500,MAX(30,100*EXP(-0.3*'VSWR Calculator'!$C$24)*(1+3*ABS(MOD('VSWR Calculator'!$C$23/Calculator!$F$14/2,1)-0.5))))/'VSWR Calculator'!$C$25)-$C75)^2+(1500*ABS(SIN(2*PI()*MOD(Calculator!$B$33/Calculator!$F$14,1)))*IF(MOD(Calculator!$B$33/Calculator!$F$14,1)&lt;0.5,-1,1))^2)/SQRT(((50*POWER(80,POWER(COS(PI()*MOD(Calculator!$B$33/Calculator!$F$14,1)),2))+MIN(500,MAX(30,100*EXP(-0.3*'VSWR Calculator'!$C$24)*(1+3*ABS(MOD('VSWR Calculator'!$C$23/Calculator!$F$14/2,1)-0.5))))/'VSWR Calculator'!$C$25)+$C75)^2+(1500*ABS(SIN(2*PI()*MOD(Calculator!$B$33/Calculator!$F$14,1)))*IF(MOD(Calculator!$B$33/Calculator!$F$14,1)&lt;0.5,-1,1))^2)),2))</f>
        <v>—</v>
      </c>
      <c r="DL75" s="253" t="n">
        <f aca="false">IF(OR(Calculator!$E$15&lt;&gt;"YES",Calculator!$B$33&lt;Calculator!$G$15),"—",ROUND((1+SQRT(((50*POWER(80,POWER(COS(PI()*MOD(Calculator!$B$33/Calculator!$F$15,1)),2))+MIN(500,MAX(30,100*EXP(-0.3*'VSWR Calculator'!$C$24)*(1+3*ABS(MOD('VSWR Calculator'!$C$23/Calculator!$F$15/2,1)-0.5))))/'VSWR Calculator'!$C$25)-$C75)^2+(1500*ABS(SIN(2*PI()*MOD(Calculator!$B$33/Calculator!$F$15,1)))*IF(MOD(Calculator!$B$33/Calculator!$F$15,1)&lt;0.5,-1,1))^2)/SQRT(((50*POWER(80,POWER(COS(PI()*MOD(Calculator!$B$33/Calculator!$F$15,1)),2))+MIN(500,MAX(30,100*EXP(-0.3*'VSWR Calculator'!$C$24)*(1+3*ABS(MOD('VSWR Calculator'!$C$23/Calculator!$F$15/2,1)-0.5))))/'VSWR Calculator'!$C$25)+$C75)^2+(1500*ABS(SIN(2*PI()*MOD(Calculator!$B$33/Calculator!$F$15,1)))*IF(MOD(Calculator!$B$33/Calculator!$F$15,1)&lt;0.5,-1,1))^2))/(1-SQRT(((50*POWER(80,POWER(COS(PI()*MOD(Calculator!$B$33/Calculator!$F$15,1)),2))+MIN(500,MAX(30,100*EXP(-0.3*'VSWR Calculator'!$C$24)*(1+3*ABS(MOD('VSWR Calculator'!$C$23/Calculator!$F$15/2,1)-0.5))))/'VSWR Calculator'!$C$25)-$C75)^2+(1500*ABS(SIN(2*PI()*MOD(Calculator!$B$33/Calculator!$F$15,1)))*IF(MOD(Calculator!$B$33/Calculator!$F$15,1)&lt;0.5,-1,1))^2)/SQRT(((50*POWER(80,POWER(COS(PI()*MOD(Calculator!$B$33/Calculator!$F$15,1)),2))+MIN(500,MAX(30,100*EXP(-0.3*'VSWR Calculator'!$C$24)*(1+3*ABS(MOD('VSWR Calculator'!$C$23/Calculator!$F$15/2,1)-0.5))))/'VSWR Calculator'!$C$25)+$C75)^2+(1500*ABS(SIN(2*PI()*MOD(Calculator!$B$33/Calculator!$F$15,1)))*IF(MOD(Calculator!$B$33/Calculator!$F$15,1)&lt;0.5,-1,1))^2)),2))</f>
        <v>2.53</v>
      </c>
      <c r="DM75" s="253" t="str">
        <f aca="false">IF(OR(Calculator!$E$16&lt;&gt;"YES",Calculator!$B$33&lt;Calculator!$G$16),"—",ROUND((1+SQRT(((50*POWER(80,POWER(COS(PI()*MOD(Calculator!$B$33/Calculator!$F$16,1)),2))+MIN(500,MAX(30,100*EXP(-0.3*'VSWR Calculator'!$C$24)*(1+3*ABS(MOD('VSWR Calculator'!$C$23/Calculator!$F$16/2,1)-0.5))))/'VSWR Calculator'!$C$25)-$C75)^2+(1500*ABS(SIN(2*PI()*MOD(Calculator!$B$33/Calculator!$F$16,1)))*IF(MOD(Calculator!$B$33/Calculator!$F$16,1)&lt;0.5,-1,1))^2)/SQRT(((50*POWER(80,POWER(COS(PI()*MOD(Calculator!$B$33/Calculator!$F$16,1)),2))+MIN(500,MAX(30,100*EXP(-0.3*'VSWR Calculator'!$C$24)*(1+3*ABS(MOD('VSWR Calculator'!$C$23/Calculator!$F$16/2,1)-0.5))))/'VSWR Calculator'!$C$25)+$C75)^2+(1500*ABS(SIN(2*PI()*MOD(Calculator!$B$33/Calculator!$F$16,1)))*IF(MOD(Calculator!$B$33/Calculator!$F$16,1)&lt;0.5,-1,1))^2))/(1-SQRT(((50*POWER(80,POWER(COS(PI()*MOD(Calculator!$B$33/Calculator!$F$16,1)),2))+MIN(500,MAX(30,100*EXP(-0.3*'VSWR Calculator'!$C$24)*(1+3*ABS(MOD('VSWR Calculator'!$C$23/Calculator!$F$16/2,1)-0.5))))/'VSWR Calculator'!$C$25)-$C75)^2+(1500*ABS(SIN(2*PI()*MOD(Calculator!$B$33/Calculator!$F$16,1)))*IF(MOD(Calculator!$B$33/Calculator!$F$16,1)&lt;0.5,-1,1))^2)/SQRT(((50*POWER(80,POWER(COS(PI()*MOD(Calculator!$B$33/Calculator!$F$16,1)),2))+MIN(500,MAX(30,100*EXP(-0.3*'VSWR Calculator'!$C$24)*(1+3*ABS(MOD('VSWR Calculator'!$C$23/Calculator!$F$16/2,1)-0.5))))/'VSWR Calculator'!$C$25)+$C75)^2+(1500*ABS(SIN(2*PI()*MOD(Calculator!$B$33/Calculator!$F$16,1)))*IF(MOD(Calculator!$B$33/Calculator!$F$16,1)&lt;0.5,-1,1))^2)),2))</f>
        <v>—</v>
      </c>
      <c r="DN75" s="253" t="n">
        <f aca="false">IF(OR(Calculator!$E$17&lt;&gt;"YES",Calculator!$B$33&lt;Calculator!$G$17),"—",ROUND((1+SQRT(((50*POWER(80,POWER(COS(PI()*MOD(Calculator!$B$33/Calculator!$F$17,1)),2))+MIN(500,MAX(30,100*EXP(-0.3*'VSWR Calculator'!$C$24)*(1+3*ABS(MOD('VSWR Calculator'!$C$23/Calculator!$F$17/2,1)-0.5))))/'VSWR Calculator'!$C$25)-$C75)^2+(1500*ABS(SIN(2*PI()*MOD(Calculator!$B$33/Calculator!$F$17,1)))*IF(MOD(Calculator!$B$33/Calculator!$F$17,1)&lt;0.5,-1,1))^2)/SQRT(((50*POWER(80,POWER(COS(PI()*MOD(Calculator!$B$33/Calculator!$F$17,1)),2))+MIN(500,MAX(30,100*EXP(-0.3*'VSWR Calculator'!$C$24)*(1+3*ABS(MOD('VSWR Calculator'!$C$23/Calculator!$F$17/2,1)-0.5))))/'VSWR Calculator'!$C$25)+$C75)^2+(1500*ABS(SIN(2*PI()*MOD(Calculator!$B$33/Calculator!$F$17,1)))*IF(MOD(Calculator!$B$33/Calculator!$F$17,1)&lt;0.5,-1,1))^2))/(1-SQRT(((50*POWER(80,POWER(COS(PI()*MOD(Calculator!$B$33/Calculator!$F$17,1)),2))+MIN(500,MAX(30,100*EXP(-0.3*'VSWR Calculator'!$C$24)*(1+3*ABS(MOD('VSWR Calculator'!$C$23/Calculator!$F$17/2,1)-0.5))))/'VSWR Calculator'!$C$25)-$C75)^2+(1500*ABS(SIN(2*PI()*MOD(Calculator!$B$33/Calculator!$F$17,1)))*IF(MOD(Calculator!$B$33/Calculator!$F$17,1)&lt;0.5,-1,1))^2)/SQRT(((50*POWER(80,POWER(COS(PI()*MOD(Calculator!$B$33/Calculator!$F$17,1)),2))+MIN(500,MAX(30,100*EXP(-0.3*'VSWR Calculator'!$C$24)*(1+3*ABS(MOD('VSWR Calculator'!$C$23/Calculator!$F$17/2,1)-0.5))))/'VSWR Calculator'!$C$25)+$C75)^2+(1500*ABS(SIN(2*PI()*MOD(Calculator!$B$33/Calculator!$F$17,1)))*IF(MOD(Calculator!$B$33/Calculator!$F$17,1)&lt;0.5,-1,1))^2)),2))</f>
        <v>15.32</v>
      </c>
      <c r="DO75" s="253" t="str">
        <f aca="false">IF(OR(Calculator!$E$18&lt;&gt;"YES",Calculator!$B$33&lt;Calculator!$G$18),"—",ROUND((1+SQRT(((50*POWER(80,POWER(COS(PI()*MOD(Calculator!$B$33/Calculator!$F$18,1)),2))+MIN(500,MAX(30,100*EXP(-0.3*'VSWR Calculator'!$C$24)*(1+3*ABS(MOD('VSWR Calculator'!$C$23/Calculator!$F$18/2,1)-0.5))))/'VSWR Calculator'!$C$25)-$C75)^2+(1500*ABS(SIN(2*PI()*MOD(Calculator!$B$33/Calculator!$F$18,1)))*IF(MOD(Calculator!$B$33/Calculator!$F$18,1)&lt;0.5,-1,1))^2)/SQRT(((50*POWER(80,POWER(COS(PI()*MOD(Calculator!$B$33/Calculator!$F$18,1)),2))+MIN(500,MAX(30,100*EXP(-0.3*'VSWR Calculator'!$C$24)*(1+3*ABS(MOD('VSWR Calculator'!$C$23/Calculator!$F$18/2,1)-0.5))))/'VSWR Calculator'!$C$25)+$C75)^2+(1500*ABS(SIN(2*PI()*MOD(Calculator!$B$33/Calculator!$F$18,1)))*IF(MOD(Calculator!$B$33/Calculator!$F$18,1)&lt;0.5,-1,1))^2))/(1-SQRT(((50*POWER(80,POWER(COS(PI()*MOD(Calculator!$B$33/Calculator!$F$18,1)),2))+MIN(500,MAX(30,100*EXP(-0.3*'VSWR Calculator'!$C$24)*(1+3*ABS(MOD('VSWR Calculator'!$C$23/Calculator!$F$18/2,1)-0.5))))/'VSWR Calculator'!$C$25)-$C75)^2+(1500*ABS(SIN(2*PI()*MOD(Calculator!$B$33/Calculator!$F$18,1)))*IF(MOD(Calculator!$B$33/Calculator!$F$18,1)&lt;0.5,-1,1))^2)/SQRT(((50*POWER(80,POWER(COS(PI()*MOD(Calculator!$B$33/Calculator!$F$18,1)),2))+MIN(500,MAX(30,100*EXP(-0.3*'VSWR Calculator'!$C$24)*(1+3*ABS(MOD('VSWR Calculator'!$C$23/Calculator!$F$18/2,1)-0.5))))/'VSWR Calculator'!$C$25)+$C75)^2+(1500*ABS(SIN(2*PI()*MOD(Calculator!$B$33/Calculator!$F$18,1)))*IF(MOD(Calculator!$B$33/Calculator!$F$18,1)&lt;0.5,-1,1))^2)),2))</f>
        <v>—</v>
      </c>
      <c r="DP75" s="253" t="str">
        <f aca="false">IF(OR(Calculator!$E$19&lt;&gt;"YES",Calculator!$B$33&lt;Calculator!$G$19),"—",ROUND((1+SQRT(((50*POWER(80,POWER(COS(PI()*MOD(Calculator!$B$33/Calculator!$F$19,1)),2))+MIN(500,MAX(30,100*EXP(-0.3*'VSWR Calculator'!$C$24)*(1+3*ABS(MOD('VSWR Calculator'!$C$23/Calculator!$F$19/2,1)-0.5))))/'VSWR Calculator'!$C$25)-$C75)^2+(1500*ABS(SIN(2*PI()*MOD(Calculator!$B$33/Calculator!$F$19,1)))*IF(MOD(Calculator!$B$33/Calculator!$F$19,1)&lt;0.5,-1,1))^2)/SQRT(((50*POWER(80,POWER(COS(PI()*MOD(Calculator!$B$33/Calculator!$F$19,1)),2))+MIN(500,MAX(30,100*EXP(-0.3*'VSWR Calculator'!$C$24)*(1+3*ABS(MOD('VSWR Calculator'!$C$23/Calculator!$F$19/2,1)-0.5))))/'VSWR Calculator'!$C$25)+$C75)^2+(1500*ABS(SIN(2*PI()*MOD(Calculator!$B$33/Calculator!$F$19,1)))*IF(MOD(Calculator!$B$33/Calculator!$F$19,1)&lt;0.5,-1,1))^2))/(1-SQRT(((50*POWER(80,POWER(COS(PI()*MOD(Calculator!$B$33/Calculator!$F$19,1)),2))+MIN(500,MAX(30,100*EXP(-0.3*'VSWR Calculator'!$C$24)*(1+3*ABS(MOD('VSWR Calculator'!$C$23/Calculator!$F$19/2,1)-0.5))))/'VSWR Calculator'!$C$25)-$C75)^2+(1500*ABS(SIN(2*PI()*MOD(Calculator!$B$33/Calculator!$F$19,1)))*IF(MOD(Calculator!$B$33/Calculator!$F$19,1)&lt;0.5,-1,1))^2)/SQRT(((50*POWER(80,POWER(COS(PI()*MOD(Calculator!$B$33/Calculator!$F$19,1)),2))+MIN(500,MAX(30,100*EXP(-0.3*'VSWR Calculator'!$C$24)*(1+3*ABS(MOD('VSWR Calculator'!$C$23/Calculator!$F$19/2,1)-0.5))))/'VSWR Calculator'!$C$25)+$C75)^2+(1500*ABS(SIN(2*PI()*MOD(Calculator!$B$33/Calculator!$F$19,1)))*IF(MOD(Calculator!$B$33/Calculator!$F$19,1)&lt;0.5,-1,1))^2)),2))</f>
        <v>—</v>
      </c>
      <c r="DQ75" s="253" t="str">
        <f aca="false">IF(OR(Calculator!$E$20&lt;&gt;"YES",Calculator!$B$33&lt;Calculator!$G$20),"—",ROUND((1+SQRT(((50*POWER(80,POWER(COS(PI()*MOD(Calculator!$B$33/Calculator!$F$20,1)),2))+MIN(500,MAX(30,100*EXP(-0.3*'VSWR Calculator'!$C$24)*(1+3*ABS(MOD('VSWR Calculator'!$C$23/Calculator!$F$20/2,1)-0.5))))/'VSWR Calculator'!$C$25)-$C75)^2+(1500*ABS(SIN(2*PI()*MOD(Calculator!$B$33/Calculator!$F$20,1)))*IF(MOD(Calculator!$B$33/Calculator!$F$20,1)&lt;0.5,-1,1))^2)/SQRT(((50*POWER(80,POWER(COS(PI()*MOD(Calculator!$B$33/Calculator!$F$20,1)),2))+MIN(500,MAX(30,100*EXP(-0.3*'VSWR Calculator'!$C$24)*(1+3*ABS(MOD('VSWR Calculator'!$C$23/Calculator!$F$20/2,1)-0.5))))/'VSWR Calculator'!$C$25)+$C75)^2+(1500*ABS(SIN(2*PI()*MOD(Calculator!$B$33/Calculator!$F$20,1)))*IF(MOD(Calculator!$B$33/Calculator!$F$20,1)&lt;0.5,-1,1))^2))/(1-SQRT(((50*POWER(80,POWER(COS(PI()*MOD(Calculator!$B$33/Calculator!$F$20,1)),2))+MIN(500,MAX(30,100*EXP(-0.3*'VSWR Calculator'!$C$24)*(1+3*ABS(MOD('VSWR Calculator'!$C$23/Calculator!$F$20/2,1)-0.5))))/'VSWR Calculator'!$C$25)-$C75)^2+(1500*ABS(SIN(2*PI()*MOD(Calculator!$B$33/Calculator!$F$20,1)))*IF(MOD(Calculator!$B$33/Calculator!$F$20,1)&lt;0.5,-1,1))^2)/SQRT(((50*POWER(80,POWER(COS(PI()*MOD(Calculator!$B$33/Calculator!$F$20,1)),2))+MIN(500,MAX(30,100*EXP(-0.3*'VSWR Calculator'!$C$24)*(1+3*ABS(MOD('VSWR Calculator'!$C$23/Calculator!$F$20/2,1)-0.5))))/'VSWR Calculator'!$C$25)+$C75)^2+(1500*ABS(SIN(2*PI()*MOD(Calculator!$B$33/Calculator!$F$20,1)))*IF(MOD(Calculator!$B$33/Calculator!$F$20,1)&lt;0.5,-1,1))^2)),2))</f>
        <v>—</v>
      </c>
      <c r="DR75" s="253" t="str">
        <f aca="false">IF(OR(Calculator!$E$21&lt;&gt;"YES",Calculator!$B$33&lt;Calculator!$G$21),"—",ROUND((1+SQRT(((50*POWER(80,POWER(COS(PI()*MOD(Calculator!$B$33/Calculator!$F$21,1)),2))+MIN(500,MAX(30,100*EXP(-0.3*'VSWR Calculator'!$C$24)*(1+3*ABS(MOD('VSWR Calculator'!$C$23/Calculator!$F$21/2,1)-0.5))))/'VSWR Calculator'!$C$25)-$C75)^2+(1500*ABS(SIN(2*PI()*MOD(Calculator!$B$33/Calculator!$F$21,1)))*IF(MOD(Calculator!$B$33/Calculator!$F$21,1)&lt;0.5,-1,1))^2)/SQRT(((50*POWER(80,POWER(COS(PI()*MOD(Calculator!$B$33/Calculator!$F$21,1)),2))+MIN(500,MAX(30,100*EXP(-0.3*'VSWR Calculator'!$C$24)*(1+3*ABS(MOD('VSWR Calculator'!$C$23/Calculator!$F$21/2,1)-0.5))))/'VSWR Calculator'!$C$25)+$C75)^2+(1500*ABS(SIN(2*PI()*MOD(Calculator!$B$33/Calculator!$F$21,1)))*IF(MOD(Calculator!$B$33/Calculator!$F$21,1)&lt;0.5,-1,1))^2))/(1-SQRT(((50*POWER(80,POWER(COS(PI()*MOD(Calculator!$B$33/Calculator!$F$21,1)),2))+MIN(500,MAX(30,100*EXP(-0.3*'VSWR Calculator'!$C$24)*(1+3*ABS(MOD('VSWR Calculator'!$C$23/Calculator!$F$21/2,1)-0.5))))/'VSWR Calculator'!$C$25)-$C75)^2+(1500*ABS(SIN(2*PI()*MOD(Calculator!$B$33/Calculator!$F$21,1)))*IF(MOD(Calculator!$B$33/Calculator!$F$21,1)&lt;0.5,-1,1))^2)/SQRT(((50*POWER(80,POWER(COS(PI()*MOD(Calculator!$B$33/Calculator!$F$21,1)),2))+MIN(500,MAX(30,100*EXP(-0.3*'VSWR Calculator'!$C$24)*(1+3*ABS(MOD('VSWR Calculator'!$C$23/Calculator!$F$21/2,1)-0.5))))/'VSWR Calculator'!$C$25)+$C75)^2+(1500*ABS(SIN(2*PI()*MOD(Calculator!$B$33/Calculator!$F$21,1)))*IF(MOD(Calculator!$B$33/Calculator!$F$21,1)&lt;0.5,-1,1))^2)),2))</f>
        <v>—</v>
      </c>
      <c r="DS75" s="253" t="str">
        <f aca="false">IF(OR(Calculator!$E$22&lt;&gt;"YES",Calculator!$B$33&lt;Calculator!$G$22),"—",ROUND((1+SQRT(((50*POWER(80,POWER(COS(PI()*MOD(Calculator!$B$33/Calculator!$F$22,1)),2))+MIN(500,MAX(30,100*EXP(-0.3*'VSWR Calculator'!$C$24)*(1+3*ABS(MOD('VSWR Calculator'!$C$23/Calculator!$F$22/2,1)-0.5))))/'VSWR Calculator'!$C$25)-$C75)^2+(1500*ABS(SIN(2*PI()*MOD(Calculator!$B$33/Calculator!$F$22,1)))*IF(MOD(Calculator!$B$33/Calculator!$F$22,1)&lt;0.5,-1,1))^2)/SQRT(((50*POWER(80,POWER(COS(PI()*MOD(Calculator!$B$33/Calculator!$F$22,1)),2))+MIN(500,MAX(30,100*EXP(-0.3*'VSWR Calculator'!$C$24)*(1+3*ABS(MOD('VSWR Calculator'!$C$23/Calculator!$F$22/2,1)-0.5))))/'VSWR Calculator'!$C$25)+$C75)^2+(1500*ABS(SIN(2*PI()*MOD(Calculator!$B$33/Calculator!$F$22,1)))*IF(MOD(Calculator!$B$33/Calculator!$F$22,1)&lt;0.5,-1,1))^2))/(1-SQRT(((50*POWER(80,POWER(COS(PI()*MOD(Calculator!$B$33/Calculator!$F$22,1)),2))+MIN(500,MAX(30,100*EXP(-0.3*'VSWR Calculator'!$C$24)*(1+3*ABS(MOD('VSWR Calculator'!$C$23/Calculator!$F$22/2,1)-0.5))))/'VSWR Calculator'!$C$25)-$C75)^2+(1500*ABS(SIN(2*PI()*MOD(Calculator!$B$33/Calculator!$F$22,1)))*IF(MOD(Calculator!$B$33/Calculator!$F$22,1)&lt;0.5,-1,1))^2)/SQRT(((50*POWER(80,POWER(COS(PI()*MOD(Calculator!$B$33/Calculator!$F$22,1)),2))+MIN(500,MAX(30,100*EXP(-0.3*'VSWR Calculator'!$C$24)*(1+3*ABS(MOD('VSWR Calculator'!$C$23/Calculator!$F$22/2,1)-0.5))))/'VSWR Calculator'!$C$25)+$C75)^2+(1500*ABS(SIN(2*PI()*MOD(Calculator!$B$33/Calculator!$F$22,1)))*IF(MOD(Calculator!$B$33/Calculator!$F$22,1)&lt;0.5,-1,1))^2)),2))</f>
        <v>—</v>
      </c>
      <c r="DT75" s="253" t="n">
        <f aca="false">IFERROR(ROUND((IF(ISNUMBER(DI75),DI75,0)+IF(ISNUMBER(DJ75),DJ75,0)+IF(ISNUMBER(DK75),DK75,0)+IF(ISNUMBER(DL75),DL75,0)+IF(ISNUMBER(DM75),DM75,0)+IF(ISNUMBER(DN75),DN75,0)+IF(ISNUMBER(DO75),DO75,0)+IF(ISNUMBER(DP75),DP75,0)+IF(ISNUMBER(DQ75),DQ75,0)+IF(ISNUMBER(DR75),DR75,0)+IF(ISNUMBER(DS75),DS75,0))/(IF(ISNUMBER(DI75),1,0)+IF(ISNUMBER(DJ75),1,0)+IF(ISNUMBER(DK75),1,0)+IF(ISNUMBER(DL75),1,0)+IF(ISNUMBER(DM75),1,0)+IF(ISNUMBER(DN75),1,0)+IF(ISNUMBER(DO75),1,0)+IF(ISNUMBER(DP75),1,0)+IF(ISNUMBER(DQ75),1,0)+IF(ISNUMBER(DR75),1,0)+IF(ISNUMBER(DS75),1,0)),4),"")</f>
        <v>8.925</v>
      </c>
      <c r="DU75" s="253" t="str">
        <f aca="false">IF(OR(Calculator!$E$12&lt;&gt;"YES",Calculator!$B$34&lt;Calculator!$G$12),"—",ROUND((1+SQRT(((50*POWER(80,POWER(COS(PI()*MOD(Calculator!$B$34/Calculator!$F$12,1)),2))-$C75)^2+(1500*ABS(SIN(2*PI()*MOD(Calculator!$B$34/Calculator!$F$12,1)))*IF(MOD(Calculator!$B$34/Calculator!$F$12,1)&lt;0.5,-1,1))^2)/((50*POWER(80,POWER(COS(PI()*MOD(Calculator!$B$34/Calculator!$F$12,1)),2))+$C75)^2+(1500*ABS(SIN(2*PI()*MOD(Calculator!$B$34/Calculator!$F$12,1)))*IF(MOD(Calculator!$B$34/Calculator!$F$12,1)&lt;0.5,-1,1))^2)))/(1-SQRT(((50*POWER(80,POWER(COS(PI()*MOD(Calculator!$B$34/Calculator!$F$12,1)),2))-$C75)^2+(1500*ABS(SIN(2*PI()*MOD(Calculator!$B$34/Calculator!$F$12,1)))*IF(MOD(Calculator!$B$34/Calculator!$F$12,1)&lt;0.5,-1,1))^2)/((50*POWER(80,POWER(COS(PI()*MOD(Calculator!$B$34/Calculator!$F$12,1)),2))+$C75)^2+(1500*ABS(SIN(2*PI()*MOD(Calculator!$B$34/Calculator!$F$12,1)))*IF(MOD(Calculator!$B$34/Calculator!$F$12,1)&lt;0.5,-1,1))^2))),2))</f>
        <v>—</v>
      </c>
      <c r="DV75" s="253" t="str">
        <f aca="false">IF(OR(Calculator!$E$13&lt;&gt;"YES",Calculator!$B$34&lt;Calculator!$G$13),"—",ROUND((1+SQRT(((50*POWER(80,POWER(COS(PI()*MOD(Calculator!$B$34/Calculator!$F$13,1)),2))-$C75)^2+(1500*ABS(SIN(2*PI()*MOD(Calculator!$B$34/Calculator!$F$13,1)))*IF(MOD(Calculator!$B$34/Calculator!$F$13,1)&lt;0.5,-1,1))^2)/((50*POWER(80,POWER(COS(PI()*MOD(Calculator!$B$34/Calculator!$F$13,1)),2))+$C75)^2+(1500*ABS(SIN(2*PI()*MOD(Calculator!$B$34/Calculator!$F$13,1)))*IF(MOD(Calculator!$B$34/Calculator!$F$13,1)&lt;0.5,-1,1))^2)))/(1-SQRT(((50*POWER(80,POWER(COS(PI()*MOD(Calculator!$B$34/Calculator!$F$13,1)),2))-$C75)^2+(1500*ABS(SIN(2*PI()*MOD(Calculator!$B$34/Calculator!$F$13,1)))*IF(MOD(Calculator!$B$34/Calculator!$F$13,1)&lt;0.5,-1,1))^2)/((50*POWER(80,POWER(COS(PI()*MOD(Calculator!$B$34/Calculator!$F$13,1)),2))+$C75)^2+(1500*ABS(SIN(2*PI()*MOD(Calculator!$B$34/Calculator!$F$13,1)))*IF(MOD(Calculator!$B$34/Calculator!$F$13,1)&lt;0.5,-1,1))^2))),2))</f>
        <v>—</v>
      </c>
      <c r="DW75" s="253" t="str">
        <f aca="false">IF(OR(Calculator!$E$14&lt;&gt;"YES",Calculator!$B$34&lt;Calculator!$G$14),"—",ROUND((1+SQRT(((50*POWER(80,POWER(COS(PI()*MOD(Calculator!$B$34/Calculator!$F$14,1)),2))-$C75)^2+(1500*ABS(SIN(2*PI()*MOD(Calculator!$B$34/Calculator!$F$14,1)))*IF(MOD(Calculator!$B$34/Calculator!$F$14,1)&lt;0.5,-1,1))^2)/((50*POWER(80,POWER(COS(PI()*MOD(Calculator!$B$34/Calculator!$F$14,1)),2))+$C75)^2+(1500*ABS(SIN(2*PI()*MOD(Calculator!$B$34/Calculator!$F$14,1)))*IF(MOD(Calculator!$B$34/Calculator!$F$14,1)&lt;0.5,-1,1))^2)))/(1-SQRT(((50*POWER(80,POWER(COS(PI()*MOD(Calculator!$B$34/Calculator!$F$14,1)),2))-$C75)^2+(1500*ABS(SIN(2*PI()*MOD(Calculator!$B$34/Calculator!$F$14,1)))*IF(MOD(Calculator!$B$34/Calculator!$F$14,1)&lt;0.5,-1,1))^2)/((50*POWER(80,POWER(COS(PI()*MOD(Calculator!$B$34/Calculator!$F$14,1)),2))+$C75)^2+(1500*ABS(SIN(2*PI()*MOD(Calculator!$B$34/Calculator!$F$14,1)))*IF(MOD(Calculator!$B$34/Calculator!$F$14,1)&lt;0.5,-1,1))^2))),2))</f>
        <v>—</v>
      </c>
      <c r="DX75" s="253" t="n">
        <f aca="false">IF(OR(Calculator!$E$15&lt;&gt;"YES",Calculator!$B$34&lt;Calculator!$G$15),"—",ROUND((1+SQRT(((50*POWER(80,POWER(COS(PI()*MOD(Calculator!$B$34/Calculator!$F$15,1)),2))-$C75)^2+(1500*ABS(SIN(2*PI()*MOD(Calculator!$B$34/Calculator!$F$15,1)))*IF(MOD(Calculator!$B$34/Calculator!$F$15,1)&lt;0.5,-1,1))^2)/((50*POWER(80,POWER(COS(PI()*MOD(Calculator!$B$34/Calculator!$F$15,1)),2))+$C75)^2+(1500*ABS(SIN(2*PI()*MOD(Calculator!$B$34/Calculator!$F$15,1)))*IF(MOD(Calculator!$B$34/Calculator!$F$15,1)&lt;0.5,-1,1))^2)))/(1-SQRT(((50*POWER(80,POWER(COS(PI()*MOD(Calculator!$B$34/Calculator!$F$15,1)),2))-$C75)^2+(1500*ABS(SIN(2*PI()*MOD(Calculator!$B$34/Calculator!$F$15,1)))*IF(MOD(Calculator!$B$34/Calculator!$F$15,1)&lt;0.5,-1,1))^2)/((50*POWER(80,POWER(COS(PI()*MOD(Calculator!$B$34/Calculator!$F$15,1)),2))+$C75)^2+(1500*ABS(SIN(2*PI()*MOD(Calculator!$B$34/Calculator!$F$15,1)))*IF(MOD(Calculator!$B$34/Calculator!$F$15,1)&lt;0.5,-1,1))^2))),2))</f>
        <v>21.03</v>
      </c>
      <c r="DY75" s="253" t="str">
        <f aca="false">IF(OR(Calculator!$E$16&lt;&gt;"YES",Calculator!$B$34&lt;Calculator!$G$16),"—",ROUND((1+SQRT(((50*POWER(80,POWER(COS(PI()*MOD(Calculator!$B$34/Calculator!$F$16,1)),2))-$C75)^2+(1500*ABS(SIN(2*PI()*MOD(Calculator!$B$34/Calculator!$F$16,1)))*IF(MOD(Calculator!$B$34/Calculator!$F$16,1)&lt;0.5,-1,1))^2)/((50*POWER(80,POWER(COS(PI()*MOD(Calculator!$B$34/Calculator!$F$16,1)),2))+$C75)^2+(1500*ABS(SIN(2*PI()*MOD(Calculator!$B$34/Calculator!$F$16,1)))*IF(MOD(Calculator!$B$34/Calculator!$F$16,1)&lt;0.5,-1,1))^2)))/(1-SQRT(((50*POWER(80,POWER(COS(PI()*MOD(Calculator!$B$34/Calculator!$F$16,1)),2))-$C75)^2+(1500*ABS(SIN(2*PI()*MOD(Calculator!$B$34/Calculator!$F$16,1)))*IF(MOD(Calculator!$B$34/Calculator!$F$16,1)&lt;0.5,-1,1))^2)/((50*POWER(80,POWER(COS(PI()*MOD(Calculator!$B$34/Calculator!$F$16,1)),2))+$C75)^2+(1500*ABS(SIN(2*PI()*MOD(Calculator!$B$34/Calculator!$F$16,1)))*IF(MOD(Calculator!$B$34/Calculator!$F$16,1)&lt;0.5,-1,1))^2))),2))</f>
        <v>—</v>
      </c>
      <c r="DZ75" s="253" t="n">
        <f aca="false">IF(OR(Calculator!$E$17&lt;&gt;"YES",Calculator!$B$34&lt;Calculator!$G$17),"—",ROUND((1+SQRT(((50*POWER(80,POWER(COS(PI()*MOD(Calculator!$B$34/Calculator!$F$17,1)),2))-$C75)^2+(1500*ABS(SIN(2*PI()*MOD(Calculator!$B$34/Calculator!$F$17,1)))*IF(MOD(Calculator!$B$34/Calculator!$F$17,1)&lt;0.5,-1,1))^2)/((50*POWER(80,POWER(COS(PI()*MOD(Calculator!$B$34/Calculator!$F$17,1)),2))+$C75)^2+(1500*ABS(SIN(2*PI()*MOD(Calculator!$B$34/Calculator!$F$17,1)))*IF(MOD(Calculator!$B$34/Calculator!$F$17,1)&lt;0.5,-1,1))^2)))/(1-SQRT(((50*POWER(80,POWER(COS(PI()*MOD(Calculator!$B$34/Calculator!$F$17,1)),2))-$C75)^2+(1500*ABS(SIN(2*PI()*MOD(Calculator!$B$34/Calculator!$F$17,1)))*IF(MOD(Calculator!$B$34/Calculator!$F$17,1)&lt;0.5,-1,1))^2)/((50*POWER(80,POWER(COS(PI()*MOD(Calculator!$B$34/Calculator!$F$17,1)),2))+$C75)^2+(1500*ABS(SIN(2*PI()*MOD(Calculator!$B$34/Calculator!$F$17,1)))*IF(MOD(Calculator!$B$34/Calculator!$F$17,1)&lt;0.5,-1,1))^2))),2))</f>
        <v>13.92</v>
      </c>
      <c r="EA75" s="253" t="str">
        <f aca="false">IF(OR(Calculator!$E$18&lt;&gt;"YES",Calculator!$B$34&lt;Calculator!$G$18),"—",ROUND((1+SQRT(((50*POWER(80,POWER(COS(PI()*MOD(Calculator!$B$34/Calculator!$F$18,1)),2))-$C75)^2+(1500*ABS(SIN(2*PI()*MOD(Calculator!$B$34/Calculator!$F$18,1)))*IF(MOD(Calculator!$B$34/Calculator!$F$18,1)&lt;0.5,-1,1))^2)/((50*POWER(80,POWER(COS(PI()*MOD(Calculator!$B$34/Calculator!$F$18,1)),2))+$C75)^2+(1500*ABS(SIN(2*PI()*MOD(Calculator!$B$34/Calculator!$F$18,1)))*IF(MOD(Calculator!$B$34/Calculator!$F$18,1)&lt;0.5,-1,1))^2)))/(1-SQRT(((50*POWER(80,POWER(COS(PI()*MOD(Calculator!$B$34/Calculator!$F$18,1)),2))-$C75)^2+(1500*ABS(SIN(2*PI()*MOD(Calculator!$B$34/Calculator!$F$18,1)))*IF(MOD(Calculator!$B$34/Calculator!$F$18,1)&lt;0.5,-1,1))^2)/((50*POWER(80,POWER(COS(PI()*MOD(Calculator!$B$34/Calculator!$F$18,1)),2))+$C75)^2+(1500*ABS(SIN(2*PI()*MOD(Calculator!$B$34/Calculator!$F$18,1)))*IF(MOD(Calculator!$B$34/Calculator!$F$18,1)&lt;0.5,-1,1))^2))),2))</f>
        <v>—</v>
      </c>
      <c r="EB75" s="253" t="str">
        <f aca="false">IF(OR(Calculator!$E$19&lt;&gt;"YES",Calculator!$B$34&lt;Calculator!$G$19),"—",ROUND((1+SQRT(((50*POWER(80,POWER(COS(PI()*MOD(Calculator!$B$34/Calculator!$F$19,1)),2))-$C75)^2+(1500*ABS(SIN(2*PI()*MOD(Calculator!$B$34/Calculator!$F$19,1)))*IF(MOD(Calculator!$B$34/Calculator!$F$19,1)&lt;0.5,-1,1))^2)/((50*POWER(80,POWER(COS(PI()*MOD(Calculator!$B$34/Calculator!$F$19,1)),2))+$C75)^2+(1500*ABS(SIN(2*PI()*MOD(Calculator!$B$34/Calculator!$F$19,1)))*IF(MOD(Calculator!$B$34/Calculator!$F$19,1)&lt;0.5,-1,1))^2)))/(1-SQRT(((50*POWER(80,POWER(COS(PI()*MOD(Calculator!$B$34/Calculator!$F$19,1)),2))-$C75)^2+(1500*ABS(SIN(2*PI()*MOD(Calculator!$B$34/Calculator!$F$19,1)))*IF(MOD(Calculator!$B$34/Calculator!$F$19,1)&lt;0.5,-1,1))^2)/((50*POWER(80,POWER(COS(PI()*MOD(Calculator!$B$34/Calculator!$F$19,1)),2))+$C75)^2+(1500*ABS(SIN(2*PI()*MOD(Calculator!$B$34/Calculator!$F$19,1)))*IF(MOD(Calculator!$B$34/Calculator!$F$19,1)&lt;0.5,-1,1))^2))),2))</f>
        <v>—</v>
      </c>
      <c r="EC75" s="253" t="str">
        <f aca="false">IF(OR(Calculator!$E$20&lt;&gt;"YES",Calculator!$B$34&lt;Calculator!$G$20),"—",ROUND((1+SQRT(((50*POWER(80,POWER(COS(PI()*MOD(Calculator!$B$34/Calculator!$F$20,1)),2))-$C75)^2+(1500*ABS(SIN(2*PI()*MOD(Calculator!$B$34/Calculator!$F$20,1)))*IF(MOD(Calculator!$B$34/Calculator!$F$20,1)&lt;0.5,-1,1))^2)/((50*POWER(80,POWER(COS(PI()*MOD(Calculator!$B$34/Calculator!$F$20,1)),2))+$C75)^2+(1500*ABS(SIN(2*PI()*MOD(Calculator!$B$34/Calculator!$F$20,1)))*IF(MOD(Calculator!$B$34/Calculator!$F$20,1)&lt;0.5,-1,1))^2)))/(1-SQRT(((50*POWER(80,POWER(COS(PI()*MOD(Calculator!$B$34/Calculator!$F$20,1)),2))-$C75)^2+(1500*ABS(SIN(2*PI()*MOD(Calculator!$B$34/Calculator!$F$20,1)))*IF(MOD(Calculator!$B$34/Calculator!$F$20,1)&lt;0.5,-1,1))^2)/((50*POWER(80,POWER(COS(PI()*MOD(Calculator!$B$34/Calculator!$F$20,1)),2))+$C75)^2+(1500*ABS(SIN(2*PI()*MOD(Calculator!$B$34/Calculator!$F$20,1)))*IF(MOD(Calculator!$B$34/Calculator!$F$20,1)&lt;0.5,-1,1))^2))),2))</f>
        <v>—</v>
      </c>
      <c r="ED75" s="253" t="str">
        <f aca="false">IF(OR(Calculator!$E$21&lt;&gt;"YES",Calculator!$B$34&lt;Calculator!$G$21),"—",ROUND((1+SQRT(((50*POWER(80,POWER(COS(PI()*MOD(Calculator!$B$34/Calculator!$F$21,1)),2))-$C75)^2+(1500*ABS(SIN(2*PI()*MOD(Calculator!$B$34/Calculator!$F$21,1)))*IF(MOD(Calculator!$B$34/Calculator!$F$21,1)&lt;0.5,-1,1))^2)/((50*POWER(80,POWER(COS(PI()*MOD(Calculator!$B$34/Calculator!$F$21,1)),2))+$C75)^2+(1500*ABS(SIN(2*PI()*MOD(Calculator!$B$34/Calculator!$F$21,1)))*IF(MOD(Calculator!$B$34/Calculator!$F$21,1)&lt;0.5,-1,1))^2)))/(1-SQRT(((50*POWER(80,POWER(COS(PI()*MOD(Calculator!$B$34/Calculator!$F$21,1)),2))-$C75)^2+(1500*ABS(SIN(2*PI()*MOD(Calculator!$B$34/Calculator!$F$21,1)))*IF(MOD(Calculator!$B$34/Calculator!$F$21,1)&lt;0.5,-1,1))^2)/((50*POWER(80,POWER(COS(PI()*MOD(Calculator!$B$34/Calculator!$F$21,1)),2))+$C75)^2+(1500*ABS(SIN(2*PI()*MOD(Calculator!$B$34/Calculator!$F$21,1)))*IF(MOD(Calculator!$B$34/Calculator!$F$21,1)&lt;0.5,-1,1))^2))),2))</f>
        <v>—</v>
      </c>
      <c r="EE75" s="253" t="str">
        <f aca="false">IF(OR(Calculator!$E$22&lt;&gt;"YES",Calculator!$B$34&lt;Calculator!$G$22),"—",ROUND((1+SQRT(((50*POWER(80,POWER(COS(PI()*MOD(Calculator!$B$34/Calculator!$F$22,1)),2))-$C75)^2+(1500*ABS(SIN(2*PI()*MOD(Calculator!$B$34/Calculator!$F$22,1)))*IF(MOD(Calculator!$B$34/Calculator!$F$22,1)&lt;0.5,-1,1))^2)/((50*POWER(80,POWER(COS(PI()*MOD(Calculator!$B$34/Calculator!$F$22,1)),2))+$C75)^2+(1500*ABS(SIN(2*PI()*MOD(Calculator!$B$34/Calculator!$F$22,1)))*IF(MOD(Calculator!$B$34/Calculator!$F$22,1)&lt;0.5,-1,1))^2)))/(1-SQRT(((50*POWER(80,POWER(COS(PI()*MOD(Calculator!$B$34/Calculator!$F$22,1)),2))-$C75)^2+(1500*ABS(SIN(2*PI()*MOD(Calculator!$B$34/Calculator!$F$22,1)))*IF(MOD(Calculator!$B$34/Calculator!$F$22,1)&lt;0.5,-1,1))^2)/((50*POWER(80,POWER(COS(PI()*MOD(Calculator!$B$34/Calculator!$F$22,1)),2))+$C75)^2+(1500*ABS(SIN(2*PI()*MOD(Calculator!$B$34/Calculator!$F$22,1)))*IF(MOD(Calculator!$B$34/Calculator!$F$22,1)&lt;0.5,-1,1))^2))),2))</f>
        <v>—</v>
      </c>
      <c r="EF75" s="295" t="n">
        <f aca="false">IFERROR(ROUND((IF(ISNUMBER(DU75),DU75,0)+IF(ISNUMBER(DV75),DV75,0)+IF(ISNUMBER(DW75),DW75,0)+IF(ISNUMBER(DX75),DX75,0)+IF(ISNUMBER(DY75),DY75,0)+IF(ISNUMBER(DZ75),DZ75,0)+IF(ISNUMBER(EA75),EA75,0)+IF(ISNUMBER(EB75),EB75,0)+IF(ISNUMBER(EC75),EC75,0)+IF(ISNUMBER(ED75),ED75,0)+IF(ISNUMBER(EE75),EE75,0))/(IF(ISNUMBER(DU75),1,0)+IF(ISNUMBER(DV75),1,0)+IF(ISNUMBER(DW75),1,0)+IF(ISNUMBER(DX75),1,0)+IF(ISNUMBER(DY75),1,0)+IF(ISNUMBER(DZ75),1,0)+IF(ISNUMBER(EA75),1,0)+IF(ISNUMBER(EB75),1,0)+IF(ISNUMBER(EC75),1,0)+IF(ISNUMBER(ED75),1,0)+IF(ISNUMBER(EE75),1,0)),4),"")</f>
        <v>17.475</v>
      </c>
      <c r="EG75" s="253" t="str">
        <f aca="false">IF(OR(Calculator!$E$12&lt;&gt;"YES",Calculator!$B$35&lt;Calculator!$G$12),"—",ROUND((1+SQRT(((50*POWER(80,POWER(COS(PI()*MOD(Calculator!$B$35/Calculator!$F$12,1)),2))-$C75)^2+(1500*ABS(SIN(2*PI()*MOD(Calculator!$B$35/Calculator!$F$12,1)))*IF(MOD(Calculator!$B$35/Calculator!$F$12,1)&lt;0.5,-1,1))^2)/((50*POWER(80,POWER(COS(PI()*MOD(Calculator!$B$35/Calculator!$F$12,1)),2))+$C75)^2+(1500*ABS(SIN(2*PI()*MOD(Calculator!$B$35/Calculator!$F$12,1)))*IF(MOD(Calculator!$B$35/Calculator!$F$12,1)&lt;0.5,-1,1))^2)))/(1-SQRT(((50*POWER(80,POWER(COS(PI()*MOD(Calculator!$B$35/Calculator!$F$12,1)),2))-$C75)^2+(1500*ABS(SIN(2*PI()*MOD(Calculator!$B$35/Calculator!$F$12,1)))*IF(MOD(Calculator!$B$35/Calculator!$F$12,1)&lt;0.5,-1,1))^2)/((50*POWER(80,POWER(COS(PI()*MOD(Calculator!$B$35/Calculator!$F$12,1)),2))+$C75)^2+(1500*ABS(SIN(2*PI()*MOD(Calculator!$B$35/Calculator!$F$12,1)))*IF(MOD(Calculator!$B$35/Calculator!$F$12,1)&lt;0.5,-1,1))^2))),2))</f>
        <v>—</v>
      </c>
      <c r="EH75" s="253" t="str">
        <f aca="false">IF(OR(Calculator!$E$13&lt;&gt;"YES",Calculator!$B$35&lt;Calculator!$G$13),"—",ROUND((1+SQRT(((50*POWER(80,POWER(COS(PI()*MOD(Calculator!$B$35/Calculator!$F$13,1)),2))-$C75)^2+(1500*ABS(SIN(2*PI()*MOD(Calculator!$B$35/Calculator!$F$13,1)))*IF(MOD(Calculator!$B$35/Calculator!$F$13,1)&lt;0.5,-1,1))^2)/((50*POWER(80,POWER(COS(PI()*MOD(Calculator!$B$35/Calculator!$F$13,1)),2))+$C75)^2+(1500*ABS(SIN(2*PI()*MOD(Calculator!$B$35/Calculator!$F$13,1)))*IF(MOD(Calculator!$B$35/Calculator!$F$13,1)&lt;0.5,-1,1))^2)))/(1-SQRT(((50*POWER(80,POWER(COS(PI()*MOD(Calculator!$B$35/Calculator!$F$13,1)),2))-$C75)^2+(1500*ABS(SIN(2*PI()*MOD(Calculator!$B$35/Calculator!$F$13,1)))*IF(MOD(Calculator!$B$35/Calculator!$F$13,1)&lt;0.5,-1,1))^2)/((50*POWER(80,POWER(COS(PI()*MOD(Calculator!$B$35/Calculator!$F$13,1)),2))+$C75)^2+(1500*ABS(SIN(2*PI()*MOD(Calculator!$B$35/Calculator!$F$13,1)))*IF(MOD(Calculator!$B$35/Calculator!$F$13,1)&lt;0.5,-1,1))^2))),2))</f>
        <v>—</v>
      </c>
      <c r="EI75" s="253" t="str">
        <f aca="false">IF(OR(Calculator!$E$14&lt;&gt;"YES",Calculator!$B$35&lt;Calculator!$G$14),"—",ROUND((1+SQRT(((50*POWER(80,POWER(COS(PI()*MOD(Calculator!$B$35/Calculator!$F$14,1)),2))-$C75)^2+(1500*ABS(SIN(2*PI()*MOD(Calculator!$B$35/Calculator!$F$14,1)))*IF(MOD(Calculator!$B$35/Calculator!$F$14,1)&lt;0.5,-1,1))^2)/((50*POWER(80,POWER(COS(PI()*MOD(Calculator!$B$35/Calculator!$F$14,1)),2))+$C75)^2+(1500*ABS(SIN(2*PI()*MOD(Calculator!$B$35/Calculator!$F$14,1)))*IF(MOD(Calculator!$B$35/Calculator!$F$14,1)&lt;0.5,-1,1))^2)))/(1-SQRT(((50*POWER(80,POWER(COS(PI()*MOD(Calculator!$B$35/Calculator!$F$14,1)),2))-$C75)^2+(1500*ABS(SIN(2*PI()*MOD(Calculator!$B$35/Calculator!$F$14,1)))*IF(MOD(Calculator!$B$35/Calculator!$F$14,1)&lt;0.5,-1,1))^2)/((50*POWER(80,POWER(COS(PI()*MOD(Calculator!$B$35/Calculator!$F$14,1)),2))+$C75)^2+(1500*ABS(SIN(2*PI()*MOD(Calculator!$B$35/Calculator!$F$14,1)))*IF(MOD(Calculator!$B$35/Calculator!$F$14,1)&lt;0.5,-1,1))^2))),2))</f>
        <v>—</v>
      </c>
      <c r="EJ75" s="253" t="n">
        <f aca="false">IF(OR(Calculator!$E$15&lt;&gt;"YES",Calculator!$B$35&lt;Calculator!$G$15),"—",ROUND((1+SQRT(((50*POWER(80,POWER(COS(PI()*MOD(Calculator!$B$35/Calculator!$F$15,1)),2))-$C75)^2+(1500*ABS(SIN(2*PI()*MOD(Calculator!$B$35/Calculator!$F$15,1)))*IF(MOD(Calculator!$B$35/Calculator!$F$15,1)&lt;0.5,-1,1))^2)/((50*POWER(80,POWER(COS(PI()*MOD(Calculator!$B$35/Calculator!$F$15,1)),2))+$C75)^2+(1500*ABS(SIN(2*PI()*MOD(Calculator!$B$35/Calculator!$F$15,1)))*IF(MOD(Calculator!$B$35/Calculator!$F$15,1)&lt;0.5,-1,1))^2)))/(1-SQRT(((50*POWER(80,POWER(COS(PI()*MOD(Calculator!$B$35/Calculator!$F$15,1)),2))-$C75)^2+(1500*ABS(SIN(2*PI()*MOD(Calculator!$B$35/Calculator!$F$15,1)))*IF(MOD(Calculator!$B$35/Calculator!$F$15,1)&lt;0.5,-1,1))^2)/((50*POWER(80,POWER(COS(PI()*MOD(Calculator!$B$35/Calculator!$F$15,1)),2))+$C75)^2+(1500*ABS(SIN(2*PI()*MOD(Calculator!$B$35/Calculator!$F$15,1)))*IF(MOD(Calculator!$B$35/Calculator!$F$15,1)&lt;0.5,-1,1))^2))),2))</f>
        <v>2.26</v>
      </c>
      <c r="EK75" s="253" t="str">
        <f aca="false">IF(OR(Calculator!$E$16&lt;&gt;"YES",Calculator!$B$35&lt;Calculator!$G$16),"—",ROUND((1+SQRT(((50*POWER(80,POWER(COS(PI()*MOD(Calculator!$B$35/Calculator!$F$16,1)),2))-$C75)^2+(1500*ABS(SIN(2*PI()*MOD(Calculator!$B$35/Calculator!$F$16,1)))*IF(MOD(Calculator!$B$35/Calculator!$F$16,1)&lt;0.5,-1,1))^2)/((50*POWER(80,POWER(COS(PI()*MOD(Calculator!$B$35/Calculator!$F$16,1)),2))+$C75)^2+(1500*ABS(SIN(2*PI()*MOD(Calculator!$B$35/Calculator!$F$16,1)))*IF(MOD(Calculator!$B$35/Calculator!$F$16,1)&lt;0.5,-1,1))^2)))/(1-SQRT(((50*POWER(80,POWER(COS(PI()*MOD(Calculator!$B$35/Calculator!$F$16,1)),2))-$C75)^2+(1500*ABS(SIN(2*PI()*MOD(Calculator!$B$35/Calculator!$F$16,1)))*IF(MOD(Calculator!$B$35/Calculator!$F$16,1)&lt;0.5,-1,1))^2)/((50*POWER(80,POWER(COS(PI()*MOD(Calculator!$B$35/Calculator!$F$16,1)),2))+$C75)^2+(1500*ABS(SIN(2*PI()*MOD(Calculator!$B$35/Calculator!$F$16,1)))*IF(MOD(Calculator!$B$35/Calculator!$F$16,1)&lt;0.5,-1,1))^2))),2))</f>
        <v>—</v>
      </c>
      <c r="EL75" s="253" t="n">
        <f aca="false">IF(OR(Calculator!$E$17&lt;&gt;"YES",Calculator!$B$35&lt;Calculator!$G$17),"—",ROUND((1+SQRT(((50*POWER(80,POWER(COS(PI()*MOD(Calculator!$B$35/Calculator!$F$17,1)),2))-$C75)^2+(1500*ABS(SIN(2*PI()*MOD(Calculator!$B$35/Calculator!$F$17,1)))*IF(MOD(Calculator!$B$35/Calculator!$F$17,1)&lt;0.5,-1,1))^2)/((50*POWER(80,POWER(COS(PI()*MOD(Calculator!$B$35/Calculator!$F$17,1)),2))+$C75)^2+(1500*ABS(SIN(2*PI()*MOD(Calculator!$B$35/Calculator!$F$17,1)))*IF(MOD(Calculator!$B$35/Calculator!$F$17,1)&lt;0.5,-1,1))^2)))/(1-SQRT(((50*POWER(80,POWER(COS(PI()*MOD(Calculator!$B$35/Calculator!$F$17,1)),2))-$C75)^2+(1500*ABS(SIN(2*PI()*MOD(Calculator!$B$35/Calculator!$F$17,1)))*IF(MOD(Calculator!$B$35/Calculator!$F$17,1)&lt;0.5,-1,1))^2)/((50*POWER(80,POWER(COS(PI()*MOD(Calculator!$B$35/Calculator!$F$17,1)),2))+$C75)^2+(1500*ABS(SIN(2*PI()*MOD(Calculator!$B$35/Calculator!$F$17,1)))*IF(MOD(Calculator!$B$35/Calculator!$F$17,1)&lt;0.5,-1,1))^2))),2))</f>
        <v>20.27</v>
      </c>
      <c r="EM75" s="253" t="str">
        <f aca="false">IF(OR(Calculator!$E$18&lt;&gt;"YES",Calculator!$B$35&lt;Calculator!$G$18),"—",ROUND((1+SQRT(((50*POWER(80,POWER(COS(PI()*MOD(Calculator!$B$35/Calculator!$F$18,1)),2))-$C75)^2+(1500*ABS(SIN(2*PI()*MOD(Calculator!$B$35/Calculator!$F$18,1)))*IF(MOD(Calculator!$B$35/Calculator!$F$18,1)&lt;0.5,-1,1))^2)/((50*POWER(80,POWER(COS(PI()*MOD(Calculator!$B$35/Calculator!$F$18,1)),2))+$C75)^2+(1500*ABS(SIN(2*PI()*MOD(Calculator!$B$35/Calculator!$F$18,1)))*IF(MOD(Calculator!$B$35/Calculator!$F$18,1)&lt;0.5,-1,1))^2)))/(1-SQRT(((50*POWER(80,POWER(COS(PI()*MOD(Calculator!$B$35/Calculator!$F$18,1)),2))-$C75)^2+(1500*ABS(SIN(2*PI()*MOD(Calculator!$B$35/Calculator!$F$18,1)))*IF(MOD(Calculator!$B$35/Calculator!$F$18,1)&lt;0.5,-1,1))^2)/((50*POWER(80,POWER(COS(PI()*MOD(Calculator!$B$35/Calculator!$F$18,1)),2))+$C75)^2+(1500*ABS(SIN(2*PI()*MOD(Calculator!$B$35/Calculator!$F$18,1)))*IF(MOD(Calculator!$B$35/Calculator!$F$18,1)&lt;0.5,-1,1))^2))),2))</f>
        <v>—</v>
      </c>
      <c r="EN75" s="253" t="str">
        <f aca="false">IF(OR(Calculator!$E$19&lt;&gt;"YES",Calculator!$B$35&lt;Calculator!$G$19),"—",ROUND((1+SQRT(((50*POWER(80,POWER(COS(PI()*MOD(Calculator!$B$35/Calculator!$F$19,1)),2))-$C75)^2+(1500*ABS(SIN(2*PI()*MOD(Calculator!$B$35/Calculator!$F$19,1)))*IF(MOD(Calculator!$B$35/Calculator!$F$19,1)&lt;0.5,-1,1))^2)/((50*POWER(80,POWER(COS(PI()*MOD(Calculator!$B$35/Calculator!$F$19,1)),2))+$C75)^2+(1500*ABS(SIN(2*PI()*MOD(Calculator!$B$35/Calculator!$F$19,1)))*IF(MOD(Calculator!$B$35/Calculator!$F$19,1)&lt;0.5,-1,1))^2)))/(1-SQRT(((50*POWER(80,POWER(COS(PI()*MOD(Calculator!$B$35/Calculator!$F$19,1)),2))-$C75)^2+(1500*ABS(SIN(2*PI()*MOD(Calculator!$B$35/Calculator!$F$19,1)))*IF(MOD(Calculator!$B$35/Calculator!$F$19,1)&lt;0.5,-1,1))^2)/((50*POWER(80,POWER(COS(PI()*MOD(Calculator!$B$35/Calculator!$F$19,1)),2))+$C75)^2+(1500*ABS(SIN(2*PI()*MOD(Calculator!$B$35/Calculator!$F$19,1)))*IF(MOD(Calculator!$B$35/Calculator!$F$19,1)&lt;0.5,-1,1))^2))),2))</f>
        <v>—</v>
      </c>
      <c r="EO75" s="253" t="str">
        <f aca="false">IF(OR(Calculator!$E$20&lt;&gt;"YES",Calculator!$B$35&lt;Calculator!$G$20),"—",ROUND((1+SQRT(((50*POWER(80,POWER(COS(PI()*MOD(Calculator!$B$35/Calculator!$F$20,1)),2))-$C75)^2+(1500*ABS(SIN(2*PI()*MOD(Calculator!$B$35/Calculator!$F$20,1)))*IF(MOD(Calculator!$B$35/Calculator!$F$20,1)&lt;0.5,-1,1))^2)/((50*POWER(80,POWER(COS(PI()*MOD(Calculator!$B$35/Calculator!$F$20,1)),2))+$C75)^2+(1500*ABS(SIN(2*PI()*MOD(Calculator!$B$35/Calculator!$F$20,1)))*IF(MOD(Calculator!$B$35/Calculator!$F$20,1)&lt;0.5,-1,1))^2)))/(1-SQRT(((50*POWER(80,POWER(COS(PI()*MOD(Calculator!$B$35/Calculator!$F$20,1)),2))-$C75)^2+(1500*ABS(SIN(2*PI()*MOD(Calculator!$B$35/Calculator!$F$20,1)))*IF(MOD(Calculator!$B$35/Calculator!$F$20,1)&lt;0.5,-1,1))^2)/((50*POWER(80,POWER(COS(PI()*MOD(Calculator!$B$35/Calculator!$F$20,1)),2))+$C75)^2+(1500*ABS(SIN(2*PI()*MOD(Calculator!$B$35/Calculator!$F$20,1)))*IF(MOD(Calculator!$B$35/Calculator!$F$20,1)&lt;0.5,-1,1))^2))),2))</f>
        <v>—</v>
      </c>
      <c r="EP75" s="253" t="str">
        <f aca="false">IF(OR(Calculator!$E$21&lt;&gt;"YES",Calculator!$B$35&lt;Calculator!$G$21),"—",ROUND((1+SQRT(((50*POWER(80,POWER(COS(PI()*MOD(Calculator!$B$35/Calculator!$F$21,1)),2))-$C75)^2+(1500*ABS(SIN(2*PI()*MOD(Calculator!$B$35/Calculator!$F$21,1)))*IF(MOD(Calculator!$B$35/Calculator!$F$21,1)&lt;0.5,-1,1))^2)/((50*POWER(80,POWER(COS(PI()*MOD(Calculator!$B$35/Calculator!$F$21,1)),2))+$C75)^2+(1500*ABS(SIN(2*PI()*MOD(Calculator!$B$35/Calculator!$F$21,1)))*IF(MOD(Calculator!$B$35/Calculator!$F$21,1)&lt;0.5,-1,1))^2)))/(1-SQRT(((50*POWER(80,POWER(COS(PI()*MOD(Calculator!$B$35/Calculator!$F$21,1)),2))-$C75)^2+(1500*ABS(SIN(2*PI()*MOD(Calculator!$B$35/Calculator!$F$21,1)))*IF(MOD(Calculator!$B$35/Calculator!$F$21,1)&lt;0.5,-1,1))^2)/((50*POWER(80,POWER(COS(PI()*MOD(Calculator!$B$35/Calculator!$F$21,1)),2))+$C75)^2+(1500*ABS(SIN(2*PI()*MOD(Calculator!$B$35/Calculator!$F$21,1)))*IF(MOD(Calculator!$B$35/Calculator!$F$21,1)&lt;0.5,-1,1))^2))),2))</f>
        <v>—</v>
      </c>
      <c r="EQ75" s="253" t="str">
        <f aca="false">IF(OR(Calculator!$E$22&lt;&gt;"YES",Calculator!$B$35&lt;Calculator!$G$22),"—",ROUND((1+SQRT(((50*POWER(80,POWER(COS(PI()*MOD(Calculator!$B$35/Calculator!$F$22,1)),2))-$C75)^2+(1500*ABS(SIN(2*PI()*MOD(Calculator!$B$35/Calculator!$F$22,1)))*IF(MOD(Calculator!$B$35/Calculator!$F$22,1)&lt;0.5,-1,1))^2)/((50*POWER(80,POWER(COS(PI()*MOD(Calculator!$B$35/Calculator!$F$22,1)),2))+$C75)^2+(1500*ABS(SIN(2*PI()*MOD(Calculator!$B$35/Calculator!$F$22,1)))*IF(MOD(Calculator!$B$35/Calculator!$F$22,1)&lt;0.5,-1,1))^2)))/(1-SQRT(((50*POWER(80,POWER(COS(PI()*MOD(Calculator!$B$35/Calculator!$F$22,1)),2))-$C75)^2+(1500*ABS(SIN(2*PI()*MOD(Calculator!$B$35/Calculator!$F$22,1)))*IF(MOD(Calculator!$B$35/Calculator!$F$22,1)&lt;0.5,-1,1))^2)/((50*POWER(80,POWER(COS(PI()*MOD(Calculator!$B$35/Calculator!$F$22,1)),2))+$C75)^2+(1500*ABS(SIN(2*PI()*MOD(Calculator!$B$35/Calculator!$F$22,1)))*IF(MOD(Calculator!$B$35/Calculator!$F$22,1)&lt;0.5,-1,1))^2))),2))</f>
        <v>—</v>
      </c>
      <c r="ER75" s="295" t="n">
        <f aca="false">IFERROR(ROUND((IF(ISNUMBER(EG75),EG75,0)+IF(ISNUMBER(EH75),EH75,0)+IF(ISNUMBER(EI75),EI75,0)+IF(ISNUMBER(EJ75),EJ75,0)+IF(ISNUMBER(EK75),EK75,0)+IF(ISNUMBER(EL75),EL75,0)+IF(ISNUMBER(EM75),EM75,0)+IF(ISNUMBER(EN75),EN75,0)+IF(ISNUMBER(EO75),EO75,0)+IF(ISNUMBER(EP75),EP75,0)+IF(ISNUMBER(EQ75),EQ75,0))/(IF(ISNUMBER(EG75),1,0)+IF(ISNUMBER(EH75),1,0)+IF(ISNUMBER(EI75),1,0)+IF(ISNUMBER(EJ75),1,0)+IF(ISNUMBER(EK75),1,0)+IF(ISNUMBER(EL75),1,0)+IF(ISNUMBER(EM75),1,0)+IF(ISNUMBER(EN75),1,0)+IF(ISNUMBER(EO75),1,0)+IF(ISNUMBER(EP75),1,0)+IF(ISNUMBER(EQ75),1,0)),4),"")</f>
        <v>11.265</v>
      </c>
      <c r="ES75" s="253" t="str">
        <f aca="false">IF(OR(Calculator!$E$12&lt;&gt;"YES",Calculator!$B$36&lt;Calculator!$G$12),"—",ROUND((1+SQRT(((50*POWER(80,POWER(COS(PI()*MOD(Calculator!$B$36/Calculator!$F$12,1)),2))-$C75)^2+(1500*ABS(SIN(2*PI()*MOD(Calculator!$B$36/Calculator!$F$12,1)))*IF(MOD(Calculator!$B$36/Calculator!$F$12,1)&lt;0.5,-1,1))^2)/((50*POWER(80,POWER(COS(PI()*MOD(Calculator!$B$36/Calculator!$F$12,1)),2))+$C75)^2+(1500*ABS(SIN(2*PI()*MOD(Calculator!$B$36/Calculator!$F$12,1)))*IF(MOD(Calculator!$B$36/Calculator!$F$12,1)&lt;0.5,-1,1))^2)))/(1-SQRT(((50*POWER(80,POWER(COS(PI()*MOD(Calculator!$B$36/Calculator!$F$12,1)),2))-$C75)^2+(1500*ABS(SIN(2*PI()*MOD(Calculator!$B$36/Calculator!$F$12,1)))*IF(MOD(Calculator!$B$36/Calculator!$F$12,1)&lt;0.5,-1,1))^2)/((50*POWER(80,POWER(COS(PI()*MOD(Calculator!$B$36/Calculator!$F$12,1)),2))+$C75)^2+(1500*ABS(SIN(2*PI()*MOD(Calculator!$B$36/Calculator!$F$12,1)))*IF(MOD(Calculator!$B$36/Calculator!$F$12,1)&lt;0.5,-1,1))^2))),2))</f>
        <v>—</v>
      </c>
      <c r="ET75" s="253" t="str">
        <f aca="false">IF(OR(Calculator!$E$13&lt;&gt;"YES",Calculator!$B$36&lt;Calculator!$G$13),"—",ROUND((1+SQRT(((50*POWER(80,POWER(COS(PI()*MOD(Calculator!$B$36/Calculator!$F$13,1)),2))-$C75)^2+(1500*ABS(SIN(2*PI()*MOD(Calculator!$B$36/Calculator!$F$13,1)))*IF(MOD(Calculator!$B$36/Calculator!$F$13,1)&lt;0.5,-1,1))^2)/((50*POWER(80,POWER(COS(PI()*MOD(Calculator!$B$36/Calculator!$F$13,1)),2))+$C75)^2+(1500*ABS(SIN(2*PI()*MOD(Calculator!$B$36/Calculator!$F$13,1)))*IF(MOD(Calculator!$B$36/Calculator!$F$13,1)&lt;0.5,-1,1))^2)))/(1-SQRT(((50*POWER(80,POWER(COS(PI()*MOD(Calculator!$B$36/Calculator!$F$13,1)),2))-$C75)^2+(1500*ABS(SIN(2*PI()*MOD(Calculator!$B$36/Calculator!$F$13,1)))*IF(MOD(Calculator!$B$36/Calculator!$F$13,1)&lt;0.5,-1,1))^2)/((50*POWER(80,POWER(COS(PI()*MOD(Calculator!$B$36/Calculator!$F$13,1)),2))+$C75)^2+(1500*ABS(SIN(2*PI()*MOD(Calculator!$B$36/Calculator!$F$13,1)))*IF(MOD(Calculator!$B$36/Calculator!$F$13,1)&lt;0.5,-1,1))^2))),2))</f>
        <v>—</v>
      </c>
      <c r="EU75" s="253" t="str">
        <f aca="false">IF(OR(Calculator!$E$14&lt;&gt;"YES",Calculator!$B$36&lt;Calculator!$G$14),"—",ROUND((1+SQRT(((50*POWER(80,POWER(COS(PI()*MOD(Calculator!$B$36/Calculator!$F$14,1)),2))-$C75)^2+(1500*ABS(SIN(2*PI()*MOD(Calculator!$B$36/Calculator!$F$14,1)))*IF(MOD(Calculator!$B$36/Calculator!$F$14,1)&lt;0.5,-1,1))^2)/((50*POWER(80,POWER(COS(PI()*MOD(Calculator!$B$36/Calculator!$F$14,1)),2))+$C75)^2+(1500*ABS(SIN(2*PI()*MOD(Calculator!$B$36/Calculator!$F$14,1)))*IF(MOD(Calculator!$B$36/Calculator!$F$14,1)&lt;0.5,-1,1))^2)))/(1-SQRT(((50*POWER(80,POWER(COS(PI()*MOD(Calculator!$B$36/Calculator!$F$14,1)),2))-$C75)^2+(1500*ABS(SIN(2*PI()*MOD(Calculator!$B$36/Calculator!$F$14,1)))*IF(MOD(Calculator!$B$36/Calculator!$F$14,1)&lt;0.5,-1,1))^2)/((50*POWER(80,POWER(COS(PI()*MOD(Calculator!$B$36/Calculator!$F$14,1)),2))+$C75)^2+(1500*ABS(SIN(2*PI()*MOD(Calculator!$B$36/Calculator!$F$14,1)))*IF(MOD(Calculator!$B$36/Calculator!$F$14,1)&lt;0.5,-1,1))^2))),2))</f>
        <v>—</v>
      </c>
      <c r="EV75" s="253" t="n">
        <f aca="false">IF(OR(Calculator!$E$15&lt;&gt;"YES",Calculator!$B$36&lt;Calculator!$G$15),"—",ROUND((1+SQRT(((50*POWER(80,POWER(COS(PI()*MOD(Calculator!$B$36/Calculator!$F$15,1)),2))-$C75)^2+(1500*ABS(SIN(2*PI()*MOD(Calculator!$B$36/Calculator!$F$15,1)))*IF(MOD(Calculator!$B$36/Calculator!$F$15,1)&lt;0.5,-1,1))^2)/((50*POWER(80,POWER(COS(PI()*MOD(Calculator!$B$36/Calculator!$F$15,1)),2))+$C75)^2+(1500*ABS(SIN(2*PI()*MOD(Calculator!$B$36/Calculator!$F$15,1)))*IF(MOD(Calculator!$B$36/Calculator!$F$15,1)&lt;0.5,-1,1))^2)))/(1-SQRT(((50*POWER(80,POWER(COS(PI()*MOD(Calculator!$B$36/Calculator!$F$15,1)),2))-$C75)^2+(1500*ABS(SIN(2*PI()*MOD(Calculator!$B$36/Calculator!$F$15,1)))*IF(MOD(Calculator!$B$36/Calculator!$F$15,1)&lt;0.5,-1,1))^2)/((50*POWER(80,POWER(COS(PI()*MOD(Calculator!$B$36/Calculator!$F$15,1)),2))+$C75)^2+(1500*ABS(SIN(2*PI()*MOD(Calculator!$B$36/Calculator!$F$15,1)))*IF(MOD(Calculator!$B$36/Calculator!$F$15,1)&lt;0.5,-1,1))^2))),2))</f>
        <v>17.26</v>
      </c>
      <c r="EW75" s="253" t="str">
        <f aca="false">IF(OR(Calculator!$E$16&lt;&gt;"YES",Calculator!$B$36&lt;Calculator!$G$16),"—",ROUND((1+SQRT(((50*POWER(80,POWER(COS(PI()*MOD(Calculator!$B$36/Calculator!$F$16,1)),2))-$C75)^2+(1500*ABS(SIN(2*PI()*MOD(Calculator!$B$36/Calculator!$F$16,1)))*IF(MOD(Calculator!$B$36/Calculator!$F$16,1)&lt;0.5,-1,1))^2)/((50*POWER(80,POWER(COS(PI()*MOD(Calculator!$B$36/Calculator!$F$16,1)),2))+$C75)^2+(1500*ABS(SIN(2*PI()*MOD(Calculator!$B$36/Calculator!$F$16,1)))*IF(MOD(Calculator!$B$36/Calculator!$F$16,1)&lt;0.5,-1,1))^2)))/(1-SQRT(((50*POWER(80,POWER(COS(PI()*MOD(Calculator!$B$36/Calculator!$F$16,1)),2))-$C75)^2+(1500*ABS(SIN(2*PI()*MOD(Calculator!$B$36/Calculator!$F$16,1)))*IF(MOD(Calculator!$B$36/Calculator!$F$16,1)&lt;0.5,-1,1))^2)/((50*POWER(80,POWER(COS(PI()*MOD(Calculator!$B$36/Calculator!$F$16,1)),2))+$C75)^2+(1500*ABS(SIN(2*PI()*MOD(Calculator!$B$36/Calculator!$F$16,1)))*IF(MOD(Calculator!$B$36/Calculator!$F$16,1)&lt;0.5,-1,1))^2))),2))</f>
        <v>—</v>
      </c>
      <c r="EX75" s="253" t="n">
        <f aca="false">IF(OR(Calculator!$E$17&lt;&gt;"YES",Calculator!$B$36&lt;Calculator!$G$17),"—",ROUND((1+SQRT(((50*POWER(80,POWER(COS(PI()*MOD(Calculator!$B$36/Calculator!$F$17,1)),2))-$C75)^2+(1500*ABS(SIN(2*PI()*MOD(Calculator!$B$36/Calculator!$F$17,1)))*IF(MOD(Calculator!$B$36/Calculator!$F$17,1)&lt;0.5,-1,1))^2)/((50*POWER(80,POWER(COS(PI()*MOD(Calculator!$B$36/Calculator!$F$17,1)),2))+$C75)^2+(1500*ABS(SIN(2*PI()*MOD(Calculator!$B$36/Calculator!$F$17,1)))*IF(MOD(Calculator!$B$36/Calculator!$F$17,1)&lt;0.5,-1,1))^2)))/(1-SQRT(((50*POWER(80,POWER(COS(PI()*MOD(Calculator!$B$36/Calculator!$F$17,1)),2))-$C75)^2+(1500*ABS(SIN(2*PI()*MOD(Calculator!$B$36/Calculator!$F$17,1)))*IF(MOD(Calculator!$B$36/Calculator!$F$17,1)&lt;0.5,-1,1))^2)/((50*POWER(80,POWER(COS(PI()*MOD(Calculator!$B$36/Calculator!$F$17,1)),2))+$C75)^2+(1500*ABS(SIN(2*PI()*MOD(Calculator!$B$36/Calculator!$F$17,1)))*IF(MOD(Calculator!$B$36/Calculator!$F$17,1)&lt;0.5,-1,1))^2))),2))</f>
        <v>21.07</v>
      </c>
      <c r="EY75" s="253" t="str">
        <f aca="false">IF(OR(Calculator!$E$18&lt;&gt;"YES",Calculator!$B$36&lt;Calculator!$G$18),"—",ROUND((1+SQRT(((50*POWER(80,POWER(COS(PI()*MOD(Calculator!$B$36/Calculator!$F$18,1)),2))-$C75)^2+(1500*ABS(SIN(2*PI()*MOD(Calculator!$B$36/Calculator!$F$18,1)))*IF(MOD(Calculator!$B$36/Calculator!$F$18,1)&lt;0.5,-1,1))^2)/((50*POWER(80,POWER(COS(PI()*MOD(Calculator!$B$36/Calculator!$F$18,1)),2))+$C75)^2+(1500*ABS(SIN(2*PI()*MOD(Calculator!$B$36/Calculator!$F$18,1)))*IF(MOD(Calculator!$B$36/Calculator!$F$18,1)&lt;0.5,-1,1))^2)))/(1-SQRT(((50*POWER(80,POWER(COS(PI()*MOD(Calculator!$B$36/Calculator!$F$18,1)),2))-$C75)^2+(1500*ABS(SIN(2*PI()*MOD(Calculator!$B$36/Calculator!$F$18,1)))*IF(MOD(Calculator!$B$36/Calculator!$F$18,1)&lt;0.5,-1,1))^2)/((50*POWER(80,POWER(COS(PI()*MOD(Calculator!$B$36/Calculator!$F$18,1)),2))+$C75)^2+(1500*ABS(SIN(2*PI()*MOD(Calculator!$B$36/Calculator!$F$18,1)))*IF(MOD(Calculator!$B$36/Calculator!$F$18,1)&lt;0.5,-1,1))^2))),2))</f>
        <v>—</v>
      </c>
      <c r="EZ75" s="253" t="str">
        <f aca="false">IF(OR(Calculator!$E$19&lt;&gt;"YES",Calculator!$B$36&lt;Calculator!$G$19),"—",ROUND((1+SQRT(((50*POWER(80,POWER(COS(PI()*MOD(Calculator!$B$36/Calculator!$F$19,1)),2))-$C75)^2+(1500*ABS(SIN(2*PI()*MOD(Calculator!$B$36/Calculator!$F$19,1)))*IF(MOD(Calculator!$B$36/Calculator!$F$19,1)&lt;0.5,-1,1))^2)/((50*POWER(80,POWER(COS(PI()*MOD(Calculator!$B$36/Calculator!$F$19,1)),2))+$C75)^2+(1500*ABS(SIN(2*PI()*MOD(Calculator!$B$36/Calculator!$F$19,1)))*IF(MOD(Calculator!$B$36/Calculator!$F$19,1)&lt;0.5,-1,1))^2)))/(1-SQRT(((50*POWER(80,POWER(COS(PI()*MOD(Calculator!$B$36/Calculator!$F$19,1)),2))-$C75)^2+(1500*ABS(SIN(2*PI()*MOD(Calculator!$B$36/Calculator!$F$19,1)))*IF(MOD(Calculator!$B$36/Calculator!$F$19,1)&lt;0.5,-1,1))^2)/((50*POWER(80,POWER(COS(PI()*MOD(Calculator!$B$36/Calculator!$F$19,1)),2))+$C75)^2+(1500*ABS(SIN(2*PI()*MOD(Calculator!$B$36/Calculator!$F$19,1)))*IF(MOD(Calculator!$B$36/Calculator!$F$19,1)&lt;0.5,-1,1))^2))),2))</f>
        <v>—</v>
      </c>
      <c r="FA75" s="253" t="str">
        <f aca="false">IF(OR(Calculator!$E$20&lt;&gt;"YES",Calculator!$B$36&lt;Calculator!$G$20),"—",ROUND((1+SQRT(((50*POWER(80,POWER(COS(PI()*MOD(Calculator!$B$36/Calculator!$F$20,1)),2))-$C75)^2+(1500*ABS(SIN(2*PI()*MOD(Calculator!$B$36/Calculator!$F$20,1)))*IF(MOD(Calculator!$B$36/Calculator!$F$20,1)&lt;0.5,-1,1))^2)/((50*POWER(80,POWER(COS(PI()*MOD(Calculator!$B$36/Calculator!$F$20,1)),2))+$C75)^2+(1500*ABS(SIN(2*PI()*MOD(Calculator!$B$36/Calculator!$F$20,1)))*IF(MOD(Calculator!$B$36/Calculator!$F$20,1)&lt;0.5,-1,1))^2)))/(1-SQRT(((50*POWER(80,POWER(COS(PI()*MOD(Calculator!$B$36/Calculator!$F$20,1)),2))-$C75)^2+(1500*ABS(SIN(2*PI()*MOD(Calculator!$B$36/Calculator!$F$20,1)))*IF(MOD(Calculator!$B$36/Calculator!$F$20,1)&lt;0.5,-1,1))^2)/((50*POWER(80,POWER(COS(PI()*MOD(Calculator!$B$36/Calculator!$F$20,1)),2))+$C75)^2+(1500*ABS(SIN(2*PI()*MOD(Calculator!$B$36/Calculator!$F$20,1)))*IF(MOD(Calculator!$B$36/Calculator!$F$20,1)&lt;0.5,-1,1))^2))),2))</f>
        <v>—</v>
      </c>
      <c r="FB75" s="253" t="str">
        <f aca="false">IF(OR(Calculator!$E$21&lt;&gt;"YES",Calculator!$B$36&lt;Calculator!$G$21),"—",ROUND((1+SQRT(((50*POWER(80,POWER(COS(PI()*MOD(Calculator!$B$36/Calculator!$F$21,1)),2))-$C75)^2+(1500*ABS(SIN(2*PI()*MOD(Calculator!$B$36/Calculator!$F$21,1)))*IF(MOD(Calculator!$B$36/Calculator!$F$21,1)&lt;0.5,-1,1))^2)/((50*POWER(80,POWER(COS(PI()*MOD(Calculator!$B$36/Calculator!$F$21,1)),2))+$C75)^2+(1500*ABS(SIN(2*PI()*MOD(Calculator!$B$36/Calculator!$F$21,1)))*IF(MOD(Calculator!$B$36/Calculator!$F$21,1)&lt;0.5,-1,1))^2)))/(1-SQRT(((50*POWER(80,POWER(COS(PI()*MOD(Calculator!$B$36/Calculator!$F$21,1)),2))-$C75)^2+(1500*ABS(SIN(2*PI()*MOD(Calculator!$B$36/Calculator!$F$21,1)))*IF(MOD(Calculator!$B$36/Calculator!$F$21,1)&lt;0.5,-1,1))^2)/((50*POWER(80,POWER(COS(PI()*MOD(Calculator!$B$36/Calculator!$F$21,1)),2))+$C75)^2+(1500*ABS(SIN(2*PI()*MOD(Calculator!$B$36/Calculator!$F$21,1)))*IF(MOD(Calculator!$B$36/Calculator!$F$21,1)&lt;0.5,-1,1))^2))),2))</f>
        <v>—</v>
      </c>
      <c r="FC75" s="253" t="str">
        <f aca="false">IF(OR(Calculator!$E$22&lt;&gt;"YES",Calculator!$B$36&lt;Calculator!$G$22),"—",ROUND((1+SQRT(((50*POWER(80,POWER(COS(PI()*MOD(Calculator!$B$36/Calculator!$F$22,1)),2))-$C75)^2+(1500*ABS(SIN(2*PI()*MOD(Calculator!$B$36/Calculator!$F$22,1)))*IF(MOD(Calculator!$B$36/Calculator!$F$22,1)&lt;0.5,-1,1))^2)/((50*POWER(80,POWER(COS(PI()*MOD(Calculator!$B$36/Calculator!$F$22,1)),2))+$C75)^2+(1500*ABS(SIN(2*PI()*MOD(Calculator!$B$36/Calculator!$F$22,1)))*IF(MOD(Calculator!$B$36/Calculator!$F$22,1)&lt;0.5,-1,1))^2)))/(1-SQRT(((50*POWER(80,POWER(COS(PI()*MOD(Calculator!$B$36/Calculator!$F$22,1)),2))-$C75)^2+(1500*ABS(SIN(2*PI()*MOD(Calculator!$B$36/Calculator!$F$22,1)))*IF(MOD(Calculator!$B$36/Calculator!$F$22,1)&lt;0.5,-1,1))^2)/((50*POWER(80,POWER(COS(PI()*MOD(Calculator!$B$36/Calculator!$F$22,1)),2))+$C75)^2+(1500*ABS(SIN(2*PI()*MOD(Calculator!$B$36/Calculator!$F$22,1)))*IF(MOD(Calculator!$B$36/Calculator!$F$22,1)&lt;0.5,-1,1))^2))),2))</f>
        <v>—</v>
      </c>
      <c r="FD75" s="295" t="n">
        <f aca="false">IFERROR(ROUND((IF(ISNUMBER(ES75),ES75,0)+IF(ISNUMBER(ET75),ET75,0)+IF(ISNUMBER(EU75),EU75,0)+IF(ISNUMBER(EV75),EV75,0)+IF(ISNUMBER(EW75),EW75,0)+IF(ISNUMBER(EX75),EX75,0)+IF(ISNUMBER(EY75),EY75,0)+IF(ISNUMBER(EZ75),EZ75,0)+IF(ISNUMBER(FA75),FA75,0)+IF(ISNUMBER(FB75),FB75,0)+IF(ISNUMBER(FC75),FC75,0))/(IF(ISNUMBER(ES75),1,0)+IF(ISNUMBER(ET75),1,0)+IF(ISNUMBER(EU75),1,0)+IF(ISNUMBER(EV75),1,0)+IF(ISNUMBER(EW75),1,0)+IF(ISNUMBER(EX75),1,0)+IF(ISNUMBER(EY75),1,0)+IF(ISNUMBER(EZ75),1,0)+IF(ISNUMBER(FA75),1,0)+IF(ISNUMBER(FB75),1,0)+IF(ISNUMBER(FC75),1,0)),4),"")</f>
        <v>19.165</v>
      </c>
      <c r="FE75" s="253" t="str">
        <f aca="false">IF(OR(Calculator!$E$12&lt;&gt;"YES",Calculator!$B$37&lt;Calculator!$G$12),"—",ROUND((1+SQRT(((50*POWER(80,POWER(COS(PI()*MOD(Calculator!$B$37/Calculator!$F$12,1)),2))-$C75)^2+(1500*ABS(SIN(2*PI()*MOD(Calculator!$B$37/Calculator!$F$12,1)))*IF(MOD(Calculator!$B$37/Calculator!$F$12,1)&lt;0.5,-1,1))^2)/((50*POWER(80,POWER(COS(PI()*MOD(Calculator!$B$37/Calculator!$F$12,1)),2))+$C75)^2+(1500*ABS(SIN(2*PI()*MOD(Calculator!$B$37/Calculator!$F$12,1)))*IF(MOD(Calculator!$B$37/Calculator!$F$12,1)&lt;0.5,-1,1))^2)))/(1-SQRT(((50*POWER(80,POWER(COS(PI()*MOD(Calculator!$B$37/Calculator!$F$12,1)),2))-$C75)^2+(1500*ABS(SIN(2*PI()*MOD(Calculator!$B$37/Calculator!$F$12,1)))*IF(MOD(Calculator!$B$37/Calculator!$F$12,1)&lt;0.5,-1,1))^2)/((50*POWER(80,POWER(COS(PI()*MOD(Calculator!$B$37/Calculator!$F$12,1)),2))+$C75)^2+(1500*ABS(SIN(2*PI()*MOD(Calculator!$B$37/Calculator!$F$12,1)))*IF(MOD(Calculator!$B$37/Calculator!$F$12,1)&lt;0.5,-1,1))^2))),2))</f>
        <v>—</v>
      </c>
      <c r="FF75" s="253" t="str">
        <f aca="false">IF(OR(Calculator!$E$13&lt;&gt;"YES",Calculator!$B$37&lt;Calculator!$G$13),"—",ROUND((1+SQRT(((50*POWER(80,POWER(COS(PI()*MOD(Calculator!$B$37/Calculator!$F$13,1)),2))-$C75)^2+(1500*ABS(SIN(2*PI()*MOD(Calculator!$B$37/Calculator!$F$13,1)))*IF(MOD(Calculator!$B$37/Calculator!$F$13,1)&lt;0.5,-1,1))^2)/((50*POWER(80,POWER(COS(PI()*MOD(Calculator!$B$37/Calculator!$F$13,1)),2))+$C75)^2+(1500*ABS(SIN(2*PI()*MOD(Calculator!$B$37/Calculator!$F$13,1)))*IF(MOD(Calculator!$B$37/Calculator!$F$13,1)&lt;0.5,-1,1))^2)))/(1-SQRT(((50*POWER(80,POWER(COS(PI()*MOD(Calculator!$B$37/Calculator!$F$13,1)),2))-$C75)^2+(1500*ABS(SIN(2*PI()*MOD(Calculator!$B$37/Calculator!$F$13,1)))*IF(MOD(Calculator!$B$37/Calculator!$F$13,1)&lt;0.5,-1,1))^2)/((50*POWER(80,POWER(COS(PI()*MOD(Calculator!$B$37/Calculator!$F$13,1)),2))+$C75)^2+(1500*ABS(SIN(2*PI()*MOD(Calculator!$B$37/Calculator!$F$13,1)))*IF(MOD(Calculator!$B$37/Calculator!$F$13,1)&lt;0.5,-1,1))^2))),2))</f>
        <v>—</v>
      </c>
      <c r="FG75" s="253" t="str">
        <f aca="false">IF(OR(Calculator!$E$14&lt;&gt;"YES",Calculator!$B$37&lt;Calculator!$G$14),"—",ROUND((1+SQRT(((50*POWER(80,POWER(COS(PI()*MOD(Calculator!$B$37/Calculator!$F$14,1)),2))-$C75)^2+(1500*ABS(SIN(2*PI()*MOD(Calculator!$B$37/Calculator!$F$14,1)))*IF(MOD(Calculator!$B$37/Calculator!$F$14,1)&lt;0.5,-1,1))^2)/((50*POWER(80,POWER(COS(PI()*MOD(Calculator!$B$37/Calculator!$F$14,1)),2))+$C75)^2+(1500*ABS(SIN(2*PI()*MOD(Calculator!$B$37/Calculator!$F$14,1)))*IF(MOD(Calculator!$B$37/Calculator!$F$14,1)&lt;0.5,-1,1))^2)))/(1-SQRT(((50*POWER(80,POWER(COS(PI()*MOD(Calculator!$B$37/Calculator!$F$14,1)),2))-$C75)^2+(1500*ABS(SIN(2*PI()*MOD(Calculator!$B$37/Calculator!$F$14,1)))*IF(MOD(Calculator!$B$37/Calculator!$F$14,1)&lt;0.5,-1,1))^2)/((50*POWER(80,POWER(COS(PI()*MOD(Calculator!$B$37/Calculator!$F$14,1)),2))+$C75)^2+(1500*ABS(SIN(2*PI()*MOD(Calculator!$B$37/Calculator!$F$14,1)))*IF(MOD(Calculator!$B$37/Calculator!$F$14,1)&lt;0.5,-1,1))^2))),2))</f>
        <v>—</v>
      </c>
      <c r="FH75" s="253" t="n">
        <f aca="false">IF(OR(Calculator!$E$15&lt;&gt;"YES",Calculator!$B$37&lt;Calculator!$G$15),"—",ROUND((1+SQRT(((50*POWER(80,POWER(COS(PI()*MOD(Calculator!$B$37/Calculator!$F$15,1)),2))-$C75)^2+(1500*ABS(SIN(2*PI()*MOD(Calculator!$B$37/Calculator!$F$15,1)))*IF(MOD(Calculator!$B$37/Calculator!$F$15,1)&lt;0.5,-1,1))^2)/((50*POWER(80,POWER(COS(PI()*MOD(Calculator!$B$37/Calculator!$F$15,1)),2))+$C75)^2+(1500*ABS(SIN(2*PI()*MOD(Calculator!$B$37/Calculator!$F$15,1)))*IF(MOD(Calculator!$B$37/Calculator!$F$15,1)&lt;0.5,-1,1))^2)))/(1-SQRT(((50*POWER(80,POWER(COS(PI()*MOD(Calculator!$B$37/Calculator!$F$15,1)),2))-$C75)^2+(1500*ABS(SIN(2*PI()*MOD(Calculator!$B$37/Calculator!$F$15,1)))*IF(MOD(Calculator!$B$37/Calculator!$F$15,1)&lt;0.5,-1,1))^2)/((50*POWER(80,POWER(COS(PI()*MOD(Calculator!$B$37/Calculator!$F$15,1)),2))+$C75)^2+(1500*ABS(SIN(2*PI()*MOD(Calculator!$B$37/Calculator!$F$15,1)))*IF(MOD(Calculator!$B$37/Calculator!$F$15,1)&lt;0.5,-1,1))^2))),2))</f>
        <v>2.31</v>
      </c>
      <c r="FI75" s="253" t="str">
        <f aca="false">IF(OR(Calculator!$E$16&lt;&gt;"YES",Calculator!$B$37&lt;Calculator!$G$16),"—",ROUND((1+SQRT(((50*POWER(80,POWER(COS(PI()*MOD(Calculator!$B$37/Calculator!$F$16,1)),2))-$C75)^2+(1500*ABS(SIN(2*PI()*MOD(Calculator!$B$37/Calculator!$F$16,1)))*IF(MOD(Calculator!$B$37/Calculator!$F$16,1)&lt;0.5,-1,1))^2)/((50*POWER(80,POWER(COS(PI()*MOD(Calculator!$B$37/Calculator!$F$16,1)),2))+$C75)^2+(1500*ABS(SIN(2*PI()*MOD(Calculator!$B$37/Calculator!$F$16,1)))*IF(MOD(Calculator!$B$37/Calculator!$F$16,1)&lt;0.5,-1,1))^2)))/(1-SQRT(((50*POWER(80,POWER(COS(PI()*MOD(Calculator!$B$37/Calculator!$F$16,1)),2))-$C75)^2+(1500*ABS(SIN(2*PI()*MOD(Calculator!$B$37/Calculator!$F$16,1)))*IF(MOD(Calculator!$B$37/Calculator!$F$16,1)&lt;0.5,-1,1))^2)/((50*POWER(80,POWER(COS(PI()*MOD(Calculator!$B$37/Calculator!$F$16,1)),2))+$C75)^2+(1500*ABS(SIN(2*PI()*MOD(Calculator!$B$37/Calculator!$F$16,1)))*IF(MOD(Calculator!$B$37/Calculator!$F$16,1)&lt;0.5,-1,1))^2))),2))</f>
        <v>—</v>
      </c>
      <c r="FJ75" s="253" t="n">
        <f aca="false">IF(OR(Calculator!$E$17&lt;&gt;"YES",Calculator!$B$37&lt;Calculator!$G$17),"—",ROUND((1+SQRT(((50*POWER(80,POWER(COS(PI()*MOD(Calculator!$B$37/Calculator!$F$17,1)),2))-$C75)^2+(1500*ABS(SIN(2*PI()*MOD(Calculator!$B$37/Calculator!$F$17,1)))*IF(MOD(Calculator!$B$37/Calculator!$F$17,1)&lt;0.5,-1,1))^2)/((50*POWER(80,POWER(COS(PI()*MOD(Calculator!$B$37/Calculator!$F$17,1)),2))+$C75)^2+(1500*ABS(SIN(2*PI()*MOD(Calculator!$B$37/Calculator!$F$17,1)))*IF(MOD(Calculator!$B$37/Calculator!$F$17,1)&lt;0.5,-1,1))^2)))/(1-SQRT(((50*POWER(80,POWER(COS(PI()*MOD(Calculator!$B$37/Calculator!$F$17,1)),2))-$C75)^2+(1500*ABS(SIN(2*PI()*MOD(Calculator!$B$37/Calculator!$F$17,1)))*IF(MOD(Calculator!$B$37/Calculator!$F$17,1)&lt;0.5,-1,1))^2)/((50*POWER(80,POWER(COS(PI()*MOD(Calculator!$B$37/Calculator!$F$17,1)),2))+$C75)^2+(1500*ABS(SIN(2*PI()*MOD(Calculator!$B$37/Calculator!$F$17,1)))*IF(MOD(Calculator!$B$37/Calculator!$F$17,1)&lt;0.5,-1,1))^2))),2))</f>
        <v>14.68</v>
      </c>
      <c r="FK75" s="253" t="str">
        <f aca="false">IF(OR(Calculator!$E$18&lt;&gt;"YES",Calculator!$B$37&lt;Calculator!$G$18),"—",ROUND((1+SQRT(((50*POWER(80,POWER(COS(PI()*MOD(Calculator!$B$37/Calculator!$F$18,1)),2))-$C75)^2+(1500*ABS(SIN(2*PI()*MOD(Calculator!$B$37/Calculator!$F$18,1)))*IF(MOD(Calculator!$B$37/Calculator!$F$18,1)&lt;0.5,-1,1))^2)/((50*POWER(80,POWER(COS(PI()*MOD(Calculator!$B$37/Calculator!$F$18,1)),2))+$C75)^2+(1500*ABS(SIN(2*PI()*MOD(Calculator!$B$37/Calculator!$F$18,1)))*IF(MOD(Calculator!$B$37/Calculator!$F$18,1)&lt;0.5,-1,1))^2)))/(1-SQRT(((50*POWER(80,POWER(COS(PI()*MOD(Calculator!$B$37/Calculator!$F$18,1)),2))-$C75)^2+(1500*ABS(SIN(2*PI()*MOD(Calculator!$B$37/Calculator!$F$18,1)))*IF(MOD(Calculator!$B$37/Calculator!$F$18,1)&lt;0.5,-1,1))^2)/((50*POWER(80,POWER(COS(PI()*MOD(Calculator!$B$37/Calculator!$F$18,1)),2))+$C75)^2+(1500*ABS(SIN(2*PI()*MOD(Calculator!$B$37/Calculator!$F$18,1)))*IF(MOD(Calculator!$B$37/Calculator!$F$18,1)&lt;0.5,-1,1))^2))),2))</f>
        <v>—</v>
      </c>
      <c r="FL75" s="253" t="str">
        <f aca="false">IF(OR(Calculator!$E$19&lt;&gt;"YES",Calculator!$B$37&lt;Calculator!$G$19),"—",ROUND((1+SQRT(((50*POWER(80,POWER(COS(PI()*MOD(Calculator!$B$37/Calculator!$F$19,1)),2))-$C75)^2+(1500*ABS(SIN(2*PI()*MOD(Calculator!$B$37/Calculator!$F$19,1)))*IF(MOD(Calculator!$B$37/Calculator!$F$19,1)&lt;0.5,-1,1))^2)/((50*POWER(80,POWER(COS(PI()*MOD(Calculator!$B$37/Calculator!$F$19,1)),2))+$C75)^2+(1500*ABS(SIN(2*PI()*MOD(Calculator!$B$37/Calculator!$F$19,1)))*IF(MOD(Calculator!$B$37/Calculator!$F$19,1)&lt;0.5,-1,1))^2)))/(1-SQRT(((50*POWER(80,POWER(COS(PI()*MOD(Calculator!$B$37/Calculator!$F$19,1)),2))-$C75)^2+(1500*ABS(SIN(2*PI()*MOD(Calculator!$B$37/Calculator!$F$19,1)))*IF(MOD(Calculator!$B$37/Calculator!$F$19,1)&lt;0.5,-1,1))^2)/((50*POWER(80,POWER(COS(PI()*MOD(Calculator!$B$37/Calculator!$F$19,1)),2))+$C75)^2+(1500*ABS(SIN(2*PI()*MOD(Calculator!$B$37/Calculator!$F$19,1)))*IF(MOD(Calculator!$B$37/Calculator!$F$19,1)&lt;0.5,-1,1))^2))),2))</f>
        <v>—</v>
      </c>
      <c r="FM75" s="253" t="str">
        <f aca="false">IF(OR(Calculator!$E$20&lt;&gt;"YES",Calculator!$B$37&lt;Calculator!$G$20),"—",ROUND((1+SQRT(((50*POWER(80,POWER(COS(PI()*MOD(Calculator!$B$37/Calculator!$F$20,1)),2))-$C75)^2+(1500*ABS(SIN(2*PI()*MOD(Calculator!$B$37/Calculator!$F$20,1)))*IF(MOD(Calculator!$B$37/Calculator!$F$20,1)&lt;0.5,-1,1))^2)/((50*POWER(80,POWER(COS(PI()*MOD(Calculator!$B$37/Calculator!$F$20,1)),2))+$C75)^2+(1500*ABS(SIN(2*PI()*MOD(Calculator!$B$37/Calculator!$F$20,1)))*IF(MOD(Calculator!$B$37/Calculator!$F$20,1)&lt;0.5,-1,1))^2)))/(1-SQRT(((50*POWER(80,POWER(COS(PI()*MOD(Calculator!$B$37/Calculator!$F$20,1)),2))-$C75)^2+(1500*ABS(SIN(2*PI()*MOD(Calculator!$B$37/Calculator!$F$20,1)))*IF(MOD(Calculator!$B$37/Calculator!$F$20,1)&lt;0.5,-1,1))^2)/((50*POWER(80,POWER(COS(PI()*MOD(Calculator!$B$37/Calculator!$F$20,1)),2))+$C75)^2+(1500*ABS(SIN(2*PI()*MOD(Calculator!$B$37/Calculator!$F$20,1)))*IF(MOD(Calculator!$B$37/Calculator!$F$20,1)&lt;0.5,-1,1))^2))),2))</f>
        <v>—</v>
      </c>
      <c r="FN75" s="253" t="str">
        <f aca="false">IF(OR(Calculator!$E$21&lt;&gt;"YES",Calculator!$B$37&lt;Calculator!$G$21),"—",ROUND((1+SQRT(((50*POWER(80,POWER(COS(PI()*MOD(Calculator!$B$37/Calculator!$F$21,1)),2))-$C75)^2+(1500*ABS(SIN(2*PI()*MOD(Calculator!$B$37/Calculator!$F$21,1)))*IF(MOD(Calculator!$B$37/Calculator!$F$21,1)&lt;0.5,-1,1))^2)/((50*POWER(80,POWER(COS(PI()*MOD(Calculator!$B$37/Calculator!$F$21,1)),2))+$C75)^2+(1500*ABS(SIN(2*PI()*MOD(Calculator!$B$37/Calculator!$F$21,1)))*IF(MOD(Calculator!$B$37/Calculator!$F$21,1)&lt;0.5,-1,1))^2)))/(1-SQRT(((50*POWER(80,POWER(COS(PI()*MOD(Calculator!$B$37/Calculator!$F$21,1)),2))-$C75)^2+(1500*ABS(SIN(2*PI()*MOD(Calculator!$B$37/Calculator!$F$21,1)))*IF(MOD(Calculator!$B$37/Calculator!$F$21,1)&lt;0.5,-1,1))^2)/((50*POWER(80,POWER(COS(PI()*MOD(Calculator!$B$37/Calculator!$F$21,1)),2))+$C75)^2+(1500*ABS(SIN(2*PI()*MOD(Calculator!$B$37/Calculator!$F$21,1)))*IF(MOD(Calculator!$B$37/Calculator!$F$21,1)&lt;0.5,-1,1))^2))),2))</f>
        <v>—</v>
      </c>
      <c r="FO75" s="253" t="str">
        <f aca="false">IF(OR(Calculator!$E$22&lt;&gt;"YES",Calculator!$B$37&lt;Calculator!$G$22),"—",ROUND((1+SQRT(((50*POWER(80,POWER(COS(PI()*MOD(Calculator!$B$37/Calculator!$F$22,1)),2))-$C75)^2+(1500*ABS(SIN(2*PI()*MOD(Calculator!$B$37/Calculator!$F$22,1)))*IF(MOD(Calculator!$B$37/Calculator!$F$22,1)&lt;0.5,-1,1))^2)/((50*POWER(80,POWER(COS(PI()*MOD(Calculator!$B$37/Calculator!$F$22,1)),2))+$C75)^2+(1500*ABS(SIN(2*PI()*MOD(Calculator!$B$37/Calculator!$F$22,1)))*IF(MOD(Calculator!$B$37/Calculator!$F$22,1)&lt;0.5,-1,1))^2)))/(1-SQRT(((50*POWER(80,POWER(COS(PI()*MOD(Calculator!$B$37/Calculator!$F$22,1)),2))-$C75)^2+(1500*ABS(SIN(2*PI()*MOD(Calculator!$B$37/Calculator!$F$22,1)))*IF(MOD(Calculator!$B$37/Calculator!$F$22,1)&lt;0.5,-1,1))^2)/((50*POWER(80,POWER(COS(PI()*MOD(Calculator!$B$37/Calculator!$F$22,1)),2))+$C75)^2+(1500*ABS(SIN(2*PI()*MOD(Calculator!$B$37/Calculator!$F$22,1)))*IF(MOD(Calculator!$B$37/Calculator!$F$22,1)&lt;0.5,-1,1))^2))),2))</f>
        <v>—</v>
      </c>
      <c r="FP75" s="295" t="n">
        <f aca="false">IFERROR(ROUND((IF(ISNUMBER(FE75),FE75,0)+IF(ISNUMBER(FF75),FF75,0)+IF(ISNUMBER(FG75),FG75,0)+IF(ISNUMBER(FH75),FH75,0)+IF(ISNUMBER(FI75),FI75,0)+IF(ISNUMBER(FJ75),FJ75,0)+IF(ISNUMBER(FK75),FK75,0)+IF(ISNUMBER(FL75),FL75,0)+IF(ISNUMBER(FM75),FM75,0)+IF(ISNUMBER(FN75),FN75,0)+IF(ISNUMBER(FO75),FO75,0))/(IF(ISNUMBER(FE75),1,0)+IF(ISNUMBER(FF75),1,0)+IF(ISNUMBER(FG75),1,0)+IF(ISNUMBER(FH75),1,0)+IF(ISNUMBER(FI75),1,0)+IF(ISNUMBER(FJ75),1,0)+IF(ISNUMBER(FK75),1,0)+IF(ISNUMBER(FL75),1,0)+IF(ISNUMBER(FM75),1,0)+IF(ISNUMBER(FN75),1,0)+IF(ISNUMBER(FO75),1,0)),4),"")</f>
        <v>8.495</v>
      </c>
      <c r="FQ75" s="253" t="str">
        <f aca="false">IF(OR(Calculator!$E$12&lt;&gt;"YES",Calculator!$B$38&lt;Calculator!$G$12),"—",ROUND((1+SQRT(((50*POWER(80,POWER(COS(PI()*MOD(Calculator!$B$38/Calculator!$F$12,1)),2))-$C75)^2+(1500*ABS(SIN(2*PI()*MOD(Calculator!$B$38/Calculator!$F$12,1)))*IF(MOD(Calculator!$B$38/Calculator!$F$12,1)&lt;0.5,-1,1))^2)/((50*POWER(80,POWER(COS(PI()*MOD(Calculator!$B$38/Calculator!$F$12,1)),2))+$C75)^2+(1500*ABS(SIN(2*PI()*MOD(Calculator!$B$38/Calculator!$F$12,1)))*IF(MOD(Calculator!$B$38/Calculator!$F$12,1)&lt;0.5,-1,1))^2)))/(1-SQRT(((50*POWER(80,POWER(COS(PI()*MOD(Calculator!$B$38/Calculator!$F$12,1)),2))-$C75)^2+(1500*ABS(SIN(2*PI()*MOD(Calculator!$B$38/Calculator!$F$12,1)))*IF(MOD(Calculator!$B$38/Calculator!$F$12,1)&lt;0.5,-1,1))^2)/((50*POWER(80,POWER(COS(PI()*MOD(Calculator!$B$38/Calculator!$F$12,1)),2))+$C75)^2+(1500*ABS(SIN(2*PI()*MOD(Calculator!$B$38/Calculator!$F$12,1)))*IF(MOD(Calculator!$B$38/Calculator!$F$12,1)&lt;0.5,-1,1))^2))),2))</f>
        <v>—</v>
      </c>
      <c r="FR75" s="253" t="str">
        <f aca="false">IF(OR(Calculator!$E$13&lt;&gt;"YES",Calculator!$B$38&lt;Calculator!$G$13),"—",ROUND((1+SQRT(((50*POWER(80,POWER(COS(PI()*MOD(Calculator!$B$38/Calculator!$F$13,1)),2))-$C75)^2+(1500*ABS(SIN(2*PI()*MOD(Calculator!$B$38/Calculator!$F$13,1)))*IF(MOD(Calculator!$B$38/Calculator!$F$13,1)&lt;0.5,-1,1))^2)/((50*POWER(80,POWER(COS(PI()*MOD(Calculator!$B$38/Calculator!$F$13,1)),2))+$C75)^2+(1500*ABS(SIN(2*PI()*MOD(Calculator!$B$38/Calculator!$F$13,1)))*IF(MOD(Calculator!$B$38/Calculator!$F$13,1)&lt;0.5,-1,1))^2)))/(1-SQRT(((50*POWER(80,POWER(COS(PI()*MOD(Calculator!$B$38/Calculator!$F$13,1)),2))-$C75)^2+(1500*ABS(SIN(2*PI()*MOD(Calculator!$B$38/Calculator!$F$13,1)))*IF(MOD(Calculator!$B$38/Calculator!$F$13,1)&lt;0.5,-1,1))^2)/((50*POWER(80,POWER(COS(PI()*MOD(Calculator!$B$38/Calculator!$F$13,1)),2))+$C75)^2+(1500*ABS(SIN(2*PI()*MOD(Calculator!$B$38/Calculator!$F$13,1)))*IF(MOD(Calculator!$B$38/Calculator!$F$13,1)&lt;0.5,-1,1))^2))),2))</f>
        <v>—</v>
      </c>
      <c r="FS75" s="253" t="str">
        <f aca="false">IF(OR(Calculator!$E$14&lt;&gt;"YES",Calculator!$B$38&lt;Calculator!$G$14),"—",ROUND((1+SQRT(((50*POWER(80,POWER(COS(PI()*MOD(Calculator!$B$38/Calculator!$F$14,1)),2))-$C75)^2+(1500*ABS(SIN(2*PI()*MOD(Calculator!$B$38/Calculator!$F$14,1)))*IF(MOD(Calculator!$B$38/Calculator!$F$14,1)&lt;0.5,-1,1))^2)/((50*POWER(80,POWER(COS(PI()*MOD(Calculator!$B$38/Calculator!$F$14,1)),2))+$C75)^2+(1500*ABS(SIN(2*PI()*MOD(Calculator!$B$38/Calculator!$F$14,1)))*IF(MOD(Calculator!$B$38/Calculator!$F$14,1)&lt;0.5,-1,1))^2)))/(1-SQRT(((50*POWER(80,POWER(COS(PI()*MOD(Calculator!$B$38/Calculator!$F$14,1)),2))-$C75)^2+(1500*ABS(SIN(2*PI()*MOD(Calculator!$B$38/Calculator!$F$14,1)))*IF(MOD(Calculator!$B$38/Calculator!$F$14,1)&lt;0.5,-1,1))^2)/((50*POWER(80,POWER(COS(PI()*MOD(Calculator!$B$38/Calculator!$F$14,1)),2))+$C75)^2+(1500*ABS(SIN(2*PI()*MOD(Calculator!$B$38/Calculator!$F$14,1)))*IF(MOD(Calculator!$B$38/Calculator!$F$14,1)&lt;0.5,-1,1))^2))),2))</f>
        <v>—</v>
      </c>
      <c r="FT75" s="253" t="n">
        <f aca="false">IF(OR(Calculator!$E$15&lt;&gt;"YES",Calculator!$B$38&lt;Calculator!$G$15),"—",ROUND((1+SQRT(((50*POWER(80,POWER(COS(PI()*MOD(Calculator!$B$38/Calculator!$F$15,1)),2))-$C75)^2+(1500*ABS(SIN(2*PI()*MOD(Calculator!$B$38/Calculator!$F$15,1)))*IF(MOD(Calculator!$B$38/Calculator!$F$15,1)&lt;0.5,-1,1))^2)/((50*POWER(80,POWER(COS(PI()*MOD(Calculator!$B$38/Calculator!$F$15,1)),2))+$C75)^2+(1500*ABS(SIN(2*PI()*MOD(Calculator!$B$38/Calculator!$F$15,1)))*IF(MOD(Calculator!$B$38/Calculator!$F$15,1)&lt;0.5,-1,1))^2)))/(1-SQRT(((50*POWER(80,POWER(COS(PI()*MOD(Calculator!$B$38/Calculator!$F$15,1)),2))-$C75)^2+(1500*ABS(SIN(2*PI()*MOD(Calculator!$B$38/Calculator!$F$15,1)))*IF(MOD(Calculator!$B$38/Calculator!$F$15,1)&lt;0.5,-1,1))^2)/((50*POWER(80,POWER(COS(PI()*MOD(Calculator!$B$38/Calculator!$F$15,1)),2))+$C75)^2+(1500*ABS(SIN(2*PI()*MOD(Calculator!$B$38/Calculator!$F$15,1)))*IF(MOD(Calculator!$B$38/Calculator!$F$15,1)&lt;0.5,-1,1))^2))),2))</f>
        <v>2.14</v>
      </c>
      <c r="FU75" s="253" t="str">
        <f aca="false">IF(OR(Calculator!$E$16&lt;&gt;"YES",Calculator!$B$38&lt;Calculator!$G$16),"—",ROUND((1+SQRT(((50*POWER(80,POWER(COS(PI()*MOD(Calculator!$B$38/Calculator!$F$16,1)),2))-$C75)^2+(1500*ABS(SIN(2*PI()*MOD(Calculator!$B$38/Calculator!$F$16,1)))*IF(MOD(Calculator!$B$38/Calculator!$F$16,1)&lt;0.5,-1,1))^2)/((50*POWER(80,POWER(COS(PI()*MOD(Calculator!$B$38/Calculator!$F$16,1)),2))+$C75)^2+(1500*ABS(SIN(2*PI()*MOD(Calculator!$B$38/Calculator!$F$16,1)))*IF(MOD(Calculator!$B$38/Calculator!$F$16,1)&lt;0.5,-1,1))^2)))/(1-SQRT(((50*POWER(80,POWER(COS(PI()*MOD(Calculator!$B$38/Calculator!$F$16,1)),2))-$C75)^2+(1500*ABS(SIN(2*PI()*MOD(Calculator!$B$38/Calculator!$F$16,1)))*IF(MOD(Calculator!$B$38/Calculator!$F$16,1)&lt;0.5,-1,1))^2)/((50*POWER(80,POWER(COS(PI()*MOD(Calculator!$B$38/Calculator!$F$16,1)),2))+$C75)^2+(1500*ABS(SIN(2*PI()*MOD(Calculator!$B$38/Calculator!$F$16,1)))*IF(MOD(Calculator!$B$38/Calculator!$F$16,1)&lt;0.5,-1,1))^2))),2))</f>
        <v>—</v>
      </c>
      <c r="FV75" s="253" t="n">
        <f aca="false">IF(OR(Calculator!$E$17&lt;&gt;"YES",Calculator!$B$38&lt;Calculator!$G$17),"—",ROUND((1+SQRT(((50*POWER(80,POWER(COS(PI()*MOD(Calculator!$B$38/Calculator!$F$17,1)),2))-$C75)^2+(1500*ABS(SIN(2*PI()*MOD(Calculator!$B$38/Calculator!$F$17,1)))*IF(MOD(Calculator!$B$38/Calculator!$F$17,1)&lt;0.5,-1,1))^2)/((50*POWER(80,POWER(COS(PI()*MOD(Calculator!$B$38/Calculator!$F$17,1)),2))+$C75)^2+(1500*ABS(SIN(2*PI()*MOD(Calculator!$B$38/Calculator!$F$17,1)))*IF(MOD(Calculator!$B$38/Calculator!$F$17,1)&lt;0.5,-1,1))^2)))/(1-SQRT(((50*POWER(80,POWER(COS(PI()*MOD(Calculator!$B$38/Calculator!$F$17,1)),2))-$C75)^2+(1500*ABS(SIN(2*PI()*MOD(Calculator!$B$38/Calculator!$F$17,1)))*IF(MOD(Calculator!$B$38/Calculator!$F$17,1)&lt;0.5,-1,1))^2)/((50*POWER(80,POWER(COS(PI()*MOD(Calculator!$B$38/Calculator!$F$17,1)),2))+$C75)^2+(1500*ABS(SIN(2*PI()*MOD(Calculator!$B$38/Calculator!$F$17,1)))*IF(MOD(Calculator!$B$38/Calculator!$F$17,1)&lt;0.5,-1,1))^2))),2))</f>
        <v>18.39</v>
      </c>
      <c r="FW75" s="253" t="str">
        <f aca="false">IF(OR(Calculator!$E$18&lt;&gt;"YES",Calculator!$B$38&lt;Calculator!$G$18),"—",ROUND((1+SQRT(((50*POWER(80,POWER(COS(PI()*MOD(Calculator!$B$38/Calculator!$F$18,1)),2))-$C75)^2+(1500*ABS(SIN(2*PI()*MOD(Calculator!$B$38/Calculator!$F$18,1)))*IF(MOD(Calculator!$B$38/Calculator!$F$18,1)&lt;0.5,-1,1))^2)/((50*POWER(80,POWER(COS(PI()*MOD(Calculator!$B$38/Calculator!$F$18,1)),2))+$C75)^2+(1500*ABS(SIN(2*PI()*MOD(Calculator!$B$38/Calculator!$F$18,1)))*IF(MOD(Calculator!$B$38/Calculator!$F$18,1)&lt;0.5,-1,1))^2)))/(1-SQRT(((50*POWER(80,POWER(COS(PI()*MOD(Calculator!$B$38/Calculator!$F$18,1)),2))-$C75)^2+(1500*ABS(SIN(2*PI()*MOD(Calculator!$B$38/Calculator!$F$18,1)))*IF(MOD(Calculator!$B$38/Calculator!$F$18,1)&lt;0.5,-1,1))^2)/((50*POWER(80,POWER(COS(PI()*MOD(Calculator!$B$38/Calculator!$F$18,1)),2))+$C75)^2+(1500*ABS(SIN(2*PI()*MOD(Calculator!$B$38/Calculator!$F$18,1)))*IF(MOD(Calculator!$B$38/Calculator!$F$18,1)&lt;0.5,-1,1))^2))),2))</f>
        <v>—</v>
      </c>
      <c r="FX75" s="253" t="str">
        <f aca="false">IF(OR(Calculator!$E$19&lt;&gt;"YES",Calculator!$B$38&lt;Calculator!$G$19),"—",ROUND((1+SQRT(((50*POWER(80,POWER(COS(PI()*MOD(Calculator!$B$38/Calculator!$F$19,1)),2))-$C75)^2+(1500*ABS(SIN(2*PI()*MOD(Calculator!$B$38/Calculator!$F$19,1)))*IF(MOD(Calculator!$B$38/Calculator!$F$19,1)&lt;0.5,-1,1))^2)/((50*POWER(80,POWER(COS(PI()*MOD(Calculator!$B$38/Calculator!$F$19,1)),2))+$C75)^2+(1500*ABS(SIN(2*PI()*MOD(Calculator!$B$38/Calculator!$F$19,1)))*IF(MOD(Calculator!$B$38/Calculator!$F$19,1)&lt;0.5,-1,1))^2)))/(1-SQRT(((50*POWER(80,POWER(COS(PI()*MOD(Calculator!$B$38/Calculator!$F$19,1)),2))-$C75)^2+(1500*ABS(SIN(2*PI()*MOD(Calculator!$B$38/Calculator!$F$19,1)))*IF(MOD(Calculator!$B$38/Calculator!$F$19,1)&lt;0.5,-1,1))^2)/((50*POWER(80,POWER(COS(PI()*MOD(Calculator!$B$38/Calculator!$F$19,1)),2))+$C75)^2+(1500*ABS(SIN(2*PI()*MOD(Calculator!$B$38/Calculator!$F$19,1)))*IF(MOD(Calculator!$B$38/Calculator!$F$19,1)&lt;0.5,-1,1))^2))),2))</f>
        <v>—</v>
      </c>
      <c r="FY75" s="253" t="str">
        <f aca="false">IF(OR(Calculator!$E$20&lt;&gt;"YES",Calculator!$B$38&lt;Calculator!$G$20),"—",ROUND((1+SQRT(((50*POWER(80,POWER(COS(PI()*MOD(Calculator!$B$38/Calculator!$F$20,1)),2))-$C75)^2+(1500*ABS(SIN(2*PI()*MOD(Calculator!$B$38/Calculator!$F$20,1)))*IF(MOD(Calculator!$B$38/Calculator!$F$20,1)&lt;0.5,-1,1))^2)/((50*POWER(80,POWER(COS(PI()*MOD(Calculator!$B$38/Calculator!$F$20,1)),2))+$C75)^2+(1500*ABS(SIN(2*PI()*MOD(Calculator!$B$38/Calculator!$F$20,1)))*IF(MOD(Calculator!$B$38/Calculator!$F$20,1)&lt;0.5,-1,1))^2)))/(1-SQRT(((50*POWER(80,POWER(COS(PI()*MOD(Calculator!$B$38/Calculator!$F$20,1)),2))-$C75)^2+(1500*ABS(SIN(2*PI()*MOD(Calculator!$B$38/Calculator!$F$20,1)))*IF(MOD(Calculator!$B$38/Calculator!$F$20,1)&lt;0.5,-1,1))^2)/((50*POWER(80,POWER(COS(PI()*MOD(Calculator!$B$38/Calculator!$F$20,1)),2))+$C75)^2+(1500*ABS(SIN(2*PI()*MOD(Calculator!$B$38/Calculator!$F$20,1)))*IF(MOD(Calculator!$B$38/Calculator!$F$20,1)&lt;0.5,-1,1))^2))),2))</f>
        <v>—</v>
      </c>
      <c r="FZ75" s="253" t="str">
        <f aca="false">IF(OR(Calculator!$E$21&lt;&gt;"YES",Calculator!$B$38&lt;Calculator!$G$21),"—",ROUND((1+SQRT(((50*POWER(80,POWER(COS(PI()*MOD(Calculator!$B$38/Calculator!$F$21,1)),2))-$C75)^2+(1500*ABS(SIN(2*PI()*MOD(Calculator!$B$38/Calculator!$F$21,1)))*IF(MOD(Calculator!$B$38/Calculator!$F$21,1)&lt;0.5,-1,1))^2)/((50*POWER(80,POWER(COS(PI()*MOD(Calculator!$B$38/Calculator!$F$21,1)),2))+$C75)^2+(1500*ABS(SIN(2*PI()*MOD(Calculator!$B$38/Calculator!$F$21,1)))*IF(MOD(Calculator!$B$38/Calculator!$F$21,1)&lt;0.5,-1,1))^2)))/(1-SQRT(((50*POWER(80,POWER(COS(PI()*MOD(Calculator!$B$38/Calculator!$F$21,1)),2))-$C75)^2+(1500*ABS(SIN(2*PI()*MOD(Calculator!$B$38/Calculator!$F$21,1)))*IF(MOD(Calculator!$B$38/Calculator!$F$21,1)&lt;0.5,-1,1))^2)/((50*POWER(80,POWER(COS(PI()*MOD(Calculator!$B$38/Calculator!$F$21,1)),2))+$C75)^2+(1500*ABS(SIN(2*PI()*MOD(Calculator!$B$38/Calculator!$F$21,1)))*IF(MOD(Calculator!$B$38/Calculator!$F$21,1)&lt;0.5,-1,1))^2))),2))</f>
        <v>—</v>
      </c>
      <c r="GA75" s="253" t="str">
        <f aca="false">IF(OR(Calculator!$E$22&lt;&gt;"YES",Calculator!$B$38&lt;Calculator!$G$22),"—",ROUND((1+SQRT(((50*POWER(80,POWER(COS(PI()*MOD(Calculator!$B$38/Calculator!$F$22,1)),2))-$C75)^2+(1500*ABS(SIN(2*PI()*MOD(Calculator!$B$38/Calculator!$F$22,1)))*IF(MOD(Calculator!$B$38/Calculator!$F$22,1)&lt;0.5,-1,1))^2)/((50*POWER(80,POWER(COS(PI()*MOD(Calculator!$B$38/Calculator!$F$22,1)),2))+$C75)^2+(1500*ABS(SIN(2*PI()*MOD(Calculator!$B$38/Calculator!$F$22,1)))*IF(MOD(Calculator!$B$38/Calculator!$F$22,1)&lt;0.5,-1,1))^2)))/(1-SQRT(((50*POWER(80,POWER(COS(PI()*MOD(Calculator!$B$38/Calculator!$F$22,1)),2))-$C75)^2+(1500*ABS(SIN(2*PI()*MOD(Calculator!$B$38/Calculator!$F$22,1)))*IF(MOD(Calculator!$B$38/Calculator!$F$22,1)&lt;0.5,-1,1))^2)/((50*POWER(80,POWER(COS(PI()*MOD(Calculator!$B$38/Calculator!$F$22,1)),2))+$C75)^2+(1500*ABS(SIN(2*PI()*MOD(Calculator!$B$38/Calculator!$F$22,1)))*IF(MOD(Calculator!$B$38/Calculator!$F$22,1)&lt;0.5,-1,1))^2))),2))</f>
        <v>—</v>
      </c>
      <c r="GB75" s="295" t="n">
        <f aca="false">IFERROR(ROUND((IF(ISNUMBER(FQ75),FQ75,0)+IF(ISNUMBER(FR75),FR75,0)+IF(ISNUMBER(FS75),FS75,0)+IF(ISNUMBER(FT75),FT75,0)+IF(ISNUMBER(FU75),FU75,0)+IF(ISNUMBER(FV75),FV75,0)+IF(ISNUMBER(FW75),FW75,0)+IF(ISNUMBER(FX75),FX75,0)+IF(ISNUMBER(FY75),FY75,0)+IF(ISNUMBER(FZ75),FZ75,0)+IF(ISNUMBER(GA75),GA75,0))/(IF(ISNUMBER(FQ75),1,0)+IF(ISNUMBER(FR75),1,0)+IF(ISNUMBER(FS75),1,0)+IF(ISNUMBER(FT75),1,0)+IF(ISNUMBER(FU75),1,0)+IF(ISNUMBER(FV75),1,0)+IF(ISNUMBER(FW75),1,0)+IF(ISNUMBER(FX75),1,0)+IF(ISNUMBER(FY75),1,0)+IF(ISNUMBER(FZ75),1,0)+IF(ISNUMBER(GA75),1,0)),4),"")</f>
        <v>10.265</v>
      </c>
      <c r="GD75" s="253" t="str">
        <f aca="false">IF(OR(Calculator!$E$12&lt;&gt;"YES",Calculator!$B$34&lt;Calculator!$G$12),"—",ROUND((1+SQRT(((50*POWER(80,POWER(COS(PI()*MOD(Calculator!$B$34/Calculator!$F$12,1)),2))+MIN(500,MAX(30,100*EXP(-0.3*'VSWR Calculator'!$C$24)*(1+3*ABS(MOD('VSWR Calculator'!$C$23/Calculator!$F$12/2,1)-0.5))))/'VSWR Calculator'!$C$25)-$C75)^2+(1500*ABS(SIN(2*PI()*MOD(Calculator!$B$34/Calculator!$F$12,1)))*IF(MOD(Calculator!$B$34/Calculator!$F$12,1)&lt;0.5,-1,1))^2)/SQRT(((50*POWER(80,POWER(COS(PI()*MOD(Calculator!$B$34/Calculator!$F$12,1)),2))+MIN(500,MAX(30,100*EXP(-0.3*'VSWR Calculator'!$C$24)*(1+3*ABS(MOD('VSWR Calculator'!$C$23/Calculator!$F$12/2,1)-0.5))))/'VSWR Calculator'!$C$25)+$C75)^2+(1500*ABS(SIN(2*PI()*MOD(Calculator!$B$34/Calculator!$F$12,1)))*IF(MOD(Calculator!$B$34/Calculator!$F$12,1)&lt;0.5,-1,1))^2))/(1-SQRT(((50*POWER(80,POWER(COS(PI()*MOD(Calculator!$B$34/Calculator!$F$12,1)),2))+MIN(500,MAX(30,100*EXP(-0.3*'VSWR Calculator'!$C$24)*(1+3*ABS(MOD('VSWR Calculator'!$C$23/Calculator!$F$12/2,1)-0.5))))/'VSWR Calculator'!$C$25)-$C75)^2+(1500*ABS(SIN(2*PI()*MOD(Calculator!$B$34/Calculator!$F$12,1)))*IF(MOD(Calculator!$B$34/Calculator!$F$12,1)&lt;0.5,-1,1))^2)/SQRT(((50*POWER(80,POWER(COS(PI()*MOD(Calculator!$B$34/Calculator!$F$12,1)),2))+MIN(500,MAX(30,100*EXP(-0.3*'VSWR Calculator'!$C$24)*(1+3*ABS(MOD('VSWR Calculator'!$C$23/Calculator!$F$12/2,1)-0.5))))/'VSWR Calculator'!$C$25)+$C75)^2+(1500*ABS(SIN(2*PI()*MOD(Calculator!$B$34/Calculator!$F$12,1)))*IF(MOD(Calculator!$B$34/Calculator!$F$12,1)&lt;0.5,-1,1))^2)),2))</f>
        <v>—</v>
      </c>
      <c r="GE75" s="253" t="str">
        <f aca="false">IF(OR(Calculator!$E$13&lt;&gt;"YES",Calculator!$B$34&lt;Calculator!$G$13),"—",ROUND((1+SQRT(((50*POWER(80,POWER(COS(PI()*MOD(Calculator!$B$34/Calculator!$F$13,1)),2))+MIN(500,MAX(30,100*EXP(-0.3*'VSWR Calculator'!$C$24)*(1+3*ABS(MOD('VSWR Calculator'!$C$23/Calculator!$F$13/2,1)-0.5))))/'VSWR Calculator'!$C$25)-$C75)^2+(1500*ABS(SIN(2*PI()*MOD(Calculator!$B$34/Calculator!$F$13,1)))*IF(MOD(Calculator!$B$34/Calculator!$F$13,1)&lt;0.5,-1,1))^2)/SQRT(((50*POWER(80,POWER(COS(PI()*MOD(Calculator!$B$34/Calculator!$F$13,1)),2))+MIN(500,MAX(30,100*EXP(-0.3*'VSWR Calculator'!$C$24)*(1+3*ABS(MOD('VSWR Calculator'!$C$23/Calculator!$F$13/2,1)-0.5))))/'VSWR Calculator'!$C$25)+$C75)^2+(1500*ABS(SIN(2*PI()*MOD(Calculator!$B$34/Calculator!$F$13,1)))*IF(MOD(Calculator!$B$34/Calculator!$F$13,1)&lt;0.5,-1,1))^2))/(1-SQRT(((50*POWER(80,POWER(COS(PI()*MOD(Calculator!$B$34/Calculator!$F$13,1)),2))+MIN(500,MAX(30,100*EXP(-0.3*'VSWR Calculator'!$C$24)*(1+3*ABS(MOD('VSWR Calculator'!$C$23/Calculator!$F$13/2,1)-0.5))))/'VSWR Calculator'!$C$25)-$C75)^2+(1500*ABS(SIN(2*PI()*MOD(Calculator!$B$34/Calculator!$F$13,1)))*IF(MOD(Calculator!$B$34/Calculator!$F$13,1)&lt;0.5,-1,1))^2)/SQRT(((50*POWER(80,POWER(COS(PI()*MOD(Calculator!$B$34/Calculator!$F$13,1)),2))+MIN(500,MAX(30,100*EXP(-0.3*'VSWR Calculator'!$C$24)*(1+3*ABS(MOD('VSWR Calculator'!$C$23/Calculator!$F$13/2,1)-0.5))))/'VSWR Calculator'!$C$25)+$C75)^2+(1500*ABS(SIN(2*PI()*MOD(Calculator!$B$34/Calculator!$F$13,1)))*IF(MOD(Calculator!$B$34/Calculator!$F$13,1)&lt;0.5,-1,1))^2)),2))</f>
        <v>—</v>
      </c>
      <c r="GF75" s="253" t="str">
        <f aca="false">IF(OR(Calculator!$E$14&lt;&gt;"YES",Calculator!$B$34&lt;Calculator!$G$14),"—",ROUND((1+SQRT(((50*POWER(80,POWER(COS(PI()*MOD(Calculator!$B$34/Calculator!$F$14,1)),2))+MIN(500,MAX(30,100*EXP(-0.3*'VSWR Calculator'!$C$24)*(1+3*ABS(MOD('VSWR Calculator'!$C$23/Calculator!$F$14/2,1)-0.5))))/'VSWR Calculator'!$C$25)-$C75)^2+(1500*ABS(SIN(2*PI()*MOD(Calculator!$B$34/Calculator!$F$14,1)))*IF(MOD(Calculator!$B$34/Calculator!$F$14,1)&lt;0.5,-1,1))^2)/SQRT(((50*POWER(80,POWER(COS(PI()*MOD(Calculator!$B$34/Calculator!$F$14,1)),2))+MIN(500,MAX(30,100*EXP(-0.3*'VSWR Calculator'!$C$24)*(1+3*ABS(MOD('VSWR Calculator'!$C$23/Calculator!$F$14/2,1)-0.5))))/'VSWR Calculator'!$C$25)+$C75)^2+(1500*ABS(SIN(2*PI()*MOD(Calculator!$B$34/Calculator!$F$14,1)))*IF(MOD(Calculator!$B$34/Calculator!$F$14,1)&lt;0.5,-1,1))^2))/(1-SQRT(((50*POWER(80,POWER(COS(PI()*MOD(Calculator!$B$34/Calculator!$F$14,1)),2))+MIN(500,MAX(30,100*EXP(-0.3*'VSWR Calculator'!$C$24)*(1+3*ABS(MOD('VSWR Calculator'!$C$23/Calculator!$F$14/2,1)-0.5))))/'VSWR Calculator'!$C$25)-$C75)^2+(1500*ABS(SIN(2*PI()*MOD(Calculator!$B$34/Calculator!$F$14,1)))*IF(MOD(Calculator!$B$34/Calculator!$F$14,1)&lt;0.5,-1,1))^2)/SQRT(((50*POWER(80,POWER(COS(PI()*MOD(Calculator!$B$34/Calculator!$F$14,1)),2))+MIN(500,MAX(30,100*EXP(-0.3*'VSWR Calculator'!$C$24)*(1+3*ABS(MOD('VSWR Calculator'!$C$23/Calculator!$F$14/2,1)-0.5))))/'VSWR Calculator'!$C$25)+$C75)^2+(1500*ABS(SIN(2*PI()*MOD(Calculator!$B$34/Calculator!$F$14,1)))*IF(MOD(Calculator!$B$34/Calculator!$F$14,1)&lt;0.5,-1,1))^2)),2))</f>
        <v>—</v>
      </c>
      <c r="GG75" s="253" t="n">
        <f aca="false">IF(OR(Calculator!$E$15&lt;&gt;"YES",Calculator!$B$34&lt;Calculator!$G$15),"—",ROUND((1+SQRT(((50*POWER(80,POWER(COS(PI()*MOD(Calculator!$B$34/Calculator!$F$15,1)),2))+MIN(500,MAX(30,100*EXP(-0.3*'VSWR Calculator'!$C$24)*(1+3*ABS(MOD('VSWR Calculator'!$C$23/Calculator!$F$15/2,1)-0.5))))/'VSWR Calculator'!$C$25)-$C75)^2+(1500*ABS(SIN(2*PI()*MOD(Calculator!$B$34/Calculator!$F$15,1)))*IF(MOD(Calculator!$B$34/Calculator!$F$15,1)&lt;0.5,-1,1))^2)/SQRT(((50*POWER(80,POWER(COS(PI()*MOD(Calculator!$B$34/Calculator!$F$15,1)),2))+MIN(500,MAX(30,100*EXP(-0.3*'VSWR Calculator'!$C$24)*(1+3*ABS(MOD('VSWR Calculator'!$C$23/Calculator!$F$15/2,1)-0.5))))/'VSWR Calculator'!$C$25)+$C75)^2+(1500*ABS(SIN(2*PI()*MOD(Calculator!$B$34/Calculator!$F$15,1)))*IF(MOD(Calculator!$B$34/Calculator!$F$15,1)&lt;0.5,-1,1))^2))/(1-SQRT(((50*POWER(80,POWER(COS(PI()*MOD(Calculator!$B$34/Calculator!$F$15,1)),2))+MIN(500,MAX(30,100*EXP(-0.3*'VSWR Calculator'!$C$24)*(1+3*ABS(MOD('VSWR Calculator'!$C$23/Calculator!$F$15/2,1)-0.5))))/'VSWR Calculator'!$C$25)-$C75)^2+(1500*ABS(SIN(2*PI()*MOD(Calculator!$B$34/Calculator!$F$15,1)))*IF(MOD(Calculator!$B$34/Calculator!$F$15,1)&lt;0.5,-1,1))^2)/SQRT(((50*POWER(80,POWER(COS(PI()*MOD(Calculator!$B$34/Calculator!$F$15,1)),2))+MIN(500,MAX(30,100*EXP(-0.3*'VSWR Calculator'!$C$24)*(1+3*ABS(MOD('VSWR Calculator'!$C$23/Calculator!$F$15/2,1)-0.5))))/'VSWR Calculator'!$C$25)+$C75)^2+(1500*ABS(SIN(2*PI()*MOD(Calculator!$B$34/Calculator!$F$15,1)))*IF(MOD(Calculator!$B$34/Calculator!$F$15,1)&lt;0.5,-1,1))^2)),2))</f>
        <v>16.29</v>
      </c>
      <c r="GH75" s="253" t="str">
        <f aca="false">IF(OR(Calculator!$E$16&lt;&gt;"YES",Calculator!$B$34&lt;Calculator!$G$16),"—",ROUND((1+SQRT(((50*POWER(80,POWER(COS(PI()*MOD(Calculator!$B$34/Calculator!$F$16,1)),2))+MIN(500,MAX(30,100*EXP(-0.3*'VSWR Calculator'!$C$24)*(1+3*ABS(MOD('VSWR Calculator'!$C$23/Calculator!$F$16/2,1)-0.5))))/'VSWR Calculator'!$C$25)-$C75)^2+(1500*ABS(SIN(2*PI()*MOD(Calculator!$B$34/Calculator!$F$16,1)))*IF(MOD(Calculator!$B$34/Calculator!$F$16,1)&lt;0.5,-1,1))^2)/SQRT(((50*POWER(80,POWER(COS(PI()*MOD(Calculator!$B$34/Calculator!$F$16,1)),2))+MIN(500,MAX(30,100*EXP(-0.3*'VSWR Calculator'!$C$24)*(1+3*ABS(MOD('VSWR Calculator'!$C$23/Calculator!$F$16/2,1)-0.5))))/'VSWR Calculator'!$C$25)+$C75)^2+(1500*ABS(SIN(2*PI()*MOD(Calculator!$B$34/Calculator!$F$16,1)))*IF(MOD(Calculator!$B$34/Calculator!$F$16,1)&lt;0.5,-1,1))^2))/(1-SQRT(((50*POWER(80,POWER(COS(PI()*MOD(Calculator!$B$34/Calculator!$F$16,1)),2))+MIN(500,MAX(30,100*EXP(-0.3*'VSWR Calculator'!$C$24)*(1+3*ABS(MOD('VSWR Calculator'!$C$23/Calculator!$F$16/2,1)-0.5))))/'VSWR Calculator'!$C$25)-$C75)^2+(1500*ABS(SIN(2*PI()*MOD(Calculator!$B$34/Calculator!$F$16,1)))*IF(MOD(Calculator!$B$34/Calculator!$F$16,1)&lt;0.5,-1,1))^2)/SQRT(((50*POWER(80,POWER(COS(PI()*MOD(Calculator!$B$34/Calculator!$F$16,1)),2))+MIN(500,MAX(30,100*EXP(-0.3*'VSWR Calculator'!$C$24)*(1+3*ABS(MOD('VSWR Calculator'!$C$23/Calculator!$F$16/2,1)-0.5))))/'VSWR Calculator'!$C$25)+$C75)^2+(1500*ABS(SIN(2*PI()*MOD(Calculator!$B$34/Calculator!$F$16,1)))*IF(MOD(Calculator!$B$34/Calculator!$F$16,1)&lt;0.5,-1,1))^2)),2))</f>
        <v>—</v>
      </c>
      <c r="GI75" s="253" t="n">
        <f aca="false">IF(OR(Calculator!$E$17&lt;&gt;"YES",Calculator!$B$34&lt;Calculator!$G$17),"—",ROUND((1+SQRT(((50*POWER(80,POWER(COS(PI()*MOD(Calculator!$B$34/Calculator!$F$17,1)),2))+MIN(500,MAX(30,100*EXP(-0.3*'VSWR Calculator'!$C$24)*(1+3*ABS(MOD('VSWR Calculator'!$C$23/Calculator!$F$17/2,1)-0.5))))/'VSWR Calculator'!$C$25)-$C75)^2+(1500*ABS(SIN(2*PI()*MOD(Calculator!$B$34/Calculator!$F$17,1)))*IF(MOD(Calculator!$B$34/Calculator!$F$17,1)&lt;0.5,-1,1))^2)/SQRT(((50*POWER(80,POWER(COS(PI()*MOD(Calculator!$B$34/Calculator!$F$17,1)),2))+MIN(500,MAX(30,100*EXP(-0.3*'VSWR Calculator'!$C$24)*(1+3*ABS(MOD('VSWR Calculator'!$C$23/Calculator!$F$17/2,1)-0.5))))/'VSWR Calculator'!$C$25)+$C75)^2+(1500*ABS(SIN(2*PI()*MOD(Calculator!$B$34/Calculator!$F$17,1)))*IF(MOD(Calculator!$B$34/Calculator!$F$17,1)&lt;0.5,-1,1))^2))/(1-SQRT(((50*POWER(80,POWER(COS(PI()*MOD(Calculator!$B$34/Calculator!$F$17,1)),2))+MIN(500,MAX(30,100*EXP(-0.3*'VSWR Calculator'!$C$24)*(1+3*ABS(MOD('VSWR Calculator'!$C$23/Calculator!$F$17/2,1)-0.5))))/'VSWR Calculator'!$C$25)-$C75)^2+(1500*ABS(SIN(2*PI()*MOD(Calculator!$B$34/Calculator!$F$17,1)))*IF(MOD(Calculator!$B$34/Calculator!$F$17,1)&lt;0.5,-1,1))^2)/SQRT(((50*POWER(80,POWER(COS(PI()*MOD(Calculator!$B$34/Calculator!$F$17,1)),2))+MIN(500,MAX(30,100*EXP(-0.3*'VSWR Calculator'!$C$24)*(1+3*ABS(MOD('VSWR Calculator'!$C$23/Calculator!$F$17/2,1)-0.5))))/'VSWR Calculator'!$C$25)+$C75)^2+(1500*ABS(SIN(2*PI()*MOD(Calculator!$B$34/Calculator!$F$17,1)))*IF(MOD(Calculator!$B$34/Calculator!$F$17,1)&lt;0.5,-1,1))^2)),2))</f>
        <v>12.25</v>
      </c>
      <c r="GJ75" s="253" t="str">
        <f aca="false">IF(OR(Calculator!$E$18&lt;&gt;"YES",Calculator!$B$34&lt;Calculator!$G$18),"—",ROUND((1+SQRT(((50*POWER(80,POWER(COS(PI()*MOD(Calculator!$B$34/Calculator!$F$18,1)),2))+MIN(500,MAX(30,100*EXP(-0.3*'VSWR Calculator'!$C$24)*(1+3*ABS(MOD('VSWR Calculator'!$C$23/Calculator!$F$18/2,1)-0.5))))/'VSWR Calculator'!$C$25)-$C75)^2+(1500*ABS(SIN(2*PI()*MOD(Calculator!$B$34/Calculator!$F$18,1)))*IF(MOD(Calculator!$B$34/Calculator!$F$18,1)&lt;0.5,-1,1))^2)/SQRT(((50*POWER(80,POWER(COS(PI()*MOD(Calculator!$B$34/Calculator!$F$18,1)),2))+MIN(500,MAX(30,100*EXP(-0.3*'VSWR Calculator'!$C$24)*(1+3*ABS(MOD('VSWR Calculator'!$C$23/Calculator!$F$18/2,1)-0.5))))/'VSWR Calculator'!$C$25)+$C75)^2+(1500*ABS(SIN(2*PI()*MOD(Calculator!$B$34/Calculator!$F$18,1)))*IF(MOD(Calculator!$B$34/Calculator!$F$18,1)&lt;0.5,-1,1))^2))/(1-SQRT(((50*POWER(80,POWER(COS(PI()*MOD(Calculator!$B$34/Calculator!$F$18,1)),2))+MIN(500,MAX(30,100*EXP(-0.3*'VSWR Calculator'!$C$24)*(1+3*ABS(MOD('VSWR Calculator'!$C$23/Calculator!$F$18/2,1)-0.5))))/'VSWR Calculator'!$C$25)-$C75)^2+(1500*ABS(SIN(2*PI()*MOD(Calculator!$B$34/Calculator!$F$18,1)))*IF(MOD(Calculator!$B$34/Calculator!$F$18,1)&lt;0.5,-1,1))^2)/SQRT(((50*POWER(80,POWER(COS(PI()*MOD(Calculator!$B$34/Calculator!$F$18,1)),2))+MIN(500,MAX(30,100*EXP(-0.3*'VSWR Calculator'!$C$24)*(1+3*ABS(MOD('VSWR Calculator'!$C$23/Calculator!$F$18/2,1)-0.5))))/'VSWR Calculator'!$C$25)+$C75)^2+(1500*ABS(SIN(2*PI()*MOD(Calculator!$B$34/Calculator!$F$18,1)))*IF(MOD(Calculator!$B$34/Calculator!$F$18,1)&lt;0.5,-1,1))^2)),2))</f>
        <v>—</v>
      </c>
      <c r="GK75" s="253" t="str">
        <f aca="false">IF(OR(Calculator!$E$19&lt;&gt;"YES",Calculator!$B$34&lt;Calculator!$G$19),"—",ROUND((1+SQRT(((50*POWER(80,POWER(COS(PI()*MOD(Calculator!$B$34/Calculator!$F$19,1)),2))+MIN(500,MAX(30,100*EXP(-0.3*'VSWR Calculator'!$C$24)*(1+3*ABS(MOD('VSWR Calculator'!$C$23/Calculator!$F$19/2,1)-0.5))))/'VSWR Calculator'!$C$25)-$C75)^2+(1500*ABS(SIN(2*PI()*MOD(Calculator!$B$34/Calculator!$F$19,1)))*IF(MOD(Calculator!$B$34/Calculator!$F$19,1)&lt;0.5,-1,1))^2)/SQRT(((50*POWER(80,POWER(COS(PI()*MOD(Calculator!$B$34/Calculator!$F$19,1)),2))+MIN(500,MAX(30,100*EXP(-0.3*'VSWR Calculator'!$C$24)*(1+3*ABS(MOD('VSWR Calculator'!$C$23/Calculator!$F$19/2,1)-0.5))))/'VSWR Calculator'!$C$25)+$C75)^2+(1500*ABS(SIN(2*PI()*MOD(Calculator!$B$34/Calculator!$F$19,1)))*IF(MOD(Calculator!$B$34/Calculator!$F$19,1)&lt;0.5,-1,1))^2))/(1-SQRT(((50*POWER(80,POWER(COS(PI()*MOD(Calculator!$B$34/Calculator!$F$19,1)),2))+MIN(500,MAX(30,100*EXP(-0.3*'VSWR Calculator'!$C$24)*(1+3*ABS(MOD('VSWR Calculator'!$C$23/Calculator!$F$19/2,1)-0.5))))/'VSWR Calculator'!$C$25)-$C75)^2+(1500*ABS(SIN(2*PI()*MOD(Calculator!$B$34/Calculator!$F$19,1)))*IF(MOD(Calculator!$B$34/Calculator!$F$19,1)&lt;0.5,-1,1))^2)/SQRT(((50*POWER(80,POWER(COS(PI()*MOD(Calculator!$B$34/Calculator!$F$19,1)),2))+MIN(500,MAX(30,100*EXP(-0.3*'VSWR Calculator'!$C$24)*(1+3*ABS(MOD('VSWR Calculator'!$C$23/Calculator!$F$19/2,1)-0.5))))/'VSWR Calculator'!$C$25)+$C75)^2+(1500*ABS(SIN(2*PI()*MOD(Calculator!$B$34/Calculator!$F$19,1)))*IF(MOD(Calculator!$B$34/Calculator!$F$19,1)&lt;0.5,-1,1))^2)),2))</f>
        <v>—</v>
      </c>
      <c r="GL75" s="253" t="str">
        <f aca="false">IF(OR(Calculator!$E$20&lt;&gt;"YES",Calculator!$B$34&lt;Calculator!$G$20),"—",ROUND((1+SQRT(((50*POWER(80,POWER(COS(PI()*MOD(Calculator!$B$34/Calculator!$F$20,1)),2))+MIN(500,MAX(30,100*EXP(-0.3*'VSWR Calculator'!$C$24)*(1+3*ABS(MOD('VSWR Calculator'!$C$23/Calculator!$F$20/2,1)-0.5))))/'VSWR Calculator'!$C$25)-$C75)^2+(1500*ABS(SIN(2*PI()*MOD(Calculator!$B$34/Calculator!$F$20,1)))*IF(MOD(Calculator!$B$34/Calculator!$F$20,1)&lt;0.5,-1,1))^2)/SQRT(((50*POWER(80,POWER(COS(PI()*MOD(Calculator!$B$34/Calculator!$F$20,1)),2))+MIN(500,MAX(30,100*EXP(-0.3*'VSWR Calculator'!$C$24)*(1+3*ABS(MOD('VSWR Calculator'!$C$23/Calculator!$F$20/2,1)-0.5))))/'VSWR Calculator'!$C$25)+$C75)^2+(1500*ABS(SIN(2*PI()*MOD(Calculator!$B$34/Calculator!$F$20,1)))*IF(MOD(Calculator!$B$34/Calculator!$F$20,1)&lt;0.5,-1,1))^2))/(1-SQRT(((50*POWER(80,POWER(COS(PI()*MOD(Calculator!$B$34/Calculator!$F$20,1)),2))+MIN(500,MAX(30,100*EXP(-0.3*'VSWR Calculator'!$C$24)*(1+3*ABS(MOD('VSWR Calculator'!$C$23/Calculator!$F$20/2,1)-0.5))))/'VSWR Calculator'!$C$25)-$C75)^2+(1500*ABS(SIN(2*PI()*MOD(Calculator!$B$34/Calculator!$F$20,1)))*IF(MOD(Calculator!$B$34/Calculator!$F$20,1)&lt;0.5,-1,1))^2)/SQRT(((50*POWER(80,POWER(COS(PI()*MOD(Calculator!$B$34/Calculator!$F$20,1)),2))+MIN(500,MAX(30,100*EXP(-0.3*'VSWR Calculator'!$C$24)*(1+3*ABS(MOD('VSWR Calculator'!$C$23/Calculator!$F$20/2,1)-0.5))))/'VSWR Calculator'!$C$25)+$C75)^2+(1500*ABS(SIN(2*PI()*MOD(Calculator!$B$34/Calculator!$F$20,1)))*IF(MOD(Calculator!$B$34/Calculator!$F$20,1)&lt;0.5,-1,1))^2)),2))</f>
        <v>—</v>
      </c>
      <c r="GM75" s="253" t="str">
        <f aca="false">IF(OR(Calculator!$E$21&lt;&gt;"YES",Calculator!$B$34&lt;Calculator!$G$21),"—",ROUND((1+SQRT(((50*POWER(80,POWER(COS(PI()*MOD(Calculator!$B$34/Calculator!$F$21,1)),2))+MIN(500,MAX(30,100*EXP(-0.3*'VSWR Calculator'!$C$24)*(1+3*ABS(MOD('VSWR Calculator'!$C$23/Calculator!$F$21/2,1)-0.5))))/'VSWR Calculator'!$C$25)-$C75)^2+(1500*ABS(SIN(2*PI()*MOD(Calculator!$B$34/Calculator!$F$21,1)))*IF(MOD(Calculator!$B$34/Calculator!$F$21,1)&lt;0.5,-1,1))^2)/SQRT(((50*POWER(80,POWER(COS(PI()*MOD(Calculator!$B$34/Calculator!$F$21,1)),2))+MIN(500,MAX(30,100*EXP(-0.3*'VSWR Calculator'!$C$24)*(1+3*ABS(MOD('VSWR Calculator'!$C$23/Calculator!$F$21/2,1)-0.5))))/'VSWR Calculator'!$C$25)+$C75)^2+(1500*ABS(SIN(2*PI()*MOD(Calculator!$B$34/Calculator!$F$21,1)))*IF(MOD(Calculator!$B$34/Calculator!$F$21,1)&lt;0.5,-1,1))^2))/(1-SQRT(((50*POWER(80,POWER(COS(PI()*MOD(Calculator!$B$34/Calculator!$F$21,1)),2))+MIN(500,MAX(30,100*EXP(-0.3*'VSWR Calculator'!$C$24)*(1+3*ABS(MOD('VSWR Calculator'!$C$23/Calculator!$F$21/2,1)-0.5))))/'VSWR Calculator'!$C$25)-$C75)^2+(1500*ABS(SIN(2*PI()*MOD(Calculator!$B$34/Calculator!$F$21,1)))*IF(MOD(Calculator!$B$34/Calculator!$F$21,1)&lt;0.5,-1,1))^2)/SQRT(((50*POWER(80,POWER(COS(PI()*MOD(Calculator!$B$34/Calculator!$F$21,1)),2))+MIN(500,MAX(30,100*EXP(-0.3*'VSWR Calculator'!$C$24)*(1+3*ABS(MOD('VSWR Calculator'!$C$23/Calculator!$F$21/2,1)-0.5))))/'VSWR Calculator'!$C$25)+$C75)^2+(1500*ABS(SIN(2*PI()*MOD(Calculator!$B$34/Calculator!$F$21,1)))*IF(MOD(Calculator!$B$34/Calculator!$F$21,1)&lt;0.5,-1,1))^2)),2))</f>
        <v>—</v>
      </c>
      <c r="GN75" s="253" t="str">
        <f aca="false">IF(OR(Calculator!$E$22&lt;&gt;"YES",Calculator!$B$34&lt;Calculator!$G$22),"—",ROUND((1+SQRT(((50*POWER(80,POWER(COS(PI()*MOD(Calculator!$B$34/Calculator!$F$22,1)),2))+MIN(500,MAX(30,100*EXP(-0.3*'VSWR Calculator'!$C$24)*(1+3*ABS(MOD('VSWR Calculator'!$C$23/Calculator!$F$22/2,1)-0.5))))/'VSWR Calculator'!$C$25)-$C75)^2+(1500*ABS(SIN(2*PI()*MOD(Calculator!$B$34/Calculator!$F$22,1)))*IF(MOD(Calculator!$B$34/Calculator!$F$22,1)&lt;0.5,-1,1))^2)/SQRT(((50*POWER(80,POWER(COS(PI()*MOD(Calculator!$B$34/Calculator!$F$22,1)),2))+MIN(500,MAX(30,100*EXP(-0.3*'VSWR Calculator'!$C$24)*(1+3*ABS(MOD('VSWR Calculator'!$C$23/Calculator!$F$22/2,1)-0.5))))/'VSWR Calculator'!$C$25)+$C75)^2+(1500*ABS(SIN(2*PI()*MOD(Calculator!$B$34/Calculator!$F$22,1)))*IF(MOD(Calculator!$B$34/Calculator!$F$22,1)&lt;0.5,-1,1))^2))/(1-SQRT(((50*POWER(80,POWER(COS(PI()*MOD(Calculator!$B$34/Calculator!$F$22,1)),2))+MIN(500,MAX(30,100*EXP(-0.3*'VSWR Calculator'!$C$24)*(1+3*ABS(MOD('VSWR Calculator'!$C$23/Calculator!$F$22/2,1)-0.5))))/'VSWR Calculator'!$C$25)-$C75)^2+(1500*ABS(SIN(2*PI()*MOD(Calculator!$B$34/Calculator!$F$22,1)))*IF(MOD(Calculator!$B$34/Calculator!$F$22,1)&lt;0.5,-1,1))^2)/SQRT(((50*POWER(80,POWER(COS(PI()*MOD(Calculator!$B$34/Calculator!$F$22,1)),2))+MIN(500,MAX(30,100*EXP(-0.3*'VSWR Calculator'!$C$24)*(1+3*ABS(MOD('VSWR Calculator'!$C$23/Calculator!$F$22/2,1)-0.5))))/'VSWR Calculator'!$C$25)+$C75)^2+(1500*ABS(SIN(2*PI()*MOD(Calculator!$B$34/Calculator!$F$22,1)))*IF(MOD(Calculator!$B$34/Calculator!$F$22,1)&lt;0.5,-1,1))^2)),2))</f>
        <v>—</v>
      </c>
      <c r="GO75" s="253" t="n">
        <f aca="false">IFERROR(ROUND((IF(ISNUMBER(GD75),GD75,0)+IF(ISNUMBER(GE75),GE75,0)+IF(ISNUMBER(GF75),GF75,0)+IF(ISNUMBER(GG75),GG75,0)+IF(ISNUMBER(GH75),GH75,0)+IF(ISNUMBER(GI75),GI75,0)+IF(ISNUMBER(GJ75),GJ75,0)+IF(ISNUMBER(GK75),GK75,0)+IF(ISNUMBER(GL75),GL75,0)+IF(ISNUMBER(GM75),GM75,0)+IF(ISNUMBER(GN75),GN75,0))/(IF(ISNUMBER(GD75),1,0)+IF(ISNUMBER(GE75),1,0)+IF(ISNUMBER(GF75),1,0)+IF(ISNUMBER(GG75),1,0)+IF(ISNUMBER(GH75),1,0)+IF(ISNUMBER(GI75),1,0)+IF(ISNUMBER(GJ75),1,0)+IF(ISNUMBER(GK75),1,0)+IF(ISNUMBER(GL75),1,0)+IF(ISNUMBER(GM75),1,0)+IF(ISNUMBER(GN75),1,0)),4),"")</f>
        <v>14.27</v>
      </c>
      <c r="GP75" s="253" t="str">
        <f aca="false">IF(OR(Calculator!$E$12&lt;&gt;"YES",Calculator!$B$35&lt;Calculator!$G$12),"—",ROUND((1+SQRT(((50*POWER(80,POWER(COS(PI()*MOD(Calculator!$B$35/Calculator!$F$12,1)),2))+MIN(500,MAX(30,100*EXP(-0.3*'VSWR Calculator'!$C$24)*(1+3*ABS(MOD('VSWR Calculator'!$C$23/Calculator!$F$12/2,1)-0.5))))/'VSWR Calculator'!$C$25)-$C75)^2+(1500*ABS(SIN(2*PI()*MOD(Calculator!$B$35/Calculator!$F$12,1)))*IF(MOD(Calculator!$B$35/Calculator!$F$12,1)&lt;0.5,-1,1))^2)/SQRT(((50*POWER(80,POWER(COS(PI()*MOD(Calculator!$B$35/Calculator!$F$12,1)),2))+MIN(500,MAX(30,100*EXP(-0.3*'VSWR Calculator'!$C$24)*(1+3*ABS(MOD('VSWR Calculator'!$C$23/Calculator!$F$12/2,1)-0.5))))/'VSWR Calculator'!$C$25)+$C75)^2+(1500*ABS(SIN(2*PI()*MOD(Calculator!$B$35/Calculator!$F$12,1)))*IF(MOD(Calculator!$B$35/Calculator!$F$12,1)&lt;0.5,-1,1))^2))/(1-SQRT(((50*POWER(80,POWER(COS(PI()*MOD(Calculator!$B$35/Calculator!$F$12,1)),2))+MIN(500,MAX(30,100*EXP(-0.3*'VSWR Calculator'!$C$24)*(1+3*ABS(MOD('VSWR Calculator'!$C$23/Calculator!$F$12/2,1)-0.5))))/'VSWR Calculator'!$C$25)-$C75)^2+(1500*ABS(SIN(2*PI()*MOD(Calculator!$B$35/Calculator!$F$12,1)))*IF(MOD(Calculator!$B$35/Calculator!$F$12,1)&lt;0.5,-1,1))^2)/SQRT(((50*POWER(80,POWER(COS(PI()*MOD(Calculator!$B$35/Calculator!$F$12,1)),2))+MIN(500,MAX(30,100*EXP(-0.3*'VSWR Calculator'!$C$24)*(1+3*ABS(MOD('VSWR Calculator'!$C$23/Calculator!$F$12/2,1)-0.5))))/'VSWR Calculator'!$C$25)+$C75)^2+(1500*ABS(SIN(2*PI()*MOD(Calculator!$B$35/Calculator!$F$12,1)))*IF(MOD(Calculator!$B$35/Calculator!$F$12,1)&lt;0.5,-1,1))^2)),2))</f>
        <v>—</v>
      </c>
      <c r="GQ75" s="253" t="str">
        <f aca="false">IF(OR(Calculator!$E$13&lt;&gt;"YES",Calculator!$B$35&lt;Calculator!$G$13),"—",ROUND((1+SQRT(((50*POWER(80,POWER(COS(PI()*MOD(Calculator!$B$35/Calculator!$F$13,1)),2))+MIN(500,MAX(30,100*EXP(-0.3*'VSWR Calculator'!$C$24)*(1+3*ABS(MOD('VSWR Calculator'!$C$23/Calculator!$F$13/2,1)-0.5))))/'VSWR Calculator'!$C$25)-$C75)^2+(1500*ABS(SIN(2*PI()*MOD(Calculator!$B$35/Calculator!$F$13,1)))*IF(MOD(Calculator!$B$35/Calculator!$F$13,1)&lt;0.5,-1,1))^2)/SQRT(((50*POWER(80,POWER(COS(PI()*MOD(Calculator!$B$35/Calculator!$F$13,1)),2))+MIN(500,MAX(30,100*EXP(-0.3*'VSWR Calculator'!$C$24)*(1+3*ABS(MOD('VSWR Calculator'!$C$23/Calculator!$F$13/2,1)-0.5))))/'VSWR Calculator'!$C$25)+$C75)^2+(1500*ABS(SIN(2*PI()*MOD(Calculator!$B$35/Calculator!$F$13,1)))*IF(MOD(Calculator!$B$35/Calculator!$F$13,1)&lt;0.5,-1,1))^2))/(1-SQRT(((50*POWER(80,POWER(COS(PI()*MOD(Calculator!$B$35/Calculator!$F$13,1)),2))+MIN(500,MAX(30,100*EXP(-0.3*'VSWR Calculator'!$C$24)*(1+3*ABS(MOD('VSWR Calculator'!$C$23/Calculator!$F$13/2,1)-0.5))))/'VSWR Calculator'!$C$25)-$C75)^2+(1500*ABS(SIN(2*PI()*MOD(Calculator!$B$35/Calculator!$F$13,1)))*IF(MOD(Calculator!$B$35/Calculator!$F$13,1)&lt;0.5,-1,1))^2)/SQRT(((50*POWER(80,POWER(COS(PI()*MOD(Calculator!$B$35/Calculator!$F$13,1)),2))+MIN(500,MAX(30,100*EXP(-0.3*'VSWR Calculator'!$C$24)*(1+3*ABS(MOD('VSWR Calculator'!$C$23/Calculator!$F$13/2,1)-0.5))))/'VSWR Calculator'!$C$25)+$C75)^2+(1500*ABS(SIN(2*PI()*MOD(Calculator!$B$35/Calculator!$F$13,1)))*IF(MOD(Calculator!$B$35/Calculator!$F$13,1)&lt;0.5,-1,1))^2)),2))</f>
        <v>—</v>
      </c>
      <c r="GR75" s="253" t="str">
        <f aca="false">IF(OR(Calculator!$E$14&lt;&gt;"YES",Calculator!$B$35&lt;Calculator!$G$14),"—",ROUND((1+SQRT(((50*POWER(80,POWER(COS(PI()*MOD(Calculator!$B$35/Calculator!$F$14,1)),2))+MIN(500,MAX(30,100*EXP(-0.3*'VSWR Calculator'!$C$24)*(1+3*ABS(MOD('VSWR Calculator'!$C$23/Calculator!$F$14/2,1)-0.5))))/'VSWR Calculator'!$C$25)-$C75)^2+(1500*ABS(SIN(2*PI()*MOD(Calculator!$B$35/Calculator!$F$14,1)))*IF(MOD(Calculator!$B$35/Calculator!$F$14,1)&lt;0.5,-1,1))^2)/SQRT(((50*POWER(80,POWER(COS(PI()*MOD(Calculator!$B$35/Calculator!$F$14,1)),2))+MIN(500,MAX(30,100*EXP(-0.3*'VSWR Calculator'!$C$24)*(1+3*ABS(MOD('VSWR Calculator'!$C$23/Calculator!$F$14/2,1)-0.5))))/'VSWR Calculator'!$C$25)+$C75)^2+(1500*ABS(SIN(2*PI()*MOD(Calculator!$B$35/Calculator!$F$14,1)))*IF(MOD(Calculator!$B$35/Calculator!$F$14,1)&lt;0.5,-1,1))^2))/(1-SQRT(((50*POWER(80,POWER(COS(PI()*MOD(Calculator!$B$35/Calculator!$F$14,1)),2))+MIN(500,MAX(30,100*EXP(-0.3*'VSWR Calculator'!$C$24)*(1+3*ABS(MOD('VSWR Calculator'!$C$23/Calculator!$F$14/2,1)-0.5))))/'VSWR Calculator'!$C$25)-$C75)^2+(1500*ABS(SIN(2*PI()*MOD(Calculator!$B$35/Calculator!$F$14,1)))*IF(MOD(Calculator!$B$35/Calculator!$F$14,1)&lt;0.5,-1,1))^2)/SQRT(((50*POWER(80,POWER(COS(PI()*MOD(Calculator!$B$35/Calculator!$F$14,1)),2))+MIN(500,MAX(30,100*EXP(-0.3*'VSWR Calculator'!$C$24)*(1+3*ABS(MOD('VSWR Calculator'!$C$23/Calculator!$F$14/2,1)-0.5))))/'VSWR Calculator'!$C$25)+$C75)^2+(1500*ABS(SIN(2*PI()*MOD(Calculator!$B$35/Calculator!$F$14,1)))*IF(MOD(Calculator!$B$35/Calculator!$F$14,1)&lt;0.5,-1,1))^2)),2))</f>
        <v>—</v>
      </c>
      <c r="GS75" s="253" t="n">
        <f aca="false">IF(OR(Calculator!$E$15&lt;&gt;"YES",Calculator!$B$35&lt;Calculator!$G$15),"—",ROUND((1+SQRT(((50*POWER(80,POWER(COS(PI()*MOD(Calculator!$B$35/Calculator!$F$15,1)),2))+MIN(500,MAX(30,100*EXP(-0.3*'VSWR Calculator'!$C$24)*(1+3*ABS(MOD('VSWR Calculator'!$C$23/Calculator!$F$15/2,1)-0.5))))/'VSWR Calculator'!$C$25)-$C75)^2+(1500*ABS(SIN(2*PI()*MOD(Calculator!$B$35/Calculator!$F$15,1)))*IF(MOD(Calculator!$B$35/Calculator!$F$15,1)&lt;0.5,-1,1))^2)/SQRT(((50*POWER(80,POWER(COS(PI()*MOD(Calculator!$B$35/Calculator!$F$15,1)),2))+MIN(500,MAX(30,100*EXP(-0.3*'VSWR Calculator'!$C$24)*(1+3*ABS(MOD('VSWR Calculator'!$C$23/Calculator!$F$15/2,1)-0.5))))/'VSWR Calculator'!$C$25)+$C75)^2+(1500*ABS(SIN(2*PI()*MOD(Calculator!$B$35/Calculator!$F$15,1)))*IF(MOD(Calculator!$B$35/Calculator!$F$15,1)&lt;0.5,-1,1))^2))/(1-SQRT(((50*POWER(80,POWER(COS(PI()*MOD(Calculator!$B$35/Calculator!$F$15,1)),2))+MIN(500,MAX(30,100*EXP(-0.3*'VSWR Calculator'!$C$24)*(1+3*ABS(MOD('VSWR Calculator'!$C$23/Calculator!$F$15/2,1)-0.5))))/'VSWR Calculator'!$C$25)-$C75)^2+(1500*ABS(SIN(2*PI()*MOD(Calculator!$B$35/Calculator!$F$15,1)))*IF(MOD(Calculator!$B$35/Calculator!$F$15,1)&lt;0.5,-1,1))^2)/SQRT(((50*POWER(80,POWER(COS(PI()*MOD(Calculator!$B$35/Calculator!$F$15,1)),2))+MIN(500,MAX(30,100*EXP(-0.3*'VSWR Calculator'!$C$24)*(1+3*ABS(MOD('VSWR Calculator'!$C$23/Calculator!$F$15/2,1)-0.5))))/'VSWR Calculator'!$C$25)+$C75)^2+(1500*ABS(SIN(2*PI()*MOD(Calculator!$B$35/Calculator!$F$15,1)))*IF(MOD(Calculator!$B$35/Calculator!$F$15,1)&lt;0.5,-1,1))^2)),2))</f>
        <v>2.22</v>
      </c>
      <c r="GT75" s="253" t="str">
        <f aca="false">IF(OR(Calculator!$E$16&lt;&gt;"YES",Calculator!$B$35&lt;Calculator!$G$16),"—",ROUND((1+SQRT(((50*POWER(80,POWER(COS(PI()*MOD(Calculator!$B$35/Calculator!$F$16,1)),2))+MIN(500,MAX(30,100*EXP(-0.3*'VSWR Calculator'!$C$24)*(1+3*ABS(MOD('VSWR Calculator'!$C$23/Calculator!$F$16/2,1)-0.5))))/'VSWR Calculator'!$C$25)-$C75)^2+(1500*ABS(SIN(2*PI()*MOD(Calculator!$B$35/Calculator!$F$16,1)))*IF(MOD(Calculator!$B$35/Calculator!$F$16,1)&lt;0.5,-1,1))^2)/SQRT(((50*POWER(80,POWER(COS(PI()*MOD(Calculator!$B$35/Calculator!$F$16,1)),2))+MIN(500,MAX(30,100*EXP(-0.3*'VSWR Calculator'!$C$24)*(1+3*ABS(MOD('VSWR Calculator'!$C$23/Calculator!$F$16/2,1)-0.5))))/'VSWR Calculator'!$C$25)+$C75)^2+(1500*ABS(SIN(2*PI()*MOD(Calculator!$B$35/Calculator!$F$16,1)))*IF(MOD(Calculator!$B$35/Calculator!$F$16,1)&lt;0.5,-1,1))^2))/(1-SQRT(((50*POWER(80,POWER(COS(PI()*MOD(Calculator!$B$35/Calculator!$F$16,1)),2))+MIN(500,MAX(30,100*EXP(-0.3*'VSWR Calculator'!$C$24)*(1+3*ABS(MOD('VSWR Calculator'!$C$23/Calculator!$F$16/2,1)-0.5))))/'VSWR Calculator'!$C$25)-$C75)^2+(1500*ABS(SIN(2*PI()*MOD(Calculator!$B$35/Calculator!$F$16,1)))*IF(MOD(Calculator!$B$35/Calculator!$F$16,1)&lt;0.5,-1,1))^2)/SQRT(((50*POWER(80,POWER(COS(PI()*MOD(Calculator!$B$35/Calculator!$F$16,1)),2))+MIN(500,MAX(30,100*EXP(-0.3*'VSWR Calculator'!$C$24)*(1+3*ABS(MOD('VSWR Calculator'!$C$23/Calculator!$F$16/2,1)-0.5))))/'VSWR Calculator'!$C$25)+$C75)^2+(1500*ABS(SIN(2*PI()*MOD(Calculator!$B$35/Calculator!$F$16,1)))*IF(MOD(Calculator!$B$35/Calculator!$F$16,1)&lt;0.5,-1,1))^2)),2))</f>
        <v>—</v>
      </c>
      <c r="GU75" s="253" t="n">
        <f aca="false">IF(OR(Calculator!$E$17&lt;&gt;"YES",Calculator!$B$35&lt;Calculator!$G$17),"—",ROUND((1+SQRT(((50*POWER(80,POWER(COS(PI()*MOD(Calculator!$B$35/Calculator!$F$17,1)),2))+MIN(500,MAX(30,100*EXP(-0.3*'VSWR Calculator'!$C$24)*(1+3*ABS(MOD('VSWR Calculator'!$C$23/Calculator!$F$17/2,1)-0.5))))/'VSWR Calculator'!$C$25)-$C75)^2+(1500*ABS(SIN(2*PI()*MOD(Calculator!$B$35/Calculator!$F$17,1)))*IF(MOD(Calculator!$B$35/Calculator!$F$17,1)&lt;0.5,-1,1))^2)/SQRT(((50*POWER(80,POWER(COS(PI()*MOD(Calculator!$B$35/Calculator!$F$17,1)),2))+MIN(500,MAX(30,100*EXP(-0.3*'VSWR Calculator'!$C$24)*(1+3*ABS(MOD('VSWR Calculator'!$C$23/Calculator!$F$17/2,1)-0.5))))/'VSWR Calculator'!$C$25)+$C75)^2+(1500*ABS(SIN(2*PI()*MOD(Calculator!$B$35/Calculator!$F$17,1)))*IF(MOD(Calculator!$B$35/Calculator!$F$17,1)&lt;0.5,-1,1))^2))/(1-SQRT(((50*POWER(80,POWER(COS(PI()*MOD(Calculator!$B$35/Calculator!$F$17,1)),2))+MIN(500,MAX(30,100*EXP(-0.3*'VSWR Calculator'!$C$24)*(1+3*ABS(MOD('VSWR Calculator'!$C$23/Calculator!$F$17/2,1)-0.5))))/'VSWR Calculator'!$C$25)-$C75)^2+(1500*ABS(SIN(2*PI()*MOD(Calculator!$B$35/Calculator!$F$17,1)))*IF(MOD(Calculator!$B$35/Calculator!$F$17,1)&lt;0.5,-1,1))^2)/SQRT(((50*POWER(80,POWER(COS(PI()*MOD(Calculator!$B$35/Calculator!$F$17,1)),2))+MIN(500,MAX(30,100*EXP(-0.3*'VSWR Calculator'!$C$24)*(1+3*ABS(MOD('VSWR Calculator'!$C$23/Calculator!$F$17/2,1)-0.5))))/'VSWR Calculator'!$C$25)+$C75)^2+(1500*ABS(SIN(2*PI()*MOD(Calculator!$B$35/Calculator!$F$17,1)))*IF(MOD(Calculator!$B$35/Calculator!$F$17,1)&lt;0.5,-1,1))^2)),2))</f>
        <v>16.71</v>
      </c>
      <c r="GV75" s="253" t="str">
        <f aca="false">IF(OR(Calculator!$E$18&lt;&gt;"YES",Calculator!$B$35&lt;Calculator!$G$18),"—",ROUND((1+SQRT(((50*POWER(80,POWER(COS(PI()*MOD(Calculator!$B$35/Calculator!$F$18,1)),2))+MIN(500,MAX(30,100*EXP(-0.3*'VSWR Calculator'!$C$24)*(1+3*ABS(MOD('VSWR Calculator'!$C$23/Calculator!$F$18/2,1)-0.5))))/'VSWR Calculator'!$C$25)-$C75)^2+(1500*ABS(SIN(2*PI()*MOD(Calculator!$B$35/Calculator!$F$18,1)))*IF(MOD(Calculator!$B$35/Calculator!$F$18,1)&lt;0.5,-1,1))^2)/SQRT(((50*POWER(80,POWER(COS(PI()*MOD(Calculator!$B$35/Calculator!$F$18,1)),2))+MIN(500,MAX(30,100*EXP(-0.3*'VSWR Calculator'!$C$24)*(1+3*ABS(MOD('VSWR Calculator'!$C$23/Calculator!$F$18/2,1)-0.5))))/'VSWR Calculator'!$C$25)+$C75)^2+(1500*ABS(SIN(2*PI()*MOD(Calculator!$B$35/Calculator!$F$18,1)))*IF(MOD(Calculator!$B$35/Calculator!$F$18,1)&lt;0.5,-1,1))^2))/(1-SQRT(((50*POWER(80,POWER(COS(PI()*MOD(Calculator!$B$35/Calculator!$F$18,1)),2))+MIN(500,MAX(30,100*EXP(-0.3*'VSWR Calculator'!$C$24)*(1+3*ABS(MOD('VSWR Calculator'!$C$23/Calculator!$F$18/2,1)-0.5))))/'VSWR Calculator'!$C$25)-$C75)^2+(1500*ABS(SIN(2*PI()*MOD(Calculator!$B$35/Calculator!$F$18,1)))*IF(MOD(Calculator!$B$35/Calculator!$F$18,1)&lt;0.5,-1,1))^2)/SQRT(((50*POWER(80,POWER(COS(PI()*MOD(Calculator!$B$35/Calculator!$F$18,1)),2))+MIN(500,MAX(30,100*EXP(-0.3*'VSWR Calculator'!$C$24)*(1+3*ABS(MOD('VSWR Calculator'!$C$23/Calculator!$F$18/2,1)-0.5))))/'VSWR Calculator'!$C$25)+$C75)^2+(1500*ABS(SIN(2*PI()*MOD(Calculator!$B$35/Calculator!$F$18,1)))*IF(MOD(Calculator!$B$35/Calculator!$F$18,1)&lt;0.5,-1,1))^2)),2))</f>
        <v>—</v>
      </c>
      <c r="GW75" s="253" t="str">
        <f aca="false">IF(OR(Calculator!$E$19&lt;&gt;"YES",Calculator!$B$35&lt;Calculator!$G$19),"—",ROUND((1+SQRT(((50*POWER(80,POWER(COS(PI()*MOD(Calculator!$B$35/Calculator!$F$19,1)),2))+MIN(500,MAX(30,100*EXP(-0.3*'VSWR Calculator'!$C$24)*(1+3*ABS(MOD('VSWR Calculator'!$C$23/Calculator!$F$19/2,1)-0.5))))/'VSWR Calculator'!$C$25)-$C75)^2+(1500*ABS(SIN(2*PI()*MOD(Calculator!$B$35/Calculator!$F$19,1)))*IF(MOD(Calculator!$B$35/Calculator!$F$19,1)&lt;0.5,-1,1))^2)/SQRT(((50*POWER(80,POWER(COS(PI()*MOD(Calculator!$B$35/Calculator!$F$19,1)),2))+MIN(500,MAX(30,100*EXP(-0.3*'VSWR Calculator'!$C$24)*(1+3*ABS(MOD('VSWR Calculator'!$C$23/Calculator!$F$19/2,1)-0.5))))/'VSWR Calculator'!$C$25)+$C75)^2+(1500*ABS(SIN(2*PI()*MOD(Calculator!$B$35/Calculator!$F$19,1)))*IF(MOD(Calculator!$B$35/Calculator!$F$19,1)&lt;0.5,-1,1))^2))/(1-SQRT(((50*POWER(80,POWER(COS(PI()*MOD(Calculator!$B$35/Calculator!$F$19,1)),2))+MIN(500,MAX(30,100*EXP(-0.3*'VSWR Calculator'!$C$24)*(1+3*ABS(MOD('VSWR Calculator'!$C$23/Calculator!$F$19/2,1)-0.5))))/'VSWR Calculator'!$C$25)-$C75)^2+(1500*ABS(SIN(2*PI()*MOD(Calculator!$B$35/Calculator!$F$19,1)))*IF(MOD(Calculator!$B$35/Calculator!$F$19,1)&lt;0.5,-1,1))^2)/SQRT(((50*POWER(80,POWER(COS(PI()*MOD(Calculator!$B$35/Calculator!$F$19,1)),2))+MIN(500,MAX(30,100*EXP(-0.3*'VSWR Calculator'!$C$24)*(1+3*ABS(MOD('VSWR Calculator'!$C$23/Calculator!$F$19/2,1)-0.5))))/'VSWR Calculator'!$C$25)+$C75)^2+(1500*ABS(SIN(2*PI()*MOD(Calculator!$B$35/Calculator!$F$19,1)))*IF(MOD(Calculator!$B$35/Calculator!$F$19,1)&lt;0.5,-1,1))^2)),2))</f>
        <v>—</v>
      </c>
      <c r="GX75" s="253" t="str">
        <f aca="false">IF(OR(Calculator!$E$20&lt;&gt;"YES",Calculator!$B$35&lt;Calculator!$G$20),"—",ROUND((1+SQRT(((50*POWER(80,POWER(COS(PI()*MOD(Calculator!$B$35/Calculator!$F$20,1)),2))+MIN(500,MAX(30,100*EXP(-0.3*'VSWR Calculator'!$C$24)*(1+3*ABS(MOD('VSWR Calculator'!$C$23/Calculator!$F$20/2,1)-0.5))))/'VSWR Calculator'!$C$25)-$C75)^2+(1500*ABS(SIN(2*PI()*MOD(Calculator!$B$35/Calculator!$F$20,1)))*IF(MOD(Calculator!$B$35/Calculator!$F$20,1)&lt;0.5,-1,1))^2)/SQRT(((50*POWER(80,POWER(COS(PI()*MOD(Calculator!$B$35/Calculator!$F$20,1)),2))+MIN(500,MAX(30,100*EXP(-0.3*'VSWR Calculator'!$C$24)*(1+3*ABS(MOD('VSWR Calculator'!$C$23/Calculator!$F$20/2,1)-0.5))))/'VSWR Calculator'!$C$25)+$C75)^2+(1500*ABS(SIN(2*PI()*MOD(Calculator!$B$35/Calculator!$F$20,1)))*IF(MOD(Calculator!$B$35/Calculator!$F$20,1)&lt;0.5,-1,1))^2))/(1-SQRT(((50*POWER(80,POWER(COS(PI()*MOD(Calculator!$B$35/Calculator!$F$20,1)),2))+MIN(500,MAX(30,100*EXP(-0.3*'VSWR Calculator'!$C$24)*(1+3*ABS(MOD('VSWR Calculator'!$C$23/Calculator!$F$20/2,1)-0.5))))/'VSWR Calculator'!$C$25)-$C75)^2+(1500*ABS(SIN(2*PI()*MOD(Calculator!$B$35/Calculator!$F$20,1)))*IF(MOD(Calculator!$B$35/Calculator!$F$20,1)&lt;0.5,-1,1))^2)/SQRT(((50*POWER(80,POWER(COS(PI()*MOD(Calculator!$B$35/Calculator!$F$20,1)),2))+MIN(500,MAX(30,100*EXP(-0.3*'VSWR Calculator'!$C$24)*(1+3*ABS(MOD('VSWR Calculator'!$C$23/Calculator!$F$20/2,1)-0.5))))/'VSWR Calculator'!$C$25)+$C75)^2+(1500*ABS(SIN(2*PI()*MOD(Calculator!$B$35/Calculator!$F$20,1)))*IF(MOD(Calculator!$B$35/Calculator!$F$20,1)&lt;0.5,-1,1))^2)),2))</f>
        <v>—</v>
      </c>
      <c r="GY75" s="253" t="str">
        <f aca="false">IF(OR(Calculator!$E$21&lt;&gt;"YES",Calculator!$B$35&lt;Calculator!$G$21),"—",ROUND((1+SQRT(((50*POWER(80,POWER(COS(PI()*MOD(Calculator!$B$35/Calculator!$F$21,1)),2))+MIN(500,MAX(30,100*EXP(-0.3*'VSWR Calculator'!$C$24)*(1+3*ABS(MOD('VSWR Calculator'!$C$23/Calculator!$F$21/2,1)-0.5))))/'VSWR Calculator'!$C$25)-$C75)^2+(1500*ABS(SIN(2*PI()*MOD(Calculator!$B$35/Calculator!$F$21,1)))*IF(MOD(Calculator!$B$35/Calculator!$F$21,1)&lt;0.5,-1,1))^2)/SQRT(((50*POWER(80,POWER(COS(PI()*MOD(Calculator!$B$35/Calculator!$F$21,1)),2))+MIN(500,MAX(30,100*EXP(-0.3*'VSWR Calculator'!$C$24)*(1+3*ABS(MOD('VSWR Calculator'!$C$23/Calculator!$F$21/2,1)-0.5))))/'VSWR Calculator'!$C$25)+$C75)^2+(1500*ABS(SIN(2*PI()*MOD(Calculator!$B$35/Calculator!$F$21,1)))*IF(MOD(Calculator!$B$35/Calculator!$F$21,1)&lt;0.5,-1,1))^2))/(1-SQRT(((50*POWER(80,POWER(COS(PI()*MOD(Calculator!$B$35/Calculator!$F$21,1)),2))+MIN(500,MAX(30,100*EXP(-0.3*'VSWR Calculator'!$C$24)*(1+3*ABS(MOD('VSWR Calculator'!$C$23/Calculator!$F$21/2,1)-0.5))))/'VSWR Calculator'!$C$25)-$C75)^2+(1500*ABS(SIN(2*PI()*MOD(Calculator!$B$35/Calculator!$F$21,1)))*IF(MOD(Calculator!$B$35/Calculator!$F$21,1)&lt;0.5,-1,1))^2)/SQRT(((50*POWER(80,POWER(COS(PI()*MOD(Calculator!$B$35/Calculator!$F$21,1)),2))+MIN(500,MAX(30,100*EXP(-0.3*'VSWR Calculator'!$C$24)*(1+3*ABS(MOD('VSWR Calculator'!$C$23/Calculator!$F$21/2,1)-0.5))))/'VSWR Calculator'!$C$25)+$C75)^2+(1500*ABS(SIN(2*PI()*MOD(Calculator!$B$35/Calculator!$F$21,1)))*IF(MOD(Calculator!$B$35/Calculator!$F$21,1)&lt;0.5,-1,1))^2)),2))</f>
        <v>—</v>
      </c>
      <c r="GZ75" s="253" t="str">
        <f aca="false">IF(OR(Calculator!$E$22&lt;&gt;"YES",Calculator!$B$35&lt;Calculator!$G$22),"—",ROUND((1+SQRT(((50*POWER(80,POWER(COS(PI()*MOD(Calculator!$B$35/Calculator!$F$22,1)),2))+MIN(500,MAX(30,100*EXP(-0.3*'VSWR Calculator'!$C$24)*(1+3*ABS(MOD('VSWR Calculator'!$C$23/Calculator!$F$22/2,1)-0.5))))/'VSWR Calculator'!$C$25)-$C75)^2+(1500*ABS(SIN(2*PI()*MOD(Calculator!$B$35/Calculator!$F$22,1)))*IF(MOD(Calculator!$B$35/Calculator!$F$22,1)&lt;0.5,-1,1))^2)/SQRT(((50*POWER(80,POWER(COS(PI()*MOD(Calculator!$B$35/Calculator!$F$22,1)),2))+MIN(500,MAX(30,100*EXP(-0.3*'VSWR Calculator'!$C$24)*(1+3*ABS(MOD('VSWR Calculator'!$C$23/Calculator!$F$22/2,1)-0.5))))/'VSWR Calculator'!$C$25)+$C75)^2+(1500*ABS(SIN(2*PI()*MOD(Calculator!$B$35/Calculator!$F$22,1)))*IF(MOD(Calculator!$B$35/Calculator!$F$22,1)&lt;0.5,-1,1))^2))/(1-SQRT(((50*POWER(80,POWER(COS(PI()*MOD(Calculator!$B$35/Calculator!$F$22,1)),2))+MIN(500,MAX(30,100*EXP(-0.3*'VSWR Calculator'!$C$24)*(1+3*ABS(MOD('VSWR Calculator'!$C$23/Calculator!$F$22/2,1)-0.5))))/'VSWR Calculator'!$C$25)-$C75)^2+(1500*ABS(SIN(2*PI()*MOD(Calculator!$B$35/Calculator!$F$22,1)))*IF(MOD(Calculator!$B$35/Calculator!$F$22,1)&lt;0.5,-1,1))^2)/SQRT(((50*POWER(80,POWER(COS(PI()*MOD(Calculator!$B$35/Calculator!$F$22,1)),2))+MIN(500,MAX(30,100*EXP(-0.3*'VSWR Calculator'!$C$24)*(1+3*ABS(MOD('VSWR Calculator'!$C$23/Calculator!$F$22/2,1)-0.5))))/'VSWR Calculator'!$C$25)+$C75)^2+(1500*ABS(SIN(2*PI()*MOD(Calculator!$B$35/Calculator!$F$22,1)))*IF(MOD(Calculator!$B$35/Calculator!$F$22,1)&lt;0.5,-1,1))^2)),2))</f>
        <v>—</v>
      </c>
      <c r="HA75" s="253" t="n">
        <f aca="false">IFERROR(ROUND((IF(ISNUMBER(GP75),GP75,0)+IF(ISNUMBER(GQ75),GQ75,0)+IF(ISNUMBER(GR75),GR75,0)+IF(ISNUMBER(GS75),GS75,0)+IF(ISNUMBER(GT75),GT75,0)+IF(ISNUMBER(GU75),GU75,0)+IF(ISNUMBER(GV75),GV75,0)+IF(ISNUMBER(GW75),GW75,0)+IF(ISNUMBER(GX75),GX75,0)+IF(ISNUMBER(GY75),GY75,0)+IF(ISNUMBER(GZ75),GZ75,0))/(IF(ISNUMBER(GP75),1,0)+IF(ISNUMBER(GQ75),1,0)+IF(ISNUMBER(GR75),1,0)+IF(ISNUMBER(GS75),1,0)+IF(ISNUMBER(GT75),1,0)+IF(ISNUMBER(GU75),1,0)+IF(ISNUMBER(GV75),1,0)+IF(ISNUMBER(GW75),1,0)+IF(ISNUMBER(GX75),1,0)+IF(ISNUMBER(GY75),1,0)+IF(ISNUMBER(GZ75),1,0)),4),"")</f>
        <v>9.465</v>
      </c>
      <c r="HB75" s="253" t="str">
        <f aca="false">IF(OR(Calculator!$E$12&lt;&gt;"YES",Calculator!$B$36&lt;Calculator!$G$12),"—",ROUND((1+SQRT(((50*POWER(80,POWER(COS(PI()*MOD(Calculator!$B$36/Calculator!$F$12,1)),2))+MIN(500,MAX(30,100*EXP(-0.3*'VSWR Calculator'!$C$24)*(1+3*ABS(MOD('VSWR Calculator'!$C$23/Calculator!$F$12/2,1)-0.5))))/'VSWR Calculator'!$C$25)-$C75)^2+(1500*ABS(SIN(2*PI()*MOD(Calculator!$B$36/Calculator!$F$12,1)))*IF(MOD(Calculator!$B$36/Calculator!$F$12,1)&lt;0.5,-1,1))^2)/SQRT(((50*POWER(80,POWER(COS(PI()*MOD(Calculator!$B$36/Calculator!$F$12,1)),2))+MIN(500,MAX(30,100*EXP(-0.3*'VSWR Calculator'!$C$24)*(1+3*ABS(MOD('VSWR Calculator'!$C$23/Calculator!$F$12/2,1)-0.5))))/'VSWR Calculator'!$C$25)+$C75)^2+(1500*ABS(SIN(2*PI()*MOD(Calculator!$B$36/Calculator!$F$12,1)))*IF(MOD(Calculator!$B$36/Calculator!$F$12,1)&lt;0.5,-1,1))^2))/(1-SQRT(((50*POWER(80,POWER(COS(PI()*MOD(Calculator!$B$36/Calculator!$F$12,1)),2))+MIN(500,MAX(30,100*EXP(-0.3*'VSWR Calculator'!$C$24)*(1+3*ABS(MOD('VSWR Calculator'!$C$23/Calculator!$F$12/2,1)-0.5))))/'VSWR Calculator'!$C$25)-$C75)^2+(1500*ABS(SIN(2*PI()*MOD(Calculator!$B$36/Calculator!$F$12,1)))*IF(MOD(Calculator!$B$36/Calculator!$F$12,1)&lt;0.5,-1,1))^2)/SQRT(((50*POWER(80,POWER(COS(PI()*MOD(Calculator!$B$36/Calculator!$F$12,1)),2))+MIN(500,MAX(30,100*EXP(-0.3*'VSWR Calculator'!$C$24)*(1+3*ABS(MOD('VSWR Calculator'!$C$23/Calculator!$F$12/2,1)-0.5))))/'VSWR Calculator'!$C$25)+$C75)^2+(1500*ABS(SIN(2*PI()*MOD(Calculator!$B$36/Calculator!$F$12,1)))*IF(MOD(Calculator!$B$36/Calculator!$F$12,1)&lt;0.5,-1,1))^2)),2))</f>
        <v>—</v>
      </c>
      <c r="HC75" s="253" t="str">
        <f aca="false">IF(OR(Calculator!$E$13&lt;&gt;"YES",Calculator!$B$36&lt;Calculator!$G$13),"—",ROUND((1+SQRT(((50*POWER(80,POWER(COS(PI()*MOD(Calculator!$B$36/Calculator!$F$13,1)),2))+MIN(500,MAX(30,100*EXP(-0.3*'VSWR Calculator'!$C$24)*(1+3*ABS(MOD('VSWR Calculator'!$C$23/Calculator!$F$13/2,1)-0.5))))/'VSWR Calculator'!$C$25)-$C75)^2+(1500*ABS(SIN(2*PI()*MOD(Calculator!$B$36/Calculator!$F$13,1)))*IF(MOD(Calculator!$B$36/Calculator!$F$13,1)&lt;0.5,-1,1))^2)/SQRT(((50*POWER(80,POWER(COS(PI()*MOD(Calculator!$B$36/Calculator!$F$13,1)),2))+MIN(500,MAX(30,100*EXP(-0.3*'VSWR Calculator'!$C$24)*(1+3*ABS(MOD('VSWR Calculator'!$C$23/Calculator!$F$13/2,1)-0.5))))/'VSWR Calculator'!$C$25)+$C75)^2+(1500*ABS(SIN(2*PI()*MOD(Calculator!$B$36/Calculator!$F$13,1)))*IF(MOD(Calculator!$B$36/Calculator!$F$13,1)&lt;0.5,-1,1))^2))/(1-SQRT(((50*POWER(80,POWER(COS(PI()*MOD(Calculator!$B$36/Calculator!$F$13,1)),2))+MIN(500,MAX(30,100*EXP(-0.3*'VSWR Calculator'!$C$24)*(1+3*ABS(MOD('VSWR Calculator'!$C$23/Calculator!$F$13/2,1)-0.5))))/'VSWR Calculator'!$C$25)-$C75)^2+(1500*ABS(SIN(2*PI()*MOD(Calculator!$B$36/Calculator!$F$13,1)))*IF(MOD(Calculator!$B$36/Calculator!$F$13,1)&lt;0.5,-1,1))^2)/SQRT(((50*POWER(80,POWER(COS(PI()*MOD(Calculator!$B$36/Calculator!$F$13,1)),2))+MIN(500,MAX(30,100*EXP(-0.3*'VSWR Calculator'!$C$24)*(1+3*ABS(MOD('VSWR Calculator'!$C$23/Calculator!$F$13/2,1)-0.5))))/'VSWR Calculator'!$C$25)+$C75)^2+(1500*ABS(SIN(2*PI()*MOD(Calculator!$B$36/Calculator!$F$13,1)))*IF(MOD(Calculator!$B$36/Calculator!$F$13,1)&lt;0.5,-1,1))^2)),2))</f>
        <v>—</v>
      </c>
      <c r="HD75" s="253" t="str">
        <f aca="false">IF(OR(Calculator!$E$14&lt;&gt;"YES",Calculator!$B$36&lt;Calculator!$G$14),"—",ROUND((1+SQRT(((50*POWER(80,POWER(COS(PI()*MOD(Calculator!$B$36/Calculator!$F$14,1)),2))+MIN(500,MAX(30,100*EXP(-0.3*'VSWR Calculator'!$C$24)*(1+3*ABS(MOD('VSWR Calculator'!$C$23/Calculator!$F$14/2,1)-0.5))))/'VSWR Calculator'!$C$25)-$C75)^2+(1500*ABS(SIN(2*PI()*MOD(Calculator!$B$36/Calculator!$F$14,1)))*IF(MOD(Calculator!$B$36/Calculator!$F$14,1)&lt;0.5,-1,1))^2)/SQRT(((50*POWER(80,POWER(COS(PI()*MOD(Calculator!$B$36/Calculator!$F$14,1)),2))+MIN(500,MAX(30,100*EXP(-0.3*'VSWR Calculator'!$C$24)*(1+3*ABS(MOD('VSWR Calculator'!$C$23/Calculator!$F$14/2,1)-0.5))))/'VSWR Calculator'!$C$25)+$C75)^2+(1500*ABS(SIN(2*PI()*MOD(Calculator!$B$36/Calculator!$F$14,1)))*IF(MOD(Calculator!$B$36/Calculator!$F$14,1)&lt;0.5,-1,1))^2))/(1-SQRT(((50*POWER(80,POWER(COS(PI()*MOD(Calculator!$B$36/Calculator!$F$14,1)),2))+MIN(500,MAX(30,100*EXP(-0.3*'VSWR Calculator'!$C$24)*(1+3*ABS(MOD('VSWR Calculator'!$C$23/Calculator!$F$14/2,1)-0.5))))/'VSWR Calculator'!$C$25)-$C75)^2+(1500*ABS(SIN(2*PI()*MOD(Calculator!$B$36/Calculator!$F$14,1)))*IF(MOD(Calculator!$B$36/Calculator!$F$14,1)&lt;0.5,-1,1))^2)/SQRT(((50*POWER(80,POWER(COS(PI()*MOD(Calculator!$B$36/Calculator!$F$14,1)),2))+MIN(500,MAX(30,100*EXP(-0.3*'VSWR Calculator'!$C$24)*(1+3*ABS(MOD('VSWR Calculator'!$C$23/Calculator!$F$14/2,1)-0.5))))/'VSWR Calculator'!$C$25)+$C75)^2+(1500*ABS(SIN(2*PI()*MOD(Calculator!$B$36/Calculator!$F$14,1)))*IF(MOD(Calculator!$B$36/Calculator!$F$14,1)&lt;0.5,-1,1))^2)),2))</f>
        <v>—</v>
      </c>
      <c r="HE75" s="253" t="n">
        <f aca="false">IF(OR(Calculator!$E$15&lt;&gt;"YES",Calculator!$B$36&lt;Calculator!$G$15),"—",ROUND((1+SQRT(((50*POWER(80,POWER(COS(PI()*MOD(Calculator!$B$36/Calculator!$F$15,1)),2))+MIN(500,MAX(30,100*EXP(-0.3*'VSWR Calculator'!$C$24)*(1+3*ABS(MOD('VSWR Calculator'!$C$23/Calculator!$F$15/2,1)-0.5))))/'VSWR Calculator'!$C$25)-$C75)^2+(1500*ABS(SIN(2*PI()*MOD(Calculator!$B$36/Calculator!$F$15,1)))*IF(MOD(Calculator!$B$36/Calculator!$F$15,1)&lt;0.5,-1,1))^2)/SQRT(((50*POWER(80,POWER(COS(PI()*MOD(Calculator!$B$36/Calculator!$F$15,1)),2))+MIN(500,MAX(30,100*EXP(-0.3*'VSWR Calculator'!$C$24)*(1+3*ABS(MOD('VSWR Calculator'!$C$23/Calculator!$F$15/2,1)-0.5))))/'VSWR Calculator'!$C$25)+$C75)^2+(1500*ABS(SIN(2*PI()*MOD(Calculator!$B$36/Calculator!$F$15,1)))*IF(MOD(Calculator!$B$36/Calculator!$F$15,1)&lt;0.5,-1,1))^2))/(1-SQRT(((50*POWER(80,POWER(COS(PI()*MOD(Calculator!$B$36/Calculator!$F$15,1)),2))+MIN(500,MAX(30,100*EXP(-0.3*'VSWR Calculator'!$C$24)*(1+3*ABS(MOD('VSWR Calculator'!$C$23/Calculator!$F$15/2,1)-0.5))))/'VSWR Calculator'!$C$25)-$C75)^2+(1500*ABS(SIN(2*PI()*MOD(Calculator!$B$36/Calculator!$F$15,1)))*IF(MOD(Calculator!$B$36/Calculator!$F$15,1)&lt;0.5,-1,1))^2)/SQRT(((50*POWER(80,POWER(COS(PI()*MOD(Calculator!$B$36/Calculator!$F$15,1)),2))+MIN(500,MAX(30,100*EXP(-0.3*'VSWR Calculator'!$C$24)*(1+3*ABS(MOD('VSWR Calculator'!$C$23/Calculator!$F$15/2,1)-0.5))))/'VSWR Calculator'!$C$25)+$C75)^2+(1500*ABS(SIN(2*PI()*MOD(Calculator!$B$36/Calculator!$F$15,1)))*IF(MOD(Calculator!$B$36/Calculator!$F$15,1)&lt;0.5,-1,1))^2)),2))</f>
        <v>14.05</v>
      </c>
      <c r="HF75" s="253" t="str">
        <f aca="false">IF(OR(Calculator!$E$16&lt;&gt;"YES",Calculator!$B$36&lt;Calculator!$G$16),"—",ROUND((1+SQRT(((50*POWER(80,POWER(COS(PI()*MOD(Calculator!$B$36/Calculator!$F$16,1)),2))+MIN(500,MAX(30,100*EXP(-0.3*'VSWR Calculator'!$C$24)*(1+3*ABS(MOD('VSWR Calculator'!$C$23/Calculator!$F$16/2,1)-0.5))))/'VSWR Calculator'!$C$25)-$C75)^2+(1500*ABS(SIN(2*PI()*MOD(Calculator!$B$36/Calculator!$F$16,1)))*IF(MOD(Calculator!$B$36/Calculator!$F$16,1)&lt;0.5,-1,1))^2)/SQRT(((50*POWER(80,POWER(COS(PI()*MOD(Calculator!$B$36/Calculator!$F$16,1)),2))+MIN(500,MAX(30,100*EXP(-0.3*'VSWR Calculator'!$C$24)*(1+3*ABS(MOD('VSWR Calculator'!$C$23/Calculator!$F$16/2,1)-0.5))))/'VSWR Calculator'!$C$25)+$C75)^2+(1500*ABS(SIN(2*PI()*MOD(Calculator!$B$36/Calculator!$F$16,1)))*IF(MOD(Calculator!$B$36/Calculator!$F$16,1)&lt;0.5,-1,1))^2))/(1-SQRT(((50*POWER(80,POWER(COS(PI()*MOD(Calculator!$B$36/Calculator!$F$16,1)),2))+MIN(500,MAX(30,100*EXP(-0.3*'VSWR Calculator'!$C$24)*(1+3*ABS(MOD('VSWR Calculator'!$C$23/Calculator!$F$16/2,1)-0.5))))/'VSWR Calculator'!$C$25)-$C75)^2+(1500*ABS(SIN(2*PI()*MOD(Calculator!$B$36/Calculator!$F$16,1)))*IF(MOD(Calculator!$B$36/Calculator!$F$16,1)&lt;0.5,-1,1))^2)/SQRT(((50*POWER(80,POWER(COS(PI()*MOD(Calculator!$B$36/Calculator!$F$16,1)),2))+MIN(500,MAX(30,100*EXP(-0.3*'VSWR Calculator'!$C$24)*(1+3*ABS(MOD('VSWR Calculator'!$C$23/Calculator!$F$16/2,1)-0.5))))/'VSWR Calculator'!$C$25)+$C75)^2+(1500*ABS(SIN(2*PI()*MOD(Calculator!$B$36/Calculator!$F$16,1)))*IF(MOD(Calculator!$B$36/Calculator!$F$16,1)&lt;0.5,-1,1))^2)),2))</f>
        <v>—</v>
      </c>
      <c r="HG75" s="253" t="n">
        <f aca="false">IF(OR(Calculator!$E$17&lt;&gt;"YES",Calculator!$B$36&lt;Calculator!$G$17),"—",ROUND((1+SQRT(((50*POWER(80,POWER(COS(PI()*MOD(Calculator!$B$36/Calculator!$F$17,1)),2))+MIN(500,MAX(30,100*EXP(-0.3*'VSWR Calculator'!$C$24)*(1+3*ABS(MOD('VSWR Calculator'!$C$23/Calculator!$F$17/2,1)-0.5))))/'VSWR Calculator'!$C$25)-$C75)^2+(1500*ABS(SIN(2*PI()*MOD(Calculator!$B$36/Calculator!$F$17,1)))*IF(MOD(Calculator!$B$36/Calculator!$F$17,1)&lt;0.5,-1,1))^2)/SQRT(((50*POWER(80,POWER(COS(PI()*MOD(Calculator!$B$36/Calculator!$F$17,1)),2))+MIN(500,MAX(30,100*EXP(-0.3*'VSWR Calculator'!$C$24)*(1+3*ABS(MOD('VSWR Calculator'!$C$23/Calculator!$F$17/2,1)-0.5))))/'VSWR Calculator'!$C$25)+$C75)^2+(1500*ABS(SIN(2*PI()*MOD(Calculator!$B$36/Calculator!$F$17,1)))*IF(MOD(Calculator!$B$36/Calculator!$F$17,1)&lt;0.5,-1,1))^2))/(1-SQRT(((50*POWER(80,POWER(COS(PI()*MOD(Calculator!$B$36/Calculator!$F$17,1)),2))+MIN(500,MAX(30,100*EXP(-0.3*'VSWR Calculator'!$C$24)*(1+3*ABS(MOD('VSWR Calculator'!$C$23/Calculator!$F$17/2,1)-0.5))))/'VSWR Calculator'!$C$25)-$C75)^2+(1500*ABS(SIN(2*PI()*MOD(Calculator!$B$36/Calculator!$F$17,1)))*IF(MOD(Calculator!$B$36/Calculator!$F$17,1)&lt;0.5,-1,1))^2)/SQRT(((50*POWER(80,POWER(COS(PI()*MOD(Calculator!$B$36/Calculator!$F$17,1)),2))+MIN(500,MAX(30,100*EXP(-0.3*'VSWR Calculator'!$C$24)*(1+3*ABS(MOD('VSWR Calculator'!$C$23/Calculator!$F$17/2,1)-0.5))))/'VSWR Calculator'!$C$25)+$C75)^2+(1500*ABS(SIN(2*PI()*MOD(Calculator!$B$36/Calculator!$F$17,1)))*IF(MOD(Calculator!$B$36/Calculator!$F$17,1)&lt;0.5,-1,1))^2)),2))</f>
        <v>17.21</v>
      </c>
      <c r="HH75" s="253" t="str">
        <f aca="false">IF(OR(Calculator!$E$18&lt;&gt;"YES",Calculator!$B$36&lt;Calculator!$G$18),"—",ROUND((1+SQRT(((50*POWER(80,POWER(COS(PI()*MOD(Calculator!$B$36/Calculator!$F$18,1)),2))+MIN(500,MAX(30,100*EXP(-0.3*'VSWR Calculator'!$C$24)*(1+3*ABS(MOD('VSWR Calculator'!$C$23/Calculator!$F$18/2,1)-0.5))))/'VSWR Calculator'!$C$25)-$C75)^2+(1500*ABS(SIN(2*PI()*MOD(Calculator!$B$36/Calculator!$F$18,1)))*IF(MOD(Calculator!$B$36/Calculator!$F$18,1)&lt;0.5,-1,1))^2)/SQRT(((50*POWER(80,POWER(COS(PI()*MOD(Calculator!$B$36/Calculator!$F$18,1)),2))+MIN(500,MAX(30,100*EXP(-0.3*'VSWR Calculator'!$C$24)*(1+3*ABS(MOD('VSWR Calculator'!$C$23/Calculator!$F$18/2,1)-0.5))))/'VSWR Calculator'!$C$25)+$C75)^2+(1500*ABS(SIN(2*PI()*MOD(Calculator!$B$36/Calculator!$F$18,1)))*IF(MOD(Calculator!$B$36/Calculator!$F$18,1)&lt;0.5,-1,1))^2))/(1-SQRT(((50*POWER(80,POWER(COS(PI()*MOD(Calculator!$B$36/Calculator!$F$18,1)),2))+MIN(500,MAX(30,100*EXP(-0.3*'VSWR Calculator'!$C$24)*(1+3*ABS(MOD('VSWR Calculator'!$C$23/Calculator!$F$18/2,1)-0.5))))/'VSWR Calculator'!$C$25)-$C75)^2+(1500*ABS(SIN(2*PI()*MOD(Calculator!$B$36/Calculator!$F$18,1)))*IF(MOD(Calculator!$B$36/Calculator!$F$18,1)&lt;0.5,-1,1))^2)/SQRT(((50*POWER(80,POWER(COS(PI()*MOD(Calculator!$B$36/Calculator!$F$18,1)),2))+MIN(500,MAX(30,100*EXP(-0.3*'VSWR Calculator'!$C$24)*(1+3*ABS(MOD('VSWR Calculator'!$C$23/Calculator!$F$18/2,1)-0.5))))/'VSWR Calculator'!$C$25)+$C75)^2+(1500*ABS(SIN(2*PI()*MOD(Calculator!$B$36/Calculator!$F$18,1)))*IF(MOD(Calculator!$B$36/Calculator!$F$18,1)&lt;0.5,-1,1))^2)),2))</f>
        <v>—</v>
      </c>
      <c r="HI75" s="253" t="str">
        <f aca="false">IF(OR(Calculator!$E$19&lt;&gt;"YES",Calculator!$B$36&lt;Calculator!$G$19),"—",ROUND((1+SQRT(((50*POWER(80,POWER(COS(PI()*MOD(Calculator!$B$36/Calculator!$F$19,1)),2))+MIN(500,MAX(30,100*EXP(-0.3*'VSWR Calculator'!$C$24)*(1+3*ABS(MOD('VSWR Calculator'!$C$23/Calculator!$F$19/2,1)-0.5))))/'VSWR Calculator'!$C$25)-$C75)^2+(1500*ABS(SIN(2*PI()*MOD(Calculator!$B$36/Calculator!$F$19,1)))*IF(MOD(Calculator!$B$36/Calculator!$F$19,1)&lt;0.5,-1,1))^2)/SQRT(((50*POWER(80,POWER(COS(PI()*MOD(Calculator!$B$36/Calculator!$F$19,1)),2))+MIN(500,MAX(30,100*EXP(-0.3*'VSWR Calculator'!$C$24)*(1+3*ABS(MOD('VSWR Calculator'!$C$23/Calculator!$F$19/2,1)-0.5))))/'VSWR Calculator'!$C$25)+$C75)^2+(1500*ABS(SIN(2*PI()*MOD(Calculator!$B$36/Calculator!$F$19,1)))*IF(MOD(Calculator!$B$36/Calculator!$F$19,1)&lt;0.5,-1,1))^2))/(1-SQRT(((50*POWER(80,POWER(COS(PI()*MOD(Calculator!$B$36/Calculator!$F$19,1)),2))+MIN(500,MAX(30,100*EXP(-0.3*'VSWR Calculator'!$C$24)*(1+3*ABS(MOD('VSWR Calculator'!$C$23/Calculator!$F$19/2,1)-0.5))))/'VSWR Calculator'!$C$25)-$C75)^2+(1500*ABS(SIN(2*PI()*MOD(Calculator!$B$36/Calculator!$F$19,1)))*IF(MOD(Calculator!$B$36/Calculator!$F$19,1)&lt;0.5,-1,1))^2)/SQRT(((50*POWER(80,POWER(COS(PI()*MOD(Calculator!$B$36/Calculator!$F$19,1)),2))+MIN(500,MAX(30,100*EXP(-0.3*'VSWR Calculator'!$C$24)*(1+3*ABS(MOD('VSWR Calculator'!$C$23/Calculator!$F$19/2,1)-0.5))))/'VSWR Calculator'!$C$25)+$C75)^2+(1500*ABS(SIN(2*PI()*MOD(Calculator!$B$36/Calculator!$F$19,1)))*IF(MOD(Calculator!$B$36/Calculator!$F$19,1)&lt;0.5,-1,1))^2)),2))</f>
        <v>—</v>
      </c>
      <c r="HJ75" s="253" t="str">
        <f aca="false">IF(OR(Calculator!$E$20&lt;&gt;"YES",Calculator!$B$36&lt;Calculator!$G$20),"—",ROUND((1+SQRT(((50*POWER(80,POWER(COS(PI()*MOD(Calculator!$B$36/Calculator!$F$20,1)),2))+MIN(500,MAX(30,100*EXP(-0.3*'VSWR Calculator'!$C$24)*(1+3*ABS(MOD('VSWR Calculator'!$C$23/Calculator!$F$20/2,1)-0.5))))/'VSWR Calculator'!$C$25)-$C75)^2+(1500*ABS(SIN(2*PI()*MOD(Calculator!$B$36/Calculator!$F$20,1)))*IF(MOD(Calculator!$B$36/Calculator!$F$20,1)&lt;0.5,-1,1))^2)/SQRT(((50*POWER(80,POWER(COS(PI()*MOD(Calculator!$B$36/Calculator!$F$20,1)),2))+MIN(500,MAX(30,100*EXP(-0.3*'VSWR Calculator'!$C$24)*(1+3*ABS(MOD('VSWR Calculator'!$C$23/Calculator!$F$20/2,1)-0.5))))/'VSWR Calculator'!$C$25)+$C75)^2+(1500*ABS(SIN(2*PI()*MOD(Calculator!$B$36/Calculator!$F$20,1)))*IF(MOD(Calculator!$B$36/Calculator!$F$20,1)&lt;0.5,-1,1))^2))/(1-SQRT(((50*POWER(80,POWER(COS(PI()*MOD(Calculator!$B$36/Calculator!$F$20,1)),2))+MIN(500,MAX(30,100*EXP(-0.3*'VSWR Calculator'!$C$24)*(1+3*ABS(MOD('VSWR Calculator'!$C$23/Calculator!$F$20/2,1)-0.5))))/'VSWR Calculator'!$C$25)-$C75)^2+(1500*ABS(SIN(2*PI()*MOD(Calculator!$B$36/Calculator!$F$20,1)))*IF(MOD(Calculator!$B$36/Calculator!$F$20,1)&lt;0.5,-1,1))^2)/SQRT(((50*POWER(80,POWER(COS(PI()*MOD(Calculator!$B$36/Calculator!$F$20,1)),2))+MIN(500,MAX(30,100*EXP(-0.3*'VSWR Calculator'!$C$24)*(1+3*ABS(MOD('VSWR Calculator'!$C$23/Calculator!$F$20/2,1)-0.5))))/'VSWR Calculator'!$C$25)+$C75)^2+(1500*ABS(SIN(2*PI()*MOD(Calculator!$B$36/Calculator!$F$20,1)))*IF(MOD(Calculator!$B$36/Calculator!$F$20,1)&lt;0.5,-1,1))^2)),2))</f>
        <v>—</v>
      </c>
      <c r="HK75" s="253" t="str">
        <f aca="false">IF(OR(Calculator!$E$21&lt;&gt;"YES",Calculator!$B$36&lt;Calculator!$G$21),"—",ROUND((1+SQRT(((50*POWER(80,POWER(COS(PI()*MOD(Calculator!$B$36/Calculator!$F$21,1)),2))+MIN(500,MAX(30,100*EXP(-0.3*'VSWR Calculator'!$C$24)*(1+3*ABS(MOD('VSWR Calculator'!$C$23/Calculator!$F$21/2,1)-0.5))))/'VSWR Calculator'!$C$25)-$C75)^2+(1500*ABS(SIN(2*PI()*MOD(Calculator!$B$36/Calculator!$F$21,1)))*IF(MOD(Calculator!$B$36/Calculator!$F$21,1)&lt;0.5,-1,1))^2)/SQRT(((50*POWER(80,POWER(COS(PI()*MOD(Calculator!$B$36/Calculator!$F$21,1)),2))+MIN(500,MAX(30,100*EXP(-0.3*'VSWR Calculator'!$C$24)*(1+3*ABS(MOD('VSWR Calculator'!$C$23/Calculator!$F$21/2,1)-0.5))))/'VSWR Calculator'!$C$25)+$C75)^2+(1500*ABS(SIN(2*PI()*MOD(Calculator!$B$36/Calculator!$F$21,1)))*IF(MOD(Calculator!$B$36/Calculator!$F$21,1)&lt;0.5,-1,1))^2))/(1-SQRT(((50*POWER(80,POWER(COS(PI()*MOD(Calculator!$B$36/Calculator!$F$21,1)),2))+MIN(500,MAX(30,100*EXP(-0.3*'VSWR Calculator'!$C$24)*(1+3*ABS(MOD('VSWR Calculator'!$C$23/Calculator!$F$21/2,1)-0.5))))/'VSWR Calculator'!$C$25)-$C75)^2+(1500*ABS(SIN(2*PI()*MOD(Calculator!$B$36/Calculator!$F$21,1)))*IF(MOD(Calculator!$B$36/Calculator!$F$21,1)&lt;0.5,-1,1))^2)/SQRT(((50*POWER(80,POWER(COS(PI()*MOD(Calculator!$B$36/Calculator!$F$21,1)),2))+MIN(500,MAX(30,100*EXP(-0.3*'VSWR Calculator'!$C$24)*(1+3*ABS(MOD('VSWR Calculator'!$C$23/Calculator!$F$21/2,1)-0.5))))/'VSWR Calculator'!$C$25)+$C75)^2+(1500*ABS(SIN(2*PI()*MOD(Calculator!$B$36/Calculator!$F$21,1)))*IF(MOD(Calculator!$B$36/Calculator!$F$21,1)&lt;0.5,-1,1))^2)),2))</f>
        <v>—</v>
      </c>
      <c r="HL75" s="253" t="str">
        <f aca="false">IF(OR(Calculator!$E$22&lt;&gt;"YES",Calculator!$B$36&lt;Calculator!$G$22),"—",ROUND((1+SQRT(((50*POWER(80,POWER(COS(PI()*MOD(Calculator!$B$36/Calculator!$F$22,1)),2))+MIN(500,MAX(30,100*EXP(-0.3*'VSWR Calculator'!$C$24)*(1+3*ABS(MOD('VSWR Calculator'!$C$23/Calculator!$F$22/2,1)-0.5))))/'VSWR Calculator'!$C$25)-$C75)^2+(1500*ABS(SIN(2*PI()*MOD(Calculator!$B$36/Calculator!$F$22,1)))*IF(MOD(Calculator!$B$36/Calculator!$F$22,1)&lt;0.5,-1,1))^2)/SQRT(((50*POWER(80,POWER(COS(PI()*MOD(Calculator!$B$36/Calculator!$F$22,1)),2))+MIN(500,MAX(30,100*EXP(-0.3*'VSWR Calculator'!$C$24)*(1+3*ABS(MOD('VSWR Calculator'!$C$23/Calculator!$F$22/2,1)-0.5))))/'VSWR Calculator'!$C$25)+$C75)^2+(1500*ABS(SIN(2*PI()*MOD(Calculator!$B$36/Calculator!$F$22,1)))*IF(MOD(Calculator!$B$36/Calculator!$F$22,1)&lt;0.5,-1,1))^2))/(1-SQRT(((50*POWER(80,POWER(COS(PI()*MOD(Calculator!$B$36/Calculator!$F$22,1)),2))+MIN(500,MAX(30,100*EXP(-0.3*'VSWR Calculator'!$C$24)*(1+3*ABS(MOD('VSWR Calculator'!$C$23/Calculator!$F$22/2,1)-0.5))))/'VSWR Calculator'!$C$25)-$C75)^2+(1500*ABS(SIN(2*PI()*MOD(Calculator!$B$36/Calculator!$F$22,1)))*IF(MOD(Calculator!$B$36/Calculator!$F$22,1)&lt;0.5,-1,1))^2)/SQRT(((50*POWER(80,POWER(COS(PI()*MOD(Calculator!$B$36/Calculator!$F$22,1)),2))+MIN(500,MAX(30,100*EXP(-0.3*'VSWR Calculator'!$C$24)*(1+3*ABS(MOD('VSWR Calculator'!$C$23/Calculator!$F$22/2,1)-0.5))))/'VSWR Calculator'!$C$25)+$C75)^2+(1500*ABS(SIN(2*PI()*MOD(Calculator!$B$36/Calculator!$F$22,1)))*IF(MOD(Calculator!$B$36/Calculator!$F$22,1)&lt;0.5,-1,1))^2)),2))</f>
        <v>—</v>
      </c>
      <c r="HM75" s="253" t="n">
        <f aca="false">IFERROR(ROUND((IF(ISNUMBER(HB75),HB75,0)+IF(ISNUMBER(HC75),HC75,0)+IF(ISNUMBER(HD75),HD75,0)+IF(ISNUMBER(HE75),HE75,0)+IF(ISNUMBER(HF75),HF75,0)+IF(ISNUMBER(HG75),HG75,0)+IF(ISNUMBER(HH75),HH75,0)+IF(ISNUMBER(HI75),HI75,0)+IF(ISNUMBER(HJ75),HJ75,0)+IF(ISNUMBER(HK75),HK75,0)+IF(ISNUMBER(HL75),HL75,0))/(IF(ISNUMBER(HB75),1,0)+IF(ISNUMBER(HC75),1,0)+IF(ISNUMBER(HD75),1,0)+IF(ISNUMBER(HE75),1,0)+IF(ISNUMBER(HF75),1,0)+IF(ISNUMBER(HG75),1,0)+IF(ISNUMBER(HH75),1,0)+IF(ISNUMBER(HI75),1,0)+IF(ISNUMBER(HJ75),1,0)+IF(ISNUMBER(HK75),1,0)+IF(ISNUMBER(HL75),1,0)),4),"")</f>
        <v>15.63</v>
      </c>
      <c r="HN75" s="253" t="str">
        <f aca="false">IF(OR(Calculator!$E$12&lt;&gt;"YES",Calculator!$B$37&lt;Calculator!$G$12),"—",ROUND((1+SQRT(((50*POWER(80,POWER(COS(PI()*MOD(Calculator!$B$37/Calculator!$F$12,1)),2))+MIN(500,MAX(30,100*EXP(-0.3*'VSWR Calculator'!$C$24)*(1+3*ABS(MOD('VSWR Calculator'!$C$23/Calculator!$F$12/2,1)-0.5))))/'VSWR Calculator'!$C$25)-$C75)^2+(1500*ABS(SIN(2*PI()*MOD(Calculator!$B$37/Calculator!$F$12,1)))*IF(MOD(Calculator!$B$37/Calculator!$F$12,1)&lt;0.5,-1,1))^2)/SQRT(((50*POWER(80,POWER(COS(PI()*MOD(Calculator!$B$37/Calculator!$F$12,1)),2))+MIN(500,MAX(30,100*EXP(-0.3*'VSWR Calculator'!$C$24)*(1+3*ABS(MOD('VSWR Calculator'!$C$23/Calculator!$F$12/2,1)-0.5))))/'VSWR Calculator'!$C$25)+$C75)^2+(1500*ABS(SIN(2*PI()*MOD(Calculator!$B$37/Calculator!$F$12,1)))*IF(MOD(Calculator!$B$37/Calculator!$F$12,1)&lt;0.5,-1,1))^2))/(1-SQRT(((50*POWER(80,POWER(COS(PI()*MOD(Calculator!$B$37/Calculator!$F$12,1)),2))+MIN(500,MAX(30,100*EXP(-0.3*'VSWR Calculator'!$C$24)*(1+3*ABS(MOD('VSWR Calculator'!$C$23/Calculator!$F$12/2,1)-0.5))))/'VSWR Calculator'!$C$25)-$C75)^2+(1500*ABS(SIN(2*PI()*MOD(Calculator!$B$37/Calculator!$F$12,1)))*IF(MOD(Calculator!$B$37/Calculator!$F$12,1)&lt;0.5,-1,1))^2)/SQRT(((50*POWER(80,POWER(COS(PI()*MOD(Calculator!$B$37/Calculator!$F$12,1)),2))+MIN(500,MAX(30,100*EXP(-0.3*'VSWR Calculator'!$C$24)*(1+3*ABS(MOD('VSWR Calculator'!$C$23/Calculator!$F$12/2,1)-0.5))))/'VSWR Calculator'!$C$25)+$C75)^2+(1500*ABS(SIN(2*PI()*MOD(Calculator!$B$37/Calculator!$F$12,1)))*IF(MOD(Calculator!$B$37/Calculator!$F$12,1)&lt;0.5,-1,1))^2)),2))</f>
        <v>—</v>
      </c>
      <c r="HO75" s="253" t="str">
        <f aca="false">IF(OR(Calculator!$E$13&lt;&gt;"YES",Calculator!$B$37&lt;Calculator!$G$13),"—",ROUND((1+SQRT(((50*POWER(80,POWER(COS(PI()*MOD(Calculator!$B$37/Calculator!$F$13,1)),2))+MIN(500,MAX(30,100*EXP(-0.3*'VSWR Calculator'!$C$24)*(1+3*ABS(MOD('VSWR Calculator'!$C$23/Calculator!$F$13/2,1)-0.5))))/'VSWR Calculator'!$C$25)-$C75)^2+(1500*ABS(SIN(2*PI()*MOD(Calculator!$B$37/Calculator!$F$13,1)))*IF(MOD(Calculator!$B$37/Calculator!$F$13,1)&lt;0.5,-1,1))^2)/SQRT(((50*POWER(80,POWER(COS(PI()*MOD(Calculator!$B$37/Calculator!$F$13,1)),2))+MIN(500,MAX(30,100*EXP(-0.3*'VSWR Calculator'!$C$24)*(1+3*ABS(MOD('VSWR Calculator'!$C$23/Calculator!$F$13/2,1)-0.5))))/'VSWR Calculator'!$C$25)+$C75)^2+(1500*ABS(SIN(2*PI()*MOD(Calculator!$B$37/Calculator!$F$13,1)))*IF(MOD(Calculator!$B$37/Calculator!$F$13,1)&lt;0.5,-1,1))^2))/(1-SQRT(((50*POWER(80,POWER(COS(PI()*MOD(Calculator!$B$37/Calculator!$F$13,1)),2))+MIN(500,MAX(30,100*EXP(-0.3*'VSWR Calculator'!$C$24)*(1+3*ABS(MOD('VSWR Calculator'!$C$23/Calculator!$F$13/2,1)-0.5))))/'VSWR Calculator'!$C$25)-$C75)^2+(1500*ABS(SIN(2*PI()*MOD(Calculator!$B$37/Calculator!$F$13,1)))*IF(MOD(Calculator!$B$37/Calculator!$F$13,1)&lt;0.5,-1,1))^2)/SQRT(((50*POWER(80,POWER(COS(PI()*MOD(Calculator!$B$37/Calculator!$F$13,1)),2))+MIN(500,MAX(30,100*EXP(-0.3*'VSWR Calculator'!$C$24)*(1+3*ABS(MOD('VSWR Calculator'!$C$23/Calculator!$F$13/2,1)-0.5))))/'VSWR Calculator'!$C$25)+$C75)^2+(1500*ABS(SIN(2*PI()*MOD(Calculator!$B$37/Calculator!$F$13,1)))*IF(MOD(Calculator!$B$37/Calculator!$F$13,1)&lt;0.5,-1,1))^2)),2))</f>
        <v>—</v>
      </c>
      <c r="HP75" s="253" t="str">
        <f aca="false">IF(OR(Calculator!$E$14&lt;&gt;"YES",Calculator!$B$37&lt;Calculator!$G$14),"—",ROUND((1+SQRT(((50*POWER(80,POWER(COS(PI()*MOD(Calculator!$B$37/Calculator!$F$14,1)),2))+MIN(500,MAX(30,100*EXP(-0.3*'VSWR Calculator'!$C$24)*(1+3*ABS(MOD('VSWR Calculator'!$C$23/Calculator!$F$14/2,1)-0.5))))/'VSWR Calculator'!$C$25)-$C75)^2+(1500*ABS(SIN(2*PI()*MOD(Calculator!$B$37/Calculator!$F$14,1)))*IF(MOD(Calculator!$B$37/Calculator!$F$14,1)&lt;0.5,-1,1))^2)/SQRT(((50*POWER(80,POWER(COS(PI()*MOD(Calculator!$B$37/Calculator!$F$14,1)),2))+MIN(500,MAX(30,100*EXP(-0.3*'VSWR Calculator'!$C$24)*(1+3*ABS(MOD('VSWR Calculator'!$C$23/Calculator!$F$14/2,1)-0.5))))/'VSWR Calculator'!$C$25)+$C75)^2+(1500*ABS(SIN(2*PI()*MOD(Calculator!$B$37/Calculator!$F$14,1)))*IF(MOD(Calculator!$B$37/Calculator!$F$14,1)&lt;0.5,-1,1))^2))/(1-SQRT(((50*POWER(80,POWER(COS(PI()*MOD(Calculator!$B$37/Calculator!$F$14,1)),2))+MIN(500,MAX(30,100*EXP(-0.3*'VSWR Calculator'!$C$24)*(1+3*ABS(MOD('VSWR Calculator'!$C$23/Calculator!$F$14/2,1)-0.5))))/'VSWR Calculator'!$C$25)-$C75)^2+(1500*ABS(SIN(2*PI()*MOD(Calculator!$B$37/Calculator!$F$14,1)))*IF(MOD(Calculator!$B$37/Calculator!$F$14,1)&lt;0.5,-1,1))^2)/SQRT(((50*POWER(80,POWER(COS(PI()*MOD(Calculator!$B$37/Calculator!$F$14,1)),2))+MIN(500,MAX(30,100*EXP(-0.3*'VSWR Calculator'!$C$24)*(1+3*ABS(MOD('VSWR Calculator'!$C$23/Calculator!$F$14/2,1)-0.5))))/'VSWR Calculator'!$C$25)+$C75)^2+(1500*ABS(SIN(2*PI()*MOD(Calculator!$B$37/Calculator!$F$14,1)))*IF(MOD(Calculator!$B$37/Calculator!$F$14,1)&lt;0.5,-1,1))^2)),2))</f>
        <v>—</v>
      </c>
      <c r="HQ75" s="253" t="n">
        <f aca="false">IF(OR(Calculator!$E$15&lt;&gt;"YES",Calculator!$B$37&lt;Calculator!$G$15),"—",ROUND((1+SQRT(((50*POWER(80,POWER(COS(PI()*MOD(Calculator!$B$37/Calculator!$F$15,1)),2))+MIN(500,MAX(30,100*EXP(-0.3*'VSWR Calculator'!$C$24)*(1+3*ABS(MOD('VSWR Calculator'!$C$23/Calculator!$F$15/2,1)-0.5))))/'VSWR Calculator'!$C$25)-$C75)^2+(1500*ABS(SIN(2*PI()*MOD(Calculator!$B$37/Calculator!$F$15,1)))*IF(MOD(Calculator!$B$37/Calculator!$F$15,1)&lt;0.5,-1,1))^2)/SQRT(((50*POWER(80,POWER(COS(PI()*MOD(Calculator!$B$37/Calculator!$F$15,1)),2))+MIN(500,MAX(30,100*EXP(-0.3*'VSWR Calculator'!$C$24)*(1+3*ABS(MOD('VSWR Calculator'!$C$23/Calculator!$F$15/2,1)-0.5))))/'VSWR Calculator'!$C$25)+$C75)^2+(1500*ABS(SIN(2*PI()*MOD(Calculator!$B$37/Calculator!$F$15,1)))*IF(MOD(Calculator!$B$37/Calculator!$F$15,1)&lt;0.5,-1,1))^2))/(1-SQRT(((50*POWER(80,POWER(COS(PI()*MOD(Calculator!$B$37/Calculator!$F$15,1)),2))+MIN(500,MAX(30,100*EXP(-0.3*'VSWR Calculator'!$C$24)*(1+3*ABS(MOD('VSWR Calculator'!$C$23/Calculator!$F$15/2,1)-0.5))))/'VSWR Calculator'!$C$25)-$C75)^2+(1500*ABS(SIN(2*PI()*MOD(Calculator!$B$37/Calculator!$F$15,1)))*IF(MOD(Calculator!$B$37/Calculator!$F$15,1)&lt;0.5,-1,1))^2)/SQRT(((50*POWER(80,POWER(COS(PI()*MOD(Calculator!$B$37/Calculator!$F$15,1)),2))+MIN(500,MAX(30,100*EXP(-0.3*'VSWR Calculator'!$C$24)*(1+3*ABS(MOD('VSWR Calculator'!$C$23/Calculator!$F$15/2,1)-0.5))))/'VSWR Calculator'!$C$25)+$C75)^2+(1500*ABS(SIN(2*PI()*MOD(Calculator!$B$37/Calculator!$F$15,1)))*IF(MOD(Calculator!$B$37/Calculator!$F$15,1)&lt;0.5,-1,1))^2)),2))</f>
        <v>2.27</v>
      </c>
      <c r="HR75" s="253" t="str">
        <f aca="false">IF(OR(Calculator!$E$16&lt;&gt;"YES",Calculator!$B$37&lt;Calculator!$G$16),"—",ROUND((1+SQRT(((50*POWER(80,POWER(COS(PI()*MOD(Calculator!$B$37/Calculator!$F$16,1)),2))+MIN(500,MAX(30,100*EXP(-0.3*'VSWR Calculator'!$C$24)*(1+3*ABS(MOD('VSWR Calculator'!$C$23/Calculator!$F$16/2,1)-0.5))))/'VSWR Calculator'!$C$25)-$C75)^2+(1500*ABS(SIN(2*PI()*MOD(Calculator!$B$37/Calculator!$F$16,1)))*IF(MOD(Calculator!$B$37/Calculator!$F$16,1)&lt;0.5,-1,1))^2)/SQRT(((50*POWER(80,POWER(COS(PI()*MOD(Calculator!$B$37/Calculator!$F$16,1)),2))+MIN(500,MAX(30,100*EXP(-0.3*'VSWR Calculator'!$C$24)*(1+3*ABS(MOD('VSWR Calculator'!$C$23/Calculator!$F$16/2,1)-0.5))))/'VSWR Calculator'!$C$25)+$C75)^2+(1500*ABS(SIN(2*PI()*MOD(Calculator!$B$37/Calculator!$F$16,1)))*IF(MOD(Calculator!$B$37/Calculator!$F$16,1)&lt;0.5,-1,1))^2))/(1-SQRT(((50*POWER(80,POWER(COS(PI()*MOD(Calculator!$B$37/Calculator!$F$16,1)),2))+MIN(500,MAX(30,100*EXP(-0.3*'VSWR Calculator'!$C$24)*(1+3*ABS(MOD('VSWR Calculator'!$C$23/Calculator!$F$16/2,1)-0.5))))/'VSWR Calculator'!$C$25)-$C75)^2+(1500*ABS(SIN(2*PI()*MOD(Calculator!$B$37/Calculator!$F$16,1)))*IF(MOD(Calculator!$B$37/Calculator!$F$16,1)&lt;0.5,-1,1))^2)/SQRT(((50*POWER(80,POWER(COS(PI()*MOD(Calculator!$B$37/Calculator!$F$16,1)),2))+MIN(500,MAX(30,100*EXP(-0.3*'VSWR Calculator'!$C$24)*(1+3*ABS(MOD('VSWR Calculator'!$C$23/Calculator!$F$16/2,1)-0.5))))/'VSWR Calculator'!$C$25)+$C75)^2+(1500*ABS(SIN(2*PI()*MOD(Calculator!$B$37/Calculator!$F$16,1)))*IF(MOD(Calculator!$B$37/Calculator!$F$16,1)&lt;0.5,-1,1))^2)),2))</f>
        <v>—</v>
      </c>
      <c r="HS75" s="253" t="n">
        <f aca="false">IF(OR(Calculator!$E$17&lt;&gt;"YES",Calculator!$B$37&lt;Calculator!$G$17),"—",ROUND((1+SQRT(((50*POWER(80,POWER(COS(PI()*MOD(Calculator!$B$37/Calculator!$F$17,1)),2))+MIN(500,MAX(30,100*EXP(-0.3*'VSWR Calculator'!$C$24)*(1+3*ABS(MOD('VSWR Calculator'!$C$23/Calculator!$F$17/2,1)-0.5))))/'VSWR Calculator'!$C$25)-$C75)^2+(1500*ABS(SIN(2*PI()*MOD(Calculator!$B$37/Calculator!$F$17,1)))*IF(MOD(Calculator!$B$37/Calculator!$F$17,1)&lt;0.5,-1,1))^2)/SQRT(((50*POWER(80,POWER(COS(PI()*MOD(Calculator!$B$37/Calculator!$F$17,1)),2))+MIN(500,MAX(30,100*EXP(-0.3*'VSWR Calculator'!$C$24)*(1+3*ABS(MOD('VSWR Calculator'!$C$23/Calculator!$F$17/2,1)-0.5))))/'VSWR Calculator'!$C$25)+$C75)^2+(1500*ABS(SIN(2*PI()*MOD(Calculator!$B$37/Calculator!$F$17,1)))*IF(MOD(Calculator!$B$37/Calculator!$F$17,1)&lt;0.5,-1,1))^2))/(1-SQRT(((50*POWER(80,POWER(COS(PI()*MOD(Calculator!$B$37/Calculator!$F$17,1)),2))+MIN(500,MAX(30,100*EXP(-0.3*'VSWR Calculator'!$C$24)*(1+3*ABS(MOD('VSWR Calculator'!$C$23/Calculator!$F$17/2,1)-0.5))))/'VSWR Calculator'!$C$25)-$C75)^2+(1500*ABS(SIN(2*PI()*MOD(Calculator!$B$37/Calculator!$F$17,1)))*IF(MOD(Calculator!$B$37/Calculator!$F$17,1)&lt;0.5,-1,1))^2)/SQRT(((50*POWER(80,POWER(COS(PI()*MOD(Calculator!$B$37/Calculator!$F$17,1)),2))+MIN(500,MAX(30,100*EXP(-0.3*'VSWR Calculator'!$C$24)*(1+3*ABS(MOD('VSWR Calculator'!$C$23/Calculator!$F$17/2,1)-0.5))))/'VSWR Calculator'!$C$25)+$C75)^2+(1500*ABS(SIN(2*PI()*MOD(Calculator!$B$37/Calculator!$F$17,1)))*IF(MOD(Calculator!$B$37/Calculator!$F$17,1)&lt;0.5,-1,1))^2)),2))</f>
        <v>12.82</v>
      </c>
      <c r="HT75" s="253" t="str">
        <f aca="false">IF(OR(Calculator!$E$18&lt;&gt;"YES",Calculator!$B$37&lt;Calculator!$G$18),"—",ROUND((1+SQRT(((50*POWER(80,POWER(COS(PI()*MOD(Calculator!$B$37/Calculator!$F$18,1)),2))+MIN(500,MAX(30,100*EXP(-0.3*'VSWR Calculator'!$C$24)*(1+3*ABS(MOD('VSWR Calculator'!$C$23/Calculator!$F$18/2,1)-0.5))))/'VSWR Calculator'!$C$25)-$C75)^2+(1500*ABS(SIN(2*PI()*MOD(Calculator!$B$37/Calculator!$F$18,1)))*IF(MOD(Calculator!$B$37/Calculator!$F$18,1)&lt;0.5,-1,1))^2)/SQRT(((50*POWER(80,POWER(COS(PI()*MOD(Calculator!$B$37/Calculator!$F$18,1)),2))+MIN(500,MAX(30,100*EXP(-0.3*'VSWR Calculator'!$C$24)*(1+3*ABS(MOD('VSWR Calculator'!$C$23/Calculator!$F$18/2,1)-0.5))))/'VSWR Calculator'!$C$25)+$C75)^2+(1500*ABS(SIN(2*PI()*MOD(Calculator!$B$37/Calculator!$F$18,1)))*IF(MOD(Calculator!$B$37/Calculator!$F$18,1)&lt;0.5,-1,1))^2))/(1-SQRT(((50*POWER(80,POWER(COS(PI()*MOD(Calculator!$B$37/Calculator!$F$18,1)),2))+MIN(500,MAX(30,100*EXP(-0.3*'VSWR Calculator'!$C$24)*(1+3*ABS(MOD('VSWR Calculator'!$C$23/Calculator!$F$18/2,1)-0.5))))/'VSWR Calculator'!$C$25)-$C75)^2+(1500*ABS(SIN(2*PI()*MOD(Calculator!$B$37/Calculator!$F$18,1)))*IF(MOD(Calculator!$B$37/Calculator!$F$18,1)&lt;0.5,-1,1))^2)/SQRT(((50*POWER(80,POWER(COS(PI()*MOD(Calculator!$B$37/Calculator!$F$18,1)),2))+MIN(500,MAX(30,100*EXP(-0.3*'VSWR Calculator'!$C$24)*(1+3*ABS(MOD('VSWR Calculator'!$C$23/Calculator!$F$18/2,1)-0.5))))/'VSWR Calculator'!$C$25)+$C75)^2+(1500*ABS(SIN(2*PI()*MOD(Calculator!$B$37/Calculator!$F$18,1)))*IF(MOD(Calculator!$B$37/Calculator!$F$18,1)&lt;0.5,-1,1))^2)),2))</f>
        <v>—</v>
      </c>
      <c r="HU75" s="253" t="str">
        <f aca="false">IF(OR(Calculator!$E$19&lt;&gt;"YES",Calculator!$B$37&lt;Calculator!$G$19),"—",ROUND((1+SQRT(((50*POWER(80,POWER(COS(PI()*MOD(Calculator!$B$37/Calculator!$F$19,1)),2))+MIN(500,MAX(30,100*EXP(-0.3*'VSWR Calculator'!$C$24)*(1+3*ABS(MOD('VSWR Calculator'!$C$23/Calculator!$F$19/2,1)-0.5))))/'VSWR Calculator'!$C$25)-$C75)^2+(1500*ABS(SIN(2*PI()*MOD(Calculator!$B$37/Calculator!$F$19,1)))*IF(MOD(Calculator!$B$37/Calculator!$F$19,1)&lt;0.5,-1,1))^2)/SQRT(((50*POWER(80,POWER(COS(PI()*MOD(Calculator!$B$37/Calculator!$F$19,1)),2))+MIN(500,MAX(30,100*EXP(-0.3*'VSWR Calculator'!$C$24)*(1+3*ABS(MOD('VSWR Calculator'!$C$23/Calculator!$F$19/2,1)-0.5))))/'VSWR Calculator'!$C$25)+$C75)^2+(1500*ABS(SIN(2*PI()*MOD(Calculator!$B$37/Calculator!$F$19,1)))*IF(MOD(Calculator!$B$37/Calculator!$F$19,1)&lt;0.5,-1,1))^2))/(1-SQRT(((50*POWER(80,POWER(COS(PI()*MOD(Calculator!$B$37/Calculator!$F$19,1)),2))+MIN(500,MAX(30,100*EXP(-0.3*'VSWR Calculator'!$C$24)*(1+3*ABS(MOD('VSWR Calculator'!$C$23/Calculator!$F$19/2,1)-0.5))))/'VSWR Calculator'!$C$25)-$C75)^2+(1500*ABS(SIN(2*PI()*MOD(Calculator!$B$37/Calculator!$F$19,1)))*IF(MOD(Calculator!$B$37/Calculator!$F$19,1)&lt;0.5,-1,1))^2)/SQRT(((50*POWER(80,POWER(COS(PI()*MOD(Calculator!$B$37/Calculator!$F$19,1)),2))+MIN(500,MAX(30,100*EXP(-0.3*'VSWR Calculator'!$C$24)*(1+3*ABS(MOD('VSWR Calculator'!$C$23/Calculator!$F$19/2,1)-0.5))))/'VSWR Calculator'!$C$25)+$C75)^2+(1500*ABS(SIN(2*PI()*MOD(Calculator!$B$37/Calculator!$F$19,1)))*IF(MOD(Calculator!$B$37/Calculator!$F$19,1)&lt;0.5,-1,1))^2)),2))</f>
        <v>—</v>
      </c>
      <c r="HV75" s="253" t="str">
        <f aca="false">IF(OR(Calculator!$E$20&lt;&gt;"YES",Calculator!$B$37&lt;Calculator!$G$20),"—",ROUND((1+SQRT(((50*POWER(80,POWER(COS(PI()*MOD(Calculator!$B$37/Calculator!$F$20,1)),2))+MIN(500,MAX(30,100*EXP(-0.3*'VSWR Calculator'!$C$24)*(1+3*ABS(MOD('VSWR Calculator'!$C$23/Calculator!$F$20/2,1)-0.5))))/'VSWR Calculator'!$C$25)-$C75)^2+(1500*ABS(SIN(2*PI()*MOD(Calculator!$B$37/Calculator!$F$20,1)))*IF(MOD(Calculator!$B$37/Calculator!$F$20,1)&lt;0.5,-1,1))^2)/SQRT(((50*POWER(80,POWER(COS(PI()*MOD(Calculator!$B$37/Calculator!$F$20,1)),2))+MIN(500,MAX(30,100*EXP(-0.3*'VSWR Calculator'!$C$24)*(1+3*ABS(MOD('VSWR Calculator'!$C$23/Calculator!$F$20/2,1)-0.5))))/'VSWR Calculator'!$C$25)+$C75)^2+(1500*ABS(SIN(2*PI()*MOD(Calculator!$B$37/Calculator!$F$20,1)))*IF(MOD(Calculator!$B$37/Calculator!$F$20,1)&lt;0.5,-1,1))^2))/(1-SQRT(((50*POWER(80,POWER(COS(PI()*MOD(Calculator!$B$37/Calculator!$F$20,1)),2))+MIN(500,MAX(30,100*EXP(-0.3*'VSWR Calculator'!$C$24)*(1+3*ABS(MOD('VSWR Calculator'!$C$23/Calculator!$F$20/2,1)-0.5))))/'VSWR Calculator'!$C$25)-$C75)^2+(1500*ABS(SIN(2*PI()*MOD(Calculator!$B$37/Calculator!$F$20,1)))*IF(MOD(Calculator!$B$37/Calculator!$F$20,1)&lt;0.5,-1,1))^2)/SQRT(((50*POWER(80,POWER(COS(PI()*MOD(Calculator!$B$37/Calculator!$F$20,1)),2))+MIN(500,MAX(30,100*EXP(-0.3*'VSWR Calculator'!$C$24)*(1+3*ABS(MOD('VSWR Calculator'!$C$23/Calculator!$F$20/2,1)-0.5))))/'VSWR Calculator'!$C$25)+$C75)^2+(1500*ABS(SIN(2*PI()*MOD(Calculator!$B$37/Calculator!$F$20,1)))*IF(MOD(Calculator!$B$37/Calculator!$F$20,1)&lt;0.5,-1,1))^2)),2))</f>
        <v>—</v>
      </c>
      <c r="HW75" s="253" t="str">
        <f aca="false">IF(OR(Calculator!$E$21&lt;&gt;"YES",Calculator!$B$37&lt;Calculator!$G$21),"—",ROUND((1+SQRT(((50*POWER(80,POWER(COS(PI()*MOD(Calculator!$B$37/Calculator!$F$21,1)),2))+MIN(500,MAX(30,100*EXP(-0.3*'VSWR Calculator'!$C$24)*(1+3*ABS(MOD('VSWR Calculator'!$C$23/Calculator!$F$21/2,1)-0.5))))/'VSWR Calculator'!$C$25)-$C75)^2+(1500*ABS(SIN(2*PI()*MOD(Calculator!$B$37/Calculator!$F$21,1)))*IF(MOD(Calculator!$B$37/Calculator!$F$21,1)&lt;0.5,-1,1))^2)/SQRT(((50*POWER(80,POWER(COS(PI()*MOD(Calculator!$B$37/Calculator!$F$21,1)),2))+MIN(500,MAX(30,100*EXP(-0.3*'VSWR Calculator'!$C$24)*(1+3*ABS(MOD('VSWR Calculator'!$C$23/Calculator!$F$21/2,1)-0.5))))/'VSWR Calculator'!$C$25)+$C75)^2+(1500*ABS(SIN(2*PI()*MOD(Calculator!$B$37/Calculator!$F$21,1)))*IF(MOD(Calculator!$B$37/Calculator!$F$21,1)&lt;0.5,-1,1))^2))/(1-SQRT(((50*POWER(80,POWER(COS(PI()*MOD(Calculator!$B$37/Calculator!$F$21,1)),2))+MIN(500,MAX(30,100*EXP(-0.3*'VSWR Calculator'!$C$24)*(1+3*ABS(MOD('VSWR Calculator'!$C$23/Calculator!$F$21/2,1)-0.5))))/'VSWR Calculator'!$C$25)-$C75)^2+(1500*ABS(SIN(2*PI()*MOD(Calculator!$B$37/Calculator!$F$21,1)))*IF(MOD(Calculator!$B$37/Calculator!$F$21,1)&lt;0.5,-1,1))^2)/SQRT(((50*POWER(80,POWER(COS(PI()*MOD(Calculator!$B$37/Calculator!$F$21,1)),2))+MIN(500,MAX(30,100*EXP(-0.3*'VSWR Calculator'!$C$24)*(1+3*ABS(MOD('VSWR Calculator'!$C$23/Calculator!$F$21/2,1)-0.5))))/'VSWR Calculator'!$C$25)+$C75)^2+(1500*ABS(SIN(2*PI()*MOD(Calculator!$B$37/Calculator!$F$21,1)))*IF(MOD(Calculator!$B$37/Calculator!$F$21,1)&lt;0.5,-1,1))^2)),2))</f>
        <v>—</v>
      </c>
      <c r="HX75" s="253" t="str">
        <f aca="false">IF(OR(Calculator!$E$22&lt;&gt;"YES",Calculator!$B$37&lt;Calculator!$G$22),"—",ROUND((1+SQRT(((50*POWER(80,POWER(COS(PI()*MOD(Calculator!$B$37/Calculator!$F$22,1)),2))+MIN(500,MAX(30,100*EXP(-0.3*'VSWR Calculator'!$C$24)*(1+3*ABS(MOD('VSWR Calculator'!$C$23/Calculator!$F$22/2,1)-0.5))))/'VSWR Calculator'!$C$25)-$C75)^2+(1500*ABS(SIN(2*PI()*MOD(Calculator!$B$37/Calculator!$F$22,1)))*IF(MOD(Calculator!$B$37/Calculator!$F$22,1)&lt;0.5,-1,1))^2)/SQRT(((50*POWER(80,POWER(COS(PI()*MOD(Calculator!$B$37/Calculator!$F$22,1)),2))+MIN(500,MAX(30,100*EXP(-0.3*'VSWR Calculator'!$C$24)*(1+3*ABS(MOD('VSWR Calculator'!$C$23/Calculator!$F$22/2,1)-0.5))))/'VSWR Calculator'!$C$25)+$C75)^2+(1500*ABS(SIN(2*PI()*MOD(Calculator!$B$37/Calculator!$F$22,1)))*IF(MOD(Calculator!$B$37/Calculator!$F$22,1)&lt;0.5,-1,1))^2))/(1-SQRT(((50*POWER(80,POWER(COS(PI()*MOD(Calculator!$B$37/Calculator!$F$22,1)),2))+MIN(500,MAX(30,100*EXP(-0.3*'VSWR Calculator'!$C$24)*(1+3*ABS(MOD('VSWR Calculator'!$C$23/Calculator!$F$22/2,1)-0.5))))/'VSWR Calculator'!$C$25)-$C75)^2+(1500*ABS(SIN(2*PI()*MOD(Calculator!$B$37/Calculator!$F$22,1)))*IF(MOD(Calculator!$B$37/Calculator!$F$22,1)&lt;0.5,-1,1))^2)/SQRT(((50*POWER(80,POWER(COS(PI()*MOD(Calculator!$B$37/Calculator!$F$22,1)),2))+MIN(500,MAX(30,100*EXP(-0.3*'VSWR Calculator'!$C$24)*(1+3*ABS(MOD('VSWR Calculator'!$C$23/Calculator!$F$22/2,1)-0.5))))/'VSWR Calculator'!$C$25)+$C75)^2+(1500*ABS(SIN(2*PI()*MOD(Calculator!$B$37/Calculator!$F$22,1)))*IF(MOD(Calculator!$B$37/Calculator!$F$22,1)&lt;0.5,-1,1))^2)),2))</f>
        <v>—</v>
      </c>
      <c r="HY75" s="253" t="n">
        <f aca="false">IFERROR(ROUND((IF(ISNUMBER(HN75),HN75,0)+IF(ISNUMBER(HO75),HO75,0)+IF(ISNUMBER(HP75),HP75,0)+IF(ISNUMBER(HQ75),HQ75,0)+IF(ISNUMBER(HR75),HR75,0)+IF(ISNUMBER(HS75),HS75,0)+IF(ISNUMBER(HT75),HT75,0)+IF(ISNUMBER(HU75),HU75,0)+IF(ISNUMBER(HV75),HV75,0)+IF(ISNUMBER(HW75),HW75,0)+IF(ISNUMBER(HX75),HX75,0))/(IF(ISNUMBER(HN75),1,0)+IF(ISNUMBER(HO75),1,0)+IF(ISNUMBER(HP75),1,0)+IF(ISNUMBER(HQ75),1,0)+IF(ISNUMBER(HR75),1,0)+IF(ISNUMBER(HS75),1,0)+IF(ISNUMBER(HT75),1,0)+IF(ISNUMBER(HU75),1,0)+IF(ISNUMBER(HV75),1,0)+IF(ISNUMBER(HW75),1,0)+IF(ISNUMBER(HX75),1,0)),4),"")</f>
        <v>7.545</v>
      </c>
      <c r="HZ75" s="253" t="str">
        <f aca="false">IF(OR(Calculator!$E$12&lt;&gt;"YES",Calculator!$B$38&lt;Calculator!$G$12),"—",ROUND((1+SQRT(((50*POWER(80,POWER(COS(PI()*MOD(Calculator!$B$38/Calculator!$F$12,1)),2))+MIN(500,MAX(30,100*EXP(-0.3*'VSWR Calculator'!$C$24)*(1+3*ABS(MOD('VSWR Calculator'!$C$23/Calculator!$F$12/2,1)-0.5))))/'VSWR Calculator'!$C$25)-$C75)^2+(1500*ABS(SIN(2*PI()*MOD(Calculator!$B$38/Calculator!$F$12,1)))*IF(MOD(Calculator!$B$38/Calculator!$F$12,1)&lt;0.5,-1,1))^2)/SQRT(((50*POWER(80,POWER(COS(PI()*MOD(Calculator!$B$38/Calculator!$F$12,1)),2))+MIN(500,MAX(30,100*EXP(-0.3*'VSWR Calculator'!$C$24)*(1+3*ABS(MOD('VSWR Calculator'!$C$23/Calculator!$F$12/2,1)-0.5))))/'VSWR Calculator'!$C$25)+$C75)^2+(1500*ABS(SIN(2*PI()*MOD(Calculator!$B$38/Calculator!$F$12,1)))*IF(MOD(Calculator!$B$38/Calculator!$F$12,1)&lt;0.5,-1,1))^2))/(1-SQRT(((50*POWER(80,POWER(COS(PI()*MOD(Calculator!$B$38/Calculator!$F$12,1)),2))+MIN(500,MAX(30,100*EXP(-0.3*'VSWR Calculator'!$C$24)*(1+3*ABS(MOD('VSWR Calculator'!$C$23/Calculator!$F$12/2,1)-0.5))))/'VSWR Calculator'!$C$25)-$C75)^2+(1500*ABS(SIN(2*PI()*MOD(Calculator!$B$38/Calculator!$F$12,1)))*IF(MOD(Calculator!$B$38/Calculator!$F$12,1)&lt;0.5,-1,1))^2)/SQRT(((50*POWER(80,POWER(COS(PI()*MOD(Calculator!$B$38/Calculator!$F$12,1)),2))+MIN(500,MAX(30,100*EXP(-0.3*'VSWR Calculator'!$C$24)*(1+3*ABS(MOD('VSWR Calculator'!$C$23/Calculator!$F$12/2,1)-0.5))))/'VSWR Calculator'!$C$25)+$C75)^2+(1500*ABS(SIN(2*PI()*MOD(Calculator!$B$38/Calculator!$F$12,1)))*IF(MOD(Calculator!$B$38/Calculator!$F$12,1)&lt;0.5,-1,1))^2)),2))</f>
        <v>—</v>
      </c>
      <c r="IA75" s="253" t="str">
        <f aca="false">IF(OR(Calculator!$E$13&lt;&gt;"YES",Calculator!$B$38&lt;Calculator!$G$13),"—",ROUND((1+SQRT(((50*POWER(80,POWER(COS(PI()*MOD(Calculator!$B$38/Calculator!$F$13,1)),2))+MIN(500,MAX(30,100*EXP(-0.3*'VSWR Calculator'!$C$24)*(1+3*ABS(MOD('VSWR Calculator'!$C$23/Calculator!$F$13/2,1)-0.5))))/'VSWR Calculator'!$C$25)-$C75)^2+(1500*ABS(SIN(2*PI()*MOD(Calculator!$B$38/Calculator!$F$13,1)))*IF(MOD(Calculator!$B$38/Calculator!$F$13,1)&lt;0.5,-1,1))^2)/SQRT(((50*POWER(80,POWER(COS(PI()*MOD(Calculator!$B$38/Calculator!$F$13,1)),2))+MIN(500,MAX(30,100*EXP(-0.3*'VSWR Calculator'!$C$24)*(1+3*ABS(MOD('VSWR Calculator'!$C$23/Calculator!$F$13/2,1)-0.5))))/'VSWR Calculator'!$C$25)+$C75)^2+(1500*ABS(SIN(2*PI()*MOD(Calculator!$B$38/Calculator!$F$13,1)))*IF(MOD(Calculator!$B$38/Calculator!$F$13,1)&lt;0.5,-1,1))^2))/(1-SQRT(((50*POWER(80,POWER(COS(PI()*MOD(Calculator!$B$38/Calculator!$F$13,1)),2))+MIN(500,MAX(30,100*EXP(-0.3*'VSWR Calculator'!$C$24)*(1+3*ABS(MOD('VSWR Calculator'!$C$23/Calculator!$F$13/2,1)-0.5))))/'VSWR Calculator'!$C$25)-$C75)^2+(1500*ABS(SIN(2*PI()*MOD(Calculator!$B$38/Calculator!$F$13,1)))*IF(MOD(Calculator!$B$38/Calculator!$F$13,1)&lt;0.5,-1,1))^2)/SQRT(((50*POWER(80,POWER(COS(PI()*MOD(Calculator!$B$38/Calculator!$F$13,1)),2))+MIN(500,MAX(30,100*EXP(-0.3*'VSWR Calculator'!$C$24)*(1+3*ABS(MOD('VSWR Calculator'!$C$23/Calculator!$F$13/2,1)-0.5))))/'VSWR Calculator'!$C$25)+$C75)^2+(1500*ABS(SIN(2*PI()*MOD(Calculator!$B$38/Calculator!$F$13,1)))*IF(MOD(Calculator!$B$38/Calculator!$F$13,1)&lt;0.5,-1,1))^2)),2))</f>
        <v>—</v>
      </c>
      <c r="IB75" s="253" t="str">
        <f aca="false">IF(OR(Calculator!$E$14&lt;&gt;"YES",Calculator!$B$38&lt;Calculator!$G$14),"—",ROUND((1+SQRT(((50*POWER(80,POWER(COS(PI()*MOD(Calculator!$B$38/Calculator!$F$14,1)),2))+MIN(500,MAX(30,100*EXP(-0.3*'VSWR Calculator'!$C$24)*(1+3*ABS(MOD('VSWR Calculator'!$C$23/Calculator!$F$14/2,1)-0.5))))/'VSWR Calculator'!$C$25)-$C75)^2+(1500*ABS(SIN(2*PI()*MOD(Calculator!$B$38/Calculator!$F$14,1)))*IF(MOD(Calculator!$B$38/Calculator!$F$14,1)&lt;0.5,-1,1))^2)/SQRT(((50*POWER(80,POWER(COS(PI()*MOD(Calculator!$B$38/Calculator!$F$14,1)),2))+MIN(500,MAX(30,100*EXP(-0.3*'VSWR Calculator'!$C$24)*(1+3*ABS(MOD('VSWR Calculator'!$C$23/Calculator!$F$14/2,1)-0.5))))/'VSWR Calculator'!$C$25)+$C75)^2+(1500*ABS(SIN(2*PI()*MOD(Calculator!$B$38/Calculator!$F$14,1)))*IF(MOD(Calculator!$B$38/Calculator!$F$14,1)&lt;0.5,-1,1))^2))/(1-SQRT(((50*POWER(80,POWER(COS(PI()*MOD(Calculator!$B$38/Calculator!$F$14,1)),2))+MIN(500,MAX(30,100*EXP(-0.3*'VSWR Calculator'!$C$24)*(1+3*ABS(MOD('VSWR Calculator'!$C$23/Calculator!$F$14/2,1)-0.5))))/'VSWR Calculator'!$C$25)-$C75)^2+(1500*ABS(SIN(2*PI()*MOD(Calculator!$B$38/Calculator!$F$14,1)))*IF(MOD(Calculator!$B$38/Calculator!$F$14,1)&lt;0.5,-1,1))^2)/SQRT(((50*POWER(80,POWER(COS(PI()*MOD(Calculator!$B$38/Calculator!$F$14,1)),2))+MIN(500,MAX(30,100*EXP(-0.3*'VSWR Calculator'!$C$24)*(1+3*ABS(MOD('VSWR Calculator'!$C$23/Calculator!$F$14/2,1)-0.5))))/'VSWR Calculator'!$C$25)+$C75)^2+(1500*ABS(SIN(2*PI()*MOD(Calculator!$B$38/Calculator!$F$14,1)))*IF(MOD(Calculator!$B$38/Calculator!$F$14,1)&lt;0.5,-1,1))^2)),2))</f>
        <v>—</v>
      </c>
      <c r="IC75" s="253" t="n">
        <f aca="false">IF(OR(Calculator!$E$15&lt;&gt;"YES",Calculator!$B$38&lt;Calculator!$G$15),"—",ROUND((1+SQRT(((50*POWER(80,POWER(COS(PI()*MOD(Calculator!$B$38/Calculator!$F$15,1)),2))+MIN(500,MAX(30,100*EXP(-0.3*'VSWR Calculator'!$C$24)*(1+3*ABS(MOD('VSWR Calculator'!$C$23/Calculator!$F$15/2,1)-0.5))))/'VSWR Calculator'!$C$25)-$C75)^2+(1500*ABS(SIN(2*PI()*MOD(Calculator!$B$38/Calculator!$F$15,1)))*IF(MOD(Calculator!$B$38/Calculator!$F$15,1)&lt;0.5,-1,1))^2)/SQRT(((50*POWER(80,POWER(COS(PI()*MOD(Calculator!$B$38/Calculator!$F$15,1)),2))+MIN(500,MAX(30,100*EXP(-0.3*'VSWR Calculator'!$C$24)*(1+3*ABS(MOD('VSWR Calculator'!$C$23/Calculator!$F$15/2,1)-0.5))))/'VSWR Calculator'!$C$25)+$C75)^2+(1500*ABS(SIN(2*PI()*MOD(Calculator!$B$38/Calculator!$F$15,1)))*IF(MOD(Calculator!$B$38/Calculator!$F$15,1)&lt;0.5,-1,1))^2))/(1-SQRT(((50*POWER(80,POWER(COS(PI()*MOD(Calculator!$B$38/Calculator!$F$15,1)),2))+MIN(500,MAX(30,100*EXP(-0.3*'VSWR Calculator'!$C$24)*(1+3*ABS(MOD('VSWR Calculator'!$C$23/Calculator!$F$15/2,1)-0.5))))/'VSWR Calculator'!$C$25)-$C75)^2+(1500*ABS(SIN(2*PI()*MOD(Calculator!$B$38/Calculator!$F$15,1)))*IF(MOD(Calculator!$B$38/Calculator!$F$15,1)&lt;0.5,-1,1))^2)/SQRT(((50*POWER(80,POWER(COS(PI()*MOD(Calculator!$B$38/Calculator!$F$15,1)),2))+MIN(500,MAX(30,100*EXP(-0.3*'VSWR Calculator'!$C$24)*(1+3*ABS(MOD('VSWR Calculator'!$C$23/Calculator!$F$15/2,1)-0.5))))/'VSWR Calculator'!$C$25)+$C75)^2+(1500*ABS(SIN(2*PI()*MOD(Calculator!$B$38/Calculator!$F$15,1)))*IF(MOD(Calculator!$B$38/Calculator!$F$15,1)&lt;0.5,-1,1))^2)),2))</f>
        <v>2.11</v>
      </c>
      <c r="ID75" s="253" t="str">
        <f aca="false">IF(OR(Calculator!$E$16&lt;&gt;"YES",Calculator!$B$38&lt;Calculator!$G$16),"—",ROUND((1+SQRT(((50*POWER(80,POWER(COS(PI()*MOD(Calculator!$B$38/Calculator!$F$16,1)),2))+MIN(500,MAX(30,100*EXP(-0.3*'VSWR Calculator'!$C$24)*(1+3*ABS(MOD('VSWR Calculator'!$C$23/Calculator!$F$16/2,1)-0.5))))/'VSWR Calculator'!$C$25)-$C75)^2+(1500*ABS(SIN(2*PI()*MOD(Calculator!$B$38/Calculator!$F$16,1)))*IF(MOD(Calculator!$B$38/Calculator!$F$16,1)&lt;0.5,-1,1))^2)/SQRT(((50*POWER(80,POWER(COS(PI()*MOD(Calculator!$B$38/Calculator!$F$16,1)),2))+MIN(500,MAX(30,100*EXP(-0.3*'VSWR Calculator'!$C$24)*(1+3*ABS(MOD('VSWR Calculator'!$C$23/Calculator!$F$16/2,1)-0.5))))/'VSWR Calculator'!$C$25)+$C75)^2+(1500*ABS(SIN(2*PI()*MOD(Calculator!$B$38/Calculator!$F$16,1)))*IF(MOD(Calculator!$B$38/Calculator!$F$16,1)&lt;0.5,-1,1))^2))/(1-SQRT(((50*POWER(80,POWER(COS(PI()*MOD(Calculator!$B$38/Calculator!$F$16,1)),2))+MIN(500,MAX(30,100*EXP(-0.3*'VSWR Calculator'!$C$24)*(1+3*ABS(MOD('VSWR Calculator'!$C$23/Calculator!$F$16/2,1)-0.5))))/'VSWR Calculator'!$C$25)-$C75)^2+(1500*ABS(SIN(2*PI()*MOD(Calculator!$B$38/Calculator!$F$16,1)))*IF(MOD(Calculator!$B$38/Calculator!$F$16,1)&lt;0.5,-1,1))^2)/SQRT(((50*POWER(80,POWER(COS(PI()*MOD(Calculator!$B$38/Calculator!$F$16,1)),2))+MIN(500,MAX(30,100*EXP(-0.3*'VSWR Calculator'!$C$24)*(1+3*ABS(MOD('VSWR Calculator'!$C$23/Calculator!$F$16/2,1)-0.5))))/'VSWR Calculator'!$C$25)+$C75)^2+(1500*ABS(SIN(2*PI()*MOD(Calculator!$B$38/Calculator!$F$16,1)))*IF(MOD(Calculator!$B$38/Calculator!$F$16,1)&lt;0.5,-1,1))^2)),2))</f>
        <v>—</v>
      </c>
      <c r="IE75" s="253" t="n">
        <f aca="false">IF(OR(Calculator!$E$17&lt;&gt;"YES",Calculator!$B$38&lt;Calculator!$G$17),"—",ROUND((1+SQRT(((50*POWER(80,POWER(COS(PI()*MOD(Calculator!$B$38/Calculator!$F$17,1)),2))+MIN(500,MAX(30,100*EXP(-0.3*'VSWR Calculator'!$C$24)*(1+3*ABS(MOD('VSWR Calculator'!$C$23/Calculator!$F$17/2,1)-0.5))))/'VSWR Calculator'!$C$25)-$C75)^2+(1500*ABS(SIN(2*PI()*MOD(Calculator!$B$38/Calculator!$F$17,1)))*IF(MOD(Calculator!$B$38/Calculator!$F$17,1)&lt;0.5,-1,1))^2)/SQRT(((50*POWER(80,POWER(COS(PI()*MOD(Calculator!$B$38/Calculator!$F$17,1)),2))+MIN(500,MAX(30,100*EXP(-0.3*'VSWR Calculator'!$C$24)*(1+3*ABS(MOD('VSWR Calculator'!$C$23/Calculator!$F$17/2,1)-0.5))))/'VSWR Calculator'!$C$25)+$C75)^2+(1500*ABS(SIN(2*PI()*MOD(Calculator!$B$38/Calculator!$F$17,1)))*IF(MOD(Calculator!$B$38/Calculator!$F$17,1)&lt;0.5,-1,1))^2))/(1-SQRT(((50*POWER(80,POWER(COS(PI()*MOD(Calculator!$B$38/Calculator!$F$17,1)),2))+MIN(500,MAX(30,100*EXP(-0.3*'VSWR Calculator'!$C$24)*(1+3*ABS(MOD('VSWR Calculator'!$C$23/Calculator!$F$17/2,1)-0.5))))/'VSWR Calculator'!$C$25)-$C75)^2+(1500*ABS(SIN(2*PI()*MOD(Calculator!$B$38/Calculator!$F$17,1)))*IF(MOD(Calculator!$B$38/Calculator!$F$17,1)&lt;0.5,-1,1))^2)/SQRT(((50*POWER(80,POWER(COS(PI()*MOD(Calculator!$B$38/Calculator!$F$17,1)),2))+MIN(500,MAX(30,100*EXP(-0.3*'VSWR Calculator'!$C$24)*(1+3*ABS(MOD('VSWR Calculator'!$C$23/Calculator!$F$17/2,1)-0.5))))/'VSWR Calculator'!$C$25)+$C75)^2+(1500*ABS(SIN(2*PI()*MOD(Calculator!$B$38/Calculator!$F$17,1)))*IF(MOD(Calculator!$B$38/Calculator!$F$17,1)&lt;0.5,-1,1))^2)),2))</f>
        <v>15.46</v>
      </c>
      <c r="IF75" s="253" t="str">
        <f aca="false">IF(OR(Calculator!$E$18&lt;&gt;"YES",Calculator!$B$38&lt;Calculator!$G$18),"—",ROUND((1+SQRT(((50*POWER(80,POWER(COS(PI()*MOD(Calculator!$B$38/Calculator!$F$18,1)),2))+MIN(500,MAX(30,100*EXP(-0.3*'VSWR Calculator'!$C$24)*(1+3*ABS(MOD('VSWR Calculator'!$C$23/Calculator!$F$18/2,1)-0.5))))/'VSWR Calculator'!$C$25)-$C75)^2+(1500*ABS(SIN(2*PI()*MOD(Calculator!$B$38/Calculator!$F$18,1)))*IF(MOD(Calculator!$B$38/Calculator!$F$18,1)&lt;0.5,-1,1))^2)/SQRT(((50*POWER(80,POWER(COS(PI()*MOD(Calculator!$B$38/Calculator!$F$18,1)),2))+MIN(500,MAX(30,100*EXP(-0.3*'VSWR Calculator'!$C$24)*(1+3*ABS(MOD('VSWR Calculator'!$C$23/Calculator!$F$18/2,1)-0.5))))/'VSWR Calculator'!$C$25)+$C75)^2+(1500*ABS(SIN(2*PI()*MOD(Calculator!$B$38/Calculator!$F$18,1)))*IF(MOD(Calculator!$B$38/Calculator!$F$18,1)&lt;0.5,-1,1))^2))/(1-SQRT(((50*POWER(80,POWER(COS(PI()*MOD(Calculator!$B$38/Calculator!$F$18,1)),2))+MIN(500,MAX(30,100*EXP(-0.3*'VSWR Calculator'!$C$24)*(1+3*ABS(MOD('VSWR Calculator'!$C$23/Calculator!$F$18/2,1)-0.5))))/'VSWR Calculator'!$C$25)-$C75)^2+(1500*ABS(SIN(2*PI()*MOD(Calculator!$B$38/Calculator!$F$18,1)))*IF(MOD(Calculator!$B$38/Calculator!$F$18,1)&lt;0.5,-1,1))^2)/SQRT(((50*POWER(80,POWER(COS(PI()*MOD(Calculator!$B$38/Calculator!$F$18,1)),2))+MIN(500,MAX(30,100*EXP(-0.3*'VSWR Calculator'!$C$24)*(1+3*ABS(MOD('VSWR Calculator'!$C$23/Calculator!$F$18/2,1)-0.5))))/'VSWR Calculator'!$C$25)+$C75)^2+(1500*ABS(SIN(2*PI()*MOD(Calculator!$B$38/Calculator!$F$18,1)))*IF(MOD(Calculator!$B$38/Calculator!$F$18,1)&lt;0.5,-1,1))^2)),2))</f>
        <v>—</v>
      </c>
      <c r="IG75" s="253" t="str">
        <f aca="false">IF(OR(Calculator!$E$19&lt;&gt;"YES",Calculator!$B$38&lt;Calculator!$G$19),"—",ROUND((1+SQRT(((50*POWER(80,POWER(COS(PI()*MOD(Calculator!$B$38/Calculator!$F$19,1)),2))+MIN(500,MAX(30,100*EXP(-0.3*'VSWR Calculator'!$C$24)*(1+3*ABS(MOD('VSWR Calculator'!$C$23/Calculator!$F$19/2,1)-0.5))))/'VSWR Calculator'!$C$25)-$C75)^2+(1500*ABS(SIN(2*PI()*MOD(Calculator!$B$38/Calculator!$F$19,1)))*IF(MOD(Calculator!$B$38/Calculator!$F$19,1)&lt;0.5,-1,1))^2)/SQRT(((50*POWER(80,POWER(COS(PI()*MOD(Calculator!$B$38/Calculator!$F$19,1)),2))+MIN(500,MAX(30,100*EXP(-0.3*'VSWR Calculator'!$C$24)*(1+3*ABS(MOD('VSWR Calculator'!$C$23/Calculator!$F$19/2,1)-0.5))))/'VSWR Calculator'!$C$25)+$C75)^2+(1500*ABS(SIN(2*PI()*MOD(Calculator!$B$38/Calculator!$F$19,1)))*IF(MOD(Calculator!$B$38/Calculator!$F$19,1)&lt;0.5,-1,1))^2))/(1-SQRT(((50*POWER(80,POWER(COS(PI()*MOD(Calculator!$B$38/Calculator!$F$19,1)),2))+MIN(500,MAX(30,100*EXP(-0.3*'VSWR Calculator'!$C$24)*(1+3*ABS(MOD('VSWR Calculator'!$C$23/Calculator!$F$19/2,1)-0.5))))/'VSWR Calculator'!$C$25)-$C75)^2+(1500*ABS(SIN(2*PI()*MOD(Calculator!$B$38/Calculator!$F$19,1)))*IF(MOD(Calculator!$B$38/Calculator!$F$19,1)&lt;0.5,-1,1))^2)/SQRT(((50*POWER(80,POWER(COS(PI()*MOD(Calculator!$B$38/Calculator!$F$19,1)),2))+MIN(500,MAX(30,100*EXP(-0.3*'VSWR Calculator'!$C$24)*(1+3*ABS(MOD('VSWR Calculator'!$C$23/Calculator!$F$19/2,1)-0.5))))/'VSWR Calculator'!$C$25)+$C75)^2+(1500*ABS(SIN(2*PI()*MOD(Calculator!$B$38/Calculator!$F$19,1)))*IF(MOD(Calculator!$B$38/Calculator!$F$19,1)&lt;0.5,-1,1))^2)),2))</f>
        <v>—</v>
      </c>
      <c r="IH75" s="253" t="str">
        <f aca="false">IF(OR(Calculator!$E$20&lt;&gt;"YES",Calculator!$B$38&lt;Calculator!$G$20),"—",ROUND((1+SQRT(((50*POWER(80,POWER(COS(PI()*MOD(Calculator!$B$38/Calculator!$F$20,1)),2))+MIN(500,MAX(30,100*EXP(-0.3*'VSWR Calculator'!$C$24)*(1+3*ABS(MOD('VSWR Calculator'!$C$23/Calculator!$F$20/2,1)-0.5))))/'VSWR Calculator'!$C$25)-$C75)^2+(1500*ABS(SIN(2*PI()*MOD(Calculator!$B$38/Calculator!$F$20,1)))*IF(MOD(Calculator!$B$38/Calculator!$F$20,1)&lt;0.5,-1,1))^2)/SQRT(((50*POWER(80,POWER(COS(PI()*MOD(Calculator!$B$38/Calculator!$F$20,1)),2))+MIN(500,MAX(30,100*EXP(-0.3*'VSWR Calculator'!$C$24)*(1+3*ABS(MOD('VSWR Calculator'!$C$23/Calculator!$F$20/2,1)-0.5))))/'VSWR Calculator'!$C$25)+$C75)^2+(1500*ABS(SIN(2*PI()*MOD(Calculator!$B$38/Calculator!$F$20,1)))*IF(MOD(Calculator!$B$38/Calculator!$F$20,1)&lt;0.5,-1,1))^2))/(1-SQRT(((50*POWER(80,POWER(COS(PI()*MOD(Calculator!$B$38/Calculator!$F$20,1)),2))+MIN(500,MAX(30,100*EXP(-0.3*'VSWR Calculator'!$C$24)*(1+3*ABS(MOD('VSWR Calculator'!$C$23/Calculator!$F$20/2,1)-0.5))))/'VSWR Calculator'!$C$25)-$C75)^2+(1500*ABS(SIN(2*PI()*MOD(Calculator!$B$38/Calculator!$F$20,1)))*IF(MOD(Calculator!$B$38/Calculator!$F$20,1)&lt;0.5,-1,1))^2)/SQRT(((50*POWER(80,POWER(COS(PI()*MOD(Calculator!$B$38/Calculator!$F$20,1)),2))+MIN(500,MAX(30,100*EXP(-0.3*'VSWR Calculator'!$C$24)*(1+3*ABS(MOD('VSWR Calculator'!$C$23/Calculator!$F$20/2,1)-0.5))))/'VSWR Calculator'!$C$25)+$C75)^2+(1500*ABS(SIN(2*PI()*MOD(Calculator!$B$38/Calculator!$F$20,1)))*IF(MOD(Calculator!$B$38/Calculator!$F$20,1)&lt;0.5,-1,1))^2)),2))</f>
        <v>—</v>
      </c>
      <c r="II75" s="253" t="str">
        <f aca="false">IF(OR(Calculator!$E$21&lt;&gt;"YES",Calculator!$B$38&lt;Calculator!$G$21),"—",ROUND((1+SQRT(((50*POWER(80,POWER(COS(PI()*MOD(Calculator!$B$38/Calculator!$F$21,1)),2))+MIN(500,MAX(30,100*EXP(-0.3*'VSWR Calculator'!$C$24)*(1+3*ABS(MOD('VSWR Calculator'!$C$23/Calculator!$F$21/2,1)-0.5))))/'VSWR Calculator'!$C$25)-$C75)^2+(1500*ABS(SIN(2*PI()*MOD(Calculator!$B$38/Calculator!$F$21,1)))*IF(MOD(Calculator!$B$38/Calculator!$F$21,1)&lt;0.5,-1,1))^2)/SQRT(((50*POWER(80,POWER(COS(PI()*MOD(Calculator!$B$38/Calculator!$F$21,1)),2))+MIN(500,MAX(30,100*EXP(-0.3*'VSWR Calculator'!$C$24)*(1+3*ABS(MOD('VSWR Calculator'!$C$23/Calculator!$F$21/2,1)-0.5))))/'VSWR Calculator'!$C$25)+$C75)^2+(1500*ABS(SIN(2*PI()*MOD(Calculator!$B$38/Calculator!$F$21,1)))*IF(MOD(Calculator!$B$38/Calculator!$F$21,1)&lt;0.5,-1,1))^2))/(1-SQRT(((50*POWER(80,POWER(COS(PI()*MOD(Calculator!$B$38/Calculator!$F$21,1)),2))+MIN(500,MAX(30,100*EXP(-0.3*'VSWR Calculator'!$C$24)*(1+3*ABS(MOD('VSWR Calculator'!$C$23/Calculator!$F$21/2,1)-0.5))))/'VSWR Calculator'!$C$25)-$C75)^2+(1500*ABS(SIN(2*PI()*MOD(Calculator!$B$38/Calculator!$F$21,1)))*IF(MOD(Calculator!$B$38/Calculator!$F$21,1)&lt;0.5,-1,1))^2)/SQRT(((50*POWER(80,POWER(COS(PI()*MOD(Calculator!$B$38/Calculator!$F$21,1)),2))+MIN(500,MAX(30,100*EXP(-0.3*'VSWR Calculator'!$C$24)*(1+3*ABS(MOD('VSWR Calculator'!$C$23/Calculator!$F$21/2,1)-0.5))))/'VSWR Calculator'!$C$25)+$C75)^2+(1500*ABS(SIN(2*PI()*MOD(Calculator!$B$38/Calculator!$F$21,1)))*IF(MOD(Calculator!$B$38/Calculator!$F$21,1)&lt;0.5,-1,1))^2)),2))</f>
        <v>—</v>
      </c>
      <c r="IJ75" s="253" t="str">
        <f aca="false">IF(OR(Calculator!$E$22&lt;&gt;"YES",Calculator!$B$38&lt;Calculator!$G$22),"—",ROUND((1+SQRT(((50*POWER(80,POWER(COS(PI()*MOD(Calculator!$B$38/Calculator!$F$22,1)),2))+MIN(500,MAX(30,100*EXP(-0.3*'VSWR Calculator'!$C$24)*(1+3*ABS(MOD('VSWR Calculator'!$C$23/Calculator!$F$22/2,1)-0.5))))/'VSWR Calculator'!$C$25)-$C75)^2+(1500*ABS(SIN(2*PI()*MOD(Calculator!$B$38/Calculator!$F$22,1)))*IF(MOD(Calculator!$B$38/Calculator!$F$22,1)&lt;0.5,-1,1))^2)/SQRT(((50*POWER(80,POWER(COS(PI()*MOD(Calculator!$B$38/Calculator!$F$22,1)),2))+MIN(500,MAX(30,100*EXP(-0.3*'VSWR Calculator'!$C$24)*(1+3*ABS(MOD('VSWR Calculator'!$C$23/Calculator!$F$22/2,1)-0.5))))/'VSWR Calculator'!$C$25)+$C75)^2+(1500*ABS(SIN(2*PI()*MOD(Calculator!$B$38/Calculator!$F$22,1)))*IF(MOD(Calculator!$B$38/Calculator!$F$22,1)&lt;0.5,-1,1))^2))/(1-SQRT(((50*POWER(80,POWER(COS(PI()*MOD(Calculator!$B$38/Calculator!$F$22,1)),2))+MIN(500,MAX(30,100*EXP(-0.3*'VSWR Calculator'!$C$24)*(1+3*ABS(MOD('VSWR Calculator'!$C$23/Calculator!$F$22/2,1)-0.5))))/'VSWR Calculator'!$C$25)-$C75)^2+(1500*ABS(SIN(2*PI()*MOD(Calculator!$B$38/Calculator!$F$22,1)))*IF(MOD(Calculator!$B$38/Calculator!$F$22,1)&lt;0.5,-1,1))^2)/SQRT(((50*POWER(80,POWER(COS(PI()*MOD(Calculator!$B$38/Calculator!$F$22,1)),2))+MIN(500,MAX(30,100*EXP(-0.3*'VSWR Calculator'!$C$24)*(1+3*ABS(MOD('VSWR Calculator'!$C$23/Calculator!$F$22/2,1)-0.5))))/'VSWR Calculator'!$C$25)+$C75)^2+(1500*ABS(SIN(2*PI()*MOD(Calculator!$B$38/Calculator!$F$22,1)))*IF(MOD(Calculator!$B$38/Calculator!$F$22,1)&lt;0.5,-1,1))^2)),2))</f>
        <v>—</v>
      </c>
      <c r="IK75" s="253" t="n">
        <f aca="false">IFERROR(ROUND((IF(ISNUMBER(HZ75),HZ75,0)+IF(ISNUMBER(IA75),IA75,0)+IF(ISNUMBER(IB75),IB75,0)+IF(ISNUMBER(IC75),IC75,0)+IF(ISNUMBER(ID75),ID75,0)+IF(ISNUMBER(IE75),IE75,0)+IF(ISNUMBER(IF75),IF75,0)+IF(ISNUMBER(IG75),IG75,0)+IF(ISNUMBER(IH75),IH75,0)+IF(ISNUMBER(II75),II75,0)+IF(ISNUMBER(IJ75),IJ75,0))/(IF(ISNUMBER(HZ75),1,0)+IF(ISNUMBER(IA75),1,0)+IF(ISNUMBER(IB75),1,0)+IF(ISNUMBER(IC75),1,0)+IF(ISNUMBER(ID75),1,0)+IF(ISNUMBER(IE75),1,0)+IF(ISNUMBER(IF75),1,0)+IF(ISNUMBER(IG75),1,0)+IF(ISNUMBER(IH75),1,0)+IF(ISNUMBER(II75),1,0)+IF(ISNUMBER(IJ75),1,0)),4),"")</f>
        <v>8.785</v>
      </c>
    </row>
    <row r="76" customFormat="false" ht="15" hidden="false" customHeight="true" outlineLevel="0" collapsed="false">
      <c r="A76" s="296" t="s">
        <v>518</v>
      </c>
      <c r="B76" s="296" t="s">
        <v>339</v>
      </c>
      <c r="C76" s="297" t="n">
        <v>2100</v>
      </c>
      <c r="D76" s="298" t="str">
        <f aca="false">IF(OR(Calculator!$E$12&lt;&gt;"YES",Calculator!$B$29&lt;Calculator!$G$12),"—",ROUND((1+SQRT(((50*POWER(80,POWER(COS(PI()*MOD(Calculator!$B$29/Calculator!$F$12,1)),2))-$C76)^2+(1500*ABS(SIN(2*PI()*MOD(Calculator!$B$29/Calculator!$F$12,1)))*IF(MOD(Calculator!$B$29/Calculator!$F$12,1)&lt;0.5,-1,1))^2)/((50*POWER(80,POWER(COS(PI()*MOD(Calculator!$B$29/Calculator!$F$12,1)),2))+$C76)^2+(1500*ABS(SIN(2*PI()*MOD(Calculator!$B$29/Calculator!$F$12,1)))*IF(MOD(Calculator!$B$29/Calculator!$F$12,1)&lt;0.5,-1,1))^2)))/(1-SQRT(((50*POWER(80,POWER(COS(PI()*MOD(Calculator!$B$29/Calculator!$F$12,1)),2))-$C76)^2+(1500*ABS(SIN(2*PI()*MOD(Calculator!$B$29/Calculator!$F$12,1)))*IF(MOD(Calculator!$B$29/Calculator!$F$12,1)&lt;0.5,-1,1))^2)/((50*POWER(80,POWER(COS(PI()*MOD(Calculator!$B$29/Calculator!$F$12,1)),2))+$C76)^2+(1500*ABS(SIN(2*PI()*MOD(Calculator!$B$29/Calculator!$F$12,1)))*IF(MOD(Calculator!$B$29/Calculator!$F$12,1)&lt;0.5,-1,1))^2))),2))</f>
        <v>—</v>
      </c>
      <c r="E76" s="298" t="str">
        <f aca="false">IF(OR(Calculator!$E$13&lt;&gt;"YES",Calculator!$B$29&lt;Calculator!$G$13),"—",ROUND((1+SQRT(((50*POWER(80,POWER(COS(PI()*MOD(Calculator!$B$29/Calculator!$F$13,1)),2))-$C76)^2+(1500*ABS(SIN(2*PI()*MOD(Calculator!$B$29/Calculator!$F$13,1)))*IF(MOD(Calculator!$B$29/Calculator!$F$13,1)&lt;0.5,-1,1))^2)/((50*POWER(80,POWER(COS(PI()*MOD(Calculator!$B$29/Calculator!$F$13,1)),2))+$C76)^2+(1500*ABS(SIN(2*PI()*MOD(Calculator!$B$29/Calculator!$F$13,1)))*IF(MOD(Calculator!$B$29/Calculator!$F$13,1)&lt;0.5,-1,1))^2)))/(1-SQRT(((50*POWER(80,POWER(COS(PI()*MOD(Calculator!$B$29/Calculator!$F$13,1)),2))-$C76)^2+(1500*ABS(SIN(2*PI()*MOD(Calculator!$B$29/Calculator!$F$13,1)))*IF(MOD(Calculator!$B$29/Calculator!$F$13,1)&lt;0.5,-1,1))^2)/((50*POWER(80,POWER(COS(PI()*MOD(Calculator!$B$29/Calculator!$F$13,1)),2))+$C76)^2+(1500*ABS(SIN(2*PI()*MOD(Calculator!$B$29/Calculator!$F$13,1)))*IF(MOD(Calculator!$B$29/Calculator!$F$13,1)&lt;0.5,-1,1))^2))),2))</f>
        <v>—</v>
      </c>
      <c r="F76" s="298" t="str">
        <f aca="false">IF(OR(Calculator!$E$14&lt;&gt;"YES",Calculator!$B$29&lt;Calculator!$G$14),"—",ROUND((1+SQRT(((50*POWER(80,POWER(COS(PI()*MOD(Calculator!$B$29/Calculator!$F$14,1)),2))-$C76)^2+(1500*ABS(SIN(2*PI()*MOD(Calculator!$B$29/Calculator!$F$14,1)))*IF(MOD(Calculator!$B$29/Calculator!$F$14,1)&lt;0.5,-1,1))^2)/((50*POWER(80,POWER(COS(PI()*MOD(Calculator!$B$29/Calculator!$F$14,1)),2))+$C76)^2+(1500*ABS(SIN(2*PI()*MOD(Calculator!$B$29/Calculator!$F$14,1)))*IF(MOD(Calculator!$B$29/Calculator!$F$14,1)&lt;0.5,-1,1))^2)))/(1-SQRT(((50*POWER(80,POWER(COS(PI()*MOD(Calculator!$B$29/Calculator!$F$14,1)),2))-$C76)^2+(1500*ABS(SIN(2*PI()*MOD(Calculator!$B$29/Calculator!$F$14,1)))*IF(MOD(Calculator!$B$29/Calculator!$F$14,1)&lt;0.5,-1,1))^2)/((50*POWER(80,POWER(COS(PI()*MOD(Calculator!$B$29/Calculator!$F$14,1)),2))+$C76)^2+(1500*ABS(SIN(2*PI()*MOD(Calculator!$B$29/Calculator!$F$14,1)))*IF(MOD(Calculator!$B$29/Calculator!$F$14,1)&lt;0.5,-1,1))^2))),2))</f>
        <v>—</v>
      </c>
      <c r="G76" s="298" t="n">
        <f aca="false">IF(OR(Calculator!$E$15&lt;&gt;"YES",Calculator!$B$29&lt;Calculator!$G$15),"—",ROUND((1+SQRT(((50*POWER(80,POWER(COS(PI()*MOD(Calculator!$B$29/Calculator!$F$15,1)),2))-$C76)^2+(1500*ABS(SIN(2*PI()*MOD(Calculator!$B$29/Calculator!$F$15,1)))*IF(MOD(Calculator!$B$29/Calculator!$F$15,1)&lt;0.5,-1,1))^2)/((50*POWER(80,POWER(COS(PI()*MOD(Calculator!$B$29/Calculator!$F$15,1)),2))+$C76)^2+(1500*ABS(SIN(2*PI()*MOD(Calculator!$B$29/Calculator!$F$15,1)))*IF(MOD(Calculator!$B$29/Calculator!$F$15,1)&lt;0.5,-1,1))^2)))/(1-SQRT(((50*POWER(80,POWER(COS(PI()*MOD(Calculator!$B$29/Calculator!$F$15,1)),2))-$C76)^2+(1500*ABS(SIN(2*PI()*MOD(Calculator!$B$29/Calculator!$F$15,1)))*IF(MOD(Calculator!$B$29/Calculator!$F$15,1)&lt;0.5,-1,1))^2)/((50*POWER(80,POWER(COS(PI()*MOD(Calculator!$B$29/Calculator!$F$15,1)),2))+$C76)^2+(1500*ABS(SIN(2*PI()*MOD(Calculator!$B$29/Calculator!$F$15,1)))*IF(MOD(Calculator!$B$29/Calculator!$F$15,1)&lt;0.5,-1,1))^2))),2))</f>
        <v>19.31</v>
      </c>
      <c r="H76" s="298" t="str">
        <f aca="false">IF(OR(Calculator!$E$16&lt;&gt;"YES",Calculator!$B$29&lt;Calculator!$G$16),"—",ROUND((1+SQRT(((50*POWER(80,POWER(COS(PI()*MOD(Calculator!$B$29/Calculator!$F$16,1)),2))-$C76)^2+(1500*ABS(SIN(2*PI()*MOD(Calculator!$B$29/Calculator!$F$16,1)))*IF(MOD(Calculator!$B$29/Calculator!$F$16,1)&lt;0.5,-1,1))^2)/((50*POWER(80,POWER(COS(PI()*MOD(Calculator!$B$29/Calculator!$F$16,1)),2))+$C76)^2+(1500*ABS(SIN(2*PI()*MOD(Calculator!$B$29/Calculator!$F$16,1)))*IF(MOD(Calculator!$B$29/Calculator!$F$16,1)&lt;0.5,-1,1))^2)))/(1-SQRT(((50*POWER(80,POWER(COS(PI()*MOD(Calculator!$B$29/Calculator!$F$16,1)),2))-$C76)^2+(1500*ABS(SIN(2*PI()*MOD(Calculator!$B$29/Calculator!$F$16,1)))*IF(MOD(Calculator!$B$29/Calculator!$F$16,1)&lt;0.5,-1,1))^2)/((50*POWER(80,POWER(COS(PI()*MOD(Calculator!$B$29/Calculator!$F$16,1)),2))+$C76)^2+(1500*ABS(SIN(2*PI()*MOD(Calculator!$B$29/Calculator!$F$16,1)))*IF(MOD(Calculator!$B$29/Calculator!$F$16,1)&lt;0.5,-1,1))^2))),2))</f>
        <v>—</v>
      </c>
      <c r="I76" s="298" t="n">
        <f aca="false">IF(OR(Calculator!$E$17&lt;&gt;"YES",Calculator!$B$29&lt;Calculator!$G$17),"—",ROUND((1+SQRT(((50*POWER(80,POWER(COS(PI()*MOD(Calculator!$B$29/Calculator!$F$17,1)),2))-$C76)^2+(1500*ABS(SIN(2*PI()*MOD(Calculator!$B$29/Calculator!$F$17,1)))*IF(MOD(Calculator!$B$29/Calculator!$F$17,1)&lt;0.5,-1,1))^2)/((50*POWER(80,POWER(COS(PI()*MOD(Calculator!$B$29/Calculator!$F$17,1)),2))+$C76)^2+(1500*ABS(SIN(2*PI()*MOD(Calculator!$B$29/Calculator!$F$17,1)))*IF(MOD(Calculator!$B$29/Calculator!$F$17,1)&lt;0.5,-1,1))^2)))/(1-SQRT(((50*POWER(80,POWER(COS(PI()*MOD(Calculator!$B$29/Calculator!$F$17,1)),2))-$C76)^2+(1500*ABS(SIN(2*PI()*MOD(Calculator!$B$29/Calculator!$F$17,1)))*IF(MOD(Calculator!$B$29/Calculator!$F$17,1)&lt;0.5,-1,1))^2)/((50*POWER(80,POWER(COS(PI()*MOD(Calculator!$B$29/Calculator!$F$17,1)),2))+$C76)^2+(1500*ABS(SIN(2*PI()*MOD(Calculator!$B$29/Calculator!$F$17,1)))*IF(MOD(Calculator!$B$29/Calculator!$F$17,1)&lt;0.5,-1,1))^2))),2))</f>
        <v>17.49</v>
      </c>
      <c r="J76" s="298" t="str">
        <f aca="false">IF(OR(Calculator!$E$18&lt;&gt;"YES",Calculator!$B$29&lt;Calculator!$G$18),"—",ROUND((1+SQRT(((50*POWER(80,POWER(COS(PI()*MOD(Calculator!$B$29/Calculator!$F$18,1)),2))-$C76)^2+(1500*ABS(SIN(2*PI()*MOD(Calculator!$B$29/Calculator!$F$18,1)))*IF(MOD(Calculator!$B$29/Calculator!$F$18,1)&lt;0.5,-1,1))^2)/((50*POWER(80,POWER(COS(PI()*MOD(Calculator!$B$29/Calculator!$F$18,1)),2))+$C76)^2+(1500*ABS(SIN(2*PI()*MOD(Calculator!$B$29/Calculator!$F$18,1)))*IF(MOD(Calculator!$B$29/Calculator!$F$18,1)&lt;0.5,-1,1))^2)))/(1-SQRT(((50*POWER(80,POWER(COS(PI()*MOD(Calculator!$B$29/Calculator!$F$18,1)),2))-$C76)^2+(1500*ABS(SIN(2*PI()*MOD(Calculator!$B$29/Calculator!$F$18,1)))*IF(MOD(Calculator!$B$29/Calculator!$F$18,1)&lt;0.5,-1,1))^2)/((50*POWER(80,POWER(COS(PI()*MOD(Calculator!$B$29/Calculator!$F$18,1)),2))+$C76)^2+(1500*ABS(SIN(2*PI()*MOD(Calculator!$B$29/Calculator!$F$18,1)))*IF(MOD(Calculator!$B$29/Calculator!$F$18,1)&lt;0.5,-1,1))^2))),2))</f>
        <v>—</v>
      </c>
      <c r="K76" s="298" t="str">
        <f aca="false">IF(OR(Calculator!$E$19&lt;&gt;"YES",Calculator!$B$29&lt;Calculator!$G$19),"—",ROUND((1+SQRT(((50*POWER(80,POWER(COS(PI()*MOD(Calculator!$B$29/Calculator!$F$19,1)),2))-$C76)^2+(1500*ABS(SIN(2*PI()*MOD(Calculator!$B$29/Calculator!$F$19,1)))*IF(MOD(Calculator!$B$29/Calculator!$F$19,1)&lt;0.5,-1,1))^2)/((50*POWER(80,POWER(COS(PI()*MOD(Calculator!$B$29/Calculator!$F$19,1)),2))+$C76)^2+(1500*ABS(SIN(2*PI()*MOD(Calculator!$B$29/Calculator!$F$19,1)))*IF(MOD(Calculator!$B$29/Calculator!$F$19,1)&lt;0.5,-1,1))^2)))/(1-SQRT(((50*POWER(80,POWER(COS(PI()*MOD(Calculator!$B$29/Calculator!$F$19,1)),2))-$C76)^2+(1500*ABS(SIN(2*PI()*MOD(Calculator!$B$29/Calculator!$F$19,1)))*IF(MOD(Calculator!$B$29/Calculator!$F$19,1)&lt;0.5,-1,1))^2)/((50*POWER(80,POWER(COS(PI()*MOD(Calculator!$B$29/Calculator!$F$19,1)),2))+$C76)^2+(1500*ABS(SIN(2*PI()*MOD(Calculator!$B$29/Calculator!$F$19,1)))*IF(MOD(Calculator!$B$29/Calculator!$F$19,1)&lt;0.5,-1,1))^2))),2))</f>
        <v>—</v>
      </c>
      <c r="L76" s="298" t="str">
        <f aca="false">IF(OR(Calculator!$E$20&lt;&gt;"YES",Calculator!$B$29&lt;Calculator!$G$20),"—",ROUND((1+SQRT(((50*POWER(80,POWER(COS(PI()*MOD(Calculator!$B$29/Calculator!$F$20,1)),2))-$C76)^2+(1500*ABS(SIN(2*PI()*MOD(Calculator!$B$29/Calculator!$F$20,1)))*IF(MOD(Calculator!$B$29/Calculator!$F$20,1)&lt;0.5,-1,1))^2)/((50*POWER(80,POWER(COS(PI()*MOD(Calculator!$B$29/Calculator!$F$20,1)),2))+$C76)^2+(1500*ABS(SIN(2*PI()*MOD(Calculator!$B$29/Calculator!$F$20,1)))*IF(MOD(Calculator!$B$29/Calculator!$F$20,1)&lt;0.5,-1,1))^2)))/(1-SQRT(((50*POWER(80,POWER(COS(PI()*MOD(Calculator!$B$29/Calculator!$F$20,1)),2))-$C76)^2+(1500*ABS(SIN(2*PI()*MOD(Calculator!$B$29/Calculator!$F$20,1)))*IF(MOD(Calculator!$B$29/Calculator!$F$20,1)&lt;0.5,-1,1))^2)/((50*POWER(80,POWER(COS(PI()*MOD(Calculator!$B$29/Calculator!$F$20,1)),2))+$C76)^2+(1500*ABS(SIN(2*PI()*MOD(Calculator!$B$29/Calculator!$F$20,1)))*IF(MOD(Calculator!$B$29/Calculator!$F$20,1)&lt;0.5,-1,1))^2))),2))</f>
        <v>—</v>
      </c>
      <c r="M76" s="298" t="str">
        <f aca="false">IF(OR(Calculator!$E$21&lt;&gt;"YES",Calculator!$B$29&lt;Calculator!$G$21),"—",ROUND((1+SQRT(((50*POWER(80,POWER(COS(PI()*MOD(Calculator!$B$29/Calculator!$F$21,1)),2))-$C76)^2+(1500*ABS(SIN(2*PI()*MOD(Calculator!$B$29/Calculator!$F$21,1)))*IF(MOD(Calculator!$B$29/Calculator!$F$21,1)&lt;0.5,-1,1))^2)/((50*POWER(80,POWER(COS(PI()*MOD(Calculator!$B$29/Calculator!$F$21,1)),2))+$C76)^2+(1500*ABS(SIN(2*PI()*MOD(Calculator!$B$29/Calculator!$F$21,1)))*IF(MOD(Calculator!$B$29/Calculator!$F$21,1)&lt;0.5,-1,1))^2)))/(1-SQRT(((50*POWER(80,POWER(COS(PI()*MOD(Calculator!$B$29/Calculator!$F$21,1)),2))-$C76)^2+(1500*ABS(SIN(2*PI()*MOD(Calculator!$B$29/Calculator!$F$21,1)))*IF(MOD(Calculator!$B$29/Calculator!$F$21,1)&lt;0.5,-1,1))^2)/((50*POWER(80,POWER(COS(PI()*MOD(Calculator!$B$29/Calculator!$F$21,1)),2))+$C76)^2+(1500*ABS(SIN(2*PI()*MOD(Calculator!$B$29/Calculator!$F$21,1)))*IF(MOD(Calculator!$B$29/Calculator!$F$21,1)&lt;0.5,-1,1))^2))),2))</f>
        <v>—</v>
      </c>
      <c r="N76" s="298" t="str">
        <f aca="false">IF(OR(Calculator!$E$22&lt;&gt;"YES",Calculator!$B$29&lt;Calculator!$G$22),"—",ROUND((1+SQRT(((50*POWER(80,POWER(COS(PI()*MOD(Calculator!$B$29/Calculator!$F$22,1)),2))-$C76)^2+(1500*ABS(SIN(2*PI()*MOD(Calculator!$B$29/Calculator!$F$22,1)))*IF(MOD(Calculator!$B$29/Calculator!$F$22,1)&lt;0.5,-1,1))^2)/((50*POWER(80,POWER(COS(PI()*MOD(Calculator!$B$29/Calculator!$F$22,1)),2))+$C76)^2+(1500*ABS(SIN(2*PI()*MOD(Calculator!$B$29/Calculator!$F$22,1)))*IF(MOD(Calculator!$B$29/Calculator!$F$22,1)&lt;0.5,-1,1))^2)))/(1-SQRT(((50*POWER(80,POWER(COS(PI()*MOD(Calculator!$B$29/Calculator!$F$22,1)),2))-$C76)^2+(1500*ABS(SIN(2*PI()*MOD(Calculator!$B$29/Calculator!$F$22,1)))*IF(MOD(Calculator!$B$29/Calculator!$F$22,1)&lt;0.5,-1,1))^2)/((50*POWER(80,POWER(COS(PI()*MOD(Calculator!$B$29/Calculator!$F$22,1)),2))+$C76)^2+(1500*ABS(SIN(2*PI()*MOD(Calculator!$B$29/Calculator!$F$22,1)))*IF(MOD(Calculator!$B$29/Calculator!$F$22,1)&lt;0.5,-1,1))^2))),2))</f>
        <v>—</v>
      </c>
      <c r="O76" s="292" t="n">
        <f aca="false">IFERROR(ROUND((IF(ISNUMBER(D76),D76,0)+IF(ISNUMBER(E76),E76,0)+IF(ISNUMBER(F76),F76,0)+IF(ISNUMBER(G76),G76,0)+IF(ISNUMBER(H76),H76,0)+IF(ISNUMBER(I76),I76,0)+IF(ISNUMBER(J76),J76,0)+IF(ISNUMBER(K76),K76,0)+IF(ISNUMBER(L76),L76,0)+IF(ISNUMBER(M76),M76,0)+IF(ISNUMBER(N76),N76,0))/(IF(ISNUMBER(D76),1,0)+IF(ISNUMBER(E76),1,0)+IF(ISNUMBER(F76),1,0)+IF(ISNUMBER(G76),1,0)+IF(ISNUMBER(H76),1,0)+IF(ISNUMBER(I76),1,0)+IF(ISNUMBER(J76),1,0)+IF(ISNUMBER(K76),1,0)+IF(ISNUMBER(L76),1,0)+IF(ISNUMBER(M76),1,0)+IF(ISNUMBER(N76),1,0)),4),"")</f>
        <v>18.4</v>
      </c>
      <c r="P76" s="298" t="str">
        <f aca="false">IF(OR(Calculator!$E$12&lt;&gt;"YES",Calculator!$B$30&lt;Calculator!$G$12),"—",ROUND((1+SQRT(((50*POWER(80,POWER(COS(PI()*MOD(Calculator!$B$30/Calculator!$F$12,1)),2))-$C76)^2+(1500*ABS(SIN(2*PI()*MOD(Calculator!$B$30/Calculator!$F$12,1)))*IF(MOD(Calculator!$B$30/Calculator!$F$12,1)&lt;0.5,-1,1))^2)/((50*POWER(80,POWER(COS(PI()*MOD(Calculator!$B$30/Calculator!$F$12,1)),2))+$C76)^2+(1500*ABS(SIN(2*PI()*MOD(Calculator!$B$30/Calculator!$F$12,1)))*IF(MOD(Calculator!$B$30/Calculator!$F$12,1)&lt;0.5,-1,1))^2)))/(1-SQRT(((50*POWER(80,POWER(COS(PI()*MOD(Calculator!$B$30/Calculator!$F$12,1)),2))-$C76)^2+(1500*ABS(SIN(2*PI()*MOD(Calculator!$B$30/Calculator!$F$12,1)))*IF(MOD(Calculator!$B$30/Calculator!$F$12,1)&lt;0.5,-1,1))^2)/((50*POWER(80,POWER(COS(PI()*MOD(Calculator!$B$30/Calculator!$F$12,1)),2))+$C76)^2+(1500*ABS(SIN(2*PI()*MOD(Calculator!$B$30/Calculator!$F$12,1)))*IF(MOD(Calculator!$B$30/Calculator!$F$12,1)&lt;0.5,-1,1))^2))),2))</f>
        <v>—</v>
      </c>
      <c r="Q76" s="298" t="str">
        <f aca="false">IF(OR(Calculator!$E$13&lt;&gt;"YES",Calculator!$B$30&lt;Calculator!$G$13),"—",ROUND((1+SQRT(((50*POWER(80,POWER(COS(PI()*MOD(Calculator!$B$30/Calculator!$F$13,1)),2))-$C76)^2+(1500*ABS(SIN(2*PI()*MOD(Calculator!$B$30/Calculator!$F$13,1)))*IF(MOD(Calculator!$B$30/Calculator!$F$13,1)&lt;0.5,-1,1))^2)/((50*POWER(80,POWER(COS(PI()*MOD(Calculator!$B$30/Calculator!$F$13,1)),2))+$C76)^2+(1500*ABS(SIN(2*PI()*MOD(Calculator!$B$30/Calculator!$F$13,1)))*IF(MOD(Calculator!$B$30/Calculator!$F$13,1)&lt;0.5,-1,1))^2)))/(1-SQRT(((50*POWER(80,POWER(COS(PI()*MOD(Calculator!$B$30/Calculator!$F$13,1)),2))-$C76)^2+(1500*ABS(SIN(2*PI()*MOD(Calculator!$B$30/Calculator!$F$13,1)))*IF(MOD(Calculator!$B$30/Calculator!$F$13,1)&lt;0.5,-1,1))^2)/((50*POWER(80,POWER(COS(PI()*MOD(Calculator!$B$30/Calculator!$F$13,1)),2))+$C76)^2+(1500*ABS(SIN(2*PI()*MOD(Calculator!$B$30/Calculator!$F$13,1)))*IF(MOD(Calculator!$B$30/Calculator!$F$13,1)&lt;0.5,-1,1))^2))),2))</f>
        <v>—</v>
      </c>
      <c r="R76" s="298" t="str">
        <f aca="false">IF(OR(Calculator!$E$14&lt;&gt;"YES",Calculator!$B$30&lt;Calculator!$G$14),"—",ROUND((1+SQRT(((50*POWER(80,POWER(COS(PI()*MOD(Calculator!$B$30/Calculator!$F$14,1)),2))-$C76)^2+(1500*ABS(SIN(2*PI()*MOD(Calculator!$B$30/Calculator!$F$14,1)))*IF(MOD(Calculator!$B$30/Calculator!$F$14,1)&lt;0.5,-1,1))^2)/((50*POWER(80,POWER(COS(PI()*MOD(Calculator!$B$30/Calculator!$F$14,1)),2))+$C76)^2+(1500*ABS(SIN(2*PI()*MOD(Calculator!$B$30/Calculator!$F$14,1)))*IF(MOD(Calculator!$B$30/Calculator!$F$14,1)&lt;0.5,-1,1))^2)))/(1-SQRT(((50*POWER(80,POWER(COS(PI()*MOD(Calculator!$B$30/Calculator!$F$14,1)),2))-$C76)^2+(1500*ABS(SIN(2*PI()*MOD(Calculator!$B$30/Calculator!$F$14,1)))*IF(MOD(Calculator!$B$30/Calculator!$F$14,1)&lt;0.5,-1,1))^2)/((50*POWER(80,POWER(COS(PI()*MOD(Calculator!$B$30/Calculator!$F$14,1)),2))+$C76)^2+(1500*ABS(SIN(2*PI()*MOD(Calculator!$B$30/Calculator!$F$14,1)))*IF(MOD(Calculator!$B$30/Calculator!$F$14,1)&lt;0.5,-1,1))^2))),2))</f>
        <v>—</v>
      </c>
      <c r="S76" s="298" t="n">
        <f aca="false">IF(OR(Calculator!$E$15&lt;&gt;"YES",Calculator!$B$30&lt;Calculator!$G$15),"—",ROUND((1+SQRT(((50*POWER(80,POWER(COS(PI()*MOD(Calculator!$B$30/Calculator!$F$15,1)),2))-$C76)^2+(1500*ABS(SIN(2*PI()*MOD(Calculator!$B$30/Calculator!$F$15,1)))*IF(MOD(Calculator!$B$30/Calculator!$F$15,1)&lt;0.5,-1,1))^2)/((50*POWER(80,POWER(COS(PI()*MOD(Calculator!$B$30/Calculator!$F$15,1)),2))+$C76)^2+(1500*ABS(SIN(2*PI()*MOD(Calculator!$B$30/Calculator!$F$15,1)))*IF(MOD(Calculator!$B$30/Calculator!$F$15,1)&lt;0.5,-1,1))^2)))/(1-SQRT(((50*POWER(80,POWER(COS(PI()*MOD(Calculator!$B$30/Calculator!$F$15,1)),2))-$C76)^2+(1500*ABS(SIN(2*PI()*MOD(Calculator!$B$30/Calculator!$F$15,1)))*IF(MOD(Calculator!$B$30/Calculator!$F$15,1)&lt;0.5,-1,1))^2)/((50*POWER(80,POWER(COS(PI()*MOD(Calculator!$B$30/Calculator!$F$15,1)),2))+$C76)^2+(1500*ABS(SIN(2*PI()*MOD(Calculator!$B$30/Calculator!$F$15,1)))*IF(MOD(Calculator!$B$30/Calculator!$F$15,1)&lt;0.5,-1,1))^2))),2))</f>
        <v>18.36</v>
      </c>
      <c r="T76" s="298" t="str">
        <f aca="false">IF(OR(Calculator!$E$16&lt;&gt;"YES",Calculator!$B$30&lt;Calculator!$G$16),"—",ROUND((1+SQRT(((50*POWER(80,POWER(COS(PI()*MOD(Calculator!$B$30/Calculator!$F$16,1)),2))-$C76)^2+(1500*ABS(SIN(2*PI()*MOD(Calculator!$B$30/Calculator!$F$16,1)))*IF(MOD(Calculator!$B$30/Calculator!$F$16,1)&lt;0.5,-1,1))^2)/((50*POWER(80,POWER(COS(PI()*MOD(Calculator!$B$30/Calculator!$F$16,1)),2))+$C76)^2+(1500*ABS(SIN(2*PI()*MOD(Calculator!$B$30/Calculator!$F$16,1)))*IF(MOD(Calculator!$B$30/Calculator!$F$16,1)&lt;0.5,-1,1))^2)))/(1-SQRT(((50*POWER(80,POWER(COS(PI()*MOD(Calculator!$B$30/Calculator!$F$16,1)),2))-$C76)^2+(1500*ABS(SIN(2*PI()*MOD(Calculator!$B$30/Calculator!$F$16,1)))*IF(MOD(Calculator!$B$30/Calculator!$F$16,1)&lt;0.5,-1,1))^2)/((50*POWER(80,POWER(COS(PI()*MOD(Calculator!$B$30/Calculator!$F$16,1)),2))+$C76)^2+(1500*ABS(SIN(2*PI()*MOD(Calculator!$B$30/Calculator!$F$16,1)))*IF(MOD(Calculator!$B$30/Calculator!$F$16,1)&lt;0.5,-1,1))^2))),2))</f>
        <v>—</v>
      </c>
      <c r="U76" s="298" t="n">
        <f aca="false">IF(OR(Calculator!$E$17&lt;&gt;"YES",Calculator!$B$30&lt;Calculator!$G$17),"—",ROUND((1+SQRT(((50*POWER(80,POWER(COS(PI()*MOD(Calculator!$B$30/Calculator!$F$17,1)),2))-$C76)^2+(1500*ABS(SIN(2*PI()*MOD(Calculator!$B$30/Calculator!$F$17,1)))*IF(MOD(Calculator!$B$30/Calculator!$F$17,1)&lt;0.5,-1,1))^2)/((50*POWER(80,POWER(COS(PI()*MOD(Calculator!$B$30/Calculator!$F$17,1)),2))+$C76)^2+(1500*ABS(SIN(2*PI()*MOD(Calculator!$B$30/Calculator!$F$17,1)))*IF(MOD(Calculator!$B$30/Calculator!$F$17,1)&lt;0.5,-1,1))^2)))/(1-SQRT(((50*POWER(80,POWER(COS(PI()*MOD(Calculator!$B$30/Calculator!$F$17,1)),2))-$C76)^2+(1500*ABS(SIN(2*PI()*MOD(Calculator!$B$30/Calculator!$F$17,1)))*IF(MOD(Calculator!$B$30/Calculator!$F$17,1)&lt;0.5,-1,1))^2)/((50*POWER(80,POWER(COS(PI()*MOD(Calculator!$B$30/Calculator!$F$17,1)),2))+$C76)^2+(1500*ABS(SIN(2*PI()*MOD(Calculator!$B$30/Calculator!$F$17,1)))*IF(MOD(Calculator!$B$30/Calculator!$F$17,1)&lt;0.5,-1,1))^2))),2))</f>
        <v>19.36</v>
      </c>
      <c r="V76" s="298" t="str">
        <f aca="false">IF(OR(Calculator!$E$18&lt;&gt;"YES",Calculator!$B$30&lt;Calculator!$G$18),"—",ROUND((1+SQRT(((50*POWER(80,POWER(COS(PI()*MOD(Calculator!$B$30/Calculator!$F$18,1)),2))-$C76)^2+(1500*ABS(SIN(2*PI()*MOD(Calculator!$B$30/Calculator!$F$18,1)))*IF(MOD(Calculator!$B$30/Calculator!$F$18,1)&lt;0.5,-1,1))^2)/((50*POWER(80,POWER(COS(PI()*MOD(Calculator!$B$30/Calculator!$F$18,1)),2))+$C76)^2+(1500*ABS(SIN(2*PI()*MOD(Calculator!$B$30/Calculator!$F$18,1)))*IF(MOD(Calculator!$B$30/Calculator!$F$18,1)&lt;0.5,-1,1))^2)))/(1-SQRT(((50*POWER(80,POWER(COS(PI()*MOD(Calculator!$B$30/Calculator!$F$18,1)),2))-$C76)^2+(1500*ABS(SIN(2*PI()*MOD(Calculator!$B$30/Calculator!$F$18,1)))*IF(MOD(Calculator!$B$30/Calculator!$F$18,1)&lt;0.5,-1,1))^2)/((50*POWER(80,POWER(COS(PI()*MOD(Calculator!$B$30/Calculator!$F$18,1)),2))+$C76)^2+(1500*ABS(SIN(2*PI()*MOD(Calculator!$B$30/Calculator!$F$18,1)))*IF(MOD(Calculator!$B$30/Calculator!$F$18,1)&lt;0.5,-1,1))^2))),2))</f>
        <v>—</v>
      </c>
      <c r="W76" s="298" t="str">
        <f aca="false">IF(OR(Calculator!$E$19&lt;&gt;"YES",Calculator!$B$30&lt;Calculator!$G$19),"—",ROUND((1+SQRT(((50*POWER(80,POWER(COS(PI()*MOD(Calculator!$B$30/Calculator!$F$19,1)),2))-$C76)^2+(1500*ABS(SIN(2*PI()*MOD(Calculator!$B$30/Calculator!$F$19,1)))*IF(MOD(Calculator!$B$30/Calculator!$F$19,1)&lt;0.5,-1,1))^2)/((50*POWER(80,POWER(COS(PI()*MOD(Calculator!$B$30/Calculator!$F$19,1)),2))+$C76)^2+(1500*ABS(SIN(2*PI()*MOD(Calculator!$B$30/Calculator!$F$19,1)))*IF(MOD(Calculator!$B$30/Calculator!$F$19,1)&lt;0.5,-1,1))^2)))/(1-SQRT(((50*POWER(80,POWER(COS(PI()*MOD(Calculator!$B$30/Calculator!$F$19,1)),2))-$C76)^2+(1500*ABS(SIN(2*PI()*MOD(Calculator!$B$30/Calculator!$F$19,1)))*IF(MOD(Calculator!$B$30/Calculator!$F$19,1)&lt;0.5,-1,1))^2)/((50*POWER(80,POWER(COS(PI()*MOD(Calculator!$B$30/Calculator!$F$19,1)),2))+$C76)^2+(1500*ABS(SIN(2*PI()*MOD(Calculator!$B$30/Calculator!$F$19,1)))*IF(MOD(Calculator!$B$30/Calculator!$F$19,1)&lt;0.5,-1,1))^2))),2))</f>
        <v>—</v>
      </c>
      <c r="X76" s="298" t="str">
        <f aca="false">IF(OR(Calculator!$E$20&lt;&gt;"YES",Calculator!$B$30&lt;Calculator!$G$20),"—",ROUND((1+SQRT(((50*POWER(80,POWER(COS(PI()*MOD(Calculator!$B$30/Calculator!$F$20,1)),2))-$C76)^2+(1500*ABS(SIN(2*PI()*MOD(Calculator!$B$30/Calculator!$F$20,1)))*IF(MOD(Calculator!$B$30/Calculator!$F$20,1)&lt;0.5,-1,1))^2)/((50*POWER(80,POWER(COS(PI()*MOD(Calculator!$B$30/Calculator!$F$20,1)),2))+$C76)^2+(1500*ABS(SIN(2*PI()*MOD(Calculator!$B$30/Calculator!$F$20,1)))*IF(MOD(Calculator!$B$30/Calculator!$F$20,1)&lt;0.5,-1,1))^2)))/(1-SQRT(((50*POWER(80,POWER(COS(PI()*MOD(Calculator!$B$30/Calculator!$F$20,1)),2))-$C76)^2+(1500*ABS(SIN(2*PI()*MOD(Calculator!$B$30/Calculator!$F$20,1)))*IF(MOD(Calculator!$B$30/Calculator!$F$20,1)&lt;0.5,-1,1))^2)/((50*POWER(80,POWER(COS(PI()*MOD(Calculator!$B$30/Calculator!$F$20,1)),2))+$C76)^2+(1500*ABS(SIN(2*PI()*MOD(Calculator!$B$30/Calculator!$F$20,1)))*IF(MOD(Calculator!$B$30/Calculator!$F$20,1)&lt;0.5,-1,1))^2))),2))</f>
        <v>—</v>
      </c>
      <c r="Y76" s="298" t="str">
        <f aca="false">IF(OR(Calculator!$E$21&lt;&gt;"YES",Calculator!$B$30&lt;Calculator!$G$21),"—",ROUND((1+SQRT(((50*POWER(80,POWER(COS(PI()*MOD(Calculator!$B$30/Calculator!$F$21,1)),2))-$C76)^2+(1500*ABS(SIN(2*PI()*MOD(Calculator!$B$30/Calculator!$F$21,1)))*IF(MOD(Calculator!$B$30/Calculator!$F$21,1)&lt;0.5,-1,1))^2)/((50*POWER(80,POWER(COS(PI()*MOD(Calculator!$B$30/Calculator!$F$21,1)),2))+$C76)^2+(1500*ABS(SIN(2*PI()*MOD(Calculator!$B$30/Calculator!$F$21,1)))*IF(MOD(Calculator!$B$30/Calculator!$F$21,1)&lt;0.5,-1,1))^2)))/(1-SQRT(((50*POWER(80,POWER(COS(PI()*MOD(Calculator!$B$30/Calculator!$F$21,1)),2))-$C76)^2+(1500*ABS(SIN(2*PI()*MOD(Calculator!$B$30/Calculator!$F$21,1)))*IF(MOD(Calculator!$B$30/Calculator!$F$21,1)&lt;0.5,-1,1))^2)/((50*POWER(80,POWER(COS(PI()*MOD(Calculator!$B$30/Calculator!$F$21,1)),2))+$C76)^2+(1500*ABS(SIN(2*PI()*MOD(Calculator!$B$30/Calculator!$F$21,1)))*IF(MOD(Calculator!$B$30/Calculator!$F$21,1)&lt;0.5,-1,1))^2))),2))</f>
        <v>—</v>
      </c>
      <c r="Z76" s="298" t="str">
        <f aca="false">IF(OR(Calculator!$E$22&lt;&gt;"YES",Calculator!$B$30&lt;Calculator!$G$22),"—",ROUND((1+SQRT(((50*POWER(80,POWER(COS(PI()*MOD(Calculator!$B$30/Calculator!$F$22,1)),2))-$C76)^2+(1500*ABS(SIN(2*PI()*MOD(Calculator!$B$30/Calculator!$F$22,1)))*IF(MOD(Calculator!$B$30/Calculator!$F$22,1)&lt;0.5,-1,1))^2)/((50*POWER(80,POWER(COS(PI()*MOD(Calculator!$B$30/Calculator!$F$22,1)),2))+$C76)^2+(1500*ABS(SIN(2*PI()*MOD(Calculator!$B$30/Calculator!$F$22,1)))*IF(MOD(Calculator!$B$30/Calculator!$F$22,1)&lt;0.5,-1,1))^2)))/(1-SQRT(((50*POWER(80,POWER(COS(PI()*MOD(Calculator!$B$30/Calculator!$F$22,1)),2))-$C76)^2+(1500*ABS(SIN(2*PI()*MOD(Calculator!$B$30/Calculator!$F$22,1)))*IF(MOD(Calculator!$B$30/Calculator!$F$22,1)&lt;0.5,-1,1))^2)/((50*POWER(80,POWER(COS(PI()*MOD(Calculator!$B$30/Calculator!$F$22,1)),2))+$C76)^2+(1500*ABS(SIN(2*PI()*MOD(Calculator!$B$30/Calculator!$F$22,1)))*IF(MOD(Calculator!$B$30/Calculator!$F$22,1)&lt;0.5,-1,1))^2))),2))</f>
        <v>—</v>
      </c>
      <c r="AA76" s="292" t="n">
        <f aca="false">IFERROR(ROUND((IF(ISNUMBER(P76),P76,0)+IF(ISNUMBER(Q76),Q76,0)+IF(ISNUMBER(R76),R76,0)+IF(ISNUMBER(S76),S76,0)+IF(ISNUMBER(T76),T76,0)+IF(ISNUMBER(U76),U76,0)+IF(ISNUMBER(V76),V76,0)+IF(ISNUMBER(W76),W76,0)+IF(ISNUMBER(X76),X76,0)+IF(ISNUMBER(Y76),Y76,0)+IF(ISNUMBER(Z76),Z76,0))/(IF(ISNUMBER(P76),1,0)+IF(ISNUMBER(Q76),1,0)+IF(ISNUMBER(R76),1,0)+IF(ISNUMBER(S76),1,0)+IF(ISNUMBER(T76),1,0)+IF(ISNUMBER(U76),1,0)+IF(ISNUMBER(V76),1,0)+IF(ISNUMBER(W76),1,0)+IF(ISNUMBER(X76),1,0)+IF(ISNUMBER(Y76),1,0)+IF(ISNUMBER(Z76),1,0)),4),"")</f>
        <v>18.86</v>
      </c>
      <c r="AB76" s="298" t="str">
        <f aca="false">IF(OR(Calculator!$E$12&lt;&gt;"YES",Calculator!$B$31&lt;Calculator!$G$12),"—",ROUND((1+SQRT(((50*POWER(80,POWER(COS(PI()*MOD(Calculator!$B$31/Calculator!$F$12,1)),2))-$C76)^2+(1500*ABS(SIN(2*PI()*MOD(Calculator!$B$31/Calculator!$F$12,1)))*IF(MOD(Calculator!$B$31/Calculator!$F$12,1)&lt;0.5,-1,1))^2)/((50*POWER(80,POWER(COS(PI()*MOD(Calculator!$B$31/Calculator!$F$12,1)),2))+$C76)^2+(1500*ABS(SIN(2*PI()*MOD(Calculator!$B$31/Calculator!$F$12,1)))*IF(MOD(Calculator!$B$31/Calculator!$F$12,1)&lt;0.5,-1,1))^2)))/(1-SQRT(((50*POWER(80,POWER(COS(PI()*MOD(Calculator!$B$31/Calculator!$F$12,1)),2))-$C76)^2+(1500*ABS(SIN(2*PI()*MOD(Calculator!$B$31/Calculator!$F$12,1)))*IF(MOD(Calculator!$B$31/Calculator!$F$12,1)&lt;0.5,-1,1))^2)/((50*POWER(80,POWER(COS(PI()*MOD(Calculator!$B$31/Calculator!$F$12,1)),2))+$C76)^2+(1500*ABS(SIN(2*PI()*MOD(Calculator!$B$31/Calculator!$F$12,1)))*IF(MOD(Calculator!$B$31/Calculator!$F$12,1)&lt;0.5,-1,1))^2))),2))</f>
        <v>—</v>
      </c>
      <c r="AC76" s="298" t="str">
        <f aca="false">IF(OR(Calculator!$E$13&lt;&gt;"YES",Calculator!$B$31&lt;Calculator!$G$13),"—",ROUND((1+SQRT(((50*POWER(80,POWER(COS(PI()*MOD(Calculator!$B$31/Calculator!$F$13,1)),2))-$C76)^2+(1500*ABS(SIN(2*PI()*MOD(Calculator!$B$31/Calculator!$F$13,1)))*IF(MOD(Calculator!$B$31/Calculator!$F$13,1)&lt;0.5,-1,1))^2)/((50*POWER(80,POWER(COS(PI()*MOD(Calculator!$B$31/Calculator!$F$13,1)),2))+$C76)^2+(1500*ABS(SIN(2*PI()*MOD(Calculator!$B$31/Calculator!$F$13,1)))*IF(MOD(Calculator!$B$31/Calculator!$F$13,1)&lt;0.5,-1,1))^2)))/(1-SQRT(((50*POWER(80,POWER(COS(PI()*MOD(Calculator!$B$31/Calculator!$F$13,1)),2))-$C76)^2+(1500*ABS(SIN(2*PI()*MOD(Calculator!$B$31/Calculator!$F$13,1)))*IF(MOD(Calculator!$B$31/Calculator!$F$13,1)&lt;0.5,-1,1))^2)/((50*POWER(80,POWER(COS(PI()*MOD(Calculator!$B$31/Calculator!$F$13,1)),2))+$C76)^2+(1500*ABS(SIN(2*PI()*MOD(Calculator!$B$31/Calculator!$F$13,1)))*IF(MOD(Calculator!$B$31/Calculator!$F$13,1)&lt;0.5,-1,1))^2))),2))</f>
        <v>—</v>
      </c>
      <c r="AD76" s="298" t="str">
        <f aca="false">IF(OR(Calculator!$E$14&lt;&gt;"YES",Calculator!$B$31&lt;Calculator!$G$14),"—",ROUND((1+SQRT(((50*POWER(80,POWER(COS(PI()*MOD(Calculator!$B$31/Calculator!$F$14,1)),2))-$C76)^2+(1500*ABS(SIN(2*PI()*MOD(Calculator!$B$31/Calculator!$F$14,1)))*IF(MOD(Calculator!$B$31/Calculator!$F$14,1)&lt;0.5,-1,1))^2)/((50*POWER(80,POWER(COS(PI()*MOD(Calculator!$B$31/Calculator!$F$14,1)),2))+$C76)^2+(1500*ABS(SIN(2*PI()*MOD(Calculator!$B$31/Calculator!$F$14,1)))*IF(MOD(Calculator!$B$31/Calculator!$F$14,1)&lt;0.5,-1,1))^2)))/(1-SQRT(((50*POWER(80,POWER(COS(PI()*MOD(Calculator!$B$31/Calculator!$F$14,1)),2))-$C76)^2+(1500*ABS(SIN(2*PI()*MOD(Calculator!$B$31/Calculator!$F$14,1)))*IF(MOD(Calculator!$B$31/Calculator!$F$14,1)&lt;0.5,-1,1))^2)/((50*POWER(80,POWER(COS(PI()*MOD(Calculator!$B$31/Calculator!$F$14,1)),2))+$C76)^2+(1500*ABS(SIN(2*PI()*MOD(Calculator!$B$31/Calculator!$F$14,1)))*IF(MOD(Calculator!$B$31/Calculator!$F$14,1)&lt;0.5,-1,1))^2))),2))</f>
        <v>—</v>
      </c>
      <c r="AE76" s="298" t="n">
        <f aca="false">IF(OR(Calculator!$E$15&lt;&gt;"YES",Calculator!$B$31&lt;Calculator!$G$15),"—",ROUND((1+SQRT(((50*POWER(80,POWER(COS(PI()*MOD(Calculator!$B$31/Calculator!$F$15,1)),2))-$C76)^2+(1500*ABS(SIN(2*PI()*MOD(Calculator!$B$31/Calculator!$F$15,1)))*IF(MOD(Calculator!$B$31/Calculator!$F$15,1)&lt;0.5,-1,1))^2)/((50*POWER(80,POWER(COS(PI()*MOD(Calculator!$B$31/Calculator!$F$15,1)),2))+$C76)^2+(1500*ABS(SIN(2*PI()*MOD(Calculator!$B$31/Calculator!$F$15,1)))*IF(MOD(Calculator!$B$31/Calculator!$F$15,1)&lt;0.5,-1,1))^2)))/(1-SQRT(((50*POWER(80,POWER(COS(PI()*MOD(Calculator!$B$31/Calculator!$F$15,1)),2))-$C76)^2+(1500*ABS(SIN(2*PI()*MOD(Calculator!$B$31/Calculator!$F$15,1)))*IF(MOD(Calculator!$B$31/Calculator!$F$15,1)&lt;0.5,-1,1))^2)/((50*POWER(80,POWER(COS(PI()*MOD(Calculator!$B$31/Calculator!$F$15,1)),2))+$C76)^2+(1500*ABS(SIN(2*PI()*MOD(Calculator!$B$31/Calculator!$F$15,1)))*IF(MOD(Calculator!$B$31/Calculator!$F$15,1)&lt;0.5,-1,1))^2))),2))</f>
        <v>20.28</v>
      </c>
      <c r="AF76" s="298" t="str">
        <f aca="false">IF(OR(Calculator!$E$16&lt;&gt;"YES",Calculator!$B$31&lt;Calculator!$G$16),"—",ROUND((1+SQRT(((50*POWER(80,POWER(COS(PI()*MOD(Calculator!$B$31/Calculator!$F$16,1)),2))-$C76)^2+(1500*ABS(SIN(2*PI()*MOD(Calculator!$B$31/Calculator!$F$16,1)))*IF(MOD(Calculator!$B$31/Calculator!$F$16,1)&lt;0.5,-1,1))^2)/((50*POWER(80,POWER(COS(PI()*MOD(Calculator!$B$31/Calculator!$F$16,1)),2))+$C76)^2+(1500*ABS(SIN(2*PI()*MOD(Calculator!$B$31/Calculator!$F$16,1)))*IF(MOD(Calculator!$B$31/Calculator!$F$16,1)&lt;0.5,-1,1))^2)))/(1-SQRT(((50*POWER(80,POWER(COS(PI()*MOD(Calculator!$B$31/Calculator!$F$16,1)),2))-$C76)^2+(1500*ABS(SIN(2*PI()*MOD(Calculator!$B$31/Calculator!$F$16,1)))*IF(MOD(Calculator!$B$31/Calculator!$F$16,1)&lt;0.5,-1,1))^2)/((50*POWER(80,POWER(COS(PI()*MOD(Calculator!$B$31/Calculator!$F$16,1)),2))+$C76)^2+(1500*ABS(SIN(2*PI()*MOD(Calculator!$B$31/Calculator!$F$16,1)))*IF(MOD(Calculator!$B$31/Calculator!$F$16,1)&lt;0.5,-1,1))^2))),2))</f>
        <v>—</v>
      </c>
      <c r="AG76" s="298" t="n">
        <f aca="false">IF(OR(Calculator!$E$17&lt;&gt;"YES",Calculator!$B$31&lt;Calculator!$G$17),"—",ROUND((1+SQRT(((50*POWER(80,POWER(COS(PI()*MOD(Calculator!$B$31/Calculator!$F$17,1)),2))-$C76)^2+(1500*ABS(SIN(2*PI()*MOD(Calculator!$B$31/Calculator!$F$17,1)))*IF(MOD(Calculator!$B$31/Calculator!$F$17,1)&lt;0.5,-1,1))^2)/((50*POWER(80,POWER(COS(PI()*MOD(Calculator!$B$31/Calculator!$F$17,1)),2))+$C76)^2+(1500*ABS(SIN(2*PI()*MOD(Calculator!$B$31/Calculator!$F$17,1)))*IF(MOD(Calculator!$B$31/Calculator!$F$17,1)&lt;0.5,-1,1))^2)))/(1-SQRT(((50*POWER(80,POWER(COS(PI()*MOD(Calculator!$B$31/Calculator!$F$17,1)),2))-$C76)^2+(1500*ABS(SIN(2*PI()*MOD(Calculator!$B$31/Calculator!$F$17,1)))*IF(MOD(Calculator!$B$31/Calculator!$F$17,1)&lt;0.5,-1,1))^2)/((50*POWER(80,POWER(COS(PI()*MOD(Calculator!$B$31/Calculator!$F$17,1)),2))+$C76)^2+(1500*ABS(SIN(2*PI()*MOD(Calculator!$B$31/Calculator!$F$17,1)))*IF(MOD(Calculator!$B$31/Calculator!$F$17,1)&lt;0.5,-1,1))^2))),2))</f>
        <v>15.71</v>
      </c>
      <c r="AH76" s="298" t="str">
        <f aca="false">IF(OR(Calculator!$E$18&lt;&gt;"YES",Calculator!$B$31&lt;Calculator!$G$18),"—",ROUND((1+SQRT(((50*POWER(80,POWER(COS(PI()*MOD(Calculator!$B$31/Calculator!$F$18,1)),2))-$C76)^2+(1500*ABS(SIN(2*PI()*MOD(Calculator!$B$31/Calculator!$F$18,1)))*IF(MOD(Calculator!$B$31/Calculator!$F$18,1)&lt;0.5,-1,1))^2)/((50*POWER(80,POWER(COS(PI()*MOD(Calculator!$B$31/Calculator!$F$18,1)),2))+$C76)^2+(1500*ABS(SIN(2*PI()*MOD(Calculator!$B$31/Calculator!$F$18,1)))*IF(MOD(Calculator!$B$31/Calculator!$F$18,1)&lt;0.5,-1,1))^2)))/(1-SQRT(((50*POWER(80,POWER(COS(PI()*MOD(Calculator!$B$31/Calculator!$F$18,1)),2))-$C76)^2+(1500*ABS(SIN(2*PI()*MOD(Calculator!$B$31/Calculator!$F$18,1)))*IF(MOD(Calculator!$B$31/Calculator!$F$18,1)&lt;0.5,-1,1))^2)/((50*POWER(80,POWER(COS(PI()*MOD(Calculator!$B$31/Calculator!$F$18,1)),2))+$C76)^2+(1500*ABS(SIN(2*PI()*MOD(Calculator!$B$31/Calculator!$F$18,1)))*IF(MOD(Calculator!$B$31/Calculator!$F$18,1)&lt;0.5,-1,1))^2))),2))</f>
        <v>—</v>
      </c>
      <c r="AI76" s="298" t="str">
        <f aca="false">IF(OR(Calculator!$E$19&lt;&gt;"YES",Calculator!$B$31&lt;Calculator!$G$19),"—",ROUND((1+SQRT(((50*POWER(80,POWER(COS(PI()*MOD(Calculator!$B$31/Calculator!$F$19,1)),2))-$C76)^2+(1500*ABS(SIN(2*PI()*MOD(Calculator!$B$31/Calculator!$F$19,1)))*IF(MOD(Calculator!$B$31/Calculator!$F$19,1)&lt;0.5,-1,1))^2)/((50*POWER(80,POWER(COS(PI()*MOD(Calculator!$B$31/Calculator!$F$19,1)),2))+$C76)^2+(1500*ABS(SIN(2*PI()*MOD(Calculator!$B$31/Calculator!$F$19,1)))*IF(MOD(Calculator!$B$31/Calculator!$F$19,1)&lt;0.5,-1,1))^2)))/(1-SQRT(((50*POWER(80,POWER(COS(PI()*MOD(Calculator!$B$31/Calculator!$F$19,1)),2))-$C76)^2+(1500*ABS(SIN(2*PI()*MOD(Calculator!$B$31/Calculator!$F$19,1)))*IF(MOD(Calculator!$B$31/Calculator!$F$19,1)&lt;0.5,-1,1))^2)/((50*POWER(80,POWER(COS(PI()*MOD(Calculator!$B$31/Calculator!$F$19,1)),2))+$C76)^2+(1500*ABS(SIN(2*PI()*MOD(Calculator!$B$31/Calculator!$F$19,1)))*IF(MOD(Calculator!$B$31/Calculator!$F$19,1)&lt;0.5,-1,1))^2))),2))</f>
        <v>—</v>
      </c>
      <c r="AJ76" s="298" t="str">
        <f aca="false">IF(OR(Calculator!$E$20&lt;&gt;"YES",Calculator!$B$31&lt;Calculator!$G$20),"—",ROUND((1+SQRT(((50*POWER(80,POWER(COS(PI()*MOD(Calculator!$B$31/Calculator!$F$20,1)),2))-$C76)^2+(1500*ABS(SIN(2*PI()*MOD(Calculator!$B$31/Calculator!$F$20,1)))*IF(MOD(Calculator!$B$31/Calculator!$F$20,1)&lt;0.5,-1,1))^2)/((50*POWER(80,POWER(COS(PI()*MOD(Calculator!$B$31/Calculator!$F$20,1)),2))+$C76)^2+(1500*ABS(SIN(2*PI()*MOD(Calculator!$B$31/Calculator!$F$20,1)))*IF(MOD(Calculator!$B$31/Calculator!$F$20,1)&lt;0.5,-1,1))^2)))/(1-SQRT(((50*POWER(80,POWER(COS(PI()*MOD(Calculator!$B$31/Calculator!$F$20,1)),2))-$C76)^2+(1500*ABS(SIN(2*PI()*MOD(Calculator!$B$31/Calculator!$F$20,1)))*IF(MOD(Calculator!$B$31/Calculator!$F$20,1)&lt;0.5,-1,1))^2)/((50*POWER(80,POWER(COS(PI()*MOD(Calculator!$B$31/Calculator!$F$20,1)),2))+$C76)^2+(1500*ABS(SIN(2*PI()*MOD(Calculator!$B$31/Calculator!$F$20,1)))*IF(MOD(Calculator!$B$31/Calculator!$F$20,1)&lt;0.5,-1,1))^2))),2))</f>
        <v>—</v>
      </c>
      <c r="AK76" s="298" t="str">
        <f aca="false">IF(OR(Calculator!$E$21&lt;&gt;"YES",Calculator!$B$31&lt;Calculator!$G$21),"—",ROUND((1+SQRT(((50*POWER(80,POWER(COS(PI()*MOD(Calculator!$B$31/Calculator!$F$21,1)),2))-$C76)^2+(1500*ABS(SIN(2*PI()*MOD(Calculator!$B$31/Calculator!$F$21,1)))*IF(MOD(Calculator!$B$31/Calculator!$F$21,1)&lt;0.5,-1,1))^2)/((50*POWER(80,POWER(COS(PI()*MOD(Calculator!$B$31/Calculator!$F$21,1)),2))+$C76)^2+(1500*ABS(SIN(2*PI()*MOD(Calculator!$B$31/Calculator!$F$21,1)))*IF(MOD(Calculator!$B$31/Calculator!$F$21,1)&lt;0.5,-1,1))^2)))/(1-SQRT(((50*POWER(80,POWER(COS(PI()*MOD(Calculator!$B$31/Calculator!$F$21,1)),2))-$C76)^2+(1500*ABS(SIN(2*PI()*MOD(Calculator!$B$31/Calculator!$F$21,1)))*IF(MOD(Calculator!$B$31/Calculator!$F$21,1)&lt;0.5,-1,1))^2)/((50*POWER(80,POWER(COS(PI()*MOD(Calculator!$B$31/Calculator!$F$21,1)),2))+$C76)^2+(1500*ABS(SIN(2*PI()*MOD(Calculator!$B$31/Calculator!$F$21,1)))*IF(MOD(Calculator!$B$31/Calculator!$F$21,1)&lt;0.5,-1,1))^2))),2))</f>
        <v>—</v>
      </c>
      <c r="AL76" s="298" t="str">
        <f aca="false">IF(OR(Calculator!$E$22&lt;&gt;"YES",Calculator!$B$31&lt;Calculator!$G$22),"—",ROUND((1+SQRT(((50*POWER(80,POWER(COS(PI()*MOD(Calculator!$B$31/Calculator!$F$22,1)),2))-$C76)^2+(1500*ABS(SIN(2*PI()*MOD(Calculator!$B$31/Calculator!$F$22,1)))*IF(MOD(Calculator!$B$31/Calculator!$F$22,1)&lt;0.5,-1,1))^2)/((50*POWER(80,POWER(COS(PI()*MOD(Calculator!$B$31/Calculator!$F$22,1)),2))+$C76)^2+(1500*ABS(SIN(2*PI()*MOD(Calculator!$B$31/Calculator!$F$22,1)))*IF(MOD(Calculator!$B$31/Calculator!$F$22,1)&lt;0.5,-1,1))^2)))/(1-SQRT(((50*POWER(80,POWER(COS(PI()*MOD(Calculator!$B$31/Calculator!$F$22,1)),2))-$C76)^2+(1500*ABS(SIN(2*PI()*MOD(Calculator!$B$31/Calculator!$F$22,1)))*IF(MOD(Calculator!$B$31/Calculator!$F$22,1)&lt;0.5,-1,1))^2)/((50*POWER(80,POWER(COS(PI()*MOD(Calculator!$B$31/Calculator!$F$22,1)),2))+$C76)^2+(1500*ABS(SIN(2*PI()*MOD(Calculator!$B$31/Calculator!$F$22,1)))*IF(MOD(Calculator!$B$31/Calculator!$F$22,1)&lt;0.5,-1,1))^2))),2))</f>
        <v>—</v>
      </c>
      <c r="AM76" s="293" t="n">
        <f aca="false">IFERROR(ROUND((IF(ISNUMBER(AB76),AB76,0)+IF(ISNUMBER(AC76),AC76,0)+IF(ISNUMBER(AD76),AD76,0)+IF(ISNUMBER(AE76),AE76,0)+IF(ISNUMBER(AF76),AF76,0)+IF(ISNUMBER(AG76),AG76,0)+IF(ISNUMBER(AH76),AH76,0)+IF(ISNUMBER(AI76),AI76,0)+IF(ISNUMBER(AJ76),AJ76,0)+IF(ISNUMBER(AK76),AK76,0)+IF(ISNUMBER(AL76),AL76,0))/(IF(ISNUMBER(AB76),1,0)+IF(ISNUMBER(AC76),1,0)+IF(ISNUMBER(AD76),1,0)+IF(ISNUMBER(AE76),1,0)+IF(ISNUMBER(AF76),1,0)+IF(ISNUMBER(AG76),1,0)+IF(ISNUMBER(AH76),1,0)+IF(ISNUMBER(AI76),1,0)+IF(ISNUMBER(AJ76),1,0)+IF(ISNUMBER(AK76),1,0)+IF(ISNUMBER(AL76),1,0)),4),"")</f>
        <v>17.995</v>
      </c>
      <c r="AN76" s="299" t="str">
        <f aca="false">IF(OR(Calculator!$E$12&lt;&gt;"YES",Calculator!$B$32&lt;Calculator!$G$12),"—",ROUND((1+SQRT(((50*POWER(80,POWER(COS(PI()*MOD(Calculator!$B$32/Calculator!$F$12,1)),2))-$C76)^2+(1500*ABS(SIN(2*PI()*MOD(Calculator!$B$32/Calculator!$F$12,1)))*IF(MOD(Calculator!$B$32/Calculator!$F$12,1)&lt;0.5,-1,1))^2)/((50*POWER(80,POWER(COS(PI()*MOD(Calculator!$B$32/Calculator!$F$12,1)),2))+$C76)^2+(1500*ABS(SIN(2*PI()*MOD(Calculator!$B$32/Calculator!$F$12,1)))*IF(MOD(Calculator!$B$32/Calculator!$F$12,1)&lt;0.5,-1,1))^2)))/(1-SQRT(((50*POWER(80,POWER(COS(PI()*MOD(Calculator!$B$32/Calculator!$F$12,1)),2))-$C76)^2+(1500*ABS(SIN(2*PI()*MOD(Calculator!$B$32/Calculator!$F$12,1)))*IF(MOD(Calculator!$B$32/Calculator!$F$12,1)&lt;0.5,-1,1))^2)/((50*POWER(80,POWER(COS(PI()*MOD(Calculator!$B$32/Calculator!$F$12,1)),2))+$C76)^2+(1500*ABS(SIN(2*PI()*MOD(Calculator!$B$32/Calculator!$F$12,1)))*IF(MOD(Calculator!$B$32/Calculator!$F$12,1)&lt;0.5,-1,1))^2))),2))</f>
        <v>—</v>
      </c>
      <c r="AO76" s="299" t="str">
        <f aca="false">IF(OR(Calculator!$E$13&lt;&gt;"YES",Calculator!$B$32&lt;Calculator!$G$13),"—",ROUND((1+SQRT(((50*POWER(80,POWER(COS(PI()*MOD(Calculator!$B$32/Calculator!$F$13,1)),2))-$C76)^2+(1500*ABS(SIN(2*PI()*MOD(Calculator!$B$32/Calculator!$F$13,1)))*IF(MOD(Calculator!$B$32/Calculator!$F$13,1)&lt;0.5,-1,1))^2)/((50*POWER(80,POWER(COS(PI()*MOD(Calculator!$B$32/Calculator!$F$13,1)),2))+$C76)^2+(1500*ABS(SIN(2*PI()*MOD(Calculator!$B$32/Calculator!$F$13,1)))*IF(MOD(Calculator!$B$32/Calculator!$F$13,1)&lt;0.5,-1,1))^2)))/(1-SQRT(((50*POWER(80,POWER(COS(PI()*MOD(Calculator!$B$32/Calculator!$F$13,1)),2))-$C76)^2+(1500*ABS(SIN(2*PI()*MOD(Calculator!$B$32/Calculator!$F$13,1)))*IF(MOD(Calculator!$B$32/Calculator!$F$13,1)&lt;0.5,-1,1))^2)/((50*POWER(80,POWER(COS(PI()*MOD(Calculator!$B$32/Calculator!$F$13,1)),2))+$C76)^2+(1500*ABS(SIN(2*PI()*MOD(Calculator!$B$32/Calculator!$F$13,1)))*IF(MOD(Calculator!$B$32/Calculator!$F$13,1)&lt;0.5,-1,1))^2))),2))</f>
        <v>—</v>
      </c>
      <c r="AP76" s="299" t="str">
        <f aca="false">IF(OR(Calculator!$E$14&lt;&gt;"YES",Calculator!$B$32&lt;Calculator!$G$14),"—",ROUND((1+SQRT(((50*POWER(80,POWER(COS(PI()*MOD(Calculator!$B$32/Calculator!$F$14,1)),2))-$C76)^2+(1500*ABS(SIN(2*PI()*MOD(Calculator!$B$32/Calculator!$F$14,1)))*IF(MOD(Calculator!$B$32/Calculator!$F$14,1)&lt;0.5,-1,1))^2)/((50*POWER(80,POWER(COS(PI()*MOD(Calculator!$B$32/Calculator!$F$14,1)),2))+$C76)^2+(1500*ABS(SIN(2*PI()*MOD(Calculator!$B$32/Calculator!$F$14,1)))*IF(MOD(Calculator!$B$32/Calculator!$F$14,1)&lt;0.5,-1,1))^2)))/(1-SQRT(((50*POWER(80,POWER(COS(PI()*MOD(Calculator!$B$32/Calculator!$F$14,1)),2))-$C76)^2+(1500*ABS(SIN(2*PI()*MOD(Calculator!$B$32/Calculator!$F$14,1)))*IF(MOD(Calculator!$B$32/Calculator!$F$14,1)&lt;0.5,-1,1))^2)/((50*POWER(80,POWER(COS(PI()*MOD(Calculator!$B$32/Calculator!$F$14,1)),2))+$C76)^2+(1500*ABS(SIN(2*PI()*MOD(Calculator!$B$32/Calculator!$F$14,1)))*IF(MOD(Calculator!$B$32/Calculator!$F$14,1)&lt;0.5,-1,1))^2))),2))</f>
        <v>—</v>
      </c>
      <c r="AQ76" s="299" t="n">
        <f aca="false">IF(OR(Calculator!$E$15&lt;&gt;"YES",Calculator!$B$32&lt;Calculator!$G$15),"—",ROUND((1+SQRT(((50*POWER(80,POWER(COS(PI()*MOD(Calculator!$B$32/Calculator!$F$15,1)),2))-$C76)^2+(1500*ABS(SIN(2*PI()*MOD(Calculator!$B$32/Calculator!$F$15,1)))*IF(MOD(Calculator!$B$32/Calculator!$F$15,1)&lt;0.5,-1,1))^2)/((50*POWER(80,POWER(COS(PI()*MOD(Calculator!$B$32/Calculator!$F$15,1)),2))+$C76)^2+(1500*ABS(SIN(2*PI()*MOD(Calculator!$B$32/Calculator!$F$15,1)))*IF(MOD(Calculator!$B$32/Calculator!$F$15,1)&lt;0.5,-1,1))^2)))/(1-SQRT(((50*POWER(80,POWER(COS(PI()*MOD(Calculator!$B$32/Calculator!$F$15,1)),2))-$C76)^2+(1500*ABS(SIN(2*PI()*MOD(Calculator!$B$32/Calculator!$F$15,1)))*IF(MOD(Calculator!$B$32/Calculator!$F$15,1)&lt;0.5,-1,1))^2)/((50*POWER(80,POWER(COS(PI()*MOD(Calculator!$B$32/Calculator!$F$15,1)),2))+$C76)^2+(1500*ABS(SIN(2*PI()*MOD(Calculator!$B$32/Calculator!$F$15,1)))*IF(MOD(Calculator!$B$32/Calculator!$F$15,1)&lt;0.5,-1,1))^2))),2))</f>
        <v>2.46</v>
      </c>
      <c r="AR76" s="299" t="str">
        <f aca="false">IF(OR(Calculator!$E$16&lt;&gt;"YES",Calculator!$B$32&lt;Calculator!$G$16),"—",ROUND((1+SQRT(((50*POWER(80,POWER(COS(PI()*MOD(Calculator!$B$32/Calculator!$F$16,1)),2))-$C76)^2+(1500*ABS(SIN(2*PI()*MOD(Calculator!$B$32/Calculator!$F$16,1)))*IF(MOD(Calculator!$B$32/Calculator!$F$16,1)&lt;0.5,-1,1))^2)/((50*POWER(80,POWER(COS(PI()*MOD(Calculator!$B$32/Calculator!$F$16,1)),2))+$C76)^2+(1500*ABS(SIN(2*PI()*MOD(Calculator!$B$32/Calculator!$F$16,1)))*IF(MOD(Calculator!$B$32/Calculator!$F$16,1)&lt;0.5,-1,1))^2)))/(1-SQRT(((50*POWER(80,POWER(COS(PI()*MOD(Calculator!$B$32/Calculator!$F$16,1)),2))-$C76)^2+(1500*ABS(SIN(2*PI()*MOD(Calculator!$B$32/Calculator!$F$16,1)))*IF(MOD(Calculator!$B$32/Calculator!$F$16,1)&lt;0.5,-1,1))^2)/((50*POWER(80,POWER(COS(PI()*MOD(Calculator!$B$32/Calculator!$F$16,1)),2))+$C76)^2+(1500*ABS(SIN(2*PI()*MOD(Calculator!$B$32/Calculator!$F$16,1)))*IF(MOD(Calculator!$B$32/Calculator!$F$16,1)&lt;0.5,-1,1))^2))),2))</f>
        <v>—</v>
      </c>
      <c r="AS76" s="299" t="n">
        <f aca="false">IF(OR(Calculator!$E$17&lt;&gt;"YES",Calculator!$B$32&lt;Calculator!$G$17),"—",ROUND((1+SQRT(((50*POWER(80,POWER(COS(PI()*MOD(Calculator!$B$32/Calculator!$F$17,1)),2))-$C76)^2+(1500*ABS(SIN(2*PI()*MOD(Calculator!$B$32/Calculator!$F$17,1)))*IF(MOD(Calculator!$B$32/Calculator!$F$17,1)&lt;0.5,-1,1))^2)/((50*POWER(80,POWER(COS(PI()*MOD(Calculator!$B$32/Calculator!$F$17,1)),2))+$C76)^2+(1500*ABS(SIN(2*PI()*MOD(Calculator!$B$32/Calculator!$F$17,1)))*IF(MOD(Calculator!$B$32/Calculator!$F$17,1)&lt;0.5,-1,1))^2)))/(1-SQRT(((50*POWER(80,POWER(COS(PI()*MOD(Calculator!$B$32/Calculator!$F$17,1)),2))-$C76)^2+(1500*ABS(SIN(2*PI()*MOD(Calculator!$B$32/Calculator!$F$17,1)))*IF(MOD(Calculator!$B$32/Calculator!$F$17,1)&lt;0.5,-1,1))^2)/((50*POWER(80,POWER(COS(PI()*MOD(Calculator!$B$32/Calculator!$F$17,1)),2))+$C76)^2+(1500*ABS(SIN(2*PI()*MOD(Calculator!$B$32/Calculator!$F$17,1)))*IF(MOD(Calculator!$B$32/Calculator!$F$17,1)&lt;0.5,-1,1))^2))),2))</f>
        <v>16.54</v>
      </c>
      <c r="AT76" s="299" t="str">
        <f aca="false">IF(OR(Calculator!$E$18&lt;&gt;"YES",Calculator!$B$32&lt;Calculator!$G$18),"—",ROUND((1+SQRT(((50*POWER(80,POWER(COS(PI()*MOD(Calculator!$B$32/Calculator!$F$18,1)),2))-$C76)^2+(1500*ABS(SIN(2*PI()*MOD(Calculator!$B$32/Calculator!$F$18,1)))*IF(MOD(Calculator!$B$32/Calculator!$F$18,1)&lt;0.5,-1,1))^2)/((50*POWER(80,POWER(COS(PI()*MOD(Calculator!$B$32/Calculator!$F$18,1)),2))+$C76)^2+(1500*ABS(SIN(2*PI()*MOD(Calculator!$B$32/Calculator!$F$18,1)))*IF(MOD(Calculator!$B$32/Calculator!$F$18,1)&lt;0.5,-1,1))^2)))/(1-SQRT(((50*POWER(80,POWER(COS(PI()*MOD(Calculator!$B$32/Calculator!$F$18,1)),2))-$C76)^2+(1500*ABS(SIN(2*PI()*MOD(Calculator!$B$32/Calculator!$F$18,1)))*IF(MOD(Calculator!$B$32/Calculator!$F$18,1)&lt;0.5,-1,1))^2)/((50*POWER(80,POWER(COS(PI()*MOD(Calculator!$B$32/Calculator!$F$18,1)),2))+$C76)^2+(1500*ABS(SIN(2*PI()*MOD(Calculator!$B$32/Calculator!$F$18,1)))*IF(MOD(Calculator!$B$32/Calculator!$F$18,1)&lt;0.5,-1,1))^2))),2))</f>
        <v>—</v>
      </c>
      <c r="AU76" s="299" t="str">
        <f aca="false">IF(OR(Calculator!$E$19&lt;&gt;"YES",Calculator!$B$32&lt;Calculator!$G$19),"—",ROUND((1+SQRT(((50*POWER(80,POWER(COS(PI()*MOD(Calculator!$B$32/Calculator!$F$19,1)),2))-$C76)^2+(1500*ABS(SIN(2*PI()*MOD(Calculator!$B$32/Calculator!$F$19,1)))*IF(MOD(Calculator!$B$32/Calculator!$F$19,1)&lt;0.5,-1,1))^2)/((50*POWER(80,POWER(COS(PI()*MOD(Calculator!$B$32/Calculator!$F$19,1)),2))+$C76)^2+(1500*ABS(SIN(2*PI()*MOD(Calculator!$B$32/Calculator!$F$19,1)))*IF(MOD(Calculator!$B$32/Calculator!$F$19,1)&lt;0.5,-1,1))^2)))/(1-SQRT(((50*POWER(80,POWER(COS(PI()*MOD(Calculator!$B$32/Calculator!$F$19,1)),2))-$C76)^2+(1500*ABS(SIN(2*PI()*MOD(Calculator!$B$32/Calculator!$F$19,1)))*IF(MOD(Calculator!$B$32/Calculator!$F$19,1)&lt;0.5,-1,1))^2)/((50*POWER(80,POWER(COS(PI()*MOD(Calculator!$B$32/Calculator!$F$19,1)),2))+$C76)^2+(1500*ABS(SIN(2*PI()*MOD(Calculator!$B$32/Calculator!$F$19,1)))*IF(MOD(Calculator!$B$32/Calculator!$F$19,1)&lt;0.5,-1,1))^2))),2))</f>
        <v>—</v>
      </c>
      <c r="AV76" s="299" t="str">
        <f aca="false">IF(OR(Calculator!$E$20&lt;&gt;"YES",Calculator!$B$32&lt;Calculator!$G$20),"—",ROUND((1+SQRT(((50*POWER(80,POWER(COS(PI()*MOD(Calculator!$B$32/Calculator!$F$20,1)),2))-$C76)^2+(1500*ABS(SIN(2*PI()*MOD(Calculator!$B$32/Calculator!$F$20,1)))*IF(MOD(Calculator!$B$32/Calculator!$F$20,1)&lt;0.5,-1,1))^2)/((50*POWER(80,POWER(COS(PI()*MOD(Calculator!$B$32/Calculator!$F$20,1)),2))+$C76)^2+(1500*ABS(SIN(2*PI()*MOD(Calculator!$B$32/Calculator!$F$20,1)))*IF(MOD(Calculator!$B$32/Calculator!$F$20,1)&lt;0.5,-1,1))^2)))/(1-SQRT(((50*POWER(80,POWER(COS(PI()*MOD(Calculator!$B$32/Calculator!$F$20,1)),2))-$C76)^2+(1500*ABS(SIN(2*PI()*MOD(Calculator!$B$32/Calculator!$F$20,1)))*IF(MOD(Calculator!$B$32/Calculator!$F$20,1)&lt;0.5,-1,1))^2)/((50*POWER(80,POWER(COS(PI()*MOD(Calculator!$B$32/Calculator!$F$20,1)),2))+$C76)^2+(1500*ABS(SIN(2*PI()*MOD(Calculator!$B$32/Calculator!$F$20,1)))*IF(MOD(Calculator!$B$32/Calculator!$F$20,1)&lt;0.5,-1,1))^2))),2))</f>
        <v>—</v>
      </c>
      <c r="AW76" s="299" t="str">
        <f aca="false">IF(OR(Calculator!$E$21&lt;&gt;"YES",Calculator!$B$32&lt;Calculator!$G$21),"—",ROUND((1+SQRT(((50*POWER(80,POWER(COS(PI()*MOD(Calculator!$B$32/Calculator!$F$21,1)),2))-$C76)^2+(1500*ABS(SIN(2*PI()*MOD(Calculator!$B$32/Calculator!$F$21,1)))*IF(MOD(Calculator!$B$32/Calculator!$F$21,1)&lt;0.5,-1,1))^2)/((50*POWER(80,POWER(COS(PI()*MOD(Calculator!$B$32/Calculator!$F$21,1)),2))+$C76)^2+(1500*ABS(SIN(2*PI()*MOD(Calculator!$B$32/Calculator!$F$21,1)))*IF(MOD(Calculator!$B$32/Calculator!$F$21,1)&lt;0.5,-1,1))^2)))/(1-SQRT(((50*POWER(80,POWER(COS(PI()*MOD(Calculator!$B$32/Calculator!$F$21,1)),2))-$C76)^2+(1500*ABS(SIN(2*PI()*MOD(Calculator!$B$32/Calculator!$F$21,1)))*IF(MOD(Calculator!$B$32/Calculator!$F$21,1)&lt;0.5,-1,1))^2)/((50*POWER(80,POWER(COS(PI()*MOD(Calculator!$B$32/Calculator!$F$21,1)),2))+$C76)^2+(1500*ABS(SIN(2*PI()*MOD(Calculator!$B$32/Calculator!$F$21,1)))*IF(MOD(Calculator!$B$32/Calculator!$F$21,1)&lt;0.5,-1,1))^2))),2))</f>
        <v>—</v>
      </c>
      <c r="AX76" s="299" t="str">
        <f aca="false">IF(OR(Calculator!$E$22&lt;&gt;"YES",Calculator!$B$32&lt;Calculator!$G$22),"—",ROUND((1+SQRT(((50*POWER(80,POWER(COS(PI()*MOD(Calculator!$B$32/Calculator!$F$22,1)),2))-$C76)^2+(1500*ABS(SIN(2*PI()*MOD(Calculator!$B$32/Calculator!$F$22,1)))*IF(MOD(Calculator!$B$32/Calculator!$F$22,1)&lt;0.5,-1,1))^2)/((50*POWER(80,POWER(COS(PI()*MOD(Calculator!$B$32/Calculator!$F$22,1)),2))+$C76)^2+(1500*ABS(SIN(2*PI()*MOD(Calculator!$B$32/Calculator!$F$22,1)))*IF(MOD(Calculator!$B$32/Calculator!$F$22,1)&lt;0.5,-1,1))^2)))/(1-SQRT(((50*POWER(80,POWER(COS(PI()*MOD(Calculator!$B$32/Calculator!$F$22,1)),2))-$C76)^2+(1500*ABS(SIN(2*PI()*MOD(Calculator!$B$32/Calculator!$F$22,1)))*IF(MOD(Calculator!$B$32/Calculator!$F$22,1)&lt;0.5,-1,1))^2)/((50*POWER(80,POWER(COS(PI()*MOD(Calculator!$B$32/Calculator!$F$22,1)),2))+$C76)^2+(1500*ABS(SIN(2*PI()*MOD(Calculator!$B$32/Calculator!$F$22,1)))*IF(MOD(Calculator!$B$32/Calculator!$F$22,1)&lt;0.5,-1,1))^2))),2))</f>
        <v>—</v>
      </c>
      <c r="AY76" s="293" t="n">
        <f aca="false">IFERROR(ROUND((IF(ISNUMBER(AN76),AN76,0)+IF(ISNUMBER(AO76),AO76,0)+IF(ISNUMBER(AP76),AP76,0)+IF(ISNUMBER(AQ76),AQ76,0)+IF(ISNUMBER(AR76),AR76,0)+IF(ISNUMBER(AS76),AS76,0)+IF(ISNUMBER(AT76),AT76,0)+IF(ISNUMBER(AU76),AU76,0)+IF(ISNUMBER(AV76),AV76,0)+IF(ISNUMBER(AW76),AW76,0)+IF(ISNUMBER(AX76),AX76,0))/(IF(ISNUMBER(AN76),1,0)+IF(ISNUMBER(AO76),1,0)+IF(ISNUMBER(AP76),1,0)+IF(ISNUMBER(AQ76),1,0)+IF(ISNUMBER(AR76),1,0)+IF(ISNUMBER(AS76),1,0)+IF(ISNUMBER(AT76),1,0)+IF(ISNUMBER(AU76),1,0)+IF(ISNUMBER(AV76),1,0)+IF(ISNUMBER(AW76),1,0)+IF(ISNUMBER(AX76),1,0)),4),"")</f>
        <v>9.5</v>
      </c>
      <c r="AZ76" s="299" t="str">
        <f aca="false">IF(OR(Calculator!$E$12&lt;&gt;"YES",Calculator!$B$33&lt;Calculator!$G$12),"—",ROUND((1+SQRT(((50*POWER(80,POWER(COS(PI()*MOD(Calculator!$B$33/Calculator!$F$12,1)),2))-$C76)^2+(1500*ABS(SIN(2*PI()*MOD(Calculator!$B$33/Calculator!$F$12,1)))*IF(MOD(Calculator!$B$33/Calculator!$F$12,1)&lt;0.5,-1,1))^2)/((50*POWER(80,POWER(COS(PI()*MOD(Calculator!$B$33/Calculator!$F$12,1)),2))+$C76)^2+(1500*ABS(SIN(2*PI()*MOD(Calculator!$B$33/Calculator!$F$12,1)))*IF(MOD(Calculator!$B$33/Calculator!$F$12,1)&lt;0.5,-1,1))^2)))/(1-SQRT(((50*POWER(80,POWER(COS(PI()*MOD(Calculator!$B$33/Calculator!$F$12,1)),2))-$C76)^2+(1500*ABS(SIN(2*PI()*MOD(Calculator!$B$33/Calculator!$F$12,1)))*IF(MOD(Calculator!$B$33/Calculator!$F$12,1)&lt;0.5,-1,1))^2)/((50*POWER(80,POWER(COS(PI()*MOD(Calculator!$B$33/Calculator!$F$12,1)),2))+$C76)^2+(1500*ABS(SIN(2*PI()*MOD(Calculator!$B$33/Calculator!$F$12,1)))*IF(MOD(Calculator!$B$33/Calculator!$F$12,1)&lt;0.5,-1,1))^2))),2))</f>
        <v>—</v>
      </c>
      <c r="BA76" s="299" t="str">
        <f aca="false">IF(OR(Calculator!$E$13&lt;&gt;"YES",Calculator!$B$33&lt;Calculator!$G$13),"—",ROUND((1+SQRT(((50*POWER(80,POWER(COS(PI()*MOD(Calculator!$B$33/Calculator!$F$13,1)),2))-$C76)^2+(1500*ABS(SIN(2*PI()*MOD(Calculator!$B$33/Calculator!$F$13,1)))*IF(MOD(Calculator!$B$33/Calculator!$F$13,1)&lt;0.5,-1,1))^2)/((50*POWER(80,POWER(COS(PI()*MOD(Calculator!$B$33/Calculator!$F$13,1)),2))+$C76)^2+(1500*ABS(SIN(2*PI()*MOD(Calculator!$B$33/Calculator!$F$13,1)))*IF(MOD(Calculator!$B$33/Calculator!$F$13,1)&lt;0.5,-1,1))^2)))/(1-SQRT(((50*POWER(80,POWER(COS(PI()*MOD(Calculator!$B$33/Calculator!$F$13,1)),2))-$C76)^2+(1500*ABS(SIN(2*PI()*MOD(Calculator!$B$33/Calculator!$F$13,1)))*IF(MOD(Calculator!$B$33/Calculator!$F$13,1)&lt;0.5,-1,1))^2)/((50*POWER(80,POWER(COS(PI()*MOD(Calculator!$B$33/Calculator!$F$13,1)),2))+$C76)^2+(1500*ABS(SIN(2*PI()*MOD(Calculator!$B$33/Calculator!$F$13,1)))*IF(MOD(Calculator!$B$33/Calculator!$F$13,1)&lt;0.5,-1,1))^2))),2))</f>
        <v>—</v>
      </c>
      <c r="BB76" s="299" t="str">
        <f aca="false">IF(OR(Calculator!$E$14&lt;&gt;"YES",Calculator!$B$33&lt;Calculator!$G$14),"—",ROUND((1+SQRT(((50*POWER(80,POWER(COS(PI()*MOD(Calculator!$B$33/Calculator!$F$14,1)),2))-$C76)^2+(1500*ABS(SIN(2*PI()*MOD(Calculator!$B$33/Calculator!$F$14,1)))*IF(MOD(Calculator!$B$33/Calculator!$F$14,1)&lt;0.5,-1,1))^2)/((50*POWER(80,POWER(COS(PI()*MOD(Calculator!$B$33/Calculator!$F$14,1)),2))+$C76)^2+(1500*ABS(SIN(2*PI()*MOD(Calculator!$B$33/Calculator!$F$14,1)))*IF(MOD(Calculator!$B$33/Calculator!$F$14,1)&lt;0.5,-1,1))^2)))/(1-SQRT(((50*POWER(80,POWER(COS(PI()*MOD(Calculator!$B$33/Calculator!$F$14,1)),2))-$C76)^2+(1500*ABS(SIN(2*PI()*MOD(Calculator!$B$33/Calculator!$F$14,1)))*IF(MOD(Calculator!$B$33/Calculator!$F$14,1)&lt;0.5,-1,1))^2)/((50*POWER(80,POWER(COS(PI()*MOD(Calculator!$B$33/Calculator!$F$14,1)),2))+$C76)^2+(1500*ABS(SIN(2*PI()*MOD(Calculator!$B$33/Calculator!$F$14,1)))*IF(MOD(Calculator!$B$33/Calculator!$F$14,1)&lt;0.5,-1,1))^2))),2))</f>
        <v>—</v>
      </c>
      <c r="BC76" s="299" t="n">
        <f aca="false">IF(OR(Calculator!$E$15&lt;&gt;"YES",Calculator!$B$33&lt;Calculator!$G$15),"—",ROUND((1+SQRT(((50*POWER(80,POWER(COS(PI()*MOD(Calculator!$B$33/Calculator!$F$15,1)),2))-$C76)^2+(1500*ABS(SIN(2*PI()*MOD(Calculator!$B$33/Calculator!$F$15,1)))*IF(MOD(Calculator!$B$33/Calculator!$F$15,1)&lt;0.5,-1,1))^2)/((50*POWER(80,POWER(COS(PI()*MOD(Calculator!$B$33/Calculator!$F$15,1)),2))+$C76)^2+(1500*ABS(SIN(2*PI()*MOD(Calculator!$B$33/Calculator!$F$15,1)))*IF(MOD(Calculator!$B$33/Calculator!$F$15,1)&lt;0.5,-1,1))^2)))/(1-SQRT(((50*POWER(80,POWER(COS(PI()*MOD(Calculator!$B$33/Calculator!$F$15,1)),2))-$C76)^2+(1500*ABS(SIN(2*PI()*MOD(Calculator!$B$33/Calculator!$F$15,1)))*IF(MOD(Calculator!$B$33/Calculator!$F$15,1)&lt;0.5,-1,1))^2)/((50*POWER(80,POWER(COS(PI()*MOD(Calculator!$B$33/Calculator!$F$15,1)),2))+$C76)^2+(1500*ABS(SIN(2*PI()*MOD(Calculator!$B$33/Calculator!$F$15,1)))*IF(MOD(Calculator!$B$33/Calculator!$F$15,1)&lt;0.5,-1,1))^2))),2))</f>
        <v>2.61</v>
      </c>
      <c r="BD76" s="299" t="str">
        <f aca="false">IF(OR(Calculator!$E$16&lt;&gt;"YES",Calculator!$B$33&lt;Calculator!$G$16),"—",ROUND((1+SQRT(((50*POWER(80,POWER(COS(PI()*MOD(Calculator!$B$33/Calculator!$F$16,1)),2))-$C76)^2+(1500*ABS(SIN(2*PI()*MOD(Calculator!$B$33/Calculator!$F$16,1)))*IF(MOD(Calculator!$B$33/Calculator!$F$16,1)&lt;0.5,-1,1))^2)/((50*POWER(80,POWER(COS(PI()*MOD(Calculator!$B$33/Calculator!$F$16,1)),2))+$C76)^2+(1500*ABS(SIN(2*PI()*MOD(Calculator!$B$33/Calculator!$F$16,1)))*IF(MOD(Calculator!$B$33/Calculator!$F$16,1)&lt;0.5,-1,1))^2)))/(1-SQRT(((50*POWER(80,POWER(COS(PI()*MOD(Calculator!$B$33/Calculator!$F$16,1)),2))-$C76)^2+(1500*ABS(SIN(2*PI()*MOD(Calculator!$B$33/Calculator!$F$16,1)))*IF(MOD(Calculator!$B$33/Calculator!$F$16,1)&lt;0.5,-1,1))^2)/((50*POWER(80,POWER(COS(PI()*MOD(Calculator!$B$33/Calculator!$F$16,1)),2))+$C76)^2+(1500*ABS(SIN(2*PI()*MOD(Calculator!$B$33/Calculator!$F$16,1)))*IF(MOD(Calculator!$B$33/Calculator!$F$16,1)&lt;0.5,-1,1))^2))),2))</f>
        <v>—</v>
      </c>
      <c r="BE76" s="299" t="n">
        <f aca="false">IF(OR(Calculator!$E$17&lt;&gt;"YES",Calculator!$B$33&lt;Calculator!$G$17),"—",ROUND((1+SQRT(((50*POWER(80,POWER(COS(PI()*MOD(Calculator!$B$33/Calculator!$F$17,1)),2))-$C76)^2+(1500*ABS(SIN(2*PI()*MOD(Calculator!$B$33/Calculator!$F$17,1)))*IF(MOD(Calculator!$B$33/Calculator!$F$17,1)&lt;0.5,-1,1))^2)/((50*POWER(80,POWER(COS(PI()*MOD(Calculator!$B$33/Calculator!$F$17,1)),2))+$C76)^2+(1500*ABS(SIN(2*PI()*MOD(Calculator!$B$33/Calculator!$F$17,1)))*IF(MOD(Calculator!$B$33/Calculator!$F$17,1)&lt;0.5,-1,1))^2)))/(1-SQRT(((50*POWER(80,POWER(COS(PI()*MOD(Calculator!$B$33/Calculator!$F$17,1)),2))-$C76)^2+(1500*ABS(SIN(2*PI()*MOD(Calculator!$B$33/Calculator!$F$17,1)))*IF(MOD(Calculator!$B$33/Calculator!$F$17,1)&lt;0.5,-1,1))^2)/((50*POWER(80,POWER(COS(PI()*MOD(Calculator!$B$33/Calculator!$F$17,1)),2))+$C76)^2+(1500*ABS(SIN(2*PI()*MOD(Calculator!$B$33/Calculator!$F$17,1)))*IF(MOD(Calculator!$B$33/Calculator!$F$17,1)&lt;0.5,-1,1))^2))),2))</f>
        <v>18.36</v>
      </c>
      <c r="BF76" s="299" t="str">
        <f aca="false">IF(OR(Calculator!$E$18&lt;&gt;"YES",Calculator!$B$33&lt;Calculator!$G$18),"—",ROUND((1+SQRT(((50*POWER(80,POWER(COS(PI()*MOD(Calculator!$B$33/Calculator!$F$18,1)),2))-$C76)^2+(1500*ABS(SIN(2*PI()*MOD(Calculator!$B$33/Calculator!$F$18,1)))*IF(MOD(Calculator!$B$33/Calculator!$F$18,1)&lt;0.5,-1,1))^2)/((50*POWER(80,POWER(COS(PI()*MOD(Calculator!$B$33/Calculator!$F$18,1)),2))+$C76)^2+(1500*ABS(SIN(2*PI()*MOD(Calculator!$B$33/Calculator!$F$18,1)))*IF(MOD(Calculator!$B$33/Calculator!$F$18,1)&lt;0.5,-1,1))^2)))/(1-SQRT(((50*POWER(80,POWER(COS(PI()*MOD(Calculator!$B$33/Calculator!$F$18,1)),2))-$C76)^2+(1500*ABS(SIN(2*PI()*MOD(Calculator!$B$33/Calculator!$F$18,1)))*IF(MOD(Calculator!$B$33/Calculator!$F$18,1)&lt;0.5,-1,1))^2)/((50*POWER(80,POWER(COS(PI()*MOD(Calculator!$B$33/Calculator!$F$18,1)),2))+$C76)^2+(1500*ABS(SIN(2*PI()*MOD(Calculator!$B$33/Calculator!$F$18,1)))*IF(MOD(Calculator!$B$33/Calculator!$F$18,1)&lt;0.5,-1,1))^2))),2))</f>
        <v>—</v>
      </c>
      <c r="BG76" s="299" t="str">
        <f aca="false">IF(OR(Calculator!$E$19&lt;&gt;"YES",Calculator!$B$33&lt;Calculator!$G$19),"—",ROUND((1+SQRT(((50*POWER(80,POWER(COS(PI()*MOD(Calculator!$B$33/Calculator!$F$19,1)),2))-$C76)^2+(1500*ABS(SIN(2*PI()*MOD(Calculator!$B$33/Calculator!$F$19,1)))*IF(MOD(Calculator!$B$33/Calculator!$F$19,1)&lt;0.5,-1,1))^2)/((50*POWER(80,POWER(COS(PI()*MOD(Calculator!$B$33/Calculator!$F$19,1)),2))+$C76)^2+(1500*ABS(SIN(2*PI()*MOD(Calculator!$B$33/Calculator!$F$19,1)))*IF(MOD(Calculator!$B$33/Calculator!$F$19,1)&lt;0.5,-1,1))^2)))/(1-SQRT(((50*POWER(80,POWER(COS(PI()*MOD(Calculator!$B$33/Calculator!$F$19,1)),2))-$C76)^2+(1500*ABS(SIN(2*PI()*MOD(Calculator!$B$33/Calculator!$F$19,1)))*IF(MOD(Calculator!$B$33/Calculator!$F$19,1)&lt;0.5,-1,1))^2)/((50*POWER(80,POWER(COS(PI()*MOD(Calculator!$B$33/Calculator!$F$19,1)),2))+$C76)^2+(1500*ABS(SIN(2*PI()*MOD(Calculator!$B$33/Calculator!$F$19,1)))*IF(MOD(Calculator!$B$33/Calculator!$F$19,1)&lt;0.5,-1,1))^2))),2))</f>
        <v>—</v>
      </c>
      <c r="BH76" s="299" t="str">
        <f aca="false">IF(OR(Calculator!$E$20&lt;&gt;"YES",Calculator!$B$33&lt;Calculator!$G$20),"—",ROUND((1+SQRT(((50*POWER(80,POWER(COS(PI()*MOD(Calculator!$B$33/Calculator!$F$20,1)),2))-$C76)^2+(1500*ABS(SIN(2*PI()*MOD(Calculator!$B$33/Calculator!$F$20,1)))*IF(MOD(Calculator!$B$33/Calculator!$F$20,1)&lt;0.5,-1,1))^2)/((50*POWER(80,POWER(COS(PI()*MOD(Calculator!$B$33/Calculator!$F$20,1)),2))+$C76)^2+(1500*ABS(SIN(2*PI()*MOD(Calculator!$B$33/Calculator!$F$20,1)))*IF(MOD(Calculator!$B$33/Calculator!$F$20,1)&lt;0.5,-1,1))^2)))/(1-SQRT(((50*POWER(80,POWER(COS(PI()*MOD(Calculator!$B$33/Calculator!$F$20,1)),2))-$C76)^2+(1500*ABS(SIN(2*PI()*MOD(Calculator!$B$33/Calculator!$F$20,1)))*IF(MOD(Calculator!$B$33/Calculator!$F$20,1)&lt;0.5,-1,1))^2)/((50*POWER(80,POWER(COS(PI()*MOD(Calculator!$B$33/Calculator!$F$20,1)),2))+$C76)^2+(1500*ABS(SIN(2*PI()*MOD(Calculator!$B$33/Calculator!$F$20,1)))*IF(MOD(Calculator!$B$33/Calculator!$F$20,1)&lt;0.5,-1,1))^2))),2))</f>
        <v>—</v>
      </c>
      <c r="BI76" s="299" t="str">
        <f aca="false">IF(OR(Calculator!$E$21&lt;&gt;"YES",Calculator!$B$33&lt;Calculator!$G$21),"—",ROUND((1+SQRT(((50*POWER(80,POWER(COS(PI()*MOD(Calculator!$B$33/Calculator!$F$21,1)),2))-$C76)^2+(1500*ABS(SIN(2*PI()*MOD(Calculator!$B$33/Calculator!$F$21,1)))*IF(MOD(Calculator!$B$33/Calculator!$F$21,1)&lt;0.5,-1,1))^2)/((50*POWER(80,POWER(COS(PI()*MOD(Calculator!$B$33/Calculator!$F$21,1)),2))+$C76)^2+(1500*ABS(SIN(2*PI()*MOD(Calculator!$B$33/Calculator!$F$21,1)))*IF(MOD(Calculator!$B$33/Calculator!$F$21,1)&lt;0.5,-1,1))^2)))/(1-SQRT(((50*POWER(80,POWER(COS(PI()*MOD(Calculator!$B$33/Calculator!$F$21,1)),2))-$C76)^2+(1500*ABS(SIN(2*PI()*MOD(Calculator!$B$33/Calculator!$F$21,1)))*IF(MOD(Calculator!$B$33/Calculator!$F$21,1)&lt;0.5,-1,1))^2)/((50*POWER(80,POWER(COS(PI()*MOD(Calculator!$B$33/Calculator!$F$21,1)),2))+$C76)^2+(1500*ABS(SIN(2*PI()*MOD(Calculator!$B$33/Calculator!$F$21,1)))*IF(MOD(Calculator!$B$33/Calculator!$F$21,1)&lt;0.5,-1,1))^2))),2))</f>
        <v>—</v>
      </c>
      <c r="BJ76" s="299" t="str">
        <f aca="false">IF(OR(Calculator!$E$22&lt;&gt;"YES",Calculator!$B$33&lt;Calculator!$G$22),"—",ROUND((1+SQRT(((50*POWER(80,POWER(COS(PI()*MOD(Calculator!$B$33/Calculator!$F$22,1)),2))-$C76)^2+(1500*ABS(SIN(2*PI()*MOD(Calculator!$B$33/Calculator!$F$22,1)))*IF(MOD(Calculator!$B$33/Calculator!$F$22,1)&lt;0.5,-1,1))^2)/((50*POWER(80,POWER(COS(PI()*MOD(Calculator!$B$33/Calculator!$F$22,1)),2))+$C76)^2+(1500*ABS(SIN(2*PI()*MOD(Calculator!$B$33/Calculator!$F$22,1)))*IF(MOD(Calculator!$B$33/Calculator!$F$22,1)&lt;0.5,-1,1))^2)))/(1-SQRT(((50*POWER(80,POWER(COS(PI()*MOD(Calculator!$B$33/Calculator!$F$22,1)),2))-$C76)^2+(1500*ABS(SIN(2*PI()*MOD(Calculator!$B$33/Calculator!$F$22,1)))*IF(MOD(Calculator!$B$33/Calculator!$F$22,1)&lt;0.5,-1,1))^2)/((50*POWER(80,POWER(COS(PI()*MOD(Calculator!$B$33/Calculator!$F$22,1)),2))+$C76)^2+(1500*ABS(SIN(2*PI()*MOD(Calculator!$B$33/Calculator!$F$22,1)))*IF(MOD(Calculator!$B$33/Calculator!$F$22,1)&lt;0.5,-1,1))^2))),2))</f>
        <v>—</v>
      </c>
      <c r="BK76" s="293" t="n">
        <f aca="false">IFERROR(ROUND((IF(ISNUMBER(AZ76),AZ76,0)+IF(ISNUMBER(BA76),BA76,0)+IF(ISNUMBER(BB76),BB76,0)+IF(ISNUMBER(BC76),BC76,0)+IF(ISNUMBER(BD76),BD76,0)+IF(ISNUMBER(BE76),BE76,0)+IF(ISNUMBER(BF76),BF76,0)+IF(ISNUMBER(BG76),BG76,0)+IF(ISNUMBER(BH76),BH76,0)+IF(ISNUMBER(BI76),BI76,0)+IF(ISNUMBER(BJ76),BJ76,0))/(IF(ISNUMBER(AZ76),1,0)+IF(ISNUMBER(BA76),1,0)+IF(ISNUMBER(BB76),1,0)+IF(ISNUMBER(BC76),1,0)+IF(ISNUMBER(BD76),1,0)+IF(ISNUMBER(BE76),1,0)+IF(ISNUMBER(BF76),1,0)+IF(ISNUMBER(BG76),1,0)+IF(ISNUMBER(BH76),1,0)+IF(ISNUMBER(BI76),1,0)+IF(ISNUMBER(BJ76),1,0)),4),"")</f>
        <v>10.485</v>
      </c>
      <c r="BM76" s="253" t="str">
        <f aca="false">IF(OR(Calculator!$E$12&lt;&gt;"YES",Calculator!$B$29&lt;Calculator!$G$12),"—",ROUND((1+SQRT(((50*POWER(80,POWER(COS(PI()*MOD(Calculator!$B$29/Calculator!$F$12,1)),2))+MIN(500,MAX(30,100*EXP(-0.3*'VSWR Calculator'!$C$24)*(1+3*ABS(MOD('VSWR Calculator'!$C$23/Calculator!$F$12/2,1)-0.5))))/'VSWR Calculator'!$C$25)-$C76)^2+(1500*ABS(SIN(2*PI()*MOD(Calculator!$B$29/Calculator!$F$12,1)))*IF(MOD(Calculator!$B$29/Calculator!$F$12,1)&lt;0.5,-1,1))^2)/SQRT(((50*POWER(80,POWER(COS(PI()*MOD(Calculator!$B$29/Calculator!$F$12,1)),2))+MIN(500,MAX(30,100*EXP(-0.3*'VSWR Calculator'!$C$24)*(1+3*ABS(MOD('VSWR Calculator'!$C$23/Calculator!$F$12/2,1)-0.5))))/'VSWR Calculator'!$C$25)+$C76)^2+(1500*ABS(SIN(2*PI()*MOD(Calculator!$B$29/Calculator!$F$12,1)))*IF(MOD(Calculator!$B$29/Calculator!$F$12,1)&lt;0.5,-1,1))^2))/(1-SQRT(((50*POWER(80,POWER(COS(PI()*MOD(Calculator!$B$29/Calculator!$F$12,1)),2))+MIN(500,MAX(30,100*EXP(-0.3*'VSWR Calculator'!$C$24)*(1+3*ABS(MOD('VSWR Calculator'!$C$23/Calculator!$F$12/2,1)-0.5))))/'VSWR Calculator'!$C$25)-$C76)^2+(1500*ABS(SIN(2*PI()*MOD(Calculator!$B$29/Calculator!$F$12,1)))*IF(MOD(Calculator!$B$29/Calculator!$F$12,1)&lt;0.5,-1,1))^2)/SQRT(((50*POWER(80,POWER(COS(PI()*MOD(Calculator!$B$29/Calculator!$F$12,1)),2))+MIN(500,MAX(30,100*EXP(-0.3*'VSWR Calculator'!$C$24)*(1+3*ABS(MOD('VSWR Calculator'!$C$23/Calculator!$F$12/2,1)-0.5))))/'VSWR Calculator'!$C$25)+$C76)^2+(1500*ABS(SIN(2*PI()*MOD(Calculator!$B$29/Calculator!$F$12,1)))*IF(MOD(Calculator!$B$29/Calculator!$F$12,1)&lt;0.5,-1,1))^2)),2))</f>
        <v>—</v>
      </c>
      <c r="BN76" s="253" t="str">
        <f aca="false">IF(OR(Calculator!$E$13&lt;&gt;"YES",Calculator!$B$29&lt;Calculator!$G$13),"—",ROUND((1+SQRT(((50*POWER(80,POWER(COS(PI()*MOD(Calculator!$B$29/Calculator!$F$13,1)),2))+MIN(500,MAX(30,100*EXP(-0.3*'VSWR Calculator'!$C$24)*(1+3*ABS(MOD('VSWR Calculator'!$C$23/Calculator!$F$13/2,1)-0.5))))/'VSWR Calculator'!$C$25)-$C76)^2+(1500*ABS(SIN(2*PI()*MOD(Calculator!$B$29/Calculator!$F$13,1)))*IF(MOD(Calculator!$B$29/Calculator!$F$13,1)&lt;0.5,-1,1))^2)/SQRT(((50*POWER(80,POWER(COS(PI()*MOD(Calculator!$B$29/Calculator!$F$13,1)),2))+MIN(500,MAX(30,100*EXP(-0.3*'VSWR Calculator'!$C$24)*(1+3*ABS(MOD('VSWR Calculator'!$C$23/Calculator!$F$13/2,1)-0.5))))/'VSWR Calculator'!$C$25)+$C76)^2+(1500*ABS(SIN(2*PI()*MOD(Calculator!$B$29/Calculator!$F$13,1)))*IF(MOD(Calculator!$B$29/Calculator!$F$13,1)&lt;0.5,-1,1))^2))/(1-SQRT(((50*POWER(80,POWER(COS(PI()*MOD(Calculator!$B$29/Calculator!$F$13,1)),2))+MIN(500,MAX(30,100*EXP(-0.3*'VSWR Calculator'!$C$24)*(1+3*ABS(MOD('VSWR Calculator'!$C$23/Calculator!$F$13/2,1)-0.5))))/'VSWR Calculator'!$C$25)-$C76)^2+(1500*ABS(SIN(2*PI()*MOD(Calculator!$B$29/Calculator!$F$13,1)))*IF(MOD(Calculator!$B$29/Calculator!$F$13,1)&lt;0.5,-1,1))^2)/SQRT(((50*POWER(80,POWER(COS(PI()*MOD(Calculator!$B$29/Calculator!$F$13,1)),2))+MIN(500,MAX(30,100*EXP(-0.3*'VSWR Calculator'!$C$24)*(1+3*ABS(MOD('VSWR Calculator'!$C$23/Calculator!$F$13/2,1)-0.5))))/'VSWR Calculator'!$C$25)+$C76)^2+(1500*ABS(SIN(2*PI()*MOD(Calculator!$B$29/Calculator!$F$13,1)))*IF(MOD(Calculator!$B$29/Calculator!$F$13,1)&lt;0.5,-1,1))^2)),2))</f>
        <v>—</v>
      </c>
      <c r="BO76" s="253" t="str">
        <f aca="false">IF(OR(Calculator!$E$14&lt;&gt;"YES",Calculator!$B$29&lt;Calculator!$G$14),"—",ROUND((1+SQRT(((50*POWER(80,POWER(COS(PI()*MOD(Calculator!$B$29/Calculator!$F$14,1)),2))+MIN(500,MAX(30,100*EXP(-0.3*'VSWR Calculator'!$C$24)*(1+3*ABS(MOD('VSWR Calculator'!$C$23/Calculator!$F$14/2,1)-0.5))))/'VSWR Calculator'!$C$25)-$C76)^2+(1500*ABS(SIN(2*PI()*MOD(Calculator!$B$29/Calculator!$F$14,1)))*IF(MOD(Calculator!$B$29/Calculator!$F$14,1)&lt;0.5,-1,1))^2)/SQRT(((50*POWER(80,POWER(COS(PI()*MOD(Calculator!$B$29/Calculator!$F$14,1)),2))+MIN(500,MAX(30,100*EXP(-0.3*'VSWR Calculator'!$C$24)*(1+3*ABS(MOD('VSWR Calculator'!$C$23/Calculator!$F$14/2,1)-0.5))))/'VSWR Calculator'!$C$25)+$C76)^2+(1500*ABS(SIN(2*PI()*MOD(Calculator!$B$29/Calculator!$F$14,1)))*IF(MOD(Calculator!$B$29/Calculator!$F$14,1)&lt;0.5,-1,1))^2))/(1-SQRT(((50*POWER(80,POWER(COS(PI()*MOD(Calculator!$B$29/Calculator!$F$14,1)),2))+MIN(500,MAX(30,100*EXP(-0.3*'VSWR Calculator'!$C$24)*(1+3*ABS(MOD('VSWR Calculator'!$C$23/Calculator!$F$14/2,1)-0.5))))/'VSWR Calculator'!$C$25)-$C76)^2+(1500*ABS(SIN(2*PI()*MOD(Calculator!$B$29/Calculator!$F$14,1)))*IF(MOD(Calculator!$B$29/Calculator!$F$14,1)&lt;0.5,-1,1))^2)/SQRT(((50*POWER(80,POWER(COS(PI()*MOD(Calculator!$B$29/Calculator!$F$14,1)),2))+MIN(500,MAX(30,100*EXP(-0.3*'VSWR Calculator'!$C$24)*(1+3*ABS(MOD('VSWR Calculator'!$C$23/Calculator!$F$14/2,1)-0.5))))/'VSWR Calculator'!$C$25)+$C76)^2+(1500*ABS(SIN(2*PI()*MOD(Calculator!$B$29/Calculator!$F$14,1)))*IF(MOD(Calculator!$B$29/Calculator!$F$14,1)&lt;0.5,-1,1))^2)),2))</f>
        <v>—</v>
      </c>
      <c r="BP76" s="253" t="n">
        <f aca="false">IF(OR(Calculator!$E$15&lt;&gt;"YES",Calculator!$B$29&lt;Calculator!$G$15),"—",ROUND((1+SQRT(((50*POWER(80,POWER(COS(PI()*MOD(Calculator!$B$29/Calculator!$F$15,1)),2))+MIN(500,MAX(30,100*EXP(-0.3*'VSWR Calculator'!$C$24)*(1+3*ABS(MOD('VSWR Calculator'!$C$23/Calculator!$F$15/2,1)-0.5))))/'VSWR Calculator'!$C$25)-$C76)^2+(1500*ABS(SIN(2*PI()*MOD(Calculator!$B$29/Calculator!$F$15,1)))*IF(MOD(Calculator!$B$29/Calculator!$F$15,1)&lt;0.5,-1,1))^2)/SQRT(((50*POWER(80,POWER(COS(PI()*MOD(Calculator!$B$29/Calculator!$F$15,1)),2))+MIN(500,MAX(30,100*EXP(-0.3*'VSWR Calculator'!$C$24)*(1+3*ABS(MOD('VSWR Calculator'!$C$23/Calculator!$F$15/2,1)-0.5))))/'VSWR Calculator'!$C$25)+$C76)^2+(1500*ABS(SIN(2*PI()*MOD(Calculator!$B$29/Calculator!$F$15,1)))*IF(MOD(Calculator!$B$29/Calculator!$F$15,1)&lt;0.5,-1,1))^2))/(1-SQRT(((50*POWER(80,POWER(COS(PI()*MOD(Calculator!$B$29/Calculator!$F$15,1)),2))+MIN(500,MAX(30,100*EXP(-0.3*'VSWR Calculator'!$C$24)*(1+3*ABS(MOD('VSWR Calculator'!$C$23/Calculator!$F$15/2,1)-0.5))))/'VSWR Calculator'!$C$25)-$C76)^2+(1500*ABS(SIN(2*PI()*MOD(Calculator!$B$29/Calculator!$F$15,1)))*IF(MOD(Calculator!$B$29/Calculator!$F$15,1)&lt;0.5,-1,1))^2)/SQRT(((50*POWER(80,POWER(COS(PI()*MOD(Calculator!$B$29/Calculator!$F$15,1)),2))+MIN(500,MAX(30,100*EXP(-0.3*'VSWR Calculator'!$C$24)*(1+3*ABS(MOD('VSWR Calculator'!$C$23/Calculator!$F$15/2,1)-0.5))))/'VSWR Calculator'!$C$25)+$C76)^2+(1500*ABS(SIN(2*PI()*MOD(Calculator!$B$29/Calculator!$F$15,1)))*IF(MOD(Calculator!$B$29/Calculator!$F$15,1)&lt;0.5,-1,1))^2)),2))</f>
        <v>15.35</v>
      </c>
      <c r="BQ76" s="253" t="str">
        <f aca="false">IF(OR(Calculator!$E$16&lt;&gt;"YES",Calculator!$B$29&lt;Calculator!$G$16),"—",ROUND((1+SQRT(((50*POWER(80,POWER(COS(PI()*MOD(Calculator!$B$29/Calculator!$F$16,1)),2))+MIN(500,MAX(30,100*EXP(-0.3*'VSWR Calculator'!$C$24)*(1+3*ABS(MOD('VSWR Calculator'!$C$23/Calculator!$F$16/2,1)-0.5))))/'VSWR Calculator'!$C$25)-$C76)^2+(1500*ABS(SIN(2*PI()*MOD(Calculator!$B$29/Calculator!$F$16,1)))*IF(MOD(Calculator!$B$29/Calculator!$F$16,1)&lt;0.5,-1,1))^2)/SQRT(((50*POWER(80,POWER(COS(PI()*MOD(Calculator!$B$29/Calculator!$F$16,1)),2))+MIN(500,MAX(30,100*EXP(-0.3*'VSWR Calculator'!$C$24)*(1+3*ABS(MOD('VSWR Calculator'!$C$23/Calculator!$F$16/2,1)-0.5))))/'VSWR Calculator'!$C$25)+$C76)^2+(1500*ABS(SIN(2*PI()*MOD(Calculator!$B$29/Calculator!$F$16,1)))*IF(MOD(Calculator!$B$29/Calculator!$F$16,1)&lt;0.5,-1,1))^2))/(1-SQRT(((50*POWER(80,POWER(COS(PI()*MOD(Calculator!$B$29/Calculator!$F$16,1)),2))+MIN(500,MAX(30,100*EXP(-0.3*'VSWR Calculator'!$C$24)*(1+3*ABS(MOD('VSWR Calculator'!$C$23/Calculator!$F$16/2,1)-0.5))))/'VSWR Calculator'!$C$25)-$C76)^2+(1500*ABS(SIN(2*PI()*MOD(Calculator!$B$29/Calculator!$F$16,1)))*IF(MOD(Calculator!$B$29/Calculator!$F$16,1)&lt;0.5,-1,1))^2)/SQRT(((50*POWER(80,POWER(COS(PI()*MOD(Calculator!$B$29/Calculator!$F$16,1)),2))+MIN(500,MAX(30,100*EXP(-0.3*'VSWR Calculator'!$C$24)*(1+3*ABS(MOD('VSWR Calculator'!$C$23/Calculator!$F$16/2,1)-0.5))))/'VSWR Calculator'!$C$25)+$C76)^2+(1500*ABS(SIN(2*PI()*MOD(Calculator!$B$29/Calculator!$F$16,1)))*IF(MOD(Calculator!$B$29/Calculator!$F$16,1)&lt;0.5,-1,1))^2)),2))</f>
        <v>—</v>
      </c>
      <c r="BR76" s="253" t="n">
        <f aca="false">IF(OR(Calculator!$E$17&lt;&gt;"YES",Calculator!$B$29&lt;Calculator!$G$17),"—",ROUND((1+SQRT(((50*POWER(80,POWER(COS(PI()*MOD(Calculator!$B$29/Calculator!$F$17,1)),2))+MIN(500,MAX(30,100*EXP(-0.3*'VSWR Calculator'!$C$24)*(1+3*ABS(MOD('VSWR Calculator'!$C$23/Calculator!$F$17/2,1)-0.5))))/'VSWR Calculator'!$C$25)-$C76)^2+(1500*ABS(SIN(2*PI()*MOD(Calculator!$B$29/Calculator!$F$17,1)))*IF(MOD(Calculator!$B$29/Calculator!$F$17,1)&lt;0.5,-1,1))^2)/SQRT(((50*POWER(80,POWER(COS(PI()*MOD(Calculator!$B$29/Calculator!$F$17,1)),2))+MIN(500,MAX(30,100*EXP(-0.3*'VSWR Calculator'!$C$24)*(1+3*ABS(MOD('VSWR Calculator'!$C$23/Calculator!$F$17/2,1)-0.5))))/'VSWR Calculator'!$C$25)+$C76)^2+(1500*ABS(SIN(2*PI()*MOD(Calculator!$B$29/Calculator!$F$17,1)))*IF(MOD(Calculator!$B$29/Calculator!$F$17,1)&lt;0.5,-1,1))^2))/(1-SQRT(((50*POWER(80,POWER(COS(PI()*MOD(Calculator!$B$29/Calculator!$F$17,1)),2))+MIN(500,MAX(30,100*EXP(-0.3*'VSWR Calculator'!$C$24)*(1+3*ABS(MOD('VSWR Calculator'!$C$23/Calculator!$F$17/2,1)-0.5))))/'VSWR Calculator'!$C$25)-$C76)^2+(1500*ABS(SIN(2*PI()*MOD(Calculator!$B$29/Calculator!$F$17,1)))*IF(MOD(Calculator!$B$29/Calculator!$F$17,1)&lt;0.5,-1,1))^2)/SQRT(((50*POWER(80,POWER(COS(PI()*MOD(Calculator!$B$29/Calculator!$F$17,1)),2))+MIN(500,MAX(30,100*EXP(-0.3*'VSWR Calculator'!$C$24)*(1+3*ABS(MOD('VSWR Calculator'!$C$23/Calculator!$F$17/2,1)-0.5))))/'VSWR Calculator'!$C$25)+$C76)^2+(1500*ABS(SIN(2*PI()*MOD(Calculator!$B$29/Calculator!$F$17,1)))*IF(MOD(Calculator!$B$29/Calculator!$F$17,1)&lt;0.5,-1,1))^2)),2))</f>
        <v>14.87</v>
      </c>
      <c r="BS76" s="253" t="str">
        <f aca="false">IF(OR(Calculator!$E$18&lt;&gt;"YES",Calculator!$B$29&lt;Calculator!$G$18),"—",ROUND((1+SQRT(((50*POWER(80,POWER(COS(PI()*MOD(Calculator!$B$29/Calculator!$F$18,1)),2))+MIN(500,MAX(30,100*EXP(-0.3*'VSWR Calculator'!$C$24)*(1+3*ABS(MOD('VSWR Calculator'!$C$23/Calculator!$F$18/2,1)-0.5))))/'VSWR Calculator'!$C$25)-$C76)^2+(1500*ABS(SIN(2*PI()*MOD(Calculator!$B$29/Calculator!$F$18,1)))*IF(MOD(Calculator!$B$29/Calculator!$F$18,1)&lt;0.5,-1,1))^2)/SQRT(((50*POWER(80,POWER(COS(PI()*MOD(Calculator!$B$29/Calculator!$F$18,1)),2))+MIN(500,MAX(30,100*EXP(-0.3*'VSWR Calculator'!$C$24)*(1+3*ABS(MOD('VSWR Calculator'!$C$23/Calculator!$F$18/2,1)-0.5))))/'VSWR Calculator'!$C$25)+$C76)^2+(1500*ABS(SIN(2*PI()*MOD(Calculator!$B$29/Calculator!$F$18,1)))*IF(MOD(Calculator!$B$29/Calculator!$F$18,1)&lt;0.5,-1,1))^2))/(1-SQRT(((50*POWER(80,POWER(COS(PI()*MOD(Calculator!$B$29/Calculator!$F$18,1)),2))+MIN(500,MAX(30,100*EXP(-0.3*'VSWR Calculator'!$C$24)*(1+3*ABS(MOD('VSWR Calculator'!$C$23/Calculator!$F$18/2,1)-0.5))))/'VSWR Calculator'!$C$25)-$C76)^2+(1500*ABS(SIN(2*PI()*MOD(Calculator!$B$29/Calculator!$F$18,1)))*IF(MOD(Calculator!$B$29/Calculator!$F$18,1)&lt;0.5,-1,1))^2)/SQRT(((50*POWER(80,POWER(COS(PI()*MOD(Calculator!$B$29/Calculator!$F$18,1)),2))+MIN(500,MAX(30,100*EXP(-0.3*'VSWR Calculator'!$C$24)*(1+3*ABS(MOD('VSWR Calculator'!$C$23/Calculator!$F$18/2,1)-0.5))))/'VSWR Calculator'!$C$25)+$C76)^2+(1500*ABS(SIN(2*PI()*MOD(Calculator!$B$29/Calculator!$F$18,1)))*IF(MOD(Calculator!$B$29/Calculator!$F$18,1)&lt;0.5,-1,1))^2)),2))</f>
        <v>—</v>
      </c>
      <c r="BT76" s="253" t="str">
        <f aca="false">IF(OR(Calculator!$E$19&lt;&gt;"YES",Calculator!$B$29&lt;Calculator!$G$19),"—",ROUND((1+SQRT(((50*POWER(80,POWER(COS(PI()*MOD(Calculator!$B$29/Calculator!$F$19,1)),2))+MIN(500,MAX(30,100*EXP(-0.3*'VSWR Calculator'!$C$24)*(1+3*ABS(MOD('VSWR Calculator'!$C$23/Calculator!$F$19/2,1)-0.5))))/'VSWR Calculator'!$C$25)-$C76)^2+(1500*ABS(SIN(2*PI()*MOD(Calculator!$B$29/Calculator!$F$19,1)))*IF(MOD(Calculator!$B$29/Calculator!$F$19,1)&lt;0.5,-1,1))^2)/SQRT(((50*POWER(80,POWER(COS(PI()*MOD(Calculator!$B$29/Calculator!$F$19,1)),2))+MIN(500,MAX(30,100*EXP(-0.3*'VSWR Calculator'!$C$24)*(1+3*ABS(MOD('VSWR Calculator'!$C$23/Calculator!$F$19/2,1)-0.5))))/'VSWR Calculator'!$C$25)+$C76)^2+(1500*ABS(SIN(2*PI()*MOD(Calculator!$B$29/Calculator!$F$19,1)))*IF(MOD(Calculator!$B$29/Calculator!$F$19,1)&lt;0.5,-1,1))^2))/(1-SQRT(((50*POWER(80,POWER(COS(PI()*MOD(Calculator!$B$29/Calculator!$F$19,1)),2))+MIN(500,MAX(30,100*EXP(-0.3*'VSWR Calculator'!$C$24)*(1+3*ABS(MOD('VSWR Calculator'!$C$23/Calculator!$F$19/2,1)-0.5))))/'VSWR Calculator'!$C$25)-$C76)^2+(1500*ABS(SIN(2*PI()*MOD(Calculator!$B$29/Calculator!$F$19,1)))*IF(MOD(Calculator!$B$29/Calculator!$F$19,1)&lt;0.5,-1,1))^2)/SQRT(((50*POWER(80,POWER(COS(PI()*MOD(Calculator!$B$29/Calculator!$F$19,1)),2))+MIN(500,MAX(30,100*EXP(-0.3*'VSWR Calculator'!$C$24)*(1+3*ABS(MOD('VSWR Calculator'!$C$23/Calculator!$F$19/2,1)-0.5))))/'VSWR Calculator'!$C$25)+$C76)^2+(1500*ABS(SIN(2*PI()*MOD(Calculator!$B$29/Calculator!$F$19,1)))*IF(MOD(Calculator!$B$29/Calculator!$F$19,1)&lt;0.5,-1,1))^2)),2))</f>
        <v>—</v>
      </c>
      <c r="BU76" s="253" t="str">
        <f aca="false">IF(OR(Calculator!$E$20&lt;&gt;"YES",Calculator!$B$29&lt;Calculator!$G$20),"—",ROUND((1+SQRT(((50*POWER(80,POWER(COS(PI()*MOD(Calculator!$B$29/Calculator!$F$20,1)),2))+MIN(500,MAX(30,100*EXP(-0.3*'VSWR Calculator'!$C$24)*(1+3*ABS(MOD('VSWR Calculator'!$C$23/Calculator!$F$20/2,1)-0.5))))/'VSWR Calculator'!$C$25)-$C76)^2+(1500*ABS(SIN(2*PI()*MOD(Calculator!$B$29/Calculator!$F$20,1)))*IF(MOD(Calculator!$B$29/Calculator!$F$20,1)&lt;0.5,-1,1))^2)/SQRT(((50*POWER(80,POWER(COS(PI()*MOD(Calculator!$B$29/Calculator!$F$20,1)),2))+MIN(500,MAX(30,100*EXP(-0.3*'VSWR Calculator'!$C$24)*(1+3*ABS(MOD('VSWR Calculator'!$C$23/Calculator!$F$20/2,1)-0.5))))/'VSWR Calculator'!$C$25)+$C76)^2+(1500*ABS(SIN(2*PI()*MOD(Calculator!$B$29/Calculator!$F$20,1)))*IF(MOD(Calculator!$B$29/Calculator!$F$20,1)&lt;0.5,-1,1))^2))/(1-SQRT(((50*POWER(80,POWER(COS(PI()*MOD(Calculator!$B$29/Calculator!$F$20,1)),2))+MIN(500,MAX(30,100*EXP(-0.3*'VSWR Calculator'!$C$24)*(1+3*ABS(MOD('VSWR Calculator'!$C$23/Calculator!$F$20/2,1)-0.5))))/'VSWR Calculator'!$C$25)-$C76)^2+(1500*ABS(SIN(2*PI()*MOD(Calculator!$B$29/Calculator!$F$20,1)))*IF(MOD(Calculator!$B$29/Calculator!$F$20,1)&lt;0.5,-1,1))^2)/SQRT(((50*POWER(80,POWER(COS(PI()*MOD(Calculator!$B$29/Calculator!$F$20,1)),2))+MIN(500,MAX(30,100*EXP(-0.3*'VSWR Calculator'!$C$24)*(1+3*ABS(MOD('VSWR Calculator'!$C$23/Calculator!$F$20/2,1)-0.5))))/'VSWR Calculator'!$C$25)+$C76)^2+(1500*ABS(SIN(2*PI()*MOD(Calculator!$B$29/Calculator!$F$20,1)))*IF(MOD(Calculator!$B$29/Calculator!$F$20,1)&lt;0.5,-1,1))^2)),2))</f>
        <v>—</v>
      </c>
      <c r="BV76" s="253" t="str">
        <f aca="false">IF(OR(Calculator!$E$21&lt;&gt;"YES",Calculator!$B$29&lt;Calculator!$G$21),"—",ROUND((1+SQRT(((50*POWER(80,POWER(COS(PI()*MOD(Calculator!$B$29/Calculator!$F$21,1)),2))+MIN(500,MAX(30,100*EXP(-0.3*'VSWR Calculator'!$C$24)*(1+3*ABS(MOD('VSWR Calculator'!$C$23/Calculator!$F$21/2,1)-0.5))))/'VSWR Calculator'!$C$25)-$C76)^2+(1500*ABS(SIN(2*PI()*MOD(Calculator!$B$29/Calculator!$F$21,1)))*IF(MOD(Calculator!$B$29/Calculator!$F$21,1)&lt;0.5,-1,1))^2)/SQRT(((50*POWER(80,POWER(COS(PI()*MOD(Calculator!$B$29/Calculator!$F$21,1)),2))+MIN(500,MAX(30,100*EXP(-0.3*'VSWR Calculator'!$C$24)*(1+3*ABS(MOD('VSWR Calculator'!$C$23/Calculator!$F$21/2,1)-0.5))))/'VSWR Calculator'!$C$25)+$C76)^2+(1500*ABS(SIN(2*PI()*MOD(Calculator!$B$29/Calculator!$F$21,1)))*IF(MOD(Calculator!$B$29/Calculator!$F$21,1)&lt;0.5,-1,1))^2))/(1-SQRT(((50*POWER(80,POWER(COS(PI()*MOD(Calculator!$B$29/Calculator!$F$21,1)),2))+MIN(500,MAX(30,100*EXP(-0.3*'VSWR Calculator'!$C$24)*(1+3*ABS(MOD('VSWR Calculator'!$C$23/Calculator!$F$21/2,1)-0.5))))/'VSWR Calculator'!$C$25)-$C76)^2+(1500*ABS(SIN(2*PI()*MOD(Calculator!$B$29/Calculator!$F$21,1)))*IF(MOD(Calculator!$B$29/Calculator!$F$21,1)&lt;0.5,-1,1))^2)/SQRT(((50*POWER(80,POWER(COS(PI()*MOD(Calculator!$B$29/Calculator!$F$21,1)),2))+MIN(500,MAX(30,100*EXP(-0.3*'VSWR Calculator'!$C$24)*(1+3*ABS(MOD('VSWR Calculator'!$C$23/Calculator!$F$21/2,1)-0.5))))/'VSWR Calculator'!$C$25)+$C76)^2+(1500*ABS(SIN(2*PI()*MOD(Calculator!$B$29/Calculator!$F$21,1)))*IF(MOD(Calculator!$B$29/Calculator!$F$21,1)&lt;0.5,-1,1))^2)),2))</f>
        <v>—</v>
      </c>
      <c r="BW76" s="253" t="str">
        <f aca="false">IF(OR(Calculator!$E$22&lt;&gt;"YES",Calculator!$B$29&lt;Calculator!$G$22),"—",ROUND((1+SQRT(((50*POWER(80,POWER(COS(PI()*MOD(Calculator!$B$29/Calculator!$F$22,1)),2))+MIN(500,MAX(30,100*EXP(-0.3*'VSWR Calculator'!$C$24)*(1+3*ABS(MOD('VSWR Calculator'!$C$23/Calculator!$F$22/2,1)-0.5))))/'VSWR Calculator'!$C$25)-$C76)^2+(1500*ABS(SIN(2*PI()*MOD(Calculator!$B$29/Calculator!$F$22,1)))*IF(MOD(Calculator!$B$29/Calculator!$F$22,1)&lt;0.5,-1,1))^2)/SQRT(((50*POWER(80,POWER(COS(PI()*MOD(Calculator!$B$29/Calculator!$F$22,1)),2))+MIN(500,MAX(30,100*EXP(-0.3*'VSWR Calculator'!$C$24)*(1+3*ABS(MOD('VSWR Calculator'!$C$23/Calculator!$F$22/2,1)-0.5))))/'VSWR Calculator'!$C$25)+$C76)^2+(1500*ABS(SIN(2*PI()*MOD(Calculator!$B$29/Calculator!$F$22,1)))*IF(MOD(Calculator!$B$29/Calculator!$F$22,1)&lt;0.5,-1,1))^2))/(1-SQRT(((50*POWER(80,POWER(COS(PI()*MOD(Calculator!$B$29/Calculator!$F$22,1)),2))+MIN(500,MAX(30,100*EXP(-0.3*'VSWR Calculator'!$C$24)*(1+3*ABS(MOD('VSWR Calculator'!$C$23/Calculator!$F$22/2,1)-0.5))))/'VSWR Calculator'!$C$25)-$C76)^2+(1500*ABS(SIN(2*PI()*MOD(Calculator!$B$29/Calculator!$F$22,1)))*IF(MOD(Calculator!$B$29/Calculator!$F$22,1)&lt;0.5,-1,1))^2)/SQRT(((50*POWER(80,POWER(COS(PI()*MOD(Calculator!$B$29/Calculator!$F$22,1)),2))+MIN(500,MAX(30,100*EXP(-0.3*'VSWR Calculator'!$C$24)*(1+3*ABS(MOD('VSWR Calculator'!$C$23/Calculator!$F$22/2,1)-0.5))))/'VSWR Calculator'!$C$25)+$C76)^2+(1500*ABS(SIN(2*PI()*MOD(Calculator!$B$29/Calculator!$F$22,1)))*IF(MOD(Calculator!$B$29/Calculator!$F$22,1)&lt;0.5,-1,1))^2)),2))</f>
        <v>—</v>
      </c>
      <c r="BX76" s="253" t="n">
        <f aca="false">IFERROR(ROUND((IF(ISNUMBER(BM76),BM76,0)+IF(ISNUMBER(BN76),BN76,0)+IF(ISNUMBER(BO76),BO76,0)+IF(ISNUMBER(BP76),BP76,0)+IF(ISNUMBER(BQ76),BQ76,0)+IF(ISNUMBER(BR76),BR76,0)+IF(ISNUMBER(BS76),BS76,0)+IF(ISNUMBER(BT76),BT76,0)+IF(ISNUMBER(BU76),BU76,0)+IF(ISNUMBER(BV76),BV76,0)+IF(ISNUMBER(BW76),BW76,0))/(IF(ISNUMBER(BM76),1,0)+IF(ISNUMBER(BN76),1,0)+IF(ISNUMBER(BO76),1,0)+IF(ISNUMBER(BP76),1,0)+IF(ISNUMBER(BQ76),1,0)+IF(ISNUMBER(BR76),1,0)+IF(ISNUMBER(BS76),1,0)+IF(ISNUMBER(BT76),1,0)+IF(ISNUMBER(BU76),1,0)+IF(ISNUMBER(BV76),1,0)+IF(ISNUMBER(BW76),1,0)),4),"")</f>
        <v>15.11</v>
      </c>
      <c r="BY76" s="253" t="str">
        <f aca="false">IF(OR(Calculator!$E$12&lt;&gt;"YES",Calculator!$B$30&lt;Calculator!$G$12),"—",ROUND((1+SQRT(((50*POWER(80,POWER(COS(PI()*MOD(Calculator!$B$30/Calculator!$F$12,1)),2))+MIN(500,MAX(30,100*EXP(-0.3*'VSWR Calculator'!$C$24)*(1+3*ABS(MOD('VSWR Calculator'!$C$23/Calculator!$F$12/2,1)-0.5))))/'VSWR Calculator'!$C$25)-$C76)^2+(1500*ABS(SIN(2*PI()*MOD(Calculator!$B$30/Calculator!$F$12,1)))*IF(MOD(Calculator!$B$30/Calculator!$F$12,1)&lt;0.5,-1,1))^2)/SQRT(((50*POWER(80,POWER(COS(PI()*MOD(Calculator!$B$30/Calculator!$F$12,1)),2))+MIN(500,MAX(30,100*EXP(-0.3*'VSWR Calculator'!$C$24)*(1+3*ABS(MOD('VSWR Calculator'!$C$23/Calculator!$F$12/2,1)-0.5))))/'VSWR Calculator'!$C$25)+$C76)^2+(1500*ABS(SIN(2*PI()*MOD(Calculator!$B$30/Calculator!$F$12,1)))*IF(MOD(Calculator!$B$30/Calculator!$F$12,1)&lt;0.5,-1,1))^2))/(1-SQRT(((50*POWER(80,POWER(COS(PI()*MOD(Calculator!$B$30/Calculator!$F$12,1)),2))+MIN(500,MAX(30,100*EXP(-0.3*'VSWR Calculator'!$C$24)*(1+3*ABS(MOD('VSWR Calculator'!$C$23/Calculator!$F$12/2,1)-0.5))))/'VSWR Calculator'!$C$25)-$C76)^2+(1500*ABS(SIN(2*PI()*MOD(Calculator!$B$30/Calculator!$F$12,1)))*IF(MOD(Calculator!$B$30/Calculator!$F$12,1)&lt;0.5,-1,1))^2)/SQRT(((50*POWER(80,POWER(COS(PI()*MOD(Calculator!$B$30/Calculator!$F$12,1)),2))+MIN(500,MAX(30,100*EXP(-0.3*'VSWR Calculator'!$C$24)*(1+3*ABS(MOD('VSWR Calculator'!$C$23/Calculator!$F$12/2,1)-0.5))))/'VSWR Calculator'!$C$25)+$C76)^2+(1500*ABS(SIN(2*PI()*MOD(Calculator!$B$30/Calculator!$F$12,1)))*IF(MOD(Calculator!$B$30/Calculator!$F$12,1)&lt;0.5,-1,1))^2)),2))</f>
        <v>—</v>
      </c>
      <c r="BZ76" s="253" t="str">
        <f aca="false">IF(OR(Calculator!$E$13&lt;&gt;"YES",Calculator!$B$30&lt;Calculator!$G$13),"—",ROUND((1+SQRT(((50*POWER(80,POWER(COS(PI()*MOD(Calculator!$B$30/Calculator!$F$13,1)),2))+MIN(500,MAX(30,100*EXP(-0.3*'VSWR Calculator'!$C$24)*(1+3*ABS(MOD('VSWR Calculator'!$C$23/Calculator!$F$13/2,1)-0.5))))/'VSWR Calculator'!$C$25)-$C76)^2+(1500*ABS(SIN(2*PI()*MOD(Calculator!$B$30/Calculator!$F$13,1)))*IF(MOD(Calculator!$B$30/Calculator!$F$13,1)&lt;0.5,-1,1))^2)/SQRT(((50*POWER(80,POWER(COS(PI()*MOD(Calculator!$B$30/Calculator!$F$13,1)),2))+MIN(500,MAX(30,100*EXP(-0.3*'VSWR Calculator'!$C$24)*(1+3*ABS(MOD('VSWR Calculator'!$C$23/Calculator!$F$13/2,1)-0.5))))/'VSWR Calculator'!$C$25)+$C76)^2+(1500*ABS(SIN(2*PI()*MOD(Calculator!$B$30/Calculator!$F$13,1)))*IF(MOD(Calculator!$B$30/Calculator!$F$13,1)&lt;0.5,-1,1))^2))/(1-SQRT(((50*POWER(80,POWER(COS(PI()*MOD(Calculator!$B$30/Calculator!$F$13,1)),2))+MIN(500,MAX(30,100*EXP(-0.3*'VSWR Calculator'!$C$24)*(1+3*ABS(MOD('VSWR Calculator'!$C$23/Calculator!$F$13/2,1)-0.5))))/'VSWR Calculator'!$C$25)-$C76)^2+(1500*ABS(SIN(2*PI()*MOD(Calculator!$B$30/Calculator!$F$13,1)))*IF(MOD(Calculator!$B$30/Calculator!$F$13,1)&lt;0.5,-1,1))^2)/SQRT(((50*POWER(80,POWER(COS(PI()*MOD(Calculator!$B$30/Calculator!$F$13,1)),2))+MIN(500,MAX(30,100*EXP(-0.3*'VSWR Calculator'!$C$24)*(1+3*ABS(MOD('VSWR Calculator'!$C$23/Calculator!$F$13/2,1)-0.5))))/'VSWR Calculator'!$C$25)+$C76)^2+(1500*ABS(SIN(2*PI()*MOD(Calculator!$B$30/Calculator!$F$13,1)))*IF(MOD(Calculator!$B$30/Calculator!$F$13,1)&lt;0.5,-1,1))^2)),2))</f>
        <v>—</v>
      </c>
      <c r="CA76" s="253" t="str">
        <f aca="false">IF(OR(Calculator!$E$14&lt;&gt;"YES",Calculator!$B$30&lt;Calculator!$G$14),"—",ROUND((1+SQRT(((50*POWER(80,POWER(COS(PI()*MOD(Calculator!$B$30/Calculator!$F$14,1)),2))+MIN(500,MAX(30,100*EXP(-0.3*'VSWR Calculator'!$C$24)*(1+3*ABS(MOD('VSWR Calculator'!$C$23/Calculator!$F$14/2,1)-0.5))))/'VSWR Calculator'!$C$25)-$C76)^2+(1500*ABS(SIN(2*PI()*MOD(Calculator!$B$30/Calculator!$F$14,1)))*IF(MOD(Calculator!$B$30/Calculator!$F$14,1)&lt;0.5,-1,1))^2)/SQRT(((50*POWER(80,POWER(COS(PI()*MOD(Calculator!$B$30/Calculator!$F$14,1)),2))+MIN(500,MAX(30,100*EXP(-0.3*'VSWR Calculator'!$C$24)*(1+3*ABS(MOD('VSWR Calculator'!$C$23/Calculator!$F$14/2,1)-0.5))))/'VSWR Calculator'!$C$25)+$C76)^2+(1500*ABS(SIN(2*PI()*MOD(Calculator!$B$30/Calculator!$F$14,1)))*IF(MOD(Calculator!$B$30/Calculator!$F$14,1)&lt;0.5,-1,1))^2))/(1-SQRT(((50*POWER(80,POWER(COS(PI()*MOD(Calculator!$B$30/Calculator!$F$14,1)),2))+MIN(500,MAX(30,100*EXP(-0.3*'VSWR Calculator'!$C$24)*(1+3*ABS(MOD('VSWR Calculator'!$C$23/Calculator!$F$14/2,1)-0.5))))/'VSWR Calculator'!$C$25)-$C76)^2+(1500*ABS(SIN(2*PI()*MOD(Calculator!$B$30/Calculator!$F$14,1)))*IF(MOD(Calculator!$B$30/Calculator!$F$14,1)&lt;0.5,-1,1))^2)/SQRT(((50*POWER(80,POWER(COS(PI()*MOD(Calculator!$B$30/Calculator!$F$14,1)),2))+MIN(500,MAX(30,100*EXP(-0.3*'VSWR Calculator'!$C$24)*(1+3*ABS(MOD('VSWR Calculator'!$C$23/Calculator!$F$14/2,1)-0.5))))/'VSWR Calculator'!$C$25)+$C76)^2+(1500*ABS(SIN(2*PI()*MOD(Calculator!$B$30/Calculator!$F$14,1)))*IF(MOD(Calculator!$B$30/Calculator!$F$14,1)&lt;0.5,-1,1))^2)),2))</f>
        <v>—</v>
      </c>
      <c r="CB76" s="253" t="n">
        <f aca="false">IF(OR(Calculator!$E$15&lt;&gt;"YES",Calculator!$B$30&lt;Calculator!$G$15),"—",ROUND((1+SQRT(((50*POWER(80,POWER(COS(PI()*MOD(Calculator!$B$30/Calculator!$F$15,1)),2))+MIN(500,MAX(30,100*EXP(-0.3*'VSWR Calculator'!$C$24)*(1+3*ABS(MOD('VSWR Calculator'!$C$23/Calculator!$F$15/2,1)-0.5))))/'VSWR Calculator'!$C$25)-$C76)^2+(1500*ABS(SIN(2*PI()*MOD(Calculator!$B$30/Calculator!$F$15,1)))*IF(MOD(Calculator!$B$30/Calculator!$F$15,1)&lt;0.5,-1,1))^2)/SQRT(((50*POWER(80,POWER(COS(PI()*MOD(Calculator!$B$30/Calculator!$F$15,1)),2))+MIN(500,MAX(30,100*EXP(-0.3*'VSWR Calculator'!$C$24)*(1+3*ABS(MOD('VSWR Calculator'!$C$23/Calculator!$F$15/2,1)-0.5))))/'VSWR Calculator'!$C$25)+$C76)^2+(1500*ABS(SIN(2*PI()*MOD(Calculator!$B$30/Calculator!$F$15,1)))*IF(MOD(Calculator!$B$30/Calculator!$F$15,1)&lt;0.5,-1,1))^2))/(1-SQRT(((50*POWER(80,POWER(COS(PI()*MOD(Calculator!$B$30/Calculator!$F$15,1)),2))+MIN(500,MAX(30,100*EXP(-0.3*'VSWR Calculator'!$C$24)*(1+3*ABS(MOD('VSWR Calculator'!$C$23/Calculator!$F$15/2,1)-0.5))))/'VSWR Calculator'!$C$25)-$C76)^2+(1500*ABS(SIN(2*PI()*MOD(Calculator!$B$30/Calculator!$F$15,1)))*IF(MOD(Calculator!$B$30/Calculator!$F$15,1)&lt;0.5,-1,1))^2)/SQRT(((50*POWER(80,POWER(COS(PI()*MOD(Calculator!$B$30/Calculator!$F$15,1)),2))+MIN(500,MAX(30,100*EXP(-0.3*'VSWR Calculator'!$C$24)*(1+3*ABS(MOD('VSWR Calculator'!$C$23/Calculator!$F$15/2,1)-0.5))))/'VSWR Calculator'!$C$25)+$C76)^2+(1500*ABS(SIN(2*PI()*MOD(Calculator!$B$30/Calculator!$F$15,1)))*IF(MOD(Calculator!$B$30/Calculator!$F$15,1)&lt;0.5,-1,1))^2)),2))</f>
        <v>14.77</v>
      </c>
      <c r="CC76" s="253" t="str">
        <f aca="false">IF(OR(Calculator!$E$16&lt;&gt;"YES",Calculator!$B$30&lt;Calculator!$G$16),"—",ROUND((1+SQRT(((50*POWER(80,POWER(COS(PI()*MOD(Calculator!$B$30/Calculator!$F$16,1)),2))+MIN(500,MAX(30,100*EXP(-0.3*'VSWR Calculator'!$C$24)*(1+3*ABS(MOD('VSWR Calculator'!$C$23/Calculator!$F$16/2,1)-0.5))))/'VSWR Calculator'!$C$25)-$C76)^2+(1500*ABS(SIN(2*PI()*MOD(Calculator!$B$30/Calculator!$F$16,1)))*IF(MOD(Calculator!$B$30/Calculator!$F$16,1)&lt;0.5,-1,1))^2)/SQRT(((50*POWER(80,POWER(COS(PI()*MOD(Calculator!$B$30/Calculator!$F$16,1)),2))+MIN(500,MAX(30,100*EXP(-0.3*'VSWR Calculator'!$C$24)*(1+3*ABS(MOD('VSWR Calculator'!$C$23/Calculator!$F$16/2,1)-0.5))))/'VSWR Calculator'!$C$25)+$C76)^2+(1500*ABS(SIN(2*PI()*MOD(Calculator!$B$30/Calculator!$F$16,1)))*IF(MOD(Calculator!$B$30/Calculator!$F$16,1)&lt;0.5,-1,1))^2))/(1-SQRT(((50*POWER(80,POWER(COS(PI()*MOD(Calculator!$B$30/Calculator!$F$16,1)),2))+MIN(500,MAX(30,100*EXP(-0.3*'VSWR Calculator'!$C$24)*(1+3*ABS(MOD('VSWR Calculator'!$C$23/Calculator!$F$16/2,1)-0.5))))/'VSWR Calculator'!$C$25)-$C76)^2+(1500*ABS(SIN(2*PI()*MOD(Calculator!$B$30/Calculator!$F$16,1)))*IF(MOD(Calculator!$B$30/Calculator!$F$16,1)&lt;0.5,-1,1))^2)/SQRT(((50*POWER(80,POWER(COS(PI()*MOD(Calculator!$B$30/Calculator!$F$16,1)),2))+MIN(500,MAX(30,100*EXP(-0.3*'VSWR Calculator'!$C$24)*(1+3*ABS(MOD('VSWR Calculator'!$C$23/Calculator!$F$16/2,1)-0.5))))/'VSWR Calculator'!$C$25)+$C76)^2+(1500*ABS(SIN(2*PI()*MOD(Calculator!$B$30/Calculator!$F$16,1)))*IF(MOD(Calculator!$B$30/Calculator!$F$16,1)&lt;0.5,-1,1))^2)),2))</f>
        <v>—</v>
      </c>
      <c r="CD76" s="253" t="n">
        <f aca="false">IF(OR(Calculator!$E$17&lt;&gt;"YES",Calculator!$B$30&lt;Calculator!$G$17),"—",ROUND((1+SQRT(((50*POWER(80,POWER(COS(PI()*MOD(Calculator!$B$30/Calculator!$F$17,1)),2))+MIN(500,MAX(30,100*EXP(-0.3*'VSWR Calculator'!$C$24)*(1+3*ABS(MOD('VSWR Calculator'!$C$23/Calculator!$F$17/2,1)-0.5))))/'VSWR Calculator'!$C$25)-$C76)^2+(1500*ABS(SIN(2*PI()*MOD(Calculator!$B$30/Calculator!$F$17,1)))*IF(MOD(Calculator!$B$30/Calculator!$F$17,1)&lt;0.5,-1,1))^2)/SQRT(((50*POWER(80,POWER(COS(PI()*MOD(Calculator!$B$30/Calculator!$F$17,1)),2))+MIN(500,MAX(30,100*EXP(-0.3*'VSWR Calculator'!$C$24)*(1+3*ABS(MOD('VSWR Calculator'!$C$23/Calculator!$F$17/2,1)-0.5))))/'VSWR Calculator'!$C$25)+$C76)^2+(1500*ABS(SIN(2*PI()*MOD(Calculator!$B$30/Calculator!$F$17,1)))*IF(MOD(Calculator!$B$30/Calculator!$F$17,1)&lt;0.5,-1,1))^2))/(1-SQRT(((50*POWER(80,POWER(COS(PI()*MOD(Calculator!$B$30/Calculator!$F$17,1)),2))+MIN(500,MAX(30,100*EXP(-0.3*'VSWR Calculator'!$C$24)*(1+3*ABS(MOD('VSWR Calculator'!$C$23/Calculator!$F$17/2,1)-0.5))))/'VSWR Calculator'!$C$25)-$C76)^2+(1500*ABS(SIN(2*PI()*MOD(Calculator!$B$30/Calculator!$F$17,1)))*IF(MOD(Calculator!$B$30/Calculator!$F$17,1)&lt;0.5,-1,1))^2)/SQRT(((50*POWER(80,POWER(COS(PI()*MOD(Calculator!$B$30/Calculator!$F$17,1)),2))+MIN(500,MAX(30,100*EXP(-0.3*'VSWR Calculator'!$C$24)*(1+3*ABS(MOD('VSWR Calculator'!$C$23/Calculator!$F$17/2,1)-0.5))))/'VSWR Calculator'!$C$25)+$C76)^2+(1500*ABS(SIN(2*PI()*MOD(Calculator!$B$30/Calculator!$F$17,1)))*IF(MOD(Calculator!$B$30/Calculator!$F$17,1)&lt;0.5,-1,1))^2)),2))</f>
        <v>16.15</v>
      </c>
      <c r="CE76" s="253" t="str">
        <f aca="false">IF(OR(Calculator!$E$18&lt;&gt;"YES",Calculator!$B$30&lt;Calculator!$G$18),"—",ROUND((1+SQRT(((50*POWER(80,POWER(COS(PI()*MOD(Calculator!$B$30/Calculator!$F$18,1)),2))+MIN(500,MAX(30,100*EXP(-0.3*'VSWR Calculator'!$C$24)*(1+3*ABS(MOD('VSWR Calculator'!$C$23/Calculator!$F$18/2,1)-0.5))))/'VSWR Calculator'!$C$25)-$C76)^2+(1500*ABS(SIN(2*PI()*MOD(Calculator!$B$30/Calculator!$F$18,1)))*IF(MOD(Calculator!$B$30/Calculator!$F$18,1)&lt;0.5,-1,1))^2)/SQRT(((50*POWER(80,POWER(COS(PI()*MOD(Calculator!$B$30/Calculator!$F$18,1)),2))+MIN(500,MAX(30,100*EXP(-0.3*'VSWR Calculator'!$C$24)*(1+3*ABS(MOD('VSWR Calculator'!$C$23/Calculator!$F$18/2,1)-0.5))))/'VSWR Calculator'!$C$25)+$C76)^2+(1500*ABS(SIN(2*PI()*MOD(Calculator!$B$30/Calculator!$F$18,1)))*IF(MOD(Calculator!$B$30/Calculator!$F$18,1)&lt;0.5,-1,1))^2))/(1-SQRT(((50*POWER(80,POWER(COS(PI()*MOD(Calculator!$B$30/Calculator!$F$18,1)),2))+MIN(500,MAX(30,100*EXP(-0.3*'VSWR Calculator'!$C$24)*(1+3*ABS(MOD('VSWR Calculator'!$C$23/Calculator!$F$18/2,1)-0.5))))/'VSWR Calculator'!$C$25)-$C76)^2+(1500*ABS(SIN(2*PI()*MOD(Calculator!$B$30/Calculator!$F$18,1)))*IF(MOD(Calculator!$B$30/Calculator!$F$18,1)&lt;0.5,-1,1))^2)/SQRT(((50*POWER(80,POWER(COS(PI()*MOD(Calculator!$B$30/Calculator!$F$18,1)),2))+MIN(500,MAX(30,100*EXP(-0.3*'VSWR Calculator'!$C$24)*(1+3*ABS(MOD('VSWR Calculator'!$C$23/Calculator!$F$18/2,1)-0.5))))/'VSWR Calculator'!$C$25)+$C76)^2+(1500*ABS(SIN(2*PI()*MOD(Calculator!$B$30/Calculator!$F$18,1)))*IF(MOD(Calculator!$B$30/Calculator!$F$18,1)&lt;0.5,-1,1))^2)),2))</f>
        <v>—</v>
      </c>
      <c r="CF76" s="253" t="str">
        <f aca="false">IF(OR(Calculator!$E$19&lt;&gt;"YES",Calculator!$B$30&lt;Calculator!$G$19),"—",ROUND((1+SQRT(((50*POWER(80,POWER(COS(PI()*MOD(Calculator!$B$30/Calculator!$F$19,1)),2))+MIN(500,MAX(30,100*EXP(-0.3*'VSWR Calculator'!$C$24)*(1+3*ABS(MOD('VSWR Calculator'!$C$23/Calculator!$F$19/2,1)-0.5))))/'VSWR Calculator'!$C$25)-$C76)^2+(1500*ABS(SIN(2*PI()*MOD(Calculator!$B$30/Calculator!$F$19,1)))*IF(MOD(Calculator!$B$30/Calculator!$F$19,1)&lt;0.5,-1,1))^2)/SQRT(((50*POWER(80,POWER(COS(PI()*MOD(Calculator!$B$30/Calculator!$F$19,1)),2))+MIN(500,MAX(30,100*EXP(-0.3*'VSWR Calculator'!$C$24)*(1+3*ABS(MOD('VSWR Calculator'!$C$23/Calculator!$F$19/2,1)-0.5))))/'VSWR Calculator'!$C$25)+$C76)^2+(1500*ABS(SIN(2*PI()*MOD(Calculator!$B$30/Calculator!$F$19,1)))*IF(MOD(Calculator!$B$30/Calculator!$F$19,1)&lt;0.5,-1,1))^2))/(1-SQRT(((50*POWER(80,POWER(COS(PI()*MOD(Calculator!$B$30/Calculator!$F$19,1)),2))+MIN(500,MAX(30,100*EXP(-0.3*'VSWR Calculator'!$C$24)*(1+3*ABS(MOD('VSWR Calculator'!$C$23/Calculator!$F$19/2,1)-0.5))))/'VSWR Calculator'!$C$25)-$C76)^2+(1500*ABS(SIN(2*PI()*MOD(Calculator!$B$30/Calculator!$F$19,1)))*IF(MOD(Calculator!$B$30/Calculator!$F$19,1)&lt;0.5,-1,1))^2)/SQRT(((50*POWER(80,POWER(COS(PI()*MOD(Calculator!$B$30/Calculator!$F$19,1)),2))+MIN(500,MAX(30,100*EXP(-0.3*'VSWR Calculator'!$C$24)*(1+3*ABS(MOD('VSWR Calculator'!$C$23/Calculator!$F$19/2,1)-0.5))))/'VSWR Calculator'!$C$25)+$C76)^2+(1500*ABS(SIN(2*PI()*MOD(Calculator!$B$30/Calculator!$F$19,1)))*IF(MOD(Calculator!$B$30/Calculator!$F$19,1)&lt;0.5,-1,1))^2)),2))</f>
        <v>—</v>
      </c>
      <c r="CG76" s="253" t="str">
        <f aca="false">IF(OR(Calculator!$E$20&lt;&gt;"YES",Calculator!$B$30&lt;Calculator!$G$20),"—",ROUND((1+SQRT(((50*POWER(80,POWER(COS(PI()*MOD(Calculator!$B$30/Calculator!$F$20,1)),2))+MIN(500,MAX(30,100*EXP(-0.3*'VSWR Calculator'!$C$24)*(1+3*ABS(MOD('VSWR Calculator'!$C$23/Calculator!$F$20/2,1)-0.5))))/'VSWR Calculator'!$C$25)-$C76)^2+(1500*ABS(SIN(2*PI()*MOD(Calculator!$B$30/Calculator!$F$20,1)))*IF(MOD(Calculator!$B$30/Calculator!$F$20,1)&lt;0.5,-1,1))^2)/SQRT(((50*POWER(80,POWER(COS(PI()*MOD(Calculator!$B$30/Calculator!$F$20,1)),2))+MIN(500,MAX(30,100*EXP(-0.3*'VSWR Calculator'!$C$24)*(1+3*ABS(MOD('VSWR Calculator'!$C$23/Calculator!$F$20/2,1)-0.5))))/'VSWR Calculator'!$C$25)+$C76)^2+(1500*ABS(SIN(2*PI()*MOD(Calculator!$B$30/Calculator!$F$20,1)))*IF(MOD(Calculator!$B$30/Calculator!$F$20,1)&lt;0.5,-1,1))^2))/(1-SQRT(((50*POWER(80,POWER(COS(PI()*MOD(Calculator!$B$30/Calculator!$F$20,1)),2))+MIN(500,MAX(30,100*EXP(-0.3*'VSWR Calculator'!$C$24)*(1+3*ABS(MOD('VSWR Calculator'!$C$23/Calculator!$F$20/2,1)-0.5))))/'VSWR Calculator'!$C$25)-$C76)^2+(1500*ABS(SIN(2*PI()*MOD(Calculator!$B$30/Calculator!$F$20,1)))*IF(MOD(Calculator!$B$30/Calculator!$F$20,1)&lt;0.5,-1,1))^2)/SQRT(((50*POWER(80,POWER(COS(PI()*MOD(Calculator!$B$30/Calculator!$F$20,1)),2))+MIN(500,MAX(30,100*EXP(-0.3*'VSWR Calculator'!$C$24)*(1+3*ABS(MOD('VSWR Calculator'!$C$23/Calculator!$F$20/2,1)-0.5))))/'VSWR Calculator'!$C$25)+$C76)^2+(1500*ABS(SIN(2*PI()*MOD(Calculator!$B$30/Calculator!$F$20,1)))*IF(MOD(Calculator!$B$30/Calculator!$F$20,1)&lt;0.5,-1,1))^2)),2))</f>
        <v>—</v>
      </c>
      <c r="CH76" s="253" t="str">
        <f aca="false">IF(OR(Calculator!$E$21&lt;&gt;"YES",Calculator!$B$30&lt;Calculator!$G$21),"—",ROUND((1+SQRT(((50*POWER(80,POWER(COS(PI()*MOD(Calculator!$B$30/Calculator!$F$21,1)),2))+MIN(500,MAX(30,100*EXP(-0.3*'VSWR Calculator'!$C$24)*(1+3*ABS(MOD('VSWR Calculator'!$C$23/Calculator!$F$21/2,1)-0.5))))/'VSWR Calculator'!$C$25)-$C76)^2+(1500*ABS(SIN(2*PI()*MOD(Calculator!$B$30/Calculator!$F$21,1)))*IF(MOD(Calculator!$B$30/Calculator!$F$21,1)&lt;0.5,-1,1))^2)/SQRT(((50*POWER(80,POWER(COS(PI()*MOD(Calculator!$B$30/Calculator!$F$21,1)),2))+MIN(500,MAX(30,100*EXP(-0.3*'VSWR Calculator'!$C$24)*(1+3*ABS(MOD('VSWR Calculator'!$C$23/Calculator!$F$21/2,1)-0.5))))/'VSWR Calculator'!$C$25)+$C76)^2+(1500*ABS(SIN(2*PI()*MOD(Calculator!$B$30/Calculator!$F$21,1)))*IF(MOD(Calculator!$B$30/Calculator!$F$21,1)&lt;0.5,-1,1))^2))/(1-SQRT(((50*POWER(80,POWER(COS(PI()*MOD(Calculator!$B$30/Calculator!$F$21,1)),2))+MIN(500,MAX(30,100*EXP(-0.3*'VSWR Calculator'!$C$24)*(1+3*ABS(MOD('VSWR Calculator'!$C$23/Calculator!$F$21/2,1)-0.5))))/'VSWR Calculator'!$C$25)-$C76)^2+(1500*ABS(SIN(2*PI()*MOD(Calculator!$B$30/Calculator!$F$21,1)))*IF(MOD(Calculator!$B$30/Calculator!$F$21,1)&lt;0.5,-1,1))^2)/SQRT(((50*POWER(80,POWER(COS(PI()*MOD(Calculator!$B$30/Calculator!$F$21,1)),2))+MIN(500,MAX(30,100*EXP(-0.3*'VSWR Calculator'!$C$24)*(1+3*ABS(MOD('VSWR Calculator'!$C$23/Calculator!$F$21/2,1)-0.5))))/'VSWR Calculator'!$C$25)+$C76)^2+(1500*ABS(SIN(2*PI()*MOD(Calculator!$B$30/Calculator!$F$21,1)))*IF(MOD(Calculator!$B$30/Calculator!$F$21,1)&lt;0.5,-1,1))^2)),2))</f>
        <v>—</v>
      </c>
      <c r="CI76" s="253" t="str">
        <f aca="false">IF(OR(Calculator!$E$22&lt;&gt;"YES",Calculator!$B$30&lt;Calculator!$G$22),"—",ROUND((1+SQRT(((50*POWER(80,POWER(COS(PI()*MOD(Calculator!$B$30/Calculator!$F$22,1)),2))+MIN(500,MAX(30,100*EXP(-0.3*'VSWR Calculator'!$C$24)*(1+3*ABS(MOD('VSWR Calculator'!$C$23/Calculator!$F$22/2,1)-0.5))))/'VSWR Calculator'!$C$25)-$C76)^2+(1500*ABS(SIN(2*PI()*MOD(Calculator!$B$30/Calculator!$F$22,1)))*IF(MOD(Calculator!$B$30/Calculator!$F$22,1)&lt;0.5,-1,1))^2)/SQRT(((50*POWER(80,POWER(COS(PI()*MOD(Calculator!$B$30/Calculator!$F$22,1)),2))+MIN(500,MAX(30,100*EXP(-0.3*'VSWR Calculator'!$C$24)*(1+3*ABS(MOD('VSWR Calculator'!$C$23/Calculator!$F$22/2,1)-0.5))))/'VSWR Calculator'!$C$25)+$C76)^2+(1500*ABS(SIN(2*PI()*MOD(Calculator!$B$30/Calculator!$F$22,1)))*IF(MOD(Calculator!$B$30/Calculator!$F$22,1)&lt;0.5,-1,1))^2))/(1-SQRT(((50*POWER(80,POWER(COS(PI()*MOD(Calculator!$B$30/Calculator!$F$22,1)),2))+MIN(500,MAX(30,100*EXP(-0.3*'VSWR Calculator'!$C$24)*(1+3*ABS(MOD('VSWR Calculator'!$C$23/Calculator!$F$22/2,1)-0.5))))/'VSWR Calculator'!$C$25)-$C76)^2+(1500*ABS(SIN(2*PI()*MOD(Calculator!$B$30/Calculator!$F$22,1)))*IF(MOD(Calculator!$B$30/Calculator!$F$22,1)&lt;0.5,-1,1))^2)/SQRT(((50*POWER(80,POWER(COS(PI()*MOD(Calculator!$B$30/Calculator!$F$22,1)),2))+MIN(500,MAX(30,100*EXP(-0.3*'VSWR Calculator'!$C$24)*(1+3*ABS(MOD('VSWR Calculator'!$C$23/Calculator!$F$22/2,1)-0.5))))/'VSWR Calculator'!$C$25)+$C76)^2+(1500*ABS(SIN(2*PI()*MOD(Calculator!$B$30/Calculator!$F$22,1)))*IF(MOD(Calculator!$B$30/Calculator!$F$22,1)&lt;0.5,-1,1))^2)),2))</f>
        <v>—</v>
      </c>
      <c r="CJ76" s="253" t="n">
        <f aca="false">IFERROR(ROUND((IF(ISNUMBER(BY76),BY76,0)+IF(ISNUMBER(BZ76),BZ76,0)+IF(ISNUMBER(CA76),CA76,0)+IF(ISNUMBER(CB76),CB76,0)+IF(ISNUMBER(CC76),CC76,0)+IF(ISNUMBER(CD76),CD76,0)+IF(ISNUMBER(CE76),CE76,0)+IF(ISNUMBER(CF76),CF76,0)+IF(ISNUMBER(CG76),CG76,0)+IF(ISNUMBER(CH76),CH76,0)+IF(ISNUMBER(CI76),CI76,0))/(IF(ISNUMBER(BY76),1,0)+IF(ISNUMBER(BZ76),1,0)+IF(ISNUMBER(CA76),1,0)+IF(ISNUMBER(CB76),1,0)+IF(ISNUMBER(CC76),1,0)+IF(ISNUMBER(CD76),1,0)+IF(ISNUMBER(CE76),1,0)+IF(ISNUMBER(CF76),1,0)+IF(ISNUMBER(CG76),1,0)+IF(ISNUMBER(CH76),1,0)+IF(ISNUMBER(CI76),1,0)),4),"")</f>
        <v>15.46</v>
      </c>
      <c r="CK76" s="253" t="str">
        <f aca="false">IF(OR(Calculator!$E$12&lt;&gt;"YES",Calculator!$B$31&lt;Calculator!$G$12),"—",ROUND((1+SQRT(((50*POWER(80,POWER(COS(PI()*MOD(Calculator!$B$31/Calculator!$F$12,1)),2))+MIN(500,MAX(30,100*EXP(-0.3*'VSWR Calculator'!$C$24)*(1+3*ABS(MOD('VSWR Calculator'!$C$23/Calculator!$F$12/2,1)-0.5))))/'VSWR Calculator'!$C$25)-$C76)^2+(1500*ABS(SIN(2*PI()*MOD(Calculator!$B$31/Calculator!$F$12,1)))*IF(MOD(Calculator!$B$31/Calculator!$F$12,1)&lt;0.5,-1,1))^2)/SQRT(((50*POWER(80,POWER(COS(PI()*MOD(Calculator!$B$31/Calculator!$F$12,1)),2))+MIN(500,MAX(30,100*EXP(-0.3*'VSWR Calculator'!$C$24)*(1+3*ABS(MOD('VSWR Calculator'!$C$23/Calculator!$F$12/2,1)-0.5))))/'VSWR Calculator'!$C$25)+$C76)^2+(1500*ABS(SIN(2*PI()*MOD(Calculator!$B$31/Calculator!$F$12,1)))*IF(MOD(Calculator!$B$31/Calculator!$F$12,1)&lt;0.5,-1,1))^2))/(1-SQRT(((50*POWER(80,POWER(COS(PI()*MOD(Calculator!$B$31/Calculator!$F$12,1)),2))+MIN(500,MAX(30,100*EXP(-0.3*'VSWR Calculator'!$C$24)*(1+3*ABS(MOD('VSWR Calculator'!$C$23/Calculator!$F$12/2,1)-0.5))))/'VSWR Calculator'!$C$25)-$C76)^2+(1500*ABS(SIN(2*PI()*MOD(Calculator!$B$31/Calculator!$F$12,1)))*IF(MOD(Calculator!$B$31/Calculator!$F$12,1)&lt;0.5,-1,1))^2)/SQRT(((50*POWER(80,POWER(COS(PI()*MOD(Calculator!$B$31/Calculator!$F$12,1)),2))+MIN(500,MAX(30,100*EXP(-0.3*'VSWR Calculator'!$C$24)*(1+3*ABS(MOD('VSWR Calculator'!$C$23/Calculator!$F$12/2,1)-0.5))))/'VSWR Calculator'!$C$25)+$C76)^2+(1500*ABS(SIN(2*PI()*MOD(Calculator!$B$31/Calculator!$F$12,1)))*IF(MOD(Calculator!$B$31/Calculator!$F$12,1)&lt;0.5,-1,1))^2)),2))</f>
        <v>—</v>
      </c>
      <c r="CL76" s="253" t="str">
        <f aca="false">IF(OR(Calculator!$E$13&lt;&gt;"YES",Calculator!$B$31&lt;Calculator!$G$13),"—",ROUND((1+SQRT(((50*POWER(80,POWER(COS(PI()*MOD(Calculator!$B$31/Calculator!$F$13,1)),2))+MIN(500,MAX(30,100*EXP(-0.3*'VSWR Calculator'!$C$24)*(1+3*ABS(MOD('VSWR Calculator'!$C$23/Calculator!$F$13/2,1)-0.5))))/'VSWR Calculator'!$C$25)-$C76)^2+(1500*ABS(SIN(2*PI()*MOD(Calculator!$B$31/Calculator!$F$13,1)))*IF(MOD(Calculator!$B$31/Calculator!$F$13,1)&lt;0.5,-1,1))^2)/SQRT(((50*POWER(80,POWER(COS(PI()*MOD(Calculator!$B$31/Calculator!$F$13,1)),2))+MIN(500,MAX(30,100*EXP(-0.3*'VSWR Calculator'!$C$24)*(1+3*ABS(MOD('VSWR Calculator'!$C$23/Calculator!$F$13/2,1)-0.5))))/'VSWR Calculator'!$C$25)+$C76)^2+(1500*ABS(SIN(2*PI()*MOD(Calculator!$B$31/Calculator!$F$13,1)))*IF(MOD(Calculator!$B$31/Calculator!$F$13,1)&lt;0.5,-1,1))^2))/(1-SQRT(((50*POWER(80,POWER(COS(PI()*MOD(Calculator!$B$31/Calculator!$F$13,1)),2))+MIN(500,MAX(30,100*EXP(-0.3*'VSWR Calculator'!$C$24)*(1+3*ABS(MOD('VSWR Calculator'!$C$23/Calculator!$F$13/2,1)-0.5))))/'VSWR Calculator'!$C$25)-$C76)^2+(1500*ABS(SIN(2*PI()*MOD(Calculator!$B$31/Calculator!$F$13,1)))*IF(MOD(Calculator!$B$31/Calculator!$F$13,1)&lt;0.5,-1,1))^2)/SQRT(((50*POWER(80,POWER(COS(PI()*MOD(Calculator!$B$31/Calculator!$F$13,1)),2))+MIN(500,MAX(30,100*EXP(-0.3*'VSWR Calculator'!$C$24)*(1+3*ABS(MOD('VSWR Calculator'!$C$23/Calculator!$F$13/2,1)-0.5))))/'VSWR Calculator'!$C$25)+$C76)^2+(1500*ABS(SIN(2*PI()*MOD(Calculator!$B$31/Calculator!$F$13,1)))*IF(MOD(Calculator!$B$31/Calculator!$F$13,1)&lt;0.5,-1,1))^2)),2))</f>
        <v>—</v>
      </c>
      <c r="CM76" s="253" t="str">
        <f aca="false">IF(OR(Calculator!$E$14&lt;&gt;"YES",Calculator!$B$31&lt;Calculator!$G$14),"—",ROUND((1+SQRT(((50*POWER(80,POWER(COS(PI()*MOD(Calculator!$B$31/Calculator!$F$14,1)),2))+MIN(500,MAX(30,100*EXP(-0.3*'VSWR Calculator'!$C$24)*(1+3*ABS(MOD('VSWR Calculator'!$C$23/Calculator!$F$14/2,1)-0.5))))/'VSWR Calculator'!$C$25)-$C76)^2+(1500*ABS(SIN(2*PI()*MOD(Calculator!$B$31/Calculator!$F$14,1)))*IF(MOD(Calculator!$B$31/Calculator!$F$14,1)&lt;0.5,-1,1))^2)/SQRT(((50*POWER(80,POWER(COS(PI()*MOD(Calculator!$B$31/Calculator!$F$14,1)),2))+MIN(500,MAX(30,100*EXP(-0.3*'VSWR Calculator'!$C$24)*(1+3*ABS(MOD('VSWR Calculator'!$C$23/Calculator!$F$14/2,1)-0.5))))/'VSWR Calculator'!$C$25)+$C76)^2+(1500*ABS(SIN(2*PI()*MOD(Calculator!$B$31/Calculator!$F$14,1)))*IF(MOD(Calculator!$B$31/Calculator!$F$14,1)&lt;0.5,-1,1))^2))/(1-SQRT(((50*POWER(80,POWER(COS(PI()*MOD(Calculator!$B$31/Calculator!$F$14,1)),2))+MIN(500,MAX(30,100*EXP(-0.3*'VSWR Calculator'!$C$24)*(1+3*ABS(MOD('VSWR Calculator'!$C$23/Calculator!$F$14/2,1)-0.5))))/'VSWR Calculator'!$C$25)-$C76)^2+(1500*ABS(SIN(2*PI()*MOD(Calculator!$B$31/Calculator!$F$14,1)))*IF(MOD(Calculator!$B$31/Calculator!$F$14,1)&lt;0.5,-1,1))^2)/SQRT(((50*POWER(80,POWER(COS(PI()*MOD(Calculator!$B$31/Calculator!$F$14,1)),2))+MIN(500,MAX(30,100*EXP(-0.3*'VSWR Calculator'!$C$24)*(1+3*ABS(MOD('VSWR Calculator'!$C$23/Calculator!$F$14/2,1)-0.5))))/'VSWR Calculator'!$C$25)+$C76)^2+(1500*ABS(SIN(2*PI()*MOD(Calculator!$B$31/Calculator!$F$14,1)))*IF(MOD(Calculator!$B$31/Calculator!$F$14,1)&lt;0.5,-1,1))^2)),2))</f>
        <v>—</v>
      </c>
      <c r="CN76" s="253" t="n">
        <f aca="false">IF(OR(Calculator!$E$15&lt;&gt;"YES",Calculator!$B$31&lt;Calculator!$G$15),"—",ROUND((1+SQRT(((50*POWER(80,POWER(COS(PI()*MOD(Calculator!$B$31/Calculator!$F$15,1)),2))+MIN(500,MAX(30,100*EXP(-0.3*'VSWR Calculator'!$C$24)*(1+3*ABS(MOD('VSWR Calculator'!$C$23/Calculator!$F$15/2,1)-0.5))))/'VSWR Calculator'!$C$25)-$C76)^2+(1500*ABS(SIN(2*PI()*MOD(Calculator!$B$31/Calculator!$F$15,1)))*IF(MOD(Calculator!$B$31/Calculator!$F$15,1)&lt;0.5,-1,1))^2)/SQRT(((50*POWER(80,POWER(COS(PI()*MOD(Calculator!$B$31/Calculator!$F$15,1)),2))+MIN(500,MAX(30,100*EXP(-0.3*'VSWR Calculator'!$C$24)*(1+3*ABS(MOD('VSWR Calculator'!$C$23/Calculator!$F$15/2,1)-0.5))))/'VSWR Calculator'!$C$25)+$C76)^2+(1500*ABS(SIN(2*PI()*MOD(Calculator!$B$31/Calculator!$F$15,1)))*IF(MOD(Calculator!$B$31/Calculator!$F$15,1)&lt;0.5,-1,1))^2))/(1-SQRT(((50*POWER(80,POWER(COS(PI()*MOD(Calculator!$B$31/Calculator!$F$15,1)),2))+MIN(500,MAX(30,100*EXP(-0.3*'VSWR Calculator'!$C$24)*(1+3*ABS(MOD('VSWR Calculator'!$C$23/Calculator!$F$15/2,1)-0.5))))/'VSWR Calculator'!$C$25)-$C76)^2+(1500*ABS(SIN(2*PI()*MOD(Calculator!$B$31/Calculator!$F$15,1)))*IF(MOD(Calculator!$B$31/Calculator!$F$15,1)&lt;0.5,-1,1))^2)/SQRT(((50*POWER(80,POWER(COS(PI()*MOD(Calculator!$B$31/Calculator!$F$15,1)),2))+MIN(500,MAX(30,100*EXP(-0.3*'VSWR Calculator'!$C$24)*(1+3*ABS(MOD('VSWR Calculator'!$C$23/Calculator!$F$15/2,1)-0.5))))/'VSWR Calculator'!$C$25)+$C76)^2+(1500*ABS(SIN(2*PI()*MOD(Calculator!$B$31/Calculator!$F$15,1)))*IF(MOD(Calculator!$B$31/Calculator!$F$15,1)&lt;0.5,-1,1))^2)),2))</f>
        <v>15.92</v>
      </c>
      <c r="CO76" s="253" t="str">
        <f aca="false">IF(OR(Calculator!$E$16&lt;&gt;"YES",Calculator!$B$31&lt;Calculator!$G$16),"—",ROUND((1+SQRT(((50*POWER(80,POWER(COS(PI()*MOD(Calculator!$B$31/Calculator!$F$16,1)),2))+MIN(500,MAX(30,100*EXP(-0.3*'VSWR Calculator'!$C$24)*(1+3*ABS(MOD('VSWR Calculator'!$C$23/Calculator!$F$16/2,1)-0.5))))/'VSWR Calculator'!$C$25)-$C76)^2+(1500*ABS(SIN(2*PI()*MOD(Calculator!$B$31/Calculator!$F$16,1)))*IF(MOD(Calculator!$B$31/Calculator!$F$16,1)&lt;0.5,-1,1))^2)/SQRT(((50*POWER(80,POWER(COS(PI()*MOD(Calculator!$B$31/Calculator!$F$16,1)),2))+MIN(500,MAX(30,100*EXP(-0.3*'VSWR Calculator'!$C$24)*(1+3*ABS(MOD('VSWR Calculator'!$C$23/Calculator!$F$16/2,1)-0.5))))/'VSWR Calculator'!$C$25)+$C76)^2+(1500*ABS(SIN(2*PI()*MOD(Calculator!$B$31/Calculator!$F$16,1)))*IF(MOD(Calculator!$B$31/Calculator!$F$16,1)&lt;0.5,-1,1))^2))/(1-SQRT(((50*POWER(80,POWER(COS(PI()*MOD(Calculator!$B$31/Calculator!$F$16,1)),2))+MIN(500,MAX(30,100*EXP(-0.3*'VSWR Calculator'!$C$24)*(1+3*ABS(MOD('VSWR Calculator'!$C$23/Calculator!$F$16/2,1)-0.5))))/'VSWR Calculator'!$C$25)-$C76)^2+(1500*ABS(SIN(2*PI()*MOD(Calculator!$B$31/Calculator!$F$16,1)))*IF(MOD(Calculator!$B$31/Calculator!$F$16,1)&lt;0.5,-1,1))^2)/SQRT(((50*POWER(80,POWER(COS(PI()*MOD(Calculator!$B$31/Calculator!$F$16,1)),2))+MIN(500,MAX(30,100*EXP(-0.3*'VSWR Calculator'!$C$24)*(1+3*ABS(MOD('VSWR Calculator'!$C$23/Calculator!$F$16/2,1)-0.5))))/'VSWR Calculator'!$C$25)+$C76)^2+(1500*ABS(SIN(2*PI()*MOD(Calculator!$B$31/Calculator!$F$16,1)))*IF(MOD(Calculator!$B$31/Calculator!$F$16,1)&lt;0.5,-1,1))^2)),2))</f>
        <v>—</v>
      </c>
      <c r="CP76" s="253" t="n">
        <f aca="false">IF(OR(Calculator!$E$17&lt;&gt;"YES",Calculator!$B$31&lt;Calculator!$G$17),"—",ROUND((1+SQRT(((50*POWER(80,POWER(COS(PI()*MOD(Calculator!$B$31/Calculator!$F$17,1)),2))+MIN(500,MAX(30,100*EXP(-0.3*'VSWR Calculator'!$C$24)*(1+3*ABS(MOD('VSWR Calculator'!$C$23/Calculator!$F$17/2,1)-0.5))))/'VSWR Calculator'!$C$25)-$C76)^2+(1500*ABS(SIN(2*PI()*MOD(Calculator!$B$31/Calculator!$F$17,1)))*IF(MOD(Calculator!$B$31/Calculator!$F$17,1)&lt;0.5,-1,1))^2)/SQRT(((50*POWER(80,POWER(COS(PI()*MOD(Calculator!$B$31/Calculator!$F$17,1)),2))+MIN(500,MAX(30,100*EXP(-0.3*'VSWR Calculator'!$C$24)*(1+3*ABS(MOD('VSWR Calculator'!$C$23/Calculator!$F$17/2,1)-0.5))))/'VSWR Calculator'!$C$25)+$C76)^2+(1500*ABS(SIN(2*PI()*MOD(Calculator!$B$31/Calculator!$F$17,1)))*IF(MOD(Calculator!$B$31/Calculator!$F$17,1)&lt;0.5,-1,1))^2))/(1-SQRT(((50*POWER(80,POWER(COS(PI()*MOD(Calculator!$B$31/Calculator!$F$17,1)),2))+MIN(500,MAX(30,100*EXP(-0.3*'VSWR Calculator'!$C$24)*(1+3*ABS(MOD('VSWR Calculator'!$C$23/Calculator!$F$17/2,1)-0.5))))/'VSWR Calculator'!$C$25)-$C76)^2+(1500*ABS(SIN(2*PI()*MOD(Calculator!$B$31/Calculator!$F$17,1)))*IF(MOD(Calculator!$B$31/Calculator!$F$17,1)&lt;0.5,-1,1))^2)/SQRT(((50*POWER(80,POWER(COS(PI()*MOD(Calculator!$B$31/Calculator!$F$17,1)),2))+MIN(500,MAX(30,100*EXP(-0.3*'VSWR Calculator'!$C$24)*(1+3*ABS(MOD('VSWR Calculator'!$C$23/Calculator!$F$17/2,1)-0.5))))/'VSWR Calculator'!$C$25)+$C76)^2+(1500*ABS(SIN(2*PI()*MOD(Calculator!$B$31/Calculator!$F$17,1)))*IF(MOD(Calculator!$B$31/Calculator!$F$17,1)&lt;0.5,-1,1))^2)),2))</f>
        <v>13.6</v>
      </c>
      <c r="CQ76" s="253" t="str">
        <f aca="false">IF(OR(Calculator!$E$18&lt;&gt;"YES",Calculator!$B$31&lt;Calculator!$G$18),"—",ROUND((1+SQRT(((50*POWER(80,POWER(COS(PI()*MOD(Calculator!$B$31/Calculator!$F$18,1)),2))+MIN(500,MAX(30,100*EXP(-0.3*'VSWR Calculator'!$C$24)*(1+3*ABS(MOD('VSWR Calculator'!$C$23/Calculator!$F$18/2,1)-0.5))))/'VSWR Calculator'!$C$25)-$C76)^2+(1500*ABS(SIN(2*PI()*MOD(Calculator!$B$31/Calculator!$F$18,1)))*IF(MOD(Calculator!$B$31/Calculator!$F$18,1)&lt;0.5,-1,1))^2)/SQRT(((50*POWER(80,POWER(COS(PI()*MOD(Calculator!$B$31/Calculator!$F$18,1)),2))+MIN(500,MAX(30,100*EXP(-0.3*'VSWR Calculator'!$C$24)*(1+3*ABS(MOD('VSWR Calculator'!$C$23/Calculator!$F$18/2,1)-0.5))))/'VSWR Calculator'!$C$25)+$C76)^2+(1500*ABS(SIN(2*PI()*MOD(Calculator!$B$31/Calculator!$F$18,1)))*IF(MOD(Calculator!$B$31/Calculator!$F$18,1)&lt;0.5,-1,1))^2))/(1-SQRT(((50*POWER(80,POWER(COS(PI()*MOD(Calculator!$B$31/Calculator!$F$18,1)),2))+MIN(500,MAX(30,100*EXP(-0.3*'VSWR Calculator'!$C$24)*(1+3*ABS(MOD('VSWR Calculator'!$C$23/Calculator!$F$18/2,1)-0.5))))/'VSWR Calculator'!$C$25)-$C76)^2+(1500*ABS(SIN(2*PI()*MOD(Calculator!$B$31/Calculator!$F$18,1)))*IF(MOD(Calculator!$B$31/Calculator!$F$18,1)&lt;0.5,-1,1))^2)/SQRT(((50*POWER(80,POWER(COS(PI()*MOD(Calculator!$B$31/Calculator!$F$18,1)),2))+MIN(500,MAX(30,100*EXP(-0.3*'VSWR Calculator'!$C$24)*(1+3*ABS(MOD('VSWR Calculator'!$C$23/Calculator!$F$18/2,1)-0.5))))/'VSWR Calculator'!$C$25)+$C76)^2+(1500*ABS(SIN(2*PI()*MOD(Calculator!$B$31/Calculator!$F$18,1)))*IF(MOD(Calculator!$B$31/Calculator!$F$18,1)&lt;0.5,-1,1))^2)),2))</f>
        <v>—</v>
      </c>
      <c r="CR76" s="253" t="str">
        <f aca="false">IF(OR(Calculator!$E$19&lt;&gt;"YES",Calculator!$B$31&lt;Calculator!$G$19),"—",ROUND((1+SQRT(((50*POWER(80,POWER(COS(PI()*MOD(Calculator!$B$31/Calculator!$F$19,1)),2))+MIN(500,MAX(30,100*EXP(-0.3*'VSWR Calculator'!$C$24)*(1+3*ABS(MOD('VSWR Calculator'!$C$23/Calculator!$F$19/2,1)-0.5))))/'VSWR Calculator'!$C$25)-$C76)^2+(1500*ABS(SIN(2*PI()*MOD(Calculator!$B$31/Calculator!$F$19,1)))*IF(MOD(Calculator!$B$31/Calculator!$F$19,1)&lt;0.5,-1,1))^2)/SQRT(((50*POWER(80,POWER(COS(PI()*MOD(Calculator!$B$31/Calculator!$F$19,1)),2))+MIN(500,MAX(30,100*EXP(-0.3*'VSWR Calculator'!$C$24)*(1+3*ABS(MOD('VSWR Calculator'!$C$23/Calculator!$F$19/2,1)-0.5))))/'VSWR Calculator'!$C$25)+$C76)^2+(1500*ABS(SIN(2*PI()*MOD(Calculator!$B$31/Calculator!$F$19,1)))*IF(MOD(Calculator!$B$31/Calculator!$F$19,1)&lt;0.5,-1,1))^2))/(1-SQRT(((50*POWER(80,POWER(COS(PI()*MOD(Calculator!$B$31/Calculator!$F$19,1)),2))+MIN(500,MAX(30,100*EXP(-0.3*'VSWR Calculator'!$C$24)*(1+3*ABS(MOD('VSWR Calculator'!$C$23/Calculator!$F$19/2,1)-0.5))))/'VSWR Calculator'!$C$25)-$C76)^2+(1500*ABS(SIN(2*PI()*MOD(Calculator!$B$31/Calculator!$F$19,1)))*IF(MOD(Calculator!$B$31/Calculator!$F$19,1)&lt;0.5,-1,1))^2)/SQRT(((50*POWER(80,POWER(COS(PI()*MOD(Calculator!$B$31/Calculator!$F$19,1)),2))+MIN(500,MAX(30,100*EXP(-0.3*'VSWR Calculator'!$C$24)*(1+3*ABS(MOD('VSWR Calculator'!$C$23/Calculator!$F$19/2,1)-0.5))))/'VSWR Calculator'!$C$25)+$C76)^2+(1500*ABS(SIN(2*PI()*MOD(Calculator!$B$31/Calculator!$F$19,1)))*IF(MOD(Calculator!$B$31/Calculator!$F$19,1)&lt;0.5,-1,1))^2)),2))</f>
        <v>—</v>
      </c>
      <c r="CS76" s="253" t="str">
        <f aca="false">IF(OR(Calculator!$E$20&lt;&gt;"YES",Calculator!$B$31&lt;Calculator!$G$20),"—",ROUND((1+SQRT(((50*POWER(80,POWER(COS(PI()*MOD(Calculator!$B$31/Calculator!$F$20,1)),2))+MIN(500,MAX(30,100*EXP(-0.3*'VSWR Calculator'!$C$24)*(1+3*ABS(MOD('VSWR Calculator'!$C$23/Calculator!$F$20/2,1)-0.5))))/'VSWR Calculator'!$C$25)-$C76)^2+(1500*ABS(SIN(2*PI()*MOD(Calculator!$B$31/Calculator!$F$20,1)))*IF(MOD(Calculator!$B$31/Calculator!$F$20,1)&lt;0.5,-1,1))^2)/SQRT(((50*POWER(80,POWER(COS(PI()*MOD(Calculator!$B$31/Calculator!$F$20,1)),2))+MIN(500,MAX(30,100*EXP(-0.3*'VSWR Calculator'!$C$24)*(1+3*ABS(MOD('VSWR Calculator'!$C$23/Calculator!$F$20/2,1)-0.5))))/'VSWR Calculator'!$C$25)+$C76)^2+(1500*ABS(SIN(2*PI()*MOD(Calculator!$B$31/Calculator!$F$20,1)))*IF(MOD(Calculator!$B$31/Calculator!$F$20,1)&lt;0.5,-1,1))^2))/(1-SQRT(((50*POWER(80,POWER(COS(PI()*MOD(Calculator!$B$31/Calculator!$F$20,1)),2))+MIN(500,MAX(30,100*EXP(-0.3*'VSWR Calculator'!$C$24)*(1+3*ABS(MOD('VSWR Calculator'!$C$23/Calculator!$F$20/2,1)-0.5))))/'VSWR Calculator'!$C$25)-$C76)^2+(1500*ABS(SIN(2*PI()*MOD(Calculator!$B$31/Calculator!$F$20,1)))*IF(MOD(Calculator!$B$31/Calculator!$F$20,1)&lt;0.5,-1,1))^2)/SQRT(((50*POWER(80,POWER(COS(PI()*MOD(Calculator!$B$31/Calculator!$F$20,1)),2))+MIN(500,MAX(30,100*EXP(-0.3*'VSWR Calculator'!$C$24)*(1+3*ABS(MOD('VSWR Calculator'!$C$23/Calculator!$F$20/2,1)-0.5))))/'VSWR Calculator'!$C$25)+$C76)^2+(1500*ABS(SIN(2*PI()*MOD(Calculator!$B$31/Calculator!$F$20,1)))*IF(MOD(Calculator!$B$31/Calculator!$F$20,1)&lt;0.5,-1,1))^2)),2))</f>
        <v>—</v>
      </c>
      <c r="CT76" s="253" t="str">
        <f aca="false">IF(OR(Calculator!$E$21&lt;&gt;"YES",Calculator!$B$31&lt;Calculator!$G$21),"—",ROUND((1+SQRT(((50*POWER(80,POWER(COS(PI()*MOD(Calculator!$B$31/Calculator!$F$21,1)),2))+MIN(500,MAX(30,100*EXP(-0.3*'VSWR Calculator'!$C$24)*(1+3*ABS(MOD('VSWR Calculator'!$C$23/Calculator!$F$21/2,1)-0.5))))/'VSWR Calculator'!$C$25)-$C76)^2+(1500*ABS(SIN(2*PI()*MOD(Calculator!$B$31/Calculator!$F$21,1)))*IF(MOD(Calculator!$B$31/Calculator!$F$21,1)&lt;0.5,-1,1))^2)/SQRT(((50*POWER(80,POWER(COS(PI()*MOD(Calculator!$B$31/Calculator!$F$21,1)),2))+MIN(500,MAX(30,100*EXP(-0.3*'VSWR Calculator'!$C$24)*(1+3*ABS(MOD('VSWR Calculator'!$C$23/Calculator!$F$21/2,1)-0.5))))/'VSWR Calculator'!$C$25)+$C76)^2+(1500*ABS(SIN(2*PI()*MOD(Calculator!$B$31/Calculator!$F$21,1)))*IF(MOD(Calculator!$B$31/Calculator!$F$21,1)&lt;0.5,-1,1))^2))/(1-SQRT(((50*POWER(80,POWER(COS(PI()*MOD(Calculator!$B$31/Calculator!$F$21,1)),2))+MIN(500,MAX(30,100*EXP(-0.3*'VSWR Calculator'!$C$24)*(1+3*ABS(MOD('VSWR Calculator'!$C$23/Calculator!$F$21/2,1)-0.5))))/'VSWR Calculator'!$C$25)-$C76)^2+(1500*ABS(SIN(2*PI()*MOD(Calculator!$B$31/Calculator!$F$21,1)))*IF(MOD(Calculator!$B$31/Calculator!$F$21,1)&lt;0.5,-1,1))^2)/SQRT(((50*POWER(80,POWER(COS(PI()*MOD(Calculator!$B$31/Calculator!$F$21,1)),2))+MIN(500,MAX(30,100*EXP(-0.3*'VSWR Calculator'!$C$24)*(1+3*ABS(MOD('VSWR Calculator'!$C$23/Calculator!$F$21/2,1)-0.5))))/'VSWR Calculator'!$C$25)+$C76)^2+(1500*ABS(SIN(2*PI()*MOD(Calculator!$B$31/Calculator!$F$21,1)))*IF(MOD(Calculator!$B$31/Calculator!$F$21,1)&lt;0.5,-1,1))^2)),2))</f>
        <v>—</v>
      </c>
      <c r="CU76" s="253" t="str">
        <f aca="false">IF(OR(Calculator!$E$22&lt;&gt;"YES",Calculator!$B$31&lt;Calculator!$G$22),"—",ROUND((1+SQRT(((50*POWER(80,POWER(COS(PI()*MOD(Calculator!$B$31/Calculator!$F$22,1)),2))+MIN(500,MAX(30,100*EXP(-0.3*'VSWR Calculator'!$C$24)*(1+3*ABS(MOD('VSWR Calculator'!$C$23/Calculator!$F$22/2,1)-0.5))))/'VSWR Calculator'!$C$25)-$C76)^2+(1500*ABS(SIN(2*PI()*MOD(Calculator!$B$31/Calculator!$F$22,1)))*IF(MOD(Calculator!$B$31/Calculator!$F$22,1)&lt;0.5,-1,1))^2)/SQRT(((50*POWER(80,POWER(COS(PI()*MOD(Calculator!$B$31/Calculator!$F$22,1)),2))+MIN(500,MAX(30,100*EXP(-0.3*'VSWR Calculator'!$C$24)*(1+3*ABS(MOD('VSWR Calculator'!$C$23/Calculator!$F$22/2,1)-0.5))))/'VSWR Calculator'!$C$25)+$C76)^2+(1500*ABS(SIN(2*PI()*MOD(Calculator!$B$31/Calculator!$F$22,1)))*IF(MOD(Calculator!$B$31/Calculator!$F$22,1)&lt;0.5,-1,1))^2))/(1-SQRT(((50*POWER(80,POWER(COS(PI()*MOD(Calculator!$B$31/Calculator!$F$22,1)),2))+MIN(500,MAX(30,100*EXP(-0.3*'VSWR Calculator'!$C$24)*(1+3*ABS(MOD('VSWR Calculator'!$C$23/Calculator!$F$22/2,1)-0.5))))/'VSWR Calculator'!$C$25)-$C76)^2+(1500*ABS(SIN(2*PI()*MOD(Calculator!$B$31/Calculator!$F$22,1)))*IF(MOD(Calculator!$B$31/Calculator!$F$22,1)&lt;0.5,-1,1))^2)/SQRT(((50*POWER(80,POWER(COS(PI()*MOD(Calculator!$B$31/Calculator!$F$22,1)),2))+MIN(500,MAX(30,100*EXP(-0.3*'VSWR Calculator'!$C$24)*(1+3*ABS(MOD('VSWR Calculator'!$C$23/Calculator!$F$22/2,1)-0.5))))/'VSWR Calculator'!$C$25)+$C76)^2+(1500*ABS(SIN(2*PI()*MOD(Calculator!$B$31/Calculator!$F$22,1)))*IF(MOD(Calculator!$B$31/Calculator!$F$22,1)&lt;0.5,-1,1))^2)),2))</f>
        <v>—</v>
      </c>
      <c r="CV76" s="253" t="n">
        <f aca="false">IFERROR(ROUND((IF(ISNUMBER(CK76),CK76,0)+IF(ISNUMBER(CL76),CL76,0)+IF(ISNUMBER(CM76),CM76,0)+IF(ISNUMBER(CN76),CN76,0)+IF(ISNUMBER(CO76),CO76,0)+IF(ISNUMBER(CP76),CP76,0)+IF(ISNUMBER(CQ76),CQ76,0)+IF(ISNUMBER(CR76),CR76,0)+IF(ISNUMBER(CS76),CS76,0)+IF(ISNUMBER(CT76),CT76,0)+IF(ISNUMBER(CU76),CU76,0))/(IF(ISNUMBER(CK76),1,0)+IF(ISNUMBER(CL76),1,0)+IF(ISNUMBER(CM76),1,0)+IF(ISNUMBER(CN76),1,0)+IF(ISNUMBER(CO76),1,0)+IF(ISNUMBER(CP76),1,0)+IF(ISNUMBER(CQ76),1,0)+IF(ISNUMBER(CR76),1,0)+IF(ISNUMBER(CS76),1,0)+IF(ISNUMBER(CT76),1,0)+IF(ISNUMBER(CU76),1,0)),4),"")</f>
        <v>14.76</v>
      </c>
      <c r="CW76" s="253" t="str">
        <f aca="false">IF(OR(Calculator!$E$12&lt;&gt;"YES",Calculator!$B$32&lt;Calculator!$G$12),"—",ROUND((1+SQRT(((50*POWER(80,POWER(COS(PI()*MOD(Calculator!$B$32/Calculator!$F$12,1)),2))+MIN(500,MAX(30,100*EXP(-0.3*'VSWR Calculator'!$C$24)*(1+3*ABS(MOD('VSWR Calculator'!$C$23/Calculator!$F$12/2,1)-0.5))))/'VSWR Calculator'!$C$25)-$C76)^2+(1500*ABS(SIN(2*PI()*MOD(Calculator!$B$32/Calculator!$F$12,1)))*IF(MOD(Calculator!$B$32/Calculator!$F$12,1)&lt;0.5,-1,1))^2)/SQRT(((50*POWER(80,POWER(COS(PI()*MOD(Calculator!$B$32/Calculator!$F$12,1)),2))+MIN(500,MAX(30,100*EXP(-0.3*'VSWR Calculator'!$C$24)*(1+3*ABS(MOD('VSWR Calculator'!$C$23/Calculator!$F$12/2,1)-0.5))))/'VSWR Calculator'!$C$25)+$C76)^2+(1500*ABS(SIN(2*PI()*MOD(Calculator!$B$32/Calculator!$F$12,1)))*IF(MOD(Calculator!$B$32/Calculator!$F$12,1)&lt;0.5,-1,1))^2))/(1-SQRT(((50*POWER(80,POWER(COS(PI()*MOD(Calculator!$B$32/Calculator!$F$12,1)),2))+MIN(500,MAX(30,100*EXP(-0.3*'VSWR Calculator'!$C$24)*(1+3*ABS(MOD('VSWR Calculator'!$C$23/Calculator!$F$12/2,1)-0.5))))/'VSWR Calculator'!$C$25)-$C76)^2+(1500*ABS(SIN(2*PI()*MOD(Calculator!$B$32/Calculator!$F$12,1)))*IF(MOD(Calculator!$B$32/Calculator!$F$12,1)&lt;0.5,-1,1))^2)/SQRT(((50*POWER(80,POWER(COS(PI()*MOD(Calculator!$B$32/Calculator!$F$12,1)),2))+MIN(500,MAX(30,100*EXP(-0.3*'VSWR Calculator'!$C$24)*(1+3*ABS(MOD('VSWR Calculator'!$C$23/Calculator!$F$12/2,1)-0.5))))/'VSWR Calculator'!$C$25)+$C76)^2+(1500*ABS(SIN(2*PI()*MOD(Calculator!$B$32/Calculator!$F$12,1)))*IF(MOD(Calculator!$B$32/Calculator!$F$12,1)&lt;0.5,-1,1))^2)),2))</f>
        <v>—</v>
      </c>
      <c r="CX76" s="253" t="str">
        <f aca="false">IF(OR(Calculator!$E$13&lt;&gt;"YES",Calculator!$B$32&lt;Calculator!$G$13),"—",ROUND((1+SQRT(((50*POWER(80,POWER(COS(PI()*MOD(Calculator!$B$32/Calculator!$F$13,1)),2))+MIN(500,MAX(30,100*EXP(-0.3*'VSWR Calculator'!$C$24)*(1+3*ABS(MOD('VSWR Calculator'!$C$23/Calculator!$F$13/2,1)-0.5))))/'VSWR Calculator'!$C$25)-$C76)^2+(1500*ABS(SIN(2*PI()*MOD(Calculator!$B$32/Calculator!$F$13,1)))*IF(MOD(Calculator!$B$32/Calculator!$F$13,1)&lt;0.5,-1,1))^2)/SQRT(((50*POWER(80,POWER(COS(PI()*MOD(Calculator!$B$32/Calculator!$F$13,1)),2))+MIN(500,MAX(30,100*EXP(-0.3*'VSWR Calculator'!$C$24)*(1+3*ABS(MOD('VSWR Calculator'!$C$23/Calculator!$F$13/2,1)-0.5))))/'VSWR Calculator'!$C$25)+$C76)^2+(1500*ABS(SIN(2*PI()*MOD(Calculator!$B$32/Calculator!$F$13,1)))*IF(MOD(Calculator!$B$32/Calculator!$F$13,1)&lt;0.5,-1,1))^2))/(1-SQRT(((50*POWER(80,POWER(COS(PI()*MOD(Calculator!$B$32/Calculator!$F$13,1)),2))+MIN(500,MAX(30,100*EXP(-0.3*'VSWR Calculator'!$C$24)*(1+3*ABS(MOD('VSWR Calculator'!$C$23/Calculator!$F$13/2,1)-0.5))))/'VSWR Calculator'!$C$25)-$C76)^2+(1500*ABS(SIN(2*PI()*MOD(Calculator!$B$32/Calculator!$F$13,1)))*IF(MOD(Calculator!$B$32/Calculator!$F$13,1)&lt;0.5,-1,1))^2)/SQRT(((50*POWER(80,POWER(COS(PI()*MOD(Calculator!$B$32/Calculator!$F$13,1)),2))+MIN(500,MAX(30,100*EXP(-0.3*'VSWR Calculator'!$C$24)*(1+3*ABS(MOD('VSWR Calculator'!$C$23/Calculator!$F$13/2,1)-0.5))))/'VSWR Calculator'!$C$25)+$C76)^2+(1500*ABS(SIN(2*PI()*MOD(Calculator!$B$32/Calculator!$F$13,1)))*IF(MOD(Calculator!$B$32/Calculator!$F$13,1)&lt;0.5,-1,1))^2)),2))</f>
        <v>—</v>
      </c>
      <c r="CY76" s="253" t="str">
        <f aca="false">IF(OR(Calculator!$E$14&lt;&gt;"YES",Calculator!$B$32&lt;Calculator!$G$14),"—",ROUND((1+SQRT(((50*POWER(80,POWER(COS(PI()*MOD(Calculator!$B$32/Calculator!$F$14,1)),2))+MIN(500,MAX(30,100*EXP(-0.3*'VSWR Calculator'!$C$24)*(1+3*ABS(MOD('VSWR Calculator'!$C$23/Calculator!$F$14/2,1)-0.5))))/'VSWR Calculator'!$C$25)-$C76)^2+(1500*ABS(SIN(2*PI()*MOD(Calculator!$B$32/Calculator!$F$14,1)))*IF(MOD(Calculator!$B$32/Calculator!$F$14,1)&lt;0.5,-1,1))^2)/SQRT(((50*POWER(80,POWER(COS(PI()*MOD(Calculator!$B$32/Calculator!$F$14,1)),2))+MIN(500,MAX(30,100*EXP(-0.3*'VSWR Calculator'!$C$24)*(1+3*ABS(MOD('VSWR Calculator'!$C$23/Calculator!$F$14/2,1)-0.5))))/'VSWR Calculator'!$C$25)+$C76)^2+(1500*ABS(SIN(2*PI()*MOD(Calculator!$B$32/Calculator!$F$14,1)))*IF(MOD(Calculator!$B$32/Calculator!$F$14,1)&lt;0.5,-1,1))^2))/(1-SQRT(((50*POWER(80,POWER(COS(PI()*MOD(Calculator!$B$32/Calculator!$F$14,1)),2))+MIN(500,MAX(30,100*EXP(-0.3*'VSWR Calculator'!$C$24)*(1+3*ABS(MOD('VSWR Calculator'!$C$23/Calculator!$F$14/2,1)-0.5))))/'VSWR Calculator'!$C$25)-$C76)^2+(1500*ABS(SIN(2*PI()*MOD(Calculator!$B$32/Calculator!$F$14,1)))*IF(MOD(Calculator!$B$32/Calculator!$F$14,1)&lt;0.5,-1,1))^2)/SQRT(((50*POWER(80,POWER(COS(PI()*MOD(Calculator!$B$32/Calculator!$F$14,1)),2))+MIN(500,MAX(30,100*EXP(-0.3*'VSWR Calculator'!$C$24)*(1+3*ABS(MOD('VSWR Calculator'!$C$23/Calculator!$F$14/2,1)-0.5))))/'VSWR Calculator'!$C$25)+$C76)^2+(1500*ABS(SIN(2*PI()*MOD(Calculator!$B$32/Calculator!$F$14,1)))*IF(MOD(Calculator!$B$32/Calculator!$F$14,1)&lt;0.5,-1,1))^2)),2))</f>
        <v>—</v>
      </c>
      <c r="CZ76" s="253" t="n">
        <f aca="false">IF(OR(Calculator!$E$15&lt;&gt;"YES",Calculator!$B$32&lt;Calculator!$G$15),"—",ROUND((1+SQRT(((50*POWER(80,POWER(COS(PI()*MOD(Calculator!$B$32/Calculator!$F$15,1)),2))+MIN(500,MAX(30,100*EXP(-0.3*'VSWR Calculator'!$C$24)*(1+3*ABS(MOD('VSWR Calculator'!$C$23/Calculator!$F$15/2,1)-0.5))))/'VSWR Calculator'!$C$25)-$C76)^2+(1500*ABS(SIN(2*PI()*MOD(Calculator!$B$32/Calculator!$F$15,1)))*IF(MOD(Calculator!$B$32/Calculator!$F$15,1)&lt;0.5,-1,1))^2)/SQRT(((50*POWER(80,POWER(COS(PI()*MOD(Calculator!$B$32/Calculator!$F$15,1)),2))+MIN(500,MAX(30,100*EXP(-0.3*'VSWR Calculator'!$C$24)*(1+3*ABS(MOD('VSWR Calculator'!$C$23/Calculator!$F$15/2,1)-0.5))))/'VSWR Calculator'!$C$25)+$C76)^2+(1500*ABS(SIN(2*PI()*MOD(Calculator!$B$32/Calculator!$F$15,1)))*IF(MOD(Calculator!$B$32/Calculator!$F$15,1)&lt;0.5,-1,1))^2))/(1-SQRT(((50*POWER(80,POWER(COS(PI()*MOD(Calculator!$B$32/Calculator!$F$15,1)),2))+MIN(500,MAX(30,100*EXP(-0.3*'VSWR Calculator'!$C$24)*(1+3*ABS(MOD('VSWR Calculator'!$C$23/Calculator!$F$15/2,1)-0.5))))/'VSWR Calculator'!$C$25)-$C76)^2+(1500*ABS(SIN(2*PI()*MOD(Calculator!$B$32/Calculator!$F$15,1)))*IF(MOD(Calculator!$B$32/Calculator!$F$15,1)&lt;0.5,-1,1))^2)/SQRT(((50*POWER(80,POWER(COS(PI()*MOD(Calculator!$B$32/Calculator!$F$15,1)),2))+MIN(500,MAX(30,100*EXP(-0.3*'VSWR Calculator'!$C$24)*(1+3*ABS(MOD('VSWR Calculator'!$C$23/Calculator!$F$15/2,1)-0.5))))/'VSWR Calculator'!$C$25)+$C76)^2+(1500*ABS(SIN(2*PI()*MOD(Calculator!$B$32/Calculator!$F$15,1)))*IF(MOD(Calculator!$B$32/Calculator!$F$15,1)&lt;0.5,-1,1))^2)),2))</f>
        <v>2.4</v>
      </c>
      <c r="DA76" s="253" t="str">
        <f aca="false">IF(OR(Calculator!$E$16&lt;&gt;"YES",Calculator!$B$32&lt;Calculator!$G$16),"—",ROUND((1+SQRT(((50*POWER(80,POWER(COS(PI()*MOD(Calculator!$B$32/Calculator!$F$16,1)),2))+MIN(500,MAX(30,100*EXP(-0.3*'VSWR Calculator'!$C$24)*(1+3*ABS(MOD('VSWR Calculator'!$C$23/Calculator!$F$16/2,1)-0.5))))/'VSWR Calculator'!$C$25)-$C76)^2+(1500*ABS(SIN(2*PI()*MOD(Calculator!$B$32/Calculator!$F$16,1)))*IF(MOD(Calculator!$B$32/Calculator!$F$16,1)&lt;0.5,-1,1))^2)/SQRT(((50*POWER(80,POWER(COS(PI()*MOD(Calculator!$B$32/Calculator!$F$16,1)),2))+MIN(500,MAX(30,100*EXP(-0.3*'VSWR Calculator'!$C$24)*(1+3*ABS(MOD('VSWR Calculator'!$C$23/Calculator!$F$16/2,1)-0.5))))/'VSWR Calculator'!$C$25)+$C76)^2+(1500*ABS(SIN(2*PI()*MOD(Calculator!$B$32/Calculator!$F$16,1)))*IF(MOD(Calculator!$B$32/Calculator!$F$16,1)&lt;0.5,-1,1))^2))/(1-SQRT(((50*POWER(80,POWER(COS(PI()*MOD(Calculator!$B$32/Calculator!$F$16,1)),2))+MIN(500,MAX(30,100*EXP(-0.3*'VSWR Calculator'!$C$24)*(1+3*ABS(MOD('VSWR Calculator'!$C$23/Calculator!$F$16/2,1)-0.5))))/'VSWR Calculator'!$C$25)-$C76)^2+(1500*ABS(SIN(2*PI()*MOD(Calculator!$B$32/Calculator!$F$16,1)))*IF(MOD(Calculator!$B$32/Calculator!$F$16,1)&lt;0.5,-1,1))^2)/SQRT(((50*POWER(80,POWER(COS(PI()*MOD(Calculator!$B$32/Calculator!$F$16,1)),2))+MIN(500,MAX(30,100*EXP(-0.3*'VSWR Calculator'!$C$24)*(1+3*ABS(MOD('VSWR Calculator'!$C$23/Calculator!$F$16/2,1)-0.5))))/'VSWR Calculator'!$C$25)+$C76)^2+(1500*ABS(SIN(2*PI()*MOD(Calculator!$B$32/Calculator!$F$16,1)))*IF(MOD(Calculator!$B$32/Calculator!$F$16,1)&lt;0.5,-1,1))^2)),2))</f>
        <v>—</v>
      </c>
      <c r="DB76" s="253" t="n">
        <f aca="false">IF(OR(Calculator!$E$17&lt;&gt;"YES",Calculator!$B$32&lt;Calculator!$G$17),"—",ROUND((1+SQRT(((50*POWER(80,POWER(COS(PI()*MOD(Calculator!$B$32/Calculator!$F$17,1)),2))+MIN(500,MAX(30,100*EXP(-0.3*'VSWR Calculator'!$C$24)*(1+3*ABS(MOD('VSWR Calculator'!$C$23/Calculator!$F$17/2,1)-0.5))))/'VSWR Calculator'!$C$25)-$C76)^2+(1500*ABS(SIN(2*PI()*MOD(Calculator!$B$32/Calculator!$F$17,1)))*IF(MOD(Calculator!$B$32/Calculator!$F$17,1)&lt;0.5,-1,1))^2)/SQRT(((50*POWER(80,POWER(COS(PI()*MOD(Calculator!$B$32/Calculator!$F$17,1)),2))+MIN(500,MAX(30,100*EXP(-0.3*'VSWR Calculator'!$C$24)*(1+3*ABS(MOD('VSWR Calculator'!$C$23/Calculator!$F$17/2,1)-0.5))))/'VSWR Calculator'!$C$25)+$C76)^2+(1500*ABS(SIN(2*PI()*MOD(Calculator!$B$32/Calculator!$F$17,1)))*IF(MOD(Calculator!$B$32/Calculator!$F$17,1)&lt;0.5,-1,1))^2))/(1-SQRT(((50*POWER(80,POWER(COS(PI()*MOD(Calculator!$B$32/Calculator!$F$17,1)),2))+MIN(500,MAX(30,100*EXP(-0.3*'VSWR Calculator'!$C$24)*(1+3*ABS(MOD('VSWR Calculator'!$C$23/Calculator!$F$17/2,1)-0.5))))/'VSWR Calculator'!$C$25)-$C76)^2+(1500*ABS(SIN(2*PI()*MOD(Calculator!$B$32/Calculator!$F$17,1)))*IF(MOD(Calculator!$B$32/Calculator!$F$17,1)&lt;0.5,-1,1))^2)/SQRT(((50*POWER(80,POWER(COS(PI()*MOD(Calculator!$B$32/Calculator!$F$17,1)),2))+MIN(500,MAX(30,100*EXP(-0.3*'VSWR Calculator'!$C$24)*(1+3*ABS(MOD('VSWR Calculator'!$C$23/Calculator!$F$17/2,1)-0.5))))/'VSWR Calculator'!$C$25)+$C76)^2+(1500*ABS(SIN(2*PI()*MOD(Calculator!$B$32/Calculator!$F$17,1)))*IF(MOD(Calculator!$B$32/Calculator!$F$17,1)&lt;0.5,-1,1))^2)),2))</f>
        <v>14.2</v>
      </c>
      <c r="DC76" s="253" t="str">
        <f aca="false">IF(OR(Calculator!$E$18&lt;&gt;"YES",Calculator!$B$32&lt;Calculator!$G$18),"—",ROUND((1+SQRT(((50*POWER(80,POWER(COS(PI()*MOD(Calculator!$B$32/Calculator!$F$18,1)),2))+MIN(500,MAX(30,100*EXP(-0.3*'VSWR Calculator'!$C$24)*(1+3*ABS(MOD('VSWR Calculator'!$C$23/Calculator!$F$18/2,1)-0.5))))/'VSWR Calculator'!$C$25)-$C76)^2+(1500*ABS(SIN(2*PI()*MOD(Calculator!$B$32/Calculator!$F$18,1)))*IF(MOD(Calculator!$B$32/Calculator!$F$18,1)&lt;0.5,-1,1))^2)/SQRT(((50*POWER(80,POWER(COS(PI()*MOD(Calculator!$B$32/Calculator!$F$18,1)),2))+MIN(500,MAX(30,100*EXP(-0.3*'VSWR Calculator'!$C$24)*(1+3*ABS(MOD('VSWR Calculator'!$C$23/Calculator!$F$18/2,1)-0.5))))/'VSWR Calculator'!$C$25)+$C76)^2+(1500*ABS(SIN(2*PI()*MOD(Calculator!$B$32/Calculator!$F$18,1)))*IF(MOD(Calculator!$B$32/Calculator!$F$18,1)&lt;0.5,-1,1))^2))/(1-SQRT(((50*POWER(80,POWER(COS(PI()*MOD(Calculator!$B$32/Calculator!$F$18,1)),2))+MIN(500,MAX(30,100*EXP(-0.3*'VSWR Calculator'!$C$24)*(1+3*ABS(MOD('VSWR Calculator'!$C$23/Calculator!$F$18/2,1)-0.5))))/'VSWR Calculator'!$C$25)-$C76)^2+(1500*ABS(SIN(2*PI()*MOD(Calculator!$B$32/Calculator!$F$18,1)))*IF(MOD(Calculator!$B$32/Calculator!$F$18,1)&lt;0.5,-1,1))^2)/SQRT(((50*POWER(80,POWER(COS(PI()*MOD(Calculator!$B$32/Calculator!$F$18,1)),2))+MIN(500,MAX(30,100*EXP(-0.3*'VSWR Calculator'!$C$24)*(1+3*ABS(MOD('VSWR Calculator'!$C$23/Calculator!$F$18/2,1)-0.5))))/'VSWR Calculator'!$C$25)+$C76)^2+(1500*ABS(SIN(2*PI()*MOD(Calculator!$B$32/Calculator!$F$18,1)))*IF(MOD(Calculator!$B$32/Calculator!$F$18,1)&lt;0.5,-1,1))^2)),2))</f>
        <v>—</v>
      </c>
      <c r="DD76" s="253" t="str">
        <f aca="false">IF(OR(Calculator!$E$19&lt;&gt;"YES",Calculator!$B$32&lt;Calculator!$G$19),"—",ROUND((1+SQRT(((50*POWER(80,POWER(COS(PI()*MOD(Calculator!$B$32/Calculator!$F$19,1)),2))+MIN(500,MAX(30,100*EXP(-0.3*'VSWR Calculator'!$C$24)*(1+3*ABS(MOD('VSWR Calculator'!$C$23/Calculator!$F$19/2,1)-0.5))))/'VSWR Calculator'!$C$25)-$C76)^2+(1500*ABS(SIN(2*PI()*MOD(Calculator!$B$32/Calculator!$F$19,1)))*IF(MOD(Calculator!$B$32/Calculator!$F$19,1)&lt;0.5,-1,1))^2)/SQRT(((50*POWER(80,POWER(COS(PI()*MOD(Calculator!$B$32/Calculator!$F$19,1)),2))+MIN(500,MAX(30,100*EXP(-0.3*'VSWR Calculator'!$C$24)*(1+3*ABS(MOD('VSWR Calculator'!$C$23/Calculator!$F$19/2,1)-0.5))))/'VSWR Calculator'!$C$25)+$C76)^2+(1500*ABS(SIN(2*PI()*MOD(Calculator!$B$32/Calculator!$F$19,1)))*IF(MOD(Calculator!$B$32/Calculator!$F$19,1)&lt;0.5,-1,1))^2))/(1-SQRT(((50*POWER(80,POWER(COS(PI()*MOD(Calculator!$B$32/Calculator!$F$19,1)),2))+MIN(500,MAX(30,100*EXP(-0.3*'VSWR Calculator'!$C$24)*(1+3*ABS(MOD('VSWR Calculator'!$C$23/Calculator!$F$19/2,1)-0.5))))/'VSWR Calculator'!$C$25)-$C76)^2+(1500*ABS(SIN(2*PI()*MOD(Calculator!$B$32/Calculator!$F$19,1)))*IF(MOD(Calculator!$B$32/Calculator!$F$19,1)&lt;0.5,-1,1))^2)/SQRT(((50*POWER(80,POWER(COS(PI()*MOD(Calculator!$B$32/Calculator!$F$19,1)),2))+MIN(500,MAX(30,100*EXP(-0.3*'VSWR Calculator'!$C$24)*(1+3*ABS(MOD('VSWR Calculator'!$C$23/Calculator!$F$19/2,1)-0.5))))/'VSWR Calculator'!$C$25)+$C76)^2+(1500*ABS(SIN(2*PI()*MOD(Calculator!$B$32/Calculator!$F$19,1)))*IF(MOD(Calculator!$B$32/Calculator!$F$19,1)&lt;0.5,-1,1))^2)),2))</f>
        <v>—</v>
      </c>
      <c r="DE76" s="253" t="str">
        <f aca="false">IF(OR(Calculator!$E$20&lt;&gt;"YES",Calculator!$B$32&lt;Calculator!$G$20),"—",ROUND((1+SQRT(((50*POWER(80,POWER(COS(PI()*MOD(Calculator!$B$32/Calculator!$F$20,1)),2))+MIN(500,MAX(30,100*EXP(-0.3*'VSWR Calculator'!$C$24)*(1+3*ABS(MOD('VSWR Calculator'!$C$23/Calculator!$F$20/2,1)-0.5))))/'VSWR Calculator'!$C$25)-$C76)^2+(1500*ABS(SIN(2*PI()*MOD(Calculator!$B$32/Calculator!$F$20,1)))*IF(MOD(Calculator!$B$32/Calculator!$F$20,1)&lt;0.5,-1,1))^2)/SQRT(((50*POWER(80,POWER(COS(PI()*MOD(Calculator!$B$32/Calculator!$F$20,1)),2))+MIN(500,MAX(30,100*EXP(-0.3*'VSWR Calculator'!$C$24)*(1+3*ABS(MOD('VSWR Calculator'!$C$23/Calculator!$F$20/2,1)-0.5))))/'VSWR Calculator'!$C$25)+$C76)^2+(1500*ABS(SIN(2*PI()*MOD(Calculator!$B$32/Calculator!$F$20,1)))*IF(MOD(Calculator!$B$32/Calculator!$F$20,1)&lt;0.5,-1,1))^2))/(1-SQRT(((50*POWER(80,POWER(COS(PI()*MOD(Calculator!$B$32/Calculator!$F$20,1)),2))+MIN(500,MAX(30,100*EXP(-0.3*'VSWR Calculator'!$C$24)*(1+3*ABS(MOD('VSWR Calculator'!$C$23/Calculator!$F$20/2,1)-0.5))))/'VSWR Calculator'!$C$25)-$C76)^2+(1500*ABS(SIN(2*PI()*MOD(Calculator!$B$32/Calculator!$F$20,1)))*IF(MOD(Calculator!$B$32/Calculator!$F$20,1)&lt;0.5,-1,1))^2)/SQRT(((50*POWER(80,POWER(COS(PI()*MOD(Calculator!$B$32/Calculator!$F$20,1)),2))+MIN(500,MAX(30,100*EXP(-0.3*'VSWR Calculator'!$C$24)*(1+3*ABS(MOD('VSWR Calculator'!$C$23/Calculator!$F$20/2,1)-0.5))))/'VSWR Calculator'!$C$25)+$C76)^2+(1500*ABS(SIN(2*PI()*MOD(Calculator!$B$32/Calculator!$F$20,1)))*IF(MOD(Calculator!$B$32/Calculator!$F$20,1)&lt;0.5,-1,1))^2)),2))</f>
        <v>—</v>
      </c>
      <c r="DF76" s="253" t="str">
        <f aca="false">IF(OR(Calculator!$E$21&lt;&gt;"YES",Calculator!$B$32&lt;Calculator!$G$21),"—",ROUND((1+SQRT(((50*POWER(80,POWER(COS(PI()*MOD(Calculator!$B$32/Calculator!$F$21,1)),2))+MIN(500,MAX(30,100*EXP(-0.3*'VSWR Calculator'!$C$24)*(1+3*ABS(MOD('VSWR Calculator'!$C$23/Calculator!$F$21/2,1)-0.5))))/'VSWR Calculator'!$C$25)-$C76)^2+(1500*ABS(SIN(2*PI()*MOD(Calculator!$B$32/Calculator!$F$21,1)))*IF(MOD(Calculator!$B$32/Calculator!$F$21,1)&lt;0.5,-1,1))^2)/SQRT(((50*POWER(80,POWER(COS(PI()*MOD(Calculator!$B$32/Calculator!$F$21,1)),2))+MIN(500,MAX(30,100*EXP(-0.3*'VSWR Calculator'!$C$24)*(1+3*ABS(MOD('VSWR Calculator'!$C$23/Calculator!$F$21/2,1)-0.5))))/'VSWR Calculator'!$C$25)+$C76)^2+(1500*ABS(SIN(2*PI()*MOD(Calculator!$B$32/Calculator!$F$21,1)))*IF(MOD(Calculator!$B$32/Calculator!$F$21,1)&lt;0.5,-1,1))^2))/(1-SQRT(((50*POWER(80,POWER(COS(PI()*MOD(Calculator!$B$32/Calculator!$F$21,1)),2))+MIN(500,MAX(30,100*EXP(-0.3*'VSWR Calculator'!$C$24)*(1+3*ABS(MOD('VSWR Calculator'!$C$23/Calculator!$F$21/2,1)-0.5))))/'VSWR Calculator'!$C$25)-$C76)^2+(1500*ABS(SIN(2*PI()*MOD(Calculator!$B$32/Calculator!$F$21,1)))*IF(MOD(Calculator!$B$32/Calculator!$F$21,1)&lt;0.5,-1,1))^2)/SQRT(((50*POWER(80,POWER(COS(PI()*MOD(Calculator!$B$32/Calculator!$F$21,1)),2))+MIN(500,MAX(30,100*EXP(-0.3*'VSWR Calculator'!$C$24)*(1+3*ABS(MOD('VSWR Calculator'!$C$23/Calculator!$F$21/2,1)-0.5))))/'VSWR Calculator'!$C$25)+$C76)^2+(1500*ABS(SIN(2*PI()*MOD(Calculator!$B$32/Calculator!$F$21,1)))*IF(MOD(Calculator!$B$32/Calculator!$F$21,1)&lt;0.5,-1,1))^2)),2))</f>
        <v>—</v>
      </c>
      <c r="DG76" s="253" t="str">
        <f aca="false">IF(OR(Calculator!$E$22&lt;&gt;"YES",Calculator!$B$32&lt;Calculator!$G$22),"—",ROUND((1+SQRT(((50*POWER(80,POWER(COS(PI()*MOD(Calculator!$B$32/Calculator!$F$22,1)),2))+MIN(500,MAX(30,100*EXP(-0.3*'VSWR Calculator'!$C$24)*(1+3*ABS(MOD('VSWR Calculator'!$C$23/Calculator!$F$22/2,1)-0.5))))/'VSWR Calculator'!$C$25)-$C76)^2+(1500*ABS(SIN(2*PI()*MOD(Calculator!$B$32/Calculator!$F$22,1)))*IF(MOD(Calculator!$B$32/Calculator!$F$22,1)&lt;0.5,-1,1))^2)/SQRT(((50*POWER(80,POWER(COS(PI()*MOD(Calculator!$B$32/Calculator!$F$22,1)),2))+MIN(500,MAX(30,100*EXP(-0.3*'VSWR Calculator'!$C$24)*(1+3*ABS(MOD('VSWR Calculator'!$C$23/Calculator!$F$22/2,1)-0.5))))/'VSWR Calculator'!$C$25)+$C76)^2+(1500*ABS(SIN(2*PI()*MOD(Calculator!$B$32/Calculator!$F$22,1)))*IF(MOD(Calculator!$B$32/Calculator!$F$22,1)&lt;0.5,-1,1))^2))/(1-SQRT(((50*POWER(80,POWER(COS(PI()*MOD(Calculator!$B$32/Calculator!$F$22,1)),2))+MIN(500,MAX(30,100*EXP(-0.3*'VSWR Calculator'!$C$24)*(1+3*ABS(MOD('VSWR Calculator'!$C$23/Calculator!$F$22/2,1)-0.5))))/'VSWR Calculator'!$C$25)-$C76)^2+(1500*ABS(SIN(2*PI()*MOD(Calculator!$B$32/Calculator!$F$22,1)))*IF(MOD(Calculator!$B$32/Calculator!$F$22,1)&lt;0.5,-1,1))^2)/SQRT(((50*POWER(80,POWER(COS(PI()*MOD(Calculator!$B$32/Calculator!$F$22,1)),2))+MIN(500,MAX(30,100*EXP(-0.3*'VSWR Calculator'!$C$24)*(1+3*ABS(MOD('VSWR Calculator'!$C$23/Calculator!$F$22/2,1)-0.5))))/'VSWR Calculator'!$C$25)+$C76)^2+(1500*ABS(SIN(2*PI()*MOD(Calculator!$B$32/Calculator!$F$22,1)))*IF(MOD(Calculator!$B$32/Calculator!$F$22,1)&lt;0.5,-1,1))^2)),2))</f>
        <v>—</v>
      </c>
      <c r="DH76" s="253" t="n">
        <f aca="false">IFERROR(ROUND((IF(ISNUMBER(CW76),CW76,0)+IF(ISNUMBER(CX76),CX76,0)+IF(ISNUMBER(CY76),CY76,0)+IF(ISNUMBER(CZ76),CZ76,0)+IF(ISNUMBER(DA76),DA76,0)+IF(ISNUMBER(DB76),DB76,0)+IF(ISNUMBER(DC76),DC76,0)+IF(ISNUMBER(DD76),DD76,0)+IF(ISNUMBER(DE76),DE76,0)+IF(ISNUMBER(DF76),DF76,0)+IF(ISNUMBER(DG76),DG76,0))/(IF(ISNUMBER(CW76),1,0)+IF(ISNUMBER(CX76),1,0)+IF(ISNUMBER(CY76),1,0)+IF(ISNUMBER(CZ76),1,0)+IF(ISNUMBER(DA76),1,0)+IF(ISNUMBER(DB76),1,0)+IF(ISNUMBER(DC76),1,0)+IF(ISNUMBER(DD76),1,0)+IF(ISNUMBER(DE76),1,0)+IF(ISNUMBER(DF76),1,0)+IF(ISNUMBER(DG76),1,0)),4),"")</f>
        <v>8.3</v>
      </c>
      <c r="DI76" s="253" t="str">
        <f aca="false">IF(OR(Calculator!$E$12&lt;&gt;"YES",Calculator!$B$33&lt;Calculator!$G$12),"—",ROUND((1+SQRT(((50*POWER(80,POWER(COS(PI()*MOD(Calculator!$B$33/Calculator!$F$12,1)),2))+MIN(500,MAX(30,100*EXP(-0.3*'VSWR Calculator'!$C$24)*(1+3*ABS(MOD('VSWR Calculator'!$C$23/Calculator!$F$12/2,1)-0.5))))/'VSWR Calculator'!$C$25)-$C76)^2+(1500*ABS(SIN(2*PI()*MOD(Calculator!$B$33/Calculator!$F$12,1)))*IF(MOD(Calculator!$B$33/Calculator!$F$12,1)&lt;0.5,-1,1))^2)/SQRT(((50*POWER(80,POWER(COS(PI()*MOD(Calculator!$B$33/Calculator!$F$12,1)),2))+MIN(500,MAX(30,100*EXP(-0.3*'VSWR Calculator'!$C$24)*(1+3*ABS(MOD('VSWR Calculator'!$C$23/Calculator!$F$12/2,1)-0.5))))/'VSWR Calculator'!$C$25)+$C76)^2+(1500*ABS(SIN(2*PI()*MOD(Calculator!$B$33/Calculator!$F$12,1)))*IF(MOD(Calculator!$B$33/Calculator!$F$12,1)&lt;0.5,-1,1))^2))/(1-SQRT(((50*POWER(80,POWER(COS(PI()*MOD(Calculator!$B$33/Calculator!$F$12,1)),2))+MIN(500,MAX(30,100*EXP(-0.3*'VSWR Calculator'!$C$24)*(1+3*ABS(MOD('VSWR Calculator'!$C$23/Calculator!$F$12/2,1)-0.5))))/'VSWR Calculator'!$C$25)-$C76)^2+(1500*ABS(SIN(2*PI()*MOD(Calculator!$B$33/Calculator!$F$12,1)))*IF(MOD(Calculator!$B$33/Calculator!$F$12,1)&lt;0.5,-1,1))^2)/SQRT(((50*POWER(80,POWER(COS(PI()*MOD(Calculator!$B$33/Calculator!$F$12,1)),2))+MIN(500,MAX(30,100*EXP(-0.3*'VSWR Calculator'!$C$24)*(1+3*ABS(MOD('VSWR Calculator'!$C$23/Calculator!$F$12/2,1)-0.5))))/'VSWR Calculator'!$C$25)+$C76)^2+(1500*ABS(SIN(2*PI()*MOD(Calculator!$B$33/Calculator!$F$12,1)))*IF(MOD(Calculator!$B$33/Calculator!$F$12,1)&lt;0.5,-1,1))^2)),2))</f>
        <v>—</v>
      </c>
      <c r="DJ76" s="253" t="str">
        <f aca="false">IF(OR(Calculator!$E$13&lt;&gt;"YES",Calculator!$B$33&lt;Calculator!$G$13),"—",ROUND((1+SQRT(((50*POWER(80,POWER(COS(PI()*MOD(Calculator!$B$33/Calculator!$F$13,1)),2))+MIN(500,MAX(30,100*EXP(-0.3*'VSWR Calculator'!$C$24)*(1+3*ABS(MOD('VSWR Calculator'!$C$23/Calculator!$F$13/2,1)-0.5))))/'VSWR Calculator'!$C$25)-$C76)^2+(1500*ABS(SIN(2*PI()*MOD(Calculator!$B$33/Calculator!$F$13,1)))*IF(MOD(Calculator!$B$33/Calculator!$F$13,1)&lt;0.5,-1,1))^2)/SQRT(((50*POWER(80,POWER(COS(PI()*MOD(Calculator!$B$33/Calculator!$F$13,1)),2))+MIN(500,MAX(30,100*EXP(-0.3*'VSWR Calculator'!$C$24)*(1+3*ABS(MOD('VSWR Calculator'!$C$23/Calculator!$F$13/2,1)-0.5))))/'VSWR Calculator'!$C$25)+$C76)^2+(1500*ABS(SIN(2*PI()*MOD(Calculator!$B$33/Calculator!$F$13,1)))*IF(MOD(Calculator!$B$33/Calculator!$F$13,1)&lt;0.5,-1,1))^2))/(1-SQRT(((50*POWER(80,POWER(COS(PI()*MOD(Calculator!$B$33/Calculator!$F$13,1)),2))+MIN(500,MAX(30,100*EXP(-0.3*'VSWR Calculator'!$C$24)*(1+3*ABS(MOD('VSWR Calculator'!$C$23/Calculator!$F$13/2,1)-0.5))))/'VSWR Calculator'!$C$25)-$C76)^2+(1500*ABS(SIN(2*PI()*MOD(Calculator!$B$33/Calculator!$F$13,1)))*IF(MOD(Calculator!$B$33/Calculator!$F$13,1)&lt;0.5,-1,1))^2)/SQRT(((50*POWER(80,POWER(COS(PI()*MOD(Calculator!$B$33/Calculator!$F$13,1)),2))+MIN(500,MAX(30,100*EXP(-0.3*'VSWR Calculator'!$C$24)*(1+3*ABS(MOD('VSWR Calculator'!$C$23/Calculator!$F$13/2,1)-0.5))))/'VSWR Calculator'!$C$25)+$C76)^2+(1500*ABS(SIN(2*PI()*MOD(Calculator!$B$33/Calculator!$F$13,1)))*IF(MOD(Calculator!$B$33/Calculator!$F$13,1)&lt;0.5,-1,1))^2)),2))</f>
        <v>—</v>
      </c>
      <c r="DK76" s="253" t="str">
        <f aca="false">IF(OR(Calculator!$E$14&lt;&gt;"YES",Calculator!$B$33&lt;Calculator!$G$14),"—",ROUND((1+SQRT(((50*POWER(80,POWER(COS(PI()*MOD(Calculator!$B$33/Calculator!$F$14,1)),2))+MIN(500,MAX(30,100*EXP(-0.3*'VSWR Calculator'!$C$24)*(1+3*ABS(MOD('VSWR Calculator'!$C$23/Calculator!$F$14/2,1)-0.5))))/'VSWR Calculator'!$C$25)-$C76)^2+(1500*ABS(SIN(2*PI()*MOD(Calculator!$B$33/Calculator!$F$14,1)))*IF(MOD(Calculator!$B$33/Calculator!$F$14,1)&lt;0.5,-1,1))^2)/SQRT(((50*POWER(80,POWER(COS(PI()*MOD(Calculator!$B$33/Calculator!$F$14,1)),2))+MIN(500,MAX(30,100*EXP(-0.3*'VSWR Calculator'!$C$24)*(1+3*ABS(MOD('VSWR Calculator'!$C$23/Calculator!$F$14/2,1)-0.5))))/'VSWR Calculator'!$C$25)+$C76)^2+(1500*ABS(SIN(2*PI()*MOD(Calculator!$B$33/Calculator!$F$14,1)))*IF(MOD(Calculator!$B$33/Calculator!$F$14,1)&lt;0.5,-1,1))^2))/(1-SQRT(((50*POWER(80,POWER(COS(PI()*MOD(Calculator!$B$33/Calculator!$F$14,1)),2))+MIN(500,MAX(30,100*EXP(-0.3*'VSWR Calculator'!$C$24)*(1+3*ABS(MOD('VSWR Calculator'!$C$23/Calculator!$F$14/2,1)-0.5))))/'VSWR Calculator'!$C$25)-$C76)^2+(1500*ABS(SIN(2*PI()*MOD(Calculator!$B$33/Calculator!$F$14,1)))*IF(MOD(Calculator!$B$33/Calculator!$F$14,1)&lt;0.5,-1,1))^2)/SQRT(((50*POWER(80,POWER(COS(PI()*MOD(Calculator!$B$33/Calculator!$F$14,1)),2))+MIN(500,MAX(30,100*EXP(-0.3*'VSWR Calculator'!$C$24)*(1+3*ABS(MOD('VSWR Calculator'!$C$23/Calculator!$F$14/2,1)-0.5))))/'VSWR Calculator'!$C$25)+$C76)^2+(1500*ABS(SIN(2*PI()*MOD(Calculator!$B$33/Calculator!$F$14,1)))*IF(MOD(Calculator!$B$33/Calculator!$F$14,1)&lt;0.5,-1,1))^2)),2))</f>
        <v>—</v>
      </c>
      <c r="DL76" s="253" t="n">
        <f aca="false">IF(OR(Calculator!$E$15&lt;&gt;"YES",Calculator!$B$33&lt;Calculator!$G$15),"—",ROUND((1+SQRT(((50*POWER(80,POWER(COS(PI()*MOD(Calculator!$B$33/Calculator!$F$15,1)),2))+MIN(500,MAX(30,100*EXP(-0.3*'VSWR Calculator'!$C$24)*(1+3*ABS(MOD('VSWR Calculator'!$C$23/Calculator!$F$15/2,1)-0.5))))/'VSWR Calculator'!$C$25)-$C76)^2+(1500*ABS(SIN(2*PI()*MOD(Calculator!$B$33/Calculator!$F$15,1)))*IF(MOD(Calculator!$B$33/Calculator!$F$15,1)&lt;0.5,-1,1))^2)/SQRT(((50*POWER(80,POWER(COS(PI()*MOD(Calculator!$B$33/Calculator!$F$15,1)),2))+MIN(500,MAX(30,100*EXP(-0.3*'VSWR Calculator'!$C$24)*(1+3*ABS(MOD('VSWR Calculator'!$C$23/Calculator!$F$15/2,1)-0.5))))/'VSWR Calculator'!$C$25)+$C76)^2+(1500*ABS(SIN(2*PI()*MOD(Calculator!$B$33/Calculator!$F$15,1)))*IF(MOD(Calculator!$B$33/Calculator!$F$15,1)&lt;0.5,-1,1))^2))/(1-SQRT(((50*POWER(80,POWER(COS(PI()*MOD(Calculator!$B$33/Calculator!$F$15,1)),2))+MIN(500,MAX(30,100*EXP(-0.3*'VSWR Calculator'!$C$24)*(1+3*ABS(MOD('VSWR Calculator'!$C$23/Calculator!$F$15/2,1)-0.5))))/'VSWR Calculator'!$C$25)-$C76)^2+(1500*ABS(SIN(2*PI()*MOD(Calculator!$B$33/Calculator!$F$15,1)))*IF(MOD(Calculator!$B$33/Calculator!$F$15,1)&lt;0.5,-1,1))^2)/SQRT(((50*POWER(80,POWER(COS(PI()*MOD(Calculator!$B$33/Calculator!$F$15,1)),2))+MIN(500,MAX(30,100*EXP(-0.3*'VSWR Calculator'!$C$24)*(1+3*ABS(MOD('VSWR Calculator'!$C$23/Calculator!$F$15/2,1)-0.5))))/'VSWR Calculator'!$C$25)+$C76)^2+(1500*ABS(SIN(2*PI()*MOD(Calculator!$B$33/Calculator!$F$15,1)))*IF(MOD(Calculator!$B$33/Calculator!$F$15,1)&lt;0.5,-1,1))^2)),2))</f>
        <v>2.54</v>
      </c>
      <c r="DM76" s="253" t="str">
        <f aca="false">IF(OR(Calculator!$E$16&lt;&gt;"YES",Calculator!$B$33&lt;Calculator!$G$16),"—",ROUND((1+SQRT(((50*POWER(80,POWER(COS(PI()*MOD(Calculator!$B$33/Calculator!$F$16,1)),2))+MIN(500,MAX(30,100*EXP(-0.3*'VSWR Calculator'!$C$24)*(1+3*ABS(MOD('VSWR Calculator'!$C$23/Calculator!$F$16/2,1)-0.5))))/'VSWR Calculator'!$C$25)-$C76)^2+(1500*ABS(SIN(2*PI()*MOD(Calculator!$B$33/Calculator!$F$16,1)))*IF(MOD(Calculator!$B$33/Calculator!$F$16,1)&lt;0.5,-1,1))^2)/SQRT(((50*POWER(80,POWER(COS(PI()*MOD(Calculator!$B$33/Calculator!$F$16,1)),2))+MIN(500,MAX(30,100*EXP(-0.3*'VSWR Calculator'!$C$24)*(1+3*ABS(MOD('VSWR Calculator'!$C$23/Calculator!$F$16/2,1)-0.5))))/'VSWR Calculator'!$C$25)+$C76)^2+(1500*ABS(SIN(2*PI()*MOD(Calculator!$B$33/Calculator!$F$16,1)))*IF(MOD(Calculator!$B$33/Calculator!$F$16,1)&lt;0.5,-1,1))^2))/(1-SQRT(((50*POWER(80,POWER(COS(PI()*MOD(Calculator!$B$33/Calculator!$F$16,1)),2))+MIN(500,MAX(30,100*EXP(-0.3*'VSWR Calculator'!$C$24)*(1+3*ABS(MOD('VSWR Calculator'!$C$23/Calculator!$F$16/2,1)-0.5))))/'VSWR Calculator'!$C$25)-$C76)^2+(1500*ABS(SIN(2*PI()*MOD(Calculator!$B$33/Calculator!$F$16,1)))*IF(MOD(Calculator!$B$33/Calculator!$F$16,1)&lt;0.5,-1,1))^2)/SQRT(((50*POWER(80,POWER(COS(PI()*MOD(Calculator!$B$33/Calculator!$F$16,1)),2))+MIN(500,MAX(30,100*EXP(-0.3*'VSWR Calculator'!$C$24)*(1+3*ABS(MOD('VSWR Calculator'!$C$23/Calculator!$F$16/2,1)-0.5))))/'VSWR Calculator'!$C$25)+$C76)^2+(1500*ABS(SIN(2*PI()*MOD(Calculator!$B$33/Calculator!$F$16,1)))*IF(MOD(Calculator!$B$33/Calculator!$F$16,1)&lt;0.5,-1,1))^2)),2))</f>
        <v>—</v>
      </c>
      <c r="DN76" s="253" t="n">
        <f aca="false">IF(OR(Calculator!$E$17&lt;&gt;"YES",Calculator!$B$33&lt;Calculator!$G$17),"—",ROUND((1+SQRT(((50*POWER(80,POWER(COS(PI()*MOD(Calculator!$B$33/Calculator!$F$17,1)),2))+MIN(500,MAX(30,100*EXP(-0.3*'VSWR Calculator'!$C$24)*(1+3*ABS(MOD('VSWR Calculator'!$C$23/Calculator!$F$17/2,1)-0.5))))/'VSWR Calculator'!$C$25)-$C76)^2+(1500*ABS(SIN(2*PI()*MOD(Calculator!$B$33/Calculator!$F$17,1)))*IF(MOD(Calculator!$B$33/Calculator!$F$17,1)&lt;0.5,-1,1))^2)/SQRT(((50*POWER(80,POWER(COS(PI()*MOD(Calculator!$B$33/Calculator!$F$17,1)),2))+MIN(500,MAX(30,100*EXP(-0.3*'VSWR Calculator'!$C$24)*(1+3*ABS(MOD('VSWR Calculator'!$C$23/Calculator!$F$17/2,1)-0.5))))/'VSWR Calculator'!$C$25)+$C76)^2+(1500*ABS(SIN(2*PI()*MOD(Calculator!$B$33/Calculator!$F$17,1)))*IF(MOD(Calculator!$B$33/Calculator!$F$17,1)&lt;0.5,-1,1))^2))/(1-SQRT(((50*POWER(80,POWER(COS(PI()*MOD(Calculator!$B$33/Calculator!$F$17,1)),2))+MIN(500,MAX(30,100*EXP(-0.3*'VSWR Calculator'!$C$24)*(1+3*ABS(MOD('VSWR Calculator'!$C$23/Calculator!$F$17/2,1)-0.5))))/'VSWR Calculator'!$C$25)-$C76)^2+(1500*ABS(SIN(2*PI()*MOD(Calculator!$B$33/Calculator!$F$17,1)))*IF(MOD(Calculator!$B$33/Calculator!$F$17,1)&lt;0.5,-1,1))^2)/SQRT(((50*POWER(80,POWER(COS(PI()*MOD(Calculator!$B$33/Calculator!$F$17,1)),2))+MIN(500,MAX(30,100*EXP(-0.3*'VSWR Calculator'!$C$24)*(1+3*ABS(MOD('VSWR Calculator'!$C$23/Calculator!$F$17/2,1)-0.5))))/'VSWR Calculator'!$C$25)+$C76)^2+(1500*ABS(SIN(2*PI()*MOD(Calculator!$B$33/Calculator!$F$17,1)))*IF(MOD(Calculator!$B$33/Calculator!$F$17,1)&lt;0.5,-1,1))^2)),2))</f>
        <v>15.47</v>
      </c>
      <c r="DO76" s="253" t="str">
        <f aca="false">IF(OR(Calculator!$E$18&lt;&gt;"YES",Calculator!$B$33&lt;Calculator!$G$18),"—",ROUND((1+SQRT(((50*POWER(80,POWER(COS(PI()*MOD(Calculator!$B$33/Calculator!$F$18,1)),2))+MIN(500,MAX(30,100*EXP(-0.3*'VSWR Calculator'!$C$24)*(1+3*ABS(MOD('VSWR Calculator'!$C$23/Calculator!$F$18/2,1)-0.5))))/'VSWR Calculator'!$C$25)-$C76)^2+(1500*ABS(SIN(2*PI()*MOD(Calculator!$B$33/Calculator!$F$18,1)))*IF(MOD(Calculator!$B$33/Calculator!$F$18,1)&lt;0.5,-1,1))^2)/SQRT(((50*POWER(80,POWER(COS(PI()*MOD(Calculator!$B$33/Calculator!$F$18,1)),2))+MIN(500,MAX(30,100*EXP(-0.3*'VSWR Calculator'!$C$24)*(1+3*ABS(MOD('VSWR Calculator'!$C$23/Calculator!$F$18/2,1)-0.5))))/'VSWR Calculator'!$C$25)+$C76)^2+(1500*ABS(SIN(2*PI()*MOD(Calculator!$B$33/Calculator!$F$18,1)))*IF(MOD(Calculator!$B$33/Calculator!$F$18,1)&lt;0.5,-1,1))^2))/(1-SQRT(((50*POWER(80,POWER(COS(PI()*MOD(Calculator!$B$33/Calculator!$F$18,1)),2))+MIN(500,MAX(30,100*EXP(-0.3*'VSWR Calculator'!$C$24)*(1+3*ABS(MOD('VSWR Calculator'!$C$23/Calculator!$F$18/2,1)-0.5))))/'VSWR Calculator'!$C$25)-$C76)^2+(1500*ABS(SIN(2*PI()*MOD(Calculator!$B$33/Calculator!$F$18,1)))*IF(MOD(Calculator!$B$33/Calculator!$F$18,1)&lt;0.5,-1,1))^2)/SQRT(((50*POWER(80,POWER(COS(PI()*MOD(Calculator!$B$33/Calculator!$F$18,1)),2))+MIN(500,MAX(30,100*EXP(-0.3*'VSWR Calculator'!$C$24)*(1+3*ABS(MOD('VSWR Calculator'!$C$23/Calculator!$F$18/2,1)-0.5))))/'VSWR Calculator'!$C$25)+$C76)^2+(1500*ABS(SIN(2*PI()*MOD(Calculator!$B$33/Calculator!$F$18,1)))*IF(MOD(Calculator!$B$33/Calculator!$F$18,1)&lt;0.5,-1,1))^2)),2))</f>
        <v>—</v>
      </c>
      <c r="DP76" s="253" t="str">
        <f aca="false">IF(OR(Calculator!$E$19&lt;&gt;"YES",Calculator!$B$33&lt;Calculator!$G$19),"—",ROUND((1+SQRT(((50*POWER(80,POWER(COS(PI()*MOD(Calculator!$B$33/Calculator!$F$19,1)),2))+MIN(500,MAX(30,100*EXP(-0.3*'VSWR Calculator'!$C$24)*(1+3*ABS(MOD('VSWR Calculator'!$C$23/Calculator!$F$19/2,1)-0.5))))/'VSWR Calculator'!$C$25)-$C76)^2+(1500*ABS(SIN(2*PI()*MOD(Calculator!$B$33/Calculator!$F$19,1)))*IF(MOD(Calculator!$B$33/Calculator!$F$19,1)&lt;0.5,-1,1))^2)/SQRT(((50*POWER(80,POWER(COS(PI()*MOD(Calculator!$B$33/Calculator!$F$19,1)),2))+MIN(500,MAX(30,100*EXP(-0.3*'VSWR Calculator'!$C$24)*(1+3*ABS(MOD('VSWR Calculator'!$C$23/Calculator!$F$19/2,1)-0.5))))/'VSWR Calculator'!$C$25)+$C76)^2+(1500*ABS(SIN(2*PI()*MOD(Calculator!$B$33/Calculator!$F$19,1)))*IF(MOD(Calculator!$B$33/Calculator!$F$19,1)&lt;0.5,-1,1))^2))/(1-SQRT(((50*POWER(80,POWER(COS(PI()*MOD(Calculator!$B$33/Calculator!$F$19,1)),2))+MIN(500,MAX(30,100*EXP(-0.3*'VSWR Calculator'!$C$24)*(1+3*ABS(MOD('VSWR Calculator'!$C$23/Calculator!$F$19/2,1)-0.5))))/'VSWR Calculator'!$C$25)-$C76)^2+(1500*ABS(SIN(2*PI()*MOD(Calculator!$B$33/Calculator!$F$19,1)))*IF(MOD(Calculator!$B$33/Calculator!$F$19,1)&lt;0.5,-1,1))^2)/SQRT(((50*POWER(80,POWER(COS(PI()*MOD(Calculator!$B$33/Calculator!$F$19,1)),2))+MIN(500,MAX(30,100*EXP(-0.3*'VSWR Calculator'!$C$24)*(1+3*ABS(MOD('VSWR Calculator'!$C$23/Calculator!$F$19/2,1)-0.5))))/'VSWR Calculator'!$C$25)+$C76)^2+(1500*ABS(SIN(2*PI()*MOD(Calculator!$B$33/Calculator!$F$19,1)))*IF(MOD(Calculator!$B$33/Calculator!$F$19,1)&lt;0.5,-1,1))^2)),2))</f>
        <v>—</v>
      </c>
      <c r="DQ76" s="253" t="str">
        <f aca="false">IF(OR(Calculator!$E$20&lt;&gt;"YES",Calculator!$B$33&lt;Calculator!$G$20),"—",ROUND((1+SQRT(((50*POWER(80,POWER(COS(PI()*MOD(Calculator!$B$33/Calculator!$F$20,1)),2))+MIN(500,MAX(30,100*EXP(-0.3*'VSWR Calculator'!$C$24)*(1+3*ABS(MOD('VSWR Calculator'!$C$23/Calculator!$F$20/2,1)-0.5))))/'VSWR Calculator'!$C$25)-$C76)^2+(1500*ABS(SIN(2*PI()*MOD(Calculator!$B$33/Calculator!$F$20,1)))*IF(MOD(Calculator!$B$33/Calculator!$F$20,1)&lt;0.5,-1,1))^2)/SQRT(((50*POWER(80,POWER(COS(PI()*MOD(Calculator!$B$33/Calculator!$F$20,1)),2))+MIN(500,MAX(30,100*EXP(-0.3*'VSWR Calculator'!$C$24)*(1+3*ABS(MOD('VSWR Calculator'!$C$23/Calculator!$F$20/2,1)-0.5))))/'VSWR Calculator'!$C$25)+$C76)^2+(1500*ABS(SIN(2*PI()*MOD(Calculator!$B$33/Calculator!$F$20,1)))*IF(MOD(Calculator!$B$33/Calculator!$F$20,1)&lt;0.5,-1,1))^2))/(1-SQRT(((50*POWER(80,POWER(COS(PI()*MOD(Calculator!$B$33/Calculator!$F$20,1)),2))+MIN(500,MAX(30,100*EXP(-0.3*'VSWR Calculator'!$C$24)*(1+3*ABS(MOD('VSWR Calculator'!$C$23/Calculator!$F$20/2,1)-0.5))))/'VSWR Calculator'!$C$25)-$C76)^2+(1500*ABS(SIN(2*PI()*MOD(Calculator!$B$33/Calculator!$F$20,1)))*IF(MOD(Calculator!$B$33/Calculator!$F$20,1)&lt;0.5,-1,1))^2)/SQRT(((50*POWER(80,POWER(COS(PI()*MOD(Calculator!$B$33/Calculator!$F$20,1)),2))+MIN(500,MAX(30,100*EXP(-0.3*'VSWR Calculator'!$C$24)*(1+3*ABS(MOD('VSWR Calculator'!$C$23/Calculator!$F$20/2,1)-0.5))))/'VSWR Calculator'!$C$25)+$C76)^2+(1500*ABS(SIN(2*PI()*MOD(Calculator!$B$33/Calculator!$F$20,1)))*IF(MOD(Calculator!$B$33/Calculator!$F$20,1)&lt;0.5,-1,1))^2)),2))</f>
        <v>—</v>
      </c>
      <c r="DR76" s="253" t="str">
        <f aca="false">IF(OR(Calculator!$E$21&lt;&gt;"YES",Calculator!$B$33&lt;Calculator!$G$21),"—",ROUND((1+SQRT(((50*POWER(80,POWER(COS(PI()*MOD(Calculator!$B$33/Calculator!$F$21,1)),2))+MIN(500,MAX(30,100*EXP(-0.3*'VSWR Calculator'!$C$24)*(1+3*ABS(MOD('VSWR Calculator'!$C$23/Calculator!$F$21/2,1)-0.5))))/'VSWR Calculator'!$C$25)-$C76)^2+(1500*ABS(SIN(2*PI()*MOD(Calculator!$B$33/Calculator!$F$21,1)))*IF(MOD(Calculator!$B$33/Calculator!$F$21,1)&lt;0.5,-1,1))^2)/SQRT(((50*POWER(80,POWER(COS(PI()*MOD(Calculator!$B$33/Calculator!$F$21,1)),2))+MIN(500,MAX(30,100*EXP(-0.3*'VSWR Calculator'!$C$24)*(1+3*ABS(MOD('VSWR Calculator'!$C$23/Calculator!$F$21/2,1)-0.5))))/'VSWR Calculator'!$C$25)+$C76)^2+(1500*ABS(SIN(2*PI()*MOD(Calculator!$B$33/Calculator!$F$21,1)))*IF(MOD(Calculator!$B$33/Calculator!$F$21,1)&lt;0.5,-1,1))^2))/(1-SQRT(((50*POWER(80,POWER(COS(PI()*MOD(Calculator!$B$33/Calculator!$F$21,1)),2))+MIN(500,MAX(30,100*EXP(-0.3*'VSWR Calculator'!$C$24)*(1+3*ABS(MOD('VSWR Calculator'!$C$23/Calculator!$F$21/2,1)-0.5))))/'VSWR Calculator'!$C$25)-$C76)^2+(1500*ABS(SIN(2*PI()*MOD(Calculator!$B$33/Calculator!$F$21,1)))*IF(MOD(Calculator!$B$33/Calculator!$F$21,1)&lt;0.5,-1,1))^2)/SQRT(((50*POWER(80,POWER(COS(PI()*MOD(Calculator!$B$33/Calculator!$F$21,1)),2))+MIN(500,MAX(30,100*EXP(-0.3*'VSWR Calculator'!$C$24)*(1+3*ABS(MOD('VSWR Calculator'!$C$23/Calculator!$F$21/2,1)-0.5))))/'VSWR Calculator'!$C$25)+$C76)^2+(1500*ABS(SIN(2*PI()*MOD(Calculator!$B$33/Calculator!$F$21,1)))*IF(MOD(Calculator!$B$33/Calculator!$F$21,1)&lt;0.5,-1,1))^2)),2))</f>
        <v>—</v>
      </c>
      <c r="DS76" s="253" t="str">
        <f aca="false">IF(OR(Calculator!$E$22&lt;&gt;"YES",Calculator!$B$33&lt;Calculator!$G$22),"—",ROUND((1+SQRT(((50*POWER(80,POWER(COS(PI()*MOD(Calculator!$B$33/Calculator!$F$22,1)),2))+MIN(500,MAX(30,100*EXP(-0.3*'VSWR Calculator'!$C$24)*(1+3*ABS(MOD('VSWR Calculator'!$C$23/Calculator!$F$22/2,1)-0.5))))/'VSWR Calculator'!$C$25)-$C76)^2+(1500*ABS(SIN(2*PI()*MOD(Calculator!$B$33/Calculator!$F$22,1)))*IF(MOD(Calculator!$B$33/Calculator!$F$22,1)&lt;0.5,-1,1))^2)/SQRT(((50*POWER(80,POWER(COS(PI()*MOD(Calculator!$B$33/Calculator!$F$22,1)),2))+MIN(500,MAX(30,100*EXP(-0.3*'VSWR Calculator'!$C$24)*(1+3*ABS(MOD('VSWR Calculator'!$C$23/Calculator!$F$22/2,1)-0.5))))/'VSWR Calculator'!$C$25)+$C76)^2+(1500*ABS(SIN(2*PI()*MOD(Calculator!$B$33/Calculator!$F$22,1)))*IF(MOD(Calculator!$B$33/Calculator!$F$22,1)&lt;0.5,-1,1))^2))/(1-SQRT(((50*POWER(80,POWER(COS(PI()*MOD(Calculator!$B$33/Calculator!$F$22,1)),2))+MIN(500,MAX(30,100*EXP(-0.3*'VSWR Calculator'!$C$24)*(1+3*ABS(MOD('VSWR Calculator'!$C$23/Calculator!$F$22/2,1)-0.5))))/'VSWR Calculator'!$C$25)-$C76)^2+(1500*ABS(SIN(2*PI()*MOD(Calculator!$B$33/Calculator!$F$22,1)))*IF(MOD(Calculator!$B$33/Calculator!$F$22,1)&lt;0.5,-1,1))^2)/SQRT(((50*POWER(80,POWER(COS(PI()*MOD(Calculator!$B$33/Calculator!$F$22,1)),2))+MIN(500,MAX(30,100*EXP(-0.3*'VSWR Calculator'!$C$24)*(1+3*ABS(MOD('VSWR Calculator'!$C$23/Calculator!$F$22/2,1)-0.5))))/'VSWR Calculator'!$C$25)+$C76)^2+(1500*ABS(SIN(2*PI()*MOD(Calculator!$B$33/Calculator!$F$22,1)))*IF(MOD(Calculator!$B$33/Calculator!$F$22,1)&lt;0.5,-1,1))^2)),2))</f>
        <v>—</v>
      </c>
      <c r="DT76" s="253" t="n">
        <f aca="false">IFERROR(ROUND((IF(ISNUMBER(DI76),DI76,0)+IF(ISNUMBER(DJ76),DJ76,0)+IF(ISNUMBER(DK76),DK76,0)+IF(ISNUMBER(DL76),DL76,0)+IF(ISNUMBER(DM76),DM76,0)+IF(ISNUMBER(DN76),DN76,0)+IF(ISNUMBER(DO76),DO76,0)+IF(ISNUMBER(DP76),DP76,0)+IF(ISNUMBER(DQ76),DQ76,0)+IF(ISNUMBER(DR76),DR76,0)+IF(ISNUMBER(DS76),DS76,0))/(IF(ISNUMBER(DI76),1,0)+IF(ISNUMBER(DJ76),1,0)+IF(ISNUMBER(DK76),1,0)+IF(ISNUMBER(DL76),1,0)+IF(ISNUMBER(DM76),1,0)+IF(ISNUMBER(DN76),1,0)+IF(ISNUMBER(DO76),1,0)+IF(ISNUMBER(DP76),1,0)+IF(ISNUMBER(DQ76),1,0)+IF(ISNUMBER(DR76),1,0)+IF(ISNUMBER(DS76),1,0)),4),"")</f>
        <v>9.005</v>
      </c>
      <c r="DU76" s="300" t="str">
        <f aca="false">IF(OR(Calculator!$E$12&lt;&gt;"YES",Calculator!$B$34&lt;Calculator!$G$12),"—",ROUND((1+SQRT(((50*POWER(80,POWER(COS(PI()*MOD(Calculator!$B$34/Calculator!$F$12,1)),2))-$C76)^2+(1500*ABS(SIN(2*PI()*MOD(Calculator!$B$34/Calculator!$F$12,1)))*IF(MOD(Calculator!$B$34/Calculator!$F$12,1)&lt;0.5,-1,1))^2)/((50*POWER(80,POWER(COS(PI()*MOD(Calculator!$B$34/Calculator!$F$12,1)),2))+$C76)^2+(1500*ABS(SIN(2*PI()*MOD(Calculator!$B$34/Calculator!$F$12,1)))*IF(MOD(Calculator!$B$34/Calculator!$F$12,1)&lt;0.5,-1,1))^2)))/(1-SQRT(((50*POWER(80,POWER(COS(PI()*MOD(Calculator!$B$34/Calculator!$F$12,1)),2))-$C76)^2+(1500*ABS(SIN(2*PI()*MOD(Calculator!$B$34/Calculator!$F$12,1)))*IF(MOD(Calculator!$B$34/Calculator!$F$12,1)&lt;0.5,-1,1))^2)/((50*POWER(80,POWER(COS(PI()*MOD(Calculator!$B$34/Calculator!$F$12,1)),2))+$C76)^2+(1500*ABS(SIN(2*PI()*MOD(Calculator!$B$34/Calculator!$F$12,1)))*IF(MOD(Calculator!$B$34/Calculator!$F$12,1)&lt;0.5,-1,1))^2))),2))</f>
        <v>—</v>
      </c>
      <c r="DV76" s="300" t="str">
        <f aca="false">IF(OR(Calculator!$E$13&lt;&gt;"YES",Calculator!$B$34&lt;Calculator!$G$13),"—",ROUND((1+SQRT(((50*POWER(80,POWER(COS(PI()*MOD(Calculator!$B$34/Calculator!$F$13,1)),2))-$C76)^2+(1500*ABS(SIN(2*PI()*MOD(Calculator!$B$34/Calculator!$F$13,1)))*IF(MOD(Calculator!$B$34/Calculator!$F$13,1)&lt;0.5,-1,1))^2)/((50*POWER(80,POWER(COS(PI()*MOD(Calculator!$B$34/Calculator!$F$13,1)),2))+$C76)^2+(1500*ABS(SIN(2*PI()*MOD(Calculator!$B$34/Calculator!$F$13,1)))*IF(MOD(Calculator!$B$34/Calculator!$F$13,1)&lt;0.5,-1,1))^2)))/(1-SQRT(((50*POWER(80,POWER(COS(PI()*MOD(Calculator!$B$34/Calculator!$F$13,1)),2))-$C76)^2+(1500*ABS(SIN(2*PI()*MOD(Calculator!$B$34/Calculator!$F$13,1)))*IF(MOD(Calculator!$B$34/Calculator!$F$13,1)&lt;0.5,-1,1))^2)/((50*POWER(80,POWER(COS(PI()*MOD(Calculator!$B$34/Calculator!$F$13,1)),2))+$C76)^2+(1500*ABS(SIN(2*PI()*MOD(Calculator!$B$34/Calculator!$F$13,1)))*IF(MOD(Calculator!$B$34/Calculator!$F$13,1)&lt;0.5,-1,1))^2))),2))</f>
        <v>—</v>
      </c>
      <c r="DW76" s="300" t="str">
        <f aca="false">IF(OR(Calculator!$E$14&lt;&gt;"YES",Calculator!$B$34&lt;Calculator!$G$14),"—",ROUND((1+SQRT(((50*POWER(80,POWER(COS(PI()*MOD(Calculator!$B$34/Calculator!$F$14,1)),2))-$C76)^2+(1500*ABS(SIN(2*PI()*MOD(Calculator!$B$34/Calculator!$F$14,1)))*IF(MOD(Calculator!$B$34/Calculator!$F$14,1)&lt;0.5,-1,1))^2)/((50*POWER(80,POWER(COS(PI()*MOD(Calculator!$B$34/Calculator!$F$14,1)),2))+$C76)^2+(1500*ABS(SIN(2*PI()*MOD(Calculator!$B$34/Calculator!$F$14,1)))*IF(MOD(Calculator!$B$34/Calculator!$F$14,1)&lt;0.5,-1,1))^2)))/(1-SQRT(((50*POWER(80,POWER(COS(PI()*MOD(Calculator!$B$34/Calculator!$F$14,1)),2))-$C76)^2+(1500*ABS(SIN(2*PI()*MOD(Calculator!$B$34/Calculator!$F$14,1)))*IF(MOD(Calculator!$B$34/Calculator!$F$14,1)&lt;0.5,-1,1))^2)/((50*POWER(80,POWER(COS(PI()*MOD(Calculator!$B$34/Calculator!$F$14,1)),2))+$C76)^2+(1500*ABS(SIN(2*PI()*MOD(Calculator!$B$34/Calculator!$F$14,1)))*IF(MOD(Calculator!$B$34/Calculator!$F$14,1)&lt;0.5,-1,1))^2))),2))</f>
        <v>—</v>
      </c>
      <c r="DX76" s="300" t="n">
        <f aca="false">IF(OR(Calculator!$E$15&lt;&gt;"YES",Calculator!$B$34&lt;Calculator!$G$15),"—",ROUND((1+SQRT(((50*POWER(80,POWER(COS(PI()*MOD(Calculator!$B$34/Calculator!$F$15,1)),2))-$C76)^2+(1500*ABS(SIN(2*PI()*MOD(Calculator!$B$34/Calculator!$F$15,1)))*IF(MOD(Calculator!$B$34/Calculator!$F$15,1)&lt;0.5,-1,1))^2)/((50*POWER(80,POWER(COS(PI()*MOD(Calculator!$B$34/Calculator!$F$15,1)),2))+$C76)^2+(1500*ABS(SIN(2*PI()*MOD(Calculator!$B$34/Calculator!$F$15,1)))*IF(MOD(Calculator!$B$34/Calculator!$F$15,1)&lt;0.5,-1,1))^2)))/(1-SQRT(((50*POWER(80,POWER(COS(PI()*MOD(Calculator!$B$34/Calculator!$F$15,1)),2))-$C76)^2+(1500*ABS(SIN(2*PI()*MOD(Calculator!$B$34/Calculator!$F$15,1)))*IF(MOD(Calculator!$B$34/Calculator!$F$15,1)&lt;0.5,-1,1))^2)/((50*POWER(80,POWER(COS(PI()*MOD(Calculator!$B$34/Calculator!$F$15,1)),2))+$C76)^2+(1500*ABS(SIN(2*PI()*MOD(Calculator!$B$34/Calculator!$F$15,1)))*IF(MOD(Calculator!$B$34/Calculator!$F$15,1)&lt;0.5,-1,1))^2))),2))</f>
        <v>21.27</v>
      </c>
      <c r="DY76" s="300" t="str">
        <f aca="false">IF(OR(Calculator!$E$16&lt;&gt;"YES",Calculator!$B$34&lt;Calculator!$G$16),"—",ROUND((1+SQRT(((50*POWER(80,POWER(COS(PI()*MOD(Calculator!$B$34/Calculator!$F$16,1)),2))-$C76)^2+(1500*ABS(SIN(2*PI()*MOD(Calculator!$B$34/Calculator!$F$16,1)))*IF(MOD(Calculator!$B$34/Calculator!$F$16,1)&lt;0.5,-1,1))^2)/((50*POWER(80,POWER(COS(PI()*MOD(Calculator!$B$34/Calculator!$F$16,1)),2))+$C76)^2+(1500*ABS(SIN(2*PI()*MOD(Calculator!$B$34/Calculator!$F$16,1)))*IF(MOD(Calculator!$B$34/Calculator!$F$16,1)&lt;0.5,-1,1))^2)))/(1-SQRT(((50*POWER(80,POWER(COS(PI()*MOD(Calculator!$B$34/Calculator!$F$16,1)),2))-$C76)^2+(1500*ABS(SIN(2*PI()*MOD(Calculator!$B$34/Calculator!$F$16,1)))*IF(MOD(Calculator!$B$34/Calculator!$F$16,1)&lt;0.5,-1,1))^2)/((50*POWER(80,POWER(COS(PI()*MOD(Calculator!$B$34/Calculator!$F$16,1)),2))+$C76)^2+(1500*ABS(SIN(2*PI()*MOD(Calculator!$B$34/Calculator!$F$16,1)))*IF(MOD(Calculator!$B$34/Calculator!$F$16,1)&lt;0.5,-1,1))^2))),2))</f>
        <v>—</v>
      </c>
      <c r="DZ76" s="300" t="n">
        <f aca="false">IF(OR(Calculator!$E$17&lt;&gt;"YES",Calculator!$B$34&lt;Calculator!$G$17),"—",ROUND((1+SQRT(((50*POWER(80,POWER(COS(PI()*MOD(Calculator!$B$34/Calculator!$F$17,1)),2))-$C76)^2+(1500*ABS(SIN(2*PI()*MOD(Calculator!$B$34/Calculator!$F$17,1)))*IF(MOD(Calculator!$B$34/Calculator!$F$17,1)&lt;0.5,-1,1))^2)/((50*POWER(80,POWER(COS(PI()*MOD(Calculator!$B$34/Calculator!$F$17,1)),2))+$C76)^2+(1500*ABS(SIN(2*PI()*MOD(Calculator!$B$34/Calculator!$F$17,1)))*IF(MOD(Calculator!$B$34/Calculator!$F$17,1)&lt;0.5,-1,1))^2)))/(1-SQRT(((50*POWER(80,POWER(COS(PI()*MOD(Calculator!$B$34/Calculator!$F$17,1)),2))-$C76)^2+(1500*ABS(SIN(2*PI()*MOD(Calculator!$B$34/Calculator!$F$17,1)))*IF(MOD(Calculator!$B$34/Calculator!$F$17,1)&lt;0.5,-1,1))^2)/((50*POWER(80,POWER(COS(PI()*MOD(Calculator!$B$34/Calculator!$F$17,1)),2))+$C76)^2+(1500*ABS(SIN(2*PI()*MOD(Calculator!$B$34/Calculator!$F$17,1)))*IF(MOD(Calculator!$B$34/Calculator!$F$17,1)&lt;0.5,-1,1))^2))),2))</f>
        <v>14.04</v>
      </c>
      <c r="EA76" s="300" t="str">
        <f aca="false">IF(OR(Calculator!$E$18&lt;&gt;"YES",Calculator!$B$34&lt;Calculator!$G$18),"—",ROUND((1+SQRT(((50*POWER(80,POWER(COS(PI()*MOD(Calculator!$B$34/Calculator!$F$18,1)),2))-$C76)^2+(1500*ABS(SIN(2*PI()*MOD(Calculator!$B$34/Calculator!$F$18,1)))*IF(MOD(Calculator!$B$34/Calculator!$F$18,1)&lt;0.5,-1,1))^2)/((50*POWER(80,POWER(COS(PI()*MOD(Calculator!$B$34/Calculator!$F$18,1)),2))+$C76)^2+(1500*ABS(SIN(2*PI()*MOD(Calculator!$B$34/Calculator!$F$18,1)))*IF(MOD(Calculator!$B$34/Calculator!$F$18,1)&lt;0.5,-1,1))^2)))/(1-SQRT(((50*POWER(80,POWER(COS(PI()*MOD(Calculator!$B$34/Calculator!$F$18,1)),2))-$C76)^2+(1500*ABS(SIN(2*PI()*MOD(Calculator!$B$34/Calculator!$F$18,1)))*IF(MOD(Calculator!$B$34/Calculator!$F$18,1)&lt;0.5,-1,1))^2)/((50*POWER(80,POWER(COS(PI()*MOD(Calculator!$B$34/Calculator!$F$18,1)),2))+$C76)^2+(1500*ABS(SIN(2*PI()*MOD(Calculator!$B$34/Calculator!$F$18,1)))*IF(MOD(Calculator!$B$34/Calculator!$F$18,1)&lt;0.5,-1,1))^2))),2))</f>
        <v>—</v>
      </c>
      <c r="EB76" s="300" t="str">
        <f aca="false">IF(OR(Calculator!$E$19&lt;&gt;"YES",Calculator!$B$34&lt;Calculator!$G$19),"—",ROUND((1+SQRT(((50*POWER(80,POWER(COS(PI()*MOD(Calculator!$B$34/Calculator!$F$19,1)),2))-$C76)^2+(1500*ABS(SIN(2*PI()*MOD(Calculator!$B$34/Calculator!$F$19,1)))*IF(MOD(Calculator!$B$34/Calculator!$F$19,1)&lt;0.5,-1,1))^2)/((50*POWER(80,POWER(COS(PI()*MOD(Calculator!$B$34/Calculator!$F$19,1)),2))+$C76)^2+(1500*ABS(SIN(2*PI()*MOD(Calculator!$B$34/Calculator!$F$19,1)))*IF(MOD(Calculator!$B$34/Calculator!$F$19,1)&lt;0.5,-1,1))^2)))/(1-SQRT(((50*POWER(80,POWER(COS(PI()*MOD(Calculator!$B$34/Calculator!$F$19,1)),2))-$C76)^2+(1500*ABS(SIN(2*PI()*MOD(Calculator!$B$34/Calculator!$F$19,1)))*IF(MOD(Calculator!$B$34/Calculator!$F$19,1)&lt;0.5,-1,1))^2)/((50*POWER(80,POWER(COS(PI()*MOD(Calculator!$B$34/Calculator!$F$19,1)),2))+$C76)^2+(1500*ABS(SIN(2*PI()*MOD(Calculator!$B$34/Calculator!$F$19,1)))*IF(MOD(Calculator!$B$34/Calculator!$F$19,1)&lt;0.5,-1,1))^2))),2))</f>
        <v>—</v>
      </c>
      <c r="EC76" s="300" t="str">
        <f aca="false">IF(OR(Calculator!$E$20&lt;&gt;"YES",Calculator!$B$34&lt;Calculator!$G$20),"—",ROUND((1+SQRT(((50*POWER(80,POWER(COS(PI()*MOD(Calculator!$B$34/Calculator!$F$20,1)),2))-$C76)^2+(1500*ABS(SIN(2*PI()*MOD(Calculator!$B$34/Calculator!$F$20,1)))*IF(MOD(Calculator!$B$34/Calculator!$F$20,1)&lt;0.5,-1,1))^2)/((50*POWER(80,POWER(COS(PI()*MOD(Calculator!$B$34/Calculator!$F$20,1)),2))+$C76)^2+(1500*ABS(SIN(2*PI()*MOD(Calculator!$B$34/Calculator!$F$20,1)))*IF(MOD(Calculator!$B$34/Calculator!$F$20,1)&lt;0.5,-1,1))^2)))/(1-SQRT(((50*POWER(80,POWER(COS(PI()*MOD(Calculator!$B$34/Calculator!$F$20,1)),2))-$C76)^2+(1500*ABS(SIN(2*PI()*MOD(Calculator!$B$34/Calculator!$F$20,1)))*IF(MOD(Calculator!$B$34/Calculator!$F$20,1)&lt;0.5,-1,1))^2)/((50*POWER(80,POWER(COS(PI()*MOD(Calculator!$B$34/Calculator!$F$20,1)),2))+$C76)^2+(1500*ABS(SIN(2*PI()*MOD(Calculator!$B$34/Calculator!$F$20,1)))*IF(MOD(Calculator!$B$34/Calculator!$F$20,1)&lt;0.5,-1,1))^2))),2))</f>
        <v>—</v>
      </c>
      <c r="ED76" s="300" t="str">
        <f aca="false">IF(OR(Calculator!$E$21&lt;&gt;"YES",Calculator!$B$34&lt;Calculator!$G$21),"—",ROUND((1+SQRT(((50*POWER(80,POWER(COS(PI()*MOD(Calculator!$B$34/Calculator!$F$21,1)),2))-$C76)^2+(1500*ABS(SIN(2*PI()*MOD(Calculator!$B$34/Calculator!$F$21,1)))*IF(MOD(Calculator!$B$34/Calculator!$F$21,1)&lt;0.5,-1,1))^2)/((50*POWER(80,POWER(COS(PI()*MOD(Calculator!$B$34/Calculator!$F$21,1)),2))+$C76)^2+(1500*ABS(SIN(2*PI()*MOD(Calculator!$B$34/Calculator!$F$21,1)))*IF(MOD(Calculator!$B$34/Calculator!$F$21,1)&lt;0.5,-1,1))^2)))/(1-SQRT(((50*POWER(80,POWER(COS(PI()*MOD(Calculator!$B$34/Calculator!$F$21,1)),2))-$C76)^2+(1500*ABS(SIN(2*PI()*MOD(Calculator!$B$34/Calculator!$F$21,1)))*IF(MOD(Calculator!$B$34/Calculator!$F$21,1)&lt;0.5,-1,1))^2)/((50*POWER(80,POWER(COS(PI()*MOD(Calculator!$B$34/Calculator!$F$21,1)),2))+$C76)^2+(1500*ABS(SIN(2*PI()*MOD(Calculator!$B$34/Calculator!$F$21,1)))*IF(MOD(Calculator!$B$34/Calculator!$F$21,1)&lt;0.5,-1,1))^2))),2))</f>
        <v>—</v>
      </c>
      <c r="EE76" s="300" t="str">
        <f aca="false">IF(OR(Calculator!$E$22&lt;&gt;"YES",Calculator!$B$34&lt;Calculator!$G$22),"—",ROUND((1+SQRT(((50*POWER(80,POWER(COS(PI()*MOD(Calculator!$B$34/Calculator!$F$22,1)),2))-$C76)^2+(1500*ABS(SIN(2*PI()*MOD(Calculator!$B$34/Calculator!$F$22,1)))*IF(MOD(Calculator!$B$34/Calculator!$F$22,1)&lt;0.5,-1,1))^2)/((50*POWER(80,POWER(COS(PI()*MOD(Calculator!$B$34/Calculator!$F$22,1)),2))+$C76)^2+(1500*ABS(SIN(2*PI()*MOD(Calculator!$B$34/Calculator!$F$22,1)))*IF(MOD(Calculator!$B$34/Calculator!$F$22,1)&lt;0.5,-1,1))^2)))/(1-SQRT(((50*POWER(80,POWER(COS(PI()*MOD(Calculator!$B$34/Calculator!$F$22,1)),2))-$C76)^2+(1500*ABS(SIN(2*PI()*MOD(Calculator!$B$34/Calculator!$F$22,1)))*IF(MOD(Calculator!$B$34/Calculator!$F$22,1)&lt;0.5,-1,1))^2)/((50*POWER(80,POWER(COS(PI()*MOD(Calculator!$B$34/Calculator!$F$22,1)),2))+$C76)^2+(1500*ABS(SIN(2*PI()*MOD(Calculator!$B$34/Calculator!$F$22,1)))*IF(MOD(Calculator!$B$34/Calculator!$F$22,1)&lt;0.5,-1,1))^2))),2))</f>
        <v>—</v>
      </c>
      <c r="EF76" s="295" t="n">
        <f aca="false">IFERROR(ROUND((IF(ISNUMBER(DU76),DU76,0)+IF(ISNUMBER(DV76),DV76,0)+IF(ISNUMBER(DW76),DW76,0)+IF(ISNUMBER(DX76),DX76,0)+IF(ISNUMBER(DY76),DY76,0)+IF(ISNUMBER(DZ76),DZ76,0)+IF(ISNUMBER(EA76),EA76,0)+IF(ISNUMBER(EB76),EB76,0)+IF(ISNUMBER(EC76),EC76,0)+IF(ISNUMBER(ED76),ED76,0)+IF(ISNUMBER(EE76),EE76,0))/(IF(ISNUMBER(DU76),1,0)+IF(ISNUMBER(DV76),1,0)+IF(ISNUMBER(DW76),1,0)+IF(ISNUMBER(DX76),1,0)+IF(ISNUMBER(DY76),1,0)+IF(ISNUMBER(DZ76),1,0)+IF(ISNUMBER(EA76),1,0)+IF(ISNUMBER(EB76),1,0)+IF(ISNUMBER(EC76),1,0)+IF(ISNUMBER(ED76),1,0)+IF(ISNUMBER(EE76),1,0)),4),"")</f>
        <v>17.655</v>
      </c>
      <c r="EG76" s="300" t="str">
        <f aca="false">IF(OR(Calculator!$E$12&lt;&gt;"YES",Calculator!$B$35&lt;Calculator!$G$12),"—",ROUND((1+SQRT(((50*POWER(80,POWER(COS(PI()*MOD(Calculator!$B$35/Calculator!$F$12,1)),2))-$C76)^2+(1500*ABS(SIN(2*PI()*MOD(Calculator!$B$35/Calculator!$F$12,1)))*IF(MOD(Calculator!$B$35/Calculator!$F$12,1)&lt;0.5,-1,1))^2)/((50*POWER(80,POWER(COS(PI()*MOD(Calculator!$B$35/Calculator!$F$12,1)),2))+$C76)^2+(1500*ABS(SIN(2*PI()*MOD(Calculator!$B$35/Calculator!$F$12,1)))*IF(MOD(Calculator!$B$35/Calculator!$F$12,1)&lt;0.5,-1,1))^2)))/(1-SQRT(((50*POWER(80,POWER(COS(PI()*MOD(Calculator!$B$35/Calculator!$F$12,1)),2))-$C76)^2+(1500*ABS(SIN(2*PI()*MOD(Calculator!$B$35/Calculator!$F$12,1)))*IF(MOD(Calculator!$B$35/Calculator!$F$12,1)&lt;0.5,-1,1))^2)/((50*POWER(80,POWER(COS(PI()*MOD(Calculator!$B$35/Calculator!$F$12,1)),2))+$C76)^2+(1500*ABS(SIN(2*PI()*MOD(Calculator!$B$35/Calculator!$F$12,1)))*IF(MOD(Calculator!$B$35/Calculator!$F$12,1)&lt;0.5,-1,1))^2))),2))</f>
        <v>—</v>
      </c>
      <c r="EH76" s="300" t="str">
        <f aca="false">IF(OR(Calculator!$E$13&lt;&gt;"YES",Calculator!$B$35&lt;Calculator!$G$13),"—",ROUND((1+SQRT(((50*POWER(80,POWER(COS(PI()*MOD(Calculator!$B$35/Calculator!$F$13,1)),2))-$C76)^2+(1500*ABS(SIN(2*PI()*MOD(Calculator!$B$35/Calculator!$F$13,1)))*IF(MOD(Calculator!$B$35/Calculator!$F$13,1)&lt;0.5,-1,1))^2)/((50*POWER(80,POWER(COS(PI()*MOD(Calculator!$B$35/Calculator!$F$13,1)),2))+$C76)^2+(1500*ABS(SIN(2*PI()*MOD(Calculator!$B$35/Calculator!$F$13,1)))*IF(MOD(Calculator!$B$35/Calculator!$F$13,1)&lt;0.5,-1,1))^2)))/(1-SQRT(((50*POWER(80,POWER(COS(PI()*MOD(Calculator!$B$35/Calculator!$F$13,1)),2))-$C76)^2+(1500*ABS(SIN(2*PI()*MOD(Calculator!$B$35/Calculator!$F$13,1)))*IF(MOD(Calculator!$B$35/Calculator!$F$13,1)&lt;0.5,-1,1))^2)/((50*POWER(80,POWER(COS(PI()*MOD(Calculator!$B$35/Calculator!$F$13,1)),2))+$C76)^2+(1500*ABS(SIN(2*PI()*MOD(Calculator!$B$35/Calculator!$F$13,1)))*IF(MOD(Calculator!$B$35/Calculator!$F$13,1)&lt;0.5,-1,1))^2))),2))</f>
        <v>—</v>
      </c>
      <c r="EI76" s="300" t="str">
        <f aca="false">IF(OR(Calculator!$E$14&lt;&gt;"YES",Calculator!$B$35&lt;Calculator!$G$14),"—",ROUND((1+SQRT(((50*POWER(80,POWER(COS(PI()*MOD(Calculator!$B$35/Calculator!$F$14,1)),2))-$C76)^2+(1500*ABS(SIN(2*PI()*MOD(Calculator!$B$35/Calculator!$F$14,1)))*IF(MOD(Calculator!$B$35/Calculator!$F$14,1)&lt;0.5,-1,1))^2)/((50*POWER(80,POWER(COS(PI()*MOD(Calculator!$B$35/Calculator!$F$14,1)),2))+$C76)^2+(1500*ABS(SIN(2*PI()*MOD(Calculator!$B$35/Calculator!$F$14,1)))*IF(MOD(Calculator!$B$35/Calculator!$F$14,1)&lt;0.5,-1,1))^2)))/(1-SQRT(((50*POWER(80,POWER(COS(PI()*MOD(Calculator!$B$35/Calculator!$F$14,1)),2))-$C76)^2+(1500*ABS(SIN(2*PI()*MOD(Calculator!$B$35/Calculator!$F$14,1)))*IF(MOD(Calculator!$B$35/Calculator!$F$14,1)&lt;0.5,-1,1))^2)/((50*POWER(80,POWER(COS(PI()*MOD(Calculator!$B$35/Calculator!$F$14,1)),2))+$C76)^2+(1500*ABS(SIN(2*PI()*MOD(Calculator!$B$35/Calculator!$F$14,1)))*IF(MOD(Calculator!$B$35/Calculator!$F$14,1)&lt;0.5,-1,1))^2))),2))</f>
        <v>—</v>
      </c>
      <c r="EJ76" s="300" t="n">
        <f aca="false">IF(OR(Calculator!$E$15&lt;&gt;"YES",Calculator!$B$35&lt;Calculator!$G$15),"—",ROUND((1+SQRT(((50*POWER(80,POWER(COS(PI()*MOD(Calculator!$B$35/Calculator!$F$15,1)),2))-$C76)^2+(1500*ABS(SIN(2*PI()*MOD(Calculator!$B$35/Calculator!$F$15,1)))*IF(MOD(Calculator!$B$35/Calculator!$F$15,1)&lt;0.5,-1,1))^2)/((50*POWER(80,POWER(COS(PI()*MOD(Calculator!$B$35/Calculator!$F$15,1)),2))+$C76)^2+(1500*ABS(SIN(2*PI()*MOD(Calculator!$B$35/Calculator!$F$15,1)))*IF(MOD(Calculator!$B$35/Calculator!$F$15,1)&lt;0.5,-1,1))^2)))/(1-SQRT(((50*POWER(80,POWER(COS(PI()*MOD(Calculator!$B$35/Calculator!$F$15,1)),2))-$C76)^2+(1500*ABS(SIN(2*PI()*MOD(Calculator!$B$35/Calculator!$F$15,1)))*IF(MOD(Calculator!$B$35/Calculator!$F$15,1)&lt;0.5,-1,1))^2)/((50*POWER(80,POWER(COS(PI()*MOD(Calculator!$B$35/Calculator!$F$15,1)),2))+$C76)^2+(1500*ABS(SIN(2*PI()*MOD(Calculator!$B$35/Calculator!$F$15,1)))*IF(MOD(Calculator!$B$35/Calculator!$F$15,1)&lt;0.5,-1,1))^2))),2))</f>
        <v>2.27</v>
      </c>
      <c r="EK76" s="300" t="str">
        <f aca="false">IF(OR(Calculator!$E$16&lt;&gt;"YES",Calculator!$B$35&lt;Calculator!$G$16),"—",ROUND((1+SQRT(((50*POWER(80,POWER(COS(PI()*MOD(Calculator!$B$35/Calculator!$F$16,1)),2))-$C76)^2+(1500*ABS(SIN(2*PI()*MOD(Calculator!$B$35/Calculator!$F$16,1)))*IF(MOD(Calculator!$B$35/Calculator!$F$16,1)&lt;0.5,-1,1))^2)/((50*POWER(80,POWER(COS(PI()*MOD(Calculator!$B$35/Calculator!$F$16,1)),2))+$C76)^2+(1500*ABS(SIN(2*PI()*MOD(Calculator!$B$35/Calculator!$F$16,1)))*IF(MOD(Calculator!$B$35/Calculator!$F$16,1)&lt;0.5,-1,1))^2)))/(1-SQRT(((50*POWER(80,POWER(COS(PI()*MOD(Calculator!$B$35/Calculator!$F$16,1)),2))-$C76)^2+(1500*ABS(SIN(2*PI()*MOD(Calculator!$B$35/Calculator!$F$16,1)))*IF(MOD(Calculator!$B$35/Calculator!$F$16,1)&lt;0.5,-1,1))^2)/((50*POWER(80,POWER(COS(PI()*MOD(Calculator!$B$35/Calculator!$F$16,1)),2))+$C76)^2+(1500*ABS(SIN(2*PI()*MOD(Calculator!$B$35/Calculator!$F$16,1)))*IF(MOD(Calculator!$B$35/Calculator!$F$16,1)&lt;0.5,-1,1))^2))),2))</f>
        <v>—</v>
      </c>
      <c r="EL76" s="300" t="n">
        <f aca="false">IF(OR(Calculator!$E$17&lt;&gt;"YES",Calculator!$B$35&lt;Calculator!$G$17),"—",ROUND((1+SQRT(((50*POWER(80,POWER(COS(PI()*MOD(Calculator!$B$35/Calculator!$F$17,1)),2))-$C76)^2+(1500*ABS(SIN(2*PI()*MOD(Calculator!$B$35/Calculator!$F$17,1)))*IF(MOD(Calculator!$B$35/Calculator!$F$17,1)&lt;0.5,-1,1))^2)/((50*POWER(80,POWER(COS(PI()*MOD(Calculator!$B$35/Calculator!$F$17,1)),2))+$C76)^2+(1500*ABS(SIN(2*PI()*MOD(Calculator!$B$35/Calculator!$F$17,1)))*IF(MOD(Calculator!$B$35/Calculator!$F$17,1)&lt;0.5,-1,1))^2)))/(1-SQRT(((50*POWER(80,POWER(COS(PI()*MOD(Calculator!$B$35/Calculator!$F$17,1)),2))-$C76)^2+(1500*ABS(SIN(2*PI()*MOD(Calculator!$B$35/Calculator!$F$17,1)))*IF(MOD(Calculator!$B$35/Calculator!$F$17,1)&lt;0.5,-1,1))^2)/((50*POWER(80,POWER(COS(PI()*MOD(Calculator!$B$35/Calculator!$F$17,1)),2))+$C76)^2+(1500*ABS(SIN(2*PI()*MOD(Calculator!$B$35/Calculator!$F$17,1)))*IF(MOD(Calculator!$B$35/Calculator!$F$17,1)&lt;0.5,-1,1))^2))),2))</f>
        <v>20.5</v>
      </c>
      <c r="EM76" s="300" t="str">
        <f aca="false">IF(OR(Calculator!$E$18&lt;&gt;"YES",Calculator!$B$35&lt;Calculator!$G$18),"—",ROUND((1+SQRT(((50*POWER(80,POWER(COS(PI()*MOD(Calculator!$B$35/Calculator!$F$18,1)),2))-$C76)^2+(1500*ABS(SIN(2*PI()*MOD(Calculator!$B$35/Calculator!$F$18,1)))*IF(MOD(Calculator!$B$35/Calculator!$F$18,1)&lt;0.5,-1,1))^2)/((50*POWER(80,POWER(COS(PI()*MOD(Calculator!$B$35/Calculator!$F$18,1)),2))+$C76)^2+(1500*ABS(SIN(2*PI()*MOD(Calculator!$B$35/Calculator!$F$18,1)))*IF(MOD(Calculator!$B$35/Calculator!$F$18,1)&lt;0.5,-1,1))^2)))/(1-SQRT(((50*POWER(80,POWER(COS(PI()*MOD(Calculator!$B$35/Calculator!$F$18,1)),2))-$C76)^2+(1500*ABS(SIN(2*PI()*MOD(Calculator!$B$35/Calculator!$F$18,1)))*IF(MOD(Calculator!$B$35/Calculator!$F$18,1)&lt;0.5,-1,1))^2)/((50*POWER(80,POWER(COS(PI()*MOD(Calculator!$B$35/Calculator!$F$18,1)),2))+$C76)^2+(1500*ABS(SIN(2*PI()*MOD(Calculator!$B$35/Calculator!$F$18,1)))*IF(MOD(Calculator!$B$35/Calculator!$F$18,1)&lt;0.5,-1,1))^2))),2))</f>
        <v>—</v>
      </c>
      <c r="EN76" s="300" t="str">
        <f aca="false">IF(OR(Calculator!$E$19&lt;&gt;"YES",Calculator!$B$35&lt;Calculator!$G$19),"—",ROUND((1+SQRT(((50*POWER(80,POWER(COS(PI()*MOD(Calculator!$B$35/Calculator!$F$19,1)),2))-$C76)^2+(1500*ABS(SIN(2*PI()*MOD(Calculator!$B$35/Calculator!$F$19,1)))*IF(MOD(Calculator!$B$35/Calculator!$F$19,1)&lt;0.5,-1,1))^2)/((50*POWER(80,POWER(COS(PI()*MOD(Calculator!$B$35/Calculator!$F$19,1)),2))+$C76)^2+(1500*ABS(SIN(2*PI()*MOD(Calculator!$B$35/Calculator!$F$19,1)))*IF(MOD(Calculator!$B$35/Calculator!$F$19,1)&lt;0.5,-1,1))^2)))/(1-SQRT(((50*POWER(80,POWER(COS(PI()*MOD(Calculator!$B$35/Calculator!$F$19,1)),2))-$C76)^2+(1500*ABS(SIN(2*PI()*MOD(Calculator!$B$35/Calculator!$F$19,1)))*IF(MOD(Calculator!$B$35/Calculator!$F$19,1)&lt;0.5,-1,1))^2)/((50*POWER(80,POWER(COS(PI()*MOD(Calculator!$B$35/Calculator!$F$19,1)),2))+$C76)^2+(1500*ABS(SIN(2*PI()*MOD(Calculator!$B$35/Calculator!$F$19,1)))*IF(MOD(Calculator!$B$35/Calculator!$F$19,1)&lt;0.5,-1,1))^2))),2))</f>
        <v>—</v>
      </c>
      <c r="EO76" s="300" t="str">
        <f aca="false">IF(OR(Calculator!$E$20&lt;&gt;"YES",Calculator!$B$35&lt;Calculator!$G$20),"—",ROUND((1+SQRT(((50*POWER(80,POWER(COS(PI()*MOD(Calculator!$B$35/Calculator!$F$20,1)),2))-$C76)^2+(1500*ABS(SIN(2*PI()*MOD(Calculator!$B$35/Calculator!$F$20,1)))*IF(MOD(Calculator!$B$35/Calculator!$F$20,1)&lt;0.5,-1,1))^2)/((50*POWER(80,POWER(COS(PI()*MOD(Calculator!$B$35/Calculator!$F$20,1)),2))+$C76)^2+(1500*ABS(SIN(2*PI()*MOD(Calculator!$B$35/Calculator!$F$20,1)))*IF(MOD(Calculator!$B$35/Calculator!$F$20,1)&lt;0.5,-1,1))^2)))/(1-SQRT(((50*POWER(80,POWER(COS(PI()*MOD(Calculator!$B$35/Calculator!$F$20,1)),2))-$C76)^2+(1500*ABS(SIN(2*PI()*MOD(Calculator!$B$35/Calculator!$F$20,1)))*IF(MOD(Calculator!$B$35/Calculator!$F$20,1)&lt;0.5,-1,1))^2)/((50*POWER(80,POWER(COS(PI()*MOD(Calculator!$B$35/Calculator!$F$20,1)),2))+$C76)^2+(1500*ABS(SIN(2*PI()*MOD(Calculator!$B$35/Calculator!$F$20,1)))*IF(MOD(Calculator!$B$35/Calculator!$F$20,1)&lt;0.5,-1,1))^2))),2))</f>
        <v>—</v>
      </c>
      <c r="EP76" s="300" t="str">
        <f aca="false">IF(OR(Calculator!$E$21&lt;&gt;"YES",Calculator!$B$35&lt;Calculator!$G$21),"—",ROUND((1+SQRT(((50*POWER(80,POWER(COS(PI()*MOD(Calculator!$B$35/Calculator!$F$21,1)),2))-$C76)^2+(1500*ABS(SIN(2*PI()*MOD(Calculator!$B$35/Calculator!$F$21,1)))*IF(MOD(Calculator!$B$35/Calculator!$F$21,1)&lt;0.5,-1,1))^2)/((50*POWER(80,POWER(COS(PI()*MOD(Calculator!$B$35/Calculator!$F$21,1)),2))+$C76)^2+(1500*ABS(SIN(2*PI()*MOD(Calculator!$B$35/Calculator!$F$21,1)))*IF(MOD(Calculator!$B$35/Calculator!$F$21,1)&lt;0.5,-1,1))^2)))/(1-SQRT(((50*POWER(80,POWER(COS(PI()*MOD(Calculator!$B$35/Calculator!$F$21,1)),2))-$C76)^2+(1500*ABS(SIN(2*PI()*MOD(Calculator!$B$35/Calculator!$F$21,1)))*IF(MOD(Calculator!$B$35/Calculator!$F$21,1)&lt;0.5,-1,1))^2)/((50*POWER(80,POWER(COS(PI()*MOD(Calculator!$B$35/Calculator!$F$21,1)),2))+$C76)^2+(1500*ABS(SIN(2*PI()*MOD(Calculator!$B$35/Calculator!$F$21,1)))*IF(MOD(Calculator!$B$35/Calculator!$F$21,1)&lt;0.5,-1,1))^2))),2))</f>
        <v>—</v>
      </c>
      <c r="EQ76" s="300" t="str">
        <f aca="false">IF(OR(Calculator!$E$22&lt;&gt;"YES",Calculator!$B$35&lt;Calculator!$G$22),"—",ROUND((1+SQRT(((50*POWER(80,POWER(COS(PI()*MOD(Calculator!$B$35/Calculator!$F$22,1)),2))-$C76)^2+(1500*ABS(SIN(2*PI()*MOD(Calculator!$B$35/Calculator!$F$22,1)))*IF(MOD(Calculator!$B$35/Calculator!$F$22,1)&lt;0.5,-1,1))^2)/((50*POWER(80,POWER(COS(PI()*MOD(Calculator!$B$35/Calculator!$F$22,1)),2))+$C76)^2+(1500*ABS(SIN(2*PI()*MOD(Calculator!$B$35/Calculator!$F$22,1)))*IF(MOD(Calculator!$B$35/Calculator!$F$22,1)&lt;0.5,-1,1))^2)))/(1-SQRT(((50*POWER(80,POWER(COS(PI()*MOD(Calculator!$B$35/Calculator!$F$22,1)),2))-$C76)^2+(1500*ABS(SIN(2*PI()*MOD(Calculator!$B$35/Calculator!$F$22,1)))*IF(MOD(Calculator!$B$35/Calculator!$F$22,1)&lt;0.5,-1,1))^2)/((50*POWER(80,POWER(COS(PI()*MOD(Calculator!$B$35/Calculator!$F$22,1)),2))+$C76)^2+(1500*ABS(SIN(2*PI()*MOD(Calculator!$B$35/Calculator!$F$22,1)))*IF(MOD(Calculator!$B$35/Calculator!$F$22,1)&lt;0.5,-1,1))^2))),2))</f>
        <v>—</v>
      </c>
      <c r="ER76" s="295" t="n">
        <f aca="false">IFERROR(ROUND((IF(ISNUMBER(EG76),EG76,0)+IF(ISNUMBER(EH76),EH76,0)+IF(ISNUMBER(EI76),EI76,0)+IF(ISNUMBER(EJ76),EJ76,0)+IF(ISNUMBER(EK76),EK76,0)+IF(ISNUMBER(EL76),EL76,0)+IF(ISNUMBER(EM76),EM76,0)+IF(ISNUMBER(EN76),EN76,0)+IF(ISNUMBER(EO76),EO76,0)+IF(ISNUMBER(EP76),EP76,0)+IF(ISNUMBER(EQ76),EQ76,0))/(IF(ISNUMBER(EG76),1,0)+IF(ISNUMBER(EH76),1,0)+IF(ISNUMBER(EI76),1,0)+IF(ISNUMBER(EJ76),1,0)+IF(ISNUMBER(EK76),1,0)+IF(ISNUMBER(EL76),1,0)+IF(ISNUMBER(EM76),1,0)+IF(ISNUMBER(EN76),1,0)+IF(ISNUMBER(EO76),1,0)+IF(ISNUMBER(EP76),1,0)+IF(ISNUMBER(EQ76),1,0)),4),"")</f>
        <v>11.385</v>
      </c>
      <c r="ES76" s="300" t="str">
        <f aca="false">IF(OR(Calculator!$E$12&lt;&gt;"YES",Calculator!$B$36&lt;Calculator!$G$12),"—",ROUND((1+SQRT(((50*POWER(80,POWER(COS(PI()*MOD(Calculator!$B$36/Calculator!$F$12,1)),2))-$C76)^2+(1500*ABS(SIN(2*PI()*MOD(Calculator!$B$36/Calculator!$F$12,1)))*IF(MOD(Calculator!$B$36/Calculator!$F$12,1)&lt;0.5,-1,1))^2)/((50*POWER(80,POWER(COS(PI()*MOD(Calculator!$B$36/Calculator!$F$12,1)),2))+$C76)^2+(1500*ABS(SIN(2*PI()*MOD(Calculator!$B$36/Calculator!$F$12,1)))*IF(MOD(Calculator!$B$36/Calculator!$F$12,1)&lt;0.5,-1,1))^2)))/(1-SQRT(((50*POWER(80,POWER(COS(PI()*MOD(Calculator!$B$36/Calculator!$F$12,1)),2))-$C76)^2+(1500*ABS(SIN(2*PI()*MOD(Calculator!$B$36/Calculator!$F$12,1)))*IF(MOD(Calculator!$B$36/Calculator!$F$12,1)&lt;0.5,-1,1))^2)/((50*POWER(80,POWER(COS(PI()*MOD(Calculator!$B$36/Calculator!$F$12,1)),2))+$C76)^2+(1500*ABS(SIN(2*PI()*MOD(Calculator!$B$36/Calculator!$F$12,1)))*IF(MOD(Calculator!$B$36/Calculator!$F$12,1)&lt;0.5,-1,1))^2))),2))</f>
        <v>—</v>
      </c>
      <c r="ET76" s="300" t="str">
        <f aca="false">IF(OR(Calculator!$E$13&lt;&gt;"YES",Calculator!$B$36&lt;Calculator!$G$13),"—",ROUND((1+SQRT(((50*POWER(80,POWER(COS(PI()*MOD(Calculator!$B$36/Calculator!$F$13,1)),2))-$C76)^2+(1500*ABS(SIN(2*PI()*MOD(Calculator!$B$36/Calculator!$F$13,1)))*IF(MOD(Calculator!$B$36/Calculator!$F$13,1)&lt;0.5,-1,1))^2)/((50*POWER(80,POWER(COS(PI()*MOD(Calculator!$B$36/Calculator!$F$13,1)),2))+$C76)^2+(1500*ABS(SIN(2*PI()*MOD(Calculator!$B$36/Calculator!$F$13,1)))*IF(MOD(Calculator!$B$36/Calculator!$F$13,1)&lt;0.5,-1,1))^2)))/(1-SQRT(((50*POWER(80,POWER(COS(PI()*MOD(Calculator!$B$36/Calculator!$F$13,1)),2))-$C76)^2+(1500*ABS(SIN(2*PI()*MOD(Calculator!$B$36/Calculator!$F$13,1)))*IF(MOD(Calculator!$B$36/Calculator!$F$13,1)&lt;0.5,-1,1))^2)/((50*POWER(80,POWER(COS(PI()*MOD(Calculator!$B$36/Calculator!$F$13,1)),2))+$C76)^2+(1500*ABS(SIN(2*PI()*MOD(Calculator!$B$36/Calculator!$F$13,1)))*IF(MOD(Calculator!$B$36/Calculator!$F$13,1)&lt;0.5,-1,1))^2))),2))</f>
        <v>—</v>
      </c>
      <c r="EU76" s="300" t="str">
        <f aca="false">IF(OR(Calculator!$E$14&lt;&gt;"YES",Calculator!$B$36&lt;Calculator!$G$14),"—",ROUND((1+SQRT(((50*POWER(80,POWER(COS(PI()*MOD(Calculator!$B$36/Calculator!$F$14,1)),2))-$C76)^2+(1500*ABS(SIN(2*PI()*MOD(Calculator!$B$36/Calculator!$F$14,1)))*IF(MOD(Calculator!$B$36/Calculator!$F$14,1)&lt;0.5,-1,1))^2)/((50*POWER(80,POWER(COS(PI()*MOD(Calculator!$B$36/Calculator!$F$14,1)),2))+$C76)^2+(1500*ABS(SIN(2*PI()*MOD(Calculator!$B$36/Calculator!$F$14,1)))*IF(MOD(Calculator!$B$36/Calculator!$F$14,1)&lt;0.5,-1,1))^2)))/(1-SQRT(((50*POWER(80,POWER(COS(PI()*MOD(Calculator!$B$36/Calculator!$F$14,1)),2))-$C76)^2+(1500*ABS(SIN(2*PI()*MOD(Calculator!$B$36/Calculator!$F$14,1)))*IF(MOD(Calculator!$B$36/Calculator!$F$14,1)&lt;0.5,-1,1))^2)/((50*POWER(80,POWER(COS(PI()*MOD(Calculator!$B$36/Calculator!$F$14,1)),2))+$C76)^2+(1500*ABS(SIN(2*PI()*MOD(Calculator!$B$36/Calculator!$F$14,1)))*IF(MOD(Calculator!$B$36/Calculator!$F$14,1)&lt;0.5,-1,1))^2))),2))</f>
        <v>—</v>
      </c>
      <c r="EV76" s="300" t="n">
        <f aca="false">IF(OR(Calculator!$E$15&lt;&gt;"YES",Calculator!$B$36&lt;Calculator!$G$15),"—",ROUND((1+SQRT(((50*POWER(80,POWER(COS(PI()*MOD(Calculator!$B$36/Calculator!$F$15,1)),2))-$C76)^2+(1500*ABS(SIN(2*PI()*MOD(Calculator!$B$36/Calculator!$F$15,1)))*IF(MOD(Calculator!$B$36/Calculator!$F$15,1)&lt;0.5,-1,1))^2)/((50*POWER(80,POWER(COS(PI()*MOD(Calculator!$B$36/Calculator!$F$15,1)),2))+$C76)^2+(1500*ABS(SIN(2*PI()*MOD(Calculator!$B$36/Calculator!$F$15,1)))*IF(MOD(Calculator!$B$36/Calculator!$F$15,1)&lt;0.5,-1,1))^2)))/(1-SQRT(((50*POWER(80,POWER(COS(PI()*MOD(Calculator!$B$36/Calculator!$F$15,1)),2))-$C76)^2+(1500*ABS(SIN(2*PI()*MOD(Calculator!$B$36/Calculator!$F$15,1)))*IF(MOD(Calculator!$B$36/Calculator!$F$15,1)&lt;0.5,-1,1))^2)/((50*POWER(80,POWER(COS(PI()*MOD(Calculator!$B$36/Calculator!$F$15,1)),2))+$C76)^2+(1500*ABS(SIN(2*PI()*MOD(Calculator!$B$36/Calculator!$F$15,1)))*IF(MOD(Calculator!$B$36/Calculator!$F$15,1)&lt;0.5,-1,1))^2))),2))</f>
        <v>17.43</v>
      </c>
      <c r="EW76" s="300" t="str">
        <f aca="false">IF(OR(Calculator!$E$16&lt;&gt;"YES",Calculator!$B$36&lt;Calculator!$G$16),"—",ROUND((1+SQRT(((50*POWER(80,POWER(COS(PI()*MOD(Calculator!$B$36/Calculator!$F$16,1)),2))-$C76)^2+(1500*ABS(SIN(2*PI()*MOD(Calculator!$B$36/Calculator!$F$16,1)))*IF(MOD(Calculator!$B$36/Calculator!$F$16,1)&lt;0.5,-1,1))^2)/((50*POWER(80,POWER(COS(PI()*MOD(Calculator!$B$36/Calculator!$F$16,1)),2))+$C76)^2+(1500*ABS(SIN(2*PI()*MOD(Calculator!$B$36/Calculator!$F$16,1)))*IF(MOD(Calculator!$B$36/Calculator!$F$16,1)&lt;0.5,-1,1))^2)))/(1-SQRT(((50*POWER(80,POWER(COS(PI()*MOD(Calculator!$B$36/Calculator!$F$16,1)),2))-$C76)^2+(1500*ABS(SIN(2*PI()*MOD(Calculator!$B$36/Calculator!$F$16,1)))*IF(MOD(Calculator!$B$36/Calculator!$F$16,1)&lt;0.5,-1,1))^2)/((50*POWER(80,POWER(COS(PI()*MOD(Calculator!$B$36/Calculator!$F$16,1)),2))+$C76)^2+(1500*ABS(SIN(2*PI()*MOD(Calculator!$B$36/Calculator!$F$16,1)))*IF(MOD(Calculator!$B$36/Calculator!$F$16,1)&lt;0.5,-1,1))^2))),2))</f>
        <v>—</v>
      </c>
      <c r="EX76" s="300" t="n">
        <f aca="false">IF(OR(Calculator!$E$17&lt;&gt;"YES",Calculator!$B$36&lt;Calculator!$G$17),"—",ROUND((1+SQRT(((50*POWER(80,POWER(COS(PI()*MOD(Calculator!$B$36/Calculator!$F$17,1)),2))-$C76)^2+(1500*ABS(SIN(2*PI()*MOD(Calculator!$B$36/Calculator!$F$17,1)))*IF(MOD(Calculator!$B$36/Calculator!$F$17,1)&lt;0.5,-1,1))^2)/((50*POWER(80,POWER(COS(PI()*MOD(Calculator!$B$36/Calculator!$F$17,1)),2))+$C76)^2+(1500*ABS(SIN(2*PI()*MOD(Calculator!$B$36/Calculator!$F$17,1)))*IF(MOD(Calculator!$B$36/Calculator!$F$17,1)&lt;0.5,-1,1))^2)))/(1-SQRT(((50*POWER(80,POWER(COS(PI()*MOD(Calculator!$B$36/Calculator!$F$17,1)),2))-$C76)^2+(1500*ABS(SIN(2*PI()*MOD(Calculator!$B$36/Calculator!$F$17,1)))*IF(MOD(Calculator!$B$36/Calculator!$F$17,1)&lt;0.5,-1,1))^2)/((50*POWER(80,POWER(COS(PI()*MOD(Calculator!$B$36/Calculator!$F$17,1)),2))+$C76)^2+(1500*ABS(SIN(2*PI()*MOD(Calculator!$B$36/Calculator!$F$17,1)))*IF(MOD(Calculator!$B$36/Calculator!$F$17,1)&lt;0.5,-1,1))^2))),2))</f>
        <v>21.3</v>
      </c>
      <c r="EY76" s="300" t="str">
        <f aca="false">IF(OR(Calculator!$E$18&lt;&gt;"YES",Calculator!$B$36&lt;Calculator!$G$18),"—",ROUND((1+SQRT(((50*POWER(80,POWER(COS(PI()*MOD(Calculator!$B$36/Calculator!$F$18,1)),2))-$C76)^2+(1500*ABS(SIN(2*PI()*MOD(Calculator!$B$36/Calculator!$F$18,1)))*IF(MOD(Calculator!$B$36/Calculator!$F$18,1)&lt;0.5,-1,1))^2)/((50*POWER(80,POWER(COS(PI()*MOD(Calculator!$B$36/Calculator!$F$18,1)),2))+$C76)^2+(1500*ABS(SIN(2*PI()*MOD(Calculator!$B$36/Calculator!$F$18,1)))*IF(MOD(Calculator!$B$36/Calculator!$F$18,1)&lt;0.5,-1,1))^2)))/(1-SQRT(((50*POWER(80,POWER(COS(PI()*MOD(Calculator!$B$36/Calculator!$F$18,1)),2))-$C76)^2+(1500*ABS(SIN(2*PI()*MOD(Calculator!$B$36/Calculator!$F$18,1)))*IF(MOD(Calculator!$B$36/Calculator!$F$18,1)&lt;0.5,-1,1))^2)/((50*POWER(80,POWER(COS(PI()*MOD(Calculator!$B$36/Calculator!$F$18,1)),2))+$C76)^2+(1500*ABS(SIN(2*PI()*MOD(Calculator!$B$36/Calculator!$F$18,1)))*IF(MOD(Calculator!$B$36/Calculator!$F$18,1)&lt;0.5,-1,1))^2))),2))</f>
        <v>—</v>
      </c>
      <c r="EZ76" s="300" t="str">
        <f aca="false">IF(OR(Calculator!$E$19&lt;&gt;"YES",Calculator!$B$36&lt;Calculator!$G$19),"—",ROUND((1+SQRT(((50*POWER(80,POWER(COS(PI()*MOD(Calculator!$B$36/Calculator!$F$19,1)),2))-$C76)^2+(1500*ABS(SIN(2*PI()*MOD(Calculator!$B$36/Calculator!$F$19,1)))*IF(MOD(Calculator!$B$36/Calculator!$F$19,1)&lt;0.5,-1,1))^2)/((50*POWER(80,POWER(COS(PI()*MOD(Calculator!$B$36/Calculator!$F$19,1)),2))+$C76)^2+(1500*ABS(SIN(2*PI()*MOD(Calculator!$B$36/Calculator!$F$19,1)))*IF(MOD(Calculator!$B$36/Calculator!$F$19,1)&lt;0.5,-1,1))^2)))/(1-SQRT(((50*POWER(80,POWER(COS(PI()*MOD(Calculator!$B$36/Calculator!$F$19,1)),2))-$C76)^2+(1500*ABS(SIN(2*PI()*MOD(Calculator!$B$36/Calculator!$F$19,1)))*IF(MOD(Calculator!$B$36/Calculator!$F$19,1)&lt;0.5,-1,1))^2)/((50*POWER(80,POWER(COS(PI()*MOD(Calculator!$B$36/Calculator!$F$19,1)),2))+$C76)^2+(1500*ABS(SIN(2*PI()*MOD(Calculator!$B$36/Calculator!$F$19,1)))*IF(MOD(Calculator!$B$36/Calculator!$F$19,1)&lt;0.5,-1,1))^2))),2))</f>
        <v>—</v>
      </c>
      <c r="FA76" s="300" t="str">
        <f aca="false">IF(OR(Calculator!$E$20&lt;&gt;"YES",Calculator!$B$36&lt;Calculator!$G$20),"—",ROUND((1+SQRT(((50*POWER(80,POWER(COS(PI()*MOD(Calculator!$B$36/Calculator!$F$20,1)),2))-$C76)^2+(1500*ABS(SIN(2*PI()*MOD(Calculator!$B$36/Calculator!$F$20,1)))*IF(MOD(Calculator!$B$36/Calculator!$F$20,1)&lt;0.5,-1,1))^2)/((50*POWER(80,POWER(COS(PI()*MOD(Calculator!$B$36/Calculator!$F$20,1)),2))+$C76)^2+(1500*ABS(SIN(2*PI()*MOD(Calculator!$B$36/Calculator!$F$20,1)))*IF(MOD(Calculator!$B$36/Calculator!$F$20,1)&lt;0.5,-1,1))^2)))/(1-SQRT(((50*POWER(80,POWER(COS(PI()*MOD(Calculator!$B$36/Calculator!$F$20,1)),2))-$C76)^2+(1500*ABS(SIN(2*PI()*MOD(Calculator!$B$36/Calculator!$F$20,1)))*IF(MOD(Calculator!$B$36/Calculator!$F$20,1)&lt;0.5,-1,1))^2)/((50*POWER(80,POWER(COS(PI()*MOD(Calculator!$B$36/Calculator!$F$20,1)),2))+$C76)^2+(1500*ABS(SIN(2*PI()*MOD(Calculator!$B$36/Calculator!$F$20,1)))*IF(MOD(Calculator!$B$36/Calculator!$F$20,1)&lt;0.5,-1,1))^2))),2))</f>
        <v>—</v>
      </c>
      <c r="FB76" s="300" t="str">
        <f aca="false">IF(OR(Calculator!$E$21&lt;&gt;"YES",Calculator!$B$36&lt;Calculator!$G$21),"—",ROUND((1+SQRT(((50*POWER(80,POWER(COS(PI()*MOD(Calculator!$B$36/Calculator!$F$21,1)),2))-$C76)^2+(1500*ABS(SIN(2*PI()*MOD(Calculator!$B$36/Calculator!$F$21,1)))*IF(MOD(Calculator!$B$36/Calculator!$F$21,1)&lt;0.5,-1,1))^2)/((50*POWER(80,POWER(COS(PI()*MOD(Calculator!$B$36/Calculator!$F$21,1)),2))+$C76)^2+(1500*ABS(SIN(2*PI()*MOD(Calculator!$B$36/Calculator!$F$21,1)))*IF(MOD(Calculator!$B$36/Calculator!$F$21,1)&lt;0.5,-1,1))^2)))/(1-SQRT(((50*POWER(80,POWER(COS(PI()*MOD(Calculator!$B$36/Calculator!$F$21,1)),2))-$C76)^2+(1500*ABS(SIN(2*PI()*MOD(Calculator!$B$36/Calculator!$F$21,1)))*IF(MOD(Calculator!$B$36/Calculator!$F$21,1)&lt;0.5,-1,1))^2)/((50*POWER(80,POWER(COS(PI()*MOD(Calculator!$B$36/Calculator!$F$21,1)),2))+$C76)^2+(1500*ABS(SIN(2*PI()*MOD(Calculator!$B$36/Calculator!$F$21,1)))*IF(MOD(Calculator!$B$36/Calculator!$F$21,1)&lt;0.5,-1,1))^2))),2))</f>
        <v>—</v>
      </c>
      <c r="FC76" s="300" t="str">
        <f aca="false">IF(OR(Calculator!$E$22&lt;&gt;"YES",Calculator!$B$36&lt;Calculator!$G$22),"—",ROUND((1+SQRT(((50*POWER(80,POWER(COS(PI()*MOD(Calculator!$B$36/Calculator!$F$22,1)),2))-$C76)^2+(1500*ABS(SIN(2*PI()*MOD(Calculator!$B$36/Calculator!$F$22,1)))*IF(MOD(Calculator!$B$36/Calculator!$F$22,1)&lt;0.5,-1,1))^2)/((50*POWER(80,POWER(COS(PI()*MOD(Calculator!$B$36/Calculator!$F$22,1)),2))+$C76)^2+(1500*ABS(SIN(2*PI()*MOD(Calculator!$B$36/Calculator!$F$22,1)))*IF(MOD(Calculator!$B$36/Calculator!$F$22,1)&lt;0.5,-1,1))^2)))/(1-SQRT(((50*POWER(80,POWER(COS(PI()*MOD(Calculator!$B$36/Calculator!$F$22,1)),2))-$C76)^2+(1500*ABS(SIN(2*PI()*MOD(Calculator!$B$36/Calculator!$F$22,1)))*IF(MOD(Calculator!$B$36/Calculator!$F$22,1)&lt;0.5,-1,1))^2)/((50*POWER(80,POWER(COS(PI()*MOD(Calculator!$B$36/Calculator!$F$22,1)),2))+$C76)^2+(1500*ABS(SIN(2*PI()*MOD(Calculator!$B$36/Calculator!$F$22,1)))*IF(MOD(Calculator!$B$36/Calculator!$F$22,1)&lt;0.5,-1,1))^2))),2))</f>
        <v>—</v>
      </c>
      <c r="FD76" s="295" t="n">
        <f aca="false">IFERROR(ROUND((IF(ISNUMBER(ES76),ES76,0)+IF(ISNUMBER(ET76),ET76,0)+IF(ISNUMBER(EU76),EU76,0)+IF(ISNUMBER(EV76),EV76,0)+IF(ISNUMBER(EW76),EW76,0)+IF(ISNUMBER(EX76),EX76,0)+IF(ISNUMBER(EY76),EY76,0)+IF(ISNUMBER(EZ76),EZ76,0)+IF(ISNUMBER(FA76),FA76,0)+IF(ISNUMBER(FB76),FB76,0)+IF(ISNUMBER(FC76),FC76,0))/(IF(ISNUMBER(ES76),1,0)+IF(ISNUMBER(ET76),1,0)+IF(ISNUMBER(EU76),1,0)+IF(ISNUMBER(EV76),1,0)+IF(ISNUMBER(EW76),1,0)+IF(ISNUMBER(EX76),1,0)+IF(ISNUMBER(EY76),1,0)+IF(ISNUMBER(EZ76),1,0)+IF(ISNUMBER(FA76),1,0)+IF(ISNUMBER(FB76),1,0)+IF(ISNUMBER(FC76),1,0)),4),"")</f>
        <v>19.365</v>
      </c>
      <c r="FE76" s="300" t="str">
        <f aca="false">IF(OR(Calculator!$E$12&lt;&gt;"YES",Calculator!$B$37&lt;Calculator!$G$12),"—",ROUND((1+SQRT(((50*POWER(80,POWER(COS(PI()*MOD(Calculator!$B$37/Calculator!$F$12,1)),2))-$C76)^2+(1500*ABS(SIN(2*PI()*MOD(Calculator!$B$37/Calculator!$F$12,1)))*IF(MOD(Calculator!$B$37/Calculator!$F$12,1)&lt;0.5,-1,1))^2)/((50*POWER(80,POWER(COS(PI()*MOD(Calculator!$B$37/Calculator!$F$12,1)),2))+$C76)^2+(1500*ABS(SIN(2*PI()*MOD(Calculator!$B$37/Calculator!$F$12,1)))*IF(MOD(Calculator!$B$37/Calculator!$F$12,1)&lt;0.5,-1,1))^2)))/(1-SQRT(((50*POWER(80,POWER(COS(PI()*MOD(Calculator!$B$37/Calculator!$F$12,1)),2))-$C76)^2+(1500*ABS(SIN(2*PI()*MOD(Calculator!$B$37/Calculator!$F$12,1)))*IF(MOD(Calculator!$B$37/Calculator!$F$12,1)&lt;0.5,-1,1))^2)/((50*POWER(80,POWER(COS(PI()*MOD(Calculator!$B$37/Calculator!$F$12,1)),2))+$C76)^2+(1500*ABS(SIN(2*PI()*MOD(Calculator!$B$37/Calculator!$F$12,1)))*IF(MOD(Calculator!$B$37/Calculator!$F$12,1)&lt;0.5,-1,1))^2))),2))</f>
        <v>—</v>
      </c>
      <c r="FF76" s="300" t="str">
        <f aca="false">IF(OR(Calculator!$E$13&lt;&gt;"YES",Calculator!$B$37&lt;Calculator!$G$13),"—",ROUND((1+SQRT(((50*POWER(80,POWER(COS(PI()*MOD(Calculator!$B$37/Calculator!$F$13,1)),2))-$C76)^2+(1500*ABS(SIN(2*PI()*MOD(Calculator!$B$37/Calculator!$F$13,1)))*IF(MOD(Calculator!$B$37/Calculator!$F$13,1)&lt;0.5,-1,1))^2)/((50*POWER(80,POWER(COS(PI()*MOD(Calculator!$B$37/Calculator!$F$13,1)),2))+$C76)^2+(1500*ABS(SIN(2*PI()*MOD(Calculator!$B$37/Calculator!$F$13,1)))*IF(MOD(Calculator!$B$37/Calculator!$F$13,1)&lt;0.5,-1,1))^2)))/(1-SQRT(((50*POWER(80,POWER(COS(PI()*MOD(Calculator!$B$37/Calculator!$F$13,1)),2))-$C76)^2+(1500*ABS(SIN(2*PI()*MOD(Calculator!$B$37/Calculator!$F$13,1)))*IF(MOD(Calculator!$B$37/Calculator!$F$13,1)&lt;0.5,-1,1))^2)/((50*POWER(80,POWER(COS(PI()*MOD(Calculator!$B$37/Calculator!$F$13,1)),2))+$C76)^2+(1500*ABS(SIN(2*PI()*MOD(Calculator!$B$37/Calculator!$F$13,1)))*IF(MOD(Calculator!$B$37/Calculator!$F$13,1)&lt;0.5,-1,1))^2))),2))</f>
        <v>—</v>
      </c>
      <c r="FG76" s="300" t="str">
        <f aca="false">IF(OR(Calculator!$E$14&lt;&gt;"YES",Calculator!$B$37&lt;Calculator!$G$14),"—",ROUND((1+SQRT(((50*POWER(80,POWER(COS(PI()*MOD(Calculator!$B$37/Calculator!$F$14,1)),2))-$C76)^2+(1500*ABS(SIN(2*PI()*MOD(Calculator!$B$37/Calculator!$F$14,1)))*IF(MOD(Calculator!$B$37/Calculator!$F$14,1)&lt;0.5,-1,1))^2)/((50*POWER(80,POWER(COS(PI()*MOD(Calculator!$B$37/Calculator!$F$14,1)),2))+$C76)^2+(1500*ABS(SIN(2*PI()*MOD(Calculator!$B$37/Calculator!$F$14,1)))*IF(MOD(Calculator!$B$37/Calculator!$F$14,1)&lt;0.5,-1,1))^2)))/(1-SQRT(((50*POWER(80,POWER(COS(PI()*MOD(Calculator!$B$37/Calculator!$F$14,1)),2))-$C76)^2+(1500*ABS(SIN(2*PI()*MOD(Calculator!$B$37/Calculator!$F$14,1)))*IF(MOD(Calculator!$B$37/Calculator!$F$14,1)&lt;0.5,-1,1))^2)/((50*POWER(80,POWER(COS(PI()*MOD(Calculator!$B$37/Calculator!$F$14,1)),2))+$C76)^2+(1500*ABS(SIN(2*PI()*MOD(Calculator!$B$37/Calculator!$F$14,1)))*IF(MOD(Calculator!$B$37/Calculator!$F$14,1)&lt;0.5,-1,1))^2))),2))</f>
        <v>—</v>
      </c>
      <c r="FH76" s="300" t="n">
        <f aca="false">IF(OR(Calculator!$E$15&lt;&gt;"YES",Calculator!$B$37&lt;Calculator!$G$15),"—",ROUND((1+SQRT(((50*POWER(80,POWER(COS(PI()*MOD(Calculator!$B$37/Calculator!$F$15,1)),2))-$C76)^2+(1500*ABS(SIN(2*PI()*MOD(Calculator!$B$37/Calculator!$F$15,1)))*IF(MOD(Calculator!$B$37/Calculator!$F$15,1)&lt;0.5,-1,1))^2)/((50*POWER(80,POWER(COS(PI()*MOD(Calculator!$B$37/Calculator!$F$15,1)),2))+$C76)^2+(1500*ABS(SIN(2*PI()*MOD(Calculator!$B$37/Calculator!$F$15,1)))*IF(MOD(Calculator!$B$37/Calculator!$F$15,1)&lt;0.5,-1,1))^2)))/(1-SQRT(((50*POWER(80,POWER(COS(PI()*MOD(Calculator!$B$37/Calculator!$F$15,1)),2))-$C76)^2+(1500*ABS(SIN(2*PI()*MOD(Calculator!$B$37/Calculator!$F$15,1)))*IF(MOD(Calculator!$B$37/Calculator!$F$15,1)&lt;0.5,-1,1))^2)/((50*POWER(80,POWER(COS(PI()*MOD(Calculator!$B$37/Calculator!$F$15,1)),2))+$C76)^2+(1500*ABS(SIN(2*PI()*MOD(Calculator!$B$37/Calculator!$F$15,1)))*IF(MOD(Calculator!$B$37/Calculator!$F$15,1)&lt;0.5,-1,1))^2))),2))</f>
        <v>2.32</v>
      </c>
      <c r="FI76" s="300" t="str">
        <f aca="false">IF(OR(Calculator!$E$16&lt;&gt;"YES",Calculator!$B$37&lt;Calculator!$G$16),"—",ROUND((1+SQRT(((50*POWER(80,POWER(COS(PI()*MOD(Calculator!$B$37/Calculator!$F$16,1)),2))-$C76)^2+(1500*ABS(SIN(2*PI()*MOD(Calculator!$B$37/Calculator!$F$16,1)))*IF(MOD(Calculator!$B$37/Calculator!$F$16,1)&lt;0.5,-1,1))^2)/((50*POWER(80,POWER(COS(PI()*MOD(Calculator!$B$37/Calculator!$F$16,1)),2))+$C76)^2+(1500*ABS(SIN(2*PI()*MOD(Calculator!$B$37/Calculator!$F$16,1)))*IF(MOD(Calculator!$B$37/Calculator!$F$16,1)&lt;0.5,-1,1))^2)))/(1-SQRT(((50*POWER(80,POWER(COS(PI()*MOD(Calculator!$B$37/Calculator!$F$16,1)),2))-$C76)^2+(1500*ABS(SIN(2*PI()*MOD(Calculator!$B$37/Calculator!$F$16,1)))*IF(MOD(Calculator!$B$37/Calculator!$F$16,1)&lt;0.5,-1,1))^2)/((50*POWER(80,POWER(COS(PI()*MOD(Calculator!$B$37/Calculator!$F$16,1)),2))+$C76)^2+(1500*ABS(SIN(2*PI()*MOD(Calculator!$B$37/Calculator!$F$16,1)))*IF(MOD(Calculator!$B$37/Calculator!$F$16,1)&lt;0.5,-1,1))^2))),2))</f>
        <v>—</v>
      </c>
      <c r="FJ76" s="300" t="n">
        <f aca="false">IF(OR(Calculator!$E$17&lt;&gt;"YES",Calculator!$B$37&lt;Calculator!$G$17),"—",ROUND((1+SQRT(((50*POWER(80,POWER(COS(PI()*MOD(Calculator!$B$37/Calculator!$F$17,1)),2))-$C76)^2+(1500*ABS(SIN(2*PI()*MOD(Calculator!$B$37/Calculator!$F$17,1)))*IF(MOD(Calculator!$B$37/Calculator!$F$17,1)&lt;0.5,-1,1))^2)/((50*POWER(80,POWER(COS(PI()*MOD(Calculator!$B$37/Calculator!$F$17,1)),2))+$C76)^2+(1500*ABS(SIN(2*PI()*MOD(Calculator!$B$37/Calculator!$F$17,1)))*IF(MOD(Calculator!$B$37/Calculator!$F$17,1)&lt;0.5,-1,1))^2)))/(1-SQRT(((50*POWER(80,POWER(COS(PI()*MOD(Calculator!$B$37/Calculator!$F$17,1)),2))-$C76)^2+(1500*ABS(SIN(2*PI()*MOD(Calculator!$B$37/Calculator!$F$17,1)))*IF(MOD(Calculator!$B$37/Calculator!$F$17,1)&lt;0.5,-1,1))^2)/((50*POWER(80,POWER(COS(PI()*MOD(Calculator!$B$37/Calculator!$F$17,1)),2))+$C76)^2+(1500*ABS(SIN(2*PI()*MOD(Calculator!$B$37/Calculator!$F$17,1)))*IF(MOD(Calculator!$B$37/Calculator!$F$17,1)&lt;0.5,-1,1))^2))),2))</f>
        <v>14.81</v>
      </c>
      <c r="FK76" s="300" t="str">
        <f aca="false">IF(OR(Calculator!$E$18&lt;&gt;"YES",Calculator!$B$37&lt;Calculator!$G$18),"—",ROUND((1+SQRT(((50*POWER(80,POWER(COS(PI()*MOD(Calculator!$B$37/Calculator!$F$18,1)),2))-$C76)^2+(1500*ABS(SIN(2*PI()*MOD(Calculator!$B$37/Calculator!$F$18,1)))*IF(MOD(Calculator!$B$37/Calculator!$F$18,1)&lt;0.5,-1,1))^2)/((50*POWER(80,POWER(COS(PI()*MOD(Calculator!$B$37/Calculator!$F$18,1)),2))+$C76)^2+(1500*ABS(SIN(2*PI()*MOD(Calculator!$B$37/Calculator!$F$18,1)))*IF(MOD(Calculator!$B$37/Calculator!$F$18,1)&lt;0.5,-1,1))^2)))/(1-SQRT(((50*POWER(80,POWER(COS(PI()*MOD(Calculator!$B$37/Calculator!$F$18,1)),2))-$C76)^2+(1500*ABS(SIN(2*PI()*MOD(Calculator!$B$37/Calculator!$F$18,1)))*IF(MOD(Calculator!$B$37/Calculator!$F$18,1)&lt;0.5,-1,1))^2)/((50*POWER(80,POWER(COS(PI()*MOD(Calculator!$B$37/Calculator!$F$18,1)),2))+$C76)^2+(1500*ABS(SIN(2*PI()*MOD(Calculator!$B$37/Calculator!$F$18,1)))*IF(MOD(Calculator!$B$37/Calculator!$F$18,1)&lt;0.5,-1,1))^2))),2))</f>
        <v>—</v>
      </c>
      <c r="FL76" s="300" t="str">
        <f aca="false">IF(OR(Calculator!$E$19&lt;&gt;"YES",Calculator!$B$37&lt;Calculator!$G$19),"—",ROUND((1+SQRT(((50*POWER(80,POWER(COS(PI()*MOD(Calculator!$B$37/Calculator!$F$19,1)),2))-$C76)^2+(1500*ABS(SIN(2*PI()*MOD(Calculator!$B$37/Calculator!$F$19,1)))*IF(MOD(Calculator!$B$37/Calculator!$F$19,1)&lt;0.5,-1,1))^2)/((50*POWER(80,POWER(COS(PI()*MOD(Calculator!$B$37/Calculator!$F$19,1)),2))+$C76)^2+(1500*ABS(SIN(2*PI()*MOD(Calculator!$B$37/Calculator!$F$19,1)))*IF(MOD(Calculator!$B$37/Calculator!$F$19,1)&lt;0.5,-1,1))^2)))/(1-SQRT(((50*POWER(80,POWER(COS(PI()*MOD(Calculator!$B$37/Calculator!$F$19,1)),2))-$C76)^2+(1500*ABS(SIN(2*PI()*MOD(Calculator!$B$37/Calculator!$F$19,1)))*IF(MOD(Calculator!$B$37/Calculator!$F$19,1)&lt;0.5,-1,1))^2)/((50*POWER(80,POWER(COS(PI()*MOD(Calculator!$B$37/Calculator!$F$19,1)),2))+$C76)^2+(1500*ABS(SIN(2*PI()*MOD(Calculator!$B$37/Calculator!$F$19,1)))*IF(MOD(Calculator!$B$37/Calculator!$F$19,1)&lt;0.5,-1,1))^2))),2))</f>
        <v>—</v>
      </c>
      <c r="FM76" s="300" t="str">
        <f aca="false">IF(OR(Calculator!$E$20&lt;&gt;"YES",Calculator!$B$37&lt;Calculator!$G$20),"—",ROUND((1+SQRT(((50*POWER(80,POWER(COS(PI()*MOD(Calculator!$B$37/Calculator!$F$20,1)),2))-$C76)^2+(1500*ABS(SIN(2*PI()*MOD(Calculator!$B$37/Calculator!$F$20,1)))*IF(MOD(Calculator!$B$37/Calculator!$F$20,1)&lt;0.5,-1,1))^2)/((50*POWER(80,POWER(COS(PI()*MOD(Calculator!$B$37/Calculator!$F$20,1)),2))+$C76)^2+(1500*ABS(SIN(2*PI()*MOD(Calculator!$B$37/Calculator!$F$20,1)))*IF(MOD(Calculator!$B$37/Calculator!$F$20,1)&lt;0.5,-1,1))^2)))/(1-SQRT(((50*POWER(80,POWER(COS(PI()*MOD(Calculator!$B$37/Calculator!$F$20,1)),2))-$C76)^2+(1500*ABS(SIN(2*PI()*MOD(Calculator!$B$37/Calculator!$F$20,1)))*IF(MOD(Calculator!$B$37/Calculator!$F$20,1)&lt;0.5,-1,1))^2)/((50*POWER(80,POWER(COS(PI()*MOD(Calculator!$B$37/Calculator!$F$20,1)),2))+$C76)^2+(1500*ABS(SIN(2*PI()*MOD(Calculator!$B$37/Calculator!$F$20,1)))*IF(MOD(Calculator!$B$37/Calculator!$F$20,1)&lt;0.5,-1,1))^2))),2))</f>
        <v>—</v>
      </c>
      <c r="FN76" s="300" t="str">
        <f aca="false">IF(OR(Calculator!$E$21&lt;&gt;"YES",Calculator!$B$37&lt;Calculator!$G$21),"—",ROUND((1+SQRT(((50*POWER(80,POWER(COS(PI()*MOD(Calculator!$B$37/Calculator!$F$21,1)),2))-$C76)^2+(1500*ABS(SIN(2*PI()*MOD(Calculator!$B$37/Calculator!$F$21,1)))*IF(MOD(Calculator!$B$37/Calculator!$F$21,1)&lt;0.5,-1,1))^2)/((50*POWER(80,POWER(COS(PI()*MOD(Calculator!$B$37/Calculator!$F$21,1)),2))+$C76)^2+(1500*ABS(SIN(2*PI()*MOD(Calculator!$B$37/Calculator!$F$21,1)))*IF(MOD(Calculator!$B$37/Calculator!$F$21,1)&lt;0.5,-1,1))^2)))/(1-SQRT(((50*POWER(80,POWER(COS(PI()*MOD(Calculator!$B$37/Calculator!$F$21,1)),2))-$C76)^2+(1500*ABS(SIN(2*PI()*MOD(Calculator!$B$37/Calculator!$F$21,1)))*IF(MOD(Calculator!$B$37/Calculator!$F$21,1)&lt;0.5,-1,1))^2)/((50*POWER(80,POWER(COS(PI()*MOD(Calculator!$B$37/Calculator!$F$21,1)),2))+$C76)^2+(1500*ABS(SIN(2*PI()*MOD(Calculator!$B$37/Calculator!$F$21,1)))*IF(MOD(Calculator!$B$37/Calculator!$F$21,1)&lt;0.5,-1,1))^2))),2))</f>
        <v>—</v>
      </c>
      <c r="FO76" s="300" t="str">
        <f aca="false">IF(OR(Calculator!$E$22&lt;&gt;"YES",Calculator!$B$37&lt;Calculator!$G$22),"—",ROUND((1+SQRT(((50*POWER(80,POWER(COS(PI()*MOD(Calculator!$B$37/Calculator!$F$22,1)),2))-$C76)^2+(1500*ABS(SIN(2*PI()*MOD(Calculator!$B$37/Calculator!$F$22,1)))*IF(MOD(Calculator!$B$37/Calculator!$F$22,1)&lt;0.5,-1,1))^2)/((50*POWER(80,POWER(COS(PI()*MOD(Calculator!$B$37/Calculator!$F$22,1)),2))+$C76)^2+(1500*ABS(SIN(2*PI()*MOD(Calculator!$B$37/Calculator!$F$22,1)))*IF(MOD(Calculator!$B$37/Calculator!$F$22,1)&lt;0.5,-1,1))^2)))/(1-SQRT(((50*POWER(80,POWER(COS(PI()*MOD(Calculator!$B$37/Calculator!$F$22,1)),2))-$C76)^2+(1500*ABS(SIN(2*PI()*MOD(Calculator!$B$37/Calculator!$F$22,1)))*IF(MOD(Calculator!$B$37/Calculator!$F$22,1)&lt;0.5,-1,1))^2)/((50*POWER(80,POWER(COS(PI()*MOD(Calculator!$B$37/Calculator!$F$22,1)),2))+$C76)^2+(1500*ABS(SIN(2*PI()*MOD(Calculator!$B$37/Calculator!$F$22,1)))*IF(MOD(Calculator!$B$37/Calculator!$F$22,1)&lt;0.5,-1,1))^2))),2))</f>
        <v>—</v>
      </c>
      <c r="FP76" s="295" t="n">
        <f aca="false">IFERROR(ROUND((IF(ISNUMBER(FE76),FE76,0)+IF(ISNUMBER(FF76),FF76,0)+IF(ISNUMBER(FG76),FG76,0)+IF(ISNUMBER(FH76),FH76,0)+IF(ISNUMBER(FI76),FI76,0)+IF(ISNUMBER(FJ76),FJ76,0)+IF(ISNUMBER(FK76),FK76,0)+IF(ISNUMBER(FL76),FL76,0)+IF(ISNUMBER(FM76),FM76,0)+IF(ISNUMBER(FN76),FN76,0)+IF(ISNUMBER(FO76),FO76,0))/(IF(ISNUMBER(FE76),1,0)+IF(ISNUMBER(FF76),1,0)+IF(ISNUMBER(FG76),1,0)+IF(ISNUMBER(FH76),1,0)+IF(ISNUMBER(FI76),1,0)+IF(ISNUMBER(FJ76),1,0)+IF(ISNUMBER(FK76),1,0)+IF(ISNUMBER(FL76),1,0)+IF(ISNUMBER(FM76),1,0)+IF(ISNUMBER(FN76),1,0)+IF(ISNUMBER(FO76),1,0)),4),"")</f>
        <v>8.565</v>
      </c>
      <c r="FQ76" s="300" t="str">
        <f aca="false">IF(OR(Calculator!$E$12&lt;&gt;"YES",Calculator!$B$38&lt;Calculator!$G$12),"—",ROUND((1+SQRT(((50*POWER(80,POWER(COS(PI()*MOD(Calculator!$B$38/Calculator!$F$12,1)),2))-$C76)^2+(1500*ABS(SIN(2*PI()*MOD(Calculator!$B$38/Calculator!$F$12,1)))*IF(MOD(Calculator!$B$38/Calculator!$F$12,1)&lt;0.5,-1,1))^2)/((50*POWER(80,POWER(COS(PI()*MOD(Calculator!$B$38/Calculator!$F$12,1)),2))+$C76)^2+(1500*ABS(SIN(2*PI()*MOD(Calculator!$B$38/Calculator!$F$12,1)))*IF(MOD(Calculator!$B$38/Calculator!$F$12,1)&lt;0.5,-1,1))^2)))/(1-SQRT(((50*POWER(80,POWER(COS(PI()*MOD(Calculator!$B$38/Calculator!$F$12,1)),2))-$C76)^2+(1500*ABS(SIN(2*PI()*MOD(Calculator!$B$38/Calculator!$F$12,1)))*IF(MOD(Calculator!$B$38/Calculator!$F$12,1)&lt;0.5,-1,1))^2)/((50*POWER(80,POWER(COS(PI()*MOD(Calculator!$B$38/Calculator!$F$12,1)),2))+$C76)^2+(1500*ABS(SIN(2*PI()*MOD(Calculator!$B$38/Calculator!$F$12,1)))*IF(MOD(Calculator!$B$38/Calculator!$F$12,1)&lt;0.5,-1,1))^2))),2))</f>
        <v>—</v>
      </c>
      <c r="FR76" s="300" t="str">
        <f aca="false">IF(OR(Calculator!$E$13&lt;&gt;"YES",Calculator!$B$38&lt;Calculator!$G$13),"—",ROUND((1+SQRT(((50*POWER(80,POWER(COS(PI()*MOD(Calculator!$B$38/Calculator!$F$13,1)),2))-$C76)^2+(1500*ABS(SIN(2*PI()*MOD(Calculator!$B$38/Calculator!$F$13,1)))*IF(MOD(Calculator!$B$38/Calculator!$F$13,1)&lt;0.5,-1,1))^2)/((50*POWER(80,POWER(COS(PI()*MOD(Calculator!$B$38/Calculator!$F$13,1)),2))+$C76)^2+(1500*ABS(SIN(2*PI()*MOD(Calculator!$B$38/Calculator!$F$13,1)))*IF(MOD(Calculator!$B$38/Calculator!$F$13,1)&lt;0.5,-1,1))^2)))/(1-SQRT(((50*POWER(80,POWER(COS(PI()*MOD(Calculator!$B$38/Calculator!$F$13,1)),2))-$C76)^2+(1500*ABS(SIN(2*PI()*MOD(Calculator!$B$38/Calculator!$F$13,1)))*IF(MOD(Calculator!$B$38/Calculator!$F$13,1)&lt;0.5,-1,1))^2)/((50*POWER(80,POWER(COS(PI()*MOD(Calculator!$B$38/Calculator!$F$13,1)),2))+$C76)^2+(1500*ABS(SIN(2*PI()*MOD(Calculator!$B$38/Calculator!$F$13,1)))*IF(MOD(Calculator!$B$38/Calculator!$F$13,1)&lt;0.5,-1,1))^2))),2))</f>
        <v>—</v>
      </c>
      <c r="FS76" s="300" t="str">
        <f aca="false">IF(OR(Calculator!$E$14&lt;&gt;"YES",Calculator!$B$38&lt;Calculator!$G$14),"—",ROUND((1+SQRT(((50*POWER(80,POWER(COS(PI()*MOD(Calculator!$B$38/Calculator!$F$14,1)),2))-$C76)^2+(1500*ABS(SIN(2*PI()*MOD(Calculator!$B$38/Calculator!$F$14,1)))*IF(MOD(Calculator!$B$38/Calculator!$F$14,1)&lt;0.5,-1,1))^2)/((50*POWER(80,POWER(COS(PI()*MOD(Calculator!$B$38/Calculator!$F$14,1)),2))+$C76)^2+(1500*ABS(SIN(2*PI()*MOD(Calculator!$B$38/Calculator!$F$14,1)))*IF(MOD(Calculator!$B$38/Calculator!$F$14,1)&lt;0.5,-1,1))^2)))/(1-SQRT(((50*POWER(80,POWER(COS(PI()*MOD(Calculator!$B$38/Calculator!$F$14,1)),2))-$C76)^2+(1500*ABS(SIN(2*PI()*MOD(Calculator!$B$38/Calculator!$F$14,1)))*IF(MOD(Calculator!$B$38/Calculator!$F$14,1)&lt;0.5,-1,1))^2)/((50*POWER(80,POWER(COS(PI()*MOD(Calculator!$B$38/Calculator!$F$14,1)),2))+$C76)^2+(1500*ABS(SIN(2*PI()*MOD(Calculator!$B$38/Calculator!$F$14,1)))*IF(MOD(Calculator!$B$38/Calculator!$F$14,1)&lt;0.5,-1,1))^2))),2))</f>
        <v>—</v>
      </c>
      <c r="FT76" s="300" t="n">
        <f aca="false">IF(OR(Calculator!$E$15&lt;&gt;"YES",Calculator!$B$38&lt;Calculator!$G$15),"—",ROUND((1+SQRT(((50*POWER(80,POWER(COS(PI()*MOD(Calculator!$B$38/Calculator!$F$15,1)),2))-$C76)^2+(1500*ABS(SIN(2*PI()*MOD(Calculator!$B$38/Calculator!$F$15,1)))*IF(MOD(Calculator!$B$38/Calculator!$F$15,1)&lt;0.5,-1,1))^2)/((50*POWER(80,POWER(COS(PI()*MOD(Calculator!$B$38/Calculator!$F$15,1)),2))+$C76)^2+(1500*ABS(SIN(2*PI()*MOD(Calculator!$B$38/Calculator!$F$15,1)))*IF(MOD(Calculator!$B$38/Calculator!$F$15,1)&lt;0.5,-1,1))^2)))/(1-SQRT(((50*POWER(80,POWER(COS(PI()*MOD(Calculator!$B$38/Calculator!$F$15,1)),2))-$C76)^2+(1500*ABS(SIN(2*PI()*MOD(Calculator!$B$38/Calculator!$F$15,1)))*IF(MOD(Calculator!$B$38/Calculator!$F$15,1)&lt;0.5,-1,1))^2)/((50*POWER(80,POWER(COS(PI()*MOD(Calculator!$B$38/Calculator!$F$15,1)),2))+$C76)^2+(1500*ABS(SIN(2*PI()*MOD(Calculator!$B$38/Calculator!$F$15,1)))*IF(MOD(Calculator!$B$38/Calculator!$F$15,1)&lt;0.5,-1,1))^2))),2))</f>
        <v>2.15</v>
      </c>
      <c r="FU76" s="300" t="str">
        <f aca="false">IF(OR(Calculator!$E$16&lt;&gt;"YES",Calculator!$B$38&lt;Calculator!$G$16),"—",ROUND((1+SQRT(((50*POWER(80,POWER(COS(PI()*MOD(Calculator!$B$38/Calculator!$F$16,1)),2))-$C76)^2+(1500*ABS(SIN(2*PI()*MOD(Calculator!$B$38/Calculator!$F$16,1)))*IF(MOD(Calculator!$B$38/Calculator!$F$16,1)&lt;0.5,-1,1))^2)/((50*POWER(80,POWER(COS(PI()*MOD(Calculator!$B$38/Calculator!$F$16,1)),2))+$C76)^2+(1500*ABS(SIN(2*PI()*MOD(Calculator!$B$38/Calculator!$F$16,1)))*IF(MOD(Calculator!$B$38/Calculator!$F$16,1)&lt;0.5,-1,1))^2)))/(1-SQRT(((50*POWER(80,POWER(COS(PI()*MOD(Calculator!$B$38/Calculator!$F$16,1)),2))-$C76)^2+(1500*ABS(SIN(2*PI()*MOD(Calculator!$B$38/Calculator!$F$16,1)))*IF(MOD(Calculator!$B$38/Calculator!$F$16,1)&lt;0.5,-1,1))^2)/((50*POWER(80,POWER(COS(PI()*MOD(Calculator!$B$38/Calculator!$F$16,1)),2))+$C76)^2+(1500*ABS(SIN(2*PI()*MOD(Calculator!$B$38/Calculator!$F$16,1)))*IF(MOD(Calculator!$B$38/Calculator!$F$16,1)&lt;0.5,-1,1))^2))),2))</f>
        <v>—</v>
      </c>
      <c r="FV76" s="300" t="n">
        <f aca="false">IF(OR(Calculator!$E$17&lt;&gt;"YES",Calculator!$B$38&lt;Calculator!$G$17),"—",ROUND((1+SQRT(((50*POWER(80,POWER(COS(PI()*MOD(Calculator!$B$38/Calculator!$F$17,1)),2))-$C76)^2+(1500*ABS(SIN(2*PI()*MOD(Calculator!$B$38/Calculator!$F$17,1)))*IF(MOD(Calculator!$B$38/Calculator!$F$17,1)&lt;0.5,-1,1))^2)/((50*POWER(80,POWER(COS(PI()*MOD(Calculator!$B$38/Calculator!$F$17,1)),2))+$C76)^2+(1500*ABS(SIN(2*PI()*MOD(Calculator!$B$38/Calculator!$F$17,1)))*IF(MOD(Calculator!$B$38/Calculator!$F$17,1)&lt;0.5,-1,1))^2)))/(1-SQRT(((50*POWER(80,POWER(COS(PI()*MOD(Calculator!$B$38/Calculator!$F$17,1)),2))-$C76)^2+(1500*ABS(SIN(2*PI()*MOD(Calculator!$B$38/Calculator!$F$17,1)))*IF(MOD(Calculator!$B$38/Calculator!$F$17,1)&lt;0.5,-1,1))^2)/((50*POWER(80,POWER(COS(PI()*MOD(Calculator!$B$38/Calculator!$F$17,1)),2))+$C76)^2+(1500*ABS(SIN(2*PI()*MOD(Calculator!$B$38/Calculator!$F$17,1)))*IF(MOD(Calculator!$B$38/Calculator!$F$17,1)&lt;0.5,-1,1))^2))),2))</f>
        <v>18.58</v>
      </c>
      <c r="FW76" s="300" t="str">
        <f aca="false">IF(OR(Calculator!$E$18&lt;&gt;"YES",Calculator!$B$38&lt;Calculator!$G$18),"—",ROUND((1+SQRT(((50*POWER(80,POWER(COS(PI()*MOD(Calculator!$B$38/Calculator!$F$18,1)),2))-$C76)^2+(1500*ABS(SIN(2*PI()*MOD(Calculator!$B$38/Calculator!$F$18,1)))*IF(MOD(Calculator!$B$38/Calculator!$F$18,1)&lt;0.5,-1,1))^2)/((50*POWER(80,POWER(COS(PI()*MOD(Calculator!$B$38/Calculator!$F$18,1)),2))+$C76)^2+(1500*ABS(SIN(2*PI()*MOD(Calculator!$B$38/Calculator!$F$18,1)))*IF(MOD(Calculator!$B$38/Calculator!$F$18,1)&lt;0.5,-1,1))^2)))/(1-SQRT(((50*POWER(80,POWER(COS(PI()*MOD(Calculator!$B$38/Calculator!$F$18,1)),2))-$C76)^2+(1500*ABS(SIN(2*PI()*MOD(Calculator!$B$38/Calculator!$F$18,1)))*IF(MOD(Calculator!$B$38/Calculator!$F$18,1)&lt;0.5,-1,1))^2)/((50*POWER(80,POWER(COS(PI()*MOD(Calculator!$B$38/Calculator!$F$18,1)),2))+$C76)^2+(1500*ABS(SIN(2*PI()*MOD(Calculator!$B$38/Calculator!$F$18,1)))*IF(MOD(Calculator!$B$38/Calculator!$F$18,1)&lt;0.5,-1,1))^2))),2))</f>
        <v>—</v>
      </c>
      <c r="FX76" s="300" t="str">
        <f aca="false">IF(OR(Calculator!$E$19&lt;&gt;"YES",Calculator!$B$38&lt;Calculator!$G$19),"—",ROUND((1+SQRT(((50*POWER(80,POWER(COS(PI()*MOD(Calculator!$B$38/Calculator!$F$19,1)),2))-$C76)^2+(1500*ABS(SIN(2*PI()*MOD(Calculator!$B$38/Calculator!$F$19,1)))*IF(MOD(Calculator!$B$38/Calculator!$F$19,1)&lt;0.5,-1,1))^2)/((50*POWER(80,POWER(COS(PI()*MOD(Calculator!$B$38/Calculator!$F$19,1)),2))+$C76)^2+(1500*ABS(SIN(2*PI()*MOD(Calculator!$B$38/Calculator!$F$19,1)))*IF(MOD(Calculator!$B$38/Calculator!$F$19,1)&lt;0.5,-1,1))^2)))/(1-SQRT(((50*POWER(80,POWER(COS(PI()*MOD(Calculator!$B$38/Calculator!$F$19,1)),2))-$C76)^2+(1500*ABS(SIN(2*PI()*MOD(Calculator!$B$38/Calculator!$F$19,1)))*IF(MOD(Calculator!$B$38/Calculator!$F$19,1)&lt;0.5,-1,1))^2)/((50*POWER(80,POWER(COS(PI()*MOD(Calculator!$B$38/Calculator!$F$19,1)),2))+$C76)^2+(1500*ABS(SIN(2*PI()*MOD(Calculator!$B$38/Calculator!$F$19,1)))*IF(MOD(Calculator!$B$38/Calculator!$F$19,1)&lt;0.5,-1,1))^2))),2))</f>
        <v>—</v>
      </c>
      <c r="FY76" s="300" t="str">
        <f aca="false">IF(OR(Calculator!$E$20&lt;&gt;"YES",Calculator!$B$38&lt;Calculator!$G$20),"—",ROUND((1+SQRT(((50*POWER(80,POWER(COS(PI()*MOD(Calculator!$B$38/Calculator!$F$20,1)),2))-$C76)^2+(1500*ABS(SIN(2*PI()*MOD(Calculator!$B$38/Calculator!$F$20,1)))*IF(MOD(Calculator!$B$38/Calculator!$F$20,1)&lt;0.5,-1,1))^2)/((50*POWER(80,POWER(COS(PI()*MOD(Calculator!$B$38/Calculator!$F$20,1)),2))+$C76)^2+(1500*ABS(SIN(2*PI()*MOD(Calculator!$B$38/Calculator!$F$20,1)))*IF(MOD(Calculator!$B$38/Calculator!$F$20,1)&lt;0.5,-1,1))^2)))/(1-SQRT(((50*POWER(80,POWER(COS(PI()*MOD(Calculator!$B$38/Calculator!$F$20,1)),2))-$C76)^2+(1500*ABS(SIN(2*PI()*MOD(Calculator!$B$38/Calculator!$F$20,1)))*IF(MOD(Calculator!$B$38/Calculator!$F$20,1)&lt;0.5,-1,1))^2)/((50*POWER(80,POWER(COS(PI()*MOD(Calculator!$B$38/Calculator!$F$20,1)),2))+$C76)^2+(1500*ABS(SIN(2*PI()*MOD(Calculator!$B$38/Calculator!$F$20,1)))*IF(MOD(Calculator!$B$38/Calculator!$F$20,1)&lt;0.5,-1,1))^2))),2))</f>
        <v>—</v>
      </c>
      <c r="FZ76" s="300" t="str">
        <f aca="false">IF(OR(Calculator!$E$21&lt;&gt;"YES",Calculator!$B$38&lt;Calculator!$G$21),"—",ROUND((1+SQRT(((50*POWER(80,POWER(COS(PI()*MOD(Calculator!$B$38/Calculator!$F$21,1)),2))-$C76)^2+(1500*ABS(SIN(2*PI()*MOD(Calculator!$B$38/Calculator!$F$21,1)))*IF(MOD(Calculator!$B$38/Calculator!$F$21,1)&lt;0.5,-1,1))^2)/((50*POWER(80,POWER(COS(PI()*MOD(Calculator!$B$38/Calculator!$F$21,1)),2))+$C76)^2+(1500*ABS(SIN(2*PI()*MOD(Calculator!$B$38/Calculator!$F$21,1)))*IF(MOD(Calculator!$B$38/Calculator!$F$21,1)&lt;0.5,-1,1))^2)))/(1-SQRT(((50*POWER(80,POWER(COS(PI()*MOD(Calculator!$B$38/Calculator!$F$21,1)),2))-$C76)^2+(1500*ABS(SIN(2*PI()*MOD(Calculator!$B$38/Calculator!$F$21,1)))*IF(MOD(Calculator!$B$38/Calculator!$F$21,1)&lt;0.5,-1,1))^2)/((50*POWER(80,POWER(COS(PI()*MOD(Calculator!$B$38/Calculator!$F$21,1)),2))+$C76)^2+(1500*ABS(SIN(2*PI()*MOD(Calculator!$B$38/Calculator!$F$21,1)))*IF(MOD(Calculator!$B$38/Calculator!$F$21,1)&lt;0.5,-1,1))^2))),2))</f>
        <v>—</v>
      </c>
      <c r="GA76" s="300" t="str">
        <f aca="false">IF(OR(Calculator!$E$22&lt;&gt;"YES",Calculator!$B$38&lt;Calculator!$G$22),"—",ROUND((1+SQRT(((50*POWER(80,POWER(COS(PI()*MOD(Calculator!$B$38/Calculator!$F$22,1)),2))-$C76)^2+(1500*ABS(SIN(2*PI()*MOD(Calculator!$B$38/Calculator!$F$22,1)))*IF(MOD(Calculator!$B$38/Calculator!$F$22,1)&lt;0.5,-1,1))^2)/((50*POWER(80,POWER(COS(PI()*MOD(Calculator!$B$38/Calculator!$F$22,1)),2))+$C76)^2+(1500*ABS(SIN(2*PI()*MOD(Calculator!$B$38/Calculator!$F$22,1)))*IF(MOD(Calculator!$B$38/Calculator!$F$22,1)&lt;0.5,-1,1))^2)))/(1-SQRT(((50*POWER(80,POWER(COS(PI()*MOD(Calculator!$B$38/Calculator!$F$22,1)),2))-$C76)^2+(1500*ABS(SIN(2*PI()*MOD(Calculator!$B$38/Calculator!$F$22,1)))*IF(MOD(Calculator!$B$38/Calculator!$F$22,1)&lt;0.5,-1,1))^2)/((50*POWER(80,POWER(COS(PI()*MOD(Calculator!$B$38/Calculator!$F$22,1)),2))+$C76)^2+(1500*ABS(SIN(2*PI()*MOD(Calculator!$B$38/Calculator!$F$22,1)))*IF(MOD(Calculator!$B$38/Calculator!$F$22,1)&lt;0.5,-1,1))^2))),2))</f>
        <v>—</v>
      </c>
      <c r="GB76" s="295" t="n">
        <f aca="false">IFERROR(ROUND((IF(ISNUMBER(FQ76),FQ76,0)+IF(ISNUMBER(FR76),FR76,0)+IF(ISNUMBER(FS76),FS76,0)+IF(ISNUMBER(FT76),FT76,0)+IF(ISNUMBER(FU76),FU76,0)+IF(ISNUMBER(FV76),FV76,0)+IF(ISNUMBER(FW76),FW76,0)+IF(ISNUMBER(FX76),FX76,0)+IF(ISNUMBER(FY76),FY76,0)+IF(ISNUMBER(FZ76),FZ76,0)+IF(ISNUMBER(GA76),GA76,0))/(IF(ISNUMBER(FQ76),1,0)+IF(ISNUMBER(FR76),1,0)+IF(ISNUMBER(FS76),1,0)+IF(ISNUMBER(FT76),1,0)+IF(ISNUMBER(FU76),1,0)+IF(ISNUMBER(FV76),1,0)+IF(ISNUMBER(FW76),1,0)+IF(ISNUMBER(FX76),1,0)+IF(ISNUMBER(FY76),1,0)+IF(ISNUMBER(FZ76),1,0)+IF(ISNUMBER(GA76),1,0)),4),"")</f>
        <v>10.365</v>
      </c>
      <c r="GD76" s="253" t="str">
        <f aca="false">IF(OR(Calculator!$E$12&lt;&gt;"YES",Calculator!$B$34&lt;Calculator!$G$12),"—",ROUND((1+SQRT(((50*POWER(80,POWER(COS(PI()*MOD(Calculator!$B$34/Calculator!$F$12,1)),2))+MIN(500,MAX(30,100*EXP(-0.3*'VSWR Calculator'!$C$24)*(1+3*ABS(MOD('VSWR Calculator'!$C$23/Calculator!$F$12/2,1)-0.5))))/'VSWR Calculator'!$C$25)-$C76)^2+(1500*ABS(SIN(2*PI()*MOD(Calculator!$B$34/Calculator!$F$12,1)))*IF(MOD(Calculator!$B$34/Calculator!$F$12,1)&lt;0.5,-1,1))^2)/SQRT(((50*POWER(80,POWER(COS(PI()*MOD(Calculator!$B$34/Calculator!$F$12,1)),2))+MIN(500,MAX(30,100*EXP(-0.3*'VSWR Calculator'!$C$24)*(1+3*ABS(MOD('VSWR Calculator'!$C$23/Calculator!$F$12/2,1)-0.5))))/'VSWR Calculator'!$C$25)+$C76)^2+(1500*ABS(SIN(2*PI()*MOD(Calculator!$B$34/Calculator!$F$12,1)))*IF(MOD(Calculator!$B$34/Calculator!$F$12,1)&lt;0.5,-1,1))^2))/(1-SQRT(((50*POWER(80,POWER(COS(PI()*MOD(Calculator!$B$34/Calculator!$F$12,1)),2))+MIN(500,MAX(30,100*EXP(-0.3*'VSWR Calculator'!$C$24)*(1+3*ABS(MOD('VSWR Calculator'!$C$23/Calculator!$F$12/2,1)-0.5))))/'VSWR Calculator'!$C$25)-$C76)^2+(1500*ABS(SIN(2*PI()*MOD(Calculator!$B$34/Calculator!$F$12,1)))*IF(MOD(Calculator!$B$34/Calculator!$F$12,1)&lt;0.5,-1,1))^2)/SQRT(((50*POWER(80,POWER(COS(PI()*MOD(Calculator!$B$34/Calculator!$F$12,1)),2))+MIN(500,MAX(30,100*EXP(-0.3*'VSWR Calculator'!$C$24)*(1+3*ABS(MOD('VSWR Calculator'!$C$23/Calculator!$F$12/2,1)-0.5))))/'VSWR Calculator'!$C$25)+$C76)^2+(1500*ABS(SIN(2*PI()*MOD(Calculator!$B$34/Calculator!$F$12,1)))*IF(MOD(Calculator!$B$34/Calculator!$F$12,1)&lt;0.5,-1,1))^2)),2))</f>
        <v>—</v>
      </c>
      <c r="GE76" s="253" t="str">
        <f aca="false">IF(OR(Calculator!$E$13&lt;&gt;"YES",Calculator!$B$34&lt;Calculator!$G$13),"—",ROUND((1+SQRT(((50*POWER(80,POWER(COS(PI()*MOD(Calculator!$B$34/Calculator!$F$13,1)),2))+MIN(500,MAX(30,100*EXP(-0.3*'VSWR Calculator'!$C$24)*(1+3*ABS(MOD('VSWR Calculator'!$C$23/Calculator!$F$13/2,1)-0.5))))/'VSWR Calculator'!$C$25)-$C76)^2+(1500*ABS(SIN(2*PI()*MOD(Calculator!$B$34/Calculator!$F$13,1)))*IF(MOD(Calculator!$B$34/Calculator!$F$13,1)&lt;0.5,-1,1))^2)/SQRT(((50*POWER(80,POWER(COS(PI()*MOD(Calculator!$B$34/Calculator!$F$13,1)),2))+MIN(500,MAX(30,100*EXP(-0.3*'VSWR Calculator'!$C$24)*(1+3*ABS(MOD('VSWR Calculator'!$C$23/Calculator!$F$13/2,1)-0.5))))/'VSWR Calculator'!$C$25)+$C76)^2+(1500*ABS(SIN(2*PI()*MOD(Calculator!$B$34/Calculator!$F$13,1)))*IF(MOD(Calculator!$B$34/Calculator!$F$13,1)&lt;0.5,-1,1))^2))/(1-SQRT(((50*POWER(80,POWER(COS(PI()*MOD(Calculator!$B$34/Calculator!$F$13,1)),2))+MIN(500,MAX(30,100*EXP(-0.3*'VSWR Calculator'!$C$24)*(1+3*ABS(MOD('VSWR Calculator'!$C$23/Calculator!$F$13/2,1)-0.5))))/'VSWR Calculator'!$C$25)-$C76)^2+(1500*ABS(SIN(2*PI()*MOD(Calculator!$B$34/Calculator!$F$13,1)))*IF(MOD(Calculator!$B$34/Calculator!$F$13,1)&lt;0.5,-1,1))^2)/SQRT(((50*POWER(80,POWER(COS(PI()*MOD(Calculator!$B$34/Calculator!$F$13,1)),2))+MIN(500,MAX(30,100*EXP(-0.3*'VSWR Calculator'!$C$24)*(1+3*ABS(MOD('VSWR Calculator'!$C$23/Calculator!$F$13/2,1)-0.5))))/'VSWR Calculator'!$C$25)+$C76)^2+(1500*ABS(SIN(2*PI()*MOD(Calculator!$B$34/Calculator!$F$13,1)))*IF(MOD(Calculator!$B$34/Calculator!$F$13,1)&lt;0.5,-1,1))^2)),2))</f>
        <v>—</v>
      </c>
      <c r="GF76" s="253" t="str">
        <f aca="false">IF(OR(Calculator!$E$14&lt;&gt;"YES",Calculator!$B$34&lt;Calculator!$G$14),"—",ROUND((1+SQRT(((50*POWER(80,POWER(COS(PI()*MOD(Calculator!$B$34/Calculator!$F$14,1)),2))+MIN(500,MAX(30,100*EXP(-0.3*'VSWR Calculator'!$C$24)*(1+3*ABS(MOD('VSWR Calculator'!$C$23/Calculator!$F$14/2,1)-0.5))))/'VSWR Calculator'!$C$25)-$C76)^2+(1500*ABS(SIN(2*PI()*MOD(Calculator!$B$34/Calculator!$F$14,1)))*IF(MOD(Calculator!$B$34/Calculator!$F$14,1)&lt;0.5,-1,1))^2)/SQRT(((50*POWER(80,POWER(COS(PI()*MOD(Calculator!$B$34/Calculator!$F$14,1)),2))+MIN(500,MAX(30,100*EXP(-0.3*'VSWR Calculator'!$C$24)*(1+3*ABS(MOD('VSWR Calculator'!$C$23/Calculator!$F$14/2,1)-0.5))))/'VSWR Calculator'!$C$25)+$C76)^2+(1500*ABS(SIN(2*PI()*MOD(Calculator!$B$34/Calculator!$F$14,1)))*IF(MOD(Calculator!$B$34/Calculator!$F$14,1)&lt;0.5,-1,1))^2))/(1-SQRT(((50*POWER(80,POWER(COS(PI()*MOD(Calculator!$B$34/Calculator!$F$14,1)),2))+MIN(500,MAX(30,100*EXP(-0.3*'VSWR Calculator'!$C$24)*(1+3*ABS(MOD('VSWR Calculator'!$C$23/Calculator!$F$14/2,1)-0.5))))/'VSWR Calculator'!$C$25)-$C76)^2+(1500*ABS(SIN(2*PI()*MOD(Calculator!$B$34/Calculator!$F$14,1)))*IF(MOD(Calculator!$B$34/Calculator!$F$14,1)&lt;0.5,-1,1))^2)/SQRT(((50*POWER(80,POWER(COS(PI()*MOD(Calculator!$B$34/Calculator!$F$14,1)),2))+MIN(500,MAX(30,100*EXP(-0.3*'VSWR Calculator'!$C$24)*(1+3*ABS(MOD('VSWR Calculator'!$C$23/Calculator!$F$14/2,1)-0.5))))/'VSWR Calculator'!$C$25)+$C76)^2+(1500*ABS(SIN(2*PI()*MOD(Calculator!$B$34/Calculator!$F$14,1)))*IF(MOD(Calculator!$B$34/Calculator!$F$14,1)&lt;0.5,-1,1))^2)),2))</f>
        <v>—</v>
      </c>
      <c r="GG76" s="253" t="n">
        <f aca="false">IF(OR(Calculator!$E$15&lt;&gt;"YES",Calculator!$B$34&lt;Calculator!$G$15),"—",ROUND((1+SQRT(((50*POWER(80,POWER(COS(PI()*MOD(Calculator!$B$34/Calculator!$F$15,1)),2))+MIN(500,MAX(30,100*EXP(-0.3*'VSWR Calculator'!$C$24)*(1+3*ABS(MOD('VSWR Calculator'!$C$23/Calculator!$F$15/2,1)-0.5))))/'VSWR Calculator'!$C$25)-$C76)^2+(1500*ABS(SIN(2*PI()*MOD(Calculator!$B$34/Calculator!$F$15,1)))*IF(MOD(Calculator!$B$34/Calculator!$F$15,1)&lt;0.5,-1,1))^2)/SQRT(((50*POWER(80,POWER(COS(PI()*MOD(Calculator!$B$34/Calculator!$F$15,1)),2))+MIN(500,MAX(30,100*EXP(-0.3*'VSWR Calculator'!$C$24)*(1+3*ABS(MOD('VSWR Calculator'!$C$23/Calculator!$F$15/2,1)-0.5))))/'VSWR Calculator'!$C$25)+$C76)^2+(1500*ABS(SIN(2*PI()*MOD(Calculator!$B$34/Calculator!$F$15,1)))*IF(MOD(Calculator!$B$34/Calculator!$F$15,1)&lt;0.5,-1,1))^2))/(1-SQRT(((50*POWER(80,POWER(COS(PI()*MOD(Calculator!$B$34/Calculator!$F$15,1)),2))+MIN(500,MAX(30,100*EXP(-0.3*'VSWR Calculator'!$C$24)*(1+3*ABS(MOD('VSWR Calculator'!$C$23/Calculator!$F$15/2,1)-0.5))))/'VSWR Calculator'!$C$25)-$C76)^2+(1500*ABS(SIN(2*PI()*MOD(Calculator!$B$34/Calculator!$F$15,1)))*IF(MOD(Calculator!$B$34/Calculator!$F$15,1)&lt;0.5,-1,1))^2)/SQRT(((50*POWER(80,POWER(COS(PI()*MOD(Calculator!$B$34/Calculator!$F$15,1)),2))+MIN(500,MAX(30,100*EXP(-0.3*'VSWR Calculator'!$C$24)*(1+3*ABS(MOD('VSWR Calculator'!$C$23/Calculator!$F$15/2,1)-0.5))))/'VSWR Calculator'!$C$25)+$C76)^2+(1500*ABS(SIN(2*PI()*MOD(Calculator!$B$34/Calculator!$F$15,1)))*IF(MOD(Calculator!$B$34/Calculator!$F$15,1)&lt;0.5,-1,1))^2)),2))</f>
        <v>16.48</v>
      </c>
      <c r="GH76" s="253" t="str">
        <f aca="false">IF(OR(Calculator!$E$16&lt;&gt;"YES",Calculator!$B$34&lt;Calculator!$G$16),"—",ROUND((1+SQRT(((50*POWER(80,POWER(COS(PI()*MOD(Calculator!$B$34/Calculator!$F$16,1)),2))+MIN(500,MAX(30,100*EXP(-0.3*'VSWR Calculator'!$C$24)*(1+3*ABS(MOD('VSWR Calculator'!$C$23/Calculator!$F$16/2,1)-0.5))))/'VSWR Calculator'!$C$25)-$C76)^2+(1500*ABS(SIN(2*PI()*MOD(Calculator!$B$34/Calculator!$F$16,1)))*IF(MOD(Calculator!$B$34/Calculator!$F$16,1)&lt;0.5,-1,1))^2)/SQRT(((50*POWER(80,POWER(COS(PI()*MOD(Calculator!$B$34/Calculator!$F$16,1)),2))+MIN(500,MAX(30,100*EXP(-0.3*'VSWR Calculator'!$C$24)*(1+3*ABS(MOD('VSWR Calculator'!$C$23/Calculator!$F$16/2,1)-0.5))))/'VSWR Calculator'!$C$25)+$C76)^2+(1500*ABS(SIN(2*PI()*MOD(Calculator!$B$34/Calculator!$F$16,1)))*IF(MOD(Calculator!$B$34/Calculator!$F$16,1)&lt;0.5,-1,1))^2))/(1-SQRT(((50*POWER(80,POWER(COS(PI()*MOD(Calculator!$B$34/Calculator!$F$16,1)),2))+MIN(500,MAX(30,100*EXP(-0.3*'VSWR Calculator'!$C$24)*(1+3*ABS(MOD('VSWR Calculator'!$C$23/Calculator!$F$16/2,1)-0.5))))/'VSWR Calculator'!$C$25)-$C76)^2+(1500*ABS(SIN(2*PI()*MOD(Calculator!$B$34/Calculator!$F$16,1)))*IF(MOD(Calculator!$B$34/Calculator!$F$16,1)&lt;0.5,-1,1))^2)/SQRT(((50*POWER(80,POWER(COS(PI()*MOD(Calculator!$B$34/Calculator!$F$16,1)),2))+MIN(500,MAX(30,100*EXP(-0.3*'VSWR Calculator'!$C$24)*(1+3*ABS(MOD('VSWR Calculator'!$C$23/Calculator!$F$16/2,1)-0.5))))/'VSWR Calculator'!$C$25)+$C76)^2+(1500*ABS(SIN(2*PI()*MOD(Calculator!$B$34/Calculator!$F$16,1)))*IF(MOD(Calculator!$B$34/Calculator!$F$16,1)&lt;0.5,-1,1))^2)),2))</f>
        <v>—</v>
      </c>
      <c r="GI76" s="253" t="n">
        <f aca="false">IF(OR(Calculator!$E$17&lt;&gt;"YES",Calculator!$B$34&lt;Calculator!$G$17),"—",ROUND((1+SQRT(((50*POWER(80,POWER(COS(PI()*MOD(Calculator!$B$34/Calculator!$F$17,1)),2))+MIN(500,MAX(30,100*EXP(-0.3*'VSWR Calculator'!$C$24)*(1+3*ABS(MOD('VSWR Calculator'!$C$23/Calculator!$F$17/2,1)-0.5))))/'VSWR Calculator'!$C$25)-$C76)^2+(1500*ABS(SIN(2*PI()*MOD(Calculator!$B$34/Calculator!$F$17,1)))*IF(MOD(Calculator!$B$34/Calculator!$F$17,1)&lt;0.5,-1,1))^2)/SQRT(((50*POWER(80,POWER(COS(PI()*MOD(Calculator!$B$34/Calculator!$F$17,1)),2))+MIN(500,MAX(30,100*EXP(-0.3*'VSWR Calculator'!$C$24)*(1+3*ABS(MOD('VSWR Calculator'!$C$23/Calculator!$F$17/2,1)-0.5))))/'VSWR Calculator'!$C$25)+$C76)^2+(1500*ABS(SIN(2*PI()*MOD(Calculator!$B$34/Calculator!$F$17,1)))*IF(MOD(Calculator!$B$34/Calculator!$F$17,1)&lt;0.5,-1,1))^2))/(1-SQRT(((50*POWER(80,POWER(COS(PI()*MOD(Calculator!$B$34/Calculator!$F$17,1)),2))+MIN(500,MAX(30,100*EXP(-0.3*'VSWR Calculator'!$C$24)*(1+3*ABS(MOD('VSWR Calculator'!$C$23/Calculator!$F$17/2,1)-0.5))))/'VSWR Calculator'!$C$25)-$C76)^2+(1500*ABS(SIN(2*PI()*MOD(Calculator!$B$34/Calculator!$F$17,1)))*IF(MOD(Calculator!$B$34/Calculator!$F$17,1)&lt;0.5,-1,1))^2)/SQRT(((50*POWER(80,POWER(COS(PI()*MOD(Calculator!$B$34/Calculator!$F$17,1)),2))+MIN(500,MAX(30,100*EXP(-0.3*'VSWR Calculator'!$C$24)*(1+3*ABS(MOD('VSWR Calculator'!$C$23/Calculator!$F$17/2,1)-0.5))))/'VSWR Calculator'!$C$25)+$C76)^2+(1500*ABS(SIN(2*PI()*MOD(Calculator!$B$34/Calculator!$F$17,1)))*IF(MOD(Calculator!$B$34/Calculator!$F$17,1)&lt;0.5,-1,1))^2)),2))</f>
        <v>12.35</v>
      </c>
      <c r="GJ76" s="253" t="str">
        <f aca="false">IF(OR(Calculator!$E$18&lt;&gt;"YES",Calculator!$B$34&lt;Calculator!$G$18),"—",ROUND((1+SQRT(((50*POWER(80,POWER(COS(PI()*MOD(Calculator!$B$34/Calculator!$F$18,1)),2))+MIN(500,MAX(30,100*EXP(-0.3*'VSWR Calculator'!$C$24)*(1+3*ABS(MOD('VSWR Calculator'!$C$23/Calculator!$F$18/2,1)-0.5))))/'VSWR Calculator'!$C$25)-$C76)^2+(1500*ABS(SIN(2*PI()*MOD(Calculator!$B$34/Calculator!$F$18,1)))*IF(MOD(Calculator!$B$34/Calculator!$F$18,1)&lt;0.5,-1,1))^2)/SQRT(((50*POWER(80,POWER(COS(PI()*MOD(Calculator!$B$34/Calculator!$F$18,1)),2))+MIN(500,MAX(30,100*EXP(-0.3*'VSWR Calculator'!$C$24)*(1+3*ABS(MOD('VSWR Calculator'!$C$23/Calculator!$F$18/2,1)-0.5))))/'VSWR Calculator'!$C$25)+$C76)^2+(1500*ABS(SIN(2*PI()*MOD(Calculator!$B$34/Calculator!$F$18,1)))*IF(MOD(Calculator!$B$34/Calculator!$F$18,1)&lt;0.5,-1,1))^2))/(1-SQRT(((50*POWER(80,POWER(COS(PI()*MOD(Calculator!$B$34/Calculator!$F$18,1)),2))+MIN(500,MAX(30,100*EXP(-0.3*'VSWR Calculator'!$C$24)*(1+3*ABS(MOD('VSWR Calculator'!$C$23/Calculator!$F$18/2,1)-0.5))))/'VSWR Calculator'!$C$25)-$C76)^2+(1500*ABS(SIN(2*PI()*MOD(Calculator!$B$34/Calculator!$F$18,1)))*IF(MOD(Calculator!$B$34/Calculator!$F$18,1)&lt;0.5,-1,1))^2)/SQRT(((50*POWER(80,POWER(COS(PI()*MOD(Calculator!$B$34/Calculator!$F$18,1)),2))+MIN(500,MAX(30,100*EXP(-0.3*'VSWR Calculator'!$C$24)*(1+3*ABS(MOD('VSWR Calculator'!$C$23/Calculator!$F$18/2,1)-0.5))))/'VSWR Calculator'!$C$25)+$C76)^2+(1500*ABS(SIN(2*PI()*MOD(Calculator!$B$34/Calculator!$F$18,1)))*IF(MOD(Calculator!$B$34/Calculator!$F$18,1)&lt;0.5,-1,1))^2)),2))</f>
        <v>—</v>
      </c>
      <c r="GK76" s="253" t="str">
        <f aca="false">IF(OR(Calculator!$E$19&lt;&gt;"YES",Calculator!$B$34&lt;Calculator!$G$19),"—",ROUND((1+SQRT(((50*POWER(80,POWER(COS(PI()*MOD(Calculator!$B$34/Calculator!$F$19,1)),2))+MIN(500,MAX(30,100*EXP(-0.3*'VSWR Calculator'!$C$24)*(1+3*ABS(MOD('VSWR Calculator'!$C$23/Calculator!$F$19/2,1)-0.5))))/'VSWR Calculator'!$C$25)-$C76)^2+(1500*ABS(SIN(2*PI()*MOD(Calculator!$B$34/Calculator!$F$19,1)))*IF(MOD(Calculator!$B$34/Calculator!$F$19,1)&lt;0.5,-1,1))^2)/SQRT(((50*POWER(80,POWER(COS(PI()*MOD(Calculator!$B$34/Calculator!$F$19,1)),2))+MIN(500,MAX(30,100*EXP(-0.3*'VSWR Calculator'!$C$24)*(1+3*ABS(MOD('VSWR Calculator'!$C$23/Calculator!$F$19/2,1)-0.5))))/'VSWR Calculator'!$C$25)+$C76)^2+(1500*ABS(SIN(2*PI()*MOD(Calculator!$B$34/Calculator!$F$19,1)))*IF(MOD(Calculator!$B$34/Calculator!$F$19,1)&lt;0.5,-1,1))^2))/(1-SQRT(((50*POWER(80,POWER(COS(PI()*MOD(Calculator!$B$34/Calculator!$F$19,1)),2))+MIN(500,MAX(30,100*EXP(-0.3*'VSWR Calculator'!$C$24)*(1+3*ABS(MOD('VSWR Calculator'!$C$23/Calculator!$F$19/2,1)-0.5))))/'VSWR Calculator'!$C$25)-$C76)^2+(1500*ABS(SIN(2*PI()*MOD(Calculator!$B$34/Calculator!$F$19,1)))*IF(MOD(Calculator!$B$34/Calculator!$F$19,1)&lt;0.5,-1,1))^2)/SQRT(((50*POWER(80,POWER(COS(PI()*MOD(Calculator!$B$34/Calculator!$F$19,1)),2))+MIN(500,MAX(30,100*EXP(-0.3*'VSWR Calculator'!$C$24)*(1+3*ABS(MOD('VSWR Calculator'!$C$23/Calculator!$F$19/2,1)-0.5))))/'VSWR Calculator'!$C$25)+$C76)^2+(1500*ABS(SIN(2*PI()*MOD(Calculator!$B$34/Calculator!$F$19,1)))*IF(MOD(Calculator!$B$34/Calculator!$F$19,1)&lt;0.5,-1,1))^2)),2))</f>
        <v>—</v>
      </c>
      <c r="GL76" s="253" t="str">
        <f aca="false">IF(OR(Calculator!$E$20&lt;&gt;"YES",Calculator!$B$34&lt;Calculator!$G$20),"—",ROUND((1+SQRT(((50*POWER(80,POWER(COS(PI()*MOD(Calculator!$B$34/Calculator!$F$20,1)),2))+MIN(500,MAX(30,100*EXP(-0.3*'VSWR Calculator'!$C$24)*(1+3*ABS(MOD('VSWR Calculator'!$C$23/Calculator!$F$20/2,1)-0.5))))/'VSWR Calculator'!$C$25)-$C76)^2+(1500*ABS(SIN(2*PI()*MOD(Calculator!$B$34/Calculator!$F$20,1)))*IF(MOD(Calculator!$B$34/Calculator!$F$20,1)&lt;0.5,-1,1))^2)/SQRT(((50*POWER(80,POWER(COS(PI()*MOD(Calculator!$B$34/Calculator!$F$20,1)),2))+MIN(500,MAX(30,100*EXP(-0.3*'VSWR Calculator'!$C$24)*(1+3*ABS(MOD('VSWR Calculator'!$C$23/Calculator!$F$20/2,1)-0.5))))/'VSWR Calculator'!$C$25)+$C76)^2+(1500*ABS(SIN(2*PI()*MOD(Calculator!$B$34/Calculator!$F$20,1)))*IF(MOD(Calculator!$B$34/Calculator!$F$20,1)&lt;0.5,-1,1))^2))/(1-SQRT(((50*POWER(80,POWER(COS(PI()*MOD(Calculator!$B$34/Calculator!$F$20,1)),2))+MIN(500,MAX(30,100*EXP(-0.3*'VSWR Calculator'!$C$24)*(1+3*ABS(MOD('VSWR Calculator'!$C$23/Calculator!$F$20/2,1)-0.5))))/'VSWR Calculator'!$C$25)-$C76)^2+(1500*ABS(SIN(2*PI()*MOD(Calculator!$B$34/Calculator!$F$20,1)))*IF(MOD(Calculator!$B$34/Calculator!$F$20,1)&lt;0.5,-1,1))^2)/SQRT(((50*POWER(80,POWER(COS(PI()*MOD(Calculator!$B$34/Calculator!$F$20,1)),2))+MIN(500,MAX(30,100*EXP(-0.3*'VSWR Calculator'!$C$24)*(1+3*ABS(MOD('VSWR Calculator'!$C$23/Calculator!$F$20/2,1)-0.5))))/'VSWR Calculator'!$C$25)+$C76)^2+(1500*ABS(SIN(2*PI()*MOD(Calculator!$B$34/Calculator!$F$20,1)))*IF(MOD(Calculator!$B$34/Calculator!$F$20,1)&lt;0.5,-1,1))^2)),2))</f>
        <v>—</v>
      </c>
      <c r="GM76" s="253" t="str">
        <f aca="false">IF(OR(Calculator!$E$21&lt;&gt;"YES",Calculator!$B$34&lt;Calculator!$G$21),"—",ROUND((1+SQRT(((50*POWER(80,POWER(COS(PI()*MOD(Calculator!$B$34/Calculator!$F$21,1)),2))+MIN(500,MAX(30,100*EXP(-0.3*'VSWR Calculator'!$C$24)*(1+3*ABS(MOD('VSWR Calculator'!$C$23/Calculator!$F$21/2,1)-0.5))))/'VSWR Calculator'!$C$25)-$C76)^2+(1500*ABS(SIN(2*PI()*MOD(Calculator!$B$34/Calculator!$F$21,1)))*IF(MOD(Calculator!$B$34/Calculator!$F$21,1)&lt;0.5,-1,1))^2)/SQRT(((50*POWER(80,POWER(COS(PI()*MOD(Calculator!$B$34/Calculator!$F$21,1)),2))+MIN(500,MAX(30,100*EXP(-0.3*'VSWR Calculator'!$C$24)*(1+3*ABS(MOD('VSWR Calculator'!$C$23/Calculator!$F$21/2,1)-0.5))))/'VSWR Calculator'!$C$25)+$C76)^2+(1500*ABS(SIN(2*PI()*MOD(Calculator!$B$34/Calculator!$F$21,1)))*IF(MOD(Calculator!$B$34/Calculator!$F$21,1)&lt;0.5,-1,1))^2))/(1-SQRT(((50*POWER(80,POWER(COS(PI()*MOD(Calculator!$B$34/Calculator!$F$21,1)),2))+MIN(500,MAX(30,100*EXP(-0.3*'VSWR Calculator'!$C$24)*(1+3*ABS(MOD('VSWR Calculator'!$C$23/Calculator!$F$21/2,1)-0.5))))/'VSWR Calculator'!$C$25)-$C76)^2+(1500*ABS(SIN(2*PI()*MOD(Calculator!$B$34/Calculator!$F$21,1)))*IF(MOD(Calculator!$B$34/Calculator!$F$21,1)&lt;0.5,-1,1))^2)/SQRT(((50*POWER(80,POWER(COS(PI()*MOD(Calculator!$B$34/Calculator!$F$21,1)),2))+MIN(500,MAX(30,100*EXP(-0.3*'VSWR Calculator'!$C$24)*(1+3*ABS(MOD('VSWR Calculator'!$C$23/Calculator!$F$21/2,1)-0.5))))/'VSWR Calculator'!$C$25)+$C76)^2+(1500*ABS(SIN(2*PI()*MOD(Calculator!$B$34/Calculator!$F$21,1)))*IF(MOD(Calculator!$B$34/Calculator!$F$21,1)&lt;0.5,-1,1))^2)),2))</f>
        <v>—</v>
      </c>
      <c r="GN76" s="253" t="str">
        <f aca="false">IF(OR(Calculator!$E$22&lt;&gt;"YES",Calculator!$B$34&lt;Calculator!$G$22),"—",ROUND((1+SQRT(((50*POWER(80,POWER(COS(PI()*MOD(Calculator!$B$34/Calculator!$F$22,1)),2))+MIN(500,MAX(30,100*EXP(-0.3*'VSWR Calculator'!$C$24)*(1+3*ABS(MOD('VSWR Calculator'!$C$23/Calculator!$F$22/2,1)-0.5))))/'VSWR Calculator'!$C$25)-$C76)^2+(1500*ABS(SIN(2*PI()*MOD(Calculator!$B$34/Calculator!$F$22,1)))*IF(MOD(Calculator!$B$34/Calculator!$F$22,1)&lt;0.5,-1,1))^2)/SQRT(((50*POWER(80,POWER(COS(PI()*MOD(Calculator!$B$34/Calculator!$F$22,1)),2))+MIN(500,MAX(30,100*EXP(-0.3*'VSWR Calculator'!$C$24)*(1+3*ABS(MOD('VSWR Calculator'!$C$23/Calculator!$F$22/2,1)-0.5))))/'VSWR Calculator'!$C$25)+$C76)^2+(1500*ABS(SIN(2*PI()*MOD(Calculator!$B$34/Calculator!$F$22,1)))*IF(MOD(Calculator!$B$34/Calculator!$F$22,1)&lt;0.5,-1,1))^2))/(1-SQRT(((50*POWER(80,POWER(COS(PI()*MOD(Calculator!$B$34/Calculator!$F$22,1)),2))+MIN(500,MAX(30,100*EXP(-0.3*'VSWR Calculator'!$C$24)*(1+3*ABS(MOD('VSWR Calculator'!$C$23/Calculator!$F$22/2,1)-0.5))))/'VSWR Calculator'!$C$25)-$C76)^2+(1500*ABS(SIN(2*PI()*MOD(Calculator!$B$34/Calculator!$F$22,1)))*IF(MOD(Calculator!$B$34/Calculator!$F$22,1)&lt;0.5,-1,1))^2)/SQRT(((50*POWER(80,POWER(COS(PI()*MOD(Calculator!$B$34/Calculator!$F$22,1)),2))+MIN(500,MAX(30,100*EXP(-0.3*'VSWR Calculator'!$C$24)*(1+3*ABS(MOD('VSWR Calculator'!$C$23/Calculator!$F$22/2,1)-0.5))))/'VSWR Calculator'!$C$25)+$C76)^2+(1500*ABS(SIN(2*PI()*MOD(Calculator!$B$34/Calculator!$F$22,1)))*IF(MOD(Calculator!$B$34/Calculator!$F$22,1)&lt;0.5,-1,1))^2)),2))</f>
        <v>—</v>
      </c>
      <c r="GO76" s="253" t="n">
        <f aca="false">IFERROR(ROUND((IF(ISNUMBER(GD76),GD76,0)+IF(ISNUMBER(GE76),GE76,0)+IF(ISNUMBER(GF76),GF76,0)+IF(ISNUMBER(GG76),GG76,0)+IF(ISNUMBER(GH76),GH76,0)+IF(ISNUMBER(GI76),GI76,0)+IF(ISNUMBER(GJ76),GJ76,0)+IF(ISNUMBER(GK76),GK76,0)+IF(ISNUMBER(GL76),GL76,0)+IF(ISNUMBER(GM76),GM76,0)+IF(ISNUMBER(GN76),GN76,0))/(IF(ISNUMBER(GD76),1,0)+IF(ISNUMBER(GE76),1,0)+IF(ISNUMBER(GF76),1,0)+IF(ISNUMBER(GG76),1,0)+IF(ISNUMBER(GH76),1,0)+IF(ISNUMBER(GI76),1,0)+IF(ISNUMBER(GJ76),1,0)+IF(ISNUMBER(GK76),1,0)+IF(ISNUMBER(GL76),1,0)+IF(ISNUMBER(GM76),1,0)+IF(ISNUMBER(GN76),1,0)),4),"")</f>
        <v>14.415</v>
      </c>
      <c r="GP76" s="253" t="str">
        <f aca="false">IF(OR(Calculator!$E$12&lt;&gt;"YES",Calculator!$B$35&lt;Calculator!$G$12),"—",ROUND((1+SQRT(((50*POWER(80,POWER(COS(PI()*MOD(Calculator!$B$35/Calculator!$F$12,1)),2))+MIN(500,MAX(30,100*EXP(-0.3*'VSWR Calculator'!$C$24)*(1+3*ABS(MOD('VSWR Calculator'!$C$23/Calculator!$F$12/2,1)-0.5))))/'VSWR Calculator'!$C$25)-$C76)^2+(1500*ABS(SIN(2*PI()*MOD(Calculator!$B$35/Calculator!$F$12,1)))*IF(MOD(Calculator!$B$35/Calculator!$F$12,1)&lt;0.5,-1,1))^2)/SQRT(((50*POWER(80,POWER(COS(PI()*MOD(Calculator!$B$35/Calculator!$F$12,1)),2))+MIN(500,MAX(30,100*EXP(-0.3*'VSWR Calculator'!$C$24)*(1+3*ABS(MOD('VSWR Calculator'!$C$23/Calculator!$F$12/2,1)-0.5))))/'VSWR Calculator'!$C$25)+$C76)^2+(1500*ABS(SIN(2*PI()*MOD(Calculator!$B$35/Calculator!$F$12,1)))*IF(MOD(Calculator!$B$35/Calculator!$F$12,1)&lt;0.5,-1,1))^2))/(1-SQRT(((50*POWER(80,POWER(COS(PI()*MOD(Calculator!$B$35/Calculator!$F$12,1)),2))+MIN(500,MAX(30,100*EXP(-0.3*'VSWR Calculator'!$C$24)*(1+3*ABS(MOD('VSWR Calculator'!$C$23/Calculator!$F$12/2,1)-0.5))))/'VSWR Calculator'!$C$25)-$C76)^2+(1500*ABS(SIN(2*PI()*MOD(Calculator!$B$35/Calculator!$F$12,1)))*IF(MOD(Calculator!$B$35/Calculator!$F$12,1)&lt;0.5,-1,1))^2)/SQRT(((50*POWER(80,POWER(COS(PI()*MOD(Calculator!$B$35/Calculator!$F$12,1)),2))+MIN(500,MAX(30,100*EXP(-0.3*'VSWR Calculator'!$C$24)*(1+3*ABS(MOD('VSWR Calculator'!$C$23/Calculator!$F$12/2,1)-0.5))))/'VSWR Calculator'!$C$25)+$C76)^2+(1500*ABS(SIN(2*PI()*MOD(Calculator!$B$35/Calculator!$F$12,1)))*IF(MOD(Calculator!$B$35/Calculator!$F$12,1)&lt;0.5,-1,1))^2)),2))</f>
        <v>—</v>
      </c>
      <c r="GQ76" s="253" t="str">
        <f aca="false">IF(OR(Calculator!$E$13&lt;&gt;"YES",Calculator!$B$35&lt;Calculator!$G$13),"—",ROUND((1+SQRT(((50*POWER(80,POWER(COS(PI()*MOD(Calculator!$B$35/Calculator!$F$13,1)),2))+MIN(500,MAX(30,100*EXP(-0.3*'VSWR Calculator'!$C$24)*(1+3*ABS(MOD('VSWR Calculator'!$C$23/Calculator!$F$13/2,1)-0.5))))/'VSWR Calculator'!$C$25)-$C76)^2+(1500*ABS(SIN(2*PI()*MOD(Calculator!$B$35/Calculator!$F$13,1)))*IF(MOD(Calculator!$B$35/Calculator!$F$13,1)&lt;0.5,-1,1))^2)/SQRT(((50*POWER(80,POWER(COS(PI()*MOD(Calculator!$B$35/Calculator!$F$13,1)),2))+MIN(500,MAX(30,100*EXP(-0.3*'VSWR Calculator'!$C$24)*(1+3*ABS(MOD('VSWR Calculator'!$C$23/Calculator!$F$13/2,1)-0.5))))/'VSWR Calculator'!$C$25)+$C76)^2+(1500*ABS(SIN(2*PI()*MOD(Calculator!$B$35/Calculator!$F$13,1)))*IF(MOD(Calculator!$B$35/Calculator!$F$13,1)&lt;0.5,-1,1))^2))/(1-SQRT(((50*POWER(80,POWER(COS(PI()*MOD(Calculator!$B$35/Calculator!$F$13,1)),2))+MIN(500,MAX(30,100*EXP(-0.3*'VSWR Calculator'!$C$24)*(1+3*ABS(MOD('VSWR Calculator'!$C$23/Calculator!$F$13/2,1)-0.5))))/'VSWR Calculator'!$C$25)-$C76)^2+(1500*ABS(SIN(2*PI()*MOD(Calculator!$B$35/Calculator!$F$13,1)))*IF(MOD(Calculator!$B$35/Calculator!$F$13,1)&lt;0.5,-1,1))^2)/SQRT(((50*POWER(80,POWER(COS(PI()*MOD(Calculator!$B$35/Calculator!$F$13,1)),2))+MIN(500,MAX(30,100*EXP(-0.3*'VSWR Calculator'!$C$24)*(1+3*ABS(MOD('VSWR Calculator'!$C$23/Calculator!$F$13/2,1)-0.5))))/'VSWR Calculator'!$C$25)+$C76)^2+(1500*ABS(SIN(2*PI()*MOD(Calculator!$B$35/Calculator!$F$13,1)))*IF(MOD(Calculator!$B$35/Calculator!$F$13,1)&lt;0.5,-1,1))^2)),2))</f>
        <v>—</v>
      </c>
      <c r="GR76" s="253" t="str">
        <f aca="false">IF(OR(Calculator!$E$14&lt;&gt;"YES",Calculator!$B$35&lt;Calculator!$G$14),"—",ROUND((1+SQRT(((50*POWER(80,POWER(COS(PI()*MOD(Calculator!$B$35/Calculator!$F$14,1)),2))+MIN(500,MAX(30,100*EXP(-0.3*'VSWR Calculator'!$C$24)*(1+3*ABS(MOD('VSWR Calculator'!$C$23/Calculator!$F$14/2,1)-0.5))))/'VSWR Calculator'!$C$25)-$C76)^2+(1500*ABS(SIN(2*PI()*MOD(Calculator!$B$35/Calculator!$F$14,1)))*IF(MOD(Calculator!$B$35/Calculator!$F$14,1)&lt;0.5,-1,1))^2)/SQRT(((50*POWER(80,POWER(COS(PI()*MOD(Calculator!$B$35/Calculator!$F$14,1)),2))+MIN(500,MAX(30,100*EXP(-0.3*'VSWR Calculator'!$C$24)*(1+3*ABS(MOD('VSWR Calculator'!$C$23/Calculator!$F$14/2,1)-0.5))))/'VSWR Calculator'!$C$25)+$C76)^2+(1500*ABS(SIN(2*PI()*MOD(Calculator!$B$35/Calculator!$F$14,1)))*IF(MOD(Calculator!$B$35/Calculator!$F$14,1)&lt;0.5,-1,1))^2))/(1-SQRT(((50*POWER(80,POWER(COS(PI()*MOD(Calculator!$B$35/Calculator!$F$14,1)),2))+MIN(500,MAX(30,100*EXP(-0.3*'VSWR Calculator'!$C$24)*(1+3*ABS(MOD('VSWR Calculator'!$C$23/Calculator!$F$14/2,1)-0.5))))/'VSWR Calculator'!$C$25)-$C76)^2+(1500*ABS(SIN(2*PI()*MOD(Calculator!$B$35/Calculator!$F$14,1)))*IF(MOD(Calculator!$B$35/Calculator!$F$14,1)&lt;0.5,-1,1))^2)/SQRT(((50*POWER(80,POWER(COS(PI()*MOD(Calculator!$B$35/Calculator!$F$14,1)),2))+MIN(500,MAX(30,100*EXP(-0.3*'VSWR Calculator'!$C$24)*(1+3*ABS(MOD('VSWR Calculator'!$C$23/Calculator!$F$14/2,1)-0.5))))/'VSWR Calculator'!$C$25)+$C76)^2+(1500*ABS(SIN(2*PI()*MOD(Calculator!$B$35/Calculator!$F$14,1)))*IF(MOD(Calculator!$B$35/Calculator!$F$14,1)&lt;0.5,-1,1))^2)),2))</f>
        <v>—</v>
      </c>
      <c r="GS76" s="253" t="n">
        <f aca="false">IF(OR(Calculator!$E$15&lt;&gt;"YES",Calculator!$B$35&lt;Calculator!$G$15),"—",ROUND((1+SQRT(((50*POWER(80,POWER(COS(PI()*MOD(Calculator!$B$35/Calculator!$F$15,1)),2))+MIN(500,MAX(30,100*EXP(-0.3*'VSWR Calculator'!$C$24)*(1+3*ABS(MOD('VSWR Calculator'!$C$23/Calculator!$F$15/2,1)-0.5))))/'VSWR Calculator'!$C$25)-$C76)^2+(1500*ABS(SIN(2*PI()*MOD(Calculator!$B$35/Calculator!$F$15,1)))*IF(MOD(Calculator!$B$35/Calculator!$F$15,1)&lt;0.5,-1,1))^2)/SQRT(((50*POWER(80,POWER(COS(PI()*MOD(Calculator!$B$35/Calculator!$F$15,1)),2))+MIN(500,MAX(30,100*EXP(-0.3*'VSWR Calculator'!$C$24)*(1+3*ABS(MOD('VSWR Calculator'!$C$23/Calculator!$F$15/2,1)-0.5))))/'VSWR Calculator'!$C$25)+$C76)^2+(1500*ABS(SIN(2*PI()*MOD(Calculator!$B$35/Calculator!$F$15,1)))*IF(MOD(Calculator!$B$35/Calculator!$F$15,1)&lt;0.5,-1,1))^2))/(1-SQRT(((50*POWER(80,POWER(COS(PI()*MOD(Calculator!$B$35/Calculator!$F$15,1)),2))+MIN(500,MAX(30,100*EXP(-0.3*'VSWR Calculator'!$C$24)*(1+3*ABS(MOD('VSWR Calculator'!$C$23/Calculator!$F$15/2,1)-0.5))))/'VSWR Calculator'!$C$25)-$C76)^2+(1500*ABS(SIN(2*PI()*MOD(Calculator!$B$35/Calculator!$F$15,1)))*IF(MOD(Calculator!$B$35/Calculator!$F$15,1)&lt;0.5,-1,1))^2)/SQRT(((50*POWER(80,POWER(COS(PI()*MOD(Calculator!$B$35/Calculator!$F$15,1)),2))+MIN(500,MAX(30,100*EXP(-0.3*'VSWR Calculator'!$C$24)*(1+3*ABS(MOD('VSWR Calculator'!$C$23/Calculator!$F$15/2,1)-0.5))))/'VSWR Calculator'!$C$25)+$C76)^2+(1500*ABS(SIN(2*PI()*MOD(Calculator!$B$35/Calculator!$F$15,1)))*IF(MOD(Calculator!$B$35/Calculator!$F$15,1)&lt;0.5,-1,1))^2)),2))</f>
        <v>2.22</v>
      </c>
      <c r="GT76" s="253" t="str">
        <f aca="false">IF(OR(Calculator!$E$16&lt;&gt;"YES",Calculator!$B$35&lt;Calculator!$G$16),"—",ROUND((1+SQRT(((50*POWER(80,POWER(COS(PI()*MOD(Calculator!$B$35/Calculator!$F$16,1)),2))+MIN(500,MAX(30,100*EXP(-0.3*'VSWR Calculator'!$C$24)*(1+3*ABS(MOD('VSWR Calculator'!$C$23/Calculator!$F$16/2,1)-0.5))))/'VSWR Calculator'!$C$25)-$C76)^2+(1500*ABS(SIN(2*PI()*MOD(Calculator!$B$35/Calculator!$F$16,1)))*IF(MOD(Calculator!$B$35/Calculator!$F$16,1)&lt;0.5,-1,1))^2)/SQRT(((50*POWER(80,POWER(COS(PI()*MOD(Calculator!$B$35/Calculator!$F$16,1)),2))+MIN(500,MAX(30,100*EXP(-0.3*'VSWR Calculator'!$C$24)*(1+3*ABS(MOD('VSWR Calculator'!$C$23/Calculator!$F$16/2,1)-0.5))))/'VSWR Calculator'!$C$25)+$C76)^2+(1500*ABS(SIN(2*PI()*MOD(Calculator!$B$35/Calculator!$F$16,1)))*IF(MOD(Calculator!$B$35/Calculator!$F$16,1)&lt;0.5,-1,1))^2))/(1-SQRT(((50*POWER(80,POWER(COS(PI()*MOD(Calculator!$B$35/Calculator!$F$16,1)),2))+MIN(500,MAX(30,100*EXP(-0.3*'VSWR Calculator'!$C$24)*(1+3*ABS(MOD('VSWR Calculator'!$C$23/Calculator!$F$16/2,1)-0.5))))/'VSWR Calculator'!$C$25)-$C76)^2+(1500*ABS(SIN(2*PI()*MOD(Calculator!$B$35/Calculator!$F$16,1)))*IF(MOD(Calculator!$B$35/Calculator!$F$16,1)&lt;0.5,-1,1))^2)/SQRT(((50*POWER(80,POWER(COS(PI()*MOD(Calculator!$B$35/Calculator!$F$16,1)),2))+MIN(500,MAX(30,100*EXP(-0.3*'VSWR Calculator'!$C$24)*(1+3*ABS(MOD('VSWR Calculator'!$C$23/Calculator!$F$16/2,1)-0.5))))/'VSWR Calculator'!$C$25)+$C76)^2+(1500*ABS(SIN(2*PI()*MOD(Calculator!$B$35/Calculator!$F$16,1)))*IF(MOD(Calculator!$B$35/Calculator!$F$16,1)&lt;0.5,-1,1))^2)),2))</f>
        <v>—</v>
      </c>
      <c r="GU76" s="253" t="n">
        <f aca="false">IF(OR(Calculator!$E$17&lt;&gt;"YES",Calculator!$B$35&lt;Calculator!$G$17),"—",ROUND((1+SQRT(((50*POWER(80,POWER(COS(PI()*MOD(Calculator!$B$35/Calculator!$F$17,1)),2))+MIN(500,MAX(30,100*EXP(-0.3*'VSWR Calculator'!$C$24)*(1+3*ABS(MOD('VSWR Calculator'!$C$23/Calculator!$F$17/2,1)-0.5))))/'VSWR Calculator'!$C$25)-$C76)^2+(1500*ABS(SIN(2*PI()*MOD(Calculator!$B$35/Calculator!$F$17,1)))*IF(MOD(Calculator!$B$35/Calculator!$F$17,1)&lt;0.5,-1,1))^2)/SQRT(((50*POWER(80,POWER(COS(PI()*MOD(Calculator!$B$35/Calculator!$F$17,1)),2))+MIN(500,MAX(30,100*EXP(-0.3*'VSWR Calculator'!$C$24)*(1+3*ABS(MOD('VSWR Calculator'!$C$23/Calculator!$F$17/2,1)-0.5))))/'VSWR Calculator'!$C$25)+$C76)^2+(1500*ABS(SIN(2*PI()*MOD(Calculator!$B$35/Calculator!$F$17,1)))*IF(MOD(Calculator!$B$35/Calculator!$F$17,1)&lt;0.5,-1,1))^2))/(1-SQRT(((50*POWER(80,POWER(COS(PI()*MOD(Calculator!$B$35/Calculator!$F$17,1)),2))+MIN(500,MAX(30,100*EXP(-0.3*'VSWR Calculator'!$C$24)*(1+3*ABS(MOD('VSWR Calculator'!$C$23/Calculator!$F$17/2,1)-0.5))))/'VSWR Calculator'!$C$25)-$C76)^2+(1500*ABS(SIN(2*PI()*MOD(Calculator!$B$35/Calculator!$F$17,1)))*IF(MOD(Calculator!$B$35/Calculator!$F$17,1)&lt;0.5,-1,1))^2)/SQRT(((50*POWER(80,POWER(COS(PI()*MOD(Calculator!$B$35/Calculator!$F$17,1)),2))+MIN(500,MAX(30,100*EXP(-0.3*'VSWR Calculator'!$C$24)*(1+3*ABS(MOD('VSWR Calculator'!$C$23/Calculator!$F$17/2,1)-0.5))))/'VSWR Calculator'!$C$25)+$C76)^2+(1500*ABS(SIN(2*PI()*MOD(Calculator!$B$35/Calculator!$F$17,1)))*IF(MOD(Calculator!$B$35/Calculator!$F$17,1)&lt;0.5,-1,1))^2)),2))</f>
        <v>16.89</v>
      </c>
      <c r="GV76" s="253" t="str">
        <f aca="false">IF(OR(Calculator!$E$18&lt;&gt;"YES",Calculator!$B$35&lt;Calculator!$G$18),"—",ROUND((1+SQRT(((50*POWER(80,POWER(COS(PI()*MOD(Calculator!$B$35/Calculator!$F$18,1)),2))+MIN(500,MAX(30,100*EXP(-0.3*'VSWR Calculator'!$C$24)*(1+3*ABS(MOD('VSWR Calculator'!$C$23/Calculator!$F$18/2,1)-0.5))))/'VSWR Calculator'!$C$25)-$C76)^2+(1500*ABS(SIN(2*PI()*MOD(Calculator!$B$35/Calculator!$F$18,1)))*IF(MOD(Calculator!$B$35/Calculator!$F$18,1)&lt;0.5,-1,1))^2)/SQRT(((50*POWER(80,POWER(COS(PI()*MOD(Calculator!$B$35/Calculator!$F$18,1)),2))+MIN(500,MAX(30,100*EXP(-0.3*'VSWR Calculator'!$C$24)*(1+3*ABS(MOD('VSWR Calculator'!$C$23/Calculator!$F$18/2,1)-0.5))))/'VSWR Calculator'!$C$25)+$C76)^2+(1500*ABS(SIN(2*PI()*MOD(Calculator!$B$35/Calculator!$F$18,1)))*IF(MOD(Calculator!$B$35/Calculator!$F$18,1)&lt;0.5,-1,1))^2))/(1-SQRT(((50*POWER(80,POWER(COS(PI()*MOD(Calculator!$B$35/Calculator!$F$18,1)),2))+MIN(500,MAX(30,100*EXP(-0.3*'VSWR Calculator'!$C$24)*(1+3*ABS(MOD('VSWR Calculator'!$C$23/Calculator!$F$18/2,1)-0.5))))/'VSWR Calculator'!$C$25)-$C76)^2+(1500*ABS(SIN(2*PI()*MOD(Calculator!$B$35/Calculator!$F$18,1)))*IF(MOD(Calculator!$B$35/Calculator!$F$18,1)&lt;0.5,-1,1))^2)/SQRT(((50*POWER(80,POWER(COS(PI()*MOD(Calculator!$B$35/Calculator!$F$18,1)),2))+MIN(500,MAX(30,100*EXP(-0.3*'VSWR Calculator'!$C$24)*(1+3*ABS(MOD('VSWR Calculator'!$C$23/Calculator!$F$18/2,1)-0.5))))/'VSWR Calculator'!$C$25)+$C76)^2+(1500*ABS(SIN(2*PI()*MOD(Calculator!$B$35/Calculator!$F$18,1)))*IF(MOD(Calculator!$B$35/Calculator!$F$18,1)&lt;0.5,-1,1))^2)),2))</f>
        <v>—</v>
      </c>
      <c r="GW76" s="253" t="str">
        <f aca="false">IF(OR(Calculator!$E$19&lt;&gt;"YES",Calculator!$B$35&lt;Calculator!$G$19),"—",ROUND((1+SQRT(((50*POWER(80,POWER(COS(PI()*MOD(Calculator!$B$35/Calculator!$F$19,1)),2))+MIN(500,MAX(30,100*EXP(-0.3*'VSWR Calculator'!$C$24)*(1+3*ABS(MOD('VSWR Calculator'!$C$23/Calculator!$F$19/2,1)-0.5))))/'VSWR Calculator'!$C$25)-$C76)^2+(1500*ABS(SIN(2*PI()*MOD(Calculator!$B$35/Calculator!$F$19,1)))*IF(MOD(Calculator!$B$35/Calculator!$F$19,1)&lt;0.5,-1,1))^2)/SQRT(((50*POWER(80,POWER(COS(PI()*MOD(Calculator!$B$35/Calculator!$F$19,1)),2))+MIN(500,MAX(30,100*EXP(-0.3*'VSWR Calculator'!$C$24)*(1+3*ABS(MOD('VSWR Calculator'!$C$23/Calculator!$F$19/2,1)-0.5))))/'VSWR Calculator'!$C$25)+$C76)^2+(1500*ABS(SIN(2*PI()*MOD(Calculator!$B$35/Calculator!$F$19,1)))*IF(MOD(Calculator!$B$35/Calculator!$F$19,1)&lt;0.5,-1,1))^2))/(1-SQRT(((50*POWER(80,POWER(COS(PI()*MOD(Calculator!$B$35/Calculator!$F$19,1)),2))+MIN(500,MAX(30,100*EXP(-0.3*'VSWR Calculator'!$C$24)*(1+3*ABS(MOD('VSWR Calculator'!$C$23/Calculator!$F$19/2,1)-0.5))))/'VSWR Calculator'!$C$25)-$C76)^2+(1500*ABS(SIN(2*PI()*MOD(Calculator!$B$35/Calculator!$F$19,1)))*IF(MOD(Calculator!$B$35/Calculator!$F$19,1)&lt;0.5,-1,1))^2)/SQRT(((50*POWER(80,POWER(COS(PI()*MOD(Calculator!$B$35/Calculator!$F$19,1)),2))+MIN(500,MAX(30,100*EXP(-0.3*'VSWR Calculator'!$C$24)*(1+3*ABS(MOD('VSWR Calculator'!$C$23/Calculator!$F$19/2,1)-0.5))))/'VSWR Calculator'!$C$25)+$C76)^2+(1500*ABS(SIN(2*PI()*MOD(Calculator!$B$35/Calculator!$F$19,1)))*IF(MOD(Calculator!$B$35/Calculator!$F$19,1)&lt;0.5,-1,1))^2)),2))</f>
        <v>—</v>
      </c>
      <c r="GX76" s="253" t="str">
        <f aca="false">IF(OR(Calculator!$E$20&lt;&gt;"YES",Calculator!$B$35&lt;Calculator!$G$20),"—",ROUND((1+SQRT(((50*POWER(80,POWER(COS(PI()*MOD(Calculator!$B$35/Calculator!$F$20,1)),2))+MIN(500,MAX(30,100*EXP(-0.3*'VSWR Calculator'!$C$24)*(1+3*ABS(MOD('VSWR Calculator'!$C$23/Calculator!$F$20/2,1)-0.5))))/'VSWR Calculator'!$C$25)-$C76)^2+(1500*ABS(SIN(2*PI()*MOD(Calculator!$B$35/Calculator!$F$20,1)))*IF(MOD(Calculator!$B$35/Calculator!$F$20,1)&lt;0.5,-1,1))^2)/SQRT(((50*POWER(80,POWER(COS(PI()*MOD(Calculator!$B$35/Calculator!$F$20,1)),2))+MIN(500,MAX(30,100*EXP(-0.3*'VSWR Calculator'!$C$24)*(1+3*ABS(MOD('VSWR Calculator'!$C$23/Calculator!$F$20/2,1)-0.5))))/'VSWR Calculator'!$C$25)+$C76)^2+(1500*ABS(SIN(2*PI()*MOD(Calculator!$B$35/Calculator!$F$20,1)))*IF(MOD(Calculator!$B$35/Calculator!$F$20,1)&lt;0.5,-1,1))^2))/(1-SQRT(((50*POWER(80,POWER(COS(PI()*MOD(Calculator!$B$35/Calculator!$F$20,1)),2))+MIN(500,MAX(30,100*EXP(-0.3*'VSWR Calculator'!$C$24)*(1+3*ABS(MOD('VSWR Calculator'!$C$23/Calculator!$F$20/2,1)-0.5))))/'VSWR Calculator'!$C$25)-$C76)^2+(1500*ABS(SIN(2*PI()*MOD(Calculator!$B$35/Calculator!$F$20,1)))*IF(MOD(Calculator!$B$35/Calculator!$F$20,1)&lt;0.5,-1,1))^2)/SQRT(((50*POWER(80,POWER(COS(PI()*MOD(Calculator!$B$35/Calculator!$F$20,1)),2))+MIN(500,MAX(30,100*EXP(-0.3*'VSWR Calculator'!$C$24)*(1+3*ABS(MOD('VSWR Calculator'!$C$23/Calculator!$F$20/2,1)-0.5))))/'VSWR Calculator'!$C$25)+$C76)^2+(1500*ABS(SIN(2*PI()*MOD(Calculator!$B$35/Calculator!$F$20,1)))*IF(MOD(Calculator!$B$35/Calculator!$F$20,1)&lt;0.5,-1,1))^2)),2))</f>
        <v>—</v>
      </c>
      <c r="GY76" s="253" t="str">
        <f aca="false">IF(OR(Calculator!$E$21&lt;&gt;"YES",Calculator!$B$35&lt;Calculator!$G$21),"—",ROUND((1+SQRT(((50*POWER(80,POWER(COS(PI()*MOD(Calculator!$B$35/Calculator!$F$21,1)),2))+MIN(500,MAX(30,100*EXP(-0.3*'VSWR Calculator'!$C$24)*(1+3*ABS(MOD('VSWR Calculator'!$C$23/Calculator!$F$21/2,1)-0.5))))/'VSWR Calculator'!$C$25)-$C76)^2+(1500*ABS(SIN(2*PI()*MOD(Calculator!$B$35/Calculator!$F$21,1)))*IF(MOD(Calculator!$B$35/Calculator!$F$21,1)&lt;0.5,-1,1))^2)/SQRT(((50*POWER(80,POWER(COS(PI()*MOD(Calculator!$B$35/Calculator!$F$21,1)),2))+MIN(500,MAX(30,100*EXP(-0.3*'VSWR Calculator'!$C$24)*(1+3*ABS(MOD('VSWR Calculator'!$C$23/Calculator!$F$21/2,1)-0.5))))/'VSWR Calculator'!$C$25)+$C76)^2+(1500*ABS(SIN(2*PI()*MOD(Calculator!$B$35/Calculator!$F$21,1)))*IF(MOD(Calculator!$B$35/Calculator!$F$21,1)&lt;0.5,-1,1))^2))/(1-SQRT(((50*POWER(80,POWER(COS(PI()*MOD(Calculator!$B$35/Calculator!$F$21,1)),2))+MIN(500,MAX(30,100*EXP(-0.3*'VSWR Calculator'!$C$24)*(1+3*ABS(MOD('VSWR Calculator'!$C$23/Calculator!$F$21/2,1)-0.5))))/'VSWR Calculator'!$C$25)-$C76)^2+(1500*ABS(SIN(2*PI()*MOD(Calculator!$B$35/Calculator!$F$21,1)))*IF(MOD(Calculator!$B$35/Calculator!$F$21,1)&lt;0.5,-1,1))^2)/SQRT(((50*POWER(80,POWER(COS(PI()*MOD(Calculator!$B$35/Calculator!$F$21,1)),2))+MIN(500,MAX(30,100*EXP(-0.3*'VSWR Calculator'!$C$24)*(1+3*ABS(MOD('VSWR Calculator'!$C$23/Calculator!$F$21/2,1)-0.5))))/'VSWR Calculator'!$C$25)+$C76)^2+(1500*ABS(SIN(2*PI()*MOD(Calculator!$B$35/Calculator!$F$21,1)))*IF(MOD(Calculator!$B$35/Calculator!$F$21,1)&lt;0.5,-1,1))^2)),2))</f>
        <v>—</v>
      </c>
      <c r="GZ76" s="253" t="str">
        <f aca="false">IF(OR(Calculator!$E$22&lt;&gt;"YES",Calculator!$B$35&lt;Calculator!$G$22),"—",ROUND((1+SQRT(((50*POWER(80,POWER(COS(PI()*MOD(Calculator!$B$35/Calculator!$F$22,1)),2))+MIN(500,MAX(30,100*EXP(-0.3*'VSWR Calculator'!$C$24)*(1+3*ABS(MOD('VSWR Calculator'!$C$23/Calculator!$F$22/2,1)-0.5))))/'VSWR Calculator'!$C$25)-$C76)^2+(1500*ABS(SIN(2*PI()*MOD(Calculator!$B$35/Calculator!$F$22,1)))*IF(MOD(Calculator!$B$35/Calculator!$F$22,1)&lt;0.5,-1,1))^2)/SQRT(((50*POWER(80,POWER(COS(PI()*MOD(Calculator!$B$35/Calculator!$F$22,1)),2))+MIN(500,MAX(30,100*EXP(-0.3*'VSWR Calculator'!$C$24)*(1+3*ABS(MOD('VSWR Calculator'!$C$23/Calculator!$F$22/2,1)-0.5))))/'VSWR Calculator'!$C$25)+$C76)^2+(1500*ABS(SIN(2*PI()*MOD(Calculator!$B$35/Calculator!$F$22,1)))*IF(MOD(Calculator!$B$35/Calculator!$F$22,1)&lt;0.5,-1,1))^2))/(1-SQRT(((50*POWER(80,POWER(COS(PI()*MOD(Calculator!$B$35/Calculator!$F$22,1)),2))+MIN(500,MAX(30,100*EXP(-0.3*'VSWR Calculator'!$C$24)*(1+3*ABS(MOD('VSWR Calculator'!$C$23/Calculator!$F$22/2,1)-0.5))))/'VSWR Calculator'!$C$25)-$C76)^2+(1500*ABS(SIN(2*PI()*MOD(Calculator!$B$35/Calculator!$F$22,1)))*IF(MOD(Calculator!$B$35/Calculator!$F$22,1)&lt;0.5,-1,1))^2)/SQRT(((50*POWER(80,POWER(COS(PI()*MOD(Calculator!$B$35/Calculator!$F$22,1)),2))+MIN(500,MAX(30,100*EXP(-0.3*'VSWR Calculator'!$C$24)*(1+3*ABS(MOD('VSWR Calculator'!$C$23/Calculator!$F$22/2,1)-0.5))))/'VSWR Calculator'!$C$25)+$C76)^2+(1500*ABS(SIN(2*PI()*MOD(Calculator!$B$35/Calculator!$F$22,1)))*IF(MOD(Calculator!$B$35/Calculator!$F$22,1)&lt;0.5,-1,1))^2)),2))</f>
        <v>—</v>
      </c>
      <c r="HA76" s="253" t="n">
        <f aca="false">IFERROR(ROUND((IF(ISNUMBER(GP76),GP76,0)+IF(ISNUMBER(GQ76),GQ76,0)+IF(ISNUMBER(GR76),GR76,0)+IF(ISNUMBER(GS76),GS76,0)+IF(ISNUMBER(GT76),GT76,0)+IF(ISNUMBER(GU76),GU76,0)+IF(ISNUMBER(GV76),GV76,0)+IF(ISNUMBER(GW76),GW76,0)+IF(ISNUMBER(GX76),GX76,0)+IF(ISNUMBER(GY76),GY76,0)+IF(ISNUMBER(GZ76),GZ76,0))/(IF(ISNUMBER(GP76),1,0)+IF(ISNUMBER(GQ76),1,0)+IF(ISNUMBER(GR76),1,0)+IF(ISNUMBER(GS76),1,0)+IF(ISNUMBER(GT76),1,0)+IF(ISNUMBER(GU76),1,0)+IF(ISNUMBER(GV76),1,0)+IF(ISNUMBER(GW76),1,0)+IF(ISNUMBER(GX76),1,0)+IF(ISNUMBER(GY76),1,0)+IF(ISNUMBER(GZ76),1,0)),4),"")</f>
        <v>9.555</v>
      </c>
      <c r="HB76" s="253" t="str">
        <f aca="false">IF(OR(Calculator!$E$12&lt;&gt;"YES",Calculator!$B$36&lt;Calculator!$G$12),"—",ROUND((1+SQRT(((50*POWER(80,POWER(COS(PI()*MOD(Calculator!$B$36/Calculator!$F$12,1)),2))+MIN(500,MAX(30,100*EXP(-0.3*'VSWR Calculator'!$C$24)*(1+3*ABS(MOD('VSWR Calculator'!$C$23/Calculator!$F$12/2,1)-0.5))))/'VSWR Calculator'!$C$25)-$C76)^2+(1500*ABS(SIN(2*PI()*MOD(Calculator!$B$36/Calculator!$F$12,1)))*IF(MOD(Calculator!$B$36/Calculator!$F$12,1)&lt;0.5,-1,1))^2)/SQRT(((50*POWER(80,POWER(COS(PI()*MOD(Calculator!$B$36/Calculator!$F$12,1)),2))+MIN(500,MAX(30,100*EXP(-0.3*'VSWR Calculator'!$C$24)*(1+3*ABS(MOD('VSWR Calculator'!$C$23/Calculator!$F$12/2,1)-0.5))))/'VSWR Calculator'!$C$25)+$C76)^2+(1500*ABS(SIN(2*PI()*MOD(Calculator!$B$36/Calculator!$F$12,1)))*IF(MOD(Calculator!$B$36/Calculator!$F$12,1)&lt;0.5,-1,1))^2))/(1-SQRT(((50*POWER(80,POWER(COS(PI()*MOD(Calculator!$B$36/Calculator!$F$12,1)),2))+MIN(500,MAX(30,100*EXP(-0.3*'VSWR Calculator'!$C$24)*(1+3*ABS(MOD('VSWR Calculator'!$C$23/Calculator!$F$12/2,1)-0.5))))/'VSWR Calculator'!$C$25)-$C76)^2+(1500*ABS(SIN(2*PI()*MOD(Calculator!$B$36/Calculator!$F$12,1)))*IF(MOD(Calculator!$B$36/Calculator!$F$12,1)&lt;0.5,-1,1))^2)/SQRT(((50*POWER(80,POWER(COS(PI()*MOD(Calculator!$B$36/Calculator!$F$12,1)),2))+MIN(500,MAX(30,100*EXP(-0.3*'VSWR Calculator'!$C$24)*(1+3*ABS(MOD('VSWR Calculator'!$C$23/Calculator!$F$12/2,1)-0.5))))/'VSWR Calculator'!$C$25)+$C76)^2+(1500*ABS(SIN(2*PI()*MOD(Calculator!$B$36/Calculator!$F$12,1)))*IF(MOD(Calculator!$B$36/Calculator!$F$12,1)&lt;0.5,-1,1))^2)),2))</f>
        <v>—</v>
      </c>
      <c r="HC76" s="253" t="str">
        <f aca="false">IF(OR(Calculator!$E$13&lt;&gt;"YES",Calculator!$B$36&lt;Calculator!$G$13),"—",ROUND((1+SQRT(((50*POWER(80,POWER(COS(PI()*MOD(Calculator!$B$36/Calculator!$F$13,1)),2))+MIN(500,MAX(30,100*EXP(-0.3*'VSWR Calculator'!$C$24)*(1+3*ABS(MOD('VSWR Calculator'!$C$23/Calculator!$F$13/2,1)-0.5))))/'VSWR Calculator'!$C$25)-$C76)^2+(1500*ABS(SIN(2*PI()*MOD(Calculator!$B$36/Calculator!$F$13,1)))*IF(MOD(Calculator!$B$36/Calculator!$F$13,1)&lt;0.5,-1,1))^2)/SQRT(((50*POWER(80,POWER(COS(PI()*MOD(Calculator!$B$36/Calculator!$F$13,1)),2))+MIN(500,MAX(30,100*EXP(-0.3*'VSWR Calculator'!$C$24)*(1+3*ABS(MOD('VSWR Calculator'!$C$23/Calculator!$F$13/2,1)-0.5))))/'VSWR Calculator'!$C$25)+$C76)^2+(1500*ABS(SIN(2*PI()*MOD(Calculator!$B$36/Calculator!$F$13,1)))*IF(MOD(Calculator!$B$36/Calculator!$F$13,1)&lt;0.5,-1,1))^2))/(1-SQRT(((50*POWER(80,POWER(COS(PI()*MOD(Calculator!$B$36/Calculator!$F$13,1)),2))+MIN(500,MAX(30,100*EXP(-0.3*'VSWR Calculator'!$C$24)*(1+3*ABS(MOD('VSWR Calculator'!$C$23/Calculator!$F$13/2,1)-0.5))))/'VSWR Calculator'!$C$25)-$C76)^2+(1500*ABS(SIN(2*PI()*MOD(Calculator!$B$36/Calculator!$F$13,1)))*IF(MOD(Calculator!$B$36/Calculator!$F$13,1)&lt;0.5,-1,1))^2)/SQRT(((50*POWER(80,POWER(COS(PI()*MOD(Calculator!$B$36/Calculator!$F$13,1)),2))+MIN(500,MAX(30,100*EXP(-0.3*'VSWR Calculator'!$C$24)*(1+3*ABS(MOD('VSWR Calculator'!$C$23/Calculator!$F$13/2,1)-0.5))))/'VSWR Calculator'!$C$25)+$C76)^2+(1500*ABS(SIN(2*PI()*MOD(Calculator!$B$36/Calculator!$F$13,1)))*IF(MOD(Calculator!$B$36/Calculator!$F$13,1)&lt;0.5,-1,1))^2)),2))</f>
        <v>—</v>
      </c>
      <c r="HD76" s="253" t="str">
        <f aca="false">IF(OR(Calculator!$E$14&lt;&gt;"YES",Calculator!$B$36&lt;Calculator!$G$14),"—",ROUND((1+SQRT(((50*POWER(80,POWER(COS(PI()*MOD(Calculator!$B$36/Calculator!$F$14,1)),2))+MIN(500,MAX(30,100*EXP(-0.3*'VSWR Calculator'!$C$24)*(1+3*ABS(MOD('VSWR Calculator'!$C$23/Calculator!$F$14/2,1)-0.5))))/'VSWR Calculator'!$C$25)-$C76)^2+(1500*ABS(SIN(2*PI()*MOD(Calculator!$B$36/Calculator!$F$14,1)))*IF(MOD(Calculator!$B$36/Calculator!$F$14,1)&lt;0.5,-1,1))^2)/SQRT(((50*POWER(80,POWER(COS(PI()*MOD(Calculator!$B$36/Calculator!$F$14,1)),2))+MIN(500,MAX(30,100*EXP(-0.3*'VSWR Calculator'!$C$24)*(1+3*ABS(MOD('VSWR Calculator'!$C$23/Calculator!$F$14/2,1)-0.5))))/'VSWR Calculator'!$C$25)+$C76)^2+(1500*ABS(SIN(2*PI()*MOD(Calculator!$B$36/Calculator!$F$14,1)))*IF(MOD(Calculator!$B$36/Calculator!$F$14,1)&lt;0.5,-1,1))^2))/(1-SQRT(((50*POWER(80,POWER(COS(PI()*MOD(Calculator!$B$36/Calculator!$F$14,1)),2))+MIN(500,MAX(30,100*EXP(-0.3*'VSWR Calculator'!$C$24)*(1+3*ABS(MOD('VSWR Calculator'!$C$23/Calculator!$F$14/2,1)-0.5))))/'VSWR Calculator'!$C$25)-$C76)^2+(1500*ABS(SIN(2*PI()*MOD(Calculator!$B$36/Calculator!$F$14,1)))*IF(MOD(Calculator!$B$36/Calculator!$F$14,1)&lt;0.5,-1,1))^2)/SQRT(((50*POWER(80,POWER(COS(PI()*MOD(Calculator!$B$36/Calculator!$F$14,1)),2))+MIN(500,MAX(30,100*EXP(-0.3*'VSWR Calculator'!$C$24)*(1+3*ABS(MOD('VSWR Calculator'!$C$23/Calculator!$F$14/2,1)-0.5))))/'VSWR Calculator'!$C$25)+$C76)^2+(1500*ABS(SIN(2*PI()*MOD(Calculator!$B$36/Calculator!$F$14,1)))*IF(MOD(Calculator!$B$36/Calculator!$F$14,1)&lt;0.5,-1,1))^2)),2))</f>
        <v>—</v>
      </c>
      <c r="HE76" s="253" t="n">
        <f aca="false">IF(OR(Calculator!$E$15&lt;&gt;"YES",Calculator!$B$36&lt;Calculator!$G$15),"—",ROUND((1+SQRT(((50*POWER(80,POWER(COS(PI()*MOD(Calculator!$B$36/Calculator!$F$15,1)),2))+MIN(500,MAX(30,100*EXP(-0.3*'VSWR Calculator'!$C$24)*(1+3*ABS(MOD('VSWR Calculator'!$C$23/Calculator!$F$15/2,1)-0.5))))/'VSWR Calculator'!$C$25)-$C76)^2+(1500*ABS(SIN(2*PI()*MOD(Calculator!$B$36/Calculator!$F$15,1)))*IF(MOD(Calculator!$B$36/Calculator!$F$15,1)&lt;0.5,-1,1))^2)/SQRT(((50*POWER(80,POWER(COS(PI()*MOD(Calculator!$B$36/Calculator!$F$15,1)),2))+MIN(500,MAX(30,100*EXP(-0.3*'VSWR Calculator'!$C$24)*(1+3*ABS(MOD('VSWR Calculator'!$C$23/Calculator!$F$15/2,1)-0.5))))/'VSWR Calculator'!$C$25)+$C76)^2+(1500*ABS(SIN(2*PI()*MOD(Calculator!$B$36/Calculator!$F$15,1)))*IF(MOD(Calculator!$B$36/Calculator!$F$15,1)&lt;0.5,-1,1))^2))/(1-SQRT(((50*POWER(80,POWER(COS(PI()*MOD(Calculator!$B$36/Calculator!$F$15,1)),2))+MIN(500,MAX(30,100*EXP(-0.3*'VSWR Calculator'!$C$24)*(1+3*ABS(MOD('VSWR Calculator'!$C$23/Calculator!$F$15/2,1)-0.5))))/'VSWR Calculator'!$C$25)-$C76)^2+(1500*ABS(SIN(2*PI()*MOD(Calculator!$B$36/Calculator!$F$15,1)))*IF(MOD(Calculator!$B$36/Calculator!$F$15,1)&lt;0.5,-1,1))^2)/SQRT(((50*POWER(80,POWER(COS(PI()*MOD(Calculator!$B$36/Calculator!$F$15,1)),2))+MIN(500,MAX(30,100*EXP(-0.3*'VSWR Calculator'!$C$24)*(1+3*ABS(MOD('VSWR Calculator'!$C$23/Calculator!$F$15/2,1)-0.5))))/'VSWR Calculator'!$C$25)+$C76)^2+(1500*ABS(SIN(2*PI()*MOD(Calculator!$B$36/Calculator!$F$15,1)))*IF(MOD(Calculator!$B$36/Calculator!$F$15,1)&lt;0.5,-1,1))^2)),2))</f>
        <v>14.19</v>
      </c>
      <c r="HF76" s="253" t="str">
        <f aca="false">IF(OR(Calculator!$E$16&lt;&gt;"YES",Calculator!$B$36&lt;Calculator!$G$16),"—",ROUND((1+SQRT(((50*POWER(80,POWER(COS(PI()*MOD(Calculator!$B$36/Calculator!$F$16,1)),2))+MIN(500,MAX(30,100*EXP(-0.3*'VSWR Calculator'!$C$24)*(1+3*ABS(MOD('VSWR Calculator'!$C$23/Calculator!$F$16/2,1)-0.5))))/'VSWR Calculator'!$C$25)-$C76)^2+(1500*ABS(SIN(2*PI()*MOD(Calculator!$B$36/Calculator!$F$16,1)))*IF(MOD(Calculator!$B$36/Calculator!$F$16,1)&lt;0.5,-1,1))^2)/SQRT(((50*POWER(80,POWER(COS(PI()*MOD(Calculator!$B$36/Calculator!$F$16,1)),2))+MIN(500,MAX(30,100*EXP(-0.3*'VSWR Calculator'!$C$24)*(1+3*ABS(MOD('VSWR Calculator'!$C$23/Calculator!$F$16/2,1)-0.5))))/'VSWR Calculator'!$C$25)+$C76)^2+(1500*ABS(SIN(2*PI()*MOD(Calculator!$B$36/Calculator!$F$16,1)))*IF(MOD(Calculator!$B$36/Calculator!$F$16,1)&lt;0.5,-1,1))^2))/(1-SQRT(((50*POWER(80,POWER(COS(PI()*MOD(Calculator!$B$36/Calculator!$F$16,1)),2))+MIN(500,MAX(30,100*EXP(-0.3*'VSWR Calculator'!$C$24)*(1+3*ABS(MOD('VSWR Calculator'!$C$23/Calculator!$F$16/2,1)-0.5))))/'VSWR Calculator'!$C$25)-$C76)^2+(1500*ABS(SIN(2*PI()*MOD(Calculator!$B$36/Calculator!$F$16,1)))*IF(MOD(Calculator!$B$36/Calculator!$F$16,1)&lt;0.5,-1,1))^2)/SQRT(((50*POWER(80,POWER(COS(PI()*MOD(Calculator!$B$36/Calculator!$F$16,1)),2))+MIN(500,MAX(30,100*EXP(-0.3*'VSWR Calculator'!$C$24)*(1+3*ABS(MOD('VSWR Calculator'!$C$23/Calculator!$F$16/2,1)-0.5))))/'VSWR Calculator'!$C$25)+$C76)^2+(1500*ABS(SIN(2*PI()*MOD(Calculator!$B$36/Calculator!$F$16,1)))*IF(MOD(Calculator!$B$36/Calculator!$F$16,1)&lt;0.5,-1,1))^2)),2))</f>
        <v>—</v>
      </c>
      <c r="HG76" s="253" t="n">
        <f aca="false">IF(OR(Calculator!$E$17&lt;&gt;"YES",Calculator!$B$36&lt;Calculator!$G$17),"—",ROUND((1+SQRT(((50*POWER(80,POWER(COS(PI()*MOD(Calculator!$B$36/Calculator!$F$17,1)),2))+MIN(500,MAX(30,100*EXP(-0.3*'VSWR Calculator'!$C$24)*(1+3*ABS(MOD('VSWR Calculator'!$C$23/Calculator!$F$17/2,1)-0.5))))/'VSWR Calculator'!$C$25)-$C76)^2+(1500*ABS(SIN(2*PI()*MOD(Calculator!$B$36/Calculator!$F$17,1)))*IF(MOD(Calculator!$B$36/Calculator!$F$17,1)&lt;0.5,-1,1))^2)/SQRT(((50*POWER(80,POWER(COS(PI()*MOD(Calculator!$B$36/Calculator!$F$17,1)),2))+MIN(500,MAX(30,100*EXP(-0.3*'VSWR Calculator'!$C$24)*(1+3*ABS(MOD('VSWR Calculator'!$C$23/Calculator!$F$17/2,1)-0.5))))/'VSWR Calculator'!$C$25)+$C76)^2+(1500*ABS(SIN(2*PI()*MOD(Calculator!$B$36/Calculator!$F$17,1)))*IF(MOD(Calculator!$B$36/Calculator!$F$17,1)&lt;0.5,-1,1))^2))/(1-SQRT(((50*POWER(80,POWER(COS(PI()*MOD(Calculator!$B$36/Calculator!$F$17,1)),2))+MIN(500,MAX(30,100*EXP(-0.3*'VSWR Calculator'!$C$24)*(1+3*ABS(MOD('VSWR Calculator'!$C$23/Calculator!$F$17/2,1)-0.5))))/'VSWR Calculator'!$C$25)-$C76)^2+(1500*ABS(SIN(2*PI()*MOD(Calculator!$B$36/Calculator!$F$17,1)))*IF(MOD(Calculator!$B$36/Calculator!$F$17,1)&lt;0.5,-1,1))^2)/SQRT(((50*POWER(80,POWER(COS(PI()*MOD(Calculator!$B$36/Calculator!$F$17,1)),2))+MIN(500,MAX(30,100*EXP(-0.3*'VSWR Calculator'!$C$24)*(1+3*ABS(MOD('VSWR Calculator'!$C$23/Calculator!$F$17/2,1)-0.5))))/'VSWR Calculator'!$C$25)+$C76)^2+(1500*ABS(SIN(2*PI()*MOD(Calculator!$B$36/Calculator!$F$17,1)))*IF(MOD(Calculator!$B$36/Calculator!$F$17,1)&lt;0.5,-1,1))^2)),2))</f>
        <v>17.41</v>
      </c>
      <c r="HH76" s="253" t="str">
        <f aca="false">IF(OR(Calculator!$E$18&lt;&gt;"YES",Calculator!$B$36&lt;Calculator!$G$18),"—",ROUND((1+SQRT(((50*POWER(80,POWER(COS(PI()*MOD(Calculator!$B$36/Calculator!$F$18,1)),2))+MIN(500,MAX(30,100*EXP(-0.3*'VSWR Calculator'!$C$24)*(1+3*ABS(MOD('VSWR Calculator'!$C$23/Calculator!$F$18/2,1)-0.5))))/'VSWR Calculator'!$C$25)-$C76)^2+(1500*ABS(SIN(2*PI()*MOD(Calculator!$B$36/Calculator!$F$18,1)))*IF(MOD(Calculator!$B$36/Calculator!$F$18,1)&lt;0.5,-1,1))^2)/SQRT(((50*POWER(80,POWER(COS(PI()*MOD(Calculator!$B$36/Calculator!$F$18,1)),2))+MIN(500,MAX(30,100*EXP(-0.3*'VSWR Calculator'!$C$24)*(1+3*ABS(MOD('VSWR Calculator'!$C$23/Calculator!$F$18/2,1)-0.5))))/'VSWR Calculator'!$C$25)+$C76)^2+(1500*ABS(SIN(2*PI()*MOD(Calculator!$B$36/Calculator!$F$18,1)))*IF(MOD(Calculator!$B$36/Calculator!$F$18,1)&lt;0.5,-1,1))^2))/(1-SQRT(((50*POWER(80,POWER(COS(PI()*MOD(Calculator!$B$36/Calculator!$F$18,1)),2))+MIN(500,MAX(30,100*EXP(-0.3*'VSWR Calculator'!$C$24)*(1+3*ABS(MOD('VSWR Calculator'!$C$23/Calculator!$F$18/2,1)-0.5))))/'VSWR Calculator'!$C$25)-$C76)^2+(1500*ABS(SIN(2*PI()*MOD(Calculator!$B$36/Calculator!$F$18,1)))*IF(MOD(Calculator!$B$36/Calculator!$F$18,1)&lt;0.5,-1,1))^2)/SQRT(((50*POWER(80,POWER(COS(PI()*MOD(Calculator!$B$36/Calculator!$F$18,1)),2))+MIN(500,MAX(30,100*EXP(-0.3*'VSWR Calculator'!$C$24)*(1+3*ABS(MOD('VSWR Calculator'!$C$23/Calculator!$F$18/2,1)-0.5))))/'VSWR Calculator'!$C$25)+$C76)^2+(1500*ABS(SIN(2*PI()*MOD(Calculator!$B$36/Calculator!$F$18,1)))*IF(MOD(Calculator!$B$36/Calculator!$F$18,1)&lt;0.5,-1,1))^2)),2))</f>
        <v>—</v>
      </c>
      <c r="HI76" s="253" t="str">
        <f aca="false">IF(OR(Calculator!$E$19&lt;&gt;"YES",Calculator!$B$36&lt;Calculator!$G$19),"—",ROUND((1+SQRT(((50*POWER(80,POWER(COS(PI()*MOD(Calculator!$B$36/Calculator!$F$19,1)),2))+MIN(500,MAX(30,100*EXP(-0.3*'VSWR Calculator'!$C$24)*(1+3*ABS(MOD('VSWR Calculator'!$C$23/Calculator!$F$19/2,1)-0.5))))/'VSWR Calculator'!$C$25)-$C76)^2+(1500*ABS(SIN(2*PI()*MOD(Calculator!$B$36/Calculator!$F$19,1)))*IF(MOD(Calculator!$B$36/Calculator!$F$19,1)&lt;0.5,-1,1))^2)/SQRT(((50*POWER(80,POWER(COS(PI()*MOD(Calculator!$B$36/Calculator!$F$19,1)),2))+MIN(500,MAX(30,100*EXP(-0.3*'VSWR Calculator'!$C$24)*(1+3*ABS(MOD('VSWR Calculator'!$C$23/Calculator!$F$19/2,1)-0.5))))/'VSWR Calculator'!$C$25)+$C76)^2+(1500*ABS(SIN(2*PI()*MOD(Calculator!$B$36/Calculator!$F$19,1)))*IF(MOD(Calculator!$B$36/Calculator!$F$19,1)&lt;0.5,-1,1))^2))/(1-SQRT(((50*POWER(80,POWER(COS(PI()*MOD(Calculator!$B$36/Calculator!$F$19,1)),2))+MIN(500,MAX(30,100*EXP(-0.3*'VSWR Calculator'!$C$24)*(1+3*ABS(MOD('VSWR Calculator'!$C$23/Calculator!$F$19/2,1)-0.5))))/'VSWR Calculator'!$C$25)-$C76)^2+(1500*ABS(SIN(2*PI()*MOD(Calculator!$B$36/Calculator!$F$19,1)))*IF(MOD(Calculator!$B$36/Calculator!$F$19,1)&lt;0.5,-1,1))^2)/SQRT(((50*POWER(80,POWER(COS(PI()*MOD(Calculator!$B$36/Calculator!$F$19,1)),2))+MIN(500,MAX(30,100*EXP(-0.3*'VSWR Calculator'!$C$24)*(1+3*ABS(MOD('VSWR Calculator'!$C$23/Calculator!$F$19/2,1)-0.5))))/'VSWR Calculator'!$C$25)+$C76)^2+(1500*ABS(SIN(2*PI()*MOD(Calculator!$B$36/Calculator!$F$19,1)))*IF(MOD(Calculator!$B$36/Calculator!$F$19,1)&lt;0.5,-1,1))^2)),2))</f>
        <v>—</v>
      </c>
      <c r="HJ76" s="253" t="str">
        <f aca="false">IF(OR(Calculator!$E$20&lt;&gt;"YES",Calculator!$B$36&lt;Calculator!$G$20),"—",ROUND((1+SQRT(((50*POWER(80,POWER(COS(PI()*MOD(Calculator!$B$36/Calculator!$F$20,1)),2))+MIN(500,MAX(30,100*EXP(-0.3*'VSWR Calculator'!$C$24)*(1+3*ABS(MOD('VSWR Calculator'!$C$23/Calculator!$F$20/2,1)-0.5))))/'VSWR Calculator'!$C$25)-$C76)^2+(1500*ABS(SIN(2*PI()*MOD(Calculator!$B$36/Calculator!$F$20,1)))*IF(MOD(Calculator!$B$36/Calculator!$F$20,1)&lt;0.5,-1,1))^2)/SQRT(((50*POWER(80,POWER(COS(PI()*MOD(Calculator!$B$36/Calculator!$F$20,1)),2))+MIN(500,MAX(30,100*EXP(-0.3*'VSWR Calculator'!$C$24)*(1+3*ABS(MOD('VSWR Calculator'!$C$23/Calculator!$F$20/2,1)-0.5))))/'VSWR Calculator'!$C$25)+$C76)^2+(1500*ABS(SIN(2*PI()*MOD(Calculator!$B$36/Calculator!$F$20,1)))*IF(MOD(Calculator!$B$36/Calculator!$F$20,1)&lt;0.5,-1,1))^2))/(1-SQRT(((50*POWER(80,POWER(COS(PI()*MOD(Calculator!$B$36/Calculator!$F$20,1)),2))+MIN(500,MAX(30,100*EXP(-0.3*'VSWR Calculator'!$C$24)*(1+3*ABS(MOD('VSWR Calculator'!$C$23/Calculator!$F$20/2,1)-0.5))))/'VSWR Calculator'!$C$25)-$C76)^2+(1500*ABS(SIN(2*PI()*MOD(Calculator!$B$36/Calculator!$F$20,1)))*IF(MOD(Calculator!$B$36/Calculator!$F$20,1)&lt;0.5,-1,1))^2)/SQRT(((50*POWER(80,POWER(COS(PI()*MOD(Calculator!$B$36/Calculator!$F$20,1)),2))+MIN(500,MAX(30,100*EXP(-0.3*'VSWR Calculator'!$C$24)*(1+3*ABS(MOD('VSWR Calculator'!$C$23/Calculator!$F$20/2,1)-0.5))))/'VSWR Calculator'!$C$25)+$C76)^2+(1500*ABS(SIN(2*PI()*MOD(Calculator!$B$36/Calculator!$F$20,1)))*IF(MOD(Calculator!$B$36/Calculator!$F$20,1)&lt;0.5,-1,1))^2)),2))</f>
        <v>—</v>
      </c>
      <c r="HK76" s="253" t="str">
        <f aca="false">IF(OR(Calculator!$E$21&lt;&gt;"YES",Calculator!$B$36&lt;Calculator!$G$21),"—",ROUND((1+SQRT(((50*POWER(80,POWER(COS(PI()*MOD(Calculator!$B$36/Calculator!$F$21,1)),2))+MIN(500,MAX(30,100*EXP(-0.3*'VSWR Calculator'!$C$24)*(1+3*ABS(MOD('VSWR Calculator'!$C$23/Calculator!$F$21/2,1)-0.5))))/'VSWR Calculator'!$C$25)-$C76)^2+(1500*ABS(SIN(2*PI()*MOD(Calculator!$B$36/Calculator!$F$21,1)))*IF(MOD(Calculator!$B$36/Calculator!$F$21,1)&lt;0.5,-1,1))^2)/SQRT(((50*POWER(80,POWER(COS(PI()*MOD(Calculator!$B$36/Calculator!$F$21,1)),2))+MIN(500,MAX(30,100*EXP(-0.3*'VSWR Calculator'!$C$24)*(1+3*ABS(MOD('VSWR Calculator'!$C$23/Calculator!$F$21/2,1)-0.5))))/'VSWR Calculator'!$C$25)+$C76)^2+(1500*ABS(SIN(2*PI()*MOD(Calculator!$B$36/Calculator!$F$21,1)))*IF(MOD(Calculator!$B$36/Calculator!$F$21,1)&lt;0.5,-1,1))^2))/(1-SQRT(((50*POWER(80,POWER(COS(PI()*MOD(Calculator!$B$36/Calculator!$F$21,1)),2))+MIN(500,MAX(30,100*EXP(-0.3*'VSWR Calculator'!$C$24)*(1+3*ABS(MOD('VSWR Calculator'!$C$23/Calculator!$F$21/2,1)-0.5))))/'VSWR Calculator'!$C$25)-$C76)^2+(1500*ABS(SIN(2*PI()*MOD(Calculator!$B$36/Calculator!$F$21,1)))*IF(MOD(Calculator!$B$36/Calculator!$F$21,1)&lt;0.5,-1,1))^2)/SQRT(((50*POWER(80,POWER(COS(PI()*MOD(Calculator!$B$36/Calculator!$F$21,1)),2))+MIN(500,MAX(30,100*EXP(-0.3*'VSWR Calculator'!$C$24)*(1+3*ABS(MOD('VSWR Calculator'!$C$23/Calculator!$F$21/2,1)-0.5))))/'VSWR Calculator'!$C$25)+$C76)^2+(1500*ABS(SIN(2*PI()*MOD(Calculator!$B$36/Calculator!$F$21,1)))*IF(MOD(Calculator!$B$36/Calculator!$F$21,1)&lt;0.5,-1,1))^2)),2))</f>
        <v>—</v>
      </c>
      <c r="HL76" s="253" t="str">
        <f aca="false">IF(OR(Calculator!$E$22&lt;&gt;"YES",Calculator!$B$36&lt;Calculator!$G$22),"—",ROUND((1+SQRT(((50*POWER(80,POWER(COS(PI()*MOD(Calculator!$B$36/Calculator!$F$22,1)),2))+MIN(500,MAX(30,100*EXP(-0.3*'VSWR Calculator'!$C$24)*(1+3*ABS(MOD('VSWR Calculator'!$C$23/Calculator!$F$22/2,1)-0.5))))/'VSWR Calculator'!$C$25)-$C76)^2+(1500*ABS(SIN(2*PI()*MOD(Calculator!$B$36/Calculator!$F$22,1)))*IF(MOD(Calculator!$B$36/Calculator!$F$22,1)&lt;0.5,-1,1))^2)/SQRT(((50*POWER(80,POWER(COS(PI()*MOD(Calculator!$B$36/Calculator!$F$22,1)),2))+MIN(500,MAX(30,100*EXP(-0.3*'VSWR Calculator'!$C$24)*(1+3*ABS(MOD('VSWR Calculator'!$C$23/Calculator!$F$22/2,1)-0.5))))/'VSWR Calculator'!$C$25)+$C76)^2+(1500*ABS(SIN(2*PI()*MOD(Calculator!$B$36/Calculator!$F$22,1)))*IF(MOD(Calculator!$B$36/Calculator!$F$22,1)&lt;0.5,-1,1))^2))/(1-SQRT(((50*POWER(80,POWER(COS(PI()*MOD(Calculator!$B$36/Calculator!$F$22,1)),2))+MIN(500,MAX(30,100*EXP(-0.3*'VSWR Calculator'!$C$24)*(1+3*ABS(MOD('VSWR Calculator'!$C$23/Calculator!$F$22/2,1)-0.5))))/'VSWR Calculator'!$C$25)-$C76)^2+(1500*ABS(SIN(2*PI()*MOD(Calculator!$B$36/Calculator!$F$22,1)))*IF(MOD(Calculator!$B$36/Calculator!$F$22,1)&lt;0.5,-1,1))^2)/SQRT(((50*POWER(80,POWER(COS(PI()*MOD(Calculator!$B$36/Calculator!$F$22,1)),2))+MIN(500,MAX(30,100*EXP(-0.3*'VSWR Calculator'!$C$24)*(1+3*ABS(MOD('VSWR Calculator'!$C$23/Calculator!$F$22/2,1)-0.5))))/'VSWR Calculator'!$C$25)+$C76)^2+(1500*ABS(SIN(2*PI()*MOD(Calculator!$B$36/Calculator!$F$22,1)))*IF(MOD(Calculator!$B$36/Calculator!$F$22,1)&lt;0.5,-1,1))^2)),2))</f>
        <v>—</v>
      </c>
      <c r="HM76" s="253" t="n">
        <f aca="false">IFERROR(ROUND((IF(ISNUMBER(HB76),HB76,0)+IF(ISNUMBER(HC76),HC76,0)+IF(ISNUMBER(HD76),HD76,0)+IF(ISNUMBER(HE76),HE76,0)+IF(ISNUMBER(HF76),HF76,0)+IF(ISNUMBER(HG76),HG76,0)+IF(ISNUMBER(HH76),HH76,0)+IF(ISNUMBER(HI76),HI76,0)+IF(ISNUMBER(HJ76),HJ76,0)+IF(ISNUMBER(HK76),HK76,0)+IF(ISNUMBER(HL76),HL76,0))/(IF(ISNUMBER(HB76),1,0)+IF(ISNUMBER(HC76),1,0)+IF(ISNUMBER(HD76),1,0)+IF(ISNUMBER(HE76),1,0)+IF(ISNUMBER(HF76),1,0)+IF(ISNUMBER(HG76),1,0)+IF(ISNUMBER(HH76),1,0)+IF(ISNUMBER(HI76),1,0)+IF(ISNUMBER(HJ76),1,0)+IF(ISNUMBER(HK76),1,0)+IF(ISNUMBER(HL76),1,0)),4),"")</f>
        <v>15.8</v>
      </c>
      <c r="HN76" s="253" t="str">
        <f aca="false">IF(OR(Calculator!$E$12&lt;&gt;"YES",Calculator!$B$37&lt;Calculator!$G$12),"—",ROUND((1+SQRT(((50*POWER(80,POWER(COS(PI()*MOD(Calculator!$B$37/Calculator!$F$12,1)),2))+MIN(500,MAX(30,100*EXP(-0.3*'VSWR Calculator'!$C$24)*(1+3*ABS(MOD('VSWR Calculator'!$C$23/Calculator!$F$12/2,1)-0.5))))/'VSWR Calculator'!$C$25)-$C76)^2+(1500*ABS(SIN(2*PI()*MOD(Calculator!$B$37/Calculator!$F$12,1)))*IF(MOD(Calculator!$B$37/Calculator!$F$12,1)&lt;0.5,-1,1))^2)/SQRT(((50*POWER(80,POWER(COS(PI()*MOD(Calculator!$B$37/Calculator!$F$12,1)),2))+MIN(500,MAX(30,100*EXP(-0.3*'VSWR Calculator'!$C$24)*(1+3*ABS(MOD('VSWR Calculator'!$C$23/Calculator!$F$12/2,1)-0.5))))/'VSWR Calculator'!$C$25)+$C76)^2+(1500*ABS(SIN(2*PI()*MOD(Calculator!$B$37/Calculator!$F$12,1)))*IF(MOD(Calculator!$B$37/Calculator!$F$12,1)&lt;0.5,-1,1))^2))/(1-SQRT(((50*POWER(80,POWER(COS(PI()*MOD(Calculator!$B$37/Calculator!$F$12,1)),2))+MIN(500,MAX(30,100*EXP(-0.3*'VSWR Calculator'!$C$24)*(1+3*ABS(MOD('VSWR Calculator'!$C$23/Calculator!$F$12/2,1)-0.5))))/'VSWR Calculator'!$C$25)-$C76)^2+(1500*ABS(SIN(2*PI()*MOD(Calculator!$B$37/Calculator!$F$12,1)))*IF(MOD(Calculator!$B$37/Calculator!$F$12,1)&lt;0.5,-1,1))^2)/SQRT(((50*POWER(80,POWER(COS(PI()*MOD(Calculator!$B$37/Calculator!$F$12,1)),2))+MIN(500,MAX(30,100*EXP(-0.3*'VSWR Calculator'!$C$24)*(1+3*ABS(MOD('VSWR Calculator'!$C$23/Calculator!$F$12/2,1)-0.5))))/'VSWR Calculator'!$C$25)+$C76)^2+(1500*ABS(SIN(2*PI()*MOD(Calculator!$B$37/Calculator!$F$12,1)))*IF(MOD(Calculator!$B$37/Calculator!$F$12,1)&lt;0.5,-1,1))^2)),2))</f>
        <v>—</v>
      </c>
      <c r="HO76" s="253" t="str">
        <f aca="false">IF(OR(Calculator!$E$13&lt;&gt;"YES",Calculator!$B$37&lt;Calculator!$G$13),"—",ROUND((1+SQRT(((50*POWER(80,POWER(COS(PI()*MOD(Calculator!$B$37/Calculator!$F$13,1)),2))+MIN(500,MAX(30,100*EXP(-0.3*'VSWR Calculator'!$C$24)*(1+3*ABS(MOD('VSWR Calculator'!$C$23/Calculator!$F$13/2,1)-0.5))))/'VSWR Calculator'!$C$25)-$C76)^2+(1500*ABS(SIN(2*PI()*MOD(Calculator!$B$37/Calculator!$F$13,1)))*IF(MOD(Calculator!$B$37/Calculator!$F$13,1)&lt;0.5,-1,1))^2)/SQRT(((50*POWER(80,POWER(COS(PI()*MOD(Calculator!$B$37/Calculator!$F$13,1)),2))+MIN(500,MAX(30,100*EXP(-0.3*'VSWR Calculator'!$C$24)*(1+3*ABS(MOD('VSWR Calculator'!$C$23/Calculator!$F$13/2,1)-0.5))))/'VSWR Calculator'!$C$25)+$C76)^2+(1500*ABS(SIN(2*PI()*MOD(Calculator!$B$37/Calculator!$F$13,1)))*IF(MOD(Calculator!$B$37/Calculator!$F$13,1)&lt;0.5,-1,1))^2))/(1-SQRT(((50*POWER(80,POWER(COS(PI()*MOD(Calculator!$B$37/Calculator!$F$13,1)),2))+MIN(500,MAX(30,100*EXP(-0.3*'VSWR Calculator'!$C$24)*(1+3*ABS(MOD('VSWR Calculator'!$C$23/Calculator!$F$13/2,1)-0.5))))/'VSWR Calculator'!$C$25)-$C76)^2+(1500*ABS(SIN(2*PI()*MOD(Calculator!$B$37/Calculator!$F$13,1)))*IF(MOD(Calculator!$B$37/Calculator!$F$13,1)&lt;0.5,-1,1))^2)/SQRT(((50*POWER(80,POWER(COS(PI()*MOD(Calculator!$B$37/Calculator!$F$13,1)),2))+MIN(500,MAX(30,100*EXP(-0.3*'VSWR Calculator'!$C$24)*(1+3*ABS(MOD('VSWR Calculator'!$C$23/Calculator!$F$13/2,1)-0.5))))/'VSWR Calculator'!$C$25)+$C76)^2+(1500*ABS(SIN(2*PI()*MOD(Calculator!$B$37/Calculator!$F$13,1)))*IF(MOD(Calculator!$B$37/Calculator!$F$13,1)&lt;0.5,-1,1))^2)),2))</f>
        <v>—</v>
      </c>
      <c r="HP76" s="253" t="str">
        <f aca="false">IF(OR(Calculator!$E$14&lt;&gt;"YES",Calculator!$B$37&lt;Calculator!$G$14),"—",ROUND((1+SQRT(((50*POWER(80,POWER(COS(PI()*MOD(Calculator!$B$37/Calculator!$F$14,1)),2))+MIN(500,MAX(30,100*EXP(-0.3*'VSWR Calculator'!$C$24)*(1+3*ABS(MOD('VSWR Calculator'!$C$23/Calculator!$F$14/2,1)-0.5))))/'VSWR Calculator'!$C$25)-$C76)^2+(1500*ABS(SIN(2*PI()*MOD(Calculator!$B$37/Calculator!$F$14,1)))*IF(MOD(Calculator!$B$37/Calculator!$F$14,1)&lt;0.5,-1,1))^2)/SQRT(((50*POWER(80,POWER(COS(PI()*MOD(Calculator!$B$37/Calculator!$F$14,1)),2))+MIN(500,MAX(30,100*EXP(-0.3*'VSWR Calculator'!$C$24)*(1+3*ABS(MOD('VSWR Calculator'!$C$23/Calculator!$F$14/2,1)-0.5))))/'VSWR Calculator'!$C$25)+$C76)^2+(1500*ABS(SIN(2*PI()*MOD(Calculator!$B$37/Calculator!$F$14,1)))*IF(MOD(Calculator!$B$37/Calculator!$F$14,1)&lt;0.5,-1,1))^2))/(1-SQRT(((50*POWER(80,POWER(COS(PI()*MOD(Calculator!$B$37/Calculator!$F$14,1)),2))+MIN(500,MAX(30,100*EXP(-0.3*'VSWR Calculator'!$C$24)*(1+3*ABS(MOD('VSWR Calculator'!$C$23/Calculator!$F$14/2,1)-0.5))))/'VSWR Calculator'!$C$25)-$C76)^2+(1500*ABS(SIN(2*PI()*MOD(Calculator!$B$37/Calculator!$F$14,1)))*IF(MOD(Calculator!$B$37/Calculator!$F$14,1)&lt;0.5,-1,1))^2)/SQRT(((50*POWER(80,POWER(COS(PI()*MOD(Calculator!$B$37/Calculator!$F$14,1)),2))+MIN(500,MAX(30,100*EXP(-0.3*'VSWR Calculator'!$C$24)*(1+3*ABS(MOD('VSWR Calculator'!$C$23/Calculator!$F$14/2,1)-0.5))))/'VSWR Calculator'!$C$25)+$C76)^2+(1500*ABS(SIN(2*PI()*MOD(Calculator!$B$37/Calculator!$F$14,1)))*IF(MOD(Calculator!$B$37/Calculator!$F$14,1)&lt;0.5,-1,1))^2)),2))</f>
        <v>—</v>
      </c>
      <c r="HQ76" s="253" t="n">
        <f aca="false">IF(OR(Calculator!$E$15&lt;&gt;"YES",Calculator!$B$37&lt;Calculator!$G$15),"—",ROUND((1+SQRT(((50*POWER(80,POWER(COS(PI()*MOD(Calculator!$B$37/Calculator!$F$15,1)),2))+MIN(500,MAX(30,100*EXP(-0.3*'VSWR Calculator'!$C$24)*(1+3*ABS(MOD('VSWR Calculator'!$C$23/Calculator!$F$15/2,1)-0.5))))/'VSWR Calculator'!$C$25)-$C76)^2+(1500*ABS(SIN(2*PI()*MOD(Calculator!$B$37/Calculator!$F$15,1)))*IF(MOD(Calculator!$B$37/Calculator!$F$15,1)&lt;0.5,-1,1))^2)/SQRT(((50*POWER(80,POWER(COS(PI()*MOD(Calculator!$B$37/Calculator!$F$15,1)),2))+MIN(500,MAX(30,100*EXP(-0.3*'VSWR Calculator'!$C$24)*(1+3*ABS(MOD('VSWR Calculator'!$C$23/Calculator!$F$15/2,1)-0.5))))/'VSWR Calculator'!$C$25)+$C76)^2+(1500*ABS(SIN(2*PI()*MOD(Calculator!$B$37/Calculator!$F$15,1)))*IF(MOD(Calculator!$B$37/Calculator!$F$15,1)&lt;0.5,-1,1))^2))/(1-SQRT(((50*POWER(80,POWER(COS(PI()*MOD(Calculator!$B$37/Calculator!$F$15,1)),2))+MIN(500,MAX(30,100*EXP(-0.3*'VSWR Calculator'!$C$24)*(1+3*ABS(MOD('VSWR Calculator'!$C$23/Calculator!$F$15/2,1)-0.5))))/'VSWR Calculator'!$C$25)-$C76)^2+(1500*ABS(SIN(2*PI()*MOD(Calculator!$B$37/Calculator!$F$15,1)))*IF(MOD(Calculator!$B$37/Calculator!$F$15,1)&lt;0.5,-1,1))^2)/SQRT(((50*POWER(80,POWER(COS(PI()*MOD(Calculator!$B$37/Calculator!$F$15,1)),2))+MIN(500,MAX(30,100*EXP(-0.3*'VSWR Calculator'!$C$24)*(1+3*ABS(MOD('VSWR Calculator'!$C$23/Calculator!$F$15/2,1)-0.5))))/'VSWR Calculator'!$C$25)+$C76)^2+(1500*ABS(SIN(2*PI()*MOD(Calculator!$B$37/Calculator!$F$15,1)))*IF(MOD(Calculator!$B$37/Calculator!$F$15,1)&lt;0.5,-1,1))^2)),2))</f>
        <v>2.27</v>
      </c>
      <c r="HR76" s="253" t="str">
        <f aca="false">IF(OR(Calculator!$E$16&lt;&gt;"YES",Calculator!$B$37&lt;Calculator!$G$16),"—",ROUND((1+SQRT(((50*POWER(80,POWER(COS(PI()*MOD(Calculator!$B$37/Calculator!$F$16,1)),2))+MIN(500,MAX(30,100*EXP(-0.3*'VSWR Calculator'!$C$24)*(1+3*ABS(MOD('VSWR Calculator'!$C$23/Calculator!$F$16/2,1)-0.5))))/'VSWR Calculator'!$C$25)-$C76)^2+(1500*ABS(SIN(2*PI()*MOD(Calculator!$B$37/Calculator!$F$16,1)))*IF(MOD(Calculator!$B$37/Calculator!$F$16,1)&lt;0.5,-1,1))^2)/SQRT(((50*POWER(80,POWER(COS(PI()*MOD(Calculator!$B$37/Calculator!$F$16,1)),2))+MIN(500,MAX(30,100*EXP(-0.3*'VSWR Calculator'!$C$24)*(1+3*ABS(MOD('VSWR Calculator'!$C$23/Calculator!$F$16/2,1)-0.5))))/'VSWR Calculator'!$C$25)+$C76)^2+(1500*ABS(SIN(2*PI()*MOD(Calculator!$B$37/Calculator!$F$16,1)))*IF(MOD(Calculator!$B$37/Calculator!$F$16,1)&lt;0.5,-1,1))^2))/(1-SQRT(((50*POWER(80,POWER(COS(PI()*MOD(Calculator!$B$37/Calculator!$F$16,1)),2))+MIN(500,MAX(30,100*EXP(-0.3*'VSWR Calculator'!$C$24)*(1+3*ABS(MOD('VSWR Calculator'!$C$23/Calculator!$F$16/2,1)-0.5))))/'VSWR Calculator'!$C$25)-$C76)^2+(1500*ABS(SIN(2*PI()*MOD(Calculator!$B$37/Calculator!$F$16,1)))*IF(MOD(Calculator!$B$37/Calculator!$F$16,1)&lt;0.5,-1,1))^2)/SQRT(((50*POWER(80,POWER(COS(PI()*MOD(Calculator!$B$37/Calculator!$F$16,1)),2))+MIN(500,MAX(30,100*EXP(-0.3*'VSWR Calculator'!$C$24)*(1+3*ABS(MOD('VSWR Calculator'!$C$23/Calculator!$F$16/2,1)-0.5))))/'VSWR Calculator'!$C$25)+$C76)^2+(1500*ABS(SIN(2*PI()*MOD(Calculator!$B$37/Calculator!$F$16,1)))*IF(MOD(Calculator!$B$37/Calculator!$F$16,1)&lt;0.5,-1,1))^2)),2))</f>
        <v>—</v>
      </c>
      <c r="HS76" s="253" t="n">
        <f aca="false">IF(OR(Calculator!$E$17&lt;&gt;"YES",Calculator!$B$37&lt;Calculator!$G$17),"—",ROUND((1+SQRT(((50*POWER(80,POWER(COS(PI()*MOD(Calculator!$B$37/Calculator!$F$17,1)),2))+MIN(500,MAX(30,100*EXP(-0.3*'VSWR Calculator'!$C$24)*(1+3*ABS(MOD('VSWR Calculator'!$C$23/Calculator!$F$17/2,1)-0.5))))/'VSWR Calculator'!$C$25)-$C76)^2+(1500*ABS(SIN(2*PI()*MOD(Calculator!$B$37/Calculator!$F$17,1)))*IF(MOD(Calculator!$B$37/Calculator!$F$17,1)&lt;0.5,-1,1))^2)/SQRT(((50*POWER(80,POWER(COS(PI()*MOD(Calculator!$B$37/Calculator!$F$17,1)),2))+MIN(500,MAX(30,100*EXP(-0.3*'VSWR Calculator'!$C$24)*(1+3*ABS(MOD('VSWR Calculator'!$C$23/Calculator!$F$17/2,1)-0.5))))/'VSWR Calculator'!$C$25)+$C76)^2+(1500*ABS(SIN(2*PI()*MOD(Calculator!$B$37/Calculator!$F$17,1)))*IF(MOD(Calculator!$B$37/Calculator!$F$17,1)&lt;0.5,-1,1))^2))/(1-SQRT(((50*POWER(80,POWER(COS(PI()*MOD(Calculator!$B$37/Calculator!$F$17,1)),2))+MIN(500,MAX(30,100*EXP(-0.3*'VSWR Calculator'!$C$24)*(1+3*ABS(MOD('VSWR Calculator'!$C$23/Calculator!$F$17/2,1)-0.5))))/'VSWR Calculator'!$C$25)-$C76)^2+(1500*ABS(SIN(2*PI()*MOD(Calculator!$B$37/Calculator!$F$17,1)))*IF(MOD(Calculator!$B$37/Calculator!$F$17,1)&lt;0.5,-1,1))^2)/SQRT(((50*POWER(80,POWER(COS(PI()*MOD(Calculator!$B$37/Calculator!$F$17,1)),2))+MIN(500,MAX(30,100*EXP(-0.3*'VSWR Calculator'!$C$24)*(1+3*ABS(MOD('VSWR Calculator'!$C$23/Calculator!$F$17/2,1)-0.5))))/'VSWR Calculator'!$C$25)+$C76)^2+(1500*ABS(SIN(2*PI()*MOD(Calculator!$B$37/Calculator!$F$17,1)))*IF(MOD(Calculator!$B$37/Calculator!$F$17,1)&lt;0.5,-1,1))^2)),2))</f>
        <v>12.93</v>
      </c>
      <c r="HT76" s="253" t="str">
        <f aca="false">IF(OR(Calculator!$E$18&lt;&gt;"YES",Calculator!$B$37&lt;Calculator!$G$18),"—",ROUND((1+SQRT(((50*POWER(80,POWER(COS(PI()*MOD(Calculator!$B$37/Calculator!$F$18,1)),2))+MIN(500,MAX(30,100*EXP(-0.3*'VSWR Calculator'!$C$24)*(1+3*ABS(MOD('VSWR Calculator'!$C$23/Calculator!$F$18/2,1)-0.5))))/'VSWR Calculator'!$C$25)-$C76)^2+(1500*ABS(SIN(2*PI()*MOD(Calculator!$B$37/Calculator!$F$18,1)))*IF(MOD(Calculator!$B$37/Calculator!$F$18,1)&lt;0.5,-1,1))^2)/SQRT(((50*POWER(80,POWER(COS(PI()*MOD(Calculator!$B$37/Calculator!$F$18,1)),2))+MIN(500,MAX(30,100*EXP(-0.3*'VSWR Calculator'!$C$24)*(1+3*ABS(MOD('VSWR Calculator'!$C$23/Calculator!$F$18/2,1)-0.5))))/'VSWR Calculator'!$C$25)+$C76)^2+(1500*ABS(SIN(2*PI()*MOD(Calculator!$B$37/Calculator!$F$18,1)))*IF(MOD(Calculator!$B$37/Calculator!$F$18,1)&lt;0.5,-1,1))^2))/(1-SQRT(((50*POWER(80,POWER(COS(PI()*MOD(Calculator!$B$37/Calculator!$F$18,1)),2))+MIN(500,MAX(30,100*EXP(-0.3*'VSWR Calculator'!$C$24)*(1+3*ABS(MOD('VSWR Calculator'!$C$23/Calculator!$F$18/2,1)-0.5))))/'VSWR Calculator'!$C$25)-$C76)^2+(1500*ABS(SIN(2*PI()*MOD(Calculator!$B$37/Calculator!$F$18,1)))*IF(MOD(Calculator!$B$37/Calculator!$F$18,1)&lt;0.5,-1,1))^2)/SQRT(((50*POWER(80,POWER(COS(PI()*MOD(Calculator!$B$37/Calculator!$F$18,1)),2))+MIN(500,MAX(30,100*EXP(-0.3*'VSWR Calculator'!$C$24)*(1+3*ABS(MOD('VSWR Calculator'!$C$23/Calculator!$F$18/2,1)-0.5))))/'VSWR Calculator'!$C$25)+$C76)^2+(1500*ABS(SIN(2*PI()*MOD(Calculator!$B$37/Calculator!$F$18,1)))*IF(MOD(Calculator!$B$37/Calculator!$F$18,1)&lt;0.5,-1,1))^2)),2))</f>
        <v>—</v>
      </c>
      <c r="HU76" s="253" t="str">
        <f aca="false">IF(OR(Calculator!$E$19&lt;&gt;"YES",Calculator!$B$37&lt;Calculator!$G$19),"—",ROUND((1+SQRT(((50*POWER(80,POWER(COS(PI()*MOD(Calculator!$B$37/Calculator!$F$19,1)),2))+MIN(500,MAX(30,100*EXP(-0.3*'VSWR Calculator'!$C$24)*(1+3*ABS(MOD('VSWR Calculator'!$C$23/Calculator!$F$19/2,1)-0.5))))/'VSWR Calculator'!$C$25)-$C76)^2+(1500*ABS(SIN(2*PI()*MOD(Calculator!$B$37/Calculator!$F$19,1)))*IF(MOD(Calculator!$B$37/Calculator!$F$19,1)&lt;0.5,-1,1))^2)/SQRT(((50*POWER(80,POWER(COS(PI()*MOD(Calculator!$B$37/Calculator!$F$19,1)),2))+MIN(500,MAX(30,100*EXP(-0.3*'VSWR Calculator'!$C$24)*(1+3*ABS(MOD('VSWR Calculator'!$C$23/Calculator!$F$19/2,1)-0.5))))/'VSWR Calculator'!$C$25)+$C76)^2+(1500*ABS(SIN(2*PI()*MOD(Calculator!$B$37/Calculator!$F$19,1)))*IF(MOD(Calculator!$B$37/Calculator!$F$19,1)&lt;0.5,-1,1))^2))/(1-SQRT(((50*POWER(80,POWER(COS(PI()*MOD(Calculator!$B$37/Calculator!$F$19,1)),2))+MIN(500,MAX(30,100*EXP(-0.3*'VSWR Calculator'!$C$24)*(1+3*ABS(MOD('VSWR Calculator'!$C$23/Calculator!$F$19/2,1)-0.5))))/'VSWR Calculator'!$C$25)-$C76)^2+(1500*ABS(SIN(2*PI()*MOD(Calculator!$B$37/Calculator!$F$19,1)))*IF(MOD(Calculator!$B$37/Calculator!$F$19,1)&lt;0.5,-1,1))^2)/SQRT(((50*POWER(80,POWER(COS(PI()*MOD(Calculator!$B$37/Calculator!$F$19,1)),2))+MIN(500,MAX(30,100*EXP(-0.3*'VSWR Calculator'!$C$24)*(1+3*ABS(MOD('VSWR Calculator'!$C$23/Calculator!$F$19/2,1)-0.5))))/'VSWR Calculator'!$C$25)+$C76)^2+(1500*ABS(SIN(2*PI()*MOD(Calculator!$B$37/Calculator!$F$19,1)))*IF(MOD(Calculator!$B$37/Calculator!$F$19,1)&lt;0.5,-1,1))^2)),2))</f>
        <v>—</v>
      </c>
      <c r="HV76" s="253" t="str">
        <f aca="false">IF(OR(Calculator!$E$20&lt;&gt;"YES",Calculator!$B$37&lt;Calculator!$G$20),"—",ROUND((1+SQRT(((50*POWER(80,POWER(COS(PI()*MOD(Calculator!$B$37/Calculator!$F$20,1)),2))+MIN(500,MAX(30,100*EXP(-0.3*'VSWR Calculator'!$C$24)*(1+3*ABS(MOD('VSWR Calculator'!$C$23/Calculator!$F$20/2,1)-0.5))))/'VSWR Calculator'!$C$25)-$C76)^2+(1500*ABS(SIN(2*PI()*MOD(Calculator!$B$37/Calculator!$F$20,1)))*IF(MOD(Calculator!$B$37/Calculator!$F$20,1)&lt;0.5,-1,1))^2)/SQRT(((50*POWER(80,POWER(COS(PI()*MOD(Calculator!$B$37/Calculator!$F$20,1)),2))+MIN(500,MAX(30,100*EXP(-0.3*'VSWR Calculator'!$C$24)*(1+3*ABS(MOD('VSWR Calculator'!$C$23/Calculator!$F$20/2,1)-0.5))))/'VSWR Calculator'!$C$25)+$C76)^2+(1500*ABS(SIN(2*PI()*MOD(Calculator!$B$37/Calculator!$F$20,1)))*IF(MOD(Calculator!$B$37/Calculator!$F$20,1)&lt;0.5,-1,1))^2))/(1-SQRT(((50*POWER(80,POWER(COS(PI()*MOD(Calculator!$B$37/Calculator!$F$20,1)),2))+MIN(500,MAX(30,100*EXP(-0.3*'VSWR Calculator'!$C$24)*(1+3*ABS(MOD('VSWR Calculator'!$C$23/Calculator!$F$20/2,1)-0.5))))/'VSWR Calculator'!$C$25)-$C76)^2+(1500*ABS(SIN(2*PI()*MOD(Calculator!$B$37/Calculator!$F$20,1)))*IF(MOD(Calculator!$B$37/Calculator!$F$20,1)&lt;0.5,-1,1))^2)/SQRT(((50*POWER(80,POWER(COS(PI()*MOD(Calculator!$B$37/Calculator!$F$20,1)),2))+MIN(500,MAX(30,100*EXP(-0.3*'VSWR Calculator'!$C$24)*(1+3*ABS(MOD('VSWR Calculator'!$C$23/Calculator!$F$20/2,1)-0.5))))/'VSWR Calculator'!$C$25)+$C76)^2+(1500*ABS(SIN(2*PI()*MOD(Calculator!$B$37/Calculator!$F$20,1)))*IF(MOD(Calculator!$B$37/Calculator!$F$20,1)&lt;0.5,-1,1))^2)),2))</f>
        <v>—</v>
      </c>
      <c r="HW76" s="253" t="str">
        <f aca="false">IF(OR(Calculator!$E$21&lt;&gt;"YES",Calculator!$B$37&lt;Calculator!$G$21),"—",ROUND((1+SQRT(((50*POWER(80,POWER(COS(PI()*MOD(Calculator!$B$37/Calculator!$F$21,1)),2))+MIN(500,MAX(30,100*EXP(-0.3*'VSWR Calculator'!$C$24)*(1+3*ABS(MOD('VSWR Calculator'!$C$23/Calculator!$F$21/2,1)-0.5))))/'VSWR Calculator'!$C$25)-$C76)^2+(1500*ABS(SIN(2*PI()*MOD(Calculator!$B$37/Calculator!$F$21,1)))*IF(MOD(Calculator!$B$37/Calculator!$F$21,1)&lt;0.5,-1,1))^2)/SQRT(((50*POWER(80,POWER(COS(PI()*MOD(Calculator!$B$37/Calculator!$F$21,1)),2))+MIN(500,MAX(30,100*EXP(-0.3*'VSWR Calculator'!$C$24)*(1+3*ABS(MOD('VSWR Calculator'!$C$23/Calculator!$F$21/2,1)-0.5))))/'VSWR Calculator'!$C$25)+$C76)^2+(1500*ABS(SIN(2*PI()*MOD(Calculator!$B$37/Calculator!$F$21,1)))*IF(MOD(Calculator!$B$37/Calculator!$F$21,1)&lt;0.5,-1,1))^2))/(1-SQRT(((50*POWER(80,POWER(COS(PI()*MOD(Calculator!$B$37/Calculator!$F$21,1)),2))+MIN(500,MAX(30,100*EXP(-0.3*'VSWR Calculator'!$C$24)*(1+3*ABS(MOD('VSWR Calculator'!$C$23/Calculator!$F$21/2,1)-0.5))))/'VSWR Calculator'!$C$25)-$C76)^2+(1500*ABS(SIN(2*PI()*MOD(Calculator!$B$37/Calculator!$F$21,1)))*IF(MOD(Calculator!$B$37/Calculator!$F$21,1)&lt;0.5,-1,1))^2)/SQRT(((50*POWER(80,POWER(COS(PI()*MOD(Calculator!$B$37/Calculator!$F$21,1)),2))+MIN(500,MAX(30,100*EXP(-0.3*'VSWR Calculator'!$C$24)*(1+3*ABS(MOD('VSWR Calculator'!$C$23/Calculator!$F$21/2,1)-0.5))))/'VSWR Calculator'!$C$25)+$C76)^2+(1500*ABS(SIN(2*PI()*MOD(Calculator!$B$37/Calculator!$F$21,1)))*IF(MOD(Calculator!$B$37/Calculator!$F$21,1)&lt;0.5,-1,1))^2)),2))</f>
        <v>—</v>
      </c>
      <c r="HX76" s="253" t="str">
        <f aca="false">IF(OR(Calculator!$E$22&lt;&gt;"YES",Calculator!$B$37&lt;Calculator!$G$22),"—",ROUND((1+SQRT(((50*POWER(80,POWER(COS(PI()*MOD(Calculator!$B$37/Calculator!$F$22,1)),2))+MIN(500,MAX(30,100*EXP(-0.3*'VSWR Calculator'!$C$24)*(1+3*ABS(MOD('VSWR Calculator'!$C$23/Calculator!$F$22/2,1)-0.5))))/'VSWR Calculator'!$C$25)-$C76)^2+(1500*ABS(SIN(2*PI()*MOD(Calculator!$B$37/Calculator!$F$22,1)))*IF(MOD(Calculator!$B$37/Calculator!$F$22,1)&lt;0.5,-1,1))^2)/SQRT(((50*POWER(80,POWER(COS(PI()*MOD(Calculator!$B$37/Calculator!$F$22,1)),2))+MIN(500,MAX(30,100*EXP(-0.3*'VSWR Calculator'!$C$24)*(1+3*ABS(MOD('VSWR Calculator'!$C$23/Calculator!$F$22/2,1)-0.5))))/'VSWR Calculator'!$C$25)+$C76)^2+(1500*ABS(SIN(2*PI()*MOD(Calculator!$B$37/Calculator!$F$22,1)))*IF(MOD(Calculator!$B$37/Calculator!$F$22,1)&lt;0.5,-1,1))^2))/(1-SQRT(((50*POWER(80,POWER(COS(PI()*MOD(Calculator!$B$37/Calculator!$F$22,1)),2))+MIN(500,MAX(30,100*EXP(-0.3*'VSWR Calculator'!$C$24)*(1+3*ABS(MOD('VSWR Calculator'!$C$23/Calculator!$F$22/2,1)-0.5))))/'VSWR Calculator'!$C$25)-$C76)^2+(1500*ABS(SIN(2*PI()*MOD(Calculator!$B$37/Calculator!$F$22,1)))*IF(MOD(Calculator!$B$37/Calculator!$F$22,1)&lt;0.5,-1,1))^2)/SQRT(((50*POWER(80,POWER(COS(PI()*MOD(Calculator!$B$37/Calculator!$F$22,1)),2))+MIN(500,MAX(30,100*EXP(-0.3*'VSWR Calculator'!$C$24)*(1+3*ABS(MOD('VSWR Calculator'!$C$23/Calculator!$F$22/2,1)-0.5))))/'VSWR Calculator'!$C$25)+$C76)^2+(1500*ABS(SIN(2*PI()*MOD(Calculator!$B$37/Calculator!$F$22,1)))*IF(MOD(Calculator!$B$37/Calculator!$F$22,1)&lt;0.5,-1,1))^2)),2))</f>
        <v>—</v>
      </c>
      <c r="HY76" s="253" t="n">
        <f aca="false">IFERROR(ROUND((IF(ISNUMBER(HN76),HN76,0)+IF(ISNUMBER(HO76),HO76,0)+IF(ISNUMBER(HP76),HP76,0)+IF(ISNUMBER(HQ76),HQ76,0)+IF(ISNUMBER(HR76),HR76,0)+IF(ISNUMBER(HS76),HS76,0)+IF(ISNUMBER(HT76),HT76,0)+IF(ISNUMBER(HU76),HU76,0)+IF(ISNUMBER(HV76),HV76,0)+IF(ISNUMBER(HW76),HW76,0)+IF(ISNUMBER(HX76),HX76,0))/(IF(ISNUMBER(HN76),1,0)+IF(ISNUMBER(HO76),1,0)+IF(ISNUMBER(HP76),1,0)+IF(ISNUMBER(HQ76),1,0)+IF(ISNUMBER(HR76),1,0)+IF(ISNUMBER(HS76),1,0)+IF(ISNUMBER(HT76),1,0)+IF(ISNUMBER(HU76),1,0)+IF(ISNUMBER(HV76),1,0)+IF(ISNUMBER(HW76),1,0)+IF(ISNUMBER(HX76),1,0)),4),"")</f>
        <v>7.6</v>
      </c>
      <c r="HZ76" s="253" t="str">
        <f aca="false">IF(OR(Calculator!$E$12&lt;&gt;"YES",Calculator!$B$38&lt;Calculator!$G$12),"—",ROUND((1+SQRT(((50*POWER(80,POWER(COS(PI()*MOD(Calculator!$B$38/Calculator!$F$12,1)),2))+MIN(500,MAX(30,100*EXP(-0.3*'VSWR Calculator'!$C$24)*(1+3*ABS(MOD('VSWR Calculator'!$C$23/Calculator!$F$12/2,1)-0.5))))/'VSWR Calculator'!$C$25)-$C76)^2+(1500*ABS(SIN(2*PI()*MOD(Calculator!$B$38/Calculator!$F$12,1)))*IF(MOD(Calculator!$B$38/Calculator!$F$12,1)&lt;0.5,-1,1))^2)/SQRT(((50*POWER(80,POWER(COS(PI()*MOD(Calculator!$B$38/Calculator!$F$12,1)),2))+MIN(500,MAX(30,100*EXP(-0.3*'VSWR Calculator'!$C$24)*(1+3*ABS(MOD('VSWR Calculator'!$C$23/Calculator!$F$12/2,1)-0.5))))/'VSWR Calculator'!$C$25)+$C76)^2+(1500*ABS(SIN(2*PI()*MOD(Calculator!$B$38/Calculator!$F$12,1)))*IF(MOD(Calculator!$B$38/Calculator!$F$12,1)&lt;0.5,-1,1))^2))/(1-SQRT(((50*POWER(80,POWER(COS(PI()*MOD(Calculator!$B$38/Calculator!$F$12,1)),2))+MIN(500,MAX(30,100*EXP(-0.3*'VSWR Calculator'!$C$24)*(1+3*ABS(MOD('VSWR Calculator'!$C$23/Calculator!$F$12/2,1)-0.5))))/'VSWR Calculator'!$C$25)-$C76)^2+(1500*ABS(SIN(2*PI()*MOD(Calculator!$B$38/Calculator!$F$12,1)))*IF(MOD(Calculator!$B$38/Calculator!$F$12,1)&lt;0.5,-1,1))^2)/SQRT(((50*POWER(80,POWER(COS(PI()*MOD(Calculator!$B$38/Calculator!$F$12,1)),2))+MIN(500,MAX(30,100*EXP(-0.3*'VSWR Calculator'!$C$24)*(1+3*ABS(MOD('VSWR Calculator'!$C$23/Calculator!$F$12/2,1)-0.5))))/'VSWR Calculator'!$C$25)+$C76)^2+(1500*ABS(SIN(2*PI()*MOD(Calculator!$B$38/Calculator!$F$12,1)))*IF(MOD(Calculator!$B$38/Calculator!$F$12,1)&lt;0.5,-1,1))^2)),2))</f>
        <v>—</v>
      </c>
      <c r="IA76" s="253" t="str">
        <f aca="false">IF(OR(Calculator!$E$13&lt;&gt;"YES",Calculator!$B$38&lt;Calculator!$G$13),"—",ROUND((1+SQRT(((50*POWER(80,POWER(COS(PI()*MOD(Calculator!$B$38/Calculator!$F$13,1)),2))+MIN(500,MAX(30,100*EXP(-0.3*'VSWR Calculator'!$C$24)*(1+3*ABS(MOD('VSWR Calculator'!$C$23/Calculator!$F$13/2,1)-0.5))))/'VSWR Calculator'!$C$25)-$C76)^2+(1500*ABS(SIN(2*PI()*MOD(Calculator!$B$38/Calculator!$F$13,1)))*IF(MOD(Calculator!$B$38/Calculator!$F$13,1)&lt;0.5,-1,1))^2)/SQRT(((50*POWER(80,POWER(COS(PI()*MOD(Calculator!$B$38/Calculator!$F$13,1)),2))+MIN(500,MAX(30,100*EXP(-0.3*'VSWR Calculator'!$C$24)*(1+3*ABS(MOD('VSWR Calculator'!$C$23/Calculator!$F$13/2,1)-0.5))))/'VSWR Calculator'!$C$25)+$C76)^2+(1500*ABS(SIN(2*PI()*MOD(Calculator!$B$38/Calculator!$F$13,1)))*IF(MOD(Calculator!$B$38/Calculator!$F$13,1)&lt;0.5,-1,1))^2))/(1-SQRT(((50*POWER(80,POWER(COS(PI()*MOD(Calculator!$B$38/Calculator!$F$13,1)),2))+MIN(500,MAX(30,100*EXP(-0.3*'VSWR Calculator'!$C$24)*(1+3*ABS(MOD('VSWR Calculator'!$C$23/Calculator!$F$13/2,1)-0.5))))/'VSWR Calculator'!$C$25)-$C76)^2+(1500*ABS(SIN(2*PI()*MOD(Calculator!$B$38/Calculator!$F$13,1)))*IF(MOD(Calculator!$B$38/Calculator!$F$13,1)&lt;0.5,-1,1))^2)/SQRT(((50*POWER(80,POWER(COS(PI()*MOD(Calculator!$B$38/Calculator!$F$13,1)),2))+MIN(500,MAX(30,100*EXP(-0.3*'VSWR Calculator'!$C$24)*(1+3*ABS(MOD('VSWR Calculator'!$C$23/Calculator!$F$13/2,1)-0.5))))/'VSWR Calculator'!$C$25)+$C76)^2+(1500*ABS(SIN(2*PI()*MOD(Calculator!$B$38/Calculator!$F$13,1)))*IF(MOD(Calculator!$B$38/Calculator!$F$13,1)&lt;0.5,-1,1))^2)),2))</f>
        <v>—</v>
      </c>
      <c r="IB76" s="253" t="str">
        <f aca="false">IF(OR(Calculator!$E$14&lt;&gt;"YES",Calculator!$B$38&lt;Calculator!$G$14),"—",ROUND((1+SQRT(((50*POWER(80,POWER(COS(PI()*MOD(Calculator!$B$38/Calculator!$F$14,1)),2))+MIN(500,MAX(30,100*EXP(-0.3*'VSWR Calculator'!$C$24)*(1+3*ABS(MOD('VSWR Calculator'!$C$23/Calculator!$F$14/2,1)-0.5))))/'VSWR Calculator'!$C$25)-$C76)^2+(1500*ABS(SIN(2*PI()*MOD(Calculator!$B$38/Calculator!$F$14,1)))*IF(MOD(Calculator!$B$38/Calculator!$F$14,1)&lt;0.5,-1,1))^2)/SQRT(((50*POWER(80,POWER(COS(PI()*MOD(Calculator!$B$38/Calculator!$F$14,1)),2))+MIN(500,MAX(30,100*EXP(-0.3*'VSWR Calculator'!$C$24)*(1+3*ABS(MOD('VSWR Calculator'!$C$23/Calculator!$F$14/2,1)-0.5))))/'VSWR Calculator'!$C$25)+$C76)^2+(1500*ABS(SIN(2*PI()*MOD(Calculator!$B$38/Calculator!$F$14,1)))*IF(MOD(Calculator!$B$38/Calculator!$F$14,1)&lt;0.5,-1,1))^2))/(1-SQRT(((50*POWER(80,POWER(COS(PI()*MOD(Calculator!$B$38/Calculator!$F$14,1)),2))+MIN(500,MAX(30,100*EXP(-0.3*'VSWR Calculator'!$C$24)*(1+3*ABS(MOD('VSWR Calculator'!$C$23/Calculator!$F$14/2,1)-0.5))))/'VSWR Calculator'!$C$25)-$C76)^2+(1500*ABS(SIN(2*PI()*MOD(Calculator!$B$38/Calculator!$F$14,1)))*IF(MOD(Calculator!$B$38/Calculator!$F$14,1)&lt;0.5,-1,1))^2)/SQRT(((50*POWER(80,POWER(COS(PI()*MOD(Calculator!$B$38/Calculator!$F$14,1)),2))+MIN(500,MAX(30,100*EXP(-0.3*'VSWR Calculator'!$C$24)*(1+3*ABS(MOD('VSWR Calculator'!$C$23/Calculator!$F$14/2,1)-0.5))))/'VSWR Calculator'!$C$25)+$C76)^2+(1500*ABS(SIN(2*PI()*MOD(Calculator!$B$38/Calculator!$F$14,1)))*IF(MOD(Calculator!$B$38/Calculator!$F$14,1)&lt;0.5,-1,1))^2)),2))</f>
        <v>—</v>
      </c>
      <c r="IC76" s="253" t="n">
        <f aca="false">IF(OR(Calculator!$E$15&lt;&gt;"YES",Calculator!$B$38&lt;Calculator!$G$15),"—",ROUND((1+SQRT(((50*POWER(80,POWER(COS(PI()*MOD(Calculator!$B$38/Calculator!$F$15,1)),2))+MIN(500,MAX(30,100*EXP(-0.3*'VSWR Calculator'!$C$24)*(1+3*ABS(MOD('VSWR Calculator'!$C$23/Calculator!$F$15/2,1)-0.5))))/'VSWR Calculator'!$C$25)-$C76)^2+(1500*ABS(SIN(2*PI()*MOD(Calculator!$B$38/Calculator!$F$15,1)))*IF(MOD(Calculator!$B$38/Calculator!$F$15,1)&lt;0.5,-1,1))^2)/SQRT(((50*POWER(80,POWER(COS(PI()*MOD(Calculator!$B$38/Calculator!$F$15,1)),2))+MIN(500,MAX(30,100*EXP(-0.3*'VSWR Calculator'!$C$24)*(1+3*ABS(MOD('VSWR Calculator'!$C$23/Calculator!$F$15/2,1)-0.5))))/'VSWR Calculator'!$C$25)+$C76)^2+(1500*ABS(SIN(2*PI()*MOD(Calculator!$B$38/Calculator!$F$15,1)))*IF(MOD(Calculator!$B$38/Calculator!$F$15,1)&lt;0.5,-1,1))^2))/(1-SQRT(((50*POWER(80,POWER(COS(PI()*MOD(Calculator!$B$38/Calculator!$F$15,1)),2))+MIN(500,MAX(30,100*EXP(-0.3*'VSWR Calculator'!$C$24)*(1+3*ABS(MOD('VSWR Calculator'!$C$23/Calculator!$F$15/2,1)-0.5))))/'VSWR Calculator'!$C$25)-$C76)^2+(1500*ABS(SIN(2*PI()*MOD(Calculator!$B$38/Calculator!$F$15,1)))*IF(MOD(Calculator!$B$38/Calculator!$F$15,1)&lt;0.5,-1,1))^2)/SQRT(((50*POWER(80,POWER(COS(PI()*MOD(Calculator!$B$38/Calculator!$F$15,1)),2))+MIN(500,MAX(30,100*EXP(-0.3*'VSWR Calculator'!$C$24)*(1+3*ABS(MOD('VSWR Calculator'!$C$23/Calculator!$F$15/2,1)-0.5))))/'VSWR Calculator'!$C$25)+$C76)^2+(1500*ABS(SIN(2*PI()*MOD(Calculator!$B$38/Calculator!$F$15,1)))*IF(MOD(Calculator!$B$38/Calculator!$F$15,1)&lt;0.5,-1,1))^2)),2))</f>
        <v>2.11</v>
      </c>
      <c r="ID76" s="253" t="str">
        <f aca="false">IF(OR(Calculator!$E$16&lt;&gt;"YES",Calculator!$B$38&lt;Calculator!$G$16),"—",ROUND((1+SQRT(((50*POWER(80,POWER(COS(PI()*MOD(Calculator!$B$38/Calculator!$F$16,1)),2))+MIN(500,MAX(30,100*EXP(-0.3*'VSWR Calculator'!$C$24)*(1+3*ABS(MOD('VSWR Calculator'!$C$23/Calculator!$F$16/2,1)-0.5))))/'VSWR Calculator'!$C$25)-$C76)^2+(1500*ABS(SIN(2*PI()*MOD(Calculator!$B$38/Calculator!$F$16,1)))*IF(MOD(Calculator!$B$38/Calculator!$F$16,1)&lt;0.5,-1,1))^2)/SQRT(((50*POWER(80,POWER(COS(PI()*MOD(Calculator!$B$38/Calculator!$F$16,1)),2))+MIN(500,MAX(30,100*EXP(-0.3*'VSWR Calculator'!$C$24)*(1+3*ABS(MOD('VSWR Calculator'!$C$23/Calculator!$F$16/2,1)-0.5))))/'VSWR Calculator'!$C$25)+$C76)^2+(1500*ABS(SIN(2*PI()*MOD(Calculator!$B$38/Calculator!$F$16,1)))*IF(MOD(Calculator!$B$38/Calculator!$F$16,1)&lt;0.5,-1,1))^2))/(1-SQRT(((50*POWER(80,POWER(COS(PI()*MOD(Calculator!$B$38/Calculator!$F$16,1)),2))+MIN(500,MAX(30,100*EXP(-0.3*'VSWR Calculator'!$C$24)*(1+3*ABS(MOD('VSWR Calculator'!$C$23/Calculator!$F$16/2,1)-0.5))))/'VSWR Calculator'!$C$25)-$C76)^2+(1500*ABS(SIN(2*PI()*MOD(Calculator!$B$38/Calculator!$F$16,1)))*IF(MOD(Calculator!$B$38/Calculator!$F$16,1)&lt;0.5,-1,1))^2)/SQRT(((50*POWER(80,POWER(COS(PI()*MOD(Calculator!$B$38/Calculator!$F$16,1)),2))+MIN(500,MAX(30,100*EXP(-0.3*'VSWR Calculator'!$C$24)*(1+3*ABS(MOD('VSWR Calculator'!$C$23/Calculator!$F$16/2,1)-0.5))))/'VSWR Calculator'!$C$25)+$C76)^2+(1500*ABS(SIN(2*PI()*MOD(Calculator!$B$38/Calculator!$F$16,1)))*IF(MOD(Calculator!$B$38/Calculator!$F$16,1)&lt;0.5,-1,1))^2)),2))</f>
        <v>—</v>
      </c>
      <c r="IE76" s="253" t="n">
        <f aca="false">IF(OR(Calculator!$E$17&lt;&gt;"YES",Calculator!$B$38&lt;Calculator!$G$17),"—",ROUND((1+SQRT(((50*POWER(80,POWER(COS(PI()*MOD(Calculator!$B$38/Calculator!$F$17,1)),2))+MIN(500,MAX(30,100*EXP(-0.3*'VSWR Calculator'!$C$24)*(1+3*ABS(MOD('VSWR Calculator'!$C$23/Calculator!$F$17/2,1)-0.5))))/'VSWR Calculator'!$C$25)-$C76)^2+(1500*ABS(SIN(2*PI()*MOD(Calculator!$B$38/Calculator!$F$17,1)))*IF(MOD(Calculator!$B$38/Calculator!$F$17,1)&lt;0.5,-1,1))^2)/SQRT(((50*POWER(80,POWER(COS(PI()*MOD(Calculator!$B$38/Calculator!$F$17,1)),2))+MIN(500,MAX(30,100*EXP(-0.3*'VSWR Calculator'!$C$24)*(1+3*ABS(MOD('VSWR Calculator'!$C$23/Calculator!$F$17/2,1)-0.5))))/'VSWR Calculator'!$C$25)+$C76)^2+(1500*ABS(SIN(2*PI()*MOD(Calculator!$B$38/Calculator!$F$17,1)))*IF(MOD(Calculator!$B$38/Calculator!$F$17,1)&lt;0.5,-1,1))^2))/(1-SQRT(((50*POWER(80,POWER(COS(PI()*MOD(Calculator!$B$38/Calculator!$F$17,1)),2))+MIN(500,MAX(30,100*EXP(-0.3*'VSWR Calculator'!$C$24)*(1+3*ABS(MOD('VSWR Calculator'!$C$23/Calculator!$F$17/2,1)-0.5))))/'VSWR Calculator'!$C$25)-$C76)^2+(1500*ABS(SIN(2*PI()*MOD(Calculator!$B$38/Calculator!$F$17,1)))*IF(MOD(Calculator!$B$38/Calculator!$F$17,1)&lt;0.5,-1,1))^2)/SQRT(((50*POWER(80,POWER(COS(PI()*MOD(Calculator!$B$38/Calculator!$F$17,1)),2))+MIN(500,MAX(30,100*EXP(-0.3*'VSWR Calculator'!$C$24)*(1+3*ABS(MOD('VSWR Calculator'!$C$23/Calculator!$F$17/2,1)-0.5))))/'VSWR Calculator'!$C$25)+$C76)^2+(1500*ABS(SIN(2*PI()*MOD(Calculator!$B$38/Calculator!$F$17,1)))*IF(MOD(Calculator!$B$38/Calculator!$F$17,1)&lt;0.5,-1,1))^2)),2))</f>
        <v>15.62</v>
      </c>
      <c r="IF76" s="253" t="str">
        <f aca="false">IF(OR(Calculator!$E$18&lt;&gt;"YES",Calculator!$B$38&lt;Calculator!$G$18),"—",ROUND((1+SQRT(((50*POWER(80,POWER(COS(PI()*MOD(Calculator!$B$38/Calculator!$F$18,1)),2))+MIN(500,MAX(30,100*EXP(-0.3*'VSWR Calculator'!$C$24)*(1+3*ABS(MOD('VSWR Calculator'!$C$23/Calculator!$F$18/2,1)-0.5))))/'VSWR Calculator'!$C$25)-$C76)^2+(1500*ABS(SIN(2*PI()*MOD(Calculator!$B$38/Calculator!$F$18,1)))*IF(MOD(Calculator!$B$38/Calculator!$F$18,1)&lt;0.5,-1,1))^2)/SQRT(((50*POWER(80,POWER(COS(PI()*MOD(Calculator!$B$38/Calculator!$F$18,1)),2))+MIN(500,MAX(30,100*EXP(-0.3*'VSWR Calculator'!$C$24)*(1+3*ABS(MOD('VSWR Calculator'!$C$23/Calculator!$F$18/2,1)-0.5))))/'VSWR Calculator'!$C$25)+$C76)^2+(1500*ABS(SIN(2*PI()*MOD(Calculator!$B$38/Calculator!$F$18,1)))*IF(MOD(Calculator!$B$38/Calculator!$F$18,1)&lt;0.5,-1,1))^2))/(1-SQRT(((50*POWER(80,POWER(COS(PI()*MOD(Calculator!$B$38/Calculator!$F$18,1)),2))+MIN(500,MAX(30,100*EXP(-0.3*'VSWR Calculator'!$C$24)*(1+3*ABS(MOD('VSWR Calculator'!$C$23/Calculator!$F$18/2,1)-0.5))))/'VSWR Calculator'!$C$25)-$C76)^2+(1500*ABS(SIN(2*PI()*MOD(Calculator!$B$38/Calculator!$F$18,1)))*IF(MOD(Calculator!$B$38/Calculator!$F$18,1)&lt;0.5,-1,1))^2)/SQRT(((50*POWER(80,POWER(COS(PI()*MOD(Calculator!$B$38/Calculator!$F$18,1)),2))+MIN(500,MAX(30,100*EXP(-0.3*'VSWR Calculator'!$C$24)*(1+3*ABS(MOD('VSWR Calculator'!$C$23/Calculator!$F$18/2,1)-0.5))))/'VSWR Calculator'!$C$25)+$C76)^2+(1500*ABS(SIN(2*PI()*MOD(Calculator!$B$38/Calculator!$F$18,1)))*IF(MOD(Calculator!$B$38/Calculator!$F$18,1)&lt;0.5,-1,1))^2)),2))</f>
        <v>—</v>
      </c>
      <c r="IG76" s="253" t="str">
        <f aca="false">IF(OR(Calculator!$E$19&lt;&gt;"YES",Calculator!$B$38&lt;Calculator!$G$19),"—",ROUND((1+SQRT(((50*POWER(80,POWER(COS(PI()*MOD(Calculator!$B$38/Calculator!$F$19,1)),2))+MIN(500,MAX(30,100*EXP(-0.3*'VSWR Calculator'!$C$24)*(1+3*ABS(MOD('VSWR Calculator'!$C$23/Calculator!$F$19/2,1)-0.5))))/'VSWR Calculator'!$C$25)-$C76)^2+(1500*ABS(SIN(2*PI()*MOD(Calculator!$B$38/Calculator!$F$19,1)))*IF(MOD(Calculator!$B$38/Calculator!$F$19,1)&lt;0.5,-1,1))^2)/SQRT(((50*POWER(80,POWER(COS(PI()*MOD(Calculator!$B$38/Calculator!$F$19,1)),2))+MIN(500,MAX(30,100*EXP(-0.3*'VSWR Calculator'!$C$24)*(1+3*ABS(MOD('VSWR Calculator'!$C$23/Calculator!$F$19/2,1)-0.5))))/'VSWR Calculator'!$C$25)+$C76)^2+(1500*ABS(SIN(2*PI()*MOD(Calculator!$B$38/Calculator!$F$19,1)))*IF(MOD(Calculator!$B$38/Calculator!$F$19,1)&lt;0.5,-1,1))^2))/(1-SQRT(((50*POWER(80,POWER(COS(PI()*MOD(Calculator!$B$38/Calculator!$F$19,1)),2))+MIN(500,MAX(30,100*EXP(-0.3*'VSWR Calculator'!$C$24)*(1+3*ABS(MOD('VSWR Calculator'!$C$23/Calculator!$F$19/2,1)-0.5))))/'VSWR Calculator'!$C$25)-$C76)^2+(1500*ABS(SIN(2*PI()*MOD(Calculator!$B$38/Calculator!$F$19,1)))*IF(MOD(Calculator!$B$38/Calculator!$F$19,1)&lt;0.5,-1,1))^2)/SQRT(((50*POWER(80,POWER(COS(PI()*MOD(Calculator!$B$38/Calculator!$F$19,1)),2))+MIN(500,MAX(30,100*EXP(-0.3*'VSWR Calculator'!$C$24)*(1+3*ABS(MOD('VSWR Calculator'!$C$23/Calculator!$F$19/2,1)-0.5))))/'VSWR Calculator'!$C$25)+$C76)^2+(1500*ABS(SIN(2*PI()*MOD(Calculator!$B$38/Calculator!$F$19,1)))*IF(MOD(Calculator!$B$38/Calculator!$F$19,1)&lt;0.5,-1,1))^2)),2))</f>
        <v>—</v>
      </c>
      <c r="IH76" s="253" t="str">
        <f aca="false">IF(OR(Calculator!$E$20&lt;&gt;"YES",Calculator!$B$38&lt;Calculator!$G$20),"—",ROUND((1+SQRT(((50*POWER(80,POWER(COS(PI()*MOD(Calculator!$B$38/Calculator!$F$20,1)),2))+MIN(500,MAX(30,100*EXP(-0.3*'VSWR Calculator'!$C$24)*(1+3*ABS(MOD('VSWR Calculator'!$C$23/Calculator!$F$20/2,1)-0.5))))/'VSWR Calculator'!$C$25)-$C76)^2+(1500*ABS(SIN(2*PI()*MOD(Calculator!$B$38/Calculator!$F$20,1)))*IF(MOD(Calculator!$B$38/Calculator!$F$20,1)&lt;0.5,-1,1))^2)/SQRT(((50*POWER(80,POWER(COS(PI()*MOD(Calculator!$B$38/Calculator!$F$20,1)),2))+MIN(500,MAX(30,100*EXP(-0.3*'VSWR Calculator'!$C$24)*(1+3*ABS(MOD('VSWR Calculator'!$C$23/Calculator!$F$20/2,1)-0.5))))/'VSWR Calculator'!$C$25)+$C76)^2+(1500*ABS(SIN(2*PI()*MOD(Calculator!$B$38/Calculator!$F$20,1)))*IF(MOD(Calculator!$B$38/Calculator!$F$20,1)&lt;0.5,-1,1))^2))/(1-SQRT(((50*POWER(80,POWER(COS(PI()*MOD(Calculator!$B$38/Calculator!$F$20,1)),2))+MIN(500,MAX(30,100*EXP(-0.3*'VSWR Calculator'!$C$24)*(1+3*ABS(MOD('VSWR Calculator'!$C$23/Calculator!$F$20/2,1)-0.5))))/'VSWR Calculator'!$C$25)-$C76)^2+(1500*ABS(SIN(2*PI()*MOD(Calculator!$B$38/Calculator!$F$20,1)))*IF(MOD(Calculator!$B$38/Calculator!$F$20,1)&lt;0.5,-1,1))^2)/SQRT(((50*POWER(80,POWER(COS(PI()*MOD(Calculator!$B$38/Calculator!$F$20,1)),2))+MIN(500,MAX(30,100*EXP(-0.3*'VSWR Calculator'!$C$24)*(1+3*ABS(MOD('VSWR Calculator'!$C$23/Calculator!$F$20/2,1)-0.5))))/'VSWR Calculator'!$C$25)+$C76)^2+(1500*ABS(SIN(2*PI()*MOD(Calculator!$B$38/Calculator!$F$20,1)))*IF(MOD(Calculator!$B$38/Calculator!$F$20,1)&lt;0.5,-1,1))^2)),2))</f>
        <v>—</v>
      </c>
      <c r="II76" s="253" t="str">
        <f aca="false">IF(OR(Calculator!$E$21&lt;&gt;"YES",Calculator!$B$38&lt;Calculator!$G$21),"—",ROUND((1+SQRT(((50*POWER(80,POWER(COS(PI()*MOD(Calculator!$B$38/Calculator!$F$21,1)),2))+MIN(500,MAX(30,100*EXP(-0.3*'VSWR Calculator'!$C$24)*(1+3*ABS(MOD('VSWR Calculator'!$C$23/Calculator!$F$21/2,1)-0.5))))/'VSWR Calculator'!$C$25)-$C76)^2+(1500*ABS(SIN(2*PI()*MOD(Calculator!$B$38/Calculator!$F$21,1)))*IF(MOD(Calculator!$B$38/Calculator!$F$21,1)&lt;0.5,-1,1))^2)/SQRT(((50*POWER(80,POWER(COS(PI()*MOD(Calculator!$B$38/Calculator!$F$21,1)),2))+MIN(500,MAX(30,100*EXP(-0.3*'VSWR Calculator'!$C$24)*(1+3*ABS(MOD('VSWR Calculator'!$C$23/Calculator!$F$21/2,1)-0.5))))/'VSWR Calculator'!$C$25)+$C76)^2+(1500*ABS(SIN(2*PI()*MOD(Calculator!$B$38/Calculator!$F$21,1)))*IF(MOD(Calculator!$B$38/Calculator!$F$21,1)&lt;0.5,-1,1))^2))/(1-SQRT(((50*POWER(80,POWER(COS(PI()*MOD(Calculator!$B$38/Calculator!$F$21,1)),2))+MIN(500,MAX(30,100*EXP(-0.3*'VSWR Calculator'!$C$24)*(1+3*ABS(MOD('VSWR Calculator'!$C$23/Calculator!$F$21/2,1)-0.5))))/'VSWR Calculator'!$C$25)-$C76)^2+(1500*ABS(SIN(2*PI()*MOD(Calculator!$B$38/Calculator!$F$21,1)))*IF(MOD(Calculator!$B$38/Calculator!$F$21,1)&lt;0.5,-1,1))^2)/SQRT(((50*POWER(80,POWER(COS(PI()*MOD(Calculator!$B$38/Calculator!$F$21,1)),2))+MIN(500,MAX(30,100*EXP(-0.3*'VSWR Calculator'!$C$24)*(1+3*ABS(MOD('VSWR Calculator'!$C$23/Calculator!$F$21/2,1)-0.5))))/'VSWR Calculator'!$C$25)+$C76)^2+(1500*ABS(SIN(2*PI()*MOD(Calculator!$B$38/Calculator!$F$21,1)))*IF(MOD(Calculator!$B$38/Calculator!$F$21,1)&lt;0.5,-1,1))^2)),2))</f>
        <v>—</v>
      </c>
      <c r="IJ76" s="253" t="str">
        <f aca="false">IF(OR(Calculator!$E$22&lt;&gt;"YES",Calculator!$B$38&lt;Calculator!$G$22),"—",ROUND((1+SQRT(((50*POWER(80,POWER(COS(PI()*MOD(Calculator!$B$38/Calculator!$F$22,1)),2))+MIN(500,MAX(30,100*EXP(-0.3*'VSWR Calculator'!$C$24)*(1+3*ABS(MOD('VSWR Calculator'!$C$23/Calculator!$F$22/2,1)-0.5))))/'VSWR Calculator'!$C$25)-$C76)^2+(1500*ABS(SIN(2*PI()*MOD(Calculator!$B$38/Calculator!$F$22,1)))*IF(MOD(Calculator!$B$38/Calculator!$F$22,1)&lt;0.5,-1,1))^2)/SQRT(((50*POWER(80,POWER(COS(PI()*MOD(Calculator!$B$38/Calculator!$F$22,1)),2))+MIN(500,MAX(30,100*EXP(-0.3*'VSWR Calculator'!$C$24)*(1+3*ABS(MOD('VSWR Calculator'!$C$23/Calculator!$F$22/2,1)-0.5))))/'VSWR Calculator'!$C$25)+$C76)^2+(1500*ABS(SIN(2*PI()*MOD(Calculator!$B$38/Calculator!$F$22,1)))*IF(MOD(Calculator!$B$38/Calculator!$F$22,1)&lt;0.5,-1,1))^2))/(1-SQRT(((50*POWER(80,POWER(COS(PI()*MOD(Calculator!$B$38/Calculator!$F$22,1)),2))+MIN(500,MAX(30,100*EXP(-0.3*'VSWR Calculator'!$C$24)*(1+3*ABS(MOD('VSWR Calculator'!$C$23/Calculator!$F$22/2,1)-0.5))))/'VSWR Calculator'!$C$25)-$C76)^2+(1500*ABS(SIN(2*PI()*MOD(Calculator!$B$38/Calculator!$F$22,1)))*IF(MOD(Calculator!$B$38/Calculator!$F$22,1)&lt;0.5,-1,1))^2)/SQRT(((50*POWER(80,POWER(COS(PI()*MOD(Calculator!$B$38/Calculator!$F$22,1)),2))+MIN(500,MAX(30,100*EXP(-0.3*'VSWR Calculator'!$C$24)*(1+3*ABS(MOD('VSWR Calculator'!$C$23/Calculator!$F$22/2,1)-0.5))))/'VSWR Calculator'!$C$25)+$C76)^2+(1500*ABS(SIN(2*PI()*MOD(Calculator!$B$38/Calculator!$F$22,1)))*IF(MOD(Calculator!$B$38/Calculator!$F$22,1)&lt;0.5,-1,1))^2)),2))</f>
        <v>—</v>
      </c>
      <c r="IK76" s="253" t="n">
        <f aca="false">IFERROR(ROUND((IF(ISNUMBER(HZ76),HZ76,0)+IF(ISNUMBER(IA76),IA76,0)+IF(ISNUMBER(IB76),IB76,0)+IF(ISNUMBER(IC76),IC76,0)+IF(ISNUMBER(ID76),ID76,0)+IF(ISNUMBER(IE76),IE76,0)+IF(ISNUMBER(IF76),IF76,0)+IF(ISNUMBER(IG76),IG76,0)+IF(ISNUMBER(IH76),IH76,0)+IF(ISNUMBER(II76),II76,0)+IF(ISNUMBER(IJ76),IJ76,0))/(IF(ISNUMBER(HZ76),1,0)+IF(ISNUMBER(IA76),1,0)+IF(ISNUMBER(IB76),1,0)+IF(ISNUMBER(IC76),1,0)+IF(ISNUMBER(ID76),1,0)+IF(ISNUMBER(IE76),1,0)+IF(ISNUMBER(IF76),1,0)+IF(ISNUMBER(IG76),1,0)+IF(ISNUMBER(IH76),1,0)+IF(ISNUMBER(II76),1,0)+IF(ISNUMBER(IJ76),1,0)),4),"")</f>
        <v>8.865</v>
      </c>
    </row>
    <row r="77" customFormat="false" ht="15" hidden="false" customHeight="true" outlineLevel="0" collapsed="false">
      <c r="A77" s="261" t="s">
        <v>519</v>
      </c>
      <c r="B77" s="261" t="s">
        <v>339</v>
      </c>
      <c r="C77" s="265" t="n">
        <v>2150</v>
      </c>
      <c r="D77" s="266" t="str">
        <f aca="false">IF(OR(Calculator!$E$12&lt;&gt;"YES",Calculator!$B$29&lt;Calculator!$G$12),"—",ROUND((1+SQRT(((50*POWER(80,POWER(COS(PI()*MOD(Calculator!$B$29/Calculator!$F$12,1)),2))-$C77)^2+(1500*ABS(SIN(2*PI()*MOD(Calculator!$B$29/Calculator!$F$12,1)))*IF(MOD(Calculator!$B$29/Calculator!$F$12,1)&lt;0.5,-1,1))^2)/((50*POWER(80,POWER(COS(PI()*MOD(Calculator!$B$29/Calculator!$F$12,1)),2))+$C77)^2+(1500*ABS(SIN(2*PI()*MOD(Calculator!$B$29/Calculator!$F$12,1)))*IF(MOD(Calculator!$B$29/Calculator!$F$12,1)&lt;0.5,-1,1))^2)))/(1-SQRT(((50*POWER(80,POWER(COS(PI()*MOD(Calculator!$B$29/Calculator!$F$12,1)),2))-$C77)^2+(1500*ABS(SIN(2*PI()*MOD(Calculator!$B$29/Calculator!$F$12,1)))*IF(MOD(Calculator!$B$29/Calculator!$F$12,1)&lt;0.5,-1,1))^2)/((50*POWER(80,POWER(COS(PI()*MOD(Calculator!$B$29/Calculator!$F$12,1)),2))+$C77)^2+(1500*ABS(SIN(2*PI()*MOD(Calculator!$B$29/Calculator!$F$12,1)))*IF(MOD(Calculator!$B$29/Calculator!$F$12,1)&lt;0.5,-1,1))^2))),2))</f>
        <v>—</v>
      </c>
      <c r="E77" s="266" t="str">
        <f aca="false">IF(OR(Calculator!$E$13&lt;&gt;"YES",Calculator!$B$29&lt;Calculator!$G$13),"—",ROUND((1+SQRT(((50*POWER(80,POWER(COS(PI()*MOD(Calculator!$B$29/Calculator!$F$13,1)),2))-$C77)^2+(1500*ABS(SIN(2*PI()*MOD(Calculator!$B$29/Calculator!$F$13,1)))*IF(MOD(Calculator!$B$29/Calculator!$F$13,1)&lt;0.5,-1,1))^2)/((50*POWER(80,POWER(COS(PI()*MOD(Calculator!$B$29/Calculator!$F$13,1)),2))+$C77)^2+(1500*ABS(SIN(2*PI()*MOD(Calculator!$B$29/Calculator!$F$13,1)))*IF(MOD(Calculator!$B$29/Calculator!$F$13,1)&lt;0.5,-1,1))^2)))/(1-SQRT(((50*POWER(80,POWER(COS(PI()*MOD(Calculator!$B$29/Calculator!$F$13,1)),2))-$C77)^2+(1500*ABS(SIN(2*PI()*MOD(Calculator!$B$29/Calculator!$F$13,1)))*IF(MOD(Calculator!$B$29/Calculator!$F$13,1)&lt;0.5,-1,1))^2)/((50*POWER(80,POWER(COS(PI()*MOD(Calculator!$B$29/Calculator!$F$13,1)),2))+$C77)^2+(1500*ABS(SIN(2*PI()*MOD(Calculator!$B$29/Calculator!$F$13,1)))*IF(MOD(Calculator!$B$29/Calculator!$F$13,1)&lt;0.5,-1,1))^2))),2))</f>
        <v>—</v>
      </c>
      <c r="F77" s="266" t="str">
        <f aca="false">IF(OR(Calculator!$E$14&lt;&gt;"YES",Calculator!$B$29&lt;Calculator!$G$14),"—",ROUND((1+SQRT(((50*POWER(80,POWER(COS(PI()*MOD(Calculator!$B$29/Calculator!$F$14,1)),2))-$C77)^2+(1500*ABS(SIN(2*PI()*MOD(Calculator!$B$29/Calculator!$F$14,1)))*IF(MOD(Calculator!$B$29/Calculator!$F$14,1)&lt;0.5,-1,1))^2)/((50*POWER(80,POWER(COS(PI()*MOD(Calculator!$B$29/Calculator!$F$14,1)),2))+$C77)^2+(1500*ABS(SIN(2*PI()*MOD(Calculator!$B$29/Calculator!$F$14,1)))*IF(MOD(Calculator!$B$29/Calculator!$F$14,1)&lt;0.5,-1,1))^2)))/(1-SQRT(((50*POWER(80,POWER(COS(PI()*MOD(Calculator!$B$29/Calculator!$F$14,1)),2))-$C77)^2+(1500*ABS(SIN(2*PI()*MOD(Calculator!$B$29/Calculator!$F$14,1)))*IF(MOD(Calculator!$B$29/Calculator!$F$14,1)&lt;0.5,-1,1))^2)/((50*POWER(80,POWER(COS(PI()*MOD(Calculator!$B$29/Calculator!$F$14,1)),2))+$C77)^2+(1500*ABS(SIN(2*PI()*MOD(Calculator!$B$29/Calculator!$F$14,1)))*IF(MOD(Calculator!$B$29/Calculator!$F$14,1)&lt;0.5,-1,1))^2))),2))</f>
        <v>—</v>
      </c>
      <c r="G77" s="266" t="n">
        <f aca="false">IF(OR(Calculator!$E$15&lt;&gt;"YES",Calculator!$B$29&lt;Calculator!$G$15),"—",ROUND((1+SQRT(((50*POWER(80,POWER(COS(PI()*MOD(Calculator!$B$29/Calculator!$F$15,1)),2))-$C77)^2+(1500*ABS(SIN(2*PI()*MOD(Calculator!$B$29/Calculator!$F$15,1)))*IF(MOD(Calculator!$B$29/Calculator!$F$15,1)&lt;0.5,-1,1))^2)/((50*POWER(80,POWER(COS(PI()*MOD(Calculator!$B$29/Calculator!$F$15,1)),2))+$C77)^2+(1500*ABS(SIN(2*PI()*MOD(Calculator!$B$29/Calculator!$F$15,1)))*IF(MOD(Calculator!$B$29/Calculator!$F$15,1)&lt;0.5,-1,1))^2)))/(1-SQRT(((50*POWER(80,POWER(COS(PI()*MOD(Calculator!$B$29/Calculator!$F$15,1)),2))-$C77)^2+(1500*ABS(SIN(2*PI()*MOD(Calculator!$B$29/Calculator!$F$15,1)))*IF(MOD(Calculator!$B$29/Calculator!$F$15,1)&lt;0.5,-1,1))^2)/((50*POWER(80,POWER(COS(PI()*MOD(Calculator!$B$29/Calculator!$F$15,1)),2))+$C77)^2+(1500*ABS(SIN(2*PI()*MOD(Calculator!$B$29/Calculator!$F$15,1)))*IF(MOD(Calculator!$B$29/Calculator!$F$15,1)&lt;0.5,-1,1))^2))),2))</f>
        <v>19.52</v>
      </c>
      <c r="H77" s="266" t="str">
        <f aca="false">IF(OR(Calculator!$E$16&lt;&gt;"YES",Calculator!$B$29&lt;Calculator!$G$16),"—",ROUND((1+SQRT(((50*POWER(80,POWER(COS(PI()*MOD(Calculator!$B$29/Calculator!$F$16,1)),2))-$C77)^2+(1500*ABS(SIN(2*PI()*MOD(Calculator!$B$29/Calculator!$F$16,1)))*IF(MOD(Calculator!$B$29/Calculator!$F$16,1)&lt;0.5,-1,1))^2)/((50*POWER(80,POWER(COS(PI()*MOD(Calculator!$B$29/Calculator!$F$16,1)),2))+$C77)^2+(1500*ABS(SIN(2*PI()*MOD(Calculator!$B$29/Calculator!$F$16,1)))*IF(MOD(Calculator!$B$29/Calculator!$F$16,1)&lt;0.5,-1,1))^2)))/(1-SQRT(((50*POWER(80,POWER(COS(PI()*MOD(Calculator!$B$29/Calculator!$F$16,1)),2))-$C77)^2+(1500*ABS(SIN(2*PI()*MOD(Calculator!$B$29/Calculator!$F$16,1)))*IF(MOD(Calculator!$B$29/Calculator!$F$16,1)&lt;0.5,-1,1))^2)/((50*POWER(80,POWER(COS(PI()*MOD(Calculator!$B$29/Calculator!$F$16,1)),2))+$C77)^2+(1500*ABS(SIN(2*PI()*MOD(Calculator!$B$29/Calculator!$F$16,1)))*IF(MOD(Calculator!$B$29/Calculator!$F$16,1)&lt;0.5,-1,1))^2))),2))</f>
        <v>—</v>
      </c>
      <c r="I77" s="266" t="n">
        <f aca="false">IF(OR(Calculator!$E$17&lt;&gt;"YES",Calculator!$B$29&lt;Calculator!$G$17),"—",ROUND((1+SQRT(((50*POWER(80,POWER(COS(PI()*MOD(Calculator!$B$29/Calculator!$F$17,1)),2))-$C77)^2+(1500*ABS(SIN(2*PI()*MOD(Calculator!$B$29/Calculator!$F$17,1)))*IF(MOD(Calculator!$B$29/Calculator!$F$17,1)&lt;0.5,-1,1))^2)/((50*POWER(80,POWER(COS(PI()*MOD(Calculator!$B$29/Calculator!$F$17,1)),2))+$C77)^2+(1500*ABS(SIN(2*PI()*MOD(Calculator!$B$29/Calculator!$F$17,1)))*IF(MOD(Calculator!$B$29/Calculator!$F$17,1)&lt;0.5,-1,1))^2)))/(1-SQRT(((50*POWER(80,POWER(COS(PI()*MOD(Calculator!$B$29/Calculator!$F$17,1)),2))-$C77)^2+(1500*ABS(SIN(2*PI()*MOD(Calculator!$B$29/Calculator!$F$17,1)))*IF(MOD(Calculator!$B$29/Calculator!$F$17,1)&lt;0.5,-1,1))^2)/((50*POWER(80,POWER(COS(PI()*MOD(Calculator!$B$29/Calculator!$F$17,1)),2))+$C77)^2+(1500*ABS(SIN(2*PI()*MOD(Calculator!$B$29/Calculator!$F$17,1)))*IF(MOD(Calculator!$B$29/Calculator!$F$17,1)&lt;0.5,-1,1))^2))),2))</f>
        <v>17.67</v>
      </c>
      <c r="J77" s="266" t="str">
        <f aca="false">IF(OR(Calculator!$E$18&lt;&gt;"YES",Calculator!$B$29&lt;Calculator!$G$18),"—",ROUND((1+SQRT(((50*POWER(80,POWER(COS(PI()*MOD(Calculator!$B$29/Calculator!$F$18,1)),2))-$C77)^2+(1500*ABS(SIN(2*PI()*MOD(Calculator!$B$29/Calculator!$F$18,1)))*IF(MOD(Calculator!$B$29/Calculator!$F$18,1)&lt;0.5,-1,1))^2)/((50*POWER(80,POWER(COS(PI()*MOD(Calculator!$B$29/Calculator!$F$18,1)),2))+$C77)^2+(1500*ABS(SIN(2*PI()*MOD(Calculator!$B$29/Calculator!$F$18,1)))*IF(MOD(Calculator!$B$29/Calculator!$F$18,1)&lt;0.5,-1,1))^2)))/(1-SQRT(((50*POWER(80,POWER(COS(PI()*MOD(Calculator!$B$29/Calculator!$F$18,1)),2))-$C77)^2+(1500*ABS(SIN(2*PI()*MOD(Calculator!$B$29/Calculator!$F$18,1)))*IF(MOD(Calculator!$B$29/Calculator!$F$18,1)&lt;0.5,-1,1))^2)/((50*POWER(80,POWER(COS(PI()*MOD(Calculator!$B$29/Calculator!$F$18,1)),2))+$C77)^2+(1500*ABS(SIN(2*PI()*MOD(Calculator!$B$29/Calculator!$F$18,1)))*IF(MOD(Calculator!$B$29/Calculator!$F$18,1)&lt;0.5,-1,1))^2))),2))</f>
        <v>—</v>
      </c>
      <c r="K77" s="266" t="str">
        <f aca="false">IF(OR(Calculator!$E$19&lt;&gt;"YES",Calculator!$B$29&lt;Calculator!$G$19),"—",ROUND((1+SQRT(((50*POWER(80,POWER(COS(PI()*MOD(Calculator!$B$29/Calculator!$F$19,1)),2))-$C77)^2+(1500*ABS(SIN(2*PI()*MOD(Calculator!$B$29/Calculator!$F$19,1)))*IF(MOD(Calculator!$B$29/Calculator!$F$19,1)&lt;0.5,-1,1))^2)/((50*POWER(80,POWER(COS(PI()*MOD(Calculator!$B$29/Calculator!$F$19,1)),2))+$C77)^2+(1500*ABS(SIN(2*PI()*MOD(Calculator!$B$29/Calculator!$F$19,1)))*IF(MOD(Calculator!$B$29/Calculator!$F$19,1)&lt;0.5,-1,1))^2)))/(1-SQRT(((50*POWER(80,POWER(COS(PI()*MOD(Calculator!$B$29/Calculator!$F$19,1)),2))-$C77)^2+(1500*ABS(SIN(2*PI()*MOD(Calculator!$B$29/Calculator!$F$19,1)))*IF(MOD(Calculator!$B$29/Calculator!$F$19,1)&lt;0.5,-1,1))^2)/((50*POWER(80,POWER(COS(PI()*MOD(Calculator!$B$29/Calculator!$F$19,1)),2))+$C77)^2+(1500*ABS(SIN(2*PI()*MOD(Calculator!$B$29/Calculator!$F$19,1)))*IF(MOD(Calculator!$B$29/Calculator!$F$19,1)&lt;0.5,-1,1))^2))),2))</f>
        <v>—</v>
      </c>
      <c r="L77" s="266" t="str">
        <f aca="false">IF(OR(Calculator!$E$20&lt;&gt;"YES",Calculator!$B$29&lt;Calculator!$G$20),"—",ROUND((1+SQRT(((50*POWER(80,POWER(COS(PI()*MOD(Calculator!$B$29/Calculator!$F$20,1)),2))-$C77)^2+(1500*ABS(SIN(2*PI()*MOD(Calculator!$B$29/Calculator!$F$20,1)))*IF(MOD(Calculator!$B$29/Calculator!$F$20,1)&lt;0.5,-1,1))^2)/((50*POWER(80,POWER(COS(PI()*MOD(Calculator!$B$29/Calculator!$F$20,1)),2))+$C77)^2+(1500*ABS(SIN(2*PI()*MOD(Calculator!$B$29/Calculator!$F$20,1)))*IF(MOD(Calculator!$B$29/Calculator!$F$20,1)&lt;0.5,-1,1))^2)))/(1-SQRT(((50*POWER(80,POWER(COS(PI()*MOD(Calculator!$B$29/Calculator!$F$20,1)),2))-$C77)^2+(1500*ABS(SIN(2*PI()*MOD(Calculator!$B$29/Calculator!$F$20,1)))*IF(MOD(Calculator!$B$29/Calculator!$F$20,1)&lt;0.5,-1,1))^2)/((50*POWER(80,POWER(COS(PI()*MOD(Calculator!$B$29/Calculator!$F$20,1)),2))+$C77)^2+(1500*ABS(SIN(2*PI()*MOD(Calculator!$B$29/Calculator!$F$20,1)))*IF(MOD(Calculator!$B$29/Calculator!$F$20,1)&lt;0.5,-1,1))^2))),2))</f>
        <v>—</v>
      </c>
      <c r="M77" s="266" t="str">
        <f aca="false">IF(OR(Calculator!$E$21&lt;&gt;"YES",Calculator!$B$29&lt;Calculator!$G$21),"—",ROUND((1+SQRT(((50*POWER(80,POWER(COS(PI()*MOD(Calculator!$B$29/Calculator!$F$21,1)),2))-$C77)^2+(1500*ABS(SIN(2*PI()*MOD(Calculator!$B$29/Calculator!$F$21,1)))*IF(MOD(Calculator!$B$29/Calculator!$F$21,1)&lt;0.5,-1,1))^2)/((50*POWER(80,POWER(COS(PI()*MOD(Calculator!$B$29/Calculator!$F$21,1)),2))+$C77)^2+(1500*ABS(SIN(2*PI()*MOD(Calculator!$B$29/Calculator!$F$21,1)))*IF(MOD(Calculator!$B$29/Calculator!$F$21,1)&lt;0.5,-1,1))^2)))/(1-SQRT(((50*POWER(80,POWER(COS(PI()*MOD(Calculator!$B$29/Calculator!$F$21,1)),2))-$C77)^2+(1500*ABS(SIN(2*PI()*MOD(Calculator!$B$29/Calculator!$F$21,1)))*IF(MOD(Calculator!$B$29/Calculator!$F$21,1)&lt;0.5,-1,1))^2)/((50*POWER(80,POWER(COS(PI()*MOD(Calculator!$B$29/Calculator!$F$21,1)),2))+$C77)^2+(1500*ABS(SIN(2*PI()*MOD(Calculator!$B$29/Calculator!$F$21,1)))*IF(MOD(Calculator!$B$29/Calculator!$F$21,1)&lt;0.5,-1,1))^2))),2))</f>
        <v>—</v>
      </c>
      <c r="N77" s="266" t="str">
        <f aca="false">IF(OR(Calculator!$E$22&lt;&gt;"YES",Calculator!$B$29&lt;Calculator!$G$22),"—",ROUND((1+SQRT(((50*POWER(80,POWER(COS(PI()*MOD(Calculator!$B$29/Calculator!$F$22,1)),2))-$C77)^2+(1500*ABS(SIN(2*PI()*MOD(Calculator!$B$29/Calculator!$F$22,1)))*IF(MOD(Calculator!$B$29/Calculator!$F$22,1)&lt;0.5,-1,1))^2)/((50*POWER(80,POWER(COS(PI()*MOD(Calculator!$B$29/Calculator!$F$22,1)),2))+$C77)^2+(1500*ABS(SIN(2*PI()*MOD(Calculator!$B$29/Calculator!$F$22,1)))*IF(MOD(Calculator!$B$29/Calculator!$F$22,1)&lt;0.5,-1,1))^2)))/(1-SQRT(((50*POWER(80,POWER(COS(PI()*MOD(Calculator!$B$29/Calculator!$F$22,1)),2))-$C77)^2+(1500*ABS(SIN(2*PI()*MOD(Calculator!$B$29/Calculator!$F$22,1)))*IF(MOD(Calculator!$B$29/Calculator!$F$22,1)&lt;0.5,-1,1))^2)/((50*POWER(80,POWER(COS(PI()*MOD(Calculator!$B$29/Calculator!$F$22,1)),2))+$C77)^2+(1500*ABS(SIN(2*PI()*MOD(Calculator!$B$29/Calculator!$F$22,1)))*IF(MOD(Calculator!$B$29/Calculator!$F$22,1)&lt;0.5,-1,1))^2))),2))</f>
        <v>—</v>
      </c>
      <c r="O77" s="292" t="n">
        <f aca="false">IFERROR(ROUND((IF(ISNUMBER(D77),D77,0)+IF(ISNUMBER(E77),E77,0)+IF(ISNUMBER(F77),F77,0)+IF(ISNUMBER(G77),G77,0)+IF(ISNUMBER(H77),H77,0)+IF(ISNUMBER(I77),I77,0)+IF(ISNUMBER(J77),J77,0)+IF(ISNUMBER(K77),K77,0)+IF(ISNUMBER(L77),L77,0)+IF(ISNUMBER(M77),M77,0)+IF(ISNUMBER(N77),N77,0))/(IF(ISNUMBER(D77),1,0)+IF(ISNUMBER(E77),1,0)+IF(ISNUMBER(F77),1,0)+IF(ISNUMBER(G77),1,0)+IF(ISNUMBER(H77),1,0)+IF(ISNUMBER(I77),1,0)+IF(ISNUMBER(J77),1,0)+IF(ISNUMBER(K77),1,0)+IF(ISNUMBER(L77),1,0)+IF(ISNUMBER(M77),1,0)+IF(ISNUMBER(N77),1,0)),4),"")</f>
        <v>18.595</v>
      </c>
      <c r="P77" s="266" t="str">
        <f aca="false">IF(OR(Calculator!$E$12&lt;&gt;"YES",Calculator!$B$30&lt;Calculator!$G$12),"—",ROUND((1+SQRT(((50*POWER(80,POWER(COS(PI()*MOD(Calculator!$B$30/Calculator!$F$12,1)),2))-$C77)^2+(1500*ABS(SIN(2*PI()*MOD(Calculator!$B$30/Calculator!$F$12,1)))*IF(MOD(Calculator!$B$30/Calculator!$F$12,1)&lt;0.5,-1,1))^2)/((50*POWER(80,POWER(COS(PI()*MOD(Calculator!$B$30/Calculator!$F$12,1)),2))+$C77)^2+(1500*ABS(SIN(2*PI()*MOD(Calculator!$B$30/Calculator!$F$12,1)))*IF(MOD(Calculator!$B$30/Calculator!$F$12,1)&lt;0.5,-1,1))^2)))/(1-SQRT(((50*POWER(80,POWER(COS(PI()*MOD(Calculator!$B$30/Calculator!$F$12,1)),2))-$C77)^2+(1500*ABS(SIN(2*PI()*MOD(Calculator!$B$30/Calculator!$F$12,1)))*IF(MOD(Calculator!$B$30/Calculator!$F$12,1)&lt;0.5,-1,1))^2)/((50*POWER(80,POWER(COS(PI()*MOD(Calculator!$B$30/Calculator!$F$12,1)),2))+$C77)^2+(1500*ABS(SIN(2*PI()*MOD(Calculator!$B$30/Calculator!$F$12,1)))*IF(MOD(Calculator!$B$30/Calculator!$F$12,1)&lt;0.5,-1,1))^2))),2))</f>
        <v>—</v>
      </c>
      <c r="Q77" s="266" t="str">
        <f aca="false">IF(OR(Calculator!$E$13&lt;&gt;"YES",Calculator!$B$30&lt;Calculator!$G$13),"—",ROUND((1+SQRT(((50*POWER(80,POWER(COS(PI()*MOD(Calculator!$B$30/Calculator!$F$13,1)),2))-$C77)^2+(1500*ABS(SIN(2*PI()*MOD(Calculator!$B$30/Calculator!$F$13,1)))*IF(MOD(Calculator!$B$30/Calculator!$F$13,1)&lt;0.5,-1,1))^2)/((50*POWER(80,POWER(COS(PI()*MOD(Calculator!$B$30/Calculator!$F$13,1)),2))+$C77)^2+(1500*ABS(SIN(2*PI()*MOD(Calculator!$B$30/Calculator!$F$13,1)))*IF(MOD(Calculator!$B$30/Calculator!$F$13,1)&lt;0.5,-1,1))^2)))/(1-SQRT(((50*POWER(80,POWER(COS(PI()*MOD(Calculator!$B$30/Calculator!$F$13,1)),2))-$C77)^2+(1500*ABS(SIN(2*PI()*MOD(Calculator!$B$30/Calculator!$F$13,1)))*IF(MOD(Calculator!$B$30/Calculator!$F$13,1)&lt;0.5,-1,1))^2)/((50*POWER(80,POWER(COS(PI()*MOD(Calculator!$B$30/Calculator!$F$13,1)),2))+$C77)^2+(1500*ABS(SIN(2*PI()*MOD(Calculator!$B$30/Calculator!$F$13,1)))*IF(MOD(Calculator!$B$30/Calculator!$F$13,1)&lt;0.5,-1,1))^2))),2))</f>
        <v>—</v>
      </c>
      <c r="R77" s="266" t="str">
        <f aca="false">IF(OR(Calculator!$E$14&lt;&gt;"YES",Calculator!$B$30&lt;Calculator!$G$14),"—",ROUND((1+SQRT(((50*POWER(80,POWER(COS(PI()*MOD(Calculator!$B$30/Calculator!$F$14,1)),2))-$C77)^2+(1500*ABS(SIN(2*PI()*MOD(Calculator!$B$30/Calculator!$F$14,1)))*IF(MOD(Calculator!$B$30/Calculator!$F$14,1)&lt;0.5,-1,1))^2)/((50*POWER(80,POWER(COS(PI()*MOD(Calculator!$B$30/Calculator!$F$14,1)),2))+$C77)^2+(1500*ABS(SIN(2*PI()*MOD(Calculator!$B$30/Calculator!$F$14,1)))*IF(MOD(Calculator!$B$30/Calculator!$F$14,1)&lt;0.5,-1,1))^2)))/(1-SQRT(((50*POWER(80,POWER(COS(PI()*MOD(Calculator!$B$30/Calculator!$F$14,1)),2))-$C77)^2+(1500*ABS(SIN(2*PI()*MOD(Calculator!$B$30/Calculator!$F$14,1)))*IF(MOD(Calculator!$B$30/Calculator!$F$14,1)&lt;0.5,-1,1))^2)/((50*POWER(80,POWER(COS(PI()*MOD(Calculator!$B$30/Calculator!$F$14,1)),2))+$C77)^2+(1500*ABS(SIN(2*PI()*MOD(Calculator!$B$30/Calculator!$F$14,1)))*IF(MOD(Calculator!$B$30/Calculator!$F$14,1)&lt;0.5,-1,1))^2))),2))</f>
        <v>—</v>
      </c>
      <c r="S77" s="266" t="n">
        <f aca="false">IF(OR(Calculator!$E$15&lt;&gt;"YES",Calculator!$B$30&lt;Calculator!$G$15),"—",ROUND((1+SQRT(((50*POWER(80,POWER(COS(PI()*MOD(Calculator!$B$30/Calculator!$F$15,1)),2))-$C77)^2+(1500*ABS(SIN(2*PI()*MOD(Calculator!$B$30/Calculator!$F$15,1)))*IF(MOD(Calculator!$B$30/Calculator!$F$15,1)&lt;0.5,-1,1))^2)/((50*POWER(80,POWER(COS(PI()*MOD(Calculator!$B$30/Calculator!$F$15,1)),2))+$C77)^2+(1500*ABS(SIN(2*PI()*MOD(Calculator!$B$30/Calculator!$F$15,1)))*IF(MOD(Calculator!$B$30/Calculator!$F$15,1)&lt;0.5,-1,1))^2)))/(1-SQRT(((50*POWER(80,POWER(COS(PI()*MOD(Calculator!$B$30/Calculator!$F$15,1)),2))-$C77)^2+(1500*ABS(SIN(2*PI()*MOD(Calculator!$B$30/Calculator!$F$15,1)))*IF(MOD(Calculator!$B$30/Calculator!$F$15,1)&lt;0.5,-1,1))^2)/((50*POWER(80,POWER(COS(PI()*MOD(Calculator!$B$30/Calculator!$F$15,1)),2))+$C77)^2+(1500*ABS(SIN(2*PI()*MOD(Calculator!$B$30/Calculator!$F$15,1)))*IF(MOD(Calculator!$B$30/Calculator!$F$15,1)&lt;0.5,-1,1))^2))),2))</f>
        <v>18.55</v>
      </c>
      <c r="T77" s="266" t="str">
        <f aca="false">IF(OR(Calculator!$E$16&lt;&gt;"YES",Calculator!$B$30&lt;Calculator!$G$16),"—",ROUND((1+SQRT(((50*POWER(80,POWER(COS(PI()*MOD(Calculator!$B$30/Calculator!$F$16,1)),2))-$C77)^2+(1500*ABS(SIN(2*PI()*MOD(Calculator!$B$30/Calculator!$F$16,1)))*IF(MOD(Calculator!$B$30/Calculator!$F$16,1)&lt;0.5,-1,1))^2)/((50*POWER(80,POWER(COS(PI()*MOD(Calculator!$B$30/Calculator!$F$16,1)),2))+$C77)^2+(1500*ABS(SIN(2*PI()*MOD(Calculator!$B$30/Calculator!$F$16,1)))*IF(MOD(Calculator!$B$30/Calculator!$F$16,1)&lt;0.5,-1,1))^2)))/(1-SQRT(((50*POWER(80,POWER(COS(PI()*MOD(Calculator!$B$30/Calculator!$F$16,1)),2))-$C77)^2+(1500*ABS(SIN(2*PI()*MOD(Calculator!$B$30/Calculator!$F$16,1)))*IF(MOD(Calculator!$B$30/Calculator!$F$16,1)&lt;0.5,-1,1))^2)/((50*POWER(80,POWER(COS(PI()*MOD(Calculator!$B$30/Calculator!$F$16,1)),2))+$C77)^2+(1500*ABS(SIN(2*PI()*MOD(Calculator!$B$30/Calculator!$F$16,1)))*IF(MOD(Calculator!$B$30/Calculator!$F$16,1)&lt;0.5,-1,1))^2))),2))</f>
        <v>—</v>
      </c>
      <c r="U77" s="266" t="n">
        <f aca="false">IF(OR(Calculator!$E$17&lt;&gt;"YES",Calculator!$B$30&lt;Calculator!$G$17),"—",ROUND((1+SQRT(((50*POWER(80,POWER(COS(PI()*MOD(Calculator!$B$30/Calculator!$F$17,1)),2))-$C77)^2+(1500*ABS(SIN(2*PI()*MOD(Calculator!$B$30/Calculator!$F$17,1)))*IF(MOD(Calculator!$B$30/Calculator!$F$17,1)&lt;0.5,-1,1))^2)/((50*POWER(80,POWER(COS(PI()*MOD(Calculator!$B$30/Calculator!$F$17,1)),2))+$C77)^2+(1500*ABS(SIN(2*PI()*MOD(Calculator!$B$30/Calculator!$F$17,1)))*IF(MOD(Calculator!$B$30/Calculator!$F$17,1)&lt;0.5,-1,1))^2)))/(1-SQRT(((50*POWER(80,POWER(COS(PI()*MOD(Calculator!$B$30/Calculator!$F$17,1)),2))-$C77)^2+(1500*ABS(SIN(2*PI()*MOD(Calculator!$B$30/Calculator!$F$17,1)))*IF(MOD(Calculator!$B$30/Calculator!$F$17,1)&lt;0.5,-1,1))^2)/((50*POWER(80,POWER(COS(PI()*MOD(Calculator!$B$30/Calculator!$F$17,1)),2))+$C77)^2+(1500*ABS(SIN(2*PI()*MOD(Calculator!$B$30/Calculator!$F$17,1)))*IF(MOD(Calculator!$B$30/Calculator!$F$17,1)&lt;0.5,-1,1))^2))),2))</f>
        <v>19.57</v>
      </c>
      <c r="V77" s="266" t="str">
        <f aca="false">IF(OR(Calculator!$E$18&lt;&gt;"YES",Calculator!$B$30&lt;Calculator!$G$18),"—",ROUND((1+SQRT(((50*POWER(80,POWER(COS(PI()*MOD(Calculator!$B$30/Calculator!$F$18,1)),2))-$C77)^2+(1500*ABS(SIN(2*PI()*MOD(Calculator!$B$30/Calculator!$F$18,1)))*IF(MOD(Calculator!$B$30/Calculator!$F$18,1)&lt;0.5,-1,1))^2)/((50*POWER(80,POWER(COS(PI()*MOD(Calculator!$B$30/Calculator!$F$18,1)),2))+$C77)^2+(1500*ABS(SIN(2*PI()*MOD(Calculator!$B$30/Calculator!$F$18,1)))*IF(MOD(Calculator!$B$30/Calculator!$F$18,1)&lt;0.5,-1,1))^2)))/(1-SQRT(((50*POWER(80,POWER(COS(PI()*MOD(Calculator!$B$30/Calculator!$F$18,1)),2))-$C77)^2+(1500*ABS(SIN(2*PI()*MOD(Calculator!$B$30/Calculator!$F$18,1)))*IF(MOD(Calculator!$B$30/Calculator!$F$18,1)&lt;0.5,-1,1))^2)/((50*POWER(80,POWER(COS(PI()*MOD(Calculator!$B$30/Calculator!$F$18,1)),2))+$C77)^2+(1500*ABS(SIN(2*PI()*MOD(Calculator!$B$30/Calculator!$F$18,1)))*IF(MOD(Calculator!$B$30/Calculator!$F$18,1)&lt;0.5,-1,1))^2))),2))</f>
        <v>—</v>
      </c>
      <c r="W77" s="266" t="str">
        <f aca="false">IF(OR(Calculator!$E$19&lt;&gt;"YES",Calculator!$B$30&lt;Calculator!$G$19),"—",ROUND((1+SQRT(((50*POWER(80,POWER(COS(PI()*MOD(Calculator!$B$30/Calculator!$F$19,1)),2))-$C77)^2+(1500*ABS(SIN(2*PI()*MOD(Calculator!$B$30/Calculator!$F$19,1)))*IF(MOD(Calculator!$B$30/Calculator!$F$19,1)&lt;0.5,-1,1))^2)/((50*POWER(80,POWER(COS(PI()*MOD(Calculator!$B$30/Calculator!$F$19,1)),2))+$C77)^2+(1500*ABS(SIN(2*PI()*MOD(Calculator!$B$30/Calculator!$F$19,1)))*IF(MOD(Calculator!$B$30/Calculator!$F$19,1)&lt;0.5,-1,1))^2)))/(1-SQRT(((50*POWER(80,POWER(COS(PI()*MOD(Calculator!$B$30/Calculator!$F$19,1)),2))-$C77)^2+(1500*ABS(SIN(2*PI()*MOD(Calculator!$B$30/Calculator!$F$19,1)))*IF(MOD(Calculator!$B$30/Calculator!$F$19,1)&lt;0.5,-1,1))^2)/((50*POWER(80,POWER(COS(PI()*MOD(Calculator!$B$30/Calculator!$F$19,1)),2))+$C77)^2+(1500*ABS(SIN(2*PI()*MOD(Calculator!$B$30/Calculator!$F$19,1)))*IF(MOD(Calculator!$B$30/Calculator!$F$19,1)&lt;0.5,-1,1))^2))),2))</f>
        <v>—</v>
      </c>
      <c r="X77" s="266" t="str">
        <f aca="false">IF(OR(Calculator!$E$20&lt;&gt;"YES",Calculator!$B$30&lt;Calculator!$G$20),"—",ROUND((1+SQRT(((50*POWER(80,POWER(COS(PI()*MOD(Calculator!$B$30/Calculator!$F$20,1)),2))-$C77)^2+(1500*ABS(SIN(2*PI()*MOD(Calculator!$B$30/Calculator!$F$20,1)))*IF(MOD(Calculator!$B$30/Calculator!$F$20,1)&lt;0.5,-1,1))^2)/((50*POWER(80,POWER(COS(PI()*MOD(Calculator!$B$30/Calculator!$F$20,1)),2))+$C77)^2+(1500*ABS(SIN(2*PI()*MOD(Calculator!$B$30/Calculator!$F$20,1)))*IF(MOD(Calculator!$B$30/Calculator!$F$20,1)&lt;0.5,-1,1))^2)))/(1-SQRT(((50*POWER(80,POWER(COS(PI()*MOD(Calculator!$B$30/Calculator!$F$20,1)),2))-$C77)^2+(1500*ABS(SIN(2*PI()*MOD(Calculator!$B$30/Calculator!$F$20,1)))*IF(MOD(Calculator!$B$30/Calculator!$F$20,1)&lt;0.5,-1,1))^2)/((50*POWER(80,POWER(COS(PI()*MOD(Calculator!$B$30/Calculator!$F$20,1)),2))+$C77)^2+(1500*ABS(SIN(2*PI()*MOD(Calculator!$B$30/Calculator!$F$20,1)))*IF(MOD(Calculator!$B$30/Calculator!$F$20,1)&lt;0.5,-1,1))^2))),2))</f>
        <v>—</v>
      </c>
      <c r="Y77" s="266" t="str">
        <f aca="false">IF(OR(Calculator!$E$21&lt;&gt;"YES",Calculator!$B$30&lt;Calculator!$G$21),"—",ROUND((1+SQRT(((50*POWER(80,POWER(COS(PI()*MOD(Calculator!$B$30/Calculator!$F$21,1)),2))-$C77)^2+(1500*ABS(SIN(2*PI()*MOD(Calculator!$B$30/Calculator!$F$21,1)))*IF(MOD(Calculator!$B$30/Calculator!$F$21,1)&lt;0.5,-1,1))^2)/((50*POWER(80,POWER(COS(PI()*MOD(Calculator!$B$30/Calculator!$F$21,1)),2))+$C77)^2+(1500*ABS(SIN(2*PI()*MOD(Calculator!$B$30/Calculator!$F$21,1)))*IF(MOD(Calculator!$B$30/Calculator!$F$21,1)&lt;0.5,-1,1))^2)))/(1-SQRT(((50*POWER(80,POWER(COS(PI()*MOD(Calculator!$B$30/Calculator!$F$21,1)),2))-$C77)^2+(1500*ABS(SIN(2*PI()*MOD(Calculator!$B$30/Calculator!$F$21,1)))*IF(MOD(Calculator!$B$30/Calculator!$F$21,1)&lt;0.5,-1,1))^2)/((50*POWER(80,POWER(COS(PI()*MOD(Calculator!$B$30/Calculator!$F$21,1)),2))+$C77)^2+(1500*ABS(SIN(2*PI()*MOD(Calculator!$B$30/Calculator!$F$21,1)))*IF(MOD(Calculator!$B$30/Calculator!$F$21,1)&lt;0.5,-1,1))^2))),2))</f>
        <v>—</v>
      </c>
      <c r="Z77" s="266" t="str">
        <f aca="false">IF(OR(Calculator!$E$22&lt;&gt;"YES",Calculator!$B$30&lt;Calculator!$G$22),"—",ROUND((1+SQRT(((50*POWER(80,POWER(COS(PI()*MOD(Calculator!$B$30/Calculator!$F$22,1)),2))-$C77)^2+(1500*ABS(SIN(2*PI()*MOD(Calculator!$B$30/Calculator!$F$22,1)))*IF(MOD(Calculator!$B$30/Calculator!$F$22,1)&lt;0.5,-1,1))^2)/((50*POWER(80,POWER(COS(PI()*MOD(Calculator!$B$30/Calculator!$F$22,1)),2))+$C77)^2+(1500*ABS(SIN(2*PI()*MOD(Calculator!$B$30/Calculator!$F$22,1)))*IF(MOD(Calculator!$B$30/Calculator!$F$22,1)&lt;0.5,-1,1))^2)))/(1-SQRT(((50*POWER(80,POWER(COS(PI()*MOD(Calculator!$B$30/Calculator!$F$22,1)),2))-$C77)^2+(1500*ABS(SIN(2*PI()*MOD(Calculator!$B$30/Calculator!$F$22,1)))*IF(MOD(Calculator!$B$30/Calculator!$F$22,1)&lt;0.5,-1,1))^2)/((50*POWER(80,POWER(COS(PI()*MOD(Calculator!$B$30/Calculator!$F$22,1)),2))+$C77)^2+(1500*ABS(SIN(2*PI()*MOD(Calculator!$B$30/Calculator!$F$22,1)))*IF(MOD(Calculator!$B$30/Calculator!$F$22,1)&lt;0.5,-1,1))^2))),2))</f>
        <v>—</v>
      </c>
      <c r="AA77" s="292" t="n">
        <f aca="false">IFERROR(ROUND((IF(ISNUMBER(P77),P77,0)+IF(ISNUMBER(Q77),Q77,0)+IF(ISNUMBER(R77),R77,0)+IF(ISNUMBER(S77),S77,0)+IF(ISNUMBER(T77),T77,0)+IF(ISNUMBER(U77),U77,0)+IF(ISNUMBER(V77),V77,0)+IF(ISNUMBER(W77),W77,0)+IF(ISNUMBER(X77),X77,0)+IF(ISNUMBER(Y77),Y77,0)+IF(ISNUMBER(Z77),Z77,0))/(IF(ISNUMBER(P77),1,0)+IF(ISNUMBER(Q77),1,0)+IF(ISNUMBER(R77),1,0)+IF(ISNUMBER(S77),1,0)+IF(ISNUMBER(T77),1,0)+IF(ISNUMBER(U77),1,0)+IF(ISNUMBER(V77),1,0)+IF(ISNUMBER(W77),1,0)+IF(ISNUMBER(X77),1,0)+IF(ISNUMBER(Y77),1,0)+IF(ISNUMBER(Z77),1,0)),4),"")</f>
        <v>19.06</v>
      </c>
      <c r="AB77" s="266" t="str">
        <f aca="false">IF(OR(Calculator!$E$12&lt;&gt;"YES",Calculator!$B$31&lt;Calculator!$G$12),"—",ROUND((1+SQRT(((50*POWER(80,POWER(COS(PI()*MOD(Calculator!$B$31/Calculator!$F$12,1)),2))-$C77)^2+(1500*ABS(SIN(2*PI()*MOD(Calculator!$B$31/Calculator!$F$12,1)))*IF(MOD(Calculator!$B$31/Calculator!$F$12,1)&lt;0.5,-1,1))^2)/((50*POWER(80,POWER(COS(PI()*MOD(Calculator!$B$31/Calculator!$F$12,1)),2))+$C77)^2+(1500*ABS(SIN(2*PI()*MOD(Calculator!$B$31/Calculator!$F$12,1)))*IF(MOD(Calculator!$B$31/Calculator!$F$12,1)&lt;0.5,-1,1))^2)))/(1-SQRT(((50*POWER(80,POWER(COS(PI()*MOD(Calculator!$B$31/Calculator!$F$12,1)),2))-$C77)^2+(1500*ABS(SIN(2*PI()*MOD(Calculator!$B$31/Calculator!$F$12,1)))*IF(MOD(Calculator!$B$31/Calculator!$F$12,1)&lt;0.5,-1,1))^2)/((50*POWER(80,POWER(COS(PI()*MOD(Calculator!$B$31/Calculator!$F$12,1)),2))+$C77)^2+(1500*ABS(SIN(2*PI()*MOD(Calculator!$B$31/Calculator!$F$12,1)))*IF(MOD(Calculator!$B$31/Calculator!$F$12,1)&lt;0.5,-1,1))^2))),2))</f>
        <v>—</v>
      </c>
      <c r="AC77" s="266" t="str">
        <f aca="false">IF(OR(Calculator!$E$13&lt;&gt;"YES",Calculator!$B$31&lt;Calculator!$G$13),"—",ROUND((1+SQRT(((50*POWER(80,POWER(COS(PI()*MOD(Calculator!$B$31/Calculator!$F$13,1)),2))-$C77)^2+(1500*ABS(SIN(2*PI()*MOD(Calculator!$B$31/Calculator!$F$13,1)))*IF(MOD(Calculator!$B$31/Calculator!$F$13,1)&lt;0.5,-1,1))^2)/((50*POWER(80,POWER(COS(PI()*MOD(Calculator!$B$31/Calculator!$F$13,1)),2))+$C77)^2+(1500*ABS(SIN(2*PI()*MOD(Calculator!$B$31/Calculator!$F$13,1)))*IF(MOD(Calculator!$B$31/Calculator!$F$13,1)&lt;0.5,-1,1))^2)))/(1-SQRT(((50*POWER(80,POWER(COS(PI()*MOD(Calculator!$B$31/Calculator!$F$13,1)),2))-$C77)^2+(1500*ABS(SIN(2*PI()*MOD(Calculator!$B$31/Calculator!$F$13,1)))*IF(MOD(Calculator!$B$31/Calculator!$F$13,1)&lt;0.5,-1,1))^2)/((50*POWER(80,POWER(COS(PI()*MOD(Calculator!$B$31/Calculator!$F$13,1)),2))+$C77)^2+(1500*ABS(SIN(2*PI()*MOD(Calculator!$B$31/Calculator!$F$13,1)))*IF(MOD(Calculator!$B$31/Calculator!$F$13,1)&lt;0.5,-1,1))^2))),2))</f>
        <v>—</v>
      </c>
      <c r="AD77" s="266" t="str">
        <f aca="false">IF(OR(Calculator!$E$14&lt;&gt;"YES",Calculator!$B$31&lt;Calculator!$G$14),"—",ROUND((1+SQRT(((50*POWER(80,POWER(COS(PI()*MOD(Calculator!$B$31/Calculator!$F$14,1)),2))-$C77)^2+(1500*ABS(SIN(2*PI()*MOD(Calculator!$B$31/Calculator!$F$14,1)))*IF(MOD(Calculator!$B$31/Calculator!$F$14,1)&lt;0.5,-1,1))^2)/((50*POWER(80,POWER(COS(PI()*MOD(Calculator!$B$31/Calculator!$F$14,1)),2))+$C77)^2+(1500*ABS(SIN(2*PI()*MOD(Calculator!$B$31/Calculator!$F$14,1)))*IF(MOD(Calculator!$B$31/Calculator!$F$14,1)&lt;0.5,-1,1))^2)))/(1-SQRT(((50*POWER(80,POWER(COS(PI()*MOD(Calculator!$B$31/Calculator!$F$14,1)),2))-$C77)^2+(1500*ABS(SIN(2*PI()*MOD(Calculator!$B$31/Calculator!$F$14,1)))*IF(MOD(Calculator!$B$31/Calculator!$F$14,1)&lt;0.5,-1,1))^2)/((50*POWER(80,POWER(COS(PI()*MOD(Calculator!$B$31/Calculator!$F$14,1)),2))+$C77)^2+(1500*ABS(SIN(2*PI()*MOD(Calculator!$B$31/Calculator!$F$14,1)))*IF(MOD(Calculator!$B$31/Calculator!$F$14,1)&lt;0.5,-1,1))^2))),2))</f>
        <v>—</v>
      </c>
      <c r="AE77" s="266" t="n">
        <f aca="false">IF(OR(Calculator!$E$15&lt;&gt;"YES",Calculator!$B$31&lt;Calculator!$G$15),"—",ROUND((1+SQRT(((50*POWER(80,POWER(COS(PI()*MOD(Calculator!$B$31/Calculator!$F$15,1)),2))-$C77)^2+(1500*ABS(SIN(2*PI()*MOD(Calculator!$B$31/Calculator!$F$15,1)))*IF(MOD(Calculator!$B$31/Calculator!$F$15,1)&lt;0.5,-1,1))^2)/((50*POWER(80,POWER(COS(PI()*MOD(Calculator!$B$31/Calculator!$F$15,1)),2))+$C77)^2+(1500*ABS(SIN(2*PI()*MOD(Calculator!$B$31/Calculator!$F$15,1)))*IF(MOD(Calculator!$B$31/Calculator!$F$15,1)&lt;0.5,-1,1))^2)))/(1-SQRT(((50*POWER(80,POWER(COS(PI()*MOD(Calculator!$B$31/Calculator!$F$15,1)),2))-$C77)^2+(1500*ABS(SIN(2*PI()*MOD(Calculator!$B$31/Calculator!$F$15,1)))*IF(MOD(Calculator!$B$31/Calculator!$F$15,1)&lt;0.5,-1,1))^2)/((50*POWER(80,POWER(COS(PI()*MOD(Calculator!$B$31/Calculator!$F$15,1)),2))+$C77)^2+(1500*ABS(SIN(2*PI()*MOD(Calculator!$B$31/Calculator!$F$15,1)))*IF(MOD(Calculator!$B$31/Calculator!$F$15,1)&lt;0.5,-1,1))^2))),2))</f>
        <v>20.5</v>
      </c>
      <c r="AF77" s="266" t="str">
        <f aca="false">IF(OR(Calculator!$E$16&lt;&gt;"YES",Calculator!$B$31&lt;Calculator!$G$16),"—",ROUND((1+SQRT(((50*POWER(80,POWER(COS(PI()*MOD(Calculator!$B$31/Calculator!$F$16,1)),2))-$C77)^2+(1500*ABS(SIN(2*PI()*MOD(Calculator!$B$31/Calculator!$F$16,1)))*IF(MOD(Calculator!$B$31/Calculator!$F$16,1)&lt;0.5,-1,1))^2)/((50*POWER(80,POWER(COS(PI()*MOD(Calculator!$B$31/Calculator!$F$16,1)),2))+$C77)^2+(1500*ABS(SIN(2*PI()*MOD(Calculator!$B$31/Calculator!$F$16,1)))*IF(MOD(Calculator!$B$31/Calculator!$F$16,1)&lt;0.5,-1,1))^2)))/(1-SQRT(((50*POWER(80,POWER(COS(PI()*MOD(Calculator!$B$31/Calculator!$F$16,1)),2))-$C77)^2+(1500*ABS(SIN(2*PI()*MOD(Calculator!$B$31/Calculator!$F$16,1)))*IF(MOD(Calculator!$B$31/Calculator!$F$16,1)&lt;0.5,-1,1))^2)/((50*POWER(80,POWER(COS(PI()*MOD(Calculator!$B$31/Calculator!$F$16,1)),2))+$C77)^2+(1500*ABS(SIN(2*PI()*MOD(Calculator!$B$31/Calculator!$F$16,1)))*IF(MOD(Calculator!$B$31/Calculator!$F$16,1)&lt;0.5,-1,1))^2))),2))</f>
        <v>—</v>
      </c>
      <c r="AG77" s="266" t="n">
        <f aca="false">IF(OR(Calculator!$E$17&lt;&gt;"YES",Calculator!$B$31&lt;Calculator!$G$17),"—",ROUND((1+SQRT(((50*POWER(80,POWER(COS(PI()*MOD(Calculator!$B$31/Calculator!$F$17,1)),2))-$C77)^2+(1500*ABS(SIN(2*PI()*MOD(Calculator!$B$31/Calculator!$F$17,1)))*IF(MOD(Calculator!$B$31/Calculator!$F$17,1)&lt;0.5,-1,1))^2)/((50*POWER(80,POWER(COS(PI()*MOD(Calculator!$B$31/Calculator!$F$17,1)),2))+$C77)^2+(1500*ABS(SIN(2*PI()*MOD(Calculator!$B$31/Calculator!$F$17,1)))*IF(MOD(Calculator!$B$31/Calculator!$F$17,1)&lt;0.5,-1,1))^2)))/(1-SQRT(((50*POWER(80,POWER(COS(PI()*MOD(Calculator!$B$31/Calculator!$F$17,1)),2))-$C77)^2+(1500*ABS(SIN(2*PI()*MOD(Calculator!$B$31/Calculator!$F$17,1)))*IF(MOD(Calculator!$B$31/Calculator!$F$17,1)&lt;0.5,-1,1))^2)/((50*POWER(80,POWER(COS(PI()*MOD(Calculator!$B$31/Calculator!$F$17,1)),2))+$C77)^2+(1500*ABS(SIN(2*PI()*MOD(Calculator!$B$31/Calculator!$F$17,1)))*IF(MOD(Calculator!$B$31/Calculator!$F$17,1)&lt;0.5,-1,1))^2))),2))</f>
        <v>15.86</v>
      </c>
      <c r="AH77" s="266" t="str">
        <f aca="false">IF(OR(Calculator!$E$18&lt;&gt;"YES",Calculator!$B$31&lt;Calculator!$G$18),"—",ROUND((1+SQRT(((50*POWER(80,POWER(COS(PI()*MOD(Calculator!$B$31/Calculator!$F$18,1)),2))-$C77)^2+(1500*ABS(SIN(2*PI()*MOD(Calculator!$B$31/Calculator!$F$18,1)))*IF(MOD(Calculator!$B$31/Calculator!$F$18,1)&lt;0.5,-1,1))^2)/((50*POWER(80,POWER(COS(PI()*MOD(Calculator!$B$31/Calculator!$F$18,1)),2))+$C77)^2+(1500*ABS(SIN(2*PI()*MOD(Calculator!$B$31/Calculator!$F$18,1)))*IF(MOD(Calculator!$B$31/Calculator!$F$18,1)&lt;0.5,-1,1))^2)))/(1-SQRT(((50*POWER(80,POWER(COS(PI()*MOD(Calculator!$B$31/Calculator!$F$18,1)),2))-$C77)^2+(1500*ABS(SIN(2*PI()*MOD(Calculator!$B$31/Calculator!$F$18,1)))*IF(MOD(Calculator!$B$31/Calculator!$F$18,1)&lt;0.5,-1,1))^2)/((50*POWER(80,POWER(COS(PI()*MOD(Calculator!$B$31/Calculator!$F$18,1)),2))+$C77)^2+(1500*ABS(SIN(2*PI()*MOD(Calculator!$B$31/Calculator!$F$18,1)))*IF(MOD(Calculator!$B$31/Calculator!$F$18,1)&lt;0.5,-1,1))^2))),2))</f>
        <v>—</v>
      </c>
      <c r="AI77" s="266" t="str">
        <f aca="false">IF(OR(Calculator!$E$19&lt;&gt;"YES",Calculator!$B$31&lt;Calculator!$G$19),"—",ROUND((1+SQRT(((50*POWER(80,POWER(COS(PI()*MOD(Calculator!$B$31/Calculator!$F$19,1)),2))-$C77)^2+(1500*ABS(SIN(2*PI()*MOD(Calculator!$B$31/Calculator!$F$19,1)))*IF(MOD(Calculator!$B$31/Calculator!$F$19,1)&lt;0.5,-1,1))^2)/((50*POWER(80,POWER(COS(PI()*MOD(Calculator!$B$31/Calculator!$F$19,1)),2))+$C77)^2+(1500*ABS(SIN(2*PI()*MOD(Calculator!$B$31/Calculator!$F$19,1)))*IF(MOD(Calculator!$B$31/Calculator!$F$19,1)&lt;0.5,-1,1))^2)))/(1-SQRT(((50*POWER(80,POWER(COS(PI()*MOD(Calculator!$B$31/Calculator!$F$19,1)),2))-$C77)^2+(1500*ABS(SIN(2*PI()*MOD(Calculator!$B$31/Calculator!$F$19,1)))*IF(MOD(Calculator!$B$31/Calculator!$F$19,1)&lt;0.5,-1,1))^2)/((50*POWER(80,POWER(COS(PI()*MOD(Calculator!$B$31/Calculator!$F$19,1)),2))+$C77)^2+(1500*ABS(SIN(2*PI()*MOD(Calculator!$B$31/Calculator!$F$19,1)))*IF(MOD(Calculator!$B$31/Calculator!$F$19,1)&lt;0.5,-1,1))^2))),2))</f>
        <v>—</v>
      </c>
      <c r="AJ77" s="266" t="str">
        <f aca="false">IF(OR(Calculator!$E$20&lt;&gt;"YES",Calculator!$B$31&lt;Calculator!$G$20),"—",ROUND((1+SQRT(((50*POWER(80,POWER(COS(PI()*MOD(Calculator!$B$31/Calculator!$F$20,1)),2))-$C77)^2+(1500*ABS(SIN(2*PI()*MOD(Calculator!$B$31/Calculator!$F$20,1)))*IF(MOD(Calculator!$B$31/Calculator!$F$20,1)&lt;0.5,-1,1))^2)/((50*POWER(80,POWER(COS(PI()*MOD(Calculator!$B$31/Calculator!$F$20,1)),2))+$C77)^2+(1500*ABS(SIN(2*PI()*MOD(Calculator!$B$31/Calculator!$F$20,1)))*IF(MOD(Calculator!$B$31/Calculator!$F$20,1)&lt;0.5,-1,1))^2)))/(1-SQRT(((50*POWER(80,POWER(COS(PI()*MOD(Calculator!$B$31/Calculator!$F$20,1)),2))-$C77)^2+(1500*ABS(SIN(2*PI()*MOD(Calculator!$B$31/Calculator!$F$20,1)))*IF(MOD(Calculator!$B$31/Calculator!$F$20,1)&lt;0.5,-1,1))^2)/((50*POWER(80,POWER(COS(PI()*MOD(Calculator!$B$31/Calculator!$F$20,1)),2))+$C77)^2+(1500*ABS(SIN(2*PI()*MOD(Calculator!$B$31/Calculator!$F$20,1)))*IF(MOD(Calculator!$B$31/Calculator!$F$20,1)&lt;0.5,-1,1))^2))),2))</f>
        <v>—</v>
      </c>
      <c r="AK77" s="266" t="str">
        <f aca="false">IF(OR(Calculator!$E$21&lt;&gt;"YES",Calculator!$B$31&lt;Calculator!$G$21),"—",ROUND((1+SQRT(((50*POWER(80,POWER(COS(PI()*MOD(Calculator!$B$31/Calculator!$F$21,1)),2))-$C77)^2+(1500*ABS(SIN(2*PI()*MOD(Calculator!$B$31/Calculator!$F$21,1)))*IF(MOD(Calculator!$B$31/Calculator!$F$21,1)&lt;0.5,-1,1))^2)/((50*POWER(80,POWER(COS(PI()*MOD(Calculator!$B$31/Calculator!$F$21,1)),2))+$C77)^2+(1500*ABS(SIN(2*PI()*MOD(Calculator!$B$31/Calculator!$F$21,1)))*IF(MOD(Calculator!$B$31/Calculator!$F$21,1)&lt;0.5,-1,1))^2)))/(1-SQRT(((50*POWER(80,POWER(COS(PI()*MOD(Calculator!$B$31/Calculator!$F$21,1)),2))-$C77)^2+(1500*ABS(SIN(2*PI()*MOD(Calculator!$B$31/Calculator!$F$21,1)))*IF(MOD(Calculator!$B$31/Calculator!$F$21,1)&lt;0.5,-1,1))^2)/((50*POWER(80,POWER(COS(PI()*MOD(Calculator!$B$31/Calculator!$F$21,1)),2))+$C77)^2+(1500*ABS(SIN(2*PI()*MOD(Calculator!$B$31/Calculator!$F$21,1)))*IF(MOD(Calculator!$B$31/Calculator!$F$21,1)&lt;0.5,-1,1))^2))),2))</f>
        <v>—</v>
      </c>
      <c r="AL77" s="266" t="str">
        <f aca="false">IF(OR(Calculator!$E$22&lt;&gt;"YES",Calculator!$B$31&lt;Calculator!$G$22),"—",ROUND((1+SQRT(((50*POWER(80,POWER(COS(PI()*MOD(Calculator!$B$31/Calculator!$F$22,1)),2))-$C77)^2+(1500*ABS(SIN(2*PI()*MOD(Calculator!$B$31/Calculator!$F$22,1)))*IF(MOD(Calculator!$B$31/Calculator!$F$22,1)&lt;0.5,-1,1))^2)/((50*POWER(80,POWER(COS(PI()*MOD(Calculator!$B$31/Calculator!$F$22,1)),2))+$C77)^2+(1500*ABS(SIN(2*PI()*MOD(Calculator!$B$31/Calculator!$F$22,1)))*IF(MOD(Calculator!$B$31/Calculator!$F$22,1)&lt;0.5,-1,1))^2)))/(1-SQRT(((50*POWER(80,POWER(COS(PI()*MOD(Calculator!$B$31/Calculator!$F$22,1)),2))-$C77)^2+(1500*ABS(SIN(2*PI()*MOD(Calculator!$B$31/Calculator!$F$22,1)))*IF(MOD(Calculator!$B$31/Calculator!$F$22,1)&lt;0.5,-1,1))^2)/((50*POWER(80,POWER(COS(PI()*MOD(Calculator!$B$31/Calculator!$F$22,1)),2))+$C77)^2+(1500*ABS(SIN(2*PI()*MOD(Calculator!$B$31/Calculator!$F$22,1)))*IF(MOD(Calculator!$B$31/Calculator!$F$22,1)&lt;0.5,-1,1))^2))),2))</f>
        <v>—</v>
      </c>
      <c r="AM77" s="293" t="n">
        <f aca="false">IFERROR(ROUND((IF(ISNUMBER(AB77),AB77,0)+IF(ISNUMBER(AC77),AC77,0)+IF(ISNUMBER(AD77),AD77,0)+IF(ISNUMBER(AE77),AE77,0)+IF(ISNUMBER(AF77),AF77,0)+IF(ISNUMBER(AG77),AG77,0)+IF(ISNUMBER(AH77),AH77,0)+IF(ISNUMBER(AI77),AI77,0)+IF(ISNUMBER(AJ77),AJ77,0)+IF(ISNUMBER(AK77),AK77,0)+IF(ISNUMBER(AL77),AL77,0))/(IF(ISNUMBER(AB77),1,0)+IF(ISNUMBER(AC77),1,0)+IF(ISNUMBER(AD77),1,0)+IF(ISNUMBER(AE77),1,0)+IF(ISNUMBER(AF77),1,0)+IF(ISNUMBER(AG77),1,0)+IF(ISNUMBER(AH77),1,0)+IF(ISNUMBER(AI77),1,0)+IF(ISNUMBER(AJ77),1,0)+IF(ISNUMBER(AK77),1,0)+IF(ISNUMBER(AL77),1,0)),4),"")</f>
        <v>18.18</v>
      </c>
      <c r="AN77" s="294" t="str">
        <f aca="false">IF(OR(Calculator!$E$12&lt;&gt;"YES",Calculator!$B$32&lt;Calculator!$G$12),"—",ROUND((1+SQRT(((50*POWER(80,POWER(COS(PI()*MOD(Calculator!$B$32/Calculator!$F$12,1)),2))-$C77)^2+(1500*ABS(SIN(2*PI()*MOD(Calculator!$B$32/Calculator!$F$12,1)))*IF(MOD(Calculator!$B$32/Calculator!$F$12,1)&lt;0.5,-1,1))^2)/((50*POWER(80,POWER(COS(PI()*MOD(Calculator!$B$32/Calculator!$F$12,1)),2))+$C77)^2+(1500*ABS(SIN(2*PI()*MOD(Calculator!$B$32/Calculator!$F$12,1)))*IF(MOD(Calculator!$B$32/Calculator!$F$12,1)&lt;0.5,-1,1))^2)))/(1-SQRT(((50*POWER(80,POWER(COS(PI()*MOD(Calculator!$B$32/Calculator!$F$12,1)),2))-$C77)^2+(1500*ABS(SIN(2*PI()*MOD(Calculator!$B$32/Calculator!$F$12,1)))*IF(MOD(Calculator!$B$32/Calculator!$F$12,1)&lt;0.5,-1,1))^2)/((50*POWER(80,POWER(COS(PI()*MOD(Calculator!$B$32/Calculator!$F$12,1)),2))+$C77)^2+(1500*ABS(SIN(2*PI()*MOD(Calculator!$B$32/Calculator!$F$12,1)))*IF(MOD(Calculator!$B$32/Calculator!$F$12,1)&lt;0.5,-1,1))^2))),2))</f>
        <v>—</v>
      </c>
      <c r="AO77" s="294" t="str">
        <f aca="false">IF(OR(Calculator!$E$13&lt;&gt;"YES",Calculator!$B$32&lt;Calculator!$G$13),"—",ROUND((1+SQRT(((50*POWER(80,POWER(COS(PI()*MOD(Calculator!$B$32/Calculator!$F$13,1)),2))-$C77)^2+(1500*ABS(SIN(2*PI()*MOD(Calculator!$B$32/Calculator!$F$13,1)))*IF(MOD(Calculator!$B$32/Calculator!$F$13,1)&lt;0.5,-1,1))^2)/((50*POWER(80,POWER(COS(PI()*MOD(Calculator!$B$32/Calculator!$F$13,1)),2))+$C77)^2+(1500*ABS(SIN(2*PI()*MOD(Calculator!$B$32/Calculator!$F$13,1)))*IF(MOD(Calculator!$B$32/Calculator!$F$13,1)&lt;0.5,-1,1))^2)))/(1-SQRT(((50*POWER(80,POWER(COS(PI()*MOD(Calculator!$B$32/Calculator!$F$13,1)),2))-$C77)^2+(1500*ABS(SIN(2*PI()*MOD(Calculator!$B$32/Calculator!$F$13,1)))*IF(MOD(Calculator!$B$32/Calculator!$F$13,1)&lt;0.5,-1,1))^2)/((50*POWER(80,POWER(COS(PI()*MOD(Calculator!$B$32/Calculator!$F$13,1)),2))+$C77)^2+(1500*ABS(SIN(2*PI()*MOD(Calculator!$B$32/Calculator!$F$13,1)))*IF(MOD(Calculator!$B$32/Calculator!$F$13,1)&lt;0.5,-1,1))^2))),2))</f>
        <v>—</v>
      </c>
      <c r="AP77" s="294" t="str">
        <f aca="false">IF(OR(Calculator!$E$14&lt;&gt;"YES",Calculator!$B$32&lt;Calculator!$G$14),"—",ROUND((1+SQRT(((50*POWER(80,POWER(COS(PI()*MOD(Calculator!$B$32/Calculator!$F$14,1)),2))-$C77)^2+(1500*ABS(SIN(2*PI()*MOD(Calculator!$B$32/Calculator!$F$14,1)))*IF(MOD(Calculator!$B$32/Calculator!$F$14,1)&lt;0.5,-1,1))^2)/((50*POWER(80,POWER(COS(PI()*MOD(Calculator!$B$32/Calculator!$F$14,1)),2))+$C77)^2+(1500*ABS(SIN(2*PI()*MOD(Calculator!$B$32/Calculator!$F$14,1)))*IF(MOD(Calculator!$B$32/Calculator!$F$14,1)&lt;0.5,-1,1))^2)))/(1-SQRT(((50*POWER(80,POWER(COS(PI()*MOD(Calculator!$B$32/Calculator!$F$14,1)),2))-$C77)^2+(1500*ABS(SIN(2*PI()*MOD(Calculator!$B$32/Calculator!$F$14,1)))*IF(MOD(Calculator!$B$32/Calculator!$F$14,1)&lt;0.5,-1,1))^2)/((50*POWER(80,POWER(COS(PI()*MOD(Calculator!$B$32/Calculator!$F$14,1)),2))+$C77)^2+(1500*ABS(SIN(2*PI()*MOD(Calculator!$B$32/Calculator!$F$14,1)))*IF(MOD(Calculator!$B$32/Calculator!$F$14,1)&lt;0.5,-1,1))^2))),2))</f>
        <v>—</v>
      </c>
      <c r="AQ77" s="294" t="n">
        <f aca="false">IF(OR(Calculator!$E$15&lt;&gt;"YES",Calculator!$B$32&lt;Calculator!$G$15),"—",ROUND((1+SQRT(((50*POWER(80,POWER(COS(PI()*MOD(Calculator!$B$32/Calculator!$F$15,1)),2))-$C77)^2+(1500*ABS(SIN(2*PI()*MOD(Calculator!$B$32/Calculator!$F$15,1)))*IF(MOD(Calculator!$B$32/Calculator!$F$15,1)&lt;0.5,-1,1))^2)/((50*POWER(80,POWER(COS(PI()*MOD(Calculator!$B$32/Calculator!$F$15,1)),2))+$C77)^2+(1500*ABS(SIN(2*PI()*MOD(Calculator!$B$32/Calculator!$F$15,1)))*IF(MOD(Calculator!$B$32/Calculator!$F$15,1)&lt;0.5,-1,1))^2)))/(1-SQRT(((50*POWER(80,POWER(COS(PI()*MOD(Calculator!$B$32/Calculator!$F$15,1)),2))-$C77)^2+(1500*ABS(SIN(2*PI()*MOD(Calculator!$B$32/Calculator!$F$15,1)))*IF(MOD(Calculator!$B$32/Calculator!$F$15,1)&lt;0.5,-1,1))^2)/((50*POWER(80,POWER(COS(PI()*MOD(Calculator!$B$32/Calculator!$F$15,1)),2))+$C77)^2+(1500*ABS(SIN(2*PI()*MOD(Calculator!$B$32/Calculator!$F$15,1)))*IF(MOD(Calculator!$B$32/Calculator!$F$15,1)&lt;0.5,-1,1))^2))),2))</f>
        <v>2.47</v>
      </c>
      <c r="AR77" s="294" t="str">
        <f aca="false">IF(OR(Calculator!$E$16&lt;&gt;"YES",Calculator!$B$32&lt;Calculator!$G$16),"—",ROUND((1+SQRT(((50*POWER(80,POWER(COS(PI()*MOD(Calculator!$B$32/Calculator!$F$16,1)),2))-$C77)^2+(1500*ABS(SIN(2*PI()*MOD(Calculator!$B$32/Calculator!$F$16,1)))*IF(MOD(Calculator!$B$32/Calculator!$F$16,1)&lt;0.5,-1,1))^2)/((50*POWER(80,POWER(COS(PI()*MOD(Calculator!$B$32/Calculator!$F$16,1)),2))+$C77)^2+(1500*ABS(SIN(2*PI()*MOD(Calculator!$B$32/Calculator!$F$16,1)))*IF(MOD(Calculator!$B$32/Calculator!$F$16,1)&lt;0.5,-1,1))^2)))/(1-SQRT(((50*POWER(80,POWER(COS(PI()*MOD(Calculator!$B$32/Calculator!$F$16,1)),2))-$C77)^2+(1500*ABS(SIN(2*PI()*MOD(Calculator!$B$32/Calculator!$F$16,1)))*IF(MOD(Calculator!$B$32/Calculator!$F$16,1)&lt;0.5,-1,1))^2)/((50*POWER(80,POWER(COS(PI()*MOD(Calculator!$B$32/Calculator!$F$16,1)),2))+$C77)^2+(1500*ABS(SIN(2*PI()*MOD(Calculator!$B$32/Calculator!$F$16,1)))*IF(MOD(Calculator!$B$32/Calculator!$F$16,1)&lt;0.5,-1,1))^2))),2))</f>
        <v>—</v>
      </c>
      <c r="AS77" s="294" t="n">
        <f aca="false">IF(OR(Calculator!$E$17&lt;&gt;"YES",Calculator!$B$32&lt;Calculator!$G$17),"—",ROUND((1+SQRT(((50*POWER(80,POWER(COS(PI()*MOD(Calculator!$B$32/Calculator!$F$17,1)),2))-$C77)^2+(1500*ABS(SIN(2*PI()*MOD(Calculator!$B$32/Calculator!$F$17,1)))*IF(MOD(Calculator!$B$32/Calculator!$F$17,1)&lt;0.5,-1,1))^2)/((50*POWER(80,POWER(COS(PI()*MOD(Calculator!$B$32/Calculator!$F$17,1)),2))+$C77)^2+(1500*ABS(SIN(2*PI()*MOD(Calculator!$B$32/Calculator!$F$17,1)))*IF(MOD(Calculator!$B$32/Calculator!$F$17,1)&lt;0.5,-1,1))^2)))/(1-SQRT(((50*POWER(80,POWER(COS(PI()*MOD(Calculator!$B$32/Calculator!$F$17,1)),2))-$C77)^2+(1500*ABS(SIN(2*PI()*MOD(Calculator!$B$32/Calculator!$F$17,1)))*IF(MOD(Calculator!$B$32/Calculator!$F$17,1)&lt;0.5,-1,1))^2)/((50*POWER(80,POWER(COS(PI()*MOD(Calculator!$B$32/Calculator!$F$17,1)),2))+$C77)^2+(1500*ABS(SIN(2*PI()*MOD(Calculator!$B$32/Calculator!$F$17,1)))*IF(MOD(Calculator!$B$32/Calculator!$F$17,1)&lt;0.5,-1,1))^2))),2))</f>
        <v>16.7</v>
      </c>
      <c r="AT77" s="294" t="str">
        <f aca="false">IF(OR(Calculator!$E$18&lt;&gt;"YES",Calculator!$B$32&lt;Calculator!$G$18),"—",ROUND((1+SQRT(((50*POWER(80,POWER(COS(PI()*MOD(Calculator!$B$32/Calculator!$F$18,1)),2))-$C77)^2+(1500*ABS(SIN(2*PI()*MOD(Calculator!$B$32/Calculator!$F$18,1)))*IF(MOD(Calculator!$B$32/Calculator!$F$18,1)&lt;0.5,-1,1))^2)/((50*POWER(80,POWER(COS(PI()*MOD(Calculator!$B$32/Calculator!$F$18,1)),2))+$C77)^2+(1500*ABS(SIN(2*PI()*MOD(Calculator!$B$32/Calculator!$F$18,1)))*IF(MOD(Calculator!$B$32/Calculator!$F$18,1)&lt;0.5,-1,1))^2)))/(1-SQRT(((50*POWER(80,POWER(COS(PI()*MOD(Calculator!$B$32/Calculator!$F$18,1)),2))-$C77)^2+(1500*ABS(SIN(2*PI()*MOD(Calculator!$B$32/Calculator!$F$18,1)))*IF(MOD(Calculator!$B$32/Calculator!$F$18,1)&lt;0.5,-1,1))^2)/((50*POWER(80,POWER(COS(PI()*MOD(Calculator!$B$32/Calculator!$F$18,1)),2))+$C77)^2+(1500*ABS(SIN(2*PI()*MOD(Calculator!$B$32/Calculator!$F$18,1)))*IF(MOD(Calculator!$B$32/Calculator!$F$18,1)&lt;0.5,-1,1))^2))),2))</f>
        <v>—</v>
      </c>
      <c r="AU77" s="294" t="str">
        <f aca="false">IF(OR(Calculator!$E$19&lt;&gt;"YES",Calculator!$B$32&lt;Calculator!$G$19),"—",ROUND((1+SQRT(((50*POWER(80,POWER(COS(PI()*MOD(Calculator!$B$32/Calculator!$F$19,1)),2))-$C77)^2+(1500*ABS(SIN(2*PI()*MOD(Calculator!$B$32/Calculator!$F$19,1)))*IF(MOD(Calculator!$B$32/Calculator!$F$19,1)&lt;0.5,-1,1))^2)/((50*POWER(80,POWER(COS(PI()*MOD(Calculator!$B$32/Calculator!$F$19,1)),2))+$C77)^2+(1500*ABS(SIN(2*PI()*MOD(Calculator!$B$32/Calculator!$F$19,1)))*IF(MOD(Calculator!$B$32/Calculator!$F$19,1)&lt;0.5,-1,1))^2)))/(1-SQRT(((50*POWER(80,POWER(COS(PI()*MOD(Calculator!$B$32/Calculator!$F$19,1)),2))-$C77)^2+(1500*ABS(SIN(2*PI()*MOD(Calculator!$B$32/Calculator!$F$19,1)))*IF(MOD(Calculator!$B$32/Calculator!$F$19,1)&lt;0.5,-1,1))^2)/((50*POWER(80,POWER(COS(PI()*MOD(Calculator!$B$32/Calculator!$F$19,1)),2))+$C77)^2+(1500*ABS(SIN(2*PI()*MOD(Calculator!$B$32/Calculator!$F$19,1)))*IF(MOD(Calculator!$B$32/Calculator!$F$19,1)&lt;0.5,-1,1))^2))),2))</f>
        <v>—</v>
      </c>
      <c r="AV77" s="294" t="str">
        <f aca="false">IF(OR(Calculator!$E$20&lt;&gt;"YES",Calculator!$B$32&lt;Calculator!$G$20),"—",ROUND((1+SQRT(((50*POWER(80,POWER(COS(PI()*MOD(Calculator!$B$32/Calculator!$F$20,1)),2))-$C77)^2+(1500*ABS(SIN(2*PI()*MOD(Calculator!$B$32/Calculator!$F$20,1)))*IF(MOD(Calculator!$B$32/Calculator!$F$20,1)&lt;0.5,-1,1))^2)/((50*POWER(80,POWER(COS(PI()*MOD(Calculator!$B$32/Calculator!$F$20,1)),2))+$C77)^2+(1500*ABS(SIN(2*PI()*MOD(Calculator!$B$32/Calculator!$F$20,1)))*IF(MOD(Calculator!$B$32/Calculator!$F$20,1)&lt;0.5,-1,1))^2)))/(1-SQRT(((50*POWER(80,POWER(COS(PI()*MOD(Calculator!$B$32/Calculator!$F$20,1)),2))-$C77)^2+(1500*ABS(SIN(2*PI()*MOD(Calculator!$B$32/Calculator!$F$20,1)))*IF(MOD(Calculator!$B$32/Calculator!$F$20,1)&lt;0.5,-1,1))^2)/((50*POWER(80,POWER(COS(PI()*MOD(Calculator!$B$32/Calculator!$F$20,1)),2))+$C77)^2+(1500*ABS(SIN(2*PI()*MOD(Calculator!$B$32/Calculator!$F$20,1)))*IF(MOD(Calculator!$B$32/Calculator!$F$20,1)&lt;0.5,-1,1))^2))),2))</f>
        <v>—</v>
      </c>
      <c r="AW77" s="294" t="str">
        <f aca="false">IF(OR(Calculator!$E$21&lt;&gt;"YES",Calculator!$B$32&lt;Calculator!$G$21),"—",ROUND((1+SQRT(((50*POWER(80,POWER(COS(PI()*MOD(Calculator!$B$32/Calculator!$F$21,1)),2))-$C77)^2+(1500*ABS(SIN(2*PI()*MOD(Calculator!$B$32/Calculator!$F$21,1)))*IF(MOD(Calculator!$B$32/Calculator!$F$21,1)&lt;0.5,-1,1))^2)/((50*POWER(80,POWER(COS(PI()*MOD(Calculator!$B$32/Calculator!$F$21,1)),2))+$C77)^2+(1500*ABS(SIN(2*PI()*MOD(Calculator!$B$32/Calculator!$F$21,1)))*IF(MOD(Calculator!$B$32/Calculator!$F$21,1)&lt;0.5,-1,1))^2)))/(1-SQRT(((50*POWER(80,POWER(COS(PI()*MOD(Calculator!$B$32/Calculator!$F$21,1)),2))-$C77)^2+(1500*ABS(SIN(2*PI()*MOD(Calculator!$B$32/Calculator!$F$21,1)))*IF(MOD(Calculator!$B$32/Calculator!$F$21,1)&lt;0.5,-1,1))^2)/((50*POWER(80,POWER(COS(PI()*MOD(Calculator!$B$32/Calculator!$F$21,1)),2))+$C77)^2+(1500*ABS(SIN(2*PI()*MOD(Calculator!$B$32/Calculator!$F$21,1)))*IF(MOD(Calculator!$B$32/Calculator!$F$21,1)&lt;0.5,-1,1))^2))),2))</f>
        <v>—</v>
      </c>
      <c r="AX77" s="294" t="str">
        <f aca="false">IF(OR(Calculator!$E$22&lt;&gt;"YES",Calculator!$B$32&lt;Calculator!$G$22),"—",ROUND((1+SQRT(((50*POWER(80,POWER(COS(PI()*MOD(Calculator!$B$32/Calculator!$F$22,1)),2))-$C77)^2+(1500*ABS(SIN(2*PI()*MOD(Calculator!$B$32/Calculator!$F$22,1)))*IF(MOD(Calculator!$B$32/Calculator!$F$22,1)&lt;0.5,-1,1))^2)/((50*POWER(80,POWER(COS(PI()*MOD(Calculator!$B$32/Calculator!$F$22,1)),2))+$C77)^2+(1500*ABS(SIN(2*PI()*MOD(Calculator!$B$32/Calculator!$F$22,1)))*IF(MOD(Calculator!$B$32/Calculator!$F$22,1)&lt;0.5,-1,1))^2)))/(1-SQRT(((50*POWER(80,POWER(COS(PI()*MOD(Calculator!$B$32/Calculator!$F$22,1)),2))-$C77)^2+(1500*ABS(SIN(2*PI()*MOD(Calculator!$B$32/Calculator!$F$22,1)))*IF(MOD(Calculator!$B$32/Calculator!$F$22,1)&lt;0.5,-1,1))^2)/((50*POWER(80,POWER(COS(PI()*MOD(Calculator!$B$32/Calculator!$F$22,1)),2))+$C77)^2+(1500*ABS(SIN(2*PI()*MOD(Calculator!$B$32/Calculator!$F$22,1)))*IF(MOD(Calculator!$B$32/Calculator!$F$22,1)&lt;0.5,-1,1))^2))),2))</f>
        <v>—</v>
      </c>
      <c r="AY77" s="293" t="n">
        <f aca="false">IFERROR(ROUND((IF(ISNUMBER(AN77),AN77,0)+IF(ISNUMBER(AO77),AO77,0)+IF(ISNUMBER(AP77),AP77,0)+IF(ISNUMBER(AQ77),AQ77,0)+IF(ISNUMBER(AR77),AR77,0)+IF(ISNUMBER(AS77),AS77,0)+IF(ISNUMBER(AT77),AT77,0)+IF(ISNUMBER(AU77),AU77,0)+IF(ISNUMBER(AV77),AV77,0)+IF(ISNUMBER(AW77),AW77,0)+IF(ISNUMBER(AX77),AX77,0))/(IF(ISNUMBER(AN77),1,0)+IF(ISNUMBER(AO77),1,0)+IF(ISNUMBER(AP77),1,0)+IF(ISNUMBER(AQ77),1,0)+IF(ISNUMBER(AR77),1,0)+IF(ISNUMBER(AS77),1,0)+IF(ISNUMBER(AT77),1,0)+IF(ISNUMBER(AU77),1,0)+IF(ISNUMBER(AV77),1,0)+IF(ISNUMBER(AW77),1,0)+IF(ISNUMBER(AX77),1,0)),4),"")</f>
        <v>9.585</v>
      </c>
      <c r="AZ77" s="294" t="str">
        <f aca="false">IF(OR(Calculator!$E$12&lt;&gt;"YES",Calculator!$B$33&lt;Calculator!$G$12),"—",ROUND((1+SQRT(((50*POWER(80,POWER(COS(PI()*MOD(Calculator!$B$33/Calculator!$F$12,1)),2))-$C77)^2+(1500*ABS(SIN(2*PI()*MOD(Calculator!$B$33/Calculator!$F$12,1)))*IF(MOD(Calculator!$B$33/Calculator!$F$12,1)&lt;0.5,-1,1))^2)/((50*POWER(80,POWER(COS(PI()*MOD(Calculator!$B$33/Calculator!$F$12,1)),2))+$C77)^2+(1500*ABS(SIN(2*PI()*MOD(Calculator!$B$33/Calculator!$F$12,1)))*IF(MOD(Calculator!$B$33/Calculator!$F$12,1)&lt;0.5,-1,1))^2)))/(1-SQRT(((50*POWER(80,POWER(COS(PI()*MOD(Calculator!$B$33/Calculator!$F$12,1)),2))-$C77)^2+(1500*ABS(SIN(2*PI()*MOD(Calculator!$B$33/Calculator!$F$12,1)))*IF(MOD(Calculator!$B$33/Calculator!$F$12,1)&lt;0.5,-1,1))^2)/((50*POWER(80,POWER(COS(PI()*MOD(Calculator!$B$33/Calculator!$F$12,1)),2))+$C77)^2+(1500*ABS(SIN(2*PI()*MOD(Calculator!$B$33/Calculator!$F$12,1)))*IF(MOD(Calculator!$B$33/Calculator!$F$12,1)&lt;0.5,-1,1))^2))),2))</f>
        <v>—</v>
      </c>
      <c r="BA77" s="294" t="str">
        <f aca="false">IF(OR(Calculator!$E$13&lt;&gt;"YES",Calculator!$B$33&lt;Calculator!$G$13),"—",ROUND((1+SQRT(((50*POWER(80,POWER(COS(PI()*MOD(Calculator!$B$33/Calculator!$F$13,1)),2))-$C77)^2+(1500*ABS(SIN(2*PI()*MOD(Calculator!$B$33/Calculator!$F$13,1)))*IF(MOD(Calculator!$B$33/Calculator!$F$13,1)&lt;0.5,-1,1))^2)/((50*POWER(80,POWER(COS(PI()*MOD(Calculator!$B$33/Calculator!$F$13,1)),2))+$C77)^2+(1500*ABS(SIN(2*PI()*MOD(Calculator!$B$33/Calculator!$F$13,1)))*IF(MOD(Calculator!$B$33/Calculator!$F$13,1)&lt;0.5,-1,1))^2)))/(1-SQRT(((50*POWER(80,POWER(COS(PI()*MOD(Calculator!$B$33/Calculator!$F$13,1)),2))-$C77)^2+(1500*ABS(SIN(2*PI()*MOD(Calculator!$B$33/Calculator!$F$13,1)))*IF(MOD(Calculator!$B$33/Calculator!$F$13,1)&lt;0.5,-1,1))^2)/((50*POWER(80,POWER(COS(PI()*MOD(Calculator!$B$33/Calculator!$F$13,1)),2))+$C77)^2+(1500*ABS(SIN(2*PI()*MOD(Calculator!$B$33/Calculator!$F$13,1)))*IF(MOD(Calculator!$B$33/Calculator!$F$13,1)&lt;0.5,-1,1))^2))),2))</f>
        <v>—</v>
      </c>
      <c r="BB77" s="294" t="str">
        <f aca="false">IF(OR(Calculator!$E$14&lt;&gt;"YES",Calculator!$B$33&lt;Calculator!$G$14),"—",ROUND((1+SQRT(((50*POWER(80,POWER(COS(PI()*MOD(Calculator!$B$33/Calculator!$F$14,1)),2))-$C77)^2+(1500*ABS(SIN(2*PI()*MOD(Calculator!$B$33/Calculator!$F$14,1)))*IF(MOD(Calculator!$B$33/Calculator!$F$14,1)&lt;0.5,-1,1))^2)/((50*POWER(80,POWER(COS(PI()*MOD(Calculator!$B$33/Calculator!$F$14,1)),2))+$C77)^2+(1500*ABS(SIN(2*PI()*MOD(Calculator!$B$33/Calculator!$F$14,1)))*IF(MOD(Calculator!$B$33/Calculator!$F$14,1)&lt;0.5,-1,1))^2)))/(1-SQRT(((50*POWER(80,POWER(COS(PI()*MOD(Calculator!$B$33/Calculator!$F$14,1)),2))-$C77)^2+(1500*ABS(SIN(2*PI()*MOD(Calculator!$B$33/Calculator!$F$14,1)))*IF(MOD(Calculator!$B$33/Calculator!$F$14,1)&lt;0.5,-1,1))^2)/((50*POWER(80,POWER(COS(PI()*MOD(Calculator!$B$33/Calculator!$F$14,1)),2))+$C77)^2+(1500*ABS(SIN(2*PI()*MOD(Calculator!$B$33/Calculator!$F$14,1)))*IF(MOD(Calculator!$B$33/Calculator!$F$14,1)&lt;0.5,-1,1))^2))),2))</f>
        <v>—</v>
      </c>
      <c r="BC77" s="294" t="n">
        <f aca="false">IF(OR(Calculator!$E$15&lt;&gt;"YES",Calculator!$B$33&lt;Calculator!$G$15),"—",ROUND((1+SQRT(((50*POWER(80,POWER(COS(PI()*MOD(Calculator!$B$33/Calculator!$F$15,1)),2))-$C77)^2+(1500*ABS(SIN(2*PI()*MOD(Calculator!$B$33/Calculator!$F$15,1)))*IF(MOD(Calculator!$B$33/Calculator!$F$15,1)&lt;0.5,-1,1))^2)/((50*POWER(80,POWER(COS(PI()*MOD(Calculator!$B$33/Calculator!$F$15,1)),2))+$C77)^2+(1500*ABS(SIN(2*PI()*MOD(Calculator!$B$33/Calculator!$F$15,1)))*IF(MOD(Calculator!$B$33/Calculator!$F$15,1)&lt;0.5,-1,1))^2)))/(1-SQRT(((50*POWER(80,POWER(COS(PI()*MOD(Calculator!$B$33/Calculator!$F$15,1)),2))-$C77)^2+(1500*ABS(SIN(2*PI()*MOD(Calculator!$B$33/Calculator!$F$15,1)))*IF(MOD(Calculator!$B$33/Calculator!$F$15,1)&lt;0.5,-1,1))^2)/((50*POWER(80,POWER(COS(PI()*MOD(Calculator!$B$33/Calculator!$F$15,1)),2))+$C77)^2+(1500*ABS(SIN(2*PI()*MOD(Calculator!$B$33/Calculator!$F$15,1)))*IF(MOD(Calculator!$B$33/Calculator!$F$15,1)&lt;0.5,-1,1))^2))),2))</f>
        <v>2.62</v>
      </c>
      <c r="BD77" s="294" t="str">
        <f aca="false">IF(OR(Calculator!$E$16&lt;&gt;"YES",Calculator!$B$33&lt;Calculator!$G$16),"—",ROUND((1+SQRT(((50*POWER(80,POWER(COS(PI()*MOD(Calculator!$B$33/Calculator!$F$16,1)),2))-$C77)^2+(1500*ABS(SIN(2*PI()*MOD(Calculator!$B$33/Calculator!$F$16,1)))*IF(MOD(Calculator!$B$33/Calculator!$F$16,1)&lt;0.5,-1,1))^2)/((50*POWER(80,POWER(COS(PI()*MOD(Calculator!$B$33/Calculator!$F$16,1)),2))+$C77)^2+(1500*ABS(SIN(2*PI()*MOD(Calculator!$B$33/Calculator!$F$16,1)))*IF(MOD(Calculator!$B$33/Calculator!$F$16,1)&lt;0.5,-1,1))^2)))/(1-SQRT(((50*POWER(80,POWER(COS(PI()*MOD(Calculator!$B$33/Calculator!$F$16,1)),2))-$C77)^2+(1500*ABS(SIN(2*PI()*MOD(Calculator!$B$33/Calculator!$F$16,1)))*IF(MOD(Calculator!$B$33/Calculator!$F$16,1)&lt;0.5,-1,1))^2)/((50*POWER(80,POWER(COS(PI()*MOD(Calculator!$B$33/Calculator!$F$16,1)),2))+$C77)^2+(1500*ABS(SIN(2*PI()*MOD(Calculator!$B$33/Calculator!$F$16,1)))*IF(MOD(Calculator!$B$33/Calculator!$F$16,1)&lt;0.5,-1,1))^2))),2))</f>
        <v>—</v>
      </c>
      <c r="BE77" s="294" t="n">
        <f aca="false">IF(OR(Calculator!$E$17&lt;&gt;"YES",Calculator!$B$33&lt;Calculator!$G$17),"—",ROUND((1+SQRT(((50*POWER(80,POWER(COS(PI()*MOD(Calculator!$B$33/Calculator!$F$17,1)),2))-$C77)^2+(1500*ABS(SIN(2*PI()*MOD(Calculator!$B$33/Calculator!$F$17,1)))*IF(MOD(Calculator!$B$33/Calculator!$F$17,1)&lt;0.5,-1,1))^2)/((50*POWER(80,POWER(COS(PI()*MOD(Calculator!$B$33/Calculator!$F$17,1)),2))+$C77)^2+(1500*ABS(SIN(2*PI()*MOD(Calculator!$B$33/Calculator!$F$17,1)))*IF(MOD(Calculator!$B$33/Calculator!$F$17,1)&lt;0.5,-1,1))^2)))/(1-SQRT(((50*POWER(80,POWER(COS(PI()*MOD(Calculator!$B$33/Calculator!$F$17,1)),2))-$C77)^2+(1500*ABS(SIN(2*PI()*MOD(Calculator!$B$33/Calculator!$F$17,1)))*IF(MOD(Calculator!$B$33/Calculator!$F$17,1)&lt;0.5,-1,1))^2)/((50*POWER(80,POWER(COS(PI()*MOD(Calculator!$B$33/Calculator!$F$17,1)),2))+$C77)^2+(1500*ABS(SIN(2*PI()*MOD(Calculator!$B$33/Calculator!$F$17,1)))*IF(MOD(Calculator!$B$33/Calculator!$F$17,1)&lt;0.5,-1,1))^2))),2))</f>
        <v>18.55</v>
      </c>
      <c r="BF77" s="294" t="str">
        <f aca="false">IF(OR(Calculator!$E$18&lt;&gt;"YES",Calculator!$B$33&lt;Calculator!$G$18),"—",ROUND((1+SQRT(((50*POWER(80,POWER(COS(PI()*MOD(Calculator!$B$33/Calculator!$F$18,1)),2))-$C77)^2+(1500*ABS(SIN(2*PI()*MOD(Calculator!$B$33/Calculator!$F$18,1)))*IF(MOD(Calculator!$B$33/Calculator!$F$18,1)&lt;0.5,-1,1))^2)/((50*POWER(80,POWER(COS(PI()*MOD(Calculator!$B$33/Calculator!$F$18,1)),2))+$C77)^2+(1500*ABS(SIN(2*PI()*MOD(Calculator!$B$33/Calculator!$F$18,1)))*IF(MOD(Calculator!$B$33/Calculator!$F$18,1)&lt;0.5,-1,1))^2)))/(1-SQRT(((50*POWER(80,POWER(COS(PI()*MOD(Calculator!$B$33/Calculator!$F$18,1)),2))-$C77)^2+(1500*ABS(SIN(2*PI()*MOD(Calculator!$B$33/Calculator!$F$18,1)))*IF(MOD(Calculator!$B$33/Calculator!$F$18,1)&lt;0.5,-1,1))^2)/((50*POWER(80,POWER(COS(PI()*MOD(Calculator!$B$33/Calculator!$F$18,1)),2))+$C77)^2+(1500*ABS(SIN(2*PI()*MOD(Calculator!$B$33/Calculator!$F$18,1)))*IF(MOD(Calculator!$B$33/Calculator!$F$18,1)&lt;0.5,-1,1))^2))),2))</f>
        <v>—</v>
      </c>
      <c r="BG77" s="294" t="str">
        <f aca="false">IF(OR(Calculator!$E$19&lt;&gt;"YES",Calculator!$B$33&lt;Calculator!$G$19),"—",ROUND((1+SQRT(((50*POWER(80,POWER(COS(PI()*MOD(Calculator!$B$33/Calculator!$F$19,1)),2))-$C77)^2+(1500*ABS(SIN(2*PI()*MOD(Calculator!$B$33/Calculator!$F$19,1)))*IF(MOD(Calculator!$B$33/Calculator!$F$19,1)&lt;0.5,-1,1))^2)/((50*POWER(80,POWER(COS(PI()*MOD(Calculator!$B$33/Calculator!$F$19,1)),2))+$C77)^2+(1500*ABS(SIN(2*PI()*MOD(Calculator!$B$33/Calculator!$F$19,1)))*IF(MOD(Calculator!$B$33/Calculator!$F$19,1)&lt;0.5,-1,1))^2)))/(1-SQRT(((50*POWER(80,POWER(COS(PI()*MOD(Calculator!$B$33/Calculator!$F$19,1)),2))-$C77)^2+(1500*ABS(SIN(2*PI()*MOD(Calculator!$B$33/Calculator!$F$19,1)))*IF(MOD(Calculator!$B$33/Calculator!$F$19,1)&lt;0.5,-1,1))^2)/((50*POWER(80,POWER(COS(PI()*MOD(Calculator!$B$33/Calculator!$F$19,1)),2))+$C77)^2+(1500*ABS(SIN(2*PI()*MOD(Calculator!$B$33/Calculator!$F$19,1)))*IF(MOD(Calculator!$B$33/Calculator!$F$19,1)&lt;0.5,-1,1))^2))),2))</f>
        <v>—</v>
      </c>
      <c r="BH77" s="294" t="str">
        <f aca="false">IF(OR(Calculator!$E$20&lt;&gt;"YES",Calculator!$B$33&lt;Calculator!$G$20),"—",ROUND((1+SQRT(((50*POWER(80,POWER(COS(PI()*MOD(Calculator!$B$33/Calculator!$F$20,1)),2))-$C77)^2+(1500*ABS(SIN(2*PI()*MOD(Calculator!$B$33/Calculator!$F$20,1)))*IF(MOD(Calculator!$B$33/Calculator!$F$20,1)&lt;0.5,-1,1))^2)/((50*POWER(80,POWER(COS(PI()*MOD(Calculator!$B$33/Calculator!$F$20,1)),2))+$C77)^2+(1500*ABS(SIN(2*PI()*MOD(Calculator!$B$33/Calculator!$F$20,1)))*IF(MOD(Calculator!$B$33/Calculator!$F$20,1)&lt;0.5,-1,1))^2)))/(1-SQRT(((50*POWER(80,POWER(COS(PI()*MOD(Calculator!$B$33/Calculator!$F$20,1)),2))-$C77)^2+(1500*ABS(SIN(2*PI()*MOD(Calculator!$B$33/Calculator!$F$20,1)))*IF(MOD(Calculator!$B$33/Calculator!$F$20,1)&lt;0.5,-1,1))^2)/((50*POWER(80,POWER(COS(PI()*MOD(Calculator!$B$33/Calculator!$F$20,1)),2))+$C77)^2+(1500*ABS(SIN(2*PI()*MOD(Calculator!$B$33/Calculator!$F$20,1)))*IF(MOD(Calculator!$B$33/Calculator!$F$20,1)&lt;0.5,-1,1))^2))),2))</f>
        <v>—</v>
      </c>
      <c r="BI77" s="294" t="str">
        <f aca="false">IF(OR(Calculator!$E$21&lt;&gt;"YES",Calculator!$B$33&lt;Calculator!$G$21),"—",ROUND((1+SQRT(((50*POWER(80,POWER(COS(PI()*MOD(Calculator!$B$33/Calculator!$F$21,1)),2))-$C77)^2+(1500*ABS(SIN(2*PI()*MOD(Calculator!$B$33/Calculator!$F$21,1)))*IF(MOD(Calculator!$B$33/Calculator!$F$21,1)&lt;0.5,-1,1))^2)/((50*POWER(80,POWER(COS(PI()*MOD(Calculator!$B$33/Calculator!$F$21,1)),2))+$C77)^2+(1500*ABS(SIN(2*PI()*MOD(Calculator!$B$33/Calculator!$F$21,1)))*IF(MOD(Calculator!$B$33/Calculator!$F$21,1)&lt;0.5,-1,1))^2)))/(1-SQRT(((50*POWER(80,POWER(COS(PI()*MOD(Calculator!$B$33/Calculator!$F$21,1)),2))-$C77)^2+(1500*ABS(SIN(2*PI()*MOD(Calculator!$B$33/Calculator!$F$21,1)))*IF(MOD(Calculator!$B$33/Calculator!$F$21,1)&lt;0.5,-1,1))^2)/((50*POWER(80,POWER(COS(PI()*MOD(Calculator!$B$33/Calculator!$F$21,1)),2))+$C77)^2+(1500*ABS(SIN(2*PI()*MOD(Calculator!$B$33/Calculator!$F$21,1)))*IF(MOD(Calculator!$B$33/Calculator!$F$21,1)&lt;0.5,-1,1))^2))),2))</f>
        <v>—</v>
      </c>
      <c r="BJ77" s="294" t="str">
        <f aca="false">IF(OR(Calculator!$E$22&lt;&gt;"YES",Calculator!$B$33&lt;Calculator!$G$22),"—",ROUND((1+SQRT(((50*POWER(80,POWER(COS(PI()*MOD(Calculator!$B$33/Calculator!$F$22,1)),2))-$C77)^2+(1500*ABS(SIN(2*PI()*MOD(Calculator!$B$33/Calculator!$F$22,1)))*IF(MOD(Calculator!$B$33/Calculator!$F$22,1)&lt;0.5,-1,1))^2)/((50*POWER(80,POWER(COS(PI()*MOD(Calculator!$B$33/Calculator!$F$22,1)),2))+$C77)^2+(1500*ABS(SIN(2*PI()*MOD(Calculator!$B$33/Calculator!$F$22,1)))*IF(MOD(Calculator!$B$33/Calculator!$F$22,1)&lt;0.5,-1,1))^2)))/(1-SQRT(((50*POWER(80,POWER(COS(PI()*MOD(Calculator!$B$33/Calculator!$F$22,1)),2))-$C77)^2+(1500*ABS(SIN(2*PI()*MOD(Calculator!$B$33/Calculator!$F$22,1)))*IF(MOD(Calculator!$B$33/Calculator!$F$22,1)&lt;0.5,-1,1))^2)/((50*POWER(80,POWER(COS(PI()*MOD(Calculator!$B$33/Calculator!$F$22,1)),2))+$C77)^2+(1500*ABS(SIN(2*PI()*MOD(Calculator!$B$33/Calculator!$F$22,1)))*IF(MOD(Calculator!$B$33/Calculator!$F$22,1)&lt;0.5,-1,1))^2))),2))</f>
        <v>—</v>
      </c>
      <c r="BK77" s="293" t="n">
        <f aca="false">IFERROR(ROUND((IF(ISNUMBER(AZ77),AZ77,0)+IF(ISNUMBER(BA77),BA77,0)+IF(ISNUMBER(BB77),BB77,0)+IF(ISNUMBER(BC77),BC77,0)+IF(ISNUMBER(BD77),BD77,0)+IF(ISNUMBER(BE77),BE77,0)+IF(ISNUMBER(BF77),BF77,0)+IF(ISNUMBER(BG77),BG77,0)+IF(ISNUMBER(BH77),BH77,0)+IF(ISNUMBER(BI77),BI77,0)+IF(ISNUMBER(BJ77),BJ77,0))/(IF(ISNUMBER(AZ77),1,0)+IF(ISNUMBER(BA77),1,0)+IF(ISNUMBER(BB77),1,0)+IF(ISNUMBER(BC77),1,0)+IF(ISNUMBER(BD77),1,0)+IF(ISNUMBER(BE77),1,0)+IF(ISNUMBER(BF77),1,0)+IF(ISNUMBER(BG77),1,0)+IF(ISNUMBER(BH77),1,0)+IF(ISNUMBER(BI77),1,0)+IF(ISNUMBER(BJ77),1,0)),4),"")</f>
        <v>10.585</v>
      </c>
      <c r="BM77" s="253" t="str">
        <f aca="false">IF(OR(Calculator!$E$12&lt;&gt;"YES",Calculator!$B$29&lt;Calculator!$G$12),"—",ROUND((1+SQRT(((50*POWER(80,POWER(COS(PI()*MOD(Calculator!$B$29/Calculator!$F$12,1)),2))+MIN(500,MAX(30,100*EXP(-0.3*'VSWR Calculator'!$C$24)*(1+3*ABS(MOD('VSWR Calculator'!$C$23/Calculator!$F$12/2,1)-0.5))))/'VSWR Calculator'!$C$25)-$C77)^2+(1500*ABS(SIN(2*PI()*MOD(Calculator!$B$29/Calculator!$F$12,1)))*IF(MOD(Calculator!$B$29/Calculator!$F$12,1)&lt;0.5,-1,1))^2)/SQRT(((50*POWER(80,POWER(COS(PI()*MOD(Calculator!$B$29/Calculator!$F$12,1)),2))+MIN(500,MAX(30,100*EXP(-0.3*'VSWR Calculator'!$C$24)*(1+3*ABS(MOD('VSWR Calculator'!$C$23/Calculator!$F$12/2,1)-0.5))))/'VSWR Calculator'!$C$25)+$C77)^2+(1500*ABS(SIN(2*PI()*MOD(Calculator!$B$29/Calculator!$F$12,1)))*IF(MOD(Calculator!$B$29/Calculator!$F$12,1)&lt;0.5,-1,1))^2))/(1-SQRT(((50*POWER(80,POWER(COS(PI()*MOD(Calculator!$B$29/Calculator!$F$12,1)),2))+MIN(500,MAX(30,100*EXP(-0.3*'VSWR Calculator'!$C$24)*(1+3*ABS(MOD('VSWR Calculator'!$C$23/Calculator!$F$12/2,1)-0.5))))/'VSWR Calculator'!$C$25)-$C77)^2+(1500*ABS(SIN(2*PI()*MOD(Calculator!$B$29/Calculator!$F$12,1)))*IF(MOD(Calculator!$B$29/Calculator!$F$12,1)&lt;0.5,-1,1))^2)/SQRT(((50*POWER(80,POWER(COS(PI()*MOD(Calculator!$B$29/Calculator!$F$12,1)),2))+MIN(500,MAX(30,100*EXP(-0.3*'VSWR Calculator'!$C$24)*(1+3*ABS(MOD('VSWR Calculator'!$C$23/Calculator!$F$12/2,1)-0.5))))/'VSWR Calculator'!$C$25)+$C77)^2+(1500*ABS(SIN(2*PI()*MOD(Calculator!$B$29/Calculator!$F$12,1)))*IF(MOD(Calculator!$B$29/Calculator!$F$12,1)&lt;0.5,-1,1))^2)),2))</f>
        <v>—</v>
      </c>
      <c r="BN77" s="253" t="str">
        <f aca="false">IF(OR(Calculator!$E$13&lt;&gt;"YES",Calculator!$B$29&lt;Calculator!$G$13),"—",ROUND((1+SQRT(((50*POWER(80,POWER(COS(PI()*MOD(Calculator!$B$29/Calculator!$F$13,1)),2))+MIN(500,MAX(30,100*EXP(-0.3*'VSWR Calculator'!$C$24)*(1+3*ABS(MOD('VSWR Calculator'!$C$23/Calculator!$F$13/2,1)-0.5))))/'VSWR Calculator'!$C$25)-$C77)^2+(1500*ABS(SIN(2*PI()*MOD(Calculator!$B$29/Calculator!$F$13,1)))*IF(MOD(Calculator!$B$29/Calculator!$F$13,1)&lt;0.5,-1,1))^2)/SQRT(((50*POWER(80,POWER(COS(PI()*MOD(Calculator!$B$29/Calculator!$F$13,1)),2))+MIN(500,MAX(30,100*EXP(-0.3*'VSWR Calculator'!$C$24)*(1+3*ABS(MOD('VSWR Calculator'!$C$23/Calculator!$F$13/2,1)-0.5))))/'VSWR Calculator'!$C$25)+$C77)^2+(1500*ABS(SIN(2*PI()*MOD(Calculator!$B$29/Calculator!$F$13,1)))*IF(MOD(Calculator!$B$29/Calculator!$F$13,1)&lt;0.5,-1,1))^2))/(1-SQRT(((50*POWER(80,POWER(COS(PI()*MOD(Calculator!$B$29/Calculator!$F$13,1)),2))+MIN(500,MAX(30,100*EXP(-0.3*'VSWR Calculator'!$C$24)*(1+3*ABS(MOD('VSWR Calculator'!$C$23/Calculator!$F$13/2,1)-0.5))))/'VSWR Calculator'!$C$25)-$C77)^2+(1500*ABS(SIN(2*PI()*MOD(Calculator!$B$29/Calculator!$F$13,1)))*IF(MOD(Calculator!$B$29/Calculator!$F$13,1)&lt;0.5,-1,1))^2)/SQRT(((50*POWER(80,POWER(COS(PI()*MOD(Calculator!$B$29/Calculator!$F$13,1)),2))+MIN(500,MAX(30,100*EXP(-0.3*'VSWR Calculator'!$C$24)*(1+3*ABS(MOD('VSWR Calculator'!$C$23/Calculator!$F$13/2,1)-0.5))))/'VSWR Calculator'!$C$25)+$C77)^2+(1500*ABS(SIN(2*PI()*MOD(Calculator!$B$29/Calculator!$F$13,1)))*IF(MOD(Calculator!$B$29/Calculator!$F$13,1)&lt;0.5,-1,1))^2)),2))</f>
        <v>—</v>
      </c>
      <c r="BO77" s="253" t="str">
        <f aca="false">IF(OR(Calculator!$E$14&lt;&gt;"YES",Calculator!$B$29&lt;Calculator!$G$14),"—",ROUND((1+SQRT(((50*POWER(80,POWER(COS(PI()*MOD(Calculator!$B$29/Calculator!$F$14,1)),2))+MIN(500,MAX(30,100*EXP(-0.3*'VSWR Calculator'!$C$24)*(1+3*ABS(MOD('VSWR Calculator'!$C$23/Calculator!$F$14/2,1)-0.5))))/'VSWR Calculator'!$C$25)-$C77)^2+(1500*ABS(SIN(2*PI()*MOD(Calculator!$B$29/Calculator!$F$14,1)))*IF(MOD(Calculator!$B$29/Calculator!$F$14,1)&lt;0.5,-1,1))^2)/SQRT(((50*POWER(80,POWER(COS(PI()*MOD(Calculator!$B$29/Calculator!$F$14,1)),2))+MIN(500,MAX(30,100*EXP(-0.3*'VSWR Calculator'!$C$24)*(1+3*ABS(MOD('VSWR Calculator'!$C$23/Calculator!$F$14/2,1)-0.5))))/'VSWR Calculator'!$C$25)+$C77)^2+(1500*ABS(SIN(2*PI()*MOD(Calculator!$B$29/Calculator!$F$14,1)))*IF(MOD(Calculator!$B$29/Calculator!$F$14,1)&lt;0.5,-1,1))^2))/(1-SQRT(((50*POWER(80,POWER(COS(PI()*MOD(Calculator!$B$29/Calculator!$F$14,1)),2))+MIN(500,MAX(30,100*EXP(-0.3*'VSWR Calculator'!$C$24)*(1+3*ABS(MOD('VSWR Calculator'!$C$23/Calculator!$F$14/2,1)-0.5))))/'VSWR Calculator'!$C$25)-$C77)^2+(1500*ABS(SIN(2*PI()*MOD(Calculator!$B$29/Calculator!$F$14,1)))*IF(MOD(Calculator!$B$29/Calculator!$F$14,1)&lt;0.5,-1,1))^2)/SQRT(((50*POWER(80,POWER(COS(PI()*MOD(Calculator!$B$29/Calculator!$F$14,1)),2))+MIN(500,MAX(30,100*EXP(-0.3*'VSWR Calculator'!$C$24)*(1+3*ABS(MOD('VSWR Calculator'!$C$23/Calculator!$F$14/2,1)-0.5))))/'VSWR Calculator'!$C$25)+$C77)^2+(1500*ABS(SIN(2*PI()*MOD(Calculator!$B$29/Calculator!$F$14,1)))*IF(MOD(Calculator!$B$29/Calculator!$F$14,1)&lt;0.5,-1,1))^2)),2))</f>
        <v>—</v>
      </c>
      <c r="BP77" s="253" t="n">
        <f aca="false">IF(OR(Calculator!$E$15&lt;&gt;"YES",Calculator!$B$29&lt;Calculator!$G$15),"—",ROUND((1+SQRT(((50*POWER(80,POWER(COS(PI()*MOD(Calculator!$B$29/Calculator!$F$15,1)),2))+MIN(500,MAX(30,100*EXP(-0.3*'VSWR Calculator'!$C$24)*(1+3*ABS(MOD('VSWR Calculator'!$C$23/Calculator!$F$15/2,1)-0.5))))/'VSWR Calculator'!$C$25)-$C77)^2+(1500*ABS(SIN(2*PI()*MOD(Calculator!$B$29/Calculator!$F$15,1)))*IF(MOD(Calculator!$B$29/Calculator!$F$15,1)&lt;0.5,-1,1))^2)/SQRT(((50*POWER(80,POWER(COS(PI()*MOD(Calculator!$B$29/Calculator!$F$15,1)),2))+MIN(500,MAX(30,100*EXP(-0.3*'VSWR Calculator'!$C$24)*(1+3*ABS(MOD('VSWR Calculator'!$C$23/Calculator!$F$15/2,1)-0.5))))/'VSWR Calculator'!$C$25)+$C77)^2+(1500*ABS(SIN(2*PI()*MOD(Calculator!$B$29/Calculator!$F$15,1)))*IF(MOD(Calculator!$B$29/Calculator!$F$15,1)&lt;0.5,-1,1))^2))/(1-SQRT(((50*POWER(80,POWER(COS(PI()*MOD(Calculator!$B$29/Calculator!$F$15,1)),2))+MIN(500,MAX(30,100*EXP(-0.3*'VSWR Calculator'!$C$24)*(1+3*ABS(MOD('VSWR Calculator'!$C$23/Calculator!$F$15/2,1)-0.5))))/'VSWR Calculator'!$C$25)-$C77)^2+(1500*ABS(SIN(2*PI()*MOD(Calculator!$B$29/Calculator!$F$15,1)))*IF(MOD(Calculator!$B$29/Calculator!$F$15,1)&lt;0.5,-1,1))^2)/SQRT(((50*POWER(80,POWER(COS(PI()*MOD(Calculator!$B$29/Calculator!$F$15,1)),2))+MIN(500,MAX(30,100*EXP(-0.3*'VSWR Calculator'!$C$24)*(1+3*ABS(MOD('VSWR Calculator'!$C$23/Calculator!$F$15/2,1)-0.5))))/'VSWR Calculator'!$C$25)+$C77)^2+(1500*ABS(SIN(2*PI()*MOD(Calculator!$B$29/Calculator!$F$15,1)))*IF(MOD(Calculator!$B$29/Calculator!$F$15,1)&lt;0.5,-1,1))^2)),2))</f>
        <v>15.51</v>
      </c>
      <c r="BQ77" s="253" t="str">
        <f aca="false">IF(OR(Calculator!$E$16&lt;&gt;"YES",Calculator!$B$29&lt;Calculator!$G$16),"—",ROUND((1+SQRT(((50*POWER(80,POWER(COS(PI()*MOD(Calculator!$B$29/Calculator!$F$16,1)),2))+MIN(500,MAX(30,100*EXP(-0.3*'VSWR Calculator'!$C$24)*(1+3*ABS(MOD('VSWR Calculator'!$C$23/Calculator!$F$16/2,1)-0.5))))/'VSWR Calculator'!$C$25)-$C77)^2+(1500*ABS(SIN(2*PI()*MOD(Calculator!$B$29/Calculator!$F$16,1)))*IF(MOD(Calculator!$B$29/Calculator!$F$16,1)&lt;0.5,-1,1))^2)/SQRT(((50*POWER(80,POWER(COS(PI()*MOD(Calculator!$B$29/Calculator!$F$16,1)),2))+MIN(500,MAX(30,100*EXP(-0.3*'VSWR Calculator'!$C$24)*(1+3*ABS(MOD('VSWR Calculator'!$C$23/Calculator!$F$16/2,1)-0.5))))/'VSWR Calculator'!$C$25)+$C77)^2+(1500*ABS(SIN(2*PI()*MOD(Calculator!$B$29/Calculator!$F$16,1)))*IF(MOD(Calculator!$B$29/Calculator!$F$16,1)&lt;0.5,-1,1))^2))/(1-SQRT(((50*POWER(80,POWER(COS(PI()*MOD(Calculator!$B$29/Calculator!$F$16,1)),2))+MIN(500,MAX(30,100*EXP(-0.3*'VSWR Calculator'!$C$24)*(1+3*ABS(MOD('VSWR Calculator'!$C$23/Calculator!$F$16/2,1)-0.5))))/'VSWR Calculator'!$C$25)-$C77)^2+(1500*ABS(SIN(2*PI()*MOD(Calculator!$B$29/Calculator!$F$16,1)))*IF(MOD(Calculator!$B$29/Calculator!$F$16,1)&lt;0.5,-1,1))^2)/SQRT(((50*POWER(80,POWER(COS(PI()*MOD(Calculator!$B$29/Calculator!$F$16,1)),2))+MIN(500,MAX(30,100*EXP(-0.3*'VSWR Calculator'!$C$24)*(1+3*ABS(MOD('VSWR Calculator'!$C$23/Calculator!$F$16/2,1)-0.5))))/'VSWR Calculator'!$C$25)+$C77)^2+(1500*ABS(SIN(2*PI()*MOD(Calculator!$B$29/Calculator!$F$16,1)))*IF(MOD(Calculator!$B$29/Calculator!$F$16,1)&lt;0.5,-1,1))^2)),2))</f>
        <v>—</v>
      </c>
      <c r="BR77" s="253" t="n">
        <f aca="false">IF(OR(Calculator!$E$17&lt;&gt;"YES",Calculator!$B$29&lt;Calculator!$G$17),"—",ROUND((1+SQRT(((50*POWER(80,POWER(COS(PI()*MOD(Calculator!$B$29/Calculator!$F$17,1)),2))+MIN(500,MAX(30,100*EXP(-0.3*'VSWR Calculator'!$C$24)*(1+3*ABS(MOD('VSWR Calculator'!$C$23/Calculator!$F$17/2,1)-0.5))))/'VSWR Calculator'!$C$25)-$C77)^2+(1500*ABS(SIN(2*PI()*MOD(Calculator!$B$29/Calculator!$F$17,1)))*IF(MOD(Calculator!$B$29/Calculator!$F$17,1)&lt;0.5,-1,1))^2)/SQRT(((50*POWER(80,POWER(COS(PI()*MOD(Calculator!$B$29/Calculator!$F$17,1)),2))+MIN(500,MAX(30,100*EXP(-0.3*'VSWR Calculator'!$C$24)*(1+3*ABS(MOD('VSWR Calculator'!$C$23/Calculator!$F$17/2,1)-0.5))))/'VSWR Calculator'!$C$25)+$C77)^2+(1500*ABS(SIN(2*PI()*MOD(Calculator!$B$29/Calculator!$F$17,1)))*IF(MOD(Calculator!$B$29/Calculator!$F$17,1)&lt;0.5,-1,1))^2))/(1-SQRT(((50*POWER(80,POWER(COS(PI()*MOD(Calculator!$B$29/Calculator!$F$17,1)),2))+MIN(500,MAX(30,100*EXP(-0.3*'VSWR Calculator'!$C$24)*(1+3*ABS(MOD('VSWR Calculator'!$C$23/Calculator!$F$17/2,1)-0.5))))/'VSWR Calculator'!$C$25)-$C77)^2+(1500*ABS(SIN(2*PI()*MOD(Calculator!$B$29/Calculator!$F$17,1)))*IF(MOD(Calculator!$B$29/Calculator!$F$17,1)&lt;0.5,-1,1))^2)/SQRT(((50*POWER(80,POWER(COS(PI()*MOD(Calculator!$B$29/Calculator!$F$17,1)),2))+MIN(500,MAX(30,100*EXP(-0.3*'VSWR Calculator'!$C$24)*(1+3*ABS(MOD('VSWR Calculator'!$C$23/Calculator!$F$17/2,1)-0.5))))/'VSWR Calculator'!$C$25)+$C77)^2+(1500*ABS(SIN(2*PI()*MOD(Calculator!$B$29/Calculator!$F$17,1)))*IF(MOD(Calculator!$B$29/Calculator!$F$17,1)&lt;0.5,-1,1))^2)),2))</f>
        <v>15.02</v>
      </c>
      <c r="BS77" s="253" t="str">
        <f aca="false">IF(OR(Calculator!$E$18&lt;&gt;"YES",Calculator!$B$29&lt;Calculator!$G$18),"—",ROUND((1+SQRT(((50*POWER(80,POWER(COS(PI()*MOD(Calculator!$B$29/Calculator!$F$18,1)),2))+MIN(500,MAX(30,100*EXP(-0.3*'VSWR Calculator'!$C$24)*(1+3*ABS(MOD('VSWR Calculator'!$C$23/Calculator!$F$18/2,1)-0.5))))/'VSWR Calculator'!$C$25)-$C77)^2+(1500*ABS(SIN(2*PI()*MOD(Calculator!$B$29/Calculator!$F$18,1)))*IF(MOD(Calculator!$B$29/Calculator!$F$18,1)&lt;0.5,-1,1))^2)/SQRT(((50*POWER(80,POWER(COS(PI()*MOD(Calculator!$B$29/Calculator!$F$18,1)),2))+MIN(500,MAX(30,100*EXP(-0.3*'VSWR Calculator'!$C$24)*(1+3*ABS(MOD('VSWR Calculator'!$C$23/Calculator!$F$18/2,1)-0.5))))/'VSWR Calculator'!$C$25)+$C77)^2+(1500*ABS(SIN(2*PI()*MOD(Calculator!$B$29/Calculator!$F$18,1)))*IF(MOD(Calculator!$B$29/Calculator!$F$18,1)&lt;0.5,-1,1))^2))/(1-SQRT(((50*POWER(80,POWER(COS(PI()*MOD(Calculator!$B$29/Calculator!$F$18,1)),2))+MIN(500,MAX(30,100*EXP(-0.3*'VSWR Calculator'!$C$24)*(1+3*ABS(MOD('VSWR Calculator'!$C$23/Calculator!$F$18/2,1)-0.5))))/'VSWR Calculator'!$C$25)-$C77)^2+(1500*ABS(SIN(2*PI()*MOD(Calculator!$B$29/Calculator!$F$18,1)))*IF(MOD(Calculator!$B$29/Calculator!$F$18,1)&lt;0.5,-1,1))^2)/SQRT(((50*POWER(80,POWER(COS(PI()*MOD(Calculator!$B$29/Calculator!$F$18,1)),2))+MIN(500,MAX(30,100*EXP(-0.3*'VSWR Calculator'!$C$24)*(1+3*ABS(MOD('VSWR Calculator'!$C$23/Calculator!$F$18/2,1)-0.5))))/'VSWR Calculator'!$C$25)+$C77)^2+(1500*ABS(SIN(2*PI()*MOD(Calculator!$B$29/Calculator!$F$18,1)))*IF(MOD(Calculator!$B$29/Calculator!$F$18,1)&lt;0.5,-1,1))^2)),2))</f>
        <v>—</v>
      </c>
      <c r="BT77" s="253" t="str">
        <f aca="false">IF(OR(Calculator!$E$19&lt;&gt;"YES",Calculator!$B$29&lt;Calculator!$G$19),"—",ROUND((1+SQRT(((50*POWER(80,POWER(COS(PI()*MOD(Calculator!$B$29/Calculator!$F$19,1)),2))+MIN(500,MAX(30,100*EXP(-0.3*'VSWR Calculator'!$C$24)*(1+3*ABS(MOD('VSWR Calculator'!$C$23/Calculator!$F$19/2,1)-0.5))))/'VSWR Calculator'!$C$25)-$C77)^2+(1500*ABS(SIN(2*PI()*MOD(Calculator!$B$29/Calculator!$F$19,1)))*IF(MOD(Calculator!$B$29/Calculator!$F$19,1)&lt;0.5,-1,1))^2)/SQRT(((50*POWER(80,POWER(COS(PI()*MOD(Calculator!$B$29/Calculator!$F$19,1)),2))+MIN(500,MAX(30,100*EXP(-0.3*'VSWR Calculator'!$C$24)*(1+3*ABS(MOD('VSWR Calculator'!$C$23/Calculator!$F$19/2,1)-0.5))))/'VSWR Calculator'!$C$25)+$C77)^2+(1500*ABS(SIN(2*PI()*MOD(Calculator!$B$29/Calculator!$F$19,1)))*IF(MOD(Calculator!$B$29/Calculator!$F$19,1)&lt;0.5,-1,1))^2))/(1-SQRT(((50*POWER(80,POWER(COS(PI()*MOD(Calculator!$B$29/Calculator!$F$19,1)),2))+MIN(500,MAX(30,100*EXP(-0.3*'VSWR Calculator'!$C$24)*(1+3*ABS(MOD('VSWR Calculator'!$C$23/Calculator!$F$19/2,1)-0.5))))/'VSWR Calculator'!$C$25)-$C77)^2+(1500*ABS(SIN(2*PI()*MOD(Calculator!$B$29/Calculator!$F$19,1)))*IF(MOD(Calculator!$B$29/Calculator!$F$19,1)&lt;0.5,-1,1))^2)/SQRT(((50*POWER(80,POWER(COS(PI()*MOD(Calculator!$B$29/Calculator!$F$19,1)),2))+MIN(500,MAX(30,100*EXP(-0.3*'VSWR Calculator'!$C$24)*(1+3*ABS(MOD('VSWR Calculator'!$C$23/Calculator!$F$19/2,1)-0.5))))/'VSWR Calculator'!$C$25)+$C77)^2+(1500*ABS(SIN(2*PI()*MOD(Calculator!$B$29/Calculator!$F$19,1)))*IF(MOD(Calculator!$B$29/Calculator!$F$19,1)&lt;0.5,-1,1))^2)),2))</f>
        <v>—</v>
      </c>
      <c r="BU77" s="253" t="str">
        <f aca="false">IF(OR(Calculator!$E$20&lt;&gt;"YES",Calculator!$B$29&lt;Calculator!$G$20),"—",ROUND((1+SQRT(((50*POWER(80,POWER(COS(PI()*MOD(Calculator!$B$29/Calculator!$F$20,1)),2))+MIN(500,MAX(30,100*EXP(-0.3*'VSWR Calculator'!$C$24)*(1+3*ABS(MOD('VSWR Calculator'!$C$23/Calculator!$F$20/2,1)-0.5))))/'VSWR Calculator'!$C$25)-$C77)^2+(1500*ABS(SIN(2*PI()*MOD(Calculator!$B$29/Calculator!$F$20,1)))*IF(MOD(Calculator!$B$29/Calculator!$F$20,1)&lt;0.5,-1,1))^2)/SQRT(((50*POWER(80,POWER(COS(PI()*MOD(Calculator!$B$29/Calculator!$F$20,1)),2))+MIN(500,MAX(30,100*EXP(-0.3*'VSWR Calculator'!$C$24)*(1+3*ABS(MOD('VSWR Calculator'!$C$23/Calculator!$F$20/2,1)-0.5))))/'VSWR Calculator'!$C$25)+$C77)^2+(1500*ABS(SIN(2*PI()*MOD(Calculator!$B$29/Calculator!$F$20,1)))*IF(MOD(Calculator!$B$29/Calculator!$F$20,1)&lt;0.5,-1,1))^2))/(1-SQRT(((50*POWER(80,POWER(COS(PI()*MOD(Calculator!$B$29/Calculator!$F$20,1)),2))+MIN(500,MAX(30,100*EXP(-0.3*'VSWR Calculator'!$C$24)*(1+3*ABS(MOD('VSWR Calculator'!$C$23/Calculator!$F$20/2,1)-0.5))))/'VSWR Calculator'!$C$25)-$C77)^2+(1500*ABS(SIN(2*PI()*MOD(Calculator!$B$29/Calculator!$F$20,1)))*IF(MOD(Calculator!$B$29/Calculator!$F$20,1)&lt;0.5,-1,1))^2)/SQRT(((50*POWER(80,POWER(COS(PI()*MOD(Calculator!$B$29/Calculator!$F$20,1)),2))+MIN(500,MAX(30,100*EXP(-0.3*'VSWR Calculator'!$C$24)*(1+3*ABS(MOD('VSWR Calculator'!$C$23/Calculator!$F$20/2,1)-0.5))))/'VSWR Calculator'!$C$25)+$C77)^2+(1500*ABS(SIN(2*PI()*MOD(Calculator!$B$29/Calculator!$F$20,1)))*IF(MOD(Calculator!$B$29/Calculator!$F$20,1)&lt;0.5,-1,1))^2)),2))</f>
        <v>—</v>
      </c>
      <c r="BV77" s="253" t="str">
        <f aca="false">IF(OR(Calculator!$E$21&lt;&gt;"YES",Calculator!$B$29&lt;Calculator!$G$21),"—",ROUND((1+SQRT(((50*POWER(80,POWER(COS(PI()*MOD(Calculator!$B$29/Calculator!$F$21,1)),2))+MIN(500,MAX(30,100*EXP(-0.3*'VSWR Calculator'!$C$24)*(1+3*ABS(MOD('VSWR Calculator'!$C$23/Calculator!$F$21/2,1)-0.5))))/'VSWR Calculator'!$C$25)-$C77)^2+(1500*ABS(SIN(2*PI()*MOD(Calculator!$B$29/Calculator!$F$21,1)))*IF(MOD(Calculator!$B$29/Calculator!$F$21,1)&lt;0.5,-1,1))^2)/SQRT(((50*POWER(80,POWER(COS(PI()*MOD(Calculator!$B$29/Calculator!$F$21,1)),2))+MIN(500,MAX(30,100*EXP(-0.3*'VSWR Calculator'!$C$24)*(1+3*ABS(MOD('VSWR Calculator'!$C$23/Calculator!$F$21/2,1)-0.5))))/'VSWR Calculator'!$C$25)+$C77)^2+(1500*ABS(SIN(2*PI()*MOD(Calculator!$B$29/Calculator!$F$21,1)))*IF(MOD(Calculator!$B$29/Calculator!$F$21,1)&lt;0.5,-1,1))^2))/(1-SQRT(((50*POWER(80,POWER(COS(PI()*MOD(Calculator!$B$29/Calculator!$F$21,1)),2))+MIN(500,MAX(30,100*EXP(-0.3*'VSWR Calculator'!$C$24)*(1+3*ABS(MOD('VSWR Calculator'!$C$23/Calculator!$F$21/2,1)-0.5))))/'VSWR Calculator'!$C$25)-$C77)^2+(1500*ABS(SIN(2*PI()*MOD(Calculator!$B$29/Calculator!$F$21,1)))*IF(MOD(Calculator!$B$29/Calculator!$F$21,1)&lt;0.5,-1,1))^2)/SQRT(((50*POWER(80,POWER(COS(PI()*MOD(Calculator!$B$29/Calculator!$F$21,1)),2))+MIN(500,MAX(30,100*EXP(-0.3*'VSWR Calculator'!$C$24)*(1+3*ABS(MOD('VSWR Calculator'!$C$23/Calculator!$F$21/2,1)-0.5))))/'VSWR Calculator'!$C$25)+$C77)^2+(1500*ABS(SIN(2*PI()*MOD(Calculator!$B$29/Calculator!$F$21,1)))*IF(MOD(Calculator!$B$29/Calculator!$F$21,1)&lt;0.5,-1,1))^2)),2))</f>
        <v>—</v>
      </c>
      <c r="BW77" s="253" t="str">
        <f aca="false">IF(OR(Calculator!$E$22&lt;&gt;"YES",Calculator!$B$29&lt;Calculator!$G$22),"—",ROUND((1+SQRT(((50*POWER(80,POWER(COS(PI()*MOD(Calculator!$B$29/Calculator!$F$22,1)),2))+MIN(500,MAX(30,100*EXP(-0.3*'VSWR Calculator'!$C$24)*(1+3*ABS(MOD('VSWR Calculator'!$C$23/Calculator!$F$22/2,1)-0.5))))/'VSWR Calculator'!$C$25)-$C77)^2+(1500*ABS(SIN(2*PI()*MOD(Calculator!$B$29/Calculator!$F$22,1)))*IF(MOD(Calculator!$B$29/Calculator!$F$22,1)&lt;0.5,-1,1))^2)/SQRT(((50*POWER(80,POWER(COS(PI()*MOD(Calculator!$B$29/Calculator!$F$22,1)),2))+MIN(500,MAX(30,100*EXP(-0.3*'VSWR Calculator'!$C$24)*(1+3*ABS(MOD('VSWR Calculator'!$C$23/Calculator!$F$22/2,1)-0.5))))/'VSWR Calculator'!$C$25)+$C77)^2+(1500*ABS(SIN(2*PI()*MOD(Calculator!$B$29/Calculator!$F$22,1)))*IF(MOD(Calculator!$B$29/Calculator!$F$22,1)&lt;0.5,-1,1))^2))/(1-SQRT(((50*POWER(80,POWER(COS(PI()*MOD(Calculator!$B$29/Calculator!$F$22,1)),2))+MIN(500,MAX(30,100*EXP(-0.3*'VSWR Calculator'!$C$24)*(1+3*ABS(MOD('VSWR Calculator'!$C$23/Calculator!$F$22/2,1)-0.5))))/'VSWR Calculator'!$C$25)-$C77)^2+(1500*ABS(SIN(2*PI()*MOD(Calculator!$B$29/Calculator!$F$22,1)))*IF(MOD(Calculator!$B$29/Calculator!$F$22,1)&lt;0.5,-1,1))^2)/SQRT(((50*POWER(80,POWER(COS(PI()*MOD(Calculator!$B$29/Calculator!$F$22,1)),2))+MIN(500,MAX(30,100*EXP(-0.3*'VSWR Calculator'!$C$24)*(1+3*ABS(MOD('VSWR Calculator'!$C$23/Calculator!$F$22/2,1)-0.5))))/'VSWR Calculator'!$C$25)+$C77)^2+(1500*ABS(SIN(2*PI()*MOD(Calculator!$B$29/Calculator!$F$22,1)))*IF(MOD(Calculator!$B$29/Calculator!$F$22,1)&lt;0.5,-1,1))^2)),2))</f>
        <v>—</v>
      </c>
      <c r="BX77" s="253" t="n">
        <f aca="false">IFERROR(ROUND((IF(ISNUMBER(BM77),BM77,0)+IF(ISNUMBER(BN77),BN77,0)+IF(ISNUMBER(BO77),BO77,0)+IF(ISNUMBER(BP77),BP77,0)+IF(ISNUMBER(BQ77),BQ77,0)+IF(ISNUMBER(BR77),BR77,0)+IF(ISNUMBER(BS77),BS77,0)+IF(ISNUMBER(BT77),BT77,0)+IF(ISNUMBER(BU77),BU77,0)+IF(ISNUMBER(BV77),BV77,0)+IF(ISNUMBER(BW77),BW77,0))/(IF(ISNUMBER(BM77),1,0)+IF(ISNUMBER(BN77),1,0)+IF(ISNUMBER(BO77),1,0)+IF(ISNUMBER(BP77),1,0)+IF(ISNUMBER(BQ77),1,0)+IF(ISNUMBER(BR77),1,0)+IF(ISNUMBER(BS77),1,0)+IF(ISNUMBER(BT77),1,0)+IF(ISNUMBER(BU77),1,0)+IF(ISNUMBER(BV77),1,0)+IF(ISNUMBER(BW77),1,0)),4),"")</f>
        <v>15.265</v>
      </c>
      <c r="BY77" s="253" t="str">
        <f aca="false">IF(OR(Calculator!$E$12&lt;&gt;"YES",Calculator!$B$30&lt;Calculator!$G$12),"—",ROUND((1+SQRT(((50*POWER(80,POWER(COS(PI()*MOD(Calculator!$B$30/Calculator!$F$12,1)),2))+MIN(500,MAX(30,100*EXP(-0.3*'VSWR Calculator'!$C$24)*(1+3*ABS(MOD('VSWR Calculator'!$C$23/Calculator!$F$12/2,1)-0.5))))/'VSWR Calculator'!$C$25)-$C77)^2+(1500*ABS(SIN(2*PI()*MOD(Calculator!$B$30/Calculator!$F$12,1)))*IF(MOD(Calculator!$B$30/Calculator!$F$12,1)&lt;0.5,-1,1))^2)/SQRT(((50*POWER(80,POWER(COS(PI()*MOD(Calculator!$B$30/Calculator!$F$12,1)),2))+MIN(500,MAX(30,100*EXP(-0.3*'VSWR Calculator'!$C$24)*(1+3*ABS(MOD('VSWR Calculator'!$C$23/Calculator!$F$12/2,1)-0.5))))/'VSWR Calculator'!$C$25)+$C77)^2+(1500*ABS(SIN(2*PI()*MOD(Calculator!$B$30/Calculator!$F$12,1)))*IF(MOD(Calculator!$B$30/Calculator!$F$12,1)&lt;0.5,-1,1))^2))/(1-SQRT(((50*POWER(80,POWER(COS(PI()*MOD(Calculator!$B$30/Calculator!$F$12,1)),2))+MIN(500,MAX(30,100*EXP(-0.3*'VSWR Calculator'!$C$24)*(1+3*ABS(MOD('VSWR Calculator'!$C$23/Calculator!$F$12/2,1)-0.5))))/'VSWR Calculator'!$C$25)-$C77)^2+(1500*ABS(SIN(2*PI()*MOD(Calculator!$B$30/Calculator!$F$12,1)))*IF(MOD(Calculator!$B$30/Calculator!$F$12,1)&lt;0.5,-1,1))^2)/SQRT(((50*POWER(80,POWER(COS(PI()*MOD(Calculator!$B$30/Calculator!$F$12,1)),2))+MIN(500,MAX(30,100*EXP(-0.3*'VSWR Calculator'!$C$24)*(1+3*ABS(MOD('VSWR Calculator'!$C$23/Calculator!$F$12/2,1)-0.5))))/'VSWR Calculator'!$C$25)+$C77)^2+(1500*ABS(SIN(2*PI()*MOD(Calculator!$B$30/Calculator!$F$12,1)))*IF(MOD(Calculator!$B$30/Calculator!$F$12,1)&lt;0.5,-1,1))^2)),2))</f>
        <v>—</v>
      </c>
      <c r="BZ77" s="253" t="str">
        <f aca="false">IF(OR(Calculator!$E$13&lt;&gt;"YES",Calculator!$B$30&lt;Calculator!$G$13),"—",ROUND((1+SQRT(((50*POWER(80,POWER(COS(PI()*MOD(Calculator!$B$30/Calculator!$F$13,1)),2))+MIN(500,MAX(30,100*EXP(-0.3*'VSWR Calculator'!$C$24)*(1+3*ABS(MOD('VSWR Calculator'!$C$23/Calculator!$F$13/2,1)-0.5))))/'VSWR Calculator'!$C$25)-$C77)^2+(1500*ABS(SIN(2*PI()*MOD(Calculator!$B$30/Calculator!$F$13,1)))*IF(MOD(Calculator!$B$30/Calculator!$F$13,1)&lt;0.5,-1,1))^2)/SQRT(((50*POWER(80,POWER(COS(PI()*MOD(Calculator!$B$30/Calculator!$F$13,1)),2))+MIN(500,MAX(30,100*EXP(-0.3*'VSWR Calculator'!$C$24)*(1+3*ABS(MOD('VSWR Calculator'!$C$23/Calculator!$F$13/2,1)-0.5))))/'VSWR Calculator'!$C$25)+$C77)^2+(1500*ABS(SIN(2*PI()*MOD(Calculator!$B$30/Calculator!$F$13,1)))*IF(MOD(Calculator!$B$30/Calculator!$F$13,1)&lt;0.5,-1,1))^2))/(1-SQRT(((50*POWER(80,POWER(COS(PI()*MOD(Calculator!$B$30/Calculator!$F$13,1)),2))+MIN(500,MAX(30,100*EXP(-0.3*'VSWR Calculator'!$C$24)*(1+3*ABS(MOD('VSWR Calculator'!$C$23/Calculator!$F$13/2,1)-0.5))))/'VSWR Calculator'!$C$25)-$C77)^2+(1500*ABS(SIN(2*PI()*MOD(Calculator!$B$30/Calculator!$F$13,1)))*IF(MOD(Calculator!$B$30/Calculator!$F$13,1)&lt;0.5,-1,1))^2)/SQRT(((50*POWER(80,POWER(COS(PI()*MOD(Calculator!$B$30/Calculator!$F$13,1)),2))+MIN(500,MAX(30,100*EXP(-0.3*'VSWR Calculator'!$C$24)*(1+3*ABS(MOD('VSWR Calculator'!$C$23/Calculator!$F$13/2,1)-0.5))))/'VSWR Calculator'!$C$25)+$C77)^2+(1500*ABS(SIN(2*PI()*MOD(Calculator!$B$30/Calculator!$F$13,1)))*IF(MOD(Calculator!$B$30/Calculator!$F$13,1)&lt;0.5,-1,1))^2)),2))</f>
        <v>—</v>
      </c>
      <c r="CA77" s="253" t="str">
        <f aca="false">IF(OR(Calculator!$E$14&lt;&gt;"YES",Calculator!$B$30&lt;Calculator!$G$14),"—",ROUND((1+SQRT(((50*POWER(80,POWER(COS(PI()*MOD(Calculator!$B$30/Calculator!$F$14,1)),2))+MIN(500,MAX(30,100*EXP(-0.3*'VSWR Calculator'!$C$24)*(1+3*ABS(MOD('VSWR Calculator'!$C$23/Calculator!$F$14/2,1)-0.5))))/'VSWR Calculator'!$C$25)-$C77)^2+(1500*ABS(SIN(2*PI()*MOD(Calculator!$B$30/Calculator!$F$14,1)))*IF(MOD(Calculator!$B$30/Calculator!$F$14,1)&lt;0.5,-1,1))^2)/SQRT(((50*POWER(80,POWER(COS(PI()*MOD(Calculator!$B$30/Calculator!$F$14,1)),2))+MIN(500,MAX(30,100*EXP(-0.3*'VSWR Calculator'!$C$24)*(1+3*ABS(MOD('VSWR Calculator'!$C$23/Calculator!$F$14/2,1)-0.5))))/'VSWR Calculator'!$C$25)+$C77)^2+(1500*ABS(SIN(2*PI()*MOD(Calculator!$B$30/Calculator!$F$14,1)))*IF(MOD(Calculator!$B$30/Calculator!$F$14,1)&lt;0.5,-1,1))^2))/(1-SQRT(((50*POWER(80,POWER(COS(PI()*MOD(Calculator!$B$30/Calculator!$F$14,1)),2))+MIN(500,MAX(30,100*EXP(-0.3*'VSWR Calculator'!$C$24)*(1+3*ABS(MOD('VSWR Calculator'!$C$23/Calculator!$F$14/2,1)-0.5))))/'VSWR Calculator'!$C$25)-$C77)^2+(1500*ABS(SIN(2*PI()*MOD(Calculator!$B$30/Calculator!$F$14,1)))*IF(MOD(Calculator!$B$30/Calculator!$F$14,1)&lt;0.5,-1,1))^2)/SQRT(((50*POWER(80,POWER(COS(PI()*MOD(Calculator!$B$30/Calculator!$F$14,1)),2))+MIN(500,MAX(30,100*EXP(-0.3*'VSWR Calculator'!$C$24)*(1+3*ABS(MOD('VSWR Calculator'!$C$23/Calculator!$F$14/2,1)-0.5))))/'VSWR Calculator'!$C$25)+$C77)^2+(1500*ABS(SIN(2*PI()*MOD(Calculator!$B$30/Calculator!$F$14,1)))*IF(MOD(Calculator!$B$30/Calculator!$F$14,1)&lt;0.5,-1,1))^2)),2))</f>
        <v>—</v>
      </c>
      <c r="CB77" s="253" t="n">
        <f aca="false">IF(OR(Calculator!$E$15&lt;&gt;"YES",Calculator!$B$30&lt;Calculator!$G$15),"—",ROUND((1+SQRT(((50*POWER(80,POWER(COS(PI()*MOD(Calculator!$B$30/Calculator!$F$15,1)),2))+MIN(500,MAX(30,100*EXP(-0.3*'VSWR Calculator'!$C$24)*(1+3*ABS(MOD('VSWR Calculator'!$C$23/Calculator!$F$15/2,1)-0.5))))/'VSWR Calculator'!$C$25)-$C77)^2+(1500*ABS(SIN(2*PI()*MOD(Calculator!$B$30/Calculator!$F$15,1)))*IF(MOD(Calculator!$B$30/Calculator!$F$15,1)&lt;0.5,-1,1))^2)/SQRT(((50*POWER(80,POWER(COS(PI()*MOD(Calculator!$B$30/Calculator!$F$15,1)),2))+MIN(500,MAX(30,100*EXP(-0.3*'VSWR Calculator'!$C$24)*(1+3*ABS(MOD('VSWR Calculator'!$C$23/Calculator!$F$15/2,1)-0.5))))/'VSWR Calculator'!$C$25)+$C77)^2+(1500*ABS(SIN(2*PI()*MOD(Calculator!$B$30/Calculator!$F$15,1)))*IF(MOD(Calculator!$B$30/Calculator!$F$15,1)&lt;0.5,-1,1))^2))/(1-SQRT(((50*POWER(80,POWER(COS(PI()*MOD(Calculator!$B$30/Calculator!$F$15,1)),2))+MIN(500,MAX(30,100*EXP(-0.3*'VSWR Calculator'!$C$24)*(1+3*ABS(MOD('VSWR Calculator'!$C$23/Calculator!$F$15/2,1)-0.5))))/'VSWR Calculator'!$C$25)-$C77)^2+(1500*ABS(SIN(2*PI()*MOD(Calculator!$B$30/Calculator!$F$15,1)))*IF(MOD(Calculator!$B$30/Calculator!$F$15,1)&lt;0.5,-1,1))^2)/SQRT(((50*POWER(80,POWER(COS(PI()*MOD(Calculator!$B$30/Calculator!$F$15,1)),2))+MIN(500,MAX(30,100*EXP(-0.3*'VSWR Calculator'!$C$24)*(1+3*ABS(MOD('VSWR Calculator'!$C$23/Calculator!$F$15/2,1)-0.5))))/'VSWR Calculator'!$C$25)+$C77)^2+(1500*ABS(SIN(2*PI()*MOD(Calculator!$B$30/Calculator!$F$15,1)))*IF(MOD(Calculator!$B$30/Calculator!$F$15,1)&lt;0.5,-1,1))^2)),2))</f>
        <v>14.92</v>
      </c>
      <c r="CC77" s="253" t="str">
        <f aca="false">IF(OR(Calculator!$E$16&lt;&gt;"YES",Calculator!$B$30&lt;Calculator!$G$16),"—",ROUND((1+SQRT(((50*POWER(80,POWER(COS(PI()*MOD(Calculator!$B$30/Calculator!$F$16,1)),2))+MIN(500,MAX(30,100*EXP(-0.3*'VSWR Calculator'!$C$24)*(1+3*ABS(MOD('VSWR Calculator'!$C$23/Calculator!$F$16/2,1)-0.5))))/'VSWR Calculator'!$C$25)-$C77)^2+(1500*ABS(SIN(2*PI()*MOD(Calculator!$B$30/Calculator!$F$16,1)))*IF(MOD(Calculator!$B$30/Calculator!$F$16,1)&lt;0.5,-1,1))^2)/SQRT(((50*POWER(80,POWER(COS(PI()*MOD(Calculator!$B$30/Calculator!$F$16,1)),2))+MIN(500,MAX(30,100*EXP(-0.3*'VSWR Calculator'!$C$24)*(1+3*ABS(MOD('VSWR Calculator'!$C$23/Calculator!$F$16/2,1)-0.5))))/'VSWR Calculator'!$C$25)+$C77)^2+(1500*ABS(SIN(2*PI()*MOD(Calculator!$B$30/Calculator!$F$16,1)))*IF(MOD(Calculator!$B$30/Calculator!$F$16,1)&lt;0.5,-1,1))^2))/(1-SQRT(((50*POWER(80,POWER(COS(PI()*MOD(Calculator!$B$30/Calculator!$F$16,1)),2))+MIN(500,MAX(30,100*EXP(-0.3*'VSWR Calculator'!$C$24)*(1+3*ABS(MOD('VSWR Calculator'!$C$23/Calculator!$F$16/2,1)-0.5))))/'VSWR Calculator'!$C$25)-$C77)^2+(1500*ABS(SIN(2*PI()*MOD(Calculator!$B$30/Calculator!$F$16,1)))*IF(MOD(Calculator!$B$30/Calculator!$F$16,1)&lt;0.5,-1,1))^2)/SQRT(((50*POWER(80,POWER(COS(PI()*MOD(Calculator!$B$30/Calculator!$F$16,1)),2))+MIN(500,MAX(30,100*EXP(-0.3*'VSWR Calculator'!$C$24)*(1+3*ABS(MOD('VSWR Calculator'!$C$23/Calculator!$F$16/2,1)-0.5))))/'VSWR Calculator'!$C$25)+$C77)^2+(1500*ABS(SIN(2*PI()*MOD(Calculator!$B$30/Calculator!$F$16,1)))*IF(MOD(Calculator!$B$30/Calculator!$F$16,1)&lt;0.5,-1,1))^2)),2))</f>
        <v>—</v>
      </c>
      <c r="CD77" s="253" t="n">
        <f aca="false">IF(OR(Calculator!$E$17&lt;&gt;"YES",Calculator!$B$30&lt;Calculator!$G$17),"—",ROUND((1+SQRT(((50*POWER(80,POWER(COS(PI()*MOD(Calculator!$B$30/Calculator!$F$17,1)),2))+MIN(500,MAX(30,100*EXP(-0.3*'VSWR Calculator'!$C$24)*(1+3*ABS(MOD('VSWR Calculator'!$C$23/Calculator!$F$17/2,1)-0.5))))/'VSWR Calculator'!$C$25)-$C77)^2+(1500*ABS(SIN(2*PI()*MOD(Calculator!$B$30/Calculator!$F$17,1)))*IF(MOD(Calculator!$B$30/Calculator!$F$17,1)&lt;0.5,-1,1))^2)/SQRT(((50*POWER(80,POWER(COS(PI()*MOD(Calculator!$B$30/Calculator!$F$17,1)),2))+MIN(500,MAX(30,100*EXP(-0.3*'VSWR Calculator'!$C$24)*(1+3*ABS(MOD('VSWR Calculator'!$C$23/Calculator!$F$17/2,1)-0.5))))/'VSWR Calculator'!$C$25)+$C77)^2+(1500*ABS(SIN(2*PI()*MOD(Calculator!$B$30/Calculator!$F$17,1)))*IF(MOD(Calculator!$B$30/Calculator!$F$17,1)&lt;0.5,-1,1))^2))/(1-SQRT(((50*POWER(80,POWER(COS(PI()*MOD(Calculator!$B$30/Calculator!$F$17,1)),2))+MIN(500,MAX(30,100*EXP(-0.3*'VSWR Calculator'!$C$24)*(1+3*ABS(MOD('VSWR Calculator'!$C$23/Calculator!$F$17/2,1)-0.5))))/'VSWR Calculator'!$C$25)-$C77)^2+(1500*ABS(SIN(2*PI()*MOD(Calculator!$B$30/Calculator!$F$17,1)))*IF(MOD(Calculator!$B$30/Calculator!$F$17,1)&lt;0.5,-1,1))^2)/SQRT(((50*POWER(80,POWER(COS(PI()*MOD(Calculator!$B$30/Calculator!$F$17,1)),2))+MIN(500,MAX(30,100*EXP(-0.3*'VSWR Calculator'!$C$24)*(1+3*ABS(MOD('VSWR Calculator'!$C$23/Calculator!$F$17/2,1)-0.5))))/'VSWR Calculator'!$C$25)+$C77)^2+(1500*ABS(SIN(2*PI()*MOD(Calculator!$B$30/Calculator!$F$17,1)))*IF(MOD(Calculator!$B$30/Calculator!$F$17,1)&lt;0.5,-1,1))^2)),2))</f>
        <v>16.32</v>
      </c>
      <c r="CE77" s="253" t="str">
        <f aca="false">IF(OR(Calculator!$E$18&lt;&gt;"YES",Calculator!$B$30&lt;Calculator!$G$18),"—",ROUND((1+SQRT(((50*POWER(80,POWER(COS(PI()*MOD(Calculator!$B$30/Calculator!$F$18,1)),2))+MIN(500,MAX(30,100*EXP(-0.3*'VSWR Calculator'!$C$24)*(1+3*ABS(MOD('VSWR Calculator'!$C$23/Calculator!$F$18/2,1)-0.5))))/'VSWR Calculator'!$C$25)-$C77)^2+(1500*ABS(SIN(2*PI()*MOD(Calculator!$B$30/Calculator!$F$18,1)))*IF(MOD(Calculator!$B$30/Calculator!$F$18,1)&lt;0.5,-1,1))^2)/SQRT(((50*POWER(80,POWER(COS(PI()*MOD(Calculator!$B$30/Calculator!$F$18,1)),2))+MIN(500,MAX(30,100*EXP(-0.3*'VSWR Calculator'!$C$24)*(1+3*ABS(MOD('VSWR Calculator'!$C$23/Calculator!$F$18/2,1)-0.5))))/'VSWR Calculator'!$C$25)+$C77)^2+(1500*ABS(SIN(2*PI()*MOD(Calculator!$B$30/Calculator!$F$18,1)))*IF(MOD(Calculator!$B$30/Calculator!$F$18,1)&lt;0.5,-1,1))^2))/(1-SQRT(((50*POWER(80,POWER(COS(PI()*MOD(Calculator!$B$30/Calculator!$F$18,1)),2))+MIN(500,MAX(30,100*EXP(-0.3*'VSWR Calculator'!$C$24)*(1+3*ABS(MOD('VSWR Calculator'!$C$23/Calculator!$F$18/2,1)-0.5))))/'VSWR Calculator'!$C$25)-$C77)^2+(1500*ABS(SIN(2*PI()*MOD(Calculator!$B$30/Calculator!$F$18,1)))*IF(MOD(Calculator!$B$30/Calculator!$F$18,1)&lt;0.5,-1,1))^2)/SQRT(((50*POWER(80,POWER(COS(PI()*MOD(Calculator!$B$30/Calculator!$F$18,1)),2))+MIN(500,MAX(30,100*EXP(-0.3*'VSWR Calculator'!$C$24)*(1+3*ABS(MOD('VSWR Calculator'!$C$23/Calculator!$F$18/2,1)-0.5))))/'VSWR Calculator'!$C$25)+$C77)^2+(1500*ABS(SIN(2*PI()*MOD(Calculator!$B$30/Calculator!$F$18,1)))*IF(MOD(Calculator!$B$30/Calculator!$F$18,1)&lt;0.5,-1,1))^2)),2))</f>
        <v>—</v>
      </c>
      <c r="CF77" s="253" t="str">
        <f aca="false">IF(OR(Calculator!$E$19&lt;&gt;"YES",Calculator!$B$30&lt;Calculator!$G$19),"—",ROUND((1+SQRT(((50*POWER(80,POWER(COS(PI()*MOD(Calculator!$B$30/Calculator!$F$19,1)),2))+MIN(500,MAX(30,100*EXP(-0.3*'VSWR Calculator'!$C$24)*(1+3*ABS(MOD('VSWR Calculator'!$C$23/Calculator!$F$19/2,1)-0.5))))/'VSWR Calculator'!$C$25)-$C77)^2+(1500*ABS(SIN(2*PI()*MOD(Calculator!$B$30/Calculator!$F$19,1)))*IF(MOD(Calculator!$B$30/Calculator!$F$19,1)&lt;0.5,-1,1))^2)/SQRT(((50*POWER(80,POWER(COS(PI()*MOD(Calculator!$B$30/Calculator!$F$19,1)),2))+MIN(500,MAX(30,100*EXP(-0.3*'VSWR Calculator'!$C$24)*(1+3*ABS(MOD('VSWR Calculator'!$C$23/Calculator!$F$19/2,1)-0.5))))/'VSWR Calculator'!$C$25)+$C77)^2+(1500*ABS(SIN(2*PI()*MOD(Calculator!$B$30/Calculator!$F$19,1)))*IF(MOD(Calculator!$B$30/Calculator!$F$19,1)&lt;0.5,-1,1))^2))/(1-SQRT(((50*POWER(80,POWER(COS(PI()*MOD(Calculator!$B$30/Calculator!$F$19,1)),2))+MIN(500,MAX(30,100*EXP(-0.3*'VSWR Calculator'!$C$24)*(1+3*ABS(MOD('VSWR Calculator'!$C$23/Calculator!$F$19/2,1)-0.5))))/'VSWR Calculator'!$C$25)-$C77)^2+(1500*ABS(SIN(2*PI()*MOD(Calculator!$B$30/Calculator!$F$19,1)))*IF(MOD(Calculator!$B$30/Calculator!$F$19,1)&lt;0.5,-1,1))^2)/SQRT(((50*POWER(80,POWER(COS(PI()*MOD(Calculator!$B$30/Calculator!$F$19,1)),2))+MIN(500,MAX(30,100*EXP(-0.3*'VSWR Calculator'!$C$24)*(1+3*ABS(MOD('VSWR Calculator'!$C$23/Calculator!$F$19/2,1)-0.5))))/'VSWR Calculator'!$C$25)+$C77)^2+(1500*ABS(SIN(2*PI()*MOD(Calculator!$B$30/Calculator!$F$19,1)))*IF(MOD(Calculator!$B$30/Calculator!$F$19,1)&lt;0.5,-1,1))^2)),2))</f>
        <v>—</v>
      </c>
      <c r="CG77" s="253" t="str">
        <f aca="false">IF(OR(Calculator!$E$20&lt;&gt;"YES",Calculator!$B$30&lt;Calculator!$G$20),"—",ROUND((1+SQRT(((50*POWER(80,POWER(COS(PI()*MOD(Calculator!$B$30/Calculator!$F$20,1)),2))+MIN(500,MAX(30,100*EXP(-0.3*'VSWR Calculator'!$C$24)*(1+3*ABS(MOD('VSWR Calculator'!$C$23/Calculator!$F$20/2,1)-0.5))))/'VSWR Calculator'!$C$25)-$C77)^2+(1500*ABS(SIN(2*PI()*MOD(Calculator!$B$30/Calculator!$F$20,1)))*IF(MOD(Calculator!$B$30/Calculator!$F$20,1)&lt;0.5,-1,1))^2)/SQRT(((50*POWER(80,POWER(COS(PI()*MOD(Calculator!$B$30/Calculator!$F$20,1)),2))+MIN(500,MAX(30,100*EXP(-0.3*'VSWR Calculator'!$C$24)*(1+3*ABS(MOD('VSWR Calculator'!$C$23/Calculator!$F$20/2,1)-0.5))))/'VSWR Calculator'!$C$25)+$C77)^2+(1500*ABS(SIN(2*PI()*MOD(Calculator!$B$30/Calculator!$F$20,1)))*IF(MOD(Calculator!$B$30/Calculator!$F$20,1)&lt;0.5,-1,1))^2))/(1-SQRT(((50*POWER(80,POWER(COS(PI()*MOD(Calculator!$B$30/Calculator!$F$20,1)),2))+MIN(500,MAX(30,100*EXP(-0.3*'VSWR Calculator'!$C$24)*(1+3*ABS(MOD('VSWR Calculator'!$C$23/Calculator!$F$20/2,1)-0.5))))/'VSWR Calculator'!$C$25)-$C77)^2+(1500*ABS(SIN(2*PI()*MOD(Calculator!$B$30/Calculator!$F$20,1)))*IF(MOD(Calculator!$B$30/Calculator!$F$20,1)&lt;0.5,-1,1))^2)/SQRT(((50*POWER(80,POWER(COS(PI()*MOD(Calculator!$B$30/Calculator!$F$20,1)),2))+MIN(500,MAX(30,100*EXP(-0.3*'VSWR Calculator'!$C$24)*(1+3*ABS(MOD('VSWR Calculator'!$C$23/Calculator!$F$20/2,1)-0.5))))/'VSWR Calculator'!$C$25)+$C77)^2+(1500*ABS(SIN(2*PI()*MOD(Calculator!$B$30/Calculator!$F$20,1)))*IF(MOD(Calculator!$B$30/Calculator!$F$20,1)&lt;0.5,-1,1))^2)),2))</f>
        <v>—</v>
      </c>
      <c r="CH77" s="253" t="str">
        <f aca="false">IF(OR(Calculator!$E$21&lt;&gt;"YES",Calculator!$B$30&lt;Calculator!$G$21),"—",ROUND((1+SQRT(((50*POWER(80,POWER(COS(PI()*MOD(Calculator!$B$30/Calculator!$F$21,1)),2))+MIN(500,MAX(30,100*EXP(-0.3*'VSWR Calculator'!$C$24)*(1+3*ABS(MOD('VSWR Calculator'!$C$23/Calculator!$F$21/2,1)-0.5))))/'VSWR Calculator'!$C$25)-$C77)^2+(1500*ABS(SIN(2*PI()*MOD(Calculator!$B$30/Calculator!$F$21,1)))*IF(MOD(Calculator!$B$30/Calculator!$F$21,1)&lt;0.5,-1,1))^2)/SQRT(((50*POWER(80,POWER(COS(PI()*MOD(Calculator!$B$30/Calculator!$F$21,1)),2))+MIN(500,MAX(30,100*EXP(-0.3*'VSWR Calculator'!$C$24)*(1+3*ABS(MOD('VSWR Calculator'!$C$23/Calculator!$F$21/2,1)-0.5))))/'VSWR Calculator'!$C$25)+$C77)^2+(1500*ABS(SIN(2*PI()*MOD(Calculator!$B$30/Calculator!$F$21,1)))*IF(MOD(Calculator!$B$30/Calculator!$F$21,1)&lt;0.5,-1,1))^2))/(1-SQRT(((50*POWER(80,POWER(COS(PI()*MOD(Calculator!$B$30/Calculator!$F$21,1)),2))+MIN(500,MAX(30,100*EXP(-0.3*'VSWR Calculator'!$C$24)*(1+3*ABS(MOD('VSWR Calculator'!$C$23/Calculator!$F$21/2,1)-0.5))))/'VSWR Calculator'!$C$25)-$C77)^2+(1500*ABS(SIN(2*PI()*MOD(Calculator!$B$30/Calculator!$F$21,1)))*IF(MOD(Calculator!$B$30/Calculator!$F$21,1)&lt;0.5,-1,1))^2)/SQRT(((50*POWER(80,POWER(COS(PI()*MOD(Calculator!$B$30/Calculator!$F$21,1)),2))+MIN(500,MAX(30,100*EXP(-0.3*'VSWR Calculator'!$C$24)*(1+3*ABS(MOD('VSWR Calculator'!$C$23/Calculator!$F$21/2,1)-0.5))))/'VSWR Calculator'!$C$25)+$C77)^2+(1500*ABS(SIN(2*PI()*MOD(Calculator!$B$30/Calculator!$F$21,1)))*IF(MOD(Calculator!$B$30/Calculator!$F$21,1)&lt;0.5,-1,1))^2)),2))</f>
        <v>—</v>
      </c>
      <c r="CI77" s="253" t="str">
        <f aca="false">IF(OR(Calculator!$E$22&lt;&gt;"YES",Calculator!$B$30&lt;Calculator!$G$22),"—",ROUND((1+SQRT(((50*POWER(80,POWER(COS(PI()*MOD(Calculator!$B$30/Calculator!$F$22,1)),2))+MIN(500,MAX(30,100*EXP(-0.3*'VSWR Calculator'!$C$24)*(1+3*ABS(MOD('VSWR Calculator'!$C$23/Calculator!$F$22/2,1)-0.5))))/'VSWR Calculator'!$C$25)-$C77)^2+(1500*ABS(SIN(2*PI()*MOD(Calculator!$B$30/Calculator!$F$22,1)))*IF(MOD(Calculator!$B$30/Calculator!$F$22,1)&lt;0.5,-1,1))^2)/SQRT(((50*POWER(80,POWER(COS(PI()*MOD(Calculator!$B$30/Calculator!$F$22,1)),2))+MIN(500,MAX(30,100*EXP(-0.3*'VSWR Calculator'!$C$24)*(1+3*ABS(MOD('VSWR Calculator'!$C$23/Calculator!$F$22/2,1)-0.5))))/'VSWR Calculator'!$C$25)+$C77)^2+(1500*ABS(SIN(2*PI()*MOD(Calculator!$B$30/Calculator!$F$22,1)))*IF(MOD(Calculator!$B$30/Calculator!$F$22,1)&lt;0.5,-1,1))^2))/(1-SQRT(((50*POWER(80,POWER(COS(PI()*MOD(Calculator!$B$30/Calculator!$F$22,1)),2))+MIN(500,MAX(30,100*EXP(-0.3*'VSWR Calculator'!$C$24)*(1+3*ABS(MOD('VSWR Calculator'!$C$23/Calculator!$F$22/2,1)-0.5))))/'VSWR Calculator'!$C$25)-$C77)^2+(1500*ABS(SIN(2*PI()*MOD(Calculator!$B$30/Calculator!$F$22,1)))*IF(MOD(Calculator!$B$30/Calculator!$F$22,1)&lt;0.5,-1,1))^2)/SQRT(((50*POWER(80,POWER(COS(PI()*MOD(Calculator!$B$30/Calculator!$F$22,1)),2))+MIN(500,MAX(30,100*EXP(-0.3*'VSWR Calculator'!$C$24)*(1+3*ABS(MOD('VSWR Calculator'!$C$23/Calculator!$F$22/2,1)-0.5))))/'VSWR Calculator'!$C$25)+$C77)^2+(1500*ABS(SIN(2*PI()*MOD(Calculator!$B$30/Calculator!$F$22,1)))*IF(MOD(Calculator!$B$30/Calculator!$F$22,1)&lt;0.5,-1,1))^2)),2))</f>
        <v>—</v>
      </c>
      <c r="CJ77" s="253" t="n">
        <f aca="false">IFERROR(ROUND((IF(ISNUMBER(BY77),BY77,0)+IF(ISNUMBER(BZ77),BZ77,0)+IF(ISNUMBER(CA77),CA77,0)+IF(ISNUMBER(CB77),CB77,0)+IF(ISNUMBER(CC77),CC77,0)+IF(ISNUMBER(CD77),CD77,0)+IF(ISNUMBER(CE77),CE77,0)+IF(ISNUMBER(CF77),CF77,0)+IF(ISNUMBER(CG77),CG77,0)+IF(ISNUMBER(CH77),CH77,0)+IF(ISNUMBER(CI77),CI77,0))/(IF(ISNUMBER(BY77),1,0)+IF(ISNUMBER(BZ77),1,0)+IF(ISNUMBER(CA77),1,0)+IF(ISNUMBER(CB77),1,0)+IF(ISNUMBER(CC77),1,0)+IF(ISNUMBER(CD77),1,0)+IF(ISNUMBER(CE77),1,0)+IF(ISNUMBER(CF77),1,0)+IF(ISNUMBER(CG77),1,0)+IF(ISNUMBER(CH77),1,0)+IF(ISNUMBER(CI77),1,0)),4),"")</f>
        <v>15.62</v>
      </c>
      <c r="CK77" s="253" t="str">
        <f aca="false">IF(OR(Calculator!$E$12&lt;&gt;"YES",Calculator!$B$31&lt;Calculator!$G$12),"—",ROUND((1+SQRT(((50*POWER(80,POWER(COS(PI()*MOD(Calculator!$B$31/Calculator!$F$12,1)),2))+MIN(500,MAX(30,100*EXP(-0.3*'VSWR Calculator'!$C$24)*(1+3*ABS(MOD('VSWR Calculator'!$C$23/Calculator!$F$12/2,1)-0.5))))/'VSWR Calculator'!$C$25)-$C77)^2+(1500*ABS(SIN(2*PI()*MOD(Calculator!$B$31/Calculator!$F$12,1)))*IF(MOD(Calculator!$B$31/Calculator!$F$12,1)&lt;0.5,-1,1))^2)/SQRT(((50*POWER(80,POWER(COS(PI()*MOD(Calculator!$B$31/Calculator!$F$12,1)),2))+MIN(500,MAX(30,100*EXP(-0.3*'VSWR Calculator'!$C$24)*(1+3*ABS(MOD('VSWR Calculator'!$C$23/Calculator!$F$12/2,1)-0.5))))/'VSWR Calculator'!$C$25)+$C77)^2+(1500*ABS(SIN(2*PI()*MOD(Calculator!$B$31/Calculator!$F$12,1)))*IF(MOD(Calculator!$B$31/Calculator!$F$12,1)&lt;0.5,-1,1))^2))/(1-SQRT(((50*POWER(80,POWER(COS(PI()*MOD(Calculator!$B$31/Calculator!$F$12,1)),2))+MIN(500,MAX(30,100*EXP(-0.3*'VSWR Calculator'!$C$24)*(1+3*ABS(MOD('VSWR Calculator'!$C$23/Calculator!$F$12/2,1)-0.5))))/'VSWR Calculator'!$C$25)-$C77)^2+(1500*ABS(SIN(2*PI()*MOD(Calculator!$B$31/Calculator!$F$12,1)))*IF(MOD(Calculator!$B$31/Calculator!$F$12,1)&lt;0.5,-1,1))^2)/SQRT(((50*POWER(80,POWER(COS(PI()*MOD(Calculator!$B$31/Calculator!$F$12,1)),2))+MIN(500,MAX(30,100*EXP(-0.3*'VSWR Calculator'!$C$24)*(1+3*ABS(MOD('VSWR Calculator'!$C$23/Calculator!$F$12/2,1)-0.5))))/'VSWR Calculator'!$C$25)+$C77)^2+(1500*ABS(SIN(2*PI()*MOD(Calculator!$B$31/Calculator!$F$12,1)))*IF(MOD(Calculator!$B$31/Calculator!$F$12,1)&lt;0.5,-1,1))^2)),2))</f>
        <v>—</v>
      </c>
      <c r="CL77" s="253" t="str">
        <f aca="false">IF(OR(Calculator!$E$13&lt;&gt;"YES",Calculator!$B$31&lt;Calculator!$G$13),"—",ROUND((1+SQRT(((50*POWER(80,POWER(COS(PI()*MOD(Calculator!$B$31/Calculator!$F$13,1)),2))+MIN(500,MAX(30,100*EXP(-0.3*'VSWR Calculator'!$C$24)*(1+3*ABS(MOD('VSWR Calculator'!$C$23/Calculator!$F$13/2,1)-0.5))))/'VSWR Calculator'!$C$25)-$C77)^2+(1500*ABS(SIN(2*PI()*MOD(Calculator!$B$31/Calculator!$F$13,1)))*IF(MOD(Calculator!$B$31/Calculator!$F$13,1)&lt;0.5,-1,1))^2)/SQRT(((50*POWER(80,POWER(COS(PI()*MOD(Calculator!$B$31/Calculator!$F$13,1)),2))+MIN(500,MAX(30,100*EXP(-0.3*'VSWR Calculator'!$C$24)*(1+3*ABS(MOD('VSWR Calculator'!$C$23/Calculator!$F$13/2,1)-0.5))))/'VSWR Calculator'!$C$25)+$C77)^2+(1500*ABS(SIN(2*PI()*MOD(Calculator!$B$31/Calculator!$F$13,1)))*IF(MOD(Calculator!$B$31/Calculator!$F$13,1)&lt;0.5,-1,1))^2))/(1-SQRT(((50*POWER(80,POWER(COS(PI()*MOD(Calculator!$B$31/Calculator!$F$13,1)),2))+MIN(500,MAX(30,100*EXP(-0.3*'VSWR Calculator'!$C$24)*(1+3*ABS(MOD('VSWR Calculator'!$C$23/Calculator!$F$13/2,1)-0.5))))/'VSWR Calculator'!$C$25)-$C77)^2+(1500*ABS(SIN(2*PI()*MOD(Calculator!$B$31/Calculator!$F$13,1)))*IF(MOD(Calculator!$B$31/Calculator!$F$13,1)&lt;0.5,-1,1))^2)/SQRT(((50*POWER(80,POWER(COS(PI()*MOD(Calculator!$B$31/Calculator!$F$13,1)),2))+MIN(500,MAX(30,100*EXP(-0.3*'VSWR Calculator'!$C$24)*(1+3*ABS(MOD('VSWR Calculator'!$C$23/Calculator!$F$13/2,1)-0.5))))/'VSWR Calculator'!$C$25)+$C77)^2+(1500*ABS(SIN(2*PI()*MOD(Calculator!$B$31/Calculator!$F$13,1)))*IF(MOD(Calculator!$B$31/Calculator!$F$13,1)&lt;0.5,-1,1))^2)),2))</f>
        <v>—</v>
      </c>
      <c r="CM77" s="253" t="str">
        <f aca="false">IF(OR(Calculator!$E$14&lt;&gt;"YES",Calculator!$B$31&lt;Calculator!$G$14),"—",ROUND((1+SQRT(((50*POWER(80,POWER(COS(PI()*MOD(Calculator!$B$31/Calculator!$F$14,1)),2))+MIN(500,MAX(30,100*EXP(-0.3*'VSWR Calculator'!$C$24)*(1+3*ABS(MOD('VSWR Calculator'!$C$23/Calculator!$F$14/2,1)-0.5))))/'VSWR Calculator'!$C$25)-$C77)^2+(1500*ABS(SIN(2*PI()*MOD(Calculator!$B$31/Calculator!$F$14,1)))*IF(MOD(Calculator!$B$31/Calculator!$F$14,1)&lt;0.5,-1,1))^2)/SQRT(((50*POWER(80,POWER(COS(PI()*MOD(Calculator!$B$31/Calculator!$F$14,1)),2))+MIN(500,MAX(30,100*EXP(-0.3*'VSWR Calculator'!$C$24)*(1+3*ABS(MOD('VSWR Calculator'!$C$23/Calculator!$F$14/2,1)-0.5))))/'VSWR Calculator'!$C$25)+$C77)^2+(1500*ABS(SIN(2*PI()*MOD(Calculator!$B$31/Calculator!$F$14,1)))*IF(MOD(Calculator!$B$31/Calculator!$F$14,1)&lt;0.5,-1,1))^2))/(1-SQRT(((50*POWER(80,POWER(COS(PI()*MOD(Calculator!$B$31/Calculator!$F$14,1)),2))+MIN(500,MAX(30,100*EXP(-0.3*'VSWR Calculator'!$C$24)*(1+3*ABS(MOD('VSWR Calculator'!$C$23/Calculator!$F$14/2,1)-0.5))))/'VSWR Calculator'!$C$25)-$C77)^2+(1500*ABS(SIN(2*PI()*MOD(Calculator!$B$31/Calculator!$F$14,1)))*IF(MOD(Calculator!$B$31/Calculator!$F$14,1)&lt;0.5,-1,1))^2)/SQRT(((50*POWER(80,POWER(COS(PI()*MOD(Calculator!$B$31/Calculator!$F$14,1)),2))+MIN(500,MAX(30,100*EXP(-0.3*'VSWR Calculator'!$C$24)*(1+3*ABS(MOD('VSWR Calculator'!$C$23/Calculator!$F$14/2,1)-0.5))))/'VSWR Calculator'!$C$25)+$C77)^2+(1500*ABS(SIN(2*PI()*MOD(Calculator!$B$31/Calculator!$F$14,1)))*IF(MOD(Calculator!$B$31/Calculator!$F$14,1)&lt;0.5,-1,1))^2)),2))</f>
        <v>—</v>
      </c>
      <c r="CN77" s="253" t="n">
        <f aca="false">IF(OR(Calculator!$E$15&lt;&gt;"YES",Calculator!$B$31&lt;Calculator!$G$15),"—",ROUND((1+SQRT(((50*POWER(80,POWER(COS(PI()*MOD(Calculator!$B$31/Calculator!$F$15,1)),2))+MIN(500,MAX(30,100*EXP(-0.3*'VSWR Calculator'!$C$24)*(1+3*ABS(MOD('VSWR Calculator'!$C$23/Calculator!$F$15/2,1)-0.5))))/'VSWR Calculator'!$C$25)-$C77)^2+(1500*ABS(SIN(2*PI()*MOD(Calculator!$B$31/Calculator!$F$15,1)))*IF(MOD(Calculator!$B$31/Calculator!$F$15,1)&lt;0.5,-1,1))^2)/SQRT(((50*POWER(80,POWER(COS(PI()*MOD(Calculator!$B$31/Calculator!$F$15,1)),2))+MIN(500,MAX(30,100*EXP(-0.3*'VSWR Calculator'!$C$24)*(1+3*ABS(MOD('VSWR Calculator'!$C$23/Calculator!$F$15/2,1)-0.5))))/'VSWR Calculator'!$C$25)+$C77)^2+(1500*ABS(SIN(2*PI()*MOD(Calculator!$B$31/Calculator!$F$15,1)))*IF(MOD(Calculator!$B$31/Calculator!$F$15,1)&lt;0.5,-1,1))^2))/(1-SQRT(((50*POWER(80,POWER(COS(PI()*MOD(Calculator!$B$31/Calculator!$F$15,1)),2))+MIN(500,MAX(30,100*EXP(-0.3*'VSWR Calculator'!$C$24)*(1+3*ABS(MOD('VSWR Calculator'!$C$23/Calculator!$F$15/2,1)-0.5))))/'VSWR Calculator'!$C$25)-$C77)^2+(1500*ABS(SIN(2*PI()*MOD(Calculator!$B$31/Calculator!$F$15,1)))*IF(MOD(Calculator!$B$31/Calculator!$F$15,1)&lt;0.5,-1,1))^2)/SQRT(((50*POWER(80,POWER(COS(PI()*MOD(Calculator!$B$31/Calculator!$F$15,1)),2))+MIN(500,MAX(30,100*EXP(-0.3*'VSWR Calculator'!$C$24)*(1+3*ABS(MOD('VSWR Calculator'!$C$23/Calculator!$F$15/2,1)-0.5))))/'VSWR Calculator'!$C$25)+$C77)^2+(1500*ABS(SIN(2*PI()*MOD(Calculator!$B$31/Calculator!$F$15,1)))*IF(MOD(Calculator!$B$31/Calculator!$F$15,1)&lt;0.5,-1,1))^2)),2))</f>
        <v>16.09</v>
      </c>
      <c r="CO77" s="253" t="str">
        <f aca="false">IF(OR(Calculator!$E$16&lt;&gt;"YES",Calculator!$B$31&lt;Calculator!$G$16),"—",ROUND((1+SQRT(((50*POWER(80,POWER(COS(PI()*MOD(Calculator!$B$31/Calculator!$F$16,1)),2))+MIN(500,MAX(30,100*EXP(-0.3*'VSWR Calculator'!$C$24)*(1+3*ABS(MOD('VSWR Calculator'!$C$23/Calculator!$F$16/2,1)-0.5))))/'VSWR Calculator'!$C$25)-$C77)^2+(1500*ABS(SIN(2*PI()*MOD(Calculator!$B$31/Calculator!$F$16,1)))*IF(MOD(Calculator!$B$31/Calculator!$F$16,1)&lt;0.5,-1,1))^2)/SQRT(((50*POWER(80,POWER(COS(PI()*MOD(Calculator!$B$31/Calculator!$F$16,1)),2))+MIN(500,MAX(30,100*EXP(-0.3*'VSWR Calculator'!$C$24)*(1+3*ABS(MOD('VSWR Calculator'!$C$23/Calculator!$F$16/2,1)-0.5))))/'VSWR Calculator'!$C$25)+$C77)^2+(1500*ABS(SIN(2*PI()*MOD(Calculator!$B$31/Calculator!$F$16,1)))*IF(MOD(Calculator!$B$31/Calculator!$F$16,1)&lt;0.5,-1,1))^2))/(1-SQRT(((50*POWER(80,POWER(COS(PI()*MOD(Calculator!$B$31/Calculator!$F$16,1)),2))+MIN(500,MAX(30,100*EXP(-0.3*'VSWR Calculator'!$C$24)*(1+3*ABS(MOD('VSWR Calculator'!$C$23/Calculator!$F$16/2,1)-0.5))))/'VSWR Calculator'!$C$25)-$C77)^2+(1500*ABS(SIN(2*PI()*MOD(Calculator!$B$31/Calculator!$F$16,1)))*IF(MOD(Calculator!$B$31/Calculator!$F$16,1)&lt;0.5,-1,1))^2)/SQRT(((50*POWER(80,POWER(COS(PI()*MOD(Calculator!$B$31/Calculator!$F$16,1)),2))+MIN(500,MAX(30,100*EXP(-0.3*'VSWR Calculator'!$C$24)*(1+3*ABS(MOD('VSWR Calculator'!$C$23/Calculator!$F$16/2,1)-0.5))))/'VSWR Calculator'!$C$25)+$C77)^2+(1500*ABS(SIN(2*PI()*MOD(Calculator!$B$31/Calculator!$F$16,1)))*IF(MOD(Calculator!$B$31/Calculator!$F$16,1)&lt;0.5,-1,1))^2)),2))</f>
        <v>—</v>
      </c>
      <c r="CP77" s="253" t="n">
        <f aca="false">IF(OR(Calculator!$E$17&lt;&gt;"YES",Calculator!$B$31&lt;Calculator!$G$17),"—",ROUND((1+SQRT(((50*POWER(80,POWER(COS(PI()*MOD(Calculator!$B$31/Calculator!$F$17,1)),2))+MIN(500,MAX(30,100*EXP(-0.3*'VSWR Calculator'!$C$24)*(1+3*ABS(MOD('VSWR Calculator'!$C$23/Calculator!$F$17/2,1)-0.5))))/'VSWR Calculator'!$C$25)-$C77)^2+(1500*ABS(SIN(2*PI()*MOD(Calculator!$B$31/Calculator!$F$17,1)))*IF(MOD(Calculator!$B$31/Calculator!$F$17,1)&lt;0.5,-1,1))^2)/SQRT(((50*POWER(80,POWER(COS(PI()*MOD(Calculator!$B$31/Calculator!$F$17,1)),2))+MIN(500,MAX(30,100*EXP(-0.3*'VSWR Calculator'!$C$24)*(1+3*ABS(MOD('VSWR Calculator'!$C$23/Calculator!$F$17/2,1)-0.5))))/'VSWR Calculator'!$C$25)+$C77)^2+(1500*ABS(SIN(2*PI()*MOD(Calculator!$B$31/Calculator!$F$17,1)))*IF(MOD(Calculator!$B$31/Calculator!$F$17,1)&lt;0.5,-1,1))^2))/(1-SQRT(((50*POWER(80,POWER(COS(PI()*MOD(Calculator!$B$31/Calculator!$F$17,1)),2))+MIN(500,MAX(30,100*EXP(-0.3*'VSWR Calculator'!$C$24)*(1+3*ABS(MOD('VSWR Calculator'!$C$23/Calculator!$F$17/2,1)-0.5))))/'VSWR Calculator'!$C$25)-$C77)^2+(1500*ABS(SIN(2*PI()*MOD(Calculator!$B$31/Calculator!$F$17,1)))*IF(MOD(Calculator!$B$31/Calculator!$F$17,1)&lt;0.5,-1,1))^2)/SQRT(((50*POWER(80,POWER(COS(PI()*MOD(Calculator!$B$31/Calculator!$F$17,1)),2))+MIN(500,MAX(30,100*EXP(-0.3*'VSWR Calculator'!$C$24)*(1+3*ABS(MOD('VSWR Calculator'!$C$23/Calculator!$F$17/2,1)-0.5))))/'VSWR Calculator'!$C$25)+$C77)^2+(1500*ABS(SIN(2*PI()*MOD(Calculator!$B$31/Calculator!$F$17,1)))*IF(MOD(Calculator!$B$31/Calculator!$F$17,1)&lt;0.5,-1,1))^2)),2))</f>
        <v>13.73</v>
      </c>
      <c r="CQ77" s="253" t="str">
        <f aca="false">IF(OR(Calculator!$E$18&lt;&gt;"YES",Calculator!$B$31&lt;Calculator!$G$18),"—",ROUND((1+SQRT(((50*POWER(80,POWER(COS(PI()*MOD(Calculator!$B$31/Calculator!$F$18,1)),2))+MIN(500,MAX(30,100*EXP(-0.3*'VSWR Calculator'!$C$24)*(1+3*ABS(MOD('VSWR Calculator'!$C$23/Calculator!$F$18/2,1)-0.5))))/'VSWR Calculator'!$C$25)-$C77)^2+(1500*ABS(SIN(2*PI()*MOD(Calculator!$B$31/Calculator!$F$18,1)))*IF(MOD(Calculator!$B$31/Calculator!$F$18,1)&lt;0.5,-1,1))^2)/SQRT(((50*POWER(80,POWER(COS(PI()*MOD(Calculator!$B$31/Calculator!$F$18,1)),2))+MIN(500,MAX(30,100*EXP(-0.3*'VSWR Calculator'!$C$24)*(1+3*ABS(MOD('VSWR Calculator'!$C$23/Calculator!$F$18/2,1)-0.5))))/'VSWR Calculator'!$C$25)+$C77)^2+(1500*ABS(SIN(2*PI()*MOD(Calculator!$B$31/Calculator!$F$18,1)))*IF(MOD(Calculator!$B$31/Calculator!$F$18,1)&lt;0.5,-1,1))^2))/(1-SQRT(((50*POWER(80,POWER(COS(PI()*MOD(Calculator!$B$31/Calculator!$F$18,1)),2))+MIN(500,MAX(30,100*EXP(-0.3*'VSWR Calculator'!$C$24)*(1+3*ABS(MOD('VSWR Calculator'!$C$23/Calculator!$F$18/2,1)-0.5))))/'VSWR Calculator'!$C$25)-$C77)^2+(1500*ABS(SIN(2*PI()*MOD(Calculator!$B$31/Calculator!$F$18,1)))*IF(MOD(Calculator!$B$31/Calculator!$F$18,1)&lt;0.5,-1,1))^2)/SQRT(((50*POWER(80,POWER(COS(PI()*MOD(Calculator!$B$31/Calculator!$F$18,1)),2))+MIN(500,MAX(30,100*EXP(-0.3*'VSWR Calculator'!$C$24)*(1+3*ABS(MOD('VSWR Calculator'!$C$23/Calculator!$F$18/2,1)-0.5))))/'VSWR Calculator'!$C$25)+$C77)^2+(1500*ABS(SIN(2*PI()*MOD(Calculator!$B$31/Calculator!$F$18,1)))*IF(MOD(Calculator!$B$31/Calculator!$F$18,1)&lt;0.5,-1,1))^2)),2))</f>
        <v>—</v>
      </c>
      <c r="CR77" s="253" t="str">
        <f aca="false">IF(OR(Calculator!$E$19&lt;&gt;"YES",Calculator!$B$31&lt;Calculator!$G$19),"—",ROUND((1+SQRT(((50*POWER(80,POWER(COS(PI()*MOD(Calculator!$B$31/Calculator!$F$19,1)),2))+MIN(500,MAX(30,100*EXP(-0.3*'VSWR Calculator'!$C$24)*(1+3*ABS(MOD('VSWR Calculator'!$C$23/Calculator!$F$19/2,1)-0.5))))/'VSWR Calculator'!$C$25)-$C77)^2+(1500*ABS(SIN(2*PI()*MOD(Calculator!$B$31/Calculator!$F$19,1)))*IF(MOD(Calculator!$B$31/Calculator!$F$19,1)&lt;0.5,-1,1))^2)/SQRT(((50*POWER(80,POWER(COS(PI()*MOD(Calculator!$B$31/Calculator!$F$19,1)),2))+MIN(500,MAX(30,100*EXP(-0.3*'VSWR Calculator'!$C$24)*(1+3*ABS(MOD('VSWR Calculator'!$C$23/Calculator!$F$19/2,1)-0.5))))/'VSWR Calculator'!$C$25)+$C77)^2+(1500*ABS(SIN(2*PI()*MOD(Calculator!$B$31/Calculator!$F$19,1)))*IF(MOD(Calculator!$B$31/Calculator!$F$19,1)&lt;0.5,-1,1))^2))/(1-SQRT(((50*POWER(80,POWER(COS(PI()*MOD(Calculator!$B$31/Calculator!$F$19,1)),2))+MIN(500,MAX(30,100*EXP(-0.3*'VSWR Calculator'!$C$24)*(1+3*ABS(MOD('VSWR Calculator'!$C$23/Calculator!$F$19/2,1)-0.5))))/'VSWR Calculator'!$C$25)-$C77)^2+(1500*ABS(SIN(2*PI()*MOD(Calculator!$B$31/Calculator!$F$19,1)))*IF(MOD(Calculator!$B$31/Calculator!$F$19,1)&lt;0.5,-1,1))^2)/SQRT(((50*POWER(80,POWER(COS(PI()*MOD(Calculator!$B$31/Calculator!$F$19,1)),2))+MIN(500,MAX(30,100*EXP(-0.3*'VSWR Calculator'!$C$24)*(1+3*ABS(MOD('VSWR Calculator'!$C$23/Calculator!$F$19/2,1)-0.5))))/'VSWR Calculator'!$C$25)+$C77)^2+(1500*ABS(SIN(2*PI()*MOD(Calculator!$B$31/Calculator!$F$19,1)))*IF(MOD(Calculator!$B$31/Calculator!$F$19,1)&lt;0.5,-1,1))^2)),2))</f>
        <v>—</v>
      </c>
      <c r="CS77" s="253" t="str">
        <f aca="false">IF(OR(Calculator!$E$20&lt;&gt;"YES",Calculator!$B$31&lt;Calculator!$G$20),"—",ROUND((1+SQRT(((50*POWER(80,POWER(COS(PI()*MOD(Calculator!$B$31/Calculator!$F$20,1)),2))+MIN(500,MAX(30,100*EXP(-0.3*'VSWR Calculator'!$C$24)*(1+3*ABS(MOD('VSWR Calculator'!$C$23/Calculator!$F$20/2,1)-0.5))))/'VSWR Calculator'!$C$25)-$C77)^2+(1500*ABS(SIN(2*PI()*MOD(Calculator!$B$31/Calculator!$F$20,1)))*IF(MOD(Calculator!$B$31/Calculator!$F$20,1)&lt;0.5,-1,1))^2)/SQRT(((50*POWER(80,POWER(COS(PI()*MOD(Calculator!$B$31/Calculator!$F$20,1)),2))+MIN(500,MAX(30,100*EXP(-0.3*'VSWR Calculator'!$C$24)*(1+3*ABS(MOD('VSWR Calculator'!$C$23/Calculator!$F$20/2,1)-0.5))))/'VSWR Calculator'!$C$25)+$C77)^2+(1500*ABS(SIN(2*PI()*MOD(Calculator!$B$31/Calculator!$F$20,1)))*IF(MOD(Calculator!$B$31/Calculator!$F$20,1)&lt;0.5,-1,1))^2))/(1-SQRT(((50*POWER(80,POWER(COS(PI()*MOD(Calculator!$B$31/Calculator!$F$20,1)),2))+MIN(500,MAX(30,100*EXP(-0.3*'VSWR Calculator'!$C$24)*(1+3*ABS(MOD('VSWR Calculator'!$C$23/Calculator!$F$20/2,1)-0.5))))/'VSWR Calculator'!$C$25)-$C77)^2+(1500*ABS(SIN(2*PI()*MOD(Calculator!$B$31/Calculator!$F$20,1)))*IF(MOD(Calculator!$B$31/Calculator!$F$20,1)&lt;0.5,-1,1))^2)/SQRT(((50*POWER(80,POWER(COS(PI()*MOD(Calculator!$B$31/Calculator!$F$20,1)),2))+MIN(500,MAX(30,100*EXP(-0.3*'VSWR Calculator'!$C$24)*(1+3*ABS(MOD('VSWR Calculator'!$C$23/Calculator!$F$20/2,1)-0.5))))/'VSWR Calculator'!$C$25)+$C77)^2+(1500*ABS(SIN(2*PI()*MOD(Calculator!$B$31/Calculator!$F$20,1)))*IF(MOD(Calculator!$B$31/Calculator!$F$20,1)&lt;0.5,-1,1))^2)),2))</f>
        <v>—</v>
      </c>
      <c r="CT77" s="253" t="str">
        <f aca="false">IF(OR(Calculator!$E$21&lt;&gt;"YES",Calculator!$B$31&lt;Calculator!$G$21),"—",ROUND((1+SQRT(((50*POWER(80,POWER(COS(PI()*MOD(Calculator!$B$31/Calculator!$F$21,1)),2))+MIN(500,MAX(30,100*EXP(-0.3*'VSWR Calculator'!$C$24)*(1+3*ABS(MOD('VSWR Calculator'!$C$23/Calculator!$F$21/2,1)-0.5))))/'VSWR Calculator'!$C$25)-$C77)^2+(1500*ABS(SIN(2*PI()*MOD(Calculator!$B$31/Calculator!$F$21,1)))*IF(MOD(Calculator!$B$31/Calculator!$F$21,1)&lt;0.5,-1,1))^2)/SQRT(((50*POWER(80,POWER(COS(PI()*MOD(Calculator!$B$31/Calculator!$F$21,1)),2))+MIN(500,MAX(30,100*EXP(-0.3*'VSWR Calculator'!$C$24)*(1+3*ABS(MOD('VSWR Calculator'!$C$23/Calculator!$F$21/2,1)-0.5))))/'VSWR Calculator'!$C$25)+$C77)^2+(1500*ABS(SIN(2*PI()*MOD(Calculator!$B$31/Calculator!$F$21,1)))*IF(MOD(Calculator!$B$31/Calculator!$F$21,1)&lt;0.5,-1,1))^2))/(1-SQRT(((50*POWER(80,POWER(COS(PI()*MOD(Calculator!$B$31/Calculator!$F$21,1)),2))+MIN(500,MAX(30,100*EXP(-0.3*'VSWR Calculator'!$C$24)*(1+3*ABS(MOD('VSWR Calculator'!$C$23/Calculator!$F$21/2,1)-0.5))))/'VSWR Calculator'!$C$25)-$C77)^2+(1500*ABS(SIN(2*PI()*MOD(Calculator!$B$31/Calculator!$F$21,1)))*IF(MOD(Calculator!$B$31/Calculator!$F$21,1)&lt;0.5,-1,1))^2)/SQRT(((50*POWER(80,POWER(COS(PI()*MOD(Calculator!$B$31/Calculator!$F$21,1)),2))+MIN(500,MAX(30,100*EXP(-0.3*'VSWR Calculator'!$C$24)*(1+3*ABS(MOD('VSWR Calculator'!$C$23/Calculator!$F$21/2,1)-0.5))))/'VSWR Calculator'!$C$25)+$C77)^2+(1500*ABS(SIN(2*PI()*MOD(Calculator!$B$31/Calculator!$F$21,1)))*IF(MOD(Calculator!$B$31/Calculator!$F$21,1)&lt;0.5,-1,1))^2)),2))</f>
        <v>—</v>
      </c>
      <c r="CU77" s="253" t="str">
        <f aca="false">IF(OR(Calculator!$E$22&lt;&gt;"YES",Calculator!$B$31&lt;Calculator!$G$22),"—",ROUND((1+SQRT(((50*POWER(80,POWER(COS(PI()*MOD(Calculator!$B$31/Calculator!$F$22,1)),2))+MIN(500,MAX(30,100*EXP(-0.3*'VSWR Calculator'!$C$24)*(1+3*ABS(MOD('VSWR Calculator'!$C$23/Calculator!$F$22/2,1)-0.5))))/'VSWR Calculator'!$C$25)-$C77)^2+(1500*ABS(SIN(2*PI()*MOD(Calculator!$B$31/Calculator!$F$22,1)))*IF(MOD(Calculator!$B$31/Calculator!$F$22,1)&lt;0.5,-1,1))^2)/SQRT(((50*POWER(80,POWER(COS(PI()*MOD(Calculator!$B$31/Calculator!$F$22,1)),2))+MIN(500,MAX(30,100*EXP(-0.3*'VSWR Calculator'!$C$24)*(1+3*ABS(MOD('VSWR Calculator'!$C$23/Calculator!$F$22/2,1)-0.5))))/'VSWR Calculator'!$C$25)+$C77)^2+(1500*ABS(SIN(2*PI()*MOD(Calculator!$B$31/Calculator!$F$22,1)))*IF(MOD(Calculator!$B$31/Calculator!$F$22,1)&lt;0.5,-1,1))^2))/(1-SQRT(((50*POWER(80,POWER(COS(PI()*MOD(Calculator!$B$31/Calculator!$F$22,1)),2))+MIN(500,MAX(30,100*EXP(-0.3*'VSWR Calculator'!$C$24)*(1+3*ABS(MOD('VSWR Calculator'!$C$23/Calculator!$F$22/2,1)-0.5))))/'VSWR Calculator'!$C$25)-$C77)^2+(1500*ABS(SIN(2*PI()*MOD(Calculator!$B$31/Calculator!$F$22,1)))*IF(MOD(Calculator!$B$31/Calculator!$F$22,1)&lt;0.5,-1,1))^2)/SQRT(((50*POWER(80,POWER(COS(PI()*MOD(Calculator!$B$31/Calculator!$F$22,1)),2))+MIN(500,MAX(30,100*EXP(-0.3*'VSWR Calculator'!$C$24)*(1+3*ABS(MOD('VSWR Calculator'!$C$23/Calculator!$F$22/2,1)-0.5))))/'VSWR Calculator'!$C$25)+$C77)^2+(1500*ABS(SIN(2*PI()*MOD(Calculator!$B$31/Calculator!$F$22,1)))*IF(MOD(Calculator!$B$31/Calculator!$F$22,1)&lt;0.5,-1,1))^2)),2))</f>
        <v>—</v>
      </c>
      <c r="CV77" s="253" t="n">
        <f aca="false">IFERROR(ROUND((IF(ISNUMBER(CK77),CK77,0)+IF(ISNUMBER(CL77),CL77,0)+IF(ISNUMBER(CM77),CM77,0)+IF(ISNUMBER(CN77),CN77,0)+IF(ISNUMBER(CO77),CO77,0)+IF(ISNUMBER(CP77),CP77,0)+IF(ISNUMBER(CQ77),CQ77,0)+IF(ISNUMBER(CR77),CR77,0)+IF(ISNUMBER(CS77),CS77,0)+IF(ISNUMBER(CT77),CT77,0)+IF(ISNUMBER(CU77),CU77,0))/(IF(ISNUMBER(CK77),1,0)+IF(ISNUMBER(CL77),1,0)+IF(ISNUMBER(CM77),1,0)+IF(ISNUMBER(CN77),1,0)+IF(ISNUMBER(CO77),1,0)+IF(ISNUMBER(CP77),1,0)+IF(ISNUMBER(CQ77),1,0)+IF(ISNUMBER(CR77),1,0)+IF(ISNUMBER(CS77),1,0)+IF(ISNUMBER(CT77),1,0)+IF(ISNUMBER(CU77),1,0)),4),"")</f>
        <v>14.91</v>
      </c>
      <c r="CW77" s="253" t="str">
        <f aca="false">IF(OR(Calculator!$E$12&lt;&gt;"YES",Calculator!$B$32&lt;Calculator!$G$12),"—",ROUND((1+SQRT(((50*POWER(80,POWER(COS(PI()*MOD(Calculator!$B$32/Calculator!$F$12,1)),2))+MIN(500,MAX(30,100*EXP(-0.3*'VSWR Calculator'!$C$24)*(1+3*ABS(MOD('VSWR Calculator'!$C$23/Calculator!$F$12/2,1)-0.5))))/'VSWR Calculator'!$C$25)-$C77)^2+(1500*ABS(SIN(2*PI()*MOD(Calculator!$B$32/Calculator!$F$12,1)))*IF(MOD(Calculator!$B$32/Calculator!$F$12,1)&lt;0.5,-1,1))^2)/SQRT(((50*POWER(80,POWER(COS(PI()*MOD(Calculator!$B$32/Calculator!$F$12,1)),2))+MIN(500,MAX(30,100*EXP(-0.3*'VSWR Calculator'!$C$24)*(1+3*ABS(MOD('VSWR Calculator'!$C$23/Calculator!$F$12/2,1)-0.5))))/'VSWR Calculator'!$C$25)+$C77)^2+(1500*ABS(SIN(2*PI()*MOD(Calculator!$B$32/Calculator!$F$12,1)))*IF(MOD(Calculator!$B$32/Calculator!$F$12,1)&lt;0.5,-1,1))^2))/(1-SQRT(((50*POWER(80,POWER(COS(PI()*MOD(Calculator!$B$32/Calculator!$F$12,1)),2))+MIN(500,MAX(30,100*EXP(-0.3*'VSWR Calculator'!$C$24)*(1+3*ABS(MOD('VSWR Calculator'!$C$23/Calculator!$F$12/2,1)-0.5))))/'VSWR Calculator'!$C$25)-$C77)^2+(1500*ABS(SIN(2*PI()*MOD(Calculator!$B$32/Calculator!$F$12,1)))*IF(MOD(Calculator!$B$32/Calculator!$F$12,1)&lt;0.5,-1,1))^2)/SQRT(((50*POWER(80,POWER(COS(PI()*MOD(Calculator!$B$32/Calculator!$F$12,1)),2))+MIN(500,MAX(30,100*EXP(-0.3*'VSWR Calculator'!$C$24)*(1+3*ABS(MOD('VSWR Calculator'!$C$23/Calculator!$F$12/2,1)-0.5))))/'VSWR Calculator'!$C$25)+$C77)^2+(1500*ABS(SIN(2*PI()*MOD(Calculator!$B$32/Calculator!$F$12,1)))*IF(MOD(Calculator!$B$32/Calculator!$F$12,1)&lt;0.5,-1,1))^2)),2))</f>
        <v>—</v>
      </c>
      <c r="CX77" s="253" t="str">
        <f aca="false">IF(OR(Calculator!$E$13&lt;&gt;"YES",Calculator!$B$32&lt;Calculator!$G$13),"—",ROUND((1+SQRT(((50*POWER(80,POWER(COS(PI()*MOD(Calculator!$B$32/Calculator!$F$13,1)),2))+MIN(500,MAX(30,100*EXP(-0.3*'VSWR Calculator'!$C$24)*(1+3*ABS(MOD('VSWR Calculator'!$C$23/Calculator!$F$13/2,1)-0.5))))/'VSWR Calculator'!$C$25)-$C77)^2+(1500*ABS(SIN(2*PI()*MOD(Calculator!$B$32/Calculator!$F$13,1)))*IF(MOD(Calculator!$B$32/Calculator!$F$13,1)&lt;0.5,-1,1))^2)/SQRT(((50*POWER(80,POWER(COS(PI()*MOD(Calculator!$B$32/Calculator!$F$13,1)),2))+MIN(500,MAX(30,100*EXP(-0.3*'VSWR Calculator'!$C$24)*(1+3*ABS(MOD('VSWR Calculator'!$C$23/Calculator!$F$13/2,1)-0.5))))/'VSWR Calculator'!$C$25)+$C77)^2+(1500*ABS(SIN(2*PI()*MOD(Calculator!$B$32/Calculator!$F$13,1)))*IF(MOD(Calculator!$B$32/Calculator!$F$13,1)&lt;0.5,-1,1))^2))/(1-SQRT(((50*POWER(80,POWER(COS(PI()*MOD(Calculator!$B$32/Calculator!$F$13,1)),2))+MIN(500,MAX(30,100*EXP(-0.3*'VSWR Calculator'!$C$24)*(1+3*ABS(MOD('VSWR Calculator'!$C$23/Calculator!$F$13/2,1)-0.5))))/'VSWR Calculator'!$C$25)-$C77)^2+(1500*ABS(SIN(2*PI()*MOD(Calculator!$B$32/Calculator!$F$13,1)))*IF(MOD(Calculator!$B$32/Calculator!$F$13,1)&lt;0.5,-1,1))^2)/SQRT(((50*POWER(80,POWER(COS(PI()*MOD(Calculator!$B$32/Calculator!$F$13,1)),2))+MIN(500,MAX(30,100*EXP(-0.3*'VSWR Calculator'!$C$24)*(1+3*ABS(MOD('VSWR Calculator'!$C$23/Calculator!$F$13/2,1)-0.5))))/'VSWR Calculator'!$C$25)+$C77)^2+(1500*ABS(SIN(2*PI()*MOD(Calculator!$B$32/Calculator!$F$13,1)))*IF(MOD(Calculator!$B$32/Calculator!$F$13,1)&lt;0.5,-1,1))^2)),2))</f>
        <v>—</v>
      </c>
      <c r="CY77" s="253" t="str">
        <f aca="false">IF(OR(Calculator!$E$14&lt;&gt;"YES",Calculator!$B$32&lt;Calculator!$G$14),"—",ROUND((1+SQRT(((50*POWER(80,POWER(COS(PI()*MOD(Calculator!$B$32/Calculator!$F$14,1)),2))+MIN(500,MAX(30,100*EXP(-0.3*'VSWR Calculator'!$C$24)*(1+3*ABS(MOD('VSWR Calculator'!$C$23/Calculator!$F$14/2,1)-0.5))))/'VSWR Calculator'!$C$25)-$C77)^2+(1500*ABS(SIN(2*PI()*MOD(Calculator!$B$32/Calculator!$F$14,1)))*IF(MOD(Calculator!$B$32/Calculator!$F$14,1)&lt;0.5,-1,1))^2)/SQRT(((50*POWER(80,POWER(COS(PI()*MOD(Calculator!$B$32/Calculator!$F$14,1)),2))+MIN(500,MAX(30,100*EXP(-0.3*'VSWR Calculator'!$C$24)*(1+3*ABS(MOD('VSWR Calculator'!$C$23/Calculator!$F$14/2,1)-0.5))))/'VSWR Calculator'!$C$25)+$C77)^2+(1500*ABS(SIN(2*PI()*MOD(Calculator!$B$32/Calculator!$F$14,1)))*IF(MOD(Calculator!$B$32/Calculator!$F$14,1)&lt;0.5,-1,1))^2))/(1-SQRT(((50*POWER(80,POWER(COS(PI()*MOD(Calculator!$B$32/Calculator!$F$14,1)),2))+MIN(500,MAX(30,100*EXP(-0.3*'VSWR Calculator'!$C$24)*(1+3*ABS(MOD('VSWR Calculator'!$C$23/Calculator!$F$14/2,1)-0.5))))/'VSWR Calculator'!$C$25)-$C77)^2+(1500*ABS(SIN(2*PI()*MOD(Calculator!$B$32/Calculator!$F$14,1)))*IF(MOD(Calculator!$B$32/Calculator!$F$14,1)&lt;0.5,-1,1))^2)/SQRT(((50*POWER(80,POWER(COS(PI()*MOD(Calculator!$B$32/Calculator!$F$14,1)),2))+MIN(500,MAX(30,100*EXP(-0.3*'VSWR Calculator'!$C$24)*(1+3*ABS(MOD('VSWR Calculator'!$C$23/Calculator!$F$14/2,1)-0.5))))/'VSWR Calculator'!$C$25)+$C77)^2+(1500*ABS(SIN(2*PI()*MOD(Calculator!$B$32/Calculator!$F$14,1)))*IF(MOD(Calculator!$B$32/Calculator!$F$14,1)&lt;0.5,-1,1))^2)),2))</f>
        <v>—</v>
      </c>
      <c r="CZ77" s="253" t="n">
        <f aca="false">IF(OR(Calculator!$E$15&lt;&gt;"YES",Calculator!$B$32&lt;Calculator!$G$15),"—",ROUND((1+SQRT(((50*POWER(80,POWER(COS(PI()*MOD(Calculator!$B$32/Calculator!$F$15,1)),2))+MIN(500,MAX(30,100*EXP(-0.3*'VSWR Calculator'!$C$24)*(1+3*ABS(MOD('VSWR Calculator'!$C$23/Calculator!$F$15/2,1)-0.5))))/'VSWR Calculator'!$C$25)-$C77)^2+(1500*ABS(SIN(2*PI()*MOD(Calculator!$B$32/Calculator!$F$15,1)))*IF(MOD(Calculator!$B$32/Calculator!$F$15,1)&lt;0.5,-1,1))^2)/SQRT(((50*POWER(80,POWER(COS(PI()*MOD(Calculator!$B$32/Calculator!$F$15,1)),2))+MIN(500,MAX(30,100*EXP(-0.3*'VSWR Calculator'!$C$24)*(1+3*ABS(MOD('VSWR Calculator'!$C$23/Calculator!$F$15/2,1)-0.5))))/'VSWR Calculator'!$C$25)+$C77)^2+(1500*ABS(SIN(2*PI()*MOD(Calculator!$B$32/Calculator!$F$15,1)))*IF(MOD(Calculator!$B$32/Calculator!$F$15,1)&lt;0.5,-1,1))^2))/(1-SQRT(((50*POWER(80,POWER(COS(PI()*MOD(Calculator!$B$32/Calculator!$F$15,1)),2))+MIN(500,MAX(30,100*EXP(-0.3*'VSWR Calculator'!$C$24)*(1+3*ABS(MOD('VSWR Calculator'!$C$23/Calculator!$F$15/2,1)-0.5))))/'VSWR Calculator'!$C$25)-$C77)^2+(1500*ABS(SIN(2*PI()*MOD(Calculator!$B$32/Calculator!$F$15,1)))*IF(MOD(Calculator!$B$32/Calculator!$F$15,1)&lt;0.5,-1,1))^2)/SQRT(((50*POWER(80,POWER(COS(PI()*MOD(Calculator!$B$32/Calculator!$F$15,1)),2))+MIN(500,MAX(30,100*EXP(-0.3*'VSWR Calculator'!$C$24)*(1+3*ABS(MOD('VSWR Calculator'!$C$23/Calculator!$F$15/2,1)-0.5))))/'VSWR Calculator'!$C$25)+$C77)^2+(1500*ABS(SIN(2*PI()*MOD(Calculator!$B$32/Calculator!$F$15,1)))*IF(MOD(Calculator!$B$32/Calculator!$F$15,1)&lt;0.5,-1,1))^2)),2))</f>
        <v>2.41</v>
      </c>
      <c r="DA77" s="253" t="str">
        <f aca="false">IF(OR(Calculator!$E$16&lt;&gt;"YES",Calculator!$B$32&lt;Calculator!$G$16),"—",ROUND((1+SQRT(((50*POWER(80,POWER(COS(PI()*MOD(Calculator!$B$32/Calculator!$F$16,1)),2))+MIN(500,MAX(30,100*EXP(-0.3*'VSWR Calculator'!$C$24)*(1+3*ABS(MOD('VSWR Calculator'!$C$23/Calculator!$F$16/2,1)-0.5))))/'VSWR Calculator'!$C$25)-$C77)^2+(1500*ABS(SIN(2*PI()*MOD(Calculator!$B$32/Calculator!$F$16,1)))*IF(MOD(Calculator!$B$32/Calculator!$F$16,1)&lt;0.5,-1,1))^2)/SQRT(((50*POWER(80,POWER(COS(PI()*MOD(Calculator!$B$32/Calculator!$F$16,1)),2))+MIN(500,MAX(30,100*EXP(-0.3*'VSWR Calculator'!$C$24)*(1+3*ABS(MOD('VSWR Calculator'!$C$23/Calculator!$F$16/2,1)-0.5))))/'VSWR Calculator'!$C$25)+$C77)^2+(1500*ABS(SIN(2*PI()*MOD(Calculator!$B$32/Calculator!$F$16,1)))*IF(MOD(Calculator!$B$32/Calculator!$F$16,1)&lt;0.5,-1,1))^2))/(1-SQRT(((50*POWER(80,POWER(COS(PI()*MOD(Calculator!$B$32/Calculator!$F$16,1)),2))+MIN(500,MAX(30,100*EXP(-0.3*'VSWR Calculator'!$C$24)*(1+3*ABS(MOD('VSWR Calculator'!$C$23/Calculator!$F$16/2,1)-0.5))))/'VSWR Calculator'!$C$25)-$C77)^2+(1500*ABS(SIN(2*PI()*MOD(Calculator!$B$32/Calculator!$F$16,1)))*IF(MOD(Calculator!$B$32/Calculator!$F$16,1)&lt;0.5,-1,1))^2)/SQRT(((50*POWER(80,POWER(COS(PI()*MOD(Calculator!$B$32/Calculator!$F$16,1)),2))+MIN(500,MAX(30,100*EXP(-0.3*'VSWR Calculator'!$C$24)*(1+3*ABS(MOD('VSWR Calculator'!$C$23/Calculator!$F$16/2,1)-0.5))))/'VSWR Calculator'!$C$25)+$C77)^2+(1500*ABS(SIN(2*PI()*MOD(Calculator!$B$32/Calculator!$F$16,1)))*IF(MOD(Calculator!$B$32/Calculator!$F$16,1)&lt;0.5,-1,1))^2)),2))</f>
        <v>—</v>
      </c>
      <c r="DB77" s="253" t="n">
        <f aca="false">IF(OR(Calculator!$E$17&lt;&gt;"YES",Calculator!$B$32&lt;Calculator!$G$17),"—",ROUND((1+SQRT(((50*POWER(80,POWER(COS(PI()*MOD(Calculator!$B$32/Calculator!$F$17,1)),2))+MIN(500,MAX(30,100*EXP(-0.3*'VSWR Calculator'!$C$24)*(1+3*ABS(MOD('VSWR Calculator'!$C$23/Calculator!$F$17/2,1)-0.5))))/'VSWR Calculator'!$C$25)-$C77)^2+(1500*ABS(SIN(2*PI()*MOD(Calculator!$B$32/Calculator!$F$17,1)))*IF(MOD(Calculator!$B$32/Calculator!$F$17,1)&lt;0.5,-1,1))^2)/SQRT(((50*POWER(80,POWER(COS(PI()*MOD(Calculator!$B$32/Calculator!$F$17,1)),2))+MIN(500,MAX(30,100*EXP(-0.3*'VSWR Calculator'!$C$24)*(1+3*ABS(MOD('VSWR Calculator'!$C$23/Calculator!$F$17/2,1)-0.5))))/'VSWR Calculator'!$C$25)+$C77)^2+(1500*ABS(SIN(2*PI()*MOD(Calculator!$B$32/Calculator!$F$17,1)))*IF(MOD(Calculator!$B$32/Calculator!$F$17,1)&lt;0.5,-1,1))^2))/(1-SQRT(((50*POWER(80,POWER(COS(PI()*MOD(Calculator!$B$32/Calculator!$F$17,1)),2))+MIN(500,MAX(30,100*EXP(-0.3*'VSWR Calculator'!$C$24)*(1+3*ABS(MOD('VSWR Calculator'!$C$23/Calculator!$F$17/2,1)-0.5))))/'VSWR Calculator'!$C$25)-$C77)^2+(1500*ABS(SIN(2*PI()*MOD(Calculator!$B$32/Calculator!$F$17,1)))*IF(MOD(Calculator!$B$32/Calculator!$F$17,1)&lt;0.5,-1,1))^2)/SQRT(((50*POWER(80,POWER(COS(PI()*MOD(Calculator!$B$32/Calculator!$F$17,1)),2))+MIN(500,MAX(30,100*EXP(-0.3*'VSWR Calculator'!$C$24)*(1+3*ABS(MOD('VSWR Calculator'!$C$23/Calculator!$F$17/2,1)-0.5))))/'VSWR Calculator'!$C$25)+$C77)^2+(1500*ABS(SIN(2*PI()*MOD(Calculator!$B$32/Calculator!$F$17,1)))*IF(MOD(Calculator!$B$32/Calculator!$F$17,1)&lt;0.5,-1,1))^2)),2))</f>
        <v>14.33</v>
      </c>
      <c r="DC77" s="253" t="str">
        <f aca="false">IF(OR(Calculator!$E$18&lt;&gt;"YES",Calculator!$B$32&lt;Calculator!$G$18),"—",ROUND((1+SQRT(((50*POWER(80,POWER(COS(PI()*MOD(Calculator!$B$32/Calculator!$F$18,1)),2))+MIN(500,MAX(30,100*EXP(-0.3*'VSWR Calculator'!$C$24)*(1+3*ABS(MOD('VSWR Calculator'!$C$23/Calculator!$F$18/2,1)-0.5))))/'VSWR Calculator'!$C$25)-$C77)^2+(1500*ABS(SIN(2*PI()*MOD(Calculator!$B$32/Calculator!$F$18,1)))*IF(MOD(Calculator!$B$32/Calculator!$F$18,1)&lt;0.5,-1,1))^2)/SQRT(((50*POWER(80,POWER(COS(PI()*MOD(Calculator!$B$32/Calculator!$F$18,1)),2))+MIN(500,MAX(30,100*EXP(-0.3*'VSWR Calculator'!$C$24)*(1+3*ABS(MOD('VSWR Calculator'!$C$23/Calculator!$F$18/2,1)-0.5))))/'VSWR Calculator'!$C$25)+$C77)^2+(1500*ABS(SIN(2*PI()*MOD(Calculator!$B$32/Calculator!$F$18,1)))*IF(MOD(Calculator!$B$32/Calculator!$F$18,1)&lt;0.5,-1,1))^2))/(1-SQRT(((50*POWER(80,POWER(COS(PI()*MOD(Calculator!$B$32/Calculator!$F$18,1)),2))+MIN(500,MAX(30,100*EXP(-0.3*'VSWR Calculator'!$C$24)*(1+3*ABS(MOD('VSWR Calculator'!$C$23/Calculator!$F$18/2,1)-0.5))))/'VSWR Calculator'!$C$25)-$C77)^2+(1500*ABS(SIN(2*PI()*MOD(Calculator!$B$32/Calculator!$F$18,1)))*IF(MOD(Calculator!$B$32/Calculator!$F$18,1)&lt;0.5,-1,1))^2)/SQRT(((50*POWER(80,POWER(COS(PI()*MOD(Calculator!$B$32/Calculator!$F$18,1)),2))+MIN(500,MAX(30,100*EXP(-0.3*'VSWR Calculator'!$C$24)*(1+3*ABS(MOD('VSWR Calculator'!$C$23/Calculator!$F$18/2,1)-0.5))))/'VSWR Calculator'!$C$25)+$C77)^2+(1500*ABS(SIN(2*PI()*MOD(Calculator!$B$32/Calculator!$F$18,1)))*IF(MOD(Calculator!$B$32/Calculator!$F$18,1)&lt;0.5,-1,1))^2)),2))</f>
        <v>—</v>
      </c>
      <c r="DD77" s="253" t="str">
        <f aca="false">IF(OR(Calculator!$E$19&lt;&gt;"YES",Calculator!$B$32&lt;Calculator!$G$19),"—",ROUND((1+SQRT(((50*POWER(80,POWER(COS(PI()*MOD(Calculator!$B$32/Calculator!$F$19,1)),2))+MIN(500,MAX(30,100*EXP(-0.3*'VSWR Calculator'!$C$24)*(1+3*ABS(MOD('VSWR Calculator'!$C$23/Calculator!$F$19/2,1)-0.5))))/'VSWR Calculator'!$C$25)-$C77)^2+(1500*ABS(SIN(2*PI()*MOD(Calculator!$B$32/Calculator!$F$19,1)))*IF(MOD(Calculator!$B$32/Calculator!$F$19,1)&lt;0.5,-1,1))^2)/SQRT(((50*POWER(80,POWER(COS(PI()*MOD(Calculator!$B$32/Calculator!$F$19,1)),2))+MIN(500,MAX(30,100*EXP(-0.3*'VSWR Calculator'!$C$24)*(1+3*ABS(MOD('VSWR Calculator'!$C$23/Calculator!$F$19/2,1)-0.5))))/'VSWR Calculator'!$C$25)+$C77)^2+(1500*ABS(SIN(2*PI()*MOD(Calculator!$B$32/Calculator!$F$19,1)))*IF(MOD(Calculator!$B$32/Calculator!$F$19,1)&lt;0.5,-1,1))^2))/(1-SQRT(((50*POWER(80,POWER(COS(PI()*MOD(Calculator!$B$32/Calculator!$F$19,1)),2))+MIN(500,MAX(30,100*EXP(-0.3*'VSWR Calculator'!$C$24)*(1+3*ABS(MOD('VSWR Calculator'!$C$23/Calculator!$F$19/2,1)-0.5))))/'VSWR Calculator'!$C$25)-$C77)^2+(1500*ABS(SIN(2*PI()*MOD(Calculator!$B$32/Calculator!$F$19,1)))*IF(MOD(Calculator!$B$32/Calculator!$F$19,1)&lt;0.5,-1,1))^2)/SQRT(((50*POWER(80,POWER(COS(PI()*MOD(Calculator!$B$32/Calculator!$F$19,1)),2))+MIN(500,MAX(30,100*EXP(-0.3*'VSWR Calculator'!$C$24)*(1+3*ABS(MOD('VSWR Calculator'!$C$23/Calculator!$F$19/2,1)-0.5))))/'VSWR Calculator'!$C$25)+$C77)^2+(1500*ABS(SIN(2*PI()*MOD(Calculator!$B$32/Calculator!$F$19,1)))*IF(MOD(Calculator!$B$32/Calculator!$F$19,1)&lt;0.5,-1,1))^2)),2))</f>
        <v>—</v>
      </c>
      <c r="DE77" s="253" t="str">
        <f aca="false">IF(OR(Calculator!$E$20&lt;&gt;"YES",Calculator!$B$32&lt;Calculator!$G$20),"—",ROUND((1+SQRT(((50*POWER(80,POWER(COS(PI()*MOD(Calculator!$B$32/Calculator!$F$20,1)),2))+MIN(500,MAX(30,100*EXP(-0.3*'VSWR Calculator'!$C$24)*(1+3*ABS(MOD('VSWR Calculator'!$C$23/Calculator!$F$20/2,1)-0.5))))/'VSWR Calculator'!$C$25)-$C77)^2+(1500*ABS(SIN(2*PI()*MOD(Calculator!$B$32/Calculator!$F$20,1)))*IF(MOD(Calculator!$B$32/Calculator!$F$20,1)&lt;0.5,-1,1))^2)/SQRT(((50*POWER(80,POWER(COS(PI()*MOD(Calculator!$B$32/Calculator!$F$20,1)),2))+MIN(500,MAX(30,100*EXP(-0.3*'VSWR Calculator'!$C$24)*(1+3*ABS(MOD('VSWR Calculator'!$C$23/Calculator!$F$20/2,1)-0.5))))/'VSWR Calculator'!$C$25)+$C77)^2+(1500*ABS(SIN(2*PI()*MOD(Calculator!$B$32/Calculator!$F$20,1)))*IF(MOD(Calculator!$B$32/Calculator!$F$20,1)&lt;0.5,-1,1))^2))/(1-SQRT(((50*POWER(80,POWER(COS(PI()*MOD(Calculator!$B$32/Calculator!$F$20,1)),2))+MIN(500,MAX(30,100*EXP(-0.3*'VSWR Calculator'!$C$24)*(1+3*ABS(MOD('VSWR Calculator'!$C$23/Calculator!$F$20/2,1)-0.5))))/'VSWR Calculator'!$C$25)-$C77)^2+(1500*ABS(SIN(2*PI()*MOD(Calculator!$B$32/Calculator!$F$20,1)))*IF(MOD(Calculator!$B$32/Calculator!$F$20,1)&lt;0.5,-1,1))^2)/SQRT(((50*POWER(80,POWER(COS(PI()*MOD(Calculator!$B$32/Calculator!$F$20,1)),2))+MIN(500,MAX(30,100*EXP(-0.3*'VSWR Calculator'!$C$24)*(1+3*ABS(MOD('VSWR Calculator'!$C$23/Calculator!$F$20/2,1)-0.5))))/'VSWR Calculator'!$C$25)+$C77)^2+(1500*ABS(SIN(2*PI()*MOD(Calculator!$B$32/Calculator!$F$20,1)))*IF(MOD(Calculator!$B$32/Calculator!$F$20,1)&lt;0.5,-1,1))^2)),2))</f>
        <v>—</v>
      </c>
      <c r="DF77" s="253" t="str">
        <f aca="false">IF(OR(Calculator!$E$21&lt;&gt;"YES",Calculator!$B$32&lt;Calculator!$G$21),"—",ROUND((1+SQRT(((50*POWER(80,POWER(COS(PI()*MOD(Calculator!$B$32/Calculator!$F$21,1)),2))+MIN(500,MAX(30,100*EXP(-0.3*'VSWR Calculator'!$C$24)*(1+3*ABS(MOD('VSWR Calculator'!$C$23/Calculator!$F$21/2,1)-0.5))))/'VSWR Calculator'!$C$25)-$C77)^2+(1500*ABS(SIN(2*PI()*MOD(Calculator!$B$32/Calculator!$F$21,1)))*IF(MOD(Calculator!$B$32/Calculator!$F$21,1)&lt;0.5,-1,1))^2)/SQRT(((50*POWER(80,POWER(COS(PI()*MOD(Calculator!$B$32/Calculator!$F$21,1)),2))+MIN(500,MAX(30,100*EXP(-0.3*'VSWR Calculator'!$C$24)*(1+3*ABS(MOD('VSWR Calculator'!$C$23/Calculator!$F$21/2,1)-0.5))))/'VSWR Calculator'!$C$25)+$C77)^2+(1500*ABS(SIN(2*PI()*MOD(Calculator!$B$32/Calculator!$F$21,1)))*IF(MOD(Calculator!$B$32/Calculator!$F$21,1)&lt;0.5,-1,1))^2))/(1-SQRT(((50*POWER(80,POWER(COS(PI()*MOD(Calculator!$B$32/Calculator!$F$21,1)),2))+MIN(500,MAX(30,100*EXP(-0.3*'VSWR Calculator'!$C$24)*(1+3*ABS(MOD('VSWR Calculator'!$C$23/Calculator!$F$21/2,1)-0.5))))/'VSWR Calculator'!$C$25)-$C77)^2+(1500*ABS(SIN(2*PI()*MOD(Calculator!$B$32/Calculator!$F$21,1)))*IF(MOD(Calculator!$B$32/Calculator!$F$21,1)&lt;0.5,-1,1))^2)/SQRT(((50*POWER(80,POWER(COS(PI()*MOD(Calculator!$B$32/Calculator!$F$21,1)),2))+MIN(500,MAX(30,100*EXP(-0.3*'VSWR Calculator'!$C$24)*(1+3*ABS(MOD('VSWR Calculator'!$C$23/Calculator!$F$21/2,1)-0.5))))/'VSWR Calculator'!$C$25)+$C77)^2+(1500*ABS(SIN(2*PI()*MOD(Calculator!$B$32/Calculator!$F$21,1)))*IF(MOD(Calculator!$B$32/Calculator!$F$21,1)&lt;0.5,-1,1))^2)),2))</f>
        <v>—</v>
      </c>
      <c r="DG77" s="253" t="str">
        <f aca="false">IF(OR(Calculator!$E$22&lt;&gt;"YES",Calculator!$B$32&lt;Calculator!$G$22),"—",ROUND((1+SQRT(((50*POWER(80,POWER(COS(PI()*MOD(Calculator!$B$32/Calculator!$F$22,1)),2))+MIN(500,MAX(30,100*EXP(-0.3*'VSWR Calculator'!$C$24)*(1+3*ABS(MOD('VSWR Calculator'!$C$23/Calculator!$F$22/2,1)-0.5))))/'VSWR Calculator'!$C$25)-$C77)^2+(1500*ABS(SIN(2*PI()*MOD(Calculator!$B$32/Calculator!$F$22,1)))*IF(MOD(Calculator!$B$32/Calculator!$F$22,1)&lt;0.5,-1,1))^2)/SQRT(((50*POWER(80,POWER(COS(PI()*MOD(Calculator!$B$32/Calculator!$F$22,1)),2))+MIN(500,MAX(30,100*EXP(-0.3*'VSWR Calculator'!$C$24)*(1+3*ABS(MOD('VSWR Calculator'!$C$23/Calculator!$F$22/2,1)-0.5))))/'VSWR Calculator'!$C$25)+$C77)^2+(1500*ABS(SIN(2*PI()*MOD(Calculator!$B$32/Calculator!$F$22,1)))*IF(MOD(Calculator!$B$32/Calculator!$F$22,1)&lt;0.5,-1,1))^2))/(1-SQRT(((50*POWER(80,POWER(COS(PI()*MOD(Calculator!$B$32/Calculator!$F$22,1)),2))+MIN(500,MAX(30,100*EXP(-0.3*'VSWR Calculator'!$C$24)*(1+3*ABS(MOD('VSWR Calculator'!$C$23/Calculator!$F$22/2,1)-0.5))))/'VSWR Calculator'!$C$25)-$C77)^2+(1500*ABS(SIN(2*PI()*MOD(Calculator!$B$32/Calculator!$F$22,1)))*IF(MOD(Calculator!$B$32/Calculator!$F$22,1)&lt;0.5,-1,1))^2)/SQRT(((50*POWER(80,POWER(COS(PI()*MOD(Calculator!$B$32/Calculator!$F$22,1)),2))+MIN(500,MAX(30,100*EXP(-0.3*'VSWR Calculator'!$C$24)*(1+3*ABS(MOD('VSWR Calculator'!$C$23/Calculator!$F$22/2,1)-0.5))))/'VSWR Calculator'!$C$25)+$C77)^2+(1500*ABS(SIN(2*PI()*MOD(Calculator!$B$32/Calculator!$F$22,1)))*IF(MOD(Calculator!$B$32/Calculator!$F$22,1)&lt;0.5,-1,1))^2)),2))</f>
        <v>—</v>
      </c>
      <c r="DH77" s="253" t="n">
        <f aca="false">IFERROR(ROUND((IF(ISNUMBER(CW77),CW77,0)+IF(ISNUMBER(CX77),CX77,0)+IF(ISNUMBER(CY77),CY77,0)+IF(ISNUMBER(CZ77),CZ77,0)+IF(ISNUMBER(DA77),DA77,0)+IF(ISNUMBER(DB77),DB77,0)+IF(ISNUMBER(DC77),DC77,0)+IF(ISNUMBER(DD77),DD77,0)+IF(ISNUMBER(DE77),DE77,0)+IF(ISNUMBER(DF77),DF77,0)+IF(ISNUMBER(DG77),DG77,0))/(IF(ISNUMBER(CW77),1,0)+IF(ISNUMBER(CX77),1,0)+IF(ISNUMBER(CY77),1,0)+IF(ISNUMBER(CZ77),1,0)+IF(ISNUMBER(DA77),1,0)+IF(ISNUMBER(DB77),1,0)+IF(ISNUMBER(DC77),1,0)+IF(ISNUMBER(DD77),1,0)+IF(ISNUMBER(DE77),1,0)+IF(ISNUMBER(DF77),1,0)+IF(ISNUMBER(DG77),1,0)),4),"")</f>
        <v>8.37</v>
      </c>
      <c r="DI77" s="253" t="str">
        <f aca="false">IF(OR(Calculator!$E$12&lt;&gt;"YES",Calculator!$B$33&lt;Calculator!$G$12),"—",ROUND((1+SQRT(((50*POWER(80,POWER(COS(PI()*MOD(Calculator!$B$33/Calculator!$F$12,1)),2))+MIN(500,MAX(30,100*EXP(-0.3*'VSWR Calculator'!$C$24)*(1+3*ABS(MOD('VSWR Calculator'!$C$23/Calculator!$F$12/2,1)-0.5))))/'VSWR Calculator'!$C$25)-$C77)^2+(1500*ABS(SIN(2*PI()*MOD(Calculator!$B$33/Calculator!$F$12,1)))*IF(MOD(Calculator!$B$33/Calculator!$F$12,1)&lt;0.5,-1,1))^2)/SQRT(((50*POWER(80,POWER(COS(PI()*MOD(Calculator!$B$33/Calculator!$F$12,1)),2))+MIN(500,MAX(30,100*EXP(-0.3*'VSWR Calculator'!$C$24)*(1+3*ABS(MOD('VSWR Calculator'!$C$23/Calculator!$F$12/2,1)-0.5))))/'VSWR Calculator'!$C$25)+$C77)^2+(1500*ABS(SIN(2*PI()*MOD(Calculator!$B$33/Calculator!$F$12,1)))*IF(MOD(Calculator!$B$33/Calculator!$F$12,1)&lt;0.5,-1,1))^2))/(1-SQRT(((50*POWER(80,POWER(COS(PI()*MOD(Calculator!$B$33/Calculator!$F$12,1)),2))+MIN(500,MAX(30,100*EXP(-0.3*'VSWR Calculator'!$C$24)*(1+3*ABS(MOD('VSWR Calculator'!$C$23/Calculator!$F$12/2,1)-0.5))))/'VSWR Calculator'!$C$25)-$C77)^2+(1500*ABS(SIN(2*PI()*MOD(Calculator!$B$33/Calculator!$F$12,1)))*IF(MOD(Calculator!$B$33/Calculator!$F$12,1)&lt;0.5,-1,1))^2)/SQRT(((50*POWER(80,POWER(COS(PI()*MOD(Calculator!$B$33/Calculator!$F$12,1)),2))+MIN(500,MAX(30,100*EXP(-0.3*'VSWR Calculator'!$C$24)*(1+3*ABS(MOD('VSWR Calculator'!$C$23/Calculator!$F$12/2,1)-0.5))))/'VSWR Calculator'!$C$25)+$C77)^2+(1500*ABS(SIN(2*PI()*MOD(Calculator!$B$33/Calculator!$F$12,1)))*IF(MOD(Calculator!$B$33/Calculator!$F$12,1)&lt;0.5,-1,1))^2)),2))</f>
        <v>—</v>
      </c>
      <c r="DJ77" s="253" t="str">
        <f aca="false">IF(OR(Calculator!$E$13&lt;&gt;"YES",Calculator!$B$33&lt;Calculator!$G$13),"—",ROUND((1+SQRT(((50*POWER(80,POWER(COS(PI()*MOD(Calculator!$B$33/Calculator!$F$13,1)),2))+MIN(500,MAX(30,100*EXP(-0.3*'VSWR Calculator'!$C$24)*(1+3*ABS(MOD('VSWR Calculator'!$C$23/Calculator!$F$13/2,1)-0.5))))/'VSWR Calculator'!$C$25)-$C77)^2+(1500*ABS(SIN(2*PI()*MOD(Calculator!$B$33/Calculator!$F$13,1)))*IF(MOD(Calculator!$B$33/Calculator!$F$13,1)&lt;0.5,-1,1))^2)/SQRT(((50*POWER(80,POWER(COS(PI()*MOD(Calculator!$B$33/Calculator!$F$13,1)),2))+MIN(500,MAX(30,100*EXP(-0.3*'VSWR Calculator'!$C$24)*(1+3*ABS(MOD('VSWR Calculator'!$C$23/Calculator!$F$13/2,1)-0.5))))/'VSWR Calculator'!$C$25)+$C77)^2+(1500*ABS(SIN(2*PI()*MOD(Calculator!$B$33/Calculator!$F$13,1)))*IF(MOD(Calculator!$B$33/Calculator!$F$13,1)&lt;0.5,-1,1))^2))/(1-SQRT(((50*POWER(80,POWER(COS(PI()*MOD(Calculator!$B$33/Calculator!$F$13,1)),2))+MIN(500,MAX(30,100*EXP(-0.3*'VSWR Calculator'!$C$24)*(1+3*ABS(MOD('VSWR Calculator'!$C$23/Calculator!$F$13/2,1)-0.5))))/'VSWR Calculator'!$C$25)-$C77)^2+(1500*ABS(SIN(2*PI()*MOD(Calculator!$B$33/Calculator!$F$13,1)))*IF(MOD(Calculator!$B$33/Calculator!$F$13,1)&lt;0.5,-1,1))^2)/SQRT(((50*POWER(80,POWER(COS(PI()*MOD(Calculator!$B$33/Calculator!$F$13,1)),2))+MIN(500,MAX(30,100*EXP(-0.3*'VSWR Calculator'!$C$24)*(1+3*ABS(MOD('VSWR Calculator'!$C$23/Calculator!$F$13/2,1)-0.5))))/'VSWR Calculator'!$C$25)+$C77)^2+(1500*ABS(SIN(2*PI()*MOD(Calculator!$B$33/Calculator!$F$13,1)))*IF(MOD(Calculator!$B$33/Calculator!$F$13,1)&lt;0.5,-1,1))^2)),2))</f>
        <v>—</v>
      </c>
      <c r="DK77" s="253" t="str">
        <f aca="false">IF(OR(Calculator!$E$14&lt;&gt;"YES",Calculator!$B$33&lt;Calculator!$G$14),"—",ROUND((1+SQRT(((50*POWER(80,POWER(COS(PI()*MOD(Calculator!$B$33/Calculator!$F$14,1)),2))+MIN(500,MAX(30,100*EXP(-0.3*'VSWR Calculator'!$C$24)*(1+3*ABS(MOD('VSWR Calculator'!$C$23/Calculator!$F$14/2,1)-0.5))))/'VSWR Calculator'!$C$25)-$C77)^2+(1500*ABS(SIN(2*PI()*MOD(Calculator!$B$33/Calculator!$F$14,1)))*IF(MOD(Calculator!$B$33/Calculator!$F$14,1)&lt;0.5,-1,1))^2)/SQRT(((50*POWER(80,POWER(COS(PI()*MOD(Calculator!$B$33/Calculator!$F$14,1)),2))+MIN(500,MAX(30,100*EXP(-0.3*'VSWR Calculator'!$C$24)*(1+3*ABS(MOD('VSWR Calculator'!$C$23/Calculator!$F$14/2,1)-0.5))))/'VSWR Calculator'!$C$25)+$C77)^2+(1500*ABS(SIN(2*PI()*MOD(Calculator!$B$33/Calculator!$F$14,1)))*IF(MOD(Calculator!$B$33/Calculator!$F$14,1)&lt;0.5,-1,1))^2))/(1-SQRT(((50*POWER(80,POWER(COS(PI()*MOD(Calculator!$B$33/Calculator!$F$14,1)),2))+MIN(500,MAX(30,100*EXP(-0.3*'VSWR Calculator'!$C$24)*(1+3*ABS(MOD('VSWR Calculator'!$C$23/Calculator!$F$14/2,1)-0.5))))/'VSWR Calculator'!$C$25)-$C77)^2+(1500*ABS(SIN(2*PI()*MOD(Calculator!$B$33/Calculator!$F$14,1)))*IF(MOD(Calculator!$B$33/Calculator!$F$14,1)&lt;0.5,-1,1))^2)/SQRT(((50*POWER(80,POWER(COS(PI()*MOD(Calculator!$B$33/Calculator!$F$14,1)),2))+MIN(500,MAX(30,100*EXP(-0.3*'VSWR Calculator'!$C$24)*(1+3*ABS(MOD('VSWR Calculator'!$C$23/Calculator!$F$14/2,1)-0.5))))/'VSWR Calculator'!$C$25)+$C77)^2+(1500*ABS(SIN(2*PI()*MOD(Calculator!$B$33/Calculator!$F$14,1)))*IF(MOD(Calculator!$B$33/Calculator!$F$14,1)&lt;0.5,-1,1))^2)),2))</f>
        <v>—</v>
      </c>
      <c r="DL77" s="253" t="n">
        <f aca="false">IF(OR(Calculator!$E$15&lt;&gt;"YES",Calculator!$B$33&lt;Calculator!$G$15),"—",ROUND((1+SQRT(((50*POWER(80,POWER(COS(PI()*MOD(Calculator!$B$33/Calculator!$F$15,1)),2))+MIN(500,MAX(30,100*EXP(-0.3*'VSWR Calculator'!$C$24)*(1+3*ABS(MOD('VSWR Calculator'!$C$23/Calculator!$F$15/2,1)-0.5))))/'VSWR Calculator'!$C$25)-$C77)^2+(1500*ABS(SIN(2*PI()*MOD(Calculator!$B$33/Calculator!$F$15,1)))*IF(MOD(Calculator!$B$33/Calculator!$F$15,1)&lt;0.5,-1,1))^2)/SQRT(((50*POWER(80,POWER(COS(PI()*MOD(Calculator!$B$33/Calculator!$F$15,1)),2))+MIN(500,MAX(30,100*EXP(-0.3*'VSWR Calculator'!$C$24)*(1+3*ABS(MOD('VSWR Calculator'!$C$23/Calculator!$F$15/2,1)-0.5))))/'VSWR Calculator'!$C$25)+$C77)^2+(1500*ABS(SIN(2*PI()*MOD(Calculator!$B$33/Calculator!$F$15,1)))*IF(MOD(Calculator!$B$33/Calculator!$F$15,1)&lt;0.5,-1,1))^2))/(1-SQRT(((50*POWER(80,POWER(COS(PI()*MOD(Calculator!$B$33/Calculator!$F$15,1)),2))+MIN(500,MAX(30,100*EXP(-0.3*'VSWR Calculator'!$C$24)*(1+3*ABS(MOD('VSWR Calculator'!$C$23/Calculator!$F$15/2,1)-0.5))))/'VSWR Calculator'!$C$25)-$C77)^2+(1500*ABS(SIN(2*PI()*MOD(Calculator!$B$33/Calculator!$F$15,1)))*IF(MOD(Calculator!$B$33/Calculator!$F$15,1)&lt;0.5,-1,1))^2)/SQRT(((50*POWER(80,POWER(COS(PI()*MOD(Calculator!$B$33/Calculator!$F$15,1)),2))+MIN(500,MAX(30,100*EXP(-0.3*'VSWR Calculator'!$C$24)*(1+3*ABS(MOD('VSWR Calculator'!$C$23/Calculator!$F$15/2,1)-0.5))))/'VSWR Calculator'!$C$25)+$C77)^2+(1500*ABS(SIN(2*PI()*MOD(Calculator!$B$33/Calculator!$F$15,1)))*IF(MOD(Calculator!$B$33/Calculator!$F$15,1)&lt;0.5,-1,1))^2)),2))</f>
        <v>2.55</v>
      </c>
      <c r="DM77" s="253" t="str">
        <f aca="false">IF(OR(Calculator!$E$16&lt;&gt;"YES",Calculator!$B$33&lt;Calculator!$G$16),"—",ROUND((1+SQRT(((50*POWER(80,POWER(COS(PI()*MOD(Calculator!$B$33/Calculator!$F$16,1)),2))+MIN(500,MAX(30,100*EXP(-0.3*'VSWR Calculator'!$C$24)*(1+3*ABS(MOD('VSWR Calculator'!$C$23/Calculator!$F$16/2,1)-0.5))))/'VSWR Calculator'!$C$25)-$C77)^2+(1500*ABS(SIN(2*PI()*MOD(Calculator!$B$33/Calculator!$F$16,1)))*IF(MOD(Calculator!$B$33/Calculator!$F$16,1)&lt;0.5,-1,1))^2)/SQRT(((50*POWER(80,POWER(COS(PI()*MOD(Calculator!$B$33/Calculator!$F$16,1)),2))+MIN(500,MAX(30,100*EXP(-0.3*'VSWR Calculator'!$C$24)*(1+3*ABS(MOD('VSWR Calculator'!$C$23/Calculator!$F$16/2,1)-0.5))))/'VSWR Calculator'!$C$25)+$C77)^2+(1500*ABS(SIN(2*PI()*MOD(Calculator!$B$33/Calculator!$F$16,1)))*IF(MOD(Calculator!$B$33/Calculator!$F$16,1)&lt;0.5,-1,1))^2))/(1-SQRT(((50*POWER(80,POWER(COS(PI()*MOD(Calculator!$B$33/Calculator!$F$16,1)),2))+MIN(500,MAX(30,100*EXP(-0.3*'VSWR Calculator'!$C$24)*(1+3*ABS(MOD('VSWR Calculator'!$C$23/Calculator!$F$16/2,1)-0.5))))/'VSWR Calculator'!$C$25)-$C77)^2+(1500*ABS(SIN(2*PI()*MOD(Calculator!$B$33/Calculator!$F$16,1)))*IF(MOD(Calculator!$B$33/Calculator!$F$16,1)&lt;0.5,-1,1))^2)/SQRT(((50*POWER(80,POWER(COS(PI()*MOD(Calculator!$B$33/Calculator!$F$16,1)),2))+MIN(500,MAX(30,100*EXP(-0.3*'VSWR Calculator'!$C$24)*(1+3*ABS(MOD('VSWR Calculator'!$C$23/Calculator!$F$16/2,1)-0.5))))/'VSWR Calculator'!$C$25)+$C77)^2+(1500*ABS(SIN(2*PI()*MOD(Calculator!$B$33/Calculator!$F$16,1)))*IF(MOD(Calculator!$B$33/Calculator!$F$16,1)&lt;0.5,-1,1))^2)),2))</f>
        <v>—</v>
      </c>
      <c r="DN77" s="253" t="n">
        <f aca="false">IF(OR(Calculator!$E$17&lt;&gt;"YES",Calculator!$B$33&lt;Calculator!$G$17),"—",ROUND((1+SQRT(((50*POWER(80,POWER(COS(PI()*MOD(Calculator!$B$33/Calculator!$F$17,1)),2))+MIN(500,MAX(30,100*EXP(-0.3*'VSWR Calculator'!$C$24)*(1+3*ABS(MOD('VSWR Calculator'!$C$23/Calculator!$F$17/2,1)-0.5))))/'VSWR Calculator'!$C$25)-$C77)^2+(1500*ABS(SIN(2*PI()*MOD(Calculator!$B$33/Calculator!$F$17,1)))*IF(MOD(Calculator!$B$33/Calculator!$F$17,1)&lt;0.5,-1,1))^2)/SQRT(((50*POWER(80,POWER(COS(PI()*MOD(Calculator!$B$33/Calculator!$F$17,1)),2))+MIN(500,MAX(30,100*EXP(-0.3*'VSWR Calculator'!$C$24)*(1+3*ABS(MOD('VSWR Calculator'!$C$23/Calculator!$F$17/2,1)-0.5))))/'VSWR Calculator'!$C$25)+$C77)^2+(1500*ABS(SIN(2*PI()*MOD(Calculator!$B$33/Calculator!$F$17,1)))*IF(MOD(Calculator!$B$33/Calculator!$F$17,1)&lt;0.5,-1,1))^2))/(1-SQRT(((50*POWER(80,POWER(COS(PI()*MOD(Calculator!$B$33/Calculator!$F$17,1)),2))+MIN(500,MAX(30,100*EXP(-0.3*'VSWR Calculator'!$C$24)*(1+3*ABS(MOD('VSWR Calculator'!$C$23/Calculator!$F$17/2,1)-0.5))))/'VSWR Calculator'!$C$25)-$C77)^2+(1500*ABS(SIN(2*PI()*MOD(Calculator!$B$33/Calculator!$F$17,1)))*IF(MOD(Calculator!$B$33/Calculator!$F$17,1)&lt;0.5,-1,1))^2)/SQRT(((50*POWER(80,POWER(COS(PI()*MOD(Calculator!$B$33/Calculator!$F$17,1)),2))+MIN(500,MAX(30,100*EXP(-0.3*'VSWR Calculator'!$C$24)*(1+3*ABS(MOD('VSWR Calculator'!$C$23/Calculator!$F$17/2,1)-0.5))))/'VSWR Calculator'!$C$25)+$C77)^2+(1500*ABS(SIN(2*PI()*MOD(Calculator!$B$33/Calculator!$F$17,1)))*IF(MOD(Calculator!$B$33/Calculator!$F$17,1)&lt;0.5,-1,1))^2)),2))</f>
        <v>15.63</v>
      </c>
      <c r="DO77" s="253" t="str">
        <f aca="false">IF(OR(Calculator!$E$18&lt;&gt;"YES",Calculator!$B$33&lt;Calculator!$G$18),"—",ROUND((1+SQRT(((50*POWER(80,POWER(COS(PI()*MOD(Calculator!$B$33/Calculator!$F$18,1)),2))+MIN(500,MAX(30,100*EXP(-0.3*'VSWR Calculator'!$C$24)*(1+3*ABS(MOD('VSWR Calculator'!$C$23/Calculator!$F$18/2,1)-0.5))))/'VSWR Calculator'!$C$25)-$C77)^2+(1500*ABS(SIN(2*PI()*MOD(Calculator!$B$33/Calculator!$F$18,1)))*IF(MOD(Calculator!$B$33/Calculator!$F$18,1)&lt;0.5,-1,1))^2)/SQRT(((50*POWER(80,POWER(COS(PI()*MOD(Calculator!$B$33/Calculator!$F$18,1)),2))+MIN(500,MAX(30,100*EXP(-0.3*'VSWR Calculator'!$C$24)*(1+3*ABS(MOD('VSWR Calculator'!$C$23/Calculator!$F$18/2,1)-0.5))))/'VSWR Calculator'!$C$25)+$C77)^2+(1500*ABS(SIN(2*PI()*MOD(Calculator!$B$33/Calculator!$F$18,1)))*IF(MOD(Calculator!$B$33/Calculator!$F$18,1)&lt;0.5,-1,1))^2))/(1-SQRT(((50*POWER(80,POWER(COS(PI()*MOD(Calculator!$B$33/Calculator!$F$18,1)),2))+MIN(500,MAX(30,100*EXP(-0.3*'VSWR Calculator'!$C$24)*(1+3*ABS(MOD('VSWR Calculator'!$C$23/Calculator!$F$18/2,1)-0.5))))/'VSWR Calculator'!$C$25)-$C77)^2+(1500*ABS(SIN(2*PI()*MOD(Calculator!$B$33/Calculator!$F$18,1)))*IF(MOD(Calculator!$B$33/Calculator!$F$18,1)&lt;0.5,-1,1))^2)/SQRT(((50*POWER(80,POWER(COS(PI()*MOD(Calculator!$B$33/Calculator!$F$18,1)),2))+MIN(500,MAX(30,100*EXP(-0.3*'VSWR Calculator'!$C$24)*(1+3*ABS(MOD('VSWR Calculator'!$C$23/Calculator!$F$18/2,1)-0.5))))/'VSWR Calculator'!$C$25)+$C77)^2+(1500*ABS(SIN(2*PI()*MOD(Calculator!$B$33/Calculator!$F$18,1)))*IF(MOD(Calculator!$B$33/Calculator!$F$18,1)&lt;0.5,-1,1))^2)),2))</f>
        <v>—</v>
      </c>
      <c r="DP77" s="253" t="str">
        <f aca="false">IF(OR(Calculator!$E$19&lt;&gt;"YES",Calculator!$B$33&lt;Calculator!$G$19),"—",ROUND((1+SQRT(((50*POWER(80,POWER(COS(PI()*MOD(Calculator!$B$33/Calculator!$F$19,1)),2))+MIN(500,MAX(30,100*EXP(-0.3*'VSWR Calculator'!$C$24)*(1+3*ABS(MOD('VSWR Calculator'!$C$23/Calculator!$F$19/2,1)-0.5))))/'VSWR Calculator'!$C$25)-$C77)^2+(1500*ABS(SIN(2*PI()*MOD(Calculator!$B$33/Calculator!$F$19,1)))*IF(MOD(Calculator!$B$33/Calculator!$F$19,1)&lt;0.5,-1,1))^2)/SQRT(((50*POWER(80,POWER(COS(PI()*MOD(Calculator!$B$33/Calculator!$F$19,1)),2))+MIN(500,MAX(30,100*EXP(-0.3*'VSWR Calculator'!$C$24)*(1+3*ABS(MOD('VSWR Calculator'!$C$23/Calculator!$F$19/2,1)-0.5))))/'VSWR Calculator'!$C$25)+$C77)^2+(1500*ABS(SIN(2*PI()*MOD(Calculator!$B$33/Calculator!$F$19,1)))*IF(MOD(Calculator!$B$33/Calculator!$F$19,1)&lt;0.5,-1,1))^2))/(1-SQRT(((50*POWER(80,POWER(COS(PI()*MOD(Calculator!$B$33/Calculator!$F$19,1)),2))+MIN(500,MAX(30,100*EXP(-0.3*'VSWR Calculator'!$C$24)*(1+3*ABS(MOD('VSWR Calculator'!$C$23/Calculator!$F$19/2,1)-0.5))))/'VSWR Calculator'!$C$25)-$C77)^2+(1500*ABS(SIN(2*PI()*MOD(Calculator!$B$33/Calculator!$F$19,1)))*IF(MOD(Calculator!$B$33/Calculator!$F$19,1)&lt;0.5,-1,1))^2)/SQRT(((50*POWER(80,POWER(COS(PI()*MOD(Calculator!$B$33/Calculator!$F$19,1)),2))+MIN(500,MAX(30,100*EXP(-0.3*'VSWR Calculator'!$C$24)*(1+3*ABS(MOD('VSWR Calculator'!$C$23/Calculator!$F$19/2,1)-0.5))))/'VSWR Calculator'!$C$25)+$C77)^2+(1500*ABS(SIN(2*PI()*MOD(Calculator!$B$33/Calculator!$F$19,1)))*IF(MOD(Calculator!$B$33/Calculator!$F$19,1)&lt;0.5,-1,1))^2)),2))</f>
        <v>—</v>
      </c>
      <c r="DQ77" s="253" t="str">
        <f aca="false">IF(OR(Calculator!$E$20&lt;&gt;"YES",Calculator!$B$33&lt;Calculator!$G$20),"—",ROUND((1+SQRT(((50*POWER(80,POWER(COS(PI()*MOD(Calculator!$B$33/Calculator!$F$20,1)),2))+MIN(500,MAX(30,100*EXP(-0.3*'VSWR Calculator'!$C$24)*(1+3*ABS(MOD('VSWR Calculator'!$C$23/Calculator!$F$20/2,1)-0.5))))/'VSWR Calculator'!$C$25)-$C77)^2+(1500*ABS(SIN(2*PI()*MOD(Calculator!$B$33/Calculator!$F$20,1)))*IF(MOD(Calculator!$B$33/Calculator!$F$20,1)&lt;0.5,-1,1))^2)/SQRT(((50*POWER(80,POWER(COS(PI()*MOD(Calculator!$B$33/Calculator!$F$20,1)),2))+MIN(500,MAX(30,100*EXP(-0.3*'VSWR Calculator'!$C$24)*(1+3*ABS(MOD('VSWR Calculator'!$C$23/Calculator!$F$20/2,1)-0.5))))/'VSWR Calculator'!$C$25)+$C77)^2+(1500*ABS(SIN(2*PI()*MOD(Calculator!$B$33/Calculator!$F$20,1)))*IF(MOD(Calculator!$B$33/Calculator!$F$20,1)&lt;0.5,-1,1))^2))/(1-SQRT(((50*POWER(80,POWER(COS(PI()*MOD(Calculator!$B$33/Calculator!$F$20,1)),2))+MIN(500,MAX(30,100*EXP(-0.3*'VSWR Calculator'!$C$24)*(1+3*ABS(MOD('VSWR Calculator'!$C$23/Calculator!$F$20/2,1)-0.5))))/'VSWR Calculator'!$C$25)-$C77)^2+(1500*ABS(SIN(2*PI()*MOD(Calculator!$B$33/Calculator!$F$20,1)))*IF(MOD(Calculator!$B$33/Calculator!$F$20,1)&lt;0.5,-1,1))^2)/SQRT(((50*POWER(80,POWER(COS(PI()*MOD(Calculator!$B$33/Calculator!$F$20,1)),2))+MIN(500,MAX(30,100*EXP(-0.3*'VSWR Calculator'!$C$24)*(1+3*ABS(MOD('VSWR Calculator'!$C$23/Calculator!$F$20/2,1)-0.5))))/'VSWR Calculator'!$C$25)+$C77)^2+(1500*ABS(SIN(2*PI()*MOD(Calculator!$B$33/Calculator!$F$20,1)))*IF(MOD(Calculator!$B$33/Calculator!$F$20,1)&lt;0.5,-1,1))^2)),2))</f>
        <v>—</v>
      </c>
      <c r="DR77" s="253" t="str">
        <f aca="false">IF(OR(Calculator!$E$21&lt;&gt;"YES",Calculator!$B$33&lt;Calculator!$G$21),"—",ROUND((1+SQRT(((50*POWER(80,POWER(COS(PI()*MOD(Calculator!$B$33/Calculator!$F$21,1)),2))+MIN(500,MAX(30,100*EXP(-0.3*'VSWR Calculator'!$C$24)*(1+3*ABS(MOD('VSWR Calculator'!$C$23/Calculator!$F$21/2,1)-0.5))))/'VSWR Calculator'!$C$25)-$C77)^2+(1500*ABS(SIN(2*PI()*MOD(Calculator!$B$33/Calculator!$F$21,1)))*IF(MOD(Calculator!$B$33/Calculator!$F$21,1)&lt;0.5,-1,1))^2)/SQRT(((50*POWER(80,POWER(COS(PI()*MOD(Calculator!$B$33/Calculator!$F$21,1)),2))+MIN(500,MAX(30,100*EXP(-0.3*'VSWR Calculator'!$C$24)*(1+3*ABS(MOD('VSWR Calculator'!$C$23/Calculator!$F$21/2,1)-0.5))))/'VSWR Calculator'!$C$25)+$C77)^2+(1500*ABS(SIN(2*PI()*MOD(Calculator!$B$33/Calculator!$F$21,1)))*IF(MOD(Calculator!$B$33/Calculator!$F$21,1)&lt;0.5,-1,1))^2))/(1-SQRT(((50*POWER(80,POWER(COS(PI()*MOD(Calculator!$B$33/Calculator!$F$21,1)),2))+MIN(500,MAX(30,100*EXP(-0.3*'VSWR Calculator'!$C$24)*(1+3*ABS(MOD('VSWR Calculator'!$C$23/Calculator!$F$21/2,1)-0.5))))/'VSWR Calculator'!$C$25)-$C77)^2+(1500*ABS(SIN(2*PI()*MOD(Calculator!$B$33/Calculator!$F$21,1)))*IF(MOD(Calculator!$B$33/Calculator!$F$21,1)&lt;0.5,-1,1))^2)/SQRT(((50*POWER(80,POWER(COS(PI()*MOD(Calculator!$B$33/Calculator!$F$21,1)),2))+MIN(500,MAX(30,100*EXP(-0.3*'VSWR Calculator'!$C$24)*(1+3*ABS(MOD('VSWR Calculator'!$C$23/Calculator!$F$21/2,1)-0.5))))/'VSWR Calculator'!$C$25)+$C77)^2+(1500*ABS(SIN(2*PI()*MOD(Calculator!$B$33/Calculator!$F$21,1)))*IF(MOD(Calculator!$B$33/Calculator!$F$21,1)&lt;0.5,-1,1))^2)),2))</f>
        <v>—</v>
      </c>
      <c r="DS77" s="253" t="str">
        <f aca="false">IF(OR(Calculator!$E$22&lt;&gt;"YES",Calculator!$B$33&lt;Calculator!$G$22),"—",ROUND((1+SQRT(((50*POWER(80,POWER(COS(PI()*MOD(Calculator!$B$33/Calculator!$F$22,1)),2))+MIN(500,MAX(30,100*EXP(-0.3*'VSWR Calculator'!$C$24)*(1+3*ABS(MOD('VSWR Calculator'!$C$23/Calculator!$F$22/2,1)-0.5))))/'VSWR Calculator'!$C$25)-$C77)^2+(1500*ABS(SIN(2*PI()*MOD(Calculator!$B$33/Calculator!$F$22,1)))*IF(MOD(Calculator!$B$33/Calculator!$F$22,1)&lt;0.5,-1,1))^2)/SQRT(((50*POWER(80,POWER(COS(PI()*MOD(Calculator!$B$33/Calculator!$F$22,1)),2))+MIN(500,MAX(30,100*EXP(-0.3*'VSWR Calculator'!$C$24)*(1+3*ABS(MOD('VSWR Calculator'!$C$23/Calculator!$F$22/2,1)-0.5))))/'VSWR Calculator'!$C$25)+$C77)^2+(1500*ABS(SIN(2*PI()*MOD(Calculator!$B$33/Calculator!$F$22,1)))*IF(MOD(Calculator!$B$33/Calculator!$F$22,1)&lt;0.5,-1,1))^2))/(1-SQRT(((50*POWER(80,POWER(COS(PI()*MOD(Calculator!$B$33/Calculator!$F$22,1)),2))+MIN(500,MAX(30,100*EXP(-0.3*'VSWR Calculator'!$C$24)*(1+3*ABS(MOD('VSWR Calculator'!$C$23/Calculator!$F$22/2,1)-0.5))))/'VSWR Calculator'!$C$25)-$C77)^2+(1500*ABS(SIN(2*PI()*MOD(Calculator!$B$33/Calculator!$F$22,1)))*IF(MOD(Calculator!$B$33/Calculator!$F$22,1)&lt;0.5,-1,1))^2)/SQRT(((50*POWER(80,POWER(COS(PI()*MOD(Calculator!$B$33/Calculator!$F$22,1)),2))+MIN(500,MAX(30,100*EXP(-0.3*'VSWR Calculator'!$C$24)*(1+3*ABS(MOD('VSWR Calculator'!$C$23/Calculator!$F$22/2,1)-0.5))))/'VSWR Calculator'!$C$25)+$C77)^2+(1500*ABS(SIN(2*PI()*MOD(Calculator!$B$33/Calculator!$F$22,1)))*IF(MOD(Calculator!$B$33/Calculator!$F$22,1)&lt;0.5,-1,1))^2)),2))</f>
        <v>—</v>
      </c>
      <c r="DT77" s="253" t="n">
        <f aca="false">IFERROR(ROUND((IF(ISNUMBER(DI77),DI77,0)+IF(ISNUMBER(DJ77),DJ77,0)+IF(ISNUMBER(DK77),DK77,0)+IF(ISNUMBER(DL77),DL77,0)+IF(ISNUMBER(DM77),DM77,0)+IF(ISNUMBER(DN77),DN77,0)+IF(ISNUMBER(DO77),DO77,0)+IF(ISNUMBER(DP77),DP77,0)+IF(ISNUMBER(DQ77),DQ77,0)+IF(ISNUMBER(DR77),DR77,0)+IF(ISNUMBER(DS77),DS77,0))/(IF(ISNUMBER(DI77),1,0)+IF(ISNUMBER(DJ77),1,0)+IF(ISNUMBER(DK77),1,0)+IF(ISNUMBER(DL77),1,0)+IF(ISNUMBER(DM77),1,0)+IF(ISNUMBER(DN77),1,0)+IF(ISNUMBER(DO77),1,0)+IF(ISNUMBER(DP77),1,0)+IF(ISNUMBER(DQ77),1,0)+IF(ISNUMBER(DR77),1,0)+IF(ISNUMBER(DS77),1,0)),4),"")</f>
        <v>9.09</v>
      </c>
      <c r="DU77" s="253" t="str">
        <f aca="false">IF(OR(Calculator!$E$12&lt;&gt;"YES",Calculator!$B$34&lt;Calculator!$G$12),"—",ROUND((1+SQRT(((50*POWER(80,POWER(COS(PI()*MOD(Calculator!$B$34/Calculator!$F$12,1)),2))-$C77)^2+(1500*ABS(SIN(2*PI()*MOD(Calculator!$B$34/Calculator!$F$12,1)))*IF(MOD(Calculator!$B$34/Calculator!$F$12,1)&lt;0.5,-1,1))^2)/((50*POWER(80,POWER(COS(PI()*MOD(Calculator!$B$34/Calculator!$F$12,1)),2))+$C77)^2+(1500*ABS(SIN(2*PI()*MOD(Calculator!$B$34/Calculator!$F$12,1)))*IF(MOD(Calculator!$B$34/Calculator!$F$12,1)&lt;0.5,-1,1))^2)))/(1-SQRT(((50*POWER(80,POWER(COS(PI()*MOD(Calculator!$B$34/Calculator!$F$12,1)),2))-$C77)^2+(1500*ABS(SIN(2*PI()*MOD(Calculator!$B$34/Calculator!$F$12,1)))*IF(MOD(Calculator!$B$34/Calculator!$F$12,1)&lt;0.5,-1,1))^2)/((50*POWER(80,POWER(COS(PI()*MOD(Calculator!$B$34/Calculator!$F$12,1)),2))+$C77)^2+(1500*ABS(SIN(2*PI()*MOD(Calculator!$B$34/Calculator!$F$12,1)))*IF(MOD(Calculator!$B$34/Calculator!$F$12,1)&lt;0.5,-1,1))^2))),2))</f>
        <v>—</v>
      </c>
      <c r="DV77" s="253" t="str">
        <f aca="false">IF(OR(Calculator!$E$13&lt;&gt;"YES",Calculator!$B$34&lt;Calculator!$G$13),"—",ROUND((1+SQRT(((50*POWER(80,POWER(COS(PI()*MOD(Calculator!$B$34/Calculator!$F$13,1)),2))-$C77)^2+(1500*ABS(SIN(2*PI()*MOD(Calculator!$B$34/Calculator!$F$13,1)))*IF(MOD(Calculator!$B$34/Calculator!$F$13,1)&lt;0.5,-1,1))^2)/((50*POWER(80,POWER(COS(PI()*MOD(Calculator!$B$34/Calculator!$F$13,1)),2))+$C77)^2+(1500*ABS(SIN(2*PI()*MOD(Calculator!$B$34/Calculator!$F$13,1)))*IF(MOD(Calculator!$B$34/Calculator!$F$13,1)&lt;0.5,-1,1))^2)))/(1-SQRT(((50*POWER(80,POWER(COS(PI()*MOD(Calculator!$B$34/Calculator!$F$13,1)),2))-$C77)^2+(1500*ABS(SIN(2*PI()*MOD(Calculator!$B$34/Calculator!$F$13,1)))*IF(MOD(Calculator!$B$34/Calculator!$F$13,1)&lt;0.5,-1,1))^2)/((50*POWER(80,POWER(COS(PI()*MOD(Calculator!$B$34/Calculator!$F$13,1)),2))+$C77)^2+(1500*ABS(SIN(2*PI()*MOD(Calculator!$B$34/Calculator!$F$13,1)))*IF(MOD(Calculator!$B$34/Calculator!$F$13,1)&lt;0.5,-1,1))^2))),2))</f>
        <v>—</v>
      </c>
      <c r="DW77" s="253" t="str">
        <f aca="false">IF(OR(Calculator!$E$14&lt;&gt;"YES",Calculator!$B$34&lt;Calculator!$G$14),"—",ROUND((1+SQRT(((50*POWER(80,POWER(COS(PI()*MOD(Calculator!$B$34/Calculator!$F$14,1)),2))-$C77)^2+(1500*ABS(SIN(2*PI()*MOD(Calculator!$B$34/Calculator!$F$14,1)))*IF(MOD(Calculator!$B$34/Calculator!$F$14,1)&lt;0.5,-1,1))^2)/((50*POWER(80,POWER(COS(PI()*MOD(Calculator!$B$34/Calculator!$F$14,1)),2))+$C77)^2+(1500*ABS(SIN(2*PI()*MOD(Calculator!$B$34/Calculator!$F$14,1)))*IF(MOD(Calculator!$B$34/Calculator!$F$14,1)&lt;0.5,-1,1))^2)))/(1-SQRT(((50*POWER(80,POWER(COS(PI()*MOD(Calculator!$B$34/Calculator!$F$14,1)),2))-$C77)^2+(1500*ABS(SIN(2*PI()*MOD(Calculator!$B$34/Calculator!$F$14,1)))*IF(MOD(Calculator!$B$34/Calculator!$F$14,1)&lt;0.5,-1,1))^2)/((50*POWER(80,POWER(COS(PI()*MOD(Calculator!$B$34/Calculator!$F$14,1)),2))+$C77)^2+(1500*ABS(SIN(2*PI()*MOD(Calculator!$B$34/Calculator!$F$14,1)))*IF(MOD(Calculator!$B$34/Calculator!$F$14,1)&lt;0.5,-1,1))^2))),2))</f>
        <v>—</v>
      </c>
      <c r="DX77" s="253" t="n">
        <f aca="false">IF(OR(Calculator!$E$15&lt;&gt;"YES",Calculator!$B$34&lt;Calculator!$G$15),"—",ROUND((1+SQRT(((50*POWER(80,POWER(COS(PI()*MOD(Calculator!$B$34/Calculator!$F$15,1)),2))-$C77)^2+(1500*ABS(SIN(2*PI()*MOD(Calculator!$B$34/Calculator!$F$15,1)))*IF(MOD(Calculator!$B$34/Calculator!$F$15,1)&lt;0.5,-1,1))^2)/((50*POWER(80,POWER(COS(PI()*MOD(Calculator!$B$34/Calculator!$F$15,1)),2))+$C77)^2+(1500*ABS(SIN(2*PI()*MOD(Calculator!$B$34/Calculator!$F$15,1)))*IF(MOD(Calculator!$B$34/Calculator!$F$15,1)&lt;0.5,-1,1))^2)))/(1-SQRT(((50*POWER(80,POWER(COS(PI()*MOD(Calculator!$B$34/Calculator!$F$15,1)),2))-$C77)^2+(1500*ABS(SIN(2*PI()*MOD(Calculator!$B$34/Calculator!$F$15,1)))*IF(MOD(Calculator!$B$34/Calculator!$F$15,1)&lt;0.5,-1,1))^2)/((50*POWER(80,POWER(COS(PI()*MOD(Calculator!$B$34/Calculator!$F$15,1)),2))+$C77)^2+(1500*ABS(SIN(2*PI()*MOD(Calculator!$B$34/Calculator!$F$15,1)))*IF(MOD(Calculator!$B$34/Calculator!$F$15,1)&lt;0.5,-1,1))^2))),2))</f>
        <v>21.51</v>
      </c>
      <c r="DY77" s="253" t="str">
        <f aca="false">IF(OR(Calculator!$E$16&lt;&gt;"YES",Calculator!$B$34&lt;Calculator!$G$16),"—",ROUND((1+SQRT(((50*POWER(80,POWER(COS(PI()*MOD(Calculator!$B$34/Calculator!$F$16,1)),2))-$C77)^2+(1500*ABS(SIN(2*PI()*MOD(Calculator!$B$34/Calculator!$F$16,1)))*IF(MOD(Calculator!$B$34/Calculator!$F$16,1)&lt;0.5,-1,1))^2)/((50*POWER(80,POWER(COS(PI()*MOD(Calculator!$B$34/Calculator!$F$16,1)),2))+$C77)^2+(1500*ABS(SIN(2*PI()*MOD(Calculator!$B$34/Calculator!$F$16,1)))*IF(MOD(Calculator!$B$34/Calculator!$F$16,1)&lt;0.5,-1,1))^2)))/(1-SQRT(((50*POWER(80,POWER(COS(PI()*MOD(Calculator!$B$34/Calculator!$F$16,1)),2))-$C77)^2+(1500*ABS(SIN(2*PI()*MOD(Calculator!$B$34/Calculator!$F$16,1)))*IF(MOD(Calculator!$B$34/Calculator!$F$16,1)&lt;0.5,-1,1))^2)/((50*POWER(80,POWER(COS(PI()*MOD(Calculator!$B$34/Calculator!$F$16,1)),2))+$C77)^2+(1500*ABS(SIN(2*PI()*MOD(Calculator!$B$34/Calculator!$F$16,1)))*IF(MOD(Calculator!$B$34/Calculator!$F$16,1)&lt;0.5,-1,1))^2))),2))</f>
        <v>—</v>
      </c>
      <c r="DZ77" s="253" t="n">
        <f aca="false">IF(OR(Calculator!$E$17&lt;&gt;"YES",Calculator!$B$34&lt;Calculator!$G$17),"—",ROUND((1+SQRT(((50*POWER(80,POWER(COS(PI()*MOD(Calculator!$B$34/Calculator!$F$17,1)),2))-$C77)^2+(1500*ABS(SIN(2*PI()*MOD(Calculator!$B$34/Calculator!$F$17,1)))*IF(MOD(Calculator!$B$34/Calculator!$F$17,1)&lt;0.5,-1,1))^2)/((50*POWER(80,POWER(COS(PI()*MOD(Calculator!$B$34/Calculator!$F$17,1)),2))+$C77)^2+(1500*ABS(SIN(2*PI()*MOD(Calculator!$B$34/Calculator!$F$17,1)))*IF(MOD(Calculator!$B$34/Calculator!$F$17,1)&lt;0.5,-1,1))^2)))/(1-SQRT(((50*POWER(80,POWER(COS(PI()*MOD(Calculator!$B$34/Calculator!$F$17,1)),2))-$C77)^2+(1500*ABS(SIN(2*PI()*MOD(Calculator!$B$34/Calculator!$F$17,1)))*IF(MOD(Calculator!$B$34/Calculator!$F$17,1)&lt;0.5,-1,1))^2)/((50*POWER(80,POWER(COS(PI()*MOD(Calculator!$B$34/Calculator!$F$17,1)),2))+$C77)^2+(1500*ABS(SIN(2*PI()*MOD(Calculator!$B$34/Calculator!$F$17,1)))*IF(MOD(Calculator!$B$34/Calculator!$F$17,1)&lt;0.5,-1,1))^2))),2))</f>
        <v>14.17</v>
      </c>
      <c r="EA77" s="253" t="str">
        <f aca="false">IF(OR(Calculator!$E$18&lt;&gt;"YES",Calculator!$B$34&lt;Calculator!$G$18),"—",ROUND((1+SQRT(((50*POWER(80,POWER(COS(PI()*MOD(Calculator!$B$34/Calculator!$F$18,1)),2))-$C77)^2+(1500*ABS(SIN(2*PI()*MOD(Calculator!$B$34/Calculator!$F$18,1)))*IF(MOD(Calculator!$B$34/Calculator!$F$18,1)&lt;0.5,-1,1))^2)/((50*POWER(80,POWER(COS(PI()*MOD(Calculator!$B$34/Calculator!$F$18,1)),2))+$C77)^2+(1500*ABS(SIN(2*PI()*MOD(Calculator!$B$34/Calculator!$F$18,1)))*IF(MOD(Calculator!$B$34/Calculator!$F$18,1)&lt;0.5,-1,1))^2)))/(1-SQRT(((50*POWER(80,POWER(COS(PI()*MOD(Calculator!$B$34/Calculator!$F$18,1)),2))-$C77)^2+(1500*ABS(SIN(2*PI()*MOD(Calculator!$B$34/Calculator!$F$18,1)))*IF(MOD(Calculator!$B$34/Calculator!$F$18,1)&lt;0.5,-1,1))^2)/((50*POWER(80,POWER(COS(PI()*MOD(Calculator!$B$34/Calculator!$F$18,1)),2))+$C77)^2+(1500*ABS(SIN(2*PI()*MOD(Calculator!$B$34/Calculator!$F$18,1)))*IF(MOD(Calculator!$B$34/Calculator!$F$18,1)&lt;0.5,-1,1))^2))),2))</f>
        <v>—</v>
      </c>
      <c r="EB77" s="253" t="str">
        <f aca="false">IF(OR(Calculator!$E$19&lt;&gt;"YES",Calculator!$B$34&lt;Calculator!$G$19),"—",ROUND((1+SQRT(((50*POWER(80,POWER(COS(PI()*MOD(Calculator!$B$34/Calculator!$F$19,1)),2))-$C77)^2+(1500*ABS(SIN(2*PI()*MOD(Calculator!$B$34/Calculator!$F$19,1)))*IF(MOD(Calculator!$B$34/Calculator!$F$19,1)&lt;0.5,-1,1))^2)/((50*POWER(80,POWER(COS(PI()*MOD(Calculator!$B$34/Calculator!$F$19,1)),2))+$C77)^2+(1500*ABS(SIN(2*PI()*MOD(Calculator!$B$34/Calculator!$F$19,1)))*IF(MOD(Calculator!$B$34/Calculator!$F$19,1)&lt;0.5,-1,1))^2)))/(1-SQRT(((50*POWER(80,POWER(COS(PI()*MOD(Calculator!$B$34/Calculator!$F$19,1)),2))-$C77)^2+(1500*ABS(SIN(2*PI()*MOD(Calculator!$B$34/Calculator!$F$19,1)))*IF(MOD(Calculator!$B$34/Calculator!$F$19,1)&lt;0.5,-1,1))^2)/((50*POWER(80,POWER(COS(PI()*MOD(Calculator!$B$34/Calculator!$F$19,1)),2))+$C77)^2+(1500*ABS(SIN(2*PI()*MOD(Calculator!$B$34/Calculator!$F$19,1)))*IF(MOD(Calculator!$B$34/Calculator!$F$19,1)&lt;0.5,-1,1))^2))),2))</f>
        <v>—</v>
      </c>
      <c r="EC77" s="253" t="str">
        <f aca="false">IF(OR(Calculator!$E$20&lt;&gt;"YES",Calculator!$B$34&lt;Calculator!$G$20),"—",ROUND((1+SQRT(((50*POWER(80,POWER(COS(PI()*MOD(Calculator!$B$34/Calculator!$F$20,1)),2))-$C77)^2+(1500*ABS(SIN(2*PI()*MOD(Calculator!$B$34/Calculator!$F$20,1)))*IF(MOD(Calculator!$B$34/Calculator!$F$20,1)&lt;0.5,-1,1))^2)/((50*POWER(80,POWER(COS(PI()*MOD(Calculator!$B$34/Calculator!$F$20,1)),2))+$C77)^2+(1500*ABS(SIN(2*PI()*MOD(Calculator!$B$34/Calculator!$F$20,1)))*IF(MOD(Calculator!$B$34/Calculator!$F$20,1)&lt;0.5,-1,1))^2)))/(1-SQRT(((50*POWER(80,POWER(COS(PI()*MOD(Calculator!$B$34/Calculator!$F$20,1)),2))-$C77)^2+(1500*ABS(SIN(2*PI()*MOD(Calculator!$B$34/Calculator!$F$20,1)))*IF(MOD(Calculator!$B$34/Calculator!$F$20,1)&lt;0.5,-1,1))^2)/((50*POWER(80,POWER(COS(PI()*MOD(Calculator!$B$34/Calculator!$F$20,1)),2))+$C77)^2+(1500*ABS(SIN(2*PI()*MOD(Calculator!$B$34/Calculator!$F$20,1)))*IF(MOD(Calculator!$B$34/Calculator!$F$20,1)&lt;0.5,-1,1))^2))),2))</f>
        <v>—</v>
      </c>
      <c r="ED77" s="253" t="str">
        <f aca="false">IF(OR(Calculator!$E$21&lt;&gt;"YES",Calculator!$B$34&lt;Calculator!$G$21),"—",ROUND((1+SQRT(((50*POWER(80,POWER(COS(PI()*MOD(Calculator!$B$34/Calculator!$F$21,1)),2))-$C77)^2+(1500*ABS(SIN(2*PI()*MOD(Calculator!$B$34/Calculator!$F$21,1)))*IF(MOD(Calculator!$B$34/Calculator!$F$21,1)&lt;0.5,-1,1))^2)/((50*POWER(80,POWER(COS(PI()*MOD(Calculator!$B$34/Calculator!$F$21,1)),2))+$C77)^2+(1500*ABS(SIN(2*PI()*MOD(Calculator!$B$34/Calculator!$F$21,1)))*IF(MOD(Calculator!$B$34/Calculator!$F$21,1)&lt;0.5,-1,1))^2)))/(1-SQRT(((50*POWER(80,POWER(COS(PI()*MOD(Calculator!$B$34/Calculator!$F$21,1)),2))-$C77)^2+(1500*ABS(SIN(2*PI()*MOD(Calculator!$B$34/Calculator!$F$21,1)))*IF(MOD(Calculator!$B$34/Calculator!$F$21,1)&lt;0.5,-1,1))^2)/((50*POWER(80,POWER(COS(PI()*MOD(Calculator!$B$34/Calculator!$F$21,1)),2))+$C77)^2+(1500*ABS(SIN(2*PI()*MOD(Calculator!$B$34/Calculator!$F$21,1)))*IF(MOD(Calculator!$B$34/Calculator!$F$21,1)&lt;0.5,-1,1))^2))),2))</f>
        <v>—</v>
      </c>
      <c r="EE77" s="253" t="str">
        <f aca="false">IF(OR(Calculator!$E$22&lt;&gt;"YES",Calculator!$B$34&lt;Calculator!$G$22),"—",ROUND((1+SQRT(((50*POWER(80,POWER(COS(PI()*MOD(Calculator!$B$34/Calculator!$F$22,1)),2))-$C77)^2+(1500*ABS(SIN(2*PI()*MOD(Calculator!$B$34/Calculator!$F$22,1)))*IF(MOD(Calculator!$B$34/Calculator!$F$22,1)&lt;0.5,-1,1))^2)/((50*POWER(80,POWER(COS(PI()*MOD(Calculator!$B$34/Calculator!$F$22,1)),2))+$C77)^2+(1500*ABS(SIN(2*PI()*MOD(Calculator!$B$34/Calculator!$F$22,1)))*IF(MOD(Calculator!$B$34/Calculator!$F$22,1)&lt;0.5,-1,1))^2)))/(1-SQRT(((50*POWER(80,POWER(COS(PI()*MOD(Calculator!$B$34/Calculator!$F$22,1)),2))-$C77)^2+(1500*ABS(SIN(2*PI()*MOD(Calculator!$B$34/Calculator!$F$22,1)))*IF(MOD(Calculator!$B$34/Calculator!$F$22,1)&lt;0.5,-1,1))^2)/((50*POWER(80,POWER(COS(PI()*MOD(Calculator!$B$34/Calculator!$F$22,1)),2))+$C77)^2+(1500*ABS(SIN(2*PI()*MOD(Calculator!$B$34/Calculator!$F$22,1)))*IF(MOD(Calculator!$B$34/Calculator!$F$22,1)&lt;0.5,-1,1))^2))),2))</f>
        <v>—</v>
      </c>
      <c r="EF77" s="295" t="n">
        <f aca="false">IFERROR(ROUND((IF(ISNUMBER(DU77),DU77,0)+IF(ISNUMBER(DV77),DV77,0)+IF(ISNUMBER(DW77),DW77,0)+IF(ISNUMBER(DX77),DX77,0)+IF(ISNUMBER(DY77),DY77,0)+IF(ISNUMBER(DZ77),DZ77,0)+IF(ISNUMBER(EA77),EA77,0)+IF(ISNUMBER(EB77),EB77,0)+IF(ISNUMBER(EC77),EC77,0)+IF(ISNUMBER(ED77),ED77,0)+IF(ISNUMBER(EE77),EE77,0))/(IF(ISNUMBER(DU77),1,0)+IF(ISNUMBER(DV77),1,0)+IF(ISNUMBER(DW77),1,0)+IF(ISNUMBER(DX77),1,0)+IF(ISNUMBER(DY77),1,0)+IF(ISNUMBER(DZ77),1,0)+IF(ISNUMBER(EA77),1,0)+IF(ISNUMBER(EB77),1,0)+IF(ISNUMBER(EC77),1,0)+IF(ISNUMBER(ED77),1,0)+IF(ISNUMBER(EE77),1,0)),4),"")</f>
        <v>17.84</v>
      </c>
      <c r="EG77" s="253" t="str">
        <f aca="false">IF(OR(Calculator!$E$12&lt;&gt;"YES",Calculator!$B$35&lt;Calculator!$G$12),"—",ROUND((1+SQRT(((50*POWER(80,POWER(COS(PI()*MOD(Calculator!$B$35/Calculator!$F$12,1)),2))-$C77)^2+(1500*ABS(SIN(2*PI()*MOD(Calculator!$B$35/Calculator!$F$12,1)))*IF(MOD(Calculator!$B$35/Calculator!$F$12,1)&lt;0.5,-1,1))^2)/((50*POWER(80,POWER(COS(PI()*MOD(Calculator!$B$35/Calculator!$F$12,1)),2))+$C77)^2+(1500*ABS(SIN(2*PI()*MOD(Calculator!$B$35/Calculator!$F$12,1)))*IF(MOD(Calculator!$B$35/Calculator!$F$12,1)&lt;0.5,-1,1))^2)))/(1-SQRT(((50*POWER(80,POWER(COS(PI()*MOD(Calculator!$B$35/Calculator!$F$12,1)),2))-$C77)^2+(1500*ABS(SIN(2*PI()*MOD(Calculator!$B$35/Calculator!$F$12,1)))*IF(MOD(Calculator!$B$35/Calculator!$F$12,1)&lt;0.5,-1,1))^2)/((50*POWER(80,POWER(COS(PI()*MOD(Calculator!$B$35/Calculator!$F$12,1)),2))+$C77)^2+(1500*ABS(SIN(2*PI()*MOD(Calculator!$B$35/Calculator!$F$12,1)))*IF(MOD(Calculator!$B$35/Calculator!$F$12,1)&lt;0.5,-1,1))^2))),2))</f>
        <v>—</v>
      </c>
      <c r="EH77" s="253" t="str">
        <f aca="false">IF(OR(Calculator!$E$13&lt;&gt;"YES",Calculator!$B$35&lt;Calculator!$G$13),"—",ROUND((1+SQRT(((50*POWER(80,POWER(COS(PI()*MOD(Calculator!$B$35/Calculator!$F$13,1)),2))-$C77)^2+(1500*ABS(SIN(2*PI()*MOD(Calculator!$B$35/Calculator!$F$13,1)))*IF(MOD(Calculator!$B$35/Calculator!$F$13,1)&lt;0.5,-1,1))^2)/((50*POWER(80,POWER(COS(PI()*MOD(Calculator!$B$35/Calculator!$F$13,1)),2))+$C77)^2+(1500*ABS(SIN(2*PI()*MOD(Calculator!$B$35/Calculator!$F$13,1)))*IF(MOD(Calculator!$B$35/Calculator!$F$13,1)&lt;0.5,-1,1))^2)))/(1-SQRT(((50*POWER(80,POWER(COS(PI()*MOD(Calculator!$B$35/Calculator!$F$13,1)),2))-$C77)^2+(1500*ABS(SIN(2*PI()*MOD(Calculator!$B$35/Calculator!$F$13,1)))*IF(MOD(Calculator!$B$35/Calculator!$F$13,1)&lt;0.5,-1,1))^2)/((50*POWER(80,POWER(COS(PI()*MOD(Calculator!$B$35/Calculator!$F$13,1)),2))+$C77)^2+(1500*ABS(SIN(2*PI()*MOD(Calculator!$B$35/Calculator!$F$13,1)))*IF(MOD(Calculator!$B$35/Calculator!$F$13,1)&lt;0.5,-1,1))^2))),2))</f>
        <v>—</v>
      </c>
      <c r="EI77" s="253" t="str">
        <f aca="false">IF(OR(Calculator!$E$14&lt;&gt;"YES",Calculator!$B$35&lt;Calculator!$G$14),"—",ROUND((1+SQRT(((50*POWER(80,POWER(COS(PI()*MOD(Calculator!$B$35/Calculator!$F$14,1)),2))-$C77)^2+(1500*ABS(SIN(2*PI()*MOD(Calculator!$B$35/Calculator!$F$14,1)))*IF(MOD(Calculator!$B$35/Calculator!$F$14,1)&lt;0.5,-1,1))^2)/((50*POWER(80,POWER(COS(PI()*MOD(Calculator!$B$35/Calculator!$F$14,1)),2))+$C77)^2+(1500*ABS(SIN(2*PI()*MOD(Calculator!$B$35/Calculator!$F$14,1)))*IF(MOD(Calculator!$B$35/Calculator!$F$14,1)&lt;0.5,-1,1))^2)))/(1-SQRT(((50*POWER(80,POWER(COS(PI()*MOD(Calculator!$B$35/Calculator!$F$14,1)),2))-$C77)^2+(1500*ABS(SIN(2*PI()*MOD(Calculator!$B$35/Calculator!$F$14,1)))*IF(MOD(Calculator!$B$35/Calculator!$F$14,1)&lt;0.5,-1,1))^2)/((50*POWER(80,POWER(COS(PI()*MOD(Calculator!$B$35/Calculator!$F$14,1)),2))+$C77)^2+(1500*ABS(SIN(2*PI()*MOD(Calculator!$B$35/Calculator!$F$14,1)))*IF(MOD(Calculator!$B$35/Calculator!$F$14,1)&lt;0.5,-1,1))^2))),2))</f>
        <v>—</v>
      </c>
      <c r="EJ77" s="253" t="n">
        <f aca="false">IF(OR(Calculator!$E$15&lt;&gt;"YES",Calculator!$B$35&lt;Calculator!$G$15),"—",ROUND((1+SQRT(((50*POWER(80,POWER(COS(PI()*MOD(Calculator!$B$35/Calculator!$F$15,1)),2))-$C77)^2+(1500*ABS(SIN(2*PI()*MOD(Calculator!$B$35/Calculator!$F$15,1)))*IF(MOD(Calculator!$B$35/Calculator!$F$15,1)&lt;0.5,-1,1))^2)/((50*POWER(80,POWER(COS(PI()*MOD(Calculator!$B$35/Calculator!$F$15,1)),2))+$C77)^2+(1500*ABS(SIN(2*PI()*MOD(Calculator!$B$35/Calculator!$F$15,1)))*IF(MOD(Calculator!$B$35/Calculator!$F$15,1)&lt;0.5,-1,1))^2)))/(1-SQRT(((50*POWER(80,POWER(COS(PI()*MOD(Calculator!$B$35/Calculator!$F$15,1)),2))-$C77)^2+(1500*ABS(SIN(2*PI()*MOD(Calculator!$B$35/Calculator!$F$15,1)))*IF(MOD(Calculator!$B$35/Calculator!$F$15,1)&lt;0.5,-1,1))^2)/((50*POWER(80,POWER(COS(PI()*MOD(Calculator!$B$35/Calculator!$F$15,1)),2))+$C77)^2+(1500*ABS(SIN(2*PI()*MOD(Calculator!$B$35/Calculator!$F$15,1)))*IF(MOD(Calculator!$B$35/Calculator!$F$15,1)&lt;0.5,-1,1))^2))),2))</f>
        <v>2.28</v>
      </c>
      <c r="EK77" s="253" t="str">
        <f aca="false">IF(OR(Calculator!$E$16&lt;&gt;"YES",Calculator!$B$35&lt;Calculator!$G$16),"—",ROUND((1+SQRT(((50*POWER(80,POWER(COS(PI()*MOD(Calculator!$B$35/Calculator!$F$16,1)),2))-$C77)^2+(1500*ABS(SIN(2*PI()*MOD(Calculator!$B$35/Calculator!$F$16,1)))*IF(MOD(Calculator!$B$35/Calculator!$F$16,1)&lt;0.5,-1,1))^2)/((50*POWER(80,POWER(COS(PI()*MOD(Calculator!$B$35/Calculator!$F$16,1)),2))+$C77)^2+(1500*ABS(SIN(2*PI()*MOD(Calculator!$B$35/Calculator!$F$16,1)))*IF(MOD(Calculator!$B$35/Calculator!$F$16,1)&lt;0.5,-1,1))^2)))/(1-SQRT(((50*POWER(80,POWER(COS(PI()*MOD(Calculator!$B$35/Calculator!$F$16,1)),2))-$C77)^2+(1500*ABS(SIN(2*PI()*MOD(Calculator!$B$35/Calculator!$F$16,1)))*IF(MOD(Calculator!$B$35/Calculator!$F$16,1)&lt;0.5,-1,1))^2)/((50*POWER(80,POWER(COS(PI()*MOD(Calculator!$B$35/Calculator!$F$16,1)),2))+$C77)^2+(1500*ABS(SIN(2*PI()*MOD(Calculator!$B$35/Calculator!$F$16,1)))*IF(MOD(Calculator!$B$35/Calculator!$F$16,1)&lt;0.5,-1,1))^2))),2))</f>
        <v>—</v>
      </c>
      <c r="EL77" s="253" t="n">
        <f aca="false">IF(OR(Calculator!$E$17&lt;&gt;"YES",Calculator!$B$35&lt;Calculator!$G$17),"—",ROUND((1+SQRT(((50*POWER(80,POWER(COS(PI()*MOD(Calculator!$B$35/Calculator!$F$17,1)),2))-$C77)^2+(1500*ABS(SIN(2*PI()*MOD(Calculator!$B$35/Calculator!$F$17,1)))*IF(MOD(Calculator!$B$35/Calculator!$F$17,1)&lt;0.5,-1,1))^2)/((50*POWER(80,POWER(COS(PI()*MOD(Calculator!$B$35/Calculator!$F$17,1)),2))+$C77)^2+(1500*ABS(SIN(2*PI()*MOD(Calculator!$B$35/Calculator!$F$17,1)))*IF(MOD(Calculator!$B$35/Calculator!$F$17,1)&lt;0.5,-1,1))^2)))/(1-SQRT(((50*POWER(80,POWER(COS(PI()*MOD(Calculator!$B$35/Calculator!$F$17,1)),2))-$C77)^2+(1500*ABS(SIN(2*PI()*MOD(Calculator!$B$35/Calculator!$F$17,1)))*IF(MOD(Calculator!$B$35/Calculator!$F$17,1)&lt;0.5,-1,1))^2)/((50*POWER(80,POWER(COS(PI()*MOD(Calculator!$B$35/Calculator!$F$17,1)),2))+$C77)^2+(1500*ABS(SIN(2*PI()*MOD(Calculator!$B$35/Calculator!$F$17,1)))*IF(MOD(Calculator!$B$35/Calculator!$F$17,1)&lt;0.5,-1,1))^2))),2))</f>
        <v>20.72</v>
      </c>
      <c r="EM77" s="253" t="str">
        <f aca="false">IF(OR(Calculator!$E$18&lt;&gt;"YES",Calculator!$B$35&lt;Calculator!$G$18),"—",ROUND((1+SQRT(((50*POWER(80,POWER(COS(PI()*MOD(Calculator!$B$35/Calculator!$F$18,1)),2))-$C77)^2+(1500*ABS(SIN(2*PI()*MOD(Calculator!$B$35/Calculator!$F$18,1)))*IF(MOD(Calculator!$B$35/Calculator!$F$18,1)&lt;0.5,-1,1))^2)/((50*POWER(80,POWER(COS(PI()*MOD(Calculator!$B$35/Calculator!$F$18,1)),2))+$C77)^2+(1500*ABS(SIN(2*PI()*MOD(Calculator!$B$35/Calculator!$F$18,1)))*IF(MOD(Calculator!$B$35/Calculator!$F$18,1)&lt;0.5,-1,1))^2)))/(1-SQRT(((50*POWER(80,POWER(COS(PI()*MOD(Calculator!$B$35/Calculator!$F$18,1)),2))-$C77)^2+(1500*ABS(SIN(2*PI()*MOD(Calculator!$B$35/Calculator!$F$18,1)))*IF(MOD(Calculator!$B$35/Calculator!$F$18,1)&lt;0.5,-1,1))^2)/((50*POWER(80,POWER(COS(PI()*MOD(Calculator!$B$35/Calculator!$F$18,1)),2))+$C77)^2+(1500*ABS(SIN(2*PI()*MOD(Calculator!$B$35/Calculator!$F$18,1)))*IF(MOD(Calculator!$B$35/Calculator!$F$18,1)&lt;0.5,-1,1))^2))),2))</f>
        <v>—</v>
      </c>
      <c r="EN77" s="253" t="str">
        <f aca="false">IF(OR(Calculator!$E$19&lt;&gt;"YES",Calculator!$B$35&lt;Calculator!$G$19),"—",ROUND((1+SQRT(((50*POWER(80,POWER(COS(PI()*MOD(Calculator!$B$35/Calculator!$F$19,1)),2))-$C77)^2+(1500*ABS(SIN(2*PI()*MOD(Calculator!$B$35/Calculator!$F$19,1)))*IF(MOD(Calculator!$B$35/Calculator!$F$19,1)&lt;0.5,-1,1))^2)/((50*POWER(80,POWER(COS(PI()*MOD(Calculator!$B$35/Calculator!$F$19,1)),2))+$C77)^2+(1500*ABS(SIN(2*PI()*MOD(Calculator!$B$35/Calculator!$F$19,1)))*IF(MOD(Calculator!$B$35/Calculator!$F$19,1)&lt;0.5,-1,1))^2)))/(1-SQRT(((50*POWER(80,POWER(COS(PI()*MOD(Calculator!$B$35/Calculator!$F$19,1)),2))-$C77)^2+(1500*ABS(SIN(2*PI()*MOD(Calculator!$B$35/Calculator!$F$19,1)))*IF(MOD(Calculator!$B$35/Calculator!$F$19,1)&lt;0.5,-1,1))^2)/((50*POWER(80,POWER(COS(PI()*MOD(Calculator!$B$35/Calculator!$F$19,1)),2))+$C77)^2+(1500*ABS(SIN(2*PI()*MOD(Calculator!$B$35/Calculator!$F$19,1)))*IF(MOD(Calculator!$B$35/Calculator!$F$19,1)&lt;0.5,-1,1))^2))),2))</f>
        <v>—</v>
      </c>
      <c r="EO77" s="253" t="str">
        <f aca="false">IF(OR(Calculator!$E$20&lt;&gt;"YES",Calculator!$B$35&lt;Calculator!$G$20),"—",ROUND((1+SQRT(((50*POWER(80,POWER(COS(PI()*MOD(Calculator!$B$35/Calculator!$F$20,1)),2))-$C77)^2+(1500*ABS(SIN(2*PI()*MOD(Calculator!$B$35/Calculator!$F$20,1)))*IF(MOD(Calculator!$B$35/Calculator!$F$20,1)&lt;0.5,-1,1))^2)/((50*POWER(80,POWER(COS(PI()*MOD(Calculator!$B$35/Calculator!$F$20,1)),2))+$C77)^2+(1500*ABS(SIN(2*PI()*MOD(Calculator!$B$35/Calculator!$F$20,1)))*IF(MOD(Calculator!$B$35/Calculator!$F$20,1)&lt;0.5,-1,1))^2)))/(1-SQRT(((50*POWER(80,POWER(COS(PI()*MOD(Calculator!$B$35/Calculator!$F$20,1)),2))-$C77)^2+(1500*ABS(SIN(2*PI()*MOD(Calculator!$B$35/Calculator!$F$20,1)))*IF(MOD(Calculator!$B$35/Calculator!$F$20,1)&lt;0.5,-1,1))^2)/((50*POWER(80,POWER(COS(PI()*MOD(Calculator!$B$35/Calculator!$F$20,1)),2))+$C77)^2+(1500*ABS(SIN(2*PI()*MOD(Calculator!$B$35/Calculator!$F$20,1)))*IF(MOD(Calculator!$B$35/Calculator!$F$20,1)&lt;0.5,-1,1))^2))),2))</f>
        <v>—</v>
      </c>
      <c r="EP77" s="253" t="str">
        <f aca="false">IF(OR(Calculator!$E$21&lt;&gt;"YES",Calculator!$B$35&lt;Calculator!$G$21),"—",ROUND((1+SQRT(((50*POWER(80,POWER(COS(PI()*MOD(Calculator!$B$35/Calculator!$F$21,1)),2))-$C77)^2+(1500*ABS(SIN(2*PI()*MOD(Calculator!$B$35/Calculator!$F$21,1)))*IF(MOD(Calculator!$B$35/Calculator!$F$21,1)&lt;0.5,-1,1))^2)/((50*POWER(80,POWER(COS(PI()*MOD(Calculator!$B$35/Calculator!$F$21,1)),2))+$C77)^2+(1500*ABS(SIN(2*PI()*MOD(Calculator!$B$35/Calculator!$F$21,1)))*IF(MOD(Calculator!$B$35/Calculator!$F$21,1)&lt;0.5,-1,1))^2)))/(1-SQRT(((50*POWER(80,POWER(COS(PI()*MOD(Calculator!$B$35/Calculator!$F$21,1)),2))-$C77)^2+(1500*ABS(SIN(2*PI()*MOD(Calculator!$B$35/Calculator!$F$21,1)))*IF(MOD(Calculator!$B$35/Calculator!$F$21,1)&lt;0.5,-1,1))^2)/((50*POWER(80,POWER(COS(PI()*MOD(Calculator!$B$35/Calculator!$F$21,1)),2))+$C77)^2+(1500*ABS(SIN(2*PI()*MOD(Calculator!$B$35/Calculator!$F$21,1)))*IF(MOD(Calculator!$B$35/Calculator!$F$21,1)&lt;0.5,-1,1))^2))),2))</f>
        <v>—</v>
      </c>
      <c r="EQ77" s="253" t="str">
        <f aca="false">IF(OR(Calculator!$E$22&lt;&gt;"YES",Calculator!$B$35&lt;Calculator!$G$22),"—",ROUND((1+SQRT(((50*POWER(80,POWER(COS(PI()*MOD(Calculator!$B$35/Calculator!$F$22,1)),2))-$C77)^2+(1500*ABS(SIN(2*PI()*MOD(Calculator!$B$35/Calculator!$F$22,1)))*IF(MOD(Calculator!$B$35/Calculator!$F$22,1)&lt;0.5,-1,1))^2)/((50*POWER(80,POWER(COS(PI()*MOD(Calculator!$B$35/Calculator!$F$22,1)),2))+$C77)^2+(1500*ABS(SIN(2*PI()*MOD(Calculator!$B$35/Calculator!$F$22,1)))*IF(MOD(Calculator!$B$35/Calculator!$F$22,1)&lt;0.5,-1,1))^2)))/(1-SQRT(((50*POWER(80,POWER(COS(PI()*MOD(Calculator!$B$35/Calculator!$F$22,1)),2))-$C77)^2+(1500*ABS(SIN(2*PI()*MOD(Calculator!$B$35/Calculator!$F$22,1)))*IF(MOD(Calculator!$B$35/Calculator!$F$22,1)&lt;0.5,-1,1))^2)/((50*POWER(80,POWER(COS(PI()*MOD(Calculator!$B$35/Calculator!$F$22,1)),2))+$C77)^2+(1500*ABS(SIN(2*PI()*MOD(Calculator!$B$35/Calculator!$F$22,1)))*IF(MOD(Calculator!$B$35/Calculator!$F$22,1)&lt;0.5,-1,1))^2))),2))</f>
        <v>—</v>
      </c>
      <c r="ER77" s="295" t="n">
        <f aca="false">IFERROR(ROUND((IF(ISNUMBER(EG77),EG77,0)+IF(ISNUMBER(EH77),EH77,0)+IF(ISNUMBER(EI77),EI77,0)+IF(ISNUMBER(EJ77),EJ77,0)+IF(ISNUMBER(EK77),EK77,0)+IF(ISNUMBER(EL77),EL77,0)+IF(ISNUMBER(EM77),EM77,0)+IF(ISNUMBER(EN77),EN77,0)+IF(ISNUMBER(EO77),EO77,0)+IF(ISNUMBER(EP77),EP77,0)+IF(ISNUMBER(EQ77),EQ77,0))/(IF(ISNUMBER(EG77),1,0)+IF(ISNUMBER(EH77),1,0)+IF(ISNUMBER(EI77),1,0)+IF(ISNUMBER(EJ77),1,0)+IF(ISNUMBER(EK77),1,0)+IF(ISNUMBER(EL77),1,0)+IF(ISNUMBER(EM77),1,0)+IF(ISNUMBER(EN77),1,0)+IF(ISNUMBER(EO77),1,0)+IF(ISNUMBER(EP77),1,0)+IF(ISNUMBER(EQ77),1,0)),4),"")</f>
        <v>11.5</v>
      </c>
      <c r="ES77" s="253" t="str">
        <f aca="false">IF(OR(Calculator!$E$12&lt;&gt;"YES",Calculator!$B$36&lt;Calculator!$G$12),"—",ROUND((1+SQRT(((50*POWER(80,POWER(COS(PI()*MOD(Calculator!$B$36/Calculator!$F$12,1)),2))-$C77)^2+(1500*ABS(SIN(2*PI()*MOD(Calculator!$B$36/Calculator!$F$12,1)))*IF(MOD(Calculator!$B$36/Calculator!$F$12,1)&lt;0.5,-1,1))^2)/((50*POWER(80,POWER(COS(PI()*MOD(Calculator!$B$36/Calculator!$F$12,1)),2))+$C77)^2+(1500*ABS(SIN(2*PI()*MOD(Calculator!$B$36/Calculator!$F$12,1)))*IF(MOD(Calculator!$B$36/Calculator!$F$12,1)&lt;0.5,-1,1))^2)))/(1-SQRT(((50*POWER(80,POWER(COS(PI()*MOD(Calculator!$B$36/Calculator!$F$12,1)),2))-$C77)^2+(1500*ABS(SIN(2*PI()*MOD(Calculator!$B$36/Calculator!$F$12,1)))*IF(MOD(Calculator!$B$36/Calculator!$F$12,1)&lt;0.5,-1,1))^2)/((50*POWER(80,POWER(COS(PI()*MOD(Calculator!$B$36/Calculator!$F$12,1)),2))+$C77)^2+(1500*ABS(SIN(2*PI()*MOD(Calculator!$B$36/Calculator!$F$12,1)))*IF(MOD(Calculator!$B$36/Calculator!$F$12,1)&lt;0.5,-1,1))^2))),2))</f>
        <v>—</v>
      </c>
      <c r="ET77" s="253" t="str">
        <f aca="false">IF(OR(Calculator!$E$13&lt;&gt;"YES",Calculator!$B$36&lt;Calculator!$G$13),"—",ROUND((1+SQRT(((50*POWER(80,POWER(COS(PI()*MOD(Calculator!$B$36/Calculator!$F$13,1)),2))-$C77)^2+(1500*ABS(SIN(2*PI()*MOD(Calculator!$B$36/Calculator!$F$13,1)))*IF(MOD(Calculator!$B$36/Calculator!$F$13,1)&lt;0.5,-1,1))^2)/((50*POWER(80,POWER(COS(PI()*MOD(Calculator!$B$36/Calculator!$F$13,1)),2))+$C77)^2+(1500*ABS(SIN(2*PI()*MOD(Calculator!$B$36/Calculator!$F$13,1)))*IF(MOD(Calculator!$B$36/Calculator!$F$13,1)&lt;0.5,-1,1))^2)))/(1-SQRT(((50*POWER(80,POWER(COS(PI()*MOD(Calculator!$B$36/Calculator!$F$13,1)),2))-$C77)^2+(1500*ABS(SIN(2*PI()*MOD(Calculator!$B$36/Calculator!$F$13,1)))*IF(MOD(Calculator!$B$36/Calculator!$F$13,1)&lt;0.5,-1,1))^2)/((50*POWER(80,POWER(COS(PI()*MOD(Calculator!$B$36/Calculator!$F$13,1)),2))+$C77)^2+(1500*ABS(SIN(2*PI()*MOD(Calculator!$B$36/Calculator!$F$13,1)))*IF(MOD(Calculator!$B$36/Calculator!$F$13,1)&lt;0.5,-1,1))^2))),2))</f>
        <v>—</v>
      </c>
      <c r="EU77" s="253" t="str">
        <f aca="false">IF(OR(Calculator!$E$14&lt;&gt;"YES",Calculator!$B$36&lt;Calculator!$G$14),"—",ROUND((1+SQRT(((50*POWER(80,POWER(COS(PI()*MOD(Calculator!$B$36/Calculator!$F$14,1)),2))-$C77)^2+(1500*ABS(SIN(2*PI()*MOD(Calculator!$B$36/Calculator!$F$14,1)))*IF(MOD(Calculator!$B$36/Calculator!$F$14,1)&lt;0.5,-1,1))^2)/((50*POWER(80,POWER(COS(PI()*MOD(Calculator!$B$36/Calculator!$F$14,1)),2))+$C77)^2+(1500*ABS(SIN(2*PI()*MOD(Calculator!$B$36/Calculator!$F$14,1)))*IF(MOD(Calculator!$B$36/Calculator!$F$14,1)&lt;0.5,-1,1))^2)))/(1-SQRT(((50*POWER(80,POWER(COS(PI()*MOD(Calculator!$B$36/Calculator!$F$14,1)),2))-$C77)^2+(1500*ABS(SIN(2*PI()*MOD(Calculator!$B$36/Calculator!$F$14,1)))*IF(MOD(Calculator!$B$36/Calculator!$F$14,1)&lt;0.5,-1,1))^2)/((50*POWER(80,POWER(COS(PI()*MOD(Calculator!$B$36/Calculator!$F$14,1)),2))+$C77)^2+(1500*ABS(SIN(2*PI()*MOD(Calculator!$B$36/Calculator!$F$14,1)))*IF(MOD(Calculator!$B$36/Calculator!$F$14,1)&lt;0.5,-1,1))^2))),2))</f>
        <v>—</v>
      </c>
      <c r="EV77" s="253" t="n">
        <f aca="false">IF(OR(Calculator!$E$15&lt;&gt;"YES",Calculator!$B$36&lt;Calculator!$G$15),"—",ROUND((1+SQRT(((50*POWER(80,POWER(COS(PI()*MOD(Calculator!$B$36/Calculator!$F$15,1)),2))-$C77)^2+(1500*ABS(SIN(2*PI()*MOD(Calculator!$B$36/Calculator!$F$15,1)))*IF(MOD(Calculator!$B$36/Calculator!$F$15,1)&lt;0.5,-1,1))^2)/((50*POWER(80,POWER(COS(PI()*MOD(Calculator!$B$36/Calculator!$F$15,1)),2))+$C77)^2+(1500*ABS(SIN(2*PI()*MOD(Calculator!$B$36/Calculator!$F$15,1)))*IF(MOD(Calculator!$B$36/Calculator!$F$15,1)&lt;0.5,-1,1))^2)))/(1-SQRT(((50*POWER(80,POWER(COS(PI()*MOD(Calculator!$B$36/Calculator!$F$15,1)),2))-$C77)^2+(1500*ABS(SIN(2*PI()*MOD(Calculator!$B$36/Calculator!$F$15,1)))*IF(MOD(Calculator!$B$36/Calculator!$F$15,1)&lt;0.5,-1,1))^2)/((50*POWER(80,POWER(COS(PI()*MOD(Calculator!$B$36/Calculator!$F$15,1)),2))+$C77)^2+(1500*ABS(SIN(2*PI()*MOD(Calculator!$B$36/Calculator!$F$15,1)))*IF(MOD(Calculator!$B$36/Calculator!$F$15,1)&lt;0.5,-1,1))^2))),2))</f>
        <v>17.6</v>
      </c>
      <c r="EW77" s="253" t="str">
        <f aca="false">IF(OR(Calculator!$E$16&lt;&gt;"YES",Calculator!$B$36&lt;Calculator!$G$16),"—",ROUND((1+SQRT(((50*POWER(80,POWER(COS(PI()*MOD(Calculator!$B$36/Calculator!$F$16,1)),2))-$C77)^2+(1500*ABS(SIN(2*PI()*MOD(Calculator!$B$36/Calculator!$F$16,1)))*IF(MOD(Calculator!$B$36/Calculator!$F$16,1)&lt;0.5,-1,1))^2)/((50*POWER(80,POWER(COS(PI()*MOD(Calculator!$B$36/Calculator!$F$16,1)),2))+$C77)^2+(1500*ABS(SIN(2*PI()*MOD(Calculator!$B$36/Calculator!$F$16,1)))*IF(MOD(Calculator!$B$36/Calculator!$F$16,1)&lt;0.5,-1,1))^2)))/(1-SQRT(((50*POWER(80,POWER(COS(PI()*MOD(Calculator!$B$36/Calculator!$F$16,1)),2))-$C77)^2+(1500*ABS(SIN(2*PI()*MOD(Calculator!$B$36/Calculator!$F$16,1)))*IF(MOD(Calculator!$B$36/Calculator!$F$16,1)&lt;0.5,-1,1))^2)/((50*POWER(80,POWER(COS(PI()*MOD(Calculator!$B$36/Calculator!$F$16,1)),2))+$C77)^2+(1500*ABS(SIN(2*PI()*MOD(Calculator!$B$36/Calculator!$F$16,1)))*IF(MOD(Calculator!$B$36/Calculator!$F$16,1)&lt;0.5,-1,1))^2))),2))</f>
        <v>—</v>
      </c>
      <c r="EX77" s="253" t="n">
        <f aca="false">IF(OR(Calculator!$E$17&lt;&gt;"YES",Calculator!$B$36&lt;Calculator!$G$17),"—",ROUND((1+SQRT(((50*POWER(80,POWER(COS(PI()*MOD(Calculator!$B$36/Calculator!$F$17,1)),2))-$C77)^2+(1500*ABS(SIN(2*PI()*MOD(Calculator!$B$36/Calculator!$F$17,1)))*IF(MOD(Calculator!$B$36/Calculator!$F$17,1)&lt;0.5,-1,1))^2)/((50*POWER(80,POWER(COS(PI()*MOD(Calculator!$B$36/Calculator!$F$17,1)),2))+$C77)^2+(1500*ABS(SIN(2*PI()*MOD(Calculator!$B$36/Calculator!$F$17,1)))*IF(MOD(Calculator!$B$36/Calculator!$F$17,1)&lt;0.5,-1,1))^2)))/(1-SQRT(((50*POWER(80,POWER(COS(PI()*MOD(Calculator!$B$36/Calculator!$F$17,1)),2))-$C77)^2+(1500*ABS(SIN(2*PI()*MOD(Calculator!$B$36/Calculator!$F$17,1)))*IF(MOD(Calculator!$B$36/Calculator!$F$17,1)&lt;0.5,-1,1))^2)/((50*POWER(80,POWER(COS(PI()*MOD(Calculator!$B$36/Calculator!$F$17,1)),2))+$C77)^2+(1500*ABS(SIN(2*PI()*MOD(Calculator!$B$36/Calculator!$F$17,1)))*IF(MOD(Calculator!$B$36/Calculator!$F$17,1)&lt;0.5,-1,1))^2))),2))</f>
        <v>21.55</v>
      </c>
      <c r="EY77" s="253" t="str">
        <f aca="false">IF(OR(Calculator!$E$18&lt;&gt;"YES",Calculator!$B$36&lt;Calculator!$G$18),"—",ROUND((1+SQRT(((50*POWER(80,POWER(COS(PI()*MOD(Calculator!$B$36/Calculator!$F$18,1)),2))-$C77)^2+(1500*ABS(SIN(2*PI()*MOD(Calculator!$B$36/Calculator!$F$18,1)))*IF(MOD(Calculator!$B$36/Calculator!$F$18,1)&lt;0.5,-1,1))^2)/((50*POWER(80,POWER(COS(PI()*MOD(Calculator!$B$36/Calculator!$F$18,1)),2))+$C77)^2+(1500*ABS(SIN(2*PI()*MOD(Calculator!$B$36/Calculator!$F$18,1)))*IF(MOD(Calculator!$B$36/Calculator!$F$18,1)&lt;0.5,-1,1))^2)))/(1-SQRT(((50*POWER(80,POWER(COS(PI()*MOD(Calculator!$B$36/Calculator!$F$18,1)),2))-$C77)^2+(1500*ABS(SIN(2*PI()*MOD(Calculator!$B$36/Calculator!$F$18,1)))*IF(MOD(Calculator!$B$36/Calculator!$F$18,1)&lt;0.5,-1,1))^2)/((50*POWER(80,POWER(COS(PI()*MOD(Calculator!$B$36/Calculator!$F$18,1)),2))+$C77)^2+(1500*ABS(SIN(2*PI()*MOD(Calculator!$B$36/Calculator!$F$18,1)))*IF(MOD(Calculator!$B$36/Calculator!$F$18,1)&lt;0.5,-1,1))^2))),2))</f>
        <v>—</v>
      </c>
      <c r="EZ77" s="253" t="str">
        <f aca="false">IF(OR(Calculator!$E$19&lt;&gt;"YES",Calculator!$B$36&lt;Calculator!$G$19),"—",ROUND((1+SQRT(((50*POWER(80,POWER(COS(PI()*MOD(Calculator!$B$36/Calculator!$F$19,1)),2))-$C77)^2+(1500*ABS(SIN(2*PI()*MOD(Calculator!$B$36/Calculator!$F$19,1)))*IF(MOD(Calculator!$B$36/Calculator!$F$19,1)&lt;0.5,-1,1))^2)/((50*POWER(80,POWER(COS(PI()*MOD(Calculator!$B$36/Calculator!$F$19,1)),2))+$C77)^2+(1500*ABS(SIN(2*PI()*MOD(Calculator!$B$36/Calculator!$F$19,1)))*IF(MOD(Calculator!$B$36/Calculator!$F$19,1)&lt;0.5,-1,1))^2)))/(1-SQRT(((50*POWER(80,POWER(COS(PI()*MOD(Calculator!$B$36/Calculator!$F$19,1)),2))-$C77)^2+(1500*ABS(SIN(2*PI()*MOD(Calculator!$B$36/Calculator!$F$19,1)))*IF(MOD(Calculator!$B$36/Calculator!$F$19,1)&lt;0.5,-1,1))^2)/((50*POWER(80,POWER(COS(PI()*MOD(Calculator!$B$36/Calculator!$F$19,1)),2))+$C77)^2+(1500*ABS(SIN(2*PI()*MOD(Calculator!$B$36/Calculator!$F$19,1)))*IF(MOD(Calculator!$B$36/Calculator!$F$19,1)&lt;0.5,-1,1))^2))),2))</f>
        <v>—</v>
      </c>
      <c r="FA77" s="253" t="str">
        <f aca="false">IF(OR(Calculator!$E$20&lt;&gt;"YES",Calculator!$B$36&lt;Calculator!$G$20),"—",ROUND((1+SQRT(((50*POWER(80,POWER(COS(PI()*MOD(Calculator!$B$36/Calculator!$F$20,1)),2))-$C77)^2+(1500*ABS(SIN(2*PI()*MOD(Calculator!$B$36/Calculator!$F$20,1)))*IF(MOD(Calculator!$B$36/Calculator!$F$20,1)&lt;0.5,-1,1))^2)/((50*POWER(80,POWER(COS(PI()*MOD(Calculator!$B$36/Calculator!$F$20,1)),2))+$C77)^2+(1500*ABS(SIN(2*PI()*MOD(Calculator!$B$36/Calculator!$F$20,1)))*IF(MOD(Calculator!$B$36/Calculator!$F$20,1)&lt;0.5,-1,1))^2)))/(1-SQRT(((50*POWER(80,POWER(COS(PI()*MOD(Calculator!$B$36/Calculator!$F$20,1)),2))-$C77)^2+(1500*ABS(SIN(2*PI()*MOD(Calculator!$B$36/Calculator!$F$20,1)))*IF(MOD(Calculator!$B$36/Calculator!$F$20,1)&lt;0.5,-1,1))^2)/((50*POWER(80,POWER(COS(PI()*MOD(Calculator!$B$36/Calculator!$F$20,1)),2))+$C77)^2+(1500*ABS(SIN(2*PI()*MOD(Calculator!$B$36/Calculator!$F$20,1)))*IF(MOD(Calculator!$B$36/Calculator!$F$20,1)&lt;0.5,-1,1))^2))),2))</f>
        <v>—</v>
      </c>
      <c r="FB77" s="253" t="str">
        <f aca="false">IF(OR(Calculator!$E$21&lt;&gt;"YES",Calculator!$B$36&lt;Calculator!$G$21),"—",ROUND((1+SQRT(((50*POWER(80,POWER(COS(PI()*MOD(Calculator!$B$36/Calculator!$F$21,1)),2))-$C77)^2+(1500*ABS(SIN(2*PI()*MOD(Calculator!$B$36/Calculator!$F$21,1)))*IF(MOD(Calculator!$B$36/Calculator!$F$21,1)&lt;0.5,-1,1))^2)/((50*POWER(80,POWER(COS(PI()*MOD(Calculator!$B$36/Calculator!$F$21,1)),2))+$C77)^2+(1500*ABS(SIN(2*PI()*MOD(Calculator!$B$36/Calculator!$F$21,1)))*IF(MOD(Calculator!$B$36/Calculator!$F$21,1)&lt;0.5,-1,1))^2)))/(1-SQRT(((50*POWER(80,POWER(COS(PI()*MOD(Calculator!$B$36/Calculator!$F$21,1)),2))-$C77)^2+(1500*ABS(SIN(2*PI()*MOD(Calculator!$B$36/Calculator!$F$21,1)))*IF(MOD(Calculator!$B$36/Calculator!$F$21,1)&lt;0.5,-1,1))^2)/((50*POWER(80,POWER(COS(PI()*MOD(Calculator!$B$36/Calculator!$F$21,1)),2))+$C77)^2+(1500*ABS(SIN(2*PI()*MOD(Calculator!$B$36/Calculator!$F$21,1)))*IF(MOD(Calculator!$B$36/Calculator!$F$21,1)&lt;0.5,-1,1))^2))),2))</f>
        <v>—</v>
      </c>
      <c r="FC77" s="253" t="str">
        <f aca="false">IF(OR(Calculator!$E$22&lt;&gt;"YES",Calculator!$B$36&lt;Calculator!$G$22),"—",ROUND((1+SQRT(((50*POWER(80,POWER(COS(PI()*MOD(Calculator!$B$36/Calculator!$F$22,1)),2))-$C77)^2+(1500*ABS(SIN(2*PI()*MOD(Calculator!$B$36/Calculator!$F$22,1)))*IF(MOD(Calculator!$B$36/Calculator!$F$22,1)&lt;0.5,-1,1))^2)/((50*POWER(80,POWER(COS(PI()*MOD(Calculator!$B$36/Calculator!$F$22,1)),2))+$C77)^2+(1500*ABS(SIN(2*PI()*MOD(Calculator!$B$36/Calculator!$F$22,1)))*IF(MOD(Calculator!$B$36/Calculator!$F$22,1)&lt;0.5,-1,1))^2)))/(1-SQRT(((50*POWER(80,POWER(COS(PI()*MOD(Calculator!$B$36/Calculator!$F$22,1)),2))-$C77)^2+(1500*ABS(SIN(2*PI()*MOD(Calculator!$B$36/Calculator!$F$22,1)))*IF(MOD(Calculator!$B$36/Calculator!$F$22,1)&lt;0.5,-1,1))^2)/((50*POWER(80,POWER(COS(PI()*MOD(Calculator!$B$36/Calculator!$F$22,1)),2))+$C77)^2+(1500*ABS(SIN(2*PI()*MOD(Calculator!$B$36/Calculator!$F$22,1)))*IF(MOD(Calculator!$B$36/Calculator!$F$22,1)&lt;0.5,-1,1))^2))),2))</f>
        <v>—</v>
      </c>
      <c r="FD77" s="295" t="n">
        <f aca="false">IFERROR(ROUND((IF(ISNUMBER(ES77),ES77,0)+IF(ISNUMBER(ET77),ET77,0)+IF(ISNUMBER(EU77),EU77,0)+IF(ISNUMBER(EV77),EV77,0)+IF(ISNUMBER(EW77),EW77,0)+IF(ISNUMBER(EX77),EX77,0)+IF(ISNUMBER(EY77),EY77,0)+IF(ISNUMBER(EZ77),EZ77,0)+IF(ISNUMBER(FA77),FA77,0)+IF(ISNUMBER(FB77),FB77,0)+IF(ISNUMBER(FC77),FC77,0))/(IF(ISNUMBER(ES77),1,0)+IF(ISNUMBER(ET77),1,0)+IF(ISNUMBER(EU77),1,0)+IF(ISNUMBER(EV77),1,0)+IF(ISNUMBER(EW77),1,0)+IF(ISNUMBER(EX77),1,0)+IF(ISNUMBER(EY77),1,0)+IF(ISNUMBER(EZ77),1,0)+IF(ISNUMBER(FA77),1,0)+IF(ISNUMBER(FB77),1,0)+IF(ISNUMBER(FC77),1,0)),4),"")</f>
        <v>19.575</v>
      </c>
      <c r="FE77" s="253" t="str">
        <f aca="false">IF(OR(Calculator!$E$12&lt;&gt;"YES",Calculator!$B$37&lt;Calculator!$G$12),"—",ROUND((1+SQRT(((50*POWER(80,POWER(COS(PI()*MOD(Calculator!$B$37/Calculator!$F$12,1)),2))-$C77)^2+(1500*ABS(SIN(2*PI()*MOD(Calculator!$B$37/Calculator!$F$12,1)))*IF(MOD(Calculator!$B$37/Calculator!$F$12,1)&lt;0.5,-1,1))^2)/((50*POWER(80,POWER(COS(PI()*MOD(Calculator!$B$37/Calculator!$F$12,1)),2))+$C77)^2+(1500*ABS(SIN(2*PI()*MOD(Calculator!$B$37/Calculator!$F$12,1)))*IF(MOD(Calculator!$B$37/Calculator!$F$12,1)&lt;0.5,-1,1))^2)))/(1-SQRT(((50*POWER(80,POWER(COS(PI()*MOD(Calculator!$B$37/Calculator!$F$12,1)),2))-$C77)^2+(1500*ABS(SIN(2*PI()*MOD(Calculator!$B$37/Calculator!$F$12,1)))*IF(MOD(Calculator!$B$37/Calculator!$F$12,1)&lt;0.5,-1,1))^2)/((50*POWER(80,POWER(COS(PI()*MOD(Calculator!$B$37/Calculator!$F$12,1)),2))+$C77)^2+(1500*ABS(SIN(2*PI()*MOD(Calculator!$B$37/Calculator!$F$12,1)))*IF(MOD(Calculator!$B$37/Calculator!$F$12,1)&lt;0.5,-1,1))^2))),2))</f>
        <v>—</v>
      </c>
      <c r="FF77" s="253" t="str">
        <f aca="false">IF(OR(Calculator!$E$13&lt;&gt;"YES",Calculator!$B$37&lt;Calculator!$G$13),"—",ROUND((1+SQRT(((50*POWER(80,POWER(COS(PI()*MOD(Calculator!$B$37/Calculator!$F$13,1)),2))-$C77)^2+(1500*ABS(SIN(2*PI()*MOD(Calculator!$B$37/Calculator!$F$13,1)))*IF(MOD(Calculator!$B$37/Calculator!$F$13,1)&lt;0.5,-1,1))^2)/((50*POWER(80,POWER(COS(PI()*MOD(Calculator!$B$37/Calculator!$F$13,1)),2))+$C77)^2+(1500*ABS(SIN(2*PI()*MOD(Calculator!$B$37/Calculator!$F$13,1)))*IF(MOD(Calculator!$B$37/Calculator!$F$13,1)&lt;0.5,-1,1))^2)))/(1-SQRT(((50*POWER(80,POWER(COS(PI()*MOD(Calculator!$B$37/Calculator!$F$13,1)),2))-$C77)^2+(1500*ABS(SIN(2*PI()*MOD(Calculator!$B$37/Calculator!$F$13,1)))*IF(MOD(Calculator!$B$37/Calculator!$F$13,1)&lt;0.5,-1,1))^2)/((50*POWER(80,POWER(COS(PI()*MOD(Calculator!$B$37/Calculator!$F$13,1)),2))+$C77)^2+(1500*ABS(SIN(2*PI()*MOD(Calculator!$B$37/Calculator!$F$13,1)))*IF(MOD(Calculator!$B$37/Calculator!$F$13,1)&lt;0.5,-1,1))^2))),2))</f>
        <v>—</v>
      </c>
      <c r="FG77" s="253" t="str">
        <f aca="false">IF(OR(Calculator!$E$14&lt;&gt;"YES",Calculator!$B$37&lt;Calculator!$G$14),"—",ROUND((1+SQRT(((50*POWER(80,POWER(COS(PI()*MOD(Calculator!$B$37/Calculator!$F$14,1)),2))-$C77)^2+(1500*ABS(SIN(2*PI()*MOD(Calculator!$B$37/Calculator!$F$14,1)))*IF(MOD(Calculator!$B$37/Calculator!$F$14,1)&lt;0.5,-1,1))^2)/((50*POWER(80,POWER(COS(PI()*MOD(Calculator!$B$37/Calculator!$F$14,1)),2))+$C77)^2+(1500*ABS(SIN(2*PI()*MOD(Calculator!$B$37/Calculator!$F$14,1)))*IF(MOD(Calculator!$B$37/Calculator!$F$14,1)&lt;0.5,-1,1))^2)))/(1-SQRT(((50*POWER(80,POWER(COS(PI()*MOD(Calculator!$B$37/Calculator!$F$14,1)),2))-$C77)^2+(1500*ABS(SIN(2*PI()*MOD(Calculator!$B$37/Calculator!$F$14,1)))*IF(MOD(Calculator!$B$37/Calculator!$F$14,1)&lt;0.5,-1,1))^2)/((50*POWER(80,POWER(COS(PI()*MOD(Calculator!$B$37/Calculator!$F$14,1)),2))+$C77)^2+(1500*ABS(SIN(2*PI()*MOD(Calculator!$B$37/Calculator!$F$14,1)))*IF(MOD(Calculator!$B$37/Calculator!$F$14,1)&lt;0.5,-1,1))^2))),2))</f>
        <v>—</v>
      </c>
      <c r="FH77" s="253" t="n">
        <f aca="false">IF(OR(Calculator!$E$15&lt;&gt;"YES",Calculator!$B$37&lt;Calculator!$G$15),"—",ROUND((1+SQRT(((50*POWER(80,POWER(COS(PI()*MOD(Calculator!$B$37/Calculator!$F$15,1)),2))-$C77)^2+(1500*ABS(SIN(2*PI()*MOD(Calculator!$B$37/Calculator!$F$15,1)))*IF(MOD(Calculator!$B$37/Calculator!$F$15,1)&lt;0.5,-1,1))^2)/((50*POWER(80,POWER(COS(PI()*MOD(Calculator!$B$37/Calculator!$F$15,1)),2))+$C77)^2+(1500*ABS(SIN(2*PI()*MOD(Calculator!$B$37/Calculator!$F$15,1)))*IF(MOD(Calculator!$B$37/Calculator!$F$15,1)&lt;0.5,-1,1))^2)))/(1-SQRT(((50*POWER(80,POWER(COS(PI()*MOD(Calculator!$B$37/Calculator!$F$15,1)),2))-$C77)^2+(1500*ABS(SIN(2*PI()*MOD(Calculator!$B$37/Calculator!$F$15,1)))*IF(MOD(Calculator!$B$37/Calculator!$F$15,1)&lt;0.5,-1,1))^2)/((50*POWER(80,POWER(COS(PI()*MOD(Calculator!$B$37/Calculator!$F$15,1)),2))+$C77)^2+(1500*ABS(SIN(2*PI()*MOD(Calculator!$B$37/Calculator!$F$15,1)))*IF(MOD(Calculator!$B$37/Calculator!$F$15,1)&lt;0.5,-1,1))^2))),2))</f>
        <v>2.33</v>
      </c>
      <c r="FI77" s="253" t="str">
        <f aca="false">IF(OR(Calculator!$E$16&lt;&gt;"YES",Calculator!$B$37&lt;Calculator!$G$16),"—",ROUND((1+SQRT(((50*POWER(80,POWER(COS(PI()*MOD(Calculator!$B$37/Calculator!$F$16,1)),2))-$C77)^2+(1500*ABS(SIN(2*PI()*MOD(Calculator!$B$37/Calculator!$F$16,1)))*IF(MOD(Calculator!$B$37/Calculator!$F$16,1)&lt;0.5,-1,1))^2)/((50*POWER(80,POWER(COS(PI()*MOD(Calculator!$B$37/Calculator!$F$16,1)),2))+$C77)^2+(1500*ABS(SIN(2*PI()*MOD(Calculator!$B$37/Calculator!$F$16,1)))*IF(MOD(Calculator!$B$37/Calculator!$F$16,1)&lt;0.5,-1,1))^2)))/(1-SQRT(((50*POWER(80,POWER(COS(PI()*MOD(Calculator!$B$37/Calculator!$F$16,1)),2))-$C77)^2+(1500*ABS(SIN(2*PI()*MOD(Calculator!$B$37/Calculator!$F$16,1)))*IF(MOD(Calculator!$B$37/Calculator!$F$16,1)&lt;0.5,-1,1))^2)/((50*POWER(80,POWER(COS(PI()*MOD(Calculator!$B$37/Calculator!$F$16,1)),2))+$C77)^2+(1500*ABS(SIN(2*PI()*MOD(Calculator!$B$37/Calculator!$F$16,1)))*IF(MOD(Calculator!$B$37/Calculator!$F$16,1)&lt;0.5,-1,1))^2))),2))</f>
        <v>—</v>
      </c>
      <c r="FJ77" s="253" t="n">
        <f aca="false">IF(OR(Calculator!$E$17&lt;&gt;"YES",Calculator!$B$37&lt;Calculator!$G$17),"—",ROUND((1+SQRT(((50*POWER(80,POWER(COS(PI()*MOD(Calculator!$B$37/Calculator!$F$17,1)),2))-$C77)^2+(1500*ABS(SIN(2*PI()*MOD(Calculator!$B$37/Calculator!$F$17,1)))*IF(MOD(Calculator!$B$37/Calculator!$F$17,1)&lt;0.5,-1,1))^2)/((50*POWER(80,POWER(COS(PI()*MOD(Calculator!$B$37/Calculator!$F$17,1)),2))+$C77)^2+(1500*ABS(SIN(2*PI()*MOD(Calculator!$B$37/Calculator!$F$17,1)))*IF(MOD(Calculator!$B$37/Calculator!$F$17,1)&lt;0.5,-1,1))^2)))/(1-SQRT(((50*POWER(80,POWER(COS(PI()*MOD(Calculator!$B$37/Calculator!$F$17,1)),2))-$C77)^2+(1500*ABS(SIN(2*PI()*MOD(Calculator!$B$37/Calculator!$F$17,1)))*IF(MOD(Calculator!$B$37/Calculator!$F$17,1)&lt;0.5,-1,1))^2)/((50*POWER(80,POWER(COS(PI()*MOD(Calculator!$B$37/Calculator!$F$17,1)),2))+$C77)^2+(1500*ABS(SIN(2*PI()*MOD(Calculator!$B$37/Calculator!$F$17,1)))*IF(MOD(Calculator!$B$37/Calculator!$F$17,1)&lt;0.5,-1,1))^2))),2))</f>
        <v>14.95</v>
      </c>
      <c r="FK77" s="253" t="str">
        <f aca="false">IF(OR(Calculator!$E$18&lt;&gt;"YES",Calculator!$B$37&lt;Calculator!$G$18),"—",ROUND((1+SQRT(((50*POWER(80,POWER(COS(PI()*MOD(Calculator!$B$37/Calculator!$F$18,1)),2))-$C77)^2+(1500*ABS(SIN(2*PI()*MOD(Calculator!$B$37/Calculator!$F$18,1)))*IF(MOD(Calculator!$B$37/Calculator!$F$18,1)&lt;0.5,-1,1))^2)/((50*POWER(80,POWER(COS(PI()*MOD(Calculator!$B$37/Calculator!$F$18,1)),2))+$C77)^2+(1500*ABS(SIN(2*PI()*MOD(Calculator!$B$37/Calculator!$F$18,1)))*IF(MOD(Calculator!$B$37/Calculator!$F$18,1)&lt;0.5,-1,1))^2)))/(1-SQRT(((50*POWER(80,POWER(COS(PI()*MOD(Calculator!$B$37/Calculator!$F$18,1)),2))-$C77)^2+(1500*ABS(SIN(2*PI()*MOD(Calculator!$B$37/Calculator!$F$18,1)))*IF(MOD(Calculator!$B$37/Calculator!$F$18,1)&lt;0.5,-1,1))^2)/((50*POWER(80,POWER(COS(PI()*MOD(Calculator!$B$37/Calculator!$F$18,1)),2))+$C77)^2+(1500*ABS(SIN(2*PI()*MOD(Calculator!$B$37/Calculator!$F$18,1)))*IF(MOD(Calculator!$B$37/Calculator!$F$18,1)&lt;0.5,-1,1))^2))),2))</f>
        <v>—</v>
      </c>
      <c r="FL77" s="253" t="str">
        <f aca="false">IF(OR(Calculator!$E$19&lt;&gt;"YES",Calculator!$B$37&lt;Calculator!$G$19),"—",ROUND((1+SQRT(((50*POWER(80,POWER(COS(PI()*MOD(Calculator!$B$37/Calculator!$F$19,1)),2))-$C77)^2+(1500*ABS(SIN(2*PI()*MOD(Calculator!$B$37/Calculator!$F$19,1)))*IF(MOD(Calculator!$B$37/Calculator!$F$19,1)&lt;0.5,-1,1))^2)/((50*POWER(80,POWER(COS(PI()*MOD(Calculator!$B$37/Calculator!$F$19,1)),2))+$C77)^2+(1500*ABS(SIN(2*PI()*MOD(Calculator!$B$37/Calculator!$F$19,1)))*IF(MOD(Calculator!$B$37/Calculator!$F$19,1)&lt;0.5,-1,1))^2)))/(1-SQRT(((50*POWER(80,POWER(COS(PI()*MOD(Calculator!$B$37/Calculator!$F$19,1)),2))-$C77)^2+(1500*ABS(SIN(2*PI()*MOD(Calculator!$B$37/Calculator!$F$19,1)))*IF(MOD(Calculator!$B$37/Calculator!$F$19,1)&lt;0.5,-1,1))^2)/((50*POWER(80,POWER(COS(PI()*MOD(Calculator!$B$37/Calculator!$F$19,1)),2))+$C77)^2+(1500*ABS(SIN(2*PI()*MOD(Calculator!$B$37/Calculator!$F$19,1)))*IF(MOD(Calculator!$B$37/Calculator!$F$19,1)&lt;0.5,-1,1))^2))),2))</f>
        <v>—</v>
      </c>
      <c r="FM77" s="253" t="str">
        <f aca="false">IF(OR(Calculator!$E$20&lt;&gt;"YES",Calculator!$B$37&lt;Calculator!$G$20),"—",ROUND((1+SQRT(((50*POWER(80,POWER(COS(PI()*MOD(Calculator!$B$37/Calculator!$F$20,1)),2))-$C77)^2+(1500*ABS(SIN(2*PI()*MOD(Calculator!$B$37/Calculator!$F$20,1)))*IF(MOD(Calculator!$B$37/Calculator!$F$20,1)&lt;0.5,-1,1))^2)/((50*POWER(80,POWER(COS(PI()*MOD(Calculator!$B$37/Calculator!$F$20,1)),2))+$C77)^2+(1500*ABS(SIN(2*PI()*MOD(Calculator!$B$37/Calculator!$F$20,1)))*IF(MOD(Calculator!$B$37/Calculator!$F$20,1)&lt;0.5,-1,1))^2)))/(1-SQRT(((50*POWER(80,POWER(COS(PI()*MOD(Calculator!$B$37/Calculator!$F$20,1)),2))-$C77)^2+(1500*ABS(SIN(2*PI()*MOD(Calculator!$B$37/Calculator!$F$20,1)))*IF(MOD(Calculator!$B$37/Calculator!$F$20,1)&lt;0.5,-1,1))^2)/((50*POWER(80,POWER(COS(PI()*MOD(Calculator!$B$37/Calculator!$F$20,1)),2))+$C77)^2+(1500*ABS(SIN(2*PI()*MOD(Calculator!$B$37/Calculator!$F$20,1)))*IF(MOD(Calculator!$B$37/Calculator!$F$20,1)&lt;0.5,-1,1))^2))),2))</f>
        <v>—</v>
      </c>
      <c r="FN77" s="253" t="str">
        <f aca="false">IF(OR(Calculator!$E$21&lt;&gt;"YES",Calculator!$B$37&lt;Calculator!$G$21),"—",ROUND((1+SQRT(((50*POWER(80,POWER(COS(PI()*MOD(Calculator!$B$37/Calculator!$F$21,1)),2))-$C77)^2+(1500*ABS(SIN(2*PI()*MOD(Calculator!$B$37/Calculator!$F$21,1)))*IF(MOD(Calculator!$B$37/Calculator!$F$21,1)&lt;0.5,-1,1))^2)/((50*POWER(80,POWER(COS(PI()*MOD(Calculator!$B$37/Calculator!$F$21,1)),2))+$C77)^2+(1500*ABS(SIN(2*PI()*MOD(Calculator!$B$37/Calculator!$F$21,1)))*IF(MOD(Calculator!$B$37/Calculator!$F$21,1)&lt;0.5,-1,1))^2)))/(1-SQRT(((50*POWER(80,POWER(COS(PI()*MOD(Calculator!$B$37/Calculator!$F$21,1)),2))-$C77)^2+(1500*ABS(SIN(2*PI()*MOD(Calculator!$B$37/Calculator!$F$21,1)))*IF(MOD(Calculator!$B$37/Calculator!$F$21,1)&lt;0.5,-1,1))^2)/((50*POWER(80,POWER(COS(PI()*MOD(Calculator!$B$37/Calculator!$F$21,1)),2))+$C77)^2+(1500*ABS(SIN(2*PI()*MOD(Calculator!$B$37/Calculator!$F$21,1)))*IF(MOD(Calculator!$B$37/Calculator!$F$21,1)&lt;0.5,-1,1))^2))),2))</f>
        <v>—</v>
      </c>
      <c r="FO77" s="253" t="str">
        <f aca="false">IF(OR(Calculator!$E$22&lt;&gt;"YES",Calculator!$B$37&lt;Calculator!$G$22),"—",ROUND((1+SQRT(((50*POWER(80,POWER(COS(PI()*MOD(Calculator!$B$37/Calculator!$F$22,1)),2))-$C77)^2+(1500*ABS(SIN(2*PI()*MOD(Calculator!$B$37/Calculator!$F$22,1)))*IF(MOD(Calculator!$B$37/Calculator!$F$22,1)&lt;0.5,-1,1))^2)/((50*POWER(80,POWER(COS(PI()*MOD(Calculator!$B$37/Calculator!$F$22,1)),2))+$C77)^2+(1500*ABS(SIN(2*PI()*MOD(Calculator!$B$37/Calculator!$F$22,1)))*IF(MOD(Calculator!$B$37/Calculator!$F$22,1)&lt;0.5,-1,1))^2)))/(1-SQRT(((50*POWER(80,POWER(COS(PI()*MOD(Calculator!$B$37/Calculator!$F$22,1)),2))-$C77)^2+(1500*ABS(SIN(2*PI()*MOD(Calculator!$B$37/Calculator!$F$22,1)))*IF(MOD(Calculator!$B$37/Calculator!$F$22,1)&lt;0.5,-1,1))^2)/((50*POWER(80,POWER(COS(PI()*MOD(Calculator!$B$37/Calculator!$F$22,1)),2))+$C77)^2+(1500*ABS(SIN(2*PI()*MOD(Calculator!$B$37/Calculator!$F$22,1)))*IF(MOD(Calculator!$B$37/Calculator!$F$22,1)&lt;0.5,-1,1))^2))),2))</f>
        <v>—</v>
      </c>
      <c r="FP77" s="295" t="n">
        <f aca="false">IFERROR(ROUND((IF(ISNUMBER(FE77),FE77,0)+IF(ISNUMBER(FF77),FF77,0)+IF(ISNUMBER(FG77),FG77,0)+IF(ISNUMBER(FH77),FH77,0)+IF(ISNUMBER(FI77),FI77,0)+IF(ISNUMBER(FJ77),FJ77,0)+IF(ISNUMBER(FK77),FK77,0)+IF(ISNUMBER(FL77),FL77,0)+IF(ISNUMBER(FM77),FM77,0)+IF(ISNUMBER(FN77),FN77,0)+IF(ISNUMBER(FO77),FO77,0))/(IF(ISNUMBER(FE77),1,0)+IF(ISNUMBER(FF77),1,0)+IF(ISNUMBER(FG77),1,0)+IF(ISNUMBER(FH77),1,0)+IF(ISNUMBER(FI77),1,0)+IF(ISNUMBER(FJ77),1,0)+IF(ISNUMBER(FK77),1,0)+IF(ISNUMBER(FL77),1,0)+IF(ISNUMBER(FM77),1,0)+IF(ISNUMBER(FN77),1,0)+IF(ISNUMBER(FO77),1,0)),4),"")</f>
        <v>8.64</v>
      </c>
      <c r="FQ77" s="253" t="str">
        <f aca="false">IF(OR(Calculator!$E$12&lt;&gt;"YES",Calculator!$B$38&lt;Calculator!$G$12),"—",ROUND((1+SQRT(((50*POWER(80,POWER(COS(PI()*MOD(Calculator!$B$38/Calculator!$F$12,1)),2))-$C77)^2+(1500*ABS(SIN(2*PI()*MOD(Calculator!$B$38/Calculator!$F$12,1)))*IF(MOD(Calculator!$B$38/Calculator!$F$12,1)&lt;0.5,-1,1))^2)/((50*POWER(80,POWER(COS(PI()*MOD(Calculator!$B$38/Calculator!$F$12,1)),2))+$C77)^2+(1500*ABS(SIN(2*PI()*MOD(Calculator!$B$38/Calculator!$F$12,1)))*IF(MOD(Calculator!$B$38/Calculator!$F$12,1)&lt;0.5,-1,1))^2)))/(1-SQRT(((50*POWER(80,POWER(COS(PI()*MOD(Calculator!$B$38/Calculator!$F$12,1)),2))-$C77)^2+(1500*ABS(SIN(2*PI()*MOD(Calculator!$B$38/Calculator!$F$12,1)))*IF(MOD(Calculator!$B$38/Calculator!$F$12,1)&lt;0.5,-1,1))^2)/((50*POWER(80,POWER(COS(PI()*MOD(Calculator!$B$38/Calculator!$F$12,1)),2))+$C77)^2+(1500*ABS(SIN(2*PI()*MOD(Calculator!$B$38/Calculator!$F$12,1)))*IF(MOD(Calculator!$B$38/Calculator!$F$12,1)&lt;0.5,-1,1))^2))),2))</f>
        <v>—</v>
      </c>
      <c r="FR77" s="253" t="str">
        <f aca="false">IF(OR(Calculator!$E$13&lt;&gt;"YES",Calculator!$B$38&lt;Calculator!$G$13),"—",ROUND((1+SQRT(((50*POWER(80,POWER(COS(PI()*MOD(Calculator!$B$38/Calculator!$F$13,1)),2))-$C77)^2+(1500*ABS(SIN(2*PI()*MOD(Calculator!$B$38/Calculator!$F$13,1)))*IF(MOD(Calculator!$B$38/Calculator!$F$13,1)&lt;0.5,-1,1))^2)/((50*POWER(80,POWER(COS(PI()*MOD(Calculator!$B$38/Calculator!$F$13,1)),2))+$C77)^2+(1500*ABS(SIN(2*PI()*MOD(Calculator!$B$38/Calculator!$F$13,1)))*IF(MOD(Calculator!$B$38/Calculator!$F$13,1)&lt;0.5,-1,1))^2)))/(1-SQRT(((50*POWER(80,POWER(COS(PI()*MOD(Calculator!$B$38/Calculator!$F$13,1)),2))-$C77)^2+(1500*ABS(SIN(2*PI()*MOD(Calculator!$B$38/Calculator!$F$13,1)))*IF(MOD(Calculator!$B$38/Calculator!$F$13,1)&lt;0.5,-1,1))^2)/((50*POWER(80,POWER(COS(PI()*MOD(Calculator!$B$38/Calculator!$F$13,1)),2))+$C77)^2+(1500*ABS(SIN(2*PI()*MOD(Calculator!$B$38/Calculator!$F$13,1)))*IF(MOD(Calculator!$B$38/Calculator!$F$13,1)&lt;0.5,-1,1))^2))),2))</f>
        <v>—</v>
      </c>
      <c r="FS77" s="253" t="str">
        <f aca="false">IF(OR(Calculator!$E$14&lt;&gt;"YES",Calculator!$B$38&lt;Calculator!$G$14),"—",ROUND((1+SQRT(((50*POWER(80,POWER(COS(PI()*MOD(Calculator!$B$38/Calculator!$F$14,1)),2))-$C77)^2+(1500*ABS(SIN(2*PI()*MOD(Calculator!$B$38/Calculator!$F$14,1)))*IF(MOD(Calculator!$B$38/Calculator!$F$14,1)&lt;0.5,-1,1))^2)/((50*POWER(80,POWER(COS(PI()*MOD(Calculator!$B$38/Calculator!$F$14,1)),2))+$C77)^2+(1500*ABS(SIN(2*PI()*MOD(Calculator!$B$38/Calculator!$F$14,1)))*IF(MOD(Calculator!$B$38/Calculator!$F$14,1)&lt;0.5,-1,1))^2)))/(1-SQRT(((50*POWER(80,POWER(COS(PI()*MOD(Calculator!$B$38/Calculator!$F$14,1)),2))-$C77)^2+(1500*ABS(SIN(2*PI()*MOD(Calculator!$B$38/Calculator!$F$14,1)))*IF(MOD(Calculator!$B$38/Calculator!$F$14,1)&lt;0.5,-1,1))^2)/((50*POWER(80,POWER(COS(PI()*MOD(Calculator!$B$38/Calculator!$F$14,1)),2))+$C77)^2+(1500*ABS(SIN(2*PI()*MOD(Calculator!$B$38/Calculator!$F$14,1)))*IF(MOD(Calculator!$B$38/Calculator!$F$14,1)&lt;0.5,-1,1))^2))),2))</f>
        <v>—</v>
      </c>
      <c r="FT77" s="253" t="n">
        <f aca="false">IF(OR(Calculator!$E$15&lt;&gt;"YES",Calculator!$B$38&lt;Calculator!$G$15),"—",ROUND((1+SQRT(((50*POWER(80,POWER(COS(PI()*MOD(Calculator!$B$38/Calculator!$F$15,1)),2))-$C77)^2+(1500*ABS(SIN(2*PI()*MOD(Calculator!$B$38/Calculator!$F$15,1)))*IF(MOD(Calculator!$B$38/Calculator!$F$15,1)&lt;0.5,-1,1))^2)/((50*POWER(80,POWER(COS(PI()*MOD(Calculator!$B$38/Calculator!$F$15,1)),2))+$C77)^2+(1500*ABS(SIN(2*PI()*MOD(Calculator!$B$38/Calculator!$F$15,1)))*IF(MOD(Calculator!$B$38/Calculator!$F$15,1)&lt;0.5,-1,1))^2)))/(1-SQRT(((50*POWER(80,POWER(COS(PI()*MOD(Calculator!$B$38/Calculator!$F$15,1)),2))-$C77)^2+(1500*ABS(SIN(2*PI()*MOD(Calculator!$B$38/Calculator!$F$15,1)))*IF(MOD(Calculator!$B$38/Calculator!$F$15,1)&lt;0.5,-1,1))^2)/((50*POWER(80,POWER(COS(PI()*MOD(Calculator!$B$38/Calculator!$F$15,1)),2))+$C77)^2+(1500*ABS(SIN(2*PI()*MOD(Calculator!$B$38/Calculator!$F$15,1)))*IF(MOD(Calculator!$B$38/Calculator!$F$15,1)&lt;0.5,-1,1))^2))),2))</f>
        <v>2.16</v>
      </c>
      <c r="FU77" s="253" t="str">
        <f aca="false">IF(OR(Calculator!$E$16&lt;&gt;"YES",Calculator!$B$38&lt;Calculator!$G$16),"—",ROUND((1+SQRT(((50*POWER(80,POWER(COS(PI()*MOD(Calculator!$B$38/Calculator!$F$16,1)),2))-$C77)^2+(1500*ABS(SIN(2*PI()*MOD(Calculator!$B$38/Calculator!$F$16,1)))*IF(MOD(Calculator!$B$38/Calculator!$F$16,1)&lt;0.5,-1,1))^2)/((50*POWER(80,POWER(COS(PI()*MOD(Calculator!$B$38/Calculator!$F$16,1)),2))+$C77)^2+(1500*ABS(SIN(2*PI()*MOD(Calculator!$B$38/Calculator!$F$16,1)))*IF(MOD(Calculator!$B$38/Calculator!$F$16,1)&lt;0.5,-1,1))^2)))/(1-SQRT(((50*POWER(80,POWER(COS(PI()*MOD(Calculator!$B$38/Calculator!$F$16,1)),2))-$C77)^2+(1500*ABS(SIN(2*PI()*MOD(Calculator!$B$38/Calculator!$F$16,1)))*IF(MOD(Calculator!$B$38/Calculator!$F$16,1)&lt;0.5,-1,1))^2)/((50*POWER(80,POWER(COS(PI()*MOD(Calculator!$B$38/Calculator!$F$16,1)),2))+$C77)^2+(1500*ABS(SIN(2*PI()*MOD(Calculator!$B$38/Calculator!$F$16,1)))*IF(MOD(Calculator!$B$38/Calculator!$F$16,1)&lt;0.5,-1,1))^2))),2))</f>
        <v>—</v>
      </c>
      <c r="FV77" s="253" t="n">
        <f aca="false">IF(OR(Calculator!$E$17&lt;&gt;"YES",Calculator!$B$38&lt;Calculator!$G$17),"—",ROUND((1+SQRT(((50*POWER(80,POWER(COS(PI()*MOD(Calculator!$B$38/Calculator!$F$17,1)),2))-$C77)^2+(1500*ABS(SIN(2*PI()*MOD(Calculator!$B$38/Calculator!$F$17,1)))*IF(MOD(Calculator!$B$38/Calculator!$F$17,1)&lt;0.5,-1,1))^2)/((50*POWER(80,POWER(COS(PI()*MOD(Calculator!$B$38/Calculator!$F$17,1)),2))+$C77)^2+(1500*ABS(SIN(2*PI()*MOD(Calculator!$B$38/Calculator!$F$17,1)))*IF(MOD(Calculator!$B$38/Calculator!$F$17,1)&lt;0.5,-1,1))^2)))/(1-SQRT(((50*POWER(80,POWER(COS(PI()*MOD(Calculator!$B$38/Calculator!$F$17,1)),2))-$C77)^2+(1500*ABS(SIN(2*PI()*MOD(Calculator!$B$38/Calculator!$F$17,1)))*IF(MOD(Calculator!$B$38/Calculator!$F$17,1)&lt;0.5,-1,1))^2)/((50*POWER(80,POWER(COS(PI()*MOD(Calculator!$B$38/Calculator!$F$17,1)),2))+$C77)^2+(1500*ABS(SIN(2*PI()*MOD(Calculator!$B$38/Calculator!$F$17,1)))*IF(MOD(Calculator!$B$38/Calculator!$F$17,1)&lt;0.5,-1,1))^2))),2))</f>
        <v>18.77</v>
      </c>
      <c r="FW77" s="253" t="str">
        <f aca="false">IF(OR(Calculator!$E$18&lt;&gt;"YES",Calculator!$B$38&lt;Calculator!$G$18),"—",ROUND((1+SQRT(((50*POWER(80,POWER(COS(PI()*MOD(Calculator!$B$38/Calculator!$F$18,1)),2))-$C77)^2+(1500*ABS(SIN(2*PI()*MOD(Calculator!$B$38/Calculator!$F$18,1)))*IF(MOD(Calculator!$B$38/Calculator!$F$18,1)&lt;0.5,-1,1))^2)/((50*POWER(80,POWER(COS(PI()*MOD(Calculator!$B$38/Calculator!$F$18,1)),2))+$C77)^2+(1500*ABS(SIN(2*PI()*MOD(Calculator!$B$38/Calculator!$F$18,1)))*IF(MOD(Calculator!$B$38/Calculator!$F$18,1)&lt;0.5,-1,1))^2)))/(1-SQRT(((50*POWER(80,POWER(COS(PI()*MOD(Calculator!$B$38/Calculator!$F$18,1)),2))-$C77)^2+(1500*ABS(SIN(2*PI()*MOD(Calculator!$B$38/Calculator!$F$18,1)))*IF(MOD(Calculator!$B$38/Calculator!$F$18,1)&lt;0.5,-1,1))^2)/((50*POWER(80,POWER(COS(PI()*MOD(Calculator!$B$38/Calculator!$F$18,1)),2))+$C77)^2+(1500*ABS(SIN(2*PI()*MOD(Calculator!$B$38/Calculator!$F$18,1)))*IF(MOD(Calculator!$B$38/Calculator!$F$18,1)&lt;0.5,-1,1))^2))),2))</f>
        <v>—</v>
      </c>
      <c r="FX77" s="253" t="str">
        <f aca="false">IF(OR(Calculator!$E$19&lt;&gt;"YES",Calculator!$B$38&lt;Calculator!$G$19),"—",ROUND((1+SQRT(((50*POWER(80,POWER(COS(PI()*MOD(Calculator!$B$38/Calculator!$F$19,1)),2))-$C77)^2+(1500*ABS(SIN(2*PI()*MOD(Calculator!$B$38/Calculator!$F$19,1)))*IF(MOD(Calculator!$B$38/Calculator!$F$19,1)&lt;0.5,-1,1))^2)/((50*POWER(80,POWER(COS(PI()*MOD(Calculator!$B$38/Calculator!$F$19,1)),2))+$C77)^2+(1500*ABS(SIN(2*PI()*MOD(Calculator!$B$38/Calculator!$F$19,1)))*IF(MOD(Calculator!$B$38/Calculator!$F$19,1)&lt;0.5,-1,1))^2)))/(1-SQRT(((50*POWER(80,POWER(COS(PI()*MOD(Calculator!$B$38/Calculator!$F$19,1)),2))-$C77)^2+(1500*ABS(SIN(2*PI()*MOD(Calculator!$B$38/Calculator!$F$19,1)))*IF(MOD(Calculator!$B$38/Calculator!$F$19,1)&lt;0.5,-1,1))^2)/((50*POWER(80,POWER(COS(PI()*MOD(Calculator!$B$38/Calculator!$F$19,1)),2))+$C77)^2+(1500*ABS(SIN(2*PI()*MOD(Calculator!$B$38/Calculator!$F$19,1)))*IF(MOD(Calculator!$B$38/Calculator!$F$19,1)&lt;0.5,-1,1))^2))),2))</f>
        <v>—</v>
      </c>
      <c r="FY77" s="253" t="str">
        <f aca="false">IF(OR(Calculator!$E$20&lt;&gt;"YES",Calculator!$B$38&lt;Calculator!$G$20),"—",ROUND((1+SQRT(((50*POWER(80,POWER(COS(PI()*MOD(Calculator!$B$38/Calculator!$F$20,1)),2))-$C77)^2+(1500*ABS(SIN(2*PI()*MOD(Calculator!$B$38/Calculator!$F$20,1)))*IF(MOD(Calculator!$B$38/Calculator!$F$20,1)&lt;0.5,-1,1))^2)/((50*POWER(80,POWER(COS(PI()*MOD(Calculator!$B$38/Calculator!$F$20,1)),2))+$C77)^2+(1500*ABS(SIN(2*PI()*MOD(Calculator!$B$38/Calculator!$F$20,1)))*IF(MOD(Calculator!$B$38/Calculator!$F$20,1)&lt;0.5,-1,1))^2)))/(1-SQRT(((50*POWER(80,POWER(COS(PI()*MOD(Calculator!$B$38/Calculator!$F$20,1)),2))-$C77)^2+(1500*ABS(SIN(2*PI()*MOD(Calculator!$B$38/Calculator!$F$20,1)))*IF(MOD(Calculator!$B$38/Calculator!$F$20,1)&lt;0.5,-1,1))^2)/((50*POWER(80,POWER(COS(PI()*MOD(Calculator!$B$38/Calculator!$F$20,1)),2))+$C77)^2+(1500*ABS(SIN(2*PI()*MOD(Calculator!$B$38/Calculator!$F$20,1)))*IF(MOD(Calculator!$B$38/Calculator!$F$20,1)&lt;0.5,-1,1))^2))),2))</f>
        <v>—</v>
      </c>
      <c r="FZ77" s="253" t="str">
        <f aca="false">IF(OR(Calculator!$E$21&lt;&gt;"YES",Calculator!$B$38&lt;Calculator!$G$21),"—",ROUND((1+SQRT(((50*POWER(80,POWER(COS(PI()*MOD(Calculator!$B$38/Calculator!$F$21,1)),2))-$C77)^2+(1500*ABS(SIN(2*PI()*MOD(Calculator!$B$38/Calculator!$F$21,1)))*IF(MOD(Calculator!$B$38/Calculator!$F$21,1)&lt;0.5,-1,1))^2)/((50*POWER(80,POWER(COS(PI()*MOD(Calculator!$B$38/Calculator!$F$21,1)),2))+$C77)^2+(1500*ABS(SIN(2*PI()*MOD(Calculator!$B$38/Calculator!$F$21,1)))*IF(MOD(Calculator!$B$38/Calculator!$F$21,1)&lt;0.5,-1,1))^2)))/(1-SQRT(((50*POWER(80,POWER(COS(PI()*MOD(Calculator!$B$38/Calculator!$F$21,1)),2))-$C77)^2+(1500*ABS(SIN(2*PI()*MOD(Calculator!$B$38/Calculator!$F$21,1)))*IF(MOD(Calculator!$B$38/Calculator!$F$21,1)&lt;0.5,-1,1))^2)/((50*POWER(80,POWER(COS(PI()*MOD(Calculator!$B$38/Calculator!$F$21,1)),2))+$C77)^2+(1500*ABS(SIN(2*PI()*MOD(Calculator!$B$38/Calculator!$F$21,1)))*IF(MOD(Calculator!$B$38/Calculator!$F$21,1)&lt;0.5,-1,1))^2))),2))</f>
        <v>—</v>
      </c>
      <c r="GA77" s="253" t="str">
        <f aca="false">IF(OR(Calculator!$E$22&lt;&gt;"YES",Calculator!$B$38&lt;Calculator!$G$22),"—",ROUND((1+SQRT(((50*POWER(80,POWER(COS(PI()*MOD(Calculator!$B$38/Calculator!$F$22,1)),2))-$C77)^2+(1500*ABS(SIN(2*PI()*MOD(Calculator!$B$38/Calculator!$F$22,1)))*IF(MOD(Calculator!$B$38/Calculator!$F$22,1)&lt;0.5,-1,1))^2)/((50*POWER(80,POWER(COS(PI()*MOD(Calculator!$B$38/Calculator!$F$22,1)),2))+$C77)^2+(1500*ABS(SIN(2*PI()*MOD(Calculator!$B$38/Calculator!$F$22,1)))*IF(MOD(Calculator!$B$38/Calculator!$F$22,1)&lt;0.5,-1,1))^2)))/(1-SQRT(((50*POWER(80,POWER(COS(PI()*MOD(Calculator!$B$38/Calculator!$F$22,1)),2))-$C77)^2+(1500*ABS(SIN(2*PI()*MOD(Calculator!$B$38/Calculator!$F$22,1)))*IF(MOD(Calculator!$B$38/Calculator!$F$22,1)&lt;0.5,-1,1))^2)/((50*POWER(80,POWER(COS(PI()*MOD(Calculator!$B$38/Calculator!$F$22,1)),2))+$C77)^2+(1500*ABS(SIN(2*PI()*MOD(Calculator!$B$38/Calculator!$F$22,1)))*IF(MOD(Calculator!$B$38/Calculator!$F$22,1)&lt;0.5,-1,1))^2))),2))</f>
        <v>—</v>
      </c>
      <c r="GB77" s="295" t="n">
        <f aca="false">IFERROR(ROUND((IF(ISNUMBER(FQ77),FQ77,0)+IF(ISNUMBER(FR77),FR77,0)+IF(ISNUMBER(FS77),FS77,0)+IF(ISNUMBER(FT77),FT77,0)+IF(ISNUMBER(FU77),FU77,0)+IF(ISNUMBER(FV77),FV77,0)+IF(ISNUMBER(FW77),FW77,0)+IF(ISNUMBER(FX77),FX77,0)+IF(ISNUMBER(FY77),FY77,0)+IF(ISNUMBER(FZ77),FZ77,0)+IF(ISNUMBER(GA77),GA77,0))/(IF(ISNUMBER(FQ77),1,0)+IF(ISNUMBER(FR77),1,0)+IF(ISNUMBER(FS77),1,0)+IF(ISNUMBER(FT77),1,0)+IF(ISNUMBER(FU77),1,0)+IF(ISNUMBER(FV77),1,0)+IF(ISNUMBER(FW77),1,0)+IF(ISNUMBER(FX77),1,0)+IF(ISNUMBER(FY77),1,0)+IF(ISNUMBER(FZ77),1,0)+IF(ISNUMBER(GA77),1,0)),4),"")</f>
        <v>10.465</v>
      </c>
      <c r="GD77" s="253" t="str">
        <f aca="false">IF(OR(Calculator!$E$12&lt;&gt;"YES",Calculator!$B$34&lt;Calculator!$G$12),"—",ROUND((1+SQRT(((50*POWER(80,POWER(COS(PI()*MOD(Calculator!$B$34/Calculator!$F$12,1)),2))+MIN(500,MAX(30,100*EXP(-0.3*'VSWR Calculator'!$C$24)*(1+3*ABS(MOD('VSWR Calculator'!$C$23/Calculator!$F$12/2,1)-0.5))))/'VSWR Calculator'!$C$25)-$C77)^2+(1500*ABS(SIN(2*PI()*MOD(Calculator!$B$34/Calculator!$F$12,1)))*IF(MOD(Calculator!$B$34/Calculator!$F$12,1)&lt;0.5,-1,1))^2)/SQRT(((50*POWER(80,POWER(COS(PI()*MOD(Calculator!$B$34/Calculator!$F$12,1)),2))+MIN(500,MAX(30,100*EXP(-0.3*'VSWR Calculator'!$C$24)*(1+3*ABS(MOD('VSWR Calculator'!$C$23/Calculator!$F$12/2,1)-0.5))))/'VSWR Calculator'!$C$25)+$C77)^2+(1500*ABS(SIN(2*PI()*MOD(Calculator!$B$34/Calculator!$F$12,1)))*IF(MOD(Calculator!$B$34/Calculator!$F$12,1)&lt;0.5,-1,1))^2))/(1-SQRT(((50*POWER(80,POWER(COS(PI()*MOD(Calculator!$B$34/Calculator!$F$12,1)),2))+MIN(500,MAX(30,100*EXP(-0.3*'VSWR Calculator'!$C$24)*(1+3*ABS(MOD('VSWR Calculator'!$C$23/Calculator!$F$12/2,1)-0.5))))/'VSWR Calculator'!$C$25)-$C77)^2+(1500*ABS(SIN(2*PI()*MOD(Calculator!$B$34/Calculator!$F$12,1)))*IF(MOD(Calculator!$B$34/Calculator!$F$12,1)&lt;0.5,-1,1))^2)/SQRT(((50*POWER(80,POWER(COS(PI()*MOD(Calculator!$B$34/Calculator!$F$12,1)),2))+MIN(500,MAX(30,100*EXP(-0.3*'VSWR Calculator'!$C$24)*(1+3*ABS(MOD('VSWR Calculator'!$C$23/Calculator!$F$12/2,1)-0.5))))/'VSWR Calculator'!$C$25)+$C77)^2+(1500*ABS(SIN(2*PI()*MOD(Calculator!$B$34/Calculator!$F$12,1)))*IF(MOD(Calculator!$B$34/Calculator!$F$12,1)&lt;0.5,-1,1))^2)),2))</f>
        <v>—</v>
      </c>
      <c r="GE77" s="253" t="str">
        <f aca="false">IF(OR(Calculator!$E$13&lt;&gt;"YES",Calculator!$B$34&lt;Calculator!$G$13),"—",ROUND((1+SQRT(((50*POWER(80,POWER(COS(PI()*MOD(Calculator!$B$34/Calculator!$F$13,1)),2))+MIN(500,MAX(30,100*EXP(-0.3*'VSWR Calculator'!$C$24)*(1+3*ABS(MOD('VSWR Calculator'!$C$23/Calculator!$F$13/2,1)-0.5))))/'VSWR Calculator'!$C$25)-$C77)^2+(1500*ABS(SIN(2*PI()*MOD(Calculator!$B$34/Calculator!$F$13,1)))*IF(MOD(Calculator!$B$34/Calculator!$F$13,1)&lt;0.5,-1,1))^2)/SQRT(((50*POWER(80,POWER(COS(PI()*MOD(Calculator!$B$34/Calculator!$F$13,1)),2))+MIN(500,MAX(30,100*EXP(-0.3*'VSWR Calculator'!$C$24)*(1+3*ABS(MOD('VSWR Calculator'!$C$23/Calculator!$F$13/2,1)-0.5))))/'VSWR Calculator'!$C$25)+$C77)^2+(1500*ABS(SIN(2*PI()*MOD(Calculator!$B$34/Calculator!$F$13,1)))*IF(MOD(Calculator!$B$34/Calculator!$F$13,1)&lt;0.5,-1,1))^2))/(1-SQRT(((50*POWER(80,POWER(COS(PI()*MOD(Calculator!$B$34/Calculator!$F$13,1)),2))+MIN(500,MAX(30,100*EXP(-0.3*'VSWR Calculator'!$C$24)*(1+3*ABS(MOD('VSWR Calculator'!$C$23/Calculator!$F$13/2,1)-0.5))))/'VSWR Calculator'!$C$25)-$C77)^2+(1500*ABS(SIN(2*PI()*MOD(Calculator!$B$34/Calculator!$F$13,1)))*IF(MOD(Calculator!$B$34/Calculator!$F$13,1)&lt;0.5,-1,1))^2)/SQRT(((50*POWER(80,POWER(COS(PI()*MOD(Calculator!$B$34/Calculator!$F$13,1)),2))+MIN(500,MAX(30,100*EXP(-0.3*'VSWR Calculator'!$C$24)*(1+3*ABS(MOD('VSWR Calculator'!$C$23/Calculator!$F$13/2,1)-0.5))))/'VSWR Calculator'!$C$25)+$C77)^2+(1500*ABS(SIN(2*PI()*MOD(Calculator!$B$34/Calculator!$F$13,1)))*IF(MOD(Calculator!$B$34/Calculator!$F$13,1)&lt;0.5,-1,1))^2)),2))</f>
        <v>—</v>
      </c>
      <c r="GF77" s="253" t="str">
        <f aca="false">IF(OR(Calculator!$E$14&lt;&gt;"YES",Calculator!$B$34&lt;Calculator!$G$14),"—",ROUND((1+SQRT(((50*POWER(80,POWER(COS(PI()*MOD(Calculator!$B$34/Calculator!$F$14,1)),2))+MIN(500,MAX(30,100*EXP(-0.3*'VSWR Calculator'!$C$24)*(1+3*ABS(MOD('VSWR Calculator'!$C$23/Calculator!$F$14/2,1)-0.5))))/'VSWR Calculator'!$C$25)-$C77)^2+(1500*ABS(SIN(2*PI()*MOD(Calculator!$B$34/Calculator!$F$14,1)))*IF(MOD(Calculator!$B$34/Calculator!$F$14,1)&lt;0.5,-1,1))^2)/SQRT(((50*POWER(80,POWER(COS(PI()*MOD(Calculator!$B$34/Calculator!$F$14,1)),2))+MIN(500,MAX(30,100*EXP(-0.3*'VSWR Calculator'!$C$24)*(1+3*ABS(MOD('VSWR Calculator'!$C$23/Calculator!$F$14/2,1)-0.5))))/'VSWR Calculator'!$C$25)+$C77)^2+(1500*ABS(SIN(2*PI()*MOD(Calculator!$B$34/Calculator!$F$14,1)))*IF(MOD(Calculator!$B$34/Calculator!$F$14,1)&lt;0.5,-1,1))^2))/(1-SQRT(((50*POWER(80,POWER(COS(PI()*MOD(Calculator!$B$34/Calculator!$F$14,1)),2))+MIN(500,MAX(30,100*EXP(-0.3*'VSWR Calculator'!$C$24)*(1+3*ABS(MOD('VSWR Calculator'!$C$23/Calculator!$F$14/2,1)-0.5))))/'VSWR Calculator'!$C$25)-$C77)^2+(1500*ABS(SIN(2*PI()*MOD(Calculator!$B$34/Calculator!$F$14,1)))*IF(MOD(Calculator!$B$34/Calculator!$F$14,1)&lt;0.5,-1,1))^2)/SQRT(((50*POWER(80,POWER(COS(PI()*MOD(Calculator!$B$34/Calculator!$F$14,1)),2))+MIN(500,MAX(30,100*EXP(-0.3*'VSWR Calculator'!$C$24)*(1+3*ABS(MOD('VSWR Calculator'!$C$23/Calculator!$F$14/2,1)-0.5))))/'VSWR Calculator'!$C$25)+$C77)^2+(1500*ABS(SIN(2*PI()*MOD(Calculator!$B$34/Calculator!$F$14,1)))*IF(MOD(Calculator!$B$34/Calculator!$F$14,1)&lt;0.5,-1,1))^2)),2))</f>
        <v>—</v>
      </c>
      <c r="GG77" s="253" t="n">
        <f aca="false">IF(OR(Calculator!$E$15&lt;&gt;"YES",Calculator!$B$34&lt;Calculator!$G$15),"—",ROUND((1+SQRT(((50*POWER(80,POWER(COS(PI()*MOD(Calculator!$B$34/Calculator!$F$15,1)),2))+MIN(500,MAX(30,100*EXP(-0.3*'VSWR Calculator'!$C$24)*(1+3*ABS(MOD('VSWR Calculator'!$C$23/Calculator!$F$15/2,1)-0.5))))/'VSWR Calculator'!$C$25)-$C77)^2+(1500*ABS(SIN(2*PI()*MOD(Calculator!$B$34/Calculator!$F$15,1)))*IF(MOD(Calculator!$B$34/Calculator!$F$15,1)&lt;0.5,-1,1))^2)/SQRT(((50*POWER(80,POWER(COS(PI()*MOD(Calculator!$B$34/Calculator!$F$15,1)),2))+MIN(500,MAX(30,100*EXP(-0.3*'VSWR Calculator'!$C$24)*(1+3*ABS(MOD('VSWR Calculator'!$C$23/Calculator!$F$15/2,1)-0.5))))/'VSWR Calculator'!$C$25)+$C77)^2+(1500*ABS(SIN(2*PI()*MOD(Calculator!$B$34/Calculator!$F$15,1)))*IF(MOD(Calculator!$B$34/Calculator!$F$15,1)&lt;0.5,-1,1))^2))/(1-SQRT(((50*POWER(80,POWER(COS(PI()*MOD(Calculator!$B$34/Calculator!$F$15,1)),2))+MIN(500,MAX(30,100*EXP(-0.3*'VSWR Calculator'!$C$24)*(1+3*ABS(MOD('VSWR Calculator'!$C$23/Calculator!$F$15/2,1)-0.5))))/'VSWR Calculator'!$C$25)-$C77)^2+(1500*ABS(SIN(2*PI()*MOD(Calculator!$B$34/Calculator!$F$15,1)))*IF(MOD(Calculator!$B$34/Calculator!$F$15,1)&lt;0.5,-1,1))^2)/SQRT(((50*POWER(80,POWER(COS(PI()*MOD(Calculator!$B$34/Calculator!$F$15,1)),2))+MIN(500,MAX(30,100*EXP(-0.3*'VSWR Calculator'!$C$24)*(1+3*ABS(MOD('VSWR Calculator'!$C$23/Calculator!$F$15/2,1)-0.5))))/'VSWR Calculator'!$C$25)+$C77)^2+(1500*ABS(SIN(2*PI()*MOD(Calculator!$B$34/Calculator!$F$15,1)))*IF(MOD(Calculator!$B$34/Calculator!$F$15,1)&lt;0.5,-1,1))^2)),2))</f>
        <v>16.66</v>
      </c>
      <c r="GH77" s="253" t="str">
        <f aca="false">IF(OR(Calculator!$E$16&lt;&gt;"YES",Calculator!$B$34&lt;Calculator!$G$16),"—",ROUND((1+SQRT(((50*POWER(80,POWER(COS(PI()*MOD(Calculator!$B$34/Calculator!$F$16,1)),2))+MIN(500,MAX(30,100*EXP(-0.3*'VSWR Calculator'!$C$24)*(1+3*ABS(MOD('VSWR Calculator'!$C$23/Calculator!$F$16/2,1)-0.5))))/'VSWR Calculator'!$C$25)-$C77)^2+(1500*ABS(SIN(2*PI()*MOD(Calculator!$B$34/Calculator!$F$16,1)))*IF(MOD(Calculator!$B$34/Calculator!$F$16,1)&lt;0.5,-1,1))^2)/SQRT(((50*POWER(80,POWER(COS(PI()*MOD(Calculator!$B$34/Calculator!$F$16,1)),2))+MIN(500,MAX(30,100*EXP(-0.3*'VSWR Calculator'!$C$24)*(1+3*ABS(MOD('VSWR Calculator'!$C$23/Calculator!$F$16/2,1)-0.5))))/'VSWR Calculator'!$C$25)+$C77)^2+(1500*ABS(SIN(2*PI()*MOD(Calculator!$B$34/Calculator!$F$16,1)))*IF(MOD(Calculator!$B$34/Calculator!$F$16,1)&lt;0.5,-1,1))^2))/(1-SQRT(((50*POWER(80,POWER(COS(PI()*MOD(Calculator!$B$34/Calculator!$F$16,1)),2))+MIN(500,MAX(30,100*EXP(-0.3*'VSWR Calculator'!$C$24)*(1+3*ABS(MOD('VSWR Calculator'!$C$23/Calculator!$F$16/2,1)-0.5))))/'VSWR Calculator'!$C$25)-$C77)^2+(1500*ABS(SIN(2*PI()*MOD(Calculator!$B$34/Calculator!$F$16,1)))*IF(MOD(Calculator!$B$34/Calculator!$F$16,1)&lt;0.5,-1,1))^2)/SQRT(((50*POWER(80,POWER(COS(PI()*MOD(Calculator!$B$34/Calculator!$F$16,1)),2))+MIN(500,MAX(30,100*EXP(-0.3*'VSWR Calculator'!$C$24)*(1+3*ABS(MOD('VSWR Calculator'!$C$23/Calculator!$F$16/2,1)-0.5))))/'VSWR Calculator'!$C$25)+$C77)^2+(1500*ABS(SIN(2*PI()*MOD(Calculator!$B$34/Calculator!$F$16,1)))*IF(MOD(Calculator!$B$34/Calculator!$F$16,1)&lt;0.5,-1,1))^2)),2))</f>
        <v>—</v>
      </c>
      <c r="GI77" s="253" t="n">
        <f aca="false">IF(OR(Calculator!$E$17&lt;&gt;"YES",Calculator!$B$34&lt;Calculator!$G$17),"—",ROUND((1+SQRT(((50*POWER(80,POWER(COS(PI()*MOD(Calculator!$B$34/Calculator!$F$17,1)),2))+MIN(500,MAX(30,100*EXP(-0.3*'VSWR Calculator'!$C$24)*(1+3*ABS(MOD('VSWR Calculator'!$C$23/Calculator!$F$17/2,1)-0.5))))/'VSWR Calculator'!$C$25)-$C77)^2+(1500*ABS(SIN(2*PI()*MOD(Calculator!$B$34/Calculator!$F$17,1)))*IF(MOD(Calculator!$B$34/Calculator!$F$17,1)&lt;0.5,-1,1))^2)/SQRT(((50*POWER(80,POWER(COS(PI()*MOD(Calculator!$B$34/Calculator!$F$17,1)),2))+MIN(500,MAX(30,100*EXP(-0.3*'VSWR Calculator'!$C$24)*(1+3*ABS(MOD('VSWR Calculator'!$C$23/Calculator!$F$17/2,1)-0.5))))/'VSWR Calculator'!$C$25)+$C77)^2+(1500*ABS(SIN(2*PI()*MOD(Calculator!$B$34/Calculator!$F$17,1)))*IF(MOD(Calculator!$B$34/Calculator!$F$17,1)&lt;0.5,-1,1))^2))/(1-SQRT(((50*POWER(80,POWER(COS(PI()*MOD(Calculator!$B$34/Calculator!$F$17,1)),2))+MIN(500,MAX(30,100*EXP(-0.3*'VSWR Calculator'!$C$24)*(1+3*ABS(MOD('VSWR Calculator'!$C$23/Calculator!$F$17/2,1)-0.5))))/'VSWR Calculator'!$C$25)-$C77)^2+(1500*ABS(SIN(2*PI()*MOD(Calculator!$B$34/Calculator!$F$17,1)))*IF(MOD(Calculator!$B$34/Calculator!$F$17,1)&lt;0.5,-1,1))^2)/SQRT(((50*POWER(80,POWER(COS(PI()*MOD(Calculator!$B$34/Calculator!$F$17,1)),2))+MIN(500,MAX(30,100*EXP(-0.3*'VSWR Calculator'!$C$24)*(1+3*ABS(MOD('VSWR Calculator'!$C$23/Calculator!$F$17/2,1)-0.5))))/'VSWR Calculator'!$C$25)+$C77)^2+(1500*ABS(SIN(2*PI()*MOD(Calculator!$B$34/Calculator!$F$17,1)))*IF(MOD(Calculator!$B$34/Calculator!$F$17,1)&lt;0.5,-1,1))^2)),2))</f>
        <v>12.46</v>
      </c>
      <c r="GJ77" s="253" t="str">
        <f aca="false">IF(OR(Calculator!$E$18&lt;&gt;"YES",Calculator!$B$34&lt;Calculator!$G$18),"—",ROUND((1+SQRT(((50*POWER(80,POWER(COS(PI()*MOD(Calculator!$B$34/Calculator!$F$18,1)),2))+MIN(500,MAX(30,100*EXP(-0.3*'VSWR Calculator'!$C$24)*(1+3*ABS(MOD('VSWR Calculator'!$C$23/Calculator!$F$18/2,1)-0.5))))/'VSWR Calculator'!$C$25)-$C77)^2+(1500*ABS(SIN(2*PI()*MOD(Calculator!$B$34/Calculator!$F$18,1)))*IF(MOD(Calculator!$B$34/Calculator!$F$18,1)&lt;0.5,-1,1))^2)/SQRT(((50*POWER(80,POWER(COS(PI()*MOD(Calculator!$B$34/Calculator!$F$18,1)),2))+MIN(500,MAX(30,100*EXP(-0.3*'VSWR Calculator'!$C$24)*(1+3*ABS(MOD('VSWR Calculator'!$C$23/Calculator!$F$18/2,1)-0.5))))/'VSWR Calculator'!$C$25)+$C77)^2+(1500*ABS(SIN(2*PI()*MOD(Calculator!$B$34/Calculator!$F$18,1)))*IF(MOD(Calculator!$B$34/Calculator!$F$18,1)&lt;0.5,-1,1))^2))/(1-SQRT(((50*POWER(80,POWER(COS(PI()*MOD(Calculator!$B$34/Calculator!$F$18,1)),2))+MIN(500,MAX(30,100*EXP(-0.3*'VSWR Calculator'!$C$24)*(1+3*ABS(MOD('VSWR Calculator'!$C$23/Calculator!$F$18/2,1)-0.5))))/'VSWR Calculator'!$C$25)-$C77)^2+(1500*ABS(SIN(2*PI()*MOD(Calculator!$B$34/Calculator!$F$18,1)))*IF(MOD(Calculator!$B$34/Calculator!$F$18,1)&lt;0.5,-1,1))^2)/SQRT(((50*POWER(80,POWER(COS(PI()*MOD(Calculator!$B$34/Calculator!$F$18,1)),2))+MIN(500,MAX(30,100*EXP(-0.3*'VSWR Calculator'!$C$24)*(1+3*ABS(MOD('VSWR Calculator'!$C$23/Calculator!$F$18/2,1)-0.5))))/'VSWR Calculator'!$C$25)+$C77)^2+(1500*ABS(SIN(2*PI()*MOD(Calculator!$B$34/Calculator!$F$18,1)))*IF(MOD(Calculator!$B$34/Calculator!$F$18,1)&lt;0.5,-1,1))^2)),2))</f>
        <v>—</v>
      </c>
      <c r="GK77" s="253" t="str">
        <f aca="false">IF(OR(Calculator!$E$19&lt;&gt;"YES",Calculator!$B$34&lt;Calculator!$G$19),"—",ROUND((1+SQRT(((50*POWER(80,POWER(COS(PI()*MOD(Calculator!$B$34/Calculator!$F$19,1)),2))+MIN(500,MAX(30,100*EXP(-0.3*'VSWR Calculator'!$C$24)*(1+3*ABS(MOD('VSWR Calculator'!$C$23/Calculator!$F$19/2,1)-0.5))))/'VSWR Calculator'!$C$25)-$C77)^2+(1500*ABS(SIN(2*PI()*MOD(Calculator!$B$34/Calculator!$F$19,1)))*IF(MOD(Calculator!$B$34/Calculator!$F$19,1)&lt;0.5,-1,1))^2)/SQRT(((50*POWER(80,POWER(COS(PI()*MOD(Calculator!$B$34/Calculator!$F$19,1)),2))+MIN(500,MAX(30,100*EXP(-0.3*'VSWR Calculator'!$C$24)*(1+3*ABS(MOD('VSWR Calculator'!$C$23/Calculator!$F$19/2,1)-0.5))))/'VSWR Calculator'!$C$25)+$C77)^2+(1500*ABS(SIN(2*PI()*MOD(Calculator!$B$34/Calculator!$F$19,1)))*IF(MOD(Calculator!$B$34/Calculator!$F$19,1)&lt;0.5,-1,1))^2))/(1-SQRT(((50*POWER(80,POWER(COS(PI()*MOD(Calculator!$B$34/Calculator!$F$19,1)),2))+MIN(500,MAX(30,100*EXP(-0.3*'VSWR Calculator'!$C$24)*(1+3*ABS(MOD('VSWR Calculator'!$C$23/Calculator!$F$19/2,1)-0.5))))/'VSWR Calculator'!$C$25)-$C77)^2+(1500*ABS(SIN(2*PI()*MOD(Calculator!$B$34/Calculator!$F$19,1)))*IF(MOD(Calculator!$B$34/Calculator!$F$19,1)&lt;0.5,-1,1))^2)/SQRT(((50*POWER(80,POWER(COS(PI()*MOD(Calculator!$B$34/Calculator!$F$19,1)),2))+MIN(500,MAX(30,100*EXP(-0.3*'VSWR Calculator'!$C$24)*(1+3*ABS(MOD('VSWR Calculator'!$C$23/Calculator!$F$19/2,1)-0.5))))/'VSWR Calculator'!$C$25)+$C77)^2+(1500*ABS(SIN(2*PI()*MOD(Calculator!$B$34/Calculator!$F$19,1)))*IF(MOD(Calculator!$B$34/Calculator!$F$19,1)&lt;0.5,-1,1))^2)),2))</f>
        <v>—</v>
      </c>
      <c r="GL77" s="253" t="str">
        <f aca="false">IF(OR(Calculator!$E$20&lt;&gt;"YES",Calculator!$B$34&lt;Calculator!$G$20),"—",ROUND((1+SQRT(((50*POWER(80,POWER(COS(PI()*MOD(Calculator!$B$34/Calculator!$F$20,1)),2))+MIN(500,MAX(30,100*EXP(-0.3*'VSWR Calculator'!$C$24)*(1+3*ABS(MOD('VSWR Calculator'!$C$23/Calculator!$F$20/2,1)-0.5))))/'VSWR Calculator'!$C$25)-$C77)^2+(1500*ABS(SIN(2*PI()*MOD(Calculator!$B$34/Calculator!$F$20,1)))*IF(MOD(Calculator!$B$34/Calculator!$F$20,1)&lt;0.5,-1,1))^2)/SQRT(((50*POWER(80,POWER(COS(PI()*MOD(Calculator!$B$34/Calculator!$F$20,1)),2))+MIN(500,MAX(30,100*EXP(-0.3*'VSWR Calculator'!$C$24)*(1+3*ABS(MOD('VSWR Calculator'!$C$23/Calculator!$F$20/2,1)-0.5))))/'VSWR Calculator'!$C$25)+$C77)^2+(1500*ABS(SIN(2*PI()*MOD(Calculator!$B$34/Calculator!$F$20,1)))*IF(MOD(Calculator!$B$34/Calculator!$F$20,1)&lt;0.5,-1,1))^2))/(1-SQRT(((50*POWER(80,POWER(COS(PI()*MOD(Calculator!$B$34/Calculator!$F$20,1)),2))+MIN(500,MAX(30,100*EXP(-0.3*'VSWR Calculator'!$C$24)*(1+3*ABS(MOD('VSWR Calculator'!$C$23/Calculator!$F$20/2,1)-0.5))))/'VSWR Calculator'!$C$25)-$C77)^2+(1500*ABS(SIN(2*PI()*MOD(Calculator!$B$34/Calculator!$F$20,1)))*IF(MOD(Calculator!$B$34/Calculator!$F$20,1)&lt;0.5,-1,1))^2)/SQRT(((50*POWER(80,POWER(COS(PI()*MOD(Calculator!$B$34/Calculator!$F$20,1)),2))+MIN(500,MAX(30,100*EXP(-0.3*'VSWR Calculator'!$C$24)*(1+3*ABS(MOD('VSWR Calculator'!$C$23/Calculator!$F$20/2,1)-0.5))))/'VSWR Calculator'!$C$25)+$C77)^2+(1500*ABS(SIN(2*PI()*MOD(Calculator!$B$34/Calculator!$F$20,1)))*IF(MOD(Calculator!$B$34/Calculator!$F$20,1)&lt;0.5,-1,1))^2)),2))</f>
        <v>—</v>
      </c>
      <c r="GM77" s="253" t="str">
        <f aca="false">IF(OR(Calculator!$E$21&lt;&gt;"YES",Calculator!$B$34&lt;Calculator!$G$21),"—",ROUND((1+SQRT(((50*POWER(80,POWER(COS(PI()*MOD(Calculator!$B$34/Calculator!$F$21,1)),2))+MIN(500,MAX(30,100*EXP(-0.3*'VSWR Calculator'!$C$24)*(1+3*ABS(MOD('VSWR Calculator'!$C$23/Calculator!$F$21/2,1)-0.5))))/'VSWR Calculator'!$C$25)-$C77)^2+(1500*ABS(SIN(2*PI()*MOD(Calculator!$B$34/Calculator!$F$21,1)))*IF(MOD(Calculator!$B$34/Calculator!$F$21,1)&lt;0.5,-1,1))^2)/SQRT(((50*POWER(80,POWER(COS(PI()*MOD(Calculator!$B$34/Calculator!$F$21,1)),2))+MIN(500,MAX(30,100*EXP(-0.3*'VSWR Calculator'!$C$24)*(1+3*ABS(MOD('VSWR Calculator'!$C$23/Calculator!$F$21/2,1)-0.5))))/'VSWR Calculator'!$C$25)+$C77)^2+(1500*ABS(SIN(2*PI()*MOD(Calculator!$B$34/Calculator!$F$21,1)))*IF(MOD(Calculator!$B$34/Calculator!$F$21,1)&lt;0.5,-1,1))^2))/(1-SQRT(((50*POWER(80,POWER(COS(PI()*MOD(Calculator!$B$34/Calculator!$F$21,1)),2))+MIN(500,MAX(30,100*EXP(-0.3*'VSWR Calculator'!$C$24)*(1+3*ABS(MOD('VSWR Calculator'!$C$23/Calculator!$F$21/2,1)-0.5))))/'VSWR Calculator'!$C$25)-$C77)^2+(1500*ABS(SIN(2*PI()*MOD(Calculator!$B$34/Calculator!$F$21,1)))*IF(MOD(Calculator!$B$34/Calculator!$F$21,1)&lt;0.5,-1,1))^2)/SQRT(((50*POWER(80,POWER(COS(PI()*MOD(Calculator!$B$34/Calculator!$F$21,1)),2))+MIN(500,MAX(30,100*EXP(-0.3*'VSWR Calculator'!$C$24)*(1+3*ABS(MOD('VSWR Calculator'!$C$23/Calculator!$F$21/2,1)-0.5))))/'VSWR Calculator'!$C$25)+$C77)^2+(1500*ABS(SIN(2*PI()*MOD(Calculator!$B$34/Calculator!$F$21,1)))*IF(MOD(Calculator!$B$34/Calculator!$F$21,1)&lt;0.5,-1,1))^2)),2))</f>
        <v>—</v>
      </c>
      <c r="GN77" s="253" t="str">
        <f aca="false">IF(OR(Calculator!$E$22&lt;&gt;"YES",Calculator!$B$34&lt;Calculator!$G$22),"—",ROUND((1+SQRT(((50*POWER(80,POWER(COS(PI()*MOD(Calculator!$B$34/Calculator!$F$22,1)),2))+MIN(500,MAX(30,100*EXP(-0.3*'VSWR Calculator'!$C$24)*(1+3*ABS(MOD('VSWR Calculator'!$C$23/Calculator!$F$22/2,1)-0.5))))/'VSWR Calculator'!$C$25)-$C77)^2+(1500*ABS(SIN(2*PI()*MOD(Calculator!$B$34/Calculator!$F$22,1)))*IF(MOD(Calculator!$B$34/Calculator!$F$22,1)&lt;0.5,-1,1))^2)/SQRT(((50*POWER(80,POWER(COS(PI()*MOD(Calculator!$B$34/Calculator!$F$22,1)),2))+MIN(500,MAX(30,100*EXP(-0.3*'VSWR Calculator'!$C$24)*(1+3*ABS(MOD('VSWR Calculator'!$C$23/Calculator!$F$22/2,1)-0.5))))/'VSWR Calculator'!$C$25)+$C77)^2+(1500*ABS(SIN(2*PI()*MOD(Calculator!$B$34/Calculator!$F$22,1)))*IF(MOD(Calculator!$B$34/Calculator!$F$22,1)&lt;0.5,-1,1))^2))/(1-SQRT(((50*POWER(80,POWER(COS(PI()*MOD(Calculator!$B$34/Calculator!$F$22,1)),2))+MIN(500,MAX(30,100*EXP(-0.3*'VSWR Calculator'!$C$24)*(1+3*ABS(MOD('VSWR Calculator'!$C$23/Calculator!$F$22/2,1)-0.5))))/'VSWR Calculator'!$C$25)-$C77)^2+(1500*ABS(SIN(2*PI()*MOD(Calculator!$B$34/Calculator!$F$22,1)))*IF(MOD(Calculator!$B$34/Calculator!$F$22,1)&lt;0.5,-1,1))^2)/SQRT(((50*POWER(80,POWER(COS(PI()*MOD(Calculator!$B$34/Calculator!$F$22,1)),2))+MIN(500,MAX(30,100*EXP(-0.3*'VSWR Calculator'!$C$24)*(1+3*ABS(MOD('VSWR Calculator'!$C$23/Calculator!$F$22/2,1)-0.5))))/'VSWR Calculator'!$C$25)+$C77)^2+(1500*ABS(SIN(2*PI()*MOD(Calculator!$B$34/Calculator!$F$22,1)))*IF(MOD(Calculator!$B$34/Calculator!$F$22,1)&lt;0.5,-1,1))^2)),2))</f>
        <v>—</v>
      </c>
      <c r="GO77" s="253" t="n">
        <f aca="false">IFERROR(ROUND((IF(ISNUMBER(GD77),GD77,0)+IF(ISNUMBER(GE77),GE77,0)+IF(ISNUMBER(GF77),GF77,0)+IF(ISNUMBER(GG77),GG77,0)+IF(ISNUMBER(GH77),GH77,0)+IF(ISNUMBER(GI77),GI77,0)+IF(ISNUMBER(GJ77),GJ77,0)+IF(ISNUMBER(GK77),GK77,0)+IF(ISNUMBER(GL77),GL77,0)+IF(ISNUMBER(GM77),GM77,0)+IF(ISNUMBER(GN77),GN77,0))/(IF(ISNUMBER(GD77),1,0)+IF(ISNUMBER(GE77),1,0)+IF(ISNUMBER(GF77),1,0)+IF(ISNUMBER(GG77),1,0)+IF(ISNUMBER(GH77),1,0)+IF(ISNUMBER(GI77),1,0)+IF(ISNUMBER(GJ77),1,0)+IF(ISNUMBER(GK77),1,0)+IF(ISNUMBER(GL77),1,0)+IF(ISNUMBER(GM77),1,0)+IF(ISNUMBER(GN77),1,0)),4),"")</f>
        <v>14.56</v>
      </c>
      <c r="GP77" s="253" t="str">
        <f aca="false">IF(OR(Calculator!$E$12&lt;&gt;"YES",Calculator!$B$35&lt;Calculator!$G$12),"—",ROUND((1+SQRT(((50*POWER(80,POWER(COS(PI()*MOD(Calculator!$B$35/Calculator!$F$12,1)),2))+MIN(500,MAX(30,100*EXP(-0.3*'VSWR Calculator'!$C$24)*(1+3*ABS(MOD('VSWR Calculator'!$C$23/Calculator!$F$12/2,1)-0.5))))/'VSWR Calculator'!$C$25)-$C77)^2+(1500*ABS(SIN(2*PI()*MOD(Calculator!$B$35/Calculator!$F$12,1)))*IF(MOD(Calculator!$B$35/Calculator!$F$12,1)&lt;0.5,-1,1))^2)/SQRT(((50*POWER(80,POWER(COS(PI()*MOD(Calculator!$B$35/Calculator!$F$12,1)),2))+MIN(500,MAX(30,100*EXP(-0.3*'VSWR Calculator'!$C$24)*(1+3*ABS(MOD('VSWR Calculator'!$C$23/Calculator!$F$12/2,1)-0.5))))/'VSWR Calculator'!$C$25)+$C77)^2+(1500*ABS(SIN(2*PI()*MOD(Calculator!$B$35/Calculator!$F$12,1)))*IF(MOD(Calculator!$B$35/Calculator!$F$12,1)&lt;0.5,-1,1))^2))/(1-SQRT(((50*POWER(80,POWER(COS(PI()*MOD(Calculator!$B$35/Calculator!$F$12,1)),2))+MIN(500,MAX(30,100*EXP(-0.3*'VSWR Calculator'!$C$24)*(1+3*ABS(MOD('VSWR Calculator'!$C$23/Calculator!$F$12/2,1)-0.5))))/'VSWR Calculator'!$C$25)-$C77)^2+(1500*ABS(SIN(2*PI()*MOD(Calculator!$B$35/Calculator!$F$12,1)))*IF(MOD(Calculator!$B$35/Calculator!$F$12,1)&lt;0.5,-1,1))^2)/SQRT(((50*POWER(80,POWER(COS(PI()*MOD(Calculator!$B$35/Calculator!$F$12,1)),2))+MIN(500,MAX(30,100*EXP(-0.3*'VSWR Calculator'!$C$24)*(1+3*ABS(MOD('VSWR Calculator'!$C$23/Calculator!$F$12/2,1)-0.5))))/'VSWR Calculator'!$C$25)+$C77)^2+(1500*ABS(SIN(2*PI()*MOD(Calculator!$B$35/Calculator!$F$12,1)))*IF(MOD(Calculator!$B$35/Calculator!$F$12,1)&lt;0.5,-1,1))^2)),2))</f>
        <v>—</v>
      </c>
      <c r="GQ77" s="253" t="str">
        <f aca="false">IF(OR(Calculator!$E$13&lt;&gt;"YES",Calculator!$B$35&lt;Calculator!$G$13),"—",ROUND((1+SQRT(((50*POWER(80,POWER(COS(PI()*MOD(Calculator!$B$35/Calculator!$F$13,1)),2))+MIN(500,MAX(30,100*EXP(-0.3*'VSWR Calculator'!$C$24)*(1+3*ABS(MOD('VSWR Calculator'!$C$23/Calculator!$F$13/2,1)-0.5))))/'VSWR Calculator'!$C$25)-$C77)^2+(1500*ABS(SIN(2*PI()*MOD(Calculator!$B$35/Calculator!$F$13,1)))*IF(MOD(Calculator!$B$35/Calculator!$F$13,1)&lt;0.5,-1,1))^2)/SQRT(((50*POWER(80,POWER(COS(PI()*MOD(Calculator!$B$35/Calculator!$F$13,1)),2))+MIN(500,MAX(30,100*EXP(-0.3*'VSWR Calculator'!$C$24)*(1+3*ABS(MOD('VSWR Calculator'!$C$23/Calculator!$F$13/2,1)-0.5))))/'VSWR Calculator'!$C$25)+$C77)^2+(1500*ABS(SIN(2*PI()*MOD(Calculator!$B$35/Calculator!$F$13,1)))*IF(MOD(Calculator!$B$35/Calculator!$F$13,1)&lt;0.5,-1,1))^2))/(1-SQRT(((50*POWER(80,POWER(COS(PI()*MOD(Calculator!$B$35/Calculator!$F$13,1)),2))+MIN(500,MAX(30,100*EXP(-0.3*'VSWR Calculator'!$C$24)*(1+3*ABS(MOD('VSWR Calculator'!$C$23/Calculator!$F$13/2,1)-0.5))))/'VSWR Calculator'!$C$25)-$C77)^2+(1500*ABS(SIN(2*PI()*MOD(Calculator!$B$35/Calculator!$F$13,1)))*IF(MOD(Calculator!$B$35/Calculator!$F$13,1)&lt;0.5,-1,1))^2)/SQRT(((50*POWER(80,POWER(COS(PI()*MOD(Calculator!$B$35/Calculator!$F$13,1)),2))+MIN(500,MAX(30,100*EXP(-0.3*'VSWR Calculator'!$C$24)*(1+3*ABS(MOD('VSWR Calculator'!$C$23/Calculator!$F$13/2,1)-0.5))))/'VSWR Calculator'!$C$25)+$C77)^2+(1500*ABS(SIN(2*PI()*MOD(Calculator!$B$35/Calculator!$F$13,1)))*IF(MOD(Calculator!$B$35/Calculator!$F$13,1)&lt;0.5,-1,1))^2)),2))</f>
        <v>—</v>
      </c>
      <c r="GR77" s="253" t="str">
        <f aca="false">IF(OR(Calculator!$E$14&lt;&gt;"YES",Calculator!$B$35&lt;Calculator!$G$14),"—",ROUND((1+SQRT(((50*POWER(80,POWER(COS(PI()*MOD(Calculator!$B$35/Calculator!$F$14,1)),2))+MIN(500,MAX(30,100*EXP(-0.3*'VSWR Calculator'!$C$24)*(1+3*ABS(MOD('VSWR Calculator'!$C$23/Calculator!$F$14/2,1)-0.5))))/'VSWR Calculator'!$C$25)-$C77)^2+(1500*ABS(SIN(2*PI()*MOD(Calculator!$B$35/Calculator!$F$14,1)))*IF(MOD(Calculator!$B$35/Calculator!$F$14,1)&lt;0.5,-1,1))^2)/SQRT(((50*POWER(80,POWER(COS(PI()*MOD(Calculator!$B$35/Calculator!$F$14,1)),2))+MIN(500,MAX(30,100*EXP(-0.3*'VSWR Calculator'!$C$24)*(1+3*ABS(MOD('VSWR Calculator'!$C$23/Calculator!$F$14/2,1)-0.5))))/'VSWR Calculator'!$C$25)+$C77)^2+(1500*ABS(SIN(2*PI()*MOD(Calculator!$B$35/Calculator!$F$14,1)))*IF(MOD(Calculator!$B$35/Calculator!$F$14,1)&lt;0.5,-1,1))^2))/(1-SQRT(((50*POWER(80,POWER(COS(PI()*MOD(Calculator!$B$35/Calculator!$F$14,1)),2))+MIN(500,MAX(30,100*EXP(-0.3*'VSWR Calculator'!$C$24)*(1+3*ABS(MOD('VSWR Calculator'!$C$23/Calculator!$F$14/2,1)-0.5))))/'VSWR Calculator'!$C$25)-$C77)^2+(1500*ABS(SIN(2*PI()*MOD(Calculator!$B$35/Calculator!$F$14,1)))*IF(MOD(Calculator!$B$35/Calculator!$F$14,1)&lt;0.5,-1,1))^2)/SQRT(((50*POWER(80,POWER(COS(PI()*MOD(Calculator!$B$35/Calculator!$F$14,1)),2))+MIN(500,MAX(30,100*EXP(-0.3*'VSWR Calculator'!$C$24)*(1+3*ABS(MOD('VSWR Calculator'!$C$23/Calculator!$F$14/2,1)-0.5))))/'VSWR Calculator'!$C$25)+$C77)^2+(1500*ABS(SIN(2*PI()*MOD(Calculator!$B$35/Calculator!$F$14,1)))*IF(MOD(Calculator!$B$35/Calculator!$F$14,1)&lt;0.5,-1,1))^2)),2))</f>
        <v>—</v>
      </c>
      <c r="GS77" s="253" t="n">
        <f aca="false">IF(OR(Calculator!$E$15&lt;&gt;"YES",Calculator!$B$35&lt;Calculator!$G$15),"—",ROUND((1+SQRT(((50*POWER(80,POWER(COS(PI()*MOD(Calculator!$B$35/Calculator!$F$15,1)),2))+MIN(500,MAX(30,100*EXP(-0.3*'VSWR Calculator'!$C$24)*(1+3*ABS(MOD('VSWR Calculator'!$C$23/Calculator!$F$15/2,1)-0.5))))/'VSWR Calculator'!$C$25)-$C77)^2+(1500*ABS(SIN(2*PI()*MOD(Calculator!$B$35/Calculator!$F$15,1)))*IF(MOD(Calculator!$B$35/Calculator!$F$15,1)&lt;0.5,-1,1))^2)/SQRT(((50*POWER(80,POWER(COS(PI()*MOD(Calculator!$B$35/Calculator!$F$15,1)),2))+MIN(500,MAX(30,100*EXP(-0.3*'VSWR Calculator'!$C$24)*(1+3*ABS(MOD('VSWR Calculator'!$C$23/Calculator!$F$15/2,1)-0.5))))/'VSWR Calculator'!$C$25)+$C77)^2+(1500*ABS(SIN(2*PI()*MOD(Calculator!$B$35/Calculator!$F$15,1)))*IF(MOD(Calculator!$B$35/Calculator!$F$15,1)&lt;0.5,-1,1))^2))/(1-SQRT(((50*POWER(80,POWER(COS(PI()*MOD(Calculator!$B$35/Calculator!$F$15,1)),2))+MIN(500,MAX(30,100*EXP(-0.3*'VSWR Calculator'!$C$24)*(1+3*ABS(MOD('VSWR Calculator'!$C$23/Calculator!$F$15/2,1)-0.5))))/'VSWR Calculator'!$C$25)-$C77)^2+(1500*ABS(SIN(2*PI()*MOD(Calculator!$B$35/Calculator!$F$15,1)))*IF(MOD(Calculator!$B$35/Calculator!$F$15,1)&lt;0.5,-1,1))^2)/SQRT(((50*POWER(80,POWER(COS(PI()*MOD(Calculator!$B$35/Calculator!$F$15,1)),2))+MIN(500,MAX(30,100*EXP(-0.3*'VSWR Calculator'!$C$24)*(1+3*ABS(MOD('VSWR Calculator'!$C$23/Calculator!$F$15/2,1)-0.5))))/'VSWR Calculator'!$C$25)+$C77)^2+(1500*ABS(SIN(2*PI()*MOD(Calculator!$B$35/Calculator!$F$15,1)))*IF(MOD(Calculator!$B$35/Calculator!$F$15,1)&lt;0.5,-1,1))^2)),2))</f>
        <v>2.23</v>
      </c>
      <c r="GT77" s="253" t="str">
        <f aca="false">IF(OR(Calculator!$E$16&lt;&gt;"YES",Calculator!$B$35&lt;Calculator!$G$16),"—",ROUND((1+SQRT(((50*POWER(80,POWER(COS(PI()*MOD(Calculator!$B$35/Calculator!$F$16,1)),2))+MIN(500,MAX(30,100*EXP(-0.3*'VSWR Calculator'!$C$24)*(1+3*ABS(MOD('VSWR Calculator'!$C$23/Calculator!$F$16/2,1)-0.5))))/'VSWR Calculator'!$C$25)-$C77)^2+(1500*ABS(SIN(2*PI()*MOD(Calculator!$B$35/Calculator!$F$16,1)))*IF(MOD(Calculator!$B$35/Calculator!$F$16,1)&lt;0.5,-1,1))^2)/SQRT(((50*POWER(80,POWER(COS(PI()*MOD(Calculator!$B$35/Calculator!$F$16,1)),2))+MIN(500,MAX(30,100*EXP(-0.3*'VSWR Calculator'!$C$24)*(1+3*ABS(MOD('VSWR Calculator'!$C$23/Calculator!$F$16/2,1)-0.5))))/'VSWR Calculator'!$C$25)+$C77)^2+(1500*ABS(SIN(2*PI()*MOD(Calculator!$B$35/Calculator!$F$16,1)))*IF(MOD(Calculator!$B$35/Calculator!$F$16,1)&lt;0.5,-1,1))^2))/(1-SQRT(((50*POWER(80,POWER(COS(PI()*MOD(Calculator!$B$35/Calculator!$F$16,1)),2))+MIN(500,MAX(30,100*EXP(-0.3*'VSWR Calculator'!$C$24)*(1+3*ABS(MOD('VSWR Calculator'!$C$23/Calculator!$F$16/2,1)-0.5))))/'VSWR Calculator'!$C$25)-$C77)^2+(1500*ABS(SIN(2*PI()*MOD(Calculator!$B$35/Calculator!$F$16,1)))*IF(MOD(Calculator!$B$35/Calculator!$F$16,1)&lt;0.5,-1,1))^2)/SQRT(((50*POWER(80,POWER(COS(PI()*MOD(Calculator!$B$35/Calculator!$F$16,1)),2))+MIN(500,MAX(30,100*EXP(-0.3*'VSWR Calculator'!$C$24)*(1+3*ABS(MOD('VSWR Calculator'!$C$23/Calculator!$F$16/2,1)-0.5))))/'VSWR Calculator'!$C$25)+$C77)^2+(1500*ABS(SIN(2*PI()*MOD(Calculator!$B$35/Calculator!$F$16,1)))*IF(MOD(Calculator!$B$35/Calculator!$F$16,1)&lt;0.5,-1,1))^2)),2))</f>
        <v>—</v>
      </c>
      <c r="GU77" s="253" t="n">
        <f aca="false">IF(OR(Calculator!$E$17&lt;&gt;"YES",Calculator!$B$35&lt;Calculator!$G$17),"—",ROUND((1+SQRT(((50*POWER(80,POWER(COS(PI()*MOD(Calculator!$B$35/Calculator!$F$17,1)),2))+MIN(500,MAX(30,100*EXP(-0.3*'VSWR Calculator'!$C$24)*(1+3*ABS(MOD('VSWR Calculator'!$C$23/Calculator!$F$17/2,1)-0.5))))/'VSWR Calculator'!$C$25)-$C77)^2+(1500*ABS(SIN(2*PI()*MOD(Calculator!$B$35/Calculator!$F$17,1)))*IF(MOD(Calculator!$B$35/Calculator!$F$17,1)&lt;0.5,-1,1))^2)/SQRT(((50*POWER(80,POWER(COS(PI()*MOD(Calculator!$B$35/Calculator!$F$17,1)),2))+MIN(500,MAX(30,100*EXP(-0.3*'VSWR Calculator'!$C$24)*(1+3*ABS(MOD('VSWR Calculator'!$C$23/Calculator!$F$17/2,1)-0.5))))/'VSWR Calculator'!$C$25)+$C77)^2+(1500*ABS(SIN(2*PI()*MOD(Calculator!$B$35/Calculator!$F$17,1)))*IF(MOD(Calculator!$B$35/Calculator!$F$17,1)&lt;0.5,-1,1))^2))/(1-SQRT(((50*POWER(80,POWER(COS(PI()*MOD(Calculator!$B$35/Calculator!$F$17,1)),2))+MIN(500,MAX(30,100*EXP(-0.3*'VSWR Calculator'!$C$24)*(1+3*ABS(MOD('VSWR Calculator'!$C$23/Calculator!$F$17/2,1)-0.5))))/'VSWR Calculator'!$C$25)-$C77)^2+(1500*ABS(SIN(2*PI()*MOD(Calculator!$B$35/Calculator!$F$17,1)))*IF(MOD(Calculator!$B$35/Calculator!$F$17,1)&lt;0.5,-1,1))^2)/SQRT(((50*POWER(80,POWER(COS(PI()*MOD(Calculator!$B$35/Calculator!$F$17,1)),2))+MIN(500,MAX(30,100*EXP(-0.3*'VSWR Calculator'!$C$24)*(1+3*ABS(MOD('VSWR Calculator'!$C$23/Calculator!$F$17/2,1)-0.5))))/'VSWR Calculator'!$C$25)+$C77)^2+(1500*ABS(SIN(2*PI()*MOD(Calculator!$B$35/Calculator!$F$17,1)))*IF(MOD(Calculator!$B$35/Calculator!$F$17,1)&lt;0.5,-1,1))^2)),2))</f>
        <v>17.08</v>
      </c>
      <c r="GV77" s="253" t="str">
        <f aca="false">IF(OR(Calculator!$E$18&lt;&gt;"YES",Calculator!$B$35&lt;Calculator!$G$18),"—",ROUND((1+SQRT(((50*POWER(80,POWER(COS(PI()*MOD(Calculator!$B$35/Calculator!$F$18,1)),2))+MIN(500,MAX(30,100*EXP(-0.3*'VSWR Calculator'!$C$24)*(1+3*ABS(MOD('VSWR Calculator'!$C$23/Calculator!$F$18/2,1)-0.5))))/'VSWR Calculator'!$C$25)-$C77)^2+(1500*ABS(SIN(2*PI()*MOD(Calculator!$B$35/Calculator!$F$18,1)))*IF(MOD(Calculator!$B$35/Calculator!$F$18,1)&lt;0.5,-1,1))^2)/SQRT(((50*POWER(80,POWER(COS(PI()*MOD(Calculator!$B$35/Calculator!$F$18,1)),2))+MIN(500,MAX(30,100*EXP(-0.3*'VSWR Calculator'!$C$24)*(1+3*ABS(MOD('VSWR Calculator'!$C$23/Calculator!$F$18/2,1)-0.5))))/'VSWR Calculator'!$C$25)+$C77)^2+(1500*ABS(SIN(2*PI()*MOD(Calculator!$B$35/Calculator!$F$18,1)))*IF(MOD(Calculator!$B$35/Calculator!$F$18,1)&lt;0.5,-1,1))^2))/(1-SQRT(((50*POWER(80,POWER(COS(PI()*MOD(Calculator!$B$35/Calculator!$F$18,1)),2))+MIN(500,MAX(30,100*EXP(-0.3*'VSWR Calculator'!$C$24)*(1+3*ABS(MOD('VSWR Calculator'!$C$23/Calculator!$F$18/2,1)-0.5))))/'VSWR Calculator'!$C$25)-$C77)^2+(1500*ABS(SIN(2*PI()*MOD(Calculator!$B$35/Calculator!$F$18,1)))*IF(MOD(Calculator!$B$35/Calculator!$F$18,1)&lt;0.5,-1,1))^2)/SQRT(((50*POWER(80,POWER(COS(PI()*MOD(Calculator!$B$35/Calculator!$F$18,1)),2))+MIN(500,MAX(30,100*EXP(-0.3*'VSWR Calculator'!$C$24)*(1+3*ABS(MOD('VSWR Calculator'!$C$23/Calculator!$F$18/2,1)-0.5))))/'VSWR Calculator'!$C$25)+$C77)^2+(1500*ABS(SIN(2*PI()*MOD(Calculator!$B$35/Calculator!$F$18,1)))*IF(MOD(Calculator!$B$35/Calculator!$F$18,1)&lt;0.5,-1,1))^2)),2))</f>
        <v>—</v>
      </c>
      <c r="GW77" s="253" t="str">
        <f aca="false">IF(OR(Calculator!$E$19&lt;&gt;"YES",Calculator!$B$35&lt;Calculator!$G$19),"—",ROUND((1+SQRT(((50*POWER(80,POWER(COS(PI()*MOD(Calculator!$B$35/Calculator!$F$19,1)),2))+MIN(500,MAX(30,100*EXP(-0.3*'VSWR Calculator'!$C$24)*(1+3*ABS(MOD('VSWR Calculator'!$C$23/Calculator!$F$19/2,1)-0.5))))/'VSWR Calculator'!$C$25)-$C77)^2+(1500*ABS(SIN(2*PI()*MOD(Calculator!$B$35/Calculator!$F$19,1)))*IF(MOD(Calculator!$B$35/Calculator!$F$19,1)&lt;0.5,-1,1))^2)/SQRT(((50*POWER(80,POWER(COS(PI()*MOD(Calculator!$B$35/Calculator!$F$19,1)),2))+MIN(500,MAX(30,100*EXP(-0.3*'VSWR Calculator'!$C$24)*(1+3*ABS(MOD('VSWR Calculator'!$C$23/Calculator!$F$19/2,1)-0.5))))/'VSWR Calculator'!$C$25)+$C77)^2+(1500*ABS(SIN(2*PI()*MOD(Calculator!$B$35/Calculator!$F$19,1)))*IF(MOD(Calculator!$B$35/Calculator!$F$19,1)&lt;0.5,-1,1))^2))/(1-SQRT(((50*POWER(80,POWER(COS(PI()*MOD(Calculator!$B$35/Calculator!$F$19,1)),2))+MIN(500,MAX(30,100*EXP(-0.3*'VSWR Calculator'!$C$24)*(1+3*ABS(MOD('VSWR Calculator'!$C$23/Calculator!$F$19/2,1)-0.5))))/'VSWR Calculator'!$C$25)-$C77)^2+(1500*ABS(SIN(2*PI()*MOD(Calculator!$B$35/Calculator!$F$19,1)))*IF(MOD(Calculator!$B$35/Calculator!$F$19,1)&lt;0.5,-1,1))^2)/SQRT(((50*POWER(80,POWER(COS(PI()*MOD(Calculator!$B$35/Calculator!$F$19,1)),2))+MIN(500,MAX(30,100*EXP(-0.3*'VSWR Calculator'!$C$24)*(1+3*ABS(MOD('VSWR Calculator'!$C$23/Calculator!$F$19/2,1)-0.5))))/'VSWR Calculator'!$C$25)+$C77)^2+(1500*ABS(SIN(2*PI()*MOD(Calculator!$B$35/Calculator!$F$19,1)))*IF(MOD(Calculator!$B$35/Calculator!$F$19,1)&lt;0.5,-1,1))^2)),2))</f>
        <v>—</v>
      </c>
      <c r="GX77" s="253" t="str">
        <f aca="false">IF(OR(Calculator!$E$20&lt;&gt;"YES",Calculator!$B$35&lt;Calculator!$G$20),"—",ROUND((1+SQRT(((50*POWER(80,POWER(COS(PI()*MOD(Calculator!$B$35/Calculator!$F$20,1)),2))+MIN(500,MAX(30,100*EXP(-0.3*'VSWR Calculator'!$C$24)*(1+3*ABS(MOD('VSWR Calculator'!$C$23/Calculator!$F$20/2,1)-0.5))))/'VSWR Calculator'!$C$25)-$C77)^2+(1500*ABS(SIN(2*PI()*MOD(Calculator!$B$35/Calculator!$F$20,1)))*IF(MOD(Calculator!$B$35/Calculator!$F$20,1)&lt;0.5,-1,1))^2)/SQRT(((50*POWER(80,POWER(COS(PI()*MOD(Calculator!$B$35/Calculator!$F$20,1)),2))+MIN(500,MAX(30,100*EXP(-0.3*'VSWR Calculator'!$C$24)*(1+3*ABS(MOD('VSWR Calculator'!$C$23/Calculator!$F$20/2,1)-0.5))))/'VSWR Calculator'!$C$25)+$C77)^2+(1500*ABS(SIN(2*PI()*MOD(Calculator!$B$35/Calculator!$F$20,1)))*IF(MOD(Calculator!$B$35/Calculator!$F$20,1)&lt;0.5,-1,1))^2))/(1-SQRT(((50*POWER(80,POWER(COS(PI()*MOD(Calculator!$B$35/Calculator!$F$20,1)),2))+MIN(500,MAX(30,100*EXP(-0.3*'VSWR Calculator'!$C$24)*(1+3*ABS(MOD('VSWR Calculator'!$C$23/Calculator!$F$20/2,1)-0.5))))/'VSWR Calculator'!$C$25)-$C77)^2+(1500*ABS(SIN(2*PI()*MOD(Calculator!$B$35/Calculator!$F$20,1)))*IF(MOD(Calculator!$B$35/Calculator!$F$20,1)&lt;0.5,-1,1))^2)/SQRT(((50*POWER(80,POWER(COS(PI()*MOD(Calculator!$B$35/Calculator!$F$20,1)),2))+MIN(500,MAX(30,100*EXP(-0.3*'VSWR Calculator'!$C$24)*(1+3*ABS(MOD('VSWR Calculator'!$C$23/Calculator!$F$20/2,1)-0.5))))/'VSWR Calculator'!$C$25)+$C77)^2+(1500*ABS(SIN(2*PI()*MOD(Calculator!$B$35/Calculator!$F$20,1)))*IF(MOD(Calculator!$B$35/Calculator!$F$20,1)&lt;0.5,-1,1))^2)),2))</f>
        <v>—</v>
      </c>
      <c r="GY77" s="253" t="str">
        <f aca="false">IF(OR(Calculator!$E$21&lt;&gt;"YES",Calculator!$B$35&lt;Calculator!$G$21),"—",ROUND((1+SQRT(((50*POWER(80,POWER(COS(PI()*MOD(Calculator!$B$35/Calculator!$F$21,1)),2))+MIN(500,MAX(30,100*EXP(-0.3*'VSWR Calculator'!$C$24)*(1+3*ABS(MOD('VSWR Calculator'!$C$23/Calculator!$F$21/2,1)-0.5))))/'VSWR Calculator'!$C$25)-$C77)^2+(1500*ABS(SIN(2*PI()*MOD(Calculator!$B$35/Calculator!$F$21,1)))*IF(MOD(Calculator!$B$35/Calculator!$F$21,1)&lt;0.5,-1,1))^2)/SQRT(((50*POWER(80,POWER(COS(PI()*MOD(Calculator!$B$35/Calculator!$F$21,1)),2))+MIN(500,MAX(30,100*EXP(-0.3*'VSWR Calculator'!$C$24)*(1+3*ABS(MOD('VSWR Calculator'!$C$23/Calculator!$F$21/2,1)-0.5))))/'VSWR Calculator'!$C$25)+$C77)^2+(1500*ABS(SIN(2*PI()*MOD(Calculator!$B$35/Calculator!$F$21,1)))*IF(MOD(Calculator!$B$35/Calculator!$F$21,1)&lt;0.5,-1,1))^2))/(1-SQRT(((50*POWER(80,POWER(COS(PI()*MOD(Calculator!$B$35/Calculator!$F$21,1)),2))+MIN(500,MAX(30,100*EXP(-0.3*'VSWR Calculator'!$C$24)*(1+3*ABS(MOD('VSWR Calculator'!$C$23/Calculator!$F$21/2,1)-0.5))))/'VSWR Calculator'!$C$25)-$C77)^2+(1500*ABS(SIN(2*PI()*MOD(Calculator!$B$35/Calculator!$F$21,1)))*IF(MOD(Calculator!$B$35/Calculator!$F$21,1)&lt;0.5,-1,1))^2)/SQRT(((50*POWER(80,POWER(COS(PI()*MOD(Calculator!$B$35/Calculator!$F$21,1)),2))+MIN(500,MAX(30,100*EXP(-0.3*'VSWR Calculator'!$C$24)*(1+3*ABS(MOD('VSWR Calculator'!$C$23/Calculator!$F$21/2,1)-0.5))))/'VSWR Calculator'!$C$25)+$C77)^2+(1500*ABS(SIN(2*PI()*MOD(Calculator!$B$35/Calculator!$F$21,1)))*IF(MOD(Calculator!$B$35/Calculator!$F$21,1)&lt;0.5,-1,1))^2)),2))</f>
        <v>—</v>
      </c>
      <c r="GZ77" s="253" t="str">
        <f aca="false">IF(OR(Calculator!$E$22&lt;&gt;"YES",Calculator!$B$35&lt;Calculator!$G$22),"—",ROUND((1+SQRT(((50*POWER(80,POWER(COS(PI()*MOD(Calculator!$B$35/Calculator!$F$22,1)),2))+MIN(500,MAX(30,100*EXP(-0.3*'VSWR Calculator'!$C$24)*(1+3*ABS(MOD('VSWR Calculator'!$C$23/Calculator!$F$22/2,1)-0.5))))/'VSWR Calculator'!$C$25)-$C77)^2+(1500*ABS(SIN(2*PI()*MOD(Calculator!$B$35/Calculator!$F$22,1)))*IF(MOD(Calculator!$B$35/Calculator!$F$22,1)&lt;0.5,-1,1))^2)/SQRT(((50*POWER(80,POWER(COS(PI()*MOD(Calculator!$B$35/Calculator!$F$22,1)),2))+MIN(500,MAX(30,100*EXP(-0.3*'VSWR Calculator'!$C$24)*(1+3*ABS(MOD('VSWR Calculator'!$C$23/Calculator!$F$22/2,1)-0.5))))/'VSWR Calculator'!$C$25)+$C77)^2+(1500*ABS(SIN(2*PI()*MOD(Calculator!$B$35/Calculator!$F$22,1)))*IF(MOD(Calculator!$B$35/Calculator!$F$22,1)&lt;0.5,-1,1))^2))/(1-SQRT(((50*POWER(80,POWER(COS(PI()*MOD(Calculator!$B$35/Calculator!$F$22,1)),2))+MIN(500,MAX(30,100*EXP(-0.3*'VSWR Calculator'!$C$24)*(1+3*ABS(MOD('VSWR Calculator'!$C$23/Calculator!$F$22/2,1)-0.5))))/'VSWR Calculator'!$C$25)-$C77)^2+(1500*ABS(SIN(2*PI()*MOD(Calculator!$B$35/Calculator!$F$22,1)))*IF(MOD(Calculator!$B$35/Calculator!$F$22,1)&lt;0.5,-1,1))^2)/SQRT(((50*POWER(80,POWER(COS(PI()*MOD(Calculator!$B$35/Calculator!$F$22,1)),2))+MIN(500,MAX(30,100*EXP(-0.3*'VSWR Calculator'!$C$24)*(1+3*ABS(MOD('VSWR Calculator'!$C$23/Calculator!$F$22/2,1)-0.5))))/'VSWR Calculator'!$C$25)+$C77)^2+(1500*ABS(SIN(2*PI()*MOD(Calculator!$B$35/Calculator!$F$22,1)))*IF(MOD(Calculator!$B$35/Calculator!$F$22,1)&lt;0.5,-1,1))^2)),2))</f>
        <v>—</v>
      </c>
      <c r="HA77" s="253" t="n">
        <f aca="false">IFERROR(ROUND((IF(ISNUMBER(GP77),GP77,0)+IF(ISNUMBER(GQ77),GQ77,0)+IF(ISNUMBER(GR77),GR77,0)+IF(ISNUMBER(GS77),GS77,0)+IF(ISNUMBER(GT77),GT77,0)+IF(ISNUMBER(GU77),GU77,0)+IF(ISNUMBER(GV77),GV77,0)+IF(ISNUMBER(GW77),GW77,0)+IF(ISNUMBER(GX77),GX77,0)+IF(ISNUMBER(GY77),GY77,0)+IF(ISNUMBER(GZ77),GZ77,0))/(IF(ISNUMBER(GP77),1,0)+IF(ISNUMBER(GQ77),1,0)+IF(ISNUMBER(GR77),1,0)+IF(ISNUMBER(GS77),1,0)+IF(ISNUMBER(GT77),1,0)+IF(ISNUMBER(GU77),1,0)+IF(ISNUMBER(GV77),1,0)+IF(ISNUMBER(GW77),1,0)+IF(ISNUMBER(GX77),1,0)+IF(ISNUMBER(GY77),1,0)+IF(ISNUMBER(GZ77),1,0)),4),"")</f>
        <v>9.655</v>
      </c>
      <c r="HB77" s="253" t="str">
        <f aca="false">IF(OR(Calculator!$E$12&lt;&gt;"YES",Calculator!$B$36&lt;Calculator!$G$12),"—",ROUND((1+SQRT(((50*POWER(80,POWER(COS(PI()*MOD(Calculator!$B$36/Calculator!$F$12,1)),2))+MIN(500,MAX(30,100*EXP(-0.3*'VSWR Calculator'!$C$24)*(1+3*ABS(MOD('VSWR Calculator'!$C$23/Calculator!$F$12/2,1)-0.5))))/'VSWR Calculator'!$C$25)-$C77)^2+(1500*ABS(SIN(2*PI()*MOD(Calculator!$B$36/Calculator!$F$12,1)))*IF(MOD(Calculator!$B$36/Calculator!$F$12,1)&lt;0.5,-1,1))^2)/SQRT(((50*POWER(80,POWER(COS(PI()*MOD(Calculator!$B$36/Calculator!$F$12,1)),2))+MIN(500,MAX(30,100*EXP(-0.3*'VSWR Calculator'!$C$24)*(1+3*ABS(MOD('VSWR Calculator'!$C$23/Calculator!$F$12/2,1)-0.5))))/'VSWR Calculator'!$C$25)+$C77)^2+(1500*ABS(SIN(2*PI()*MOD(Calculator!$B$36/Calculator!$F$12,1)))*IF(MOD(Calculator!$B$36/Calculator!$F$12,1)&lt;0.5,-1,1))^2))/(1-SQRT(((50*POWER(80,POWER(COS(PI()*MOD(Calculator!$B$36/Calculator!$F$12,1)),2))+MIN(500,MAX(30,100*EXP(-0.3*'VSWR Calculator'!$C$24)*(1+3*ABS(MOD('VSWR Calculator'!$C$23/Calculator!$F$12/2,1)-0.5))))/'VSWR Calculator'!$C$25)-$C77)^2+(1500*ABS(SIN(2*PI()*MOD(Calculator!$B$36/Calculator!$F$12,1)))*IF(MOD(Calculator!$B$36/Calculator!$F$12,1)&lt;0.5,-1,1))^2)/SQRT(((50*POWER(80,POWER(COS(PI()*MOD(Calculator!$B$36/Calculator!$F$12,1)),2))+MIN(500,MAX(30,100*EXP(-0.3*'VSWR Calculator'!$C$24)*(1+3*ABS(MOD('VSWR Calculator'!$C$23/Calculator!$F$12/2,1)-0.5))))/'VSWR Calculator'!$C$25)+$C77)^2+(1500*ABS(SIN(2*PI()*MOD(Calculator!$B$36/Calculator!$F$12,1)))*IF(MOD(Calculator!$B$36/Calculator!$F$12,1)&lt;0.5,-1,1))^2)),2))</f>
        <v>—</v>
      </c>
      <c r="HC77" s="253" t="str">
        <f aca="false">IF(OR(Calculator!$E$13&lt;&gt;"YES",Calculator!$B$36&lt;Calculator!$G$13),"—",ROUND((1+SQRT(((50*POWER(80,POWER(COS(PI()*MOD(Calculator!$B$36/Calculator!$F$13,1)),2))+MIN(500,MAX(30,100*EXP(-0.3*'VSWR Calculator'!$C$24)*(1+3*ABS(MOD('VSWR Calculator'!$C$23/Calculator!$F$13/2,1)-0.5))))/'VSWR Calculator'!$C$25)-$C77)^2+(1500*ABS(SIN(2*PI()*MOD(Calculator!$B$36/Calculator!$F$13,1)))*IF(MOD(Calculator!$B$36/Calculator!$F$13,1)&lt;0.5,-1,1))^2)/SQRT(((50*POWER(80,POWER(COS(PI()*MOD(Calculator!$B$36/Calculator!$F$13,1)),2))+MIN(500,MAX(30,100*EXP(-0.3*'VSWR Calculator'!$C$24)*(1+3*ABS(MOD('VSWR Calculator'!$C$23/Calculator!$F$13/2,1)-0.5))))/'VSWR Calculator'!$C$25)+$C77)^2+(1500*ABS(SIN(2*PI()*MOD(Calculator!$B$36/Calculator!$F$13,1)))*IF(MOD(Calculator!$B$36/Calculator!$F$13,1)&lt;0.5,-1,1))^2))/(1-SQRT(((50*POWER(80,POWER(COS(PI()*MOD(Calculator!$B$36/Calculator!$F$13,1)),2))+MIN(500,MAX(30,100*EXP(-0.3*'VSWR Calculator'!$C$24)*(1+3*ABS(MOD('VSWR Calculator'!$C$23/Calculator!$F$13/2,1)-0.5))))/'VSWR Calculator'!$C$25)-$C77)^2+(1500*ABS(SIN(2*PI()*MOD(Calculator!$B$36/Calculator!$F$13,1)))*IF(MOD(Calculator!$B$36/Calculator!$F$13,1)&lt;0.5,-1,1))^2)/SQRT(((50*POWER(80,POWER(COS(PI()*MOD(Calculator!$B$36/Calculator!$F$13,1)),2))+MIN(500,MAX(30,100*EXP(-0.3*'VSWR Calculator'!$C$24)*(1+3*ABS(MOD('VSWR Calculator'!$C$23/Calculator!$F$13/2,1)-0.5))))/'VSWR Calculator'!$C$25)+$C77)^2+(1500*ABS(SIN(2*PI()*MOD(Calculator!$B$36/Calculator!$F$13,1)))*IF(MOD(Calculator!$B$36/Calculator!$F$13,1)&lt;0.5,-1,1))^2)),2))</f>
        <v>—</v>
      </c>
      <c r="HD77" s="253" t="str">
        <f aca="false">IF(OR(Calculator!$E$14&lt;&gt;"YES",Calculator!$B$36&lt;Calculator!$G$14),"—",ROUND((1+SQRT(((50*POWER(80,POWER(COS(PI()*MOD(Calculator!$B$36/Calculator!$F$14,1)),2))+MIN(500,MAX(30,100*EXP(-0.3*'VSWR Calculator'!$C$24)*(1+3*ABS(MOD('VSWR Calculator'!$C$23/Calculator!$F$14/2,1)-0.5))))/'VSWR Calculator'!$C$25)-$C77)^2+(1500*ABS(SIN(2*PI()*MOD(Calculator!$B$36/Calculator!$F$14,1)))*IF(MOD(Calculator!$B$36/Calculator!$F$14,1)&lt;0.5,-1,1))^2)/SQRT(((50*POWER(80,POWER(COS(PI()*MOD(Calculator!$B$36/Calculator!$F$14,1)),2))+MIN(500,MAX(30,100*EXP(-0.3*'VSWR Calculator'!$C$24)*(1+3*ABS(MOD('VSWR Calculator'!$C$23/Calculator!$F$14/2,1)-0.5))))/'VSWR Calculator'!$C$25)+$C77)^2+(1500*ABS(SIN(2*PI()*MOD(Calculator!$B$36/Calculator!$F$14,1)))*IF(MOD(Calculator!$B$36/Calculator!$F$14,1)&lt;0.5,-1,1))^2))/(1-SQRT(((50*POWER(80,POWER(COS(PI()*MOD(Calculator!$B$36/Calculator!$F$14,1)),2))+MIN(500,MAX(30,100*EXP(-0.3*'VSWR Calculator'!$C$24)*(1+3*ABS(MOD('VSWR Calculator'!$C$23/Calculator!$F$14/2,1)-0.5))))/'VSWR Calculator'!$C$25)-$C77)^2+(1500*ABS(SIN(2*PI()*MOD(Calculator!$B$36/Calculator!$F$14,1)))*IF(MOD(Calculator!$B$36/Calculator!$F$14,1)&lt;0.5,-1,1))^2)/SQRT(((50*POWER(80,POWER(COS(PI()*MOD(Calculator!$B$36/Calculator!$F$14,1)),2))+MIN(500,MAX(30,100*EXP(-0.3*'VSWR Calculator'!$C$24)*(1+3*ABS(MOD('VSWR Calculator'!$C$23/Calculator!$F$14/2,1)-0.5))))/'VSWR Calculator'!$C$25)+$C77)^2+(1500*ABS(SIN(2*PI()*MOD(Calculator!$B$36/Calculator!$F$14,1)))*IF(MOD(Calculator!$B$36/Calculator!$F$14,1)&lt;0.5,-1,1))^2)),2))</f>
        <v>—</v>
      </c>
      <c r="HE77" s="253" t="n">
        <f aca="false">IF(OR(Calculator!$E$15&lt;&gt;"YES",Calculator!$B$36&lt;Calculator!$G$15),"—",ROUND((1+SQRT(((50*POWER(80,POWER(COS(PI()*MOD(Calculator!$B$36/Calculator!$F$15,1)),2))+MIN(500,MAX(30,100*EXP(-0.3*'VSWR Calculator'!$C$24)*(1+3*ABS(MOD('VSWR Calculator'!$C$23/Calculator!$F$15/2,1)-0.5))))/'VSWR Calculator'!$C$25)-$C77)^2+(1500*ABS(SIN(2*PI()*MOD(Calculator!$B$36/Calculator!$F$15,1)))*IF(MOD(Calculator!$B$36/Calculator!$F$15,1)&lt;0.5,-1,1))^2)/SQRT(((50*POWER(80,POWER(COS(PI()*MOD(Calculator!$B$36/Calculator!$F$15,1)),2))+MIN(500,MAX(30,100*EXP(-0.3*'VSWR Calculator'!$C$24)*(1+3*ABS(MOD('VSWR Calculator'!$C$23/Calculator!$F$15/2,1)-0.5))))/'VSWR Calculator'!$C$25)+$C77)^2+(1500*ABS(SIN(2*PI()*MOD(Calculator!$B$36/Calculator!$F$15,1)))*IF(MOD(Calculator!$B$36/Calculator!$F$15,1)&lt;0.5,-1,1))^2))/(1-SQRT(((50*POWER(80,POWER(COS(PI()*MOD(Calculator!$B$36/Calculator!$F$15,1)),2))+MIN(500,MAX(30,100*EXP(-0.3*'VSWR Calculator'!$C$24)*(1+3*ABS(MOD('VSWR Calculator'!$C$23/Calculator!$F$15/2,1)-0.5))))/'VSWR Calculator'!$C$25)-$C77)^2+(1500*ABS(SIN(2*PI()*MOD(Calculator!$B$36/Calculator!$F$15,1)))*IF(MOD(Calculator!$B$36/Calculator!$F$15,1)&lt;0.5,-1,1))^2)/SQRT(((50*POWER(80,POWER(COS(PI()*MOD(Calculator!$B$36/Calculator!$F$15,1)),2))+MIN(500,MAX(30,100*EXP(-0.3*'VSWR Calculator'!$C$24)*(1+3*ABS(MOD('VSWR Calculator'!$C$23/Calculator!$F$15/2,1)-0.5))))/'VSWR Calculator'!$C$25)+$C77)^2+(1500*ABS(SIN(2*PI()*MOD(Calculator!$B$36/Calculator!$F$15,1)))*IF(MOD(Calculator!$B$36/Calculator!$F$15,1)&lt;0.5,-1,1))^2)),2))</f>
        <v>14.33</v>
      </c>
      <c r="HF77" s="253" t="str">
        <f aca="false">IF(OR(Calculator!$E$16&lt;&gt;"YES",Calculator!$B$36&lt;Calculator!$G$16),"—",ROUND((1+SQRT(((50*POWER(80,POWER(COS(PI()*MOD(Calculator!$B$36/Calculator!$F$16,1)),2))+MIN(500,MAX(30,100*EXP(-0.3*'VSWR Calculator'!$C$24)*(1+3*ABS(MOD('VSWR Calculator'!$C$23/Calculator!$F$16/2,1)-0.5))))/'VSWR Calculator'!$C$25)-$C77)^2+(1500*ABS(SIN(2*PI()*MOD(Calculator!$B$36/Calculator!$F$16,1)))*IF(MOD(Calculator!$B$36/Calculator!$F$16,1)&lt;0.5,-1,1))^2)/SQRT(((50*POWER(80,POWER(COS(PI()*MOD(Calculator!$B$36/Calculator!$F$16,1)),2))+MIN(500,MAX(30,100*EXP(-0.3*'VSWR Calculator'!$C$24)*(1+3*ABS(MOD('VSWR Calculator'!$C$23/Calculator!$F$16/2,1)-0.5))))/'VSWR Calculator'!$C$25)+$C77)^2+(1500*ABS(SIN(2*PI()*MOD(Calculator!$B$36/Calculator!$F$16,1)))*IF(MOD(Calculator!$B$36/Calculator!$F$16,1)&lt;0.5,-1,1))^2))/(1-SQRT(((50*POWER(80,POWER(COS(PI()*MOD(Calculator!$B$36/Calculator!$F$16,1)),2))+MIN(500,MAX(30,100*EXP(-0.3*'VSWR Calculator'!$C$24)*(1+3*ABS(MOD('VSWR Calculator'!$C$23/Calculator!$F$16/2,1)-0.5))))/'VSWR Calculator'!$C$25)-$C77)^2+(1500*ABS(SIN(2*PI()*MOD(Calculator!$B$36/Calculator!$F$16,1)))*IF(MOD(Calculator!$B$36/Calculator!$F$16,1)&lt;0.5,-1,1))^2)/SQRT(((50*POWER(80,POWER(COS(PI()*MOD(Calculator!$B$36/Calculator!$F$16,1)),2))+MIN(500,MAX(30,100*EXP(-0.3*'VSWR Calculator'!$C$24)*(1+3*ABS(MOD('VSWR Calculator'!$C$23/Calculator!$F$16/2,1)-0.5))))/'VSWR Calculator'!$C$25)+$C77)^2+(1500*ABS(SIN(2*PI()*MOD(Calculator!$B$36/Calculator!$F$16,1)))*IF(MOD(Calculator!$B$36/Calculator!$F$16,1)&lt;0.5,-1,1))^2)),2))</f>
        <v>—</v>
      </c>
      <c r="HG77" s="253" t="n">
        <f aca="false">IF(OR(Calculator!$E$17&lt;&gt;"YES",Calculator!$B$36&lt;Calculator!$G$17),"—",ROUND((1+SQRT(((50*POWER(80,POWER(COS(PI()*MOD(Calculator!$B$36/Calculator!$F$17,1)),2))+MIN(500,MAX(30,100*EXP(-0.3*'VSWR Calculator'!$C$24)*(1+3*ABS(MOD('VSWR Calculator'!$C$23/Calculator!$F$17/2,1)-0.5))))/'VSWR Calculator'!$C$25)-$C77)^2+(1500*ABS(SIN(2*PI()*MOD(Calculator!$B$36/Calculator!$F$17,1)))*IF(MOD(Calculator!$B$36/Calculator!$F$17,1)&lt;0.5,-1,1))^2)/SQRT(((50*POWER(80,POWER(COS(PI()*MOD(Calculator!$B$36/Calculator!$F$17,1)),2))+MIN(500,MAX(30,100*EXP(-0.3*'VSWR Calculator'!$C$24)*(1+3*ABS(MOD('VSWR Calculator'!$C$23/Calculator!$F$17/2,1)-0.5))))/'VSWR Calculator'!$C$25)+$C77)^2+(1500*ABS(SIN(2*PI()*MOD(Calculator!$B$36/Calculator!$F$17,1)))*IF(MOD(Calculator!$B$36/Calculator!$F$17,1)&lt;0.5,-1,1))^2))/(1-SQRT(((50*POWER(80,POWER(COS(PI()*MOD(Calculator!$B$36/Calculator!$F$17,1)),2))+MIN(500,MAX(30,100*EXP(-0.3*'VSWR Calculator'!$C$24)*(1+3*ABS(MOD('VSWR Calculator'!$C$23/Calculator!$F$17/2,1)-0.5))))/'VSWR Calculator'!$C$25)-$C77)^2+(1500*ABS(SIN(2*PI()*MOD(Calculator!$B$36/Calculator!$F$17,1)))*IF(MOD(Calculator!$B$36/Calculator!$F$17,1)&lt;0.5,-1,1))^2)/SQRT(((50*POWER(80,POWER(COS(PI()*MOD(Calculator!$B$36/Calculator!$F$17,1)),2))+MIN(500,MAX(30,100*EXP(-0.3*'VSWR Calculator'!$C$24)*(1+3*ABS(MOD('VSWR Calculator'!$C$23/Calculator!$F$17/2,1)-0.5))))/'VSWR Calculator'!$C$25)+$C77)^2+(1500*ABS(SIN(2*PI()*MOD(Calculator!$B$36/Calculator!$F$17,1)))*IF(MOD(Calculator!$B$36/Calculator!$F$17,1)&lt;0.5,-1,1))^2)),2))</f>
        <v>17.6</v>
      </c>
      <c r="HH77" s="253" t="str">
        <f aca="false">IF(OR(Calculator!$E$18&lt;&gt;"YES",Calculator!$B$36&lt;Calculator!$G$18),"—",ROUND((1+SQRT(((50*POWER(80,POWER(COS(PI()*MOD(Calculator!$B$36/Calculator!$F$18,1)),2))+MIN(500,MAX(30,100*EXP(-0.3*'VSWR Calculator'!$C$24)*(1+3*ABS(MOD('VSWR Calculator'!$C$23/Calculator!$F$18/2,1)-0.5))))/'VSWR Calculator'!$C$25)-$C77)^2+(1500*ABS(SIN(2*PI()*MOD(Calculator!$B$36/Calculator!$F$18,1)))*IF(MOD(Calculator!$B$36/Calculator!$F$18,1)&lt;0.5,-1,1))^2)/SQRT(((50*POWER(80,POWER(COS(PI()*MOD(Calculator!$B$36/Calculator!$F$18,1)),2))+MIN(500,MAX(30,100*EXP(-0.3*'VSWR Calculator'!$C$24)*(1+3*ABS(MOD('VSWR Calculator'!$C$23/Calculator!$F$18/2,1)-0.5))))/'VSWR Calculator'!$C$25)+$C77)^2+(1500*ABS(SIN(2*PI()*MOD(Calculator!$B$36/Calculator!$F$18,1)))*IF(MOD(Calculator!$B$36/Calculator!$F$18,1)&lt;0.5,-1,1))^2))/(1-SQRT(((50*POWER(80,POWER(COS(PI()*MOD(Calculator!$B$36/Calculator!$F$18,1)),2))+MIN(500,MAX(30,100*EXP(-0.3*'VSWR Calculator'!$C$24)*(1+3*ABS(MOD('VSWR Calculator'!$C$23/Calculator!$F$18/2,1)-0.5))))/'VSWR Calculator'!$C$25)-$C77)^2+(1500*ABS(SIN(2*PI()*MOD(Calculator!$B$36/Calculator!$F$18,1)))*IF(MOD(Calculator!$B$36/Calculator!$F$18,1)&lt;0.5,-1,1))^2)/SQRT(((50*POWER(80,POWER(COS(PI()*MOD(Calculator!$B$36/Calculator!$F$18,1)),2))+MIN(500,MAX(30,100*EXP(-0.3*'VSWR Calculator'!$C$24)*(1+3*ABS(MOD('VSWR Calculator'!$C$23/Calculator!$F$18/2,1)-0.5))))/'VSWR Calculator'!$C$25)+$C77)^2+(1500*ABS(SIN(2*PI()*MOD(Calculator!$B$36/Calculator!$F$18,1)))*IF(MOD(Calculator!$B$36/Calculator!$F$18,1)&lt;0.5,-1,1))^2)),2))</f>
        <v>—</v>
      </c>
      <c r="HI77" s="253" t="str">
        <f aca="false">IF(OR(Calculator!$E$19&lt;&gt;"YES",Calculator!$B$36&lt;Calculator!$G$19),"—",ROUND((1+SQRT(((50*POWER(80,POWER(COS(PI()*MOD(Calculator!$B$36/Calculator!$F$19,1)),2))+MIN(500,MAX(30,100*EXP(-0.3*'VSWR Calculator'!$C$24)*(1+3*ABS(MOD('VSWR Calculator'!$C$23/Calculator!$F$19/2,1)-0.5))))/'VSWR Calculator'!$C$25)-$C77)^2+(1500*ABS(SIN(2*PI()*MOD(Calculator!$B$36/Calculator!$F$19,1)))*IF(MOD(Calculator!$B$36/Calculator!$F$19,1)&lt;0.5,-1,1))^2)/SQRT(((50*POWER(80,POWER(COS(PI()*MOD(Calculator!$B$36/Calculator!$F$19,1)),2))+MIN(500,MAX(30,100*EXP(-0.3*'VSWR Calculator'!$C$24)*(1+3*ABS(MOD('VSWR Calculator'!$C$23/Calculator!$F$19/2,1)-0.5))))/'VSWR Calculator'!$C$25)+$C77)^2+(1500*ABS(SIN(2*PI()*MOD(Calculator!$B$36/Calculator!$F$19,1)))*IF(MOD(Calculator!$B$36/Calculator!$F$19,1)&lt;0.5,-1,1))^2))/(1-SQRT(((50*POWER(80,POWER(COS(PI()*MOD(Calculator!$B$36/Calculator!$F$19,1)),2))+MIN(500,MAX(30,100*EXP(-0.3*'VSWR Calculator'!$C$24)*(1+3*ABS(MOD('VSWR Calculator'!$C$23/Calculator!$F$19/2,1)-0.5))))/'VSWR Calculator'!$C$25)-$C77)^2+(1500*ABS(SIN(2*PI()*MOD(Calculator!$B$36/Calculator!$F$19,1)))*IF(MOD(Calculator!$B$36/Calculator!$F$19,1)&lt;0.5,-1,1))^2)/SQRT(((50*POWER(80,POWER(COS(PI()*MOD(Calculator!$B$36/Calculator!$F$19,1)),2))+MIN(500,MAX(30,100*EXP(-0.3*'VSWR Calculator'!$C$24)*(1+3*ABS(MOD('VSWR Calculator'!$C$23/Calculator!$F$19/2,1)-0.5))))/'VSWR Calculator'!$C$25)+$C77)^2+(1500*ABS(SIN(2*PI()*MOD(Calculator!$B$36/Calculator!$F$19,1)))*IF(MOD(Calculator!$B$36/Calculator!$F$19,1)&lt;0.5,-1,1))^2)),2))</f>
        <v>—</v>
      </c>
      <c r="HJ77" s="253" t="str">
        <f aca="false">IF(OR(Calculator!$E$20&lt;&gt;"YES",Calculator!$B$36&lt;Calculator!$G$20),"—",ROUND((1+SQRT(((50*POWER(80,POWER(COS(PI()*MOD(Calculator!$B$36/Calculator!$F$20,1)),2))+MIN(500,MAX(30,100*EXP(-0.3*'VSWR Calculator'!$C$24)*(1+3*ABS(MOD('VSWR Calculator'!$C$23/Calculator!$F$20/2,1)-0.5))))/'VSWR Calculator'!$C$25)-$C77)^2+(1500*ABS(SIN(2*PI()*MOD(Calculator!$B$36/Calculator!$F$20,1)))*IF(MOD(Calculator!$B$36/Calculator!$F$20,1)&lt;0.5,-1,1))^2)/SQRT(((50*POWER(80,POWER(COS(PI()*MOD(Calculator!$B$36/Calculator!$F$20,1)),2))+MIN(500,MAX(30,100*EXP(-0.3*'VSWR Calculator'!$C$24)*(1+3*ABS(MOD('VSWR Calculator'!$C$23/Calculator!$F$20/2,1)-0.5))))/'VSWR Calculator'!$C$25)+$C77)^2+(1500*ABS(SIN(2*PI()*MOD(Calculator!$B$36/Calculator!$F$20,1)))*IF(MOD(Calculator!$B$36/Calculator!$F$20,1)&lt;0.5,-1,1))^2))/(1-SQRT(((50*POWER(80,POWER(COS(PI()*MOD(Calculator!$B$36/Calculator!$F$20,1)),2))+MIN(500,MAX(30,100*EXP(-0.3*'VSWR Calculator'!$C$24)*(1+3*ABS(MOD('VSWR Calculator'!$C$23/Calculator!$F$20/2,1)-0.5))))/'VSWR Calculator'!$C$25)-$C77)^2+(1500*ABS(SIN(2*PI()*MOD(Calculator!$B$36/Calculator!$F$20,1)))*IF(MOD(Calculator!$B$36/Calculator!$F$20,1)&lt;0.5,-1,1))^2)/SQRT(((50*POWER(80,POWER(COS(PI()*MOD(Calculator!$B$36/Calculator!$F$20,1)),2))+MIN(500,MAX(30,100*EXP(-0.3*'VSWR Calculator'!$C$24)*(1+3*ABS(MOD('VSWR Calculator'!$C$23/Calculator!$F$20/2,1)-0.5))))/'VSWR Calculator'!$C$25)+$C77)^2+(1500*ABS(SIN(2*PI()*MOD(Calculator!$B$36/Calculator!$F$20,1)))*IF(MOD(Calculator!$B$36/Calculator!$F$20,1)&lt;0.5,-1,1))^2)),2))</f>
        <v>—</v>
      </c>
      <c r="HK77" s="253" t="str">
        <f aca="false">IF(OR(Calculator!$E$21&lt;&gt;"YES",Calculator!$B$36&lt;Calculator!$G$21),"—",ROUND((1+SQRT(((50*POWER(80,POWER(COS(PI()*MOD(Calculator!$B$36/Calculator!$F$21,1)),2))+MIN(500,MAX(30,100*EXP(-0.3*'VSWR Calculator'!$C$24)*(1+3*ABS(MOD('VSWR Calculator'!$C$23/Calculator!$F$21/2,1)-0.5))))/'VSWR Calculator'!$C$25)-$C77)^2+(1500*ABS(SIN(2*PI()*MOD(Calculator!$B$36/Calculator!$F$21,1)))*IF(MOD(Calculator!$B$36/Calculator!$F$21,1)&lt;0.5,-1,1))^2)/SQRT(((50*POWER(80,POWER(COS(PI()*MOD(Calculator!$B$36/Calculator!$F$21,1)),2))+MIN(500,MAX(30,100*EXP(-0.3*'VSWR Calculator'!$C$24)*(1+3*ABS(MOD('VSWR Calculator'!$C$23/Calculator!$F$21/2,1)-0.5))))/'VSWR Calculator'!$C$25)+$C77)^2+(1500*ABS(SIN(2*PI()*MOD(Calculator!$B$36/Calculator!$F$21,1)))*IF(MOD(Calculator!$B$36/Calculator!$F$21,1)&lt;0.5,-1,1))^2))/(1-SQRT(((50*POWER(80,POWER(COS(PI()*MOD(Calculator!$B$36/Calculator!$F$21,1)),2))+MIN(500,MAX(30,100*EXP(-0.3*'VSWR Calculator'!$C$24)*(1+3*ABS(MOD('VSWR Calculator'!$C$23/Calculator!$F$21/2,1)-0.5))))/'VSWR Calculator'!$C$25)-$C77)^2+(1500*ABS(SIN(2*PI()*MOD(Calculator!$B$36/Calculator!$F$21,1)))*IF(MOD(Calculator!$B$36/Calculator!$F$21,1)&lt;0.5,-1,1))^2)/SQRT(((50*POWER(80,POWER(COS(PI()*MOD(Calculator!$B$36/Calculator!$F$21,1)),2))+MIN(500,MAX(30,100*EXP(-0.3*'VSWR Calculator'!$C$24)*(1+3*ABS(MOD('VSWR Calculator'!$C$23/Calculator!$F$21/2,1)-0.5))))/'VSWR Calculator'!$C$25)+$C77)^2+(1500*ABS(SIN(2*PI()*MOD(Calculator!$B$36/Calculator!$F$21,1)))*IF(MOD(Calculator!$B$36/Calculator!$F$21,1)&lt;0.5,-1,1))^2)),2))</f>
        <v>—</v>
      </c>
      <c r="HL77" s="253" t="str">
        <f aca="false">IF(OR(Calculator!$E$22&lt;&gt;"YES",Calculator!$B$36&lt;Calculator!$G$22),"—",ROUND((1+SQRT(((50*POWER(80,POWER(COS(PI()*MOD(Calculator!$B$36/Calculator!$F$22,1)),2))+MIN(500,MAX(30,100*EXP(-0.3*'VSWR Calculator'!$C$24)*(1+3*ABS(MOD('VSWR Calculator'!$C$23/Calculator!$F$22/2,1)-0.5))))/'VSWR Calculator'!$C$25)-$C77)^2+(1500*ABS(SIN(2*PI()*MOD(Calculator!$B$36/Calculator!$F$22,1)))*IF(MOD(Calculator!$B$36/Calculator!$F$22,1)&lt;0.5,-1,1))^2)/SQRT(((50*POWER(80,POWER(COS(PI()*MOD(Calculator!$B$36/Calculator!$F$22,1)),2))+MIN(500,MAX(30,100*EXP(-0.3*'VSWR Calculator'!$C$24)*(1+3*ABS(MOD('VSWR Calculator'!$C$23/Calculator!$F$22/2,1)-0.5))))/'VSWR Calculator'!$C$25)+$C77)^2+(1500*ABS(SIN(2*PI()*MOD(Calculator!$B$36/Calculator!$F$22,1)))*IF(MOD(Calculator!$B$36/Calculator!$F$22,1)&lt;0.5,-1,1))^2))/(1-SQRT(((50*POWER(80,POWER(COS(PI()*MOD(Calculator!$B$36/Calculator!$F$22,1)),2))+MIN(500,MAX(30,100*EXP(-0.3*'VSWR Calculator'!$C$24)*(1+3*ABS(MOD('VSWR Calculator'!$C$23/Calculator!$F$22/2,1)-0.5))))/'VSWR Calculator'!$C$25)-$C77)^2+(1500*ABS(SIN(2*PI()*MOD(Calculator!$B$36/Calculator!$F$22,1)))*IF(MOD(Calculator!$B$36/Calculator!$F$22,1)&lt;0.5,-1,1))^2)/SQRT(((50*POWER(80,POWER(COS(PI()*MOD(Calculator!$B$36/Calculator!$F$22,1)),2))+MIN(500,MAX(30,100*EXP(-0.3*'VSWR Calculator'!$C$24)*(1+3*ABS(MOD('VSWR Calculator'!$C$23/Calculator!$F$22/2,1)-0.5))))/'VSWR Calculator'!$C$25)+$C77)^2+(1500*ABS(SIN(2*PI()*MOD(Calculator!$B$36/Calculator!$F$22,1)))*IF(MOD(Calculator!$B$36/Calculator!$F$22,1)&lt;0.5,-1,1))^2)),2))</f>
        <v>—</v>
      </c>
      <c r="HM77" s="253" t="n">
        <f aca="false">IFERROR(ROUND((IF(ISNUMBER(HB77),HB77,0)+IF(ISNUMBER(HC77),HC77,0)+IF(ISNUMBER(HD77),HD77,0)+IF(ISNUMBER(HE77),HE77,0)+IF(ISNUMBER(HF77),HF77,0)+IF(ISNUMBER(HG77),HG77,0)+IF(ISNUMBER(HH77),HH77,0)+IF(ISNUMBER(HI77),HI77,0)+IF(ISNUMBER(HJ77),HJ77,0)+IF(ISNUMBER(HK77),HK77,0)+IF(ISNUMBER(HL77),HL77,0))/(IF(ISNUMBER(HB77),1,0)+IF(ISNUMBER(HC77),1,0)+IF(ISNUMBER(HD77),1,0)+IF(ISNUMBER(HE77),1,0)+IF(ISNUMBER(HF77),1,0)+IF(ISNUMBER(HG77),1,0)+IF(ISNUMBER(HH77),1,0)+IF(ISNUMBER(HI77),1,0)+IF(ISNUMBER(HJ77),1,0)+IF(ISNUMBER(HK77),1,0)+IF(ISNUMBER(HL77),1,0)),4),"")</f>
        <v>15.965</v>
      </c>
      <c r="HN77" s="253" t="str">
        <f aca="false">IF(OR(Calculator!$E$12&lt;&gt;"YES",Calculator!$B$37&lt;Calculator!$G$12),"—",ROUND((1+SQRT(((50*POWER(80,POWER(COS(PI()*MOD(Calculator!$B$37/Calculator!$F$12,1)),2))+MIN(500,MAX(30,100*EXP(-0.3*'VSWR Calculator'!$C$24)*(1+3*ABS(MOD('VSWR Calculator'!$C$23/Calculator!$F$12/2,1)-0.5))))/'VSWR Calculator'!$C$25)-$C77)^2+(1500*ABS(SIN(2*PI()*MOD(Calculator!$B$37/Calculator!$F$12,1)))*IF(MOD(Calculator!$B$37/Calculator!$F$12,1)&lt;0.5,-1,1))^2)/SQRT(((50*POWER(80,POWER(COS(PI()*MOD(Calculator!$B$37/Calculator!$F$12,1)),2))+MIN(500,MAX(30,100*EXP(-0.3*'VSWR Calculator'!$C$24)*(1+3*ABS(MOD('VSWR Calculator'!$C$23/Calculator!$F$12/2,1)-0.5))))/'VSWR Calculator'!$C$25)+$C77)^2+(1500*ABS(SIN(2*PI()*MOD(Calculator!$B$37/Calculator!$F$12,1)))*IF(MOD(Calculator!$B$37/Calculator!$F$12,1)&lt;0.5,-1,1))^2))/(1-SQRT(((50*POWER(80,POWER(COS(PI()*MOD(Calculator!$B$37/Calculator!$F$12,1)),2))+MIN(500,MAX(30,100*EXP(-0.3*'VSWR Calculator'!$C$24)*(1+3*ABS(MOD('VSWR Calculator'!$C$23/Calculator!$F$12/2,1)-0.5))))/'VSWR Calculator'!$C$25)-$C77)^2+(1500*ABS(SIN(2*PI()*MOD(Calculator!$B$37/Calculator!$F$12,1)))*IF(MOD(Calculator!$B$37/Calculator!$F$12,1)&lt;0.5,-1,1))^2)/SQRT(((50*POWER(80,POWER(COS(PI()*MOD(Calculator!$B$37/Calculator!$F$12,1)),2))+MIN(500,MAX(30,100*EXP(-0.3*'VSWR Calculator'!$C$24)*(1+3*ABS(MOD('VSWR Calculator'!$C$23/Calculator!$F$12/2,1)-0.5))))/'VSWR Calculator'!$C$25)+$C77)^2+(1500*ABS(SIN(2*PI()*MOD(Calculator!$B$37/Calculator!$F$12,1)))*IF(MOD(Calculator!$B$37/Calculator!$F$12,1)&lt;0.5,-1,1))^2)),2))</f>
        <v>—</v>
      </c>
      <c r="HO77" s="253" t="str">
        <f aca="false">IF(OR(Calculator!$E$13&lt;&gt;"YES",Calculator!$B$37&lt;Calculator!$G$13),"—",ROUND((1+SQRT(((50*POWER(80,POWER(COS(PI()*MOD(Calculator!$B$37/Calculator!$F$13,1)),2))+MIN(500,MAX(30,100*EXP(-0.3*'VSWR Calculator'!$C$24)*(1+3*ABS(MOD('VSWR Calculator'!$C$23/Calculator!$F$13/2,1)-0.5))))/'VSWR Calculator'!$C$25)-$C77)^2+(1500*ABS(SIN(2*PI()*MOD(Calculator!$B$37/Calculator!$F$13,1)))*IF(MOD(Calculator!$B$37/Calculator!$F$13,1)&lt;0.5,-1,1))^2)/SQRT(((50*POWER(80,POWER(COS(PI()*MOD(Calculator!$B$37/Calculator!$F$13,1)),2))+MIN(500,MAX(30,100*EXP(-0.3*'VSWR Calculator'!$C$24)*(1+3*ABS(MOD('VSWR Calculator'!$C$23/Calculator!$F$13/2,1)-0.5))))/'VSWR Calculator'!$C$25)+$C77)^2+(1500*ABS(SIN(2*PI()*MOD(Calculator!$B$37/Calculator!$F$13,1)))*IF(MOD(Calculator!$B$37/Calculator!$F$13,1)&lt;0.5,-1,1))^2))/(1-SQRT(((50*POWER(80,POWER(COS(PI()*MOD(Calculator!$B$37/Calculator!$F$13,1)),2))+MIN(500,MAX(30,100*EXP(-0.3*'VSWR Calculator'!$C$24)*(1+3*ABS(MOD('VSWR Calculator'!$C$23/Calculator!$F$13/2,1)-0.5))))/'VSWR Calculator'!$C$25)-$C77)^2+(1500*ABS(SIN(2*PI()*MOD(Calculator!$B$37/Calculator!$F$13,1)))*IF(MOD(Calculator!$B$37/Calculator!$F$13,1)&lt;0.5,-1,1))^2)/SQRT(((50*POWER(80,POWER(COS(PI()*MOD(Calculator!$B$37/Calculator!$F$13,1)),2))+MIN(500,MAX(30,100*EXP(-0.3*'VSWR Calculator'!$C$24)*(1+3*ABS(MOD('VSWR Calculator'!$C$23/Calculator!$F$13/2,1)-0.5))))/'VSWR Calculator'!$C$25)+$C77)^2+(1500*ABS(SIN(2*PI()*MOD(Calculator!$B$37/Calculator!$F$13,1)))*IF(MOD(Calculator!$B$37/Calculator!$F$13,1)&lt;0.5,-1,1))^2)),2))</f>
        <v>—</v>
      </c>
      <c r="HP77" s="253" t="str">
        <f aca="false">IF(OR(Calculator!$E$14&lt;&gt;"YES",Calculator!$B$37&lt;Calculator!$G$14),"—",ROUND((1+SQRT(((50*POWER(80,POWER(COS(PI()*MOD(Calculator!$B$37/Calculator!$F$14,1)),2))+MIN(500,MAX(30,100*EXP(-0.3*'VSWR Calculator'!$C$24)*(1+3*ABS(MOD('VSWR Calculator'!$C$23/Calculator!$F$14/2,1)-0.5))))/'VSWR Calculator'!$C$25)-$C77)^2+(1500*ABS(SIN(2*PI()*MOD(Calculator!$B$37/Calculator!$F$14,1)))*IF(MOD(Calculator!$B$37/Calculator!$F$14,1)&lt;0.5,-1,1))^2)/SQRT(((50*POWER(80,POWER(COS(PI()*MOD(Calculator!$B$37/Calculator!$F$14,1)),2))+MIN(500,MAX(30,100*EXP(-0.3*'VSWR Calculator'!$C$24)*(1+3*ABS(MOD('VSWR Calculator'!$C$23/Calculator!$F$14/2,1)-0.5))))/'VSWR Calculator'!$C$25)+$C77)^2+(1500*ABS(SIN(2*PI()*MOD(Calculator!$B$37/Calculator!$F$14,1)))*IF(MOD(Calculator!$B$37/Calculator!$F$14,1)&lt;0.5,-1,1))^2))/(1-SQRT(((50*POWER(80,POWER(COS(PI()*MOD(Calculator!$B$37/Calculator!$F$14,1)),2))+MIN(500,MAX(30,100*EXP(-0.3*'VSWR Calculator'!$C$24)*(1+3*ABS(MOD('VSWR Calculator'!$C$23/Calculator!$F$14/2,1)-0.5))))/'VSWR Calculator'!$C$25)-$C77)^2+(1500*ABS(SIN(2*PI()*MOD(Calculator!$B$37/Calculator!$F$14,1)))*IF(MOD(Calculator!$B$37/Calculator!$F$14,1)&lt;0.5,-1,1))^2)/SQRT(((50*POWER(80,POWER(COS(PI()*MOD(Calculator!$B$37/Calculator!$F$14,1)),2))+MIN(500,MAX(30,100*EXP(-0.3*'VSWR Calculator'!$C$24)*(1+3*ABS(MOD('VSWR Calculator'!$C$23/Calculator!$F$14/2,1)-0.5))))/'VSWR Calculator'!$C$25)+$C77)^2+(1500*ABS(SIN(2*PI()*MOD(Calculator!$B$37/Calculator!$F$14,1)))*IF(MOD(Calculator!$B$37/Calculator!$F$14,1)&lt;0.5,-1,1))^2)),2))</f>
        <v>—</v>
      </c>
      <c r="HQ77" s="253" t="n">
        <f aca="false">IF(OR(Calculator!$E$15&lt;&gt;"YES",Calculator!$B$37&lt;Calculator!$G$15),"—",ROUND((1+SQRT(((50*POWER(80,POWER(COS(PI()*MOD(Calculator!$B$37/Calculator!$F$15,1)),2))+MIN(500,MAX(30,100*EXP(-0.3*'VSWR Calculator'!$C$24)*(1+3*ABS(MOD('VSWR Calculator'!$C$23/Calculator!$F$15/2,1)-0.5))))/'VSWR Calculator'!$C$25)-$C77)^2+(1500*ABS(SIN(2*PI()*MOD(Calculator!$B$37/Calculator!$F$15,1)))*IF(MOD(Calculator!$B$37/Calculator!$F$15,1)&lt;0.5,-1,1))^2)/SQRT(((50*POWER(80,POWER(COS(PI()*MOD(Calculator!$B$37/Calculator!$F$15,1)),2))+MIN(500,MAX(30,100*EXP(-0.3*'VSWR Calculator'!$C$24)*(1+3*ABS(MOD('VSWR Calculator'!$C$23/Calculator!$F$15/2,1)-0.5))))/'VSWR Calculator'!$C$25)+$C77)^2+(1500*ABS(SIN(2*PI()*MOD(Calculator!$B$37/Calculator!$F$15,1)))*IF(MOD(Calculator!$B$37/Calculator!$F$15,1)&lt;0.5,-1,1))^2))/(1-SQRT(((50*POWER(80,POWER(COS(PI()*MOD(Calculator!$B$37/Calculator!$F$15,1)),2))+MIN(500,MAX(30,100*EXP(-0.3*'VSWR Calculator'!$C$24)*(1+3*ABS(MOD('VSWR Calculator'!$C$23/Calculator!$F$15/2,1)-0.5))))/'VSWR Calculator'!$C$25)-$C77)^2+(1500*ABS(SIN(2*PI()*MOD(Calculator!$B$37/Calculator!$F$15,1)))*IF(MOD(Calculator!$B$37/Calculator!$F$15,1)&lt;0.5,-1,1))^2)/SQRT(((50*POWER(80,POWER(COS(PI()*MOD(Calculator!$B$37/Calculator!$F$15,1)),2))+MIN(500,MAX(30,100*EXP(-0.3*'VSWR Calculator'!$C$24)*(1+3*ABS(MOD('VSWR Calculator'!$C$23/Calculator!$F$15/2,1)-0.5))))/'VSWR Calculator'!$C$25)+$C77)^2+(1500*ABS(SIN(2*PI()*MOD(Calculator!$B$37/Calculator!$F$15,1)))*IF(MOD(Calculator!$B$37/Calculator!$F$15,1)&lt;0.5,-1,1))^2)),2))</f>
        <v>2.28</v>
      </c>
      <c r="HR77" s="253" t="str">
        <f aca="false">IF(OR(Calculator!$E$16&lt;&gt;"YES",Calculator!$B$37&lt;Calculator!$G$16),"—",ROUND((1+SQRT(((50*POWER(80,POWER(COS(PI()*MOD(Calculator!$B$37/Calculator!$F$16,1)),2))+MIN(500,MAX(30,100*EXP(-0.3*'VSWR Calculator'!$C$24)*(1+3*ABS(MOD('VSWR Calculator'!$C$23/Calculator!$F$16/2,1)-0.5))))/'VSWR Calculator'!$C$25)-$C77)^2+(1500*ABS(SIN(2*PI()*MOD(Calculator!$B$37/Calculator!$F$16,1)))*IF(MOD(Calculator!$B$37/Calculator!$F$16,1)&lt;0.5,-1,1))^2)/SQRT(((50*POWER(80,POWER(COS(PI()*MOD(Calculator!$B$37/Calculator!$F$16,1)),2))+MIN(500,MAX(30,100*EXP(-0.3*'VSWR Calculator'!$C$24)*(1+3*ABS(MOD('VSWR Calculator'!$C$23/Calculator!$F$16/2,1)-0.5))))/'VSWR Calculator'!$C$25)+$C77)^2+(1500*ABS(SIN(2*PI()*MOD(Calculator!$B$37/Calculator!$F$16,1)))*IF(MOD(Calculator!$B$37/Calculator!$F$16,1)&lt;0.5,-1,1))^2))/(1-SQRT(((50*POWER(80,POWER(COS(PI()*MOD(Calculator!$B$37/Calculator!$F$16,1)),2))+MIN(500,MAX(30,100*EXP(-0.3*'VSWR Calculator'!$C$24)*(1+3*ABS(MOD('VSWR Calculator'!$C$23/Calculator!$F$16/2,1)-0.5))))/'VSWR Calculator'!$C$25)-$C77)^2+(1500*ABS(SIN(2*PI()*MOD(Calculator!$B$37/Calculator!$F$16,1)))*IF(MOD(Calculator!$B$37/Calculator!$F$16,1)&lt;0.5,-1,1))^2)/SQRT(((50*POWER(80,POWER(COS(PI()*MOD(Calculator!$B$37/Calculator!$F$16,1)),2))+MIN(500,MAX(30,100*EXP(-0.3*'VSWR Calculator'!$C$24)*(1+3*ABS(MOD('VSWR Calculator'!$C$23/Calculator!$F$16/2,1)-0.5))))/'VSWR Calculator'!$C$25)+$C77)^2+(1500*ABS(SIN(2*PI()*MOD(Calculator!$B$37/Calculator!$F$16,1)))*IF(MOD(Calculator!$B$37/Calculator!$F$16,1)&lt;0.5,-1,1))^2)),2))</f>
        <v>—</v>
      </c>
      <c r="HS77" s="253" t="n">
        <f aca="false">IF(OR(Calculator!$E$17&lt;&gt;"YES",Calculator!$B$37&lt;Calculator!$G$17),"—",ROUND((1+SQRT(((50*POWER(80,POWER(COS(PI()*MOD(Calculator!$B$37/Calculator!$F$17,1)),2))+MIN(500,MAX(30,100*EXP(-0.3*'VSWR Calculator'!$C$24)*(1+3*ABS(MOD('VSWR Calculator'!$C$23/Calculator!$F$17/2,1)-0.5))))/'VSWR Calculator'!$C$25)-$C77)^2+(1500*ABS(SIN(2*PI()*MOD(Calculator!$B$37/Calculator!$F$17,1)))*IF(MOD(Calculator!$B$37/Calculator!$F$17,1)&lt;0.5,-1,1))^2)/SQRT(((50*POWER(80,POWER(COS(PI()*MOD(Calculator!$B$37/Calculator!$F$17,1)),2))+MIN(500,MAX(30,100*EXP(-0.3*'VSWR Calculator'!$C$24)*(1+3*ABS(MOD('VSWR Calculator'!$C$23/Calculator!$F$17/2,1)-0.5))))/'VSWR Calculator'!$C$25)+$C77)^2+(1500*ABS(SIN(2*PI()*MOD(Calculator!$B$37/Calculator!$F$17,1)))*IF(MOD(Calculator!$B$37/Calculator!$F$17,1)&lt;0.5,-1,1))^2))/(1-SQRT(((50*POWER(80,POWER(COS(PI()*MOD(Calculator!$B$37/Calculator!$F$17,1)),2))+MIN(500,MAX(30,100*EXP(-0.3*'VSWR Calculator'!$C$24)*(1+3*ABS(MOD('VSWR Calculator'!$C$23/Calculator!$F$17/2,1)-0.5))))/'VSWR Calculator'!$C$25)-$C77)^2+(1500*ABS(SIN(2*PI()*MOD(Calculator!$B$37/Calculator!$F$17,1)))*IF(MOD(Calculator!$B$37/Calculator!$F$17,1)&lt;0.5,-1,1))^2)/SQRT(((50*POWER(80,POWER(COS(PI()*MOD(Calculator!$B$37/Calculator!$F$17,1)),2))+MIN(500,MAX(30,100*EXP(-0.3*'VSWR Calculator'!$C$24)*(1+3*ABS(MOD('VSWR Calculator'!$C$23/Calculator!$F$17/2,1)-0.5))))/'VSWR Calculator'!$C$25)+$C77)^2+(1500*ABS(SIN(2*PI()*MOD(Calculator!$B$37/Calculator!$F$17,1)))*IF(MOD(Calculator!$B$37/Calculator!$F$17,1)&lt;0.5,-1,1))^2)),2))</f>
        <v>13.05</v>
      </c>
      <c r="HT77" s="253" t="str">
        <f aca="false">IF(OR(Calculator!$E$18&lt;&gt;"YES",Calculator!$B$37&lt;Calculator!$G$18),"—",ROUND((1+SQRT(((50*POWER(80,POWER(COS(PI()*MOD(Calculator!$B$37/Calculator!$F$18,1)),2))+MIN(500,MAX(30,100*EXP(-0.3*'VSWR Calculator'!$C$24)*(1+3*ABS(MOD('VSWR Calculator'!$C$23/Calculator!$F$18/2,1)-0.5))))/'VSWR Calculator'!$C$25)-$C77)^2+(1500*ABS(SIN(2*PI()*MOD(Calculator!$B$37/Calculator!$F$18,1)))*IF(MOD(Calculator!$B$37/Calculator!$F$18,1)&lt;0.5,-1,1))^2)/SQRT(((50*POWER(80,POWER(COS(PI()*MOD(Calculator!$B$37/Calculator!$F$18,1)),2))+MIN(500,MAX(30,100*EXP(-0.3*'VSWR Calculator'!$C$24)*(1+3*ABS(MOD('VSWR Calculator'!$C$23/Calculator!$F$18/2,1)-0.5))))/'VSWR Calculator'!$C$25)+$C77)^2+(1500*ABS(SIN(2*PI()*MOD(Calculator!$B$37/Calculator!$F$18,1)))*IF(MOD(Calculator!$B$37/Calculator!$F$18,1)&lt;0.5,-1,1))^2))/(1-SQRT(((50*POWER(80,POWER(COS(PI()*MOD(Calculator!$B$37/Calculator!$F$18,1)),2))+MIN(500,MAX(30,100*EXP(-0.3*'VSWR Calculator'!$C$24)*(1+3*ABS(MOD('VSWR Calculator'!$C$23/Calculator!$F$18/2,1)-0.5))))/'VSWR Calculator'!$C$25)-$C77)^2+(1500*ABS(SIN(2*PI()*MOD(Calculator!$B$37/Calculator!$F$18,1)))*IF(MOD(Calculator!$B$37/Calculator!$F$18,1)&lt;0.5,-1,1))^2)/SQRT(((50*POWER(80,POWER(COS(PI()*MOD(Calculator!$B$37/Calculator!$F$18,1)),2))+MIN(500,MAX(30,100*EXP(-0.3*'VSWR Calculator'!$C$24)*(1+3*ABS(MOD('VSWR Calculator'!$C$23/Calculator!$F$18/2,1)-0.5))))/'VSWR Calculator'!$C$25)+$C77)^2+(1500*ABS(SIN(2*PI()*MOD(Calculator!$B$37/Calculator!$F$18,1)))*IF(MOD(Calculator!$B$37/Calculator!$F$18,1)&lt;0.5,-1,1))^2)),2))</f>
        <v>—</v>
      </c>
      <c r="HU77" s="253" t="str">
        <f aca="false">IF(OR(Calculator!$E$19&lt;&gt;"YES",Calculator!$B$37&lt;Calculator!$G$19),"—",ROUND((1+SQRT(((50*POWER(80,POWER(COS(PI()*MOD(Calculator!$B$37/Calculator!$F$19,1)),2))+MIN(500,MAX(30,100*EXP(-0.3*'VSWR Calculator'!$C$24)*(1+3*ABS(MOD('VSWR Calculator'!$C$23/Calculator!$F$19/2,1)-0.5))))/'VSWR Calculator'!$C$25)-$C77)^2+(1500*ABS(SIN(2*PI()*MOD(Calculator!$B$37/Calculator!$F$19,1)))*IF(MOD(Calculator!$B$37/Calculator!$F$19,1)&lt;0.5,-1,1))^2)/SQRT(((50*POWER(80,POWER(COS(PI()*MOD(Calculator!$B$37/Calculator!$F$19,1)),2))+MIN(500,MAX(30,100*EXP(-0.3*'VSWR Calculator'!$C$24)*(1+3*ABS(MOD('VSWR Calculator'!$C$23/Calculator!$F$19/2,1)-0.5))))/'VSWR Calculator'!$C$25)+$C77)^2+(1500*ABS(SIN(2*PI()*MOD(Calculator!$B$37/Calculator!$F$19,1)))*IF(MOD(Calculator!$B$37/Calculator!$F$19,1)&lt;0.5,-1,1))^2))/(1-SQRT(((50*POWER(80,POWER(COS(PI()*MOD(Calculator!$B$37/Calculator!$F$19,1)),2))+MIN(500,MAX(30,100*EXP(-0.3*'VSWR Calculator'!$C$24)*(1+3*ABS(MOD('VSWR Calculator'!$C$23/Calculator!$F$19/2,1)-0.5))))/'VSWR Calculator'!$C$25)-$C77)^2+(1500*ABS(SIN(2*PI()*MOD(Calculator!$B$37/Calculator!$F$19,1)))*IF(MOD(Calculator!$B$37/Calculator!$F$19,1)&lt;0.5,-1,1))^2)/SQRT(((50*POWER(80,POWER(COS(PI()*MOD(Calculator!$B$37/Calculator!$F$19,1)),2))+MIN(500,MAX(30,100*EXP(-0.3*'VSWR Calculator'!$C$24)*(1+3*ABS(MOD('VSWR Calculator'!$C$23/Calculator!$F$19/2,1)-0.5))))/'VSWR Calculator'!$C$25)+$C77)^2+(1500*ABS(SIN(2*PI()*MOD(Calculator!$B$37/Calculator!$F$19,1)))*IF(MOD(Calculator!$B$37/Calculator!$F$19,1)&lt;0.5,-1,1))^2)),2))</f>
        <v>—</v>
      </c>
      <c r="HV77" s="253" t="str">
        <f aca="false">IF(OR(Calculator!$E$20&lt;&gt;"YES",Calculator!$B$37&lt;Calculator!$G$20),"—",ROUND((1+SQRT(((50*POWER(80,POWER(COS(PI()*MOD(Calculator!$B$37/Calculator!$F$20,1)),2))+MIN(500,MAX(30,100*EXP(-0.3*'VSWR Calculator'!$C$24)*(1+3*ABS(MOD('VSWR Calculator'!$C$23/Calculator!$F$20/2,1)-0.5))))/'VSWR Calculator'!$C$25)-$C77)^2+(1500*ABS(SIN(2*PI()*MOD(Calculator!$B$37/Calculator!$F$20,1)))*IF(MOD(Calculator!$B$37/Calculator!$F$20,1)&lt;0.5,-1,1))^2)/SQRT(((50*POWER(80,POWER(COS(PI()*MOD(Calculator!$B$37/Calculator!$F$20,1)),2))+MIN(500,MAX(30,100*EXP(-0.3*'VSWR Calculator'!$C$24)*(1+3*ABS(MOD('VSWR Calculator'!$C$23/Calculator!$F$20/2,1)-0.5))))/'VSWR Calculator'!$C$25)+$C77)^2+(1500*ABS(SIN(2*PI()*MOD(Calculator!$B$37/Calculator!$F$20,1)))*IF(MOD(Calculator!$B$37/Calculator!$F$20,1)&lt;0.5,-1,1))^2))/(1-SQRT(((50*POWER(80,POWER(COS(PI()*MOD(Calculator!$B$37/Calculator!$F$20,1)),2))+MIN(500,MAX(30,100*EXP(-0.3*'VSWR Calculator'!$C$24)*(1+3*ABS(MOD('VSWR Calculator'!$C$23/Calculator!$F$20/2,1)-0.5))))/'VSWR Calculator'!$C$25)-$C77)^2+(1500*ABS(SIN(2*PI()*MOD(Calculator!$B$37/Calculator!$F$20,1)))*IF(MOD(Calculator!$B$37/Calculator!$F$20,1)&lt;0.5,-1,1))^2)/SQRT(((50*POWER(80,POWER(COS(PI()*MOD(Calculator!$B$37/Calculator!$F$20,1)),2))+MIN(500,MAX(30,100*EXP(-0.3*'VSWR Calculator'!$C$24)*(1+3*ABS(MOD('VSWR Calculator'!$C$23/Calculator!$F$20/2,1)-0.5))))/'VSWR Calculator'!$C$25)+$C77)^2+(1500*ABS(SIN(2*PI()*MOD(Calculator!$B$37/Calculator!$F$20,1)))*IF(MOD(Calculator!$B$37/Calculator!$F$20,1)&lt;0.5,-1,1))^2)),2))</f>
        <v>—</v>
      </c>
      <c r="HW77" s="253" t="str">
        <f aca="false">IF(OR(Calculator!$E$21&lt;&gt;"YES",Calculator!$B$37&lt;Calculator!$G$21),"—",ROUND((1+SQRT(((50*POWER(80,POWER(COS(PI()*MOD(Calculator!$B$37/Calculator!$F$21,1)),2))+MIN(500,MAX(30,100*EXP(-0.3*'VSWR Calculator'!$C$24)*(1+3*ABS(MOD('VSWR Calculator'!$C$23/Calculator!$F$21/2,1)-0.5))))/'VSWR Calculator'!$C$25)-$C77)^2+(1500*ABS(SIN(2*PI()*MOD(Calculator!$B$37/Calculator!$F$21,1)))*IF(MOD(Calculator!$B$37/Calculator!$F$21,1)&lt;0.5,-1,1))^2)/SQRT(((50*POWER(80,POWER(COS(PI()*MOD(Calculator!$B$37/Calculator!$F$21,1)),2))+MIN(500,MAX(30,100*EXP(-0.3*'VSWR Calculator'!$C$24)*(1+3*ABS(MOD('VSWR Calculator'!$C$23/Calculator!$F$21/2,1)-0.5))))/'VSWR Calculator'!$C$25)+$C77)^2+(1500*ABS(SIN(2*PI()*MOD(Calculator!$B$37/Calculator!$F$21,1)))*IF(MOD(Calculator!$B$37/Calculator!$F$21,1)&lt;0.5,-1,1))^2))/(1-SQRT(((50*POWER(80,POWER(COS(PI()*MOD(Calculator!$B$37/Calculator!$F$21,1)),2))+MIN(500,MAX(30,100*EXP(-0.3*'VSWR Calculator'!$C$24)*(1+3*ABS(MOD('VSWR Calculator'!$C$23/Calculator!$F$21/2,1)-0.5))))/'VSWR Calculator'!$C$25)-$C77)^2+(1500*ABS(SIN(2*PI()*MOD(Calculator!$B$37/Calculator!$F$21,1)))*IF(MOD(Calculator!$B$37/Calculator!$F$21,1)&lt;0.5,-1,1))^2)/SQRT(((50*POWER(80,POWER(COS(PI()*MOD(Calculator!$B$37/Calculator!$F$21,1)),2))+MIN(500,MAX(30,100*EXP(-0.3*'VSWR Calculator'!$C$24)*(1+3*ABS(MOD('VSWR Calculator'!$C$23/Calculator!$F$21/2,1)-0.5))))/'VSWR Calculator'!$C$25)+$C77)^2+(1500*ABS(SIN(2*PI()*MOD(Calculator!$B$37/Calculator!$F$21,1)))*IF(MOD(Calculator!$B$37/Calculator!$F$21,1)&lt;0.5,-1,1))^2)),2))</f>
        <v>—</v>
      </c>
      <c r="HX77" s="253" t="str">
        <f aca="false">IF(OR(Calculator!$E$22&lt;&gt;"YES",Calculator!$B$37&lt;Calculator!$G$22),"—",ROUND((1+SQRT(((50*POWER(80,POWER(COS(PI()*MOD(Calculator!$B$37/Calculator!$F$22,1)),2))+MIN(500,MAX(30,100*EXP(-0.3*'VSWR Calculator'!$C$24)*(1+3*ABS(MOD('VSWR Calculator'!$C$23/Calculator!$F$22/2,1)-0.5))))/'VSWR Calculator'!$C$25)-$C77)^2+(1500*ABS(SIN(2*PI()*MOD(Calculator!$B$37/Calculator!$F$22,1)))*IF(MOD(Calculator!$B$37/Calculator!$F$22,1)&lt;0.5,-1,1))^2)/SQRT(((50*POWER(80,POWER(COS(PI()*MOD(Calculator!$B$37/Calculator!$F$22,1)),2))+MIN(500,MAX(30,100*EXP(-0.3*'VSWR Calculator'!$C$24)*(1+3*ABS(MOD('VSWR Calculator'!$C$23/Calculator!$F$22/2,1)-0.5))))/'VSWR Calculator'!$C$25)+$C77)^2+(1500*ABS(SIN(2*PI()*MOD(Calculator!$B$37/Calculator!$F$22,1)))*IF(MOD(Calculator!$B$37/Calculator!$F$22,1)&lt;0.5,-1,1))^2))/(1-SQRT(((50*POWER(80,POWER(COS(PI()*MOD(Calculator!$B$37/Calculator!$F$22,1)),2))+MIN(500,MAX(30,100*EXP(-0.3*'VSWR Calculator'!$C$24)*(1+3*ABS(MOD('VSWR Calculator'!$C$23/Calculator!$F$22/2,1)-0.5))))/'VSWR Calculator'!$C$25)-$C77)^2+(1500*ABS(SIN(2*PI()*MOD(Calculator!$B$37/Calculator!$F$22,1)))*IF(MOD(Calculator!$B$37/Calculator!$F$22,1)&lt;0.5,-1,1))^2)/SQRT(((50*POWER(80,POWER(COS(PI()*MOD(Calculator!$B$37/Calculator!$F$22,1)),2))+MIN(500,MAX(30,100*EXP(-0.3*'VSWR Calculator'!$C$24)*(1+3*ABS(MOD('VSWR Calculator'!$C$23/Calculator!$F$22/2,1)-0.5))))/'VSWR Calculator'!$C$25)+$C77)^2+(1500*ABS(SIN(2*PI()*MOD(Calculator!$B$37/Calculator!$F$22,1)))*IF(MOD(Calculator!$B$37/Calculator!$F$22,1)&lt;0.5,-1,1))^2)),2))</f>
        <v>—</v>
      </c>
      <c r="HY77" s="253" t="n">
        <f aca="false">IFERROR(ROUND((IF(ISNUMBER(HN77),HN77,0)+IF(ISNUMBER(HO77),HO77,0)+IF(ISNUMBER(HP77),HP77,0)+IF(ISNUMBER(HQ77),HQ77,0)+IF(ISNUMBER(HR77),HR77,0)+IF(ISNUMBER(HS77),HS77,0)+IF(ISNUMBER(HT77),HT77,0)+IF(ISNUMBER(HU77),HU77,0)+IF(ISNUMBER(HV77),HV77,0)+IF(ISNUMBER(HW77),HW77,0)+IF(ISNUMBER(HX77),HX77,0))/(IF(ISNUMBER(HN77),1,0)+IF(ISNUMBER(HO77),1,0)+IF(ISNUMBER(HP77),1,0)+IF(ISNUMBER(HQ77),1,0)+IF(ISNUMBER(HR77),1,0)+IF(ISNUMBER(HS77),1,0)+IF(ISNUMBER(HT77),1,0)+IF(ISNUMBER(HU77),1,0)+IF(ISNUMBER(HV77),1,0)+IF(ISNUMBER(HW77),1,0)+IF(ISNUMBER(HX77),1,0)),4),"")</f>
        <v>7.665</v>
      </c>
      <c r="HZ77" s="253" t="str">
        <f aca="false">IF(OR(Calculator!$E$12&lt;&gt;"YES",Calculator!$B$38&lt;Calculator!$G$12),"—",ROUND((1+SQRT(((50*POWER(80,POWER(COS(PI()*MOD(Calculator!$B$38/Calculator!$F$12,1)),2))+MIN(500,MAX(30,100*EXP(-0.3*'VSWR Calculator'!$C$24)*(1+3*ABS(MOD('VSWR Calculator'!$C$23/Calculator!$F$12/2,1)-0.5))))/'VSWR Calculator'!$C$25)-$C77)^2+(1500*ABS(SIN(2*PI()*MOD(Calculator!$B$38/Calculator!$F$12,1)))*IF(MOD(Calculator!$B$38/Calculator!$F$12,1)&lt;0.5,-1,1))^2)/SQRT(((50*POWER(80,POWER(COS(PI()*MOD(Calculator!$B$38/Calculator!$F$12,1)),2))+MIN(500,MAX(30,100*EXP(-0.3*'VSWR Calculator'!$C$24)*(1+3*ABS(MOD('VSWR Calculator'!$C$23/Calculator!$F$12/2,1)-0.5))))/'VSWR Calculator'!$C$25)+$C77)^2+(1500*ABS(SIN(2*PI()*MOD(Calculator!$B$38/Calculator!$F$12,1)))*IF(MOD(Calculator!$B$38/Calculator!$F$12,1)&lt;0.5,-1,1))^2))/(1-SQRT(((50*POWER(80,POWER(COS(PI()*MOD(Calculator!$B$38/Calculator!$F$12,1)),2))+MIN(500,MAX(30,100*EXP(-0.3*'VSWR Calculator'!$C$24)*(1+3*ABS(MOD('VSWR Calculator'!$C$23/Calculator!$F$12/2,1)-0.5))))/'VSWR Calculator'!$C$25)-$C77)^2+(1500*ABS(SIN(2*PI()*MOD(Calculator!$B$38/Calculator!$F$12,1)))*IF(MOD(Calculator!$B$38/Calculator!$F$12,1)&lt;0.5,-1,1))^2)/SQRT(((50*POWER(80,POWER(COS(PI()*MOD(Calculator!$B$38/Calculator!$F$12,1)),2))+MIN(500,MAX(30,100*EXP(-0.3*'VSWR Calculator'!$C$24)*(1+3*ABS(MOD('VSWR Calculator'!$C$23/Calculator!$F$12/2,1)-0.5))))/'VSWR Calculator'!$C$25)+$C77)^2+(1500*ABS(SIN(2*PI()*MOD(Calculator!$B$38/Calculator!$F$12,1)))*IF(MOD(Calculator!$B$38/Calculator!$F$12,1)&lt;0.5,-1,1))^2)),2))</f>
        <v>—</v>
      </c>
      <c r="IA77" s="253" t="str">
        <f aca="false">IF(OR(Calculator!$E$13&lt;&gt;"YES",Calculator!$B$38&lt;Calculator!$G$13),"—",ROUND((1+SQRT(((50*POWER(80,POWER(COS(PI()*MOD(Calculator!$B$38/Calculator!$F$13,1)),2))+MIN(500,MAX(30,100*EXP(-0.3*'VSWR Calculator'!$C$24)*(1+3*ABS(MOD('VSWR Calculator'!$C$23/Calculator!$F$13/2,1)-0.5))))/'VSWR Calculator'!$C$25)-$C77)^2+(1500*ABS(SIN(2*PI()*MOD(Calculator!$B$38/Calculator!$F$13,1)))*IF(MOD(Calculator!$B$38/Calculator!$F$13,1)&lt;0.5,-1,1))^2)/SQRT(((50*POWER(80,POWER(COS(PI()*MOD(Calculator!$B$38/Calculator!$F$13,1)),2))+MIN(500,MAX(30,100*EXP(-0.3*'VSWR Calculator'!$C$24)*(1+3*ABS(MOD('VSWR Calculator'!$C$23/Calculator!$F$13/2,1)-0.5))))/'VSWR Calculator'!$C$25)+$C77)^2+(1500*ABS(SIN(2*PI()*MOD(Calculator!$B$38/Calculator!$F$13,1)))*IF(MOD(Calculator!$B$38/Calculator!$F$13,1)&lt;0.5,-1,1))^2))/(1-SQRT(((50*POWER(80,POWER(COS(PI()*MOD(Calculator!$B$38/Calculator!$F$13,1)),2))+MIN(500,MAX(30,100*EXP(-0.3*'VSWR Calculator'!$C$24)*(1+3*ABS(MOD('VSWR Calculator'!$C$23/Calculator!$F$13/2,1)-0.5))))/'VSWR Calculator'!$C$25)-$C77)^2+(1500*ABS(SIN(2*PI()*MOD(Calculator!$B$38/Calculator!$F$13,1)))*IF(MOD(Calculator!$B$38/Calculator!$F$13,1)&lt;0.5,-1,1))^2)/SQRT(((50*POWER(80,POWER(COS(PI()*MOD(Calculator!$B$38/Calculator!$F$13,1)),2))+MIN(500,MAX(30,100*EXP(-0.3*'VSWR Calculator'!$C$24)*(1+3*ABS(MOD('VSWR Calculator'!$C$23/Calculator!$F$13/2,1)-0.5))))/'VSWR Calculator'!$C$25)+$C77)^2+(1500*ABS(SIN(2*PI()*MOD(Calculator!$B$38/Calculator!$F$13,1)))*IF(MOD(Calculator!$B$38/Calculator!$F$13,1)&lt;0.5,-1,1))^2)),2))</f>
        <v>—</v>
      </c>
      <c r="IB77" s="253" t="str">
        <f aca="false">IF(OR(Calculator!$E$14&lt;&gt;"YES",Calculator!$B$38&lt;Calculator!$G$14),"—",ROUND((1+SQRT(((50*POWER(80,POWER(COS(PI()*MOD(Calculator!$B$38/Calculator!$F$14,1)),2))+MIN(500,MAX(30,100*EXP(-0.3*'VSWR Calculator'!$C$24)*(1+3*ABS(MOD('VSWR Calculator'!$C$23/Calculator!$F$14/2,1)-0.5))))/'VSWR Calculator'!$C$25)-$C77)^2+(1500*ABS(SIN(2*PI()*MOD(Calculator!$B$38/Calculator!$F$14,1)))*IF(MOD(Calculator!$B$38/Calculator!$F$14,1)&lt;0.5,-1,1))^2)/SQRT(((50*POWER(80,POWER(COS(PI()*MOD(Calculator!$B$38/Calculator!$F$14,1)),2))+MIN(500,MAX(30,100*EXP(-0.3*'VSWR Calculator'!$C$24)*(1+3*ABS(MOD('VSWR Calculator'!$C$23/Calculator!$F$14/2,1)-0.5))))/'VSWR Calculator'!$C$25)+$C77)^2+(1500*ABS(SIN(2*PI()*MOD(Calculator!$B$38/Calculator!$F$14,1)))*IF(MOD(Calculator!$B$38/Calculator!$F$14,1)&lt;0.5,-1,1))^2))/(1-SQRT(((50*POWER(80,POWER(COS(PI()*MOD(Calculator!$B$38/Calculator!$F$14,1)),2))+MIN(500,MAX(30,100*EXP(-0.3*'VSWR Calculator'!$C$24)*(1+3*ABS(MOD('VSWR Calculator'!$C$23/Calculator!$F$14/2,1)-0.5))))/'VSWR Calculator'!$C$25)-$C77)^2+(1500*ABS(SIN(2*PI()*MOD(Calculator!$B$38/Calculator!$F$14,1)))*IF(MOD(Calculator!$B$38/Calculator!$F$14,1)&lt;0.5,-1,1))^2)/SQRT(((50*POWER(80,POWER(COS(PI()*MOD(Calculator!$B$38/Calculator!$F$14,1)),2))+MIN(500,MAX(30,100*EXP(-0.3*'VSWR Calculator'!$C$24)*(1+3*ABS(MOD('VSWR Calculator'!$C$23/Calculator!$F$14/2,1)-0.5))))/'VSWR Calculator'!$C$25)+$C77)^2+(1500*ABS(SIN(2*PI()*MOD(Calculator!$B$38/Calculator!$F$14,1)))*IF(MOD(Calculator!$B$38/Calculator!$F$14,1)&lt;0.5,-1,1))^2)),2))</f>
        <v>—</v>
      </c>
      <c r="IC77" s="253" t="n">
        <f aca="false">IF(OR(Calculator!$E$15&lt;&gt;"YES",Calculator!$B$38&lt;Calculator!$G$15),"—",ROUND((1+SQRT(((50*POWER(80,POWER(COS(PI()*MOD(Calculator!$B$38/Calculator!$F$15,1)),2))+MIN(500,MAX(30,100*EXP(-0.3*'VSWR Calculator'!$C$24)*(1+3*ABS(MOD('VSWR Calculator'!$C$23/Calculator!$F$15/2,1)-0.5))))/'VSWR Calculator'!$C$25)-$C77)^2+(1500*ABS(SIN(2*PI()*MOD(Calculator!$B$38/Calculator!$F$15,1)))*IF(MOD(Calculator!$B$38/Calculator!$F$15,1)&lt;0.5,-1,1))^2)/SQRT(((50*POWER(80,POWER(COS(PI()*MOD(Calculator!$B$38/Calculator!$F$15,1)),2))+MIN(500,MAX(30,100*EXP(-0.3*'VSWR Calculator'!$C$24)*(1+3*ABS(MOD('VSWR Calculator'!$C$23/Calculator!$F$15/2,1)-0.5))))/'VSWR Calculator'!$C$25)+$C77)^2+(1500*ABS(SIN(2*PI()*MOD(Calculator!$B$38/Calculator!$F$15,1)))*IF(MOD(Calculator!$B$38/Calculator!$F$15,1)&lt;0.5,-1,1))^2))/(1-SQRT(((50*POWER(80,POWER(COS(PI()*MOD(Calculator!$B$38/Calculator!$F$15,1)),2))+MIN(500,MAX(30,100*EXP(-0.3*'VSWR Calculator'!$C$24)*(1+3*ABS(MOD('VSWR Calculator'!$C$23/Calculator!$F$15/2,1)-0.5))))/'VSWR Calculator'!$C$25)-$C77)^2+(1500*ABS(SIN(2*PI()*MOD(Calculator!$B$38/Calculator!$F$15,1)))*IF(MOD(Calculator!$B$38/Calculator!$F$15,1)&lt;0.5,-1,1))^2)/SQRT(((50*POWER(80,POWER(COS(PI()*MOD(Calculator!$B$38/Calculator!$F$15,1)),2))+MIN(500,MAX(30,100*EXP(-0.3*'VSWR Calculator'!$C$24)*(1+3*ABS(MOD('VSWR Calculator'!$C$23/Calculator!$F$15/2,1)-0.5))))/'VSWR Calculator'!$C$25)+$C77)^2+(1500*ABS(SIN(2*PI()*MOD(Calculator!$B$38/Calculator!$F$15,1)))*IF(MOD(Calculator!$B$38/Calculator!$F$15,1)&lt;0.5,-1,1))^2)),2))</f>
        <v>2.12</v>
      </c>
      <c r="ID77" s="253" t="str">
        <f aca="false">IF(OR(Calculator!$E$16&lt;&gt;"YES",Calculator!$B$38&lt;Calculator!$G$16),"—",ROUND((1+SQRT(((50*POWER(80,POWER(COS(PI()*MOD(Calculator!$B$38/Calculator!$F$16,1)),2))+MIN(500,MAX(30,100*EXP(-0.3*'VSWR Calculator'!$C$24)*(1+3*ABS(MOD('VSWR Calculator'!$C$23/Calculator!$F$16/2,1)-0.5))))/'VSWR Calculator'!$C$25)-$C77)^2+(1500*ABS(SIN(2*PI()*MOD(Calculator!$B$38/Calculator!$F$16,1)))*IF(MOD(Calculator!$B$38/Calculator!$F$16,1)&lt;0.5,-1,1))^2)/SQRT(((50*POWER(80,POWER(COS(PI()*MOD(Calculator!$B$38/Calculator!$F$16,1)),2))+MIN(500,MAX(30,100*EXP(-0.3*'VSWR Calculator'!$C$24)*(1+3*ABS(MOD('VSWR Calculator'!$C$23/Calculator!$F$16/2,1)-0.5))))/'VSWR Calculator'!$C$25)+$C77)^2+(1500*ABS(SIN(2*PI()*MOD(Calculator!$B$38/Calculator!$F$16,1)))*IF(MOD(Calculator!$B$38/Calculator!$F$16,1)&lt;0.5,-1,1))^2))/(1-SQRT(((50*POWER(80,POWER(COS(PI()*MOD(Calculator!$B$38/Calculator!$F$16,1)),2))+MIN(500,MAX(30,100*EXP(-0.3*'VSWR Calculator'!$C$24)*(1+3*ABS(MOD('VSWR Calculator'!$C$23/Calculator!$F$16/2,1)-0.5))))/'VSWR Calculator'!$C$25)-$C77)^2+(1500*ABS(SIN(2*PI()*MOD(Calculator!$B$38/Calculator!$F$16,1)))*IF(MOD(Calculator!$B$38/Calculator!$F$16,1)&lt;0.5,-1,1))^2)/SQRT(((50*POWER(80,POWER(COS(PI()*MOD(Calculator!$B$38/Calculator!$F$16,1)),2))+MIN(500,MAX(30,100*EXP(-0.3*'VSWR Calculator'!$C$24)*(1+3*ABS(MOD('VSWR Calculator'!$C$23/Calculator!$F$16/2,1)-0.5))))/'VSWR Calculator'!$C$25)+$C77)^2+(1500*ABS(SIN(2*PI()*MOD(Calculator!$B$38/Calculator!$F$16,1)))*IF(MOD(Calculator!$B$38/Calculator!$F$16,1)&lt;0.5,-1,1))^2)),2))</f>
        <v>—</v>
      </c>
      <c r="IE77" s="253" t="n">
        <f aca="false">IF(OR(Calculator!$E$17&lt;&gt;"YES",Calculator!$B$38&lt;Calculator!$G$17),"—",ROUND((1+SQRT(((50*POWER(80,POWER(COS(PI()*MOD(Calculator!$B$38/Calculator!$F$17,1)),2))+MIN(500,MAX(30,100*EXP(-0.3*'VSWR Calculator'!$C$24)*(1+3*ABS(MOD('VSWR Calculator'!$C$23/Calculator!$F$17/2,1)-0.5))))/'VSWR Calculator'!$C$25)-$C77)^2+(1500*ABS(SIN(2*PI()*MOD(Calculator!$B$38/Calculator!$F$17,1)))*IF(MOD(Calculator!$B$38/Calculator!$F$17,1)&lt;0.5,-1,1))^2)/SQRT(((50*POWER(80,POWER(COS(PI()*MOD(Calculator!$B$38/Calculator!$F$17,1)),2))+MIN(500,MAX(30,100*EXP(-0.3*'VSWR Calculator'!$C$24)*(1+3*ABS(MOD('VSWR Calculator'!$C$23/Calculator!$F$17/2,1)-0.5))))/'VSWR Calculator'!$C$25)+$C77)^2+(1500*ABS(SIN(2*PI()*MOD(Calculator!$B$38/Calculator!$F$17,1)))*IF(MOD(Calculator!$B$38/Calculator!$F$17,1)&lt;0.5,-1,1))^2))/(1-SQRT(((50*POWER(80,POWER(COS(PI()*MOD(Calculator!$B$38/Calculator!$F$17,1)),2))+MIN(500,MAX(30,100*EXP(-0.3*'VSWR Calculator'!$C$24)*(1+3*ABS(MOD('VSWR Calculator'!$C$23/Calculator!$F$17/2,1)-0.5))))/'VSWR Calculator'!$C$25)-$C77)^2+(1500*ABS(SIN(2*PI()*MOD(Calculator!$B$38/Calculator!$F$17,1)))*IF(MOD(Calculator!$B$38/Calculator!$F$17,1)&lt;0.5,-1,1))^2)/SQRT(((50*POWER(80,POWER(COS(PI()*MOD(Calculator!$B$38/Calculator!$F$17,1)),2))+MIN(500,MAX(30,100*EXP(-0.3*'VSWR Calculator'!$C$24)*(1+3*ABS(MOD('VSWR Calculator'!$C$23/Calculator!$F$17/2,1)-0.5))))/'VSWR Calculator'!$C$25)+$C77)^2+(1500*ABS(SIN(2*PI()*MOD(Calculator!$B$38/Calculator!$F$17,1)))*IF(MOD(Calculator!$B$38/Calculator!$F$17,1)&lt;0.5,-1,1))^2)),2))</f>
        <v>15.78</v>
      </c>
      <c r="IF77" s="253" t="str">
        <f aca="false">IF(OR(Calculator!$E$18&lt;&gt;"YES",Calculator!$B$38&lt;Calculator!$G$18),"—",ROUND((1+SQRT(((50*POWER(80,POWER(COS(PI()*MOD(Calculator!$B$38/Calculator!$F$18,1)),2))+MIN(500,MAX(30,100*EXP(-0.3*'VSWR Calculator'!$C$24)*(1+3*ABS(MOD('VSWR Calculator'!$C$23/Calculator!$F$18/2,1)-0.5))))/'VSWR Calculator'!$C$25)-$C77)^2+(1500*ABS(SIN(2*PI()*MOD(Calculator!$B$38/Calculator!$F$18,1)))*IF(MOD(Calculator!$B$38/Calculator!$F$18,1)&lt;0.5,-1,1))^2)/SQRT(((50*POWER(80,POWER(COS(PI()*MOD(Calculator!$B$38/Calculator!$F$18,1)),2))+MIN(500,MAX(30,100*EXP(-0.3*'VSWR Calculator'!$C$24)*(1+3*ABS(MOD('VSWR Calculator'!$C$23/Calculator!$F$18/2,1)-0.5))))/'VSWR Calculator'!$C$25)+$C77)^2+(1500*ABS(SIN(2*PI()*MOD(Calculator!$B$38/Calculator!$F$18,1)))*IF(MOD(Calculator!$B$38/Calculator!$F$18,1)&lt;0.5,-1,1))^2))/(1-SQRT(((50*POWER(80,POWER(COS(PI()*MOD(Calculator!$B$38/Calculator!$F$18,1)),2))+MIN(500,MAX(30,100*EXP(-0.3*'VSWR Calculator'!$C$24)*(1+3*ABS(MOD('VSWR Calculator'!$C$23/Calculator!$F$18/2,1)-0.5))))/'VSWR Calculator'!$C$25)-$C77)^2+(1500*ABS(SIN(2*PI()*MOD(Calculator!$B$38/Calculator!$F$18,1)))*IF(MOD(Calculator!$B$38/Calculator!$F$18,1)&lt;0.5,-1,1))^2)/SQRT(((50*POWER(80,POWER(COS(PI()*MOD(Calculator!$B$38/Calculator!$F$18,1)),2))+MIN(500,MAX(30,100*EXP(-0.3*'VSWR Calculator'!$C$24)*(1+3*ABS(MOD('VSWR Calculator'!$C$23/Calculator!$F$18/2,1)-0.5))))/'VSWR Calculator'!$C$25)+$C77)^2+(1500*ABS(SIN(2*PI()*MOD(Calculator!$B$38/Calculator!$F$18,1)))*IF(MOD(Calculator!$B$38/Calculator!$F$18,1)&lt;0.5,-1,1))^2)),2))</f>
        <v>—</v>
      </c>
      <c r="IG77" s="253" t="str">
        <f aca="false">IF(OR(Calculator!$E$19&lt;&gt;"YES",Calculator!$B$38&lt;Calculator!$G$19),"—",ROUND((1+SQRT(((50*POWER(80,POWER(COS(PI()*MOD(Calculator!$B$38/Calculator!$F$19,1)),2))+MIN(500,MAX(30,100*EXP(-0.3*'VSWR Calculator'!$C$24)*(1+3*ABS(MOD('VSWR Calculator'!$C$23/Calculator!$F$19/2,1)-0.5))))/'VSWR Calculator'!$C$25)-$C77)^2+(1500*ABS(SIN(2*PI()*MOD(Calculator!$B$38/Calculator!$F$19,1)))*IF(MOD(Calculator!$B$38/Calculator!$F$19,1)&lt;0.5,-1,1))^2)/SQRT(((50*POWER(80,POWER(COS(PI()*MOD(Calculator!$B$38/Calculator!$F$19,1)),2))+MIN(500,MAX(30,100*EXP(-0.3*'VSWR Calculator'!$C$24)*(1+3*ABS(MOD('VSWR Calculator'!$C$23/Calculator!$F$19/2,1)-0.5))))/'VSWR Calculator'!$C$25)+$C77)^2+(1500*ABS(SIN(2*PI()*MOD(Calculator!$B$38/Calculator!$F$19,1)))*IF(MOD(Calculator!$B$38/Calculator!$F$19,1)&lt;0.5,-1,1))^2))/(1-SQRT(((50*POWER(80,POWER(COS(PI()*MOD(Calculator!$B$38/Calculator!$F$19,1)),2))+MIN(500,MAX(30,100*EXP(-0.3*'VSWR Calculator'!$C$24)*(1+3*ABS(MOD('VSWR Calculator'!$C$23/Calculator!$F$19/2,1)-0.5))))/'VSWR Calculator'!$C$25)-$C77)^2+(1500*ABS(SIN(2*PI()*MOD(Calculator!$B$38/Calculator!$F$19,1)))*IF(MOD(Calculator!$B$38/Calculator!$F$19,1)&lt;0.5,-1,1))^2)/SQRT(((50*POWER(80,POWER(COS(PI()*MOD(Calculator!$B$38/Calculator!$F$19,1)),2))+MIN(500,MAX(30,100*EXP(-0.3*'VSWR Calculator'!$C$24)*(1+3*ABS(MOD('VSWR Calculator'!$C$23/Calculator!$F$19/2,1)-0.5))))/'VSWR Calculator'!$C$25)+$C77)^2+(1500*ABS(SIN(2*PI()*MOD(Calculator!$B$38/Calculator!$F$19,1)))*IF(MOD(Calculator!$B$38/Calculator!$F$19,1)&lt;0.5,-1,1))^2)),2))</f>
        <v>—</v>
      </c>
      <c r="IH77" s="253" t="str">
        <f aca="false">IF(OR(Calculator!$E$20&lt;&gt;"YES",Calculator!$B$38&lt;Calculator!$G$20),"—",ROUND((1+SQRT(((50*POWER(80,POWER(COS(PI()*MOD(Calculator!$B$38/Calculator!$F$20,1)),2))+MIN(500,MAX(30,100*EXP(-0.3*'VSWR Calculator'!$C$24)*(1+3*ABS(MOD('VSWR Calculator'!$C$23/Calculator!$F$20/2,1)-0.5))))/'VSWR Calculator'!$C$25)-$C77)^2+(1500*ABS(SIN(2*PI()*MOD(Calculator!$B$38/Calculator!$F$20,1)))*IF(MOD(Calculator!$B$38/Calculator!$F$20,1)&lt;0.5,-1,1))^2)/SQRT(((50*POWER(80,POWER(COS(PI()*MOD(Calculator!$B$38/Calculator!$F$20,1)),2))+MIN(500,MAX(30,100*EXP(-0.3*'VSWR Calculator'!$C$24)*(1+3*ABS(MOD('VSWR Calculator'!$C$23/Calculator!$F$20/2,1)-0.5))))/'VSWR Calculator'!$C$25)+$C77)^2+(1500*ABS(SIN(2*PI()*MOD(Calculator!$B$38/Calculator!$F$20,1)))*IF(MOD(Calculator!$B$38/Calculator!$F$20,1)&lt;0.5,-1,1))^2))/(1-SQRT(((50*POWER(80,POWER(COS(PI()*MOD(Calculator!$B$38/Calculator!$F$20,1)),2))+MIN(500,MAX(30,100*EXP(-0.3*'VSWR Calculator'!$C$24)*(1+3*ABS(MOD('VSWR Calculator'!$C$23/Calculator!$F$20/2,1)-0.5))))/'VSWR Calculator'!$C$25)-$C77)^2+(1500*ABS(SIN(2*PI()*MOD(Calculator!$B$38/Calculator!$F$20,1)))*IF(MOD(Calculator!$B$38/Calculator!$F$20,1)&lt;0.5,-1,1))^2)/SQRT(((50*POWER(80,POWER(COS(PI()*MOD(Calculator!$B$38/Calculator!$F$20,1)),2))+MIN(500,MAX(30,100*EXP(-0.3*'VSWR Calculator'!$C$24)*(1+3*ABS(MOD('VSWR Calculator'!$C$23/Calculator!$F$20/2,1)-0.5))))/'VSWR Calculator'!$C$25)+$C77)^2+(1500*ABS(SIN(2*PI()*MOD(Calculator!$B$38/Calculator!$F$20,1)))*IF(MOD(Calculator!$B$38/Calculator!$F$20,1)&lt;0.5,-1,1))^2)),2))</f>
        <v>—</v>
      </c>
      <c r="II77" s="253" t="str">
        <f aca="false">IF(OR(Calculator!$E$21&lt;&gt;"YES",Calculator!$B$38&lt;Calculator!$G$21),"—",ROUND((1+SQRT(((50*POWER(80,POWER(COS(PI()*MOD(Calculator!$B$38/Calculator!$F$21,1)),2))+MIN(500,MAX(30,100*EXP(-0.3*'VSWR Calculator'!$C$24)*(1+3*ABS(MOD('VSWR Calculator'!$C$23/Calculator!$F$21/2,1)-0.5))))/'VSWR Calculator'!$C$25)-$C77)^2+(1500*ABS(SIN(2*PI()*MOD(Calculator!$B$38/Calculator!$F$21,1)))*IF(MOD(Calculator!$B$38/Calculator!$F$21,1)&lt;0.5,-1,1))^2)/SQRT(((50*POWER(80,POWER(COS(PI()*MOD(Calculator!$B$38/Calculator!$F$21,1)),2))+MIN(500,MAX(30,100*EXP(-0.3*'VSWR Calculator'!$C$24)*(1+3*ABS(MOD('VSWR Calculator'!$C$23/Calculator!$F$21/2,1)-0.5))))/'VSWR Calculator'!$C$25)+$C77)^2+(1500*ABS(SIN(2*PI()*MOD(Calculator!$B$38/Calculator!$F$21,1)))*IF(MOD(Calculator!$B$38/Calculator!$F$21,1)&lt;0.5,-1,1))^2))/(1-SQRT(((50*POWER(80,POWER(COS(PI()*MOD(Calculator!$B$38/Calculator!$F$21,1)),2))+MIN(500,MAX(30,100*EXP(-0.3*'VSWR Calculator'!$C$24)*(1+3*ABS(MOD('VSWR Calculator'!$C$23/Calculator!$F$21/2,1)-0.5))))/'VSWR Calculator'!$C$25)-$C77)^2+(1500*ABS(SIN(2*PI()*MOD(Calculator!$B$38/Calculator!$F$21,1)))*IF(MOD(Calculator!$B$38/Calculator!$F$21,1)&lt;0.5,-1,1))^2)/SQRT(((50*POWER(80,POWER(COS(PI()*MOD(Calculator!$B$38/Calculator!$F$21,1)),2))+MIN(500,MAX(30,100*EXP(-0.3*'VSWR Calculator'!$C$24)*(1+3*ABS(MOD('VSWR Calculator'!$C$23/Calculator!$F$21/2,1)-0.5))))/'VSWR Calculator'!$C$25)+$C77)^2+(1500*ABS(SIN(2*PI()*MOD(Calculator!$B$38/Calculator!$F$21,1)))*IF(MOD(Calculator!$B$38/Calculator!$F$21,1)&lt;0.5,-1,1))^2)),2))</f>
        <v>—</v>
      </c>
      <c r="IJ77" s="253" t="str">
        <f aca="false">IF(OR(Calculator!$E$22&lt;&gt;"YES",Calculator!$B$38&lt;Calculator!$G$22),"—",ROUND((1+SQRT(((50*POWER(80,POWER(COS(PI()*MOD(Calculator!$B$38/Calculator!$F$22,1)),2))+MIN(500,MAX(30,100*EXP(-0.3*'VSWR Calculator'!$C$24)*(1+3*ABS(MOD('VSWR Calculator'!$C$23/Calculator!$F$22/2,1)-0.5))))/'VSWR Calculator'!$C$25)-$C77)^2+(1500*ABS(SIN(2*PI()*MOD(Calculator!$B$38/Calculator!$F$22,1)))*IF(MOD(Calculator!$B$38/Calculator!$F$22,1)&lt;0.5,-1,1))^2)/SQRT(((50*POWER(80,POWER(COS(PI()*MOD(Calculator!$B$38/Calculator!$F$22,1)),2))+MIN(500,MAX(30,100*EXP(-0.3*'VSWR Calculator'!$C$24)*(1+3*ABS(MOD('VSWR Calculator'!$C$23/Calculator!$F$22/2,1)-0.5))))/'VSWR Calculator'!$C$25)+$C77)^2+(1500*ABS(SIN(2*PI()*MOD(Calculator!$B$38/Calculator!$F$22,1)))*IF(MOD(Calculator!$B$38/Calculator!$F$22,1)&lt;0.5,-1,1))^2))/(1-SQRT(((50*POWER(80,POWER(COS(PI()*MOD(Calculator!$B$38/Calculator!$F$22,1)),2))+MIN(500,MAX(30,100*EXP(-0.3*'VSWR Calculator'!$C$24)*(1+3*ABS(MOD('VSWR Calculator'!$C$23/Calculator!$F$22/2,1)-0.5))))/'VSWR Calculator'!$C$25)-$C77)^2+(1500*ABS(SIN(2*PI()*MOD(Calculator!$B$38/Calculator!$F$22,1)))*IF(MOD(Calculator!$B$38/Calculator!$F$22,1)&lt;0.5,-1,1))^2)/SQRT(((50*POWER(80,POWER(COS(PI()*MOD(Calculator!$B$38/Calculator!$F$22,1)),2))+MIN(500,MAX(30,100*EXP(-0.3*'VSWR Calculator'!$C$24)*(1+3*ABS(MOD('VSWR Calculator'!$C$23/Calculator!$F$22/2,1)-0.5))))/'VSWR Calculator'!$C$25)+$C77)^2+(1500*ABS(SIN(2*PI()*MOD(Calculator!$B$38/Calculator!$F$22,1)))*IF(MOD(Calculator!$B$38/Calculator!$F$22,1)&lt;0.5,-1,1))^2)),2))</f>
        <v>—</v>
      </c>
      <c r="IK77" s="253" t="n">
        <f aca="false">IFERROR(ROUND((IF(ISNUMBER(HZ77),HZ77,0)+IF(ISNUMBER(IA77),IA77,0)+IF(ISNUMBER(IB77),IB77,0)+IF(ISNUMBER(IC77),IC77,0)+IF(ISNUMBER(ID77),ID77,0)+IF(ISNUMBER(IE77),IE77,0)+IF(ISNUMBER(IF77),IF77,0)+IF(ISNUMBER(IG77),IG77,0)+IF(ISNUMBER(IH77),IH77,0)+IF(ISNUMBER(II77),II77,0)+IF(ISNUMBER(IJ77),IJ77,0))/(IF(ISNUMBER(HZ77),1,0)+IF(ISNUMBER(IA77),1,0)+IF(ISNUMBER(IB77),1,0)+IF(ISNUMBER(IC77),1,0)+IF(ISNUMBER(ID77),1,0)+IF(ISNUMBER(IE77),1,0)+IF(ISNUMBER(IF77),1,0)+IF(ISNUMBER(IG77),1,0)+IF(ISNUMBER(IH77),1,0)+IF(ISNUMBER(II77),1,0)+IF(ISNUMBER(IJ77),1,0)),4),"")</f>
        <v>8.95</v>
      </c>
    </row>
    <row r="78" customFormat="false" ht="15" hidden="false" customHeight="true" outlineLevel="0" collapsed="false">
      <c r="A78" s="296" t="s">
        <v>520</v>
      </c>
      <c r="B78" s="296" t="s">
        <v>339</v>
      </c>
      <c r="C78" s="297" t="n">
        <v>2200</v>
      </c>
      <c r="D78" s="298" t="str">
        <f aca="false">IF(OR(Calculator!$E$12&lt;&gt;"YES",Calculator!$B$29&lt;Calculator!$G$12),"—",ROUND((1+SQRT(((50*POWER(80,POWER(COS(PI()*MOD(Calculator!$B$29/Calculator!$F$12,1)),2))-$C78)^2+(1500*ABS(SIN(2*PI()*MOD(Calculator!$B$29/Calculator!$F$12,1)))*IF(MOD(Calculator!$B$29/Calculator!$F$12,1)&lt;0.5,-1,1))^2)/((50*POWER(80,POWER(COS(PI()*MOD(Calculator!$B$29/Calculator!$F$12,1)),2))+$C78)^2+(1500*ABS(SIN(2*PI()*MOD(Calculator!$B$29/Calculator!$F$12,1)))*IF(MOD(Calculator!$B$29/Calculator!$F$12,1)&lt;0.5,-1,1))^2)))/(1-SQRT(((50*POWER(80,POWER(COS(PI()*MOD(Calculator!$B$29/Calculator!$F$12,1)),2))-$C78)^2+(1500*ABS(SIN(2*PI()*MOD(Calculator!$B$29/Calculator!$F$12,1)))*IF(MOD(Calculator!$B$29/Calculator!$F$12,1)&lt;0.5,-1,1))^2)/((50*POWER(80,POWER(COS(PI()*MOD(Calculator!$B$29/Calculator!$F$12,1)),2))+$C78)^2+(1500*ABS(SIN(2*PI()*MOD(Calculator!$B$29/Calculator!$F$12,1)))*IF(MOD(Calculator!$B$29/Calculator!$F$12,1)&lt;0.5,-1,1))^2))),2))</f>
        <v>—</v>
      </c>
      <c r="E78" s="298" t="str">
        <f aca="false">IF(OR(Calculator!$E$13&lt;&gt;"YES",Calculator!$B$29&lt;Calculator!$G$13),"—",ROUND((1+SQRT(((50*POWER(80,POWER(COS(PI()*MOD(Calculator!$B$29/Calculator!$F$13,1)),2))-$C78)^2+(1500*ABS(SIN(2*PI()*MOD(Calculator!$B$29/Calculator!$F$13,1)))*IF(MOD(Calculator!$B$29/Calculator!$F$13,1)&lt;0.5,-1,1))^2)/((50*POWER(80,POWER(COS(PI()*MOD(Calculator!$B$29/Calculator!$F$13,1)),2))+$C78)^2+(1500*ABS(SIN(2*PI()*MOD(Calculator!$B$29/Calculator!$F$13,1)))*IF(MOD(Calculator!$B$29/Calculator!$F$13,1)&lt;0.5,-1,1))^2)))/(1-SQRT(((50*POWER(80,POWER(COS(PI()*MOD(Calculator!$B$29/Calculator!$F$13,1)),2))-$C78)^2+(1500*ABS(SIN(2*PI()*MOD(Calculator!$B$29/Calculator!$F$13,1)))*IF(MOD(Calculator!$B$29/Calculator!$F$13,1)&lt;0.5,-1,1))^2)/((50*POWER(80,POWER(COS(PI()*MOD(Calculator!$B$29/Calculator!$F$13,1)),2))+$C78)^2+(1500*ABS(SIN(2*PI()*MOD(Calculator!$B$29/Calculator!$F$13,1)))*IF(MOD(Calculator!$B$29/Calculator!$F$13,1)&lt;0.5,-1,1))^2))),2))</f>
        <v>—</v>
      </c>
      <c r="F78" s="298" t="str">
        <f aca="false">IF(OR(Calculator!$E$14&lt;&gt;"YES",Calculator!$B$29&lt;Calculator!$G$14),"—",ROUND((1+SQRT(((50*POWER(80,POWER(COS(PI()*MOD(Calculator!$B$29/Calculator!$F$14,1)),2))-$C78)^2+(1500*ABS(SIN(2*PI()*MOD(Calculator!$B$29/Calculator!$F$14,1)))*IF(MOD(Calculator!$B$29/Calculator!$F$14,1)&lt;0.5,-1,1))^2)/((50*POWER(80,POWER(COS(PI()*MOD(Calculator!$B$29/Calculator!$F$14,1)),2))+$C78)^2+(1500*ABS(SIN(2*PI()*MOD(Calculator!$B$29/Calculator!$F$14,1)))*IF(MOD(Calculator!$B$29/Calculator!$F$14,1)&lt;0.5,-1,1))^2)))/(1-SQRT(((50*POWER(80,POWER(COS(PI()*MOD(Calculator!$B$29/Calculator!$F$14,1)),2))-$C78)^2+(1500*ABS(SIN(2*PI()*MOD(Calculator!$B$29/Calculator!$F$14,1)))*IF(MOD(Calculator!$B$29/Calculator!$F$14,1)&lt;0.5,-1,1))^2)/((50*POWER(80,POWER(COS(PI()*MOD(Calculator!$B$29/Calculator!$F$14,1)),2))+$C78)^2+(1500*ABS(SIN(2*PI()*MOD(Calculator!$B$29/Calculator!$F$14,1)))*IF(MOD(Calculator!$B$29/Calculator!$F$14,1)&lt;0.5,-1,1))^2))),2))</f>
        <v>—</v>
      </c>
      <c r="G78" s="298" t="n">
        <f aca="false">IF(OR(Calculator!$E$15&lt;&gt;"YES",Calculator!$B$29&lt;Calculator!$G$15),"—",ROUND((1+SQRT(((50*POWER(80,POWER(COS(PI()*MOD(Calculator!$B$29/Calculator!$F$15,1)),2))-$C78)^2+(1500*ABS(SIN(2*PI()*MOD(Calculator!$B$29/Calculator!$F$15,1)))*IF(MOD(Calculator!$B$29/Calculator!$F$15,1)&lt;0.5,-1,1))^2)/((50*POWER(80,POWER(COS(PI()*MOD(Calculator!$B$29/Calculator!$F$15,1)),2))+$C78)^2+(1500*ABS(SIN(2*PI()*MOD(Calculator!$B$29/Calculator!$F$15,1)))*IF(MOD(Calculator!$B$29/Calculator!$F$15,1)&lt;0.5,-1,1))^2)))/(1-SQRT(((50*POWER(80,POWER(COS(PI()*MOD(Calculator!$B$29/Calculator!$F$15,1)),2))-$C78)^2+(1500*ABS(SIN(2*PI()*MOD(Calculator!$B$29/Calculator!$F$15,1)))*IF(MOD(Calculator!$B$29/Calculator!$F$15,1)&lt;0.5,-1,1))^2)/((50*POWER(80,POWER(COS(PI()*MOD(Calculator!$B$29/Calculator!$F$15,1)),2))+$C78)^2+(1500*ABS(SIN(2*PI()*MOD(Calculator!$B$29/Calculator!$F$15,1)))*IF(MOD(Calculator!$B$29/Calculator!$F$15,1)&lt;0.5,-1,1))^2))),2))</f>
        <v>19.73</v>
      </c>
      <c r="H78" s="298" t="str">
        <f aca="false">IF(OR(Calculator!$E$16&lt;&gt;"YES",Calculator!$B$29&lt;Calculator!$G$16),"—",ROUND((1+SQRT(((50*POWER(80,POWER(COS(PI()*MOD(Calculator!$B$29/Calculator!$F$16,1)),2))-$C78)^2+(1500*ABS(SIN(2*PI()*MOD(Calculator!$B$29/Calculator!$F$16,1)))*IF(MOD(Calculator!$B$29/Calculator!$F$16,1)&lt;0.5,-1,1))^2)/((50*POWER(80,POWER(COS(PI()*MOD(Calculator!$B$29/Calculator!$F$16,1)),2))+$C78)^2+(1500*ABS(SIN(2*PI()*MOD(Calculator!$B$29/Calculator!$F$16,1)))*IF(MOD(Calculator!$B$29/Calculator!$F$16,1)&lt;0.5,-1,1))^2)))/(1-SQRT(((50*POWER(80,POWER(COS(PI()*MOD(Calculator!$B$29/Calculator!$F$16,1)),2))-$C78)^2+(1500*ABS(SIN(2*PI()*MOD(Calculator!$B$29/Calculator!$F$16,1)))*IF(MOD(Calculator!$B$29/Calculator!$F$16,1)&lt;0.5,-1,1))^2)/((50*POWER(80,POWER(COS(PI()*MOD(Calculator!$B$29/Calculator!$F$16,1)),2))+$C78)^2+(1500*ABS(SIN(2*PI()*MOD(Calculator!$B$29/Calculator!$F$16,1)))*IF(MOD(Calculator!$B$29/Calculator!$F$16,1)&lt;0.5,-1,1))^2))),2))</f>
        <v>—</v>
      </c>
      <c r="I78" s="298" t="n">
        <f aca="false">IF(OR(Calculator!$E$17&lt;&gt;"YES",Calculator!$B$29&lt;Calculator!$G$17),"—",ROUND((1+SQRT(((50*POWER(80,POWER(COS(PI()*MOD(Calculator!$B$29/Calculator!$F$17,1)),2))-$C78)^2+(1500*ABS(SIN(2*PI()*MOD(Calculator!$B$29/Calculator!$F$17,1)))*IF(MOD(Calculator!$B$29/Calculator!$F$17,1)&lt;0.5,-1,1))^2)/((50*POWER(80,POWER(COS(PI()*MOD(Calculator!$B$29/Calculator!$F$17,1)),2))+$C78)^2+(1500*ABS(SIN(2*PI()*MOD(Calculator!$B$29/Calculator!$F$17,1)))*IF(MOD(Calculator!$B$29/Calculator!$F$17,1)&lt;0.5,-1,1))^2)))/(1-SQRT(((50*POWER(80,POWER(COS(PI()*MOD(Calculator!$B$29/Calculator!$F$17,1)),2))-$C78)^2+(1500*ABS(SIN(2*PI()*MOD(Calculator!$B$29/Calculator!$F$17,1)))*IF(MOD(Calculator!$B$29/Calculator!$F$17,1)&lt;0.5,-1,1))^2)/((50*POWER(80,POWER(COS(PI()*MOD(Calculator!$B$29/Calculator!$F$17,1)),2))+$C78)^2+(1500*ABS(SIN(2*PI()*MOD(Calculator!$B$29/Calculator!$F$17,1)))*IF(MOD(Calculator!$B$29/Calculator!$F$17,1)&lt;0.5,-1,1))^2))),2))</f>
        <v>17.85</v>
      </c>
      <c r="J78" s="298" t="str">
        <f aca="false">IF(OR(Calculator!$E$18&lt;&gt;"YES",Calculator!$B$29&lt;Calculator!$G$18),"—",ROUND((1+SQRT(((50*POWER(80,POWER(COS(PI()*MOD(Calculator!$B$29/Calculator!$F$18,1)),2))-$C78)^2+(1500*ABS(SIN(2*PI()*MOD(Calculator!$B$29/Calculator!$F$18,1)))*IF(MOD(Calculator!$B$29/Calculator!$F$18,1)&lt;0.5,-1,1))^2)/((50*POWER(80,POWER(COS(PI()*MOD(Calculator!$B$29/Calculator!$F$18,1)),2))+$C78)^2+(1500*ABS(SIN(2*PI()*MOD(Calculator!$B$29/Calculator!$F$18,1)))*IF(MOD(Calculator!$B$29/Calculator!$F$18,1)&lt;0.5,-1,1))^2)))/(1-SQRT(((50*POWER(80,POWER(COS(PI()*MOD(Calculator!$B$29/Calculator!$F$18,1)),2))-$C78)^2+(1500*ABS(SIN(2*PI()*MOD(Calculator!$B$29/Calculator!$F$18,1)))*IF(MOD(Calculator!$B$29/Calculator!$F$18,1)&lt;0.5,-1,1))^2)/((50*POWER(80,POWER(COS(PI()*MOD(Calculator!$B$29/Calculator!$F$18,1)),2))+$C78)^2+(1500*ABS(SIN(2*PI()*MOD(Calculator!$B$29/Calculator!$F$18,1)))*IF(MOD(Calculator!$B$29/Calculator!$F$18,1)&lt;0.5,-1,1))^2))),2))</f>
        <v>—</v>
      </c>
      <c r="K78" s="298" t="str">
        <f aca="false">IF(OR(Calculator!$E$19&lt;&gt;"YES",Calculator!$B$29&lt;Calculator!$G$19),"—",ROUND((1+SQRT(((50*POWER(80,POWER(COS(PI()*MOD(Calculator!$B$29/Calculator!$F$19,1)),2))-$C78)^2+(1500*ABS(SIN(2*PI()*MOD(Calculator!$B$29/Calculator!$F$19,1)))*IF(MOD(Calculator!$B$29/Calculator!$F$19,1)&lt;0.5,-1,1))^2)/((50*POWER(80,POWER(COS(PI()*MOD(Calculator!$B$29/Calculator!$F$19,1)),2))+$C78)^2+(1500*ABS(SIN(2*PI()*MOD(Calculator!$B$29/Calculator!$F$19,1)))*IF(MOD(Calculator!$B$29/Calculator!$F$19,1)&lt;0.5,-1,1))^2)))/(1-SQRT(((50*POWER(80,POWER(COS(PI()*MOD(Calculator!$B$29/Calculator!$F$19,1)),2))-$C78)^2+(1500*ABS(SIN(2*PI()*MOD(Calculator!$B$29/Calculator!$F$19,1)))*IF(MOD(Calculator!$B$29/Calculator!$F$19,1)&lt;0.5,-1,1))^2)/((50*POWER(80,POWER(COS(PI()*MOD(Calculator!$B$29/Calculator!$F$19,1)),2))+$C78)^2+(1500*ABS(SIN(2*PI()*MOD(Calculator!$B$29/Calculator!$F$19,1)))*IF(MOD(Calculator!$B$29/Calculator!$F$19,1)&lt;0.5,-1,1))^2))),2))</f>
        <v>—</v>
      </c>
      <c r="L78" s="298" t="str">
        <f aca="false">IF(OR(Calculator!$E$20&lt;&gt;"YES",Calculator!$B$29&lt;Calculator!$G$20),"—",ROUND((1+SQRT(((50*POWER(80,POWER(COS(PI()*MOD(Calculator!$B$29/Calculator!$F$20,1)),2))-$C78)^2+(1500*ABS(SIN(2*PI()*MOD(Calculator!$B$29/Calculator!$F$20,1)))*IF(MOD(Calculator!$B$29/Calculator!$F$20,1)&lt;0.5,-1,1))^2)/((50*POWER(80,POWER(COS(PI()*MOD(Calculator!$B$29/Calculator!$F$20,1)),2))+$C78)^2+(1500*ABS(SIN(2*PI()*MOD(Calculator!$B$29/Calculator!$F$20,1)))*IF(MOD(Calculator!$B$29/Calculator!$F$20,1)&lt;0.5,-1,1))^2)))/(1-SQRT(((50*POWER(80,POWER(COS(PI()*MOD(Calculator!$B$29/Calculator!$F$20,1)),2))-$C78)^2+(1500*ABS(SIN(2*PI()*MOD(Calculator!$B$29/Calculator!$F$20,1)))*IF(MOD(Calculator!$B$29/Calculator!$F$20,1)&lt;0.5,-1,1))^2)/((50*POWER(80,POWER(COS(PI()*MOD(Calculator!$B$29/Calculator!$F$20,1)),2))+$C78)^2+(1500*ABS(SIN(2*PI()*MOD(Calculator!$B$29/Calculator!$F$20,1)))*IF(MOD(Calculator!$B$29/Calculator!$F$20,1)&lt;0.5,-1,1))^2))),2))</f>
        <v>—</v>
      </c>
      <c r="M78" s="298" t="str">
        <f aca="false">IF(OR(Calculator!$E$21&lt;&gt;"YES",Calculator!$B$29&lt;Calculator!$G$21),"—",ROUND((1+SQRT(((50*POWER(80,POWER(COS(PI()*MOD(Calculator!$B$29/Calculator!$F$21,1)),2))-$C78)^2+(1500*ABS(SIN(2*PI()*MOD(Calculator!$B$29/Calculator!$F$21,1)))*IF(MOD(Calculator!$B$29/Calculator!$F$21,1)&lt;0.5,-1,1))^2)/((50*POWER(80,POWER(COS(PI()*MOD(Calculator!$B$29/Calculator!$F$21,1)),2))+$C78)^2+(1500*ABS(SIN(2*PI()*MOD(Calculator!$B$29/Calculator!$F$21,1)))*IF(MOD(Calculator!$B$29/Calculator!$F$21,1)&lt;0.5,-1,1))^2)))/(1-SQRT(((50*POWER(80,POWER(COS(PI()*MOD(Calculator!$B$29/Calculator!$F$21,1)),2))-$C78)^2+(1500*ABS(SIN(2*PI()*MOD(Calculator!$B$29/Calculator!$F$21,1)))*IF(MOD(Calculator!$B$29/Calculator!$F$21,1)&lt;0.5,-1,1))^2)/((50*POWER(80,POWER(COS(PI()*MOD(Calculator!$B$29/Calculator!$F$21,1)),2))+$C78)^2+(1500*ABS(SIN(2*PI()*MOD(Calculator!$B$29/Calculator!$F$21,1)))*IF(MOD(Calculator!$B$29/Calculator!$F$21,1)&lt;0.5,-1,1))^2))),2))</f>
        <v>—</v>
      </c>
      <c r="N78" s="298" t="str">
        <f aca="false">IF(OR(Calculator!$E$22&lt;&gt;"YES",Calculator!$B$29&lt;Calculator!$G$22),"—",ROUND((1+SQRT(((50*POWER(80,POWER(COS(PI()*MOD(Calculator!$B$29/Calculator!$F$22,1)),2))-$C78)^2+(1500*ABS(SIN(2*PI()*MOD(Calculator!$B$29/Calculator!$F$22,1)))*IF(MOD(Calculator!$B$29/Calculator!$F$22,1)&lt;0.5,-1,1))^2)/((50*POWER(80,POWER(COS(PI()*MOD(Calculator!$B$29/Calculator!$F$22,1)),2))+$C78)^2+(1500*ABS(SIN(2*PI()*MOD(Calculator!$B$29/Calculator!$F$22,1)))*IF(MOD(Calculator!$B$29/Calculator!$F$22,1)&lt;0.5,-1,1))^2)))/(1-SQRT(((50*POWER(80,POWER(COS(PI()*MOD(Calculator!$B$29/Calculator!$F$22,1)),2))-$C78)^2+(1500*ABS(SIN(2*PI()*MOD(Calculator!$B$29/Calculator!$F$22,1)))*IF(MOD(Calculator!$B$29/Calculator!$F$22,1)&lt;0.5,-1,1))^2)/((50*POWER(80,POWER(COS(PI()*MOD(Calculator!$B$29/Calculator!$F$22,1)),2))+$C78)^2+(1500*ABS(SIN(2*PI()*MOD(Calculator!$B$29/Calculator!$F$22,1)))*IF(MOD(Calculator!$B$29/Calculator!$F$22,1)&lt;0.5,-1,1))^2))),2))</f>
        <v>—</v>
      </c>
      <c r="O78" s="292" t="n">
        <f aca="false">IFERROR(ROUND((IF(ISNUMBER(D78),D78,0)+IF(ISNUMBER(E78),E78,0)+IF(ISNUMBER(F78),F78,0)+IF(ISNUMBER(G78),G78,0)+IF(ISNUMBER(H78),H78,0)+IF(ISNUMBER(I78),I78,0)+IF(ISNUMBER(J78),J78,0)+IF(ISNUMBER(K78),K78,0)+IF(ISNUMBER(L78),L78,0)+IF(ISNUMBER(M78),M78,0)+IF(ISNUMBER(N78),N78,0))/(IF(ISNUMBER(D78),1,0)+IF(ISNUMBER(E78),1,0)+IF(ISNUMBER(F78),1,0)+IF(ISNUMBER(G78),1,0)+IF(ISNUMBER(H78),1,0)+IF(ISNUMBER(I78),1,0)+IF(ISNUMBER(J78),1,0)+IF(ISNUMBER(K78),1,0)+IF(ISNUMBER(L78),1,0)+IF(ISNUMBER(M78),1,0)+IF(ISNUMBER(N78),1,0)),4),"")</f>
        <v>18.79</v>
      </c>
      <c r="P78" s="298" t="str">
        <f aca="false">IF(OR(Calculator!$E$12&lt;&gt;"YES",Calculator!$B$30&lt;Calculator!$G$12),"—",ROUND((1+SQRT(((50*POWER(80,POWER(COS(PI()*MOD(Calculator!$B$30/Calculator!$F$12,1)),2))-$C78)^2+(1500*ABS(SIN(2*PI()*MOD(Calculator!$B$30/Calculator!$F$12,1)))*IF(MOD(Calculator!$B$30/Calculator!$F$12,1)&lt;0.5,-1,1))^2)/((50*POWER(80,POWER(COS(PI()*MOD(Calculator!$B$30/Calculator!$F$12,1)),2))+$C78)^2+(1500*ABS(SIN(2*PI()*MOD(Calculator!$B$30/Calculator!$F$12,1)))*IF(MOD(Calculator!$B$30/Calculator!$F$12,1)&lt;0.5,-1,1))^2)))/(1-SQRT(((50*POWER(80,POWER(COS(PI()*MOD(Calculator!$B$30/Calculator!$F$12,1)),2))-$C78)^2+(1500*ABS(SIN(2*PI()*MOD(Calculator!$B$30/Calculator!$F$12,1)))*IF(MOD(Calculator!$B$30/Calculator!$F$12,1)&lt;0.5,-1,1))^2)/((50*POWER(80,POWER(COS(PI()*MOD(Calculator!$B$30/Calculator!$F$12,1)),2))+$C78)^2+(1500*ABS(SIN(2*PI()*MOD(Calculator!$B$30/Calculator!$F$12,1)))*IF(MOD(Calculator!$B$30/Calculator!$F$12,1)&lt;0.5,-1,1))^2))),2))</f>
        <v>—</v>
      </c>
      <c r="Q78" s="298" t="str">
        <f aca="false">IF(OR(Calculator!$E$13&lt;&gt;"YES",Calculator!$B$30&lt;Calculator!$G$13),"—",ROUND((1+SQRT(((50*POWER(80,POWER(COS(PI()*MOD(Calculator!$B$30/Calculator!$F$13,1)),2))-$C78)^2+(1500*ABS(SIN(2*PI()*MOD(Calculator!$B$30/Calculator!$F$13,1)))*IF(MOD(Calculator!$B$30/Calculator!$F$13,1)&lt;0.5,-1,1))^2)/((50*POWER(80,POWER(COS(PI()*MOD(Calculator!$B$30/Calculator!$F$13,1)),2))+$C78)^2+(1500*ABS(SIN(2*PI()*MOD(Calculator!$B$30/Calculator!$F$13,1)))*IF(MOD(Calculator!$B$30/Calculator!$F$13,1)&lt;0.5,-1,1))^2)))/(1-SQRT(((50*POWER(80,POWER(COS(PI()*MOD(Calculator!$B$30/Calculator!$F$13,1)),2))-$C78)^2+(1500*ABS(SIN(2*PI()*MOD(Calculator!$B$30/Calculator!$F$13,1)))*IF(MOD(Calculator!$B$30/Calculator!$F$13,1)&lt;0.5,-1,1))^2)/((50*POWER(80,POWER(COS(PI()*MOD(Calculator!$B$30/Calculator!$F$13,1)),2))+$C78)^2+(1500*ABS(SIN(2*PI()*MOD(Calculator!$B$30/Calculator!$F$13,1)))*IF(MOD(Calculator!$B$30/Calculator!$F$13,1)&lt;0.5,-1,1))^2))),2))</f>
        <v>—</v>
      </c>
      <c r="R78" s="298" t="str">
        <f aca="false">IF(OR(Calculator!$E$14&lt;&gt;"YES",Calculator!$B$30&lt;Calculator!$G$14),"—",ROUND((1+SQRT(((50*POWER(80,POWER(COS(PI()*MOD(Calculator!$B$30/Calculator!$F$14,1)),2))-$C78)^2+(1500*ABS(SIN(2*PI()*MOD(Calculator!$B$30/Calculator!$F$14,1)))*IF(MOD(Calculator!$B$30/Calculator!$F$14,1)&lt;0.5,-1,1))^2)/((50*POWER(80,POWER(COS(PI()*MOD(Calculator!$B$30/Calculator!$F$14,1)),2))+$C78)^2+(1500*ABS(SIN(2*PI()*MOD(Calculator!$B$30/Calculator!$F$14,1)))*IF(MOD(Calculator!$B$30/Calculator!$F$14,1)&lt;0.5,-1,1))^2)))/(1-SQRT(((50*POWER(80,POWER(COS(PI()*MOD(Calculator!$B$30/Calculator!$F$14,1)),2))-$C78)^2+(1500*ABS(SIN(2*PI()*MOD(Calculator!$B$30/Calculator!$F$14,1)))*IF(MOD(Calculator!$B$30/Calculator!$F$14,1)&lt;0.5,-1,1))^2)/((50*POWER(80,POWER(COS(PI()*MOD(Calculator!$B$30/Calculator!$F$14,1)),2))+$C78)^2+(1500*ABS(SIN(2*PI()*MOD(Calculator!$B$30/Calculator!$F$14,1)))*IF(MOD(Calculator!$B$30/Calculator!$F$14,1)&lt;0.5,-1,1))^2))),2))</f>
        <v>—</v>
      </c>
      <c r="S78" s="298" t="n">
        <f aca="false">IF(OR(Calculator!$E$15&lt;&gt;"YES",Calculator!$B$30&lt;Calculator!$G$15),"—",ROUND((1+SQRT(((50*POWER(80,POWER(COS(PI()*MOD(Calculator!$B$30/Calculator!$F$15,1)),2))-$C78)^2+(1500*ABS(SIN(2*PI()*MOD(Calculator!$B$30/Calculator!$F$15,1)))*IF(MOD(Calculator!$B$30/Calculator!$F$15,1)&lt;0.5,-1,1))^2)/((50*POWER(80,POWER(COS(PI()*MOD(Calculator!$B$30/Calculator!$F$15,1)),2))+$C78)^2+(1500*ABS(SIN(2*PI()*MOD(Calculator!$B$30/Calculator!$F$15,1)))*IF(MOD(Calculator!$B$30/Calculator!$F$15,1)&lt;0.5,-1,1))^2)))/(1-SQRT(((50*POWER(80,POWER(COS(PI()*MOD(Calculator!$B$30/Calculator!$F$15,1)),2))-$C78)^2+(1500*ABS(SIN(2*PI()*MOD(Calculator!$B$30/Calculator!$F$15,1)))*IF(MOD(Calculator!$B$30/Calculator!$F$15,1)&lt;0.5,-1,1))^2)/((50*POWER(80,POWER(COS(PI()*MOD(Calculator!$B$30/Calculator!$F$15,1)),2))+$C78)^2+(1500*ABS(SIN(2*PI()*MOD(Calculator!$B$30/Calculator!$F$15,1)))*IF(MOD(Calculator!$B$30/Calculator!$F$15,1)&lt;0.5,-1,1))^2))),2))</f>
        <v>18.74</v>
      </c>
      <c r="T78" s="298" t="str">
        <f aca="false">IF(OR(Calculator!$E$16&lt;&gt;"YES",Calculator!$B$30&lt;Calculator!$G$16),"—",ROUND((1+SQRT(((50*POWER(80,POWER(COS(PI()*MOD(Calculator!$B$30/Calculator!$F$16,1)),2))-$C78)^2+(1500*ABS(SIN(2*PI()*MOD(Calculator!$B$30/Calculator!$F$16,1)))*IF(MOD(Calculator!$B$30/Calculator!$F$16,1)&lt;0.5,-1,1))^2)/((50*POWER(80,POWER(COS(PI()*MOD(Calculator!$B$30/Calculator!$F$16,1)),2))+$C78)^2+(1500*ABS(SIN(2*PI()*MOD(Calculator!$B$30/Calculator!$F$16,1)))*IF(MOD(Calculator!$B$30/Calculator!$F$16,1)&lt;0.5,-1,1))^2)))/(1-SQRT(((50*POWER(80,POWER(COS(PI()*MOD(Calculator!$B$30/Calculator!$F$16,1)),2))-$C78)^2+(1500*ABS(SIN(2*PI()*MOD(Calculator!$B$30/Calculator!$F$16,1)))*IF(MOD(Calculator!$B$30/Calculator!$F$16,1)&lt;0.5,-1,1))^2)/((50*POWER(80,POWER(COS(PI()*MOD(Calculator!$B$30/Calculator!$F$16,1)),2))+$C78)^2+(1500*ABS(SIN(2*PI()*MOD(Calculator!$B$30/Calculator!$F$16,1)))*IF(MOD(Calculator!$B$30/Calculator!$F$16,1)&lt;0.5,-1,1))^2))),2))</f>
        <v>—</v>
      </c>
      <c r="U78" s="298" t="n">
        <f aca="false">IF(OR(Calculator!$E$17&lt;&gt;"YES",Calculator!$B$30&lt;Calculator!$G$17),"—",ROUND((1+SQRT(((50*POWER(80,POWER(COS(PI()*MOD(Calculator!$B$30/Calculator!$F$17,1)),2))-$C78)^2+(1500*ABS(SIN(2*PI()*MOD(Calculator!$B$30/Calculator!$F$17,1)))*IF(MOD(Calculator!$B$30/Calculator!$F$17,1)&lt;0.5,-1,1))^2)/((50*POWER(80,POWER(COS(PI()*MOD(Calculator!$B$30/Calculator!$F$17,1)),2))+$C78)^2+(1500*ABS(SIN(2*PI()*MOD(Calculator!$B$30/Calculator!$F$17,1)))*IF(MOD(Calculator!$B$30/Calculator!$F$17,1)&lt;0.5,-1,1))^2)))/(1-SQRT(((50*POWER(80,POWER(COS(PI()*MOD(Calculator!$B$30/Calculator!$F$17,1)),2))-$C78)^2+(1500*ABS(SIN(2*PI()*MOD(Calculator!$B$30/Calculator!$F$17,1)))*IF(MOD(Calculator!$B$30/Calculator!$F$17,1)&lt;0.5,-1,1))^2)/((50*POWER(80,POWER(COS(PI()*MOD(Calculator!$B$30/Calculator!$F$17,1)),2))+$C78)^2+(1500*ABS(SIN(2*PI()*MOD(Calculator!$B$30/Calculator!$F$17,1)))*IF(MOD(Calculator!$B$30/Calculator!$F$17,1)&lt;0.5,-1,1))^2))),2))</f>
        <v>19.78</v>
      </c>
      <c r="V78" s="298" t="str">
        <f aca="false">IF(OR(Calculator!$E$18&lt;&gt;"YES",Calculator!$B$30&lt;Calculator!$G$18),"—",ROUND((1+SQRT(((50*POWER(80,POWER(COS(PI()*MOD(Calculator!$B$30/Calculator!$F$18,1)),2))-$C78)^2+(1500*ABS(SIN(2*PI()*MOD(Calculator!$B$30/Calculator!$F$18,1)))*IF(MOD(Calculator!$B$30/Calculator!$F$18,1)&lt;0.5,-1,1))^2)/((50*POWER(80,POWER(COS(PI()*MOD(Calculator!$B$30/Calculator!$F$18,1)),2))+$C78)^2+(1500*ABS(SIN(2*PI()*MOD(Calculator!$B$30/Calculator!$F$18,1)))*IF(MOD(Calculator!$B$30/Calculator!$F$18,1)&lt;0.5,-1,1))^2)))/(1-SQRT(((50*POWER(80,POWER(COS(PI()*MOD(Calculator!$B$30/Calculator!$F$18,1)),2))-$C78)^2+(1500*ABS(SIN(2*PI()*MOD(Calculator!$B$30/Calculator!$F$18,1)))*IF(MOD(Calculator!$B$30/Calculator!$F$18,1)&lt;0.5,-1,1))^2)/((50*POWER(80,POWER(COS(PI()*MOD(Calculator!$B$30/Calculator!$F$18,1)),2))+$C78)^2+(1500*ABS(SIN(2*PI()*MOD(Calculator!$B$30/Calculator!$F$18,1)))*IF(MOD(Calculator!$B$30/Calculator!$F$18,1)&lt;0.5,-1,1))^2))),2))</f>
        <v>—</v>
      </c>
      <c r="W78" s="298" t="str">
        <f aca="false">IF(OR(Calculator!$E$19&lt;&gt;"YES",Calculator!$B$30&lt;Calculator!$G$19),"—",ROUND((1+SQRT(((50*POWER(80,POWER(COS(PI()*MOD(Calculator!$B$30/Calculator!$F$19,1)),2))-$C78)^2+(1500*ABS(SIN(2*PI()*MOD(Calculator!$B$30/Calculator!$F$19,1)))*IF(MOD(Calculator!$B$30/Calculator!$F$19,1)&lt;0.5,-1,1))^2)/((50*POWER(80,POWER(COS(PI()*MOD(Calculator!$B$30/Calculator!$F$19,1)),2))+$C78)^2+(1500*ABS(SIN(2*PI()*MOD(Calculator!$B$30/Calculator!$F$19,1)))*IF(MOD(Calculator!$B$30/Calculator!$F$19,1)&lt;0.5,-1,1))^2)))/(1-SQRT(((50*POWER(80,POWER(COS(PI()*MOD(Calculator!$B$30/Calculator!$F$19,1)),2))-$C78)^2+(1500*ABS(SIN(2*PI()*MOD(Calculator!$B$30/Calculator!$F$19,1)))*IF(MOD(Calculator!$B$30/Calculator!$F$19,1)&lt;0.5,-1,1))^2)/((50*POWER(80,POWER(COS(PI()*MOD(Calculator!$B$30/Calculator!$F$19,1)),2))+$C78)^2+(1500*ABS(SIN(2*PI()*MOD(Calculator!$B$30/Calculator!$F$19,1)))*IF(MOD(Calculator!$B$30/Calculator!$F$19,1)&lt;0.5,-1,1))^2))),2))</f>
        <v>—</v>
      </c>
      <c r="X78" s="298" t="str">
        <f aca="false">IF(OR(Calculator!$E$20&lt;&gt;"YES",Calculator!$B$30&lt;Calculator!$G$20),"—",ROUND((1+SQRT(((50*POWER(80,POWER(COS(PI()*MOD(Calculator!$B$30/Calculator!$F$20,1)),2))-$C78)^2+(1500*ABS(SIN(2*PI()*MOD(Calculator!$B$30/Calculator!$F$20,1)))*IF(MOD(Calculator!$B$30/Calculator!$F$20,1)&lt;0.5,-1,1))^2)/((50*POWER(80,POWER(COS(PI()*MOD(Calculator!$B$30/Calculator!$F$20,1)),2))+$C78)^2+(1500*ABS(SIN(2*PI()*MOD(Calculator!$B$30/Calculator!$F$20,1)))*IF(MOD(Calculator!$B$30/Calculator!$F$20,1)&lt;0.5,-1,1))^2)))/(1-SQRT(((50*POWER(80,POWER(COS(PI()*MOD(Calculator!$B$30/Calculator!$F$20,1)),2))-$C78)^2+(1500*ABS(SIN(2*PI()*MOD(Calculator!$B$30/Calculator!$F$20,1)))*IF(MOD(Calculator!$B$30/Calculator!$F$20,1)&lt;0.5,-1,1))^2)/((50*POWER(80,POWER(COS(PI()*MOD(Calculator!$B$30/Calculator!$F$20,1)),2))+$C78)^2+(1500*ABS(SIN(2*PI()*MOD(Calculator!$B$30/Calculator!$F$20,1)))*IF(MOD(Calculator!$B$30/Calculator!$F$20,1)&lt;0.5,-1,1))^2))),2))</f>
        <v>—</v>
      </c>
      <c r="Y78" s="298" t="str">
        <f aca="false">IF(OR(Calculator!$E$21&lt;&gt;"YES",Calculator!$B$30&lt;Calculator!$G$21),"—",ROUND((1+SQRT(((50*POWER(80,POWER(COS(PI()*MOD(Calculator!$B$30/Calculator!$F$21,1)),2))-$C78)^2+(1500*ABS(SIN(2*PI()*MOD(Calculator!$B$30/Calculator!$F$21,1)))*IF(MOD(Calculator!$B$30/Calculator!$F$21,1)&lt;0.5,-1,1))^2)/((50*POWER(80,POWER(COS(PI()*MOD(Calculator!$B$30/Calculator!$F$21,1)),2))+$C78)^2+(1500*ABS(SIN(2*PI()*MOD(Calculator!$B$30/Calculator!$F$21,1)))*IF(MOD(Calculator!$B$30/Calculator!$F$21,1)&lt;0.5,-1,1))^2)))/(1-SQRT(((50*POWER(80,POWER(COS(PI()*MOD(Calculator!$B$30/Calculator!$F$21,1)),2))-$C78)^2+(1500*ABS(SIN(2*PI()*MOD(Calculator!$B$30/Calculator!$F$21,1)))*IF(MOD(Calculator!$B$30/Calculator!$F$21,1)&lt;0.5,-1,1))^2)/((50*POWER(80,POWER(COS(PI()*MOD(Calculator!$B$30/Calculator!$F$21,1)),2))+$C78)^2+(1500*ABS(SIN(2*PI()*MOD(Calculator!$B$30/Calculator!$F$21,1)))*IF(MOD(Calculator!$B$30/Calculator!$F$21,1)&lt;0.5,-1,1))^2))),2))</f>
        <v>—</v>
      </c>
      <c r="Z78" s="298" t="str">
        <f aca="false">IF(OR(Calculator!$E$22&lt;&gt;"YES",Calculator!$B$30&lt;Calculator!$G$22),"—",ROUND((1+SQRT(((50*POWER(80,POWER(COS(PI()*MOD(Calculator!$B$30/Calculator!$F$22,1)),2))-$C78)^2+(1500*ABS(SIN(2*PI()*MOD(Calculator!$B$30/Calculator!$F$22,1)))*IF(MOD(Calculator!$B$30/Calculator!$F$22,1)&lt;0.5,-1,1))^2)/((50*POWER(80,POWER(COS(PI()*MOD(Calculator!$B$30/Calculator!$F$22,1)),2))+$C78)^2+(1500*ABS(SIN(2*PI()*MOD(Calculator!$B$30/Calculator!$F$22,1)))*IF(MOD(Calculator!$B$30/Calculator!$F$22,1)&lt;0.5,-1,1))^2)))/(1-SQRT(((50*POWER(80,POWER(COS(PI()*MOD(Calculator!$B$30/Calculator!$F$22,1)),2))-$C78)^2+(1500*ABS(SIN(2*PI()*MOD(Calculator!$B$30/Calculator!$F$22,1)))*IF(MOD(Calculator!$B$30/Calculator!$F$22,1)&lt;0.5,-1,1))^2)/((50*POWER(80,POWER(COS(PI()*MOD(Calculator!$B$30/Calculator!$F$22,1)),2))+$C78)^2+(1500*ABS(SIN(2*PI()*MOD(Calculator!$B$30/Calculator!$F$22,1)))*IF(MOD(Calculator!$B$30/Calculator!$F$22,1)&lt;0.5,-1,1))^2))),2))</f>
        <v>—</v>
      </c>
      <c r="AA78" s="292" t="n">
        <f aca="false">IFERROR(ROUND((IF(ISNUMBER(P78),P78,0)+IF(ISNUMBER(Q78),Q78,0)+IF(ISNUMBER(R78),R78,0)+IF(ISNUMBER(S78),S78,0)+IF(ISNUMBER(T78),T78,0)+IF(ISNUMBER(U78),U78,0)+IF(ISNUMBER(V78),V78,0)+IF(ISNUMBER(W78),W78,0)+IF(ISNUMBER(X78),X78,0)+IF(ISNUMBER(Y78),Y78,0)+IF(ISNUMBER(Z78),Z78,0))/(IF(ISNUMBER(P78),1,0)+IF(ISNUMBER(Q78),1,0)+IF(ISNUMBER(R78),1,0)+IF(ISNUMBER(S78),1,0)+IF(ISNUMBER(T78),1,0)+IF(ISNUMBER(U78),1,0)+IF(ISNUMBER(V78),1,0)+IF(ISNUMBER(W78),1,0)+IF(ISNUMBER(X78),1,0)+IF(ISNUMBER(Y78),1,0)+IF(ISNUMBER(Z78),1,0)),4),"")</f>
        <v>19.26</v>
      </c>
      <c r="AB78" s="298" t="str">
        <f aca="false">IF(OR(Calculator!$E$12&lt;&gt;"YES",Calculator!$B$31&lt;Calculator!$G$12),"—",ROUND((1+SQRT(((50*POWER(80,POWER(COS(PI()*MOD(Calculator!$B$31/Calculator!$F$12,1)),2))-$C78)^2+(1500*ABS(SIN(2*PI()*MOD(Calculator!$B$31/Calculator!$F$12,1)))*IF(MOD(Calculator!$B$31/Calculator!$F$12,1)&lt;0.5,-1,1))^2)/((50*POWER(80,POWER(COS(PI()*MOD(Calculator!$B$31/Calculator!$F$12,1)),2))+$C78)^2+(1500*ABS(SIN(2*PI()*MOD(Calculator!$B$31/Calculator!$F$12,1)))*IF(MOD(Calculator!$B$31/Calculator!$F$12,1)&lt;0.5,-1,1))^2)))/(1-SQRT(((50*POWER(80,POWER(COS(PI()*MOD(Calculator!$B$31/Calculator!$F$12,1)),2))-$C78)^2+(1500*ABS(SIN(2*PI()*MOD(Calculator!$B$31/Calculator!$F$12,1)))*IF(MOD(Calculator!$B$31/Calculator!$F$12,1)&lt;0.5,-1,1))^2)/((50*POWER(80,POWER(COS(PI()*MOD(Calculator!$B$31/Calculator!$F$12,1)),2))+$C78)^2+(1500*ABS(SIN(2*PI()*MOD(Calculator!$B$31/Calculator!$F$12,1)))*IF(MOD(Calculator!$B$31/Calculator!$F$12,1)&lt;0.5,-1,1))^2))),2))</f>
        <v>—</v>
      </c>
      <c r="AC78" s="298" t="str">
        <f aca="false">IF(OR(Calculator!$E$13&lt;&gt;"YES",Calculator!$B$31&lt;Calculator!$G$13),"—",ROUND((1+SQRT(((50*POWER(80,POWER(COS(PI()*MOD(Calculator!$B$31/Calculator!$F$13,1)),2))-$C78)^2+(1500*ABS(SIN(2*PI()*MOD(Calculator!$B$31/Calculator!$F$13,1)))*IF(MOD(Calculator!$B$31/Calculator!$F$13,1)&lt;0.5,-1,1))^2)/((50*POWER(80,POWER(COS(PI()*MOD(Calculator!$B$31/Calculator!$F$13,1)),2))+$C78)^2+(1500*ABS(SIN(2*PI()*MOD(Calculator!$B$31/Calculator!$F$13,1)))*IF(MOD(Calculator!$B$31/Calculator!$F$13,1)&lt;0.5,-1,1))^2)))/(1-SQRT(((50*POWER(80,POWER(COS(PI()*MOD(Calculator!$B$31/Calculator!$F$13,1)),2))-$C78)^2+(1500*ABS(SIN(2*PI()*MOD(Calculator!$B$31/Calculator!$F$13,1)))*IF(MOD(Calculator!$B$31/Calculator!$F$13,1)&lt;0.5,-1,1))^2)/((50*POWER(80,POWER(COS(PI()*MOD(Calculator!$B$31/Calculator!$F$13,1)),2))+$C78)^2+(1500*ABS(SIN(2*PI()*MOD(Calculator!$B$31/Calculator!$F$13,1)))*IF(MOD(Calculator!$B$31/Calculator!$F$13,1)&lt;0.5,-1,1))^2))),2))</f>
        <v>—</v>
      </c>
      <c r="AD78" s="298" t="str">
        <f aca="false">IF(OR(Calculator!$E$14&lt;&gt;"YES",Calculator!$B$31&lt;Calculator!$G$14),"—",ROUND((1+SQRT(((50*POWER(80,POWER(COS(PI()*MOD(Calculator!$B$31/Calculator!$F$14,1)),2))-$C78)^2+(1500*ABS(SIN(2*PI()*MOD(Calculator!$B$31/Calculator!$F$14,1)))*IF(MOD(Calculator!$B$31/Calculator!$F$14,1)&lt;0.5,-1,1))^2)/((50*POWER(80,POWER(COS(PI()*MOD(Calculator!$B$31/Calculator!$F$14,1)),2))+$C78)^2+(1500*ABS(SIN(2*PI()*MOD(Calculator!$B$31/Calculator!$F$14,1)))*IF(MOD(Calculator!$B$31/Calculator!$F$14,1)&lt;0.5,-1,1))^2)))/(1-SQRT(((50*POWER(80,POWER(COS(PI()*MOD(Calculator!$B$31/Calculator!$F$14,1)),2))-$C78)^2+(1500*ABS(SIN(2*PI()*MOD(Calculator!$B$31/Calculator!$F$14,1)))*IF(MOD(Calculator!$B$31/Calculator!$F$14,1)&lt;0.5,-1,1))^2)/((50*POWER(80,POWER(COS(PI()*MOD(Calculator!$B$31/Calculator!$F$14,1)),2))+$C78)^2+(1500*ABS(SIN(2*PI()*MOD(Calculator!$B$31/Calculator!$F$14,1)))*IF(MOD(Calculator!$B$31/Calculator!$F$14,1)&lt;0.5,-1,1))^2))),2))</f>
        <v>—</v>
      </c>
      <c r="AE78" s="298" t="n">
        <f aca="false">IF(OR(Calculator!$E$15&lt;&gt;"YES",Calculator!$B$31&lt;Calculator!$G$15),"—",ROUND((1+SQRT(((50*POWER(80,POWER(COS(PI()*MOD(Calculator!$B$31/Calculator!$F$15,1)),2))-$C78)^2+(1500*ABS(SIN(2*PI()*MOD(Calculator!$B$31/Calculator!$F$15,1)))*IF(MOD(Calculator!$B$31/Calculator!$F$15,1)&lt;0.5,-1,1))^2)/((50*POWER(80,POWER(COS(PI()*MOD(Calculator!$B$31/Calculator!$F$15,1)),2))+$C78)^2+(1500*ABS(SIN(2*PI()*MOD(Calculator!$B$31/Calculator!$F$15,1)))*IF(MOD(Calculator!$B$31/Calculator!$F$15,1)&lt;0.5,-1,1))^2)))/(1-SQRT(((50*POWER(80,POWER(COS(PI()*MOD(Calculator!$B$31/Calculator!$F$15,1)),2))-$C78)^2+(1500*ABS(SIN(2*PI()*MOD(Calculator!$B$31/Calculator!$F$15,1)))*IF(MOD(Calculator!$B$31/Calculator!$F$15,1)&lt;0.5,-1,1))^2)/((50*POWER(80,POWER(COS(PI()*MOD(Calculator!$B$31/Calculator!$F$15,1)),2))+$C78)^2+(1500*ABS(SIN(2*PI()*MOD(Calculator!$B$31/Calculator!$F$15,1)))*IF(MOD(Calculator!$B$31/Calculator!$F$15,1)&lt;0.5,-1,1))^2))),2))</f>
        <v>20.73</v>
      </c>
      <c r="AF78" s="298" t="str">
        <f aca="false">IF(OR(Calculator!$E$16&lt;&gt;"YES",Calculator!$B$31&lt;Calculator!$G$16),"—",ROUND((1+SQRT(((50*POWER(80,POWER(COS(PI()*MOD(Calculator!$B$31/Calculator!$F$16,1)),2))-$C78)^2+(1500*ABS(SIN(2*PI()*MOD(Calculator!$B$31/Calculator!$F$16,1)))*IF(MOD(Calculator!$B$31/Calculator!$F$16,1)&lt;0.5,-1,1))^2)/((50*POWER(80,POWER(COS(PI()*MOD(Calculator!$B$31/Calculator!$F$16,1)),2))+$C78)^2+(1500*ABS(SIN(2*PI()*MOD(Calculator!$B$31/Calculator!$F$16,1)))*IF(MOD(Calculator!$B$31/Calculator!$F$16,1)&lt;0.5,-1,1))^2)))/(1-SQRT(((50*POWER(80,POWER(COS(PI()*MOD(Calculator!$B$31/Calculator!$F$16,1)),2))-$C78)^2+(1500*ABS(SIN(2*PI()*MOD(Calculator!$B$31/Calculator!$F$16,1)))*IF(MOD(Calculator!$B$31/Calculator!$F$16,1)&lt;0.5,-1,1))^2)/((50*POWER(80,POWER(COS(PI()*MOD(Calculator!$B$31/Calculator!$F$16,1)),2))+$C78)^2+(1500*ABS(SIN(2*PI()*MOD(Calculator!$B$31/Calculator!$F$16,1)))*IF(MOD(Calculator!$B$31/Calculator!$F$16,1)&lt;0.5,-1,1))^2))),2))</f>
        <v>—</v>
      </c>
      <c r="AG78" s="298" t="n">
        <f aca="false">IF(OR(Calculator!$E$17&lt;&gt;"YES",Calculator!$B$31&lt;Calculator!$G$17),"—",ROUND((1+SQRT(((50*POWER(80,POWER(COS(PI()*MOD(Calculator!$B$31/Calculator!$F$17,1)),2))-$C78)^2+(1500*ABS(SIN(2*PI()*MOD(Calculator!$B$31/Calculator!$F$17,1)))*IF(MOD(Calculator!$B$31/Calculator!$F$17,1)&lt;0.5,-1,1))^2)/((50*POWER(80,POWER(COS(PI()*MOD(Calculator!$B$31/Calculator!$F$17,1)),2))+$C78)^2+(1500*ABS(SIN(2*PI()*MOD(Calculator!$B$31/Calculator!$F$17,1)))*IF(MOD(Calculator!$B$31/Calculator!$F$17,1)&lt;0.5,-1,1))^2)))/(1-SQRT(((50*POWER(80,POWER(COS(PI()*MOD(Calculator!$B$31/Calculator!$F$17,1)),2))-$C78)^2+(1500*ABS(SIN(2*PI()*MOD(Calculator!$B$31/Calculator!$F$17,1)))*IF(MOD(Calculator!$B$31/Calculator!$F$17,1)&lt;0.5,-1,1))^2)/((50*POWER(80,POWER(COS(PI()*MOD(Calculator!$B$31/Calculator!$F$17,1)),2))+$C78)^2+(1500*ABS(SIN(2*PI()*MOD(Calculator!$B$31/Calculator!$F$17,1)))*IF(MOD(Calculator!$B$31/Calculator!$F$17,1)&lt;0.5,-1,1))^2))),2))</f>
        <v>16.02</v>
      </c>
      <c r="AH78" s="298" t="str">
        <f aca="false">IF(OR(Calculator!$E$18&lt;&gt;"YES",Calculator!$B$31&lt;Calculator!$G$18),"—",ROUND((1+SQRT(((50*POWER(80,POWER(COS(PI()*MOD(Calculator!$B$31/Calculator!$F$18,1)),2))-$C78)^2+(1500*ABS(SIN(2*PI()*MOD(Calculator!$B$31/Calculator!$F$18,1)))*IF(MOD(Calculator!$B$31/Calculator!$F$18,1)&lt;0.5,-1,1))^2)/((50*POWER(80,POWER(COS(PI()*MOD(Calculator!$B$31/Calculator!$F$18,1)),2))+$C78)^2+(1500*ABS(SIN(2*PI()*MOD(Calculator!$B$31/Calculator!$F$18,1)))*IF(MOD(Calculator!$B$31/Calculator!$F$18,1)&lt;0.5,-1,1))^2)))/(1-SQRT(((50*POWER(80,POWER(COS(PI()*MOD(Calculator!$B$31/Calculator!$F$18,1)),2))-$C78)^2+(1500*ABS(SIN(2*PI()*MOD(Calculator!$B$31/Calculator!$F$18,1)))*IF(MOD(Calculator!$B$31/Calculator!$F$18,1)&lt;0.5,-1,1))^2)/((50*POWER(80,POWER(COS(PI()*MOD(Calculator!$B$31/Calculator!$F$18,1)),2))+$C78)^2+(1500*ABS(SIN(2*PI()*MOD(Calculator!$B$31/Calculator!$F$18,1)))*IF(MOD(Calculator!$B$31/Calculator!$F$18,1)&lt;0.5,-1,1))^2))),2))</f>
        <v>—</v>
      </c>
      <c r="AI78" s="298" t="str">
        <f aca="false">IF(OR(Calculator!$E$19&lt;&gt;"YES",Calculator!$B$31&lt;Calculator!$G$19),"—",ROUND((1+SQRT(((50*POWER(80,POWER(COS(PI()*MOD(Calculator!$B$31/Calculator!$F$19,1)),2))-$C78)^2+(1500*ABS(SIN(2*PI()*MOD(Calculator!$B$31/Calculator!$F$19,1)))*IF(MOD(Calculator!$B$31/Calculator!$F$19,1)&lt;0.5,-1,1))^2)/((50*POWER(80,POWER(COS(PI()*MOD(Calculator!$B$31/Calculator!$F$19,1)),2))+$C78)^2+(1500*ABS(SIN(2*PI()*MOD(Calculator!$B$31/Calculator!$F$19,1)))*IF(MOD(Calculator!$B$31/Calculator!$F$19,1)&lt;0.5,-1,1))^2)))/(1-SQRT(((50*POWER(80,POWER(COS(PI()*MOD(Calculator!$B$31/Calculator!$F$19,1)),2))-$C78)^2+(1500*ABS(SIN(2*PI()*MOD(Calculator!$B$31/Calculator!$F$19,1)))*IF(MOD(Calculator!$B$31/Calculator!$F$19,1)&lt;0.5,-1,1))^2)/((50*POWER(80,POWER(COS(PI()*MOD(Calculator!$B$31/Calculator!$F$19,1)),2))+$C78)^2+(1500*ABS(SIN(2*PI()*MOD(Calculator!$B$31/Calculator!$F$19,1)))*IF(MOD(Calculator!$B$31/Calculator!$F$19,1)&lt;0.5,-1,1))^2))),2))</f>
        <v>—</v>
      </c>
      <c r="AJ78" s="298" t="str">
        <f aca="false">IF(OR(Calculator!$E$20&lt;&gt;"YES",Calculator!$B$31&lt;Calculator!$G$20),"—",ROUND((1+SQRT(((50*POWER(80,POWER(COS(PI()*MOD(Calculator!$B$31/Calculator!$F$20,1)),2))-$C78)^2+(1500*ABS(SIN(2*PI()*MOD(Calculator!$B$31/Calculator!$F$20,1)))*IF(MOD(Calculator!$B$31/Calculator!$F$20,1)&lt;0.5,-1,1))^2)/((50*POWER(80,POWER(COS(PI()*MOD(Calculator!$B$31/Calculator!$F$20,1)),2))+$C78)^2+(1500*ABS(SIN(2*PI()*MOD(Calculator!$B$31/Calculator!$F$20,1)))*IF(MOD(Calculator!$B$31/Calculator!$F$20,1)&lt;0.5,-1,1))^2)))/(1-SQRT(((50*POWER(80,POWER(COS(PI()*MOD(Calculator!$B$31/Calculator!$F$20,1)),2))-$C78)^2+(1500*ABS(SIN(2*PI()*MOD(Calculator!$B$31/Calculator!$F$20,1)))*IF(MOD(Calculator!$B$31/Calculator!$F$20,1)&lt;0.5,-1,1))^2)/((50*POWER(80,POWER(COS(PI()*MOD(Calculator!$B$31/Calculator!$F$20,1)),2))+$C78)^2+(1500*ABS(SIN(2*PI()*MOD(Calculator!$B$31/Calculator!$F$20,1)))*IF(MOD(Calculator!$B$31/Calculator!$F$20,1)&lt;0.5,-1,1))^2))),2))</f>
        <v>—</v>
      </c>
      <c r="AK78" s="298" t="str">
        <f aca="false">IF(OR(Calculator!$E$21&lt;&gt;"YES",Calculator!$B$31&lt;Calculator!$G$21),"—",ROUND((1+SQRT(((50*POWER(80,POWER(COS(PI()*MOD(Calculator!$B$31/Calculator!$F$21,1)),2))-$C78)^2+(1500*ABS(SIN(2*PI()*MOD(Calculator!$B$31/Calculator!$F$21,1)))*IF(MOD(Calculator!$B$31/Calculator!$F$21,1)&lt;0.5,-1,1))^2)/((50*POWER(80,POWER(COS(PI()*MOD(Calculator!$B$31/Calculator!$F$21,1)),2))+$C78)^2+(1500*ABS(SIN(2*PI()*MOD(Calculator!$B$31/Calculator!$F$21,1)))*IF(MOD(Calculator!$B$31/Calculator!$F$21,1)&lt;0.5,-1,1))^2)))/(1-SQRT(((50*POWER(80,POWER(COS(PI()*MOD(Calculator!$B$31/Calculator!$F$21,1)),2))-$C78)^2+(1500*ABS(SIN(2*PI()*MOD(Calculator!$B$31/Calculator!$F$21,1)))*IF(MOD(Calculator!$B$31/Calculator!$F$21,1)&lt;0.5,-1,1))^2)/((50*POWER(80,POWER(COS(PI()*MOD(Calculator!$B$31/Calculator!$F$21,1)),2))+$C78)^2+(1500*ABS(SIN(2*PI()*MOD(Calculator!$B$31/Calculator!$F$21,1)))*IF(MOD(Calculator!$B$31/Calculator!$F$21,1)&lt;0.5,-1,1))^2))),2))</f>
        <v>—</v>
      </c>
      <c r="AL78" s="298" t="str">
        <f aca="false">IF(OR(Calculator!$E$22&lt;&gt;"YES",Calculator!$B$31&lt;Calculator!$G$22),"—",ROUND((1+SQRT(((50*POWER(80,POWER(COS(PI()*MOD(Calculator!$B$31/Calculator!$F$22,1)),2))-$C78)^2+(1500*ABS(SIN(2*PI()*MOD(Calculator!$B$31/Calculator!$F$22,1)))*IF(MOD(Calculator!$B$31/Calculator!$F$22,1)&lt;0.5,-1,1))^2)/((50*POWER(80,POWER(COS(PI()*MOD(Calculator!$B$31/Calculator!$F$22,1)),2))+$C78)^2+(1500*ABS(SIN(2*PI()*MOD(Calculator!$B$31/Calculator!$F$22,1)))*IF(MOD(Calculator!$B$31/Calculator!$F$22,1)&lt;0.5,-1,1))^2)))/(1-SQRT(((50*POWER(80,POWER(COS(PI()*MOD(Calculator!$B$31/Calculator!$F$22,1)),2))-$C78)^2+(1500*ABS(SIN(2*PI()*MOD(Calculator!$B$31/Calculator!$F$22,1)))*IF(MOD(Calculator!$B$31/Calculator!$F$22,1)&lt;0.5,-1,1))^2)/((50*POWER(80,POWER(COS(PI()*MOD(Calculator!$B$31/Calculator!$F$22,1)),2))+$C78)^2+(1500*ABS(SIN(2*PI()*MOD(Calculator!$B$31/Calculator!$F$22,1)))*IF(MOD(Calculator!$B$31/Calculator!$F$22,1)&lt;0.5,-1,1))^2))),2))</f>
        <v>—</v>
      </c>
      <c r="AM78" s="293" t="n">
        <f aca="false">IFERROR(ROUND((IF(ISNUMBER(AB78),AB78,0)+IF(ISNUMBER(AC78),AC78,0)+IF(ISNUMBER(AD78),AD78,0)+IF(ISNUMBER(AE78),AE78,0)+IF(ISNUMBER(AF78),AF78,0)+IF(ISNUMBER(AG78),AG78,0)+IF(ISNUMBER(AH78),AH78,0)+IF(ISNUMBER(AI78),AI78,0)+IF(ISNUMBER(AJ78),AJ78,0)+IF(ISNUMBER(AK78),AK78,0)+IF(ISNUMBER(AL78),AL78,0))/(IF(ISNUMBER(AB78),1,0)+IF(ISNUMBER(AC78),1,0)+IF(ISNUMBER(AD78),1,0)+IF(ISNUMBER(AE78),1,0)+IF(ISNUMBER(AF78),1,0)+IF(ISNUMBER(AG78),1,0)+IF(ISNUMBER(AH78),1,0)+IF(ISNUMBER(AI78),1,0)+IF(ISNUMBER(AJ78),1,0)+IF(ISNUMBER(AK78),1,0)+IF(ISNUMBER(AL78),1,0)),4),"")</f>
        <v>18.375</v>
      </c>
      <c r="AN78" s="299" t="str">
        <f aca="false">IF(OR(Calculator!$E$12&lt;&gt;"YES",Calculator!$B$32&lt;Calculator!$G$12),"—",ROUND((1+SQRT(((50*POWER(80,POWER(COS(PI()*MOD(Calculator!$B$32/Calculator!$F$12,1)),2))-$C78)^2+(1500*ABS(SIN(2*PI()*MOD(Calculator!$B$32/Calculator!$F$12,1)))*IF(MOD(Calculator!$B$32/Calculator!$F$12,1)&lt;0.5,-1,1))^2)/((50*POWER(80,POWER(COS(PI()*MOD(Calculator!$B$32/Calculator!$F$12,1)),2))+$C78)^2+(1500*ABS(SIN(2*PI()*MOD(Calculator!$B$32/Calculator!$F$12,1)))*IF(MOD(Calculator!$B$32/Calculator!$F$12,1)&lt;0.5,-1,1))^2)))/(1-SQRT(((50*POWER(80,POWER(COS(PI()*MOD(Calculator!$B$32/Calculator!$F$12,1)),2))-$C78)^2+(1500*ABS(SIN(2*PI()*MOD(Calculator!$B$32/Calculator!$F$12,1)))*IF(MOD(Calculator!$B$32/Calculator!$F$12,1)&lt;0.5,-1,1))^2)/((50*POWER(80,POWER(COS(PI()*MOD(Calculator!$B$32/Calculator!$F$12,1)),2))+$C78)^2+(1500*ABS(SIN(2*PI()*MOD(Calculator!$B$32/Calculator!$F$12,1)))*IF(MOD(Calculator!$B$32/Calculator!$F$12,1)&lt;0.5,-1,1))^2))),2))</f>
        <v>—</v>
      </c>
      <c r="AO78" s="299" t="str">
        <f aca="false">IF(OR(Calculator!$E$13&lt;&gt;"YES",Calculator!$B$32&lt;Calculator!$G$13),"—",ROUND((1+SQRT(((50*POWER(80,POWER(COS(PI()*MOD(Calculator!$B$32/Calculator!$F$13,1)),2))-$C78)^2+(1500*ABS(SIN(2*PI()*MOD(Calculator!$B$32/Calculator!$F$13,1)))*IF(MOD(Calculator!$B$32/Calculator!$F$13,1)&lt;0.5,-1,1))^2)/((50*POWER(80,POWER(COS(PI()*MOD(Calculator!$B$32/Calculator!$F$13,1)),2))+$C78)^2+(1500*ABS(SIN(2*PI()*MOD(Calculator!$B$32/Calculator!$F$13,1)))*IF(MOD(Calculator!$B$32/Calculator!$F$13,1)&lt;0.5,-1,1))^2)))/(1-SQRT(((50*POWER(80,POWER(COS(PI()*MOD(Calculator!$B$32/Calculator!$F$13,1)),2))-$C78)^2+(1500*ABS(SIN(2*PI()*MOD(Calculator!$B$32/Calculator!$F$13,1)))*IF(MOD(Calculator!$B$32/Calculator!$F$13,1)&lt;0.5,-1,1))^2)/((50*POWER(80,POWER(COS(PI()*MOD(Calculator!$B$32/Calculator!$F$13,1)),2))+$C78)^2+(1500*ABS(SIN(2*PI()*MOD(Calculator!$B$32/Calculator!$F$13,1)))*IF(MOD(Calculator!$B$32/Calculator!$F$13,1)&lt;0.5,-1,1))^2))),2))</f>
        <v>—</v>
      </c>
      <c r="AP78" s="299" t="str">
        <f aca="false">IF(OR(Calculator!$E$14&lt;&gt;"YES",Calculator!$B$32&lt;Calculator!$G$14),"—",ROUND((1+SQRT(((50*POWER(80,POWER(COS(PI()*MOD(Calculator!$B$32/Calculator!$F$14,1)),2))-$C78)^2+(1500*ABS(SIN(2*PI()*MOD(Calculator!$B$32/Calculator!$F$14,1)))*IF(MOD(Calculator!$B$32/Calculator!$F$14,1)&lt;0.5,-1,1))^2)/((50*POWER(80,POWER(COS(PI()*MOD(Calculator!$B$32/Calculator!$F$14,1)),2))+$C78)^2+(1500*ABS(SIN(2*PI()*MOD(Calculator!$B$32/Calculator!$F$14,1)))*IF(MOD(Calculator!$B$32/Calculator!$F$14,1)&lt;0.5,-1,1))^2)))/(1-SQRT(((50*POWER(80,POWER(COS(PI()*MOD(Calculator!$B$32/Calculator!$F$14,1)),2))-$C78)^2+(1500*ABS(SIN(2*PI()*MOD(Calculator!$B$32/Calculator!$F$14,1)))*IF(MOD(Calculator!$B$32/Calculator!$F$14,1)&lt;0.5,-1,1))^2)/((50*POWER(80,POWER(COS(PI()*MOD(Calculator!$B$32/Calculator!$F$14,1)),2))+$C78)^2+(1500*ABS(SIN(2*PI()*MOD(Calculator!$B$32/Calculator!$F$14,1)))*IF(MOD(Calculator!$B$32/Calculator!$F$14,1)&lt;0.5,-1,1))^2))),2))</f>
        <v>—</v>
      </c>
      <c r="AQ78" s="299" t="n">
        <f aca="false">IF(OR(Calculator!$E$15&lt;&gt;"YES",Calculator!$B$32&lt;Calculator!$G$15),"—",ROUND((1+SQRT(((50*POWER(80,POWER(COS(PI()*MOD(Calculator!$B$32/Calculator!$F$15,1)),2))-$C78)^2+(1500*ABS(SIN(2*PI()*MOD(Calculator!$B$32/Calculator!$F$15,1)))*IF(MOD(Calculator!$B$32/Calculator!$F$15,1)&lt;0.5,-1,1))^2)/((50*POWER(80,POWER(COS(PI()*MOD(Calculator!$B$32/Calculator!$F$15,1)),2))+$C78)^2+(1500*ABS(SIN(2*PI()*MOD(Calculator!$B$32/Calculator!$F$15,1)))*IF(MOD(Calculator!$B$32/Calculator!$F$15,1)&lt;0.5,-1,1))^2)))/(1-SQRT(((50*POWER(80,POWER(COS(PI()*MOD(Calculator!$B$32/Calculator!$F$15,1)),2))-$C78)^2+(1500*ABS(SIN(2*PI()*MOD(Calculator!$B$32/Calculator!$F$15,1)))*IF(MOD(Calculator!$B$32/Calculator!$F$15,1)&lt;0.5,-1,1))^2)/((50*POWER(80,POWER(COS(PI()*MOD(Calculator!$B$32/Calculator!$F$15,1)),2))+$C78)^2+(1500*ABS(SIN(2*PI()*MOD(Calculator!$B$32/Calculator!$F$15,1)))*IF(MOD(Calculator!$B$32/Calculator!$F$15,1)&lt;0.5,-1,1))^2))),2))</f>
        <v>2.48</v>
      </c>
      <c r="AR78" s="299" t="str">
        <f aca="false">IF(OR(Calculator!$E$16&lt;&gt;"YES",Calculator!$B$32&lt;Calculator!$G$16),"—",ROUND((1+SQRT(((50*POWER(80,POWER(COS(PI()*MOD(Calculator!$B$32/Calculator!$F$16,1)),2))-$C78)^2+(1500*ABS(SIN(2*PI()*MOD(Calculator!$B$32/Calculator!$F$16,1)))*IF(MOD(Calculator!$B$32/Calculator!$F$16,1)&lt;0.5,-1,1))^2)/((50*POWER(80,POWER(COS(PI()*MOD(Calculator!$B$32/Calculator!$F$16,1)),2))+$C78)^2+(1500*ABS(SIN(2*PI()*MOD(Calculator!$B$32/Calculator!$F$16,1)))*IF(MOD(Calculator!$B$32/Calculator!$F$16,1)&lt;0.5,-1,1))^2)))/(1-SQRT(((50*POWER(80,POWER(COS(PI()*MOD(Calculator!$B$32/Calculator!$F$16,1)),2))-$C78)^2+(1500*ABS(SIN(2*PI()*MOD(Calculator!$B$32/Calculator!$F$16,1)))*IF(MOD(Calculator!$B$32/Calculator!$F$16,1)&lt;0.5,-1,1))^2)/((50*POWER(80,POWER(COS(PI()*MOD(Calculator!$B$32/Calculator!$F$16,1)),2))+$C78)^2+(1500*ABS(SIN(2*PI()*MOD(Calculator!$B$32/Calculator!$F$16,1)))*IF(MOD(Calculator!$B$32/Calculator!$F$16,1)&lt;0.5,-1,1))^2))),2))</f>
        <v>—</v>
      </c>
      <c r="AS78" s="299" t="n">
        <f aca="false">IF(OR(Calculator!$E$17&lt;&gt;"YES",Calculator!$B$32&lt;Calculator!$G$17),"—",ROUND((1+SQRT(((50*POWER(80,POWER(COS(PI()*MOD(Calculator!$B$32/Calculator!$F$17,1)),2))-$C78)^2+(1500*ABS(SIN(2*PI()*MOD(Calculator!$B$32/Calculator!$F$17,1)))*IF(MOD(Calculator!$B$32/Calculator!$F$17,1)&lt;0.5,-1,1))^2)/((50*POWER(80,POWER(COS(PI()*MOD(Calculator!$B$32/Calculator!$F$17,1)),2))+$C78)^2+(1500*ABS(SIN(2*PI()*MOD(Calculator!$B$32/Calculator!$F$17,1)))*IF(MOD(Calculator!$B$32/Calculator!$F$17,1)&lt;0.5,-1,1))^2)))/(1-SQRT(((50*POWER(80,POWER(COS(PI()*MOD(Calculator!$B$32/Calculator!$F$17,1)),2))-$C78)^2+(1500*ABS(SIN(2*PI()*MOD(Calculator!$B$32/Calculator!$F$17,1)))*IF(MOD(Calculator!$B$32/Calculator!$F$17,1)&lt;0.5,-1,1))^2)/((50*POWER(80,POWER(COS(PI()*MOD(Calculator!$B$32/Calculator!$F$17,1)),2))+$C78)^2+(1500*ABS(SIN(2*PI()*MOD(Calculator!$B$32/Calculator!$F$17,1)))*IF(MOD(Calculator!$B$32/Calculator!$F$17,1)&lt;0.5,-1,1))^2))),2))</f>
        <v>16.87</v>
      </c>
      <c r="AT78" s="299" t="str">
        <f aca="false">IF(OR(Calculator!$E$18&lt;&gt;"YES",Calculator!$B$32&lt;Calculator!$G$18),"—",ROUND((1+SQRT(((50*POWER(80,POWER(COS(PI()*MOD(Calculator!$B$32/Calculator!$F$18,1)),2))-$C78)^2+(1500*ABS(SIN(2*PI()*MOD(Calculator!$B$32/Calculator!$F$18,1)))*IF(MOD(Calculator!$B$32/Calculator!$F$18,1)&lt;0.5,-1,1))^2)/((50*POWER(80,POWER(COS(PI()*MOD(Calculator!$B$32/Calculator!$F$18,1)),2))+$C78)^2+(1500*ABS(SIN(2*PI()*MOD(Calculator!$B$32/Calculator!$F$18,1)))*IF(MOD(Calculator!$B$32/Calculator!$F$18,1)&lt;0.5,-1,1))^2)))/(1-SQRT(((50*POWER(80,POWER(COS(PI()*MOD(Calculator!$B$32/Calculator!$F$18,1)),2))-$C78)^2+(1500*ABS(SIN(2*PI()*MOD(Calculator!$B$32/Calculator!$F$18,1)))*IF(MOD(Calculator!$B$32/Calculator!$F$18,1)&lt;0.5,-1,1))^2)/((50*POWER(80,POWER(COS(PI()*MOD(Calculator!$B$32/Calculator!$F$18,1)),2))+$C78)^2+(1500*ABS(SIN(2*PI()*MOD(Calculator!$B$32/Calculator!$F$18,1)))*IF(MOD(Calculator!$B$32/Calculator!$F$18,1)&lt;0.5,-1,1))^2))),2))</f>
        <v>—</v>
      </c>
      <c r="AU78" s="299" t="str">
        <f aca="false">IF(OR(Calculator!$E$19&lt;&gt;"YES",Calculator!$B$32&lt;Calculator!$G$19),"—",ROUND((1+SQRT(((50*POWER(80,POWER(COS(PI()*MOD(Calculator!$B$32/Calculator!$F$19,1)),2))-$C78)^2+(1500*ABS(SIN(2*PI()*MOD(Calculator!$B$32/Calculator!$F$19,1)))*IF(MOD(Calculator!$B$32/Calculator!$F$19,1)&lt;0.5,-1,1))^2)/((50*POWER(80,POWER(COS(PI()*MOD(Calculator!$B$32/Calculator!$F$19,1)),2))+$C78)^2+(1500*ABS(SIN(2*PI()*MOD(Calculator!$B$32/Calculator!$F$19,1)))*IF(MOD(Calculator!$B$32/Calculator!$F$19,1)&lt;0.5,-1,1))^2)))/(1-SQRT(((50*POWER(80,POWER(COS(PI()*MOD(Calculator!$B$32/Calculator!$F$19,1)),2))-$C78)^2+(1500*ABS(SIN(2*PI()*MOD(Calculator!$B$32/Calculator!$F$19,1)))*IF(MOD(Calculator!$B$32/Calculator!$F$19,1)&lt;0.5,-1,1))^2)/((50*POWER(80,POWER(COS(PI()*MOD(Calculator!$B$32/Calculator!$F$19,1)),2))+$C78)^2+(1500*ABS(SIN(2*PI()*MOD(Calculator!$B$32/Calculator!$F$19,1)))*IF(MOD(Calculator!$B$32/Calculator!$F$19,1)&lt;0.5,-1,1))^2))),2))</f>
        <v>—</v>
      </c>
      <c r="AV78" s="299" t="str">
        <f aca="false">IF(OR(Calculator!$E$20&lt;&gt;"YES",Calculator!$B$32&lt;Calculator!$G$20),"—",ROUND((1+SQRT(((50*POWER(80,POWER(COS(PI()*MOD(Calculator!$B$32/Calculator!$F$20,1)),2))-$C78)^2+(1500*ABS(SIN(2*PI()*MOD(Calculator!$B$32/Calculator!$F$20,1)))*IF(MOD(Calculator!$B$32/Calculator!$F$20,1)&lt;0.5,-1,1))^2)/((50*POWER(80,POWER(COS(PI()*MOD(Calculator!$B$32/Calculator!$F$20,1)),2))+$C78)^2+(1500*ABS(SIN(2*PI()*MOD(Calculator!$B$32/Calculator!$F$20,1)))*IF(MOD(Calculator!$B$32/Calculator!$F$20,1)&lt;0.5,-1,1))^2)))/(1-SQRT(((50*POWER(80,POWER(COS(PI()*MOD(Calculator!$B$32/Calculator!$F$20,1)),2))-$C78)^2+(1500*ABS(SIN(2*PI()*MOD(Calculator!$B$32/Calculator!$F$20,1)))*IF(MOD(Calculator!$B$32/Calculator!$F$20,1)&lt;0.5,-1,1))^2)/((50*POWER(80,POWER(COS(PI()*MOD(Calculator!$B$32/Calculator!$F$20,1)),2))+$C78)^2+(1500*ABS(SIN(2*PI()*MOD(Calculator!$B$32/Calculator!$F$20,1)))*IF(MOD(Calculator!$B$32/Calculator!$F$20,1)&lt;0.5,-1,1))^2))),2))</f>
        <v>—</v>
      </c>
      <c r="AW78" s="299" t="str">
        <f aca="false">IF(OR(Calculator!$E$21&lt;&gt;"YES",Calculator!$B$32&lt;Calculator!$G$21),"—",ROUND((1+SQRT(((50*POWER(80,POWER(COS(PI()*MOD(Calculator!$B$32/Calculator!$F$21,1)),2))-$C78)^2+(1500*ABS(SIN(2*PI()*MOD(Calculator!$B$32/Calculator!$F$21,1)))*IF(MOD(Calculator!$B$32/Calculator!$F$21,1)&lt;0.5,-1,1))^2)/((50*POWER(80,POWER(COS(PI()*MOD(Calculator!$B$32/Calculator!$F$21,1)),2))+$C78)^2+(1500*ABS(SIN(2*PI()*MOD(Calculator!$B$32/Calculator!$F$21,1)))*IF(MOD(Calculator!$B$32/Calculator!$F$21,1)&lt;0.5,-1,1))^2)))/(1-SQRT(((50*POWER(80,POWER(COS(PI()*MOD(Calculator!$B$32/Calculator!$F$21,1)),2))-$C78)^2+(1500*ABS(SIN(2*PI()*MOD(Calculator!$B$32/Calculator!$F$21,1)))*IF(MOD(Calculator!$B$32/Calculator!$F$21,1)&lt;0.5,-1,1))^2)/((50*POWER(80,POWER(COS(PI()*MOD(Calculator!$B$32/Calculator!$F$21,1)),2))+$C78)^2+(1500*ABS(SIN(2*PI()*MOD(Calculator!$B$32/Calculator!$F$21,1)))*IF(MOD(Calculator!$B$32/Calculator!$F$21,1)&lt;0.5,-1,1))^2))),2))</f>
        <v>—</v>
      </c>
      <c r="AX78" s="299" t="str">
        <f aca="false">IF(OR(Calculator!$E$22&lt;&gt;"YES",Calculator!$B$32&lt;Calculator!$G$22),"—",ROUND((1+SQRT(((50*POWER(80,POWER(COS(PI()*MOD(Calculator!$B$32/Calculator!$F$22,1)),2))-$C78)^2+(1500*ABS(SIN(2*PI()*MOD(Calculator!$B$32/Calculator!$F$22,1)))*IF(MOD(Calculator!$B$32/Calculator!$F$22,1)&lt;0.5,-1,1))^2)/((50*POWER(80,POWER(COS(PI()*MOD(Calculator!$B$32/Calculator!$F$22,1)),2))+$C78)^2+(1500*ABS(SIN(2*PI()*MOD(Calculator!$B$32/Calculator!$F$22,1)))*IF(MOD(Calculator!$B$32/Calculator!$F$22,1)&lt;0.5,-1,1))^2)))/(1-SQRT(((50*POWER(80,POWER(COS(PI()*MOD(Calculator!$B$32/Calculator!$F$22,1)),2))-$C78)^2+(1500*ABS(SIN(2*PI()*MOD(Calculator!$B$32/Calculator!$F$22,1)))*IF(MOD(Calculator!$B$32/Calculator!$F$22,1)&lt;0.5,-1,1))^2)/((50*POWER(80,POWER(COS(PI()*MOD(Calculator!$B$32/Calculator!$F$22,1)),2))+$C78)^2+(1500*ABS(SIN(2*PI()*MOD(Calculator!$B$32/Calculator!$F$22,1)))*IF(MOD(Calculator!$B$32/Calculator!$F$22,1)&lt;0.5,-1,1))^2))),2))</f>
        <v>—</v>
      </c>
      <c r="AY78" s="293" t="n">
        <f aca="false">IFERROR(ROUND((IF(ISNUMBER(AN78),AN78,0)+IF(ISNUMBER(AO78),AO78,0)+IF(ISNUMBER(AP78),AP78,0)+IF(ISNUMBER(AQ78),AQ78,0)+IF(ISNUMBER(AR78),AR78,0)+IF(ISNUMBER(AS78),AS78,0)+IF(ISNUMBER(AT78),AT78,0)+IF(ISNUMBER(AU78),AU78,0)+IF(ISNUMBER(AV78),AV78,0)+IF(ISNUMBER(AW78),AW78,0)+IF(ISNUMBER(AX78),AX78,0))/(IF(ISNUMBER(AN78),1,0)+IF(ISNUMBER(AO78),1,0)+IF(ISNUMBER(AP78),1,0)+IF(ISNUMBER(AQ78),1,0)+IF(ISNUMBER(AR78),1,0)+IF(ISNUMBER(AS78),1,0)+IF(ISNUMBER(AT78),1,0)+IF(ISNUMBER(AU78),1,0)+IF(ISNUMBER(AV78),1,0)+IF(ISNUMBER(AW78),1,0)+IF(ISNUMBER(AX78),1,0)),4),"")</f>
        <v>9.675</v>
      </c>
      <c r="AZ78" s="299" t="str">
        <f aca="false">IF(OR(Calculator!$E$12&lt;&gt;"YES",Calculator!$B$33&lt;Calculator!$G$12),"—",ROUND((1+SQRT(((50*POWER(80,POWER(COS(PI()*MOD(Calculator!$B$33/Calculator!$F$12,1)),2))-$C78)^2+(1500*ABS(SIN(2*PI()*MOD(Calculator!$B$33/Calculator!$F$12,1)))*IF(MOD(Calculator!$B$33/Calculator!$F$12,1)&lt;0.5,-1,1))^2)/((50*POWER(80,POWER(COS(PI()*MOD(Calculator!$B$33/Calculator!$F$12,1)),2))+$C78)^2+(1500*ABS(SIN(2*PI()*MOD(Calculator!$B$33/Calculator!$F$12,1)))*IF(MOD(Calculator!$B$33/Calculator!$F$12,1)&lt;0.5,-1,1))^2)))/(1-SQRT(((50*POWER(80,POWER(COS(PI()*MOD(Calculator!$B$33/Calculator!$F$12,1)),2))-$C78)^2+(1500*ABS(SIN(2*PI()*MOD(Calculator!$B$33/Calculator!$F$12,1)))*IF(MOD(Calculator!$B$33/Calculator!$F$12,1)&lt;0.5,-1,1))^2)/((50*POWER(80,POWER(COS(PI()*MOD(Calculator!$B$33/Calculator!$F$12,1)),2))+$C78)^2+(1500*ABS(SIN(2*PI()*MOD(Calculator!$B$33/Calculator!$F$12,1)))*IF(MOD(Calculator!$B$33/Calculator!$F$12,1)&lt;0.5,-1,1))^2))),2))</f>
        <v>—</v>
      </c>
      <c r="BA78" s="299" t="str">
        <f aca="false">IF(OR(Calculator!$E$13&lt;&gt;"YES",Calculator!$B$33&lt;Calculator!$G$13),"—",ROUND((1+SQRT(((50*POWER(80,POWER(COS(PI()*MOD(Calculator!$B$33/Calculator!$F$13,1)),2))-$C78)^2+(1500*ABS(SIN(2*PI()*MOD(Calculator!$B$33/Calculator!$F$13,1)))*IF(MOD(Calculator!$B$33/Calculator!$F$13,1)&lt;0.5,-1,1))^2)/((50*POWER(80,POWER(COS(PI()*MOD(Calculator!$B$33/Calculator!$F$13,1)),2))+$C78)^2+(1500*ABS(SIN(2*PI()*MOD(Calculator!$B$33/Calculator!$F$13,1)))*IF(MOD(Calculator!$B$33/Calculator!$F$13,1)&lt;0.5,-1,1))^2)))/(1-SQRT(((50*POWER(80,POWER(COS(PI()*MOD(Calculator!$B$33/Calculator!$F$13,1)),2))-$C78)^2+(1500*ABS(SIN(2*PI()*MOD(Calculator!$B$33/Calculator!$F$13,1)))*IF(MOD(Calculator!$B$33/Calculator!$F$13,1)&lt;0.5,-1,1))^2)/((50*POWER(80,POWER(COS(PI()*MOD(Calculator!$B$33/Calculator!$F$13,1)),2))+$C78)^2+(1500*ABS(SIN(2*PI()*MOD(Calculator!$B$33/Calculator!$F$13,1)))*IF(MOD(Calculator!$B$33/Calculator!$F$13,1)&lt;0.5,-1,1))^2))),2))</f>
        <v>—</v>
      </c>
      <c r="BB78" s="299" t="str">
        <f aca="false">IF(OR(Calculator!$E$14&lt;&gt;"YES",Calculator!$B$33&lt;Calculator!$G$14),"—",ROUND((1+SQRT(((50*POWER(80,POWER(COS(PI()*MOD(Calculator!$B$33/Calculator!$F$14,1)),2))-$C78)^2+(1500*ABS(SIN(2*PI()*MOD(Calculator!$B$33/Calculator!$F$14,1)))*IF(MOD(Calculator!$B$33/Calculator!$F$14,1)&lt;0.5,-1,1))^2)/((50*POWER(80,POWER(COS(PI()*MOD(Calculator!$B$33/Calculator!$F$14,1)),2))+$C78)^2+(1500*ABS(SIN(2*PI()*MOD(Calculator!$B$33/Calculator!$F$14,1)))*IF(MOD(Calculator!$B$33/Calculator!$F$14,1)&lt;0.5,-1,1))^2)))/(1-SQRT(((50*POWER(80,POWER(COS(PI()*MOD(Calculator!$B$33/Calculator!$F$14,1)),2))-$C78)^2+(1500*ABS(SIN(2*PI()*MOD(Calculator!$B$33/Calculator!$F$14,1)))*IF(MOD(Calculator!$B$33/Calculator!$F$14,1)&lt;0.5,-1,1))^2)/((50*POWER(80,POWER(COS(PI()*MOD(Calculator!$B$33/Calculator!$F$14,1)),2))+$C78)^2+(1500*ABS(SIN(2*PI()*MOD(Calculator!$B$33/Calculator!$F$14,1)))*IF(MOD(Calculator!$B$33/Calculator!$F$14,1)&lt;0.5,-1,1))^2))),2))</f>
        <v>—</v>
      </c>
      <c r="BC78" s="299" t="n">
        <f aca="false">IF(OR(Calculator!$E$15&lt;&gt;"YES",Calculator!$B$33&lt;Calculator!$G$15),"—",ROUND((1+SQRT(((50*POWER(80,POWER(COS(PI()*MOD(Calculator!$B$33/Calculator!$F$15,1)),2))-$C78)^2+(1500*ABS(SIN(2*PI()*MOD(Calculator!$B$33/Calculator!$F$15,1)))*IF(MOD(Calculator!$B$33/Calculator!$F$15,1)&lt;0.5,-1,1))^2)/((50*POWER(80,POWER(COS(PI()*MOD(Calculator!$B$33/Calculator!$F$15,1)),2))+$C78)^2+(1500*ABS(SIN(2*PI()*MOD(Calculator!$B$33/Calculator!$F$15,1)))*IF(MOD(Calculator!$B$33/Calculator!$F$15,1)&lt;0.5,-1,1))^2)))/(1-SQRT(((50*POWER(80,POWER(COS(PI()*MOD(Calculator!$B$33/Calculator!$F$15,1)),2))-$C78)^2+(1500*ABS(SIN(2*PI()*MOD(Calculator!$B$33/Calculator!$F$15,1)))*IF(MOD(Calculator!$B$33/Calculator!$F$15,1)&lt;0.5,-1,1))^2)/((50*POWER(80,POWER(COS(PI()*MOD(Calculator!$B$33/Calculator!$F$15,1)),2))+$C78)^2+(1500*ABS(SIN(2*PI()*MOD(Calculator!$B$33/Calculator!$F$15,1)))*IF(MOD(Calculator!$B$33/Calculator!$F$15,1)&lt;0.5,-1,1))^2))),2))</f>
        <v>2.64</v>
      </c>
      <c r="BD78" s="299" t="str">
        <f aca="false">IF(OR(Calculator!$E$16&lt;&gt;"YES",Calculator!$B$33&lt;Calculator!$G$16),"—",ROUND((1+SQRT(((50*POWER(80,POWER(COS(PI()*MOD(Calculator!$B$33/Calculator!$F$16,1)),2))-$C78)^2+(1500*ABS(SIN(2*PI()*MOD(Calculator!$B$33/Calculator!$F$16,1)))*IF(MOD(Calculator!$B$33/Calculator!$F$16,1)&lt;0.5,-1,1))^2)/((50*POWER(80,POWER(COS(PI()*MOD(Calculator!$B$33/Calculator!$F$16,1)),2))+$C78)^2+(1500*ABS(SIN(2*PI()*MOD(Calculator!$B$33/Calculator!$F$16,1)))*IF(MOD(Calculator!$B$33/Calculator!$F$16,1)&lt;0.5,-1,1))^2)))/(1-SQRT(((50*POWER(80,POWER(COS(PI()*MOD(Calculator!$B$33/Calculator!$F$16,1)),2))-$C78)^2+(1500*ABS(SIN(2*PI()*MOD(Calculator!$B$33/Calculator!$F$16,1)))*IF(MOD(Calculator!$B$33/Calculator!$F$16,1)&lt;0.5,-1,1))^2)/((50*POWER(80,POWER(COS(PI()*MOD(Calculator!$B$33/Calculator!$F$16,1)),2))+$C78)^2+(1500*ABS(SIN(2*PI()*MOD(Calculator!$B$33/Calculator!$F$16,1)))*IF(MOD(Calculator!$B$33/Calculator!$F$16,1)&lt;0.5,-1,1))^2))),2))</f>
        <v>—</v>
      </c>
      <c r="BE78" s="299" t="n">
        <f aca="false">IF(OR(Calculator!$E$17&lt;&gt;"YES",Calculator!$B$33&lt;Calculator!$G$17),"—",ROUND((1+SQRT(((50*POWER(80,POWER(COS(PI()*MOD(Calculator!$B$33/Calculator!$F$17,1)),2))-$C78)^2+(1500*ABS(SIN(2*PI()*MOD(Calculator!$B$33/Calculator!$F$17,1)))*IF(MOD(Calculator!$B$33/Calculator!$F$17,1)&lt;0.5,-1,1))^2)/((50*POWER(80,POWER(COS(PI()*MOD(Calculator!$B$33/Calculator!$F$17,1)),2))+$C78)^2+(1500*ABS(SIN(2*PI()*MOD(Calculator!$B$33/Calculator!$F$17,1)))*IF(MOD(Calculator!$B$33/Calculator!$F$17,1)&lt;0.5,-1,1))^2)))/(1-SQRT(((50*POWER(80,POWER(COS(PI()*MOD(Calculator!$B$33/Calculator!$F$17,1)),2))-$C78)^2+(1500*ABS(SIN(2*PI()*MOD(Calculator!$B$33/Calculator!$F$17,1)))*IF(MOD(Calculator!$B$33/Calculator!$F$17,1)&lt;0.5,-1,1))^2)/((50*POWER(80,POWER(COS(PI()*MOD(Calculator!$B$33/Calculator!$F$17,1)),2))+$C78)^2+(1500*ABS(SIN(2*PI()*MOD(Calculator!$B$33/Calculator!$F$17,1)))*IF(MOD(Calculator!$B$33/Calculator!$F$17,1)&lt;0.5,-1,1))^2))),2))</f>
        <v>18.75</v>
      </c>
      <c r="BF78" s="299" t="str">
        <f aca="false">IF(OR(Calculator!$E$18&lt;&gt;"YES",Calculator!$B$33&lt;Calculator!$G$18),"—",ROUND((1+SQRT(((50*POWER(80,POWER(COS(PI()*MOD(Calculator!$B$33/Calculator!$F$18,1)),2))-$C78)^2+(1500*ABS(SIN(2*PI()*MOD(Calculator!$B$33/Calculator!$F$18,1)))*IF(MOD(Calculator!$B$33/Calculator!$F$18,1)&lt;0.5,-1,1))^2)/((50*POWER(80,POWER(COS(PI()*MOD(Calculator!$B$33/Calculator!$F$18,1)),2))+$C78)^2+(1500*ABS(SIN(2*PI()*MOD(Calculator!$B$33/Calculator!$F$18,1)))*IF(MOD(Calculator!$B$33/Calculator!$F$18,1)&lt;0.5,-1,1))^2)))/(1-SQRT(((50*POWER(80,POWER(COS(PI()*MOD(Calculator!$B$33/Calculator!$F$18,1)),2))-$C78)^2+(1500*ABS(SIN(2*PI()*MOD(Calculator!$B$33/Calculator!$F$18,1)))*IF(MOD(Calculator!$B$33/Calculator!$F$18,1)&lt;0.5,-1,1))^2)/((50*POWER(80,POWER(COS(PI()*MOD(Calculator!$B$33/Calculator!$F$18,1)),2))+$C78)^2+(1500*ABS(SIN(2*PI()*MOD(Calculator!$B$33/Calculator!$F$18,1)))*IF(MOD(Calculator!$B$33/Calculator!$F$18,1)&lt;0.5,-1,1))^2))),2))</f>
        <v>—</v>
      </c>
      <c r="BG78" s="299" t="str">
        <f aca="false">IF(OR(Calculator!$E$19&lt;&gt;"YES",Calculator!$B$33&lt;Calculator!$G$19),"—",ROUND((1+SQRT(((50*POWER(80,POWER(COS(PI()*MOD(Calculator!$B$33/Calculator!$F$19,1)),2))-$C78)^2+(1500*ABS(SIN(2*PI()*MOD(Calculator!$B$33/Calculator!$F$19,1)))*IF(MOD(Calculator!$B$33/Calculator!$F$19,1)&lt;0.5,-1,1))^2)/((50*POWER(80,POWER(COS(PI()*MOD(Calculator!$B$33/Calculator!$F$19,1)),2))+$C78)^2+(1500*ABS(SIN(2*PI()*MOD(Calculator!$B$33/Calculator!$F$19,1)))*IF(MOD(Calculator!$B$33/Calculator!$F$19,1)&lt;0.5,-1,1))^2)))/(1-SQRT(((50*POWER(80,POWER(COS(PI()*MOD(Calculator!$B$33/Calculator!$F$19,1)),2))-$C78)^2+(1500*ABS(SIN(2*PI()*MOD(Calculator!$B$33/Calculator!$F$19,1)))*IF(MOD(Calculator!$B$33/Calculator!$F$19,1)&lt;0.5,-1,1))^2)/((50*POWER(80,POWER(COS(PI()*MOD(Calculator!$B$33/Calculator!$F$19,1)),2))+$C78)^2+(1500*ABS(SIN(2*PI()*MOD(Calculator!$B$33/Calculator!$F$19,1)))*IF(MOD(Calculator!$B$33/Calculator!$F$19,1)&lt;0.5,-1,1))^2))),2))</f>
        <v>—</v>
      </c>
      <c r="BH78" s="299" t="str">
        <f aca="false">IF(OR(Calculator!$E$20&lt;&gt;"YES",Calculator!$B$33&lt;Calculator!$G$20),"—",ROUND((1+SQRT(((50*POWER(80,POWER(COS(PI()*MOD(Calculator!$B$33/Calculator!$F$20,1)),2))-$C78)^2+(1500*ABS(SIN(2*PI()*MOD(Calculator!$B$33/Calculator!$F$20,1)))*IF(MOD(Calculator!$B$33/Calculator!$F$20,1)&lt;0.5,-1,1))^2)/((50*POWER(80,POWER(COS(PI()*MOD(Calculator!$B$33/Calculator!$F$20,1)),2))+$C78)^2+(1500*ABS(SIN(2*PI()*MOD(Calculator!$B$33/Calculator!$F$20,1)))*IF(MOD(Calculator!$B$33/Calculator!$F$20,1)&lt;0.5,-1,1))^2)))/(1-SQRT(((50*POWER(80,POWER(COS(PI()*MOD(Calculator!$B$33/Calculator!$F$20,1)),2))-$C78)^2+(1500*ABS(SIN(2*PI()*MOD(Calculator!$B$33/Calculator!$F$20,1)))*IF(MOD(Calculator!$B$33/Calculator!$F$20,1)&lt;0.5,-1,1))^2)/((50*POWER(80,POWER(COS(PI()*MOD(Calculator!$B$33/Calculator!$F$20,1)),2))+$C78)^2+(1500*ABS(SIN(2*PI()*MOD(Calculator!$B$33/Calculator!$F$20,1)))*IF(MOD(Calculator!$B$33/Calculator!$F$20,1)&lt;0.5,-1,1))^2))),2))</f>
        <v>—</v>
      </c>
      <c r="BI78" s="299" t="str">
        <f aca="false">IF(OR(Calculator!$E$21&lt;&gt;"YES",Calculator!$B$33&lt;Calculator!$G$21),"—",ROUND((1+SQRT(((50*POWER(80,POWER(COS(PI()*MOD(Calculator!$B$33/Calculator!$F$21,1)),2))-$C78)^2+(1500*ABS(SIN(2*PI()*MOD(Calculator!$B$33/Calculator!$F$21,1)))*IF(MOD(Calculator!$B$33/Calculator!$F$21,1)&lt;0.5,-1,1))^2)/((50*POWER(80,POWER(COS(PI()*MOD(Calculator!$B$33/Calculator!$F$21,1)),2))+$C78)^2+(1500*ABS(SIN(2*PI()*MOD(Calculator!$B$33/Calculator!$F$21,1)))*IF(MOD(Calculator!$B$33/Calculator!$F$21,1)&lt;0.5,-1,1))^2)))/(1-SQRT(((50*POWER(80,POWER(COS(PI()*MOD(Calculator!$B$33/Calculator!$F$21,1)),2))-$C78)^2+(1500*ABS(SIN(2*PI()*MOD(Calculator!$B$33/Calculator!$F$21,1)))*IF(MOD(Calculator!$B$33/Calculator!$F$21,1)&lt;0.5,-1,1))^2)/((50*POWER(80,POWER(COS(PI()*MOD(Calculator!$B$33/Calculator!$F$21,1)),2))+$C78)^2+(1500*ABS(SIN(2*PI()*MOD(Calculator!$B$33/Calculator!$F$21,1)))*IF(MOD(Calculator!$B$33/Calculator!$F$21,1)&lt;0.5,-1,1))^2))),2))</f>
        <v>—</v>
      </c>
      <c r="BJ78" s="299" t="str">
        <f aca="false">IF(OR(Calculator!$E$22&lt;&gt;"YES",Calculator!$B$33&lt;Calculator!$G$22),"—",ROUND((1+SQRT(((50*POWER(80,POWER(COS(PI()*MOD(Calculator!$B$33/Calculator!$F$22,1)),2))-$C78)^2+(1500*ABS(SIN(2*PI()*MOD(Calculator!$B$33/Calculator!$F$22,1)))*IF(MOD(Calculator!$B$33/Calculator!$F$22,1)&lt;0.5,-1,1))^2)/((50*POWER(80,POWER(COS(PI()*MOD(Calculator!$B$33/Calculator!$F$22,1)),2))+$C78)^2+(1500*ABS(SIN(2*PI()*MOD(Calculator!$B$33/Calculator!$F$22,1)))*IF(MOD(Calculator!$B$33/Calculator!$F$22,1)&lt;0.5,-1,1))^2)))/(1-SQRT(((50*POWER(80,POWER(COS(PI()*MOD(Calculator!$B$33/Calculator!$F$22,1)),2))-$C78)^2+(1500*ABS(SIN(2*PI()*MOD(Calculator!$B$33/Calculator!$F$22,1)))*IF(MOD(Calculator!$B$33/Calculator!$F$22,1)&lt;0.5,-1,1))^2)/((50*POWER(80,POWER(COS(PI()*MOD(Calculator!$B$33/Calculator!$F$22,1)),2))+$C78)^2+(1500*ABS(SIN(2*PI()*MOD(Calculator!$B$33/Calculator!$F$22,1)))*IF(MOD(Calculator!$B$33/Calculator!$F$22,1)&lt;0.5,-1,1))^2))),2))</f>
        <v>—</v>
      </c>
      <c r="BK78" s="293" t="n">
        <f aca="false">IFERROR(ROUND((IF(ISNUMBER(AZ78),AZ78,0)+IF(ISNUMBER(BA78),BA78,0)+IF(ISNUMBER(BB78),BB78,0)+IF(ISNUMBER(BC78),BC78,0)+IF(ISNUMBER(BD78),BD78,0)+IF(ISNUMBER(BE78),BE78,0)+IF(ISNUMBER(BF78),BF78,0)+IF(ISNUMBER(BG78),BG78,0)+IF(ISNUMBER(BH78),BH78,0)+IF(ISNUMBER(BI78),BI78,0)+IF(ISNUMBER(BJ78),BJ78,0))/(IF(ISNUMBER(AZ78),1,0)+IF(ISNUMBER(BA78),1,0)+IF(ISNUMBER(BB78),1,0)+IF(ISNUMBER(BC78),1,0)+IF(ISNUMBER(BD78),1,0)+IF(ISNUMBER(BE78),1,0)+IF(ISNUMBER(BF78),1,0)+IF(ISNUMBER(BG78),1,0)+IF(ISNUMBER(BH78),1,0)+IF(ISNUMBER(BI78),1,0)+IF(ISNUMBER(BJ78),1,0)),4),"")</f>
        <v>10.695</v>
      </c>
      <c r="BM78" s="253" t="str">
        <f aca="false">IF(OR(Calculator!$E$12&lt;&gt;"YES",Calculator!$B$29&lt;Calculator!$G$12),"—",ROUND((1+SQRT(((50*POWER(80,POWER(COS(PI()*MOD(Calculator!$B$29/Calculator!$F$12,1)),2))+MIN(500,MAX(30,100*EXP(-0.3*'VSWR Calculator'!$C$24)*(1+3*ABS(MOD('VSWR Calculator'!$C$23/Calculator!$F$12/2,1)-0.5))))/'VSWR Calculator'!$C$25)-$C78)^2+(1500*ABS(SIN(2*PI()*MOD(Calculator!$B$29/Calculator!$F$12,1)))*IF(MOD(Calculator!$B$29/Calculator!$F$12,1)&lt;0.5,-1,1))^2)/SQRT(((50*POWER(80,POWER(COS(PI()*MOD(Calculator!$B$29/Calculator!$F$12,1)),2))+MIN(500,MAX(30,100*EXP(-0.3*'VSWR Calculator'!$C$24)*(1+3*ABS(MOD('VSWR Calculator'!$C$23/Calculator!$F$12/2,1)-0.5))))/'VSWR Calculator'!$C$25)+$C78)^2+(1500*ABS(SIN(2*PI()*MOD(Calculator!$B$29/Calculator!$F$12,1)))*IF(MOD(Calculator!$B$29/Calculator!$F$12,1)&lt;0.5,-1,1))^2))/(1-SQRT(((50*POWER(80,POWER(COS(PI()*MOD(Calculator!$B$29/Calculator!$F$12,1)),2))+MIN(500,MAX(30,100*EXP(-0.3*'VSWR Calculator'!$C$24)*(1+3*ABS(MOD('VSWR Calculator'!$C$23/Calculator!$F$12/2,1)-0.5))))/'VSWR Calculator'!$C$25)-$C78)^2+(1500*ABS(SIN(2*PI()*MOD(Calculator!$B$29/Calculator!$F$12,1)))*IF(MOD(Calculator!$B$29/Calculator!$F$12,1)&lt;0.5,-1,1))^2)/SQRT(((50*POWER(80,POWER(COS(PI()*MOD(Calculator!$B$29/Calculator!$F$12,1)),2))+MIN(500,MAX(30,100*EXP(-0.3*'VSWR Calculator'!$C$24)*(1+3*ABS(MOD('VSWR Calculator'!$C$23/Calculator!$F$12/2,1)-0.5))))/'VSWR Calculator'!$C$25)+$C78)^2+(1500*ABS(SIN(2*PI()*MOD(Calculator!$B$29/Calculator!$F$12,1)))*IF(MOD(Calculator!$B$29/Calculator!$F$12,1)&lt;0.5,-1,1))^2)),2))</f>
        <v>—</v>
      </c>
      <c r="BN78" s="253" t="str">
        <f aca="false">IF(OR(Calculator!$E$13&lt;&gt;"YES",Calculator!$B$29&lt;Calculator!$G$13),"—",ROUND((1+SQRT(((50*POWER(80,POWER(COS(PI()*MOD(Calculator!$B$29/Calculator!$F$13,1)),2))+MIN(500,MAX(30,100*EXP(-0.3*'VSWR Calculator'!$C$24)*(1+3*ABS(MOD('VSWR Calculator'!$C$23/Calculator!$F$13/2,1)-0.5))))/'VSWR Calculator'!$C$25)-$C78)^2+(1500*ABS(SIN(2*PI()*MOD(Calculator!$B$29/Calculator!$F$13,1)))*IF(MOD(Calculator!$B$29/Calculator!$F$13,1)&lt;0.5,-1,1))^2)/SQRT(((50*POWER(80,POWER(COS(PI()*MOD(Calculator!$B$29/Calculator!$F$13,1)),2))+MIN(500,MAX(30,100*EXP(-0.3*'VSWR Calculator'!$C$24)*(1+3*ABS(MOD('VSWR Calculator'!$C$23/Calculator!$F$13/2,1)-0.5))))/'VSWR Calculator'!$C$25)+$C78)^2+(1500*ABS(SIN(2*PI()*MOD(Calculator!$B$29/Calculator!$F$13,1)))*IF(MOD(Calculator!$B$29/Calculator!$F$13,1)&lt;0.5,-1,1))^2))/(1-SQRT(((50*POWER(80,POWER(COS(PI()*MOD(Calculator!$B$29/Calculator!$F$13,1)),2))+MIN(500,MAX(30,100*EXP(-0.3*'VSWR Calculator'!$C$24)*(1+3*ABS(MOD('VSWR Calculator'!$C$23/Calculator!$F$13/2,1)-0.5))))/'VSWR Calculator'!$C$25)-$C78)^2+(1500*ABS(SIN(2*PI()*MOD(Calculator!$B$29/Calculator!$F$13,1)))*IF(MOD(Calculator!$B$29/Calculator!$F$13,1)&lt;0.5,-1,1))^2)/SQRT(((50*POWER(80,POWER(COS(PI()*MOD(Calculator!$B$29/Calculator!$F$13,1)),2))+MIN(500,MAX(30,100*EXP(-0.3*'VSWR Calculator'!$C$24)*(1+3*ABS(MOD('VSWR Calculator'!$C$23/Calculator!$F$13/2,1)-0.5))))/'VSWR Calculator'!$C$25)+$C78)^2+(1500*ABS(SIN(2*PI()*MOD(Calculator!$B$29/Calculator!$F$13,1)))*IF(MOD(Calculator!$B$29/Calculator!$F$13,1)&lt;0.5,-1,1))^2)),2))</f>
        <v>—</v>
      </c>
      <c r="BO78" s="253" t="str">
        <f aca="false">IF(OR(Calculator!$E$14&lt;&gt;"YES",Calculator!$B$29&lt;Calculator!$G$14),"—",ROUND((1+SQRT(((50*POWER(80,POWER(COS(PI()*MOD(Calculator!$B$29/Calculator!$F$14,1)),2))+MIN(500,MAX(30,100*EXP(-0.3*'VSWR Calculator'!$C$24)*(1+3*ABS(MOD('VSWR Calculator'!$C$23/Calculator!$F$14/2,1)-0.5))))/'VSWR Calculator'!$C$25)-$C78)^2+(1500*ABS(SIN(2*PI()*MOD(Calculator!$B$29/Calculator!$F$14,1)))*IF(MOD(Calculator!$B$29/Calculator!$F$14,1)&lt;0.5,-1,1))^2)/SQRT(((50*POWER(80,POWER(COS(PI()*MOD(Calculator!$B$29/Calculator!$F$14,1)),2))+MIN(500,MAX(30,100*EXP(-0.3*'VSWR Calculator'!$C$24)*(1+3*ABS(MOD('VSWR Calculator'!$C$23/Calculator!$F$14/2,1)-0.5))))/'VSWR Calculator'!$C$25)+$C78)^2+(1500*ABS(SIN(2*PI()*MOD(Calculator!$B$29/Calculator!$F$14,1)))*IF(MOD(Calculator!$B$29/Calculator!$F$14,1)&lt;0.5,-1,1))^2))/(1-SQRT(((50*POWER(80,POWER(COS(PI()*MOD(Calculator!$B$29/Calculator!$F$14,1)),2))+MIN(500,MAX(30,100*EXP(-0.3*'VSWR Calculator'!$C$24)*(1+3*ABS(MOD('VSWR Calculator'!$C$23/Calculator!$F$14/2,1)-0.5))))/'VSWR Calculator'!$C$25)-$C78)^2+(1500*ABS(SIN(2*PI()*MOD(Calculator!$B$29/Calculator!$F$14,1)))*IF(MOD(Calculator!$B$29/Calculator!$F$14,1)&lt;0.5,-1,1))^2)/SQRT(((50*POWER(80,POWER(COS(PI()*MOD(Calculator!$B$29/Calculator!$F$14,1)),2))+MIN(500,MAX(30,100*EXP(-0.3*'VSWR Calculator'!$C$24)*(1+3*ABS(MOD('VSWR Calculator'!$C$23/Calculator!$F$14/2,1)-0.5))))/'VSWR Calculator'!$C$25)+$C78)^2+(1500*ABS(SIN(2*PI()*MOD(Calculator!$B$29/Calculator!$F$14,1)))*IF(MOD(Calculator!$B$29/Calculator!$F$14,1)&lt;0.5,-1,1))^2)),2))</f>
        <v>—</v>
      </c>
      <c r="BP78" s="253" t="n">
        <f aca="false">IF(OR(Calculator!$E$15&lt;&gt;"YES",Calculator!$B$29&lt;Calculator!$G$15),"—",ROUND((1+SQRT(((50*POWER(80,POWER(COS(PI()*MOD(Calculator!$B$29/Calculator!$F$15,1)),2))+MIN(500,MAX(30,100*EXP(-0.3*'VSWR Calculator'!$C$24)*(1+3*ABS(MOD('VSWR Calculator'!$C$23/Calculator!$F$15/2,1)-0.5))))/'VSWR Calculator'!$C$25)-$C78)^2+(1500*ABS(SIN(2*PI()*MOD(Calculator!$B$29/Calculator!$F$15,1)))*IF(MOD(Calculator!$B$29/Calculator!$F$15,1)&lt;0.5,-1,1))^2)/SQRT(((50*POWER(80,POWER(COS(PI()*MOD(Calculator!$B$29/Calculator!$F$15,1)),2))+MIN(500,MAX(30,100*EXP(-0.3*'VSWR Calculator'!$C$24)*(1+3*ABS(MOD('VSWR Calculator'!$C$23/Calculator!$F$15/2,1)-0.5))))/'VSWR Calculator'!$C$25)+$C78)^2+(1500*ABS(SIN(2*PI()*MOD(Calculator!$B$29/Calculator!$F$15,1)))*IF(MOD(Calculator!$B$29/Calculator!$F$15,1)&lt;0.5,-1,1))^2))/(1-SQRT(((50*POWER(80,POWER(COS(PI()*MOD(Calculator!$B$29/Calculator!$F$15,1)),2))+MIN(500,MAX(30,100*EXP(-0.3*'VSWR Calculator'!$C$24)*(1+3*ABS(MOD('VSWR Calculator'!$C$23/Calculator!$F$15/2,1)-0.5))))/'VSWR Calculator'!$C$25)-$C78)^2+(1500*ABS(SIN(2*PI()*MOD(Calculator!$B$29/Calculator!$F$15,1)))*IF(MOD(Calculator!$B$29/Calculator!$F$15,1)&lt;0.5,-1,1))^2)/SQRT(((50*POWER(80,POWER(COS(PI()*MOD(Calculator!$B$29/Calculator!$F$15,1)),2))+MIN(500,MAX(30,100*EXP(-0.3*'VSWR Calculator'!$C$24)*(1+3*ABS(MOD('VSWR Calculator'!$C$23/Calculator!$F$15/2,1)-0.5))))/'VSWR Calculator'!$C$25)+$C78)^2+(1500*ABS(SIN(2*PI()*MOD(Calculator!$B$29/Calculator!$F$15,1)))*IF(MOD(Calculator!$B$29/Calculator!$F$15,1)&lt;0.5,-1,1))^2)),2))</f>
        <v>15.68</v>
      </c>
      <c r="BQ78" s="253" t="str">
        <f aca="false">IF(OR(Calculator!$E$16&lt;&gt;"YES",Calculator!$B$29&lt;Calculator!$G$16),"—",ROUND((1+SQRT(((50*POWER(80,POWER(COS(PI()*MOD(Calculator!$B$29/Calculator!$F$16,1)),2))+MIN(500,MAX(30,100*EXP(-0.3*'VSWR Calculator'!$C$24)*(1+3*ABS(MOD('VSWR Calculator'!$C$23/Calculator!$F$16/2,1)-0.5))))/'VSWR Calculator'!$C$25)-$C78)^2+(1500*ABS(SIN(2*PI()*MOD(Calculator!$B$29/Calculator!$F$16,1)))*IF(MOD(Calculator!$B$29/Calculator!$F$16,1)&lt;0.5,-1,1))^2)/SQRT(((50*POWER(80,POWER(COS(PI()*MOD(Calculator!$B$29/Calculator!$F$16,1)),2))+MIN(500,MAX(30,100*EXP(-0.3*'VSWR Calculator'!$C$24)*(1+3*ABS(MOD('VSWR Calculator'!$C$23/Calculator!$F$16/2,1)-0.5))))/'VSWR Calculator'!$C$25)+$C78)^2+(1500*ABS(SIN(2*PI()*MOD(Calculator!$B$29/Calculator!$F$16,1)))*IF(MOD(Calculator!$B$29/Calculator!$F$16,1)&lt;0.5,-1,1))^2))/(1-SQRT(((50*POWER(80,POWER(COS(PI()*MOD(Calculator!$B$29/Calculator!$F$16,1)),2))+MIN(500,MAX(30,100*EXP(-0.3*'VSWR Calculator'!$C$24)*(1+3*ABS(MOD('VSWR Calculator'!$C$23/Calculator!$F$16/2,1)-0.5))))/'VSWR Calculator'!$C$25)-$C78)^2+(1500*ABS(SIN(2*PI()*MOD(Calculator!$B$29/Calculator!$F$16,1)))*IF(MOD(Calculator!$B$29/Calculator!$F$16,1)&lt;0.5,-1,1))^2)/SQRT(((50*POWER(80,POWER(COS(PI()*MOD(Calculator!$B$29/Calculator!$F$16,1)),2))+MIN(500,MAX(30,100*EXP(-0.3*'VSWR Calculator'!$C$24)*(1+3*ABS(MOD('VSWR Calculator'!$C$23/Calculator!$F$16/2,1)-0.5))))/'VSWR Calculator'!$C$25)+$C78)^2+(1500*ABS(SIN(2*PI()*MOD(Calculator!$B$29/Calculator!$F$16,1)))*IF(MOD(Calculator!$B$29/Calculator!$F$16,1)&lt;0.5,-1,1))^2)),2))</f>
        <v>—</v>
      </c>
      <c r="BR78" s="253" t="n">
        <f aca="false">IF(OR(Calculator!$E$17&lt;&gt;"YES",Calculator!$B$29&lt;Calculator!$G$17),"—",ROUND((1+SQRT(((50*POWER(80,POWER(COS(PI()*MOD(Calculator!$B$29/Calculator!$F$17,1)),2))+MIN(500,MAX(30,100*EXP(-0.3*'VSWR Calculator'!$C$24)*(1+3*ABS(MOD('VSWR Calculator'!$C$23/Calculator!$F$17/2,1)-0.5))))/'VSWR Calculator'!$C$25)-$C78)^2+(1500*ABS(SIN(2*PI()*MOD(Calculator!$B$29/Calculator!$F$17,1)))*IF(MOD(Calculator!$B$29/Calculator!$F$17,1)&lt;0.5,-1,1))^2)/SQRT(((50*POWER(80,POWER(COS(PI()*MOD(Calculator!$B$29/Calculator!$F$17,1)),2))+MIN(500,MAX(30,100*EXP(-0.3*'VSWR Calculator'!$C$24)*(1+3*ABS(MOD('VSWR Calculator'!$C$23/Calculator!$F$17/2,1)-0.5))))/'VSWR Calculator'!$C$25)+$C78)^2+(1500*ABS(SIN(2*PI()*MOD(Calculator!$B$29/Calculator!$F$17,1)))*IF(MOD(Calculator!$B$29/Calculator!$F$17,1)&lt;0.5,-1,1))^2))/(1-SQRT(((50*POWER(80,POWER(COS(PI()*MOD(Calculator!$B$29/Calculator!$F$17,1)),2))+MIN(500,MAX(30,100*EXP(-0.3*'VSWR Calculator'!$C$24)*(1+3*ABS(MOD('VSWR Calculator'!$C$23/Calculator!$F$17/2,1)-0.5))))/'VSWR Calculator'!$C$25)-$C78)^2+(1500*ABS(SIN(2*PI()*MOD(Calculator!$B$29/Calculator!$F$17,1)))*IF(MOD(Calculator!$B$29/Calculator!$F$17,1)&lt;0.5,-1,1))^2)/SQRT(((50*POWER(80,POWER(COS(PI()*MOD(Calculator!$B$29/Calculator!$F$17,1)),2))+MIN(500,MAX(30,100*EXP(-0.3*'VSWR Calculator'!$C$24)*(1+3*ABS(MOD('VSWR Calculator'!$C$23/Calculator!$F$17/2,1)-0.5))))/'VSWR Calculator'!$C$25)+$C78)^2+(1500*ABS(SIN(2*PI()*MOD(Calculator!$B$29/Calculator!$F$17,1)))*IF(MOD(Calculator!$B$29/Calculator!$F$17,1)&lt;0.5,-1,1))^2)),2))</f>
        <v>15.17</v>
      </c>
      <c r="BS78" s="253" t="str">
        <f aca="false">IF(OR(Calculator!$E$18&lt;&gt;"YES",Calculator!$B$29&lt;Calculator!$G$18),"—",ROUND((1+SQRT(((50*POWER(80,POWER(COS(PI()*MOD(Calculator!$B$29/Calculator!$F$18,1)),2))+MIN(500,MAX(30,100*EXP(-0.3*'VSWR Calculator'!$C$24)*(1+3*ABS(MOD('VSWR Calculator'!$C$23/Calculator!$F$18/2,1)-0.5))))/'VSWR Calculator'!$C$25)-$C78)^2+(1500*ABS(SIN(2*PI()*MOD(Calculator!$B$29/Calculator!$F$18,1)))*IF(MOD(Calculator!$B$29/Calculator!$F$18,1)&lt;0.5,-1,1))^2)/SQRT(((50*POWER(80,POWER(COS(PI()*MOD(Calculator!$B$29/Calculator!$F$18,1)),2))+MIN(500,MAX(30,100*EXP(-0.3*'VSWR Calculator'!$C$24)*(1+3*ABS(MOD('VSWR Calculator'!$C$23/Calculator!$F$18/2,1)-0.5))))/'VSWR Calculator'!$C$25)+$C78)^2+(1500*ABS(SIN(2*PI()*MOD(Calculator!$B$29/Calculator!$F$18,1)))*IF(MOD(Calculator!$B$29/Calculator!$F$18,1)&lt;0.5,-1,1))^2))/(1-SQRT(((50*POWER(80,POWER(COS(PI()*MOD(Calculator!$B$29/Calculator!$F$18,1)),2))+MIN(500,MAX(30,100*EXP(-0.3*'VSWR Calculator'!$C$24)*(1+3*ABS(MOD('VSWR Calculator'!$C$23/Calculator!$F$18/2,1)-0.5))))/'VSWR Calculator'!$C$25)-$C78)^2+(1500*ABS(SIN(2*PI()*MOD(Calculator!$B$29/Calculator!$F$18,1)))*IF(MOD(Calculator!$B$29/Calculator!$F$18,1)&lt;0.5,-1,1))^2)/SQRT(((50*POWER(80,POWER(COS(PI()*MOD(Calculator!$B$29/Calculator!$F$18,1)),2))+MIN(500,MAX(30,100*EXP(-0.3*'VSWR Calculator'!$C$24)*(1+3*ABS(MOD('VSWR Calculator'!$C$23/Calculator!$F$18/2,1)-0.5))))/'VSWR Calculator'!$C$25)+$C78)^2+(1500*ABS(SIN(2*PI()*MOD(Calculator!$B$29/Calculator!$F$18,1)))*IF(MOD(Calculator!$B$29/Calculator!$F$18,1)&lt;0.5,-1,1))^2)),2))</f>
        <v>—</v>
      </c>
      <c r="BT78" s="253" t="str">
        <f aca="false">IF(OR(Calculator!$E$19&lt;&gt;"YES",Calculator!$B$29&lt;Calculator!$G$19),"—",ROUND((1+SQRT(((50*POWER(80,POWER(COS(PI()*MOD(Calculator!$B$29/Calculator!$F$19,1)),2))+MIN(500,MAX(30,100*EXP(-0.3*'VSWR Calculator'!$C$24)*(1+3*ABS(MOD('VSWR Calculator'!$C$23/Calculator!$F$19/2,1)-0.5))))/'VSWR Calculator'!$C$25)-$C78)^2+(1500*ABS(SIN(2*PI()*MOD(Calculator!$B$29/Calculator!$F$19,1)))*IF(MOD(Calculator!$B$29/Calculator!$F$19,1)&lt;0.5,-1,1))^2)/SQRT(((50*POWER(80,POWER(COS(PI()*MOD(Calculator!$B$29/Calculator!$F$19,1)),2))+MIN(500,MAX(30,100*EXP(-0.3*'VSWR Calculator'!$C$24)*(1+3*ABS(MOD('VSWR Calculator'!$C$23/Calculator!$F$19/2,1)-0.5))))/'VSWR Calculator'!$C$25)+$C78)^2+(1500*ABS(SIN(2*PI()*MOD(Calculator!$B$29/Calculator!$F$19,1)))*IF(MOD(Calculator!$B$29/Calculator!$F$19,1)&lt;0.5,-1,1))^2))/(1-SQRT(((50*POWER(80,POWER(COS(PI()*MOD(Calculator!$B$29/Calculator!$F$19,1)),2))+MIN(500,MAX(30,100*EXP(-0.3*'VSWR Calculator'!$C$24)*(1+3*ABS(MOD('VSWR Calculator'!$C$23/Calculator!$F$19/2,1)-0.5))))/'VSWR Calculator'!$C$25)-$C78)^2+(1500*ABS(SIN(2*PI()*MOD(Calculator!$B$29/Calculator!$F$19,1)))*IF(MOD(Calculator!$B$29/Calculator!$F$19,1)&lt;0.5,-1,1))^2)/SQRT(((50*POWER(80,POWER(COS(PI()*MOD(Calculator!$B$29/Calculator!$F$19,1)),2))+MIN(500,MAX(30,100*EXP(-0.3*'VSWR Calculator'!$C$24)*(1+3*ABS(MOD('VSWR Calculator'!$C$23/Calculator!$F$19/2,1)-0.5))))/'VSWR Calculator'!$C$25)+$C78)^2+(1500*ABS(SIN(2*PI()*MOD(Calculator!$B$29/Calculator!$F$19,1)))*IF(MOD(Calculator!$B$29/Calculator!$F$19,1)&lt;0.5,-1,1))^2)),2))</f>
        <v>—</v>
      </c>
      <c r="BU78" s="253" t="str">
        <f aca="false">IF(OR(Calculator!$E$20&lt;&gt;"YES",Calculator!$B$29&lt;Calculator!$G$20),"—",ROUND((1+SQRT(((50*POWER(80,POWER(COS(PI()*MOD(Calculator!$B$29/Calculator!$F$20,1)),2))+MIN(500,MAX(30,100*EXP(-0.3*'VSWR Calculator'!$C$24)*(1+3*ABS(MOD('VSWR Calculator'!$C$23/Calculator!$F$20/2,1)-0.5))))/'VSWR Calculator'!$C$25)-$C78)^2+(1500*ABS(SIN(2*PI()*MOD(Calculator!$B$29/Calculator!$F$20,1)))*IF(MOD(Calculator!$B$29/Calculator!$F$20,1)&lt;0.5,-1,1))^2)/SQRT(((50*POWER(80,POWER(COS(PI()*MOD(Calculator!$B$29/Calculator!$F$20,1)),2))+MIN(500,MAX(30,100*EXP(-0.3*'VSWR Calculator'!$C$24)*(1+3*ABS(MOD('VSWR Calculator'!$C$23/Calculator!$F$20/2,1)-0.5))))/'VSWR Calculator'!$C$25)+$C78)^2+(1500*ABS(SIN(2*PI()*MOD(Calculator!$B$29/Calculator!$F$20,1)))*IF(MOD(Calculator!$B$29/Calculator!$F$20,1)&lt;0.5,-1,1))^2))/(1-SQRT(((50*POWER(80,POWER(COS(PI()*MOD(Calculator!$B$29/Calculator!$F$20,1)),2))+MIN(500,MAX(30,100*EXP(-0.3*'VSWR Calculator'!$C$24)*(1+3*ABS(MOD('VSWR Calculator'!$C$23/Calculator!$F$20/2,1)-0.5))))/'VSWR Calculator'!$C$25)-$C78)^2+(1500*ABS(SIN(2*PI()*MOD(Calculator!$B$29/Calculator!$F$20,1)))*IF(MOD(Calculator!$B$29/Calculator!$F$20,1)&lt;0.5,-1,1))^2)/SQRT(((50*POWER(80,POWER(COS(PI()*MOD(Calculator!$B$29/Calculator!$F$20,1)),2))+MIN(500,MAX(30,100*EXP(-0.3*'VSWR Calculator'!$C$24)*(1+3*ABS(MOD('VSWR Calculator'!$C$23/Calculator!$F$20/2,1)-0.5))))/'VSWR Calculator'!$C$25)+$C78)^2+(1500*ABS(SIN(2*PI()*MOD(Calculator!$B$29/Calculator!$F$20,1)))*IF(MOD(Calculator!$B$29/Calculator!$F$20,1)&lt;0.5,-1,1))^2)),2))</f>
        <v>—</v>
      </c>
      <c r="BV78" s="253" t="str">
        <f aca="false">IF(OR(Calculator!$E$21&lt;&gt;"YES",Calculator!$B$29&lt;Calculator!$G$21),"—",ROUND((1+SQRT(((50*POWER(80,POWER(COS(PI()*MOD(Calculator!$B$29/Calculator!$F$21,1)),2))+MIN(500,MAX(30,100*EXP(-0.3*'VSWR Calculator'!$C$24)*(1+3*ABS(MOD('VSWR Calculator'!$C$23/Calculator!$F$21/2,1)-0.5))))/'VSWR Calculator'!$C$25)-$C78)^2+(1500*ABS(SIN(2*PI()*MOD(Calculator!$B$29/Calculator!$F$21,1)))*IF(MOD(Calculator!$B$29/Calculator!$F$21,1)&lt;0.5,-1,1))^2)/SQRT(((50*POWER(80,POWER(COS(PI()*MOD(Calculator!$B$29/Calculator!$F$21,1)),2))+MIN(500,MAX(30,100*EXP(-0.3*'VSWR Calculator'!$C$24)*(1+3*ABS(MOD('VSWR Calculator'!$C$23/Calculator!$F$21/2,1)-0.5))))/'VSWR Calculator'!$C$25)+$C78)^2+(1500*ABS(SIN(2*PI()*MOD(Calculator!$B$29/Calculator!$F$21,1)))*IF(MOD(Calculator!$B$29/Calculator!$F$21,1)&lt;0.5,-1,1))^2))/(1-SQRT(((50*POWER(80,POWER(COS(PI()*MOD(Calculator!$B$29/Calculator!$F$21,1)),2))+MIN(500,MAX(30,100*EXP(-0.3*'VSWR Calculator'!$C$24)*(1+3*ABS(MOD('VSWR Calculator'!$C$23/Calculator!$F$21/2,1)-0.5))))/'VSWR Calculator'!$C$25)-$C78)^2+(1500*ABS(SIN(2*PI()*MOD(Calculator!$B$29/Calculator!$F$21,1)))*IF(MOD(Calculator!$B$29/Calculator!$F$21,1)&lt;0.5,-1,1))^2)/SQRT(((50*POWER(80,POWER(COS(PI()*MOD(Calculator!$B$29/Calculator!$F$21,1)),2))+MIN(500,MAX(30,100*EXP(-0.3*'VSWR Calculator'!$C$24)*(1+3*ABS(MOD('VSWR Calculator'!$C$23/Calculator!$F$21/2,1)-0.5))))/'VSWR Calculator'!$C$25)+$C78)^2+(1500*ABS(SIN(2*PI()*MOD(Calculator!$B$29/Calculator!$F$21,1)))*IF(MOD(Calculator!$B$29/Calculator!$F$21,1)&lt;0.5,-1,1))^2)),2))</f>
        <v>—</v>
      </c>
      <c r="BW78" s="253" t="str">
        <f aca="false">IF(OR(Calculator!$E$22&lt;&gt;"YES",Calculator!$B$29&lt;Calculator!$G$22),"—",ROUND((1+SQRT(((50*POWER(80,POWER(COS(PI()*MOD(Calculator!$B$29/Calculator!$F$22,1)),2))+MIN(500,MAX(30,100*EXP(-0.3*'VSWR Calculator'!$C$24)*(1+3*ABS(MOD('VSWR Calculator'!$C$23/Calculator!$F$22/2,1)-0.5))))/'VSWR Calculator'!$C$25)-$C78)^2+(1500*ABS(SIN(2*PI()*MOD(Calculator!$B$29/Calculator!$F$22,1)))*IF(MOD(Calculator!$B$29/Calculator!$F$22,1)&lt;0.5,-1,1))^2)/SQRT(((50*POWER(80,POWER(COS(PI()*MOD(Calculator!$B$29/Calculator!$F$22,1)),2))+MIN(500,MAX(30,100*EXP(-0.3*'VSWR Calculator'!$C$24)*(1+3*ABS(MOD('VSWR Calculator'!$C$23/Calculator!$F$22/2,1)-0.5))))/'VSWR Calculator'!$C$25)+$C78)^2+(1500*ABS(SIN(2*PI()*MOD(Calculator!$B$29/Calculator!$F$22,1)))*IF(MOD(Calculator!$B$29/Calculator!$F$22,1)&lt;0.5,-1,1))^2))/(1-SQRT(((50*POWER(80,POWER(COS(PI()*MOD(Calculator!$B$29/Calculator!$F$22,1)),2))+MIN(500,MAX(30,100*EXP(-0.3*'VSWR Calculator'!$C$24)*(1+3*ABS(MOD('VSWR Calculator'!$C$23/Calculator!$F$22/2,1)-0.5))))/'VSWR Calculator'!$C$25)-$C78)^2+(1500*ABS(SIN(2*PI()*MOD(Calculator!$B$29/Calculator!$F$22,1)))*IF(MOD(Calculator!$B$29/Calculator!$F$22,1)&lt;0.5,-1,1))^2)/SQRT(((50*POWER(80,POWER(COS(PI()*MOD(Calculator!$B$29/Calculator!$F$22,1)),2))+MIN(500,MAX(30,100*EXP(-0.3*'VSWR Calculator'!$C$24)*(1+3*ABS(MOD('VSWR Calculator'!$C$23/Calculator!$F$22/2,1)-0.5))))/'VSWR Calculator'!$C$25)+$C78)^2+(1500*ABS(SIN(2*PI()*MOD(Calculator!$B$29/Calculator!$F$22,1)))*IF(MOD(Calculator!$B$29/Calculator!$F$22,1)&lt;0.5,-1,1))^2)),2))</f>
        <v>—</v>
      </c>
      <c r="BX78" s="253" t="n">
        <f aca="false">IFERROR(ROUND((IF(ISNUMBER(BM78),BM78,0)+IF(ISNUMBER(BN78),BN78,0)+IF(ISNUMBER(BO78),BO78,0)+IF(ISNUMBER(BP78),BP78,0)+IF(ISNUMBER(BQ78),BQ78,0)+IF(ISNUMBER(BR78),BR78,0)+IF(ISNUMBER(BS78),BS78,0)+IF(ISNUMBER(BT78),BT78,0)+IF(ISNUMBER(BU78),BU78,0)+IF(ISNUMBER(BV78),BV78,0)+IF(ISNUMBER(BW78),BW78,0))/(IF(ISNUMBER(BM78),1,0)+IF(ISNUMBER(BN78),1,0)+IF(ISNUMBER(BO78),1,0)+IF(ISNUMBER(BP78),1,0)+IF(ISNUMBER(BQ78),1,0)+IF(ISNUMBER(BR78),1,0)+IF(ISNUMBER(BS78),1,0)+IF(ISNUMBER(BT78),1,0)+IF(ISNUMBER(BU78),1,0)+IF(ISNUMBER(BV78),1,0)+IF(ISNUMBER(BW78),1,0)),4),"")</f>
        <v>15.425</v>
      </c>
      <c r="BY78" s="253" t="str">
        <f aca="false">IF(OR(Calculator!$E$12&lt;&gt;"YES",Calculator!$B$30&lt;Calculator!$G$12),"—",ROUND((1+SQRT(((50*POWER(80,POWER(COS(PI()*MOD(Calculator!$B$30/Calculator!$F$12,1)),2))+MIN(500,MAX(30,100*EXP(-0.3*'VSWR Calculator'!$C$24)*(1+3*ABS(MOD('VSWR Calculator'!$C$23/Calculator!$F$12/2,1)-0.5))))/'VSWR Calculator'!$C$25)-$C78)^2+(1500*ABS(SIN(2*PI()*MOD(Calculator!$B$30/Calculator!$F$12,1)))*IF(MOD(Calculator!$B$30/Calculator!$F$12,1)&lt;0.5,-1,1))^2)/SQRT(((50*POWER(80,POWER(COS(PI()*MOD(Calculator!$B$30/Calculator!$F$12,1)),2))+MIN(500,MAX(30,100*EXP(-0.3*'VSWR Calculator'!$C$24)*(1+3*ABS(MOD('VSWR Calculator'!$C$23/Calculator!$F$12/2,1)-0.5))))/'VSWR Calculator'!$C$25)+$C78)^2+(1500*ABS(SIN(2*PI()*MOD(Calculator!$B$30/Calculator!$F$12,1)))*IF(MOD(Calculator!$B$30/Calculator!$F$12,1)&lt;0.5,-1,1))^2))/(1-SQRT(((50*POWER(80,POWER(COS(PI()*MOD(Calculator!$B$30/Calculator!$F$12,1)),2))+MIN(500,MAX(30,100*EXP(-0.3*'VSWR Calculator'!$C$24)*(1+3*ABS(MOD('VSWR Calculator'!$C$23/Calculator!$F$12/2,1)-0.5))))/'VSWR Calculator'!$C$25)-$C78)^2+(1500*ABS(SIN(2*PI()*MOD(Calculator!$B$30/Calculator!$F$12,1)))*IF(MOD(Calculator!$B$30/Calculator!$F$12,1)&lt;0.5,-1,1))^2)/SQRT(((50*POWER(80,POWER(COS(PI()*MOD(Calculator!$B$30/Calculator!$F$12,1)),2))+MIN(500,MAX(30,100*EXP(-0.3*'VSWR Calculator'!$C$24)*(1+3*ABS(MOD('VSWR Calculator'!$C$23/Calculator!$F$12/2,1)-0.5))))/'VSWR Calculator'!$C$25)+$C78)^2+(1500*ABS(SIN(2*PI()*MOD(Calculator!$B$30/Calculator!$F$12,1)))*IF(MOD(Calculator!$B$30/Calculator!$F$12,1)&lt;0.5,-1,1))^2)),2))</f>
        <v>—</v>
      </c>
      <c r="BZ78" s="253" t="str">
        <f aca="false">IF(OR(Calculator!$E$13&lt;&gt;"YES",Calculator!$B$30&lt;Calculator!$G$13),"—",ROUND((1+SQRT(((50*POWER(80,POWER(COS(PI()*MOD(Calculator!$B$30/Calculator!$F$13,1)),2))+MIN(500,MAX(30,100*EXP(-0.3*'VSWR Calculator'!$C$24)*(1+3*ABS(MOD('VSWR Calculator'!$C$23/Calculator!$F$13/2,1)-0.5))))/'VSWR Calculator'!$C$25)-$C78)^2+(1500*ABS(SIN(2*PI()*MOD(Calculator!$B$30/Calculator!$F$13,1)))*IF(MOD(Calculator!$B$30/Calculator!$F$13,1)&lt;0.5,-1,1))^2)/SQRT(((50*POWER(80,POWER(COS(PI()*MOD(Calculator!$B$30/Calculator!$F$13,1)),2))+MIN(500,MAX(30,100*EXP(-0.3*'VSWR Calculator'!$C$24)*(1+3*ABS(MOD('VSWR Calculator'!$C$23/Calculator!$F$13/2,1)-0.5))))/'VSWR Calculator'!$C$25)+$C78)^2+(1500*ABS(SIN(2*PI()*MOD(Calculator!$B$30/Calculator!$F$13,1)))*IF(MOD(Calculator!$B$30/Calculator!$F$13,1)&lt;0.5,-1,1))^2))/(1-SQRT(((50*POWER(80,POWER(COS(PI()*MOD(Calculator!$B$30/Calculator!$F$13,1)),2))+MIN(500,MAX(30,100*EXP(-0.3*'VSWR Calculator'!$C$24)*(1+3*ABS(MOD('VSWR Calculator'!$C$23/Calculator!$F$13/2,1)-0.5))))/'VSWR Calculator'!$C$25)-$C78)^2+(1500*ABS(SIN(2*PI()*MOD(Calculator!$B$30/Calculator!$F$13,1)))*IF(MOD(Calculator!$B$30/Calculator!$F$13,1)&lt;0.5,-1,1))^2)/SQRT(((50*POWER(80,POWER(COS(PI()*MOD(Calculator!$B$30/Calculator!$F$13,1)),2))+MIN(500,MAX(30,100*EXP(-0.3*'VSWR Calculator'!$C$24)*(1+3*ABS(MOD('VSWR Calculator'!$C$23/Calculator!$F$13/2,1)-0.5))))/'VSWR Calculator'!$C$25)+$C78)^2+(1500*ABS(SIN(2*PI()*MOD(Calculator!$B$30/Calculator!$F$13,1)))*IF(MOD(Calculator!$B$30/Calculator!$F$13,1)&lt;0.5,-1,1))^2)),2))</f>
        <v>—</v>
      </c>
      <c r="CA78" s="253" t="str">
        <f aca="false">IF(OR(Calculator!$E$14&lt;&gt;"YES",Calculator!$B$30&lt;Calculator!$G$14),"—",ROUND((1+SQRT(((50*POWER(80,POWER(COS(PI()*MOD(Calculator!$B$30/Calculator!$F$14,1)),2))+MIN(500,MAX(30,100*EXP(-0.3*'VSWR Calculator'!$C$24)*(1+3*ABS(MOD('VSWR Calculator'!$C$23/Calculator!$F$14/2,1)-0.5))))/'VSWR Calculator'!$C$25)-$C78)^2+(1500*ABS(SIN(2*PI()*MOD(Calculator!$B$30/Calculator!$F$14,1)))*IF(MOD(Calculator!$B$30/Calculator!$F$14,1)&lt;0.5,-1,1))^2)/SQRT(((50*POWER(80,POWER(COS(PI()*MOD(Calculator!$B$30/Calculator!$F$14,1)),2))+MIN(500,MAX(30,100*EXP(-0.3*'VSWR Calculator'!$C$24)*(1+3*ABS(MOD('VSWR Calculator'!$C$23/Calculator!$F$14/2,1)-0.5))))/'VSWR Calculator'!$C$25)+$C78)^2+(1500*ABS(SIN(2*PI()*MOD(Calculator!$B$30/Calculator!$F$14,1)))*IF(MOD(Calculator!$B$30/Calculator!$F$14,1)&lt;0.5,-1,1))^2))/(1-SQRT(((50*POWER(80,POWER(COS(PI()*MOD(Calculator!$B$30/Calculator!$F$14,1)),2))+MIN(500,MAX(30,100*EXP(-0.3*'VSWR Calculator'!$C$24)*(1+3*ABS(MOD('VSWR Calculator'!$C$23/Calculator!$F$14/2,1)-0.5))))/'VSWR Calculator'!$C$25)-$C78)^2+(1500*ABS(SIN(2*PI()*MOD(Calculator!$B$30/Calculator!$F$14,1)))*IF(MOD(Calculator!$B$30/Calculator!$F$14,1)&lt;0.5,-1,1))^2)/SQRT(((50*POWER(80,POWER(COS(PI()*MOD(Calculator!$B$30/Calculator!$F$14,1)),2))+MIN(500,MAX(30,100*EXP(-0.3*'VSWR Calculator'!$C$24)*(1+3*ABS(MOD('VSWR Calculator'!$C$23/Calculator!$F$14/2,1)-0.5))))/'VSWR Calculator'!$C$25)+$C78)^2+(1500*ABS(SIN(2*PI()*MOD(Calculator!$B$30/Calculator!$F$14,1)))*IF(MOD(Calculator!$B$30/Calculator!$F$14,1)&lt;0.5,-1,1))^2)),2))</f>
        <v>—</v>
      </c>
      <c r="CB78" s="253" t="n">
        <f aca="false">IF(OR(Calculator!$E$15&lt;&gt;"YES",Calculator!$B$30&lt;Calculator!$G$15),"—",ROUND((1+SQRT(((50*POWER(80,POWER(COS(PI()*MOD(Calculator!$B$30/Calculator!$F$15,1)),2))+MIN(500,MAX(30,100*EXP(-0.3*'VSWR Calculator'!$C$24)*(1+3*ABS(MOD('VSWR Calculator'!$C$23/Calculator!$F$15/2,1)-0.5))))/'VSWR Calculator'!$C$25)-$C78)^2+(1500*ABS(SIN(2*PI()*MOD(Calculator!$B$30/Calculator!$F$15,1)))*IF(MOD(Calculator!$B$30/Calculator!$F$15,1)&lt;0.5,-1,1))^2)/SQRT(((50*POWER(80,POWER(COS(PI()*MOD(Calculator!$B$30/Calculator!$F$15,1)),2))+MIN(500,MAX(30,100*EXP(-0.3*'VSWR Calculator'!$C$24)*(1+3*ABS(MOD('VSWR Calculator'!$C$23/Calculator!$F$15/2,1)-0.5))))/'VSWR Calculator'!$C$25)+$C78)^2+(1500*ABS(SIN(2*PI()*MOD(Calculator!$B$30/Calculator!$F$15,1)))*IF(MOD(Calculator!$B$30/Calculator!$F$15,1)&lt;0.5,-1,1))^2))/(1-SQRT(((50*POWER(80,POWER(COS(PI()*MOD(Calculator!$B$30/Calculator!$F$15,1)),2))+MIN(500,MAX(30,100*EXP(-0.3*'VSWR Calculator'!$C$24)*(1+3*ABS(MOD('VSWR Calculator'!$C$23/Calculator!$F$15/2,1)-0.5))))/'VSWR Calculator'!$C$25)-$C78)^2+(1500*ABS(SIN(2*PI()*MOD(Calculator!$B$30/Calculator!$F$15,1)))*IF(MOD(Calculator!$B$30/Calculator!$F$15,1)&lt;0.5,-1,1))^2)/SQRT(((50*POWER(80,POWER(COS(PI()*MOD(Calculator!$B$30/Calculator!$F$15,1)),2))+MIN(500,MAX(30,100*EXP(-0.3*'VSWR Calculator'!$C$24)*(1+3*ABS(MOD('VSWR Calculator'!$C$23/Calculator!$F$15/2,1)-0.5))))/'VSWR Calculator'!$C$25)+$C78)^2+(1500*ABS(SIN(2*PI()*MOD(Calculator!$B$30/Calculator!$F$15,1)))*IF(MOD(Calculator!$B$30/Calculator!$F$15,1)&lt;0.5,-1,1))^2)),2))</f>
        <v>15.08</v>
      </c>
      <c r="CC78" s="253" t="str">
        <f aca="false">IF(OR(Calculator!$E$16&lt;&gt;"YES",Calculator!$B$30&lt;Calculator!$G$16),"—",ROUND((1+SQRT(((50*POWER(80,POWER(COS(PI()*MOD(Calculator!$B$30/Calculator!$F$16,1)),2))+MIN(500,MAX(30,100*EXP(-0.3*'VSWR Calculator'!$C$24)*(1+3*ABS(MOD('VSWR Calculator'!$C$23/Calculator!$F$16/2,1)-0.5))))/'VSWR Calculator'!$C$25)-$C78)^2+(1500*ABS(SIN(2*PI()*MOD(Calculator!$B$30/Calculator!$F$16,1)))*IF(MOD(Calculator!$B$30/Calculator!$F$16,1)&lt;0.5,-1,1))^2)/SQRT(((50*POWER(80,POWER(COS(PI()*MOD(Calculator!$B$30/Calculator!$F$16,1)),2))+MIN(500,MAX(30,100*EXP(-0.3*'VSWR Calculator'!$C$24)*(1+3*ABS(MOD('VSWR Calculator'!$C$23/Calculator!$F$16/2,1)-0.5))))/'VSWR Calculator'!$C$25)+$C78)^2+(1500*ABS(SIN(2*PI()*MOD(Calculator!$B$30/Calculator!$F$16,1)))*IF(MOD(Calculator!$B$30/Calculator!$F$16,1)&lt;0.5,-1,1))^2))/(1-SQRT(((50*POWER(80,POWER(COS(PI()*MOD(Calculator!$B$30/Calculator!$F$16,1)),2))+MIN(500,MAX(30,100*EXP(-0.3*'VSWR Calculator'!$C$24)*(1+3*ABS(MOD('VSWR Calculator'!$C$23/Calculator!$F$16/2,1)-0.5))))/'VSWR Calculator'!$C$25)-$C78)^2+(1500*ABS(SIN(2*PI()*MOD(Calculator!$B$30/Calculator!$F$16,1)))*IF(MOD(Calculator!$B$30/Calculator!$F$16,1)&lt;0.5,-1,1))^2)/SQRT(((50*POWER(80,POWER(COS(PI()*MOD(Calculator!$B$30/Calculator!$F$16,1)),2))+MIN(500,MAX(30,100*EXP(-0.3*'VSWR Calculator'!$C$24)*(1+3*ABS(MOD('VSWR Calculator'!$C$23/Calculator!$F$16/2,1)-0.5))))/'VSWR Calculator'!$C$25)+$C78)^2+(1500*ABS(SIN(2*PI()*MOD(Calculator!$B$30/Calculator!$F$16,1)))*IF(MOD(Calculator!$B$30/Calculator!$F$16,1)&lt;0.5,-1,1))^2)),2))</f>
        <v>—</v>
      </c>
      <c r="CD78" s="253" t="n">
        <f aca="false">IF(OR(Calculator!$E$17&lt;&gt;"YES",Calculator!$B$30&lt;Calculator!$G$17),"—",ROUND((1+SQRT(((50*POWER(80,POWER(COS(PI()*MOD(Calculator!$B$30/Calculator!$F$17,1)),2))+MIN(500,MAX(30,100*EXP(-0.3*'VSWR Calculator'!$C$24)*(1+3*ABS(MOD('VSWR Calculator'!$C$23/Calculator!$F$17/2,1)-0.5))))/'VSWR Calculator'!$C$25)-$C78)^2+(1500*ABS(SIN(2*PI()*MOD(Calculator!$B$30/Calculator!$F$17,1)))*IF(MOD(Calculator!$B$30/Calculator!$F$17,1)&lt;0.5,-1,1))^2)/SQRT(((50*POWER(80,POWER(COS(PI()*MOD(Calculator!$B$30/Calculator!$F$17,1)),2))+MIN(500,MAX(30,100*EXP(-0.3*'VSWR Calculator'!$C$24)*(1+3*ABS(MOD('VSWR Calculator'!$C$23/Calculator!$F$17/2,1)-0.5))))/'VSWR Calculator'!$C$25)+$C78)^2+(1500*ABS(SIN(2*PI()*MOD(Calculator!$B$30/Calculator!$F$17,1)))*IF(MOD(Calculator!$B$30/Calculator!$F$17,1)&lt;0.5,-1,1))^2))/(1-SQRT(((50*POWER(80,POWER(COS(PI()*MOD(Calculator!$B$30/Calculator!$F$17,1)),2))+MIN(500,MAX(30,100*EXP(-0.3*'VSWR Calculator'!$C$24)*(1+3*ABS(MOD('VSWR Calculator'!$C$23/Calculator!$F$17/2,1)-0.5))))/'VSWR Calculator'!$C$25)-$C78)^2+(1500*ABS(SIN(2*PI()*MOD(Calculator!$B$30/Calculator!$F$17,1)))*IF(MOD(Calculator!$B$30/Calculator!$F$17,1)&lt;0.5,-1,1))^2)/SQRT(((50*POWER(80,POWER(COS(PI()*MOD(Calculator!$B$30/Calculator!$F$17,1)),2))+MIN(500,MAX(30,100*EXP(-0.3*'VSWR Calculator'!$C$24)*(1+3*ABS(MOD('VSWR Calculator'!$C$23/Calculator!$F$17/2,1)-0.5))))/'VSWR Calculator'!$C$25)+$C78)^2+(1500*ABS(SIN(2*PI()*MOD(Calculator!$B$30/Calculator!$F$17,1)))*IF(MOD(Calculator!$B$30/Calculator!$F$17,1)&lt;0.5,-1,1))^2)),2))</f>
        <v>16.5</v>
      </c>
      <c r="CE78" s="253" t="str">
        <f aca="false">IF(OR(Calculator!$E$18&lt;&gt;"YES",Calculator!$B$30&lt;Calculator!$G$18),"—",ROUND((1+SQRT(((50*POWER(80,POWER(COS(PI()*MOD(Calculator!$B$30/Calculator!$F$18,1)),2))+MIN(500,MAX(30,100*EXP(-0.3*'VSWR Calculator'!$C$24)*(1+3*ABS(MOD('VSWR Calculator'!$C$23/Calculator!$F$18/2,1)-0.5))))/'VSWR Calculator'!$C$25)-$C78)^2+(1500*ABS(SIN(2*PI()*MOD(Calculator!$B$30/Calculator!$F$18,1)))*IF(MOD(Calculator!$B$30/Calculator!$F$18,1)&lt;0.5,-1,1))^2)/SQRT(((50*POWER(80,POWER(COS(PI()*MOD(Calculator!$B$30/Calculator!$F$18,1)),2))+MIN(500,MAX(30,100*EXP(-0.3*'VSWR Calculator'!$C$24)*(1+3*ABS(MOD('VSWR Calculator'!$C$23/Calculator!$F$18/2,1)-0.5))))/'VSWR Calculator'!$C$25)+$C78)^2+(1500*ABS(SIN(2*PI()*MOD(Calculator!$B$30/Calculator!$F$18,1)))*IF(MOD(Calculator!$B$30/Calculator!$F$18,1)&lt;0.5,-1,1))^2))/(1-SQRT(((50*POWER(80,POWER(COS(PI()*MOD(Calculator!$B$30/Calculator!$F$18,1)),2))+MIN(500,MAX(30,100*EXP(-0.3*'VSWR Calculator'!$C$24)*(1+3*ABS(MOD('VSWR Calculator'!$C$23/Calculator!$F$18/2,1)-0.5))))/'VSWR Calculator'!$C$25)-$C78)^2+(1500*ABS(SIN(2*PI()*MOD(Calculator!$B$30/Calculator!$F$18,1)))*IF(MOD(Calculator!$B$30/Calculator!$F$18,1)&lt;0.5,-1,1))^2)/SQRT(((50*POWER(80,POWER(COS(PI()*MOD(Calculator!$B$30/Calculator!$F$18,1)),2))+MIN(500,MAX(30,100*EXP(-0.3*'VSWR Calculator'!$C$24)*(1+3*ABS(MOD('VSWR Calculator'!$C$23/Calculator!$F$18/2,1)-0.5))))/'VSWR Calculator'!$C$25)+$C78)^2+(1500*ABS(SIN(2*PI()*MOD(Calculator!$B$30/Calculator!$F$18,1)))*IF(MOD(Calculator!$B$30/Calculator!$F$18,1)&lt;0.5,-1,1))^2)),2))</f>
        <v>—</v>
      </c>
      <c r="CF78" s="253" t="str">
        <f aca="false">IF(OR(Calculator!$E$19&lt;&gt;"YES",Calculator!$B$30&lt;Calculator!$G$19),"—",ROUND((1+SQRT(((50*POWER(80,POWER(COS(PI()*MOD(Calculator!$B$30/Calculator!$F$19,1)),2))+MIN(500,MAX(30,100*EXP(-0.3*'VSWR Calculator'!$C$24)*(1+3*ABS(MOD('VSWR Calculator'!$C$23/Calculator!$F$19/2,1)-0.5))))/'VSWR Calculator'!$C$25)-$C78)^2+(1500*ABS(SIN(2*PI()*MOD(Calculator!$B$30/Calculator!$F$19,1)))*IF(MOD(Calculator!$B$30/Calculator!$F$19,1)&lt;0.5,-1,1))^2)/SQRT(((50*POWER(80,POWER(COS(PI()*MOD(Calculator!$B$30/Calculator!$F$19,1)),2))+MIN(500,MAX(30,100*EXP(-0.3*'VSWR Calculator'!$C$24)*(1+3*ABS(MOD('VSWR Calculator'!$C$23/Calculator!$F$19/2,1)-0.5))))/'VSWR Calculator'!$C$25)+$C78)^2+(1500*ABS(SIN(2*PI()*MOD(Calculator!$B$30/Calculator!$F$19,1)))*IF(MOD(Calculator!$B$30/Calculator!$F$19,1)&lt;0.5,-1,1))^2))/(1-SQRT(((50*POWER(80,POWER(COS(PI()*MOD(Calculator!$B$30/Calculator!$F$19,1)),2))+MIN(500,MAX(30,100*EXP(-0.3*'VSWR Calculator'!$C$24)*(1+3*ABS(MOD('VSWR Calculator'!$C$23/Calculator!$F$19/2,1)-0.5))))/'VSWR Calculator'!$C$25)-$C78)^2+(1500*ABS(SIN(2*PI()*MOD(Calculator!$B$30/Calculator!$F$19,1)))*IF(MOD(Calculator!$B$30/Calculator!$F$19,1)&lt;0.5,-1,1))^2)/SQRT(((50*POWER(80,POWER(COS(PI()*MOD(Calculator!$B$30/Calculator!$F$19,1)),2))+MIN(500,MAX(30,100*EXP(-0.3*'VSWR Calculator'!$C$24)*(1+3*ABS(MOD('VSWR Calculator'!$C$23/Calculator!$F$19/2,1)-0.5))))/'VSWR Calculator'!$C$25)+$C78)^2+(1500*ABS(SIN(2*PI()*MOD(Calculator!$B$30/Calculator!$F$19,1)))*IF(MOD(Calculator!$B$30/Calculator!$F$19,1)&lt;0.5,-1,1))^2)),2))</f>
        <v>—</v>
      </c>
      <c r="CG78" s="253" t="str">
        <f aca="false">IF(OR(Calculator!$E$20&lt;&gt;"YES",Calculator!$B$30&lt;Calculator!$G$20),"—",ROUND((1+SQRT(((50*POWER(80,POWER(COS(PI()*MOD(Calculator!$B$30/Calculator!$F$20,1)),2))+MIN(500,MAX(30,100*EXP(-0.3*'VSWR Calculator'!$C$24)*(1+3*ABS(MOD('VSWR Calculator'!$C$23/Calculator!$F$20/2,1)-0.5))))/'VSWR Calculator'!$C$25)-$C78)^2+(1500*ABS(SIN(2*PI()*MOD(Calculator!$B$30/Calculator!$F$20,1)))*IF(MOD(Calculator!$B$30/Calculator!$F$20,1)&lt;0.5,-1,1))^2)/SQRT(((50*POWER(80,POWER(COS(PI()*MOD(Calculator!$B$30/Calculator!$F$20,1)),2))+MIN(500,MAX(30,100*EXP(-0.3*'VSWR Calculator'!$C$24)*(1+3*ABS(MOD('VSWR Calculator'!$C$23/Calculator!$F$20/2,1)-0.5))))/'VSWR Calculator'!$C$25)+$C78)^2+(1500*ABS(SIN(2*PI()*MOD(Calculator!$B$30/Calculator!$F$20,1)))*IF(MOD(Calculator!$B$30/Calculator!$F$20,1)&lt;0.5,-1,1))^2))/(1-SQRT(((50*POWER(80,POWER(COS(PI()*MOD(Calculator!$B$30/Calculator!$F$20,1)),2))+MIN(500,MAX(30,100*EXP(-0.3*'VSWR Calculator'!$C$24)*(1+3*ABS(MOD('VSWR Calculator'!$C$23/Calculator!$F$20/2,1)-0.5))))/'VSWR Calculator'!$C$25)-$C78)^2+(1500*ABS(SIN(2*PI()*MOD(Calculator!$B$30/Calculator!$F$20,1)))*IF(MOD(Calculator!$B$30/Calculator!$F$20,1)&lt;0.5,-1,1))^2)/SQRT(((50*POWER(80,POWER(COS(PI()*MOD(Calculator!$B$30/Calculator!$F$20,1)),2))+MIN(500,MAX(30,100*EXP(-0.3*'VSWR Calculator'!$C$24)*(1+3*ABS(MOD('VSWR Calculator'!$C$23/Calculator!$F$20/2,1)-0.5))))/'VSWR Calculator'!$C$25)+$C78)^2+(1500*ABS(SIN(2*PI()*MOD(Calculator!$B$30/Calculator!$F$20,1)))*IF(MOD(Calculator!$B$30/Calculator!$F$20,1)&lt;0.5,-1,1))^2)),2))</f>
        <v>—</v>
      </c>
      <c r="CH78" s="253" t="str">
        <f aca="false">IF(OR(Calculator!$E$21&lt;&gt;"YES",Calculator!$B$30&lt;Calculator!$G$21),"—",ROUND((1+SQRT(((50*POWER(80,POWER(COS(PI()*MOD(Calculator!$B$30/Calculator!$F$21,1)),2))+MIN(500,MAX(30,100*EXP(-0.3*'VSWR Calculator'!$C$24)*(1+3*ABS(MOD('VSWR Calculator'!$C$23/Calculator!$F$21/2,1)-0.5))))/'VSWR Calculator'!$C$25)-$C78)^2+(1500*ABS(SIN(2*PI()*MOD(Calculator!$B$30/Calculator!$F$21,1)))*IF(MOD(Calculator!$B$30/Calculator!$F$21,1)&lt;0.5,-1,1))^2)/SQRT(((50*POWER(80,POWER(COS(PI()*MOD(Calculator!$B$30/Calculator!$F$21,1)),2))+MIN(500,MAX(30,100*EXP(-0.3*'VSWR Calculator'!$C$24)*(1+3*ABS(MOD('VSWR Calculator'!$C$23/Calculator!$F$21/2,1)-0.5))))/'VSWR Calculator'!$C$25)+$C78)^2+(1500*ABS(SIN(2*PI()*MOD(Calculator!$B$30/Calculator!$F$21,1)))*IF(MOD(Calculator!$B$30/Calculator!$F$21,1)&lt;0.5,-1,1))^2))/(1-SQRT(((50*POWER(80,POWER(COS(PI()*MOD(Calculator!$B$30/Calculator!$F$21,1)),2))+MIN(500,MAX(30,100*EXP(-0.3*'VSWR Calculator'!$C$24)*(1+3*ABS(MOD('VSWR Calculator'!$C$23/Calculator!$F$21/2,1)-0.5))))/'VSWR Calculator'!$C$25)-$C78)^2+(1500*ABS(SIN(2*PI()*MOD(Calculator!$B$30/Calculator!$F$21,1)))*IF(MOD(Calculator!$B$30/Calculator!$F$21,1)&lt;0.5,-1,1))^2)/SQRT(((50*POWER(80,POWER(COS(PI()*MOD(Calculator!$B$30/Calculator!$F$21,1)),2))+MIN(500,MAX(30,100*EXP(-0.3*'VSWR Calculator'!$C$24)*(1+3*ABS(MOD('VSWR Calculator'!$C$23/Calculator!$F$21/2,1)-0.5))))/'VSWR Calculator'!$C$25)+$C78)^2+(1500*ABS(SIN(2*PI()*MOD(Calculator!$B$30/Calculator!$F$21,1)))*IF(MOD(Calculator!$B$30/Calculator!$F$21,1)&lt;0.5,-1,1))^2)),2))</f>
        <v>—</v>
      </c>
      <c r="CI78" s="253" t="str">
        <f aca="false">IF(OR(Calculator!$E$22&lt;&gt;"YES",Calculator!$B$30&lt;Calculator!$G$22),"—",ROUND((1+SQRT(((50*POWER(80,POWER(COS(PI()*MOD(Calculator!$B$30/Calculator!$F$22,1)),2))+MIN(500,MAX(30,100*EXP(-0.3*'VSWR Calculator'!$C$24)*(1+3*ABS(MOD('VSWR Calculator'!$C$23/Calculator!$F$22/2,1)-0.5))))/'VSWR Calculator'!$C$25)-$C78)^2+(1500*ABS(SIN(2*PI()*MOD(Calculator!$B$30/Calculator!$F$22,1)))*IF(MOD(Calculator!$B$30/Calculator!$F$22,1)&lt;0.5,-1,1))^2)/SQRT(((50*POWER(80,POWER(COS(PI()*MOD(Calculator!$B$30/Calculator!$F$22,1)),2))+MIN(500,MAX(30,100*EXP(-0.3*'VSWR Calculator'!$C$24)*(1+3*ABS(MOD('VSWR Calculator'!$C$23/Calculator!$F$22/2,1)-0.5))))/'VSWR Calculator'!$C$25)+$C78)^2+(1500*ABS(SIN(2*PI()*MOD(Calculator!$B$30/Calculator!$F$22,1)))*IF(MOD(Calculator!$B$30/Calculator!$F$22,1)&lt;0.5,-1,1))^2))/(1-SQRT(((50*POWER(80,POWER(COS(PI()*MOD(Calculator!$B$30/Calculator!$F$22,1)),2))+MIN(500,MAX(30,100*EXP(-0.3*'VSWR Calculator'!$C$24)*(1+3*ABS(MOD('VSWR Calculator'!$C$23/Calculator!$F$22/2,1)-0.5))))/'VSWR Calculator'!$C$25)-$C78)^2+(1500*ABS(SIN(2*PI()*MOD(Calculator!$B$30/Calculator!$F$22,1)))*IF(MOD(Calculator!$B$30/Calculator!$F$22,1)&lt;0.5,-1,1))^2)/SQRT(((50*POWER(80,POWER(COS(PI()*MOD(Calculator!$B$30/Calculator!$F$22,1)),2))+MIN(500,MAX(30,100*EXP(-0.3*'VSWR Calculator'!$C$24)*(1+3*ABS(MOD('VSWR Calculator'!$C$23/Calculator!$F$22/2,1)-0.5))))/'VSWR Calculator'!$C$25)+$C78)^2+(1500*ABS(SIN(2*PI()*MOD(Calculator!$B$30/Calculator!$F$22,1)))*IF(MOD(Calculator!$B$30/Calculator!$F$22,1)&lt;0.5,-1,1))^2)),2))</f>
        <v>—</v>
      </c>
      <c r="CJ78" s="253" t="n">
        <f aca="false">IFERROR(ROUND((IF(ISNUMBER(BY78),BY78,0)+IF(ISNUMBER(BZ78),BZ78,0)+IF(ISNUMBER(CA78),CA78,0)+IF(ISNUMBER(CB78),CB78,0)+IF(ISNUMBER(CC78),CC78,0)+IF(ISNUMBER(CD78),CD78,0)+IF(ISNUMBER(CE78),CE78,0)+IF(ISNUMBER(CF78),CF78,0)+IF(ISNUMBER(CG78),CG78,0)+IF(ISNUMBER(CH78),CH78,0)+IF(ISNUMBER(CI78),CI78,0))/(IF(ISNUMBER(BY78),1,0)+IF(ISNUMBER(BZ78),1,0)+IF(ISNUMBER(CA78),1,0)+IF(ISNUMBER(CB78),1,0)+IF(ISNUMBER(CC78),1,0)+IF(ISNUMBER(CD78),1,0)+IF(ISNUMBER(CE78),1,0)+IF(ISNUMBER(CF78),1,0)+IF(ISNUMBER(CG78),1,0)+IF(ISNUMBER(CH78),1,0)+IF(ISNUMBER(CI78),1,0)),4),"")</f>
        <v>15.79</v>
      </c>
      <c r="CK78" s="253" t="str">
        <f aca="false">IF(OR(Calculator!$E$12&lt;&gt;"YES",Calculator!$B$31&lt;Calculator!$G$12),"—",ROUND((1+SQRT(((50*POWER(80,POWER(COS(PI()*MOD(Calculator!$B$31/Calculator!$F$12,1)),2))+MIN(500,MAX(30,100*EXP(-0.3*'VSWR Calculator'!$C$24)*(1+3*ABS(MOD('VSWR Calculator'!$C$23/Calculator!$F$12/2,1)-0.5))))/'VSWR Calculator'!$C$25)-$C78)^2+(1500*ABS(SIN(2*PI()*MOD(Calculator!$B$31/Calculator!$F$12,1)))*IF(MOD(Calculator!$B$31/Calculator!$F$12,1)&lt;0.5,-1,1))^2)/SQRT(((50*POWER(80,POWER(COS(PI()*MOD(Calculator!$B$31/Calculator!$F$12,1)),2))+MIN(500,MAX(30,100*EXP(-0.3*'VSWR Calculator'!$C$24)*(1+3*ABS(MOD('VSWR Calculator'!$C$23/Calculator!$F$12/2,1)-0.5))))/'VSWR Calculator'!$C$25)+$C78)^2+(1500*ABS(SIN(2*PI()*MOD(Calculator!$B$31/Calculator!$F$12,1)))*IF(MOD(Calculator!$B$31/Calculator!$F$12,1)&lt;0.5,-1,1))^2))/(1-SQRT(((50*POWER(80,POWER(COS(PI()*MOD(Calculator!$B$31/Calculator!$F$12,1)),2))+MIN(500,MAX(30,100*EXP(-0.3*'VSWR Calculator'!$C$24)*(1+3*ABS(MOD('VSWR Calculator'!$C$23/Calculator!$F$12/2,1)-0.5))))/'VSWR Calculator'!$C$25)-$C78)^2+(1500*ABS(SIN(2*PI()*MOD(Calculator!$B$31/Calculator!$F$12,1)))*IF(MOD(Calculator!$B$31/Calculator!$F$12,1)&lt;0.5,-1,1))^2)/SQRT(((50*POWER(80,POWER(COS(PI()*MOD(Calculator!$B$31/Calculator!$F$12,1)),2))+MIN(500,MAX(30,100*EXP(-0.3*'VSWR Calculator'!$C$24)*(1+3*ABS(MOD('VSWR Calculator'!$C$23/Calculator!$F$12/2,1)-0.5))))/'VSWR Calculator'!$C$25)+$C78)^2+(1500*ABS(SIN(2*PI()*MOD(Calculator!$B$31/Calculator!$F$12,1)))*IF(MOD(Calculator!$B$31/Calculator!$F$12,1)&lt;0.5,-1,1))^2)),2))</f>
        <v>—</v>
      </c>
      <c r="CL78" s="253" t="str">
        <f aca="false">IF(OR(Calculator!$E$13&lt;&gt;"YES",Calculator!$B$31&lt;Calculator!$G$13),"—",ROUND((1+SQRT(((50*POWER(80,POWER(COS(PI()*MOD(Calculator!$B$31/Calculator!$F$13,1)),2))+MIN(500,MAX(30,100*EXP(-0.3*'VSWR Calculator'!$C$24)*(1+3*ABS(MOD('VSWR Calculator'!$C$23/Calculator!$F$13/2,1)-0.5))))/'VSWR Calculator'!$C$25)-$C78)^2+(1500*ABS(SIN(2*PI()*MOD(Calculator!$B$31/Calculator!$F$13,1)))*IF(MOD(Calculator!$B$31/Calculator!$F$13,1)&lt;0.5,-1,1))^2)/SQRT(((50*POWER(80,POWER(COS(PI()*MOD(Calculator!$B$31/Calculator!$F$13,1)),2))+MIN(500,MAX(30,100*EXP(-0.3*'VSWR Calculator'!$C$24)*(1+3*ABS(MOD('VSWR Calculator'!$C$23/Calculator!$F$13/2,1)-0.5))))/'VSWR Calculator'!$C$25)+$C78)^2+(1500*ABS(SIN(2*PI()*MOD(Calculator!$B$31/Calculator!$F$13,1)))*IF(MOD(Calculator!$B$31/Calculator!$F$13,1)&lt;0.5,-1,1))^2))/(1-SQRT(((50*POWER(80,POWER(COS(PI()*MOD(Calculator!$B$31/Calculator!$F$13,1)),2))+MIN(500,MAX(30,100*EXP(-0.3*'VSWR Calculator'!$C$24)*(1+3*ABS(MOD('VSWR Calculator'!$C$23/Calculator!$F$13/2,1)-0.5))))/'VSWR Calculator'!$C$25)-$C78)^2+(1500*ABS(SIN(2*PI()*MOD(Calculator!$B$31/Calculator!$F$13,1)))*IF(MOD(Calculator!$B$31/Calculator!$F$13,1)&lt;0.5,-1,1))^2)/SQRT(((50*POWER(80,POWER(COS(PI()*MOD(Calculator!$B$31/Calculator!$F$13,1)),2))+MIN(500,MAX(30,100*EXP(-0.3*'VSWR Calculator'!$C$24)*(1+3*ABS(MOD('VSWR Calculator'!$C$23/Calculator!$F$13/2,1)-0.5))))/'VSWR Calculator'!$C$25)+$C78)^2+(1500*ABS(SIN(2*PI()*MOD(Calculator!$B$31/Calculator!$F$13,1)))*IF(MOD(Calculator!$B$31/Calculator!$F$13,1)&lt;0.5,-1,1))^2)),2))</f>
        <v>—</v>
      </c>
      <c r="CM78" s="253" t="str">
        <f aca="false">IF(OR(Calculator!$E$14&lt;&gt;"YES",Calculator!$B$31&lt;Calculator!$G$14),"—",ROUND((1+SQRT(((50*POWER(80,POWER(COS(PI()*MOD(Calculator!$B$31/Calculator!$F$14,1)),2))+MIN(500,MAX(30,100*EXP(-0.3*'VSWR Calculator'!$C$24)*(1+3*ABS(MOD('VSWR Calculator'!$C$23/Calculator!$F$14/2,1)-0.5))))/'VSWR Calculator'!$C$25)-$C78)^2+(1500*ABS(SIN(2*PI()*MOD(Calculator!$B$31/Calculator!$F$14,1)))*IF(MOD(Calculator!$B$31/Calculator!$F$14,1)&lt;0.5,-1,1))^2)/SQRT(((50*POWER(80,POWER(COS(PI()*MOD(Calculator!$B$31/Calculator!$F$14,1)),2))+MIN(500,MAX(30,100*EXP(-0.3*'VSWR Calculator'!$C$24)*(1+3*ABS(MOD('VSWR Calculator'!$C$23/Calculator!$F$14/2,1)-0.5))))/'VSWR Calculator'!$C$25)+$C78)^2+(1500*ABS(SIN(2*PI()*MOD(Calculator!$B$31/Calculator!$F$14,1)))*IF(MOD(Calculator!$B$31/Calculator!$F$14,1)&lt;0.5,-1,1))^2))/(1-SQRT(((50*POWER(80,POWER(COS(PI()*MOD(Calculator!$B$31/Calculator!$F$14,1)),2))+MIN(500,MAX(30,100*EXP(-0.3*'VSWR Calculator'!$C$24)*(1+3*ABS(MOD('VSWR Calculator'!$C$23/Calculator!$F$14/2,1)-0.5))))/'VSWR Calculator'!$C$25)-$C78)^2+(1500*ABS(SIN(2*PI()*MOD(Calculator!$B$31/Calculator!$F$14,1)))*IF(MOD(Calculator!$B$31/Calculator!$F$14,1)&lt;0.5,-1,1))^2)/SQRT(((50*POWER(80,POWER(COS(PI()*MOD(Calculator!$B$31/Calculator!$F$14,1)),2))+MIN(500,MAX(30,100*EXP(-0.3*'VSWR Calculator'!$C$24)*(1+3*ABS(MOD('VSWR Calculator'!$C$23/Calculator!$F$14/2,1)-0.5))))/'VSWR Calculator'!$C$25)+$C78)^2+(1500*ABS(SIN(2*PI()*MOD(Calculator!$B$31/Calculator!$F$14,1)))*IF(MOD(Calculator!$B$31/Calculator!$F$14,1)&lt;0.5,-1,1))^2)),2))</f>
        <v>—</v>
      </c>
      <c r="CN78" s="253" t="n">
        <f aca="false">IF(OR(Calculator!$E$15&lt;&gt;"YES",Calculator!$B$31&lt;Calculator!$G$15),"—",ROUND((1+SQRT(((50*POWER(80,POWER(COS(PI()*MOD(Calculator!$B$31/Calculator!$F$15,1)),2))+MIN(500,MAX(30,100*EXP(-0.3*'VSWR Calculator'!$C$24)*(1+3*ABS(MOD('VSWR Calculator'!$C$23/Calculator!$F$15/2,1)-0.5))))/'VSWR Calculator'!$C$25)-$C78)^2+(1500*ABS(SIN(2*PI()*MOD(Calculator!$B$31/Calculator!$F$15,1)))*IF(MOD(Calculator!$B$31/Calculator!$F$15,1)&lt;0.5,-1,1))^2)/SQRT(((50*POWER(80,POWER(COS(PI()*MOD(Calculator!$B$31/Calculator!$F$15,1)),2))+MIN(500,MAX(30,100*EXP(-0.3*'VSWR Calculator'!$C$24)*(1+3*ABS(MOD('VSWR Calculator'!$C$23/Calculator!$F$15/2,1)-0.5))))/'VSWR Calculator'!$C$25)+$C78)^2+(1500*ABS(SIN(2*PI()*MOD(Calculator!$B$31/Calculator!$F$15,1)))*IF(MOD(Calculator!$B$31/Calculator!$F$15,1)&lt;0.5,-1,1))^2))/(1-SQRT(((50*POWER(80,POWER(COS(PI()*MOD(Calculator!$B$31/Calculator!$F$15,1)),2))+MIN(500,MAX(30,100*EXP(-0.3*'VSWR Calculator'!$C$24)*(1+3*ABS(MOD('VSWR Calculator'!$C$23/Calculator!$F$15/2,1)-0.5))))/'VSWR Calculator'!$C$25)-$C78)^2+(1500*ABS(SIN(2*PI()*MOD(Calculator!$B$31/Calculator!$F$15,1)))*IF(MOD(Calculator!$B$31/Calculator!$F$15,1)&lt;0.5,-1,1))^2)/SQRT(((50*POWER(80,POWER(COS(PI()*MOD(Calculator!$B$31/Calculator!$F$15,1)),2))+MIN(500,MAX(30,100*EXP(-0.3*'VSWR Calculator'!$C$24)*(1+3*ABS(MOD('VSWR Calculator'!$C$23/Calculator!$F$15/2,1)-0.5))))/'VSWR Calculator'!$C$25)+$C78)^2+(1500*ABS(SIN(2*PI()*MOD(Calculator!$B$31/Calculator!$F$15,1)))*IF(MOD(Calculator!$B$31/Calculator!$F$15,1)&lt;0.5,-1,1))^2)),2))</f>
        <v>16.27</v>
      </c>
      <c r="CO78" s="253" t="str">
        <f aca="false">IF(OR(Calculator!$E$16&lt;&gt;"YES",Calculator!$B$31&lt;Calculator!$G$16),"—",ROUND((1+SQRT(((50*POWER(80,POWER(COS(PI()*MOD(Calculator!$B$31/Calculator!$F$16,1)),2))+MIN(500,MAX(30,100*EXP(-0.3*'VSWR Calculator'!$C$24)*(1+3*ABS(MOD('VSWR Calculator'!$C$23/Calculator!$F$16/2,1)-0.5))))/'VSWR Calculator'!$C$25)-$C78)^2+(1500*ABS(SIN(2*PI()*MOD(Calculator!$B$31/Calculator!$F$16,1)))*IF(MOD(Calculator!$B$31/Calculator!$F$16,1)&lt;0.5,-1,1))^2)/SQRT(((50*POWER(80,POWER(COS(PI()*MOD(Calculator!$B$31/Calculator!$F$16,1)),2))+MIN(500,MAX(30,100*EXP(-0.3*'VSWR Calculator'!$C$24)*(1+3*ABS(MOD('VSWR Calculator'!$C$23/Calculator!$F$16/2,1)-0.5))))/'VSWR Calculator'!$C$25)+$C78)^2+(1500*ABS(SIN(2*PI()*MOD(Calculator!$B$31/Calculator!$F$16,1)))*IF(MOD(Calculator!$B$31/Calculator!$F$16,1)&lt;0.5,-1,1))^2))/(1-SQRT(((50*POWER(80,POWER(COS(PI()*MOD(Calculator!$B$31/Calculator!$F$16,1)),2))+MIN(500,MAX(30,100*EXP(-0.3*'VSWR Calculator'!$C$24)*(1+3*ABS(MOD('VSWR Calculator'!$C$23/Calculator!$F$16/2,1)-0.5))))/'VSWR Calculator'!$C$25)-$C78)^2+(1500*ABS(SIN(2*PI()*MOD(Calculator!$B$31/Calculator!$F$16,1)))*IF(MOD(Calculator!$B$31/Calculator!$F$16,1)&lt;0.5,-1,1))^2)/SQRT(((50*POWER(80,POWER(COS(PI()*MOD(Calculator!$B$31/Calculator!$F$16,1)),2))+MIN(500,MAX(30,100*EXP(-0.3*'VSWR Calculator'!$C$24)*(1+3*ABS(MOD('VSWR Calculator'!$C$23/Calculator!$F$16/2,1)-0.5))))/'VSWR Calculator'!$C$25)+$C78)^2+(1500*ABS(SIN(2*PI()*MOD(Calculator!$B$31/Calculator!$F$16,1)))*IF(MOD(Calculator!$B$31/Calculator!$F$16,1)&lt;0.5,-1,1))^2)),2))</f>
        <v>—</v>
      </c>
      <c r="CP78" s="253" t="n">
        <f aca="false">IF(OR(Calculator!$E$17&lt;&gt;"YES",Calculator!$B$31&lt;Calculator!$G$17),"—",ROUND((1+SQRT(((50*POWER(80,POWER(COS(PI()*MOD(Calculator!$B$31/Calculator!$F$17,1)),2))+MIN(500,MAX(30,100*EXP(-0.3*'VSWR Calculator'!$C$24)*(1+3*ABS(MOD('VSWR Calculator'!$C$23/Calculator!$F$17/2,1)-0.5))))/'VSWR Calculator'!$C$25)-$C78)^2+(1500*ABS(SIN(2*PI()*MOD(Calculator!$B$31/Calculator!$F$17,1)))*IF(MOD(Calculator!$B$31/Calculator!$F$17,1)&lt;0.5,-1,1))^2)/SQRT(((50*POWER(80,POWER(COS(PI()*MOD(Calculator!$B$31/Calculator!$F$17,1)),2))+MIN(500,MAX(30,100*EXP(-0.3*'VSWR Calculator'!$C$24)*(1+3*ABS(MOD('VSWR Calculator'!$C$23/Calculator!$F$17/2,1)-0.5))))/'VSWR Calculator'!$C$25)+$C78)^2+(1500*ABS(SIN(2*PI()*MOD(Calculator!$B$31/Calculator!$F$17,1)))*IF(MOD(Calculator!$B$31/Calculator!$F$17,1)&lt;0.5,-1,1))^2))/(1-SQRT(((50*POWER(80,POWER(COS(PI()*MOD(Calculator!$B$31/Calculator!$F$17,1)),2))+MIN(500,MAX(30,100*EXP(-0.3*'VSWR Calculator'!$C$24)*(1+3*ABS(MOD('VSWR Calculator'!$C$23/Calculator!$F$17/2,1)-0.5))))/'VSWR Calculator'!$C$25)-$C78)^2+(1500*ABS(SIN(2*PI()*MOD(Calculator!$B$31/Calculator!$F$17,1)))*IF(MOD(Calculator!$B$31/Calculator!$F$17,1)&lt;0.5,-1,1))^2)/SQRT(((50*POWER(80,POWER(COS(PI()*MOD(Calculator!$B$31/Calculator!$F$17,1)),2))+MIN(500,MAX(30,100*EXP(-0.3*'VSWR Calculator'!$C$24)*(1+3*ABS(MOD('VSWR Calculator'!$C$23/Calculator!$F$17/2,1)-0.5))))/'VSWR Calculator'!$C$25)+$C78)^2+(1500*ABS(SIN(2*PI()*MOD(Calculator!$B$31/Calculator!$F$17,1)))*IF(MOD(Calculator!$B$31/Calculator!$F$17,1)&lt;0.5,-1,1))^2)),2))</f>
        <v>13.86</v>
      </c>
      <c r="CQ78" s="253" t="str">
        <f aca="false">IF(OR(Calculator!$E$18&lt;&gt;"YES",Calculator!$B$31&lt;Calculator!$G$18),"—",ROUND((1+SQRT(((50*POWER(80,POWER(COS(PI()*MOD(Calculator!$B$31/Calculator!$F$18,1)),2))+MIN(500,MAX(30,100*EXP(-0.3*'VSWR Calculator'!$C$24)*(1+3*ABS(MOD('VSWR Calculator'!$C$23/Calculator!$F$18/2,1)-0.5))))/'VSWR Calculator'!$C$25)-$C78)^2+(1500*ABS(SIN(2*PI()*MOD(Calculator!$B$31/Calculator!$F$18,1)))*IF(MOD(Calculator!$B$31/Calculator!$F$18,1)&lt;0.5,-1,1))^2)/SQRT(((50*POWER(80,POWER(COS(PI()*MOD(Calculator!$B$31/Calculator!$F$18,1)),2))+MIN(500,MAX(30,100*EXP(-0.3*'VSWR Calculator'!$C$24)*(1+3*ABS(MOD('VSWR Calculator'!$C$23/Calculator!$F$18/2,1)-0.5))))/'VSWR Calculator'!$C$25)+$C78)^2+(1500*ABS(SIN(2*PI()*MOD(Calculator!$B$31/Calculator!$F$18,1)))*IF(MOD(Calculator!$B$31/Calculator!$F$18,1)&lt;0.5,-1,1))^2))/(1-SQRT(((50*POWER(80,POWER(COS(PI()*MOD(Calculator!$B$31/Calculator!$F$18,1)),2))+MIN(500,MAX(30,100*EXP(-0.3*'VSWR Calculator'!$C$24)*(1+3*ABS(MOD('VSWR Calculator'!$C$23/Calculator!$F$18/2,1)-0.5))))/'VSWR Calculator'!$C$25)-$C78)^2+(1500*ABS(SIN(2*PI()*MOD(Calculator!$B$31/Calculator!$F$18,1)))*IF(MOD(Calculator!$B$31/Calculator!$F$18,1)&lt;0.5,-1,1))^2)/SQRT(((50*POWER(80,POWER(COS(PI()*MOD(Calculator!$B$31/Calculator!$F$18,1)),2))+MIN(500,MAX(30,100*EXP(-0.3*'VSWR Calculator'!$C$24)*(1+3*ABS(MOD('VSWR Calculator'!$C$23/Calculator!$F$18/2,1)-0.5))))/'VSWR Calculator'!$C$25)+$C78)^2+(1500*ABS(SIN(2*PI()*MOD(Calculator!$B$31/Calculator!$F$18,1)))*IF(MOD(Calculator!$B$31/Calculator!$F$18,1)&lt;0.5,-1,1))^2)),2))</f>
        <v>—</v>
      </c>
      <c r="CR78" s="253" t="str">
        <f aca="false">IF(OR(Calculator!$E$19&lt;&gt;"YES",Calculator!$B$31&lt;Calculator!$G$19),"—",ROUND((1+SQRT(((50*POWER(80,POWER(COS(PI()*MOD(Calculator!$B$31/Calculator!$F$19,1)),2))+MIN(500,MAX(30,100*EXP(-0.3*'VSWR Calculator'!$C$24)*(1+3*ABS(MOD('VSWR Calculator'!$C$23/Calculator!$F$19/2,1)-0.5))))/'VSWR Calculator'!$C$25)-$C78)^2+(1500*ABS(SIN(2*PI()*MOD(Calculator!$B$31/Calculator!$F$19,1)))*IF(MOD(Calculator!$B$31/Calculator!$F$19,1)&lt;0.5,-1,1))^2)/SQRT(((50*POWER(80,POWER(COS(PI()*MOD(Calculator!$B$31/Calculator!$F$19,1)),2))+MIN(500,MAX(30,100*EXP(-0.3*'VSWR Calculator'!$C$24)*(1+3*ABS(MOD('VSWR Calculator'!$C$23/Calculator!$F$19/2,1)-0.5))))/'VSWR Calculator'!$C$25)+$C78)^2+(1500*ABS(SIN(2*PI()*MOD(Calculator!$B$31/Calculator!$F$19,1)))*IF(MOD(Calculator!$B$31/Calculator!$F$19,1)&lt;0.5,-1,1))^2))/(1-SQRT(((50*POWER(80,POWER(COS(PI()*MOD(Calculator!$B$31/Calculator!$F$19,1)),2))+MIN(500,MAX(30,100*EXP(-0.3*'VSWR Calculator'!$C$24)*(1+3*ABS(MOD('VSWR Calculator'!$C$23/Calculator!$F$19/2,1)-0.5))))/'VSWR Calculator'!$C$25)-$C78)^2+(1500*ABS(SIN(2*PI()*MOD(Calculator!$B$31/Calculator!$F$19,1)))*IF(MOD(Calculator!$B$31/Calculator!$F$19,1)&lt;0.5,-1,1))^2)/SQRT(((50*POWER(80,POWER(COS(PI()*MOD(Calculator!$B$31/Calculator!$F$19,1)),2))+MIN(500,MAX(30,100*EXP(-0.3*'VSWR Calculator'!$C$24)*(1+3*ABS(MOD('VSWR Calculator'!$C$23/Calculator!$F$19/2,1)-0.5))))/'VSWR Calculator'!$C$25)+$C78)^2+(1500*ABS(SIN(2*PI()*MOD(Calculator!$B$31/Calculator!$F$19,1)))*IF(MOD(Calculator!$B$31/Calculator!$F$19,1)&lt;0.5,-1,1))^2)),2))</f>
        <v>—</v>
      </c>
      <c r="CS78" s="253" t="str">
        <f aca="false">IF(OR(Calculator!$E$20&lt;&gt;"YES",Calculator!$B$31&lt;Calculator!$G$20),"—",ROUND((1+SQRT(((50*POWER(80,POWER(COS(PI()*MOD(Calculator!$B$31/Calculator!$F$20,1)),2))+MIN(500,MAX(30,100*EXP(-0.3*'VSWR Calculator'!$C$24)*(1+3*ABS(MOD('VSWR Calculator'!$C$23/Calculator!$F$20/2,1)-0.5))))/'VSWR Calculator'!$C$25)-$C78)^2+(1500*ABS(SIN(2*PI()*MOD(Calculator!$B$31/Calculator!$F$20,1)))*IF(MOD(Calculator!$B$31/Calculator!$F$20,1)&lt;0.5,-1,1))^2)/SQRT(((50*POWER(80,POWER(COS(PI()*MOD(Calculator!$B$31/Calculator!$F$20,1)),2))+MIN(500,MAX(30,100*EXP(-0.3*'VSWR Calculator'!$C$24)*(1+3*ABS(MOD('VSWR Calculator'!$C$23/Calculator!$F$20/2,1)-0.5))))/'VSWR Calculator'!$C$25)+$C78)^2+(1500*ABS(SIN(2*PI()*MOD(Calculator!$B$31/Calculator!$F$20,1)))*IF(MOD(Calculator!$B$31/Calculator!$F$20,1)&lt;0.5,-1,1))^2))/(1-SQRT(((50*POWER(80,POWER(COS(PI()*MOD(Calculator!$B$31/Calculator!$F$20,1)),2))+MIN(500,MAX(30,100*EXP(-0.3*'VSWR Calculator'!$C$24)*(1+3*ABS(MOD('VSWR Calculator'!$C$23/Calculator!$F$20/2,1)-0.5))))/'VSWR Calculator'!$C$25)-$C78)^2+(1500*ABS(SIN(2*PI()*MOD(Calculator!$B$31/Calculator!$F$20,1)))*IF(MOD(Calculator!$B$31/Calculator!$F$20,1)&lt;0.5,-1,1))^2)/SQRT(((50*POWER(80,POWER(COS(PI()*MOD(Calculator!$B$31/Calculator!$F$20,1)),2))+MIN(500,MAX(30,100*EXP(-0.3*'VSWR Calculator'!$C$24)*(1+3*ABS(MOD('VSWR Calculator'!$C$23/Calculator!$F$20/2,1)-0.5))))/'VSWR Calculator'!$C$25)+$C78)^2+(1500*ABS(SIN(2*PI()*MOD(Calculator!$B$31/Calculator!$F$20,1)))*IF(MOD(Calculator!$B$31/Calculator!$F$20,1)&lt;0.5,-1,1))^2)),2))</f>
        <v>—</v>
      </c>
      <c r="CT78" s="253" t="str">
        <f aca="false">IF(OR(Calculator!$E$21&lt;&gt;"YES",Calculator!$B$31&lt;Calculator!$G$21),"—",ROUND((1+SQRT(((50*POWER(80,POWER(COS(PI()*MOD(Calculator!$B$31/Calculator!$F$21,1)),2))+MIN(500,MAX(30,100*EXP(-0.3*'VSWR Calculator'!$C$24)*(1+3*ABS(MOD('VSWR Calculator'!$C$23/Calculator!$F$21/2,1)-0.5))))/'VSWR Calculator'!$C$25)-$C78)^2+(1500*ABS(SIN(2*PI()*MOD(Calculator!$B$31/Calculator!$F$21,1)))*IF(MOD(Calculator!$B$31/Calculator!$F$21,1)&lt;0.5,-1,1))^2)/SQRT(((50*POWER(80,POWER(COS(PI()*MOD(Calculator!$B$31/Calculator!$F$21,1)),2))+MIN(500,MAX(30,100*EXP(-0.3*'VSWR Calculator'!$C$24)*(1+3*ABS(MOD('VSWR Calculator'!$C$23/Calculator!$F$21/2,1)-0.5))))/'VSWR Calculator'!$C$25)+$C78)^2+(1500*ABS(SIN(2*PI()*MOD(Calculator!$B$31/Calculator!$F$21,1)))*IF(MOD(Calculator!$B$31/Calculator!$F$21,1)&lt;0.5,-1,1))^2))/(1-SQRT(((50*POWER(80,POWER(COS(PI()*MOD(Calculator!$B$31/Calculator!$F$21,1)),2))+MIN(500,MAX(30,100*EXP(-0.3*'VSWR Calculator'!$C$24)*(1+3*ABS(MOD('VSWR Calculator'!$C$23/Calculator!$F$21/2,1)-0.5))))/'VSWR Calculator'!$C$25)-$C78)^2+(1500*ABS(SIN(2*PI()*MOD(Calculator!$B$31/Calculator!$F$21,1)))*IF(MOD(Calculator!$B$31/Calculator!$F$21,1)&lt;0.5,-1,1))^2)/SQRT(((50*POWER(80,POWER(COS(PI()*MOD(Calculator!$B$31/Calculator!$F$21,1)),2))+MIN(500,MAX(30,100*EXP(-0.3*'VSWR Calculator'!$C$24)*(1+3*ABS(MOD('VSWR Calculator'!$C$23/Calculator!$F$21/2,1)-0.5))))/'VSWR Calculator'!$C$25)+$C78)^2+(1500*ABS(SIN(2*PI()*MOD(Calculator!$B$31/Calculator!$F$21,1)))*IF(MOD(Calculator!$B$31/Calculator!$F$21,1)&lt;0.5,-1,1))^2)),2))</f>
        <v>—</v>
      </c>
      <c r="CU78" s="253" t="str">
        <f aca="false">IF(OR(Calculator!$E$22&lt;&gt;"YES",Calculator!$B$31&lt;Calculator!$G$22),"—",ROUND((1+SQRT(((50*POWER(80,POWER(COS(PI()*MOD(Calculator!$B$31/Calculator!$F$22,1)),2))+MIN(500,MAX(30,100*EXP(-0.3*'VSWR Calculator'!$C$24)*(1+3*ABS(MOD('VSWR Calculator'!$C$23/Calculator!$F$22/2,1)-0.5))))/'VSWR Calculator'!$C$25)-$C78)^2+(1500*ABS(SIN(2*PI()*MOD(Calculator!$B$31/Calculator!$F$22,1)))*IF(MOD(Calculator!$B$31/Calculator!$F$22,1)&lt;0.5,-1,1))^2)/SQRT(((50*POWER(80,POWER(COS(PI()*MOD(Calculator!$B$31/Calculator!$F$22,1)),2))+MIN(500,MAX(30,100*EXP(-0.3*'VSWR Calculator'!$C$24)*(1+3*ABS(MOD('VSWR Calculator'!$C$23/Calculator!$F$22/2,1)-0.5))))/'VSWR Calculator'!$C$25)+$C78)^2+(1500*ABS(SIN(2*PI()*MOD(Calculator!$B$31/Calculator!$F$22,1)))*IF(MOD(Calculator!$B$31/Calculator!$F$22,1)&lt;0.5,-1,1))^2))/(1-SQRT(((50*POWER(80,POWER(COS(PI()*MOD(Calculator!$B$31/Calculator!$F$22,1)),2))+MIN(500,MAX(30,100*EXP(-0.3*'VSWR Calculator'!$C$24)*(1+3*ABS(MOD('VSWR Calculator'!$C$23/Calculator!$F$22/2,1)-0.5))))/'VSWR Calculator'!$C$25)-$C78)^2+(1500*ABS(SIN(2*PI()*MOD(Calculator!$B$31/Calculator!$F$22,1)))*IF(MOD(Calculator!$B$31/Calculator!$F$22,1)&lt;0.5,-1,1))^2)/SQRT(((50*POWER(80,POWER(COS(PI()*MOD(Calculator!$B$31/Calculator!$F$22,1)),2))+MIN(500,MAX(30,100*EXP(-0.3*'VSWR Calculator'!$C$24)*(1+3*ABS(MOD('VSWR Calculator'!$C$23/Calculator!$F$22/2,1)-0.5))))/'VSWR Calculator'!$C$25)+$C78)^2+(1500*ABS(SIN(2*PI()*MOD(Calculator!$B$31/Calculator!$F$22,1)))*IF(MOD(Calculator!$B$31/Calculator!$F$22,1)&lt;0.5,-1,1))^2)),2))</f>
        <v>—</v>
      </c>
      <c r="CV78" s="253" t="n">
        <f aca="false">IFERROR(ROUND((IF(ISNUMBER(CK78),CK78,0)+IF(ISNUMBER(CL78),CL78,0)+IF(ISNUMBER(CM78),CM78,0)+IF(ISNUMBER(CN78),CN78,0)+IF(ISNUMBER(CO78),CO78,0)+IF(ISNUMBER(CP78),CP78,0)+IF(ISNUMBER(CQ78),CQ78,0)+IF(ISNUMBER(CR78),CR78,0)+IF(ISNUMBER(CS78),CS78,0)+IF(ISNUMBER(CT78),CT78,0)+IF(ISNUMBER(CU78),CU78,0))/(IF(ISNUMBER(CK78),1,0)+IF(ISNUMBER(CL78),1,0)+IF(ISNUMBER(CM78),1,0)+IF(ISNUMBER(CN78),1,0)+IF(ISNUMBER(CO78),1,0)+IF(ISNUMBER(CP78),1,0)+IF(ISNUMBER(CQ78),1,0)+IF(ISNUMBER(CR78),1,0)+IF(ISNUMBER(CS78),1,0)+IF(ISNUMBER(CT78),1,0)+IF(ISNUMBER(CU78),1,0)),4),"")</f>
        <v>15.065</v>
      </c>
      <c r="CW78" s="253" t="str">
        <f aca="false">IF(OR(Calculator!$E$12&lt;&gt;"YES",Calculator!$B$32&lt;Calculator!$G$12),"—",ROUND((1+SQRT(((50*POWER(80,POWER(COS(PI()*MOD(Calculator!$B$32/Calculator!$F$12,1)),2))+MIN(500,MAX(30,100*EXP(-0.3*'VSWR Calculator'!$C$24)*(1+3*ABS(MOD('VSWR Calculator'!$C$23/Calculator!$F$12/2,1)-0.5))))/'VSWR Calculator'!$C$25)-$C78)^2+(1500*ABS(SIN(2*PI()*MOD(Calculator!$B$32/Calculator!$F$12,1)))*IF(MOD(Calculator!$B$32/Calculator!$F$12,1)&lt;0.5,-1,1))^2)/SQRT(((50*POWER(80,POWER(COS(PI()*MOD(Calculator!$B$32/Calculator!$F$12,1)),2))+MIN(500,MAX(30,100*EXP(-0.3*'VSWR Calculator'!$C$24)*(1+3*ABS(MOD('VSWR Calculator'!$C$23/Calculator!$F$12/2,1)-0.5))))/'VSWR Calculator'!$C$25)+$C78)^2+(1500*ABS(SIN(2*PI()*MOD(Calculator!$B$32/Calculator!$F$12,1)))*IF(MOD(Calculator!$B$32/Calculator!$F$12,1)&lt;0.5,-1,1))^2))/(1-SQRT(((50*POWER(80,POWER(COS(PI()*MOD(Calculator!$B$32/Calculator!$F$12,1)),2))+MIN(500,MAX(30,100*EXP(-0.3*'VSWR Calculator'!$C$24)*(1+3*ABS(MOD('VSWR Calculator'!$C$23/Calculator!$F$12/2,1)-0.5))))/'VSWR Calculator'!$C$25)-$C78)^2+(1500*ABS(SIN(2*PI()*MOD(Calculator!$B$32/Calculator!$F$12,1)))*IF(MOD(Calculator!$B$32/Calculator!$F$12,1)&lt;0.5,-1,1))^2)/SQRT(((50*POWER(80,POWER(COS(PI()*MOD(Calculator!$B$32/Calculator!$F$12,1)),2))+MIN(500,MAX(30,100*EXP(-0.3*'VSWR Calculator'!$C$24)*(1+3*ABS(MOD('VSWR Calculator'!$C$23/Calculator!$F$12/2,1)-0.5))))/'VSWR Calculator'!$C$25)+$C78)^2+(1500*ABS(SIN(2*PI()*MOD(Calculator!$B$32/Calculator!$F$12,1)))*IF(MOD(Calculator!$B$32/Calculator!$F$12,1)&lt;0.5,-1,1))^2)),2))</f>
        <v>—</v>
      </c>
      <c r="CX78" s="253" t="str">
        <f aca="false">IF(OR(Calculator!$E$13&lt;&gt;"YES",Calculator!$B$32&lt;Calculator!$G$13),"—",ROUND((1+SQRT(((50*POWER(80,POWER(COS(PI()*MOD(Calculator!$B$32/Calculator!$F$13,1)),2))+MIN(500,MAX(30,100*EXP(-0.3*'VSWR Calculator'!$C$24)*(1+3*ABS(MOD('VSWR Calculator'!$C$23/Calculator!$F$13/2,1)-0.5))))/'VSWR Calculator'!$C$25)-$C78)^2+(1500*ABS(SIN(2*PI()*MOD(Calculator!$B$32/Calculator!$F$13,1)))*IF(MOD(Calculator!$B$32/Calculator!$F$13,1)&lt;0.5,-1,1))^2)/SQRT(((50*POWER(80,POWER(COS(PI()*MOD(Calculator!$B$32/Calculator!$F$13,1)),2))+MIN(500,MAX(30,100*EXP(-0.3*'VSWR Calculator'!$C$24)*(1+3*ABS(MOD('VSWR Calculator'!$C$23/Calculator!$F$13/2,1)-0.5))))/'VSWR Calculator'!$C$25)+$C78)^2+(1500*ABS(SIN(2*PI()*MOD(Calculator!$B$32/Calculator!$F$13,1)))*IF(MOD(Calculator!$B$32/Calculator!$F$13,1)&lt;0.5,-1,1))^2))/(1-SQRT(((50*POWER(80,POWER(COS(PI()*MOD(Calculator!$B$32/Calculator!$F$13,1)),2))+MIN(500,MAX(30,100*EXP(-0.3*'VSWR Calculator'!$C$24)*(1+3*ABS(MOD('VSWR Calculator'!$C$23/Calculator!$F$13/2,1)-0.5))))/'VSWR Calculator'!$C$25)-$C78)^2+(1500*ABS(SIN(2*PI()*MOD(Calculator!$B$32/Calculator!$F$13,1)))*IF(MOD(Calculator!$B$32/Calculator!$F$13,1)&lt;0.5,-1,1))^2)/SQRT(((50*POWER(80,POWER(COS(PI()*MOD(Calculator!$B$32/Calculator!$F$13,1)),2))+MIN(500,MAX(30,100*EXP(-0.3*'VSWR Calculator'!$C$24)*(1+3*ABS(MOD('VSWR Calculator'!$C$23/Calculator!$F$13/2,1)-0.5))))/'VSWR Calculator'!$C$25)+$C78)^2+(1500*ABS(SIN(2*PI()*MOD(Calculator!$B$32/Calculator!$F$13,1)))*IF(MOD(Calculator!$B$32/Calculator!$F$13,1)&lt;0.5,-1,1))^2)),2))</f>
        <v>—</v>
      </c>
      <c r="CY78" s="253" t="str">
        <f aca="false">IF(OR(Calculator!$E$14&lt;&gt;"YES",Calculator!$B$32&lt;Calculator!$G$14),"—",ROUND((1+SQRT(((50*POWER(80,POWER(COS(PI()*MOD(Calculator!$B$32/Calculator!$F$14,1)),2))+MIN(500,MAX(30,100*EXP(-0.3*'VSWR Calculator'!$C$24)*(1+3*ABS(MOD('VSWR Calculator'!$C$23/Calculator!$F$14/2,1)-0.5))))/'VSWR Calculator'!$C$25)-$C78)^2+(1500*ABS(SIN(2*PI()*MOD(Calculator!$B$32/Calculator!$F$14,1)))*IF(MOD(Calculator!$B$32/Calculator!$F$14,1)&lt;0.5,-1,1))^2)/SQRT(((50*POWER(80,POWER(COS(PI()*MOD(Calculator!$B$32/Calculator!$F$14,1)),2))+MIN(500,MAX(30,100*EXP(-0.3*'VSWR Calculator'!$C$24)*(1+3*ABS(MOD('VSWR Calculator'!$C$23/Calculator!$F$14/2,1)-0.5))))/'VSWR Calculator'!$C$25)+$C78)^2+(1500*ABS(SIN(2*PI()*MOD(Calculator!$B$32/Calculator!$F$14,1)))*IF(MOD(Calculator!$B$32/Calculator!$F$14,1)&lt;0.5,-1,1))^2))/(1-SQRT(((50*POWER(80,POWER(COS(PI()*MOD(Calculator!$B$32/Calculator!$F$14,1)),2))+MIN(500,MAX(30,100*EXP(-0.3*'VSWR Calculator'!$C$24)*(1+3*ABS(MOD('VSWR Calculator'!$C$23/Calculator!$F$14/2,1)-0.5))))/'VSWR Calculator'!$C$25)-$C78)^2+(1500*ABS(SIN(2*PI()*MOD(Calculator!$B$32/Calculator!$F$14,1)))*IF(MOD(Calculator!$B$32/Calculator!$F$14,1)&lt;0.5,-1,1))^2)/SQRT(((50*POWER(80,POWER(COS(PI()*MOD(Calculator!$B$32/Calculator!$F$14,1)),2))+MIN(500,MAX(30,100*EXP(-0.3*'VSWR Calculator'!$C$24)*(1+3*ABS(MOD('VSWR Calculator'!$C$23/Calculator!$F$14/2,1)-0.5))))/'VSWR Calculator'!$C$25)+$C78)^2+(1500*ABS(SIN(2*PI()*MOD(Calculator!$B$32/Calculator!$F$14,1)))*IF(MOD(Calculator!$B$32/Calculator!$F$14,1)&lt;0.5,-1,1))^2)),2))</f>
        <v>—</v>
      </c>
      <c r="CZ78" s="253" t="n">
        <f aca="false">IF(OR(Calculator!$E$15&lt;&gt;"YES",Calculator!$B$32&lt;Calculator!$G$15),"—",ROUND((1+SQRT(((50*POWER(80,POWER(COS(PI()*MOD(Calculator!$B$32/Calculator!$F$15,1)),2))+MIN(500,MAX(30,100*EXP(-0.3*'VSWR Calculator'!$C$24)*(1+3*ABS(MOD('VSWR Calculator'!$C$23/Calculator!$F$15/2,1)-0.5))))/'VSWR Calculator'!$C$25)-$C78)^2+(1500*ABS(SIN(2*PI()*MOD(Calculator!$B$32/Calculator!$F$15,1)))*IF(MOD(Calculator!$B$32/Calculator!$F$15,1)&lt;0.5,-1,1))^2)/SQRT(((50*POWER(80,POWER(COS(PI()*MOD(Calculator!$B$32/Calculator!$F$15,1)),2))+MIN(500,MAX(30,100*EXP(-0.3*'VSWR Calculator'!$C$24)*(1+3*ABS(MOD('VSWR Calculator'!$C$23/Calculator!$F$15/2,1)-0.5))))/'VSWR Calculator'!$C$25)+$C78)^2+(1500*ABS(SIN(2*PI()*MOD(Calculator!$B$32/Calculator!$F$15,1)))*IF(MOD(Calculator!$B$32/Calculator!$F$15,1)&lt;0.5,-1,1))^2))/(1-SQRT(((50*POWER(80,POWER(COS(PI()*MOD(Calculator!$B$32/Calculator!$F$15,1)),2))+MIN(500,MAX(30,100*EXP(-0.3*'VSWR Calculator'!$C$24)*(1+3*ABS(MOD('VSWR Calculator'!$C$23/Calculator!$F$15/2,1)-0.5))))/'VSWR Calculator'!$C$25)-$C78)^2+(1500*ABS(SIN(2*PI()*MOD(Calculator!$B$32/Calculator!$F$15,1)))*IF(MOD(Calculator!$B$32/Calculator!$F$15,1)&lt;0.5,-1,1))^2)/SQRT(((50*POWER(80,POWER(COS(PI()*MOD(Calculator!$B$32/Calculator!$F$15,1)),2))+MIN(500,MAX(30,100*EXP(-0.3*'VSWR Calculator'!$C$24)*(1+3*ABS(MOD('VSWR Calculator'!$C$23/Calculator!$F$15/2,1)-0.5))))/'VSWR Calculator'!$C$25)+$C78)^2+(1500*ABS(SIN(2*PI()*MOD(Calculator!$B$32/Calculator!$F$15,1)))*IF(MOD(Calculator!$B$32/Calculator!$F$15,1)&lt;0.5,-1,1))^2)),2))</f>
        <v>2.42</v>
      </c>
      <c r="DA78" s="253" t="str">
        <f aca="false">IF(OR(Calculator!$E$16&lt;&gt;"YES",Calculator!$B$32&lt;Calculator!$G$16),"—",ROUND((1+SQRT(((50*POWER(80,POWER(COS(PI()*MOD(Calculator!$B$32/Calculator!$F$16,1)),2))+MIN(500,MAX(30,100*EXP(-0.3*'VSWR Calculator'!$C$24)*(1+3*ABS(MOD('VSWR Calculator'!$C$23/Calculator!$F$16/2,1)-0.5))))/'VSWR Calculator'!$C$25)-$C78)^2+(1500*ABS(SIN(2*PI()*MOD(Calculator!$B$32/Calculator!$F$16,1)))*IF(MOD(Calculator!$B$32/Calculator!$F$16,1)&lt;0.5,-1,1))^2)/SQRT(((50*POWER(80,POWER(COS(PI()*MOD(Calculator!$B$32/Calculator!$F$16,1)),2))+MIN(500,MAX(30,100*EXP(-0.3*'VSWR Calculator'!$C$24)*(1+3*ABS(MOD('VSWR Calculator'!$C$23/Calculator!$F$16/2,1)-0.5))))/'VSWR Calculator'!$C$25)+$C78)^2+(1500*ABS(SIN(2*PI()*MOD(Calculator!$B$32/Calculator!$F$16,1)))*IF(MOD(Calculator!$B$32/Calculator!$F$16,1)&lt;0.5,-1,1))^2))/(1-SQRT(((50*POWER(80,POWER(COS(PI()*MOD(Calculator!$B$32/Calculator!$F$16,1)),2))+MIN(500,MAX(30,100*EXP(-0.3*'VSWR Calculator'!$C$24)*(1+3*ABS(MOD('VSWR Calculator'!$C$23/Calculator!$F$16/2,1)-0.5))))/'VSWR Calculator'!$C$25)-$C78)^2+(1500*ABS(SIN(2*PI()*MOD(Calculator!$B$32/Calculator!$F$16,1)))*IF(MOD(Calculator!$B$32/Calculator!$F$16,1)&lt;0.5,-1,1))^2)/SQRT(((50*POWER(80,POWER(COS(PI()*MOD(Calculator!$B$32/Calculator!$F$16,1)),2))+MIN(500,MAX(30,100*EXP(-0.3*'VSWR Calculator'!$C$24)*(1+3*ABS(MOD('VSWR Calculator'!$C$23/Calculator!$F$16/2,1)-0.5))))/'VSWR Calculator'!$C$25)+$C78)^2+(1500*ABS(SIN(2*PI()*MOD(Calculator!$B$32/Calculator!$F$16,1)))*IF(MOD(Calculator!$B$32/Calculator!$F$16,1)&lt;0.5,-1,1))^2)),2))</f>
        <v>—</v>
      </c>
      <c r="DB78" s="253" t="n">
        <f aca="false">IF(OR(Calculator!$E$17&lt;&gt;"YES",Calculator!$B$32&lt;Calculator!$G$17),"—",ROUND((1+SQRT(((50*POWER(80,POWER(COS(PI()*MOD(Calculator!$B$32/Calculator!$F$17,1)),2))+MIN(500,MAX(30,100*EXP(-0.3*'VSWR Calculator'!$C$24)*(1+3*ABS(MOD('VSWR Calculator'!$C$23/Calculator!$F$17/2,1)-0.5))))/'VSWR Calculator'!$C$25)-$C78)^2+(1500*ABS(SIN(2*PI()*MOD(Calculator!$B$32/Calculator!$F$17,1)))*IF(MOD(Calculator!$B$32/Calculator!$F$17,1)&lt;0.5,-1,1))^2)/SQRT(((50*POWER(80,POWER(COS(PI()*MOD(Calculator!$B$32/Calculator!$F$17,1)),2))+MIN(500,MAX(30,100*EXP(-0.3*'VSWR Calculator'!$C$24)*(1+3*ABS(MOD('VSWR Calculator'!$C$23/Calculator!$F$17/2,1)-0.5))))/'VSWR Calculator'!$C$25)+$C78)^2+(1500*ABS(SIN(2*PI()*MOD(Calculator!$B$32/Calculator!$F$17,1)))*IF(MOD(Calculator!$B$32/Calculator!$F$17,1)&lt;0.5,-1,1))^2))/(1-SQRT(((50*POWER(80,POWER(COS(PI()*MOD(Calculator!$B$32/Calculator!$F$17,1)),2))+MIN(500,MAX(30,100*EXP(-0.3*'VSWR Calculator'!$C$24)*(1+3*ABS(MOD('VSWR Calculator'!$C$23/Calculator!$F$17/2,1)-0.5))))/'VSWR Calculator'!$C$25)-$C78)^2+(1500*ABS(SIN(2*PI()*MOD(Calculator!$B$32/Calculator!$F$17,1)))*IF(MOD(Calculator!$B$32/Calculator!$F$17,1)&lt;0.5,-1,1))^2)/SQRT(((50*POWER(80,POWER(COS(PI()*MOD(Calculator!$B$32/Calculator!$F$17,1)),2))+MIN(500,MAX(30,100*EXP(-0.3*'VSWR Calculator'!$C$24)*(1+3*ABS(MOD('VSWR Calculator'!$C$23/Calculator!$F$17/2,1)-0.5))))/'VSWR Calculator'!$C$25)+$C78)^2+(1500*ABS(SIN(2*PI()*MOD(Calculator!$B$32/Calculator!$F$17,1)))*IF(MOD(Calculator!$B$32/Calculator!$F$17,1)&lt;0.5,-1,1))^2)),2))</f>
        <v>14.47</v>
      </c>
      <c r="DC78" s="253" t="str">
        <f aca="false">IF(OR(Calculator!$E$18&lt;&gt;"YES",Calculator!$B$32&lt;Calculator!$G$18),"—",ROUND((1+SQRT(((50*POWER(80,POWER(COS(PI()*MOD(Calculator!$B$32/Calculator!$F$18,1)),2))+MIN(500,MAX(30,100*EXP(-0.3*'VSWR Calculator'!$C$24)*(1+3*ABS(MOD('VSWR Calculator'!$C$23/Calculator!$F$18/2,1)-0.5))))/'VSWR Calculator'!$C$25)-$C78)^2+(1500*ABS(SIN(2*PI()*MOD(Calculator!$B$32/Calculator!$F$18,1)))*IF(MOD(Calculator!$B$32/Calculator!$F$18,1)&lt;0.5,-1,1))^2)/SQRT(((50*POWER(80,POWER(COS(PI()*MOD(Calculator!$B$32/Calculator!$F$18,1)),2))+MIN(500,MAX(30,100*EXP(-0.3*'VSWR Calculator'!$C$24)*(1+3*ABS(MOD('VSWR Calculator'!$C$23/Calculator!$F$18/2,1)-0.5))))/'VSWR Calculator'!$C$25)+$C78)^2+(1500*ABS(SIN(2*PI()*MOD(Calculator!$B$32/Calculator!$F$18,1)))*IF(MOD(Calculator!$B$32/Calculator!$F$18,1)&lt;0.5,-1,1))^2))/(1-SQRT(((50*POWER(80,POWER(COS(PI()*MOD(Calculator!$B$32/Calculator!$F$18,1)),2))+MIN(500,MAX(30,100*EXP(-0.3*'VSWR Calculator'!$C$24)*(1+3*ABS(MOD('VSWR Calculator'!$C$23/Calculator!$F$18/2,1)-0.5))))/'VSWR Calculator'!$C$25)-$C78)^2+(1500*ABS(SIN(2*PI()*MOD(Calculator!$B$32/Calculator!$F$18,1)))*IF(MOD(Calculator!$B$32/Calculator!$F$18,1)&lt;0.5,-1,1))^2)/SQRT(((50*POWER(80,POWER(COS(PI()*MOD(Calculator!$B$32/Calculator!$F$18,1)),2))+MIN(500,MAX(30,100*EXP(-0.3*'VSWR Calculator'!$C$24)*(1+3*ABS(MOD('VSWR Calculator'!$C$23/Calculator!$F$18/2,1)-0.5))))/'VSWR Calculator'!$C$25)+$C78)^2+(1500*ABS(SIN(2*PI()*MOD(Calculator!$B$32/Calculator!$F$18,1)))*IF(MOD(Calculator!$B$32/Calculator!$F$18,1)&lt;0.5,-1,1))^2)),2))</f>
        <v>—</v>
      </c>
      <c r="DD78" s="253" t="str">
        <f aca="false">IF(OR(Calculator!$E$19&lt;&gt;"YES",Calculator!$B$32&lt;Calculator!$G$19),"—",ROUND((1+SQRT(((50*POWER(80,POWER(COS(PI()*MOD(Calculator!$B$32/Calculator!$F$19,1)),2))+MIN(500,MAX(30,100*EXP(-0.3*'VSWR Calculator'!$C$24)*(1+3*ABS(MOD('VSWR Calculator'!$C$23/Calculator!$F$19/2,1)-0.5))))/'VSWR Calculator'!$C$25)-$C78)^2+(1500*ABS(SIN(2*PI()*MOD(Calculator!$B$32/Calculator!$F$19,1)))*IF(MOD(Calculator!$B$32/Calculator!$F$19,1)&lt;0.5,-1,1))^2)/SQRT(((50*POWER(80,POWER(COS(PI()*MOD(Calculator!$B$32/Calculator!$F$19,1)),2))+MIN(500,MAX(30,100*EXP(-0.3*'VSWR Calculator'!$C$24)*(1+3*ABS(MOD('VSWR Calculator'!$C$23/Calculator!$F$19/2,1)-0.5))))/'VSWR Calculator'!$C$25)+$C78)^2+(1500*ABS(SIN(2*PI()*MOD(Calculator!$B$32/Calculator!$F$19,1)))*IF(MOD(Calculator!$B$32/Calculator!$F$19,1)&lt;0.5,-1,1))^2))/(1-SQRT(((50*POWER(80,POWER(COS(PI()*MOD(Calculator!$B$32/Calculator!$F$19,1)),2))+MIN(500,MAX(30,100*EXP(-0.3*'VSWR Calculator'!$C$24)*(1+3*ABS(MOD('VSWR Calculator'!$C$23/Calculator!$F$19/2,1)-0.5))))/'VSWR Calculator'!$C$25)-$C78)^2+(1500*ABS(SIN(2*PI()*MOD(Calculator!$B$32/Calculator!$F$19,1)))*IF(MOD(Calculator!$B$32/Calculator!$F$19,1)&lt;0.5,-1,1))^2)/SQRT(((50*POWER(80,POWER(COS(PI()*MOD(Calculator!$B$32/Calculator!$F$19,1)),2))+MIN(500,MAX(30,100*EXP(-0.3*'VSWR Calculator'!$C$24)*(1+3*ABS(MOD('VSWR Calculator'!$C$23/Calculator!$F$19/2,1)-0.5))))/'VSWR Calculator'!$C$25)+$C78)^2+(1500*ABS(SIN(2*PI()*MOD(Calculator!$B$32/Calculator!$F$19,1)))*IF(MOD(Calculator!$B$32/Calculator!$F$19,1)&lt;0.5,-1,1))^2)),2))</f>
        <v>—</v>
      </c>
      <c r="DE78" s="253" t="str">
        <f aca="false">IF(OR(Calculator!$E$20&lt;&gt;"YES",Calculator!$B$32&lt;Calculator!$G$20),"—",ROUND((1+SQRT(((50*POWER(80,POWER(COS(PI()*MOD(Calculator!$B$32/Calculator!$F$20,1)),2))+MIN(500,MAX(30,100*EXP(-0.3*'VSWR Calculator'!$C$24)*(1+3*ABS(MOD('VSWR Calculator'!$C$23/Calculator!$F$20/2,1)-0.5))))/'VSWR Calculator'!$C$25)-$C78)^2+(1500*ABS(SIN(2*PI()*MOD(Calculator!$B$32/Calculator!$F$20,1)))*IF(MOD(Calculator!$B$32/Calculator!$F$20,1)&lt;0.5,-1,1))^2)/SQRT(((50*POWER(80,POWER(COS(PI()*MOD(Calculator!$B$32/Calculator!$F$20,1)),2))+MIN(500,MAX(30,100*EXP(-0.3*'VSWR Calculator'!$C$24)*(1+3*ABS(MOD('VSWR Calculator'!$C$23/Calculator!$F$20/2,1)-0.5))))/'VSWR Calculator'!$C$25)+$C78)^2+(1500*ABS(SIN(2*PI()*MOD(Calculator!$B$32/Calculator!$F$20,1)))*IF(MOD(Calculator!$B$32/Calculator!$F$20,1)&lt;0.5,-1,1))^2))/(1-SQRT(((50*POWER(80,POWER(COS(PI()*MOD(Calculator!$B$32/Calculator!$F$20,1)),2))+MIN(500,MAX(30,100*EXP(-0.3*'VSWR Calculator'!$C$24)*(1+3*ABS(MOD('VSWR Calculator'!$C$23/Calculator!$F$20/2,1)-0.5))))/'VSWR Calculator'!$C$25)-$C78)^2+(1500*ABS(SIN(2*PI()*MOD(Calculator!$B$32/Calculator!$F$20,1)))*IF(MOD(Calculator!$B$32/Calculator!$F$20,1)&lt;0.5,-1,1))^2)/SQRT(((50*POWER(80,POWER(COS(PI()*MOD(Calculator!$B$32/Calculator!$F$20,1)),2))+MIN(500,MAX(30,100*EXP(-0.3*'VSWR Calculator'!$C$24)*(1+3*ABS(MOD('VSWR Calculator'!$C$23/Calculator!$F$20/2,1)-0.5))))/'VSWR Calculator'!$C$25)+$C78)^2+(1500*ABS(SIN(2*PI()*MOD(Calculator!$B$32/Calculator!$F$20,1)))*IF(MOD(Calculator!$B$32/Calculator!$F$20,1)&lt;0.5,-1,1))^2)),2))</f>
        <v>—</v>
      </c>
      <c r="DF78" s="253" t="str">
        <f aca="false">IF(OR(Calculator!$E$21&lt;&gt;"YES",Calculator!$B$32&lt;Calculator!$G$21),"—",ROUND((1+SQRT(((50*POWER(80,POWER(COS(PI()*MOD(Calculator!$B$32/Calculator!$F$21,1)),2))+MIN(500,MAX(30,100*EXP(-0.3*'VSWR Calculator'!$C$24)*(1+3*ABS(MOD('VSWR Calculator'!$C$23/Calculator!$F$21/2,1)-0.5))))/'VSWR Calculator'!$C$25)-$C78)^2+(1500*ABS(SIN(2*PI()*MOD(Calculator!$B$32/Calculator!$F$21,1)))*IF(MOD(Calculator!$B$32/Calculator!$F$21,1)&lt;0.5,-1,1))^2)/SQRT(((50*POWER(80,POWER(COS(PI()*MOD(Calculator!$B$32/Calculator!$F$21,1)),2))+MIN(500,MAX(30,100*EXP(-0.3*'VSWR Calculator'!$C$24)*(1+3*ABS(MOD('VSWR Calculator'!$C$23/Calculator!$F$21/2,1)-0.5))))/'VSWR Calculator'!$C$25)+$C78)^2+(1500*ABS(SIN(2*PI()*MOD(Calculator!$B$32/Calculator!$F$21,1)))*IF(MOD(Calculator!$B$32/Calculator!$F$21,1)&lt;0.5,-1,1))^2))/(1-SQRT(((50*POWER(80,POWER(COS(PI()*MOD(Calculator!$B$32/Calculator!$F$21,1)),2))+MIN(500,MAX(30,100*EXP(-0.3*'VSWR Calculator'!$C$24)*(1+3*ABS(MOD('VSWR Calculator'!$C$23/Calculator!$F$21/2,1)-0.5))))/'VSWR Calculator'!$C$25)-$C78)^2+(1500*ABS(SIN(2*PI()*MOD(Calculator!$B$32/Calculator!$F$21,1)))*IF(MOD(Calculator!$B$32/Calculator!$F$21,1)&lt;0.5,-1,1))^2)/SQRT(((50*POWER(80,POWER(COS(PI()*MOD(Calculator!$B$32/Calculator!$F$21,1)),2))+MIN(500,MAX(30,100*EXP(-0.3*'VSWR Calculator'!$C$24)*(1+3*ABS(MOD('VSWR Calculator'!$C$23/Calculator!$F$21/2,1)-0.5))))/'VSWR Calculator'!$C$25)+$C78)^2+(1500*ABS(SIN(2*PI()*MOD(Calculator!$B$32/Calculator!$F$21,1)))*IF(MOD(Calculator!$B$32/Calculator!$F$21,1)&lt;0.5,-1,1))^2)),2))</f>
        <v>—</v>
      </c>
      <c r="DG78" s="253" t="str">
        <f aca="false">IF(OR(Calculator!$E$22&lt;&gt;"YES",Calculator!$B$32&lt;Calculator!$G$22),"—",ROUND((1+SQRT(((50*POWER(80,POWER(COS(PI()*MOD(Calculator!$B$32/Calculator!$F$22,1)),2))+MIN(500,MAX(30,100*EXP(-0.3*'VSWR Calculator'!$C$24)*(1+3*ABS(MOD('VSWR Calculator'!$C$23/Calculator!$F$22/2,1)-0.5))))/'VSWR Calculator'!$C$25)-$C78)^2+(1500*ABS(SIN(2*PI()*MOD(Calculator!$B$32/Calculator!$F$22,1)))*IF(MOD(Calculator!$B$32/Calculator!$F$22,1)&lt;0.5,-1,1))^2)/SQRT(((50*POWER(80,POWER(COS(PI()*MOD(Calculator!$B$32/Calculator!$F$22,1)),2))+MIN(500,MAX(30,100*EXP(-0.3*'VSWR Calculator'!$C$24)*(1+3*ABS(MOD('VSWR Calculator'!$C$23/Calculator!$F$22/2,1)-0.5))))/'VSWR Calculator'!$C$25)+$C78)^2+(1500*ABS(SIN(2*PI()*MOD(Calculator!$B$32/Calculator!$F$22,1)))*IF(MOD(Calculator!$B$32/Calculator!$F$22,1)&lt;0.5,-1,1))^2))/(1-SQRT(((50*POWER(80,POWER(COS(PI()*MOD(Calculator!$B$32/Calculator!$F$22,1)),2))+MIN(500,MAX(30,100*EXP(-0.3*'VSWR Calculator'!$C$24)*(1+3*ABS(MOD('VSWR Calculator'!$C$23/Calculator!$F$22/2,1)-0.5))))/'VSWR Calculator'!$C$25)-$C78)^2+(1500*ABS(SIN(2*PI()*MOD(Calculator!$B$32/Calculator!$F$22,1)))*IF(MOD(Calculator!$B$32/Calculator!$F$22,1)&lt;0.5,-1,1))^2)/SQRT(((50*POWER(80,POWER(COS(PI()*MOD(Calculator!$B$32/Calculator!$F$22,1)),2))+MIN(500,MAX(30,100*EXP(-0.3*'VSWR Calculator'!$C$24)*(1+3*ABS(MOD('VSWR Calculator'!$C$23/Calculator!$F$22/2,1)-0.5))))/'VSWR Calculator'!$C$25)+$C78)^2+(1500*ABS(SIN(2*PI()*MOD(Calculator!$B$32/Calculator!$F$22,1)))*IF(MOD(Calculator!$B$32/Calculator!$F$22,1)&lt;0.5,-1,1))^2)),2))</f>
        <v>—</v>
      </c>
      <c r="DH78" s="253" t="n">
        <f aca="false">IFERROR(ROUND((IF(ISNUMBER(CW78),CW78,0)+IF(ISNUMBER(CX78),CX78,0)+IF(ISNUMBER(CY78),CY78,0)+IF(ISNUMBER(CZ78),CZ78,0)+IF(ISNUMBER(DA78),DA78,0)+IF(ISNUMBER(DB78),DB78,0)+IF(ISNUMBER(DC78),DC78,0)+IF(ISNUMBER(DD78),DD78,0)+IF(ISNUMBER(DE78),DE78,0)+IF(ISNUMBER(DF78),DF78,0)+IF(ISNUMBER(DG78),DG78,0))/(IF(ISNUMBER(CW78),1,0)+IF(ISNUMBER(CX78),1,0)+IF(ISNUMBER(CY78),1,0)+IF(ISNUMBER(CZ78),1,0)+IF(ISNUMBER(DA78),1,0)+IF(ISNUMBER(DB78),1,0)+IF(ISNUMBER(DC78),1,0)+IF(ISNUMBER(DD78),1,0)+IF(ISNUMBER(DE78),1,0)+IF(ISNUMBER(DF78),1,0)+IF(ISNUMBER(DG78),1,0)),4),"")</f>
        <v>8.445</v>
      </c>
      <c r="DI78" s="253" t="str">
        <f aca="false">IF(OR(Calculator!$E$12&lt;&gt;"YES",Calculator!$B$33&lt;Calculator!$G$12),"—",ROUND((1+SQRT(((50*POWER(80,POWER(COS(PI()*MOD(Calculator!$B$33/Calculator!$F$12,1)),2))+MIN(500,MAX(30,100*EXP(-0.3*'VSWR Calculator'!$C$24)*(1+3*ABS(MOD('VSWR Calculator'!$C$23/Calculator!$F$12/2,1)-0.5))))/'VSWR Calculator'!$C$25)-$C78)^2+(1500*ABS(SIN(2*PI()*MOD(Calculator!$B$33/Calculator!$F$12,1)))*IF(MOD(Calculator!$B$33/Calculator!$F$12,1)&lt;0.5,-1,1))^2)/SQRT(((50*POWER(80,POWER(COS(PI()*MOD(Calculator!$B$33/Calculator!$F$12,1)),2))+MIN(500,MAX(30,100*EXP(-0.3*'VSWR Calculator'!$C$24)*(1+3*ABS(MOD('VSWR Calculator'!$C$23/Calculator!$F$12/2,1)-0.5))))/'VSWR Calculator'!$C$25)+$C78)^2+(1500*ABS(SIN(2*PI()*MOD(Calculator!$B$33/Calculator!$F$12,1)))*IF(MOD(Calculator!$B$33/Calculator!$F$12,1)&lt;0.5,-1,1))^2))/(1-SQRT(((50*POWER(80,POWER(COS(PI()*MOD(Calculator!$B$33/Calculator!$F$12,1)),2))+MIN(500,MAX(30,100*EXP(-0.3*'VSWR Calculator'!$C$24)*(1+3*ABS(MOD('VSWR Calculator'!$C$23/Calculator!$F$12/2,1)-0.5))))/'VSWR Calculator'!$C$25)-$C78)^2+(1500*ABS(SIN(2*PI()*MOD(Calculator!$B$33/Calculator!$F$12,1)))*IF(MOD(Calculator!$B$33/Calculator!$F$12,1)&lt;0.5,-1,1))^2)/SQRT(((50*POWER(80,POWER(COS(PI()*MOD(Calculator!$B$33/Calculator!$F$12,1)),2))+MIN(500,MAX(30,100*EXP(-0.3*'VSWR Calculator'!$C$24)*(1+3*ABS(MOD('VSWR Calculator'!$C$23/Calculator!$F$12/2,1)-0.5))))/'VSWR Calculator'!$C$25)+$C78)^2+(1500*ABS(SIN(2*PI()*MOD(Calculator!$B$33/Calculator!$F$12,1)))*IF(MOD(Calculator!$B$33/Calculator!$F$12,1)&lt;0.5,-1,1))^2)),2))</f>
        <v>—</v>
      </c>
      <c r="DJ78" s="253" t="str">
        <f aca="false">IF(OR(Calculator!$E$13&lt;&gt;"YES",Calculator!$B$33&lt;Calculator!$G$13),"—",ROUND((1+SQRT(((50*POWER(80,POWER(COS(PI()*MOD(Calculator!$B$33/Calculator!$F$13,1)),2))+MIN(500,MAX(30,100*EXP(-0.3*'VSWR Calculator'!$C$24)*(1+3*ABS(MOD('VSWR Calculator'!$C$23/Calculator!$F$13/2,1)-0.5))))/'VSWR Calculator'!$C$25)-$C78)^2+(1500*ABS(SIN(2*PI()*MOD(Calculator!$B$33/Calculator!$F$13,1)))*IF(MOD(Calculator!$B$33/Calculator!$F$13,1)&lt;0.5,-1,1))^2)/SQRT(((50*POWER(80,POWER(COS(PI()*MOD(Calculator!$B$33/Calculator!$F$13,1)),2))+MIN(500,MAX(30,100*EXP(-0.3*'VSWR Calculator'!$C$24)*(1+3*ABS(MOD('VSWR Calculator'!$C$23/Calculator!$F$13/2,1)-0.5))))/'VSWR Calculator'!$C$25)+$C78)^2+(1500*ABS(SIN(2*PI()*MOD(Calculator!$B$33/Calculator!$F$13,1)))*IF(MOD(Calculator!$B$33/Calculator!$F$13,1)&lt;0.5,-1,1))^2))/(1-SQRT(((50*POWER(80,POWER(COS(PI()*MOD(Calculator!$B$33/Calculator!$F$13,1)),2))+MIN(500,MAX(30,100*EXP(-0.3*'VSWR Calculator'!$C$24)*(1+3*ABS(MOD('VSWR Calculator'!$C$23/Calculator!$F$13/2,1)-0.5))))/'VSWR Calculator'!$C$25)-$C78)^2+(1500*ABS(SIN(2*PI()*MOD(Calculator!$B$33/Calculator!$F$13,1)))*IF(MOD(Calculator!$B$33/Calculator!$F$13,1)&lt;0.5,-1,1))^2)/SQRT(((50*POWER(80,POWER(COS(PI()*MOD(Calculator!$B$33/Calculator!$F$13,1)),2))+MIN(500,MAX(30,100*EXP(-0.3*'VSWR Calculator'!$C$24)*(1+3*ABS(MOD('VSWR Calculator'!$C$23/Calculator!$F$13/2,1)-0.5))))/'VSWR Calculator'!$C$25)+$C78)^2+(1500*ABS(SIN(2*PI()*MOD(Calculator!$B$33/Calculator!$F$13,1)))*IF(MOD(Calculator!$B$33/Calculator!$F$13,1)&lt;0.5,-1,1))^2)),2))</f>
        <v>—</v>
      </c>
      <c r="DK78" s="253" t="str">
        <f aca="false">IF(OR(Calculator!$E$14&lt;&gt;"YES",Calculator!$B$33&lt;Calculator!$G$14),"—",ROUND((1+SQRT(((50*POWER(80,POWER(COS(PI()*MOD(Calculator!$B$33/Calculator!$F$14,1)),2))+MIN(500,MAX(30,100*EXP(-0.3*'VSWR Calculator'!$C$24)*(1+3*ABS(MOD('VSWR Calculator'!$C$23/Calculator!$F$14/2,1)-0.5))))/'VSWR Calculator'!$C$25)-$C78)^2+(1500*ABS(SIN(2*PI()*MOD(Calculator!$B$33/Calculator!$F$14,1)))*IF(MOD(Calculator!$B$33/Calculator!$F$14,1)&lt;0.5,-1,1))^2)/SQRT(((50*POWER(80,POWER(COS(PI()*MOD(Calculator!$B$33/Calculator!$F$14,1)),2))+MIN(500,MAX(30,100*EXP(-0.3*'VSWR Calculator'!$C$24)*(1+3*ABS(MOD('VSWR Calculator'!$C$23/Calculator!$F$14/2,1)-0.5))))/'VSWR Calculator'!$C$25)+$C78)^2+(1500*ABS(SIN(2*PI()*MOD(Calculator!$B$33/Calculator!$F$14,1)))*IF(MOD(Calculator!$B$33/Calculator!$F$14,1)&lt;0.5,-1,1))^2))/(1-SQRT(((50*POWER(80,POWER(COS(PI()*MOD(Calculator!$B$33/Calculator!$F$14,1)),2))+MIN(500,MAX(30,100*EXP(-0.3*'VSWR Calculator'!$C$24)*(1+3*ABS(MOD('VSWR Calculator'!$C$23/Calculator!$F$14/2,1)-0.5))))/'VSWR Calculator'!$C$25)-$C78)^2+(1500*ABS(SIN(2*PI()*MOD(Calculator!$B$33/Calculator!$F$14,1)))*IF(MOD(Calculator!$B$33/Calculator!$F$14,1)&lt;0.5,-1,1))^2)/SQRT(((50*POWER(80,POWER(COS(PI()*MOD(Calculator!$B$33/Calculator!$F$14,1)),2))+MIN(500,MAX(30,100*EXP(-0.3*'VSWR Calculator'!$C$24)*(1+3*ABS(MOD('VSWR Calculator'!$C$23/Calculator!$F$14/2,1)-0.5))))/'VSWR Calculator'!$C$25)+$C78)^2+(1500*ABS(SIN(2*PI()*MOD(Calculator!$B$33/Calculator!$F$14,1)))*IF(MOD(Calculator!$B$33/Calculator!$F$14,1)&lt;0.5,-1,1))^2)),2))</f>
        <v>—</v>
      </c>
      <c r="DL78" s="253" t="n">
        <f aca="false">IF(OR(Calculator!$E$15&lt;&gt;"YES",Calculator!$B$33&lt;Calculator!$G$15),"—",ROUND((1+SQRT(((50*POWER(80,POWER(COS(PI()*MOD(Calculator!$B$33/Calculator!$F$15,1)),2))+MIN(500,MAX(30,100*EXP(-0.3*'VSWR Calculator'!$C$24)*(1+3*ABS(MOD('VSWR Calculator'!$C$23/Calculator!$F$15/2,1)-0.5))))/'VSWR Calculator'!$C$25)-$C78)^2+(1500*ABS(SIN(2*PI()*MOD(Calculator!$B$33/Calculator!$F$15,1)))*IF(MOD(Calculator!$B$33/Calculator!$F$15,1)&lt;0.5,-1,1))^2)/SQRT(((50*POWER(80,POWER(COS(PI()*MOD(Calculator!$B$33/Calculator!$F$15,1)),2))+MIN(500,MAX(30,100*EXP(-0.3*'VSWR Calculator'!$C$24)*(1+3*ABS(MOD('VSWR Calculator'!$C$23/Calculator!$F$15/2,1)-0.5))))/'VSWR Calculator'!$C$25)+$C78)^2+(1500*ABS(SIN(2*PI()*MOD(Calculator!$B$33/Calculator!$F$15,1)))*IF(MOD(Calculator!$B$33/Calculator!$F$15,1)&lt;0.5,-1,1))^2))/(1-SQRT(((50*POWER(80,POWER(COS(PI()*MOD(Calculator!$B$33/Calculator!$F$15,1)),2))+MIN(500,MAX(30,100*EXP(-0.3*'VSWR Calculator'!$C$24)*(1+3*ABS(MOD('VSWR Calculator'!$C$23/Calculator!$F$15/2,1)-0.5))))/'VSWR Calculator'!$C$25)-$C78)^2+(1500*ABS(SIN(2*PI()*MOD(Calculator!$B$33/Calculator!$F$15,1)))*IF(MOD(Calculator!$B$33/Calculator!$F$15,1)&lt;0.5,-1,1))^2)/SQRT(((50*POWER(80,POWER(COS(PI()*MOD(Calculator!$B$33/Calculator!$F$15,1)),2))+MIN(500,MAX(30,100*EXP(-0.3*'VSWR Calculator'!$C$24)*(1+3*ABS(MOD('VSWR Calculator'!$C$23/Calculator!$F$15/2,1)-0.5))))/'VSWR Calculator'!$C$25)+$C78)^2+(1500*ABS(SIN(2*PI()*MOD(Calculator!$B$33/Calculator!$F$15,1)))*IF(MOD(Calculator!$B$33/Calculator!$F$15,1)&lt;0.5,-1,1))^2)),2))</f>
        <v>2.57</v>
      </c>
      <c r="DM78" s="253" t="str">
        <f aca="false">IF(OR(Calculator!$E$16&lt;&gt;"YES",Calculator!$B$33&lt;Calculator!$G$16),"—",ROUND((1+SQRT(((50*POWER(80,POWER(COS(PI()*MOD(Calculator!$B$33/Calculator!$F$16,1)),2))+MIN(500,MAX(30,100*EXP(-0.3*'VSWR Calculator'!$C$24)*(1+3*ABS(MOD('VSWR Calculator'!$C$23/Calculator!$F$16/2,1)-0.5))))/'VSWR Calculator'!$C$25)-$C78)^2+(1500*ABS(SIN(2*PI()*MOD(Calculator!$B$33/Calculator!$F$16,1)))*IF(MOD(Calculator!$B$33/Calculator!$F$16,1)&lt;0.5,-1,1))^2)/SQRT(((50*POWER(80,POWER(COS(PI()*MOD(Calculator!$B$33/Calculator!$F$16,1)),2))+MIN(500,MAX(30,100*EXP(-0.3*'VSWR Calculator'!$C$24)*(1+3*ABS(MOD('VSWR Calculator'!$C$23/Calculator!$F$16/2,1)-0.5))))/'VSWR Calculator'!$C$25)+$C78)^2+(1500*ABS(SIN(2*PI()*MOD(Calculator!$B$33/Calculator!$F$16,1)))*IF(MOD(Calculator!$B$33/Calculator!$F$16,1)&lt;0.5,-1,1))^2))/(1-SQRT(((50*POWER(80,POWER(COS(PI()*MOD(Calculator!$B$33/Calculator!$F$16,1)),2))+MIN(500,MAX(30,100*EXP(-0.3*'VSWR Calculator'!$C$24)*(1+3*ABS(MOD('VSWR Calculator'!$C$23/Calculator!$F$16/2,1)-0.5))))/'VSWR Calculator'!$C$25)-$C78)^2+(1500*ABS(SIN(2*PI()*MOD(Calculator!$B$33/Calculator!$F$16,1)))*IF(MOD(Calculator!$B$33/Calculator!$F$16,1)&lt;0.5,-1,1))^2)/SQRT(((50*POWER(80,POWER(COS(PI()*MOD(Calculator!$B$33/Calculator!$F$16,1)),2))+MIN(500,MAX(30,100*EXP(-0.3*'VSWR Calculator'!$C$24)*(1+3*ABS(MOD('VSWR Calculator'!$C$23/Calculator!$F$16/2,1)-0.5))))/'VSWR Calculator'!$C$25)+$C78)^2+(1500*ABS(SIN(2*PI()*MOD(Calculator!$B$33/Calculator!$F$16,1)))*IF(MOD(Calculator!$B$33/Calculator!$F$16,1)&lt;0.5,-1,1))^2)),2))</f>
        <v>—</v>
      </c>
      <c r="DN78" s="253" t="n">
        <f aca="false">IF(OR(Calculator!$E$17&lt;&gt;"YES",Calculator!$B$33&lt;Calculator!$G$17),"—",ROUND((1+SQRT(((50*POWER(80,POWER(COS(PI()*MOD(Calculator!$B$33/Calculator!$F$17,1)),2))+MIN(500,MAX(30,100*EXP(-0.3*'VSWR Calculator'!$C$24)*(1+3*ABS(MOD('VSWR Calculator'!$C$23/Calculator!$F$17/2,1)-0.5))))/'VSWR Calculator'!$C$25)-$C78)^2+(1500*ABS(SIN(2*PI()*MOD(Calculator!$B$33/Calculator!$F$17,1)))*IF(MOD(Calculator!$B$33/Calculator!$F$17,1)&lt;0.5,-1,1))^2)/SQRT(((50*POWER(80,POWER(COS(PI()*MOD(Calculator!$B$33/Calculator!$F$17,1)),2))+MIN(500,MAX(30,100*EXP(-0.3*'VSWR Calculator'!$C$24)*(1+3*ABS(MOD('VSWR Calculator'!$C$23/Calculator!$F$17/2,1)-0.5))))/'VSWR Calculator'!$C$25)+$C78)^2+(1500*ABS(SIN(2*PI()*MOD(Calculator!$B$33/Calculator!$F$17,1)))*IF(MOD(Calculator!$B$33/Calculator!$F$17,1)&lt;0.5,-1,1))^2))/(1-SQRT(((50*POWER(80,POWER(COS(PI()*MOD(Calculator!$B$33/Calculator!$F$17,1)),2))+MIN(500,MAX(30,100*EXP(-0.3*'VSWR Calculator'!$C$24)*(1+3*ABS(MOD('VSWR Calculator'!$C$23/Calculator!$F$17/2,1)-0.5))))/'VSWR Calculator'!$C$25)-$C78)^2+(1500*ABS(SIN(2*PI()*MOD(Calculator!$B$33/Calculator!$F$17,1)))*IF(MOD(Calculator!$B$33/Calculator!$F$17,1)&lt;0.5,-1,1))^2)/SQRT(((50*POWER(80,POWER(COS(PI()*MOD(Calculator!$B$33/Calculator!$F$17,1)),2))+MIN(500,MAX(30,100*EXP(-0.3*'VSWR Calculator'!$C$24)*(1+3*ABS(MOD('VSWR Calculator'!$C$23/Calculator!$F$17/2,1)-0.5))))/'VSWR Calculator'!$C$25)+$C78)^2+(1500*ABS(SIN(2*PI()*MOD(Calculator!$B$33/Calculator!$F$17,1)))*IF(MOD(Calculator!$B$33/Calculator!$F$17,1)&lt;0.5,-1,1))^2)),2))</f>
        <v>15.8</v>
      </c>
      <c r="DO78" s="253" t="str">
        <f aca="false">IF(OR(Calculator!$E$18&lt;&gt;"YES",Calculator!$B$33&lt;Calculator!$G$18),"—",ROUND((1+SQRT(((50*POWER(80,POWER(COS(PI()*MOD(Calculator!$B$33/Calculator!$F$18,1)),2))+MIN(500,MAX(30,100*EXP(-0.3*'VSWR Calculator'!$C$24)*(1+3*ABS(MOD('VSWR Calculator'!$C$23/Calculator!$F$18/2,1)-0.5))))/'VSWR Calculator'!$C$25)-$C78)^2+(1500*ABS(SIN(2*PI()*MOD(Calculator!$B$33/Calculator!$F$18,1)))*IF(MOD(Calculator!$B$33/Calculator!$F$18,1)&lt;0.5,-1,1))^2)/SQRT(((50*POWER(80,POWER(COS(PI()*MOD(Calculator!$B$33/Calculator!$F$18,1)),2))+MIN(500,MAX(30,100*EXP(-0.3*'VSWR Calculator'!$C$24)*(1+3*ABS(MOD('VSWR Calculator'!$C$23/Calculator!$F$18/2,1)-0.5))))/'VSWR Calculator'!$C$25)+$C78)^2+(1500*ABS(SIN(2*PI()*MOD(Calculator!$B$33/Calculator!$F$18,1)))*IF(MOD(Calculator!$B$33/Calculator!$F$18,1)&lt;0.5,-1,1))^2))/(1-SQRT(((50*POWER(80,POWER(COS(PI()*MOD(Calculator!$B$33/Calculator!$F$18,1)),2))+MIN(500,MAX(30,100*EXP(-0.3*'VSWR Calculator'!$C$24)*(1+3*ABS(MOD('VSWR Calculator'!$C$23/Calculator!$F$18/2,1)-0.5))))/'VSWR Calculator'!$C$25)-$C78)^2+(1500*ABS(SIN(2*PI()*MOD(Calculator!$B$33/Calculator!$F$18,1)))*IF(MOD(Calculator!$B$33/Calculator!$F$18,1)&lt;0.5,-1,1))^2)/SQRT(((50*POWER(80,POWER(COS(PI()*MOD(Calculator!$B$33/Calculator!$F$18,1)),2))+MIN(500,MAX(30,100*EXP(-0.3*'VSWR Calculator'!$C$24)*(1+3*ABS(MOD('VSWR Calculator'!$C$23/Calculator!$F$18/2,1)-0.5))))/'VSWR Calculator'!$C$25)+$C78)^2+(1500*ABS(SIN(2*PI()*MOD(Calculator!$B$33/Calculator!$F$18,1)))*IF(MOD(Calculator!$B$33/Calculator!$F$18,1)&lt;0.5,-1,1))^2)),2))</f>
        <v>—</v>
      </c>
      <c r="DP78" s="253" t="str">
        <f aca="false">IF(OR(Calculator!$E$19&lt;&gt;"YES",Calculator!$B$33&lt;Calculator!$G$19),"—",ROUND((1+SQRT(((50*POWER(80,POWER(COS(PI()*MOD(Calculator!$B$33/Calculator!$F$19,1)),2))+MIN(500,MAX(30,100*EXP(-0.3*'VSWR Calculator'!$C$24)*(1+3*ABS(MOD('VSWR Calculator'!$C$23/Calculator!$F$19/2,1)-0.5))))/'VSWR Calculator'!$C$25)-$C78)^2+(1500*ABS(SIN(2*PI()*MOD(Calculator!$B$33/Calculator!$F$19,1)))*IF(MOD(Calculator!$B$33/Calculator!$F$19,1)&lt;0.5,-1,1))^2)/SQRT(((50*POWER(80,POWER(COS(PI()*MOD(Calculator!$B$33/Calculator!$F$19,1)),2))+MIN(500,MAX(30,100*EXP(-0.3*'VSWR Calculator'!$C$24)*(1+3*ABS(MOD('VSWR Calculator'!$C$23/Calculator!$F$19/2,1)-0.5))))/'VSWR Calculator'!$C$25)+$C78)^2+(1500*ABS(SIN(2*PI()*MOD(Calculator!$B$33/Calculator!$F$19,1)))*IF(MOD(Calculator!$B$33/Calculator!$F$19,1)&lt;0.5,-1,1))^2))/(1-SQRT(((50*POWER(80,POWER(COS(PI()*MOD(Calculator!$B$33/Calculator!$F$19,1)),2))+MIN(500,MAX(30,100*EXP(-0.3*'VSWR Calculator'!$C$24)*(1+3*ABS(MOD('VSWR Calculator'!$C$23/Calculator!$F$19/2,1)-0.5))))/'VSWR Calculator'!$C$25)-$C78)^2+(1500*ABS(SIN(2*PI()*MOD(Calculator!$B$33/Calculator!$F$19,1)))*IF(MOD(Calculator!$B$33/Calculator!$F$19,1)&lt;0.5,-1,1))^2)/SQRT(((50*POWER(80,POWER(COS(PI()*MOD(Calculator!$B$33/Calculator!$F$19,1)),2))+MIN(500,MAX(30,100*EXP(-0.3*'VSWR Calculator'!$C$24)*(1+3*ABS(MOD('VSWR Calculator'!$C$23/Calculator!$F$19/2,1)-0.5))))/'VSWR Calculator'!$C$25)+$C78)^2+(1500*ABS(SIN(2*PI()*MOD(Calculator!$B$33/Calculator!$F$19,1)))*IF(MOD(Calculator!$B$33/Calculator!$F$19,1)&lt;0.5,-1,1))^2)),2))</f>
        <v>—</v>
      </c>
      <c r="DQ78" s="253" t="str">
        <f aca="false">IF(OR(Calculator!$E$20&lt;&gt;"YES",Calculator!$B$33&lt;Calculator!$G$20),"—",ROUND((1+SQRT(((50*POWER(80,POWER(COS(PI()*MOD(Calculator!$B$33/Calculator!$F$20,1)),2))+MIN(500,MAX(30,100*EXP(-0.3*'VSWR Calculator'!$C$24)*(1+3*ABS(MOD('VSWR Calculator'!$C$23/Calculator!$F$20/2,1)-0.5))))/'VSWR Calculator'!$C$25)-$C78)^2+(1500*ABS(SIN(2*PI()*MOD(Calculator!$B$33/Calculator!$F$20,1)))*IF(MOD(Calculator!$B$33/Calculator!$F$20,1)&lt;0.5,-1,1))^2)/SQRT(((50*POWER(80,POWER(COS(PI()*MOD(Calculator!$B$33/Calculator!$F$20,1)),2))+MIN(500,MAX(30,100*EXP(-0.3*'VSWR Calculator'!$C$24)*(1+3*ABS(MOD('VSWR Calculator'!$C$23/Calculator!$F$20/2,1)-0.5))))/'VSWR Calculator'!$C$25)+$C78)^2+(1500*ABS(SIN(2*PI()*MOD(Calculator!$B$33/Calculator!$F$20,1)))*IF(MOD(Calculator!$B$33/Calculator!$F$20,1)&lt;0.5,-1,1))^2))/(1-SQRT(((50*POWER(80,POWER(COS(PI()*MOD(Calculator!$B$33/Calculator!$F$20,1)),2))+MIN(500,MAX(30,100*EXP(-0.3*'VSWR Calculator'!$C$24)*(1+3*ABS(MOD('VSWR Calculator'!$C$23/Calculator!$F$20/2,1)-0.5))))/'VSWR Calculator'!$C$25)-$C78)^2+(1500*ABS(SIN(2*PI()*MOD(Calculator!$B$33/Calculator!$F$20,1)))*IF(MOD(Calculator!$B$33/Calculator!$F$20,1)&lt;0.5,-1,1))^2)/SQRT(((50*POWER(80,POWER(COS(PI()*MOD(Calculator!$B$33/Calculator!$F$20,1)),2))+MIN(500,MAX(30,100*EXP(-0.3*'VSWR Calculator'!$C$24)*(1+3*ABS(MOD('VSWR Calculator'!$C$23/Calculator!$F$20/2,1)-0.5))))/'VSWR Calculator'!$C$25)+$C78)^2+(1500*ABS(SIN(2*PI()*MOD(Calculator!$B$33/Calculator!$F$20,1)))*IF(MOD(Calculator!$B$33/Calculator!$F$20,1)&lt;0.5,-1,1))^2)),2))</f>
        <v>—</v>
      </c>
      <c r="DR78" s="253" t="str">
        <f aca="false">IF(OR(Calculator!$E$21&lt;&gt;"YES",Calculator!$B$33&lt;Calculator!$G$21),"—",ROUND((1+SQRT(((50*POWER(80,POWER(COS(PI()*MOD(Calculator!$B$33/Calculator!$F$21,1)),2))+MIN(500,MAX(30,100*EXP(-0.3*'VSWR Calculator'!$C$24)*(1+3*ABS(MOD('VSWR Calculator'!$C$23/Calculator!$F$21/2,1)-0.5))))/'VSWR Calculator'!$C$25)-$C78)^2+(1500*ABS(SIN(2*PI()*MOD(Calculator!$B$33/Calculator!$F$21,1)))*IF(MOD(Calculator!$B$33/Calculator!$F$21,1)&lt;0.5,-1,1))^2)/SQRT(((50*POWER(80,POWER(COS(PI()*MOD(Calculator!$B$33/Calculator!$F$21,1)),2))+MIN(500,MAX(30,100*EXP(-0.3*'VSWR Calculator'!$C$24)*(1+3*ABS(MOD('VSWR Calculator'!$C$23/Calculator!$F$21/2,1)-0.5))))/'VSWR Calculator'!$C$25)+$C78)^2+(1500*ABS(SIN(2*PI()*MOD(Calculator!$B$33/Calculator!$F$21,1)))*IF(MOD(Calculator!$B$33/Calculator!$F$21,1)&lt;0.5,-1,1))^2))/(1-SQRT(((50*POWER(80,POWER(COS(PI()*MOD(Calculator!$B$33/Calculator!$F$21,1)),2))+MIN(500,MAX(30,100*EXP(-0.3*'VSWR Calculator'!$C$24)*(1+3*ABS(MOD('VSWR Calculator'!$C$23/Calculator!$F$21/2,1)-0.5))))/'VSWR Calculator'!$C$25)-$C78)^2+(1500*ABS(SIN(2*PI()*MOD(Calculator!$B$33/Calculator!$F$21,1)))*IF(MOD(Calculator!$B$33/Calculator!$F$21,1)&lt;0.5,-1,1))^2)/SQRT(((50*POWER(80,POWER(COS(PI()*MOD(Calculator!$B$33/Calculator!$F$21,1)),2))+MIN(500,MAX(30,100*EXP(-0.3*'VSWR Calculator'!$C$24)*(1+3*ABS(MOD('VSWR Calculator'!$C$23/Calculator!$F$21/2,1)-0.5))))/'VSWR Calculator'!$C$25)+$C78)^2+(1500*ABS(SIN(2*PI()*MOD(Calculator!$B$33/Calculator!$F$21,1)))*IF(MOD(Calculator!$B$33/Calculator!$F$21,1)&lt;0.5,-1,1))^2)),2))</f>
        <v>—</v>
      </c>
      <c r="DS78" s="253" t="str">
        <f aca="false">IF(OR(Calculator!$E$22&lt;&gt;"YES",Calculator!$B$33&lt;Calculator!$G$22),"—",ROUND((1+SQRT(((50*POWER(80,POWER(COS(PI()*MOD(Calculator!$B$33/Calculator!$F$22,1)),2))+MIN(500,MAX(30,100*EXP(-0.3*'VSWR Calculator'!$C$24)*(1+3*ABS(MOD('VSWR Calculator'!$C$23/Calculator!$F$22/2,1)-0.5))))/'VSWR Calculator'!$C$25)-$C78)^2+(1500*ABS(SIN(2*PI()*MOD(Calculator!$B$33/Calculator!$F$22,1)))*IF(MOD(Calculator!$B$33/Calculator!$F$22,1)&lt;0.5,-1,1))^2)/SQRT(((50*POWER(80,POWER(COS(PI()*MOD(Calculator!$B$33/Calculator!$F$22,1)),2))+MIN(500,MAX(30,100*EXP(-0.3*'VSWR Calculator'!$C$24)*(1+3*ABS(MOD('VSWR Calculator'!$C$23/Calculator!$F$22/2,1)-0.5))))/'VSWR Calculator'!$C$25)+$C78)^2+(1500*ABS(SIN(2*PI()*MOD(Calculator!$B$33/Calculator!$F$22,1)))*IF(MOD(Calculator!$B$33/Calculator!$F$22,1)&lt;0.5,-1,1))^2))/(1-SQRT(((50*POWER(80,POWER(COS(PI()*MOD(Calculator!$B$33/Calculator!$F$22,1)),2))+MIN(500,MAX(30,100*EXP(-0.3*'VSWR Calculator'!$C$24)*(1+3*ABS(MOD('VSWR Calculator'!$C$23/Calculator!$F$22/2,1)-0.5))))/'VSWR Calculator'!$C$25)-$C78)^2+(1500*ABS(SIN(2*PI()*MOD(Calculator!$B$33/Calculator!$F$22,1)))*IF(MOD(Calculator!$B$33/Calculator!$F$22,1)&lt;0.5,-1,1))^2)/SQRT(((50*POWER(80,POWER(COS(PI()*MOD(Calculator!$B$33/Calculator!$F$22,1)),2))+MIN(500,MAX(30,100*EXP(-0.3*'VSWR Calculator'!$C$24)*(1+3*ABS(MOD('VSWR Calculator'!$C$23/Calculator!$F$22/2,1)-0.5))))/'VSWR Calculator'!$C$25)+$C78)^2+(1500*ABS(SIN(2*PI()*MOD(Calculator!$B$33/Calculator!$F$22,1)))*IF(MOD(Calculator!$B$33/Calculator!$F$22,1)&lt;0.5,-1,1))^2)),2))</f>
        <v>—</v>
      </c>
      <c r="DT78" s="253" t="n">
        <f aca="false">IFERROR(ROUND((IF(ISNUMBER(DI78),DI78,0)+IF(ISNUMBER(DJ78),DJ78,0)+IF(ISNUMBER(DK78),DK78,0)+IF(ISNUMBER(DL78),DL78,0)+IF(ISNUMBER(DM78),DM78,0)+IF(ISNUMBER(DN78),DN78,0)+IF(ISNUMBER(DO78),DO78,0)+IF(ISNUMBER(DP78),DP78,0)+IF(ISNUMBER(DQ78),DQ78,0)+IF(ISNUMBER(DR78),DR78,0)+IF(ISNUMBER(DS78),DS78,0))/(IF(ISNUMBER(DI78),1,0)+IF(ISNUMBER(DJ78),1,0)+IF(ISNUMBER(DK78),1,0)+IF(ISNUMBER(DL78),1,0)+IF(ISNUMBER(DM78),1,0)+IF(ISNUMBER(DN78),1,0)+IF(ISNUMBER(DO78),1,0)+IF(ISNUMBER(DP78),1,0)+IF(ISNUMBER(DQ78),1,0)+IF(ISNUMBER(DR78),1,0)+IF(ISNUMBER(DS78),1,0)),4),"")</f>
        <v>9.185</v>
      </c>
      <c r="DU78" s="300" t="str">
        <f aca="false">IF(OR(Calculator!$E$12&lt;&gt;"YES",Calculator!$B$34&lt;Calculator!$G$12),"—",ROUND((1+SQRT(((50*POWER(80,POWER(COS(PI()*MOD(Calculator!$B$34/Calculator!$F$12,1)),2))-$C78)^2+(1500*ABS(SIN(2*PI()*MOD(Calculator!$B$34/Calculator!$F$12,1)))*IF(MOD(Calculator!$B$34/Calculator!$F$12,1)&lt;0.5,-1,1))^2)/((50*POWER(80,POWER(COS(PI()*MOD(Calculator!$B$34/Calculator!$F$12,1)),2))+$C78)^2+(1500*ABS(SIN(2*PI()*MOD(Calculator!$B$34/Calculator!$F$12,1)))*IF(MOD(Calculator!$B$34/Calculator!$F$12,1)&lt;0.5,-1,1))^2)))/(1-SQRT(((50*POWER(80,POWER(COS(PI()*MOD(Calculator!$B$34/Calculator!$F$12,1)),2))-$C78)^2+(1500*ABS(SIN(2*PI()*MOD(Calculator!$B$34/Calculator!$F$12,1)))*IF(MOD(Calculator!$B$34/Calculator!$F$12,1)&lt;0.5,-1,1))^2)/((50*POWER(80,POWER(COS(PI()*MOD(Calculator!$B$34/Calculator!$F$12,1)),2))+$C78)^2+(1500*ABS(SIN(2*PI()*MOD(Calculator!$B$34/Calculator!$F$12,1)))*IF(MOD(Calculator!$B$34/Calculator!$F$12,1)&lt;0.5,-1,1))^2))),2))</f>
        <v>—</v>
      </c>
      <c r="DV78" s="300" t="str">
        <f aca="false">IF(OR(Calculator!$E$13&lt;&gt;"YES",Calculator!$B$34&lt;Calculator!$G$13),"—",ROUND((1+SQRT(((50*POWER(80,POWER(COS(PI()*MOD(Calculator!$B$34/Calculator!$F$13,1)),2))-$C78)^2+(1500*ABS(SIN(2*PI()*MOD(Calculator!$B$34/Calculator!$F$13,1)))*IF(MOD(Calculator!$B$34/Calculator!$F$13,1)&lt;0.5,-1,1))^2)/((50*POWER(80,POWER(COS(PI()*MOD(Calculator!$B$34/Calculator!$F$13,1)),2))+$C78)^2+(1500*ABS(SIN(2*PI()*MOD(Calculator!$B$34/Calculator!$F$13,1)))*IF(MOD(Calculator!$B$34/Calculator!$F$13,1)&lt;0.5,-1,1))^2)))/(1-SQRT(((50*POWER(80,POWER(COS(PI()*MOD(Calculator!$B$34/Calculator!$F$13,1)),2))-$C78)^2+(1500*ABS(SIN(2*PI()*MOD(Calculator!$B$34/Calculator!$F$13,1)))*IF(MOD(Calculator!$B$34/Calculator!$F$13,1)&lt;0.5,-1,1))^2)/((50*POWER(80,POWER(COS(PI()*MOD(Calculator!$B$34/Calculator!$F$13,1)),2))+$C78)^2+(1500*ABS(SIN(2*PI()*MOD(Calculator!$B$34/Calculator!$F$13,1)))*IF(MOD(Calculator!$B$34/Calculator!$F$13,1)&lt;0.5,-1,1))^2))),2))</f>
        <v>—</v>
      </c>
      <c r="DW78" s="300" t="str">
        <f aca="false">IF(OR(Calculator!$E$14&lt;&gt;"YES",Calculator!$B$34&lt;Calculator!$G$14),"—",ROUND((1+SQRT(((50*POWER(80,POWER(COS(PI()*MOD(Calculator!$B$34/Calculator!$F$14,1)),2))-$C78)^2+(1500*ABS(SIN(2*PI()*MOD(Calculator!$B$34/Calculator!$F$14,1)))*IF(MOD(Calculator!$B$34/Calculator!$F$14,1)&lt;0.5,-1,1))^2)/((50*POWER(80,POWER(COS(PI()*MOD(Calculator!$B$34/Calculator!$F$14,1)),2))+$C78)^2+(1500*ABS(SIN(2*PI()*MOD(Calculator!$B$34/Calculator!$F$14,1)))*IF(MOD(Calculator!$B$34/Calculator!$F$14,1)&lt;0.5,-1,1))^2)))/(1-SQRT(((50*POWER(80,POWER(COS(PI()*MOD(Calculator!$B$34/Calculator!$F$14,1)),2))-$C78)^2+(1500*ABS(SIN(2*PI()*MOD(Calculator!$B$34/Calculator!$F$14,1)))*IF(MOD(Calculator!$B$34/Calculator!$F$14,1)&lt;0.5,-1,1))^2)/((50*POWER(80,POWER(COS(PI()*MOD(Calculator!$B$34/Calculator!$F$14,1)),2))+$C78)^2+(1500*ABS(SIN(2*PI()*MOD(Calculator!$B$34/Calculator!$F$14,1)))*IF(MOD(Calculator!$B$34/Calculator!$F$14,1)&lt;0.5,-1,1))^2))),2))</f>
        <v>—</v>
      </c>
      <c r="DX78" s="300" t="n">
        <f aca="false">IF(OR(Calculator!$E$15&lt;&gt;"YES",Calculator!$B$34&lt;Calculator!$G$15),"—",ROUND((1+SQRT(((50*POWER(80,POWER(COS(PI()*MOD(Calculator!$B$34/Calculator!$F$15,1)),2))-$C78)^2+(1500*ABS(SIN(2*PI()*MOD(Calculator!$B$34/Calculator!$F$15,1)))*IF(MOD(Calculator!$B$34/Calculator!$F$15,1)&lt;0.5,-1,1))^2)/((50*POWER(80,POWER(COS(PI()*MOD(Calculator!$B$34/Calculator!$F$15,1)),2))+$C78)^2+(1500*ABS(SIN(2*PI()*MOD(Calculator!$B$34/Calculator!$F$15,1)))*IF(MOD(Calculator!$B$34/Calculator!$F$15,1)&lt;0.5,-1,1))^2)))/(1-SQRT(((50*POWER(80,POWER(COS(PI()*MOD(Calculator!$B$34/Calculator!$F$15,1)),2))-$C78)^2+(1500*ABS(SIN(2*PI()*MOD(Calculator!$B$34/Calculator!$F$15,1)))*IF(MOD(Calculator!$B$34/Calculator!$F$15,1)&lt;0.5,-1,1))^2)/((50*POWER(80,POWER(COS(PI()*MOD(Calculator!$B$34/Calculator!$F$15,1)),2))+$C78)^2+(1500*ABS(SIN(2*PI()*MOD(Calculator!$B$34/Calculator!$F$15,1)))*IF(MOD(Calculator!$B$34/Calculator!$F$15,1)&lt;0.5,-1,1))^2))),2))</f>
        <v>21.76</v>
      </c>
      <c r="DY78" s="300" t="str">
        <f aca="false">IF(OR(Calculator!$E$16&lt;&gt;"YES",Calculator!$B$34&lt;Calculator!$G$16),"—",ROUND((1+SQRT(((50*POWER(80,POWER(COS(PI()*MOD(Calculator!$B$34/Calculator!$F$16,1)),2))-$C78)^2+(1500*ABS(SIN(2*PI()*MOD(Calculator!$B$34/Calculator!$F$16,1)))*IF(MOD(Calculator!$B$34/Calculator!$F$16,1)&lt;0.5,-1,1))^2)/((50*POWER(80,POWER(COS(PI()*MOD(Calculator!$B$34/Calculator!$F$16,1)),2))+$C78)^2+(1500*ABS(SIN(2*PI()*MOD(Calculator!$B$34/Calculator!$F$16,1)))*IF(MOD(Calculator!$B$34/Calculator!$F$16,1)&lt;0.5,-1,1))^2)))/(1-SQRT(((50*POWER(80,POWER(COS(PI()*MOD(Calculator!$B$34/Calculator!$F$16,1)),2))-$C78)^2+(1500*ABS(SIN(2*PI()*MOD(Calculator!$B$34/Calculator!$F$16,1)))*IF(MOD(Calculator!$B$34/Calculator!$F$16,1)&lt;0.5,-1,1))^2)/((50*POWER(80,POWER(COS(PI()*MOD(Calculator!$B$34/Calculator!$F$16,1)),2))+$C78)^2+(1500*ABS(SIN(2*PI()*MOD(Calculator!$B$34/Calculator!$F$16,1)))*IF(MOD(Calculator!$B$34/Calculator!$F$16,1)&lt;0.5,-1,1))^2))),2))</f>
        <v>—</v>
      </c>
      <c r="DZ78" s="300" t="n">
        <f aca="false">IF(OR(Calculator!$E$17&lt;&gt;"YES",Calculator!$B$34&lt;Calculator!$G$17),"—",ROUND((1+SQRT(((50*POWER(80,POWER(COS(PI()*MOD(Calculator!$B$34/Calculator!$F$17,1)),2))-$C78)^2+(1500*ABS(SIN(2*PI()*MOD(Calculator!$B$34/Calculator!$F$17,1)))*IF(MOD(Calculator!$B$34/Calculator!$F$17,1)&lt;0.5,-1,1))^2)/((50*POWER(80,POWER(COS(PI()*MOD(Calculator!$B$34/Calculator!$F$17,1)),2))+$C78)^2+(1500*ABS(SIN(2*PI()*MOD(Calculator!$B$34/Calculator!$F$17,1)))*IF(MOD(Calculator!$B$34/Calculator!$F$17,1)&lt;0.5,-1,1))^2)))/(1-SQRT(((50*POWER(80,POWER(COS(PI()*MOD(Calculator!$B$34/Calculator!$F$17,1)),2))-$C78)^2+(1500*ABS(SIN(2*PI()*MOD(Calculator!$B$34/Calculator!$F$17,1)))*IF(MOD(Calculator!$B$34/Calculator!$F$17,1)&lt;0.5,-1,1))^2)/((50*POWER(80,POWER(COS(PI()*MOD(Calculator!$B$34/Calculator!$F$17,1)),2))+$C78)^2+(1500*ABS(SIN(2*PI()*MOD(Calculator!$B$34/Calculator!$F$17,1)))*IF(MOD(Calculator!$B$34/Calculator!$F$17,1)&lt;0.5,-1,1))^2))),2))</f>
        <v>14.3</v>
      </c>
      <c r="EA78" s="300" t="str">
        <f aca="false">IF(OR(Calculator!$E$18&lt;&gt;"YES",Calculator!$B$34&lt;Calculator!$G$18),"—",ROUND((1+SQRT(((50*POWER(80,POWER(COS(PI()*MOD(Calculator!$B$34/Calculator!$F$18,1)),2))-$C78)^2+(1500*ABS(SIN(2*PI()*MOD(Calculator!$B$34/Calculator!$F$18,1)))*IF(MOD(Calculator!$B$34/Calculator!$F$18,1)&lt;0.5,-1,1))^2)/((50*POWER(80,POWER(COS(PI()*MOD(Calculator!$B$34/Calculator!$F$18,1)),2))+$C78)^2+(1500*ABS(SIN(2*PI()*MOD(Calculator!$B$34/Calculator!$F$18,1)))*IF(MOD(Calculator!$B$34/Calculator!$F$18,1)&lt;0.5,-1,1))^2)))/(1-SQRT(((50*POWER(80,POWER(COS(PI()*MOD(Calculator!$B$34/Calculator!$F$18,1)),2))-$C78)^2+(1500*ABS(SIN(2*PI()*MOD(Calculator!$B$34/Calculator!$F$18,1)))*IF(MOD(Calculator!$B$34/Calculator!$F$18,1)&lt;0.5,-1,1))^2)/((50*POWER(80,POWER(COS(PI()*MOD(Calculator!$B$34/Calculator!$F$18,1)),2))+$C78)^2+(1500*ABS(SIN(2*PI()*MOD(Calculator!$B$34/Calculator!$F$18,1)))*IF(MOD(Calculator!$B$34/Calculator!$F$18,1)&lt;0.5,-1,1))^2))),2))</f>
        <v>—</v>
      </c>
      <c r="EB78" s="300" t="str">
        <f aca="false">IF(OR(Calculator!$E$19&lt;&gt;"YES",Calculator!$B$34&lt;Calculator!$G$19),"—",ROUND((1+SQRT(((50*POWER(80,POWER(COS(PI()*MOD(Calculator!$B$34/Calculator!$F$19,1)),2))-$C78)^2+(1500*ABS(SIN(2*PI()*MOD(Calculator!$B$34/Calculator!$F$19,1)))*IF(MOD(Calculator!$B$34/Calculator!$F$19,1)&lt;0.5,-1,1))^2)/((50*POWER(80,POWER(COS(PI()*MOD(Calculator!$B$34/Calculator!$F$19,1)),2))+$C78)^2+(1500*ABS(SIN(2*PI()*MOD(Calculator!$B$34/Calculator!$F$19,1)))*IF(MOD(Calculator!$B$34/Calculator!$F$19,1)&lt;0.5,-1,1))^2)))/(1-SQRT(((50*POWER(80,POWER(COS(PI()*MOD(Calculator!$B$34/Calculator!$F$19,1)),2))-$C78)^2+(1500*ABS(SIN(2*PI()*MOD(Calculator!$B$34/Calculator!$F$19,1)))*IF(MOD(Calculator!$B$34/Calculator!$F$19,1)&lt;0.5,-1,1))^2)/((50*POWER(80,POWER(COS(PI()*MOD(Calculator!$B$34/Calculator!$F$19,1)),2))+$C78)^2+(1500*ABS(SIN(2*PI()*MOD(Calculator!$B$34/Calculator!$F$19,1)))*IF(MOD(Calculator!$B$34/Calculator!$F$19,1)&lt;0.5,-1,1))^2))),2))</f>
        <v>—</v>
      </c>
      <c r="EC78" s="300" t="str">
        <f aca="false">IF(OR(Calculator!$E$20&lt;&gt;"YES",Calculator!$B$34&lt;Calculator!$G$20),"—",ROUND((1+SQRT(((50*POWER(80,POWER(COS(PI()*MOD(Calculator!$B$34/Calculator!$F$20,1)),2))-$C78)^2+(1500*ABS(SIN(2*PI()*MOD(Calculator!$B$34/Calculator!$F$20,1)))*IF(MOD(Calculator!$B$34/Calculator!$F$20,1)&lt;0.5,-1,1))^2)/((50*POWER(80,POWER(COS(PI()*MOD(Calculator!$B$34/Calculator!$F$20,1)),2))+$C78)^2+(1500*ABS(SIN(2*PI()*MOD(Calculator!$B$34/Calculator!$F$20,1)))*IF(MOD(Calculator!$B$34/Calculator!$F$20,1)&lt;0.5,-1,1))^2)))/(1-SQRT(((50*POWER(80,POWER(COS(PI()*MOD(Calculator!$B$34/Calculator!$F$20,1)),2))-$C78)^2+(1500*ABS(SIN(2*PI()*MOD(Calculator!$B$34/Calculator!$F$20,1)))*IF(MOD(Calculator!$B$34/Calculator!$F$20,1)&lt;0.5,-1,1))^2)/((50*POWER(80,POWER(COS(PI()*MOD(Calculator!$B$34/Calculator!$F$20,1)),2))+$C78)^2+(1500*ABS(SIN(2*PI()*MOD(Calculator!$B$34/Calculator!$F$20,1)))*IF(MOD(Calculator!$B$34/Calculator!$F$20,1)&lt;0.5,-1,1))^2))),2))</f>
        <v>—</v>
      </c>
      <c r="ED78" s="300" t="str">
        <f aca="false">IF(OR(Calculator!$E$21&lt;&gt;"YES",Calculator!$B$34&lt;Calculator!$G$21),"—",ROUND((1+SQRT(((50*POWER(80,POWER(COS(PI()*MOD(Calculator!$B$34/Calculator!$F$21,1)),2))-$C78)^2+(1500*ABS(SIN(2*PI()*MOD(Calculator!$B$34/Calculator!$F$21,1)))*IF(MOD(Calculator!$B$34/Calculator!$F$21,1)&lt;0.5,-1,1))^2)/((50*POWER(80,POWER(COS(PI()*MOD(Calculator!$B$34/Calculator!$F$21,1)),2))+$C78)^2+(1500*ABS(SIN(2*PI()*MOD(Calculator!$B$34/Calculator!$F$21,1)))*IF(MOD(Calculator!$B$34/Calculator!$F$21,1)&lt;0.5,-1,1))^2)))/(1-SQRT(((50*POWER(80,POWER(COS(PI()*MOD(Calculator!$B$34/Calculator!$F$21,1)),2))-$C78)^2+(1500*ABS(SIN(2*PI()*MOD(Calculator!$B$34/Calculator!$F$21,1)))*IF(MOD(Calculator!$B$34/Calculator!$F$21,1)&lt;0.5,-1,1))^2)/((50*POWER(80,POWER(COS(PI()*MOD(Calculator!$B$34/Calculator!$F$21,1)),2))+$C78)^2+(1500*ABS(SIN(2*PI()*MOD(Calculator!$B$34/Calculator!$F$21,1)))*IF(MOD(Calculator!$B$34/Calculator!$F$21,1)&lt;0.5,-1,1))^2))),2))</f>
        <v>—</v>
      </c>
      <c r="EE78" s="300" t="str">
        <f aca="false">IF(OR(Calculator!$E$22&lt;&gt;"YES",Calculator!$B$34&lt;Calculator!$G$22),"—",ROUND((1+SQRT(((50*POWER(80,POWER(COS(PI()*MOD(Calculator!$B$34/Calculator!$F$22,1)),2))-$C78)^2+(1500*ABS(SIN(2*PI()*MOD(Calculator!$B$34/Calculator!$F$22,1)))*IF(MOD(Calculator!$B$34/Calculator!$F$22,1)&lt;0.5,-1,1))^2)/((50*POWER(80,POWER(COS(PI()*MOD(Calculator!$B$34/Calculator!$F$22,1)),2))+$C78)^2+(1500*ABS(SIN(2*PI()*MOD(Calculator!$B$34/Calculator!$F$22,1)))*IF(MOD(Calculator!$B$34/Calculator!$F$22,1)&lt;0.5,-1,1))^2)))/(1-SQRT(((50*POWER(80,POWER(COS(PI()*MOD(Calculator!$B$34/Calculator!$F$22,1)),2))-$C78)^2+(1500*ABS(SIN(2*PI()*MOD(Calculator!$B$34/Calculator!$F$22,1)))*IF(MOD(Calculator!$B$34/Calculator!$F$22,1)&lt;0.5,-1,1))^2)/((50*POWER(80,POWER(COS(PI()*MOD(Calculator!$B$34/Calculator!$F$22,1)),2))+$C78)^2+(1500*ABS(SIN(2*PI()*MOD(Calculator!$B$34/Calculator!$F$22,1)))*IF(MOD(Calculator!$B$34/Calculator!$F$22,1)&lt;0.5,-1,1))^2))),2))</f>
        <v>—</v>
      </c>
      <c r="EF78" s="295" t="n">
        <f aca="false">IFERROR(ROUND((IF(ISNUMBER(DU78),DU78,0)+IF(ISNUMBER(DV78),DV78,0)+IF(ISNUMBER(DW78),DW78,0)+IF(ISNUMBER(DX78),DX78,0)+IF(ISNUMBER(DY78),DY78,0)+IF(ISNUMBER(DZ78),DZ78,0)+IF(ISNUMBER(EA78),EA78,0)+IF(ISNUMBER(EB78),EB78,0)+IF(ISNUMBER(EC78),EC78,0)+IF(ISNUMBER(ED78),ED78,0)+IF(ISNUMBER(EE78),EE78,0))/(IF(ISNUMBER(DU78),1,0)+IF(ISNUMBER(DV78),1,0)+IF(ISNUMBER(DW78),1,0)+IF(ISNUMBER(DX78),1,0)+IF(ISNUMBER(DY78),1,0)+IF(ISNUMBER(DZ78),1,0)+IF(ISNUMBER(EA78),1,0)+IF(ISNUMBER(EB78),1,0)+IF(ISNUMBER(EC78),1,0)+IF(ISNUMBER(ED78),1,0)+IF(ISNUMBER(EE78),1,0)),4),"")</f>
        <v>18.03</v>
      </c>
      <c r="EG78" s="300" t="str">
        <f aca="false">IF(OR(Calculator!$E$12&lt;&gt;"YES",Calculator!$B$35&lt;Calculator!$G$12),"—",ROUND((1+SQRT(((50*POWER(80,POWER(COS(PI()*MOD(Calculator!$B$35/Calculator!$F$12,1)),2))-$C78)^2+(1500*ABS(SIN(2*PI()*MOD(Calculator!$B$35/Calculator!$F$12,1)))*IF(MOD(Calculator!$B$35/Calculator!$F$12,1)&lt;0.5,-1,1))^2)/((50*POWER(80,POWER(COS(PI()*MOD(Calculator!$B$35/Calculator!$F$12,1)),2))+$C78)^2+(1500*ABS(SIN(2*PI()*MOD(Calculator!$B$35/Calculator!$F$12,1)))*IF(MOD(Calculator!$B$35/Calculator!$F$12,1)&lt;0.5,-1,1))^2)))/(1-SQRT(((50*POWER(80,POWER(COS(PI()*MOD(Calculator!$B$35/Calculator!$F$12,1)),2))-$C78)^2+(1500*ABS(SIN(2*PI()*MOD(Calculator!$B$35/Calculator!$F$12,1)))*IF(MOD(Calculator!$B$35/Calculator!$F$12,1)&lt;0.5,-1,1))^2)/((50*POWER(80,POWER(COS(PI()*MOD(Calculator!$B$35/Calculator!$F$12,1)),2))+$C78)^2+(1500*ABS(SIN(2*PI()*MOD(Calculator!$B$35/Calculator!$F$12,1)))*IF(MOD(Calculator!$B$35/Calculator!$F$12,1)&lt;0.5,-1,1))^2))),2))</f>
        <v>—</v>
      </c>
      <c r="EH78" s="300" t="str">
        <f aca="false">IF(OR(Calculator!$E$13&lt;&gt;"YES",Calculator!$B$35&lt;Calculator!$G$13),"—",ROUND((1+SQRT(((50*POWER(80,POWER(COS(PI()*MOD(Calculator!$B$35/Calculator!$F$13,1)),2))-$C78)^2+(1500*ABS(SIN(2*PI()*MOD(Calculator!$B$35/Calculator!$F$13,1)))*IF(MOD(Calculator!$B$35/Calculator!$F$13,1)&lt;0.5,-1,1))^2)/((50*POWER(80,POWER(COS(PI()*MOD(Calculator!$B$35/Calculator!$F$13,1)),2))+$C78)^2+(1500*ABS(SIN(2*PI()*MOD(Calculator!$B$35/Calculator!$F$13,1)))*IF(MOD(Calculator!$B$35/Calculator!$F$13,1)&lt;0.5,-1,1))^2)))/(1-SQRT(((50*POWER(80,POWER(COS(PI()*MOD(Calculator!$B$35/Calculator!$F$13,1)),2))-$C78)^2+(1500*ABS(SIN(2*PI()*MOD(Calculator!$B$35/Calculator!$F$13,1)))*IF(MOD(Calculator!$B$35/Calculator!$F$13,1)&lt;0.5,-1,1))^2)/((50*POWER(80,POWER(COS(PI()*MOD(Calculator!$B$35/Calculator!$F$13,1)),2))+$C78)^2+(1500*ABS(SIN(2*PI()*MOD(Calculator!$B$35/Calculator!$F$13,1)))*IF(MOD(Calculator!$B$35/Calculator!$F$13,1)&lt;0.5,-1,1))^2))),2))</f>
        <v>—</v>
      </c>
      <c r="EI78" s="300" t="str">
        <f aca="false">IF(OR(Calculator!$E$14&lt;&gt;"YES",Calculator!$B$35&lt;Calculator!$G$14),"—",ROUND((1+SQRT(((50*POWER(80,POWER(COS(PI()*MOD(Calculator!$B$35/Calculator!$F$14,1)),2))-$C78)^2+(1500*ABS(SIN(2*PI()*MOD(Calculator!$B$35/Calculator!$F$14,1)))*IF(MOD(Calculator!$B$35/Calculator!$F$14,1)&lt;0.5,-1,1))^2)/((50*POWER(80,POWER(COS(PI()*MOD(Calculator!$B$35/Calculator!$F$14,1)),2))+$C78)^2+(1500*ABS(SIN(2*PI()*MOD(Calculator!$B$35/Calculator!$F$14,1)))*IF(MOD(Calculator!$B$35/Calculator!$F$14,1)&lt;0.5,-1,1))^2)))/(1-SQRT(((50*POWER(80,POWER(COS(PI()*MOD(Calculator!$B$35/Calculator!$F$14,1)),2))-$C78)^2+(1500*ABS(SIN(2*PI()*MOD(Calculator!$B$35/Calculator!$F$14,1)))*IF(MOD(Calculator!$B$35/Calculator!$F$14,1)&lt;0.5,-1,1))^2)/((50*POWER(80,POWER(COS(PI()*MOD(Calculator!$B$35/Calculator!$F$14,1)),2))+$C78)^2+(1500*ABS(SIN(2*PI()*MOD(Calculator!$B$35/Calculator!$F$14,1)))*IF(MOD(Calculator!$B$35/Calculator!$F$14,1)&lt;0.5,-1,1))^2))),2))</f>
        <v>—</v>
      </c>
      <c r="EJ78" s="300" t="n">
        <f aca="false">IF(OR(Calculator!$E$15&lt;&gt;"YES",Calculator!$B$35&lt;Calculator!$G$15),"—",ROUND((1+SQRT(((50*POWER(80,POWER(COS(PI()*MOD(Calculator!$B$35/Calculator!$F$15,1)),2))-$C78)^2+(1500*ABS(SIN(2*PI()*MOD(Calculator!$B$35/Calculator!$F$15,1)))*IF(MOD(Calculator!$B$35/Calculator!$F$15,1)&lt;0.5,-1,1))^2)/((50*POWER(80,POWER(COS(PI()*MOD(Calculator!$B$35/Calculator!$F$15,1)),2))+$C78)^2+(1500*ABS(SIN(2*PI()*MOD(Calculator!$B$35/Calculator!$F$15,1)))*IF(MOD(Calculator!$B$35/Calculator!$F$15,1)&lt;0.5,-1,1))^2)))/(1-SQRT(((50*POWER(80,POWER(COS(PI()*MOD(Calculator!$B$35/Calculator!$F$15,1)),2))-$C78)^2+(1500*ABS(SIN(2*PI()*MOD(Calculator!$B$35/Calculator!$F$15,1)))*IF(MOD(Calculator!$B$35/Calculator!$F$15,1)&lt;0.5,-1,1))^2)/((50*POWER(80,POWER(COS(PI()*MOD(Calculator!$B$35/Calculator!$F$15,1)),2))+$C78)^2+(1500*ABS(SIN(2*PI()*MOD(Calculator!$B$35/Calculator!$F$15,1)))*IF(MOD(Calculator!$B$35/Calculator!$F$15,1)&lt;0.5,-1,1))^2))),2))</f>
        <v>2.29</v>
      </c>
      <c r="EK78" s="300" t="str">
        <f aca="false">IF(OR(Calculator!$E$16&lt;&gt;"YES",Calculator!$B$35&lt;Calculator!$G$16),"—",ROUND((1+SQRT(((50*POWER(80,POWER(COS(PI()*MOD(Calculator!$B$35/Calculator!$F$16,1)),2))-$C78)^2+(1500*ABS(SIN(2*PI()*MOD(Calculator!$B$35/Calculator!$F$16,1)))*IF(MOD(Calculator!$B$35/Calculator!$F$16,1)&lt;0.5,-1,1))^2)/((50*POWER(80,POWER(COS(PI()*MOD(Calculator!$B$35/Calculator!$F$16,1)),2))+$C78)^2+(1500*ABS(SIN(2*PI()*MOD(Calculator!$B$35/Calculator!$F$16,1)))*IF(MOD(Calculator!$B$35/Calculator!$F$16,1)&lt;0.5,-1,1))^2)))/(1-SQRT(((50*POWER(80,POWER(COS(PI()*MOD(Calculator!$B$35/Calculator!$F$16,1)),2))-$C78)^2+(1500*ABS(SIN(2*PI()*MOD(Calculator!$B$35/Calculator!$F$16,1)))*IF(MOD(Calculator!$B$35/Calculator!$F$16,1)&lt;0.5,-1,1))^2)/((50*POWER(80,POWER(COS(PI()*MOD(Calculator!$B$35/Calculator!$F$16,1)),2))+$C78)^2+(1500*ABS(SIN(2*PI()*MOD(Calculator!$B$35/Calculator!$F$16,1)))*IF(MOD(Calculator!$B$35/Calculator!$F$16,1)&lt;0.5,-1,1))^2))),2))</f>
        <v>—</v>
      </c>
      <c r="EL78" s="300" t="n">
        <f aca="false">IF(OR(Calculator!$E$17&lt;&gt;"YES",Calculator!$B$35&lt;Calculator!$G$17),"—",ROUND((1+SQRT(((50*POWER(80,POWER(COS(PI()*MOD(Calculator!$B$35/Calculator!$F$17,1)),2))-$C78)^2+(1500*ABS(SIN(2*PI()*MOD(Calculator!$B$35/Calculator!$F$17,1)))*IF(MOD(Calculator!$B$35/Calculator!$F$17,1)&lt;0.5,-1,1))^2)/((50*POWER(80,POWER(COS(PI()*MOD(Calculator!$B$35/Calculator!$F$17,1)),2))+$C78)^2+(1500*ABS(SIN(2*PI()*MOD(Calculator!$B$35/Calculator!$F$17,1)))*IF(MOD(Calculator!$B$35/Calculator!$F$17,1)&lt;0.5,-1,1))^2)))/(1-SQRT(((50*POWER(80,POWER(COS(PI()*MOD(Calculator!$B$35/Calculator!$F$17,1)),2))-$C78)^2+(1500*ABS(SIN(2*PI()*MOD(Calculator!$B$35/Calculator!$F$17,1)))*IF(MOD(Calculator!$B$35/Calculator!$F$17,1)&lt;0.5,-1,1))^2)/((50*POWER(80,POWER(COS(PI()*MOD(Calculator!$B$35/Calculator!$F$17,1)),2))+$C78)^2+(1500*ABS(SIN(2*PI()*MOD(Calculator!$B$35/Calculator!$F$17,1)))*IF(MOD(Calculator!$B$35/Calculator!$F$17,1)&lt;0.5,-1,1))^2))),2))</f>
        <v>20.96</v>
      </c>
      <c r="EM78" s="300" t="str">
        <f aca="false">IF(OR(Calculator!$E$18&lt;&gt;"YES",Calculator!$B$35&lt;Calculator!$G$18),"—",ROUND((1+SQRT(((50*POWER(80,POWER(COS(PI()*MOD(Calculator!$B$35/Calculator!$F$18,1)),2))-$C78)^2+(1500*ABS(SIN(2*PI()*MOD(Calculator!$B$35/Calculator!$F$18,1)))*IF(MOD(Calculator!$B$35/Calculator!$F$18,1)&lt;0.5,-1,1))^2)/((50*POWER(80,POWER(COS(PI()*MOD(Calculator!$B$35/Calculator!$F$18,1)),2))+$C78)^2+(1500*ABS(SIN(2*PI()*MOD(Calculator!$B$35/Calculator!$F$18,1)))*IF(MOD(Calculator!$B$35/Calculator!$F$18,1)&lt;0.5,-1,1))^2)))/(1-SQRT(((50*POWER(80,POWER(COS(PI()*MOD(Calculator!$B$35/Calculator!$F$18,1)),2))-$C78)^2+(1500*ABS(SIN(2*PI()*MOD(Calculator!$B$35/Calculator!$F$18,1)))*IF(MOD(Calculator!$B$35/Calculator!$F$18,1)&lt;0.5,-1,1))^2)/((50*POWER(80,POWER(COS(PI()*MOD(Calculator!$B$35/Calculator!$F$18,1)),2))+$C78)^2+(1500*ABS(SIN(2*PI()*MOD(Calculator!$B$35/Calculator!$F$18,1)))*IF(MOD(Calculator!$B$35/Calculator!$F$18,1)&lt;0.5,-1,1))^2))),2))</f>
        <v>—</v>
      </c>
      <c r="EN78" s="300" t="str">
        <f aca="false">IF(OR(Calculator!$E$19&lt;&gt;"YES",Calculator!$B$35&lt;Calculator!$G$19),"—",ROUND((1+SQRT(((50*POWER(80,POWER(COS(PI()*MOD(Calculator!$B$35/Calculator!$F$19,1)),2))-$C78)^2+(1500*ABS(SIN(2*PI()*MOD(Calculator!$B$35/Calculator!$F$19,1)))*IF(MOD(Calculator!$B$35/Calculator!$F$19,1)&lt;0.5,-1,1))^2)/((50*POWER(80,POWER(COS(PI()*MOD(Calculator!$B$35/Calculator!$F$19,1)),2))+$C78)^2+(1500*ABS(SIN(2*PI()*MOD(Calculator!$B$35/Calculator!$F$19,1)))*IF(MOD(Calculator!$B$35/Calculator!$F$19,1)&lt;0.5,-1,1))^2)))/(1-SQRT(((50*POWER(80,POWER(COS(PI()*MOD(Calculator!$B$35/Calculator!$F$19,1)),2))-$C78)^2+(1500*ABS(SIN(2*PI()*MOD(Calculator!$B$35/Calculator!$F$19,1)))*IF(MOD(Calculator!$B$35/Calculator!$F$19,1)&lt;0.5,-1,1))^2)/((50*POWER(80,POWER(COS(PI()*MOD(Calculator!$B$35/Calculator!$F$19,1)),2))+$C78)^2+(1500*ABS(SIN(2*PI()*MOD(Calculator!$B$35/Calculator!$F$19,1)))*IF(MOD(Calculator!$B$35/Calculator!$F$19,1)&lt;0.5,-1,1))^2))),2))</f>
        <v>—</v>
      </c>
      <c r="EO78" s="300" t="str">
        <f aca="false">IF(OR(Calculator!$E$20&lt;&gt;"YES",Calculator!$B$35&lt;Calculator!$G$20),"—",ROUND((1+SQRT(((50*POWER(80,POWER(COS(PI()*MOD(Calculator!$B$35/Calculator!$F$20,1)),2))-$C78)^2+(1500*ABS(SIN(2*PI()*MOD(Calculator!$B$35/Calculator!$F$20,1)))*IF(MOD(Calculator!$B$35/Calculator!$F$20,1)&lt;0.5,-1,1))^2)/((50*POWER(80,POWER(COS(PI()*MOD(Calculator!$B$35/Calculator!$F$20,1)),2))+$C78)^2+(1500*ABS(SIN(2*PI()*MOD(Calculator!$B$35/Calculator!$F$20,1)))*IF(MOD(Calculator!$B$35/Calculator!$F$20,1)&lt;0.5,-1,1))^2)))/(1-SQRT(((50*POWER(80,POWER(COS(PI()*MOD(Calculator!$B$35/Calculator!$F$20,1)),2))-$C78)^2+(1500*ABS(SIN(2*PI()*MOD(Calculator!$B$35/Calculator!$F$20,1)))*IF(MOD(Calculator!$B$35/Calculator!$F$20,1)&lt;0.5,-1,1))^2)/((50*POWER(80,POWER(COS(PI()*MOD(Calculator!$B$35/Calculator!$F$20,1)),2))+$C78)^2+(1500*ABS(SIN(2*PI()*MOD(Calculator!$B$35/Calculator!$F$20,1)))*IF(MOD(Calculator!$B$35/Calculator!$F$20,1)&lt;0.5,-1,1))^2))),2))</f>
        <v>—</v>
      </c>
      <c r="EP78" s="300" t="str">
        <f aca="false">IF(OR(Calculator!$E$21&lt;&gt;"YES",Calculator!$B$35&lt;Calculator!$G$21),"—",ROUND((1+SQRT(((50*POWER(80,POWER(COS(PI()*MOD(Calculator!$B$35/Calculator!$F$21,1)),2))-$C78)^2+(1500*ABS(SIN(2*PI()*MOD(Calculator!$B$35/Calculator!$F$21,1)))*IF(MOD(Calculator!$B$35/Calculator!$F$21,1)&lt;0.5,-1,1))^2)/((50*POWER(80,POWER(COS(PI()*MOD(Calculator!$B$35/Calculator!$F$21,1)),2))+$C78)^2+(1500*ABS(SIN(2*PI()*MOD(Calculator!$B$35/Calculator!$F$21,1)))*IF(MOD(Calculator!$B$35/Calculator!$F$21,1)&lt;0.5,-1,1))^2)))/(1-SQRT(((50*POWER(80,POWER(COS(PI()*MOD(Calculator!$B$35/Calculator!$F$21,1)),2))-$C78)^2+(1500*ABS(SIN(2*PI()*MOD(Calculator!$B$35/Calculator!$F$21,1)))*IF(MOD(Calculator!$B$35/Calculator!$F$21,1)&lt;0.5,-1,1))^2)/((50*POWER(80,POWER(COS(PI()*MOD(Calculator!$B$35/Calculator!$F$21,1)),2))+$C78)^2+(1500*ABS(SIN(2*PI()*MOD(Calculator!$B$35/Calculator!$F$21,1)))*IF(MOD(Calculator!$B$35/Calculator!$F$21,1)&lt;0.5,-1,1))^2))),2))</f>
        <v>—</v>
      </c>
      <c r="EQ78" s="300" t="str">
        <f aca="false">IF(OR(Calculator!$E$22&lt;&gt;"YES",Calculator!$B$35&lt;Calculator!$G$22),"—",ROUND((1+SQRT(((50*POWER(80,POWER(COS(PI()*MOD(Calculator!$B$35/Calculator!$F$22,1)),2))-$C78)^2+(1500*ABS(SIN(2*PI()*MOD(Calculator!$B$35/Calculator!$F$22,1)))*IF(MOD(Calculator!$B$35/Calculator!$F$22,1)&lt;0.5,-1,1))^2)/((50*POWER(80,POWER(COS(PI()*MOD(Calculator!$B$35/Calculator!$F$22,1)),2))+$C78)^2+(1500*ABS(SIN(2*PI()*MOD(Calculator!$B$35/Calculator!$F$22,1)))*IF(MOD(Calculator!$B$35/Calculator!$F$22,1)&lt;0.5,-1,1))^2)))/(1-SQRT(((50*POWER(80,POWER(COS(PI()*MOD(Calculator!$B$35/Calculator!$F$22,1)),2))-$C78)^2+(1500*ABS(SIN(2*PI()*MOD(Calculator!$B$35/Calculator!$F$22,1)))*IF(MOD(Calculator!$B$35/Calculator!$F$22,1)&lt;0.5,-1,1))^2)/((50*POWER(80,POWER(COS(PI()*MOD(Calculator!$B$35/Calculator!$F$22,1)),2))+$C78)^2+(1500*ABS(SIN(2*PI()*MOD(Calculator!$B$35/Calculator!$F$22,1)))*IF(MOD(Calculator!$B$35/Calculator!$F$22,1)&lt;0.5,-1,1))^2))),2))</f>
        <v>—</v>
      </c>
      <c r="ER78" s="295" t="n">
        <f aca="false">IFERROR(ROUND((IF(ISNUMBER(EG78),EG78,0)+IF(ISNUMBER(EH78),EH78,0)+IF(ISNUMBER(EI78),EI78,0)+IF(ISNUMBER(EJ78),EJ78,0)+IF(ISNUMBER(EK78),EK78,0)+IF(ISNUMBER(EL78),EL78,0)+IF(ISNUMBER(EM78),EM78,0)+IF(ISNUMBER(EN78),EN78,0)+IF(ISNUMBER(EO78),EO78,0)+IF(ISNUMBER(EP78),EP78,0)+IF(ISNUMBER(EQ78),EQ78,0))/(IF(ISNUMBER(EG78),1,0)+IF(ISNUMBER(EH78),1,0)+IF(ISNUMBER(EI78),1,0)+IF(ISNUMBER(EJ78),1,0)+IF(ISNUMBER(EK78),1,0)+IF(ISNUMBER(EL78),1,0)+IF(ISNUMBER(EM78),1,0)+IF(ISNUMBER(EN78),1,0)+IF(ISNUMBER(EO78),1,0)+IF(ISNUMBER(EP78),1,0)+IF(ISNUMBER(EQ78),1,0)),4),"")</f>
        <v>11.625</v>
      </c>
      <c r="ES78" s="300" t="str">
        <f aca="false">IF(OR(Calculator!$E$12&lt;&gt;"YES",Calculator!$B$36&lt;Calculator!$G$12),"—",ROUND((1+SQRT(((50*POWER(80,POWER(COS(PI()*MOD(Calculator!$B$36/Calculator!$F$12,1)),2))-$C78)^2+(1500*ABS(SIN(2*PI()*MOD(Calculator!$B$36/Calculator!$F$12,1)))*IF(MOD(Calculator!$B$36/Calculator!$F$12,1)&lt;0.5,-1,1))^2)/((50*POWER(80,POWER(COS(PI()*MOD(Calculator!$B$36/Calculator!$F$12,1)),2))+$C78)^2+(1500*ABS(SIN(2*PI()*MOD(Calculator!$B$36/Calculator!$F$12,1)))*IF(MOD(Calculator!$B$36/Calculator!$F$12,1)&lt;0.5,-1,1))^2)))/(1-SQRT(((50*POWER(80,POWER(COS(PI()*MOD(Calculator!$B$36/Calculator!$F$12,1)),2))-$C78)^2+(1500*ABS(SIN(2*PI()*MOD(Calculator!$B$36/Calculator!$F$12,1)))*IF(MOD(Calculator!$B$36/Calculator!$F$12,1)&lt;0.5,-1,1))^2)/((50*POWER(80,POWER(COS(PI()*MOD(Calculator!$B$36/Calculator!$F$12,1)),2))+$C78)^2+(1500*ABS(SIN(2*PI()*MOD(Calculator!$B$36/Calculator!$F$12,1)))*IF(MOD(Calculator!$B$36/Calculator!$F$12,1)&lt;0.5,-1,1))^2))),2))</f>
        <v>—</v>
      </c>
      <c r="ET78" s="300" t="str">
        <f aca="false">IF(OR(Calculator!$E$13&lt;&gt;"YES",Calculator!$B$36&lt;Calculator!$G$13),"—",ROUND((1+SQRT(((50*POWER(80,POWER(COS(PI()*MOD(Calculator!$B$36/Calculator!$F$13,1)),2))-$C78)^2+(1500*ABS(SIN(2*PI()*MOD(Calculator!$B$36/Calculator!$F$13,1)))*IF(MOD(Calculator!$B$36/Calculator!$F$13,1)&lt;0.5,-1,1))^2)/((50*POWER(80,POWER(COS(PI()*MOD(Calculator!$B$36/Calculator!$F$13,1)),2))+$C78)^2+(1500*ABS(SIN(2*PI()*MOD(Calculator!$B$36/Calculator!$F$13,1)))*IF(MOD(Calculator!$B$36/Calculator!$F$13,1)&lt;0.5,-1,1))^2)))/(1-SQRT(((50*POWER(80,POWER(COS(PI()*MOD(Calculator!$B$36/Calculator!$F$13,1)),2))-$C78)^2+(1500*ABS(SIN(2*PI()*MOD(Calculator!$B$36/Calculator!$F$13,1)))*IF(MOD(Calculator!$B$36/Calculator!$F$13,1)&lt;0.5,-1,1))^2)/((50*POWER(80,POWER(COS(PI()*MOD(Calculator!$B$36/Calculator!$F$13,1)),2))+$C78)^2+(1500*ABS(SIN(2*PI()*MOD(Calculator!$B$36/Calculator!$F$13,1)))*IF(MOD(Calculator!$B$36/Calculator!$F$13,1)&lt;0.5,-1,1))^2))),2))</f>
        <v>—</v>
      </c>
      <c r="EU78" s="300" t="str">
        <f aca="false">IF(OR(Calculator!$E$14&lt;&gt;"YES",Calculator!$B$36&lt;Calculator!$G$14),"—",ROUND((1+SQRT(((50*POWER(80,POWER(COS(PI()*MOD(Calculator!$B$36/Calculator!$F$14,1)),2))-$C78)^2+(1500*ABS(SIN(2*PI()*MOD(Calculator!$B$36/Calculator!$F$14,1)))*IF(MOD(Calculator!$B$36/Calculator!$F$14,1)&lt;0.5,-1,1))^2)/((50*POWER(80,POWER(COS(PI()*MOD(Calculator!$B$36/Calculator!$F$14,1)),2))+$C78)^2+(1500*ABS(SIN(2*PI()*MOD(Calculator!$B$36/Calculator!$F$14,1)))*IF(MOD(Calculator!$B$36/Calculator!$F$14,1)&lt;0.5,-1,1))^2)))/(1-SQRT(((50*POWER(80,POWER(COS(PI()*MOD(Calculator!$B$36/Calculator!$F$14,1)),2))-$C78)^2+(1500*ABS(SIN(2*PI()*MOD(Calculator!$B$36/Calculator!$F$14,1)))*IF(MOD(Calculator!$B$36/Calculator!$F$14,1)&lt;0.5,-1,1))^2)/((50*POWER(80,POWER(COS(PI()*MOD(Calculator!$B$36/Calculator!$F$14,1)),2))+$C78)^2+(1500*ABS(SIN(2*PI()*MOD(Calculator!$B$36/Calculator!$F$14,1)))*IF(MOD(Calculator!$B$36/Calculator!$F$14,1)&lt;0.5,-1,1))^2))),2))</f>
        <v>—</v>
      </c>
      <c r="EV78" s="300" t="n">
        <f aca="false">IF(OR(Calculator!$E$15&lt;&gt;"YES",Calculator!$B$36&lt;Calculator!$G$15),"—",ROUND((1+SQRT(((50*POWER(80,POWER(COS(PI()*MOD(Calculator!$B$36/Calculator!$F$15,1)),2))-$C78)^2+(1500*ABS(SIN(2*PI()*MOD(Calculator!$B$36/Calculator!$F$15,1)))*IF(MOD(Calculator!$B$36/Calculator!$F$15,1)&lt;0.5,-1,1))^2)/((50*POWER(80,POWER(COS(PI()*MOD(Calculator!$B$36/Calculator!$F$15,1)),2))+$C78)^2+(1500*ABS(SIN(2*PI()*MOD(Calculator!$B$36/Calculator!$F$15,1)))*IF(MOD(Calculator!$B$36/Calculator!$F$15,1)&lt;0.5,-1,1))^2)))/(1-SQRT(((50*POWER(80,POWER(COS(PI()*MOD(Calculator!$B$36/Calculator!$F$15,1)),2))-$C78)^2+(1500*ABS(SIN(2*PI()*MOD(Calculator!$B$36/Calculator!$F$15,1)))*IF(MOD(Calculator!$B$36/Calculator!$F$15,1)&lt;0.5,-1,1))^2)/((50*POWER(80,POWER(COS(PI()*MOD(Calculator!$B$36/Calculator!$F$15,1)),2))+$C78)^2+(1500*ABS(SIN(2*PI()*MOD(Calculator!$B$36/Calculator!$F$15,1)))*IF(MOD(Calculator!$B$36/Calculator!$F$15,1)&lt;0.5,-1,1))^2))),2))</f>
        <v>17.78</v>
      </c>
      <c r="EW78" s="300" t="str">
        <f aca="false">IF(OR(Calculator!$E$16&lt;&gt;"YES",Calculator!$B$36&lt;Calculator!$G$16),"—",ROUND((1+SQRT(((50*POWER(80,POWER(COS(PI()*MOD(Calculator!$B$36/Calculator!$F$16,1)),2))-$C78)^2+(1500*ABS(SIN(2*PI()*MOD(Calculator!$B$36/Calculator!$F$16,1)))*IF(MOD(Calculator!$B$36/Calculator!$F$16,1)&lt;0.5,-1,1))^2)/((50*POWER(80,POWER(COS(PI()*MOD(Calculator!$B$36/Calculator!$F$16,1)),2))+$C78)^2+(1500*ABS(SIN(2*PI()*MOD(Calculator!$B$36/Calculator!$F$16,1)))*IF(MOD(Calculator!$B$36/Calculator!$F$16,1)&lt;0.5,-1,1))^2)))/(1-SQRT(((50*POWER(80,POWER(COS(PI()*MOD(Calculator!$B$36/Calculator!$F$16,1)),2))-$C78)^2+(1500*ABS(SIN(2*PI()*MOD(Calculator!$B$36/Calculator!$F$16,1)))*IF(MOD(Calculator!$B$36/Calculator!$F$16,1)&lt;0.5,-1,1))^2)/((50*POWER(80,POWER(COS(PI()*MOD(Calculator!$B$36/Calculator!$F$16,1)),2))+$C78)^2+(1500*ABS(SIN(2*PI()*MOD(Calculator!$B$36/Calculator!$F$16,1)))*IF(MOD(Calculator!$B$36/Calculator!$F$16,1)&lt;0.5,-1,1))^2))),2))</f>
        <v>—</v>
      </c>
      <c r="EX78" s="300" t="n">
        <f aca="false">IF(OR(Calculator!$E$17&lt;&gt;"YES",Calculator!$B$36&lt;Calculator!$G$17),"—",ROUND((1+SQRT(((50*POWER(80,POWER(COS(PI()*MOD(Calculator!$B$36/Calculator!$F$17,1)),2))-$C78)^2+(1500*ABS(SIN(2*PI()*MOD(Calculator!$B$36/Calculator!$F$17,1)))*IF(MOD(Calculator!$B$36/Calculator!$F$17,1)&lt;0.5,-1,1))^2)/((50*POWER(80,POWER(COS(PI()*MOD(Calculator!$B$36/Calculator!$F$17,1)),2))+$C78)^2+(1500*ABS(SIN(2*PI()*MOD(Calculator!$B$36/Calculator!$F$17,1)))*IF(MOD(Calculator!$B$36/Calculator!$F$17,1)&lt;0.5,-1,1))^2)))/(1-SQRT(((50*POWER(80,POWER(COS(PI()*MOD(Calculator!$B$36/Calculator!$F$17,1)),2))-$C78)^2+(1500*ABS(SIN(2*PI()*MOD(Calculator!$B$36/Calculator!$F$17,1)))*IF(MOD(Calculator!$B$36/Calculator!$F$17,1)&lt;0.5,-1,1))^2)/((50*POWER(80,POWER(COS(PI()*MOD(Calculator!$B$36/Calculator!$F$17,1)),2))+$C78)^2+(1500*ABS(SIN(2*PI()*MOD(Calculator!$B$36/Calculator!$F$17,1)))*IF(MOD(Calculator!$B$36/Calculator!$F$17,1)&lt;0.5,-1,1))^2))),2))</f>
        <v>21.8</v>
      </c>
      <c r="EY78" s="300" t="str">
        <f aca="false">IF(OR(Calculator!$E$18&lt;&gt;"YES",Calculator!$B$36&lt;Calculator!$G$18),"—",ROUND((1+SQRT(((50*POWER(80,POWER(COS(PI()*MOD(Calculator!$B$36/Calculator!$F$18,1)),2))-$C78)^2+(1500*ABS(SIN(2*PI()*MOD(Calculator!$B$36/Calculator!$F$18,1)))*IF(MOD(Calculator!$B$36/Calculator!$F$18,1)&lt;0.5,-1,1))^2)/((50*POWER(80,POWER(COS(PI()*MOD(Calculator!$B$36/Calculator!$F$18,1)),2))+$C78)^2+(1500*ABS(SIN(2*PI()*MOD(Calculator!$B$36/Calculator!$F$18,1)))*IF(MOD(Calculator!$B$36/Calculator!$F$18,1)&lt;0.5,-1,1))^2)))/(1-SQRT(((50*POWER(80,POWER(COS(PI()*MOD(Calculator!$B$36/Calculator!$F$18,1)),2))-$C78)^2+(1500*ABS(SIN(2*PI()*MOD(Calculator!$B$36/Calculator!$F$18,1)))*IF(MOD(Calculator!$B$36/Calculator!$F$18,1)&lt;0.5,-1,1))^2)/((50*POWER(80,POWER(COS(PI()*MOD(Calculator!$B$36/Calculator!$F$18,1)),2))+$C78)^2+(1500*ABS(SIN(2*PI()*MOD(Calculator!$B$36/Calculator!$F$18,1)))*IF(MOD(Calculator!$B$36/Calculator!$F$18,1)&lt;0.5,-1,1))^2))),2))</f>
        <v>—</v>
      </c>
      <c r="EZ78" s="300" t="str">
        <f aca="false">IF(OR(Calculator!$E$19&lt;&gt;"YES",Calculator!$B$36&lt;Calculator!$G$19),"—",ROUND((1+SQRT(((50*POWER(80,POWER(COS(PI()*MOD(Calculator!$B$36/Calculator!$F$19,1)),2))-$C78)^2+(1500*ABS(SIN(2*PI()*MOD(Calculator!$B$36/Calculator!$F$19,1)))*IF(MOD(Calculator!$B$36/Calculator!$F$19,1)&lt;0.5,-1,1))^2)/((50*POWER(80,POWER(COS(PI()*MOD(Calculator!$B$36/Calculator!$F$19,1)),2))+$C78)^2+(1500*ABS(SIN(2*PI()*MOD(Calculator!$B$36/Calculator!$F$19,1)))*IF(MOD(Calculator!$B$36/Calculator!$F$19,1)&lt;0.5,-1,1))^2)))/(1-SQRT(((50*POWER(80,POWER(COS(PI()*MOD(Calculator!$B$36/Calculator!$F$19,1)),2))-$C78)^2+(1500*ABS(SIN(2*PI()*MOD(Calculator!$B$36/Calculator!$F$19,1)))*IF(MOD(Calculator!$B$36/Calculator!$F$19,1)&lt;0.5,-1,1))^2)/((50*POWER(80,POWER(COS(PI()*MOD(Calculator!$B$36/Calculator!$F$19,1)),2))+$C78)^2+(1500*ABS(SIN(2*PI()*MOD(Calculator!$B$36/Calculator!$F$19,1)))*IF(MOD(Calculator!$B$36/Calculator!$F$19,1)&lt;0.5,-1,1))^2))),2))</f>
        <v>—</v>
      </c>
      <c r="FA78" s="300" t="str">
        <f aca="false">IF(OR(Calculator!$E$20&lt;&gt;"YES",Calculator!$B$36&lt;Calculator!$G$20),"—",ROUND((1+SQRT(((50*POWER(80,POWER(COS(PI()*MOD(Calculator!$B$36/Calculator!$F$20,1)),2))-$C78)^2+(1500*ABS(SIN(2*PI()*MOD(Calculator!$B$36/Calculator!$F$20,1)))*IF(MOD(Calculator!$B$36/Calculator!$F$20,1)&lt;0.5,-1,1))^2)/((50*POWER(80,POWER(COS(PI()*MOD(Calculator!$B$36/Calculator!$F$20,1)),2))+$C78)^2+(1500*ABS(SIN(2*PI()*MOD(Calculator!$B$36/Calculator!$F$20,1)))*IF(MOD(Calculator!$B$36/Calculator!$F$20,1)&lt;0.5,-1,1))^2)))/(1-SQRT(((50*POWER(80,POWER(COS(PI()*MOD(Calculator!$B$36/Calculator!$F$20,1)),2))-$C78)^2+(1500*ABS(SIN(2*PI()*MOD(Calculator!$B$36/Calculator!$F$20,1)))*IF(MOD(Calculator!$B$36/Calculator!$F$20,1)&lt;0.5,-1,1))^2)/((50*POWER(80,POWER(COS(PI()*MOD(Calculator!$B$36/Calculator!$F$20,1)),2))+$C78)^2+(1500*ABS(SIN(2*PI()*MOD(Calculator!$B$36/Calculator!$F$20,1)))*IF(MOD(Calculator!$B$36/Calculator!$F$20,1)&lt;0.5,-1,1))^2))),2))</f>
        <v>—</v>
      </c>
      <c r="FB78" s="300" t="str">
        <f aca="false">IF(OR(Calculator!$E$21&lt;&gt;"YES",Calculator!$B$36&lt;Calculator!$G$21),"—",ROUND((1+SQRT(((50*POWER(80,POWER(COS(PI()*MOD(Calculator!$B$36/Calculator!$F$21,1)),2))-$C78)^2+(1500*ABS(SIN(2*PI()*MOD(Calculator!$B$36/Calculator!$F$21,1)))*IF(MOD(Calculator!$B$36/Calculator!$F$21,1)&lt;0.5,-1,1))^2)/((50*POWER(80,POWER(COS(PI()*MOD(Calculator!$B$36/Calculator!$F$21,1)),2))+$C78)^2+(1500*ABS(SIN(2*PI()*MOD(Calculator!$B$36/Calculator!$F$21,1)))*IF(MOD(Calculator!$B$36/Calculator!$F$21,1)&lt;0.5,-1,1))^2)))/(1-SQRT(((50*POWER(80,POWER(COS(PI()*MOD(Calculator!$B$36/Calculator!$F$21,1)),2))-$C78)^2+(1500*ABS(SIN(2*PI()*MOD(Calculator!$B$36/Calculator!$F$21,1)))*IF(MOD(Calculator!$B$36/Calculator!$F$21,1)&lt;0.5,-1,1))^2)/((50*POWER(80,POWER(COS(PI()*MOD(Calculator!$B$36/Calculator!$F$21,1)),2))+$C78)^2+(1500*ABS(SIN(2*PI()*MOD(Calculator!$B$36/Calculator!$F$21,1)))*IF(MOD(Calculator!$B$36/Calculator!$F$21,1)&lt;0.5,-1,1))^2))),2))</f>
        <v>—</v>
      </c>
      <c r="FC78" s="300" t="str">
        <f aca="false">IF(OR(Calculator!$E$22&lt;&gt;"YES",Calculator!$B$36&lt;Calculator!$G$22),"—",ROUND((1+SQRT(((50*POWER(80,POWER(COS(PI()*MOD(Calculator!$B$36/Calculator!$F$22,1)),2))-$C78)^2+(1500*ABS(SIN(2*PI()*MOD(Calculator!$B$36/Calculator!$F$22,1)))*IF(MOD(Calculator!$B$36/Calculator!$F$22,1)&lt;0.5,-1,1))^2)/((50*POWER(80,POWER(COS(PI()*MOD(Calculator!$B$36/Calculator!$F$22,1)),2))+$C78)^2+(1500*ABS(SIN(2*PI()*MOD(Calculator!$B$36/Calculator!$F$22,1)))*IF(MOD(Calculator!$B$36/Calculator!$F$22,1)&lt;0.5,-1,1))^2)))/(1-SQRT(((50*POWER(80,POWER(COS(PI()*MOD(Calculator!$B$36/Calculator!$F$22,1)),2))-$C78)^2+(1500*ABS(SIN(2*PI()*MOD(Calculator!$B$36/Calculator!$F$22,1)))*IF(MOD(Calculator!$B$36/Calculator!$F$22,1)&lt;0.5,-1,1))^2)/((50*POWER(80,POWER(COS(PI()*MOD(Calculator!$B$36/Calculator!$F$22,1)),2))+$C78)^2+(1500*ABS(SIN(2*PI()*MOD(Calculator!$B$36/Calculator!$F$22,1)))*IF(MOD(Calculator!$B$36/Calculator!$F$22,1)&lt;0.5,-1,1))^2))),2))</f>
        <v>—</v>
      </c>
      <c r="FD78" s="295" t="n">
        <f aca="false">IFERROR(ROUND((IF(ISNUMBER(ES78),ES78,0)+IF(ISNUMBER(ET78),ET78,0)+IF(ISNUMBER(EU78),EU78,0)+IF(ISNUMBER(EV78),EV78,0)+IF(ISNUMBER(EW78),EW78,0)+IF(ISNUMBER(EX78),EX78,0)+IF(ISNUMBER(EY78),EY78,0)+IF(ISNUMBER(EZ78),EZ78,0)+IF(ISNUMBER(FA78),FA78,0)+IF(ISNUMBER(FB78),FB78,0)+IF(ISNUMBER(FC78),FC78,0))/(IF(ISNUMBER(ES78),1,0)+IF(ISNUMBER(ET78),1,0)+IF(ISNUMBER(EU78),1,0)+IF(ISNUMBER(EV78),1,0)+IF(ISNUMBER(EW78),1,0)+IF(ISNUMBER(EX78),1,0)+IF(ISNUMBER(EY78),1,0)+IF(ISNUMBER(EZ78),1,0)+IF(ISNUMBER(FA78),1,0)+IF(ISNUMBER(FB78),1,0)+IF(ISNUMBER(FC78),1,0)),4),"")</f>
        <v>19.79</v>
      </c>
      <c r="FE78" s="300" t="str">
        <f aca="false">IF(OR(Calculator!$E$12&lt;&gt;"YES",Calculator!$B$37&lt;Calculator!$G$12),"—",ROUND((1+SQRT(((50*POWER(80,POWER(COS(PI()*MOD(Calculator!$B$37/Calculator!$F$12,1)),2))-$C78)^2+(1500*ABS(SIN(2*PI()*MOD(Calculator!$B$37/Calculator!$F$12,1)))*IF(MOD(Calculator!$B$37/Calculator!$F$12,1)&lt;0.5,-1,1))^2)/((50*POWER(80,POWER(COS(PI()*MOD(Calculator!$B$37/Calculator!$F$12,1)),2))+$C78)^2+(1500*ABS(SIN(2*PI()*MOD(Calculator!$B$37/Calculator!$F$12,1)))*IF(MOD(Calculator!$B$37/Calculator!$F$12,1)&lt;0.5,-1,1))^2)))/(1-SQRT(((50*POWER(80,POWER(COS(PI()*MOD(Calculator!$B$37/Calculator!$F$12,1)),2))-$C78)^2+(1500*ABS(SIN(2*PI()*MOD(Calculator!$B$37/Calculator!$F$12,1)))*IF(MOD(Calculator!$B$37/Calculator!$F$12,1)&lt;0.5,-1,1))^2)/((50*POWER(80,POWER(COS(PI()*MOD(Calculator!$B$37/Calculator!$F$12,1)),2))+$C78)^2+(1500*ABS(SIN(2*PI()*MOD(Calculator!$B$37/Calculator!$F$12,1)))*IF(MOD(Calculator!$B$37/Calculator!$F$12,1)&lt;0.5,-1,1))^2))),2))</f>
        <v>—</v>
      </c>
      <c r="FF78" s="300" t="str">
        <f aca="false">IF(OR(Calculator!$E$13&lt;&gt;"YES",Calculator!$B$37&lt;Calculator!$G$13),"—",ROUND((1+SQRT(((50*POWER(80,POWER(COS(PI()*MOD(Calculator!$B$37/Calculator!$F$13,1)),2))-$C78)^2+(1500*ABS(SIN(2*PI()*MOD(Calculator!$B$37/Calculator!$F$13,1)))*IF(MOD(Calculator!$B$37/Calculator!$F$13,1)&lt;0.5,-1,1))^2)/((50*POWER(80,POWER(COS(PI()*MOD(Calculator!$B$37/Calculator!$F$13,1)),2))+$C78)^2+(1500*ABS(SIN(2*PI()*MOD(Calculator!$B$37/Calculator!$F$13,1)))*IF(MOD(Calculator!$B$37/Calculator!$F$13,1)&lt;0.5,-1,1))^2)))/(1-SQRT(((50*POWER(80,POWER(COS(PI()*MOD(Calculator!$B$37/Calculator!$F$13,1)),2))-$C78)^2+(1500*ABS(SIN(2*PI()*MOD(Calculator!$B$37/Calculator!$F$13,1)))*IF(MOD(Calculator!$B$37/Calculator!$F$13,1)&lt;0.5,-1,1))^2)/((50*POWER(80,POWER(COS(PI()*MOD(Calculator!$B$37/Calculator!$F$13,1)),2))+$C78)^2+(1500*ABS(SIN(2*PI()*MOD(Calculator!$B$37/Calculator!$F$13,1)))*IF(MOD(Calculator!$B$37/Calculator!$F$13,1)&lt;0.5,-1,1))^2))),2))</f>
        <v>—</v>
      </c>
      <c r="FG78" s="300" t="str">
        <f aca="false">IF(OR(Calculator!$E$14&lt;&gt;"YES",Calculator!$B$37&lt;Calculator!$G$14),"—",ROUND((1+SQRT(((50*POWER(80,POWER(COS(PI()*MOD(Calculator!$B$37/Calculator!$F$14,1)),2))-$C78)^2+(1500*ABS(SIN(2*PI()*MOD(Calculator!$B$37/Calculator!$F$14,1)))*IF(MOD(Calculator!$B$37/Calculator!$F$14,1)&lt;0.5,-1,1))^2)/((50*POWER(80,POWER(COS(PI()*MOD(Calculator!$B$37/Calculator!$F$14,1)),2))+$C78)^2+(1500*ABS(SIN(2*PI()*MOD(Calculator!$B$37/Calculator!$F$14,1)))*IF(MOD(Calculator!$B$37/Calculator!$F$14,1)&lt;0.5,-1,1))^2)))/(1-SQRT(((50*POWER(80,POWER(COS(PI()*MOD(Calculator!$B$37/Calculator!$F$14,1)),2))-$C78)^2+(1500*ABS(SIN(2*PI()*MOD(Calculator!$B$37/Calculator!$F$14,1)))*IF(MOD(Calculator!$B$37/Calculator!$F$14,1)&lt;0.5,-1,1))^2)/((50*POWER(80,POWER(COS(PI()*MOD(Calculator!$B$37/Calculator!$F$14,1)),2))+$C78)^2+(1500*ABS(SIN(2*PI()*MOD(Calculator!$B$37/Calculator!$F$14,1)))*IF(MOD(Calculator!$B$37/Calculator!$F$14,1)&lt;0.5,-1,1))^2))),2))</f>
        <v>—</v>
      </c>
      <c r="FH78" s="300" t="n">
        <f aca="false">IF(OR(Calculator!$E$15&lt;&gt;"YES",Calculator!$B$37&lt;Calculator!$G$15),"—",ROUND((1+SQRT(((50*POWER(80,POWER(COS(PI()*MOD(Calculator!$B$37/Calculator!$F$15,1)),2))-$C78)^2+(1500*ABS(SIN(2*PI()*MOD(Calculator!$B$37/Calculator!$F$15,1)))*IF(MOD(Calculator!$B$37/Calculator!$F$15,1)&lt;0.5,-1,1))^2)/((50*POWER(80,POWER(COS(PI()*MOD(Calculator!$B$37/Calculator!$F$15,1)),2))+$C78)^2+(1500*ABS(SIN(2*PI()*MOD(Calculator!$B$37/Calculator!$F$15,1)))*IF(MOD(Calculator!$B$37/Calculator!$F$15,1)&lt;0.5,-1,1))^2)))/(1-SQRT(((50*POWER(80,POWER(COS(PI()*MOD(Calculator!$B$37/Calculator!$F$15,1)),2))-$C78)^2+(1500*ABS(SIN(2*PI()*MOD(Calculator!$B$37/Calculator!$F$15,1)))*IF(MOD(Calculator!$B$37/Calculator!$F$15,1)&lt;0.5,-1,1))^2)/((50*POWER(80,POWER(COS(PI()*MOD(Calculator!$B$37/Calculator!$F$15,1)),2))+$C78)^2+(1500*ABS(SIN(2*PI()*MOD(Calculator!$B$37/Calculator!$F$15,1)))*IF(MOD(Calculator!$B$37/Calculator!$F$15,1)&lt;0.5,-1,1))^2))),2))</f>
        <v>2.34</v>
      </c>
      <c r="FI78" s="300" t="str">
        <f aca="false">IF(OR(Calculator!$E$16&lt;&gt;"YES",Calculator!$B$37&lt;Calculator!$G$16),"—",ROUND((1+SQRT(((50*POWER(80,POWER(COS(PI()*MOD(Calculator!$B$37/Calculator!$F$16,1)),2))-$C78)^2+(1500*ABS(SIN(2*PI()*MOD(Calculator!$B$37/Calculator!$F$16,1)))*IF(MOD(Calculator!$B$37/Calculator!$F$16,1)&lt;0.5,-1,1))^2)/((50*POWER(80,POWER(COS(PI()*MOD(Calculator!$B$37/Calculator!$F$16,1)),2))+$C78)^2+(1500*ABS(SIN(2*PI()*MOD(Calculator!$B$37/Calculator!$F$16,1)))*IF(MOD(Calculator!$B$37/Calculator!$F$16,1)&lt;0.5,-1,1))^2)))/(1-SQRT(((50*POWER(80,POWER(COS(PI()*MOD(Calculator!$B$37/Calculator!$F$16,1)),2))-$C78)^2+(1500*ABS(SIN(2*PI()*MOD(Calculator!$B$37/Calculator!$F$16,1)))*IF(MOD(Calculator!$B$37/Calculator!$F$16,1)&lt;0.5,-1,1))^2)/((50*POWER(80,POWER(COS(PI()*MOD(Calculator!$B$37/Calculator!$F$16,1)),2))+$C78)^2+(1500*ABS(SIN(2*PI()*MOD(Calculator!$B$37/Calculator!$F$16,1)))*IF(MOD(Calculator!$B$37/Calculator!$F$16,1)&lt;0.5,-1,1))^2))),2))</f>
        <v>—</v>
      </c>
      <c r="FJ78" s="300" t="n">
        <f aca="false">IF(OR(Calculator!$E$17&lt;&gt;"YES",Calculator!$B$37&lt;Calculator!$G$17),"—",ROUND((1+SQRT(((50*POWER(80,POWER(COS(PI()*MOD(Calculator!$B$37/Calculator!$F$17,1)),2))-$C78)^2+(1500*ABS(SIN(2*PI()*MOD(Calculator!$B$37/Calculator!$F$17,1)))*IF(MOD(Calculator!$B$37/Calculator!$F$17,1)&lt;0.5,-1,1))^2)/((50*POWER(80,POWER(COS(PI()*MOD(Calculator!$B$37/Calculator!$F$17,1)),2))+$C78)^2+(1500*ABS(SIN(2*PI()*MOD(Calculator!$B$37/Calculator!$F$17,1)))*IF(MOD(Calculator!$B$37/Calculator!$F$17,1)&lt;0.5,-1,1))^2)))/(1-SQRT(((50*POWER(80,POWER(COS(PI()*MOD(Calculator!$B$37/Calculator!$F$17,1)),2))-$C78)^2+(1500*ABS(SIN(2*PI()*MOD(Calculator!$B$37/Calculator!$F$17,1)))*IF(MOD(Calculator!$B$37/Calculator!$F$17,1)&lt;0.5,-1,1))^2)/((50*POWER(80,POWER(COS(PI()*MOD(Calculator!$B$37/Calculator!$F$17,1)),2))+$C78)^2+(1500*ABS(SIN(2*PI()*MOD(Calculator!$B$37/Calculator!$F$17,1)))*IF(MOD(Calculator!$B$37/Calculator!$F$17,1)&lt;0.5,-1,1))^2))),2))</f>
        <v>15.09</v>
      </c>
      <c r="FK78" s="300" t="str">
        <f aca="false">IF(OR(Calculator!$E$18&lt;&gt;"YES",Calculator!$B$37&lt;Calculator!$G$18),"—",ROUND((1+SQRT(((50*POWER(80,POWER(COS(PI()*MOD(Calculator!$B$37/Calculator!$F$18,1)),2))-$C78)^2+(1500*ABS(SIN(2*PI()*MOD(Calculator!$B$37/Calculator!$F$18,1)))*IF(MOD(Calculator!$B$37/Calculator!$F$18,1)&lt;0.5,-1,1))^2)/((50*POWER(80,POWER(COS(PI()*MOD(Calculator!$B$37/Calculator!$F$18,1)),2))+$C78)^2+(1500*ABS(SIN(2*PI()*MOD(Calculator!$B$37/Calculator!$F$18,1)))*IF(MOD(Calculator!$B$37/Calculator!$F$18,1)&lt;0.5,-1,1))^2)))/(1-SQRT(((50*POWER(80,POWER(COS(PI()*MOD(Calculator!$B$37/Calculator!$F$18,1)),2))-$C78)^2+(1500*ABS(SIN(2*PI()*MOD(Calculator!$B$37/Calculator!$F$18,1)))*IF(MOD(Calculator!$B$37/Calculator!$F$18,1)&lt;0.5,-1,1))^2)/((50*POWER(80,POWER(COS(PI()*MOD(Calculator!$B$37/Calculator!$F$18,1)),2))+$C78)^2+(1500*ABS(SIN(2*PI()*MOD(Calculator!$B$37/Calculator!$F$18,1)))*IF(MOD(Calculator!$B$37/Calculator!$F$18,1)&lt;0.5,-1,1))^2))),2))</f>
        <v>—</v>
      </c>
      <c r="FL78" s="300" t="str">
        <f aca="false">IF(OR(Calculator!$E$19&lt;&gt;"YES",Calculator!$B$37&lt;Calculator!$G$19),"—",ROUND((1+SQRT(((50*POWER(80,POWER(COS(PI()*MOD(Calculator!$B$37/Calculator!$F$19,1)),2))-$C78)^2+(1500*ABS(SIN(2*PI()*MOD(Calculator!$B$37/Calculator!$F$19,1)))*IF(MOD(Calculator!$B$37/Calculator!$F$19,1)&lt;0.5,-1,1))^2)/((50*POWER(80,POWER(COS(PI()*MOD(Calculator!$B$37/Calculator!$F$19,1)),2))+$C78)^2+(1500*ABS(SIN(2*PI()*MOD(Calculator!$B$37/Calculator!$F$19,1)))*IF(MOD(Calculator!$B$37/Calculator!$F$19,1)&lt;0.5,-1,1))^2)))/(1-SQRT(((50*POWER(80,POWER(COS(PI()*MOD(Calculator!$B$37/Calculator!$F$19,1)),2))-$C78)^2+(1500*ABS(SIN(2*PI()*MOD(Calculator!$B$37/Calculator!$F$19,1)))*IF(MOD(Calculator!$B$37/Calculator!$F$19,1)&lt;0.5,-1,1))^2)/((50*POWER(80,POWER(COS(PI()*MOD(Calculator!$B$37/Calculator!$F$19,1)),2))+$C78)^2+(1500*ABS(SIN(2*PI()*MOD(Calculator!$B$37/Calculator!$F$19,1)))*IF(MOD(Calculator!$B$37/Calculator!$F$19,1)&lt;0.5,-1,1))^2))),2))</f>
        <v>—</v>
      </c>
      <c r="FM78" s="300" t="str">
        <f aca="false">IF(OR(Calculator!$E$20&lt;&gt;"YES",Calculator!$B$37&lt;Calculator!$G$20),"—",ROUND((1+SQRT(((50*POWER(80,POWER(COS(PI()*MOD(Calculator!$B$37/Calculator!$F$20,1)),2))-$C78)^2+(1500*ABS(SIN(2*PI()*MOD(Calculator!$B$37/Calculator!$F$20,1)))*IF(MOD(Calculator!$B$37/Calculator!$F$20,1)&lt;0.5,-1,1))^2)/((50*POWER(80,POWER(COS(PI()*MOD(Calculator!$B$37/Calculator!$F$20,1)),2))+$C78)^2+(1500*ABS(SIN(2*PI()*MOD(Calculator!$B$37/Calculator!$F$20,1)))*IF(MOD(Calculator!$B$37/Calculator!$F$20,1)&lt;0.5,-1,1))^2)))/(1-SQRT(((50*POWER(80,POWER(COS(PI()*MOD(Calculator!$B$37/Calculator!$F$20,1)),2))-$C78)^2+(1500*ABS(SIN(2*PI()*MOD(Calculator!$B$37/Calculator!$F$20,1)))*IF(MOD(Calculator!$B$37/Calculator!$F$20,1)&lt;0.5,-1,1))^2)/((50*POWER(80,POWER(COS(PI()*MOD(Calculator!$B$37/Calculator!$F$20,1)),2))+$C78)^2+(1500*ABS(SIN(2*PI()*MOD(Calculator!$B$37/Calculator!$F$20,1)))*IF(MOD(Calculator!$B$37/Calculator!$F$20,1)&lt;0.5,-1,1))^2))),2))</f>
        <v>—</v>
      </c>
      <c r="FN78" s="300" t="str">
        <f aca="false">IF(OR(Calculator!$E$21&lt;&gt;"YES",Calculator!$B$37&lt;Calculator!$G$21),"—",ROUND((1+SQRT(((50*POWER(80,POWER(COS(PI()*MOD(Calculator!$B$37/Calculator!$F$21,1)),2))-$C78)^2+(1500*ABS(SIN(2*PI()*MOD(Calculator!$B$37/Calculator!$F$21,1)))*IF(MOD(Calculator!$B$37/Calculator!$F$21,1)&lt;0.5,-1,1))^2)/((50*POWER(80,POWER(COS(PI()*MOD(Calculator!$B$37/Calculator!$F$21,1)),2))+$C78)^2+(1500*ABS(SIN(2*PI()*MOD(Calculator!$B$37/Calculator!$F$21,1)))*IF(MOD(Calculator!$B$37/Calculator!$F$21,1)&lt;0.5,-1,1))^2)))/(1-SQRT(((50*POWER(80,POWER(COS(PI()*MOD(Calculator!$B$37/Calculator!$F$21,1)),2))-$C78)^2+(1500*ABS(SIN(2*PI()*MOD(Calculator!$B$37/Calculator!$F$21,1)))*IF(MOD(Calculator!$B$37/Calculator!$F$21,1)&lt;0.5,-1,1))^2)/((50*POWER(80,POWER(COS(PI()*MOD(Calculator!$B$37/Calculator!$F$21,1)),2))+$C78)^2+(1500*ABS(SIN(2*PI()*MOD(Calculator!$B$37/Calculator!$F$21,1)))*IF(MOD(Calculator!$B$37/Calculator!$F$21,1)&lt;0.5,-1,1))^2))),2))</f>
        <v>—</v>
      </c>
      <c r="FO78" s="300" t="str">
        <f aca="false">IF(OR(Calculator!$E$22&lt;&gt;"YES",Calculator!$B$37&lt;Calculator!$G$22),"—",ROUND((1+SQRT(((50*POWER(80,POWER(COS(PI()*MOD(Calculator!$B$37/Calculator!$F$22,1)),2))-$C78)^2+(1500*ABS(SIN(2*PI()*MOD(Calculator!$B$37/Calculator!$F$22,1)))*IF(MOD(Calculator!$B$37/Calculator!$F$22,1)&lt;0.5,-1,1))^2)/((50*POWER(80,POWER(COS(PI()*MOD(Calculator!$B$37/Calculator!$F$22,1)),2))+$C78)^2+(1500*ABS(SIN(2*PI()*MOD(Calculator!$B$37/Calculator!$F$22,1)))*IF(MOD(Calculator!$B$37/Calculator!$F$22,1)&lt;0.5,-1,1))^2)))/(1-SQRT(((50*POWER(80,POWER(COS(PI()*MOD(Calculator!$B$37/Calculator!$F$22,1)),2))-$C78)^2+(1500*ABS(SIN(2*PI()*MOD(Calculator!$B$37/Calculator!$F$22,1)))*IF(MOD(Calculator!$B$37/Calculator!$F$22,1)&lt;0.5,-1,1))^2)/((50*POWER(80,POWER(COS(PI()*MOD(Calculator!$B$37/Calculator!$F$22,1)),2))+$C78)^2+(1500*ABS(SIN(2*PI()*MOD(Calculator!$B$37/Calculator!$F$22,1)))*IF(MOD(Calculator!$B$37/Calculator!$F$22,1)&lt;0.5,-1,1))^2))),2))</f>
        <v>—</v>
      </c>
      <c r="FP78" s="295" t="n">
        <f aca="false">IFERROR(ROUND((IF(ISNUMBER(FE78),FE78,0)+IF(ISNUMBER(FF78),FF78,0)+IF(ISNUMBER(FG78),FG78,0)+IF(ISNUMBER(FH78),FH78,0)+IF(ISNUMBER(FI78),FI78,0)+IF(ISNUMBER(FJ78),FJ78,0)+IF(ISNUMBER(FK78),FK78,0)+IF(ISNUMBER(FL78),FL78,0)+IF(ISNUMBER(FM78),FM78,0)+IF(ISNUMBER(FN78),FN78,0)+IF(ISNUMBER(FO78),FO78,0))/(IF(ISNUMBER(FE78),1,0)+IF(ISNUMBER(FF78),1,0)+IF(ISNUMBER(FG78),1,0)+IF(ISNUMBER(FH78),1,0)+IF(ISNUMBER(FI78),1,0)+IF(ISNUMBER(FJ78),1,0)+IF(ISNUMBER(FK78),1,0)+IF(ISNUMBER(FL78),1,0)+IF(ISNUMBER(FM78),1,0)+IF(ISNUMBER(FN78),1,0)+IF(ISNUMBER(FO78),1,0)),4),"")</f>
        <v>8.715</v>
      </c>
      <c r="FQ78" s="300" t="str">
        <f aca="false">IF(OR(Calculator!$E$12&lt;&gt;"YES",Calculator!$B$38&lt;Calculator!$G$12),"—",ROUND((1+SQRT(((50*POWER(80,POWER(COS(PI()*MOD(Calculator!$B$38/Calculator!$F$12,1)),2))-$C78)^2+(1500*ABS(SIN(2*PI()*MOD(Calculator!$B$38/Calculator!$F$12,1)))*IF(MOD(Calculator!$B$38/Calculator!$F$12,1)&lt;0.5,-1,1))^2)/((50*POWER(80,POWER(COS(PI()*MOD(Calculator!$B$38/Calculator!$F$12,1)),2))+$C78)^2+(1500*ABS(SIN(2*PI()*MOD(Calculator!$B$38/Calculator!$F$12,1)))*IF(MOD(Calculator!$B$38/Calculator!$F$12,1)&lt;0.5,-1,1))^2)))/(1-SQRT(((50*POWER(80,POWER(COS(PI()*MOD(Calculator!$B$38/Calculator!$F$12,1)),2))-$C78)^2+(1500*ABS(SIN(2*PI()*MOD(Calculator!$B$38/Calculator!$F$12,1)))*IF(MOD(Calculator!$B$38/Calculator!$F$12,1)&lt;0.5,-1,1))^2)/((50*POWER(80,POWER(COS(PI()*MOD(Calculator!$B$38/Calculator!$F$12,1)),2))+$C78)^2+(1500*ABS(SIN(2*PI()*MOD(Calculator!$B$38/Calculator!$F$12,1)))*IF(MOD(Calculator!$B$38/Calculator!$F$12,1)&lt;0.5,-1,1))^2))),2))</f>
        <v>—</v>
      </c>
      <c r="FR78" s="300" t="str">
        <f aca="false">IF(OR(Calculator!$E$13&lt;&gt;"YES",Calculator!$B$38&lt;Calculator!$G$13),"—",ROUND((1+SQRT(((50*POWER(80,POWER(COS(PI()*MOD(Calculator!$B$38/Calculator!$F$13,1)),2))-$C78)^2+(1500*ABS(SIN(2*PI()*MOD(Calculator!$B$38/Calculator!$F$13,1)))*IF(MOD(Calculator!$B$38/Calculator!$F$13,1)&lt;0.5,-1,1))^2)/((50*POWER(80,POWER(COS(PI()*MOD(Calculator!$B$38/Calculator!$F$13,1)),2))+$C78)^2+(1500*ABS(SIN(2*PI()*MOD(Calculator!$B$38/Calculator!$F$13,1)))*IF(MOD(Calculator!$B$38/Calculator!$F$13,1)&lt;0.5,-1,1))^2)))/(1-SQRT(((50*POWER(80,POWER(COS(PI()*MOD(Calculator!$B$38/Calculator!$F$13,1)),2))-$C78)^2+(1500*ABS(SIN(2*PI()*MOD(Calculator!$B$38/Calculator!$F$13,1)))*IF(MOD(Calculator!$B$38/Calculator!$F$13,1)&lt;0.5,-1,1))^2)/((50*POWER(80,POWER(COS(PI()*MOD(Calculator!$B$38/Calculator!$F$13,1)),2))+$C78)^2+(1500*ABS(SIN(2*PI()*MOD(Calculator!$B$38/Calculator!$F$13,1)))*IF(MOD(Calculator!$B$38/Calculator!$F$13,1)&lt;0.5,-1,1))^2))),2))</f>
        <v>—</v>
      </c>
      <c r="FS78" s="300" t="str">
        <f aca="false">IF(OR(Calculator!$E$14&lt;&gt;"YES",Calculator!$B$38&lt;Calculator!$G$14),"—",ROUND((1+SQRT(((50*POWER(80,POWER(COS(PI()*MOD(Calculator!$B$38/Calculator!$F$14,1)),2))-$C78)^2+(1500*ABS(SIN(2*PI()*MOD(Calculator!$B$38/Calculator!$F$14,1)))*IF(MOD(Calculator!$B$38/Calculator!$F$14,1)&lt;0.5,-1,1))^2)/((50*POWER(80,POWER(COS(PI()*MOD(Calculator!$B$38/Calculator!$F$14,1)),2))+$C78)^2+(1500*ABS(SIN(2*PI()*MOD(Calculator!$B$38/Calculator!$F$14,1)))*IF(MOD(Calculator!$B$38/Calculator!$F$14,1)&lt;0.5,-1,1))^2)))/(1-SQRT(((50*POWER(80,POWER(COS(PI()*MOD(Calculator!$B$38/Calculator!$F$14,1)),2))-$C78)^2+(1500*ABS(SIN(2*PI()*MOD(Calculator!$B$38/Calculator!$F$14,1)))*IF(MOD(Calculator!$B$38/Calculator!$F$14,1)&lt;0.5,-1,1))^2)/((50*POWER(80,POWER(COS(PI()*MOD(Calculator!$B$38/Calculator!$F$14,1)),2))+$C78)^2+(1500*ABS(SIN(2*PI()*MOD(Calculator!$B$38/Calculator!$F$14,1)))*IF(MOD(Calculator!$B$38/Calculator!$F$14,1)&lt;0.5,-1,1))^2))),2))</f>
        <v>—</v>
      </c>
      <c r="FT78" s="300" t="n">
        <f aca="false">IF(OR(Calculator!$E$15&lt;&gt;"YES",Calculator!$B$38&lt;Calculator!$G$15),"—",ROUND((1+SQRT(((50*POWER(80,POWER(COS(PI()*MOD(Calculator!$B$38/Calculator!$F$15,1)),2))-$C78)^2+(1500*ABS(SIN(2*PI()*MOD(Calculator!$B$38/Calculator!$F$15,1)))*IF(MOD(Calculator!$B$38/Calculator!$F$15,1)&lt;0.5,-1,1))^2)/((50*POWER(80,POWER(COS(PI()*MOD(Calculator!$B$38/Calculator!$F$15,1)),2))+$C78)^2+(1500*ABS(SIN(2*PI()*MOD(Calculator!$B$38/Calculator!$F$15,1)))*IF(MOD(Calculator!$B$38/Calculator!$F$15,1)&lt;0.5,-1,1))^2)))/(1-SQRT(((50*POWER(80,POWER(COS(PI()*MOD(Calculator!$B$38/Calculator!$F$15,1)),2))-$C78)^2+(1500*ABS(SIN(2*PI()*MOD(Calculator!$B$38/Calculator!$F$15,1)))*IF(MOD(Calculator!$B$38/Calculator!$F$15,1)&lt;0.5,-1,1))^2)/((50*POWER(80,POWER(COS(PI()*MOD(Calculator!$B$38/Calculator!$F$15,1)),2))+$C78)^2+(1500*ABS(SIN(2*PI()*MOD(Calculator!$B$38/Calculator!$F$15,1)))*IF(MOD(Calculator!$B$38/Calculator!$F$15,1)&lt;0.5,-1,1))^2))),2))</f>
        <v>2.16</v>
      </c>
      <c r="FU78" s="300" t="str">
        <f aca="false">IF(OR(Calculator!$E$16&lt;&gt;"YES",Calculator!$B$38&lt;Calculator!$G$16),"—",ROUND((1+SQRT(((50*POWER(80,POWER(COS(PI()*MOD(Calculator!$B$38/Calculator!$F$16,1)),2))-$C78)^2+(1500*ABS(SIN(2*PI()*MOD(Calculator!$B$38/Calculator!$F$16,1)))*IF(MOD(Calculator!$B$38/Calculator!$F$16,1)&lt;0.5,-1,1))^2)/((50*POWER(80,POWER(COS(PI()*MOD(Calculator!$B$38/Calculator!$F$16,1)),2))+$C78)^2+(1500*ABS(SIN(2*PI()*MOD(Calculator!$B$38/Calculator!$F$16,1)))*IF(MOD(Calculator!$B$38/Calculator!$F$16,1)&lt;0.5,-1,1))^2)))/(1-SQRT(((50*POWER(80,POWER(COS(PI()*MOD(Calculator!$B$38/Calculator!$F$16,1)),2))-$C78)^2+(1500*ABS(SIN(2*PI()*MOD(Calculator!$B$38/Calculator!$F$16,1)))*IF(MOD(Calculator!$B$38/Calculator!$F$16,1)&lt;0.5,-1,1))^2)/((50*POWER(80,POWER(COS(PI()*MOD(Calculator!$B$38/Calculator!$F$16,1)),2))+$C78)^2+(1500*ABS(SIN(2*PI()*MOD(Calculator!$B$38/Calculator!$F$16,1)))*IF(MOD(Calculator!$B$38/Calculator!$F$16,1)&lt;0.5,-1,1))^2))),2))</f>
        <v>—</v>
      </c>
      <c r="FV78" s="300" t="n">
        <f aca="false">IF(OR(Calculator!$E$17&lt;&gt;"YES",Calculator!$B$38&lt;Calculator!$G$17),"—",ROUND((1+SQRT(((50*POWER(80,POWER(COS(PI()*MOD(Calculator!$B$38/Calculator!$F$17,1)),2))-$C78)^2+(1500*ABS(SIN(2*PI()*MOD(Calculator!$B$38/Calculator!$F$17,1)))*IF(MOD(Calculator!$B$38/Calculator!$F$17,1)&lt;0.5,-1,1))^2)/((50*POWER(80,POWER(COS(PI()*MOD(Calculator!$B$38/Calculator!$F$17,1)),2))+$C78)^2+(1500*ABS(SIN(2*PI()*MOD(Calculator!$B$38/Calculator!$F$17,1)))*IF(MOD(Calculator!$B$38/Calculator!$F$17,1)&lt;0.5,-1,1))^2)))/(1-SQRT(((50*POWER(80,POWER(COS(PI()*MOD(Calculator!$B$38/Calculator!$F$17,1)),2))-$C78)^2+(1500*ABS(SIN(2*PI()*MOD(Calculator!$B$38/Calculator!$F$17,1)))*IF(MOD(Calculator!$B$38/Calculator!$F$17,1)&lt;0.5,-1,1))^2)/((50*POWER(80,POWER(COS(PI()*MOD(Calculator!$B$38/Calculator!$F$17,1)),2))+$C78)^2+(1500*ABS(SIN(2*PI()*MOD(Calculator!$B$38/Calculator!$F$17,1)))*IF(MOD(Calculator!$B$38/Calculator!$F$17,1)&lt;0.5,-1,1))^2))),2))</f>
        <v>18.97</v>
      </c>
      <c r="FW78" s="300" t="str">
        <f aca="false">IF(OR(Calculator!$E$18&lt;&gt;"YES",Calculator!$B$38&lt;Calculator!$G$18),"—",ROUND((1+SQRT(((50*POWER(80,POWER(COS(PI()*MOD(Calculator!$B$38/Calculator!$F$18,1)),2))-$C78)^2+(1500*ABS(SIN(2*PI()*MOD(Calculator!$B$38/Calculator!$F$18,1)))*IF(MOD(Calculator!$B$38/Calculator!$F$18,1)&lt;0.5,-1,1))^2)/((50*POWER(80,POWER(COS(PI()*MOD(Calculator!$B$38/Calculator!$F$18,1)),2))+$C78)^2+(1500*ABS(SIN(2*PI()*MOD(Calculator!$B$38/Calculator!$F$18,1)))*IF(MOD(Calculator!$B$38/Calculator!$F$18,1)&lt;0.5,-1,1))^2)))/(1-SQRT(((50*POWER(80,POWER(COS(PI()*MOD(Calculator!$B$38/Calculator!$F$18,1)),2))-$C78)^2+(1500*ABS(SIN(2*PI()*MOD(Calculator!$B$38/Calculator!$F$18,1)))*IF(MOD(Calculator!$B$38/Calculator!$F$18,1)&lt;0.5,-1,1))^2)/((50*POWER(80,POWER(COS(PI()*MOD(Calculator!$B$38/Calculator!$F$18,1)),2))+$C78)^2+(1500*ABS(SIN(2*PI()*MOD(Calculator!$B$38/Calculator!$F$18,1)))*IF(MOD(Calculator!$B$38/Calculator!$F$18,1)&lt;0.5,-1,1))^2))),2))</f>
        <v>—</v>
      </c>
      <c r="FX78" s="300" t="str">
        <f aca="false">IF(OR(Calculator!$E$19&lt;&gt;"YES",Calculator!$B$38&lt;Calculator!$G$19),"—",ROUND((1+SQRT(((50*POWER(80,POWER(COS(PI()*MOD(Calculator!$B$38/Calculator!$F$19,1)),2))-$C78)^2+(1500*ABS(SIN(2*PI()*MOD(Calculator!$B$38/Calculator!$F$19,1)))*IF(MOD(Calculator!$B$38/Calculator!$F$19,1)&lt;0.5,-1,1))^2)/((50*POWER(80,POWER(COS(PI()*MOD(Calculator!$B$38/Calculator!$F$19,1)),2))+$C78)^2+(1500*ABS(SIN(2*PI()*MOD(Calculator!$B$38/Calculator!$F$19,1)))*IF(MOD(Calculator!$B$38/Calculator!$F$19,1)&lt;0.5,-1,1))^2)))/(1-SQRT(((50*POWER(80,POWER(COS(PI()*MOD(Calculator!$B$38/Calculator!$F$19,1)),2))-$C78)^2+(1500*ABS(SIN(2*PI()*MOD(Calculator!$B$38/Calculator!$F$19,1)))*IF(MOD(Calculator!$B$38/Calculator!$F$19,1)&lt;0.5,-1,1))^2)/((50*POWER(80,POWER(COS(PI()*MOD(Calculator!$B$38/Calculator!$F$19,1)),2))+$C78)^2+(1500*ABS(SIN(2*PI()*MOD(Calculator!$B$38/Calculator!$F$19,1)))*IF(MOD(Calculator!$B$38/Calculator!$F$19,1)&lt;0.5,-1,1))^2))),2))</f>
        <v>—</v>
      </c>
      <c r="FY78" s="300" t="str">
        <f aca="false">IF(OR(Calculator!$E$20&lt;&gt;"YES",Calculator!$B$38&lt;Calculator!$G$20),"—",ROUND((1+SQRT(((50*POWER(80,POWER(COS(PI()*MOD(Calculator!$B$38/Calculator!$F$20,1)),2))-$C78)^2+(1500*ABS(SIN(2*PI()*MOD(Calculator!$B$38/Calculator!$F$20,1)))*IF(MOD(Calculator!$B$38/Calculator!$F$20,1)&lt;0.5,-1,1))^2)/((50*POWER(80,POWER(COS(PI()*MOD(Calculator!$B$38/Calculator!$F$20,1)),2))+$C78)^2+(1500*ABS(SIN(2*PI()*MOD(Calculator!$B$38/Calculator!$F$20,1)))*IF(MOD(Calculator!$B$38/Calculator!$F$20,1)&lt;0.5,-1,1))^2)))/(1-SQRT(((50*POWER(80,POWER(COS(PI()*MOD(Calculator!$B$38/Calculator!$F$20,1)),2))-$C78)^2+(1500*ABS(SIN(2*PI()*MOD(Calculator!$B$38/Calculator!$F$20,1)))*IF(MOD(Calculator!$B$38/Calculator!$F$20,1)&lt;0.5,-1,1))^2)/((50*POWER(80,POWER(COS(PI()*MOD(Calculator!$B$38/Calculator!$F$20,1)),2))+$C78)^2+(1500*ABS(SIN(2*PI()*MOD(Calculator!$B$38/Calculator!$F$20,1)))*IF(MOD(Calculator!$B$38/Calculator!$F$20,1)&lt;0.5,-1,1))^2))),2))</f>
        <v>—</v>
      </c>
      <c r="FZ78" s="300" t="str">
        <f aca="false">IF(OR(Calculator!$E$21&lt;&gt;"YES",Calculator!$B$38&lt;Calculator!$G$21),"—",ROUND((1+SQRT(((50*POWER(80,POWER(COS(PI()*MOD(Calculator!$B$38/Calculator!$F$21,1)),2))-$C78)^2+(1500*ABS(SIN(2*PI()*MOD(Calculator!$B$38/Calculator!$F$21,1)))*IF(MOD(Calculator!$B$38/Calculator!$F$21,1)&lt;0.5,-1,1))^2)/((50*POWER(80,POWER(COS(PI()*MOD(Calculator!$B$38/Calculator!$F$21,1)),2))+$C78)^2+(1500*ABS(SIN(2*PI()*MOD(Calculator!$B$38/Calculator!$F$21,1)))*IF(MOD(Calculator!$B$38/Calculator!$F$21,1)&lt;0.5,-1,1))^2)))/(1-SQRT(((50*POWER(80,POWER(COS(PI()*MOD(Calculator!$B$38/Calculator!$F$21,1)),2))-$C78)^2+(1500*ABS(SIN(2*PI()*MOD(Calculator!$B$38/Calculator!$F$21,1)))*IF(MOD(Calculator!$B$38/Calculator!$F$21,1)&lt;0.5,-1,1))^2)/((50*POWER(80,POWER(COS(PI()*MOD(Calculator!$B$38/Calculator!$F$21,1)),2))+$C78)^2+(1500*ABS(SIN(2*PI()*MOD(Calculator!$B$38/Calculator!$F$21,1)))*IF(MOD(Calculator!$B$38/Calculator!$F$21,1)&lt;0.5,-1,1))^2))),2))</f>
        <v>—</v>
      </c>
      <c r="GA78" s="300" t="str">
        <f aca="false">IF(OR(Calculator!$E$22&lt;&gt;"YES",Calculator!$B$38&lt;Calculator!$G$22),"—",ROUND((1+SQRT(((50*POWER(80,POWER(COS(PI()*MOD(Calculator!$B$38/Calculator!$F$22,1)),2))-$C78)^2+(1500*ABS(SIN(2*PI()*MOD(Calculator!$B$38/Calculator!$F$22,1)))*IF(MOD(Calculator!$B$38/Calculator!$F$22,1)&lt;0.5,-1,1))^2)/((50*POWER(80,POWER(COS(PI()*MOD(Calculator!$B$38/Calculator!$F$22,1)),2))+$C78)^2+(1500*ABS(SIN(2*PI()*MOD(Calculator!$B$38/Calculator!$F$22,1)))*IF(MOD(Calculator!$B$38/Calculator!$F$22,1)&lt;0.5,-1,1))^2)))/(1-SQRT(((50*POWER(80,POWER(COS(PI()*MOD(Calculator!$B$38/Calculator!$F$22,1)),2))-$C78)^2+(1500*ABS(SIN(2*PI()*MOD(Calculator!$B$38/Calculator!$F$22,1)))*IF(MOD(Calculator!$B$38/Calculator!$F$22,1)&lt;0.5,-1,1))^2)/((50*POWER(80,POWER(COS(PI()*MOD(Calculator!$B$38/Calculator!$F$22,1)),2))+$C78)^2+(1500*ABS(SIN(2*PI()*MOD(Calculator!$B$38/Calculator!$F$22,1)))*IF(MOD(Calculator!$B$38/Calculator!$F$22,1)&lt;0.5,-1,1))^2))),2))</f>
        <v>—</v>
      </c>
      <c r="GB78" s="295" t="n">
        <f aca="false">IFERROR(ROUND((IF(ISNUMBER(FQ78),FQ78,0)+IF(ISNUMBER(FR78),FR78,0)+IF(ISNUMBER(FS78),FS78,0)+IF(ISNUMBER(FT78),FT78,0)+IF(ISNUMBER(FU78),FU78,0)+IF(ISNUMBER(FV78),FV78,0)+IF(ISNUMBER(FW78),FW78,0)+IF(ISNUMBER(FX78),FX78,0)+IF(ISNUMBER(FY78),FY78,0)+IF(ISNUMBER(FZ78),FZ78,0)+IF(ISNUMBER(GA78),GA78,0))/(IF(ISNUMBER(FQ78),1,0)+IF(ISNUMBER(FR78),1,0)+IF(ISNUMBER(FS78),1,0)+IF(ISNUMBER(FT78),1,0)+IF(ISNUMBER(FU78),1,0)+IF(ISNUMBER(FV78),1,0)+IF(ISNUMBER(FW78),1,0)+IF(ISNUMBER(FX78),1,0)+IF(ISNUMBER(FY78),1,0)+IF(ISNUMBER(FZ78),1,0)+IF(ISNUMBER(GA78),1,0)),4),"")</f>
        <v>10.565</v>
      </c>
      <c r="GD78" s="253" t="str">
        <f aca="false">IF(OR(Calculator!$E$12&lt;&gt;"YES",Calculator!$B$34&lt;Calculator!$G$12),"—",ROUND((1+SQRT(((50*POWER(80,POWER(COS(PI()*MOD(Calculator!$B$34/Calculator!$F$12,1)),2))+MIN(500,MAX(30,100*EXP(-0.3*'VSWR Calculator'!$C$24)*(1+3*ABS(MOD('VSWR Calculator'!$C$23/Calculator!$F$12/2,1)-0.5))))/'VSWR Calculator'!$C$25)-$C78)^2+(1500*ABS(SIN(2*PI()*MOD(Calculator!$B$34/Calculator!$F$12,1)))*IF(MOD(Calculator!$B$34/Calculator!$F$12,1)&lt;0.5,-1,1))^2)/SQRT(((50*POWER(80,POWER(COS(PI()*MOD(Calculator!$B$34/Calculator!$F$12,1)),2))+MIN(500,MAX(30,100*EXP(-0.3*'VSWR Calculator'!$C$24)*(1+3*ABS(MOD('VSWR Calculator'!$C$23/Calculator!$F$12/2,1)-0.5))))/'VSWR Calculator'!$C$25)+$C78)^2+(1500*ABS(SIN(2*PI()*MOD(Calculator!$B$34/Calculator!$F$12,1)))*IF(MOD(Calculator!$B$34/Calculator!$F$12,1)&lt;0.5,-1,1))^2))/(1-SQRT(((50*POWER(80,POWER(COS(PI()*MOD(Calculator!$B$34/Calculator!$F$12,1)),2))+MIN(500,MAX(30,100*EXP(-0.3*'VSWR Calculator'!$C$24)*(1+3*ABS(MOD('VSWR Calculator'!$C$23/Calculator!$F$12/2,1)-0.5))))/'VSWR Calculator'!$C$25)-$C78)^2+(1500*ABS(SIN(2*PI()*MOD(Calculator!$B$34/Calculator!$F$12,1)))*IF(MOD(Calculator!$B$34/Calculator!$F$12,1)&lt;0.5,-1,1))^2)/SQRT(((50*POWER(80,POWER(COS(PI()*MOD(Calculator!$B$34/Calculator!$F$12,1)),2))+MIN(500,MAX(30,100*EXP(-0.3*'VSWR Calculator'!$C$24)*(1+3*ABS(MOD('VSWR Calculator'!$C$23/Calculator!$F$12/2,1)-0.5))))/'VSWR Calculator'!$C$25)+$C78)^2+(1500*ABS(SIN(2*PI()*MOD(Calculator!$B$34/Calculator!$F$12,1)))*IF(MOD(Calculator!$B$34/Calculator!$F$12,1)&lt;0.5,-1,1))^2)),2))</f>
        <v>—</v>
      </c>
      <c r="GE78" s="253" t="str">
        <f aca="false">IF(OR(Calculator!$E$13&lt;&gt;"YES",Calculator!$B$34&lt;Calculator!$G$13),"—",ROUND((1+SQRT(((50*POWER(80,POWER(COS(PI()*MOD(Calculator!$B$34/Calculator!$F$13,1)),2))+MIN(500,MAX(30,100*EXP(-0.3*'VSWR Calculator'!$C$24)*(1+3*ABS(MOD('VSWR Calculator'!$C$23/Calculator!$F$13/2,1)-0.5))))/'VSWR Calculator'!$C$25)-$C78)^2+(1500*ABS(SIN(2*PI()*MOD(Calculator!$B$34/Calculator!$F$13,1)))*IF(MOD(Calculator!$B$34/Calculator!$F$13,1)&lt;0.5,-1,1))^2)/SQRT(((50*POWER(80,POWER(COS(PI()*MOD(Calculator!$B$34/Calculator!$F$13,1)),2))+MIN(500,MAX(30,100*EXP(-0.3*'VSWR Calculator'!$C$24)*(1+3*ABS(MOD('VSWR Calculator'!$C$23/Calculator!$F$13/2,1)-0.5))))/'VSWR Calculator'!$C$25)+$C78)^2+(1500*ABS(SIN(2*PI()*MOD(Calculator!$B$34/Calculator!$F$13,1)))*IF(MOD(Calculator!$B$34/Calculator!$F$13,1)&lt;0.5,-1,1))^2))/(1-SQRT(((50*POWER(80,POWER(COS(PI()*MOD(Calculator!$B$34/Calculator!$F$13,1)),2))+MIN(500,MAX(30,100*EXP(-0.3*'VSWR Calculator'!$C$24)*(1+3*ABS(MOD('VSWR Calculator'!$C$23/Calculator!$F$13/2,1)-0.5))))/'VSWR Calculator'!$C$25)-$C78)^2+(1500*ABS(SIN(2*PI()*MOD(Calculator!$B$34/Calculator!$F$13,1)))*IF(MOD(Calculator!$B$34/Calculator!$F$13,1)&lt;0.5,-1,1))^2)/SQRT(((50*POWER(80,POWER(COS(PI()*MOD(Calculator!$B$34/Calculator!$F$13,1)),2))+MIN(500,MAX(30,100*EXP(-0.3*'VSWR Calculator'!$C$24)*(1+3*ABS(MOD('VSWR Calculator'!$C$23/Calculator!$F$13/2,1)-0.5))))/'VSWR Calculator'!$C$25)+$C78)^2+(1500*ABS(SIN(2*PI()*MOD(Calculator!$B$34/Calculator!$F$13,1)))*IF(MOD(Calculator!$B$34/Calculator!$F$13,1)&lt;0.5,-1,1))^2)),2))</f>
        <v>—</v>
      </c>
      <c r="GF78" s="253" t="str">
        <f aca="false">IF(OR(Calculator!$E$14&lt;&gt;"YES",Calculator!$B$34&lt;Calculator!$G$14),"—",ROUND((1+SQRT(((50*POWER(80,POWER(COS(PI()*MOD(Calculator!$B$34/Calculator!$F$14,1)),2))+MIN(500,MAX(30,100*EXP(-0.3*'VSWR Calculator'!$C$24)*(1+3*ABS(MOD('VSWR Calculator'!$C$23/Calculator!$F$14/2,1)-0.5))))/'VSWR Calculator'!$C$25)-$C78)^2+(1500*ABS(SIN(2*PI()*MOD(Calculator!$B$34/Calculator!$F$14,1)))*IF(MOD(Calculator!$B$34/Calculator!$F$14,1)&lt;0.5,-1,1))^2)/SQRT(((50*POWER(80,POWER(COS(PI()*MOD(Calculator!$B$34/Calculator!$F$14,1)),2))+MIN(500,MAX(30,100*EXP(-0.3*'VSWR Calculator'!$C$24)*(1+3*ABS(MOD('VSWR Calculator'!$C$23/Calculator!$F$14/2,1)-0.5))))/'VSWR Calculator'!$C$25)+$C78)^2+(1500*ABS(SIN(2*PI()*MOD(Calculator!$B$34/Calculator!$F$14,1)))*IF(MOD(Calculator!$B$34/Calculator!$F$14,1)&lt;0.5,-1,1))^2))/(1-SQRT(((50*POWER(80,POWER(COS(PI()*MOD(Calculator!$B$34/Calculator!$F$14,1)),2))+MIN(500,MAX(30,100*EXP(-0.3*'VSWR Calculator'!$C$24)*(1+3*ABS(MOD('VSWR Calculator'!$C$23/Calculator!$F$14/2,1)-0.5))))/'VSWR Calculator'!$C$25)-$C78)^2+(1500*ABS(SIN(2*PI()*MOD(Calculator!$B$34/Calculator!$F$14,1)))*IF(MOD(Calculator!$B$34/Calculator!$F$14,1)&lt;0.5,-1,1))^2)/SQRT(((50*POWER(80,POWER(COS(PI()*MOD(Calculator!$B$34/Calculator!$F$14,1)),2))+MIN(500,MAX(30,100*EXP(-0.3*'VSWR Calculator'!$C$24)*(1+3*ABS(MOD('VSWR Calculator'!$C$23/Calculator!$F$14/2,1)-0.5))))/'VSWR Calculator'!$C$25)+$C78)^2+(1500*ABS(SIN(2*PI()*MOD(Calculator!$B$34/Calculator!$F$14,1)))*IF(MOD(Calculator!$B$34/Calculator!$F$14,1)&lt;0.5,-1,1))^2)),2))</f>
        <v>—</v>
      </c>
      <c r="GG78" s="253" t="n">
        <f aca="false">IF(OR(Calculator!$E$15&lt;&gt;"YES",Calculator!$B$34&lt;Calculator!$G$15),"—",ROUND((1+SQRT(((50*POWER(80,POWER(COS(PI()*MOD(Calculator!$B$34/Calculator!$F$15,1)),2))+MIN(500,MAX(30,100*EXP(-0.3*'VSWR Calculator'!$C$24)*(1+3*ABS(MOD('VSWR Calculator'!$C$23/Calculator!$F$15/2,1)-0.5))))/'VSWR Calculator'!$C$25)-$C78)^2+(1500*ABS(SIN(2*PI()*MOD(Calculator!$B$34/Calculator!$F$15,1)))*IF(MOD(Calculator!$B$34/Calculator!$F$15,1)&lt;0.5,-1,1))^2)/SQRT(((50*POWER(80,POWER(COS(PI()*MOD(Calculator!$B$34/Calculator!$F$15,1)),2))+MIN(500,MAX(30,100*EXP(-0.3*'VSWR Calculator'!$C$24)*(1+3*ABS(MOD('VSWR Calculator'!$C$23/Calculator!$F$15/2,1)-0.5))))/'VSWR Calculator'!$C$25)+$C78)^2+(1500*ABS(SIN(2*PI()*MOD(Calculator!$B$34/Calculator!$F$15,1)))*IF(MOD(Calculator!$B$34/Calculator!$F$15,1)&lt;0.5,-1,1))^2))/(1-SQRT(((50*POWER(80,POWER(COS(PI()*MOD(Calculator!$B$34/Calculator!$F$15,1)),2))+MIN(500,MAX(30,100*EXP(-0.3*'VSWR Calculator'!$C$24)*(1+3*ABS(MOD('VSWR Calculator'!$C$23/Calculator!$F$15/2,1)-0.5))))/'VSWR Calculator'!$C$25)-$C78)^2+(1500*ABS(SIN(2*PI()*MOD(Calculator!$B$34/Calculator!$F$15,1)))*IF(MOD(Calculator!$B$34/Calculator!$F$15,1)&lt;0.5,-1,1))^2)/SQRT(((50*POWER(80,POWER(COS(PI()*MOD(Calculator!$B$34/Calculator!$F$15,1)),2))+MIN(500,MAX(30,100*EXP(-0.3*'VSWR Calculator'!$C$24)*(1+3*ABS(MOD('VSWR Calculator'!$C$23/Calculator!$F$15/2,1)-0.5))))/'VSWR Calculator'!$C$25)+$C78)^2+(1500*ABS(SIN(2*PI()*MOD(Calculator!$B$34/Calculator!$F$15,1)))*IF(MOD(Calculator!$B$34/Calculator!$F$15,1)&lt;0.5,-1,1))^2)),2))</f>
        <v>16.85</v>
      </c>
      <c r="GH78" s="253" t="str">
        <f aca="false">IF(OR(Calculator!$E$16&lt;&gt;"YES",Calculator!$B$34&lt;Calculator!$G$16),"—",ROUND((1+SQRT(((50*POWER(80,POWER(COS(PI()*MOD(Calculator!$B$34/Calculator!$F$16,1)),2))+MIN(500,MAX(30,100*EXP(-0.3*'VSWR Calculator'!$C$24)*(1+3*ABS(MOD('VSWR Calculator'!$C$23/Calculator!$F$16/2,1)-0.5))))/'VSWR Calculator'!$C$25)-$C78)^2+(1500*ABS(SIN(2*PI()*MOD(Calculator!$B$34/Calculator!$F$16,1)))*IF(MOD(Calculator!$B$34/Calculator!$F$16,1)&lt;0.5,-1,1))^2)/SQRT(((50*POWER(80,POWER(COS(PI()*MOD(Calculator!$B$34/Calculator!$F$16,1)),2))+MIN(500,MAX(30,100*EXP(-0.3*'VSWR Calculator'!$C$24)*(1+3*ABS(MOD('VSWR Calculator'!$C$23/Calculator!$F$16/2,1)-0.5))))/'VSWR Calculator'!$C$25)+$C78)^2+(1500*ABS(SIN(2*PI()*MOD(Calculator!$B$34/Calculator!$F$16,1)))*IF(MOD(Calculator!$B$34/Calculator!$F$16,1)&lt;0.5,-1,1))^2))/(1-SQRT(((50*POWER(80,POWER(COS(PI()*MOD(Calculator!$B$34/Calculator!$F$16,1)),2))+MIN(500,MAX(30,100*EXP(-0.3*'VSWR Calculator'!$C$24)*(1+3*ABS(MOD('VSWR Calculator'!$C$23/Calculator!$F$16/2,1)-0.5))))/'VSWR Calculator'!$C$25)-$C78)^2+(1500*ABS(SIN(2*PI()*MOD(Calculator!$B$34/Calculator!$F$16,1)))*IF(MOD(Calculator!$B$34/Calculator!$F$16,1)&lt;0.5,-1,1))^2)/SQRT(((50*POWER(80,POWER(COS(PI()*MOD(Calculator!$B$34/Calculator!$F$16,1)),2))+MIN(500,MAX(30,100*EXP(-0.3*'VSWR Calculator'!$C$24)*(1+3*ABS(MOD('VSWR Calculator'!$C$23/Calculator!$F$16/2,1)-0.5))))/'VSWR Calculator'!$C$25)+$C78)^2+(1500*ABS(SIN(2*PI()*MOD(Calculator!$B$34/Calculator!$F$16,1)))*IF(MOD(Calculator!$B$34/Calculator!$F$16,1)&lt;0.5,-1,1))^2)),2))</f>
        <v>—</v>
      </c>
      <c r="GI78" s="253" t="n">
        <f aca="false">IF(OR(Calculator!$E$17&lt;&gt;"YES",Calculator!$B$34&lt;Calculator!$G$17),"—",ROUND((1+SQRT(((50*POWER(80,POWER(COS(PI()*MOD(Calculator!$B$34/Calculator!$F$17,1)),2))+MIN(500,MAX(30,100*EXP(-0.3*'VSWR Calculator'!$C$24)*(1+3*ABS(MOD('VSWR Calculator'!$C$23/Calculator!$F$17/2,1)-0.5))))/'VSWR Calculator'!$C$25)-$C78)^2+(1500*ABS(SIN(2*PI()*MOD(Calculator!$B$34/Calculator!$F$17,1)))*IF(MOD(Calculator!$B$34/Calculator!$F$17,1)&lt;0.5,-1,1))^2)/SQRT(((50*POWER(80,POWER(COS(PI()*MOD(Calculator!$B$34/Calculator!$F$17,1)),2))+MIN(500,MAX(30,100*EXP(-0.3*'VSWR Calculator'!$C$24)*(1+3*ABS(MOD('VSWR Calculator'!$C$23/Calculator!$F$17/2,1)-0.5))))/'VSWR Calculator'!$C$25)+$C78)^2+(1500*ABS(SIN(2*PI()*MOD(Calculator!$B$34/Calculator!$F$17,1)))*IF(MOD(Calculator!$B$34/Calculator!$F$17,1)&lt;0.5,-1,1))^2))/(1-SQRT(((50*POWER(80,POWER(COS(PI()*MOD(Calculator!$B$34/Calculator!$F$17,1)),2))+MIN(500,MAX(30,100*EXP(-0.3*'VSWR Calculator'!$C$24)*(1+3*ABS(MOD('VSWR Calculator'!$C$23/Calculator!$F$17/2,1)-0.5))))/'VSWR Calculator'!$C$25)-$C78)^2+(1500*ABS(SIN(2*PI()*MOD(Calculator!$B$34/Calculator!$F$17,1)))*IF(MOD(Calculator!$B$34/Calculator!$F$17,1)&lt;0.5,-1,1))^2)/SQRT(((50*POWER(80,POWER(COS(PI()*MOD(Calculator!$B$34/Calculator!$F$17,1)),2))+MIN(500,MAX(30,100*EXP(-0.3*'VSWR Calculator'!$C$24)*(1+3*ABS(MOD('VSWR Calculator'!$C$23/Calculator!$F$17/2,1)-0.5))))/'VSWR Calculator'!$C$25)+$C78)^2+(1500*ABS(SIN(2*PI()*MOD(Calculator!$B$34/Calculator!$F$17,1)))*IF(MOD(Calculator!$B$34/Calculator!$F$17,1)&lt;0.5,-1,1))^2)),2))</f>
        <v>12.58</v>
      </c>
      <c r="GJ78" s="253" t="str">
        <f aca="false">IF(OR(Calculator!$E$18&lt;&gt;"YES",Calculator!$B$34&lt;Calculator!$G$18),"—",ROUND((1+SQRT(((50*POWER(80,POWER(COS(PI()*MOD(Calculator!$B$34/Calculator!$F$18,1)),2))+MIN(500,MAX(30,100*EXP(-0.3*'VSWR Calculator'!$C$24)*(1+3*ABS(MOD('VSWR Calculator'!$C$23/Calculator!$F$18/2,1)-0.5))))/'VSWR Calculator'!$C$25)-$C78)^2+(1500*ABS(SIN(2*PI()*MOD(Calculator!$B$34/Calculator!$F$18,1)))*IF(MOD(Calculator!$B$34/Calculator!$F$18,1)&lt;0.5,-1,1))^2)/SQRT(((50*POWER(80,POWER(COS(PI()*MOD(Calculator!$B$34/Calculator!$F$18,1)),2))+MIN(500,MAX(30,100*EXP(-0.3*'VSWR Calculator'!$C$24)*(1+3*ABS(MOD('VSWR Calculator'!$C$23/Calculator!$F$18/2,1)-0.5))))/'VSWR Calculator'!$C$25)+$C78)^2+(1500*ABS(SIN(2*PI()*MOD(Calculator!$B$34/Calculator!$F$18,1)))*IF(MOD(Calculator!$B$34/Calculator!$F$18,1)&lt;0.5,-1,1))^2))/(1-SQRT(((50*POWER(80,POWER(COS(PI()*MOD(Calculator!$B$34/Calculator!$F$18,1)),2))+MIN(500,MAX(30,100*EXP(-0.3*'VSWR Calculator'!$C$24)*(1+3*ABS(MOD('VSWR Calculator'!$C$23/Calculator!$F$18/2,1)-0.5))))/'VSWR Calculator'!$C$25)-$C78)^2+(1500*ABS(SIN(2*PI()*MOD(Calculator!$B$34/Calculator!$F$18,1)))*IF(MOD(Calculator!$B$34/Calculator!$F$18,1)&lt;0.5,-1,1))^2)/SQRT(((50*POWER(80,POWER(COS(PI()*MOD(Calculator!$B$34/Calculator!$F$18,1)),2))+MIN(500,MAX(30,100*EXP(-0.3*'VSWR Calculator'!$C$24)*(1+3*ABS(MOD('VSWR Calculator'!$C$23/Calculator!$F$18/2,1)-0.5))))/'VSWR Calculator'!$C$25)+$C78)^2+(1500*ABS(SIN(2*PI()*MOD(Calculator!$B$34/Calculator!$F$18,1)))*IF(MOD(Calculator!$B$34/Calculator!$F$18,1)&lt;0.5,-1,1))^2)),2))</f>
        <v>—</v>
      </c>
      <c r="GK78" s="253" t="str">
        <f aca="false">IF(OR(Calculator!$E$19&lt;&gt;"YES",Calculator!$B$34&lt;Calculator!$G$19),"—",ROUND((1+SQRT(((50*POWER(80,POWER(COS(PI()*MOD(Calculator!$B$34/Calculator!$F$19,1)),2))+MIN(500,MAX(30,100*EXP(-0.3*'VSWR Calculator'!$C$24)*(1+3*ABS(MOD('VSWR Calculator'!$C$23/Calculator!$F$19/2,1)-0.5))))/'VSWR Calculator'!$C$25)-$C78)^2+(1500*ABS(SIN(2*PI()*MOD(Calculator!$B$34/Calculator!$F$19,1)))*IF(MOD(Calculator!$B$34/Calculator!$F$19,1)&lt;0.5,-1,1))^2)/SQRT(((50*POWER(80,POWER(COS(PI()*MOD(Calculator!$B$34/Calculator!$F$19,1)),2))+MIN(500,MAX(30,100*EXP(-0.3*'VSWR Calculator'!$C$24)*(1+3*ABS(MOD('VSWR Calculator'!$C$23/Calculator!$F$19/2,1)-0.5))))/'VSWR Calculator'!$C$25)+$C78)^2+(1500*ABS(SIN(2*PI()*MOD(Calculator!$B$34/Calculator!$F$19,1)))*IF(MOD(Calculator!$B$34/Calculator!$F$19,1)&lt;0.5,-1,1))^2))/(1-SQRT(((50*POWER(80,POWER(COS(PI()*MOD(Calculator!$B$34/Calculator!$F$19,1)),2))+MIN(500,MAX(30,100*EXP(-0.3*'VSWR Calculator'!$C$24)*(1+3*ABS(MOD('VSWR Calculator'!$C$23/Calculator!$F$19/2,1)-0.5))))/'VSWR Calculator'!$C$25)-$C78)^2+(1500*ABS(SIN(2*PI()*MOD(Calculator!$B$34/Calculator!$F$19,1)))*IF(MOD(Calculator!$B$34/Calculator!$F$19,1)&lt;0.5,-1,1))^2)/SQRT(((50*POWER(80,POWER(COS(PI()*MOD(Calculator!$B$34/Calculator!$F$19,1)),2))+MIN(500,MAX(30,100*EXP(-0.3*'VSWR Calculator'!$C$24)*(1+3*ABS(MOD('VSWR Calculator'!$C$23/Calculator!$F$19/2,1)-0.5))))/'VSWR Calculator'!$C$25)+$C78)^2+(1500*ABS(SIN(2*PI()*MOD(Calculator!$B$34/Calculator!$F$19,1)))*IF(MOD(Calculator!$B$34/Calculator!$F$19,1)&lt;0.5,-1,1))^2)),2))</f>
        <v>—</v>
      </c>
      <c r="GL78" s="253" t="str">
        <f aca="false">IF(OR(Calculator!$E$20&lt;&gt;"YES",Calculator!$B$34&lt;Calculator!$G$20),"—",ROUND((1+SQRT(((50*POWER(80,POWER(COS(PI()*MOD(Calculator!$B$34/Calculator!$F$20,1)),2))+MIN(500,MAX(30,100*EXP(-0.3*'VSWR Calculator'!$C$24)*(1+3*ABS(MOD('VSWR Calculator'!$C$23/Calculator!$F$20/2,1)-0.5))))/'VSWR Calculator'!$C$25)-$C78)^2+(1500*ABS(SIN(2*PI()*MOD(Calculator!$B$34/Calculator!$F$20,1)))*IF(MOD(Calculator!$B$34/Calculator!$F$20,1)&lt;0.5,-1,1))^2)/SQRT(((50*POWER(80,POWER(COS(PI()*MOD(Calculator!$B$34/Calculator!$F$20,1)),2))+MIN(500,MAX(30,100*EXP(-0.3*'VSWR Calculator'!$C$24)*(1+3*ABS(MOD('VSWR Calculator'!$C$23/Calculator!$F$20/2,1)-0.5))))/'VSWR Calculator'!$C$25)+$C78)^2+(1500*ABS(SIN(2*PI()*MOD(Calculator!$B$34/Calculator!$F$20,1)))*IF(MOD(Calculator!$B$34/Calculator!$F$20,1)&lt;0.5,-1,1))^2))/(1-SQRT(((50*POWER(80,POWER(COS(PI()*MOD(Calculator!$B$34/Calculator!$F$20,1)),2))+MIN(500,MAX(30,100*EXP(-0.3*'VSWR Calculator'!$C$24)*(1+3*ABS(MOD('VSWR Calculator'!$C$23/Calculator!$F$20/2,1)-0.5))))/'VSWR Calculator'!$C$25)-$C78)^2+(1500*ABS(SIN(2*PI()*MOD(Calculator!$B$34/Calculator!$F$20,1)))*IF(MOD(Calculator!$B$34/Calculator!$F$20,1)&lt;0.5,-1,1))^2)/SQRT(((50*POWER(80,POWER(COS(PI()*MOD(Calculator!$B$34/Calculator!$F$20,1)),2))+MIN(500,MAX(30,100*EXP(-0.3*'VSWR Calculator'!$C$24)*(1+3*ABS(MOD('VSWR Calculator'!$C$23/Calculator!$F$20/2,1)-0.5))))/'VSWR Calculator'!$C$25)+$C78)^2+(1500*ABS(SIN(2*PI()*MOD(Calculator!$B$34/Calculator!$F$20,1)))*IF(MOD(Calculator!$B$34/Calculator!$F$20,1)&lt;0.5,-1,1))^2)),2))</f>
        <v>—</v>
      </c>
      <c r="GM78" s="253" t="str">
        <f aca="false">IF(OR(Calculator!$E$21&lt;&gt;"YES",Calculator!$B$34&lt;Calculator!$G$21),"—",ROUND((1+SQRT(((50*POWER(80,POWER(COS(PI()*MOD(Calculator!$B$34/Calculator!$F$21,1)),2))+MIN(500,MAX(30,100*EXP(-0.3*'VSWR Calculator'!$C$24)*(1+3*ABS(MOD('VSWR Calculator'!$C$23/Calculator!$F$21/2,1)-0.5))))/'VSWR Calculator'!$C$25)-$C78)^2+(1500*ABS(SIN(2*PI()*MOD(Calculator!$B$34/Calculator!$F$21,1)))*IF(MOD(Calculator!$B$34/Calculator!$F$21,1)&lt;0.5,-1,1))^2)/SQRT(((50*POWER(80,POWER(COS(PI()*MOD(Calculator!$B$34/Calculator!$F$21,1)),2))+MIN(500,MAX(30,100*EXP(-0.3*'VSWR Calculator'!$C$24)*(1+3*ABS(MOD('VSWR Calculator'!$C$23/Calculator!$F$21/2,1)-0.5))))/'VSWR Calculator'!$C$25)+$C78)^2+(1500*ABS(SIN(2*PI()*MOD(Calculator!$B$34/Calculator!$F$21,1)))*IF(MOD(Calculator!$B$34/Calculator!$F$21,1)&lt;0.5,-1,1))^2))/(1-SQRT(((50*POWER(80,POWER(COS(PI()*MOD(Calculator!$B$34/Calculator!$F$21,1)),2))+MIN(500,MAX(30,100*EXP(-0.3*'VSWR Calculator'!$C$24)*(1+3*ABS(MOD('VSWR Calculator'!$C$23/Calculator!$F$21/2,1)-0.5))))/'VSWR Calculator'!$C$25)-$C78)^2+(1500*ABS(SIN(2*PI()*MOD(Calculator!$B$34/Calculator!$F$21,1)))*IF(MOD(Calculator!$B$34/Calculator!$F$21,1)&lt;0.5,-1,1))^2)/SQRT(((50*POWER(80,POWER(COS(PI()*MOD(Calculator!$B$34/Calculator!$F$21,1)),2))+MIN(500,MAX(30,100*EXP(-0.3*'VSWR Calculator'!$C$24)*(1+3*ABS(MOD('VSWR Calculator'!$C$23/Calculator!$F$21/2,1)-0.5))))/'VSWR Calculator'!$C$25)+$C78)^2+(1500*ABS(SIN(2*PI()*MOD(Calculator!$B$34/Calculator!$F$21,1)))*IF(MOD(Calculator!$B$34/Calculator!$F$21,1)&lt;0.5,-1,1))^2)),2))</f>
        <v>—</v>
      </c>
      <c r="GN78" s="253" t="str">
        <f aca="false">IF(OR(Calculator!$E$22&lt;&gt;"YES",Calculator!$B$34&lt;Calculator!$G$22),"—",ROUND((1+SQRT(((50*POWER(80,POWER(COS(PI()*MOD(Calculator!$B$34/Calculator!$F$22,1)),2))+MIN(500,MAX(30,100*EXP(-0.3*'VSWR Calculator'!$C$24)*(1+3*ABS(MOD('VSWR Calculator'!$C$23/Calculator!$F$22/2,1)-0.5))))/'VSWR Calculator'!$C$25)-$C78)^2+(1500*ABS(SIN(2*PI()*MOD(Calculator!$B$34/Calculator!$F$22,1)))*IF(MOD(Calculator!$B$34/Calculator!$F$22,1)&lt;0.5,-1,1))^2)/SQRT(((50*POWER(80,POWER(COS(PI()*MOD(Calculator!$B$34/Calculator!$F$22,1)),2))+MIN(500,MAX(30,100*EXP(-0.3*'VSWR Calculator'!$C$24)*(1+3*ABS(MOD('VSWR Calculator'!$C$23/Calculator!$F$22/2,1)-0.5))))/'VSWR Calculator'!$C$25)+$C78)^2+(1500*ABS(SIN(2*PI()*MOD(Calculator!$B$34/Calculator!$F$22,1)))*IF(MOD(Calculator!$B$34/Calculator!$F$22,1)&lt;0.5,-1,1))^2))/(1-SQRT(((50*POWER(80,POWER(COS(PI()*MOD(Calculator!$B$34/Calculator!$F$22,1)),2))+MIN(500,MAX(30,100*EXP(-0.3*'VSWR Calculator'!$C$24)*(1+3*ABS(MOD('VSWR Calculator'!$C$23/Calculator!$F$22/2,1)-0.5))))/'VSWR Calculator'!$C$25)-$C78)^2+(1500*ABS(SIN(2*PI()*MOD(Calculator!$B$34/Calculator!$F$22,1)))*IF(MOD(Calculator!$B$34/Calculator!$F$22,1)&lt;0.5,-1,1))^2)/SQRT(((50*POWER(80,POWER(COS(PI()*MOD(Calculator!$B$34/Calculator!$F$22,1)),2))+MIN(500,MAX(30,100*EXP(-0.3*'VSWR Calculator'!$C$24)*(1+3*ABS(MOD('VSWR Calculator'!$C$23/Calculator!$F$22/2,1)-0.5))))/'VSWR Calculator'!$C$25)+$C78)^2+(1500*ABS(SIN(2*PI()*MOD(Calculator!$B$34/Calculator!$F$22,1)))*IF(MOD(Calculator!$B$34/Calculator!$F$22,1)&lt;0.5,-1,1))^2)),2))</f>
        <v>—</v>
      </c>
      <c r="GO78" s="253" t="n">
        <f aca="false">IFERROR(ROUND((IF(ISNUMBER(GD78),GD78,0)+IF(ISNUMBER(GE78),GE78,0)+IF(ISNUMBER(GF78),GF78,0)+IF(ISNUMBER(GG78),GG78,0)+IF(ISNUMBER(GH78),GH78,0)+IF(ISNUMBER(GI78),GI78,0)+IF(ISNUMBER(GJ78),GJ78,0)+IF(ISNUMBER(GK78),GK78,0)+IF(ISNUMBER(GL78),GL78,0)+IF(ISNUMBER(GM78),GM78,0)+IF(ISNUMBER(GN78),GN78,0))/(IF(ISNUMBER(GD78),1,0)+IF(ISNUMBER(GE78),1,0)+IF(ISNUMBER(GF78),1,0)+IF(ISNUMBER(GG78),1,0)+IF(ISNUMBER(GH78),1,0)+IF(ISNUMBER(GI78),1,0)+IF(ISNUMBER(GJ78),1,0)+IF(ISNUMBER(GK78),1,0)+IF(ISNUMBER(GL78),1,0)+IF(ISNUMBER(GM78),1,0)+IF(ISNUMBER(GN78),1,0)),4),"")</f>
        <v>14.715</v>
      </c>
      <c r="GP78" s="253" t="str">
        <f aca="false">IF(OR(Calculator!$E$12&lt;&gt;"YES",Calculator!$B$35&lt;Calculator!$G$12),"—",ROUND((1+SQRT(((50*POWER(80,POWER(COS(PI()*MOD(Calculator!$B$35/Calculator!$F$12,1)),2))+MIN(500,MAX(30,100*EXP(-0.3*'VSWR Calculator'!$C$24)*(1+3*ABS(MOD('VSWR Calculator'!$C$23/Calculator!$F$12/2,1)-0.5))))/'VSWR Calculator'!$C$25)-$C78)^2+(1500*ABS(SIN(2*PI()*MOD(Calculator!$B$35/Calculator!$F$12,1)))*IF(MOD(Calculator!$B$35/Calculator!$F$12,1)&lt;0.5,-1,1))^2)/SQRT(((50*POWER(80,POWER(COS(PI()*MOD(Calculator!$B$35/Calculator!$F$12,1)),2))+MIN(500,MAX(30,100*EXP(-0.3*'VSWR Calculator'!$C$24)*(1+3*ABS(MOD('VSWR Calculator'!$C$23/Calculator!$F$12/2,1)-0.5))))/'VSWR Calculator'!$C$25)+$C78)^2+(1500*ABS(SIN(2*PI()*MOD(Calculator!$B$35/Calculator!$F$12,1)))*IF(MOD(Calculator!$B$35/Calculator!$F$12,1)&lt;0.5,-1,1))^2))/(1-SQRT(((50*POWER(80,POWER(COS(PI()*MOD(Calculator!$B$35/Calculator!$F$12,1)),2))+MIN(500,MAX(30,100*EXP(-0.3*'VSWR Calculator'!$C$24)*(1+3*ABS(MOD('VSWR Calculator'!$C$23/Calculator!$F$12/2,1)-0.5))))/'VSWR Calculator'!$C$25)-$C78)^2+(1500*ABS(SIN(2*PI()*MOD(Calculator!$B$35/Calculator!$F$12,1)))*IF(MOD(Calculator!$B$35/Calculator!$F$12,1)&lt;0.5,-1,1))^2)/SQRT(((50*POWER(80,POWER(COS(PI()*MOD(Calculator!$B$35/Calculator!$F$12,1)),2))+MIN(500,MAX(30,100*EXP(-0.3*'VSWR Calculator'!$C$24)*(1+3*ABS(MOD('VSWR Calculator'!$C$23/Calculator!$F$12/2,1)-0.5))))/'VSWR Calculator'!$C$25)+$C78)^2+(1500*ABS(SIN(2*PI()*MOD(Calculator!$B$35/Calculator!$F$12,1)))*IF(MOD(Calculator!$B$35/Calculator!$F$12,1)&lt;0.5,-1,1))^2)),2))</f>
        <v>—</v>
      </c>
      <c r="GQ78" s="253" t="str">
        <f aca="false">IF(OR(Calculator!$E$13&lt;&gt;"YES",Calculator!$B$35&lt;Calculator!$G$13),"—",ROUND((1+SQRT(((50*POWER(80,POWER(COS(PI()*MOD(Calculator!$B$35/Calculator!$F$13,1)),2))+MIN(500,MAX(30,100*EXP(-0.3*'VSWR Calculator'!$C$24)*(1+3*ABS(MOD('VSWR Calculator'!$C$23/Calculator!$F$13/2,1)-0.5))))/'VSWR Calculator'!$C$25)-$C78)^2+(1500*ABS(SIN(2*PI()*MOD(Calculator!$B$35/Calculator!$F$13,1)))*IF(MOD(Calculator!$B$35/Calculator!$F$13,1)&lt;0.5,-1,1))^2)/SQRT(((50*POWER(80,POWER(COS(PI()*MOD(Calculator!$B$35/Calculator!$F$13,1)),2))+MIN(500,MAX(30,100*EXP(-0.3*'VSWR Calculator'!$C$24)*(1+3*ABS(MOD('VSWR Calculator'!$C$23/Calculator!$F$13/2,1)-0.5))))/'VSWR Calculator'!$C$25)+$C78)^2+(1500*ABS(SIN(2*PI()*MOD(Calculator!$B$35/Calculator!$F$13,1)))*IF(MOD(Calculator!$B$35/Calculator!$F$13,1)&lt;0.5,-1,1))^2))/(1-SQRT(((50*POWER(80,POWER(COS(PI()*MOD(Calculator!$B$35/Calculator!$F$13,1)),2))+MIN(500,MAX(30,100*EXP(-0.3*'VSWR Calculator'!$C$24)*(1+3*ABS(MOD('VSWR Calculator'!$C$23/Calculator!$F$13/2,1)-0.5))))/'VSWR Calculator'!$C$25)-$C78)^2+(1500*ABS(SIN(2*PI()*MOD(Calculator!$B$35/Calculator!$F$13,1)))*IF(MOD(Calculator!$B$35/Calculator!$F$13,1)&lt;0.5,-1,1))^2)/SQRT(((50*POWER(80,POWER(COS(PI()*MOD(Calculator!$B$35/Calculator!$F$13,1)),2))+MIN(500,MAX(30,100*EXP(-0.3*'VSWR Calculator'!$C$24)*(1+3*ABS(MOD('VSWR Calculator'!$C$23/Calculator!$F$13/2,1)-0.5))))/'VSWR Calculator'!$C$25)+$C78)^2+(1500*ABS(SIN(2*PI()*MOD(Calculator!$B$35/Calculator!$F$13,1)))*IF(MOD(Calculator!$B$35/Calculator!$F$13,1)&lt;0.5,-1,1))^2)),2))</f>
        <v>—</v>
      </c>
      <c r="GR78" s="253" t="str">
        <f aca="false">IF(OR(Calculator!$E$14&lt;&gt;"YES",Calculator!$B$35&lt;Calculator!$G$14),"—",ROUND((1+SQRT(((50*POWER(80,POWER(COS(PI()*MOD(Calculator!$B$35/Calculator!$F$14,1)),2))+MIN(500,MAX(30,100*EXP(-0.3*'VSWR Calculator'!$C$24)*(1+3*ABS(MOD('VSWR Calculator'!$C$23/Calculator!$F$14/2,1)-0.5))))/'VSWR Calculator'!$C$25)-$C78)^2+(1500*ABS(SIN(2*PI()*MOD(Calculator!$B$35/Calculator!$F$14,1)))*IF(MOD(Calculator!$B$35/Calculator!$F$14,1)&lt;0.5,-1,1))^2)/SQRT(((50*POWER(80,POWER(COS(PI()*MOD(Calculator!$B$35/Calculator!$F$14,1)),2))+MIN(500,MAX(30,100*EXP(-0.3*'VSWR Calculator'!$C$24)*(1+3*ABS(MOD('VSWR Calculator'!$C$23/Calculator!$F$14/2,1)-0.5))))/'VSWR Calculator'!$C$25)+$C78)^2+(1500*ABS(SIN(2*PI()*MOD(Calculator!$B$35/Calculator!$F$14,1)))*IF(MOD(Calculator!$B$35/Calculator!$F$14,1)&lt;0.5,-1,1))^2))/(1-SQRT(((50*POWER(80,POWER(COS(PI()*MOD(Calculator!$B$35/Calculator!$F$14,1)),2))+MIN(500,MAX(30,100*EXP(-0.3*'VSWR Calculator'!$C$24)*(1+3*ABS(MOD('VSWR Calculator'!$C$23/Calculator!$F$14/2,1)-0.5))))/'VSWR Calculator'!$C$25)-$C78)^2+(1500*ABS(SIN(2*PI()*MOD(Calculator!$B$35/Calculator!$F$14,1)))*IF(MOD(Calculator!$B$35/Calculator!$F$14,1)&lt;0.5,-1,1))^2)/SQRT(((50*POWER(80,POWER(COS(PI()*MOD(Calculator!$B$35/Calculator!$F$14,1)),2))+MIN(500,MAX(30,100*EXP(-0.3*'VSWR Calculator'!$C$24)*(1+3*ABS(MOD('VSWR Calculator'!$C$23/Calculator!$F$14/2,1)-0.5))))/'VSWR Calculator'!$C$25)+$C78)^2+(1500*ABS(SIN(2*PI()*MOD(Calculator!$B$35/Calculator!$F$14,1)))*IF(MOD(Calculator!$B$35/Calculator!$F$14,1)&lt;0.5,-1,1))^2)),2))</f>
        <v>—</v>
      </c>
      <c r="GS78" s="253" t="n">
        <f aca="false">IF(OR(Calculator!$E$15&lt;&gt;"YES",Calculator!$B$35&lt;Calculator!$G$15),"—",ROUND((1+SQRT(((50*POWER(80,POWER(COS(PI()*MOD(Calculator!$B$35/Calculator!$F$15,1)),2))+MIN(500,MAX(30,100*EXP(-0.3*'VSWR Calculator'!$C$24)*(1+3*ABS(MOD('VSWR Calculator'!$C$23/Calculator!$F$15/2,1)-0.5))))/'VSWR Calculator'!$C$25)-$C78)^2+(1500*ABS(SIN(2*PI()*MOD(Calculator!$B$35/Calculator!$F$15,1)))*IF(MOD(Calculator!$B$35/Calculator!$F$15,1)&lt;0.5,-1,1))^2)/SQRT(((50*POWER(80,POWER(COS(PI()*MOD(Calculator!$B$35/Calculator!$F$15,1)),2))+MIN(500,MAX(30,100*EXP(-0.3*'VSWR Calculator'!$C$24)*(1+3*ABS(MOD('VSWR Calculator'!$C$23/Calculator!$F$15/2,1)-0.5))))/'VSWR Calculator'!$C$25)+$C78)^2+(1500*ABS(SIN(2*PI()*MOD(Calculator!$B$35/Calculator!$F$15,1)))*IF(MOD(Calculator!$B$35/Calculator!$F$15,1)&lt;0.5,-1,1))^2))/(1-SQRT(((50*POWER(80,POWER(COS(PI()*MOD(Calculator!$B$35/Calculator!$F$15,1)),2))+MIN(500,MAX(30,100*EXP(-0.3*'VSWR Calculator'!$C$24)*(1+3*ABS(MOD('VSWR Calculator'!$C$23/Calculator!$F$15/2,1)-0.5))))/'VSWR Calculator'!$C$25)-$C78)^2+(1500*ABS(SIN(2*PI()*MOD(Calculator!$B$35/Calculator!$F$15,1)))*IF(MOD(Calculator!$B$35/Calculator!$F$15,1)&lt;0.5,-1,1))^2)/SQRT(((50*POWER(80,POWER(COS(PI()*MOD(Calculator!$B$35/Calculator!$F$15,1)),2))+MIN(500,MAX(30,100*EXP(-0.3*'VSWR Calculator'!$C$24)*(1+3*ABS(MOD('VSWR Calculator'!$C$23/Calculator!$F$15/2,1)-0.5))))/'VSWR Calculator'!$C$25)+$C78)^2+(1500*ABS(SIN(2*PI()*MOD(Calculator!$B$35/Calculator!$F$15,1)))*IF(MOD(Calculator!$B$35/Calculator!$F$15,1)&lt;0.5,-1,1))^2)),2))</f>
        <v>2.24</v>
      </c>
      <c r="GT78" s="253" t="str">
        <f aca="false">IF(OR(Calculator!$E$16&lt;&gt;"YES",Calculator!$B$35&lt;Calculator!$G$16),"—",ROUND((1+SQRT(((50*POWER(80,POWER(COS(PI()*MOD(Calculator!$B$35/Calculator!$F$16,1)),2))+MIN(500,MAX(30,100*EXP(-0.3*'VSWR Calculator'!$C$24)*(1+3*ABS(MOD('VSWR Calculator'!$C$23/Calculator!$F$16/2,1)-0.5))))/'VSWR Calculator'!$C$25)-$C78)^2+(1500*ABS(SIN(2*PI()*MOD(Calculator!$B$35/Calculator!$F$16,1)))*IF(MOD(Calculator!$B$35/Calculator!$F$16,1)&lt;0.5,-1,1))^2)/SQRT(((50*POWER(80,POWER(COS(PI()*MOD(Calculator!$B$35/Calculator!$F$16,1)),2))+MIN(500,MAX(30,100*EXP(-0.3*'VSWR Calculator'!$C$24)*(1+3*ABS(MOD('VSWR Calculator'!$C$23/Calculator!$F$16/2,1)-0.5))))/'VSWR Calculator'!$C$25)+$C78)^2+(1500*ABS(SIN(2*PI()*MOD(Calculator!$B$35/Calculator!$F$16,1)))*IF(MOD(Calculator!$B$35/Calculator!$F$16,1)&lt;0.5,-1,1))^2))/(1-SQRT(((50*POWER(80,POWER(COS(PI()*MOD(Calculator!$B$35/Calculator!$F$16,1)),2))+MIN(500,MAX(30,100*EXP(-0.3*'VSWR Calculator'!$C$24)*(1+3*ABS(MOD('VSWR Calculator'!$C$23/Calculator!$F$16/2,1)-0.5))))/'VSWR Calculator'!$C$25)-$C78)^2+(1500*ABS(SIN(2*PI()*MOD(Calculator!$B$35/Calculator!$F$16,1)))*IF(MOD(Calculator!$B$35/Calculator!$F$16,1)&lt;0.5,-1,1))^2)/SQRT(((50*POWER(80,POWER(COS(PI()*MOD(Calculator!$B$35/Calculator!$F$16,1)),2))+MIN(500,MAX(30,100*EXP(-0.3*'VSWR Calculator'!$C$24)*(1+3*ABS(MOD('VSWR Calculator'!$C$23/Calculator!$F$16/2,1)-0.5))))/'VSWR Calculator'!$C$25)+$C78)^2+(1500*ABS(SIN(2*PI()*MOD(Calculator!$B$35/Calculator!$F$16,1)))*IF(MOD(Calculator!$B$35/Calculator!$F$16,1)&lt;0.5,-1,1))^2)),2))</f>
        <v>—</v>
      </c>
      <c r="GU78" s="253" t="n">
        <f aca="false">IF(OR(Calculator!$E$17&lt;&gt;"YES",Calculator!$B$35&lt;Calculator!$G$17),"—",ROUND((1+SQRT(((50*POWER(80,POWER(COS(PI()*MOD(Calculator!$B$35/Calculator!$F$17,1)),2))+MIN(500,MAX(30,100*EXP(-0.3*'VSWR Calculator'!$C$24)*(1+3*ABS(MOD('VSWR Calculator'!$C$23/Calculator!$F$17/2,1)-0.5))))/'VSWR Calculator'!$C$25)-$C78)^2+(1500*ABS(SIN(2*PI()*MOD(Calculator!$B$35/Calculator!$F$17,1)))*IF(MOD(Calculator!$B$35/Calculator!$F$17,1)&lt;0.5,-1,1))^2)/SQRT(((50*POWER(80,POWER(COS(PI()*MOD(Calculator!$B$35/Calculator!$F$17,1)),2))+MIN(500,MAX(30,100*EXP(-0.3*'VSWR Calculator'!$C$24)*(1+3*ABS(MOD('VSWR Calculator'!$C$23/Calculator!$F$17/2,1)-0.5))))/'VSWR Calculator'!$C$25)+$C78)^2+(1500*ABS(SIN(2*PI()*MOD(Calculator!$B$35/Calculator!$F$17,1)))*IF(MOD(Calculator!$B$35/Calculator!$F$17,1)&lt;0.5,-1,1))^2))/(1-SQRT(((50*POWER(80,POWER(COS(PI()*MOD(Calculator!$B$35/Calculator!$F$17,1)),2))+MIN(500,MAX(30,100*EXP(-0.3*'VSWR Calculator'!$C$24)*(1+3*ABS(MOD('VSWR Calculator'!$C$23/Calculator!$F$17/2,1)-0.5))))/'VSWR Calculator'!$C$25)-$C78)^2+(1500*ABS(SIN(2*PI()*MOD(Calculator!$B$35/Calculator!$F$17,1)))*IF(MOD(Calculator!$B$35/Calculator!$F$17,1)&lt;0.5,-1,1))^2)/SQRT(((50*POWER(80,POWER(COS(PI()*MOD(Calculator!$B$35/Calculator!$F$17,1)),2))+MIN(500,MAX(30,100*EXP(-0.3*'VSWR Calculator'!$C$24)*(1+3*ABS(MOD('VSWR Calculator'!$C$23/Calculator!$F$17/2,1)-0.5))))/'VSWR Calculator'!$C$25)+$C78)^2+(1500*ABS(SIN(2*PI()*MOD(Calculator!$B$35/Calculator!$F$17,1)))*IF(MOD(Calculator!$B$35/Calculator!$F$17,1)&lt;0.5,-1,1))^2)),2))</f>
        <v>17.27</v>
      </c>
      <c r="GV78" s="253" t="str">
        <f aca="false">IF(OR(Calculator!$E$18&lt;&gt;"YES",Calculator!$B$35&lt;Calculator!$G$18),"—",ROUND((1+SQRT(((50*POWER(80,POWER(COS(PI()*MOD(Calculator!$B$35/Calculator!$F$18,1)),2))+MIN(500,MAX(30,100*EXP(-0.3*'VSWR Calculator'!$C$24)*(1+3*ABS(MOD('VSWR Calculator'!$C$23/Calculator!$F$18/2,1)-0.5))))/'VSWR Calculator'!$C$25)-$C78)^2+(1500*ABS(SIN(2*PI()*MOD(Calculator!$B$35/Calculator!$F$18,1)))*IF(MOD(Calculator!$B$35/Calculator!$F$18,1)&lt;0.5,-1,1))^2)/SQRT(((50*POWER(80,POWER(COS(PI()*MOD(Calculator!$B$35/Calculator!$F$18,1)),2))+MIN(500,MAX(30,100*EXP(-0.3*'VSWR Calculator'!$C$24)*(1+3*ABS(MOD('VSWR Calculator'!$C$23/Calculator!$F$18/2,1)-0.5))))/'VSWR Calculator'!$C$25)+$C78)^2+(1500*ABS(SIN(2*PI()*MOD(Calculator!$B$35/Calculator!$F$18,1)))*IF(MOD(Calculator!$B$35/Calculator!$F$18,1)&lt;0.5,-1,1))^2))/(1-SQRT(((50*POWER(80,POWER(COS(PI()*MOD(Calculator!$B$35/Calculator!$F$18,1)),2))+MIN(500,MAX(30,100*EXP(-0.3*'VSWR Calculator'!$C$24)*(1+3*ABS(MOD('VSWR Calculator'!$C$23/Calculator!$F$18/2,1)-0.5))))/'VSWR Calculator'!$C$25)-$C78)^2+(1500*ABS(SIN(2*PI()*MOD(Calculator!$B$35/Calculator!$F$18,1)))*IF(MOD(Calculator!$B$35/Calculator!$F$18,1)&lt;0.5,-1,1))^2)/SQRT(((50*POWER(80,POWER(COS(PI()*MOD(Calculator!$B$35/Calculator!$F$18,1)),2))+MIN(500,MAX(30,100*EXP(-0.3*'VSWR Calculator'!$C$24)*(1+3*ABS(MOD('VSWR Calculator'!$C$23/Calculator!$F$18/2,1)-0.5))))/'VSWR Calculator'!$C$25)+$C78)^2+(1500*ABS(SIN(2*PI()*MOD(Calculator!$B$35/Calculator!$F$18,1)))*IF(MOD(Calculator!$B$35/Calculator!$F$18,1)&lt;0.5,-1,1))^2)),2))</f>
        <v>—</v>
      </c>
      <c r="GW78" s="253" t="str">
        <f aca="false">IF(OR(Calculator!$E$19&lt;&gt;"YES",Calculator!$B$35&lt;Calculator!$G$19),"—",ROUND((1+SQRT(((50*POWER(80,POWER(COS(PI()*MOD(Calculator!$B$35/Calculator!$F$19,1)),2))+MIN(500,MAX(30,100*EXP(-0.3*'VSWR Calculator'!$C$24)*(1+3*ABS(MOD('VSWR Calculator'!$C$23/Calculator!$F$19/2,1)-0.5))))/'VSWR Calculator'!$C$25)-$C78)^2+(1500*ABS(SIN(2*PI()*MOD(Calculator!$B$35/Calculator!$F$19,1)))*IF(MOD(Calculator!$B$35/Calculator!$F$19,1)&lt;0.5,-1,1))^2)/SQRT(((50*POWER(80,POWER(COS(PI()*MOD(Calculator!$B$35/Calculator!$F$19,1)),2))+MIN(500,MAX(30,100*EXP(-0.3*'VSWR Calculator'!$C$24)*(1+3*ABS(MOD('VSWR Calculator'!$C$23/Calculator!$F$19/2,1)-0.5))))/'VSWR Calculator'!$C$25)+$C78)^2+(1500*ABS(SIN(2*PI()*MOD(Calculator!$B$35/Calculator!$F$19,1)))*IF(MOD(Calculator!$B$35/Calculator!$F$19,1)&lt;0.5,-1,1))^2))/(1-SQRT(((50*POWER(80,POWER(COS(PI()*MOD(Calculator!$B$35/Calculator!$F$19,1)),2))+MIN(500,MAX(30,100*EXP(-0.3*'VSWR Calculator'!$C$24)*(1+3*ABS(MOD('VSWR Calculator'!$C$23/Calculator!$F$19/2,1)-0.5))))/'VSWR Calculator'!$C$25)-$C78)^2+(1500*ABS(SIN(2*PI()*MOD(Calculator!$B$35/Calculator!$F$19,1)))*IF(MOD(Calculator!$B$35/Calculator!$F$19,1)&lt;0.5,-1,1))^2)/SQRT(((50*POWER(80,POWER(COS(PI()*MOD(Calculator!$B$35/Calculator!$F$19,1)),2))+MIN(500,MAX(30,100*EXP(-0.3*'VSWR Calculator'!$C$24)*(1+3*ABS(MOD('VSWR Calculator'!$C$23/Calculator!$F$19/2,1)-0.5))))/'VSWR Calculator'!$C$25)+$C78)^2+(1500*ABS(SIN(2*PI()*MOD(Calculator!$B$35/Calculator!$F$19,1)))*IF(MOD(Calculator!$B$35/Calculator!$F$19,1)&lt;0.5,-1,1))^2)),2))</f>
        <v>—</v>
      </c>
      <c r="GX78" s="253" t="str">
        <f aca="false">IF(OR(Calculator!$E$20&lt;&gt;"YES",Calculator!$B$35&lt;Calculator!$G$20),"—",ROUND((1+SQRT(((50*POWER(80,POWER(COS(PI()*MOD(Calculator!$B$35/Calculator!$F$20,1)),2))+MIN(500,MAX(30,100*EXP(-0.3*'VSWR Calculator'!$C$24)*(1+3*ABS(MOD('VSWR Calculator'!$C$23/Calculator!$F$20/2,1)-0.5))))/'VSWR Calculator'!$C$25)-$C78)^2+(1500*ABS(SIN(2*PI()*MOD(Calculator!$B$35/Calculator!$F$20,1)))*IF(MOD(Calculator!$B$35/Calculator!$F$20,1)&lt;0.5,-1,1))^2)/SQRT(((50*POWER(80,POWER(COS(PI()*MOD(Calculator!$B$35/Calculator!$F$20,1)),2))+MIN(500,MAX(30,100*EXP(-0.3*'VSWR Calculator'!$C$24)*(1+3*ABS(MOD('VSWR Calculator'!$C$23/Calculator!$F$20/2,1)-0.5))))/'VSWR Calculator'!$C$25)+$C78)^2+(1500*ABS(SIN(2*PI()*MOD(Calculator!$B$35/Calculator!$F$20,1)))*IF(MOD(Calculator!$B$35/Calculator!$F$20,1)&lt;0.5,-1,1))^2))/(1-SQRT(((50*POWER(80,POWER(COS(PI()*MOD(Calculator!$B$35/Calculator!$F$20,1)),2))+MIN(500,MAX(30,100*EXP(-0.3*'VSWR Calculator'!$C$24)*(1+3*ABS(MOD('VSWR Calculator'!$C$23/Calculator!$F$20/2,1)-0.5))))/'VSWR Calculator'!$C$25)-$C78)^2+(1500*ABS(SIN(2*PI()*MOD(Calculator!$B$35/Calculator!$F$20,1)))*IF(MOD(Calculator!$B$35/Calculator!$F$20,1)&lt;0.5,-1,1))^2)/SQRT(((50*POWER(80,POWER(COS(PI()*MOD(Calculator!$B$35/Calculator!$F$20,1)),2))+MIN(500,MAX(30,100*EXP(-0.3*'VSWR Calculator'!$C$24)*(1+3*ABS(MOD('VSWR Calculator'!$C$23/Calculator!$F$20/2,1)-0.5))))/'VSWR Calculator'!$C$25)+$C78)^2+(1500*ABS(SIN(2*PI()*MOD(Calculator!$B$35/Calculator!$F$20,1)))*IF(MOD(Calculator!$B$35/Calculator!$F$20,1)&lt;0.5,-1,1))^2)),2))</f>
        <v>—</v>
      </c>
      <c r="GY78" s="253" t="str">
        <f aca="false">IF(OR(Calculator!$E$21&lt;&gt;"YES",Calculator!$B$35&lt;Calculator!$G$21),"—",ROUND((1+SQRT(((50*POWER(80,POWER(COS(PI()*MOD(Calculator!$B$35/Calculator!$F$21,1)),2))+MIN(500,MAX(30,100*EXP(-0.3*'VSWR Calculator'!$C$24)*(1+3*ABS(MOD('VSWR Calculator'!$C$23/Calculator!$F$21/2,1)-0.5))))/'VSWR Calculator'!$C$25)-$C78)^2+(1500*ABS(SIN(2*PI()*MOD(Calculator!$B$35/Calculator!$F$21,1)))*IF(MOD(Calculator!$B$35/Calculator!$F$21,1)&lt;0.5,-1,1))^2)/SQRT(((50*POWER(80,POWER(COS(PI()*MOD(Calculator!$B$35/Calculator!$F$21,1)),2))+MIN(500,MAX(30,100*EXP(-0.3*'VSWR Calculator'!$C$24)*(1+3*ABS(MOD('VSWR Calculator'!$C$23/Calculator!$F$21/2,1)-0.5))))/'VSWR Calculator'!$C$25)+$C78)^2+(1500*ABS(SIN(2*PI()*MOD(Calculator!$B$35/Calculator!$F$21,1)))*IF(MOD(Calculator!$B$35/Calculator!$F$21,1)&lt;0.5,-1,1))^2))/(1-SQRT(((50*POWER(80,POWER(COS(PI()*MOD(Calculator!$B$35/Calculator!$F$21,1)),2))+MIN(500,MAX(30,100*EXP(-0.3*'VSWR Calculator'!$C$24)*(1+3*ABS(MOD('VSWR Calculator'!$C$23/Calculator!$F$21/2,1)-0.5))))/'VSWR Calculator'!$C$25)-$C78)^2+(1500*ABS(SIN(2*PI()*MOD(Calculator!$B$35/Calculator!$F$21,1)))*IF(MOD(Calculator!$B$35/Calculator!$F$21,1)&lt;0.5,-1,1))^2)/SQRT(((50*POWER(80,POWER(COS(PI()*MOD(Calculator!$B$35/Calculator!$F$21,1)),2))+MIN(500,MAX(30,100*EXP(-0.3*'VSWR Calculator'!$C$24)*(1+3*ABS(MOD('VSWR Calculator'!$C$23/Calculator!$F$21/2,1)-0.5))))/'VSWR Calculator'!$C$25)+$C78)^2+(1500*ABS(SIN(2*PI()*MOD(Calculator!$B$35/Calculator!$F$21,1)))*IF(MOD(Calculator!$B$35/Calculator!$F$21,1)&lt;0.5,-1,1))^2)),2))</f>
        <v>—</v>
      </c>
      <c r="GZ78" s="253" t="str">
        <f aca="false">IF(OR(Calculator!$E$22&lt;&gt;"YES",Calculator!$B$35&lt;Calculator!$G$22),"—",ROUND((1+SQRT(((50*POWER(80,POWER(COS(PI()*MOD(Calculator!$B$35/Calculator!$F$22,1)),2))+MIN(500,MAX(30,100*EXP(-0.3*'VSWR Calculator'!$C$24)*(1+3*ABS(MOD('VSWR Calculator'!$C$23/Calculator!$F$22/2,1)-0.5))))/'VSWR Calculator'!$C$25)-$C78)^2+(1500*ABS(SIN(2*PI()*MOD(Calculator!$B$35/Calculator!$F$22,1)))*IF(MOD(Calculator!$B$35/Calculator!$F$22,1)&lt;0.5,-1,1))^2)/SQRT(((50*POWER(80,POWER(COS(PI()*MOD(Calculator!$B$35/Calculator!$F$22,1)),2))+MIN(500,MAX(30,100*EXP(-0.3*'VSWR Calculator'!$C$24)*(1+3*ABS(MOD('VSWR Calculator'!$C$23/Calculator!$F$22/2,1)-0.5))))/'VSWR Calculator'!$C$25)+$C78)^2+(1500*ABS(SIN(2*PI()*MOD(Calculator!$B$35/Calculator!$F$22,1)))*IF(MOD(Calculator!$B$35/Calculator!$F$22,1)&lt;0.5,-1,1))^2))/(1-SQRT(((50*POWER(80,POWER(COS(PI()*MOD(Calculator!$B$35/Calculator!$F$22,1)),2))+MIN(500,MAX(30,100*EXP(-0.3*'VSWR Calculator'!$C$24)*(1+3*ABS(MOD('VSWR Calculator'!$C$23/Calculator!$F$22/2,1)-0.5))))/'VSWR Calculator'!$C$25)-$C78)^2+(1500*ABS(SIN(2*PI()*MOD(Calculator!$B$35/Calculator!$F$22,1)))*IF(MOD(Calculator!$B$35/Calculator!$F$22,1)&lt;0.5,-1,1))^2)/SQRT(((50*POWER(80,POWER(COS(PI()*MOD(Calculator!$B$35/Calculator!$F$22,1)),2))+MIN(500,MAX(30,100*EXP(-0.3*'VSWR Calculator'!$C$24)*(1+3*ABS(MOD('VSWR Calculator'!$C$23/Calculator!$F$22/2,1)-0.5))))/'VSWR Calculator'!$C$25)+$C78)^2+(1500*ABS(SIN(2*PI()*MOD(Calculator!$B$35/Calculator!$F$22,1)))*IF(MOD(Calculator!$B$35/Calculator!$F$22,1)&lt;0.5,-1,1))^2)),2))</f>
        <v>—</v>
      </c>
      <c r="HA78" s="253" t="n">
        <f aca="false">IFERROR(ROUND((IF(ISNUMBER(GP78),GP78,0)+IF(ISNUMBER(GQ78),GQ78,0)+IF(ISNUMBER(GR78),GR78,0)+IF(ISNUMBER(GS78),GS78,0)+IF(ISNUMBER(GT78),GT78,0)+IF(ISNUMBER(GU78),GU78,0)+IF(ISNUMBER(GV78),GV78,0)+IF(ISNUMBER(GW78),GW78,0)+IF(ISNUMBER(GX78),GX78,0)+IF(ISNUMBER(GY78),GY78,0)+IF(ISNUMBER(GZ78),GZ78,0))/(IF(ISNUMBER(GP78),1,0)+IF(ISNUMBER(GQ78),1,0)+IF(ISNUMBER(GR78),1,0)+IF(ISNUMBER(GS78),1,0)+IF(ISNUMBER(GT78),1,0)+IF(ISNUMBER(GU78),1,0)+IF(ISNUMBER(GV78),1,0)+IF(ISNUMBER(GW78),1,0)+IF(ISNUMBER(GX78),1,0)+IF(ISNUMBER(GY78),1,0)+IF(ISNUMBER(GZ78),1,0)),4),"")</f>
        <v>9.755</v>
      </c>
      <c r="HB78" s="253" t="str">
        <f aca="false">IF(OR(Calculator!$E$12&lt;&gt;"YES",Calculator!$B$36&lt;Calculator!$G$12),"—",ROUND((1+SQRT(((50*POWER(80,POWER(COS(PI()*MOD(Calculator!$B$36/Calculator!$F$12,1)),2))+MIN(500,MAX(30,100*EXP(-0.3*'VSWR Calculator'!$C$24)*(1+3*ABS(MOD('VSWR Calculator'!$C$23/Calculator!$F$12/2,1)-0.5))))/'VSWR Calculator'!$C$25)-$C78)^2+(1500*ABS(SIN(2*PI()*MOD(Calculator!$B$36/Calculator!$F$12,1)))*IF(MOD(Calculator!$B$36/Calculator!$F$12,1)&lt;0.5,-1,1))^2)/SQRT(((50*POWER(80,POWER(COS(PI()*MOD(Calculator!$B$36/Calculator!$F$12,1)),2))+MIN(500,MAX(30,100*EXP(-0.3*'VSWR Calculator'!$C$24)*(1+3*ABS(MOD('VSWR Calculator'!$C$23/Calculator!$F$12/2,1)-0.5))))/'VSWR Calculator'!$C$25)+$C78)^2+(1500*ABS(SIN(2*PI()*MOD(Calculator!$B$36/Calculator!$F$12,1)))*IF(MOD(Calculator!$B$36/Calculator!$F$12,1)&lt;0.5,-1,1))^2))/(1-SQRT(((50*POWER(80,POWER(COS(PI()*MOD(Calculator!$B$36/Calculator!$F$12,1)),2))+MIN(500,MAX(30,100*EXP(-0.3*'VSWR Calculator'!$C$24)*(1+3*ABS(MOD('VSWR Calculator'!$C$23/Calculator!$F$12/2,1)-0.5))))/'VSWR Calculator'!$C$25)-$C78)^2+(1500*ABS(SIN(2*PI()*MOD(Calculator!$B$36/Calculator!$F$12,1)))*IF(MOD(Calculator!$B$36/Calculator!$F$12,1)&lt;0.5,-1,1))^2)/SQRT(((50*POWER(80,POWER(COS(PI()*MOD(Calculator!$B$36/Calculator!$F$12,1)),2))+MIN(500,MAX(30,100*EXP(-0.3*'VSWR Calculator'!$C$24)*(1+3*ABS(MOD('VSWR Calculator'!$C$23/Calculator!$F$12/2,1)-0.5))))/'VSWR Calculator'!$C$25)+$C78)^2+(1500*ABS(SIN(2*PI()*MOD(Calculator!$B$36/Calculator!$F$12,1)))*IF(MOD(Calculator!$B$36/Calculator!$F$12,1)&lt;0.5,-1,1))^2)),2))</f>
        <v>—</v>
      </c>
      <c r="HC78" s="253" t="str">
        <f aca="false">IF(OR(Calculator!$E$13&lt;&gt;"YES",Calculator!$B$36&lt;Calculator!$G$13),"—",ROUND((1+SQRT(((50*POWER(80,POWER(COS(PI()*MOD(Calculator!$B$36/Calculator!$F$13,1)),2))+MIN(500,MAX(30,100*EXP(-0.3*'VSWR Calculator'!$C$24)*(1+3*ABS(MOD('VSWR Calculator'!$C$23/Calculator!$F$13/2,1)-0.5))))/'VSWR Calculator'!$C$25)-$C78)^2+(1500*ABS(SIN(2*PI()*MOD(Calculator!$B$36/Calculator!$F$13,1)))*IF(MOD(Calculator!$B$36/Calculator!$F$13,1)&lt;0.5,-1,1))^2)/SQRT(((50*POWER(80,POWER(COS(PI()*MOD(Calculator!$B$36/Calculator!$F$13,1)),2))+MIN(500,MAX(30,100*EXP(-0.3*'VSWR Calculator'!$C$24)*(1+3*ABS(MOD('VSWR Calculator'!$C$23/Calculator!$F$13/2,1)-0.5))))/'VSWR Calculator'!$C$25)+$C78)^2+(1500*ABS(SIN(2*PI()*MOD(Calculator!$B$36/Calculator!$F$13,1)))*IF(MOD(Calculator!$B$36/Calculator!$F$13,1)&lt;0.5,-1,1))^2))/(1-SQRT(((50*POWER(80,POWER(COS(PI()*MOD(Calculator!$B$36/Calculator!$F$13,1)),2))+MIN(500,MAX(30,100*EXP(-0.3*'VSWR Calculator'!$C$24)*(1+3*ABS(MOD('VSWR Calculator'!$C$23/Calculator!$F$13/2,1)-0.5))))/'VSWR Calculator'!$C$25)-$C78)^2+(1500*ABS(SIN(2*PI()*MOD(Calculator!$B$36/Calculator!$F$13,1)))*IF(MOD(Calculator!$B$36/Calculator!$F$13,1)&lt;0.5,-1,1))^2)/SQRT(((50*POWER(80,POWER(COS(PI()*MOD(Calculator!$B$36/Calculator!$F$13,1)),2))+MIN(500,MAX(30,100*EXP(-0.3*'VSWR Calculator'!$C$24)*(1+3*ABS(MOD('VSWR Calculator'!$C$23/Calculator!$F$13/2,1)-0.5))))/'VSWR Calculator'!$C$25)+$C78)^2+(1500*ABS(SIN(2*PI()*MOD(Calculator!$B$36/Calculator!$F$13,1)))*IF(MOD(Calculator!$B$36/Calculator!$F$13,1)&lt;0.5,-1,1))^2)),2))</f>
        <v>—</v>
      </c>
      <c r="HD78" s="253" t="str">
        <f aca="false">IF(OR(Calculator!$E$14&lt;&gt;"YES",Calculator!$B$36&lt;Calculator!$G$14),"—",ROUND((1+SQRT(((50*POWER(80,POWER(COS(PI()*MOD(Calculator!$B$36/Calculator!$F$14,1)),2))+MIN(500,MAX(30,100*EXP(-0.3*'VSWR Calculator'!$C$24)*(1+3*ABS(MOD('VSWR Calculator'!$C$23/Calculator!$F$14/2,1)-0.5))))/'VSWR Calculator'!$C$25)-$C78)^2+(1500*ABS(SIN(2*PI()*MOD(Calculator!$B$36/Calculator!$F$14,1)))*IF(MOD(Calculator!$B$36/Calculator!$F$14,1)&lt;0.5,-1,1))^2)/SQRT(((50*POWER(80,POWER(COS(PI()*MOD(Calculator!$B$36/Calculator!$F$14,1)),2))+MIN(500,MAX(30,100*EXP(-0.3*'VSWR Calculator'!$C$24)*(1+3*ABS(MOD('VSWR Calculator'!$C$23/Calculator!$F$14/2,1)-0.5))))/'VSWR Calculator'!$C$25)+$C78)^2+(1500*ABS(SIN(2*PI()*MOD(Calculator!$B$36/Calculator!$F$14,1)))*IF(MOD(Calculator!$B$36/Calculator!$F$14,1)&lt;0.5,-1,1))^2))/(1-SQRT(((50*POWER(80,POWER(COS(PI()*MOD(Calculator!$B$36/Calculator!$F$14,1)),2))+MIN(500,MAX(30,100*EXP(-0.3*'VSWR Calculator'!$C$24)*(1+3*ABS(MOD('VSWR Calculator'!$C$23/Calculator!$F$14/2,1)-0.5))))/'VSWR Calculator'!$C$25)-$C78)^2+(1500*ABS(SIN(2*PI()*MOD(Calculator!$B$36/Calculator!$F$14,1)))*IF(MOD(Calculator!$B$36/Calculator!$F$14,1)&lt;0.5,-1,1))^2)/SQRT(((50*POWER(80,POWER(COS(PI()*MOD(Calculator!$B$36/Calculator!$F$14,1)),2))+MIN(500,MAX(30,100*EXP(-0.3*'VSWR Calculator'!$C$24)*(1+3*ABS(MOD('VSWR Calculator'!$C$23/Calculator!$F$14/2,1)-0.5))))/'VSWR Calculator'!$C$25)+$C78)^2+(1500*ABS(SIN(2*PI()*MOD(Calculator!$B$36/Calculator!$F$14,1)))*IF(MOD(Calculator!$B$36/Calculator!$F$14,1)&lt;0.5,-1,1))^2)),2))</f>
        <v>—</v>
      </c>
      <c r="HE78" s="253" t="n">
        <f aca="false">IF(OR(Calculator!$E$15&lt;&gt;"YES",Calculator!$B$36&lt;Calculator!$G$15),"—",ROUND((1+SQRT(((50*POWER(80,POWER(COS(PI()*MOD(Calculator!$B$36/Calculator!$F$15,1)),2))+MIN(500,MAX(30,100*EXP(-0.3*'VSWR Calculator'!$C$24)*(1+3*ABS(MOD('VSWR Calculator'!$C$23/Calculator!$F$15/2,1)-0.5))))/'VSWR Calculator'!$C$25)-$C78)^2+(1500*ABS(SIN(2*PI()*MOD(Calculator!$B$36/Calculator!$F$15,1)))*IF(MOD(Calculator!$B$36/Calculator!$F$15,1)&lt;0.5,-1,1))^2)/SQRT(((50*POWER(80,POWER(COS(PI()*MOD(Calculator!$B$36/Calculator!$F$15,1)),2))+MIN(500,MAX(30,100*EXP(-0.3*'VSWR Calculator'!$C$24)*(1+3*ABS(MOD('VSWR Calculator'!$C$23/Calculator!$F$15/2,1)-0.5))))/'VSWR Calculator'!$C$25)+$C78)^2+(1500*ABS(SIN(2*PI()*MOD(Calculator!$B$36/Calculator!$F$15,1)))*IF(MOD(Calculator!$B$36/Calculator!$F$15,1)&lt;0.5,-1,1))^2))/(1-SQRT(((50*POWER(80,POWER(COS(PI()*MOD(Calculator!$B$36/Calculator!$F$15,1)),2))+MIN(500,MAX(30,100*EXP(-0.3*'VSWR Calculator'!$C$24)*(1+3*ABS(MOD('VSWR Calculator'!$C$23/Calculator!$F$15/2,1)-0.5))))/'VSWR Calculator'!$C$25)-$C78)^2+(1500*ABS(SIN(2*PI()*MOD(Calculator!$B$36/Calculator!$F$15,1)))*IF(MOD(Calculator!$B$36/Calculator!$F$15,1)&lt;0.5,-1,1))^2)/SQRT(((50*POWER(80,POWER(COS(PI()*MOD(Calculator!$B$36/Calculator!$F$15,1)),2))+MIN(500,MAX(30,100*EXP(-0.3*'VSWR Calculator'!$C$24)*(1+3*ABS(MOD('VSWR Calculator'!$C$23/Calculator!$F$15/2,1)-0.5))))/'VSWR Calculator'!$C$25)+$C78)^2+(1500*ABS(SIN(2*PI()*MOD(Calculator!$B$36/Calculator!$F$15,1)))*IF(MOD(Calculator!$B$36/Calculator!$F$15,1)&lt;0.5,-1,1))^2)),2))</f>
        <v>14.47</v>
      </c>
      <c r="HF78" s="253" t="str">
        <f aca="false">IF(OR(Calculator!$E$16&lt;&gt;"YES",Calculator!$B$36&lt;Calculator!$G$16),"—",ROUND((1+SQRT(((50*POWER(80,POWER(COS(PI()*MOD(Calculator!$B$36/Calculator!$F$16,1)),2))+MIN(500,MAX(30,100*EXP(-0.3*'VSWR Calculator'!$C$24)*(1+3*ABS(MOD('VSWR Calculator'!$C$23/Calculator!$F$16/2,1)-0.5))))/'VSWR Calculator'!$C$25)-$C78)^2+(1500*ABS(SIN(2*PI()*MOD(Calculator!$B$36/Calculator!$F$16,1)))*IF(MOD(Calculator!$B$36/Calculator!$F$16,1)&lt;0.5,-1,1))^2)/SQRT(((50*POWER(80,POWER(COS(PI()*MOD(Calculator!$B$36/Calculator!$F$16,1)),2))+MIN(500,MAX(30,100*EXP(-0.3*'VSWR Calculator'!$C$24)*(1+3*ABS(MOD('VSWR Calculator'!$C$23/Calculator!$F$16/2,1)-0.5))))/'VSWR Calculator'!$C$25)+$C78)^2+(1500*ABS(SIN(2*PI()*MOD(Calculator!$B$36/Calculator!$F$16,1)))*IF(MOD(Calculator!$B$36/Calculator!$F$16,1)&lt;0.5,-1,1))^2))/(1-SQRT(((50*POWER(80,POWER(COS(PI()*MOD(Calculator!$B$36/Calculator!$F$16,1)),2))+MIN(500,MAX(30,100*EXP(-0.3*'VSWR Calculator'!$C$24)*(1+3*ABS(MOD('VSWR Calculator'!$C$23/Calculator!$F$16/2,1)-0.5))))/'VSWR Calculator'!$C$25)-$C78)^2+(1500*ABS(SIN(2*PI()*MOD(Calculator!$B$36/Calculator!$F$16,1)))*IF(MOD(Calculator!$B$36/Calculator!$F$16,1)&lt;0.5,-1,1))^2)/SQRT(((50*POWER(80,POWER(COS(PI()*MOD(Calculator!$B$36/Calculator!$F$16,1)),2))+MIN(500,MAX(30,100*EXP(-0.3*'VSWR Calculator'!$C$24)*(1+3*ABS(MOD('VSWR Calculator'!$C$23/Calculator!$F$16/2,1)-0.5))))/'VSWR Calculator'!$C$25)+$C78)^2+(1500*ABS(SIN(2*PI()*MOD(Calculator!$B$36/Calculator!$F$16,1)))*IF(MOD(Calculator!$B$36/Calculator!$F$16,1)&lt;0.5,-1,1))^2)),2))</f>
        <v>—</v>
      </c>
      <c r="HG78" s="253" t="n">
        <f aca="false">IF(OR(Calculator!$E$17&lt;&gt;"YES",Calculator!$B$36&lt;Calculator!$G$17),"—",ROUND((1+SQRT(((50*POWER(80,POWER(COS(PI()*MOD(Calculator!$B$36/Calculator!$F$17,1)),2))+MIN(500,MAX(30,100*EXP(-0.3*'VSWR Calculator'!$C$24)*(1+3*ABS(MOD('VSWR Calculator'!$C$23/Calculator!$F$17/2,1)-0.5))))/'VSWR Calculator'!$C$25)-$C78)^2+(1500*ABS(SIN(2*PI()*MOD(Calculator!$B$36/Calculator!$F$17,1)))*IF(MOD(Calculator!$B$36/Calculator!$F$17,1)&lt;0.5,-1,1))^2)/SQRT(((50*POWER(80,POWER(COS(PI()*MOD(Calculator!$B$36/Calculator!$F$17,1)),2))+MIN(500,MAX(30,100*EXP(-0.3*'VSWR Calculator'!$C$24)*(1+3*ABS(MOD('VSWR Calculator'!$C$23/Calculator!$F$17/2,1)-0.5))))/'VSWR Calculator'!$C$25)+$C78)^2+(1500*ABS(SIN(2*PI()*MOD(Calculator!$B$36/Calculator!$F$17,1)))*IF(MOD(Calculator!$B$36/Calculator!$F$17,1)&lt;0.5,-1,1))^2))/(1-SQRT(((50*POWER(80,POWER(COS(PI()*MOD(Calculator!$B$36/Calculator!$F$17,1)),2))+MIN(500,MAX(30,100*EXP(-0.3*'VSWR Calculator'!$C$24)*(1+3*ABS(MOD('VSWR Calculator'!$C$23/Calculator!$F$17/2,1)-0.5))))/'VSWR Calculator'!$C$25)-$C78)^2+(1500*ABS(SIN(2*PI()*MOD(Calculator!$B$36/Calculator!$F$17,1)))*IF(MOD(Calculator!$B$36/Calculator!$F$17,1)&lt;0.5,-1,1))^2)/SQRT(((50*POWER(80,POWER(COS(PI()*MOD(Calculator!$B$36/Calculator!$F$17,1)),2))+MIN(500,MAX(30,100*EXP(-0.3*'VSWR Calculator'!$C$24)*(1+3*ABS(MOD('VSWR Calculator'!$C$23/Calculator!$F$17/2,1)-0.5))))/'VSWR Calculator'!$C$25)+$C78)^2+(1500*ABS(SIN(2*PI()*MOD(Calculator!$B$36/Calculator!$F$17,1)))*IF(MOD(Calculator!$B$36/Calculator!$F$17,1)&lt;0.5,-1,1))^2)),2))</f>
        <v>17.81</v>
      </c>
      <c r="HH78" s="253" t="str">
        <f aca="false">IF(OR(Calculator!$E$18&lt;&gt;"YES",Calculator!$B$36&lt;Calculator!$G$18),"—",ROUND((1+SQRT(((50*POWER(80,POWER(COS(PI()*MOD(Calculator!$B$36/Calculator!$F$18,1)),2))+MIN(500,MAX(30,100*EXP(-0.3*'VSWR Calculator'!$C$24)*(1+3*ABS(MOD('VSWR Calculator'!$C$23/Calculator!$F$18/2,1)-0.5))))/'VSWR Calculator'!$C$25)-$C78)^2+(1500*ABS(SIN(2*PI()*MOD(Calculator!$B$36/Calculator!$F$18,1)))*IF(MOD(Calculator!$B$36/Calculator!$F$18,1)&lt;0.5,-1,1))^2)/SQRT(((50*POWER(80,POWER(COS(PI()*MOD(Calculator!$B$36/Calculator!$F$18,1)),2))+MIN(500,MAX(30,100*EXP(-0.3*'VSWR Calculator'!$C$24)*(1+3*ABS(MOD('VSWR Calculator'!$C$23/Calculator!$F$18/2,1)-0.5))))/'VSWR Calculator'!$C$25)+$C78)^2+(1500*ABS(SIN(2*PI()*MOD(Calculator!$B$36/Calculator!$F$18,1)))*IF(MOD(Calculator!$B$36/Calculator!$F$18,1)&lt;0.5,-1,1))^2))/(1-SQRT(((50*POWER(80,POWER(COS(PI()*MOD(Calculator!$B$36/Calculator!$F$18,1)),2))+MIN(500,MAX(30,100*EXP(-0.3*'VSWR Calculator'!$C$24)*(1+3*ABS(MOD('VSWR Calculator'!$C$23/Calculator!$F$18/2,1)-0.5))))/'VSWR Calculator'!$C$25)-$C78)^2+(1500*ABS(SIN(2*PI()*MOD(Calculator!$B$36/Calculator!$F$18,1)))*IF(MOD(Calculator!$B$36/Calculator!$F$18,1)&lt;0.5,-1,1))^2)/SQRT(((50*POWER(80,POWER(COS(PI()*MOD(Calculator!$B$36/Calculator!$F$18,1)),2))+MIN(500,MAX(30,100*EXP(-0.3*'VSWR Calculator'!$C$24)*(1+3*ABS(MOD('VSWR Calculator'!$C$23/Calculator!$F$18/2,1)-0.5))))/'VSWR Calculator'!$C$25)+$C78)^2+(1500*ABS(SIN(2*PI()*MOD(Calculator!$B$36/Calculator!$F$18,1)))*IF(MOD(Calculator!$B$36/Calculator!$F$18,1)&lt;0.5,-1,1))^2)),2))</f>
        <v>—</v>
      </c>
      <c r="HI78" s="253" t="str">
        <f aca="false">IF(OR(Calculator!$E$19&lt;&gt;"YES",Calculator!$B$36&lt;Calculator!$G$19),"—",ROUND((1+SQRT(((50*POWER(80,POWER(COS(PI()*MOD(Calculator!$B$36/Calculator!$F$19,1)),2))+MIN(500,MAX(30,100*EXP(-0.3*'VSWR Calculator'!$C$24)*(1+3*ABS(MOD('VSWR Calculator'!$C$23/Calculator!$F$19/2,1)-0.5))))/'VSWR Calculator'!$C$25)-$C78)^2+(1500*ABS(SIN(2*PI()*MOD(Calculator!$B$36/Calculator!$F$19,1)))*IF(MOD(Calculator!$B$36/Calculator!$F$19,1)&lt;0.5,-1,1))^2)/SQRT(((50*POWER(80,POWER(COS(PI()*MOD(Calculator!$B$36/Calculator!$F$19,1)),2))+MIN(500,MAX(30,100*EXP(-0.3*'VSWR Calculator'!$C$24)*(1+3*ABS(MOD('VSWR Calculator'!$C$23/Calculator!$F$19/2,1)-0.5))))/'VSWR Calculator'!$C$25)+$C78)^2+(1500*ABS(SIN(2*PI()*MOD(Calculator!$B$36/Calculator!$F$19,1)))*IF(MOD(Calculator!$B$36/Calculator!$F$19,1)&lt;0.5,-1,1))^2))/(1-SQRT(((50*POWER(80,POWER(COS(PI()*MOD(Calculator!$B$36/Calculator!$F$19,1)),2))+MIN(500,MAX(30,100*EXP(-0.3*'VSWR Calculator'!$C$24)*(1+3*ABS(MOD('VSWR Calculator'!$C$23/Calculator!$F$19/2,1)-0.5))))/'VSWR Calculator'!$C$25)-$C78)^2+(1500*ABS(SIN(2*PI()*MOD(Calculator!$B$36/Calculator!$F$19,1)))*IF(MOD(Calculator!$B$36/Calculator!$F$19,1)&lt;0.5,-1,1))^2)/SQRT(((50*POWER(80,POWER(COS(PI()*MOD(Calculator!$B$36/Calculator!$F$19,1)),2))+MIN(500,MAX(30,100*EXP(-0.3*'VSWR Calculator'!$C$24)*(1+3*ABS(MOD('VSWR Calculator'!$C$23/Calculator!$F$19/2,1)-0.5))))/'VSWR Calculator'!$C$25)+$C78)^2+(1500*ABS(SIN(2*PI()*MOD(Calculator!$B$36/Calculator!$F$19,1)))*IF(MOD(Calculator!$B$36/Calculator!$F$19,1)&lt;0.5,-1,1))^2)),2))</f>
        <v>—</v>
      </c>
      <c r="HJ78" s="253" t="str">
        <f aca="false">IF(OR(Calculator!$E$20&lt;&gt;"YES",Calculator!$B$36&lt;Calculator!$G$20),"—",ROUND((1+SQRT(((50*POWER(80,POWER(COS(PI()*MOD(Calculator!$B$36/Calculator!$F$20,1)),2))+MIN(500,MAX(30,100*EXP(-0.3*'VSWR Calculator'!$C$24)*(1+3*ABS(MOD('VSWR Calculator'!$C$23/Calculator!$F$20/2,1)-0.5))))/'VSWR Calculator'!$C$25)-$C78)^2+(1500*ABS(SIN(2*PI()*MOD(Calculator!$B$36/Calculator!$F$20,1)))*IF(MOD(Calculator!$B$36/Calculator!$F$20,1)&lt;0.5,-1,1))^2)/SQRT(((50*POWER(80,POWER(COS(PI()*MOD(Calculator!$B$36/Calculator!$F$20,1)),2))+MIN(500,MAX(30,100*EXP(-0.3*'VSWR Calculator'!$C$24)*(1+3*ABS(MOD('VSWR Calculator'!$C$23/Calculator!$F$20/2,1)-0.5))))/'VSWR Calculator'!$C$25)+$C78)^2+(1500*ABS(SIN(2*PI()*MOD(Calculator!$B$36/Calculator!$F$20,1)))*IF(MOD(Calculator!$B$36/Calculator!$F$20,1)&lt;0.5,-1,1))^2))/(1-SQRT(((50*POWER(80,POWER(COS(PI()*MOD(Calculator!$B$36/Calculator!$F$20,1)),2))+MIN(500,MAX(30,100*EXP(-0.3*'VSWR Calculator'!$C$24)*(1+3*ABS(MOD('VSWR Calculator'!$C$23/Calculator!$F$20/2,1)-0.5))))/'VSWR Calculator'!$C$25)-$C78)^2+(1500*ABS(SIN(2*PI()*MOD(Calculator!$B$36/Calculator!$F$20,1)))*IF(MOD(Calculator!$B$36/Calculator!$F$20,1)&lt;0.5,-1,1))^2)/SQRT(((50*POWER(80,POWER(COS(PI()*MOD(Calculator!$B$36/Calculator!$F$20,1)),2))+MIN(500,MAX(30,100*EXP(-0.3*'VSWR Calculator'!$C$24)*(1+3*ABS(MOD('VSWR Calculator'!$C$23/Calculator!$F$20/2,1)-0.5))))/'VSWR Calculator'!$C$25)+$C78)^2+(1500*ABS(SIN(2*PI()*MOD(Calculator!$B$36/Calculator!$F$20,1)))*IF(MOD(Calculator!$B$36/Calculator!$F$20,1)&lt;0.5,-1,1))^2)),2))</f>
        <v>—</v>
      </c>
      <c r="HK78" s="253" t="str">
        <f aca="false">IF(OR(Calculator!$E$21&lt;&gt;"YES",Calculator!$B$36&lt;Calculator!$G$21),"—",ROUND((1+SQRT(((50*POWER(80,POWER(COS(PI()*MOD(Calculator!$B$36/Calculator!$F$21,1)),2))+MIN(500,MAX(30,100*EXP(-0.3*'VSWR Calculator'!$C$24)*(1+3*ABS(MOD('VSWR Calculator'!$C$23/Calculator!$F$21/2,1)-0.5))))/'VSWR Calculator'!$C$25)-$C78)^2+(1500*ABS(SIN(2*PI()*MOD(Calculator!$B$36/Calculator!$F$21,1)))*IF(MOD(Calculator!$B$36/Calculator!$F$21,1)&lt;0.5,-1,1))^2)/SQRT(((50*POWER(80,POWER(COS(PI()*MOD(Calculator!$B$36/Calculator!$F$21,1)),2))+MIN(500,MAX(30,100*EXP(-0.3*'VSWR Calculator'!$C$24)*(1+3*ABS(MOD('VSWR Calculator'!$C$23/Calculator!$F$21/2,1)-0.5))))/'VSWR Calculator'!$C$25)+$C78)^2+(1500*ABS(SIN(2*PI()*MOD(Calculator!$B$36/Calculator!$F$21,1)))*IF(MOD(Calculator!$B$36/Calculator!$F$21,1)&lt;0.5,-1,1))^2))/(1-SQRT(((50*POWER(80,POWER(COS(PI()*MOD(Calculator!$B$36/Calculator!$F$21,1)),2))+MIN(500,MAX(30,100*EXP(-0.3*'VSWR Calculator'!$C$24)*(1+3*ABS(MOD('VSWR Calculator'!$C$23/Calculator!$F$21/2,1)-0.5))))/'VSWR Calculator'!$C$25)-$C78)^2+(1500*ABS(SIN(2*PI()*MOD(Calculator!$B$36/Calculator!$F$21,1)))*IF(MOD(Calculator!$B$36/Calculator!$F$21,1)&lt;0.5,-1,1))^2)/SQRT(((50*POWER(80,POWER(COS(PI()*MOD(Calculator!$B$36/Calculator!$F$21,1)),2))+MIN(500,MAX(30,100*EXP(-0.3*'VSWR Calculator'!$C$24)*(1+3*ABS(MOD('VSWR Calculator'!$C$23/Calculator!$F$21/2,1)-0.5))))/'VSWR Calculator'!$C$25)+$C78)^2+(1500*ABS(SIN(2*PI()*MOD(Calculator!$B$36/Calculator!$F$21,1)))*IF(MOD(Calculator!$B$36/Calculator!$F$21,1)&lt;0.5,-1,1))^2)),2))</f>
        <v>—</v>
      </c>
      <c r="HL78" s="253" t="str">
        <f aca="false">IF(OR(Calculator!$E$22&lt;&gt;"YES",Calculator!$B$36&lt;Calculator!$G$22),"—",ROUND((1+SQRT(((50*POWER(80,POWER(COS(PI()*MOD(Calculator!$B$36/Calculator!$F$22,1)),2))+MIN(500,MAX(30,100*EXP(-0.3*'VSWR Calculator'!$C$24)*(1+3*ABS(MOD('VSWR Calculator'!$C$23/Calculator!$F$22/2,1)-0.5))))/'VSWR Calculator'!$C$25)-$C78)^2+(1500*ABS(SIN(2*PI()*MOD(Calculator!$B$36/Calculator!$F$22,1)))*IF(MOD(Calculator!$B$36/Calculator!$F$22,1)&lt;0.5,-1,1))^2)/SQRT(((50*POWER(80,POWER(COS(PI()*MOD(Calculator!$B$36/Calculator!$F$22,1)),2))+MIN(500,MAX(30,100*EXP(-0.3*'VSWR Calculator'!$C$24)*(1+3*ABS(MOD('VSWR Calculator'!$C$23/Calculator!$F$22/2,1)-0.5))))/'VSWR Calculator'!$C$25)+$C78)^2+(1500*ABS(SIN(2*PI()*MOD(Calculator!$B$36/Calculator!$F$22,1)))*IF(MOD(Calculator!$B$36/Calculator!$F$22,1)&lt;0.5,-1,1))^2))/(1-SQRT(((50*POWER(80,POWER(COS(PI()*MOD(Calculator!$B$36/Calculator!$F$22,1)),2))+MIN(500,MAX(30,100*EXP(-0.3*'VSWR Calculator'!$C$24)*(1+3*ABS(MOD('VSWR Calculator'!$C$23/Calculator!$F$22/2,1)-0.5))))/'VSWR Calculator'!$C$25)-$C78)^2+(1500*ABS(SIN(2*PI()*MOD(Calculator!$B$36/Calculator!$F$22,1)))*IF(MOD(Calculator!$B$36/Calculator!$F$22,1)&lt;0.5,-1,1))^2)/SQRT(((50*POWER(80,POWER(COS(PI()*MOD(Calculator!$B$36/Calculator!$F$22,1)),2))+MIN(500,MAX(30,100*EXP(-0.3*'VSWR Calculator'!$C$24)*(1+3*ABS(MOD('VSWR Calculator'!$C$23/Calculator!$F$22/2,1)-0.5))))/'VSWR Calculator'!$C$25)+$C78)^2+(1500*ABS(SIN(2*PI()*MOD(Calculator!$B$36/Calculator!$F$22,1)))*IF(MOD(Calculator!$B$36/Calculator!$F$22,1)&lt;0.5,-1,1))^2)),2))</f>
        <v>—</v>
      </c>
      <c r="HM78" s="253" t="n">
        <f aca="false">IFERROR(ROUND((IF(ISNUMBER(HB78),HB78,0)+IF(ISNUMBER(HC78),HC78,0)+IF(ISNUMBER(HD78),HD78,0)+IF(ISNUMBER(HE78),HE78,0)+IF(ISNUMBER(HF78),HF78,0)+IF(ISNUMBER(HG78),HG78,0)+IF(ISNUMBER(HH78),HH78,0)+IF(ISNUMBER(HI78),HI78,0)+IF(ISNUMBER(HJ78),HJ78,0)+IF(ISNUMBER(HK78),HK78,0)+IF(ISNUMBER(HL78),HL78,0))/(IF(ISNUMBER(HB78),1,0)+IF(ISNUMBER(HC78),1,0)+IF(ISNUMBER(HD78),1,0)+IF(ISNUMBER(HE78),1,0)+IF(ISNUMBER(HF78),1,0)+IF(ISNUMBER(HG78),1,0)+IF(ISNUMBER(HH78),1,0)+IF(ISNUMBER(HI78),1,0)+IF(ISNUMBER(HJ78),1,0)+IF(ISNUMBER(HK78),1,0)+IF(ISNUMBER(HL78),1,0)),4),"")</f>
        <v>16.14</v>
      </c>
      <c r="HN78" s="253" t="str">
        <f aca="false">IF(OR(Calculator!$E$12&lt;&gt;"YES",Calculator!$B$37&lt;Calculator!$G$12),"—",ROUND((1+SQRT(((50*POWER(80,POWER(COS(PI()*MOD(Calculator!$B$37/Calculator!$F$12,1)),2))+MIN(500,MAX(30,100*EXP(-0.3*'VSWR Calculator'!$C$24)*(1+3*ABS(MOD('VSWR Calculator'!$C$23/Calculator!$F$12/2,1)-0.5))))/'VSWR Calculator'!$C$25)-$C78)^2+(1500*ABS(SIN(2*PI()*MOD(Calculator!$B$37/Calculator!$F$12,1)))*IF(MOD(Calculator!$B$37/Calculator!$F$12,1)&lt;0.5,-1,1))^2)/SQRT(((50*POWER(80,POWER(COS(PI()*MOD(Calculator!$B$37/Calculator!$F$12,1)),2))+MIN(500,MAX(30,100*EXP(-0.3*'VSWR Calculator'!$C$24)*(1+3*ABS(MOD('VSWR Calculator'!$C$23/Calculator!$F$12/2,1)-0.5))))/'VSWR Calculator'!$C$25)+$C78)^2+(1500*ABS(SIN(2*PI()*MOD(Calculator!$B$37/Calculator!$F$12,1)))*IF(MOD(Calculator!$B$37/Calculator!$F$12,1)&lt;0.5,-1,1))^2))/(1-SQRT(((50*POWER(80,POWER(COS(PI()*MOD(Calculator!$B$37/Calculator!$F$12,1)),2))+MIN(500,MAX(30,100*EXP(-0.3*'VSWR Calculator'!$C$24)*(1+3*ABS(MOD('VSWR Calculator'!$C$23/Calculator!$F$12/2,1)-0.5))))/'VSWR Calculator'!$C$25)-$C78)^2+(1500*ABS(SIN(2*PI()*MOD(Calculator!$B$37/Calculator!$F$12,1)))*IF(MOD(Calculator!$B$37/Calculator!$F$12,1)&lt;0.5,-1,1))^2)/SQRT(((50*POWER(80,POWER(COS(PI()*MOD(Calculator!$B$37/Calculator!$F$12,1)),2))+MIN(500,MAX(30,100*EXP(-0.3*'VSWR Calculator'!$C$24)*(1+3*ABS(MOD('VSWR Calculator'!$C$23/Calculator!$F$12/2,1)-0.5))))/'VSWR Calculator'!$C$25)+$C78)^2+(1500*ABS(SIN(2*PI()*MOD(Calculator!$B$37/Calculator!$F$12,1)))*IF(MOD(Calculator!$B$37/Calculator!$F$12,1)&lt;0.5,-1,1))^2)),2))</f>
        <v>—</v>
      </c>
      <c r="HO78" s="253" t="str">
        <f aca="false">IF(OR(Calculator!$E$13&lt;&gt;"YES",Calculator!$B$37&lt;Calculator!$G$13),"—",ROUND((1+SQRT(((50*POWER(80,POWER(COS(PI()*MOD(Calculator!$B$37/Calculator!$F$13,1)),2))+MIN(500,MAX(30,100*EXP(-0.3*'VSWR Calculator'!$C$24)*(1+3*ABS(MOD('VSWR Calculator'!$C$23/Calculator!$F$13/2,1)-0.5))))/'VSWR Calculator'!$C$25)-$C78)^2+(1500*ABS(SIN(2*PI()*MOD(Calculator!$B$37/Calculator!$F$13,1)))*IF(MOD(Calculator!$B$37/Calculator!$F$13,1)&lt;0.5,-1,1))^2)/SQRT(((50*POWER(80,POWER(COS(PI()*MOD(Calculator!$B$37/Calculator!$F$13,1)),2))+MIN(500,MAX(30,100*EXP(-0.3*'VSWR Calculator'!$C$24)*(1+3*ABS(MOD('VSWR Calculator'!$C$23/Calculator!$F$13/2,1)-0.5))))/'VSWR Calculator'!$C$25)+$C78)^2+(1500*ABS(SIN(2*PI()*MOD(Calculator!$B$37/Calculator!$F$13,1)))*IF(MOD(Calculator!$B$37/Calculator!$F$13,1)&lt;0.5,-1,1))^2))/(1-SQRT(((50*POWER(80,POWER(COS(PI()*MOD(Calculator!$B$37/Calculator!$F$13,1)),2))+MIN(500,MAX(30,100*EXP(-0.3*'VSWR Calculator'!$C$24)*(1+3*ABS(MOD('VSWR Calculator'!$C$23/Calculator!$F$13/2,1)-0.5))))/'VSWR Calculator'!$C$25)-$C78)^2+(1500*ABS(SIN(2*PI()*MOD(Calculator!$B$37/Calculator!$F$13,1)))*IF(MOD(Calculator!$B$37/Calculator!$F$13,1)&lt;0.5,-1,1))^2)/SQRT(((50*POWER(80,POWER(COS(PI()*MOD(Calculator!$B$37/Calculator!$F$13,1)),2))+MIN(500,MAX(30,100*EXP(-0.3*'VSWR Calculator'!$C$24)*(1+3*ABS(MOD('VSWR Calculator'!$C$23/Calculator!$F$13/2,1)-0.5))))/'VSWR Calculator'!$C$25)+$C78)^2+(1500*ABS(SIN(2*PI()*MOD(Calculator!$B$37/Calculator!$F$13,1)))*IF(MOD(Calculator!$B$37/Calculator!$F$13,1)&lt;0.5,-1,1))^2)),2))</f>
        <v>—</v>
      </c>
      <c r="HP78" s="253" t="str">
        <f aca="false">IF(OR(Calculator!$E$14&lt;&gt;"YES",Calculator!$B$37&lt;Calculator!$G$14),"—",ROUND((1+SQRT(((50*POWER(80,POWER(COS(PI()*MOD(Calculator!$B$37/Calculator!$F$14,1)),2))+MIN(500,MAX(30,100*EXP(-0.3*'VSWR Calculator'!$C$24)*(1+3*ABS(MOD('VSWR Calculator'!$C$23/Calculator!$F$14/2,1)-0.5))))/'VSWR Calculator'!$C$25)-$C78)^2+(1500*ABS(SIN(2*PI()*MOD(Calculator!$B$37/Calculator!$F$14,1)))*IF(MOD(Calculator!$B$37/Calculator!$F$14,1)&lt;0.5,-1,1))^2)/SQRT(((50*POWER(80,POWER(COS(PI()*MOD(Calculator!$B$37/Calculator!$F$14,1)),2))+MIN(500,MAX(30,100*EXP(-0.3*'VSWR Calculator'!$C$24)*(1+3*ABS(MOD('VSWR Calculator'!$C$23/Calculator!$F$14/2,1)-0.5))))/'VSWR Calculator'!$C$25)+$C78)^2+(1500*ABS(SIN(2*PI()*MOD(Calculator!$B$37/Calculator!$F$14,1)))*IF(MOD(Calculator!$B$37/Calculator!$F$14,1)&lt;0.5,-1,1))^2))/(1-SQRT(((50*POWER(80,POWER(COS(PI()*MOD(Calculator!$B$37/Calculator!$F$14,1)),2))+MIN(500,MAX(30,100*EXP(-0.3*'VSWR Calculator'!$C$24)*(1+3*ABS(MOD('VSWR Calculator'!$C$23/Calculator!$F$14/2,1)-0.5))))/'VSWR Calculator'!$C$25)-$C78)^2+(1500*ABS(SIN(2*PI()*MOD(Calculator!$B$37/Calculator!$F$14,1)))*IF(MOD(Calculator!$B$37/Calculator!$F$14,1)&lt;0.5,-1,1))^2)/SQRT(((50*POWER(80,POWER(COS(PI()*MOD(Calculator!$B$37/Calculator!$F$14,1)),2))+MIN(500,MAX(30,100*EXP(-0.3*'VSWR Calculator'!$C$24)*(1+3*ABS(MOD('VSWR Calculator'!$C$23/Calculator!$F$14/2,1)-0.5))))/'VSWR Calculator'!$C$25)+$C78)^2+(1500*ABS(SIN(2*PI()*MOD(Calculator!$B$37/Calculator!$F$14,1)))*IF(MOD(Calculator!$B$37/Calculator!$F$14,1)&lt;0.5,-1,1))^2)),2))</f>
        <v>—</v>
      </c>
      <c r="HQ78" s="253" t="n">
        <f aca="false">IF(OR(Calculator!$E$15&lt;&gt;"YES",Calculator!$B$37&lt;Calculator!$G$15),"—",ROUND((1+SQRT(((50*POWER(80,POWER(COS(PI()*MOD(Calculator!$B$37/Calculator!$F$15,1)),2))+MIN(500,MAX(30,100*EXP(-0.3*'VSWR Calculator'!$C$24)*(1+3*ABS(MOD('VSWR Calculator'!$C$23/Calculator!$F$15/2,1)-0.5))))/'VSWR Calculator'!$C$25)-$C78)^2+(1500*ABS(SIN(2*PI()*MOD(Calculator!$B$37/Calculator!$F$15,1)))*IF(MOD(Calculator!$B$37/Calculator!$F$15,1)&lt;0.5,-1,1))^2)/SQRT(((50*POWER(80,POWER(COS(PI()*MOD(Calculator!$B$37/Calculator!$F$15,1)),2))+MIN(500,MAX(30,100*EXP(-0.3*'VSWR Calculator'!$C$24)*(1+3*ABS(MOD('VSWR Calculator'!$C$23/Calculator!$F$15/2,1)-0.5))))/'VSWR Calculator'!$C$25)+$C78)^2+(1500*ABS(SIN(2*PI()*MOD(Calculator!$B$37/Calculator!$F$15,1)))*IF(MOD(Calculator!$B$37/Calculator!$F$15,1)&lt;0.5,-1,1))^2))/(1-SQRT(((50*POWER(80,POWER(COS(PI()*MOD(Calculator!$B$37/Calculator!$F$15,1)),2))+MIN(500,MAX(30,100*EXP(-0.3*'VSWR Calculator'!$C$24)*(1+3*ABS(MOD('VSWR Calculator'!$C$23/Calculator!$F$15/2,1)-0.5))))/'VSWR Calculator'!$C$25)-$C78)^2+(1500*ABS(SIN(2*PI()*MOD(Calculator!$B$37/Calculator!$F$15,1)))*IF(MOD(Calculator!$B$37/Calculator!$F$15,1)&lt;0.5,-1,1))^2)/SQRT(((50*POWER(80,POWER(COS(PI()*MOD(Calculator!$B$37/Calculator!$F$15,1)),2))+MIN(500,MAX(30,100*EXP(-0.3*'VSWR Calculator'!$C$24)*(1+3*ABS(MOD('VSWR Calculator'!$C$23/Calculator!$F$15/2,1)-0.5))))/'VSWR Calculator'!$C$25)+$C78)^2+(1500*ABS(SIN(2*PI()*MOD(Calculator!$B$37/Calculator!$F$15,1)))*IF(MOD(Calculator!$B$37/Calculator!$F$15,1)&lt;0.5,-1,1))^2)),2))</f>
        <v>2.29</v>
      </c>
      <c r="HR78" s="253" t="str">
        <f aca="false">IF(OR(Calculator!$E$16&lt;&gt;"YES",Calculator!$B$37&lt;Calculator!$G$16),"—",ROUND((1+SQRT(((50*POWER(80,POWER(COS(PI()*MOD(Calculator!$B$37/Calculator!$F$16,1)),2))+MIN(500,MAX(30,100*EXP(-0.3*'VSWR Calculator'!$C$24)*(1+3*ABS(MOD('VSWR Calculator'!$C$23/Calculator!$F$16/2,1)-0.5))))/'VSWR Calculator'!$C$25)-$C78)^2+(1500*ABS(SIN(2*PI()*MOD(Calculator!$B$37/Calculator!$F$16,1)))*IF(MOD(Calculator!$B$37/Calculator!$F$16,1)&lt;0.5,-1,1))^2)/SQRT(((50*POWER(80,POWER(COS(PI()*MOD(Calculator!$B$37/Calculator!$F$16,1)),2))+MIN(500,MAX(30,100*EXP(-0.3*'VSWR Calculator'!$C$24)*(1+3*ABS(MOD('VSWR Calculator'!$C$23/Calculator!$F$16/2,1)-0.5))))/'VSWR Calculator'!$C$25)+$C78)^2+(1500*ABS(SIN(2*PI()*MOD(Calculator!$B$37/Calculator!$F$16,1)))*IF(MOD(Calculator!$B$37/Calculator!$F$16,1)&lt;0.5,-1,1))^2))/(1-SQRT(((50*POWER(80,POWER(COS(PI()*MOD(Calculator!$B$37/Calculator!$F$16,1)),2))+MIN(500,MAX(30,100*EXP(-0.3*'VSWR Calculator'!$C$24)*(1+3*ABS(MOD('VSWR Calculator'!$C$23/Calculator!$F$16/2,1)-0.5))))/'VSWR Calculator'!$C$25)-$C78)^2+(1500*ABS(SIN(2*PI()*MOD(Calculator!$B$37/Calculator!$F$16,1)))*IF(MOD(Calculator!$B$37/Calculator!$F$16,1)&lt;0.5,-1,1))^2)/SQRT(((50*POWER(80,POWER(COS(PI()*MOD(Calculator!$B$37/Calculator!$F$16,1)),2))+MIN(500,MAX(30,100*EXP(-0.3*'VSWR Calculator'!$C$24)*(1+3*ABS(MOD('VSWR Calculator'!$C$23/Calculator!$F$16/2,1)-0.5))))/'VSWR Calculator'!$C$25)+$C78)^2+(1500*ABS(SIN(2*PI()*MOD(Calculator!$B$37/Calculator!$F$16,1)))*IF(MOD(Calculator!$B$37/Calculator!$F$16,1)&lt;0.5,-1,1))^2)),2))</f>
        <v>—</v>
      </c>
      <c r="HS78" s="253" t="n">
        <f aca="false">IF(OR(Calculator!$E$17&lt;&gt;"YES",Calculator!$B$37&lt;Calculator!$G$17),"—",ROUND((1+SQRT(((50*POWER(80,POWER(COS(PI()*MOD(Calculator!$B$37/Calculator!$F$17,1)),2))+MIN(500,MAX(30,100*EXP(-0.3*'VSWR Calculator'!$C$24)*(1+3*ABS(MOD('VSWR Calculator'!$C$23/Calculator!$F$17/2,1)-0.5))))/'VSWR Calculator'!$C$25)-$C78)^2+(1500*ABS(SIN(2*PI()*MOD(Calculator!$B$37/Calculator!$F$17,1)))*IF(MOD(Calculator!$B$37/Calculator!$F$17,1)&lt;0.5,-1,1))^2)/SQRT(((50*POWER(80,POWER(COS(PI()*MOD(Calculator!$B$37/Calculator!$F$17,1)),2))+MIN(500,MAX(30,100*EXP(-0.3*'VSWR Calculator'!$C$24)*(1+3*ABS(MOD('VSWR Calculator'!$C$23/Calculator!$F$17/2,1)-0.5))))/'VSWR Calculator'!$C$25)+$C78)^2+(1500*ABS(SIN(2*PI()*MOD(Calculator!$B$37/Calculator!$F$17,1)))*IF(MOD(Calculator!$B$37/Calculator!$F$17,1)&lt;0.5,-1,1))^2))/(1-SQRT(((50*POWER(80,POWER(COS(PI()*MOD(Calculator!$B$37/Calculator!$F$17,1)),2))+MIN(500,MAX(30,100*EXP(-0.3*'VSWR Calculator'!$C$24)*(1+3*ABS(MOD('VSWR Calculator'!$C$23/Calculator!$F$17/2,1)-0.5))))/'VSWR Calculator'!$C$25)-$C78)^2+(1500*ABS(SIN(2*PI()*MOD(Calculator!$B$37/Calculator!$F$17,1)))*IF(MOD(Calculator!$B$37/Calculator!$F$17,1)&lt;0.5,-1,1))^2)/SQRT(((50*POWER(80,POWER(COS(PI()*MOD(Calculator!$B$37/Calculator!$F$17,1)),2))+MIN(500,MAX(30,100*EXP(-0.3*'VSWR Calculator'!$C$24)*(1+3*ABS(MOD('VSWR Calculator'!$C$23/Calculator!$F$17/2,1)-0.5))))/'VSWR Calculator'!$C$25)+$C78)^2+(1500*ABS(SIN(2*PI()*MOD(Calculator!$B$37/Calculator!$F$17,1)))*IF(MOD(Calculator!$B$37/Calculator!$F$17,1)&lt;0.5,-1,1))^2)),2))</f>
        <v>13.17</v>
      </c>
      <c r="HT78" s="253" t="str">
        <f aca="false">IF(OR(Calculator!$E$18&lt;&gt;"YES",Calculator!$B$37&lt;Calculator!$G$18),"—",ROUND((1+SQRT(((50*POWER(80,POWER(COS(PI()*MOD(Calculator!$B$37/Calculator!$F$18,1)),2))+MIN(500,MAX(30,100*EXP(-0.3*'VSWR Calculator'!$C$24)*(1+3*ABS(MOD('VSWR Calculator'!$C$23/Calculator!$F$18/2,1)-0.5))))/'VSWR Calculator'!$C$25)-$C78)^2+(1500*ABS(SIN(2*PI()*MOD(Calculator!$B$37/Calculator!$F$18,1)))*IF(MOD(Calculator!$B$37/Calculator!$F$18,1)&lt;0.5,-1,1))^2)/SQRT(((50*POWER(80,POWER(COS(PI()*MOD(Calculator!$B$37/Calculator!$F$18,1)),2))+MIN(500,MAX(30,100*EXP(-0.3*'VSWR Calculator'!$C$24)*(1+3*ABS(MOD('VSWR Calculator'!$C$23/Calculator!$F$18/2,1)-0.5))))/'VSWR Calculator'!$C$25)+$C78)^2+(1500*ABS(SIN(2*PI()*MOD(Calculator!$B$37/Calculator!$F$18,1)))*IF(MOD(Calculator!$B$37/Calculator!$F$18,1)&lt;0.5,-1,1))^2))/(1-SQRT(((50*POWER(80,POWER(COS(PI()*MOD(Calculator!$B$37/Calculator!$F$18,1)),2))+MIN(500,MAX(30,100*EXP(-0.3*'VSWR Calculator'!$C$24)*(1+3*ABS(MOD('VSWR Calculator'!$C$23/Calculator!$F$18/2,1)-0.5))))/'VSWR Calculator'!$C$25)-$C78)^2+(1500*ABS(SIN(2*PI()*MOD(Calculator!$B$37/Calculator!$F$18,1)))*IF(MOD(Calculator!$B$37/Calculator!$F$18,1)&lt;0.5,-1,1))^2)/SQRT(((50*POWER(80,POWER(COS(PI()*MOD(Calculator!$B$37/Calculator!$F$18,1)),2))+MIN(500,MAX(30,100*EXP(-0.3*'VSWR Calculator'!$C$24)*(1+3*ABS(MOD('VSWR Calculator'!$C$23/Calculator!$F$18/2,1)-0.5))))/'VSWR Calculator'!$C$25)+$C78)^2+(1500*ABS(SIN(2*PI()*MOD(Calculator!$B$37/Calculator!$F$18,1)))*IF(MOD(Calculator!$B$37/Calculator!$F$18,1)&lt;0.5,-1,1))^2)),2))</f>
        <v>—</v>
      </c>
      <c r="HU78" s="253" t="str">
        <f aca="false">IF(OR(Calculator!$E$19&lt;&gt;"YES",Calculator!$B$37&lt;Calculator!$G$19),"—",ROUND((1+SQRT(((50*POWER(80,POWER(COS(PI()*MOD(Calculator!$B$37/Calculator!$F$19,1)),2))+MIN(500,MAX(30,100*EXP(-0.3*'VSWR Calculator'!$C$24)*(1+3*ABS(MOD('VSWR Calculator'!$C$23/Calculator!$F$19/2,1)-0.5))))/'VSWR Calculator'!$C$25)-$C78)^2+(1500*ABS(SIN(2*PI()*MOD(Calculator!$B$37/Calculator!$F$19,1)))*IF(MOD(Calculator!$B$37/Calculator!$F$19,1)&lt;0.5,-1,1))^2)/SQRT(((50*POWER(80,POWER(COS(PI()*MOD(Calculator!$B$37/Calculator!$F$19,1)),2))+MIN(500,MAX(30,100*EXP(-0.3*'VSWR Calculator'!$C$24)*(1+3*ABS(MOD('VSWR Calculator'!$C$23/Calculator!$F$19/2,1)-0.5))))/'VSWR Calculator'!$C$25)+$C78)^2+(1500*ABS(SIN(2*PI()*MOD(Calculator!$B$37/Calculator!$F$19,1)))*IF(MOD(Calculator!$B$37/Calculator!$F$19,1)&lt;0.5,-1,1))^2))/(1-SQRT(((50*POWER(80,POWER(COS(PI()*MOD(Calculator!$B$37/Calculator!$F$19,1)),2))+MIN(500,MAX(30,100*EXP(-0.3*'VSWR Calculator'!$C$24)*(1+3*ABS(MOD('VSWR Calculator'!$C$23/Calculator!$F$19/2,1)-0.5))))/'VSWR Calculator'!$C$25)-$C78)^2+(1500*ABS(SIN(2*PI()*MOD(Calculator!$B$37/Calculator!$F$19,1)))*IF(MOD(Calculator!$B$37/Calculator!$F$19,1)&lt;0.5,-1,1))^2)/SQRT(((50*POWER(80,POWER(COS(PI()*MOD(Calculator!$B$37/Calculator!$F$19,1)),2))+MIN(500,MAX(30,100*EXP(-0.3*'VSWR Calculator'!$C$24)*(1+3*ABS(MOD('VSWR Calculator'!$C$23/Calculator!$F$19/2,1)-0.5))))/'VSWR Calculator'!$C$25)+$C78)^2+(1500*ABS(SIN(2*PI()*MOD(Calculator!$B$37/Calculator!$F$19,1)))*IF(MOD(Calculator!$B$37/Calculator!$F$19,1)&lt;0.5,-1,1))^2)),2))</f>
        <v>—</v>
      </c>
      <c r="HV78" s="253" t="str">
        <f aca="false">IF(OR(Calculator!$E$20&lt;&gt;"YES",Calculator!$B$37&lt;Calculator!$G$20),"—",ROUND((1+SQRT(((50*POWER(80,POWER(COS(PI()*MOD(Calculator!$B$37/Calculator!$F$20,1)),2))+MIN(500,MAX(30,100*EXP(-0.3*'VSWR Calculator'!$C$24)*(1+3*ABS(MOD('VSWR Calculator'!$C$23/Calculator!$F$20/2,1)-0.5))))/'VSWR Calculator'!$C$25)-$C78)^2+(1500*ABS(SIN(2*PI()*MOD(Calculator!$B$37/Calculator!$F$20,1)))*IF(MOD(Calculator!$B$37/Calculator!$F$20,1)&lt;0.5,-1,1))^2)/SQRT(((50*POWER(80,POWER(COS(PI()*MOD(Calculator!$B$37/Calculator!$F$20,1)),2))+MIN(500,MAX(30,100*EXP(-0.3*'VSWR Calculator'!$C$24)*(1+3*ABS(MOD('VSWR Calculator'!$C$23/Calculator!$F$20/2,1)-0.5))))/'VSWR Calculator'!$C$25)+$C78)^2+(1500*ABS(SIN(2*PI()*MOD(Calculator!$B$37/Calculator!$F$20,1)))*IF(MOD(Calculator!$B$37/Calculator!$F$20,1)&lt;0.5,-1,1))^2))/(1-SQRT(((50*POWER(80,POWER(COS(PI()*MOD(Calculator!$B$37/Calculator!$F$20,1)),2))+MIN(500,MAX(30,100*EXP(-0.3*'VSWR Calculator'!$C$24)*(1+3*ABS(MOD('VSWR Calculator'!$C$23/Calculator!$F$20/2,1)-0.5))))/'VSWR Calculator'!$C$25)-$C78)^2+(1500*ABS(SIN(2*PI()*MOD(Calculator!$B$37/Calculator!$F$20,1)))*IF(MOD(Calculator!$B$37/Calculator!$F$20,1)&lt;0.5,-1,1))^2)/SQRT(((50*POWER(80,POWER(COS(PI()*MOD(Calculator!$B$37/Calculator!$F$20,1)),2))+MIN(500,MAX(30,100*EXP(-0.3*'VSWR Calculator'!$C$24)*(1+3*ABS(MOD('VSWR Calculator'!$C$23/Calculator!$F$20/2,1)-0.5))))/'VSWR Calculator'!$C$25)+$C78)^2+(1500*ABS(SIN(2*PI()*MOD(Calculator!$B$37/Calculator!$F$20,1)))*IF(MOD(Calculator!$B$37/Calculator!$F$20,1)&lt;0.5,-1,1))^2)),2))</f>
        <v>—</v>
      </c>
      <c r="HW78" s="253" t="str">
        <f aca="false">IF(OR(Calculator!$E$21&lt;&gt;"YES",Calculator!$B$37&lt;Calculator!$G$21),"—",ROUND((1+SQRT(((50*POWER(80,POWER(COS(PI()*MOD(Calculator!$B$37/Calculator!$F$21,1)),2))+MIN(500,MAX(30,100*EXP(-0.3*'VSWR Calculator'!$C$24)*(1+3*ABS(MOD('VSWR Calculator'!$C$23/Calculator!$F$21/2,1)-0.5))))/'VSWR Calculator'!$C$25)-$C78)^2+(1500*ABS(SIN(2*PI()*MOD(Calculator!$B$37/Calculator!$F$21,1)))*IF(MOD(Calculator!$B$37/Calculator!$F$21,1)&lt;0.5,-1,1))^2)/SQRT(((50*POWER(80,POWER(COS(PI()*MOD(Calculator!$B$37/Calculator!$F$21,1)),2))+MIN(500,MAX(30,100*EXP(-0.3*'VSWR Calculator'!$C$24)*(1+3*ABS(MOD('VSWR Calculator'!$C$23/Calculator!$F$21/2,1)-0.5))))/'VSWR Calculator'!$C$25)+$C78)^2+(1500*ABS(SIN(2*PI()*MOD(Calculator!$B$37/Calculator!$F$21,1)))*IF(MOD(Calculator!$B$37/Calculator!$F$21,1)&lt;0.5,-1,1))^2))/(1-SQRT(((50*POWER(80,POWER(COS(PI()*MOD(Calculator!$B$37/Calculator!$F$21,1)),2))+MIN(500,MAX(30,100*EXP(-0.3*'VSWR Calculator'!$C$24)*(1+3*ABS(MOD('VSWR Calculator'!$C$23/Calculator!$F$21/2,1)-0.5))))/'VSWR Calculator'!$C$25)-$C78)^2+(1500*ABS(SIN(2*PI()*MOD(Calculator!$B$37/Calculator!$F$21,1)))*IF(MOD(Calculator!$B$37/Calculator!$F$21,1)&lt;0.5,-1,1))^2)/SQRT(((50*POWER(80,POWER(COS(PI()*MOD(Calculator!$B$37/Calculator!$F$21,1)),2))+MIN(500,MAX(30,100*EXP(-0.3*'VSWR Calculator'!$C$24)*(1+3*ABS(MOD('VSWR Calculator'!$C$23/Calculator!$F$21/2,1)-0.5))))/'VSWR Calculator'!$C$25)+$C78)^2+(1500*ABS(SIN(2*PI()*MOD(Calculator!$B$37/Calculator!$F$21,1)))*IF(MOD(Calculator!$B$37/Calculator!$F$21,1)&lt;0.5,-1,1))^2)),2))</f>
        <v>—</v>
      </c>
      <c r="HX78" s="253" t="str">
        <f aca="false">IF(OR(Calculator!$E$22&lt;&gt;"YES",Calculator!$B$37&lt;Calculator!$G$22),"—",ROUND((1+SQRT(((50*POWER(80,POWER(COS(PI()*MOD(Calculator!$B$37/Calculator!$F$22,1)),2))+MIN(500,MAX(30,100*EXP(-0.3*'VSWR Calculator'!$C$24)*(1+3*ABS(MOD('VSWR Calculator'!$C$23/Calculator!$F$22/2,1)-0.5))))/'VSWR Calculator'!$C$25)-$C78)^2+(1500*ABS(SIN(2*PI()*MOD(Calculator!$B$37/Calculator!$F$22,1)))*IF(MOD(Calculator!$B$37/Calculator!$F$22,1)&lt;0.5,-1,1))^2)/SQRT(((50*POWER(80,POWER(COS(PI()*MOD(Calculator!$B$37/Calculator!$F$22,1)),2))+MIN(500,MAX(30,100*EXP(-0.3*'VSWR Calculator'!$C$24)*(1+3*ABS(MOD('VSWR Calculator'!$C$23/Calculator!$F$22/2,1)-0.5))))/'VSWR Calculator'!$C$25)+$C78)^2+(1500*ABS(SIN(2*PI()*MOD(Calculator!$B$37/Calculator!$F$22,1)))*IF(MOD(Calculator!$B$37/Calculator!$F$22,1)&lt;0.5,-1,1))^2))/(1-SQRT(((50*POWER(80,POWER(COS(PI()*MOD(Calculator!$B$37/Calculator!$F$22,1)),2))+MIN(500,MAX(30,100*EXP(-0.3*'VSWR Calculator'!$C$24)*(1+3*ABS(MOD('VSWR Calculator'!$C$23/Calculator!$F$22/2,1)-0.5))))/'VSWR Calculator'!$C$25)-$C78)^2+(1500*ABS(SIN(2*PI()*MOD(Calculator!$B$37/Calculator!$F$22,1)))*IF(MOD(Calculator!$B$37/Calculator!$F$22,1)&lt;0.5,-1,1))^2)/SQRT(((50*POWER(80,POWER(COS(PI()*MOD(Calculator!$B$37/Calculator!$F$22,1)),2))+MIN(500,MAX(30,100*EXP(-0.3*'VSWR Calculator'!$C$24)*(1+3*ABS(MOD('VSWR Calculator'!$C$23/Calculator!$F$22/2,1)-0.5))))/'VSWR Calculator'!$C$25)+$C78)^2+(1500*ABS(SIN(2*PI()*MOD(Calculator!$B$37/Calculator!$F$22,1)))*IF(MOD(Calculator!$B$37/Calculator!$F$22,1)&lt;0.5,-1,1))^2)),2))</f>
        <v>—</v>
      </c>
      <c r="HY78" s="253" t="n">
        <f aca="false">IFERROR(ROUND((IF(ISNUMBER(HN78),HN78,0)+IF(ISNUMBER(HO78),HO78,0)+IF(ISNUMBER(HP78),HP78,0)+IF(ISNUMBER(HQ78),HQ78,0)+IF(ISNUMBER(HR78),HR78,0)+IF(ISNUMBER(HS78),HS78,0)+IF(ISNUMBER(HT78),HT78,0)+IF(ISNUMBER(HU78),HU78,0)+IF(ISNUMBER(HV78),HV78,0)+IF(ISNUMBER(HW78),HW78,0)+IF(ISNUMBER(HX78),HX78,0))/(IF(ISNUMBER(HN78),1,0)+IF(ISNUMBER(HO78),1,0)+IF(ISNUMBER(HP78),1,0)+IF(ISNUMBER(HQ78),1,0)+IF(ISNUMBER(HR78),1,0)+IF(ISNUMBER(HS78),1,0)+IF(ISNUMBER(HT78),1,0)+IF(ISNUMBER(HU78),1,0)+IF(ISNUMBER(HV78),1,0)+IF(ISNUMBER(HW78),1,0)+IF(ISNUMBER(HX78),1,0)),4),"")</f>
        <v>7.73</v>
      </c>
      <c r="HZ78" s="253" t="str">
        <f aca="false">IF(OR(Calculator!$E$12&lt;&gt;"YES",Calculator!$B$38&lt;Calculator!$G$12),"—",ROUND((1+SQRT(((50*POWER(80,POWER(COS(PI()*MOD(Calculator!$B$38/Calculator!$F$12,1)),2))+MIN(500,MAX(30,100*EXP(-0.3*'VSWR Calculator'!$C$24)*(1+3*ABS(MOD('VSWR Calculator'!$C$23/Calculator!$F$12/2,1)-0.5))))/'VSWR Calculator'!$C$25)-$C78)^2+(1500*ABS(SIN(2*PI()*MOD(Calculator!$B$38/Calculator!$F$12,1)))*IF(MOD(Calculator!$B$38/Calculator!$F$12,1)&lt;0.5,-1,1))^2)/SQRT(((50*POWER(80,POWER(COS(PI()*MOD(Calculator!$B$38/Calculator!$F$12,1)),2))+MIN(500,MAX(30,100*EXP(-0.3*'VSWR Calculator'!$C$24)*(1+3*ABS(MOD('VSWR Calculator'!$C$23/Calculator!$F$12/2,1)-0.5))))/'VSWR Calculator'!$C$25)+$C78)^2+(1500*ABS(SIN(2*PI()*MOD(Calculator!$B$38/Calculator!$F$12,1)))*IF(MOD(Calculator!$B$38/Calculator!$F$12,1)&lt;0.5,-1,1))^2))/(1-SQRT(((50*POWER(80,POWER(COS(PI()*MOD(Calculator!$B$38/Calculator!$F$12,1)),2))+MIN(500,MAX(30,100*EXP(-0.3*'VSWR Calculator'!$C$24)*(1+3*ABS(MOD('VSWR Calculator'!$C$23/Calculator!$F$12/2,1)-0.5))))/'VSWR Calculator'!$C$25)-$C78)^2+(1500*ABS(SIN(2*PI()*MOD(Calculator!$B$38/Calculator!$F$12,1)))*IF(MOD(Calculator!$B$38/Calculator!$F$12,1)&lt;0.5,-1,1))^2)/SQRT(((50*POWER(80,POWER(COS(PI()*MOD(Calculator!$B$38/Calculator!$F$12,1)),2))+MIN(500,MAX(30,100*EXP(-0.3*'VSWR Calculator'!$C$24)*(1+3*ABS(MOD('VSWR Calculator'!$C$23/Calculator!$F$12/2,1)-0.5))))/'VSWR Calculator'!$C$25)+$C78)^2+(1500*ABS(SIN(2*PI()*MOD(Calculator!$B$38/Calculator!$F$12,1)))*IF(MOD(Calculator!$B$38/Calculator!$F$12,1)&lt;0.5,-1,1))^2)),2))</f>
        <v>—</v>
      </c>
      <c r="IA78" s="253" t="str">
        <f aca="false">IF(OR(Calculator!$E$13&lt;&gt;"YES",Calculator!$B$38&lt;Calculator!$G$13),"—",ROUND((1+SQRT(((50*POWER(80,POWER(COS(PI()*MOD(Calculator!$B$38/Calculator!$F$13,1)),2))+MIN(500,MAX(30,100*EXP(-0.3*'VSWR Calculator'!$C$24)*(1+3*ABS(MOD('VSWR Calculator'!$C$23/Calculator!$F$13/2,1)-0.5))))/'VSWR Calculator'!$C$25)-$C78)^2+(1500*ABS(SIN(2*PI()*MOD(Calculator!$B$38/Calculator!$F$13,1)))*IF(MOD(Calculator!$B$38/Calculator!$F$13,1)&lt;0.5,-1,1))^2)/SQRT(((50*POWER(80,POWER(COS(PI()*MOD(Calculator!$B$38/Calculator!$F$13,1)),2))+MIN(500,MAX(30,100*EXP(-0.3*'VSWR Calculator'!$C$24)*(1+3*ABS(MOD('VSWR Calculator'!$C$23/Calculator!$F$13/2,1)-0.5))))/'VSWR Calculator'!$C$25)+$C78)^2+(1500*ABS(SIN(2*PI()*MOD(Calculator!$B$38/Calculator!$F$13,1)))*IF(MOD(Calculator!$B$38/Calculator!$F$13,1)&lt;0.5,-1,1))^2))/(1-SQRT(((50*POWER(80,POWER(COS(PI()*MOD(Calculator!$B$38/Calculator!$F$13,1)),2))+MIN(500,MAX(30,100*EXP(-0.3*'VSWR Calculator'!$C$24)*(1+3*ABS(MOD('VSWR Calculator'!$C$23/Calculator!$F$13/2,1)-0.5))))/'VSWR Calculator'!$C$25)-$C78)^2+(1500*ABS(SIN(2*PI()*MOD(Calculator!$B$38/Calculator!$F$13,1)))*IF(MOD(Calculator!$B$38/Calculator!$F$13,1)&lt;0.5,-1,1))^2)/SQRT(((50*POWER(80,POWER(COS(PI()*MOD(Calculator!$B$38/Calculator!$F$13,1)),2))+MIN(500,MAX(30,100*EXP(-0.3*'VSWR Calculator'!$C$24)*(1+3*ABS(MOD('VSWR Calculator'!$C$23/Calculator!$F$13/2,1)-0.5))))/'VSWR Calculator'!$C$25)+$C78)^2+(1500*ABS(SIN(2*PI()*MOD(Calculator!$B$38/Calculator!$F$13,1)))*IF(MOD(Calculator!$B$38/Calculator!$F$13,1)&lt;0.5,-1,1))^2)),2))</f>
        <v>—</v>
      </c>
      <c r="IB78" s="253" t="str">
        <f aca="false">IF(OR(Calculator!$E$14&lt;&gt;"YES",Calculator!$B$38&lt;Calculator!$G$14),"—",ROUND((1+SQRT(((50*POWER(80,POWER(COS(PI()*MOD(Calculator!$B$38/Calculator!$F$14,1)),2))+MIN(500,MAX(30,100*EXP(-0.3*'VSWR Calculator'!$C$24)*(1+3*ABS(MOD('VSWR Calculator'!$C$23/Calculator!$F$14/2,1)-0.5))))/'VSWR Calculator'!$C$25)-$C78)^2+(1500*ABS(SIN(2*PI()*MOD(Calculator!$B$38/Calculator!$F$14,1)))*IF(MOD(Calculator!$B$38/Calculator!$F$14,1)&lt;0.5,-1,1))^2)/SQRT(((50*POWER(80,POWER(COS(PI()*MOD(Calculator!$B$38/Calculator!$F$14,1)),2))+MIN(500,MAX(30,100*EXP(-0.3*'VSWR Calculator'!$C$24)*(1+3*ABS(MOD('VSWR Calculator'!$C$23/Calculator!$F$14/2,1)-0.5))))/'VSWR Calculator'!$C$25)+$C78)^2+(1500*ABS(SIN(2*PI()*MOD(Calculator!$B$38/Calculator!$F$14,1)))*IF(MOD(Calculator!$B$38/Calculator!$F$14,1)&lt;0.5,-1,1))^2))/(1-SQRT(((50*POWER(80,POWER(COS(PI()*MOD(Calculator!$B$38/Calculator!$F$14,1)),2))+MIN(500,MAX(30,100*EXP(-0.3*'VSWR Calculator'!$C$24)*(1+3*ABS(MOD('VSWR Calculator'!$C$23/Calculator!$F$14/2,1)-0.5))))/'VSWR Calculator'!$C$25)-$C78)^2+(1500*ABS(SIN(2*PI()*MOD(Calculator!$B$38/Calculator!$F$14,1)))*IF(MOD(Calculator!$B$38/Calculator!$F$14,1)&lt;0.5,-1,1))^2)/SQRT(((50*POWER(80,POWER(COS(PI()*MOD(Calculator!$B$38/Calculator!$F$14,1)),2))+MIN(500,MAX(30,100*EXP(-0.3*'VSWR Calculator'!$C$24)*(1+3*ABS(MOD('VSWR Calculator'!$C$23/Calculator!$F$14/2,1)-0.5))))/'VSWR Calculator'!$C$25)+$C78)^2+(1500*ABS(SIN(2*PI()*MOD(Calculator!$B$38/Calculator!$F$14,1)))*IF(MOD(Calculator!$B$38/Calculator!$F$14,1)&lt;0.5,-1,1))^2)),2))</f>
        <v>—</v>
      </c>
      <c r="IC78" s="253" t="n">
        <f aca="false">IF(OR(Calculator!$E$15&lt;&gt;"YES",Calculator!$B$38&lt;Calculator!$G$15),"—",ROUND((1+SQRT(((50*POWER(80,POWER(COS(PI()*MOD(Calculator!$B$38/Calculator!$F$15,1)),2))+MIN(500,MAX(30,100*EXP(-0.3*'VSWR Calculator'!$C$24)*(1+3*ABS(MOD('VSWR Calculator'!$C$23/Calculator!$F$15/2,1)-0.5))))/'VSWR Calculator'!$C$25)-$C78)^2+(1500*ABS(SIN(2*PI()*MOD(Calculator!$B$38/Calculator!$F$15,1)))*IF(MOD(Calculator!$B$38/Calculator!$F$15,1)&lt;0.5,-1,1))^2)/SQRT(((50*POWER(80,POWER(COS(PI()*MOD(Calculator!$B$38/Calculator!$F$15,1)),2))+MIN(500,MAX(30,100*EXP(-0.3*'VSWR Calculator'!$C$24)*(1+3*ABS(MOD('VSWR Calculator'!$C$23/Calculator!$F$15/2,1)-0.5))))/'VSWR Calculator'!$C$25)+$C78)^2+(1500*ABS(SIN(2*PI()*MOD(Calculator!$B$38/Calculator!$F$15,1)))*IF(MOD(Calculator!$B$38/Calculator!$F$15,1)&lt;0.5,-1,1))^2))/(1-SQRT(((50*POWER(80,POWER(COS(PI()*MOD(Calculator!$B$38/Calculator!$F$15,1)),2))+MIN(500,MAX(30,100*EXP(-0.3*'VSWR Calculator'!$C$24)*(1+3*ABS(MOD('VSWR Calculator'!$C$23/Calculator!$F$15/2,1)-0.5))))/'VSWR Calculator'!$C$25)-$C78)^2+(1500*ABS(SIN(2*PI()*MOD(Calculator!$B$38/Calculator!$F$15,1)))*IF(MOD(Calculator!$B$38/Calculator!$F$15,1)&lt;0.5,-1,1))^2)/SQRT(((50*POWER(80,POWER(COS(PI()*MOD(Calculator!$B$38/Calculator!$F$15,1)),2))+MIN(500,MAX(30,100*EXP(-0.3*'VSWR Calculator'!$C$24)*(1+3*ABS(MOD('VSWR Calculator'!$C$23/Calculator!$F$15/2,1)-0.5))))/'VSWR Calculator'!$C$25)+$C78)^2+(1500*ABS(SIN(2*PI()*MOD(Calculator!$B$38/Calculator!$F$15,1)))*IF(MOD(Calculator!$B$38/Calculator!$F$15,1)&lt;0.5,-1,1))^2)),2))</f>
        <v>2.12</v>
      </c>
      <c r="ID78" s="253" t="str">
        <f aca="false">IF(OR(Calculator!$E$16&lt;&gt;"YES",Calculator!$B$38&lt;Calculator!$G$16),"—",ROUND((1+SQRT(((50*POWER(80,POWER(COS(PI()*MOD(Calculator!$B$38/Calculator!$F$16,1)),2))+MIN(500,MAX(30,100*EXP(-0.3*'VSWR Calculator'!$C$24)*(1+3*ABS(MOD('VSWR Calculator'!$C$23/Calculator!$F$16/2,1)-0.5))))/'VSWR Calculator'!$C$25)-$C78)^2+(1500*ABS(SIN(2*PI()*MOD(Calculator!$B$38/Calculator!$F$16,1)))*IF(MOD(Calculator!$B$38/Calculator!$F$16,1)&lt;0.5,-1,1))^2)/SQRT(((50*POWER(80,POWER(COS(PI()*MOD(Calculator!$B$38/Calculator!$F$16,1)),2))+MIN(500,MAX(30,100*EXP(-0.3*'VSWR Calculator'!$C$24)*(1+3*ABS(MOD('VSWR Calculator'!$C$23/Calculator!$F$16/2,1)-0.5))))/'VSWR Calculator'!$C$25)+$C78)^2+(1500*ABS(SIN(2*PI()*MOD(Calculator!$B$38/Calculator!$F$16,1)))*IF(MOD(Calculator!$B$38/Calculator!$F$16,1)&lt;0.5,-1,1))^2))/(1-SQRT(((50*POWER(80,POWER(COS(PI()*MOD(Calculator!$B$38/Calculator!$F$16,1)),2))+MIN(500,MAX(30,100*EXP(-0.3*'VSWR Calculator'!$C$24)*(1+3*ABS(MOD('VSWR Calculator'!$C$23/Calculator!$F$16/2,1)-0.5))))/'VSWR Calculator'!$C$25)-$C78)^2+(1500*ABS(SIN(2*PI()*MOD(Calculator!$B$38/Calculator!$F$16,1)))*IF(MOD(Calculator!$B$38/Calculator!$F$16,1)&lt;0.5,-1,1))^2)/SQRT(((50*POWER(80,POWER(COS(PI()*MOD(Calculator!$B$38/Calculator!$F$16,1)),2))+MIN(500,MAX(30,100*EXP(-0.3*'VSWR Calculator'!$C$24)*(1+3*ABS(MOD('VSWR Calculator'!$C$23/Calculator!$F$16/2,1)-0.5))))/'VSWR Calculator'!$C$25)+$C78)^2+(1500*ABS(SIN(2*PI()*MOD(Calculator!$B$38/Calculator!$F$16,1)))*IF(MOD(Calculator!$B$38/Calculator!$F$16,1)&lt;0.5,-1,1))^2)),2))</f>
        <v>—</v>
      </c>
      <c r="IE78" s="253" t="n">
        <f aca="false">IF(OR(Calculator!$E$17&lt;&gt;"YES",Calculator!$B$38&lt;Calculator!$G$17),"—",ROUND((1+SQRT(((50*POWER(80,POWER(COS(PI()*MOD(Calculator!$B$38/Calculator!$F$17,1)),2))+MIN(500,MAX(30,100*EXP(-0.3*'VSWR Calculator'!$C$24)*(1+3*ABS(MOD('VSWR Calculator'!$C$23/Calculator!$F$17/2,1)-0.5))))/'VSWR Calculator'!$C$25)-$C78)^2+(1500*ABS(SIN(2*PI()*MOD(Calculator!$B$38/Calculator!$F$17,1)))*IF(MOD(Calculator!$B$38/Calculator!$F$17,1)&lt;0.5,-1,1))^2)/SQRT(((50*POWER(80,POWER(COS(PI()*MOD(Calculator!$B$38/Calculator!$F$17,1)),2))+MIN(500,MAX(30,100*EXP(-0.3*'VSWR Calculator'!$C$24)*(1+3*ABS(MOD('VSWR Calculator'!$C$23/Calculator!$F$17/2,1)-0.5))))/'VSWR Calculator'!$C$25)+$C78)^2+(1500*ABS(SIN(2*PI()*MOD(Calculator!$B$38/Calculator!$F$17,1)))*IF(MOD(Calculator!$B$38/Calculator!$F$17,1)&lt;0.5,-1,1))^2))/(1-SQRT(((50*POWER(80,POWER(COS(PI()*MOD(Calculator!$B$38/Calculator!$F$17,1)),2))+MIN(500,MAX(30,100*EXP(-0.3*'VSWR Calculator'!$C$24)*(1+3*ABS(MOD('VSWR Calculator'!$C$23/Calculator!$F$17/2,1)-0.5))))/'VSWR Calculator'!$C$25)-$C78)^2+(1500*ABS(SIN(2*PI()*MOD(Calculator!$B$38/Calculator!$F$17,1)))*IF(MOD(Calculator!$B$38/Calculator!$F$17,1)&lt;0.5,-1,1))^2)/SQRT(((50*POWER(80,POWER(COS(PI()*MOD(Calculator!$B$38/Calculator!$F$17,1)),2))+MIN(500,MAX(30,100*EXP(-0.3*'VSWR Calculator'!$C$24)*(1+3*ABS(MOD('VSWR Calculator'!$C$23/Calculator!$F$17/2,1)-0.5))))/'VSWR Calculator'!$C$25)+$C78)^2+(1500*ABS(SIN(2*PI()*MOD(Calculator!$B$38/Calculator!$F$17,1)))*IF(MOD(Calculator!$B$38/Calculator!$F$17,1)&lt;0.5,-1,1))^2)),2))</f>
        <v>15.95</v>
      </c>
      <c r="IF78" s="253" t="str">
        <f aca="false">IF(OR(Calculator!$E$18&lt;&gt;"YES",Calculator!$B$38&lt;Calculator!$G$18),"—",ROUND((1+SQRT(((50*POWER(80,POWER(COS(PI()*MOD(Calculator!$B$38/Calculator!$F$18,1)),2))+MIN(500,MAX(30,100*EXP(-0.3*'VSWR Calculator'!$C$24)*(1+3*ABS(MOD('VSWR Calculator'!$C$23/Calculator!$F$18/2,1)-0.5))))/'VSWR Calculator'!$C$25)-$C78)^2+(1500*ABS(SIN(2*PI()*MOD(Calculator!$B$38/Calculator!$F$18,1)))*IF(MOD(Calculator!$B$38/Calculator!$F$18,1)&lt;0.5,-1,1))^2)/SQRT(((50*POWER(80,POWER(COS(PI()*MOD(Calculator!$B$38/Calculator!$F$18,1)),2))+MIN(500,MAX(30,100*EXP(-0.3*'VSWR Calculator'!$C$24)*(1+3*ABS(MOD('VSWR Calculator'!$C$23/Calculator!$F$18/2,1)-0.5))))/'VSWR Calculator'!$C$25)+$C78)^2+(1500*ABS(SIN(2*PI()*MOD(Calculator!$B$38/Calculator!$F$18,1)))*IF(MOD(Calculator!$B$38/Calculator!$F$18,1)&lt;0.5,-1,1))^2))/(1-SQRT(((50*POWER(80,POWER(COS(PI()*MOD(Calculator!$B$38/Calculator!$F$18,1)),2))+MIN(500,MAX(30,100*EXP(-0.3*'VSWR Calculator'!$C$24)*(1+3*ABS(MOD('VSWR Calculator'!$C$23/Calculator!$F$18/2,1)-0.5))))/'VSWR Calculator'!$C$25)-$C78)^2+(1500*ABS(SIN(2*PI()*MOD(Calculator!$B$38/Calculator!$F$18,1)))*IF(MOD(Calculator!$B$38/Calculator!$F$18,1)&lt;0.5,-1,1))^2)/SQRT(((50*POWER(80,POWER(COS(PI()*MOD(Calculator!$B$38/Calculator!$F$18,1)),2))+MIN(500,MAX(30,100*EXP(-0.3*'VSWR Calculator'!$C$24)*(1+3*ABS(MOD('VSWR Calculator'!$C$23/Calculator!$F$18/2,1)-0.5))))/'VSWR Calculator'!$C$25)+$C78)^2+(1500*ABS(SIN(2*PI()*MOD(Calculator!$B$38/Calculator!$F$18,1)))*IF(MOD(Calculator!$B$38/Calculator!$F$18,1)&lt;0.5,-1,1))^2)),2))</f>
        <v>—</v>
      </c>
      <c r="IG78" s="253" t="str">
        <f aca="false">IF(OR(Calculator!$E$19&lt;&gt;"YES",Calculator!$B$38&lt;Calculator!$G$19),"—",ROUND((1+SQRT(((50*POWER(80,POWER(COS(PI()*MOD(Calculator!$B$38/Calculator!$F$19,1)),2))+MIN(500,MAX(30,100*EXP(-0.3*'VSWR Calculator'!$C$24)*(1+3*ABS(MOD('VSWR Calculator'!$C$23/Calculator!$F$19/2,1)-0.5))))/'VSWR Calculator'!$C$25)-$C78)^2+(1500*ABS(SIN(2*PI()*MOD(Calculator!$B$38/Calculator!$F$19,1)))*IF(MOD(Calculator!$B$38/Calculator!$F$19,1)&lt;0.5,-1,1))^2)/SQRT(((50*POWER(80,POWER(COS(PI()*MOD(Calculator!$B$38/Calculator!$F$19,1)),2))+MIN(500,MAX(30,100*EXP(-0.3*'VSWR Calculator'!$C$24)*(1+3*ABS(MOD('VSWR Calculator'!$C$23/Calculator!$F$19/2,1)-0.5))))/'VSWR Calculator'!$C$25)+$C78)^2+(1500*ABS(SIN(2*PI()*MOD(Calculator!$B$38/Calculator!$F$19,1)))*IF(MOD(Calculator!$B$38/Calculator!$F$19,1)&lt;0.5,-1,1))^2))/(1-SQRT(((50*POWER(80,POWER(COS(PI()*MOD(Calculator!$B$38/Calculator!$F$19,1)),2))+MIN(500,MAX(30,100*EXP(-0.3*'VSWR Calculator'!$C$24)*(1+3*ABS(MOD('VSWR Calculator'!$C$23/Calculator!$F$19/2,1)-0.5))))/'VSWR Calculator'!$C$25)-$C78)^2+(1500*ABS(SIN(2*PI()*MOD(Calculator!$B$38/Calculator!$F$19,1)))*IF(MOD(Calculator!$B$38/Calculator!$F$19,1)&lt;0.5,-1,1))^2)/SQRT(((50*POWER(80,POWER(COS(PI()*MOD(Calculator!$B$38/Calculator!$F$19,1)),2))+MIN(500,MAX(30,100*EXP(-0.3*'VSWR Calculator'!$C$24)*(1+3*ABS(MOD('VSWR Calculator'!$C$23/Calculator!$F$19/2,1)-0.5))))/'VSWR Calculator'!$C$25)+$C78)^2+(1500*ABS(SIN(2*PI()*MOD(Calculator!$B$38/Calculator!$F$19,1)))*IF(MOD(Calculator!$B$38/Calculator!$F$19,1)&lt;0.5,-1,1))^2)),2))</f>
        <v>—</v>
      </c>
      <c r="IH78" s="253" t="str">
        <f aca="false">IF(OR(Calculator!$E$20&lt;&gt;"YES",Calculator!$B$38&lt;Calculator!$G$20),"—",ROUND((1+SQRT(((50*POWER(80,POWER(COS(PI()*MOD(Calculator!$B$38/Calculator!$F$20,1)),2))+MIN(500,MAX(30,100*EXP(-0.3*'VSWR Calculator'!$C$24)*(1+3*ABS(MOD('VSWR Calculator'!$C$23/Calculator!$F$20/2,1)-0.5))))/'VSWR Calculator'!$C$25)-$C78)^2+(1500*ABS(SIN(2*PI()*MOD(Calculator!$B$38/Calculator!$F$20,1)))*IF(MOD(Calculator!$B$38/Calculator!$F$20,1)&lt;0.5,-1,1))^2)/SQRT(((50*POWER(80,POWER(COS(PI()*MOD(Calculator!$B$38/Calculator!$F$20,1)),2))+MIN(500,MAX(30,100*EXP(-0.3*'VSWR Calculator'!$C$24)*(1+3*ABS(MOD('VSWR Calculator'!$C$23/Calculator!$F$20/2,1)-0.5))))/'VSWR Calculator'!$C$25)+$C78)^2+(1500*ABS(SIN(2*PI()*MOD(Calculator!$B$38/Calculator!$F$20,1)))*IF(MOD(Calculator!$B$38/Calculator!$F$20,1)&lt;0.5,-1,1))^2))/(1-SQRT(((50*POWER(80,POWER(COS(PI()*MOD(Calculator!$B$38/Calculator!$F$20,1)),2))+MIN(500,MAX(30,100*EXP(-0.3*'VSWR Calculator'!$C$24)*(1+3*ABS(MOD('VSWR Calculator'!$C$23/Calculator!$F$20/2,1)-0.5))))/'VSWR Calculator'!$C$25)-$C78)^2+(1500*ABS(SIN(2*PI()*MOD(Calculator!$B$38/Calculator!$F$20,1)))*IF(MOD(Calculator!$B$38/Calculator!$F$20,1)&lt;0.5,-1,1))^2)/SQRT(((50*POWER(80,POWER(COS(PI()*MOD(Calculator!$B$38/Calculator!$F$20,1)),2))+MIN(500,MAX(30,100*EXP(-0.3*'VSWR Calculator'!$C$24)*(1+3*ABS(MOD('VSWR Calculator'!$C$23/Calculator!$F$20/2,1)-0.5))))/'VSWR Calculator'!$C$25)+$C78)^2+(1500*ABS(SIN(2*PI()*MOD(Calculator!$B$38/Calculator!$F$20,1)))*IF(MOD(Calculator!$B$38/Calculator!$F$20,1)&lt;0.5,-1,1))^2)),2))</f>
        <v>—</v>
      </c>
      <c r="II78" s="253" t="str">
        <f aca="false">IF(OR(Calculator!$E$21&lt;&gt;"YES",Calculator!$B$38&lt;Calculator!$G$21),"—",ROUND((1+SQRT(((50*POWER(80,POWER(COS(PI()*MOD(Calculator!$B$38/Calculator!$F$21,1)),2))+MIN(500,MAX(30,100*EXP(-0.3*'VSWR Calculator'!$C$24)*(1+3*ABS(MOD('VSWR Calculator'!$C$23/Calculator!$F$21/2,1)-0.5))))/'VSWR Calculator'!$C$25)-$C78)^2+(1500*ABS(SIN(2*PI()*MOD(Calculator!$B$38/Calculator!$F$21,1)))*IF(MOD(Calculator!$B$38/Calculator!$F$21,1)&lt;0.5,-1,1))^2)/SQRT(((50*POWER(80,POWER(COS(PI()*MOD(Calculator!$B$38/Calculator!$F$21,1)),2))+MIN(500,MAX(30,100*EXP(-0.3*'VSWR Calculator'!$C$24)*(1+3*ABS(MOD('VSWR Calculator'!$C$23/Calculator!$F$21/2,1)-0.5))))/'VSWR Calculator'!$C$25)+$C78)^2+(1500*ABS(SIN(2*PI()*MOD(Calculator!$B$38/Calculator!$F$21,1)))*IF(MOD(Calculator!$B$38/Calculator!$F$21,1)&lt;0.5,-1,1))^2))/(1-SQRT(((50*POWER(80,POWER(COS(PI()*MOD(Calculator!$B$38/Calculator!$F$21,1)),2))+MIN(500,MAX(30,100*EXP(-0.3*'VSWR Calculator'!$C$24)*(1+3*ABS(MOD('VSWR Calculator'!$C$23/Calculator!$F$21/2,1)-0.5))))/'VSWR Calculator'!$C$25)-$C78)^2+(1500*ABS(SIN(2*PI()*MOD(Calculator!$B$38/Calculator!$F$21,1)))*IF(MOD(Calculator!$B$38/Calculator!$F$21,1)&lt;0.5,-1,1))^2)/SQRT(((50*POWER(80,POWER(COS(PI()*MOD(Calculator!$B$38/Calculator!$F$21,1)),2))+MIN(500,MAX(30,100*EXP(-0.3*'VSWR Calculator'!$C$24)*(1+3*ABS(MOD('VSWR Calculator'!$C$23/Calculator!$F$21/2,1)-0.5))))/'VSWR Calculator'!$C$25)+$C78)^2+(1500*ABS(SIN(2*PI()*MOD(Calculator!$B$38/Calculator!$F$21,1)))*IF(MOD(Calculator!$B$38/Calculator!$F$21,1)&lt;0.5,-1,1))^2)),2))</f>
        <v>—</v>
      </c>
      <c r="IJ78" s="253" t="str">
        <f aca="false">IF(OR(Calculator!$E$22&lt;&gt;"YES",Calculator!$B$38&lt;Calculator!$G$22),"—",ROUND((1+SQRT(((50*POWER(80,POWER(COS(PI()*MOD(Calculator!$B$38/Calculator!$F$22,1)),2))+MIN(500,MAX(30,100*EXP(-0.3*'VSWR Calculator'!$C$24)*(1+3*ABS(MOD('VSWR Calculator'!$C$23/Calculator!$F$22/2,1)-0.5))))/'VSWR Calculator'!$C$25)-$C78)^2+(1500*ABS(SIN(2*PI()*MOD(Calculator!$B$38/Calculator!$F$22,1)))*IF(MOD(Calculator!$B$38/Calculator!$F$22,1)&lt;0.5,-1,1))^2)/SQRT(((50*POWER(80,POWER(COS(PI()*MOD(Calculator!$B$38/Calculator!$F$22,1)),2))+MIN(500,MAX(30,100*EXP(-0.3*'VSWR Calculator'!$C$24)*(1+3*ABS(MOD('VSWR Calculator'!$C$23/Calculator!$F$22/2,1)-0.5))))/'VSWR Calculator'!$C$25)+$C78)^2+(1500*ABS(SIN(2*PI()*MOD(Calculator!$B$38/Calculator!$F$22,1)))*IF(MOD(Calculator!$B$38/Calculator!$F$22,1)&lt;0.5,-1,1))^2))/(1-SQRT(((50*POWER(80,POWER(COS(PI()*MOD(Calculator!$B$38/Calculator!$F$22,1)),2))+MIN(500,MAX(30,100*EXP(-0.3*'VSWR Calculator'!$C$24)*(1+3*ABS(MOD('VSWR Calculator'!$C$23/Calculator!$F$22/2,1)-0.5))))/'VSWR Calculator'!$C$25)-$C78)^2+(1500*ABS(SIN(2*PI()*MOD(Calculator!$B$38/Calculator!$F$22,1)))*IF(MOD(Calculator!$B$38/Calculator!$F$22,1)&lt;0.5,-1,1))^2)/SQRT(((50*POWER(80,POWER(COS(PI()*MOD(Calculator!$B$38/Calculator!$F$22,1)),2))+MIN(500,MAX(30,100*EXP(-0.3*'VSWR Calculator'!$C$24)*(1+3*ABS(MOD('VSWR Calculator'!$C$23/Calculator!$F$22/2,1)-0.5))))/'VSWR Calculator'!$C$25)+$C78)^2+(1500*ABS(SIN(2*PI()*MOD(Calculator!$B$38/Calculator!$F$22,1)))*IF(MOD(Calculator!$B$38/Calculator!$F$22,1)&lt;0.5,-1,1))^2)),2))</f>
        <v>—</v>
      </c>
      <c r="IK78" s="253" t="n">
        <f aca="false">IFERROR(ROUND((IF(ISNUMBER(HZ78),HZ78,0)+IF(ISNUMBER(IA78),IA78,0)+IF(ISNUMBER(IB78),IB78,0)+IF(ISNUMBER(IC78),IC78,0)+IF(ISNUMBER(ID78),ID78,0)+IF(ISNUMBER(IE78),IE78,0)+IF(ISNUMBER(IF78),IF78,0)+IF(ISNUMBER(IG78),IG78,0)+IF(ISNUMBER(IH78),IH78,0)+IF(ISNUMBER(II78),II78,0)+IF(ISNUMBER(IJ78),IJ78,0))/(IF(ISNUMBER(HZ78),1,0)+IF(ISNUMBER(IA78),1,0)+IF(ISNUMBER(IB78),1,0)+IF(ISNUMBER(IC78),1,0)+IF(ISNUMBER(ID78),1,0)+IF(ISNUMBER(IE78),1,0)+IF(ISNUMBER(IF78),1,0)+IF(ISNUMBER(IG78),1,0)+IF(ISNUMBER(IH78),1,0)+IF(ISNUMBER(II78),1,0)+IF(ISNUMBER(IJ78),1,0)),4),"")</f>
        <v>9.035</v>
      </c>
    </row>
    <row r="79" customFormat="false" ht="15" hidden="false" customHeight="true" outlineLevel="0" collapsed="false">
      <c r="A79" s="261" t="s">
        <v>521</v>
      </c>
      <c r="B79" s="261" t="s">
        <v>339</v>
      </c>
      <c r="C79" s="265" t="n">
        <v>2250</v>
      </c>
      <c r="D79" s="266" t="str">
        <f aca="false">IF(OR(Calculator!$E$12&lt;&gt;"YES",Calculator!$B$29&lt;Calculator!$G$12),"—",ROUND((1+SQRT(((50*POWER(80,POWER(COS(PI()*MOD(Calculator!$B$29/Calculator!$F$12,1)),2))-$C79)^2+(1500*ABS(SIN(2*PI()*MOD(Calculator!$B$29/Calculator!$F$12,1)))*IF(MOD(Calculator!$B$29/Calculator!$F$12,1)&lt;0.5,-1,1))^2)/((50*POWER(80,POWER(COS(PI()*MOD(Calculator!$B$29/Calculator!$F$12,1)),2))+$C79)^2+(1500*ABS(SIN(2*PI()*MOD(Calculator!$B$29/Calculator!$F$12,1)))*IF(MOD(Calculator!$B$29/Calculator!$F$12,1)&lt;0.5,-1,1))^2)))/(1-SQRT(((50*POWER(80,POWER(COS(PI()*MOD(Calculator!$B$29/Calculator!$F$12,1)),2))-$C79)^2+(1500*ABS(SIN(2*PI()*MOD(Calculator!$B$29/Calculator!$F$12,1)))*IF(MOD(Calculator!$B$29/Calculator!$F$12,1)&lt;0.5,-1,1))^2)/((50*POWER(80,POWER(COS(PI()*MOD(Calculator!$B$29/Calculator!$F$12,1)),2))+$C79)^2+(1500*ABS(SIN(2*PI()*MOD(Calculator!$B$29/Calculator!$F$12,1)))*IF(MOD(Calculator!$B$29/Calculator!$F$12,1)&lt;0.5,-1,1))^2))),2))</f>
        <v>—</v>
      </c>
      <c r="E79" s="266" t="str">
        <f aca="false">IF(OR(Calculator!$E$13&lt;&gt;"YES",Calculator!$B$29&lt;Calculator!$G$13),"—",ROUND((1+SQRT(((50*POWER(80,POWER(COS(PI()*MOD(Calculator!$B$29/Calculator!$F$13,1)),2))-$C79)^2+(1500*ABS(SIN(2*PI()*MOD(Calculator!$B$29/Calculator!$F$13,1)))*IF(MOD(Calculator!$B$29/Calculator!$F$13,1)&lt;0.5,-1,1))^2)/((50*POWER(80,POWER(COS(PI()*MOD(Calculator!$B$29/Calculator!$F$13,1)),2))+$C79)^2+(1500*ABS(SIN(2*PI()*MOD(Calculator!$B$29/Calculator!$F$13,1)))*IF(MOD(Calculator!$B$29/Calculator!$F$13,1)&lt;0.5,-1,1))^2)))/(1-SQRT(((50*POWER(80,POWER(COS(PI()*MOD(Calculator!$B$29/Calculator!$F$13,1)),2))-$C79)^2+(1500*ABS(SIN(2*PI()*MOD(Calculator!$B$29/Calculator!$F$13,1)))*IF(MOD(Calculator!$B$29/Calculator!$F$13,1)&lt;0.5,-1,1))^2)/((50*POWER(80,POWER(COS(PI()*MOD(Calculator!$B$29/Calculator!$F$13,1)),2))+$C79)^2+(1500*ABS(SIN(2*PI()*MOD(Calculator!$B$29/Calculator!$F$13,1)))*IF(MOD(Calculator!$B$29/Calculator!$F$13,1)&lt;0.5,-1,1))^2))),2))</f>
        <v>—</v>
      </c>
      <c r="F79" s="266" t="str">
        <f aca="false">IF(OR(Calculator!$E$14&lt;&gt;"YES",Calculator!$B$29&lt;Calculator!$G$14),"—",ROUND((1+SQRT(((50*POWER(80,POWER(COS(PI()*MOD(Calculator!$B$29/Calculator!$F$14,1)),2))-$C79)^2+(1500*ABS(SIN(2*PI()*MOD(Calculator!$B$29/Calculator!$F$14,1)))*IF(MOD(Calculator!$B$29/Calculator!$F$14,1)&lt;0.5,-1,1))^2)/((50*POWER(80,POWER(COS(PI()*MOD(Calculator!$B$29/Calculator!$F$14,1)),2))+$C79)^2+(1500*ABS(SIN(2*PI()*MOD(Calculator!$B$29/Calculator!$F$14,1)))*IF(MOD(Calculator!$B$29/Calculator!$F$14,1)&lt;0.5,-1,1))^2)))/(1-SQRT(((50*POWER(80,POWER(COS(PI()*MOD(Calculator!$B$29/Calculator!$F$14,1)),2))-$C79)^2+(1500*ABS(SIN(2*PI()*MOD(Calculator!$B$29/Calculator!$F$14,1)))*IF(MOD(Calculator!$B$29/Calculator!$F$14,1)&lt;0.5,-1,1))^2)/((50*POWER(80,POWER(COS(PI()*MOD(Calculator!$B$29/Calculator!$F$14,1)),2))+$C79)^2+(1500*ABS(SIN(2*PI()*MOD(Calculator!$B$29/Calculator!$F$14,1)))*IF(MOD(Calculator!$B$29/Calculator!$F$14,1)&lt;0.5,-1,1))^2))),2))</f>
        <v>—</v>
      </c>
      <c r="G79" s="266" t="n">
        <f aca="false">IF(OR(Calculator!$E$15&lt;&gt;"YES",Calculator!$B$29&lt;Calculator!$G$15),"—",ROUND((1+SQRT(((50*POWER(80,POWER(COS(PI()*MOD(Calculator!$B$29/Calculator!$F$15,1)),2))-$C79)^2+(1500*ABS(SIN(2*PI()*MOD(Calculator!$B$29/Calculator!$F$15,1)))*IF(MOD(Calculator!$B$29/Calculator!$F$15,1)&lt;0.5,-1,1))^2)/((50*POWER(80,POWER(COS(PI()*MOD(Calculator!$B$29/Calculator!$F$15,1)),2))+$C79)^2+(1500*ABS(SIN(2*PI()*MOD(Calculator!$B$29/Calculator!$F$15,1)))*IF(MOD(Calculator!$B$29/Calculator!$F$15,1)&lt;0.5,-1,1))^2)))/(1-SQRT(((50*POWER(80,POWER(COS(PI()*MOD(Calculator!$B$29/Calculator!$F$15,1)),2))-$C79)^2+(1500*ABS(SIN(2*PI()*MOD(Calculator!$B$29/Calculator!$F$15,1)))*IF(MOD(Calculator!$B$29/Calculator!$F$15,1)&lt;0.5,-1,1))^2)/((50*POWER(80,POWER(COS(PI()*MOD(Calculator!$B$29/Calculator!$F$15,1)),2))+$C79)^2+(1500*ABS(SIN(2*PI()*MOD(Calculator!$B$29/Calculator!$F$15,1)))*IF(MOD(Calculator!$B$29/Calculator!$F$15,1)&lt;0.5,-1,1))^2))),2))</f>
        <v>19.94</v>
      </c>
      <c r="H79" s="266" t="str">
        <f aca="false">IF(OR(Calculator!$E$16&lt;&gt;"YES",Calculator!$B$29&lt;Calculator!$G$16),"—",ROUND((1+SQRT(((50*POWER(80,POWER(COS(PI()*MOD(Calculator!$B$29/Calculator!$F$16,1)),2))-$C79)^2+(1500*ABS(SIN(2*PI()*MOD(Calculator!$B$29/Calculator!$F$16,1)))*IF(MOD(Calculator!$B$29/Calculator!$F$16,1)&lt;0.5,-1,1))^2)/((50*POWER(80,POWER(COS(PI()*MOD(Calculator!$B$29/Calculator!$F$16,1)),2))+$C79)^2+(1500*ABS(SIN(2*PI()*MOD(Calculator!$B$29/Calculator!$F$16,1)))*IF(MOD(Calculator!$B$29/Calculator!$F$16,1)&lt;0.5,-1,1))^2)))/(1-SQRT(((50*POWER(80,POWER(COS(PI()*MOD(Calculator!$B$29/Calculator!$F$16,1)),2))-$C79)^2+(1500*ABS(SIN(2*PI()*MOD(Calculator!$B$29/Calculator!$F$16,1)))*IF(MOD(Calculator!$B$29/Calculator!$F$16,1)&lt;0.5,-1,1))^2)/((50*POWER(80,POWER(COS(PI()*MOD(Calculator!$B$29/Calculator!$F$16,1)),2))+$C79)^2+(1500*ABS(SIN(2*PI()*MOD(Calculator!$B$29/Calculator!$F$16,1)))*IF(MOD(Calculator!$B$29/Calculator!$F$16,1)&lt;0.5,-1,1))^2))),2))</f>
        <v>—</v>
      </c>
      <c r="I79" s="266" t="n">
        <f aca="false">IF(OR(Calculator!$E$17&lt;&gt;"YES",Calculator!$B$29&lt;Calculator!$G$17),"—",ROUND((1+SQRT(((50*POWER(80,POWER(COS(PI()*MOD(Calculator!$B$29/Calculator!$F$17,1)),2))-$C79)^2+(1500*ABS(SIN(2*PI()*MOD(Calculator!$B$29/Calculator!$F$17,1)))*IF(MOD(Calculator!$B$29/Calculator!$F$17,1)&lt;0.5,-1,1))^2)/((50*POWER(80,POWER(COS(PI()*MOD(Calculator!$B$29/Calculator!$F$17,1)),2))+$C79)^2+(1500*ABS(SIN(2*PI()*MOD(Calculator!$B$29/Calculator!$F$17,1)))*IF(MOD(Calculator!$B$29/Calculator!$F$17,1)&lt;0.5,-1,1))^2)))/(1-SQRT(((50*POWER(80,POWER(COS(PI()*MOD(Calculator!$B$29/Calculator!$F$17,1)),2))-$C79)^2+(1500*ABS(SIN(2*PI()*MOD(Calculator!$B$29/Calculator!$F$17,1)))*IF(MOD(Calculator!$B$29/Calculator!$F$17,1)&lt;0.5,-1,1))^2)/((50*POWER(80,POWER(COS(PI()*MOD(Calculator!$B$29/Calculator!$F$17,1)),2))+$C79)^2+(1500*ABS(SIN(2*PI()*MOD(Calculator!$B$29/Calculator!$F$17,1)))*IF(MOD(Calculator!$B$29/Calculator!$F$17,1)&lt;0.5,-1,1))^2))),2))</f>
        <v>18.04</v>
      </c>
      <c r="J79" s="266" t="str">
        <f aca="false">IF(OR(Calculator!$E$18&lt;&gt;"YES",Calculator!$B$29&lt;Calculator!$G$18),"—",ROUND((1+SQRT(((50*POWER(80,POWER(COS(PI()*MOD(Calculator!$B$29/Calculator!$F$18,1)),2))-$C79)^2+(1500*ABS(SIN(2*PI()*MOD(Calculator!$B$29/Calculator!$F$18,1)))*IF(MOD(Calculator!$B$29/Calculator!$F$18,1)&lt;0.5,-1,1))^2)/((50*POWER(80,POWER(COS(PI()*MOD(Calculator!$B$29/Calculator!$F$18,1)),2))+$C79)^2+(1500*ABS(SIN(2*PI()*MOD(Calculator!$B$29/Calculator!$F$18,1)))*IF(MOD(Calculator!$B$29/Calculator!$F$18,1)&lt;0.5,-1,1))^2)))/(1-SQRT(((50*POWER(80,POWER(COS(PI()*MOD(Calculator!$B$29/Calculator!$F$18,1)),2))-$C79)^2+(1500*ABS(SIN(2*PI()*MOD(Calculator!$B$29/Calculator!$F$18,1)))*IF(MOD(Calculator!$B$29/Calculator!$F$18,1)&lt;0.5,-1,1))^2)/((50*POWER(80,POWER(COS(PI()*MOD(Calculator!$B$29/Calculator!$F$18,1)),2))+$C79)^2+(1500*ABS(SIN(2*PI()*MOD(Calculator!$B$29/Calculator!$F$18,1)))*IF(MOD(Calculator!$B$29/Calculator!$F$18,1)&lt;0.5,-1,1))^2))),2))</f>
        <v>—</v>
      </c>
      <c r="K79" s="266" t="str">
        <f aca="false">IF(OR(Calculator!$E$19&lt;&gt;"YES",Calculator!$B$29&lt;Calculator!$G$19),"—",ROUND((1+SQRT(((50*POWER(80,POWER(COS(PI()*MOD(Calculator!$B$29/Calculator!$F$19,1)),2))-$C79)^2+(1500*ABS(SIN(2*PI()*MOD(Calculator!$B$29/Calculator!$F$19,1)))*IF(MOD(Calculator!$B$29/Calculator!$F$19,1)&lt;0.5,-1,1))^2)/((50*POWER(80,POWER(COS(PI()*MOD(Calculator!$B$29/Calculator!$F$19,1)),2))+$C79)^2+(1500*ABS(SIN(2*PI()*MOD(Calculator!$B$29/Calculator!$F$19,1)))*IF(MOD(Calculator!$B$29/Calculator!$F$19,1)&lt;0.5,-1,1))^2)))/(1-SQRT(((50*POWER(80,POWER(COS(PI()*MOD(Calculator!$B$29/Calculator!$F$19,1)),2))-$C79)^2+(1500*ABS(SIN(2*PI()*MOD(Calculator!$B$29/Calculator!$F$19,1)))*IF(MOD(Calculator!$B$29/Calculator!$F$19,1)&lt;0.5,-1,1))^2)/((50*POWER(80,POWER(COS(PI()*MOD(Calculator!$B$29/Calculator!$F$19,1)),2))+$C79)^2+(1500*ABS(SIN(2*PI()*MOD(Calculator!$B$29/Calculator!$F$19,1)))*IF(MOD(Calculator!$B$29/Calculator!$F$19,1)&lt;0.5,-1,1))^2))),2))</f>
        <v>—</v>
      </c>
      <c r="L79" s="266" t="str">
        <f aca="false">IF(OR(Calculator!$E$20&lt;&gt;"YES",Calculator!$B$29&lt;Calculator!$G$20),"—",ROUND((1+SQRT(((50*POWER(80,POWER(COS(PI()*MOD(Calculator!$B$29/Calculator!$F$20,1)),2))-$C79)^2+(1500*ABS(SIN(2*PI()*MOD(Calculator!$B$29/Calculator!$F$20,1)))*IF(MOD(Calculator!$B$29/Calculator!$F$20,1)&lt;0.5,-1,1))^2)/((50*POWER(80,POWER(COS(PI()*MOD(Calculator!$B$29/Calculator!$F$20,1)),2))+$C79)^2+(1500*ABS(SIN(2*PI()*MOD(Calculator!$B$29/Calculator!$F$20,1)))*IF(MOD(Calculator!$B$29/Calculator!$F$20,1)&lt;0.5,-1,1))^2)))/(1-SQRT(((50*POWER(80,POWER(COS(PI()*MOD(Calculator!$B$29/Calculator!$F$20,1)),2))-$C79)^2+(1500*ABS(SIN(2*PI()*MOD(Calculator!$B$29/Calculator!$F$20,1)))*IF(MOD(Calculator!$B$29/Calculator!$F$20,1)&lt;0.5,-1,1))^2)/((50*POWER(80,POWER(COS(PI()*MOD(Calculator!$B$29/Calculator!$F$20,1)),2))+$C79)^2+(1500*ABS(SIN(2*PI()*MOD(Calculator!$B$29/Calculator!$F$20,1)))*IF(MOD(Calculator!$B$29/Calculator!$F$20,1)&lt;0.5,-1,1))^2))),2))</f>
        <v>—</v>
      </c>
      <c r="M79" s="266" t="str">
        <f aca="false">IF(OR(Calculator!$E$21&lt;&gt;"YES",Calculator!$B$29&lt;Calculator!$G$21),"—",ROUND((1+SQRT(((50*POWER(80,POWER(COS(PI()*MOD(Calculator!$B$29/Calculator!$F$21,1)),2))-$C79)^2+(1500*ABS(SIN(2*PI()*MOD(Calculator!$B$29/Calculator!$F$21,1)))*IF(MOD(Calculator!$B$29/Calculator!$F$21,1)&lt;0.5,-1,1))^2)/((50*POWER(80,POWER(COS(PI()*MOD(Calculator!$B$29/Calculator!$F$21,1)),2))+$C79)^2+(1500*ABS(SIN(2*PI()*MOD(Calculator!$B$29/Calculator!$F$21,1)))*IF(MOD(Calculator!$B$29/Calculator!$F$21,1)&lt;0.5,-1,1))^2)))/(1-SQRT(((50*POWER(80,POWER(COS(PI()*MOD(Calculator!$B$29/Calculator!$F$21,1)),2))-$C79)^2+(1500*ABS(SIN(2*PI()*MOD(Calculator!$B$29/Calculator!$F$21,1)))*IF(MOD(Calculator!$B$29/Calculator!$F$21,1)&lt;0.5,-1,1))^2)/((50*POWER(80,POWER(COS(PI()*MOD(Calculator!$B$29/Calculator!$F$21,1)),2))+$C79)^2+(1500*ABS(SIN(2*PI()*MOD(Calculator!$B$29/Calculator!$F$21,1)))*IF(MOD(Calculator!$B$29/Calculator!$F$21,1)&lt;0.5,-1,1))^2))),2))</f>
        <v>—</v>
      </c>
      <c r="N79" s="266" t="str">
        <f aca="false">IF(OR(Calculator!$E$22&lt;&gt;"YES",Calculator!$B$29&lt;Calculator!$G$22),"—",ROUND((1+SQRT(((50*POWER(80,POWER(COS(PI()*MOD(Calculator!$B$29/Calculator!$F$22,1)),2))-$C79)^2+(1500*ABS(SIN(2*PI()*MOD(Calculator!$B$29/Calculator!$F$22,1)))*IF(MOD(Calculator!$B$29/Calculator!$F$22,1)&lt;0.5,-1,1))^2)/((50*POWER(80,POWER(COS(PI()*MOD(Calculator!$B$29/Calculator!$F$22,1)),2))+$C79)^2+(1500*ABS(SIN(2*PI()*MOD(Calculator!$B$29/Calculator!$F$22,1)))*IF(MOD(Calculator!$B$29/Calculator!$F$22,1)&lt;0.5,-1,1))^2)))/(1-SQRT(((50*POWER(80,POWER(COS(PI()*MOD(Calculator!$B$29/Calculator!$F$22,1)),2))-$C79)^2+(1500*ABS(SIN(2*PI()*MOD(Calculator!$B$29/Calculator!$F$22,1)))*IF(MOD(Calculator!$B$29/Calculator!$F$22,1)&lt;0.5,-1,1))^2)/((50*POWER(80,POWER(COS(PI()*MOD(Calculator!$B$29/Calculator!$F$22,1)),2))+$C79)^2+(1500*ABS(SIN(2*PI()*MOD(Calculator!$B$29/Calculator!$F$22,1)))*IF(MOD(Calculator!$B$29/Calculator!$F$22,1)&lt;0.5,-1,1))^2))),2))</f>
        <v>—</v>
      </c>
      <c r="O79" s="292" t="n">
        <f aca="false">IFERROR(ROUND((IF(ISNUMBER(D79),D79,0)+IF(ISNUMBER(E79),E79,0)+IF(ISNUMBER(F79),F79,0)+IF(ISNUMBER(G79),G79,0)+IF(ISNUMBER(H79),H79,0)+IF(ISNUMBER(I79),I79,0)+IF(ISNUMBER(J79),J79,0)+IF(ISNUMBER(K79),K79,0)+IF(ISNUMBER(L79),L79,0)+IF(ISNUMBER(M79),M79,0)+IF(ISNUMBER(N79),N79,0))/(IF(ISNUMBER(D79),1,0)+IF(ISNUMBER(E79),1,0)+IF(ISNUMBER(F79),1,0)+IF(ISNUMBER(G79),1,0)+IF(ISNUMBER(H79),1,0)+IF(ISNUMBER(I79),1,0)+IF(ISNUMBER(J79),1,0)+IF(ISNUMBER(K79),1,0)+IF(ISNUMBER(L79),1,0)+IF(ISNUMBER(M79),1,0)+IF(ISNUMBER(N79),1,0)),4),"")</f>
        <v>18.99</v>
      </c>
      <c r="P79" s="266" t="str">
        <f aca="false">IF(OR(Calculator!$E$12&lt;&gt;"YES",Calculator!$B$30&lt;Calculator!$G$12),"—",ROUND((1+SQRT(((50*POWER(80,POWER(COS(PI()*MOD(Calculator!$B$30/Calculator!$F$12,1)),2))-$C79)^2+(1500*ABS(SIN(2*PI()*MOD(Calculator!$B$30/Calculator!$F$12,1)))*IF(MOD(Calculator!$B$30/Calculator!$F$12,1)&lt;0.5,-1,1))^2)/((50*POWER(80,POWER(COS(PI()*MOD(Calculator!$B$30/Calculator!$F$12,1)),2))+$C79)^2+(1500*ABS(SIN(2*PI()*MOD(Calculator!$B$30/Calculator!$F$12,1)))*IF(MOD(Calculator!$B$30/Calculator!$F$12,1)&lt;0.5,-1,1))^2)))/(1-SQRT(((50*POWER(80,POWER(COS(PI()*MOD(Calculator!$B$30/Calculator!$F$12,1)),2))-$C79)^2+(1500*ABS(SIN(2*PI()*MOD(Calculator!$B$30/Calculator!$F$12,1)))*IF(MOD(Calculator!$B$30/Calculator!$F$12,1)&lt;0.5,-1,1))^2)/((50*POWER(80,POWER(COS(PI()*MOD(Calculator!$B$30/Calculator!$F$12,1)),2))+$C79)^2+(1500*ABS(SIN(2*PI()*MOD(Calculator!$B$30/Calculator!$F$12,1)))*IF(MOD(Calculator!$B$30/Calculator!$F$12,1)&lt;0.5,-1,1))^2))),2))</f>
        <v>—</v>
      </c>
      <c r="Q79" s="266" t="str">
        <f aca="false">IF(OR(Calculator!$E$13&lt;&gt;"YES",Calculator!$B$30&lt;Calculator!$G$13),"—",ROUND((1+SQRT(((50*POWER(80,POWER(COS(PI()*MOD(Calculator!$B$30/Calculator!$F$13,1)),2))-$C79)^2+(1500*ABS(SIN(2*PI()*MOD(Calculator!$B$30/Calculator!$F$13,1)))*IF(MOD(Calculator!$B$30/Calculator!$F$13,1)&lt;0.5,-1,1))^2)/((50*POWER(80,POWER(COS(PI()*MOD(Calculator!$B$30/Calculator!$F$13,1)),2))+$C79)^2+(1500*ABS(SIN(2*PI()*MOD(Calculator!$B$30/Calculator!$F$13,1)))*IF(MOD(Calculator!$B$30/Calculator!$F$13,1)&lt;0.5,-1,1))^2)))/(1-SQRT(((50*POWER(80,POWER(COS(PI()*MOD(Calculator!$B$30/Calculator!$F$13,1)),2))-$C79)^2+(1500*ABS(SIN(2*PI()*MOD(Calculator!$B$30/Calculator!$F$13,1)))*IF(MOD(Calculator!$B$30/Calculator!$F$13,1)&lt;0.5,-1,1))^2)/((50*POWER(80,POWER(COS(PI()*MOD(Calculator!$B$30/Calculator!$F$13,1)),2))+$C79)^2+(1500*ABS(SIN(2*PI()*MOD(Calculator!$B$30/Calculator!$F$13,1)))*IF(MOD(Calculator!$B$30/Calculator!$F$13,1)&lt;0.5,-1,1))^2))),2))</f>
        <v>—</v>
      </c>
      <c r="R79" s="266" t="str">
        <f aca="false">IF(OR(Calculator!$E$14&lt;&gt;"YES",Calculator!$B$30&lt;Calculator!$G$14),"—",ROUND((1+SQRT(((50*POWER(80,POWER(COS(PI()*MOD(Calculator!$B$30/Calculator!$F$14,1)),2))-$C79)^2+(1500*ABS(SIN(2*PI()*MOD(Calculator!$B$30/Calculator!$F$14,1)))*IF(MOD(Calculator!$B$30/Calculator!$F$14,1)&lt;0.5,-1,1))^2)/((50*POWER(80,POWER(COS(PI()*MOD(Calculator!$B$30/Calculator!$F$14,1)),2))+$C79)^2+(1500*ABS(SIN(2*PI()*MOD(Calculator!$B$30/Calculator!$F$14,1)))*IF(MOD(Calculator!$B$30/Calculator!$F$14,1)&lt;0.5,-1,1))^2)))/(1-SQRT(((50*POWER(80,POWER(COS(PI()*MOD(Calculator!$B$30/Calculator!$F$14,1)),2))-$C79)^2+(1500*ABS(SIN(2*PI()*MOD(Calculator!$B$30/Calculator!$F$14,1)))*IF(MOD(Calculator!$B$30/Calculator!$F$14,1)&lt;0.5,-1,1))^2)/((50*POWER(80,POWER(COS(PI()*MOD(Calculator!$B$30/Calculator!$F$14,1)),2))+$C79)^2+(1500*ABS(SIN(2*PI()*MOD(Calculator!$B$30/Calculator!$F$14,1)))*IF(MOD(Calculator!$B$30/Calculator!$F$14,1)&lt;0.5,-1,1))^2))),2))</f>
        <v>—</v>
      </c>
      <c r="S79" s="266" t="n">
        <f aca="false">IF(OR(Calculator!$E$15&lt;&gt;"YES",Calculator!$B$30&lt;Calculator!$G$15),"—",ROUND((1+SQRT(((50*POWER(80,POWER(COS(PI()*MOD(Calculator!$B$30/Calculator!$F$15,1)),2))-$C79)^2+(1500*ABS(SIN(2*PI()*MOD(Calculator!$B$30/Calculator!$F$15,1)))*IF(MOD(Calculator!$B$30/Calculator!$F$15,1)&lt;0.5,-1,1))^2)/((50*POWER(80,POWER(COS(PI()*MOD(Calculator!$B$30/Calculator!$F$15,1)),2))+$C79)^2+(1500*ABS(SIN(2*PI()*MOD(Calculator!$B$30/Calculator!$F$15,1)))*IF(MOD(Calculator!$B$30/Calculator!$F$15,1)&lt;0.5,-1,1))^2)))/(1-SQRT(((50*POWER(80,POWER(COS(PI()*MOD(Calculator!$B$30/Calculator!$F$15,1)),2))-$C79)^2+(1500*ABS(SIN(2*PI()*MOD(Calculator!$B$30/Calculator!$F$15,1)))*IF(MOD(Calculator!$B$30/Calculator!$F$15,1)&lt;0.5,-1,1))^2)/((50*POWER(80,POWER(COS(PI()*MOD(Calculator!$B$30/Calculator!$F$15,1)),2))+$C79)^2+(1500*ABS(SIN(2*PI()*MOD(Calculator!$B$30/Calculator!$F$15,1)))*IF(MOD(Calculator!$B$30/Calculator!$F$15,1)&lt;0.5,-1,1))^2))),2))</f>
        <v>18.94</v>
      </c>
      <c r="T79" s="266" t="str">
        <f aca="false">IF(OR(Calculator!$E$16&lt;&gt;"YES",Calculator!$B$30&lt;Calculator!$G$16),"—",ROUND((1+SQRT(((50*POWER(80,POWER(COS(PI()*MOD(Calculator!$B$30/Calculator!$F$16,1)),2))-$C79)^2+(1500*ABS(SIN(2*PI()*MOD(Calculator!$B$30/Calculator!$F$16,1)))*IF(MOD(Calculator!$B$30/Calculator!$F$16,1)&lt;0.5,-1,1))^2)/((50*POWER(80,POWER(COS(PI()*MOD(Calculator!$B$30/Calculator!$F$16,1)),2))+$C79)^2+(1500*ABS(SIN(2*PI()*MOD(Calculator!$B$30/Calculator!$F$16,1)))*IF(MOD(Calculator!$B$30/Calculator!$F$16,1)&lt;0.5,-1,1))^2)))/(1-SQRT(((50*POWER(80,POWER(COS(PI()*MOD(Calculator!$B$30/Calculator!$F$16,1)),2))-$C79)^2+(1500*ABS(SIN(2*PI()*MOD(Calculator!$B$30/Calculator!$F$16,1)))*IF(MOD(Calculator!$B$30/Calculator!$F$16,1)&lt;0.5,-1,1))^2)/((50*POWER(80,POWER(COS(PI()*MOD(Calculator!$B$30/Calculator!$F$16,1)),2))+$C79)^2+(1500*ABS(SIN(2*PI()*MOD(Calculator!$B$30/Calculator!$F$16,1)))*IF(MOD(Calculator!$B$30/Calculator!$F$16,1)&lt;0.5,-1,1))^2))),2))</f>
        <v>—</v>
      </c>
      <c r="U79" s="266" t="n">
        <f aca="false">IF(OR(Calculator!$E$17&lt;&gt;"YES",Calculator!$B$30&lt;Calculator!$G$17),"—",ROUND((1+SQRT(((50*POWER(80,POWER(COS(PI()*MOD(Calculator!$B$30/Calculator!$F$17,1)),2))-$C79)^2+(1500*ABS(SIN(2*PI()*MOD(Calculator!$B$30/Calculator!$F$17,1)))*IF(MOD(Calculator!$B$30/Calculator!$F$17,1)&lt;0.5,-1,1))^2)/((50*POWER(80,POWER(COS(PI()*MOD(Calculator!$B$30/Calculator!$F$17,1)),2))+$C79)^2+(1500*ABS(SIN(2*PI()*MOD(Calculator!$B$30/Calculator!$F$17,1)))*IF(MOD(Calculator!$B$30/Calculator!$F$17,1)&lt;0.5,-1,1))^2)))/(1-SQRT(((50*POWER(80,POWER(COS(PI()*MOD(Calculator!$B$30/Calculator!$F$17,1)),2))-$C79)^2+(1500*ABS(SIN(2*PI()*MOD(Calculator!$B$30/Calculator!$F$17,1)))*IF(MOD(Calculator!$B$30/Calculator!$F$17,1)&lt;0.5,-1,1))^2)/((50*POWER(80,POWER(COS(PI()*MOD(Calculator!$B$30/Calculator!$F$17,1)),2))+$C79)^2+(1500*ABS(SIN(2*PI()*MOD(Calculator!$B$30/Calculator!$F$17,1)))*IF(MOD(Calculator!$B$30/Calculator!$F$17,1)&lt;0.5,-1,1))^2))),2))</f>
        <v>20</v>
      </c>
      <c r="V79" s="266" t="str">
        <f aca="false">IF(OR(Calculator!$E$18&lt;&gt;"YES",Calculator!$B$30&lt;Calculator!$G$18),"—",ROUND((1+SQRT(((50*POWER(80,POWER(COS(PI()*MOD(Calculator!$B$30/Calculator!$F$18,1)),2))-$C79)^2+(1500*ABS(SIN(2*PI()*MOD(Calculator!$B$30/Calculator!$F$18,1)))*IF(MOD(Calculator!$B$30/Calculator!$F$18,1)&lt;0.5,-1,1))^2)/((50*POWER(80,POWER(COS(PI()*MOD(Calculator!$B$30/Calculator!$F$18,1)),2))+$C79)^2+(1500*ABS(SIN(2*PI()*MOD(Calculator!$B$30/Calculator!$F$18,1)))*IF(MOD(Calculator!$B$30/Calculator!$F$18,1)&lt;0.5,-1,1))^2)))/(1-SQRT(((50*POWER(80,POWER(COS(PI()*MOD(Calculator!$B$30/Calculator!$F$18,1)),2))-$C79)^2+(1500*ABS(SIN(2*PI()*MOD(Calculator!$B$30/Calculator!$F$18,1)))*IF(MOD(Calculator!$B$30/Calculator!$F$18,1)&lt;0.5,-1,1))^2)/((50*POWER(80,POWER(COS(PI()*MOD(Calculator!$B$30/Calculator!$F$18,1)),2))+$C79)^2+(1500*ABS(SIN(2*PI()*MOD(Calculator!$B$30/Calculator!$F$18,1)))*IF(MOD(Calculator!$B$30/Calculator!$F$18,1)&lt;0.5,-1,1))^2))),2))</f>
        <v>—</v>
      </c>
      <c r="W79" s="266" t="str">
        <f aca="false">IF(OR(Calculator!$E$19&lt;&gt;"YES",Calculator!$B$30&lt;Calculator!$G$19),"—",ROUND((1+SQRT(((50*POWER(80,POWER(COS(PI()*MOD(Calculator!$B$30/Calculator!$F$19,1)),2))-$C79)^2+(1500*ABS(SIN(2*PI()*MOD(Calculator!$B$30/Calculator!$F$19,1)))*IF(MOD(Calculator!$B$30/Calculator!$F$19,1)&lt;0.5,-1,1))^2)/((50*POWER(80,POWER(COS(PI()*MOD(Calculator!$B$30/Calculator!$F$19,1)),2))+$C79)^2+(1500*ABS(SIN(2*PI()*MOD(Calculator!$B$30/Calculator!$F$19,1)))*IF(MOD(Calculator!$B$30/Calculator!$F$19,1)&lt;0.5,-1,1))^2)))/(1-SQRT(((50*POWER(80,POWER(COS(PI()*MOD(Calculator!$B$30/Calculator!$F$19,1)),2))-$C79)^2+(1500*ABS(SIN(2*PI()*MOD(Calculator!$B$30/Calculator!$F$19,1)))*IF(MOD(Calculator!$B$30/Calculator!$F$19,1)&lt;0.5,-1,1))^2)/((50*POWER(80,POWER(COS(PI()*MOD(Calculator!$B$30/Calculator!$F$19,1)),2))+$C79)^2+(1500*ABS(SIN(2*PI()*MOD(Calculator!$B$30/Calculator!$F$19,1)))*IF(MOD(Calculator!$B$30/Calculator!$F$19,1)&lt;0.5,-1,1))^2))),2))</f>
        <v>—</v>
      </c>
      <c r="X79" s="266" t="str">
        <f aca="false">IF(OR(Calculator!$E$20&lt;&gt;"YES",Calculator!$B$30&lt;Calculator!$G$20),"—",ROUND((1+SQRT(((50*POWER(80,POWER(COS(PI()*MOD(Calculator!$B$30/Calculator!$F$20,1)),2))-$C79)^2+(1500*ABS(SIN(2*PI()*MOD(Calculator!$B$30/Calculator!$F$20,1)))*IF(MOD(Calculator!$B$30/Calculator!$F$20,1)&lt;0.5,-1,1))^2)/((50*POWER(80,POWER(COS(PI()*MOD(Calculator!$B$30/Calculator!$F$20,1)),2))+$C79)^2+(1500*ABS(SIN(2*PI()*MOD(Calculator!$B$30/Calculator!$F$20,1)))*IF(MOD(Calculator!$B$30/Calculator!$F$20,1)&lt;0.5,-1,1))^2)))/(1-SQRT(((50*POWER(80,POWER(COS(PI()*MOD(Calculator!$B$30/Calculator!$F$20,1)),2))-$C79)^2+(1500*ABS(SIN(2*PI()*MOD(Calculator!$B$30/Calculator!$F$20,1)))*IF(MOD(Calculator!$B$30/Calculator!$F$20,1)&lt;0.5,-1,1))^2)/((50*POWER(80,POWER(COS(PI()*MOD(Calculator!$B$30/Calculator!$F$20,1)),2))+$C79)^2+(1500*ABS(SIN(2*PI()*MOD(Calculator!$B$30/Calculator!$F$20,1)))*IF(MOD(Calculator!$B$30/Calculator!$F$20,1)&lt;0.5,-1,1))^2))),2))</f>
        <v>—</v>
      </c>
      <c r="Y79" s="266" t="str">
        <f aca="false">IF(OR(Calculator!$E$21&lt;&gt;"YES",Calculator!$B$30&lt;Calculator!$G$21),"—",ROUND((1+SQRT(((50*POWER(80,POWER(COS(PI()*MOD(Calculator!$B$30/Calculator!$F$21,1)),2))-$C79)^2+(1500*ABS(SIN(2*PI()*MOD(Calculator!$B$30/Calculator!$F$21,1)))*IF(MOD(Calculator!$B$30/Calculator!$F$21,1)&lt;0.5,-1,1))^2)/((50*POWER(80,POWER(COS(PI()*MOD(Calculator!$B$30/Calculator!$F$21,1)),2))+$C79)^2+(1500*ABS(SIN(2*PI()*MOD(Calculator!$B$30/Calculator!$F$21,1)))*IF(MOD(Calculator!$B$30/Calculator!$F$21,1)&lt;0.5,-1,1))^2)))/(1-SQRT(((50*POWER(80,POWER(COS(PI()*MOD(Calculator!$B$30/Calculator!$F$21,1)),2))-$C79)^2+(1500*ABS(SIN(2*PI()*MOD(Calculator!$B$30/Calculator!$F$21,1)))*IF(MOD(Calculator!$B$30/Calculator!$F$21,1)&lt;0.5,-1,1))^2)/((50*POWER(80,POWER(COS(PI()*MOD(Calculator!$B$30/Calculator!$F$21,1)),2))+$C79)^2+(1500*ABS(SIN(2*PI()*MOD(Calculator!$B$30/Calculator!$F$21,1)))*IF(MOD(Calculator!$B$30/Calculator!$F$21,1)&lt;0.5,-1,1))^2))),2))</f>
        <v>—</v>
      </c>
      <c r="Z79" s="266" t="str">
        <f aca="false">IF(OR(Calculator!$E$22&lt;&gt;"YES",Calculator!$B$30&lt;Calculator!$G$22),"—",ROUND((1+SQRT(((50*POWER(80,POWER(COS(PI()*MOD(Calculator!$B$30/Calculator!$F$22,1)),2))-$C79)^2+(1500*ABS(SIN(2*PI()*MOD(Calculator!$B$30/Calculator!$F$22,1)))*IF(MOD(Calculator!$B$30/Calculator!$F$22,1)&lt;0.5,-1,1))^2)/((50*POWER(80,POWER(COS(PI()*MOD(Calculator!$B$30/Calculator!$F$22,1)),2))+$C79)^2+(1500*ABS(SIN(2*PI()*MOD(Calculator!$B$30/Calculator!$F$22,1)))*IF(MOD(Calculator!$B$30/Calculator!$F$22,1)&lt;0.5,-1,1))^2)))/(1-SQRT(((50*POWER(80,POWER(COS(PI()*MOD(Calculator!$B$30/Calculator!$F$22,1)),2))-$C79)^2+(1500*ABS(SIN(2*PI()*MOD(Calculator!$B$30/Calculator!$F$22,1)))*IF(MOD(Calculator!$B$30/Calculator!$F$22,1)&lt;0.5,-1,1))^2)/((50*POWER(80,POWER(COS(PI()*MOD(Calculator!$B$30/Calculator!$F$22,1)),2))+$C79)^2+(1500*ABS(SIN(2*PI()*MOD(Calculator!$B$30/Calculator!$F$22,1)))*IF(MOD(Calculator!$B$30/Calculator!$F$22,1)&lt;0.5,-1,1))^2))),2))</f>
        <v>—</v>
      </c>
      <c r="AA79" s="292" t="n">
        <f aca="false">IFERROR(ROUND((IF(ISNUMBER(P79),P79,0)+IF(ISNUMBER(Q79),Q79,0)+IF(ISNUMBER(R79),R79,0)+IF(ISNUMBER(S79),S79,0)+IF(ISNUMBER(T79),T79,0)+IF(ISNUMBER(U79),U79,0)+IF(ISNUMBER(V79),V79,0)+IF(ISNUMBER(W79),W79,0)+IF(ISNUMBER(X79),X79,0)+IF(ISNUMBER(Y79),Y79,0)+IF(ISNUMBER(Z79),Z79,0))/(IF(ISNUMBER(P79),1,0)+IF(ISNUMBER(Q79),1,0)+IF(ISNUMBER(R79),1,0)+IF(ISNUMBER(S79),1,0)+IF(ISNUMBER(T79),1,0)+IF(ISNUMBER(U79),1,0)+IF(ISNUMBER(V79),1,0)+IF(ISNUMBER(W79),1,0)+IF(ISNUMBER(X79),1,0)+IF(ISNUMBER(Y79),1,0)+IF(ISNUMBER(Z79),1,0)),4),"")</f>
        <v>19.47</v>
      </c>
      <c r="AB79" s="266" t="str">
        <f aca="false">IF(OR(Calculator!$E$12&lt;&gt;"YES",Calculator!$B$31&lt;Calculator!$G$12),"—",ROUND((1+SQRT(((50*POWER(80,POWER(COS(PI()*MOD(Calculator!$B$31/Calculator!$F$12,1)),2))-$C79)^2+(1500*ABS(SIN(2*PI()*MOD(Calculator!$B$31/Calculator!$F$12,1)))*IF(MOD(Calculator!$B$31/Calculator!$F$12,1)&lt;0.5,-1,1))^2)/((50*POWER(80,POWER(COS(PI()*MOD(Calculator!$B$31/Calculator!$F$12,1)),2))+$C79)^2+(1500*ABS(SIN(2*PI()*MOD(Calculator!$B$31/Calculator!$F$12,1)))*IF(MOD(Calculator!$B$31/Calculator!$F$12,1)&lt;0.5,-1,1))^2)))/(1-SQRT(((50*POWER(80,POWER(COS(PI()*MOD(Calculator!$B$31/Calculator!$F$12,1)),2))-$C79)^2+(1500*ABS(SIN(2*PI()*MOD(Calculator!$B$31/Calculator!$F$12,1)))*IF(MOD(Calculator!$B$31/Calculator!$F$12,1)&lt;0.5,-1,1))^2)/((50*POWER(80,POWER(COS(PI()*MOD(Calculator!$B$31/Calculator!$F$12,1)),2))+$C79)^2+(1500*ABS(SIN(2*PI()*MOD(Calculator!$B$31/Calculator!$F$12,1)))*IF(MOD(Calculator!$B$31/Calculator!$F$12,1)&lt;0.5,-1,1))^2))),2))</f>
        <v>—</v>
      </c>
      <c r="AC79" s="266" t="str">
        <f aca="false">IF(OR(Calculator!$E$13&lt;&gt;"YES",Calculator!$B$31&lt;Calculator!$G$13),"—",ROUND((1+SQRT(((50*POWER(80,POWER(COS(PI()*MOD(Calculator!$B$31/Calculator!$F$13,1)),2))-$C79)^2+(1500*ABS(SIN(2*PI()*MOD(Calculator!$B$31/Calculator!$F$13,1)))*IF(MOD(Calculator!$B$31/Calculator!$F$13,1)&lt;0.5,-1,1))^2)/((50*POWER(80,POWER(COS(PI()*MOD(Calculator!$B$31/Calculator!$F$13,1)),2))+$C79)^2+(1500*ABS(SIN(2*PI()*MOD(Calculator!$B$31/Calculator!$F$13,1)))*IF(MOD(Calculator!$B$31/Calculator!$F$13,1)&lt;0.5,-1,1))^2)))/(1-SQRT(((50*POWER(80,POWER(COS(PI()*MOD(Calculator!$B$31/Calculator!$F$13,1)),2))-$C79)^2+(1500*ABS(SIN(2*PI()*MOD(Calculator!$B$31/Calculator!$F$13,1)))*IF(MOD(Calculator!$B$31/Calculator!$F$13,1)&lt;0.5,-1,1))^2)/((50*POWER(80,POWER(COS(PI()*MOD(Calculator!$B$31/Calculator!$F$13,1)),2))+$C79)^2+(1500*ABS(SIN(2*PI()*MOD(Calculator!$B$31/Calculator!$F$13,1)))*IF(MOD(Calculator!$B$31/Calculator!$F$13,1)&lt;0.5,-1,1))^2))),2))</f>
        <v>—</v>
      </c>
      <c r="AD79" s="266" t="str">
        <f aca="false">IF(OR(Calculator!$E$14&lt;&gt;"YES",Calculator!$B$31&lt;Calculator!$G$14),"—",ROUND((1+SQRT(((50*POWER(80,POWER(COS(PI()*MOD(Calculator!$B$31/Calculator!$F$14,1)),2))-$C79)^2+(1500*ABS(SIN(2*PI()*MOD(Calculator!$B$31/Calculator!$F$14,1)))*IF(MOD(Calculator!$B$31/Calculator!$F$14,1)&lt;0.5,-1,1))^2)/((50*POWER(80,POWER(COS(PI()*MOD(Calculator!$B$31/Calculator!$F$14,1)),2))+$C79)^2+(1500*ABS(SIN(2*PI()*MOD(Calculator!$B$31/Calculator!$F$14,1)))*IF(MOD(Calculator!$B$31/Calculator!$F$14,1)&lt;0.5,-1,1))^2)))/(1-SQRT(((50*POWER(80,POWER(COS(PI()*MOD(Calculator!$B$31/Calculator!$F$14,1)),2))-$C79)^2+(1500*ABS(SIN(2*PI()*MOD(Calculator!$B$31/Calculator!$F$14,1)))*IF(MOD(Calculator!$B$31/Calculator!$F$14,1)&lt;0.5,-1,1))^2)/((50*POWER(80,POWER(COS(PI()*MOD(Calculator!$B$31/Calculator!$F$14,1)),2))+$C79)^2+(1500*ABS(SIN(2*PI()*MOD(Calculator!$B$31/Calculator!$F$14,1)))*IF(MOD(Calculator!$B$31/Calculator!$F$14,1)&lt;0.5,-1,1))^2))),2))</f>
        <v>—</v>
      </c>
      <c r="AE79" s="266" t="n">
        <f aca="false">IF(OR(Calculator!$E$15&lt;&gt;"YES",Calculator!$B$31&lt;Calculator!$G$15),"—",ROUND((1+SQRT(((50*POWER(80,POWER(COS(PI()*MOD(Calculator!$B$31/Calculator!$F$15,1)),2))-$C79)^2+(1500*ABS(SIN(2*PI()*MOD(Calculator!$B$31/Calculator!$F$15,1)))*IF(MOD(Calculator!$B$31/Calculator!$F$15,1)&lt;0.5,-1,1))^2)/((50*POWER(80,POWER(COS(PI()*MOD(Calculator!$B$31/Calculator!$F$15,1)),2))+$C79)^2+(1500*ABS(SIN(2*PI()*MOD(Calculator!$B$31/Calculator!$F$15,1)))*IF(MOD(Calculator!$B$31/Calculator!$F$15,1)&lt;0.5,-1,1))^2)))/(1-SQRT(((50*POWER(80,POWER(COS(PI()*MOD(Calculator!$B$31/Calculator!$F$15,1)),2))-$C79)^2+(1500*ABS(SIN(2*PI()*MOD(Calculator!$B$31/Calculator!$F$15,1)))*IF(MOD(Calculator!$B$31/Calculator!$F$15,1)&lt;0.5,-1,1))^2)/((50*POWER(80,POWER(COS(PI()*MOD(Calculator!$B$31/Calculator!$F$15,1)),2))+$C79)^2+(1500*ABS(SIN(2*PI()*MOD(Calculator!$B$31/Calculator!$F$15,1)))*IF(MOD(Calculator!$B$31/Calculator!$F$15,1)&lt;0.5,-1,1))^2))),2))</f>
        <v>20.97</v>
      </c>
      <c r="AF79" s="266" t="str">
        <f aca="false">IF(OR(Calculator!$E$16&lt;&gt;"YES",Calculator!$B$31&lt;Calculator!$G$16),"—",ROUND((1+SQRT(((50*POWER(80,POWER(COS(PI()*MOD(Calculator!$B$31/Calculator!$F$16,1)),2))-$C79)^2+(1500*ABS(SIN(2*PI()*MOD(Calculator!$B$31/Calculator!$F$16,1)))*IF(MOD(Calculator!$B$31/Calculator!$F$16,1)&lt;0.5,-1,1))^2)/((50*POWER(80,POWER(COS(PI()*MOD(Calculator!$B$31/Calculator!$F$16,1)),2))+$C79)^2+(1500*ABS(SIN(2*PI()*MOD(Calculator!$B$31/Calculator!$F$16,1)))*IF(MOD(Calculator!$B$31/Calculator!$F$16,1)&lt;0.5,-1,1))^2)))/(1-SQRT(((50*POWER(80,POWER(COS(PI()*MOD(Calculator!$B$31/Calculator!$F$16,1)),2))-$C79)^2+(1500*ABS(SIN(2*PI()*MOD(Calculator!$B$31/Calculator!$F$16,1)))*IF(MOD(Calculator!$B$31/Calculator!$F$16,1)&lt;0.5,-1,1))^2)/((50*POWER(80,POWER(COS(PI()*MOD(Calculator!$B$31/Calculator!$F$16,1)),2))+$C79)^2+(1500*ABS(SIN(2*PI()*MOD(Calculator!$B$31/Calculator!$F$16,1)))*IF(MOD(Calculator!$B$31/Calculator!$F$16,1)&lt;0.5,-1,1))^2))),2))</f>
        <v>—</v>
      </c>
      <c r="AG79" s="266" t="n">
        <f aca="false">IF(OR(Calculator!$E$17&lt;&gt;"YES",Calculator!$B$31&lt;Calculator!$G$17),"—",ROUND((1+SQRT(((50*POWER(80,POWER(COS(PI()*MOD(Calculator!$B$31/Calculator!$F$17,1)),2))-$C79)^2+(1500*ABS(SIN(2*PI()*MOD(Calculator!$B$31/Calculator!$F$17,1)))*IF(MOD(Calculator!$B$31/Calculator!$F$17,1)&lt;0.5,-1,1))^2)/((50*POWER(80,POWER(COS(PI()*MOD(Calculator!$B$31/Calculator!$F$17,1)),2))+$C79)^2+(1500*ABS(SIN(2*PI()*MOD(Calculator!$B$31/Calculator!$F$17,1)))*IF(MOD(Calculator!$B$31/Calculator!$F$17,1)&lt;0.5,-1,1))^2)))/(1-SQRT(((50*POWER(80,POWER(COS(PI()*MOD(Calculator!$B$31/Calculator!$F$17,1)),2))-$C79)^2+(1500*ABS(SIN(2*PI()*MOD(Calculator!$B$31/Calculator!$F$17,1)))*IF(MOD(Calculator!$B$31/Calculator!$F$17,1)&lt;0.5,-1,1))^2)/((50*POWER(80,POWER(COS(PI()*MOD(Calculator!$B$31/Calculator!$F$17,1)),2))+$C79)^2+(1500*ABS(SIN(2*PI()*MOD(Calculator!$B$31/Calculator!$F$17,1)))*IF(MOD(Calculator!$B$31/Calculator!$F$17,1)&lt;0.5,-1,1))^2))),2))</f>
        <v>16.17</v>
      </c>
      <c r="AH79" s="266" t="str">
        <f aca="false">IF(OR(Calculator!$E$18&lt;&gt;"YES",Calculator!$B$31&lt;Calculator!$G$18),"—",ROUND((1+SQRT(((50*POWER(80,POWER(COS(PI()*MOD(Calculator!$B$31/Calculator!$F$18,1)),2))-$C79)^2+(1500*ABS(SIN(2*PI()*MOD(Calculator!$B$31/Calculator!$F$18,1)))*IF(MOD(Calculator!$B$31/Calculator!$F$18,1)&lt;0.5,-1,1))^2)/((50*POWER(80,POWER(COS(PI()*MOD(Calculator!$B$31/Calculator!$F$18,1)),2))+$C79)^2+(1500*ABS(SIN(2*PI()*MOD(Calculator!$B$31/Calculator!$F$18,1)))*IF(MOD(Calculator!$B$31/Calculator!$F$18,1)&lt;0.5,-1,1))^2)))/(1-SQRT(((50*POWER(80,POWER(COS(PI()*MOD(Calculator!$B$31/Calculator!$F$18,1)),2))-$C79)^2+(1500*ABS(SIN(2*PI()*MOD(Calculator!$B$31/Calculator!$F$18,1)))*IF(MOD(Calculator!$B$31/Calculator!$F$18,1)&lt;0.5,-1,1))^2)/((50*POWER(80,POWER(COS(PI()*MOD(Calculator!$B$31/Calculator!$F$18,1)),2))+$C79)^2+(1500*ABS(SIN(2*PI()*MOD(Calculator!$B$31/Calculator!$F$18,1)))*IF(MOD(Calculator!$B$31/Calculator!$F$18,1)&lt;0.5,-1,1))^2))),2))</f>
        <v>—</v>
      </c>
      <c r="AI79" s="266" t="str">
        <f aca="false">IF(OR(Calculator!$E$19&lt;&gt;"YES",Calculator!$B$31&lt;Calculator!$G$19),"—",ROUND((1+SQRT(((50*POWER(80,POWER(COS(PI()*MOD(Calculator!$B$31/Calculator!$F$19,1)),2))-$C79)^2+(1500*ABS(SIN(2*PI()*MOD(Calculator!$B$31/Calculator!$F$19,1)))*IF(MOD(Calculator!$B$31/Calculator!$F$19,1)&lt;0.5,-1,1))^2)/((50*POWER(80,POWER(COS(PI()*MOD(Calculator!$B$31/Calculator!$F$19,1)),2))+$C79)^2+(1500*ABS(SIN(2*PI()*MOD(Calculator!$B$31/Calculator!$F$19,1)))*IF(MOD(Calculator!$B$31/Calculator!$F$19,1)&lt;0.5,-1,1))^2)))/(1-SQRT(((50*POWER(80,POWER(COS(PI()*MOD(Calculator!$B$31/Calculator!$F$19,1)),2))-$C79)^2+(1500*ABS(SIN(2*PI()*MOD(Calculator!$B$31/Calculator!$F$19,1)))*IF(MOD(Calculator!$B$31/Calculator!$F$19,1)&lt;0.5,-1,1))^2)/((50*POWER(80,POWER(COS(PI()*MOD(Calculator!$B$31/Calculator!$F$19,1)),2))+$C79)^2+(1500*ABS(SIN(2*PI()*MOD(Calculator!$B$31/Calculator!$F$19,1)))*IF(MOD(Calculator!$B$31/Calculator!$F$19,1)&lt;0.5,-1,1))^2))),2))</f>
        <v>—</v>
      </c>
      <c r="AJ79" s="266" t="str">
        <f aca="false">IF(OR(Calculator!$E$20&lt;&gt;"YES",Calculator!$B$31&lt;Calculator!$G$20),"—",ROUND((1+SQRT(((50*POWER(80,POWER(COS(PI()*MOD(Calculator!$B$31/Calculator!$F$20,1)),2))-$C79)^2+(1500*ABS(SIN(2*PI()*MOD(Calculator!$B$31/Calculator!$F$20,1)))*IF(MOD(Calculator!$B$31/Calculator!$F$20,1)&lt;0.5,-1,1))^2)/((50*POWER(80,POWER(COS(PI()*MOD(Calculator!$B$31/Calculator!$F$20,1)),2))+$C79)^2+(1500*ABS(SIN(2*PI()*MOD(Calculator!$B$31/Calculator!$F$20,1)))*IF(MOD(Calculator!$B$31/Calculator!$F$20,1)&lt;0.5,-1,1))^2)))/(1-SQRT(((50*POWER(80,POWER(COS(PI()*MOD(Calculator!$B$31/Calculator!$F$20,1)),2))-$C79)^2+(1500*ABS(SIN(2*PI()*MOD(Calculator!$B$31/Calculator!$F$20,1)))*IF(MOD(Calculator!$B$31/Calculator!$F$20,1)&lt;0.5,-1,1))^2)/((50*POWER(80,POWER(COS(PI()*MOD(Calculator!$B$31/Calculator!$F$20,1)),2))+$C79)^2+(1500*ABS(SIN(2*PI()*MOD(Calculator!$B$31/Calculator!$F$20,1)))*IF(MOD(Calculator!$B$31/Calculator!$F$20,1)&lt;0.5,-1,1))^2))),2))</f>
        <v>—</v>
      </c>
      <c r="AK79" s="266" t="str">
        <f aca="false">IF(OR(Calculator!$E$21&lt;&gt;"YES",Calculator!$B$31&lt;Calculator!$G$21),"—",ROUND((1+SQRT(((50*POWER(80,POWER(COS(PI()*MOD(Calculator!$B$31/Calculator!$F$21,1)),2))-$C79)^2+(1500*ABS(SIN(2*PI()*MOD(Calculator!$B$31/Calculator!$F$21,1)))*IF(MOD(Calculator!$B$31/Calculator!$F$21,1)&lt;0.5,-1,1))^2)/((50*POWER(80,POWER(COS(PI()*MOD(Calculator!$B$31/Calculator!$F$21,1)),2))+$C79)^2+(1500*ABS(SIN(2*PI()*MOD(Calculator!$B$31/Calculator!$F$21,1)))*IF(MOD(Calculator!$B$31/Calculator!$F$21,1)&lt;0.5,-1,1))^2)))/(1-SQRT(((50*POWER(80,POWER(COS(PI()*MOD(Calculator!$B$31/Calculator!$F$21,1)),2))-$C79)^2+(1500*ABS(SIN(2*PI()*MOD(Calculator!$B$31/Calculator!$F$21,1)))*IF(MOD(Calculator!$B$31/Calculator!$F$21,1)&lt;0.5,-1,1))^2)/((50*POWER(80,POWER(COS(PI()*MOD(Calculator!$B$31/Calculator!$F$21,1)),2))+$C79)^2+(1500*ABS(SIN(2*PI()*MOD(Calculator!$B$31/Calculator!$F$21,1)))*IF(MOD(Calculator!$B$31/Calculator!$F$21,1)&lt;0.5,-1,1))^2))),2))</f>
        <v>—</v>
      </c>
      <c r="AL79" s="266" t="str">
        <f aca="false">IF(OR(Calculator!$E$22&lt;&gt;"YES",Calculator!$B$31&lt;Calculator!$G$22),"—",ROUND((1+SQRT(((50*POWER(80,POWER(COS(PI()*MOD(Calculator!$B$31/Calculator!$F$22,1)),2))-$C79)^2+(1500*ABS(SIN(2*PI()*MOD(Calculator!$B$31/Calculator!$F$22,1)))*IF(MOD(Calculator!$B$31/Calculator!$F$22,1)&lt;0.5,-1,1))^2)/((50*POWER(80,POWER(COS(PI()*MOD(Calculator!$B$31/Calculator!$F$22,1)),2))+$C79)^2+(1500*ABS(SIN(2*PI()*MOD(Calculator!$B$31/Calculator!$F$22,1)))*IF(MOD(Calculator!$B$31/Calculator!$F$22,1)&lt;0.5,-1,1))^2)))/(1-SQRT(((50*POWER(80,POWER(COS(PI()*MOD(Calculator!$B$31/Calculator!$F$22,1)),2))-$C79)^2+(1500*ABS(SIN(2*PI()*MOD(Calculator!$B$31/Calculator!$F$22,1)))*IF(MOD(Calculator!$B$31/Calculator!$F$22,1)&lt;0.5,-1,1))^2)/((50*POWER(80,POWER(COS(PI()*MOD(Calculator!$B$31/Calculator!$F$22,1)),2))+$C79)^2+(1500*ABS(SIN(2*PI()*MOD(Calculator!$B$31/Calculator!$F$22,1)))*IF(MOD(Calculator!$B$31/Calculator!$F$22,1)&lt;0.5,-1,1))^2))),2))</f>
        <v>—</v>
      </c>
      <c r="AM79" s="293" t="n">
        <f aca="false">IFERROR(ROUND((IF(ISNUMBER(AB79),AB79,0)+IF(ISNUMBER(AC79),AC79,0)+IF(ISNUMBER(AD79),AD79,0)+IF(ISNUMBER(AE79),AE79,0)+IF(ISNUMBER(AF79),AF79,0)+IF(ISNUMBER(AG79),AG79,0)+IF(ISNUMBER(AH79),AH79,0)+IF(ISNUMBER(AI79),AI79,0)+IF(ISNUMBER(AJ79),AJ79,0)+IF(ISNUMBER(AK79),AK79,0)+IF(ISNUMBER(AL79),AL79,0))/(IF(ISNUMBER(AB79),1,0)+IF(ISNUMBER(AC79),1,0)+IF(ISNUMBER(AD79),1,0)+IF(ISNUMBER(AE79),1,0)+IF(ISNUMBER(AF79),1,0)+IF(ISNUMBER(AG79),1,0)+IF(ISNUMBER(AH79),1,0)+IF(ISNUMBER(AI79),1,0)+IF(ISNUMBER(AJ79),1,0)+IF(ISNUMBER(AK79),1,0)+IF(ISNUMBER(AL79),1,0)),4),"")</f>
        <v>18.57</v>
      </c>
      <c r="AN79" s="294" t="str">
        <f aca="false">IF(OR(Calculator!$E$12&lt;&gt;"YES",Calculator!$B$32&lt;Calculator!$G$12),"—",ROUND((1+SQRT(((50*POWER(80,POWER(COS(PI()*MOD(Calculator!$B$32/Calculator!$F$12,1)),2))-$C79)^2+(1500*ABS(SIN(2*PI()*MOD(Calculator!$B$32/Calculator!$F$12,1)))*IF(MOD(Calculator!$B$32/Calculator!$F$12,1)&lt;0.5,-1,1))^2)/((50*POWER(80,POWER(COS(PI()*MOD(Calculator!$B$32/Calculator!$F$12,1)),2))+$C79)^2+(1500*ABS(SIN(2*PI()*MOD(Calculator!$B$32/Calculator!$F$12,1)))*IF(MOD(Calculator!$B$32/Calculator!$F$12,1)&lt;0.5,-1,1))^2)))/(1-SQRT(((50*POWER(80,POWER(COS(PI()*MOD(Calculator!$B$32/Calculator!$F$12,1)),2))-$C79)^2+(1500*ABS(SIN(2*PI()*MOD(Calculator!$B$32/Calculator!$F$12,1)))*IF(MOD(Calculator!$B$32/Calculator!$F$12,1)&lt;0.5,-1,1))^2)/((50*POWER(80,POWER(COS(PI()*MOD(Calculator!$B$32/Calculator!$F$12,1)),2))+$C79)^2+(1500*ABS(SIN(2*PI()*MOD(Calculator!$B$32/Calculator!$F$12,1)))*IF(MOD(Calculator!$B$32/Calculator!$F$12,1)&lt;0.5,-1,1))^2))),2))</f>
        <v>—</v>
      </c>
      <c r="AO79" s="294" t="str">
        <f aca="false">IF(OR(Calculator!$E$13&lt;&gt;"YES",Calculator!$B$32&lt;Calculator!$G$13),"—",ROUND((1+SQRT(((50*POWER(80,POWER(COS(PI()*MOD(Calculator!$B$32/Calculator!$F$13,1)),2))-$C79)^2+(1500*ABS(SIN(2*PI()*MOD(Calculator!$B$32/Calculator!$F$13,1)))*IF(MOD(Calculator!$B$32/Calculator!$F$13,1)&lt;0.5,-1,1))^2)/((50*POWER(80,POWER(COS(PI()*MOD(Calculator!$B$32/Calculator!$F$13,1)),2))+$C79)^2+(1500*ABS(SIN(2*PI()*MOD(Calculator!$B$32/Calculator!$F$13,1)))*IF(MOD(Calculator!$B$32/Calculator!$F$13,1)&lt;0.5,-1,1))^2)))/(1-SQRT(((50*POWER(80,POWER(COS(PI()*MOD(Calculator!$B$32/Calculator!$F$13,1)),2))-$C79)^2+(1500*ABS(SIN(2*PI()*MOD(Calculator!$B$32/Calculator!$F$13,1)))*IF(MOD(Calculator!$B$32/Calculator!$F$13,1)&lt;0.5,-1,1))^2)/((50*POWER(80,POWER(COS(PI()*MOD(Calculator!$B$32/Calculator!$F$13,1)),2))+$C79)^2+(1500*ABS(SIN(2*PI()*MOD(Calculator!$B$32/Calculator!$F$13,1)))*IF(MOD(Calculator!$B$32/Calculator!$F$13,1)&lt;0.5,-1,1))^2))),2))</f>
        <v>—</v>
      </c>
      <c r="AP79" s="294" t="str">
        <f aca="false">IF(OR(Calculator!$E$14&lt;&gt;"YES",Calculator!$B$32&lt;Calculator!$G$14),"—",ROUND((1+SQRT(((50*POWER(80,POWER(COS(PI()*MOD(Calculator!$B$32/Calculator!$F$14,1)),2))-$C79)^2+(1500*ABS(SIN(2*PI()*MOD(Calculator!$B$32/Calculator!$F$14,1)))*IF(MOD(Calculator!$B$32/Calculator!$F$14,1)&lt;0.5,-1,1))^2)/((50*POWER(80,POWER(COS(PI()*MOD(Calculator!$B$32/Calculator!$F$14,1)),2))+$C79)^2+(1500*ABS(SIN(2*PI()*MOD(Calculator!$B$32/Calculator!$F$14,1)))*IF(MOD(Calculator!$B$32/Calculator!$F$14,1)&lt;0.5,-1,1))^2)))/(1-SQRT(((50*POWER(80,POWER(COS(PI()*MOD(Calculator!$B$32/Calculator!$F$14,1)),2))-$C79)^2+(1500*ABS(SIN(2*PI()*MOD(Calculator!$B$32/Calculator!$F$14,1)))*IF(MOD(Calculator!$B$32/Calculator!$F$14,1)&lt;0.5,-1,1))^2)/((50*POWER(80,POWER(COS(PI()*MOD(Calculator!$B$32/Calculator!$F$14,1)),2))+$C79)^2+(1500*ABS(SIN(2*PI()*MOD(Calculator!$B$32/Calculator!$F$14,1)))*IF(MOD(Calculator!$B$32/Calculator!$F$14,1)&lt;0.5,-1,1))^2))),2))</f>
        <v>—</v>
      </c>
      <c r="AQ79" s="294" t="n">
        <f aca="false">IF(OR(Calculator!$E$15&lt;&gt;"YES",Calculator!$B$32&lt;Calculator!$G$15),"—",ROUND((1+SQRT(((50*POWER(80,POWER(COS(PI()*MOD(Calculator!$B$32/Calculator!$F$15,1)),2))-$C79)^2+(1500*ABS(SIN(2*PI()*MOD(Calculator!$B$32/Calculator!$F$15,1)))*IF(MOD(Calculator!$B$32/Calculator!$F$15,1)&lt;0.5,-1,1))^2)/((50*POWER(80,POWER(COS(PI()*MOD(Calculator!$B$32/Calculator!$F$15,1)),2))+$C79)^2+(1500*ABS(SIN(2*PI()*MOD(Calculator!$B$32/Calculator!$F$15,1)))*IF(MOD(Calculator!$B$32/Calculator!$F$15,1)&lt;0.5,-1,1))^2)))/(1-SQRT(((50*POWER(80,POWER(COS(PI()*MOD(Calculator!$B$32/Calculator!$F$15,1)),2))-$C79)^2+(1500*ABS(SIN(2*PI()*MOD(Calculator!$B$32/Calculator!$F$15,1)))*IF(MOD(Calculator!$B$32/Calculator!$F$15,1)&lt;0.5,-1,1))^2)/((50*POWER(80,POWER(COS(PI()*MOD(Calculator!$B$32/Calculator!$F$15,1)),2))+$C79)^2+(1500*ABS(SIN(2*PI()*MOD(Calculator!$B$32/Calculator!$F$15,1)))*IF(MOD(Calculator!$B$32/Calculator!$F$15,1)&lt;0.5,-1,1))^2))),2))</f>
        <v>2.5</v>
      </c>
      <c r="AR79" s="294" t="str">
        <f aca="false">IF(OR(Calculator!$E$16&lt;&gt;"YES",Calculator!$B$32&lt;Calculator!$G$16),"—",ROUND((1+SQRT(((50*POWER(80,POWER(COS(PI()*MOD(Calculator!$B$32/Calculator!$F$16,1)),2))-$C79)^2+(1500*ABS(SIN(2*PI()*MOD(Calculator!$B$32/Calculator!$F$16,1)))*IF(MOD(Calculator!$B$32/Calculator!$F$16,1)&lt;0.5,-1,1))^2)/((50*POWER(80,POWER(COS(PI()*MOD(Calculator!$B$32/Calculator!$F$16,1)),2))+$C79)^2+(1500*ABS(SIN(2*PI()*MOD(Calculator!$B$32/Calculator!$F$16,1)))*IF(MOD(Calculator!$B$32/Calculator!$F$16,1)&lt;0.5,-1,1))^2)))/(1-SQRT(((50*POWER(80,POWER(COS(PI()*MOD(Calculator!$B$32/Calculator!$F$16,1)),2))-$C79)^2+(1500*ABS(SIN(2*PI()*MOD(Calculator!$B$32/Calculator!$F$16,1)))*IF(MOD(Calculator!$B$32/Calculator!$F$16,1)&lt;0.5,-1,1))^2)/((50*POWER(80,POWER(COS(PI()*MOD(Calculator!$B$32/Calculator!$F$16,1)),2))+$C79)^2+(1500*ABS(SIN(2*PI()*MOD(Calculator!$B$32/Calculator!$F$16,1)))*IF(MOD(Calculator!$B$32/Calculator!$F$16,1)&lt;0.5,-1,1))^2))),2))</f>
        <v>—</v>
      </c>
      <c r="AS79" s="294" t="n">
        <f aca="false">IF(OR(Calculator!$E$17&lt;&gt;"YES",Calculator!$B$32&lt;Calculator!$G$17),"—",ROUND((1+SQRT(((50*POWER(80,POWER(COS(PI()*MOD(Calculator!$B$32/Calculator!$F$17,1)),2))-$C79)^2+(1500*ABS(SIN(2*PI()*MOD(Calculator!$B$32/Calculator!$F$17,1)))*IF(MOD(Calculator!$B$32/Calculator!$F$17,1)&lt;0.5,-1,1))^2)/((50*POWER(80,POWER(COS(PI()*MOD(Calculator!$B$32/Calculator!$F$17,1)),2))+$C79)^2+(1500*ABS(SIN(2*PI()*MOD(Calculator!$B$32/Calculator!$F$17,1)))*IF(MOD(Calculator!$B$32/Calculator!$F$17,1)&lt;0.5,-1,1))^2)))/(1-SQRT(((50*POWER(80,POWER(COS(PI()*MOD(Calculator!$B$32/Calculator!$F$17,1)),2))-$C79)^2+(1500*ABS(SIN(2*PI()*MOD(Calculator!$B$32/Calculator!$F$17,1)))*IF(MOD(Calculator!$B$32/Calculator!$F$17,1)&lt;0.5,-1,1))^2)/((50*POWER(80,POWER(COS(PI()*MOD(Calculator!$B$32/Calculator!$F$17,1)),2))+$C79)^2+(1500*ABS(SIN(2*PI()*MOD(Calculator!$B$32/Calculator!$F$17,1)))*IF(MOD(Calculator!$B$32/Calculator!$F$17,1)&lt;0.5,-1,1))^2))),2))</f>
        <v>17.04</v>
      </c>
      <c r="AT79" s="294" t="str">
        <f aca="false">IF(OR(Calculator!$E$18&lt;&gt;"YES",Calculator!$B$32&lt;Calculator!$G$18),"—",ROUND((1+SQRT(((50*POWER(80,POWER(COS(PI()*MOD(Calculator!$B$32/Calculator!$F$18,1)),2))-$C79)^2+(1500*ABS(SIN(2*PI()*MOD(Calculator!$B$32/Calculator!$F$18,1)))*IF(MOD(Calculator!$B$32/Calculator!$F$18,1)&lt;0.5,-1,1))^2)/((50*POWER(80,POWER(COS(PI()*MOD(Calculator!$B$32/Calculator!$F$18,1)),2))+$C79)^2+(1500*ABS(SIN(2*PI()*MOD(Calculator!$B$32/Calculator!$F$18,1)))*IF(MOD(Calculator!$B$32/Calculator!$F$18,1)&lt;0.5,-1,1))^2)))/(1-SQRT(((50*POWER(80,POWER(COS(PI()*MOD(Calculator!$B$32/Calculator!$F$18,1)),2))-$C79)^2+(1500*ABS(SIN(2*PI()*MOD(Calculator!$B$32/Calculator!$F$18,1)))*IF(MOD(Calculator!$B$32/Calculator!$F$18,1)&lt;0.5,-1,1))^2)/((50*POWER(80,POWER(COS(PI()*MOD(Calculator!$B$32/Calculator!$F$18,1)),2))+$C79)^2+(1500*ABS(SIN(2*PI()*MOD(Calculator!$B$32/Calculator!$F$18,1)))*IF(MOD(Calculator!$B$32/Calculator!$F$18,1)&lt;0.5,-1,1))^2))),2))</f>
        <v>—</v>
      </c>
      <c r="AU79" s="294" t="str">
        <f aca="false">IF(OR(Calculator!$E$19&lt;&gt;"YES",Calculator!$B$32&lt;Calculator!$G$19),"—",ROUND((1+SQRT(((50*POWER(80,POWER(COS(PI()*MOD(Calculator!$B$32/Calculator!$F$19,1)),2))-$C79)^2+(1500*ABS(SIN(2*PI()*MOD(Calculator!$B$32/Calculator!$F$19,1)))*IF(MOD(Calculator!$B$32/Calculator!$F$19,1)&lt;0.5,-1,1))^2)/((50*POWER(80,POWER(COS(PI()*MOD(Calculator!$B$32/Calculator!$F$19,1)),2))+$C79)^2+(1500*ABS(SIN(2*PI()*MOD(Calculator!$B$32/Calculator!$F$19,1)))*IF(MOD(Calculator!$B$32/Calculator!$F$19,1)&lt;0.5,-1,1))^2)))/(1-SQRT(((50*POWER(80,POWER(COS(PI()*MOD(Calculator!$B$32/Calculator!$F$19,1)),2))-$C79)^2+(1500*ABS(SIN(2*PI()*MOD(Calculator!$B$32/Calculator!$F$19,1)))*IF(MOD(Calculator!$B$32/Calculator!$F$19,1)&lt;0.5,-1,1))^2)/((50*POWER(80,POWER(COS(PI()*MOD(Calculator!$B$32/Calculator!$F$19,1)),2))+$C79)^2+(1500*ABS(SIN(2*PI()*MOD(Calculator!$B$32/Calculator!$F$19,1)))*IF(MOD(Calculator!$B$32/Calculator!$F$19,1)&lt;0.5,-1,1))^2))),2))</f>
        <v>—</v>
      </c>
      <c r="AV79" s="294" t="str">
        <f aca="false">IF(OR(Calculator!$E$20&lt;&gt;"YES",Calculator!$B$32&lt;Calculator!$G$20),"—",ROUND((1+SQRT(((50*POWER(80,POWER(COS(PI()*MOD(Calculator!$B$32/Calculator!$F$20,1)),2))-$C79)^2+(1500*ABS(SIN(2*PI()*MOD(Calculator!$B$32/Calculator!$F$20,1)))*IF(MOD(Calculator!$B$32/Calculator!$F$20,1)&lt;0.5,-1,1))^2)/((50*POWER(80,POWER(COS(PI()*MOD(Calculator!$B$32/Calculator!$F$20,1)),2))+$C79)^2+(1500*ABS(SIN(2*PI()*MOD(Calculator!$B$32/Calculator!$F$20,1)))*IF(MOD(Calculator!$B$32/Calculator!$F$20,1)&lt;0.5,-1,1))^2)))/(1-SQRT(((50*POWER(80,POWER(COS(PI()*MOD(Calculator!$B$32/Calculator!$F$20,1)),2))-$C79)^2+(1500*ABS(SIN(2*PI()*MOD(Calculator!$B$32/Calculator!$F$20,1)))*IF(MOD(Calculator!$B$32/Calculator!$F$20,1)&lt;0.5,-1,1))^2)/((50*POWER(80,POWER(COS(PI()*MOD(Calculator!$B$32/Calculator!$F$20,1)),2))+$C79)^2+(1500*ABS(SIN(2*PI()*MOD(Calculator!$B$32/Calculator!$F$20,1)))*IF(MOD(Calculator!$B$32/Calculator!$F$20,1)&lt;0.5,-1,1))^2))),2))</f>
        <v>—</v>
      </c>
      <c r="AW79" s="294" t="str">
        <f aca="false">IF(OR(Calculator!$E$21&lt;&gt;"YES",Calculator!$B$32&lt;Calculator!$G$21),"—",ROUND((1+SQRT(((50*POWER(80,POWER(COS(PI()*MOD(Calculator!$B$32/Calculator!$F$21,1)),2))-$C79)^2+(1500*ABS(SIN(2*PI()*MOD(Calculator!$B$32/Calculator!$F$21,1)))*IF(MOD(Calculator!$B$32/Calculator!$F$21,1)&lt;0.5,-1,1))^2)/((50*POWER(80,POWER(COS(PI()*MOD(Calculator!$B$32/Calculator!$F$21,1)),2))+$C79)^2+(1500*ABS(SIN(2*PI()*MOD(Calculator!$B$32/Calculator!$F$21,1)))*IF(MOD(Calculator!$B$32/Calculator!$F$21,1)&lt;0.5,-1,1))^2)))/(1-SQRT(((50*POWER(80,POWER(COS(PI()*MOD(Calculator!$B$32/Calculator!$F$21,1)),2))-$C79)^2+(1500*ABS(SIN(2*PI()*MOD(Calculator!$B$32/Calculator!$F$21,1)))*IF(MOD(Calculator!$B$32/Calculator!$F$21,1)&lt;0.5,-1,1))^2)/((50*POWER(80,POWER(COS(PI()*MOD(Calculator!$B$32/Calculator!$F$21,1)),2))+$C79)^2+(1500*ABS(SIN(2*PI()*MOD(Calculator!$B$32/Calculator!$F$21,1)))*IF(MOD(Calculator!$B$32/Calculator!$F$21,1)&lt;0.5,-1,1))^2))),2))</f>
        <v>—</v>
      </c>
      <c r="AX79" s="294" t="str">
        <f aca="false">IF(OR(Calculator!$E$22&lt;&gt;"YES",Calculator!$B$32&lt;Calculator!$G$22),"—",ROUND((1+SQRT(((50*POWER(80,POWER(COS(PI()*MOD(Calculator!$B$32/Calculator!$F$22,1)),2))-$C79)^2+(1500*ABS(SIN(2*PI()*MOD(Calculator!$B$32/Calculator!$F$22,1)))*IF(MOD(Calculator!$B$32/Calculator!$F$22,1)&lt;0.5,-1,1))^2)/((50*POWER(80,POWER(COS(PI()*MOD(Calculator!$B$32/Calculator!$F$22,1)),2))+$C79)^2+(1500*ABS(SIN(2*PI()*MOD(Calculator!$B$32/Calculator!$F$22,1)))*IF(MOD(Calculator!$B$32/Calculator!$F$22,1)&lt;0.5,-1,1))^2)))/(1-SQRT(((50*POWER(80,POWER(COS(PI()*MOD(Calculator!$B$32/Calculator!$F$22,1)),2))-$C79)^2+(1500*ABS(SIN(2*PI()*MOD(Calculator!$B$32/Calculator!$F$22,1)))*IF(MOD(Calculator!$B$32/Calculator!$F$22,1)&lt;0.5,-1,1))^2)/((50*POWER(80,POWER(COS(PI()*MOD(Calculator!$B$32/Calculator!$F$22,1)),2))+$C79)^2+(1500*ABS(SIN(2*PI()*MOD(Calculator!$B$32/Calculator!$F$22,1)))*IF(MOD(Calculator!$B$32/Calculator!$F$22,1)&lt;0.5,-1,1))^2))),2))</f>
        <v>—</v>
      </c>
      <c r="AY79" s="293" t="n">
        <f aca="false">IFERROR(ROUND((IF(ISNUMBER(AN79),AN79,0)+IF(ISNUMBER(AO79),AO79,0)+IF(ISNUMBER(AP79),AP79,0)+IF(ISNUMBER(AQ79),AQ79,0)+IF(ISNUMBER(AR79),AR79,0)+IF(ISNUMBER(AS79),AS79,0)+IF(ISNUMBER(AT79),AT79,0)+IF(ISNUMBER(AU79),AU79,0)+IF(ISNUMBER(AV79),AV79,0)+IF(ISNUMBER(AW79),AW79,0)+IF(ISNUMBER(AX79),AX79,0))/(IF(ISNUMBER(AN79),1,0)+IF(ISNUMBER(AO79),1,0)+IF(ISNUMBER(AP79),1,0)+IF(ISNUMBER(AQ79),1,0)+IF(ISNUMBER(AR79),1,0)+IF(ISNUMBER(AS79),1,0)+IF(ISNUMBER(AT79),1,0)+IF(ISNUMBER(AU79),1,0)+IF(ISNUMBER(AV79),1,0)+IF(ISNUMBER(AW79),1,0)+IF(ISNUMBER(AX79),1,0)),4),"")</f>
        <v>9.77</v>
      </c>
      <c r="AZ79" s="294" t="str">
        <f aca="false">IF(OR(Calculator!$E$12&lt;&gt;"YES",Calculator!$B$33&lt;Calculator!$G$12),"—",ROUND((1+SQRT(((50*POWER(80,POWER(COS(PI()*MOD(Calculator!$B$33/Calculator!$F$12,1)),2))-$C79)^2+(1500*ABS(SIN(2*PI()*MOD(Calculator!$B$33/Calculator!$F$12,1)))*IF(MOD(Calculator!$B$33/Calculator!$F$12,1)&lt;0.5,-1,1))^2)/((50*POWER(80,POWER(COS(PI()*MOD(Calculator!$B$33/Calculator!$F$12,1)),2))+$C79)^2+(1500*ABS(SIN(2*PI()*MOD(Calculator!$B$33/Calculator!$F$12,1)))*IF(MOD(Calculator!$B$33/Calculator!$F$12,1)&lt;0.5,-1,1))^2)))/(1-SQRT(((50*POWER(80,POWER(COS(PI()*MOD(Calculator!$B$33/Calculator!$F$12,1)),2))-$C79)^2+(1500*ABS(SIN(2*PI()*MOD(Calculator!$B$33/Calculator!$F$12,1)))*IF(MOD(Calculator!$B$33/Calculator!$F$12,1)&lt;0.5,-1,1))^2)/((50*POWER(80,POWER(COS(PI()*MOD(Calculator!$B$33/Calculator!$F$12,1)),2))+$C79)^2+(1500*ABS(SIN(2*PI()*MOD(Calculator!$B$33/Calculator!$F$12,1)))*IF(MOD(Calculator!$B$33/Calculator!$F$12,1)&lt;0.5,-1,1))^2))),2))</f>
        <v>—</v>
      </c>
      <c r="BA79" s="294" t="str">
        <f aca="false">IF(OR(Calculator!$E$13&lt;&gt;"YES",Calculator!$B$33&lt;Calculator!$G$13),"—",ROUND((1+SQRT(((50*POWER(80,POWER(COS(PI()*MOD(Calculator!$B$33/Calculator!$F$13,1)),2))-$C79)^2+(1500*ABS(SIN(2*PI()*MOD(Calculator!$B$33/Calculator!$F$13,1)))*IF(MOD(Calculator!$B$33/Calculator!$F$13,1)&lt;0.5,-1,1))^2)/((50*POWER(80,POWER(COS(PI()*MOD(Calculator!$B$33/Calculator!$F$13,1)),2))+$C79)^2+(1500*ABS(SIN(2*PI()*MOD(Calculator!$B$33/Calculator!$F$13,1)))*IF(MOD(Calculator!$B$33/Calculator!$F$13,1)&lt;0.5,-1,1))^2)))/(1-SQRT(((50*POWER(80,POWER(COS(PI()*MOD(Calculator!$B$33/Calculator!$F$13,1)),2))-$C79)^2+(1500*ABS(SIN(2*PI()*MOD(Calculator!$B$33/Calculator!$F$13,1)))*IF(MOD(Calculator!$B$33/Calculator!$F$13,1)&lt;0.5,-1,1))^2)/((50*POWER(80,POWER(COS(PI()*MOD(Calculator!$B$33/Calculator!$F$13,1)),2))+$C79)^2+(1500*ABS(SIN(2*PI()*MOD(Calculator!$B$33/Calculator!$F$13,1)))*IF(MOD(Calculator!$B$33/Calculator!$F$13,1)&lt;0.5,-1,1))^2))),2))</f>
        <v>—</v>
      </c>
      <c r="BB79" s="294" t="str">
        <f aca="false">IF(OR(Calculator!$E$14&lt;&gt;"YES",Calculator!$B$33&lt;Calculator!$G$14),"—",ROUND((1+SQRT(((50*POWER(80,POWER(COS(PI()*MOD(Calculator!$B$33/Calculator!$F$14,1)),2))-$C79)^2+(1500*ABS(SIN(2*PI()*MOD(Calculator!$B$33/Calculator!$F$14,1)))*IF(MOD(Calculator!$B$33/Calculator!$F$14,1)&lt;0.5,-1,1))^2)/((50*POWER(80,POWER(COS(PI()*MOD(Calculator!$B$33/Calculator!$F$14,1)),2))+$C79)^2+(1500*ABS(SIN(2*PI()*MOD(Calculator!$B$33/Calculator!$F$14,1)))*IF(MOD(Calculator!$B$33/Calculator!$F$14,1)&lt;0.5,-1,1))^2)))/(1-SQRT(((50*POWER(80,POWER(COS(PI()*MOD(Calculator!$B$33/Calculator!$F$14,1)),2))-$C79)^2+(1500*ABS(SIN(2*PI()*MOD(Calculator!$B$33/Calculator!$F$14,1)))*IF(MOD(Calculator!$B$33/Calculator!$F$14,1)&lt;0.5,-1,1))^2)/((50*POWER(80,POWER(COS(PI()*MOD(Calculator!$B$33/Calculator!$F$14,1)),2))+$C79)^2+(1500*ABS(SIN(2*PI()*MOD(Calculator!$B$33/Calculator!$F$14,1)))*IF(MOD(Calculator!$B$33/Calculator!$F$14,1)&lt;0.5,-1,1))^2))),2))</f>
        <v>—</v>
      </c>
      <c r="BC79" s="294" t="n">
        <f aca="false">IF(OR(Calculator!$E$15&lt;&gt;"YES",Calculator!$B$33&lt;Calculator!$G$15),"—",ROUND((1+SQRT(((50*POWER(80,POWER(COS(PI()*MOD(Calculator!$B$33/Calculator!$F$15,1)),2))-$C79)^2+(1500*ABS(SIN(2*PI()*MOD(Calculator!$B$33/Calculator!$F$15,1)))*IF(MOD(Calculator!$B$33/Calculator!$F$15,1)&lt;0.5,-1,1))^2)/((50*POWER(80,POWER(COS(PI()*MOD(Calculator!$B$33/Calculator!$F$15,1)),2))+$C79)^2+(1500*ABS(SIN(2*PI()*MOD(Calculator!$B$33/Calculator!$F$15,1)))*IF(MOD(Calculator!$B$33/Calculator!$F$15,1)&lt;0.5,-1,1))^2)))/(1-SQRT(((50*POWER(80,POWER(COS(PI()*MOD(Calculator!$B$33/Calculator!$F$15,1)),2))-$C79)^2+(1500*ABS(SIN(2*PI()*MOD(Calculator!$B$33/Calculator!$F$15,1)))*IF(MOD(Calculator!$B$33/Calculator!$F$15,1)&lt;0.5,-1,1))^2)/((50*POWER(80,POWER(COS(PI()*MOD(Calculator!$B$33/Calculator!$F$15,1)),2))+$C79)^2+(1500*ABS(SIN(2*PI()*MOD(Calculator!$B$33/Calculator!$F$15,1)))*IF(MOD(Calculator!$B$33/Calculator!$F$15,1)&lt;0.5,-1,1))^2))),2))</f>
        <v>2.65</v>
      </c>
      <c r="BD79" s="294" t="str">
        <f aca="false">IF(OR(Calculator!$E$16&lt;&gt;"YES",Calculator!$B$33&lt;Calculator!$G$16),"—",ROUND((1+SQRT(((50*POWER(80,POWER(COS(PI()*MOD(Calculator!$B$33/Calculator!$F$16,1)),2))-$C79)^2+(1500*ABS(SIN(2*PI()*MOD(Calculator!$B$33/Calculator!$F$16,1)))*IF(MOD(Calculator!$B$33/Calculator!$F$16,1)&lt;0.5,-1,1))^2)/((50*POWER(80,POWER(COS(PI()*MOD(Calculator!$B$33/Calculator!$F$16,1)),2))+$C79)^2+(1500*ABS(SIN(2*PI()*MOD(Calculator!$B$33/Calculator!$F$16,1)))*IF(MOD(Calculator!$B$33/Calculator!$F$16,1)&lt;0.5,-1,1))^2)))/(1-SQRT(((50*POWER(80,POWER(COS(PI()*MOD(Calculator!$B$33/Calculator!$F$16,1)),2))-$C79)^2+(1500*ABS(SIN(2*PI()*MOD(Calculator!$B$33/Calculator!$F$16,1)))*IF(MOD(Calculator!$B$33/Calculator!$F$16,1)&lt;0.5,-1,1))^2)/((50*POWER(80,POWER(COS(PI()*MOD(Calculator!$B$33/Calculator!$F$16,1)),2))+$C79)^2+(1500*ABS(SIN(2*PI()*MOD(Calculator!$B$33/Calculator!$F$16,1)))*IF(MOD(Calculator!$B$33/Calculator!$F$16,1)&lt;0.5,-1,1))^2))),2))</f>
        <v>—</v>
      </c>
      <c r="BE79" s="294" t="n">
        <f aca="false">IF(OR(Calculator!$E$17&lt;&gt;"YES",Calculator!$B$33&lt;Calculator!$G$17),"—",ROUND((1+SQRT(((50*POWER(80,POWER(COS(PI()*MOD(Calculator!$B$33/Calculator!$F$17,1)),2))-$C79)^2+(1500*ABS(SIN(2*PI()*MOD(Calculator!$B$33/Calculator!$F$17,1)))*IF(MOD(Calculator!$B$33/Calculator!$F$17,1)&lt;0.5,-1,1))^2)/((50*POWER(80,POWER(COS(PI()*MOD(Calculator!$B$33/Calculator!$F$17,1)),2))+$C79)^2+(1500*ABS(SIN(2*PI()*MOD(Calculator!$B$33/Calculator!$F$17,1)))*IF(MOD(Calculator!$B$33/Calculator!$F$17,1)&lt;0.5,-1,1))^2)))/(1-SQRT(((50*POWER(80,POWER(COS(PI()*MOD(Calculator!$B$33/Calculator!$F$17,1)),2))-$C79)^2+(1500*ABS(SIN(2*PI()*MOD(Calculator!$B$33/Calculator!$F$17,1)))*IF(MOD(Calculator!$B$33/Calculator!$F$17,1)&lt;0.5,-1,1))^2)/((50*POWER(80,POWER(COS(PI()*MOD(Calculator!$B$33/Calculator!$F$17,1)),2))+$C79)^2+(1500*ABS(SIN(2*PI()*MOD(Calculator!$B$33/Calculator!$F$17,1)))*IF(MOD(Calculator!$B$33/Calculator!$F$17,1)&lt;0.5,-1,1))^2))),2))</f>
        <v>18.95</v>
      </c>
      <c r="BF79" s="294" t="str">
        <f aca="false">IF(OR(Calculator!$E$18&lt;&gt;"YES",Calculator!$B$33&lt;Calculator!$G$18),"—",ROUND((1+SQRT(((50*POWER(80,POWER(COS(PI()*MOD(Calculator!$B$33/Calculator!$F$18,1)),2))-$C79)^2+(1500*ABS(SIN(2*PI()*MOD(Calculator!$B$33/Calculator!$F$18,1)))*IF(MOD(Calculator!$B$33/Calculator!$F$18,1)&lt;0.5,-1,1))^2)/((50*POWER(80,POWER(COS(PI()*MOD(Calculator!$B$33/Calculator!$F$18,1)),2))+$C79)^2+(1500*ABS(SIN(2*PI()*MOD(Calculator!$B$33/Calculator!$F$18,1)))*IF(MOD(Calculator!$B$33/Calculator!$F$18,1)&lt;0.5,-1,1))^2)))/(1-SQRT(((50*POWER(80,POWER(COS(PI()*MOD(Calculator!$B$33/Calculator!$F$18,1)),2))-$C79)^2+(1500*ABS(SIN(2*PI()*MOD(Calculator!$B$33/Calculator!$F$18,1)))*IF(MOD(Calculator!$B$33/Calculator!$F$18,1)&lt;0.5,-1,1))^2)/((50*POWER(80,POWER(COS(PI()*MOD(Calculator!$B$33/Calculator!$F$18,1)),2))+$C79)^2+(1500*ABS(SIN(2*PI()*MOD(Calculator!$B$33/Calculator!$F$18,1)))*IF(MOD(Calculator!$B$33/Calculator!$F$18,1)&lt;0.5,-1,1))^2))),2))</f>
        <v>—</v>
      </c>
      <c r="BG79" s="294" t="str">
        <f aca="false">IF(OR(Calculator!$E$19&lt;&gt;"YES",Calculator!$B$33&lt;Calculator!$G$19),"—",ROUND((1+SQRT(((50*POWER(80,POWER(COS(PI()*MOD(Calculator!$B$33/Calculator!$F$19,1)),2))-$C79)^2+(1500*ABS(SIN(2*PI()*MOD(Calculator!$B$33/Calculator!$F$19,1)))*IF(MOD(Calculator!$B$33/Calculator!$F$19,1)&lt;0.5,-1,1))^2)/((50*POWER(80,POWER(COS(PI()*MOD(Calculator!$B$33/Calculator!$F$19,1)),2))+$C79)^2+(1500*ABS(SIN(2*PI()*MOD(Calculator!$B$33/Calculator!$F$19,1)))*IF(MOD(Calculator!$B$33/Calculator!$F$19,1)&lt;0.5,-1,1))^2)))/(1-SQRT(((50*POWER(80,POWER(COS(PI()*MOD(Calculator!$B$33/Calculator!$F$19,1)),2))-$C79)^2+(1500*ABS(SIN(2*PI()*MOD(Calculator!$B$33/Calculator!$F$19,1)))*IF(MOD(Calculator!$B$33/Calculator!$F$19,1)&lt;0.5,-1,1))^2)/((50*POWER(80,POWER(COS(PI()*MOD(Calculator!$B$33/Calculator!$F$19,1)),2))+$C79)^2+(1500*ABS(SIN(2*PI()*MOD(Calculator!$B$33/Calculator!$F$19,1)))*IF(MOD(Calculator!$B$33/Calculator!$F$19,1)&lt;0.5,-1,1))^2))),2))</f>
        <v>—</v>
      </c>
      <c r="BH79" s="294" t="str">
        <f aca="false">IF(OR(Calculator!$E$20&lt;&gt;"YES",Calculator!$B$33&lt;Calculator!$G$20),"—",ROUND((1+SQRT(((50*POWER(80,POWER(COS(PI()*MOD(Calculator!$B$33/Calculator!$F$20,1)),2))-$C79)^2+(1500*ABS(SIN(2*PI()*MOD(Calculator!$B$33/Calculator!$F$20,1)))*IF(MOD(Calculator!$B$33/Calculator!$F$20,1)&lt;0.5,-1,1))^2)/((50*POWER(80,POWER(COS(PI()*MOD(Calculator!$B$33/Calculator!$F$20,1)),2))+$C79)^2+(1500*ABS(SIN(2*PI()*MOD(Calculator!$B$33/Calculator!$F$20,1)))*IF(MOD(Calculator!$B$33/Calculator!$F$20,1)&lt;0.5,-1,1))^2)))/(1-SQRT(((50*POWER(80,POWER(COS(PI()*MOD(Calculator!$B$33/Calculator!$F$20,1)),2))-$C79)^2+(1500*ABS(SIN(2*PI()*MOD(Calculator!$B$33/Calculator!$F$20,1)))*IF(MOD(Calculator!$B$33/Calculator!$F$20,1)&lt;0.5,-1,1))^2)/((50*POWER(80,POWER(COS(PI()*MOD(Calculator!$B$33/Calculator!$F$20,1)),2))+$C79)^2+(1500*ABS(SIN(2*PI()*MOD(Calculator!$B$33/Calculator!$F$20,1)))*IF(MOD(Calculator!$B$33/Calculator!$F$20,1)&lt;0.5,-1,1))^2))),2))</f>
        <v>—</v>
      </c>
      <c r="BI79" s="294" t="str">
        <f aca="false">IF(OR(Calculator!$E$21&lt;&gt;"YES",Calculator!$B$33&lt;Calculator!$G$21),"—",ROUND((1+SQRT(((50*POWER(80,POWER(COS(PI()*MOD(Calculator!$B$33/Calculator!$F$21,1)),2))-$C79)^2+(1500*ABS(SIN(2*PI()*MOD(Calculator!$B$33/Calculator!$F$21,1)))*IF(MOD(Calculator!$B$33/Calculator!$F$21,1)&lt;0.5,-1,1))^2)/((50*POWER(80,POWER(COS(PI()*MOD(Calculator!$B$33/Calculator!$F$21,1)),2))+$C79)^2+(1500*ABS(SIN(2*PI()*MOD(Calculator!$B$33/Calculator!$F$21,1)))*IF(MOD(Calculator!$B$33/Calculator!$F$21,1)&lt;0.5,-1,1))^2)))/(1-SQRT(((50*POWER(80,POWER(COS(PI()*MOD(Calculator!$B$33/Calculator!$F$21,1)),2))-$C79)^2+(1500*ABS(SIN(2*PI()*MOD(Calculator!$B$33/Calculator!$F$21,1)))*IF(MOD(Calculator!$B$33/Calculator!$F$21,1)&lt;0.5,-1,1))^2)/((50*POWER(80,POWER(COS(PI()*MOD(Calculator!$B$33/Calculator!$F$21,1)),2))+$C79)^2+(1500*ABS(SIN(2*PI()*MOD(Calculator!$B$33/Calculator!$F$21,1)))*IF(MOD(Calculator!$B$33/Calculator!$F$21,1)&lt;0.5,-1,1))^2))),2))</f>
        <v>—</v>
      </c>
      <c r="BJ79" s="294" t="str">
        <f aca="false">IF(OR(Calculator!$E$22&lt;&gt;"YES",Calculator!$B$33&lt;Calculator!$G$22),"—",ROUND((1+SQRT(((50*POWER(80,POWER(COS(PI()*MOD(Calculator!$B$33/Calculator!$F$22,1)),2))-$C79)^2+(1500*ABS(SIN(2*PI()*MOD(Calculator!$B$33/Calculator!$F$22,1)))*IF(MOD(Calculator!$B$33/Calculator!$F$22,1)&lt;0.5,-1,1))^2)/((50*POWER(80,POWER(COS(PI()*MOD(Calculator!$B$33/Calculator!$F$22,1)),2))+$C79)^2+(1500*ABS(SIN(2*PI()*MOD(Calculator!$B$33/Calculator!$F$22,1)))*IF(MOD(Calculator!$B$33/Calculator!$F$22,1)&lt;0.5,-1,1))^2)))/(1-SQRT(((50*POWER(80,POWER(COS(PI()*MOD(Calculator!$B$33/Calculator!$F$22,1)),2))-$C79)^2+(1500*ABS(SIN(2*PI()*MOD(Calculator!$B$33/Calculator!$F$22,1)))*IF(MOD(Calculator!$B$33/Calculator!$F$22,1)&lt;0.5,-1,1))^2)/((50*POWER(80,POWER(COS(PI()*MOD(Calculator!$B$33/Calculator!$F$22,1)),2))+$C79)^2+(1500*ABS(SIN(2*PI()*MOD(Calculator!$B$33/Calculator!$F$22,1)))*IF(MOD(Calculator!$B$33/Calculator!$F$22,1)&lt;0.5,-1,1))^2))),2))</f>
        <v>—</v>
      </c>
      <c r="BK79" s="293" t="n">
        <f aca="false">IFERROR(ROUND((IF(ISNUMBER(AZ79),AZ79,0)+IF(ISNUMBER(BA79),BA79,0)+IF(ISNUMBER(BB79),BB79,0)+IF(ISNUMBER(BC79),BC79,0)+IF(ISNUMBER(BD79),BD79,0)+IF(ISNUMBER(BE79),BE79,0)+IF(ISNUMBER(BF79),BF79,0)+IF(ISNUMBER(BG79),BG79,0)+IF(ISNUMBER(BH79),BH79,0)+IF(ISNUMBER(BI79),BI79,0)+IF(ISNUMBER(BJ79),BJ79,0))/(IF(ISNUMBER(AZ79),1,0)+IF(ISNUMBER(BA79),1,0)+IF(ISNUMBER(BB79),1,0)+IF(ISNUMBER(BC79),1,0)+IF(ISNUMBER(BD79),1,0)+IF(ISNUMBER(BE79),1,0)+IF(ISNUMBER(BF79),1,0)+IF(ISNUMBER(BG79),1,0)+IF(ISNUMBER(BH79),1,0)+IF(ISNUMBER(BI79),1,0)+IF(ISNUMBER(BJ79),1,0)),4),"")</f>
        <v>10.8</v>
      </c>
      <c r="BM79" s="253" t="str">
        <f aca="false">IF(OR(Calculator!$E$12&lt;&gt;"YES",Calculator!$B$29&lt;Calculator!$G$12),"—",ROUND((1+SQRT(((50*POWER(80,POWER(COS(PI()*MOD(Calculator!$B$29/Calculator!$F$12,1)),2))+MIN(500,MAX(30,100*EXP(-0.3*'VSWR Calculator'!$C$24)*(1+3*ABS(MOD('VSWR Calculator'!$C$23/Calculator!$F$12/2,1)-0.5))))/'VSWR Calculator'!$C$25)-$C79)^2+(1500*ABS(SIN(2*PI()*MOD(Calculator!$B$29/Calculator!$F$12,1)))*IF(MOD(Calculator!$B$29/Calculator!$F$12,1)&lt;0.5,-1,1))^2)/SQRT(((50*POWER(80,POWER(COS(PI()*MOD(Calculator!$B$29/Calculator!$F$12,1)),2))+MIN(500,MAX(30,100*EXP(-0.3*'VSWR Calculator'!$C$24)*(1+3*ABS(MOD('VSWR Calculator'!$C$23/Calculator!$F$12/2,1)-0.5))))/'VSWR Calculator'!$C$25)+$C79)^2+(1500*ABS(SIN(2*PI()*MOD(Calculator!$B$29/Calculator!$F$12,1)))*IF(MOD(Calculator!$B$29/Calculator!$F$12,1)&lt;0.5,-1,1))^2))/(1-SQRT(((50*POWER(80,POWER(COS(PI()*MOD(Calculator!$B$29/Calculator!$F$12,1)),2))+MIN(500,MAX(30,100*EXP(-0.3*'VSWR Calculator'!$C$24)*(1+3*ABS(MOD('VSWR Calculator'!$C$23/Calculator!$F$12/2,1)-0.5))))/'VSWR Calculator'!$C$25)-$C79)^2+(1500*ABS(SIN(2*PI()*MOD(Calculator!$B$29/Calculator!$F$12,1)))*IF(MOD(Calculator!$B$29/Calculator!$F$12,1)&lt;0.5,-1,1))^2)/SQRT(((50*POWER(80,POWER(COS(PI()*MOD(Calculator!$B$29/Calculator!$F$12,1)),2))+MIN(500,MAX(30,100*EXP(-0.3*'VSWR Calculator'!$C$24)*(1+3*ABS(MOD('VSWR Calculator'!$C$23/Calculator!$F$12/2,1)-0.5))))/'VSWR Calculator'!$C$25)+$C79)^2+(1500*ABS(SIN(2*PI()*MOD(Calculator!$B$29/Calculator!$F$12,1)))*IF(MOD(Calculator!$B$29/Calculator!$F$12,1)&lt;0.5,-1,1))^2)),2))</f>
        <v>—</v>
      </c>
      <c r="BN79" s="253" t="str">
        <f aca="false">IF(OR(Calculator!$E$13&lt;&gt;"YES",Calculator!$B$29&lt;Calculator!$G$13),"—",ROUND((1+SQRT(((50*POWER(80,POWER(COS(PI()*MOD(Calculator!$B$29/Calculator!$F$13,1)),2))+MIN(500,MAX(30,100*EXP(-0.3*'VSWR Calculator'!$C$24)*(1+3*ABS(MOD('VSWR Calculator'!$C$23/Calculator!$F$13/2,1)-0.5))))/'VSWR Calculator'!$C$25)-$C79)^2+(1500*ABS(SIN(2*PI()*MOD(Calculator!$B$29/Calculator!$F$13,1)))*IF(MOD(Calculator!$B$29/Calculator!$F$13,1)&lt;0.5,-1,1))^2)/SQRT(((50*POWER(80,POWER(COS(PI()*MOD(Calculator!$B$29/Calculator!$F$13,1)),2))+MIN(500,MAX(30,100*EXP(-0.3*'VSWR Calculator'!$C$24)*(1+3*ABS(MOD('VSWR Calculator'!$C$23/Calculator!$F$13/2,1)-0.5))))/'VSWR Calculator'!$C$25)+$C79)^2+(1500*ABS(SIN(2*PI()*MOD(Calculator!$B$29/Calculator!$F$13,1)))*IF(MOD(Calculator!$B$29/Calculator!$F$13,1)&lt;0.5,-1,1))^2))/(1-SQRT(((50*POWER(80,POWER(COS(PI()*MOD(Calculator!$B$29/Calculator!$F$13,1)),2))+MIN(500,MAX(30,100*EXP(-0.3*'VSWR Calculator'!$C$24)*(1+3*ABS(MOD('VSWR Calculator'!$C$23/Calculator!$F$13/2,1)-0.5))))/'VSWR Calculator'!$C$25)-$C79)^2+(1500*ABS(SIN(2*PI()*MOD(Calculator!$B$29/Calculator!$F$13,1)))*IF(MOD(Calculator!$B$29/Calculator!$F$13,1)&lt;0.5,-1,1))^2)/SQRT(((50*POWER(80,POWER(COS(PI()*MOD(Calculator!$B$29/Calculator!$F$13,1)),2))+MIN(500,MAX(30,100*EXP(-0.3*'VSWR Calculator'!$C$24)*(1+3*ABS(MOD('VSWR Calculator'!$C$23/Calculator!$F$13/2,1)-0.5))))/'VSWR Calculator'!$C$25)+$C79)^2+(1500*ABS(SIN(2*PI()*MOD(Calculator!$B$29/Calculator!$F$13,1)))*IF(MOD(Calculator!$B$29/Calculator!$F$13,1)&lt;0.5,-1,1))^2)),2))</f>
        <v>—</v>
      </c>
      <c r="BO79" s="253" t="str">
        <f aca="false">IF(OR(Calculator!$E$14&lt;&gt;"YES",Calculator!$B$29&lt;Calculator!$G$14),"—",ROUND((1+SQRT(((50*POWER(80,POWER(COS(PI()*MOD(Calculator!$B$29/Calculator!$F$14,1)),2))+MIN(500,MAX(30,100*EXP(-0.3*'VSWR Calculator'!$C$24)*(1+3*ABS(MOD('VSWR Calculator'!$C$23/Calculator!$F$14/2,1)-0.5))))/'VSWR Calculator'!$C$25)-$C79)^2+(1500*ABS(SIN(2*PI()*MOD(Calculator!$B$29/Calculator!$F$14,1)))*IF(MOD(Calculator!$B$29/Calculator!$F$14,1)&lt;0.5,-1,1))^2)/SQRT(((50*POWER(80,POWER(COS(PI()*MOD(Calculator!$B$29/Calculator!$F$14,1)),2))+MIN(500,MAX(30,100*EXP(-0.3*'VSWR Calculator'!$C$24)*(1+3*ABS(MOD('VSWR Calculator'!$C$23/Calculator!$F$14/2,1)-0.5))))/'VSWR Calculator'!$C$25)+$C79)^2+(1500*ABS(SIN(2*PI()*MOD(Calculator!$B$29/Calculator!$F$14,1)))*IF(MOD(Calculator!$B$29/Calculator!$F$14,1)&lt;0.5,-1,1))^2))/(1-SQRT(((50*POWER(80,POWER(COS(PI()*MOD(Calculator!$B$29/Calculator!$F$14,1)),2))+MIN(500,MAX(30,100*EXP(-0.3*'VSWR Calculator'!$C$24)*(1+3*ABS(MOD('VSWR Calculator'!$C$23/Calculator!$F$14/2,1)-0.5))))/'VSWR Calculator'!$C$25)-$C79)^2+(1500*ABS(SIN(2*PI()*MOD(Calculator!$B$29/Calculator!$F$14,1)))*IF(MOD(Calculator!$B$29/Calculator!$F$14,1)&lt;0.5,-1,1))^2)/SQRT(((50*POWER(80,POWER(COS(PI()*MOD(Calculator!$B$29/Calculator!$F$14,1)),2))+MIN(500,MAX(30,100*EXP(-0.3*'VSWR Calculator'!$C$24)*(1+3*ABS(MOD('VSWR Calculator'!$C$23/Calculator!$F$14/2,1)-0.5))))/'VSWR Calculator'!$C$25)+$C79)^2+(1500*ABS(SIN(2*PI()*MOD(Calculator!$B$29/Calculator!$F$14,1)))*IF(MOD(Calculator!$B$29/Calculator!$F$14,1)&lt;0.5,-1,1))^2)),2))</f>
        <v>—</v>
      </c>
      <c r="BP79" s="253" t="n">
        <f aca="false">IF(OR(Calculator!$E$15&lt;&gt;"YES",Calculator!$B$29&lt;Calculator!$G$15),"—",ROUND((1+SQRT(((50*POWER(80,POWER(COS(PI()*MOD(Calculator!$B$29/Calculator!$F$15,1)),2))+MIN(500,MAX(30,100*EXP(-0.3*'VSWR Calculator'!$C$24)*(1+3*ABS(MOD('VSWR Calculator'!$C$23/Calculator!$F$15/2,1)-0.5))))/'VSWR Calculator'!$C$25)-$C79)^2+(1500*ABS(SIN(2*PI()*MOD(Calculator!$B$29/Calculator!$F$15,1)))*IF(MOD(Calculator!$B$29/Calculator!$F$15,1)&lt;0.5,-1,1))^2)/SQRT(((50*POWER(80,POWER(COS(PI()*MOD(Calculator!$B$29/Calculator!$F$15,1)),2))+MIN(500,MAX(30,100*EXP(-0.3*'VSWR Calculator'!$C$24)*(1+3*ABS(MOD('VSWR Calculator'!$C$23/Calculator!$F$15/2,1)-0.5))))/'VSWR Calculator'!$C$25)+$C79)^2+(1500*ABS(SIN(2*PI()*MOD(Calculator!$B$29/Calculator!$F$15,1)))*IF(MOD(Calculator!$B$29/Calculator!$F$15,1)&lt;0.5,-1,1))^2))/(1-SQRT(((50*POWER(80,POWER(COS(PI()*MOD(Calculator!$B$29/Calculator!$F$15,1)),2))+MIN(500,MAX(30,100*EXP(-0.3*'VSWR Calculator'!$C$24)*(1+3*ABS(MOD('VSWR Calculator'!$C$23/Calculator!$F$15/2,1)-0.5))))/'VSWR Calculator'!$C$25)-$C79)^2+(1500*ABS(SIN(2*PI()*MOD(Calculator!$B$29/Calculator!$F$15,1)))*IF(MOD(Calculator!$B$29/Calculator!$F$15,1)&lt;0.5,-1,1))^2)/SQRT(((50*POWER(80,POWER(COS(PI()*MOD(Calculator!$B$29/Calculator!$F$15,1)),2))+MIN(500,MAX(30,100*EXP(-0.3*'VSWR Calculator'!$C$24)*(1+3*ABS(MOD('VSWR Calculator'!$C$23/Calculator!$F$15/2,1)-0.5))))/'VSWR Calculator'!$C$25)+$C79)^2+(1500*ABS(SIN(2*PI()*MOD(Calculator!$B$29/Calculator!$F$15,1)))*IF(MOD(Calculator!$B$29/Calculator!$F$15,1)&lt;0.5,-1,1))^2)),2))</f>
        <v>15.85</v>
      </c>
      <c r="BQ79" s="253" t="str">
        <f aca="false">IF(OR(Calculator!$E$16&lt;&gt;"YES",Calculator!$B$29&lt;Calculator!$G$16),"—",ROUND((1+SQRT(((50*POWER(80,POWER(COS(PI()*MOD(Calculator!$B$29/Calculator!$F$16,1)),2))+MIN(500,MAX(30,100*EXP(-0.3*'VSWR Calculator'!$C$24)*(1+3*ABS(MOD('VSWR Calculator'!$C$23/Calculator!$F$16/2,1)-0.5))))/'VSWR Calculator'!$C$25)-$C79)^2+(1500*ABS(SIN(2*PI()*MOD(Calculator!$B$29/Calculator!$F$16,1)))*IF(MOD(Calculator!$B$29/Calculator!$F$16,1)&lt;0.5,-1,1))^2)/SQRT(((50*POWER(80,POWER(COS(PI()*MOD(Calculator!$B$29/Calculator!$F$16,1)),2))+MIN(500,MAX(30,100*EXP(-0.3*'VSWR Calculator'!$C$24)*(1+3*ABS(MOD('VSWR Calculator'!$C$23/Calculator!$F$16/2,1)-0.5))))/'VSWR Calculator'!$C$25)+$C79)^2+(1500*ABS(SIN(2*PI()*MOD(Calculator!$B$29/Calculator!$F$16,1)))*IF(MOD(Calculator!$B$29/Calculator!$F$16,1)&lt;0.5,-1,1))^2))/(1-SQRT(((50*POWER(80,POWER(COS(PI()*MOD(Calculator!$B$29/Calculator!$F$16,1)),2))+MIN(500,MAX(30,100*EXP(-0.3*'VSWR Calculator'!$C$24)*(1+3*ABS(MOD('VSWR Calculator'!$C$23/Calculator!$F$16/2,1)-0.5))))/'VSWR Calculator'!$C$25)-$C79)^2+(1500*ABS(SIN(2*PI()*MOD(Calculator!$B$29/Calculator!$F$16,1)))*IF(MOD(Calculator!$B$29/Calculator!$F$16,1)&lt;0.5,-1,1))^2)/SQRT(((50*POWER(80,POWER(COS(PI()*MOD(Calculator!$B$29/Calculator!$F$16,1)),2))+MIN(500,MAX(30,100*EXP(-0.3*'VSWR Calculator'!$C$24)*(1+3*ABS(MOD('VSWR Calculator'!$C$23/Calculator!$F$16/2,1)-0.5))))/'VSWR Calculator'!$C$25)+$C79)^2+(1500*ABS(SIN(2*PI()*MOD(Calculator!$B$29/Calculator!$F$16,1)))*IF(MOD(Calculator!$B$29/Calculator!$F$16,1)&lt;0.5,-1,1))^2)),2))</f>
        <v>—</v>
      </c>
      <c r="BR79" s="253" t="n">
        <f aca="false">IF(OR(Calculator!$E$17&lt;&gt;"YES",Calculator!$B$29&lt;Calculator!$G$17),"—",ROUND((1+SQRT(((50*POWER(80,POWER(COS(PI()*MOD(Calculator!$B$29/Calculator!$F$17,1)),2))+MIN(500,MAX(30,100*EXP(-0.3*'VSWR Calculator'!$C$24)*(1+3*ABS(MOD('VSWR Calculator'!$C$23/Calculator!$F$17/2,1)-0.5))))/'VSWR Calculator'!$C$25)-$C79)^2+(1500*ABS(SIN(2*PI()*MOD(Calculator!$B$29/Calculator!$F$17,1)))*IF(MOD(Calculator!$B$29/Calculator!$F$17,1)&lt;0.5,-1,1))^2)/SQRT(((50*POWER(80,POWER(COS(PI()*MOD(Calculator!$B$29/Calculator!$F$17,1)),2))+MIN(500,MAX(30,100*EXP(-0.3*'VSWR Calculator'!$C$24)*(1+3*ABS(MOD('VSWR Calculator'!$C$23/Calculator!$F$17/2,1)-0.5))))/'VSWR Calculator'!$C$25)+$C79)^2+(1500*ABS(SIN(2*PI()*MOD(Calculator!$B$29/Calculator!$F$17,1)))*IF(MOD(Calculator!$B$29/Calculator!$F$17,1)&lt;0.5,-1,1))^2))/(1-SQRT(((50*POWER(80,POWER(COS(PI()*MOD(Calculator!$B$29/Calculator!$F$17,1)),2))+MIN(500,MAX(30,100*EXP(-0.3*'VSWR Calculator'!$C$24)*(1+3*ABS(MOD('VSWR Calculator'!$C$23/Calculator!$F$17/2,1)-0.5))))/'VSWR Calculator'!$C$25)-$C79)^2+(1500*ABS(SIN(2*PI()*MOD(Calculator!$B$29/Calculator!$F$17,1)))*IF(MOD(Calculator!$B$29/Calculator!$F$17,1)&lt;0.5,-1,1))^2)/SQRT(((50*POWER(80,POWER(COS(PI()*MOD(Calculator!$B$29/Calculator!$F$17,1)),2))+MIN(500,MAX(30,100*EXP(-0.3*'VSWR Calculator'!$C$24)*(1+3*ABS(MOD('VSWR Calculator'!$C$23/Calculator!$F$17/2,1)-0.5))))/'VSWR Calculator'!$C$25)+$C79)^2+(1500*ABS(SIN(2*PI()*MOD(Calculator!$B$29/Calculator!$F$17,1)))*IF(MOD(Calculator!$B$29/Calculator!$F$17,1)&lt;0.5,-1,1))^2)),2))</f>
        <v>15.33</v>
      </c>
      <c r="BS79" s="253" t="str">
        <f aca="false">IF(OR(Calculator!$E$18&lt;&gt;"YES",Calculator!$B$29&lt;Calculator!$G$18),"—",ROUND((1+SQRT(((50*POWER(80,POWER(COS(PI()*MOD(Calculator!$B$29/Calculator!$F$18,1)),2))+MIN(500,MAX(30,100*EXP(-0.3*'VSWR Calculator'!$C$24)*(1+3*ABS(MOD('VSWR Calculator'!$C$23/Calculator!$F$18/2,1)-0.5))))/'VSWR Calculator'!$C$25)-$C79)^2+(1500*ABS(SIN(2*PI()*MOD(Calculator!$B$29/Calculator!$F$18,1)))*IF(MOD(Calculator!$B$29/Calculator!$F$18,1)&lt;0.5,-1,1))^2)/SQRT(((50*POWER(80,POWER(COS(PI()*MOD(Calculator!$B$29/Calculator!$F$18,1)),2))+MIN(500,MAX(30,100*EXP(-0.3*'VSWR Calculator'!$C$24)*(1+3*ABS(MOD('VSWR Calculator'!$C$23/Calculator!$F$18/2,1)-0.5))))/'VSWR Calculator'!$C$25)+$C79)^2+(1500*ABS(SIN(2*PI()*MOD(Calculator!$B$29/Calculator!$F$18,1)))*IF(MOD(Calculator!$B$29/Calculator!$F$18,1)&lt;0.5,-1,1))^2))/(1-SQRT(((50*POWER(80,POWER(COS(PI()*MOD(Calculator!$B$29/Calculator!$F$18,1)),2))+MIN(500,MAX(30,100*EXP(-0.3*'VSWR Calculator'!$C$24)*(1+3*ABS(MOD('VSWR Calculator'!$C$23/Calculator!$F$18/2,1)-0.5))))/'VSWR Calculator'!$C$25)-$C79)^2+(1500*ABS(SIN(2*PI()*MOD(Calculator!$B$29/Calculator!$F$18,1)))*IF(MOD(Calculator!$B$29/Calculator!$F$18,1)&lt;0.5,-1,1))^2)/SQRT(((50*POWER(80,POWER(COS(PI()*MOD(Calculator!$B$29/Calculator!$F$18,1)),2))+MIN(500,MAX(30,100*EXP(-0.3*'VSWR Calculator'!$C$24)*(1+3*ABS(MOD('VSWR Calculator'!$C$23/Calculator!$F$18/2,1)-0.5))))/'VSWR Calculator'!$C$25)+$C79)^2+(1500*ABS(SIN(2*PI()*MOD(Calculator!$B$29/Calculator!$F$18,1)))*IF(MOD(Calculator!$B$29/Calculator!$F$18,1)&lt;0.5,-1,1))^2)),2))</f>
        <v>—</v>
      </c>
      <c r="BT79" s="253" t="str">
        <f aca="false">IF(OR(Calculator!$E$19&lt;&gt;"YES",Calculator!$B$29&lt;Calculator!$G$19),"—",ROUND((1+SQRT(((50*POWER(80,POWER(COS(PI()*MOD(Calculator!$B$29/Calculator!$F$19,1)),2))+MIN(500,MAX(30,100*EXP(-0.3*'VSWR Calculator'!$C$24)*(1+3*ABS(MOD('VSWR Calculator'!$C$23/Calculator!$F$19/2,1)-0.5))))/'VSWR Calculator'!$C$25)-$C79)^2+(1500*ABS(SIN(2*PI()*MOD(Calculator!$B$29/Calculator!$F$19,1)))*IF(MOD(Calculator!$B$29/Calculator!$F$19,1)&lt;0.5,-1,1))^2)/SQRT(((50*POWER(80,POWER(COS(PI()*MOD(Calculator!$B$29/Calculator!$F$19,1)),2))+MIN(500,MAX(30,100*EXP(-0.3*'VSWR Calculator'!$C$24)*(1+3*ABS(MOD('VSWR Calculator'!$C$23/Calculator!$F$19/2,1)-0.5))))/'VSWR Calculator'!$C$25)+$C79)^2+(1500*ABS(SIN(2*PI()*MOD(Calculator!$B$29/Calculator!$F$19,1)))*IF(MOD(Calculator!$B$29/Calculator!$F$19,1)&lt;0.5,-1,1))^2))/(1-SQRT(((50*POWER(80,POWER(COS(PI()*MOD(Calculator!$B$29/Calculator!$F$19,1)),2))+MIN(500,MAX(30,100*EXP(-0.3*'VSWR Calculator'!$C$24)*(1+3*ABS(MOD('VSWR Calculator'!$C$23/Calculator!$F$19/2,1)-0.5))))/'VSWR Calculator'!$C$25)-$C79)^2+(1500*ABS(SIN(2*PI()*MOD(Calculator!$B$29/Calculator!$F$19,1)))*IF(MOD(Calculator!$B$29/Calculator!$F$19,1)&lt;0.5,-1,1))^2)/SQRT(((50*POWER(80,POWER(COS(PI()*MOD(Calculator!$B$29/Calculator!$F$19,1)),2))+MIN(500,MAX(30,100*EXP(-0.3*'VSWR Calculator'!$C$24)*(1+3*ABS(MOD('VSWR Calculator'!$C$23/Calculator!$F$19/2,1)-0.5))))/'VSWR Calculator'!$C$25)+$C79)^2+(1500*ABS(SIN(2*PI()*MOD(Calculator!$B$29/Calculator!$F$19,1)))*IF(MOD(Calculator!$B$29/Calculator!$F$19,1)&lt;0.5,-1,1))^2)),2))</f>
        <v>—</v>
      </c>
      <c r="BU79" s="253" t="str">
        <f aca="false">IF(OR(Calculator!$E$20&lt;&gt;"YES",Calculator!$B$29&lt;Calculator!$G$20),"—",ROUND((1+SQRT(((50*POWER(80,POWER(COS(PI()*MOD(Calculator!$B$29/Calculator!$F$20,1)),2))+MIN(500,MAX(30,100*EXP(-0.3*'VSWR Calculator'!$C$24)*(1+3*ABS(MOD('VSWR Calculator'!$C$23/Calculator!$F$20/2,1)-0.5))))/'VSWR Calculator'!$C$25)-$C79)^2+(1500*ABS(SIN(2*PI()*MOD(Calculator!$B$29/Calculator!$F$20,1)))*IF(MOD(Calculator!$B$29/Calculator!$F$20,1)&lt;0.5,-1,1))^2)/SQRT(((50*POWER(80,POWER(COS(PI()*MOD(Calculator!$B$29/Calculator!$F$20,1)),2))+MIN(500,MAX(30,100*EXP(-0.3*'VSWR Calculator'!$C$24)*(1+3*ABS(MOD('VSWR Calculator'!$C$23/Calculator!$F$20/2,1)-0.5))))/'VSWR Calculator'!$C$25)+$C79)^2+(1500*ABS(SIN(2*PI()*MOD(Calculator!$B$29/Calculator!$F$20,1)))*IF(MOD(Calculator!$B$29/Calculator!$F$20,1)&lt;0.5,-1,1))^2))/(1-SQRT(((50*POWER(80,POWER(COS(PI()*MOD(Calculator!$B$29/Calculator!$F$20,1)),2))+MIN(500,MAX(30,100*EXP(-0.3*'VSWR Calculator'!$C$24)*(1+3*ABS(MOD('VSWR Calculator'!$C$23/Calculator!$F$20/2,1)-0.5))))/'VSWR Calculator'!$C$25)-$C79)^2+(1500*ABS(SIN(2*PI()*MOD(Calculator!$B$29/Calculator!$F$20,1)))*IF(MOD(Calculator!$B$29/Calculator!$F$20,1)&lt;0.5,-1,1))^2)/SQRT(((50*POWER(80,POWER(COS(PI()*MOD(Calculator!$B$29/Calculator!$F$20,1)),2))+MIN(500,MAX(30,100*EXP(-0.3*'VSWR Calculator'!$C$24)*(1+3*ABS(MOD('VSWR Calculator'!$C$23/Calculator!$F$20/2,1)-0.5))))/'VSWR Calculator'!$C$25)+$C79)^2+(1500*ABS(SIN(2*PI()*MOD(Calculator!$B$29/Calculator!$F$20,1)))*IF(MOD(Calculator!$B$29/Calculator!$F$20,1)&lt;0.5,-1,1))^2)),2))</f>
        <v>—</v>
      </c>
      <c r="BV79" s="253" t="str">
        <f aca="false">IF(OR(Calculator!$E$21&lt;&gt;"YES",Calculator!$B$29&lt;Calculator!$G$21),"—",ROUND((1+SQRT(((50*POWER(80,POWER(COS(PI()*MOD(Calculator!$B$29/Calculator!$F$21,1)),2))+MIN(500,MAX(30,100*EXP(-0.3*'VSWR Calculator'!$C$24)*(1+3*ABS(MOD('VSWR Calculator'!$C$23/Calculator!$F$21/2,1)-0.5))))/'VSWR Calculator'!$C$25)-$C79)^2+(1500*ABS(SIN(2*PI()*MOD(Calculator!$B$29/Calculator!$F$21,1)))*IF(MOD(Calculator!$B$29/Calculator!$F$21,1)&lt;0.5,-1,1))^2)/SQRT(((50*POWER(80,POWER(COS(PI()*MOD(Calculator!$B$29/Calculator!$F$21,1)),2))+MIN(500,MAX(30,100*EXP(-0.3*'VSWR Calculator'!$C$24)*(1+3*ABS(MOD('VSWR Calculator'!$C$23/Calculator!$F$21/2,1)-0.5))))/'VSWR Calculator'!$C$25)+$C79)^2+(1500*ABS(SIN(2*PI()*MOD(Calculator!$B$29/Calculator!$F$21,1)))*IF(MOD(Calculator!$B$29/Calculator!$F$21,1)&lt;0.5,-1,1))^2))/(1-SQRT(((50*POWER(80,POWER(COS(PI()*MOD(Calculator!$B$29/Calculator!$F$21,1)),2))+MIN(500,MAX(30,100*EXP(-0.3*'VSWR Calculator'!$C$24)*(1+3*ABS(MOD('VSWR Calculator'!$C$23/Calculator!$F$21/2,1)-0.5))))/'VSWR Calculator'!$C$25)-$C79)^2+(1500*ABS(SIN(2*PI()*MOD(Calculator!$B$29/Calculator!$F$21,1)))*IF(MOD(Calculator!$B$29/Calculator!$F$21,1)&lt;0.5,-1,1))^2)/SQRT(((50*POWER(80,POWER(COS(PI()*MOD(Calculator!$B$29/Calculator!$F$21,1)),2))+MIN(500,MAX(30,100*EXP(-0.3*'VSWR Calculator'!$C$24)*(1+3*ABS(MOD('VSWR Calculator'!$C$23/Calculator!$F$21/2,1)-0.5))))/'VSWR Calculator'!$C$25)+$C79)^2+(1500*ABS(SIN(2*PI()*MOD(Calculator!$B$29/Calculator!$F$21,1)))*IF(MOD(Calculator!$B$29/Calculator!$F$21,1)&lt;0.5,-1,1))^2)),2))</f>
        <v>—</v>
      </c>
      <c r="BW79" s="253" t="str">
        <f aca="false">IF(OR(Calculator!$E$22&lt;&gt;"YES",Calculator!$B$29&lt;Calculator!$G$22),"—",ROUND((1+SQRT(((50*POWER(80,POWER(COS(PI()*MOD(Calculator!$B$29/Calculator!$F$22,1)),2))+MIN(500,MAX(30,100*EXP(-0.3*'VSWR Calculator'!$C$24)*(1+3*ABS(MOD('VSWR Calculator'!$C$23/Calculator!$F$22/2,1)-0.5))))/'VSWR Calculator'!$C$25)-$C79)^2+(1500*ABS(SIN(2*PI()*MOD(Calculator!$B$29/Calculator!$F$22,1)))*IF(MOD(Calculator!$B$29/Calculator!$F$22,1)&lt;0.5,-1,1))^2)/SQRT(((50*POWER(80,POWER(COS(PI()*MOD(Calculator!$B$29/Calculator!$F$22,1)),2))+MIN(500,MAX(30,100*EXP(-0.3*'VSWR Calculator'!$C$24)*(1+3*ABS(MOD('VSWR Calculator'!$C$23/Calculator!$F$22/2,1)-0.5))))/'VSWR Calculator'!$C$25)+$C79)^2+(1500*ABS(SIN(2*PI()*MOD(Calculator!$B$29/Calculator!$F$22,1)))*IF(MOD(Calculator!$B$29/Calculator!$F$22,1)&lt;0.5,-1,1))^2))/(1-SQRT(((50*POWER(80,POWER(COS(PI()*MOD(Calculator!$B$29/Calculator!$F$22,1)),2))+MIN(500,MAX(30,100*EXP(-0.3*'VSWR Calculator'!$C$24)*(1+3*ABS(MOD('VSWR Calculator'!$C$23/Calculator!$F$22/2,1)-0.5))))/'VSWR Calculator'!$C$25)-$C79)^2+(1500*ABS(SIN(2*PI()*MOD(Calculator!$B$29/Calculator!$F$22,1)))*IF(MOD(Calculator!$B$29/Calculator!$F$22,1)&lt;0.5,-1,1))^2)/SQRT(((50*POWER(80,POWER(COS(PI()*MOD(Calculator!$B$29/Calculator!$F$22,1)),2))+MIN(500,MAX(30,100*EXP(-0.3*'VSWR Calculator'!$C$24)*(1+3*ABS(MOD('VSWR Calculator'!$C$23/Calculator!$F$22/2,1)-0.5))))/'VSWR Calculator'!$C$25)+$C79)^2+(1500*ABS(SIN(2*PI()*MOD(Calculator!$B$29/Calculator!$F$22,1)))*IF(MOD(Calculator!$B$29/Calculator!$F$22,1)&lt;0.5,-1,1))^2)),2))</f>
        <v>—</v>
      </c>
      <c r="BX79" s="253" t="n">
        <f aca="false">IFERROR(ROUND((IF(ISNUMBER(BM79),BM79,0)+IF(ISNUMBER(BN79),BN79,0)+IF(ISNUMBER(BO79),BO79,0)+IF(ISNUMBER(BP79),BP79,0)+IF(ISNUMBER(BQ79),BQ79,0)+IF(ISNUMBER(BR79),BR79,0)+IF(ISNUMBER(BS79),BS79,0)+IF(ISNUMBER(BT79),BT79,0)+IF(ISNUMBER(BU79),BU79,0)+IF(ISNUMBER(BV79),BV79,0)+IF(ISNUMBER(BW79),BW79,0))/(IF(ISNUMBER(BM79),1,0)+IF(ISNUMBER(BN79),1,0)+IF(ISNUMBER(BO79),1,0)+IF(ISNUMBER(BP79),1,0)+IF(ISNUMBER(BQ79),1,0)+IF(ISNUMBER(BR79),1,0)+IF(ISNUMBER(BS79),1,0)+IF(ISNUMBER(BT79),1,0)+IF(ISNUMBER(BU79),1,0)+IF(ISNUMBER(BV79),1,0)+IF(ISNUMBER(BW79),1,0)),4),"")</f>
        <v>15.59</v>
      </c>
      <c r="BY79" s="253" t="str">
        <f aca="false">IF(OR(Calculator!$E$12&lt;&gt;"YES",Calculator!$B$30&lt;Calculator!$G$12),"—",ROUND((1+SQRT(((50*POWER(80,POWER(COS(PI()*MOD(Calculator!$B$30/Calculator!$F$12,1)),2))+MIN(500,MAX(30,100*EXP(-0.3*'VSWR Calculator'!$C$24)*(1+3*ABS(MOD('VSWR Calculator'!$C$23/Calculator!$F$12/2,1)-0.5))))/'VSWR Calculator'!$C$25)-$C79)^2+(1500*ABS(SIN(2*PI()*MOD(Calculator!$B$30/Calculator!$F$12,1)))*IF(MOD(Calculator!$B$30/Calculator!$F$12,1)&lt;0.5,-1,1))^2)/SQRT(((50*POWER(80,POWER(COS(PI()*MOD(Calculator!$B$30/Calculator!$F$12,1)),2))+MIN(500,MAX(30,100*EXP(-0.3*'VSWR Calculator'!$C$24)*(1+3*ABS(MOD('VSWR Calculator'!$C$23/Calculator!$F$12/2,1)-0.5))))/'VSWR Calculator'!$C$25)+$C79)^2+(1500*ABS(SIN(2*PI()*MOD(Calculator!$B$30/Calculator!$F$12,1)))*IF(MOD(Calculator!$B$30/Calculator!$F$12,1)&lt;0.5,-1,1))^2))/(1-SQRT(((50*POWER(80,POWER(COS(PI()*MOD(Calculator!$B$30/Calculator!$F$12,1)),2))+MIN(500,MAX(30,100*EXP(-0.3*'VSWR Calculator'!$C$24)*(1+3*ABS(MOD('VSWR Calculator'!$C$23/Calculator!$F$12/2,1)-0.5))))/'VSWR Calculator'!$C$25)-$C79)^2+(1500*ABS(SIN(2*PI()*MOD(Calculator!$B$30/Calculator!$F$12,1)))*IF(MOD(Calculator!$B$30/Calculator!$F$12,1)&lt;0.5,-1,1))^2)/SQRT(((50*POWER(80,POWER(COS(PI()*MOD(Calculator!$B$30/Calculator!$F$12,1)),2))+MIN(500,MAX(30,100*EXP(-0.3*'VSWR Calculator'!$C$24)*(1+3*ABS(MOD('VSWR Calculator'!$C$23/Calculator!$F$12/2,1)-0.5))))/'VSWR Calculator'!$C$25)+$C79)^2+(1500*ABS(SIN(2*PI()*MOD(Calculator!$B$30/Calculator!$F$12,1)))*IF(MOD(Calculator!$B$30/Calculator!$F$12,1)&lt;0.5,-1,1))^2)),2))</f>
        <v>—</v>
      </c>
      <c r="BZ79" s="253" t="str">
        <f aca="false">IF(OR(Calculator!$E$13&lt;&gt;"YES",Calculator!$B$30&lt;Calculator!$G$13),"—",ROUND((1+SQRT(((50*POWER(80,POWER(COS(PI()*MOD(Calculator!$B$30/Calculator!$F$13,1)),2))+MIN(500,MAX(30,100*EXP(-0.3*'VSWR Calculator'!$C$24)*(1+3*ABS(MOD('VSWR Calculator'!$C$23/Calculator!$F$13/2,1)-0.5))))/'VSWR Calculator'!$C$25)-$C79)^2+(1500*ABS(SIN(2*PI()*MOD(Calculator!$B$30/Calculator!$F$13,1)))*IF(MOD(Calculator!$B$30/Calculator!$F$13,1)&lt;0.5,-1,1))^2)/SQRT(((50*POWER(80,POWER(COS(PI()*MOD(Calculator!$B$30/Calculator!$F$13,1)),2))+MIN(500,MAX(30,100*EXP(-0.3*'VSWR Calculator'!$C$24)*(1+3*ABS(MOD('VSWR Calculator'!$C$23/Calculator!$F$13/2,1)-0.5))))/'VSWR Calculator'!$C$25)+$C79)^2+(1500*ABS(SIN(2*PI()*MOD(Calculator!$B$30/Calculator!$F$13,1)))*IF(MOD(Calculator!$B$30/Calculator!$F$13,1)&lt;0.5,-1,1))^2))/(1-SQRT(((50*POWER(80,POWER(COS(PI()*MOD(Calculator!$B$30/Calculator!$F$13,1)),2))+MIN(500,MAX(30,100*EXP(-0.3*'VSWR Calculator'!$C$24)*(1+3*ABS(MOD('VSWR Calculator'!$C$23/Calculator!$F$13/2,1)-0.5))))/'VSWR Calculator'!$C$25)-$C79)^2+(1500*ABS(SIN(2*PI()*MOD(Calculator!$B$30/Calculator!$F$13,1)))*IF(MOD(Calculator!$B$30/Calculator!$F$13,1)&lt;0.5,-1,1))^2)/SQRT(((50*POWER(80,POWER(COS(PI()*MOD(Calculator!$B$30/Calculator!$F$13,1)),2))+MIN(500,MAX(30,100*EXP(-0.3*'VSWR Calculator'!$C$24)*(1+3*ABS(MOD('VSWR Calculator'!$C$23/Calculator!$F$13/2,1)-0.5))))/'VSWR Calculator'!$C$25)+$C79)^2+(1500*ABS(SIN(2*PI()*MOD(Calculator!$B$30/Calculator!$F$13,1)))*IF(MOD(Calculator!$B$30/Calculator!$F$13,1)&lt;0.5,-1,1))^2)),2))</f>
        <v>—</v>
      </c>
      <c r="CA79" s="253" t="str">
        <f aca="false">IF(OR(Calculator!$E$14&lt;&gt;"YES",Calculator!$B$30&lt;Calculator!$G$14),"—",ROUND((1+SQRT(((50*POWER(80,POWER(COS(PI()*MOD(Calculator!$B$30/Calculator!$F$14,1)),2))+MIN(500,MAX(30,100*EXP(-0.3*'VSWR Calculator'!$C$24)*(1+3*ABS(MOD('VSWR Calculator'!$C$23/Calculator!$F$14/2,1)-0.5))))/'VSWR Calculator'!$C$25)-$C79)^2+(1500*ABS(SIN(2*PI()*MOD(Calculator!$B$30/Calculator!$F$14,1)))*IF(MOD(Calculator!$B$30/Calculator!$F$14,1)&lt;0.5,-1,1))^2)/SQRT(((50*POWER(80,POWER(COS(PI()*MOD(Calculator!$B$30/Calculator!$F$14,1)),2))+MIN(500,MAX(30,100*EXP(-0.3*'VSWR Calculator'!$C$24)*(1+3*ABS(MOD('VSWR Calculator'!$C$23/Calculator!$F$14/2,1)-0.5))))/'VSWR Calculator'!$C$25)+$C79)^2+(1500*ABS(SIN(2*PI()*MOD(Calculator!$B$30/Calculator!$F$14,1)))*IF(MOD(Calculator!$B$30/Calculator!$F$14,1)&lt;0.5,-1,1))^2))/(1-SQRT(((50*POWER(80,POWER(COS(PI()*MOD(Calculator!$B$30/Calculator!$F$14,1)),2))+MIN(500,MAX(30,100*EXP(-0.3*'VSWR Calculator'!$C$24)*(1+3*ABS(MOD('VSWR Calculator'!$C$23/Calculator!$F$14/2,1)-0.5))))/'VSWR Calculator'!$C$25)-$C79)^2+(1500*ABS(SIN(2*PI()*MOD(Calculator!$B$30/Calculator!$F$14,1)))*IF(MOD(Calculator!$B$30/Calculator!$F$14,1)&lt;0.5,-1,1))^2)/SQRT(((50*POWER(80,POWER(COS(PI()*MOD(Calculator!$B$30/Calculator!$F$14,1)),2))+MIN(500,MAX(30,100*EXP(-0.3*'VSWR Calculator'!$C$24)*(1+3*ABS(MOD('VSWR Calculator'!$C$23/Calculator!$F$14/2,1)-0.5))))/'VSWR Calculator'!$C$25)+$C79)^2+(1500*ABS(SIN(2*PI()*MOD(Calculator!$B$30/Calculator!$F$14,1)))*IF(MOD(Calculator!$B$30/Calculator!$F$14,1)&lt;0.5,-1,1))^2)),2))</f>
        <v>—</v>
      </c>
      <c r="CB79" s="253" t="n">
        <f aca="false">IF(OR(Calculator!$E$15&lt;&gt;"YES",Calculator!$B$30&lt;Calculator!$G$15),"—",ROUND((1+SQRT(((50*POWER(80,POWER(COS(PI()*MOD(Calculator!$B$30/Calculator!$F$15,1)),2))+MIN(500,MAX(30,100*EXP(-0.3*'VSWR Calculator'!$C$24)*(1+3*ABS(MOD('VSWR Calculator'!$C$23/Calculator!$F$15/2,1)-0.5))))/'VSWR Calculator'!$C$25)-$C79)^2+(1500*ABS(SIN(2*PI()*MOD(Calculator!$B$30/Calculator!$F$15,1)))*IF(MOD(Calculator!$B$30/Calculator!$F$15,1)&lt;0.5,-1,1))^2)/SQRT(((50*POWER(80,POWER(COS(PI()*MOD(Calculator!$B$30/Calculator!$F$15,1)),2))+MIN(500,MAX(30,100*EXP(-0.3*'VSWR Calculator'!$C$24)*(1+3*ABS(MOD('VSWR Calculator'!$C$23/Calculator!$F$15/2,1)-0.5))))/'VSWR Calculator'!$C$25)+$C79)^2+(1500*ABS(SIN(2*PI()*MOD(Calculator!$B$30/Calculator!$F$15,1)))*IF(MOD(Calculator!$B$30/Calculator!$F$15,1)&lt;0.5,-1,1))^2))/(1-SQRT(((50*POWER(80,POWER(COS(PI()*MOD(Calculator!$B$30/Calculator!$F$15,1)),2))+MIN(500,MAX(30,100*EXP(-0.3*'VSWR Calculator'!$C$24)*(1+3*ABS(MOD('VSWR Calculator'!$C$23/Calculator!$F$15/2,1)-0.5))))/'VSWR Calculator'!$C$25)-$C79)^2+(1500*ABS(SIN(2*PI()*MOD(Calculator!$B$30/Calculator!$F$15,1)))*IF(MOD(Calculator!$B$30/Calculator!$F$15,1)&lt;0.5,-1,1))^2)/SQRT(((50*POWER(80,POWER(COS(PI()*MOD(Calculator!$B$30/Calculator!$F$15,1)),2))+MIN(500,MAX(30,100*EXP(-0.3*'VSWR Calculator'!$C$24)*(1+3*ABS(MOD('VSWR Calculator'!$C$23/Calculator!$F$15/2,1)-0.5))))/'VSWR Calculator'!$C$25)+$C79)^2+(1500*ABS(SIN(2*PI()*MOD(Calculator!$B$30/Calculator!$F$15,1)))*IF(MOD(Calculator!$B$30/Calculator!$F$15,1)&lt;0.5,-1,1))^2)),2))</f>
        <v>15.24</v>
      </c>
      <c r="CC79" s="253" t="str">
        <f aca="false">IF(OR(Calculator!$E$16&lt;&gt;"YES",Calculator!$B$30&lt;Calculator!$G$16),"—",ROUND((1+SQRT(((50*POWER(80,POWER(COS(PI()*MOD(Calculator!$B$30/Calculator!$F$16,1)),2))+MIN(500,MAX(30,100*EXP(-0.3*'VSWR Calculator'!$C$24)*(1+3*ABS(MOD('VSWR Calculator'!$C$23/Calculator!$F$16/2,1)-0.5))))/'VSWR Calculator'!$C$25)-$C79)^2+(1500*ABS(SIN(2*PI()*MOD(Calculator!$B$30/Calculator!$F$16,1)))*IF(MOD(Calculator!$B$30/Calculator!$F$16,1)&lt;0.5,-1,1))^2)/SQRT(((50*POWER(80,POWER(COS(PI()*MOD(Calculator!$B$30/Calculator!$F$16,1)),2))+MIN(500,MAX(30,100*EXP(-0.3*'VSWR Calculator'!$C$24)*(1+3*ABS(MOD('VSWR Calculator'!$C$23/Calculator!$F$16/2,1)-0.5))))/'VSWR Calculator'!$C$25)+$C79)^2+(1500*ABS(SIN(2*PI()*MOD(Calculator!$B$30/Calculator!$F$16,1)))*IF(MOD(Calculator!$B$30/Calculator!$F$16,1)&lt;0.5,-1,1))^2))/(1-SQRT(((50*POWER(80,POWER(COS(PI()*MOD(Calculator!$B$30/Calculator!$F$16,1)),2))+MIN(500,MAX(30,100*EXP(-0.3*'VSWR Calculator'!$C$24)*(1+3*ABS(MOD('VSWR Calculator'!$C$23/Calculator!$F$16/2,1)-0.5))))/'VSWR Calculator'!$C$25)-$C79)^2+(1500*ABS(SIN(2*PI()*MOD(Calculator!$B$30/Calculator!$F$16,1)))*IF(MOD(Calculator!$B$30/Calculator!$F$16,1)&lt;0.5,-1,1))^2)/SQRT(((50*POWER(80,POWER(COS(PI()*MOD(Calculator!$B$30/Calculator!$F$16,1)),2))+MIN(500,MAX(30,100*EXP(-0.3*'VSWR Calculator'!$C$24)*(1+3*ABS(MOD('VSWR Calculator'!$C$23/Calculator!$F$16/2,1)-0.5))))/'VSWR Calculator'!$C$25)+$C79)^2+(1500*ABS(SIN(2*PI()*MOD(Calculator!$B$30/Calculator!$F$16,1)))*IF(MOD(Calculator!$B$30/Calculator!$F$16,1)&lt;0.5,-1,1))^2)),2))</f>
        <v>—</v>
      </c>
      <c r="CD79" s="253" t="n">
        <f aca="false">IF(OR(Calculator!$E$17&lt;&gt;"YES",Calculator!$B$30&lt;Calculator!$G$17),"—",ROUND((1+SQRT(((50*POWER(80,POWER(COS(PI()*MOD(Calculator!$B$30/Calculator!$F$17,1)),2))+MIN(500,MAX(30,100*EXP(-0.3*'VSWR Calculator'!$C$24)*(1+3*ABS(MOD('VSWR Calculator'!$C$23/Calculator!$F$17/2,1)-0.5))))/'VSWR Calculator'!$C$25)-$C79)^2+(1500*ABS(SIN(2*PI()*MOD(Calculator!$B$30/Calculator!$F$17,1)))*IF(MOD(Calculator!$B$30/Calculator!$F$17,1)&lt;0.5,-1,1))^2)/SQRT(((50*POWER(80,POWER(COS(PI()*MOD(Calculator!$B$30/Calculator!$F$17,1)),2))+MIN(500,MAX(30,100*EXP(-0.3*'VSWR Calculator'!$C$24)*(1+3*ABS(MOD('VSWR Calculator'!$C$23/Calculator!$F$17/2,1)-0.5))))/'VSWR Calculator'!$C$25)+$C79)^2+(1500*ABS(SIN(2*PI()*MOD(Calculator!$B$30/Calculator!$F$17,1)))*IF(MOD(Calculator!$B$30/Calculator!$F$17,1)&lt;0.5,-1,1))^2))/(1-SQRT(((50*POWER(80,POWER(COS(PI()*MOD(Calculator!$B$30/Calculator!$F$17,1)),2))+MIN(500,MAX(30,100*EXP(-0.3*'VSWR Calculator'!$C$24)*(1+3*ABS(MOD('VSWR Calculator'!$C$23/Calculator!$F$17/2,1)-0.5))))/'VSWR Calculator'!$C$25)-$C79)^2+(1500*ABS(SIN(2*PI()*MOD(Calculator!$B$30/Calculator!$F$17,1)))*IF(MOD(Calculator!$B$30/Calculator!$F$17,1)&lt;0.5,-1,1))^2)/SQRT(((50*POWER(80,POWER(COS(PI()*MOD(Calculator!$B$30/Calculator!$F$17,1)),2))+MIN(500,MAX(30,100*EXP(-0.3*'VSWR Calculator'!$C$24)*(1+3*ABS(MOD('VSWR Calculator'!$C$23/Calculator!$F$17/2,1)-0.5))))/'VSWR Calculator'!$C$25)+$C79)^2+(1500*ABS(SIN(2*PI()*MOD(Calculator!$B$30/Calculator!$F$17,1)))*IF(MOD(Calculator!$B$30/Calculator!$F$17,1)&lt;0.5,-1,1))^2)),2))</f>
        <v>16.68</v>
      </c>
      <c r="CE79" s="253" t="str">
        <f aca="false">IF(OR(Calculator!$E$18&lt;&gt;"YES",Calculator!$B$30&lt;Calculator!$G$18),"—",ROUND((1+SQRT(((50*POWER(80,POWER(COS(PI()*MOD(Calculator!$B$30/Calculator!$F$18,1)),2))+MIN(500,MAX(30,100*EXP(-0.3*'VSWR Calculator'!$C$24)*(1+3*ABS(MOD('VSWR Calculator'!$C$23/Calculator!$F$18/2,1)-0.5))))/'VSWR Calculator'!$C$25)-$C79)^2+(1500*ABS(SIN(2*PI()*MOD(Calculator!$B$30/Calculator!$F$18,1)))*IF(MOD(Calculator!$B$30/Calculator!$F$18,1)&lt;0.5,-1,1))^2)/SQRT(((50*POWER(80,POWER(COS(PI()*MOD(Calculator!$B$30/Calculator!$F$18,1)),2))+MIN(500,MAX(30,100*EXP(-0.3*'VSWR Calculator'!$C$24)*(1+3*ABS(MOD('VSWR Calculator'!$C$23/Calculator!$F$18/2,1)-0.5))))/'VSWR Calculator'!$C$25)+$C79)^2+(1500*ABS(SIN(2*PI()*MOD(Calculator!$B$30/Calculator!$F$18,1)))*IF(MOD(Calculator!$B$30/Calculator!$F$18,1)&lt;0.5,-1,1))^2))/(1-SQRT(((50*POWER(80,POWER(COS(PI()*MOD(Calculator!$B$30/Calculator!$F$18,1)),2))+MIN(500,MAX(30,100*EXP(-0.3*'VSWR Calculator'!$C$24)*(1+3*ABS(MOD('VSWR Calculator'!$C$23/Calculator!$F$18/2,1)-0.5))))/'VSWR Calculator'!$C$25)-$C79)^2+(1500*ABS(SIN(2*PI()*MOD(Calculator!$B$30/Calculator!$F$18,1)))*IF(MOD(Calculator!$B$30/Calculator!$F$18,1)&lt;0.5,-1,1))^2)/SQRT(((50*POWER(80,POWER(COS(PI()*MOD(Calculator!$B$30/Calculator!$F$18,1)),2))+MIN(500,MAX(30,100*EXP(-0.3*'VSWR Calculator'!$C$24)*(1+3*ABS(MOD('VSWR Calculator'!$C$23/Calculator!$F$18/2,1)-0.5))))/'VSWR Calculator'!$C$25)+$C79)^2+(1500*ABS(SIN(2*PI()*MOD(Calculator!$B$30/Calculator!$F$18,1)))*IF(MOD(Calculator!$B$30/Calculator!$F$18,1)&lt;0.5,-1,1))^2)),2))</f>
        <v>—</v>
      </c>
      <c r="CF79" s="253" t="str">
        <f aca="false">IF(OR(Calculator!$E$19&lt;&gt;"YES",Calculator!$B$30&lt;Calculator!$G$19),"—",ROUND((1+SQRT(((50*POWER(80,POWER(COS(PI()*MOD(Calculator!$B$30/Calculator!$F$19,1)),2))+MIN(500,MAX(30,100*EXP(-0.3*'VSWR Calculator'!$C$24)*(1+3*ABS(MOD('VSWR Calculator'!$C$23/Calculator!$F$19/2,1)-0.5))))/'VSWR Calculator'!$C$25)-$C79)^2+(1500*ABS(SIN(2*PI()*MOD(Calculator!$B$30/Calculator!$F$19,1)))*IF(MOD(Calculator!$B$30/Calculator!$F$19,1)&lt;0.5,-1,1))^2)/SQRT(((50*POWER(80,POWER(COS(PI()*MOD(Calculator!$B$30/Calculator!$F$19,1)),2))+MIN(500,MAX(30,100*EXP(-0.3*'VSWR Calculator'!$C$24)*(1+3*ABS(MOD('VSWR Calculator'!$C$23/Calculator!$F$19/2,1)-0.5))))/'VSWR Calculator'!$C$25)+$C79)^2+(1500*ABS(SIN(2*PI()*MOD(Calculator!$B$30/Calculator!$F$19,1)))*IF(MOD(Calculator!$B$30/Calculator!$F$19,1)&lt;0.5,-1,1))^2))/(1-SQRT(((50*POWER(80,POWER(COS(PI()*MOD(Calculator!$B$30/Calculator!$F$19,1)),2))+MIN(500,MAX(30,100*EXP(-0.3*'VSWR Calculator'!$C$24)*(1+3*ABS(MOD('VSWR Calculator'!$C$23/Calculator!$F$19/2,1)-0.5))))/'VSWR Calculator'!$C$25)-$C79)^2+(1500*ABS(SIN(2*PI()*MOD(Calculator!$B$30/Calculator!$F$19,1)))*IF(MOD(Calculator!$B$30/Calculator!$F$19,1)&lt;0.5,-1,1))^2)/SQRT(((50*POWER(80,POWER(COS(PI()*MOD(Calculator!$B$30/Calculator!$F$19,1)),2))+MIN(500,MAX(30,100*EXP(-0.3*'VSWR Calculator'!$C$24)*(1+3*ABS(MOD('VSWR Calculator'!$C$23/Calculator!$F$19/2,1)-0.5))))/'VSWR Calculator'!$C$25)+$C79)^2+(1500*ABS(SIN(2*PI()*MOD(Calculator!$B$30/Calculator!$F$19,1)))*IF(MOD(Calculator!$B$30/Calculator!$F$19,1)&lt;0.5,-1,1))^2)),2))</f>
        <v>—</v>
      </c>
      <c r="CG79" s="253" t="str">
        <f aca="false">IF(OR(Calculator!$E$20&lt;&gt;"YES",Calculator!$B$30&lt;Calculator!$G$20),"—",ROUND((1+SQRT(((50*POWER(80,POWER(COS(PI()*MOD(Calculator!$B$30/Calculator!$F$20,1)),2))+MIN(500,MAX(30,100*EXP(-0.3*'VSWR Calculator'!$C$24)*(1+3*ABS(MOD('VSWR Calculator'!$C$23/Calculator!$F$20/2,1)-0.5))))/'VSWR Calculator'!$C$25)-$C79)^2+(1500*ABS(SIN(2*PI()*MOD(Calculator!$B$30/Calculator!$F$20,1)))*IF(MOD(Calculator!$B$30/Calculator!$F$20,1)&lt;0.5,-1,1))^2)/SQRT(((50*POWER(80,POWER(COS(PI()*MOD(Calculator!$B$30/Calculator!$F$20,1)),2))+MIN(500,MAX(30,100*EXP(-0.3*'VSWR Calculator'!$C$24)*(1+3*ABS(MOD('VSWR Calculator'!$C$23/Calculator!$F$20/2,1)-0.5))))/'VSWR Calculator'!$C$25)+$C79)^2+(1500*ABS(SIN(2*PI()*MOD(Calculator!$B$30/Calculator!$F$20,1)))*IF(MOD(Calculator!$B$30/Calculator!$F$20,1)&lt;0.5,-1,1))^2))/(1-SQRT(((50*POWER(80,POWER(COS(PI()*MOD(Calculator!$B$30/Calculator!$F$20,1)),2))+MIN(500,MAX(30,100*EXP(-0.3*'VSWR Calculator'!$C$24)*(1+3*ABS(MOD('VSWR Calculator'!$C$23/Calculator!$F$20/2,1)-0.5))))/'VSWR Calculator'!$C$25)-$C79)^2+(1500*ABS(SIN(2*PI()*MOD(Calculator!$B$30/Calculator!$F$20,1)))*IF(MOD(Calculator!$B$30/Calculator!$F$20,1)&lt;0.5,-1,1))^2)/SQRT(((50*POWER(80,POWER(COS(PI()*MOD(Calculator!$B$30/Calculator!$F$20,1)),2))+MIN(500,MAX(30,100*EXP(-0.3*'VSWR Calculator'!$C$24)*(1+3*ABS(MOD('VSWR Calculator'!$C$23/Calculator!$F$20/2,1)-0.5))))/'VSWR Calculator'!$C$25)+$C79)^2+(1500*ABS(SIN(2*PI()*MOD(Calculator!$B$30/Calculator!$F$20,1)))*IF(MOD(Calculator!$B$30/Calculator!$F$20,1)&lt;0.5,-1,1))^2)),2))</f>
        <v>—</v>
      </c>
      <c r="CH79" s="253" t="str">
        <f aca="false">IF(OR(Calculator!$E$21&lt;&gt;"YES",Calculator!$B$30&lt;Calculator!$G$21),"—",ROUND((1+SQRT(((50*POWER(80,POWER(COS(PI()*MOD(Calculator!$B$30/Calculator!$F$21,1)),2))+MIN(500,MAX(30,100*EXP(-0.3*'VSWR Calculator'!$C$24)*(1+3*ABS(MOD('VSWR Calculator'!$C$23/Calculator!$F$21/2,1)-0.5))))/'VSWR Calculator'!$C$25)-$C79)^2+(1500*ABS(SIN(2*PI()*MOD(Calculator!$B$30/Calculator!$F$21,1)))*IF(MOD(Calculator!$B$30/Calculator!$F$21,1)&lt;0.5,-1,1))^2)/SQRT(((50*POWER(80,POWER(COS(PI()*MOD(Calculator!$B$30/Calculator!$F$21,1)),2))+MIN(500,MAX(30,100*EXP(-0.3*'VSWR Calculator'!$C$24)*(1+3*ABS(MOD('VSWR Calculator'!$C$23/Calculator!$F$21/2,1)-0.5))))/'VSWR Calculator'!$C$25)+$C79)^2+(1500*ABS(SIN(2*PI()*MOD(Calculator!$B$30/Calculator!$F$21,1)))*IF(MOD(Calculator!$B$30/Calculator!$F$21,1)&lt;0.5,-1,1))^2))/(1-SQRT(((50*POWER(80,POWER(COS(PI()*MOD(Calculator!$B$30/Calculator!$F$21,1)),2))+MIN(500,MAX(30,100*EXP(-0.3*'VSWR Calculator'!$C$24)*(1+3*ABS(MOD('VSWR Calculator'!$C$23/Calculator!$F$21/2,1)-0.5))))/'VSWR Calculator'!$C$25)-$C79)^2+(1500*ABS(SIN(2*PI()*MOD(Calculator!$B$30/Calculator!$F$21,1)))*IF(MOD(Calculator!$B$30/Calculator!$F$21,1)&lt;0.5,-1,1))^2)/SQRT(((50*POWER(80,POWER(COS(PI()*MOD(Calculator!$B$30/Calculator!$F$21,1)),2))+MIN(500,MAX(30,100*EXP(-0.3*'VSWR Calculator'!$C$24)*(1+3*ABS(MOD('VSWR Calculator'!$C$23/Calculator!$F$21/2,1)-0.5))))/'VSWR Calculator'!$C$25)+$C79)^2+(1500*ABS(SIN(2*PI()*MOD(Calculator!$B$30/Calculator!$F$21,1)))*IF(MOD(Calculator!$B$30/Calculator!$F$21,1)&lt;0.5,-1,1))^2)),2))</f>
        <v>—</v>
      </c>
      <c r="CI79" s="253" t="str">
        <f aca="false">IF(OR(Calculator!$E$22&lt;&gt;"YES",Calculator!$B$30&lt;Calculator!$G$22),"—",ROUND((1+SQRT(((50*POWER(80,POWER(COS(PI()*MOD(Calculator!$B$30/Calculator!$F$22,1)),2))+MIN(500,MAX(30,100*EXP(-0.3*'VSWR Calculator'!$C$24)*(1+3*ABS(MOD('VSWR Calculator'!$C$23/Calculator!$F$22/2,1)-0.5))))/'VSWR Calculator'!$C$25)-$C79)^2+(1500*ABS(SIN(2*PI()*MOD(Calculator!$B$30/Calculator!$F$22,1)))*IF(MOD(Calculator!$B$30/Calculator!$F$22,1)&lt;0.5,-1,1))^2)/SQRT(((50*POWER(80,POWER(COS(PI()*MOD(Calculator!$B$30/Calculator!$F$22,1)),2))+MIN(500,MAX(30,100*EXP(-0.3*'VSWR Calculator'!$C$24)*(1+3*ABS(MOD('VSWR Calculator'!$C$23/Calculator!$F$22/2,1)-0.5))))/'VSWR Calculator'!$C$25)+$C79)^2+(1500*ABS(SIN(2*PI()*MOD(Calculator!$B$30/Calculator!$F$22,1)))*IF(MOD(Calculator!$B$30/Calculator!$F$22,1)&lt;0.5,-1,1))^2))/(1-SQRT(((50*POWER(80,POWER(COS(PI()*MOD(Calculator!$B$30/Calculator!$F$22,1)),2))+MIN(500,MAX(30,100*EXP(-0.3*'VSWR Calculator'!$C$24)*(1+3*ABS(MOD('VSWR Calculator'!$C$23/Calculator!$F$22/2,1)-0.5))))/'VSWR Calculator'!$C$25)-$C79)^2+(1500*ABS(SIN(2*PI()*MOD(Calculator!$B$30/Calculator!$F$22,1)))*IF(MOD(Calculator!$B$30/Calculator!$F$22,1)&lt;0.5,-1,1))^2)/SQRT(((50*POWER(80,POWER(COS(PI()*MOD(Calculator!$B$30/Calculator!$F$22,1)),2))+MIN(500,MAX(30,100*EXP(-0.3*'VSWR Calculator'!$C$24)*(1+3*ABS(MOD('VSWR Calculator'!$C$23/Calculator!$F$22/2,1)-0.5))))/'VSWR Calculator'!$C$25)+$C79)^2+(1500*ABS(SIN(2*PI()*MOD(Calculator!$B$30/Calculator!$F$22,1)))*IF(MOD(Calculator!$B$30/Calculator!$F$22,1)&lt;0.5,-1,1))^2)),2))</f>
        <v>—</v>
      </c>
      <c r="CJ79" s="253" t="n">
        <f aca="false">IFERROR(ROUND((IF(ISNUMBER(BY79),BY79,0)+IF(ISNUMBER(BZ79),BZ79,0)+IF(ISNUMBER(CA79),CA79,0)+IF(ISNUMBER(CB79),CB79,0)+IF(ISNUMBER(CC79),CC79,0)+IF(ISNUMBER(CD79),CD79,0)+IF(ISNUMBER(CE79),CE79,0)+IF(ISNUMBER(CF79),CF79,0)+IF(ISNUMBER(CG79),CG79,0)+IF(ISNUMBER(CH79),CH79,0)+IF(ISNUMBER(CI79),CI79,0))/(IF(ISNUMBER(BY79),1,0)+IF(ISNUMBER(BZ79),1,0)+IF(ISNUMBER(CA79),1,0)+IF(ISNUMBER(CB79),1,0)+IF(ISNUMBER(CC79),1,0)+IF(ISNUMBER(CD79),1,0)+IF(ISNUMBER(CE79),1,0)+IF(ISNUMBER(CF79),1,0)+IF(ISNUMBER(CG79),1,0)+IF(ISNUMBER(CH79),1,0)+IF(ISNUMBER(CI79),1,0)),4),"")</f>
        <v>15.96</v>
      </c>
      <c r="CK79" s="253" t="str">
        <f aca="false">IF(OR(Calculator!$E$12&lt;&gt;"YES",Calculator!$B$31&lt;Calculator!$G$12),"—",ROUND((1+SQRT(((50*POWER(80,POWER(COS(PI()*MOD(Calculator!$B$31/Calculator!$F$12,1)),2))+MIN(500,MAX(30,100*EXP(-0.3*'VSWR Calculator'!$C$24)*(1+3*ABS(MOD('VSWR Calculator'!$C$23/Calculator!$F$12/2,1)-0.5))))/'VSWR Calculator'!$C$25)-$C79)^2+(1500*ABS(SIN(2*PI()*MOD(Calculator!$B$31/Calculator!$F$12,1)))*IF(MOD(Calculator!$B$31/Calculator!$F$12,1)&lt;0.5,-1,1))^2)/SQRT(((50*POWER(80,POWER(COS(PI()*MOD(Calculator!$B$31/Calculator!$F$12,1)),2))+MIN(500,MAX(30,100*EXP(-0.3*'VSWR Calculator'!$C$24)*(1+3*ABS(MOD('VSWR Calculator'!$C$23/Calculator!$F$12/2,1)-0.5))))/'VSWR Calculator'!$C$25)+$C79)^2+(1500*ABS(SIN(2*PI()*MOD(Calculator!$B$31/Calculator!$F$12,1)))*IF(MOD(Calculator!$B$31/Calculator!$F$12,1)&lt;0.5,-1,1))^2))/(1-SQRT(((50*POWER(80,POWER(COS(PI()*MOD(Calculator!$B$31/Calculator!$F$12,1)),2))+MIN(500,MAX(30,100*EXP(-0.3*'VSWR Calculator'!$C$24)*(1+3*ABS(MOD('VSWR Calculator'!$C$23/Calculator!$F$12/2,1)-0.5))))/'VSWR Calculator'!$C$25)-$C79)^2+(1500*ABS(SIN(2*PI()*MOD(Calculator!$B$31/Calculator!$F$12,1)))*IF(MOD(Calculator!$B$31/Calculator!$F$12,1)&lt;0.5,-1,1))^2)/SQRT(((50*POWER(80,POWER(COS(PI()*MOD(Calculator!$B$31/Calculator!$F$12,1)),2))+MIN(500,MAX(30,100*EXP(-0.3*'VSWR Calculator'!$C$24)*(1+3*ABS(MOD('VSWR Calculator'!$C$23/Calculator!$F$12/2,1)-0.5))))/'VSWR Calculator'!$C$25)+$C79)^2+(1500*ABS(SIN(2*PI()*MOD(Calculator!$B$31/Calculator!$F$12,1)))*IF(MOD(Calculator!$B$31/Calculator!$F$12,1)&lt;0.5,-1,1))^2)),2))</f>
        <v>—</v>
      </c>
      <c r="CL79" s="253" t="str">
        <f aca="false">IF(OR(Calculator!$E$13&lt;&gt;"YES",Calculator!$B$31&lt;Calculator!$G$13),"—",ROUND((1+SQRT(((50*POWER(80,POWER(COS(PI()*MOD(Calculator!$B$31/Calculator!$F$13,1)),2))+MIN(500,MAX(30,100*EXP(-0.3*'VSWR Calculator'!$C$24)*(1+3*ABS(MOD('VSWR Calculator'!$C$23/Calculator!$F$13/2,1)-0.5))))/'VSWR Calculator'!$C$25)-$C79)^2+(1500*ABS(SIN(2*PI()*MOD(Calculator!$B$31/Calculator!$F$13,1)))*IF(MOD(Calculator!$B$31/Calculator!$F$13,1)&lt;0.5,-1,1))^2)/SQRT(((50*POWER(80,POWER(COS(PI()*MOD(Calculator!$B$31/Calculator!$F$13,1)),2))+MIN(500,MAX(30,100*EXP(-0.3*'VSWR Calculator'!$C$24)*(1+3*ABS(MOD('VSWR Calculator'!$C$23/Calculator!$F$13/2,1)-0.5))))/'VSWR Calculator'!$C$25)+$C79)^2+(1500*ABS(SIN(2*PI()*MOD(Calculator!$B$31/Calculator!$F$13,1)))*IF(MOD(Calculator!$B$31/Calculator!$F$13,1)&lt;0.5,-1,1))^2))/(1-SQRT(((50*POWER(80,POWER(COS(PI()*MOD(Calculator!$B$31/Calculator!$F$13,1)),2))+MIN(500,MAX(30,100*EXP(-0.3*'VSWR Calculator'!$C$24)*(1+3*ABS(MOD('VSWR Calculator'!$C$23/Calculator!$F$13/2,1)-0.5))))/'VSWR Calculator'!$C$25)-$C79)^2+(1500*ABS(SIN(2*PI()*MOD(Calculator!$B$31/Calculator!$F$13,1)))*IF(MOD(Calculator!$B$31/Calculator!$F$13,1)&lt;0.5,-1,1))^2)/SQRT(((50*POWER(80,POWER(COS(PI()*MOD(Calculator!$B$31/Calculator!$F$13,1)),2))+MIN(500,MAX(30,100*EXP(-0.3*'VSWR Calculator'!$C$24)*(1+3*ABS(MOD('VSWR Calculator'!$C$23/Calculator!$F$13/2,1)-0.5))))/'VSWR Calculator'!$C$25)+$C79)^2+(1500*ABS(SIN(2*PI()*MOD(Calculator!$B$31/Calculator!$F$13,1)))*IF(MOD(Calculator!$B$31/Calculator!$F$13,1)&lt;0.5,-1,1))^2)),2))</f>
        <v>—</v>
      </c>
      <c r="CM79" s="253" t="str">
        <f aca="false">IF(OR(Calculator!$E$14&lt;&gt;"YES",Calculator!$B$31&lt;Calculator!$G$14),"—",ROUND((1+SQRT(((50*POWER(80,POWER(COS(PI()*MOD(Calculator!$B$31/Calculator!$F$14,1)),2))+MIN(500,MAX(30,100*EXP(-0.3*'VSWR Calculator'!$C$24)*(1+3*ABS(MOD('VSWR Calculator'!$C$23/Calculator!$F$14/2,1)-0.5))))/'VSWR Calculator'!$C$25)-$C79)^2+(1500*ABS(SIN(2*PI()*MOD(Calculator!$B$31/Calculator!$F$14,1)))*IF(MOD(Calculator!$B$31/Calculator!$F$14,1)&lt;0.5,-1,1))^2)/SQRT(((50*POWER(80,POWER(COS(PI()*MOD(Calculator!$B$31/Calculator!$F$14,1)),2))+MIN(500,MAX(30,100*EXP(-0.3*'VSWR Calculator'!$C$24)*(1+3*ABS(MOD('VSWR Calculator'!$C$23/Calculator!$F$14/2,1)-0.5))))/'VSWR Calculator'!$C$25)+$C79)^2+(1500*ABS(SIN(2*PI()*MOD(Calculator!$B$31/Calculator!$F$14,1)))*IF(MOD(Calculator!$B$31/Calculator!$F$14,1)&lt;0.5,-1,1))^2))/(1-SQRT(((50*POWER(80,POWER(COS(PI()*MOD(Calculator!$B$31/Calculator!$F$14,1)),2))+MIN(500,MAX(30,100*EXP(-0.3*'VSWR Calculator'!$C$24)*(1+3*ABS(MOD('VSWR Calculator'!$C$23/Calculator!$F$14/2,1)-0.5))))/'VSWR Calculator'!$C$25)-$C79)^2+(1500*ABS(SIN(2*PI()*MOD(Calculator!$B$31/Calculator!$F$14,1)))*IF(MOD(Calculator!$B$31/Calculator!$F$14,1)&lt;0.5,-1,1))^2)/SQRT(((50*POWER(80,POWER(COS(PI()*MOD(Calculator!$B$31/Calculator!$F$14,1)),2))+MIN(500,MAX(30,100*EXP(-0.3*'VSWR Calculator'!$C$24)*(1+3*ABS(MOD('VSWR Calculator'!$C$23/Calculator!$F$14/2,1)-0.5))))/'VSWR Calculator'!$C$25)+$C79)^2+(1500*ABS(SIN(2*PI()*MOD(Calculator!$B$31/Calculator!$F$14,1)))*IF(MOD(Calculator!$B$31/Calculator!$F$14,1)&lt;0.5,-1,1))^2)),2))</f>
        <v>—</v>
      </c>
      <c r="CN79" s="253" t="n">
        <f aca="false">IF(OR(Calculator!$E$15&lt;&gt;"YES",Calculator!$B$31&lt;Calculator!$G$15),"—",ROUND((1+SQRT(((50*POWER(80,POWER(COS(PI()*MOD(Calculator!$B$31/Calculator!$F$15,1)),2))+MIN(500,MAX(30,100*EXP(-0.3*'VSWR Calculator'!$C$24)*(1+3*ABS(MOD('VSWR Calculator'!$C$23/Calculator!$F$15/2,1)-0.5))))/'VSWR Calculator'!$C$25)-$C79)^2+(1500*ABS(SIN(2*PI()*MOD(Calculator!$B$31/Calculator!$F$15,1)))*IF(MOD(Calculator!$B$31/Calculator!$F$15,1)&lt;0.5,-1,1))^2)/SQRT(((50*POWER(80,POWER(COS(PI()*MOD(Calculator!$B$31/Calculator!$F$15,1)),2))+MIN(500,MAX(30,100*EXP(-0.3*'VSWR Calculator'!$C$24)*(1+3*ABS(MOD('VSWR Calculator'!$C$23/Calculator!$F$15/2,1)-0.5))))/'VSWR Calculator'!$C$25)+$C79)^2+(1500*ABS(SIN(2*PI()*MOD(Calculator!$B$31/Calculator!$F$15,1)))*IF(MOD(Calculator!$B$31/Calculator!$F$15,1)&lt;0.5,-1,1))^2))/(1-SQRT(((50*POWER(80,POWER(COS(PI()*MOD(Calculator!$B$31/Calculator!$F$15,1)),2))+MIN(500,MAX(30,100*EXP(-0.3*'VSWR Calculator'!$C$24)*(1+3*ABS(MOD('VSWR Calculator'!$C$23/Calculator!$F$15/2,1)-0.5))))/'VSWR Calculator'!$C$25)-$C79)^2+(1500*ABS(SIN(2*PI()*MOD(Calculator!$B$31/Calculator!$F$15,1)))*IF(MOD(Calculator!$B$31/Calculator!$F$15,1)&lt;0.5,-1,1))^2)/SQRT(((50*POWER(80,POWER(COS(PI()*MOD(Calculator!$B$31/Calculator!$F$15,1)),2))+MIN(500,MAX(30,100*EXP(-0.3*'VSWR Calculator'!$C$24)*(1+3*ABS(MOD('VSWR Calculator'!$C$23/Calculator!$F$15/2,1)-0.5))))/'VSWR Calculator'!$C$25)+$C79)^2+(1500*ABS(SIN(2*PI()*MOD(Calculator!$B$31/Calculator!$F$15,1)))*IF(MOD(Calculator!$B$31/Calculator!$F$15,1)&lt;0.5,-1,1))^2)),2))</f>
        <v>16.45</v>
      </c>
      <c r="CO79" s="253" t="str">
        <f aca="false">IF(OR(Calculator!$E$16&lt;&gt;"YES",Calculator!$B$31&lt;Calculator!$G$16),"—",ROUND((1+SQRT(((50*POWER(80,POWER(COS(PI()*MOD(Calculator!$B$31/Calculator!$F$16,1)),2))+MIN(500,MAX(30,100*EXP(-0.3*'VSWR Calculator'!$C$24)*(1+3*ABS(MOD('VSWR Calculator'!$C$23/Calculator!$F$16/2,1)-0.5))))/'VSWR Calculator'!$C$25)-$C79)^2+(1500*ABS(SIN(2*PI()*MOD(Calculator!$B$31/Calculator!$F$16,1)))*IF(MOD(Calculator!$B$31/Calculator!$F$16,1)&lt;0.5,-1,1))^2)/SQRT(((50*POWER(80,POWER(COS(PI()*MOD(Calculator!$B$31/Calculator!$F$16,1)),2))+MIN(500,MAX(30,100*EXP(-0.3*'VSWR Calculator'!$C$24)*(1+3*ABS(MOD('VSWR Calculator'!$C$23/Calculator!$F$16/2,1)-0.5))))/'VSWR Calculator'!$C$25)+$C79)^2+(1500*ABS(SIN(2*PI()*MOD(Calculator!$B$31/Calculator!$F$16,1)))*IF(MOD(Calculator!$B$31/Calculator!$F$16,1)&lt;0.5,-1,1))^2))/(1-SQRT(((50*POWER(80,POWER(COS(PI()*MOD(Calculator!$B$31/Calculator!$F$16,1)),2))+MIN(500,MAX(30,100*EXP(-0.3*'VSWR Calculator'!$C$24)*(1+3*ABS(MOD('VSWR Calculator'!$C$23/Calculator!$F$16/2,1)-0.5))))/'VSWR Calculator'!$C$25)-$C79)^2+(1500*ABS(SIN(2*PI()*MOD(Calculator!$B$31/Calculator!$F$16,1)))*IF(MOD(Calculator!$B$31/Calculator!$F$16,1)&lt;0.5,-1,1))^2)/SQRT(((50*POWER(80,POWER(COS(PI()*MOD(Calculator!$B$31/Calculator!$F$16,1)),2))+MIN(500,MAX(30,100*EXP(-0.3*'VSWR Calculator'!$C$24)*(1+3*ABS(MOD('VSWR Calculator'!$C$23/Calculator!$F$16/2,1)-0.5))))/'VSWR Calculator'!$C$25)+$C79)^2+(1500*ABS(SIN(2*PI()*MOD(Calculator!$B$31/Calculator!$F$16,1)))*IF(MOD(Calculator!$B$31/Calculator!$F$16,1)&lt;0.5,-1,1))^2)),2))</f>
        <v>—</v>
      </c>
      <c r="CP79" s="253" t="n">
        <f aca="false">IF(OR(Calculator!$E$17&lt;&gt;"YES",Calculator!$B$31&lt;Calculator!$G$17),"—",ROUND((1+SQRT(((50*POWER(80,POWER(COS(PI()*MOD(Calculator!$B$31/Calculator!$F$17,1)),2))+MIN(500,MAX(30,100*EXP(-0.3*'VSWR Calculator'!$C$24)*(1+3*ABS(MOD('VSWR Calculator'!$C$23/Calculator!$F$17/2,1)-0.5))))/'VSWR Calculator'!$C$25)-$C79)^2+(1500*ABS(SIN(2*PI()*MOD(Calculator!$B$31/Calculator!$F$17,1)))*IF(MOD(Calculator!$B$31/Calculator!$F$17,1)&lt;0.5,-1,1))^2)/SQRT(((50*POWER(80,POWER(COS(PI()*MOD(Calculator!$B$31/Calculator!$F$17,1)),2))+MIN(500,MAX(30,100*EXP(-0.3*'VSWR Calculator'!$C$24)*(1+3*ABS(MOD('VSWR Calculator'!$C$23/Calculator!$F$17/2,1)-0.5))))/'VSWR Calculator'!$C$25)+$C79)^2+(1500*ABS(SIN(2*PI()*MOD(Calculator!$B$31/Calculator!$F$17,1)))*IF(MOD(Calculator!$B$31/Calculator!$F$17,1)&lt;0.5,-1,1))^2))/(1-SQRT(((50*POWER(80,POWER(COS(PI()*MOD(Calculator!$B$31/Calculator!$F$17,1)),2))+MIN(500,MAX(30,100*EXP(-0.3*'VSWR Calculator'!$C$24)*(1+3*ABS(MOD('VSWR Calculator'!$C$23/Calculator!$F$17/2,1)-0.5))))/'VSWR Calculator'!$C$25)-$C79)^2+(1500*ABS(SIN(2*PI()*MOD(Calculator!$B$31/Calculator!$F$17,1)))*IF(MOD(Calculator!$B$31/Calculator!$F$17,1)&lt;0.5,-1,1))^2)/SQRT(((50*POWER(80,POWER(COS(PI()*MOD(Calculator!$B$31/Calculator!$F$17,1)),2))+MIN(500,MAX(30,100*EXP(-0.3*'VSWR Calculator'!$C$24)*(1+3*ABS(MOD('VSWR Calculator'!$C$23/Calculator!$F$17/2,1)-0.5))))/'VSWR Calculator'!$C$25)+$C79)^2+(1500*ABS(SIN(2*PI()*MOD(Calculator!$B$31/Calculator!$F$17,1)))*IF(MOD(Calculator!$B$31/Calculator!$F$17,1)&lt;0.5,-1,1))^2)),2))</f>
        <v>14</v>
      </c>
      <c r="CQ79" s="253" t="str">
        <f aca="false">IF(OR(Calculator!$E$18&lt;&gt;"YES",Calculator!$B$31&lt;Calculator!$G$18),"—",ROUND((1+SQRT(((50*POWER(80,POWER(COS(PI()*MOD(Calculator!$B$31/Calculator!$F$18,1)),2))+MIN(500,MAX(30,100*EXP(-0.3*'VSWR Calculator'!$C$24)*(1+3*ABS(MOD('VSWR Calculator'!$C$23/Calculator!$F$18/2,1)-0.5))))/'VSWR Calculator'!$C$25)-$C79)^2+(1500*ABS(SIN(2*PI()*MOD(Calculator!$B$31/Calculator!$F$18,1)))*IF(MOD(Calculator!$B$31/Calculator!$F$18,1)&lt;0.5,-1,1))^2)/SQRT(((50*POWER(80,POWER(COS(PI()*MOD(Calculator!$B$31/Calculator!$F$18,1)),2))+MIN(500,MAX(30,100*EXP(-0.3*'VSWR Calculator'!$C$24)*(1+3*ABS(MOD('VSWR Calculator'!$C$23/Calculator!$F$18/2,1)-0.5))))/'VSWR Calculator'!$C$25)+$C79)^2+(1500*ABS(SIN(2*PI()*MOD(Calculator!$B$31/Calculator!$F$18,1)))*IF(MOD(Calculator!$B$31/Calculator!$F$18,1)&lt;0.5,-1,1))^2))/(1-SQRT(((50*POWER(80,POWER(COS(PI()*MOD(Calculator!$B$31/Calculator!$F$18,1)),2))+MIN(500,MAX(30,100*EXP(-0.3*'VSWR Calculator'!$C$24)*(1+3*ABS(MOD('VSWR Calculator'!$C$23/Calculator!$F$18/2,1)-0.5))))/'VSWR Calculator'!$C$25)-$C79)^2+(1500*ABS(SIN(2*PI()*MOD(Calculator!$B$31/Calculator!$F$18,1)))*IF(MOD(Calculator!$B$31/Calculator!$F$18,1)&lt;0.5,-1,1))^2)/SQRT(((50*POWER(80,POWER(COS(PI()*MOD(Calculator!$B$31/Calculator!$F$18,1)),2))+MIN(500,MAX(30,100*EXP(-0.3*'VSWR Calculator'!$C$24)*(1+3*ABS(MOD('VSWR Calculator'!$C$23/Calculator!$F$18/2,1)-0.5))))/'VSWR Calculator'!$C$25)+$C79)^2+(1500*ABS(SIN(2*PI()*MOD(Calculator!$B$31/Calculator!$F$18,1)))*IF(MOD(Calculator!$B$31/Calculator!$F$18,1)&lt;0.5,-1,1))^2)),2))</f>
        <v>—</v>
      </c>
      <c r="CR79" s="253" t="str">
        <f aca="false">IF(OR(Calculator!$E$19&lt;&gt;"YES",Calculator!$B$31&lt;Calculator!$G$19),"—",ROUND((1+SQRT(((50*POWER(80,POWER(COS(PI()*MOD(Calculator!$B$31/Calculator!$F$19,1)),2))+MIN(500,MAX(30,100*EXP(-0.3*'VSWR Calculator'!$C$24)*(1+3*ABS(MOD('VSWR Calculator'!$C$23/Calculator!$F$19/2,1)-0.5))))/'VSWR Calculator'!$C$25)-$C79)^2+(1500*ABS(SIN(2*PI()*MOD(Calculator!$B$31/Calculator!$F$19,1)))*IF(MOD(Calculator!$B$31/Calculator!$F$19,1)&lt;0.5,-1,1))^2)/SQRT(((50*POWER(80,POWER(COS(PI()*MOD(Calculator!$B$31/Calculator!$F$19,1)),2))+MIN(500,MAX(30,100*EXP(-0.3*'VSWR Calculator'!$C$24)*(1+3*ABS(MOD('VSWR Calculator'!$C$23/Calculator!$F$19/2,1)-0.5))))/'VSWR Calculator'!$C$25)+$C79)^2+(1500*ABS(SIN(2*PI()*MOD(Calculator!$B$31/Calculator!$F$19,1)))*IF(MOD(Calculator!$B$31/Calculator!$F$19,1)&lt;0.5,-1,1))^2))/(1-SQRT(((50*POWER(80,POWER(COS(PI()*MOD(Calculator!$B$31/Calculator!$F$19,1)),2))+MIN(500,MAX(30,100*EXP(-0.3*'VSWR Calculator'!$C$24)*(1+3*ABS(MOD('VSWR Calculator'!$C$23/Calculator!$F$19/2,1)-0.5))))/'VSWR Calculator'!$C$25)-$C79)^2+(1500*ABS(SIN(2*PI()*MOD(Calculator!$B$31/Calculator!$F$19,1)))*IF(MOD(Calculator!$B$31/Calculator!$F$19,1)&lt;0.5,-1,1))^2)/SQRT(((50*POWER(80,POWER(COS(PI()*MOD(Calculator!$B$31/Calculator!$F$19,1)),2))+MIN(500,MAX(30,100*EXP(-0.3*'VSWR Calculator'!$C$24)*(1+3*ABS(MOD('VSWR Calculator'!$C$23/Calculator!$F$19/2,1)-0.5))))/'VSWR Calculator'!$C$25)+$C79)^2+(1500*ABS(SIN(2*PI()*MOD(Calculator!$B$31/Calculator!$F$19,1)))*IF(MOD(Calculator!$B$31/Calculator!$F$19,1)&lt;0.5,-1,1))^2)),2))</f>
        <v>—</v>
      </c>
      <c r="CS79" s="253" t="str">
        <f aca="false">IF(OR(Calculator!$E$20&lt;&gt;"YES",Calculator!$B$31&lt;Calculator!$G$20),"—",ROUND((1+SQRT(((50*POWER(80,POWER(COS(PI()*MOD(Calculator!$B$31/Calculator!$F$20,1)),2))+MIN(500,MAX(30,100*EXP(-0.3*'VSWR Calculator'!$C$24)*(1+3*ABS(MOD('VSWR Calculator'!$C$23/Calculator!$F$20/2,1)-0.5))))/'VSWR Calculator'!$C$25)-$C79)^2+(1500*ABS(SIN(2*PI()*MOD(Calculator!$B$31/Calculator!$F$20,1)))*IF(MOD(Calculator!$B$31/Calculator!$F$20,1)&lt;0.5,-1,1))^2)/SQRT(((50*POWER(80,POWER(COS(PI()*MOD(Calculator!$B$31/Calculator!$F$20,1)),2))+MIN(500,MAX(30,100*EXP(-0.3*'VSWR Calculator'!$C$24)*(1+3*ABS(MOD('VSWR Calculator'!$C$23/Calculator!$F$20/2,1)-0.5))))/'VSWR Calculator'!$C$25)+$C79)^2+(1500*ABS(SIN(2*PI()*MOD(Calculator!$B$31/Calculator!$F$20,1)))*IF(MOD(Calculator!$B$31/Calculator!$F$20,1)&lt;0.5,-1,1))^2))/(1-SQRT(((50*POWER(80,POWER(COS(PI()*MOD(Calculator!$B$31/Calculator!$F$20,1)),2))+MIN(500,MAX(30,100*EXP(-0.3*'VSWR Calculator'!$C$24)*(1+3*ABS(MOD('VSWR Calculator'!$C$23/Calculator!$F$20/2,1)-0.5))))/'VSWR Calculator'!$C$25)-$C79)^2+(1500*ABS(SIN(2*PI()*MOD(Calculator!$B$31/Calculator!$F$20,1)))*IF(MOD(Calculator!$B$31/Calculator!$F$20,1)&lt;0.5,-1,1))^2)/SQRT(((50*POWER(80,POWER(COS(PI()*MOD(Calculator!$B$31/Calculator!$F$20,1)),2))+MIN(500,MAX(30,100*EXP(-0.3*'VSWR Calculator'!$C$24)*(1+3*ABS(MOD('VSWR Calculator'!$C$23/Calculator!$F$20/2,1)-0.5))))/'VSWR Calculator'!$C$25)+$C79)^2+(1500*ABS(SIN(2*PI()*MOD(Calculator!$B$31/Calculator!$F$20,1)))*IF(MOD(Calculator!$B$31/Calculator!$F$20,1)&lt;0.5,-1,1))^2)),2))</f>
        <v>—</v>
      </c>
      <c r="CT79" s="253" t="str">
        <f aca="false">IF(OR(Calculator!$E$21&lt;&gt;"YES",Calculator!$B$31&lt;Calculator!$G$21),"—",ROUND((1+SQRT(((50*POWER(80,POWER(COS(PI()*MOD(Calculator!$B$31/Calculator!$F$21,1)),2))+MIN(500,MAX(30,100*EXP(-0.3*'VSWR Calculator'!$C$24)*(1+3*ABS(MOD('VSWR Calculator'!$C$23/Calculator!$F$21/2,1)-0.5))))/'VSWR Calculator'!$C$25)-$C79)^2+(1500*ABS(SIN(2*PI()*MOD(Calculator!$B$31/Calculator!$F$21,1)))*IF(MOD(Calculator!$B$31/Calculator!$F$21,1)&lt;0.5,-1,1))^2)/SQRT(((50*POWER(80,POWER(COS(PI()*MOD(Calculator!$B$31/Calculator!$F$21,1)),2))+MIN(500,MAX(30,100*EXP(-0.3*'VSWR Calculator'!$C$24)*(1+3*ABS(MOD('VSWR Calculator'!$C$23/Calculator!$F$21/2,1)-0.5))))/'VSWR Calculator'!$C$25)+$C79)^2+(1500*ABS(SIN(2*PI()*MOD(Calculator!$B$31/Calculator!$F$21,1)))*IF(MOD(Calculator!$B$31/Calculator!$F$21,1)&lt;0.5,-1,1))^2))/(1-SQRT(((50*POWER(80,POWER(COS(PI()*MOD(Calculator!$B$31/Calculator!$F$21,1)),2))+MIN(500,MAX(30,100*EXP(-0.3*'VSWR Calculator'!$C$24)*(1+3*ABS(MOD('VSWR Calculator'!$C$23/Calculator!$F$21/2,1)-0.5))))/'VSWR Calculator'!$C$25)-$C79)^2+(1500*ABS(SIN(2*PI()*MOD(Calculator!$B$31/Calculator!$F$21,1)))*IF(MOD(Calculator!$B$31/Calculator!$F$21,1)&lt;0.5,-1,1))^2)/SQRT(((50*POWER(80,POWER(COS(PI()*MOD(Calculator!$B$31/Calculator!$F$21,1)),2))+MIN(500,MAX(30,100*EXP(-0.3*'VSWR Calculator'!$C$24)*(1+3*ABS(MOD('VSWR Calculator'!$C$23/Calculator!$F$21/2,1)-0.5))))/'VSWR Calculator'!$C$25)+$C79)^2+(1500*ABS(SIN(2*PI()*MOD(Calculator!$B$31/Calculator!$F$21,1)))*IF(MOD(Calculator!$B$31/Calculator!$F$21,1)&lt;0.5,-1,1))^2)),2))</f>
        <v>—</v>
      </c>
      <c r="CU79" s="253" t="str">
        <f aca="false">IF(OR(Calculator!$E$22&lt;&gt;"YES",Calculator!$B$31&lt;Calculator!$G$22),"—",ROUND((1+SQRT(((50*POWER(80,POWER(COS(PI()*MOD(Calculator!$B$31/Calculator!$F$22,1)),2))+MIN(500,MAX(30,100*EXP(-0.3*'VSWR Calculator'!$C$24)*(1+3*ABS(MOD('VSWR Calculator'!$C$23/Calculator!$F$22/2,1)-0.5))))/'VSWR Calculator'!$C$25)-$C79)^2+(1500*ABS(SIN(2*PI()*MOD(Calculator!$B$31/Calculator!$F$22,1)))*IF(MOD(Calculator!$B$31/Calculator!$F$22,1)&lt;0.5,-1,1))^2)/SQRT(((50*POWER(80,POWER(COS(PI()*MOD(Calculator!$B$31/Calculator!$F$22,1)),2))+MIN(500,MAX(30,100*EXP(-0.3*'VSWR Calculator'!$C$24)*(1+3*ABS(MOD('VSWR Calculator'!$C$23/Calculator!$F$22/2,1)-0.5))))/'VSWR Calculator'!$C$25)+$C79)^2+(1500*ABS(SIN(2*PI()*MOD(Calculator!$B$31/Calculator!$F$22,1)))*IF(MOD(Calculator!$B$31/Calculator!$F$22,1)&lt;0.5,-1,1))^2))/(1-SQRT(((50*POWER(80,POWER(COS(PI()*MOD(Calculator!$B$31/Calculator!$F$22,1)),2))+MIN(500,MAX(30,100*EXP(-0.3*'VSWR Calculator'!$C$24)*(1+3*ABS(MOD('VSWR Calculator'!$C$23/Calculator!$F$22/2,1)-0.5))))/'VSWR Calculator'!$C$25)-$C79)^2+(1500*ABS(SIN(2*PI()*MOD(Calculator!$B$31/Calculator!$F$22,1)))*IF(MOD(Calculator!$B$31/Calculator!$F$22,1)&lt;0.5,-1,1))^2)/SQRT(((50*POWER(80,POWER(COS(PI()*MOD(Calculator!$B$31/Calculator!$F$22,1)),2))+MIN(500,MAX(30,100*EXP(-0.3*'VSWR Calculator'!$C$24)*(1+3*ABS(MOD('VSWR Calculator'!$C$23/Calculator!$F$22/2,1)-0.5))))/'VSWR Calculator'!$C$25)+$C79)^2+(1500*ABS(SIN(2*PI()*MOD(Calculator!$B$31/Calculator!$F$22,1)))*IF(MOD(Calculator!$B$31/Calculator!$F$22,1)&lt;0.5,-1,1))^2)),2))</f>
        <v>—</v>
      </c>
      <c r="CV79" s="253" t="n">
        <f aca="false">IFERROR(ROUND((IF(ISNUMBER(CK79),CK79,0)+IF(ISNUMBER(CL79),CL79,0)+IF(ISNUMBER(CM79),CM79,0)+IF(ISNUMBER(CN79),CN79,0)+IF(ISNUMBER(CO79),CO79,0)+IF(ISNUMBER(CP79),CP79,0)+IF(ISNUMBER(CQ79),CQ79,0)+IF(ISNUMBER(CR79),CR79,0)+IF(ISNUMBER(CS79),CS79,0)+IF(ISNUMBER(CT79),CT79,0)+IF(ISNUMBER(CU79),CU79,0))/(IF(ISNUMBER(CK79),1,0)+IF(ISNUMBER(CL79),1,0)+IF(ISNUMBER(CM79),1,0)+IF(ISNUMBER(CN79),1,0)+IF(ISNUMBER(CO79),1,0)+IF(ISNUMBER(CP79),1,0)+IF(ISNUMBER(CQ79),1,0)+IF(ISNUMBER(CR79),1,0)+IF(ISNUMBER(CS79),1,0)+IF(ISNUMBER(CT79),1,0)+IF(ISNUMBER(CU79),1,0)),4),"")</f>
        <v>15.225</v>
      </c>
      <c r="CW79" s="253" t="str">
        <f aca="false">IF(OR(Calculator!$E$12&lt;&gt;"YES",Calculator!$B$32&lt;Calculator!$G$12),"—",ROUND((1+SQRT(((50*POWER(80,POWER(COS(PI()*MOD(Calculator!$B$32/Calculator!$F$12,1)),2))+MIN(500,MAX(30,100*EXP(-0.3*'VSWR Calculator'!$C$24)*(1+3*ABS(MOD('VSWR Calculator'!$C$23/Calculator!$F$12/2,1)-0.5))))/'VSWR Calculator'!$C$25)-$C79)^2+(1500*ABS(SIN(2*PI()*MOD(Calculator!$B$32/Calculator!$F$12,1)))*IF(MOD(Calculator!$B$32/Calculator!$F$12,1)&lt;0.5,-1,1))^2)/SQRT(((50*POWER(80,POWER(COS(PI()*MOD(Calculator!$B$32/Calculator!$F$12,1)),2))+MIN(500,MAX(30,100*EXP(-0.3*'VSWR Calculator'!$C$24)*(1+3*ABS(MOD('VSWR Calculator'!$C$23/Calculator!$F$12/2,1)-0.5))))/'VSWR Calculator'!$C$25)+$C79)^2+(1500*ABS(SIN(2*PI()*MOD(Calculator!$B$32/Calculator!$F$12,1)))*IF(MOD(Calculator!$B$32/Calculator!$F$12,1)&lt;0.5,-1,1))^2))/(1-SQRT(((50*POWER(80,POWER(COS(PI()*MOD(Calculator!$B$32/Calculator!$F$12,1)),2))+MIN(500,MAX(30,100*EXP(-0.3*'VSWR Calculator'!$C$24)*(1+3*ABS(MOD('VSWR Calculator'!$C$23/Calculator!$F$12/2,1)-0.5))))/'VSWR Calculator'!$C$25)-$C79)^2+(1500*ABS(SIN(2*PI()*MOD(Calculator!$B$32/Calculator!$F$12,1)))*IF(MOD(Calculator!$B$32/Calculator!$F$12,1)&lt;0.5,-1,1))^2)/SQRT(((50*POWER(80,POWER(COS(PI()*MOD(Calculator!$B$32/Calculator!$F$12,1)),2))+MIN(500,MAX(30,100*EXP(-0.3*'VSWR Calculator'!$C$24)*(1+3*ABS(MOD('VSWR Calculator'!$C$23/Calculator!$F$12/2,1)-0.5))))/'VSWR Calculator'!$C$25)+$C79)^2+(1500*ABS(SIN(2*PI()*MOD(Calculator!$B$32/Calculator!$F$12,1)))*IF(MOD(Calculator!$B$32/Calculator!$F$12,1)&lt;0.5,-1,1))^2)),2))</f>
        <v>—</v>
      </c>
      <c r="CX79" s="253" t="str">
        <f aca="false">IF(OR(Calculator!$E$13&lt;&gt;"YES",Calculator!$B$32&lt;Calculator!$G$13),"—",ROUND((1+SQRT(((50*POWER(80,POWER(COS(PI()*MOD(Calculator!$B$32/Calculator!$F$13,1)),2))+MIN(500,MAX(30,100*EXP(-0.3*'VSWR Calculator'!$C$24)*(1+3*ABS(MOD('VSWR Calculator'!$C$23/Calculator!$F$13/2,1)-0.5))))/'VSWR Calculator'!$C$25)-$C79)^2+(1500*ABS(SIN(2*PI()*MOD(Calculator!$B$32/Calculator!$F$13,1)))*IF(MOD(Calculator!$B$32/Calculator!$F$13,1)&lt;0.5,-1,1))^2)/SQRT(((50*POWER(80,POWER(COS(PI()*MOD(Calculator!$B$32/Calculator!$F$13,1)),2))+MIN(500,MAX(30,100*EXP(-0.3*'VSWR Calculator'!$C$24)*(1+3*ABS(MOD('VSWR Calculator'!$C$23/Calculator!$F$13/2,1)-0.5))))/'VSWR Calculator'!$C$25)+$C79)^2+(1500*ABS(SIN(2*PI()*MOD(Calculator!$B$32/Calculator!$F$13,1)))*IF(MOD(Calculator!$B$32/Calculator!$F$13,1)&lt;0.5,-1,1))^2))/(1-SQRT(((50*POWER(80,POWER(COS(PI()*MOD(Calculator!$B$32/Calculator!$F$13,1)),2))+MIN(500,MAX(30,100*EXP(-0.3*'VSWR Calculator'!$C$24)*(1+3*ABS(MOD('VSWR Calculator'!$C$23/Calculator!$F$13/2,1)-0.5))))/'VSWR Calculator'!$C$25)-$C79)^2+(1500*ABS(SIN(2*PI()*MOD(Calculator!$B$32/Calculator!$F$13,1)))*IF(MOD(Calculator!$B$32/Calculator!$F$13,1)&lt;0.5,-1,1))^2)/SQRT(((50*POWER(80,POWER(COS(PI()*MOD(Calculator!$B$32/Calculator!$F$13,1)),2))+MIN(500,MAX(30,100*EXP(-0.3*'VSWR Calculator'!$C$24)*(1+3*ABS(MOD('VSWR Calculator'!$C$23/Calculator!$F$13/2,1)-0.5))))/'VSWR Calculator'!$C$25)+$C79)^2+(1500*ABS(SIN(2*PI()*MOD(Calculator!$B$32/Calculator!$F$13,1)))*IF(MOD(Calculator!$B$32/Calculator!$F$13,1)&lt;0.5,-1,1))^2)),2))</f>
        <v>—</v>
      </c>
      <c r="CY79" s="253" t="str">
        <f aca="false">IF(OR(Calculator!$E$14&lt;&gt;"YES",Calculator!$B$32&lt;Calculator!$G$14),"—",ROUND((1+SQRT(((50*POWER(80,POWER(COS(PI()*MOD(Calculator!$B$32/Calculator!$F$14,1)),2))+MIN(500,MAX(30,100*EXP(-0.3*'VSWR Calculator'!$C$24)*(1+3*ABS(MOD('VSWR Calculator'!$C$23/Calculator!$F$14/2,1)-0.5))))/'VSWR Calculator'!$C$25)-$C79)^2+(1500*ABS(SIN(2*PI()*MOD(Calculator!$B$32/Calculator!$F$14,1)))*IF(MOD(Calculator!$B$32/Calculator!$F$14,1)&lt;0.5,-1,1))^2)/SQRT(((50*POWER(80,POWER(COS(PI()*MOD(Calculator!$B$32/Calculator!$F$14,1)),2))+MIN(500,MAX(30,100*EXP(-0.3*'VSWR Calculator'!$C$24)*(1+3*ABS(MOD('VSWR Calculator'!$C$23/Calculator!$F$14/2,1)-0.5))))/'VSWR Calculator'!$C$25)+$C79)^2+(1500*ABS(SIN(2*PI()*MOD(Calculator!$B$32/Calculator!$F$14,1)))*IF(MOD(Calculator!$B$32/Calculator!$F$14,1)&lt;0.5,-1,1))^2))/(1-SQRT(((50*POWER(80,POWER(COS(PI()*MOD(Calculator!$B$32/Calculator!$F$14,1)),2))+MIN(500,MAX(30,100*EXP(-0.3*'VSWR Calculator'!$C$24)*(1+3*ABS(MOD('VSWR Calculator'!$C$23/Calculator!$F$14/2,1)-0.5))))/'VSWR Calculator'!$C$25)-$C79)^2+(1500*ABS(SIN(2*PI()*MOD(Calculator!$B$32/Calculator!$F$14,1)))*IF(MOD(Calculator!$B$32/Calculator!$F$14,1)&lt;0.5,-1,1))^2)/SQRT(((50*POWER(80,POWER(COS(PI()*MOD(Calculator!$B$32/Calculator!$F$14,1)),2))+MIN(500,MAX(30,100*EXP(-0.3*'VSWR Calculator'!$C$24)*(1+3*ABS(MOD('VSWR Calculator'!$C$23/Calculator!$F$14/2,1)-0.5))))/'VSWR Calculator'!$C$25)+$C79)^2+(1500*ABS(SIN(2*PI()*MOD(Calculator!$B$32/Calculator!$F$14,1)))*IF(MOD(Calculator!$B$32/Calculator!$F$14,1)&lt;0.5,-1,1))^2)),2))</f>
        <v>—</v>
      </c>
      <c r="CZ79" s="253" t="n">
        <f aca="false">IF(OR(Calculator!$E$15&lt;&gt;"YES",Calculator!$B$32&lt;Calculator!$G$15),"—",ROUND((1+SQRT(((50*POWER(80,POWER(COS(PI()*MOD(Calculator!$B$32/Calculator!$F$15,1)),2))+MIN(500,MAX(30,100*EXP(-0.3*'VSWR Calculator'!$C$24)*(1+3*ABS(MOD('VSWR Calculator'!$C$23/Calculator!$F$15/2,1)-0.5))))/'VSWR Calculator'!$C$25)-$C79)^2+(1500*ABS(SIN(2*PI()*MOD(Calculator!$B$32/Calculator!$F$15,1)))*IF(MOD(Calculator!$B$32/Calculator!$F$15,1)&lt;0.5,-1,1))^2)/SQRT(((50*POWER(80,POWER(COS(PI()*MOD(Calculator!$B$32/Calculator!$F$15,1)),2))+MIN(500,MAX(30,100*EXP(-0.3*'VSWR Calculator'!$C$24)*(1+3*ABS(MOD('VSWR Calculator'!$C$23/Calculator!$F$15/2,1)-0.5))))/'VSWR Calculator'!$C$25)+$C79)^2+(1500*ABS(SIN(2*PI()*MOD(Calculator!$B$32/Calculator!$F$15,1)))*IF(MOD(Calculator!$B$32/Calculator!$F$15,1)&lt;0.5,-1,1))^2))/(1-SQRT(((50*POWER(80,POWER(COS(PI()*MOD(Calculator!$B$32/Calculator!$F$15,1)),2))+MIN(500,MAX(30,100*EXP(-0.3*'VSWR Calculator'!$C$24)*(1+3*ABS(MOD('VSWR Calculator'!$C$23/Calculator!$F$15/2,1)-0.5))))/'VSWR Calculator'!$C$25)-$C79)^2+(1500*ABS(SIN(2*PI()*MOD(Calculator!$B$32/Calculator!$F$15,1)))*IF(MOD(Calculator!$B$32/Calculator!$F$15,1)&lt;0.5,-1,1))^2)/SQRT(((50*POWER(80,POWER(COS(PI()*MOD(Calculator!$B$32/Calculator!$F$15,1)),2))+MIN(500,MAX(30,100*EXP(-0.3*'VSWR Calculator'!$C$24)*(1+3*ABS(MOD('VSWR Calculator'!$C$23/Calculator!$F$15/2,1)-0.5))))/'VSWR Calculator'!$C$25)+$C79)^2+(1500*ABS(SIN(2*PI()*MOD(Calculator!$B$32/Calculator!$F$15,1)))*IF(MOD(Calculator!$B$32/Calculator!$F$15,1)&lt;0.5,-1,1))^2)),2))</f>
        <v>2.44</v>
      </c>
      <c r="DA79" s="253" t="str">
        <f aca="false">IF(OR(Calculator!$E$16&lt;&gt;"YES",Calculator!$B$32&lt;Calculator!$G$16),"—",ROUND((1+SQRT(((50*POWER(80,POWER(COS(PI()*MOD(Calculator!$B$32/Calculator!$F$16,1)),2))+MIN(500,MAX(30,100*EXP(-0.3*'VSWR Calculator'!$C$24)*(1+3*ABS(MOD('VSWR Calculator'!$C$23/Calculator!$F$16/2,1)-0.5))))/'VSWR Calculator'!$C$25)-$C79)^2+(1500*ABS(SIN(2*PI()*MOD(Calculator!$B$32/Calculator!$F$16,1)))*IF(MOD(Calculator!$B$32/Calculator!$F$16,1)&lt;0.5,-1,1))^2)/SQRT(((50*POWER(80,POWER(COS(PI()*MOD(Calculator!$B$32/Calculator!$F$16,1)),2))+MIN(500,MAX(30,100*EXP(-0.3*'VSWR Calculator'!$C$24)*(1+3*ABS(MOD('VSWR Calculator'!$C$23/Calculator!$F$16/2,1)-0.5))))/'VSWR Calculator'!$C$25)+$C79)^2+(1500*ABS(SIN(2*PI()*MOD(Calculator!$B$32/Calculator!$F$16,1)))*IF(MOD(Calculator!$B$32/Calculator!$F$16,1)&lt;0.5,-1,1))^2))/(1-SQRT(((50*POWER(80,POWER(COS(PI()*MOD(Calculator!$B$32/Calculator!$F$16,1)),2))+MIN(500,MAX(30,100*EXP(-0.3*'VSWR Calculator'!$C$24)*(1+3*ABS(MOD('VSWR Calculator'!$C$23/Calculator!$F$16/2,1)-0.5))))/'VSWR Calculator'!$C$25)-$C79)^2+(1500*ABS(SIN(2*PI()*MOD(Calculator!$B$32/Calculator!$F$16,1)))*IF(MOD(Calculator!$B$32/Calculator!$F$16,1)&lt;0.5,-1,1))^2)/SQRT(((50*POWER(80,POWER(COS(PI()*MOD(Calculator!$B$32/Calculator!$F$16,1)),2))+MIN(500,MAX(30,100*EXP(-0.3*'VSWR Calculator'!$C$24)*(1+3*ABS(MOD('VSWR Calculator'!$C$23/Calculator!$F$16/2,1)-0.5))))/'VSWR Calculator'!$C$25)+$C79)^2+(1500*ABS(SIN(2*PI()*MOD(Calculator!$B$32/Calculator!$F$16,1)))*IF(MOD(Calculator!$B$32/Calculator!$F$16,1)&lt;0.5,-1,1))^2)),2))</f>
        <v>—</v>
      </c>
      <c r="DB79" s="253" t="n">
        <f aca="false">IF(OR(Calculator!$E$17&lt;&gt;"YES",Calculator!$B$32&lt;Calculator!$G$17),"—",ROUND((1+SQRT(((50*POWER(80,POWER(COS(PI()*MOD(Calculator!$B$32/Calculator!$F$17,1)),2))+MIN(500,MAX(30,100*EXP(-0.3*'VSWR Calculator'!$C$24)*(1+3*ABS(MOD('VSWR Calculator'!$C$23/Calculator!$F$17/2,1)-0.5))))/'VSWR Calculator'!$C$25)-$C79)^2+(1500*ABS(SIN(2*PI()*MOD(Calculator!$B$32/Calculator!$F$17,1)))*IF(MOD(Calculator!$B$32/Calculator!$F$17,1)&lt;0.5,-1,1))^2)/SQRT(((50*POWER(80,POWER(COS(PI()*MOD(Calculator!$B$32/Calculator!$F$17,1)),2))+MIN(500,MAX(30,100*EXP(-0.3*'VSWR Calculator'!$C$24)*(1+3*ABS(MOD('VSWR Calculator'!$C$23/Calculator!$F$17/2,1)-0.5))))/'VSWR Calculator'!$C$25)+$C79)^2+(1500*ABS(SIN(2*PI()*MOD(Calculator!$B$32/Calculator!$F$17,1)))*IF(MOD(Calculator!$B$32/Calculator!$F$17,1)&lt;0.5,-1,1))^2))/(1-SQRT(((50*POWER(80,POWER(COS(PI()*MOD(Calculator!$B$32/Calculator!$F$17,1)),2))+MIN(500,MAX(30,100*EXP(-0.3*'VSWR Calculator'!$C$24)*(1+3*ABS(MOD('VSWR Calculator'!$C$23/Calculator!$F$17/2,1)-0.5))))/'VSWR Calculator'!$C$25)-$C79)^2+(1500*ABS(SIN(2*PI()*MOD(Calculator!$B$32/Calculator!$F$17,1)))*IF(MOD(Calculator!$B$32/Calculator!$F$17,1)&lt;0.5,-1,1))^2)/SQRT(((50*POWER(80,POWER(COS(PI()*MOD(Calculator!$B$32/Calculator!$F$17,1)),2))+MIN(500,MAX(30,100*EXP(-0.3*'VSWR Calculator'!$C$24)*(1+3*ABS(MOD('VSWR Calculator'!$C$23/Calculator!$F$17/2,1)-0.5))))/'VSWR Calculator'!$C$25)+$C79)^2+(1500*ABS(SIN(2*PI()*MOD(Calculator!$B$32/Calculator!$F$17,1)))*IF(MOD(Calculator!$B$32/Calculator!$F$17,1)&lt;0.5,-1,1))^2)),2))</f>
        <v>14.62</v>
      </c>
      <c r="DC79" s="253" t="str">
        <f aca="false">IF(OR(Calculator!$E$18&lt;&gt;"YES",Calculator!$B$32&lt;Calculator!$G$18),"—",ROUND((1+SQRT(((50*POWER(80,POWER(COS(PI()*MOD(Calculator!$B$32/Calculator!$F$18,1)),2))+MIN(500,MAX(30,100*EXP(-0.3*'VSWR Calculator'!$C$24)*(1+3*ABS(MOD('VSWR Calculator'!$C$23/Calculator!$F$18/2,1)-0.5))))/'VSWR Calculator'!$C$25)-$C79)^2+(1500*ABS(SIN(2*PI()*MOD(Calculator!$B$32/Calculator!$F$18,1)))*IF(MOD(Calculator!$B$32/Calculator!$F$18,1)&lt;0.5,-1,1))^2)/SQRT(((50*POWER(80,POWER(COS(PI()*MOD(Calculator!$B$32/Calculator!$F$18,1)),2))+MIN(500,MAX(30,100*EXP(-0.3*'VSWR Calculator'!$C$24)*(1+3*ABS(MOD('VSWR Calculator'!$C$23/Calculator!$F$18/2,1)-0.5))))/'VSWR Calculator'!$C$25)+$C79)^2+(1500*ABS(SIN(2*PI()*MOD(Calculator!$B$32/Calculator!$F$18,1)))*IF(MOD(Calculator!$B$32/Calculator!$F$18,1)&lt;0.5,-1,1))^2))/(1-SQRT(((50*POWER(80,POWER(COS(PI()*MOD(Calculator!$B$32/Calculator!$F$18,1)),2))+MIN(500,MAX(30,100*EXP(-0.3*'VSWR Calculator'!$C$24)*(1+3*ABS(MOD('VSWR Calculator'!$C$23/Calculator!$F$18/2,1)-0.5))))/'VSWR Calculator'!$C$25)-$C79)^2+(1500*ABS(SIN(2*PI()*MOD(Calculator!$B$32/Calculator!$F$18,1)))*IF(MOD(Calculator!$B$32/Calculator!$F$18,1)&lt;0.5,-1,1))^2)/SQRT(((50*POWER(80,POWER(COS(PI()*MOD(Calculator!$B$32/Calculator!$F$18,1)),2))+MIN(500,MAX(30,100*EXP(-0.3*'VSWR Calculator'!$C$24)*(1+3*ABS(MOD('VSWR Calculator'!$C$23/Calculator!$F$18/2,1)-0.5))))/'VSWR Calculator'!$C$25)+$C79)^2+(1500*ABS(SIN(2*PI()*MOD(Calculator!$B$32/Calculator!$F$18,1)))*IF(MOD(Calculator!$B$32/Calculator!$F$18,1)&lt;0.5,-1,1))^2)),2))</f>
        <v>—</v>
      </c>
      <c r="DD79" s="253" t="str">
        <f aca="false">IF(OR(Calculator!$E$19&lt;&gt;"YES",Calculator!$B$32&lt;Calculator!$G$19),"—",ROUND((1+SQRT(((50*POWER(80,POWER(COS(PI()*MOD(Calculator!$B$32/Calculator!$F$19,1)),2))+MIN(500,MAX(30,100*EXP(-0.3*'VSWR Calculator'!$C$24)*(1+3*ABS(MOD('VSWR Calculator'!$C$23/Calculator!$F$19/2,1)-0.5))))/'VSWR Calculator'!$C$25)-$C79)^2+(1500*ABS(SIN(2*PI()*MOD(Calculator!$B$32/Calculator!$F$19,1)))*IF(MOD(Calculator!$B$32/Calculator!$F$19,1)&lt;0.5,-1,1))^2)/SQRT(((50*POWER(80,POWER(COS(PI()*MOD(Calculator!$B$32/Calculator!$F$19,1)),2))+MIN(500,MAX(30,100*EXP(-0.3*'VSWR Calculator'!$C$24)*(1+3*ABS(MOD('VSWR Calculator'!$C$23/Calculator!$F$19/2,1)-0.5))))/'VSWR Calculator'!$C$25)+$C79)^2+(1500*ABS(SIN(2*PI()*MOD(Calculator!$B$32/Calculator!$F$19,1)))*IF(MOD(Calculator!$B$32/Calculator!$F$19,1)&lt;0.5,-1,1))^2))/(1-SQRT(((50*POWER(80,POWER(COS(PI()*MOD(Calculator!$B$32/Calculator!$F$19,1)),2))+MIN(500,MAX(30,100*EXP(-0.3*'VSWR Calculator'!$C$24)*(1+3*ABS(MOD('VSWR Calculator'!$C$23/Calculator!$F$19/2,1)-0.5))))/'VSWR Calculator'!$C$25)-$C79)^2+(1500*ABS(SIN(2*PI()*MOD(Calculator!$B$32/Calculator!$F$19,1)))*IF(MOD(Calculator!$B$32/Calculator!$F$19,1)&lt;0.5,-1,1))^2)/SQRT(((50*POWER(80,POWER(COS(PI()*MOD(Calculator!$B$32/Calculator!$F$19,1)),2))+MIN(500,MAX(30,100*EXP(-0.3*'VSWR Calculator'!$C$24)*(1+3*ABS(MOD('VSWR Calculator'!$C$23/Calculator!$F$19/2,1)-0.5))))/'VSWR Calculator'!$C$25)+$C79)^2+(1500*ABS(SIN(2*PI()*MOD(Calculator!$B$32/Calculator!$F$19,1)))*IF(MOD(Calculator!$B$32/Calculator!$F$19,1)&lt;0.5,-1,1))^2)),2))</f>
        <v>—</v>
      </c>
      <c r="DE79" s="253" t="str">
        <f aca="false">IF(OR(Calculator!$E$20&lt;&gt;"YES",Calculator!$B$32&lt;Calculator!$G$20),"—",ROUND((1+SQRT(((50*POWER(80,POWER(COS(PI()*MOD(Calculator!$B$32/Calculator!$F$20,1)),2))+MIN(500,MAX(30,100*EXP(-0.3*'VSWR Calculator'!$C$24)*(1+3*ABS(MOD('VSWR Calculator'!$C$23/Calculator!$F$20/2,1)-0.5))))/'VSWR Calculator'!$C$25)-$C79)^2+(1500*ABS(SIN(2*PI()*MOD(Calculator!$B$32/Calculator!$F$20,1)))*IF(MOD(Calculator!$B$32/Calculator!$F$20,1)&lt;0.5,-1,1))^2)/SQRT(((50*POWER(80,POWER(COS(PI()*MOD(Calculator!$B$32/Calculator!$F$20,1)),2))+MIN(500,MAX(30,100*EXP(-0.3*'VSWR Calculator'!$C$24)*(1+3*ABS(MOD('VSWR Calculator'!$C$23/Calculator!$F$20/2,1)-0.5))))/'VSWR Calculator'!$C$25)+$C79)^2+(1500*ABS(SIN(2*PI()*MOD(Calculator!$B$32/Calculator!$F$20,1)))*IF(MOD(Calculator!$B$32/Calculator!$F$20,1)&lt;0.5,-1,1))^2))/(1-SQRT(((50*POWER(80,POWER(COS(PI()*MOD(Calculator!$B$32/Calculator!$F$20,1)),2))+MIN(500,MAX(30,100*EXP(-0.3*'VSWR Calculator'!$C$24)*(1+3*ABS(MOD('VSWR Calculator'!$C$23/Calculator!$F$20/2,1)-0.5))))/'VSWR Calculator'!$C$25)-$C79)^2+(1500*ABS(SIN(2*PI()*MOD(Calculator!$B$32/Calculator!$F$20,1)))*IF(MOD(Calculator!$B$32/Calculator!$F$20,1)&lt;0.5,-1,1))^2)/SQRT(((50*POWER(80,POWER(COS(PI()*MOD(Calculator!$B$32/Calculator!$F$20,1)),2))+MIN(500,MAX(30,100*EXP(-0.3*'VSWR Calculator'!$C$24)*(1+3*ABS(MOD('VSWR Calculator'!$C$23/Calculator!$F$20/2,1)-0.5))))/'VSWR Calculator'!$C$25)+$C79)^2+(1500*ABS(SIN(2*PI()*MOD(Calculator!$B$32/Calculator!$F$20,1)))*IF(MOD(Calculator!$B$32/Calculator!$F$20,1)&lt;0.5,-1,1))^2)),2))</f>
        <v>—</v>
      </c>
      <c r="DF79" s="253" t="str">
        <f aca="false">IF(OR(Calculator!$E$21&lt;&gt;"YES",Calculator!$B$32&lt;Calculator!$G$21),"—",ROUND((1+SQRT(((50*POWER(80,POWER(COS(PI()*MOD(Calculator!$B$32/Calculator!$F$21,1)),2))+MIN(500,MAX(30,100*EXP(-0.3*'VSWR Calculator'!$C$24)*(1+3*ABS(MOD('VSWR Calculator'!$C$23/Calculator!$F$21/2,1)-0.5))))/'VSWR Calculator'!$C$25)-$C79)^2+(1500*ABS(SIN(2*PI()*MOD(Calculator!$B$32/Calculator!$F$21,1)))*IF(MOD(Calculator!$B$32/Calculator!$F$21,1)&lt;0.5,-1,1))^2)/SQRT(((50*POWER(80,POWER(COS(PI()*MOD(Calculator!$B$32/Calculator!$F$21,1)),2))+MIN(500,MAX(30,100*EXP(-0.3*'VSWR Calculator'!$C$24)*(1+3*ABS(MOD('VSWR Calculator'!$C$23/Calculator!$F$21/2,1)-0.5))))/'VSWR Calculator'!$C$25)+$C79)^2+(1500*ABS(SIN(2*PI()*MOD(Calculator!$B$32/Calculator!$F$21,1)))*IF(MOD(Calculator!$B$32/Calculator!$F$21,1)&lt;0.5,-1,1))^2))/(1-SQRT(((50*POWER(80,POWER(COS(PI()*MOD(Calculator!$B$32/Calculator!$F$21,1)),2))+MIN(500,MAX(30,100*EXP(-0.3*'VSWR Calculator'!$C$24)*(1+3*ABS(MOD('VSWR Calculator'!$C$23/Calculator!$F$21/2,1)-0.5))))/'VSWR Calculator'!$C$25)-$C79)^2+(1500*ABS(SIN(2*PI()*MOD(Calculator!$B$32/Calculator!$F$21,1)))*IF(MOD(Calculator!$B$32/Calculator!$F$21,1)&lt;0.5,-1,1))^2)/SQRT(((50*POWER(80,POWER(COS(PI()*MOD(Calculator!$B$32/Calculator!$F$21,1)),2))+MIN(500,MAX(30,100*EXP(-0.3*'VSWR Calculator'!$C$24)*(1+3*ABS(MOD('VSWR Calculator'!$C$23/Calculator!$F$21/2,1)-0.5))))/'VSWR Calculator'!$C$25)+$C79)^2+(1500*ABS(SIN(2*PI()*MOD(Calculator!$B$32/Calculator!$F$21,1)))*IF(MOD(Calculator!$B$32/Calculator!$F$21,1)&lt;0.5,-1,1))^2)),2))</f>
        <v>—</v>
      </c>
      <c r="DG79" s="253" t="str">
        <f aca="false">IF(OR(Calculator!$E$22&lt;&gt;"YES",Calculator!$B$32&lt;Calculator!$G$22),"—",ROUND((1+SQRT(((50*POWER(80,POWER(COS(PI()*MOD(Calculator!$B$32/Calculator!$F$22,1)),2))+MIN(500,MAX(30,100*EXP(-0.3*'VSWR Calculator'!$C$24)*(1+3*ABS(MOD('VSWR Calculator'!$C$23/Calculator!$F$22/2,1)-0.5))))/'VSWR Calculator'!$C$25)-$C79)^2+(1500*ABS(SIN(2*PI()*MOD(Calculator!$B$32/Calculator!$F$22,1)))*IF(MOD(Calculator!$B$32/Calculator!$F$22,1)&lt;0.5,-1,1))^2)/SQRT(((50*POWER(80,POWER(COS(PI()*MOD(Calculator!$B$32/Calculator!$F$22,1)),2))+MIN(500,MAX(30,100*EXP(-0.3*'VSWR Calculator'!$C$24)*(1+3*ABS(MOD('VSWR Calculator'!$C$23/Calculator!$F$22/2,1)-0.5))))/'VSWR Calculator'!$C$25)+$C79)^2+(1500*ABS(SIN(2*PI()*MOD(Calculator!$B$32/Calculator!$F$22,1)))*IF(MOD(Calculator!$B$32/Calculator!$F$22,1)&lt;0.5,-1,1))^2))/(1-SQRT(((50*POWER(80,POWER(COS(PI()*MOD(Calculator!$B$32/Calculator!$F$22,1)),2))+MIN(500,MAX(30,100*EXP(-0.3*'VSWR Calculator'!$C$24)*(1+3*ABS(MOD('VSWR Calculator'!$C$23/Calculator!$F$22/2,1)-0.5))))/'VSWR Calculator'!$C$25)-$C79)^2+(1500*ABS(SIN(2*PI()*MOD(Calculator!$B$32/Calculator!$F$22,1)))*IF(MOD(Calculator!$B$32/Calculator!$F$22,1)&lt;0.5,-1,1))^2)/SQRT(((50*POWER(80,POWER(COS(PI()*MOD(Calculator!$B$32/Calculator!$F$22,1)),2))+MIN(500,MAX(30,100*EXP(-0.3*'VSWR Calculator'!$C$24)*(1+3*ABS(MOD('VSWR Calculator'!$C$23/Calculator!$F$22/2,1)-0.5))))/'VSWR Calculator'!$C$25)+$C79)^2+(1500*ABS(SIN(2*PI()*MOD(Calculator!$B$32/Calculator!$F$22,1)))*IF(MOD(Calculator!$B$32/Calculator!$F$22,1)&lt;0.5,-1,1))^2)),2))</f>
        <v>—</v>
      </c>
      <c r="DH79" s="253" t="n">
        <f aca="false">IFERROR(ROUND((IF(ISNUMBER(CW79),CW79,0)+IF(ISNUMBER(CX79),CX79,0)+IF(ISNUMBER(CY79),CY79,0)+IF(ISNUMBER(CZ79),CZ79,0)+IF(ISNUMBER(DA79),DA79,0)+IF(ISNUMBER(DB79),DB79,0)+IF(ISNUMBER(DC79),DC79,0)+IF(ISNUMBER(DD79),DD79,0)+IF(ISNUMBER(DE79),DE79,0)+IF(ISNUMBER(DF79),DF79,0)+IF(ISNUMBER(DG79),DG79,0))/(IF(ISNUMBER(CW79),1,0)+IF(ISNUMBER(CX79),1,0)+IF(ISNUMBER(CY79),1,0)+IF(ISNUMBER(CZ79),1,0)+IF(ISNUMBER(DA79),1,0)+IF(ISNUMBER(DB79),1,0)+IF(ISNUMBER(DC79),1,0)+IF(ISNUMBER(DD79),1,0)+IF(ISNUMBER(DE79),1,0)+IF(ISNUMBER(DF79),1,0)+IF(ISNUMBER(DG79),1,0)),4),"")</f>
        <v>8.53</v>
      </c>
      <c r="DI79" s="253" t="str">
        <f aca="false">IF(OR(Calculator!$E$12&lt;&gt;"YES",Calculator!$B$33&lt;Calculator!$G$12),"—",ROUND((1+SQRT(((50*POWER(80,POWER(COS(PI()*MOD(Calculator!$B$33/Calculator!$F$12,1)),2))+MIN(500,MAX(30,100*EXP(-0.3*'VSWR Calculator'!$C$24)*(1+3*ABS(MOD('VSWR Calculator'!$C$23/Calculator!$F$12/2,1)-0.5))))/'VSWR Calculator'!$C$25)-$C79)^2+(1500*ABS(SIN(2*PI()*MOD(Calculator!$B$33/Calculator!$F$12,1)))*IF(MOD(Calculator!$B$33/Calculator!$F$12,1)&lt;0.5,-1,1))^2)/SQRT(((50*POWER(80,POWER(COS(PI()*MOD(Calculator!$B$33/Calculator!$F$12,1)),2))+MIN(500,MAX(30,100*EXP(-0.3*'VSWR Calculator'!$C$24)*(1+3*ABS(MOD('VSWR Calculator'!$C$23/Calculator!$F$12/2,1)-0.5))))/'VSWR Calculator'!$C$25)+$C79)^2+(1500*ABS(SIN(2*PI()*MOD(Calculator!$B$33/Calculator!$F$12,1)))*IF(MOD(Calculator!$B$33/Calculator!$F$12,1)&lt;0.5,-1,1))^2))/(1-SQRT(((50*POWER(80,POWER(COS(PI()*MOD(Calculator!$B$33/Calculator!$F$12,1)),2))+MIN(500,MAX(30,100*EXP(-0.3*'VSWR Calculator'!$C$24)*(1+3*ABS(MOD('VSWR Calculator'!$C$23/Calculator!$F$12/2,1)-0.5))))/'VSWR Calculator'!$C$25)-$C79)^2+(1500*ABS(SIN(2*PI()*MOD(Calculator!$B$33/Calculator!$F$12,1)))*IF(MOD(Calculator!$B$33/Calculator!$F$12,1)&lt;0.5,-1,1))^2)/SQRT(((50*POWER(80,POWER(COS(PI()*MOD(Calculator!$B$33/Calculator!$F$12,1)),2))+MIN(500,MAX(30,100*EXP(-0.3*'VSWR Calculator'!$C$24)*(1+3*ABS(MOD('VSWR Calculator'!$C$23/Calculator!$F$12/2,1)-0.5))))/'VSWR Calculator'!$C$25)+$C79)^2+(1500*ABS(SIN(2*PI()*MOD(Calculator!$B$33/Calculator!$F$12,1)))*IF(MOD(Calculator!$B$33/Calculator!$F$12,1)&lt;0.5,-1,1))^2)),2))</f>
        <v>—</v>
      </c>
      <c r="DJ79" s="253" t="str">
        <f aca="false">IF(OR(Calculator!$E$13&lt;&gt;"YES",Calculator!$B$33&lt;Calculator!$G$13),"—",ROUND((1+SQRT(((50*POWER(80,POWER(COS(PI()*MOD(Calculator!$B$33/Calculator!$F$13,1)),2))+MIN(500,MAX(30,100*EXP(-0.3*'VSWR Calculator'!$C$24)*(1+3*ABS(MOD('VSWR Calculator'!$C$23/Calculator!$F$13/2,1)-0.5))))/'VSWR Calculator'!$C$25)-$C79)^2+(1500*ABS(SIN(2*PI()*MOD(Calculator!$B$33/Calculator!$F$13,1)))*IF(MOD(Calculator!$B$33/Calculator!$F$13,1)&lt;0.5,-1,1))^2)/SQRT(((50*POWER(80,POWER(COS(PI()*MOD(Calculator!$B$33/Calculator!$F$13,1)),2))+MIN(500,MAX(30,100*EXP(-0.3*'VSWR Calculator'!$C$24)*(1+3*ABS(MOD('VSWR Calculator'!$C$23/Calculator!$F$13/2,1)-0.5))))/'VSWR Calculator'!$C$25)+$C79)^2+(1500*ABS(SIN(2*PI()*MOD(Calculator!$B$33/Calculator!$F$13,1)))*IF(MOD(Calculator!$B$33/Calculator!$F$13,1)&lt;0.5,-1,1))^2))/(1-SQRT(((50*POWER(80,POWER(COS(PI()*MOD(Calculator!$B$33/Calculator!$F$13,1)),2))+MIN(500,MAX(30,100*EXP(-0.3*'VSWR Calculator'!$C$24)*(1+3*ABS(MOD('VSWR Calculator'!$C$23/Calculator!$F$13/2,1)-0.5))))/'VSWR Calculator'!$C$25)-$C79)^2+(1500*ABS(SIN(2*PI()*MOD(Calculator!$B$33/Calculator!$F$13,1)))*IF(MOD(Calculator!$B$33/Calculator!$F$13,1)&lt;0.5,-1,1))^2)/SQRT(((50*POWER(80,POWER(COS(PI()*MOD(Calculator!$B$33/Calculator!$F$13,1)),2))+MIN(500,MAX(30,100*EXP(-0.3*'VSWR Calculator'!$C$24)*(1+3*ABS(MOD('VSWR Calculator'!$C$23/Calculator!$F$13/2,1)-0.5))))/'VSWR Calculator'!$C$25)+$C79)^2+(1500*ABS(SIN(2*PI()*MOD(Calculator!$B$33/Calculator!$F$13,1)))*IF(MOD(Calculator!$B$33/Calculator!$F$13,1)&lt;0.5,-1,1))^2)),2))</f>
        <v>—</v>
      </c>
      <c r="DK79" s="253" t="str">
        <f aca="false">IF(OR(Calculator!$E$14&lt;&gt;"YES",Calculator!$B$33&lt;Calculator!$G$14),"—",ROUND((1+SQRT(((50*POWER(80,POWER(COS(PI()*MOD(Calculator!$B$33/Calculator!$F$14,1)),2))+MIN(500,MAX(30,100*EXP(-0.3*'VSWR Calculator'!$C$24)*(1+3*ABS(MOD('VSWR Calculator'!$C$23/Calculator!$F$14/2,1)-0.5))))/'VSWR Calculator'!$C$25)-$C79)^2+(1500*ABS(SIN(2*PI()*MOD(Calculator!$B$33/Calculator!$F$14,1)))*IF(MOD(Calculator!$B$33/Calculator!$F$14,1)&lt;0.5,-1,1))^2)/SQRT(((50*POWER(80,POWER(COS(PI()*MOD(Calculator!$B$33/Calculator!$F$14,1)),2))+MIN(500,MAX(30,100*EXP(-0.3*'VSWR Calculator'!$C$24)*(1+3*ABS(MOD('VSWR Calculator'!$C$23/Calculator!$F$14/2,1)-0.5))))/'VSWR Calculator'!$C$25)+$C79)^2+(1500*ABS(SIN(2*PI()*MOD(Calculator!$B$33/Calculator!$F$14,1)))*IF(MOD(Calculator!$B$33/Calculator!$F$14,1)&lt;0.5,-1,1))^2))/(1-SQRT(((50*POWER(80,POWER(COS(PI()*MOD(Calculator!$B$33/Calculator!$F$14,1)),2))+MIN(500,MAX(30,100*EXP(-0.3*'VSWR Calculator'!$C$24)*(1+3*ABS(MOD('VSWR Calculator'!$C$23/Calculator!$F$14/2,1)-0.5))))/'VSWR Calculator'!$C$25)-$C79)^2+(1500*ABS(SIN(2*PI()*MOD(Calculator!$B$33/Calculator!$F$14,1)))*IF(MOD(Calculator!$B$33/Calculator!$F$14,1)&lt;0.5,-1,1))^2)/SQRT(((50*POWER(80,POWER(COS(PI()*MOD(Calculator!$B$33/Calculator!$F$14,1)),2))+MIN(500,MAX(30,100*EXP(-0.3*'VSWR Calculator'!$C$24)*(1+3*ABS(MOD('VSWR Calculator'!$C$23/Calculator!$F$14/2,1)-0.5))))/'VSWR Calculator'!$C$25)+$C79)^2+(1500*ABS(SIN(2*PI()*MOD(Calculator!$B$33/Calculator!$F$14,1)))*IF(MOD(Calculator!$B$33/Calculator!$F$14,1)&lt;0.5,-1,1))^2)),2))</f>
        <v>—</v>
      </c>
      <c r="DL79" s="253" t="n">
        <f aca="false">IF(OR(Calculator!$E$15&lt;&gt;"YES",Calculator!$B$33&lt;Calculator!$G$15),"—",ROUND((1+SQRT(((50*POWER(80,POWER(COS(PI()*MOD(Calculator!$B$33/Calculator!$F$15,1)),2))+MIN(500,MAX(30,100*EXP(-0.3*'VSWR Calculator'!$C$24)*(1+3*ABS(MOD('VSWR Calculator'!$C$23/Calculator!$F$15/2,1)-0.5))))/'VSWR Calculator'!$C$25)-$C79)^2+(1500*ABS(SIN(2*PI()*MOD(Calculator!$B$33/Calculator!$F$15,1)))*IF(MOD(Calculator!$B$33/Calculator!$F$15,1)&lt;0.5,-1,1))^2)/SQRT(((50*POWER(80,POWER(COS(PI()*MOD(Calculator!$B$33/Calculator!$F$15,1)),2))+MIN(500,MAX(30,100*EXP(-0.3*'VSWR Calculator'!$C$24)*(1+3*ABS(MOD('VSWR Calculator'!$C$23/Calculator!$F$15/2,1)-0.5))))/'VSWR Calculator'!$C$25)+$C79)^2+(1500*ABS(SIN(2*PI()*MOD(Calculator!$B$33/Calculator!$F$15,1)))*IF(MOD(Calculator!$B$33/Calculator!$F$15,1)&lt;0.5,-1,1))^2))/(1-SQRT(((50*POWER(80,POWER(COS(PI()*MOD(Calculator!$B$33/Calculator!$F$15,1)),2))+MIN(500,MAX(30,100*EXP(-0.3*'VSWR Calculator'!$C$24)*(1+3*ABS(MOD('VSWR Calculator'!$C$23/Calculator!$F$15/2,1)-0.5))))/'VSWR Calculator'!$C$25)-$C79)^2+(1500*ABS(SIN(2*PI()*MOD(Calculator!$B$33/Calculator!$F$15,1)))*IF(MOD(Calculator!$B$33/Calculator!$F$15,1)&lt;0.5,-1,1))^2)/SQRT(((50*POWER(80,POWER(COS(PI()*MOD(Calculator!$B$33/Calculator!$F$15,1)),2))+MIN(500,MAX(30,100*EXP(-0.3*'VSWR Calculator'!$C$24)*(1+3*ABS(MOD('VSWR Calculator'!$C$23/Calculator!$F$15/2,1)-0.5))))/'VSWR Calculator'!$C$25)+$C79)^2+(1500*ABS(SIN(2*PI()*MOD(Calculator!$B$33/Calculator!$F$15,1)))*IF(MOD(Calculator!$B$33/Calculator!$F$15,1)&lt;0.5,-1,1))^2)),2))</f>
        <v>2.58</v>
      </c>
      <c r="DM79" s="253" t="str">
        <f aca="false">IF(OR(Calculator!$E$16&lt;&gt;"YES",Calculator!$B$33&lt;Calculator!$G$16),"—",ROUND((1+SQRT(((50*POWER(80,POWER(COS(PI()*MOD(Calculator!$B$33/Calculator!$F$16,1)),2))+MIN(500,MAX(30,100*EXP(-0.3*'VSWR Calculator'!$C$24)*(1+3*ABS(MOD('VSWR Calculator'!$C$23/Calculator!$F$16/2,1)-0.5))))/'VSWR Calculator'!$C$25)-$C79)^2+(1500*ABS(SIN(2*PI()*MOD(Calculator!$B$33/Calculator!$F$16,1)))*IF(MOD(Calculator!$B$33/Calculator!$F$16,1)&lt;0.5,-1,1))^2)/SQRT(((50*POWER(80,POWER(COS(PI()*MOD(Calculator!$B$33/Calculator!$F$16,1)),2))+MIN(500,MAX(30,100*EXP(-0.3*'VSWR Calculator'!$C$24)*(1+3*ABS(MOD('VSWR Calculator'!$C$23/Calculator!$F$16/2,1)-0.5))))/'VSWR Calculator'!$C$25)+$C79)^2+(1500*ABS(SIN(2*PI()*MOD(Calculator!$B$33/Calculator!$F$16,1)))*IF(MOD(Calculator!$B$33/Calculator!$F$16,1)&lt;0.5,-1,1))^2))/(1-SQRT(((50*POWER(80,POWER(COS(PI()*MOD(Calculator!$B$33/Calculator!$F$16,1)),2))+MIN(500,MAX(30,100*EXP(-0.3*'VSWR Calculator'!$C$24)*(1+3*ABS(MOD('VSWR Calculator'!$C$23/Calculator!$F$16/2,1)-0.5))))/'VSWR Calculator'!$C$25)-$C79)^2+(1500*ABS(SIN(2*PI()*MOD(Calculator!$B$33/Calculator!$F$16,1)))*IF(MOD(Calculator!$B$33/Calculator!$F$16,1)&lt;0.5,-1,1))^2)/SQRT(((50*POWER(80,POWER(COS(PI()*MOD(Calculator!$B$33/Calculator!$F$16,1)),2))+MIN(500,MAX(30,100*EXP(-0.3*'VSWR Calculator'!$C$24)*(1+3*ABS(MOD('VSWR Calculator'!$C$23/Calculator!$F$16/2,1)-0.5))))/'VSWR Calculator'!$C$25)+$C79)^2+(1500*ABS(SIN(2*PI()*MOD(Calculator!$B$33/Calculator!$F$16,1)))*IF(MOD(Calculator!$B$33/Calculator!$F$16,1)&lt;0.5,-1,1))^2)),2))</f>
        <v>—</v>
      </c>
      <c r="DN79" s="253" t="n">
        <f aca="false">IF(OR(Calculator!$E$17&lt;&gt;"YES",Calculator!$B$33&lt;Calculator!$G$17),"—",ROUND((1+SQRT(((50*POWER(80,POWER(COS(PI()*MOD(Calculator!$B$33/Calculator!$F$17,1)),2))+MIN(500,MAX(30,100*EXP(-0.3*'VSWR Calculator'!$C$24)*(1+3*ABS(MOD('VSWR Calculator'!$C$23/Calculator!$F$17/2,1)-0.5))))/'VSWR Calculator'!$C$25)-$C79)^2+(1500*ABS(SIN(2*PI()*MOD(Calculator!$B$33/Calculator!$F$17,1)))*IF(MOD(Calculator!$B$33/Calculator!$F$17,1)&lt;0.5,-1,1))^2)/SQRT(((50*POWER(80,POWER(COS(PI()*MOD(Calculator!$B$33/Calculator!$F$17,1)),2))+MIN(500,MAX(30,100*EXP(-0.3*'VSWR Calculator'!$C$24)*(1+3*ABS(MOD('VSWR Calculator'!$C$23/Calculator!$F$17/2,1)-0.5))))/'VSWR Calculator'!$C$25)+$C79)^2+(1500*ABS(SIN(2*PI()*MOD(Calculator!$B$33/Calculator!$F$17,1)))*IF(MOD(Calculator!$B$33/Calculator!$F$17,1)&lt;0.5,-1,1))^2))/(1-SQRT(((50*POWER(80,POWER(COS(PI()*MOD(Calculator!$B$33/Calculator!$F$17,1)),2))+MIN(500,MAX(30,100*EXP(-0.3*'VSWR Calculator'!$C$24)*(1+3*ABS(MOD('VSWR Calculator'!$C$23/Calculator!$F$17/2,1)-0.5))))/'VSWR Calculator'!$C$25)-$C79)^2+(1500*ABS(SIN(2*PI()*MOD(Calculator!$B$33/Calculator!$F$17,1)))*IF(MOD(Calculator!$B$33/Calculator!$F$17,1)&lt;0.5,-1,1))^2)/SQRT(((50*POWER(80,POWER(COS(PI()*MOD(Calculator!$B$33/Calculator!$F$17,1)),2))+MIN(500,MAX(30,100*EXP(-0.3*'VSWR Calculator'!$C$24)*(1+3*ABS(MOD('VSWR Calculator'!$C$23/Calculator!$F$17/2,1)-0.5))))/'VSWR Calculator'!$C$25)+$C79)^2+(1500*ABS(SIN(2*PI()*MOD(Calculator!$B$33/Calculator!$F$17,1)))*IF(MOD(Calculator!$B$33/Calculator!$F$17,1)&lt;0.5,-1,1))^2)),2))</f>
        <v>15.96</v>
      </c>
      <c r="DO79" s="253" t="str">
        <f aca="false">IF(OR(Calculator!$E$18&lt;&gt;"YES",Calculator!$B$33&lt;Calculator!$G$18),"—",ROUND((1+SQRT(((50*POWER(80,POWER(COS(PI()*MOD(Calculator!$B$33/Calculator!$F$18,1)),2))+MIN(500,MAX(30,100*EXP(-0.3*'VSWR Calculator'!$C$24)*(1+3*ABS(MOD('VSWR Calculator'!$C$23/Calculator!$F$18/2,1)-0.5))))/'VSWR Calculator'!$C$25)-$C79)^2+(1500*ABS(SIN(2*PI()*MOD(Calculator!$B$33/Calculator!$F$18,1)))*IF(MOD(Calculator!$B$33/Calculator!$F$18,1)&lt;0.5,-1,1))^2)/SQRT(((50*POWER(80,POWER(COS(PI()*MOD(Calculator!$B$33/Calculator!$F$18,1)),2))+MIN(500,MAX(30,100*EXP(-0.3*'VSWR Calculator'!$C$24)*(1+3*ABS(MOD('VSWR Calculator'!$C$23/Calculator!$F$18/2,1)-0.5))))/'VSWR Calculator'!$C$25)+$C79)^2+(1500*ABS(SIN(2*PI()*MOD(Calculator!$B$33/Calculator!$F$18,1)))*IF(MOD(Calculator!$B$33/Calculator!$F$18,1)&lt;0.5,-1,1))^2))/(1-SQRT(((50*POWER(80,POWER(COS(PI()*MOD(Calculator!$B$33/Calculator!$F$18,1)),2))+MIN(500,MAX(30,100*EXP(-0.3*'VSWR Calculator'!$C$24)*(1+3*ABS(MOD('VSWR Calculator'!$C$23/Calculator!$F$18/2,1)-0.5))))/'VSWR Calculator'!$C$25)-$C79)^2+(1500*ABS(SIN(2*PI()*MOD(Calculator!$B$33/Calculator!$F$18,1)))*IF(MOD(Calculator!$B$33/Calculator!$F$18,1)&lt;0.5,-1,1))^2)/SQRT(((50*POWER(80,POWER(COS(PI()*MOD(Calculator!$B$33/Calculator!$F$18,1)),2))+MIN(500,MAX(30,100*EXP(-0.3*'VSWR Calculator'!$C$24)*(1+3*ABS(MOD('VSWR Calculator'!$C$23/Calculator!$F$18/2,1)-0.5))))/'VSWR Calculator'!$C$25)+$C79)^2+(1500*ABS(SIN(2*PI()*MOD(Calculator!$B$33/Calculator!$F$18,1)))*IF(MOD(Calculator!$B$33/Calculator!$F$18,1)&lt;0.5,-1,1))^2)),2))</f>
        <v>—</v>
      </c>
      <c r="DP79" s="253" t="str">
        <f aca="false">IF(OR(Calculator!$E$19&lt;&gt;"YES",Calculator!$B$33&lt;Calculator!$G$19),"—",ROUND((1+SQRT(((50*POWER(80,POWER(COS(PI()*MOD(Calculator!$B$33/Calculator!$F$19,1)),2))+MIN(500,MAX(30,100*EXP(-0.3*'VSWR Calculator'!$C$24)*(1+3*ABS(MOD('VSWR Calculator'!$C$23/Calculator!$F$19/2,1)-0.5))))/'VSWR Calculator'!$C$25)-$C79)^2+(1500*ABS(SIN(2*PI()*MOD(Calculator!$B$33/Calculator!$F$19,1)))*IF(MOD(Calculator!$B$33/Calculator!$F$19,1)&lt;0.5,-1,1))^2)/SQRT(((50*POWER(80,POWER(COS(PI()*MOD(Calculator!$B$33/Calculator!$F$19,1)),2))+MIN(500,MAX(30,100*EXP(-0.3*'VSWR Calculator'!$C$24)*(1+3*ABS(MOD('VSWR Calculator'!$C$23/Calculator!$F$19/2,1)-0.5))))/'VSWR Calculator'!$C$25)+$C79)^2+(1500*ABS(SIN(2*PI()*MOD(Calculator!$B$33/Calculator!$F$19,1)))*IF(MOD(Calculator!$B$33/Calculator!$F$19,1)&lt;0.5,-1,1))^2))/(1-SQRT(((50*POWER(80,POWER(COS(PI()*MOD(Calculator!$B$33/Calculator!$F$19,1)),2))+MIN(500,MAX(30,100*EXP(-0.3*'VSWR Calculator'!$C$24)*(1+3*ABS(MOD('VSWR Calculator'!$C$23/Calculator!$F$19/2,1)-0.5))))/'VSWR Calculator'!$C$25)-$C79)^2+(1500*ABS(SIN(2*PI()*MOD(Calculator!$B$33/Calculator!$F$19,1)))*IF(MOD(Calculator!$B$33/Calculator!$F$19,1)&lt;0.5,-1,1))^2)/SQRT(((50*POWER(80,POWER(COS(PI()*MOD(Calculator!$B$33/Calculator!$F$19,1)),2))+MIN(500,MAX(30,100*EXP(-0.3*'VSWR Calculator'!$C$24)*(1+3*ABS(MOD('VSWR Calculator'!$C$23/Calculator!$F$19/2,1)-0.5))))/'VSWR Calculator'!$C$25)+$C79)^2+(1500*ABS(SIN(2*PI()*MOD(Calculator!$B$33/Calculator!$F$19,1)))*IF(MOD(Calculator!$B$33/Calculator!$F$19,1)&lt;0.5,-1,1))^2)),2))</f>
        <v>—</v>
      </c>
      <c r="DQ79" s="253" t="str">
        <f aca="false">IF(OR(Calculator!$E$20&lt;&gt;"YES",Calculator!$B$33&lt;Calculator!$G$20),"—",ROUND((1+SQRT(((50*POWER(80,POWER(COS(PI()*MOD(Calculator!$B$33/Calculator!$F$20,1)),2))+MIN(500,MAX(30,100*EXP(-0.3*'VSWR Calculator'!$C$24)*(1+3*ABS(MOD('VSWR Calculator'!$C$23/Calculator!$F$20/2,1)-0.5))))/'VSWR Calculator'!$C$25)-$C79)^2+(1500*ABS(SIN(2*PI()*MOD(Calculator!$B$33/Calculator!$F$20,1)))*IF(MOD(Calculator!$B$33/Calculator!$F$20,1)&lt;0.5,-1,1))^2)/SQRT(((50*POWER(80,POWER(COS(PI()*MOD(Calculator!$B$33/Calculator!$F$20,1)),2))+MIN(500,MAX(30,100*EXP(-0.3*'VSWR Calculator'!$C$24)*(1+3*ABS(MOD('VSWR Calculator'!$C$23/Calculator!$F$20/2,1)-0.5))))/'VSWR Calculator'!$C$25)+$C79)^2+(1500*ABS(SIN(2*PI()*MOD(Calculator!$B$33/Calculator!$F$20,1)))*IF(MOD(Calculator!$B$33/Calculator!$F$20,1)&lt;0.5,-1,1))^2))/(1-SQRT(((50*POWER(80,POWER(COS(PI()*MOD(Calculator!$B$33/Calculator!$F$20,1)),2))+MIN(500,MAX(30,100*EXP(-0.3*'VSWR Calculator'!$C$24)*(1+3*ABS(MOD('VSWR Calculator'!$C$23/Calculator!$F$20/2,1)-0.5))))/'VSWR Calculator'!$C$25)-$C79)^2+(1500*ABS(SIN(2*PI()*MOD(Calculator!$B$33/Calculator!$F$20,1)))*IF(MOD(Calculator!$B$33/Calculator!$F$20,1)&lt;0.5,-1,1))^2)/SQRT(((50*POWER(80,POWER(COS(PI()*MOD(Calculator!$B$33/Calculator!$F$20,1)),2))+MIN(500,MAX(30,100*EXP(-0.3*'VSWR Calculator'!$C$24)*(1+3*ABS(MOD('VSWR Calculator'!$C$23/Calculator!$F$20/2,1)-0.5))))/'VSWR Calculator'!$C$25)+$C79)^2+(1500*ABS(SIN(2*PI()*MOD(Calculator!$B$33/Calculator!$F$20,1)))*IF(MOD(Calculator!$B$33/Calculator!$F$20,1)&lt;0.5,-1,1))^2)),2))</f>
        <v>—</v>
      </c>
      <c r="DR79" s="253" t="str">
        <f aca="false">IF(OR(Calculator!$E$21&lt;&gt;"YES",Calculator!$B$33&lt;Calculator!$G$21),"—",ROUND((1+SQRT(((50*POWER(80,POWER(COS(PI()*MOD(Calculator!$B$33/Calculator!$F$21,1)),2))+MIN(500,MAX(30,100*EXP(-0.3*'VSWR Calculator'!$C$24)*(1+3*ABS(MOD('VSWR Calculator'!$C$23/Calculator!$F$21/2,1)-0.5))))/'VSWR Calculator'!$C$25)-$C79)^2+(1500*ABS(SIN(2*PI()*MOD(Calculator!$B$33/Calculator!$F$21,1)))*IF(MOD(Calculator!$B$33/Calculator!$F$21,1)&lt;0.5,-1,1))^2)/SQRT(((50*POWER(80,POWER(COS(PI()*MOD(Calculator!$B$33/Calculator!$F$21,1)),2))+MIN(500,MAX(30,100*EXP(-0.3*'VSWR Calculator'!$C$24)*(1+3*ABS(MOD('VSWR Calculator'!$C$23/Calculator!$F$21/2,1)-0.5))))/'VSWR Calculator'!$C$25)+$C79)^2+(1500*ABS(SIN(2*PI()*MOD(Calculator!$B$33/Calculator!$F$21,1)))*IF(MOD(Calculator!$B$33/Calculator!$F$21,1)&lt;0.5,-1,1))^2))/(1-SQRT(((50*POWER(80,POWER(COS(PI()*MOD(Calculator!$B$33/Calculator!$F$21,1)),2))+MIN(500,MAX(30,100*EXP(-0.3*'VSWR Calculator'!$C$24)*(1+3*ABS(MOD('VSWR Calculator'!$C$23/Calculator!$F$21/2,1)-0.5))))/'VSWR Calculator'!$C$25)-$C79)^2+(1500*ABS(SIN(2*PI()*MOD(Calculator!$B$33/Calculator!$F$21,1)))*IF(MOD(Calculator!$B$33/Calculator!$F$21,1)&lt;0.5,-1,1))^2)/SQRT(((50*POWER(80,POWER(COS(PI()*MOD(Calculator!$B$33/Calculator!$F$21,1)),2))+MIN(500,MAX(30,100*EXP(-0.3*'VSWR Calculator'!$C$24)*(1+3*ABS(MOD('VSWR Calculator'!$C$23/Calculator!$F$21/2,1)-0.5))))/'VSWR Calculator'!$C$25)+$C79)^2+(1500*ABS(SIN(2*PI()*MOD(Calculator!$B$33/Calculator!$F$21,1)))*IF(MOD(Calculator!$B$33/Calculator!$F$21,1)&lt;0.5,-1,1))^2)),2))</f>
        <v>—</v>
      </c>
      <c r="DS79" s="253" t="str">
        <f aca="false">IF(OR(Calculator!$E$22&lt;&gt;"YES",Calculator!$B$33&lt;Calculator!$G$22),"—",ROUND((1+SQRT(((50*POWER(80,POWER(COS(PI()*MOD(Calculator!$B$33/Calculator!$F$22,1)),2))+MIN(500,MAX(30,100*EXP(-0.3*'VSWR Calculator'!$C$24)*(1+3*ABS(MOD('VSWR Calculator'!$C$23/Calculator!$F$22/2,1)-0.5))))/'VSWR Calculator'!$C$25)-$C79)^2+(1500*ABS(SIN(2*PI()*MOD(Calculator!$B$33/Calculator!$F$22,1)))*IF(MOD(Calculator!$B$33/Calculator!$F$22,1)&lt;0.5,-1,1))^2)/SQRT(((50*POWER(80,POWER(COS(PI()*MOD(Calculator!$B$33/Calculator!$F$22,1)),2))+MIN(500,MAX(30,100*EXP(-0.3*'VSWR Calculator'!$C$24)*(1+3*ABS(MOD('VSWR Calculator'!$C$23/Calculator!$F$22/2,1)-0.5))))/'VSWR Calculator'!$C$25)+$C79)^2+(1500*ABS(SIN(2*PI()*MOD(Calculator!$B$33/Calculator!$F$22,1)))*IF(MOD(Calculator!$B$33/Calculator!$F$22,1)&lt;0.5,-1,1))^2))/(1-SQRT(((50*POWER(80,POWER(COS(PI()*MOD(Calculator!$B$33/Calculator!$F$22,1)),2))+MIN(500,MAX(30,100*EXP(-0.3*'VSWR Calculator'!$C$24)*(1+3*ABS(MOD('VSWR Calculator'!$C$23/Calculator!$F$22/2,1)-0.5))))/'VSWR Calculator'!$C$25)-$C79)^2+(1500*ABS(SIN(2*PI()*MOD(Calculator!$B$33/Calculator!$F$22,1)))*IF(MOD(Calculator!$B$33/Calculator!$F$22,1)&lt;0.5,-1,1))^2)/SQRT(((50*POWER(80,POWER(COS(PI()*MOD(Calculator!$B$33/Calculator!$F$22,1)),2))+MIN(500,MAX(30,100*EXP(-0.3*'VSWR Calculator'!$C$24)*(1+3*ABS(MOD('VSWR Calculator'!$C$23/Calculator!$F$22/2,1)-0.5))))/'VSWR Calculator'!$C$25)+$C79)^2+(1500*ABS(SIN(2*PI()*MOD(Calculator!$B$33/Calculator!$F$22,1)))*IF(MOD(Calculator!$B$33/Calculator!$F$22,1)&lt;0.5,-1,1))^2)),2))</f>
        <v>—</v>
      </c>
      <c r="DT79" s="253" t="n">
        <f aca="false">IFERROR(ROUND((IF(ISNUMBER(DI79),DI79,0)+IF(ISNUMBER(DJ79),DJ79,0)+IF(ISNUMBER(DK79),DK79,0)+IF(ISNUMBER(DL79),DL79,0)+IF(ISNUMBER(DM79),DM79,0)+IF(ISNUMBER(DN79),DN79,0)+IF(ISNUMBER(DO79),DO79,0)+IF(ISNUMBER(DP79),DP79,0)+IF(ISNUMBER(DQ79),DQ79,0)+IF(ISNUMBER(DR79),DR79,0)+IF(ISNUMBER(DS79),DS79,0))/(IF(ISNUMBER(DI79),1,0)+IF(ISNUMBER(DJ79),1,0)+IF(ISNUMBER(DK79),1,0)+IF(ISNUMBER(DL79),1,0)+IF(ISNUMBER(DM79),1,0)+IF(ISNUMBER(DN79),1,0)+IF(ISNUMBER(DO79),1,0)+IF(ISNUMBER(DP79),1,0)+IF(ISNUMBER(DQ79),1,0)+IF(ISNUMBER(DR79),1,0)+IF(ISNUMBER(DS79),1,0)),4),"")</f>
        <v>9.27</v>
      </c>
      <c r="DU79" s="253" t="str">
        <f aca="false">IF(OR(Calculator!$E$12&lt;&gt;"YES",Calculator!$B$34&lt;Calculator!$G$12),"—",ROUND((1+SQRT(((50*POWER(80,POWER(COS(PI()*MOD(Calculator!$B$34/Calculator!$F$12,1)),2))-$C79)^2+(1500*ABS(SIN(2*PI()*MOD(Calculator!$B$34/Calculator!$F$12,1)))*IF(MOD(Calculator!$B$34/Calculator!$F$12,1)&lt;0.5,-1,1))^2)/((50*POWER(80,POWER(COS(PI()*MOD(Calculator!$B$34/Calculator!$F$12,1)),2))+$C79)^2+(1500*ABS(SIN(2*PI()*MOD(Calculator!$B$34/Calculator!$F$12,1)))*IF(MOD(Calculator!$B$34/Calculator!$F$12,1)&lt;0.5,-1,1))^2)))/(1-SQRT(((50*POWER(80,POWER(COS(PI()*MOD(Calculator!$B$34/Calculator!$F$12,1)),2))-$C79)^2+(1500*ABS(SIN(2*PI()*MOD(Calculator!$B$34/Calculator!$F$12,1)))*IF(MOD(Calculator!$B$34/Calculator!$F$12,1)&lt;0.5,-1,1))^2)/((50*POWER(80,POWER(COS(PI()*MOD(Calculator!$B$34/Calculator!$F$12,1)),2))+$C79)^2+(1500*ABS(SIN(2*PI()*MOD(Calculator!$B$34/Calculator!$F$12,1)))*IF(MOD(Calculator!$B$34/Calculator!$F$12,1)&lt;0.5,-1,1))^2))),2))</f>
        <v>—</v>
      </c>
      <c r="DV79" s="253" t="str">
        <f aca="false">IF(OR(Calculator!$E$13&lt;&gt;"YES",Calculator!$B$34&lt;Calculator!$G$13),"—",ROUND((1+SQRT(((50*POWER(80,POWER(COS(PI()*MOD(Calculator!$B$34/Calculator!$F$13,1)),2))-$C79)^2+(1500*ABS(SIN(2*PI()*MOD(Calculator!$B$34/Calculator!$F$13,1)))*IF(MOD(Calculator!$B$34/Calculator!$F$13,1)&lt;0.5,-1,1))^2)/((50*POWER(80,POWER(COS(PI()*MOD(Calculator!$B$34/Calculator!$F$13,1)),2))+$C79)^2+(1500*ABS(SIN(2*PI()*MOD(Calculator!$B$34/Calculator!$F$13,1)))*IF(MOD(Calculator!$B$34/Calculator!$F$13,1)&lt;0.5,-1,1))^2)))/(1-SQRT(((50*POWER(80,POWER(COS(PI()*MOD(Calculator!$B$34/Calculator!$F$13,1)),2))-$C79)^2+(1500*ABS(SIN(2*PI()*MOD(Calculator!$B$34/Calculator!$F$13,1)))*IF(MOD(Calculator!$B$34/Calculator!$F$13,1)&lt;0.5,-1,1))^2)/((50*POWER(80,POWER(COS(PI()*MOD(Calculator!$B$34/Calculator!$F$13,1)),2))+$C79)^2+(1500*ABS(SIN(2*PI()*MOD(Calculator!$B$34/Calculator!$F$13,1)))*IF(MOD(Calculator!$B$34/Calculator!$F$13,1)&lt;0.5,-1,1))^2))),2))</f>
        <v>—</v>
      </c>
      <c r="DW79" s="253" t="str">
        <f aca="false">IF(OR(Calculator!$E$14&lt;&gt;"YES",Calculator!$B$34&lt;Calculator!$G$14),"—",ROUND((1+SQRT(((50*POWER(80,POWER(COS(PI()*MOD(Calculator!$B$34/Calculator!$F$14,1)),2))-$C79)^2+(1500*ABS(SIN(2*PI()*MOD(Calculator!$B$34/Calculator!$F$14,1)))*IF(MOD(Calculator!$B$34/Calculator!$F$14,1)&lt;0.5,-1,1))^2)/((50*POWER(80,POWER(COS(PI()*MOD(Calculator!$B$34/Calculator!$F$14,1)),2))+$C79)^2+(1500*ABS(SIN(2*PI()*MOD(Calculator!$B$34/Calculator!$F$14,1)))*IF(MOD(Calculator!$B$34/Calculator!$F$14,1)&lt;0.5,-1,1))^2)))/(1-SQRT(((50*POWER(80,POWER(COS(PI()*MOD(Calculator!$B$34/Calculator!$F$14,1)),2))-$C79)^2+(1500*ABS(SIN(2*PI()*MOD(Calculator!$B$34/Calculator!$F$14,1)))*IF(MOD(Calculator!$B$34/Calculator!$F$14,1)&lt;0.5,-1,1))^2)/((50*POWER(80,POWER(COS(PI()*MOD(Calculator!$B$34/Calculator!$F$14,1)),2))+$C79)^2+(1500*ABS(SIN(2*PI()*MOD(Calculator!$B$34/Calculator!$F$14,1)))*IF(MOD(Calculator!$B$34/Calculator!$F$14,1)&lt;0.5,-1,1))^2))),2))</f>
        <v>—</v>
      </c>
      <c r="DX79" s="253" t="n">
        <f aca="false">IF(OR(Calculator!$E$15&lt;&gt;"YES",Calculator!$B$34&lt;Calculator!$G$15),"—",ROUND((1+SQRT(((50*POWER(80,POWER(COS(PI()*MOD(Calculator!$B$34/Calculator!$F$15,1)),2))-$C79)^2+(1500*ABS(SIN(2*PI()*MOD(Calculator!$B$34/Calculator!$F$15,1)))*IF(MOD(Calculator!$B$34/Calculator!$F$15,1)&lt;0.5,-1,1))^2)/((50*POWER(80,POWER(COS(PI()*MOD(Calculator!$B$34/Calculator!$F$15,1)),2))+$C79)^2+(1500*ABS(SIN(2*PI()*MOD(Calculator!$B$34/Calculator!$F$15,1)))*IF(MOD(Calculator!$B$34/Calculator!$F$15,1)&lt;0.5,-1,1))^2)))/(1-SQRT(((50*POWER(80,POWER(COS(PI()*MOD(Calculator!$B$34/Calculator!$F$15,1)),2))-$C79)^2+(1500*ABS(SIN(2*PI()*MOD(Calculator!$B$34/Calculator!$F$15,1)))*IF(MOD(Calculator!$B$34/Calculator!$F$15,1)&lt;0.5,-1,1))^2)/((50*POWER(80,POWER(COS(PI()*MOD(Calculator!$B$34/Calculator!$F$15,1)),2))+$C79)^2+(1500*ABS(SIN(2*PI()*MOD(Calculator!$B$34/Calculator!$F$15,1)))*IF(MOD(Calculator!$B$34/Calculator!$F$15,1)&lt;0.5,-1,1))^2))),2))</f>
        <v>22.01</v>
      </c>
      <c r="DY79" s="253" t="str">
        <f aca="false">IF(OR(Calculator!$E$16&lt;&gt;"YES",Calculator!$B$34&lt;Calculator!$G$16),"—",ROUND((1+SQRT(((50*POWER(80,POWER(COS(PI()*MOD(Calculator!$B$34/Calculator!$F$16,1)),2))-$C79)^2+(1500*ABS(SIN(2*PI()*MOD(Calculator!$B$34/Calculator!$F$16,1)))*IF(MOD(Calculator!$B$34/Calculator!$F$16,1)&lt;0.5,-1,1))^2)/((50*POWER(80,POWER(COS(PI()*MOD(Calculator!$B$34/Calculator!$F$16,1)),2))+$C79)^2+(1500*ABS(SIN(2*PI()*MOD(Calculator!$B$34/Calculator!$F$16,1)))*IF(MOD(Calculator!$B$34/Calculator!$F$16,1)&lt;0.5,-1,1))^2)))/(1-SQRT(((50*POWER(80,POWER(COS(PI()*MOD(Calculator!$B$34/Calculator!$F$16,1)),2))-$C79)^2+(1500*ABS(SIN(2*PI()*MOD(Calculator!$B$34/Calculator!$F$16,1)))*IF(MOD(Calculator!$B$34/Calculator!$F$16,1)&lt;0.5,-1,1))^2)/((50*POWER(80,POWER(COS(PI()*MOD(Calculator!$B$34/Calculator!$F$16,1)),2))+$C79)^2+(1500*ABS(SIN(2*PI()*MOD(Calculator!$B$34/Calculator!$F$16,1)))*IF(MOD(Calculator!$B$34/Calculator!$F$16,1)&lt;0.5,-1,1))^2))),2))</f>
        <v>—</v>
      </c>
      <c r="DZ79" s="253" t="n">
        <f aca="false">IF(OR(Calculator!$E$17&lt;&gt;"YES",Calculator!$B$34&lt;Calculator!$G$17),"—",ROUND((1+SQRT(((50*POWER(80,POWER(COS(PI()*MOD(Calculator!$B$34/Calculator!$F$17,1)),2))-$C79)^2+(1500*ABS(SIN(2*PI()*MOD(Calculator!$B$34/Calculator!$F$17,1)))*IF(MOD(Calculator!$B$34/Calculator!$F$17,1)&lt;0.5,-1,1))^2)/((50*POWER(80,POWER(COS(PI()*MOD(Calculator!$B$34/Calculator!$F$17,1)),2))+$C79)^2+(1500*ABS(SIN(2*PI()*MOD(Calculator!$B$34/Calculator!$F$17,1)))*IF(MOD(Calculator!$B$34/Calculator!$F$17,1)&lt;0.5,-1,1))^2)))/(1-SQRT(((50*POWER(80,POWER(COS(PI()*MOD(Calculator!$B$34/Calculator!$F$17,1)),2))-$C79)^2+(1500*ABS(SIN(2*PI()*MOD(Calculator!$B$34/Calculator!$F$17,1)))*IF(MOD(Calculator!$B$34/Calculator!$F$17,1)&lt;0.5,-1,1))^2)/((50*POWER(80,POWER(COS(PI()*MOD(Calculator!$B$34/Calculator!$F$17,1)),2))+$C79)^2+(1500*ABS(SIN(2*PI()*MOD(Calculator!$B$34/Calculator!$F$17,1)))*IF(MOD(Calculator!$B$34/Calculator!$F$17,1)&lt;0.5,-1,1))^2))),2))</f>
        <v>14.43</v>
      </c>
      <c r="EA79" s="253" t="str">
        <f aca="false">IF(OR(Calculator!$E$18&lt;&gt;"YES",Calculator!$B$34&lt;Calculator!$G$18),"—",ROUND((1+SQRT(((50*POWER(80,POWER(COS(PI()*MOD(Calculator!$B$34/Calculator!$F$18,1)),2))-$C79)^2+(1500*ABS(SIN(2*PI()*MOD(Calculator!$B$34/Calculator!$F$18,1)))*IF(MOD(Calculator!$B$34/Calculator!$F$18,1)&lt;0.5,-1,1))^2)/((50*POWER(80,POWER(COS(PI()*MOD(Calculator!$B$34/Calculator!$F$18,1)),2))+$C79)^2+(1500*ABS(SIN(2*PI()*MOD(Calculator!$B$34/Calculator!$F$18,1)))*IF(MOD(Calculator!$B$34/Calculator!$F$18,1)&lt;0.5,-1,1))^2)))/(1-SQRT(((50*POWER(80,POWER(COS(PI()*MOD(Calculator!$B$34/Calculator!$F$18,1)),2))-$C79)^2+(1500*ABS(SIN(2*PI()*MOD(Calculator!$B$34/Calculator!$F$18,1)))*IF(MOD(Calculator!$B$34/Calculator!$F$18,1)&lt;0.5,-1,1))^2)/((50*POWER(80,POWER(COS(PI()*MOD(Calculator!$B$34/Calculator!$F$18,1)),2))+$C79)^2+(1500*ABS(SIN(2*PI()*MOD(Calculator!$B$34/Calculator!$F$18,1)))*IF(MOD(Calculator!$B$34/Calculator!$F$18,1)&lt;0.5,-1,1))^2))),2))</f>
        <v>—</v>
      </c>
      <c r="EB79" s="253" t="str">
        <f aca="false">IF(OR(Calculator!$E$19&lt;&gt;"YES",Calculator!$B$34&lt;Calculator!$G$19),"—",ROUND((1+SQRT(((50*POWER(80,POWER(COS(PI()*MOD(Calculator!$B$34/Calculator!$F$19,1)),2))-$C79)^2+(1500*ABS(SIN(2*PI()*MOD(Calculator!$B$34/Calculator!$F$19,1)))*IF(MOD(Calculator!$B$34/Calculator!$F$19,1)&lt;0.5,-1,1))^2)/((50*POWER(80,POWER(COS(PI()*MOD(Calculator!$B$34/Calculator!$F$19,1)),2))+$C79)^2+(1500*ABS(SIN(2*PI()*MOD(Calculator!$B$34/Calculator!$F$19,1)))*IF(MOD(Calculator!$B$34/Calculator!$F$19,1)&lt;0.5,-1,1))^2)))/(1-SQRT(((50*POWER(80,POWER(COS(PI()*MOD(Calculator!$B$34/Calculator!$F$19,1)),2))-$C79)^2+(1500*ABS(SIN(2*PI()*MOD(Calculator!$B$34/Calculator!$F$19,1)))*IF(MOD(Calculator!$B$34/Calculator!$F$19,1)&lt;0.5,-1,1))^2)/((50*POWER(80,POWER(COS(PI()*MOD(Calculator!$B$34/Calculator!$F$19,1)),2))+$C79)^2+(1500*ABS(SIN(2*PI()*MOD(Calculator!$B$34/Calculator!$F$19,1)))*IF(MOD(Calculator!$B$34/Calculator!$F$19,1)&lt;0.5,-1,1))^2))),2))</f>
        <v>—</v>
      </c>
      <c r="EC79" s="253" t="str">
        <f aca="false">IF(OR(Calculator!$E$20&lt;&gt;"YES",Calculator!$B$34&lt;Calculator!$G$20),"—",ROUND((1+SQRT(((50*POWER(80,POWER(COS(PI()*MOD(Calculator!$B$34/Calculator!$F$20,1)),2))-$C79)^2+(1500*ABS(SIN(2*PI()*MOD(Calculator!$B$34/Calculator!$F$20,1)))*IF(MOD(Calculator!$B$34/Calculator!$F$20,1)&lt;0.5,-1,1))^2)/((50*POWER(80,POWER(COS(PI()*MOD(Calculator!$B$34/Calculator!$F$20,1)),2))+$C79)^2+(1500*ABS(SIN(2*PI()*MOD(Calculator!$B$34/Calculator!$F$20,1)))*IF(MOD(Calculator!$B$34/Calculator!$F$20,1)&lt;0.5,-1,1))^2)))/(1-SQRT(((50*POWER(80,POWER(COS(PI()*MOD(Calculator!$B$34/Calculator!$F$20,1)),2))-$C79)^2+(1500*ABS(SIN(2*PI()*MOD(Calculator!$B$34/Calculator!$F$20,1)))*IF(MOD(Calculator!$B$34/Calculator!$F$20,1)&lt;0.5,-1,1))^2)/((50*POWER(80,POWER(COS(PI()*MOD(Calculator!$B$34/Calculator!$F$20,1)),2))+$C79)^2+(1500*ABS(SIN(2*PI()*MOD(Calculator!$B$34/Calculator!$F$20,1)))*IF(MOD(Calculator!$B$34/Calculator!$F$20,1)&lt;0.5,-1,1))^2))),2))</f>
        <v>—</v>
      </c>
      <c r="ED79" s="253" t="str">
        <f aca="false">IF(OR(Calculator!$E$21&lt;&gt;"YES",Calculator!$B$34&lt;Calculator!$G$21),"—",ROUND((1+SQRT(((50*POWER(80,POWER(COS(PI()*MOD(Calculator!$B$34/Calculator!$F$21,1)),2))-$C79)^2+(1500*ABS(SIN(2*PI()*MOD(Calculator!$B$34/Calculator!$F$21,1)))*IF(MOD(Calculator!$B$34/Calculator!$F$21,1)&lt;0.5,-1,1))^2)/((50*POWER(80,POWER(COS(PI()*MOD(Calculator!$B$34/Calculator!$F$21,1)),2))+$C79)^2+(1500*ABS(SIN(2*PI()*MOD(Calculator!$B$34/Calculator!$F$21,1)))*IF(MOD(Calculator!$B$34/Calculator!$F$21,1)&lt;0.5,-1,1))^2)))/(1-SQRT(((50*POWER(80,POWER(COS(PI()*MOD(Calculator!$B$34/Calculator!$F$21,1)),2))-$C79)^2+(1500*ABS(SIN(2*PI()*MOD(Calculator!$B$34/Calculator!$F$21,1)))*IF(MOD(Calculator!$B$34/Calculator!$F$21,1)&lt;0.5,-1,1))^2)/((50*POWER(80,POWER(COS(PI()*MOD(Calculator!$B$34/Calculator!$F$21,1)),2))+$C79)^2+(1500*ABS(SIN(2*PI()*MOD(Calculator!$B$34/Calculator!$F$21,1)))*IF(MOD(Calculator!$B$34/Calculator!$F$21,1)&lt;0.5,-1,1))^2))),2))</f>
        <v>—</v>
      </c>
      <c r="EE79" s="253" t="str">
        <f aca="false">IF(OR(Calculator!$E$22&lt;&gt;"YES",Calculator!$B$34&lt;Calculator!$G$22),"—",ROUND((1+SQRT(((50*POWER(80,POWER(COS(PI()*MOD(Calculator!$B$34/Calculator!$F$22,1)),2))-$C79)^2+(1500*ABS(SIN(2*PI()*MOD(Calculator!$B$34/Calculator!$F$22,1)))*IF(MOD(Calculator!$B$34/Calculator!$F$22,1)&lt;0.5,-1,1))^2)/((50*POWER(80,POWER(COS(PI()*MOD(Calculator!$B$34/Calculator!$F$22,1)),2))+$C79)^2+(1500*ABS(SIN(2*PI()*MOD(Calculator!$B$34/Calculator!$F$22,1)))*IF(MOD(Calculator!$B$34/Calculator!$F$22,1)&lt;0.5,-1,1))^2)))/(1-SQRT(((50*POWER(80,POWER(COS(PI()*MOD(Calculator!$B$34/Calculator!$F$22,1)),2))-$C79)^2+(1500*ABS(SIN(2*PI()*MOD(Calculator!$B$34/Calculator!$F$22,1)))*IF(MOD(Calculator!$B$34/Calculator!$F$22,1)&lt;0.5,-1,1))^2)/((50*POWER(80,POWER(COS(PI()*MOD(Calculator!$B$34/Calculator!$F$22,1)),2))+$C79)^2+(1500*ABS(SIN(2*PI()*MOD(Calculator!$B$34/Calculator!$F$22,1)))*IF(MOD(Calculator!$B$34/Calculator!$F$22,1)&lt;0.5,-1,1))^2))),2))</f>
        <v>—</v>
      </c>
      <c r="EF79" s="295" t="n">
        <f aca="false">IFERROR(ROUND((IF(ISNUMBER(DU79),DU79,0)+IF(ISNUMBER(DV79),DV79,0)+IF(ISNUMBER(DW79),DW79,0)+IF(ISNUMBER(DX79),DX79,0)+IF(ISNUMBER(DY79),DY79,0)+IF(ISNUMBER(DZ79),DZ79,0)+IF(ISNUMBER(EA79),EA79,0)+IF(ISNUMBER(EB79),EB79,0)+IF(ISNUMBER(EC79),EC79,0)+IF(ISNUMBER(ED79),ED79,0)+IF(ISNUMBER(EE79),EE79,0))/(IF(ISNUMBER(DU79),1,0)+IF(ISNUMBER(DV79),1,0)+IF(ISNUMBER(DW79),1,0)+IF(ISNUMBER(DX79),1,0)+IF(ISNUMBER(DY79),1,0)+IF(ISNUMBER(DZ79),1,0)+IF(ISNUMBER(EA79),1,0)+IF(ISNUMBER(EB79),1,0)+IF(ISNUMBER(EC79),1,0)+IF(ISNUMBER(ED79),1,0)+IF(ISNUMBER(EE79),1,0)),4),"")</f>
        <v>18.22</v>
      </c>
      <c r="EG79" s="253" t="str">
        <f aca="false">IF(OR(Calculator!$E$12&lt;&gt;"YES",Calculator!$B$35&lt;Calculator!$G$12),"—",ROUND((1+SQRT(((50*POWER(80,POWER(COS(PI()*MOD(Calculator!$B$35/Calculator!$F$12,1)),2))-$C79)^2+(1500*ABS(SIN(2*PI()*MOD(Calculator!$B$35/Calculator!$F$12,1)))*IF(MOD(Calculator!$B$35/Calculator!$F$12,1)&lt;0.5,-1,1))^2)/((50*POWER(80,POWER(COS(PI()*MOD(Calculator!$B$35/Calculator!$F$12,1)),2))+$C79)^2+(1500*ABS(SIN(2*PI()*MOD(Calculator!$B$35/Calculator!$F$12,1)))*IF(MOD(Calculator!$B$35/Calculator!$F$12,1)&lt;0.5,-1,1))^2)))/(1-SQRT(((50*POWER(80,POWER(COS(PI()*MOD(Calculator!$B$35/Calculator!$F$12,1)),2))-$C79)^2+(1500*ABS(SIN(2*PI()*MOD(Calculator!$B$35/Calculator!$F$12,1)))*IF(MOD(Calculator!$B$35/Calculator!$F$12,1)&lt;0.5,-1,1))^2)/((50*POWER(80,POWER(COS(PI()*MOD(Calculator!$B$35/Calculator!$F$12,1)),2))+$C79)^2+(1500*ABS(SIN(2*PI()*MOD(Calculator!$B$35/Calculator!$F$12,1)))*IF(MOD(Calculator!$B$35/Calculator!$F$12,1)&lt;0.5,-1,1))^2))),2))</f>
        <v>—</v>
      </c>
      <c r="EH79" s="253" t="str">
        <f aca="false">IF(OR(Calculator!$E$13&lt;&gt;"YES",Calculator!$B$35&lt;Calculator!$G$13),"—",ROUND((1+SQRT(((50*POWER(80,POWER(COS(PI()*MOD(Calculator!$B$35/Calculator!$F$13,1)),2))-$C79)^2+(1500*ABS(SIN(2*PI()*MOD(Calculator!$B$35/Calculator!$F$13,1)))*IF(MOD(Calculator!$B$35/Calculator!$F$13,1)&lt;0.5,-1,1))^2)/((50*POWER(80,POWER(COS(PI()*MOD(Calculator!$B$35/Calculator!$F$13,1)),2))+$C79)^2+(1500*ABS(SIN(2*PI()*MOD(Calculator!$B$35/Calculator!$F$13,1)))*IF(MOD(Calculator!$B$35/Calculator!$F$13,1)&lt;0.5,-1,1))^2)))/(1-SQRT(((50*POWER(80,POWER(COS(PI()*MOD(Calculator!$B$35/Calculator!$F$13,1)),2))-$C79)^2+(1500*ABS(SIN(2*PI()*MOD(Calculator!$B$35/Calculator!$F$13,1)))*IF(MOD(Calculator!$B$35/Calculator!$F$13,1)&lt;0.5,-1,1))^2)/((50*POWER(80,POWER(COS(PI()*MOD(Calculator!$B$35/Calculator!$F$13,1)),2))+$C79)^2+(1500*ABS(SIN(2*PI()*MOD(Calculator!$B$35/Calculator!$F$13,1)))*IF(MOD(Calculator!$B$35/Calculator!$F$13,1)&lt;0.5,-1,1))^2))),2))</f>
        <v>—</v>
      </c>
      <c r="EI79" s="253" t="str">
        <f aca="false">IF(OR(Calculator!$E$14&lt;&gt;"YES",Calculator!$B$35&lt;Calculator!$G$14),"—",ROUND((1+SQRT(((50*POWER(80,POWER(COS(PI()*MOD(Calculator!$B$35/Calculator!$F$14,1)),2))-$C79)^2+(1500*ABS(SIN(2*PI()*MOD(Calculator!$B$35/Calculator!$F$14,1)))*IF(MOD(Calculator!$B$35/Calculator!$F$14,1)&lt;0.5,-1,1))^2)/((50*POWER(80,POWER(COS(PI()*MOD(Calculator!$B$35/Calculator!$F$14,1)),2))+$C79)^2+(1500*ABS(SIN(2*PI()*MOD(Calculator!$B$35/Calculator!$F$14,1)))*IF(MOD(Calculator!$B$35/Calculator!$F$14,1)&lt;0.5,-1,1))^2)))/(1-SQRT(((50*POWER(80,POWER(COS(PI()*MOD(Calculator!$B$35/Calculator!$F$14,1)),2))-$C79)^2+(1500*ABS(SIN(2*PI()*MOD(Calculator!$B$35/Calculator!$F$14,1)))*IF(MOD(Calculator!$B$35/Calculator!$F$14,1)&lt;0.5,-1,1))^2)/((50*POWER(80,POWER(COS(PI()*MOD(Calculator!$B$35/Calculator!$F$14,1)),2))+$C79)^2+(1500*ABS(SIN(2*PI()*MOD(Calculator!$B$35/Calculator!$F$14,1)))*IF(MOD(Calculator!$B$35/Calculator!$F$14,1)&lt;0.5,-1,1))^2))),2))</f>
        <v>—</v>
      </c>
      <c r="EJ79" s="253" t="n">
        <f aca="false">IF(OR(Calculator!$E$15&lt;&gt;"YES",Calculator!$B$35&lt;Calculator!$G$15),"—",ROUND((1+SQRT(((50*POWER(80,POWER(COS(PI()*MOD(Calculator!$B$35/Calculator!$F$15,1)),2))-$C79)^2+(1500*ABS(SIN(2*PI()*MOD(Calculator!$B$35/Calculator!$F$15,1)))*IF(MOD(Calculator!$B$35/Calculator!$F$15,1)&lt;0.5,-1,1))^2)/((50*POWER(80,POWER(COS(PI()*MOD(Calculator!$B$35/Calculator!$F$15,1)),2))+$C79)^2+(1500*ABS(SIN(2*PI()*MOD(Calculator!$B$35/Calculator!$F$15,1)))*IF(MOD(Calculator!$B$35/Calculator!$F$15,1)&lt;0.5,-1,1))^2)))/(1-SQRT(((50*POWER(80,POWER(COS(PI()*MOD(Calculator!$B$35/Calculator!$F$15,1)),2))-$C79)^2+(1500*ABS(SIN(2*PI()*MOD(Calculator!$B$35/Calculator!$F$15,1)))*IF(MOD(Calculator!$B$35/Calculator!$F$15,1)&lt;0.5,-1,1))^2)/((50*POWER(80,POWER(COS(PI()*MOD(Calculator!$B$35/Calculator!$F$15,1)),2))+$C79)^2+(1500*ABS(SIN(2*PI()*MOD(Calculator!$B$35/Calculator!$F$15,1)))*IF(MOD(Calculator!$B$35/Calculator!$F$15,1)&lt;0.5,-1,1))^2))),2))</f>
        <v>2.3</v>
      </c>
      <c r="EK79" s="253" t="str">
        <f aca="false">IF(OR(Calculator!$E$16&lt;&gt;"YES",Calculator!$B$35&lt;Calculator!$G$16),"—",ROUND((1+SQRT(((50*POWER(80,POWER(COS(PI()*MOD(Calculator!$B$35/Calculator!$F$16,1)),2))-$C79)^2+(1500*ABS(SIN(2*PI()*MOD(Calculator!$B$35/Calculator!$F$16,1)))*IF(MOD(Calculator!$B$35/Calculator!$F$16,1)&lt;0.5,-1,1))^2)/((50*POWER(80,POWER(COS(PI()*MOD(Calculator!$B$35/Calculator!$F$16,1)),2))+$C79)^2+(1500*ABS(SIN(2*PI()*MOD(Calculator!$B$35/Calculator!$F$16,1)))*IF(MOD(Calculator!$B$35/Calculator!$F$16,1)&lt;0.5,-1,1))^2)))/(1-SQRT(((50*POWER(80,POWER(COS(PI()*MOD(Calculator!$B$35/Calculator!$F$16,1)),2))-$C79)^2+(1500*ABS(SIN(2*PI()*MOD(Calculator!$B$35/Calculator!$F$16,1)))*IF(MOD(Calculator!$B$35/Calculator!$F$16,1)&lt;0.5,-1,1))^2)/((50*POWER(80,POWER(COS(PI()*MOD(Calculator!$B$35/Calculator!$F$16,1)),2))+$C79)^2+(1500*ABS(SIN(2*PI()*MOD(Calculator!$B$35/Calculator!$F$16,1)))*IF(MOD(Calculator!$B$35/Calculator!$F$16,1)&lt;0.5,-1,1))^2))),2))</f>
        <v>—</v>
      </c>
      <c r="EL79" s="253" t="n">
        <f aca="false">IF(OR(Calculator!$E$17&lt;&gt;"YES",Calculator!$B$35&lt;Calculator!$G$17),"—",ROUND((1+SQRT(((50*POWER(80,POWER(COS(PI()*MOD(Calculator!$B$35/Calculator!$F$17,1)),2))-$C79)^2+(1500*ABS(SIN(2*PI()*MOD(Calculator!$B$35/Calculator!$F$17,1)))*IF(MOD(Calculator!$B$35/Calculator!$F$17,1)&lt;0.5,-1,1))^2)/((50*POWER(80,POWER(COS(PI()*MOD(Calculator!$B$35/Calculator!$F$17,1)),2))+$C79)^2+(1500*ABS(SIN(2*PI()*MOD(Calculator!$B$35/Calculator!$F$17,1)))*IF(MOD(Calculator!$B$35/Calculator!$F$17,1)&lt;0.5,-1,1))^2)))/(1-SQRT(((50*POWER(80,POWER(COS(PI()*MOD(Calculator!$B$35/Calculator!$F$17,1)),2))-$C79)^2+(1500*ABS(SIN(2*PI()*MOD(Calculator!$B$35/Calculator!$F$17,1)))*IF(MOD(Calculator!$B$35/Calculator!$F$17,1)&lt;0.5,-1,1))^2)/((50*POWER(80,POWER(COS(PI()*MOD(Calculator!$B$35/Calculator!$F$17,1)),2))+$C79)^2+(1500*ABS(SIN(2*PI()*MOD(Calculator!$B$35/Calculator!$F$17,1)))*IF(MOD(Calculator!$B$35/Calculator!$F$17,1)&lt;0.5,-1,1))^2))),2))</f>
        <v>21.2</v>
      </c>
      <c r="EM79" s="253" t="str">
        <f aca="false">IF(OR(Calculator!$E$18&lt;&gt;"YES",Calculator!$B$35&lt;Calculator!$G$18),"—",ROUND((1+SQRT(((50*POWER(80,POWER(COS(PI()*MOD(Calculator!$B$35/Calculator!$F$18,1)),2))-$C79)^2+(1500*ABS(SIN(2*PI()*MOD(Calculator!$B$35/Calculator!$F$18,1)))*IF(MOD(Calculator!$B$35/Calculator!$F$18,1)&lt;0.5,-1,1))^2)/((50*POWER(80,POWER(COS(PI()*MOD(Calculator!$B$35/Calculator!$F$18,1)),2))+$C79)^2+(1500*ABS(SIN(2*PI()*MOD(Calculator!$B$35/Calculator!$F$18,1)))*IF(MOD(Calculator!$B$35/Calculator!$F$18,1)&lt;0.5,-1,1))^2)))/(1-SQRT(((50*POWER(80,POWER(COS(PI()*MOD(Calculator!$B$35/Calculator!$F$18,1)),2))-$C79)^2+(1500*ABS(SIN(2*PI()*MOD(Calculator!$B$35/Calculator!$F$18,1)))*IF(MOD(Calculator!$B$35/Calculator!$F$18,1)&lt;0.5,-1,1))^2)/((50*POWER(80,POWER(COS(PI()*MOD(Calculator!$B$35/Calculator!$F$18,1)),2))+$C79)^2+(1500*ABS(SIN(2*PI()*MOD(Calculator!$B$35/Calculator!$F$18,1)))*IF(MOD(Calculator!$B$35/Calculator!$F$18,1)&lt;0.5,-1,1))^2))),2))</f>
        <v>—</v>
      </c>
      <c r="EN79" s="253" t="str">
        <f aca="false">IF(OR(Calculator!$E$19&lt;&gt;"YES",Calculator!$B$35&lt;Calculator!$G$19),"—",ROUND((1+SQRT(((50*POWER(80,POWER(COS(PI()*MOD(Calculator!$B$35/Calculator!$F$19,1)),2))-$C79)^2+(1500*ABS(SIN(2*PI()*MOD(Calculator!$B$35/Calculator!$F$19,1)))*IF(MOD(Calculator!$B$35/Calculator!$F$19,1)&lt;0.5,-1,1))^2)/((50*POWER(80,POWER(COS(PI()*MOD(Calculator!$B$35/Calculator!$F$19,1)),2))+$C79)^2+(1500*ABS(SIN(2*PI()*MOD(Calculator!$B$35/Calculator!$F$19,1)))*IF(MOD(Calculator!$B$35/Calculator!$F$19,1)&lt;0.5,-1,1))^2)))/(1-SQRT(((50*POWER(80,POWER(COS(PI()*MOD(Calculator!$B$35/Calculator!$F$19,1)),2))-$C79)^2+(1500*ABS(SIN(2*PI()*MOD(Calculator!$B$35/Calculator!$F$19,1)))*IF(MOD(Calculator!$B$35/Calculator!$F$19,1)&lt;0.5,-1,1))^2)/((50*POWER(80,POWER(COS(PI()*MOD(Calculator!$B$35/Calculator!$F$19,1)),2))+$C79)^2+(1500*ABS(SIN(2*PI()*MOD(Calculator!$B$35/Calculator!$F$19,1)))*IF(MOD(Calculator!$B$35/Calculator!$F$19,1)&lt;0.5,-1,1))^2))),2))</f>
        <v>—</v>
      </c>
      <c r="EO79" s="253" t="str">
        <f aca="false">IF(OR(Calculator!$E$20&lt;&gt;"YES",Calculator!$B$35&lt;Calculator!$G$20),"—",ROUND((1+SQRT(((50*POWER(80,POWER(COS(PI()*MOD(Calculator!$B$35/Calculator!$F$20,1)),2))-$C79)^2+(1500*ABS(SIN(2*PI()*MOD(Calculator!$B$35/Calculator!$F$20,1)))*IF(MOD(Calculator!$B$35/Calculator!$F$20,1)&lt;0.5,-1,1))^2)/((50*POWER(80,POWER(COS(PI()*MOD(Calculator!$B$35/Calculator!$F$20,1)),2))+$C79)^2+(1500*ABS(SIN(2*PI()*MOD(Calculator!$B$35/Calculator!$F$20,1)))*IF(MOD(Calculator!$B$35/Calculator!$F$20,1)&lt;0.5,-1,1))^2)))/(1-SQRT(((50*POWER(80,POWER(COS(PI()*MOD(Calculator!$B$35/Calculator!$F$20,1)),2))-$C79)^2+(1500*ABS(SIN(2*PI()*MOD(Calculator!$B$35/Calculator!$F$20,1)))*IF(MOD(Calculator!$B$35/Calculator!$F$20,1)&lt;0.5,-1,1))^2)/((50*POWER(80,POWER(COS(PI()*MOD(Calculator!$B$35/Calculator!$F$20,1)),2))+$C79)^2+(1500*ABS(SIN(2*PI()*MOD(Calculator!$B$35/Calculator!$F$20,1)))*IF(MOD(Calculator!$B$35/Calculator!$F$20,1)&lt;0.5,-1,1))^2))),2))</f>
        <v>—</v>
      </c>
      <c r="EP79" s="253" t="str">
        <f aca="false">IF(OR(Calculator!$E$21&lt;&gt;"YES",Calculator!$B$35&lt;Calculator!$G$21),"—",ROUND((1+SQRT(((50*POWER(80,POWER(COS(PI()*MOD(Calculator!$B$35/Calculator!$F$21,1)),2))-$C79)^2+(1500*ABS(SIN(2*PI()*MOD(Calculator!$B$35/Calculator!$F$21,1)))*IF(MOD(Calculator!$B$35/Calculator!$F$21,1)&lt;0.5,-1,1))^2)/((50*POWER(80,POWER(COS(PI()*MOD(Calculator!$B$35/Calculator!$F$21,1)),2))+$C79)^2+(1500*ABS(SIN(2*PI()*MOD(Calculator!$B$35/Calculator!$F$21,1)))*IF(MOD(Calculator!$B$35/Calculator!$F$21,1)&lt;0.5,-1,1))^2)))/(1-SQRT(((50*POWER(80,POWER(COS(PI()*MOD(Calculator!$B$35/Calculator!$F$21,1)),2))-$C79)^2+(1500*ABS(SIN(2*PI()*MOD(Calculator!$B$35/Calculator!$F$21,1)))*IF(MOD(Calculator!$B$35/Calculator!$F$21,1)&lt;0.5,-1,1))^2)/((50*POWER(80,POWER(COS(PI()*MOD(Calculator!$B$35/Calculator!$F$21,1)),2))+$C79)^2+(1500*ABS(SIN(2*PI()*MOD(Calculator!$B$35/Calculator!$F$21,1)))*IF(MOD(Calculator!$B$35/Calculator!$F$21,1)&lt;0.5,-1,1))^2))),2))</f>
        <v>—</v>
      </c>
      <c r="EQ79" s="253" t="str">
        <f aca="false">IF(OR(Calculator!$E$22&lt;&gt;"YES",Calculator!$B$35&lt;Calculator!$G$22),"—",ROUND((1+SQRT(((50*POWER(80,POWER(COS(PI()*MOD(Calculator!$B$35/Calculator!$F$22,1)),2))-$C79)^2+(1500*ABS(SIN(2*PI()*MOD(Calculator!$B$35/Calculator!$F$22,1)))*IF(MOD(Calculator!$B$35/Calculator!$F$22,1)&lt;0.5,-1,1))^2)/((50*POWER(80,POWER(COS(PI()*MOD(Calculator!$B$35/Calculator!$F$22,1)),2))+$C79)^2+(1500*ABS(SIN(2*PI()*MOD(Calculator!$B$35/Calculator!$F$22,1)))*IF(MOD(Calculator!$B$35/Calculator!$F$22,1)&lt;0.5,-1,1))^2)))/(1-SQRT(((50*POWER(80,POWER(COS(PI()*MOD(Calculator!$B$35/Calculator!$F$22,1)),2))-$C79)^2+(1500*ABS(SIN(2*PI()*MOD(Calculator!$B$35/Calculator!$F$22,1)))*IF(MOD(Calculator!$B$35/Calculator!$F$22,1)&lt;0.5,-1,1))^2)/((50*POWER(80,POWER(COS(PI()*MOD(Calculator!$B$35/Calculator!$F$22,1)),2))+$C79)^2+(1500*ABS(SIN(2*PI()*MOD(Calculator!$B$35/Calculator!$F$22,1)))*IF(MOD(Calculator!$B$35/Calculator!$F$22,1)&lt;0.5,-1,1))^2))),2))</f>
        <v>—</v>
      </c>
      <c r="ER79" s="295" t="n">
        <f aca="false">IFERROR(ROUND((IF(ISNUMBER(EG79),EG79,0)+IF(ISNUMBER(EH79),EH79,0)+IF(ISNUMBER(EI79),EI79,0)+IF(ISNUMBER(EJ79),EJ79,0)+IF(ISNUMBER(EK79),EK79,0)+IF(ISNUMBER(EL79),EL79,0)+IF(ISNUMBER(EM79),EM79,0)+IF(ISNUMBER(EN79),EN79,0)+IF(ISNUMBER(EO79),EO79,0)+IF(ISNUMBER(EP79),EP79,0)+IF(ISNUMBER(EQ79),EQ79,0))/(IF(ISNUMBER(EG79),1,0)+IF(ISNUMBER(EH79),1,0)+IF(ISNUMBER(EI79),1,0)+IF(ISNUMBER(EJ79),1,0)+IF(ISNUMBER(EK79),1,0)+IF(ISNUMBER(EL79),1,0)+IF(ISNUMBER(EM79),1,0)+IF(ISNUMBER(EN79),1,0)+IF(ISNUMBER(EO79),1,0)+IF(ISNUMBER(EP79),1,0)+IF(ISNUMBER(EQ79),1,0)),4),"")</f>
        <v>11.75</v>
      </c>
      <c r="ES79" s="253" t="str">
        <f aca="false">IF(OR(Calculator!$E$12&lt;&gt;"YES",Calculator!$B$36&lt;Calculator!$G$12),"—",ROUND((1+SQRT(((50*POWER(80,POWER(COS(PI()*MOD(Calculator!$B$36/Calculator!$F$12,1)),2))-$C79)^2+(1500*ABS(SIN(2*PI()*MOD(Calculator!$B$36/Calculator!$F$12,1)))*IF(MOD(Calculator!$B$36/Calculator!$F$12,1)&lt;0.5,-1,1))^2)/((50*POWER(80,POWER(COS(PI()*MOD(Calculator!$B$36/Calculator!$F$12,1)),2))+$C79)^2+(1500*ABS(SIN(2*PI()*MOD(Calculator!$B$36/Calculator!$F$12,1)))*IF(MOD(Calculator!$B$36/Calculator!$F$12,1)&lt;0.5,-1,1))^2)))/(1-SQRT(((50*POWER(80,POWER(COS(PI()*MOD(Calculator!$B$36/Calculator!$F$12,1)),2))-$C79)^2+(1500*ABS(SIN(2*PI()*MOD(Calculator!$B$36/Calculator!$F$12,1)))*IF(MOD(Calculator!$B$36/Calculator!$F$12,1)&lt;0.5,-1,1))^2)/((50*POWER(80,POWER(COS(PI()*MOD(Calculator!$B$36/Calculator!$F$12,1)),2))+$C79)^2+(1500*ABS(SIN(2*PI()*MOD(Calculator!$B$36/Calculator!$F$12,1)))*IF(MOD(Calculator!$B$36/Calculator!$F$12,1)&lt;0.5,-1,1))^2))),2))</f>
        <v>—</v>
      </c>
      <c r="ET79" s="253" t="str">
        <f aca="false">IF(OR(Calculator!$E$13&lt;&gt;"YES",Calculator!$B$36&lt;Calculator!$G$13),"—",ROUND((1+SQRT(((50*POWER(80,POWER(COS(PI()*MOD(Calculator!$B$36/Calculator!$F$13,1)),2))-$C79)^2+(1500*ABS(SIN(2*PI()*MOD(Calculator!$B$36/Calculator!$F$13,1)))*IF(MOD(Calculator!$B$36/Calculator!$F$13,1)&lt;0.5,-1,1))^2)/((50*POWER(80,POWER(COS(PI()*MOD(Calculator!$B$36/Calculator!$F$13,1)),2))+$C79)^2+(1500*ABS(SIN(2*PI()*MOD(Calculator!$B$36/Calculator!$F$13,1)))*IF(MOD(Calculator!$B$36/Calculator!$F$13,1)&lt;0.5,-1,1))^2)))/(1-SQRT(((50*POWER(80,POWER(COS(PI()*MOD(Calculator!$B$36/Calculator!$F$13,1)),2))-$C79)^2+(1500*ABS(SIN(2*PI()*MOD(Calculator!$B$36/Calculator!$F$13,1)))*IF(MOD(Calculator!$B$36/Calculator!$F$13,1)&lt;0.5,-1,1))^2)/((50*POWER(80,POWER(COS(PI()*MOD(Calculator!$B$36/Calculator!$F$13,1)),2))+$C79)^2+(1500*ABS(SIN(2*PI()*MOD(Calculator!$B$36/Calculator!$F$13,1)))*IF(MOD(Calculator!$B$36/Calculator!$F$13,1)&lt;0.5,-1,1))^2))),2))</f>
        <v>—</v>
      </c>
      <c r="EU79" s="253" t="str">
        <f aca="false">IF(OR(Calculator!$E$14&lt;&gt;"YES",Calculator!$B$36&lt;Calculator!$G$14),"—",ROUND((1+SQRT(((50*POWER(80,POWER(COS(PI()*MOD(Calculator!$B$36/Calculator!$F$14,1)),2))-$C79)^2+(1500*ABS(SIN(2*PI()*MOD(Calculator!$B$36/Calculator!$F$14,1)))*IF(MOD(Calculator!$B$36/Calculator!$F$14,1)&lt;0.5,-1,1))^2)/((50*POWER(80,POWER(COS(PI()*MOD(Calculator!$B$36/Calculator!$F$14,1)),2))+$C79)^2+(1500*ABS(SIN(2*PI()*MOD(Calculator!$B$36/Calculator!$F$14,1)))*IF(MOD(Calculator!$B$36/Calculator!$F$14,1)&lt;0.5,-1,1))^2)))/(1-SQRT(((50*POWER(80,POWER(COS(PI()*MOD(Calculator!$B$36/Calculator!$F$14,1)),2))-$C79)^2+(1500*ABS(SIN(2*PI()*MOD(Calculator!$B$36/Calculator!$F$14,1)))*IF(MOD(Calculator!$B$36/Calculator!$F$14,1)&lt;0.5,-1,1))^2)/((50*POWER(80,POWER(COS(PI()*MOD(Calculator!$B$36/Calculator!$F$14,1)),2))+$C79)^2+(1500*ABS(SIN(2*PI()*MOD(Calculator!$B$36/Calculator!$F$14,1)))*IF(MOD(Calculator!$B$36/Calculator!$F$14,1)&lt;0.5,-1,1))^2))),2))</f>
        <v>—</v>
      </c>
      <c r="EV79" s="253" t="n">
        <f aca="false">IF(OR(Calculator!$E$15&lt;&gt;"YES",Calculator!$B$36&lt;Calculator!$G$15),"—",ROUND((1+SQRT(((50*POWER(80,POWER(COS(PI()*MOD(Calculator!$B$36/Calculator!$F$15,1)),2))-$C79)^2+(1500*ABS(SIN(2*PI()*MOD(Calculator!$B$36/Calculator!$F$15,1)))*IF(MOD(Calculator!$B$36/Calculator!$F$15,1)&lt;0.5,-1,1))^2)/((50*POWER(80,POWER(COS(PI()*MOD(Calculator!$B$36/Calculator!$F$15,1)),2))+$C79)^2+(1500*ABS(SIN(2*PI()*MOD(Calculator!$B$36/Calculator!$F$15,1)))*IF(MOD(Calculator!$B$36/Calculator!$F$15,1)&lt;0.5,-1,1))^2)))/(1-SQRT(((50*POWER(80,POWER(COS(PI()*MOD(Calculator!$B$36/Calculator!$F$15,1)),2))-$C79)^2+(1500*ABS(SIN(2*PI()*MOD(Calculator!$B$36/Calculator!$F$15,1)))*IF(MOD(Calculator!$B$36/Calculator!$F$15,1)&lt;0.5,-1,1))^2)/((50*POWER(80,POWER(COS(PI()*MOD(Calculator!$B$36/Calculator!$F$15,1)),2))+$C79)^2+(1500*ABS(SIN(2*PI()*MOD(Calculator!$B$36/Calculator!$F$15,1)))*IF(MOD(Calculator!$B$36/Calculator!$F$15,1)&lt;0.5,-1,1))^2))),2))</f>
        <v>17.96</v>
      </c>
      <c r="EW79" s="253" t="str">
        <f aca="false">IF(OR(Calculator!$E$16&lt;&gt;"YES",Calculator!$B$36&lt;Calculator!$G$16),"—",ROUND((1+SQRT(((50*POWER(80,POWER(COS(PI()*MOD(Calculator!$B$36/Calculator!$F$16,1)),2))-$C79)^2+(1500*ABS(SIN(2*PI()*MOD(Calculator!$B$36/Calculator!$F$16,1)))*IF(MOD(Calculator!$B$36/Calculator!$F$16,1)&lt;0.5,-1,1))^2)/((50*POWER(80,POWER(COS(PI()*MOD(Calculator!$B$36/Calculator!$F$16,1)),2))+$C79)^2+(1500*ABS(SIN(2*PI()*MOD(Calculator!$B$36/Calculator!$F$16,1)))*IF(MOD(Calculator!$B$36/Calculator!$F$16,1)&lt;0.5,-1,1))^2)))/(1-SQRT(((50*POWER(80,POWER(COS(PI()*MOD(Calculator!$B$36/Calculator!$F$16,1)),2))-$C79)^2+(1500*ABS(SIN(2*PI()*MOD(Calculator!$B$36/Calculator!$F$16,1)))*IF(MOD(Calculator!$B$36/Calculator!$F$16,1)&lt;0.5,-1,1))^2)/((50*POWER(80,POWER(COS(PI()*MOD(Calculator!$B$36/Calculator!$F$16,1)),2))+$C79)^2+(1500*ABS(SIN(2*PI()*MOD(Calculator!$B$36/Calculator!$F$16,1)))*IF(MOD(Calculator!$B$36/Calculator!$F$16,1)&lt;0.5,-1,1))^2))),2))</f>
        <v>—</v>
      </c>
      <c r="EX79" s="253" t="n">
        <f aca="false">IF(OR(Calculator!$E$17&lt;&gt;"YES",Calculator!$B$36&lt;Calculator!$G$17),"—",ROUND((1+SQRT(((50*POWER(80,POWER(COS(PI()*MOD(Calculator!$B$36/Calculator!$F$17,1)),2))-$C79)^2+(1500*ABS(SIN(2*PI()*MOD(Calculator!$B$36/Calculator!$F$17,1)))*IF(MOD(Calculator!$B$36/Calculator!$F$17,1)&lt;0.5,-1,1))^2)/((50*POWER(80,POWER(COS(PI()*MOD(Calculator!$B$36/Calculator!$F$17,1)),2))+$C79)^2+(1500*ABS(SIN(2*PI()*MOD(Calculator!$B$36/Calculator!$F$17,1)))*IF(MOD(Calculator!$B$36/Calculator!$F$17,1)&lt;0.5,-1,1))^2)))/(1-SQRT(((50*POWER(80,POWER(COS(PI()*MOD(Calculator!$B$36/Calculator!$F$17,1)),2))-$C79)^2+(1500*ABS(SIN(2*PI()*MOD(Calculator!$B$36/Calculator!$F$17,1)))*IF(MOD(Calculator!$B$36/Calculator!$F$17,1)&lt;0.5,-1,1))^2)/((50*POWER(80,POWER(COS(PI()*MOD(Calculator!$B$36/Calculator!$F$17,1)),2))+$C79)^2+(1500*ABS(SIN(2*PI()*MOD(Calculator!$B$36/Calculator!$F$17,1)))*IF(MOD(Calculator!$B$36/Calculator!$F$17,1)&lt;0.5,-1,1))^2))),2))</f>
        <v>22.05</v>
      </c>
      <c r="EY79" s="253" t="str">
        <f aca="false">IF(OR(Calculator!$E$18&lt;&gt;"YES",Calculator!$B$36&lt;Calculator!$G$18),"—",ROUND((1+SQRT(((50*POWER(80,POWER(COS(PI()*MOD(Calculator!$B$36/Calculator!$F$18,1)),2))-$C79)^2+(1500*ABS(SIN(2*PI()*MOD(Calculator!$B$36/Calculator!$F$18,1)))*IF(MOD(Calculator!$B$36/Calculator!$F$18,1)&lt;0.5,-1,1))^2)/((50*POWER(80,POWER(COS(PI()*MOD(Calculator!$B$36/Calculator!$F$18,1)),2))+$C79)^2+(1500*ABS(SIN(2*PI()*MOD(Calculator!$B$36/Calculator!$F$18,1)))*IF(MOD(Calculator!$B$36/Calculator!$F$18,1)&lt;0.5,-1,1))^2)))/(1-SQRT(((50*POWER(80,POWER(COS(PI()*MOD(Calculator!$B$36/Calculator!$F$18,1)),2))-$C79)^2+(1500*ABS(SIN(2*PI()*MOD(Calculator!$B$36/Calculator!$F$18,1)))*IF(MOD(Calculator!$B$36/Calculator!$F$18,1)&lt;0.5,-1,1))^2)/((50*POWER(80,POWER(COS(PI()*MOD(Calculator!$B$36/Calculator!$F$18,1)),2))+$C79)^2+(1500*ABS(SIN(2*PI()*MOD(Calculator!$B$36/Calculator!$F$18,1)))*IF(MOD(Calculator!$B$36/Calculator!$F$18,1)&lt;0.5,-1,1))^2))),2))</f>
        <v>—</v>
      </c>
      <c r="EZ79" s="253" t="str">
        <f aca="false">IF(OR(Calculator!$E$19&lt;&gt;"YES",Calculator!$B$36&lt;Calculator!$G$19),"—",ROUND((1+SQRT(((50*POWER(80,POWER(COS(PI()*MOD(Calculator!$B$36/Calculator!$F$19,1)),2))-$C79)^2+(1500*ABS(SIN(2*PI()*MOD(Calculator!$B$36/Calculator!$F$19,1)))*IF(MOD(Calculator!$B$36/Calculator!$F$19,1)&lt;0.5,-1,1))^2)/((50*POWER(80,POWER(COS(PI()*MOD(Calculator!$B$36/Calculator!$F$19,1)),2))+$C79)^2+(1500*ABS(SIN(2*PI()*MOD(Calculator!$B$36/Calculator!$F$19,1)))*IF(MOD(Calculator!$B$36/Calculator!$F$19,1)&lt;0.5,-1,1))^2)))/(1-SQRT(((50*POWER(80,POWER(COS(PI()*MOD(Calculator!$B$36/Calculator!$F$19,1)),2))-$C79)^2+(1500*ABS(SIN(2*PI()*MOD(Calculator!$B$36/Calculator!$F$19,1)))*IF(MOD(Calculator!$B$36/Calculator!$F$19,1)&lt;0.5,-1,1))^2)/((50*POWER(80,POWER(COS(PI()*MOD(Calculator!$B$36/Calculator!$F$19,1)),2))+$C79)^2+(1500*ABS(SIN(2*PI()*MOD(Calculator!$B$36/Calculator!$F$19,1)))*IF(MOD(Calculator!$B$36/Calculator!$F$19,1)&lt;0.5,-1,1))^2))),2))</f>
        <v>—</v>
      </c>
      <c r="FA79" s="253" t="str">
        <f aca="false">IF(OR(Calculator!$E$20&lt;&gt;"YES",Calculator!$B$36&lt;Calculator!$G$20),"—",ROUND((1+SQRT(((50*POWER(80,POWER(COS(PI()*MOD(Calculator!$B$36/Calculator!$F$20,1)),2))-$C79)^2+(1500*ABS(SIN(2*PI()*MOD(Calculator!$B$36/Calculator!$F$20,1)))*IF(MOD(Calculator!$B$36/Calculator!$F$20,1)&lt;0.5,-1,1))^2)/((50*POWER(80,POWER(COS(PI()*MOD(Calculator!$B$36/Calculator!$F$20,1)),2))+$C79)^2+(1500*ABS(SIN(2*PI()*MOD(Calculator!$B$36/Calculator!$F$20,1)))*IF(MOD(Calculator!$B$36/Calculator!$F$20,1)&lt;0.5,-1,1))^2)))/(1-SQRT(((50*POWER(80,POWER(COS(PI()*MOD(Calculator!$B$36/Calculator!$F$20,1)),2))-$C79)^2+(1500*ABS(SIN(2*PI()*MOD(Calculator!$B$36/Calculator!$F$20,1)))*IF(MOD(Calculator!$B$36/Calculator!$F$20,1)&lt;0.5,-1,1))^2)/((50*POWER(80,POWER(COS(PI()*MOD(Calculator!$B$36/Calculator!$F$20,1)),2))+$C79)^2+(1500*ABS(SIN(2*PI()*MOD(Calculator!$B$36/Calculator!$F$20,1)))*IF(MOD(Calculator!$B$36/Calculator!$F$20,1)&lt;0.5,-1,1))^2))),2))</f>
        <v>—</v>
      </c>
      <c r="FB79" s="253" t="str">
        <f aca="false">IF(OR(Calculator!$E$21&lt;&gt;"YES",Calculator!$B$36&lt;Calculator!$G$21),"—",ROUND((1+SQRT(((50*POWER(80,POWER(COS(PI()*MOD(Calculator!$B$36/Calculator!$F$21,1)),2))-$C79)^2+(1500*ABS(SIN(2*PI()*MOD(Calculator!$B$36/Calculator!$F$21,1)))*IF(MOD(Calculator!$B$36/Calculator!$F$21,1)&lt;0.5,-1,1))^2)/((50*POWER(80,POWER(COS(PI()*MOD(Calculator!$B$36/Calculator!$F$21,1)),2))+$C79)^2+(1500*ABS(SIN(2*PI()*MOD(Calculator!$B$36/Calculator!$F$21,1)))*IF(MOD(Calculator!$B$36/Calculator!$F$21,1)&lt;0.5,-1,1))^2)))/(1-SQRT(((50*POWER(80,POWER(COS(PI()*MOD(Calculator!$B$36/Calculator!$F$21,1)),2))-$C79)^2+(1500*ABS(SIN(2*PI()*MOD(Calculator!$B$36/Calculator!$F$21,1)))*IF(MOD(Calculator!$B$36/Calculator!$F$21,1)&lt;0.5,-1,1))^2)/((50*POWER(80,POWER(COS(PI()*MOD(Calculator!$B$36/Calculator!$F$21,1)),2))+$C79)^2+(1500*ABS(SIN(2*PI()*MOD(Calculator!$B$36/Calculator!$F$21,1)))*IF(MOD(Calculator!$B$36/Calculator!$F$21,1)&lt;0.5,-1,1))^2))),2))</f>
        <v>—</v>
      </c>
      <c r="FC79" s="253" t="str">
        <f aca="false">IF(OR(Calculator!$E$22&lt;&gt;"YES",Calculator!$B$36&lt;Calculator!$G$22),"—",ROUND((1+SQRT(((50*POWER(80,POWER(COS(PI()*MOD(Calculator!$B$36/Calculator!$F$22,1)),2))-$C79)^2+(1500*ABS(SIN(2*PI()*MOD(Calculator!$B$36/Calculator!$F$22,1)))*IF(MOD(Calculator!$B$36/Calculator!$F$22,1)&lt;0.5,-1,1))^2)/((50*POWER(80,POWER(COS(PI()*MOD(Calculator!$B$36/Calculator!$F$22,1)),2))+$C79)^2+(1500*ABS(SIN(2*PI()*MOD(Calculator!$B$36/Calculator!$F$22,1)))*IF(MOD(Calculator!$B$36/Calculator!$F$22,1)&lt;0.5,-1,1))^2)))/(1-SQRT(((50*POWER(80,POWER(COS(PI()*MOD(Calculator!$B$36/Calculator!$F$22,1)),2))-$C79)^2+(1500*ABS(SIN(2*PI()*MOD(Calculator!$B$36/Calculator!$F$22,1)))*IF(MOD(Calculator!$B$36/Calculator!$F$22,1)&lt;0.5,-1,1))^2)/((50*POWER(80,POWER(COS(PI()*MOD(Calculator!$B$36/Calculator!$F$22,1)),2))+$C79)^2+(1500*ABS(SIN(2*PI()*MOD(Calculator!$B$36/Calculator!$F$22,1)))*IF(MOD(Calculator!$B$36/Calculator!$F$22,1)&lt;0.5,-1,1))^2))),2))</f>
        <v>—</v>
      </c>
      <c r="FD79" s="295" t="n">
        <f aca="false">IFERROR(ROUND((IF(ISNUMBER(ES79),ES79,0)+IF(ISNUMBER(ET79),ET79,0)+IF(ISNUMBER(EU79),EU79,0)+IF(ISNUMBER(EV79),EV79,0)+IF(ISNUMBER(EW79),EW79,0)+IF(ISNUMBER(EX79),EX79,0)+IF(ISNUMBER(EY79),EY79,0)+IF(ISNUMBER(EZ79),EZ79,0)+IF(ISNUMBER(FA79),FA79,0)+IF(ISNUMBER(FB79),FB79,0)+IF(ISNUMBER(FC79),FC79,0))/(IF(ISNUMBER(ES79),1,0)+IF(ISNUMBER(ET79),1,0)+IF(ISNUMBER(EU79),1,0)+IF(ISNUMBER(EV79),1,0)+IF(ISNUMBER(EW79),1,0)+IF(ISNUMBER(EX79),1,0)+IF(ISNUMBER(EY79),1,0)+IF(ISNUMBER(EZ79),1,0)+IF(ISNUMBER(FA79),1,0)+IF(ISNUMBER(FB79),1,0)+IF(ISNUMBER(FC79),1,0)),4),"")</f>
        <v>20.005</v>
      </c>
      <c r="FE79" s="253" t="str">
        <f aca="false">IF(OR(Calculator!$E$12&lt;&gt;"YES",Calculator!$B$37&lt;Calculator!$G$12),"—",ROUND((1+SQRT(((50*POWER(80,POWER(COS(PI()*MOD(Calculator!$B$37/Calculator!$F$12,1)),2))-$C79)^2+(1500*ABS(SIN(2*PI()*MOD(Calculator!$B$37/Calculator!$F$12,1)))*IF(MOD(Calculator!$B$37/Calculator!$F$12,1)&lt;0.5,-1,1))^2)/((50*POWER(80,POWER(COS(PI()*MOD(Calculator!$B$37/Calculator!$F$12,1)),2))+$C79)^2+(1500*ABS(SIN(2*PI()*MOD(Calculator!$B$37/Calculator!$F$12,1)))*IF(MOD(Calculator!$B$37/Calculator!$F$12,1)&lt;0.5,-1,1))^2)))/(1-SQRT(((50*POWER(80,POWER(COS(PI()*MOD(Calculator!$B$37/Calculator!$F$12,1)),2))-$C79)^2+(1500*ABS(SIN(2*PI()*MOD(Calculator!$B$37/Calculator!$F$12,1)))*IF(MOD(Calculator!$B$37/Calculator!$F$12,1)&lt;0.5,-1,1))^2)/((50*POWER(80,POWER(COS(PI()*MOD(Calculator!$B$37/Calculator!$F$12,1)),2))+$C79)^2+(1500*ABS(SIN(2*PI()*MOD(Calculator!$B$37/Calculator!$F$12,1)))*IF(MOD(Calculator!$B$37/Calculator!$F$12,1)&lt;0.5,-1,1))^2))),2))</f>
        <v>—</v>
      </c>
      <c r="FF79" s="253" t="str">
        <f aca="false">IF(OR(Calculator!$E$13&lt;&gt;"YES",Calculator!$B$37&lt;Calculator!$G$13),"—",ROUND((1+SQRT(((50*POWER(80,POWER(COS(PI()*MOD(Calculator!$B$37/Calculator!$F$13,1)),2))-$C79)^2+(1500*ABS(SIN(2*PI()*MOD(Calculator!$B$37/Calculator!$F$13,1)))*IF(MOD(Calculator!$B$37/Calculator!$F$13,1)&lt;0.5,-1,1))^2)/((50*POWER(80,POWER(COS(PI()*MOD(Calculator!$B$37/Calculator!$F$13,1)),2))+$C79)^2+(1500*ABS(SIN(2*PI()*MOD(Calculator!$B$37/Calculator!$F$13,1)))*IF(MOD(Calculator!$B$37/Calculator!$F$13,1)&lt;0.5,-1,1))^2)))/(1-SQRT(((50*POWER(80,POWER(COS(PI()*MOD(Calculator!$B$37/Calculator!$F$13,1)),2))-$C79)^2+(1500*ABS(SIN(2*PI()*MOD(Calculator!$B$37/Calculator!$F$13,1)))*IF(MOD(Calculator!$B$37/Calculator!$F$13,1)&lt;0.5,-1,1))^2)/((50*POWER(80,POWER(COS(PI()*MOD(Calculator!$B$37/Calculator!$F$13,1)),2))+$C79)^2+(1500*ABS(SIN(2*PI()*MOD(Calculator!$B$37/Calculator!$F$13,1)))*IF(MOD(Calculator!$B$37/Calculator!$F$13,1)&lt;0.5,-1,1))^2))),2))</f>
        <v>—</v>
      </c>
      <c r="FG79" s="253" t="str">
        <f aca="false">IF(OR(Calculator!$E$14&lt;&gt;"YES",Calculator!$B$37&lt;Calculator!$G$14),"—",ROUND((1+SQRT(((50*POWER(80,POWER(COS(PI()*MOD(Calculator!$B$37/Calculator!$F$14,1)),2))-$C79)^2+(1500*ABS(SIN(2*PI()*MOD(Calculator!$B$37/Calculator!$F$14,1)))*IF(MOD(Calculator!$B$37/Calculator!$F$14,1)&lt;0.5,-1,1))^2)/((50*POWER(80,POWER(COS(PI()*MOD(Calculator!$B$37/Calculator!$F$14,1)),2))+$C79)^2+(1500*ABS(SIN(2*PI()*MOD(Calculator!$B$37/Calculator!$F$14,1)))*IF(MOD(Calculator!$B$37/Calculator!$F$14,1)&lt;0.5,-1,1))^2)))/(1-SQRT(((50*POWER(80,POWER(COS(PI()*MOD(Calculator!$B$37/Calculator!$F$14,1)),2))-$C79)^2+(1500*ABS(SIN(2*PI()*MOD(Calculator!$B$37/Calculator!$F$14,1)))*IF(MOD(Calculator!$B$37/Calculator!$F$14,1)&lt;0.5,-1,1))^2)/((50*POWER(80,POWER(COS(PI()*MOD(Calculator!$B$37/Calculator!$F$14,1)),2))+$C79)^2+(1500*ABS(SIN(2*PI()*MOD(Calculator!$B$37/Calculator!$F$14,1)))*IF(MOD(Calculator!$B$37/Calculator!$F$14,1)&lt;0.5,-1,1))^2))),2))</f>
        <v>—</v>
      </c>
      <c r="FH79" s="253" t="n">
        <f aca="false">IF(OR(Calculator!$E$15&lt;&gt;"YES",Calculator!$B$37&lt;Calculator!$G$15),"—",ROUND((1+SQRT(((50*POWER(80,POWER(COS(PI()*MOD(Calculator!$B$37/Calculator!$F$15,1)),2))-$C79)^2+(1500*ABS(SIN(2*PI()*MOD(Calculator!$B$37/Calculator!$F$15,1)))*IF(MOD(Calculator!$B$37/Calculator!$F$15,1)&lt;0.5,-1,1))^2)/((50*POWER(80,POWER(COS(PI()*MOD(Calculator!$B$37/Calculator!$F$15,1)),2))+$C79)^2+(1500*ABS(SIN(2*PI()*MOD(Calculator!$B$37/Calculator!$F$15,1)))*IF(MOD(Calculator!$B$37/Calculator!$F$15,1)&lt;0.5,-1,1))^2)))/(1-SQRT(((50*POWER(80,POWER(COS(PI()*MOD(Calculator!$B$37/Calculator!$F$15,1)),2))-$C79)^2+(1500*ABS(SIN(2*PI()*MOD(Calculator!$B$37/Calculator!$F$15,1)))*IF(MOD(Calculator!$B$37/Calculator!$F$15,1)&lt;0.5,-1,1))^2)/((50*POWER(80,POWER(COS(PI()*MOD(Calculator!$B$37/Calculator!$F$15,1)),2))+$C79)^2+(1500*ABS(SIN(2*PI()*MOD(Calculator!$B$37/Calculator!$F$15,1)))*IF(MOD(Calculator!$B$37/Calculator!$F$15,1)&lt;0.5,-1,1))^2))),2))</f>
        <v>2.35</v>
      </c>
      <c r="FI79" s="253" t="str">
        <f aca="false">IF(OR(Calculator!$E$16&lt;&gt;"YES",Calculator!$B$37&lt;Calculator!$G$16),"—",ROUND((1+SQRT(((50*POWER(80,POWER(COS(PI()*MOD(Calculator!$B$37/Calculator!$F$16,1)),2))-$C79)^2+(1500*ABS(SIN(2*PI()*MOD(Calculator!$B$37/Calculator!$F$16,1)))*IF(MOD(Calculator!$B$37/Calculator!$F$16,1)&lt;0.5,-1,1))^2)/((50*POWER(80,POWER(COS(PI()*MOD(Calculator!$B$37/Calculator!$F$16,1)),2))+$C79)^2+(1500*ABS(SIN(2*PI()*MOD(Calculator!$B$37/Calculator!$F$16,1)))*IF(MOD(Calculator!$B$37/Calculator!$F$16,1)&lt;0.5,-1,1))^2)))/(1-SQRT(((50*POWER(80,POWER(COS(PI()*MOD(Calculator!$B$37/Calculator!$F$16,1)),2))-$C79)^2+(1500*ABS(SIN(2*PI()*MOD(Calculator!$B$37/Calculator!$F$16,1)))*IF(MOD(Calculator!$B$37/Calculator!$F$16,1)&lt;0.5,-1,1))^2)/((50*POWER(80,POWER(COS(PI()*MOD(Calculator!$B$37/Calculator!$F$16,1)),2))+$C79)^2+(1500*ABS(SIN(2*PI()*MOD(Calculator!$B$37/Calculator!$F$16,1)))*IF(MOD(Calculator!$B$37/Calculator!$F$16,1)&lt;0.5,-1,1))^2))),2))</f>
        <v>—</v>
      </c>
      <c r="FJ79" s="253" t="n">
        <f aca="false">IF(OR(Calculator!$E$17&lt;&gt;"YES",Calculator!$B$37&lt;Calculator!$G$17),"—",ROUND((1+SQRT(((50*POWER(80,POWER(COS(PI()*MOD(Calculator!$B$37/Calculator!$F$17,1)),2))-$C79)^2+(1500*ABS(SIN(2*PI()*MOD(Calculator!$B$37/Calculator!$F$17,1)))*IF(MOD(Calculator!$B$37/Calculator!$F$17,1)&lt;0.5,-1,1))^2)/((50*POWER(80,POWER(COS(PI()*MOD(Calculator!$B$37/Calculator!$F$17,1)),2))+$C79)^2+(1500*ABS(SIN(2*PI()*MOD(Calculator!$B$37/Calculator!$F$17,1)))*IF(MOD(Calculator!$B$37/Calculator!$F$17,1)&lt;0.5,-1,1))^2)))/(1-SQRT(((50*POWER(80,POWER(COS(PI()*MOD(Calculator!$B$37/Calculator!$F$17,1)),2))-$C79)^2+(1500*ABS(SIN(2*PI()*MOD(Calculator!$B$37/Calculator!$F$17,1)))*IF(MOD(Calculator!$B$37/Calculator!$F$17,1)&lt;0.5,-1,1))^2)/((50*POWER(80,POWER(COS(PI()*MOD(Calculator!$B$37/Calculator!$F$17,1)),2))+$C79)^2+(1500*ABS(SIN(2*PI()*MOD(Calculator!$B$37/Calculator!$F$17,1)))*IF(MOD(Calculator!$B$37/Calculator!$F$17,1)&lt;0.5,-1,1))^2))),2))</f>
        <v>15.24</v>
      </c>
      <c r="FK79" s="253" t="str">
        <f aca="false">IF(OR(Calculator!$E$18&lt;&gt;"YES",Calculator!$B$37&lt;Calculator!$G$18),"—",ROUND((1+SQRT(((50*POWER(80,POWER(COS(PI()*MOD(Calculator!$B$37/Calculator!$F$18,1)),2))-$C79)^2+(1500*ABS(SIN(2*PI()*MOD(Calculator!$B$37/Calculator!$F$18,1)))*IF(MOD(Calculator!$B$37/Calculator!$F$18,1)&lt;0.5,-1,1))^2)/((50*POWER(80,POWER(COS(PI()*MOD(Calculator!$B$37/Calculator!$F$18,1)),2))+$C79)^2+(1500*ABS(SIN(2*PI()*MOD(Calculator!$B$37/Calculator!$F$18,1)))*IF(MOD(Calculator!$B$37/Calculator!$F$18,1)&lt;0.5,-1,1))^2)))/(1-SQRT(((50*POWER(80,POWER(COS(PI()*MOD(Calculator!$B$37/Calculator!$F$18,1)),2))-$C79)^2+(1500*ABS(SIN(2*PI()*MOD(Calculator!$B$37/Calculator!$F$18,1)))*IF(MOD(Calculator!$B$37/Calculator!$F$18,1)&lt;0.5,-1,1))^2)/((50*POWER(80,POWER(COS(PI()*MOD(Calculator!$B$37/Calculator!$F$18,1)),2))+$C79)^2+(1500*ABS(SIN(2*PI()*MOD(Calculator!$B$37/Calculator!$F$18,1)))*IF(MOD(Calculator!$B$37/Calculator!$F$18,1)&lt;0.5,-1,1))^2))),2))</f>
        <v>—</v>
      </c>
      <c r="FL79" s="253" t="str">
        <f aca="false">IF(OR(Calculator!$E$19&lt;&gt;"YES",Calculator!$B$37&lt;Calculator!$G$19),"—",ROUND((1+SQRT(((50*POWER(80,POWER(COS(PI()*MOD(Calculator!$B$37/Calculator!$F$19,1)),2))-$C79)^2+(1500*ABS(SIN(2*PI()*MOD(Calculator!$B$37/Calculator!$F$19,1)))*IF(MOD(Calculator!$B$37/Calculator!$F$19,1)&lt;0.5,-1,1))^2)/((50*POWER(80,POWER(COS(PI()*MOD(Calculator!$B$37/Calculator!$F$19,1)),2))+$C79)^2+(1500*ABS(SIN(2*PI()*MOD(Calculator!$B$37/Calculator!$F$19,1)))*IF(MOD(Calculator!$B$37/Calculator!$F$19,1)&lt;0.5,-1,1))^2)))/(1-SQRT(((50*POWER(80,POWER(COS(PI()*MOD(Calculator!$B$37/Calculator!$F$19,1)),2))-$C79)^2+(1500*ABS(SIN(2*PI()*MOD(Calculator!$B$37/Calculator!$F$19,1)))*IF(MOD(Calculator!$B$37/Calculator!$F$19,1)&lt;0.5,-1,1))^2)/((50*POWER(80,POWER(COS(PI()*MOD(Calculator!$B$37/Calculator!$F$19,1)),2))+$C79)^2+(1500*ABS(SIN(2*PI()*MOD(Calculator!$B$37/Calculator!$F$19,1)))*IF(MOD(Calculator!$B$37/Calculator!$F$19,1)&lt;0.5,-1,1))^2))),2))</f>
        <v>—</v>
      </c>
      <c r="FM79" s="253" t="str">
        <f aca="false">IF(OR(Calculator!$E$20&lt;&gt;"YES",Calculator!$B$37&lt;Calculator!$G$20),"—",ROUND((1+SQRT(((50*POWER(80,POWER(COS(PI()*MOD(Calculator!$B$37/Calculator!$F$20,1)),2))-$C79)^2+(1500*ABS(SIN(2*PI()*MOD(Calculator!$B$37/Calculator!$F$20,1)))*IF(MOD(Calculator!$B$37/Calculator!$F$20,1)&lt;0.5,-1,1))^2)/((50*POWER(80,POWER(COS(PI()*MOD(Calculator!$B$37/Calculator!$F$20,1)),2))+$C79)^2+(1500*ABS(SIN(2*PI()*MOD(Calculator!$B$37/Calculator!$F$20,1)))*IF(MOD(Calculator!$B$37/Calculator!$F$20,1)&lt;0.5,-1,1))^2)))/(1-SQRT(((50*POWER(80,POWER(COS(PI()*MOD(Calculator!$B$37/Calculator!$F$20,1)),2))-$C79)^2+(1500*ABS(SIN(2*PI()*MOD(Calculator!$B$37/Calculator!$F$20,1)))*IF(MOD(Calculator!$B$37/Calculator!$F$20,1)&lt;0.5,-1,1))^2)/((50*POWER(80,POWER(COS(PI()*MOD(Calculator!$B$37/Calculator!$F$20,1)),2))+$C79)^2+(1500*ABS(SIN(2*PI()*MOD(Calculator!$B$37/Calculator!$F$20,1)))*IF(MOD(Calculator!$B$37/Calculator!$F$20,1)&lt;0.5,-1,1))^2))),2))</f>
        <v>—</v>
      </c>
      <c r="FN79" s="253" t="str">
        <f aca="false">IF(OR(Calculator!$E$21&lt;&gt;"YES",Calculator!$B$37&lt;Calculator!$G$21),"—",ROUND((1+SQRT(((50*POWER(80,POWER(COS(PI()*MOD(Calculator!$B$37/Calculator!$F$21,1)),2))-$C79)^2+(1500*ABS(SIN(2*PI()*MOD(Calculator!$B$37/Calculator!$F$21,1)))*IF(MOD(Calculator!$B$37/Calculator!$F$21,1)&lt;0.5,-1,1))^2)/((50*POWER(80,POWER(COS(PI()*MOD(Calculator!$B$37/Calculator!$F$21,1)),2))+$C79)^2+(1500*ABS(SIN(2*PI()*MOD(Calculator!$B$37/Calculator!$F$21,1)))*IF(MOD(Calculator!$B$37/Calculator!$F$21,1)&lt;0.5,-1,1))^2)))/(1-SQRT(((50*POWER(80,POWER(COS(PI()*MOD(Calculator!$B$37/Calculator!$F$21,1)),2))-$C79)^2+(1500*ABS(SIN(2*PI()*MOD(Calculator!$B$37/Calculator!$F$21,1)))*IF(MOD(Calculator!$B$37/Calculator!$F$21,1)&lt;0.5,-1,1))^2)/((50*POWER(80,POWER(COS(PI()*MOD(Calculator!$B$37/Calculator!$F$21,1)),2))+$C79)^2+(1500*ABS(SIN(2*PI()*MOD(Calculator!$B$37/Calculator!$F$21,1)))*IF(MOD(Calculator!$B$37/Calculator!$F$21,1)&lt;0.5,-1,1))^2))),2))</f>
        <v>—</v>
      </c>
      <c r="FO79" s="253" t="str">
        <f aca="false">IF(OR(Calculator!$E$22&lt;&gt;"YES",Calculator!$B$37&lt;Calculator!$G$22),"—",ROUND((1+SQRT(((50*POWER(80,POWER(COS(PI()*MOD(Calculator!$B$37/Calculator!$F$22,1)),2))-$C79)^2+(1500*ABS(SIN(2*PI()*MOD(Calculator!$B$37/Calculator!$F$22,1)))*IF(MOD(Calculator!$B$37/Calculator!$F$22,1)&lt;0.5,-1,1))^2)/((50*POWER(80,POWER(COS(PI()*MOD(Calculator!$B$37/Calculator!$F$22,1)),2))+$C79)^2+(1500*ABS(SIN(2*PI()*MOD(Calculator!$B$37/Calculator!$F$22,1)))*IF(MOD(Calculator!$B$37/Calculator!$F$22,1)&lt;0.5,-1,1))^2)))/(1-SQRT(((50*POWER(80,POWER(COS(PI()*MOD(Calculator!$B$37/Calculator!$F$22,1)),2))-$C79)^2+(1500*ABS(SIN(2*PI()*MOD(Calculator!$B$37/Calculator!$F$22,1)))*IF(MOD(Calculator!$B$37/Calculator!$F$22,1)&lt;0.5,-1,1))^2)/((50*POWER(80,POWER(COS(PI()*MOD(Calculator!$B$37/Calculator!$F$22,1)),2))+$C79)^2+(1500*ABS(SIN(2*PI()*MOD(Calculator!$B$37/Calculator!$F$22,1)))*IF(MOD(Calculator!$B$37/Calculator!$F$22,1)&lt;0.5,-1,1))^2))),2))</f>
        <v>—</v>
      </c>
      <c r="FP79" s="295" t="n">
        <f aca="false">IFERROR(ROUND((IF(ISNUMBER(FE79),FE79,0)+IF(ISNUMBER(FF79),FF79,0)+IF(ISNUMBER(FG79),FG79,0)+IF(ISNUMBER(FH79),FH79,0)+IF(ISNUMBER(FI79),FI79,0)+IF(ISNUMBER(FJ79),FJ79,0)+IF(ISNUMBER(FK79),FK79,0)+IF(ISNUMBER(FL79),FL79,0)+IF(ISNUMBER(FM79),FM79,0)+IF(ISNUMBER(FN79),FN79,0)+IF(ISNUMBER(FO79),FO79,0))/(IF(ISNUMBER(FE79),1,0)+IF(ISNUMBER(FF79),1,0)+IF(ISNUMBER(FG79),1,0)+IF(ISNUMBER(FH79),1,0)+IF(ISNUMBER(FI79),1,0)+IF(ISNUMBER(FJ79),1,0)+IF(ISNUMBER(FK79),1,0)+IF(ISNUMBER(FL79),1,0)+IF(ISNUMBER(FM79),1,0)+IF(ISNUMBER(FN79),1,0)+IF(ISNUMBER(FO79),1,0)),4),"")</f>
        <v>8.795</v>
      </c>
      <c r="FQ79" s="253" t="str">
        <f aca="false">IF(OR(Calculator!$E$12&lt;&gt;"YES",Calculator!$B$38&lt;Calculator!$G$12),"—",ROUND((1+SQRT(((50*POWER(80,POWER(COS(PI()*MOD(Calculator!$B$38/Calculator!$F$12,1)),2))-$C79)^2+(1500*ABS(SIN(2*PI()*MOD(Calculator!$B$38/Calculator!$F$12,1)))*IF(MOD(Calculator!$B$38/Calculator!$F$12,1)&lt;0.5,-1,1))^2)/((50*POWER(80,POWER(COS(PI()*MOD(Calculator!$B$38/Calculator!$F$12,1)),2))+$C79)^2+(1500*ABS(SIN(2*PI()*MOD(Calculator!$B$38/Calculator!$F$12,1)))*IF(MOD(Calculator!$B$38/Calculator!$F$12,1)&lt;0.5,-1,1))^2)))/(1-SQRT(((50*POWER(80,POWER(COS(PI()*MOD(Calculator!$B$38/Calculator!$F$12,1)),2))-$C79)^2+(1500*ABS(SIN(2*PI()*MOD(Calculator!$B$38/Calculator!$F$12,1)))*IF(MOD(Calculator!$B$38/Calculator!$F$12,1)&lt;0.5,-1,1))^2)/((50*POWER(80,POWER(COS(PI()*MOD(Calculator!$B$38/Calculator!$F$12,1)),2))+$C79)^2+(1500*ABS(SIN(2*PI()*MOD(Calculator!$B$38/Calculator!$F$12,1)))*IF(MOD(Calculator!$B$38/Calculator!$F$12,1)&lt;0.5,-1,1))^2))),2))</f>
        <v>—</v>
      </c>
      <c r="FR79" s="253" t="str">
        <f aca="false">IF(OR(Calculator!$E$13&lt;&gt;"YES",Calculator!$B$38&lt;Calculator!$G$13),"—",ROUND((1+SQRT(((50*POWER(80,POWER(COS(PI()*MOD(Calculator!$B$38/Calculator!$F$13,1)),2))-$C79)^2+(1500*ABS(SIN(2*PI()*MOD(Calculator!$B$38/Calculator!$F$13,1)))*IF(MOD(Calculator!$B$38/Calculator!$F$13,1)&lt;0.5,-1,1))^2)/((50*POWER(80,POWER(COS(PI()*MOD(Calculator!$B$38/Calculator!$F$13,1)),2))+$C79)^2+(1500*ABS(SIN(2*PI()*MOD(Calculator!$B$38/Calculator!$F$13,1)))*IF(MOD(Calculator!$B$38/Calculator!$F$13,1)&lt;0.5,-1,1))^2)))/(1-SQRT(((50*POWER(80,POWER(COS(PI()*MOD(Calculator!$B$38/Calculator!$F$13,1)),2))-$C79)^2+(1500*ABS(SIN(2*PI()*MOD(Calculator!$B$38/Calculator!$F$13,1)))*IF(MOD(Calculator!$B$38/Calculator!$F$13,1)&lt;0.5,-1,1))^2)/((50*POWER(80,POWER(COS(PI()*MOD(Calculator!$B$38/Calculator!$F$13,1)),2))+$C79)^2+(1500*ABS(SIN(2*PI()*MOD(Calculator!$B$38/Calculator!$F$13,1)))*IF(MOD(Calculator!$B$38/Calculator!$F$13,1)&lt;0.5,-1,1))^2))),2))</f>
        <v>—</v>
      </c>
      <c r="FS79" s="253" t="str">
        <f aca="false">IF(OR(Calculator!$E$14&lt;&gt;"YES",Calculator!$B$38&lt;Calculator!$G$14),"—",ROUND((1+SQRT(((50*POWER(80,POWER(COS(PI()*MOD(Calculator!$B$38/Calculator!$F$14,1)),2))-$C79)^2+(1500*ABS(SIN(2*PI()*MOD(Calculator!$B$38/Calculator!$F$14,1)))*IF(MOD(Calculator!$B$38/Calculator!$F$14,1)&lt;0.5,-1,1))^2)/((50*POWER(80,POWER(COS(PI()*MOD(Calculator!$B$38/Calculator!$F$14,1)),2))+$C79)^2+(1500*ABS(SIN(2*PI()*MOD(Calculator!$B$38/Calculator!$F$14,1)))*IF(MOD(Calculator!$B$38/Calculator!$F$14,1)&lt;0.5,-1,1))^2)))/(1-SQRT(((50*POWER(80,POWER(COS(PI()*MOD(Calculator!$B$38/Calculator!$F$14,1)),2))-$C79)^2+(1500*ABS(SIN(2*PI()*MOD(Calculator!$B$38/Calculator!$F$14,1)))*IF(MOD(Calculator!$B$38/Calculator!$F$14,1)&lt;0.5,-1,1))^2)/((50*POWER(80,POWER(COS(PI()*MOD(Calculator!$B$38/Calculator!$F$14,1)),2))+$C79)^2+(1500*ABS(SIN(2*PI()*MOD(Calculator!$B$38/Calculator!$F$14,1)))*IF(MOD(Calculator!$B$38/Calculator!$F$14,1)&lt;0.5,-1,1))^2))),2))</f>
        <v>—</v>
      </c>
      <c r="FT79" s="253" t="n">
        <f aca="false">IF(OR(Calculator!$E$15&lt;&gt;"YES",Calculator!$B$38&lt;Calculator!$G$15),"—",ROUND((1+SQRT(((50*POWER(80,POWER(COS(PI()*MOD(Calculator!$B$38/Calculator!$F$15,1)),2))-$C79)^2+(1500*ABS(SIN(2*PI()*MOD(Calculator!$B$38/Calculator!$F$15,1)))*IF(MOD(Calculator!$B$38/Calculator!$F$15,1)&lt;0.5,-1,1))^2)/((50*POWER(80,POWER(COS(PI()*MOD(Calculator!$B$38/Calculator!$F$15,1)),2))+$C79)^2+(1500*ABS(SIN(2*PI()*MOD(Calculator!$B$38/Calculator!$F$15,1)))*IF(MOD(Calculator!$B$38/Calculator!$F$15,1)&lt;0.5,-1,1))^2)))/(1-SQRT(((50*POWER(80,POWER(COS(PI()*MOD(Calculator!$B$38/Calculator!$F$15,1)),2))-$C79)^2+(1500*ABS(SIN(2*PI()*MOD(Calculator!$B$38/Calculator!$F$15,1)))*IF(MOD(Calculator!$B$38/Calculator!$F$15,1)&lt;0.5,-1,1))^2)/((50*POWER(80,POWER(COS(PI()*MOD(Calculator!$B$38/Calculator!$F$15,1)),2))+$C79)^2+(1500*ABS(SIN(2*PI()*MOD(Calculator!$B$38/Calculator!$F$15,1)))*IF(MOD(Calculator!$B$38/Calculator!$F$15,1)&lt;0.5,-1,1))^2))),2))</f>
        <v>2.17</v>
      </c>
      <c r="FU79" s="253" t="str">
        <f aca="false">IF(OR(Calculator!$E$16&lt;&gt;"YES",Calculator!$B$38&lt;Calculator!$G$16),"—",ROUND((1+SQRT(((50*POWER(80,POWER(COS(PI()*MOD(Calculator!$B$38/Calculator!$F$16,1)),2))-$C79)^2+(1500*ABS(SIN(2*PI()*MOD(Calculator!$B$38/Calculator!$F$16,1)))*IF(MOD(Calculator!$B$38/Calculator!$F$16,1)&lt;0.5,-1,1))^2)/((50*POWER(80,POWER(COS(PI()*MOD(Calculator!$B$38/Calculator!$F$16,1)),2))+$C79)^2+(1500*ABS(SIN(2*PI()*MOD(Calculator!$B$38/Calculator!$F$16,1)))*IF(MOD(Calculator!$B$38/Calculator!$F$16,1)&lt;0.5,-1,1))^2)))/(1-SQRT(((50*POWER(80,POWER(COS(PI()*MOD(Calculator!$B$38/Calculator!$F$16,1)),2))-$C79)^2+(1500*ABS(SIN(2*PI()*MOD(Calculator!$B$38/Calculator!$F$16,1)))*IF(MOD(Calculator!$B$38/Calculator!$F$16,1)&lt;0.5,-1,1))^2)/((50*POWER(80,POWER(COS(PI()*MOD(Calculator!$B$38/Calculator!$F$16,1)),2))+$C79)^2+(1500*ABS(SIN(2*PI()*MOD(Calculator!$B$38/Calculator!$F$16,1)))*IF(MOD(Calculator!$B$38/Calculator!$F$16,1)&lt;0.5,-1,1))^2))),2))</f>
        <v>—</v>
      </c>
      <c r="FV79" s="253" t="n">
        <f aca="false">IF(OR(Calculator!$E$17&lt;&gt;"YES",Calculator!$B$38&lt;Calculator!$G$17),"—",ROUND((1+SQRT(((50*POWER(80,POWER(COS(PI()*MOD(Calculator!$B$38/Calculator!$F$17,1)),2))-$C79)^2+(1500*ABS(SIN(2*PI()*MOD(Calculator!$B$38/Calculator!$F$17,1)))*IF(MOD(Calculator!$B$38/Calculator!$F$17,1)&lt;0.5,-1,1))^2)/((50*POWER(80,POWER(COS(PI()*MOD(Calculator!$B$38/Calculator!$F$17,1)),2))+$C79)^2+(1500*ABS(SIN(2*PI()*MOD(Calculator!$B$38/Calculator!$F$17,1)))*IF(MOD(Calculator!$B$38/Calculator!$F$17,1)&lt;0.5,-1,1))^2)))/(1-SQRT(((50*POWER(80,POWER(COS(PI()*MOD(Calculator!$B$38/Calculator!$F$17,1)),2))-$C79)^2+(1500*ABS(SIN(2*PI()*MOD(Calculator!$B$38/Calculator!$F$17,1)))*IF(MOD(Calculator!$B$38/Calculator!$F$17,1)&lt;0.5,-1,1))^2)/((50*POWER(80,POWER(COS(PI()*MOD(Calculator!$B$38/Calculator!$F$17,1)),2))+$C79)^2+(1500*ABS(SIN(2*PI()*MOD(Calculator!$B$38/Calculator!$F$17,1)))*IF(MOD(Calculator!$B$38/Calculator!$F$17,1)&lt;0.5,-1,1))^2))),2))</f>
        <v>19.18</v>
      </c>
      <c r="FW79" s="253" t="str">
        <f aca="false">IF(OR(Calculator!$E$18&lt;&gt;"YES",Calculator!$B$38&lt;Calculator!$G$18),"—",ROUND((1+SQRT(((50*POWER(80,POWER(COS(PI()*MOD(Calculator!$B$38/Calculator!$F$18,1)),2))-$C79)^2+(1500*ABS(SIN(2*PI()*MOD(Calculator!$B$38/Calculator!$F$18,1)))*IF(MOD(Calculator!$B$38/Calculator!$F$18,1)&lt;0.5,-1,1))^2)/((50*POWER(80,POWER(COS(PI()*MOD(Calculator!$B$38/Calculator!$F$18,1)),2))+$C79)^2+(1500*ABS(SIN(2*PI()*MOD(Calculator!$B$38/Calculator!$F$18,1)))*IF(MOD(Calculator!$B$38/Calculator!$F$18,1)&lt;0.5,-1,1))^2)))/(1-SQRT(((50*POWER(80,POWER(COS(PI()*MOD(Calculator!$B$38/Calculator!$F$18,1)),2))-$C79)^2+(1500*ABS(SIN(2*PI()*MOD(Calculator!$B$38/Calculator!$F$18,1)))*IF(MOD(Calculator!$B$38/Calculator!$F$18,1)&lt;0.5,-1,1))^2)/((50*POWER(80,POWER(COS(PI()*MOD(Calculator!$B$38/Calculator!$F$18,1)),2))+$C79)^2+(1500*ABS(SIN(2*PI()*MOD(Calculator!$B$38/Calculator!$F$18,1)))*IF(MOD(Calculator!$B$38/Calculator!$F$18,1)&lt;0.5,-1,1))^2))),2))</f>
        <v>—</v>
      </c>
      <c r="FX79" s="253" t="str">
        <f aca="false">IF(OR(Calculator!$E$19&lt;&gt;"YES",Calculator!$B$38&lt;Calculator!$G$19),"—",ROUND((1+SQRT(((50*POWER(80,POWER(COS(PI()*MOD(Calculator!$B$38/Calculator!$F$19,1)),2))-$C79)^2+(1500*ABS(SIN(2*PI()*MOD(Calculator!$B$38/Calculator!$F$19,1)))*IF(MOD(Calculator!$B$38/Calculator!$F$19,1)&lt;0.5,-1,1))^2)/((50*POWER(80,POWER(COS(PI()*MOD(Calculator!$B$38/Calculator!$F$19,1)),2))+$C79)^2+(1500*ABS(SIN(2*PI()*MOD(Calculator!$B$38/Calculator!$F$19,1)))*IF(MOD(Calculator!$B$38/Calculator!$F$19,1)&lt;0.5,-1,1))^2)))/(1-SQRT(((50*POWER(80,POWER(COS(PI()*MOD(Calculator!$B$38/Calculator!$F$19,1)),2))-$C79)^2+(1500*ABS(SIN(2*PI()*MOD(Calculator!$B$38/Calculator!$F$19,1)))*IF(MOD(Calculator!$B$38/Calculator!$F$19,1)&lt;0.5,-1,1))^2)/((50*POWER(80,POWER(COS(PI()*MOD(Calculator!$B$38/Calculator!$F$19,1)),2))+$C79)^2+(1500*ABS(SIN(2*PI()*MOD(Calculator!$B$38/Calculator!$F$19,1)))*IF(MOD(Calculator!$B$38/Calculator!$F$19,1)&lt;0.5,-1,1))^2))),2))</f>
        <v>—</v>
      </c>
      <c r="FY79" s="253" t="str">
        <f aca="false">IF(OR(Calculator!$E$20&lt;&gt;"YES",Calculator!$B$38&lt;Calculator!$G$20),"—",ROUND((1+SQRT(((50*POWER(80,POWER(COS(PI()*MOD(Calculator!$B$38/Calculator!$F$20,1)),2))-$C79)^2+(1500*ABS(SIN(2*PI()*MOD(Calculator!$B$38/Calculator!$F$20,1)))*IF(MOD(Calculator!$B$38/Calculator!$F$20,1)&lt;0.5,-1,1))^2)/((50*POWER(80,POWER(COS(PI()*MOD(Calculator!$B$38/Calculator!$F$20,1)),2))+$C79)^2+(1500*ABS(SIN(2*PI()*MOD(Calculator!$B$38/Calculator!$F$20,1)))*IF(MOD(Calculator!$B$38/Calculator!$F$20,1)&lt;0.5,-1,1))^2)))/(1-SQRT(((50*POWER(80,POWER(COS(PI()*MOD(Calculator!$B$38/Calculator!$F$20,1)),2))-$C79)^2+(1500*ABS(SIN(2*PI()*MOD(Calculator!$B$38/Calculator!$F$20,1)))*IF(MOD(Calculator!$B$38/Calculator!$F$20,1)&lt;0.5,-1,1))^2)/((50*POWER(80,POWER(COS(PI()*MOD(Calculator!$B$38/Calculator!$F$20,1)),2))+$C79)^2+(1500*ABS(SIN(2*PI()*MOD(Calculator!$B$38/Calculator!$F$20,1)))*IF(MOD(Calculator!$B$38/Calculator!$F$20,1)&lt;0.5,-1,1))^2))),2))</f>
        <v>—</v>
      </c>
      <c r="FZ79" s="253" t="str">
        <f aca="false">IF(OR(Calculator!$E$21&lt;&gt;"YES",Calculator!$B$38&lt;Calculator!$G$21),"—",ROUND((1+SQRT(((50*POWER(80,POWER(COS(PI()*MOD(Calculator!$B$38/Calculator!$F$21,1)),2))-$C79)^2+(1500*ABS(SIN(2*PI()*MOD(Calculator!$B$38/Calculator!$F$21,1)))*IF(MOD(Calculator!$B$38/Calculator!$F$21,1)&lt;0.5,-1,1))^2)/((50*POWER(80,POWER(COS(PI()*MOD(Calculator!$B$38/Calculator!$F$21,1)),2))+$C79)^2+(1500*ABS(SIN(2*PI()*MOD(Calculator!$B$38/Calculator!$F$21,1)))*IF(MOD(Calculator!$B$38/Calculator!$F$21,1)&lt;0.5,-1,1))^2)))/(1-SQRT(((50*POWER(80,POWER(COS(PI()*MOD(Calculator!$B$38/Calculator!$F$21,1)),2))-$C79)^2+(1500*ABS(SIN(2*PI()*MOD(Calculator!$B$38/Calculator!$F$21,1)))*IF(MOD(Calculator!$B$38/Calculator!$F$21,1)&lt;0.5,-1,1))^2)/((50*POWER(80,POWER(COS(PI()*MOD(Calculator!$B$38/Calculator!$F$21,1)),2))+$C79)^2+(1500*ABS(SIN(2*PI()*MOD(Calculator!$B$38/Calculator!$F$21,1)))*IF(MOD(Calculator!$B$38/Calculator!$F$21,1)&lt;0.5,-1,1))^2))),2))</f>
        <v>—</v>
      </c>
      <c r="GA79" s="253" t="str">
        <f aca="false">IF(OR(Calculator!$E$22&lt;&gt;"YES",Calculator!$B$38&lt;Calculator!$G$22),"—",ROUND((1+SQRT(((50*POWER(80,POWER(COS(PI()*MOD(Calculator!$B$38/Calculator!$F$22,1)),2))-$C79)^2+(1500*ABS(SIN(2*PI()*MOD(Calculator!$B$38/Calculator!$F$22,1)))*IF(MOD(Calculator!$B$38/Calculator!$F$22,1)&lt;0.5,-1,1))^2)/((50*POWER(80,POWER(COS(PI()*MOD(Calculator!$B$38/Calculator!$F$22,1)),2))+$C79)^2+(1500*ABS(SIN(2*PI()*MOD(Calculator!$B$38/Calculator!$F$22,1)))*IF(MOD(Calculator!$B$38/Calculator!$F$22,1)&lt;0.5,-1,1))^2)))/(1-SQRT(((50*POWER(80,POWER(COS(PI()*MOD(Calculator!$B$38/Calculator!$F$22,1)),2))-$C79)^2+(1500*ABS(SIN(2*PI()*MOD(Calculator!$B$38/Calculator!$F$22,1)))*IF(MOD(Calculator!$B$38/Calculator!$F$22,1)&lt;0.5,-1,1))^2)/((50*POWER(80,POWER(COS(PI()*MOD(Calculator!$B$38/Calculator!$F$22,1)),2))+$C79)^2+(1500*ABS(SIN(2*PI()*MOD(Calculator!$B$38/Calculator!$F$22,1)))*IF(MOD(Calculator!$B$38/Calculator!$F$22,1)&lt;0.5,-1,1))^2))),2))</f>
        <v>—</v>
      </c>
      <c r="GB79" s="295" t="n">
        <f aca="false">IFERROR(ROUND((IF(ISNUMBER(FQ79),FQ79,0)+IF(ISNUMBER(FR79),FR79,0)+IF(ISNUMBER(FS79),FS79,0)+IF(ISNUMBER(FT79),FT79,0)+IF(ISNUMBER(FU79),FU79,0)+IF(ISNUMBER(FV79),FV79,0)+IF(ISNUMBER(FW79),FW79,0)+IF(ISNUMBER(FX79),FX79,0)+IF(ISNUMBER(FY79),FY79,0)+IF(ISNUMBER(FZ79),FZ79,0)+IF(ISNUMBER(GA79),GA79,0))/(IF(ISNUMBER(FQ79),1,0)+IF(ISNUMBER(FR79),1,0)+IF(ISNUMBER(FS79),1,0)+IF(ISNUMBER(FT79),1,0)+IF(ISNUMBER(FU79),1,0)+IF(ISNUMBER(FV79),1,0)+IF(ISNUMBER(FW79),1,0)+IF(ISNUMBER(FX79),1,0)+IF(ISNUMBER(FY79),1,0)+IF(ISNUMBER(FZ79),1,0)+IF(ISNUMBER(GA79),1,0)),4),"")</f>
        <v>10.675</v>
      </c>
      <c r="GD79" s="253" t="str">
        <f aca="false">IF(OR(Calculator!$E$12&lt;&gt;"YES",Calculator!$B$34&lt;Calculator!$G$12),"—",ROUND((1+SQRT(((50*POWER(80,POWER(COS(PI()*MOD(Calculator!$B$34/Calculator!$F$12,1)),2))+MIN(500,MAX(30,100*EXP(-0.3*'VSWR Calculator'!$C$24)*(1+3*ABS(MOD('VSWR Calculator'!$C$23/Calculator!$F$12/2,1)-0.5))))/'VSWR Calculator'!$C$25)-$C79)^2+(1500*ABS(SIN(2*PI()*MOD(Calculator!$B$34/Calculator!$F$12,1)))*IF(MOD(Calculator!$B$34/Calculator!$F$12,1)&lt;0.5,-1,1))^2)/SQRT(((50*POWER(80,POWER(COS(PI()*MOD(Calculator!$B$34/Calculator!$F$12,1)),2))+MIN(500,MAX(30,100*EXP(-0.3*'VSWR Calculator'!$C$24)*(1+3*ABS(MOD('VSWR Calculator'!$C$23/Calculator!$F$12/2,1)-0.5))))/'VSWR Calculator'!$C$25)+$C79)^2+(1500*ABS(SIN(2*PI()*MOD(Calculator!$B$34/Calculator!$F$12,1)))*IF(MOD(Calculator!$B$34/Calculator!$F$12,1)&lt;0.5,-1,1))^2))/(1-SQRT(((50*POWER(80,POWER(COS(PI()*MOD(Calculator!$B$34/Calculator!$F$12,1)),2))+MIN(500,MAX(30,100*EXP(-0.3*'VSWR Calculator'!$C$24)*(1+3*ABS(MOD('VSWR Calculator'!$C$23/Calculator!$F$12/2,1)-0.5))))/'VSWR Calculator'!$C$25)-$C79)^2+(1500*ABS(SIN(2*PI()*MOD(Calculator!$B$34/Calculator!$F$12,1)))*IF(MOD(Calculator!$B$34/Calculator!$F$12,1)&lt;0.5,-1,1))^2)/SQRT(((50*POWER(80,POWER(COS(PI()*MOD(Calculator!$B$34/Calculator!$F$12,1)),2))+MIN(500,MAX(30,100*EXP(-0.3*'VSWR Calculator'!$C$24)*(1+3*ABS(MOD('VSWR Calculator'!$C$23/Calculator!$F$12/2,1)-0.5))))/'VSWR Calculator'!$C$25)+$C79)^2+(1500*ABS(SIN(2*PI()*MOD(Calculator!$B$34/Calculator!$F$12,1)))*IF(MOD(Calculator!$B$34/Calculator!$F$12,1)&lt;0.5,-1,1))^2)),2))</f>
        <v>—</v>
      </c>
      <c r="GE79" s="253" t="str">
        <f aca="false">IF(OR(Calculator!$E$13&lt;&gt;"YES",Calculator!$B$34&lt;Calculator!$G$13),"—",ROUND((1+SQRT(((50*POWER(80,POWER(COS(PI()*MOD(Calculator!$B$34/Calculator!$F$13,1)),2))+MIN(500,MAX(30,100*EXP(-0.3*'VSWR Calculator'!$C$24)*(1+3*ABS(MOD('VSWR Calculator'!$C$23/Calculator!$F$13/2,1)-0.5))))/'VSWR Calculator'!$C$25)-$C79)^2+(1500*ABS(SIN(2*PI()*MOD(Calculator!$B$34/Calculator!$F$13,1)))*IF(MOD(Calculator!$B$34/Calculator!$F$13,1)&lt;0.5,-1,1))^2)/SQRT(((50*POWER(80,POWER(COS(PI()*MOD(Calculator!$B$34/Calculator!$F$13,1)),2))+MIN(500,MAX(30,100*EXP(-0.3*'VSWR Calculator'!$C$24)*(1+3*ABS(MOD('VSWR Calculator'!$C$23/Calculator!$F$13/2,1)-0.5))))/'VSWR Calculator'!$C$25)+$C79)^2+(1500*ABS(SIN(2*PI()*MOD(Calculator!$B$34/Calculator!$F$13,1)))*IF(MOD(Calculator!$B$34/Calculator!$F$13,1)&lt;0.5,-1,1))^2))/(1-SQRT(((50*POWER(80,POWER(COS(PI()*MOD(Calculator!$B$34/Calculator!$F$13,1)),2))+MIN(500,MAX(30,100*EXP(-0.3*'VSWR Calculator'!$C$24)*(1+3*ABS(MOD('VSWR Calculator'!$C$23/Calculator!$F$13/2,1)-0.5))))/'VSWR Calculator'!$C$25)-$C79)^2+(1500*ABS(SIN(2*PI()*MOD(Calculator!$B$34/Calculator!$F$13,1)))*IF(MOD(Calculator!$B$34/Calculator!$F$13,1)&lt;0.5,-1,1))^2)/SQRT(((50*POWER(80,POWER(COS(PI()*MOD(Calculator!$B$34/Calculator!$F$13,1)),2))+MIN(500,MAX(30,100*EXP(-0.3*'VSWR Calculator'!$C$24)*(1+3*ABS(MOD('VSWR Calculator'!$C$23/Calculator!$F$13/2,1)-0.5))))/'VSWR Calculator'!$C$25)+$C79)^2+(1500*ABS(SIN(2*PI()*MOD(Calculator!$B$34/Calculator!$F$13,1)))*IF(MOD(Calculator!$B$34/Calculator!$F$13,1)&lt;0.5,-1,1))^2)),2))</f>
        <v>—</v>
      </c>
      <c r="GF79" s="253" t="str">
        <f aca="false">IF(OR(Calculator!$E$14&lt;&gt;"YES",Calculator!$B$34&lt;Calculator!$G$14),"—",ROUND((1+SQRT(((50*POWER(80,POWER(COS(PI()*MOD(Calculator!$B$34/Calculator!$F$14,1)),2))+MIN(500,MAX(30,100*EXP(-0.3*'VSWR Calculator'!$C$24)*(1+3*ABS(MOD('VSWR Calculator'!$C$23/Calculator!$F$14/2,1)-0.5))))/'VSWR Calculator'!$C$25)-$C79)^2+(1500*ABS(SIN(2*PI()*MOD(Calculator!$B$34/Calculator!$F$14,1)))*IF(MOD(Calculator!$B$34/Calculator!$F$14,1)&lt;0.5,-1,1))^2)/SQRT(((50*POWER(80,POWER(COS(PI()*MOD(Calculator!$B$34/Calculator!$F$14,1)),2))+MIN(500,MAX(30,100*EXP(-0.3*'VSWR Calculator'!$C$24)*(1+3*ABS(MOD('VSWR Calculator'!$C$23/Calculator!$F$14/2,1)-0.5))))/'VSWR Calculator'!$C$25)+$C79)^2+(1500*ABS(SIN(2*PI()*MOD(Calculator!$B$34/Calculator!$F$14,1)))*IF(MOD(Calculator!$B$34/Calculator!$F$14,1)&lt;0.5,-1,1))^2))/(1-SQRT(((50*POWER(80,POWER(COS(PI()*MOD(Calculator!$B$34/Calculator!$F$14,1)),2))+MIN(500,MAX(30,100*EXP(-0.3*'VSWR Calculator'!$C$24)*(1+3*ABS(MOD('VSWR Calculator'!$C$23/Calculator!$F$14/2,1)-0.5))))/'VSWR Calculator'!$C$25)-$C79)^2+(1500*ABS(SIN(2*PI()*MOD(Calculator!$B$34/Calculator!$F$14,1)))*IF(MOD(Calculator!$B$34/Calculator!$F$14,1)&lt;0.5,-1,1))^2)/SQRT(((50*POWER(80,POWER(COS(PI()*MOD(Calculator!$B$34/Calculator!$F$14,1)),2))+MIN(500,MAX(30,100*EXP(-0.3*'VSWR Calculator'!$C$24)*(1+3*ABS(MOD('VSWR Calculator'!$C$23/Calculator!$F$14/2,1)-0.5))))/'VSWR Calculator'!$C$25)+$C79)^2+(1500*ABS(SIN(2*PI()*MOD(Calculator!$B$34/Calculator!$F$14,1)))*IF(MOD(Calculator!$B$34/Calculator!$F$14,1)&lt;0.5,-1,1))^2)),2))</f>
        <v>—</v>
      </c>
      <c r="GG79" s="253" t="n">
        <f aca="false">IF(OR(Calculator!$E$15&lt;&gt;"YES",Calculator!$B$34&lt;Calculator!$G$15),"—",ROUND((1+SQRT(((50*POWER(80,POWER(COS(PI()*MOD(Calculator!$B$34/Calculator!$F$15,1)),2))+MIN(500,MAX(30,100*EXP(-0.3*'VSWR Calculator'!$C$24)*(1+3*ABS(MOD('VSWR Calculator'!$C$23/Calculator!$F$15/2,1)-0.5))))/'VSWR Calculator'!$C$25)-$C79)^2+(1500*ABS(SIN(2*PI()*MOD(Calculator!$B$34/Calculator!$F$15,1)))*IF(MOD(Calculator!$B$34/Calculator!$F$15,1)&lt;0.5,-1,1))^2)/SQRT(((50*POWER(80,POWER(COS(PI()*MOD(Calculator!$B$34/Calculator!$F$15,1)),2))+MIN(500,MAX(30,100*EXP(-0.3*'VSWR Calculator'!$C$24)*(1+3*ABS(MOD('VSWR Calculator'!$C$23/Calculator!$F$15/2,1)-0.5))))/'VSWR Calculator'!$C$25)+$C79)^2+(1500*ABS(SIN(2*PI()*MOD(Calculator!$B$34/Calculator!$F$15,1)))*IF(MOD(Calculator!$B$34/Calculator!$F$15,1)&lt;0.5,-1,1))^2))/(1-SQRT(((50*POWER(80,POWER(COS(PI()*MOD(Calculator!$B$34/Calculator!$F$15,1)),2))+MIN(500,MAX(30,100*EXP(-0.3*'VSWR Calculator'!$C$24)*(1+3*ABS(MOD('VSWR Calculator'!$C$23/Calculator!$F$15/2,1)-0.5))))/'VSWR Calculator'!$C$25)-$C79)^2+(1500*ABS(SIN(2*PI()*MOD(Calculator!$B$34/Calculator!$F$15,1)))*IF(MOD(Calculator!$B$34/Calculator!$F$15,1)&lt;0.5,-1,1))^2)/SQRT(((50*POWER(80,POWER(COS(PI()*MOD(Calculator!$B$34/Calculator!$F$15,1)),2))+MIN(500,MAX(30,100*EXP(-0.3*'VSWR Calculator'!$C$24)*(1+3*ABS(MOD('VSWR Calculator'!$C$23/Calculator!$F$15/2,1)-0.5))))/'VSWR Calculator'!$C$25)+$C79)^2+(1500*ABS(SIN(2*PI()*MOD(Calculator!$B$34/Calculator!$F$15,1)))*IF(MOD(Calculator!$B$34/Calculator!$F$15,1)&lt;0.5,-1,1))^2)),2))</f>
        <v>17.05</v>
      </c>
      <c r="GH79" s="253" t="str">
        <f aca="false">IF(OR(Calculator!$E$16&lt;&gt;"YES",Calculator!$B$34&lt;Calculator!$G$16),"—",ROUND((1+SQRT(((50*POWER(80,POWER(COS(PI()*MOD(Calculator!$B$34/Calculator!$F$16,1)),2))+MIN(500,MAX(30,100*EXP(-0.3*'VSWR Calculator'!$C$24)*(1+3*ABS(MOD('VSWR Calculator'!$C$23/Calculator!$F$16/2,1)-0.5))))/'VSWR Calculator'!$C$25)-$C79)^2+(1500*ABS(SIN(2*PI()*MOD(Calculator!$B$34/Calculator!$F$16,1)))*IF(MOD(Calculator!$B$34/Calculator!$F$16,1)&lt;0.5,-1,1))^2)/SQRT(((50*POWER(80,POWER(COS(PI()*MOD(Calculator!$B$34/Calculator!$F$16,1)),2))+MIN(500,MAX(30,100*EXP(-0.3*'VSWR Calculator'!$C$24)*(1+3*ABS(MOD('VSWR Calculator'!$C$23/Calculator!$F$16/2,1)-0.5))))/'VSWR Calculator'!$C$25)+$C79)^2+(1500*ABS(SIN(2*PI()*MOD(Calculator!$B$34/Calculator!$F$16,1)))*IF(MOD(Calculator!$B$34/Calculator!$F$16,1)&lt;0.5,-1,1))^2))/(1-SQRT(((50*POWER(80,POWER(COS(PI()*MOD(Calculator!$B$34/Calculator!$F$16,1)),2))+MIN(500,MAX(30,100*EXP(-0.3*'VSWR Calculator'!$C$24)*(1+3*ABS(MOD('VSWR Calculator'!$C$23/Calculator!$F$16/2,1)-0.5))))/'VSWR Calculator'!$C$25)-$C79)^2+(1500*ABS(SIN(2*PI()*MOD(Calculator!$B$34/Calculator!$F$16,1)))*IF(MOD(Calculator!$B$34/Calculator!$F$16,1)&lt;0.5,-1,1))^2)/SQRT(((50*POWER(80,POWER(COS(PI()*MOD(Calculator!$B$34/Calculator!$F$16,1)),2))+MIN(500,MAX(30,100*EXP(-0.3*'VSWR Calculator'!$C$24)*(1+3*ABS(MOD('VSWR Calculator'!$C$23/Calculator!$F$16/2,1)-0.5))))/'VSWR Calculator'!$C$25)+$C79)^2+(1500*ABS(SIN(2*PI()*MOD(Calculator!$B$34/Calculator!$F$16,1)))*IF(MOD(Calculator!$B$34/Calculator!$F$16,1)&lt;0.5,-1,1))^2)),2))</f>
        <v>—</v>
      </c>
      <c r="GI79" s="253" t="n">
        <f aca="false">IF(OR(Calculator!$E$17&lt;&gt;"YES",Calculator!$B$34&lt;Calculator!$G$17),"—",ROUND((1+SQRT(((50*POWER(80,POWER(COS(PI()*MOD(Calculator!$B$34/Calculator!$F$17,1)),2))+MIN(500,MAX(30,100*EXP(-0.3*'VSWR Calculator'!$C$24)*(1+3*ABS(MOD('VSWR Calculator'!$C$23/Calculator!$F$17/2,1)-0.5))))/'VSWR Calculator'!$C$25)-$C79)^2+(1500*ABS(SIN(2*PI()*MOD(Calculator!$B$34/Calculator!$F$17,1)))*IF(MOD(Calculator!$B$34/Calculator!$F$17,1)&lt;0.5,-1,1))^2)/SQRT(((50*POWER(80,POWER(COS(PI()*MOD(Calculator!$B$34/Calculator!$F$17,1)),2))+MIN(500,MAX(30,100*EXP(-0.3*'VSWR Calculator'!$C$24)*(1+3*ABS(MOD('VSWR Calculator'!$C$23/Calculator!$F$17/2,1)-0.5))))/'VSWR Calculator'!$C$25)+$C79)^2+(1500*ABS(SIN(2*PI()*MOD(Calculator!$B$34/Calculator!$F$17,1)))*IF(MOD(Calculator!$B$34/Calculator!$F$17,1)&lt;0.5,-1,1))^2))/(1-SQRT(((50*POWER(80,POWER(COS(PI()*MOD(Calculator!$B$34/Calculator!$F$17,1)),2))+MIN(500,MAX(30,100*EXP(-0.3*'VSWR Calculator'!$C$24)*(1+3*ABS(MOD('VSWR Calculator'!$C$23/Calculator!$F$17/2,1)-0.5))))/'VSWR Calculator'!$C$25)-$C79)^2+(1500*ABS(SIN(2*PI()*MOD(Calculator!$B$34/Calculator!$F$17,1)))*IF(MOD(Calculator!$B$34/Calculator!$F$17,1)&lt;0.5,-1,1))^2)/SQRT(((50*POWER(80,POWER(COS(PI()*MOD(Calculator!$B$34/Calculator!$F$17,1)),2))+MIN(500,MAX(30,100*EXP(-0.3*'VSWR Calculator'!$C$24)*(1+3*ABS(MOD('VSWR Calculator'!$C$23/Calculator!$F$17/2,1)-0.5))))/'VSWR Calculator'!$C$25)+$C79)^2+(1500*ABS(SIN(2*PI()*MOD(Calculator!$B$34/Calculator!$F$17,1)))*IF(MOD(Calculator!$B$34/Calculator!$F$17,1)&lt;0.5,-1,1))^2)),2))</f>
        <v>12.69</v>
      </c>
      <c r="GJ79" s="253" t="str">
        <f aca="false">IF(OR(Calculator!$E$18&lt;&gt;"YES",Calculator!$B$34&lt;Calculator!$G$18),"—",ROUND((1+SQRT(((50*POWER(80,POWER(COS(PI()*MOD(Calculator!$B$34/Calculator!$F$18,1)),2))+MIN(500,MAX(30,100*EXP(-0.3*'VSWR Calculator'!$C$24)*(1+3*ABS(MOD('VSWR Calculator'!$C$23/Calculator!$F$18/2,1)-0.5))))/'VSWR Calculator'!$C$25)-$C79)^2+(1500*ABS(SIN(2*PI()*MOD(Calculator!$B$34/Calculator!$F$18,1)))*IF(MOD(Calculator!$B$34/Calculator!$F$18,1)&lt;0.5,-1,1))^2)/SQRT(((50*POWER(80,POWER(COS(PI()*MOD(Calculator!$B$34/Calculator!$F$18,1)),2))+MIN(500,MAX(30,100*EXP(-0.3*'VSWR Calculator'!$C$24)*(1+3*ABS(MOD('VSWR Calculator'!$C$23/Calculator!$F$18/2,1)-0.5))))/'VSWR Calculator'!$C$25)+$C79)^2+(1500*ABS(SIN(2*PI()*MOD(Calculator!$B$34/Calculator!$F$18,1)))*IF(MOD(Calculator!$B$34/Calculator!$F$18,1)&lt;0.5,-1,1))^2))/(1-SQRT(((50*POWER(80,POWER(COS(PI()*MOD(Calculator!$B$34/Calculator!$F$18,1)),2))+MIN(500,MAX(30,100*EXP(-0.3*'VSWR Calculator'!$C$24)*(1+3*ABS(MOD('VSWR Calculator'!$C$23/Calculator!$F$18/2,1)-0.5))))/'VSWR Calculator'!$C$25)-$C79)^2+(1500*ABS(SIN(2*PI()*MOD(Calculator!$B$34/Calculator!$F$18,1)))*IF(MOD(Calculator!$B$34/Calculator!$F$18,1)&lt;0.5,-1,1))^2)/SQRT(((50*POWER(80,POWER(COS(PI()*MOD(Calculator!$B$34/Calculator!$F$18,1)),2))+MIN(500,MAX(30,100*EXP(-0.3*'VSWR Calculator'!$C$24)*(1+3*ABS(MOD('VSWR Calculator'!$C$23/Calculator!$F$18/2,1)-0.5))))/'VSWR Calculator'!$C$25)+$C79)^2+(1500*ABS(SIN(2*PI()*MOD(Calculator!$B$34/Calculator!$F$18,1)))*IF(MOD(Calculator!$B$34/Calculator!$F$18,1)&lt;0.5,-1,1))^2)),2))</f>
        <v>—</v>
      </c>
      <c r="GK79" s="253" t="str">
        <f aca="false">IF(OR(Calculator!$E$19&lt;&gt;"YES",Calculator!$B$34&lt;Calculator!$G$19),"—",ROUND((1+SQRT(((50*POWER(80,POWER(COS(PI()*MOD(Calculator!$B$34/Calculator!$F$19,1)),2))+MIN(500,MAX(30,100*EXP(-0.3*'VSWR Calculator'!$C$24)*(1+3*ABS(MOD('VSWR Calculator'!$C$23/Calculator!$F$19/2,1)-0.5))))/'VSWR Calculator'!$C$25)-$C79)^2+(1500*ABS(SIN(2*PI()*MOD(Calculator!$B$34/Calculator!$F$19,1)))*IF(MOD(Calculator!$B$34/Calculator!$F$19,1)&lt;0.5,-1,1))^2)/SQRT(((50*POWER(80,POWER(COS(PI()*MOD(Calculator!$B$34/Calculator!$F$19,1)),2))+MIN(500,MAX(30,100*EXP(-0.3*'VSWR Calculator'!$C$24)*(1+3*ABS(MOD('VSWR Calculator'!$C$23/Calculator!$F$19/2,1)-0.5))))/'VSWR Calculator'!$C$25)+$C79)^2+(1500*ABS(SIN(2*PI()*MOD(Calculator!$B$34/Calculator!$F$19,1)))*IF(MOD(Calculator!$B$34/Calculator!$F$19,1)&lt;0.5,-1,1))^2))/(1-SQRT(((50*POWER(80,POWER(COS(PI()*MOD(Calculator!$B$34/Calculator!$F$19,1)),2))+MIN(500,MAX(30,100*EXP(-0.3*'VSWR Calculator'!$C$24)*(1+3*ABS(MOD('VSWR Calculator'!$C$23/Calculator!$F$19/2,1)-0.5))))/'VSWR Calculator'!$C$25)-$C79)^2+(1500*ABS(SIN(2*PI()*MOD(Calculator!$B$34/Calculator!$F$19,1)))*IF(MOD(Calculator!$B$34/Calculator!$F$19,1)&lt;0.5,-1,1))^2)/SQRT(((50*POWER(80,POWER(COS(PI()*MOD(Calculator!$B$34/Calculator!$F$19,1)),2))+MIN(500,MAX(30,100*EXP(-0.3*'VSWR Calculator'!$C$24)*(1+3*ABS(MOD('VSWR Calculator'!$C$23/Calculator!$F$19/2,1)-0.5))))/'VSWR Calculator'!$C$25)+$C79)^2+(1500*ABS(SIN(2*PI()*MOD(Calculator!$B$34/Calculator!$F$19,1)))*IF(MOD(Calculator!$B$34/Calculator!$F$19,1)&lt;0.5,-1,1))^2)),2))</f>
        <v>—</v>
      </c>
      <c r="GL79" s="253" t="str">
        <f aca="false">IF(OR(Calculator!$E$20&lt;&gt;"YES",Calculator!$B$34&lt;Calculator!$G$20),"—",ROUND((1+SQRT(((50*POWER(80,POWER(COS(PI()*MOD(Calculator!$B$34/Calculator!$F$20,1)),2))+MIN(500,MAX(30,100*EXP(-0.3*'VSWR Calculator'!$C$24)*(1+3*ABS(MOD('VSWR Calculator'!$C$23/Calculator!$F$20/2,1)-0.5))))/'VSWR Calculator'!$C$25)-$C79)^2+(1500*ABS(SIN(2*PI()*MOD(Calculator!$B$34/Calculator!$F$20,1)))*IF(MOD(Calculator!$B$34/Calculator!$F$20,1)&lt;0.5,-1,1))^2)/SQRT(((50*POWER(80,POWER(COS(PI()*MOD(Calculator!$B$34/Calculator!$F$20,1)),2))+MIN(500,MAX(30,100*EXP(-0.3*'VSWR Calculator'!$C$24)*(1+3*ABS(MOD('VSWR Calculator'!$C$23/Calculator!$F$20/2,1)-0.5))))/'VSWR Calculator'!$C$25)+$C79)^2+(1500*ABS(SIN(2*PI()*MOD(Calculator!$B$34/Calculator!$F$20,1)))*IF(MOD(Calculator!$B$34/Calculator!$F$20,1)&lt;0.5,-1,1))^2))/(1-SQRT(((50*POWER(80,POWER(COS(PI()*MOD(Calculator!$B$34/Calculator!$F$20,1)),2))+MIN(500,MAX(30,100*EXP(-0.3*'VSWR Calculator'!$C$24)*(1+3*ABS(MOD('VSWR Calculator'!$C$23/Calculator!$F$20/2,1)-0.5))))/'VSWR Calculator'!$C$25)-$C79)^2+(1500*ABS(SIN(2*PI()*MOD(Calculator!$B$34/Calculator!$F$20,1)))*IF(MOD(Calculator!$B$34/Calculator!$F$20,1)&lt;0.5,-1,1))^2)/SQRT(((50*POWER(80,POWER(COS(PI()*MOD(Calculator!$B$34/Calculator!$F$20,1)),2))+MIN(500,MAX(30,100*EXP(-0.3*'VSWR Calculator'!$C$24)*(1+3*ABS(MOD('VSWR Calculator'!$C$23/Calculator!$F$20/2,1)-0.5))))/'VSWR Calculator'!$C$25)+$C79)^2+(1500*ABS(SIN(2*PI()*MOD(Calculator!$B$34/Calculator!$F$20,1)))*IF(MOD(Calculator!$B$34/Calculator!$F$20,1)&lt;0.5,-1,1))^2)),2))</f>
        <v>—</v>
      </c>
      <c r="GM79" s="253" t="str">
        <f aca="false">IF(OR(Calculator!$E$21&lt;&gt;"YES",Calculator!$B$34&lt;Calculator!$G$21),"—",ROUND((1+SQRT(((50*POWER(80,POWER(COS(PI()*MOD(Calculator!$B$34/Calculator!$F$21,1)),2))+MIN(500,MAX(30,100*EXP(-0.3*'VSWR Calculator'!$C$24)*(1+3*ABS(MOD('VSWR Calculator'!$C$23/Calculator!$F$21/2,1)-0.5))))/'VSWR Calculator'!$C$25)-$C79)^2+(1500*ABS(SIN(2*PI()*MOD(Calculator!$B$34/Calculator!$F$21,1)))*IF(MOD(Calculator!$B$34/Calculator!$F$21,1)&lt;0.5,-1,1))^2)/SQRT(((50*POWER(80,POWER(COS(PI()*MOD(Calculator!$B$34/Calculator!$F$21,1)),2))+MIN(500,MAX(30,100*EXP(-0.3*'VSWR Calculator'!$C$24)*(1+3*ABS(MOD('VSWR Calculator'!$C$23/Calculator!$F$21/2,1)-0.5))))/'VSWR Calculator'!$C$25)+$C79)^2+(1500*ABS(SIN(2*PI()*MOD(Calculator!$B$34/Calculator!$F$21,1)))*IF(MOD(Calculator!$B$34/Calculator!$F$21,1)&lt;0.5,-1,1))^2))/(1-SQRT(((50*POWER(80,POWER(COS(PI()*MOD(Calculator!$B$34/Calculator!$F$21,1)),2))+MIN(500,MAX(30,100*EXP(-0.3*'VSWR Calculator'!$C$24)*(1+3*ABS(MOD('VSWR Calculator'!$C$23/Calculator!$F$21/2,1)-0.5))))/'VSWR Calculator'!$C$25)-$C79)^2+(1500*ABS(SIN(2*PI()*MOD(Calculator!$B$34/Calculator!$F$21,1)))*IF(MOD(Calculator!$B$34/Calculator!$F$21,1)&lt;0.5,-1,1))^2)/SQRT(((50*POWER(80,POWER(COS(PI()*MOD(Calculator!$B$34/Calculator!$F$21,1)),2))+MIN(500,MAX(30,100*EXP(-0.3*'VSWR Calculator'!$C$24)*(1+3*ABS(MOD('VSWR Calculator'!$C$23/Calculator!$F$21/2,1)-0.5))))/'VSWR Calculator'!$C$25)+$C79)^2+(1500*ABS(SIN(2*PI()*MOD(Calculator!$B$34/Calculator!$F$21,1)))*IF(MOD(Calculator!$B$34/Calculator!$F$21,1)&lt;0.5,-1,1))^2)),2))</f>
        <v>—</v>
      </c>
      <c r="GN79" s="253" t="str">
        <f aca="false">IF(OR(Calculator!$E$22&lt;&gt;"YES",Calculator!$B$34&lt;Calculator!$G$22),"—",ROUND((1+SQRT(((50*POWER(80,POWER(COS(PI()*MOD(Calculator!$B$34/Calculator!$F$22,1)),2))+MIN(500,MAX(30,100*EXP(-0.3*'VSWR Calculator'!$C$24)*(1+3*ABS(MOD('VSWR Calculator'!$C$23/Calculator!$F$22/2,1)-0.5))))/'VSWR Calculator'!$C$25)-$C79)^2+(1500*ABS(SIN(2*PI()*MOD(Calculator!$B$34/Calculator!$F$22,1)))*IF(MOD(Calculator!$B$34/Calculator!$F$22,1)&lt;0.5,-1,1))^2)/SQRT(((50*POWER(80,POWER(COS(PI()*MOD(Calculator!$B$34/Calculator!$F$22,1)),2))+MIN(500,MAX(30,100*EXP(-0.3*'VSWR Calculator'!$C$24)*(1+3*ABS(MOD('VSWR Calculator'!$C$23/Calculator!$F$22/2,1)-0.5))))/'VSWR Calculator'!$C$25)+$C79)^2+(1500*ABS(SIN(2*PI()*MOD(Calculator!$B$34/Calculator!$F$22,1)))*IF(MOD(Calculator!$B$34/Calculator!$F$22,1)&lt;0.5,-1,1))^2))/(1-SQRT(((50*POWER(80,POWER(COS(PI()*MOD(Calculator!$B$34/Calculator!$F$22,1)),2))+MIN(500,MAX(30,100*EXP(-0.3*'VSWR Calculator'!$C$24)*(1+3*ABS(MOD('VSWR Calculator'!$C$23/Calculator!$F$22/2,1)-0.5))))/'VSWR Calculator'!$C$25)-$C79)^2+(1500*ABS(SIN(2*PI()*MOD(Calculator!$B$34/Calculator!$F$22,1)))*IF(MOD(Calculator!$B$34/Calculator!$F$22,1)&lt;0.5,-1,1))^2)/SQRT(((50*POWER(80,POWER(COS(PI()*MOD(Calculator!$B$34/Calculator!$F$22,1)),2))+MIN(500,MAX(30,100*EXP(-0.3*'VSWR Calculator'!$C$24)*(1+3*ABS(MOD('VSWR Calculator'!$C$23/Calculator!$F$22/2,1)-0.5))))/'VSWR Calculator'!$C$25)+$C79)^2+(1500*ABS(SIN(2*PI()*MOD(Calculator!$B$34/Calculator!$F$22,1)))*IF(MOD(Calculator!$B$34/Calculator!$F$22,1)&lt;0.5,-1,1))^2)),2))</f>
        <v>—</v>
      </c>
      <c r="GO79" s="253" t="n">
        <f aca="false">IFERROR(ROUND((IF(ISNUMBER(GD79),GD79,0)+IF(ISNUMBER(GE79),GE79,0)+IF(ISNUMBER(GF79),GF79,0)+IF(ISNUMBER(GG79),GG79,0)+IF(ISNUMBER(GH79),GH79,0)+IF(ISNUMBER(GI79),GI79,0)+IF(ISNUMBER(GJ79),GJ79,0)+IF(ISNUMBER(GK79),GK79,0)+IF(ISNUMBER(GL79),GL79,0)+IF(ISNUMBER(GM79),GM79,0)+IF(ISNUMBER(GN79),GN79,0))/(IF(ISNUMBER(GD79),1,0)+IF(ISNUMBER(GE79),1,0)+IF(ISNUMBER(GF79),1,0)+IF(ISNUMBER(GG79),1,0)+IF(ISNUMBER(GH79),1,0)+IF(ISNUMBER(GI79),1,0)+IF(ISNUMBER(GJ79),1,0)+IF(ISNUMBER(GK79),1,0)+IF(ISNUMBER(GL79),1,0)+IF(ISNUMBER(GM79),1,0)+IF(ISNUMBER(GN79),1,0)),4),"")</f>
        <v>14.87</v>
      </c>
      <c r="GP79" s="253" t="str">
        <f aca="false">IF(OR(Calculator!$E$12&lt;&gt;"YES",Calculator!$B$35&lt;Calculator!$G$12),"—",ROUND((1+SQRT(((50*POWER(80,POWER(COS(PI()*MOD(Calculator!$B$35/Calculator!$F$12,1)),2))+MIN(500,MAX(30,100*EXP(-0.3*'VSWR Calculator'!$C$24)*(1+3*ABS(MOD('VSWR Calculator'!$C$23/Calculator!$F$12/2,1)-0.5))))/'VSWR Calculator'!$C$25)-$C79)^2+(1500*ABS(SIN(2*PI()*MOD(Calculator!$B$35/Calculator!$F$12,1)))*IF(MOD(Calculator!$B$35/Calculator!$F$12,1)&lt;0.5,-1,1))^2)/SQRT(((50*POWER(80,POWER(COS(PI()*MOD(Calculator!$B$35/Calculator!$F$12,1)),2))+MIN(500,MAX(30,100*EXP(-0.3*'VSWR Calculator'!$C$24)*(1+3*ABS(MOD('VSWR Calculator'!$C$23/Calculator!$F$12/2,1)-0.5))))/'VSWR Calculator'!$C$25)+$C79)^2+(1500*ABS(SIN(2*PI()*MOD(Calculator!$B$35/Calculator!$F$12,1)))*IF(MOD(Calculator!$B$35/Calculator!$F$12,1)&lt;0.5,-1,1))^2))/(1-SQRT(((50*POWER(80,POWER(COS(PI()*MOD(Calculator!$B$35/Calculator!$F$12,1)),2))+MIN(500,MAX(30,100*EXP(-0.3*'VSWR Calculator'!$C$24)*(1+3*ABS(MOD('VSWR Calculator'!$C$23/Calculator!$F$12/2,1)-0.5))))/'VSWR Calculator'!$C$25)-$C79)^2+(1500*ABS(SIN(2*PI()*MOD(Calculator!$B$35/Calculator!$F$12,1)))*IF(MOD(Calculator!$B$35/Calculator!$F$12,1)&lt;0.5,-1,1))^2)/SQRT(((50*POWER(80,POWER(COS(PI()*MOD(Calculator!$B$35/Calculator!$F$12,1)),2))+MIN(500,MAX(30,100*EXP(-0.3*'VSWR Calculator'!$C$24)*(1+3*ABS(MOD('VSWR Calculator'!$C$23/Calculator!$F$12/2,1)-0.5))))/'VSWR Calculator'!$C$25)+$C79)^2+(1500*ABS(SIN(2*PI()*MOD(Calculator!$B$35/Calculator!$F$12,1)))*IF(MOD(Calculator!$B$35/Calculator!$F$12,1)&lt;0.5,-1,1))^2)),2))</f>
        <v>—</v>
      </c>
      <c r="GQ79" s="253" t="str">
        <f aca="false">IF(OR(Calculator!$E$13&lt;&gt;"YES",Calculator!$B$35&lt;Calculator!$G$13),"—",ROUND((1+SQRT(((50*POWER(80,POWER(COS(PI()*MOD(Calculator!$B$35/Calculator!$F$13,1)),2))+MIN(500,MAX(30,100*EXP(-0.3*'VSWR Calculator'!$C$24)*(1+3*ABS(MOD('VSWR Calculator'!$C$23/Calculator!$F$13/2,1)-0.5))))/'VSWR Calculator'!$C$25)-$C79)^2+(1500*ABS(SIN(2*PI()*MOD(Calculator!$B$35/Calculator!$F$13,1)))*IF(MOD(Calculator!$B$35/Calculator!$F$13,1)&lt;0.5,-1,1))^2)/SQRT(((50*POWER(80,POWER(COS(PI()*MOD(Calculator!$B$35/Calculator!$F$13,1)),2))+MIN(500,MAX(30,100*EXP(-0.3*'VSWR Calculator'!$C$24)*(1+3*ABS(MOD('VSWR Calculator'!$C$23/Calculator!$F$13/2,1)-0.5))))/'VSWR Calculator'!$C$25)+$C79)^2+(1500*ABS(SIN(2*PI()*MOD(Calculator!$B$35/Calculator!$F$13,1)))*IF(MOD(Calculator!$B$35/Calculator!$F$13,1)&lt;0.5,-1,1))^2))/(1-SQRT(((50*POWER(80,POWER(COS(PI()*MOD(Calculator!$B$35/Calculator!$F$13,1)),2))+MIN(500,MAX(30,100*EXP(-0.3*'VSWR Calculator'!$C$24)*(1+3*ABS(MOD('VSWR Calculator'!$C$23/Calculator!$F$13/2,1)-0.5))))/'VSWR Calculator'!$C$25)-$C79)^2+(1500*ABS(SIN(2*PI()*MOD(Calculator!$B$35/Calculator!$F$13,1)))*IF(MOD(Calculator!$B$35/Calculator!$F$13,1)&lt;0.5,-1,1))^2)/SQRT(((50*POWER(80,POWER(COS(PI()*MOD(Calculator!$B$35/Calculator!$F$13,1)),2))+MIN(500,MAX(30,100*EXP(-0.3*'VSWR Calculator'!$C$24)*(1+3*ABS(MOD('VSWR Calculator'!$C$23/Calculator!$F$13/2,1)-0.5))))/'VSWR Calculator'!$C$25)+$C79)^2+(1500*ABS(SIN(2*PI()*MOD(Calculator!$B$35/Calculator!$F$13,1)))*IF(MOD(Calculator!$B$35/Calculator!$F$13,1)&lt;0.5,-1,1))^2)),2))</f>
        <v>—</v>
      </c>
      <c r="GR79" s="253" t="str">
        <f aca="false">IF(OR(Calculator!$E$14&lt;&gt;"YES",Calculator!$B$35&lt;Calculator!$G$14),"—",ROUND((1+SQRT(((50*POWER(80,POWER(COS(PI()*MOD(Calculator!$B$35/Calculator!$F$14,1)),2))+MIN(500,MAX(30,100*EXP(-0.3*'VSWR Calculator'!$C$24)*(1+3*ABS(MOD('VSWR Calculator'!$C$23/Calculator!$F$14/2,1)-0.5))))/'VSWR Calculator'!$C$25)-$C79)^2+(1500*ABS(SIN(2*PI()*MOD(Calculator!$B$35/Calculator!$F$14,1)))*IF(MOD(Calculator!$B$35/Calculator!$F$14,1)&lt;0.5,-1,1))^2)/SQRT(((50*POWER(80,POWER(COS(PI()*MOD(Calculator!$B$35/Calculator!$F$14,1)),2))+MIN(500,MAX(30,100*EXP(-0.3*'VSWR Calculator'!$C$24)*(1+3*ABS(MOD('VSWR Calculator'!$C$23/Calculator!$F$14/2,1)-0.5))))/'VSWR Calculator'!$C$25)+$C79)^2+(1500*ABS(SIN(2*PI()*MOD(Calculator!$B$35/Calculator!$F$14,1)))*IF(MOD(Calculator!$B$35/Calculator!$F$14,1)&lt;0.5,-1,1))^2))/(1-SQRT(((50*POWER(80,POWER(COS(PI()*MOD(Calculator!$B$35/Calculator!$F$14,1)),2))+MIN(500,MAX(30,100*EXP(-0.3*'VSWR Calculator'!$C$24)*(1+3*ABS(MOD('VSWR Calculator'!$C$23/Calculator!$F$14/2,1)-0.5))))/'VSWR Calculator'!$C$25)-$C79)^2+(1500*ABS(SIN(2*PI()*MOD(Calculator!$B$35/Calculator!$F$14,1)))*IF(MOD(Calculator!$B$35/Calculator!$F$14,1)&lt;0.5,-1,1))^2)/SQRT(((50*POWER(80,POWER(COS(PI()*MOD(Calculator!$B$35/Calculator!$F$14,1)),2))+MIN(500,MAX(30,100*EXP(-0.3*'VSWR Calculator'!$C$24)*(1+3*ABS(MOD('VSWR Calculator'!$C$23/Calculator!$F$14/2,1)-0.5))))/'VSWR Calculator'!$C$25)+$C79)^2+(1500*ABS(SIN(2*PI()*MOD(Calculator!$B$35/Calculator!$F$14,1)))*IF(MOD(Calculator!$B$35/Calculator!$F$14,1)&lt;0.5,-1,1))^2)),2))</f>
        <v>—</v>
      </c>
      <c r="GS79" s="253" t="n">
        <f aca="false">IF(OR(Calculator!$E$15&lt;&gt;"YES",Calculator!$B$35&lt;Calculator!$G$15),"—",ROUND((1+SQRT(((50*POWER(80,POWER(COS(PI()*MOD(Calculator!$B$35/Calculator!$F$15,1)),2))+MIN(500,MAX(30,100*EXP(-0.3*'VSWR Calculator'!$C$24)*(1+3*ABS(MOD('VSWR Calculator'!$C$23/Calculator!$F$15/2,1)-0.5))))/'VSWR Calculator'!$C$25)-$C79)^2+(1500*ABS(SIN(2*PI()*MOD(Calculator!$B$35/Calculator!$F$15,1)))*IF(MOD(Calculator!$B$35/Calculator!$F$15,1)&lt;0.5,-1,1))^2)/SQRT(((50*POWER(80,POWER(COS(PI()*MOD(Calculator!$B$35/Calculator!$F$15,1)),2))+MIN(500,MAX(30,100*EXP(-0.3*'VSWR Calculator'!$C$24)*(1+3*ABS(MOD('VSWR Calculator'!$C$23/Calculator!$F$15/2,1)-0.5))))/'VSWR Calculator'!$C$25)+$C79)^2+(1500*ABS(SIN(2*PI()*MOD(Calculator!$B$35/Calculator!$F$15,1)))*IF(MOD(Calculator!$B$35/Calculator!$F$15,1)&lt;0.5,-1,1))^2))/(1-SQRT(((50*POWER(80,POWER(COS(PI()*MOD(Calculator!$B$35/Calculator!$F$15,1)),2))+MIN(500,MAX(30,100*EXP(-0.3*'VSWR Calculator'!$C$24)*(1+3*ABS(MOD('VSWR Calculator'!$C$23/Calculator!$F$15/2,1)-0.5))))/'VSWR Calculator'!$C$25)-$C79)^2+(1500*ABS(SIN(2*PI()*MOD(Calculator!$B$35/Calculator!$F$15,1)))*IF(MOD(Calculator!$B$35/Calculator!$F$15,1)&lt;0.5,-1,1))^2)/SQRT(((50*POWER(80,POWER(COS(PI()*MOD(Calculator!$B$35/Calculator!$F$15,1)),2))+MIN(500,MAX(30,100*EXP(-0.3*'VSWR Calculator'!$C$24)*(1+3*ABS(MOD('VSWR Calculator'!$C$23/Calculator!$F$15/2,1)-0.5))))/'VSWR Calculator'!$C$25)+$C79)^2+(1500*ABS(SIN(2*PI()*MOD(Calculator!$B$35/Calculator!$F$15,1)))*IF(MOD(Calculator!$B$35/Calculator!$F$15,1)&lt;0.5,-1,1))^2)),2))</f>
        <v>2.25</v>
      </c>
      <c r="GT79" s="253" t="str">
        <f aca="false">IF(OR(Calculator!$E$16&lt;&gt;"YES",Calculator!$B$35&lt;Calculator!$G$16),"—",ROUND((1+SQRT(((50*POWER(80,POWER(COS(PI()*MOD(Calculator!$B$35/Calculator!$F$16,1)),2))+MIN(500,MAX(30,100*EXP(-0.3*'VSWR Calculator'!$C$24)*(1+3*ABS(MOD('VSWR Calculator'!$C$23/Calculator!$F$16/2,1)-0.5))))/'VSWR Calculator'!$C$25)-$C79)^2+(1500*ABS(SIN(2*PI()*MOD(Calculator!$B$35/Calculator!$F$16,1)))*IF(MOD(Calculator!$B$35/Calculator!$F$16,1)&lt;0.5,-1,1))^2)/SQRT(((50*POWER(80,POWER(COS(PI()*MOD(Calculator!$B$35/Calculator!$F$16,1)),2))+MIN(500,MAX(30,100*EXP(-0.3*'VSWR Calculator'!$C$24)*(1+3*ABS(MOD('VSWR Calculator'!$C$23/Calculator!$F$16/2,1)-0.5))))/'VSWR Calculator'!$C$25)+$C79)^2+(1500*ABS(SIN(2*PI()*MOD(Calculator!$B$35/Calculator!$F$16,1)))*IF(MOD(Calculator!$B$35/Calculator!$F$16,1)&lt;0.5,-1,1))^2))/(1-SQRT(((50*POWER(80,POWER(COS(PI()*MOD(Calculator!$B$35/Calculator!$F$16,1)),2))+MIN(500,MAX(30,100*EXP(-0.3*'VSWR Calculator'!$C$24)*(1+3*ABS(MOD('VSWR Calculator'!$C$23/Calculator!$F$16/2,1)-0.5))))/'VSWR Calculator'!$C$25)-$C79)^2+(1500*ABS(SIN(2*PI()*MOD(Calculator!$B$35/Calculator!$F$16,1)))*IF(MOD(Calculator!$B$35/Calculator!$F$16,1)&lt;0.5,-1,1))^2)/SQRT(((50*POWER(80,POWER(COS(PI()*MOD(Calculator!$B$35/Calculator!$F$16,1)),2))+MIN(500,MAX(30,100*EXP(-0.3*'VSWR Calculator'!$C$24)*(1+3*ABS(MOD('VSWR Calculator'!$C$23/Calculator!$F$16/2,1)-0.5))))/'VSWR Calculator'!$C$25)+$C79)^2+(1500*ABS(SIN(2*PI()*MOD(Calculator!$B$35/Calculator!$F$16,1)))*IF(MOD(Calculator!$B$35/Calculator!$F$16,1)&lt;0.5,-1,1))^2)),2))</f>
        <v>—</v>
      </c>
      <c r="GU79" s="253" t="n">
        <f aca="false">IF(OR(Calculator!$E$17&lt;&gt;"YES",Calculator!$B$35&lt;Calculator!$G$17),"—",ROUND((1+SQRT(((50*POWER(80,POWER(COS(PI()*MOD(Calculator!$B$35/Calculator!$F$17,1)),2))+MIN(500,MAX(30,100*EXP(-0.3*'VSWR Calculator'!$C$24)*(1+3*ABS(MOD('VSWR Calculator'!$C$23/Calculator!$F$17/2,1)-0.5))))/'VSWR Calculator'!$C$25)-$C79)^2+(1500*ABS(SIN(2*PI()*MOD(Calculator!$B$35/Calculator!$F$17,1)))*IF(MOD(Calculator!$B$35/Calculator!$F$17,1)&lt;0.5,-1,1))^2)/SQRT(((50*POWER(80,POWER(COS(PI()*MOD(Calculator!$B$35/Calculator!$F$17,1)),2))+MIN(500,MAX(30,100*EXP(-0.3*'VSWR Calculator'!$C$24)*(1+3*ABS(MOD('VSWR Calculator'!$C$23/Calculator!$F$17/2,1)-0.5))))/'VSWR Calculator'!$C$25)+$C79)^2+(1500*ABS(SIN(2*PI()*MOD(Calculator!$B$35/Calculator!$F$17,1)))*IF(MOD(Calculator!$B$35/Calculator!$F$17,1)&lt;0.5,-1,1))^2))/(1-SQRT(((50*POWER(80,POWER(COS(PI()*MOD(Calculator!$B$35/Calculator!$F$17,1)),2))+MIN(500,MAX(30,100*EXP(-0.3*'VSWR Calculator'!$C$24)*(1+3*ABS(MOD('VSWR Calculator'!$C$23/Calculator!$F$17/2,1)-0.5))))/'VSWR Calculator'!$C$25)-$C79)^2+(1500*ABS(SIN(2*PI()*MOD(Calculator!$B$35/Calculator!$F$17,1)))*IF(MOD(Calculator!$B$35/Calculator!$F$17,1)&lt;0.5,-1,1))^2)/SQRT(((50*POWER(80,POWER(COS(PI()*MOD(Calculator!$B$35/Calculator!$F$17,1)),2))+MIN(500,MAX(30,100*EXP(-0.3*'VSWR Calculator'!$C$24)*(1+3*ABS(MOD('VSWR Calculator'!$C$23/Calculator!$F$17/2,1)-0.5))))/'VSWR Calculator'!$C$25)+$C79)^2+(1500*ABS(SIN(2*PI()*MOD(Calculator!$B$35/Calculator!$F$17,1)))*IF(MOD(Calculator!$B$35/Calculator!$F$17,1)&lt;0.5,-1,1))^2)),2))</f>
        <v>17.47</v>
      </c>
      <c r="GV79" s="253" t="str">
        <f aca="false">IF(OR(Calculator!$E$18&lt;&gt;"YES",Calculator!$B$35&lt;Calculator!$G$18),"—",ROUND((1+SQRT(((50*POWER(80,POWER(COS(PI()*MOD(Calculator!$B$35/Calculator!$F$18,1)),2))+MIN(500,MAX(30,100*EXP(-0.3*'VSWR Calculator'!$C$24)*(1+3*ABS(MOD('VSWR Calculator'!$C$23/Calculator!$F$18/2,1)-0.5))))/'VSWR Calculator'!$C$25)-$C79)^2+(1500*ABS(SIN(2*PI()*MOD(Calculator!$B$35/Calculator!$F$18,1)))*IF(MOD(Calculator!$B$35/Calculator!$F$18,1)&lt;0.5,-1,1))^2)/SQRT(((50*POWER(80,POWER(COS(PI()*MOD(Calculator!$B$35/Calculator!$F$18,1)),2))+MIN(500,MAX(30,100*EXP(-0.3*'VSWR Calculator'!$C$24)*(1+3*ABS(MOD('VSWR Calculator'!$C$23/Calculator!$F$18/2,1)-0.5))))/'VSWR Calculator'!$C$25)+$C79)^2+(1500*ABS(SIN(2*PI()*MOD(Calculator!$B$35/Calculator!$F$18,1)))*IF(MOD(Calculator!$B$35/Calculator!$F$18,1)&lt;0.5,-1,1))^2))/(1-SQRT(((50*POWER(80,POWER(COS(PI()*MOD(Calculator!$B$35/Calculator!$F$18,1)),2))+MIN(500,MAX(30,100*EXP(-0.3*'VSWR Calculator'!$C$24)*(1+3*ABS(MOD('VSWR Calculator'!$C$23/Calculator!$F$18/2,1)-0.5))))/'VSWR Calculator'!$C$25)-$C79)^2+(1500*ABS(SIN(2*PI()*MOD(Calculator!$B$35/Calculator!$F$18,1)))*IF(MOD(Calculator!$B$35/Calculator!$F$18,1)&lt;0.5,-1,1))^2)/SQRT(((50*POWER(80,POWER(COS(PI()*MOD(Calculator!$B$35/Calculator!$F$18,1)),2))+MIN(500,MAX(30,100*EXP(-0.3*'VSWR Calculator'!$C$24)*(1+3*ABS(MOD('VSWR Calculator'!$C$23/Calculator!$F$18/2,1)-0.5))))/'VSWR Calculator'!$C$25)+$C79)^2+(1500*ABS(SIN(2*PI()*MOD(Calculator!$B$35/Calculator!$F$18,1)))*IF(MOD(Calculator!$B$35/Calculator!$F$18,1)&lt;0.5,-1,1))^2)),2))</f>
        <v>—</v>
      </c>
      <c r="GW79" s="253" t="str">
        <f aca="false">IF(OR(Calculator!$E$19&lt;&gt;"YES",Calculator!$B$35&lt;Calculator!$G$19),"—",ROUND((1+SQRT(((50*POWER(80,POWER(COS(PI()*MOD(Calculator!$B$35/Calculator!$F$19,1)),2))+MIN(500,MAX(30,100*EXP(-0.3*'VSWR Calculator'!$C$24)*(1+3*ABS(MOD('VSWR Calculator'!$C$23/Calculator!$F$19/2,1)-0.5))))/'VSWR Calculator'!$C$25)-$C79)^2+(1500*ABS(SIN(2*PI()*MOD(Calculator!$B$35/Calculator!$F$19,1)))*IF(MOD(Calculator!$B$35/Calculator!$F$19,1)&lt;0.5,-1,1))^2)/SQRT(((50*POWER(80,POWER(COS(PI()*MOD(Calculator!$B$35/Calculator!$F$19,1)),2))+MIN(500,MAX(30,100*EXP(-0.3*'VSWR Calculator'!$C$24)*(1+3*ABS(MOD('VSWR Calculator'!$C$23/Calculator!$F$19/2,1)-0.5))))/'VSWR Calculator'!$C$25)+$C79)^2+(1500*ABS(SIN(2*PI()*MOD(Calculator!$B$35/Calculator!$F$19,1)))*IF(MOD(Calculator!$B$35/Calculator!$F$19,1)&lt;0.5,-1,1))^2))/(1-SQRT(((50*POWER(80,POWER(COS(PI()*MOD(Calculator!$B$35/Calculator!$F$19,1)),2))+MIN(500,MAX(30,100*EXP(-0.3*'VSWR Calculator'!$C$24)*(1+3*ABS(MOD('VSWR Calculator'!$C$23/Calculator!$F$19/2,1)-0.5))))/'VSWR Calculator'!$C$25)-$C79)^2+(1500*ABS(SIN(2*PI()*MOD(Calculator!$B$35/Calculator!$F$19,1)))*IF(MOD(Calculator!$B$35/Calculator!$F$19,1)&lt;0.5,-1,1))^2)/SQRT(((50*POWER(80,POWER(COS(PI()*MOD(Calculator!$B$35/Calculator!$F$19,1)),2))+MIN(500,MAX(30,100*EXP(-0.3*'VSWR Calculator'!$C$24)*(1+3*ABS(MOD('VSWR Calculator'!$C$23/Calculator!$F$19/2,1)-0.5))))/'VSWR Calculator'!$C$25)+$C79)^2+(1500*ABS(SIN(2*PI()*MOD(Calculator!$B$35/Calculator!$F$19,1)))*IF(MOD(Calculator!$B$35/Calculator!$F$19,1)&lt;0.5,-1,1))^2)),2))</f>
        <v>—</v>
      </c>
      <c r="GX79" s="253" t="str">
        <f aca="false">IF(OR(Calculator!$E$20&lt;&gt;"YES",Calculator!$B$35&lt;Calculator!$G$20),"—",ROUND((1+SQRT(((50*POWER(80,POWER(COS(PI()*MOD(Calculator!$B$35/Calculator!$F$20,1)),2))+MIN(500,MAX(30,100*EXP(-0.3*'VSWR Calculator'!$C$24)*(1+3*ABS(MOD('VSWR Calculator'!$C$23/Calculator!$F$20/2,1)-0.5))))/'VSWR Calculator'!$C$25)-$C79)^2+(1500*ABS(SIN(2*PI()*MOD(Calculator!$B$35/Calculator!$F$20,1)))*IF(MOD(Calculator!$B$35/Calculator!$F$20,1)&lt;0.5,-1,1))^2)/SQRT(((50*POWER(80,POWER(COS(PI()*MOD(Calculator!$B$35/Calculator!$F$20,1)),2))+MIN(500,MAX(30,100*EXP(-0.3*'VSWR Calculator'!$C$24)*(1+3*ABS(MOD('VSWR Calculator'!$C$23/Calculator!$F$20/2,1)-0.5))))/'VSWR Calculator'!$C$25)+$C79)^2+(1500*ABS(SIN(2*PI()*MOD(Calculator!$B$35/Calculator!$F$20,1)))*IF(MOD(Calculator!$B$35/Calculator!$F$20,1)&lt;0.5,-1,1))^2))/(1-SQRT(((50*POWER(80,POWER(COS(PI()*MOD(Calculator!$B$35/Calculator!$F$20,1)),2))+MIN(500,MAX(30,100*EXP(-0.3*'VSWR Calculator'!$C$24)*(1+3*ABS(MOD('VSWR Calculator'!$C$23/Calculator!$F$20/2,1)-0.5))))/'VSWR Calculator'!$C$25)-$C79)^2+(1500*ABS(SIN(2*PI()*MOD(Calculator!$B$35/Calculator!$F$20,1)))*IF(MOD(Calculator!$B$35/Calculator!$F$20,1)&lt;0.5,-1,1))^2)/SQRT(((50*POWER(80,POWER(COS(PI()*MOD(Calculator!$B$35/Calculator!$F$20,1)),2))+MIN(500,MAX(30,100*EXP(-0.3*'VSWR Calculator'!$C$24)*(1+3*ABS(MOD('VSWR Calculator'!$C$23/Calculator!$F$20/2,1)-0.5))))/'VSWR Calculator'!$C$25)+$C79)^2+(1500*ABS(SIN(2*PI()*MOD(Calculator!$B$35/Calculator!$F$20,1)))*IF(MOD(Calculator!$B$35/Calculator!$F$20,1)&lt;0.5,-1,1))^2)),2))</f>
        <v>—</v>
      </c>
      <c r="GY79" s="253" t="str">
        <f aca="false">IF(OR(Calculator!$E$21&lt;&gt;"YES",Calculator!$B$35&lt;Calculator!$G$21),"—",ROUND((1+SQRT(((50*POWER(80,POWER(COS(PI()*MOD(Calculator!$B$35/Calculator!$F$21,1)),2))+MIN(500,MAX(30,100*EXP(-0.3*'VSWR Calculator'!$C$24)*(1+3*ABS(MOD('VSWR Calculator'!$C$23/Calculator!$F$21/2,1)-0.5))))/'VSWR Calculator'!$C$25)-$C79)^2+(1500*ABS(SIN(2*PI()*MOD(Calculator!$B$35/Calculator!$F$21,1)))*IF(MOD(Calculator!$B$35/Calculator!$F$21,1)&lt;0.5,-1,1))^2)/SQRT(((50*POWER(80,POWER(COS(PI()*MOD(Calculator!$B$35/Calculator!$F$21,1)),2))+MIN(500,MAX(30,100*EXP(-0.3*'VSWR Calculator'!$C$24)*(1+3*ABS(MOD('VSWR Calculator'!$C$23/Calculator!$F$21/2,1)-0.5))))/'VSWR Calculator'!$C$25)+$C79)^2+(1500*ABS(SIN(2*PI()*MOD(Calculator!$B$35/Calculator!$F$21,1)))*IF(MOD(Calculator!$B$35/Calculator!$F$21,1)&lt;0.5,-1,1))^2))/(1-SQRT(((50*POWER(80,POWER(COS(PI()*MOD(Calculator!$B$35/Calculator!$F$21,1)),2))+MIN(500,MAX(30,100*EXP(-0.3*'VSWR Calculator'!$C$24)*(1+3*ABS(MOD('VSWR Calculator'!$C$23/Calculator!$F$21/2,1)-0.5))))/'VSWR Calculator'!$C$25)-$C79)^2+(1500*ABS(SIN(2*PI()*MOD(Calculator!$B$35/Calculator!$F$21,1)))*IF(MOD(Calculator!$B$35/Calculator!$F$21,1)&lt;0.5,-1,1))^2)/SQRT(((50*POWER(80,POWER(COS(PI()*MOD(Calculator!$B$35/Calculator!$F$21,1)),2))+MIN(500,MAX(30,100*EXP(-0.3*'VSWR Calculator'!$C$24)*(1+3*ABS(MOD('VSWR Calculator'!$C$23/Calculator!$F$21/2,1)-0.5))))/'VSWR Calculator'!$C$25)+$C79)^2+(1500*ABS(SIN(2*PI()*MOD(Calculator!$B$35/Calculator!$F$21,1)))*IF(MOD(Calculator!$B$35/Calculator!$F$21,1)&lt;0.5,-1,1))^2)),2))</f>
        <v>—</v>
      </c>
      <c r="GZ79" s="253" t="str">
        <f aca="false">IF(OR(Calculator!$E$22&lt;&gt;"YES",Calculator!$B$35&lt;Calculator!$G$22),"—",ROUND((1+SQRT(((50*POWER(80,POWER(COS(PI()*MOD(Calculator!$B$35/Calculator!$F$22,1)),2))+MIN(500,MAX(30,100*EXP(-0.3*'VSWR Calculator'!$C$24)*(1+3*ABS(MOD('VSWR Calculator'!$C$23/Calculator!$F$22/2,1)-0.5))))/'VSWR Calculator'!$C$25)-$C79)^2+(1500*ABS(SIN(2*PI()*MOD(Calculator!$B$35/Calculator!$F$22,1)))*IF(MOD(Calculator!$B$35/Calculator!$F$22,1)&lt;0.5,-1,1))^2)/SQRT(((50*POWER(80,POWER(COS(PI()*MOD(Calculator!$B$35/Calculator!$F$22,1)),2))+MIN(500,MAX(30,100*EXP(-0.3*'VSWR Calculator'!$C$24)*(1+3*ABS(MOD('VSWR Calculator'!$C$23/Calculator!$F$22/2,1)-0.5))))/'VSWR Calculator'!$C$25)+$C79)^2+(1500*ABS(SIN(2*PI()*MOD(Calculator!$B$35/Calculator!$F$22,1)))*IF(MOD(Calculator!$B$35/Calculator!$F$22,1)&lt;0.5,-1,1))^2))/(1-SQRT(((50*POWER(80,POWER(COS(PI()*MOD(Calculator!$B$35/Calculator!$F$22,1)),2))+MIN(500,MAX(30,100*EXP(-0.3*'VSWR Calculator'!$C$24)*(1+3*ABS(MOD('VSWR Calculator'!$C$23/Calculator!$F$22/2,1)-0.5))))/'VSWR Calculator'!$C$25)-$C79)^2+(1500*ABS(SIN(2*PI()*MOD(Calculator!$B$35/Calculator!$F$22,1)))*IF(MOD(Calculator!$B$35/Calculator!$F$22,1)&lt;0.5,-1,1))^2)/SQRT(((50*POWER(80,POWER(COS(PI()*MOD(Calculator!$B$35/Calculator!$F$22,1)),2))+MIN(500,MAX(30,100*EXP(-0.3*'VSWR Calculator'!$C$24)*(1+3*ABS(MOD('VSWR Calculator'!$C$23/Calculator!$F$22/2,1)-0.5))))/'VSWR Calculator'!$C$25)+$C79)^2+(1500*ABS(SIN(2*PI()*MOD(Calculator!$B$35/Calculator!$F$22,1)))*IF(MOD(Calculator!$B$35/Calculator!$F$22,1)&lt;0.5,-1,1))^2)),2))</f>
        <v>—</v>
      </c>
      <c r="HA79" s="253" t="n">
        <f aca="false">IFERROR(ROUND((IF(ISNUMBER(GP79),GP79,0)+IF(ISNUMBER(GQ79),GQ79,0)+IF(ISNUMBER(GR79),GR79,0)+IF(ISNUMBER(GS79),GS79,0)+IF(ISNUMBER(GT79),GT79,0)+IF(ISNUMBER(GU79),GU79,0)+IF(ISNUMBER(GV79),GV79,0)+IF(ISNUMBER(GW79),GW79,0)+IF(ISNUMBER(GX79),GX79,0)+IF(ISNUMBER(GY79),GY79,0)+IF(ISNUMBER(GZ79),GZ79,0))/(IF(ISNUMBER(GP79),1,0)+IF(ISNUMBER(GQ79),1,0)+IF(ISNUMBER(GR79),1,0)+IF(ISNUMBER(GS79),1,0)+IF(ISNUMBER(GT79),1,0)+IF(ISNUMBER(GU79),1,0)+IF(ISNUMBER(GV79),1,0)+IF(ISNUMBER(GW79),1,0)+IF(ISNUMBER(GX79),1,0)+IF(ISNUMBER(GY79),1,0)+IF(ISNUMBER(GZ79),1,0)),4),"")</f>
        <v>9.86</v>
      </c>
      <c r="HB79" s="253" t="str">
        <f aca="false">IF(OR(Calculator!$E$12&lt;&gt;"YES",Calculator!$B$36&lt;Calculator!$G$12),"—",ROUND((1+SQRT(((50*POWER(80,POWER(COS(PI()*MOD(Calculator!$B$36/Calculator!$F$12,1)),2))+MIN(500,MAX(30,100*EXP(-0.3*'VSWR Calculator'!$C$24)*(1+3*ABS(MOD('VSWR Calculator'!$C$23/Calculator!$F$12/2,1)-0.5))))/'VSWR Calculator'!$C$25)-$C79)^2+(1500*ABS(SIN(2*PI()*MOD(Calculator!$B$36/Calculator!$F$12,1)))*IF(MOD(Calculator!$B$36/Calculator!$F$12,1)&lt;0.5,-1,1))^2)/SQRT(((50*POWER(80,POWER(COS(PI()*MOD(Calculator!$B$36/Calculator!$F$12,1)),2))+MIN(500,MAX(30,100*EXP(-0.3*'VSWR Calculator'!$C$24)*(1+3*ABS(MOD('VSWR Calculator'!$C$23/Calculator!$F$12/2,1)-0.5))))/'VSWR Calculator'!$C$25)+$C79)^2+(1500*ABS(SIN(2*PI()*MOD(Calculator!$B$36/Calculator!$F$12,1)))*IF(MOD(Calculator!$B$36/Calculator!$F$12,1)&lt;0.5,-1,1))^2))/(1-SQRT(((50*POWER(80,POWER(COS(PI()*MOD(Calculator!$B$36/Calculator!$F$12,1)),2))+MIN(500,MAX(30,100*EXP(-0.3*'VSWR Calculator'!$C$24)*(1+3*ABS(MOD('VSWR Calculator'!$C$23/Calculator!$F$12/2,1)-0.5))))/'VSWR Calculator'!$C$25)-$C79)^2+(1500*ABS(SIN(2*PI()*MOD(Calculator!$B$36/Calculator!$F$12,1)))*IF(MOD(Calculator!$B$36/Calculator!$F$12,1)&lt;0.5,-1,1))^2)/SQRT(((50*POWER(80,POWER(COS(PI()*MOD(Calculator!$B$36/Calculator!$F$12,1)),2))+MIN(500,MAX(30,100*EXP(-0.3*'VSWR Calculator'!$C$24)*(1+3*ABS(MOD('VSWR Calculator'!$C$23/Calculator!$F$12/2,1)-0.5))))/'VSWR Calculator'!$C$25)+$C79)^2+(1500*ABS(SIN(2*PI()*MOD(Calculator!$B$36/Calculator!$F$12,1)))*IF(MOD(Calculator!$B$36/Calculator!$F$12,1)&lt;0.5,-1,1))^2)),2))</f>
        <v>—</v>
      </c>
      <c r="HC79" s="253" t="str">
        <f aca="false">IF(OR(Calculator!$E$13&lt;&gt;"YES",Calculator!$B$36&lt;Calculator!$G$13),"—",ROUND((1+SQRT(((50*POWER(80,POWER(COS(PI()*MOD(Calculator!$B$36/Calculator!$F$13,1)),2))+MIN(500,MAX(30,100*EXP(-0.3*'VSWR Calculator'!$C$24)*(1+3*ABS(MOD('VSWR Calculator'!$C$23/Calculator!$F$13/2,1)-0.5))))/'VSWR Calculator'!$C$25)-$C79)^2+(1500*ABS(SIN(2*PI()*MOD(Calculator!$B$36/Calculator!$F$13,1)))*IF(MOD(Calculator!$B$36/Calculator!$F$13,1)&lt;0.5,-1,1))^2)/SQRT(((50*POWER(80,POWER(COS(PI()*MOD(Calculator!$B$36/Calculator!$F$13,1)),2))+MIN(500,MAX(30,100*EXP(-0.3*'VSWR Calculator'!$C$24)*(1+3*ABS(MOD('VSWR Calculator'!$C$23/Calculator!$F$13/2,1)-0.5))))/'VSWR Calculator'!$C$25)+$C79)^2+(1500*ABS(SIN(2*PI()*MOD(Calculator!$B$36/Calculator!$F$13,1)))*IF(MOD(Calculator!$B$36/Calculator!$F$13,1)&lt;0.5,-1,1))^2))/(1-SQRT(((50*POWER(80,POWER(COS(PI()*MOD(Calculator!$B$36/Calculator!$F$13,1)),2))+MIN(500,MAX(30,100*EXP(-0.3*'VSWR Calculator'!$C$24)*(1+3*ABS(MOD('VSWR Calculator'!$C$23/Calculator!$F$13/2,1)-0.5))))/'VSWR Calculator'!$C$25)-$C79)^2+(1500*ABS(SIN(2*PI()*MOD(Calculator!$B$36/Calculator!$F$13,1)))*IF(MOD(Calculator!$B$36/Calculator!$F$13,1)&lt;0.5,-1,1))^2)/SQRT(((50*POWER(80,POWER(COS(PI()*MOD(Calculator!$B$36/Calculator!$F$13,1)),2))+MIN(500,MAX(30,100*EXP(-0.3*'VSWR Calculator'!$C$24)*(1+3*ABS(MOD('VSWR Calculator'!$C$23/Calculator!$F$13/2,1)-0.5))))/'VSWR Calculator'!$C$25)+$C79)^2+(1500*ABS(SIN(2*PI()*MOD(Calculator!$B$36/Calculator!$F$13,1)))*IF(MOD(Calculator!$B$36/Calculator!$F$13,1)&lt;0.5,-1,1))^2)),2))</f>
        <v>—</v>
      </c>
      <c r="HD79" s="253" t="str">
        <f aca="false">IF(OR(Calculator!$E$14&lt;&gt;"YES",Calculator!$B$36&lt;Calculator!$G$14),"—",ROUND((1+SQRT(((50*POWER(80,POWER(COS(PI()*MOD(Calculator!$B$36/Calculator!$F$14,1)),2))+MIN(500,MAX(30,100*EXP(-0.3*'VSWR Calculator'!$C$24)*(1+3*ABS(MOD('VSWR Calculator'!$C$23/Calculator!$F$14/2,1)-0.5))))/'VSWR Calculator'!$C$25)-$C79)^2+(1500*ABS(SIN(2*PI()*MOD(Calculator!$B$36/Calculator!$F$14,1)))*IF(MOD(Calculator!$B$36/Calculator!$F$14,1)&lt;0.5,-1,1))^2)/SQRT(((50*POWER(80,POWER(COS(PI()*MOD(Calculator!$B$36/Calculator!$F$14,1)),2))+MIN(500,MAX(30,100*EXP(-0.3*'VSWR Calculator'!$C$24)*(1+3*ABS(MOD('VSWR Calculator'!$C$23/Calculator!$F$14/2,1)-0.5))))/'VSWR Calculator'!$C$25)+$C79)^2+(1500*ABS(SIN(2*PI()*MOD(Calculator!$B$36/Calculator!$F$14,1)))*IF(MOD(Calculator!$B$36/Calculator!$F$14,1)&lt;0.5,-1,1))^2))/(1-SQRT(((50*POWER(80,POWER(COS(PI()*MOD(Calculator!$B$36/Calculator!$F$14,1)),2))+MIN(500,MAX(30,100*EXP(-0.3*'VSWR Calculator'!$C$24)*(1+3*ABS(MOD('VSWR Calculator'!$C$23/Calculator!$F$14/2,1)-0.5))))/'VSWR Calculator'!$C$25)-$C79)^2+(1500*ABS(SIN(2*PI()*MOD(Calculator!$B$36/Calculator!$F$14,1)))*IF(MOD(Calculator!$B$36/Calculator!$F$14,1)&lt;0.5,-1,1))^2)/SQRT(((50*POWER(80,POWER(COS(PI()*MOD(Calculator!$B$36/Calculator!$F$14,1)),2))+MIN(500,MAX(30,100*EXP(-0.3*'VSWR Calculator'!$C$24)*(1+3*ABS(MOD('VSWR Calculator'!$C$23/Calculator!$F$14/2,1)-0.5))))/'VSWR Calculator'!$C$25)+$C79)^2+(1500*ABS(SIN(2*PI()*MOD(Calculator!$B$36/Calculator!$F$14,1)))*IF(MOD(Calculator!$B$36/Calculator!$F$14,1)&lt;0.5,-1,1))^2)),2))</f>
        <v>—</v>
      </c>
      <c r="HE79" s="253" t="n">
        <f aca="false">IF(OR(Calculator!$E$15&lt;&gt;"YES",Calculator!$B$36&lt;Calculator!$G$15),"—",ROUND((1+SQRT(((50*POWER(80,POWER(COS(PI()*MOD(Calculator!$B$36/Calculator!$F$15,1)),2))+MIN(500,MAX(30,100*EXP(-0.3*'VSWR Calculator'!$C$24)*(1+3*ABS(MOD('VSWR Calculator'!$C$23/Calculator!$F$15/2,1)-0.5))))/'VSWR Calculator'!$C$25)-$C79)^2+(1500*ABS(SIN(2*PI()*MOD(Calculator!$B$36/Calculator!$F$15,1)))*IF(MOD(Calculator!$B$36/Calculator!$F$15,1)&lt;0.5,-1,1))^2)/SQRT(((50*POWER(80,POWER(COS(PI()*MOD(Calculator!$B$36/Calculator!$F$15,1)),2))+MIN(500,MAX(30,100*EXP(-0.3*'VSWR Calculator'!$C$24)*(1+3*ABS(MOD('VSWR Calculator'!$C$23/Calculator!$F$15/2,1)-0.5))))/'VSWR Calculator'!$C$25)+$C79)^2+(1500*ABS(SIN(2*PI()*MOD(Calculator!$B$36/Calculator!$F$15,1)))*IF(MOD(Calculator!$B$36/Calculator!$F$15,1)&lt;0.5,-1,1))^2))/(1-SQRT(((50*POWER(80,POWER(COS(PI()*MOD(Calculator!$B$36/Calculator!$F$15,1)),2))+MIN(500,MAX(30,100*EXP(-0.3*'VSWR Calculator'!$C$24)*(1+3*ABS(MOD('VSWR Calculator'!$C$23/Calculator!$F$15/2,1)-0.5))))/'VSWR Calculator'!$C$25)-$C79)^2+(1500*ABS(SIN(2*PI()*MOD(Calculator!$B$36/Calculator!$F$15,1)))*IF(MOD(Calculator!$B$36/Calculator!$F$15,1)&lt;0.5,-1,1))^2)/SQRT(((50*POWER(80,POWER(COS(PI()*MOD(Calculator!$B$36/Calculator!$F$15,1)),2))+MIN(500,MAX(30,100*EXP(-0.3*'VSWR Calculator'!$C$24)*(1+3*ABS(MOD('VSWR Calculator'!$C$23/Calculator!$F$15/2,1)-0.5))))/'VSWR Calculator'!$C$25)+$C79)^2+(1500*ABS(SIN(2*PI()*MOD(Calculator!$B$36/Calculator!$F$15,1)))*IF(MOD(Calculator!$B$36/Calculator!$F$15,1)&lt;0.5,-1,1))^2)),2))</f>
        <v>14.62</v>
      </c>
      <c r="HF79" s="253" t="str">
        <f aca="false">IF(OR(Calculator!$E$16&lt;&gt;"YES",Calculator!$B$36&lt;Calculator!$G$16),"—",ROUND((1+SQRT(((50*POWER(80,POWER(COS(PI()*MOD(Calculator!$B$36/Calculator!$F$16,1)),2))+MIN(500,MAX(30,100*EXP(-0.3*'VSWR Calculator'!$C$24)*(1+3*ABS(MOD('VSWR Calculator'!$C$23/Calculator!$F$16/2,1)-0.5))))/'VSWR Calculator'!$C$25)-$C79)^2+(1500*ABS(SIN(2*PI()*MOD(Calculator!$B$36/Calculator!$F$16,1)))*IF(MOD(Calculator!$B$36/Calculator!$F$16,1)&lt;0.5,-1,1))^2)/SQRT(((50*POWER(80,POWER(COS(PI()*MOD(Calculator!$B$36/Calculator!$F$16,1)),2))+MIN(500,MAX(30,100*EXP(-0.3*'VSWR Calculator'!$C$24)*(1+3*ABS(MOD('VSWR Calculator'!$C$23/Calculator!$F$16/2,1)-0.5))))/'VSWR Calculator'!$C$25)+$C79)^2+(1500*ABS(SIN(2*PI()*MOD(Calculator!$B$36/Calculator!$F$16,1)))*IF(MOD(Calculator!$B$36/Calculator!$F$16,1)&lt;0.5,-1,1))^2))/(1-SQRT(((50*POWER(80,POWER(COS(PI()*MOD(Calculator!$B$36/Calculator!$F$16,1)),2))+MIN(500,MAX(30,100*EXP(-0.3*'VSWR Calculator'!$C$24)*(1+3*ABS(MOD('VSWR Calculator'!$C$23/Calculator!$F$16/2,1)-0.5))))/'VSWR Calculator'!$C$25)-$C79)^2+(1500*ABS(SIN(2*PI()*MOD(Calculator!$B$36/Calculator!$F$16,1)))*IF(MOD(Calculator!$B$36/Calculator!$F$16,1)&lt;0.5,-1,1))^2)/SQRT(((50*POWER(80,POWER(COS(PI()*MOD(Calculator!$B$36/Calculator!$F$16,1)),2))+MIN(500,MAX(30,100*EXP(-0.3*'VSWR Calculator'!$C$24)*(1+3*ABS(MOD('VSWR Calculator'!$C$23/Calculator!$F$16/2,1)-0.5))))/'VSWR Calculator'!$C$25)+$C79)^2+(1500*ABS(SIN(2*PI()*MOD(Calculator!$B$36/Calculator!$F$16,1)))*IF(MOD(Calculator!$B$36/Calculator!$F$16,1)&lt;0.5,-1,1))^2)),2))</f>
        <v>—</v>
      </c>
      <c r="HG79" s="253" t="n">
        <f aca="false">IF(OR(Calculator!$E$17&lt;&gt;"YES",Calculator!$B$36&lt;Calculator!$G$17),"—",ROUND((1+SQRT(((50*POWER(80,POWER(COS(PI()*MOD(Calculator!$B$36/Calculator!$F$17,1)),2))+MIN(500,MAX(30,100*EXP(-0.3*'VSWR Calculator'!$C$24)*(1+3*ABS(MOD('VSWR Calculator'!$C$23/Calculator!$F$17/2,1)-0.5))))/'VSWR Calculator'!$C$25)-$C79)^2+(1500*ABS(SIN(2*PI()*MOD(Calculator!$B$36/Calculator!$F$17,1)))*IF(MOD(Calculator!$B$36/Calculator!$F$17,1)&lt;0.5,-1,1))^2)/SQRT(((50*POWER(80,POWER(COS(PI()*MOD(Calculator!$B$36/Calculator!$F$17,1)),2))+MIN(500,MAX(30,100*EXP(-0.3*'VSWR Calculator'!$C$24)*(1+3*ABS(MOD('VSWR Calculator'!$C$23/Calculator!$F$17/2,1)-0.5))))/'VSWR Calculator'!$C$25)+$C79)^2+(1500*ABS(SIN(2*PI()*MOD(Calculator!$B$36/Calculator!$F$17,1)))*IF(MOD(Calculator!$B$36/Calculator!$F$17,1)&lt;0.5,-1,1))^2))/(1-SQRT(((50*POWER(80,POWER(COS(PI()*MOD(Calculator!$B$36/Calculator!$F$17,1)),2))+MIN(500,MAX(30,100*EXP(-0.3*'VSWR Calculator'!$C$24)*(1+3*ABS(MOD('VSWR Calculator'!$C$23/Calculator!$F$17/2,1)-0.5))))/'VSWR Calculator'!$C$25)-$C79)^2+(1500*ABS(SIN(2*PI()*MOD(Calculator!$B$36/Calculator!$F$17,1)))*IF(MOD(Calculator!$B$36/Calculator!$F$17,1)&lt;0.5,-1,1))^2)/SQRT(((50*POWER(80,POWER(COS(PI()*MOD(Calculator!$B$36/Calculator!$F$17,1)),2))+MIN(500,MAX(30,100*EXP(-0.3*'VSWR Calculator'!$C$24)*(1+3*ABS(MOD('VSWR Calculator'!$C$23/Calculator!$F$17/2,1)-0.5))))/'VSWR Calculator'!$C$25)+$C79)^2+(1500*ABS(SIN(2*PI()*MOD(Calculator!$B$36/Calculator!$F$17,1)))*IF(MOD(Calculator!$B$36/Calculator!$F$17,1)&lt;0.5,-1,1))^2)),2))</f>
        <v>18.02</v>
      </c>
      <c r="HH79" s="253" t="str">
        <f aca="false">IF(OR(Calculator!$E$18&lt;&gt;"YES",Calculator!$B$36&lt;Calculator!$G$18),"—",ROUND((1+SQRT(((50*POWER(80,POWER(COS(PI()*MOD(Calculator!$B$36/Calculator!$F$18,1)),2))+MIN(500,MAX(30,100*EXP(-0.3*'VSWR Calculator'!$C$24)*(1+3*ABS(MOD('VSWR Calculator'!$C$23/Calculator!$F$18/2,1)-0.5))))/'VSWR Calculator'!$C$25)-$C79)^2+(1500*ABS(SIN(2*PI()*MOD(Calculator!$B$36/Calculator!$F$18,1)))*IF(MOD(Calculator!$B$36/Calculator!$F$18,1)&lt;0.5,-1,1))^2)/SQRT(((50*POWER(80,POWER(COS(PI()*MOD(Calculator!$B$36/Calculator!$F$18,1)),2))+MIN(500,MAX(30,100*EXP(-0.3*'VSWR Calculator'!$C$24)*(1+3*ABS(MOD('VSWR Calculator'!$C$23/Calculator!$F$18/2,1)-0.5))))/'VSWR Calculator'!$C$25)+$C79)^2+(1500*ABS(SIN(2*PI()*MOD(Calculator!$B$36/Calculator!$F$18,1)))*IF(MOD(Calculator!$B$36/Calculator!$F$18,1)&lt;0.5,-1,1))^2))/(1-SQRT(((50*POWER(80,POWER(COS(PI()*MOD(Calculator!$B$36/Calculator!$F$18,1)),2))+MIN(500,MAX(30,100*EXP(-0.3*'VSWR Calculator'!$C$24)*(1+3*ABS(MOD('VSWR Calculator'!$C$23/Calculator!$F$18/2,1)-0.5))))/'VSWR Calculator'!$C$25)-$C79)^2+(1500*ABS(SIN(2*PI()*MOD(Calculator!$B$36/Calculator!$F$18,1)))*IF(MOD(Calculator!$B$36/Calculator!$F$18,1)&lt;0.5,-1,1))^2)/SQRT(((50*POWER(80,POWER(COS(PI()*MOD(Calculator!$B$36/Calculator!$F$18,1)),2))+MIN(500,MAX(30,100*EXP(-0.3*'VSWR Calculator'!$C$24)*(1+3*ABS(MOD('VSWR Calculator'!$C$23/Calculator!$F$18/2,1)-0.5))))/'VSWR Calculator'!$C$25)+$C79)^2+(1500*ABS(SIN(2*PI()*MOD(Calculator!$B$36/Calculator!$F$18,1)))*IF(MOD(Calculator!$B$36/Calculator!$F$18,1)&lt;0.5,-1,1))^2)),2))</f>
        <v>—</v>
      </c>
      <c r="HI79" s="253" t="str">
        <f aca="false">IF(OR(Calculator!$E$19&lt;&gt;"YES",Calculator!$B$36&lt;Calculator!$G$19),"—",ROUND((1+SQRT(((50*POWER(80,POWER(COS(PI()*MOD(Calculator!$B$36/Calculator!$F$19,1)),2))+MIN(500,MAX(30,100*EXP(-0.3*'VSWR Calculator'!$C$24)*(1+3*ABS(MOD('VSWR Calculator'!$C$23/Calculator!$F$19/2,1)-0.5))))/'VSWR Calculator'!$C$25)-$C79)^2+(1500*ABS(SIN(2*PI()*MOD(Calculator!$B$36/Calculator!$F$19,1)))*IF(MOD(Calculator!$B$36/Calculator!$F$19,1)&lt;0.5,-1,1))^2)/SQRT(((50*POWER(80,POWER(COS(PI()*MOD(Calculator!$B$36/Calculator!$F$19,1)),2))+MIN(500,MAX(30,100*EXP(-0.3*'VSWR Calculator'!$C$24)*(1+3*ABS(MOD('VSWR Calculator'!$C$23/Calculator!$F$19/2,1)-0.5))))/'VSWR Calculator'!$C$25)+$C79)^2+(1500*ABS(SIN(2*PI()*MOD(Calculator!$B$36/Calculator!$F$19,1)))*IF(MOD(Calculator!$B$36/Calculator!$F$19,1)&lt;0.5,-1,1))^2))/(1-SQRT(((50*POWER(80,POWER(COS(PI()*MOD(Calculator!$B$36/Calculator!$F$19,1)),2))+MIN(500,MAX(30,100*EXP(-0.3*'VSWR Calculator'!$C$24)*(1+3*ABS(MOD('VSWR Calculator'!$C$23/Calculator!$F$19/2,1)-0.5))))/'VSWR Calculator'!$C$25)-$C79)^2+(1500*ABS(SIN(2*PI()*MOD(Calculator!$B$36/Calculator!$F$19,1)))*IF(MOD(Calculator!$B$36/Calculator!$F$19,1)&lt;0.5,-1,1))^2)/SQRT(((50*POWER(80,POWER(COS(PI()*MOD(Calculator!$B$36/Calculator!$F$19,1)),2))+MIN(500,MAX(30,100*EXP(-0.3*'VSWR Calculator'!$C$24)*(1+3*ABS(MOD('VSWR Calculator'!$C$23/Calculator!$F$19/2,1)-0.5))))/'VSWR Calculator'!$C$25)+$C79)^2+(1500*ABS(SIN(2*PI()*MOD(Calculator!$B$36/Calculator!$F$19,1)))*IF(MOD(Calculator!$B$36/Calculator!$F$19,1)&lt;0.5,-1,1))^2)),2))</f>
        <v>—</v>
      </c>
      <c r="HJ79" s="253" t="str">
        <f aca="false">IF(OR(Calculator!$E$20&lt;&gt;"YES",Calculator!$B$36&lt;Calculator!$G$20),"—",ROUND((1+SQRT(((50*POWER(80,POWER(COS(PI()*MOD(Calculator!$B$36/Calculator!$F$20,1)),2))+MIN(500,MAX(30,100*EXP(-0.3*'VSWR Calculator'!$C$24)*(1+3*ABS(MOD('VSWR Calculator'!$C$23/Calculator!$F$20/2,1)-0.5))))/'VSWR Calculator'!$C$25)-$C79)^2+(1500*ABS(SIN(2*PI()*MOD(Calculator!$B$36/Calculator!$F$20,1)))*IF(MOD(Calculator!$B$36/Calculator!$F$20,1)&lt;0.5,-1,1))^2)/SQRT(((50*POWER(80,POWER(COS(PI()*MOD(Calculator!$B$36/Calculator!$F$20,1)),2))+MIN(500,MAX(30,100*EXP(-0.3*'VSWR Calculator'!$C$24)*(1+3*ABS(MOD('VSWR Calculator'!$C$23/Calculator!$F$20/2,1)-0.5))))/'VSWR Calculator'!$C$25)+$C79)^2+(1500*ABS(SIN(2*PI()*MOD(Calculator!$B$36/Calculator!$F$20,1)))*IF(MOD(Calculator!$B$36/Calculator!$F$20,1)&lt;0.5,-1,1))^2))/(1-SQRT(((50*POWER(80,POWER(COS(PI()*MOD(Calculator!$B$36/Calculator!$F$20,1)),2))+MIN(500,MAX(30,100*EXP(-0.3*'VSWR Calculator'!$C$24)*(1+3*ABS(MOD('VSWR Calculator'!$C$23/Calculator!$F$20/2,1)-0.5))))/'VSWR Calculator'!$C$25)-$C79)^2+(1500*ABS(SIN(2*PI()*MOD(Calculator!$B$36/Calculator!$F$20,1)))*IF(MOD(Calculator!$B$36/Calculator!$F$20,1)&lt;0.5,-1,1))^2)/SQRT(((50*POWER(80,POWER(COS(PI()*MOD(Calculator!$B$36/Calculator!$F$20,1)),2))+MIN(500,MAX(30,100*EXP(-0.3*'VSWR Calculator'!$C$24)*(1+3*ABS(MOD('VSWR Calculator'!$C$23/Calculator!$F$20/2,1)-0.5))))/'VSWR Calculator'!$C$25)+$C79)^2+(1500*ABS(SIN(2*PI()*MOD(Calculator!$B$36/Calculator!$F$20,1)))*IF(MOD(Calculator!$B$36/Calculator!$F$20,1)&lt;0.5,-1,1))^2)),2))</f>
        <v>—</v>
      </c>
      <c r="HK79" s="253" t="str">
        <f aca="false">IF(OR(Calculator!$E$21&lt;&gt;"YES",Calculator!$B$36&lt;Calculator!$G$21),"—",ROUND((1+SQRT(((50*POWER(80,POWER(COS(PI()*MOD(Calculator!$B$36/Calculator!$F$21,1)),2))+MIN(500,MAX(30,100*EXP(-0.3*'VSWR Calculator'!$C$24)*(1+3*ABS(MOD('VSWR Calculator'!$C$23/Calculator!$F$21/2,1)-0.5))))/'VSWR Calculator'!$C$25)-$C79)^2+(1500*ABS(SIN(2*PI()*MOD(Calculator!$B$36/Calculator!$F$21,1)))*IF(MOD(Calculator!$B$36/Calculator!$F$21,1)&lt;0.5,-1,1))^2)/SQRT(((50*POWER(80,POWER(COS(PI()*MOD(Calculator!$B$36/Calculator!$F$21,1)),2))+MIN(500,MAX(30,100*EXP(-0.3*'VSWR Calculator'!$C$24)*(1+3*ABS(MOD('VSWR Calculator'!$C$23/Calculator!$F$21/2,1)-0.5))))/'VSWR Calculator'!$C$25)+$C79)^2+(1500*ABS(SIN(2*PI()*MOD(Calculator!$B$36/Calculator!$F$21,1)))*IF(MOD(Calculator!$B$36/Calculator!$F$21,1)&lt;0.5,-1,1))^2))/(1-SQRT(((50*POWER(80,POWER(COS(PI()*MOD(Calculator!$B$36/Calculator!$F$21,1)),2))+MIN(500,MAX(30,100*EXP(-0.3*'VSWR Calculator'!$C$24)*(1+3*ABS(MOD('VSWR Calculator'!$C$23/Calculator!$F$21/2,1)-0.5))))/'VSWR Calculator'!$C$25)-$C79)^2+(1500*ABS(SIN(2*PI()*MOD(Calculator!$B$36/Calculator!$F$21,1)))*IF(MOD(Calculator!$B$36/Calculator!$F$21,1)&lt;0.5,-1,1))^2)/SQRT(((50*POWER(80,POWER(COS(PI()*MOD(Calculator!$B$36/Calculator!$F$21,1)),2))+MIN(500,MAX(30,100*EXP(-0.3*'VSWR Calculator'!$C$24)*(1+3*ABS(MOD('VSWR Calculator'!$C$23/Calculator!$F$21/2,1)-0.5))))/'VSWR Calculator'!$C$25)+$C79)^2+(1500*ABS(SIN(2*PI()*MOD(Calculator!$B$36/Calculator!$F$21,1)))*IF(MOD(Calculator!$B$36/Calculator!$F$21,1)&lt;0.5,-1,1))^2)),2))</f>
        <v>—</v>
      </c>
      <c r="HL79" s="253" t="str">
        <f aca="false">IF(OR(Calculator!$E$22&lt;&gt;"YES",Calculator!$B$36&lt;Calculator!$G$22),"—",ROUND((1+SQRT(((50*POWER(80,POWER(COS(PI()*MOD(Calculator!$B$36/Calculator!$F$22,1)),2))+MIN(500,MAX(30,100*EXP(-0.3*'VSWR Calculator'!$C$24)*(1+3*ABS(MOD('VSWR Calculator'!$C$23/Calculator!$F$22/2,1)-0.5))))/'VSWR Calculator'!$C$25)-$C79)^2+(1500*ABS(SIN(2*PI()*MOD(Calculator!$B$36/Calculator!$F$22,1)))*IF(MOD(Calculator!$B$36/Calculator!$F$22,1)&lt;0.5,-1,1))^2)/SQRT(((50*POWER(80,POWER(COS(PI()*MOD(Calculator!$B$36/Calculator!$F$22,1)),2))+MIN(500,MAX(30,100*EXP(-0.3*'VSWR Calculator'!$C$24)*(1+3*ABS(MOD('VSWR Calculator'!$C$23/Calculator!$F$22/2,1)-0.5))))/'VSWR Calculator'!$C$25)+$C79)^2+(1500*ABS(SIN(2*PI()*MOD(Calculator!$B$36/Calculator!$F$22,1)))*IF(MOD(Calculator!$B$36/Calculator!$F$22,1)&lt;0.5,-1,1))^2))/(1-SQRT(((50*POWER(80,POWER(COS(PI()*MOD(Calculator!$B$36/Calculator!$F$22,1)),2))+MIN(500,MAX(30,100*EXP(-0.3*'VSWR Calculator'!$C$24)*(1+3*ABS(MOD('VSWR Calculator'!$C$23/Calculator!$F$22/2,1)-0.5))))/'VSWR Calculator'!$C$25)-$C79)^2+(1500*ABS(SIN(2*PI()*MOD(Calculator!$B$36/Calculator!$F$22,1)))*IF(MOD(Calculator!$B$36/Calculator!$F$22,1)&lt;0.5,-1,1))^2)/SQRT(((50*POWER(80,POWER(COS(PI()*MOD(Calculator!$B$36/Calculator!$F$22,1)),2))+MIN(500,MAX(30,100*EXP(-0.3*'VSWR Calculator'!$C$24)*(1+3*ABS(MOD('VSWR Calculator'!$C$23/Calculator!$F$22/2,1)-0.5))))/'VSWR Calculator'!$C$25)+$C79)^2+(1500*ABS(SIN(2*PI()*MOD(Calculator!$B$36/Calculator!$F$22,1)))*IF(MOD(Calculator!$B$36/Calculator!$F$22,1)&lt;0.5,-1,1))^2)),2))</f>
        <v>—</v>
      </c>
      <c r="HM79" s="253" t="n">
        <f aca="false">IFERROR(ROUND((IF(ISNUMBER(HB79),HB79,0)+IF(ISNUMBER(HC79),HC79,0)+IF(ISNUMBER(HD79),HD79,0)+IF(ISNUMBER(HE79),HE79,0)+IF(ISNUMBER(HF79),HF79,0)+IF(ISNUMBER(HG79),HG79,0)+IF(ISNUMBER(HH79),HH79,0)+IF(ISNUMBER(HI79),HI79,0)+IF(ISNUMBER(HJ79),HJ79,0)+IF(ISNUMBER(HK79),HK79,0)+IF(ISNUMBER(HL79),HL79,0))/(IF(ISNUMBER(HB79),1,0)+IF(ISNUMBER(HC79),1,0)+IF(ISNUMBER(HD79),1,0)+IF(ISNUMBER(HE79),1,0)+IF(ISNUMBER(HF79),1,0)+IF(ISNUMBER(HG79),1,0)+IF(ISNUMBER(HH79),1,0)+IF(ISNUMBER(HI79),1,0)+IF(ISNUMBER(HJ79),1,0)+IF(ISNUMBER(HK79),1,0)+IF(ISNUMBER(HL79),1,0)),4),"")</f>
        <v>16.32</v>
      </c>
      <c r="HN79" s="253" t="str">
        <f aca="false">IF(OR(Calculator!$E$12&lt;&gt;"YES",Calculator!$B$37&lt;Calculator!$G$12),"—",ROUND((1+SQRT(((50*POWER(80,POWER(COS(PI()*MOD(Calculator!$B$37/Calculator!$F$12,1)),2))+MIN(500,MAX(30,100*EXP(-0.3*'VSWR Calculator'!$C$24)*(1+3*ABS(MOD('VSWR Calculator'!$C$23/Calculator!$F$12/2,1)-0.5))))/'VSWR Calculator'!$C$25)-$C79)^2+(1500*ABS(SIN(2*PI()*MOD(Calculator!$B$37/Calculator!$F$12,1)))*IF(MOD(Calculator!$B$37/Calculator!$F$12,1)&lt;0.5,-1,1))^2)/SQRT(((50*POWER(80,POWER(COS(PI()*MOD(Calculator!$B$37/Calculator!$F$12,1)),2))+MIN(500,MAX(30,100*EXP(-0.3*'VSWR Calculator'!$C$24)*(1+3*ABS(MOD('VSWR Calculator'!$C$23/Calculator!$F$12/2,1)-0.5))))/'VSWR Calculator'!$C$25)+$C79)^2+(1500*ABS(SIN(2*PI()*MOD(Calculator!$B$37/Calculator!$F$12,1)))*IF(MOD(Calculator!$B$37/Calculator!$F$12,1)&lt;0.5,-1,1))^2))/(1-SQRT(((50*POWER(80,POWER(COS(PI()*MOD(Calculator!$B$37/Calculator!$F$12,1)),2))+MIN(500,MAX(30,100*EXP(-0.3*'VSWR Calculator'!$C$24)*(1+3*ABS(MOD('VSWR Calculator'!$C$23/Calculator!$F$12/2,1)-0.5))))/'VSWR Calculator'!$C$25)-$C79)^2+(1500*ABS(SIN(2*PI()*MOD(Calculator!$B$37/Calculator!$F$12,1)))*IF(MOD(Calculator!$B$37/Calculator!$F$12,1)&lt;0.5,-1,1))^2)/SQRT(((50*POWER(80,POWER(COS(PI()*MOD(Calculator!$B$37/Calculator!$F$12,1)),2))+MIN(500,MAX(30,100*EXP(-0.3*'VSWR Calculator'!$C$24)*(1+3*ABS(MOD('VSWR Calculator'!$C$23/Calculator!$F$12/2,1)-0.5))))/'VSWR Calculator'!$C$25)+$C79)^2+(1500*ABS(SIN(2*PI()*MOD(Calculator!$B$37/Calculator!$F$12,1)))*IF(MOD(Calculator!$B$37/Calculator!$F$12,1)&lt;0.5,-1,1))^2)),2))</f>
        <v>—</v>
      </c>
      <c r="HO79" s="253" t="str">
        <f aca="false">IF(OR(Calculator!$E$13&lt;&gt;"YES",Calculator!$B$37&lt;Calculator!$G$13),"—",ROUND((1+SQRT(((50*POWER(80,POWER(COS(PI()*MOD(Calculator!$B$37/Calculator!$F$13,1)),2))+MIN(500,MAX(30,100*EXP(-0.3*'VSWR Calculator'!$C$24)*(1+3*ABS(MOD('VSWR Calculator'!$C$23/Calculator!$F$13/2,1)-0.5))))/'VSWR Calculator'!$C$25)-$C79)^2+(1500*ABS(SIN(2*PI()*MOD(Calculator!$B$37/Calculator!$F$13,1)))*IF(MOD(Calculator!$B$37/Calculator!$F$13,1)&lt;0.5,-1,1))^2)/SQRT(((50*POWER(80,POWER(COS(PI()*MOD(Calculator!$B$37/Calculator!$F$13,1)),2))+MIN(500,MAX(30,100*EXP(-0.3*'VSWR Calculator'!$C$24)*(1+3*ABS(MOD('VSWR Calculator'!$C$23/Calculator!$F$13/2,1)-0.5))))/'VSWR Calculator'!$C$25)+$C79)^2+(1500*ABS(SIN(2*PI()*MOD(Calculator!$B$37/Calculator!$F$13,1)))*IF(MOD(Calculator!$B$37/Calculator!$F$13,1)&lt;0.5,-1,1))^2))/(1-SQRT(((50*POWER(80,POWER(COS(PI()*MOD(Calculator!$B$37/Calculator!$F$13,1)),2))+MIN(500,MAX(30,100*EXP(-0.3*'VSWR Calculator'!$C$24)*(1+3*ABS(MOD('VSWR Calculator'!$C$23/Calculator!$F$13/2,1)-0.5))))/'VSWR Calculator'!$C$25)-$C79)^2+(1500*ABS(SIN(2*PI()*MOD(Calculator!$B$37/Calculator!$F$13,1)))*IF(MOD(Calculator!$B$37/Calculator!$F$13,1)&lt;0.5,-1,1))^2)/SQRT(((50*POWER(80,POWER(COS(PI()*MOD(Calculator!$B$37/Calculator!$F$13,1)),2))+MIN(500,MAX(30,100*EXP(-0.3*'VSWR Calculator'!$C$24)*(1+3*ABS(MOD('VSWR Calculator'!$C$23/Calculator!$F$13/2,1)-0.5))))/'VSWR Calculator'!$C$25)+$C79)^2+(1500*ABS(SIN(2*PI()*MOD(Calculator!$B$37/Calculator!$F$13,1)))*IF(MOD(Calculator!$B$37/Calculator!$F$13,1)&lt;0.5,-1,1))^2)),2))</f>
        <v>—</v>
      </c>
      <c r="HP79" s="253" t="str">
        <f aca="false">IF(OR(Calculator!$E$14&lt;&gt;"YES",Calculator!$B$37&lt;Calculator!$G$14),"—",ROUND((1+SQRT(((50*POWER(80,POWER(COS(PI()*MOD(Calculator!$B$37/Calculator!$F$14,1)),2))+MIN(500,MAX(30,100*EXP(-0.3*'VSWR Calculator'!$C$24)*(1+3*ABS(MOD('VSWR Calculator'!$C$23/Calculator!$F$14/2,1)-0.5))))/'VSWR Calculator'!$C$25)-$C79)^2+(1500*ABS(SIN(2*PI()*MOD(Calculator!$B$37/Calculator!$F$14,1)))*IF(MOD(Calculator!$B$37/Calculator!$F$14,1)&lt;0.5,-1,1))^2)/SQRT(((50*POWER(80,POWER(COS(PI()*MOD(Calculator!$B$37/Calculator!$F$14,1)),2))+MIN(500,MAX(30,100*EXP(-0.3*'VSWR Calculator'!$C$24)*(1+3*ABS(MOD('VSWR Calculator'!$C$23/Calculator!$F$14/2,1)-0.5))))/'VSWR Calculator'!$C$25)+$C79)^2+(1500*ABS(SIN(2*PI()*MOD(Calculator!$B$37/Calculator!$F$14,1)))*IF(MOD(Calculator!$B$37/Calculator!$F$14,1)&lt;0.5,-1,1))^2))/(1-SQRT(((50*POWER(80,POWER(COS(PI()*MOD(Calculator!$B$37/Calculator!$F$14,1)),2))+MIN(500,MAX(30,100*EXP(-0.3*'VSWR Calculator'!$C$24)*(1+3*ABS(MOD('VSWR Calculator'!$C$23/Calculator!$F$14/2,1)-0.5))))/'VSWR Calculator'!$C$25)-$C79)^2+(1500*ABS(SIN(2*PI()*MOD(Calculator!$B$37/Calculator!$F$14,1)))*IF(MOD(Calculator!$B$37/Calculator!$F$14,1)&lt;0.5,-1,1))^2)/SQRT(((50*POWER(80,POWER(COS(PI()*MOD(Calculator!$B$37/Calculator!$F$14,1)),2))+MIN(500,MAX(30,100*EXP(-0.3*'VSWR Calculator'!$C$24)*(1+3*ABS(MOD('VSWR Calculator'!$C$23/Calculator!$F$14/2,1)-0.5))))/'VSWR Calculator'!$C$25)+$C79)^2+(1500*ABS(SIN(2*PI()*MOD(Calculator!$B$37/Calculator!$F$14,1)))*IF(MOD(Calculator!$B$37/Calculator!$F$14,1)&lt;0.5,-1,1))^2)),2))</f>
        <v>—</v>
      </c>
      <c r="HQ79" s="253" t="n">
        <f aca="false">IF(OR(Calculator!$E$15&lt;&gt;"YES",Calculator!$B$37&lt;Calculator!$G$15),"—",ROUND((1+SQRT(((50*POWER(80,POWER(COS(PI()*MOD(Calculator!$B$37/Calculator!$F$15,1)),2))+MIN(500,MAX(30,100*EXP(-0.3*'VSWR Calculator'!$C$24)*(1+3*ABS(MOD('VSWR Calculator'!$C$23/Calculator!$F$15/2,1)-0.5))))/'VSWR Calculator'!$C$25)-$C79)^2+(1500*ABS(SIN(2*PI()*MOD(Calculator!$B$37/Calculator!$F$15,1)))*IF(MOD(Calculator!$B$37/Calculator!$F$15,1)&lt;0.5,-1,1))^2)/SQRT(((50*POWER(80,POWER(COS(PI()*MOD(Calculator!$B$37/Calculator!$F$15,1)),2))+MIN(500,MAX(30,100*EXP(-0.3*'VSWR Calculator'!$C$24)*(1+3*ABS(MOD('VSWR Calculator'!$C$23/Calculator!$F$15/2,1)-0.5))))/'VSWR Calculator'!$C$25)+$C79)^2+(1500*ABS(SIN(2*PI()*MOD(Calculator!$B$37/Calculator!$F$15,1)))*IF(MOD(Calculator!$B$37/Calculator!$F$15,1)&lt;0.5,-1,1))^2))/(1-SQRT(((50*POWER(80,POWER(COS(PI()*MOD(Calculator!$B$37/Calculator!$F$15,1)),2))+MIN(500,MAX(30,100*EXP(-0.3*'VSWR Calculator'!$C$24)*(1+3*ABS(MOD('VSWR Calculator'!$C$23/Calculator!$F$15/2,1)-0.5))))/'VSWR Calculator'!$C$25)-$C79)^2+(1500*ABS(SIN(2*PI()*MOD(Calculator!$B$37/Calculator!$F$15,1)))*IF(MOD(Calculator!$B$37/Calculator!$F$15,1)&lt;0.5,-1,1))^2)/SQRT(((50*POWER(80,POWER(COS(PI()*MOD(Calculator!$B$37/Calculator!$F$15,1)),2))+MIN(500,MAX(30,100*EXP(-0.3*'VSWR Calculator'!$C$24)*(1+3*ABS(MOD('VSWR Calculator'!$C$23/Calculator!$F$15/2,1)-0.5))))/'VSWR Calculator'!$C$25)+$C79)^2+(1500*ABS(SIN(2*PI()*MOD(Calculator!$B$37/Calculator!$F$15,1)))*IF(MOD(Calculator!$B$37/Calculator!$F$15,1)&lt;0.5,-1,1))^2)),2))</f>
        <v>2.3</v>
      </c>
      <c r="HR79" s="253" t="str">
        <f aca="false">IF(OR(Calculator!$E$16&lt;&gt;"YES",Calculator!$B$37&lt;Calculator!$G$16),"—",ROUND((1+SQRT(((50*POWER(80,POWER(COS(PI()*MOD(Calculator!$B$37/Calculator!$F$16,1)),2))+MIN(500,MAX(30,100*EXP(-0.3*'VSWR Calculator'!$C$24)*(1+3*ABS(MOD('VSWR Calculator'!$C$23/Calculator!$F$16/2,1)-0.5))))/'VSWR Calculator'!$C$25)-$C79)^2+(1500*ABS(SIN(2*PI()*MOD(Calculator!$B$37/Calculator!$F$16,1)))*IF(MOD(Calculator!$B$37/Calculator!$F$16,1)&lt;0.5,-1,1))^2)/SQRT(((50*POWER(80,POWER(COS(PI()*MOD(Calculator!$B$37/Calculator!$F$16,1)),2))+MIN(500,MAX(30,100*EXP(-0.3*'VSWR Calculator'!$C$24)*(1+3*ABS(MOD('VSWR Calculator'!$C$23/Calculator!$F$16/2,1)-0.5))))/'VSWR Calculator'!$C$25)+$C79)^2+(1500*ABS(SIN(2*PI()*MOD(Calculator!$B$37/Calculator!$F$16,1)))*IF(MOD(Calculator!$B$37/Calculator!$F$16,1)&lt;0.5,-1,1))^2))/(1-SQRT(((50*POWER(80,POWER(COS(PI()*MOD(Calculator!$B$37/Calculator!$F$16,1)),2))+MIN(500,MAX(30,100*EXP(-0.3*'VSWR Calculator'!$C$24)*(1+3*ABS(MOD('VSWR Calculator'!$C$23/Calculator!$F$16/2,1)-0.5))))/'VSWR Calculator'!$C$25)-$C79)^2+(1500*ABS(SIN(2*PI()*MOD(Calculator!$B$37/Calculator!$F$16,1)))*IF(MOD(Calculator!$B$37/Calculator!$F$16,1)&lt;0.5,-1,1))^2)/SQRT(((50*POWER(80,POWER(COS(PI()*MOD(Calculator!$B$37/Calculator!$F$16,1)),2))+MIN(500,MAX(30,100*EXP(-0.3*'VSWR Calculator'!$C$24)*(1+3*ABS(MOD('VSWR Calculator'!$C$23/Calculator!$F$16/2,1)-0.5))))/'VSWR Calculator'!$C$25)+$C79)^2+(1500*ABS(SIN(2*PI()*MOD(Calculator!$B$37/Calculator!$F$16,1)))*IF(MOD(Calculator!$B$37/Calculator!$F$16,1)&lt;0.5,-1,1))^2)),2))</f>
        <v>—</v>
      </c>
      <c r="HS79" s="253" t="n">
        <f aca="false">IF(OR(Calculator!$E$17&lt;&gt;"YES",Calculator!$B$37&lt;Calculator!$G$17),"—",ROUND((1+SQRT(((50*POWER(80,POWER(COS(PI()*MOD(Calculator!$B$37/Calculator!$F$17,1)),2))+MIN(500,MAX(30,100*EXP(-0.3*'VSWR Calculator'!$C$24)*(1+3*ABS(MOD('VSWR Calculator'!$C$23/Calculator!$F$17/2,1)-0.5))))/'VSWR Calculator'!$C$25)-$C79)^2+(1500*ABS(SIN(2*PI()*MOD(Calculator!$B$37/Calculator!$F$17,1)))*IF(MOD(Calculator!$B$37/Calculator!$F$17,1)&lt;0.5,-1,1))^2)/SQRT(((50*POWER(80,POWER(COS(PI()*MOD(Calculator!$B$37/Calculator!$F$17,1)),2))+MIN(500,MAX(30,100*EXP(-0.3*'VSWR Calculator'!$C$24)*(1+3*ABS(MOD('VSWR Calculator'!$C$23/Calculator!$F$17/2,1)-0.5))))/'VSWR Calculator'!$C$25)+$C79)^2+(1500*ABS(SIN(2*PI()*MOD(Calculator!$B$37/Calculator!$F$17,1)))*IF(MOD(Calculator!$B$37/Calculator!$F$17,1)&lt;0.5,-1,1))^2))/(1-SQRT(((50*POWER(80,POWER(COS(PI()*MOD(Calculator!$B$37/Calculator!$F$17,1)),2))+MIN(500,MAX(30,100*EXP(-0.3*'VSWR Calculator'!$C$24)*(1+3*ABS(MOD('VSWR Calculator'!$C$23/Calculator!$F$17/2,1)-0.5))))/'VSWR Calculator'!$C$25)-$C79)^2+(1500*ABS(SIN(2*PI()*MOD(Calculator!$B$37/Calculator!$F$17,1)))*IF(MOD(Calculator!$B$37/Calculator!$F$17,1)&lt;0.5,-1,1))^2)/SQRT(((50*POWER(80,POWER(COS(PI()*MOD(Calculator!$B$37/Calculator!$F$17,1)),2))+MIN(500,MAX(30,100*EXP(-0.3*'VSWR Calculator'!$C$24)*(1+3*ABS(MOD('VSWR Calculator'!$C$23/Calculator!$F$17/2,1)-0.5))))/'VSWR Calculator'!$C$25)+$C79)^2+(1500*ABS(SIN(2*PI()*MOD(Calculator!$B$37/Calculator!$F$17,1)))*IF(MOD(Calculator!$B$37/Calculator!$F$17,1)&lt;0.5,-1,1))^2)),2))</f>
        <v>13.3</v>
      </c>
      <c r="HT79" s="253" t="str">
        <f aca="false">IF(OR(Calculator!$E$18&lt;&gt;"YES",Calculator!$B$37&lt;Calculator!$G$18),"—",ROUND((1+SQRT(((50*POWER(80,POWER(COS(PI()*MOD(Calculator!$B$37/Calculator!$F$18,1)),2))+MIN(500,MAX(30,100*EXP(-0.3*'VSWR Calculator'!$C$24)*(1+3*ABS(MOD('VSWR Calculator'!$C$23/Calculator!$F$18/2,1)-0.5))))/'VSWR Calculator'!$C$25)-$C79)^2+(1500*ABS(SIN(2*PI()*MOD(Calculator!$B$37/Calculator!$F$18,1)))*IF(MOD(Calculator!$B$37/Calculator!$F$18,1)&lt;0.5,-1,1))^2)/SQRT(((50*POWER(80,POWER(COS(PI()*MOD(Calculator!$B$37/Calculator!$F$18,1)),2))+MIN(500,MAX(30,100*EXP(-0.3*'VSWR Calculator'!$C$24)*(1+3*ABS(MOD('VSWR Calculator'!$C$23/Calculator!$F$18/2,1)-0.5))))/'VSWR Calculator'!$C$25)+$C79)^2+(1500*ABS(SIN(2*PI()*MOD(Calculator!$B$37/Calculator!$F$18,1)))*IF(MOD(Calculator!$B$37/Calculator!$F$18,1)&lt;0.5,-1,1))^2))/(1-SQRT(((50*POWER(80,POWER(COS(PI()*MOD(Calculator!$B$37/Calculator!$F$18,1)),2))+MIN(500,MAX(30,100*EXP(-0.3*'VSWR Calculator'!$C$24)*(1+3*ABS(MOD('VSWR Calculator'!$C$23/Calculator!$F$18/2,1)-0.5))))/'VSWR Calculator'!$C$25)-$C79)^2+(1500*ABS(SIN(2*PI()*MOD(Calculator!$B$37/Calculator!$F$18,1)))*IF(MOD(Calculator!$B$37/Calculator!$F$18,1)&lt;0.5,-1,1))^2)/SQRT(((50*POWER(80,POWER(COS(PI()*MOD(Calculator!$B$37/Calculator!$F$18,1)),2))+MIN(500,MAX(30,100*EXP(-0.3*'VSWR Calculator'!$C$24)*(1+3*ABS(MOD('VSWR Calculator'!$C$23/Calculator!$F$18/2,1)-0.5))))/'VSWR Calculator'!$C$25)+$C79)^2+(1500*ABS(SIN(2*PI()*MOD(Calculator!$B$37/Calculator!$F$18,1)))*IF(MOD(Calculator!$B$37/Calculator!$F$18,1)&lt;0.5,-1,1))^2)),2))</f>
        <v>—</v>
      </c>
      <c r="HU79" s="253" t="str">
        <f aca="false">IF(OR(Calculator!$E$19&lt;&gt;"YES",Calculator!$B$37&lt;Calculator!$G$19),"—",ROUND((1+SQRT(((50*POWER(80,POWER(COS(PI()*MOD(Calculator!$B$37/Calculator!$F$19,1)),2))+MIN(500,MAX(30,100*EXP(-0.3*'VSWR Calculator'!$C$24)*(1+3*ABS(MOD('VSWR Calculator'!$C$23/Calculator!$F$19/2,1)-0.5))))/'VSWR Calculator'!$C$25)-$C79)^2+(1500*ABS(SIN(2*PI()*MOD(Calculator!$B$37/Calculator!$F$19,1)))*IF(MOD(Calculator!$B$37/Calculator!$F$19,1)&lt;0.5,-1,1))^2)/SQRT(((50*POWER(80,POWER(COS(PI()*MOD(Calculator!$B$37/Calculator!$F$19,1)),2))+MIN(500,MAX(30,100*EXP(-0.3*'VSWR Calculator'!$C$24)*(1+3*ABS(MOD('VSWR Calculator'!$C$23/Calculator!$F$19/2,1)-0.5))))/'VSWR Calculator'!$C$25)+$C79)^2+(1500*ABS(SIN(2*PI()*MOD(Calculator!$B$37/Calculator!$F$19,1)))*IF(MOD(Calculator!$B$37/Calculator!$F$19,1)&lt;0.5,-1,1))^2))/(1-SQRT(((50*POWER(80,POWER(COS(PI()*MOD(Calculator!$B$37/Calculator!$F$19,1)),2))+MIN(500,MAX(30,100*EXP(-0.3*'VSWR Calculator'!$C$24)*(1+3*ABS(MOD('VSWR Calculator'!$C$23/Calculator!$F$19/2,1)-0.5))))/'VSWR Calculator'!$C$25)-$C79)^2+(1500*ABS(SIN(2*PI()*MOD(Calculator!$B$37/Calculator!$F$19,1)))*IF(MOD(Calculator!$B$37/Calculator!$F$19,1)&lt;0.5,-1,1))^2)/SQRT(((50*POWER(80,POWER(COS(PI()*MOD(Calculator!$B$37/Calculator!$F$19,1)),2))+MIN(500,MAX(30,100*EXP(-0.3*'VSWR Calculator'!$C$24)*(1+3*ABS(MOD('VSWR Calculator'!$C$23/Calculator!$F$19/2,1)-0.5))))/'VSWR Calculator'!$C$25)+$C79)^2+(1500*ABS(SIN(2*PI()*MOD(Calculator!$B$37/Calculator!$F$19,1)))*IF(MOD(Calculator!$B$37/Calculator!$F$19,1)&lt;0.5,-1,1))^2)),2))</f>
        <v>—</v>
      </c>
      <c r="HV79" s="253" t="str">
        <f aca="false">IF(OR(Calculator!$E$20&lt;&gt;"YES",Calculator!$B$37&lt;Calculator!$G$20),"—",ROUND((1+SQRT(((50*POWER(80,POWER(COS(PI()*MOD(Calculator!$B$37/Calculator!$F$20,1)),2))+MIN(500,MAX(30,100*EXP(-0.3*'VSWR Calculator'!$C$24)*(1+3*ABS(MOD('VSWR Calculator'!$C$23/Calculator!$F$20/2,1)-0.5))))/'VSWR Calculator'!$C$25)-$C79)^2+(1500*ABS(SIN(2*PI()*MOD(Calculator!$B$37/Calculator!$F$20,1)))*IF(MOD(Calculator!$B$37/Calculator!$F$20,1)&lt;0.5,-1,1))^2)/SQRT(((50*POWER(80,POWER(COS(PI()*MOD(Calculator!$B$37/Calculator!$F$20,1)),2))+MIN(500,MAX(30,100*EXP(-0.3*'VSWR Calculator'!$C$24)*(1+3*ABS(MOD('VSWR Calculator'!$C$23/Calculator!$F$20/2,1)-0.5))))/'VSWR Calculator'!$C$25)+$C79)^2+(1500*ABS(SIN(2*PI()*MOD(Calculator!$B$37/Calculator!$F$20,1)))*IF(MOD(Calculator!$B$37/Calculator!$F$20,1)&lt;0.5,-1,1))^2))/(1-SQRT(((50*POWER(80,POWER(COS(PI()*MOD(Calculator!$B$37/Calculator!$F$20,1)),2))+MIN(500,MAX(30,100*EXP(-0.3*'VSWR Calculator'!$C$24)*(1+3*ABS(MOD('VSWR Calculator'!$C$23/Calculator!$F$20/2,1)-0.5))))/'VSWR Calculator'!$C$25)-$C79)^2+(1500*ABS(SIN(2*PI()*MOD(Calculator!$B$37/Calculator!$F$20,1)))*IF(MOD(Calculator!$B$37/Calculator!$F$20,1)&lt;0.5,-1,1))^2)/SQRT(((50*POWER(80,POWER(COS(PI()*MOD(Calculator!$B$37/Calculator!$F$20,1)),2))+MIN(500,MAX(30,100*EXP(-0.3*'VSWR Calculator'!$C$24)*(1+3*ABS(MOD('VSWR Calculator'!$C$23/Calculator!$F$20/2,1)-0.5))))/'VSWR Calculator'!$C$25)+$C79)^2+(1500*ABS(SIN(2*PI()*MOD(Calculator!$B$37/Calculator!$F$20,1)))*IF(MOD(Calculator!$B$37/Calculator!$F$20,1)&lt;0.5,-1,1))^2)),2))</f>
        <v>—</v>
      </c>
      <c r="HW79" s="253" t="str">
        <f aca="false">IF(OR(Calculator!$E$21&lt;&gt;"YES",Calculator!$B$37&lt;Calculator!$G$21),"—",ROUND((1+SQRT(((50*POWER(80,POWER(COS(PI()*MOD(Calculator!$B$37/Calculator!$F$21,1)),2))+MIN(500,MAX(30,100*EXP(-0.3*'VSWR Calculator'!$C$24)*(1+3*ABS(MOD('VSWR Calculator'!$C$23/Calculator!$F$21/2,1)-0.5))))/'VSWR Calculator'!$C$25)-$C79)^2+(1500*ABS(SIN(2*PI()*MOD(Calculator!$B$37/Calculator!$F$21,1)))*IF(MOD(Calculator!$B$37/Calculator!$F$21,1)&lt;0.5,-1,1))^2)/SQRT(((50*POWER(80,POWER(COS(PI()*MOD(Calculator!$B$37/Calculator!$F$21,1)),2))+MIN(500,MAX(30,100*EXP(-0.3*'VSWR Calculator'!$C$24)*(1+3*ABS(MOD('VSWR Calculator'!$C$23/Calculator!$F$21/2,1)-0.5))))/'VSWR Calculator'!$C$25)+$C79)^2+(1500*ABS(SIN(2*PI()*MOD(Calculator!$B$37/Calculator!$F$21,1)))*IF(MOD(Calculator!$B$37/Calculator!$F$21,1)&lt;0.5,-1,1))^2))/(1-SQRT(((50*POWER(80,POWER(COS(PI()*MOD(Calculator!$B$37/Calculator!$F$21,1)),2))+MIN(500,MAX(30,100*EXP(-0.3*'VSWR Calculator'!$C$24)*(1+3*ABS(MOD('VSWR Calculator'!$C$23/Calculator!$F$21/2,1)-0.5))))/'VSWR Calculator'!$C$25)-$C79)^2+(1500*ABS(SIN(2*PI()*MOD(Calculator!$B$37/Calculator!$F$21,1)))*IF(MOD(Calculator!$B$37/Calculator!$F$21,1)&lt;0.5,-1,1))^2)/SQRT(((50*POWER(80,POWER(COS(PI()*MOD(Calculator!$B$37/Calculator!$F$21,1)),2))+MIN(500,MAX(30,100*EXP(-0.3*'VSWR Calculator'!$C$24)*(1+3*ABS(MOD('VSWR Calculator'!$C$23/Calculator!$F$21/2,1)-0.5))))/'VSWR Calculator'!$C$25)+$C79)^2+(1500*ABS(SIN(2*PI()*MOD(Calculator!$B$37/Calculator!$F$21,1)))*IF(MOD(Calculator!$B$37/Calculator!$F$21,1)&lt;0.5,-1,1))^2)),2))</f>
        <v>—</v>
      </c>
      <c r="HX79" s="253" t="str">
        <f aca="false">IF(OR(Calculator!$E$22&lt;&gt;"YES",Calculator!$B$37&lt;Calculator!$G$22),"—",ROUND((1+SQRT(((50*POWER(80,POWER(COS(PI()*MOD(Calculator!$B$37/Calculator!$F$22,1)),2))+MIN(500,MAX(30,100*EXP(-0.3*'VSWR Calculator'!$C$24)*(1+3*ABS(MOD('VSWR Calculator'!$C$23/Calculator!$F$22/2,1)-0.5))))/'VSWR Calculator'!$C$25)-$C79)^2+(1500*ABS(SIN(2*PI()*MOD(Calculator!$B$37/Calculator!$F$22,1)))*IF(MOD(Calculator!$B$37/Calculator!$F$22,1)&lt;0.5,-1,1))^2)/SQRT(((50*POWER(80,POWER(COS(PI()*MOD(Calculator!$B$37/Calculator!$F$22,1)),2))+MIN(500,MAX(30,100*EXP(-0.3*'VSWR Calculator'!$C$24)*(1+3*ABS(MOD('VSWR Calculator'!$C$23/Calculator!$F$22/2,1)-0.5))))/'VSWR Calculator'!$C$25)+$C79)^2+(1500*ABS(SIN(2*PI()*MOD(Calculator!$B$37/Calculator!$F$22,1)))*IF(MOD(Calculator!$B$37/Calculator!$F$22,1)&lt;0.5,-1,1))^2))/(1-SQRT(((50*POWER(80,POWER(COS(PI()*MOD(Calculator!$B$37/Calculator!$F$22,1)),2))+MIN(500,MAX(30,100*EXP(-0.3*'VSWR Calculator'!$C$24)*(1+3*ABS(MOD('VSWR Calculator'!$C$23/Calculator!$F$22/2,1)-0.5))))/'VSWR Calculator'!$C$25)-$C79)^2+(1500*ABS(SIN(2*PI()*MOD(Calculator!$B$37/Calculator!$F$22,1)))*IF(MOD(Calculator!$B$37/Calculator!$F$22,1)&lt;0.5,-1,1))^2)/SQRT(((50*POWER(80,POWER(COS(PI()*MOD(Calculator!$B$37/Calculator!$F$22,1)),2))+MIN(500,MAX(30,100*EXP(-0.3*'VSWR Calculator'!$C$24)*(1+3*ABS(MOD('VSWR Calculator'!$C$23/Calculator!$F$22/2,1)-0.5))))/'VSWR Calculator'!$C$25)+$C79)^2+(1500*ABS(SIN(2*PI()*MOD(Calculator!$B$37/Calculator!$F$22,1)))*IF(MOD(Calculator!$B$37/Calculator!$F$22,1)&lt;0.5,-1,1))^2)),2))</f>
        <v>—</v>
      </c>
      <c r="HY79" s="253" t="n">
        <f aca="false">IFERROR(ROUND((IF(ISNUMBER(HN79),HN79,0)+IF(ISNUMBER(HO79),HO79,0)+IF(ISNUMBER(HP79),HP79,0)+IF(ISNUMBER(HQ79),HQ79,0)+IF(ISNUMBER(HR79),HR79,0)+IF(ISNUMBER(HS79),HS79,0)+IF(ISNUMBER(HT79),HT79,0)+IF(ISNUMBER(HU79),HU79,0)+IF(ISNUMBER(HV79),HV79,0)+IF(ISNUMBER(HW79),HW79,0)+IF(ISNUMBER(HX79),HX79,0))/(IF(ISNUMBER(HN79),1,0)+IF(ISNUMBER(HO79),1,0)+IF(ISNUMBER(HP79),1,0)+IF(ISNUMBER(HQ79),1,0)+IF(ISNUMBER(HR79),1,0)+IF(ISNUMBER(HS79),1,0)+IF(ISNUMBER(HT79),1,0)+IF(ISNUMBER(HU79),1,0)+IF(ISNUMBER(HV79),1,0)+IF(ISNUMBER(HW79),1,0)+IF(ISNUMBER(HX79),1,0)),4),"")</f>
        <v>7.8</v>
      </c>
      <c r="HZ79" s="253" t="str">
        <f aca="false">IF(OR(Calculator!$E$12&lt;&gt;"YES",Calculator!$B$38&lt;Calculator!$G$12),"—",ROUND((1+SQRT(((50*POWER(80,POWER(COS(PI()*MOD(Calculator!$B$38/Calculator!$F$12,1)),2))+MIN(500,MAX(30,100*EXP(-0.3*'VSWR Calculator'!$C$24)*(1+3*ABS(MOD('VSWR Calculator'!$C$23/Calculator!$F$12/2,1)-0.5))))/'VSWR Calculator'!$C$25)-$C79)^2+(1500*ABS(SIN(2*PI()*MOD(Calculator!$B$38/Calculator!$F$12,1)))*IF(MOD(Calculator!$B$38/Calculator!$F$12,1)&lt;0.5,-1,1))^2)/SQRT(((50*POWER(80,POWER(COS(PI()*MOD(Calculator!$B$38/Calculator!$F$12,1)),2))+MIN(500,MAX(30,100*EXP(-0.3*'VSWR Calculator'!$C$24)*(1+3*ABS(MOD('VSWR Calculator'!$C$23/Calculator!$F$12/2,1)-0.5))))/'VSWR Calculator'!$C$25)+$C79)^2+(1500*ABS(SIN(2*PI()*MOD(Calculator!$B$38/Calculator!$F$12,1)))*IF(MOD(Calculator!$B$38/Calculator!$F$12,1)&lt;0.5,-1,1))^2))/(1-SQRT(((50*POWER(80,POWER(COS(PI()*MOD(Calculator!$B$38/Calculator!$F$12,1)),2))+MIN(500,MAX(30,100*EXP(-0.3*'VSWR Calculator'!$C$24)*(1+3*ABS(MOD('VSWR Calculator'!$C$23/Calculator!$F$12/2,1)-0.5))))/'VSWR Calculator'!$C$25)-$C79)^2+(1500*ABS(SIN(2*PI()*MOD(Calculator!$B$38/Calculator!$F$12,1)))*IF(MOD(Calculator!$B$38/Calculator!$F$12,1)&lt;0.5,-1,1))^2)/SQRT(((50*POWER(80,POWER(COS(PI()*MOD(Calculator!$B$38/Calculator!$F$12,1)),2))+MIN(500,MAX(30,100*EXP(-0.3*'VSWR Calculator'!$C$24)*(1+3*ABS(MOD('VSWR Calculator'!$C$23/Calculator!$F$12/2,1)-0.5))))/'VSWR Calculator'!$C$25)+$C79)^2+(1500*ABS(SIN(2*PI()*MOD(Calculator!$B$38/Calculator!$F$12,1)))*IF(MOD(Calculator!$B$38/Calculator!$F$12,1)&lt;0.5,-1,1))^2)),2))</f>
        <v>—</v>
      </c>
      <c r="IA79" s="253" t="str">
        <f aca="false">IF(OR(Calculator!$E$13&lt;&gt;"YES",Calculator!$B$38&lt;Calculator!$G$13),"—",ROUND((1+SQRT(((50*POWER(80,POWER(COS(PI()*MOD(Calculator!$B$38/Calculator!$F$13,1)),2))+MIN(500,MAX(30,100*EXP(-0.3*'VSWR Calculator'!$C$24)*(1+3*ABS(MOD('VSWR Calculator'!$C$23/Calculator!$F$13/2,1)-0.5))))/'VSWR Calculator'!$C$25)-$C79)^2+(1500*ABS(SIN(2*PI()*MOD(Calculator!$B$38/Calculator!$F$13,1)))*IF(MOD(Calculator!$B$38/Calculator!$F$13,1)&lt;0.5,-1,1))^2)/SQRT(((50*POWER(80,POWER(COS(PI()*MOD(Calculator!$B$38/Calculator!$F$13,1)),2))+MIN(500,MAX(30,100*EXP(-0.3*'VSWR Calculator'!$C$24)*(1+3*ABS(MOD('VSWR Calculator'!$C$23/Calculator!$F$13/2,1)-0.5))))/'VSWR Calculator'!$C$25)+$C79)^2+(1500*ABS(SIN(2*PI()*MOD(Calculator!$B$38/Calculator!$F$13,1)))*IF(MOD(Calculator!$B$38/Calculator!$F$13,1)&lt;0.5,-1,1))^2))/(1-SQRT(((50*POWER(80,POWER(COS(PI()*MOD(Calculator!$B$38/Calculator!$F$13,1)),2))+MIN(500,MAX(30,100*EXP(-0.3*'VSWR Calculator'!$C$24)*(1+3*ABS(MOD('VSWR Calculator'!$C$23/Calculator!$F$13/2,1)-0.5))))/'VSWR Calculator'!$C$25)-$C79)^2+(1500*ABS(SIN(2*PI()*MOD(Calculator!$B$38/Calculator!$F$13,1)))*IF(MOD(Calculator!$B$38/Calculator!$F$13,1)&lt;0.5,-1,1))^2)/SQRT(((50*POWER(80,POWER(COS(PI()*MOD(Calculator!$B$38/Calculator!$F$13,1)),2))+MIN(500,MAX(30,100*EXP(-0.3*'VSWR Calculator'!$C$24)*(1+3*ABS(MOD('VSWR Calculator'!$C$23/Calculator!$F$13/2,1)-0.5))))/'VSWR Calculator'!$C$25)+$C79)^2+(1500*ABS(SIN(2*PI()*MOD(Calculator!$B$38/Calculator!$F$13,1)))*IF(MOD(Calculator!$B$38/Calculator!$F$13,1)&lt;0.5,-1,1))^2)),2))</f>
        <v>—</v>
      </c>
      <c r="IB79" s="253" t="str">
        <f aca="false">IF(OR(Calculator!$E$14&lt;&gt;"YES",Calculator!$B$38&lt;Calculator!$G$14),"—",ROUND((1+SQRT(((50*POWER(80,POWER(COS(PI()*MOD(Calculator!$B$38/Calculator!$F$14,1)),2))+MIN(500,MAX(30,100*EXP(-0.3*'VSWR Calculator'!$C$24)*(1+3*ABS(MOD('VSWR Calculator'!$C$23/Calculator!$F$14/2,1)-0.5))))/'VSWR Calculator'!$C$25)-$C79)^2+(1500*ABS(SIN(2*PI()*MOD(Calculator!$B$38/Calculator!$F$14,1)))*IF(MOD(Calculator!$B$38/Calculator!$F$14,1)&lt;0.5,-1,1))^2)/SQRT(((50*POWER(80,POWER(COS(PI()*MOD(Calculator!$B$38/Calculator!$F$14,1)),2))+MIN(500,MAX(30,100*EXP(-0.3*'VSWR Calculator'!$C$24)*(1+3*ABS(MOD('VSWR Calculator'!$C$23/Calculator!$F$14/2,1)-0.5))))/'VSWR Calculator'!$C$25)+$C79)^2+(1500*ABS(SIN(2*PI()*MOD(Calculator!$B$38/Calculator!$F$14,1)))*IF(MOD(Calculator!$B$38/Calculator!$F$14,1)&lt;0.5,-1,1))^2))/(1-SQRT(((50*POWER(80,POWER(COS(PI()*MOD(Calculator!$B$38/Calculator!$F$14,1)),2))+MIN(500,MAX(30,100*EXP(-0.3*'VSWR Calculator'!$C$24)*(1+3*ABS(MOD('VSWR Calculator'!$C$23/Calculator!$F$14/2,1)-0.5))))/'VSWR Calculator'!$C$25)-$C79)^2+(1500*ABS(SIN(2*PI()*MOD(Calculator!$B$38/Calculator!$F$14,1)))*IF(MOD(Calculator!$B$38/Calculator!$F$14,1)&lt;0.5,-1,1))^2)/SQRT(((50*POWER(80,POWER(COS(PI()*MOD(Calculator!$B$38/Calculator!$F$14,1)),2))+MIN(500,MAX(30,100*EXP(-0.3*'VSWR Calculator'!$C$24)*(1+3*ABS(MOD('VSWR Calculator'!$C$23/Calculator!$F$14/2,1)-0.5))))/'VSWR Calculator'!$C$25)+$C79)^2+(1500*ABS(SIN(2*PI()*MOD(Calculator!$B$38/Calculator!$F$14,1)))*IF(MOD(Calculator!$B$38/Calculator!$F$14,1)&lt;0.5,-1,1))^2)),2))</f>
        <v>—</v>
      </c>
      <c r="IC79" s="253" t="n">
        <f aca="false">IF(OR(Calculator!$E$15&lt;&gt;"YES",Calculator!$B$38&lt;Calculator!$G$15),"—",ROUND((1+SQRT(((50*POWER(80,POWER(COS(PI()*MOD(Calculator!$B$38/Calculator!$F$15,1)),2))+MIN(500,MAX(30,100*EXP(-0.3*'VSWR Calculator'!$C$24)*(1+3*ABS(MOD('VSWR Calculator'!$C$23/Calculator!$F$15/2,1)-0.5))))/'VSWR Calculator'!$C$25)-$C79)^2+(1500*ABS(SIN(2*PI()*MOD(Calculator!$B$38/Calculator!$F$15,1)))*IF(MOD(Calculator!$B$38/Calculator!$F$15,1)&lt;0.5,-1,1))^2)/SQRT(((50*POWER(80,POWER(COS(PI()*MOD(Calculator!$B$38/Calculator!$F$15,1)),2))+MIN(500,MAX(30,100*EXP(-0.3*'VSWR Calculator'!$C$24)*(1+3*ABS(MOD('VSWR Calculator'!$C$23/Calculator!$F$15/2,1)-0.5))))/'VSWR Calculator'!$C$25)+$C79)^2+(1500*ABS(SIN(2*PI()*MOD(Calculator!$B$38/Calculator!$F$15,1)))*IF(MOD(Calculator!$B$38/Calculator!$F$15,1)&lt;0.5,-1,1))^2))/(1-SQRT(((50*POWER(80,POWER(COS(PI()*MOD(Calculator!$B$38/Calculator!$F$15,1)),2))+MIN(500,MAX(30,100*EXP(-0.3*'VSWR Calculator'!$C$24)*(1+3*ABS(MOD('VSWR Calculator'!$C$23/Calculator!$F$15/2,1)-0.5))))/'VSWR Calculator'!$C$25)-$C79)^2+(1500*ABS(SIN(2*PI()*MOD(Calculator!$B$38/Calculator!$F$15,1)))*IF(MOD(Calculator!$B$38/Calculator!$F$15,1)&lt;0.5,-1,1))^2)/SQRT(((50*POWER(80,POWER(COS(PI()*MOD(Calculator!$B$38/Calculator!$F$15,1)),2))+MIN(500,MAX(30,100*EXP(-0.3*'VSWR Calculator'!$C$24)*(1+3*ABS(MOD('VSWR Calculator'!$C$23/Calculator!$F$15/2,1)-0.5))))/'VSWR Calculator'!$C$25)+$C79)^2+(1500*ABS(SIN(2*PI()*MOD(Calculator!$B$38/Calculator!$F$15,1)))*IF(MOD(Calculator!$B$38/Calculator!$F$15,1)&lt;0.5,-1,1))^2)),2))</f>
        <v>2.13</v>
      </c>
      <c r="ID79" s="253" t="str">
        <f aca="false">IF(OR(Calculator!$E$16&lt;&gt;"YES",Calculator!$B$38&lt;Calculator!$G$16),"—",ROUND((1+SQRT(((50*POWER(80,POWER(COS(PI()*MOD(Calculator!$B$38/Calculator!$F$16,1)),2))+MIN(500,MAX(30,100*EXP(-0.3*'VSWR Calculator'!$C$24)*(1+3*ABS(MOD('VSWR Calculator'!$C$23/Calculator!$F$16/2,1)-0.5))))/'VSWR Calculator'!$C$25)-$C79)^2+(1500*ABS(SIN(2*PI()*MOD(Calculator!$B$38/Calculator!$F$16,1)))*IF(MOD(Calculator!$B$38/Calculator!$F$16,1)&lt;0.5,-1,1))^2)/SQRT(((50*POWER(80,POWER(COS(PI()*MOD(Calculator!$B$38/Calculator!$F$16,1)),2))+MIN(500,MAX(30,100*EXP(-0.3*'VSWR Calculator'!$C$24)*(1+3*ABS(MOD('VSWR Calculator'!$C$23/Calculator!$F$16/2,1)-0.5))))/'VSWR Calculator'!$C$25)+$C79)^2+(1500*ABS(SIN(2*PI()*MOD(Calculator!$B$38/Calculator!$F$16,1)))*IF(MOD(Calculator!$B$38/Calculator!$F$16,1)&lt;0.5,-1,1))^2))/(1-SQRT(((50*POWER(80,POWER(COS(PI()*MOD(Calculator!$B$38/Calculator!$F$16,1)),2))+MIN(500,MAX(30,100*EXP(-0.3*'VSWR Calculator'!$C$24)*(1+3*ABS(MOD('VSWR Calculator'!$C$23/Calculator!$F$16/2,1)-0.5))))/'VSWR Calculator'!$C$25)-$C79)^2+(1500*ABS(SIN(2*PI()*MOD(Calculator!$B$38/Calculator!$F$16,1)))*IF(MOD(Calculator!$B$38/Calculator!$F$16,1)&lt;0.5,-1,1))^2)/SQRT(((50*POWER(80,POWER(COS(PI()*MOD(Calculator!$B$38/Calculator!$F$16,1)),2))+MIN(500,MAX(30,100*EXP(-0.3*'VSWR Calculator'!$C$24)*(1+3*ABS(MOD('VSWR Calculator'!$C$23/Calculator!$F$16/2,1)-0.5))))/'VSWR Calculator'!$C$25)+$C79)^2+(1500*ABS(SIN(2*PI()*MOD(Calculator!$B$38/Calculator!$F$16,1)))*IF(MOD(Calculator!$B$38/Calculator!$F$16,1)&lt;0.5,-1,1))^2)),2))</f>
        <v>—</v>
      </c>
      <c r="IE79" s="253" t="n">
        <f aca="false">IF(OR(Calculator!$E$17&lt;&gt;"YES",Calculator!$B$38&lt;Calculator!$G$17),"—",ROUND((1+SQRT(((50*POWER(80,POWER(COS(PI()*MOD(Calculator!$B$38/Calculator!$F$17,1)),2))+MIN(500,MAX(30,100*EXP(-0.3*'VSWR Calculator'!$C$24)*(1+3*ABS(MOD('VSWR Calculator'!$C$23/Calculator!$F$17/2,1)-0.5))))/'VSWR Calculator'!$C$25)-$C79)^2+(1500*ABS(SIN(2*PI()*MOD(Calculator!$B$38/Calculator!$F$17,1)))*IF(MOD(Calculator!$B$38/Calculator!$F$17,1)&lt;0.5,-1,1))^2)/SQRT(((50*POWER(80,POWER(COS(PI()*MOD(Calculator!$B$38/Calculator!$F$17,1)),2))+MIN(500,MAX(30,100*EXP(-0.3*'VSWR Calculator'!$C$24)*(1+3*ABS(MOD('VSWR Calculator'!$C$23/Calculator!$F$17/2,1)-0.5))))/'VSWR Calculator'!$C$25)+$C79)^2+(1500*ABS(SIN(2*PI()*MOD(Calculator!$B$38/Calculator!$F$17,1)))*IF(MOD(Calculator!$B$38/Calculator!$F$17,1)&lt;0.5,-1,1))^2))/(1-SQRT(((50*POWER(80,POWER(COS(PI()*MOD(Calculator!$B$38/Calculator!$F$17,1)),2))+MIN(500,MAX(30,100*EXP(-0.3*'VSWR Calculator'!$C$24)*(1+3*ABS(MOD('VSWR Calculator'!$C$23/Calculator!$F$17/2,1)-0.5))))/'VSWR Calculator'!$C$25)-$C79)^2+(1500*ABS(SIN(2*PI()*MOD(Calculator!$B$38/Calculator!$F$17,1)))*IF(MOD(Calculator!$B$38/Calculator!$F$17,1)&lt;0.5,-1,1))^2)/SQRT(((50*POWER(80,POWER(COS(PI()*MOD(Calculator!$B$38/Calculator!$F$17,1)),2))+MIN(500,MAX(30,100*EXP(-0.3*'VSWR Calculator'!$C$24)*(1+3*ABS(MOD('VSWR Calculator'!$C$23/Calculator!$F$17/2,1)-0.5))))/'VSWR Calculator'!$C$25)+$C79)^2+(1500*ABS(SIN(2*PI()*MOD(Calculator!$B$38/Calculator!$F$17,1)))*IF(MOD(Calculator!$B$38/Calculator!$F$17,1)&lt;0.5,-1,1))^2)),2))</f>
        <v>16.12</v>
      </c>
      <c r="IF79" s="253" t="str">
        <f aca="false">IF(OR(Calculator!$E$18&lt;&gt;"YES",Calculator!$B$38&lt;Calculator!$G$18),"—",ROUND((1+SQRT(((50*POWER(80,POWER(COS(PI()*MOD(Calculator!$B$38/Calculator!$F$18,1)),2))+MIN(500,MAX(30,100*EXP(-0.3*'VSWR Calculator'!$C$24)*(1+3*ABS(MOD('VSWR Calculator'!$C$23/Calculator!$F$18/2,1)-0.5))))/'VSWR Calculator'!$C$25)-$C79)^2+(1500*ABS(SIN(2*PI()*MOD(Calculator!$B$38/Calculator!$F$18,1)))*IF(MOD(Calculator!$B$38/Calculator!$F$18,1)&lt;0.5,-1,1))^2)/SQRT(((50*POWER(80,POWER(COS(PI()*MOD(Calculator!$B$38/Calculator!$F$18,1)),2))+MIN(500,MAX(30,100*EXP(-0.3*'VSWR Calculator'!$C$24)*(1+3*ABS(MOD('VSWR Calculator'!$C$23/Calculator!$F$18/2,1)-0.5))))/'VSWR Calculator'!$C$25)+$C79)^2+(1500*ABS(SIN(2*PI()*MOD(Calculator!$B$38/Calculator!$F$18,1)))*IF(MOD(Calculator!$B$38/Calculator!$F$18,1)&lt;0.5,-1,1))^2))/(1-SQRT(((50*POWER(80,POWER(COS(PI()*MOD(Calculator!$B$38/Calculator!$F$18,1)),2))+MIN(500,MAX(30,100*EXP(-0.3*'VSWR Calculator'!$C$24)*(1+3*ABS(MOD('VSWR Calculator'!$C$23/Calculator!$F$18/2,1)-0.5))))/'VSWR Calculator'!$C$25)-$C79)^2+(1500*ABS(SIN(2*PI()*MOD(Calculator!$B$38/Calculator!$F$18,1)))*IF(MOD(Calculator!$B$38/Calculator!$F$18,1)&lt;0.5,-1,1))^2)/SQRT(((50*POWER(80,POWER(COS(PI()*MOD(Calculator!$B$38/Calculator!$F$18,1)),2))+MIN(500,MAX(30,100*EXP(-0.3*'VSWR Calculator'!$C$24)*(1+3*ABS(MOD('VSWR Calculator'!$C$23/Calculator!$F$18/2,1)-0.5))))/'VSWR Calculator'!$C$25)+$C79)^2+(1500*ABS(SIN(2*PI()*MOD(Calculator!$B$38/Calculator!$F$18,1)))*IF(MOD(Calculator!$B$38/Calculator!$F$18,1)&lt;0.5,-1,1))^2)),2))</f>
        <v>—</v>
      </c>
      <c r="IG79" s="253" t="str">
        <f aca="false">IF(OR(Calculator!$E$19&lt;&gt;"YES",Calculator!$B$38&lt;Calculator!$G$19),"—",ROUND((1+SQRT(((50*POWER(80,POWER(COS(PI()*MOD(Calculator!$B$38/Calculator!$F$19,1)),2))+MIN(500,MAX(30,100*EXP(-0.3*'VSWR Calculator'!$C$24)*(1+3*ABS(MOD('VSWR Calculator'!$C$23/Calculator!$F$19/2,1)-0.5))))/'VSWR Calculator'!$C$25)-$C79)^2+(1500*ABS(SIN(2*PI()*MOD(Calculator!$B$38/Calculator!$F$19,1)))*IF(MOD(Calculator!$B$38/Calculator!$F$19,1)&lt;0.5,-1,1))^2)/SQRT(((50*POWER(80,POWER(COS(PI()*MOD(Calculator!$B$38/Calculator!$F$19,1)),2))+MIN(500,MAX(30,100*EXP(-0.3*'VSWR Calculator'!$C$24)*(1+3*ABS(MOD('VSWR Calculator'!$C$23/Calculator!$F$19/2,1)-0.5))))/'VSWR Calculator'!$C$25)+$C79)^2+(1500*ABS(SIN(2*PI()*MOD(Calculator!$B$38/Calculator!$F$19,1)))*IF(MOD(Calculator!$B$38/Calculator!$F$19,1)&lt;0.5,-1,1))^2))/(1-SQRT(((50*POWER(80,POWER(COS(PI()*MOD(Calculator!$B$38/Calculator!$F$19,1)),2))+MIN(500,MAX(30,100*EXP(-0.3*'VSWR Calculator'!$C$24)*(1+3*ABS(MOD('VSWR Calculator'!$C$23/Calculator!$F$19/2,1)-0.5))))/'VSWR Calculator'!$C$25)-$C79)^2+(1500*ABS(SIN(2*PI()*MOD(Calculator!$B$38/Calculator!$F$19,1)))*IF(MOD(Calculator!$B$38/Calculator!$F$19,1)&lt;0.5,-1,1))^2)/SQRT(((50*POWER(80,POWER(COS(PI()*MOD(Calculator!$B$38/Calculator!$F$19,1)),2))+MIN(500,MAX(30,100*EXP(-0.3*'VSWR Calculator'!$C$24)*(1+3*ABS(MOD('VSWR Calculator'!$C$23/Calculator!$F$19/2,1)-0.5))))/'VSWR Calculator'!$C$25)+$C79)^2+(1500*ABS(SIN(2*PI()*MOD(Calculator!$B$38/Calculator!$F$19,1)))*IF(MOD(Calculator!$B$38/Calculator!$F$19,1)&lt;0.5,-1,1))^2)),2))</f>
        <v>—</v>
      </c>
      <c r="IH79" s="253" t="str">
        <f aca="false">IF(OR(Calculator!$E$20&lt;&gt;"YES",Calculator!$B$38&lt;Calculator!$G$20),"—",ROUND((1+SQRT(((50*POWER(80,POWER(COS(PI()*MOD(Calculator!$B$38/Calculator!$F$20,1)),2))+MIN(500,MAX(30,100*EXP(-0.3*'VSWR Calculator'!$C$24)*(1+3*ABS(MOD('VSWR Calculator'!$C$23/Calculator!$F$20/2,1)-0.5))))/'VSWR Calculator'!$C$25)-$C79)^2+(1500*ABS(SIN(2*PI()*MOD(Calculator!$B$38/Calculator!$F$20,1)))*IF(MOD(Calculator!$B$38/Calculator!$F$20,1)&lt;0.5,-1,1))^2)/SQRT(((50*POWER(80,POWER(COS(PI()*MOD(Calculator!$B$38/Calculator!$F$20,1)),2))+MIN(500,MAX(30,100*EXP(-0.3*'VSWR Calculator'!$C$24)*(1+3*ABS(MOD('VSWR Calculator'!$C$23/Calculator!$F$20/2,1)-0.5))))/'VSWR Calculator'!$C$25)+$C79)^2+(1500*ABS(SIN(2*PI()*MOD(Calculator!$B$38/Calculator!$F$20,1)))*IF(MOD(Calculator!$B$38/Calculator!$F$20,1)&lt;0.5,-1,1))^2))/(1-SQRT(((50*POWER(80,POWER(COS(PI()*MOD(Calculator!$B$38/Calculator!$F$20,1)),2))+MIN(500,MAX(30,100*EXP(-0.3*'VSWR Calculator'!$C$24)*(1+3*ABS(MOD('VSWR Calculator'!$C$23/Calculator!$F$20/2,1)-0.5))))/'VSWR Calculator'!$C$25)-$C79)^2+(1500*ABS(SIN(2*PI()*MOD(Calculator!$B$38/Calculator!$F$20,1)))*IF(MOD(Calculator!$B$38/Calculator!$F$20,1)&lt;0.5,-1,1))^2)/SQRT(((50*POWER(80,POWER(COS(PI()*MOD(Calculator!$B$38/Calculator!$F$20,1)),2))+MIN(500,MAX(30,100*EXP(-0.3*'VSWR Calculator'!$C$24)*(1+3*ABS(MOD('VSWR Calculator'!$C$23/Calculator!$F$20/2,1)-0.5))))/'VSWR Calculator'!$C$25)+$C79)^2+(1500*ABS(SIN(2*PI()*MOD(Calculator!$B$38/Calculator!$F$20,1)))*IF(MOD(Calculator!$B$38/Calculator!$F$20,1)&lt;0.5,-1,1))^2)),2))</f>
        <v>—</v>
      </c>
      <c r="II79" s="253" t="str">
        <f aca="false">IF(OR(Calculator!$E$21&lt;&gt;"YES",Calculator!$B$38&lt;Calculator!$G$21),"—",ROUND((1+SQRT(((50*POWER(80,POWER(COS(PI()*MOD(Calculator!$B$38/Calculator!$F$21,1)),2))+MIN(500,MAX(30,100*EXP(-0.3*'VSWR Calculator'!$C$24)*(1+3*ABS(MOD('VSWR Calculator'!$C$23/Calculator!$F$21/2,1)-0.5))))/'VSWR Calculator'!$C$25)-$C79)^2+(1500*ABS(SIN(2*PI()*MOD(Calculator!$B$38/Calculator!$F$21,1)))*IF(MOD(Calculator!$B$38/Calculator!$F$21,1)&lt;0.5,-1,1))^2)/SQRT(((50*POWER(80,POWER(COS(PI()*MOD(Calculator!$B$38/Calculator!$F$21,1)),2))+MIN(500,MAX(30,100*EXP(-0.3*'VSWR Calculator'!$C$24)*(1+3*ABS(MOD('VSWR Calculator'!$C$23/Calculator!$F$21/2,1)-0.5))))/'VSWR Calculator'!$C$25)+$C79)^2+(1500*ABS(SIN(2*PI()*MOD(Calculator!$B$38/Calculator!$F$21,1)))*IF(MOD(Calculator!$B$38/Calculator!$F$21,1)&lt;0.5,-1,1))^2))/(1-SQRT(((50*POWER(80,POWER(COS(PI()*MOD(Calculator!$B$38/Calculator!$F$21,1)),2))+MIN(500,MAX(30,100*EXP(-0.3*'VSWR Calculator'!$C$24)*(1+3*ABS(MOD('VSWR Calculator'!$C$23/Calculator!$F$21/2,1)-0.5))))/'VSWR Calculator'!$C$25)-$C79)^2+(1500*ABS(SIN(2*PI()*MOD(Calculator!$B$38/Calculator!$F$21,1)))*IF(MOD(Calculator!$B$38/Calculator!$F$21,1)&lt;0.5,-1,1))^2)/SQRT(((50*POWER(80,POWER(COS(PI()*MOD(Calculator!$B$38/Calculator!$F$21,1)),2))+MIN(500,MAX(30,100*EXP(-0.3*'VSWR Calculator'!$C$24)*(1+3*ABS(MOD('VSWR Calculator'!$C$23/Calculator!$F$21/2,1)-0.5))))/'VSWR Calculator'!$C$25)+$C79)^2+(1500*ABS(SIN(2*PI()*MOD(Calculator!$B$38/Calculator!$F$21,1)))*IF(MOD(Calculator!$B$38/Calculator!$F$21,1)&lt;0.5,-1,1))^2)),2))</f>
        <v>—</v>
      </c>
      <c r="IJ79" s="253" t="str">
        <f aca="false">IF(OR(Calculator!$E$22&lt;&gt;"YES",Calculator!$B$38&lt;Calculator!$G$22),"—",ROUND((1+SQRT(((50*POWER(80,POWER(COS(PI()*MOD(Calculator!$B$38/Calculator!$F$22,1)),2))+MIN(500,MAX(30,100*EXP(-0.3*'VSWR Calculator'!$C$24)*(1+3*ABS(MOD('VSWR Calculator'!$C$23/Calculator!$F$22/2,1)-0.5))))/'VSWR Calculator'!$C$25)-$C79)^2+(1500*ABS(SIN(2*PI()*MOD(Calculator!$B$38/Calculator!$F$22,1)))*IF(MOD(Calculator!$B$38/Calculator!$F$22,1)&lt;0.5,-1,1))^2)/SQRT(((50*POWER(80,POWER(COS(PI()*MOD(Calculator!$B$38/Calculator!$F$22,1)),2))+MIN(500,MAX(30,100*EXP(-0.3*'VSWR Calculator'!$C$24)*(1+3*ABS(MOD('VSWR Calculator'!$C$23/Calculator!$F$22/2,1)-0.5))))/'VSWR Calculator'!$C$25)+$C79)^2+(1500*ABS(SIN(2*PI()*MOD(Calculator!$B$38/Calculator!$F$22,1)))*IF(MOD(Calculator!$B$38/Calculator!$F$22,1)&lt;0.5,-1,1))^2))/(1-SQRT(((50*POWER(80,POWER(COS(PI()*MOD(Calculator!$B$38/Calculator!$F$22,1)),2))+MIN(500,MAX(30,100*EXP(-0.3*'VSWR Calculator'!$C$24)*(1+3*ABS(MOD('VSWR Calculator'!$C$23/Calculator!$F$22/2,1)-0.5))))/'VSWR Calculator'!$C$25)-$C79)^2+(1500*ABS(SIN(2*PI()*MOD(Calculator!$B$38/Calculator!$F$22,1)))*IF(MOD(Calculator!$B$38/Calculator!$F$22,1)&lt;0.5,-1,1))^2)/SQRT(((50*POWER(80,POWER(COS(PI()*MOD(Calculator!$B$38/Calculator!$F$22,1)),2))+MIN(500,MAX(30,100*EXP(-0.3*'VSWR Calculator'!$C$24)*(1+3*ABS(MOD('VSWR Calculator'!$C$23/Calculator!$F$22/2,1)-0.5))))/'VSWR Calculator'!$C$25)+$C79)^2+(1500*ABS(SIN(2*PI()*MOD(Calculator!$B$38/Calculator!$F$22,1)))*IF(MOD(Calculator!$B$38/Calculator!$F$22,1)&lt;0.5,-1,1))^2)),2))</f>
        <v>—</v>
      </c>
      <c r="IK79" s="253" t="n">
        <f aca="false">IFERROR(ROUND((IF(ISNUMBER(HZ79),HZ79,0)+IF(ISNUMBER(IA79),IA79,0)+IF(ISNUMBER(IB79),IB79,0)+IF(ISNUMBER(IC79),IC79,0)+IF(ISNUMBER(ID79),ID79,0)+IF(ISNUMBER(IE79),IE79,0)+IF(ISNUMBER(IF79),IF79,0)+IF(ISNUMBER(IG79),IG79,0)+IF(ISNUMBER(IH79),IH79,0)+IF(ISNUMBER(II79),II79,0)+IF(ISNUMBER(IJ79),IJ79,0))/(IF(ISNUMBER(HZ79),1,0)+IF(ISNUMBER(IA79),1,0)+IF(ISNUMBER(IB79),1,0)+IF(ISNUMBER(IC79),1,0)+IF(ISNUMBER(ID79),1,0)+IF(ISNUMBER(IE79),1,0)+IF(ISNUMBER(IF79),1,0)+IF(ISNUMBER(IG79),1,0)+IF(ISNUMBER(IH79),1,0)+IF(ISNUMBER(II79),1,0)+IF(ISNUMBER(IJ79),1,0)),4),"")</f>
        <v>9.125</v>
      </c>
    </row>
    <row r="80" customFormat="false" ht="15" hidden="false" customHeight="true" outlineLevel="0" collapsed="false">
      <c r="A80" s="296" t="s">
        <v>522</v>
      </c>
      <c r="B80" s="296" t="s">
        <v>339</v>
      </c>
      <c r="C80" s="297" t="n">
        <v>2300</v>
      </c>
      <c r="D80" s="298" t="str">
        <f aca="false">IF(OR(Calculator!$E$12&lt;&gt;"YES",Calculator!$B$29&lt;Calculator!$G$12),"—",ROUND((1+SQRT(((50*POWER(80,POWER(COS(PI()*MOD(Calculator!$B$29/Calculator!$F$12,1)),2))-$C80)^2+(1500*ABS(SIN(2*PI()*MOD(Calculator!$B$29/Calculator!$F$12,1)))*IF(MOD(Calculator!$B$29/Calculator!$F$12,1)&lt;0.5,-1,1))^2)/((50*POWER(80,POWER(COS(PI()*MOD(Calculator!$B$29/Calculator!$F$12,1)),2))+$C80)^2+(1500*ABS(SIN(2*PI()*MOD(Calculator!$B$29/Calculator!$F$12,1)))*IF(MOD(Calculator!$B$29/Calculator!$F$12,1)&lt;0.5,-1,1))^2)))/(1-SQRT(((50*POWER(80,POWER(COS(PI()*MOD(Calculator!$B$29/Calculator!$F$12,1)),2))-$C80)^2+(1500*ABS(SIN(2*PI()*MOD(Calculator!$B$29/Calculator!$F$12,1)))*IF(MOD(Calculator!$B$29/Calculator!$F$12,1)&lt;0.5,-1,1))^2)/((50*POWER(80,POWER(COS(PI()*MOD(Calculator!$B$29/Calculator!$F$12,1)),2))+$C80)^2+(1500*ABS(SIN(2*PI()*MOD(Calculator!$B$29/Calculator!$F$12,1)))*IF(MOD(Calculator!$B$29/Calculator!$F$12,1)&lt;0.5,-1,1))^2))),2))</f>
        <v>—</v>
      </c>
      <c r="E80" s="298" t="str">
        <f aca="false">IF(OR(Calculator!$E$13&lt;&gt;"YES",Calculator!$B$29&lt;Calculator!$G$13),"—",ROUND((1+SQRT(((50*POWER(80,POWER(COS(PI()*MOD(Calculator!$B$29/Calculator!$F$13,1)),2))-$C80)^2+(1500*ABS(SIN(2*PI()*MOD(Calculator!$B$29/Calculator!$F$13,1)))*IF(MOD(Calculator!$B$29/Calculator!$F$13,1)&lt;0.5,-1,1))^2)/((50*POWER(80,POWER(COS(PI()*MOD(Calculator!$B$29/Calculator!$F$13,1)),2))+$C80)^2+(1500*ABS(SIN(2*PI()*MOD(Calculator!$B$29/Calculator!$F$13,1)))*IF(MOD(Calculator!$B$29/Calculator!$F$13,1)&lt;0.5,-1,1))^2)))/(1-SQRT(((50*POWER(80,POWER(COS(PI()*MOD(Calculator!$B$29/Calculator!$F$13,1)),2))-$C80)^2+(1500*ABS(SIN(2*PI()*MOD(Calculator!$B$29/Calculator!$F$13,1)))*IF(MOD(Calculator!$B$29/Calculator!$F$13,1)&lt;0.5,-1,1))^2)/((50*POWER(80,POWER(COS(PI()*MOD(Calculator!$B$29/Calculator!$F$13,1)),2))+$C80)^2+(1500*ABS(SIN(2*PI()*MOD(Calculator!$B$29/Calculator!$F$13,1)))*IF(MOD(Calculator!$B$29/Calculator!$F$13,1)&lt;0.5,-1,1))^2))),2))</f>
        <v>—</v>
      </c>
      <c r="F80" s="298" t="str">
        <f aca="false">IF(OR(Calculator!$E$14&lt;&gt;"YES",Calculator!$B$29&lt;Calculator!$G$14),"—",ROUND((1+SQRT(((50*POWER(80,POWER(COS(PI()*MOD(Calculator!$B$29/Calculator!$F$14,1)),2))-$C80)^2+(1500*ABS(SIN(2*PI()*MOD(Calculator!$B$29/Calculator!$F$14,1)))*IF(MOD(Calculator!$B$29/Calculator!$F$14,1)&lt;0.5,-1,1))^2)/((50*POWER(80,POWER(COS(PI()*MOD(Calculator!$B$29/Calculator!$F$14,1)),2))+$C80)^2+(1500*ABS(SIN(2*PI()*MOD(Calculator!$B$29/Calculator!$F$14,1)))*IF(MOD(Calculator!$B$29/Calculator!$F$14,1)&lt;0.5,-1,1))^2)))/(1-SQRT(((50*POWER(80,POWER(COS(PI()*MOD(Calculator!$B$29/Calculator!$F$14,1)),2))-$C80)^2+(1500*ABS(SIN(2*PI()*MOD(Calculator!$B$29/Calculator!$F$14,1)))*IF(MOD(Calculator!$B$29/Calculator!$F$14,1)&lt;0.5,-1,1))^2)/((50*POWER(80,POWER(COS(PI()*MOD(Calculator!$B$29/Calculator!$F$14,1)),2))+$C80)^2+(1500*ABS(SIN(2*PI()*MOD(Calculator!$B$29/Calculator!$F$14,1)))*IF(MOD(Calculator!$B$29/Calculator!$F$14,1)&lt;0.5,-1,1))^2))),2))</f>
        <v>—</v>
      </c>
      <c r="G80" s="298" t="n">
        <f aca="false">IF(OR(Calculator!$E$15&lt;&gt;"YES",Calculator!$B$29&lt;Calculator!$G$15),"—",ROUND((1+SQRT(((50*POWER(80,POWER(COS(PI()*MOD(Calculator!$B$29/Calculator!$F$15,1)),2))-$C80)^2+(1500*ABS(SIN(2*PI()*MOD(Calculator!$B$29/Calculator!$F$15,1)))*IF(MOD(Calculator!$B$29/Calculator!$F$15,1)&lt;0.5,-1,1))^2)/((50*POWER(80,POWER(COS(PI()*MOD(Calculator!$B$29/Calculator!$F$15,1)),2))+$C80)^2+(1500*ABS(SIN(2*PI()*MOD(Calculator!$B$29/Calculator!$F$15,1)))*IF(MOD(Calculator!$B$29/Calculator!$F$15,1)&lt;0.5,-1,1))^2)))/(1-SQRT(((50*POWER(80,POWER(COS(PI()*MOD(Calculator!$B$29/Calculator!$F$15,1)),2))-$C80)^2+(1500*ABS(SIN(2*PI()*MOD(Calculator!$B$29/Calculator!$F$15,1)))*IF(MOD(Calculator!$B$29/Calculator!$F$15,1)&lt;0.5,-1,1))^2)/((50*POWER(80,POWER(COS(PI()*MOD(Calculator!$B$29/Calculator!$F$15,1)),2))+$C80)^2+(1500*ABS(SIN(2*PI()*MOD(Calculator!$B$29/Calculator!$F$15,1)))*IF(MOD(Calculator!$B$29/Calculator!$F$15,1)&lt;0.5,-1,1))^2))),2))</f>
        <v>20.17</v>
      </c>
      <c r="H80" s="298" t="str">
        <f aca="false">IF(OR(Calculator!$E$16&lt;&gt;"YES",Calculator!$B$29&lt;Calculator!$G$16),"—",ROUND((1+SQRT(((50*POWER(80,POWER(COS(PI()*MOD(Calculator!$B$29/Calculator!$F$16,1)),2))-$C80)^2+(1500*ABS(SIN(2*PI()*MOD(Calculator!$B$29/Calculator!$F$16,1)))*IF(MOD(Calculator!$B$29/Calculator!$F$16,1)&lt;0.5,-1,1))^2)/((50*POWER(80,POWER(COS(PI()*MOD(Calculator!$B$29/Calculator!$F$16,1)),2))+$C80)^2+(1500*ABS(SIN(2*PI()*MOD(Calculator!$B$29/Calculator!$F$16,1)))*IF(MOD(Calculator!$B$29/Calculator!$F$16,1)&lt;0.5,-1,1))^2)))/(1-SQRT(((50*POWER(80,POWER(COS(PI()*MOD(Calculator!$B$29/Calculator!$F$16,1)),2))-$C80)^2+(1500*ABS(SIN(2*PI()*MOD(Calculator!$B$29/Calculator!$F$16,1)))*IF(MOD(Calculator!$B$29/Calculator!$F$16,1)&lt;0.5,-1,1))^2)/((50*POWER(80,POWER(COS(PI()*MOD(Calculator!$B$29/Calculator!$F$16,1)),2))+$C80)^2+(1500*ABS(SIN(2*PI()*MOD(Calculator!$B$29/Calculator!$F$16,1)))*IF(MOD(Calculator!$B$29/Calculator!$F$16,1)&lt;0.5,-1,1))^2))),2))</f>
        <v>—</v>
      </c>
      <c r="I80" s="298" t="n">
        <f aca="false">IF(OR(Calculator!$E$17&lt;&gt;"YES",Calculator!$B$29&lt;Calculator!$G$17),"—",ROUND((1+SQRT(((50*POWER(80,POWER(COS(PI()*MOD(Calculator!$B$29/Calculator!$F$17,1)),2))-$C80)^2+(1500*ABS(SIN(2*PI()*MOD(Calculator!$B$29/Calculator!$F$17,1)))*IF(MOD(Calculator!$B$29/Calculator!$F$17,1)&lt;0.5,-1,1))^2)/((50*POWER(80,POWER(COS(PI()*MOD(Calculator!$B$29/Calculator!$F$17,1)),2))+$C80)^2+(1500*ABS(SIN(2*PI()*MOD(Calculator!$B$29/Calculator!$F$17,1)))*IF(MOD(Calculator!$B$29/Calculator!$F$17,1)&lt;0.5,-1,1))^2)))/(1-SQRT(((50*POWER(80,POWER(COS(PI()*MOD(Calculator!$B$29/Calculator!$F$17,1)),2))-$C80)^2+(1500*ABS(SIN(2*PI()*MOD(Calculator!$B$29/Calculator!$F$17,1)))*IF(MOD(Calculator!$B$29/Calculator!$F$17,1)&lt;0.5,-1,1))^2)/((50*POWER(80,POWER(COS(PI()*MOD(Calculator!$B$29/Calculator!$F$17,1)),2))+$C80)^2+(1500*ABS(SIN(2*PI()*MOD(Calculator!$B$29/Calculator!$F$17,1)))*IF(MOD(Calculator!$B$29/Calculator!$F$17,1)&lt;0.5,-1,1))^2))),2))</f>
        <v>18.23</v>
      </c>
      <c r="J80" s="298" t="str">
        <f aca="false">IF(OR(Calculator!$E$18&lt;&gt;"YES",Calculator!$B$29&lt;Calculator!$G$18),"—",ROUND((1+SQRT(((50*POWER(80,POWER(COS(PI()*MOD(Calculator!$B$29/Calculator!$F$18,1)),2))-$C80)^2+(1500*ABS(SIN(2*PI()*MOD(Calculator!$B$29/Calculator!$F$18,1)))*IF(MOD(Calculator!$B$29/Calculator!$F$18,1)&lt;0.5,-1,1))^2)/((50*POWER(80,POWER(COS(PI()*MOD(Calculator!$B$29/Calculator!$F$18,1)),2))+$C80)^2+(1500*ABS(SIN(2*PI()*MOD(Calculator!$B$29/Calculator!$F$18,1)))*IF(MOD(Calculator!$B$29/Calculator!$F$18,1)&lt;0.5,-1,1))^2)))/(1-SQRT(((50*POWER(80,POWER(COS(PI()*MOD(Calculator!$B$29/Calculator!$F$18,1)),2))-$C80)^2+(1500*ABS(SIN(2*PI()*MOD(Calculator!$B$29/Calculator!$F$18,1)))*IF(MOD(Calculator!$B$29/Calculator!$F$18,1)&lt;0.5,-1,1))^2)/((50*POWER(80,POWER(COS(PI()*MOD(Calculator!$B$29/Calculator!$F$18,1)),2))+$C80)^2+(1500*ABS(SIN(2*PI()*MOD(Calculator!$B$29/Calculator!$F$18,1)))*IF(MOD(Calculator!$B$29/Calculator!$F$18,1)&lt;0.5,-1,1))^2))),2))</f>
        <v>—</v>
      </c>
      <c r="K80" s="298" t="str">
        <f aca="false">IF(OR(Calculator!$E$19&lt;&gt;"YES",Calculator!$B$29&lt;Calculator!$G$19),"—",ROUND((1+SQRT(((50*POWER(80,POWER(COS(PI()*MOD(Calculator!$B$29/Calculator!$F$19,1)),2))-$C80)^2+(1500*ABS(SIN(2*PI()*MOD(Calculator!$B$29/Calculator!$F$19,1)))*IF(MOD(Calculator!$B$29/Calculator!$F$19,1)&lt;0.5,-1,1))^2)/((50*POWER(80,POWER(COS(PI()*MOD(Calculator!$B$29/Calculator!$F$19,1)),2))+$C80)^2+(1500*ABS(SIN(2*PI()*MOD(Calculator!$B$29/Calculator!$F$19,1)))*IF(MOD(Calculator!$B$29/Calculator!$F$19,1)&lt;0.5,-1,1))^2)))/(1-SQRT(((50*POWER(80,POWER(COS(PI()*MOD(Calculator!$B$29/Calculator!$F$19,1)),2))-$C80)^2+(1500*ABS(SIN(2*PI()*MOD(Calculator!$B$29/Calculator!$F$19,1)))*IF(MOD(Calculator!$B$29/Calculator!$F$19,1)&lt;0.5,-1,1))^2)/((50*POWER(80,POWER(COS(PI()*MOD(Calculator!$B$29/Calculator!$F$19,1)),2))+$C80)^2+(1500*ABS(SIN(2*PI()*MOD(Calculator!$B$29/Calculator!$F$19,1)))*IF(MOD(Calculator!$B$29/Calculator!$F$19,1)&lt;0.5,-1,1))^2))),2))</f>
        <v>—</v>
      </c>
      <c r="L80" s="298" t="str">
        <f aca="false">IF(OR(Calculator!$E$20&lt;&gt;"YES",Calculator!$B$29&lt;Calculator!$G$20),"—",ROUND((1+SQRT(((50*POWER(80,POWER(COS(PI()*MOD(Calculator!$B$29/Calculator!$F$20,1)),2))-$C80)^2+(1500*ABS(SIN(2*PI()*MOD(Calculator!$B$29/Calculator!$F$20,1)))*IF(MOD(Calculator!$B$29/Calculator!$F$20,1)&lt;0.5,-1,1))^2)/((50*POWER(80,POWER(COS(PI()*MOD(Calculator!$B$29/Calculator!$F$20,1)),2))+$C80)^2+(1500*ABS(SIN(2*PI()*MOD(Calculator!$B$29/Calculator!$F$20,1)))*IF(MOD(Calculator!$B$29/Calculator!$F$20,1)&lt;0.5,-1,1))^2)))/(1-SQRT(((50*POWER(80,POWER(COS(PI()*MOD(Calculator!$B$29/Calculator!$F$20,1)),2))-$C80)^2+(1500*ABS(SIN(2*PI()*MOD(Calculator!$B$29/Calculator!$F$20,1)))*IF(MOD(Calculator!$B$29/Calculator!$F$20,1)&lt;0.5,-1,1))^2)/((50*POWER(80,POWER(COS(PI()*MOD(Calculator!$B$29/Calculator!$F$20,1)),2))+$C80)^2+(1500*ABS(SIN(2*PI()*MOD(Calculator!$B$29/Calculator!$F$20,1)))*IF(MOD(Calculator!$B$29/Calculator!$F$20,1)&lt;0.5,-1,1))^2))),2))</f>
        <v>—</v>
      </c>
      <c r="M80" s="298" t="str">
        <f aca="false">IF(OR(Calculator!$E$21&lt;&gt;"YES",Calculator!$B$29&lt;Calculator!$G$21),"—",ROUND((1+SQRT(((50*POWER(80,POWER(COS(PI()*MOD(Calculator!$B$29/Calculator!$F$21,1)),2))-$C80)^2+(1500*ABS(SIN(2*PI()*MOD(Calculator!$B$29/Calculator!$F$21,1)))*IF(MOD(Calculator!$B$29/Calculator!$F$21,1)&lt;0.5,-1,1))^2)/((50*POWER(80,POWER(COS(PI()*MOD(Calculator!$B$29/Calculator!$F$21,1)),2))+$C80)^2+(1500*ABS(SIN(2*PI()*MOD(Calculator!$B$29/Calculator!$F$21,1)))*IF(MOD(Calculator!$B$29/Calculator!$F$21,1)&lt;0.5,-1,1))^2)))/(1-SQRT(((50*POWER(80,POWER(COS(PI()*MOD(Calculator!$B$29/Calculator!$F$21,1)),2))-$C80)^2+(1500*ABS(SIN(2*PI()*MOD(Calculator!$B$29/Calculator!$F$21,1)))*IF(MOD(Calculator!$B$29/Calculator!$F$21,1)&lt;0.5,-1,1))^2)/((50*POWER(80,POWER(COS(PI()*MOD(Calculator!$B$29/Calculator!$F$21,1)),2))+$C80)^2+(1500*ABS(SIN(2*PI()*MOD(Calculator!$B$29/Calculator!$F$21,1)))*IF(MOD(Calculator!$B$29/Calculator!$F$21,1)&lt;0.5,-1,1))^2))),2))</f>
        <v>—</v>
      </c>
      <c r="N80" s="298" t="str">
        <f aca="false">IF(OR(Calculator!$E$22&lt;&gt;"YES",Calculator!$B$29&lt;Calculator!$G$22),"—",ROUND((1+SQRT(((50*POWER(80,POWER(COS(PI()*MOD(Calculator!$B$29/Calculator!$F$22,1)),2))-$C80)^2+(1500*ABS(SIN(2*PI()*MOD(Calculator!$B$29/Calculator!$F$22,1)))*IF(MOD(Calculator!$B$29/Calculator!$F$22,1)&lt;0.5,-1,1))^2)/((50*POWER(80,POWER(COS(PI()*MOD(Calculator!$B$29/Calculator!$F$22,1)),2))+$C80)^2+(1500*ABS(SIN(2*PI()*MOD(Calculator!$B$29/Calculator!$F$22,1)))*IF(MOD(Calculator!$B$29/Calculator!$F$22,1)&lt;0.5,-1,1))^2)))/(1-SQRT(((50*POWER(80,POWER(COS(PI()*MOD(Calculator!$B$29/Calculator!$F$22,1)),2))-$C80)^2+(1500*ABS(SIN(2*PI()*MOD(Calculator!$B$29/Calculator!$F$22,1)))*IF(MOD(Calculator!$B$29/Calculator!$F$22,1)&lt;0.5,-1,1))^2)/((50*POWER(80,POWER(COS(PI()*MOD(Calculator!$B$29/Calculator!$F$22,1)),2))+$C80)^2+(1500*ABS(SIN(2*PI()*MOD(Calculator!$B$29/Calculator!$F$22,1)))*IF(MOD(Calculator!$B$29/Calculator!$F$22,1)&lt;0.5,-1,1))^2))),2))</f>
        <v>—</v>
      </c>
      <c r="O80" s="292" t="n">
        <f aca="false">IFERROR(ROUND((IF(ISNUMBER(D80),D80,0)+IF(ISNUMBER(E80),E80,0)+IF(ISNUMBER(F80),F80,0)+IF(ISNUMBER(G80),G80,0)+IF(ISNUMBER(H80),H80,0)+IF(ISNUMBER(I80),I80,0)+IF(ISNUMBER(J80),J80,0)+IF(ISNUMBER(K80),K80,0)+IF(ISNUMBER(L80),L80,0)+IF(ISNUMBER(M80),M80,0)+IF(ISNUMBER(N80),N80,0))/(IF(ISNUMBER(D80),1,0)+IF(ISNUMBER(E80),1,0)+IF(ISNUMBER(F80),1,0)+IF(ISNUMBER(G80),1,0)+IF(ISNUMBER(H80),1,0)+IF(ISNUMBER(I80),1,0)+IF(ISNUMBER(J80),1,0)+IF(ISNUMBER(K80),1,0)+IF(ISNUMBER(L80),1,0)+IF(ISNUMBER(M80),1,0)+IF(ISNUMBER(N80),1,0)),4),"")</f>
        <v>19.2</v>
      </c>
      <c r="P80" s="298" t="str">
        <f aca="false">IF(OR(Calculator!$E$12&lt;&gt;"YES",Calculator!$B$30&lt;Calculator!$G$12),"—",ROUND((1+SQRT(((50*POWER(80,POWER(COS(PI()*MOD(Calculator!$B$30/Calculator!$F$12,1)),2))-$C80)^2+(1500*ABS(SIN(2*PI()*MOD(Calculator!$B$30/Calculator!$F$12,1)))*IF(MOD(Calculator!$B$30/Calculator!$F$12,1)&lt;0.5,-1,1))^2)/((50*POWER(80,POWER(COS(PI()*MOD(Calculator!$B$30/Calculator!$F$12,1)),2))+$C80)^2+(1500*ABS(SIN(2*PI()*MOD(Calculator!$B$30/Calculator!$F$12,1)))*IF(MOD(Calculator!$B$30/Calculator!$F$12,1)&lt;0.5,-1,1))^2)))/(1-SQRT(((50*POWER(80,POWER(COS(PI()*MOD(Calculator!$B$30/Calculator!$F$12,1)),2))-$C80)^2+(1500*ABS(SIN(2*PI()*MOD(Calculator!$B$30/Calculator!$F$12,1)))*IF(MOD(Calculator!$B$30/Calculator!$F$12,1)&lt;0.5,-1,1))^2)/((50*POWER(80,POWER(COS(PI()*MOD(Calculator!$B$30/Calculator!$F$12,1)),2))+$C80)^2+(1500*ABS(SIN(2*PI()*MOD(Calculator!$B$30/Calculator!$F$12,1)))*IF(MOD(Calculator!$B$30/Calculator!$F$12,1)&lt;0.5,-1,1))^2))),2))</f>
        <v>—</v>
      </c>
      <c r="Q80" s="298" t="str">
        <f aca="false">IF(OR(Calculator!$E$13&lt;&gt;"YES",Calculator!$B$30&lt;Calculator!$G$13),"—",ROUND((1+SQRT(((50*POWER(80,POWER(COS(PI()*MOD(Calculator!$B$30/Calculator!$F$13,1)),2))-$C80)^2+(1500*ABS(SIN(2*PI()*MOD(Calculator!$B$30/Calculator!$F$13,1)))*IF(MOD(Calculator!$B$30/Calculator!$F$13,1)&lt;0.5,-1,1))^2)/((50*POWER(80,POWER(COS(PI()*MOD(Calculator!$B$30/Calculator!$F$13,1)),2))+$C80)^2+(1500*ABS(SIN(2*PI()*MOD(Calculator!$B$30/Calculator!$F$13,1)))*IF(MOD(Calculator!$B$30/Calculator!$F$13,1)&lt;0.5,-1,1))^2)))/(1-SQRT(((50*POWER(80,POWER(COS(PI()*MOD(Calculator!$B$30/Calculator!$F$13,1)),2))-$C80)^2+(1500*ABS(SIN(2*PI()*MOD(Calculator!$B$30/Calculator!$F$13,1)))*IF(MOD(Calculator!$B$30/Calculator!$F$13,1)&lt;0.5,-1,1))^2)/((50*POWER(80,POWER(COS(PI()*MOD(Calculator!$B$30/Calculator!$F$13,1)),2))+$C80)^2+(1500*ABS(SIN(2*PI()*MOD(Calculator!$B$30/Calculator!$F$13,1)))*IF(MOD(Calculator!$B$30/Calculator!$F$13,1)&lt;0.5,-1,1))^2))),2))</f>
        <v>—</v>
      </c>
      <c r="R80" s="298" t="str">
        <f aca="false">IF(OR(Calculator!$E$14&lt;&gt;"YES",Calculator!$B$30&lt;Calculator!$G$14),"—",ROUND((1+SQRT(((50*POWER(80,POWER(COS(PI()*MOD(Calculator!$B$30/Calculator!$F$14,1)),2))-$C80)^2+(1500*ABS(SIN(2*PI()*MOD(Calculator!$B$30/Calculator!$F$14,1)))*IF(MOD(Calculator!$B$30/Calculator!$F$14,1)&lt;0.5,-1,1))^2)/((50*POWER(80,POWER(COS(PI()*MOD(Calculator!$B$30/Calculator!$F$14,1)),2))+$C80)^2+(1500*ABS(SIN(2*PI()*MOD(Calculator!$B$30/Calculator!$F$14,1)))*IF(MOD(Calculator!$B$30/Calculator!$F$14,1)&lt;0.5,-1,1))^2)))/(1-SQRT(((50*POWER(80,POWER(COS(PI()*MOD(Calculator!$B$30/Calculator!$F$14,1)),2))-$C80)^2+(1500*ABS(SIN(2*PI()*MOD(Calculator!$B$30/Calculator!$F$14,1)))*IF(MOD(Calculator!$B$30/Calculator!$F$14,1)&lt;0.5,-1,1))^2)/((50*POWER(80,POWER(COS(PI()*MOD(Calculator!$B$30/Calculator!$F$14,1)),2))+$C80)^2+(1500*ABS(SIN(2*PI()*MOD(Calculator!$B$30/Calculator!$F$14,1)))*IF(MOD(Calculator!$B$30/Calculator!$F$14,1)&lt;0.5,-1,1))^2))),2))</f>
        <v>—</v>
      </c>
      <c r="S80" s="298" t="n">
        <f aca="false">IF(OR(Calculator!$E$15&lt;&gt;"YES",Calculator!$B$30&lt;Calculator!$G$15),"—",ROUND((1+SQRT(((50*POWER(80,POWER(COS(PI()*MOD(Calculator!$B$30/Calculator!$F$15,1)),2))-$C80)^2+(1500*ABS(SIN(2*PI()*MOD(Calculator!$B$30/Calculator!$F$15,1)))*IF(MOD(Calculator!$B$30/Calculator!$F$15,1)&lt;0.5,-1,1))^2)/((50*POWER(80,POWER(COS(PI()*MOD(Calculator!$B$30/Calculator!$F$15,1)),2))+$C80)^2+(1500*ABS(SIN(2*PI()*MOD(Calculator!$B$30/Calculator!$F$15,1)))*IF(MOD(Calculator!$B$30/Calculator!$F$15,1)&lt;0.5,-1,1))^2)))/(1-SQRT(((50*POWER(80,POWER(COS(PI()*MOD(Calculator!$B$30/Calculator!$F$15,1)),2))-$C80)^2+(1500*ABS(SIN(2*PI()*MOD(Calculator!$B$30/Calculator!$F$15,1)))*IF(MOD(Calculator!$B$30/Calculator!$F$15,1)&lt;0.5,-1,1))^2)/((50*POWER(80,POWER(COS(PI()*MOD(Calculator!$B$30/Calculator!$F$15,1)),2))+$C80)^2+(1500*ABS(SIN(2*PI()*MOD(Calculator!$B$30/Calculator!$F$15,1)))*IF(MOD(Calculator!$B$30/Calculator!$F$15,1)&lt;0.5,-1,1))^2))),2))</f>
        <v>19.15</v>
      </c>
      <c r="T80" s="298" t="str">
        <f aca="false">IF(OR(Calculator!$E$16&lt;&gt;"YES",Calculator!$B$30&lt;Calculator!$G$16),"—",ROUND((1+SQRT(((50*POWER(80,POWER(COS(PI()*MOD(Calculator!$B$30/Calculator!$F$16,1)),2))-$C80)^2+(1500*ABS(SIN(2*PI()*MOD(Calculator!$B$30/Calculator!$F$16,1)))*IF(MOD(Calculator!$B$30/Calculator!$F$16,1)&lt;0.5,-1,1))^2)/((50*POWER(80,POWER(COS(PI()*MOD(Calculator!$B$30/Calculator!$F$16,1)),2))+$C80)^2+(1500*ABS(SIN(2*PI()*MOD(Calculator!$B$30/Calculator!$F$16,1)))*IF(MOD(Calculator!$B$30/Calculator!$F$16,1)&lt;0.5,-1,1))^2)))/(1-SQRT(((50*POWER(80,POWER(COS(PI()*MOD(Calculator!$B$30/Calculator!$F$16,1)),2))-$C80)^2+(1500*ABS(SIN(2*PI()*MOD(Calculator!$B$30/Calculator!$F$16,1)))*IF(MOD(Calculator!$B$30/Calculator!$F$16,1)&lt;0.5,-1,1))^2)/((50*POWER(80,POWER(COS(PI()*MOD(Calculator!$B$30/Calculator!$F$16,1)),2))+$C80)^2+(1500*ABS(SIN(2*PI()*MOD(Calculator!$B$30/Calculator!$F$16,1)))*IF(MOD(Calculator!$B$30/Calculator!$F$16,1)&lt;0.5,-1,1))^2))),2))</f>
        <v>—</v>
      </c>
      <c r="U80" s="298" t="n">
        <f aca="false">IF(OR(Calculator!$E$17&lt;&gt;"YES",Calculator!$B$30&lt;Calculator!$G$17),"—",ROUND((1+SQRT(((50*POWER(80,POWER(COS(PI()*MOD(Calculator!$B$30/Calculator!$F$17,1)),2))-$C80)^2+(1500*ABS(SIN(2*PI()*MOD(Calculator!$B$30/Calculator!$F$17,1)))*IF(MOD(Calculator!$B$30/Calculator!$F$17,1)&lt;0.5,-1,1))^2)/((50*POWER(80,POWER(COS(PI()*MOD(Calculator!$B$30/Calculator!$F$17,1)),2))+$C80)^2+(1500*ABS(SIN(2*PI()*MOD(Calculator!$B$30/Calculator!$F$17,1)))*IF(MOD(Calculator!$B$30/Calculator!$F$17,1)&lt;0.5,-1,1))^2)))/(1-SQRT(((50*POWER(80,POWER(COS(PI()*MOD(Calculator!$B$30/Calculator!$F$17,1)),2))-$C80)^2+(1500*ABS(SIN(2*PI()*MOD(Calculator!$B$30/Calculator!$F$17,1)))*IF(MOD(Calculator!$B$30/Calculator!$F$17,1)&lt;0.5,-1,1))^2)/((50*POWER(80,POWER(COS(PI()*MOD(Calculator!$B$30/Calculator!$F$17,1)),2))+$C80)^2+(1500*ABS(SIN(2*PI()*MOD(Calculator!$B$30/Calculator!$F$17,1)))*IF(MOD(Calculator!$B$30/Calculator!$F$17,1)&lt;0.5,-1,1))^2))),2))</f>
        <v>20.22</v>
      </c>
      <c r="V80" s="298" t="str">
        <f aca="false">IF(OR(Calculator!$E$18&lt;&gt;"YES",Calculator!$B$30&lt;Calculator!$G$18),"—",ROUND((1+SQRT(((50*POWER(80,POWER(COS(PI()*MOD(Calculator!$B$30/Calculator!$F$18,1)),2))-$C80)^2+(1500*ABS(SIN(2*PI()*MOD(Calculator!$B$30/Calculator!$F$18,1)))*IF(MOD(Calculator!$B$30/Calculator!$F$18,1)&lt;0.5,-1,1))^2)/((50*POWER(80,POWER(COS(PI()*MOD(Calculator!$B$30/Calculator!$F$18,1)),2))+$C80)^2+(1500*ABS(SIN(2*PI()*MOD(Calculator!$B$30/Calculator!$F$18,1)))*IF(MOD(Calculator!$B$30/Calculator!$F$18,1)&lt;0.5,-1,1))^2)))/(1-SQRT(((50*POWER(80,POWER(COS(PI()*MOD(Calculator!$B$30/Calculator!$F$18,1)),2))-$C80)^2+(1500*ABS(SIN(2*PI()*MOD(Calculator!$B$30/Calculator!$F$18,1)))*IF(MOD(Calculator!$B$30/Calculator!$F$18,1)&lt;0.5,-1,1))^2)/((50*POWER(80,POWER(COS(PI()*MOD(Calculator!$B$30/Calculator!$F$18,1)),2))+$C80)^2+(1500*ABS(SIN(2*PI()*MOD(Calculator!$B$30/Calculator!$F$18,1)))*IF(MOD(Calculator!$B$30/Calculator!$F$18,1)&lt;0.5,-1,1))^2))),2))</f>
        <v>—</v>
      </c>
      <c r="W80" s="298" t="str">
        <f aca="false">IF(OR(Calculator!$E$19&lt;&gt;"YES",Calculator!$B$30&lt;Calculator!$G$19),"—",ROUND((1+SQRT(((50*POWER(80,POWER(COS(PI()*MOD(Calculator!$B$30/Calculator!$F$19,1)),2))-$C80)^2+(1500*ABS(SIN(2*PI()*MOD(Calculator!$B$30/Calculator!$F$19,1)))*IF(MOD(Calculator!$B$30/Calculator!$F$19,1)&lt;0.5,-1,1))^2)/((50*POWER(80,POWER(COS(PI()*MOD(Calculator!$B$30/Calculator!$F$19,1)),2))+$C80)^2+(1500*ABS(SIN(2*PI()*MOD(Calculator!$B$30/Calculator!$F$19,1)))*IF(MOD(Calculator!$B$30/Calculator!$F$19,1)&lt;0.5,-1,1))^2)))/(1-SQRT(((50*POWER(80,POWER(COS(PI()*MOD(Calculator!$B$30/Calculator!$F$19,1)),2))-$C80)^2+(1500*ABS(SIN(2*PI()*MOD(Calculator!$B$30/Calculator!$F$19,1)))*IF(MOD(Calculator!$B$30/Calculator!$F$19,1)&lt;0.5,-1,1))^2)/((50*POWER(80,POWER(COS(PI()*MOD(Calculator!$B$30/Calculator!$F$19,1)),2))+$C80)^2+(1500*ABS(SIN(2*PI()*MOD(Calculator!$B$30/Calculator!$F$19,1)))*IF(MOD(Calculator!$B$30/Calculator!$F$19,1)&lt;0.5,-1,1))^2))),2))</f>
        <v>—</v>
      </c>
      <c r="X80" s="298" t="str">
        <f aca="false">IF(OR(Calculator!$E$20&lt;&gt;"YES",Calculator!$B$30&lt;Calculator!$G$20),"—",ROUND((1+SQRT(((50*POWER(80,POWER(COS(PI()*MOD(Calculator!$B$30/Calculator!$F$20,1)),2))-$C80)^2+(1500*ABS(SIN(2*PI()*MOD(Calculator!$B$30/Calculator!$F$20,1)))*IF(MOD(Calculator!$B$30/Calculator!$F$20,1)&lt;0.5,-1,1))^2)/((50*POWER(80,POWER(COS(PI()*MOD(Calculator!$B$30/Calculator!$F$20,1)),2))+$C80)^2+(1500*ABS(SIN(2*PI()*MOD(Calculator!$B$30/Calculator!$F$20,1)))*IF(MOD(Calculator!$B$30/Calculator!$F$20,1)&lt;0.5,-1,1))^2)))/(1-SQRT(((50*POWER(80,POWER(COS(PI()*MOD(Calculator!$B$30/Calculator!$F$20,1)),2))-$C80)^2+(1500*ABS(SIN(2*PI()*MOD(Calculator!$B$30/Calculator!$F$20,1)))*IF(MOD(Calculator!$B$30/Calculator!$F$20,1)&lt;0.5,-1,1))^2)/((50*POWER(80,POWER(COS(PI()*MOD(Calculator!$B$30/Calculator!$F$20,1)),2))+$C80)^2+(1500*ABS(SIN(2*PI()*MOD(Calculator!$B$30/Calculator!$F$20,1)))*IF(MOD(Calculator!$B$30/Calculator!$F$20,1)&lt;0.5,-1,1))^2))),2))</f>
        <v>—</v>
      </c>
      <c r="Y80" s="298" t="str">
        <f aca="false">IF(OR(Calculator!$E$21&lt;&gt;"YES",Calculator!$B$30&lt;Calculator!$G$21),"—",ROUND((1+SQRT(((50*POWER(80,POWER(COS(PI()*MOD(Calculator!$B$30/Calculator!$F$21,1)),2))-$C80)^2+(1500*ABS(SIN(2*PI()*MOD(Calculator!$B$30/Calculator!$F$21,1)))*IF(MOD(Calculator!$B$30/Calculator!$F$21,1)&lt;0.5,-1,1))^2)/((50*POWER(80,POWER(COS(PI()*MOD(Calculator!$B$30/Calculator!$F$21,1)),2))+$C80)^2+(1500*ABS(SIN(2*PI()*MOD(Calculator!$B$30/Calculator!$F$21,1)))*IF(MOD(Calculator!$B$30/Calculator!$F$21,1)&lt;0.5,-1,1))^2)))/(1-SQRT(((50*POWER(80,POWER(COS(PI()*MOD(Calculator!$B$30/Calculator!$F$21,1)),2))-$C80)^2+(1500*ABS(SIN(2*PI()*MOD(Calculator!$B$30/Calculator!$F$21,1)))*IF(MOD(Calculator!$B$30/Calculator!$F$21,1)&lt;0.5,-1,1))^2)/((50*POWER(80,POWER(COS(PI()*MOD(Calculator!$B$30/Calculator!$F$21,1)),2))+$C80)^2+(1500*ABS(SIN(2*PI()*MOD(Calculator!$B$30/Calculator!$F$21,1)))*IF(MOD(Calculator!$B$30/Calculator!$F$21,1)&lt;0.5,-1,1))^2))),2))</f>
        <v>—</v>
      </c>
      <c r="Z80" s="298" t="str">
        <f aca="false">IF(OR(Calculator!$E$22&lt;&gt;"YES",Calculator!$B$30&lt;Calculator!$G$22),"—",ROUND((1+SQRT(((50*POWER(80,POWER(COS(PI()*MOD(Calculator!$B$30/Calculator!$F$22,1)),2))-$C80)^2+(1500*ABS(SIN(2*PI()*MOD(Calculator!$B$30/Calculator!$F$22,1)))*IF(MOD(Calculator!$B$30/Calculator!$F$22,1)&lt;0.5,-1,1))^2)/((50*POWER(80,POWER(COS(PI()*MOD(Calculator!$B$30/Calculator!$F$22,1)),2))+$C80)^2+(1500*ABS(SIN(2*PI()*MOD(Calculator!$B$30/Calculator!$F$22,1)))*IF(MOD(Calculator!$B$30/Calculator!$F$22,1)&lt;0.5,-1,1))^2)))/(1-SQRT(((50*POWER(80,POWER(COS(PI()*MOD(Calculator!$B$30/Calculator!$F$22,1)),2))-$C80)^2+(1500*ABS(SIN(2*PI()*MOD(Calculator!$B$30/Calculator!$F$22,1)))*IF(MOD(Calculator!$B$30/Calculator!$F$22,1)&lt;0.5,-1,1))^2)/((50*POWER(80,POWER(COS(PI()*MOD(Calculator!$B$30/Calculator!$F$22,1)),2))+$C80)^2+(1500*ABS(SIN(2*PI()*MOD(Calculator!$B$30/Calculator!$F$22,1)))*IF(MOD(Calculator!$B$30/Calculator!$F$22,1)&lt;0.5,-1,1))^2))),2))</f>
        <v>—</v>
      </c>
      <c r="AA80" s="292" t="n">
        <f aca="false">IFERROR(ROUND((IF(ISNUMBER(P80),P80,0)+IF(ISNUMBER(Q80),Q80,0)+IF(ISNUMBER(R80),R80,0)+IF(ISNUMBER(S80),S80,0)+IF(ISNUMBER(T80),T80,0)+IF(ISNUMBER(U80),U80,0)+IF(ISNUMBER(V80),V80,0)+IF(ISNUMBER(W80),W80,0)+IF(ISNUMBER(X80),X80,0)+IF(ISNUMBER(Y80),Y80,0)+IF(ISNUMBER(Z80),Z80,0))/(IF(ISNUMBER(P80),1,0)+IF(ISNUMBER(Q80),1,0)+IF(ISNUMBER(R80),1,0)+IF(ISNUMBER(S80),1,0)+IF(ISNUMBER(T80),1,0)+IF(ISNUMBER(U80),1,0)+IF(ISNUMBER(V80),1,0)+IF(ISNUMBER(W80),1,0)+IF(ISNUMBER(X80),1,0)+IF(ISNUMBER(Y80),1,0)+IF(ISNUMBER(Z80),1,0)),4),"")</f>
        <v>19.685</v>
      </c>
      <c r="AB80" s="298" t="str">
        <f aca="false">IF(OR(Calculator!$E$12&lt;&gt;"YES",Calculator!$B$31&lt;Calculator!$G$12),"—",ROUND((1+SQRT(((50*POWER(80,POWER(COS(PI()*MOD(Calculator!$B$31/Calculator!$F$12,1)),2))-$C80)^2+(1500*ABS(SIN(2*PI()*MOD(Calculator!$B$31/Calculator!$F$12,1)))*IF(MOD(Calculator!$B$31/Calculator!$F$12,1)&lt;0.5,-1,1))^2)/((50*POWER(80,POWER(COS(PI()*MOD(Calculator!$B$31/Calculator!$F$12,1)),2))+$C80)^2+(1500*ABS(SIN(2*PI()*MOD(Calculator!$B$31/Calculator!$F$12,1)))*IF(MOD(Calculator!$B$31/Calculator!$F$12,1)&lt;0.5,-1,1))^2)))/(1-SQRT(((50*POWER(80,POWER(COS(PI()*MOD(Calculator!$B$31/Calculator!$F$12,1)),2))-$C80)^2+(1500*ABS(SIN(2*PI()*MOD(Calculator!$B$31/Calculator!$F$12,1)))*IF(MOD(Calculator!$B$31/Calculator!$F$12,1)&lt;0.5,-1,1))^2)/((50*POWER(80,POWER(COS(PI()*MOD(Calculator!$B$31/Calculator!$F$12,1)),2))+$C80)^2+(1500*ABS(SIN(2*PI()*MOD(Calculator!$B$31/Calculator!$F$12,1)))*IF(MOD(Calculator!$B$31/Calculator!$F$12,1)&lt;0.5,-1,1))^2))),2))</f>
        <v>—</v>
      </c>
      <c r="AC80" s="298" t="str">
        <f aca="false">IF(OR(Calculator!$E$13&lt;&gt;"YES",Calculator!$B$31&lt;Calculator!$G$13),"—",ROUND((1+SQRT(((50*POWER(80,POWER(COS(PI()*MOD(Calculator!$B$31/Calculator!$F$13,1)),2))-$C80)^2+(1500*ABS(SIN(2*PI()*MOD(Calculator!$B$31/Calculator!$F$13,1)))*IF(MOD(Calculator!$B$31/Calculator!$F$13,1)&lt;0.5,-1,1))^2)/((50*POWER(80,POWER(COS(PI()*MOD(Calculator!$B$31/Calculator!$F$13,1)),2))+$C80)^2+(1500*ABS(SIN(2*PI()*MOD(Calculator!$B$31/Calculator!$F$13,1)))*IF(MOD(Calculator!$B$31/Calculator!$F$13,1)&lt;0.5,-1,1))^2)))/(1-SQRT(((50*POWER(80,POWER(COS(PI()*MOD(Calculator!$B$31/Calculator!$F$13,1)),2))-$C80)^2+(1500*ABS(SIN(2*PI()*MOD(Calculator!$B$31/Calculator!$F$13,1)))*IF(MOD(Calculator!$B$31/Calculator!$F$13,1)&lt;0.5,-1,1))^2)/((50*POWER(80,POWER(COS(PI()*MOD(Calculator!$B$31/Calculator!$F$13,1)),2))+$C80)^2+(1500*ABS(SIN(2*PI()*MOD(Calculator!$B$31/Calculator!$F$13,1)))*IF(MOD(Calculator!$B$31/Calculator!$F$13,1)&lt;0.5,-1,1))^2))),2))</f>
        <v>—</v>
      </c>
      <c r="AD80" s="298" t="str">
        <f aca="false">IF(OR(Calculator!$E$14&lt;&gt;"YES",Calculator!$B$31&lt;Calculator!$G$14),"—",ROUND((1+SQRT(((50*POWER(80,POWER(COS(PI()*MOD(Calculator!$B$31/Calculator!$F$14,1)),2))-$C80)^2+(1500*ABS(SIN(2*PI()*MOD(Calculator!$B$31/Calculator!$F$14,1)))*IF(MOD(Calculator!$B$31/Calculator!$F$14,1)&lt;0.5,-1,1))^2)/((50*POWER(80,POWER(COS(PI()*MOD(Calculator!$B$31/Calculator!$F$14,1)),2))+$C80)^2+(1500*ABS(SIN(2*PI()*MOD(Calculator!$B$31/Calculator!$F$14,1)))*IF(MOD(Calculator!$B$31/Calculator!$F$14,1)&lt;0.5,-1,1))^2)))/(1-SQRT(((50*POWER(80,POWER(COS(PI()*MOD(Calculator!$B$31/Calculator!$F$14,1)),2))-$C80)^2+(1500*ABS(SIN(2*PI()*MOD(Calculator!$B$31/Calculator!$F$14,1)))*IF(MOD(Calculator!$B$31/Calculator!$F$14,1)&lt;0.5,-1,1))^2)/((50*POWER(80,POWER(COS(PI()*MOD(Calculator!$B$31/Calculator!$F$14,1)),2))+$C80)^2+(1500*ABS(SIN(2*PI()*MOD(Calculator!$B$31/Calculator!$F$14,1)))*IF(MOD(Calculator!$B$31/Calculator!$F$14,1)&lt;0.5,-1,1))^2))),2))</f>
        <v>—</v>
      </c>
      <c r="AE80" s="298" t="n">
        <f aca="false">IF(OR(Calculator!$E$15&lt;&gt;"YES",Calculator!$B$31&lt;Calculator!$G$15),"—",ROUND((1+SQRT(((50*POWER(80,POWER(COS(PI()*MOD(Calculator!$B$31/Calculator!$F$15,1)),2))-$C80)^2+(1500*ABS(SIN(2*PI()*MOD(Calculator!$B$31/Calculator!$F$15,1)))*IF(MOD(Calculator!$B$31/Calculator!$F$15,1)&lt;0.5,-1,1))^2)/((50*POWER(80,POWER(COS(PI()*MOD(Calculator!$B$31/Calculator!$F$15,1)),2))+$C80)^2+(1500*ABS(SIN(2*PI()*MOD(Calculator!$B$31/Calculator!$F$15,1)))*IF(MOD(Calculator!$B$31/Calculator!$F$15,1)&lt;0.5,-1,1))^2)))/(1-SQRT(((50*POWER(80,POWER(COS(PI()*MOD(Calculator!$B$31/Calculator!$F$15,1)),2))-$C80)^2+(1500*ABS(SIN(2*PI()*MOD(Calculator!$B$31/Calculator!$F$15,1)))*IF(MOD(Calculator!$B$31/Calculator!$F$15,1)&lt;0.5,-1,1))^2)/((50*POWER(80,POWER(COS(PI()*MOD(Calculator!$B$31/Calculator!$F$15,1)),2))+$C80)^2+(1500*ABS(SIN(2*PI()*MOD(Calculator!$B$31/Calculator!$F$15,1)))*IF(MOD(Calculator!$B$31/Calculator!$F$15,1)&lt;0.5,-1,1))^2))),2))</f>
        <v>21.21</v>
      </c>
      <c r="AF80" s="298" t="str">
        <f aca="false">IF(OR(Calculator!$E$16&lt;&gt;"YES",Calculator!$B$31&lt;Calculator!$G$16),"—",ROUND((1+SQRT(((50*POWER(80,POWER(COS(PI()*MOD(Calculator!$B$31/Calculator!$F$16,1)),2))-$C80)^2+(1500*ABS(SIN(2*PI()*MOD(Calculator!$B$31/Calculator!$F$16,1)))*IF(MOD(Calculator!$B$31/Calculator!$F$16,1)&lt;0.5,-1,1))^2)/((50*POWER(80,POWER(COS(PI()*MOD(Calculator!$B$31/Calculator!$F$16,1)),2))+$C80)^2+(1500*ABS(SIN(2*PI()*MOD(Calculator!$B$31/Calculator!$F$16,1)))*IF(MOD(Calculator!$B$31/Calculator!$F$16,1)&lt;0.5,-1,1))^2)))/(1-SQRT(((50*POWER(80,POWER(COS(PI()*MOD(Calculator!$B$31/Calculator!$F$16,1)),2))-$C80)^2+(1500*ABS(SIN(2*PI()*MOD(Calculator!$B$31/Calculator!$F$16,1)))*IF(MOD(Calculator!$B$31/Calculator!$F$16,1)&lt;0.5,-1,1))^2)/((50*POWER(80,POWER(COS(PI()*MOD(Calculator!$B$31/Calculator!$F$16,1)),2))+$C80)^2+(1500*ABS(SIN(2*PI()*MOD(Calculator!$B$31/Calculator!$F$16,1)))*IF(MOD(Calculator!$B$31/Calculator!$F$16,1)&lt;0.5,-1,1))^2))),2))</f>
        <v>—</v>
      </c>
      <c r="AG80" s="298" t="n">
        <f aca="false">IF(OR(Calculator!$E$17&lt;&gt;"YES",Calculator!$B$31&lt;Calculator!$G$17),"—",ROUND((1+SQRT(((50*POWER(80,POWER(COS(PI()*MOD(Calculator!$B$31/Calculator!$F$17,1)),2))-$C80)^2+(1500*ABS(SIN(2*PI()*MOD(Calculator!$B$31/Calculator!$F$17,1)))*IF(MOD(Calculator!$B$31/Calculator!$F$17,1)&lt;0.5,-1,1))^2)/((50*POWER(80,POWER(COS(PI()*MOD(Calculator!$B$31/Calculator!$F$17,1)),2))+$C80)^2+(1500*ABS(SIN(2*PI()*MOD(Calculator!$B$31/Calculator!$F$17,1)))*IF(MOD(Calculator!$B$31/Calculator!$F$17,1)&lt;0.5,-1,1))^2)))/(1-SQRT(((50*POWER(80,POWER(COS(PI()*MOD(Calculator!$B$31/Calculator!$F$17,1)),2))-$C80)^2+(1500*ABS(SIN(2*PI()*MOD(Calculator!$B$31/Calculator!$F$17,1)))*IF(MOD(Calculator!$B$31/Calculator!$F$17,1)&lt;0.5,-1,1))^2)/((50*POWER(80,POWER(COS(PI()*MOD(Calculator!$B$31/Calculator!$F$17,1)),2))+$C80)^2+(1500*ABS(SIN(2*PI()*MOD(Calculator!$B$31/Calculator!$F$17,1)))*IF(MOD(Calculator!$B$31/Calculator!$F$17,1)&lt;0.5,-1,1))^2))),2))</f>
        <v>16.34</v>
      </c>
      <c r="AH80" s="298" t="str">
        <f aca="false">IF(OR(Calculator!$E$18&lt;&gt;"YES",Calculator!$B$31&lt;Calculator!$G$18),"—",ROUND((1+SQRT(((50*POWER(80,POWER(COS(PI()*MOD(Calculator!$B$31/Calculator!$F$18,1)),2))-$C80)^2+(1500*ABS(SIN(2*PI()*MOD(Calculator!$B$31/Calculator!$F$18,1)))*IF(MOD(Calculator!$B$31/Calculator!$F$18,1)&lt;0.5,-1,1))^2)/((50*POWER(80,POWER(COS(PI()*MOD(Calculator!$B$31/Calculator!$F$18,1)),2))+$C80)^2+(1500*ABS(SIN(2*PI()*MOD(Calculator!$B$31/Calculator!$F$18,1)))*IF(MOD(Calculator!$B$31/Calculator!$F$18,1)&lt;0.5,-1,1))^2)))/(1-SQRT(((50*POWER(80,POWER(COS(PI()*MOD(Calculator!$B$31/Calculator!$F$18,1)),2))-$C80)^2+(1500*ABS(SIN(2*PI()*MOD(Calculator!$B$31/Calculator!$F$18,1)))*IF(MOD(Calculator!$B$31/Calculator!$F$18,1)&lt;0.5,-1,1))^2)/((50*POWER(80,POWER(COS(PI()*MOD(Calculator!$B$31/Calculator!$F$18,1)),2))+$C80)^2+(1500*ABS(SIN(2*PI()*MOD(Calculator!$B$31/Calculator!$F$18,1)))*IF(MOD(Calculator!$B$31/Calculator!$F$18,1)&lt;0.5,-1,1))^2))),2))</f>
        <v>—</v>
      </c>
      <c r="AI80" s="298" t="str">
        <f aca="false">IF(OR(Calculator!$E$19&lt;&gt;"YES",Calculator!$B$31&lt;Calculator!$G$19),"—",ROUND((1+SQRT(((50*POWER(80,POWER(COS(PI()*MOD(Calculator!$B$31/Calculator!$F$19,1)),2))-$C80)^2+(1500*ABS(SIN(2*PI()*MOD(Calculator!$B$31/Calculator!$F$19,1)))*IF(MOD(Calculator!$B$31/Calculator!$F$19,1)&lt;0.5,-1,1))^2)/((50*POWER(80,POWER(COS(PI()*MOD(Calculator!$B$31/Calculator!$F$19,1)),2))+$C80)^2+(1500*ABS(SIN(2*PI()*MOD(Calculator!$B$31/Calculator!$F$19,1)))*IF(MOD(Calculator!$B$31/Calculator!$F$19,1)&lt;0.5,-1,1))^2)))/(1-SQRT(((50*POWER(80,POWER(COS(PI()*MOD(Calculator!$B$31/Calculator!$F$19,1)),2))-$C80)^2+(1500*ABS(SIN(2*PI()*MOD(Calculator!$B$31/Calculator!$F$19,1)))*IF(MOD(Calculator!$B$31/Calculator!$F$19,1)&lt;0.5,-1,1))^2)/((50*POWER(80,POWER(COS(PI()*MOD(Calculator!$B$31/Calculator!$F$19,1)),2))+$C80)^2+(1500*ABS(SIN(2*PI()*MOD(Calculator!$B$31/Calculator!$F$19,1)))*IF(MOD(Calculator!$B$31/Calculator!$F$19,1)&lt;0.5,-1,1))^2))),2))</f>
        <v>—</v>
      </c>
      <c r="AJ80" s="298" t="str">
        <f aca="false">IF(OR(Calculator!$E$20&lt;&gt;"YES",Calculator!$B$31&lt;Calculator!$G$20),"—",ROUND((1+SQRT(((50*POWER(80,POWER(COS(PI()*MOD(Calculator!$B$31/Calculator!$F$20,1)),2))-$C80)^2+(1500*ABS(SIN(2*PI()*MOD(Calculator!$B$31/Calculator!$F$20,1)))*IF(MOD(Calculator!$B$31/Calculator!$F$20,1)&lt;0.5,-1,1))^2)/((50*POWER(80,POWER(COS(PI()*MOD(Calculator!$B$31/Calculator!$F$20,1)),2))+$C80)^2+(1500*ABS(SIN(2*PI()*MOD(Calculator!$B$31/Calculator!$F$20,1)))*IF(MOD(Calculator!$B$31/Calculator!$F$20,1)&lt;0.5,-1,1))^2)))/(1-SQRT(((50*POWER(80,POWER(COS(PI()*MOD(Calculator!$B$31/Calculator!$F$20,1)),2))-$C80)^2+(1500*ABS(SIN(2*PI()*MOD(Calculator!$B$31/Calculator!$F$20,1)))*IF(MOD(Calculator!$B$31/Calculator!$F$20,1)&lt;0.5,-1,1))^2)/((50*POWER(80,POWER(COS(PI()*MOD(Calculator!$B$31/Calculator!$F$20,1)),2))+$C80)^2+(1500*ABS(SIN(2*PI()*MOD(Calculator!$B$31/Calculator!$F$20,1)))*IF(MOD(Calculator!$B$31/Calculator!$F$20,1)&lt;0.5,-1,1))^2))),2))</f>
        <v>—</v>
      </c>
      <c r="AK80" s="298" t="str">
        <f aca="false">IF(OR(Calculator!$E$21&lt;&gt;"YES",Calculator!$B$31&lt;Calculator!$G$21),"—",ROUND((1+SQRT(((50*POWER(80,POWER(COS(PI()*MOD(Calculator!$B$31/Calculator!$F$21,1)),2))-$C80)^2+(1500*ABS(SIN(2*PI()*MOD(Calculator!$B$31/Calculator!$F$21,1)))*IF(MOD(Calculator!$B$31/Calculator!$F$21,1)&lt;0.5,-1,1))^2)/((50*POWER(80,POWER(COS(PI()*MOD(Calculator!$B$31/Calculator!$F$21,1)),2))+$C80)^2+(1500*ABS(SIN(2*PI()*MOD(Calculator!$B$31/Calculator!$F$21,1)))*IF(MOD(Calculator!$B$31/Calculator!$F$21,1)&lt;0.5,-1,1))^2)))/(1-SQRT(((50*POWER(80,POWER(COS(PI()*MOD(Calculator!$B$31/Calculator!$F$21,1)),2))-$C80)^2+(1500*ABS(SIN(2*PI()*MOD(Calculator!$B$31/Calculator!$F$21,1)))*IF(MOD(Calculator!$B$31/Calculator!$F$21,1)&lt;0.5,-1,1))^2)/((50*POWER(80,POWER(COS(PI()*MOD(Calculator!$B$31/Calculator!$F$21,1)),2))+$C80)^2+(1500*ABS(SIN(2*PI()*MOD(Calculator!$B$31/Calculator!$F$21,1)))*IF(MOD(Calculator!$B$31/Calculator!$F$21,1)&lt;0.5,-1,1))^2))),2))</f>
        <v>—</v>
      </c>
      <c r="AL80" s="298" t="str">
        <f aca="false">IF(OR(Calculator!$E$22&lt;&gt;"YES",Calculator!$B$31&lt;Calculator!$G$22),"—",ROUND((1+SQRT(((50*POWER(80,POWER(COS(PI()*MOD(Calculator!$B$31/Calculator!$F$22,1)),2))-$C80)^2+(1500*ABS(SIN(2*PI()*MOD(Calculator!$B$31/Calculator!$F$22,1)))*IF(MOD(Calculator!$B$31/Calculator!$F$22,1)&lt;0.5,-1,1))^2)/((50*POWER(80,POWER(COS(PI()*MOD(Calculator!$B$31/Calculator!$F$22,1)),2))+$C80)^2+(1500*ABS(SIN(2*PI()*MOD(Calculator!$B$31/Calculator!$F$22,1)))*IF(MOD(Calculator!$B$31/Calculator!$F$22,1)&lt;0.5,-1,1))^2)))/(1-SQRT(((50*POWER(80,POWER(COS(PI()*MOD(Calculator!$B$31/Calculator!$F$22,1)),2))-$C80)^2+(1500*ABS(SIN(2*PI()*MOD(Calculator!$B$31/Calculator!$F$22,1)))*IF(MOD(Calculator!$B$31/Calculator!$F$22,1)&lt;0.5,-1,1))^2)/((50*POWER(80,POWER(COS(PI()*MOD(Calculator!$B$31/Calculator!$F$22,1)),2))+$C80)^2+(1500*ABS(SIN(2*PI()*MOD(Calculator!$B$31/Calculator!$F$22,1)))*IF(MOD(Calculator!$B$31/Calculator!$F$22,1)&lt;0.5,-1,1))^2))),2))</f>
        <v>—</v>
      </c>
      <c r="AM80" s="293" t="n">
        <f aca="false">IFERROR(ROUND((IF(ISNUMBER(AB80),AB80,0)+IF(ISNUMBER(AC80),AC80,0)+IF(ISNUMBER(AD80),AD80,0)+IF(ISNUMBER(AE80),AE80,0)+IF(ISNUMBER(AF80),AF80,0)+IF(ISNUMBER(AG80),AG80,0)+IF(ISNUMBER(AH80),AH80,0)+IF(ISNUMBER(AI80),AI80,0)+IF(ISNUMBER(AJ80),AJ80,0)+IF(ISNUMBER(AK80),AK80,0)+IF(ISNUMBER(AL80),AL80,0))/(IF(ISNUMBER(AB80),1,0)+IF(ISNUMBER(AC80),1,0)+IF(ISNUMBER(AD80),1,0)+IF(ISNUMBER(AE80),1,0)+IF(ISNUMBER(AF80),1,0)+IF(ISNUMBER(AG80),1,0)+IF(ISNUMBER(AH80),1,0)+IF(ISNUMBER(AI80),1,0)+IF(ISNUMBER(AJ80),1,0)+IF(ISNUMBER(AK80),1,0)+IF(ISNUMBER(AL80),1,0)),4),"")</f>
        <v>18.775</v>
      </c>
      <c r="AN80" s="299" t="str">
        <f aca="false">IF(OR(Calculator!$E$12&lt;&gt;"YES",Calculator!$B$32&lt;Calculator!$G$12),"—",ROUND((1+SQRT(((50*POWER(80,POWER(COS(PI()*MOD(Calculator!$B$32/Calculator!$F$12,1)),2))-$C80)^2+(1500*ABS(SIN(2*PI()*MOD(Calculator!$B$32/Calculator!$F$12,1)))*IF(MOD(Calculator!$B$32/Calculator!$F$12,1)&lt;0.5,-1,1))^2)/((50*POWER(80,POWER(COS(PI()*MOD(Calculator!$B$32/Calculator!$F$12,1)),2))+$C80)^2+(1500*ABS(SIN(2*PI()*MOD(Calculator!$B$32/Calculator!$F$12,1)))*IF(MOD(Calculator!$B$32/Calculator!$F$12,1)&lt;0.5,-1,1))^2)))/(1-SQRT(((50*POWER(80,POWER(COS(PI()*MOD(Calculator!$B$32/Calculator!$F$12,1)),2))-$C80)^2+(1500*ABS(SIN(2*PI()*MOD(Calculator!$B$32/Calculator!$F$12,1)))*IF(MOD(Calculator!$B$32/Calculator!$F$12,1)&lt;0.5,-1,1))^2)/((50*POWER(80,POWER(COS(PI()*MOD(Calculator!$B$32/Calculator!$F$12,1)),2))+$C80)^2+(1500*ABS(SIN(2*PI()*MOD(Calculator!$B$32/Calculator!$F$12,1)))*IF(MOD(Calculator!$B$32/Calculator!$F$12,1)&lt;0.5,-1,1))^2))),2))</f>
        <v>—</v>
      </c>
      <c r="AO80" s="299" t="str">
        <f aca="false">IF(OR(Calculator!$E$13&lt;&gt;"YES",Calculator!$B$32&lt;Calculator!$G$13),"—",ROUND((1+SQRT(((50*POWER(80,POWER(COS(PI()*MOD(Calculator!$B$32/Calculator!$F$13,1)),2))-$C80)^2+(1500*ABS(SIN(2*PI()*MOD(Calculator!$B$32/Calculator!$F$13,1)))*IF(MOD(Calculator!$B$32/Calculator!$F$13,1)&lt;0.5,-1,1))^2)/((50*POWER(80,POWER(COS(PI()*MOD(Calculator!$B$32/Calculator!$F$13,1)),2))+$C80)^2+(1500*ABS(SIN(2*PI()*MOD(Calculator!$B$32/Calculator!$F$13,1)))*IF(MOD(Calculator!$B$32/Calculator!$F$13,1)&lt;0.5,-1,1))^2)))/(1-SQRT(((50*POWER(80,POWER(COS(PI()*MOD(Calculator!$B$32/Calculator!$F$13,1)),2))-$C80)^2+(1500*ABS(SIN(2*PI()*MOD(Calculator!$B$32/Calculator!$F$13,1)))*IF(MOD(Calculator!$B$32/Calculator!$F$13,1)&lt;0.5,-1,1))^2)/((50*POWER(80,POWER(COS(PI()*MOD(Calculator!$B$32/Calculator!$F$13,1)),2))+$C80)^2+(1500*ABS(SIN(2*PI()*MOD(Calculator!$B$32/Calculator!$F$13,1)))*IF(MOD(Calculator!$B$32/Calculator!$F$13,1)&lt;0.5,-1,1))^2))),2))</f>
        <v>—</v>
      </c>
      <c r="AP80" s="299" t="str">
        <f aca="false">IF(OR(Calculator!$E$14&lt;&gt;"YES",Calculator!$B$32&lt;Calculator!$G$14),"—",ROUND((1+SQRT(((50*POWER(80,POWER(COS(PI()*MOD(Calculator!$B$32/Calculator!$F$14,1)),2))-$C80)^2+(1500*ABS(SIN(2*PI()*MOD(Calculator!$B$32/Calculator!$F$14,1)))*IF(MOD(Calculator!$B$32/Calculator!$F$14,1)&lt;0.5,-1,1))^2)/((50*POWER(80,POWER(COS(PI()*MOD(Calculator!$B$32/Calculator!$F$14,1)),2))+$C80)^2+(1500*ABS(SIN(2*PI()*MOD(Calculator!$B$32/Calculator!$F$14,1)))*IF(MOD(Calculator!$B$32/Calculator!$F$14,1)&lt;0.5,-1,1))^2)))/(1-SQRT(((50*POWER(80,POWER(COS(PI()*MOD(Calculator!$B$32/Calculator!$F$14,1)),2))-$C80)^2+(1500*ABS(SIN(2*PI()*MOD(Calculator!$B$32/Calculator!$F$14,1)))*IF(MOD(Calculator!$B$32/Calculator!$F$14,1)&lt;0.5,-1,1))^2)/((50*POWER(80,POWER(COS(PI()*MOD(Calculator!$B$32/Calculator!$F$14,1)),2))+$C80)^2+(1500*ABS(SIN(2*PI()*MOD(Calculator!$B$32/Calculator!$F$14,1)))*IF(MOD(Calculator!$B$32/Calculator!$F$14,1)&lt;0.5,-1,1))^2))),2))</f>
        <v>—</v>
      </c>
      <c r="AQ80" s="299" t="n">
        <f aca="false">IF(OR(Calculator!$E$15&lt;&gt;"YES",Calculator!$B$32&lt;Calculator!$G$15),"—",ROUND((1+SQRT(((50*POWER(80,POWER(COS(PI()*MOD(Calculator!$B$32/Calculator!$F$15,1)),2))-$C80)^2+(1500*ABS(SIN(2*PI()*MOD(Calculator!$B$32/Calculator!$F$15,1)))*IF(MOD(Calculator!$B$32/Calculator!$F$15,1)&lt;0.5,-1,1))^2)/((50*POWER(80,POWER(COS(PI()*MOD(Calculator!$B$32/Calculator!$F$15,1)),2))+$C80)^2+(1500*ABS(SIN(2*PI()*MOD(Calculator!$B$32/Calculator!$F$15,1)))*IF(MOD(Calculator!$B$32/Calculator!$F$15,1)&lt;0.5,-1,1))^2)))/(1-SQRT(((50*POWER(80,POWER(COS(PI()*MOD(Calculator!$B$32/Calculator!$F$15,1)),2))-$C80)^2+(1500*ABS(SIN(2*PI()*MOD(Calculator!$B$32/Calculator!$F$15,1)))*IF(MOD(Calculator!$B$32/Calculator!$F$15,1)&lt;0.5,-1,1))^2)/((50*POWER(80,POWER(COS(PI()*MOD(Calculator!$B$32/Calculator!$F$15,1)),2))+$C80)^2+(1500*ABS(SIN(2*PI()*MOD(Calculator!$B$32/Calculator!$F$15,1)))*IF(MOD(Calculator!$B$32/Calculator!$F$15,1)&lt;0.5,-1,1))^2))),2))</f>
        <v>2.51</v>
      </c>
      <c r="AR80" s="299" t="str">
        <f aca="false">IF(OR(Calculator!$E$16&lt;&gt;"YES",Calculator!$B$32&lt;Calculator!$G$16),"—",ROUND((1+SQRT(((50*POWER(80,POWER(COS(PI()*MOD(Calculator!$B$32/Calculator!$F$16,1)),2))-$C80)^2+(1500*ABS(SIN(2*PI()*MOD(Calculator!$B$32/Calculator!$F$16,1)))*IF(MOD(Calculator!$B$32/Calculator!$F$16,1)&lt;0.5,-1,1))^2)/((50*POWER(80,POWER(COS(PI()*MOD(Calculator!$B$32/Calculator!$F$16,1)),2))+$C80)^2+(1500*ABS(SIN(2*PI()*MOD(Calculator!$B$32/Calculator!$F$16,1)))*IF(MOD(Calculator!$B$32/Calculator!$F$16,1)&lt;0.5,-1,1))^2)))/(1-SQRT(((50*POWER(80,POWER(COS(PI()*MOD(Calculator!$B$32/Calculator!$F$16,1)),2))-$C80)^2+(1500*ABS(SIN(2*PI()*MOD(Calculator!$B$32/Calculator!$F$16,1)))*IF(MOD(Calculator!$B$32/Calculator!$F$16,1)&lt;0.5,-1,1))^2)/((50*POWER(80,POWER(COS(PI()*MOD(Calculator!$B$32/Calculator!$F$16,1)),2))+$C80)^2+(1500*ABS(SIN(2*PI()*MOD(Calculator!$B$32/Calculator!$F$16,1)))*IF(MOD(Calculator!$B$32/Calculator!$F$16,1)&lt;0.5,-1,1))^2))),2))</f>
        <v>—</v>
      </c>
      <c r="AS80" s="299" t="n">
        <f aca="false">IF(OR(Calculator!$E$17&lt;&gt;"YES",Calculator!$B$32&lt;Calculator!$G$17),"—",ROUND((1+SQRT(((50*POWER(80,POWER(COS(PI()*MOD(Calculator!$B$32/Calculator!$F$17,1)),2))-$C80)^2+(1500*ABS(SIN(2*PI()*MOD(Calculator!$B$32/Calculator!$F$17,1)))*IF(MOD(Calculator!$B$32/Calculator!$F$17,1)&lt;0.5,-1,1))^2)/((50*POWER(80,POWER(COS(PI()*MOD(Calculator!$B$32/Calculator!$F$17,1)),2))+$C80)^2+(1500*ABS(SIN(2*PI()*MOD(Calculator!$B$32/Calculator!$F$17,1)))*IF(MOD(Calculator!$B$32/Calculator!$F$17,1)&lt;0.5,-1,1))^2)))/(1-SQRT(((50*POWER(80,POWER(COS(PI()*MOD(Calculator!$B$32/Calculator!$F$17,1)),2))-$C80)^2+(1500*ABS(SIN(2*PI()*MOD(Calculator!$B$32/Calculator!$F$17,1)))*IF(MOD(Calculator!$B$32/Calculator!$F$17,1)&lt;0.5,-1,1))^2)/((50*POWER(80,POWER(COS(PI()*MOD(Calculator!$B$32/Calculator!$F$17,1)),2))+$C80)^2+(1500*ABS(SIN(2*PI()*MOD(Calculator!$B$32/Calculator!$F$17,1)))*IF(MOD(Calculator!$B$32/Calculator!$F$17,1)&lt;0.5,-1,1))^2))),2))</f>
        <v>17.21</v>
      </c>
      <c r="AT80" s="299" t="str">
        <f aca="false">IF(OR(Calculator!$E$18&lt;&gt;"YES",Calculator!$B$32&lt;Calculator!$G$18),"—",ROUND((1+SQRT(((50*POWER(80,POWER(COS(PI()*MOD(Calculator!$B$32/Calculator!$F$18,1)),2))-$C80)^2+(1500*ABS(SIN(2*PI()*MOD(Calculator!$B$32/Calculator!$F$18,1)))*IF(MOD(Calculator!$B$32/Calculator!$F$18,1)&lt;0.5,-1,1))^2)/((50*POWER(80,POWER(COS(PI()*MOD(Calculator!$B$32/Calculator!$F$18,1)),2))+$C80)^2+(1500*ABS(SIN(2*PI()*MOD(Calculator!$B$32/Calculator!$F$18,1)))*IF(MOD(Calculator!$B$32/Calculator!$F$18,1)&lt;0.5,-1,1))^2)))/(1-SQRT(((50*POWER(80,POWER(COS(PI()*MOD(Calculator!$B$32/Calculator!$F$18,1)),2))-$C80)^2+(1500*ABS(SIN(2*PI()*MOD(Calculator!$B$32/Calculator!$F$18,1)))*IF(MOD(Calculator!$B$32/Calculator!$F$18,1)&lt;0.5,-1,1))^2)/((50*POWER(80,POWER(COS(PI()*MOD(Calculator!$B$32/Calculator!$F$18,1)),2))+$C80)^2+(1500*ABS(SIN(2*PI()*MOD(Calculator!$B$32/Calculator!$F$18,1)))*IF(MOD(Calculator!$B$32/Calculator!$F$18,1)&lt;0.5,-1,1))^2))),2))</f>
        <v>—</v>
      </c>
      <c r="AU80" s="299" t="str">
        <f aca="false">IF(OR(Calculator!$E$19&lt;&gt;"YES",Calculator!$B$32&lt;Calculator!$G$19),"—",ROUND((1+SQRT(((50*POWER(80,POWER(COS(PI()*MOD(Calculator!$B$32/Calculator!$F$19,1)),2))-$C80)^2+(1500*ABS(SIN(2*PI()*MOD(Calculator!$B$32/Calculator!$F$19,1)))*IF(MOD(Calculator!$B$32/Calculator!$F$19,1)&lt;0.5,-1,1))^2)/((50*POWER(80,POWER(COS(PI()*MOD(Calculator!$B$32/Calculator!$F$19,1)),2))+$C80)^2+(1500*ABS(SIN(2*PI()*MOD(Calculator!$B$32/Calculator!$F$19,1)))*IF(MOD(Calculator!$B$32/Calculator!$F$19,1)&lt;0.5,-1,1))^2)))/(1-SQRT(((50*POWER(80,POWER(COS(PI()*MOD(Calculator!$B$32/Calculator!$F$19,1)),2))-$C80)^2+(1500*ABS(SIN(2*PI()*MOD(Calculator!$B$32/Calculator!$F$19,1)))*IF(MOD(Calculator!$B$32/Calculator!$F$19,1)&lt;0.5,-1,1))^2)/((50*POWER(80,POWER(COS(PI()*MOD(Calculator!$B$32/Calculator!$F$19,1)),2))+$C80)^2+(1500*ABS(SIN(2*PI()*MOD(Calculator!$B$32/Calculator!$F$19,1)))*IF(MOD(Calculator!$B$32/Calculator!$F$19,1)&lt;0.5,-1,1))^2))),2))</f>
        <v>—</v>
      </c>
      <c r="AV80" s="299" t="str">
        <f aca="false">IF(OR(Calculator!$E$20&lt;&gt;"YES",Calculator!$B$32&lt;Calculator!$G$20),"—",ROUND((1+SQRT(((50*POWER(80,POWER(COS(PI()*MOD(Calculator!$B$32/Calculator!$F$20,1)),2))-$C80)^2+(1500*ABS(SIN(2*PI()*MOD(Calculator!$B$32/Calculator!$F$20,1)))*IF(MOD(Calculator!$B$32/Calculator!$F$20,1)&lt;0.5,-1,1))^2)/((50*POWER(80,POWER(COS(PI()*MOD(Calculator!$B$32/Calculator!$F$20,1)),2))+$C80)^2+(1500*ABS(SIN(2*PI()*MOD(Calculator!$B$32/Calculator!$F$20,1)))*IF(MOD(Calculator!$B$32/Calculator!$F$20,1)&lt;0.5,-1,1))^2)))/(1-SQRT(((50*POWER(80,POWER(COS(PI()*MOD(Calculator!$B$32/Calculator!$F$20,1)),2))-$C80)^2+(1500*ABS(SIN(2*PI()*MOD(Calculator!$B$32/Calculator!$F$20,1)))*IF(MOD(Calculator!$B$32/Calculator!$F$20,1)&lt;0.5,-1,1))^2)/((50*POWER(80,POWER(COS(PI()*MOD(Calculator!$B$32/Calculator!$F$20,1)),2))+$C80)^2+(1500*ABS(SIN(2*PI()*MOD(Calculator!$B$32/Calculator!$F$20,1)))*IF(MOD(Calculator!$B$32/Calculator!$F$20,1)&lt;0.5,-1,1))^2))),2))</f>
        <v>—</v>
      </c>
      <c r="AW80" s="299" t="str">
        <f aca="false">IF(OR(Calculator!$E$21&lt;&gt;"YES",Calculator!$B$32&lt;Calculator!$G$21),"—",ROUND((1+SQRT(((50*POWER(80,POWER(COS(PI()*MOD(Calculator!$B$32/Calculator!$F$21,1)),2))-$C80)^2+(1500*ABS(SIN(2*PI()*MOD(Calculator!$B$32/Calculator!$F$21,1)))*IF(MOD(Calculator!$B$32/Calculator!$F$21,1)&lt;0.5,-1,1))^2)/((50*POWER(80,POWER(COS(PI()*MOD(Calculator!$B$32/Calculator!$F$21,1)),2))+$C80)^2+(1500*ABS(SIN(2*PI()*MOD(Calculator!$B$32/Calculator!$F$21,1)))*IF(MOD(Calculator!$B$32/Calculator!$F$21,1)&lt;0.5,-1,1))^2)))/(1-SQRT(((50*POWER(80,POWER(COS(PI()*MOD(Calculator!$B$32/Calculator!$F$21,1)),2))-$C80)^2+(1500*ABS(SIN(2*PI()*MOD(Calculator!$B$32/Calculator!$F$21,1)))*IF(MOD(Calculator!$B$32/Calculator!$F$21,1)&lt;0.5,-1,1))^2)/((50*POWER(80,POWER(COS(PI()*MOD(Calculator!$B$32/Calculator!$F$21,1)),2))+$C80)^2+(1500*ABS(SIN(2*PI()*MOD(Calculator!$B$32/Calculator!$F$21,1)))*IF(MOD(Calculator!$B$32/Calculator!$F$21,1)&lt;0.5,-1,1))^2))),2))</f>
        <v>—</v>
      </c>
      <c r="AX80" s="299" t="str">
        <f aca="false">IF(OR(Calculator!$E$22&lt;&gt;"YES",Calculator!$B$32&lt;Calculator!$G$22),"—",ROUND((1+SQRT(((50*POWER(80,POWER(COS(PI()*MOD(Calculator!$B$32/Calculator!$F$22,1)),2))-$C80)^2+(1500*ABS(SIN(2*PI()*MOD(Calculator!$B$32/Calculator!$F$22,1)))*IF(MOD(Calculator!$B$32/Calculator!$F$22,1)&lt;0.5,-1,1))^2)/((50*POWER(80,POWER(COS(PI()*MOD(Calculator!$B$32/Calculator!$F$22,1)),2))+$C80)^2+(1500*ABS(SIN(2*PI()*MOD(Calculator!$B$32/Calculator!$F$22,1)))*IF(MOD(Calculator!$B$32/Calculator!$F$22,1)&lt;0.5,-1,1))^2)))/(1-SQRT(((50*POWER(80,POWER(COS(PI()*MOD(Calculator!$B$32/Calculator!$F$22,1)),2))-$C80)^2+(1500*ABS(SIN(2*PI()*MOD(Calculator!$B$32/Calculator!$F$22,1)))*IF(MOD(Calculator!$B$32/Calculator!$F$22,1)&lt;0.5,-1,1))^2)/((50*POWER(80,POWER(COS(PI()*MOD(Calculator!$B$32/Calculator!$F$22,1)),2))+$C80)^2+(1500*ABS(SIN(2*PI()*MOD(Calculator!$B$32/Calculator!$F$22,1)))*IF(MOD(Calculator!$B$32/Calculator!$F$22,1)&lt;0.5,-1,1))^2))),2))</f>
        <v>—</v>
      </c>
      <c r="AY80" s="293" t="n">
        <f aca="false">IFERROR(ROUND((IF(ISNUMBER(AN80),AN80,0)+IF(ISNUMBER(AO80),AO80,0)+IF(ISNUMBER(AP80),AP80,0)+IF(ISNUMBER(AQ80),AQ80,0)+IF(ISNUMBER(AR80),AR80,0)+IF(ISNUMBER(AS80),AS80,0)+IF(ISNUMBER(AT80),AT80,0)+IF(ISNUMBER(AU80),AU80,0)+IF(ISNUMBER(AV80),AV80,0)+IF(ISNUMBER(AW80),AW80,0)+IF(ISNUMBER(AX80),AX80,0))/(IF(ISNUMBER(AN80),1,0)+IF(ISNUMBER(AO80),1,0)+IF(ISNUMBER(AP80),1,0)+IF(ISNUMBER(AQ80),1,0)+IF(ISNUMBER(AR80),1,0)+IF(ISNUMBER(AS80),1,0)+IF(ISNUMBER(AT80),1,0)+IF(ISNUMBER(AU80),1,0)+IF(ISNUMBER(AV80),1,0)+IF(ISNUMBER(AW80),1,0)+IF(ISNUMBER(AX80),1,0)),4),"")</f>
        <v>9.86</v>
      </c>
      <c r="AZ80" s="299" t="str">
        <f aca="false">IF(OR(Calculator!$E$12&lt;&gt;"YES",Calculator!$B$33&lt;Calculator!$G$12),"—",ROUND((1+SQRT(((50*POWER(80,POWER(COS(PI()*MOD(Calculator!$B$33/Calculator!$F$12,1)),2))-$C80)^2+(1500*ABS(SIN(2*PI()*MOD(Calculator!$B$33/Calculator!$F$12,1)))*IF(MOD(Calculator!$B$33/Calculator!$F$12,1)&lt;0.5,-1,1))^2)/((50*POWER(80,POWER(COS(PI()*MOD(Calculator!$B$33/Calculator!$F$12,1)),2))+$C80)^2+(1500*ABS(SIN(2*PI()*MOD(Calculator!$B$33/Calculator!$F$12,1)))*IF(MOD(Calculator!$B$33/Calculator!$F$12,1)&lt;0.5,-1,1))^2)))/(1-SQRT(((50*POWER(80,POWER(COS(PI()*MOD(Calculator!$B$33/Calculator!$F$12,1)),2))-$C80)^2+(1500*ABS(SIN(2*PI()*MOD(Calculator!$B$33/Calculator!$F$12,1)))*IF(MOD(Calculator!$B$33/Calculator!$F$12,1)&lt;0.5,-1,1))^2)/((50*POWER(80,POWER(COS(PI()*MOD(Calculator!$B$33/Calculator!$F$12,1)),2))+$C80)^2+(1500*ABS(SIN(2*PI()*MOD(Calculator!$B$33/Calculator!$F$12,1)))*IF(MOD(Calculator!$B$33/Calculator!$F$12,1)&lt;0.5,-1,1))^2))),2))</f>
        <v>—</v>
      </c>
      <c r="BA80" s="299" t="str">
        <f aca="false">IF(OR(Calculator!$E$13&lt;&gt;"YES",Calculator!$B$33&lt;Calculator!$G$13),"—",ROUND((1+SQRT(((50*POWER(80,POWER(COS(PI()*MOD(Calculator!$B$33/Calculator!$F$13,1)),2))-$C80)^2+(1500*ABS(SIN(2*PI()*MOD(Calculator!$B$33/Calculator!$F$13,1)))*IF(MOD(Calculator!$B$33/Calculator!$F$13,1)&lt;0.5,-1,1))^2)/((50*POWER(80,POWER(COS(PI()*MOD(Calculator!$B$33/Calculator!$F$13,1)),2))+$C80)^2+(1500*ABS(SIN(2*PI()*MOD(Calculator!$B$33/Calculator!$F$13,1)))*IF(MOD(Calculator!$B$33/Calculator!$F$13,1)&lt;0.5,-1,1))^2)))/(1-SQRT(((50*POWER(80,POWER(COS(PI()*MOD(Calculator!$B$33/Calculator!$F$13,1)),2))-$C80)^2+(1500*ABS(SIN(2*PI()*MOD(Calculator!$B$33/Calculator!$F$13,1)))*IF(MOD(Calculator!$B$33/Calculator!$F$13,1)&lt;0.5,-1,1))^2)/((50*POWER(80,POWER(COS(PI()*MOD(Calculator!$B$33/Calculator!$F$13,1)),2))+$C80)^2+(1500*ABS(SIN(2*PI()*MOD(Calculator!$B$33/Calculator!$F$13,1)))*IF(MOD(Calculator!$B$33/Calculator!$F$13,1)&lt;0.5,-1,1))^2))),2))</f>
        <v>—</v>
      </c>
      <c r="BB80" s="299" t="str">
        <f aca="false">IF(OR(Calculator!$E$14&lt;&gt;"YES",Calculator!$B$33&lt;Calculator!$G$14),"—",ROUND((1+SQRT(((50*POWER(80,POWER(COS(PI()*MOD(Calculator!$B$33/Calculator!$F$14,1)),2))-$C80)^2+(1500*ABS(SIN(2*PI()*MOD(Calculator!$B$33/Calculator!$F$14,1)))*IF(MOD(Calculator!$B$33/Calculator!$F$14,1)&lt;0.5,-1,1))^2)/((50*POWER(80,POWER(COS(PI()*MOD(Calculator!$B$33/Calculator!$F$14,1)),2))+$C80)^2+(1500*ABS(SIN(2*PI()*MOD(Calculator!$B$33/Calculator!$F$14,1)))*IF(MOD(Calculator!$B$33/Calculator!$F$14,1)&lt;0.5,-1,1))^2)))/(1-SQRT(((50*POWER(80,POWER(COS(PI()*MOD(Calculator!$B$33/Calculator!$F$14,1)),2))-$C80)^2+(1500*ABS(SIN(2*PI()*MOD(Calculator!$B$33/Calculator!$F$14,1)))*IF(MOD(Calculator!$B$33/Calculator!$F$14,1)&lt;0.5,-1,1))^2)/((50*POWER(80,POWER(COS(PI()*MOD(Calculator!$B$33/Calculator!$F$14,1)),2))+$C80)^2+(1500*ABS(SIN(2*PI()*MOD(Calculator!$B$33/Calculator!$F$14,1)))*IF(MOD(Calculator!$B$33/Calculator!$F$14,1)&lt;0.5,-1,1))^2))),2))</f>
        <v>—</v>
      </c>
      <c r="BC80" s="299" t="n">
        <f aca="false">IF(OR(Calculator!$E$15&lt;&gt;"YES",Calculator!$B$33&lt;Calculator!$G$15),"—",ROUND((1+SQRT(((50*POWER(80,POWER(COS(PI()*MOD(Calculator!$B$33/Calculator!$F$15,1)),2))-$C80)^2+(1500*ABS(SIN(2*PI()*MOD(Calculator!$B$33/Calculator!$F$15,1)))*IF(MOD(Calculator!$B$33/Calculator!$F$15,1)&lt;0.5,-1,1))^2)/((50*POWER(80,POWER(COS(PI()*MOD(Calculator!$B$33/Calculator!$F$15,1)),2))+$C80)^2+(1500*ABS(SIN(2*PI()*MOD(Calculator!$B$33/Calculator!$F$15,1)))*IF(MOD(Calculator!$B$33/Calculator!$F$15,1)&lt;0.5,-1,1))^2)))/(1-SQRT(((50*POWER(80,POWER(COS(PI()*MOD(Calculator!$B$33/Calculator!$F$15,1)),2))-$C80)^2+(1500*ABS(SIN(2*PI()*MOD(Calculator!$B$33/Calculator!$F$15,1)))*IF(MOD(Calculator!$B$33/Calculator!$F$15,1)&lt;0.5,-1,1))^2)/((50*POWER(80,POWER(COS(PI()*MOD(Calculator!$B$33/Calculator!$F$15,1)),2))+$C80)^2+(1500*ABS(SIN(2*PI()*MOD(Calculator!$B$33/Calculator!$F$15,1)))*IF(MOD(Calculator!$B$33/Calculator!$F$15,1)&lt;0.5,-1,1))^2))),2))</f>
        <v>2.67</v>
      </c>
      <c r="BD80" s="299" t="str">
        <f aca="false">IF(OR(Calculator!$E$16&lt;&gt;"YES",Calculator!$B$33&lt;Calculator!$G$16),"—",ROUND((1+SQRT(((50*POWER(80,POWER(COS(PI()*MOD(Calculator!$B$33/Calculator!$F$16,1)),2))-$C80)^2+(1500*ABS(SIN(2*PI()*MOD(Calculator!$B$33/Calculator!$F$16,1)))*IF(MOD(Calculator!$B$33/Calculator!$F$16,1)&lt;0.5,-1,1))^2)/((50*POWER(80,POWER(COS(PI()*MOD(Calculator!$B$33/Calculator!$F$16,1)),2))+$C80)^2+(1500*ABS(SIN(2*PI()*MOD(Calculator!$B$33/Calculator!$F$16,1)))*IF(MOD(Calculator!$B$33/Calculator!$F$16,1)&lt;0.5,-1,1))^2)))/(1-SQRT(((50*POWER(80,POWER(COS(PI()*MOD(Calculator!$B$33/Calculator!$F$16,1)),2))-$C80)^2+(1500*ABS(SIN(2*PI()*MOD(Calculator!$B$33/Calculator!$F$16,1)))*IF(MOD(Calculator!$B$33/Calculator!$F$16,1)&lt;0.5,-1,1))^2)/((50*POWER(80,POWER(COS(PI()*MOD(Calculator!$B$33/Calculator!$F$16,1)),2))+$C80)^2+(1500*ABS(SIN(2*PI()*MOD(Calculator!$B$33/Calculator!$F$16,1)))*IF(MOD(Calculator!$B$33/Calculator!$F$16,1)&lt;0.5,-1,1))^2))),2))</f>
        <v>—</v>
      </c>
      <c r="BE80" s="299" t="n">
        <f aca="false">IF(OR(Calculator!$E$17&lt;&gt;"YES",Calculator!$B$33&lt;Calculator!$G$17),"—",ROUND((1+SQRT(((50*POWER(80,POWER(COS(PI()*MOD(Calculator!$B$33/Calculator!$F$17,1)),2))-$C80)^2+(1500*ABS(SIN(2*PI()*MOD(Calculator!$B$33/Calculator!$F$17,1)))*IF(MOD(Calculator!$B$33/Calculator!$F$17,1)&lt;0.5,-1,1))^2)/((50*POWER(80,POWER(COS(PI()*MOD(Calculator!$B$33/Calculator!$F$17,1)),2))+$C80)^2+(1500*ABS(SIN(2*PI()*MOD(Calculator!$B$33/Calculator!$F$17,1)))*IF(MOD(Calculator!$B$33/Calculator!$F$17,1)&lt;0.5,-1,1))^2)))/(1-SQRT(((50*POWER(80,POWER(COS(PI()*MOD(Calculator!$B$33/Calculator!$F$17,1)),2))-$C80)^2+(1500*ABS(SIN(2*PI()*MOD(Calculator!$B$33/Calculator!$F$17,1)))*IF(MOD(Calculator!$B$33/Calculator!$F$17,1)&lt;0.5,-1,1))^2)/((50*POWER(80,POWER(COS(PI()*MOD(Calculator!$B$33/Calculator!$F$17,1)),2))+$C80)^2+(1500*ABS(SIN(2*PI()*MOD(Calculator!$B$33/Calculator!$F$17,1)))*IF(MOD(Calculator!$B$33/Calculator!$F$17,1)&lt;0.5,-1,1))^2))),2))</f>
        <v>19.15</v>
      </c>
      <c r="BF80" s="299" t="str">
        <f aca="false">IF(OR(Calculator!$E$18&lt;&gt;"YES",Calculator!$B$33&lt;Calculator!$G$18),"—",ROUND((1+SQRT(((50*POWER(80,POWER(COS(PI()*MOD(Calculator!$B$33/Calculator!$F$18,1)),2))-$C80)^2+(1500*ABS(SIN(2*PI()*MOD(Calculator!$B$33/Calculator!$F$18,1)))*IF(MOD(Calculator!$B$33/Calculator!$F$18,1)&lt;0.5,-1,1))^2)/((50*POWER(80,POWER(COS(PI()*MOD(Calculator!$B$33/Calculator!$F$18,1)),2))+$C80)^2+(1500*ABS(SIN(2*PI()*MOD(Calculator!$B$33/Calculator!$F$18,1)))*IF(MOD(Calculator!$B$33/Calculator!$F$18,1)&lt;0.5,-1,1))^2)))/(1-SQRT(((50*POWER(80,POWER(COS(PI()*MOD(Calculator!$B$33/Calculator!$F$18,1)),2))-$C80)^2+(1500*ABS(SIN(2*PI()*MOD(Calculator!$B$33/Calculator!$F$18,1)))*IF(MOD(Calculator!$B$33/Calculator!$F$18,1)&lt;0.5,-1,1))^2)/((50*POWER(80,POWER(COS(PI()*MOD(Calculator!$B$33/Calculator!$F$18,1)),2))+$C80)^2+(1500*ABS(SIN(2*PI()*MOD(Calculator!$B$33/Calculator!$F$18,1)))*IF(MOD(Calculator!$B$33/Calculator!$F$18,1)&lt;0.5,-1,1))^2))),2))</f>
        <v>—</v>
      </c>
      <c r="BG80" s="299" t="str">
        <f aca="false">IF(OR(Calculator!$E$19&lt;&gt;"YES",Calculator!$B$33&lt;Calculator!$G$19),"—",ROUND((1+SQRT(((50*POWER(80,POWER(COS(PI()*MOD(Calculator!$B$33/Calculator!$F$19,1)),2))-$C80)^2+(1500*ABS(SIN(2*PI()*MOD(Calculator!$B$33/Calculator!$F$19,1)))*IF(MOD(Calculator!$B$33/Calculator!$F$19,1)&lt;0.5,-1,1))^2)/((50*POWER(80,POWER(COS(PI()*MOD(Calculator!$B$33/Calculator!$F$19,1)),2))+$C80)^2+(1500*ABS(SIN(2*PI()*MOD(Calculator!$B$33/Calculator!$F$19,1)))*IF(MOD(Calculator!$B$33/Calculator!$F$19,1)&lt;0.5,-1,1))^2)))/(1-SQRT(((50*POWER(80,POWER(COS(PI()*MOD(Calculator!$B$33/Calculator!$F$19,1)),2))-$C80)^2+(1500*ABS(SIN(2*PI()*MOD(Calculator!$B$33/Calculator!$F$19,1)))*IF(MOD(Calculator!$B$33/Calculator!$F$19,1)&lt;0.5,-1,1))^2)/((50*POWER(80,POWER(COS(PI()*MOD(Calculator!$B$33/Calculator!$F$19,1)),2))+$C80)^2+(1500*ABS(SIN(2*PI()*MOD(Calculator!$B$33/Calculator!$F$19,1)))*IF(MOD(Calculator!$B$33/Calculator!$F$19,1)&lt;0.5,-1,1))^2))),2))</f>
        <v>—</v>
      </c>
      <c r="BH80" s="299" t="str">
        <f aca="false">IF(OR(Calculator!$E$20&lt;&gt;"YES",Calculator!$B$33&lt;Calculator!$G$20),"—",ROUND((1+SQRT(((50*POWER(80,POWER(COS(PI()*MOD(Calculator!$B$33/Calculator!$F$20,1)),2))-$C80)^2+(1500*ABS(SIN(2*PI()*MOD(Calculator!$B$33/Calculator!$F$20,1)))*IF(MOD(Calculator!$B$33/Calculator!$F$20,1)&lt;0.5,-1,1))^2)/((50*POWER(80,POWER(COS(PI()*MOD(Calculator!$B$33/Calculator!$F$20,1)),2))+$C80)^2+(1500*ABS(SIN(2*PI()*MOD(Calculator!$B$33/Calculator!$F$20,1)))*IF(MOD(Calculator!$B$33/Calculator!$F$20,1)&lt;0.5,-1,1))^2)))/(1-SQRT(((50*POWER(80,POWER(COS(PI()*MOD(Calculator!$B$33/Calculator!$F$20,1)),2))-$C80)^2+(1500*ABS(SIN(2*PI()*MOD(Calculator!$B$33/Calculator!$F$20,1)))*IF(MOD(Calculator!$B$33/Calculator!$F$20,1)&lt;0.5,-1,1))^2)/((50*POWER(80,POWER(COS(PI()*MOD(Calculator!$B$33/Calculator!$F$20,1)),2))+$C80)^2+(1500*ABS(SIN(2*PI()*MOD(Calculator!$B$33/Calculator!$F$20,1)))*IF(MOD(Calculator!$B$33/Calculator!$F$20,1)&lt;0.5,-1,1))^2))),2))</f>
        <v>—</v>
      </c>
      <c r="BI80" s="299" t="str">
        <f aca="false">IF(OR(Calculator!$E$21&lt;&gt;"YES",Calculator!$B$33&lt;Calculator!$G$21),"—",ROUND((1+SQRT(((50*POWER(80,POWER(COS(PI()*MOD(Calculator!$B$33/Calculator!$F$21,1)),2))-$C80)^2+(1500*ABS(SIN(2*PI()*MOD(Calculator!$B$33/Calculator!$F$21,1)))*IF(MOD(Calculator!$B$33/Calculator!$F$21,1)&lt;0.5,-1,1))^2)/((50*POWER(80,POWER(COS(PI()*MOD(Calculator!$B$33/Calculator!$F$21,1)),2))+$C80)^2+(1500*ABS(SIN(2*PI()*MOD(Calculator!$B$33/Calculator!$F$21,1)))*IF(MOD(Calculator!$B$33/Calculator!$F$21,1)&lt;0.5,-1,1))^2)))/(1-SQRT(((50*POWER(80,POWER(COS(PI()*MOD(Calculator!$B$33/Calculator!$F$21,1)),2))-$C80)^2+(1500*ABS(SIN(2*PI()*MOD(Calculator!$B$33/Calculator!$F$21,1)))*IF(MOD(Calculator!$B$33/Calculator!$F$21,1)&lt;0.5,-1,1))^2)/((50*POWER(80,POWER(COS(PI()*MOD(Calculator!$B$33/Calculator!$F$21,1)),2))+$C80)^2+(1500*ABS(SIN(2*PI()*MOD(Calculator!$B$33/Calculator!$F$21,1)))*IF(MOD(Calculator!$B$33/Calculator!$F$21,1)&lt;0.5,-1,1))^2))),2))</f>
        <v>—</v>
      </c>
      <c r="BJ80" s="299" t="str">
        <f aca="false">IF(OR(Calculator!$E$22&lt;&gt;"YES",Calculator!$B$33&lt;Calculator!$G$22),"—",ROUND((1+SQRT(((50*POWER(80,POWER(COS(PI()*MOD(Calculator!$B$33/Calculator!$F$22,1)),2))-$C80)^2+(1500*ABS(SIN(2*PI()*MOD(Calculator!$B$33/Calculator!$F$22,1)))*IF(MOD(Calculator!$B$33/Calculator!$F$22,1)&lt;0.5,-1,1))^2)/((50*POWER(80,POWER(COS(PI()*MOD(Calculator!$B$33/Calculator!$F$22,1)),2))+$C80)^2+(1500*ABS(SIN(2*PI()*MOD(Calculator!$B$33/Calculator!$F$22,1)))*IF(MOD(Calculator!$B$33/Calculator!$F$22,1)&lt;0.5,-1,1))^2)))/(1-SQRT(((50*POWER(80,POWER(COS(PI()*MOD(Calculator!$B$33/Calculator!$F$22,1)),2))-$C80)^2+(1500*ABS(SIN(2*PI()*MOD(Calculator!$B$33/Calculator!$F$22,1)))*IF(MOD(Calculator!$B$33/Calculator!$F$22,1)&lt;0.5,-1,1))^2)/((50*POWER(80,POWER(COS(PI()*MOD(Calculator!$B$33/Calculator!$F$22,1)),2))+$C80)^2+(1500*ABS(SIN(2*PI()*MOD(Calculator!$B$33/Calculator!$F$22,1)))*IF(MOD(Calculator!$B$33/Calculator!$F$22,1)&lt;0.5,-1,1))^2))),2))</f>
        <v>—</v>
      </c>
      <c r="BK80" s="293" t="n">
        <f aca="false">IFERROR(ROUND((IF(ISNUMBER(AZ80),AZ80,0)+IF(ISNUMBER(BA80),BA80,0)+IF(ISNUMBER(BB80),BB80,0)+IF(ISNUMBER(BC80),BC80,0)+IF(ISNUMBER(BD80),BD80,0)+IF(ISNUMBER(BE80),BE80,0)+IF(ISNUMBER(BF80),BF80,0)+IF(ISNUMBER(BG80),BG80,0)+IF(ISNUMBER(BH80),BH80,0)+IF(ISNUMBER(BI80),BI80,0)+IF(ISNUMBER(BJ80),BJ80,0))/(IF(ISNUMBER(AZ80),1,0)+IF(ISNUMBER(BA80),1,0)+IF(ISNUMBER(BB80),1,0)+IF(ISNUMBER(BC80),1,0)+IF(ISNUMBER(BD80),1,0)+IF(ISNUMBER(BE80),1,0)+IF(ISNUMBER(BF80),1,0)+IF(ISNUMBER(BG80),1,0)+IF(ISNUMBER(BH80),1,0)+IF(ISNUMBER(BI80),1,0)+IF(ISNUMBER(BJ80),1,0)),4),"")</f>
        <v>10.91</v>
      </c>
      <c r="BM80" s="253" t="str">
        <f aca="false">IF(OR(Calculator!$E$12&lt;&gt;"YES",Calculator!$B$29&lt;Calculator!$G$12),"—",ROUND((1+SQRT(((50*POWER(80,POWER(COS(PI()*MOD(Calculator!$B$29/Calculator!$F$12,1)),2))+MIN(500,MAX(30,100*EXP(-0.3*'VSWR Calculator'!$C$24)*(1+3*ABS(MOD('VSWR Calculator'!$C$23/Calculator!$F$12/2,1)-0.5))))/'VSWR Calculator'!$C$25)-$C80)^2+(1500*ABS(SIN(2*PI()*MOD(Calculator!$B$29/Calculator!$F$12,1)))*IF(MOD(Calculator!$B$29/Calculator!$F$12,1)&lt;0.5,-1,1))^2)/SQRT(((50*POWER(80,POWER(COS(PI()*MOD(Calculator!$B$29/Calculator!$F$12,1)),2))+MIN(500,MAX(30,100*EXP(-0.3*'VSWR Calculator'!$C$24)*(1+3*ABS(MOD('VSWR Calculator'!$C$23/Calculator!$F$12/2,1)-0.5))))/'VSWR Calculator'!$C$25)+$C80)^2+(1500*ABS(SIN(2*PI()*MOD(Calculator!$B$29/Calculator!$F$12,1)))*IF(MOD(Calculator!$B$29/Calculator!$F$12,1)&lt;0.5,-1,1))^2))/(1-SQRT(((50*POWER(80,POWER(COS(PI()*MOD(Calculator!$B$29/Calculator!$F$12,1)),2))+MIN(500,MAX(30,100*EXP(-0.3*'VSWR Calculator'!$C$24)*(1+3*ABS(MOD('VSWR Calculator'!$C$23/Calculator!$F$12/2,1)-0.5))))/'VSWR Calculator'!$C$25)-$C80)^2+(1500*ABS(SIN(2*PI()*MOD(Calculator!$B$29/Calculator!$F$12,1)))*IF(MOD(Calculator!$B$29/Calculator!$F$12,1)&lt;0.5,-1,1))^2)/SQRT(((50*POWER(80,POWER(COS(PI()*MOD(Calculator!$B$29/Calculator!$F$12,1)),2))+MIN(500,MAX(30,100*EXP(-0.3*'VSWR Calculator'!$C$24)*(1+3*ABS(MOD('VSWR Calculator'!$C$23/Calculator!$F$12/2,1)-0.5))))/'VSWR Calculator'!$C$25)+$C80)^2+(1500*ABS(SIN(2*PI()*MOD(Calculator!$B$29/Calculator!$F$12,1)))*IF(MOD(Calculator!$B$29/Calculator!$F$12,1)&lt;0.5,-1,1))^2)),2))</f>
        <v>—</v>
      </c>
      <c r="BN80" s="253" t="str">
        <f aca="false">IF(OR(Calculator!$E$13&lt;&gt;"YES",Calculator!$B$29&lt;Calculator!$G$13),"—",ROUND((1+SQRT(((50*POWER(80,POWER(COS(PI()*MOD(Calculator!$B$29/Calculator!$F$13,1)),2))+MIN(500,MAX(30,100*EXP(-0.3*'VSWR Calculator'!$C$24)*(1+3*ABS(MOD('VSWR Calculator'!$C$23/Calculator!$F$13/2,1)-0.5))))/'VSWR Calculator'!$C$25)-$C80)^2+(1500*ABS(SIN(2*PI()*MOD(Calculator!$B$29/Calculator!$F$13,1)))*IF(MOD(Calculator!$B$29/Calculator!$F$13,1)&lt;0.5,-1,1))^2)/SQRT(((50*POWER(80,POWER(COS(PI()*MOD(Calculator!$B$29/Calculator!$F$13,1)),2))+MIN(500,MAX(30,100*EXP(-0.3*'VSWR Calculator'!$C$24)*(1+3*ABS(MOD('VSWR Calculator'!$C$23/Calculator!$F$13/2,1)-0.5))))/'VSWR Calculator'!$C$25)+$C80)^2+(1500*ABS(SIN(2*PI()*MOD(Calculator!$B$29/Calculator!$F$13,1)))*IF(MOD(Calculator!$B$29/Calculator!$F$13,1)&lt;0.5,-1,1))^2))/(1-SQRT(((50*POWER(80,POWER(COS(PI()*MOD(Calculator!$B$29/Calculator!$F$13,1)),2))+MIN(500,MAX(30,100*EXP(-0.3*'VSWR Calculator'!$C$24)*(1+3*ABS(MOD('VSWR Calculator'!$C$23/Calculator!$F$13/2,1)-0.5))))/'VSWR Calculator'!$C$25)-$C80)^2+(1500*ABS(SIN(2*PI()*MOD(Calculator!$B$29/Calculator!$F$13,1)))*IF(MOD(Calculator!$B$29/Calculator!$F$13,1)&lt;0.5,-1,1))^2)/SQRT(((50*POWER(80,POWER(COS(PI()*MOD(Calculator!$B$29/Calculator!$F$13,1)),2))+MIN(500,MAX(30,100*EXP(-0.3*'VSWR Calculator'!$C$24)*(1+3*ABS(MOD('VSWR Calculator'!$C$23/Calculator!$F$13/2,1)-0.5))))/'VSWR Calculator'!$C$25)+$C80)^2+(1500*ABS(SIN(2*PI()*MOD(Calculator!$B$29/Calculator!$F$13,1)))*IF(MOD(Calculator!$B$29/Calculator!$F$13,1)&lt;0.5,-1,1))^2)),2))</f>
        <v>—</v>
      </c>
      <c r="BO80" s="253" t="str">
        <f aca="false">IF(OR(Calculator!$E$14&lt;&gt;"YES",Calculator!$B$29&lt;Calculator!$G$14),"—",ROUND((1+SQRT(((50*POWER(80,POWER(COS(PI()*MOD(Calculator!$B$29/Calculator!$F$14,1)),2))+MIN(500,MAX(30,100*EXP(-0.3*'VSWR Calculator'!$C$24)*(1+3*ABS(MOD('VSWR Calculator'!$C$23/Calculator!$F$14/2,1)-0.5))))/'VSWR Calculator'!$C$25)-$C80)^2+(1500*ABS(SIN(2*PI()*MOD(Calculator!$B$29/Calculator!$F$14,1)))*IF(MOD(Calculator!$B$29/Calculator!$F$14,1)&lt;0.5,-1,1))^2)/SQRT(((50*POWER(80,POWER(COS(PI()*MOD(Calculator!$B$29/Calculator!$F$14,1)),2))+MIN(500,MAX(30,100*EXP(-0.3*'VSWR Calculator'!$C$24)*(1+3*ABS(MOD('VSWR Calculator'!$C$23/Calculator!$F$14/2,1)-0.5))))/'VSWR Calculator'!$C$25)+$C80)^2+(1500*ABS(SIN(2*PI()*MOD(Calculator!$B$29/Calculator!$F$14,1)))*IF(MOD(Calculator!$B$29/Calculator!$F$14,1)&lt;0.5,-1,1))^2))/(1-SQRT(((50*POWER(80,POWER(COS(PI()*MOD(Calculator!$B$29/Calculator!$F$14,1)),2))+MIN(500,MAX(30,100*EXP(-0.3*'VSWR Calculator'!$C$24)*(1+3*ABS(MOD('VSWR Calculator'!$C$23/Calculator!$F$14/2,1)-0.5))))/'VSWR Calculator'!$C$25)-$C80)^2+(1500*ABS(SIN(2*PI()*MOD(Calculator!$B$29/Calculator!$F$14,1)))*IF(MOD(Calculator!$B$29/Calculator!$F$14,1)&lt;0.5,-1,1))^2)/SQRT(((50*POWER(80,POWER(COS(PI()*MOD(Calculator!$B$29/Calculator!$F$14,1)),2))+MIN(500,MAX(30,100*EXP(-0.3*'VSWR Calculator'!$C$24)*(1+3*ABS(MOD('VSWR Calculator'!$C$23/Calculator!$F$14/2,1)-0.5))))/'VSWR Calculator'!$C$25)+$C80)^2+(1500*ABS(SIN(2*PI()*MOD(Calculator!$B$29/Calculator!$F$14,1)))*IF(MOD(Calculator!$B$29/Calculator!$F$14,1)&lt;0.5,-1,1))^2)),2))</f>
        <v>—</v>
      </c>
      <c r="BP80" s="253" t="n">
        <f aca="false">IF(OR(Calculator!$E$15&lt;&gt;"YES",Calculator!$B$29&lt;Calculator!$G$15),"—",ROUND((1+SQRT(((50*POWER(80,POWER(COS(PI()*MOD(Calculator!$B$29/Calculator!$F$15,1)),2))+MIN(500,MAX(30,100*EXP(-0.3*'VSWR Calculator'!$C$24)*(1+3*ABS(MOD('VSWR Calculator'!$C$23/Calculator!$F$15/2,1)-0.5))))/'VSWR Calculator'!$C$25)-$C80)^2+(1500*ABS(SIN(2*PI()*MOD(Calculator!$B$29/Calculator!$F$15,1)))*IF(MOD(Calculator!$B$29/Calculator!$F$15,1)&lt;0.5,-1,1))^2)/SQRT(((50*POWER(80,POWER(COS(PI()*MOD(Calculator!$B$29/Calculator!$F$15,1)),2))+MIN(500,MAX(30,100*EXP(-0.3*'VSWR Calculator'!$C$24)*(1+3*ABS(MOD('VSWR Calculator'!$C$23/Calculator!$F$15/2,1)-0.5))))/'VSWR Calculator'!$C$25)+$C80)^2+(1500*ABS(SIN(2*PI()*MOD(Calculator!$B$29/Calculator!$F$15,1)))*IF(MOD(Calculator!$B$29/Calculator!$F$15,1)&lt;0.5,-1,1))^2))/(1-SQRT(((50*POWER(80,POWER(COS(PI()*MOD(Calculator!$B$29/Calculator!$F$15,1)),2))+MIN(500,MAX(30,100*EXP(-0.3*'VSWR Calculator'!$C$24)*(1+3*ABS(MOD('VSWR Calculator'!$C$23/Calculator!$F$15/2,1)-0.5))))/'VSWR Calculator'!$C$25)-$C80)^2+(1500*ABS(SIN(2*PI()*MOD(Calculator!$B$29/Calculator!$F$15,1)))*IF(MOD(Calculator!$B$29/Calculator!$F$15,1)&lt;0.5,-1,1))^2)/SQRT(((50*POWER(80,POWER(COS(PI()*MOD(Calculator!$B$29/Calculator!$F$15,1)),2))+MIN(500,MAX(30,100*EXP(-0.3*'VSWR Calculator'!$C$24)*(1+3*ABS(MOD('VSWR Calculator'!$C$23/Calculator!$F$15/2,1)-0.5))))/'VSWR Calculator'!$C$25)+$C80)^2+(1500*ABS(SIN(2*PI()*MOD(Calculator!$B$29/Calculator!$F$15,1)))*IF(MOD(Calculator!$B$29/Calculator!$F$15,1)&lt;0.5,-1,1))^2)),2))</f>
        <v>16.02</v>
      </c>
      <c r="BQ80" s="253" t="str">
        <f aca="false">IF(OR(Calculator!$E$16&lt;&gt;"YES",Calculator!$B$29&lt;Calculator!$G$16),"—",ROUND((1+SQRT(((50*POWER(80,POWER(COS(PI()*MOD(Calculator!$B$29/Calculator!$F$16,1)),2))+MIN(500,MAX(30,100*EXP(-0.3*'VSWR Calculator'!$C$24)*(1+3*ABS(MOD('VSWR Calculator'!$C$23/Calculator!$F$16/2,1)-0.5))))/'VSWR Calculator'!$C$25)-$C80)^2+(1500*ABS(SIN(2*PI()*MOD(Calculator!$B$29/Calculator!$F$16,1)))*IF(MOD(Calculator!$B$29/Calculator!$F$16,1)&lt;0.5,-1,1))^2)/SQRT(((50*POWER(80,POWER(COS(PI()*MOD(Calculator!$B$29/Calculator!$F$16,1)),2))+MIN(500,MAX(30,100*EXP(-0.3*'VSWR Calculator'!$C$24)*(1+3*ABS(MOD('VSWR Calculator'!$C$23/Calculator!$F$16/2,1)-0.5))))/'VSWR Calculator'!$C$25)+$C80)^2+(1500*ABS(SIN(2*PI()*MOD(Calculator!$B$29/Calculator!$F$16,1)))*IF(MOD(Calculator!$B$29/Calculator!$F$16,1)&lt;0.5,-1,1))^2))/(1-SQRT(((50*POWER(80,POWER(COS(PI()*MOD(Calculator!$B$29/Calculator!$F$16,1)),2))+MIN(500,MAX(30,100*EXP(-0.3*'VSWR Calculator'!$C$24)*(1+3*ABS(MOD('VSWR Calculator'!$C$23/Calculator!$F$16/2,1)-0.5))))/'VSWR Calculator'!$C$25)-$C80)^2+(1500*ABS(SIN(2*PI()*MOD(Calculator!$B$29/Calculator!$F$16,1)))*IF(MOD(Calculator!$B$29/Calculator!$F$16,1)&lt;0.5,-1,1))^2)/SQRT(((50*POWER(80,POWER(COS(PI()*MOD(Calculator!$B$29/Calculator!$F$16,1)),2))+MIN(500,MAX(30,100*EXP(-0.3*'VSWR Calculator'!$C$24)*(1+3*ABS(MOD('VSWR Calculator'!$C$23/Calculator!$F$16/2,1)-0.5))))/'VSWR Calculator'!$C$25)+$C80)^2+(1500*ABS(SIN(2*PI()*MOD(Calculator!$B$29/Calculator!$F$16,1)))*IF(MOD(Calculator!$B$29/Calculator!$F$16,1)&lt;0.5,-1,1))^2)),2))</f>
        <v>—</v>
      </c>
      <c r="BR80" s="253" t="n">
        <f aca="false">IF(OR(Calculator!$E$17&lt;&gt;"YES",Calculator!$B$29&lt;Calculator!$G$17),"—",ROUND((1+SQRT(((50*POWER(80,POWER(COS(PI()*MOD(Calculator!$B$29/Calculator!$F$17,1)),2))+MIN(500,MAX(30,100*EXP(-0.3*'VSWR Calculator'!$C$24)*(1+3*ABS(MOD('VSWR Calculator'!$C$23/Calculator!$F$17/2,1)-0.5))))/'VSWR Calculator'!$C$25)-$C80)^2+(1500*ABS(SIN(2*PI()*MOD(Calculator!$B$29/Calculator!$F$17,1)))*IF(MOD(Calculator!$B$29/Calculator!$F$17,1)&lt;0.5,-1,1))^2)/SQRT(((50*POWER(80,POWER(COS(PI()*MOD(Calculator!$B$29/Calculator!$F$17,1)),2))+MIN(500,MAX(30,100*EXP(-0.3*'VSWR Calculator'!$C$24)*(1+3*ABS(MOD('VSWR Calculator'!$C$23/Calculator!$F$17/2,1)-0.5))))/'VSWR Calculator'!$C$25)+$C80)^2+(1500*ABS(SIN(2*PI()*MOD(Calculator!$B$29/Calculator!$F$17,1)))*IF(MOD(Calculator!$B$29/Calculator!$F$17,1)&lt;0.5,-1,1))^2))/(1-SQRT(((50*POWER(80,POWER(COS(PI()*MOD(Calculator!$B$29/Calculator!$F$17,1)),2))+MIN(500,MAX(30,100*EXP(-0.3*'VSWR Calculator'!$C$24)*(1+3*ABS(MOD('VSWR Calculator'!$C$23/Calculator!$F$17/2,1)-0.5))))/'VSWR Calculator'!$C$25)-$C80)^2+(1500*ABS(SIN(2*PI()*MOD(Calculator!$B$29/Calculator!$F$17,1)))*IF(MOD(Calculator!$B$29/Calculator!$F$17,1)&lt;0.5,-1,1))^2)/SQRT(((50*POWER(80,POWER(COS(PI()*MOD(Calculator!$B$29/Calculator!$F$17,1)),2))+MIN(500,MAX(30,100*EXP(-0.3*'VSWR Calculator'!$C$24)*(1+3*ABS(MOD('VSWR Calculator'!$C$23/Calculator!$F$17/2,1)-0.5))))/'VSWR Calculator'!$C$25)+$C80)^2+(1500*ABS(SIN(2*PI()*MOD(Calculator!$B$29/Calculator!$F$17,1)))*IF(MOD(Calculator!$B$29/Calculator!$F$17,1)&lt;0.5,-1,1))^2)),2))</f>
        <v>15.49</v>
      </c>
      <c r="BS80" s="253" t="str">
        <f aca="false">IF(OR(Calculator!$E$18&lt;&gt;"YES",Calculator!$B$29&lt;Calculator!$G$18),"—",ROUND((1+SQRT(((50*POWER(80,POWER(COS(PI()*MOD(Calculator!$B$29/Calculator!$F$18,1)),2))+MIN(500,MAX(30,100*EXP(-0.3*'VSWR Calculator'!$C$24)*(1+3*ABS(MOD('VSWR Calculator'!$C$23/Calculator!$F$18/2,1)-0.5))))/'VSWR Calculator'!$C$25)-$C80)^2+(1500*ABS(SIN(2*PI()*MOD(Calculator!$B$29/Calculator!$F$18,1)))*IF(MOD(Calculator!$B$29/Calculator!$F$18,1)&lt;0.5,-1,1))^2)/SQRT(((50*POWER(80,POWER(COS(PI()*MOD(Calculator!$B$29/Calculator!$F$18,1)),2))+MIN(500,MAX(30,100*EXP(-0.3*'VSWR Calculator'!$C$24)*(1+3*ABS(MOD('VSWR Calculator'!$C$23/Calculator!$F$18/2,1)-0.5))))/'VSWR Calculator'!$C$25)+$C80)^2+(1500*ABS(SIN(2*PI()*MOD(Calculator!$B$29/Calculator!$F$18,1)))*IF(MOD(Calculator!$B$29/Calculator!$F$18,1)&lt;0.5,-1,1))^2))/(1-SQRT(((50*POWER(80,POWER(COS(PI()*MOD(Calculator!$B$29/Calculator!$F$18,1)),2))+MIN(500,MAX(30,100*EXP(-0.3*'VSWR Calculator'!$C$24)*(1+3*ABS(MOD('VSWR Calculator'!$C$23/Calculator!$F$18/2,1)-0.5))))/'VSWR Calculator'!$C$25)-$C80)^2+(1500*ABS(SIN(2*PI()*MOD(Calculator!$B$29/Calculator!$F$18,1)))*IF(MOD(Calculator!$B$29/Calculator!$F$18,1)&lt;0.5,-1,1))^2)/SQRT(((50*POWER(80,POWER(COS(PI()*MOD(Calculator!$B$29/Calculator!$F$18,1)),2))+MIN(500,MAX(30,100*EXP(-0.3*'VSWR Calculator'!$C$24)*(1+3*ABS(MOD('VSWR Calculator'!$C$23/Calculator!$F$18/2,1)-0.5))))/'VSWR Calculator'!$C$25)+$C80)^2+(1500*ABS(SIN(2*PI()*MOD(Calculator!$B$29/Calculator!$F$18,1)))*IF(MOD(Calculator!$B$29/Calculator!$F$18,1)&lt;0.5,-1,1))^2)),2))</f>
        <v>—</v>
      </c>
      <c r="BT80" s="253" t="str">
        <f aca="false">IF(OR(Calculator!$E$19&lt;&gt;"YES",Calculator!$B$29&lt;Calculator!$G$19),"—",ROUND((1+SQRT(((50*POWER(80,POWER(COS(PI()*MOD(Calculator!$B$29/Calculator!$F$19,1)),2))+MIN(500,MAX(30,100*EXP(-0.3*'VSWR Calculator'!$C$24)*(1+3*ABS(MOD('VSWR Calculator'!$C$23/Calculator!$F$19/2,1)-0.5))))/'VSWR Calculator'!$C$25)-$C80)^2+(1500*ABS(SIN(2*PI()*MOD(Calculator!$B$29/Calculator!$F$19,1)))*IF(MOD(Calculator!$B$29/Calculator!$F$19,1)&lt;0.5,-1,1))^2)/SQRT(((50*POWER(80,POWER(COS(PI()*MOD(Calculator!$B$29/Calculator!$F$19,1)),2))+MIN(500,MAX(30,100*EXP(-0.3*'VSWR Calculator'!$C$24)*(1+3*ABS(MOD('VSWR Calculator'!$C$23/Calculator!$F$19/2,1)-0.5))))/'VSWR Calculator'!$C$25)+$C80)^2+(1500*ABS(SIN(2*PI()*MOD(Calculator!$B$29/Calculator!$F$19,1)))*IF(MOD(Calculator!$B$29/Calculator!$F$19,1)&lt;0.5,-1,1))^2))/(1-SQRT(((50*POWER(80,POWER(COS(PI()*MOD(Calculator!$B$29/Calculator!$F$19,1)),2))+MIN(500,MAX(30,100*EXP(-0.3*'VSWR Calculator'!$C$24)*(1+3*ABS(MOD('VSWR Calculator'!$C$23/Calculator!$F$19/2,1)-0.5))))/'VSWR Calculator'!$C$25)-$C80)^2+(1500*ABS(SIN(2*PI()*MOD(Calculator!$B$29/Calculator!$F$19,1)))*IF(MOD(Calculator!$B$29/Calculator!$F$19,1)&lt;0.5,-1,1))^2)/SQRT(((50*POWER(80,POWER(COS(PI()*MOD(Calculator!$B$29/Calculator!$F$19,1)),2))+MIN(500,MAX(30,100*EXP(-0.3*'VSWR Calculator'!$C$24)*(1+3*ABS(MOD('VSWR Calculator'!$C$23/Calculator!$F$19/2,1)-0.5))))/'VSWR Calculator'!$C$25)+$C80)^2+(1500*ABS(SIN(2*PI()*MOD(Calculator!$B$29/Calculator!$F$19,1)))*IF(MOD(Calculator!$B$29/Calculator!$F$19,1)&lt;0.5,-1,1))^2)),2))</f>
        <v>—</v>
      </c>
      <c r="BU80" s="253" t="str">
        <f aca="false">IF(OR(Calculator!$E$20&lt;&gt;"YES",Calculator!$B$29&lt;Calculator!$G$20),"—",ROUND((1+SQRT(((50*POWER(80,POWER(COS(PI()*MOD(Calculator!$B$29/Calculator!$F$20,1)),2))+MIN(500,MAX(30,100*EXP(-0.3*'VSWR Calculator'!$C$24)*(1+3*ABS(MOD('VSWR Calculator'!$C$23/Calculator!$F$20/2,1)-0.5))))/'VSWR Calculator'!$C$25)-$C80)^2+(1500*ABS(SIN(2*PI()*MOD(Calculator!$B$29/Calculator!$F$20,1)))*IF(MOD(Calculator!$B$29/Calculator!$F$20,1)&lt;0.5,-1,1))^2)/SQRT(((50*POWER(80,POWER(COS(PI()*MOD(Calculator!$B$29/Calculator!$F$20,1)),2))+MIN(500,MAX(30,100*EXP(-0.3*'VSWR Calculator'!$C$24)*(1+3*ABS(MOD('VSWR Calculator'!$C$23/Calculator!$F$20/2,1)-0.5))))/'VSWR Calculator'!$C$25)+$C80)^2+(1500*ABS(SIN(2*PI()*MOD(Calculator!$B$29/Calculator!$F$20,1)))*IF(MOD(Calculator!$B$29/Calculator!$F$20,1)&lt;0.5,-1,1))^2))/(1-SQRT(((50*POWER(80,POWER(COS(PI()*MOD(Calculator!$B$29/Calculator!$F$20,1)),2))+MIN(500,MAX(30,100*EXP(-0.3*'VSWR Calculator'!$C$24)*(1+3*ABS(MOD('VSWR Calculator'!$C$23/Calculator!$F$20/2,1)-0.5))))/'VSWR Calculator'!$C$25)-$C80)^2+(1500*ABS(SIN(2*PI()*MOD(Calculator!$B$29/Calculator!$F$20,1)))*IF(MOD(Calculator!$B$29/Calculator!$F$20,1)&lt;0.5,-1,1))^2)/SQRT(((50*POWER(80,POWER(COS(PI()*MOD(Calculator!$B$29/Calculator!$F$20,1)),2))+MIN(500,MAX(30,100*EXP(-0.3*'VSWR Calculator'!$C$24)*(1+3*ABS(MOD('VSWR Calculator'!$C$23/Calculator!$F$20/2,1)-0.5))))/'VSWR Calculator'!$C$25)+$C80)^2+(1500*ABS(SIN(2*PI()*MOD(Calculator!$B$29/Calculator!$F$20,1)))*IF(MOD(Calculator!$B$29/Calculator!$F$20,1)&lt;0.5,-1,1))^2)),2))</f>
        <v>—</v>
      </c>
      <c r="BV80" s="253" t="str">
        <f aca="false">IF(OR(Calculator!$E$21&lt;&gt;"YES",Calculator!$B$29&lt;Calculator!$G$21),"—",ROUND((1+SQRT(((50*POWER(80,POWER(COS(PI()*MOD(Calculator!$B$29/Calculator!$F$21,1)),2))+MIN(500,MAX(30,100*EXP(-0.3*'VSWR Calculator'!$C$24)*(1+3*ABS(MOD('VSWR Calculator'!$C$23/Calculator!$F$21/2,1)-0.5))))/'VSWR Calculator'!$C$25)-$C80)^2+(1500*ABS(SIN(2*PI()*MOD(Calculator!$B$29/Calculator!$F$21,1)))*IF(MOD(Calculator!$B$29/Calculator!$F$21,1)&lt;0.5,-1,1))^2)/SQRT(((50*POWER(80,POWER(COS(PI()*MOD(Calculator!$B$29/Calculator!$F$21,1)),2))+MIN(500,MAX(30,100*EXP(-0.3*'VSWR Calculator'!$C$24)*(1+3*ABS(MOD('VSWR Calculator'!$C$23/Calculator!$F$21/2,1)-0.5))))/'VSWR Calculator'!$C$25)+$C80)^2+(1500*ABS(SIN(2*PI()*MOD(Calculator!$B$29/Calculator!$F$21,1)))*IF(MOD(Calculator!$B$29/Calculator!$F$21,1)&lt;0.5,-1,1))^2))/(1-SQRT(((50*POWER(80,POWER(COS(PI()*MOD(Calculator!$B$29/Calculator!$F$21,1)),2))+MIN(500,MAX(30,100*EXP(-0.3*'VSWR Calculator'!$C$24)*(1+3*ABS(MOD('VSWR Calculator'!$C$23/Calculator!$F$21/2,1)-0.5))))/'VSWR Calculator'!$C$25)-$C80)^2+(1500*ABS(SIN(2*PI()*MOD(Calculator!$B$29/Calculator!$F$21,1)))*IF(MOD(Calculator!$B$29/Calculator!$F$21,1)&lt;0.5,-1,1))^2)/SQRT(((50*POWER(80,POWER(COS(PI()*MOD(Calculator!$B$29/Calculator!$F$21,1)),2))+MIN(500,MAX(30,100*EXP(-0.3*'VSWR Calculator'!$C$24)*(1+3*ABS(MOD('VSWR Calculator'!$C$23/Calculator!$F$21/2,1)-0.5))))/'VSWR Calculator'!$C$25)+$C80)^2+(1500*ABS(SIN(2*PI()*MOD(Calculator!$B$29/Calculator!$F$21,1)))*IF(MOD(Calculator!$B$29/Calculator!$F$21,1)&lt;0.5,-1,1))^2)),2))</f>
        <v>—</v>
      </c>
      <c r="BW80" s="253" t="str">
        <f aca="false">IF(OR(Calculator!$E$22&lt;&gt;"YES",Calculator!$B$29&lt;Calculator!$G$22),"—",ROUND((1+SQRT(((50*POWER(80,POWER(COS(PI()*MOD(Calculator!$B$29/Calculator!$F$22,1)),2))+MIN(500,MAX(30,100*EXP(-0.3*'VSWR Calculator'!$C$24)*(1+3*ABS(MOD('VSWR Calculator'!$C$23/Calculator!$F$22/2,1)-0.5))))/'VSWR Calculator'!$C$25)-$C80)^2+(1500*ABS(SIN(2*PI()*MOD(Calculator!$B$29/Calculator!$F$22,1)))*IF(MOD(Calculator!$B$29/Calculator!$F$22,1)&lt;0.5,-1,1))^2)/SQRT(((50*POWER(80,POWER(COS(PI()*MOD(Calculator!$B$29/Calculator!$F$22,1)),2))+MIN(500,MAX(30,100*EXP(-0.3*'VSWR Calculator'!$C$24)*(1+3*ABS(MOD('VSWR Calculator'!$C$23/Calculator!$F$22/2,1)-0.5))))/'VSWR Calculator'!$C$25)+$C80)^2+(1500*ABS(SIN(2*PI()*MOD(Calculator!$B$29/Calculator!$F$22,1)))*IF(MOD(Calculator!$B$29/Calculator!$F$22,1)&lt;0.5,-1,1))^2))/(1-SQRT(((50*POWER(80,POWER(COS(PI()*MOD(Calculator!$B$29/Calculator!$F$22,1)),2))+MIN(500,MAX(30,100*EXP(-0.3*'VSWR Calculator'!$C$24)*(1+3*ABS(MOD('VSWR Calculator'!$C$23/Calculator!$F$22/2,1)-0.5))))/'VSWR Calculator'!$C$25)-$C80)^2+(1500*ABS(SIN(2*PI()*MOD(Calculator!$B$29/Calculator!$F$22,1)))*IF(MOD(Calculator!$B$29/Calculator!$F$22,1)&lt;0.5,-1,1))^2)/SQRT(((50*POWER(80,POWER(COS(PI()*MOD(Calculator!$B$29/Calculator!$F$22,1)),2))+MIN(500,MAX(30,100*EXP(-0.3*'VSWR Calculator'!$C$24)*(1+3*ABS(MOD('VSWR Calculator'!$C$23/Calculator!$F$22/2,1)-0.5))))/'VSWR Calculator'!$C$25)+$C80)^2+(1500*ABS(SIN(2*PI()*MOD(Calculator!$B$29/Calculator!$F$22,1)))*IF(MOD(Calculator!$B$29/Calculator!$F$22,1)&lt;0.5,-1,1))^2)),2))</f>
        <v>—</v>
      </c>
      <c r="BX80" s="253" t="n">
        <f aca="false">IFERROR(ROUND((IF(ISNUMBER(BM80),BM80,0)+IF(ISNUMBER(BN80),BN80,0)+IF(ISNUMBER(BO80),BO80,0)+IF(ISNUMBER(BP80),BP80,0)+IF(ISNUMBER(BQ80),BQ80,0)+IF(ISNUMBER(BR80),BR80,0)+IF(ISNUMBER(BS80),BS80,0)+IF(ISNUMBER(BT80),BT80,0)+IF(ISNUMBER(BU80),BU80,0)+IF(ISNUMBER(BV80),BV80,0)+IF(ISNUMBER(BW80),BW80,0))/(IF(ISNUMBER(BM80),1,0)+IF(ISNUMBER(BN80),1,0)+IF(ISNUMBER(BO80),1,0)+IF(ISNUMBER(BP80),1,0)+IF(ISNUMBER(BQ80),1,0)+IF(ISNUMBER(BR80),1,0)+IF(ISNUMBER(BS80),1,0)+IF(ISNUMBER(BT80),1,0)+IF(ISNUMBER(BU80),1,0)+IF(ISNUMBER(BV80),1,0)+IF(ISNUMBER(BW80),1,0)),4),"")</f>
        <v>15.755</v>
      </c>
      <c r="BY80" s="253" t="str">
        <f aca="false">IF(OR(Calculator!$E$12&lt;&gt;"YES",Calculator!$B$30&lt;Calculator!$G$12),"—",ROUND((1+SQRT(((50*POWER(80,POWER(COS(PI()*MOD(Calculator!$B$30/Calculator!$F$12,1)),2))+MIN(500,MAX(30,100*EXP(-0.3*'VSWR Calculator'!$C$24)*(1+3*ABS(MOD('VSWR Calculator'!$C$23/Calculator!$F$12/2,1)-0.5))))/'VSWR Calculator'!$C$25)-$C80)^2+(1500*ABS(SIN(2*PI()*MOD(Calculator!$B$30/Calculator!$F$12,1)))*IF(MOD(Calculator!$B$30/Calculator!$F$12,1)&lt;0.5,-1,1))^2)/SQRT(((50*POWER(80,POWER(COS(PI()*MOD(Calculator!$B$30/Calculator!$F$12,1)),2))+MIN(500,MAX(30,100*EXP(-0.3*'VSWR Calculator'!$C$24)*(1+3*ABS(MOD('VSWR Calculator'!$C$23/Calculator!$F$12/2,1)-0.5))))/'VSWR Calculator'!$C$25)+$C80)^2+(1500*ABS(SIN(2*PI()*MOD(Calculator!$B$30/Calculator!$F$12,1)))*IF(MOD(Calculator!$B$30/Calculator!$F$12,1)&lt;0.5,-1,1))^2))/(1-SQRT(((50*POWER(80,POWER(COS(PI()*MOD(Calculator!$B$30/Calculator!$F$12,1)),2))+MIN(500,MAX(30,100*EXP(-0.3*'VSWR Calculator'!$C$24)*(1+3*ABS(MOD('VSWR Calculator'!$C$23/Calculator!$F$12/2,1)-0.5))))/'VSWR Calculator'!$C$25)-$C80)^2+(1500*ABS(SIN(2*PI()*MOD(Calculator!$B$30/Calculator!$F$12,1)))*IF(MOD(Calculator!$B$30/Calculator!$F$12,1)&lt;0.5,-1,1))^2)/SQRT(((50*POWER(80,POWER(COS(PI()*MOD(Calculator!$B$30/Calculator!$F$12,1)),2))+MIN(500,MAX(30,100*EXP(-0.3*'VSWR Calculator'!$C$24)*(1+3*ABS(MOD('VSWR Calculator'!$C$23/Calculator!$F$12/2,1)-0.5))))/'VSWR Calculator'!$C$25)+$C80)^2+(1500*ABS(SIN(2*PI()*MOD(Calculator!$B$30/Calculator!$F$12,1)))*IF(MOD(Calculator!$B$30/Calculator!$F$12,1)&lt;0.5,-1,1))^2)),2))</f>
        <v>—</v>
      </c>
      <c r="BZ80" s="253" t="str">
        <f aca="false">IF(OR(Calculator!$E$13&lt;&gt;"YES",Calculator!$B$30&lt;Calculator!$G$13),"—",ROUND((1+SQRT(((50*POWER(80,POWER(COS(PI()*MOD(Calculator!$B$30/Calculator!$F$13,1)),2))+MIN(500,MAX(30,100*EXP(-0.3*'VSWR Calculator'!$C$24)*(1+3*ABS(MOD('VSWR Calculator'!$C$23/Calculator!$F$13/2,1)-0.5))))/'VSWR Calculator'!$C$25)-$C80)^2+(1500*ABS(SIN(2*PI()*MOD(Calculator!$B$30/Calculator!$F$13,1)))*IF(MOD(Calculator!$B$30/Calculator!$F$13,1)&lt;0.5,-1,1))^2)/SQRT(((50*POWER(80,POWER(COS(PI()*MOD(Calculator!$B$30/Calculator!$F$13,1)),2))+MIN(500,MAX(30,100*EXP(-0.3*'VSWR Calculator'!$C$24)*(1+3*ABS(MOD('VSWR Calculator'!$C$23/Calculator!$F$13/2,1)-0.5))))/'VSWR Calculator'!$C$25)+$C80)^2+(1500*ABS(SIN(2*PI()*MOD(Calculator!$B$30/Calculator!$F$13,1)))*IF(MOD(Calculator!$B$30/Calculator!$F$13,1)&lt;0.5,-1,1))^2))/(1-SQRT(((50*POWER(80,POWER(COS(PI()*MOD(Calculator!$B$30/Calculator!$F$13,1)),2))+MIN(500,MAX(30,100*EXP(-0.3*'VSWR Calculator'!$C$24)*(1+3*ABS(MOD('VSWR Calculator'!$C$23/Calculator!$F$13/2,1)-0.5))))/'VSWR Calculator'!$C$25)-$C80)^2+(1500*ABS(SIN(2*PI()*MOD(Calculator!$B$30/Calculator!$F$13,1)))*IF(MOD(Calculator!$B$30/Calculator!$F$13,1)&lt;0.5,-1,1))^2)/SQRT(((50*POWER(80,POWER(COS(PI()*MOD(Calculator!$B$30/Calculator!$F$13,1)),2))+MIN(500,MAX(30,100*EXP(-0.3*'VSWR Calculator'!$C$24)*(1+3*ABS(MOD('VSWR Calculator'!$C$23/Calculator!$F$13/2,1)-0.5))))/'VSWR Calculator'!$C$25)+$C80)^2+(1500*ABS(SIN(2*PI()*MOD(Calculator!$B$30/Calculator!$F$13,1)))*IF(MOD(Calculator!$B$30/Calculator!$F$13,1)&lt;0.5,-1,1))^2)),2))</f>
        <v>—</v>
      </c>
      <c r="CA80" s="253" t="str">
        <f aca="false">IF(OR(Calculator!$E$14&lt;&gt;"YES",Calculator!$B$30&lt;Calculator!$G$14),"—",ROUND((1+SQRT(((50*POWER(80,POWER(COS(PI()*MOD(Calculator!$B$30/Calculator!$F$14,1)),2))+MIN(500,MAX(30,100*EXP(-0.3*'VSWR Calculator'!$C$24)*(1+3*ABS(MOD('VSWR Calculator'!$C$23/Calculator!$F$14/2,1)-0.5))))/'VSWR Calculator'!$C$25)-$C80)^2+(1500*ABS(SIN(2*PI()*MOD(Calculator!$B$30/Calculator!$F$14,1)))*IF(MOD(Calculator!$B$30/Calculator!$F$14,1)&lt;0.5,-1,1))^2)/SQRT(((50*POWER(80,POWER(COS(PI()*MOD(Calculator!$B$30/Calculator!$F$14,1)),2))+MIN(500,MAX(30,100*EXP(-0.3*'VSWR Calculator'!$C$24)*(1+3*ABS(MOD('VSWR Calculator'!$C$23/Calculator!$F$14/2,1)-0.5))))/'VSWR Calculator'!$C$25)+$C80)^2+(1500*ABS(SIN(2*PI()*MOD(Calculator!$B$30/Calculator!$F$14,1)))*IF(MOD(Calculator!$B$30/Calculator!$F$14,1)&lt;0.5,-1,1))^2))/(1-SQRT(((50*POWER(80,POWER(COS(PI()*MOD(Calculator!$B$30/Calculator!$F$14,1)),2))+MIN(500,MAX(30,100*EXP(-0.3*'VSWR Calculator'!$C$24)*(1+3*ABS(MOD('VSWR Calculator'!$C$23/Calculator!$F$14/2,1)-0.5))))/'VSWR Calculator'!$C$25)-$C80)^2+(1500*ABS(SIN(2*PI()*MOD(Calculator!$B$30/Calculator!$F$14,1)))*IF(MOD(Calculator!$B$30/Calculator!$F$14,1)&lt;0.5,-1,1))^2)/SQRT(((50*POWER(80,POWER(COS(PI()*MOD(Calculator!$B$30/Calculator!$F$14,1)),2))+MIN(500,MAX(30,100*EXP(-0.3*'VSWR Calculator'!$C$24)*(1+3*ABS(MOD('VSWR Calculator'!$C$23/Calculator!$F$14/2,1)-0.5))))/'VSWR Calculator'!$C$25)+$C80)^2+(1500*ABS(SIN(2*PI()*MOD(Calculator!$B$30/Calculator!$F$14,1)))*IF(MOD(Calculator!$B$30/Calculator!$F$14,1)&lt;0.5,-1,1))^2)),2))</f>
        <v>—</v>
      </c>
      <c r="CB80" s="253" t="n">
        <f aca="false">IF(OR(Calculator!$E$15&lt;&gt;"YES",Calculator!$B$30&lt;Calculator!$G$15),"—",ROUND((1+SQRT(((50*POWER(80,POWER(COS(PI()*MOD(Calculator!$B$30/Calculator!$F$15,1)),2))+MIN(500,MAX(30,100*EXP(-0.3*'VSWR Calculator'!$C$24)*(1+3*ABS(MOD('VSWR Calculator'!$C$23/Calculator!$F$15/2,1)-0.5))))/'VSWR Calculator'!$C$25)-$C80)^2+(1500*ABS(SIN(2*PI()*MOD(Calculator!$B$30/Calculator!$F$15,1)))*IF(MOD(Calculator!$B$30/Calculator!$F$15,1)&lt;0.5,-1,1))^2)/SQRT(((50*POWER(80,POWER(COS(PI()*MOD(Calculator!$B$30/Calculator!$F$15,1)),2))+MIN(500,MAX(30,100*EXP(-0.3*'VSWR Calculator'!$C$24)*(1+3*ABS(MOD('VSWR Calculator'!$C$23/Calculator!$F$15/2,1)-0.5))))/'VSWR Calculator'!$C$25)+$C80)^2+(1500*ABS(SIN(2*PI()*MOD(Calculator!$B$30/Calculator!$F$15,1)))*IF(MOD(Calculator!$B$30/Calculator!$F$15,1)&lt;0.5,-1,1))^2))/(1-SQRT(((50*POWER(80,POWER(COS(PI()*MOD(Calculator!$B$30/Calculator!$F$15,1)),2))+MIN(500,MAX(30,100*EXP(-0.3*'VSWR Calculator'!$C$24)*(1+3*ABS(MOD('VSWR Calculator'!$C$23/Calculator!$F$15/2,1)-0.5))))/'VSWR Calculator'!$C$25)-$C80)^2+(1500*ABS(SIN(2*PI()*MOD(Calculator!$B$30/Calculator!$F$15,1)))*IF(MOD(Calculator!$B$30/Calculator!$F$15,1)&lt;0.5,-1,1))^2)/SQRT(((50*POWER(80,POWER(COS(PI()*MOD(Calculator!$B$30/Calculator!$F$15,1)),2))+MIN(500,MAX(30,100*EXP(-0.3*'VSWR Calculator'!$C$24)*(1+3*ABS(MOD('VSWR Calculator'!$C$23/Calculator!$F$15/2,1)-0.5))))/'VSWR Calculator'!$C$25)+$C80)^2+(1500*ABS(SIN(2*PI()*MOD(Calculator!$B$30/Calculator!$F$15,1)))*IF(MOD(Calculator!$B$30/Calculator!$F$15,1)&lt;0.5,-1,1))^2)),2))</f>
        <v>15.4</v>
      </c>
      <c r="CC80" s="253" t="str">
        <f aca="false">IF(OR(Calculator!$E$16&lt;&gt;"YES",Calculator!$B$30&lt;Calculator!$G$16),"—",ROUND((1+SQRT(((50*POWER(80,POWER(COS(PI()*MOD(Calculator!$B$30/Calculator!$F$16,1)),2))+MIN(500,MAX(30,100*EXP(-0.3*'VSWR Calculator'!$C$24)*(1+3*ABS(MOD('VSWR Calculator'!$C$23/Calculator!$F$16/2,1)-0.5))))/'VSWR Calculator'!$C$25)-$C80)^2+(1500*ABS(SIN(2*PI()*MOD(Calculator!$B$30/Calculator!$F$16,1)))*IF(MOD(Calculator!$B$30/Calculator!$F$16,1)&lt;0.5,-1,1))^2)/SQRT(((50*POWER(80,POWER(COS(PI()*MOD(Calculator!$B$30/Calculator!$F$16,1)),2))+MIN(500,MAX(30,100*EXP(-0.3*'VSWR Calculator'!$C$24)*(1+3*ABS(MOD('VSWR Calculator'!$C$23/Calculator!$F$16/2,1)-0.5))))/'VSWR Calculator'!$C$25)+$C80)^2+(1500*ABS(SIN(2*PI()*MOD(Calculator!$B$30/Calculator!$F$16,1)))*IF(MOD(Calculator!$B$30/Calculator!$F$16,1)&lt;0.5,-1,1))^2))/(1-SQRT(((50*POWER(80,POWER(COS(PI()*MOD(Calculator!$B$30/Calculator!$F$16,1)),2))+MIN(500,MAX(30,100*EXP(-0.3*'VSWR Calculator'!$C$24)*(1+3*ABS(MOD('VSWR Calculator'!$C$23/Calculator!$F$16/2,1)-0.5))))/'VSWR Calculator'!$C$25)-$C80)^2+(1500*ABS(SIN(2*PI()*MOD(Calculator!$B$30/Calculator!$F$16,1)))*IF(MOD(Calculator!$B$30/Calculator!$F$16,1)&lt;0.5,-1,1))^2)/SQRT(((50*POWER(80,POWER(COS(PI()*MOD(Calculator!$B$30/Calculator!$F$16,1)),2))+MIN(500,MAX(30,100*EXP(-0.3*'VSWR Calculator'!$C$24)*(1+3*ABS(MOD('VSWR Calculator'!$C$23/Calculator!$F$16/2,1)-0.5))))/'VSWR Calculator'!$C$25)+$C80)^2+(1500*ABS(SIN(2*PI()*MOD(Calculator!$B$30/Calculator!$F$16,1)))*IF(MOD(Calculator!$B$30/Calculator!$F$16,1)&lt;0.5,-1,1))^2)),2))</f>
        <v>—</v>
      </c>
      <c r="CD80" s="253" t="n">
        <f aca="false">IF(OR(Calculator!$E$17&lt;&gt;"YES",Calculator!$B$30&lt;Calculator!$G$17),"—",ROUND((1+SQRT(((50*POWER(80,POWER(COS(PI()*MOD(Calculator!$B$30/Calculator!$F$17,1)),2))+MIN(500,MAX(30,100*EXP(-0.3*'VSWR Calculator'!$C$24)*(1+3*ABS(MOD('VSWR Calculator'!$C$23/Calculator!$F$17/2,1)-0.5))))/'VSWR Calculator'!$C$25)-$C80)^2+(1500*ABS(SIN(2*PI()*MOD(Calculator!$B$30/Calculator!$F$17,1)))*IF(MOD(Calculator!$B$30/Calculator!$F$17,1)&lt;0.5,-1,1))^2)/SQRT(((50*POWER(80,POWER(COS(PI()*MOD(Calculator!$B$30/Calculator!$F$17,1)),2))+MIN(500,MAX(30,100*EXP(-0.3*'VSWR Calculator'!$C$24)*(1+3*ABS(MOD('VSWR Calculator'!$C$23/Calculator!$F$17/2,1)-0.5))))/'VSWR Calculator'!$C$25)+$C80)^2+(1500*ABS(SIN(2*PI()*MOD(Calculator!$B$30/Calculator!$F$17,1)))*IF(MOD(Calculator!$B$30/Calculator!$F$17,1)&lt;0.5,-1,1))^2))/(1-SQRT(((50*POWER(80,POWER(COS(PI()*MOD(Calculator!$B$30/Calculator!$F$17,1)),2))+MIN(500,MAX(30,100*EXP(-0.3*'VSWR Calculator'!$C$24)*(1+3*ABS(MOD('VSWR Calculator'!$C$23/Calculator!$F$17/2,1)-0.5))))/'VSWR Calculator'!$C$25)-$C80)^2+(1500*ABS(SIN(2*PI()*MOD(Calculator!$B$30/Calculator!$F$17,1)))*IF(MOD(Calculator!$B$30/Calculator!$F$17,1)&lt;0.5,-1,1))^2)/SQRT(((50*POWER(80,POWER(COS(PI()*MOD(Calculator!$B$30/Calculator!$F$17,1)),2))+MIN(500,MAX(30,100*EXP(-0.3*'VSWR Calculator'!$C$24)*(1+3*ABS(MOD('VSWR Calculator'!$C$23/Calculator!$F$17/2,1)-0.5))))/'VSWR Calculator'!$C$25)+$C80)^2+(1500*ABS(SIN(2*PI()*MOD(Calculator!$B$30/Calculator!$F$17,1)))*IF(MOD(Calculator!$B$30/Calculator!$F$17,1)&lt;0.5,-1,1))^2)),2))</f>
        <v>16.86</v>
      </c>
      <c r="CE80" s="253" t="str">
        <f aca="false">IF(OR(Calculator!$E$18&lt;&gt;"YES",Calculator!$B$30&lt;Calculator!$G$18),"—",ROUND((1+SQRT(((50*POWER(80,POWER(COS(PI()*MOD(Calculator!$B$30/Calculator!$F$18,1)),2))+MIN(500,MAX(30,100*EXP(-0.3*'VSWR Calculator'!$C$24)*(1+3*ABS(MOD('VSWR Calculator'!$C$23/Calculator!$F$18/2,1)-0.5))))/'VSWR Calculator'!$C$25)-$C80)^2+(1500*ABS(SIN(2*PI()*MOD(Calculator!$B$30/Calculator!$F$18,1)))*IF(MOD(Calculator!$B$30/Calculator!$F$18,1)&lt;0.5,-1,1))^2)/SQRT(((50*POWER(80,POWER(COS(PI()*MOD(Calculator!$B$30/Calculator!$F$18,1)),2))+MIN(500,MAX(30,100*EXP(-0.3*'VSWR Calculator'!$C$24)*(1+3*ABS(MOD('VSWR Calculator'!$C$23/Calculator!$F$18/2,1)-0.5))))/'VSWR Calculator'!$C$25)+$C80)^2+(1500*ABS(SIN(2*PI()*MOD(Calculator!$B$30/Calculator!$F$18,1)))*IF(MOD(Calculator!$B$30/Calculator!$F$18,1)&lt;0.5,-1,1))^2))/(1-SQRT(((50*POWER(80,POWER(COS(PI()*MOD(Calculator!$B$30/Calculator!$F$18,1)),2))+MIN(500,MAX(30,100*EXP(-0.3*'VSWR Calculator'!$C$24)*(1+3*ABS(MOD('VSWR Calculator'!$C$23/Calculator!$F$18/2,1)-0.5))))/'VSWR Calculator'!$C$25)-$C80)^2+(1500*ABS(SIN(2*PI()*MOD(Calculator!$B$30/Calculator!$F$18,1)))*IF(MOD(Calculator!$B$30/Calculator!$F$18,1)&lt;0.5,-1,1))^2)/SQRT(((50*POWER(80,POWER(COS(PI()*MOD(Calculator!$B$30/Calculator!$F$18,1)),2))+MIN(500,MAX(30,100*EXP(-0.3*'VSWR Calculator'!$C$24)*(1+3*ABS(MOD('VSWR Calculator'!$C$23/Calculator!$F$18/2,1)-0.5))))/'VSWR Calculator'!$C$25)+$C80)^2+(1500*ABS(SIN(2*PI()*MOD(Calculator!$B$30/Calculator!$F$18,1)))*IF(MOD(Calculator!$B$30/Calculator!$F$18,1)&lt;0.5,-1,1))^2)),2))</f>
        <v>—</v>
      </c>
      <c r="CF80" s="253" t="str">
        <f aca="false">IF(OR(Calculator!$E$19&lt;&gt;"YES",Calculator!$B$30&lt;Calculator!$G$19),"—",ROUND((1+SQRT(((50*POWER(80,POWER(COS(PI()*MOD(Calculator!$B$30/Calculator!$F$19,1)),2))+MIN(500,MAX(30,100*EXP(-0.3*'VSWR Calculator'!$C$24)*(1+3*ABS(MOD('VSWR Calculator'!$C$23/Calculator!$F$19/2,1)-0.5))))/'VSWR Calculator'!$C$25)-$C80)^2+(1500*ABS(SIN(2*PI()*MOD(Calculator!$B$30/Calculator!$F$19,1)))*IF(MOD(Calculator!$B$30/Calculator!$F$19,1)&lt;0.5,-1,1))^2)/SQRT(((50*POWER(80,POWER(COS(PI()*MOD(Calculator!$B$30/Calculator!$F$19,1)),2))+MIN(500,MAX(30,100*EXP(-0.3*'VSWR Calculator'!$C$24)*(1+3*ABS(MOD('VSWR Calculator'!$C$23/Calculator!$F$19/2,1)-0.5))))/'VSWR Calculator'!$C$25)+$C80)^2+(1500*ABS(SIN(2*PI()*MOD(Calculator!$B$30/Calculator!$F$19,1)))*IF(MOD(Calculator!$B$30/Calculator!$F$19,1)&lt;0.5,-1,1))^2))/(1-SQRT(((50*POWER(80,POWER(COS(PI()*MOD(Calculator!$B$30/Calculator!$F$19,1)),2))+MIN(500,MAX(30,100*EXP(-0.3*'VSWR Calculator'!$C$24)*(1+3*ABS(MOD('VSWR Calculator'!$C$23/Calculator!$F$19/2,1)-0.5))))/'VSWR Calculator'!$C$25)-$C80)^2+(1500*ABS(SIN(2*PI()*MOD(Calculator!$B$30/Calculator!$F$19,1)))*IF(MOD(Calculator!$B$30/Calculator!$F$19,1)&lt;0.5,-1,1))^2)/SQRT(((50*POWER(80,POWER(COS(PI()*MOD(Calculator!$B$30/Calculator!$F$19,1)),2))+MIN(500,MAX(30,100*EXP(-0.3*'VSWR Calculator'!$C$24)*(1+3*ABS(MOD('VSWR Calculator'!$C$23/Calculator!$F$19/2,1)-0.5))))/'VSWR Calculator'!$C$25)+$C80)^2+(1500*ABS(SIN(2*PI()*MOD(Calculator!$B$30/Calculator!$F$19,1)))*IF(MOD(Calculator!$B$30/Calculator!$F$19,1)&lt;0.5,-1,1))^2)),2))</f>
        <v>—</v>
      </c>
      <c r="CG80" s="253" t="str">
        <f aca="false">IF(OR(Calculator!$E$20&lt;&gt;"YES",Calculator!$B$30&lt;Calculator!$G$20),"—",ROUND((1+SQRT(((50*POWER(80,POWER(COS(PI()*MOD(Calculator!$B$30/Calculator!$F$20,1)),2))+MIN(500,MAX(30,100*EXP(-0.3*'VSWR Calculator'!$C$24)*(1+3*ABS(MOD('VSWR Calculator'!$C$23/Calculator!$F$20/2,1)-0.5))))/'VSWR Calculator'!$C$25)-$C80)^2+(1500*ABS(SIN(2*PI()*MOD(Calculator!$B$30/Calculator!$F$20,1)))*IF(MOD(Calculator!$B$30/Calculator!$F$20,1)&lt;0.5,-1,1))^2)/SQRT(((50*POWER(80,POWER(COS(PI()*MOD(Calculator!$B$30/Calculator!$F$20,1)),2))+MIN(500,MAX(30,100*EXP(-0.3*'VSWR Calculator'!$C$24)*(1+3*ABS(MOD('VSWR Calculator'!$C$23/Calculator!$F$20/2,1)-0.5))))/'VSWR Calculator'!$C$25)+$C80)^2+(1500*ABS(SIN(2*PI()*MOD(Calculator!$B$30/Calculator!$F$20,1)))*IF(MOD(Calculator!$B$30/Calculator!$F$20,1)&lt;0.5,-1,1))^2))/(1-SQRT(((50*POWER(80,POWER(COS(PI()*MOD(Calculator!$B$30/Calculator!$F$20,1)),2))+MIN(500,MAX(30,100*EXP(-0.3*'VSWR Calculator'!$C$24)*(1+3*ABS(MOD('VSWR Calculator'!$C$23/Calculator!$F$20/2,1)-0.5))))/'VSWR Calculator'!$C$25)-$C80)^2+(1500*ABS(SIN(2*PI()*MOD(Calculator!$B$30/Calculator!$F$20,1)))*IF(MOD(Calculator!$B$30/Calculator!$F$20,1)&lt;0.5,-1,1))^2)/SQRT(((50*POWER(80,POWER(COS(PI()*MOD(Calculator!$B$30/Calculator!$F$20,1)),2))+MIN(500,MAX(30,100*EXP(-0.3*'VSWR Calculator'!$C$24)*(1+3*ABS(MOD('VSWR Calculator'!$C$23/Calculator!$F$20/2,1)-0.5))))/'VSWR Calculator'!$C$25)+$C80)^2+(1500*ABS(SIN(2*PI()*MOD(Calculator!$B$30/Calculator!$F$20,1)))*IF(MOD(Calculator!$B$30/Calculator!$F$20,1)&lt;0.5,-1,1))^2)),2))</f>
        <v>—</v>
      </c>
      <c r="CH80" s="253" t="str">
        <f aca="false">IF(OR(Calculator!$E$21&lt;&gt;"YES",Calculator!$B$30&lt;Calculator!$G$21),"—",ROUND((1+SQRT(((50*POWER(80,POWER(COS(PI()*MOD(Calculator!$B$30/Calculator!$F$21,1)),2))+MIN(500,MAX(30,100*EXP(-0.3*'VSWR Calculator'!$C$24)*(1+3*ABS(MOD('VSWR Calculator'!$C$23/Calculator!$F$21/2,1)-0.5))))/'VSWR Calculator'!$C$25)-$C80)^2+(1500*ABS(SIN(2*PI()*MOD(Calculator!$B$30/Calculator!$F$21,1)))*IF(MOD(Calculator!$B$30/Calculator!$F$21,1)&lt;0.5,-1,1))^2)/SQRT(((50*POWER(80,POWER(COS(PI()*MOD(Calculator!$B$30/Calculator!$F$21,1)),2))+MIN(500,MAX(30,100*EXP(-0.3*'VSWR Calculator'!$C$24)*(1+3*ABS(MOD('VSWR Calculator'!$C$23/Calculator!$F$21/2,1)-0.5))))/'VSWR Calculator'!$C$25)+$C80)^2+(1500*ABS(SIN(2*PI()*MOD(Calculator!$B$30/Calculator!$F$21,1)))*IF(MOD(Calculator!$B$30/Calculator!$F$21,1)&lt;0.5,-1,1))^2))/(1-SQRT(((50*POWER(80,POWER(COS(PI()*MOD(Calculator!$B$30/Calculator!$F$21,1)),2))+MIN(500,MAX(30,100*EXP(-0.3*'VSWR Calculator'!$C$24)*(1+3*ABS(MOD('VSWR Calculator'!$C$23/Calculator!$F$21/2,1)-0.5))))/'VSWR Calculator'!$C$25)-$C80)^2+(1500*ABS(SIN(2*PI()*MOD(Calculator!$B$30/Calculator!$F$21,1)))*IF(MOD(Calculator!$B$30/Calculator!$F$21,1)&lt;0.5,-1,1))^2)/SQRT(((50*POWER(80,POWER(COS(PI()*MOD(Calculator!$B$30/Calculator!$F$21,1)),2))+MIN(500,MAX(30,100*EXP(-0.3*'VSWR Calculator'!$C$24)*(1+3*ABS(MOD('VSWR Calculator'!$C$23/Calculator!$F$21/2,1)-0.5))))/'VSWR Calculator'!$C$25)+$C80)^2+(1500*ABS(SIN(2*PI()*MOD(Calculator!$B$30/Calculator!$F$21,1)))*IF(MOD(Calculator!$B$30/Calculator!$F$21,1)&lt;0.5,-1,1))^2)),2))</f>
        <v>—</v>
      </c>
      <c r="CI80" s="253" t="str">
        <f aca="false">IF(OR(Calculator!$E$22&lt;&gt;"YES",Calculator!$B$30&lt;Calculator!$G$22),"—",ROUND((1+SQRT(((50*POWER(80,POWER(COS(PI()*MOD(Calculator!$B$30/Calculator!$F$22,1)),2))+MIN(500,MAX(30,100*EXP(-0.3*'VSWR Calculator'!$C$24)*(1+3*ABS(MOD('VSWR Calculator'!$C$23/Calculator!$F$22/2,1)-0.5))))/'VSWR Calculator'!$C$25)-$C80)^2+(1500*ABS(SIN(2*PI()*MOD(Calculator!$B$30/Calculator!$F$22,1)))*IF(MOD(Calculator!$B$30/Calculator!$F$22,1)&lt;0.5,-1,1))^2)/SQRT(((50*POWER(80,POWER(COS(PI()*MOD(Calculator!$B$30/Calculator!$F$22,1)),2))+MIN(500,MAX(30,100*EXP(-0.3*'VSWR Calculator'!$C$24)*(1+3*ABS(MOD('VSWR Calculator'!$C$23/Calculator!$F$22/2,1)-0.5))))/'VSWR Calculator'!$C$25)+$C80)^2+(1500*ABS(SIN(2*PI()*MOD(Calculator!$B$30/Calculator!$F$22,1)))*IF(MOD(Calculator!$B$30/Calculator!$F$22,1)&lt;0.5,-1,1))^2))/(1-SQRT(((50*POWER(80,POWER(COS(PI()*MOD(Calculator!$B$30/Calculator!$F$22,1)),2))+MIN(500,MAX(30,100*EXP(-0.3*'VSWR Calculator'!$C$24)*(1+3*ABS(MOD('VSWR Calculator'!$C$23/Calculator!$F$22/2,1)-0.5))))/'VSWR Calculator'!$C$25)-$C80)^2+(1500*ABS(SIN(2*PI()*MOD(Calculator!$B$30/Calculator!$F$22,1)))*IF(MOD(Calculator!$B$30/Calculator!$F$22,1)&lt;0.5,-1,1))^2)/SQRT(((50*POWER(80,POWER(COS(PI()*MOD(Calculator!$B$30/Calculator!$F$22,1)),2))+MIN(500,MAX(30,100*EXP(-0.3*'VSWR Calculator'!$C$24)*(1+3*ABS(MOD('VSWR Calculator'!$C$23/Calculator!$F$22/2,1)-0.5))))/'VSWR Calculator'!$C$25)+$C80)^2+(1500*ABS(SIN(2*PI()*MOD(Calculator!$B$30/Calculator!$F$22,1)))*IF(MOD(Calculator!$B$30/Calculator!$F$22,1)&lt;0.5,-1,1))^2)),2))</f>
        <v>—</v>
      </c>
      <c r="CJ80" s="253" t="n">
        <f aca="false">IFERROR(ROUND((IF(ISNUMBER(BY80),BY80,0)+IF(ISNUMBER(BZ80),BZ80,0)+IF(ISNUMBER(CA80),CA80,0)+IF(ISNUMBER(CB80),CB80,0)+IF(ISNUMBER(CC80),CC80,0)+IF(ISNUMBER(CD80),CD80,0)+IF(ISNUMBER(CE80),CE80,0)+IF(ISNUMBER(CF80),CF80,0)+IF(ISNUMBER(CG80),CG80,0)+IF(ISNUMBER(CH80),CH80,0)+IF(ISNUMBER(CI80),CI80,0))/(IF(ISNUMBER(BY80),1,0)+IF(ISNUMBER(BZ80),1,0)+IF(ISNUMBER(CA80),1,0)+IF(ISNUMBER(CB80),1,0)+IF(ISNUMBER(CC80),1,0)+IF(ISNUMBER(CD80),1,0)+IF(ISNUMBER(CE80),1,0)+IF(ISNUMBER(CF80),1,0)+IF(ISNUMBER(CG80),1,0)+IF(ISNUMBER(CH80),1,0)+IF(ISNUMBER(CI80),1,0)),4),"")</f>
        <v>16.13</v>
      </c>
      <c r="CK80" s="253" t="str">
        <f aca="false">IF(OR(Calculator!$E$12&lt;&gt;"YES",Calculator!$B$31&lt;Calculator!$G$12),"—",ROUND((1+SQRT(((50*POWER(80,POWER(COS(PI()*MOD(Calculator!$B$31/Calculator!$F$12,1)),2))+MIN(500,MAX(30,100*EXP(-0.3*'VSWR Calculator'!$C$24)*(1+3*ABS(MOD('VSWR Calculator'!$C$23/Calculator!$F$12/2,1)-0.5))))/'VSWR Calculator'!$C$25)-$C80)^2+(1500*ABS(SIN(2*PI()*MOD(Calculator!$B$31/Calculator!$F$12,1)))*IF(MOD(Calculator!$B$31/Calculator!$F$12,1)&lt;0.5,-1,1))^2)/SQRT(((50*POWER(80,POWER(COS(PI()*MOD(Calculator!$B$31/Calculator!$F$12,1)),2))+MIN(500,MAX(30,100*EXP(-0.3*'VSWR Calculator'!$C$24)*(1+3*ABS(MOD('VSWR Calculator'!$C$23/Calculator!$F$12/2,1)-0.5))))/'VSWR Calculator'!$C$25)+$C80)^2+(1500*ABS(SIN(2*PI()*MOD(Calculator!$B$31/Calculator!$F$12,1)))*IF(MOD(Calculator!$B$31/Calculator!$F$12,1)&lt;0.5,-1,1))^2))/(1-SQRT(((50*POWER(80,POWER(COS(PI()*MOD(Calculator!$B$31/Calculator!$F$12,1)),2))+MIN(500,MAX(30,100*EXP(-0.3*'VSWR Calculator'!$C$24)*(1+3*ABS(MOD('VSWR Calculator'!$C$23/Calculator!$F$12/2,1)-0.5))))/'VSWR Calculator'!$C$25)-$C80)^2+(1500*ABS(SIN(2*PI()*MOD(Calculator!$B$31/Calculator!$F$12,1)))*IF(MOD(Calculator!$B$31/Calculator!$F$12,1)&lt;0.5,-1,1))^2)/SQRT(((50*POWER(80,POWER(COS(PI()*MOD(Calculator!$B$31/Calculator!$F$12,1)),2))+MIN(500,MAX(30,100*EXP(-0.3*'VSWR Calculator'!$C$24)*(1+3*ABS(MOD('VSWR Calculator'!$C$23/Calculator!$F$12/2,1)-0.5))))/'VSWR Calculator'!$C$25)+$C80)^2+(1500*ABS(SIN(2*PI()*MOD(Calculator!$B$31/Calculator!$F$12,1)))*IF(MOD(Calculator!$B$31/Calculator!$F$12,1)&lt;0.5,-1,1))^2)),2))</f>
        <v>—</v>
      </c>
      <c r="CL80" s="253" t="str">
        <f aca="false">IF(OR(Calculator!$E$13&lt;&gt;"YES",Calculator!$B$31&lt;Calculator!$G$13),"—",ROUND((1+SQRT(((50*POWER(80,POWER(COS(PI()*MOD(Calculator!$B$31/Calculator!$F$13,1)),2))+MIN(500,MAX(30,100*EXP(-0.3*'VSWR Calculator'!$C$24)*(1+3*ABS(MOD('VSWR Calculator'!$C$23/Calculator!$F$13/2,1)-0.5))))/'VSWR Calculator'!$C$25)-$C80)^2+(1500*ABS(SIN(2*PI()*MOD(Calculator!$B$31/Calculator!$F$13,1)))*IF(MOD(Calculator!$B$31/Calculator!$F$13,1)&lt;0.5,-1,1))^2)/SQRT(((50*POWER(80,POWER(COS(PI()*MOD(Calculator!$B$31/Calculator!$F$13,1)),2))+MIN(500,MAX(30,100*EXP(-0.3*'VSWR Calculator'!$C$24)*(1+3*ABS(MOD('VSWR Calculator'!$C$23/Calculator!$F$13/2,1)-0.5))))/'VSWR Calculator'!$C$25)+$C80)^2+(1500*ABS(SIN(2*PI()*MOD(Calculator!$B$31/Calculator!$F$13,1)))*IF(MOD(Calculator!$B$31/Calculator!$F$13,1)&lt;0.5,-1,1))^2))/(1-SQRT(((50*POWER(80,POWER(COS(PI()*MOD(Calculator!$B$31/Calculator!$F$13,1)),2))+MIN(500,MAX(30,100*EXP(-0.3*'VSWR Calculator'!$C$24)*(1+3*ABS(MOD('VSWR Calculator'!$C$23/Calculator!$F$13/2,1)-0.5))))/'VSWR Calculator'!$C$25)-$C80)^2+(1500*ABS(SIN(2*PI()*MOD(Calculator!$B$31/Calculator!$F$13,1)))*IF(MOD(Calculator!$B$31/Calculator!$F$13,1)&lt;0.5,-1,1))^2)/SQRT(((50*POWER(80,POWER(COS(PI()*MOD(Calculator!$B$31/Calculator!$F$13,1)),2))+MIN(500,MAX(30,100*EXP(-0.3*'VSWR Calculator'!$C$24)*(1+3*ABS(MOD('VSWR Calculator'!$C$23/Calculator!$F$13/2,1)-0.5))))/'VSWR Calculator'!$C$25)+$C80)^2+(1500*ABS(SIN(2*PI()*MOD(Calculator!$B$31/Calculator!$F$13,1)))*IF(MOD(Calculator!$B$31/Calculator!$F$13,1)&lt;0.5,-1,1))^2)),2))</f>
        <v>—</v>
      </c>
      <c r="CM80" s="253" t="str">
        <f aca="false">IF(OR(Calculator!$E$14&lt;&gt;"YES",Calculator!$B$31&lt;Calculator!$G$14),"—",ROUND((1+SQRT(((50*POWER(80,POWER(COS(PI()*MOD(Calculator!$B$31/Calculator!$F$14,1)),2))+MIN(500,MAX(30,100*EXP(-0.3*'VSWR Calculator'!$C$24)*(1+3*ABS(MOD('VSWR Calculator'!$C$23/Calculator!$F$14/2,1)-0.5))))/'VSWR Calculator'!$C$25)-$C80)^2+(1500*ABS(SIN(2*PI()*MOD(Calculator!$B$31/Calculator!$F$14,1)))*IF(MOD(Calculator!$B$31/Calculator!$F$14,1)&lt;0.5,-1,1))^2)/SQRT(((50*POWER(80,POWER(COS(PI()*MOD(Calculator!$B$31/Calculator!$F$14,1)),2))+MIN(500,MAX(30,100*EXP(-0.3*'VSWR Calculator'!$C$24)*(1+3*ABS(MOD('VSWR Calculator'!$C$23/Calculator!$F$14/2,1)-0.5))))/'VSWR Calculator'!$C$25)+$C80)^2+(1500*ABS(SIN(2*PI()*MOD(Calculator!$B$31/Calculator!$F$14,1)))*IF(MOD(Calculator!$B$31/Calculator!$F$14,1)&lt;0.5,-1,1))^2))/(1-SQRT(((50*POWER(80,POWER(COS(PI()*MOD(Calculator!$B$31/Calculator!$F$14,1)),2))+MIN(500,MAX(30,100*EXP(-0.3*'VSWR Calculator'!$C$24)*(1+3*ABS(MOD('VSWR Calculator'!$C$23/Calculator!$F$14/2,1)-0.5))))/'VSWR Calculator'!$C$25)-$C80)^2+(1500*ABS(SIN(2*PI()*MOD(Calculator!$B$31/Calculator!$F$14,1)))*IF(MOD(Calculator!$B$31/Calculator!$F$14,1)&lt;0.5,-1,1))^2)/SQRT(((50*POWER(80,POWER(COS(PI()*MOD(Calculator!$B$31/Calculator!$F$14,1)),2))+MIN(500,MAX(30,100*EXP(-0.3*'VSWR Calculator'!$C$24)*(1+3*ABS(MOD('VSWR Calculator'!$C$23/Calculator!$F$14/2,1)-0.5))))/'VSWR Calculator'!$C$25)+$C80)^2+(1500*ABS(SIN(2*PI()*MOD(Calculator!$B$31/Calculator!$F$14,1)))*IF(MOD(Calculator!$B$31/Calculator!$F$14,1)&lt;0.5,-1,1))^2)),2))</f>
        <v>—</v>
      </c>
      <c r="CN80" s="253" t="n">
        <f aca="false">IF(OR(Calculator!$E$15&lt;&gt;"YES",Calculator!$B$31&lt;Calculator!$G$15),"—",ROUND((1+SQRT(((50*POWER(80,POWER(COS(PI()*MOD(Calculator!$B$31/Calculator!$F$15,1)),2))+MIN(500,MAX(30,100*EXP(-0.3*'VSWR Calculator'!$C$24)*(1+3*ABS(MOD('VSWR Calculator'!$C$23/Calculator!$F$15/2,1)-0.5))))/'VSWR Calculator'!$C$25)-$C80)^2+(1500*ABS(SIN(2*PI()*MOD(Calculator!$B$31/Calculator!$F$15,1)))*IF(MOD(Calculator!$B$31/Calculator!$F$15,1)&lt;0.5,-1,1))^2)/SQRT(((50*POWER(80,POWER(COS(PI()*MOD(Calculator!$B$31/Calculator!$F$15,1)),2))+MIN(500,MAX(30,100*EXP(-0.3*'VSWR Calculator'!$C$24)*(1+3*ABS(MOD('VSWR Calculator'!$C$23/Calculator!$F$15/2,1)-0.5))))/'VSWR Calculator'!$C$25)+$C80)^2+(1500*ABS(SIN(2*PI()*MOD(Calculator!$B$31/Calculator!$F$15,1)))*IF(MOD(Calculator!$B$31/Calculator!$F$15,1)&lt;0.5,-1,1))^2))/(1-SQRT(((50*POWER(80,POWER(COS(PI()*MOD(Calculator!$B$31/Calculator!$F$15,1)),2))+MIN(500,MAX(30,100*EXP(-0.3*'VSWR Calculator'!$C$24)*(1+3*ABS(MOD('VSWR Calculator'!$C$23/Calculator!$F$15/2,1)-0.5))))/'VSWR Calculator'!$C$25)-$C80)^2+(1500*ABS(SIN(2*PI()*MOD(Calculator!$B$31/Calculator!$F$15,1)))*IF(MOD(Calculator!$B$31/Calculator!$F$15,1)&lt;0.5,-1,1))^2)/SQRT(((50*POWER(80,POWER(COS(PI()*MOD(Calculator!$B$31/Calculator!$F$15,1)),2))+MIN(500,MAX(30,100*EXP(-0.3*'VSWR Calculator'!$C$24)*(1+3*ABS(MOD('VSWR Calculator'!$C$23/Calculator!$F$15/2,1)-0.5))))/'VSWR Calculator'!$C$25)+$C80)^2+(1500*ABS(SIN(2*PI()*MOD(Calculator!$B$31/Calculator!$F$15,1)))*IF(MOD(Calculator!$B$31/Calculator!$F$15,1)&lt;0.5,-1,1))^2)),2))</f>
        <v>16.64</v>
      </c>
      <c r="CO80" s="253" t="str">
        <f aca="false">IF(OR(Calculator!$E$16&lt;&gt;"YES",Calculator!$B$31&lt;Calculator!$G$16),"—",ROUND((1+SQRT(((50*POWER(80,POWER(COS(PI()*MOD(Calculator!$B$31/Calculator!$F$16,1)),2))+MIN(500,MAX(30,100*EXP(-0.3*'VSWR Calculator'!$C$24)*(1+3*ABS(MOD('VSWR Calculator'!$C$23/Calculator!$F$16/2,1)-0.5))))/'VSWR Calculator'!$C$25)-$C80)^2+(1500*ABS(SIN(2*PI()*MOD(Calculator!$B$31/Calculator!$F$16,1)))*IF(MOD(Calculator!$B$31/Calculator!$F$16,1)&lt;0.5,-1,1))^2)/SQRT(((50*POWER(80,POWER(COS(PI()*MOD(Calculator!$B$31/Calculator!$F$16,1)),2))+MIN(500,MAX(30,100*EXP(-0.3*'VSWR Calculator'!$C$24)*(1+3*ABS(MOD('VSWR Calculator'!$C$23/Calculator!$F$16/2,1)-0.5))))/'VSWR Calculator'!$C$25)+$C80)^2+(1500*ABS(SIN(2*PI()*MOD(Calculator!$B$31/Calculator!$F$16,1)))*IF(MOD(Calculator!$B$31/Calculator!$F$16,1)&lt;0.5,-1,1))^2))/(1-SQRT(((50*POWER(80,POWER(COS(PI()*MOD(Calculator!$B$31/Calculator!$F$16,1)),2))+MIN(500,MAX(30,100*EXP(-0.3*'VSWR Calculator'!$C$24)*(1+3*ABS(MOD('VSWR Calculator'!$C$23/Calculator!$F$16/2,1)-0.5))))/'VSWR Calculator'!$C$25)-$C80)^2+(1500*ABS(SIN(2*PI()*MOD(Calculator!$B$31/Calculator!$F$16,1)))*IF(MOD(Calculator!$B$31/Calculator!$F$16,1)&lt;0.5,-1,1))^2)/SQRT(((50*POWER(80,POWER(COS(PI()*MOD(Calculator!$B$31/Calculator!$F$16,1)),2))+MIN(500,MAX(30,100*EXP(-0.3*'VSWR Calculator'!$C$24)*(1+3*ABS(MOD('VSWR Calculator'!$C$23/Calculator!$F$16/2,1)-0.5))))/'VSWR Calculator'!$C$25)+$C80)^2+(1500*ABS(SIN(2*PI()*MOD(Calculator!$B$31/Calculator!$F$16,1)))*IF(MOD(Calculator!$B$31/Calculator!$F$16,1)&lt;0.5,-1,1))^2)),2))</f>
        <v>—</v>
      </c>
      <c r="CP80" s="253" t="n">
        <f aca="false">IF(OR(Calculator!$E$17&lt;&gt;"YES",Calculator!$B$31&lt;Calculator!$G$17),"—",ROUND((1+SQRT(((50*POWER(80,POWER(COS(PI()*MOD(Calculator!$B$31/Calculator!$F$17,1)),2))+MIN(500,MAX(30,100*EXP(-0.3*'VSWR Calculator'!$C$24)*(1+3*ABS(MOD('VSWR Calculator'!$C$23/Calculator!$F$17/2,1)-0.5))))/'VSWR Calculator'!$C$25)-$C80)^2+(1500*ABS(SIN(2*PI()*MOD(Calculator!$B$31/Calculator!$F$17,1)))*IF(MOD(Calculator!$B$31/Calculator!$F$17,1)&lt;0.5,-1,1))^2)/SQRT(((50*POWER(80,POWER(COS(PI()*MOD(Calculator!$B$31/Calculator!$F$17,1)),2))+MIN(500,MAX(30,100*EXP(-0.3*'VSWR Calculator'!$C$24)*(1+3*ABS(MOD('VSWR Calculator'!$C$23/Calculator!$F$17/2,1)-0.5))))/'VSWR Calculator'!$C$25)+$C80)^2+(1500*ABS(SIN(2*PI()*MOD(Calculator!$B$31/Calculator!$F$17,1)))*IF(MOD(Calculator!$B$31/Calculator!$F$17,1)&lt;0.5,-1,1))^2))/(1-SQRT(((50*POWER(80,POWER(COS(PI()*MOD(Calculator!$B$31/Calculator!$F$17,1)),2))+MIN(500,MAX(30,100*EXP(-0.3*'VSWR Calculator'!$C$24)*(1+3*ABS(MOD('VSWR Calculator'!$C$23/Calculator!$F$17/2,1)-0.5))))/'VSWR Calculator'!$C$25)-$C80)^2+(1500*ABS(SIN(2*PI()*MOD(Calculator!$B$31/Calculator!$F$17,1)))*IF(MOD(Calculator!$B$31/Calculator!$F$17,1)&lt;0.5,-1,1))^2)/SQRT(((50*POWER(80,POWER(COS(PI()*MOD(Calculator!$B$31/Calculator!$F$17,1)),2))+MIN(500,MAX(30,100*EXP(-0.3*'VSWR Calculator'!$C$24)*(1+3*ABS(MOD('VSWR Calculator'!$C$23/Calculator!$F$17/2,1)-0.5))))/'VSWR Calculator'!$C$25)+$C80)^2+(1500*ABS(SIN(2*PI()*MOD(Calculator!$B$31/Calculator!$F$17,1)))*IF(MOD(Calculator!$B$31/Calculator!$F$17,1)&lt;0.5,-1,1))^2)),2))</f>
        <v>14.14</v>
      </c>
      <c r="CQ80" s="253" t="str">
        <f aca="false">IF(OR(Calculator!$E$18&lt;&gt;"YES",Calculator!$B$31&lt;Calculator!$G$18),"—",ROUND((1+SQRT(((50*POWER(80,POWER(COS(PI()*MOD(Calculator!$B$31/Calculator!$F$18,1)),2))+MIN(500,MAX(30,100*EXP(-0.3*'VSWR Calculator'!$C$24)*(1+3*ABS(MOD('VSWR Calculator'!$C$23/Calculator!$F$18/2,1)-0.5))))/'VSWR Calculator'!$C$25)-$C80)^2+(1500*ABS(SIN(2*PI()*MOD(Calculator!$B$31/Calculator!$F$18,1)))*IF(MOD(Calculator!$B$31/Calculator!$F$18,1)&lt;0.5,-1,1))^2)/SQRT(((50*POWER(80,POWER(COS(PI()*MOD(Calculator!$B$31/Calculator!$F$18,1)),2))+MIN(500,MAX(30,100*EXP(-0.3*'VSWR Calculator'!$C$24)*(1+3*ABS(MOD('VSWR Calculator'!$C$23/Calculator!$F$18/2,1)-0.5))))/'VSWR Calculator'!$C$25)+$C80)^2+(1500*ABS(SIN(2*PI()*MOD(Calculator!$B$31/Calculator!$F$18,1)))*IF(MOD(Calculator!$B$31/Calculator!$F$18,1)&lt;0.5,-1,1))^2))/(1-SQRT(((50*POWER(80,POWER(COS(PI()*MOD(Calculator!$B$31/Calculator!$F$18,1)),2))+MIN(500,MAX(30,100*EXP(-0.3*'VSWR Calculator'!$C$24)*(1+3*ABS(MOD('VSWR Calculator'!$C$23/Calculator!$F$18/2,1)-0.5))))/'VSWR Calculator'!$C$25)-$C80)^2+(1500*ABS(SIN(2*PI()*MOD(Calculator!$B$31/Calculator!$F$18,1)))*IF(MOD(Calculator!$B$31/Calculator!$F$18,1)&lt;0.5,-1,1))^2)/SQRT(((50*POWER(80,POWER(COS(PI()*MOD(Calculator!$B$31/Calculator!$F$18,1)),2))+MIN(500,MAX(30,100*EXP(-0.3*'VSWR Calculator'!$C$24)*(1+3*ABS(MOD('VSWR Calculator'!$C$23/Calculator!$F$18/2,1)-0.5))))/'VSWR Calculator'!$C$25)+$C80)^2+(1500*ABS(SIN(2*PI()*MOD(Calculator!$B$31/Calculator!$F$18,1)))*IF(MOD(Calculator!$B$31/Calculator!$F$18,1)&lt;0.5,-1,1))^2)),2))</f>
        <v>—</v>
      </c>
      <c r="CR80" s="253" t="str">
        <f aca="false">IF(OR(Calculator!$E$19&lt;&gt;"YES",Calculator!$B$31&lt;Calculator!$G$19),"—",ROUND((1+SQRT(((50*POWER(80,POWER(COS(PI()*MOD(Calculator!$B$31/Calculator!$F$19,1)),2))+MIN(500,MAX(30,100*EXP(-0.3*'VSWR Calculator'!$C$24)*(1+3*ABS(MOD('VSWR Calculator'!$C$23/Calculator!$F$19/2,1)-0.5))))/'VSWR Calculator'!$C$25)-$C80)^2+(1500*ABS(SIN(2*PI()*MOD(Calculator!$B$31/Calculator!$F$19,1)))*IF(MOD(Calculator!$B$31/Calculator!$F$19,1)&lt;0.5,-1,1))^2)/SQRT(((50*POWER(80,POWER(COS(PI()*MOD(Calculator!$B$31/Calculator!$F$19,1)),2))+MIN(500,MAX(30,100*EXP(-0.3*'VSWR Calculator'!$C$24)*(1+3*ABS(MOD('VSWR Calculator'!$C$23/Calculator!$F$19/2,1)-0.5))))/'VSWR Calculator'!$C$25)+$C80)^2+(1500*ABS(SIN(2*PI()*MOD(Calculator!$B$31/Calculator!$F$19,1)))*IF(MOD(Calculator!$B$31/Calculator!$F$19,1)&lt;0.5,-1,1))^2))/(1-SQRT(((50*POWER(80,POWER(COS(PI()*MOD(Calculator!$B$31/Calculator!$F$19,1)),2))+MIN(500,MAX(30,100*EXP(-0.3*'VSWR Calculator'!$C$24)*(1+3*ABS(MOD('VSWR Calculator'!$C$23/Calculator!$F$19/2,1)-0.5))))/'VSWR Calculator'!$C$25)-$C80)^2+(1500*ABS(SIN(2*PI()*MOD(Calculator!$B$31/Calculator!$F$19,1)))*IF(MOD(Calculator!$B$31/Calculator!$F$19,1)&lt;0.5,-1,1))^2)/SQRT(((50*POWER(80,POWER(COS(PI()*MOD(Calculator!$B$31/Calculator!$F$19,1)),2))+MIN(500,MAX(30,100*EXP(-0.3*'VSWR Calculator'!$C$24)*(1+3*ABS(MOD('VSWR Calculator'!$C$23/Calculator!$F$19/2,1)-0.5))))/'VSWR Calculator'!$C$25)+$C80)^2+(1500*ABS(SIN(2*PI()*MOD(Calculator!$B$31/Calculator!$F$19,1)))*IF(MOD(Calculator!$B$31/Calculator!$F$19,1)&lt;0.5,-1,1))^2)),2))</f>
        <v>—</v>
      </c>
      <c r="CS80" s="253" t="str">
        <f aca="false">IF(OR(Calculator!$E$20&lt;&gt;"YES",Calculator!$B$31&lt;Calculator!$G$20),"—",ROUND((1+SQRT(((50*POWER(80,POWER(COS(PI()*MOD(Calculator!$B$31/Calculator!$F$20,1)),2))+MIN(500,MAX(30,100*EXP(-0.3*'VSWR Calculator'!$C$24)*(1+3*ABS(MOD('VSWR Calculator'!$C$23/Calculator!$F$20/2,1)-0.5))))/'VSWR Calculator'!$C$25)-$C80)^2+(1500*ABS(SIN(2*PI()*MOD(Calculator!$B$31/Calculator!$F$20,1)))*IF(MOD(Calculator!$B$31/Calculator!$F$20,1)&lt;0.5,-1,1))^2)/SQRT(((50*POWER(80,POWER(COS(PI()*MOD(Calculator!$B$31/Calculator!$F$20,1)),2))+MIN(500,MAX(30,100*EXP(-0.3*'VSWR Calculator'!$C$24)*(1+3*ABS(MOD('VSWR Calculator'!$C$23/Calculator!$F$20/2,1)-0.5))))/'VSWR Calculator'!$C$25)+$C80)^2+(1500*ABS(SIN(2*PI()*MOD(Calculator!$B$31/Calculator!$F$20,1)))*IF(MOD(Calculator!$B$31/Calculator!$F$20,1)&lt;0.5,-1,1))^2))/(1-SQRT(((50*POWER(80,POWER(COS(PI()*MOD(Calculator!$B$31/Calculator!$F$20,1)),2))+MIN(500,MAX(30,100*EXP(-0.3*'VSWR Calculator'!$C$24)*(1+3*ABS(MOD('VSWR Calculator'!$C$23/Calculator!$F$20/2,1)-0.5))))/'VSWR Calculator'!$C$25)-$C80)^2+(1500*ABS(SIN(2*PI()*MOD(Calculator!$B$31/Calculator!$F$20,1)))*IF(MOD(Calculator!$B$31/Calculator!$F$20,1)&lt;0.5,-1,1))^2)/SQRT(((50*POWER(80,POWER(COS(PI()*MOD(Calculator!$B$31/Calculator!$F$20,1)),2))+MIN(500,MAX(30,100*EXP(-0.3*'VSWR Calculator'!$C$24)*(1+3*ABS(MOD('VSWR Calculator'!$C$23/Calculator!$F$20/2,1)-0.5))))/'VSWR Calculator'!$C$25)+$C80)^2+(1500*ABS(SIN(2*PI()*MOD(Calculator!$B$31/Calculator!$F$20,1)))*IF(MOD(Calculator!$B$31/Calculator!$F$20,1)&lt;0.5,-1,1))^2)),2))</f>
        <v>—</v>
      </c>
      <c r="CT80" s="253" t="str">
        <f aca="false">IF(OR(Calculator!$E$21&lt;&gt;"YES",Calculator!$B$31&lt;Calculator!$G$21),"—",ROUND((1+SQRT(((50*POWER(80,POWER(COS(PI()*MOD(Calculator!$B$31/Calculator!$F$21,1)),2))+MIN(500,MAX(30,100*EXP(-0.3*'VSWR Calculator'!$C$24)*(1+3*ABS(MOD('VSWR Calculator'!$C$23/Calculator!$F$21/2,1)-0.5))))/'VSWR Calculator'!$C$25)-$C80)^2+(1500*ABS(SIN(2*PI()*MOD(Calculator!$B$31/Calculator!$F$21,1)))*IF(MOD(Calculator!$B$31/Calculator!$F$21,1)&lt;0.5,-1,1))^2)/SQRT(((50*POWER(80,POWER(COS(PI()*MOD(Calculator!$B$31/Calculator!$F$21,1)),2))+MIN(500,MAX(30,100*EXP(-0.3*'VSWR Calculator'!$C$24)*(1+3*ABS(MOD('VSWR Calculator'!$C$23/Calculator!$F$21/2,1)-0.5))))/'VSWR Calculator'!$C$25)+$C80)^2+(1500*ABS(SIN(2*PI()*MOD(Calculator!$B$31/Calculator!$F$21,1)))*IF(MOD(Calculator!$B$31/Calculator!$F$21,1)&lt;0.5,-1,1))^2))/(1-SQRT(((50*POWER(80,POWER(COS(PI()*MOD(Calculator!$B$31/Calculator!$F$21,1)),2))+MIN(500,MAX(30,100*EXP(-0.3*'VSWR Calculator'!$C$24)*(1+3*ABS(MOD('VSWR Calculator'!$C$23/Calculator!$F$21/2,1)-0.5))))/'VSWR Calculator'!$C$25)-$C80)^2+(1500*ABS(SIN(2*PI()*MOD(Calculator!$B$31/Calculator!$F$21,1)))*IF(MOD(Calculator!$B$31/Calculator!$F$21,1)&lt;0.5,-1,1))^2)/SQRT(((50*POWER(80,POWER(COS(PI()*MOD(Calculator!$B$31/Calculator!$F$21,1)),2))+MIN(500,MAX(30,100*EXP(-0.3*'VSWR Calculator'!$C$24)*(1+3*ABS(MOD('VSWR Calculator'!$C$23/Calculator!$F$21/2,1)-0.5))))/'VSWR Calculator'!$C$25)+$C80)^2+(1500*ABS(SIN(2*PI()*MOD(Calculator!$B$31/Calculator!$F$21,1)))*IF(MOD(Calculator!$B$31/Calculator!$F$21,1)&lt;0.5,-1,1))^2)),2))</f>
        <v>—</v>
      </c>
      <c r="CU80" s="253" t="str">
        <f aca="false">IF(OR(Calculator!$E$22&lt;&gt;"YES",Calculator!$B$31&lt;Calculator!$G$22),"—",ROUND((1+SQRT(((50*POWER(80,POWER(COS(PI()*MOD(Calculator!$B$31/Calculator!$F$22,1)),2))+MIN(500,MAX(30,100*EXP(-0.3*'VSWR Calculator'!$C$24)*(1+3*ABS(MOD('VSWR Calculator'!$C$23/Calculator!$F$22/2,1)-0.5))))/'VSWR Calculator'!$C$25)-$C80)^2+(1500*ABS(SIN(2*PI()*MOD(Calculator!$B$31/Calculator!$F$22,1)))*IF(MOD(Calculator!$B$31/Calculator!$F$22,1)&lt;0.5,-1,1))^2)/SQRT(((50*POWER(80,POWER(COS(PI()*MOD(Calculator!$B$31/Calculator!$F$22,1)),2))+MIN(500,MAX(30,100*EXP(-0.3*'VSWR Calculator'!$C$24)*(1+3*ABS(MOD('VSWR Calculator'!$C$23/Calculator!$F$22/2,1)-0.5))))/'VSWR Calculator'!$C$25)+$C80)^2+(1500*ABS(SIN(2*PI()*MOD(Calculator!$B$31/Calculator!$F$22,1)))*IF(MOD(Calculator!$B$31/Calculator!$F$22,1)&lt;0.5,-1,1))^2))/(1-SQRT(((50*POWER(80,POWER(COS(PI()*MOD(Calculator!$B$31/Calculator!$F$22,1)),2))+MIN(500,MAX(30,100*EXP(-0.3*'VSWR Calculator'!$C$24)*(1+3*ABS(MOD('VSWR Calculator'!$C$23/Calculator!$F$22/2,1)-0.5))))/'VSWR Calculator'!$C$25)-$C80)^2+(1500*ABS(SIN(2*PI()*MOD(Calculator!$B$31/Calculator!$F$22,1)))*IF(MOD(Calculator!$B$31/Calculator!$F$22,1)&lt;0.5,-1,1))^2)/SQRT(((50*POWER(80,POWER(COS(PI()*MOD(Calculator!$B$31/Calculator!$F$22,1)),2))+MIN(500,MAX(30,100*EXP(-0.3*'VSWR Calculator'!$C$24)*(1+3*ABS(MOD('VSWR Calculator'!$C$23/Calculator!$F$22/2,1)-0.5))))/'VSWR Calculator'!$C$25)+$C80)^2+(1500*ABS(SIN(2*PI()*MOD(Calculator!$B$31/Calculator!$F$22,1)))*IF(MOD(Calculator!$B$31/Calculator!$F$22,1)&lt;0.5,-1,1))^2)),2))</f>
        <v>—</v>
      </c>
      <c r="CV80" s="253" t="n">
        <f aca="false">IFERROR(ROUND((IF(ISNUMBER(CK80),CK80,0)+IF(ISNUMBER(CL80),CL80,0)+IF(ISNUMBER(CM80),CM80,0)+IF(ISNUMBER(CN80),CN80,0)+IF(ISNUMBER(CO80),CO80,0)+IF(ISNUMBER(CP80),CP80,0)+IF(ISNUMBER(CQ80),CQ80,0)+IF(ISNUMBER(CR80),CR80,0)+IF(ISNUMBER(CS80),CS80,0)+IF(ISNUMBER(CT80),CT80,0)+IF(ISNUMBER(CU80),CU80,0))/(IF(ISNUMBER(CK80),1,0)+IF(ISNUMBER(CL80),1,0)+IF(ISNUMBER(CM80),1,0)+IF(ISNUMBER(CN80),1,0)+IF(ISNUMBER(CO80),1,0)+IF(ISNUMBER(CP80),1,0)+IF(ISNUMBER(CQ80),1,0)+IF(ISNUMBER(CR80),1,0)+IF(ISNUMBER(CS80),1,0)+IF(ISNUMBER(CT80),1,0)+IF(ISNUMBER(CU80),1,0)),4),"")</f>
        <v>15.39</v>
      </c>
      <c r="CW80" s="253" t="str">
        <f aca="false">IF(OR(Calculator!$E$12&lt;&gt;"YES",Calculator!$B$32&lt;Calculator!$G$12),"—",ROUND((1+SQRT(((50*POWER(80,POWER(COS(PI()*MOD(Calculator!$B$32/Calculator!$F$12,1)),2))+MIN(500,MAX(30,100*EXP(-0.3*'VSWR Calculator'!$C$24)*(1+3*ABS(MOD('VSWR Calculator'!$C$23/Calculator!$F$12/2,1)-0.5))))/'VSWR Calculator'!$C$25)-$C80)^2+(1500*ABS(SIN(2*PI()*MOD(Calculator!$B$32/Calculator!$F$12,1)))*IF(MOD(Calculator!$B$32/Calculator!$F$12,1)&lt;0.5,-1,1))^2)/SQRT(((50*POWER(80,POWER(COS(PI()*MOD(Calculator!$B$32/Calculator!$F$12,1)),2))+MIN(500,MAX(30,100*EXP(-0.3*'VSWR Calculator'!$C$24)*(1+3*ABS(MOD('VSWR Calculator'!$C$23/Calculator!$F$12/2,1)-0.5))))/'VSWR Calculator'!$C$25)+$C80)^2+(1500*ABS(SIN(2*PI()*MOD(Calculator!$B$32/Calculator!$F$12,1)))*IF(MOD(Calculator!$B$32/Calculator!$F$12,1)&lt;0.5,-1,1))^2))/(1-SQRT(((50*POWER(80,POWER(COS(PI()*MOD(Calculator!$B$32/Calculator!$F$12,1)),2))+MIN(500,MAX(30,100*EXP(-0.3*'VSWR Calculator'!$C$24)*(1+3*ABS(MOD('VSWR Calculator'!$C$23/Calculator!$F$12/2,1)-0.5))))/'VSWR Calculator'!$C$25)-$C80)^2+(1500*ABS(SIN(2*PI()*MOD(Calculator!$B$32/Calculator!$F$12,1)))*IF(MOD(Calculator!$B$32/Calculator!$F$12,1)&lt;0.5,-1,1))^2)/SQRT(((50*POWER(80,POWER(COS(PI()*MOD(Calculator!$B$32/Calculator!$F$12,1)),2))+MIN(500,MAX(30,100*EXP(-0.3*'VSWR Calculator'!$C$24)*(1+3*ABS(MOD('VSWR Calculator'!$C$23/Calculator!$F$12/2,1)-0.5))))/'VSWR Calculator'!$C$25)+$C80)^2+(1500*ABS(SIN(2*PI()*MOD(Calculator!$B$32/Calculator!$F$12,1)))*IF(MOD(Calculator!$B$32/Calculator!$F$12,1)&lt;0.5,-1,1))^2)),2))</f>
        <v>—</v>
      </c>
      <c r="CX80" s="253" t="str">
        <f aca="false">IF(OR(Calculator!$E$13&lt;&gt;"YES",Calculator!$B$32&lt;Calculator!$G$13),"—",ROUND((1+SQRT(((50*POWER(80,POWER(COS(PI()*MOD(Calculator!$B$32/Calculator!$F$13,1)),2))+MIN(500,MAX(30,100*EXP(-0.3*'VSWR Calculator'!$C$24)*(1+3*ABS(MOD('VSWR Calculator'!$C$23/Calculator!$F$13/2,1)-0.5))))/'VSWR Calculator'!$C$25)-$C80)^2+(1500*ABS(SIN(2*PI()*MOD(Calculator!$B$32/Calculator!$F$13,1)))*IF(MOD(Calculator!$B$32/Calculator!$F$13,1)&lt;0.5,-1,1))^2)/SQRT(((50*POWER(80,POWER(COS(PI()*MOD(Calculator!$B$32/Calculator!$F$13,1)),2))+MIN(500,MAX(30,100*EXP(-0.3*'VSWR Calculator'!$C$24)*(1+3*ABS(MOD('VSWR Calculator'!$C$23/Calculator!$F$13/2,1)-0.5))))/'VSWR Calculator'!$C$25)+$C80)^2+(1500*ABS(SIN(2*PI()*MOD(Calculator!$B$32/Calculator!$F$13,1)))*IF(MOD(Calculator!$B$32/Calculator!$F$13,1)&lt;0.5,-1,1))^2))/(1-SQRT(((50*POWER(80,POWER(COS(PI()*MOD(Calculator!$B$32/Calculator!$F$13,1)),2))+MIN(500,MAX(30,100*EXP(-0.3*'VSWR Calculator'!$C$24)*(1+3*ABS(MOD('VSWR Calculator'!$C$23/Calculator!$F$13/2,1)-0.5))))/'VSWR Calculator'!$C$25)-$C80)^2+(1500*ABS(SIN(2*PI()*MOD(Calculator!$B$32/Calculator!$F$13,1)))*IF(MOD(Calculator!$B$32/Calculator!$F$13,1)&lt;0.5,-1,1))^2)/SQRT(((50*POWER(80,POWER(COS(PI()*MOD(Calculator!$B$32/Calculator!$F$13,1)),2))+MIN(500,MAX(30,100*EXP(-0.3*'VSWR Calculator'!$C$24)*(1+3*ABS(MOD('VSWR Calculator'!$C$23/Calculator!$F$13/2,1)-0.5))))/'VSWR Calculator'!$C$25)+$C80)^2+(1500*ABS(SIN(2*PI()*MOD(Calculator!$B$32/Calculator!$F$13,1)))*IF(MOD(Calculator!$B$32/Calculator!$F$13,1)&lt;0.5,-1,1))^2)),2))</f>
        <v>—</v>
      </c>
      <c r="CY80" s="253" t="str">
        <f aca="false">IF(OR(Calculator!$E$14&lt;&gt;"YES",Calculator!$B$32&lt;Calculator!$G$14),"—",ROUND((1+SQRT(((50*POWER(80,POWER(COS(PI()*MOD(Calculator!$B$32/Calculator!$F$14,1)),2))+MIN(500,MAX(30,100*EXP(-0.3*'VSWR Calculator'!$C$24)*(1+3*ABS(MOD('VSWR Calculator'!$C$23/Calculator!$F$14/2,1)-0.5))))/'VSWR Calculator'!$C$25)-$C80)^2+(1500*ABS(SIN(2*PI()*MOD(Calculator!$B$32/Calculator!$F$14,1)))*IF(MOD(Calculator!$B$32/Calculator!$F$14,1)&lt;0.5,-1,1))^2)/SQRT(((50*POWER(80,POWER(COS(PI()*MOD(Calculator!$B$32/Calculator!$F$14,1)),2))+MIN(500,MAX(30,100*EXP(-0.3*'VSWR Calculator'!$C$24)*(1+3*ABS(MOD('VSWR Calculator'!$C$23/Calculator!$F$14/2,1)-0.5))))/'VSWR Calculator'!$C$25)+$C80)^2+(1500*ABS(SIN(2*PI()*MOD(Calculator!$B$32/Calculator!$F$14,1)))*IF(MOD(Calculator!$B$32/Calculator!$F$14,1)&lt;0.5,-1,1))^2))/(1-SQRT(((50*POWER(80,POWER(COS(PI()*MOD(Calculator!$B$32/Calculator!$F$14,1)),2))+MIN(500,MAX(30,100*EXP(-0.3*'VSWR Calculator'!$C$24)*(1+3*ABS(MOD('VSWR Calculator'!$C$23/Calculator!$F$14/2,1)-0.5))))/'VSWR Calculator'!$C$25)-$C80)^2+(1500*ABS(SIN(2*PI()*MOD(Calculator!$B$32/Calculator!$F$14,1)))*IF(MOD(Calculator!$B$32/Calculator!$F$14,1)&lt;0.5,-1,1))^2)/SQRT(((50*POWER(80,POWER(COS(PI()*MOD(Calculator!$B$32/Calculator!$F$14,1)),2))+MIN(500,MAX(30,100*EXP(-0.3*'VSWR Calculator'!$C$24)*(1+3*ABS(MOD('VSWR Calculator'!$C$23/Calculator!$F$14/2,1)-0.5))))/'VSWR Calculator'!$C$25)+$C80)^2+(1500*ABS(SIN(2*PI()*MOD(Calculator!$B$32/Calculator!$F$14,1)))*IF(MOD(Calculator!$B$32/Calculator!$F$14,1)&lt;0.5,-1,1))^2)),2))</f>
        <v>—</v>
      </c>
      <c r="CZ80" s="253" t="n">
        <f aca="false">IF(OR(Calculator!$E$15&lt;&gt;"YES",Calculator!$B$32&lt;Calculator!$G$15),"—",ROUND((1+SQRT(((50*POWER(80,POWER(COS(PI()*MOD(Calculator!$B$32/Calculator!$F$15,1)),2))+MIN(500,MAX(30,100*EXP(-0.3*'VSWR Calculator'!$C$24)*(1+3*ABS(MOD('VSWR Calculator'!$C$23/Calculator!$F$15/2,1)-0.5))))/'VSWR Calculator'!$C$25)-$C80)^2+(1500*ABS(SIN(2*PI()*MOD(Calculator!$B$32/Calculator!$F$15,1)))*IF(MOD(Calculator!$B$32/Calculator!$F$15,1)&lt;0.5,-1,1))^2)/SQRT(((50*POWER(80,POWER(COS(PI()*MOD(Calculator!$B$32/Calculator!$F$15,1)),2))+MIN(500,MAX(30,100*EXP(-0.3*'VSWR Calculator'!$C$24)*(1+3*ABS(MOD('VSWR Calculator'!$C$23/Calculator!$F$15/2,1)-0.5))))/'VSWR Calculator'!$C$25)+$C80)^2+(1500*ABS(SIN(2*PI()*MOD(Calculator!$B$32/Calculator!$F$15,1)))*IF(MOD(Calculator!$B$32/Calculator!$F$15,1)&lt;0.5,-1,1))^2))/(1-SQRT(((50*POWER(80,POWER(COS(PI()*MOD(Calculator!$B$32/Calculator!$F$15,1)),2))+MIN(500,MAX(30,100*EXP(-0.3*'VSWR Calculator'!$C$24)*(1+3*ABS(MOD('VSWR Calculator'!$C$23/Calculator!$F$15/2,1)-0.5))))/'VSWR Calculator'!$C$25)-$C80)^2+(1500*ABS(SIN(2*PI()*MOD(Calculator!$B$32/Calculator!$F$15,1)))*IF(MOD(Calculator!$B$32/Calculator!$F$15,1)&lt;0.5,-1,1))^2)/SQRT(((50*POWER(80,POWER(COS(PI()*MOD(Calculator!$B$32/Calculator!$F$15,1)),2))+MIN(500,MAX(30,100*EXP(-0.3*'VSWR Calculator'!$C$24)*(1+3*ABS(MOD('VSWR Calculator'!$C$23/Calculator!$F$15/2,1)-0.5))))/'VSWR Calculator'!$C$25)+$C80)^2+(1500*ABS(SIN(2*PI()*MOD(Calculator!$B$32/Calculator!$F$15,1)))*IF(MOD(Calculator!$B$32/Calculator!$F$15,1)&lt;0.5,-1,1))^2)),2))</f>
        <v>2.45</v>
      </c>
      <c r="DA80" s="253" t="str">
        <f aca="false">IF(OR(Calculator!$E$16&lt;&gt;"YES",Calculator!$B$32&lt;Calculator!$G$16),"—",ROUND((1+SQRT(((50*POWER(80,POWER(COS(PI()*MOD(Calculator!$B$32/Calculator!$F$16,1)),2))+MIN(500,MAX(30,100*EXP(-0.3*'VSWR Calculator'!$C$24)*(1+3*ABS(MOD('VSWR Calculator'!$C$23/Calculator!$F$16/2,1)-0.5))))/'VSWR Calculator'!$C$25)-$C80)^2+(1500*ABS(SIN(2*PI()*MOD(Calculator!$B$32/Calculator!$F$16,1)))*IF(MOD(Calculator!$B$32/Calculator!$F$16,1)&lt;0.5,-1,1))^2)/SQRT(((50*POWER(80,POWER(COS(PI()*MOD(Calculator!$B$32/Calculator!$F$16,1)),2))+MIN(500,MAX(30,100*EXP(-0.3*'VSWR Calculator'!$C$24)*(1+3*ABS(MOD('VSWR Calculator'!$C$23/Calculator!$F$16/2,1)-0.5))))/'VSWR Calculator'!$C$25)+$C80)^2+(1500*ABS(SIN(2*PI()*MOD(Calculator!$B$32/Calculator!$F$16,1)))*IF(MOD(Calculator!$B$32/Calculator!$F$16,1)&lt;0.5,-1,1))^2))/(1-SQRT(((50*POWER(80,POWER(COS(PI()*MOD(Calculator!$B$32/Calculator!$F$16,1)),2))+MIN(500,MAX(30,100*EXP(-0.3*'VSWR Calculator'!$C$24)*(1+3*ABS(MOD('VSWR Calculator'!$C$23/Calculator!$F$16/2,1)-0.5))))/'VSWR Calculator'!$C$25)-$C80)^2+(1500*ABS(SIN(2*PI()*MOD(Calculator!$B$32/Calculator!$F$16,1)))*IF(MOD(Calculator!$B$32/Calculator!$F$16,1)&lt;0.5,-1,1))^2)/SQRT(((50*POWER(80,POWER(COS(PI()*MOD(Calculator!$B$32/Calculator!$F$16,1)),2))+MIN(500,MAX(30,100*EXP(-0.3*'VSWR Calculator'!$C$24)*(1+3*ABS(MOD('VSWR Calculator'!$C$23/Calculator!$F$16/2,1)-0.5))))/'VSWR Calculator'!$C$25)+$C80)^2+(1500*ABS(SIN(2*PI()*MOD(Calculator!$B$32/Calculator!$F$16,1)))*IF(MOD(Calculator!$B$32/Calculator!$F$16,1)&lt;0.5,-1,1))^2)),2))</f>
        <v>—</v>
      </c>
      <c r="DB80" s="253" t="n">
        <f aca="false">IF(OR(Calculator!$E$17&lt;&gt;"YES",Calculator!$B$32&lt;Calculator!$G$17),"—",ROUND((1+SQRT(((50*POWER(80,POWER(COS(PI()*MOD(Calculator!$B$32/Calculator!$F$17,1)),2))+MIN(500,MAX(30,100*EXP(-0.3*'VSWR Calculator'!$C$24)*(1+3*ABS(MOD('VSWR Calculator'!$C$23/Calculator!$F$17/2,1)-0.5))))/'VSWR Calculator'!$C$25)-$C80)^2+(1500*ABS(SIN(2*PI()*MOD(Calculator!$B$32/Calculator!$F$17,1)))*IF(MOD(Calculator!$B$32/Calculator!$F$17,1)&lt;0.5,-1,1))^2)/SQRT(((50*POWER(80,POWER(COS(PI()*MOD(Calculator!$B$32/Calculator!$F$17,1)),2))+MIN(500,MAX(30,100*EXP(-0.3*'VSWR Calculator'!$C$24)*(1+3*ABS(MOD('VSWR Calculator'!$C$23/Calculator!$F$17/2,1)-0.5))))/'VSWR Calculator'!$C$25)+$C80)^2+(1500*ABS(SIN(2*PI()*MOD(Calculator!$B$32/Calculator!$F$17,1)))*IF(MOD(Calculator!$B$32/Calculator!$F$17,1)&lt;0.5,-1,1))^2))/(1-SQRT(((50*POWER(80,POWER(COS(PI()*MOD(Calculator!$B$32/Calculator!$F$17,1)),2))+MIN(500,MAX(30,100*EXP(-0.3*'VSWR Calculator'!$C$24)*(1+3*ABS(MOD('VSWR Calculator'!$C$23/Calculator!$F$17/2,1)-0.5))))/'VSWR Calculator'!$C$25)-$C80)^2+(1500*ABS(SIN(2*PI()*MOD(Calculator!$B$32/Calculator!$F$17,1)))*IF(MOD(Calculator!$B$32/Calculator!$F$17,1)&lt;0.5,-1,1))^2)/SQRT(((50*POWER(80,POWER(COS(PI()*MOD(Calculator!$B$32/Calculator!$F$17,1)),2))+MIN(500,MAX(30,100*EXP(-0.3*'VSWR Calculator'!$C$24)*(1+3*ABS(MOD('VSWR Calculator'!$C$23/Calculator!$F$17/2,1)-0.5))))/'VSWR Calculator'!$C$25)+$C80)^2+(1500*ABS(SIN(2*PI()*MOD(Calculator!$B$32/Calculator!$F$17,1)))*IF(MOD(Calculator!$B$32/Calculator!$F$17,1)&lt;0.5,-1,1))^2)),2))</f>
        <v>14.77</v>
      </c>
      <c r="DC80" s="253" t="str">
        <f aca="false">IF(OR(Calculator!$E$18&lt;&gt;"YES",Calculator!$B$32&lt;Calculator!$G$18),"—",ROUND((1+SQRT(((50*POWER(80,POWER(COS(PI()*MOD(Calculator!$B$32/Calculator!$F$18,1)),2))+MIN(500,MAX(30,100*EXP(-0.3*'VSWR Calculator'!$C$24)*(1+3*ABS(MOD('VSWR Calculator'!$C$23/Calculator!$F$18/2,1)-0.5))))/'VSWR Calculator'!$C$25)-$C80)^2+(1500*ABS(SIN(2*PI()*MOD(Calculator!$B$32/Calculator!$F$18,1)))*IF(MOD(Calculator!$B$32/Calculator!$F$18,1)&lt;0.5,-1,1))^2)/SQRT(((50*POWER(80,POWER(COS(PI()*MOD(Calculator!$B$32/Calculator!$F$18,1)),2))+MIN(500,MAX(30,100*EXP(-0.3*'VSWR Calculator'!$C$24)*(1+3*ABS(MOD('VSWR Calculator'!$C$23/Calculator!$F$18/2,1)-0.5))))/'VSWR Calculator'!$C$25)+$C80)^2+(1500*ABS(SIN(2*PI()*MOD(Calculator!$B$32/Calculator!$F$18,1)))*IF(MOD(Calculator!$B$32/Calculator!$F$18,1)&lt;0.5,-1,1))^2))/(1-SQRT(((50*POWER(80,POWER(COS(PI()*MOD(Calculator!$B$32/Calculator!$F$18,1)),2))+MIN(500,MAX(30,100*EXP(-0.3*'VSWR Calculator'!$C$24)*(1+3*ABS(MOD('VSWR Calculator'!$C$23/Calculator!$F$18/2,1)-0.5))))/'VSWR Calculator'!$C$25)-$C80)^2+(1500*ABS(SIN(2*PI()*MOD(Calculator!$B$32/Calculator!$F$18,1)))*IF(MOD(Calculator!$B$32/Calculator!$F$18,1)&lt;0.5,-1,1))^2)/SQRT(((50*POWER(80,POWER(COS(PI()*MOD(Calculator!$B$32/Calculator!$F$18,1)),2))+MIN(500,MAX(30,100*EXP(-0.3*'VSWR Calculator'!$C$24)*(1+3*ABS(MOD('VSWR Calculator'!$C$23/Calculator!$F$18/2,1)-0.5))))/'VSWR Calculator'!$C$25)+$C80)^2+(1500*ABS(SIN(2*PI()*MOD(Calculator!$B$32/Calculator!$F$18,1)))*IF(MOD(Calculator!$B$32/Calculator!$F$18,1)&lt;0.5,-1,1))^2)),2))</f>
        <v>—</v>
      </c>
      <c r="DD80" s="253" t="str">
        <f aca="false">IF(OR(Calculator!$E$19&lt;&gt;"YES",Calculator!$B$32&lt;Calculator!$G$19),"—",ROUND((1+SQRT(((50*POWER(80,POWER(COS(PI()*MOD(Calculator!$B$32/Calculator!$F$19,1)),2))+MIN(500,MAX(30,100*EXP(-0.3*'VSWR Calculator'!$C$24)*(1+3*ABS(MOD('VSWR Calculator'!$C$23/Calculator!$F$19/2,1)-0.5))))/'VSWR Calculator'!$C$25)-$C80)^2+(1500*ABS(SIN(2*PI()*MOD(Calculator!$B$32/Calculator!$F$19,1)))*IF(MOD(Calculator!$B$32/Calculator!$F$19,1)&lt;0.5,-1,1))^2)/SQRT(((50*POWER(80,POWER(COS(PI()*MOD(Calculator!$B$32/Calculator!$F$19,1)),2))+MIN(500,MAX(30,100*EXP(-0.3*'VSWR Calculator'!$C$24)*(1+3*ABS(MOD('VSWR Calculator'!$C$23/Calculator!$F$19/2,1)-0.5))))/'VSWR Calculator'!$C$25)+$C80)^2+(1500*ABS(SIN(2*PI()*MOD(Calculator!$B$32/Calculator!$F$19,1)))*IF(MOD(Calculator!$B$32/Calculator!$F$19,1)&lt;0.5,-1,1))^2))/(1-SQRT(((50*POWER(80,POWER(COS(PI()*MOD(Calculator!$B$32/Calculator!$F$19,1)),2))+MIN(500,MAX(30,100*EXP(-0.3*'VSWR Calculator'!$C$24)*(1+3*ABS(MOD('VSWR Calculator'!$C$23/Calculator!$F$19/2,1)-0.5))))/'VSWR Calculator'!$C$25)-$C80)^2+(1500*ABS(SIN(2*PI()*MOD(Calculator!$B$32/Calculator!$F$19,1)))*IF(MOD(Calculator!$B$32/Calculator!$F$19,1)&lt;0.5,-1,1))^2)/SQRT(((50*POWER(80,POWER(COS(PI()*MOD(Calculator!$B$32/Calculator!$F$19,1)),2))+MIN(500,MAX(30,100*EXP(-0.3*'VSWR Calculator'!$C$24)*(1+3*ABS(MOD('VSWR Calculator'!$C$23/Calculator!$F$19/2,1)-0.5))))/'VSWR Calculator'!$C$25)+$C80)^2+(1500*ABS(SIN(2*PI()*MOD(Calculator!$B$32/Calculator!$F$19,1)))*IF(MOD(Calculator!$B$32/Calculator!$F$19,1)&lt;0.5,-1,1))^2)),2))</f>
        <v>—</v>
      </c>
      <c r="DE80" s="253" t="str">
        <f aca="false">IF(OR(Calculator!$E$20&lt;&gt;"YES",Calculator!$B$32&lt;Calculator!$G$20),"—",ROUND((1+SQRT(((50*POWER(80,POWER(COS(PI()*MOD(Calculator!$B$32/Calculator!$F$20,1)),2))+MIN(500,MAX(30,100*EXP(-0.3*'VSWR Calculator'!$C$24)*(1+3*ABS(MOD('VSWR Calculator'!$C$23/Calculator!$F$20/2,1)-0.5))))/'VSWR Calculator'!$C$25)-$C80)^2+(1500*ABS(SIN(2*PI()*MOD(Calculator!$B$32/Calculator!$F$20,1)))*IF(MOD(Calculator!$B$32/Calculator!$F$20,1)&lt;0.5,-1,1))^2)/SQRT(((50*POWER(80,POWER(COS(PI()*MOD(Calculator!$B$32/Calculator!$F$20,1)),2))+MIN(500,MAX(30,100*EXP(-0.3*'VSWR Calculator'!$C$24)*(1+3*ABS(MOD('VSWR Calculator'!$C$23/Calculator!$F$20/2,1)-0.5))))/'VSWR Calculator'!$C$25)+$C80)^2+(1500*ABS(SIN(2*PI()*MOD(Calculator!$B$32/Calculator!$F$20,1)))*IF(MOD(Calculator!$B$32/Calculator!$F$20,1)&lt;0.5,-1,1))^2))/(1-SQRT(((50*POWER(80,POWER(COS(PI()*MOD(Calculator!$B$32/Calculator!$F$20,1)),2))+MIN(500,MAX(30,100*EXP(-0.3*'VSWR Calculator'!$C$24)*(1+3*ABS(MOD('VSWR Calculator'!$C$23/Calculator!$F$20/2,1)-0.5))))/'VSWR Calculator'!$C$25)-$C80)^2+(1500*ABS(SIN(2*PI()*MOD(Calculator!$B$32/Calculator!$F$20,1)))*IF(MOD(Calculator!$B$32/Calculator!$F$20,1)&lt;0.5,-1,1))^2)/SQRT(((50*POWER(80,POWER(COS(PI()*MOD(Calculator!$B$32/Calculator!$F$20,1)),2))+MIN(500,MAX(30,100*EXP(-0.3*'VSWR Calculator'!$C$24)*(1+3*ABS(MOD('VSWR Calculator'!$C$23/Calculator!$F$20/2,1)-0.5))))/'VSWR Calculator'!$C$25)+$C80)^2+(1500*ABS(SIN(2*PI()*MOD(Calculator!$B$32/Calculator!$F$20,1)))*IF(MOD(Calculator!$B$32/Calculator!$F$20,1)&lt;0.5,-1,1))^2)),2))</f>
        <v>—</v>
      </c>
      <c r="DF80" s="253" t="str">
        <f aca="false">IF(OR(Calculator!$E$21&lt;&gt;"YES",Calculator!$B$32&lt;Calculator!$G$21),"—",ROUND((1+SQRT(((50*POWER(80,POWER(COS(PI()*MOD(Calculator!$B$32/Calculator!$F$21,1)),2))+MIN(500,MAX(30,100*EXP(-0.3*'VSWR Calculator'!$C$24)*(1+3*ABS(MOD('VSWR Calculator'!$C$23/Calculator!$F$21/2,1)-0.5))))/'VSWR Calculator'!$C$25)-$C80)^2+(1500*ABS(SIN(2*PI()*MOD(Calculator!$B$32/Calculator!$F$21,1)))*IF(MOD(Calculator!$B$32/Calculator!$F$21,1)&lt;0.5,-1,1))^2)/SQRT(((50*POWER(80,POWER(COS(PI()*MOD(Calculator!$B$32/Calculator!$F$21,1)),2))+MIN(500,MAX(30,100*EXP(-0.3*'VSWR Calculator'!$C$24)*(1+3*ABS(MOD('VSWR Calculator'!$C$23/Calculator!$F$21/2,1)-0.5))))/'VSWR Calculator'!$C$25)+$C80)^2+(1500*ABS(SIN(2*PI()*MOD(Calculator!$B$32/Calculator!$F$21,1)))*IF(MOD(Calculator!$B$32/Calculator!$F$21,1)&lt;0.5,-1,1))^2))/(1-SQRT(((50*POWER(80,POWER(COS(PI()*MOD(Calculator!$B$32/Calculator!$F$21,1)),2))+MIN(500,MAX(30,100*EXP(-0.3*'VSWR Calculator'!$C$24)*(1+3*ABS(MOD('VSWR Calculator'!$C$23/Calculator!$F$21/2,1)-0.5))))/'VSWR Calculator'!$C$25)-$C80)^2+(1500*ABS(SIN(2*PI()*MOD(Calculator!$B$32/Calculator!$F$21,1)))*IF(MOD(Calculator!$B$32/Calculator!$F$21,1)&lt;0.5,-1,1))^2)/SQRT(((50*POWER(80,POWER(COS(PI()*MOD(Calculator!$B$32/Calculator!$F$21,1)),2))+MIN(500,MAX(30,100*EXP(-0.3*'VSWR Calculator'!$C$24)*(1+3*ABS(MOD('VSWR Calculator'!$C$23/Calculator!$F$21/2,1)-0.5))))/'VSWR Calculator'!$C$25)+$C80)^2+(1500*ABS(SIN(2*PI()*MOD(Calculator!$B$32/Calculator!$F$21,1)))*IF(MOD(Calculator!$B$32/Calculator!$F$21,1)&lt;0.5,-1,1))^2)),2))</f>
        <v>—</v>
      </c>
      <c r="DG80" s="253" t="str">
        <f aca="false">IF(OR(Calculator!$E$22&lt;&gt;"YES",Calculator!$B$32&lt;Calculator!$G$22),"—",ROUND((1+SQRT(((50*POWER(80,POWER(COS(PI()*MOD(Calculator!$B$32/Calculator!$F$22,1)),2))+MIN(500,MAX(30,100*EXP(-0.3*'VSWR Calculator'!$C$24)*(1+3*ABS(MOD('VSWR Calculator'!$C$23/Calculator!$F$22/2,1)-0.5))))/'VSWR Calculator'!$C$25)-$C80)^2+(1500*ABS(SIN(2*PI()*MOD(Calculator!$B$32/Calculator!$F$22,1)))*IF(MOD(Calculator!$B$32/Calculator!$F$22,1)&lt;0.5,-1,1))^2)/SQRT(((50*POWER(80,POWER(COS(PI()*MOD(Calculator!$B$32/Calculator!$F$22,1)),2))+MIN(500,MAX(30,100*EXP(-0.3*'VSWR Calculator'!$C$24)*(1+3*ABS(MOD('VSWR Calculator'!$C$23/Calculator!$F$22/2,1)-0.5))))/'VSWR Calculator'!$C$25)+$C80)^2+(1500*ABS(SIN(2*PI()*MOD(Calculator!$B$32/Calculator!$F$22,1)))*IF(MOD(Calculator!$B$32/Calculator!$F$22,1)&lt;0.5,-1,1))^2))/(1-SQRT(((50*POWER(80,POWER(COS(PI()*MOD(Calculator!$B$32/Calculator!$F$22,1)),2))+MIN(500,MAX(30,100*EXP(-0.3*'VSWR Calculator'!$C$24)*(1+3*ABS(MOD('VSWR Calculator'!$C$23/Calculator!$F$22/2,1)-0.5))))/'VSWR Calculator'!$C$25)-$C80)^2+(1500*ABS(SIN(2*PI()*MOD(Calculator!$B$32/Calculator!$F$22,1)))*IF(MOD(Calculator!$B$32/Calculator!$F$22,1)&lt;0.5,-1,1))^2)/SQRT(((50*POWER(80,POWER(COS(PI()*MOD(Calculator!$B$32/Calculator!$F$22,1)),2))+MIN(500,MAX(30,100*EXP(-0.3*'VSWR Calculator'!$C$24)*(1+3*ABS(MOD('VSWR Calculator'!$C$23/Calculator!$F$22/2,1)-0.5))))/'VSWR Calculator'!$C$25)+$C80)^2+(1500*ABS(SIN(2*PI()*MOD(Calculator!$B$32/Calculator!$F$22,1)))*IF(MOD(Calculator!$B$32/Calculator!$F$22,1)&lt;0.5,-1,1))^2)),2))</f>
        <v>—</v>
      </c>
      <c r="DH80" s="253" t="n">
        <f aca="false">IFERROR(ROUND((IF(ISNUMBER(CW80),CW80,0)+IF(ISNUMBER(CX80),CX80,0)+IF(ISNUMBER(CY80),CY80,0)+IF(ISNUMBER(CZ80),CZ80,0)+IF(ISNUMBER(DA80),DA80,0)+IF(ISNUMBER(DB80),DB80,0)+IF(ISNUMBER(DC80),DC80,0)+IF(ISNUMBER(DD80),DD80,0)+IF(ISNUMBER(DE80),DE80,0)+IF(ISNUMBER(DF80),DF80,0)+IF(ISNUMBER(DG80),DG80,0))/(IF(ISNUMBER(CW80),1,0)+IF(ISNUMBER(CX80),1,0)+IF(ISNUMBER(CY80),1,0)+IF(ISNUMBER(CZ80),1,0)+IF(ISNUMBER(DA80),1,0)+IF(ISNUMBER(DB80),1,0)+IF(ISNUMBER(DC80),1,0)+IF(ISNUMBER(DD80),1,0)+IF(ISNUMBER(DE80),1,0)+IF(ISNUMBER(DF80),1,0)+IF(ISNUMBER(DG80),1,0)),4),"")</f>
        <v>8.61</v>
      </c>
      <c r="DI80" s="253" t="str">
        <f aca="false">IF(OR(Calculator!$E$12&lt;&gt;"YES",Calculator!$B$33&lt;Calculator!$G$12),"—",ROUND((1+SQRT(((50*POWER(80,POWER(COS(PI()*MOD(Calculator!$B$33/Calculator!$F$12,1)),2))+MIN(500,MAX(30,100*EXP(-0.3*'VSWR Calculator'!$C$24)*(1+3*ABS(MOD('VSWR Calculator'!$C$23/Calculator!$F$12/2,1)-0.5))))/'VSWR Calculator'!$C$25)-$C80)^2+(1500*ABS(SIN(2*PI()*MOD(Calculator!$B$33/Calculator!$F$12,1)))*IF(MOD(Calculator!$B$33/Calculator!$F$12,1)&lt;0.5,-1,1))^2)/SQRT(((50*POWER(80,POWER(COS(PI()*MOD(Calculator!$B$33/Calculator!$F$12,1)),2))+MIN(500,MAX(30,100*EXP(-0.3*'VSWR Calculator'!$C$24)*(1+3*ABS(MOD('VSWR Calculator'!$C$23/Calculator!$F$12/2,1)-0.5))))/'VSWR Calculator'!$C$25)+$C80)^2+(1500*ABS(SIN(2*PI()*MOD(Calculator!$B$33/Calculator!$F$12,1)))*IF(MOD(Calculator!$B$33/Calculator!$F$12,1)&lt;0.5,-1,1))^2))/(1-SQRT(((50*POWER(80,POWER(COS(PI()*MOD(Calculator!$B$33/Calculator!$F$12,1)),2))+MIN(500,MAX(30,100*EXP(-0.3*'VSWR Calculator'!$C$24)*(1+3*ABS(MOD('VSWR Calculator'!$C$23/Calculator!$F$12/2,1)-0.5))))/'VSWR Calculator'!$C$25)-$C80)^2+(1500*ABS(SIN(2*PI()*MOD(Calculator!$B$33/Calculator!$F$12,1)))*IF(MOD(Calculator!$B$33/Calculator!$F$12,1)&lt;0.5,-1,1))^2)/SQRT(((50*POWER(80,POWER(COS(PI()*MOD(Calculator!$B$33/Calculator!$F$12,1)),2))+MIN(500,MAX(30,100*EXP(-0.3*'VSWR Calculator'!$C$24)*(1+3*ABS(MOD('VSWR Calculator'!$C$23/Calculator!$F$12/2,1)-0.5))))/'VSWR Calculator'!$C$25)+$C80)^2+(1500*ABS(SIN(2*PI()*MOD(Calculator!$B$33/Calculator!$F$12,1)))*IF(MOD(Calculator!$B$33/Calculator!$F$12,1)&lt;0.5,-1,1))^2)),2))</f>
        <v>—</v>
      </c>
      <c r="DJ80" s="253" t="str">
        <f aca="false">IF(OR(Calculator!$E$13&lt;&gt;"YES",Calculator!$B$33&lt;Calculator!$G$13),"—",ROUND((1+SQRT(((50*POWER(80,POWER(COS(PI()*MOD(Calculator!$B$33/Calculator!$F$13,1)),2))+MIN(500,MAX(30,100*EXP(-0.3*'VSWR Calculator'!$C$24)*(1+3*ABS(MOD('VSWR Calculator'!$C$23/Calculator!$F$13/2,1)-0.5))))/'VSWR Calculator'!$C$25)-$C80)^2+(1500*ABS(SIN(2*PI()*MOD(Calculator!$B$33/Calculator!$F$13,1)))*IF(MOD(Calculator!$B$33/Calculator!$F$13,1)&lt;0.5,-1,1))^2)/SQRT(((50*POWER(80,POWER(COS(PI()*MOD(Calculator!$B$33/Calculator!$F$13,1)),2))+MIN(500,MAX(30,100*EXP(-0.3*'VSWR Calculator'!$C$24)*(1+3*ABS(MOD('VSWR Calculator'!$C$23/Calculator!$F$13/2,1)-0.5))))/'VSWR Calculator'!$C$25)+$C80)^2+(1500*ABS(SIN(2*PI()*MOD(Calculator!$B$33/Calculator!$F$13,1)))*IF(MOD(Calculator!$B$33/Calculator!$F$13,1)&lt;0.5,-1,1))^2))/(1-SQRT(((50*POWER(80,POWER(COS(PI()*MOD(Calculator!$B$33/Calculator!$F$13,1)),2))+MIN(500,MAX(30,100*EXP(-0.3*'VSWR Calculator'!$C$24)*(1+3*ABS(MOD('VSWR Calculator'!$C$23/Calculator!$F$13/2,1)-0.5))))/'VSWR Calculator'!$C$25)-$C80)^2+(1500*ABS(SIN(2*PI()*MOD(Calculator!$B$33/Calculator!$F$13,1)))*IF(MOD(Calculator!$B$33/Calculator!$F$13,1)&lt;0.5,-1,1))^2)/SQRT(((50*POWER(80,POWER(COS(PI()*MOD(Calculator!$B$33/Calculator!$F$13,1)),2))+MIN(500,MAX(30,100*EXP(-0.3*'VSWR Calculator'!$C$24)*(1+3*ABS(MOD('VSWR Calculator'!$C$23/Calculator!$F$13/2,1)-0.5))))/'VSWR Calculator'!$C$25)+$C80)^2+(1500*ABS(SIN(2*PI()*MOD(Calculator!$B$33/Calculator!$F$13,1)))*IF(MOD(Calculator!$B$33/Calculator!$F$13,1)&lt;0.5,-1,1))^2)),2))</f>
        <v>—</v>
      </c>
      <c r="DK80" s="253" t="str">
        <f aca="false">IF(OR(Calculator!$E$14&lt;&gt;"YES",Calculator!$B$33&lt;Calculator!$G$14),"—",ROUND((1+SQRT(((50*POWER(80,POWER(COS(PI()*MOD(Calculator!$B$33/Calculator!$F$14,1)),2))+MIN(500,MAX(30,100*EXP(-0.3*'VSWR Calculator'!$C$24)*(1+3*ABS(MOD('VSWR Calculator'!$C$23/Calculator!$F$14/2,1)-0.5))))/'VSWR Calculator'!$C$25)-$C80)^2+(1500*ABS(SIN(2*PI()*MOD(Calculator!$B$33/Calculator!$F$14,1)))*IF(MOD(Calculator!$B$33/Calculator!$F$14,1)&lt;0.5,-1,1))^2)/SQRT(((50*POWER(80,POWER(COS(PI()*MOD(Calculator!$B$33/Calculator!$F$14,1)),2))+MIN(500,MAX(30,100*EXP(-0.3*'VSWR Calculator'!$C$24)*(1+3*ABS(MOD('VSWR Calculator'!$C$23/Calculator!$F$14/2,1)-0.5))))/'VSWR Calculator'!$C$25)+$C80)^2+(1500*ABS(SIN(2*PI()*MOD(Calculator!$B$33/Calculator!$F$14,1)))*IF(MOD(Calculator!$B$33/Calculator!$F$14,1)&lt;0.5,-1,1))^2))/(1-SQRT(((50*POWER(80,POWER(COS(PI()*MOD(Calculator!$B$33/Calculator!$F$14,1)),2))+MIN(500,MAX(30,100*EXP(-0.3*'VSWR Calculator'!$C$24)*(1+3*ABS(MOD('VSWR Calculator'!$C$23/Calculator!$F$14/2,1)-0.5))))/'VSWR Calculator'!$C$25)-$C80)^2+(1500*ABS(SIN(2*PI()*MOD(Calculator!$B$33/Calculator!$F$14,1)))*IF(MOD(Calculator!$B$33/Calculator!$F$14,1)&lt;0.5,-1,1))^2)/SQRT(((50*POWER(80,POWER(COS(PI()*MOD(Calculator!$B$33/Calculator!$F$14,1)),2))+MIN(500,MAX(30,100*EXP(-0.3*'VSWR Calculator'!$C$24)*(1+3*ABS(MOD('VSWR Calculator'!$C$23/Calculator!$F$14/2,1)-0.5))))/'VSWR Calculator'!$C$25)+$C80)^2+(1500*ABS(SIN(2*PI()*MOD(Calculator!$B$33/Calculator!$F$14,1)))*IF(MOD(Calculator!$B$33/Calculator!$F$14,1)&lt;0.5,-1,1))^2)),2))</f>
        <v>—</v>
      </c>
      <c r="DL80" s="253" t="n">
        <f aca="false">IF(OR(Calculator!$E$15&lt;&gt;"YES",Calculator!$B$33&lt;Calculator!$G$15),"—",ROUND((1+SQRT(((50*POWER(80,POWER(COS(PI()*MOD(Calculator!$B$33/Calculator!$F$15,1)),2))+MIN(500,MAX(30,100*EXP(-0.3*'VSWR Calculator'!$C$24)*(1+3*ABS(MOD('VSWR Calculator'!$C$23/Calculator!$F$15/2,1)-0.5))))/'VSWR Calculator'!$C$25)-$C80)^2+(1500*ABS(SIN(2*PI()*MOD(Calculator!$B$33/Calculator!$F$15,1)))*IF(MOD(Calculator!$B$33/Calculator!$F$15,1)&lt;0.5,-1,1))^2)/SQRT(((50*POWER(80,POWER(COS(PI()*MOD(Calculator!$B$33/Calculator!$F$15,1)),2))+MIN(500,MAX(30,100*EXP(-0.3*'VSWR Calculator'!$C$24)*(1+3*ABS(MOD('VSWR Calculator'!$C$23/Calculator!$F$15/2,1)-0.5))))/'VSWR Calculator'!$C$25)+$C80)^2+(1500*ABS(SIN(2*PI()*MOD(Calculator!$B$33/Calculator!$F$15,1)))*IF(MOD(Calculator!$B$33/Calculator!$F$15,1)&lt;0.5,-1,1))^2))/(1-SQRT(((50*POWER(80,POWER(COS(PI()*MOD(Calculator!$B$33/Calculator!$F$15,1)),2))+MIN(500,MAX(30,100*EXP(-0.3*'VSWR Calculator'!$C$24)*(1+3*ABS(MOD('VSWR Calculator'!$C$23/Calculator!$F$15/2,1)-0.5))))/'VSWR Calculator'!$C$25)-$C80)^2+(1500*ABS(SIN(2*PI()*MOD(Calculator!$B$33/Calculator!$F$15,1)))*IF(MOD(Calculator!$B$33/Calculator!$F$15,1)&lt;0.5,-1,1))^2)/SQRT(((50*POWER(80,POWER(COS(PI()*MOD(Calculator!$B$33/Calculator!$F$15,1)),2))+MIN(500,MAX(30,100*EXP(-0.3*'VSWR Calculator'!$C$24)*(1+3*ABS(MOD('VSWR Calculator'!$C$23/Calculator!$F$15/2,1)-0.5))))/'VSWR Calculator'!$C$25)+$C80)^2+(1500*ABS(SIN(2*PI()*MOD(Calculator!$B$33/Calculator!$F$15,1)))*IF(MOD(Calculator!$B$33/Calculator!$F$15,1)&lt;0.5,-1,1))^2)),2))</f>
        <v>2.6</v>
      </c>
      <c r="DM80" s="253" t="str">
        <f aca="false">IF(OR(Calculator!$E$16&lt;&gt;"YES",Calculator!$B$33&lt;Calculator!$G$16),"—",ROUND((1+SQRT(((50*POWER(80,POWER(COS(PI()*MOD(Calculator!$B$33/Calculator!$F$16,1)),2))+MIN(500,MAX(30,100*EXP(-0.3*'VSWR Calculator'!$C$24)*(1+3*ABS(MOD('VSWR Calculator'!$C$23/Calculator!$F$16/2,1)-0.5))))/'VSWR Calculator'!$C$25)-$C80)^2+(1500*ABS(SIN(2*PI()*MOD(Calculator!$B$33/Calculator!$F$16,1)))*IF(MOD(Calculator!$B$33/Calculator!$F$16,1)&lt;0.5,-1,1))^2)/SQRT(((50*POWER(80,POWER(COS(PI()*MOD(Calculator!$B$33/Calculator!$F$16,1)),2))+MIN(500,MAX(30,100*EXP(-0.3*'VSWR Calculator'!$C$24)*(1+3*ABS(MOD('VSWR Calculator'!$C$23/Calculator!$F$16/2,1)-0.5))))/'VSWR Calculator'!$C$25)+$C80)^2+(1500*ABS(SIN(2*PI()*MOD(Calculator!$B$33/Calculator!$F$16,1)))*IF(MOD(Calculator!$B$33/Calculator!$F$16,1)&lt;0.5,-1,1))^2))/(1-SQRT(((50*POWER(80,POWER(COS(PI()*MOD(Calculator!$B$33/Calculator!$F$16,1)),2))+MIN(500,MAX(30,100*EXP(-0.3*'VSWR Calculator'!$C$24)*(1+3*ABS(MOD('VSWR Calculator'!$C$23/Calculator!$F$16/2,1)-0.5))))/'VSWR Calculator'!$C$25)-$C80)^2+(1500*ABS(SIN(2*PI()*MOD(Calculator!$B$33/Calculator!$F$16,1)))*IF(MOD(Calculator!$B$33/Calculator!$F$16,1)&lt;0.5,-1,1))^2)/SQRT(((50*POWER(80,POWER(COS(PI()*MOD(Calculator!$B$33/Calculator!$F$16,1)),2))+MIN(500,MAX(30,100*EXP(-0.3*'VSWR Calculator'!$C$24)*(1+3*ABS(MOD('VSWR Calculator'!$C$23/Calculator!$F$16/2,1)-0.5))))/'VSWR Calculator'!$C$25)+$C80)^2+(1500*ABS(SIN(2*PI()*MOD(Calculator!$B$33/Calculator!$F$16,1)))*IF(MOD(Calculator!$B$33/Calculator!$F$16,1)&lt;0.5,-1,1))^2)),2))</f>
        <v>—</v>
      </c>
      <c r="DN80" s="253" t="n">
        <f aca="false">IF(OR(Calculator!$E$17&lt;&gt;"YES",Calculator!$B$33&lt;Calculator!$G$17),"—",ROUND((1+SQRT(((50*POWER(80,POWER(COS(PI()*MOD(Calculator!$B$33/Calculator!$F$17,1)),2))+MIN(500,MAX(30,100*EXP(-0.3*'VSWR Calculator'!$C$24)*(1+3*ABS(MOD('VSWR Calculator'!$C$23/Calculator!$F$17/2,1)-0.5))))/'VSWR Calculator'!$C$25)-$C80)^2+(1500*ABS(SIN(2*PI()*MOD(Calculator!$B$33/Calculator!$F$17,1)))*IF(MOD(Calculator!$B$33/Calculator!$F$17,1)&lt;0.5,-1,1))^2)/SQRT(((50*POWER(80,POWER(COS(PI()*MOD(Calculator!$B$33/Calculator!$F$17,1)),2))+MIN(500,MAX(30,100*EXP(-0.3*'VSWR Calculator'!$C$24)*(1+3*ABS(MOD('VSWR Calculator'!$C$23/Calculator!$F$17/2,1)-0.5))))/'VSWR Calculator'!$C$25)+$C80)^2+(1500*ABS(SIN(2*PI()*MOD(Calculator!$B$33/Calculator!$F$17,1)))*IF(MOD(Calculator!$B$33/Calculator!$F$17,1)&lt;0.5,-1,1))^2))/(1-SQRT(((50*POWER(80,POWER(COS(PI()*MOD(Calculator!$B$33/Calculator!$F$17,1)),2))+MIN(500,MAX(30,100*EXP(-0.3*'VSWR Calculator'!$C$24)*(1+3*ABS(MOD('VSWR Calculator'!$C$23/Calculator!$F$17/2,1)-0.5))))/'VSWR Calculator'!$C$25)-$C80)^2+(1500*ABS(SIN(2*PI()*MOD(Calculator!$B$33/Calculator!$F$17,1)))*IF(MOD(Calculator!$B$33/Calculator!$F$17,1)&lt;0.5,-1,1))^2)/SQRT(((50*POWER(80,POWER(COS(PI()*MOD(Calculator!$B$33/Calculator!$F$17,1)),2))+MIN(500,MAX(30,100*EXP(-0.3*'VSWR Calculator'!$C$24)*(1+3*ABS(MOD('VSWR Calculator'!$C$23/Calculator!$F$17/2,1)-0.5))))/'VSWR Calculator'!$C$25)+$C80)^2+(1500*ABS(SIN(2*PI()*MOD(Calculator!$B$33/Calculator!$F$17,1)))*IF(MOD(Calculator!$B$33/Calculator!$F$17,1)&lt;0.5,-1,1))^2)),2))</f>
        <v>16.14</v>
      </c>
      <c r="DO80" s="253" t="str">
        <f aca="false">IF(OR(Calculator!$E$18&lt;&gt;"YES",Calculator!$B$33&lt;Calculator!$G$18),"—",ROUND((1+SQRT(((50*POWER(80,POWER(COS(PI()*MOD(Calculator!$B$33/Calculator!$F$18,1)),2))+MIN(500,MAX(30,100*EXP(-0.3*'VSWR Calculator'!$C$24)*(1+3*ABS(MOD('VSWR Calculator'!$C$23/Calculator!$F$18/2,1)-0.5))))/'VSWR Calculator'!$C$25)-$C80)^2+(1500*ABS(SIN(2*PI()*MOD(Calculator!$B$33/Calculator!$F$18,1)))*IF(MOD(Calculator!$B$33/Calculator!$F$18,1)&lt;0.5,-1,1))^2)/SQRT(((50*POWER(80,POWER(COS(PI()*MOD(Calculator!$B$33/Calculator!$F$18,1)),2))+MIN(500,MAX(30,100*EXP(-0.3*'VSWR Calculator'!$C$24)*(1+3*ABS(MOD('VSWR Calculator'!$C$23/Calculator!$F$18/2,1)-0.5))))/'VSWR Calculator'!$C$25)+$C80)^2+(1500*ABS(SIN(2*PI()*MOD(Calculator!$B$33/Calculator!$F$18,1)))*IF(MOD(Calculator!$B$33/Calculator!$F$18,1)&lt;0.5,-1,1))^2))/(1-SQRT(((50*POWER(80,POWER(COS(PI()*MOD(Calculator!$B$33/Calculator!$F$18,1)),2))+MIN(500,MAX(30,100*EXP(-0.3*'VSWR Calculator'!$C$24)*(1+3*ABS(MOD('VSWR Calculator'!$C$23/Calculator!$F$18/2,1)-0.5))))/'VSWR Calculator'!$C$25)-$C80)^2+(1500*ABS(SIN(2*PI()*MOD(Calculator!$B$33/Calculator!$F$18,1)))*IF(MOD(Calculator!$B$33/Calculator!$F$18,1)&lt;0.5,-1,1))^2)/SQRT(((50*POWER(80,POWER(COS(PI()*MOD(Calculator!$B$33/Calculator!$F$18,1)),2))+MIN(500,MAX(30,100*EXP(-0.3*'VSWR Calculator'!$C$24)*(1+3*ABS(MOD('VSWR Calculator'!$C$23/Calculator!$F$18/2,1)-0.5))))/'VSWR Calculator'!$C$25)+$C80)^2+(1500*ABS(SIN(2*PI()*MOD(Calculator!$B$33/Calculator!$F$18,1)))*IF(MOD(Calculator!$B$33/Calculator!$F$18,1)&lt;0.5,-1,1))^2)),2))</f>
        <v>—</v>
      </c>
      <c r="DP80" s="253" t="str">
        <f aca="false">IF(OR(Calculator!$E$19&lt;&gt;"YES",Calculator!$B$33&lt;Calculator!$G$19),"—",ROUND((1+SQRT(((50*POWER(80,POWER(COS(PI()*MOD(Calculator!$B$33/Calculator!$F$19,1)),2))+MIN(500,MAX(30,100*EXP(-0.3*'VSWR Calculator'!$C$24)*(1+3*ABS(MOD('VSWR Calculator'!$C$23/Calculator!$F$19/2,1)-0.5))))/'VSWR Calculator'!$C$25)-$C80)^2+(1500*ABS(SIN(2*PI()*MOD(Calculator!$B$33/Calculator!$F$19,1)))*IF(MOD(Calculator!$B$33/Calculator!$F$19,1)&lt;0.5,-1,1))^2)/SQRT(((50*POWER(80,POWER(COS(PI()*MOD(Calculator!$B$33/Calculator!$F$19,1)),2))+MIN(500,MAX(30,100*EXP(-0.3*'VSWR Calculator'!$C$24)*(1+3*ABS(MOD('VSWR Calculator'!$C$23/Calculator!$F$19/2,1)-0.5))))/'VSWR Calculator'!$C$25)+$C80)^2+(1500*ABS(SIN(2*PI()*MOD(Calculator!$B$33/Calculator!$F$19,1)))*IF(MOD(Calculator!$B$33/Calculator!$F$19,1)&lt;0.5,-1,1))^2))/(1-SQRT(((50*POWER(80,POWER(COS(PI()*MOD(Calculator!$B$33/Calculator!$F$19,1)),2))+MIN(500,MAX(30,100*EXP(-0.3*'VSWR Calculator'!$C$24)*(1+3*ABS(MOD('VSWR Calculator'!$C$23/Calculator!$F$19/2,1)-0.5))))/'VSWR Calculator'!$C$25)-$C80)^2+(1500*ABS(SIN(2*PI()*MOD(Calculator!$B$33/Calculator!$F$19,1)))*IF(MOD(Calculator!$B$33/Calculator!$F$19,1)&lt;0.5,-1,1))^2)/SQRT(((50*POWER(80,POWER(COS(PI()*MOD(Calculator!$B$33/Calculator!$F$19,1)),2))+MIN(500,MAX(30,100*EXP(-0.3*'VSWR Calculator'!$C$24)*(1+3*ABS(MOD('VSWR Calculator'!$C$23/Calculator!$F$19/2,1)-0.5))))/'VSWR Calculator'!$C$25)+$C80)^2+(1500*ABS(SIN(2*PI()*MOD(Calculator!$B$33/Calculator!$F$19,1)))*IF(MOD(Calculator!$B$33/Calculator!$F$19,1)&lt;0.5,-1,1))^2)),2))</f>
        <v>—</v>
      </c>
      <c r="DQ80" s="253" t="str">
        <f aca="false">IF(OR(Calculator!$E$20&lt;&gt;"YES",Calculator!$B$33&lt;Calculator!$G$20),"—",ROUND((1+SQRT(((50*POWER(80,POWER(COS(PI()*MOD(Calculator!$B$33/Calculator!$F$20,1)),2))+MIN(500,MAX(30,100*EXP(-0.3*'VSWR Calculator'!$C$24)*(1+3*ABS(MOD('VSWR Calculator'!$C$23/Calculator!$F$20/2,1)-0.5))))/'VSWR Calculator'!$C$25)-$C80)^2+(1500*ABS(SIN(2*PI()*MOD(Calculator!$B$33/Calculator!$F$20,1)))*IF(MOD(Calculator!$B$33/Calculator!$F$20,1)&lt;0.5,-1,1))^2)/SQRT(((50*POWER(80,POWER(COS(PI()*MOD(Calculator!$B$33/Calculator!$F$20,1)),2))+MIN(500,MAX(30,100*EXP(-0.3*'VSWR Calculator'!$C$24)*(1+3*ABS(MOD('VSWR Calculator'!$C$23/Calculator!$F$20/2,1)-0.5))))/'VSWR Calculator'!$C$25)+$C80)^2+(1500*ABS(SIN(2*PI()*MOD(Calculator!$B$33/Calculator!$F$20,1)))*IF(MOD(Calculator!$B$33/Calculator!$F$20,1)&lt;0.5,-1,1))^2))/(1-SQRT(((50*POWER(80,POWER(COS(PI()*MOD(Calculator!$B$33/Calculator!$F$20,1)),2))+MIN(500,MAX(30,100*EXP(-0.3*'VSWR Calculator'!$C$24)*(1+3*ABS(MOD('VSWR Calculator'!$C$23/Calculator!$F$20/2,1)-0.5))))/'VSWR Calculator'!$C$25)-$C80)^2+(1500*ABS(SIN(2*PI()*MOD(Calculator!$B$33/Calculator!$F$20,1)))*IF(MOD(Calculator!$B$33/Calculator!$F$20,1)&lt;0.5,-1,1))^2)/SQRT(((50*POWER(80,POWER(COS(PI()*MOD(Calculator!$B$33/Calculator!$F$20,1)),2))+MIN(500,MAX(30,100*EXP(-0.3*'VSWR Calculator'!$C$24)*(1+3*ABS(MOD('VSWR Calculator'!$C$23/Calculator!$F$20/2,1)-0.5))))/'VSWR Calculator'!$C$25)+$C80)^2+(1500*ABS(SIN(2*PI()*MOD(Calculator!$B$33/Calculator!$F$20,1)))*IF(MOD(Calculator!$B$33/Calculator!$F$20,1)&lt;0.5,-1,1))^2)),2))</f>
        <v>—</v>
      </c>
      <c r="DR80" s="253" t="str">
        <f aca="false">IF(OR(Calculator!$E$21&lt;&gt;"YES",Calculator!$B$33&lt;Calculator!$G$21),"—",ROUND((1+SQRT(((50*POWER(80,POWER(COS(PI()*MOD(Calculator!$B$33/Calculator!$F$21,1)),2))+MIN(500,MAX(30,100*EXP(-0.3*'VSWR Calculator'!$C$24)*(1+3*ABS(MOD('VSWR Calculator'!$C$23/Calculator!$F$21/2,1)-0.5))))/'VSWR Calculator'!$C$25)-$C80)^2+(1500*ABS(SIN(2*PI()*MOD(Calculator!$B$33/Calculator!$F$21,1)))*IF(MOD(Calculator!$B$33/Calculator!$F$21,1)&lt;0.5,-1,1))^2)/SQRT(((50*POWER(80,POWER(COS(PI()*MOD(Calculator!$B$33/Calculator!$F$21,1)),2))+MIN(500,MAX(30,100*EXP(-0.3*'VSWR Calculator'!$C$24)*(1+3*ABS(MOD('VSWR Calculator'!$C$23/Calculator!$F$21/2,1)-0.5))))/'VSWR Calculator'!$C$25)+$C80)^2+(1500*ABS(SIN(2*PI()*MOD(Calculator!$B$33/Calculator!$F$21,1)))*IF(MOD(Calculator!$B$33/Calculator!$F$21,1)&lt;0.5,-1,1))^2))/(1-SQRT(((50*POWER(80,POWER(COS(PI()*MOD(Calculator!$B$33/Calculator!$F$21,1)),2))+MIN(500,MAX(30,100*EXP(-0.3*'VSWR Calculator'!$C$24)*(1+3*ABS(MOD('VSWR Calculator'!$C$23/Calculator!$F$21/2,1)-0.5))))/'VSWR Calculator'!$C$25)-$C80)^2+(1500*ABS(SIN(2*PI()*MOD(Calculator!$B$33/Calculator!$F$21,1)))*IF(MOD(Calculator!$B$33/Calculator!$F$21,1)&lt;0.5,-1,1))^2)/SQRT(((50*POWER(80,POWER(COS(PI()*MOD(Calculator!$B$33/Calculator!$F$21,1)),2))+MIN(500,MAX(30,100*EXP(-0.3*'VSWR Calculator'!$C$24)*(1+3*ABS(MOD('VSWR Calculator'!$C$23/Calculator!$F$21/2,1)-0.5))))/'VSWR Calculator'!$C$25)+$C80)^2+(1500*ABS(SIN(2*PI()*MOD(Calculator!$B$33/Calculator!$F$21,1)))*IF(MOD(Calculator!$B$33/Calculator!$F$21,1)&lt;0.5,-1,1))^2)),2))</f>
        <v>—</v>
      </c>
      <c r="DS80" s="253" t="str">
        <f aca="false">IF(OR(Calculator!$E$22&lt;&gt;"YES",Calculator!$B$33&lt;Calculator!$G$22),"—",ROUND((1+SQRT(((50*POWER(80,POWER(COS(PI()*MOD(Calculator!$B$33/Calculator!$F$22,1)),2))+MIN(500,MAX(30,100*EXP(-0.3*'VSWR Calculator'!$C$24)*(1+3*ABS(MOD('VSWR Calculator'!$C$23/Calculator!$F$22/2,1)-0.5))))/'VSWR Calculator'!$C$25)-$C80)^2+(1500*ABS(SIN(2*PI()*MOD(Calculator!$B$33/Calculator!$F$22,1)))*IF(MOD(Calculator!$B$33/Calculator!$F$22,1)&lt;0.5,-1,1))^2)/SQRT(((50*POWER(80,POWER(COS(PI()*MOD(Calculator!$B$33/Calculator!$F$22,1)),2))+MIN(500,MAX(30,100*EXP(-0.3*'VSWR Calculator'!$C$24)*(1+3*ABS(MOD('VSWR Calculator'!$C$23/Calculator!$F$22/2,1)-0.5))))/'VSWR Calculator'!$C$25)+$C80)^2+(1500*ABS(SIN(2*PI()*MOD(Calculator!$B$33/Calculator!$F$22,1)))*IF(MOD(Calculator!$B$33/Calculator!$F$22,1)&lt;0.5,-1,1))^2))/(1-SQRT(((50*POWER(80,POWER(COS(PI()*MOD(Calculator!$B$33/Calculator!$F$22,1)),2))+MIN(500,MAX(30,100*EXP(-0.3*'VSWR Calculator'!$C$24)*(1+3*ABS(MOD('VSWR Calculator'!$C$23/Calculator!$F$22/2,1)-0.5))))/'VSWR Calculator'!$C$25)-$C80)^2+(1500*ABS(SIN(2*PI()*MOD(Calculator!$B$33/Calculator!$F$22,1)))*IF(MOD(Calculator!$B$33/Calculator!$F$22,1)&lt;0.5,-1,1))^2)/SQRT(((50*POWER(80,POWER(COS(PI()*MOD(Calculator!$B$33/Calculator!$F$22,1)),2))+MIN(500,MAX(30,100*EXP(-0.3*'VSWR Calculator'!$C$24)*(1+3*ABS(MOD('VSWR Calculator'!$C$23/Calculator!$F$22/2,1)-0.5))))/'VSWR Calculator'!$C$25)+$C80)^2+(1500*ABS(SIN(2*PI()*MOD(Calculator!$B$33/Calculator!$F$22,1)))*IF(MOD(Calculator!$B$33/Calculator!$F$22,1)&lt;0.5,-1,1))^2)),2))</f>
        <v>—</v>
      </c>
      <c r="DT80" s="253" t="n">
        <f aca="false">IFERROR(ROUND((IF(ISNUMBER(DI80),DI80,0)+IF(ISNUMBER(DJ80),DJ80,0)+IF(ISNUMBER(DK80),DK80,0)+IF(ISNUMBER(DL80),DL80,0)+IF(ISNUMBER(DM80),DM80,0)+IF(ISNUMBER(DN80),DN80,0)+IF(ISNUMBER(DO80),DO80,0)+IF(ISNUMBER(DP80),DP80,0)+IF(ISNUMBER(DQ80),DQ80,0)+IF(ISNUMBER(DR80),DR80,0)+IF(ISNUMBER(DS80),DS80,0))/(IF(ISNUMBER(DI80),1,0)+IF(ISNUMBER(DJ80),1,0)+IF(ISNUMBER(DK80),1,0)+IF(ISNUMBER(DL80),1,0)+IF(ISNUMBER(DM80),1,0)+IF(ISNUMBER(DN80),1,0)+IF(ISNUMBER(DO80),1,0)+IF(ISNUMBER(DP80),1,0)+IF(ISNUMBER(DQ80),1,0)+IF(ISNUMBER(DR80),1,0)+IF(ISNUMBER(DS80),1,0)),4),"")</f>
        <v>9.37</v>
      </c>
      <c r="DU80" s="300" t="str">
        <f aca="false">IF(OR(Calculator!$E$12&lt;&gt;"YES",Calculator!$B$34&lt;Calculator!$G$12),"—",ROUND((1+SQRT(((50*POWER(80,POWER(COS(PI()*MOD(Calculator!$B$34/Calculator!$F$12,1)),2))-$C80)^2+(1500*ABS(SIN(2*PI()*MOD(Calculator!$B$34/Calculator!$F$12,1)))*IF(MOD(Calculator!$B$34/Calculator!$F$12,1)&lt;0.5,-1,1))^2)/((50*POWER(80,POWER(COS(PI()*MOD(Calculator!$B$34/Calculator!$F$12,1)),2))+$C80)^2+(1500*ABS(SIN(2*PI()*MOD(Calculator!$B$34/Calculator!$F$12,1)))*IF(MOD(Calculator!$B$34/Calculator!$F$12,1)&lt;0.5,-1,1))^2)))/(1-SQRT(((50*POWER(80,POWER(COS(PI()*MOD(Calculator!$B$34/Calculator!$F$12,1)),2))-$C80)^2+(1500*ABS(SIN(2*PI()*MOD(Calculator!$B$34/Calculator!$F$12,1)))*IF(MOD(Calculator!$B$34/Calculator!$F$12,1)&lt;0.5,-1,1))^2)/((50*POWER(80,POWER(COS(PI()*MOD(Calculator!$B$34/Calculator!$F$12,1)),2))+$C80)^2+(1500*ABS(SIN(2*PI()*MOD(Calculator!$B$34/Calculator!$F$12,1)))*IF(MOD(Calculator!$B$34/Calculator!$F$12,1)&lt;0.5,-1,1))^2))),2))</f>
        <v>—</v>
      </c>
      <c r="DV80" s="300" t="str">
        <f aca="false">IF(OR(Calculator!$E$13&lt;&gt;"YES",Calculator!$B$34&lt;Calculator!$G$13),"—",ROUND((1+SQRT(((50*POWER(80,POWER(COS(PI()*MOD(Calculator!$B$34/Calculator!$F$13,1)),2))-$C80)^2+(1500*ABS(SIN(2*PI()*MOD(Calculator!$B$34/Calculator!$F$13,1)))*IF(MOD(Calculator!$B$34/Calculator!$F$13,1)&lt;0.5,-1,1))^2)/((50*POWER(80,POWER(COS(PI()*MOD(Calculator!$B$34/Calculator!$F$13,1)),2))+$C80)^2+(1500*ABS(SIN(2*PI()*MOD(Calculator!$B$34/Calculator!$F$13,1)))*IF(MOD(Calculator!$B$34/Calculator!$F$13,1)&lt;0.5,-1,1))^2)))/(1-SQRT(((50*POWER(80,POWER(COS(PI()*MOD(Calculator!$B$34/Calculator!$F$13,1)),2))-$C80)^2+(1500*ABS(SIN(2*PI()*MOD(Calculator!$B$34/Calculator!$F$13,1)))*IF(MOD(Calculator!$B$34/Calculator!$F$13,1)&lt;0.5,-1,1))^2)/((50*POWER(80,POWER(COS(PI()*MOD(Calculator!$B$34/Calculator!$F$13,1)),2))+$C80)^2+(1500*ABS(SIN(2*PI()*MOD(Calculator!$B$34/Calculator!$F$13,1)))*IF(MOD(Calculator!$B$34/Calculator!$F$13,1)&lt;0.5,-1,1))^2))),2))</f>
        <v>—</v>
      </c>
      <c r="DW80" s="300" t="str">
        <f aca="false">IF(OR(Calculator!$E$14&lt;&gt;"YES",Calculator!$B$34&lt;Calculator!$G$14),"—",ROUND((1+SQRT(((50*POWER(80,POWER(COS(PI()*MOD(Calculator!$B$34/Calculator!$F$14,1)),2))-$C80)^2+(1500*ABS(SIN(2*PI()*MOD(Calculator!$B$34/Calculator!$F$14,1)))*IF(MOD(Calculator!$B$34/Calculator!$F$14,1)&lt;0.5,-1,1))^2)/((50*POWER(80,POWER(COS(PI()*MOD(Calculator!$B$34/Calculator!$F$14,1)),2))+$C80)^2+(1500*ABS(SIN(2*PI()*MOD(Calculator!$B$34/Calculator!$F$14,1)))*IF(MOD(Calculator!$B$34/Calculator!$F$14,1)&lt;0.5,-1,1))^2)))/(1-SQRT(((50*POWER(80,POWER(COS(PI()*MOD(Calculator!$B$34/Calculator!$F$14,1)),2))-$C80)^2+(1500*ABS(SIN(2*PI()*MOD(Calculator!$B$34/Calculator!$F$14,1)))*IF(MOD(Calculator!$B$34/Calculator!$F$14,1)&lt;0.5,-1,1))^2)/((50*POWER(80,POWER(COS(PI()*MOD(Calculator!$B$34/Calculator!$F$14,1)),2))+$C80)^2+(1500*ABS(SIN(2*PI()*MOD(Calculator!$B$34/Calculator!$F$14,1)))*IF(MOD(Calculator!$B$34/Calculator!$F$14,1)&lt;0.5,-1,1))^2))),2))</f>
        <v>—</v>
      </c>
      <c r="DX80" s="300" t="n">
        <f aca="false">IF(OR(Calculator!$E$15&lt;&gt;"YES",Calculator!$B$34&lt;Calculator!$G$15),"—",ROUND((1+SQRT(((50*POWER(80,POWER(COS(PI()*MOD(Calculator!$B$34/Calculator!$F$15,1)),2))-$C80)^2+(1500*ABS(SIN(2*PI()*MOD(Calculator!$B$34/Calculator!$F$15,1)))*IF(MOD(Calculator!$B$34/Calculator!$F$15,1)&lt;0.5,-1,1))^2)/((50*POWER(80,POWER(COS(PI()*MOD(Calculator!$B$34/Calculator!$F$15,1)),2))+$C80)^2+(1500*ABS(SIN(2*PI()*MOD(Calculator!$B$34/Calculator!$F$15,1)))*IF(MOD(Calculator!$B$34/Calculator!$F$15,1)&lt;0.5,-1,1))^2)))/(1-SQRT(((50*POWER(80,POWER(COS(PI()*MOD(Calculator!$B$34/Calculator!$F$15,1)),2))-$C80)^2+(1500*ABS(SIN(2*PI()*MOD(Calculator!$B$34/Calculator!$F$15,1)))*IF(MOD(Calculator!$B$34/Calculator!$F$15,1)&lt;0.5,-1,1))^2)/((50*POWER(80,POWER(COS(PI()*MOD(Calculator!$B$34/Calculator!$F$15,1)),2))+$C80)^2+(1500*ABS(SIN(2*PI()*MOD(Calculator!$B$34/Calculator!$F$15,1)))*IF(MOD(Calculator!$B$34/Calculator!$F$15,1)&lt;0.5,-1,1))^2))),2))</f>
        <v>22.27</v>
      </c>
      <c r="DY80" s="300" t="str">
        <f aca="false">IF(OR(Calculator!$E$16&lt;&gt;"YES",Calculator!$B$34&lt;Calculator!$G$16),"—",ROUND((1+SQRT(((50*POWER(80,POWER(COS(PI()*MOD(Calculator!$B$34/Calculator!$F$16,1)),2))-$C80)^2+(1500*ABS(SIN(2*PI()*MOD(Calculator!$B$34/Calculator!$F$16,1)))*IF(MOD(Calculator!$B$34/Calculator!$F$16,1)&lt;0.5,-1,1))^2)/((50*POWER(80,POWER(COS(PI()*MOD(Calculator!$B$34/Calculator!$F$16,1)),2))+$C80)^2+(1500*ABS(SIN(2*PI()*MOD(Calculator!$B$34/Calculator!$F$16,1)))*IF(MOD(Calculator!$B$34/Calculator!$F$16,1)&lt;0.5,-1,1))^2)))/(1-SQRT(((50*POWER(80,POWER(COS(PI()*MOD(Calculator!$B$34/Calculator!$F$16,1)),2))-$C80)^2+(1500*ABS(SIN(2*PI()*MOD(Calculator!$B$34/Calculator!$F$16,1)))*IF(MOD(Calculator!$B$34/Calculator!$F$16,1)&lt;0.5,-1,1))^2)/((50*POWER(80,POWER(COS(PI()*MOD(Calculator!$B$34/Calculator!$F$16,1)),2))+$C80)^2+(1500*ABS(SIN(2*PI()*MOD(Calculator!$B$34/Calculator!$F$16,1)))*IF(MOD(Calculator!$B$34/Calculator!$F$16,1)&lt;0.5,-1,1))^2))),2))</f>
        <v>—</v>
      </c>
      <c r="DZ80" s="300" t="n">
        <f aca="false">IF(OR(Calculator!$E$17&lt;&gt;"YES",Calculator!$B$34&lt;Calculator!$G$17),"—",ROUND((1+SQRT(((50*POWER(80,POWER(COS(PI()*MOD(Calculator!$B$34/Calculator!$F$17,1)),2))-$C80)^2+(1500*ABS(SIN(2*PI()*MOD(Calculator!$B$34/Calculator!$F$17,1)))*IF(MOD(Calculator!$B$34/Calculator!$F$17,1)&lt;0.5,-1,1))^2)/((50*POWER(80,POWER(COS(PI()*MOD(Calculator!$B$34/Calculator!$F$17,1)),2))+$C80)^2+(1500*ABS(SIN(2*PI()*MOD(Calculator!$B$34/Calculator!$F$17,1)))*IF(MOD(Calculator!$B$34/Calculator!$F$17,1)&lt;0.5,-1,1))^2)))/(1-SQRT(((50*POWER(80,POWER(COS(PI()*MOD(Calculator!$B$34/Calculator!$F$17,1)),2))-$C80)^2+(1500*ABS(SIN(2*PI()*MOD(Calculator!$B$34/Calculator!$F$17,1)))*IF(MOD(Calculator!$B$34/Calculator!$F$17,1)&lt;0.5,-1,1))^2)/((50*POWER(80,POWER(COS(PI()*MOD(Calculator!$B$34/Calculator!$F$17,1)),2))+$C80)^2+(1500*ABS(SIN(2*PI()*MOD(Calculator!$B$34/Calculator!$F$17,1)))*IF(MOD(Calculator!$B$34/Calculator!$F$17,1)&lt;0.5,-1,1))^2))),2))</f>
        <v>14.57</v>
      </c>
      <c r="EA80" s="300" t="str">
        <f aca="false">IF(OR(Calculator!$E$18&lt;&gt;"YES",Calculator!$B$34&lt;Calculator!$G$18),"—",ROUND((1+SQRT(((50*POWER(80,POWER(COS(PI()*MOD(Calculator!$B$34/Calculator!$F$18,1)),2))-$C80)^2+(1500*ABS(SIN(2*PI()*MOD(Calculator!$B$34/Calculator!$F$18,1)))*IF(MOD(Calculator!$B$34/Calculator!$F$18,1)&lt;0.5,-1,1))^2)/((50*POWER(80,POWER(COS(PI()*MOD(Calculator!$B$34/Calculator!$F$18,1)),2))+$C80)^2+(1500*ABS(SIN(2*PI()*MOD(Calculator!$B$34/Calculator!$F$18,1)))*IF(MOD(Calculator!$B$34/Calculator!$F$18,1)&lt;0.5,-1,1))^2)))/(1-SQRT(((50*POWER(80,POWER(COS(PI()*MOD(Calculator!$B$34/Calculator!$F$18,1)),2))-$C80)^2+(1500*ABS(SIN(2*PI()*MOD(Calculator!$B$34/Calculator!$F$18,1)))*IF(MOD(Calculator!$B$34/Calculator!$F$18,1)&lt;0.5,-1,1))^2)/((50*POWER(80,POWER(COS(PI()*MOD(Calculator!$B$34/Calculator!$F$18,1)),2))+$C80)^2+(1500*ABS(SIN(2*PI()*MOD(Calculator!$B$34/Calculator!$F$18,1)))*IF(MOD(Calculator!$B$34/Calculator!$F$18,1)&lt;0.5,-1,1))^2))),2))</f>
        <v>—</v>
      </c>
      <c r="EB80" s="300" t="str">
        <f aca="false">IF(OR(Calculator!$E$19&lt;&gt;"YES",Calculator!$B$34&lt;Calculator!$G$19),"—",ROUND((1+SQRT(((50*POWER(80,POWER(COS(PI()*MOD(Calculator!$B$34/Calculator!$F$19,1)),2))-$C80)^2+(1500*ABS(SIN(2*PI()*MOD(Calculator!$B$34/Calculator!$F$19,1)))*IF(MOD(Calculator!$B$34/Calculator!$F$19,1)&lt;0.5,-1,1))^2)/((50*POWER(80,POWER(COS(PI()*MOD(Calculator!$B$34/Calculator!$F$19,1)),2))+$C80)^2+(1500*ABS(SIN(2*PI()*MOD(Calculator!$B$34/Calculator!$F$19,1)))*IF(MOD(Calculator!$B$34/Calculator!$F$19,1)&lt;0.5,-1,1))^2)))/(1-SQRT(((50*POWER(80,POWER(COS(PI()*MOD(Calculator!$B$34/Calculator!$F$19,1)),2))-$C80)^2+(1500*ABS(SIN(2*PI()*MOD(Calculator!$B$34/Calculator!$F$19,1)))*IF(MOD(Calculator!$B$34/Calculator!$F$19,1)&lt;0.5,-1,1))^2)/((50*POWER(80,POWER(COS(PI()*MOD(Calculator!$B$34/Calculator!$F$19,1)),2))+$C80)^2+(1500*ABS(SIN(2*PI()*MOD(Calculator!$B$34/Calculator!$F$19,1)))*IF(MOD(Calculator!$B$34/Calculator!$F$19,1)&lt;0.5,-1,1))^2))),2))</f>
        <v>—</v>
      </c>
      <c r="EC80" s="300" t="str">
        <f aca="false">IF(OR(Calculator!$E$20&lt;&gt;"YES",Calculator!$B$34&lt;Calculator!$G$20),"—",ROUND((1+SQRT(((50*POWER(80,POWER(COS(PI()*MOD(Calculator!$B$34/Calculator!$F$20,1)),2))-$C80)^2+(1500*ABS(SIN(2*PI()*MOD(Calculator!$B$34/Calculator!$F$20,1)))*IF(MOD(Calculator!$B$34/Calculator!$F$20,1)&lt;0.5,-1,1))^2)/((50*POWER(80,POWER(COS(PI()*MOD(Calculator!$B$34/Calculator!$F$20,1)),2))+$C80)^2+(1500*ABS(SIN(2*PI()*MOD(Calculator!$B$34/Calculator!$F$20,1)))*IF(MOD(Calculator!$B$34/Calculator!$F$20,1)&lt;0.5,-1,1))^2)))/(1-SQRT(((50*POWER(80,POWER(COS(PI()*MOD(Calculator!$B$34/Calculator!$F$20,1)),2))-$C80)^2+(1500*ABS(SIN(2*PI()*MOD(Calculator!$B$34/Calculator!$F$20,1)))*IF(MOD(Calculator!$B$34/Calculator!$F$20,1)&lt;0.5,-1,1))^2)/((50*POWER(80,POWER(COS(PI()*MOD(Calculator!$B$34/Calculator!$F$20,1)),2))+$C80)^2+(1500*ABS(SIN(2*PI()*MOD(Calculator!$B$34/Calculator!$F$20,1)))*IF(MOD(Calculator!$B$34/Calculator!$F$20,1)&lt;0.5,-1,1))^2))),2))</f>
        <v>—</v>
      </c>
      <c r="ED80" s="300" t="str">
        <f aca="false">IF(OR(Calculator!$E$21&lt;&gt;"YES",Calculator!$B$34&lt;Calculator!$G$21),"—",ROUND((1+SQRT(((50*POWER(80,POWER(COS(PI()*MOD(Calculator!$B$34/Calculator!$F$21,1)),2))-$C80)^2+(1500*ABS(SIN(2*PI()*MOD(Calculator!$B$34/Calculator!$F$21,1)))*IF(MOD(Calculator!$B$34/Calculator!$F$21,1)&lt;0.5,-1,1))^2)/((50*POWER(80,POWER(COS(PI()*MOD(Calculator!$B$34/Calculator!$F$21,1)),2))+$C80)^2+(1500*ABS(SIN(2*PI()*MOD(Calculator!$B$34/Calculator!$F$21,1)))*IF(MOD(Calculator!$B$34/Calculator!$F$21,1)&lt;0.5,-1,1))^2)))/(1-SQRT(((50*POWER(80,POWER(COS(PI()*MOD(Calculator!$B$34/Calculator!$F$21,1)),2))-$C80)^2+(1500*ABS(SIN(2*PI()*MOD(Calculator!$B$34/Calculator!$F$21,1)))*IF(MOD(Calculator!$B$34/Calculator!$F$21,1)&lt;0.5,-1,1))^2)/((50*POWER(80,POWER(COS(PI()*MOD(Calculator!$B$34/Calculator!$F$21,1)),2))+$C80)^2+(1500*ABS(SIN(2*PI()*MOD(Calculator!$B$34/Calculator!$F$21,1)))*IF(MOD(Calculator!$B$34/Calculator!$F$21,1)&lt;0.5,-1,1))^2))),2))</f>
        <v>—</v>
      </c>
      <c r="EE80" s="300" t="str">
        <f aca="false">IF(OR(Calculator!$E$22&lt;&gt;"YES",Calculator!$B$34&lt;Calculator!$G$22),"—",ROUND((1+SQRT(((50*POWER(80,POWER(COS(PI()*MOD(Calculator!$B$34/Calculator!$F$22,1)),2))-$C80)^2+(1500*ABS(SIN(2*PI()*MOD(Calculator!$B$34/Calculator!$F$22,1)))*IF(MOD(Calculator!$B$34/Calculator!$F$22,1)&lt;0.5,-1,1))^2)/((50*POWER(80,POWER(COS(PI()*MOD(Calculator!$B$34/Calculator!$F$22,1)),2))+$C80)^2+(1500*ABS(SIN(2*PI()*MOD(Calculator!$B$34/Calculator!$F$22,1)))*IF(MOD(Calculator!$B$34/Calculator!$F$22,1)&lt;0.5,-1,1))^2)))/(1-SQRT(((50*POWER(80,POWER(COS(PI()*MOD(Calculator!$B$34/Calculator!$F$22,1)),2))-$C80)^2+(1500*ABS(SIN(2*PI()*MOD(Calculator!$B$34/Calculator!$F$22,1)))*IF(MOD(Calculator!$B$34/Calculator!$F$22,1)&lt;0.5,-1,1))^2)/((50*POWER(80,POWER(COS(PI()*MOD(Calculator!$B$34/Calculator!$F$22,1)),2))+$C80)^2+(1500*ABS(SIN(2*PI()*MOD(Calculator!$B$34/Calculator!$F$22,1)))*IF(MOD(Calculator!$B$34/Calculator!$F$22,1)&lt;0.5,-1,1))^2))),2))</f>
        <v>—</v>
      </c>
      <c r="EF80" s="295" t="n">
        <f aca="false">IFERROR(ROUND((IF(ISNUMBER(DU80),DU80,0)+IF(ISNUMBER(DV80),DV80,0)+IF(ISNUMBER(DW80),DW80,0)+IF(ISNUMBER(DX80),DX80,0)+IF(ISNUMBER(DY80),DY80,0)+IF(ISNUMBER(DZ80),DZ80,0)+IF(ISNUMBER(EA80),EA80,0)+IF(ISNUMBER(EB80),EB80,0)+IF(ISNUMBER(EC80),EC80,0)+IF(ISNUMBER(ED80),ED80,0)+IF(ISNUMBER(EE80),EE80,0))/(IF(ISNUMBER(DU80),1,0)+IF(ISNUMBER(DV80),1,0)+IF(ISNUMBER(DW80),1,0)+IF(ISNUMBER(DX80),1,0)+IF(ISNUMBER(DY80),1,0)+IF(ISNUMBER(DZ80),1,0)+IF(ISNUMBER(EA80),1,0)+IF(ISNUMBER(EB80),1,0)+IF(ISNUMBER(EC80),1,0)+IF(ISNUMBER(ED80),1,0)+IF(ISNUMBER(EE80),1,0)),4),"")</f>
        <v>18.42</v>
      </c>
      <c r="EG80" s="300" t="str">
        <f aca="false">IF(OR(Calculator!$E$12&lt;&gt;"YES",Calculator!$B$35&lt;Calculator!$G$12),"—",ROUND((1+SQRT(((50*POWER(80,POWER(COS(PI()*MOD(Calculator!$B$35/Calculator!$F$12,1)),2))-$C80)^2+(1500*ABS(SIN(2*PI()*MOD(Calculator!$B$35/Calculator!$F$12,1)))*IF(MOD(Calculator!$B$35/Calculator!$F$12,1)&lt;0.5,-1,1))^2)/((50*POWER(80,POWER(COS(PI()*MOD(Calculator!$B$35/Calculator!$F$12,1)),2))+$C80)^2+(1500*ABS(SIN(2*PI()*MOD(Calculator!$B$35/Calculator!$F$12,1)))*IF(MOD(Calculator!$B$35/Calculator!$F$12,1)&lt;0.5,-1,1))^2)))/(1-SQRT(((50*POWER(80,POWER(COS(PI()*MOD(Calculator!$B$35/Calculator!$F$12,1)),2))-$C80)^2+(1500*ABS(SIN(2*PI()*MOD(Calculator!$B$35/Calculator!$F$12,1)))*IF(MOD(Calculator!$B$35/Calculator!$F$12,1)&lt;0.5,-1,1))^2)/((50*POWER(80,POWER(COS(PI()*MOD(Calculator!$B$35/Calculator!$F$12,1)),2))+$C80)^2+(1500*ABS(SIN(2*PI()*MOD(Calculator!$B$35/Calculator!$F$12,1)))*IF(MOD(Calculator!$B$35/Calculator!$F$12,1)&lt;0.5,-1,1))^2))),2))</f>
        <v>—</v>
      </c>
      <c r="EH80" s="300" t="str">
        <f aca="false">IF(OR(Calculator!$E$13&lt;&gt;"YES",Calculator!$B$35&lt;Calculator!$G$13),"—",ROUND((1+SQRT(((50*POWER(80,POWER(COS(PI()*MOD(Calculator!$B$35/Calculator!$F$13,1)),2))-$C80)^2+(1500*ABS(SIN(2*PI()*MOD(Calculator!$B$35/Calculator!$F$13,1)))*IF(MOD(Calculator!$B$35/Calculator!$F$13,1)&lt;0.5,-1,1))^2)/((50*POWER(80,POWER(COS(PI()*MOD(Calculator!$B$35/Calculator!$F$13,1)),2))+$C80)^2+(1500*ABS(SIN(2*PI()*MOD(Calculator!$B$35/Calculator!$F$13,1)))*IF(MOD(Calculator!$B$35/Calculator!$F$13,1)&lt;0.5,-1,1))^2)))/(1-SQRT(((50*POWER(80,POWER(COS(PI()*MOD(Calculator!$B$35/Calculator!$F$13,1)),2))-$C80)^2+(1500*ABS(SIN(2*PI()*MOD(Calculator!$B$35/Calculator!$F$13,1)))*IF(MOD(Calculator!$B$35/Calculator!$F$13,1)&lt;0.5,-1,1))^2)/((50*POWER(80,POWER(COS(PI()*MOD(Calculator!$B$35/Calculator!$F$13,1)),2))+$C80)^2+(1500*ABS(SIN(2*PI()*MOD(Calculator!$B$35/Calculator!$F$13,1)))*IF(MOD(Calculator!$B$35/Calculator!$F$13,1)&lt;0.5,-1,1))^2))),2))</f>
        <v>—</v>
      </c>
      <c r="EI80" s="300" t="str">
        <f aca="false">IF(OR(Calculator!$E$14&lt;&gt;"YES",Calculator!$B$35&lt;Calculator!$G$14),"—",ROUND((1+SQRT(((50*POWER(80,POWER(COS(PI()*MOD(Calculator!$B$35/Calculator!$F$14,1)),2))-$C80)^2+(1500*ABS(SIN(2*PI()*MOD(Calculator!$B$35/Calculator!$F$14,1)))*IF(MOD(Calculator!$B$35/Calculator!$F$14,1)&lt;0.5,-1,1))^2)/((50*POWER(80,POWER(COS(PI()*MOD(Calculator!$B$35/Calculator!$F$14,1)),2))+$C80)^2+(1500*ABS(SIN(2*PI()*MOD(Calculator!$B$35/Calculator!$F$14,1)))*IF(MOD(Calculator!$B$35/Calculator!$F$14,1)&lt;0.5,-1,1))^2)))/(1-SQRT(((50*POWER(80,POWER(COS(PI()*MOD(Calculator!$B$35/Calculator!$F$14,1)),2))-$C80)^2+(1500*ABS(SIN(2*PI()*MOD(Calculator!$B$35/Calculator!$F$14,1)))*IF(MOD(Calculator!$B$35/Calculator!$F$14,1)&lt;0.5,-1,1))^2)/((50*POWER(80,POWER(COS(PI()*MOD(Calculator!$B$35/Calculator!$F$14,1)),2))+$C80)^2+(1500*ABS(SIN(2*PI()*MOD(Calculator!$B$35/Calculator!$F$14,1)))*IF(MOD(Calculator!$B$35/Calculator!$F$14,1)&lt;0.5,-1,1))^2))),2))</f>
        <v>—</v>
      </c>
      <c r="EJ80" s="300" t="n">
        <f aca="false">IF(OR(Calculator!$E$15&lt;&gt;"YES",Calculator!$B$35&lt;Calculator!$G$15),"—",ROUND((1+SQRT(((50*POWER(80,POWER(COS(PI()*MOD(Calculator!$B$35/Calculator!$F$15,1)),2))-$C80)^2+(1500*ABS(SIN(2*PI()*MOD(Calculator!$B$35/Calculator!$F$15,1)))*IF(MOD(Calculator!$B$35/Calculator!$F$15,1)&lt;0.5,-1,1))^2)/((50*POWER(80,POWER(COS(PI()*MOD(Calculator!$B$35/Calculator!$F$15,1)),2))+$C80)^2+(1500*ABS(SIN(2*PI()*MOD(Calculator!$B$35/Calculator!$F$15,1)))*IF(MOD(Calculator!$B$35/Calculator!$F$15,1)&lt;0.5,-1,1))^2)))/(1-SQRT(((50*POWER(80,POWER(COS(PI()*MOD(Calculator!$B$35/Calculator!$F$15,1)),2))-$C80)^2+(1500*ABS(SIN(2*PI()*MOD(Calculator!$B$35/Calculator!$F$15,1)))*IF(MOD(Calculator!$B$35/Calculator!$F$15,1)&lt;0.5,-1,1))^2)/((50*POWER(80,POWER(COS(PI()*MOD(Calculator!$B$35/Calculator!$F$15,1)),2))+$C80)^2+(1500*ABS(SIN(2*PI()*MOD(Calculator!$B$35/Calculator!$F$15,1)))*IF(MOD(Calculator!$B$35/Calculator!$F$15,1)&lt;0.5,-1,1))^2))),2))</f>
        <v>2.31</v>
      </c>
      <c r="EK80" s="300" t="str">
        <f aca="false">IF(OR(Calculator!$E$16&lt;&gt;"YES",Calculator!$B$35&lt;Calculator!$G$16),"—",ROUND((1+SQRT(((50*POWER(80,POWER(COS(PI()*MOD(Calculator!$B$35/Calculator!$F$16,1)),2))-$C80)^2+(1500*ABS(SIN(2*PI()*MOD(Calculator!$B$35/Calculator!$F$16,1)))*IF(MOD(Calculator!$B$35/Calculator!$F$16,1)&lt;0.5,-1,1))^2)/((50*POWER(80,POWER(COS(PI()*MOD(Calculator!$B$35/Calculator!$F$16,1)),2))+$C80)^2+(1500*ABS(SIN(2*PI()*MOD(Calculator!$B$35/Calculator!$F$16,1)))*IF(MOD(Calculator!$B$35/Calculator!$F$16,1)&lt;0.5,-1,1))^2)))/(1-SQRT(((50*POWER(80,POWER(COS(PI()*MOD(Calculator!$B$35/Calculator!$F$16,1)),2))-$C80)^2+(1500*ABS(SIN(2*PI()*MOD(Calculator!$B$35/Calculator!$F$16,1)))*IF(MOD(Calculator!$B$35/Calculator!$F$16,1)&lt;0.5,-1,1))^2)/((50*POWER(80,POWER(COS(PI()*MOD(Calculator!$B$35/Calculator!$F$16,1)),2))+$C80)^2+(1500*ABS(SIN(2*PI()*MOD(Calculator!$B$35/Calculator!$F$16,1)))*IF(MOD(Calculator!$B$35/Calculator!$F$16,1)&lt;0.5,-1,1))^2))),2))</f>
        <v>—</v>
      </c>
      <c r="EL80" s="300" t="n">
        <f aca="false">IF(OR(Calculator!$E$17&lt;&gt;"YES",Calculator!$B$35&lt;Calculator!$G$17),"—",ROUND((1+SQRT(((50*POWER(80,POWER(COS(PI()*MOD(Calculator!$B$35/Calculator!$F$17,1)),2))-$C80)^2+(1500*ABS(SIN(2*PI()*MOD(Calculator!$B$35/Calculator!$F$17,1)))*IF(MOD(Calculator!$B$35/Calculator!$F$17,1)&lt;0.5,-1,1))^2)/((50*POWER(80,POWER(COS(PI()*MOD(Calculator!$B$35/Calculator!$F$17,1)),2))+$C80)^2+(1500*ABS(SIN(2*PI()*MOD(Calculator!$B$35/Calculator!$F$17,1)))*IF(MOD(Calculator!$B$35/Calculator!$F$17,1)&lt;0.5,-1,1))^2)))/(1-SQRT(((50*POWER(80,POWER(COS(PI()*MOD(Calculator!$B$35/Calculator!$F$17,1)),2))-$C80)^2+(1500*ABS(SIN(2*PI()*MOD(Calculator!$B$35/Calculator!$F$17,1)))*IF(MOD(Calculator!$B$35/Calculator!$F$17,1)&lt;0.5,-1,1))^2)/((50*POWER(80,POWER(COS(PI()*MOD(Calculator!$B$35/Calculator!$F$17,1)),2))+$C80)^2+(1500*ABS(SIN(2*PI()*MOD(Calculator!$B$35/Calculator!$F$17,1)))*IF(MOD(Calculator!$B$35/Calculator!$F$17,1)&lt;0.5,-1,1))^2))),2))</f>
        <v>21.44</v>
      </c>
      <c r="EM80" s="300" t="str">
        <f aca="false">IF(OR(Calculator!$E$18&lt;&gt;"YES",Calculator!$B$35&lt;Calculator!$G$18),"—",ROUND((1+SQRT(((50*POWER(80,POWER(COS(PI()*MOD(Calculator!$B$35/Calculator!$F$18,1)),2))-$C80)^2+(1500*ABS(SIN(2*PI()*MOD(Calculator!$B$35/Calculator!$F$18,1)))*IF(MOD(Calculator!$B$35/Calculator!$F$18,1)&lt;0.5,-1,1))^2)/((50*POWER(80,POWER(COS(PI()*MOD(Calculator!$B$35/Calculator!$F$18,1)),2))+$C80)^2+(1500*ABS(SIN(2*PI()*MOD(Calculator!$B$35/Calculator!$F$18,1)))*IF(MOD(Calculator!$B$35/Calculator!$F$18,1)&lt;0.5,-1,1))^2)))/(1-SQRT(((50*POWER(80,POWER(COS(PI()*MOD(Calculator!$B$35/Calculator!$F$18,1)),2))-$C80)^2+(1500*ABS(SIN(2*PI()*MOD(Calculator!$B$35/Calculator!$F$18,1)))*IF(MOD(Calculator!$B$35/Calculator!$F$18,1)&lt;0.5,-1,1))^2)/((50*POWER(80,POWER(COS(PI()*MOD(Calculator!$B$35/Calculator!$F$18,1)),2))+$C80)^2+(1500*ABS(SIN(2*PI()*MOD(Calculator!$B$35/Calculator!$F$18,1)))*IF(MOD(Calculator!$B$35/Calculator!$F$18,1)&lt;0.5,-1,1))^2))),2))</f>
        <v>—</v>
      </c>
      <c r="EN80" s="300" t="str">
        <f aca="false">IF(OR(Calculator!$E$19&lt;&gt;"YES",Calculator!$B$35&lt;Calculator!$G$19),"—",ROUND((1+SQRT(((50*POWER(80,POWER(COS(PI()*MOD(Calculator!$B$35/Calculator!$F$19,1)),2))-$C80)^2+(1500*ABS(SIN(2*PI()*MOD(Calculator!$B$35/Calculator!$F$19,1)))*IF(MOD(Calculator!$B$35/Calculator!$F$19,1)&lt;0.5,-1,1))^2)/((50*POWER(80,POWER(COS(PI()*MOD(Calculator!$B$35/Calculator!$F$19,1)),2))+$C80)^2+(1500*ABS(SIN(2*PI()*MOD(Calculator!$B$35/Calculator!$F$19,1)))*IF(MOD(Calculator!$B$35/Calculator!$F$19,1)&lt;0.5,-1,1))^2)))/(1-SQRT(((50*POWER(80,POWER(COS(PI()*MOD(Calculator!$B$35/Calculator!$F$19,1)),2))-$C80)^2+(1500*ABS(SIN(2*PI()*MOD(Calculator!$B$35/Calculator!$F$19,1)))*IF(MOD(Calculator!$B$35/Calculator!$F$19,1)&lt;0.5,-1,1))^2)/((50*POWER(80,POWER(COS(PI()*MOD(Calculator!$B$35/Calculator!$F$19,1)),2))+$C80)^2+(1500*ABS(SIN(2*PI()*MOD(Calculator!$B$35/Calculator!$F$19,1)))*IF(MOD(Calculator!$B$35/Calculator!$F$19,1)&lt;0.5,-1,1))^2))),2))</f>
        <v>—</v>
      </c>
      <c r="EO80" s="300" t="str">
        <f aca="false">IF(OR(Calculator!$E$20&lt;&gt;"YES",Calculator!$B$35&lt;Calculator!$G$20),"—",ROUND((1+SQRT(((50*POWER(80,POWER(COS(PI()*MOD(Calculator!$B$35/Calculator!$F$20,1)),2))-$C80)^2+(1500*ABS(SIN(2*PI()*MOD(Calculator!$B$35/Calculator!$F$20,1)))*IF(MOD(Calculator!$B$35/Calculator!$F$20,1)&lt;0.5,-1,1))^2)/((50*POWER(80,POWER(COS(PI()*MOD(Calculator!$B$35/Calculator!$F$20,1)),2))+$C80)^2+(1500*ABS(SIN(2*PI()*MOD(Calculator!$B$35/Calculator!$F$20,1)))*IF(MOD(Calculator!$B$35/Calculator!$F$20,1)&lt;0.5,-1,1))^2)))/(1-SQRT(((50*POWER(80,POWER(COS(PI()*MOD(Calculator!$B$35/Calculator!$F$20,1)),2))-$C80)^2+(1500*ABS(SIN(2*PI()*MOD(Calculator!$B$35/Calculator!$F$20,1)))*IF(MOD(Calculator!$B$35/Calculator!$F$20,1)&lt;0.5,-1,1))^2)/((50*POWER(80,POWER(COS(PI()*MOD(Calculator!$B$35/Calculator!$F$20,1)),2))+$C80)^2+(1500*ABS(SIN(2*PI()*MOD(Calculator!$B$35/Calculator!$F$20,1)))*IF(MOD(Calculator!$B$35/Calculator!$F$20,1)&lt;0.5,-1,1))^2))),2))</f>
        <v>—</v>
      </c>
      <c r="EP80" s="300" t="str">
        <f aca="false">IF(OR(Calculator!$E$21&lt;&gt;"YES",Calculator!$B$35&lt;Calculator!$G$21),"—",ROUND((1+SQRT(((50*POWER(80,POWER(COS(PI()*MOD(Calculator!$B$35/Calculator!$F$21,1)),2))-$C80)^2+(1500*ABS(SIN(2*PI()*MOD(Calculator!$B$35/Calculator!$F$21,1)))*IF(MOD(Calculator!$B$35/Calculator!$F$21,1)&lt;0.5,-1,1))^2)/((50*POWER(80,POWER(COS(PI()*MOD(Calculator!$B$35/Calculator!$F$21,1)),2))+$C80)^2+(1500*ABS(SIN(2*PI()*MOD(Calculator!$B$35/Calculator!$F$21,1)))*IF(MOD(Calculator!$B$35/Calculator!$F$21,1)&lt;0.5,-1,1))^2)))/(1-SQRT(((50*POWER(80,POWER(COS(PI()*MOD(Calculator!$B$35/Calculator!$F$21,1)),2))-$C80)^2+(1500*ABS(SIN(2*PI()*MOD(Calculator!$B$35/Calculator!$F$21,1)))*IF(MOD(Calculator!$B$35/Calculator!$F$21,1)&lt;0.5,-1,1))^2)/((50*POWER(80,POWER(COS(PI()*MOD(Calculator!$B$35/Calculator!$F$21,1)),2))+$C80)^2+(1500*ABS(SIN(2*PI()*MOD(Calculator!$B$35/Calculator!$F$21,1)))*IF(MOD(Calculator!$B$35/Calculator!$F$21,1)&lt;0.5,-1,1))^2))),2))</f>
        <v>—</v>
      </c>
      <c r="EQ80" s="300" t="str">
        <f aca="false">IF(OR(Calculator!$E$22&lt;&gt;"YES",Calculator!$B$35&lt;Calculator!$G$22),"—",ROUND((1+SQRT(((50*POWER(80,POWER(COS(PI()*MOD(Calculator!$B$35/Calculator!$F$22,1)),2))-$C80)^2+(1500*ABS(SIN(2*PI()*MOD(Calculator!$B$35/Calculator!$F$22,1)))*IF(MOD(Calculator!$B$35/Calculator!$F$22,1)&lt;0.5,-1,1))^2)/((50*POWER(80,POWER(COS(PI()*MOD(Calculator!$B$35/Calculator!$F$22,1)),2))+$C80)^2+(1500*ABS(SIN(2*PI()*MOD(Calculator!$B$35/Calculator!$F$22,1)))*IF(MOD(Calculator!$B$35/Calculator!$F$22,1)&lt;0.5,-1,1))^2)))/(1-SQRT(((50*POWER(80,POWER(COS(PI()*MOD(Calculator!$B$35/Calculator!$F$22,1)),2))-$C80)^2+(1500*ABS(SIN(2*PI()*MOD(Calculator!$B$35/Calculator!$F$22,1)))*IF(MOD(Calculator!$B$35/Calculator!$F$22,1)&lt;0.5,-1,1))^2)/((50*POWER(80,POWER(COS(PI()*MOD(Calculator!$B$35/Calculator!$F$22,1)),2))+$C80)^2+(1500*ABS(SIN(2*PI()*MOD(Calculator!$B$35/Calculator!$F$22,1)))*IF(MOD(Calculator!$B$35/Calculator!$F$22,1)&lt;0.5,-1,1))^2))),2))</f>
        <v>—</v>
      </c>
      <c r="ER80" s="295" t="n">
        <f aca="false">IFERROR(ROUND((IF(ISNUMBER(EG80),EG80,0)+IF(ISNUMBER(EH80),EH80,0)+IF(ISNUMBER(EI80),EI80,0)+IF(ISNUMBER(EJ80),EJ80,0)+IF(ISNUMBER(EK80),EK80,0)+IF(ISNUMBER(EL80),EL80,0)+IF(ISNUMBER(EM80),EM80,0)+IF(ISNUMBER(EN80),EN80,0)+IF(ISNUMBER(EO80),EO80,0)+IF(ISNUMBER(EP80),EP80,0)+IF(ISNUMBER(EQ80),EQ80,0))/(IF(ISNUMBER(EG80),1,0)+IF(ISNUMBER(EH80),1,0)+IF(ISNUMBER(EI80),1,0)+IF(ISNUMBER(EJ80),1,0)+IF(ISNUMBER(EK80),1,0)+IF(ISNUMBER(EL80),1,0)+IF(ISNUMBER(EM80),1,0)+IF(ISNUMBER(EN80),1,0)+IF(ISNUMBER(EO80),1,0)+IF(ISNUMBER(EP80),1,0)+IF(ISNUMBER(EQ80),1,0)),4),"")</f>
        <v>11.875</v>
      </c>
      <c r="ES80" s="300" t="str">
        <f aca="false">IF(OR(Calculator!$E$12&lt;&gt;"YES",Calculator!$B$36&lt;Calculator!$G$12),"—",ROUND((1+SQRT(((50*POWER(80,POWER(COS(PI()*MOD(Calculator!$B$36/Calculator!$F$12,1)),2))-$C80)^2+(1500*ABS(SIN(2*PI()*MOD(Calculator!$B$36/Calculator!$F$12,1)))*IF(MOD(Calculator!$B$36/Calculator!$F$12,1)&lt;0.5,-1,1))^2)/((50*POWER(80,POWER(COS(PI()*MOD(Calculator!$B$36/Calculator!$F$12,1)),2))+$C80)^2+(1500*ABS(SIN(2*PI()*MOD(Calculator!$B$36/Calculator!$F$12,1)))*IF(MOD(Calculator!$B$36/Calculator!$F$12,1)&lt;0.5,-1,1))^2)))/(1-SQRT(((50*POWER(80,POWER(COS(PI()*MOD(Calculator!$B$36/Calculator!$F$12,1)),2))-$C80)^2+(1500*ABS(SIN(2*PI()*MOD(Calculator!$B$36/Calculator!$F$12,1)))*IF(MOD(Calculator!$B$36/Calculator!$F$12,1)&lt;0.5,-1,1))^2)/((50*POWER(80,POWER(COS(PI()*MOD(Calculator!$B$36/Calculator!$F$12,1)),2))+$C80)^2+(1500*ABS(SIN(2*PI()*MOD(Calculator!$B$36/Calculator!$F$12,1)))*IF(MOD(Calculator!$B$36/Calculator!$F$12,1)&lt;0.5,-1,1))^2))),2))</f>
        <v>—</v>
      </c>
      <c r="ET80" s="300" t="str">
        <f aca="false">IF(OR(Calculator!$E$13&lt;&gt;"YES",Calculator!$B$36&lt;Calculator!$G$13),"—",ROUND((1+SQRT(((50*POWER(80,POWER(COS(PI()*MOD(Calculator!$B$36/Calculator!$F$13,1)),2))-$C80)^2+(1500*ABS(SIN(2*PI()*MOD(Calculator!$B$36/Calculator!$F$13,1)))*IF(MOD(Calculator!$B$36/Calculator!$F$13,1)&lt;0.5,-1,1))^2)/((50*POWER(80,POWER(COS(PI()*MOD(Calculator!$B$36/Calculator!$F$13,1)),2))+$C80)^2+(1500*ABS(SIN(2*PI()*MOD(Calculator!$B$36/Calculator!$F$13,1)))*IF(MOD(Calculator!$B$36/Calculator!$F$13,1)&lt;0.5,-1,1))^2)))/(1-SQRT(((50*POWER(80,POWER(COS(PI()*MOD(Calculator!$B$36/Calculator!$F$13,1)),2))-$C80)^2+(1500*ABS(SIN(2*PI()*MOD(Calculator!$B$36/Calculator!$F$13,1)))*IF(MOD(Calculator!$B$36/Calculator!$F$13,1)&lt;0.5,-1,1))^2)/((50*POWER(80,POWER(COS(PI()*MOD(Calculator!$B$36/Calculator!$F$13,1)),2))+$C80)^2+(1500*ABS(SIN(2*PI()*MOD(Calculator!$B$36/Calculator!$F$13,1)))*IF(MOD(Calculator!$B$36/Calculator!$F$13,1)&lt;0.5,-1,1))^2))),2))</f>
        <v>—</v>
      </c>
      <c r="EU80" s="300" t="str">
        <f aca="false">IF(OR(Calculator!$E$14&lt;&gt;"YES",Calculator!$B$36&lt;Calculator!$G$14),"—",ROUND((1+SQRT(((50*POWER(80,POWER(COS(PI()*MOD(Calculator!$B$36/Calculator!$F$14,1)),2))-$C80)^2+(1500*ABS(SIN(2*PI()*MOD(Calculator!$B$36/Calculator!$F$14,1)))*IF(MOD(Calculator!$B$36/Calculator!$F$14,1)&lt;0.5,-1,1))^2)/((50*POWER(80,POWER(COS(PI()*MOD(Calculator!$B$36/Calculator!$F$14,1)),2))+$C80)^2+(1500*ABS(SIN(2*PI()*MOD(Calculator!$B$36/Calculator!$F$14,1)))*IF(MOD(Calculator!$B$36/Calculator!$F$14,1)&lt;0.5,-1,1))^2)))/(1-SQRT(((50*POWER(80,POWER(COS(PI()*MOD(Calculator!$B$36/Calculator!$F$14,1)),2))-$C80)^2+(1500*ABS(SIN(2*PI()*MOD(Calculator!$B$36/Calculator!$F$14,1)))*IF(MOD(Calculator!$B$36/Calculator!$F$14,1)&lt;0.5,-1,1))^2)/((50*POWER(80,POWER(COS(PI()*MOD(Calculator!$B$36/Calculator!$F$14,1)),2))+$C80)^2+(1500*ABS(SIN(2*PI()*MOD(Calculator!$B$36/Calculator!$F$14,1)))*IF(MOD(Calculator!$B$36/Calculator!$F$14,1)&lt;0.5,-1,1))^2))),2))</f>
        <v>—</v>
      </c>
      <c r="EV80" s="300" t="n">
        <f aca="false">IF(OR(Calculator!$E$15&lt;&gt;"YES",Calculator!$B$36&lt;Calculator!$G$15),"—",ROUND((1+SQRT(((50*POWER(80,POWER(COS(PI()*MOD(Calculator!$B$36/Calculator!$F$15,1)),2))-$C80)^2+(1500*ABS(SIN(2*PI()*MOD(Calculator!$B$36/Calculator!$F$15,1)))*IF(MOD(Calculator!$B$36/Calculator!$F$15,1)&lt;0.5,-1,1))^2)/((50*POWER(80,POWER(COS(PI()*MOD(Calculator!$B$36/Calculator!$F$15,1)),2))+$C80)^2+(1500*ABS(SIN(2*PI()*MOD(Calculator!$B$36/Calculator!$F$15,1)))*IF(MOD(Calculator!$B$36/Calculator!$F$15,1)&lt;0.5,-1,1))^2)))/(1-SQRT(((50*POWER(80,POWER(COS(PI()*MOD(Calculator!$B$36/Calculator!$F$15,1)),2))-$C80)^2+(1500*ABS(SIN(2*PI()*MOD(Calculator!$B$36/Calculator!$F$15,1)))*IF(MOD(Calculator!$B$36/Calculator!$F$15,1)&lt;0.5,-1,1))^2)/((50*POWER(80,POWER(COS(PI()*MOD(Calculator!$B$36/Calculator!$F$15,1)),2))+$C80)^2+(1500*ABS(SIN(2*PI()*MOD(Calculator!$B$36/Calculator!$F$15,1)))*IF(MOD(Calculator!$B$36/Calculator!$F$15,1)&lt;0.5,-1,1))^2))),2))</f>
        <v>18.15</v>
      </c>
      <c r="EW80" s="300" t="str">
        <f aca="false">IF(OR(Calculator!$E$16&lt;&gt;"YES",Calculator!$B$36&lt;Calculator!$G$16),"—",ROUND((1+SQRT(((50*POWER(80,POWER(COS(PI()*MOD(Calculator!$B$36/Calculator!$F$16,1)),2))-$C80)^2+(1500*ABS(SIN(2*PI()*MOD(Calculator!$B$36/Calculator!$F$16,1)))*IF(MOD(Calculator!$B$36/Calculator!$F$16,1)&lt;0.5,-1,1))^2)/((50*POWER(80,POWER(COS(PI()*MOD(Calculator!$B$36/Calculator!$F$16,1)),2))+$C80)^2+(1500*ABS(SIN(2*PI()*MOD(Calculator!$B$36/Calculator!$F$16,1)))*IF(MOD(Calculator!$B$36/Calculator!$F$16,1)&lt;0.5,-1,1))^2)))/(1-SQRT(((50*POWER(80,POWER(COS(PI()*MOD(Calculator!$B$36/Calculator!$F$16,1)),2))-$C80)^2+(1500*ABS(SIN(2*PI()*MOD(Calculator!$B$36/Calculator!$F$16,1)))*IF(MOD(Calculator!$B$36/Calculator!$F$16,1)&lt;0.5,-1,1))^2)/((50*POWER(80,POWER(COS(PI()*MOD(Calculator!$B$36/Calculator!$F$16,1)),2))+$C80)^2+(1500*ABS(SIN(2*PI()*MOD(Calculator!$B$36/Calculator!$F$16,1)))*IF(MOD(Calculator!$B$36/Calculator!$F$16,1)&lt;0.5,-1,1))^2))),2))</f>
        <v>—</v>
      </c>
      <c r="EX80" s="300" t="n">
        <f aca="false">IF(OR(Calculator!$E$17&lt;&gt;"YES",Calculator!$B$36&lt;Calculator!$G$17),"—",ROUND((1+SQRT(((50*POWER(80,POWER(COS(PI()*MOD(Calculator!$B$36/Calculator!$F$17,1)),2))-$C80)^2+(1500*ABS(SIN(2*PI()*MOD(Calculator!$B$36/Calculator!$F$17,1)))*IF(MOD(Calculator!$B$36/Calculator!$F$17,1)&lt;0.5,-1,1))^2)/((50*POWER(80,POWER(COS(PI()*MOD(Calculator!$B$36/Calculator!$F$17,1)),2))+$C80)^2+(1500*ABS(SIN(2*PI()*MOD(Calculator!$B$36/Calculator!$F$17,1)))*IF(MOD(Calculator!$B$36/Calculator!$F$17,1)&lt;0.5,-1,1))^2)))/(1-SQRT(((50*POWER(80,POWER(COS(PI()*MOD(Calculator!$B$36/Calculator!$F$17,1)),2))-$C80)^2+(1500*ABS(SIN(2*PI()*MOD(Calculator!$B$36/Calculator!$F$17,1)))*IF(MOD(Calculator!$B$36/Calculator!$F$17,1)&lt;0.5,-1,1))^2)/((50*POWER(80,POWER(COS(PI()*MOD(Calculator!$B$36/Calculator!$F$17,1)),2))+$C80)^2+(1500*ABS(SIN(2*PI()*MOD(Calculator!$B$36/Calculator!$F$17,1)))*IF(MOD(Calculator!$B$36/Calculator!$F$17,1)&lt;0.5,-1,1))^2))),2))</f>
        <v>22.31</v>
      </c>
      <c r="EY80" s="300" t="str">
        <f aca="false">IF(OR(Calculator!$E$18&lt;&gt;"YES",Calculator!$B$36&lt;Calculator!$G$18),"—",ROUND((1+SQRT(((50*POWER(80,POWER(COS(PI()*MOD(Calculator!$B$36/Calculator!$F$18,1)),2))-$C80)^2+(1500*ABS(SIN(2*PI()*MOD(Calculator!$B$36/Calculator!$F$18,1)))*IF(MOD(Calculator!$B$36/Calculator!$F$18,1)&lt;0.5,-1,1))^2)/((50*POWER(80,POWER(COS(PI()*MOD(Calculator!$B$36/Calculator!$F$18,1)),2))+$C80)^2+(1500*ABS(SIN(2*PI()*MOD(Calculator!$B$36/Calculator!$F$18,1)))*IF(MOD(Calculator!$B$36/Calculator!$F$18,1)&lt;0.5,-1,1))^2)))/(1-SQRT(((50*POWER(80,POWER(COS(PI()*MOD(Calculator!$B$36/Calculator!$F$18,1)),2))-$C80)^2+(1500*ABS(SIN(2*PI()*MOD(Calculator!$B$36/Calculator!$F$18,1)))*IF(MOD(Calculator!$B$36/Calculator!$F$18,1)&lt;0.5,-1,1))^2)/((50*POWER(80,POWER(COS(PI()*MOD(Calculator!$B$36/Calculator!$F$18,1)),2))+$C80)^2+(1500*ABS(SIN(2*PI()*MOD(Calculator!$B$36/Calculator!$F$18,1)))*IF(MOD(Calculator!$B$36/Calculator!$F$18,1)&lt;0.5,-1,1))^2))),2))</f>
        <v>—</v>
      </c>
      <c r="EZ80" s="300" t="str">
        <f aca="false">IF(OR(Calculator!$E$19&lt;&gt;"YES",Calculator!$B$36&lt;Calculator!$G$19),"—",ROUND((1+SQRT(((50*POWER(80,POWER(COS(PI()*MOD(Calculator!$B$36/Calculator!$F$19,1)),2))-$C80)^2+(1500*ABS(SIN(2*PI()*MOD(Calculator!$B$36/Calculator!$F$19,1)))*IF(MOD(Calculator!$B$36/Calculator!$F$19,1)&lt;0.5,-1,1))^2)/((50*POWER(80,POWER(COS(PI()*MOD(Calculator!$B$36/Calculator!$F$19,1)),2))+$C80)^2+(1500*ABS(SIN(2*PI()*MOD(Calculator!$B$36/Calculator!$F$19,1)))*IF(MOD(Calculator!$B$36/Calculator!$F$19,1)&lt;0.5,-1,1))^2)))/(1-SQRT(((50*POWER(80,POWER(COS(PI()*MOD(Calculator!$B$36/Calculator!$F$19,1)),2))-$C80)^2+(1500*ABS(SIN(2*PI()*MOD(Calculator!$B$36/Calculator!$F$19,1)))*IF(MOD(Calculator!$B$36/Calculator!$F$19,1)&lt;0.5,-1,1))^2)/((50*POWER(80,POWER(COS(PI()*MOD(Calculator!$B$36/Calculator!$F$19,1)),2))+$C80)^2+(1500*ABS(SIN(2*PI()*MOD(Calculator!$B$36/Calculator!$F$19,1)))*IF(MOD(Calculator!$B$36/Calculator!$F$19,1)&lt;0.5,-1,1))^2))),2))</f>
        <v>—</v>
      </c>
      <c r="FA80" s="300" t="str">
        <f aca="false">IF(OR(Calculator!$E$20&lt;&gt;"YES",Calculator!$B$36&lt;Calculator!$G$20),"—",ROUND((1+SQRT(((50*POWER(80,POWER(COS(PI()*MOD(Calculator!$B$36/Calculator!$F$20,1)),2))-$C80)^2+(1500*ABS(SIN(2*PI()*MOD(Calculator!$B$36/Calculator!$F$20,1)))*IF(MOD(Calculator!$B$36/Calculator!$F$20,1)&lt;0.5,-1,1))^2)/((50*POWER(80,POWER(COS(PI()*MOD(Calculator!$B$36/Calculator!$F$20,1)),2))+$C80)^2+(1500*ABS(SIN(2*PI()*MOD(Calculator!$B$36/Calculator!$F$20,1)))*IF(MOD(Calculator!$B$36/Calculator!$F$20,1)&lt;0.5,-1,1))^2)))/(1-SQRT(((50*POWER(80,POWER(COS(PI()*MOD(Calculator!$B$36/Calculator!$F$20,1)),2))-$C80)^2+(1500*ABS(SIN(2*PI()*MOD(Calculator!$B$36/Calculator!$F$20,1)))*IF(MOD(Calculator!$B$36/Calculator!$F$20,1)&lt;0.5,-1,1))^2)/((50*POWER(80,POWER(COS(PI()*MOD(Calculator!$B$36/Calculator!$F$20,1)),2))+$C80)^2+(1500*ABS(SIN(2*PI()*MOD(Calculator!$B$36/Calculator!$F$20,1)))*IF(MOD(Calculator!$B$36/Calculator!$F$20,1)&lt;0.5,-1,1))^2))),2))</f>
        <v>—</v>
      </c>
      <c r="FB80" s="300" t="str">
        <f aca="false">IF(OR(Calculator!$E$21&lt;&gt;"YES",Calculator!$B$36&lt;Calculator!$G$21),"—",ROUND((1+SQRT(((50*POWER(80,POWER(COS(PI()*MOD(Calculator!$B$36/Calculator!$F$21,1)),2))-$C80)^2+(1500*ABS(SIN(2*PI()*MOD(Calculator!$B$36/Calculator!$F$21,1)))*IF(MOD(Calculator!$B$36/Calculator!$F$21,1)&lt;0.5,-1,1))^2)/((50*POWER(80,POWER(COS(PI()*MOD(Calculator!$B$36/Calculator!$F$21,1)),2))+$C80)^2+(1500*ABS(SIN(2*PI()*MOD(Calculator!$B$36/Calculator!$F$21,1)))*IF(MOD(Calculator!$B$36/Calculator!$F$21,1)&lt;0.5,-1,1))^2)))/(1-SQRT(((50*POWER(80,POWER(COS(PI()*MOD(Calculator!$B$36/Calculator!$F$21,1)),2))-$C80)^2+(1500*ABS(SIN(2*PI()*MOD(Calculator!$B$36/Calculator!$F$21,1)))*IF(MOD(Calculator!$B$36/Calculator!$F$21,1)&lt;0.5,-1,1))^2)/((50*POWER(80,POWER(COS(PI()*MOD(Calculator!$B$36/Calculator!$F$21,1)),2))+$C80)^2+(1500*ABS(SIN(2*PI()*MOD(Calculator!$B$36/Calculator!$F$21,1)))*IF(MOD(Calculator!$B$36/Calculator!$F$21,1)&lt;0.5,-1,1))^2))),2))</f>
        <v>—</v>
      </c>
      <c r="FC80" s="300" t="str">
        <f aca="false">IF(OR(Calculator!$E$22&lt;&gt;"YES",Calculator!$B$36&lt;Calculator!$G$22),"—",ROUND((1+SQRT(((50*POWER(80,POWER(COS(PI()*MOD(Calculator!$B$36/Calculator!$F$22,1)),2))-$C80)^2+(1500*ABS(SIN(2*PI()*MOD(Calculator!$B$36/Calculator!$F$22,1)))*IF(MOD(Calculator!$B$36/Calculator!$F$22,1)&lt;0.5,-1,1))^2)/((50*POWER(80,POWER(COS(PI()*MOD(Calculator!$B$36/Calculator!$F$22,1)),2))+$C80)^2+(1500*ABS(SIN(2*PI()*MOD(Calculator!$B$36/Calculator!$F$22,1)))*IF(MOD(Calculator!$B$36/Calculator!$F$22,1)&lt;0.5,-1,1))^2)))/(1-SQRT(((50*POWER(80,POWER(COS(PI()*MOD(Calculator!$B$36/Calculator!$F$22,1)),2))-$C80)^2+(1500*ABS(SIN(2*PI()*MOD(Calculator!$B$36/Calculator!$F$22,1)))*IF(MOD(Calculator!$B$36/Calculator!$F$22,1)&lt;0.5,-1,1))^2)/((50*POWER(80,POWER(COS(PI()*MOD(Calculator!$B$36/Calculator!$F$22,1)),2))+$C80)^2+(1500*ABS(SIN(2*PI()*MOD(Calculator!$B$36/Calculator!$F$22,1)))*IF(MOD(Calculator!$B$36/Calculator!$F$22,1)&lt;0.5,-1,1))^2))),2))</f>
        <v>—</v>
      </c>
      <c r="FD80" s="295" t="n">
        <f aca="false">IFERROR(ROUND((IF(ISNUMBER(ES80),ES80,0)+IF(ISNUMBER(ET80),ET80,0)+IF(ISNUMBER(EU80),EU80,0)+IF(ISNUMBER(EV80),EV80,0)+IF(ISNUMBER(EW80),EW80,0)+IF(ISNUMBER(EX80),EX80,0)+IF(ISNUMBER(EY80),EY80,0)+IF(ISNUMBER(EZ80),EZ80,0)+IF(ISNUMBER(FA80),FA80,0)+IF(ISNUMBER(FB80),FB80,0)+IF(ISNUMBER(FC80),FC80,0))/(IF(ISNUMBER(ES80),1,0)+IF(ISNUMBER(ET80),1,0)+IF(ISNUMBER(EU80),1,0)+IF(ISNUMBER(EV80),1,0)+IF(ISNUMBER(EW80),1,0)+IF(ISNUMBER(EX80),1,0)+IF(ISNUMBER(EY80),1,0)+IF(ISNUMBER(EZ80),1,0)+IF(ISNUMBER(FA80),1,0)+IF(ISNUMBER(FB80),1,0)+IF(ISNUMBER(FC80),1,0)),4),"")</f>
        <v>20.23</v>
      </c>
      <c r="FE80" s="300" t="str">
        <f aca="false">IF(OR(Calculator!$E$12&lt;&gt;"YES",Calculator!$B$37&lt;Calculator!$G$12),"—",ROUND((1+SQRT(((50*POWER(80,POWER(COS(PI()*MOD(Calculator!$B$37/Calculator!$F$12,1)),2))-$C80)^2+(1500*ABS(SIN(2*PI()*MOD(Calculator!$B$37/Calculator!$F$12,1)))*IF(MOD(Calculator!$B$37/Calculator!$F$12,1)&lt;0.5,-1,1))^2)/((50*POWER(80,POWER(COS(PI()*MOD(Calculator!$B$37/Calculator!$F$12,1)),2))+$C80)^2+(1500*ABS(SIN(2*PI()*MOD(Calculator!$B$37/Calculator!$F$12,1)))*IF(MOD(Calculator!$B$37/Calculator!$F$12,1)&lt;0.5,-1,1))^2)))/(1-SQRT(((50*POWER(80,POWER(COS(PI()*MOD(Calculator!$B$37/Calculator!$F$12,1)),2))-$C80)^2+(1500*ABS(SIN(2*PI()*MOD(Calculator!$B$37/Calculator!$F$12,1)))*IF(MOD(Calculator!$B$37/Calculator!$F$12,1)&lt;0.5,-1,1))^2)/((50*POWER(80,POWER(COS(PI()*MOD(Calculator!$B$37/Calculator!$F$12,1)),2))+$C80)^2+(1500*ABS(SIN(2*PI()*MOD(Calculator!$B$37/Calculator!$F$12,1)))*IF(MOD(Calculator!$B$37/Calculator!$F$12,1)&lt;0.5,-1,1))^2))),2))</f>
        <v>—</v>
      </c>
      <c r="FF80" s="300" t="str">
        <f aca="false">IF(OR(Calculator!$E$13&lt;&gt;"YES",Calculator!$B$37&lt;Calculator!$G$13),"—",ROUND((1+SQRT(((50*POWER(80,POWER(COS(PI()*MOD(Calculator!$B$37/Calculator!$F$13,1)),2))-$C80)^2+(1500*ABS(SIN(2*PI()*MOD(Calculator!$B$37/Calculator!$F$13,1)))*IF(MOD(Calculator!$B$37/Calculator!$F$13,1)&lt;0.5,-1,1))^2)/((50*POWER(80,POWER(COS(PI()*MOD(Calculator!$B$37/Calculator!$F$13,1)),2))+$C80)^2+(1500*ABS(SIN(2*PI()*MOD(Calculator!$B$37/Calculator!$F$13,1)))*IF(MOD(Calculator!$B$37/Calculator!$F$13,1)&lt;0.5,-1,1))^2)))/(1-SQRT(((50*POWER(80,POWER(COS(PI()*MOD(Calculator!$B$37/Calculator!$F$13,1)),2))-$C80)^2+(1500*ABS(SIN(2*PI()*MOD(Calculator!$B$37/Calculator!$F$13,1)))*IF(MOD(Calculator!$B$37/Calculator!$F$13,1)&lt;0.5,-1,1))^2)/((50*POWER(80,POWER(COS(PI()*MOD(Calculator!$B$37/Calculator!$F$13,1)),2))+$C80)^2+(1500*ABS(SIN(2*PI()*MOD(Calculator!$B$37/Calculator!$F$13,1)))*IF(MOD(Calculator!$B$37/Calculator!$F$13,1)&lt;0.5,-1,1))^2))),2))</f>
        <v>—</v>
      </c>
      <c r="FG80" s="300" t="str">
        <f aca="false">IF(OR(Calculator!$E$14&lt;&gt;"YES",Calculator!$B$37&lt;Calculator!$G$14),"—",ROUND((1+SQRT(((50*POWER(80,POWER(COS(PI()*MOD(Calculator!$B$37/Calculator!$F$14,1)),2))-$C80)^2+(1500*ABS(SIN(2*PI()*MOD(Calculator!$B$37/Calculator!$F$14,1)))*IF(MOD(Calculator!$B$37/Calculator!$F$14,1)&lt;0.5,-1,1))^2)/((50*POWER(80,POWER(COS(PI()*MOD(Calculator!$B$37/Calculator!$F$14,1)),2))+$C80)^2+(1500*ABS(SIN(2*PI()*MOD(Calculator!$B$37/Calculator!$F$14,1)))*IF(MOD(Calculator!$B$37/Calculator!$F$14,1)&lt;0.5,-1,1))^2)))/(1-SQRT(((50*POWER(80,POWER(COS(PI()*MOD(Calculator!$B$37/Calculator!$F$14,1)),2))-$C80)^2+(1500*ABS(SIN(2*PI()*MOD(Calculator!$B$37/Calculator!$F$14,1)))*IF(MOD(Calculator!$B$37/Calculator!$F$14,1)&lt;0.5,-1,1))^2)/((50*POWER(80,POWER(COS(PI()*MOD(Calculator!$B$37/Calculator!$F$14,1)),2))+$C80)^2+(1500*ABS(SIN(2*PI()*MOD(Calculator!$B$37/Calculator!$F$14,1)))*IF(MOD(Calculator!$B$37/Calculator!$F$14,1)&lt;0.5,-1,1))^2))),2))</f>
        <v>—</v>
      </c>
      <c r="FH80" s="300" t="n">
        <f aca="false">IF(OR(Calculator!$E$15&lt;&gt;"YES",Calculator!$B$37&lt;Calculator!$G$15),"—",ROUND((1+SQRT(((50*POWER(80,POWER(COS(PI()*MOD(Calculator!$B$37/Calculator!$F$15,1)),2))-$C80)^2+(1500*ABS(SIN(2*PI()*MOD(Calculator!$B$37/Calculator!$F$15,1)))*IF(MOD(Calculator!$B$37/Calculator!$F$15,1)&lt;0.5,-1,1))^2)/((50*POWER(80,POWER(COS(PI()*MOD(Calculator!$B$37/Calculator!$F$15,1)),2))+$C80)^2+(1500*ABS(SIN(2*PI()*MOD(Calculator!$B$37/Calculator!$F$15,1)))*IF(MOD(Calculator!$B$37/Calculator!$F$15,1)&lt;0.5,-1,1))^2)))/(1-SQRT(((50*POWER(80,POWER(COS(PI()*MOD(Calculator!$B$37/Calculator!$F$15,1)),2))-$C80)^2+(1500*ABS(SIN(2*PI()*MOD(Calculator!$B$37/Calculator!$F$15,1)))*IF(MOD(Calculator!$B$37/Calculator!$F$15,1)&lt;0.5,-1,1))^2)/((50*POWER(80,POWER(COS(PI()*MOD(Calculator!$B$37/Calculator!$F$15,1)),2))+$C80)^2+(1500*ABS(SIN(2*PI()*MOD(Calculator!$B$37/Calculator!$F$15,1)))*IF(MOD(Calculator!$B$37/Calculator!$F$15,1)&lt;0.5,-1,1))^2))),2))</f>
        <v>2.37</v>
      </c>
      <c r="FI80" s="300" t="str">
        <f aca="false">IF(OR(Calculator!$E$16&lt;&gt;"YES",Calculator!$B$37&lt;Calculator!$G$16),"—",ROUND((1+SQRT(((50*POWER(80,POWER(COS(PI()*MOD(Calculator!$B$37/Calculator!$F$16,1)),2))-$C80)^2+(1500*ABS(SIN(2*PI()*MOD(Calculator!$B$37/Calculator!$F$16,1)))*IF(MOD(Calculator!$B$37/Calculator!$F$16,1)&lt;0.5,-1,1))^2)/((50*POWER(80,POWER(COS(PI()*MOD(Calculator!$B$37/Calculator!$F$16,1)),2))+$C80)^2+(1500*ABS(SIN(2*PI()*MOD(Calculator!$B$37/Calculator!$F$16,1)))*IF(MOD(Calculator!$B$37/Calculator!$F$16,1)&lt;0.5,-1,1))^2)))/(1-SQRT(((50*POWER(80,POWER(COS(PI()*MOD(Calculator!$B$37/Calculator!$F$16,1)),2))-$C80)^2+(1500*ABS(SIN(2*PI()*MOD(Calculator!$B$37/Calculator!$F$16,1)))*IF(MOD(Calculator!$B$37/Calculator!$F$16,1)&lt;0.5,-1,1))^2)/((50*POWER(80,POWER(COS(PI()*MOD(Calculator!$B$37/Calculator!$F$16,1)),2))+$C80)^2+(1500*ABS(SIN(2*PI()*MOD(Calculator!$B$37/Calculator!$F$16,1)))*IF(MOD(Calculator!$B$37/Calculator!$F$16,1)&lt;0.5,-1,1))^2))),2))</f>
        <v>—</v>
      </c>
      <c r="FJ80" s="300" t="n">
        <f aca="false">IF(OR(Calculator!$E$17&lt;&gt;"YES",Calculator!$B$37&lt;Calculator!$G$17),"—",ROUND((1+SQRT(((50*POWER(80,POWER(COS(PI()*MOD(Calculator!$B$37/Calculator!$F$17,1)),2))-$C80)^2+(1500*ABS(SIN(2*PI()*MOD(Calculator!$B$37/Calculator!$F$17,1)))*IF(MOD(Calculator!$B$37/Calculator!$F$17,1)&lt;0.5,-1,1))^2)/((50*POWER(80,POWER(COS(PI()*MOD(Calculator!$B$37/Calculator!$F$17,1)),2))+$C80)^2+(1500*ABS(SIN(2*PI()*MOD(Calculator!$B$37/Calculator!$F$17,1)))*IF(MOD(Calculator!$B$37/Calculator!$F$17,1)&lt;0.5,-1,1))^2)))/(1-SQRT(((50*POWER(80,POWER(COS(PI()*MOD(Calculator!$B$37/Calculator!$F$17,1)),2))-$C80)^2+(1500*ABS(SIN(2*PI()*MOD(Calculator!$B$37/Calculator!$F$17,1)))*IF(MOD(Calculator!$B$37/Calculator!$F$17,1)&lt;0.5,-1,1))^2)/((50*POWER(80,POWER(COS(PI()*MOD(Calculator!$B$37/Calculator!$F$17,1)),2))+$C80)^2+(1500*ABS(SIN(2*PI()*MOD(Calculator!$B$37/Calculator!$F$17,1)))*IF(MOD(Calculator!$B$37/Calculator!$F$17,1)&lt;0.5,-1,1))^2))),2))</f>
        <v>15.39</v>
      </c>
      <c r="FK80" s="300" t="str">
        <f aca="false">IF(OR(Calculator!$E$18&lt;&gt;"YES",Calculator!$B$37&lt;Calculator!$G$18),"—",ROUND((1+SQRT(((50*POWER(80,POWER(COS(PI()*MOD(Calculator!$B$37/Calculator!$F$18,1)),2))-$C80)^2+(1500*ABS(SIN(2*PI()*MOD(Calculator!$B$37/Calculator!$F$18,1)))*IF(MOD(Calculator!$B$37/Calculator!$F$18,1)&lt;0.5,-1,1))^2)/((50*POWER(80,POWER(COS(PI()*MOD(Calculator!$B$37/Calculator!$F$18,1)),2))+$C80)^2+(1500*ABS(SIN(2*PI()*MOD(Calculator!$B$37/Calculator!$F$18,1)))*IF(MOD(Calculator!$B$37/Calculator!$F$18,1)&lt;0.5,-1,1))^2)))/(1-SQRT(((50*POWER(80,POWER(COS(PI()*MOD(Calculator!$B$37/Calculator!$F$18,1)),2))-$C80)^2+(1500*ABS(SIN(2*PI()*MOD(Calculator!$B$37/Calculator!$F$18,1)))*IF(MOD(Calculator!$B$37/Calculator!$F$18,1)&lt;0.5,-1,1))^2)/((50*POWER(80,POWER(COS(PI()*MOD(Calculator!$B$37/Calculator!$F$18,1)),2))+$C80)^2+(1500*ABS(SIN(2*PI()*MOD(Calculator!$B$37/Calculator!$F$18,1)))*IF(MOD(Calculator!$B$37/Calculator!$F$18,1)&lt;0.5,-1,1))^2))),2))</f>
        <v>—</v>
      </c>
      <c r="FL80" s="300" t="str">
        <f aca="false">IF(OR(Calculator!$E$19&lt;&gt;"YES",Calculator!$B$37&lt;Calculator!$G$19),"—",ROUND((1+SQRT(((50*POWER(80,POWER(COS(PI()*MOD(Calculator!$B$37/Calculator!$F$19,1)),2))-$C80)^2+(1500*ABS(SIN(2*PI()*MOD(Calculator!$B$37/Calculator!$F$19,1)))*IF(MOD(Calculator!$B$37/Calculator!$F$19,1)&lt;0.5,-1,1))^2)/((50*POWER(80,POWER(COS(PI()*MOD(Calculator!$B$37/Calculator!$F$19,1)),2))+$C80)^2+(1500*ABS(SIN(2*PI()*MOD(Calculator!$B$37/Calculator!$F$19,1)))*IF(MOD(Calculator!$B$37/Calculator!$F$19,1)&lt;0.5,-1,1))^2)))/(1-SQRT(((50*POWER(80,POWER(COS(PI()*MOD(Calculator!$B$37/Calculator!$F$19,1)),2))-$C80)^2+(1500*ABS(SIN(2*PI()*MOD(Calculator!$B$37/Calculator!$F$19,1)))*IF(MOD(Calculator!$B$37/Calculator!$F$19,1)&lt;0.5,-1,1))^2)/((50*POWER(80,POWER(COS(PI()*MOD(Calculator!$B$37/Calculator!$F$19,1)),2))+$C80)^2+(1500*ABS(SIN(2*PI()*MOD(Calculator!$B$37/Calculator!$F$19,1)))*IF(MOD(Calculator!$B$37/Calculator!$F$19,1)&lt;0.5,-1,1))^2))),2))</f>
        <v>—</v>
      </c>
      <c r="FM80" s="300" t="str">
        <f aca="false">IF(OR(Calculator!$E$20&lt;&gt;"YES",Calculator!$B$37&lt;Calculator!$G$20),"—",ROUND((1+SQRT(((50*POWER(80,POWER(COS(PI()*MOD(Calculator!$B$37/Calculator!$F$20,1)),2))-$C80)^2+(1500*ABS(SIN(2*PI()*MOD(Calculator!$B$37/Calculator!$F$20,1)))*IF(MOD(Calculator!$B$37/Calculator!$F$20,1)&lt;0.5,-1,1))^2)/((50*POWER(80,POWER(COS(PI()*MOD(Calculator!$B$37/Calculator!$F$20,1)),2))+$C80)^2+(1500*ABS(SIN(2*PI()*MOD(Calculator!$B$37/Calculator!$F$20,1)))*IF(MOD(Calculator!$B$37/Calculator!$F$20,1)&lt;0.5,-1,1))^2)))/(1-SQRT(((50*POWER(80,POWER(COS(PI()*MOD(Calculator!$B$37/Calculator!$F$20,1)),2))-$C80)^2+(1500*ABS(SIN(2*PI()*MOD(Calculator!$B$37/Calculator!$F$20,1)))*IF(MOD(Calculator!$B$37/Calculator!$F$20,1)&lt;0.5,-1,1))^2)/((50*POWER(80,POWER(COS(PI()*MOD(Calculator!$B$37/Calculator!$F$20,1)),2))+$C80)^2+(1500*ABS(SIN(2*PI()*MOD(Calculator!$B$37/Calculator!$F$20,1)))*IF(MOD(Calculator!$B$37/Calculator!$F$20,1)&lt;0.5,-1,1))^2))),2))</f>
        <v>—</v>
      </c>
      <c r="FN80" s="300" t="str">
        <f aca="false">IF(OR(Calculator!$E$21&lt;&gt;"YES",Calculator!$B$37&lt;Calculator!$G$21),"—",ROUND((1+SQRT(((50*POWER(80,POWER(COS(PI()*MOD(Calculator!$B$37/Calculator!$F$21,1)),2))-$C80)^2+(1500*ABS(SIN(2*PI()*MOD(Calculator!$B$37/Calculator!$F$21,1)))*IF(MOD(Calculator!$B$37/Calculator!$F$21,1)&lt;0.5,-1,1))^2)/((50*POWER(80,POWER(COS(PI()*MOD(Calculator!$B$37/Calculator!$F$21,1)),2))+$C80)^2+(1500*ABS(SIN(2*PI()*MOD(Calculator!$B$37/Calculator!$F$21,1)))*IF(MOD(Calculator!$B$37/Calculator!$F$21,1)&lt;0.5,-1,1))^2)))/(1-SQRT(((50*POWER(80,POWER(COS(PI()*MOD(Calculator!$B$37/Calculator!$F$21,1)),2))-$C80)^2+(1500*ABS(SIN(2*PI()*MOD(Calculator!$B$37/Calculator!$F$21,1)))*IF(MOD(Calculator!$B$37/Calculator!$F$21,1)&lt;0.5,-1,1))^2)/((50*POWER(80,POWER(COS(PI()*MOD(Calculator!$B$37/Calculator!$F$21,1)),2))+$C80)^2+(1500*ABS(SIN(2*PI()*MOD(Calculator!$B$37/Calculator!$F$21,1)))*IF(MOD(Calculator!$B$37/Calculator!$F$21,1)&lt;0.5,-1,1))^2))),2))</f>
        <v>—</v>
      </c>
      <c r="FO80" s="300" t="str">
        <f aca="false">IF(OR(Calculator!$E$22&lt;&gt;"YES",Calculator!$B$37&lt;Calculator!$G$22),"—",ROUND((1+SQRT(((50*POWER(80,POWER(COS(PI()*MOD(Calculator!$B$37/Calculator!$F$22,1)),2))-$C80)^2+(1500*ABS(SIN(2*PI()*MOD(Calculator!$B$37/Calculator!$F$22,1)))*IF(MOD(Calculator!$B$37/Calculator!$F$22,1)&lt;0.5,-1,1))^2)/((50*POWER(80,POWER(COS(PI()*MOD(Calculator!$B$37/Calculator!$F$22,1)),2))+$C80)^2+(1500*ABS(SIN(2*PI()*MOD(Calculator!$B$37/Calculator!$F$22,1)))*IF(MOD(Calculator!$B$37/Calculator!$F$22,1)&lt;0.5,-1,1))^2)))/(1-SQRT(((50*POWER(80,POWER(COS(PI()*MOD(Calculator!$B$37/Calculator!$F$22,1)),2))-$C80)^2+(1500*ABS(SIN(2*PI()*MOD(Calculator!$B$37/Calculator!$F$22,1)))*IF(MOD(Calculator!$B$37/Calculator!$F$22,1)&lt;0.5,-1,1))^2)/((50*POWER(80,POWER(COS(PI()*MOD(Calculator!$B$37/Calculator!$F$22,1)),2))+$C80)^2+(1500*ABS(SIN(2*PI()*MOD(Calculator!$B$37/Calculator!$F$22,1)))*IF(MOD(Calculator!$B$37/Calculator!$F$22,1)&lt;0.5,-1,1))^2))),2))</f>
        <v>—</v>
      </c>
      <c r="FP80" s="295" t="n">
        <f aca="false">IFERROR(ROUND((IF(ISNUMBER(FE80),FE80,0)+IF(ISNUMBER(FF80),FF80,0)+IF(ISNUMBER(FG80),FG80,0)+IF(ISNUMBER(FH80),FH80,0)+IF(ISNUMBER(FI80),FI80,0)+IF(ISNUMBER(FJ80),FJ80,0)+IF(ISNUMBER(FK80),FK80,0)+IF(ISNUMBER(FL80),FL80,0)+IF(ISNUMBER(FM80),FM80,0)+IF(ISNUMBER(FN80),FN80,0)+IF(ISNUMBER(FO80),FO80,0))/(IF(ISNUMBER(FE80),1,0)+IF(ISNUMBER(FF80),1,0)+IF(ISNUMBER(FG80),1,0)+IF(ISNUMBER(FH80),1,0)+IF(ISNUMBER(FI80),1,0)+IF(ISNUMBER(FJ80),1,0)+IF(ISNUMBER(FK80),1,0)+IF(ISNUMBER(FL80),1,0)+IF(ISNUMBER(FM80),1,0)+IF(ISNUMBER(FN80),1,0)+IF(ISNUMBER(FO80),1,0)),4),"")</f>
        <v>8.88</v>
      </c>
      <c r="FQ80" s="300" t="str">
        <f aca="false">IF(OR(Calculator!$E$12&lt;&gt;"YES",Calculator!$B$38&lt;Calculator!$G$12),"—",ROUND((1+SQRT(((50*POWER(80,POWER(COS(PI()*MOD(Calculator!$B$38/Calculator!$F$12,1)),2))-$C80)^2+(1500*ABS(SIN(2*PI()*MOD(Calculator!$B$38/Calculator!$F$12,1)))*IF(MOD(Calculator!$B$38/Calculator!$F$12,1)&lt;0.5,-1,1))^2)/((50*POWER(80,POWER(COS(PI()*MOD(Calculator!$B$38/Calculator!$F$12,1)),2))+$C80)^2+(1500*ABS(SIN(2*PI()*MOD(Calculator!$B$38/Calculator!$F$12,1)))*IF(MOD(Calculator!$B$38/Calculator!$F$12,1)&lt;0.5,-1,1))^2)))/(1-SQRT(((50*POWER(80,POWER(COS(PI()*MOD(Calculator!$B$38/Calculator!$F$12,1)),2))-$C80)^2+(1500*ABS(SIN(2*PI()*MOD(Calculator!$B$38/Calculator!$F$12,1)))*IF(MOD(Calculator!$B$38/Calculator!$F$12,1)&lt;0.5,-1,1))^2)/((50*POWER(80,POWER(COS(PI()*MOD(Calculator!$B$38/Calculator!$F$12,1)),2))+$C80)^2+(1500*ABS(SIN(2*PI()*MOD(Calculator!$B$38/Calculator!$F$12,1)))*IF(MOD(Calculator!$B$38/Calculator!$F$12,1)&lt;0.5,-1,1))^2))),2))</f>
        <v>—</v>
      </c>
      <c r="FR80" s="300" t="str">
        <f aca="false">IF(OR(Calculator!$E$13&lt;&gt;"YES",Calculator!$B$38&lt;Calculator!$G$13),"—",ROUND((1+SQRT(((50*POWER(80,POWER(COS(PI()*MOD(Calculator!$B$38/Calculator!$F$13,1)),2))-$C80)^2+(1500*ABS(SIN(2*PI()*MOD(Calculator!$B$38/Calculator!$F$13,1)))*IF(MOD(Calculator!$B$38/Calculator!$F$13,1)&lt;0.5,-1,1))^2)/((50*POWER(80,POWER(COS(PI()*MOD(Calculator!$B$38/Calculator!$F$13,1)),2))+$C80)^2+(1500*ABS(SIN(2*PI()*MOD(Calculator!$B$38/Calculator!$F$13,1)))*IF(MOD(Calculator!$B$38/Calculator!$F$13,1)&lt;0.5,-1,1))^2)))/(1-SQRT(((50*POWER(80,POWER(COS(PI()*MOD(Calculator!$B$38/Calculator!$F$13,1)),2))-$C80)^2+(1500*ABS(SIN(2*PI()*MOD(Calculator!$B$38/Calculator!$F$13,1)))*IF(MOD(Calculator!$B$38/Calculator!$F$13,1)&lt;0.5,-1,1))^2)/((50*POWER(80,POWER(COS(PI()*MOD(Calculator!$B$38/Calculator!$F$13,1)),2))+$C80)^2+(1500*ABS(SIN(2*PI()*MOD(Calculator!$B$38/Calculator!$F$13,1)))*IF(MOD(Calculator!$B$38/Calculator!$F$13,1)&lt;0.5,-1,1))^2))),2))</f>
        <v>—</v>
      </c>
      <c r="FS80" s="300" t="str">
        <f aca="false">IF(OR(Calculator!$E$14&lt;&gt;"YES",Calculator!$B$38&lt;Calculator!$G$14),"—",ROUND((1+SQRT(((50*POWER(80,POWER(COS(PI()*MOD(Calculator!$B$38/Calculator!$F$14,1)),2))-$C80)^2+(1500*ABS(SIN(2*PI()*MOD(Calculator!$B$38/Calculator!$F$14,1)))*IF(MOD(Calculator!$B$38/Calculator!$F$14,1)&lt;0.5,-1,1))^2)/((50*POWER(80,POWER(COS(PI()*MOD(Calculator!$B$38/Calculator!$F$14,1)),2))+$C80)^2+(1500*ABS(SIN(2*PI()*MOD(Calculator!$B$38/Calculator!$F$14,1)))*IF(MOD(Calculator!$B$38/Calculator!$F$14,1)&lt;0.5,-1,1))^2)))/(1-SQRT(((50*POWER(80,POWER(COS(PI()*MOD(Calculator!$B$38/Calculator!$F$14,1)),2))-$C80)^2+(1500*ABS(SIN(2*PI()*MOD(Calculator!$B$38/Calculator!$F$14,1)))*IF(MOD(Calculator!$B$38/Calculator!$F$14,1)&lt;0.5,-1,1))^2)/((50*POWER(80,POWER(COS(PI()*MOD(Calculator!$B$38/Calculator!$F$14,1)),2))+$C80)^2+(1500*ABS(SIN(2*PI()*MOD(Calculator!$B$38/Calculator!$F$14,1)))*IF(MOD(Calculator!$B$38/Calculator!$F$14,1)&lt;0.5,-1,1))^2))),2))</f>
        <v>—</v>
      </c>
      <c r="FT80" s="300" t="n">
        <f aca="false">IF(OR(Calculator!$E$15&lt;&gt;"YES",Calculator!$B$38&lt;Calculator!$G$15),"—",ROUND((1+SQRT(((50*POWER(80,POWER(COS(PI()*MOD(Calculator!$B$38/Calculator!$F$15,1)),2))-$C80)^2+(1500*ABS(SIN(2*PI()*MOD(Calculator!$B$38/Calculator!$F$15,1)))*IF(MOD(Calculator!$B$38/Calculator!$F$15,1)&lt;0.5,-1,1))^2)/((50*POWER(80,POWER(COS(PI()*MOD(Calculator!$B$38/Calculator!$F$15,1)),2))+$C80)^2+(1500*ABS(SIN(2*PI()*MOD(Calculator!$B$38/Calculator!$F$15,1)))*IF(MOD(Calculator!$B$38/Calculator!$F$15,1)&lt;0.5,-1,1))^2)))/(1-SQRT(((50*POWER(80,POWER(COS(PI()*MOD(Calculator!$B$38/Calculator!$F$15,1)),2))-$C80)^2+(1500*ABS(SIN(2*PI()*MOD(Calculator!$B$38/Calculator!$F$15,1)))*IF(MOD(Calculator!$B$38/Calculator!$F$15,1)&lt;0.5,-1,1))^2)/((50*POWER(80,POWER(COS(PI()*MOD(Calculator!$B$38/Calculator!$F$15,1)),2))+$C80)^2+(1500*ABS(SIN(2*PI()*MOD(Calculator!$B$38/Calculator!$F$15,1)))*IF(MOD(Calculator!$B$38/Calculator!$F$15,1)&lt;0.5,-1,1))^2))),2))</f>
        <v>2.18</v>
      </c>
      <c r="FU80" s="300" t="str">
        <f aca="false">IF(OR(Calculator!$E$16&lt;&gt;"YES",Calculator!$B$38&lt;Calculator!$G$16),"—",ROUND((1+SQRT(((50*POWER(80,POWER(COS(PI()*MOD(Calculator!$B$38/Calculator!$F$16,1)),2))-$C80)^2+(1500*ABS(SIN(2*PI()*MOD(Calculator!$B$38/Calculator!$F$16,1)))*IF(MOD(Calculator!$B$38/Calculator!$F$16,1)&lt;0.5,-1,1))^2)/((50*POWER(80,POWER(COS(PI()*MOD(Calculator!$B$38/Calculator!$F$16,1)),2))+$C80)^2+(1500*ABS(SIN(2*PI()*MOD(Calculator!$B$38/Calculator!$F$16,1)))*IF(MOD(Calculator!$B$38/Calculator!$F$16,1)&lt;0.5,-1,1))^2)))/(1-SQRT(((50*POWER(80,POWER(COS(PI()*MOD(Calculator!$B$38/Calculator!$F$16,1)),2))-$C80)^2+(1500*ABS(SIN(2*PI()*MOD(Calculator!$B$38/Calculator!$F$16,1)))*IF(MOD(Calculator!$B$38/Calculator!$F$16,1)&lt;0.5,-1,1))^2)/((50*POWER(80,POWER(COS(PI()*MOD(Calculator!$B$38/Calculator!$F$16,1)),2))+$C80)^2+(1500*ABS(SIN(2*PI()*MOD(Calculator!$B$38/Calculator!$F$16,1)))*IF(MOD(Calculator!$B$38/Calculator!$F$16,1)&lt;0.5,-1,1))^2))),2))</f>
        <v>—</v>
      </c>
      <c r="FV80" s="300" t="n">
        <f aca="false">IF(OR(Calculator!$E$17&lt;&gt;"YES",Calculator!$B$38&lt;Calculator!$G$17),"—",ROUND((1+SQRT(((50*POWER(80,POWER(COS(PI()*MOD(Calculator!$B$38/Calculator!$F$17,1)),2))-$C80)^2+(1500*ABS(SIN(2*PI()*MOD(Calculator!$B$38/Calculator!$F$17,1)))*IF(MOD(Calculator!$B$38/Calculator!$F$17,1)&lt;0.5,-1,1))^2)/((50*POWER(80,POWER(COS(PI()*MOD(Calculator!$B$38/Calculator!$F$17,1)),2))+$C80)^2+(1500*ABS(SIN(2*PI()*MOD(Calculator!$B$38/Calculator!$F$17,1)))*IF(MOD(Calculator!$B$38/Calculator!$F$17,1)&lt;0.5,-1,1))^2)))/(1-SQRT(((50*POWER(80,POWER(COS(PI()*MOD(Calculator!$B$38/Calculator!$F$17,1)),2))-$C80)^2+(1500*ABS(SIN(2*PI()*MOD(Calculator!$B$38/Calculator!$F$17,1)))*IF(MOD(Calculator!$B$38/Calculator!$F$17,1)&lt;0.5,-1,1))^2)/((50*POWER(80,POWER(COS(PI()*MOD(Calculator!$B$38/Calculator!$F$17,1)),2))+$C80)^2+(1500*ABS(SIN(2*PI()*MOD(Calculator!$B$38/Calculator!$F$17,1)))*IF(MOD(Calculator!$B$38/Calculator!$F$17,1)&lt;0.5,-1,1))^2))),2))</f>
        <v>19.39</v>
      </c>
      <c r="FW80" s="300" t="str">
        <f aca="false">IF(OR(Calculator!$E$18&lt;&gt;"YES",Calculator!$B$38&lt;Calculator!$G$18),"—",ROUND((1+SQRT(((50*POWER(80,POWER(COS(PI()*MOD(Calculator!$B$38/Calculator!$F$18,1)),2))-$C80)^2+(1500*ABS(SIN(2*PI()*MOD(Calculator!$B$38/Calculator!$F$18,1)))*IF(MOD(Calculator!$B$38/Calculator!$F$18,1)&lt;0.5,-1,1))^2)/((50*POWER(80,POWER(COS(PI()*MOD(Calculator!$B$38/Calculator!$F$18,1)),2))+$C80)^2+(1500*ABS(SIN(2*PI()*MOD(Calculator!$B$38/Calculator!$F$18,1)))*IF(MOD(Calculator!$B$38/Calculator!$F$18,1)&lt;0.5,-1,1))^2)))/(1-SQRT(((50*POWER(80,POWER(COS(PI()*MOD(Calculator!$B$38/Calculator!$F$18,1)),2))-$C80)^2+(1500*ABS(SIN(2*PI()*MOD(Calculator!$B$38/Calculator!$F$18,1)))*IF(MOD(Calculator!$B$38/Calculator!$F$18,1)&lt;0.5,-1,1))^2)/((50*POWER(80,POWER(COS(PI()*MOD(Calculator!$B$38/Calculator!$F$18,1)),2))+$C80)^2+(1500*ABS(SIN(2*PI()*MOD(Calculator!$B$38/Calculator!$F$18,1)))*IF(MOD(Calculator!$B$38/Calculator!$F$18,1)&lt;0.5,-1,1))^2))),2))</f>
        <v>—</v>
      </c>
      <c r="FX80" s="300" t="str">
        <f aca="false">IF(OR(Calculator!$E$19&lt;&gt;"YES",Calculator!$B$38&lt;Calculator!$G$19),"—",ROUND((1+SQRT(((50*POWER(80,POWER(COS(PI()*MOD(Calculator!$B$38/Calculator!$F$19,1)),2))-$C80)^2+(1500*ABS(SIN(2*PI()*MOD(Calculator!$B$38/Calculator!$F$19,1)))*IF(MOD(Calculator!$B$38/Calculator!$F$19,1)&lt;0.5,-1,1))^2)/((50*POWER(80,POWER(COS(PI()*MOD(Calculator!$B$38/Calculator!$F$19,1)),2))+$C80)^2+(1500*ABS(SIN(2*PI()*MOD(Calculator!$B$38/Calculator!$F$19,1)))*IF(MOD(Calculator!$B$38/Calculator!$F$19,1)&lt;0.5,-1,1))^2)))/(1-SQRT(((50*POWER(80,POWER(COS(PI()*MOD(Calculator!$B$38/Calculator!$F$19,1)),2))-$C80)^2+(1500*ABS(SIN(2*PI()*MOD(Calculator!$B$38/Calculator!$F$19,1)))*IF(MOD(Calculator!$B$38/Calculator!$F$19,1)&lt;0.5,-1,1))^2)/((50*POWER(80,POWER(COS(PI()*MOD(Calculator!$B$38/Calculator!$F$19,1)),2))+$C80)^2+(1500*ABS(SIN(2*PI()*MOD(Calculator!$B$38/Calculator!$F$19,1)))*IF(MOD(Calculator!$B$38/Calculator!$F$19,1)&lt;0.5,-1,1))^2))),2))</f>
        <v>—</v>
      </c>
      <c r="FY80" s="300" t="str">
        <f aca="false">IF(OR(Calculator!$E$20&lt;&gt;"YES",Calculator!$B$38&lt;Calculator!$G$20),"—",ROUND((1+SQRT(((50*POWER(80,POWER(COS(PI()*MOD(Calculator!$B$38/Calculator!$F$20,1)),2))-$C80)^2+(1500*ABS(SIN(2*PI()*MOD(Calculator!$B$38/Calculator!$F$20,1)))*IF(MOD(Calculator!$B$38/Calculator!$F$20,1)&lt;0.5,-1,1))^2)/((50*POWER(80,POWER(COS(PI()*MOD(Calculator!$B$38/Calculator!$F$20,1)),2))+$C80)^2+(1500*ABS(SIN(2*PI()*MOD(Calculator!$B$38/Calculator!$F$20,1)))*IF(MOD(Calculator!$B$38/Calculator!$F$20,1)&lt;0.5,-1,1))^2)))/(1-SQRT(((50*POWER(80,POWER(COS(PI()*MOD(Calculator!$B$38/Calculator!$F$20,1)),2))-$C80)^2+(1500*ABS(SIN(2*PI()*MOD(Calculator!$B$38/Calculator!$F$20,1)))*IF(MOD(Calculator!$B$38/Calculator!$F$20,1)&lt;0.5,-1,1))^2)/((50*POWER(80,POWER(COS(PI()*MOD(Calculator!$B$38/Calculator!$F$20,1)),2))+$C80)^2+(1500*ABS(SIN(2*PI()*MOD(Calculator!$B$38/Calculator!$F$20,1)))*IF(MOD(Calculator!$B$38/Calculator!$F$20,1)&lt;0.5,-1,1))^2))),2))</f>
        <v>—</v>
      </c>
      <c r="FZ80" s="300" t="str">
        <f aca="false">IF(OR(Calculator!$E$21&lt;&gt;"YES",Calculator!$B$38&lt;Calculator!$G$21),"—",ROUND((1+SQRT(((50*POWER(80,POWER(COS(PI()*MOD(Calculator!$B$38/Calculator!$F$21,1)),2))-$C80)^2+(1500*ABS(SIN(2*PI()*MOD(Calculator!$B$38/Calculator!$F$21,1)))*IF(MOD(Calculator!$B$38/Calculator!$F$21,1)&lt;0.5,-1,1))^2)/((50*POWER(80,POWER(COS(PI()*MOD(Calculator!$B$38/Calculator!$F$21,1)),2))+$C80)^2+(1500*ABS(SIN(2*PI()*MOD(Calculator!$B$38/Calculator!$F$21,1)))*IF(MOD(Calculator!$B$38/Calculator!$F$21,1)&lt;0.5,-1,1))^2)))/(1-SQRT(((50*POWER(80,POWER(COS(PI()*MOD(Calculator!$B$38/Calculator!$F$21,1)),2))-$C80)^2+(1500*ABS(SIN(2*PI()*MOD(Calculator!$B$38/Calculator!$F$21,1)))*IF(MOD(Calculator!$B$38/Calculator!$F$21,1)&lt;0.5,-1,1))^2)/((50*POWER(80,POWER(COS(PI()*MOD(Calculator!$B$38/Calculator!$F$21,1)),2))+$C80)^2+(1500*ABS(SIN(2*PI()*MOD(Calculator!$B$38/Calculator!$F$21,1)))*IF(MOD(Calculator!$B$38/Calculator!$F$21,1)&lt;0.5,-1,1))^2))),2))</f>
        <v>—</v>
      </c>
      <c r="GA80" s="300" t="str">
        <f aca="false">IF(OR(Calculator!$E$22&lt;&gt;"YES",Calculator!$B$38&lt;Calculator!$G$22),"—",ROUND((1+SQRT(((50*POWER(80,POWER(COS(PI()*MOD(Calculator!$B$38/Calculator!$F$22,1)),2))-$C80)^2+(1500*ABS(SIN(2*PI()*MOD(Calculator!$B$38/Calculator!$F$22,1)))*IF(MOD(Calculator!$B$38/Calculator!$F$22,1)&lt;0.5,-1,1))^2)/((50*POWER(80,POWER(COS(PI()*MOD(Calculator!$B$38/Calculator!$F$22,1)),2))+$C80)^2+(1500*ABS(SIN(2*PI()*MOD(Calculator!$B$38/Calculator!$F$22,1)))*IF(MOD(Calculator!$B$38/Calculator!$F$22,1)&lt;0.5,-1,1))^2)))/(1-SQRT(((50*POWER(80,POWER(COS(PI()*MOD(Calculator!$B$38/Calculator!$F$22,1)),2))-$C80)^2+(1500*ABS(SIN(2*PI()*MOD(Calculator!$B$38/Calculator!$F$22,1)))*IF(MOD(Calculator!$B$38/Calculator!$F$22,1)&lt;0.5,-1,1))^2)/((50*POWER(80,POWER(COS(PI()*MOD(Calculator!$B$38/Calculator!$F$22,1)),2))+$C80)^2+(1500*ABS(SIN(2*PI()*MOD(Calculator!$B$38/Calculator!$F$22,1)))*IF(MOD(Calculator!$B$38/Calculator!$F$22,1)&lt;0.5,-1,1))^2))),2))</f>
        <v>—</v>
      </c>
      <c r="GB80" s="295" t="n">
        <f aca="false">IFERROR(ROUND((IF(ISNUMBER(FQ80),FQ80,0)+IF(ISNUMBER(FR80),FR80,0)+IF(ISNUMBER(FS80),FS80,0)+IF(ISNUMBER(FT80),FT80,0)+IF(ISNUMBER(FU80),FU80,0)+IF(ISNUMBER(FV80),FV80,0)+IF(ISNUMBER(FW80),FW80,0)+IF(ISNUMBER(FX80),FX80,0)+IF(ISNUMBER(FY80),FY80,0)+IF(ISNUMBER(FZ80),FZ80,0)+IF(ISNUMBER(GA80),GA80,0))/(IF(ISNUMBER(FQ80),1,0)+IF(ISNUMBER(FR80),1,0)+IF(ISNUMBER(FS80),1,0)+IF(ISNUMBER(FT80),1,0)+IF(ISNUMBER(FU80),1,0)+IF(ISNUMBER(FV80),1,0)+IF(ISNUMBER(FW80),1,0)+IF(ISNUMBER(FX80),1,0)+IF(ISNUMBER(FY80),1,0)+IF(ISNUMBER(FZ80),1,0)+IF(ISNUMBER(GA80),1,0)),4),"")</f>
        <v>10.785</v>
      </c>
      <c r="GD80" s="253" t="str">
        <f aca="false">IF(OR(Calculator!$E$12&lt;&gt;"YES",Calculator!$B$34&lt;Calculator!$G$12),"—",ROUND((1+SQRT(((50*POWER(80,POWER(COS(PI()*MOD(Calculator!$B$34/Calculator!$F$12,1)),2))+MIN(500,MAX(30,100*EXP(-0.3*'VSWR Calculator'!$C$24)*(1+3*ABS(MOD('VSWR Calculator'!$C$23/Calculator!$F$12/2,1)-0.5))))/'VSWR Calculator'!$C$25)-$C80)^2+(1500*ABS(SIN(2*PI()*MOD(Calculator!$B$34/Calculator!$F$12,1)))*IF(MOD(Calculator!$B$34/Calculator!$F$12,1)&lt;0.5,-1,1))^2)/SQRT(((50*POWER(80,POWER(COS(PI()*MOD(Calculator!$B$34/Calculator!$F$12,1)),2))+MIN(500,MAX(30,100*EXP(-0.3*'VSWR Calculator'!$C$24)*(1+3*ABS(MOD('VSWR Calculator'!$C$23/Calculator!$F$12/2,1)-0.5))))/'VSWR Calculator'!$C$25)+$C80)^2+(1500*ABS(SIN(2*PI()*MOD(Calculator!$B$34/Calculator!$F$12,1)))*IF(MOD(Calculator!$B$34/Calculator!$F$12,1)&lt;0.5,-1,1))^2))/(1-SQRT(((50*POWER(80,POWER(COS(PI()*MOD(Calculator!$B$34/Calculator!$F$12,1)),2))+MIN(500,MAX(30,100*EXP(-0.3*'VSWR Calculator'!$C$24)*(1+3*ABS(MOD('VSWR Calculator'!$C$23/Calculator!$F$12/2,1)-0.5))))/'VSWR Calculator'!$C$25)-$C80)^2+(1500*ABS(SIN(2*PI()*MOD(Calculator!$B$34/Calculator!$F$12,1)))*IF(MOD(Calculator!$B$34/Calculator!$F$12,1)&lt;0.5,-1,1))^2)/SQRT(((50*POWER(80,POWER(COS(PI()*MOD(Calculator!$B$34/Calculator!$F$12,1)),2))+MIN(500,MAX(30,100*EXP(-0.3*'VSWR Calculator'!$C$24)*(1+3*ABS(MOD('VSWR Calculator'!$C$23/Calculator!$F$12/2,1)-0.5))))/'VSWR Calculator'!$C$25)+$C80)^2+(1500*ABS(SIN(2*PI()*MOD(Calculator!$B$34/Calculator!$F$12,1)))*IF(MOD(Calculator!$B$34/Calculator!$F$12,1)&lt;0.5,-1,1))^2)),2))</f>
        <v>—</v>
      </c>
      <c r="GE80" s="253" t="str">
        <f aca="false">IF(OR(Calculator!$E$13&lt;&gt;"YES",Calculator!$B$34&lt;Calculator!$G$13),"—",ROUND((1+SQRT(((50*POWER(80,POWER(COS(PI()*MOD(Calculator!$B$34/Calculator!$F$13,1)),2))+MIN(500,MAX(30,100*EXP(-0.3*'VSWR Calculator'!$C$24)*(1+3*ABS(MOD('VSWR Calculator'!$C$23/Calculator!$F$13/2,1)-0.5))))/'VSWR Calculator'!$C$25)-$C80)^2+(1500*ABS(SIN(2*PI()*MOD(Calculator!$B$34/Calculator!$F$13,1)))*IF(MOD(Calculator!$B$34/Calculator!$F$13,1)&lt;0.5,-1,1))^2)/SQRT(((50*POWER(80,POWER(COS(PI()*MOD(Calculator!$B$34/Calculator!$F$13,1)),2))+MIN(500,MAX(30,100*EXP(-0.3*'VSWR Calculator'!$C$24)*(1+3*ABS(MOD('VSWR Calculator'!$C$23/Calculator!$F$13/2,1)-0.5))))/'VSWR Calculator'!$C$25)+$C80)^2+(1500*ABS(SIN(2*PI()*MOD(Calculator!$B$34/Calculator!$F$13,1)))*IF(MOD(Calculator!$B$34/Calculator!$F$13,1)&lt;0.5,-1,1))^2))/(1-SQRT(((50*POWER(80,POWER(COS(PI()*MOD(Calculator!$B$34/Calculator!$F$13,1)),2))+MIN(500,MAX(30,100*EXP(-0.3*'VSWR Calculator'!$C$24)*(1+3*ABS(MOD('VSWR Calculator'!$C$23/Calculator!$F$13/2,1)-0.5))))/'VSWR Calculator'!$C$25)-$C80)^2+(1500*ABS(SIN(2*PI()*MOD(Calculator!$B$34/Calculator!$F$13,1)))*IF(MOD(Calculator!$B$34/Calculator!$F$13,1)&lt;0.5,-1,1))^2)/SQRT(((50*POWER(80,POWER(COS(PI()*MOD(Calculator!$B$34/Calculator!$F$13,1)),2))+MIN(500,MAX(30,100*EXP(-0.3*'VSWR Calculator'!$C$24)*(1+3*ABS(MOD('VSWR Calculator'!$C$23/Calculator!$F$13/2,1)-0.5))))/'VSWR Calculator'!$C$25)+$C80)^2+(1500*ABS(SIN(2*PI()*MOD(Calculator!$B$34/Calculator!$F$13,1)))*IF(MOD(Calculator!$B$34/Calculator!$F$13,1)&lt;0.5,-1,1))^2)),2))</f>
        <v>—</v>
      </c>
      <c r="GF80" s="253" t="str">
        <f aca="false">IF(OR(Calculator!$E$14&lt;&gt;"YES",Calculator!$B$34&lt;Calculator!$G$14),"—",ROUND((1+SQRT(((50*POWER(80,POWER(COS(PI()*MOD(Calculator!$B$34/Calculator!$F$14,1)),2))+MIN(500,MAX(30,100*EXP(-0.3*'VSWR Calculator'!$C$24)*(1+3*ABS(MOD('VSWR Calculator'!$C$23/Calculator!$F$14/2,1)-0.5))))/'VSWR Calculator'!$C$25)-$C80)^2+(1500*ABS(SIN(2*PI()*MOD(Calculator!$B$34/Calculator!$F$14,1)))*IF(MOD(Calculator!$B$34/Calculator!$F$14,1)&lt;0.5,-1,1))^2)/SQRT(((50*POWER(80,POWER(COS(PI()*MOD(Calculator!$B$34/Calculator!$F$14,1)),2))+MIN(500,MAX(30,100*EXP(-0.3*'VSWR Calculator'!$C$24)*(1+3*ABS(MOD('VSWR Calculator'!$C$23/Calculator!$F$14/2,1)-0.5))))/'VSWR Calculator'!$C$25)+$C80)^2+(1500*ABS(SIN(2*PI()*MOD(Calculator!$B$34/Calculator!$F$14,1)))*IF(MOD(Calculator!$B$34/Calculator!$F$14,1)&lt;0.5,-1,1))^2))/(1-SQRT(((50*POWER(80,POWER(COS(PI()*MOD(Calculator!$B$34/Calculator!$F$14,1)),2))+MIN(500,MAX(30,100*EXP(-0.3*'VSWR Calculator'!$C$24)*(1+3*ABS(MOD('VSWR Calculator'!$C$23/Calculator!$F$14/2,1)-0.5))))/'VSWR Calculator'!$C$25)-$C80)^2+(1500*ABS(SIN(2*PI()*MOD(Calculator!$B$34/Calculator!$F$14,1)))*IF(MOD(Calculator!$B$34/Calculator!$F$14,1)&lt;0.5,-1,1))^2)/SQRT(((50*POWER(80,POWER(COS(PI()*MOD(Calculator!$B$34/Calculator!$F$14,1)),2))+MIN(500,MAX(30,100*EXP(-0.3*'VSWR Calculator'!$C$24)*(1+3*ABS(MOD('VSWR Calculator'!$C$23/Calculator!$F$14/2,1)-0.5))))/'VSWR Calculator'!$C$25)+$C80)^2+(1500*ABS(SIN(2*PI()*MOD(Calculator!$B$34/Calculator!$F$14,1)))*IF(MOD(Calculator!$B$34/Calculator!$F$14,1)&lt;0.5,-1,1))^2)),2))</f>
        <v>—</v>
      </c>
      <c r="GG80" s="253" t="n">
        <f aca="false">IF(OR(Calculator!$E$15&lt;&gt;"YES",Calculator!$B$34&lt;Calculator!$G$15),"—",ROUND((1+SQRT(((50*POWER(80,POWER(COS(PI()*MOD(Calculator!$B$34/Calculator!$F$15,1)),2))+MIN(500,MAX(30,100*EXP(-0.3*'VSWR Calculator'!$C$24)*(1+3*ABS(MOD('VSWR Calculator'!$C$23/Calculator!$F$15/2,1)-0.5))))/'VSWR Calculator'!$C$25)-$C80)^2+(1500*ABS(SIN(2*PI()*MOD(Calculator!$B$34/Calculator!$F$15,1)))*IF(MOD(Calculator!$B$34/Calculator!$F$15,1)&lt;0.5,-1,1))^2)/SQRT(((50*POWER(80,POWER(COS(PI()*MOD(Calculator!$B$34/Calculator!$F$15,1)),2))+MIN(500,MAX(30,100*EXP(-0.3*'VSWR Calculator'!$C$24)*(1+3*ABS(MOD('VSWR Calculator'!$C$23/Calculator!$F$15/2,1)-0.5))))/'VSWR Calculator'!$C$25)+$C80)^2+(1500*ABS(SIN(2*PI()*MOD(Calculator!$B$34/Calculator!$F$15,1)))*IF(MOD(Calculator!$B$34/Calculator!$F$15,1)&lt;0.5,-1,1))^2))/(1-SQRT(((50*POWER(80,POWER(COS(PI()*MOD(Calculator!$B$34/Calculator!$F$15,1)),2))+MIN(500,MAX(30,100*EXP(-0.3*'VSWR Calculator'!$C$24)*(1+3*ABS(MOD('VSWR Calculator'!$C$23/Calculator!$F$15/2,1)-0.5))))/'VSWR Calculator'!$C$25)-$C80)^2+(1500*ABS(SIN(2*PI()*MOD(Calculator!$B$34/Calculator!$F$15,1)))*IF(MOD(Calculator!$B$34/Calculator!$F$15,1)&lt;0.5,-1,1))^2)/SQRT(((50*POWER(80,POWER(COS(PI()*MOD(Calculator!$B$34/Calculator!$F$15,1)),2))+MIN(500,MAX(30,100*EXP(-0.3*'VSWR Calculator'!$C$24)*(1+3*ABS(MOD('VSWR Calculator'!$C$23/Calculator!$F$15/2,1)-0.5))))/'VSWR Calculator'!$C$25)+$C80)^2+(1500*ABS(SIN(2*PI()*MOD(Calculator!$B$34/Calculator!$F$15,1)))*IF(MOD(Calculator!$B$34/Calculator!$F$15,1)&lt;0.5,-1,1))^2)),2))</f>
        <v>17.25</v>
      </c>
      <c r="GH80" s="253" t="str">
        <f aca="false">IF(OR(Calculator!$E$16&lt;&gt;"YES",Calculator!$B$34&lt;Calculator!$G$16),"—",ROUND((1+SQRT(((50*POWER(80,POWER(COS(PI()*MOD(Calculator!$B$34/Calculator!$F$16,1)),2))+MIN(500,MAX(30,100*EXP(-0.3*'VSWR Calculator'!$C$24)*(1+3*ABS(MOD('VSWR Calculator'!$C$23/Calculator!$F$16/2,1)-0.5))))/'VSWR Calculator'!$C$25)-$C80)^2+(1500*ABS(SIN(2*PI()*MOD(Calculator!$B$34/Calculator!$F$16,1)))*IF(MOD(Calculator!$B$34/Calculator!$F$16,1)&lt;0.5,-1,1))^2)/SQRT(((50*POWER(80,POWER(COS(PI()*MOD(Calculator!$B$34/Calculator!$F$16,1)),2))+MIN(500,MAX(30,100*EXP(-0.3*'VSWR Calculator'!$C$24)*(1+3*ABS(MOD('VSWR Calculator'!$C$23/Calculator!$F$16/2,1)-0.5))))/'VSWR Calculator'!$C$25)+$C80)^2+(1500*ABS(SIN(2*PI()*MOD(Calculator!$B$34/Calculator!$F$16,1)))*IF(MOD(Calculator!$B$34/Calculator!$F$16,1)&lt;0.5,-1,1))^2))/(1-SQRT(((50*POWER(80,POWER(COS(PI()*MOD(Calculator!$B$34/Calculator!$F$16,1)),2))+MIN(500,MAX(30,100*EXP(-0.3*'VSWR Calculator'!$C$24)*(1+3*ABS(MOD('VSWR Calculator'!$C$23/Calculator!$F$16/2,1)-0.5))))/'VSWR Calculator'!$C$25)-$C80)^2+(1500*ABS(SIN(2*PI()*MOD(Calculator!$B$34/Calculator!$F$16,1)))*IF(MOD(Calculator!$B$34/Calculator!$F$16,1)&lt;0.5,-1,1))^2)/SQRT(((50*POWER(80,POWER(COS(PI()*MOD(Calculator!$B$34/Calculator!$F$16,1)),2))+MIN(500,MAX(30,100*EXP(-0.3*'VSWR Calculator'!$C$24)*(1+3*ABS(MOD('VSWR Calculator'!$C$23/Calculator!$F$16/2,1)-0.5))))/'VSWR Calculator'!$C$25)+$C80)^2+(1500*ABS(SIN(2*PI()*MOD(Calculator!$B$34/Calculator!$F$16,1)))*IF(MOD(Calculator!$B$34/Calculator!$F$16,1)&lt;0.5,-1,1))^2)),2))</f>
        <v>—</v>
      </c>
      <c r="GI80" s="253" t="n">
        <f aca="false">IF(OR(Calculator!$E$17&lt;&gt;"YES",Calculator!$B$34&lt;Calculator!$G$17),"—",ROUND((1+SQRT(((50*POWER(80,POWER(COS(PI()*MOD(Calculator!$B$34/Calculator!$F$17,1)),2))+MIN(500,MAX(30,100*EXP(-0.3*'VSWR Calculator'!$C$24)*(1+3*ABS(MOD('VSWR Calculator'!$C$23/Calculator!$F$17/2,1)-0.5))))/'VSWR Calculator'!$C$25)-$C80)^2+(1500*ABS(SIN(2*PI()*MOD(Calculator!$B$34/Calculator!$F$17,1)))*IF(MOD(Calculator!$B$34/Calculator!$F$17,1)&lt;0.5,-1,1))^2)/SQRT(((50*POWER(80,POWER(COS(PI()*MOD(Calculator!$B$34/Calculator!$F$17,1)),2))+MIN(500,MAX(30,100*EXP(-0.3*'VSWR Calculator'!$C$24)*(1+3*ABS(MOD('VSWR Calculator'!$C$23/Calculator!$F$17/2,1)-0.5))))/'VSWR Calculator'!$C$25)+$C80)^2+(1500*ABS(SIN(2*PI()*MOD(Calculator!$B$34/Calculator!$F$17,1)))*IF(MOD(Calculator!$B$34/Calculator!$F$17,1)&lt;0.5,-1,1))^2))/(1-SQRT(((50*POWER(80,POWER(COS(PI()*MOD(Calculator!$B$34/Calculator!$F$17,1)),2))+MIN(500,MAX(30,100*EXP(-0.3*'VSWR Calculator'!$C$24)*(1+3*ABS(MOD('VSWR Calculator'!$C$23/Calculator!$F$17/2,1)-0.5))))/'VSWR Calculator'!$C$25)-$C80)^2+(1500*ABS(SIN(2*PI()*MOD(Calculator!$B$34/Calculator!$F$17,1)))*IF(MOD(Calculator!$B$34/Calculator!$F$17,1)&lt;0.5,-1,1))^2)/SQRT(((50*POWER(80,POWER(COS(PI()*MOD(Calculator!$B$34/Calculator!$F$17,1)),2))+MIN(500,MAX(30,100*EXP(-0.3*'VSWR Calculator'!$C$24)*(1+3*ABS(MOD('VSWR Calculator'!$C$23/Calculator!$F$17/2,1)-0.5))))/'VSWR Calculator'!$C$25)+$C80)^2+(1500*ABS(SIN(2*PI()*MOD(Calculator!$B$34/Calculator!$F$17,1)))*IF(MOD(Calculator!$B$34/Calculator!$F$17,1)&lt;0.5,-1,1))^2)),2))</f>
        <v>12.81</v>
      </c>
      <c r="GJ80" s="253" t="str">
        <f aca="false">IF(OR(Calculator!$E$18&lt;&gt;"YES",Calculator!$B$34&lt;Calculator!$G$18),"—",ROUND((1+SQRT(((50*POWER(80,POWER(COS(PI()*MOD(Calculator!$B$34/Calculator!$F$18,1)),2))+MIN(500,MAX(30,100*EXP(-0.3*'VSWR Calculator'!$C$24)*(1+3*ABS(MOD('VSWR Calculator'!$C$23/Calculator!$F$18/2,1)-0.5))))/'VSWR Calculator'!$C$25)-$C80)^2+(1500*ABS(SIN(2*PI()*MOD(Calculator!$B$34/Calculator!$F$18,1)))*IF(MOD(Calculator!$B$34/Calculator!$F$18,1)&lt;0.5,-1,1))^2)/SQRT(((50*POWER(80,POWER(COS(PI()*MOD(Calculator!$B$34/Calculator!$F$18,1)),2))+MIN(500,MAX(30,100*EXP(-0.3*'VSWR Calculator'!$C$24)*(1+3*ABS(MOD('VSWR Calculator'!$C$23/Calculator!$F$18/2,1)-0.5))))/'VSWR Calculator'!$C$25)+$C80)^2+(1500*ABS(SIN(2*PI()*MOD(Calculator!$B$34/Calculator!$F$18,1)))*IF(MOD(Calculator!$B$34/Calculator!$F$18,1)&lt;0.5,-1,1))^2))/(1-SQRT(((50*POWER(80,POWER(COS(PI()*MOD(Calculator!$B$34/Calculator!$F$18,1)),2))+MIN(500,MAX(30,100*EXP(-0.3*'VSWR Calculator'!$C$24)*(1+3*ABS(MOD('VSWR Calculator'!$C$23/Calculator!$F$18/2,1)-0.5))))/'VSWR Calculator'!$C$25)-$C80)^2+(1500*ABS(SIN(2*PI()*MOD(Calculator!$B$34/Calculator!$F$18,1)))*IF(MOD(Calculator!$B$34/Calculator!$F$18,1)&lt;0.5,-1,1))^2)/SQRT(((50*POWER(80,POWER(COS(PI()*MOD(Calculator!$B$34/Calculator!$F$18,1)),2))+MIN(500,MAX(30,100*EXP(-0.3*'VSWR Calculator'!$C$24)*(1+3*ABS(MOD('VSWR Calculator'!$C$23/Calculator!$F$18/2,1)-0.5))))/'VSWR Calculator'!$C$25)+$C80)^2+(1500*ABS(SIN(2*PI()*MOD(Calculator!$B$34/Calculator!$F$18,1)))*IF(MOD(Calculator!$B$34/Calculator!$F$18,1)&lt;0.5,-1,1))^2)),2))</f>
        <v>—</v>
      </c>
      <c r="GK80" s="253" t="str">
        <f aca="false">IF(OR(Calculator!$E$19&lt;&gt;"YES",Calculator!$B$34&lt;Calculator!$G$19),"—",ROUND((1+SQRT(((50*POWER(80,POWER(COS(PI()*MOD(Calculator!$B$34/Calculator!$F$19,1)),2))+MIN(500,MAX(30,100*EXP(-0.3*'VSWR Calculator'!$C$24)*(1+3*ABS(MOD('VSWR Calculator'!$C$23/Calculator!$F$19/2,1)-0.5))))/'VSWR Calculator'!$C$25)-$C80)^2+(1500*ABS(SIN(2*PI()*MOD(Calculator!$B$34/Calculator!$F$19,1)))*IF(MOD(Calculator!$B$34/Calculator!$F$19,1)&lt;0.5,-1,1))^2)/SQRT(((50*POWER(80,POWER(COS(PI()*MOD(Calculator!$B$34/Calculator!$F$19,1)),2))+MIN(500,MAX(30,100*EXP(-0.3*'VSWR Calculator'!$C$24)*(1+3*ABS(MOD('VSWR Calculator'!$C$23/Calculator!$F$19/2,1)-0.5))))/'VSWR Calculator'!$C$25)+$C80)^2+(1500*ABS(SIN(2*PI()*MOD(Calculator!$B$34/Calculator!$F$19,1)))*IF(MOD(Calculator!$B$34/Calculator!$F$19,1)&lt;0.5,-1,1))^2))/(1-SQRT(((50*POWER(80,POWER(COS(PI()*MOD(Calculator!$B$34/Calculator!$F$19,1)),2))+MIN(500,MAX(30,100*EXP(-0.3*'VSWR Calculator'!$C$24)*(1+3*ABS(MOD('VSWR Calculator'!$C$23/Calculator!$F$19/2,1)-0.5))))/'VSWR Calculator'!$C$25)-$C80)^2+(1500*ABS(SIN(2*PI()*MOD(Calculator!$B$34/Calculator!$F$19,1)))*IF(MOD(Calculator!$B$34/Calculator!$F$19,1)&lt;0.5,-1,1))^2)/SQRT(((50*POWER(80,POWER(COS(PI()*MOD(Calculator!$B$34/Calculator!$F$19,1)),2))+MIN(500,MAX(30,100*EXP(-0.3*'VSWR Calculator'!$C$24)*(1+3*ABS(MOD('VSWR Calculator'!$C$23/Calculator!$F$19/2,1)-0.5))))/'VSWR Calculator'!$C$25)+$C80)^2+(1500*ABS(SIN(2*PI()*MOD(Calculator!$B$34/Calculator!$F$19,1)))*IF(MOD(Calculator!$B$34/Calculator!$F$19,1)&lt;0.5,-1,1))^2)),2))</f>
        <v>—</v>
      </c>
      <c r="GL80" s="253" t="str">
        <f aca="false">IF(OR(Calculator!$E$20&lt;&gt;"YES",Calculator!$B$34&lt;Calculator!$G$20),"—",ROUND((1+SQRT(((50*POWER(80,POWER(COS(PI()*MOD(Calculator!$B$34/Calculator!$F$20,1)),2))+MIN(500,MAX(30,100*EXP(-0.3*'VSWR Calculator'!$C$24)*(1+3*ABS(MOD('VSWR Calculator'!$C$23/Calculator!$F$20/2,1)-0.5))))/'VSWR Calculator'!$C$25)-$C80)^2+(1500*ABS(SIN(2*PI()*MOD(Calculator!$B$34/Calculator!$F$20,1)))*IF(MOD(Calculator!$B$34/Calculator!$F$20,1)&lt;0.5,-1,1))^2)/SQRT(((50*POWER(80,POWER(COS(PI()*MOD(Calculator!$B$34/Calculator!$F$20,1)),2))+MIN(500,MAX(30,100*EXP(-0.3*'VSWR Calculator'!$C$24)*(1+3*ABS(MOD('VSWR Calculator'!$C$23/Calculator!$F$20/2,1)-0.5))))/'VSWR Calculator'!$C$25)+$C80)^2+(1500*ABS(SIN(2*PI()*MOD(Calculator!$B$34/Calculator!$F$20,1)))*IF(MOD(Calculator!$B$34/Calculator!$F$20,1)&lt;0.5,-1,1))^2))/(1-SQRT(((50*POWER(80,POWER(COS(PI()*MOD(Calculator!$B$34/Calculator!$F$20,1)),2))+MIN(500,MAX(30,100*EXP(-0.3*'VSWR Calculator'!$C$24)*(1+3*ABS(MOD('VSWR Calculator'!$C$23/Calculator!$F$20/2,1)-0.5))))/'VSWR Calculator'!$C$25)-$C80)^2+(1500*ABS(SIN(2*PI()*MOD(Calculator!$B$34/Calculator!$F$20,1)))*IF(MOD(Calculator!$B$34/Calculator!$F$20,1)&lt;0.5,-1,1))^2)/SQRT(((50*POWER(80,POWER(COS(PI()*MOD(Calculator!$B$34/Calculator!$F$20,1)),2))+MIN(500,MAX(30,100*EXP(-0.3*'VSWR Calculator'!$C$24)*(1+3*ABS(MOD('VSWR Calculator'!$C$23/Calculator!$F$20/2,1)-0.5))))/'VSWR Calculator'!$C$25)+$C80)^2+(1500*ABS(SIN(2*PI()*MOD(Calculator!$B$34/Calculator!$F$20,1)))*IF(MOD(Calculator!$B$34/Calculator!$F$20,1)&lt;0.5,-1,1))^2)),2))</f>
        <v>—</v>
      </c>
      <c r="GM80" s="253" t="str">
        <f aca="false">IF(OR(Calculator!$E$21&lt;&gt;"YES",Calculator!$B$34&lt;Calculator!$G$21),"—",ROUND((1+SQRT(((50*POWER(80,POWER(COS(PI()*MOD(Calculator!$B$34/Calculator!$F$21,1)),2))+MIN(500,MAX(30,100*EXP(-0.3*'VSWR Calculator'!$C$24)*(1+3*ABS(MOD('VSWR Calculator'!$C$23/Calculator!$F$21/2,1)-0.5))))/'VSWR Calculator'!$C$25)-$C80)^2+(1500*ABS(SIN(2*PI()*MOD(Calculator!$B$34/Calculator!$F$21,1)))*IF(MOD(Calculator!$B$34/Calculator!$F$21,1)&lt;0.5,-1,1))^2)/SQRT(((50*POWER(80,POWER(COS(PI()*MOD(Calculator!$B$34/Calculator!$F$21,1)),2))+MIN(500,MAX(30,100*EXP(-0.3*'VSWR Calculator'!$C$24)*(1+3*ABS(MOD('VSWR Calculator'!$C$23/Calculator!$F$21/2,1)-0.5))))/'VSWR Calculator'!$C$25)+$C80)^2+(1500*ABS(SIN(2*PI()*MOD(Calculator!$B$34/Calculator!$F$21,1)))*IF(MOD(Calculator!$B$34/Calculator!$F$21,1)&lt;0.5,-1,1))^2))/(1-SQRT(((50*POWER(80,POWER(COS(PI()*MOD(Calculator!$B$34/Calculator!$F$21,1)),2))+MIN(500,MAX(30,100*EXP(-0.3*'VSWR Calculator'!$C$24)*(1+3*ABS(MOD('VSWR Calculator'!$C$23/Calculator!$F$21/2,1)-0.5))))/'VSWR Calculator'!$C$25)-$C80)^2+(1500*ABS(SIN(2*PI()*MOD(Calculator!$B$34/Calculator!$F$21,1)))*IF(MOD(Calculator!$B$34/Calculator!$F$21,1)&lt;0.5,-1,1))^2)/SQRT(((50*POWER(80,POWER(COS(PI()*MOD(Calculator!$B$34/Calculator!$F$21,1)),2))+MIN(500,MAX(30,100*EXP(-0.3*'VSWR Calculator'!$C$24)*(1+3*ABS(MOD('VSWR Calculator'!$C$23/Calculator!$F$21/2,1)-0.5))))/'VSWR Calculator'!$C$25)+$C80)^2+(1500*ABS(SIN(2*PI()*MOD(Calculator!$B$34/Calculator!$F$21,1)))*IF(MOD(Calculator!$B$34/Calculator!$F$21,1)&lt;0.5,-1,1))^2)),2))</f>
        <v>—</v>
      </c>
      <c r="GN80" s="253" t="str">
        <f aca="false">IF(OR(Calculator!$E$22&lt;&gt;"YES",Calculator!$B$34&lt;Calculator!$G$22),"—",ROUND((1+SQRT(((50*POWER(80,POWER(COS(PI()*MOD(Calculator!$B$34/Calculator!$F$22,1)),2))+MIN(500,MAX(30,100*EXP(-0.3*'VSWR Calculator'!$C$24)*(1+3*ABS(MOD('VSWR Calculator'!$C$23/Calculator!$F$22/2,1)-0.5))))/'VSWR Calculator'!$C$25)-$C80)^2+(1500*ABS(SIN(2*PI()*MOD(Calculator!$B$34/Calculator!$F$22,1)))*IF(MOD(Calculator!$B$34/Calculator!$F$22,1)&lt;0.5,-1,1))^2)/SQRT(((50*POWER(80,POWER(COS(PI()*MOD(Calculator!$B$34/Calculator!$F$22,1)),2))+MIN(500,MAX(30,100*EXP(-0.3*'VSWR Calculator'!$C$24)*(1+3*ABS(MOD('VSWR Calculator'!$C$23/Calculator!$F$22/2,1)-0.5))))/'VSWR Calculator'!$C$25)+$C80)^2+(1500*ABS(SIN(2*PI()*MOD(Calculator!$B$34/Calculator!$F$22,1)))*IF(MOD(Calculator!$B$34/Calculator!$F$22,1)&lt;0.5,-1,1))^2))/(1-SQRT(((50*POWER(80,POWER(COS(PI()*MOD(Calculator!$B$34/Calculator!$F$22,1)),2))+MIN(500,MAX(30,100*EXP(-0.3*'VSWR Calculator'!$C$24)*(1+3*ABS(MOD('VSWR Calculator'!$C$23/Calculator!$F$22/2,1)-0.5))))/'VSWR Calculator'!$C$25)-$C80)^2+(1500*ABS(SIN(2*PI()*MOD(Calculator!$B$34/Calculator!$F$22,1)))*IF(MOD(Calculator!$B$34/Calculator!$F$22,1)&lt;0.5,-1,1))^2)/SQRT(((50*POWER(80,POWER(COS(PI()*MOD(Calculator!$B$34/Calculator!$F$22,1)),2))+MIN(500,MAX(30,100*EXP(-0.3*'VSWR Calculator'!$C$24)*(1+3*ABS(MOD('VSWR Calculator'!$C$23/Calculator!$F$22/2,1)-0.5))))/'VSWR Calculator'!$C$25)+$C80)^2+(1500*ABS(SIN(2*PI()*MOD(Calculator!$B$34/Calculator!$F$22,1)))*IF(MOD(Calculator!$B$34/Calculator!$F$22,1)&lt;0.5,-1,1))^2)),2))</f>
        <v>—</v>
      </c>
      <c r="GO80" s="253" t="n">
        <f aca="false">IFERROR(ROUND((IF(ISNUMBER(GD80),GD80,0)+IF(ISNUMBER(GE80),GE80,0)+IF(ISNUMBER(GF80),GF80,0)+IF(ISNUMBER(GG80),GG80,0)+IF(ISNUMBER(GH80),GH80,0)+IF(ISNUMBER(GI80),GI80,0)+IF(ISNUMBER(GJ80),GJ80,0)+IF(ISNUMBER(GK80),GK80,0)+IF(ISNUMBER(GL80),GL80,0)+IF(ISNUMBER(GM80),GM80,0)+IF(ISNUMBER(GN80),GN80,0))/(IF(ISNUMBER(GD80),1,0)+IF(ISNUMBER(GE80),1,0)+IF(ISNUMBER(GF80),1,0)+IF(ISNUMBER(GG80),1,0)+IF(ISNUMBER(GH80),1,0)+IF(ISNUMBER(GI80),1,0)+IF(ISNUMBER(GJ80),1,0)+IF(ISNUMBER(GK80),1,0)+IF(ISNUMBER(GL80),1,0)+IF(ISNUMBER(GM80),1,0)+IF(ISNUMBER(GN80),1,0)),4),"")</f>
        <v>15.03</v>
      </c>
      <c r="GP80" s="253" t="str">
        <f aca="false">IF(OR(Calculator!$E$12&lt;&gt;"YES",Calculator!$B$35&lt;Calculator!$G$12),"—",ROUND((1+SQRT(((50*POWER(80,POWER(COS(PI()*MOD(Calculator!$B$35/Calculator!$F$12,1)),2))+MIN(500,MAX(30,100*EXP(-0.3*'VSWR Calculator'!$C$24)*(1+3*ABS(MOD('VSWR Calculator'!$C$23/Calculator!$F$12/2,1)-0.5))))/'VSWR Calculator'!$C$25)-$C80)^2+(1500*ABS(SIN(2*PI()*MOD(Calculator!$B$35/Calculator!$F$12,1)))*IF(MOD(Calculator!$B$35/Calculator!$F$12,1)&lt;0.5,-1,1))^2)/SQRT(((50*POWER(80,POWER(COS(PI()*MOD(Calculator!$B$35/Calculator!$F$12,1)),2))+MIN(500,MAX(30,100*EXP(-0.3*'VSWR Calculator'!$C$24)*(1+3*ABS(MOD('VSWR Calculator'!$C$23/Calculator!$F$12/2,1)-0.5))))/'VSWR Calculator'!$C$25)+$C80)^2+(1500*ABS(SIN(2*PI()*MOD(Calculator!$B$35/Calculator!$F$12,1)))*IF(MOD(Calculator!$B$35/Calculator!$F$12,1)&lt;0.5,-1,1))^2))/(1-SQRT(((50*POWER(80,POWER(COS(PI()*MOD(Calculator!$B$35/Calculator!$F$12,1)),2))+MIN(500,MAX(30,100*EXP(-0.3*'VSWR Calculator'!$C$24)*(1+3*ABS(MOD('VSWR Calculator'!$C$23/Calculator!$F$12/2,1)-0.5))))/'VSWR Calculator'!$C$25)-$C80)^2+(1500*ABS(SIN(2*PI()*MOD(Calculator!$B$35/Calculator!$F$12,1)))*IF(MOD(Calculator!$B$35/Calculator!$F$12,1)&lt;0.5,-1,1))^2)/SQRT(((50*POWER(80,POWER(COS(PI()*MOD(Calculator!$B$35/Calculator!$F$12,1)),2))+MIN(500,MAX(30,100*EXP(-0.3*'VSWR Calculator'!$C$24)*(1+3*ABS(MOD('VSWR Calculator'!$C$23/Calculator!$F$12/2,1)-0.5))))/'VSWR Calculator'!$C$25)+$C80)^2+(1500*ABS(SIN(2*PI()*MOD(Calculator!$B$35/Calculator!$F$12,1)))*IF(MOD(Calculator!$B$35/Calculator!$F$12,1)&lt;0.5,-1,1))^2)),2))</f>
        <v>—</v>
      </c>
      <c r="GQ80" s="253" t="str">
        <f aca="false">IF(OR(Calculator!$E$13&lt;&gt;"YES",Calculator!$B$35&lt;Calculator!$G$13),"—",ROUND((1+SQRT(((50*POWER(80,POWER(COS(PI()*MOD(Calculator!$B$35/Calculator!$F$13,1)),2))+MIN(500,MAX(30,100*EXP(-0.3*'VSWR Calculator'!$C$24)*(1+3*ABS(MOD('VSWR Calculator'!$C$23/Calculator!$F$13/2,1)-0.5))))/'VSWR Calculator'!$C$25)-$C80)^2+(1500*ABS(SIN(2*PI()*MOD(Calculator!$B$35/Calculator!$F$13,1)))*IF(MOD(Calculator!$B$35/Calculator!$F$13,1)&lt;0.5,-1,1))^2)/SQRT(((50*POWER(80,POWER(COS(PI()*MOD(Calculator!$B$35/Calculator!$F$13,1)),2))+MIN(500,MAX(30,100*EXP(-0.3*'VSWR Calculator'!$C$24)*(1+3*ABS(MOD('VSWR Calculator'!$C$23/Calculator!$F$13/2,1)-0.5))))/'VSWR Calculator'!$C$25)+$C80)^2+(1500*ABS(SIN(2*PI()*MOD(Calculator!$B$35/Calculator!$F$13,1)))*IF(MOD(Calculator!$B$35/Calculator!$F$13,1)&lt;0.5,-1,1))^2))/(1-SQRT(((50*POWER(80,POWER(COS(PI()*MOD(Calculator!$B$35/Calculator!$F$13,1)),2))+MIN(500,MAX(30,100*EXP(-0.3*'VSWR Calculator'!$C$24)*(1+3*ABS(MOD('VSWR Calculator'!$C$23/Calculator!$F$13/2,1)-0.5))))/'VSWR Calculator'!$C$25)-$C80)^2+(1500*ABS(SIN(2*PI()*MOD(Calculator!$B$35/Calculator!$F$13,1)))*IF(MOD(Calculator!$B$35/Calculator!$F$13,1)&lt;0.5,-1,1))^2)/SQRT(((50*POWER(80,POWER(COS(PI()*MOD(Calculator!$B$35/Calculator!$F$13,1)),2))+MIN(500,MAX(30,100*EXP(-0.3*'VSWR Calculator'!$C$24)*(1+3*ABS(MOD('VSWR Calculator'!$C$23/Calculator!$F$13/2,1)-0.5))))/'VSWR Calculator'!$C$25)+$C80)^2+(1500*ABS(SIN(2*PI()*MOD(Calculator!$B$35/Calculator!$F$13,1)))*IF(MOD(Calculator!$B$35/Calculator!$F$13,1)&lt;0.5,-1,1))^2)),2))</f>
        <v>—</v>
      </c>
      <c r="GR80" s="253" t="str">
        <f aca="false">IF(OR(Calculator!$E$14&lt;&gt;"YES",Calculator!$B$35&lt;Calculator!$G$14),"—",ROUND((1+SQRT(((50*POWER(80,POWER(COS(PI()*MOD(Calculator!$B$35/Calculator!$F$14,1)),2))+MIN(500,MAX(30,100*EXP(-0.3*'VSWR Calculator'!$C$24)*(1+3*ABS(MOD('VSWR Calculator'!$C$23/Calculator!$F$14/2,1)-0.5))))/'VSWR Calculator'!$C$25)-$C80)^2+(1500*ABS(SIN(2*PI()*MOD(Calculator!$B$35/Calculator!$F$14,1)))*IF(MOD(Calculator!$B$35/Calculator!$F$14,1)&lt;0.5,-1,1))^2)/SQRT(((50*POWER(80,POWER(COS(PI()*MOD(Calculator!$B$35/Calculator!$F$14,1)),2))+MIN(500,MAX(30,100*EXP(-0.3*'VSWR Calculator'!$C$24)*(1+3*ABS(MOD('VSWR Calculator'!$C$23/Calculator!$F$14/2,1)-0.5))))/'VSWR Calculator'!$C$25)+$C80)^2+(1500*ABS(SIN(2*PI()*MOD(Calculator!$B$35/Calculator!$F$14,1)))*IF(MOD(Calculator!$B$35/Calculator!$F$14,1)&lt;0.5,-1,1))^2))/(1-SQRT(((50*POWER(80,POWER(COS(PI()*MOD(Calculator!$B$35/Calculator!$F$14,1)),2))+MIN(500,MAX(30,100*EXP(-0.3*'VSWR Calculator'!$C$24)*(1+3*ABS(MOD('VSWR Calculator'!$C$23/Calculator!$F$14/2,1)-0.5))))/'VSWR Calculator'!$C$25)-$C80)^2+(1500*ABS(SIN(2*PI()*MOD(Calculator!$B$35/Calculator!$F$14,1)))*IF(MOD(Calculator!$B$35/Calculator!$F$14,1)&lt;0.5,-1,1))^2)/SQRT(((50*POWER(80,POWER(COS(PI()*MOD(Calculator!$B$35/Calculator!$F$14,1)),2))+MIN(500,MAX(30,100*EXP(-0.3*'VSWR Calculator'!$C$24)*(1+3*ABS(MOD('VSWR Calculator'!$C$23/Calculator!$F$14/2,1)-0.5))))/'VSWR Calculator'!$C$25)+$C80)^2+(1500*ABS(SIN(2*PI()*MOD(Calculator!$B$35/Calculator!$F$14,1)))*IF(MOD(Calculator!$B$35/Calculator!$F$14,1)&lt;0.5,-1,1))^2)),2))</f>
        <v>—</v>
      </c>
      <c r="GS80" s="253" t="n">
        <f aca="false">IF(OR(Calculator!$E$15&lt;&gt;"YES",Calculator!$B$35&lt;Calculator!$G$15),"—",ROUND((1+SQRT(((50*POWER(80,POWER(COS(PI()*MOD(Calculator!$B$35/Calculator!$F$15,1)),2))+MIN(500,MAX(30,100*EXP(-0.3*'VSWR Calculator'!$C$24)*(1+3*ABS(MOD('VSWR Calculator'!$C$23/Calculator!$F$15/2,1)-0.5))))/'VSWR Calculator'!$C$25)-$C80)^2+(1500*ABS(SIN(2*PI()*MOD(Calculator!$B$35/Calculator!$F$15,1)))*IF(MOD(Calculator!$B$35/Calculator!$F$15,1)&lt;0.5,-1,1))^2)/SQRT(((50*POWER(80,POWER(COS(PI()*MOD(Calculator!$B$35/Calculator!$F$15,1)),2))+MIN(500,MAX(30,100*EXP(-0.3*'VSWR Calculator'!$C$24)*(1+3*ABS(MOD('VSWR Calculator'!$C$23/Calculator!$F$15/2,1)-0.5))))/'VSWR Calculator'!$C$25)+$C80)^2+(1500*ABS(SIN(2*PI()*MOD(Calculator!$B$35/Calculator!$F$15,1)))*IF(MOD(Calculator!$B$35/Calculator!$F$15,1)&lt;0.5,-1,1))^2))/(1-SQRT(((50*POWER(80,POWER(COS(PI()*MOD(Calculator!$B$35/Calculator!$F$15,1)),2))+MIN(500,MAX(30,100*EXP(-0.3*'VSWR Calculator'!$C$24)*(1+3*ABS(MOD('VSWR Calculator'!$C$23/Calculator!$F$15/2,1)-0.5))))/'VSWR Calculator'!$C$25)-$C80)^2+(1500*ABS(SIN(2*PI()*MOD(Calculator!$B$35/Calculator!$F$15,1)))*IF(MOD(Calculator!$B$35/Calculator!$F$15,1)&lt;0.5,-1,1))^2)/SQRT(((50*POWER(80,POWER(COS(PI()*MOD(Calculator!$B$35/Calculator!$F$15,1)),2))+MIN(500,MAX(30,100*EXP(-0.3*'VSWR Calculator'!$C$24)*(1+3*ABS(MOD('VSWR Calculator'!$C$23/Calculator!$F$15/2,1)-0.5))))/'VSWR Calculator'!$C$25)+$C80)^2+(1500*ABS(SIN(2*PI()*MOD(Calculator!$B$35/Calculator!$F$15,1)))*IF(MOD(Calculator!$B$35/Calculator!$F$15,1)&lt;0.5,-1,1))^2)),2))</f>
        <v>2.26</v>
      </c>
      <c r="GT80" s="253" t="str">
        <f aca="false">IF(OR(Calculator!$E$16&lt;&gt;"YES",Calculator!$B$35&lt;Calculator!$G$16),"—",ROUND((1+SQRT(((50*POWER(80,POWER(COS(PI()*MOD(Calculator!$B$35/Calculator!$F$16,1)),2))+MIN(500,MAX(30,100*EXP(-0.3*'VSWR Calculator'!$C$24)*(1+3*ABS(MOD('VSWR Calculator'!$C$23/Calculator!$F$16/2,1)-0.5))))/'VSWR Calculator'!$C$25)-$C80)^2+(1500*ABS(SIN(2*PI()*MOD(Calculator!$B$35/Calculator!$F$16,1)))*IF(MOD(Calculator!$B$35/Calculator!$F$16,1)&lt;0.5,-1,1))^2)/SQRT(((50*POWER(80,POWER(COS(PI()*MOD(Calculator!$B$35/Calculator!$F$16,1)),2))+MIN(500,MAX(30,100*EXP(-0.3*'VSWR Calculator'!$C$24)*(1+3*ABS(MOD('VSWR Calculator'!$C$23/Calculator!$F$16/2,1)-0.5))))/'VSWR Calculator'!$C$25)+$C80)^2+(1500*ABS(SIN(2*PI()*MOD(Calculator!$B$35/Calculator!$F$16,1)))*IF(MOD(Calculator!$B$35/Calculator!$F$16,1)&lt;0.5,-1,1))^2))/(1-SQRT(((50*POWER(80,POWER(COS(PI()*MOD(Calculator!$B$35/Calculator!$F$16,1)),2))+MIN(500,MAX(30,100*EXP(-0.3*'VSWR Calculator'!$C$24)*(1+3*ABS(MOD('VSWR Calculator'!$C$23/Calculator!$F$16/2,1)-0.5))))/'VSWR Calculator'!$C$25)-$C80)^2+(1500*ABS(SIN(2*PI()*MOD(Calculator!$B$35/Calculator!$F$16,1)))*IF(MOD(Calculator!$B$35/Calculator!$F$16,1)&lt;0.5,-1,1))^2)/SQRT(((50*POWER(80,POWER(COS(PI()*MOD(Calculator!$B$35/Calculator!$F$16,1)),2))+MIN(500,MAX(30,100*EXP(-0.3*'VSWR Calculator'!$C$24)*(1+3*ABS(MOD('VSWR Calculator'!$C$23/Calculator!$F$16/2,1)-0.5))))/'VSWR Calculator'!$C$25)+$C80)^2+(1500*ABS(SIN(2*PI()*MOD(Calculator!$B$35/Calculator!$F$16,1)))*IF(MOD(Calculator!$B$35/Calculator!$F$16,1)&lt;0.5,-1,1))^2)),2))</f>
        <v>—</v>
      </c>
      <c r="GU80" s="253" t="n">
        <f aca="false">IF(OR(Calculator!$E$17&lt;&gt;"YES",Calculator!$B$35&lt;Calculator!$G$17),"—",ROUND((1+SQRT(((50*POWER(80,POWER(COS(PI()*MOD(Calculator!$B$35/Calculator!$F$17,1)),2))+MIN(500,MAX(30,100*EXP(-0.3*'VSWR Calculator'!$C$24)*(1+3*ABS(MOD('VSWR Calculator'!$C$23/Calculator!$F$17/2,1)-0.5))))/'VSWR Calculator'!$C$25)-$C80)^2+(1500*ABS(SIN(2*PI()*MOD(Calculator!$B$35/Calculator!$F$17,1)))*IF(MOD(Calculator!$B$35/Calculator!$F$17,1)&lt;0.5,-1,1))^2)/SQRT(((50*POWER(80,POWER(COS(PI()*MOD(Calculator!$B$35/Calculator!$F$17,1)),2))+MIN(500,MAX(30,100*EXP(-0.3*'VSWR Calculator'!$C$24)*(1+3*ABS(MOD('VSWR Calculator'!$C$23/Calculator!$F$17/2,1)-0.5))))/'VSWR Calculator'!$C$25)+$C80)^2+(1500*ABS(SIN(2*PI()*MOD(Calculator!$B$35/Calculator!$F$17,1)))*IF(MOD(Calculator!$B$35/Calculator!$F$17,1)&lt;0.5,-1,1))^2))/(1-SQRT(((50*POWER(80,POWER(COS(PI()*MOD(Calculator!$B$35/Calculator!$F$17,1)),2))+MIN(500,MAX(30,100*EXP(-0.3*'VSWR Calculator'!$C$24)*(1+3*ABS(MOD('VSWR Calculator'!$C$23/Calculator!$F$17/2,1)-0.5))))/'VSWR Calculator'!$C$25)-$C80)^2+(1500*ABS(SIN(2*PI()*MOD(Calculator!$B$35/Calculator!$F$17,1)))*IF(MOD(Calculator!$B$35/Calculator!$F$17,1)&lt;0.5,-1,1))^2)/SQRT(((50*POWER(80,POWER(COS(PI()*MOD(Calculator!$B$35/Calculator!$F$17,1)),2))+MIN(500,MAX(30,100*EXP(-0.3*'VSWR Calculator'!$C$24)*(1+3*ABS(MOD('VSWR Calculator'!$C$23/Calculator!$F$17/2,1)-0.5))))/'VSWR Calculator'!$C$25)+$C80)^2+(1500*ABS(SIN(2*PI()*MOD(Calculator!$B$35/Calculator!$F$17,1)))*IF(MOD(Calculator!$B$35/Calculator!$F$17,1)&lt;0.5,-1,1))^2)),2))</f>
        <v>17.67</v>
      </c>
      <c r="GV80" s="253" t="str">
        <f aca="false">IF(OR(Calculator!$E$18&lt;&gt;"YES",Calculator!$B$35&lt;Calculator!$G$18),"—",ROUND((1+SQRT(((50*POWER(80,POWER(COS(PI()*MOD(Calculator!$B$35/Calculator!$F$18,1)),2))+MIN(500,MAX(30,100*EXP(-0.3*'VSWR Calculator'!$C$24)*(1+3*ABS(MOD('VSWR Calculator'!$C$23/Calculator!$F$18/2,1)-0.5))))/'VSWR Calculator'!$C$25)-$C80)^2+(1500*ABS(SIN(2*PI()*MOD(Calculator!$B$35/Calculator!$F$18,1)))*IF(MOD(Calculator!$B$35/Calculator!$F$18,1)&lt;0.5,-1,1))^2)/SQRT(((50*POWER(80,POWER(COS(PI()*MOD(Calculator!$B$35/Calculator!$F$18,1)),2))+MIN(500,MAX(30,100*EXP(-0.3*'VSWR Calculator'!$C$24)*(1+3*ABS(MOD('VSWR Calculator'!$C$23/Calculator!$F$18/2,1)-0.5))))/'VSWR Calculator'!$C$25)+$C80)^2+(1500*ABS(SIN(2*PI()*MOD(Calculator!$B$35/Calculator!$F$18,1)))*IF(MOD(Calculator!$B$35/Calculator!$F$18,1)&lt;0.5,-1,1))^2))/(1-SQRT(((50*POWER(80,POWER(COS(PI()*MOD(Calculator!$B$35/Calculator!$F$18,1)),2))+MIN(500,MAX(30,100*EXP(-0.3*'VSWR Calculator'!$C$24)*(1+3*ABS(MOD('VSWR Calculator'!$C$23/Calculator!$F$18/2,1)-0.5))))/'VSWR Calculator'!$C$25)-$C80)^2+(1500*ABS(SIN(2*PI()*MOD(Calculator!$B$35/Calculator!$F$18,1)))*IF(MOD(Calculator!$B$35/Calculator!$F$18,1)&lt;0.5,-1,1))^2)/SQRT(((50*POWER(80,POWER(COS(PI()*MOD(Calculator!$B$35/Calculator!$F$18,1)),2))+MIN(500,MAX(30,100*EXP(-0.3*'VSWR Calculator'!$C$24)*(1+3*ABS(MOD('VSWR Calculator'!$C$23/Calculator!$F$18/2,1)-0.5))))/'VSWR Calculator'!$C$25)+$C80)^2+(1500*ABS(SIN(2*PI()*MOD(Calculator!$B$35/Calculator!$F$18,1)))*IF(MOD(Calculator!$B$35/Calculator!$F$18,1)&lt;0.5,-1,1))^2)),2))</f>
        <v>—</v>
      </c>
      <c r="GW80" s="253" t="str">
        <f aca="false">IF(OR(Calculator!$E$19&lt;&gt;"YES",Calculator!$B$35&lt;Calculator!$G$19),"—",ROUND((1+SQRT(((50*POWER(80,POWER(COS(PI()*MOD(Calculator!$B$35/Calculator!$F$19,1)),2))+MIN(500,MAX(30,100*EXP(-0.3*'VSWR Calculator'!$C$24)*(1+3*ABS(MOD('VSWR Calculator'!$C$23/Calculator!$F$19/2,1)-0.5))))/'VSWR Calculator'!$C$25)-$C80)^2+(1500*ABS(SIN(2*PI()*MOD(Calculator!$B$35/Calculator!$F$19,1)))*IF(MOD(Calculator!$B$35/Calculator!$F$19,1)&lt;0.5,-1,1))^2)/SQRT(((50*POWER(80,POWER(COS(PI()*MOD(Calculator!$B$35/Calculator!$F$19,1)),2))+MIN(500,MAX(30,100*EXP(-0.3*'VSWR Calculator'!$C$24)*(1+3*ABS(MOD('VSWR Calculator'!$C$23/Calculator!$F$19/2,1)-0.5))))/'VSWR Calculator'!$C$25)+$C80)^2+(1500*ABS(SIN(2*PI()*MOD(Calculator!$B$35/Calculator!$F$19,1)))*IF(MOD(Calculator!$B$35/Calculator!$F$19,1)&lt;0.5,-1,1))^2))/(1-SQRT(((50*POWER(80,POWER(COS(PI()*MOD(Calculator!$B$35/Calculator!$F$19,1)),2))+MIN(500,MAX(30,100*EXP(-0.3*'VSWR Calculator'!$C$24)*(1+3*ABS(MOD('VSWR Calculator'!$C$23/Calculator!$F$19/2,1)-0.5))))/'VSWR Calculator'!$C$25)-$C80)^2+(1500*ABS(SIN(2*PI()*MOD(Calculator!$B$35/Calculator!$F$19,1)))*IF(MOD(Calculator!$B$35/Calculator!$F$19,1)&lt;0.5,-1,1))^2)/SQRT(((50*POWER(80,POWER(COS(PI()*MOD(Calculator!$B$35/Calculator!$F$19,1)),2))+MIN(500,MAX(30,100*EXP(-0.3*'VSWR Calculator'!$C$24)*(1+3*ABS(MOD('VSWR Calculator'!$C$23/Calculator!$F$19/2,1)-0.5))))/'VSWR Calculator'!$C$25)+$C80)^2+(1500*ABS(SIN(2*PI()*MOD(Calculator!$B$35/Calculator!$F$19,1)))*IF(MOD(Calculator!$B$35/Calculator!$F$19,1)&lt;0.5,-1,1))^2)),2))</f>
        <v>—</v>
      </c>
      <c r="GX80" s="253" t="str">
        <f aca="false">IF(OR(Calculator!$E$20&lt;&gt;"YES",Calculator!$B$35&lt;Calculator!$G$20),"—",ROUND((1+SQRT(((50*POWER(80,POWER(COS(PI()*MOD(Calculator!$B$35/Calculator!$F$20,1)),2))+MIN(500,MAX(30,100*EXP(-0.3*'VSWR Calculator'!$C$24)*(1+3*ABS(MOD('VSWR Calculator'!$C$23/Calculator!$F$20/2,1)-0.5))))/'VSWR Calculator'!$C$25)-$C80)^2+(1500*ABS(SIN(2*PI()*MOD(Calculator!$B$35/Calculator!$F$20,1)))*IF(MOD(Calculator!$B$35/Calculator!$F$20,1)&lt;0.5,-1,1))^2)/SQRT(((50*POWER(80,POWER(COS(PI()*MOD(Calculator!$B$35/Calculator!$F$20,1)),2))+MIN(500,MAX(30,100*EXP(-0.3*'VSWR Calculator'!$C$24)*(1+3*ABS(MOD('VSWR Calculator'!$C$23/Calculator!$F$20/2,1)-0.5))))/'VSWR Calculator'!$C$25)+$C80)^2+(1500*ABS(SIN(2*PI()*MOD(Calculator!$B$35/Calculator!$F$20,1)))*IF(MOD(Calculator!$B$35/Calculator!$F$20,1)&lt;0.5,-1,1))^2))/(1-SQRT(((50*POWER(80,POWER(COS(PI()*MOD(Calculator!$B$35/Calculator!$F$20,1)),2))+MIN(500,MAX(30,100*EXP(-0.3*'VSWR Calculator'!$C$24)*(1+3*ABS(MOD('VSWR Calculator'!$C$23/Calculator!$F$20/2,1)-0.5))))/'VSWR Calculator'!$C$25)-$C80)^2+(1500*ABS(SIN(2*PI()*MOD(Calculator!$B$35/Calculator!$F$20,1)))*IF(MOD(Calculator!$B$35/Calculator!$F$20,1)&lt;0.5,-1,1))^2)/SQRT(((50*POWER(80,POWER(COS(PI()*MOD(Calculator!$B$35/Calculator!$F$20,1)),2))+MIN(500,MAX(30,100*EXP(-0.3*'VSWR Calculator'!$C$24)*(1+3*ABS(MOD('VSWR Calculator'!$C$23/Calculator!$F$20/2,1)-0.5))))/'VSWR Calculator'!$C$25)+$C80)^2+(1500*ABS(SIN(2*PI()*MOD(Calculator!$B$35/Calculator!$F$20,1)))*IF(MOD(Calculator!$B$35/Calculator!$F$20,1)&lt;0.5,-1,1))^2)),2))</f>
        <v>—</v>
      </c>
      <c r="GY80" s="253" t="str">
        <f aca="false">IF(OR(Calculator!$E$21&lt;&gt;"YES",Calculator!$B$35&lt;Calculator!$G$21),"—",ROUND((1+SQRT(((50*POWER(80,POWER(COS(PI()*MOD(Calculator!$B$35/Calculator!$F$21,1)),2))+MIN(500,MAX(30,100*EXP(-0.3*'VSWR Calculator'!$C$24)*(1+3*ABS(MOD('VSWR Calculator'!$C$23/Calculator!$F$21/2,1)-0.5))))/'VSWR Calculator'!$C$25)-$C80)^2+(1500*ABS(SIN(2*PI()*MOD(Calculator!$B$35/Calculator!$F$21,1)))*IF(MOD(Calculator!$B$35/Calculator!$F$21,1)&lt;0.5,-1,1))^2)/SQRT(((50*POWER(80,POWER(COS(PI()*MOD(Calculator!$B$35/Calculator!$F$21,1)),2))+MIN(500,MAX(30,100*EXP(-0.3*'VSWR Calculator'!$C$24)*(1+3*ABS(MOD('VSWR Calculator'!$C$23/Calculator!$F$21/2,1)-0.5))))/'VSWR Calculator'!$C$25)+$C80)^2+(1500*ABS(SIN(2*PI()*MOD(Calculator!$B$35/Calculator!$F$21,1)))*IF(MOD(Calculator!$B$35/Calculator!$F$21,1)&lt;0.5,-1,1))^2))/(1-SQRT(((50*POWER(80,POWER(COS(PI()*MOD(Calculator!$B$35/Calculator!$F$21,1)),2))+MIN(500,MAX(30,100*EXP(-0.3*'VSWR Calculator'!$C$24)*(1+3*ABS(MOD('VSWR Calculator'!$C$23/Calculator!$F$21/2,1)-0.5))))/'VSWR Calculator'!$C$25)-$C80)^2+(1500*ABS(SIN(2*PI()*MOD(Calculator!$B$35/Calculator!$F$21,1)))*IF(MOD(Calculator!$B$35/Calculator!$F$21,1)&lt;0.5,-1,1))^2)/SQRT(((50*POWER(80,POWER(COS(PI()*MOD(Calculator!$B$35/Calculator!$F$21,1)),2))+MIN(500,MAX(30,100*EXP(-0.3*'VSWR Calculator'!$C$24)*(1+3*ABS(MOD('VSWR Calculator'!$C$23/Calculator!$F$21/2,1)-0.5))))/'VSWR Calculator'!$C$25)+$C80)^2+(1500*ABS(SIN(2*PI()*MOD(Calculator!$B$35/Calculator!$F$21,1)))*IF(MOD(Calculator!$B$35/Calculator!$F$21,1)&lt;0.5,-1,1))^2)),2))</f>
        <v>—</v>
      </c>
      <c r="GZ80" s="253" t="str">
        <f aca="false">IF(OR(Calculator!$E$22&lt;&gt;"YES",Calculator!$B$35&lt;Calculator!$G$22),"—",ROUND((1+SQRT(((50*POWER(80,POWER(COS(PI()*MOD(Calculator!$B$35/Calculator!$F$22,1)),2))+MIN(500,MAX(30,100*EXP(-0.3*'VSWR Calculator'!$C$24)*(1+3*ABS(MOD('VSWR Calculator'!$C$23/Calculator!$F$22/2,1)-0.5))))/'VSWR Calculator'!$C$25)-$C80)^2+(1500*ABS(SIN(2*PI()*MOD(Calculator!$B$35/Calculator!$F$22,1)))*IF(MOD(Calculator!$B$35/Calculator!$F$22,1)&lt;0.5,-1,1))^2)/SQRT(((50*POWER(80,POWER(COS(PI()*MOD(Calculator!$B$35/Calculator!$F$22,1)),2))+MIN(500,MAX(30,100*EXP(-0.3*'VSWR Calculator'!$C$24)*(1+3*ABS(MOD('VSWR Calculator'!$C$23/Calculator!$F$22/2,1)-0.5))))/'VSWR Calculator'!$C$25)+$C80)^2+(1500*ABS(SIN(2*PI()*MOD(Calculator!$B$35/Calculator!$F$22,1)))*IF(MOD(Calculator!$B$35/Calculator!$F$22,1)&lt;0.5,-1,1))^2))/(1-SQRT(((50*POWER(80,POWER(COS(PI()*MOD(Calculator!$B$35/Calculator!$F$22,1)),2))+MIN(500,MAX(30,100*EXP(-0.3*'VSWR Calculator'!$C$24)*(1+3*ABS(MOD('VSWR Calculator'!$C$23/Calculator!$F$22/2,1)-0.5))))/'VSWR Calculator'!$C$25)-$C80)^2+(1500*ABS(SIN(2*PI()*MOD(Calculator!$B$35/Calculator!$F$22,1)))*IF(MOD(Calculator!$B$35/Calculator!$F$22,1)&lt;0.5,-1,1))^2)/SQRT(((50*POWER(80,POWER(COS(PI()*MOD(Calculator!$B$35/Calculator!$F$22,1)),2))+MIN(500,MAX(30,100*EXP(-0.3*'VSWR Calculator'!$C$24)*(1+3*ABS(MOD('VSWR Calculator'!$C$23/Calculator!$F$22/2,1)-0.5))))/'VSWR Calculator'!$C$25)+$C80)^2+(1500*ABS(SIN(2*PI()*MOD(Calculator!$B$35/Calculator!$F$22,1)))*IF(MOD(Calculator!$B$35/Calculator!$F$22,1)&lt;0.5,-1,1))^2)),2))</f>
        <v>—</v>
      </c>
      <c r="HA80" s="253" t="n">
        <f aca="false">IFERROR(ROUND((IF(ISNUMBER(GP80),GP80,0)+IF(ISNUMBER(GQ80),GQ80,0)+IF(ISNUMBER(GR80),GR80,0)+IF(ISNUMBER(GS80),GS80,0)+IF(ISNUMBER(GT80),GT80,0)+IF(ISNUMBER(GU80),GU80,0)+IF(ISNUMBER(GV80),GV80,0)+IF(ISNUMBER(GW80),GW80,0)+IF(ISNUMBER(GX80),GX80,0)+IF(ISNUMBER(GY80),GY80,0)+IF(ISNUMBER(GZ80),GZ80,0))/(IF(ISNUMBER(GP80),1,0)+IF(ISNUMBER(GQ80),1,0)+IF(ISNUMBER(GR80),1,0)+IF(ISNUMBER(GS80),1,0)+IF(ISNUMBER(GT80),1,0)+IF(ISNUMBER(GU80),1,0)+IF(ISNUMBER(GV80),1,0)+IF(ISNUMBER(GW80),1,0)+IF(ISNUMBER(GX80),1,0)+IF(ISNUMBER(GY80),1,0)+IF(ISNUMBER(GZ80),1,0)),4),"")</f>
        <v>9.965</v>
      </c>
      <c r="HB80" s="253" t="str">
        <f aca="false">IF(OR(Calculator!$E$12&lt;&gt;"YES",Calculator!$B$36&lt;Calculator!$G$12),"—",ROUND((1+SQRT(((50*POWER(80,POWER(COS(PI()*MOD(Calculator!$B$36/Calculator!$F$12,1)),2))+MIN(500,MAX(30,100*EXP(-0.3*'VSWR Calculator'!$C$24)*(1+3*ABS(MOD('VSWR Calculator'!$C$23/Calculator!$F$12/2,1)-0.5))))/'VSWR Calculator'!$C$25)-$C80)^2+(1500*ABS(SIN(2*PI()*MOD(Calculator!$B$36/Calculator!$F$12,1)))*IF(MOD(Calculator!$B$36/Calculator!$F$12,1)&lt;0.5,-1,1))^2)/SQRT(((50*POWER(80,POWER(COS(PI()*MOD(Calculator!$B$36/Calculator!$F$12,1)),2))+MIN(500,MAX(30,100*EXP(-0.3*'VSWR Calculator'!$C$24)*(1+3*ABS(MOD('VSWR Calculator'!$C$23/Calculator!$F$12/2,1)-0.5))))/'VSWR Calculator'!$C$25)+$C80)^2+(1500*ABS(SIN(2*PI()*MOD(Calculator!$B$36/Calculator!$F$12,1)))*IF(MOD(Calculator!$B$36/Calculator!$F$12,1)&lt;0.5,-1,1))^2))/(1-SQRT(((50*POWER(80,POWER(COS(PI()*MOD(Calculator!$B$36/Calculator!$F$12,1)),2))+MIN(500,MAX(30,100*EXP(-0.3*'VSWR Calculator'!$C$24)*(1+3*ABS(MOD('VSWR Calculator'!$C$23/Calculator!$F$12/2,1)-0.5))))/'VSWR Calculator'!$C$25)-$C80)^2+(1500*ABS(SIN(2*PI()*MOD(Calculator!$B$36/Calculator!$F$12,1)))*IF(MOD(Calculator!$B$36/Calculator!$F$12,1)&lt;0.5,-1,1))^2)/SQRT(((50*POWER(80,POWER(COS(PI()*MOD(Calculator!$B$36/Calculator!$F$12,1)),2))+MIN(500,MAX(30,100*EXP(-0.3*'VSWR Calculator'!$C$24)*(1+3*ABS(MOD('VSWR Calculator'!$C$23/Calculator!$F$12/2,1)-0.5))))/'VSWR Calculator'!$C$25)+$C80)^2+(1500*ABS(SIN(2*PI()*MOD(Calculator!$B$36/Calculator!$F$12,1)))*IF(MOD(Calculator!$B$36/Calculator!$F$12,1)&lt;0.5,-1,1))^2)),2))</f>
        <v>—</v>
      </c>
      <c r="HC80" s="253" t="str">
        <f aca="false">IF(OR(Calculator!$E$13&lt;&gt;"YES",Calculator!$B$36&lt;Calculator!$G$13),"—",ROUND((1+SQRT(((50*POWER(80,POWER(COS(PI()*MOD(Calculator!$B$36/Calculator!$F$13,1)),2))+MIN(500,MAX(30,100*EXP(-0.3*'VSWR Calculator'!$C$24)*(1+3*ABS(MOD('VSWR Calculator'!$C$23/Calculator!$F$13/2,1)-0.5))))/'VSWR Calculator'!$C$25)-$C80)^2+(1500*ABS(SIN(2*PI()*MOD(Calculator!$B$36/Calculator!$F$13,1)))*IF(MOD(Calculator!$B$36/Calculator!$F$13,1)&lt;0.5,-1,1))^2)/SQRT(((50*POWER(80,POWER(COS(PI()*MOD(Calculator!$B$36/Calculator!$F$13,1)),2))+MIN(500,MAX(30,100*EXP(-0.3*'VSWR Calculator'!$C$24)*(1+3*ABS(MOD('VSWR Calculator'!$C$23/Calculator!$F$13/2,1)-0.5))))/'VSWR Calculator'!$C$25)+$C80)^2+(1500*ABS(SIN(2*PI()*MOD(Calculator!$B$36/Calculator!$F$13,1)))*IF(MOD(Calculator!$B$36/Calculator!$F$13,1)&lt;0.5,-1,1))^2))/(1-SQRT(((50*POWER(80,POWER(COS(PI()*MOD(Calculator!$B$36/Calculator!$F$13,1)),2))+MIN(500,MAX(30,100*EXP(-0.3*'VSWR Calculator'!$C$24)*(1+3*ABS(MOD('VSWR Calculator'!$C$23/Calculator!$F$13/2,1)-0.5))))/'VSWR Calculator'!$C$25)-$C80)^2+(1500*ABS(SIN(2*PI()*MOD(Calculator!$B$36/Calculator!$F$13,1)))*IF(MOD(Calculator!$B$36/Calculator!$F$13,1)&lt;0.5,-1,1))^2)/SQRT(((50*POWER(80,POWER(COS(PI()*MOD(Calculator!$B$36/Calculator!$F$13,1)),2))+MIN(500,MAX(30,100*EXP(-0.3*'VSWR Calculator'!$C$24)*(1+3*ABS(MOD('VSWR Calculator'!$C$23/Calculator!$F$13/2,1)-0.5))))/'VSWR Calculator'!$C$25)+$C80)^2+(1500*ABS(SIN(2*PI()*MOD(Calculator!$B$36/Calculator!$F$13,1)))*IF(MOD(Calculator!$B$36/Calculator!$F$13,1)&lt;0.5,-1,1))^2)),2))</f>
        <v>—</v>
      </c>
      <c r="HD80" s="253" t="str">
        <f aca="false">IF(OR(Calculator!$E$14&lt;&gt;"YES",Calculator!$B$36&lt;Calculator!$G$14),"—",ROUND((1+SQRT(((50*POWER(80,POWER(COS(PI()*MOD(Calculator!$B$36/Calculator!$F$14,1)),2))+MIN(500,MAX(30,100*EXP(-0.3*'VSWR Calculator'!$C$24)*(1+3*ABS(MOD('VSWR Calculator'!$C$23/Calculator!$F$14/2,1)-0.5))))/'VSWR Calculator'!$C$25)-$C80)^2+(1500*ABS(SIN(2*PI()*MOD(Calculator!$B$36/Calculator!$F$14,1)))*IF(MOD(Calculator!$B$36/Calculator!$F$14,1)&lt;0.5,-1,1))^2)/SQRT(((50*POWER(80,POWER(COS(PI()*MOD(Calculator!$B$36/Calculator!$F$14,1)),2))+MIN(500,MAX(30,100*EXP(-0.3*'VSWR Calculator'!$C$24)*(1+3*ABS(MOD('VSWR Calculator'!$C$23/Calculator!$F$14/2,1)-0.5))))/'VSWR Calculator'!$C$25)+$C80)^2+(1500*ABS(SIN(2*PI()*MOD(Calculator!$B$36/Calculator!$F$14,1)))*IF(MOD(Calculator!$B$36/Calculator!$F$14,1)&lt;0.5,-1,1))^2))/(1-SQRT(((50*POWER(80,POWER(COS(PI()*MOD(Calculator!$B$36/Calculator!$F$14,1)),2))+MIN(500,MAX(30,100*EXP(-0.3*'VSWR Calculator'!$C$24)*(1+3*ABS(MOD('VSWR Calculator'!$C$23/Calculator!$F$14/2,1)-0.5))))/'VSWR Calculator'!$C$25)-$C80)^2+(1500*ABS(SIN(2*PI()*MOD(Calculator!$B$36/Calculator!$F$14,1)))*IF(MOD(Calculator!$B$36/Calculator!$F$14,1)&lt;0.5,-1,1))^2)/SQRT(((50*POWER(80,POWER(COS(PI()*MOD(Calculator!$B$36/Calculator!$F$14,1)),2))+MIN(500,MAX(30,100*EXP(-0.3*'VSWR Calculator'!$C$24)*(1+3*ABS(MOD('VSWR Calculator'!$C$23/Calculator!$F$14/2,1)-0.5))))/'VSWR Calculator'!$C$25)+$C80)^2+(1500*ABS(SIN(2*PI()*MOD(Calculator!$B$36/Calculator!$F$14,1)))*IF(MOD(Calculator!$B$36/Calculator!$F$14,1)&lt;0.5,-1,1))^2)),2))</f>
        <v>—</v>
      </c>
      <c r="HE80" s="253" t="n">
        <f aca="false">IF(OR(Calculator!$E$15&lt;&gt;"YES",Calculator!$B$36&lt;Calculator!$G$15),"—",ROUND((1+SQRT(((50*POWER(80,POWER(COS(PI()*MOD(Calculator!$B$36/Calculator!$F$15,1)),2))+MIN(500,MAX(30,100*EXP(-0.3*'VSWR Calculator'!$C$24)*(1+3*ABS(MOD('VSWR Calculator'!$C$23/Calculator!$F$15/2,1)-0.5))))/'VSWR Calculator'!$C$25)-$C80)^2+(1500*ABS(SIN(2*PI()*MOD(Calculator!$B$36/Calculator!$F$15,1)))*IF(MOD(Calculator!$B$36/Calculator!$F$15,1)&lt;0.5,-1,1))^2)/SQRT(((50*POWER(80,POWER(COS(PI()*MOD(Calculator!$B$36/Calculator!$F$15,1)),2))+MIN(500,MAX(30,100*EXP(-0.3*'VSWR Calculator'!$C$24)*(1+3*ABS(MOD('VSWR Calculator'!$C$23/Calculator!$F$15/2,1)-0.5))))/'VSWR Calculator'!$C$25)+$C80)^2+(1500*ABS(SIN(2*PI()*MOD(Calculator!$B$36/Calculator!$F$15,1)))*IF(MOD(Calculator!$B$36/Calculator!$F$15,1)&lt;0.5,-1,1))^2))/(1-SQRT(((50*POWER(80,POWER(COS(PI()*MOD(Calculator!$B$36/Calculator!$F$15,1)),2))+MIN(500,MAX(30,100*EXP(-0.3*'VSWR Calculator'!$C$24)*(1+3*ABS(MOD('VSWR Calculator'!$C$23/Calculator!$F$15/2,1)-0.5))))/'VSWR Calculator'!$C$25)-$C80)^2+(1500*ABS(SIN(2*PI()*MOD(Calculator!$B$36/Calculator!$F$15,1)))*IF(MOD(Calculator!$B$36/Calculator!$F$15,1)&lt;0.5,-1,1))^2)/SQRT(((50*POWER(80,POWER(COS(PI()*MOD(Calculator!$B$36/Calculator!$F$15,1)),2))+MIN(500,MAX(30,100*EXP(-0.3*'VSWR Calculator'!$C$24)*(1+3*ABS(MOD('VSWR Calculator'!$C$23/Calculator!$F$15/2,1)-0.5))))/'VSWR Calculator'!$C$25)+$C80)^2+(1500*ABS(SIN(2*PI()*MOD(Calculator!$B$36/Calculator!$F$15,1)))*IF(MOD(Calculator!$B$36/Calculator!$F$15,1)&lt;0.5,-1,1))^2)),2))</f>
        <v>14.78</v>
      </c>
      <c r="HF80" s="253" t="str">
        <f aca="false">IF(OR(Calculator!$E$16&lt;&gt;"YES",Calculator!$B$36&lt;Calculator!$G$16),"—",ROUND((1+SQRT(((50*POWER(80,POWER(COS(PI()*MOD(Calculator!$B$36/Calculator!$F$16,1)),2))+MIN(500,MAX(30,100*EXP(-0.3*'VSWR Calculator'!$C$24)*(1+3*ABS(MOD('VSWR Calculator'!$C$23/Calculator!$F$16/2,1)-0.5))))/'VSWR Calculator'!$C$25)-$C80)^2+(1500*ABS(SIN(2*PI()*MOD(Calculator!$B$36/Calculator!$F$16,1)))*IF(MOD(Calculator!$B$36/Calculator!$F$16,1)&lt;0.5,-1,1))^2)/SQRT(((50*POWER(80,POWER(COS(PI()*MOD(Calculator!$B$36/Calculator!$F$16,1)),2))+MIN(500,MAX(30,100*EXP(-0.3*'VSWR Calculator'!$C$24)*(1+3*ABS(MOD('VSWR Calculator'!$C$23/Calculator!$F$16/2,1)-0.5))))/'VSWR Calculator'!$C$25)+$C80)^2+(1500*ABS(SIN(2*PI()*MOD(Calculator!$B$36/Calculator!$F$16,1)))*IF(MOD(Calculator!$B$36/Calculator!$F$16,1)&lt;0.5,-1,1))^2))/(1-SQRT(((50*POWER(80,POWER(COS(PI()*MOD(Calculator!$B$36/Calculator!$F$16,1)),2))+MIN(500,MAX(30,100*EXP(-0.3*'VSWR Calculator'!$C$24)*(1+3*ABS(MOD('VSWR Calculator'!$C$23/Calculator!$F$16/2,1)-0.5))))/'VSWR Calculator'!$C$25)-$C80)^2+(1500*ABS(SIN(2*PI()*MOD(Calculator!$B$36/Calculator!$F$16,1)))*IF(MOD(Calculator!$B$36/Calculator!$F$16,1)&lt;0.5,-1,1))^2)/SQRT(((50*POWER(80,POWER(COS(PI()*MOD(Calculator!$B$36/Calculator!$F$16,1)),2))+MIN(500,MAX(30,100*EXP(-0.3*'VSWR Calculator'!$C$24)*(1+3*ABS(MOD('VSWR Calculator'!$C$23/Calculator!$F$16/2,1)-0.5))))/'VSWR Calculator'!$C$25)+$C80)^2+(1500*ABS(SIN(2*PI()*MOD(Calculator!$B$36/Calculator!$F$16,1)))*IF(MOD(Calculator!$B$36/Calculator!$F$16,1)&lt;0.5,-1,1))^2)),2))</f>
        <v>—</v>
      </c>
      <c r="HG80" s="253" t="n">
        <f aca="false">IF(OR(Calculator!$E$17&lt;&gt;"YES",Calculator!$B$36&lt;Calculator!$G$17),"—",ROUND((1+SQRT(((50*POWER(80,POWER(COS(PI()*MOD(Calculator!$B$36/Calculator!$F$17,1)),2))+MIN(500,MAX(30,100*EXP(-0.3*'VSWR Calculator'!$C$24)*(1+3*ABS(MOD('VSWR Calculator'!$C$23/Calculator!$F$17/2,1)-0.5))))/'VSWR Calculator'!$C$25)-$C80)^2+(1500*ABS(SIN(2*PI()*MOD(Calculator!$B$36/Calculator!$F$17,1)))*IF(MOD(Calculator!$B$36/Calculator!$F$17,1)&lt;0.5,-1,1))^2)/SQRT(((50*POWER(80,POWER(COS(PI()*MOD(Calculator!$B$36/Calculator!$F$17,1)),2))+MIN(500,MAX(30,100*EXP(-0.3*'VSWR Calculator'!$C$24)*(1+3*ABS(MOD('VSWR Calculator'!$C$23/Calculator!$F$17/2,1)-0.5))))/'VSWR Calculator'!$C$25)+$C80)^2+(1500*ABS(SIN(2*PI()*MOD(Calculator!$B$36/Calculator!$F$17,1)))*IF(MOD(Calculator!$B$36/Calculator!$F$17,1)&lt;0.5,-1,1))^2))/(1-SQRT(((50*POWER(80,POWER(COS(PI()*MOD(Calculator!$B$36/Calculator!$F$17,1)),2))+MIN(500,MAX(30,100*EXP(-0.3*'VSWR Calculator'!$C$24)*(1+3*ABS(MOD('VSWR Calculator'!$C$23/Calculator!$F$17/2,1)-0.5))))/'VSWR Calculator'!$C$25)-$C80)^2+(1500*ABS(SIN(2*PI()*MOD(Calculator!$B$36/Calculator!$F$17,1)))*IF(MOD(Calculator!$B$36/Calculator!$F$17,1)&lt;0.5,-1,1))^2)/SQRT(((50*POWER(80,POWER(COS(PI()*MOD(Calculator!$B$36/Calculator!$F$17,1)),2))+MIN(500,MAX(30,100*EXP(-0.3*'VSWR Calculator'!$C$24)*(1+3*ABS(MOD('VSWR Calculator'!$C$23/Calculator!$F$17/2,1)-0.5))))/'VSWR Calculator'!$C$25)+$C80)^2+(1500*ABS(SIN(2*PI()*MOD(Calculator!$B$36/Calculator!$F$17,1)))*IF(MOD(Calculator!$B$36/Calculator!$F$17,1)&lt;0.5,-1,1))^2)),2))</f>
        <v>18.23</v>
      </c>
      <c r="HH80" s="253" t="str">
        <f aca="false">IF(OR(Calculator!$E$18&lt;&gt;"YES",Calculator!$B$36&lt;Calculator!$G$18),"—",ROUND((1+SQRT(((50*POWER(80,POWER(COS(PI()*MOD(Calculator!$B$36/Calculator!$F$18,1)),2))+MIN(500,MAX(30,100*EXP(-0.3*'VSWR Calculator'!$C$24)*(1+3*ABS(MOD('VSWR Calculator'!$C$23/Calculator!$F$18/2,1)-0.5))))/'VSWR Calculator'!$C$25)-$C80)^2+(1500*ABS(SIN(2*PI()*MOD(Calculator!$B$36/Calculator!$F$18,1)))*IF(MOD(Calculator!$B$36/Calculator!$F$18,1)&lt;0.5,-1,1))^2)/SQRT(((50*POWER(80,POWER(COS(PI()*MOD(Calculator!$B$36/Calculator!$F$18,1)),2))+MIN(500,MAX(30,100*EXP(-0.3*'VSWR Calculator'!$C$24)*(1+3*ABS(MOD('VSWR Calculator'!$C$23/Calculator!$F$18/2,1)-0.5))))/'VSWR Calculator'!$C$25)+$C80)^2+(1500*ABS(SIN(2*PI()*MOD(Calculator!$B$36/Calculator!$F$18,1)))*IF(MOD(Calculator!$B$36/Calculator!$F$18,1)&lt;0.5,-1,1))^2))/(1-SQRT(((50*POWER(80,POWER(COS(PI()*MOD(Calculator!$B$36/Calculator!$F$18,1)),2))+MIN(500,MAX(30,100*EXP(-0.3*'VSWR Calculator'!$C$24)*(1+3*ABS(MOD('VSWR Calculator'!$C$23/Calculator!$F$18/2,1)-0.5))))/'VSWR Calculator'!$C$25)-$C80)^2+(1500*ABS(SIN(2*PI()*MOD(Calculator!$B$36/Calculator!$F$18,1)))*IF(MOD(Calculator!$B$36/Calculator!$F$18,1)&lt;0.5,-1,1))^2)/SQRT(((50*POWER(80,POWER(COS(PI()*MOD(Calculator!$B$36/Calculator!$F$18,1)),2))+MIN(500,MAX(30,100*EXP(-0.3*'VSWR Calculator'!$C$24)*(1+3*ABS(MOD('VSWR Calculator'!$C$23/Calculator!$F$18/2,1)-0.5))))/'VSWR Calculator'!$C$25)+$C80)^2+(1500*ABS(SIN(2*PI()*MOD(Calculator!$B$36/Calculator!$F$18,1)))*IF(MOD(Calculator!$B$36/Calculator!$F$18,1)&lt;0.5,-1,1))^2)),2))</f>
        <v>—</v>
      </c>
      <c r="HI80" s="253" t="str">
        <f aca="false">IF(OR(Calculator!$E$19&lt;&gt;"YES",Calculator!$B$36&lt;Calculator!$G$19),"—",ROUND((1+SQRT(((50*POWER(80,POWER(COS(PI()*MOD(Calculator!$B$36/Calculator!$F$19,1)),2))+MIN(500,MAX(30,100*EXP(-0.3*'VSWR Calculator'!$C$24)*(1+3*ABS(MOD('VSWR Calculator'!$C$23/Calculator!$F$19/2,1)-0.5))))/'VSWR Calculator'!$C$25)-$C80)^2+(1500*ABS(SIN(2*PI()*MOD(Calculator!$B$36/Calculator!$F$19,1)))*IF(MOD(Calculator!$B$36/Calculator!$F$19,1)&lt;0.5,-1,1))^2)/SQRT(((50*POWER(80,POWER(COS(PI()*MOD(Calculator!$B$36/Calculator!$F$19,1)),2))+MIN(500,MAX(30,100*EXP(-0.3*'VSWR Calculator'!$C$24)*(1+3*ABS(MOD('VSWR Calculator'!$C$23/Calculator!$F$19/2,1)-0.5))))/'VSWR Calculator'!$C$25)+$C80)^2+(1500*ABS(SIN(2*PI()*MOD(Calculator!$B$36/Calculator!$F$19,1)))*IF(MOD(Calculator!$B$36/Calculator!$F$19,1)&lt;0.5,-1,1))^2))/(1-SQRT(((50*POWER(80,POWER(COS(PI()*MOD(Calculator!$B$36/Calculator!$F$19,1)),2))+MIN(500,MAX(30,100*EXP(-0.3*'VSWR Calculator'!$C$24)*(1+3*ABS(MOD('VSWR Calculator'!$C$23/Calculator!$F$19/2,1)-0.5))))/'VSWR Calculator'!$C$25)-$C80)^2+(1500*ABS(SIN(2*PI()*MOD(Calculator!$B$36/Calculator!$F$19,1)))*IF(MOD(Calculator!$B$36/Calculator!$F$19,1)&lt;0.5,-1,1))^2)/SQRT(((50*POWER(80,POWER(COS(PI()*MOD(Calculator!$B$36/Calculator!$F$19,1)),2))+MIN(500,MAX(30,100*EXP(-0.3*'VSWR Calculator'!$C$24)*(1+3*ABS(MOD('VSWR Calculator'!$C$23/Calculator!$F$19/2,1)-0.5))))/'VSWR Calculator'!$C$25)+$C80)^2+(1500*ABS(SIN(2*PI()*MOD(Calculator!$B$36/Calculator!$F$19,1)))*IF(MOD(Calculator!$B$36/Calculator!$F$19,1)&lt;0.5,-1,1))^2)),2))</f>
        <v>—</v>
      </c>
      <c r="HJ80" s="253" t="str">
        <f aca="false">IF(OR(Calculator!$E$20&lt;&gt;"YES",Calculator!$B$36&lt;Calculator!$G$20),"—",ROUND((1+SQRT(((50*POWER(80,POWER(COS(PI()*MOD(Calculator!$B$36/Calculator!$F$20,1)),2))+MIN(500,MAX(30,100*EXP(-0.3*'VSWR Calculator'!$C$24)*(1+3*ABS(MOD('VSWR Calculator'!$C$23/Calculator!$F$20/2,1)-0.5))))/'VSWR Calculator'!$C$25)-$C80)^2+(1500*ABS(SIN(2*PI()*MOD(Calculator!$B$36/Calculator!$F$20,1)))*IF(MOD(Calculator!$B$36/Calculator!$F$20,1)&lt;0.5,-1,1))^2)/SQRT(((50*POWER(80,POWER(COS(PI()*MOD(Calculator!$B$36/Calculator!$F$20,1)),2))+MIN(500,MAX(30,100*EXP(-0.3*'VSWR Calculator'!$C$24)*(1+3*ABS(MOD('VSWR Calculator'!$C$23/Calculator!$F$20/2,1)-0.5))))/'VSWR Calculator'!$C$25)+$C80)^2+(1500*ABS(SIN(2*PI()*MOD(Calculator!$B$36/Calculator!$F$20,1)))*IF(MOD(Calculator!$B$36/Calculator!$F$20,1)&lt;0.5,-1,1))^2))/(1-SQRT(((50*POWER(80,POWER(COS(PI()*MOD(Calculator!$B$36/Calculator!$F$20,1)),2))+MIN(500,MAX(30,100*EXP(-0.3*'VSWR Calculator'!$C$24)*(1+3*ABS(MOD('VSWR Calculator'!$C$23/Calculator!$F$20/2,1)-0.5))))/'VSWR Calculator'!$C$25)-$C80)^2+(1500*ABS(SIN(2*PI()*MOD(Calculator!$B$36/Calculator!$F$20,1)))*IF(MOD(Calculator!$B$36/Calculator!$F$20,1)&lt;0.5,-1,1))^2)/SQRT(((50*POWER(80,POWER(COS(PI()*MOD(Calculator!$B$36/Calculator!$F$20,1)),2))+MIN(500,MAX(30,100*EXP(-0.3*'VSWR Calculator'!$C$24)*(1+3*ABS(MOD('VSWR Calculator'!$C$23/Calculator!$F$20/2,1)-0.5))))/'VSWR Calculator'!$C$25)+$C80)^2+(1500*ABS(SIN(2*PI()*MOD(Calculator!$B$36/Calculator!$F$20,1)))*IF(MOD(Calculator!$B$36/Calculator!$F$20,1)&lt;0.5,-1,1))^2)),2))</f>
        <v>—</v>
      </c>
      <c r="HK80" s="253" t="str">
        <f aca="false">IF(OR(Calculator!$E$21&lt;&gt;"YES",Calculator!$B$36&lt;Calculator!$G$21),"—",ROUND((1+SQRT(((50*POWER(80,POWER(COS(PI()*MOD(Calculator!$B$36/Calculator!$F$21,1)),2))+MIN(500,MAX(30,100*EXP(-0.3*'VSWR Calculator'!$C$24)*(1+3*ABS(MOD('VSWR Calculator'!$C$23/Calculator!$F$21/2,1)-0.5))))/'VSWR Calculator'!$C$25)-$C80)^2+(1500*ABS(SIN(2*PI()*MOD(Calculator!$B$36/Calculator!$F$21,1)))*IF(MOD(Calculator!$B$36/Calculator!$F$21,1)&lt;0.5,-1,1))^2)/SQRT(((50*POWER(80,POWER(COS(PI()*MOD(Calculator!$B$36/Calculator!$F$21,1)),2))+MIN(500,MAX(30,100*EXP(-0.3*'VSWR Calculator'!$C$24)*(1+3*ABS(MOD('VSWR Calculator'!$C$23/Calculator!$F$21/2,1)-0.5))))/'VSWR Calculator'!$C$25)+$C80)^2+(1500*ABS(SIN(2*PI()*MOD(Calculator!$B$36/Calculator!$F$21,1)))*IF(MOD(Calculator!$B$36/Calculator!$F$21,1)&lt;0.5,-1,1))^2))/(1-SQRT(((50*POWER(80,POWER(COS(PI()*MOD(Calculator!$B$36/Calculator!$F$21,1)),2))+MIN(500,MAX(30,100*EXP(-0.3*'VSWR Calculator'!$C$24)*(1+3*ABS(MOD('VSWR Calculator'!$C$23/Calculator!$F$21/2,1)-0.5))))/'VSWR Calculator'!$C$25)-$C80)^2+(1500*ABS(SIN(2*PI()*MOD(Calculator!$B$36/Calculator!$F$21,1)))*IF(MOD(Calculator!$B$36/Calculator!$F$21,1)&lt;0.5,-1,1))^2)/SQRT(((50*POWER(80,POWER(COS(PI()*MOD(Calculator!$B$36/Calculator!$F$21,1)),2))+MIN(500,MAX(30,100*EXP(-0.3*'VSWR Calculator'!$C$24)*(1+3*ABS(MOD('VSWR Calculator'!$C$23/Calculator!$F$21/2,1)-0.5))))/'VSWR Calculator'!$C$25)+$C80)^2+(1500*ABS(SIN(2*PI()*MOD(Calculator!$B$36/Calculator!$F$21,1)))*IF(MOD(Calculator!$B$36/Calculator!$F$21,1)&lt;0.5,-1,1))^2)),2))</f>
        <v>—</v>
      </c>
      <c r="HL80" s="253" t="str">
        <f aca="false">IF(OR(Calculator!$E$22&lt;&gt;"YES",Calculator!$B$36&lt;Calculator!$G$22),"—",ROUND((1+SQRT(((50*POWER(80,POWER(COS(PI()*MOD(Calculator!$B$36/Calculator!$F$22,1)),2))+MIN(500,MAX(30,100*EXP(-0.3*'VSWR Calculator'!$C$24)*(1+3*ABS(MOD('VSWR Calculator'!$C$23/Calculator!$F$22/2,1)-0.5))))/'VSWR Calculator'!$C$25)-$C80)^2+(1500*ABS(SIN(2*PI()*MOD(Calculator!$B$36/Calculator!$F$22,1)))*IF(MOD(Calculator!$B$36/Calculator!$F$22,1)&lt;0.5,-1,1))^2)/SQRT(((50*POWER(80,POWER(COS(PI()*MOD(Calculator!$B$36/Calculator!$F$22,1)),2))+MIN(500,MAX(30,100*EXP(-0.3*'VSWR Calculator'!$C$24)*(1+3*ABS(MOD('VSWR Calculator'!$C$23/Calculator!$F$22/2,1)-0.5))))/'VSWR Calculator'!$C$25)+$C80)^2+(1500*ABS(SIN(2*PI()*MOD(Calculator!$B$36/Calculator!$F$22,1)))*IF(MOD(Calculator!$B$36/Calculator!$F$22,1)&lt;0.5,-1,1))^2))/(1-SQRT(((50*POWER(80,POWER(COS(PI()*MOD(Calculator!$B$36/Calculator!$F$22,1)),2))+MIN(500,MAX(30,100*EXP(-0.3*'VSWR Calculator'!$C$24)*(1+3*ABS(MOD('VSWR Calculator'!$C$23/Calculator!$F$22/2,1)-0.5))))/'VSWR Calculator'!$C$25)-$C80)^2+(1500*ABS(SIN(2*PI()*MOD(Calculator!$B$36/Calculator!$F$22,1)))*IF(MOD(Calculator!$B$36/Calculator!$F$22,1)&lt;0.5,-1,1))^2)/SQRT(((50*POWER(80,POWER(COS(PI()*MOD(Calculator!$B$36/Calculator!$F$22,1)),2))+MIN(500,MAX(30,100*EXP(-0.3*'VSWR Calculator'!$C$24)*(1+3*ABS(MOD('VSWR Calculator'!$C$23/Calculator!$F$22/2,1)-0.5))))/'VSWR Calculator'!$C$25)+$C80)^2+(1500*ABS(SIN(2*PI()*MOD(Calculator!$B$36/Calculator!$F$22,1)))*IF(MOD(Calculator!$B$36/Calculator!$F$22,1)&lt;0.5,-1,1))^2)),2))</f>
        <v>—</v>
      </c>
      <c r="HM80" s="253" t="n">
        <f aca="false">IFERROR(ROUND((IF(ISNUMBER(HB80),HB80,0)+IF(ISNUMBER(HC80),HC80,0)+IF(ISNUMBER(HD80),HD80,0)+IF(ISNUMBER(HE80),HE80,0)+IF(ISNUMBER(HF80),HF80,0)+IF(ISNUMBER(HG80),HG80,0)+IF(ISNUMBER(HH80),HH80,0)+IF(ISNUMBER(HI80),HI80,0)+IF(ISNUMBER(HJ80),HJ80,0)+IF(ISNUMBER(HK80),HK80,0)+IF(ISNUMBER(HL80),HL80,0))/(IF(ISNUMBER(HB80),1,0)+IF(ISNUMBER(HC80),1,0)+IF(ISNUMBER(HD80),1,0)+IF(ISNUMBER(HE80),1,0)+IF(ISNUMBER(HF80),1,0)+IF(ISNUMBER(HG80),1,0)+IF(ISNUMBER(HH80),1,0)+IF(ISNUMBER(HI80),1,0)+IF(ISNUMBER(HJ80),1,0)+IF(ISNUMBER(HK80),1,0)+IF(ISNUMBER(HL80),1,0)),4),"")</f>
        <v>16.505</v>
      </c>
      <c r="HN80" s="253" t="str">
        <f aca="false">IF(OR(Calculator!$E$12&lt;&gt;"YES",Calculator!$B$37&lt;Calculator!$G$12),"—",ROUND((1+SQRT(((50*POWER(80,POWER(COS(PI()*MOD(Calculator!$B$37/Calculator!$F$12,1)),2))+MIN(500,MAX(30,100*EXP(-0.3*'VSWR Calculator'!$C$24)*(1+3*ABS(MOD('VSWR Calculator'!$C$23/Calculator!$F$12/2,1)-0.5))))/'VSWR Calculator'!$C$25)-$C80)^2+(1500*ABS(SIN(2*PI()*MOD(Calculator!$B$37/Calculator!$F$12,1)))*IF(MOD(Calculator!$B$37/Calculator!$F$12,1)&lt;0.5,-1,1))^2)/SQRT(((50*POWER(80,POWER(COS(PI()*MOD(Calculator!$B$37/Calculator!$F$12,1)),2))+MIN(500,MAX(30,100*EXP(-0.3*'VSWR Calculator'!$C$24)*(1+3*ABS(MOD('VSWR Calculator'!$C$23/Calculator!$F$12/2,1)-0.5))))/'VSWR Calculator'!$C$25)+$C80)^2+(1500*ABS(SIN(2*PI()*MOD(Calculator!$B$37/Calculator!$F$12,1)))*IF(MOD(Calculator!$B$37/Calculator!$F$12,1)&lt;0.5,-1,1))^2))/(1-SQRT(((50*POWER(80,POWER(COS(PI()*MOD(Calculator!$B$37/Calculator!$F$12,1)),2))+MIN(500,MAX(30,100*EXP(-0.3*'VSWR Calculator'!$C$24)*(1+3*ABS(MOD('VSWR Calculator'!$C$23/Calculator!$F$12/2,1)-0.5))))/'VSWR Calculator'!$C$25)-$C80)^2+(1500*ABS(SIN(2*PI()*MOD(Calculator!$B$37/Calculator!$F$12,1)))*IF(MOD(Calculator!$B$37/Calculator!$F$12,1)&lt;0.5,-1,1))^2)/SQRT(((50*POWER(80,POWER(COS(PI()*MOD(Calculator!$B$37/Calculator!$F$12,1)),2))+MIN(500,MAX(30,100*EXP(-0.3*'VSWR Calculator'!$C$24)*(1+3*ABS(MOD('VSWR Calculator'!$C$23/Calculator!$F$12/2,1)-0.5))))/'VSWR Calculator'!$C$25)+$C80)^2+(1500*ABS(SIN(2*PI()*MOD(Calculator!$B$37/Calculator!$F$12,1)))*IF(MOD(Calculator!$B$37/Calculator!$F$12,1)&lt;0.5,-1,1))^2)),2))</f>
        <v>—</v>
      </c>
      <c r="HO80" s="253" t="str">
        <f aca="false">IF(OR(Calculator!$E$13&lt;&gt;"YES",Calculator!$B$37&lt;Calculator!$G$13),"—",ROUND((1+SQRT(((50*POWER(80,POWER(COS(PI()*MOD(Calculator!$B$37/Calculator!$F$13,1)),2))+MIN(500,MAX(30,100*EXP(-0.3*'VSWR Calculator'!$C$24)*(1+3*ABS(MOD('VSWR Calculator'!$C$23/Calculator!$F$13/2,1)-0.5))))/'VSWR Calculator'!$C$25)-$C80)^2+(1500*ABS(SIN(2*PI()*MOD(Calculator!$B$37/Calculator!$F$13,1)))*IF(MOD(Calculator!$B$37/Calculator!$F$13,1)&lt;0.5,-1,1))^2)/SQRT(((50*POWER(80,POWER(COS(PI()*MOD(Calculator!$B$37/Calculator!$F$13,1)),2))+MIN(500,MAX(30,100*EXP(-0.3*'VSWR Calculator'!$C$24)*(1+3*ABS(MOD('VSWR Calculator'!$C$23/Calculator!$F$13/2,1)-0.5))))/'VSWR Calculator'!$C$25)+$C80)^2+(1500*ABS(SIN(2*PI()*MOD(Calculator!$B$37/Calculator!$F$13,1)))*IF(MOD(Calculator!$B$37/Calculator!$F$13,1)&lt;0.5,-1,1))^2))/(1-SQRT(((50*POWER(80,POWER(COS(PI()*MOD(Calculator!$B$37/Calculator!$F$13,1)),2))+MIN(500,MAX(30,100*EXP(-0.3*'VSWR Calculator'!$C$24)*(1+3*ABS(MOD('VSWR Calculator'!$C$23/Calculator!$F$13/2,1)-0.5))))/'VSWR Calculator'!$C$25)-$C80)^2+(1500*ABS(SIN(2*PI()*MOD(Calculator!$B$37/Calculator!$F$13,1)))*IF(MOD(Calculator!$B$37/Calculator!$F$13,1)&lt;0.5,-1,1))^2)/SQRT(((50*POWER(80,POWER(COS(PI()*MOD(Calculator!$B$37/Calculator!$F$13,1)),2))+MIN(500,MAX(30,100*EXP(-0.3*'VSWR Calculator'!$C$24)*(1+3*ABS(MOD('VSWR Calculator'!$C$23/Calculator!$F$13/2,1)-0.5))))/'VSWR Calculator'!$C$25)+$C80)^2+(1500*ABS(SIN(2*PI()*MOD(Calculator!$B$37/Calculator!$F$13,1)))*IF(MOD(Calculator!$B$37/Calculator!$F$13,1)&lt;0.5,-1,1))^2)),2))</f>
        <v>—</v>
      </c>
      <c r="HP80" s="253" t="str">
        <f aca="false">IF(OR(Calculator!$E$14&lt;&gt;"YES",Calculator!$B$37&lt;Calculator!$G$14),"—",ROUND((1+SQRT(((50*POWER(80,POWER(COS(PI()*MOD(Calculator!$B$37/Calculator!$F$14,1)),2))+MIN(500,MAX(30,100*EXP(-0.3*'VSWR Calculator'!$C$24)*(1+3*ABS(MOD('VSWR Calculator'!$C$23/Calculator!$F$14/2,1)-0.5))))/'VSWR Calculator'!$C$25)-$C80)^2+(1500*ABS(SIN(2*PI()*MOD(Calculator!$B$37/Calculator!$F$14,1)))*IF(MOD(Calculator!$B$37/Calculator!$F$14,1)&lt;0.5,-1,1))^2)/SQRT(((50*POWER(80,POWER(COS(PI()*MOD(Calculator!$B$37/Calculator!$F$14,1)),2))+MIN(500,MAX(30,100*EXP(-0.3*'VSWR Calculator'!$C$24)*(1+3*ABS(MOD('VSWR Calculator'!$C$23/Calculator!$F$14/2,1)-0.5))))/'VSWR Calculator'!$C$25)+$C80)^2+(1500*ABS(SIN(2*PI()*MOD(Calculator!$B$37/Calculator!$F$14,1)))*IF(MOD(Calculator!$B$37/Calculator!$F$14,1)&lt;0.5,-1,1))^2))/(1-SQRT(((50*POWER(80,POWER(COS(PI()*MOD(Calculator!$B$37/Calculator!$F$14,1)),2))+MIN(500,MAX(30,100*EXP(-0.3*'VSWR Calculator'!$C$24)*(1+3*ABS(MOD('VSWR Calculator'!$C$23/Calculator!$F$14/2,1)-0.5))))/'VSWR Calculator'!$C$25)-$C80)^2+(1500*ABS(SIN(2*PI()*MOD(Calculator!$B$37/Calculator!$F$14,1)))*IF(MOD(Calculator!$B$37/Calculator!$F$14,1)&lt;0.5,-1,1))^2)/SQRT(((50*POWER(80,POWER(COS(PI()*MOD(Calculator!$B$37/Calculator!$F$14,1)),2))+MIN(500,MAX(30,100*EXP(-0.3*'VSWR Calculator'!$C$24)*(1+3*ABS(MOD('VSWR Calculator'!$C$23/Calculator!$F$14/2,1)-0.5))))/'VSWR Calculator'!$C$25)+$C80)^2+(1500*ABS(SIN(2*PI()*MOD(Calculator!$B$37/Calculator!$F$14,1)))*IF(MOD(Calculator!$B$37/Calculator!$F$14,1)&lt;0.5,-1,1))^2)),2))</f>
        <v>—</v>
      </c>
      <c r="HQ80" s="253" t="n">
        <f aca="false">IF(OR(Calculator!$E$15&lt;&gt;"YES",Calculator!$B$37&lt;Calculator!$G$15),"—",ROUND((1+SQRT(((50*POWER(80,POWER(COS(PI()*MOD(Calculator!$B$37/Calculator!$F$15,1)),2))+MIN(500,MAX(30,100*EXP(-0.3*'VSWR Calculator'!$C$24)*(1+3*ABS(MOD('VSWR Calculator'!$C$23/Calculator!$F$15/2,1)-0.5))))/'VSWR Calculator'!$C$25)-$C80)^2+(1500*ABS(SIN(2*PI()*MOD(Calculator!$B$37/Calculator!$F$15,1)))*IF(MOD(Calculator!$B$37/Calculator!$F$15,1)&lt;0.5,-1,1))^2)/SQRT(((50*POWER(80,POWER(COS(PI()*MOD(Calculator!$B$37/Calculator!$F$15,1)),2))+MIN(500,MAX(30,100*EXP(-0.3*'VSWR Calculator'!$C$24)*(1+3*ABS(MOD('VSWR Calculator'!$C$23/Calculator!$F$15/2,1)-0.5))))/'VSWR Calculator'!$C$25)+$C80)^2+(1500*ABS(SIN(2*PI()*MOD(Calculator!$B$37/Calculator!$F$15,1)))*IF(MOD(Calculator!$B$37/Calculator!$F$15,1)&lt;0.5,-1,1))^2))/(1-SQRT(((50*POWER(80,POWER(COS(PI()*MOD(Calculator!$B$37/Calculator!$F$15,1)),2))+MIN(500,MAX(30,100*EXP(-0.3*'VSWR Calculator'!$C$24)*(1+3*ABS(MOD('VSWR Calculator'!$C$23/Calculator!$F$15/2,1)-0.5))))/'VSWR Calculator'!$C$25)-$C80)^2+(1500*ABS(SIN(2*PI()*MOD(Calculator!$B$37/Calculator!$F$15,1)))*IF(MOD(Calculator!$B$37/Calculator!$F$15,1)&lt;0.5,-1,1))^2)/SQRT(((50*POWER(80,POWER(COS(PI()*MOD(Calculator!$B$37/Calculator!$F$15,1)),2))+MIN(500,MAX(30,100*EXP(-0.3*'VSWR Calculator'!$C$24)*(1+3*ABS(MOD('VSWR Calculator'!$C$23/Calculator!$F$15/2,1)-0.5))))/'VSWR Calculator'!$C$25)+$C80)^2+(1500*ABS(SIN(2*PI()*MOD(Calculator!$B$37/Calculator!$F$15,1)))*IF(MOD(Calculator!$B$37/Calculator!$F$15,1)&lt;0.5,-1,1))^2)),2))</f>
        <v>2.31</v>
      </c>
      <c r="HR80" s="253" t="str">
        <f aca="false">IF(OR(Calculator!$E$16&lt;&gt;"YES",Calculator!$B$37&lt;Calculator!$G$16),"—",ROUND((1+SQRT(((50*POWER(80,POWER(COS(PI()*MOD(Calculator!$B$37/Calculator!$F$16,1)),2))+MIN(500,MAX(30,100*EXP(-0.3*'VSWR Calculator'!$C$24)*(1+3*ABS(MOD('VSWR Calculator'!$C$23/Calculator!$F$16/2,1)-0.5))))/'VSWR Calculator'!$C$25)-$C80)^2+(1500*ABS(SIN(2*PI()*MOD(Calculator!$B$37/Calculator!$F$16,1)))*IF(MOD(Calculator!$B$37/Calculator!$F$16,1)&lt;0.5,-1,1))^2)/SQRT(((50*POWER(80,POWER(COS(PI()*MOD(Calculator!$B$37/Calculator!$F$16,1)),2))+MIN(500,MAX(30,100*EXP(-0.3*'VSWR Calculator'!$C$24)*(1+3*ABS(MOD('VSWR Calculator'!$C$23/Calculator!$F$16/2,1)-0.5))))/'VSWR Calculator'!$C$25)+$C80)^2+(1500*ABS(SIN(2*PI()*MOD(Calculator!$B$37/Calculator!$F$16,1)))*IF(MOD(Calculator!$B$37/Calculator!$F$16,1)&lt;0.5,-1,1))^2))/(1-SQRT(((50*POWER(80,POWER(COS(PI()*MOD(Calculator!$B$37/Calculator!$F$16,1)),2))+MIN(500,MAX(30,100*EXP(-0.3*'VSWR Calculator'!$C$24)*(1+3*ABS(MOD('VSWR Calculator'!$C$23/Calculator!$F$16/2,1)-0.5))))/'VSWR Calculator'!$C$25)-$C80)^2+(1500*ABS(SIN(2*PI()*MOD(Calculator!$B$37/Calculator!$F$16,1)))*IF(MOD(Calculator!$B$37/Calculator!$F$16,1)&lt;0.5,-1,1))^2)/SQRT(((50*POWER(80,POWER(COS(PI()*MOD(Calculator!$B$37/Calculator!$F$16,1)),2))+MIN(500,MAX(30,100*EXP(-0.3*'VSWR Calculator'!$C$24)*(1+3*ABS(MOD('VSWR Calculator'!$C$23/Calculator!$F$16/2,1)-0.5))))/'VSWR Calculator'!$C$25)+$C80)^2+(1500*ABS(SIN(2*PI()*MOD(Calculator!$B$37/Calculator!$F$16,1)))*IF(MOD(Calculator!$B$37/Calculator!$F$16,1)&lt;0.5,-1,1))^2)),2))</f>
        <v>—</v>
      </c>
      <c r="HS80" s="253" t="n">
        <f aca="false">IF(OR(Calculator!$E$17&lt;&gt;"YES",Calculator!$B$37&lt;Calculator!$G$17),"—",ROUND((1+SQRT(((50*POWER(80,POWER(COS(PI()*MOD(Calculator!$B$37/Calculator!$F$17,1)),2))+MIN(500,MAX(30,100*EXP(-0.3*'VSWR Calculator'!$C$24)*(1+3*ABS(MOD('VSWR Calculator'!$C$23/Calculator!$F$17/2,1)-0.5))))/'VSWR Calculator'!$C$25)-$C80)^2+(1500*ABS(SIN(2*PI()*MOD(Calculator!$B$37/Calculator!$F$17,1)))*IF(MOD(Calculator!$B$37/Calculator!$F$17,1)&lt;0.5,-1,1))^2)/SQRT(((50*POWER(80,POWER(COS(PI()*MOD(Calculator!$B$37/Calculator!$F$17,1)),2))+MIN(500,MAX(30,100*EXP(-0.3*'VSWR Calculator'!$C$24)*(1+3*ABS(MOD('VSWR Calculator'!$C$23/Calculator!$F$17/2,1)-0.5))))/'VSWR Calculator'!$C$25)+$C80)^2+(1500*ABS(SIN(2*PI()*MOD(Calculator!$B$37/Calculator!$F$17,1)))*IF(MOD(Calculator!$B$37/Calculator!$F$17,1)&lt;0.5,-1,1))^2))/(1-SQRT(((50*POWER(80,POWER(COS(PI()*MOD(Calculator!$B$37/Calculator!$F$17,1)),2))+MIN(500,MAX(30,100*EXP(-0.3*'VSWR Calculator'!$C$24)*(1+3*ABS(MOD('VSWR Calculator'!$C$23/Calculator!$F$17/2,1)-0.5))))/'VSWR Calculator'!$C$25)-$C80)^2+(1500*ABS(SIN(2*PI()*MOD(Calculator!$B$37/Calculator!$F$17,1)))*IF(MOD(Calculator!$B$37/Calculator!$F$17,1)&lt;0.5,-1,1))^2)/SQRT(((50*POWER(80,POWER(COS(PI()*MOD(Calculator!$B$37/Calculator!$F$17,1)),2))+MIN(500,MAX(30,100*EXP(-0.3*'VSWR Calculator'!$C$24)*(1+3*ABS(MOD('VSWR Calculator'!$C$23/Calculator!$F$17/2,1)-0.5))))/'VSWR Calculator'!$C$25)+$C80)^2+(1500*ABS(SIN(2*PI()*MOD(Calculator!$B$37/Calculator!$F$17,1)))*IF(MOD(Calculator!$B$37/Calculator!$F$17,1)&lt;0.5,-1,1))^2)),2))</f>
        <v>13.43</v>
      </c>
      <c r="HT80" s="253" t="str">
        <f aca="false">IF(OR(Calculator!$E$18&lt;&gt;"YES",Calculator!$B$37&lt;Calculator!$G$18),"—",ROUND((1+SQRT(((50*POWER(80,POWER(COS(PI()*MOD(Calculator!$B$37/Calculator!$F$18,1)),2))+MIN(500,MAX(30,100*EXP(-0.3*'VSWR Calculator'!$C$24)*(1+3*ABS(MOD('VSWR Calculator'!$C$23/Calculator!$F$18/2,1)-0.5))))/'VSWR Calculator'!$C$25)-$C80)^2+(1500*ABS(SIN(2*PI()*MOD(Calculator!$B$37/Calculator!$F$18,1)))*IF(MOD(Calculator!$B$37/Calculator!$F$18,1)&lt;0.5,-1,1))^2)/SQRT(((50*POWER(80,POWER(COS(PI()*MOD(Calculator!$B$37/Calculator!$F$18,1)),2))+MIN(500,MAX(30,100*EXP(-0.3*'VSWR Calculator'!$C$24)*(1+3*ABS(MOD('VSWR Calculator'!$C$23/Calculator!$F$18/2,1)-0.5))))/'VSWR Calculator'!$C$25)+$C80)^2+(1500*ABS(SIN(2*PI()*MOD(Calculator!$B$37/Calculator!$F$18,1)))*IF(MOD(Calculator!$B$37/Calculator!$F$18,1)&lt;0.5,-1,1))^2))/(1-SQRT(((50*POWER(80,POWER(COS(PI()*MOD(Calculator!$B$37/Calculator!$F$18,1)),2))+MIN(500,MAX(30,100*EXP(-0.3*'VSWR Calculator'!$C$24)*(1+3*ABS(MOD('VSWR Calculator'!$C$23/Calculator!$F$18/2,1)-0.5))))/'VSWR Calculator'!$C$25)-$C80)^2+(1500*ABS(SIN(2*PI()*MOD(Calculator!$B$37/Calculator!$F$18,1)))*IF(MOD(Calculator!$B$37/Calculator!$F$18,1)&lt;0.5,-1,1))^2)/SQRT(((50*POWER(80,POWER(COS(PI()*MOD(Calculator!$B$37/Calculator!$F$18,1)),2))+MIN(500,MAX(30,100*EXP(-0.3*'VSWR Calculator'!$C$24)*(1+3*ABS(MOD('VSWR Calculator'!$C$23/Calculator!$F$18/2,1)-0.5))))/'VSWR Calculator'!$C$25)+$C80)^2+(1500*ABS(SIN(2*PI()*MOD(Calculator!$B$37/Calculator!$F$18,1)))*IF(MOD(Calculator!$B$37/Calculator!$F$18,1)&lt;0.5,-1,1))^2)),2))</f>
        <v>—</v>
      </c>
      <c r="HU80" s="253" t="str">
        <f aca="false">IF(OR(Calculator!$E$19&lt;&gt;"YES",Calculator!$B$37&lt;Calculator!$G$19),"—",ROUND((1+SQRT(((50*POWER(80,POWER(COS(PI()*MOD(Calculator!$B$37/Calculator!$F$19,1)),2))+MIN(500,MAX(30,100*EXP(-0.3*'VSWR Calculator'!$C$24)*(1+3*ABS(MOD('VSWR Calculator'!$C$23/Calculator!$F$19/2,1)-0.5))))/'VSWR Calculator'!$C$25)-$C80)^2+(1500*ABS(SIN(2*PI()*MOD(Calculator!$B$37/Calculator!$F$19,1)))*IF(MOD(Calculator!$B$37/Calculator!$F$19,1)&lt;0.5,-1,1))^2)/SQRT(((50*POWER(80,POWER(COS(PI()*MOD(Calculator!$B$37/Calculator!$F$19,1)),2))+MIN(500,MAX(30,100*EXP(-0.3*'VSWR Calculator'!$C$24)*(1+3*ABS(MOD('VSWR Calculator'!$C$23/Calculator!$F$19/2,1)-0.5))))/'VSWR Calculator'!$C$25)+$C80)^2+(1500*ABS(SIN(2*PI()*MOD(Calculator!$B$37/Calculator!$F$19,1)))*IF(MOD(Calculator!$B$37/Calculator!$F$19,1)&lt;0.5,-1,1))^2))/(1-SQRT(((50*POWER(80,POWER(COS(PI()*MOD(Calculator!$B$37/Calculator!$F$19,1)),2))+MIN(500,MAX(30,100*EXP(-0.3*'VSWR Calculator'!$C$24)*(1+3*ABS(MOD('VSWR Calculator'!$C$23/Calculator!$F$19/2,1)-0.5))))/'VSWR Calculator'!$C$25)-$C80)^2+(1500*ABS(SIN(2*PI()*MOD(Calculator!$B$37/Calculator!$F$19,1)))*IF(MOD(Calculator!$B$37/Calculator!$F$19,1)&lt;0.5,-1,1))^2)/SQRT(((50*POWER(80,POWER(COS(PI()*MOD(Calculator!$B$37/Calculator!$F$19,1)),2))+MIN(500,MAX(30,100*EXP(-0.3*'VSWR Calculator'!$C$24)*(1+3*ABS(MOD('VSWR Calculator'!$C$23/Calculator!$F$19/2,1)-0.5))))/'VSWR Calculator'!$C$25)+$C80)^2+(1500*ABS(SIN(2*PI()*MOD(Calculator!$B$37/Calculator!$F$19,1)))*IF(MOD(Calculator!$B$37/Calculator!$F$19,1)&lt;0.5,-1,1))^2)),2))</f>
        <v>—</v>
      </c>
      <c r="HV80" s="253" t="str">
        <f aca="false">IF(OR(Calculator!$E$20&lt;&gt;"YES",Calculator!$B$37&lt;Calculator!$G$20),"—",ROUND((1+SQRT(((50*POWER(80,POWER(COS(PI()*MOD(Calculator!$B$37/Calculator!$F$20,1)),2))+MIN(500,MAX(30,100*EXP(-0.3*'VSWR Calculator'!$C$24)*(1+3*ABS(MOD('VSWR Calculator'!$C$23/Calculator!$F$20/2,1)-0.5))))/'VSWR Calculator'!$C$25)-$C80)^2+(1500*ABS(SIN(2*PI()*MOD(Calculator!$B$37/Calculator!$F$20,1)))*IF(MOD(Calculator!$B$37/Calculator!$F$20,1)&lt;0.5,-1,1))^2)/SQRT(((50*POWER(80,POWER(COS(PI()*MOD(Calculator!$B$37/Calculator!$F$20,1)),2))+MIN(500,MAX(30,100*EXP(-0.3*'VSWR Calculator'!$C$24)*(1+3*ABS(MOD('VSWR Calculator'!$C$23/Calculator!$F$20/2,1)-0.5))))/'VSWR Calculator'!$C$25)+$C80)^2+(1500*ABS(SIN(2*PI()*MOD(Calculator!$B$37/Calculator!$F$20,1)))*IF(MOD(Calculator!$B$37/Calculator!$F$20,1)&lt;0.5,-1,1))^2))/(1-SQRT(((50*POWER(80,POWER(COS(PI()*MOD(Calculator!$B$37/Calculator!$F$20,1)),2))+MIN(500,MAX(30,100*EXP(-0.3*'VSWR Calculator'!$C$24)*(1+3*ABS(MOD('VSWR Calculator'!$C$23/Calculator!$F$20/2,1)-0.5))))/'VSWR Calculator'!$C$25)-$C80)^2+(1500*ABS(SIN(2*PI()*MOD(Calculator!$B$37/Calculator!$F$20,1)))*IF(MOD(Calculator!$B$37/Calculator!$F$20,1)&lt;0.5,-1,1))^2)/SQRT(((50*POWER(80,POWER(COS(PI()*MOD(Calculator!$B$37/Calculator!$F$20,1)),2))+MIN(500,MAX(30,100*EXP(-0.3*'VSWR Calculator'!$C$24)*(1+3*ABS(MOD('VSWR Calculator'!$C$23/Calculator!$F$20/2,1)-0.5))))/'VSWR Calculator'!$C$25)+$C80)^2+(1500*ABS(SIN(2*PI()*MOD(Calculator!$B$37/Calculator!$F$20,1)))*IF(MOD(Calculator!$B$37/Calculator!$F$20,1)&lt;0.5,-1,1))^2)),2))</f>
        <v>—</v>
      </c>
      <c r="HW80" s="253" t="str">
        <f aca="false">IF(OR(Calculator!$E$21&lt;&gt;"YES",Calculator!$B$37&lt;Calculator!$G$21),"—",ROUND((1+SQRT(((50*POWER(80,POWER(COS(PI()*MOD(Calculator!$B$37/Calculator!$F$21,1)),2))+MIN(500,MAX(30,100*EXP(-0.3*'VSWR Calculator'!$C$24)*(1+3*ABS(MOD('VSWR Calculator'!$C$23/Calculator!$F$21/2,1)-0.5))))/'VSWR Calculator'!$C$25)-$C80)^2+(1500*ABS(SIN(2*PI()*MOD(Calculator!$B$37/Calculator!$F$21,1)))*IF(MOD(Calculator!$B$37/Calculator!$F$21,1)&lt;0.5,-1,1))^2)/SQRT(((50*POWER(80,POWER(COS(PI()*MOD(Calculator!$B$37/Calculator!$F$21,1)),2))+MIN(500,MAX(30,100*EXP(-0.3*'VSWR Calculator'!$C$24)*(1+3*ABS(MOD('VSWR Calculator'!$C$23/Calculator!$F$21/2,1)-0.5))))/'VSWR Calculator'!$C$25)+$C80)^2+(1500*ABS(SIN(2*PI()*MOD(Calculator!$B$37/Calculator!$F$21,1)))*IF(MOD(Calculator!$B$37/Calculator!$F$21,1)&lt;0.5,-1,1))^2))/(1-SQRT(((50*POWER(80,POWER(COS(PI()*MOD(Calculator!$B$37/Calculator!$F$21,1)),2))+MIN(500,MAX(30,100*EXP(-0.3*'VSWR Calculator'!$C$24)*(1+3*ABS(MOD('VSWR Calculator'!$C$23/Calculator!$F$21/2,1)-0.5))))/'VSWR Calculator'!$C$25)-$C80)^2+(1500*ABS(SIN(2*PI()*MOD(Calculator!$B$37/Calculator!$F$21,1)))*IF(MOD(Calculator!$B$37/Calculator!$F$21,1)&lt;0.5,-1,1))^2)/SQRT(((50*POWER(80,POWER(COS(PI()*MOD(Calculator!$B$37/Calculator!$F$21,1)),2))+MIN(500,MAX(30,100*EXP(-0.3*'VSWR Calculator'!$C$24)*(1+3*ABS(MOD('VSWR Calculator'!$C$23/Calculator!$F$21/2,1)-0.5))))/'VSWR Calculator'!$C$25)+$C80)^2+(1500*ABS(SIN(2*PI()*MOD(Calculator!$B$37/Calculator!$F$21,1)))*IF(MOD(Calculator!$B$37/Calculator!$F$21,1)&lt;0.5,-1,1))^2)),2))</f>
        <v>—</v>
      </c>
      <c r="HX80" s="253" t="str">
        <f aca="false">IF(OR(Calculator!$E$22&lt;&gt;"YES",Calculator!$B$37&lt;Calculator!$G$22),"—",ROUND((1+SQRT(((50*POWER(80,POWER(COS(PI()*MOD(Calculator!$B$37/Calculator!$F$22,1)),2))+MIN(500,MAX(30,100*EXP(-0.3*'VSWR Calculator'!$C$24)*(1+3*ABS(MOD('VSWR Calculator'!$C$23/Calculator!$F$22/2,1)-0.5))))/'VSWR Calculator'!$C$25)-$C80)^2+(1500*ABS(SIN(2*PI()*MOD(Calculator!$B$37/Calculator!$F$22,1)))*IF(MOD(Calculator!$B$37/Calculator!$F$22,1)&lt;0.5,-1,1))^2)/SQRT(((50*POWER(80,POWER(COS(PI()*MOD(Calculator!$B$37/Calculator!$F$22,1)),2))+MIN(500,MAX(30,100*EXP(-0.3*'VSWR Calculator'!$C$24)*(1+3*ABS(MOD('VSWR Calculator'!$C$23/Calculator!$F$22/2,1)-0.5))))/'VSWR Calculator'!$C$25)+$C80)^2+(1500*ABS(SIN(2*PI()*MOD(Calculator!$B$37/Calculator!$F$22,1)))*IF(MOD(Calculator!$B$37/Calculator!$F$22,1)&lt;0.5,-1,1))^2))/(1-SQRT(((50*POWER(80,POWER(COS(PI()*MOD(Calculator!$B$37/Calculator!$F$22,1)),2))+MIN(500,MAX(30,100*EXP(-0.3*'VSWR Calculator'!$C$24)*(1+3*ABS(MOD('VSWR Calculator'!$C$23/Calculator!$F$22/2,1)-0.5))))/'VSWR Calculator'!$C$25)-$C80)^2+(1500*ABS(SIN(2*PI()*MOD(Calculator!$B$37/Calculator!$F$22,1)))*IF(MOD(Calculator!$B$37/Calculator!$F$22,1)&lt;0.5,-1,1))^2)/SQRT(((50*POWER(80,POWER(COS(PI()*MOD(Calculator!$B$37/Calculator!$F$22,1)),2))+MIN(500,MAX(30,100*EXP(-0.3*'VSWR Calculator'!$C$24)*(1+3*ABS(MOD('VSWR Calculator'!$C$23/Calculator!$F$22/2,1)-0.5))))/'VSWR Calculator'!$C$25)+$C80)^2+(1500*ABS(SIN(2*PI()*MOD(Calculator!$B$37/Calculator!$F$22,1)))*IF(MOD(Calculator!$B$37/Calculator!$F$22,1)&lt;0.5,-1,1))^2)),2))</f>
        <v>—</v>
      </c>
      <c r="HY80" s="253" t="n">
        <f aca="false">IFERROR(ROUND((IF(ISNUMBER(HN80),HN80,0)+IF(ISNUMBER(HO80),HO80,0)+IF(ISNUMBER(HP80),HP80,0)+IF(ISNUMBER(HQ80),HQ80,0)+IF(ISNUMBER(HR80),HR80,0)+IF(ISNUMBER(HS80),HS80,0)+IF(ISNUMBER(HT80),HT80,0)+IF(ISNUMBER(HU80),HU80,0)+IF(ISNUMBER(HV80),HV80,0)+IF(ISNUMBER(HW80),HW80,0)+IF(ISNUMBER(HX80),HX80,0))/(IF(ISNUMBER(HN80),1,0)+IF(ISNUMBER(HO80),1,0)+IF(ISNUMBER(HP80),1,0)+IF(ISNUMBER(HQ80),1,0)+IF(ISNUMBER(HR80),1,0)+IF(ISNUMBER(HS80),1,0)+IF(ISNUMBER(HT80),1,0)+IF(ISNUMBER(HU80),1,0)+IF(ISNUMBER(HV80),1,0)+IF(ISNUMBER(HW80),1,0)+IF(ISNUMBER(HX80),1,0)),4),"")</f>
        <v>7.87</v>
      </c>
      <c r="HZ80" s="253" t="str">
        <f aca="false">IF(OR(Calculator!$E$12&lt;&gt;"YES",Calculator!$B$38&lt;Calculator!$G$12),"—",ROUND((1+SQRT(((50*POWER(80,POWER(COS(PI()*MOD(Calculator!$B$38/Calculator!$F$12,1)),2))+MIN(500,MAX(30,100*EXP(-0.3*'VSWR Calculator'!$C$24)*(1+3*ABS(MOD('VSWR Calculator'!$C$23/Calculator!$F$12/2,1)-0.5))))/'VSWR Calculator'!$C$25)-$C80)^2+(1500*ABS(SIN(2*PI()*MOD(Calculator!$B$38/Calculator!$F$12,1)))*IF(MOD(Calculator!$B$38/Calculator!$F$12,1)&lt;0.5,-1,1))^2)/SQRT(((50*POWER(80,POWER(COS(PI()*MOD(Calculator!$B$38/Calculator!$F$12,1)),2))+MIN(500,MAX(30,100*EXP(-0.3*'VSWR Calculator'!$C$24)*(1+3*ABS(MOD('VSWR Calculator'!$C$23/Calculator!$F$12/2,1)-0.5))))/'VSWR Calculator'!$C$25)+$C80)^2+(1500*ABS(SIN(2*PI()*MOD(Calculator!$B$38/Calculator!$F$12,1)))*IF(MOD(Calculator!$B$38/Calculator!$F$12,1)&lt;0.5,-1,1))^2))/(1-SQRT(((50*POWER(80,POWER(COS(PI()*MOD(Calculator!$B$38/Calculator!$F$12,1)),2))+MIN(500,MAX(30,100*EXP(-0.3*'VSWR Calculator'!$C$24)*(1+3*ABS(MOD('VSWR Calculator'!$C$23/Calculator!$F$12/2,1)-0.5))))/'VSWR Calculator'!$C$25)-$C80)^2+(1500*ABS(SIN(2*PI()*MOD(Calculator!$B$38/Calculator!$F$12,1)))*IF(MOD(Calculator!$B$38/Calculator!$F$12,1)&lt;0.5,-1,1))^2)/SQRT(((50*POWER(80,POWER(COS(PI()*MOD(Calculator!$B$38/Calculator!$F$12,1)),2))+MIN(500,MAX(30,100*EXP(-0.3*'VSWR Calculator'!$C$24)*(1+3*ABS(MOD('VSWR Calculator'!$C$23/Calculator!$F$12/2,1)-0.5))))/'VSWR Calculator'!$C$25)+$C80)^2+(1500*ABS(SIN(2*PI()*MOD(Calculator!$B$38/Calculator!$F$12,1)))*IF(MOD(Calculator!$B$38/Calculator!$F$12,1)&lt;0.5,-1,1))^2)),2))</f>
        <v>—</v>
      </c>
      <c r="IA80" s="253" t="str">
        <f aca="false">IF(OR(Calculator!$E$13&lt;&gt;"YES",Calculator!$B$38&lt;Calculator!$G$13),"—",ROUND((1+SQRT(((50*POWER(80,POWER(COS(PI()*MOD(Calculator!$B$38/Calculator!$F$13,1)),2))+MIN(500,MAX(30,100*EXP(-0.3*'VSWR Calculator'!$C$24)*(1+3*ABS(MOD('VSWR Calculator'!$C$23/Calculator!$F$13/2,1)-0.5))))/'VSWR Calculator'!$C$25)-$C80)^2+(1500*ABS(SIN(2*PI()*MOD(Calculator!$B$38/Calculator!$F$13,1)))*IF(MOD(Calculator!$B$38/Calculator!$F$13,1)&lt;0.5,-1,1))^2)/SQRT(((50*POWER(80,POWER(COS(PI()*MOD(Calculator!$B$38/Calculator!$F$13,1)),2))+MIN(500,MAX(30,100*EXP(-0.3*'VSWR Calculator'!$C$24)*(1+3*ABS(MOD('VSWR Calculator'!$C$23/Calculator!$F$13/2,1)-0.5))))/'VSWR Calculator'!$C$25)+$C80)^2+(1500*ABS(SIN(2*PI()*MOD(Calculator!$B$38/Calculator!$F$13,1)))*IF(MOD(Calculator!$B$38/Calculator!$F$13,1)&lt;0.5,-1,1))^2))/(1-SQRT(((50*POWER(80,POWER(COS(PI()*MOD(Calculator!$B$38/Calculator!$F$13,1)),2))+MIN(500,MAX(30,100*EXP(-0.3*'VSWR Calculator'!$C$24)*(1+3*ABS(MOD('VSWR Calculator'!$C$23/Calculator!$F$13/2,1)-0.5))))/'VSWR Calculator'!$C$25)-$C80)^2+(1500*ABS(SIN(2*PI()*MOD(Calculator!$B$38/Calculator!$F$13,1)))*IF(MOD(Calculator!$B$38/Calculator!$F$13,1)&lt;0.5,-1,1))^2)/SQRT(((50*POWER(80,POWER(COS(PI()*MOD(Calculator!$B$38/Calculator!$F$13,1)),2))+MIN(500,MAX(30,100*EXP(-0.3*'VSWR Calculator'!$C$24)*(1+3*ABS(MOD('VSWR Calculator'!$C$23/Calculator!$F$13/2,1)-0.5))))/'VSWR Calculator'!$C$25)+$C80)^2+(1500*ABS(SIN(2*PI()*MOD(Calculator!$B$38/Calculator!$F$13,1)))*IF(MOD(Calculator!$B$38/Calculator!$F$13,1)&lt;0.5,-1,1))^2)),2))</f>
        <v>—</v>
      </c>
      <c r="IB80" s="253" t="str">
        <f aca="false">IF(OR(Calculator!$E$14&lt;&gt;"YES",Calculator!$B$38&lt;Calculator!$G$14),"—",ROUND((1+SQRT(((50*POWER(80,POWER(COS(PI()*MOD(Calculator!$B$38/Calculator!$F$14,1)),2))+MIN(500,MAX(30,100*EXP(-0.3*'VSWR Calculator'!$C$24)*(1+3*ABS(MOD('VSWR Calculator'!$C$23/Calculator!$F$14/2,1)-0.5))))/'VSWR Calculator'!$C$25)-$C80)^2+(1500*ABS(SIN(2*PI()*MOD(Calculator!$B$38/Calculator!$F$14,1)))*IF(MOD(Calculator!$B$38/Calculator!$F$14,1)&lt;0.5,-1,1))^2)/SQRT(((50*POWER(80,POWER(COS(PI()*MOD(Calculator!$B$38/Calculator!$F$14,1)),2))+MIN(500,MAX(30,100*EXP(-0.3*'VSWR Calculator'!$C$24)*(1+3*ABS(MOD('VSWR Calculator'!$C$23/Calculator!$F$14/2,1)-0.5))))/'VSWR Calculator'!$C$25)+$C80)^2+(1500*ABS(SIN(2*PI()*MOD(Calculator!$B$38/Calculator!$F$14,1)))*IF(MOD(Calculator!$B$38/Calculator!$F$14,1)&lt;0.5,-1,1))^2))/(1-SQRT(((50*POWER(80,POWER(COS(PI()*MOD(Calculator!$B$38/Calculator!$F$14,1)),2))+MIN(500,MAX(30,100*EXP(-0.3*'VSWR Calculator'!$C$24)*(1+3*ABS(MOD('VSWR Calculator'!$C$23/Calculator!$F$14/2,1)-0.5))))/'VSWR Calculator'!$C$25)-$C80)^2+(1500*ABS(SIN(2*PI()*MOD(Calculator!$B$38/Calculator!$F$14,1)))*IF(MOD(Calculator!$B$38/Calculator!$F$14,1)&lt;0.5,-1,1))^2)/SQRT(((50*POWER(80,POWER(COS(PI()*MOD(Calculator!$B$38/Calculator!$F$14,1)),2))+MIN(500,MAX(30,100*EXP(-0.3*'VSWR Calculator'!$C$24)*(1+3*ABS(MOD('VSWR Calculator'!$C$23/Calculator!$F$14/2,1)-0.5))))/'VSWR Calculator'!$C$25)+$C80)^2+(1500*ABS(SIN(2*PI()*MOD(Calculator!$B$38/Calculator!$F$14,1)))*IF(MOD(Calculator!$B$38/Calculator!$F$14,1)&lt;0.5,-1,1))^2)),2))</f>
        <v>—</v>
      </c>
      <c r="IC80" s="253" t="n">
        <f aca="false">IF(OR(Calculator!$E$15&lt;&gt;"YES",Calculator!$B$38&lt;Calculator!$G$15),"—",ROUND((1+SQRT(((50*POWER(80,POWER(COS(PI()*MOD(Calculator!$B$38/Calculator!$F$15,1)),2))+MIN(500,MAX(30,100*EXP(-0.3*'VSWR Calculator'!$C$24)*(1+3*ABS(MOD('VSWR Calculator'!$C$23/Calculator!$F$15/2,1)-0.5))))/'VSWR Calculator'!$C$25)-$C80)^2+(1500*ABS(SIN(2*PI()*MOD(Calculator!$B$38/Calculator!$F$15,1)))*IF(MOD(Calculator!$B$38/Calculator!$F$15,1)&lt;0.5,-1,1))^2)/SQRT(((50*POWER(80,POWER(COS(PI()*MOD(Calculator!$B$38/Calculator!$F$15,1)),2))+MIN(500,MAX(30,100*EXP(-0.3*'VSWR Calculator'!$C$24)*(1+3*ABS(MOD('VSWR Calculator'!$C$23/Calculator!$F$15/2,1)-0.5))))/'VSWR Calculator'!$C$25)+$C80)^2+(1500*ABS(SIN(2*PI()*MOD(Calculator!$B$38/Calculator!$F$15,1)))*IF(MOD(Calculator!$B$38/Calculator!$F$15,1)&lt;0.5,-1,1))^2))/(1-SQRT(((50*POWER(80,POWER(COS(PI()*MOD(Calculator!$B$38/Calculator!$F$15,1)),2))+MIN(500,MAX(30,100*EXP(-0.3*'VSWR Calculator'!$C$24)*(1+3*ABS(MOD('VSWR Calculator'!$C$23/Calculator!$F$15/2,1)-0.5))))/'VSWR Calculator'!$C$25)-$C80)^2+(1500*ABS(SIN(2*PI()*MOD(Calculator!$B$38/Calculator!$F$15,1)))*IF(MOD(Calculator!$B$38/Calculator!$F$15,1)&lt;0.5,-1,1))^2)/SQRT(((50*POWER(80,POWER(COS(PI()*MOD(Calculator!$B$38/Calculator!$F$15,1)),2))+MIN(500,MAX(30,100*EXP(-0.3*'VSWR Calculator'!$C$24)*(1+3*ABS(MOD('VSWR Calculator'!$C$23/Calculator!$F$15/2,1)-0.5))))/'VSWR Calculator'!$C$25)+$C80)^2+(1500*ABS(SIN(2*PI()*MOD(Calculator!$B$38/Calculator!$F$15,1)))*IF(MOD(Calculator!$B$38/Calculator!$F$15,1)&lt;0.5,-1,1))^2)),2))</f>
        <v>2.14</v>
      </c>
      <c r="ID80" s="253" t="str">
        <f aca="false">IF(OR(Calculator!$E$16&lt;&gt;"YES",Calculator!$B$38&lt;Calculator!$G$16),"—",ROUND((1+SQRT(((50*POWER(80,POWER(COS(PI()*MOD(Calculator!$B$38/Calculator!$F$16,1)),2))+MIN(500,MAX(30,100*EXP(-0.3*'VSWR Calculator'!$C$24)*(1+3*ABS(MOD('VSWR Calculator'!$C$23/Calculator!$F$16/2,1)-0.5))))/'VSWR Calculator'!$C$25)-$C80)^2+(1500*ABS(SIN(2*PI()*MOD(Calculator!$B$38/Calculator!$F$16,1)))*IF(MOD(Calculator!$B$38/Calculator!$F$16,1)&lt;0.5,-1,1))^2)/SQRT(((50*POWER(80,POWER(COS(PI()*MOD(Calculator!$B$38/Calculator!$F$16,1)),2))+MIN(500,MAX(30,100*EXP(-0.3*'VSWR Calculator'!$C$24)*(1+3*ABS(MOD('VSWR Calculator'!$C$23/Calculator!$F$16/2,1)-0.5))))/'VSWR Calculator'!$C$25)+$C80)^2+(1500*ABS(SIN(2*PI()*MOD(Calculator!$B$38/Calculator!$F$16,1)))*IF(MOD(Calculator!$B$38/Calculator!$F$16,1)&lt;0.5,-1,1))^2))/(1-SQRT(((50*POWER(80,POWER(COS(PI()*MOD(Calculator!$B$38/Calculator!$F$16,1)),2))+MIN(500,MAX(30,100*EXP(-0.3*'VSWR Calculator'!$C$24)*(1+3*ABS(MOD('VSWR Calculator'!$C$23/Calculator!$F$16/2,1)-0.5))))/'VSWR Calculator'!$C$25)-$C80)^2+(1500*ABS(SIN(2*PI()*MOD(Calculator!$B$38/Calculator!$F$16,1)))*IF(MOD(Calculator!$B$38/Calculator!$F$16,1)&lt;0.5,-1,1))^2)/SQRT(((50*POWER(80,POWER(COS(PI()*MOD(Calculator!$B$38/Calculator!$F$16,1)),2))+MIN(500,MAX(30,100*EXP(-0.3*'VSWR Calculator'!$C$24)*(1+3*ABS(MOD('VSWR Calculator'!$C$23/Calculator!$F$16/2,1)-0.5))))/'VSWR Calculator'!$C$25)+$C80)^2+(1500*ABS(SIN(2*PI()*MOD(Calculator!$B$38/Calculator!$F$16,1)))*IF(MOD(Calculator!$B$38/Calculator!$F$16,1)&lt;0.5,-1,1))^2)),2))</f>
        <v>—</v>
      </c>
      <c r="IE80" s="253" t="n">
        <f aca="false">IF(OR(Calculator!$E$17&lt;&gt;"YES",Calculator!$B$38&lt;Calculator!$G$17),"—",ROUND((1+SQRT(((50*POWER(80,POWER(COS(PI()*MOD(Calculator!$B$38/Calculator!$F$17,1)),2))+MIN(500,MAX(30,100*EXP(-0.3*'VSWR Calculator'!$C$24)*(1+3*ABS(MOD('VSWR Calculator'!$C$23/Calculator!$F$17/2,1)-0.5))))/'VSWR Calculator'!$C$25)-$C80)^2+(1500*ABS(SIN(2*PI()*MOD(Calculator!$B$38/Calculator!$F$17,1)))*IF(MOD(Calculator!$B$38/Calculator!$F$17,1)&lt;0.5,-1,1))^2)/SQRT(((50*POWER(80,POWER(COS(PI()*MOD(Calculator!$B$38/Calculator!$F$17,1)),2))+MIN(500,MAX(30,100*EXP(-0.3*'VSWR Calculator'!$C$24)*(1+3*ABS(MOD('VSWR Calculator'!$C$23/Calculator!$F$17/2,1)-0.5))))/'VSWR Calculator'!$C$25)+$C80)^2+(1500*ABS(SIN(2*PI()*MOD(Calculator!$B$38/Calculator!$F$17,1)))*IF(MOD(Calculator!$B$38/Calculator!$F$17,1)&lt;0.5,-1,1))^2))/(1-SQRT(((50*POWER(80,POWER(COS(PI()*MOD(Calculator!$B$38/Calculator!$F$17,1)),2))+MIN(500,MAX(30,100*EXP(-0.3*'VSWR Calculator'!$C$24)*(1+3*ABS(MOD('VSWR Calculator'!$C$23/Calculator!$F$17/2,1)-0.5))))/'VSWR Calculator'!$C$25)-$C80)^2+(1500*ABS(SIN(2*PI()*MOD(Calculator!$B$38/Calculator!$F$17,1)))*IF(MOD(Calculator!$B$38/Calculator!$F$17,1)&lt;0.5,-1,1))^2)/SQRT(((50*POWER(80,POWER(COS(PI()*MOD(Calculator!$B$38/Calculator!$F$17,1)),2))+MIN(500,MAX(30,100*EXP(-0.3*'VSWR Calculator'!$C$24)*(1+3*ABS(MOD('VSWR Calculator'!$C$23/Calculator!$F$17/2,1)-0.5))))/'VSWR Calculator'!$C$25)+$C80)^2+(1500*ABS(SIN(2*PI()*MOD(Calculator!$B$38/Calculator!$F$17,1)))*IF(MOD(Calculator!$B$38/Calculator!$F$17,1)&lt;0.5,-1,1))^2)),2))</f>
        <v>16.3</v>
      </c>
      <c r="IF80" s="253" t="str">
        <f aca="false">IF(OR(Calculator!$E$18&lt;&gt;"YES",Calculator!$B$38&lt;Calculator!$G$18),"—",ROUND((1+SQRT(((50*POWER(80,POWER(COS(PI()*MOD(Calculator!$B$38/Calculator!$F$18,1)),2))+MIN(500,MAX(30,100*EXP(-0.3*'VSWR Calculator'!$C$24)*(1+3*ABS(MOD('VSWR Calculator'!$C$23/Calculator!$F$18/2,1)-0.5))))/'VSWR Calculator'!$C$25)-$C80)^2+(1500*ABS(SIN(2*PI()*MOD(Calculator!$B$38/Calculator!$F$18,1)))*IF(MOD(Calculator!$B$38/Calculator!$F$18,1)&lt;0.5,-1,1))^2)/SQRT(((50*POWER(80,POWER(COS(PI()*MOD(Calculator!$B$38/Calculator!$F$18,1)),2))+MIN(500,MAX(30,100*EXP(-0.3*'VSWR Calculator'!$C$24)*(1+3*ABS(MOD('VSWR Calculator'!$C$23/Calculator!$F$18/2,1)-0.5))))/'VSWR Calculator'!$C$25)+$C80)^2+(1500*ABS(SIN(2*PI()*MOD(Calculator!$B$38/Calculator!$F$18,1)))*IF(MOD(Calculator!$B$38/Calculator!$F$18,1)&lt;0.5,-1,1))^2))/(1-SQRT(((50*POWER(80,POWER(COS(PI()*MOD(Calculator!$B$38/Calculator!$F$18,1)),2))+MIN(500,MAX(30,100*EXP(-0.3*'VSWR Calculator'!$C$24)*(1+3*ABS(MOD('VSWR Calculator'!$C$23/Calculator!$F$18/2,1)-0.5))))/'VSWR Calculator'!$C$25)-$C80)^2+(1500*ABS(SIN(2*PI()*MOD(Calculator!$B$38/Calculator!$F$18,1)))*IF(MOD(Calculator!$B$38/Calculator!$F$18,1)&lt;0.5,-1,1))^2)/SQRT(((50*POWER(80,POWER(COS(PI()*MOD(Calculator!$B$38/Calculator!$F$18,1)),2))+MIN(500,MAX(30,100*EXP(-0.3*'VSWR Calculator'!$C$24)*(1+3*ABS(MOD('VSWR Calculator'!$C$23/Calculator!$F$18/2,1)-0.5))))/'VSWR Calculator'!$C$25)+$C80)^2+(1500*ABS(SIN(2*PI()*MOD(Calculator!$B$38/Calculator!$F$18,1)))*IF(MOD(Calculator!$B$38/Calculator!$F$18,1)&lt;0.5,-1,1))^2)),2))</f>
        <v>—</v>
      </c>
      <c r="IG80" s="253" t="str">
        <f aca="false">IF(OR(Calculator!$E$19&lt;&gt;"YES",Calculator!$B$38&lt;Calculator!$G$19),"—",ROUND((1+SQRT(((50*POWER(80,POWER(COS(PI()*MOD(Calculator!$B$38/Calculator!$F$19,1)),2))+MIN(500,MAX(30,100*EXP(-0.3*'VSWR Calculator'!$C$24)*(1+3*ABS(MOD('VSWR Calculator'!$C$23/Calculator!$F$19/2,1)-0.5))))/'VSWR Calculator'!$C$25)-$C80)^2+(1500*ABS(SIN(2*PI()*MOD(Calculator!$B$38/Calculator!$F$19,1)))*IF(MOD(Calculator!$B$38/Calculator!$F$19,1)&lt;0.5,-1,1))^2)/SQRT(((50*POWER(80,POWER(COS(PI()*MOD(Calculator!$B$38/Calculator!$F$19,1)),2))+MIN(500,MAX(30,100*EXP(-0.3*'VSWR Calculator'!$C$24)*(1+3*ABS(MOD('VSWR Calculator'!$C$23/Calculator!$F$19/2,1)-0.5))))/'VSWR Calculator'!$C$25)+$C80)^2+(1500*ABS(SIN(2*PI()*MOD(Calculator!$B$38/Calculator!$F$19,1)))*IF(MOD(Calculator!$B$38/Calculator!$F$19,1)&lt;0.5,-1,1))^2))/(1-SQRT(((50*POWER(80,POWER(COS(PI()*MOD(Calculator!$B$38/Calculator!$F$19,1)),2))+MIN(500,MAX(30,100*EXP(-0.3*'VSWR Calculator'!$C$24)*(1+3*ABS(MOD('VSWR Calculator'!$C$23/Calculator!$F$19/2,1)-0.5))))/'VSWR Calculator'!$C$25)-$C80)^2+(1500*ABS(SIN(2*PI()*MOD(Calculator!$B$38/Calculator!$F$19,1)))*IF(MOD(Calculator!$B$38/Calculator!$F$19,1)&lt;0.5,-1,1))^2)/SQRT(((50*POWER(80,POWER(COS(PI()*MOD(Calculator!$B$38/Calculator!$F$19,1)),2))+MIN(500,MAX(30,100*EXP(-0.3*'VSWR Calculator'!$C$24)*(1+3*ABS(MOD('VSWR Calculator'!$C$23/Calculator!$F$19/2,1)-0.5))))/'VSWR Calculator'!$C$25)+$C80)^2+(1500*ABS(SIN(2*PI()*MOD(Calculator!$B$38/Calculator!$F$19,1)))*IF(MOD(Calculator!$B$38/Calculator!$F$19,1)&lt;0.5,-1,1))^2)),2))</f>
        <v>—</v>
      </c>
      <c r="IH80" s="253" t="str">
        <f aca="false">IF(OR(Calculator!$E$20&lt;&gt;"YES",Calculator!$B$38&lt;Calculator!$G$20),"—",ROUND((1+SQRT(((50*POWER(80,POWER(COS(PI()*MOD(Calculator!$B$38/Calculator!$F$20,1)),2))+MIN(500,MAX(30,100*EXP(-0.3*'VSWR Calculator'!$C$24)*(1+3*ABS(MOD('VSWR Calculator'!$C$23/Calculator!$F$20/2,1)-0.5))))/'VSWR Calculator'!$C$25)-$C80)^2+(1500*ABS(SIN(2*PI()*MOD(Calculator!$B$38/Calculator!$F$20,1)))*IF(MOD(Calculator!$B$38/Calculator!$F$20,1)&lt;0.5,-1,1))^2)/SQRT(((50*POWER(80,POWER(COS(PI()*MOD(Calculator!$B$38/Calculator!$F$20,1)),2))+MIN(500,MAX(30,100*EXP(-0.3*'VSWR Calculator'!$C$24)*(1+3*ABS(MOD('VSWR Calculator'!$C$23/Calculator!$F$20/2,1)-0.5))))/'VSWR Calculator'!$C$25)+$C80)^2+(1500*ABS(SIN(2*PI()*MOD(Calculator!$B$38/Calculator!$F$20,1)))*IF(MOD(Calculator!$B$38/Calculator!$F$20,1)&lt;0.5,-1,1))^2))/(1-SQRT(((50*POWER(80,POWER(COS(PI()*MOD(Calculator!$B$38/Calculator!$F$20,1)),2))+MIN(500,MAX(30,100*EXP(-0.3*'VSWR Calculator'!$C$24)*(1+3*ABS(MOD('VSWR Calculator'!$C$23/Calculator!$F$20/2,1)-0.5))))/'VSWR Calculator'!$C$25)-$C80)^2+(1500*ABS(SIN(2*PI()*MOD(Calculator!$B$38/Calculator!$F$20,1)))*IF(MOD(Calculator!$B$38/Calculator!$F$20,1)&lt;0.5,-1,1))^2)/SQRT(((50*POWER(80,POWER(COS(PI()*MOD(Calculator!$B$38/Calculator!$F$20,1)),2))+MIN(500,MAX(30,100*EXP(-0.3*'VSWR Calculator'!$C$24)*(1+3*ABS(MOD('VSWR Calculator'!$C$23/Calculator!$F$20/2,1)-0.5))))/'VSWR Calculator'!$C$25)+$C80)^2+(1500*ABS(SIN(2*PI()*MOD(Calculator!$B$38/Calculator!$F$20,1)))*IF(MOD(Calculator!$B$38/Calculator!$F$20,1)&lt;0.5,-1,1))^2)),2))</f>
        <v>—</v>
      </c>
      <c r="II80" s="253" t="str">
        <f aca="false">IF(OR(Calculator!$E$21&lt;&gt;"YES",Calculator!$B$38&lt;Calculator!$G$21),"—",ROUND((1+SQRT(((50*POWER(80,POWER(COS(PI()*MOD(Calculator!$B$38/Calculator!$F$21,1)),2))+MIN(500,MAX(30,100*EXP(-0.3*'VSWR Calculator'!$C$24)*(1+3*ABS(MOD('VSWR Calculator'!$C$23/Calculator!$F$21/2,1)-0.5))))/'VSWR Calculator'!$C$25)-$C80)^2+(1500*ABS(SIN(2*PI()*MOD(Calculator!$B$38/Calculator!$F$21,1)))*IF(MOD(Calculator!$B$38/Calculator!$F$21,1)&lt;0.5,-1,1))^2)/SQRT(((50*POWER(80,POWER(COS(PI()*MOD(Calculator!$B$38/Calculator!$F$21,1)),2))+MIN(500,MAX(30,100*EXP(-0.3*'VSWR Calculator'!$C$24)*(1+3*ABS(MOD('VSWR Calculator'!$C$23/Calculator!$F$21/2,1)-0.5))))/'VSWR Calculator'!$C$25)+$C80)^2+(1500*ABS(SIN(2*PI()*MOD(Calculator!$B$38/Calculator!$F$21,1)))*IF(MOD(Calculator!$B$38/Calculator!$F$21,1)&lt;0.5,-1,1))^2))/(1-SQRT(((50*POWER(80,POWER(COS(PI()*MOD(Calculator!$B$38/Calculator!$F$21,1)),2))+MIN(500,MAX(30,100*EXP(-0.3*'VSWR Calculator'!$C$24)*(1+3*ABS(MOD('VSWR Calculator'!$C$23/Calculator!$F$21/2,1)-0.5))))/'VSWR Calculator'!$C$25)-$C80)^2+(1500*ABS(SIN(2*PI()*MOD(Calculator!$B$38/Calculator!$F$21,1)))*IF(MOD(Calculator!$B$38/Calculator!$F$21,1)&lt;0.5,-1,1))^2)/SQRT(((50*POWER(80,POWER(COS(PI()*MOD(Calculator!$B$38/Calculator!$F$21,1)),2))+MIN(500,MAX(30,100*EXP(-0.3*'VSWR Calculator'!$C$24)*(1+3*ABS(MOD('VSWR Calculator'!$C$23/Calculator!$F$21/2,1)-0.5))))/'VSWR Calculator'!$C$25)+$C80)^2+(1500*ABS(SIN(2*PI()*MOD(Calculator!$B$38/Calculator!$F$21,1)))*IF(MOD(Calculator!$B$38/Calculator!$F$21,1)&lt;0.5,-1,1))^2)),2))</f>
        <v>—</v>
      </c>
      <c r="IJ80" s="253" t="str">
        <f aca="false">IF(OR(Calculator!$E$22&lt;&gt;"YES",Calculator!$B$38&lt;Calculator!$G$22),"—",ROUND((1+SQRT(((50*POWER(80,POWER(COS(PI()*MOD(Calculator!$B$38/Calculator!$F$22,1)),2))+MIN(500,MAX(30,100*EXP(-0.3*'VSWR Calculator'!$C$24)*(1+3*ABS(MOD('VSWR Calculator'!$C$23/Calculator!$F$22/2,1)-0.5))))/'VSWR Calculator'!$C$25)-$C80)^2+(1500*ABS(SIN(2*PI()*MOD(Calculator!$B$38/Calculator!$F$22,1)))*IF(MOD(Calculator!$B$38/Calculator!$F$22,1)&lt;0.5,-1,1))^2)/SQRT(((50*POWER(80,POWER(COS(PI()*MOD(Calculator!$B$38/Calculator!$F$22,1)),2))+MIN(500,MAX(30,100*EXP(-0.3*'VSWR Calculator'!$C$24)*(1+3*ABS(MOD('VSWR Calculator'!$C$23/Calculator!$F$22/2,1)-0.5))))/'VSWR Calculator'!$C$25)+$C80)^2+(1500*ABS(SIN(2*PI()*MOD(Calculator!$B$38/Calculator!$F$22,1)))*IF(MOD(Calculator!$B$38/Calculator!$F$22,1)&lt;0.5,-1,1))^2))/(1-SQRT(((50*POWER(80,POWER(COS(PI()*MOD(Calculator!$B$38/Calculator!$F$22,1)),2))+MIN(500,MAX(30,100*EXP(-0.3*'VSWR Calculator'!$C$24)*(1+3*ABS(MOD('VSWR Calculator'!$C$23/Calculator!$F$22/2,1)-0.5))))/'VSWR Calculator'!$C$25)-$C80)^2+(1500*ABS(SIN(2*PI()*MOD(Calculator!$B$38/Calculator!$F$22,1)))*IF(MOD(Calculator!$B$38/Calculator!$F$22,1)&lt;0.5,-1,1))^2)/SQRT(((50*POWER(80,POWER(COS(PI()*MOD(Calculator!$B$38/Calculator!$F$22,1)),2))+MIN(500,MAX(30,100*EXP(-0.3*'VSWR Calculator'!$C$24)*(1+3*ABS(MOD('VSWR Calculator'!$C$23/Calculator!$F$22/2,1)-0.5))))/'VSWR Calculator'!$C$25)+$C80)^2+(1500*ABS(SIN(2*PI()*MOD(Calculator!$B$38/Calculator!$F$22,1)))*IF(MOD(Calculator!$B$38/Calculator!$F$22,1)&lt;0.5,-1,1))^2)),2))</f>
        <v>—</v>
      </c>
      <c r="IK80" s="253" t="n">
        <f aca="false">IFERROR(ROUND((IF(ISNUMBER(HZ80),HZ80,0)+IF(ISNUMBER(IA80),IA80,0)+IF(ISNUMBER(IB80),IB80,0)+IF(ISNUMBER(IC80),IC80,0)+IF(ISNUMBER(ID80),ID80,0)+IF(ISNUMBER(IE80),IE80,0)+IF(ISNUMBER(IF80),IF80,0)+IF(ISNUMBER(IG80),IG80,0)+IF(ISNUMBER(IH80),IH80,0)+IF(ISNUMBER(II80),II80,0)+IF(ISNUMBER(IJ80),IJ80,0))/(IF(ISNUMBER(HZ80),1,0)+IF(ISNUMBER(IA80),1,0)+IF(ISNUMBER(IB80),1,0)+IF(ISNUMBER(IC80),1,0)+IF(ISNUMBER(ID80),1,0)+IF(ISNUMBER(IE80),1,0)+IF(ISNUMBER(IF80),1,0)+IF(ISNUMBER(IG80),1,0)+IF(ISNUMBER(IH80),1,0)+IF(ISNUMBER(II80),1,0)+IF(ISNUMBER(IJ80),1,0)),4),"")</f>
        <v>9.22</v>
      </c>
    </row>
    <row r="81" customFormat="false" ht="15" hidden="false" customHeight="true" outlineLevel="0" collapsed="false">
      <c r="A81" s="261" t="s">
        <v>523</v>
      </c>
      <c r="B81" s="261" t="s">
        <v>339</v>
      </c>
      <c r="C81" s="265" t="n">
        <v>2350</v>
      </c>
      <c r="D81" s="266" t="str">
        <f aca="false">IF(OR(Calculator!$E$12&lt;&gt;"YES",Calculator!$B$29&lt;Calculator!$G$12),"—",ROUND((1+SQRT(((50*POWER(80,POWER(COS(PI()*MOD(Calculator!$B$29/Calculator!$F$12,1)),2))-$C81)^2+(1500*ABS(SIN(2*PI()*MOD(Calculator!$B$29/Calculator!$F$12,1)))*IF(MOD(Calculator!$B$29/Calculator!$F$12,1)&lt;0.5,-1,1))^2)/((50*POWER(80,POWER(COS(PI()*MOD(Calculator!$B$29/Calculator!$F$12,1)),2))+$C81)^2+(1500*ABS(SIN(2*PI()*MOD(Calculator!$B$29/Calculator!$F$12,1)))*IF(MOD(Calculator!$B$29/Calculator!$F$12,1)&lt;0.5,-1,1))^2)))/(1-SQRT(((50*POWER(80,POWER(COS(PI()*MOD(Calculator!$B$29/Calculator!$F$12,1)),2))-$C81)^2+(1500*ABS(SIN(2*PI()*MOD(Calculator!$B$29/Calculator!$F$12,1)))*IF(MOD(Calculator!$B$29/Calculator!$F$12,1)&lt;0.5,-1,1))^2)/((50*POWER(80,POWER(COS(PI()*MOD(Calculator!$B$29/Calculator!$F$12,1)),2))+$C81)^2+(1500*ABS(SIN(2*PI()*MOD(Calculator!$B$29/Calculator!$F$12,1)))*IF(MOD(Calculator!$B$29/Calculator!$F$12,1)&lt;0.5,-1,1))^2))),2))</f>
        <v>—</v>
      </c>
      <c r="E81" s="266" t="str">
        <f aca="false">IF(OR(Calculator!$E$13&lt;&gt;"YES",Calculator!$B$29&lt;Calculator!$G$13),"—",ROUND((1+SQRT(((50*POWER(80,POWER(COS(PI()*MOD(Calculator!$B$29/Calculator!$F$13,1)),2))-$C81)^2+(1500*ABS(SIN(2*PI()*MOD(Calculator!$B$29/Calculator!$F$13,1)))*IF(MOD(Calculator!$B$29/Calculator!$F$13,1)&lt;0.5,-1,1))^2)/((50*POWER(80,POWER(COS(PI()*MOD(Calculator!$B$29/Calculator!$F$13,1)),2))+$C81)^2+(1500*ABS(SIN(2*PI()*MOD(Calculator!$B$29/Calculator!$F$13,1)))*IF(MOD(Calculator!$B$29/Calculator!$F$13,1)&lt;0.5,-1,1))^2)))/(1-SQRT(((50*POWER(80,POWER(COS(PI()*MOD(Calculator!$B$29/Calculator!$F$13,1)),2))-$C81)^2+(1500*ABS(SIN(2*PI()*MOD(Calculator!$B$29/Calculator!$F$13,1)))*IF(MOD(Calculator!$B$29/Calculator!$F$13,1)&lt;0.5,-1,1))^2)/((50*POWER(80,POWER(COS(PI()*MOD(Calculator!$B$29/Calculator!$F$13,1)),2))+$C81)^2+(1500*ABS(SIN(2*PI()*MOD(Calculator!$B$29/Calculator!$F$13,1)))*IF(MOD(Calculator!$B$29/Calculator!$F$13,1)&lt;0.5,-1,1))^2))),2))</f>
        <v>—</v>
      </c>
      <c r="F81" s="266" t="str">
        <f aca="false">IF(OR(Calculator!$E$14&lt;&gt;"YES",Calculator!$B$29&lt;Calculator!$G$14),"—",ROUND((1+SQRT(((50*POWER(80,POWER(COS(PI()*MOD(Calculator!$B$29/Calculator!$F$14,1)),2))-$C81)^2+(1500*ABS(SIN(2*PI()*MOD(Calculator!$B$29/Calculator!$F$14,1)))*IF(MOD(Calculator!$B$29/Calculator!$F$14,1)&lt;0.5,-1,1))^2)/((50*POWER(80,POWER(COS(PI()*MOD(Calculator!$B$29/Calculator!$F$14,1)),2))+$C81)^2+(1500*ABS(SIN(2*PI()*MOD(Calculator!$B$29/Calculator!$F$14,1)))*IF(MOD(Calculator!$B$29/Calculator!$F$14,1)&lt;0.5,-1,1))^2)))/(1-SQRT(((50*POWER(80,POWER(COS(PI()*MOD(Calculator!$B$29/Calculator!$F$14,1)),2))-$C81)^2+(1500*ABS(SIN(2*PI()*MOD(Calculator!$B$29/Calculator!$F$14,1)))*IF(MOD(Calculator!$B$29/Calculator!$F$14,1)&lt;0.5,-1,1))^2)/((50*POWER(80,POWER(COS(PI()*MOD(Calculator!$B$29/Calculator!$F$14,1)),2))+$C81)^2+(1500*ABS(SIN(2*PI()*MOD(Calculator!$B$29/Calculator!$F$14,1)))*IF(MOD(Calculator!$B$29/Calculator!$F$14,1)&lt;0.5,-1,1))^2))),2))</f>
        <v>—</v>
      </c>
      <c r="G81" s="266" t="n">
        <f aca="false">IF(OR(Calculator!$E$15&lt;&gt;"YES",Calculator!$B$29&lt;Calculator!$G$15),"—",ROUND((1+SQRT(((50*POWER(80,POWER(COS(PI()*MOD(Calculator!$B$29/Calculator!$F$15,1)),2))-$C81)^2+(1500*ABS(SIN(2*PI()*MOD(Calculator!$B$29/Calculator!$F$15,1)))*IF(MOD(Calculator!$B$29/Calculator!$F$15,1)&lt;0.5,-1,1))^2)/((50*POWER(80,POWER(COS(PI()*MOD(Calculator!$B$29/Calculator!$F$15,1)),2))+$C81)^2+(1500*ABS(SIN(2*PI()*MOD(Calculator!$B$29/Calculator!$F$15,1)))*IF(MOD(Calculator!$B$29/Calculator!$F$15,1)&lt;0.5,-1,1))^2)))/(1-SQRT(((50*POWER(80,POWER(COS(PI()*MOD(Calculator!$B$29/Calculator!$F$15,1)),2))-$C81)^2+(1500*ABS(SIN(2*PI()*MOD(Calculator!$B$29/Calculator!$F$15,1)))*IF(MOD(Calculator!$B$29/Calculator!$F$15,1)&lt;0.5,-1,1))^2)/((50*POWER(80,POWER(COS(PI()*MOD(Calculator!$B$29/Calculator!$F$15,1)),2))+$C81)^2+(1500*ABS(SIN(2*PI()*MOD(Calculator!$B$29/Calculator!$F$15,1)))*IF(MOD(Calculator!$B$29/Calculator!$F$15,1)&lt;0.5,-1,1))^2))),2))</f>
        <v>20.39</v>
      </c>
      <c r="H81" s="266" t="str">
        <f aca="false">IF(OR(Calculator!$E$16&lt;&gt;"YES",Calculator!$B$29&lt;Calculator!$G$16),"—",ROUND((1+SQRT(((50*POWER(80,POWER(COS(PI()*MOD(Calculator!$B$29/Calculator!$F$16,1)),2))-$C81)^2+(1500*ABS(SIN(2*PI()*MOD(Calculator!$B$29/Calculator!$F$16,1)))*IF(MOD(Calculator!$B$29/Calculator!$F$16,1)&lt;0.5,-1,1))^2)/((50*POWER(80,POWER(COS(PI()*MOD(Calculator!$B$29/Calculator!$F$16,1)),2))+$C81)^2+(1500*ABS(SIN(2*PI()*MOD(Calculator!$B$29/Calculator!$F$16,1)))*IF(MOD(Calculator!$B$29/Calculator!$F$16,1)&lt;0.5,-1,1))^2)))/(1-SQRT(((50*POWER(80,POWER(COS(PI()*MOD(Calculator!$B$29/Calculator!$F$16,1)),2))-$C81)^2+(1500*ABS(SIN(2*PI()*MOD(Calculator!$B$29/Calculator!$F$16,1)))*IF(MOD(Calculator!$B$29/Calculator!$F$16,1)&lt;0.5,-1,1))^2)/((50*POWER(80,POWER(COS(PI()*MOD(Calculator!$B$29/Calculator!$F$16,1)),2))+$C81)^2+(1500*ABS(SIN(2*PI()*MOD(Calculator!$B$29/Calculator!$F$16,1)))*IF(MOD(Calculator!$B$29/Calculator!$F$16,1)&lt;0.5,-1,1))^2))),2))</f>
        <v>—</v>
      </c>
      <c r="I81" s="266" t="n">
        <f aca="false">IF(OR(Calculator!$E$17&lt;&gt;"YES",Calculator!$B$29&lt;Calculator!$G$17),"—",ROUND((1+SQRT(((50*POWER(80,POWER(COS(PI()*MOD(Calculator!$B$29/Calculator!$F$17,1)),2))-$C81)^2+(1500*ABS(SIN(2*PI()*MOD(Calculator!$B$29/Calculator!$F$17,1)))*IF(MOD(Calculator!$B$29/Calculator!$F$17,1)&lt;0.5,-1,1))^2)/((50*POWER(80,POWER(COS(PI()*MOD(Calculator!$B$29/Calculator!$F$17,1)),2))+$C81)^2+(1500*ABS(SIN(2*PI()*MOD(Calculator!$B$29/Calculator!$F$17,1)))*IF(MOD(Calculator!$B$29/Calculator!$F$17,1)&lt;0.5,-1,1))^2)))/(1-SQRT(((50*POWER(80,POWER(COS(PI()*MOD(Calculator!$B$29/Calculator!$F$17,1)),2))-$C81)^2+(1500*ABS(SIN(2*PI()*MOD(Calculator!$B$29/Calculator!$F$17,1)))*IF(MOD(Calculator!$B$29/Calculator!$F$17,1)&lt;0.5,-1,1))^2)/((50*POWER(80,POWER(COS(PI()*MOD(Calculator!$B$29/Calculator!$F$17,1)),2))+$C81)^2+(1500*ABS(SIN(2*PI()*MOD(Calculator!$B$29/Calculator!$F$17,1)))*IF(MOD(Calculator!$B$29/Calculator!$F$17,1)&lt;0.5,-1,1))^2))),2))</f>
        <v>18.42</v>
      </c>
      <c r="J81" s="266" t="str">
        <f aca="false">IF(OR(Calculator!$E$18&lt;&gt;"YES",Calculator!$B$29&lt;Calculator!$G$18),"—",ROUND((1+SQRT(((50*POWER(80,POWER(COS(PI()*MOD(Calculator!$B$29/Calculator!$F$18,1)),2))-$C81)^2+(1500*ABS(SIN(2*PI()*MOD(Calculator!$B$29/Calculator!$F$18,1)))*IF(MOD(Calculator!$B$29/Calculator!$F$18,1)&lt;0.5,-1,1))^2)/((50*POWER(80,POWER(COS(PI()*MOD(Calculator!$B$29/Calculator!$F$18,1)),2))+$C81)^2+(1500*ABS(SIN(2*PI()*MOD(Calculator!$B$29/Calculator!$F$18,1)))*IF(MOD(Calculator!$B$29/Calculator!$F$18,1)&lt;0.5,-1,1))^2)))/(1-SQRT(((50*POWER(80,POWER(COS(PI()*MOD(Calculator!$B$29/Calculator!$F$18,1)),2))-$C81)^2+(1500*ABS(SIN(2*PI()*MOD(Calculator!$B$29/Calculator!$F$18,1)))*IF(MOD(Calculator!$B$29/Calculator!$F$18,1)&lt;0.5,-1,1))^2)/((50*POWER(80,POWER(COS(PI()*MOD(Calculator!$B$29/Calculator!$F$18,1)),2))+$C81)^2+(1500*ABS(SIN(2*PI()*MOD(Calculator!$B$29/Calculator!$F$18,1)))*IF(MOD(Calculator!$B$29/Calculator!$F$18,1)&lt;0.5,-1,1))^2))),2))</f>
        <v>—</v>
      </c>
      <c r="K81" s="266" t="str">
        <f aca="false">IF(OR(Calculator!$E$19&lt;&gt;"YES",Calculator!$B$29&lt;Calculator!$G$19),"—",ROUND((1+SQRT(((50*POWER(80,POWER(COS(PI()*MOD(Calculator!$B$29/Calculator!$F$19,1)),2))-$C81)^2+(1500*ABS(SIN(2*PI()*MOD(Calculator!$B$29/Calculator!$F$19,1)))*IF(MOD(Calculator!$B$29/Calculator!$F$19,1)&lt;0.5,-1,1))^2)/((50*POWER(80,POWER(COS(PI()*MOD(Calculator!$B$29/Calculator!$F$19,1)),2))+$C81)^2+(1500*ABS(SIN(2*PI()*MOD(Calculator!$B$29/Calculator!$F$19,1)))*IF(MOD(Calculator!$B$29/Calculator!$F$19,1)&lt;0.5,-1,1))^2)))/(1-SQRT(((50*POWER(80,POWER(COS(PI()*MOD(Calculator!$B$29/Calculator!$F$19,1)),2))-$C81)^2+(1500*ABS(SIN(2*PI()*MOD(Calculator!$B$29/Calculator!$F$19,1)))*IF(MOD(Calculator!$B$29/Calculator!$F$19,1)&lt;0.5,-1,1))^2)/((50*POWER(80,POWER(COS(PI()*MOD(Calculator!$B$29/Calculator!$F$19,1)),2))+$C81)^2+(1500*ABS(SIN(2*PI()*MOD(Calculator!$B$29/Calculator!$F$19,1)))*IF(MOD(Calculator!$B$29/Calculator!$F$19,1)&lt;0.5,-1,1))^2))),2))</f>
        <v>—</v>
      </c>
      <c r="L81" s="266" t="str">
        <f aca="false">IF(OR(Calculator!$E$20&lt;&gt;"YES",Calculator!$B$29&lt;Calculator!$G$20),"—",ROUND((1+SQRT(((50*POWER(80,POWER(COS(PI()*MOD(Calculator!$B$29/Calculator!$F$20,1)),2))-$C81)^2+(1500*ABS(SIN(2*PI()*MOD(Calculator!$B$29/Calculator!$F$20,1)))*IF(MOD(Calculator!$B$29/Calculator!$F$20,1)&lt;0.5,-1,1))^2)/((50*POWER(80,POWER(COS(PI()*MOD(Calculator!$B$29/Calculator!$F$20,1)),2))+$C81)^2+(1500*ABS(SIN(2*PI()*MOD(Calculator!$B$29/Calculator!$F$20,1)))*IF(MOD(Calculator!$B$29/Calculator!$F$20,1)&lt;0.5,-1,1))^2)))/(1-SQRT(((50*POWER(80,POWER(COS(PI()*MOD(Calculator!$B$29/Calculator!$F$20,1)),2))-$C81)^2+(1500*ABS(SIN(2*PI()*MOD(Calculator!$B$29/Calculator!$F$20,1)))*IF(MOD(Calculator!$B$29/Calculator!$F$20,1)&lt;0.5,-1,1))^2)/((50*POWER(80,POWER(COS(PI()*MOD(Calculator!$B$29/Calculator!$F$20,1)),2))+$C81)^2+(1500*ABS(SIN(2*PI()*MOD(Calculator!$B$29/Calculator!$F$20,1)))*IF(MOD(Calculator!$B$29/Calculator!$F$20,1)&lt;0.5,-1,1))^2))),2))</f>
        <v>—</v>
      </c>
      <c r="M81" s="266" t="str">
        <f aca="false">IF(OR(Calculator!$E$21&lt;&gt;"YES",Calculator!$B$29&lt;Calculator!$G$21),"—",ROUND((1+SQRT(((50*POWER(80,POWER(COS(PI()*MOD(Calculator!$B$29/Calculator!$F$21,1)),2))-$C81)^2+(1500*ABS(SIN(2*PI()*MOD(Calculator!$B$29/Calculator!$F$21,1)))*IF(MOD(Calculator!$B$29/Calculator!$F$21,1)&lt;0.5,-1,1))^2)/((50*POWER(80,POWER(COS(PI()*MOD(Calculator!$B$29/Calculator!$F$21,1)),2))+$C81)^2+(1500*ABS(SIN(2*PI()*MOD(Calculator!$B$29/Calculator!$F$21,1)))*IF(MOD(Calculator!$B$29/Calculator!$F$21,1)&lt;0.5,-1,1))^2)))/(1-SQRT(((50*POWER(80,POWER(COS(PI()*MOD(Calculator!$B$29/Calculator!$F$21,1)),2))-$C81)^2+(1500*ABS(SIN(2*PI()*MOD(Calculator!$B$29/Calculator!$F$21,1)))*IF(MOD(Calculator!$B$29/Calculator!$F$21,1)&lt;0.5,-1,1))^2)/((50*POWER(80,POWER(COS(PI()*MOD(Calculator!$B$29/Calculator!$F$21,1)),2))+$C81)^2+(1500*ABS(SIN(2*PI()*MOD(Calculator!$B$29/Calculator!$F$21,1)))*IF(MOD(Calculator!$B$29/Calculator!$F$21,1)&lt;0.5,-1,1))^2))),2))</f>
        <v>—</v>
      </c>
      <c r="N81" s="266" t="str">
        <f aca="false">IF(OR(Calculator!$E$22&lt;&gt;"YES",Calculator!$B$29&lt;Calculator!$G$22),"—",ROUND((1+SQRT(((50*POWER(80,POWER(COS(PI()*MOD(Calculator!$B$29/Calculator!$F$22,1)),2))-$C81)^2+(1500*ABS(SIN(2*PI()*MOD(Calculator!$B$29/Calculator!$F$22,1)))*IF(MOD(Calculator!$B$29/Calculator!$F$22,1)&lt;0.5,-1,1))^2)/((50*POWER(80,POWER(COS(PI()*MOD(Calculator!$B$29/Calculator!$F$22,1)),2))+$C81)^2+(1500*ABS(SIN(2*PI()*MOD(Calculator!$B$29/Calculator!$F$22,1)))*IF(MOD(Calculator!$B$29/Calculator!$F$22,1)&lt;0.5,-1,1))^2)))/(1-SQRT(((50*POWER(80,POWER(COS(PI()*MOD(Calculator!$B$29/Calculator!$F$22,1)),2))-$C81)^2+(1500*ABS(SIN(2*PI()*MOD(Calculator!$B$29/Calculator!$F$22,1)))*IF(MOD(Calculator!$B$29/Calculator!$F$22,1)&lt;0.5,-1,1))^2)/((50*POWER(80,POWER(COS(PI()*MOD(Calculator!$B$29/Calculator!$F$22,1)),2))+$C81)^2+(1500*ABS(SIN(2*PI()*MOD(Calculator!$B$29/Calculator!$F$22,1)))*IF(MOD(Calculator!$B$29/Calculator!$F$22,1)&lt;0.5,-1,1))^2))),2))</f>
        <v>—</v>
      </c>
      <c r="O81" s="292" t="n">
        <f aca="false">IFERROR(ROUND((IF(ISNUMBER(D81),D81,0)+IF(ISNUMBER(E81),E81,0)+IF(ISNUMBER(F81),F81,0)+IF(ISNUMBER(G81),G81,0)+IF(ISNUMBER(H81),H81,0)+IF(ISNUMBER(I81),I81,0)+IF(ISNUMBER(J81),J81,0)+IF(ISNUMBER(K81),K81,0)+IF(ISNUMBER(L81),L81,0)+IF(ISNUMBER(M81),M81,0)+IF(ISNUMBER(N81),N81,0))/(IF(ISNUMBER(D81),1,0)+IF(ISNUMBER(E81),1,0)+IF(ISNUMBER(F81),1,0)+IF(ISNUMBER(G81),1,0)+IF(ISNUMBER(H81),1,0)+IF(ISNUMBER(I81),1,0)+IF(ISNUMBER(J81),1,0)+IF(ISNUMBER(K81),1,0)+IF(ISNUMBER(L81),1,0)+IF(ISNUMBER(M81),1,0)+IF(ISNUMBER(N81),1,0)),4),"")</f>
        <v>19.405</v>
      </c>
      <c r="P81" s="266" t="str">
        <f aca="false">IF(OR(Calculator!$E$12&lt;&gt;"YES",Calculator!$B$30&lt;Calculator!$G$12),"—",ROUND((1+SQRT(((50*POWER(80,POWER(COS(PI()*MOD(Calculator!$B$30/Calculator!$F$12,1)),2))-$C81)^2+(1500*ABS(SIN(2*PI()*MOD(Calculator!$B$30/Calculator!$F$12,1)))*IF(MOD(Calculator!$B$30/Calculator!$F$12,1)&lt;0.5,-1,1))^2)/((50*POWER(80,POWER(COS(PI()*MOD(Calculator!$B$30/Calculator!$F$12,1)),2))+$C81)^2+(1500*ABS(SIN(2*PI()*MOD(Calculator!$B$30/Calculator!$F$12,1)))*IF(MOD(Calculator!$B$30/Calculator!$F$12,1)&lt;0.5,-1,1))^2)))/(1-SQRT(((50*POWER(80,POWER(COS(PI()*MOD(Calculator!$B$30/Calculator!$F$12,1)),2))-$C81)^2+(1500*ABS(SIN(2*PI()*MOD(Calculator!$B$30/Calculator!$F$12,1)))*IF(MOD(Calculator!$B$30/Calculator!$F$12,1)&lt;0.5,-1,1))^2)/((50*POWER(80,POWER(COS(PI()*MOD(Calculator!$B$30/Calculator!$F$12,1)),2))+$C81)^2+(1500*ABS(SIN(2*PI()*MOD(Calculator!$B$30/Calculator!$F$12,1)))*IF(MOD(Calculator!$B$30/Calculator!$F$12,1)&lt;0.5,-1,1))^2))),2))</f>
        <v>—</v>
      </c>
      <c r="Q81" s="266" t="str">
        <f aca="false">IF(OR(Calculator!$E$13&lt;&gt;"YES",Calculator!$B$30&lt;Calculator!$G$13),"—",ROUND((1+SQRT(((50*POWER(80,POWER(COS(PI()*MOD(Calculator!$B$30/Calculator!$F$13,1)),2))-$C81)^2+(1500*ABS(SIN(2*PI()*MOD(Calculator!$B$30/Calculator!$F$13,1)))*IF(MOD(Calculator!$B$30/Calculator!$F$13,1)&lt;0.5,-1,1))^2)/((50*POWER(80,POWER(COS(PI()*MOD(Calculator!$B$30/Calculator!$F$13,1)),2))+$C81)^2+(1500*ABS(SIN(2*PI()*MOD(Calculator!$B$30/Calculator!$F$13,1)))*IF(MOD(Calculator!$B$30/Calculator!$F$13,1)&lt;0.5,-1,1))^2)))/(1-SQRT(((50*POWER(80,POWER(COS(PI()*MOD(Calculator!$B$30/Calculator!$F$13,1)),2))-$C81)^2+(1500*ABS(SIN(2*PI()*MOD(Calculator!$B$30/Calculator!$F$13,1)))*IF(MOD(Calculator!$B$30/Calculator!$F$13,1)&lt;0.5,-1,1))^2)/((50*POWER(80,POWER(COS(PI()*MOD(Calculator!$B$30/Calculator!$F$13,1)),2))+$C81)^2+(1500*ABS(SIN(2*PI()*MOD(Calculator!$B$30/Calculator!$F$13,1)))*IF(MOD(Calculator!$B$30/Calculator!$F$13,1)&lt;0.5,-1,1))^2))),2))</f>
        <v>—</v>
      </c>
      <c r="R81" s="266" t="str">
        <f aca="false">IF(OR(Calculator!$E$14&lt;&gt;"YES",Calculator!$B$30&lt;Calculator!$G$14),"—",ROUND((1+SQRT(((50*POWER(80,POWER(COS(PI()*MOD(Calculator!$B$30/Calculator!$F$14,1)),2))-$C81)^2+(1500*ABS(SIN(2*PI()*MOD(Calculator!$B$30/Calculator!$F$14,1)))*IF(MOD(Calculator!$B$30/Calculator!$F$14,1)&lt;0.5,-1,1))^2)/((50*POWER(80,POWER(COS(PI()*MOD(Calculator!$B$30/Calculator!$F$14,1)),2))+$C81)^2+(1500*ABS(SIN(2*PI()*MOD(Calculator!$B$30/Calculator!$F$14,1)))*IF(MOD(Calculator!$B$30/Calculator!$F$14,1)&lt;0.5,-1,1))^2)))/(1-SQRT(((50*POWER(80,POWER(COS(PI()*MOD(Calculator!$B$30/Calculator!$F$14,1)),2))-$C81)^2+(1500*ABS(SIN(2*PI()*MOD(Calculator!$B$30/Calculator!$F$14,1)))*IF(MOD(Calculator!$B$30/Calculator!$F$14,1)&lt;0.5,-1,1))^2)/((50*POWER(80,POWER(COS(PI()*MOD(Calculator!$B$30/Calculator!$F$14,1)),2))+$C81)^2+(1500*ABS(SIN(2*PI()*MOD(Calculator!$B$30/Calculator!$F$14,1)))*IF(MOD(Calculator!$B$30/Calculator!$F$14,1)&lt;0.5,-1,1))^2))),2))</f>
        <v>—</v>
      </c>
      <c r="S81" s="266" t="n">
        <f aca="false">IF(OR(Calculator!$E$15&lt;&gt;"YES",Calculator!$B$30&lt;Calculator!$G$15),"—",ROUND((1+SQRT(((50*POWER(80,POWER(COS(PI()*MOD(Calculator!$B$30/Calculator!$F$15,1)),2))-$C81)^2+(1500*ABS(SIN(2*PI()*MOD(Calculator!$B$30/Calculator!$F$15,1)))*IF(MOD(Calculator!$B$30/Calculator!$F$15,1)&lt;0.5,-1,1))^2)/((50*POWER(80,POWER(COS(PI()*MOD(Calculator!$B$30/Calculator!$F$15,1)),2))+$C81)^2+(1500*ABS(SIN(2*PI()*MOD(Calculator!$B$30/Calculator!$F$15,1)))*IF(MOD(Calculator!$B$30/Calculator!$F$15,1)&lt;0.5,-1,1))^2)))/(1-SQRT(((50*POWER(80,POWER(COS(PI()*MOD(Calculator!$B$30/Calculator!$F$15,1)),2))-$C81)^2+(1500*ABS(SIN(2*PI()*MOD(Calculator!$B$30/Calculator!$F$15,1)))*IF(MOD(Calculator!$B$30/Calculator!$F$15,1)&lt;0.5,-1,1))^2)/((50*POWER(80,POWER(COS(PI()*MOD(Calculator!$B$30/Calculator!$F$15,1)),2))+$C81)^2+(1500*ABS(SIN(2*PI()*MOD(Calculator!$B$30/Calculator!$F$15,1)))*IF(MOD(Calculator!$B$30/Calculator!$F$15,1)&lt;0.5,-1,1))^2))),2))</f>
        <v>19.36</v>
      </c>
      <c r="T81" s="266" t="str">
        <f aca="false">IF(OR(Calculator!$E$16&lt;&gt;"YES",Calculator!$B$30&lt;Calculator!$G$16),"—",ROUND((1+SQRT(((50*POWER(80,POWER(COS(PI()*MOD(Calculator!$B$30/Calculator!$F$16,1)),2))-$C81)^2+(1500*ABS(SIN(2*PI()*MOD(Calculator!$B$30/Calculator!$F$16,1)))*IF(MOD(Calculator!$B$30/Calculator!$F$16,1)&lt;0.5,-1,1))^2)/((50*POWER(80,POWER(COS(PI()*MOD(Calculator!$B$30/Calculator!$F$16,1)),2))+$C81)^2+(1500*ABS(SIN(2*PI()*MOD(Calculator!$B$30/Calculator!$F$16,1)))*IF(MOD(Calculator!$B$30/Calculator!$F$16,1)&lt;0.5,-1,1))^2)))/(1-SQRT(((50*POWER(80,POWER(COS(PI()*MOD(Calculator!$B$30/Calculator!$F$16,1)),2))-$C81)^2+(1500*ABS(SIN(2*PI()*MOD(Calculator!$B$30/Calculator!$F$16,1)))*IF(MOD(Calculator!$B$30/Calculator!$F$16,1)&lt;0.5,-1,1))^2)/((50*POWER(80,POWER(COS(PI()*MOD(Calculator!$B$30/Calculator!$F$16,1)),2))+$C81)^2+(1500*ABS(SIN(2*PI()*MOD(Calculator!$B$30/Calculator!$F$16,1)))*IF(MOD(Calculator!$B$30/Calculator!$F$16,1)&lt;0.5,-1,1))^2))),2))</f>
        <v>—</v>
      </c>
      <c r="U81" s="266" t="n">
        <f aca="false">IF(OR(Calculator!$E$17&lt;&gt;"YES",Calculator!$B$30&lt;Calculator!$G$17),"—",ROUND((1+SQRT(((50*POWER(80,POWER(COS(PI()*MOD(Calculator!$B$30/Calculator!$F$17,1)),2))-$C81)^2+(1500*ABS(SIN(2*PI()*MOD(Calculator!$B$30/Calculator!$F$17,1)))*IF(MOD(Calculator!$B$30/Calculator!$F$17,1)&lt;0.5,-1,1))^2)/((50*POWER(80,POWER(COS(PI()*MOD(Calculator!$B$30/Calculator!$F$17,1)),2))+$C81)^2+(1500*ABS(SIN(2*PI()*MOD(Calculator!$B$30/Calculator!$F$17,1)))*IF(MOD(Calculator!$B$30/Calculator!$F$17,1)&lt;0.5,-1,1))^2)))/(1-SQRT(((50*POWER(80,POWER(COS(PI()*MOD(Calculator!$B$30/Calculator!$F$17,1)),2))-$C81)^2+(1500*ABS(SIN(2*PI()*MOD(Calculator!$B$30/Calculator!$F$17,1)))*IF(MOD(Calculator!$B$30/Calculator!$F$17,1)&lt;0.5,-1,1))^2)/((50*POWER(80,POWER(COS(PI()*MOD(Calculator!$B$30/Calculator!$F$17,1)),2))+$C81)^2+(1500*ABS(SIN(2*PI()*MOD(Calculator!$B$30/Calculator!$F$17,1)))*IF(MOD(Calculator!$B$30/Calculator!$F$17,1)&lt;0.5,-1,1))^2))),2))</f>
        <v>20.45</v>
      </c>
      <c r="V81" s="266" t="str">
        <f aca="false">IF(OR(Calculator!$E$18&lt;&gt;"YES",Calculator!$B$30&lt;Calculator!$G$18),"—",ROUND((1+SQRT(((50*POWER(80,POWER(COS(PI()*MOD(Calculator!$B$30/Calculator!$F$18,1)),2))-$C81)^2+(1500*ABS(SIN(2*PI()*MOD(Calculator!$B$30/Calculator!$F$18,1)))*IF(MOD(Calculator!$B$30/Calculator!$F$18,1)&lt;0.5,-1,1))^2)/((50*POWER(80,POWER(COS(PI()*MOD(Calculator!$B$30/Calculator!$F$18,1)),2))+$C81)^2+(1500*ABS(SIN(2*PI()*MOD(Calculator!$B$30/Calculator!$F$18,1)))*IF(MOD(Calculator!$B$30/Calculator!$F$18,1)&lt;0.5,-1,1))^2)))/(1-SQRT(((50*POWER(80,POWER(COS(PI()*MOD(Calculator!$B$30/Calculator!$F$18,1)),2))-$C81)^2+(1500*ABS(SIN(2*PI()*MOD(Calculator!$B$30/Calculator!$F$18,1)))*IF(MOD(Calculator!$B$30/Calculator!$F$18,1)&lt;0.5,-1,1))^2)/((50*POWER(80,POWER(COS(PI()*MOD(Calculator!$B$30/Calculator!$F$18,1)),2))+$C81)^2+(1500*ABS(SIN(2*PI()*MOD(Calculator!$B$30/Calculator!$F$18,1)))*IF(MOD(Calculator!$B$30/Calculator!$F$18,1)&lt;0.5,-1,1))^2))),2))</f>
        <v>—</v>
      </c>
      <c r="W81" s="266" t="str">
        <f aca="false">IF(OR(Calculator!$E$19&lt;&gt;"YES",Calculator!$B$30&lt;Calculator!$G$19),"—",ROUND((1+SQRT(((50*POWER(80,POWER(COS(PI()*MOD(Calculator!$B$30/Calculator!$F$19,1)),2))-$C81)^2+(1500*ABS(SIN(2*PI()*MOD(Calculator!$B$30/Calculator!$F$19,1)))*IF(MOD(Calculator!$B$30/Calculator!$F$19,1)&lt;0.5,-1,1))^2)/((50*POWER(80,POWER(COS(PI()*MOD(Calculator!$B$30/Calculator!$F$19,1)),2))+$C81)^2+(1500*ABS(SIN(2*PI()*MOD(Calculator!$B$30/Calculator!$F$19,1)))*IF(MOD(Calculator!$B$30/Calculator!$F$19,1)&lt;0.5,-1,1))^2)))/(1-SQRT(((50*POWER(80,POWER(COS(PI()*MOD(Calculator!$B$30/Calculator!$F$19,1)),2))-$C81)^2+(1500*ABS(SIN(2*PI()*MOD(Calculator!$B$30/Calculator!$F$19,1)))*IF(MOD(Calculator!$B$30/Calculator!$F$19,1)&lt;0.5,-1,1))^2)/((50*POWER(80,POWER(COS(PI()*MOD(Calculator!$B$30/Calculator!$F$19,1)),2))+$C81)^2+(1500*ABS(SIN(2*PI()*MOD(Calculator!$B$30/Calculator!$F$19,1)))*IF(MOD(Calculator!$B$30/Calculator!$F$19,1)&lt;0.5,-1,1))^2))),2))</f>
        <v>—</v>
      </c>
      <c r="X81" s="266" t="str">
        <f aca="false">IF(OR(Calculator!$E$20&lt;&gt;"YES",Calculator!$B$30&lt;Calculator!$G$20),"—",ROUND((1+SQRT(((50*POWER(80,POWER(COS(PI()*MOD(Calculator!$B$30/Calculator!$F$20,1)),2))-$C81)^2+(1500*ABS(SIN(2*PI()*MOD(Calculator!$B$30/Calculator!$F$20,1)))*IF(MOD(Calculator!$B$30/Calculator!$F$20,1)&lt;0.5,-1,1))^2)/((50*POWER(80,POWER(COS(PI()*MOD(Calculator!$B$30/Calculator!$F$20,1)),2))+$C81)^2+(1500*ABS(SIN(2*PI()*MOD(Calculator!$B$30/Calculator!$F$20,1)))*IF(MOD(Calculator!$B$30/Calculator!$F$20,1)&lt;0.5,-1,1))^2)))/(1-SQRT(((50*POWER(80,POWER(COS(PI()*MOD(Calculator!$B$30/Calculator!$F$20,1)),2))-$C81)^2+(1500*ABS(SIN(2*PI()*MOD(Calculator!$B$30/Calculator!$F$20,1)))*IF(MOD(Calculator!$B$30/Calculator!$F$20,1)&lt;0.5,-1,1))^2)/((50*POWER(80,POWER(COS(PI()*MOD(Calculator!$B$30/Calculator!$F$20,1)),2))+$C81)^2+(1500*ABS(SIN(2*PI()*MOD(Calculator!$B$30/Calculator!$F$20,1)))*IF(MOD(Calculator!$B$30/Calculator!$F$20,1)&lt;0.5,-1,1))^2))),2))</f>
        <v>—</v>
      </c>
      <c r="Y81" s="266" t="str">
        <f aca="false">IF(OR(Calculator!$E$21&lt;&gt;"YES",Calculator!$B$30&lt;Calculator!$G$21),"—",ROUND((1+SQRT(((50*POWER(80,POWER(COS(PI()*MOD(Calculator!$B$30/Calculator!$F$21,1)),2))-$C81)^2+(1500*ABS(SIN(2*PI()*MOD(Calculator!$B$30/Calculator!$F$21,1)))*IF(MOD(Calculator!$B$30/Calculator!$F$21,1)&lt;0.5,-1,1))^2)/((50*POWER(80,POWER(COS(PI()*MOD(Calculator!$B$30/Calculator!$F$21,1)),2))+$C81)^2+(1500*ABS(SIN(2*PI()*MOD(Calculator!$B$30/Calculator!$F$21,1)))*IF(MOD(Calculator!$B$30/Calculator!$F$21,1)&lt;0.5,-1,1))^2)))/(1-SQRT(((50*POWER(80,POWER(COS(PI()*MOD(Calculator!$B$30/Calculator!$F$21,1)),2))-$C81)^2+(1500*ABS(SIN(2*PI()*MOD(Calculator!$B$30/Calculator!$F$21,1)))*IF(MOD(Calculator!$B$30/Calculator!$F$21,1)&lt;0.5,-1,1))^2)/((50*POWER(80,POWER(COS(PI()*MOD(Calculator!$B$30/Calculator!$F$21,1)),2))+$C81)^2+(1500*ABS(SIN(2*PI()*MOD(Calculator!$B$30/Calculator!$F$21,1)))*IF(MOD(Calculator!$B$30/Calculator!$F$21,1)&lt;0.5,-1,1))^2))),2))</f>
        <v>—</v>
      </c>
      <c r="Z81" s="266" t="str">
        <f aca="false">IF(OR(Calculator!$E$22&lt;&gt;"YES",Calculator!$B$30&lt;Calculator!$G$22),"—",ROUND((1+SQRT(((50*POWER(80,POWER(COS(PI()*MOD(Calculator!$B$30/Calculator!$F$22,1)),2))-$C81)^2+(1500*ABS(SIN(2*PI()*MOD(Calculator!$B$30/Calculator!$F$22,1)))*IF(MOD(Calculator!$B$30/Calculator!$F$22,1)&lt;0.5,-1,1))^2)/((50*POWER(80,POWER(COS(PI()*MOD(Calculator!$B$30/Calculator!$F$22,1)),2))+$C81)^2+(1500*ABS(SIN(2*PI()*MOD(Calculator!$B$30/Calculator!$F$22,1)))*IF(MOD(Calculator!$B$30/Calculator!$F$22,1)&lt;0.5,-1,1))^2)))/(1-SQRT(((50*POWER(80,POWER(COS(PI()*MOD(Calculator!$B$30/Calculator!$F$22,1)),2))-$C81)^2+(1500*ABS(SIN(2*PI()*MOD(Calculator!$B$30/Calculator!$F$22,1)))*IF(MOD(Calculator!$B$30/Calculator!$F$22,1)&lt;0.5,-1,1))^2)/((50*POWER(80,POWER(COS(PI()*MOD(Calculator!$B$30/Calculator!$F$22,1)),2))+$C81)^2+(1500*ABS(SIN(2*PI()*MOD(Calculator!$B$30/Calculator!$F$22,1)))*IF(MOD(Calculator!$B$30/Calculator!$F$22,1)&lt;0.5,-1,1))^2))),2))</f>
        <v>—</v>
      </c>
      <c r="AA81" s="292" t="n">
        <f aca="false">IFERROR(ROUND((IF(ISNUMBER(P81),P81,0)+IF(ISNUMBER(Q81),Q81,0)+IF(ISNUMBER(R81),R81,0)+IF(ISNUMBER(S81),S81,0)+IF(ISNUMBER(T81),T81,0)+IF(ISNUMBER(U81),U81,0)+IF(ISNUMBER(V81),V81,0)+IF(ISNUMBER(W81),W81,0)+IF(ISNUMBER(X81),X81,0)+IF(ISNUMBER(Y81),Y81,0)+IF(ISNUMBER(Z81),Z81,0))/(IF(ISNUMBER(P81),1,0)+IF(ISNUMBER(Q81),1,0)+IF(ISNUMBER(R81),1,0)+IF(ISNUMBER(S81),1,0)+IF(ISNUMBER(T81),1,0)+IF(ISNUMBER(U81),1,0)+IF(ISNUMBER(V81),1,0)+IF(ISNUMBER(W81),1,0)+IF(ISNUMBER(X81),1,0)+IF(ISNUMBER(Y81),1,0)+IF(ISNUMBER(Z81),1,0)),4),"")</f>
        <v>19.905</v>
      </c>
      <c r="AB81" s="266" t="str">
        <f aca="false">IF(OR(Calculator!$E$12&lt;&gt;"YES",Calculator!$B$31&lt;Calculator!$G$12),"—",ROUND((1+SQRT(((50*POWER(80,POWER(COS(PI()*MOD(Calculator!$B$31/Calculator!$F$12,1)),2))-$C81)^2+(1500*ABS(SIN(2*PI()*MOD(Calculator!$B$31/Calculator!$F$12,1)))*IF(MOD(Calculator!$B$31/Calculator!$F$12,1)&lt;0.5,-1,1))^2)/((50*POWER(80,POWER(COS(PI()*MOD(Calculator!$B$31/Calculator!$F$12,1)),2))+$C81)^2+(1500*ABS(SIN(2*PI()*MOD(Calculator!$B$31/Calculator!$F$12,1)))*IF(MOD(Calculator!$B$31/Calculator!$F$12,1)&lt;0.5,-1,1))^2)))/(1-SQRT(((50*POWER(80,POWER(COS(PI()*MOD(Calculator!$B$31/Calculator!$F$12,1)),2))-$C81)^2+(1500*ABS(SIN(2*PI()*MOD(Calculator!$B$31/Calculator!$F$12,1)))*IF(MOD(Calculator!$B$31/Calculator!$F$12,1)&lt;0.5,-1,1))^2)/((50*POWER(80,POWER(COS(PI()*MOD(Calculator!$B$31/Calculator!$F$12,1)),2))+$C81)^2+(1500*ABS(SIN(2*PI()*MOD(Calculator!$B$31/Calculator!$F$12,1)))*IF(MOD(Calculator!$B$31/Calculator!$F$12,1)&lt;0.5,-1,1))^2))),2))</f>
        <v>—</v>
      </c>
      <c r="AC81" s="266" t="str">
        <f aca="false">IF(OR(Calculator!$E$13&lt;&gt;"YES",Calculator!$B$31&lt;Calculator!$G$13),"—",ROUND((1+SQRT(((50*POWER(80,POWER(COS(PI()*MOD(Calculator!$B$31/Calculator!$F$13,1)),2))-$C81)^2+(1500*ABS(SIN(2*PI()*MOD(Calculator!$B$31/Calculator!$F$13,1)))*IF(MOD(Calculator!$B$31/Calculator!$F$13,1)&lt;0.5,-1,1))^2)/((50*POWER(80,POWER(COS(PI()*MOD(Calculator!$B$31/Calculator!$F$13,1)),2))+$C81)^2+(1500*ABS(SIN(2*PI()*MOD(Calculator!$B$31/Calculator!$F$13,1)))*IF(MOD(Calculator!$B$31/Calculator!$F$13,1)&lt;0.5,-1,1))^2)))/(1-SQRT(((50*POWER(80,POWER(COS(PI()*MOD(Calculator!$B$31/Calculator!$F$13,1)),2))-$C81)^2+(1500*ABS(SIN(2*PI()*MOD(Calculator!$B$31/Calculator!$F$13,1)))*IF(MOD(Calculator!$B$31/Calculator!$F$13,1)&lt;0.5,-1,1))^2)/((50*POWER(80,POWER(COS(PI()*MOD(Calculator!$B$31/Calculator!$F$13,1)),2))+$C81)^2+(1500*ABS(SIN(2*PI()*MOD(Calculator!$B$31/Calculator!$F$13,1)))*IF(MOD(Calculator!$B$31/Calculator!$F$13,1)&lt;0.5,-1,1))^2))),2))</f>
        <v>—</v>
      </c>
      <c r="AD81" s="266" t="str">
        <f aca="false">IF(OR(Calculator!$E$14&lt;&gt;"YES",Calculator!$B$31&lt;Calculator!$G$14),"—",ROUND((1+SQRT(((50*POWER(80,POWER(COS(PI()*MOD(Calculator!$B$31/Calculator!$F$14,1)),2))-$C81)^2+(1500*ABS(SIN(2*PI()*MOD(Calculator!$B$31/Calculator!$F$14,1)))*IF(MOD(Calculator!$B$31/Calculator!$F$14,1)&lt;0.5,-1,1))^2)/((50*POWER(80,POWER(COS(PI()*MOD(Calculator!$B$31/Calculator!$F$14,1)),2))+$C81)^2+(1500*ABS(SIN(2*PI()*MOD(Calculator!$B$31/Calculator!$F$14,1)))*IF(MOD(Calculator!$B$31/Calculator!$F$14,1)&lt;0.5,-1,1))^2)))/(1-SQRT(((50*POWER(80,POWER(COS(PI()*MOD(Calculator!$B$31/Calculator!$F$14,1)),2))-$C81)^2+(1500*ABS(SIN(2*PI()*MOD(Calculator!$B$31/Calculator!$F$14,1)))*IF(MOD(Calculator!$B$31/Calculator!$F$14,1)&lt;0.5,-1,1))^2)/((50*POWER(80,POWER(COS(PI()*MOD(Calculator!$B$31/Calculator!$F$14,1)),2))+$C81)^2+(1500*ABS(SIN(2*PI()*MOD(Calculator!$B$31/Calculator!$F$14,1)))*IF(MOD(Calculator!$B$31/Calculator!$F$14,1)&lt;0.5,-1,1))^2))),2))</f>
        <v>—</v>
      </c>
      <c r="AE81" s="266" t="n">
        <f aca="false">IF(OR(Calculator!$E$15&lt;&gt;"YES",Calculator!$B$31&lt;Calculator!$G$15),"—",ROUND((1+SQRT(((50*POWER(80,POWER(COS(PI()*MOD(Calculator!$B$31/Calculator!$F$15,1)),2))-$C81)^2+(1500*ABS(SIN(2*PI()*MOD(Calculator!$B$31/Calculator!$F$15,1)))*IF(MOD(Calculator!$B$31/Calculator!$F$15,1)&lt;0.5,-1,1))^2)/((50*POWER(80,POWER(COS(PI()*MOD(Calculator!$B$31/Calculator!$F$15,1)),2))+$C81)^2+(1500*ABS(SIN(2*PI()*MOD(Calculator!$B$31/Calculator!$F$15,1)))*IF(MOD(Calculator!$B$31/Calculator!$F$15,1)&lt;0.5,-1,1))^2)))/(1-SQRT(((50*POWER(80,POWER(COS(PI()*MOD(Calculator!$B$31/Calculator!$F$15,1)),2))-$C81)^2+(1500*ABS(SIN(2*PI()*MOD(Calculator!$B$31/Calculator!$F$15,1)))*IF(MOD(Calculator!$B$31/Calculator!$F$15,1)&lt;0.5,-1,1))^2)/((50*POWER(80,POWER(COS(PI()*MOD(Calculator!$B$31/Calculator!$F$15,1)),2))+$C81)^2+(1500*ABS(SIN(2*PI()*MOD(Calculator!$B$31/Calculator!$F$15,1)))*IF(MOD(Calculator!$B$31/Calculator!$F$15,1)&lt;0.5,-1,1))^2))),2))</f>
        <v>21.45</v>
      </c>
      <c r="AF81" s="266" t="str">
        <f aca="false">IF(OR(Calculator!$E$16&lt;&gt;"YES",Calculator!$B$31&lt;Calculator!$G$16),"—",ROUND((1+SQRT(((50*POWER(80,POWER(COS(PI()*MOD(Calculator!$B$31/Calculator!$F$16,1)),2))-$C81)^2+(1500*ABS(SIN(2*PI()*MOD(Calculator!$B$31/Calculator!$F$16,1)))*IF(MOD(Calculator!$B$31/Calculator!$F$16,1)&lt;0.5,-1,1))^2)/((50*POWER(80,POWER(COS(PI()*MOD(Calculator!$B$31/Calculator!$F$16,1)),2))+$C81)^2+(1500*ABS(SIN(2*PI()*MOD(Calculator!$B$31/Calculator!$F$16,1)))*IF(MOD(Calculator!$B$31/Calculator!$F$16,1)&lt;0.5,-1,1))^2)))/(1-SQRT(((50*POWER(80,POWER(COS(PI()*MOD(Calculator!$B$31/Calculator!$F$16,1)),2))-$C81)^2+(1500*ABS(SIN(2*PI()*MOD(Calculator!$B$31/Calculator!$F$16,1)))*IF(MOD(Calculator!$B$31/Calculator!$F$16,1)&lt;0.5,-1,1))^2)/((50*POWER(80,POWER(COS(PI()*MOD(Calculator!$B$31/Calculator!$F$16,1)),2))+$C81)^2+(1500*ABS(SIN(2*PI()*MOD(Calculator!$B$31/Calculator!$F$16,1)))*IF(MOD(Calculator!$B$31/Calculator!$F$16,1)&lt;0.5,-1,1))^2))),2))</f>
        <v>—</v>
      </c>
      <c r="AG81" s="266" t="n">
        <f aca="false">IF(OR(Calculator!$E$17&lt;&gt;"YES",Calculator!$B$31&lt;Calculator!$G$17),"—",ROUND((1+SQRT(((50*POWER(80,POWER(COS(PI()*MOD(Calculator!$B$31/Calculator!$F$17,1)),2))-$C81)^2+(1500*ABS(SIN(2*PI()*MOD(Calculator!$B$31/Calculator!$F$17,1)))*IF(MOD(Calculator!$B$31/Calculator!$F$17,1)&lt;0.5,-1,1))^2)/((50*POWER(80,POWER(COS(PI()*MOD(Calculator!$B$31/Calculator!$F$17,1)),2))+$C81)^2+(1500*ABS(SIN(2*PI()*MOD(Calculator!$B$31/Calculator!$F$17,1)))*IF(MOD(Calculator!$B$31/Calculator!$F$17,1)&lt;0.5,-1,1))^2)))/(1-SQRT(((50*POWER(80,POWER(COS(PI()*MOD(Calculator!$B$31/Calculator!$F$17,1)),2))-$C81)^2+(1500*ABS(SIN(2*PI()*MOD(Calculator!$B$31/Calculator!$F$17,1)))*IF(MOD(Calculator!$B$31/Calculator!$F$17,1)&lt;0.5,-1,1))^2)/((50*POWER(80,POWER(COS(PI()*MOD(Calculator!$B$31/Calculator!$F$17,1)),2))+$C81)^2+(1500*ABS(SIN(2*PI()*MOD(Calculator!$B$31/Calculator!$F$17,1)))*IF(MOD(Calculator!$B$31/Calculator!$F$17,1)&lt;0.5,-1,1))^2))),2))</f>
        <v>16.5</v>
      </c>
      <c r="AH81" s="266" t="str">
        <f aca="false">IF(OR(Calculator!$E$18&lt;&gt;"YES",Calculator!$B$31&lt;Calculator!$G$18),"—",ROUND((1+SQRT(((50*POWER(80,POWER(COS(PI()*MOD(Calculator!$B$31/Calculator!$F$18,1)),2))-$C81)^2+(1500*ABS(SIN(2*PI()*MOD(Calculator!$B$31/Calculator!$F$18,1)))*IF(MOD(Calculator!$B$31/Calculator!$F$18,1)&lt;0.5,-1,1))^2)/((50*POWER(80,POWER(COS(PI()*MOD(Calculator!$B$31/Calculator!$F$18,1)),2))+$C81)^2+(1500*ABS(SIN(2*PI()*MOD(Calculator!$B$31/Calculator!$F$18,1)))*IF(MOD(Calculator!$B$31/Calculator!$F$18,1)&lt;0.5,-1,1))^2)))/(1-SQRT(((50*POWER(80,POWER(COS(PI()*MOD(Calculator!$B$31/Calculator!$F$18,1)),2))-$C81)^2+(1500*ABS(SIN(2*PI()*MOD(Calculator!$B$31/Calculator!$F$18,1)))*IF(MOD(Calculator!$B$31/Calculator!$F$18,1)&lt;0.5,-1,1))^2)/((50*POWER(80,POWER(COS(PI()*MOD(Calculator!$B$31/Calculator!$F$18,1)),2))+$C81)^2+(1500*ABS(SIN(2*PI()*MOD(Calculator!$B$31/Calculator!$F$18,1)))*IF(MOD(Calculator!$B$31/Calculator!$F$18,1)&lt;0.5,-1,1))^2))),2))</f>
        <v>—</v>
      </c>
      <c r="AI81" s="266" t="str">
        <f aca="false">IF(OR(Calculator!$E$19&lt;&gt;"YES",Calculator!$B$31&lt;Calculator!$G$19),"—",ROUND((1+SQRT(((50*POWER(80,POWER(COS(PI()*MOD(Calculator!$B$31/Calculator!$F$19,1)),2))-$C81)^2+(1500*ABS(SIN(2*PI()*MOD(Calculator!$B$31/Calculator!$F$19,1)))*IF(MOD(Calculator!$B$31/Calculator!$F$19,1)&lt;0.5,-1,1))^2)/((50*POWER(80,POWER(COS(PI()*MOD(Calculator!$B$31/Calculator!$F$19,1)),2))+$C81)^2+(1500*ABS(SIN(2*PI()*MOD(Calculator!$B$31/Calculator!$F$19,1)))*IF(MOD(Calculator!$B$31/Calculator!$F$19,1)&lt;0.5,-1,1))^2)))/(1-SQRT(((50*POWER(80,POWER(COS(PI()*MOD(Calculator!$B$31/Calculator!$F$19,1)),2))-$C81)^2+(1500*ABS(SIN(2*PI()*MOD(Calculator!$B$31/Calculator!$F$19,1)))*IF(MOD(Calculator!$B$31/Calculator!$F$19,1)&lt;0.5,-1,1))^2)/((50*POWER(80,POWER(COS(PI()*MOD(Calculator!$B$31/Calculator!$F$19,1)),2))+$C81)^2+(1500*ABS(SIN(2*PI()*MOD(Calculator!$B$31/Calculator!$F$19,1)))*IF(MOD(Calculator!$B$31/Calculator!$F$19,1)&lt;0.5,-1,1))^2))),2))</f>
        <v>—</v>
      </c>
      <c r="AJ81" s="266" t="str">
        <f aca="false">IF(OR(Calculator!$E$20&lt;&gt;"YES",Calculator!$B$31&lt;Calculator!$G$20),"—",ROUND((1+SQRT(((50*POWER(80,POWER(COS(PI()*MOD(Calculator!$B$31/Calculator!$F$20,1)),2))-$C81)^2+(1500*ABS(SIN(2*PI()*MOD(Calculator!$B$31/Calculator!$F$20,1)))*IF(MOD(Calculator!$B$31/Calculator!$F$20,1)&lt;0.5,-1,1))^2)/((50*POWER(80,POWER(COS(PI()*MOD(Calculator!$B$31/Calculator!$F$20,1)),2))+$C81)^2+(1500*ABS(SIN(2*PI()*MOD(Calculator!$B$31/Calculator!$F$20,1)))*IF(MOD(Calculator!$B$31/Calculator!$F$20,1)&lt;0.5,-1,1))^2)))/(1-SQRT(((50*POWER(80,POWER(COS(PI()*MOD(Calculator!$B$31/Calculator!$F$20,1)),2))-$C81)^2+(1500*ABS(SIN(2*PI()*MOD(Calculator!$B$31/Calculator!$F$20,1)))*IF(MOD(Calculator!$B$31/Calculator!$F$20,1)&lt;0.5,-1,1))^2)/((50*POWER(80,POWER(COS(PI()*MOD(Calculator!$B$31/Calculator!$F$20,1)),2))+$C81)^2+(1500*ABS(SIN(2*PI()*MOD(Calculator!$B$31/Calculator!$F$20,1)))*IF(MOD(Calculator!$B$31/Calculator!$F$20,1)&lt;0.5,-1,1))^2))),2))</f>
        <v>—</v>
      </c>
      <c r="AK81" s="266" t="str">
        <f aca="false">IF(OR(Calculator!$E$21&lt;&gt;"YES",Calculator!$B$31&lt;Calculator!$G$21),"—",ROUND((1+SQRT(((50*POWER(80,POWER(COS(PI()*MOD(Calculator!$B$31/Calculator!$F$21,1)),2))-$C81)^2+(1500*ABS(SIN(2*PI()*MOD(Calculator!$B$31/Calculator!$F$21,1)))*IF(MOD(Calculator!$B$31/Calculator!$F$21,1)&lt;0.5,-1,1))^2)/((50*POWER(80,POWER(COS(PI()*MOD(Calculator!$B$31/Calculator!$F$21,1)),2))+$C81)^2+(1500*ABS(SIN(2*PI()*MOD(Calculator!$B$31/Calculator!$F$21,1)))*IF(MOD(Calculator!$B$31/Calculator!$F$21,1)&lt;0.5,-1,1))^2)))/(1-SQRT(((50*POWER(80,POWER(COS(PI()*MOD(Calculator!$B$31/Calculator!$F$21,1)),2))-$C81)^2+(1500*ABS(SIN(2*PI()*MOD(Calculator!$B$31/Calculator!$F$21,1)))*IF(MOD(Calculator!$B$31/Calculator!$F$21,1)&lt;0.5,-1,1))^2)/((50*POWER(80,POWER(COS(PI()*MOD(Calculator!$B$31/Calculator!$F$21,1)),2))+$C81)^2+(1500*ABS(SIN(2*PI()*MOD(Calculator!$B$31/Calculator!$F$21,1)))*IF(MOD(Calculator!$B$31/Calculator!$F$21,1)&lt;0.5,-1,1))^2))),2))</f>
        <v>—</v>
      </c>
      <c r="AL81" s="266" t="str">
        <f aca="false">IF(OR(Calculator!$E$22&lt;&gt;"YES",Calculator!$B$31&lt;Calculator!$G$22),"—",ROUND((1+SQRT(((50*POWER(80,POWER(COS(PI()*MOD(Calculator!$B$31/Calculator!$F$22,1)),2))-$C81)^2+(1500*ABS(SIN(2*PI()*MOD(Calculator!$B$31/Calculator!$F$22,1)))*IF(MOD(Calculator!$B$31/Calculator!$F$22,1)&lt;0.5,-1,1))^2)/((50*POWER(80,POWER(COS(PI()*MOD(Calculator!$B$31/Calculator!$F$22,1)),2))+$C81)^2+(1500*ABS(SIN(2*PI()*MOD(Calculator!$B$31/Calculator!$F$22,1)))*IF(MOD(Calculator!$B$31/Calculator!$F$22,1)&lt;0.5,-1,1))^2)))/(1-SQRT(((50*POWER(80,POWER(COS(PI()*MOD(Calculator!$B$31/Calculator!$F$22,1)),2))-$C81)^2+(1500*ABS(SIN(2*PI()*MOD(Calculator!$B$31/Calculator!$F$22,1)))*IF(MOD(Calculator!$B$31/Calculator!$F$22,1)&lt;0.5,-1,1))^2)/((50*POWER(80,POWER(COS(PI()*MOD(Calculator!$B$31/Calculator!$F$22,1)),2))+$C81)^2+(1500*ABS(SIN(2*PI()*MOD(Calculator!$B$31/Calculator!$F$22,1)))*IF(MOD(Calculator!$B$31/Calculator!$F$22,1)&lt;0.5,-1,1))^2))),2))</f>
        <v>—</v>
      </c>
      <c r="AM81" s="293" t="n">
        <f aca="false">IFERROR(ROUND((IF(ISNUMBER(AB81),AB81,0)+IF(ISNUMBER(AC81),AC81,0)+IF(ISNUMBER(AD81),AD81,0)+IF(ISNUMBER(AE81),AE81,0)+IF(ISNUMBER(AF81),AF81,0)+IF(ISNUMBER(AG81),AG81,0)+IF(ISNUMBER(AH81),AH81,0)+IF(ISNUMBER(AI81),AI81,0)+IF(ISNUMBER(AJ81),AJ81,0)+IF(ISNUMBER(AK81),AK81,0)+IF(ISNUMBER(AL81),AL81,0))/(IF(ISNUMBER(AB81),1,0)+IF(ISNUMBER(AC81),1,0)+IF(ISNUMBER(AD81),1,0)+IF(ISNUMBER(AE81),1,0)+IF(ISNUMBER(AF81),1,0)+IF(ISNUMBER(AG81),1,0)+IF(ISNUMBER(AH81),1,0)+IF(ISNUMBER(AI81),1,0)+IF(ISNUMBER(AJ81),1,0)+IF(ISNUMBER(AK81),1,0)+IF(ISNUMBER(AL81),1,0)),4),"")</f>
        <v>18.975</v>
      </c>
      <c r="AN81" s="294" t="str">
        <f aca="false">IF(OR(Calculator!$E$12&lt;&gt;"YES",Calculator!$B$32&lt;Calculator!$G$12),"—",ROUND((1+SQRT(((50*POWER(80,POWER(COS(PI()*MOD(Calculator!$B$32/Calculator!$F$12,1)),2))-$C81)^2+(1500*ABS(SIN(2*PI()*MOD(Calculator!$B$32/Calculator!$F$12,1)))*IF(MOD(Calculator!$B$32/Calculator!$F$12,1)&lt;0.5,-1,1))^2)/((50*POWER(80,POWER(COS(PI()*MOD(Calculator!$B$32/Calculator!$F$12,1)),2))+$C81)^2+(1500*ABS(SIN(2*PI()*MOD(Calculator!$B$32/Calculator!$F$12,1)))*IF(MOD(Calculator!$B$32/Calculator!$F$12,1)&lt;0.5,-1,1))^2)))/(1-SQRT(((50*POWER(80,POWER(COS(PI()*MOD(Calculator!$B$32/Calculator!$F$12,1)),2))-$C81)^2+(1500*ABS(SIN(2*PI()*MOD(Calculator!$B$32/Calculator!$F$12,1)))*IF(MOD(Calculator!$B$32/Calculator!$F$12,1)&lt;0.5,-1,1))^2)/((50*POWER(80,POWER(COS(PI()*MOD(Calculator!$B$32/Calculator!$F$12,1)),2))+$C81)^2+(1500*ABS(SIN(2*PI()*MOD(Calculator!$B$32/Calculator!$F$12,1)))*IF(MOD(Calculator!$B$32/Calculator!$F$12,1)&lt;0.5,-1,1))^2))),2))</f>
        <v>—</v>
      </c>
      <c r="AO81" s="294" t="str">
        <f aca="false">IF(OR(Calculator!$E$13&lt;&gt;"YES",Calculator!$B$32&lt;Calculator!$G$13),"—",ROUND((1+SQRT(((50*POWER(80,POWER(COS(PI()*MOD(Calculator!$B$32/Calculator!$F$13,1)),2))-$C81)^2+(1500*ABS(SIN(2*PI()*MOD(Calculator!$B$32/Calculator!$F$13,1)))*IF(MOD(Calculator!$B$32/Calculator!$F$13,1)&lt;0.5,-1,1))^2)/((50*POWER(80,POWER(COS(PI()*MOD(Calculator!$B$32/Calculator!$F$13,1)),2))+$C81)^2+(1500*ABS(SIN(2*PI()*MOD(Calculator!$B$32/Calculator!$F$13,1)))*IF(MOD(Calculator!$B$32/Calculator!$F$13,1)&lt;0.5,-1,1))^2)))/(1-SQRT(((50*POWER(80,POWER(COS(PI()*MOD(Calculator!$B$32/Calculator!$F$13,1)),2))-$C81)^2+(1500*ABS(SIN(2*PI()*MOD(Calculator!$B$32/Calculator!$F$13,1)))*IF(MOD(Calculator!$B$32/Calculator!$F$13,1)&lt;0.5,-1,1))^2)/((50*POWER(80,POWER(COS(PI()*MOD(Calculator!$B$32/Calculator!$F$13,1)),2))+$C81)^2+(1500*ABS(SIN(2*PI()*MOD(Calculator!$B$32/Calculator!$F$13,1)))*IF(MOD(Calculator!$B$32/Calculator!$F$13,1)&lt;0.5,-1,1))^2))),2))</f>
        <v>—</v>
      </c>
      <c r="AP81" s="294" t="str">
        <f aca="false">IF(OR(Calculator!$E$14&lt;&gt;"YES",Calculator!$B$32&lt;Calculator!$G$14),"—",ROUND((1+SQRT(((50*POWER(80,POWER(COS(PI()*MOD(Calculator!$B$32/Calculator!$F$14,1)),2))-$C81)^2+(1500*ABS(SIN(2*PI()*MOD(Calculator!$B$32/Calculator!$F$14,1)))*IF(MOD(Calculator!$B$32/Calculator!$F$14,1)&lt;0.5,-1,1))^2)/((50*POWER(80,POWER(COS(PI()*MOD(Calculator!$B$32/Calculator!$F$14,1)),2))+$C81)^2+(1500*ABS(SIN(2*PI()*MOD(Calculator!$B$32/Calculator!$F$14,1)))*IF(MOD(Calculator!$B$32/Calculator!$F$14,1)&lt;0.5,-1,1))^2)))/(1-SQRT(((50*POWER(80,POWER(COS(PI()*MOD(Calculator!$B$32/Calculator!$F$14,1)),2))-$C81)^2+(1500*ABS(SIN(2*PI()*MOD(Calculator!$B$32/Calculator!$F$14,1)))*IF(MOD(Calculator!$B$32/Calculator!$F$14,1)&lt;0.5,-1,1))^2)/((50*POWER(80,POWER(COS(PI()*MOD(Calculator!$B$32/Calculator!$F$14,1)),2))+$C81)^2+(1500*ABS(SIN(2*PI()*MOD(Calculator!$B$32/Calculator!$F$14,1)))*IF(MOD(Calculator!$B$32/Calculator!$F$14,1)&lt;0.5,-1,1))^2))),2))</f>
        <v>—</v>
      </c>
      <c r="AQ81" s="294" t="n">
        <f aca="false">IF(OR(Calculator!$E$15&lt;&gt;"YES",Calculator!$B$32&lt;Calculator!$G$15),"—",ROUND((1+SQRT(((50*POWER(80,POWER(COS(PI()*MOD(Calculator!$B$32/Calculator!$F$15,1)),2))-$C81)^2+(1500*ABS(SIN(2*PI()*MOD(Calculator!$B$32/Calculator!$F$15,1)))*IF(MOD(Calculator!$B$32/Calculator!$F$15,1)&lt;0.5,-1,1))^2)/((50*POWER(80,POWER(COS(PI()*MOD(Calculator!$B$32/Calculator!$F$15,1)),2))+$C81)^2+(1500*ABS(SIN(2*PI()*MOD(Calculator!$B$32/Calculator!$F$15,1)))*IF(MOD(Calculator!$B$32/Calculator!$F$15,1)&lt;0.5,-1,1))^2)))/(1-SQRT(((50*POWER(80,POWER(COS(PI()*MOD(Calculator!$B$32/Calculator!$F$15,1)),2))-$C81)^2+(1500*ABS(SIN(2*PI()*MOD(Calculator!$B$32/Calculator!$F$15,1)))*IF(MOD(Calculator!$B$32/Calculator!$F$15,1)&lt;0.5,-1,1))^2)/((50*POWER(80,POWER(COS(PI()*MOD(Calculator!$B$32/Calculator!$F$15,1)),2))+$C81)^2+(1500*ABS(SIN(2*PI()*MOD(Calculator!$B$32/Calculator!$F$15,1)))*IF(MOD(Calculator!$B$32/Calculator!$F$15,1)&lt;0.5,-1,1))^2))),2))</f>
        <v>2.53</v>
      </c>
      <c r="AR81" s="294" t="str">
        <f aca="false">IF(OR(Calculator!$E$16&lt;&gt;"YES",Calculator!$B$32&lt;Calculator!$G$16),"—",ROUND((1+SQRT(((50*POWER(80,POWER(COS(PI()*MOD(Calculator!$B$32/Calculator!$F$16,1)),2))-$C81)^2+(1500*ABS(SIN(2*PI()*MOD(Calculator!$B$32/Calculator!$F$16,1)))*IF(MOD(Calculator!$B$32/Calculator!$F$16,1)&lt;0.5,-1,1))^2)/((50*POWER(80,POWER(COS(PI()*MOD(Calculator!$B$32/Calculator!$F$16,1)),2))+$C81)^2+(1500*ABS(SIN(2*PI()*MOD(Calculator!$B$32/Calculator!$F$16,1)))*IF(MOD(Calculator!$B$32/Calculator!$F$16,1)&lt;0.5,-1,1))^2)))/(1-SQRT(((50*POWER(80,POWER(COS(PI()*MOD(Calculator!$B$32/Calculator!$F$16,1)),2))-$C81)^2+(1500*ABS(SIN(2*PI()*MOD(Calculator!$B$32/Calculator!$F$16,1)))*IF(MOD(Calculator!$B$32/Calculator!$F$16,1)&lt;0.5,-1,1))^2)/((50*POWER(80,POWER(COS(PI()*MOD(Calculator!$B$32/Calculator!$F$16,1)),2))+$C81)^2+(1500*ABS(SIN(2*PI()*MOD(Calculator!$B$32/Calculator!$F$16,1)))*IF(MOD(Calculator!$B$32/Calculator!$F$16,1)&lt;0.5,-1,1))^2))),2))</f>
        <v>—</v>
      </c>
      <c r="AS81" s="294" t="n">
        <f aca="false">IF(OR(Calculator!$E$17&lt;&gt;"YES",Calculator!$B$32&lt;Calculator!$G$17),"—",ROUND((1+SQRT(((50*POWER(80,POWER(COS(PI()*MOD(Calculator!$B$32/Calculator!$F$17,1)),2))-$C81)^2+(1500*ABS(SIN(2*PI()*MOD(Calculator!$B$32/Calculator!$F$17,1)))*IF(MOD(Calculator!$B$32/Calculator!$F$17,1)&lt;0.5,-1,1))^2)/((50*POWER(80,POWER(COS(PI()*MOD(Calculator!$B$32/Calculator!$F$17,1)),2))+$C81)^2+(1500*ABS(SIN(2*PI()*MOD(Calculator!$B$32/Calculator!$F$17,1)))*IF(MOD(Calculator!$B$32/Calculator!$F$17,1)&lt;0.5,-1,1))^2)))/(1-SQRT(((50*POWER(80,POWER(COS(PI()*MOD(Calculator!$B$32/Calculator!$F$17,1)),2))-$C81)^2+(1500*ABS(SIN(2*PI()*MOD(Calculator!$B$32/Calculator!$F$17,1)))*IF(MOD(Calculator!$B$32/Calculator!$F$17,1)&lt;0.5,-1,1))^2)/((50*POWER(80,POWER(COS(PI()*MOD(Calculator!$B$32/Calculator!$F$17,1)),2))+$C81)^2+(1500*ABS(SIN(2*PI()*MOD(Calculator!$B$32/Calculator!$F$17,1)))*IF(MOD(Calculator!$B$32/Calculator!$F$17,1)&lt;0.5,-1,1))^2))),2))</f>
        <v>17.39</v>
      </c>
      <c r="AT81" s="294" t="str">
        <f aca="false">IF(OR(Calculator!$E$18&lt;&gt;"YES",Calculator!$B$32&lt;Calculator!$G$18),"—",ROUND((1+SQRT(((50*POWER(80,POWER(COS(PI()*MOD(Calculator!$B$32/Calculator!$F$18,1)),2))-$C81)^2+(1500*ABS(SIN(2*PI()*MOD(Calculator!$B$32/Calculator!$F$18,1)))*IF(MOD(Calculator!$B$32/Calculator!$F$18,1)&lt;0.5,-1,1))^2)/((50*POWER(80,POWER(COS(PI()*MOD(Calculator!$B$32/Calculator!$F$18,1)),2))+$C81)^2+(1500*ABS(SIN(2*PI()*MOD(Calculator!$B$32/Calculator!$F$18,1)))*IF(MOD(Calculator!$B$32/Calculator!$F$18,1)&lt;0.5,-1,1))^2)))/(1-SQRT(((50*POWER(80,POWER(COS(PI()*MOD(Calculator!$B$32/Calculator!$F$18,1)),2))-$C81)^2+(1500*ABS(SIN(2*PI()*MOD(Calculator!$B$32/Calculator!$F$18,1)))*IF(MOD(Calculator!$B$32/Calculator!$F$18,1)&lt;0.5,-1,1))^2)/((50*POWER(80,POWER(COS(PI()*MOD(Calculator!$B$32/Calculator!$F$18,1)),2))+$C81)^2+(1500*ABS(SIN(2*PI()*MOD(Calculator!$B$32/Calculator!$F$18,1)))*IF(MOD(Calculator!$B$32/Calculator!$F$18,1)&lt;0.5,-1,1))^2))),2))</f>
        <v>—</v>
      </c>
      <c r="AU81" s="294" t="str">
        <f aca="false">IF(OR(Calculator!$E$19&lt;&gt;"YES",Calculator!$B$32&lt;Calculator!$G$19),"—",ROUND((1+SQRT(((50*POWER(80,POWER(COS(PI()*MOD(Calculator!$B$32/Calculator!$F$19,1)),2))-$C81)^2+(1500*ABS(SIN(2*PI()*MOD(Calculator!$B$32/Calculator!$F$19,1)))*IF(MOD(Calculator!$B$32/Calculator!$F$19,1)&lt;0.5,-1,1))^2)/((50*POWER(80,POWER(COS(PI()*MOD(Calculator!$B$32/Calculator!$F$19,1)),2))+$C81)^2+(1500*ABS(SIN(2*PI()*MOD(Calculator!$B$32/Calculator!$F$19,1)))*IF(MOD(Calculator!$B$32/Calculator!$F$19,1)&lt;0.5,-1,1))^2)))/(1-SQRT(((50*POWER(80,POWER(COS(PI()*MOD(Calculator!$B$32/Calculator!$F$19,1)),2))-$C81)^2+(1500*ABS(SIN(2*PI()*MOD(Calculator!$B$32/Calculator!$F$19,1)))*IF(MOD(Calculator!$B$32/Calculator!$F$19,1)&lt;0.5,-1,1))^2)/((50*POWER(80,POWER(COS(PI()*MOD(Calculator!$B$32/Calculator!$F$19,1)),2))+$C81)^2+(1500*ABS(SIN(2*PI()*MOD(Calculator!$B$32/Calculator!$F$19,1)))*IF(MOD(Calculator!$B$32/Calculator!$F$19,1)&lt;0.5,-1,1))^2))),2))</f>
        <v>—</v>
      </c>
      <c r="AV81" s="294" t="str">
        <f aca="false">IF(OR(Calculator!$E$20&lt;&gt;"YES",Calculator!$B$32&lt;Calculator!$G$20),"—",ROUND((1+SQRT(((50*POWER(80,POWER(COS(PI()*MOD(Calculator!$B$32/Calculator!$F$20,1)),2))-$C81)^2+(1500*ABS(SIN(2*PI()*MOD(Calculator!$B$32/Calculator!$F$20,1)))*IF(MOD(Calculator!$B$32/Calculator!$F$20,1)&lt;0.5,-1,1))^2)/((50*POWER(80,POWER(COS(PI()*MOD(Calculator!$B$32/Calculator!$F$20,1)),2))+$C81)^2+(1500*ABS(SIN(2*PI()*MOD(Calculator!$B$32/Calculator!$F$20,1)))*IF(MOD(Calculator!$B$32/Calculator!$F$20,1)&lt;0.5,-1,1))^2)))/(1-SQRT(((50*POWER(80,POWER(COS(PI()*MOD(Calculator!$B$32/Calculator!$F$20,1)),2))-$C81)^2+(1500*ABS(SIN(2*PI()*MOD(Calculator!$B$32/Calculator!$F$20,1)))*IF(MOD(Calculator!$B$32/Calculator!$F$20,1)&lt;0.5,-1,1))^2)/((50*POWER(80,POWER(COS(PI()*MOD(Calculator!$B$32/Calculator!$F$20,1)),2))+$C81)^2+(1500*ABS(SIN(2*PI()*MOD(Calculator!$B$32/Calculator!$F$20,1)))*IF(MOD(Calculator!$B$32/Calculator!$F$20,1)&lt;0.5,-1,1))^2))),2))</f>
        <v>—</v>
      </c>
      <c r="AW81" s="294" t="str">
        <f aca="false">IF(OR(Calculator!$E$21&lt;&gt;"YES",Calculator!$B$32&lt;Calculator!$G$21),"—",ROUND((1+SQRT(((50*POWER(80,POWER(COS(PI()*MOD(Calculator!$B$32/Calculator!$F$21,1)),2))-$C81)^2+(1500*ABS(SIN(2*PI()*MOD(Calculator!$B$32/Calculator!$F$21,1)))*IF(MOD(Calculator!$B$32/Calculator!$F$21,1)&lt;0.5,-1,1))^2)/((50*POWER(80,POWER(COS(PI()*MOD(Calculator!$B$32/Calculator!$F$21,1)),2))+$C81)^2+(1500*ABS(SIN(2*PI()*MOD(Calculator!$B$32/Calculator!$F$21,1)))*IF(MOD(Calculator!$B$32/Calculator!$F$21,1)&lt;0.5,-1,1))^2)))/(1-SQRT(((50*POWER(80,POWER(COS(PI()*MOD(Calculator!$B$32/Calculator!$F$21,1)),2))-$C81)^2+(1500*ABS(SIN(2*PI()*MOD(Calculator!$B$32/Calculator!$F$21,1)))*IF(MOD(Calculator!$B$32/Calculator!$F$21,1)&lt;0.5,-1,1))^2)/((50*POWER(80,POWER(COS(PI()*MOD(Calculator!$B$32/Calculator!$F$21,1)),2))+$C81)^2+(1500*ABS(SIN(2*PI()*MOD(Calculator!$B$32/Calculator!$F$21,1)))*IF(MOD(Calculator!$B$32/Calculator!$F$21,1)&lt;0.5,-1,1))^2))),2))</f>
        <v>—</v>
      </c>
      <c r="AX81" s="294" t="str">
        <f aca="false">IF(OR(Calculator!$E$22&lt;&gt;"YES",Calculator!$B$32&lt;Calculator!$G$22),"—",ROUND((1+SQRT(((50*POWER(80,POWER(COS(PI()*MOD(Calculator!$B$32/Calculator!$F$22,1)),2))-$C81)^2+(1500*ABS(SIN(2*PI()*MOD(Calculator!$B$32/Calculator!$F$22,1)))*IF(MOD(Calculator!$B$32/Calculator!$F$22,1)&lt;0.5,-1,1))^2)/((50*POWER(80,POWER(COS(PI()*MOD(Calculator!$B$32/Calculator!$F$22,1)),2))+$C81)^2+(1500*ABS(SIN(2*PI()*MOD(Calculator!$B$32/Calculator!$F$22,1)))*IF(MOD(Calculator!$B$32/Calculator!$F$22,1)&lt;0.5,-1,1))^2)))/(1-SQRT(((50*POWER(80,POWER(COS(PI()*MOD(Calculator!$B$32/Calculator!$F$22,1)),2))-$C81)^2+(1500*ABS(SIN(2*PI()*MOD(Calculator!$B$32/Calculator!$F$22,1)))*IF(MOD(Calculator!$B$32/Calculator!$F$22,1)&lt;0.5,-1,1))^2)/((50*POWER(80,POWER(COS(PI()*MOD(Calculator!$B$32/Calculator!$F$22,1)),2))+$C81)^2+(1500*ABS(SIN(2*PI()*MOD(Calculator!$B$32/Calculator!$F$22,1)))*IF(MOD(Calculator!$B$32/Calculator!$F$22,1)&lt;0.5,-1,1))^2))),2))</f>
        <v>—</v>
      </c>
      <c r="AY81" s="293" t="n">
        <f aca="false">IFERROR(ROUND((IF(ISNUMBER(AN81),AN81,0)+IF(ISNUMBER(AO81),AO81,0)+IF(ISNUMBER(AP81),AP81,0)+IF(ISNUMBER(AQ81),AQ81,0)+IF(ISNUMBER(AR81),AR81,0)+IF(ISNUMBER(AS81),AS81,0)+IF(ISNUMBER(AT81),AT81,0)+IF(ISNUMBER(AU81),AU81,0)+IF(ISNUMBER(AV81),AV81,0)+IF(ISNUMBER(AW81),AW81,0)+IF(ISNUMBER(AX81),AX81,0))/(IF(ISNUMBER(AN81),1,0)+IF(ISNUMBER(AO81),1,0)+IF(ISNUMBER(AP81),1,0)+IF(ISNUMBER(AQ81),1,0)+IF(ISNUMBER(AR81),1,0)+IF(ISNUMBER(AS81),1,0)+IF(ISNUMBER(AT81),1,0)+IF(ISNUMBER(AU81),1,0)+IF(ISNUMBER(AV81),1,0)+IF(ISNUMBER(AW81),1,0)+IF(ISNUMBER(AX81),1,0)),4),"")</f>
        <v>9.96</v>
      </c>
      <c r="AZ81" s="294" t="str">
        <f aca="false">IF(OR(Calculator!$E$12&lt;&gt;"YES",Calculator!$B$33&lt;Calculator!$G$12),"—",ROUND((1+SQRT(((50*POWER(80,POWER(COS(PI()*MOD(Calculator!$B$33/Calculator!$F$12,1)),2))-$C81)^2+(1500*ABS(SIN(2*PI()*MOD(Calculator!$B$33/Calculator!$F$12,1)))*IF(MOD(Calculator!$B$33/Calculator!$F$12,1)&lt;0.5,-1,1))^2)/((50*POWER(80,POWER(COS(PI()*MOD(Calculator!$B$33/Calculator!$F$12,1)),2))+$C81)^2+(1500*ABS(SIN(2*PI()*MOD(Calculator!$B$33/Calculator!$F$12,1)))*IF(MOD(Calculator!$B$33/Calculator!$F$12,1)&lt;0.5,-1,1))^2)))/(1-SQRT(((50*POWER(80,POWER(COS(PI()*MOD(Calculator!$B$33/Calculator!$F$12,1)),2))-$C81)^2+(1500*ABS(SIN(2*PI()*MOD(Calculator!$B$33/Calculator!$F$12,1)))*IF(MOD(Calculator!$B$33/Calculator!$F$12,1)&lt;0.5,-1,1))^2)/((50*POWER(80,POWER(COS(PI()*MOD(Calculator!$B$33/Calculator!$F$12,1)),2))+$C81)^2+(1500*ABS(SIN(2*PI()*MOD(Calculator!$B$33/Calculator!$F$12,1)))*IF(MOD(Calculator!$B$33/Calculator!$F$12,1)&lt;0.5,-1,1))^2))),2))</f>
        <v>—</v>
      </c>
      <c r="BA81" s="294" t="str">
        <f aca="false">IF(OR(Calculator!$E$13&lt;&gt;"YES",Calculator!$B$33&lt;Calculator!$G$13),"—",ROUND((1+SQRT(((50*POWER(80,POWER(COS(PI()*MOD(Calculator!$B$33/Calculator!$F$13,1)),2))-$C81)^2+(1500*ABS(SIN(2*PI()*MOD(Calculator!$B$33/Calculator!$F$13,1)))*IF(MOD(Calculator!$B$33/Calculator!$F$13,1)&lt;0.5,-1,1))^2)/((50*POWER(80,POWER(COS(PI()*MOD(Calculator!$B$33/Calculator!$F$13,1)),2))+$C81)^2+(1500*ABS(SIN(2*PI()*MOD(Calculator!$B$33/Calculator!$F$13,1)))*IF(MOD(Calculator!$B$33/Calculator!$F$13,1)&lt;0.5,-1,1))^2)))/(1-SQRT(((50*POWER(80,POWER(COS(PI()*MOD(Calculator!$B$33/Calculator!$F$13,1)),2))-$C81)^2+(1500*ABS(SIN(2*PI()*MOD(Calculator!$B$33/Calculator!$F$13,1)))*IF(MOD(Calculator!$B$33/Calculator!$F$13,1)&lt;0.5,-1,1))^2)/((50*POWER(80,POWER(COS(PI()*MOD(Calculator!$B$33/Calculator!$F$13,1)),2))+$C81)^2+(1500*ABS(SIN(2*PI()*MOD(Calculator!$B$33/Calculator!$F$13,1)))*IF(MOD(Calculator!$B$33/Calculator!$F$13,1)&lt;0.5,-1,1))^2))),2))</f>
        <v>—</v>
      </c>
      <c r="BB81" s="294" t="str">
        <f aca="false">IF(OR(Calculator!$E$14&lt;&gt;"YES",Calculator!$B$33&lt;Calculator!$G$14),"—",ROUND((1+SQRT(((50*POWER(80,POWER(COS(PI()*MOD(Calculator!$B$33/Calculator!$F$14,1)),2))-$C81)^2+(1500*ABS(SIN(2*PI()*MOD(Calculator!$B$33/Calculator!$F$14,1)))*IF(MOD(Calculator!$B$33/Calculator!$F$14,1)&lt;0.5,-1,1))^2)/((50*POWER(80,POWER(COS(PI()*MOD(Calculator!$B$33/Calculator!$F$14,1)),2))+$C81)^2+(1500*ABS(SIN(2*PI()*MOD(Calculator!$B$33/Calculator!$F$14,1)))*IF(MOD(Calculator!$B$33/Calculator!$F$14,1)&lt;0.5,-1,1))^2)))/(1-SQRT(((50*POWER(80,POWER(COS(PI()*MOD(Calculator!$B$33/Calculator!$F$14,1)),2))-$C81)^2+(1500*ABS(SIN(2*PI()*MOD(Calculator!$B$33/Calculator!$F$14,1)))*IF(MOD(Calculator!$B$33/Calculator!$F$14,1)&lt;0.5,-1,1))^2)/((50*POWER(80,POWER(COS(PI()*MOD(Calculator!$B$33/Calculator!$F$14,1)),2))+$C81)^2+(1500*ABS(SIN(2*PI()*MOD(Calculator!$B$33/Calculator!$F$14,1)))*IF(MOD(Calculator!$B$33/Calculator!$F$14,1)&lt;0.5,-1,1))^2))),2))</f>
        <v>—</v>
      </c>
      <c r="BC81" s="294" t="n">
        <f aca="false">IF(OR(Calculator!$E$15&lt;&gt;"YES",Calculator!$B$33&lt;Calculator!$G$15),"—",ROUND((1+SQRT(((50*POWER(80,POWER(COS(PI()*MOD(Calculator!$B$33/Calculator!$F$15,1)),2))-$C81)^2+(1500*ABS(SIN(2*PI()*MOD(Calculator!$B$33/Calculator!$F$15,1)))*IF(MOD(Calculator!$B$33/Calculator!$F$15,1)&lt;0.5,-1,1))^2)/((50*POWER(80,POWER(COS(PI()*MOD(Calculator!$B$33/Calculator!$F$15,1)),2))+$C81)^2+(1500*ABS(SIN(2*PI()*MOD(Calculator!$B$33/Calculator!$F$15,1)))*IF(MOD(Calculator!$B$33/Calculator!$F$15,1)&lt;0.5,-1,1))^2)))/(1-SQRT(((50*POWER(80,POWER(COS(PI()*MOD(Calculator!$B$33/Calculator!$F$15,1)),2))-$C81)^2+(1500*ABS(SIN(2*PI()*MOD(Calculator!$B$33/Calculator!$F$15,1)))*IF(MOD(Calculator!$B$33/Calculator!$F$15,1)&lt;0.5,-1,1))^2)/((50*POWER(80,POWER(COS(PI()*MOD(Calculator!$B$33/Calculator!$F$15,1)),2))+$C81)^2+(1500*ABS(SIN(2*PI()*MOD(Calculator!$B$33/Calculator!$F$15,1)))*IF(MOD(Calculator!$B$33/Calculator!$F$15,1)&lt;0.5,-1,1))^2))),2))</f>
        <v>2.69</v>
      </c>
      <c r="BD81" s="294" t="str">
        <f aca="false">IF(OR(Calculator!$E$16&lt;&gt;"YES",Calculator!$B$33&lt;Calculator!$G$16),"—",ROUND((1+SQRT(((50*POWER(80,POWER(COS(PI()*MOD(Calculator!$B$33/Calculator!$F$16,1)),2))-$C81)^2+(1500*ABS(SIN(2*PI()*MOD(Calculator!$B$33/Calculator!$F$16,1)))*IF(MOD(Calculator!$B$33/Calculator!$F$16,1)&lt;0.5,-1,1))^2)/((50*POWER(80,POWER(COS(PI()*MOD(Calculator!$B$33/Calculator!$F$16,1)),2))+$C81)^2+(1500*ABS(SIN(2*PI()*MOD(Calculator!$B$33/Calculator!$F$16,1)))*IF(MOD(Calculator!$B$33/Calculator!$F$16,1)&lt;0.5,-1,1))^2)))/(1-SQRT(((50*POWER(80,POWER(COS(PI()*MOD(Calculator!$B$33/Calculator!$F$16,1)),2))-$C81)^2+(1500*ABS(SIN(2*PI()*MOD(Calculator!$B$33/Calculator!$F$16,1)))*IF(MOD(Calculator!$B$33/Calculator!$F$16,1)&lt;0.5,-1,1))^2)/((50*POWER(80,POWER(COS(PI()*MOD(Calculator!$B$33/Calculator!$F$16,1)),2))+$C81)^2+(1500*ABS(SIN(2*PI()*MOD(Calculator!$B$33/Calculator!$F$16,1)))*IF(MOD(Calculator!$B$33/Calculator!$F$16,1)&lt;0.5,-1,1))^2))),2))</f>
        <v>—</v>
      </c>
      <c r="BE81" s="294" t="n">
        <f aca="false">IF(OR(Calculator!$E$17&lt;&gt;"YES",Calculator!$B$33&lt;Calculator!$G$17),"—",ROUND((1+SQRT(((50*POWER(80,POWER(COS(PI()*MOD(Calculator!$B$33/Calculator!$F$17,1)),2))-$C81)^2+(1500*ABS(SIN(2*PI()*MOD(Calculator!$B$33/Calculator!$F$17,1)))*IF(MOD(Calculator!$B$33/Calculator!$F$17,1)&lt;0.5,-1,1))^2)/((50*POWER(80,POWER(COS(PI()*MOD(Calculator!$B$33/Calculator!$F$17,1)),2))+$C81)^2+(1500*ABS(SIN(2*PI()*MOD(Calculator!$B$33/Calculator!$F$17,1)))*IF(MOD(Calculator!$B$33/Calculator!$F$17,1)&lt;0.5,-1,1))^2)))/(1-SQRT(((50*POWER(80,POWER(COS(PI()*MOD(Calculator!$B$33/Calculator!$F$17,1)),2))-$C81)^2+(1500*ABS(SIN(2*PI()*MOD(Calculator!$B$33/Calculator!$F$17,1)))*IF(MOD(Calculator!$B$33/Calculator!$F$17,1)&lt;0.5,-1,1))^2)/((50*POWER(80,POWER(COS(PI()*MOD(Calculator!$B$33/Calculator!$F$17,1)),2))+$C81)^2+(1500*ABS(SIN(2*PI()*MOD(Calculator!$B$33/Calculator!$F$17,1)))*IF(MOD(Calculator!$B$33/Calculator!$F$17,1)&lt;0.5,-1,1))^2))),2))</f>
        <v>19.36</v>
      </c>
      <c r="BF81" s="294" t="str">
        <f aca="false">IF(OR(Calculator!$E$18&lt;&gt;"YES",Calculator!$B$33&lt;Calculator!$G$18),"—",ROUND((1+SQRT(((50*POWER(80,POWER(COS(PI()*MOD(Calculator!$B$33/Calculator!$F$18,1)),2))-$C81)^2+(1500*ABS(SIN(2*PI()*MOD(Calculator!$B$33/Calculator!$F$18,1)))*IF(MOD(Calculator!$B$33/Calculator!$F$18,1)&lt;0.5,-1,1))^2)/((50*POWER(80,POWER(COS(PI()*MOD(Calculator!$B$33/Calculator!$F$18,1)),2))+$C81)^2+(1500*ABS(SIN(2*PI()*MOD(Calculator!$B$33/Calculator!$F$18,1)))*IF(MOD(Calculator!$B$33/Calculator!$F$18,1)&lt;0.5,-1,1))^2)))/(1-SQRT(((50*POWER(80,POWER(COS(PI()*MOD(Calculator!$B$33/Calculator!$F$18,1)),2))-$C81)^2+(1500*ABS(SIN(2*PI()*MOD(Calculator!$B$33/Calculator!$F$18,1)))*IF(MOD(Calculator!$B$33/Calculator!$F$18,1)&lt;0.5,-1,1))^2)/((50*POWER(80,POWER(COS(PI()*MOD(Calculator!$B$33/Calculator!$F$18,1)),2))+$C81)^2+(1500*ABS(SIN(2*PI()*MOD(Calculator!$B$33/Calculator!$F$18,1)))*IF(MOD(Calculator!$B$33/Calculator!$F$18,1)&lt;0.5,-1,1))^2))),2))</f>
        <v>—</v>
      </c>
      <c r="BG81" s="294" t="str">
        <f aca="false">IF(OR(Calculator!$E$19&lt;&gt;"YES",Calculator!$B$33&lt;Calculator!$G$19),"—",ROUND((1+SQRT(((50*POWER(80,POWER(COS(PI()*MOD(Calculator!$B$33/Calculator!$F$19,1)),2))-$C81)^2+(1500*ABS(SIN(2*PI()*MOD(Calculator!$B$33/Calculator!$F$19,1)))*IF(MOD(Calculator!$B$33/Calculator!$F$19,1)&lt;0.5,-1,1))^2)/((50*POWER(80,POWER(COS(PI()*MOD(Calculator!$B$33/Calculator!$F$19,1)),2))+$C81)^2+(1500*ABS(SIN(2*PI()*MOD(Calculator!$B$33/Calculator!$F$19,1)))*IF(MOD(Calculator!$B$33/Calculator!$F$19,1)&lt;0.5,-1,1))^2)))/(1-SQRT(((50*POWER(80,POWER(COS(PI()*MOD(Calculator!$B$33/Calculator!$F$19,1)),2))-$C81)^2+(1500*ABS(SIN(2*PI()*MOD(Calculator!$B$33/Calculator!$F$19,1)))*IF(MOD(Calculator!$B$33/Calculator!$F$19,1)&lt;0.5,-1,1))^2)/((50*POWER(80,POWER(COS(PI()*MOD(Calculator!$B$33/Calculator!$F$19,1)),2))+$C81)^2+(1500*ABS(SIN(2*PI()*MOD(Calculator!$B$33/Calculator!$F$19,1)))*IF(MOD(Calculator!$B$33/Calculator!$F$19,1)&lt;0.5,-1,1))^2))),2))</f>
        <v>—</v>
      </c>
      <c r="BH81" s="294" t="str">
        <f aca="false">IF(OR(Calculator!$E$20&lt;&gt;"YES",Calculator!$B$33&lt;Calculator!$G$20),"—",ROUND((1+SQRT(((50*POWER(80,POWER(COS(PI()*MOD(Calculator!$B$33/Calculator!$F$20,1)),2))-$C81)^2+(1500*ABS(SIN(2*PI()*MOD(Calculator!$B$33/Calculator!$F$20,1)))*IF(MOD(Calculator!$B$33/Calculator!$F$20,1)&lt;0.5,-1,1))^2)/((50*POWER(80,POWER(COS(PI()*MOD(Calculator!$B$33/Calculator!$F$20,1)),2))+$C81)^2+(1500*ABS(SIN(2*PI()*MOD(Calculator!$B$33/Calculator!$F$20,1)))*IF(MOD(Calculator!$B$33/Calculator!$F$20,1)&lt;0.5,-1,1))^2)))/(1-SQRT(((50*POWER(80,POWER(COS(PI()*MOD(Calculator!$B$33/Calculator!$F$20,1)),2))-$C81)^2+(1500*ABS(SIN(2*PI()*MOD(Calculator!$B$33/Calculator!$F$20,1)))*IF(MOD(Calculator!$B$33/Calculator!$F$20,1)&lt;0.5,-1,1))^2)/((50*POWER(80,POWER(COS(PI()*MOD(Calculator!$B$33/Calculator!$F$20,1)),2))+$C81)^2+(1500*ABS(SIN(2*PI()*MOD(Calculator!$B$33/Calculator!$F$20,1)))*IF(MOD(Calculator!$B$33/Calculator!$F$20,1)&lt;0.5,-1,1))^2))),2))</f>
        <v>—</v>
      </c>
      <c r="BI81" s="294" t="str">
        <f aca="false">IF(OR(Calculator!$E$21&lt;&gt;"YES",Calculator!$B$33&lt;Calculator!$G$21),"—",ROUND((1+SQRT(((50*POWER(80,POWER(COS(PI()*MOD(Calculator!$B$33/Calculator!$F$21,1)),2))-$C81)^2+(1500*ABS(SIN(2*PI()*MOD(Calculator!$B$33/Calculator!$F$21,1)))*IF(MOD(Calculator!$B$33/Calculator!$F$21,1)&lt;0.5,-1,1))^2)/((50*POWER(80,POWER(COS(PI()*MOD(Calculator!$B$33/Calculator!$F$21,1)),2))+$C81)^2+(1500*ABS(SIN(2*PI()*MOD(Calculator!$B$33/Calculator!$F$21,1)))*IF(MOD(Calculator!$B$33/Calculator!$F$21,1)&lt;0.5,-1,1))^2)))/(1-SQRT(((50*POWER(80,POWER(COS(PI()*MOD(Calculator!$B$33/Calculator!$F$21,1)),2))-$C81)^2+(1500*ABS(SIN(2*PI()*MOD(Calculator!$B$33/Calculator!$F$21,1)))*IF(MOD(Calculator!$B$33/Calculator!$F$21,1)&lt;0.5,-1,1))^2)/((50*POWER(80,POWER(COS(PI()*MOD(Calculator!$B$33/Calculator!$F$21,1)),2))+$C81)^2+(1500*ABS(SIN(2*PI()*MOD(Calculator!$B$33/Calculator!$F$21,1)))*IF(MOD(Calculator!$B$33/Calculator!$F$21,1)&lt;0.5,-1,1))^2))),2))</f>
        <v>—</v>
      </c>
      <c r="BJ81" s="294" t="str">
        <f aca="false">IF(OR(Calculator!$E$22&lt;&gt;"YES",Calculator!$B$33&lt;Calculator!$G$22),"—",ROUND((1+SQRT(((50*POWER(80,POWER(COS(PI()*MOD(Calculator!$B$33/Calculator!$F$22,1)),2))-$C81)^2+(1500*ABS(SIN(2*PI()*MOD(Calculator!$B$33/Calculator!$F$22,1)))*IF(MOD(Calculator!$B$33/Calculator!$F$22,1)&lt;0.5,-1,1))^2)/((50*POWER(80,POWER(COS(PI()*MOD(Calculator!$B$33/Calculator!$F$22,1)),2))+$C81)^2+(1500*ABS(SIN(2*PI()*MOD(Calculator!$B$33/Calculator!$F$22,1)))*IF(MOD(Calculator!$B$33/Calculator!$F$22,1)&lt;0.5,-1,1))^2)))/(1-SQRT(((50*POWER(80,POWER(COS(PI()*MOD(Calculator!$B$33/Calculator!$F$22,1)),2))-$C81)^2+(1500*ABS(SIN(2*PI()*MOD(Calculator!$B$33/Calculator!$F$22,1)))*IF(MOD(Calculator!$B$33/Calculator!$F$22,1)&lt;0.5,-1,1))^2)/((50*POWER(80,POWER(COS(PI()*MOD(Calculator!$B$33/Calculator!$F$22,1)),2))+$C81)^2+(1500*ABS(SIN(2*PI()*MOD(Calculator!$B$33/Calculator!$F$22,1)))*IF(MOD(Calculator!$B$33/Calculator!$F$22,1)&lt;0.5,-1,1))^2))),2))</f>
        <v>—</v>
      </c>
      <c r="BK81" s="293" t="n">
        <f aca="false">IFERROR(ROUND((IF(ISNUMBER(AZ81),AZ81,0)+IF(ISNUMBER(BA81),BA81,0)+IF(ISNUMBER(BB81),BB81,0)+IF(ISNUMBER(BC81),BC81,0)+IF(ISNUMBER(BD81),BD81,0)+IF(ISNUMBER(BE81),BE81,0)+IF(ISNUMBER(BF81),BF81,0)+IF(ISNUMBER(BG81),BG81,0)+IF(ISNUMBER(BH81),BH81,0)+IF(ISNUMBER(BI81),BI81,0)+IF(ISNUMBER(BJ81),BJ81,0))/(IF(ISNUMBER(AZ81),1,0)+IF(ISNUMBER(BA81),1,0)+IF(ISNUMBER(BB81),1,0)+IF(ISNUMBER(BC81),1,0)+IF(ISNUMBER(BD81),1,0)+IF(ISNUMBER(BE81),1,0)+IF(ISNUMBER(BF81),1,0)+IF(ISNUMBER(BG81),1,0)+IF(ISNUMBER(BH81),1,0)+IF(ISNUMBER(BI81),1,0)+IF(ISNUMBER(BJ81),1,0)),4),"")</f>
        <v>11.025</v>
      </c>
      <c r="BM81" s="253" t="str">
        <f aca="false">IF(OR(Calculator!$E$12&lt;&gt;"YES",Calculator!$B$29&lt;Calculator!$G$12),"—",ROUND((1+SQRT(((50*POWER(80,POWER(COS(PI()*MOD(Calculator!$B$29/Calculator!$F$12,1)),2))+MIN(500,MAX(30,100*EXP(-0.3*'VSWR Calculator'!$C$24)*(1+3*ABS(MOD('VSWR Calculator'!$C$23/Calculator!$F$12/2,1)-0.5))))/'VSWR Calculator'!$C$25)-$C81)^2+(1500*ABS(SIN(2*PI()*MOD(Calculator!$B$29/Calculator!$F$12,1)))*IF(MOD(Calculator!$B$29/Calculator!$F$12,1)&lt;0.5,-1,1))^2)/SQRT(((50*POWER(80,POWER(COS(PI()*MOD(Calculator!$B$29/Calculator!$F$12,1)),2))+MIN(500,MAX(30,100*EXP(-0.3*'VSWR Calculator'!$C$24)*(1+3*ABS(MOD('VSWR Calculator'!$C$23/Calculator!$F$12/2,1)-0.5))))/'VSWR Calculator'!$C$25)+$C81)^2+(1500*ABS(SIN(2*PI()*MOD(Calculator!$B$29/Calculator!$F$12,1)))*IF(MOD(Calculator!$B$29/Calculator!$F$12,1)&lt;0.5,-1,1))^2))/(1-SQRT(((50*POWER(80,POWER(COS(PI()*MOD(Calculator!$B$29/Calculator!$F$12,1)),2))+MIN(500,MAX(30,100*EXP(-0.3*'VSWR Calculator'!$C$24)*(1+3*ABS(MOD('VSWR Calculator'!$C$23/Calculator!$F$12/2,1)-0.5))))/'VSWR Calculator'!$C$25)-$C81)^2+(1500*ABS(SIN(2*PI()*MOD(Calculator!$B$29/Calculator!$F$12,1)))*IF(MOD(Calculator!$B$29/Calculator!$F$12,1)&lt;0.5,-1,1))^2)/SQRT(((50*POWER(80,POWER(COS(PI()*MOD(Calculator!$B$29/Calculator!$F$12,1)),2))+MIN(500,MAX(30,100*EXP(-0.3*'VSWR Calculator'!$C$24)*(1+3*ABS(MOD('VSWR Calculator'!$C$23/Calculator!$F$12/2,1)-0.5))))/'VSWR Calculator'!$C$25)+$C81)^2+(1500*ABS(SIN(2*PI()*MOD(Calculator!$B$29/Calculator!$F$12,1)))*IF(MOD(Calculator!$B$29/Calculator!$F$12,1)&lt;0.5,-1,1))^2)),2))</f>
        <v>—</v>
      </c>
      <c r="BN81" s="253" t="str">
        <f aca="false">IF(OR(Calculator!$E$13&lt;&gt;"YES",Calculator!$B$29&lt;Calculator!$G$13),"—",ROUND((1+SQRT(((50*POWER(80,POWER(COS(PI()*MOD(Calculator!$B$29/Calculator!$F$13,1)),2))+MIN(500,MAX(30,100*EXP(-0.3*'VSWR Calculator'!$C$24)*(1+3*ABS(MOD('VSWR Calculator'!$C$23/Calculator!$F$13/2,1)-0.5))))/'VSWR Calculator'!$C$25)-$C81)^2+(1500*ABS(SIN(2*PI()*MOD(Calculator!$B$29/Calculator!$F$13,1)))*IF(MOD(Calculator!$B$29/Calculator!$F$13,1)&lt;0.5,-1,1))^2)/SQRT(((50*POWER(80,POWER(COS(PI()*MOD(Calculator!$B$29/Calculator!$F$13,1)),2))+MIN(500,MAX(30,100*EXP(-0.3*'VSWR Calculator'!$C$24)*(1+3*ABS(MOD('VSWR Calculator'!$C$23/Calculator!$F$13/2,1)-0.5))))/'VSWR Calculator'!$C$25)+$C81)^2+(1500*ABS(SIN(2*PI()*MOD(Calculator!$B$29/Calculator!$F$13,1)))*IF(MOD(Calculator!$B$29/Calculator!$F$13,1)&lt;0.5,-1,1))^2))/(1-SQRT(((50*POWER(80,POWER(COS(PI()*MOD(Calculator!$B$29/Calculator!$F$13,1)),2))+MIN(500,MAX(30,100*EXP(-0.3*'VSWR Calculator'!$C$24)*(1+3*ABS(MOD('VSWR Calculator'!$C$23/Calculator!$F$13/2,1)-0.5))))/'VSWR Calculator'!$C$25)-$C81)^2+(1500*ABS(SIN(2*PI()*MOD(Calculator!$B$29/Calculator!$F$13,1)))*IF(MOD(Calculator!$B$29/Calculator!$F$13,1)&lt;0.5,-1,1))^2)/SQRT(((50*POWER(80,POWER(COS(PI()*MOD(Calculator!$B$29/Calculator!$F$13,1)),2))+MIN(500,MAX(30,100*EXP(-0.3*'VSWR Calculator'!$C$24)*(1+3*ABS(MOD('VSWR Calculator'!$C$23/Calculator!$F$13/2,1)-0.5))))/'VSWR Calculator'!$C$25)+$C81)^2+(1500*ABS(SIN(2*PI()*MOD(Calculator!$B$29/Calculator!$F$13,1)))*IF(MOD(Calculator!$B$29/Calculator!$F$13,1)&lt;0.5,-1,1))^2)),2))</f>
        <v>—</v>
      </c>
      <c r="BO81" s="253" t="str">
        <f aca="false">IF(OR(Calculator!$E$14&lt;&gt;"YES",Calculator!$B$29&lt;Calculator!$G$14),"—",ROUND((1+SQRT(((50*POWER(80,POWER(COS(PI()*MOD(Calculator!$B$29/Calculator!$F$14,1)),2))+MIN(500,MAX(30,100*EXP(-0.3*'VSWR Calculator'!$C$24)*(1+3*ABS(MOD('VSWR Calculator'!$C$23/Calculator!$F$14/2,1)-0.5))))/'VSWR Calculator'!$C$25)-$C81)^2+(1500*ABS(SIN(2*PI()*MOD(Calculator!$B$29/Calculator!$F$14,1)))*IF(MOD(Calculator!$B$29/Calculator!$F$14,1)&lt;0.5,-1,1))^2)/SQRT(((50*POWER(80,POWER(COS(PI()*MOD(Calculator!$B$29/Calculator!$F$14,1)),2))+MIN(500,MAX(30,100*EXP(-0.3*'VSWR Calculator'!$C$24)*(1+3*ABS(MOD('VSWR Calculator'!$C$23/Calculator!$F$14/2,1)-0.5))))/'VSWR Calculator'!$C$25)+$C81)^2+(1500*ABS(SIN(2*PI()*MOD(Calculator!$B$29/Calculator!$F$14,1)))*IF(MOD(Calculator!$B$29/Calculator!$F$14,1)&lt;0.5,-1,1))^2))/(1-SQRT(((50*POWER(80,POWER(COS(PI()*MOD(Calculator!$B$29/Calculator!$F$14,1)),2))+MIN(500,MAX(30,100*EXP(-0.3*'VSWR Calculator'!$C$24)*(1+3*ABS(MOD('VSWR Calculator'!$C$23/Calculator!$F$14/2,1)-0.5))))/'VSWR Calculator'!$C$25)-$C81)^2+(1500*ABS(SIN(2*PI()*MOD(Calculator!$B$29/Calculator!$F$14,1)))*IF(MOD(Calculator!$B$29/Calculator!$F$14,1)&lt;0.5,-1,1))^2)/SQRT(((50*POWER(80,POWER(COS(PI()*MOD(Calculator!$B$29/Calculator!$F$14,1)),2))+MIN(500,MAX(30,100*EXP(-0.3*'VSWR Calculator'!$C$24)*(1+3*ABS(MOD('VSWR Calculator'!$C$23/Calculator!$F$14/2,1)-0.5))))/'VSWR Calculator'!$C$25)+$C81)^2+(1500*ABS(SIN(2*PI()*MOD(Calculator!$B$29/Calculator!$F$14,1)))*IF(MOD(Calculator!$B$29/Calculator!$F$14,1)&lt;0.5,-1,1))^2)),2))</f>
        <v>—</v>
      </c>
      <c r="BP81" s="253" t="n">
        <f aca="false">IF(OR(Calculator!$E$15&lt;&gt;"YES",Calculator!$B$29&lt;Calculator!$G$15),"—",ROUND((1+SQRT(((50*POWER(80,POWER(COS(PI()*MOD(Calculator!$B$29/Calculator!$F$15,1)),2))+MIN(500,MAX(30,100*EXP(-0.3*'VSWR Calculator'!$C$24)*(1+3*ABS(MOD('VSWR Calculator'!$C$23/Calculator!$F$15/2,1)-0.5))))/'VSWR Calculator'!$C$25)-$C81)^2+(1500*ABS(SIN(2*PI()*MOD(Calculator!$B$29/Calculator!$F$15,1)))*IF(MOD(Calculator!$B$29/Calculator!$F$15,1)&lt;0.5,-1,1))^2)/SQRT(((50*POWER(80,POWER(COS(PI()*MOD(Calculator!$B$29/Calculator!$F$15,1)),2))+MIN(500,MAX(30,100*EXP(-0.3*'VSWR Calculator'!$C$24)*(1+3*ABS(MOD('VSWR Calculator'!$C$23/Calculator!$F$15/2,1)-0.5))))/'VSWR Calculator'!$C$25)+$C81)^2+(1500*ABS(SIN(2*PI()*MOD(Calculator!$B$29/Calculator!$F$15,1)))*IF(MOD(Calculator!$B$29/Calculator!$F$15,1)&lt;0.5,-1,1))^2))/(1-SQRT(((50*POWER(80,POWER(COS(PI()*MOD(Calculator!$B$29/Calculator!$F$15,1)),2))+MIN(500,MAX(30,100*EXP(-0.3*'VSWR Calculator'!$C$24)*(1+3*ABS(MOD('VSWR Calculator'!$C$23/Calculator!$F$15/2,1)-0.5))))/'VSWR Calculator'!$C$25)-$C81)^2+(1500*ABS(SIN(2*PI()*MOD(Calculator!$B$29/Calculator!$F$15,1)))*IF(MOD(Calculator!$B$29/Calculator!$F$15,1)&lt;0.5,-1,1))^2)/SQRT(((50*POWER(80,POWER(COS(PI()*MOD(Calculator!$B$29/Calculator!$F$15,1)),2))+MIN(500,MAX(30,100*EXP(-0.3*'VSWR Calculator'!$C$24)*(1+3*ABS(MOD('VSWR Calculator'!$C$23/Calculator!$F$15/2,1)-0.5))))/'VSWR Calculator'!$C$25)+$C81)^2+(1500*ABS(SIN(2*PI()*MOD(Calculator!$B$29/Calculator!$F$15,1)))*IF(MOD(Calculator!$B$29/Calculator!$F$15,1)&lt;0.5,-1,1))^2)),2))</f>
        <v>16.2</v>
      </c>
      <c r="BQ81" s="253" t="str">
        <f aca="false">IF(OR(Calculator!$E$16&lt;&gt;"YES",Calculator!$B$29&lt;Calculator!$G$16),"—",ROUND((1+SQRT(((50*POWER(80,POWER(COS(PI()*MOD(Calculator!$B$29/Calculator!$F$16,1)),2))+MIN(500,MAX(30,100*EXP(-0.3*'VSWR Calculator'!$C$24)*(1+3*ABS(MOD('VSWR Calculator'!$C$23/Calculator!$F$16/2,1)-0.5))))/'VSWR Calculator'!$C$25)-$C81)^2+(1500*ABS(SIN(2*PI()*MOD(Calculator!$B$29/Calculator!$F$16,1)))*IF(MOD(Calculator!$B$29/Calculator!$F$16,1)&lt;0.5,-1,1))^2)/SQRT(((50*POWER(80,POWER(COS(PI()*MOD(Calculator!$B$29/Calculator!$F$16,1)),2))+MIN(500,MAX(30,100*EXP(-0.3*'VSWR Calculator'!$C$24)*(1+3*ABS(MOD('VSWR Calculator'!$C$23/Calculator!$F$16/2,1)-0.5))))/'VSWR Calculator'!$C$25)+$C81)^2+(1500*ABS(SIN(2*PI()*MOD(Calculator!$B$29/Calculator!$F$16,1)))*IF(MOD(Calculator!$B$29/Calculator!$F$16,1)&lt;0.5,-1,1))^2))/(1-SQRT(((50*POWER(80,POWER(COS(PI()*MOD(Calculator!$B$29/Calculator!$F$16,1)),2))+MIN(500,MAX(30,100*EXP(-0.3*'VSWR Calculator'!$C$24)*(1+3*ABS(MOD('VSWR Calculator'!$C$23/Calculator!$F$16/2,1)-0.5))))/'VSWR Calculator'!$C$25)-$C81)^2+(1500*ABS(SIN(2*PI()*MOD(Calculator!$B$29/Calculator!$F$16,1)))*IF(MOD(Calculator!$B$29/Calculator!$F$16,1)&lt;0.5,-1,1))^2)/SQRT(((50*POWER(80,POWER(COS(PI()*MOD(Calculator!$B$29/Calculator!$F$16,1)),2))+MIN(500,MAX(30,100*EXP(-0.3*'VSWR Calculator'!$C$24)*(1+3*ABS(MOD('VSWR Calculator'!$C$23/Calculator!$F$16/2,1)-0.5))))/'VSWR Calculator'!$C$25)+$C81)^2+(1500*ABS(SIN(2*PI()*MOD(Calculator!$B$29/Calculator!$F$16,1)))*IF(MOD(Calculator!$B$29/Calculator!$F$16,1)&lt;0.5,-1,1))^2)),2))</f>
        <v>—</v>
      </c>
      <c r="BR81" s="253" t="n">
        <f aca="false">IF(OR(Calculator!$E$17&lt;&gt;"YES",Calculator!$B$29&lt;Calculator!$G$17),"—",ROUND((1+SQRT(((50*POWER(80,POWER(COS(PI()*MOD(Calculator!$B$29/Calculator!$F$17,1)),2))+MIN(500,MAX(30,100*EXP(-0.3*'VSWR Calculator'!$C$24)*(1+3*ABS(MOD('VSWR Calculator'!$C$23/Calculator!$F$17/2,1)-0.5))))/'VSWR Calculator'!$C$25)-$C81)^2+(1500*ABS(SIN(2*PI()*MOD(Calculator!$B$29/Calculator!$F$17,1)))*IF(MOD(Calculator!$B$29/Calculator!$F$17,1)&lt;0.5,-1,1))^2)/SQRT(((50*POWER(80,POWER(COS(PI()*MOD(Calculator!$B$29/Calculator!$F$17,1)),2))+MIN(500,MAX(30,100*EXP(-0.3*'VSWR Calculator'!$C$24)*(1+3*ABS(MOD('VSWR Calculator'!$C$23/Calculator!$F$17/2,1)-0.5))))/'VSWR Calculator'!$C$25)+$C81)^2+(1500*ABS(SIN(2*PI()*MOD(Calculator!$B$29/Calculator!$F$17,1)))*IF(MOD(Calculator!$B$29/Calculator!$F$17,1)&lt;0.5,-1,1))^2))/(1-SQRT(((50*POWER(80,POWER(COS(PI()*MOD(Calculator!$B$29/Calculator!$F$17,1)),2))+MIN(500,MAX(30,100*EXP(-0.3*'VSWR Calculator'!$C$24)*(1+3*ABS(MOD('VSWR Calculator'!$C$23/Calculator!$F$17/2,1)-0.5))))/'VSWR Calculator'!$C$25)-$C81)^2+(1500*ABS(SIN(2*PI()*MOD(Calculator!$B$29/Calculator!$F$17,1)))*IF(MOD(Calculator!$B$29/Calculator!$F$17,1)&lt;0.5,-1,1))^2)/SQRT(((50*POWER(80,POWER(COS(PI()*MOD(Calculator!$B$29/Calculator!$F$17,1)),2))+MIN(500,MAX(30,100*EXP(-0.3*'VSWR Calculator'!$C$24)*(1+3*ABS(MOD('VSWR Calculator'!$C$23/Calculator!$F$17/2,1)-0.5))))/'VSWR Calculator'!$C$25)+$C81)^2+(1500*ABS(SIN(2*PI()*MOD(Calculator!$B$29/Calculator!$F$17,1)))*IF(MOD(Calculator!$B$29/Calculator!$F$17,1)&lt;0.5,-1,1))^2)),2))</f>
        <v>15.66</v>
      </c>
      <c r="BS81" s="253" t="str">
        <f aca="false">IF(OR(Calculator!$E$18&lt;&gt;"YES",Calculator!$B$29&lt;Calculator!$G$18),"—",ROUND((1+SQRT(((50*POWER(80,POWER(COS(PI()*MOD(Calculator!$B$29/Calculator!$F$18,1)),2))+MIN(500,MAX(30,100*EXP(-0.3*'VSWR Calculator'!$C$24)*(1+3*ABS(MOD('VSWR Calculator'!$C$23/Calculator!$F$18/2,1)-0.5))))/'VSWR Calculator'!$C$25)-$C81)^2+(1500*ABS(SIN(2*PI()*MOD(Calculator!$B$29/Calculator!$F$18,1)))*IF(MOD(Calculator!$B$29/Calculator!$F$18,1)&lt;0.5,-1,1))^2)/SQRT(((50*POWER(80,POWER(COS(PI()*MOD(Calculator!$B$29/Calculator!$F$18,1)),2))+MIN(500,MAX(30,100*EXP(-0.3*'VSWR Calculator'!$C$24)*(1+3*ABS(MOD('VSWR Calculator'!$C$23/Calculator!$F$18/2,1)-0.5))))/'VSWR Calculator'!$C$25)+$C81)^2+(1500*ABS(SIN(2*PI()*MOD(Calculator!$B$29/Calculator!$F$18,1)))*IF(MOD(Calculator!$B$29/Calculator!$F$18,1)&lt;0.5,-1,1))^2))/(1-SQRT(((50*POWER(80,POWER(COS(PI()*MOD(Calculator!$B$29/Calculator!$F$18,1)),2))+MIN(500,MAX(30,100*EXP(-0.3*'VSWR Calculator'!$C$24)*(1+3*ABS(MOD('VSWR Calculator'!$C$23/Calculator!$F$18/2,1)-0.5))))/'VSWR Calculator'!$C$25)-$C81)^2+(1500*ABS(SIN(2*PI()*MOD(Calculator!$B$29/Calculator!$F$18,1)))*IF(MOD(Calculator!$B$29/Calculator!$F$18,1)&lt;0.5,-1,1))^2)/SQRT(((50*POWER(80,POWER(COS(PI()*MOD(Calculator!$B$29/Calculator!$F$18,1)),2))+MIN(500,MAX(30,100*EXP(-0.3*'VSWR Calculator'!$C$24)*(1+3*ABS(MOD('VSWR Calculator'!$C$23/Calculator!$F$18/2,1)-0.5))))/'VSWR Calculator'!$C$25)+$C81)^2+(1500*ABS(SIN(2*PI()*MOD(Calculator!$B$29/Calculator!$F$18,1)))*IF(MOD(Calculator!$B$29/Calculator!$F$18,1)&lt;0.5,-1,1))^2)),2))</f>
        <v>—</v>
      </c>
      <c r="BT81" s="253" t="str">
        <f aca="false">IF(OR(Calculator!$E$19&lt;&gt;"YES",Calculator!$B$29&lt;Calculator!$G$19),"—",ROUND((1+SQRT(((50*POWER(80,POWER(COS(PI()*MOD(Calculator!$B$29/Calculator!$F$19,1)),2))+MIN(500,MAX(30,100*EXP(-0.3*'VSWR Calculator'!$C$24)*(1+3*ABS(MOD('VSWR Calculator'!$C$23/Calculator!$F$19/2,1)-0.5))))/'VSWR Calculator'!$C$25)-$C81)^2+(1500*ABS(SIN(2*PI()*MOD(Calculator!$B$29/Calculator!$F$19,1)))*IF(MOD(Calculator!$B$29/Calculator!$F$19,1)&lt;0.5,-1,1))^2)/SQRT(((50*POWER(80,POWER(COS(PI()*MOD(Calculator!$B$29/Calculator!$F$19,1)),2))+MIN(500,MAX(30,100*EXP(-0.3*'VSWR Calculator'!$C$24)*(1+3*ABS(MOD('VSWR Calculator'!$C$23/Calculator!$F$19/2,1)-0.5))))/'VSWR Calculator'!$C$25)+$C81)^2+(1500*ABS(SIN(2*PI()*MOD(Calculator!$B$29/Calculator!$F$19,1)))*IF(MOD(Calculator!$B$29/Calculator!$F$19,1)&lt;0.5,-1,1))^2))/(1-SQRT(((50*POWER(80,POWER(COS(PI()*MOD(Calculator!$B$29/Calculator!$F$19,1)),2))+MIN(500,MAX(30,100*EXP(-0.3*'VSWR Calculator'!$C$24)*(1+3*ABS(MOD('VSWR Calculator'!$C$23/Calculator!$F$19/2,1)-0.5))))/'VSWR Calculator'!$C$25)-$C81)^2+(1500*ABS(SIN(2*PI()*MOD(Calculator!$B$29/Calculator!$F$19,1)))*IF(MOD(Calculator!$B$29/Calculator!$F$19,1)&lt;0.5,-1,1))^2)/SQRT(((50*POWER(80,POWER(COS(PI()*MOD(Calculator!$B$29/Calculator!$F$19,1)),2))+MIN(500,MAX(30,100*EXP(-0.3*'VSWR Calculator'!$C$24)*(1+3*ABS(MOD('VSWR Calculator'!$C$23/Calculator!$F$19/2,1)-0.5))))/'VSWR Calculator'!$C$25)+$C81)^2+(1500*ABS(SIN(2*PI()*MOD(Calculator!$B$29/Calculator!$F$19,1)))*IF(MOD(Calculator!$B$29/Calculator!$F$19,1)&lt;0.5,-1,1))^2)),2))</f>
        <v>—</v>
      </c>
      <c r="BU81" s="253" t="str">
        <f aca="false">IF(OR(Calculator!$E$20&lt;&gt;"YES",Calculator!$B$29&lt;Calculator!$G$20),"—",ROUND((1+SQRT(((50*POWER(80,POWER(COS(PI()*MOD(Calculator!$B$29/Calculator!$F$20,1)),2))+MIN(500,MAX(30,100*EXP(-0.3*'VSWR Calculator'!$C$24)*(1+3*ABS(MOD('VSWR Calculator'!$C$23/Calculator!$F$20/2,1)-0.5))))/'VSWR Calculator'!$C$25)-$C81)^2+(1500*ABS(SIN(2*PI()*MOD(Calculator!$B$29/Calculator!$F$20,1)))*IF(MOD(Calculator!$B$29/Calculator!$F$20,1)&lt;0.5,-1,1))^2)/SQRT(((50*POWER(80,POWER(COS(PI()*MOD(Calculator!$B$29/Calculator!$F$20,1)),2))+MIN(500,MAX(30,100*EXP(-0.3*'VSWR Calculator'!$C$24)*(1+3*ABS(MOD('VSWR Calculator'!$C$23/Calculator!$F$20/2,1)-0.5))))/'VSWR Calculator'!$C$25)+$C81)^2+(1500*ABS(SIN(2*PI()*MOD(Calculator!$B$29/Calculator!$F$20,1)))*IF(MOD(Calculator!$B$29/Calculator!$F$20,1)&lt;0.5,-1,1))^2))/(1-SQRT(((50*POWER(80,POWER(COS(PI()*MOD(Calculator!$B$29/Calculator!$F$20,1)),2))+MIN(500,MAX(30,100*EXP(-0.3*'VSWR Calculator'!$C$24)*(1+3*ABS(MOD('VSWR Calculator'!$C$23/Calculator!$F$20/2,1)-0.5))))/'VSWR Calculator'!$C$25)-$C81)^2+(1500*ABS(SIN(2*PI()*MOD(Calculator!$B$29/Calculator!$F$20,1)))*IF(MOD(Calculator!$B$29/Calculator!$F$20,1)&lt;0.5,-1,1))^2)/SQRT(((50*POWER(80,POWER(COS(PI()*MOD(Calculator!$B$29/Calculator!$F$20,1)),2))+MIN(500,MAX(30,100*EXP(-0.3*'VSWR Calculator'!$C$24)*(1+3*ABS(MOD('VSWR Calculator'!$C$23/Calculator!$F$20/2,1)-0.5))))/'VSWR Calculator'!$C$25)+$C81)^2+(1500*ABS(SIN(2*PI()*MOD(Calculator!$B$29/Calculator!$F$20,1)))*IF(MOD(Calculator!$B$29/Calculator!$F$20,1)&lt;0.5,-1,1))^2)),2))</f>
        <v>—</v>
      </c>
      <c r="BV81" s="253" t="str">
        <f aca="false">IF(OR(Calculator!$E$21&lt;&gt;"YES",Calculator!$B$29&lt;Calculator!$G$21),"—",ROUND((1+SQRT(((50*POWER(80,POWER(COS(PI()*MOD(Calculator!$B$29/Calculator!$F$21,1)),2))+MIN(500,MAX(30,100*EXP(-0.3*'VSWR Calculator'!$C$24)*(1+3*ABS(MOD('VSWR Calculator'!$C$23/Calculator!$F$21/2,1)-0.5))))/'VSWR Calculator'!$C$25)-$C81)^2+(1500*ABS(SIN(2*PI()*MOD(Calculator!$B$29/Calculator!$F$21,1)))*IF(MOD(Calculator!$B$29/Calculator!$F$21,1)&lt;0.5,-1,1))^2)/SQRT(((50*POWER(80,POWER(COS(PI()*MOD(Calculator!$B$29/Calculator!$F$21,1)),2))+MIN(500,MAX(30,100*EXP(-0.3*'VSWR Calculator'!$C$24)*(1+3*ABS(MOD('VSWR Calculator'!$C$23/Calculator!$F$21/2,1)-0.5))))/'VSWR Calculator'!$C$25)+$C81)^2+(1500*ABS(SIN(2*PI()*MOD(Calculator!$B$29/Calculator!$F$21,1)))*IF(MOD(Calculator!$B$29/Calculator!$F$21,1)&lt;0.5,-1,1))^2))/(1-SQRT(((50*POWER(80,POWER(COS(PI()*MOD(Calculator!$B$29/Calculator!$F$21,1)),2))+MIN(500,MAX(30,100*EXP(-0.3*'VSWR Calculator'!$C$24)*(1+3*ABS(MOD('VSWR Calculator'!$C$23/Calculator!$F$21/2,1)-0.5))))/'VSWR Calculator'!$C$25)-$C81)^2+(1500*ABS(SIN(2*PI()*MOD(Calculator!$B$29/Calculator!$F$21,1)))*IF(MOD(Calculator!$B$29/Calculator!$F$21,1)&lt;0.5,-1,1))^2)/SQRT(((50*POWER(80,POWER(COS(PI()*MOD(Calculator!$B$29/Calculator!$F$21,1)),2))+MIN(500,MAX(30,100*EXP(-0.3*'VSWR Calculator'!$C$24)*(1+3*ABS(MOD('VSWR Calculator'!$C$23/Calculator!$F$21/2,1)-0.5))))/'VSWR Calculator'!$C$25)+$C81)^2+(1500*ABS(SIN(2*PI()*MOD(Calculator!$B$29/Calculator!$F$21,1)))*IF(MOD(Calculator!$B$29/Calculator!$F$21,1)&lt;0.5,-1,1))^2)),2))</f>
        <v>—</v>
      </c>
      <c r="BW81" s="253" t="str">
        <f aca="false">IF(OR(Calculator!$E$22&lt;&gt;"YES",Calculator!$B$29&lt;Calculator!$G$22),"—",ROUND((1+SQRT(((50*POWER(80,POWER(COS(PI()*MOD(Calculator!$B$29/Calculator!$F$22,1)),2))+MIN(500,MAX(30,100*EXP(-0.3*'VSWR Calculator'!$C$24)*(1+3*ABS(MOD('VSWR Calculator'!$C$23/Calculator!$F$22/2,1)-0.5))))/'VSWR Calculator'!$C$25)-$C81)^2+(1500*ABS(SIN(2*PI()*MOD(Calculator!$B$29/Calculator!$F$22,1)))*IF(MOD(Calculator!$B$29/Calculator!$F$22,1)&lt;0.5,-1,1))^2)/SQRT(((50*POWER(80,POWER(COS(PI()*MOD(Calculator!$B$29/Calculator!$F$22,1)),2))+MIN(500,MAX(30,100*EXP(-0.3*'VSWR Calculator'!$C$24)*(1+3*ABS(MOD('VSWR Calculator'!$C$23/Calculator!$F$22/2,1)-0.5))))/'VSWR Calculator'!$C$25)+$C81)^2+(1500*ABS(SIN(2*PI()*MOD(Calculator!$B$29/Calculator!$F$22,1)))*IF(MOD(Calculator!$B$29/Calculator!$F$22,1)&lt;0.5,-1,1))^2))/(1-SQRT(((50*POWER(80,POWER(COS(PI()*MOD(Calculator!$B$29/Calculator!$F$22,1)),2))+MIN(500,MAX(30,100*EXP(-0.3*'VSWR Calculator'!$C$24)*(1+3*ABS(MOD('VSWR Calculator'!$C$23/Calculator!$F$22/2,1)-0.5))))/'VSWR Calculator'!$C$25)-$C81)^2+(1500*ABS(SIN(2*PI()*MOD(Calculator!$B$29/Calculator!$F$22,1)))*IF(MOD(Calculator!$B$29/Calculator!$F$22,1)&lt;0.5,-1,1))^2)/SQRT(((50*POWER(80,POWER(COS(PI()*MOD(Calculator!$B$29/Calculator!$F$22,1)),2))+MIN(500,MAX(30,100*EXP(-0.3*'VSWR Calculator'!$C$24)*(1+3*ABS(MOD('VSWR Calculator'!$C$23/Calculator!$F$22/2,1)-0.5))))/'VSWR Calculator'!$C$25)+$C81)^2+(1500*ABS(SIN(2*PI()*MOD(Calculator!$B$29/Calculator!$F$22,1)))*IF(MOD(Calculator!$B$29/Calculator!$F$22,1)&lt;0.5,-1,1))^2)),2))</f>
        <v>—</v>
      </c>
      <c r="BX81" s="253" t="n">
        <f aca="false">IFERROR(ROUND((IF(ISNUMBER(BM81),BM81,0)+IF(ISNUMBER(BN81),BN81,0)+IF(ISNUMBER(BO81),BO81,0)+IF(ISNUMBER(BP81),BP81,0)+IF(ISNUMBER(BQ81),BQ81,0)+IF(ISNUMBER(BR81),BR81,0)+IF(ISNUMBER(BS81),BS81,0)+IF(ISNUMBER(BT81),BT81,0)+IF(ISNUMBER(BU81),BU81,0)+IF(ISNUMBER(BV81),BV81,0)+IF(ISNUMBER(BW81),BW81,0))/(IF(ISNUMBER(BM81),1,0)+IF(ISNUMBER(BN81),1,0)+IF(ISNUMBER(BO81),1,0)+IF(ISNUMBER(BP81),1,0)+IF(ISNUMBER(BQ81),1,0)+IF(ISNUMBER(BR81),1,0)+IF(ISNUMBER(BS81),1,0)+IF(ISNUMBER(BT81),1,0)+IF(ISNUMBER(BU81),1,0)+IF(ISNUMBER(BV81),1,0)+IF(ISNUMBER(BW81),1,0)),4),"")</f>
        <v>15.93</v>
      </c>
      <c r="BY81" s="253" t="str">
        <f aca="false">IF(OR(Calculator!$E$12&lt;&gt;"YES",Calculator!$B$30&lt;Calculator!$G$12),"—",ROUND((1+SQRT(((50*POWER(80,POWER(COS(PI()*MOD(Calculator!$B$30/Calculator!$F$12,1)),2))+MIN(500,MAX(30,100*EXP(-0.3*'VSWR Calculator'!$C$24)*(1+3*ABS(MOD('VSWR Calculator'!$C$23/Calculator!$F$12/2,1)-0.5))))/'VSWR Calculator'!$C$25)-$C81)^2+(1500*ABS(SIN(2*PI()*MOD(Calculator!$B$30/Calculator!$F$12,1)))*IF(MOD(Calculator!$B$30/Calculator!$F$12,1)&lt;0.5,-1,1))^2)/SQRT(((50*POWER(80,POWER(COS(PI()*MOD(Calculator!$B$30/Calculator!$F$12,1)),2))+MIN(500,MAX(30,100*EXP(-0.3*'VSWR Calculator'!$C$24)*(1+3*ABS(MOD('VSWR Calculator'!$C$23/Calculator!$F$12/2,1)-0.5))))/'VSWR Calculator'!$C$25)+$C81)^2+(1500*ABS(SIN(2*PI()*MOD(Calculator!$B$30/Calculator!$F$12,1)))*IF(MOD(Calculator!$B$30/Calculator!$F$12,1)&lt;0.5,-1,1))^2))/(1-SQRT(((50*POWER(80,POWER(COS(PI()*MOD(Calculator!$B$30/Calculator!$F$12,1)),2))+MIN(500,MAX(30,100*EXP(-0.3*'VSWR Calculator'!$C$24)*(1+3*ABS(MOD('VSWR Calculator'!$C$23/Calculator!$F$12/2,1)-0.5))))/'VSWR Calculator'!$C$25)-$C81)^2+(1500*ABS(SIN(2*PI()*MOD(Calculator!$B$30/Calculator!$F$12,1)))*IF(MOD(Calculator!$B$30/Calculator!$F$12,1)&lt;0.5,-1,1))^2)/SQRT(((50*POWER(80,POWER(COS(PI()*MOD(Calculator!$B$30/Calculator!$F$12,1)),2))+MIN(500,MAX(30,100*EXP(-0.3*'VSWR Calculator'!$C$24)*(1+3*ABS(MOD('VSWR Calculator'!$C$23/Calculator!$F$12/2,1)-0.5))))/'VSWR Calculator'!$C$25)+$C81)^2+(1500*ABS(SIN(2*PI()*MOD(Calculator!$B$30/Calculator!$F$12,1)))*IF(MOD(Calculator!$B$30/Calculator!$F$12,1)&lt;0.5,-1,1))^2)),2))</f>
        <v>—</v>
      </c>
      <c r="BZ81" s="253" t="str">
        <f aca="false">IF(OR(Calculator!$E$13&lt;&gt;"YES",Calculator!$B$30&lt;Calculator!$G$13),"—",ROUND((1+SQRT(((50*POWER(80,POWER(COS(PI()*MOD(Calculator!$B$30/Calculator!$F$13,1)),2))+MIN(500,MAX(30,100*EXP(-0.3*'VSWR Calculator'!$C$24)*(1+3*ABS(MOD('VSWR Calculator'!$C$23/Calculator!$F$13/2,1)-0.5))))/'VSWR Calculator'!$C$25)-$C81)^2+(1500*ABS(SIN(2*PI()*MOD(Calculator!$B$30/Calculator!$F$13,1)))*IF(MOD(Calculator!$B$30/Calculator!$F$13,1)&lt;0.5,-1,1))^2)/SQRT(((50*POWER(80,POWER(COS(PI()*MOD(Calculator!$B$30/Calculator!$F$13,1)),2))+MIN(500,MAX(30,100*EXP(-0.3*'VSWR Calculator'!$C$24)*(1+3*ABS(MOD('VSWR Calculator'!$C$23/Calculator!$F$13/2,1)-0.5))))/'VSWR Calculator'!$C$25)+$C81)^2+(1500*ABS(SIN(2*PI()*MOD(Calculator!$B$30/Calculator!$F$13,1)))*IF(MOD(Calculator!$B$30/Calculator!$F$13,1)&lt;0.5,-1,1))^2))/(1-SQRT(((50*POWER(80,POWER(COS(PI()*MOD(Calculator!$B$30/Calculator!$F$13,1)),2))+MIN(500,MAX(30,100*EXP(-0.3*'VSWR Calculator'!$C$24)*(1+3*ABS(MOD('VSWR Calculator'!$C$23/Calculator!$F$13/2,1)-0.5))))/'VSWR Calculator'!$C$25)-$C81)^2+(1500*ABS(SIN(2*PI()*MOD(Calculator!$B$30/Calculator!$F$13,1)))*IF(MOD(Calculator!$B$30/Calculator!$F$13,1)&lt;0.5,-1,1))^2)/SQRT(((50*POWER(80,POWER(COS(PI()*MOD(Calculator!$B$30/Calculator!$F$13,1)),2))+MIN(500,MAX(30,100*EXP(-0.3*'VSWR Calculator'!$C$24)*(1+3*ABS(MOD('VSWR Calculator'!$C$23/Calculator!$F$13/2,1)-0.5))))/'VSWR Calculator'!$C$25)+$C81)^2+(1500*ABS(SIN(2*PI()*MOD(Calculator!$B$30/Calculator!$F$13,1)))*IF(MOD(Calculator!$B$30/Calculator!$F$13,1)&lt;0.5,-1,1))^2)),2))</f>
        <v>—</v>
      </c>
      <c r="CA81" s="253" t="str">
        <f aca="false">IF(OR(Calculator!$E$14&lt;&gt;"YES",Calculator!$B$30&lt;Calculator!$G$14),"—",ROUND((1+SQRT(((50*POWER(80,POWER(COS(PI()*MOD(Calculator!$B$30/Calculator!$F$14,1)),2))+MIN(500,MAX(30,100*EXP(-0.3*'VSWR Calculator'!$C$24)*(1+3*ABS(MOD('VSWR Calculator'!$C$23/Calculator!$F$14/2,1)-0.5))))/'VSWR Calculator'!$C$25)-$C81)^2+(1500*ABS(SIN(2*PI()*MOD(Calculator!$B$30/Calculator!$F$14,1)))*IF(MOD(Calculator!$B$30/Calculator!$F$14,1)&lt;0.5,-1,1))^2)/SQRT(((50*POWER(80,POWER(COS(PI()*MOD(Calculator!$B$30/Calculator!$F$14,1)),2))+MIN(500,MAX(30,100*EXP(-0.3*'VSWR Calculator'!$C$24)*(1+3*ABS(MOD('VSWR Calculator'!$C$23/Calculator!$F$14/2,1)-0.5))))/'VSWR Calculator'!$C$25)+$C81)^2+(1500*ABS(SIN(2*PI()*MOD(Calculator!$B$30/Calculator!$F$14,1)))*IF(MOD(Calculator!$B$30/Calculator!$F$14,1)&lt;0.5,-1,1))^2))/(1-SQRT(((50*POWER(80,POWER(COS(PI()*MOD(Calculator!$B$30/Calculator!$F$14,1)),2))+MIN(500,MAX(30,100*EXP(-0.3*'VSWR Calculator'!$C$24)*(1+3*ABS(MOD('VSWR Calculator'!$C$23/Calculator!$F$14/2,1)-0.5))))/'VSWR Calculator'!$C$25)-$C81)^2+(1500*ABS(SIN(2*PI()*MOD(Calculator!$B$30/Calculator!$F$14,1)))*IF(MOD(Calculator!$B$30/Calculator!$F$14,1)&lt;0.5,-1,1))^2)/SQRT(((50*POWER(80,POWER(COS(PI()*MOD(Calculator!$B$30/Calculator!$F$14,1)),2))+MIN(500,MAX(30,100*EXP(-0.3*'VSWR Calculator'!$C$24)*(1+3*ABS(MOD('VSWR Calculator'!$C$23/Calculator!$F$14/2,1)-0.5))))/'VSWR Calculator'!$C$25)+$C81)^2+(1500*ABS(SIN(2*PI()*MOD(Calculator!$B$30/Calculator!$F$14,1)))*IF(MOD(Calculator!$B$30/Calculator!$F$14,1)&lt;0.5,-1,1))^2)),2))</f>
        <v>—</v>
      </c>
      <c r="CB81" s="253" t="n">
        <f aca="false">IF(OR(Calculator!$E$15&lt;&gt;"YES",Calculator!$B$30&lt;Calculator!$G$15),"—",ROUND((1+SQRT(((50*POWER(80,POWER(COS(PI()*MOD(Calculator!$B$30/Calculator!$F$15,1)),2))+MIN(500,MAX(30,100*EXP(-0.3*'VSWR Calculator'!$C$24)*(1+3*ABS(MOD('VSWR Calculator'!$C$23/Calculator!$F$15/2,1)-0.5))))/'VSWR Calculator'!$C$25)-$C81)^2+(1500*ABS(SIN(2*PI()*MOD(Calculator!$B$30/Calculator!$F$15,1)))*IF(MOD(Calculator!$B$30/Calculator!$F$15,1)&lt;0.5,-1,1))^2)/SQRT(((50*POWER(80,POWER(COS(PI()*MOD(Calculator!$B$30/Calculator!$F$15,1)),2))+MIN(500,MAX(30,100*EXP(-0.3*'VSWR Calculator'!$C$24)*(1+3*ABS(MOD('VSWR Calculator'!$C$23/Calculator!$F$15/2,1)-0.5))))/'VSWR Calculator'!$C$25)+$C81)^2+(1500*ABS(SIN(2*PI()*MOD(Calculator!$B$30/Calculator!$F$15,1)))*IF(MOD(Calculator!$B$30/Calculator!$F$15,1)&lt;0.5,-1,1))^2))/(1-SQRT(((50*POWER(80,POWER(COS(PI()*MOD(Calculator!$B$30/Calculator!$F$15,1)),2))+MIN(500,MAX(30,100*EXP(-0.3*'VSWR Calculator'!$C$24)*(1+3*ABS(MOD('VSWR Calculator'!$C$23/Calculator!$F$15/2,1)-0.5))))/'VSWR Calculator'!$C$25)-$C81)^2+(1500*ABS(SIN(2*PI()*MOD(Calculator!$B$30/Calculator!$F$15,1)))*IF(MOD(Calculator!$B$30/Calculator!$F$15,1)&lt;0.5,-1,1))^2)/SQRT(((50*POWER(80,POWER(COS(PI()*MOD(Calculator!$B$30/Calculator!$F$15,1)),2))+MIN(500,MAX(30,100*EXP(-0.3*'VSWR Calculator'!$C$24)*(1+3*ABS(MOD('VSWR Calculator'!$C$23/Calculator!$F$15/2,1)-0.5))))/'VSWR Calculator'!$C$25)+$C81)^2+(1500*ABS(SIN(2*PI()*MOD(Calculator!$B$30/Calculator!$F$15,1)))*IF(MOD(Calculator!$B$30/Calculator!$F$15,1)&lt;0.5,-1,1))^2)),2))</f>
        <v>15.57</v>
      </c>
      <c r="CC81" s="253" t="str">
        <f aca="false">IF(OR(Calculator!$E$16&lt;&gt;"YES",Calculator!$B$30&lt;Calculator!$G$16),"—",ROUND((1+SQRT(((50*POWER(80,POWER(COS(PI()*MOD(Calculator!$B$30/Calculator!$F$16,1)),2))+MIN(500,MAX(30,100*EXP(-0.3*'VSWR Calculator'!$C$24)*(1+3*ABS(MOD('VSWR Calculator'!$C$23/Calculator!$F$16/2,1)-0.5))))/'VSWR Calculator'!$C$25)-$C81)^2+(1500*ABS(SIN(2*PI()*MOD(Calculator!$B$30/Calculator!$F$16,1)))*IF(MOD(Calculator!$B$30/Calculator!$F$16,1)&lt;0.5,-1,1))^2)/SQRT(((50*POWER(80,POWER(COS(PI()*MOD(Calculator!$B$30/Calculator!$F$16,1)),2))+MIN(500,MAX(30,100*EXP(-0.3*'VSWR Calculator'!$C$24)*(1+3*ABS(MOD('VSWR Calculator'!$C$23/Calculator!$F$16/2,1)-0.5))))/'VSWR Calculator'!$C$25)+$C81)^2+(1500*ABS(SIN(2*PI()*MOD(Calculator!$B$30/Calculator!$F$16,1)))*IF(MOD(Calculator!$B$30/Calculator!$F$16,1)&lt;0.5,-1,1))^2))/(1-SQRT(((50*POWER(80,POWER(COS(PI()*MOD(Calculator!$B$30/Calculator!$F$16,1)),2))+MIN(500,MAX(30,100*EXP(-0.3*'VSWR Calculator'!$C$24)*(1+3*ABS(MOD('VSWR Calculator'!$C$23/Calculator!$F$16/2,1)-0.5))))/'VSWR Calculator'!$C$25)-$C81)^2+(1500*ABS(SIN(2*PI()*MOD(Calculator!$B$30/Calculator!$F$16,1)))*IF(MOD(Calculator!$B$30/Calculator!$F$16,1)&lt;0.5,-1,1))^2)/SQRT(((50*POWER(80,POWER(COS(PI()*MOD(Calculator!$B$30/Calculator!$F$16,1)),2))+MIN(500,MAX(30,100*EXP(-0.3*'VSWR Calculator'!$C$24)*(1+3*ABS(MOD('VSWR Calculator'!$C$23/Calculator!$F$16/2,1)-0.5))))/'VSWR Calculator'!$C$25)+$C81)^2+(1500*ABS(SIN(2*PI()*MOD(Calculator!$B$30/Calculator!$F$16,1)))*IF(MOD(Calculator!$B$30/Calculator!$F$16,1)&lt;0.5,-1,1))^2)),2))</f>
        <v>—</v>
      </c>
      <c r="CD81" s="253" t="n">
        <f aca="false">IF(OR(Calculator!$E$17&lt;&gt;"YES",Calculator!$B$30&lt;Calculator!$G$17),"—",ROUND((1+SQRT(((50*POWER(80,POWER(COS(PI()*MOD(Calculator!$B$30/Calculator!$F$17,1)),2))+MIN(500,MAX(30,100*EXP(-0.3*'VSWR Calculator'!$C$24)*(1+3*ABS(MOD('VSWR Calculator'!$C$23/Calculator!$F$17/2,1)-0.5))))/'VSWR Calculator'!$C$25)-$C81)^2+(1500*ABS(SIN(2*PI()*MOD(Calculator!$B$30/Calculator!$F$17,1)))*IF(MOD(Calculator!$B$30/Calculator!$F$17,1)&lt;0.5,-1,1))^2)/SQRT(((50*POWER(80,POWER(COS(PI()*MOD(Calculator!$B$30/Calculator!$F$17,1)),2))+MIN(500,MAX(30,100*EXP(-0.3*'VSWR Calculator'!$C$24)*(1+3*ABS(MOD('VSWR Calculator'!$C$23/Calculator!$F$17/2,1)-0.5))))/'VSWR Calculator'!$C$25)+$C81)^2+(1500*ABS(SIN(2*PI()*MOD(Calculator!$B$30/Calculator!$F$17,1)))*IF(MOD(Calculator!$B$30/Calculator!$F$17,1)&lt;0.5,-1,1))^2))/(1-SQRT(((50*POWER(80,POWER(COS(PI()*MOD(Calculator!$B$30/Calculator!$F$17,1)),2))+MIN(500,MAX(30,100*EXP(-0.3*'VSWR Calculator'!$C$24)*(1+3*ABS(MOD('VSWR Calculator'!$C$23/Calculator!$F$17/2,1)-0.5))))/'VSWR Calculator'!$C$25)-$C81)^2+(1500*ABS(SIN(2*PI()*MOD(Calculator!$B$30/Calculator!$F$17,1)))*IF(MOD(Calculator!$B$30/Calculator!$F$17,1)&lt;0.5,-1,1))^2)/SQRT(((50*POWER(80,POWER(COS(PI()*MOD(Calculator!$B$30/Calculator!$F$17,1)),2))+MIN(500,MAX(30,100*EXP(-0.3*'VSWR Calculator'!$C$24)*(1+3*ABS(MOD('VSWR Calculator'!$C$23/Calculator!$F$17/2,1)-0.5))))/'VSWR Calculator'!$C$25)+$C81)^2+(1500*ABS(SIN(2*PI()*MOD(Calculator!$B$30/Calculator!$F$17,1)))*IF(MOD(Calculator!$B$30/Calculator!$F$17,1)&lt;0.5,-1,1))^2)),2))</f>
        <v>17.05</v>
      </c>
      <c r="CE81" s="253" t="str">
        <f aca="false">IF(OR(Calculator!$E$18&lt;&gt;"YES",Calculator!$B$30&lt;Calculator!$G$18),"—",ROUND((1+SQRT(((50*POWER(80,POWER(COS(PI()*MOD(Calculator!$B$30/Calculator!$F$18,1)),2))+MIN(500,MAX(30,100*EXP(-0.3*'VSWR Calculator'!$C$24)*(1+3*ABS(MOD('VSWR Calculator'!$C$23/Calculator!$F$18/2,1)-0.5))))/'VSWR Calculator'!$C$25)-$C81)^2+(1500*ABS(SIN(2*PI()*MOD(Calculator!$B$30/Calculator!$F$18,1)))*IF(MOD(Calculator!$B$30/Calculator!$F$18,1)&lt;0.5,-1,1))^2)/SQRT(((50*POWER(80,POWER(COS(PI()*MOD(Calculator!$B$30/Calculator!$F$18,1)),2))+MIN(500,MAX(30,100*EXP(-0.3*'VSWR Calculator'!$C$24)*(1+3*ABS(MOD('VSWR Calculator'!$C$23/Calculator!$F$18/2,1)-0.5))))/'VSWR Calculator'!$C$25)+$C81)^2+(1500*ABS(SIN(2*PI()*MOD(Calculator!$B$30/Calculator!$F$18,1)))*IF(MOD(Calculator!$B$30/Calculator!$F$18,1)&lt;0.5,-1,1))^2))/(1-SQRT(((50*POWER(80,POWER(COS(PI()*MOD(Calculator!$B$30/Calculator!$F$18,1)),2))+MIN(500,MAX(30,100*EXP(-0.3*'VSWR Calculator'!$C$24)*(1+3*ABS(MOD('VSWR Calculator'!$C$23/Calculator!$F$18/2,1)-0.5))))/'VSWR Calculator'!$C$25)-$C81)^2+(1500*ABS(SIN(2*PI()*MOD(Calculator!$B$30/Calculator!$F$18,1)))*IF(MOD(Calculator!$B$30/Calculator!$F$18,1)&lt;0.5,-1,1))^2)/SQRT(((50*POWER(80,POWER(COS(PI()*MOD(Calculator!$B$30/Calculator!$F$18,1)),2))+MIN(500,MAX(30,100*EXP(-0.3*'VSWR Calculator'!$C$24)*(1+3*ABS(MOD('VSWR Calculator'!$C$23/Calculator!$F$18/2,1)-0.5))))/'VSWR Calculator'!$C$25)+$C81)^2+(1500*ABS(SIN(2*PI()*MOD(Calculator!$B$30/Calculator!$F$18,1)))*IF(MOD(Calculator!$B$30/Calculator!$F$18,1)&lt;0.5,-1,1))^2)),2))</f>
        <v>—</v>
      </c>
      <c r="CF81" s="253" t="str">
        <f aca="false">IF(OR(Calculator!$E$19&lt;&gt;"YES",Calculator!$B$30&lt;Calculator!$G$19),"—",ROUND((1+SQRT(((50*POWER(80,POWER(COS(PI()*MOD(Calculator!$B$30/Calculator!$F$19,1)),2))+MIN(500,MAX(30,100*EXP(-0.3*'VSWR Calculator'!$C$24)*(1+3*ABS(MOD('VSWR Calculator'!$C$23/Calculator!$F$19/2,1)-0.5))))/'VSWR Calculator'!$C$25)-$C81)^2+(1500*ABS(SIN(2*PI()*MOD(Calculator!$B$30/Calculator!$F$19,1)))*IF(MOD(Calculator!$B$30/Calculator!$F$19,1)&lt;0.5,-1,1))^2)/SQRT(((50*POWER(80,POWER(COS(PI()*MOD(Calculator!$B$30/Calculator!$F$19,1)),2))+MIN(500,MAX(30,100*EXP(-0.3*'VSWR Calculator'!$C$24)*(1+3*ABS(MOD('VSWR Calculator'!$C$23/Calculator!$F$19/2,1)-0.5))))/'VSWR Calculator'!$C$25)+$C81)^2+(1500*ABS(SIN(2*PI()*MOD(Calculator!$B$30/Calculator!$F$19,1)))*IF(MOD(Calculator!$B$30/Calculator!$F$19,1)&lt;0.5,-1,1))^2))/(1-SQRT(((50*POWER(80,POWER(COS(PI()*MOD(Calculator!$B$30/Calculator!$F$19,1)),2))+MIN(500,MAX(30,100*EXP(-0.3*'VSWR Calculator'!$C$24)*(1+3*ABS(MOD('VSWR Calculator'!$C$23/Calculator!$F$19/2,1)-0.5))))/'VSWR Calculator'!$C$25)-$C81)^2+(1500*ABS(SIN(2*PI()*MOD(Calculator!$B$30/Calculator!$F$19,1)))*IF(MOD(Calculator!$B$30/Calculator!$F$19,1)&lt;0.5,-1,1))^2)/SQRT(((50*POWER(80,POWER(COS(PI()*MOD(Calculator!$B$30/Calculator!$F$19,1)),2))+MIN(500,MAX(30,100*EXP(-0.3*'VSWR Calculator'!$C$24)*(1+3*ABS(MOD('VSWR Calculator'!$C$23/Calculator!$F$19/2,1)-0.5))))/'VSWR Calculator'!$C$25)+$C81)^2+(1500*ABS(SIN(2*PI()*MOD(Calculator!$B$30/Calculator!$F$19,1)))*IF(MOD(Calculator!$B$30/Calculator!$F$19,1)&lt;0.5,-1,1))^2)),2))</f>
        <v>—</v>
      </c>
      <c r="CG81" s="253" t="str">
        <f aca="false">IF(OR(Calculator!$E$20&lt;&gt;"YES",Calculator!$B$30&lt;Calculator!$G$20),"—",ROUND((1+SQRT(((50*POWER(80,POWER(COS(PI()*MOD(Calculator!$B$30/Calculator!$F$20,1)),2))+MIN(500,MAX(30,100*EXP(-0.3*'VSWR Calculator'!$C$24)*(1+3*ABS(MOD('VSWR Calculator'!$C$23/Calculator!$F$20/2,1)-0.5))))/'VSWR Calculator'!$C$25)-$C81)^2+(1500*ABS(SIN(2*PI()*MOD(Calculator!$B$30/Calculator!$F$20,1)))*IF(MOD(Calculator!$B$30/Calculator!$F$20,1)&lt;0.5,-1,1))^2)/SQRT(((50*POWER(80,POWER(COS(PI()*MOD(Calculator!$B$30/Calculator!$F$20,1)),2))+MIN(500,MAX(30,100*EXP(-0.3*'VSWR Calculator'!$C$24)*(1+3*ABS(MOD('VSWR Calculator'!$C$23/Calculator!$F$20/2,1)-0.5))))/'VSWR Calculator'!$C$25)+$C81)^2+(1500*ABS(SIN(2*PI()*MOD(Calculator!$B$30/Calculator!$F$20,1)))*IF(MOD(Calculator!$B$30/Calculator!$F$20,1)&lt;0.5,-1,1))^2))/(1-SQRT(((50*POWER(80,POWER(COS(PI()*MOD(Calculator!$B$30/Calculator!$F$20,1)),2))+MIN(500,MAX(30,100*EXP(-0.3*'VSWR Calculator'!$C$24)*(1+3*ABS(MOD('VSWR Calculator'!$C$23/Calculator!$F$20/2,1)-0.5))))/'VSWR Calculator'!$C$25)-$C81)^2+(1500*ABS(SIN(2*PI()*MOD(Calculator!$B$30/Calculator!$F$20,1)))*IF(MOD(Calculator!$B$30/Calculator!$F$20,1)&lt;0.5,-1,1))^2)/SQRT(((50*POWER(80,POWER(COS(PI()*MOD(Calculator!$B$30/Calculator!$F$20,1)),2))+MIN(500,MAX(30,100*EXP(-0.3*'VSWR Calculator'!$C$24)*(1+3*ABS(MOD('VSWR Calculator'!$C$23/Calculator!$F$20/2,1)-0.5))))/'VSWR Calculator'!$C$25)+$C81)^2+(1500*ABS(SIN(2*PI()*MOD(Calculator!$B$30/Calculator!$F$20,1)))*IF(MOD(Calculator!$B$30/Calculator!$F$20,1)&lt;0.5,-1,1))^2)),2))</f>
        <v>—</v>
      </c>
      <c r="CH81" s="253" t="str">
        <f aca="false">IF(OR(Calculator!$E$21&lt;&gt;"YES",Calculator!$B$30&lt;Calculator!$G$21),"—",ROUND((1+SQRT(((50*POWER(80,POWER(COS(PI()*MOD(Calculator!$B$30/Calculator!$F$21,1)),2))+MIN(500,MAX(30,100*EXP(-0.3*'VSWR Calculator'!$C$24)*(1+3*ABS(MOD('VSWR Calculator'!$C$23/Calculator!$F$21/2,1)-0.5))))/'VSWR Calculator'!$C$25)-$C81)^2+(1500*ABS(SIN(2*PI()*MOD(Calculator!$B$30/Calculator!$F$21,1)))*IF(MOD(Calculator!$B$30/Calculator!$F$21,1)&lt;0.5,-1,1))^2)/SQRT(((50*POWER(80,POWER(COS(PI()*MOD(Calculator!$B$30/Calculator!$F$21,1)),2))+MIN(500,MAX(30,100*EXP(-0.3*'VSWR Calculator'!$C$24)*(1+3*ABS(MOD('VSWR Calculator'!$C$23/Calculator!$F$21/2,1)-0.5))))/'VSWR Calculator'!$C$25)+$C81)^2+(1500*ABS(SIN(2*PI()*MOD(Calculator!$B$30/Calculator!$F$21,1)))*IF(MOD(Calculator!$B$30/Calculator!$F$21,1)&lt;0.5,-1,1))^2))/(1-SQRT(((50*POWER(80,POWER(COS(PI()*MOD(Calculator!$B$30/Calculator!$F$21,1)),2))+MIN(500,MAX(30,100*EXP(-0.3*'VSWR Calculator'!$C$24)*(1+3*ABS(MOD('VSWR Calculator'!$C$23/Calculator!$F$21/2,1)-0.5))))/'VSWR Calculator'!$C$25)-$C81)^2+(1500*ABS(SIN(2*PI()*MOD(Calculator!$B$30/Calculator!$F$21,1)))*IF(MOD(Calculator!$B$30/Calculator!$F$21,1)&lt;0.5,-1,1))^2)/SQRT(((50*POWER(80,POWER(COS(PI()*MOD(Calculator!$B$30/Calculator!$F$21,1)),2))+MIN(500,MAX(30,100*EXP(-0.3*'VSWR Calculator'!$C$24)*(1+3*ABS(MOD('VSWR Calculator'!$C$23/Calculator!$F$21/2,1)-0.5))))/'VSWR Calculator'!$C$25)+$C81)^2+(1500*ABS(SIN(2*PI()*MOD(Calculator!$B$30/Calculator!$F$21,1)))*IF(MOD(Calculator!$B$30/Calculator!$F$21,1)&lt;0.5,-1,1))^2)),2))</f>
        <v>—</v>
      </c>
      <c r="CI81" s="253" t="str">
        <f aca="false">IF(OR(Calculator!$E$22&lt;&gt;"YES",Calculator!$B$30&lt;Calculator!$G$22),"—",ROUND((1+SQRT(((50*POWER(80,POWER(COS(PI()*MOD(Calculator!$B$30/Calculator!$F$22,1)),2))+MIN(500,MAX(30,100*EXP(-0.3*'VSWR Calculator'!$C$24)*(1+3*ABS(MOD('VSWR Calculator'!$C$23/Calculator!$F$22/2,1)-0.5))))/'VSWR Calculator'!$C$25)-$C81)^2+(1500*ABS(SIN(2*PI()*MOD(Calculator!$B$30/Calculator!$F$22,1)))*IF(MOD(Calculator!$B$30/Calculator!$F$22,1)&lt;0.5,-1,1))^2)/SQRT(((50*POWER(80,POWER(COS(PI()*MOD(Calculator!$B$30/Calculator!$F$22,1)),2))+MIN(500,MAX(30,100*EXP(-0.3*'VSWR Calculator'!$C$24)*(1+3*ABS(MOD('VSWR Calculator'!$C$23/Calculator!$F$22/2,1)-0.5))))/'VSWR Calculator'!$C$25)+$C81)^2+(1500*ABS(SIN(2*PI()*MOD(Calculator!$B$30/Calculator!$F$22,1)))*IF(MOD(Calculator!$B$30/Calculator!$F$22,1)&lt;0.5,-1,1))^2))/(1-SQRT(((50*POWER(80,POWER(COS(PI()*MOD(Calculator!$B$30/Calculator!$F$22,1)),2))+MIN(500,MAX(30,100*EXP(-0.3*'VSWR Calculator'!$C$24)*(1+3*ABS(MOD('VSWR Calculator'!$C$23/Calculator!$F$22/2,1)-0.5))))/'VSWR Calculator'!$C$25)-$C81)^2+(1500*ABS(SIN(2*PI()*MOD(Calculator!$B$30/Calculator!$F$22,1)))*IF(MOD(Calculator!$B$30/Calculator!$F$22,1)&lt;0.5,-1,1))^2)/SQRT(((50*POWER(80,POWER(COS(PI()*MOD(Calculator!$B$30/Calculator!$F$22,1)),2))+MIN(500,MAX(30,100*EXP(-0.3*'VSWR Calculator'!$C$24)*(1+3*ABS(MOD('VSWR Calculator'!$C$23/Calculator!$F$22/2,1)-0.5))))/'VSWR Calculator'!$C$25)+$C81)^2+(1500*ABS(SIN(2*PI()*MOD(Calculator!$B$30/Calculator!$F$22,1)))*IF(MOD(Calculator!$B$30/Calculator!$F$22,1)&lt;0.5,-1,1))^2)),2))</f>
        <v>—</v>
      </c>
      <c r="CJ81" s="253" t="n">
        <f aca="false">IFERROR(ROUND((IF(ISNUMBER(BY81),BY81,0)+IF(ISNUMBER(BZ81),BZ81,0)+IF(ISNUMBER(CA81),CA81,0)+IF(ISNUMBER(CB81),CB81,0)+IF(ISNUMBER(CC81),CC81,0)+IF(ISNUMBER(CD81),CD81,0)+IF(ISNUMBER(CE81),CE81,0)+IF(ISNUMBER(CF81),CF81,0)+IF(ISNUMBER(CG81),CG81,0)+IF(ISNUMBER(CH81),CH81,0)+IF(ISNUMBER(CI81),CI81,0))/(IF(ISNUMBER(BY81),1,0)+IF(ISNUMBER(BZ81),1,0)+IF(ISNUMBER(CA81),1,0)+IF(ISNUMBER(CB81),1,0)+IF(ISNUMBER(CC81),1,0)+IF(ISNUMBER(CD81),1,0)+IF(ISNUMBER(CE81),1,0)+IF(ISNUMBER(CF81),1,0)+IF(ISNUMBER(CG81),1,0)+IF(ISNUMBER(CH81),1,0)+IF(ISNUMBER(CI81),1,0)),4),"")</f>
        <v>16.31</v>
      </c>
      <c r="CK81" s="253" t="str">
        <f aca="false">IF(OR(Calculator!$E$12&lt;&gt;"YES",Calculator!$B$31&lt;Calculator!$G$12),"—",ROUND((1+SQRT(((50*POWER(80,POWER(COS(PI()*MOD(Calculator!$B$31/Calculator!$F$12,1)),2))+MIN(500,MAX(30,100*EXP(-0.3*'VSWR Calculator'!$C$24)*(1+3*ABS(MOD('VSWR Calculator'!$C$23/Calculator!$F$12/2,1)-0.5))))/'VSWR Calculator'!$C$25)-$C81)^2+(1500*ABS(SIN(2*PI()*MOD(Calculator!$B$31/Calculator!$F$12,1)))*IF(MOD(Calculator!$B$31/Calculator!$F$12,1)&lt;0.5,-1,1))^2)/SQRT(((50*POWER(80,POWER(COS(PI()*MOD(Calculator!$B$31/Calculator!$F$12,1)),2))+MIN(500,MAX(30,100*EXP(-0.3*'VSWR Calculator'!$C$24)*(1+3*ABS(MOD('VSWR Calculator'!$C$23/Calculator!$F$12/2,1)-0.5))))/'VSWR Calculator'!$C$25)+$C81)^2+(1500*ABS(SIN(2*PI()*MOD(Calculator!$B$31/Calculator!$F$12,1)))*IF(MOD(Calculator!$B$31/Calculator!$F$12,1)&lt;0.5,-1,1))^2))/(1-SQRT(((50*POWER(80,POWER(COS(PI()*MOD(Calculator!$B$31/Calculator!$F$12,1)),2))+MIN(500,MAX(30,100*EXP(-0.3*'VSWR Calculator'!$C$24)*(1+3*ABS(MOD('VSWR Calculator'!$C$23/Calculator!$F$12/2,1)-0.5))))/'VSWR Calculator'!$C$25)-$C81)^2+(1500*ABS(SIN(2*PI()*MOD(Calculator!$B$31/Calculator!$F$12,1)))*IF(MOD(Calculator!$B$31/Calculator!$F$12,1)&lt;0.5,-1,1))^2)/SQRT(((50*POWER(80,POWER(COS(PI()*MOD(Calculator!$B$31/Calculator!$F$12,1)),2))+MIN(500,MAX(30,100*EXP(-0.3*'VSWR Calculator'!$C$24)*(1+3*ABS(MOD('VSWR Calculator'!$C$23/Calculator!$F$12/2,1)-0.5))))/'VSWR Calculator'!$C$25)+$C81)^2+(1500*ABS(SIN(2*PI()*MOD(Calculator!$B$31/Calculator!$F$12,1)))*IF(MOD(Calculator!$B$31/Calculator!$F$12,1)&lt;0.5,-1,1))^2)),2))</f>
        <v>—</v>
      </c>
      <c r="CL81" s="253" t="str">
        <f aca="false">IF(OR(Calculator!$E$13&lt;&gt;"YES",Calculator!$B$31&lt;Calculator!$G$13),"—",ROUND((1+SQRT(((50*POWER(80,POWER(COS(PI()*MOD(Calculator!$B$31/Calculator!$F$13,1)),2))+MIN(500,MAX(30,100*EXP(-0.3*'VSWR Calculator'!$C$24)*(1+3*ABS(MOD('VSWR Calculator'!$C$23/Calculator!$F$13/2,1)-0.5))))/'VSWR Calculator'!$C$25)-$C81)^2+(1500*ABS(SIN(2*PI()*MOD(Calculator!$B$31/Calculator!$F$13,1)))*IF(MOD(Calculator!$B$31/Calculator!$F$13,1)&lt;0.5,-1,1))^2)/SQRT(((50*POWER(80,POWER(COS(PI()*MOD(Calculator!$B$31/Calculator!$F$13,1)),2))+MIN(500,MAX(30,100*EXP(-0.3*'VSWR Calculator'!$C$24)*(1+3*ABS(MOD('VSWR Calculator'!$C$23/Calculator!$F$13/2,1)-0.5))))/'VSWR Calculator'!$C$25)+$C81)^2+(1500*ABS(SIN(2*PI()*MOD(Calculator!$B$31/Calculator!$F$13,1)))*IF(MOD(Calculator!$B$31/Calculator!$F$13,1)&lt;0.5,-1,1))^2))/(1-SQRT(((50*POWER(80,POWER(COS(PI()*MOD(Calculator!$B$31/Calculator!$F$13,1)),2))+MIN(500,MAX(30,100*EXP(-0.3*'VSWR Calculator'!$C$24)*(1+3*ABS(MOD('VSWR Calculator'!$C$23/Calculator!$F$13/2,1)-0.5))))/'VSWR Calculator'!$C$25)-$C81)^2+(1500*ABS(SIN(2*PI()*MOD(Calculator!$B$31/Calculator!$F$13,1)))*IF(MOD(Calculator!$B$31/Calculator!$F$13,1)&lt;0.5,-1,1))^2)/SQRT(((50*POWER(80,POWER(COS(PI()*MOD(Calculator!$B$31/Calculator!$F$13,1)),2))+MIN(500,MAX(30,100*EXP(-0.3*'VSWR Calculator'!$C$24)*(1+3*ABS(MOD('VSWR Calculator'!$C$23/Calculator!$F$13/2,1)-0.5))))/'VSWR Calculator'!$C$25)+$C81)^2+(1500*ABS(SIN(2*PI()*MOD(Calculator!$B$31/Calculator!$F$13,1)))*IF(MOD(Calculator!$B$31/Calculator!$F$13,1)&lt;0.5,-1,1))^2)),2))</f>
        <v>—</v>
      </c>
      <c r="CM81" s="253" t="str">
        <f aca="false">IF(OR(Calculator!$E$14&lt;&gt;"YES",Calculator!$B$31&lt;Calculator!$G$14),"—",ROUND((1+SQRT(((50*POWER(80,POWER(COS(PI()*MOD(Calculator!$B$31/Calculator!$F$14,1)),2))+MIN(500,MAX(30,100*EXP(-0.3*'VSWR Calculator'!$C$24)*(1+3*ABS(MOD('VSWR Calculator'!$C$23/Calculator!$F$14/2,1)-0.5))))/'VSWR Calculator'!$C$25)-$C81)^2+(1500*ABS(SIN(2*PI()*MOD(Calculator!$B$31/Calculator!$F$14,1)))*IF(MOD(Calculator!$B$31/Calculator!$F$14,1)&lt;0.5,-1,1))^2)/SQRT(((50*POWER(80,POWER(COS(PI()*MOD(Calculator!$B$31/Calculator!$F$14,1)),2))+MIN(500,MAX(30,100*EXP(-0.3*'VSWR Calculator'!$C$24)*(1+3*ABS(MOD('VSWR Calculator'!$C$23/Calculator!$F$14/2,1)-0.5))))/'VSWR Calculator'!$C$25)+$C81)^2+(1500*ABS(SIN(2*PI()*MOD(Calculator!$B$31/Calculator!$F$14,1)))*IF(MOD(Calculator!$B$31/Calculator!$F$14,1)&lt;0.5,-1,1))^2))/(1-SQRT(((50*POWER(80,POWER(COS(PI()*MOD(Calculator!$B$31/Calculator!$F$14,1)),2))+MIN(500,MAX(30,100*EXP(-0.3*'VSWR Calculator'!$C$24)*(1+3*ABS(MOD('VSWR Calculator'!$C$23/Calculator!$F$14/2,1)-0.5))))/'VSWR Calculator'!$C$25)-$C81)^2+(1500*ABS(SIN(2*PI()*MOD(Calculator!$B$31/Calculator!$F$14,1)))*IF(MOD(Calculator!$B$31/Calculator!$F$14,1)&lt;0.5,-1,1))^2)/SQRT(((50*POWER(80,POWER(COS(PI()*MOD(Calculator!$B$31/Calculator!$F$14,1)),2))+MIN(500,MAX(30,100*EXP(-0.3*'VSWR Calculator'!$C$24)*(1+3*ABS(MOD('VSWR Calculator'!$C$23/Calculator!$F$14/2,1)-0.5))))/'VSWR Calculator'!$C$25)+$C81)^2+(1500*ABS(SIN(2*PI()*MOD(Calculator!$B$31/Calculator!$F$14,1)))*IF(MOD(Calculator!$B$31/Calculator!$F$14,1)&lt;0.5,-1,1))^2)),2))</f>
        <v>—</v>
      </c>
      <c r="CN81" s="253" t="n">
        <f aca="false">IF(OR(Calculator!$E$15&lt;&gt;"YES",Calculator!$B$31&lt;Calculator!$G$15),"—",ROUND((1+SQRT(((50*POWER(80,POWER(COS(PI()*MOD(Calculator!$B$31/Calculator!$F$15,1)),2))+MIN(500,MAX(30,100*EXP(-0.3*'VSWR Calculator'!$C$24)*(1+3*ABS(MOD('VSWR Calculator'!$C$23/Calculator!$F$15/2,1)-0.5))))/'VSWR Calculator'!$C$25)-$C81)^2+(1500*ABS(SIN(2*PI()*MOD(Calculator!$B$31/Calculator!$F$15,1)))*IF(MOD(Calculator!$B$31/Calculator!$F$15,1)&lt;0.5,-1,1))^2)/SQRT(((50*POWER(80,POWER(COS(PI()*MOD(Calculator!$B$31/Calculator!$F$15,1)),2))+MIN(500,MAX(30,100*EXP(-0.3*'VSWR Calculator'!$C$24)*(1+3*ABS(MOD('VSWR Calculator'!$C$23/Calculator!$F$15/2,1)-0.5))))/'VSWR Calculator'!$C$25)+$C81)^2+(1500*ABS(SIN(2*PI()*MOD(Calculator!$B$31/Calculator!$F$15,1)))*IF(MOD(Calculator!$B$31/Calculator!$F$15,1)&lt;0.5,-1,1))^2))/(1-SQRT(((50*POWER(80,POWER(COS(PI()*MOD(Calculator!$B$31/Calculator!$F$15,1)),2))+MIN(500,MAX(30,100*EXP(-0.3*'VSWR Calculator'!$C$24)*(1+3*ABS(MOD('VSWR Calculator'!$C$23/Calculator!$F$15/2,1)-0.5))))/'VSWR Calculator'!$C$25)-$C81)^2+(1500*ABS(SIN(2*PI()*MOD(Calculator!$B$31/Calculator!$F$15,1)))*IF(MOD(Calculator!$B$31/Calculator!$F$15,1)&lt;0.5,-1,1))^2)/SQRT(((50*POWER(80,POWER(COS(PI()*MOD(Calculator!$B$31/Calculator!$F$15,1)),2))+MIN(500,MAX(30,100*EXP(-0.3*'VSWR Calculator'!$C$24)*(1+3*ABS(MOD('VSWR Calculator'!$C$23/Calculator!$F$15/2,1)-0.5))))/'VSWR Calculator'!$C$25)+$C81)^2+(1500*ABS(SIN(2*PI()*MOD(Calculator!$B$31/Calculator!$F$15,1)))*IF(MOD(Calculator!$B$31/Calculator!$F$15,1)&lt;0.5,-1,1))^2)),2))</f>
        <v>16.83</v>
      </c>
      <c r="CO81" s="253" t="str">
        <f aca="false">IF(OR(Calculator!$E$16&lt;&gt;"YES",Calculator!$B$31&lt;Calculator!$G$16),"—",ROUND((1+SQRT(((50*POWER(80,POWER(COS(PI()*MOD(Calculator!$B$31/Calculator!$F$16,1)),2))+MIN(500,MAX(30,100*EXP(-0.3*'VSWR Calculator'!$C$24)*(1+3*ABS(MOD('VSWR Calculator'!$C$23/Calculator!$F$16/2,1)-0.5))))/'VSWR Calculator'!$C$25)-$C81)^2+(1500*ABS(SIN(2*PI()*MOD(Calculator!$B$31/Calculator!$F$16,1)))*IF(MOD(Calculator!$B$31/Calculator!$F$16,1)&lt;0.5,-1,1))^2)/SQRT(((50*POWER(80,POWER(COS(PI()*MOD(Calculator!$B$31/Calculator!$F$16,1)),2))+MIN(500,MAX(30,100*EXP(-0.3*'VSWR Calculator'!$C$24)*(1+3*ABS(MOD('VSWR Calculator'!$C$23/Calculator!$F$16/2,1)-0.5))))/'VSWR Calculator'!$C$25)+$C81)^2+(1500*ABS(SIN(2*PI()*MOD(Calculator!$B$31/Calculator!$F$16,1)))*IF(MOD(Calculator!$B$31/Calculator!$F$16,1)&lt;0.5,-1,1))^2))/(1-SQRT(((50*POWER(80,POWER(COS(PI()*MOD(Calculator!$B$31/Calculator!$F$16,1)),2))+MIN(500,MAX(30,100*EXP(-0.3*'VSWR Calculator'!$C$24)*(1+3*ABS(MOD('VSWR Calculator'!$C$23/Calculator!$F$16/2,1)-0.5))))/'VSWR Calculator'!$C$25)-$C81)^2+(1500*ABS(SIN(2*PI()*MOD(Calculator!$B$31/Calculator!$F$16,1)))*IF(MOD(Calculator!$B$31/Calculator!$F$16,1)&lt;0.5,-1,1))^2)/SQRT(((50*POWER(80,POWER(COS(PI()*MOD(Calculator!$B$31/Calculator!$F$16,1)),2))+MIN(500,MAX(30,100*EXP(-0.3*'VSWR Calculator'!$C$24)*(1+3*ABS(MOD('VSWR Calculator'!$C$23/Calculator!$F$16/2,1)-0.5))))/'VSWR Calculator'!$C$25)+$C81)^2+(1500*ABS(SIN(2*PI()*MOD(Calculator!$B$31/Calculator!$F$16,1)))*IF(MOD(Calculator!$B$31/Calculator!$F$16,1)&lt;0.5,-1,1))^2)),2))</f>
        <v>—</v>
      </c>
      <c r="CP81" s="253" t="n">
        <f aca="false">IF(OR(Calculator!$E$17&lt;&gt;"YES",Calculator!$B$31&lt;Calculator!$G$17),"—",ROUND((1+SQRT(((50*POWER(80,POWER(COS(PI()*MOD(Calculator!$B$31/Calculator!$F$17,1)),2))+MIN(500,MAX(30,100*EXP(-0.3*'VSWR Calculator'!$C$24)*(1+3*ABS(MOD('VSWR Calculator'!$C$23/Calculator!$F$17/2,1)-0.5))))/'VSWR Calculator'!$C$25)-$C81)^2+(1500*ABS(SIN(2*PI()*MOD(Calculator!$B$31/Calculator!$F$17,1)))*IF(MOD(Calculator!$B$31/Calculator!$F$17,1)&lt;0.5,-1,1))^2)/SQRT(((50*POWER(80,POWER(COS(PI()*MOD(Calculator!$B$31/Calculator!$F$17,1)),2))+MIN(500,MAX(30,100*EXP(-0.3*'VSWR Calculator'!$C$24)*(1+3*ABS(MOD('VSWR Calculator'!$C$23/Calculator!$F$17/2,1)-0.5))))/'VSWR Calculator'!$C$25)+$C81)^2+(1500*ABS(SIN(2*PI()*MOD(Calculator!$B$31/Calculator!$F$17,1)))*IF(MOD(Calculator!$B$31/Calculator!$F$17,1)&lt;0.5,-1,1))^2))/(1-SQRT(((50*POWER(80,POWER(COS(PI()*MOD(Calculator!$B$31/Calculator!$F$17,1)),2))+MIN(500,MAX(30,100*EXP(-0.3*'VSWR Calculator'!$C$24)*(1+3*ABS(MOD('VSWR Calculator'!$C$23/Calculator!$F$17/2,1)-0.5))))/'VSWR Calculator'!$C$25)-$C81)^2+(1500*ABS(SIN(2*PI()*MOD(Calculator!$B$31/Calculator!$F$17,1)))*IF(MOD(Calculator!$B$31/Calculator!$F$17,1)&lt;0.5,-1,1))^2)/SQRT(((50*POWER(80,POWER(COS(PI()*MOD(Calculator!$B$31/Calculator!$F$17,1)),2))+MIN(500,MAX(30,100*EXP(-0.3*'VSWR Calculator'!$C$24)*(1+3*ABS(MOD('VSWR Calculator'!$C$23/Calculator!$F$17/2,1)-0.5))))/'VSWR Calculator'!$C$25)+$C81)^2+(1500*ABS(SIN(2*PI()*MOD(Calculator!$B$31/Calculator!$F$17,1)))*IF(MOD(Calculator!$B$31/Calculator!$F$17,1)&lt;0.5,-1,1))^2)),2))</f>
        <v>14.28</v>
      </c>
      <c r="CQ81" s="253" t="str">
        <f aca="false">IF(OR(Calculator!$E$18&lt;&gt;"YES",Calculator!$B$31&lt;Calculator!$G$18),"—",ROUND((1+SQRT(((50*POWER(80,POWER(COS(PI()*MOD(Calculator!$B$31/Calculator!$F$18,1)),2))+MIN(500,MAX(30,100*EXP(-0.3*'VSWR Calculator'!$C$24)*(1+3*ABS(MOD('VSWR Calculator'!$C$23/Calculator!$F$18/2,1)-0.5))))/'VSWR Calculator'!$C$25)-$C81)^2+(1500*ABS(SIN(2*PI()*MOD(Calculator!$B$31/Calculator!$F$18,1)))*IF(MOD(Calculator!$B$31/Calculator!$F$18,1)&lt;0.5,-1,1))^2)/SQRT(((50*POWER(80,POWER(COS(PI()*MOD(Calculator!$B$31/Calculator!$F$18,1)),2))+MIN(500,MAX(30,100*EXP(-0.3*'VSWR Calculator'!$C$24)*(1+3*ABS(MOD('VSWR Calculator'!$C$23/Calculator!$F$18/2,1)-0.5))))/'VSWR Calculator'!$C$25)+$C81)^2+(1500*ABS(SIN(2*PI()*MOD(Calculator!$B$31/Calculator!$F$18,1)))*IF(MOD(Calculator!$B$31/Calculator!$F$18,1)&lt;0.5,-1,1))^2))/(1-SQRT(((50*POWER(80,POWER(COS(PI()*MOD(Calculator!$B$31/Calculator!$F$18,1)),2))+MIN(500,MAX(30,100*EXP(-0.3*'VSWR Calculator'!$C$24)*(1+3*ABS(MOD('VSWR Calculator'!$C$23/Calculator!$F$18/2,1)-0.5))))/'VSWR Calculator'!$C$25)-$C81)^2+(1500*ABS(SIN(2*PI()*MOD(Calculator!$B$31/Calculator!$F$18,1)))*IF(MOD(Calculator!$B$31/Calculator!$F$18,1)&lt;0.5,-1,1))^2)/SQRT(((50*POWER(80,POWER(COS(PI()*MOD(Calculator!$B$31/Calculator!$F$18,1)),2))+MIN(500,MAX(30,100*EXP(-0.3*'VSWR Calculator'!$C$24)*(1+3*ABS(MOD('VSWR Calculator'!$C$23/Calculator!$F$18/2,1)-0.5))))/'VSWR Calculator'!$C$25)+$C81)^2+(1500*ABS(SIN(2*PI()*MOD(Calculator!$B$31/Calculator!$F$18,1)))*IF(MOD(Calculator!$B$31/Calculator!$F$18,1)&lt;0.5,-1,1))^2)),2))</f>
        <v>—</v>
      </c>
      <c r="CR81" s="253" t="str">
        <f aca="false">IF(OR(Calculator!$E$19&lt;&gt;"YES",Calculator!$B$31&lt;Calculator!$G$19),"—",ROUND((1+SQRT(((50*POWER(80,POWER(COS(PI()*MOD(Calculator!$B$31/Calculator!$F$19,1)),2))+MIN(500,MAX(30,100*EXP(-0.3*'VSWR Calculator'!$C$24)*(1+3*ABS(MOD('VSWR Calculator'!$C$23/Calculator!$F$19/2,1)-0.5))))/'VSWR Calculator'!$C$25)-$C81)^2+(1500*ABS(SIN(2*PI()*MOD(Calculator!$B$31/Calculator!$F$19,1)))*IF(MOD(Calculator!$B$31/Calculator!$F$19,1)&lt;0.5,-1,1))^2)/SQRT(((50*POWER(80,POWER(COS(PI()*MOD(Calculator!$B$31/Calculator!$F$19,1)),2))+MIN(500,MAX(30,100*EXP(-0.3*'VSWR Calculator'!$C$24)*(1+3*ABS(MOD('VSWR Calculator'!$C$23/Calculator!$F$19/2,1)-0.5))))/'VSWR Calculator'!$C$25)+$C81)^2+(1500*ABS(SIN(2*PI()*MOD(Calculator!$B$31/Calculator!$F$19,1)))*IF(MOD(Calculator!$B$31/Calculator!$F$19,1)&lt;0.5,-1,1))^2))/(1-SQRT(((50*POWER(80,POWER(COS(PI()*MOD(Calculator!$B$31/Calculator!$F$19,1)),2))+MIN(500,MAX(30,100*EXP(-0.3*'VSWR Calculator'!$C$24)*(1+3*ABS(MOD('VSWR Calculator'!$C$23/Calculator!$F$19/2,1)-0.5))))/'VSWR Calculator'!$C$25)-$C81)^2+(1500*ABS(SIN(2*PI()*MOD(Calculator!$B$31/Calculator!$F$19,1)))*IF(MOD(Calculator!$B$31/Calculator!$F$19,1)&lt;0.5,-1,1))^2)/SQRT(((50*POWER(80,POWER(COS(PI()*MOD(Calculator!$B$31/Calculator!$F$19,1)),2))+MIN(500,MAX(30,100*EXP(-0.3*'VSWR Calculator'!$C$24)*(1+3*ABS(MOD('VSWR Calculator'!$C$23/Calculator!$F$19/2,1)-0.5))))/'VSWR Calculator'!$C$25)+$C81)^2+(1500*ABS(SIN(2*PI()*MOD(Calculator!$B$31/Calculator!$F$19,1)))*IF(MOD(Calculator!$B$31/Calculator!$F$19,1)&lt;0.5,-1,1))^2)),2))</f>
        <v>—</v>
      </c>
      <c r="CS81" s="253" t="str">
        <f aca="false">IF(OR(Calculator!$E$20&lt;&gt;"YES",Calculator!$B$31&lt;Calculator!$G$20),"—",ROUND((1+SQRT(((50*POWER(80,POWER(COS(PI()*MOD(Calculator!$B$31/Calculator!$F$20,1)),2))+MIN(500,MAX(30,100*EXP(-0.3*'VSWR Calculator'!$C$24)*(1+3*ABS(MOD('VSWR Calculator'!$C$23/Calculator!$F$20/2,1)-0.5))))/'VSWR Calculator'!$C$25)-$C81)^2+(1500*ABS(SIN(2*PI()*MOD(Calculator!$B$31/Calculator!$F$20,1)))*IF(MOD(Calculator!$B$31/Calculator!$F$20,1)&lt;0.5,-1,1))^2)/SQRT(((50*POWER(80,POWER(COS(PI()*MOD(Calculator!$B$31/Calculator!$F$20,1)),2))+MIN(500,MAX(30,100*EXP(-0.3*'VSWR Calculator'!$C$24)*(1+3*ABS(MOD('VSWR Calculator'!$C$23/Calculator!$F$20/2,1)-0.5))))/'VSWR Calculator'!$C$25)+$C81)^2+(1500*ABS(SIN(2*PI()*MOD(Calculator!$B$31/Calculator!$F$20,1)))*IF(MOD(Calculator!$B$31/Calculator!$F$20,1)&lt;0.5,-1,1))^2))/(1-SQRT(((50*POWER(80,POWER(COS(PI()*MOD(Calculator!$B$31/Calculator!$F$20,1)),2))+MIN(500,MAX(30,100*EXP(-0.3*'VSWR Calculator'!$C$24)*(1+3*ABS(MOD('VSWR Calculator'!$C$23/Calculator!$F$20/2,1)-0.5))))/'VSWR Calculator'!$C$25)-$C81)^2+(1500*ABS(SIN(2*PI()*MOD(Calculator!$B$31/Calculator!$F$20,1)))*IF(MOD(Calculator!$B$31/Calculator!$F$20,1)&lt;0.5,-1,1))^2)/SQRT(((50*POWER(80,POWER(COS(PI()*MOD(Calculator!$B$31/Calculator!$F$20,1)),2))+MIN(500,MAX(30,100*EXP(-0.3*'VSWR Calculator'!$C$24)*(1+3*ABS(MOD('VSWR Calculator'!$C$23/Calculator!$F$20/2,1)-0.5))))/'VSWR Calculator'!$C$25)+$C81)^2+(1500*ABS(SIN(2*PI()*MOD(Calculator!$B$31/Calculator!$F$20,1)))*IF(MOD(Calculator!$B$31/Calculator!$F$20,1)&lt;0.5,-1,1))^2)),2))</f>
        <v>—</v>
      </c>
      <c r="CT81" s="253" t="str">
        <f aca="false">IF(OR(Calculator!$E$21&lt;&gt;"YES",Calculator!$B$31&lt;Calculator!$G$21),"—",ROUND((1+SQRT(((50*POWER(80,POWER(COS(PI()*MOD(Calculator!$B$31/Calculator!$F$21,1)),2))+MIN(500,MAX(30,100*EXP(-0.3*'VSWR Calculator'!$C$24)*(1+3*ABS(MOD('VSWR Calculator'!$C$23/Calculator!$F$21/2,1)-0.5))))/'VSWR Calculator'!$C$25)-$C81)^2+(1500*ABS(SIN(2*PI()*MOD(Calculator!$B$31/Calculator!$F$21,1)))*IF(MOD(Calculator!$B$31/Calculator!$F$21,1)&lt;0.5,-1,1))^2)/SQRT(((50*POWER(80,POWER(COS(PI()*MOD(Calculator!$B$31/Calculator!$F$21,1)),2))+MIN(500,MAX(30,100*EXP(-0.3*'VSWR Calculator'!$C$24)*(1+3*ABS(MOD('VSWR Calculator'!$C$23/Calculator!$F$21/2,1)-0.5))))/'VSWR Calculator'!$C$25)+$C81)^2+(1500*ABS(SIN(2*PI()*MOD(Calculator!$B$31/Calculator!$F$21,1)))*IF(MOD(Calculator!$B$31/Calculator!$F$21,1)&lt;0.5,-1,1))^2))/(1-SQRT(((50*POWER(80,POWER(COS(PI()*MOD(Calculator!$B$31/Calculator!$F$21,1)),2))+MIN(500,MAX(30,100*EXP(-0.3*'VSWR Calculator'!$C$24)*(1+3*ABS(MOD('VSWR Calculator'!$C$23/Calculator!$F$21/2,1)-0.5))))/'VSWR Calculator'!$C$25)-$C81)^2+(1500*ABS(SIN(2*PI()*MOD(Calculator!$B$31/Calculator!$F$21,1)))*IF(MOD(Calculator!$B$31/Calculator!$F$21,1)&lt;0.5,-1,1))^2)/SQRT(((50*POWER(80,POWER(COS(PI()*MOD(Calculator!$B$31/Calculator!$F$21,1)),2))+MIN(500,MAX(30,100*EXP(-0.3*'VSWR Calculator'!$C$24)*(1+3*ABS(MOD('VSWR Calculator'!$C$23/Calculator!$F$21/2,1)-0.5))))/'VSWR Calculator'!$C$25)+$C81)^2+(1500*ABS(SIN(2*PI()*MOD(Calculator!$B$31/Calculator!$F$21,1)))*IF(MOD(Calculator!$B$31/Calculator!$F$21,1)&lt;0.5,-1,1))^2)),2))</f>
        <v>—</v>
      </c>
      <c r="CU81" s="253" t="str">
        <f aca="false">IF(OR(Calculator!$E$22&lt;&gt;"YES",Calculator!$B$31&lt;Calculator!$G$22),"—",ROUND((1+SQRT(((50*POWER(80,POWER(COS(PI()*MOD(Calculator!$B$31/Calculator!$F$22,1)),2))+MIN(500,MAX(30,100*EXP(-0.3*'VSWR Calculator'!$C$24)*(1+3*ABS(MOD('VSWR Calculator'!$C$23/Calculator!$F$22/2,1)-0.5))))/'VSWR Calculator'!$C$25)-$C81)^2+(1500*ABS(SIN(2*PI()*MOD(Calculator!$B$31/Calculator!$F$22,1)))*IF(MOD(Calculator!$B$31/Calculator!$F$22,1)&lt;0.5,-1,1))^2)/SQRT(((50*POWER(80,POWER(COS(PI()*MOD(Calculator!$B$31/Calculator!$F$22,1)),2))+MIN(500,MAX(30,100*EXP(-0.3*'VSWR Calculator'!$C$24)*(1+3*ABS(MOD('VSWR Calculator'!$C$23/Calculator!$F$22/2,1)-0.5))))/'VSWR Calculator'!$C$25)+$C81)^2+(1500*ABS(SIN(2*PI()*MOD(Calculator!$B$31/Calculator!$F$22,1)))*IF(MOD(Calculator!$B$31/Calculator!$F$22,1)&lt;0.5,-1,1))^2))/(1-SQRT(((50*POWER(80,POWER(COS(PI()*MOD(Calculator!$B$31/Calculator!$F$22,1)),2))+MIN(500,MAX(30,100*EXP(-0.3*'VSWR Calculator'!$C$24)*(1+3*ABS(MOD('VSWR Calculator'!$C$23/Calculator!$F$22/2,1)-0.5))))/'VSWR Calculator'!$C$25)-$C81)^2+(1500*ABS(SIN(2*PI()*MOD(Calculator!$B$31/Calculator!$F$22,1)))*IF(MOD(Calculator!$B$31/Calculator!$F$22,1)&lt;0.5,-1,1))^2)/SQRT(((50*POWER(80,POWER(COS(PI()*MOD(Calculator!$B$31/Calculator!$F$22,1)),2))+MIN(500,MAX(30,100*EXP(-0.3*'VSWR Calculator'!$C$24)*(1+3*ABS(MOD('VSWR Calculator'!$C$23/Calculator!$F$22/2,1)-0.5))))/'VSWR Calculator'!$C$25)+$C81)^2+(1500*ABS(SIN(2*PI()*MOD(Calculator!$B$31/Calculator!$F$22,1)))*IF(MOD(Calculator!$B$31/Calculator!$F$22,1)&lt;0.5,-1,1))^2)),2))</f>
        <v>—</v>
      </c>
      <c r="CV81" s="253" t="n">
        <f aca="false">IFERROR(ROUND((IF(ISNUMBER(CK81),CK81,0)+IF(ISNUMBER(CL81),CL81,0)+IF(ISNUMBER(CM81),CM81,0)+IF(ISNUMBER(CN81),CN81,0)+IF(ISNUMBER(CO81),CO81,0)+IF(ISNUMBER(CP81),CP81,0)+IF(ISNUMBER(CQ81),CQ81,0)+IF(ISNUMBER(CR81),CR81,0)+IF(ISNUMBER(CS81),CS81,0)+IF(ISNUMBER(CT81),CT81,0)+IF(ISNUMBER(CU81),CU81,0))/(IF(ISNUMBER(CK81),1,0)+IF(ISNUMBER(CL81),1,0)+IF(ISNUMBER(CM81),1,0)+IF(ISNUMBER(CN81),1,0)+IF(ISNUMBER(CO81),1,0)+IF(ISNUMBER(CP81),1,0)+IF(ISNUMBER(CQ81),1,0)+IF(ISNUMBER(CR81),1,0)+IF(ISNUMBER(CS81),1,0)+IF(ISNUMBER(CT81),1,0)+IF(ISNUMBER(CU81),1,0)),4),"")</f>
        <v>15.555</v>
      </c>
      <c r="CW81" s="253" t="str">
        <f aca="false">IF(OR(Calculator!$E$12&lt;&gt;"YES",Calculator!$B$32&lt;Calculator!$G$12),"—",ROUND((1+SQRT(((50*POWER(80,POWER(COS(PI()*MOD(Calculator!$B$32/Calculator!$F$12,1)),2))+MIN(500,MAX(30,100*EXP(-0.3*'VSWR Calculator'!$C$24)*(1+3*ABS(MOD('VSWR Calculator'!$C$23/Calculator!$F$12/2,1)-0.5))))/'VSWR Calculator'!$C$25)-$C81)^2+(1500*ABS(SIN(2*PI()*MOD(Calculator!$B$32/Calculator!$F$12,1)))*IF(MOD(Calculator!$B$32/Calculator!$F$12,1)&lt;0.5,-1,1))^2)/SQRT(((50*POWER(80,POWER(COS(PI()*MOD(Calculator!$B$32/Calculator!$F$12,1)),2))+MIN(500,MAX(30,100*EXP(-0.3*'VSWR Calculator'!$C$24)*(1+3*ABS(MOD('VSWR Calculator'!$C$23/Calculator!$F$12/2,1)-0.5))))/'VSWR Calculator'!$C$25)+$C81)^2+(1500*ABS(SIN(2*PI()*MOD(Calculator!$B$32/Calculator!$F$12,1)))*IF(MOD(Calculator!$B$32/Calculator!$F$12,1)&lt;0.5,-1,1))^2))/(1-SQRT(((50*POWER(80,POWER(COS(PI()*MOD(Calculator!$B$32/Calculator!$F$12,1)),2))+MIN(500,MAX(30,100*EXP(-0.3*'VSWR Calculator'!$C$24)*(1+3*ABS(MOD('VSWR Calculator'!$C$23/Calculator!$F$12/2,1)-0.5))))/'VSWR Calculator'!$C$25)-$C81)^2+(1500*ABS(SIN(2*PI()*MOD(Calculator!$B$32/Calculator!$F$12,1)))*IF(MOD(Calculator!$B$32/Calculator!$F$12,1)&lt;0.5,-1,1))^2)/SQRT(((50*POWER(80,POWER(COS(PI()*MOD(Calculator!$B$32/Calculator!$F$12,1)),2))+MIN(500,MAX(30,100*EXP(-0.3*'VSWR Calculator'!$C$24)*(1+3*ABS(MOD('VSWR Calculator'!$C$23/Calculator!$F$12/2,1)-0.5))))/'VSWR Calculator'!$C$25)+$C81)^2+(1500*ABS(SIN(2*PI()*MOD(Calculator!$B$32/Calculator!$F$12,1)))*IF(MOD(Calculator!$B$32/Calculator!$F$12,1)&lt;0.5,-1,1))^2)),2))</f>
        <v>—</v>
      </c>
      <c r="CX81" s="253" t="str">
        <f aca="false">IF(OR(Calculator!$E$13&lt;&gt;"YES",Calculator!$B$32&lt;Calculator!$G$13),"—",ROUND((1+SQRT(((50*POWER(80,POWER(COS(PI()*MOD(Calculator!$B$32/Calculator!$F$13,1)),2))+MIN(500,MAX(30,100*EXP(-0.3*'VSWR Calculator'!$C$24)*(1+3*ABS(MOD('VSWR Calculator'!$C$23/Calculator!$F$13/2,1)-0.5))))/'VSWR Calculator'!$C$25)-$C81)^2+(1500*ABS(SIN(2*PI()*MOD(Calculator!$B$32/Calculator!$F$13,1)))*IF(MOD(Calculator!$B$32/Calculator!$F$13,1)&lt;0.5,-1,1))^2)/SQRT(((50*POWER(80,POWER(COS(PI()*MOD(Calculator!$B$32/Calculator!$F$13,1)),2))+MIN(500,MAX(30,100*EXP(-0.3*'VSWR Calculator'!$C$24)*(1+3*ABS(MOD('VSWR Calculator'!$C$23/Calculator!$F$13/2,1)-0.5))))/'VSWR Calculator'!$C$25)+$C81)^2+(1500*ABS(SIN(2*PI()*MOD(Calculator!$B$32/Calculator!$F$13,1)))*IF(MOD(Calculator!$B$32/Calculator!$F$13,1)&lt;0.5,-1,1))^2))/(1-SQRT(((50*POWER(80,POWER(COS(PI()*MOD(Calculator!$B$32/Calculator!$F$13,1)),2))+MIN(500,MAX(30,100*EXP(-0.3*'VSWR Calculator'!$C$24)*(1+3*ABS(MOD('VSWR Calculator'!$C$23/Calculator!$F$13/2,1)-0.5))))/'VSWR Calculator'!$C$25)-$C81)^2+(1500*ABS(SIN(2*PI()*MOD(Calculator!$B$32/Calculator!$F$13,1)))*IF(MOD(Calculator!$B$32/Calculator!$F$13,1)&lt;0.5,-1,1))^2)/SQRT(((50*POWER(80,POWER(COS(PI()*MOD(Calculator!$B$32/Calculator!$F$13,1)),2))+MIN(500,MAX(30,100*EXP(-0.3*'VSWR Calculator'!$C$24)*(1+3*ABS(MOD('VSWR Calculator'!$C$23/Calculator!$F$13/2,1)-0.5))))/'VSWR Calculator'!$C$25)+$C81)^2+(1500*ABS(SIN(2*PI()*MOD(Calculator!$B$32/Calculator!$F$13,1)))*IF(MOD(Calculator!$B$32/Calculator!$F$13,1)&lt;0.5,-1,1))^2)),2))</f>
        <v>—</v>
      </c>
      <c r="CY81" s="253" t="str">
        <f aca="false">IF(OR(Calculator!$E$14&lt;&gt;"YES",Calculator!$B$32&lt;Calculator!$G$14),"—",ROUND((1+SQRT(((50*POWER(80,POWER(COS(PI()*MOD(Calculator!$B$32/Calculator!$F$14,1)),2))+MIN(500,MAX(30,100*EXP(-0.3*'VSWR Calculator'!$C$24)*(1+3*ABS(MOD('VSWR Calculator'!$C$23/Calculator!$F$14/2,1)-0.5))))/'VSWR Calculator'!$C$25)-$C81)^2+(1500*ABS(SIN(2*PI()*MOD(Calculator!$B$32/Calculator!$F$14,1)))*IF(MOD(Calculator!$B$32/Calculator!$F$14,1)&lt;0.5,-1,1))^2)/SQRT(((50*POWER(80,POWER(COS(PI()*MOD(Calculator!$B$32/Calculator!$F$14,1)),2))+MIN(500,MAX(30,100*EXP(-0.3*'VSWR Calculator'!$C$24)*(1+3*ABS(MOD('VSWR Calculator'!$C$23/Calculator!$F$14/2,1)-0.5))))/'VSWR Calculator'!$C$25)+$C81)^2+(1500*ABS(SIN(2*PI()*MOD(Calculator!$B$32/Calculator!$F$14,1)))*IF(MOD(Calculator!$B$32/Calculator!$F$14,1)&lt;0.5,-1,1))^2))/(1-SQRT(((50*POWER(80,POWER(COS(PI()*MOD(Calculator!$B$32/Calculator!$F$14,1)),2))+MIN(500,MAX(30,100*EXP(-0.3*'VSWR Calculator'!$C$24)*(1+3*ABS(MOD('VSWR Calculator'!$C$23/Calculator!$F$14/2,1)-0.5))))/'VSWR Calculator'!$C$25)-$C81)^2+(1500*ABS(SIN(2*PI()*MOD(Calculator!$B$32/Calculator!$F$14,1)))*IF(MOD(Calculator!$B$32/Calculator!$F$14,1)&lt;0.5,-1,1))^2)/SQRT(((50*POWER(80,POWER(COS(PI()*MOD(Calculator!$B$32/Calculator!$F$14,1)),2))+MIN(500,MAX(30,100*EXP(-0.3*'VSWR Calculator'!$C$24)*(1+3*ABS(MOD('VSWR Calculator'!$C$23/Calculator!$F$14/2,1)-0.5))))/'VSWR Calculator'!$C$25)+$C81)^2+(1500*ABS(SIN(2*PI()*MOD(Calculator!$B$32/Calculator!$F$14,1)))*IF(MOD(Calculator!$B$32/Calculator!$F$14,1)&lt;0.5,-1,1))^2)),2))</f>
        <v>—</v>
      </c>
      <c r="CZ81" s="253" t="n">
        <f aca="false">IF(OR(Calculator!$E$15&lt;&gt;"YES",Calculator!$B$32&lt;Calculator!$G$15),"—",ROUND((1+SQRT(((50*POWER(80,POWER(COS(PI()*MOD(Calculator!$B$32/Calculator!$F$15,1)),2))+MIN(500,MAX(30,100*EXP(-0.3*'VSWR Calculator'!$C$24)*(1+3*ABS(MOD('VSWR Calculator'!$C$23/Calculator!$F$15/2,1)-0.5))))/'VSWR Calculator'!$C$25)-$C81)^2+(1500*ABS(SIN(2*PI()*MOD(Calculator!$B$32/Calculator!$F$15,1)))*IF(MOD(Calculator!$B$32/Calculator!$F$15,1)&lt;0.5,-1,1))^2)/SQRT(((50*POWER(80,POWER(COS(PI()*MOD(Calculator!$B$32/Calculator!$F$15,1)),2))+MIN(500,MAX(30,100*EXP(-0.3*'VSWR Calculator'!$C$24)*(1+3*ABS(MOD('VSWR Calculator'!$C$23/Calculator!$F$15/2,1)-0.5))))/'VSWR Calculator'!$C$25)+$C81)^2+(1500*ABS(SIN(2*PI()*MOD(Calculator!$B$32/Calculator!$F$15,1)))*IF(MOD(Calculator!$B$32/Calculator!$F$15,1)&lt;0.5,-1,1))^2))/(1-SQRT(((50*POWER(80,POWER(COS(PI()*MOD(Calculator!$B$32/Calculator!$F$15,1)),2))+MIN(500,MAX(30,100*EXP(-0.3*'VSWR Calculator'!$C$24)*(1+3*ABS(MOD('VSWR Calculator'!$C$23/Calculator!$F$15/2,1)-0.5))))/'VSWR Calculator'!$C$25)-$C81)^2+(1500*ABS(SIN(2*PI()*MOD(Calculator!$B$32/Calculator!$F$15,1)))*IF(MOD(Calculator!$B$32/Calculator!$F$15,1)&lt;0.5,-1,1))^2)/SQRT(((50*POWER(80,POWER(COS(PI()*MOD(Calculator!$B$32/Calculator!$F$15,1)),2))+MIN(500,MAX(30,100*EXP(-0.3*'VSWR Calculator'!$C$24)*(1+3*ABS(MOD('VSWR Calculator'!$C$23/Calculator!$F$15/2,1)-0.5))))/'VSWR Calculator'!$C$25)+$C81)^2+(1500*ABS(SIN(2*PI()*MOD(Calculator!$B$32/Calculator!$F$15,1)))*IF(MOD(Calculator!$B$32/Calculator!$F$15,1)&lt;0.5,-1,1))^2)),2))</f>
        <v>2.47</v>
      </c>
      <c r="DA81" s="253" t="str">
        <f aca="false">IF(OR(Calculator!$E$16&lt;&gt;"YES",Calculator!$B$32&lt;Calculator!$G$16),"—",ROUND((1+SQRT(((50*POWER(80,POWER(COS(PI()*MOD(Calculator!$B$32/Calculator!$F$16,1)),2))+MIN(500,MAX(30,100*EXP(-0.3*'VSWR Calculator'!$C$24)*(1+3*ABS(MOD('VSWR Calculator'!$C$23/Calculator!$F$16/2,1)-0.5))))/'VSWR Calculator'!$C$25)-$C81)^2+(1500*ABS(SIN(2*PI()*MOD(Calculator!$B$32/Calculator!$F$16,1)))*IF(MOD(Calculator!$B$32/Calculator!$F$16,1)&lt;0.5,-1,1))^2)/SQRT(((50*POWER(80,POWER(COS(PI()*MOD(Calculator!$B$32/Calculator!$F$16,1)),2))+MIN(500,MAX(30,100*EXP(-0.3*'VSWR Calculator'!$C$24)*(1+3*ABS(MOD('VSWR Calculator'!$C$23/Calculator!$F$16/2,1)-0.5))))/'VSWR Calculator'!$C$25)+$C81)^2+(1500*ABS(SIN(2*PI()*MOD(Calculator!$B$32/Calculator!$F$16,1)))*IF(MOD(Calculator!$B$32/Calculator!$F$16,1)&lt;0.5,-1,1))^2))/(1-SQRT(((50*POWER(80,POWER(COS(PI()*MOD(Calculator!$B$32/Calculator!$F$16,1)),2))+MIN(500,MAX(30,100*EXP(-0.3*'VSWR Calculator'!$C$24)*(1+3*ABS(MOD('VSWR Calculator'!$C$23/Calculator!$F$16/2,1)-0.5))))/'VSWR Calculator'!$C$25)-$C81)^2+(1500*ABS(SIN(2*PI()*MOD(Calculator!$B$32/Calculator!$F$16,1)))*IF(MOD(Calculator!$B$32/Calculator!$F$16,1)&lt;0.5,-1,1))^2)/SQRT(((50*POWER(80,POWER(COS(PI()*MOD(Calculator!$B$32/Calculator!$F$16,1)),2))+MIN(500,MAX(30,100*EXP(-0.3*'VSWR Calculator'!$C$24)*(1+3*ABS(MOD('VSWR Calculator'!$C$23/Calculator!$F$16/2,1)-0.5))))/'VSWR Calculator'!$C$25)+$C81)^2+(1500*ABS(SIN(2*PI()*MOD(Calculator!$B$32/Calculator!$F$16,1)))*IF(MOD(Calculator!$B$32/Calculator!$F$16,1)&lt;0.5,-1,1))^2)),2))</f>
        <v>—</v>
      </c>
      <c r="DB81" s="253" t="n">
        <f aca="false">IF(OR(Calculator!$E$17&lt;&gt;"YES",Calculator!$B$32&lt;Calculator!$G$17),"—",ROUND((1+SQRT(((50*POWER(80,POWER(COS(PI()*MOD(Calculator!$B$32/Calculator!$F$17,1)),2))+MIN(500,MAX(30,100*EXP(-0.3*'VSWR Calculator'!$C$24)*(1+3*ABS(MOD('VSWR Calculator'!$C$23/Calculator!$F$17/2,1)-0.5))))/'VSWR Calculator'!$C$25)-$C81)^2+(1500*ABS(SIN(2*PI()*MOD(Calculator!$B$32/Calculator!$F$17,1)))*IF(MOD(Calculator!$B$32/Calculator!$F$17,1)&lt;0.5,-1,1))^2)/SQRT(((50*POWER(80,POWER(COS(PI()*MOD(Calculator!$B$32/Calculator!$F$17,1)),2))+MIN(500,MAX(30,100*EXP(-0.3*'VSWR Calculator'!$C$24)*(1+3*ABS(MOD('VSWR Calculator'!$C$23/Calculator!$F$17/2,1)-0.5))))/'VSWR Calculator'!$C$25)+$C81)^2+(1500*ABS(SIN(2*PI()*MOD(Calculator!$B$32/Calculator!$F$17,1)))*IF(MOD(Calculator!$B$32/Calculator!$F$17,1)&lt;0.5,-1,1))^2))/(1-SQRT(((50*POWER(80,POWER(COS(PI()*MOD(Calculator!$B$32/Calculator!$F$17,1)),2))+MIN(500,MAX(30,100*EXP(-0.3*'VSWR Calculator'!$C$24)*(1+3*ABS(MOD('VSWR Calculator'!$C$23/Calculator!$F$17/2,1)-0.5))))/'VSWR Calculator'!$C$25)-$C81)^2+(1500*ABS(SIN(2*PI()*MOD(Calculator!$B$32/Calculator!$F$17,1)))*IF(MOD(Calculator!$B$32/Calculator!$F$17,1)&lt;0.5,-1,1))^2)/SQRT(((50*POWER(80,POWER(COS(PI()*MOD(Calculator!$B$32/Calculator!$F$17,1)),2))+MIN(500,MAX(30,100*EXP(-0.3*'VSWR Calculator'!$C$24)*(1+3*ABS(MOD('VSWR Calculator'!$C$23/Calculator!$F$17/2,1)-0.5))))/'VSWR Calculator'!$C$25)+$C81)^2+(1500*ABS(SIN(2*PI()*MOD(Calculator!$B$32/Calculator!$F$17,1)))*IF(MOD(Calculator!$B$32/Calculator!$F$17,1)&lt;0.5,-1,1))^2)),2))</f>
        <v>14.93</v>
      </c>
      <c r="DC81" s="253" t="str">
        <f aca="false">IF(OR(Calculator!$E$18&lt;&gt;"YES",Calculator!$B$32&lt;Calculator!$G$18),"—",ROUND((1+SQRT(((50*POWER(80,POWER(COS(PI()*MOD(Calculator!$B$32/Calculator!$F$18,1)),2))+MIN(500,MAX(30,100*EXP(-0.3*'VSWR Calculator'!$C$24)*(1+3*ABS(MOD('VSWR Calculator'!$C$23/Calculator!$F$18/2,1)-0.5))))/'VSWR Calculator'!$C$25)-$C81)^2+(1500*ABS(SIN(2*PI()*MOD(Calculator!$B$32/Calculator!$F$18,1)))*IF(MOD(Calculator!$B$32/Calculator!$F$18,1)&lt;0.5,-1,1))^2)/SQRT(((50*POWER(80,POWER(COS(PI()*MOD(Calculator!$B$32/Calculator!$F$18,1)),2))+MIN(500,MAX(30,100*EXP(-0.3*'VSWR Calculator'!$C$24)*(1+3*ABS(MOD('VSWR Calculator'!$C$23/Calculator!$F$18/2,1)-0.5))))/'VSWR Calculator'!$C$25)+$C81)^2+(1500*ABS(SIN(2*PI()*MOD(Calculator!$B$32/Calculator!$F$18,1)))*IF(MOD(Calculator!$B$32/Calculator!$F$18,1)&lt;0.5,-1,1))^2))/(1-SQRT(((50*POWER(80,POWER(COS(PI()*MOD(Calculator!$B$32/Calculator!$F$18,1)),2))+MIN(500,MAX(30,100*EXP(-0.3*'VSWR Calculator'!$C$24)*(1+3*ABS(MOD('VSWR Calculator'!$C$23/Calculator!$F$18/2,1)-0.5))))/'VSWR Calculator'!$C$25)-$C81)^2+(1500*ABS(SIN(2*PI()*MOD(Calculator!$B$32/Calculator!$F$18,1)))*IF(MOD(Calculator!$B$32/Calculator!$F$18,1)&lt;0.5,-1,1))^2)/SQRT(((50*POWER(80,POWER(COS(PI()*MOD(Calculator!$B$32/Calculator!$F$18,1)),2))+MIN(500,MAX(30,100*EXP(-0.3*'VSWR Calculator'!$C$24)*(1+3*ABS(MOD('VSWR Calculator'!$C$23/Calculator!$F$18/2,1)-0.5))))/'VSWR Calculator'!$C$25)+$C81)^2+(1500*ABS(SIN(2*PI()*MOD(Calculator!$B$32/Calculator!$F$18,1)))*IF(MOD(Calculator!$B$32/Calculator!$F$18,1)&lt;0.5,-1,1))^2)),2))</f>
        <v>—</v>
      </c>
      <c r="DD81" s="253" t="str">
        <f aca="false">IF(OR(Calculator!$E$19&lt;&gt;"YES",Calculator!$B$32&lt;Calculator!$G$19),"—",ROUND((1+SQRT(((50*POWER(80,POWER(COS(PI()*MOD(Calculator!$B$32/Calculator!$F$19,1)),2))+MIN(500,MAX(30,100*EXP(-0.3*'VSWR Calculator'!$C$24)*(1+3*ABS(MOD('VSWR Calculator'!$C$23/Calculator!$F$19/2,1)-0.5))))/'VSWR Calculator'!$C$25)-$C81)^2+(1500*ABS(SIN(2*PI()*MOD(Calculator!$B$32/Calculator!$F$19,1)))*IF(MOD(Calculator!$B$32/Calculator!$F$19,1)&lt;0.5,-1,1))^2)/SQRT(((50*POWER(80,POWER(COS(PI()*MOD(Calculator!$B$32/Calculator!$F$19,1)),2))+MIN(500,MAX(30,100*EXP(-0.3*'VSWR Calculator'!$C$24)*(1+3*ABS(MOD('VSWR Calculator'!$C$23/Calculator!$F$19/2,1)-0.5))))/'VSWR Calculator'!$C$25)+$C81)^2+(1500*ABS(SIN(2*PI()*MOD(Calculator!$B$32/Calculator!$F$19,1)))*IF(MOD(Calculator!$B$32/Calculator!$F$19,1)&lt;0.5,-1,1))^2))/(1-SQRT(((50*POWER(80,POWER(COS(PI()*MOD(Calculator!$B$32/Calculator!$F$19,1)),2))+MIN(500,MAX(30,100*EXP(-0.3*'VSWR Calculator'!$C$24)*(1+3*ABS(MOD('VSWR Calculator'!$C$23/Calculator!$F$19/2,1)-0.5))))/'VSWR Calculator'!$C$25)-$C81)^2+(1500*ABS(SIN(2*PI()*MOD(Calculator!$B$32/Calculator!$F$19,1)))*IF(MOD(Calculator!$B$32/Calculator!$F$19,1)&lt;0.5,-1,1))^2)/SQRT(((50*POWER(80,POWER(COS(PI()*MOD(Calculator!$B$32/Calculator!$F$19,1)),2))+MIN(500,MAX(30,100*EXP(-0.3*'VSWR Calculator'!$C$24)*(1+3*ABS(MOD('VSWR Calculator'!$C$23/Calculator!$F$19/2,1)-0.5))))/'VSWR Calculator'!$C$25)+$C81)^2+(1500*ABS(SIN(2*PI()*MOD(Calculator!$B$32/Calculator!$F$19,1)))*IF(MOD(Calculator!$B$32/Calculator!$F$19,1)&lt;0.5,-1,1))^2)),2))</f>
        <v>—</v>
      </c>
      <c r="DE81" s="253" t="str">
        <f aca="false">IF(OR(Calculator!$E$20&lt;&gt;"YES",Calculator!$B$32&lt;Calculator!$G$20),"—",ROUND((1+SQRT(((50*POWER(80,POWER(COS(PI()*MOD(Calculator!$B$32/Calculator!$F$20,1)),2))+MIN(500,MAX(30,100*EXP(-0.3*'VSWR Calculator'!$C$24)*(1+3*ABS(MOD('VSWR Calculator'!$C$23/Calculator!$F$20/2,1)-0.5))))/'VSWR Calculator'!$C$25)-$C81)^2+(1500*ABS(SIN(2*PI()*MOD(Calculator!$B$32/Calculator!$F$20,1)))*IF(MOD(Calculator!$B$32/Calculator!$F$20,1)&lt;0.5,-1,1))^2)/SQRT(((50*POWER(80,POWER(COS(PI()*MOD(Calculator!$B$32/Calculator!$F$20,1)),2))+MIN(500,MAX(30,100*EXP(-0.3*'VSWR Calculator'!$C$24)*(1+3*ABS(MOD('VSWR Calculator'!$C$23/Calculator!$F$20/2,1)-0.5))))/'VSWR Calculator'!$C$25)+$C81)^2+(1500*ABS(SIN(2*PI()*MOD(Calculator!$B$32/Calculator!$F$20,1)))*IF(MOD(Calculator!$B$32/Calculator!$F$20,1)&lt;0.5,-1,1))^2))/(1-SQRT(((50*POWER(80,POWER(COS(PI()*MOD(Calculator!$B$32/Calculator!$F$20,1)),2))+MIN(500,MAX(30,100*EXP(-0.3*'VSWR Calculator'!$C$24)*(1+3*ABS(MOD('VSWR Calculator'!$C$23/Calculator!$F$20/2,1)-0.5))))/'VSWR Calculator'!$C$25)-$C81)^2+(1500*ABS(SIN(2*PI()*MOD(Calculator!$B$32/Calculator!$F$20,1)))*IF(MOD(Calculator!$B$32/Calculator!$F$20,1)&lt;0.5,-1,1))^2)/SQRT(((50*POWER(80,POWER(COS(PI()*MOD(Calculator!$B$32/Calculator!$F$20,1)),2))+MIN(500,MAX(30,100*EXP(-0.3*'VSWR Calculator'!$C$24)*(1+3*ABS(MOD('VSWR Calculator'!$C$23/Calculator!$F$20/2,1)-0.5))))/'VSWR Calculator'!$C$25)+$C81)^2+(1500*ABS(SIN(2*PI()*MOD(Calculator!$B$32/Calculator!$F$20,1)))*IF(MOD(Calculator!$B$32/Calculator!$F$20,1)&lt;0.5,-1,1))^2)),2))</f>
        <v>—</v>
      </c>
      <c r="DF81" s="253" t="str">
        <f aca="false">IF(OR(Calculator!$E$21&lt;&gt;"YES",Calculator!$B$32&lt;Calculator!$G$21),"—",ROUND((1+SQRT(((50*POWER(80,POWER(COS(PI()*MOD(Calculator!$B$32/Calculator!$F$21,1)),2))+MIN(500,MAX(30,100*EXP(-0.3*'VSWR Calculator'!$C$24)*(1+3*ABS(MOD('VSWR Calculator'!$C$23/Calculator!$F$21/2,1)-0.5))))/'VSWR Calculator'!$C$25)-$C81)^2+(1500*ABS(SIN(2*PI()*MOD(Calculator!$B$32/Calculator!$F$21,1)))*IF(MOD(Calculator!$B$32/Calculator!$F$21,1)&lt;0.5,-1,1))^2)/SQRT(((50*POWER(80,POWER(COS(PI()*MOD(Calculator!$B$32/Calculator!$F$21,1)),2))+MIN(500,MAX(30,100*EXP(-0.3*'VSWR Calculator'!$C$24)*(1+3*ABS(MOD('VSWR Calculator'!$C$23/Calculator!$F$21/2,1)-0.5))))/'VSWR Calculator'!$C$25)+$C81)^2+(1500*ABS(SIN(2*PI()*MOD(Calculator!$B$32/Calculator!$F$21,1)))*IF(MOD(Calculator!$B$32/Calculator!$F$21,1)&lt;0.5,-1,1))^2))/(1-SQRT(((50*POWER(80,POWER(COS(PI()*MOD(Calculator!$B$32/Calculator!$F$21,1)),2))+MIN(500,MAX(30,100*EXP(-0.3*'VSWR Calculator'!$C$24)*(1+3*ABS(MOD('VSWR Calculator'!$C$23/Calculator!$F$21/2,1)-0.5))))/'VSWR Calculator'!$C$25)-$C81)^2+(1500*ABS(SIN(2*PI()*MOD(Calculator!$B$32/Calculator!$F$21,1)))*IF(MOD(Calculator!$B$32/Calculator!$F$21,1)&lt;0.5,-1,1))^2)/SQRT(((50*POWER(80,POWER(COS(PI()*MOD(Calculator!$B$32/Calculator!$F$21,1)),2))+MIN(500,MAX(30,100*EXP(-0.3*'VSWR Calculator'!$C$24)*(1+3*ABS(MOD('VSWR Calculator'!$C$23/Calculator!$F$21/2,1)-0.5))))/'VSWR Calculator'!$C$25)+$C81)^2+(1500*ABS(SIN(2*PI()*MOD(Calculator!$B$32/Calculator!$F$21,1)))*IF(MOD(Calculator!$B$32/Calculator!$F$21,1)&lt;0.5,-1,1))^2)),2))</f>
        <v>—</v>
      </c>
      <c r="DG81" s="253" t="str">
        <f aca="false">IF(OR(Calculator!$E$22&lt;&gt;"YES",Calculator!$B$32&lt;Calculator!$G$22),"—",ROUND((1+SQRT(((50*POWER(80,POWER(COS(PI()*MOD(Calculator!$B$32/Calculator!$F$22,1)),2))+MIN(500,MAX(30,100*EXP(-0.3*'VSWR Calculator'!$C$24)*(1+3*ABS(MOD('VSWR Calculator'!$C$23/Calculator!$F$22/2,1)-0.5))))/'VSWR Calculator'!$C$25)-$C81)^2+(1500*ABS(SIN(2*PI()*MOD(Calculator!$B$32/Calculator!$F$22,1)))*IF(MOD(Calculator!$B$32/Calculator!$F$22,1)&lt;0.5,-1,1))^2)/SQRT(((50*POWER(80,POWER(COS(PI()*MOD(Calculator!$B$32/Calculator!$F$22,1)),2))+MIN(500,MAX(30,100*EXP(-0.3*'VSWR Calculator'!$C$24)*(1+3*ABS(MOD('VSWR Calculator'!$C$23/Calculator!$F$22/2,1)-0.5))))/'VSWR Calculator'!$C$25)+$C81)^2+(1500*ABS(SIN(2*PI()*MOD(Calculator!$B$32/Calculator!$F$22,1)))*IF(MOD(Calculator!$B$32/Calculator!$F$22,1)&lt;0.5,-1,1))^2))/(1-SQRT(((50*POWER(80,POWER(COS(PI()*MOD(Calculator!$B$32/Calculator!$F$22,1)),2))+MIN(500,MAX(30,100*EXP(-0.3*'VSWR Calculator'!$C$24)*(1+3*ABS(MOD('VSWR Calculator'!$C$23/Calculator!$F$22/2,1)-0.5))))/'VSWR Calculator'!$C$25)-$C81)^2+(1500*ABS(SIN(2*PI()*MOD(Calculator!$B$32/Calculator!$F$22,1)))*IF(MOD(Calculator!$B$32/Calculator!$F$22,1)&lt;0.5,-1,1))^2)/SQRT(((50*POWER(80,POWER(COS(PI()*MOD(Calculator!$B$32/Calculator!$F$22,1)),2))+MIN(500,MAX(30,100*EXP(-0.3*'VSWR Calculator'!$C$24)*(1+3*ABS(MOD('VSWR Calculator'!$C$23/Calculator!$F$22/2,1)-0.5))))/'VSWR Calculator'!$C$25)+$C81)^2+(1500*ABS(SIN(2*PI()*MOD(Calculator!$B$32/Calculator!$F$22,1)))*IF(MOD(Calculator!$B$32/Calculator!$F$22,1)&lt;0.5,-1,1))^2)),2))</f>
        <v>—</v>
      </c>
      <c r="DH81" s="253" t="n">
        <f aca="false">IFERROR(ROUND((IF(ISNUMBER(CW81),CW81,0)+IF(ISNUMBER(CX81),CX81,0)+IF(ISNUMBER(CY81),CY81,0)+IF(ISNUMBER(CZ81),CZ81,0)+IF(ISNUMBER(DA81),DA81,0)+IF(ISNUMBER(DB81),DB81,0)+IF(ISNUMBER(DC81),DC81,0)+IF(ISNUMBER(DD81),DD81,0)+IF(ISNUMBER(DE81),DE81,0)+IF(ISNUMBER(DF81),DF81,0)+IF(ISNUMBER(DG81),DG81,0))/(IF(ISNUMBER(CW81),1,0)+IF(ISNUMBER(CX81),1,0)+IF(ISNUMBER(CY81),1,0)+IF(ISNUMBER(CZ81),1,0)+IF(ISNUMBER(DA81),1,0)+IF(ISNUMBER(DB81),1,0)+IF(ISNUMBER(DC81),1,0)+IF(ISNUMBER(DD81),1,0)+IF(ISNUMBER(DE81),1,0)+IF(ISNUMBER(DF81),1,0)+IF(ISNUMBER(DG81),1,0)),4),"")</f>
        <v>8.7</v>
      </c>
      <c r="DI81" s="253" t="str">
        <f aca="false">IF(OR(Calculator!$E$12&lt;&gt;"YES",Calculator!$B$33&lt;Calculator!$G$12),"—",ROUND((1+SQRT(((50*POWER(80,POWER(COS(PI()*MOD(Calculator!$B$33/Calculator!$F$12,1)),2))+MIN(500,MAX(30,100*EXP(-0.3*'VSWR Calculator'!$C$24)*(1+3*ABS(MOD('VSWR Calculator'!$C$23/Calculator!$F$12/2,1)-0.5))))/'VSWR Calculator'!$C$25)-$C81)^2+(1500*ABS(SIN(2*PI()*MOD(Calculator!$B$33/Calculator!$F$12,1)))*IF(MOD(Calculator!$B$33/Calculator!$F$12,1)&lt;0.5,-1,1))^2)/SQRT(((50*POWER(80,POWER(COS(PI()*MOD(Calculator!$B$33/Calculator!$F$12,1)),2))+MIN(500,MAX(30,100*EXP(-0.3*'VSWR Calculator'!$C$24)*(1+3*ABS(MOD('VSWR Calculator'!$C$23/Calculator!$F$12/2,1)-0.5))))/'VSWR Calculator'!$C$25)+$C81)^2+(1500*ABS(SIN(2*PI()*MOD(Calculator!$B$33/Calculator!$F$12,1)))*IF(MOD(Calculator!$B$33/Calculator!$F$12,1)&lt;0.5,-1,1))^2))/(1-SQRT(((50*POWER(80,POWER(COS(PI()*MOD(Calculator!$B$33/Calculator!$F$12,1)),2))+MIN(500,MAX(30,100*EXP(-0.3*'VSWR Calculator'!$C$24)*(1+3*ABS(MOD('VSWR Calculator'!$C$23/Calculator!$F$12/2,1)-0.5))))/'VSWR Calculator'!$C$25)-$C81)^2+(1500*ABS(SIN(2*PI()*MOD(Calculator!$B$33/Calculator!$F$12,1)))*IF(MOD(Calculator!$B$33/Calculator!$F$12,1)&lt;0.5,-1,1))^2)/SQRT(((50*POWER(80,POWER(COS(PI()*MOD(Calculator!$B$33/Calculator!$F$12,1)),2))+MIN(500,MAX(30,100*EXP(-0.3*'VSWR Calculator'!$C$24)*(1+3*ABS(MOD('VSWR Calculator'!$C$23/Calculator!$F$12/2,1)-0.5))))/'VSWR Calculator'!$C$25)+$C81)^2+(1500*ABS(SIN(2*PI()*MOD(Calculator!$B$33/Calculator!$F$12,1)))*IF(MOD(Calculator!$B$33/Calculator!$F$12,1)&lt;0.5,-1,1))^2)),2))</f>
        <v>—</v>
      </c>
      <c r="DJ81" s="253" t="str">
        <f aca="false">IF(OR(Calculator!$E$13&lt;&gt;"YES",Calculator!$B$33&lt;Calculator!$G$13),"—",ROUND((1+SQRT(((50*POWER(80,POWER(COS(PI()*MOD(Calculator!$B$33/Calculator!$F$13,1)),2))+MIN(500,MAX(30,100*EXP(-0.3*'VSWR Calculator'!$C$24)*(1+3*ABS(MOD('VSWR Calculator'!$C$23/Calculator!$F$13/2,1)-0.5))))/'VSWR Calculator'!$C$25)-$C81)^2+(1500*ABS(SIN(2*PI()*MOD(Calculator!$B$33/Calculator!$F$13,1)))*IF(MOD(Calculator!$B$33/Calculator!$F$13,1)&lt;0.5,-1,1))^2)/SQRT(((50*POWER(80,POWER(COS(PI()*MOD(Calculator!$B$33/Calculator!$F$13,1)),2))+MIN(500,MAX(30,100*EXP(-0.3*'VSWR Calculator'!$C$24)*(1+3*ABS(MOD('VSWR Calculator'!$C$23/Calculator!$F$13/2,1)-0.5))))/'VSWR Calculator'!$C$25)+$C81)^2+(1500*ABS(SIN(2*PI()*MOD(Calculator!$B$33/Calculator!$F$13,1)))*IF(MOD(Calculator!$B$33/Calculator!$F$13,1)&lt;0.5,-1,1))^2))/(1-SQRT(((50*POWER(80,POWER(COS(PI()*MOD(Calculator!$B$33/Calculator!$F$13,1)),2))+MIN(500,MAX(30,100*EXP(-0.3*'VSWR Calculator'!$C$24)*(1+3*ABS(MOD('VSWR Calculator'!$C$23/Calculator!$F$13/2,1)-0.5))))/'VSWR Calculator'!$C$25)-$C81)^2+(1500*ABS(SIN(2*PI()*MOD(Calculator!$B$33/Calculator!$F$13,1)))*IF(MOD(Calculator!$B$33/Calculator!$F$13,1)&lt;0.5,-1,1))^2)/SQRT(((50*POWER(80,POWER(COS(PI()*MOD(Calculator!$B$33/Calculator!$F$13,1)),2))+MIN(500,MAX(30,100*EXP(-0.3*'VSWR Calculator'!$C$24)*(1+3*ABS(MOD('VSWR Calculator'!$C$23/Calculator!$F$13/2,1)-0.5))))/'VSWR Calculator'!$C$25)+$C81)^2+(1500*ABS(SIN(2*PI()*MOD(Calculator!$B$33/Calculator!$F$13,1)))*IF(MOD(Calculator!$B$33/Calculator!$F$13,1)&lt;0.5,-1,1))^2)),2))</f>
        <v>—</v>
      </c>
      <c r="DK81" s="253" t="str">
        <f aca="false">IF(OR(Calculator!$E$14&lt;&gt;"YES",Calculator!$B$33&lt;Calculator!$G$14),"—",ROUND((1+SQRT(((50*POWER(80,POWER(COS(PI()*MOD(Calculator!$B$33/Calculator!$F$14,1)),2))+MIN(500,MAX(30,100*EXP(-0.3*'VSWR Calculator'!$C$24)*(1+3*ABS(MOD('VSWR Calculator'!$C$23/Calculator!$F$14/2,1)-0.5))))/'VSWR Calculator'!$C$25)-$C81)^2+(1500*ABS(SIN(2*PI()*MOD(Calculator!$B$33/Calculator!$F$14,1)))*IF(MOD(Calculator!$B$33/Calculator!$F$14,1)&lt;0.5,-1,1))^2)/SQRT(((50*POWER(80,POWER(COS(PI()*MOD(Calculator!$B$33/Calculator!$F$14,1)),2))+MIN(500,MAX(30,100*EXP(-0.3*'VSWR Calculator'!$C$24)*(1+3*ABS(MOD('VSWR Calculator'!$C$23/Calculator!$F$14/2,1)-0.5))))/'VSWR Calculator'!$C$25)+$C81)^2+(1500*ABS(SIN(2*PI()*MOD(Calculator!$B$33/Calculator!$F$14,1)))*IF(MOD(Calculator!$B$33/Calculator!$F$14,1)&lt;0.5,-1,1))^2))/(1-SQRT(((50*POWER(80,POWER(COS(PI()*MOD(Calculator!$B$33/Calculator!$F$14,1)),2))+MIN(500,MAX(30,100*EXP(-0.3*'VSWR Calculator'!$C$24)*(1+3*ABS(MOD('VSWR Calculator'!$C$23/Calculator!$F$14/2,1)-0.5))))/'VSWR Calculator'!$C$25)-$C81)^2+(1500*ABS(SIN(2*PI()*MOD(Calculator!$B$33/Calculator!$F$14,1)))*IF(MOD(Calculator!$B$33/Calculator!$F$14,1)&lt;0.5,-1,1))^2)/SQRT(((50*POWER(80,POWER(COS(PI()*MOD(Calculator!$B$33/Calculator!$F$14,1)),2))+MIN(500,MAX(30,100*EXP(-0.3*'VSWR Calculator'!$C$24)*(1+3*ABS(MOD('VSWR Calculator'!$C$23/Calculator!$F$14/2,1)-0.5))))/'VSWR Calculator'!$C$25)+$C81)^2+(1500*ABS(SIN(2*PI()*MOD(Calculator!$B$33/Calculator!$F$14,1)))*IF(MOD(Calculator!$B$33/Calculator!$F$14,1)&lt;0.5,-1,1))^2)),2))</f>
        <v>—</v>
      </c>
      <c r="DL81" s="253" t="n">
        <f aca="false">IF(OR(Calculator!$E$15&lt;&gt;"YES",Calculator!$B$33&lt;Calculator!$G$15),"—",ROUND((1+SQRT(((50*POWER(80,POWER(COS(PI()*MOD(Calculator!$B$33/Calculator!$F$15,1)),2))+MIN(500,MAX(30,100*EXP(-0.3*'VSWR Calculator'!$C$24)*(1+3*ABS(MOD('VSWR Calculator'!$C$23/Calculator!$F$15/2,1)-0.5))))/'VSWR Calculator'!$C$25)-$C81)^2+(1500*ABS(SIN(2*PI()*MOD(Calculator!$B$33/Calculator!$F$15,1)))*IF(MOD(Calculator!$B$33/Calculator!$F$15,1)&lt;0.5,-1,1))^2)/SQRT(((50*POWER(80,POWER(COS(PI()*MOD(Calculator!$B$33/Calculator!$F$15,1)),2))+MIN(500,MAX(30,100*EXP(-0.3*'VSWR Calculator'!$C$24)*(1+3*ABS(MOD('VSWR Calculator'!$C$23/Calculator!$F$15/2,1)-0.5))))/'VSWR Calculator'!$C$25)+$C81)^2+(1500*ABS(SIN(2*PI()*MOD(Calculator!$B$33/Calculator!$F$15,1)))*IF(MOD(Calculator!$B$33/Calculator!$F$15,1)&lt;0.5,-1,1))^2))/(1-SQRT(((50*POWER(80,POWER(COS(PI()*MOD(Calculator!$B$33/Calculator!$F$15,1)),2))+MIN(500,MAX(30,100*EXP(-0.3*'VSWR Calculator'!$C$24)*(1+3*ABS(MOD('VSWR Calculator'!$C$23/Calculator!$F$15/2,1)-0.5))))/'VSWR Calculator'!$C$25)-$C81)^2+(1500*ABS(SIN(2*PI()*MOD(Calculator!$B$33/Calculator!$F$15,1)))*IF(MOD(Calculator!$B$33/Calculator!$F$15,1)&lt;0.5,-1,1))^2)/SQRT(((50*POWER(80,POWER(COS(PI()*MOD(Calculator!$B$33/Calculator!$F$15,1)),2))+MIN(500,MAX(30,100*EXP(-0.3*'VSWR Calculator'!$C$24)*(1+3*ABS(MOD('VSWR Calculator'!$C$23/Calculator!$F$15/2,1)-0.5))))/'VSWR Calculator'!$C$25)+$C81)^2+(1500*ABS(SIN(2*PI()*MOD(Calculator!$B$33/Calculator!$F$15,1)))*IF(MOD(Calculator!$B$33/Calculator!$F$15,1)&lt;0.5,-1,1))^2)),2))</f>
        <v>2.62</v>
      </c>
      <c r="DM81" s="253" t="str">
        <f aca="false">IF(OR(Calculator!$E$16&lt;&gt;"YES",Calculator!$B$33&lt;Calculator!$G$16),"—",ROUND((1+SQRT(((50*POWER(80,POWER(COS(PI()*MOD(Calculator!$B$33/Calculator!$F$16,1)),2))+MIN(500,MAX(30,100*EXP(-0.3*'VSWR Calculator'!$C$24)*(1+3*ABS(MOD('VSWR Calculator'!$C$23/Calculator!$F$16/2,1)-0.5))))/'VSWR Calculator'!$C$25)-$C81)^2+(1500*ABS(SIN(2*PI()*MOD(Calculator!$B$33/Calculator!$F$16,1)))*IF(MOD(Calculator!$B$33/Calculator!$F$16,1)&lt;0.5,-1,1))^2)/SQRT(((50*POWER(80,POWER(COS(PI()*MOD(Calculator!$B$33/Calculator!$F$16,1)),2))+MIN(500,MAX(30,100*EXP(-0.3*'VSWR Calculator'!$C$24)*(1+3*ABS(MOD('VSWR Calculator'!$C$23/Calculator!$F$16/2,1)-0.5))))/'VSWR Calculator'!$C$25)+$C81)^2+(1500*ABS(SIN(2*PI()*MOD(Calculator!$B$33/Calculator!$F$16,1)))*IF(MOD(Calculator!$B$33/Calculator!$F$16,1)&lt;0.5,-1,1))^2))/(1-SQRT(((50*POWER(80,POWER(COS(PI()*MOD(Calculator!$B$33/Calculator!$F$16,1)),2))+MIN(500,MAX(30,100*EXP(-0.3*'VSWR Calculator'!$C$24)*(1+3*ABS(MOD('VSWR Calculator'!$C$23/Calculator!$F$16/2,1)-0.5))))/'VSWR Calculator'!$C$25)-$C81)^2+(1500*ABS(SIN(2*PI()*MOD(Calculator!$B$33/Calculator!$F$16,1)))*IF(MOD(Calculator!$B$33/Calculator!$F$16,1)&lt;0.5,-1,1))^2)/SQRT(((50*POWER(80,POWER(COS(PI()*MOD(Calculator!$B$33/Calculator!$F$16,1)),2))+MIN(500,MAX(30,100*EXP(-0.3*'VSWR Calculator'!$C$24)*(1+3*ABS(MOD('VSWR Calculator'!$C$23/Calculator!$F$16/2,1)-0.5))))/'VSWR Calculator'!$C$25)+$C81)^2+(1500*ABS(SIN(2*PI()*MOD(Calculator!$B$33/Calculator!$F$16,1)))*IF(MOD(Calculator!$B$33/Calculator!$F$16,1)&lt;0.5,-1,1))^2)),2))</f>
        <v>—</v>
      </c>
      <c r="DN81" s="253" t="n">
        <f aca="false">IF(OR(Calculator!$E$17&lt;&gt;"YES",Calculator!$B$33&lt;Calculator!$G$17),"—",ROUND((1+SQRT(((50*POWER(80,POWER(COS(PI()*MOD(Calculator!$B$33/Calculator!$F$17,1)),2))+MIN(500,MAX(30,100*EXP(-0.3*'VSWR Calculator'!$C$24)*(1+3*ABS(MOD('VSWR Calculator'!$C$23/Calculator!$F$17/2,1)-0.5))))/'VSWR Calculator'!$C$25)-$C81)^2+(1500*ABS(SIN(2*PI()*MOD(Calculator!$B$33/Calculator!$F$17,1)))*IF(MOD(Calculator!$B$33/Calculator!$F$17,1)&lt;0.5,-1,1))^2)/SQRT(((50*POWER(80,POWER(COS(PI()*MOD(Calculator!$B$33/Calculator!$F$17,1)),2))+MIN(500,MAX(30,100*EXP(-0.3*'VSWR Calculator'!$C$24)*(1+3*ABS(MOD('VSWR Calculator'!$C$23/Calculator!$F$17/2,1)-0.5))))/'VSWR Calculator'!$C$25)+$C81)^2+(1500*ABS(SIN(2*PI()*MOD(Calculator!$B$33/Calculator!$F$17,1)))*IF(MOD(Calculator!$B$33/Calculator!$F$17,1)&lt;0.5,-1,1))^2))/(1-SQRT(((50*POWER(80,POWER(COS(PI()*MOD(Calculator!$B$33/Calculator!$F$17,1)),2))+MIN(500,MAX(30,100*EXP(-0.3*'VSWR Calculator'!$C$24)*(1+3*ABS(MOD('VSWR Calculator'!$C$23/Calculator!$F$17/2,1)-0.5))))/'VSWR Calculator'!$C$25)-$C81)^2+(1500*ABS(SIN(2*PI()*MOD(Calculator!$B$33/Calculator!$F$17,1)))*IF(MOD(Calculator!$B$33/Calculator!$F$17,1)&lt;0.5,-1,1))^2)/SQRT(((50*POWER(80,POWER(COS(PI()*MOD(Calculator!$B$33/Calculator!$F$17,1)),2))+MIN(500,MAX(30,100*EXP(-0.3*'VSWR Calculator'!$C$24)*(1+3*ABS(MOD('VSWR Calculator'!$C$23/Calculator!$F$17/2,1)-0.5))))/'VSWR Calculator'!$C$25)+$C81)^2+(1500*ABS(SIN(2*PI()*MOD(Calculator!$B$33/Calculator!$F$17,1)))*IF(MOD(Calculator!$B$33/Calculator!$F$17,1)&lt;0.5,-1,1))^2)),2))</f>
        <v>16.31</v>
      </c>
      <c r="DO81" s="253" t="str">
        <f aca="false">IF(OR(Calculator!$E$18&lt;&gt;"YES",Calculator!$B$33&lt;Calculator!$G$18),"—",ROUND((1+SQRT(((50*POWER(80,POWER(COS(PI()*MOD(Calculator!$B$33/Calculator!$F$18,1)),2))+MIN(500,MAX(30,100*EXP(-0.3*'VSWR Calculator'!$C$24)*(1+3*ABS(MOD('VSWR Calculator'!$C$23/Calculator!$F$18/2,1)-0.5))))/'VSWR Calculator'!$C$25)-$C81)^2+(1500*ABS(SIN(2*PI()*MOD(Calculator!$B$33/Calculator!$F$18,1)))*IF(MOD(Calculator!$B$33/Calculator!$F$18,1)&lt;0.5,-1,1))^2)/SQRT(((50*POWER(80,POWER(COS(PI()*MOD(Calculator!$B$33/Calculator!$F$18,1)),2))+MIN(500,MAX(30,100*EXP(-0.3*'VSWR Calculator'!$C$24)*(1+3*ABS(MOD('VSWR Calculator'!$C$23/Calculator!$F$18/2,1)-0.5))))/'VSWR Calculator'!$C$25)+$C81)^2+(1500*ABS(SIN(2*PI()*MOD(Calculator!$B$33/Calculator!$F$18,1)))*IF(MOD(Calculator!$B$33/Calculator!$F$18,1)&lt;0.5,-1,1))^2))/(1-SQRT(((50*POWER(80,POWER(COS(PI()*MOD(Calculator!$B$33/Calculator!$F$18,1)),2))+MIN(500,MAX(30,100*EXP(-0.3*'VSWR Calculator'!$C$24)*(1+3*ABS(MOD('VSWR Calculator'!$C$23/Calculator!$F$18/2,1)-0.5))))/'VSWR Calculator'!$C$25)-$C81)^2+(1500*ABS(SIN(2*PI()*MOD(Calculator!$B$33/Calculator!$F$18,1)))*IF(MOD(Calculator!$B$33/Calculator!$F$18,1)&lt;0.5,-1,1))^2)/SQRT(((50*POWER(80,POWER(COS(PI()*MOD(Calculator!$B$33/Calculator!$F$18,1)),2))+MIN(500,MAX(30,100*EXP(-0.3*'VSWR Calculator'!$C$24)*(1+3*ABS(MOD('VSWR Calculator'!$C$23/Calculator!$F$18/2,1)-0.5))))/'VSWR Calculator'!$C$25)+$C81)^2+(1500*ABS(SIN(2*PI()*MOD(Calculator!$B$33/Calculator!$F$18,1)))*IF(MOD(Calculator!$B$33/Calculator!$F$18,1)&lt;0.5,-1,1))^2)),2))</f>
        <v>—</v>
      </c>
      <c r="DP81" s="253" t="str">
        <f aca="false">IF(OR(Calculator!$E$19&lt;&gt;"YES",Calculator!$B$33&lt;Calculator!$G$19),"—",ROUND((1+SQRT(((50*POWER(80,POWER(COS(PI()*MOD(Calculator!$B$33/Calculator!$F$19,1)),2))+MIN(500,MAX(30,100*EXP(-0.3*'VSWR Calculator'!$C$24)*(1+3*ABS(MOD('VSWR Calculator'!$C$23/Calculator!$F$19/2,1)-0.5))))/'VSWR Calculator'!$C$25)-$C81)^2+(1500*ABS(SIN(2*PI()*MOD(Calculator!$B$33/Calculator!$F$19,1)))*IF(MOD(Calculator!$B$33/Calculator!$F$19,1)&lt;0.5,-1,1))^2)/SQRT(((50*POWER(80,POWER(COS(PI()*MOD(Calculator!$B$33/Calculator!$F$19,1)),2))+MIN(500,MAX(30,100*EXP(-0.3*'VSWR Calculator'!$C$24)*(1+3*ABS(MOD('VSWR Calculator'!$C$23/Calculator!$F$19/2,1)-0.5))))/'VSWR Calculator'!$C$25)+$C81)^2+(1500*ABS(SIN(2*PI()*MOD(Calculator!$B$33/Calculator!$F$19,1)))*IF(MOD(Calculator!$B$33/Calculator!$F$19,1)&lt;0.5,-1,1))^2))/(1-SQRT(((50*POWER(80,POWER(COS(PI()*MOD(Calculator!$B$33/Calculator!$F$19,1)),2))+MIN(500,MAX(30,100*EXP(-0.3*'VSWR Calculator'!$C$24)*(1+3*ABS(MOD('VSWR Calculator'!$C$23/Calculator!$F$19/2,1)-0.5))))/'VSWR Calculator'!$C$25)-$C81)^2+(1500*ABS(SIN(2*PI()*MOD(Calculator!$B$33/Calculator!$F$19,1)))*IF(MOD(Calculator!$B$33/Calculator!$F$19,1)&lt;0.5,-1,1))^2)/SQRT(((50*POWER(80,POWER(COS(PI()*MOD(Calculator!$B$33/Calculator!$F$19,1)),2))+MIN(500,MAX(30,100*EXP(-0.3*'VSWR Calculator'!$C$24)*(1+3*ABS(MOD('VSWR Calculator'!$C$23/Calculator!$F$19/2,1)-0.5))))/'VSWR Calculator'!$C$25)+$C81)^2+(1500*ABS(SIN(2*PI()*MOD(Calculator!$B$33/Calculator!$F$19,1)))*IF(MOD(Calculator!$B$33/Calculator!$F$19,1)&lt;0.5,-1,1))^2)),2))</f>
        <v>—</v>
      </c>
      <c r="DQ81" s="253" t="str">
        <f aca="false">IF(OR(Calculator!$E$20&lt;&gt;"YES",Calculator!$B$33&lt;Calculator!$G$20),"—",ROUND((1+SQRT(((50*POWER(80,POWER(COS(PI()*MOD(Calculator!$B$33/Calculator!$F$20,1)),2))+MIN(500,MAX(30,100*EXP(-0.3*'VSWR Calculator'!$C$24)*(1+3*ABS(MOD('VSWR Calculator'!$C$23/Calculator!$F$20/2,1)-0.5))))/'VSWR Calculator'!$C$25)-$C81)^2+(1500*ABS(SIN(2*PI()*MOD(Calculator!$B$33/Calculator!$F$20,1)))*IF(MOD(Calculator!$B$33/Calculator!$F$20,1)&lt;0.5,-1,1))^2)/SQRT(((50*POWER(80,POWER(COS(PI()*MOD(Calculator!$B$33/Calculator!$F$20,1)),2))+MIN(500,MAX(30,100*EXP(-0.3*'VSWR Calculator'!$C$24)*(1+3*ABS(MOD('VSWR Calculator'!$C$23/Calculator!$F$20/2,1)-0.5))))/'VSWR Calculator'!$C$25)+$C81)^2+(1500*ABS(SIN(2*PI()*MOD(Calculator!$B$33/Calculator!$F$20,1)))*IF(MOD(Calculator!$B$33/Calculator!$F$20,1)&lt;0.5,-1,1))^2))/(1-SQRT(((50*POWER(80,POWER(COS(PI()*MOD(Calculator!$B$33/Calculator!$F$20,1)),2))+MIN(500,MAX(30,100*EXP(-0.3*'VSWR Calculator'!$C$24)*(1+3*ABS(MOD('VSWR Calculator'!$C$23/Calculator!$F$20/2,1)-0.5))))/'VSWR Calculator'!$C$25)-$C81)^2+(1500*ABS(SIN(2*PI()*MOD(Calculator!$B$33/Calculator!$F$20,1)))*IF(MOD(Calculator!$B$33/Calculator!$F$20,1)&lt;0.5,-1,1))^2)/SQRT(((50*POWER(80,POWER(COS(PI()*MOD(Calculator!$B$33/Calculator!$F$20,1)),2))+MIN(500,MAX(30,100*EXP(-0.3*'VSWR Calculator'!$C$24)*(1+3*ABS(MOD('VSWR Calculator'!$C$23/Calculator!$F$20/2,1)-0.5))))/'VSWR Calculator'!$C$25)+$C81)^2+(1500*ABS(SIN(2*PI()*MOD(Calculator!$B$33/Calculator!$F$20,1)))*IF(MOD(Calculator!$B$33/Calculator!$F$20,1)&lt;0.5,-1,1))^2)),2))</f>
        <v>—</v>
      </c>
      <c r="DR81" s="253" t="str">
        <f aca="false">IF(OR(Calculator!$E$21&lt;&gt;"YES",Calculator!$B$33&lt;Calculator!$G$21),"—",ROUND((1+SQRT(((50*POWER(80,POWER(COS(PI()*MOD(Calculator!$B$33/Calculator!$F$21,1)),2))+MIN(500,MAX(30,100*EXP(-0.3*'VSWR Calculator'!$C$24)*(1+3*ABS(MOD('VSWR Calculator'!$C$23/Calculator!$F$21/2,1)-0.5))))/'VSWR Calculator'!$C$25)-$C81)^2+(1500*ABS(SIN(2*PI()*MOD(Calculator!$B$33/Calculator!$F$21,1)))*IF(MOD(Calculator!$B$33/Calculator!$F$21,1)&lt;0.5,-1,1))^2)/SQRT(((50*POWER(80,POWER(COS(PI()*MOD(Calculator!$B$33/Calculator!$F$21,1)),2))+MIN(500,MAX(30,100*EXP(-0.3*'VSWR Calculator'!$C$24)*(1+3*ABS(MOD('VSWR Calculator'!$C$23/Calculator!$F$21/2,1)-0.5))))/'VSWR Calculator'!$C$25)+$C81)^2+(1500*ABS(SIN(2*PI()*MOD(Calculator!$B$33/Calculator!$F$21,1)))*IF(MOD(Calculator!$B$33/Calculator!$F$21,1)&lt;0.5,-1,1))^2))/(1-SQRT(((50*POWER(80,POWER(COS(PI()*MOD(Calculator!$B$33/Calculator!$F$21,1)),2))+MIN(500,MAX(30,100*EXP(-0.3*'VSWR Calculator'!$C$24)*(1+3*ABS(MOD('VSWR Calculator'!$C$23/Calculator!$F$21/2,1)-0.5))))/'VSWR Calculator'!$C$25)-$C81)^2+(1500*ABS(SIN(2*PI()*MOD(Calculator!$B$33/Calculator!$F$21,1)))*IF(MOD(Calculator!$B$33/Calculator!$F$21,1)&lt;0.5,-1,1))^2)/SQRT(((50*POWER(80,POWER(COS(PI()*MOD(Calculator!$B$33/Calculator!$F$21,1)),2))+MIN(500,MAX(30,100*EXP(-0.3*'VSWR Calculator'!$C$24)*(1+3*ABS(MOD('VSWR Calculator'!$C$23/Calculator!$F$21/2,1)-0.5))))/'VSWR Calculator'!$C$25)+$C81)^2+(1500*ABS(SIN(2*PI()*MOD(Calculator!$B$33/Calculator!$F$21,1)))*IF(MOD(Calculator!$B$33/Calculator!$F$21,1)&lt;0.5,-1,1))^2)),2))</f>
        <v>—</v>
      </c>
      <c r="DS81" s="253" t="str">
        <f aca="false">IF(OR(Calculator!$E$22&lt;&gt;"YES",Calculator!$B$33&lt;Calculator!$G$22),"—",ROUND((1+SQRT(((50*POWER(80,POWER(COS(PI()*MOD(Calculator!$B$33/Calculator!$F$22,1)),2))+MIN(500,MAX(30,100*EXP(-0.3*'VSWR Calculator'!$C$24)*(1+3*ABS(MOD('VSWR Calculator'!$C$23/Calculator!$F$22/2,1)-0.5))))/'VSWR Calculator'!$C$25)-$C81)^2+(1500*ABS(SIN(2*PI()*MOD(Calculator!$B$33/Calculator!$F$22,1)))*IF(MOD(Calculator!$B$33/Calculator!$F$22,1)&lt;0.5,-1,1))^2)/SQRT(((50*POWER(80,POWER(COS(PI()*MOD(Calculator!$B$33/Calculator!$F$22,1)),2))+MIN(500,MAX(30,100*EXP(-0.3*'VSWR Calculator'!$C$24)*(1+3*ABS(MOD('VSWR Calculator'!$C$23/Calculator!$F$22/2,1)-0.5))))/'VSWR Calculator'!$C$25)+$C81)^2+(1500*ABS(SIN(2*PI()*MOD(Calculator!$B$33/Calculator!$F$22,1)))*IF(MOD(Calculator!$B$33/Calculator!$F$22,1)&lt;0.5,-1,1))^2))/(1-SQRT(((50*POWER(80,POWER(COS(PI()*MOD(Calculator!$B$33/Calculator!$F$22,1)),2))+MIN(500,MAX(30,100*EXP(-0.3*'VSWR Calculator'!$C$24)*(1+3*ABS(MOD('VSWR Calculator'!$C$23/Calculator!$F$22/2,1)-0.5))))/'VSWR Calculator'!$C$25)-$C81)^2+(1500*ABS(SIN(2*PI()*MOD(Calculator!$B$33/Calculator!$F$22,1)))*IF(MOD(Calculator!$B$33/Calculator!$F$22,1)&lt;0.5,-1,1))^2)/SQRT(((50*POWER(80,POWER(COS(PI()*MOD(Calculator!$B$33/Calculator!$F$22,1)),2))+MIN(500,MAX(30,100*EXP(-0.3*'VSWR Calculator'!$C$24)*(1+3*ABS(MOD('VSWR Calculator'!$C$23/Calculator!$F$22/2,1)-0.5))))/'VSWR Calculator'!$C$25)+$C81)^2+(1500*ABS(SIN(2*PI()*MOD(Calculator!$B$33/Calculator!$F$22,1)))*IF(MOD(Calculator!$B$33/Calculator!$F$22,1)&lt;0.5,-1,1))^2)),2))</f>
        <v>—</v>
      </c>
      <c r="DT81" s="253" t="n">
        <f aca="false">IFERROR(ROUND((IF(ISNUMBER(DI81),DI81,0)+IF(ISNUMBER(DJ81),DJ81,0)+IF(ISNUMBER(DK81),DK81,0)+IF(ISNUMBER(DL81),DL81,0)+IF(ISNUMBER(DM81),DM81,0)+IF(ISNUMBER(DN81),DN81,0)+IF(ISNUMBER(DO81),DO81,0)+IF(ISNUMBER(DP81),DP81,0)+IF(ISNUMBER(DQ81),DQ81,0)+IF(ISNUMBER(DR81),DR81,0)+IF(ISNUMBER(DS81),DS81,0))/(IF(ISNUMBER(DI81),1,0)+IF(ISNUMBER(DJ81),1,0)+IF(ISNUMBER(DK81),1,0)+IF(ISNUMBER(DL81),1,0)+IF(ISNUMBER(DM81),1,0)+IF(ISNUMBER(DN81),1,0)+IF(ISNUMBER(DO81),1,0)+IF(ISNUMBER(DP81),1,0)+IF(ISNUMBER(DQ81),1,0)+IF(ISNUMBER(DR81),1,0)+IF(ISNUMBER(DS81),1,0)),4),"")</f>
        <v>9.465</v>
      </c>
      <c r="DU81" s="253" t="str">
        <f aca="false">IF(OR(Calculator!$E$12&lt;&gt;"YES",Calculator!$B$34&lt;Calculator!$G$12),"—",ROUND((1+SQRT(((50*POWER(80,POWER(COS(PI()*MOD(Calculator!$B$34/Calculator!$F$12,1)),2))-$C81)^2+(1500*ABS(SIN(2*PI()*MOD(Calculator!$B$34/Calculator!$F$12,1)))*IF(MOD(Calculator!$B$34/Calculator!$F$12,1)&lt;0.5,-1,1))^2)/((50*POWER(80,POWER(COS(PI()*MOD(Calculator!$B$34/Calculator!$F$12,1)),2))+$C81)^2+(1500*ABS(SIN(2*PI()*MOD(Calculator!$B$34/Calculator!$F$12,1)))*IF(MOD(Calculator!$B$34/Calculator!$F$12,1)&lt;0.5,-1,1))^2)))/(1-SQRT(((50*POWER(80,POWER(COS(PI()*MOD(Calculator!$B$34/Calculator!$F$12,1)),2))-$C81)^2+(1500*ABS(SIN(2*PI()*MOD(Calculator!$B$34/Calculator!$F$12,1)))*IF(MOD(Calculator!$B$34/Calculator!$F$12,1)&lt;0.5,-1,1))^2)/((50*POWER(80,POWER(COS(PI()*MOD(Calculator!$B$34/Calculator!$F$12,1)),2))+$C81)^2+(1500*ABS(SIN(2*PI()*MOD(Calculator!$B$34/Calculator!$F$12,1)))*IF(MOD(Calculator!$B$34/Calculator!$F$12,1)&lt;0.5,-1,1))^2))),2))</f>
        <v>—</v>
      </c>
      <c r="DV81" s="253" t="str">
        <f aca="false">IF(OR(Calculator!$E$13&lt;&gt;"YES",Calculator!$B$34&lt;Calculator!$G$13),"—",ROUND((1+SQRT(((50*POWER(80,POWER(COS(PI()*MOD(Calculator!$B$34/Calculator!$F$13,1)),2))-$C81)^2+(1500*ABS(SIN(2*PI()*MOD(Calculator!$B$34/Calculator!$F$13,1)))*IF(MOD(Calculator!$B$34/Calculator!$F$13,1)&lt;0.5,-1,1))^2)/((50*POWER(80,POWER(COS(PI()*MOD(Calculator!$B$34/Calculator!$F$13,1)),2))+$C81)^2+(1500*ABS(SIN(2*PI()*MOD(Calculator!$B$34/Calculator!$F$13,1)))*IF(MOD(Calculator!$B$34/Calculator!$F$13,1)&lt;0.5,-1,1))^2)))/(1-SQRT(((50*POWER(80,POWER(COS(PI()*MOD(Calculator!$B$34/Calculator!$F$13,1)),2))-$C81)^2+(1500*ABS(SIN(2*PI()*MOD(Calculator!$B$34/Calculator!$F$13,1)))*IF(MOD(Calculator!$B$34/Calculator!$F$13,1)&lt;0.5,-1,1))^2)/((50*POWER(80,POWER(COS(PI()*MOD(Calculator!$B$34/Calculator!$F$13,1)),2))+$C81)^2+(1500*ABS(SIN(2*PI()*MOD(Calculator!$B$34/Calculator!$F$13,1)))*IF(MOD(Calculator!$B$34/Calculator!$F$13,1)&lt;0.5,-1,1))^2))),2))</f>
        <v>—</v>
      </c>
      <c r="DW81" s="253" t="str">
        <f aca="false">IF(OR(Calculator!$E$14&lt;&gt;"YES",Calculator!$B$34&lt;Calculator!$G$14),"—",ROUND((1+SQRT(((50*POWER(80,POWER(COS(PI()*MOD(Calculator!$B$34/Calculator!$F$14,1)),2))-$C81)^2+(1500*ABS(SIN(2*PI()*MOD(Calculator!$B$34/Calculator!$F$14,1)))*IF(MOD(Calculator!$B$34/Calculator!$F$14,1)&lt;0.5,-1,1))^2)/((50*POWER(80,POWER(COS(PI()*MOD(Calculator!$B$34/Calculator!$F$14,1)),2))+$C81)^2+(1500*ABS(SIN(2*PI()*MOD(Calculator!$B$34/Calculator!$F$14,1)))*IF(MOD(Calculator!$B$34/Calculator!$F$14,1)&lt;0.5,-1,1))^2)))/(1-SQRT(((50*POWER(80,POWER(COS(PI()*MOD(Calculator!$B$34/Calculator!$F$14,1)),2))-$C81)^2+(1500*ABS(SIN(2*PI()*MOD(Calculator!$B$34/Calculator!$F$14,1)))*IF(MOD(Calculator!$B$34/Calculator!$F$14,1)&lt;0.5,-1,1))^2)/((50*POWER(80,POWER(COS(PI()*MOD(Calculator!$B$34/Calculator!$F$14,1)),2))+$C81)^2+(1500*ABS(SIN(2*PI()*MOD(Calculator!$B$34/Calculator!$F$14,1)))*IF(MOD(Calculator!$B$34/Calculator!$F$14,1)&lt;0.5,-1,1))^2))),2))</f>
        <v>—</v>
      </c>
      <c r="DX81" s="253" t="n">
        <f aca="false">IF(OR(Calculator!$E$15&lt;&gt;"YES",Calculator!$B$34&lt;Calculator!$G$15),"—",ROUND((1+SQRT(((50*POWER(80,POWER(COS(PI()*MOD(Calculator!$B$34/Calculator!$F$15,1)),2))-$C81)^2+(1500*ABS(SIN(2*PI()*MOD(Calculator!$B$34/Calculator!$F$15,1)))*IF(MOD(Calculator!$B$34/Calculator!$F$15,1)&lt;0.5,-1,1))^2)/((50*POWER(80,POWER(COS(PI()*MOD(Calculator!$B$34/Calculator!$F$15,1)),2))+$C81)^2+(1500*ABS(SIN(2*PI()*MOD(Calculator!$B$34/Calculator!$F$15,1)))*IF(MOD(Calculator!$B$34/Calculator!$F$15,1)&lt;0.5,-1,1))^2)))/(1-SQRT(((50*POWER(80,POWER(COS(PI()*MOD(Calculator!$B$34/Calculator!$F$15,1)),2))-$C81)^2+(1500*ABS(SIN(2*PI()*MOD(Calculator!$B$34/Calculator!$F$15,1)))*IF(MOD(Calculator!$B$34/Calculator!$F$15,1)&lt;0.5,-1,1))^2)/((50*POWER(80,POWER(COS(PI()*MOD(Calculator!$B$34/Calculator!$F$15,1)),2))+$C81)^2+(1500*ABS(SIN(2*PI()*MOD(Calculator!$B$34/Calculator!$F$15,1)))*IF(MOD(Calculator!$B$34/Calculator!$F$15,1)&lt;0.5,-1,1))^2))),2))</f>
        <v>22.53</v>
      </c>
      <c r="DY81" s="253" t="str">
        <f aca="false">IF(OR(Calculator!$E$16&lt;&gt;"YES",Calculator!$B$34&lt;Calculator!$G$16),"—",ROUND((1+SQRT(((50*POWER(80,POWER(COS(PI()*MOD(Calculator!$B$34/Calculator!$F$16,1)),2))-$C81)^2+(1500*ABS(SIN(2*PI()*MOD(Calculator!$B$34/Calculator!$F$16,1)))*IF(MOD(Calculator!$B$34/Calculator!$F$16,1)&lt;0.5,-1,1))^2)/((50*POWER(80,POWER(COS(PI()*MOD(Calculator!$B$34/Calculator!$F$16,1)),2))+$C81)^2+(1500*ABS(SIN(2*PI()*MOD(Calculator!$B$34/Calculator!$F$16,1)))*IF(MOD(Calculator!$B$34/Calculator!$F$16,1)&lt;0.5,-1,1))^2)))/(1-SQRT(((50*POWER(80,POWER(COS(PI()*MOD(Calculator!$B$34/Calculator!$F$16,1)),2))-$C81)^2+(1500*ABS(SIN(2*PI()*MOD(Calculator!$B$34/Calculator!$F$16,1)))*IF(MOD(Calculator!$B$34/Calculator!$F$16,1)&lt;0.5,-1,1))^2)/((50*POWER(80,POWER(COS(PI()*MOD(Calculator!$B$34/Calculator!$F$16,1)),2))+$C81)^2+(1500*ABS(SIN(2*PI()*MOD(Calculator!$B$34/Calculator!$F$16,1)))*IF(MOD(Calculator!$B$34/Calculator!$F$16,1)&lt;0.5,-1,1))^2))),2))</f>
        <v>—</v>
      </c>
      <c r="DZ81" s="253" t="n">
        <f aca="false">IF(OR(Calculator!$E$17&lt;&gt;"YES",Calculator!$B$34&lt;Calculator!$G$17),"—",ROUND((1+SQRT(((50*POWER(80,POWER(COS(PI()*MOD(Calculator!$B$34/Calculator!$F$17,1)),2))-$C81)^2+(1500*ABS(SIN(2*PI()*MOD(Calculator!$B$34/Calculator!$F$17,1)))*IF(MOD(Calculator!$B$34/Calculator!$F$17,1)&lt;0.5,-1,1))^2)/((50*POWER(80,POWER(COS(PI()*MOD(Calculator!$B$34/Calculator!$F$17,1)),2))+$C81)^2+(1500*ABS(SIN(2*PI()*MOD(Calculator!$B$34/Calculator!$F$17,1)))*IF(MOD(Calculator!$B$34/Calculator!$F$17,1)&lt;0.5,-1,1))^2)))/(1-SQRT(((50*POWER(80,POWER(COS(PI()*MOD(Calculator!$B$34/Calculator!$F$17,1)),2))-$C81)^2+(1500*ABS(SIN(2*PI()*MOD(Calculator!$B$34/Calculator!$F$17,1)))*IF(MOD(Calculator!$B$34/Calculator!$F$17,1)&lt;0.5,-1,1))^2)/((50*POWER(80,POWER(COS(PI()*MOD(Calculator!$B$34/Calculator!$F$17,1)),2))+$C81)^2+(1500*ABS(SIN(2*PI()*MOD(Calculator!$B$34/Calculator!$F$17,1)))*IF(MOD(Calculator!$B$34/Calculator!$F$17,1)&lt;0.5,-1,1))^2))),2))</f>
        <v>14.71</v>
      </c>
      <c r="EA81" s="253" t="str">
        <f aca="false">IF(OR(Calculator!$E$18&lt;&gt;"YES",Calculator!$B$34&lt;Calculator!$G$18),"—",ROUND((1+SQRT(((50*POWER(80,POWER(COS(PI()*MOD(Calculator!$B$34/Calculator!$F$18,1)),2))-$C81)^2+(1500*ABS(SIN(2*PI()*MOD(Calculator!$B$34/Calculator!$F$18,1)))*IF(MOD(Calculator!$B$34/Calculator!$F$18,1)&lt;0.5,-1,1))^2)/((50*POWER(80,POWER(COS(PI()*MOD(Calculator!$B$34/Calculator!$F$18,1)),2))+$C81)^2+(1500*ABS(SIN(2*PI()*MOD(Calculator!$B$34/Calculator!$F$18,1)))*IF(MOD(Calculator!$B$34/Calculator!$F$18,1)&lt;0.5,-1,1))^2)))/(1-SQRT(((50*POWER(80,POWER(COS(PI()*MOD(Calculator!$B$34/Calculator!$F$18,1)),2))-$C81)^2+(1500*ABS(SIN(2*PI()*MOD(Calculator!$B$34/Calculator!$F$18,1)))*IF(MOD(Calculator!$B$34/Calculator!$F$18,1)&lt;0.5,-1,1))^2)/((50*POWER(80,POWER(COS(PI()*MOD(Calculator!$B$34/Calculator!$F$18,1)),2))+$C81)^2+(1500*ABS(SIN(2*PI()*MOD(Calculator!$B$34/Calculator!$F$18,1)))*IF(MOD(Calculator!$B$34/Calculator!$F$18,1)&lt;0.5,-1,1))^2))),2))</f>
        <v>—</v>
      </c>
      <c r="EB81" s="253" t="str">
        <f aca="false">IF(OR(Calculator!$E$19&lt;&gt;"YES",Calculator!$B$34&lt;Calculator!$G$19),"—",ROUND((1+SQRT(((50*POWER(80,POWER(COS(PI()*MOD(Calculator!$B$34/Calculator!$F$19,1)),2))-$C81)^2+(1500*ABS(SIN(2*PI()*MOD(Calculator!$B$34/Calculator!$F$19,1)))*IF(MOD(Calculator!$B$34/Calculator!$F$19,1)&lt;0.5,-1,1))^2)/((50*POWER(80,POWER(COS(PI()*MOD(Calculator!$B$34/Calculator!$F$19,1)),2))+$C81)^2+(1500*ABS(SIN(2*PI()*MOD(Calculator!$B$34/Calculator!$F$19,1)))*IF(MOD(Calculator!$B$34/Calculator!$F$19,1)&lt;0.5,-1,1))^2)))/(1-SQRT(((50*POWER(80,POWER(COS(PI()*MOD(Calculator!$B$34/Calculator!$F$19,1)),2))-$C81)^2+(1500*ABS(SIN(2*PI()*MOD(Calculator!$B$34/Calculator!$F$19,1)))*IF(MOD(Calculator!$B$34/Calculator!$F$19,1)&lt;0.5,-1,1))^2)/((50*POWER(80,POWER(COS(PI()*MOD(Calculator!$B$34/Calculator!$F$19,1)),2))+$C81)^2+(1500*ABS(SIN(2*PI()*MOD(Calculator!$B$34/Calculator!$F$19,1)))*IF(MOD(Calculator!$B$34/Calculator!$F$19,1)&lt;0.5,-1,1))^2))),2))</f>
        <v>—</v>
      </c>
      <c r="EC81" s="253" t="str">
        <f aca="false">IF(OR(Calculator!$E$20&lt;&gt;"YES",Calculator!$B$34&lt;Calculator!$G$20),"—",ROUND((1+SQRT(((50*POWER(80,POWER(COS(PI()*MOD(Calculator!$B$34/Calculator!$F$20,1)),2))-$C81)^2+(1500*ABS(SIN(2*PI()*MOD(Calculator!$B$34/Calculator!$F$20,1)))*IF(MOD(Calculator!$B$34/Calculator!$F$20,1)&lt;0.5,-1,1))^2)/((50*POWER(80,POWER(COS(PI()*MOD(Calculator!$B$34/Calculator!$F$20,1)),2))+$C81)^2+(1500*ABS(SIN(2*PI()*MOD(Calculator!$B$34/Calculator!$F$20,1)))*IF(MOD(Calculator!$B$34/Calculator!$F$20,1)&lt;0.5,-1,1))^2)))/(1-SQRT(((50*POWER(80,POWER(COS(PI()*MOD(Calculator!$B$34/Calculator!$F$20,1)),2))-$C81)^2+(1500*ABS(SIN(2*PI()*MOD(Calculator!$B$34/Calculator!$F$20,1)))*IF(MOD(Calculator!$B$34/Calculator!$F$20,1)&lt;0.5,-1,1))^2)/((50*POWER(80,POWER(COS(PI()*MOD(Calculator!$B$34/Calculator!$F$20,1)),2))+$C81)^2+(1500*ABS(SIN(2*PI()*MOD(Calculator!$B$34/Calculator!$F$20,1)))*IF(MOD(Calculator!$B$34/Calculator!$F$20,1)&lt;0.5,-1,1))^2))),2))</f>
        <v>—</v>
      </c>
      <c r="ED81" s="253" t="str">
        <f aca="false">IF(OR(Calculator!$E$21&lt;&gt;"YES",Calculator!$B$34&lt;Calculator!$G$21),"—",ROUND((1+SQRT(((50*POWER(80,POWER(COS(PI()*MOD(Calculator!$B$34/Calculator!$F$21,1)),2))-$C81)^2+(1500*ABS(SIN(2*PI()*MOD(Calculator!$B$34/Calculator!$F$21,1)))*IF(MOD(Calculator!$B$34/Calculator!$F$21,1)&lt;0.5,-1,1))^2)/((50*POWER(80,POWER(COS(PI()*MOD(Calculator!$B$34/Calculator!$F$21,1)),2))+$C81)^2+(1500*ABS(SIN(2*PI()*MOD(Calculator!$B$34/Calculator!$F$21,1)))*IF(MOD(Calculator!$B$34/Calculator!$F$21,1)&lt;0.5,-1,1))^2)))/(1-SQRT(((50*POWER(80,POWER(COS(PI()*MOD(Calculator!$B$34/Calculator!$F$21,1)),2))-$C81)^2+(1500*ABS(SIN(2*PI()*MOD(Calculator!$B$34/Calculator!$F$21,1)))*IF(MOD(Calculator!$B$34/Calculator!$F$21,1)&lt;0.5,-1,1))^2)/((50*POWER(80,POWER(COS(PI()*MOD(Calculator!$B$34/Calculator!$F$21,1)),2))+$C81)^2+(1500*ABS(SIN(2*PI()*MOD(Calculator!$B$34/Calculator!$F$21,1)))*IF(MOD(Calculator!$B$34/Calculator!$F$21,1)&lt;0.5,-1,1))^2))),2))</f>
        <v>—</v>
      </c>
      <c r="EE81" s="253" t="str">
        <f aca="false">IF(OR(Calculator!$E$22&lt;&gt;"YES",Calculator!$B$34&lt;Calculator!$G$22),"—",ROUND((1+SQRT(((50*POWER(80,POWER(COS(PI()*MOD(Calculator!$B$34/Calculator!$F$22,1)),2))-$C81)^2+(1500*ABS(SIN(2*PI()*MOD(Calculator!$B$34/Calculator!$F$22,1)))*IF(MOD(Calculator!$B$34/Calculator!$F$22,1)&lt;0.5,-1,1))^2)/((50*POWER(80,POWER(COS(PI()*MOD(Calculator!$B$34/Calculator!$F$22,1)),2))+$C81)^2+(1500*ABS(SIN(2*PI()*MOD(Calculator!$B$34/Calculator!$F$22,1)))*IF(MOD(Calculator!$B$34/Calculator!$F$22,1)&lt;0.5,-1,1))^2)))/(1-SQRT(((50*POWER(80,POWER(COS(PI()*MOD(Calculator!$B$34/Calculator!$F$22,1)),2))-$C81)^2+(1500*ABS(SIN(2*PI()*MOD(Calculator!$B$34/Calculator!$F$22,1)))*IF(MOD(Calculator!$B$34/Calculator!$F$22,1)&lt;0.5,-1,1))^2)/((50*POWER(80,POWER(COS(PI()*MOD(Calculator!$B$34/Calculator!$F$22,1)),2))+$C81)^2+(1500*ABS(SIN(2*PI()*MOD(Calculator!$B$34/Calculator!$F$22,1)))*IF(MOD(Calculator!$B$34/Calculator!$F$22,1)&lt;0.5,-1,1))^2))),2))</f>
        <v>—</v>
      </c>
      <c r="EF81" s="295" t="n">
        <f aca="false">IFERROR(ROUND((IF(ISNUMBER(DU81),DU81,0)+IF(ISNUMBER(DV81),DV81,0)+IF(ISNUMBER(DW81),DW81,0)+IF(ISNUMBER(DX81),DX81,0)+IF(ISNUMBER(DY81),DY81,0)+IF(ISNUMBER(DZ81),DZ81,0)+IF(ISNUMBER(EA81),EA81,0)+IF(ISNUMBER(EB81),EB81,0)+IF(ISNUMBER(EC81),EC81,0)+IF(ISNUMBER(ED81),ED81,0)+IF(ISNUMBER(EE81),EE81,0))/(IF(ISNUMBER(DU81),1,0)+IF(ISNUMBER(DV81),1,0)+IF(ISNUMBER(DW81),1,0)+IF(ISNUMBER(DX81),1,0)+IF(ISNUMBER(DY81),1,0)+IF(ISNUMBER(DZ81),1,0)+IF(ISNUMBER(EA81),1,0)+IF(ISNUMBER(EB81),1,0)+IF(ISNUMBER(EC81),1,0)+IF(ISNUMBER(ED81),1,0)+IF(ISNUMBER(EE81),1,0)),4),"")</f>
        <v>18.62</v>
      </c>
      <c r="EG81" s="253" t="str">
        <f aca="false">IF(OR(Calculator!$E$12&lt;&gt;"YES",Calculator!$B$35&lt;Calculator!$G$12),"—",ROUND((1+SQRT(((50*POWER(80,POWER(COS(PI()*MOD(Calculator!$B$35/Calculator!$F$12,1)),2))-$C81)^2+(1500*ABS(SIN(2*PI()*MOD(Calculator!$B$35/Calculator!$F$12,1)))*IF(MOD(Calculator!$B$35/Calculator!$F$12,1)&lt;0.5,-1,1))^2)/((50*POWER(80,POWER(COS(PI()*MOD(Calculator!$B$35/Calculator!$F$12,1)),2))+$C81)^2+(1500*ABS(SIN(2*PI()*MOD(Calculator!$B$35/Calculator!$F$12,1)))*IF(MOD(Calculator!$B$35/Calculator!$F$12,1)&lt;0.5,-1,1))^2)))/(1-SQRT(((50*POWER(80,POWER(COS(PI()*MOD(Calculator!$B$35/Calculator!$F$12,1)),2))-$C81)^2+(1500*ABS(SIN(2*PI()*MOD(Calculator!$B$35/Calculator!$F$12,1)))*IF(MOD(Calculator!$B$35/Calculator!$F$12,1)&lt;0.5,-1,1))^2)/((50*POWER(80,POWER(COS(PI()*MOD(Calculator!$B$35/Calculator!$F$12,1)),2))+$C81)^2+(1500*ABS(SIN(2*PI()*MOD(Calculator!$B$35/Calculator!$F$12,1)))*IF(MOD(Calculator!$B$35/Calculator!$F$12,1)&lt;0.5,-1,1))^2))),2))</f>
        <v>—</v>
      </c>
      <c r="EH81" s="253" t="str">
        <f aca="false">IF(OR(Calculator!$E$13&lt;&gt;"YES",Calculator!$B$35&lt;Calculator!$G$13),"—",ROUND((1+SQRT(((50*POWER(80,POWER(COS(PI()*MOD(Calculator!$B$35/Calculator!$F$13,1)),2))-$C81)^2+(1500*ABS(SIN(2*PI()*MOD(Calculator!$B$35/Calculator!$F$13,1)))*IF(MOD(Calculator!$B$35/Calculator!$F$13,1)&lt;0.5,-1,1))^2)/((50*POWER(80,POWER(COS(PI()*MOD(Calculator!$B$35/Calculator!$F$13,1)),2))+$C81)^2+(1500*ABS(SIN(2*PI()*MOD(Calculator!$B$35/Calculator!$F$13,1)))*IF(MOD(Calculator!$B$35/Calculator!$F$13,1)&lt;0.5,-1,1))^2)))/(1-SQRT(((50*POWER(80,POWER(COS(PI()*MOD(Calculator!$B$35/Calculator!$F$13,1)),2))-$C81)^2+(1500*ABS(SIN(2*PI()*MOD(Calculator!$B$35/Calculator!$F$13,1)))*IF(MOD(Calculator!$B$35/Calculator!$F$13,1)&lt;0.5,-1,1))^2)/((50*POWER(80,POWER(COS(PI()*MOD(Calculator!$B$35/Calculator!$F$13,1)),2))+$C81)^2+(1500*ABS(SIN(2*PI()*MOD(Calculator!$B$35/Calculator!$F$13,1)))*IF(MOD(Calculator!$B$35/Calculator!$F$13,1)&lt;0.5,-1,1))^2))),2))</f>
        <v>—</v>
      </c>
      <c r="EI81" s="253" t="str">
        <f aca="false">IF(OR(Calculator!$E$14&lt;&gt;"YES",Calculator!$B$35&lt;Calculator!$G$14),"—",ROUND((1+SQRT(((50*POWER(80,POWER(COS(PI()*MOD(Calculator!$B$35/Calculator!$F$14,1)),2))-$C81)^2+(1500*ABS(SIN(2*PI()*MOD(Calculator!$B$35/Calculator!$F$14,1)))*IF(MOD(Calculator!$B$35/Calculator!$F$14,1)&lt;0.5,-1,1))^2)/((50*POWER(80,POWER(COS(PI()*MOD(Calculator!$B$35/Calculator!$F$14,1)),2))+$C81)^2+(1500*ABS(SIN(2*PI()*MOD(Calculator!$B$35/Calculator!$F$14,1)))*IF(MOD(Calculator!$B$35/Calculator!$F$14,1)&lt;0.5,-1,1))^2)))/(1-SQRT(((50*POWER(80,POWER(COS(PI()*MOD(Calculator!$B$35/Calculator!$F$14,1)),2))-$C81)^2+(1500*ABS(SIN(2*PI()*MOD(Calculator!$B$35/Calculator!$F$14,1)))*IF(MOD(Calculator!$B$35/Calculator!$F$14,1)&lt;0.5,-1,1))^2)/((50*POWER(80,POWER(COS(PI()*MOD(Calculator!$B$35/Calculator!$F$14,1)),2))+$C81)^2+(1500*ABS(SIN(2*PI()*MOD(Calculator!$B$35/Calculator!$F$14,1)))*IF(MOD(Calculator!$B$35/Calculator!$F$14,1)&lt;0.5,-1,1))^2))),2))</f>
        <v>—</v>
      </c>
      <c r="EJ81" s="253" t="n">
        <f aca="false">IF(OR(Calculator!$E$15&lt;&gt;"YES",Calculator!$B$35&lt;Calculator!$G$15),"—",ROUND((1+SQRT(((50*POWER(80,POWER(COS(PI()*MOD(Calculator!$B$35/Calculator!$F$15,1)),2))-$C81)^2+(1500*ABS(SIN(2*PI()*MOD(Calculator!$B$35/Calculator!$F$15,1)))*IF(MOD(Calculator!$B$35/Calculator!$F$15,1)&lt;0.5,-1,1))^2)/((50*POWER(80,POWER(COS(PI()*MOD(Calculator!$B$35/Calculator!$F$15,1)),2))+$C81)^2+(1500*ABS(SIN(2*PI()*MOD(Calculator!$B$35/Calculator!$F$15,1)))*IF(MOD(Calculator!$B$35/Calculator!$F$15,1)&lt;0.5,-1,1))^2)))/(1-SQRT(((50*POWER(80,POWER(COS(PI()*MOD(Calculator!$B$35/Calculator!$F$15,1)),2))-$C81)^2+(1500*ABS(SIN(2*PI()*MOD(Calculator!$B$35/Calculator!$F$15,1)))*IF(MOD(Calculator!$B$35/Calculator!$F$15,1)&lt;0.5,-1,1))^2)/((50*POWER(80,POWER(COS(PI()*MOD(Calculator!$B$35/Calculator!$F$15,1)),2))+$C81)^2+(1500*ABS(SIN(2*PI()*MOD(Calculator!$B$35/Calculator!$F$15,1)))*IF(MOD(Calculator!$B$35/Calculator!$F$15,1)&lt;0.5,-1,1))^2))),2))</f>
        <v>2.33</v>
      </c>
      <c r="EK81" s="253" t="str">
        <f aca="false">IF(OR(Calculator!$E$16&lt;&gt;"YES",Calculator!$B$35&lt;Calculator!$G$16),"—",ROUND((1+SQRT(((50*POWER(80,POWER(COS(PI()*MOD(Calculator!$B$35/Calculator!$F$16,1)),2))-$C81)^2+(1500*ABS(SIN(2*PI()*MOD(Calculator!$B$35/Calculator!$F$16,1)))*IF(MOD(Calculator!$B$35/Calculator!$F$16,1)&lt;0.5,-1,1))^2)/((50*POWER(80,POWER(COS(PI()*MOD(Calculator!$B$35/Calculator!$F$16,1)),2))+$C81)^2+(1500*ABS(SIN(2*PI()*MOD(Calculator!$B$35/Calculator!$F$16,1)))*IF(MOD(Calculator!$B$35/Calculator!$F$16,1)&lt;0.5,-1,1))^2)))/(1-SQRT(((50*POWER(80,POWER(COS(PI()*MOD(Calculator!$B$35/Calculator!$F$16,1)),2))-$C81)^2+(1500*ABS(SIN(2*PI()*MOD(Calculator!$B$35/Calculator!$F$16,1)))*IF(MOD(Calculator!$B$35/Calculator!$F$16,1)&lt;0.5,-1,1))^2)/((50*POWER(80,POWER(COS(PI()*MOD(Calculator!$B$35/Calculator!$F$16,1)),2))+$C81)^2+(1500*ABS(SIN(2*PI()*MOD(Calculator!$B$35/Calculator!$F$16,1)))*IF(MOD(Calculator!$B$35/Calculator!$F$16,1)&lt;0.5,-1,1))^2))),2))</f>
        <v>—</v>
      </c>
      <c r="EL81" s="253" t="n">
        <f aca="false">IF(OR(Calculator!$E$17&lt;&gt;"YES",Calculator!$B$35&lt;Calculator!$G$17),"—",ROUND((1+SQRT(((50*POWER(80,POWER(COS(PI()*MOD(Calculator!$B$35/Calculator!$F$17,1)),2))-$C81)^2+(1500*ABS(SIN(2*PI()*MOD(Calculator!$B$35/Calculator!$F$17,1)))*IF(MOD(Calculator!$B$35/Calculator!$F$17,1)&lt;0.5,-1,1))^2)/((50*POWER(80,POWER(COS(PI()*MOD(Calculator!$B$35/Calculator!$F$17,1)),2))+$C81)^2+(1500*ABS(SIN(2*PI()*MOD(Calculator!$B$35/Calculator!$F$17,1)))*IF(MOD(Calculator!$B$35/Calculator!$F$17,1)&lt;0.5,-1,1))^2)))/(1-SQRT(((50*POWER(80,POWER(COS(PI()*MOD(Calculator!$B$35/Calculator!$F$17,1)),2))-$C81)^2+(1500*ABS(SIN(2*PI()*MOD(Calculator!$B$35/Calculator!$F$17,1)))*IF(MOD(Calculator!$B$35/Calculator!$F$17,1)&lt;0.5,-1,1))^2)/((50*POWER(80,POWER(COS(PI()*MOD(Calculator!$B$35/Calculator!$F$17,1)),2))+$C81)^2+(1500*ABS(SIN(2*PI()*MOD(Calculator!$B$35/Calculator!$F$17,1)))*IF(MOD(Calculator!$B$35/Calculator!$F$17,1)&lt;0.5,-1,1))^2))),2))</f>
        <v>21.69</v>
      </c>
      <c r="EM81" s="253" t="str">
        <f aca="false">IF(OR(Calculator!$E$18&lt;&gt;"YES",Calculator!$B$35&lt;Calculator!$G$18),"—",ROUND((1+SQRT(((50*POWER(80,POWER(COS(PI()*MOD(Calculator!$B$35/Calculator!$F$18,1)),2))-$C81)^2+(1500*ABS(SIN(2*PI()*MOD(Calculator!$B$35/Calculator!$F$18,1)))*IF(MOD(Calculator!$B$35/Calculator!$F$18,1)&lt;0.5,-1,1))^2)/((50*POWER(80,POWER(COS(PI()*MOD(Calculator!$B$35/Calculator!$F$18,1)),2))+$C81)^2+(1500*ABS(SIN(2*PI()*MOD(Calculator!$B$35/Calculator!$F$18,1)))*IF(MOD(Calculator!$B$35/Calculator!$F$18,1)&lt;0.5,-1,1))^2)))/(1-SQRT(((50*POWER(80,POWER(COS(PI()*MOD(Calculator!$B$35/Calculator!$F$18,1)),2))-$C81)^2+(1500*ABS(SIN(2*PI()*MOD(Calculator!$B$35/Calculator!$F$18,1)))*IF(MOD(Calculator!$B$35/Calculator!$F$18,1)&lt;0.5,-1,1))^2)/((50*POWER(80,POWER(COS(PI()*MOD(Calculator!$B$35/Calculator!$F$18,1)),2))+$C81)^2+(1500*ABS(SIN(2*PI()*MOD(Calculator!$B$35/Calculator!$F$18,1)))*IF(MOD(Calculator!$B$35/Calculator!$F$18,1)&lt;0.5,-1,1))^2))),2))</f>
        <v>—</v>
      </c>
      <c r="EN81" s="253" t="str">
        <f aca="false">IF(OR(Calculator!$E$19&lt;&gt;"YES",Calculator!$B$35&lt;Calculator!$G$19),"—",ROUND((1+SQRT(((50*POWER(80,POWER(COS(PI()*MOD(Calculator!$B$35/Calculator!$F$19,1)),2))-$C81)^2+(1500*ABS(SIN(2*PI()*MOD(Calculator!$B$35/Calculator!$F$19,1)))*IF(MOD(Calculator!$B$35/Calculator!$F$19,1)&lt;0.5,-1,1))^2)/((50*POWER(80,POWER(COS(PI()*MOD(Calculator!$B$35/Calculator!$F$19,1)),2))+$C81)^2+(1500*ABS(SIN(2*PI()*MOD(Calculator!$B$35/Calculator!$F$19,1)))*IF(MOD(Calculator!$B$35/Calculator!$F$19,1)&lt;0.5,-1,1))^2)))/(1-SQRT(((50*POWER(80,POWER(COS(PI()*MOD(Calculator!$B$35/Calculator!$F$19,1)),2))-$C81)^2+(1500*ABS(SIN(2*PI()*MOD(Calculator!$B$35/Calculator!$F$19,1)))*IF(MOD(Calculator!$B$35/Calculator!$F$19,1)&lt;0.5,-1,1))^2)/((50*POWER(80,POWER(COS(PI()*MOD(Calculator!$B$35/Calculator!$F$19,1)),2))+$C81)^2+(1500*ABS(SIN(2*PI()*MOD(Calculator!$B$35/Calculator!$F$19,1)))*IF(MOD(Calculator!$B$35/Calculator!$F$19,1)&lt;0.5,-1,1))^2))),2))</f>
        <v>—</v>
      </c>
      <c r="EO81" s="253" t="str">
        <f aca="false">IF(OR(Calculator!$E$20&lt;&gt;"YES",Calculator!$B$35&lt;Calculator!$G$20),"—",ROUND((1+SQRT(((50*POWER(80,POWER(COS(PI()*MOD(Calculator!$B$35/Calculator!$F$20,1)),2))-$C81)^2+(1500*ABS(SIN(2*PI()*MOD(Calculator!$B$35/Calculator!$F$20,1)))*IF(MOD(Calculator!$B$35/Calculator!$F$20,1)&lt;0.5,-1,1))^2)/((50*POWER(80,POWER(COS(PI()*MOD(Calculator!$B$35/Calculator!$F$20,1)),2))+$C81)^2+(1500*ABS(SIN(2*PI()*MOD(Calculator!$B$35/Calculator!$F$20,1)))*IF(MOD(Calculator!$B$35/Calculator!$F$20,1)&lt;0.5,-1,1))^2)))/(1-SQRT(((50*POWER(80,POWER(COS(PI()*MOD(Calculator!$B$35/Calculator!$F$20,1)),2))-$C81)^2+(1500*ABS(SIN(2*PI()*MOD(Calculator!$B$35/Calculator!$F$20,1)))*IF(MOD(Calculator!$B$35/Calculator!$F$20,1)&lt;0.5,-1,1))^2)/((50*POWER(80,POWER(COS(PI()*MOD(Calculator!$B$35/Calculator!$F$20,1)),2))+$C81)^2+(1500*ABS(SIN(2*PI()*MOD(Calculator!$B$35/Calculator!$F$20,1)))*IF(MOD(Calculator!$B$35/Calculator!$F$20,1)&lt;0.5,-1,1))^2))),2))</f>
        <v>—</v>
      </c>
      <c r="EP81" s="253" t="str">
        <f aca="false">IF(OR(Calculator!$E$21&lt;&gt;"YES",Calculator!$B$35&lt;Calculator!$G$21),"—",ROUND((1+SQRT(((50*POWER(80,POWER(COS(PI()*MOD(Calculator!$B$35/Calculator!$F$21,1)),2))-$C81)^2+(1500*ABS(SIN(2*PI()*MOD(Calculator!$B$35/Calculator!$F$21,1)))*IF(MOD(Calculator!$B$35/Calculator!$F$21,1)&lt;0.5,-1,1))^2)/((50*POWER(80,POWER(COS(PI()*MOD(Calculator!$B$35/Calculator!$F$21,1)),2))+$C81)^2+(1500*ABS(SIN(2*PI()*MOD(Calculator!$B$35/Calculator!$F$21,1)))*IF(MOD(Calculator!$B$35/Calculator!$F$21,1)&lt;0.5,-1,1))^2)))/(1-SQRT(((50*POWER(80,POWER(COS(PI()*MOD(Calculator!$B$35/Calculator!$F$21,1)),2))-$C81)^2+(1500*ABS(SIN(2*PI()*MOD(Calculator!$B$35/Calculator!$F$21,1)))*IF(MOD(Calculator!$B$35/Calculator!$F$21,1)&lt;0.5,-1,1))^2)/((50*POWER(80,POWER(COS(PI()*MOD(Calculator!$B$35/Calculator!$F$21,1)),2))+$C81)^2+(1500*ABS(SIN(2*PI()*MOD(Calculator!$B$35/Calculator!$F$21,1)))*IF(MOD(Calculator!$B$35/Calculator!$F$21,1)&lt;0.5,-1,1))^2))),2))</f>
        <v>—</v>
      </c>
      <c r="EQ81" s="253" t="str">
        <f aca="false">IF(OR(Calculator!$E$22&lt;&gt;"YES",Calculator!$B$35&lt;Calculator!$G$22),"—",ROUND((1+SQRT(((50*POWER(80,POWER(COS(PI()*MOD(Calculator!$B$35/Calculator!$F$22,1)),2))-$C81)^2+(1500*ABS(SIN(2*PI()*MOD(Calculator!$B$35/Calculator!$F$22,1)))*IF(MOD(Calculator!$B$35/Calculator!$F$22,1)&lt;0.5,-1,1))^2)/((50*POWER(80,POWER(COS(PI()*MOD(Calculator!$B$35/Calculator!$F$22,1)),2))+$C81)^2+(1500*ABS(SIN(2*PI()*MOD(Calculator!$B$35/Calculator!$F$22,1)))*IF(MOD(Calculator!$B$35/Calculator!$F$22,1)&lt;0.5,-1,1))^2)))/(1-SQRT(((50*POWER(80,POWER(COS(PI()*MOD(Calculator!$B$35/Calculator!$F$22,1)),2))-$C81)^2+(1500*ABS(SIN(2*PI()*MOD(Calculator!$B$35/Calculator!$F$22,1)))*IF(MOD(Calculator!$B$35/Calculator!$F$22,1)&lt;0.5,-1,1))^2)/((50*POWER(80,POWER(COS(PI()*MOD(Calculator!$B$35/Calculator!$F$22,1)),2))+$C81)^2+(1500*ABS(SIN(2*PI()*MOD(Calculator!$B$35/Calculator!$F$22,1)))*IF(MOD(Calculator!$B$35/Calculator!$F$22,1)&lt;0.5,-1,1))^2))),2))</f>
        <v>—</v>
      </c>
      <c r="ER81" s="295" t="n">
        <f aca="false">IFERROR(ROUND((IF(ISNUMBER(EG81),EG81,0)+IF(ISNUMBER(EH81),EH81,0)+IF(ISNUMBER(EI81),EI81,0)+IF(ISNUMBER(EJ81),EJ81,0)+IF(ISNUMBER(EK81),EK81,0)+IF(ISNUMBER(EL81),EL81,0)+IF(ISNUMBER(EM81),EM81,0)+IF(ISNUMBER(EN81),EN81,0)+IF(ISNUMBER(EO81),EO81,0)+IF(ISNUMBER(EP81),EP81,0)+IF(ISNUMBER(EQ81),EQ81,0))/(IF(ISNUMBER(EG81),1,0)+IF(ISNUMBER(EH81),1,0)+IF(ISNUMBER(EI81),1,0)+IF(ISNUMBER(EJ81),1,0)+IF(ISNUMBER(EK81),1,0)+IF(ISNUMBER(EL81),1,0)+IF(ISNUMBER(EM81),1,0)+IF(ISNUMBER(EN81),1,0)+IF(ISNUMBER(EO81),1,0)+IF(ISNUMBER(EP81),1,0)+IF(ISNUMBER(EQ81),1,0)),4),"")</f>
        <v>12.01</v>
      </c>
      <c r="ES81" s="253" t="str">
        <f aca="false">IF(OR(Calculator!$E$12&lt;&gt;"YES",Calculator!$B$36&lt;Calculator!$G$12),"—",ROUND((1+SQRT(((50*POWER(80,POWER(COS(PI()*MOD(Calculator!$B$36/Calculator!$F$12,1)),2))-$C81)^2+(1500*ABS(SIN(2*PI()*MOD(Calculator!$B$36/Calculator!$F$12,1)))*IF(MOD(Calculator!$B$36/Calculator!$F$12,1)&lt;0.5,-1,1))^2)/((50*POWER(80,POWER(COS(PI()*MOD(Calculator!$B$36/Calculator!$F$12,1)),2))+$C81)^2+(1500*ABS(SIN(2*PI()*MOD(Calculator!$B$36/Calculator!$F$12,1)))*IF(MOD(Calculator!$B$36/Calculator!$F$12,1)&lt;0.5,-1,1))^2)))/(1-SQRT(((50*POWER(80,POWER(COS(PI()*MOD(Calculator!$B$36/Calculator!$F$12,1)),2))-$C81)^2+(1500*ABS(SIN(2*PI()*MOD(Calculator!$B$36/Calculator!$F$12,1)))*IF(MOD(Calculator!$B$36/Calculator!$F$12,1)&lt;0.5,-1,1))^2)/((50*POWER(80,POWER(COS(PI()*MOD(Calculator!$B$36/Calculator!$F$12,1)),2))+$C81)^2+(1500*ABS(SIN(2*PI()*MOD(Calculator!$B$36/Calculator!$F$12,1)))*IF(MOD(Calculator!$B$36/Calculator!$F$12,1)&lt;0.5,-1,1))^2))),2))</f>
        <v>—</v>
      </c>
      <c r="ET81" s="253" t="str">
        <f aca="false">IF(OR(Calculator!$E$13&lt;&gt;"YES",Calculator!$B$36&lt;Calculator!$G$13),"—",ROUND((1+SQRT(((50*POWER(80,POWER(COS(PI()*MOD(Calculator!$B$36/Calculator!$F$13,1)),2))-$C81)^2+(1500*ABS(SIN(2*PI()*MOD(Calculator!$B$36/Calculator!$F$13,1)))*IF(MOD(Calculator!$B$36/Calculator!$F$13,1)&lt;0.5,-1,1))^2)/((50*POWER(80,POWER(COS(PI()*MOD(Calculator!$B$36/Calculator!$F$13,1)),2))+$C81)^2+(1500*ABS(SIN(2*PI()*MOD(Calculator!$B$36/Calculator!$F$13,1)))*IF(MOD(Calculator!$B$36/Calculator!$F$13,1)&lt;0.5,-1,1))^2)))/(1-SQRT(((50*POWER(80,POWER(COS(PI()*MOD(Calculator!$B$36/Calculator!$F$13,1)),2))-$C81)^2+(1500*ABS(SIN(2*PI()*MOD(Calculator!$B$36/Calculator!$F$13,1)))*IF(MOD(Calculator!$B$36/Calculator!$F$13,1)&lt;0.5,-1,1))^2)/((50*POWER(80,POWER(COS(PI()*MOD(Calculator!$B$36/Calculator!$F$13,1)),2))+$C81)^2+(1500*ABS(SIN(2*PI()*MOD(Calculator!$B$36/Calculator!$F$13,1)))*IF(MOD(Calculator!$B$36/Calculator!$F$13,1)&lt;0.5,-1,1))^2))),2))</f>
        <v>—</v>
      </c>
      <c r="EU81" s="253" t="str">
        <f aca="false">IF(OR(Calculator!$E$14&lt;&gt;"YES",Calculator!$B$36&lt;Calculator!$G$14),"—",ROUND((1+SQRT(((50*POWER(80,POWER(COS(PI()*MOD(Calculator!$B$36/Calculator!$F$14,1)),2))-$C81)^2+(1500*ABS(SIN(2*PI()*MOD(Calculator!$B$36/Calculator!$F$14,1)))*IF(MOD(Calculator!$B$36/Calculator!$F$14,1)&lt;0.5,-1,1))^2)/((50*POWER(80,POWER(COS(PI()*MOD(Calculator!$B$36/Calculator!$F$14,1)),2))+$C81)^2+(1500*ABS(SIN(2*PI()*MOD(Calculator!$B$36/Calculator!$F$14,1)))*IF(MOD(Calculator!$B$36/Calculator!$F$14,1)&lt;0.5,-1,1))^2)))/(1-SQRT(((50*POWER(80,POWER(COS(PI()*MOD(Calculator!$B$36/Calculator!$F$14,1)),2))-$C81)^2+(1500*ABS(SIN(2*PI()*MOD(Calculator!$B$36/Calculator!$F$14,1)))*IF(MOD(Calculator!$B$36/Calculator!$F$14,1)&lt;0.5,-1,1))^2)/((50*POWER(80,POWER(COS(PI()*MOD(Calculator!$B$36/Calculator!$F$14,1)),2))+$C81)^2+(1500*ABS(SIN(2*PI()*MOD(Calculator!$B$36/Calculator!$F$14,1)))*IF(MOD(Calculator!$B$36/Calculator!$F$14,1)&lt;0.5,-1,1))^2))),2))</f>
        <v>—</v>
      </c>
      <c r="EV81" s="253" t="n">
        <f aca="false">IF(OR(Calculator!$E$15&lt;&gt;"YES",Calculator!$B$36&lt;Calculator!$G$15),"—",ROUND((1+SQRT(((50*POWER(80,POWER(COS(PI()*MOD(Calculator!$B$36/Calculator!$F$15,1)),2))-$C81)^2+(1500*ABS(SIN(2*PI()*MOD(Calculator!$B$36/Calculator!$F$15,1)))*IF(MOD(Calculator!$B$36/Calculator!$F$15,1)&lt;0.5,-1,1))^2)/((50*POWER(80,POWER(COS(PI()*MOD(Calculator!$B$36/Calculator!$F$15,1)),2))+$C81)^2+(1500*ABS(SIN(2*PI()*MOD(Calculator!$B$36/Calculator!$F$15,1)))*IF(MOD(Calculator!$B$36/Calculator!$F$15,1)&lt;0.5,-1,1))^2)))/(1-SQRT(((50*POWER(80,POWER(COS(PI()*MOD(Calculator!$B$36/Calculator!$F$15,1)),2))-$C81)^2+(1500*ABS(SIN(2*PI()*MOD(Calculator!$B$36/Calculator!$F$15,1)))*IF(MOD(Calculator!$B$36/Calculator!$F$15,1)&lt;0.5,-1,1))^2)/((50*POWER(80,POWER(COS(PI()*MOD(Calculator!$B$36/Calculator!$F$15,1)),2))+$C81)^2+(1500*ABS(SIN(2*PI()*MOD(Calculator!$B$36/Calculator!$F$15,1)))*IF(MOD(Calculator!$B$36/Calculator!$F$15,1)&lt;0.5,-1,1))^2))),2))</f>
        <v>18.35</v>
      </c>
      <c r="EW81" s="253" t="str">
        <f aca="false">IF(OR(Calculator!$E$16&lt;&gt;"YES",Calculator!$B$36&lt;Calculator!$G$16),"—",ROUND((1+SQRT(((50*POWER(80,POWER(COS(PI()*MOD(Calculator!$B$36/Calculator!$F$16,1)),2))-$C81)^2+(1500*ABS(SIN(2*PI()*MOD(Calculator!$B$36/Calculator!$F$16,1)))*IF(MOD(Calculator!$B$36/Calculator!$F$16,1)&lt;0.5,-1,1))^2)/((50*POWER(80,POWER(COS(PI()*MOD(Calculator!$B$36/Calculator!$F$16,1)),2))+$C81)^2+(1500*ABS(SIN(2*PI()*MOD(Calculator!$B$36/Calculator!$F$16,1)))*IF(MOD(Calculator!$B$36/Calculator!$F$16,1)&lt;0.5,-1,1))^2)))/(1-SQRT(((50*POWER(80,POWER(COS(PI()*MOD(Calculator!$B$36/Calculator!$F$16,1)),2))-$C81)^2+(1500*ABS(SIN(2*PI()*MOD(Calculator!$B$36/Calculator!$F$16,1)))*IF(MOD(Calculator!$B$36/Calculator!$F$16,1)&lt;0.5,-1,1))^2)/((50*POWER(80,POWER(COS(PI()*MOD(Calculator!$B$36/Calculator!$F$16,1)),2))+$C81)^2+(1500*ABS(SIN(2*PI()*MOD(Calculator!$B$36/Calculator!$F$16,1)))*IF(MOD(Calculator!$B$36/Calculator!$F$16,1)&lt;0.5,-1,1))^2))),2))</f>
        <v>—</v>
      </c>
      <c r="EX81" s="253" t="n">
        <f aca="false">IF(OR(Calculator!$E$17&lt;&gt;"YES",Calculator!$B$36&lt;Calculator!$G$17),"—",ROUND((1+SQRT(((50*POWER(80,POWER(COS(PI()*MOD(Calculator!$B$36/Calculator!$F$17,1)),2))-$C81)^2+(1500*ABS(SIN(2*PI()*MOD(Calculator!$B$36/Calculator!$F$17,1)))*IF(MOD(Calculator!$B$36/Calculator!$F$17,1)&lt;0.5,-1,1))^2)/((50*POWER(80,POWER(COS(PI()*MOD(Calculator!$B$36/Calculator!$F$17,1)),2))+$C81)^2+(1500*ABS(SIN(2*PI()*MOD(Calculator!$B$36/Calculator!$F$17,1)))*IF(MOD(Calculator!$B$36/Calculator!$F$17,1)&lt;0.5,-1,1))^2)))/(1-SQRT(((50*POWER(80,POWER(COS(PI()*MOD(Calculator!$B$36/Calculator!$F$17,1)),2))-$C81)^2+(1500*ABS(SIN(2*PI()*MOD(Calculator!$B$36/Calculator!$F$17,1)))*IF(MOD(Calculator!$B$36/Calculator!$F$17,1)&lt;0.5,-1,1))^2)/((50*POWER(80,POWER(COS(PI()*MOD(Calculator!$B$36/Calculator!$F$17,1)),2))+$C81)^2+(1500*ABS(SIN(2*PI()*MOD(Calculator!$B$36/Calculator!$F$17,1)))*IF(MOD(Calculator!$B$36/Calculator!$F$17,1)&lt;0.5,-1,1))^2))),2))</f>
        <v>22.58</v>
      </c>
      <c r="EY81" s="253" t="str">
        <f aca="false">IF(OR(Calculator!$E$18&lt;&gt;"YES",Calculator!$B$36&lt;Calculator!$G$18),"—",ROUND((1+SQRT(((50*POWER(80,POWER(COS(PI()*MOD(Calculator!$B$36/Calculator!$F$18,1)),2))-$C81)^2+(1500*ABS(SIN(2*PI()*MOD(Calculator!$B$36/Calculator!$F$18,1)))*IF(MOD(Calculator!$B$36/Calculator!$F$18,1)&lt;0.5,-1,1))^2)/((50*POWER(80,POWER(COS(PI()*MOD(Calculator!$B$36/Calculator!$F$18,1)),2))+$C81)^2+(1500*ABS(SIN(2*PI()*MOD(Calculator!$B$36/Calculator!$F$18,1)))*IF(MOD(Calculator!$B$36/Calculator!$F$18,1)&lt;0.5,-1,1))^2)))/(1-SQRT(((50*POWER(80,POWER(COS(PI()*MOD(Calculator!$B$36/Calculator!$F$18,1)),2))-$C81)^2+(1500*ABS(SIN(2*PI()*MOD(Calculator!$B$36/Calculator!$F$18,1)))*IF(MOD(Calculator!$B$36/Calculator!$F$18,1)&lt;0.5,-1,1))^2)/((50*POWER(80,POWER(COS(PI()*MOD(Calculator!$B$36/Calculator!$F$18,1)),2))+$C81)^2+(1500*ABS(SIN(2*PI()*MOD(Calculator!$B$36/Calculator!$F$18,1)))*IF(MOD(Calculator!$B$36/Calculator!$F$18,1)&lt;0.5,-1,1))^2))),2))</f>
        <v>—</v>
      </c>
      <c r="EZ81" s="253" t="str">
        <f aca="false">IF(OR(Calculator!$E$19&lt;&gt;"YES",Calculator!$B$36&lt;Calculator!$G$19),"—",ROUND((1+SQRT(((50*POWER(80,POWER(COS(PI()*MOD(Calculator!$B$36/Calculator!$F$19,1)),2))-$C81)^2+(1500*ABS(SIN(2*PI()*MOD(Calculator!$B$36/Calculator!$F$19,1)))*IF(MOD(Calculator!$B$36/Calculator!$F$19,1)&lt;0.5,-1,1))^2)/((50*POWER(80,POWER(COS(PI()*MOD(Calculator!$B$36/Calculator!$F$19,1)),2))+$C81)^2+(1500*ABS(SIN(2*PI()*MOD(Calculator!$B$36/Calculator!$F$19,1)))*IF(MOD(Calculator!$B$36/Calculator!$F$19,1)&lt;0.5,-1,1))^2)))/(1-SQRT(((50*POWER(80,POWER(COS(PI()*MOD(Calculator!$B$36/Calculator!$F$19,1)),2))-$C81)^2+(1500*ABS(SIN(2*PI()*MOD(Calculator!$B$36/Calculator!$F$19,1)))*IF(MOD(Calculator!$B$36/Calculator!$F$19,1)&lt;0.5,-1,1))^2)/((50*POWER(80,POWER(COS(PI()*MOD(Calculator!$B$36/Calculator!$F$19,1)),2))+$C81)^2+(1500*ABS(SIN(2*PI()*MOD(Calculator!$B$36/Calculator!$F$19,1)))*IF(MOD(Calculator!$B$36/Calculator!$F$19,1)&lt;0.5,-1,1))^2))),2))</f>
        <v>—</v>
      </c>
      <c r="FA81" s="253" t="str">
        <f aca="false">IF(OR(Calculator!$E$20&lt;&gt;"YES",Calculator!$B$36&lt;Calculator!$G$20),"—",ROUND((1+SQRT(((50*POWER(80,POWER(COS(PI()*MOD(Calculator!$B$36/Calculator!$F$20,1)),2))-$C81)^2+(1500*ABS(SIN(2*PI()*MOD(Calculator!$B$36/Calculator!$F$20,1)))*IF(MOD(Calculator!$B$36/Calculator!$F$20,1)&lt;0.5,-1,1))^2)/((50*POWER(80,POWER(COS(PI()*MOD(Calculator!$B$36/Calculator!$F$20,1)),2))+$C81)^2+(1500*ABS(SIN(2*PI()*MOD(Calculator!$B$36/Calculator!$F$20,1)))*IF(MOD(Calculator!$B$36/Calculator!$F$20,1)&lt;0.5,-1,1))^2)))/(1-SQRT(((50*POWER(80,POWER(COS(PI()*MOD(Calculator!$B$36/Calculator!$F$20,1)),2))-$C81)^2+(1500*ABS(SIN(2*PI()*MOD(Calculator!$B$36/Calculator!$F$20,1)))*IF(MOD(Calculator!$B$36/Calculator!$F$20,1)&lt;0.5,-1,1))^2)/((50*POWER(80,POWER(COS(PI()*MOD(Calculator!$B$36/Calculator!$F$20,1)),2))+$C81)^2+(1500*ABS(SIN(2*PI()*MOD(Calculator!$B$36/Calculator!$F$20,1)))*IF(MOD(Calculator!$B$36/Calculator!$F$20,1)&lt;0.5,-1,1))^2))),2))</f>
        <v>—</v>
      </c>
      <c r="FB81" s="253" t="str">
        <f aca="false">IF(OR(Calculator!$E$21&lt;&gt;"YES",Calculator!$B$36&lt;Calculator!$G$21),"—",ROUND((1+SQRT(((50*POWER(80,POWER(COS(PI()*MOD(Calculator!$B$36/Calculator!$F$21,1)),2))-$C81)^2+(1500*ABS(SIN(2*PI()*MOD(Calculator!$B$36/Calculator!$F$21,1)))*IF(MOD(Calculator!$B$36/Calculator!$F$21,1)&lt;0.5,-1,1))^2)/((50*POWER(80,POWER(COS(PI()*MOD(Calculator!$B$36/Calculator!$F$21,1)),2))+$C81)^2+(1500*ABS(SIN(2*PI()*MOD(Calculator!$B$36/Calculator!$F$21,1)))*IF(MOD(Calculator!$B$36/Calculator!$F$21,1)&lt;0.5,-1,1))^2)))/(1-SQRT(((50*POWER(80,POWER(COS(PI()*MOD(Calculator!$B$36/Calculator!$F$21,1)),2))-$C81)^2+(1500*ABS(SIN(2*PI()*MOD(Calculator!$B$36/Calculator!$F$21,1)))*IF(MOD(Calculator!$B$36/Calculator!$F$21,1)&lt;0.5,-1,1))^2)/((50*POWER(80,POWER(COS(PI()*MOD(Calculator!$B$36/Calculator!$F$21,1)),2))+$C81)^2+(1500*ABS(SIN(2*PI()*MOD(Calculator!$B$36/Calculator!$F$21,1)))*IF(MOD(Calculator!$B$36/Calculator!$F$21,1)&lt;0.5,-1,1))^2))),2))</f>
        <v>—</v>
      </c>
      <c r="FC81" s="253" t="str">
        <f aca="false">IF(OR(Calculator!$E$22&lt;&gt;"YES",Calculator!$B$36&lt;Calculator!$G$22),"—",ROUND((1+SQRT(((50*POWER(80,POWER(COS(PI()*MOD(Calculator!$B$36/Calculator!$F$22,1)),2))-$C81)^2+(1500*ABS(SIN(2*PI()*MOD(Calculator!$B$36/Calculator!$F$22,1)))*IF(MOD(Calculator!$B$36/Calculator!$F$22,1)&lt;0.5,-1,1))^2)/((50*POWER(80,POWER(COS(PI()*MOD(Calculator!$B$36/Calculator!$F$22,1)),2))+$C81)^2+(1500*ABS(SIN(2*PI()*MOD(Calculator!$B$36/Calculator!$F$22,1)))*IF(MOD(Calculator!$B$36/Calculator!$F$22,1)&lt;0.5,-1,1))^2)))/(1-SQRT(((50*POWER(80,POWER(COS(PI()*MOD(Calculator!$B$36/Calculator!$F$22,1)),2))-$C81)^2+(1500*ABS(SIN(2*PI()*MOD(Calculator!$B$36/Calculator!$F$22,1)))*IF(MOD(Calculator!$B$36/Calculator!$F$22,1)&lt;0.5,-1,1))^2)/((50*POWER(80,POWER(COS(PI()*MOD(Calculator!$B$36/Calculator!$F$22,1)),2))+$C81)^2+(1500*ABS(SIN(2*PI()*MOD(Calculator!$B$36/Calculator!$F$22,1)))*IF(MOD(Calculator!$B$36/Calculator!$F$22,1)&lt;0.5,-1,1))^2))),2))</f>
        <v>—</v>
      </c>
      <c r="FD81" s="295" t="n">
        <f aca="false">IFERROR(ROUND((IF(ISNUMBER(ES81),ES81,0)+IF(ISNUMBER(ET81),ET81,0)+IF(ISNUMBER(EU81),EU81,0)+IF(ISNUMBER(EV81),EV81,0)+IF(ISNUMBER(EW81),EW81,0)+IF(ISNUMBER(EX81),EX81,0)+IF(ISNUMBER(EY81),EY81,0)+IF(ISNUMBER(EZ81),EZ81,0)+IF(ISNUMBER(FA81),FA81,0)+IF(ISNUMBER(FB81),FB81,0)+IF(ISNUMBER(FC81),FC81,0))/(IF(ISNUMBER(ES81),1,0)+IF(ISNUMBER(ET81),1,0)+IF(ISNUMBER(EU81),1,0)+IF(ISNUMBER(EV81),1,0)+IF(ISNUMBER(EW81),1,0)+IF(ISNUMBER(EX81),1,0)+IF(ISNUMBER(EY81),1,0)+IF(ISNUMBER(EZ81),1,0)+IF(ISNUMBER(FA81),1,0)+IF(ISNUMBER(FB81),1,0)+IF(ISNUMBER(FC81),1,0)),4),"")</f>
        <v>20.465</v>
      </c>
      <c r="FE81" s="253" t="str">
        <f aca="false">IF(OR(Calculator!$E$12&lt;&gt;"YES",Calculator!$B$37&lt;Calculator!$G$12),"—",ROUND((1+SQRT(((50*POWER(80,POWER(COS(PI()*MOD(Calculator!$B$37/Calculator!$F$12,1)),2))-$C81)^2+(1500*ABS(SIN(2*PI()*MOD(Calculator!$B$37/Calculator!$F$12,1)))*IF(MOD(Calculator!$B$37/Calculator!$F$12,1)&lt;0.5,-1,1))^2)/((50*POWER(80,POWER(COS(PI()*MOD(Calculator!$B$37/Calculator!$F$12,1)),2))+$C81)^2+(1500*ABS(SIN(2*PI()*MOD(Calculator!$B$37/Calculator!$F$12,1)))*IF(MOD(Calculator!$B$37/Calculator!$F$12,1)&lt;0.5,-1,1))^2)))/(1-SQRT(((50*POWER(80,POWER(COS(PI()*MOD(Calculator!$B$37/Calculator!$F$12,1)),2))-$C81)^2+(1500*ABS(SIN(2*PI()*MOD(Calculator!$B$37/Calculator!$F$12,1)))*IF(MOD(Calculator!$B$37/Calculator!$F$12,1)&lt;0.5,-1,1))^2)/((50*POWER(80,POWER(COS(PI()*MOD(Calculator!$B$37/Calculator!$F$12,1)),2))+$C81)^2+(1500*ABS(SIN(2*PI()*MOD(Calculator!$B$37/Calculator!$F$12,1)))*IF(MOD(Calculator!$B$37/Calculator!$F$12,1)&lt;0.5,-1,1))^2))),2))</f>
        <v>—</v>
      </c>
      <c r="FF81" s="253" t="str">
        <f aca="false">IF(OR(Calculator!$E$13&lt;&gt;"YES",Calculator!$B$37&lt;Calculator!$G$13),"—",ROUND((1+SQRT(((50*POWER(80,POWER(COS(PI()*MOD(Calculator!$B$37/Calculator!$F$13,1)),2))-$C81)^2+(1500*ABS(SIN(2*PI()*MOD(Calculator!$B$37/Calculator!$F$13,1)))*IF(MOD(Calculator!$B$37/Calculator!$F$13,1)&lt;0.5,-1,1))^2)/((50*POWER(80,POWER(COS(PI()*MOD(Calculator!$B$37/Calculator!$F$13,1)),2))+$C81)^2+(1500*ABS(SIN(2*PI()*MOD(Calculator!$B$37/Calculator!$F$13,1)))*IF(MOD(Calculator!$B$37/Calculator!$F$13,1)&lt;0.5,-1,1))^2)))/(1-SQRT(((50*POWER(80,POWER(COS(PI()*MOD(Calculator!$B$37/Calculator!$F$13,1)),2))-$C81)^2+(1500*ABS(SIN(2*PI()*MOD(Calculator!$B$37/Calculator!$F$13,1)))*IF(MOD(Calculator!$B$37/Calculator!$F$13,1)&lt;0.5,-1,1))^2)/((50*POWER(80,POWER(COS(PI()*MOD(Calculator!$B$37/Calculator!$F$13,1)),2))+$C81)^2+(1500*ABS(SIN(2*PI()*MOD(Calculator!$B$37/Calculator!$F$13,1)))*IF(MOD(Calculator!$B$37/Calculator!$F$13,1)&lt;0.5,-1,1))^2))),2))</f>
        <v>—</v>
      </c>
      <c r="FG81" s="253" t="str">
        <f aca="false">IF(OR(Calculator!$E$14&lt;&gt;"YES",Calculator!$B$37&lt;Calculator!$G$14),"—",ROUND((1+SQRT(((50*POWER(80,POWER(COS(PI()*MOD(Calculator!$B$37/Calculator!$F$14,1)),2))-$C81)^2+(1500*ABS(SIN(2*PI()*MOD(Calculator!$B$37/Calculator!$F$14,1)))*IF(MOD(Calculator!$B$37/Calculator!$F$14,1)&lt;0.5,-1,1))^2)/((50*POWER(80,POWER(COS(PI()*MOD(Calculator!$B$37/Calculator!$F$14,1)),2))+$C81)^2+(1500*ABS(SIN(2*PI()*MOD(Calculator!$B$37/Calculator!$F$14,1)))*IF(MOD(Calculator!$B$37/Calculator!$F$14,1)&lt;0.5,-1,1))^2)))/(1-SQRT(((50*POWER(80,POWER(COS(PI()*MOD(Calculator!$B$37/Calculator!$F$14,1)),2))-$C81)^2+(1500*ABS(SIN(2*PI()*MOD(Calculator!$B$37/Calculator!$F$14,1)))*IF(MOD(Calculator!$B$37/Calculator!$F$14,1)&lt;0.5,-1,1))^2)/((50*POWER(80,POWER(COS(PI()*MOD(Calculator!$B$37/Calculator!$F$14,1)),2))+$C81)^2+(1500*ABS(SIN(2*PI()*MOD(Calculator!$B$37/Calculator!$F$14,1)))*IF(MOD(Calculator!$B$37/Calculator!$F$14,1)&lt;0.5,-1,1))^2))),2))</f>
        <v>—</v>
      </c>
      <c r="FH81" s="253" t="n">
        <f aca="false">IF(OR(Calculator!$E$15&lt;&gt;"YES",Calculator!$B$37&lt;Calculator!$G$15),"—",ROUND((1+SQRT(((50*POWER(80,POWER(COS(PI()*MOD(Calculator!$B$37/Calculator!$F$15,1)),2))-$C81)^2+(1500*ABS(SIN(2*PI()*MOD(Calculator!$B$37/Calculator!$F$15,1)))*IF(MOD(Calculator!$B$37/Calculator!$F$15,1)&lt;0.5,-1,1))^2)/((50*POWER(80,POWER(COS(PI()*MOD(Calculator!$B$37/Calculator!$F$15,1)),2))+$C81)^2+(1500*ABS(SIN(2*PI()*MOD(Calculator!$B$37/Calculator!$F$15,1)))*IF(MOD(Calculator!$B$37/Calculator!$F$15,1)&lt;0.5,-1,1))^2)))/(1-SQRT(((50*POWER(80,POWER(COS(PI()*MOD(Calculator!$B$37/Calculator!$F$15,1)),2))-$C81)^2+(1500*ABS(SIN(2*PI()*MOD(Calculator!$B$37/Calculator!$F$15,1)))*IF(MOD(Calculator!$B$37/Calculator!$F$15,1)&lt;0.5,-1,1))^2)/((50*POWER(80,POWER(COS(PI()*MOD(Calculator!$B$37/Calculator!$F$15,1)),2))+$C81)^2+(1500*ABS(SIN(2*PI()*MOD(Calculator!$B$37/Calculator!$F$15,1)))*IF(MOD(Calculator!$B$37/Calculator!$F$15,1)&lt;0.5,-1,1))^2))),2))</f>
        <v>2.38</v>
      </c>
      <c r="FI81" s="253" t="str">
        <f aca="false">IF(OR(Calculator!$E$16&lt;&gt;"YES",Calculator!$B$37&lt;Calculator!$G$16),"—",ROUND((1+SQRT(((50*POWER(80,POWER(COS(PI()*MOD(Calculator!$B$37/Calculator!$F$16,1)),2))-$C81)^2+(1500*ABS(SIN(2*PI()*MOD(Calculator!$B$37/Calculator!$F$16,1)))*IF(MOD(Calculator!$B$37/Calculator!$F$16,1)&lt;0.5,-1,1))^2)/((50*POWER(80,POWER(COS(PI()*MOD(Calculator!$B$37/Calculator!$F$16,1)),2))+$C81)^2+(1500*ABS(SIN(2*PI()*MOD(Calculator!$B$37/Calculator!$F$16,1)))*IF(MOD(Calculator!$B$37/Calculator!$F$16,1)&lt;0.5,-1,1))^2)))/(1-SQRT(((50*POWER(80,POWER(COS(PI()*MOD(Calculator!$B$37/Calculator!$F$16,1)),2))-$C81)^2+(1500*ABS(SIN(2*PI()*MOD(Calculator!$B$37/Calculator!$F$16,1)))*IF(MOD(Calculator!$B$37/Calculator!$F$16,1)&lt;0.5,-1,1))^2)/((50*POWER(80,POWER(COS(PI()*MOD(Calculator!$B$37/Calculator!$F$16,1)),2))+$C81)^2+(1500*ABS(SIN(2*PI()*MOD(Calculator!$B$37/Calculator!$F$16,1)))*IF(MOD(Calculator!$B$37/Calculator!$F$16,1)&lt;0.5,-1,1))^2))),2))</f>
        <v>—</v>
      </c>
      <c r="FJ81" s="253" t="n">
        <f aca="false">IF(OR(Calculator!$E$17&lt;&gt;"YES",Calculator!$B$37&lt;Calculator!$G$17),"—",ROUND((1+SQRT(((50*POWER(80,POWER(COS(PI()*MOD(Calculator!$B$37/Calculator!$F$17,1)),2))-$C81)^2+(1500*ABS(SIN(2*PI()*MOD(Calculator!$B$37/Calculator!$F$17,1)))*IF(MOD(Calculator!$B$37/Calculator!$F$17,1)&lt;0.5,-1,1))^2)/((50*POWER(80,POWER(COS(PI()*MOD(Calculator!$B$37/Calculator!$F$17,1)),2))+$C81)^2+(1500*ABS(SIN(2*PI()*MOD(Calculator!$B$37/Calculator!$F$17,1)))*IF(MOD(Calculator!$B$37/Calculator!$F$17,1)&lt;0.5,-1,1))^2)))/(1-SQRT(((50*POWER(80,POWER(COS(PI()*MOD(Calculator!$B$37/Calculator!$F$17,1)),2))-$C81)^2+(1500*ABS(SIN(2*PI()*MOD(Calculator!$B$37/Calculator!$F$17,1)))*IF(MOD(Calculator!$B$37/Calculator!$F$17,1)&lt;0.5,-1,1))^2)/((50*POWER(80,POWER(COS(PI()*MOD(Calculator!$B$37/Calculator!$F$17,1)),2))+$C81)^2+(1500*ABS(SIN(2*PI()*MOD(Calculator!$B$37/Calculator!$F$17,1)))*IF(MOD(Calculator!$B$37/Calculator!$F$17,1)&lt;0.5,-1,1))^2))),2))</f>
        <v>15.54</v>
      </c>
      <c r="FK81" s="253" t="str">
        <f aca="false">IF(OR(Calculator!$E$18&lt;&gt;"YES",Calculator!$B$37&lt;Calculator!$G$18),"—",ROUND((1+SQRT(((50*POWER(80,POWER(COS(PI()*MOD(Calculator!$B$37/Calculator!$F$18,1)),2))-$C81)^2+(1500*ABS(SIN(2*PI()*MOD(Calculator!$B$37/Calculator!$F$18,1)))*IF(MOD(Calculator!$B$37/Calculator!$F$18,1)&lt;0.5,-1,1))^2)/((50*POWER(80,POWER(COS(PI()*MOD(Calculator!$B$37/Calculator!$F$18,1)),2))+$C81)^2+(1500*ABS(SIN(2*PI()*MOD(Calculator!$B$37/Calculator!$F$18,1)))*IF(MOD(Calculator!$B$37/Calculator!$F$18,1)&lt;0.5,-1,1))^2)))/(1-SQRT(((50*POWER(80,POWER(COS(PI()*MOD(Calculator!$B$37/Calculator!$F$18,1)),2))-$C81)^2+(1500*ABS(SIN(2*PI()*MOD(Calculator!$B$37/Calculator!$F$18,1)))*IF(MOD(Calculator!$B$37/Calculator!$F$18,1)&lt;0.5,-1,1))^2)/((50*POWER(80,POWER(COS(PI()*MOD(Calculator!$B$37/Calculator!$F$18,1)),2))+$C81)^2+(1500*ABS(SIN(2*PI()*MOD(Calculator!$B$37/Calculator!$F$18,1)))*IF(MOD(Calculator!$B$37/Calculator!$F$18,1)&lt;0.5,-1,1))^2))),2))</f>
        <v>—</v>
      </c>
      <c r="FL81" s="253" t="str">
        <f aca="false">IF(OR(Calculator!$E$19&lt;&gt;"YES",Calculator!$B$37&lt;Calculator!$G$19),"—",ROUND((1+SQRT(((50*POWER(80,POWER(COS(PI()*MOD(Calculator!$B$37/Calculator!$F$19,1)),2))-$C81)^2+(1500*ABS(SIN(2*PI()*MOD(Calculator!$B$37/Calculator!$F$19,1)))*IF(MOD(Calculator!$B$37/Calculator!$F$19,1)&lt;0.5,-1,1))^2)/((50*POWER(80,POWER(COS(PI()*MOD(Calculator!$B$37/Calculator!$F$19,1)),2))+$C81)^2+(1500*ABS(SIN(2*PI()*MOD(Calculator!$B$37/Calculator!$F$19,1)))*IF(MOD(Calculator!$B$37/Calculator!$F$19,1)&lt;0.5,-1,1))^2)))/(1-SQRT(((50*POWER(80,POWER(COS(PI()*MOD(Calculator!$B$37/Calculator!$F$19,1)),2))-$C81)^2+(1500*ABS(SIN(2*PI()*MOD(Calculator!$B$37/Calculator!$F$19,1)))*IF(MOD(Calculator!$B$37/Calculator!$F$19,1)&lt;0.5,-1,1))^2)/((50*POWER(80,POWER(COS(PI()*MOD(Calculator!$B$37/Calculator!$F$19,1)),2))+$C81)^2+(1500*ABS(SIN(2*PI()*MOD(Calculator!$B$37/Calculator!$F$19,1)))*IF(MOD(Calculator!$B$37/Calculator!$F$19,1)&lt;0.5,-1,1))^2))),2))</f>
        <v>—</v>
      </c>
      <c r="FM81" s="253" t="str">
        <f aca="false">IF(OR(Calculator!$E$20&lt;&gt;"YES",Calculator!$B$37&lt;Calculator!$G$20),"—",ROUND((1+SQRT(((50*POWER(80,POWER(COS(PI()*MOD(Calculator!$B$37/Calculator!$F$20,1)),2))-$C81)^2+(1500*ABS(SIN(2*PI()*MOD(Calculator!$B$37/Calculator!$F$20,1)))*IF(MOD(Calculator!$B$37/Calculator!$F$20,1)&lt;0.5,-1,1))^2)/((50*POWER(80,POWER(COS(PI()*MOD(Calculator!$B$37/Calculator!$F$20,1)),2))+$C81)^2+(1500*ABS(SIN(2*PI()*MOD(Calculator!$B$37/Calculator!$F$20,1)))*IF(MOD(Calculator!$B$37/Calculator!$F$20,1)&lt;0.5,-1,1))^2)))/(1-SQRT(((50*POWER(80,POWER(COS(PI()*MOD(Calculator!$B$37/Calculator!$F$20,1)),2))-$C81)^2+(1500*ABS(SIN(2*PI()*MOD(Calculator!$B$37/Calculator!$F$20,1)))*IF(MOD(Calculator!$B$37/Calculator!$F$20,1)&lt;0.5,-1,1))^2)/((50*POWER(80,POWER(COS(PI()*MOD(Calculator!$B$37/Calculator!$F$20,1)),2))+$C81)^2+(1500*ABS(SIN(2*PI()*MOD(Calculator!$B$37/Calculator!$F$20,1)))*IF(MOD(Calculator!$B$37/Calculator!$F$20,1)&lt;0.5,-1,1))^2))),2))</f>
        <v>—</v>
      </c>
      <c r="FN81" s="253" t="str">
        <f aca="false">IF(OR(Calculator!$E$21&lt;&gt;"YES",Calculator!$B$37&lt;Calculator!$G$21),"—",ROUND((1+SQRT(((50*POWER(80,POWER(COS(PI()*MOD(Calculator!$B$37/Calculator!$F$21,1)),2))-$C81)^2+(1500*ABS(SIN(2*PI()*MOD(Calculator!$B$37/Calculator!$F$21,1)))*IF(MOD(Calculator!$B$37/Calculator!$F$21,1)&lt;0.5,-1,1))^2)/((50*POWER(80,POWER(COS(PI()*MOD(Calculator!$B$37/Calculator!$F$21,1)),2))+$C81)^2+(1500*ABS(SIN(2*PI()*MOD(Calculator!$B$37/Calculator!$F$21,1)))*IF(MOD(Calculator!$B$37/Calculator!$F$21,1)&lt;0.5,-1,1))^2)))/(1-SQRT(((50*POWER(80,POWER(COS(PI()*MOD(Calculator!$B$37/Calculator!$F$21,1)),2))-$C81)^2+(1500*ABS(SIN(2*PI()*MOD(Calculator!$B$37/Calculator!$F$21,1)))*IF(MOD(Calculator!$B$37/Calculator!$F$21,1)&lt;0.5,-1,1))^2)/((50*POWER(80,POWER(COS(PI()*MOD(Calculator!$B$37/Calculator!$F$21,1)),2))+$C81)^2+(1500*ABS(SIN(2*PI()*MOD(Calculator!$B$37/Calculator!$F$21,1)))*IF(MOD(Calculator!$B$37/Calculator!$F$21,1)&lt;0.5,-1,1))^2))),2))</f>
        <v>—</v>
      </c>
      <c r="FO81" s="253" t="str">
        <f aca="false">IF(OR(Calculator!$E$22&lt;&gt;"YES",Calculator!$B$37&lt;Calculator!$G$22),"—",ROUND((1+SQRT(((50*POWER(80,POWER(COS(PI()*MOD(Calculator!$B$37/Calculator!$F$22,1)),2))-$C81)^2+(1500*ABS(SIN(2*PI()*MOD(Calculator!$B$37/Calculator!$F$22,1)))*IF(MOD(Calculator!$B$37/Calculator!$F$22,1)&lt;0.5,-1,1))^2)/((50*POWER(80,POWER(COS(PI()*MOD(Calculator!$B$37/Calculator!$F$22,1)),2))+$C81)^2+(1500*ABS(SIN(2*PI()*MOD(Calculator!$B$37/Calculator!$F$22,1)))*IF(MOD(Calculator!$B$37/Calculator!$F$22,1)&lt;0.5,-1,1))^2)))/(1-SQRT(((50*POWER(80,POWER(COS(PI()*MOD(Calculator!$B$37/Calculator!$F$22,1)),2))-$C81)^2+(1500*ABS(SIN(2*PI()*MOD(Calculator!$B$37/Calculator!$F$22,1)))*IF(MOD(Calculator!$B$37/Calculator!$F$22,1)&lt;0.5,-1,1))^2)/((50*POWER(80,POWER(COS(PI()*MOD(Calculator!$B$37/Calculator!$F$22,1)),2))+$C81)^2+(1500*ABS(SIN(2*PI()*MOD(Calculator!$B$37/Calculator!$F$22,1)))*IF(MOD(Calculator!$B$37/Calculator!$F$22,1)&lt;0.5,-1,1))^2))),2))</f>
        <v>—</v>
      </c>
      <c r="FP81" s="295" t="n">
        <f aca="false">IFERROR(ROUND((IF(ISNUMBER(FE81),FE81,0)+IF(ISNUMBER(FF81),FF81,0)+IF(ISNUMBER(FG81),FG81,0)+IF(ISNUMBER(FH81),FH81,0)+IF(ISNUMBER(FI81),FI81,0)+IF(ISNUMBER(FJ81),FJ81,0)+IF(ISNUMBER(FK81),FK81,0)+IF(ISNUMBER(FL81),FL81,0)+IF(ISNUMBER(FM81),FM81,0)+IF(ISNUMBER(FN81),FN81,0)+IF(ISNUMBER(FO81),FO81,0))/(IF(ISNUMBER(FE81),1,0)+IF(ISNUMBER(FF81),1,0)+IF(ISNUMBER(FG81),1,0)+IF(ISNUMBER(FH81),1,0)+IF(ISNUMBER(FI81),1,0)+IF(ISNUMBER(FJ81),1,0)+IF(ISNUMBER(FK81),1,0)+IF(ISNUMBER(FL81),1,0)+IF(ISNUMBER(FM81),1,0)+IF(ISNUMBER(FN81),1,0)+IF(ISNUMBER(FO81),1,0)),4),"")</f>
        <v>8.96</v>
      </c>
      <c r="FQ81" s="253" t="str">
        <f aca="false">IF(OR(Calculator!$E$12&lt;&gt;"YES",Calculator!$B$38&lt;Calculator!$G$12),"—",ROUND((1+SQRT(((50*POWER(80,POWER(COS(PI()*MOD(Calculator!$B$38/Calculator!$F$12,1)),2))-$C81)^2+(1500*ABS(SIN(2*PI()*MOD(Calculator!$B$38/Calculator!$F$12,1)))*IF(MOD(Calculator!$B$38/Calculator!$F$12,1)&lt;0.5,-1,1))^2)/((50*POWER(80,POWER(COS(PI()*MOD(Calculator!$B$38/Calculator!$F$12,1)),2))+$C81)^2+(1500*ABS(SIN(2*PI()*MOD(Calculator!$B$38/Calculator!$F$12,1)))*IF(MOD(Calculator!$B$38/Calculator!$F$12,1)&lt;0.5,-1,1))^2)))/(1-SQRT(((50*POWER(80,POWER(COS(PI()*MOD(Calculator!$B$38/Calculator!$F$12,1)),2))-$C81)^2+(1500*ABS(SIN(2*PI()*MOD(Calculator!$B$38/Calculator!$F$12,1)))*IF(MOD(Calculator!$B$38/Calculator!$F$12,1)&lt;0.5,-1,1))^2)/((50*POWER(80,POWER(COS(PI()*MOD(Calculator!$B$38/Calculator!$F$12,1)),2))+$C81)^2+(1500*ABS(SIN(2*PI()*MOD(Calculator!$B$38/Calculator!$F$12,1)))*IF(MOD(Calculator!$B$38/Calculator!$F$12,1)&lt;0.5,-1,1))^2))),2))</f>
        <v>—</v>
      </c>
      <c r="FR81" s="253" t="str">
        <f aca="false">IF(OR(Calculator!$E$13&lt;&gt;"YES",Calculator!$B$38&lt;Calculator!$G$13),"—",ROUND((1+SQRT(((50*POWER(80,POWER(COS(PI()*MOD(Calculator!$B$38/Calculator!$F$13,1)),2))-$C81)^2+(1500*ABS(SIN(2*PI()*MOD(Calculator!$B$38/Calculator!$F$13,1)))*IF(MOD(Calculator!$B$38/Calculator!$F$13,1)&lt;0.5,-1,1))^2)/((50*POWER(80,POWER(COS(PI()*MOD(Calculator!$B$38/Calculator!$F$13,1)),2))+$C81)^2+(1500*ABS(SIN(2*PI()*MOD(Calculator!$B$38/Calculator!$F$13,1)))*IF(MOD(Calculator!$B$38/Calculator!$F$13,1)&lt;0.5,-1,1))^2)))/(1-SQRT(((50*POWER(80,POWER(COS(PI()*MOD(Calculator!$B$38/Calculator!$F$13,1)),2))-$C81)^2+(1500*ABS(SIN(2*PI()*MOD(Calculator!$B$38/Calculator!$F$13,1)))*IF(MOD(Calculator!$B$38/Calculator!$F$13,1)&lt;0.5,-1,1))^2)/((50*POWER(80,POWER(COS(PI()*MOD(Calculator!$B$38/Calculator!$F$13,1)),2))+$C81)^2+(1500*ABS(SIN(2*PI()*MOD(Calculator!$B$38/Calculator!$F$13,1)))*IF(MOD(Calculator!$B$38/Calculator!$F$13,1)&lt;0.5,-1,1))^2))),2))</f>
        <v>—</v>
      </c>
      <c r="FS81" s="253" t="str">
        <f aca="false">IF(OR(Calculator!$E$14&lt;&gt;"YES",Calculator!$B$38&lt;Calculator!$G$14),"—",ROUND((1+SQRT(((50*POWER(80,POWER(COS(PI()*MOD(Calculator!$B$38/Calculator!$F$14,1)),2))-$C81)^2+(1500*ABS(SIN(2*PI()*MOD(Calculator!$B$38/Calculator!$F$14,1)))*IF(MOD(Calculator!$B$38/Calculator!$F$14,1)&lt;0.5,-1,1))^2)/((50*POWER(80,POWER(COS(PI()*MOD(Calculator!$B$38/Calculator!$F$14,1)),2))+$C81)^2+(1500*ABS(SIN(2*PI()*MOD(Calculator!$B$38/Calculator!$F$14,1)))*IF(MOD(Calculator!$B$38/Calculator!$F$14,1)&lt;0.5,-1,1))^2)))/(1-SQRT(((50*POWER(80,POWER(COS(PI()*MOD(Calculator!$B$38/Calculator!$F$14,1)),2))-$C81)^2+(1500*ABS(SIN(2*PI()*MOD(Calculator!$B$38/Calculator!$F$14,1)))*IF(MOD(Calculator!$B$38/Calculator!$F$14,1)&lt;0.5,-1,1))^2)/((50*POWER(80,POWER(COS(PI()*MOD(Calculator!$B$38/Calculator!$F$14,1)),2))+$C81)^2+(1500*ABS(SIN(2*PI()*MOD(Calculator!$B$38/Calculator!$F$14,1)))*IF(MOD(Calculator!$B$38/Calculator!$F$14,1)&lt;0.5,-1,1))^2))),2))</f>
        <v>—</v>
      </c>
      <c r="FT81" s="253" t="n">
        <f aca="false">IF(OR(Calculator!$E$15&lt;&gt;"YES",Calculator!$B$38&lt;Calculator!$G$15),"—",ROUND((1+SQRT(((50*POWER(80,POWER(COS(PI()*MOD(Calculator!$B$38/Calculator!$F$15,1)),2))-$C81)^2+(1500*ABS(SIN(2*PI()*MOD(Calculator!$B$38/Calculator!$F$15,1)))*IF(MOD(Calculator!$B$38/Calculator!$F$15,1)&lt;0.5,-1,1))^2)/((50*POWER(80,POWER(COS(PI()*MOD(Calculator!$B$38/Calculator!$F$15,1)),2))+$C81)^2+(1500*ABS(SIN(2*PI()*MOD(Calculator!$B$38/Calculator!$F$15,1)))*IF(MOD(Calculator!$B$38/Calculator!$F$15,1)&lt;0.5,-1,1))^2)))/(1-SQRT(((50*POWER(80,POWER(COS(PI()*MOD(Calculator!$B$38/Calculator!$F$15,1)),2))-$C81)^2+(1500*ABS(SIN(2*PI()*MOD(Calculator!$B$38/Calculator!$F$15,1)))*IF(MOD(Calculator!$B$38/Calculator!$F$15,1)&lt;0.5,-1,1))^2)/((50*POWER(80,POWER(COS(PI()*MOD(Calculator!$B$38/Calculator!$F$15,1)),2))+$C81)^2+(1500*ABS(SIN(2*PI()*MOD(Calculator!$B$38/Calculator!$F$15,1)))*IF(MOD(Calculator!$B$38/Calculator!$F$15,1)&lt;0.5,-1,1))^2))),2))</f>
        <v>2.2</v>
      </c>
      <c r="FU81" s="253" t="str">
        <f aca="false">IF(OR(Calculator!$E$16&lt;&gt;"YES",Calculator!$B$38&lt;Calculator!$G$16),"—",ROUND((1+SQRT(((50*POWER(80,POWER(COS(PI()*MOD(Calculator!$B$38/Calculator!$F$16,1)),2))-$C81)^2+(1500*ABS(SIN(2*PI()*MOD(Calculator!$B$38/Calculator!$F$16,1)))*IF(MOD(Calculator!$B$38/Calculator!$F$16,1)&lt;0.5,-1,1))^2)/((50*POWER(80,POWER(COS(PI()*MOD(Calculator!$B$38/Calculator!$F$16,1)),2))+$C81)^2+(1500*ABS(SIN(2*PI()*MOD(Calculator!$B$38/Calculator!$F$16,1)))*IF(MOD(Calculator!$B$38/Calculator!$F$16,1)&lt;0.5,-1,1))^2)))/(1-SQRT(((50*POWER(80,POWER(COS(PI()*MOD(Calculator!$B$38/Calculator!$F$16,1)),2))-$C81)^2+(1500*ABS(SIN(2*PI()*MOD(Calculator!$B$38/Calculator!$F$16,1)))*IF(MOD(Calculator!$B$38/Calculator!$F$16,1)&lt;0.5,-1,1))^2)/((50*POWER(80,POWER(COS(PI()*MOD(Calculator!$B$38/Calculator!$F$16,1)),2))+$C81)^2+(1500*ABS(SIN(2*PI()*MOD(Calculator!$B$38/Calculator!$F$16,1)))*IF(MOD(Calculator!$B$38/Calculator!$F$16,1)&lt;0.5,-1,1))^2))),2))</f>
        <v>—</v>
      </c>
      <c r="FV81" s="253" t="n">
        <f aca="false">IF(OR(Calculator!$E$17&lt;&gt;"YES",Calculator!$B$38&lt;Calculator!$G$17),"—",ROUND((1+SQRT(((50*POWER(80,POWER(COS(PI()*MOD(Calculator!$B$38/Calculator!$F$17,1)),2))-$C81)^2+(1500*ABS(SIN(2*PI()*MOD(Calculator!$B$38/Calculator!$F$17,1)))*IF(MOD(Calculator!$B$38/Calculator!$F$17,1)&lt;0.5,-1,1))^2)/((50*POWER(80,POWER(COS(PI()*MOD(Calculator!$B$38/Calculator!$F$17,1)),2))+$C81)^2+(1500*ABS(SIN(2*PI()*MOD(Calculator!$B$38/Calculator!$F$17,1)))*IF(MOD(Calculator!$B$38/Calculator!$F$17,1)&lt;0.5,-1,1))^2)))/(1-SQRT(((50*POWER(80,POWER(COS(PI()*MOD(Calculator!$B$38/Calculator!$F$17,1)),2))-$C81)^2+(1500*ABS(SIN(2*PI()*MOD(Calculator!$B$38/Calculator!$F$17,1)))*IF(MOD(Calculator!$B$38/Calculator!$F$17,1)&lt;0.5,-1,1))^2)/((50*POWER(80,POWER(COS(PI()*MOD(Calculator!$B$38/Calculator!$F$17,1)),2))+$C81)^2+(1500*ABS(SIN(2*PI()*MOD(Calculator!$B$38/Calculator!$F$17,1)))*IF(MOD(Calculator!$B$38/Calculator!$F$17,1)&lt;0.5,-1,1))^2))),2))</f>
        <v>19.6</v>
      </c>
      <c r="FW81" s="253" t="str">
        <f aca="false">IF(OR(Calculator!$E$18&lt;&gt;"YES",Calculator!$B$38&lt;Calculator!$G$18),"—",ROUND((1+SQRT(((50*POWER(80,POWER(COS(PI()*MOD(Calculator!$B$38/Calculator!$F$18,1)),2))-$C81)^2+(1500*ABS(SIN(2*PI()*MOD(Calculator!$B$38/Calculator!$F$18,1)))*IF(MOD(Calculator!$B$38/Calculator!$F$18,1)&lt;0.5,-1,1))^2)/((50*POWER(80,POWER(COS(PI()*MOD(Calculator!$B$38/Calculator!$F$18,1)),2))+$C81)^2+(1500*ABS(SIN(2*PI()*MOD(Calculator!$B$38/Calculator!$F$18,1)))*IF(MOD(Calculator!$B$38/Calculator!$F$18,1)&lt;0.5,-1,1))^2)))/(1-SQRT(((50*POWER(80,POWER(COS(PI()*MOD(Calculator!$B$38/Calculator!$F$18,1)),2))-$C81)^2+(1500*ABS(SIN(2*PI()*MOD(Calculator!$B$38/Calculator!$F$18,1)))*IF(MOD(Calculator!$B$38/Calculator!$F$18,1)&lt;0.5,-1,1))^2)/((50*POWER(80,POWER(COS(PI()*MOD(Calculator!$B$38/Calculator!$F$18,1)),2))+$C81)^2+(1500*ABS(SIN(2*PI()*MOD(Calculator!$B$38/Calculator!$F$18,1)))*IF(MOD(Calculator!$B$38/Calculator!$F$18,1)&lt;0.5,-1,1))^2))),2))</f>
        <v>—</v>
      </c>
      <c r="FX81" s="253" t="str">
        <f aca="false">IF(OR(Calculator!$E$19&lt;&gt;"YES",Calculator!$B$38&lt;Calculator!$G$19),"—",ROUND((1+SQRT(((50*POWER(80,POWER(COS(PI()*MOD(Calculator!$B$38/Calculator!$F$19,1)),2))-$C81)^2+(1500*ABS(SIN(2*PI()*MOD(Calculator!$B$38/Calculator!$F$19,1)))*IF(MOD(Calculator!$B$38/Calculator!$F$19,1)&lt;0.5,-1,1))^2)/((50*POWER(80,POWER(COS(PI()*MOD(Calculator!$B$38/Calculator!$F$19,1)),2))+$C81)^2+(1500*ABS(SIN(2*PI()*MOD(Calculator!$B$38/Calculator!$F$19,1)))*IF(MOD(Calculator!$B$38/Calculator!$F$19,1)&lt;0.5,-1,1))^2)))/(1-SQRT(((50*POWER(80,POWER(COS(PI()*MOD(Calculator!$B$38/Calculator!$F$19,1)),2))-$C81)^2+(1500*ABS(SIN(2*PI()*MOD(Calculator!$B$38/Calculator!$F$19,1)))*IF(MOD(Calculator!$B$38/Calculator!$F$19,1)&lt;0.5,-1,1))^2)/((50*POWER(80,POWER(COS(PI()*MOD(Calculator!$B$38/Calculator!$F$19,1)),2))+$C81)^2+(1500*ABS(SIN(2*PI()*MOD(Calculator!$B$38/Calculator!$F$19,1)))*IF(MOD(Calculator!$B$38/Calculator!$F$19,1)&lt;0.5,-1,1))^2))),2))</f>
        <v>—</v>
      </c>
      <c r="FY81" s="253" t="str">
        <f aca="false">IF(OR(Calculator!$E$20&lt;&gt;"YES",Calculator!$B$38&lt;Calculator!$G$20),"—",ROUND((1+SQRT(((50*POWER(80,POWER(COS(PI()*MOD(Calculator!$B$38/Calculator!$F$20,1)),2))-$C81)^2+(1500*ABS(SIN(2*PI()*MOD(Calculator!$B$38/Calculator!$F$20,1)))*IF(MOD(Calculator!$B$38/Calculator!$F$20,1)&lt;0.5,-1,1))^2)/((50*POWER(80,POWER(COS(PI()*MOD(Calculator!$B$38/Calculator!$F$20,1)),2))+$C81)^2+(1500*ABS(SIN(2*PI()*MOD(Calculator!$B$38/Calculator!$F$20,1)))*IF(MOD(Calculator!$B$38/Calculator!$F$20,1)&lt;0.5,-1,1))^2)))/(1-SQRT(((50*POWER(80,POWER(COS(PI()*MOD(Calculator!$B$38/Calculator!$F$20,1)),2))-$C81)^2+(1500*ABS(SIN(2*PI()*MOD(Calculator!$B$38/Calculator!$F$20,1)))*IF(MOD(Calculator!$B$38/Calculator!$F$20,1)&lt;0.5,-1,1))^2)/((50*POWER(80,POWER(COS(PI()*MOD(Calculator!$B$38/Calculator!$F$20,1)),2))+$C81)^2+(1500*ABS(SIN(2*PI()*MOD(Calculator!$B$38/Calculator!$F$20,1)))*IF(MOD(Calculator!$B$38/Calculator!$F$20,1)&lt;0.5,-1,1))^2))),2))</f>
        <v>—</v>
      </c>
      <c r="FZ81" s="253" t="str">
        <f aca="false">IF(OR(Calculator!$E$21&lt;&gt;"YES",Calculator!$B$38&lt;Calculator!$G$21),"—",ROUND((1+SQRT(((50*POWER(80,POWER(COS(PI()*MOD(Calculator!$B$38/Calculator!$F$21,1)),2))-$C81)^2+(1500*ABS(SIN(2*PI()*MOD(Calculator!$B$38/Calculator!$F$21,1)))*IF(MOD(Calculator!$B$38/Calculator!$F$21,1)&lt;0.5,-1,1))^2)/((50*POWER(80,POWER(COS(PI()*MOD(Calculator!$B$38/Calculator!$F$21,1)),2))+$C81)^2+(1500*ABS(SIN(2*PI()*MOD(Calculator!$B$38/Calculator!$F$21,1)))*IF(MOD(Calculator!$B$38/Calculator!$F$21,1)&lt;0.5,-1,1))^2)))/(1-SQRT(((50*POWER(80,POWER(COS(PI()*MOD(Calculator!$B$38/Calculator!$F$21,1)),2))-$C81)^2+(1500*ABS(SIN(2*PI()*MOD(Calculator!$B$38/Calculator!$F$21,1)))*IF(MOD(Calculator!$B$38/Calculator!$F$21,1)&lt;0.5,-1,1))^2)/((50*POWER(80,POWER(COS(PI()*MOD(Calculator!$B$38/Calculator!$F$21,1)),2))+$C81)^2+(1500*ABS(SIN(2*PI()*MOD(Calculator!$B$38/Calculator!$F$21,1)))*IF(MOD(Calculator!$B$38/Calculator!$F$21,1)&lt;0.5,-1,1))^2))),2))</f>
        <v>—</v>
      </c>
      <c r="GA81" s="253" t="str">
        <f aca="false">IF(OR(Calculator!$E$22&lt;&gt;"YES",Calculator!$B$38&lt;Calculator!$G$22),"—",ROUND((1+SQRT(((50*POWER(80,POWER(COS(PI()*MOD(Calculator!$B$38/Calculator!$F$22,1)),2))-$C81)^2+(1500*ABS(SIN(2*PI()*MOD(Calculator!$B$38/Calculator!$F$22,1)))*IF(MOD(Calculator!$B$38/Calculator!$F$22,1)&lt;0.5,-1,1))^2)/((50*POWER(80,POWER(COS(PI()*MOD(Calculator!$B$38/Calculator!$F$22,1)),2))+$C81)^2+(1500*ABS(SIN(2*PI()*MOD(Calculator!$B$38/Calculator!$F$22,1)))*IF(MOD(Calculator!$B$38/Calculator!$F$22,1)&lt;0.5,-1,1))^2)))/(1-SQRT(((50*POWER(80,POWER(COS(PI()*MOD(Calculator!$B$38/Calculator!$F$22,1)),2))-$C81)^2+(1500*ABS(SIN(2*PI()*MOD(Calculator!$B$38/Calculator!$F$22,1)))*IF(MOD(Calculator!$B$38/Calculator!$F$22,1)&lt;0.5,-1,1))^2)/((50*POWER(80,POWER(COS(PI()*MOD(Calculator!$B$38/Calculator!$F$22,1)),2))+$C81)^2+(1500*ABS(SIN(2*PI()*MOD(Calculator!$B$38/Calculator!$F$22,1)))*IF(MOD(Calculator!$B$38/Calculator!$F$22,1)&lt;0.5,-1,1))^2))),2))</f>
        <v>—</v>
      </c>
      <c r="GB81" s="295" t="n">
        <f aca="false">IFERROR(ROUND((IF(ISNUMBER(FQ81),FQ81,0)+IF(ISNUMBER(FR81),FR81,0)+IF(ISNUMBER(FS81),FS81,0)+IF(ISNUMBER(FT81),FT81,0)+IF(ISNUMBER(FU81),FU81,0)+IF(ISNUMBER(FV81),FV81,0)+IF(ISNUMBER(FW81),FW81,0)+IF(ISNUMBER(FX81),FX81,0)+IF(ISNUMBER(FY81),FY81,0)+IF(ISNUMBER(FZ81),FZ81,0)+IF(ISNUMBER(GA81),GA81,0))/(IF(ISNUMBER(FQ81),1,0)+IF(ISNUMBER(FR81),1,0)+IF(ISNUMBER(FS81),1,0)+IF(ISNUMBER(FT81),1,0)+IF(ISNUMBER(FU81),1,0)+IF(ISNUMBER(FV81),1,0)+IF(ISNUMBER(FW81),1,0)+IF(ISNUMBER(FX81),1,0)+IF(ISNUMBER(FY81),1,0)+IF(ISNUMBER(FZ81),1,0)+IF(ISNUMBER(GA81),1,0)),4),"")</f>
        <v>10.9</v>
      </c>
      <c r="GD81" s="253" t="str">
        <f aca="false">IF(OR(Calculator!$E$12&lt;&gt;"YES",Calculator!$B$34&lt;Calculator!$G$12),"—",ROUND((1+SQRT(((50*POWER(80,POWER(COS(PI()*MOD(Calculator!$B$34/Calculator!$F$12,1)),2))+MIN(500,MAX(30,100*EXP(-0.3*'VSWR Calculator'!$C$24)*(1+3*ABS(MOD('VSWR Calculator'!$C$23/Calculator!$F$12/2,1)-0.5))))/'VSWR Calculator'!$C$25)-$C81)^2+(1500*ABS(SIN(2*PI()*MOD(Calculator!$B$34/Calculator!$F$12,1)))*IF(MOD(Calculator!$B$34/Calculator!$F$12,1)&lt;0.5,-1,1))^2)/SQRT(((50*POWER(80,POWER(COS(PI()*MOD(Calculator!$B$34/Calculator!$F$12,1)),2))+MIN(500,MAX(30,100*EXP(-0.3*'VSWR Calculator'!$C$24)*(1+3*ABS(MOD('VSWR Calculator'!$C$23/Calculator!$F$12/2,1)-0.5))))/'VSWR Calculator'!$C$25)+$C81)^2+(1500*ABS(SIN(2*PI()*MOD(Calculator!$B$34/Calculator!$F$12,1)))*IF(MOD(Calculator!$B$34/Calculator!$F$12,1)&lt;0.5,-1,1))^2))/(1-SQRT(((50*POWER(80,POWER(COS(PI()*MOD(Calculator!$B$34/Calculator!$F$12,1)),2))+MIN(500,MAX(30,100*EXP(-0.3*'VSWR Calculator'!$C$24)*(1+3*ABS(MOD('VSWR Calculator'!$C$23/Calculator!$F$12/2,1)-0.5))))/'VSWR Calculator'!$C$25)-$C81)^2+(1500*ABS(SIN(2*PI()*MOD(Calculator!$B$34/Calculator!$F$12,1)))*IF(MOD(Calculator!$B$34/Calculator!$F$12,1)&lt;0.5,-1,1))^2)/SQRT(((50*POWER(80,POWER(COS(PI()*MOD(Calculator!$B$34/Calculator!$F$12,1)),2))+MIN(500,MAX(30,100*EXP(-0.3*'VSWR Calculator'!$C$24)*(1+3*ABS(MOD('VSWR Calculator'!$C$23/Calculator!$F$12/2,1)-0.5))))/'VSWR Calculator'!$C$25)+$C81)^2+(1500*ABS(SIN(2*PI()*MOD(Calculator!$B$34/Calculator!$F$12,1)))*IF(MOD(Calculator!$B$34/Calculator!$F$12,1)&lt;0.5,-1,1))^2)),2))</f>
        <v>—</v>
      </c>
      <c r="GE81" s="253" t="str">
        <f aca="false">IF(OR(Calculator!$E$13&lt;&gt;"YES",Calculator!$B$34&lt;Calculator!$G$13),"—",ROUND((1+SQRT(((50*POWER(80,POWER(COS(PI()*MOD(Calculator!$B$34/Calculator!$F$13,1)),2))+MIN(500,MAX(30,100*EXP(-0.3*'VSWR Calculator'!$C$24)*(1+3*ABS(MOD('VSWR Calculator'!$C$23/Calculator!$F$13/2,1)-0.5))))/'VSWR Calculator'!$C$25)-$C81)^2+(1500*ABS(SIN(2*PI()*MOD(Calculator!$B$34/Calculator!$F$13,1)))*IF(MOD(Calculator!$B$34/Calculator!$F$13,1)&lt;0.5,-1,1))^2)/SQRT(((50*POWER(80,POWER(COS(PI()*MOD(Calculator!$B$34/Calculator!$F$13,1)),2))+MIN(500,MAX(30,100*EXP(-0.3*'VSWR Calculator'!$C$24)*(1+3*ABS(MOD('VSWR Calculator'!$C$23/Calculator!$F$13/2,1)-0.5))))/'VSWR Calculator'!$C$25)+$C81)^2+(1500*ABS(SIN(2*PI()*MOD(Calculator!$B$34/Calculator!$F$13,1)))*IF(MOD(Calculator!$B$34/Calculator!$F$13,1)&lt;0.5,-1,1))^2))/(1-SQRT(((50*POWER(80,POWER(COS(PI()*MOD(Calculator!$B$34/Calculator!$F$13,1)),2))+MIN(500,MAX(30,100*EXP(-0.3*'VSWR Calculator'!$C$24)*(1+3*ABS(MOD('VSWR Calculator'!$C$23/Calculator!$F$13/2,1)-0.5))))/'VSWR Calculator'!$C$25)-$C81)^2+(1500*ABS(SIN(2*PI()*MOD(Calculator!$B$34/Calculator!$F$13,1)))*IF(MOD(Calculator!$B$34/Calculator!$F$13,1)&lt;0.5,-1,1))^2)/SQRT(((50*POWER(80,POWER(COS(PI()*MOD(Calculator!$B$34/Calculator!$F$13,1)),2))+MIN(500,MAX(30,100*EXP(-0.3*'VSWR Calculator'!$C$24)*(1+3*ABS(MOD('VSWR Calculator'!$C$23/Calculator!$F$13/2,1)-0.5))))/'VSWR Calculator'!$C$25)+$C81)^2+(1500*ABS(SIN(2*PI()*MOD(Calculator!$B$34/Calculator!$F$13,1)))*IF(MOD(Calculator!$B$34/Calculator!$F$13,1)&lt;0.5,-1,1))^2)),2))</f>
        <v>—</v>
      </c>
      <c r="GF81" s="253" t="str">
        <f aca="false">IF(OR(Calculator!$E$14&lt;&gt;"YES",Calculator!$B$34&lt;Calculator!$G$14),"—",ROUND((1+SQRT(((50*POWER(80,POWER(COS(PI()*MOD(Calculator!$B$34/Calculator!$F$14,1)),2))+MIN(500,MAX(30,100*EXP(-0.3*'VSWR Calculator'!$C$24)*(1+3*ABS(MOD('VSWR Calculator'!$C$23/Calculator!$F$14/2,1)-0.5))))/'VSWR Calculator'!$C$25)-$C81)^2+(1500*ABS(SIN(2*PI()*MOD(Calculator!$B$34/Calculator!$F$14,1)))*IF(MOD(Calculator!$B$34/Calculator!$F$14,1)&lt;0.5,-1,1))^2)/SQRT(((50*POWER(80,POWER(COS(PI()*MOD(Calculator!$B$34/Calculator!$F$14,1)),2))+MIN(500,MAX(30,100*EXP(-0.3*'VSWR Calculator'!$C$24)*(1+3*ABS(MOD('VSWR Calculator'!$C$23/Calculator!$F$14/2,1)-0.5))))/'VSWR Calculator'!$C$25)+$C81)^2+(1500*ABS(SIN(2*PI()*MOD(Calculator!$B$34/Calculator!$F$14,1)))*IF(MOD(Calculator!$B$34/Calculator!$F$14,1)&lt;0.5,-1,1))^2))/(1-SQRT(((50*POWER(80,POWER(COS(PI()*MOD(Calculator!$B$34/Calculator!$F$14,1)),2))+MIN(500,MAX(30,100*EXP(-0.3*'VSWR Calculator'!$C$24)*(1+3*ABS(MOD('VSWR Calculator'!$C$23/Calculator!$F$14/2,1)-0.5))))/'VSWR Calculator'!$C$25)-$C81)^2+(1500*ABS(SIN(2*PI()*MOD(Calculator!$B$34/Calculator!$F$14,1)))*IF(MOD(Calculator!$B$34/Calculator!$F$14,1)&lt;0.5,-1,1))^2)/SQRT(((50*POWER(80,POWER(COS(PI()*MOD(Calculator!$B$34/Calculator!$F$14,1)),2))+MIN(500,MAX(30,100*EXP(-0.3*'VSWR Calculator'!$C$24)*(1+3*ABS(MOD('VSWR Calculator'!$C$23/Calculator!$F$14/2,1)-0.5))))/'VSWR Calculator'!$C$25)+$C81)^2+(1500*ABS(SIN(2*PI()*MOD(Calculator!$B$34/Calculator!$F$14,1)))*IF(MOD(Calculator!$B$34/Calculator!$F$14,1)&lt;0.5,-1,1))^2)),2))</f>
        <v>—</v>
      </c>
      <c r="GG81" s="253" t="n">
        <f aca="false">IF(OR(Calculator!$E$15&lt;&gt;"YES",Calculator!$B$34&lt;Calculator!$G$15),"—",ROUND((1+SQRT(((50*POWER(80,POWER(COS(PI()*MOD(Calculator!$B$34/Calculator!$F$15,1)),2))+MIN(500,MAX(30,100*EXP(-0.3*'VSWR Calculator'!$C$24)*(1+3*ABS(MOD('VSWR Calculator'!$C$23/Calculator!$F$15/2,1)-0.5))))/'VSWR Calculator'!$C$25)-$C81)^2+(1500*ABS(SIN(2*PI()*MOD(Calculator!$B$34/Calculator!$F$15,1)))*IF(MOD(Calculator!$B$34/Calculator!$F$15,1)&lt;0.5,-1,1))^2)/SQRT(((50*POWER(80,POWER(COS(PI()*MOD(Calculator!$B$34/Calculator!$F$15,1)),2))+MIN(500,MAX(30,100*EXP(-0.3*'VSWR Calculator'!$C$24)*(1+3*ABS(MOD('VSWR Calculator'!$C$23/Calculator!$F$15/2,1)-0.5))))/'VSWR Calculator'!$C$25)+$C81)^2+(1500*ABS(SIN(2*PI()*MOD(Calculator!$B$34/Calculator!$F$15,1)))*IF(MOD(Calculator!$B$34/Calculator!$F$15,1)&lt;0.5,-1,1))^2))/(1-SQRT(((50*POWER(80,POWER(COS(PI()*MOD(Calculator!$B$34/Calculator!$F$15,1)),2))+MIN(500,MAX(30,100*EXP(-0.3*'VSWR Calculator'!$C$24)*(1+3*ABS(MOD('VSWR Calculator'!$C$23/Calculator!$F$15/2,1)-0.5))))/'VSWR Calculator'!$C$25)-$C81)^2+(1500*ABS(SIN(2*PI()*MOD(Calculator!$B$34/Calculator!$F$15,1)))*IF(MOD(Calculator!$B$34/Calculator!$F$15,1)&lt;0.5,-1,1))^2)/SQRT(((50*POWER(80,POWER(COS(PI()*MOD(Calculator!$B$34/Calculator!$F$15,1)),2))+MIN(500,MAX(30,100*EXP(-0.3*'VSWR Calculator'!$C$24)*(1+3*ABS(MOD('VSWR Calculator'!$C$23/Calculator!$F$15/2,1)-0.5))))/'VSWR Calculator'!$C$25)+$C81)^2+(1500*ABS(SIN(2*PI()*MOD(Calculator!$B$34/Calculator!$F$15,1)))*IF(MOD(Calculator!$B$34/Calculator!$F$15,1)&lt;0.5,-1,1))^2)),2))</f>
        <v>17.46</v>
      </c>
      <c r="GH81" s="253" t="str">
        <f aca="false">IF(OR(Calculator!$E$16&lt;&gt;"YES",Calculator!$B$34&lt;Calculator!$G$16),"—",ROUND((1+SQRT(((50*POWER(80,POWER(COS(PI()*MOD(Calculator!$B$34/Calculator!$F$16,1)),2))+MIN(500,MAX(30,100*EXP(-0.3*'VSWR Calculator'!$C$24)*(1+3*ABS(MOD('VSWR Calculator'!$C$23/Calculator!$F$16/2,1)-0.5))))/'VSWR Calculator'!$C$25)-$C81)^2+(1500*ABS(SIN(2*PI()*MOD(Calculator!$B$34/Calculator!$F$16,1)))*IF(MOD(Calculator!$B$34/Calculator!$F$16,1)&lt;0.5,-1,1))^2)/SQRT(((50*POWER(80,POWER(COS(PI()*MOD(Calculator!$B$34/Calculator!$F$16,1)),2))+MIN(500,MAX(30,100*EXP(-0.3*'VSWR Calculator'!$C$24)*(1+3*ABS(MOD('VSWR Calculator'!$C$23/Calculator!$F$16/2,1)-0.5))))/'VSWR Calculator'!$C$25)+$C81)^2+(1500*ABS(SIN(2*PI()*MOD(Calculator!$B$34/Calculator!$F$16,1)))*IF(MOD(Calculator!$B$34/Calculator!$F$16,1)&lt;0.5,-1,1))^2))/(1-SQRT(((50*POWER(80,POWER(COS(PI()*MOD(Calculator!$B$34/Calculator!$F$16,1)),2))+MIN(500,MAX(30,100*EXP(-0.3*'VSWR Calculator'!$C$24)*(1+3*ABS(MOD('VSWR Calculator'!$C$23/Calculator!$F$16/2,1)-0.5))))/'VSWR Calculator'!$C$25)-$C81)^2+(1500*ABS(SIN(2*PI()*MOD(Calculator!$B$34/Calculator!$F$16,1)))*IF(MOD(Calculator!$B$34/Calculator!$F$16,1)&lt;0.5,-1,1))^2)/SQRT(((50*POWER(80,POWER(COS(PI()*MOD(Calculator!$B$34/Calculator!$F$16,1)),2))+MIN(500,MAX(30,100*EXP(-0.3*'VSWR Calculator'!$C$24)*(1+3*ABS(MOD('VSWR Calculator'!$C$23/Calculator!$F$16/2,1)-0.5))))/'VSWR Calculator'!$C$25)+$C81)^2+(1500*ABS(SIN(2*PI()*MOD(Calculator!$B$34/Calculator!$F$16,1)))*IF(MOD(Calculator!$B$34/Calculator!$F$16,1)&lt;0.5,-1,1))^2)),2))</f>
        <v>—</v>
      </c>
      <c r="GI81" s="253" t="n">
        <f aca="false">IF(OR(Calculator!$E$17&lt;&gt;"YES",Calculator!$B$34&lt;Calculator!$G$17),"—",ROUND((1+SQRT(((50*POWER(80,POWER(COS(PI()*MOD(Calculator!$B$34/Calculator!$F$17,1)),2))+MIN(500,MAX(30,100*EXP(-0.3*'VSWR Calculator'!$C$24)*(1+3*ABS(MOD('VSWR Calculator'!$C$23/Calculator!$F$17/2,1)-0.5))))/'VSWR Calculator'!$C$25)-$C81)^2+(1500*ABS(SIN(2*PI()*MOD(Calculator!$B$34/Calculator!$F$17,1)))*IF(MOD(Calculator!$B$34/Calculator!$F$17,1)&lt;0.5,-1,1))^2)/SQRT(((50*POWER(80,POWER(COS(PI()*MOD(Calculator!$B$34/Calculator!$F$17,1)),2))+MIN(500,MAX(30,100*EXP(-0.3*'VSWR Calculator'!$C$24)*(1+3*ABS(MOD('VSWR Calculator'!$C$23/Calculator!$F$17/2,1)-0.5))))/'VSWR Calculator'!$C$25)+$C81)^2+(1500*ABS(SIN(2*PI()*MOD(Calculator!$B$34/Calculator!$F$17,1)))*IF(MOD(Calculator!$B$34/Calculator!$F$17,1)&lt;0.5,-1,1))^2))/(1-SQRT(((50*POWER(80,POWER(COS(PI()*MOD(Calculator!$B$34/Calculator!$F$17,1)),2))+MIN(500,MAX(30,100*EXP(-0.3*'VSWR Calculator'!$C$24)*(1+3*ABS(MOD('VSWR Calculator'!$C$23/Calculator!$F$17/2,1)-0.5))))/'VSWR Calculator'!$C$25)-$C81)^2+(1500*ABS(SIN(2*PI()*MOD(Calculator!$B$34/Calculator!$F$17,1)))*IF(MOD(Calculator!$B$34/Calculator!$F$17,1)&lt;0.5,-1,1))^2)/SQRT(((50*POWER(80,POWER(COS(PI()*MOD(Calculator!$B$34/Calculator!$F$17,1)),2))+MIN(500,MAX(30,100*EXP(-0.3*'VSWR Calculator'!$C$24)*(1+3*ABS(MOD('VSWR Calculator'!$C$23/Calculator!$F$17/2,1)-0.5))))/'VSWR Calculator'!$C$25)+$C81)^2+(1500*ABS(SIN(2*PI()*MOD(Calculator!$B$34/Calculator!$F$17,1)))*IF(MOD(Calculator!$B$34/Calculator!$F$17,1)&lt;0.5,-1,1))^2)),2))</f>
        <v>12.94</v>
      </c>
      <c r="GJ81" s="253" t="str">
        <f aca="false">IF(OR(Calculator!$E$18&lt;&gt;"YES",Calculator!$B$34&lt;Calculator!$G$18),"—",ROUND((1+SQRT(((50*POWER(80,POWER(COS(PI()*MOD(Calculator!$B$34/Calculator!$F$18,1)),2))+MIN(500,MAX(30,100*EXP(-0.3*'VSWR Calculator'!$C$24)*(1+3*ABS(MOD('VSWR Calculator'!$C$23/Calculator!$F$18/2,1)-0.5))))/'VSWR Calculator'!$C$25)-$C81)^2+(1500*ABS(SIN(2*PI()*MOD(Calculator!$B$34/Calculator!$F$18,1)))*IF(MOD(Calculator!$B$34/Calculator!$F$18,1)&lt;0.5,-1,1))^2)/SQRT(((50*POWER(80,POWER(COS(PI()*MOD(Calculator!$B$34/Calculator!$F$18,1)),2))+MIN(500,MAX(30,100*EXP(-0.3*'VSWR Calculator'!$C$24)*(1+3*ABS(MOD('VSWR Calculator'!$C$23/Calculator!$F$18/2,1)-0.5))))/'VSWR Calculator'!$C$25)+$C81)^2+(1500*ABS(SIN(2*PI()*MOD(Calculator!$B$34/Calculator!$F$18,1)))*IF(MOD(Calculator!$B$34/Calculator!$F$18,1)&lt;0.5,-1,1))^2))/(1-SQRT(((50*POWER(80,POWER(COS(PI()*MOD(Calculator!$B$34/Calculator!$F$18,1)),2))+MIN(500,MAX(30,100*EXP(-0.3*'VSWR Calculator'!$C$24)*(1+3*ABS(MOD('VSWR Calculator'!$C$23/Calculator!$F$18/2,1)-0.5))))/'VSWR Calculator'!$C$25)-$C81)^2+(1500*ABS(SIN(2*PI()*MOD(Calculator!$B$34/Calculator!$F$18,1)))*IF(MOD(Calculator!$B$34/Calculator!$F$18,1)&lt;0.5,-1,1))^2)/SQRT(((50*POWER(80,POWER(COS(PI()*MOD(Calculator!$B$34/Calculator!$F$18,1)),2))+MIN(500,MAX(30,100*EXP(-0.3*'VSWR Calculator'!$C$24)*(1+3*ABS(MOD('VSWR Calculator'!$C$23/Calculator!$F$18/2,1)-0.5))))/'VSWR Calculator'!$C$25)+$C81)^2+(1500*ABS(SIN(2*PI()*MOD(Calculator!$B$34/Calculator!$F$18,1)))*IF(MOD(Calculator!$B$34/Calculator!$F$18,1)&lt;0.5,-1,1))^2)),2))</f>
        <v>—</v>
      </c>
      <c r="GK81" s="253" t="str">
        <f aca="false">IF(OR(Calculator!$E$19&lt;&gt;"YES",Calculator!$B$34&lt;Calculator!$G$19),"—",ROUND((1+SQRT(((50*POWER(80,POWER(COS(PI()*MOD(Calculator!$B$34/Calculator!$F$19,1)),2))+MIN(500,MAX(30,100*EXP(-0.3*'VSWR Calculator'!$C$24)*(1+3*ABS(MOD('VSWR Calculator'!$C$23/Calculator!$F$19/2,1)-0.5))))/'VSWR Calculator'!$C$25)-$C81)^2+(1500*ABS(SIN(2*PI()*MOD(Calculator!$B$34/Calculator!$F$19,1)))*IF(MOD(Calculator!$B$34/Calculator!$F$19,1)&lt;0.5,-1,1))^2)/SQRT(((50*POWER(80,POWER(COS(PI()*MOD(Calculator!$B$34/Calculator!$F$19,1)),2))+MIN(500,MAX(30,100*EXP(-0.3*'VSWR Calculator'!$C$24)*(1+3*ABS(MOD('VSWR Calculator'!$C$23/Calculator!$F$19/2,1)-0.5))))/'VSWR Calculator'!$C$25)+$C81)^2+(1500*ABS(SIN(2*PI()*MOD(Calculator!$B$34/Calculator!$F$19,1)))*IF(MOD(Calculator!$B$34/Calculator!$F$19,1)&lt;0.5,-1,1))^2))/(1-SQRT(((50*POWER(80,POWER(COS(PI()*MOD(Calculator!$B$34/Calculator!$F$19,1)),2))+MIN(500,MAX(30,100*EXP(-0.3*'VSWR Calculator'!$C$24)*(1+3*ABS(MOD('VSWR Calculator'!$C$23/Calculator!$F$19/2,1)-0.5))))/'VSWR Calculator'!$C$25)-$C81)^2+(1500*ABS(SIN(2*PI()*MOD(Calculator!$B$34/Calculator!$F$19,1)))*IF(MOD(Calculator!$B$34/Calculator!$F$19,1)&lt;0.5,-1,1))^2)/SQRT(((50*POWER(80,POWER(COS(PI()*MOD(Calculator!$B$34/Calculator!$F$19,1)),2))+MIN(500,MAX(30,100*EXP(-0.3*'VSWR Calculator'!$C$24)*(1+3*ABS(MOD('VSWR Calculator'!$C$23/Calculator!$F$19/2,1)-0.5))))/'VSWR Calculator'!$C$25)+$C81)^2+(1500*ABS(SIN(2*PI()*MOD(Calculator!$B$34/Calculator!$F$19,1)))*IF(MOD(Calculator!$B$34/Calculator!$F$19,1)&lt;0.5,-1,1))^2)),2))</f>
        <v>—</v>
      </c>
      <c r="GL81" s="253" t="str">
        <f aca="false">IF(OR(Calculator!$E$20&lt;&gt;"YES",Calculator!$B$34&lt;Calculator!$G$20),"—",ROUND((1+SQRT(((50*POWER(80,POWER(COS(PI()*MOD(Calculator!$B$34/Calculator!$F$20,1)),2))+MIN(500,MAX(30,100*EXP(-0.3*'VSWR Calculator'!$C$24)*(1+3*ABS(MOD('VSWR Calculator'!$C$23/Calculator!$F$20/2,1)-0.5))))/'VSWR Calculator'!$C$25)-$C81)^2+(1500*ABS(SIN(2*PI()*MOD(Calculator!$B$34/Calculator!$F$20,1)))*IF(MOD(Calculator!$B$34/Calculator!$F$20,1)&lt;0.5,-1,1))^2)/SQRT(((50*POWER(80,POWER(COS(PI()*MOD(Calculator!$B$34/Calculator!$F$20,1)),2))+MIN(500,MAX(30,100*EXP(-0.3*'VSWR Calculator'!$C$24)*(1+3*ABS(MOD('VSWR Calculator'!$C$23/Calculator!$F$20/2,1)-0.5))))/'VSWR Calculator'!$C$25)+$C81)^2+(1500*ABS(SIN(2*PI()*MOD(Calculator!$B$34/Calculator!$F$20,1)))*IF(MOD(Calculator!$B$34/Calculator!$F$20,1)&lt;0.5,-1,1))^2))/(1-SQRT(((50*POWER(80,POWER(COS(PI()*MOD(Calculator!$B$34/Calculator!$F$20,1)),2))+MIN(500,MAX(30,100*EXP(-0.3*'VSWR Calculator'!$C$24)*(1+3*ABS(MOD('VSWR Calculator'!$C$23/Calculator!$F$20/2,1)-0.5))))/'VSWR Calculator'!$C$25)-$C81)^2+(1500*ABS(SIN(2*PI()*MOD(Calculator!$B$34/Calculator!$F$20,1)))*IF(MOD(Calculator!$B$34/Calculator!$F$20,1)&lt;0.5,-1,1))^2)/SQRT(((50*POWER(80,POWER(COS(PI()*MOD(Calculator!$B$34/Calculator!$F$20,1)),2))+MIN(500,MAX(30,100*EXP(-0.3*'VSWR Calculator'!$C$24)*(1+3*ABS(MOD('VSWR Calculator'!$C$23/Calculator!$F$20/2,1)-0.5))))/'VSWR Calculator'!$C$25)+$C81)^2+(1500*ABS(SIN(2*PI()*MOD(Calculator!$B$34/Calculator!$F$20,1)))*IF(MOD(Calculator!$B$34/Calculator!$F$20,1)&lt;0.5,-1,1))^2)),2))</f>
        <v>—</v>
      </c>
      <c r="GM81" s="253" t="str">
        <f aca="false">IF(OR(Calculator!$E$21&lt;&gt;"YES",Calculator!$B$34&lt;Calculator!$G$21),"—",ROUND((1+SQRT(((50*POWER(80,POWER(COS(PI()*MOD(Calculator!$B$34/Calculator!$F$21,1)),2))+MIN(500,MAX(30,100*EXP(-0.3*'VSWR Calculator'!$C$24)*(1+3*ABS(MOD('VSWR Calculator'!$C$23/Calculator!$F$21/2,1)-0.5))))/'VSWR Calculator'!$C$25)-$C81)^2+(1500*ABS(SIN(2*PI()*MOD(Calculator!$B$34/Calculator!$F$21,1)))*IF(MOD(Calculator!$B$34/Calculator!$F$21,1)&lt;0.5,-1,1))^2)/SQRT(((50*POWER(80,POWER(COS(PI()*MOD(Calculator!$B$34/Calculator!$F$21,1)),2))+MIN(500,MAX(30,100*EXP(-0.3*'VSWR Calculator'!$C$24)*(1+3*ABS(MOD('VSWR Calculator'!$C$23/Calculator!$F$21/2,1)-0.5))))/'VSWR Calculator'!$C$25)+$C81)^2+(1500*ABS(SIN(2*PI()*MOD(Calculator!$B$34/Calculator!$F$21,1)))*IF(MOD(Calculator!$B$34/Calculator!$F$21,1)&lt;0.5,-1,1))^2))/(1-SQRT(((50*POWER(80,POWER(COS(PI()*MOD(Calculator!$B$34/Calculator!$F$21,1)),2))+MIN(500,MAX(30,100*EXP(-0.3*'VSWR Calculator'!$C$24)*(1+3*ABS(MOD('VSWR Calculator'!$C$23/Calculator!$F$21/2,1)-0.5))))/'VSWR Calculator'!$C$25)-$C81)^2+(1500*ABS(SIN(2*PI()*MOD(Calculator!$B$34/Calculator!$F$21,1)))*IF(MOD(Calculator!$B$34/Calculator!$F$21,1)&lt;0.5,-1,1))^2)/SQRT(((50*POWER(80,POWER(COS(PI()*MOD(Calculator!$B$34/Calculator!$F$21,1)),2))+MIN(500,MAX(30,100*EXP(-0.3*'VSWR Calculator'!$C$24)*(1+3*ABS(MOD('VSWR Calculator'!$C$23/Calculator!$F$21/2,1)-0.5))))/'VSWR Calculator'!$C$25)+$C81)^2+(1500*ABS(SIN(2*PI()*MOD(Calculator!$B$34/Calculator!$F$21,1)))*IF(MOD(Calculator!$B$34/Calculator!$F$21,1)&lt;0.5,-1,1))^2)),2))</f>
        <v>—</v>
      </c>
      <c r="GN81" s="253" t="str">
        <f aca="false">IF(OR(Calculator!$E$22&lt;&gt;"YES",Calculator!$B$34&lt;Calculator!$G$22),"—",ROUND((1+SQRT(((50*POWER(80,POWER(COS(PI()*MOD(Calculator!$B$34/Calculator!$F$22,1)),2))+MIN(500,MAX(30,100*EXP(-0.3*'VSWR Calculator'!$C$24)*(1+3*ABS(MOD('VSWR Calculator'!$C$23/Calculator!$F$22/2,1)-0.5))))/'VSWR Calculator'!$C$25)-$C81)^2+(1500*ABS(SIN(2*PI()*MOD(Calculator!$B$34/Calculator!$F$22,1)))*IF(MOD(Calculator!$B$34/Calculator!$F$22,1)&lt;0.5,-1,1))^2)/SQRT(((50*POWER(80,POWER(COS(PI()*MOD(Calculator!$B$34/Calculator!$F$22,1)),2))+MIN(500,MAX(30,100*EXP(-0.3*'VSWR Calculator'!$C$24)*(1+3*ABS(MOD('VSWR Calculator'!$C$23/Calculator!$F$22/2,1)-0.5))))/'VSWR Calculator'!$C$25)+$C81)^2+(1500*ABS(SIN(2*PI()*MOD(Calculator!$B$34/Calculator!$F$22,1)))*IF(MOD(Calculator!$B$34/Calculator!$F$22,1)&lt;0.5,-1,1))^2))/(1-SQRT(((50*POWER(80,POWER(COS(PI()*MOD(Calculator!$B$34/Calculator!$F$22,1)),2))+MIN(500,MAX(30,100*EXP(-0.3*'VSWR Calculator'!$C$24)*(1+3*ABS(MOD('VSWR Calculator'!$C$23/Calculator!$F$22/2,1)-0.5))))/'VSWR Calculator'!$C$25)-$C81)^2+(1500*ABS(SIN(2*PI()*MOD(Calculator!$B$34/Calculator!$F$22,1)))*IF(MOD(Calculator!$B$34/Calculator!$F$22,1)&lt;0.5,-1,1))^2)/SQRT(((50*POWER(80,POWER(COS(PI()*MOD(Calculator!$B$34/Calculator!$F$22,1)),2))+MIN(500,MAX(30,100*EXP(-0.3*'VSWR Calculator'!$C$24)*(1+3*ABS(MOD('VSWR Calculator'!$C$23/Calculator!$F$22/2,1)-0.5))))/'VSWR Calculator'!$C$25)+$C81)^2+(1500*ABS(SIN(2*PI()*MOD(Calculator!$B$34/Calculator!$F$22,1)))*IF(MOD(Calculator!$B$34/Calculator!$F$22,1)&lt;0.5,-1,1))^2)),2))</f>
        <v>—</v>
      </c>
      <c r="GO81" s="253" t="n">
        <f aca="false">IFERROR(ROUND((IF(ISNUMBER(GD81),GD81,0)+IF(ISNUMBER(GE81),GE81,0)+IF(ISNUMBER(GF81),GF81,0)+IF(ISNUMBER(GG81),GG81,0)+IF(ISNUMBER(GH81),GH81,0)+IF(ISNUMBER(GI81),GI81,0)+IF(ISNUMBER(GJ81),GJ81,0)+IF(ISNUMBER(GK81),GK81,0)+IF(ISNUMBER(GL81),GL81,0)+IF(ISNUMBER(GM81),GM81,0)+IF(ISNUMBER(GN81),GN81,0))/(IF(ISNUMBER(GD81),1,0)+IF(ISNUMBER(GE81),1,0)+IF(ISNUMBER(GF81),1,0)+IF(ISNUMBER(GG81),1,0)+IF(ISNUMBER(GH81),1,0)+IF(ISNUMBER(GI81),1,0)+IF(ISNUMBER(GJ81),1,0)+IF(ISNUMBER(GK81),1,0)+IF(ISNUMBER(GL81),1,0)+IF(ISNUMBER(GM81),1,0)+IF(ISNUMBER(GN81),1,0)),4),"")</f>
        <v>15.2</v>
      </c>
      <c r="GP81" s="253" t="str">
        <f aca="false">IF(OR(Calculator!$E$12&lt;&gt;"YES",Calculator!$B$35&lt;Calculator!$G$12),"—",ROUND((1+SQRT(((50*POWER(80,POWER(COS(PI()*MOD(Calculator!$B$35/Calculator!$F$12,1)),2))+MIN(500,MAX(30,100*EXP(-0.3*'VSWR Calculator'!$C$24)*(1+3*ABS(MOD('VSWR Calculator'!$C$23/Calculator!$F$12/2,1)-0.5))))/'VSWR Calculator'!$C$25)-$C81)^2+(1500*ABS(SIN(2*PI()*MOD(Calculator!$B$35/Calculator!$F$12,1)))*IF(MOD(Calculator!$B$35/Calculator!$F$12,1)&lt;0.5,-1,1))^2)/SQRT(((50*POWER(80,POWER(COS(PI()*MOD(Calculator!$B$35/Calculator!$F$12,1)),2))+MIN(500,MAX(30,100*EXP(-0.3*'VSWR Calculator'!$C$24)*(1+3*ABS(MOD('VSWR Calculator'!$C$23/Calculator!$F$12/2,1)-0.5))))/'VSWR Calculator'!$C$25)+$C81)^2+(1500*ABS(SIN(2*PI()*MOD(Calculator!$B$35/Calculator!$F$12,1)))*IF(MOD(Calculator!$B$35/Calculator!$F$12,1)&lt;0.5,-1,1))^2))/(1-SQRT(((50*POWER(80,POWER(COS(PI()*MOD(Calculator!$B$35/Calculator!$F$12,1)),2))+MIN(500,MAX(30,100*EXP(-0.3*'VSWR Calculator'!$C$24)*(1+3*ABS(MOD('VSWR Calculator'!$C$23/Calculator!$F$12/2,1)-0.5))))/'VSWR Calculator'!$C$25)-$C81)^2+(1500*ABS(SIN(2*PI()*MOD(Calculator!$B$35/Calculator!$F$12,1)))*IF(MOD(Calculator!$B$35/Calculator!$F$12,1)&lt;0.5,-1,1))^2)/SQRT(((50*POWER(80,POWER(COS(PI()*MOD(Calculator!$B$35/Calculator!$F$12,1)),2))+MIN(500,MAX(30,100*EXP(-0.3*'VSWR Calculator'!$C$24)*(1+3*ABS(MOD('VSWR Calculator'!$C$23/Calculator!$F$12/2,1)-0.5))))/'VSWR Calculator'!$C$25)+$C81)^2+(1500*ABS(SIN(2*PI()*MOD(Calculator!$B$35/Calculator!$F$12,1)))*IF(MOD(Calculator!$B$35/Calculator!$F$12,1)&lt;0.5,-1,1))^2)),2))</f>
        <v>—</v>
      </c>
      <c r="GQ81" s="253" t="str">
        <f aca="false">IF(OR(Calculator!$E$13&lt;&gt;"YES",Calculator!$B$35&lt;Calculator!$G$13),"—",ROUND((1+SQRT(((50*POWER(80,POWER(COS(PI()*MOD(Calculator!$B$35/Calculator!$F$13,1)),2))+MIN(500,MAX(30,100*EXP(-0.3*'VSWR Calculator'!$C$24)*(1+3*ABS(MOD('VSWR Calculator'!$C$23/Calculator!$F$13/2,1)-0.5))))/'VSWR Calculator'!$C$25)-$C81)^2+(1500*ABS(SIN(2*PI()*MOD(Calculator!$B$35/Calculator!$F$13,1)))*IF(MOD(Calculator!$B$35/Calculator!$F$13,1)&lt;0.5,-1,1))^2)/SQRT(((50*POWER(80,POWER(COS(PI()*MOD(Calculator!$B$35/Calculator!$F$13,1)),2))+MIN(500,MAX(30,100*EXP(-0.3*'VSWR Calculator'!$C$24)*(1+3*ABS(MOD('VSWR Calculator'!$C$23/Calculator!$F$13/2,1)-0.5))))/'VSWR Calculator'!$C$25)+$C81)^2+(1500*ABS(SIN(2*PI()*MOD(Calculator!$B$35/Calculator!$F$13,1)))*IF(MOD(Calculator!$B$35/Calculator!$F$13,1)&lt;0.5,-1,1))^2))/(1-SQRT(((50*POWER(80,POWER(COS(PI()*MOD(Calculator!$B$35/Calculator!$F$13,1)),2))+MIN(500,MAX(30,100*EXP(-0.3*'VSWR Calculator'!$C$24)*(1+3*ABS(MOD('VSWR Calculator'!$C$23/Calculator!$F$13/2,1)-0.5))))/'VSWR Calculator'!$C$25)-$C81)^2+(1500*ABS(SIN(2*PI()*MOD(Calculator!$B$35/Calculator!$F$13,1)))*IF(MOD(Calculator!$B$35/Calculator!$F$13,1)&lt;0.5,-1,1))^2)/SQRT(((50*POWER(80,POWER(COS(PI()*MOD(Calculator!$B$35/Calculator!$F$13,1)),2))+MIN(500,MAX(30,100*EXP(-0.3*'VSWR Calculator'!$C$24)*(1+3*ABS(MOD('VSWR Calculator'!$C$23/Calculator!$F$13/2,1)-0.5))))/'VSWR Calculator'!$C$25)+$C81)^2+(1500*ABS(SIN(2*PI()*MOD(Calculator!$B$35/Calculator!$F$13,1)))*IF(MOD(Calculator!$B$35/Calculator!$F$13,1)&lt;0.5,-1,1))^2)),2))</f>
        <v>—</v>
      </c>
      <c r="GR81" s="253" t="str">
        <f aca="false">IF(OR(Calculator!$E$14&lt;&gt;"YES",Calculator!$B$35&lt;Calculator!$G$14),"—",ROUND((1+SQRT(((50*POWER(80,POWER(COS(PI()*MOD(Calculator!$B$35/Calculator!$F$14,1)),2))+MIN(500,MAX(30,100*EXP(-0.3*'VSWR Calculator'!$C$24)*(1+3*ABS(MOD('VSWR Calculator'!$C$23/Calculator!$F$14/2,1)-0.5))))/'VSWR Calculator'!$C$25)-$C81)^2+(1500*ABS(SIN(2*PI()*MOD(Calculator!$B$35/Calculator!$F$14,1)))*IF(MOD(Calculator!$B$35/Calculator!$F$14,1)&lt;0.5,-1,1))^2)/SQRT(((50*POWER(80,POWER(COS(PI()*MOD(Calculator!$B$35/Calculator!$F$14,1)),2))+MIN(500,MAX(30,100*EXP(-0.3*'VSWR Calculator'!$C$24)*(1+3*ABS(MOD('VSWR Calculator'!$C$23/Calculator!$F$14/2,1)-0.5))))/'VSWR Calculator'!$C$25)+$C81)^2+(1500*ABS(SIN(2*PI()*MOD(Calculator!$B$35/Calculator!$F$14,1)))*IF(MOD(Calculator!$B$35/Calculator!$F$14,1)&lt;0.5,-1,1))^2))/(1-SQRT(((50*POWER(80,POWER(COS(PI()*MOD(Calculator!$B$35/Calculator!$F$14,1)),2))+MIN(500,MAX(30,100*EXP(-0.3*'VSWR Calculator'!$C$24)*(1+3*ABS(MOD('VSWR Calculator'!$C$23/Calculator!$F$14/2,1)-0.5))))/'VSWR Calculator'!$C$25)-$C81)^2+(1500*ABS(SIN(2*PI()*MOD(Calculator!$B$35/Calculator!$F$14,1)))*IF(MOD(Calculator!$B$35/Calculator!$F$14,1)&lt;0.5,-1,1))^2)/SQRT(((50*POWER(80,POWER(COS(PI()*MOD(Calculator!$B$35/Calculator!$F$14,1)),2))+MIN(500,MAX(30,100*EXP(-0.3*'VSWR Calculator'!$C$24)*(1+3*ABS(MOD('VSWR Calculator'!$C$23/Calculator!$F$14/2,1)-0.5))))/'VSWR Calculator'!$C$25)+$C81)^2+(1500*ABS(SIN(2*PI()*MOD(Calculator!$B$35/Calculator!$F$14,1)))*IF(MOD(Calculator!$B$35/Calculator!$F$14,1)&lt;0.5,-1,1))^2)),2))</f>
        <v>—</v>
      </c>
      <c r="GS81" s="253" t="n">
        <f aca="false">IF(OR(Calculator!$E$15&lt;&gt;"YES",Calculator!$B$35&lt;Calculator!$G$15),"—",ROUND((1+SQRT(((50*POWER(80,POWER(COS(PI()*MOD(Calculator!$B$35/Calculator!$F$15,1)),2))+MIN(500,MAX(30,100*EXP(-0.3*'VSWR Calculator'!$C$24)*(1+3*ABS(MOD('VSWR Calculator'!$C$23/Calculator!$F$15/2,1)-0.5))))/'VSWR Calculator'!$C$25)-$C81)^2+(1500*ABS(SIN(2*PI()*MOD(Calculator!$B$35/Calculator!$F$15,1)))*IF(MOD(Calculator!$B$35/Calculator!$F$15,1)&lt;0.5,-1,1))^2)/SQRT(((50*POWER(80,POWER(COS(PI()*MOD(Calculator!$B$35/Calculator!$F$15,1)),2))+MIN(500,MAX(30,100*EXP(-0.3*'VSWR Calculator'!$C$24)*(1+3*ABS(MOD('VSWR Calculator'!$C$23/Calculator!$F$15/2,1)-0.5))))/'VSWR Calculator'!$C$25)+$C81)^2+(1500*ABS(SIN(2*PI()*MOD(Calculator!$B$35/Calculator!$F$15,1)))*IF(MOD(Calculator!$B$35/Calculator!$F$15,1)&lt;0.5,-1,1))^2))/(1-SQRT(((50*POWER(80,POWER(COS(PI()*MOD(Calculator!$B$35/Calculator!$F$15,1)),2))+MIN(500,MAX(30,100*EXP(-0.3*'VSWR Calculator'!$C$24)*(1+3*ABS(MOD('VSWR Calculator'!$C$23/Calculator!$F$15/2,1)-0.5))))/'VSWR Calculator'!$C$25)-$C81)^2+(1500*ABS(SIN(2*PI()*MOD(Calculator!$B$35/Calculator!$F$15,1)))*IF(MOD(Calculator!$B$35/Calculator!$F$15,1)&lt;0.5,-1,1))^2)/SQRT(((50*POWER(80,POWER(COS(PI()*MOD(Calculator!$B$35/Calculator!$F$15,1)),2))+MIN(500,MAX(30,100*EXP(-0.3*'VSWR Calculator'!$C$24)*(1+3*ABS(MOD('VSWR Calculator'!$C$23/Calculator!$F$15/2,1)-0.5))))/'VSWR Calculator'!$C$25)+$C81)^2+(1500*ABS(SIN(2*PI()*MOD(Calculator!$B$35/Calculator!$F$15,1)))*IF(MOD(Calculator!$B$35/Calculator!$F$15,1)&lt;0.5,-1,1))^2)),2))</f>
        <v>2.28</v>
      </c>
      <c r="GT81" s="253" t="str">
        <f aca="false">IF(OR(Calculator!$E$16&lt;&gt;"YES",Calculator!$B$35&lt;Calculator!$G$16),"—",ROUND((1+SQRT(((50*POWER(80,POWER(COS(PI()*MOD(Calculator!$B$35/Calculator!$F$16,1)),2))+MIN(500,MAX(30,100*EXP(-0.3*'VSWR Calculator'!$C$24)*(1+3*ABS(MOD('VSWR Calculator'!$C$23/Calculator!$F$16/2,1)-0.5))))/'VSWR Calculator'!$C$25)-$C81)^2+(1500*ABS(SIN(2*PI()*MOD(Calculator!$B$35/Calculator!$F$16,1)))*IF(MOD(Calculator!$B$35/Calculator!$F$16,1)&lt;0.5,-1,1))^2)/SQRT(((50*POWER(80,POWER(COS(PI()*MOD(Calculator!$B$35/Calculator!$F$16,1)),2))+MIN(500,MAX(30,100*EXP(-0.3*'VSWR Calculator'!$C$24)*(1+3*ABS(MOD('VSWR Calculator'!$C$23/Calculator!$F$16/2,1)-0.5))))/'VSWR Calculator'!$C$25)+$C81)^2+(1500*ABS(SIN(2*PI()*MOD(Calculator!$B$35/Calculator!$F$16,1)))*IF(MOD(Calculator!$B$35/Calculator!$F$16,1)&lt;0.5,-1,1))^2))/(1-SQRT(((50*POWER(80,POWER(COS(PI()*MOD(Calculator!$B$35/Calculator!$F$16,1)),2))+MIN(500,MAX(30,100*EXP(-0.3*'VSWR Calculator'!$C$24)*(1+3*ABS(MOD('VSWR Calculator'!$C$23/Calculator!$F$16/2,1)-0.5))))/'VSWR Calculator'!$C$25)-$C81)^2+(1500*ABS(SIN(2*PI()*MOD(Calculator!$B$35/Calculator!$F$16,1)))*IF(MOD(Calculator!$B$35/Calculator!$F$16,1)&lt;0.5,-1,1))^2)/SQRT(((50*POWER(80,POWER(COS(PI()*MOD(Calculator!$B$35/Calculator!$F$16,1)),2))+MIN(500,MAX(30,100*EXP(-0.3*'VSWR Calculator'!$C$24)*(1+3*ABS(MOD('VSWR Calculator'!$C$23/Calculator!$F$16/2,1)-0.5))))/'VSWR Calculator'!$C$25)+$C81)^2+(1500*ABS(SIN(2*PI()*MOD(Calculator!$B$35/Calculator!$F$16,1)))*IF(MOD(Calculator!$B$35/Calculator!$F$16,1)&lt;0.5,-1,1))^2)),2))</f>
        <v>—</v>
      </c>
      <c r="GU81" s="253" t="n">
        <f aca="false">IF(OR(Calculator!$E$17&lt;&gt;"YES",Calculator!$B$35&lt;Calculator!$G$17),"—",ROUND((1+SQRT(((50*POWER(80,POWER(COS(PI()*MOD(Calculator!$B$35/Calculator!$F$17,1)),2))+MIN(500,MAX(30,100*EXP(-0.3*'VSWR Calculator'!$C$24)*(1+3*ABS(MOD('VSWR Calculator'!$C$23/Calculator!$F$17/2,1)-0.5))))/'VSWR Calculator'!$C$25)-$C81)^2+(1500*ABS(SIN(2*PI()*MOD(Calculator!$B$35/Calculator!$F$17,1)))*IF(MOD(Calculator!$B$35/Calculator!$F$17,1)&lt;0.5,-1,1))^2)/SQRT(((50*POWER(80,POWER(COS(PI()*MOD(Calculator!$B$35/Calculator!$F$17,1)),2))+MIN(500,MAX(30,100*EXP(-0.3*'VSWR Calculator'!$C$24)*(1+3*ABS(MOD('VSWR Calculator'!$C$23/Calculator!$F$17/2,1)-0.5))))/'VSWR Calculator'!$C$25)+$C81)^2+(1500*ABS(SIN(2*PI()*MOD(Calculator!$B$35/Calculator!$F$17,1)))*IF(MOD(Calculator!$B$35/Calculator!$F$17,1)&lt;0.5,-1,1))^2))/(1-SQRT(((50*POWER(80,POWER(COS(PI()*MOD(Calculator!$B$35/Calculator!$F$17,1)),2))+MIN(500,MAX(30,100*EXP(-0.3*'VSWR Calculator'!$C$24)*(1+3*ABS(MOD('VSWR Calculator'!$C$23/Calculator!$F$17/2,1)-0.5))))/'VSWR Calculator'!$C$25)-$C81)^2+(1500*ABS(SIN(2*PI()*MOD(Calculator!$B$35/Calculator!$F$17,1)))*IF(MOD(Calculator!$B$35/Calculator!$F$17,1)&lt;0.5,-1,1))^2)/SQRT(((50*POWER(80,POWER(COS(PI()*MOD(Calculator!$B$35/Calculator!$F$17,1)),2))+MIN(500,MAX(30,100*EXP(-0.3*'VSWR Calculator'!$C$24)*(1+3*ABS(MOD('VSWR Calculator'!$C$23/Calculator!$F$17/2,1)-0.5))))/'VSWR Calculator'!$C$25)+$C81)^2+(1500*ABS(SIN(2*PI()*MOD(Calculator!$B$35/Calculator!$F$17,1)))*IF(MOD(Calculator!$B$35/Calculator!$F$17,1)&lt;0.5,-1,1))^2)),2))</f>
        <v>17.87</v>
      </c>
      <c r="GV81" s="253" t="str">
        <f aca="false">IF(OR(Calculator!$E$18&lt;&gt;"YES",Calculator!$B$35&lt;Calculator!$G$18),"—",ROUND((1+SQRT(((50*POWER(80,POWER(COS(PI()*MOD(Calculator!$B$35/Calculator!$F$18,1)),2))+MIN(500,MAX(30,100*EXP(-0.3*'VSWR Calculator'!$C$24)*(1+3*ABS(MOD('VSWR Calculator'!$C$23/Calculator!$F$18/2,1)-0.5))))/'VSWR Calculator'!$C$25)-$C81)^2+(1500*ABS(SIN(2*PI()*MOD(Calculator!$B$35/Calculator!$F$18,1)))*IF(MOD(Calculator!$B$35/Calculator!$F$18,1)&lt;0.5,-1,1))^2)/SQRT(((50*POWER(80,POWER(COS(PI()*MOD(Calculator!$B$35/Calculator!$F$18,1)),2))+MIN(500,MAX(30,100*EXP(-0.3*'VSWR Calculator'!$C$24)*(1+3*ABS(MOD('VSWR Calculator'!$C$23/Calculator!$F$18/2,1)-0.5))))/'VSWR Calculator'!$C$25)+$C81)^2+(1500*ABS(SIN(2*PI()*MOD(Calculator!$B$35/Calculator!$F$18,1)))*IF(MOD(Calculator!$B$35/Calculator!$F$18,1)&lt;0.5,-1,1))^2))/(1-SQRT(((50*POWER(80,POWER(COS(PI()*MOD(Calculator!$B$35/Calculator!$F$18,1)),2))+MIN(500,MAX(30,100*EXP(-0.3*'VSWR Calculator'!$C$24)*(1+3*ABS(MOD('VSWR Calculator'!$C$23/Calculator!$F$18/2,1)-0.5))))/'VSWR Calculator'!$C$25)-$C81)^2+(1500*ABS(SIN(2*PI()*MOD(Calculator!$B$35/Calculator!$F$18,1)))*IF(MOD(Calculator!$B$35/Calculator!$F$18,1)&lt;0.5,-1,1))^2)/SQRT(((50*POWER(80,POWER(COS(PI()*MOD(Calculator!$B$35/Calculator!$F$18,1)),2))+MIN(500,MAX(30,100*EXP(-0.3*'VSWR Calculator'!$C$24)*(1+3*ABS(MOD('VSWR Calculator'!$C$23/Calculator!$F$18/2,1)-0.5))))/'VSWR Calculator'!$C$25)+$C81)^2+(1500*ABS(SIN(2*PI()*MOD(Calculator!$B$35/Calculator!$F$18,1)))*IF(MOD(Calculator!$B$35/Calculator!$F$18,1)&lt;0.5,-1,1))^2)),2))</f>
        <v>—</v>
      </c>
      <c r="GW81" s="253" t="str">
        <f aca="false">IF(OR(Calculator!$E$19&lt;&gt;"YES",Calculator!$B$35&lt;Calculator!$G$19),"—",ROUND((1+SQRT(((50*POWER(80,POWER(COS(PI()*MOD(Calculator!$B$35/Calculator!$F$19,1)),2))+MIN(500,MAX(30,100*EXP(-0.3*'VSWR Calculator'!$C$24)*(1+3*ABS(MOD('VSWR Calculator'!$C$23/Calculator!$F$19/2,1)-0.5))))/'VSWR Calculator'!$C$25)-$C81)^2+(1500*ABS(SIN(2*PI()*MOD(Calculator!$B$35/Calculator!$F$19,1)))*IF(MOD(Calculator!$B$35/Calculator!$F$19,1)&lt;0.5,-1,1))^2)/SQRT(((50*POWER(80,POWER(COS(PI()*MOD(Calculator!$B$35/Calculator!$F$19,1)),2))+MIN(500,MAX(30,100*EXP(-0.3*'VSWR Calculator'!$C$24)*(1+3*ABS(MOD('VSWR Calculator'!$C$23/Calculator!$F$19/2,1)-0.5))))/'VSWR Calculator'!$C$25)+$C81)^2+(1500*ABS(SIN(2*PI()*MOD(Calculator!$B$35/Calculator!$F$19,1)))*IF(MOD(Calculator!$B$35/Calculator!$F$19,1)&lt;0.5,-1,1))^2))/(1-SQRT(((50*POWER(80,POWER(COS(PI()*MOD(Calculator!$B$35/Calculator!$F$19,1)),2))+MIN(500,MAX(30,100*EXP(-0.3*'VSWR Calculator'!$C$24)*(1+3*ABS(MOD('VSWR Calculator'!$C$23/Calculator!$F$19/2,1)-0.5))))/'VSWR Calculator'!$C$25)-$C81)^2+(1500*ABS(SIN(2*PI()*MOD(Calculator!$B$35/Calculator!$F$19,1)))*IF(MOD(Calculator!$B$35/Calculator!$F$19,1)&lt;0.5,-1,1))^2)/SQRT(((50*POWER(80,POWER(COS(PI()*MOD(Calculator!$B$35/Calculator!$F$19,1)),2))+MIN(500,MAX(30,100*EXP(-0.3*'VSWR Calculator'!$C$24)*(1+3*ABS(MOD('VSWR Calculator'!$C$23/Calculator!$F$19/2,1)-0.5))))/'VSWR Calculator'!$C$25)+$C81)^2+(1500*ABS(SIN(2*PI()*MOD(Calculator!$B$35/Calculator!$F$19,1)))*IF(MOD(Calculator!$B$35/Calculator!$F$19,1)&lt;0.5,-1,1))^2)),2))</f>
        <v>—</v>
      </c>
      <c r="GX81" s="253" t="str">
        <f aca="false">IF(OR(Calculator!$E$20&lt;&gt;"YES",Calculator!$B$35&lt;Calculator!$G$20),"—",ROUND((1+SQRT(((50*POWER(80,POWER(COS(PI()*MOD(Calculator!$B$35/Calculator!$F$20,1)),2))+MIN(500,MAX(30,100*EXP(-0.3*'VSWR Calculator'!$C$24)*(1+3*ABS(MOD('VSWR Calculator'!$C$23/Calculator!$F$20/2,1)-0.5))))/'VSWR Calculator'!$C$25)-$C81)^2+(1500*ABS(SIN(2*PI()*MOD(Calculator!$B$35/Calculator!$F$20,1)))*IF(MOD(Calculator!$B$35/Calculator!$F$20,1)&lt;0.5,-1,1))^2)/SQRT(((50*POWER(80,POWER(COS(PI()*MOD(Calculator!$B$35/Calculator!$F$20,1)),2))+MIN(500,MAX(30,100*EXP(-0.3*'VSWR Calculator'!$C$24)*(1+3*ABS(MOD('VSWR Calculator'!$C$23/Calculator!$F$20/2,1)-0.5))))/'VSWR Calculator'!$C$25)+$C81)^2+(1500*ABS(SIN(2*PI()*MOD(Calculator!$B$35/Calculator!$F$20,1)))*IF(MOD(Calculator!$B$35/Calculator!$F$20,1)&lt;0.5,-1,1))^2))/(1-SQRT(((50*POWER(80,POWER(COS(PI()*MOD(Calculator!$B$35/Calculator!$F$20,1)),2))+MIN(500,MAX(30,100*EXP(-0.3*'VSWR Calculator'!$C$24)*(1+3*ABS(MOD('VSWR Calculator'!$C$23/Calculator!$F$20/2,1)-0.5))))/'VSWR Calculator'!$C$25)-$C81)^2+(1500*ABS(SIN(2*PI()*MOD(Calculator!$B$35/Calculator!$F$20,1)))*IF(MOD(Calculator!$B$35/Calculator!$F$20,1)&lt;0.5,-1,1))^2)/SQRT(((50*POWER(80,POWER(COS(PI()*MOD(Calculator!$B$35/Calculator!$F$20,1)),2))+MIN(500,MAX(30,100*EXP(-0.3*'VSWR Calculator'!$C$24)*(1+3*ABS(MOD('VSWR Calculator'!$C$23/Calculator!$F$20/2,1)-0.5))))/'VSWR Calculator'!$C$25)+$C81)^2+(1500*ABS(SIN(2*PI()*MOD(Calculator!$B$35/Calculator!$F$20,1)))*IF(MOD(Calculator!$B$35/Calculator!$F$20,1)&lt;0.5,-1,1))^2)),2))</f>
        <v>—</v>
      </c>
      <c r="GY81" s="253" t="str">
        <f aca="false">IF(OR(Calculator!$E$21&lt;&gt;"YES",Calculator!$B$35&lt;Calculator!$G$21),"—",ROUND((1+SQRT(((50*POWER(80,POWER(COS(PI()*MOD(Calculator!$B$35/Calculator!$F$21,1)),2))+MIN(500,MAX(30,100*EXP(-0.3*'VSWR Calculator'!$C$24)*(1+3*ABS(MOD('VSWR Calculator'!$C$23/Calculator!$F$21/2,1)-0.5))))/'VSWR Calculator'!$C$25)-$C81)^2+(1500*ABS(SIN(2*PI()*MOD(Calculator!$B$35/Calculator!$F$21,1)))*IF(MOD(Calculator!$B$35/Calculator!$F$21,1)&lt;0.5,-1,1))^2)/SQRT(((50*POWER(80,POWER(COS(PI()*MOD(Calculator!$B$35/Calculator!$F$21,1)),2))+MIN(500,MAX(30,100*EXP(-0.3*'VSWR Calculator'!$C$24)*(1+3*ABS(MOD('VSWR Calculator'!$C$23/Calculator!$F$21/2,1)-0.5))))/'VSWR Calculator'!$C$25)+$C81)^2+(1500*ABS(SIN(2*PI()*MOD(Calculator!$B$35/Calculator!$F$21,1)))*IF(MOD(Calculator!$B$35/Calculator!$F$21,1)&lt;0.5,-1,1))^2))/(1-SQRT(((50*POWER(80,POWER(COS(PI()*MOD(Calculator!$B$35/Calculator!$F$21,1)),2))+MIN(500,MAX(30,100*EXP(-0.3*'VSWR Calculator'!$C$24)*(1+3*ABS(MOD('VSWR Calculator'!$C$23/Calculator!$F$21/2,1)-0.5))))/'VSWR Calculator'!$C$25)-$C81)^2+(1500*ABS(SIN(2*PI()*MOD(Calculator!$B$35/Calculator!$F$21,1)))*IF(MOD(Calculator!$B$35/Calculator!$F$21,1)&lt;0.5,-1,1))^2)/SQRT(((50*POWER(80,POWER(COS(PI()*MOD(Calculator!$B$35/Calculator!$F$21,1)),2))+MIN(500,MAX(30,100*EXP(-0.3*'VSWR Calculator'!$C$24)*(1+3*ABS(MOD('VSWR Calculator'!$C$23/Calculator!$F$21/2,1)-0.5))))/'VSWR Calculator'!$C$25)+$C81)^2+(1500*ABS(SIN(2*PI()*MOD(Calculator!$B$35/Calculator!$F$21,1)))*IF(MOD(Calculator!$B$35/Calculator!$F$21,1)&lt;0.5,-1,1))^2)),2))</f>
        <v>—</v>
      </c>
      <c r="GZ81" s="253" t="str">
        <f aca="false">IF(OR(Calculator!$E$22&lt;&gt;"YES",Calculator!$B$35&lt;Calculator!$G$22),"—",ROUND((1+SQRT(((50*POWER(80,POWER(COS(PI()*MOD(Calculator!$B$35/Calculator!$F$22,1)),2))+MIN(500,MAX(30,100*EXP(-0.3*'VSWR Calculator'!$C$24)*(1+3*ABS(MOD('VSWR Calculator'!$C$23/Calculator!$F$22/2,1)-0.5))))/'VSWR Calculator'!$C$25)-$C81)^2+(1500*ABS(SIN(2*PI()*MOD(Calculator!$B$35/Calculator!$F$22,1)))*IF(MOD(Calculator!$B$35/Calculator!$F$22,1)&lt;0.5,-1,1))^2)/SQRT(((50*POWER(80,POWER(COS(PI()*MOD(Calculator!$B$35/Calculator!$F$22,1)),2))+MIN(500,MAX(30,100*EXP(-0.3*'VSWR Calculator'!$C$24)*(1+3*ABS(MOD('VSWR Calculator'!$C$23/Calculator!$F$22/2,1)-0.5))))/'VSWR Calculator'!$C$25)+$C81)^2+(1500*ABS(SIN(2*PI()*MOD(Calculator!$B$35/Calculator!$F$22,1)))*IF(MOD(Calculator!$B$35/Calculator!$F$22,1)&lt;0.5,-1,1))^2))/(1-SQRT(((50*POWER(80,POWER(COS(PI()*MOD(Calculator!$B$35/Calculator!$F$22,1)),2))+MIN(500,MAX(30,100*EXP(-0.3*'VSWR Calculator'!$C$24)*(1+3*ABS(MOD('VSWR Calculator'!$C$23/Calculator!$F$22/2,1)-0.5))))/'VSWR Calculator'!$C$25)-$C81)^2+(1500*ABS(SIN(2*PI()*MOD(Calculator!$B$35/Calculator!$F$22,1)))*IF(MOD(Calculator!$B$35/Calculator!$F$22,1)&lt;0.5,-1,1))^2)/SQRT(((50*POWER(80,POWER(COS(PI()*MOD(Calculator!$B$35/Calculator!$F$22,1)),2))+MIN(500,MAX(30,100*EXP(-0.3*'VSWR Calculator'!$C$24)*(1+3*ABS(MOD('VSWR Calculator'!$C$23/Calculator!$F$22/2,1)-0.5))))/'VSWR Calculator'!$C$25)+$C81)^2+(1500*ABS(SIN(2*PI()*MOD(Calculator!$B$35/Calculator!$F$22,1)))*IF(MOD(Calculator!$B$35/Calculator!$F$22,1)&lt;0.5,-1,1))^2)),2))</f>
        <v>—</v>
      </c>
      <c r="HA81" s="253" t="n">
        <f aca="false">IFERROR(ROUND((IF(ISNUMBER(GP81),GP81,0)+IF(ISNUMBER(GQ81),GQ81,0)+IF(ISNUMBER(GR81),GR81,0)+IF(ISNUMBER(GS81),GS81,0)+IF(ISNUMBER(GT81),GT81,0)+IF(ISNUMBER(GU81),GU81,0)+IF(ISNUMBER(GV81),GV81,0)+IF(ISNUMBER(GW81),GW81,0)+IF(ISNUMBER(GX81),GX81,0)+IF(ISNUMBER(GY81),GY81,0)+IF(ISNUMBER(GZ81),GZ81,0))/(IF(ISNUMBER(GP81),1,0)+IF(ISNUMBER(GQ81),1,0)+IF(ISNUMBER(GR81),1,0)+IF(ISNUMBER(GS81),1,0)+IF(ISNUMBER(GT81),1,0)+IF(ISNUMBER(GU81),1,0)+IF(ISNUMBER(GV81),1,0)+IF(ISNUMBER(GW81),1,0)+IF(ISNUMBER(GX81),1,0)+IF(ISNUMBER(GY81),1,0)+IF(ISNUMBER(GZ81),1,0)),4),"")</f>
        <v>10.075</v>
      </c>
      <c r="HB81" s="253" t="str">
        <f aca="false">IF(OR(Calculator!$E$12&lt;&gt;"YES",Calculator!$B$36&lt;Calculator!$G$12),"—",ROUND((1+SQRT(((50*POWER(80,POWER(COS(PI()*MOD(Calculator!$B$36/Calculator!$F$12,1)),2))+MIN(500,MAX(30,100*EXP(-0.3*'VSWR Calculator'!$C$24)*(1+3*ABS(MOD('VSWR Calculator'!$C$23/Calculator!$F$12/2,1)-0.5))))/'VSWR Calculator'!$C$25)-$C81)^2+(1500*ABS(SIN(2*PI()*MOD(Calculator!$B$36/Calculator!$F$12,1)))*IF(MOD(Calculator!$B$36/Calculator!$F$12,1)&lt;0.5,-1,1))^2)/SQRT(((50*POWER(80,POWER(COS(PI()*MOD(Calculator!$B$36/Calculator!$F$12,1)),2))+MIN(500,MAX(30,100*EXP(-0.3*'VSWR Calculator'!$C$24)*(1+3*ABS(MOD('VSWR Calculator'!$C$23/Calculator!$F$12/2,1)-0.5))))/'VSWR Calculator'!$C$25)+$C81)^2+(1500*ABS(SIN(2*PI()*MOD(Calculator!$B$36/Calculator!$F$12,1)))*IF(MOD(Calculator!$B$36/Calculator!$F$12,1)&lt;0.5,-1,1))^2))/(1-SQRT(((50*POWER(80,POWER(COS(PI()*MOD(Calculator!$B$36/Calculator!$F$12,1)),2))+MIN(500,MAX(30,100*EXP(-0.3*'VSWR Calculator'!$C$24)*(1+3*ABS(MOD('VSWR Calculator'!$C$23/Calculator!$F$12/2,1)-0.5))))/'VSWR Calculator'!$C$25)-$C81)^2+(1500*ABS(SIN(2*PI()*MOD(Calculator!$B$36/Calculator!$F$12,1)))*IF(MOD(Calculator!$B$36/Calculator!$F$12,1)&lt;0.5,-1,1))^2)/SQRT(((50*POWER(80,POWER(COS(PI()*MOD(Calculator!$B$36/Calculator!$F$12,1)),2))+MIN(500,MAX(30,100*EXP(-0.3*'VSWR Calculator'!$C$24)*(1+3*ABS(MOD('VSWR Calculator'!$C$23/Calculator!$F$12/2,1)-0.5))))/'VSWR Calculator'!$C$25)+$C81)^2+(1500*ABS(SIN(2*PI()*MOD(Calculator!$B$36/Calculator!$F$12,1)))*IF(MOD(Calculator!$B$36/Calculator!$F$12,1)&lt;0.5,-1,1))^2)),2))</f>
        <v>—</v>
      </c>
      <c r="HC81" s="253" t="str">
        <f aca="false">IF(OR(Calculator!$E$13&lt;&gt;"YES",Calculator!$B$36&lt;Calculator!$G$13),"—",ROUND((1+SQRT(((50*POWER(80,POWER(COS(PI()*MOD(Calculator!$B$36/Calculator!$F$13,1)),2))+MIN(500,MAX(30,100*EXP(-0.3*'VSWR Calculator'!$C$24)*(1+3*ABS(MOD('VSWR Calculator'!$C$23/Calculator!$F$13/2,1)-0.5))))/'VSWR Calculator'!$C$25)-$C81)^2+(1500*ABS(SIN(2*PI()*MOD(Calculator!$B$36/Calculator!$F$13,1)))*IF(MOD(Calculator!$B$36/Calculator!$F$13,1)&lt;0.5,-1,1))^2)/SQRT(((50*POWER(80,POWER(COS(PI()*MOD(Calculator!$B$36/Calculator!$F$13,1)),2))+MIN(500,MAX(30,100*EXP(-0.3*'VSWR Calculator'!$C$24)*(1+3*ABS(MOD('VSWR Calculator'!$C$23/Calculator!$F$13/2,1)-0.5))))/'VSWR Calculator'!$C$25)+$C81)^2+(1500*ABS(SIN(2*PI()*MOD(Calculator!$B$36/Calculator!$F$13,1)))*IF(MOD(Calculator!$B$36/Calculator!$F$13,1)&lt;0.5,-1,1))^2))/(1-SQRT(((50*POWER(80,POWER(COS(PI()*MOD(Calculator!$B$36/Calculator!$F$13,1)),2))+MIN(500,MAX(30,100*EXP(-0.3*'VSWR Calculator'!$C$24)*(1+3*ABS(MOD('VSWR Calculator'!$C$23/Calculator!$F$13/2,1)-0.5))))/'VSWR Calculator'!$C$25)-$C81)^2+(1500*ABS(SIN(2*PI()*MOD(Calculator!$B$36/Calculator!$F$13,1)))*IF(MOD(Calculator!$B$36/Calculator!$F$13,1)&lt;0.5,-1,1))^2)/SQRT(((50*POWER(80,POWER(COS(PI()*MOD(Calculator!$B$36/Calculator!$F$13,1)),2))+MIN(500,MAX(30,100*EXP(-0.3*'VSWR Calculator'!$C$24)*(1+3*ABS(MOD('VSWR Calculator'!$C$23/Calculator!$F$13/2,1)-0.5))))/'VSWR Calculator'!$C$25)+$C81)^2+(1500*ABS(SIN(2*PI()*MOD(Calculator!$B$36/Calculator!$F$13,1)))*IF(MOD(Calculator!$B$36/Calculator!$F$13,1)&lt;0.5,-1,1))^2)),2))</f>
        <v>—</v>
      </c>
      <c r="HD81" s="253" t="str">
        <f aca="false">IF(OR(Calculator!$E$14&lt;&gt;"YES",Calculator!$B$36&lt;Calculator!$G$14),"—",ROUND((1+SQRT(((50*POWER(80,POWER(COS(PI()*MOD(Calculator!$B$36/Calculator!$F$14,1)),2))+MIN(500,MAX(30,100*EXP(-0.3*'VSWR Calculator'!$C$24)*(1+3*ABS(MOD('VSWR Calculator'!$C$23/Calculator!$F$14/2,1)-0.5))))/'VSWR Calculator'!$C$25)-$C81)^2+(1500*ABS(SIN(2*PI()*MOD(Calculator!$B$36/Calculator!$F$14,1)))*IF(MOD(Calculator!$B$36/Calculator!$F$14,1)&lt;0.5,-1,1))^2)/SQRT(((50*POWER(80,POWER(COS(PI()*MOD(Calculator!$B$36/Calculator!$F$14,1)),2))+MIN(500,MAX(30,100*EXP(-0.3*'VSWR Calculator'!$C$24)*(1+3*ABS(MOD('VSWR Calculator'!$C$23/Calculator!$F$14/2,1)-0.5))))/'VSWR Calculator'!$C$25)+$C81)^2+(1500*ABS(SIN(2*PI()*MOD(Calculator!$B$36/Calculator!$F$14,1)))*IF(MOD(Calculator!$B$36/Calculator!$F$14,1)&lt;0.5,-1,1))^2))/(1-SQRT(((50*POWER(80,POWER(COS(PI()*MOD(Calculator!$B$36/Calculator!$F$14,1)),2))+MIN(500,MAX(30,100*EXP(-0.3*'VSWR Calculator'!$C$24)*(1+3*ABS(MOD('VSWR Calculator'!$C$23/Calculator!$F$14/2,1)-0.5))))/'VSWR Calculator'!$C$25)-$C81)^2+(1500*ABS(SIN(2*PI()*MOD(Calculator!$B$36/Calculator!$F$14,1)))*IF(MOD(Calculator!$B$36/Calculator!$F$14,1)&lt;0.5,-1,1))^2)/SQRT(((50*POWER(80,POWER(COS(PI()*MOD(Calculator!$B$36/Calculator!$F$14,1)),2))+MIN(500,MAX(30,100*EXP(-0.3*'VSWR Calculator'!$C$24)*(1+3*ABS(MOD('VSWR Calculator'!$C$23/Calculator!$F$14/2,1)-0.5))))/'VSWR Calculator'!$C$25)+$C81)^2+(1500*ABS(SIN(2*PI()*MOD(Calculator!$B$36/Calculator!$F$14,1)))*IF(MOD(Calculator!$B$36/Calculator!$F$14,1)&lt;0.5,-1,1))^2)),2))</f>
        <v>—</v>
      </c>
      <c r="HE81" s="253" t="n">
        <f aca="false">IF(OR(Calculator!$E$15&lt;&gt;"YES",Calculator!$B$36&lt;Calculator!$G$15),"—",ROUND((1+SQRT(((50*POWER(80,POWER(COS(PI()*MOD(Calculator!$B$36/Calculator!$F$15,1)),2))+MIN(500,MAX(30,100*EXP(-0.3*'VSWR Calculator'!$C$24)*(1+3*ABS(MOD('VSWR Calculator'!$C$23/Calculator!$F$15/2,1)-0.5))))/'VSWR Calculator'!$C$25)-$C81)^2+(1500*ABS(SIN(2*PI()*MOD(Calculator!$B$36/Calculator!$F$15,1)))*IF(MOD(Calculator!$B$36/Calculator!$F$15,1)&lt;0.5,-1,1))^2)/SQRT(((50*POWER(80,POWER(COS(PI()*MOD(Calculator!$B$36/Calculator!$F$15,1)),2))+MIN(500,MAX(30,100*EXP(-0.3*'VSWR Calculator'!$C$24)*(1+3*ABS(MOD('VSWR Calculator'!$C$23/Calculator!$F$15/2,1)-0.5))))/'VSWR Calculator'!$C$25)+$C81)^2+(1500*ABS(SIN(2*PI()*MOD(Calculator!$B$36/Calculator!$F$15,1)))*IF(MOD(Calculator!$B$36/Calculator!$F$15,1)&lt;0.5,-1,1))^2))/(1-SQRT(((50*POWER(80,POWER(COS(PI()*MOD(Calculator!$B$36/Calculator!$F$15,1)),2))+MIN(500,MAX(30,100*EXP(-0.3*'VSWR Calculator'!$C$24)*(1+3*ABS(MOD('VSWR Calculator'!$C$23/Calculator!$F$15/2,1)-0.5))))/'VSWR Calculator'!$C$25)-$C81)^2+(1500*ABS(SIN(2*PI()*MOD(Calculator!$B$36/Calculator!$F$15,1)))*IF(MOD(Calculator!$B$36/Calculator!$F$15,1)&lt;0.5,-1,1))^2)/SQRT(((50*POWER(80,POWER(COS(PI()*MOD(Calculator!$B$36/Calculator!$F$15,1)),2))+MIN(500,MAX(30,100*EXP(-0.3*'VSWR Calculator'!$C$24)*(1+3*ABS(MOD('VSWR Calculator'!$C$23/Calculator!$F$15/2,1)-0.5))))/'VSWR Calculator'!$C$25)+$C81)^2+(1500*ABS(SIN(2*PI()*MOD(Calculator!$B$36/Calculator!$F$15,1)))*IF(MOD(Calculator!$B$36/Calculator!$F$15,1)&lt;0.5,-1,1))^2)),2))</f>
        <v>14.93</v>
      </c>
      <c r="HF81" s="253" t="str">
        <f aca="false">IF(OR(Calculator!$E$16&lt;&gt;"YES",Calculator!$B$36&lt;Calculator!$G$16),"—",ROUND((1+SQRT(((50*POWER(80,POWER(COS(PI()*MOD(Calculator!$B$36/Calculator!$F$16,1)),2))+MIN(500,MAX(30,100*EXP(-0.3*'VSWR Calculator'!$C$24)*(1+3*ABS(MOD('VSWR Calculator'!$C$23/Calculator!$F$16/2,1)-0.5))))/'VSWR Calculator'!$C$25)-$C81)^2+(1500*ABS(SIN(2*PI()*MOD(Calculator!$B$36/Calculator!$F$16,1)))*IF(MOD(Calculator!$B$36/Calculator!$F$16,1)&lt;0.5,-1,1))^2)/SQRT(((50*POWER(80,POWER(COS(PI()*MOD(Calculator!$B$36/Calculator!$F$16,1)),2))+MIN(500,MAX(30,100*EXP(-0.3*'VSWR Calculator'!$C$24)*(1+3*ABS(MOD('VSWR Calculator'!$C$23/Calculator!$F$16/2,1)-0.5))))/'VSWR Calculator'!$C$25)+$C81)^2+(1500*ABS(SIN(2*PI()*MOD(Calculator!$B$36/Calculator!$F$16,1)))*IF(MOD(Calculator!$B$36/Calculator!$F$16,1)&lt;0.5,-1,1))^2))/(1-SQRT(((50*POWER(80,POWER(COS(PI()*MOD(Calculator!$B$36/Calculator!$F$16,1)),2))+MIN(500,MAX(30,100*EXP(-0.3*'VSWR Calculator'!$C$24)*(1+3*ABS(MOD('VSWR Calculator'!$C$23/Calculator!$F$16/2,1)-0.5))))/'VSWR Calculator'!$C$25)-$C81)^2+(1500*ABS(SIN(2*PI()*MOD(Calculator!$B$36/Calculator!$F$16,1)))*IF(MOD(Calculator!$B$36/Calculator!$F$16,1)&lt;0.5,-1,1))^2)/SQRT(((50*POWER(80,POWER(COS(PI()*MOD(Calculator!$B$36/Calculator!$F$16,1)),2))+MIN(500,MAX(30,100*EXP(-0.3*'VSWR Calculator'!$C$24)*(1+3*ABS(MOD('VSWR Calculator'!$C$23/Calculator!$F$16/2,1)-0.5))))/'VSWR Calculator'!$C$25)+$C81)^2+(1500*ABS(SIN(2*PI()*MOD(Calculator!$B$36/Calculator!$F$16,1)))*IF(MOD(Calculator!$B$36/Calculator!$F$16,1)&lt;0.5,-1,1))^2)),2))</f>
        <v>—</v>
      </c>
      <c r="HG81" s="253" t="n">
        <f aca="false">IF(OR(Calculator!$E$17&lt;&gt;"YES",Calculator!$B$36&lt;Calculator!$G$17),"—",ROUND((1+SQRT(((50*POWER(80,POWER(COS(PI()*MOD(Calculator!$B$36/Calculator!$F$17,1)),2))+MIN(500,MAX(30,100*EXP(-0.3*'VSWR Calculator'!$C$24)*(1+3*ABS(MOD('VSWR Calculator'!$C$23/Calculator!$F$17/2,1)-0.5))))/'VSWR Calculator'!$C$25)-$C81)^2+(1500*ABS(SIN(2*PI()*MOD(Calculator!$B$36/Calculator!$F$17,1)))*IF(MOD(Calculator!$B$36/Calculator!$F$17,1)&lt;0.5,-1,1))^2)/SQRT(((50*POWER(80,POWER(COS(PI()*MOD(Calculator!$B$36/Calculator!$F$17,1)),2))+MIN(500,MAX(30,100*EXP(-0.3*'VSWR Calculator'!$C$24)*(1+3*ABS(MOD('VSWR Calculator'!$C$23/Calculator!$F$17/2,1)-0.5))))/'VSWR Calculator'!$C$25)+$C81)^2+(1500*ABS(SIN(2*PI()*MOD(Calculator!$B$36/Calculator!$F$17,1)))*IF(MOD(Calculator!$B$36/Calculator!$F$17,1)&lt;0.5,-1,1))^2))/(1-SQRT(((50*POWER(80,POWER(COS(PI()*MOD(Calculator!$B$36/Calculator!$F$17,1)),2))+MIN(500,MAX(30,100*EXP(-0.3*'VSWR Calculator'!$C$24)*(1+3*ABS(MOD('VSWR Calculator'!$C$23/Calculator!$F$17/2,1)-0.5))))/'VSWR Calculator'!$C$25)-$C81)^2+(1500*ABS(SIN(2*PI()*MOD(Calculator!$B$36/Calculator!$F$17,1)))*IF(MOD(Calculator!$B$36/Calculator!$F$17,1)&lt;0.5,-1,1))^2)/SQRT(((50*POWER(80,POWER(COS(PI()*MOD(Calculator!$B$36/Calculator!$F$17,1)),2))+MIN(500,MAX(30,100*EXP(-0.3*'VSWR Calculator'!$C$24)*(1+3*ABS(MOD('VSWR Calculator'!$C$23/Calculator!$F$17/2,1)-0.5))))/'VSWR Calculator'!$C$25)+$C81)^2+(1500*ABS(SIN(2*PI()*MOD(Calculator!$B$36/Calculator!$F$17,1)))*IF(MOD(Calculator!$B$36/Calculator!$F$17,1)&lt;0.5,-1,1))^2)),2))</f>
        <v>18.44</v>
      </c>
      <c r="HH81" s="253" t="str">
        <f aca="false">IF(OR(Calculator!$E$18&lt;&gt;"YES",Calculator!$B$36&lt;Calculator!$G$18),"—",ROUND((1+SQRT(((50*POWER(80,POWER(COS(PI()*MOD(Calculator!$B$36/Calculator!$F$18,1)),2))+MIN(500,MAX(30,100*EXP(-0.3*'VSWR Calculator'!$C$24)*(1+3*ABS(MOD('VSWR Calculator'!$C$23/Calculator!$F$18/2,1)-0.5))))/'VSWR Calculator'!$C$25)-$C81)^2+(1500*ABS(SIN(2*PI()*MOD(Calculator!$B$36/Calculator!$F$18,1)))*IF(MOD(Calculator!$B$36/Calculator!$F$18,1)&lt;0.5,-1,1))^2)/SQRT(((50*POWER(80,POWER(COS(PI()*MOD(Calculator!$B$36/Calculator!$F$18,1)),2))+MIN(500,MAX(30,100*EXP(-0.3*'VSWR Calculator'!$C$24)*(1+3*ABS(MOD('VSWR Calculator'!$C$23/Calculator!$F$18/2,1)-0.5))))/'VSWR Calculator'!$C$25)+$C81)^2+(1500*ABS(SIN(2*PI()*MOD(Calculator!$B$36/Calculator!$F$18,1)))*IF(MOD(Calculator!$B$36/Calculator!$F$18,1)&lt;0.5,-1,1))^2))/(1-SQRT(((50*POWER(80,POWER(COS(PI()*MOD(Calculator!$B$36/Calculator!$F$18,1)),2))+MIN(500,MAX(30,100*EXP(-0.3*'VSWR Calculator'!$C$24)*(1+3*ABS(MOD('VSWR Calculator'!$C$23/Calculator!$F$18/2,1)-0.5))))/'VSWR Calculator'!$C$25)-$C81)^2+(1500*ABS(SIN(2*PI()*MOD(Calculator!$B$36/Calculator!$F$18,1)))*IF(MOD(Calculator!$B$36/Calculator!$F$18,1)&lt;0.5,-1,1))^2)/SQRT(((50*POWER(80,POWER(COS(PI()*MOD(Calculator!$B$36/Calculator!$F$18,1)),2))+MIN(500,MAX(30,100*EXP(-0.3*'VSWR Calculator'!$C$24)*(1+3*ABS(MOD('VSWR Calculator'!$C$23/Calculator!$F$18/2,1)-0.5))))/'VSWR Calculator'!$C$25)+$C81)^2+(1500*ABS(SIN(2*PI()*MOD(Calculator!$B$36/Calculator!$F$18,1)))*IF(MOD(Calculator!$B$36/Calculator!$F$18,1)&lt;0.5,-1,1))^2)),2))</f>
        <v>—</v>
      </c>
      <c r="HI81" s="253" t="str">
        <f aca="false">IF(OR(Calculator!$E$19&lt;&gt;"YES",Calculator!$B$36&lt;Calculator!$G$19),"—",ROUND((1+SQRT(((50*POWER(80,POWER(COS(PI()*MOD(Calculator!$B$36/Calculator!$F$19,1)),2))+MIN(500,MAX(30,100*EXP(-0.3*'VSWR Calculator'!$C$24)*(1+3*ABS(MOD('VSWR Calculator'!$C$23/Calculator!$F$19/2,1)-0.5))))/'VSWR Calculator'!$C$25)-$C81)^2+(1500*ABS(SIN(2*PI()*MOD(Calculator!$B$36/Calculator!$F$19,1)))*IF(MOD(Calculator!$B$36/Calculator!$F$19,1)&lt;0.5,-1,1))^2)/SQRT(((50*POWER(80,POWER(COS(PI()*MOD(Calculator!$B$36/Calculator!$F$19,1)),2))+MIN(500,MAX(30,100*EXP(-0.3*'VSWR Calculator'!$C$24)*(1+3*ABS(MOD('VSWR Calculator'!$C$23/Calculator!$F$19/2,1)-0.5))))/'VSWR Calculator'!$C$25)+$C81)^2+(1500*ABS(SIN(2*PI()*MOD(Calculator!$B$36/Calculator!$F$19,1)))*IF(MOD(Calculator!$B$36/Calculator!$F$19,1)&lt;0.5,-1,1))^2))/(1-SQRT(((50*POWER(80,POWER(COS(PI()*MOD(Calculator!$B$36/Calculator!$F$19,1)),2))+MIN(500,MAX(30,100*EXP(-0.3*'VSWR Calculator'!$C$24)*(1+3*ABS(MOD('VSWR Calculator'!$C$23/Calculator!$F$19/2,1)-0.5))))/'VSWR Calculator'!$C$25)-$C81)^2+(1500*ABS(SIN(2*PI()*MOD(Calculator!$B$36/Calculator!$F$19,1)))*IF(MOD(Calculator!$B$36/Calculator!$F$19,1)&lt;0.5,-1,1))^2)/SQRT(((50*POWER(80,POWER(COS(PI()*MOD(Calculator!$B$36/Calculator!$F$19,1)),2))+MIN(500,MAX(30,100*EXP(-0.3*'VSWR Calculator'!$C$24)*(1+3*ABS(MOD('VSWR Calculator'!$C$23/Calculator!$F$19/2,1)-0.5))))/'VSWR Calculator'!$C$25)+$C81)^2+(1500*ABS(SIN(2*PI()*MOD(Calculator!$B$36/Calculator!$F$19,1)))*IF(MOD(Calculator!$B$36/Calculator!$F$19,1)&lt;0.5,-1,1))^2)),2))</f>
        <v>—</v>
      </c>
      <c r="HJ81" s="253" t="str">
        <f aca="false">IF(OR(Calculator!$E$20&lt;&gt;"YES",Calculator!$B$36&lt;Calculator!$G$20),"—",ROUND((1+SQRT(((50*POWER(80,POWER(COS(PI()*MOD(Calculator!$B$36/Calculator!$F$20,1)),2))+MIN(500,MAX(30,100*EXP(-0.3*'VSWR Calculator'!$C$24)*(1+3*ABS(MOD('VSWR Calculator'!$C$23/Calculator!$F$20/2,1)-0.5))))/'VSWR Calculator'!$C$25)-$C81)^2+(1500*ABS(SIN(2*PI()*MOD(Calculator!$B$36/Calculator!$F$20,1)))*IF(MOD(Calculator!$B$36/Calculator!$F$20,1)&lt;0.5,-1,1))^2)/SQRT(((50*POWER(80,POWER(COS(PI()*MOD(Calculator!$B$36/Calculator!$F$20,1)),2))+MIN(500,MAX(30,100*EXP(-0.3*'VSWR Calculator'!$C$24)*(1+3*ABS(MOD('VSWR Calculator'!$C$23/Calculator!$F$20/2,1)-0.5))))/'VSWR Calculator'!$C$25)+$C81)^2+(1500*ABS(SIN(2*PI()*MOD(Calculator!$B$36/Calculator!$F$20,1)))*IF(MOD(Calculator!$B$36/Calculator!$F$20,1)&lt;0.5,-1,1))^2))/(1-SQRT(((50*POWER(80,POWER(COS(PI()*MOD(Calculator!$B$36/Calculator!$F$20,1)),2))+MIN(500,MAX(30,100*EXP(-0.3*'VSWR Calculator'!$C$24)*(1+3*ABS(MOD('VSWR Calculator'!$C$23/Calculator!$F$20/2,1)-0.5))))/'VSWR Calculator'!$C$25)-$C81)^2+(1500*ABS(SIN(2*PI()*MOD(Calculator!$B$36/Calculator!$F$20,1)))*IF(MOD(Calculator!$B$36/Calculator!$F$20,1)&lt;0.5,-1,1))^2)/SQRT(((50*POWER(80,POWER(COS(PI()*MOD(Calculator!$B$36/Calculator!$F$20,1)),2))+MIN(500,MAX(30,100*EXP(-0.3*'VSWR Calculator'!$C$24)*(1+3*ABS(MOD('VSWR Calculator'!$C$23/Calculator!$F$20/2,1)-0.5))))/'VSWR Calculator'!$C$25)+$C81)^2+(1500*ABS(SIN(2*PI()*MOD(Calculator!$B$36/Calculator!$F$20,1)))*IF(MOD(Calculator!$B$36/Calculator!$F$20,1)&lt;0.5,-1,1))^2)),2))</f>
        <v>—</v>
      </c>
      <c r="HK81" s="253" t="str">
        <f aca="false">IF(OR(Calculator!$E$21&lt;&gt;"YES",Calculator!$B$36&lt;Calculator!$G$21),"—",ROUND((1+SQRT(((50*POWER(80,POWER(COS(PI()*MOD(Calculator!$B$36/Calculator!$F$21,1)),2))+MIN(500,MAX(30,100*EXP(-0.3*'VSWR Calculator'!$C$24)*(1+3*ABS(MOD('VSWR Calculator'!$C$23/Calculator!$F$21/2,1)-0.5))))/'VSWR Calculator'!$C$25)-$C81)^2+(1500*ABS(SIN(2*PI()*MOD(Calculator!$B$36/Calculator!$F$21,1)))*IF(MOD(Calculator!$B$36/Calculator!$F$21,1)&lt;0.5,-1,1))^2)/SQRT(((50*POWER(80,POWER(COS(PI()*MOD(Calculator!$B$36/Calculator!$F$21,1)),2))+MIN(500,MAX(30,100*EXP(-0.3*'VSWR Calculator'!$C$24)*(1+3*ABS(MOD('VSWR Calculator'!$C$23/Calculator!$F$21/2,1)-0.5))))/'VSWR Calculator'!$C$25)+$C81)^2+(1500*ABS(SIN(2*PI()*MOD(Calculator!$B$36/Calculator!$F$21,1)))*IF(MOD(Calculator!$B$36/Calculator!$F$21,1)&lt;0.5,-1,1))^2))/(1-SQRT(((50*POWER(80,POWER(COS(PI()*MOD(Calculator!$B$36/Calculator!$F$21,1)),2))+MIN(500,MAX(30,100*EXP(-0.3*'VSWR Calculator'!$C$24)*(1+3*ABS(MOD('VSWR Calculator'!$C$23/Calculator!$F$21/2,1)-0.5))))/'VSWR Calculator'!$C$25)-$C81)^2+(1500*ABS(SIN(2*PI()*MOD(Calculator!$B$36/Calculator!$F$21,1)))*IF(MOD(Calculator!$B$36/Calculator!$F$21,1)&lt;0.5,-1,1))^2)/SQRT(((50*POWER(80,POWER(COS(PI()*MOD(Calculator!$B$36/Calculator!$F$21,1)),2))+MIN(500,MAX(30,100*EXP(-0.3*'VSWR Calculator'!$C$24)*(1+3*ABS(MOD('VSWR Calculator'!$C$23/Calculator!$F$21/2,1)-0.5))))/'VSWR Calculator'!$C$25)+$C81)^2+(1500*ABS(SIN(2*PI()*MOD(Calculator!$B$36/Calculator!$F$21,1)))*IF(MOD(Calculator!$B$36/Calculator!$F$21,1)&lt;0.5,-1,1))^2)),2))</f>
        <v>—</v>
      </c>
      <c r="HL81" s="253" t="str">
        <f aca="false">IF(OR(Calculator!$E$22&lt;&gt;"YES",Calculator!$B$36&lt;Calculator!$G$22),"—",ROUND((1+SQRT(((50*POWER(80,POWER(COS(PI()*MOD(Calculator!$B$36/Calculator!$F$22,1)),2))+MIN(500,MAX(30,100*EXP(-0.3*'VSWR Calculator'!$C$24)*(1+3*ABS(MOD('VSWR Calculator'!$C$23/Calculator!$F$22/2,1)-0.5))))/'VSWR Calculator'!$C$25)-$C81)^2+(1500*ABS(SIN(2*PI()*MOD(Calculator!$B$36/Calculator!$F$22,1)))*IF(MOD(Calculator!$B$36/Calculator!$F$22,1)&lt;0.5,-1,1))^2)/SQRT(((50*POWER(80,POWER(COS(PI()*MOD(Calculator!$B$36/Calculator!$F$22,1)),2))+MIN(500,MAX(30,100*EXP(-0.3*'VSWR Calculator'!$C$24)*(1+3*ABS(MOD('VSWR Calculator'!$C$23/Calculator!$F$22/2,1)-0.5))))/'VSWR Calculator'!$C$25)+$C81)^2+(1500*ABS(SIN(2*PI()*MOD(Calculator!$B$36/Calculator!$F$22,1)))*IF(MOD(Calculator!$B$36/Calculator!$F$22,1)&lt;0.5,-1,1))^2))/(1-SQRT(((50*POWER(80,POWER(COS(PI()*MOD(Calculator!$B$36/Calculator!$F$22,1)),2))+MIN(500,MAX(30,100*EXP(-0.3*'VSWR Calculator'!$C$24)*(1+3*ABS(MOD('VSWR Calculator'!$C$23/Calculator!$F$22/2,1)-0.5))))/'VSWR Calculator'!$C$25)-$C81)^2+(1500*ABS(SIN(2*PI()*MOD(Calculator!$B$36/Calculator!$F$22,1)))*IF(MOD(Calculator!$B$36/Calculator!$F$22,1)&lt;0.5,-1,1))^2)/SQRT(((50*POWER(80,POWER(COS(PI()*MOD(Calculator!$B$36/Calculator!$F$22,1)),2))+MIN(500,MAX(30,100*EXP(-0.3*'VSWR Calculator'!$C$24)*(1+3*ABS(MOD('VSWR Calculator'!$C$23/Calculator!$F$22/2,1)-0.5))))/'VSWR Calculator'!$C$25)+$C81)^2+(1500*ABS(SIN(2*PI()*MOD(Calculator!$B$36/Calculator!$F$22,1)))*IF(MOD(Calculator!$B$36/Calculator!$F$22,1)&lt;0.5,-1,1))^2)),2))</f>
        <v>—</v>
      </c>
      <c r="HM81" s="253" t="n">
        <f aca="false">IFERROR(ROUND((IF(ISNUMBER(HB81),HB81,0)+IF(ISNUMBER(HC81),HC81,0)+IF(ISNUMBER(HD81),HD81,0)+IF(ISNUMBER(HE81),HE81,0)+IF(ISNUMBER(HF81),HF81,0)+IF(ISNUMBER(HG81),HG81,0)+IF(ISNUMBER(HH81),HH81,0)+IF(ISNUMBER(HI81),HI81,0)+IF(ISNUMBER(HJ81),HJ81,0)+IF(ISNUMBER(HK81),HK81,0)+IF(ISNUMBER(HL81),HL81,0))/(IF(ISNUMBER(HB81),1,0)+IF(ISNUMBER(HC81),1,0)+IF(ISNUMBER(HD81),1,0)+IF(ISNUMBER(HE81),1,0)+IF(ISNUMBER(HF81),1,0)+IF(ISNUMBER(HG81),1,0)+IF(ISNUMBER(HH81),1,0)+IF(ISNUMBER(HI81),1,0)+IF(ISNUMBER(HJ81),1,0)+IF(ISNUMBER(HK81),1,0)+IF(ISNUMBER(HL81),1,0)),4),"")</f>
        <v>16.685</v>
      </c>
      <c r="HN81" s="253" t="str">
        <f aca="false">IF(OR(Calculator!$E$12&lt;&gt;"YES",Calculator!$B$37&lt;Calculator!$G$12),"—",ROUND((1+SQRT(((50*POWER(80,POWER(COS(PI()*MOD(Calculator!$B$37/Calculator!$F$12,1)),2))+MIN(500,MAX(30,100*EXP(-0.3*'VSWR Calculator'!$C$24)*(1+3*ABS(MOD('VSWR Calculator'!$C$23/Calculator!$F$12/2,1)-0.5))))/'VSWR Calculator'!$C$25)-$C81)^2+(1500*ABS(SIN(2*PI()*MOD(Calculator!$B$37/Calculator!$F$12,1)))*IF(MOD(Calculator!$B$37/Calculator!$F$12,1)&lt;0.5,-1,1))^2)/SQRT(((50*POWER(80,POWER(COS(PI()*MOD(Calculator!$B$37/Calculator!$F$12,1)),2))+MIN(500,MAX(30,100*EXP(-0.3*'VSWR Calculator'!$C$24)*(1+3*ABS(MOD('VSWR Calculator'!$C$23/Calculator!$F$12/2,1)-0.5))))/'VSWR Calculator'!$C$25)+$C81)^2+(1500*ABS(SIN(2*PI()*MOD(Calculator!$B$37/Calculator!$F$12,1)))*IF(MOD(Calculator!$B$37/Calculator!$F$12,1)&lt;0.5,-1,1))^2))/(1-SQRT(((50*POWER(80,POWER(COS(PI()*MOD(Calculator!$B$37/Calculator!$F$12,1)),2))+MIN(500,MAX(30,100*EXP(-0.3*'VSWR Calculator'!$C$24)*(1+3*ABS(MOD('VSWR Calculator'!$C$23/Calculator!$F$12/2,1)-0.5))))/'VSWR Calculator'!$C$25)-$C81)^2+(1500*ABS(SIN(2*PI()*MOD(Calculator!$B$37/Calculator!$F$12,1)))*IF(MOD(Calculator!$B$37/Calculator!$F$12,1)&lt;0.5,-1,1))^2)/SQRT(((50*POWER(80,POWER(COS(PI()*MOD(Calculator!$B$37/Calculator!$F$12,1)),2))+MIN(500,MAX(30,100*EXP(-0.3*'VSWR Calculator'!$C$24)*(1+3*ABS(MOD('VSWR Calculator'!$C$23/Calculator!$F$12/2,1)-0.5))))/'VSWR Calculator'!$C$25)+$C81)^2+(1500*ABS(SIN(2*PI()*MOD(Calculator!$B$37/Calculator!$F$12,1)))*IF(MOD(Calculator!$B$37/Calculator!$F$12,1)&lt;0.5,-1,1))^2)),2))</f>
        <v>—</v>
      </c>
      <c r="HO81" s="253" t="str">
        <f aca="false">IF(OR(Calculator!$E$13&lt;&gt;"YES",Calculator!$B$37&lt;Calculator!$G$13),"—",ROUND((1+SQRT(((50*POWER(80,POWER(COS(PI()*MOD(Calculator!$B$37/Calculator!$F$13,1)),2))+MIN(500,MAX(30,100*EXP(-0.3*'VSWR Calculator'!$C$24)*(1+3*ABS(MOD('VSWR Calculator'!$C$23/Calculator!$F$13/2,1)-0.5))))/'VSWR Calculator'!$C$25)-$C81)^2+(1500*ABS(SIN(2*PI()*MOD(Calculator!$B$37/Calculator!$F$13,1)))*IF(MOD(Calculator!$B$37/Calculator!$F$13,1)&lt;0.5,-1,1))^2)/SQRT(((50*POWER(80,POWER(COS(PI()*MOD(Calculator!$B$37/Calculator!$F$13,1)),2))+MIN(500,MAX(30,100*EXP(-0.3*'VSWR Calculator'!$C$24)*(1+3*ABS(MOD('VSWR Calculator'!$C$23/Calculator!$F$13/2,1)-0.5))))/'VSWR Calculator'!$C$25)+$C81)^2+(1500*ABS(SIN(2*PI()*MOD(Calculator!$B$37/Calculator!$F$13,1)))*IF(MOD(Calculator!$B$37/Calculator!$F$13,1)&lt;0.5,-1,1))^2))/(1-SQRT(((50*POWER(80,POWER(COS(PI()*MOD(Calculator!$B$37/Calculator!$F$13,1)),2))+MIN(500,MAX(30,100*EXP(-0.3*'VSWR Calculator'!$C$24)*(1+3*ABS(MOD('VSWR Calculator'!$C$23/Calculator!$F$13/2,1)-0.5))))/'VSWR Calculator'!$C$25)-$C81)^2+(1500*ABS(SIN(2*PI()*MOD(Calculator!$B$37/Calculator!$F$13,1)))*IF(MOD(Calculator!$B$37/Calculator!$F$13,1)&lt;0.5,-1,1))^2)/SQRT(((50*POWER(80,POWER(COS(PI()*MOD(Calculator!$B$37/Calculator!$F$13,1)),2))+MIN(500,MAX(30,100*EXP(-0.3*'VSWR Calculator'!$C$24)*(1+3*ABS(MOD('VSWR Calculator'!$C$23/Calculator!$F$13/2,1)-0.5))))/'VSWR Calculator'!$C$25)+$C81)^2+(1500*ABS(SIN(2*PI()*MOD(Calculator!$B$37/Calculator!$F$13,1)))*IF(MOD(Calculator!$B$37/Calculator!$F$13,1)&lt;0.5,-1,1))^2)),2))</f>
        <v>—</v>
      </c>
      <c r="HP81" s="253" t="str">
        <f aca="false">IF(OR(Calculator!$E$14&lt;&gt;"YES",Calculator!$B$37&lt;Calculator!$G$14),"—",ROUND((1+SQRT(((50*POWER(80,POWER(COS(PI()*MOD(Calculator!$B$37/Calculator!$F$14,1)),2))+MIN(500,MAX(30,100*EXP(-0.3*'VSWR Calculator'!$C$24)*(1+3*ABS(MOD('VSWR Calculator'!$C$23/Calculator!$F$14/2,1)-0.5))))/'VSWR Calculator'!$C$25)-$C81)^2+(1500*ABS(SIN(2*PI()*MOD(Calculator!$B$37/Calculator!$F$14,1)))*IF(MOD(Calculator!$B$37/Calculator!$F$14,1)&lt;0.5,-1,1))^2)/SQRT(((50*POWER(80,POWER(COS(PI()*MOD(Calculator!$B$37/Calculator!$F$14,1)),2))+MIN(500,MAX(30,100*EXP(-0.3*'VSWR Calculator'!$C$24)*(1+3*ABS(MOD('VSWR Calculator'!$C$23/Calculator!$F$14/2,1)-0.5))))/'VSWR Calculator'!$C$25)+$C81)^2+(1500*ABS(SIN(2*PI()*MOD(Calculator!$B$37/Calculator!$F$14,1)))*IF(MOD(Calculator!$B$37/Calculator!$F$14,1)&lt;0.5,-1,1))^2))/(1-SQRT(((50*POWER(80,POWER(COS(PI()*MOD(Calculator!$B$37/Calculator!$F$14,1)),2))+MIN(500,MAX(30,100*EXP(-0.3*'VSWR Calculator'!$C$24)*(1+3*ABS(MOD('VSWR Calculator'!$C$23/Calculator!$F$14/2,1)-0.5))))/'VSWR Calculator'!$C$25)-$C81)^2+(1500*ABS(SIN(2*PI()*MOD(Calculator!$B$37/Calculator!$F$14,1)))*IF(MOD(Calculator!$B$37/Calculator!$F$14,1)&lt;0.5,-1,1))^2)/SQRT(((50*POWER(80,POWER(COS(PI()*MOD(Calculator!$B$37/Calculator!$F$14,1)),2))+MIN(500,MAX(30,100*EXP(-0.3*'VSWR Calculator'!$C$24)*(1+3*ABS(MOD('VSWR Calculator'!$C$23/Calculator!$F$14/2,1)-0.5))))/'VSWR Calculator'!$C$25)+$C81)^2+(1500*ABS(SIN(2*PI()*MOD(Calculator!$B$37/Calculator!$F$14,1)))*IF(MOD(Calculator!$B$37/Calculator!$F$14,1)&lt;0.5,-1,1))^2)),2))</f>
        <v>—</v>
      </c>
      <c r="HQ81" s="253" t="n">
        <f aca="false">IF(OR(Calculator!$E$15&lt;&gt;"YES",Calculator!$B$37&lt;Calculator!$G$15),"—",ROUND((1+SQRT(((50*POWER(80,POWER(COS(PI()*MOD(Calculator!$B$37/Calculator!$F$15,1)),2))+MIN(500,MAX(30,100*EXP(-0.3*'VSWR Calculator'!$C$24)*(1+3*ABS(MOD('VSWR Calculator'!$C$23/Calculator!$F$15/2,1)-0.5))))/'VSWR Calculator'!$C$25)-$C81)^2+(1500*ABS(SIN(2*PI()*MOD(Calculator!$B$37/Calculator!$F$15,1)))*IF(MOD(Calculator!$B$37/Calculator!$F$15,1)&lt;0.5,-1,1))^2)/SQRT(((50*POWER(80,POWER(COS(PI()*MOD(Calculator!$B$37/Calculator!$F$15,1)),2))+MIN(500,MAX(30,100*EXP(-0.3*'VSWR Calculator'!$C$24)*(1+3*ABS(MOD('VSWR Calculator'!$C$23/Calculator!$F$15/2,1)-0.5))))/'VSWR Calculator'!$C$25)+$C81)^2+(1500*ABS(SIN(2*PI()*MOD(Calculator!$B$37/Calculator!$F$15,1)))*IF(MOD(Calculator!$B$37/Calculator!$F$15,1)&lt;0.5,-1,1))^2))/(1-SQRT(((50*POWER(80,POWER(COS(PI()*MOD(Calculator!$B$37/Calculator!$F$15,1)),2))+MIN(500,MAX(30,100*EXP(-0.3*'VSWR Calculator'!$C$24)*(1+3*ABS(MOD('VSWR Calculator'!$C$23/Calculator!$F$15/2,1)-0.5))))/'VSWR Calculator'!$C$25)-$C81)^2+(1500*ABS(SIN(2*PI()*MOD(Calculator!$B$37/Calculator!$F$15,1)))*IF(MOD(Calculator!$B$37/Calculator!$F$15,1)&lt;0.5,-1,1))^2)/SQRT(((50*POWER(80,POWER(COS(PI()*MOD(Calculator!$B$37/Calculator!$F$15,1)),2))+MIN(500,MAX(30,100*EXP(-0.3*'VSWR Calculator'!$C$24)*(1+3*ABS(MOD('VSWR Calculator'!$C$23/Calculator!$F$15/2,1)-0.5))))/'VSWR Calculator'!$C$25)+$C81)^2+(1500*ABS(SIN(2*PI()*MOD(Calculator!$B$37/Calculator!$F$15,1)))*IF(MOD(Calculator!$B$37/Calculator!$F$15,1)&lt;0.5,-1,1))^2)),2))</f>
        <v>2.33</v>
      </c>
      <c r="HR81" s="253" t="str">
        <f aca="false">IF(OR(Calculator!$E$16&lt;&gt;"YES",Calculator!$B$37&lt;Calculator!$G$16),"—",ROUND((1+SQRT(((50*POWER(80,POWER(COS(PI()*MOD(Calculator!$B$37/Calculator!$F$16,1)),2))+MIN(500,MAX(30,100*EXP(-0.3*'VSWR Calculator'!$C$24)*(1+3*ABS(MOD('VSWR Calculator'!$C$23/Calculator!$F$16/2,1)-0.5))))/'VSWR Calculator'!$C$25)-$C81)^2+(1500*ABS(SIN(2*PI()*MOD(Calculator!$B$37/Calculator!$F$16,1)))*IF(MOD(Calculator!$B$37/Calculator!$F$16,1)&lt;0.5,-1,1))^2)/SQRT(((50*POWER(80,POWER(COS(PI()*MOD(Calculator!$B$37/Calculator!$F$16,1)),2))+MIN(500,MAX(30,100*EXP(-0.3*'VSWR Calculator'!$C$24)*(1+3*ABS(MOD('VSWR Calculator'!$C$23/Calculator!$F$16/2,1)-0.5))))/'VSWR Calculator'!$C$25)+$C81)^2+(1500*ABS(SIN(2*PI()*MOD(Calculator!$B$37/Calculator!$F$16,1)))*IF(MOD(Calculator!$B$37/Calculator!$F$16,1)&lt;0.5,-1,1))^2))/(1-SQRT(((50*POWER(80,POWER(COS(PI()*MOD(Calculator!$B$37/Calculator!$F$16,1)),2))+MIN(500,MAX(30,100*EXP(-0.3*'VSWR Calculator'!$C$24)*(1+3*ABS(MOD('VSWR Calculator'!$C$23/Calculator!$F$16/2,1)-0.5))))/'VSWR Calculator'!$C$25)-$C81)^2+(1500*ABS(SIN(2*PI()*MOD(Calculator!$B$37/Calculator!$F$16,1)))*IF(MOD(Calculator!$B$37/Calculator!$F$16,1)&lt;0.5,-1,1))^2)/SQRT(((50*POWER(80,POWER(COS(PI()*MOD(Calculator!$B$37/Calculator!$F$16,1)),2))+MIN(500,MAX(30,100*EXP(-0.3*'VSWR Calculator'!$C$24)*(1+3*ABS(MOD('VSWR Calculator'!$C$23/Calculator!$F$16/2,1)-0.5))))/'VSWR Calculator'!$C$25)+$C81)^2+(1500*ABS(SIN(2*PI()*MOD(Calculator!$B$37/Calculator!$F$16,1)))*IF(MOD(Calculator!$B$37/Calculator!$F$16,1)&lt;0.5,-1,1))^2)),2))</f>
        <v>—</v>
      </c>
      <c r="HS81" s="253" t="n">
        <f aca="false">IF(OR(Calculator!$E$17&lt;&gt;"YES",Calculator!$B$37&lt;Calculator!$G$17),"—",ROUND((1+SQRT(((50*POWER(80,POWER(COS(PI()*MOD(Calculator!$B$37/Calculator!$F$17,1)),2))+MIN(500,MAX(30,100*EXP(-0.3*'VSWR Calculator'!$C$24)*(1+3*ABS(MOD('VSWR Calculator'!$C$23/Calculator!$F$17/2,1)-0.5))))/'VSWR Calculator'!$C$25)-$C81)^2+(1500*ABS(SIN(2*PI()*MOD(Calculator!$B$37/Calculator!$F$17,1)))*IF(MOD(Calculator!$B$37/Calculator!$F$17,1)&lt;0.5,-1,1))^2)/SQRT(((50*POWER(80,POWER(COS(PI()*MOD(Calculator!$B$37/Calculator!$F$17,1)),2))+MIN(500,MAX(30,100*EXP(-0.3*'VSWR Calculator'!$C$24)*(1+3*ABS(MOD('VSWR Calculator'!$C$23/Calculator!$F$17/2,1)-0.5))))/'VSWR Calculator'!$C$25)+$C81)^2+(1500*ABS(SIN(2*PI()*MOD(Calculator!$B$37/Calculator!$F$17,1)))*IF(MOD(Calculator!$B$37/Calculator!$F$17,1)&lt;0.5,-1,1))^2))/(1-SQRT(((50*POWER(80,POWER(COS(PI()*MOD(Calculator!$B$37/Calculator!$F$17,1)),2))+MIN(500,MAX(30,100*EXP(-0.3*'VSWR Calculator'!$C$24)*(1+3*ABS(MOD('VSWR Calculator'!$C$23/Calculator!$F$17/2,1)-0.5))))/'VSWR Calculator'!$C$25)-$C81)^2+(1500*ABS(SIN(2*PI()*MOD(Calculator!$B$37/Calculator!$F$17,1)))*IF(MOD(Calculator!$B$37/Calculator!$F$17,1)&lt;0.5,-1,1))^2)/SQRT(((50*POWER(80,POWER(COS(PI()*MOD(Calculator!$B$37/Calculator!$F$17,1)),2))+MIN(500,MAX(30,100*EXP(-0.3*'VSWR Calculator'!$C$24)*(1+3*ABS(MOD('VSWR Calculator'!$C$23/Calculator!$F$17/2,1)-0.5))))/'VSWR Calculator'!$C$25)+$C81)^2+(1500*ABS(SIN(2*PI()*MOD(Calculator!$B$37/Calculator!$F$17,1)))*IF(MOD(Calculator!$B$37/Calculator!$F$17,1)&lt;0.5,-1,1))^2)),2))</f>
        <v>13.57</v>
      </c>
      <c r="HT81" s="253" t="str">
        <f aca="false">IF(OR(Calculator!$E$18&lt;&gt;"YES",Calculator!$B$37&lt;Calculator!$G$18),"—",ROUND((1+SQRT(((50*POWER(80,POWER(COS(PI()*MOD(Calculator!$B$37/Calculator!$F$18,1)),2))+MIN(500,MAX(30,100*EXP(-0.3*'VSWR Calculator'!$C$24)*(1+3*ABS(MOD('VSWR Calculator'!$C$23/Calculator!$F$18/2,1)-0.5))))/'VSWR Calculator'!$C$25)-$C81)^2+(1500*ABS(SIN(2*PI()*MOD(Calculator!$B$37/Calculator!$F$18,1)))*IF(MOD(Calculator!$B$37/Calculator!$F$18,1)&lt;0.5,-1,1))^2)/SQRT(((50*POWER(80,POWER(COS(PI()*MOD(Calculator!$B$37/Calculator!$F$18,1)),2))+MIN(500,MAX(30,100*EXP(-0.3*'VSWR Calculator'!$C$24)*(1+3*ABS(MOD('VSWR Calculator'!$C$23/Calculator!$F$18/2,1)-0.5))))/'VSWR Calculator'!$C$25)+$C81)^2+(1500*ABS(SIN(2*PI()*MOD(Calculator!$B$37/Calculator!$F$18,1)))*IF(MOD(Calculator!$B$37/Calculator!$F$18,1)&lt;0.5,-1,1))^2))/(1-SQRT(((50*POWER(80,POWER(COS(PI()*MOD(Calculator!$B$37/Calculator!$F$18,1)),2))+MIN(500,MAX(30,100*EXP(-0.3*'VSWR Calculator'!$C$24)*(1+3*ABS(MOD('VSWR Calculator'!$C$23/Calculator!$F$18/2,1)-0.5))))/'VSWR Calculator'!$C$25)-$C81)^2+(1500*ABS(SIN(2*PI()*MOD(Calculator!$B$37/Calculator!$F$18,1)))*IF(MOD(Calculator!$B$37/Calculator!$F$18,1)&lt;0.5,-1,1))^2)/SQRT(((50*POWER(80,POWER(COS(PI()*MOD(Calculator!$B$37/Calculator!$F$18,1)),2))+MIN(500,MAX(30,100*EXP(-0.3*'VSWR Calculator'!$C$24)*(1+3*ABS(MOD('VSWR Calculator'!$C$23/Calculator!$F$18/2,1)-0.5))))/'VSWR Calculator'!$C$25)+$C81)^2+(1500*ABS(SIN(2*PI()*MOD(Calculator!$B$37/Calculator!$F$18,1)))*IF(MOD(Calculator!$B$37/Calculator!$F$18,1)&lt;0.5,-1,1))^2)),2))</f>
        <v>—</v>
      </c>
      <c r="HU81" s="253" t="str">
        <f aca="false">IF(OR(Calculator!$E$19&lt;&gt;"YES",Calculator!$B$37&lt;Calculator!$G$19),"—",ROUND((1+SQRT(((50*POWER(80,POWER(COS(PI()*MOD(Calculator!$B$37/Calculator!$F$19,1)),2))+MIN(500,MAX(30,100*EXP(-0.3*'VSWR Calculator'!$C$24)*(1+3*ABS(MOD('VSWR Calculator'!$C$23/Calculator!$F$19/2,1)-0.5))))/'VSWR Calculator'!$C$25)-$C81)^2+(1500*ABS(SIN(2*PI()*MOD(Calculator!$B$37/Calculator!$F$19,1)))*IF(MOD(Calculator!$B$37/Calculator!$F$19,1)&lt;0.5,-1,1))^2)/SQRT(((50*POWER(80,POWER(COS(PI()*MOD(Calculator!$B$37/Calculator!$F$19,1)),2))+MIN(500,MAX(30,100*EXP(-0.3*'VSWR Calculator'!$C$24)*(1+3*ABS(MOD('VSWR Calculator'!$C$23/Calculator!$F$19/2,1)-0.5))))/'VSWR Calculator'!$C$25)+$C81)^2+(1500*ABS(SIN(2*PI()*MOD(Calculator!$B$37/Calculator!$F$19,1)))*IF(MOD(Calculator!$B$37/Calculator!$F$19,1)&lt;0.5,-1,1))^2))/(1-SQRT(((50*POWER(80,POWER(COS(PI()*MOD(Calculator!$B$37/Calculator!$F$19,1)),2))+MIN(500,MAX(30,100*EXP(-0.3*'VSWR Calculator'!$C$24)*(1+3*ABS(MOD('VSWR Calculator'!$C$23/Calculator!$F$19/2,1)-0.5))))/'VSWR Calculator'!$C$25)-$C81)^2+(1500*ABS(SIN(2*PI()*MOD(Calculator!$B$37/Calculator!$F$19,1)))*IF(MOD(Calculator!$B$37/Calculator!$F$19,1)&lt;0.5,-1,1))^2)/SQRT(((50*POWER(80,POWER(COS(PI()*MOD(Calculator!$B$37/Calculator!$F$19,1)),2))+MIN(500,MAX(30,100*EXP(-0.3*'VSWR Calculator'!$C$24)*(1+3*ABS(MOD('VSWR Calculator'!$C$23/Calculator!$F$19/2,1)-0.5))))/'VSWR Calculator'!$C$25)+$C81)^2+(1500*ABS(SIN(2*PI()*MOD(Calculator!$B$37/Calculator!$F$19,1)))*IF(MOD(Calculator!$B$37/Calculator!$F$19,1)&lt;0.5,-1,1))^2)),2))</f>
        <v>—</v>
      </c>
      <c r="HV81" s="253" t="str">
        <f aca="false">IF(OR(Calculator!$E$20&lt;&gt;"YES",Calculator!$B$37&lt;Calculator!$G$20),"—",ROUND((1+SQRT(((50*POWER(80,POWER(COS(PI()*MOD(Calculator!$B$37/Calculator!$F$20,1)),2))+MIN(500,MAX(30,100*EXP(-0.3*'VSWR Calculator'!$C$24)*(1+3*ABS(MOD('VSWR Calculator'!$C$23/Calculator!$F$20/2,1)-0.5))))/'VSWR Calculator'!$C$25)-$C81)^2+(1500*ABS(SIN(2*PI()*MOD(Calculator!$B$37/Calculator!$F$20,1)))*IF(MOD(Calculator!$B$37/Calculator!$F$20,1)&lt;0.5,-1,1))^2)/SQRT(((50*POWER(80,POWER(COS(PI()*MOD(Calculator!$B$37/Calculator!$F$20,1)),2))+MIN(500,MAX(30,100*EXP(-0.3*'VSWR Calculator'!$C$24)*(1+3*ABS(MOD('VSWR Calculator'!$C$23/Calculator!$F$20/2,1)-0.5))))/'VSWR Calculator'!$C$25)+$C81)^2+(1500*ABS(SIN(2*PI()*MOD(Calculator!$B$37/Calculator!$F$20,1)))*IF(MOD(Calculator!$B$37/Calculator!$F$20,1)&lt;0.5,-1,1))^2))/(1-SQRT(((50*POWER(80,POWER(COS(PI()*MOD(Calculator!$B$37/Calculator!$F$20,1)),2))+MIN(500,MAX(30,100*EXP(-0.3*'VSWR Calculator'!$C$24)*(1+3*ABS(MOD('VSWR Calculator'!$C$23/Calculator!$F$20/2,1)-0.5))))/'VSWR Calculator'!$C$25)-$C81)^2+(1500*ABS(SIN(2*PI()*MOD(Calculator!$B$37/Calculator!$F$20,1)))*IF(MOD(Calculator!$B$37/Calculator!$F$20,1)&lt;0.5,-1,1))^2)/SQRT(((50*POWER(80,POWER(COS(PI()*MOD(Calculator!$B$37/Calculator!$F$20,1)),2))+MIN(500,MAX(30,100*EXP(-0.3*'VSWR Calculator'!$C$24)*(1+3*ABS(MOD('VSWR Calculator'!$C$23/Calculator!$F$20/2,1)-0.5))))/'VSWR Calculator'!$C$25)+$C81)^2+(1500*ABS(SIN(2*PI()*MOD(Calculator!$B$37/Calculator!$F$20,1)))*IF(MOD(Calculator!$B$37/Calculator!$F$20,1)&lt;0.5,-1,1))^2)),2))</f>
        <v>—</v>
      </c>
      <c r="HW81" s="253" t="str">
        <f aca="false">IF(OR(Calculator!$E$21&lt;&gt;"YES",Calculator!$B$37&lt;Calculator!$G$21),"—",ROUND((1+SQRT(((50*POWER(80,POWER(COS(PI()*MOD(Calculator!$B$37/Calculator!$F$21,1)),2))+MIN(500,MAX(30,100*EXP(-0.3*'VSWR Calculator'!$C$24)*(1+3*ABS(MOD('VSWR Calculator'!$C$23/Calculator!$F$21/2,1)-0.5))))/'VSWR Calculator'!$C$25)-$C81)^2+(1500*ABS(SIN(2*PI()*MOD(Calculator!$B$37/Calculator!$F$21,1)))*IF(MOD(Calculator!$B$37/Calculator!$F$21,1)&lt;0.5,-1,1))^2)/SQRT(((50*POWER(80,POWER(COS(PI()*MOD(Calculator!$B$37/Calculator!$F$21,1)),2))+MIN(500,MAX(30,100*EXP(-0.3*'VSWR Calculator'!$C$24)*(1+3*ABS(MOD('VSWR Calculator'!$C$23/Calculator!$F$21/2,1)-0.5))))/'VSWR Calculator'!$C$25)+$C81)^2+(1500*ABS(SIN(2*PI()*MOD(Calculator!$B$37/Calculator!$F$21,1)))*IF(MOD(Calculator!$B$37/Calculator!$F$21,1)&lt;0.5,-1,1))^2))/(1-SQRT(((50*POWER(80,POWER(COS(PI()*MOD(Calculator!$B$37/Calculator!$F$21,1)),2))+MIN(500,MAX(30,100*EXP(-0.3*'VSWR Calculator'!$C$24)*(1+3*ABS(MOD('VSWR Calculator'!$C$23/Calculator!$F$21/2,1)-0.5))))/'VSWR Calculator'!$C$25)-$C81)^2+(1500*ABS(SIN(2*PI()*MOD(Calculator!$B$37/Calculator!$F$21,1)))*IF(MOD(Calculator!$B$37/Calculator!$F$21,1)&lt;0.5,-1,1))^2)/SQRT(((50*POWER(80,POWER(COS(PI()*MOD(Calculator!$B$37/Calculator!$F$21,1)),2))+MIN(500,MAX(30,100*EXP(-0.3*'VSWR Calculator'!$C$24)*(1+3*ABS(MOD('VSWR Calculator'!$C$23/Calculator!$F$21/2,1)-0.5))))/'VSWR Calculator'!$C$25)+$C81)^2+(1500*ABS(SIN(2*PI()*MOD(Calculator!$B$37/Calculator!$F$21,1)))*IF(MOD(Calculator!$B$37/Calculator!$F$21,1)&lt;0.5,-1,1))^2)),2))</f>
        <v>—</v>
      </c>
      <c r="HX81" s="253" t="str">
        <f aca="false">IF(OR(Calculator!$E$22&lt;&gt;"YES",Calculator!$B$37&lt;Calculator!$G$22),"—",ROUND((1+SQRT(((50*POWER(80,POWER(COS(PI()*MOD(Calculator!$B$37/Calculator!$F$22,1)),2))+MIN(500,MAX(30,100*EXP(-0.3*'VSWR Calculator'!$C$24)*(1+3*ABS(MOD('VSWR Calculator'!$C$23/Calculator!$F$22/2,1)-0.5))))/'VSWR Calculator'!$C$25)-$C81)^2+(1500*ABS(SIN(2*PI()*MOD(Calculator!$B$37/Calculator!$F$22,1)))*IF(MOD(Calculator!$B$37/Calculator!$F$22,1)&lt;0.5,-1,1))^2)/SQRT(((50*POWER(80,POWER(COS(PI()*MOD(Calculator!$B$37/Calculator!$F$22,1)),2))+MIN(500,MAX(30,100*EXP(-0.3*'VSWR Calculator'!$C$24)*(1+3*ABS(MOD('VSWR Calculator'!$C$23/Calculator!$F$22/2,1)-0.5))))/'VSWR Calculator'!$C$25)+$C81)^2+(1500*ABS(SIN(2*PI()*MOD(Calculator!$B$37/Calculator!$F$22,1)))*IF(MOD(Calculator!$B$37/Calculator!$F$22,1)&lt;0.5,-1,1))^2))/(1-SQRT(((50*POWER(80,POWER(COS(PI()*MOD(Calculator!$B$37/Calculator!$F$22,1)),2))+MIN(500,MAX(30,100*EXP(-0.3*'VSWR Calculator'!$C$24)*(1+3*ABS(MOD('VSWR Calculator'!$C$23/Calculator!$F$22/2,1)-0.5))))/'VSWR Calculator'!$C$25)-$C81)^2+(1500*ABS(SIN(2*PI()*MOD(Calculator!$B$37/Calculator!$F$22,1)))*IF(MOD(Calculator!$B$37/Calculator!$F$22,1)&lt;0.5,-1,1))^2)/SQRT(((50*POWER(80,POWER(COS(PI()*MOD(Calculator!$B$37/Calculator!$F$22,1)),2))+MIN(500,MAX(30,100*EXP(-0.3*'VSWR Calculator'!$C$24)*(1+3*ABS(MOD('VSWR Calculator'!$C$23/Calculator!$F$22/2,1)-0.5))))/'VSWR Calculator'!$C$25)+$C81)^2+(1500*ABS(SIN(2*PI()*MOD(Calculator!$B$37/Calculator!$F$22,1)))*IF(MOD(Calculator!$B$37/Calculator!$F$22,1)&lt;0.5,-1,1))^2)),2))</f>
        <v>—</v>
      </c>
      <c r="HY81" s="253" t="n">
        <f aca="false">IFERROR(ROUND((IF(ISNUMBER(HN81),HN81,0)+IF(ISNUMBER(HO81),HO81,0)+IF(ISNUMBER(HP81),HP81,0)+IF(ISNUMBER(HQ81),HQ81,0)+IF(ISNUMBER(HR81),HR81,0)+IF(ISNUMBER(HS81),HS81,0)+IF(ISNUMBER(HT81),HT81,0)+IF(ISNUMBER(HU81),HU81,0)+IF(ISNUMBER(HV81),HV81,0)+IF(ISNUMBER(HW81),HW81,0)+IF(ISNUMBER(HX81),HX81,0))/(IF(ISNUMBER(HN81),1,0)+IF(ISNUMBER(HO81),1,0)+IF(ISNUMBER(HP81),1,0)+IF(ISNUMBER(HQ81),1,0)+IF(ISNUMBER(HR81),1,0)+IF(ISNUMBER(HS81),1,0)+IF(ISNUMBER(HT81),1,0)+IF(ISNUMBER(HU81),1,0)+IF(ISNUMBER(HV81),1,0)+IF(ISNUMBER(HW81),1,0)+IF(ISNUMBER(HX81),1,0)),4),"")</f>
        <v>7.95</v>
      </c>
      <c r="HZ81" s="253" t="str">
        <f aca="false">IF(OR(Calculator!$E$12&lt;&gt;"YES",Calculator!$B$38&lt;Calculator!$G$12),"—",ROUND((1+SQRT(((50*POWER(80,POWER(COS(PI()*MOD(Calculator!$B$38/Calculator!$F$12,1)),2))+MIN(500,MAX(30,100*EXP(-0.3*'VSWR Calculator'!$C$24)*(1+3*ABS(MOD('VSWR Calculator'!$C$23/Calculator!$F$12/2,1)-0.5))))/'VSWR Calculator'!$C$25)-$C81)^2+(1500*ABS(SIN(2*PI()*MOD(Calculator!$B$38/Calculator!$F$12,1)))*IF(MOD(Calculator!$B$38/Calculator!$F$12,1)&lt;0.5,-1,1))^2)/SQRT(((50*POWER(80,POWER(COS(PI()*MOD(Calculator!$B$38/Calculator!$F$12,1)),2))+MIN(500,MAX(30,100*EXP(-0.3*'VSWR Calculator'!$C$24)*(1+3*ABS(MOD('VSWR Calculator'!$C$23/Calculator!$F$12/2,1)-0.5))))/'VSWR Calculator'!$C$25)+$C81)^2+(1500*ABS(SIN(2*PI()*MOD(Calculator!$B$38/Calculator!$F$12,1)))*IF(MOD(Calculator!$B$38/Calculator!$F$12,1)&lt;0.5,-1,1))^2))/(1-SQRT(((50*POWER(80,POWER(COS(PI()*MOD(Calculator!$B$38/Calculator!$F$12,1)),2))+MIN(500,MAX(30,100*EXP(-0.3*'VSWR Calculator'!$C$24)*(1+3*ABS(MOD('VSWR Calculator'!$C$23/Calculator!$F$12/2,1)-0.5))))/'VSWR Calculator'!$C$25)-$C81)^2+(1500*ABS(SIN(2*PI()*MOD(Calculator!$B$38/Calculator!$F$12,1)))*IF(MOD(Calculator!$B$38/Calculator!$F$12,1)&lt;0.5,-1,1))^2)/SQRT(((50*POWER(80,POWER(COS(PI()*MOD(Calculator!$B$38/Calculator!$F$12,1)),2))+MIN(500,MAX(30,100*EXP(-0.3*'VSWR Calculator'!$C$24)*(1+3*ABS(MOD('VSWR Calculator'!$C$23/Calculator!$F$12/2,1)-0.5))))/'VSWR Calculator'!$C$25)+$C81)^2+(1500*ABS(SIN(2*PI()*MOD(Calculator!$B$38/Calculator!$F$12,1)))*IF(MOD(Calculator!$B$38/Calculator!$F$12,1)&lt;0.5,-1,1))^2)),2))</f>
        <v>—</v>
      </c>
      <c r="IA81" s="253" t="str">
        <f aca="false">IF(OR(Calculator!$E$13&lt;&gt;"YES",Calculator!$B$38&lt;Calculator!$G$13),"—",ROUND((1+SQRT(((50*POWER(80,POWER(COS(PI()*MOD(Calculator!$B$38/Calculator!$F$13,1)),2))+MIN(500,MAX(30,100*EXP(-0.3*'VSWR Calculator'!$C$24)*(1+3*ABS(MOD('VSWR Calculator'!$C$23/Calculator!$F$13/2,1)-0.5))))/'VSWR Calculator'!$C$25)-$C81)^2+(1500*ABS(SIN(2*PI()*MOD(Calculator!$B$38/Calculator!$F$13,1)))*IF(MOD(Calculator!$B$38/Calculator!$F$13,1)&lt;0.5,-1,1))^2)/SQRT(((50*POWER(80,POWER(COS(PI()*MOD(Calculator!$B$38/Calculator!$F$13,1)),2))+MIN(500,MAX(30,100*EXP(-0.3*'VSWR Calculator'!$C$24)*(1+3*ABS(MOD('VSWR Calculator'!$C$23/Calculator!$F$13/2,1)-0.5))))/'VSWR Calculator'!$C$25)+$C81)^2+(1500*ABS(SIN(2*PI()*MOD(Calculator!$B$38/Calculator!$F$13,1)))*IF(MOD(Calculator!$B$38/Calculator!$F$13,1)&lt;0.5,-1,1))^2))/(1-SQRT(((50*POWER(80,POWER(COS(PI()*MOD(Calculator!$B$38/Calculator!$F$13,1)),2))+MIN(500,MAX(30,100*EXP(-0.3*'VSWR Calculator'!$C$24)*(1+3*ABS(MOD('VSWR Calculator'!$C$23/Calculator!$F$13/2,1)-0.5))))/'VSWR Calculator'!$C$25)-$C81)^2+(1500*ABS(SIN(2*PI()*MOD(Calculator!$B$38/Calculator!$F$13,1)))*IF(MOD(Calculator!$B$38/Calculator!$F$13,1)&lt;0.5,-1,1))^2)/SQRT(((50*POWER(80,POWER(COS(PI()*MOD(Calculator!$B$38/Calculator!$F$13,1)),2))+MIN(500,MAX(30,100*EXP(-0.3*'VSWR Calculator'!$C$24)*(1+3*ABS(MOD('VSWR Calculator'!$C$23/Calculator!$F$13/2,1)-0.5))))/'VSWR Calculator'!$C$25)+$C81)^2+(1500*ABS(SIN(2*PI()*MOD(Calculator!$B$38/Calculator!$F$13,1)))*IF(MOD(Calculator!$B$38/Calculator!$F$13,1)&lt;0.5,-1,1))^2)),2))</f>
        <v>—</v>
      </c>
      <c r="IB81" s="253" t="str">
        <f aca="false">IF(OR(Calculator!$E$14&lt;&gt;"YES",Calculator!$B$38&lt;Calculator!$G$14),"—",ROUND((1+SQRT(((50*POWER(80,POWER(COS(PI()*MOD(Calculator!$B$38/Calculator!$F$14,1)),2))+MIN(500,MAX(30,100*EXP(-0.3*'VSWR Calculator'!$C$24)*(1+3*ABS(MOD('VSWR Calculator'!$C$23/Calculator!$F$14/2,1)-0.5))))/'VSWR Calculator'!$C$25)-$C81)^2+(1500*ABS(SIN(2*PI()*MOD(Calculator!$B$38/Calculator!$F$14,1)))*IF(MOD(Calculator!$B$38/Calculator!$F$14,1)&lt;0.5,-1,1))^2)/SQRT(((50*POWER(80,POWER(COS(PI()*MOD(Calculator!$B$38/Calculator!$F$14,1)),2))+MIN(500,MAX(30,100*EXP(-0.3*'VSWR Calculator'!$C$24)*(1+3*ABS(MOD('VSWR Calculator'!$C$23/Calculator!$F$14/2,1)-0.5))))/'VSWR Calculator'!$C$25)+$C81)^2+(1500*ABS(SIN(2*PI()*MOD(Calculator!$B$38/Calculator!$F$14,1)))*IF(MOD(Calculator!$B$38/Calculator!$F$14,1)&lt;0.5,-1,1))^2))/(1-SQRT(((50*POWER(80,POWER(COS(PI()*MOD(Calculator!$B$38/Calculator!$F$14,1)),2))+MIN(500,MAX(30,100*EXP(-0.3*'VSWR Calculator'!$C$24)*(1+3*ABS(MOD('VSWR Calculator'!$C$23/Calculator!$F$14/2,1)-0.5))))/'VSWR Calculator'!$C$25)-$C81)^2+(1500*ABS(SIN(2*PI()*MOD(Calculator!$B$38/Calculator!$F$14,1)))*IF(MOD(Calculator!$B$38/Calculator!$F$14,1)&lt;0.5,-1,1))^2)/SQRT(((50*POWER(80,POWER(COS(PI()*MOD(Calculator!$B$38/Calculator!$F$14,1)),2))+MIN(500,MAX(30,100*EXP(-0.3*'VSWR Calculator'!$C$24)*(1+3*ABS(MOD('VSWR Calculator'!$C$23/Calculator!$F$14/2,1)-0.5))))/'VSWR Calculator'!$C$25)+$C81)^2+(1500*ABS(SIN(2*PI()*MOD(Calculator!$B$38/Calculator!$F$14,1)))*IF(MOD(Calculator!$B$38/Calculator!$F$14,1)&lt;0.5,-1,1))^2)),2))</f>
        <v>—</v>
      </c>
      <c r="IC81" s="253" t="n">
        <f aca="false">IF(OR(Calculator!$E$15&lt;&gt;"YES",Calculator!$B$38&lt;Calculator!$G$15),"—",ROUND((1+SQRT(((50*POWER(80,POWER(COS(PI()*MOD(Calculator!$B$38/Calculator!$F$15,1)),2))+MIN(500,MAX(30,100*EXP(-0.3*'VSWR Calculator'!$C$24)*(1+3*ABS(MOD('VSWR Calculator'!$C$23/Calculator!$F$15/2,1)-0.5))))/'VSWR Calculator'!$C$25)-$C81)^2+(1500*ABS(SIN(2*PI()*MOD(Calculator!$B$38/Calculator!$F$15,1)))*IF(MOD(Calculator!$B$38/Calculator!$F$15,1)&lt;0.5,-1,1))^2)/SQRT(((50*POWER(80,POWER(COS(PI()*MOD(Calculator!$B$38/Calculator!$F$15,1)),2))+MIN(500,MAX(30,100*EXP(-0.3*'VSWR Calculator'!$C$24)*(1+3*ABS(MOD('VSWR Calculator'!$C$23/Calculator!$F$15/2,1)-0.5))))/'VSWR Calculator'!$C$25)+$C81)^2+(1500*ABS(SIN(2*PI()*MOD(Calculator!$B$38/Calculator!$F$15,1)))*IF(MOD(Calculator!$B$38/Calculator!$F$15,1)&lt;0.5,-1,1))^2))/(1-SQRT(((50*POWER(80,POWER(COS(PI()*MOD(Calculator!$B$38/Calculator!$F$15,1)),2))+MIN(500,MAX(30,100*EXP(-0.3*'VSWR Calculator'!$C$24)*(1+3*ABS(MOD('VSWR Calculator'!$C$23/Calculator!$F$15/2,1)-0.5))))/'VSWR Calculator'!$C$25)-$C81)^2+(1500*ABS(SIN(2*PI()*MOD(Calculator!$B$38/Calculator!$F$15,1)))*IF(MOD(Calculator!$B$38/Calculator!$F$15,1)&lt;0.5,-1,1))^2)/SQRT(((50*POWER(80,POWER(COS(PI()*MOD(Calculator!$B$38/Calculator!$F$15,1)),2))+MIN(500,MAX(30,100*EXP(-0.3*'VSWR Calculator'!$C$24)*(1+3*ABS(MOD('VSWR Calculator'!$C$23/Calculator!$F$15/2,1)-0.5))))/'VSWR Calculator'!$C$25)+$C81)^2+(1500*ABS(SIN(2*PI()*MOD(Calculator!$B$38/Calculator!$F$15,1)))*IF(MOD(Calculator!$B$38/Calculator!$F$15,1)&lt;0.5,-1,1))^2)),2))</f>
        <v>2.15</v>
      </c>
      <c r="ID81" s="253" t="str">
        <f aca="false">IF(OR(Calculator!$E$16&lt;&gt;"YES",Calculator!$B$38&lt;Calculator!$G$16),"—",ROUND((1+SQRT(((50*POWER(80,POWER(COS(PI()*MOD(Calculator!$B$38/Calculator!$F$16,1)),2))+MIN(500,MAX(30,100*EXP(-0.3*'VSWR Calculator'!$C$24)*(1+3*ABS(MOD('VSWR Calculator'!$C$23/Calculator!$F$16/2,1)-0.5))))/'VSWR Calculator'!$C$25)-$C81)^2+(1500*ABS(SIN(2*PI()*MOD(Calculator!$B$38/Calculator!$F$16,1)))*IF(MOD(Calculator!$B$38/Calculator!$F$16,1)&lt;0.5,-1,1))^2)/SQRT(((50*POWER(80,POWER(COS(PI()*MOD(Calculator!$B$38/Calculator!$F$16,1)),2))+MIN(500,MAX(30,100*EXP(-0.3*'VSWR Calculator'!$C$24)*(1+3*ABS(MOD('VSWR Calculator'!$C$23/Calculator!$F$16/2,1)-0.5))))/'VSWR Calculator'!$C$25)+$C81)^2+(1500*ABS(SIN(2*PI()*MOD(Calculator!$B$38/Calculator!$F$16,1)))*IF(MOD(Calculator!$B$38/Calculator!$F$16,1)&lt;0.5,-1,1))^2))/(1-SQRT(((50*POWER(80,POWER(COS(PI()*MOD(Calculator!$B$38/Calculator!$F$16,1)),2))+MIN(500,MAX(30,100*EXP(-0.3*'VSWR Calculator'!$C$24)*(1+3*ABS(MOD('VSWR Calculator'!$C$23/Calculator!$F$16/2,1)-0.5))))/'VSWR Calculator'!$C$25)-$C81)^2+(1500*ABS(SIN(2*PI()*MOD(Calculator!$B$38/Calculator!$F$16,1)))*IF(MOD(Calculator!$B$38/Calculator!$F$16,1)&lt;0.5,-1,1))^2)/SQRT(((50*POWER(80,POWER(COS(PI()*MOD(Calculator!$B$38/Calculator!$F$16,1)),2))+MIN(500,MAX(30,100*EXP(-0.3*'VSWR Calculator'!$C$24)*(1+3*ABS(MOD('VSWR Calculator'!$C$23/Calculator!$F$16/2,1)-0.5))))/'VSWR Calculator'!$C$25)+$C81)^2+(1500*ABS(SIN(2*PI()*MOD(Calculator!$B$38/Calculator!$F$16,1)))*IF(MOD(Calculator!$B$38/Calculator!$F$16,1)&lt;0.5,-1,1))^2)),2))</f>
        <v>—</v>
      </c>
      <c r="IE81" s="253" t="n">
        <f aca="false">IF(OR(Calculator!$E$17&lt;&gt;"YES",Calculator!$B$38&lt;Calculator!$G$17),"—",ROUND((1+SQRT(((50*POWER(80,POWER(COS(PI()*MOD(Calculator!$B$38/Calculator!$F$17,1)),2))+MIN(500,MAX(30,100*EXP(-0.3*'VSWR Calculator'!$C$24)*(1+3*ABS(MOD('VSWR Calculator'!$C$23/Calculator!$F$17/2,1)-0.5))))/'VSWR Calculator'!$C$25)-$C81)^2+(1500*ABS(SIN(2*PI()*MOD(Calculator!$B$38/Calculator!$F$17,1)))*IF(MOD(Calculator!$B$38/Calculator!$F$17,1)&lt;0.5,-1,1))^2)/SQRT(((50*POWER(80,POWER(COS(PI()*MOD(Calculator!$B$38/Calculator!$F$17,1)),2))+MIN(500,MAX(30,100*EXP(-0.3*'VSWR Calculator'!$C$24)*(1+3*ABS(MOD('VSWR Calculator'!$C$23/Calculator!$F$17/2,1)-0.5))))/'VSWR Calculator'!$C$25)+$C81)^2+(1500*ABS(SIN(2*PI()*MOD(Calculator!$B$38/Calculator!$F$17,1)))*IF(MOD(Calculator!$B$38/Calculator!$F$17,1)&lt;0.5,-1,1))^2))/(1-SQRT(((50*POWER(80,POWER(COS(PI()*MOD(Calculator!$B$38/Calculator!$F$17,1)),2))+MIN(500,MAX(30,100*EXP(-0.3*'VSWR Calculator'!$C$24)*(1+3*ABS(MOD('VSWR Calculator'!$C$23/Calculator!$F$17/2,1)-0.5))))/'VSWR Calculator'!$C$25)-$C81)^2+(1500*ABS(SIN(2*PI()*MOD(Calculator!$B$38/Calculator!$F$17,1)))*IF(MOD(Calculator!$B$38/Calculator!$F$17,1)&lt;0.5,-1,1))^2)/SQRT(((50*POWER(80,POWER(COS(PI()*MOD(Calculator!$B$38/Calculator!$F$17,1)),2))+MIN(500,MAX(30,100*EXP(-0.3*'VSWR Calculator'!$C$24)*(1+3*ABS(MOD('VSWR Calculator'!$C$23/Calculator!$F$17/2,1)-0.5))))/'VSWR Calculator'!$C$25)+$C81)^2+(1500*ABS(SIN(2*PI()*MOD(Calculator!$B$38/Calculator!$F$17,1)))*IF(MOD(Calculator!$B$38/Calculator!$F$17,1)&lt;0.5,-1,1))^2)),2))</f>
        <v>16.48</v>
      </c>
      <c r="IF81" s="253" t="str">
        <f aca="false">IF(OR(Calculator!$E$18&lt;&gt;"YES",Calculator!$B$38&lt;Calculator!$G$18),"—",ROUND((1+SQRT(((50*POWER(80,POWER(COS(PI()*MOD(Calculator!$B$38/Calculator!$F$18,1)),2))+MIN(500,MAX(30,100*EXP(-0.3*'VSWR Calculator'!$C$24)*(1+3*ABS(MOD('VSWR Calculator'!$C$23/Calculator!$F$18/2,1)-0.5))))/'VSWR Calculator'!$C$25)-$C81)^2+(1500*ABS(SIN(2*PI()*MOD(Calculator!$B$38/Calculator!$F$18,1)))*IF(MOD(Calculator!$B$38/Calculator!$F$18,1)&lt;0.5,-1,1))^2)/SQRT(((50*POWER(80,POWER(COS(PI()*MOD(Calculator!$B$38/Calculator!$F$18,1)),2))+MIN(500,MAX(30,100*EXP(-0.3*'VSWR Calculator'!$C$24)*(1+3*ABS(MOD('VSWR Calculator'!$C$23/Calculator!$F$18/2,1)-0.5))))/'VSWR Calculator'!$C$25)+$C81)^2+(1500*ABS(SIN(2*PI()*MOD(Calculator!$B$38/Calculator!$F$18,1)))*IF(MOD(Calculator!$B$38/Calculator!$F$18,1)&lt;0.5,-1,1))^2))/(1-SQRT(((50*POWER(80,POWER(COS(PI()*MOD(Calculator!$B$38/Calculator!$F$18,1)),2))+MIN(500,MAX(30,100*EXP(-0.3*'VSWR Calculator'!$C$24)*(1+3*ABS(MOD('VSWR Calculator'!$C$23/Calculator!$F$18/2,1)-0.5))))/'VSWR Calculator'!$C$25)-$C81)^2+(1500*ABS(SIN(2*PI()*MOD(Calculator!$B$38/Calculator!$F$18,1)))*IF(MOD(Calculator!$B$38/Calculator!$F$18,1)&lt;0.5,-1,1))^2)/SQRT(((50*POWER(80,POWER(COS(PI()*MOD(Calculator!$B$38/Calculator!$F$18,1)),2))+MIN(500,MAX(30,100*EXP(-0.3*'VSWR Calculator'!$C$24)*(1+3*ABS(MOD('VSWR Calculator'!$C$23/Calculator!$F$18/2,1)-0.5))))/'VSWR Calculator'!$C$25)+$C81)^2+(1500*ABS(SIN(2*PI()*MOD(Calculator!$B$38/Calculator!$F$18,1)))*IF(MOD(Calculator!$B$38/Calculator!$F$18,1)&lt;0.5,-1,1))^2)),2))</f>
        <v>—</v>
      </c>
      <c r="IG81" s="253" t="str">
        <f aca="false">IF(OR(Calculator!$E$19&lt;&gt;"YES",Calculator!$B$38&lt;Calculator!$G$19),"—",ROUND((1+SQRT(((50*POWER(80,POWER(COS(PI()*MOD(Calculator!$B$38/Calculator!$F$19,1)),2))+MIN(500,MAX(30,100*EXP(-0.3*'VSWR Calculator'!$C$24)*(1+3*ABS(MOD('VSWR Calculator'!$C$23/Calculator!$F$19/2,1)-0.5))))/'VSWR Calculator'!$C$25)-$C81)^2+(1500*ABS(SIN(2*PI()*MOD(Calculator!$B$38/Calculator!$F$19,1)))*IF(MOD(Calculator!$B$38/Calculator!$F$19,1)&lt;0.5,-1,1))^2)/SQRT(((50*POWER(80,POWER(COS(PI()*MOD(Calculator!$B$38/Calculator!$F$19,1)),2))+MIN(500,MAX(30,100*EXP(-0.3*'VSWR Calculator'!$C$24)*(1+3*ABS(MOD('VSWR Calculator'!$C$23/Calculator!$F$19/2,1)-0.5))))/'VSWR Calculator'!$C$25)+$C81)^2+(1500*ABS(SIN(2*PI()*MOD(Calculator!$B$38/Calculator!$F$19,1)))*IF(MOD(Calculator!$B$38/Calculator!$F$19,1)&lt;0.5,-1,1))^2))/(1-SQRT(((50*POWER(80,POWER(COS(PI()*MOD(Calculator!$B$38/Calculator!$F$19,1)),2))+MIN(500,MAX(30,100*EXP(-0.3*'VSWR Calculator'!$C$24)*(1+3*ABS(MOD('VSWR Calculator'!$C$23/Calculator!$F$19/2,1)-0.5))))/'VSWR Calculator'!$C$25)-$C81)^2+(1500*ABS(SIN(2*PI()*MOD(Calculator!$B$38/Calculator!$F$19,1)))*IF(MOD(Calculator!$B$38/Calculator!$F$19,1)&lt;0.5,-1,1))^2)/SQRT(((50*POWER(80,POWER(COS(PI()*MOD(Calculator!$B$38/Calculator!$F$19,1)),2))+MIN(500,MAX(30,100*EXP(-0.3*'VSWR Calculator'!$C$24)*(1+3*ABS(MOD('VSWR Calculator'!$C$23/Calculator!$F$19/2,1)-0.5))))/'VSWR Calculator'!$C$25)+$C81)^2+(1500*ABS(SIN(2*PI()*MOD(Calculator!$B$38/Calculator!$F$19,1)))*IF(MOD(Calculator!$B$38/Calculator!$F$19,1)&lt;0.5,-1,1))^2)),2))</f>
        <v>—</v>
      </c>
      <c r="IH81" s="253" t="str">
        <f aca="false">IF(OR(Calculator!$E$20&lt;&gt;"YES",Calculator!$B$38&lt;Calculator!$G$20),"—",ROUND((1+SQRT(((50*POWER(80,POWER(COS(PI()*MOD(Calculator!$B$38/Calculator!$F$20,1)),2))+MIN(500,MAX(30,100*EXP(-0.3*'VSWR Calculator'!$C$24)*(1+3*ABS(MOD('VSWR Calculator'!$C$23/Calculator!$F$20/2,1)-0.5))))/'VSWR Calculator'!$C$25)-$C81)^2+(1500*ABS(SIN(2*PI()*MOD(Calculator!$B$38/Calculator!$F$20,1)))*IF(MOD(Calculator!$B$38/Calculator!$F$20,1)&lt;0.5,-1,1))^2)/SQRT(((50*POWER(80,POWER(COS(PI()*MOD(Calculator!$B$38/Calculator!$F$20,1)),2))+MIN(500,MAX(30,100*EXP(-0.3*'VSWR Calculator'!$C$24)*(1+3*ABS(MOD('VSWR Calculator'!$C$23/Calculator!$F$20/2,1)-0.5))))/'VSWR Calculator'!$C$25)+$C81)^2+(1500*ABS(SIN(2*PI()*MOD(Calculator!$B$38/Calculator!$F$20,1)))*IF(MOD(Calculator!$B$38/Calculator!$F$20,1)&lt;0.5,-1,1))^2))/(1-SQRT(((50*POWER(80,POWER(COS(PI()*MOD(Calculator!$B$38/Calculator!$F$20,1)),2))+MIN(500,MAX(30,100*EXP(-0.3*'VSWR Calculator'!$C$24)*(1+3*ABS(MOD('VSWR Calculator'!$C$23/Calculator!$F$20/2,1)-0.5))))/'VSWR Calculator'!$C$25)-$C81)^2+(1500*ABS(SIN(2*PI()*MOD(Calculator!$B$38/Calculator!$F$20,1)))*IF(MOD(Calculator!$B$38/Calculator!$F$20,1)&lt;0.5,-1,1))^2)/SQRT(((50*POWER(80,POWER(COS(PI()*MOD(Calculator!$B$38/Calculator!$F$20,1)),2))+MIN(500,MAX(30,100*EXP(-0.3*'VSWR Calculator'!$C$24)*(1+3*ABS(MOD('VSWR Calculator'!$C$23/Calculator!$F$20/2,1)-0.5))))/'VSWR Calculator'!$C$25)+$C81)^2+(1500*ABS(SIN(2*PI()*MOD(Calculator!$B$38/Calculator!$F$20,1)))*IF(MOD(Calculator!$B$38/Calculator!$F$20,1)&lt;0.5,-1,1))^2)),2))</f>
        <v>—</v>
      </c>
      <c r="II81" s="253" t="str">
        <f aca="false">IF(OR(Calculator!$E$21&lt;&gt;"YES",Calculator!$B$38&lt;Calculator!$G$21),"—",ROUND((1+SQRT(((50*POWER(80,POWER(COS(PI()*MOD(Calculator!$B$38/Calculator!$F$21,1)),2))+MIN(500,MAX(30,100*EXP(-0.3*'VSWR Calculator'!$C$24)*(1+3*ABS(MOD('VSWR Calculator'!$C$23/Calculator!$F$21/2,1)-0.5))))/'VSWR Calculator'!$C$25)-$C81)^2+(1500*ABS(SIN(2*PI()*MOD(Calculator!$B$38/Calculator!$F$21,1)))*IF(MOD(Calculator!$B$38/Calculator!$F$21,1)&lt;0.5,-1,1))^2)/SQRT(((50*POWER(80,POWER(COS(PI()*MOD(Calculator!$B$38/Calculator!$F$21,1)),2))+MIN(500,MAX(30,100*EXP(-0.3*'VSWR Calculator'!$C$24)*(1+3*ABS(MOD('VSWR Calculator'!$C$23/Calculator!$F$21/2,1)-0.5))))/'VSWR Calculator'!$C$25)+$C81)^2+(1500*ABS(SIN(2*PI()*MOD(Calculator!$B$38/Calculator!$F$21,1)))*IF(MOD(Calculator!$B$38/Calculator!$F$21,1)&lt;0.5,-1,1))^2))/(1-SQRT(((50*POWER(80,POWER(COS(PI()*MOD(Calculator!$B$38/Calculator!$F$21,1)),2))+MIN(500,MAX(30,100*EXP(-0.3*'VSWR Calculator'!$C$24)*(1+3*ABS(MOD('VSWR Calculator'!$C$23/Calculator!$F$21/2,1)-0.5))))/'VSWR Calculator'!$C$25)-$C81)^2+(1500*ABS(SIN(2*PI()*MOD(Calculator!$B$38/Calculator!$F$21,1)))*IF(MOD(Calculator!$B$38/Calculator!$F$21,1)&lt;0.5,-1,1))^2)/SQRT(((50*POWER(80,POWER(COS(PI()*MOD(Calculator!$B$38/Calculator!$F$21,1)),2))+MIN(500,MAX(30,100*EXP(-0.3*'VSWR Calculator'!$C$24)*(1+3*ABS(MOD('VSWR Calculator'!$C$23/Calculator!$F$21/2,1)-0.5))))/'VSWR Calculator'!$C$25)+$C81)^2+(1500*ABS(SIN(2*PI()*MOD(Calculator!$B$38/Calculator!$F$21,1)))*IF(MOD(Calculator!$B$38/Calculator!$F$21,1)&lt;0.5,-1,1))^2)),2))</f>
        <v>—</v>
      </c>
      <c r="IJ81" s="253" t="str">
        <f aca="false">IF(OR(Calculator!$E$22&lt;&gt;"YES",Calculator!$B$38&lt;Calculator!$G$22),"—",ROUND((1+SQRT(((50*POWER(80,POWER(COS(PI()*MOD(Calculator!$B$38/Calculator!$F$22,1)),2))+MIN(500,MAX(30,100*EXP(-0.3*'VSWR Calculator'!$C$24)*(1+3*ABS(MOD('VSWR Calculator'!$C$23/Calculator!$F$22/2,1)-0.5))))/'VSWR Calculator'!$C$25)-$C81)^2+(1500*ABS(SIN(2*PI()*MOD(Calculator!$B$38/Calculator!$F$22,1)))*IF(MOD(Calculator!$B$38/Calculator!$F$22,1)&lt;0.5,-1,1))^2)/SQRT(((50*POWER(80,POWER(COS(PI()*MOD(Calculator!$B$38/Calculator!$F$22,1)),2))+MIN(500,MAX(30,100*EXP(-0.3*'VSWR Calculator'!$C$24)*(1+3*ABS(MOD('VSWR Calculator'!$C$23/Calculator!$F$22/2,1)-0.5))))/'VSWR Calculator'!$C$25)+$C81)^2+(1500*ABS(SIN(2*PI()*MOD(Calculator!$B$38/Calculator!$F$22,1)))*IF(MOD(Calculator!$B$38/Calculator!$F$22,1)&lt;0.5,-1,1))^2))/(1-SQRT(((50*POWER(80,POWER(COS(PI()*MOD(Calculator!$B$38/Calculator!$F$22,1)),2))+MIN(500,MAX(30,100*EXP(-0.3*'VSWR Calculator'!$C$24)*(1+3*ABS(MOD('VSWR Calculator'!$C$23/Calculator!$F$22/2,1)-0.5))))/'VSWR Calculator'!$C$25)-$C81)^2+(1500*ABS(SIN(2*PI()*MOD(Calculator!$B$38/Calculator!$F$22,1)))*IF(MOD(Calculator!$B$38/Calculator!$F$22,1)&lt;0.5,-1,1))^2)/SQRT(((50*POWER(80,POWER(COS(PI()*MOD(Calculator!$B$38/Calculator!$F$22,1)),2))+MIN(500,MAX(30,100*EXP(-0.3*'VSWR Calculator'!$C$24)*(1+3*ABS(MOD('VSWR Calculator'!$C$23/Calculator!$F$22/2,1)-0.5))))/'VSWR Calculator'!$C$25)+$C81)^2+(1500*ABS(SIN(2*PI()*MOD(Calculator!$B$38/Calculator!$F$22,1)))*IF(MOD(Calculator!$B$38/Calculator!$F$22,1)&lt;0.5,-1,1))^2)),2))</f>
        <v>—</v>
      </c>
      <c r="IK81" s="253" t="n">
        <f aca="false">IFERROR(ROUND((IF(ISNUMBER(HZ81),HZ81,0)+IF(ISNUMBER(IA81),IA81,0)+IF(ISNUMBER(IB81),IB81,0)+IF(ISNUMBER(IC81),IC81,0)+IF(ISNUMBER(ID81),ID81,0)+IF(ISNUMBER(IE81),IE81,0)+IF(ISNUMBER(IF81),IF81,0)+IF(ISNUMBER(IG81),IG81,0)+IF(ISNUMBER(IH81),IH81,0)+IF(ISNUMBER(II81),II81,0)+IF(ISNUMBER(IJ81),IJ81,0))/(IF(ISNUMBER(HZ81),1,0)+IF(ISNUMBER(IA81),1,0)+IF(ISNUMBER(IB81),1,0)+IF(ISNUMBER(IC81),1,0)+IF(ISNUMBER(ID81),1,0)+IF(ISNUMBER(IE81),1,0)+IF(ISNUMBER(IF81),1,0)+IF(ISNUMBER(IG81),1,0)+IF(ISNUMBER(IH81),1,0)+IF(ISNUMBER(II81),1,0)+IF(ISNUMBER(IJ81),1,0)),4),"")</f>
        <v>9.315</v>
      </c>
    </row>
    <row r="82" customFormat="false" ht="15" hidden="false" customHeight="true" outlineLevel="0" collapsed="false">
      <c r="A82" s="296" t="s">
        <v>524</v>
      </c>
      <c r="B82" s="296" t="s">
        <v>339</v>
      </c>
      <c r="C82" s="297" t="n">
        <v>2400</v>
      </c>
      <c r="D82" s="298" t="str">
        <f aca="false">IF(OR(Calculator!$E$12&lt;&gt;"YES",Calculator!$B$29&lt;Calculator!$G$12),"—",ROUND((1+SQRT(((50*POWER(80,POWER(COS(PI()*MOD(Calculator!$B$29/Calculator!$F$12,1)),2))-$C82)^2+(1500*ABS(SIN(2*PI()*MOD(Calculator!$B$29/Calculator!$F$12,1)))*IF(MOD(Calculator!$B$29/Calculator!$F$12,1)&lt;0.5,-1,1))^2)/((50*POWER(80,POWER(COS(PI()*MOD(Calculator!$B$29/Calculator!$F$12,1)),2))+$C82)^2+(1500*ABS(SIN(2*PI()*MOD(Calculator!$B$29/Calculator!$F$12,1)))*IF(MOD(Calculator!$B$29/Calculator!$F$12,1)&lt;0.5,-1,1))^2)))/(1-SQRT(((50*POWER(80,POWER(COS(PI()*MOD(Calculator!$B$29/Calculator!$F$12,1)),2))-$C82)^2+(1500*ABS(SIN(2*PI()*MOD(Calculator!$B$29/Calculator!$F$12,1)))*IF(MOD(Calculator!$B$29/Calculator!$F$12,1)&lt;0.5,-1,1))^2)/((50*POWER(80,POWER(COS(PI()*MOD(Calculator!$B$29/Calculator!$F$12,1)),2))+$C82)^2+(1500*ABS(SIN(2*PI()*MOD(Calculator!$B$29/Calculator!$F$12,1)))*IF(MOD(Calculator!$B$29/Calculator!$F$12,1)&lt;0.5,-1,1))^2))),2))</f>
        <v>—</v>
      </c>
      <c r="E82" s="298" t="str">
        <f aca="false">IF(OR(Calculator!$E$13&lt;&gt;"YES",Calculator!$B$29&lt;Calculator!$G$13),"—",ROUND((1+SQRT(((50*POWER(80,POWER(COS(PI()*MOD(Calculator!$B$29/Calculator!$F$13,1)),2))-$C82)^2+(1500*ABS(SIN(2*PI()*MOD(Calculator!$B$29/Calculator!$F$13,1)))*IF(MOD(Calculator!$B$29/Calculator!$F$13,1)&lt;0.5,-1,1))^2)/((50*POWER(80,POWER(COS(PI()*MOD(Calculator!$B$29/Calculator!$F$13,1)),2))+$C82)^2+(1500*ABS(SIN(2*PI()*MOD(Calculator!$B$29/Calculator!$F$13,1)))*IF(MOD(Calculator!$B$29/Calculator!$F$13,1)&lt;0.5,-1,1))^2)))/(1-SQRT(((50*POWER(80,POWER(COS(PI()*MOD(Calculator!$B$29/Calculator!$F$13,1)),2))-$C82)^2+(1500*ABS(SIN(2*PI()*MOD(Calculator!$B$29/Calculator!$F$13,1)))*IF(MOD(Calculator!$B$29/Calculator!$F$13,1)&lt;0.5,-1,1))^2)/((50*POWER(80,POWER(COS(PI()*MOD(Calculator!$B$29/Calculator!$F$13,1)),2))+$C82)^2+(1500*ABS(SIN(2*PI()*MOD(Calculator!$B$29/Calculator!$F$13,1)))*IF(MOD(Calculator!$B$29/Calculator!$F$13,1)&lt;0.5,-1,1))^2))),2))</f>
        <v>—</v>
      </c>
      <c r="F82" s="298" t="str">
        <f aca="false">IF(OR(Calculator!$E$14&lt;&gt;"YES",Calculator!$B$29&lt;Calculator!$G$14),"—",ROUND((1+SQRT(((50*POWER(80,POWER(COS(PI()*MOD(Calculator!$B$29/Calculator!$F$14,1)),2))-$C82)^2+(1500*ABS(SIN(2*PI()*MOD(Calculator!$B$29/Calculator!$F$14,1)))*IF(MOD(Calculator!$B$29/Calculator!$F$14,1)&lt;0.5,-1,1))^2)/((50*POWER(80,POWER(COS(PI()*MOD(Calculator!$B$29/Calculator!$F$14,1)),2))+$C82)^2+(1500*ABS(SIN(2*PI()*MOD(Calculator!$B$29/Calculator!$F$14,1)))*IF(MOD(Calculator!$B$29/Calculator!$F$14,1)&lt;0.5,-1,1))^2)))/(1-SQRT(((50*POWER(80,POWER(COS(PI()*MOD(Calculator!$B$29/Calculator!$F$14,1)),2))-$C82)^2+(1500*ABS(SIN(2*PI()*MOD(Calculator!$B$29/Calculator!$F$14,1)))*IF(MOD(Calculator!$B$29/Calculator!$F$14,1)&lt;0.5,-1,1))^2)/((50*POWER(80,POWER(COS(PI()*MOD(Calculator!$B$29/Calculator!$F$14,1)),2))+$C82)^2+(1500*ABS(SIN(2*PI()*MOD(Calculator!$B$29/Calculator!$F$14,1)))*IF(MOD(Calculator!$B$29/Calculator!$F$14,1)&lt;0.5,-1,1))^2))),2))</f>
        <v>—</v>
      </c>
      <c r="G82" s="298" t="n">
        <f aca="false">IF(OR(Calculator!$E$15&lt;&gt;"YES",Calculator!$B$29&lt;Calculator!$G$15),"—",ROUND((1+SQRT(((50*POWER(80,POWER(COS(PI()*MOD(Calculator!$B$29/Calculator!$F$15,1)),2))-$C82)^2+(1500*ABS(SIN(2*PI()*MOD(Calculator!$B$29/Calculator!$F$15,1)))*IF(MOD(Calculator!$B$29/Calculator!$F$15,1)&lt;0.5,-1,1))^2)/((50*POWER(80,POWER(COS(PI()*MOD(Calculator!$B$29/Calculator!$F$15,1)),2))+$C82)^2+(1500*ABS(SIN(2*PI()*MOD(Calculator!$B$29/Calculator!$F$15,1)))*IF(MOD(Calculator!$B$29/Calculator!$F$15,1)&lt;0.5,-1,1))^2)))/(1-SQRT(((50*POWER(80,POWER(COS(PI()*MOD(Calculator!$B$29/Calculator!$F$15,1)),2))-$C82)^2+(1500*ABS(SIN(2*PI()*MOD(Calculator!$B$29/Calculator!$F$15,1)))*IF(MOD(Calculator!$B$29/Calculator!$F$15,1)&lt;0.5,-1,1))^2)/((50*POWER(80,POWER(COS(PI()*MOD(Calculator!$B$29/Calculator!$F$15,1)),2))+$C82)^2+(1500*ABS(SIN(2*PI()*MOD(Calculator!$B$29/Calculator!$F$15,1)))*IF(MOD(Calculator!$B$29/Calculator!$F$15,1)&lt;0.5,-1,1))^2))),2))</f>
        <v>20.62</v>
      </c>
      <c r="H82" s="298" t="str">
        <f aca="false">IF(OR(Calculator!$E$16&lt;&gt;"YES",Calculator!$B$29&lt;Calculator!$G$16),"—",ROUND((1+SQRT(((50*POWER(80,POWER(COS(PI()*MOD(Calculator!$B$29/Calculator!$F$16,1)),2))-$C82)^2+(1500*ABS(SIN(2*PI()*MOD(Calculator!$B$29/Calculator!$F$16,1)))*IF(MOD(Calculator!$B$29/Calculator!$F$16,1)&lt;0.5,-1,1))^2)/((50*POWER(80,POWER(COS(PI()*MOD(Calculator!$B$29/Calculator!$F$16,1)),2))+$C82)^2+(1500*ABS(SIN(2*PI()*MOD(Calculator!$B$29/Calculator!$F$16,1)))*IF(MOD(Calculator!$B$29/Calculator!$F$16,1)&lt;0.5,-1,1))^2)))/(1-SQRT(((50*POWER(80,POWER(COS(PI()*MOD(Calculator!$B$29/Calculator!$F$16,1)),2))-$C82)^2+(1500*ABS(SIN(2*PI()*MOD(Calculator!$B$29/Calculator!$F$16,1)))*IF(MOD(Calculator!$B$29/Calculator!$F$16,1)&lt;0.5,-1,1))^2)/((50*POWER(80,POWER(COS(PI()*MOD(Calculator!$B$29/Calculator!$F$16,1)),2))+$C82)^2+(1500*ABS(SIN(2*PI()*MOD(Calculator!$B$29/Calculator!$F$16,1)))*IF(MOD(Calculator!$B$29/Calculator!$F$16,1)&lt;0.5,-1,1))^2))),2))</f>
        <v>—</v>
      </c>
      <c r="I82" s="298" t="n">
        <f aca="false">IF(OR(Calculator!$E$17&lt;&gt;"YES",Calculator!$B$29&lt;Calculator!$G$17),"—",ROUND((1+SQRT(((50*POWER(80,POWER(COS(PI()*MOD(Calculator!$B$29/Calculator!$F$17,1)),2))-$C82)^2+(1500*ABS(SIN(2*PI()*MOD(Calculator!$B$29/Calculator!$F$17,1)))*IF(MOD(Calculator!$B$29/Calculator!$F$17,1)&lt;0.5,-1,1))^2)/((50*POWER(80,POWER(COS(PI()*MOD(Calculator!$B$29/Calculator!$F$17,1)),2))+$C82)^2+(1500*ABS(SIN(2*PI()*MOD(Calculator!$B$29/Calculator!$F$17,1)))*IF(MOD(Calculator!$B$29/Calculator!$F$17,1)&lt;0.5,-1,1))^2)))/(1-SQRT(((50*POWER(80,POWER(COS(PI()*MOD(Calculator!$B$29/Calculator!$F$17,1)),2))-$C82)^2+(1500*ABS(SIN(2*PI()*MOD(Calculator!$B$29/Calculator!$F$17,1)))*IF(MOD(Calculator!$B$29/Calculator!$F$17,1)&lt;0.5,-1,1))^2)/((50*POWER(80,POWER(COS(PI()*MOD(Calculator!$B$29/Calculator!$F$17,1)),2))+$C82)^2+(1500*ABS(SIN(2*PI()*MOD(Calculator!$B$29/Calculator!$F$17,1)))*IF(MOD(Calculator!$B$29/Calculator!$F$17,1)&lt;0.5,-1,1))^2))),2))</f>
        <v>18.62</v>
      </c>
      <c r="J82" s="298" t="str">
        <f aca="false">IF(OR(Calculator!$E$18&lt;&gt;"YES",Calculator!$B$29&lt;Calculator!$G$18),"—",ROUND((1+SQRT(((50*POWER(80,POWER(COS(PI()*MOD(Calculator!$B$29/Calculator!$F$18,1)),2))-$C82)^2+(1500*ABS(SIN(2*PI()*MOD(Calculator!$B$29/Calculator!$F$18,1)))*IF(MOD(Calculator!$B$29/Calculator!$F$18,1)&lt;0.5,-1,1))^2)/((50*POWER(80,POWER(COS(PI()*MOD(Calculator!$B$29/Calculator!$F$18,1)),2))+$C82)^2+(1500*ABS(SIN(2*PI()*MOD(Calculator!$B$29/Calculator!$F$18,1)))*IF(MOD(Calculator!$B$29/Calculator!$F$18,1)&lt;0.5,-1,1))^2)))/(1-SQRT(((50*POWER(80,POWER(COS(PI()*MOD(Calculator!$B$29/Calculator!$F$18,1)),2))-$C82)^2+(1500*ABS(SIN(2*PI()*MOD(Calculator!$B$29/Calculator!$F$18,1)))*IF(MOD(Calculator!$B$29/Calculator!$F$18,1)&lt;0.5,-1,1))^2)/((50*POWER(80,POWER(COS(PI()*MOD(Calculator!$B$29/Calculator!$F$18,1)),2))+$C82)^2+(1500*ABS(SIN(2*PI()*MOD(Calculator!$B$29/Calculator!$F$18,1)))*IF(MOD(Calculator!$B$29/Calculator!$F$18,1)&lt;0.5,-1,1))^2))),2))</f>
        <v>—</v>
      </c>
      <c r="K82" s="298" t="str">
        <f aca="false">IF(OR(Calculator!$E$19&lt;&gt;"YES",Calculator!$B$29&lt;Calculator!$G$19),"—",ROUND((1+SQRT(((50*POWER(80,POWER(COS(PI()*MOD(Calculator!$B$29/Calculator!$F$19,1)),2))-$C82)^2+(1500*ABS(SIN(2*PI()*MOD(Calculator!$B$29/Calculator!$F$19,1)))*IF(MOD(Calculator!$B$29/Calculator!$F$19,1)&lt;0.5,-1,1))^2)/((50*POWER(80,POWER(COS(PI()*MOD(Calculator!$B$29/Calculator!$F$19,1)),2))+$C82)^2+(1500*ABS(SIN(2*PI()*MOD(Calculator!$B$29/Calculator!$F$19,1)))*IF(MOD(Calculator!$B$29/Calculator!$F$19,1)&lt;0.5,-1,1))^2)))/(1-SQRT(((50*POWER(80,POWER(COS(PI()*MOD(Calculator!$B$29/Calculator!$F$19,1)),2))-$C82)^2+(1500*ABS(SIN(2*PI()*MOD(Calculator!$B$29/Calculator!$F$19,1)))*IF(MOD(Calculator!$B$29/Calculator!$F$19,1)&lt;0.5,-1,1))^2)/((50*POWER(80,POWER(COS(PI()*MOD(Calculator!$B$29/Calculator!$F$19,1)),2))+$C82)^2+(1500*ABS(SIN(2*PI()*MOD(Calculator!$B$29/Calculator!$F$19,1)))*IF(MOD(Calculator!$B$29/Calculator!$F$19,1)&lt;0.5,-1,1))^2))),2))</f>
        <v>—</v>
      </c>
      <c r="L82" s="298" t="str">
        <f aca="false">IF(OR(Calculator!$E$20&lt;&gt;"YES",Calculator!$B$29&lt;Calculator!$G$20),"—",ROUND((1+SQRT(((50*POWER(80,POWER(COS(PI()*MOD(Calculator!$B$29/Calculator!$F$20,1)),2))-$C82)^2+(1500*ABS(SIN(2*PI()*MOD(Calculator!$B$29/Calculator!$F$20,1)))*IF(MOD(Calculator!$B$29/Calculator!$F$20,1)&lt;0.5,-1,1))^2)/((50*POWER(80,POWER(COS(PI()*MOD(Calculator!$B$29/Calculator!$F$20,1)),2))+$C82)^2+(1500*ABS(SIN(2*PI()*MOD(Calculator!$B$29/Calculator!$F$20,1)))*IF(MOD(Calculator!$B$29/Calculator!$F$20,1)&lt;0.5,-1,1))^2)))/(1-SQRT(((50*POWER(80,POWER(COS(PI()*MOD(Calculator!$B$29/Calculator!$F$20,1)),2))-$C82)^2+(1500*ABS(SIN(2*PI()*MOD(Calculator!$B$29/Calculator!$F$20,1)))*IF(MOD(Calculator!$B$29/Calculator!$F$20,1)&lt;0.5,-1,1))^2)/((50*POWER(80,POWER(COS(PI()*MOD(Calculator!$B$29/Calculator!$F$20,1)),2))+$C82)^2+(1500*ABS(SIN(2*PI()*MOD(Calculator!$B$29/Calculator!$F$20,1)))*IF(MOD(Calculator!$B$29/Calculator!$F$20,1)&lt;0.5,-1,1))^2))),2))</f>
        <v>—</v>
      </c>
      <c r="M82" s="298" t="str">
        <f aca="false">IF(OR(Calculator!$E$21&lt;&gt;"YES",Calculator!$B$29&lt;Calculator!$G$21),"—",ROUND((1+SQRT(((50*POWER(80,POWER(COS(PI()*MOD(Calculator!$B$29/Calculator!$F$21,1)),2))-$C82)^2+(1500*ABS(SIN(2*PI()*MOD(Calculator!$B$29/Calculator!$F$21,1)))*IF(MOD(Calculator!$B$29/Calculator!$F$21,1)&lt;0.5,-1,1))^2)/((50*POWER(80,POWER(COS(PI()*MOD(Calculator!$B$29/Calculator!$F$21,1)),2))+$C82)^2+(1500*ABS(SIN(2*PI()*MOD(Calculator!$B$29/Calculator!$F$21,1)))*IF(MOD(Calculator!$B$29/Calculator!$F$21,1)&lt;0.5,-1,1))^2)))/(1-SQRT(((50*POWER(80,POWER(COS(PI()*MOD(Calculator!$B$29/Calculator!$F$21,1)),2))-$C82)^2+(1500*ABS(SIN(2*PI()*MOD(Calculator!$B$29/Calculator!$F$21,1)))*IF(MOD(Calculator!$B$29/Calculator!$F$21,1)&lt;0.5,-1,1))^2)/((50*POWER(80,POWER(COS(PI()*MOD(Calculator!$B$29/Calculator!$F$21,1)),2))+$C82)^2+(1500*ABS(SIN(2*PI()*MOD(Calculator!$B$29/Calculator!$F$21,1)))*IF(MOD(Calculator!$B$29/Calculator!$F$21,1)&lt;0.5,-1,1))^2))),2))</f>
        <v>—</v>
      </c>
      <c r="N82" s="298" t="str">
        <f aca="false">IF(OR(Calculator!$E$22&lt;&gt;"YES",Calculator!$B$29&lt;Calculator!$G$22),"—",ROUND((1+SQRT(((50*POWER(80,POWER(COS(PI()*MOD(Calculator!$B$29/Calculator!$F$22,1)),2))-$C82)^2+(1500*ABS(SIN(2*PI()*MOD(Calculator!$B$29/Calculator!$F$22,1)))*IF(MOD(Calculator!$B$29/Calculator!$F$22,1)&lt;0.5,-1,1))^2)/((50*POWER(80,POWER(COS(PI()*MOD(Calculator!$B$29/Calculator!$F$22,1)),2))+$C82)^2+(1500*ABS(SIN(2*PI()*MOD(Calculator!$B$29/Calculator!$F$22,1)))*IF(MOD(Calculator!$B$29/Calculator!$F$22,1)&lt;0.5,-1,1))^2)))/(1-SQRT(((50*POWER(80,POWER(COS(PI()*MOD(Calculator!$B$29/Calculator!$F$22,1)),2))-$C82)^2+(1500*ABS(SIN(2*PI()*MOD(Calculator!$B$29/Calculator!$F$22,1)))*IF(MOD(Calculator!$B$29/Calculator!$F$22,1)&lt;0.5,-1,1))^2)/((50*POWER(80,POWER(COS(PI()*MOD(Calculator!$B$29/Calculator!$F$22,1)),2))+$C82)^2+(1500*ABS(SIN(2*PI()*MOD(Calculator!$B$29/Calculator!$F$22,1)))*IF(MOD(Calculator!$B$29/Calculator!$F$22,1)&lt;0.5,-1,1))^2))),2))</f>
        <v>—</v>
      </c>
      <c r="O82" s="292" t="n">
        <f aca="false">IFERROR(ROUND((IF(ISNUMBER(D82),D82,0)+IF(ISNUMBER(E82),E82,0)+IF(ISNUMBER(F82),F82,0)+IF(ISNUMBER(G82),G82,0)+IF(ISNUMBER(H82),H82,0)+IF(ISNUMBER(I82),I82,0)+IF(ISNUMBER(J82),J82,0)+IF(ISNUMBER(K82),K82,0)+IF(ISNUMBER(L82),L82,0)+IF(ISNUMBER(M82),M82,0)+IF(ISNUMBER(N82),N82,0))/(IF(ISNUMBER(D82),1,0)+IF(ISNUMBER(E82),1,0)+IF(ISNUMBER(F82),1,0)+IF(ISNUMBER(G82),1,0)+IF(ISNUMBER(H82),1,0)+IF(ISNUMBER(I82),1,0)+IF(ISNUMBER(J82),1,0)+IF(ISNUMBER(K82),1,0)+IF(ISNUMBER(L82),1,0)+IF(ISNUMBER(M82),1,0)+IF(ISNUMBER(N82),1,0)),4),"")</f>
        <v>19.62</v>
      </c>
      <c r="P82" s="298" t="str">
        <f aca="false">IF(OR(Calculator!$E$12&lt;&gt;"YES",Calculator!$B$30&lt;Calculator!$G$12),"—",ROUND((1+SQRT(((50*POWER(80,POWER(COS(PI()*MOD(Calculator!$B$30/Calculator!$F$12,1)),2))-$C82)^2+(1500*ABS(SIN(2*PI()*MOD(Calculator!$B$30/Calculator!$F$12,1)))*IF(MOD(Calculator!$B$30/Calculator!$F$12,1)&lt;0.5,-1,1))^2)/((50*POWER(80,POWER(COS(PI()*MOD(Calculator!$B$30/Calculator!$F$12,1)),2))+$C82)^2+(1500*ABS(SIN(2*PI()*MOD(Calculator!$B$30/Calculator!$F$12,1)))*IF(MOD(Calculator!$B$30/Calculator!$F$12,1)&lt;0.5,-1,1))^2)))/(1-SQRT(((50*POWER(80,POWER(COS(PI()*MOD(Calculator!$B$30/Calculator!$F$12,1)),2))-$C82)^2+(1500*ABS(SIN(2*PI()*MOD(Calculator!$B$30/Calculator!$F$12,1)))*IF(MOD(Calculator!$B$30/Calculator!$F$12,1)&lt;0.5,-1,1))^2)/((50*POWER(80,POWER(COS(PI()*MOD(Calculator!$B$30/Calculator!$F$12,1)),2))+$C82)^2+(1500*ABS(SIN(2*PI()*MOD(Calculator!$B$30/Calculator!$F$12,1)))*IF(MOD(Calculator!$B$30/Calculator!$F$12,1)&lt;0.5,-1,1))^2))),2))</f>
        <v>—</v>
      </c>
      <c r="Q82" s="298" t="str">
        <f aca="false">IF(OR(Calculator!$E$13&lt;&gt;"YES",Calculator!$B$30&lt;Calculator!$G$13),"—",ROUND((1+SQRT(((50*POWER(80,POWER(COS(PI()*MOD(Calculator!$B$30/Calculator!$F$13,1)),2))-$C82)^2+(1500*ABS(SIN(2*PI()*MOD(Calculator!$B$30/Calculator!$F$13,1)))*IF(MOD(Calculator!$B$30/Calculator!$F$13,1)&lt;0.5,-1,1))^2)/((50*POWER(80,POWER(COS(PI()*MOD(Calculator!$B$30/Calculator!$F$13,1)),2))+$C82)^2+(1500*ABS(SIN(2*PI()*MOD(Calculator!$B$30/Calculator!$F$13,1)))*IF(MOD(Calculator!$B$30/Calculator!$F$13,1)&lt;0.5,-1,1))^2)))/(1-SQRT(((50*POWER(80,POWER(COS(PI()*MOD(Calculator!$B$30/Calculator!$F$13,1)),2))-$C82)^2+(1500*ABS(SIN(2*PI()*MOD(Calculator!$B$30/Calculator!$F$13,1)))*IF(MOD(Calculator!$B$30/Calculator!$F$13,1)&lt;0.5,-1,1))^2)/((50*POWER(80,POWER(COS(PI()*MOD(Calculator!$B$30/Calculator!$F$13,1)),2))+$C82)^2+(1500*ABS(SIN(2*PI()*MOD(Calculator!$B$30/Calculator!$F$13,1)))*IF(MOD(Calculator!$B$30/Calculator!$F$13,1)&lt;0.5,-1,1))^2))),2))</f>
        <v>—</v>
      </c>
      <c r="R82" s="298" t="str">
        <f aca="false">IF(OR(Calculator!$E$14&lt;&gt;"YES",Calculator!$B$30&lt;Calculator!$G$14),"—",ROUND((1+SQRT(((50*POWER(80,POWER(COS(PI()*MOD(Calculator!$B$30/Calculator!$F$14,1)),2))-$C82)^2+(1500*ABS(SIN(2*PI()*MOD(Calculator!$B$30/Calculator!$F$14,1)))*IF(MOD(Calculator!$B$30/Calculator!$F$14,1)&lt;0.5,-1,1))^2)/((50*POWER(80,POWER(COS(PI()*MOD(Calculator!$B$30/Calculator!$F$14,1)),2))+$C82)^2+(1500*ABS(SIN(2*PI()*MOD(Calculator!$B$30/Calculator!$F$14,1)))*IF(MOD(Calculator!$B$30/Calculator!$F$14,1)&lt;0.5,-1,1))^2)))/(1-SQRT(((50*POWER(80,POWER(COS(PI()*MOD(Calculator!$B$30/Calculator!$F$14,1)),2))-$C82)^2+(1500*ABS(SIN(2*PI()*MOD(Calculator!$B$30/Calculator!$F$14,1)))*IF(MOD(Calculator!$B$30/Calculator!$F$14,1)&lt;0.5,-1,1))^2)/((50*POWER(80,POWER(COS(PI()*MOD(Calculator!$B$30/Calculator!$F$14,1)),2))+$C82)^2+(1500*ABS(SIN(2*PI()*MOD(Calculator!$B$30/Calculator!$F$14,1)))*IF(MOD(Calculator!$B$30/Calculator!$F$14,1)&lt;0.5,-1,1))^2))),2))</f>
        <v>—</v>
      </c>
      <c r="S82" s="298" t="n">
        <f aca="false">IF(OR(Calculator!$E$15&lt;&gt;"YES",Calculator!$B$30&lt;Calculator!$G$15),"—",ROUND((1+SQRT(((50*POWER(80,POWER(COS(PI()*MOD(Calculator!$B$30/Calculator!$F$15,1)),2))-$C82)^2+(1500*ABS(SIN(2*PI()*MOD(Calculator!$B$30/Calculator!$F$15,1)))*IF(MOD(Calculator!$B$30/Calculator!$F$15,1)&lt;0.5,-1,1))^2)/((50*POWER(80,POWER(COS(PI()*MOD(Calculator!$B$30/Calculator!$F$15,1)),2))+$C82)^2+(1500*ABS(SIN(2*PI()*MOD(Calculator!$B$30/Calculator!$F$15,1)))*IF(MOD(Calculator!$B$30/Calculator!$F$15,1)&lt;0.5,-1,1))^2)))/(1-SQRT(((50*POWER(80,POWER(COS(PI()*MOD(Calculator!$B$30/Calculator!$F$15,1)),2))-$C82)^2+(1500*ABS(SIN(2*PI()*MOD(Calculator!$B$30/Calculator!$F$15,1)))*IF(MOD(Calculator!$B$30/Calculator!$F$15,1)&lt;0.5,-1,1))^2)/((50*POWER(80,POWER(COS(PI()*MOD(Calculator!$B$30/Calculator!$F$15,1)),2))+$C82)^2+(1500*ABS(SIN(2*PI()*MOD(Calculator!$B$30/Calculator!$F$15,1)))*IF(MOD(Calculator!$B$30/Calculator!$F$15,1)&lt;0.5,-1,1))^2))),2))</f>
        <v>19.57</v>
      </c>
      <c r="T82" s="298" t="str">
        <f aca="false">IF(OR(Calculator!$E$16&lt;&gt;"YES",Calculator!$B$30&lt;Calculator!$G$16),"—",ROUND((1+SQRT(((50*POWER(80,POWER(COS(PI()*MOD(Calculator!$B$30/Calculator!$F$16,1)),2))-$C82)^2+(1500*ABS(SIN(2*PI()*MOD(Calculator!$B$30/Calculator!$F$16,1)))*IF(MOD(Calculator!$B$30/Calculator!$F$16,1)&lt;0.5,-1,1))^2)/((50*POWER(80,POWER(COS(PI()*MOD(Calculator!$B$30/Calculator!$F$16,1)),2))+$C82)^2+(1500*ABS(SIN(2*PI()*MOD(Calculator!$B$30/Calculator!$F$16,1)))*IF(MOD(Calculator!$B$30/Calculator!$F$16,1)&lt;0.5,-1,1))^2)))/(1-SQRT(((50*POWER(80,POWER(COS(PI()*MOD(Calculator!$B$30/Calculator!$F$16,1)),2))-$C82)^2+(1500*ABS(SIN(2*PI()*MOD(Calculator!$B$30/Calculator!$F$16,1)))*IF(MOD(Calculator!$B$30/Calculator!$F$16,1)&lt;0.5,-1,1))^2)/((50*POWER(80,POWER(COS(PI()*MOD(Calculator!$B$30/Calculator!$F$16,1)),2))+$C82)^2+(1500*ABS(SIN(2*PI()*MOD(Calculator!$B$30/Calculator!$F$16,1)))*IF(MOD(Calculator!$B$30/Calculator!$F$16,1)&lt;0.5,-1,1))^2))),2))</f>
        <v>—</v>
      </c>
      <c r="U82" s="298" t="n">
        <f aca="false">IF(OR(Calculator!$E$17&lt;&gt;"YES",Calculator!$B$30&lt;Calculator!$G$17),"—",ROUND((1+SQRT(((50*POWER(80,POWER(COS(PI()*MOD(Calculator!$B$30/Calculator!$F$17,1)),2))-$C82)^2+(1500*ABS(SIN(2*PI()*MOD(Calculator!$B$30/Calculator!$F$17,1)))*IF(MOD(Calculator!$B$30/Calculator!$F$17,1)&lt;0.5,-1,1))^2)/((50*POWER(80,POWER(COS(PI()*MOD(Calculator!$B$30/Calculator!$F$17,1)),2))+$C82)^2+(1500*ABS(SIN(2*PI()*MOD(Calculator!$B$30/Calculator!$F$17,1)))*IF(MOD(Calculator!$B$30/Calculator!$F$17,1)&lt;0.5,-1,1))^2)))/(1-SQRT(((50*POWER(80,POWER(COS(PI()*MOD(Calculator!$B$30/Calculator!$F$17,1)),2))-$C82)^2+(1500*ABS(SIN(2*PI()*MOD(Calculator!$B$30/Calculator!$F$17,1)))*IF(MOD(Calculator!$B$30/Calculator!$F$17,1)&lt;0.5,-1,1))^2)/((50*POWER(80,POWER(COS(PI()*MOD(Calculator!$B$30/Calculator!$F$17,1)),2))+$C82)^2+(1500*ABS(SIN(2*PI()*MOD(Calculator!$B$30/Calculator!$F$17,1)))*IF(MOD(Calculator!$B$30/Calculator!$F$17,1)&lt;0.5,-1,1))^2))),2))</f>
        <v>20.68</v>
      </c>
      <c r="V82" s="298" t="str">
        <f aca="false">IF(OR(Calculator!$E$18&lt;&gt;"YES",Calculator!$B$30&lt;Calculator!$G$18),"—",ROUND((1+SQRT(((50*POWER(80,POWER(COS(PI()*MOD(Calculator!$B$30/Calculator!$F$18,1)),2))-$C82)^2+(1500*ABS(SIN(2*PI()*MOD(Calculator!$B$30/Calculator!$F$18,1)))*IF(MOD(Calculator!$B$30/Calculator!$F$18,1)&lt;0.5,-1,1))^2)/((50*POWER(80,POWER(COS(PI()*MOD(Calculator!$B$30/Calculator!$F$18,1)),2))+$C82)^2+(1500*ABS(SIN(2*PI()*MOD(Calculator!$B$30/Calculator!$F$18,1)))*IF(MOD(Calculator!$B$30/Calculator!$F$18,1)&lt;0.5,-1,1))^2)))/(1-SQRT(((50*POWER(80,POWER(COS(PI()*MOD(Calculator!$B$30/Calculator!$F$18,1)),2))-$C82)^2+(1500*ABS(SIN(2*PI()*MOD(Calculator!$B$30/Calculator!$F$18,1)))*IF(MOD(Calculator!$B$30/Calculator!$F$18,1)&lt;0.5,-1,1))^2)/((50*POWER(80,POWER(COS(PI()*MOD(Calculator!$B$30/Calculator!$F$18,1)),2))+$C82)^2+(1500*ABS(SIN(2*PI()*MOD(Calculator!$B$30/Calculator!$F$18,1)))*IF(MOD(Calculator!$B$30/Calculator!$F$18,1)&lt;0.5,-1,1))^2))),2))</f>
        <v>—</v>
      </c>
      <c r="W82" s="298" t="str">
        <f aca="false">IF(OR(Calculator!$E$19&lt;&gt;"YES",Calculator!$B$30&lt;Calculator!$G$19),"—",ROUND((1+SQRT(((50*POWER(80,POWER(COS(PI()*MOD(Calculator!$B$30/Calculator!$F$19,1)),2))-$C82)^2+(1500*ABS(SIN(2*PI()*MOD(Calculator!$B$30/Calculator!$F$19,1)))*IF(MOD(Calculator!$B$30/Calculator!$F$19,1)&lt;0.5,-1,1))^2)/((50*POWER(80,POWER(COS(PI()*MOD(Calculator!$B$30/Calculator!$F$19,1)),2))+$C82)^2+(1500*ABS(SIN(2*PI()*MOD(Calculator!$B$30/Calculator!$F$19,1)))*IF(MOD(Calculator!$B$30/Calculator!$F$19,1)&lt;0.5,-1,1))^2)))/(1-SQRT(((50*POWER(80,POWER(COS(PI()*MOD(Calculator!$B$30/Calculator!$F$19,1)),2))-$C82)^2+(1500*ABS(SIN(2*PI()*MOD(Calculator!$B$30/Calculator!$F$19,1)))*IF(MOD(Calculator!$B$30/Calculator!$F$19,1)&lt;0.5,-1,1))^2)/((50*POWER(80,POWER(COS(PI()*MOD(Calculator!$B$30/Calculator!$F$19,1)),2))+$C82)^2+(1500*ABS(SIN(2*PI()*MOD(Calculator!$B$30/Calculator!$F$19,1)))*IF(MOD(Calculator!$B$30/Calculator!$F$19,1)&lt;0.5,-1,1))^2))),2))</f>
        <v>—</v>
      </c>
      <c r="X82" s="298" t="str">
        <f aca="false">IF(OR(Calculator!$E$20&lt;&gt;"YES",Calculator!$B$30&lt;Calculator!$G$20),"—",ROUND((1+SQRT(((50*POWER(80,POWER(COS(PI()*MOD(Calculator!$B$30/Calculator!$F$20,1)),2))-$C82)^2+(1500*ABS(SIN(2*PI()*MOD(Calculator!$B$30/Calculator!$F$20,1)))*IF(MOD(Calculator!$B$30/Calculator!$F$20,1)&lt;0.5,-1,1))^2)/((50*POWER(80,POWER(COS(PI()*MOD(Calculator!$B$30/Calculator!$F$20,1)),2))+$C82)^2+(1500*ABS(SIN(2*PI()*MOD(Calculator!$B$30/Calculator!$F$20,1)))*IF(MOD(Calculator!$B$30/Calculator!$F$20,1)&lt;0.5,-1,1))^2)))/(1-SQRT(((50*POWER(80,POWER(COS(PI()*MOD(Calculator!$B$30/Calculator!$F$20,1)),2))-$C82)^2+(1500*ABS(SIN(2*PI()*MOD(Calculator!$B$30/Calculator!$F$20,1)))*IF(MOD(Calculator!$B$30/Calculator!$F$20,1)&lt;0.5,-1,1))^2)/((50*POWER(80,POWER(COS(PI()*MOD(Calculator!$B$30/Calculator!$F$20,1)),2))+$C82)^2+(1500*ABS(SIN(2*PI()*MOD(Calculator!$B$30/Calculator!$F$20,1)))*IF(MOD(Calculator!$B$30/Calculator!$F$20,1)&lt;0.5,-1,1))^2))),2))</f>
        <v>—</v>
      </c>
      <c r="Y82" s="298" t="str">
        <f aca="false">IF(OR(Calculator!$E$21&lt;&gt;"YES",Calculator!$B$30&lt;Calculator!$G$21),"—",ROUND((1+SQRT(((50*POWER(80,POWER(COS(PI()*MOD(Calculator!$B$30/Calculator!$F$21,1)),2))-$C82)^2+(1500*ABS(SIN(2*PI()*MOD(Calculator!$B$30/Calculator!$F$21,1)))*IF(MOD(Calculator!$B$30/Calculator!$F$21,1)&lt;0.5,-1,1))^2)/((50*POWER(80,POWER(COS(PI()*MOD(Calculator!$B$30/Calculator!$F$21,1)),2))+$C82)^2+(1500*ABS(SIN(2*PI()*MOD(Calculator!$B$30/Calculator!$F$21,1)))*IF(MOD(Calculator!$B$30/Calculator!$F$21,1)&lt;0.5,-1,1))^2)))/(1-SQRT(((50*POWER(80,POWER(COS(PI()*MOD(Calculator!$B$30/Calculator!$F$21,1)),2))-$C82)^2+(1500*ABS(SIN(2*PI()*MOD(Calculator!$B$30/Calculator!$F$21,1)))*IF(MOD(Calculator!$B$30/Calculator!$F$21,1)&lt;0.5,-1,1))^2)/((50*POWER(80,POWER(COS(PI()*MOD(Calculator!$B$30/Calculator!$F$21,1)),2))+$C82)^2+(1500*ABS(SIN(2*PI()*MOD(Calculator!$B$30/Calculator!$F$21,1)))*IF(MOD(Calculator!$B$30/Calculator!$F$21,1)&lt;0.5,-1,1))^2))),2))</f>
        <v>—</v>
      </c>
      <c r="Z82" s="298" t="str">
        <f aca="false">IF(OR(Calculator!$E$22&lt;&gt;"YES",Calculator!$B$30&lt;Calculator!$G$22),"—",ROUND((1+SQRT(((50*POWER(80,POWER(COS(PI()*MOD(Calculator!$B$30/Calculator!$F$22,1)),2))-$C82)^2+(1500*ABS(SIN(2*PI()*MOD(Calculator!$B$30/Calculator!$F$22,1)))*IF(MOD(Calculator!$B$30/Calculator!$F$22,1)&lt;0.5,-1,1))^2)/((50*POWER(80,POWER(COS(PI()*MOD(Calculator!$B$30/Calculator!$F$22,1)),2))+$C82)^2+(1500*ABS(SIN(2*PI()*MOD(Calculator!$B$30/Calculator!$F$22,1)))*IF(MOD(Calculator!$B$30/Calculator!$F$22,1)&lt;0.5,-1,1))^2)))/(1-SQRT(((50*POWER(80,POWER(COS(PI()*MOD(Calculator!$B$30/Calculator!$F$22,1)),2))-$C82)^2+(1500*ABS(SIN(2*PI()*MOD(Calculator!$B$30/Calculator!$F$22,1)))*IF(MOD(Calculator!$B$30/Calculator!$F$22,1)&lt;0.5,-1,1))^2)/((50*POWER(80,POWER(COS(PI()*MOD(Calculator!$B$30/Calculator!$F$22,1)),2))+$C82)^2+(1500*ABS(SIN(2*PI()*MOD(Calculator!$B$30/Calculator!$F$22,1)))*IF(MOD(Calculator!$B$30/Calculator!$F$22,1)&lt;0.5,-1,1))^2))),2))</f>
        <v>—</v>
      </c>
      <c r="AA82" s="292" t="n">
        <f aca="false">IFERROR(ROUND((IF(ISNUMBER(P82),P82,0)+IF(ISNUMBER(Q82),Q82,0)+IF(ISNUMBER(R82),R82,0)+IF(ISNUMBER(S82),S82,0)+IF(ISNUMBER(T82),T82,0)+IF(ISNUMBER(U82),U82,0)+IF(ISNUMBER(V82),V82,0)+IF(ISNUMBER(W82),W82,0)+IF(ISNUMBER(X82),X82,0)+IF(ISNUMBER(Y82),Y82,0)+IF(ISNUMBER(Z82),Z82,0))/(IF(ISNUMBER(P82),1,0)+IF(ISNUMBER(Q82),1,0)+IF(ISNUMBER(R82),1,0)+IF(ISNUMBER(S82),1,0)+IF(ISNUMBER(T82),1,0)+IF(ISNUMBER(U82),1,0)+IF(ISNUMBER(V82),1,0)+IF(ISNUMBER(W82),1,0)+IF(ISNUMBER(X82),1,0)+IF(ISNUMBER(Y82),1,0)+IF(ISNUMBER(Z82),1,0)),4),"")</f>
        <v>20.125</v>
      </c>
      <c r="AB82" s="298" t="str">
        <f aca="false">IF(OR(Calculator!$E$12&lt;&gt;"YES",Calculator!$B$31&lt;Calculator!$G$12),"—",ROUND((1+SQRT(((50*POWER(80,POWER(COS(PI()*MOD(Calculator!$B$31/Calculator!$F$12,1)),2))-$C82)^2+(1500*ABS(SIN(2*PI()*MOD(Calculator!$B$31/Calculator!$F$12,1)))*IF(MOD(Calculator!$B$31/Calculator!$F$12,1)&lt;0.5,-1,1))^2)/((50*POWER(80,POWER(COS(PI()*MOD(Calculator!$B$31/Calculator!$F$12,1)),2))+$C82)^2+(1500*ABS(SIN(2*PI()*MOD(Calculator!$B$31/Calculator!$F$12,1)))*IF(MOD(Calculator!$B$31/Calculator!$F$12,1)&lt;0.5,-1,1))^2)))/(1-SQRT(((50*POWER(80,POWER(COS(PI()*MOD(Calculator!$B$31/Calculator!$F$12,1)),2))-$C82)^2+(1500*ABS(SIN(2*PI()*MOD(Calculator!$B$31/Calculator!$F$12,1)))*IF(MOD(Calculator!$B$31/Calculator!$F$12,1)&lt;0.5,-1,1))^2)/((50*POWER(80,POWER(COS(PI()*MOD(Calculator!$B$31/Calculator!$F$12,1)),2))+$C82)^2+(1500*ABS(SIN(2*PI()*MOD(Calculator!$B$31/Calculator!$F$12,1)))*IF(MOD(Calculator!$B$31/Calculator!$F$12,1)&lt;0.5,-1,1))^2))),2))</f>
        <v>—</v>
      </c>
      <c r="AC82" s="298" t="str">
        <f aca="false">IF(OR(Calculator!$E$13&lt;&gt;"YES",Calculator!$B$31&lt;Calculator!$G$13),"—",ROUND((1+SQRT(((50*POWER(80,POWER(COS(PI()*MOD(Calculator!$B$31/Calculator!$F$13,1)),2))-$C82)^2+(1500*ABS(SIN(2*PI()*MOD(Calculator!$B$31/Calculator!$F$13,1)))*IF(MOD(Calculator!$B$31/Calculator!$F$13,1)&lt;0.5,-1,1))^2)/((50*POWER(80,POWER(COS(PI()*MOD(Calculator!$B$31/Calculator!$F$13,1)),2))+$C82)^2+(1500*ABS(SIN(2*PI()*MOD(Calculator!$B$31/Calculator!$F$13,1)))*IF(MOD(Calculator!$B$31/Calculator!$F$13,1)&lt;0.5,-1,1))^2)))/(1-SQRT(((50*POWER(80,POWER(COS(PI()*MOD(Calculator!$B$31/Calculator!$F$13,1)),2))-$C82)^2+(1500*ABS(SIN(2*PI()*MOD(Calculator!$B$31/Calculator!$F$13,1)))*IF(MOD(Calculator!$B$31/Calculator!$F$13,1)&lt;0.5,-1,1))^2)/((50*POWER(80,POWER(COS(PI()*MOD(Calculator!$B$31/Calculator!$F$13,1)),2))+$C82)^2+(1500*ABS(SIN(2*PI()*MOD(Calculator!$B$31/Calculator!$F$13,1)))*IF(MOD(Calculator!$B$31/Calculator!$F$13,1)&lt;0.5,-1,1))^2))),2))</f>
        <v>—</v>
      </c>
      <c r="AD82" s="298" t="str">
        <f aca="false">IF(OR(Calculator!$E$14&lt;&gt;"YES",Calculator!$B$31&lt;Calculator!$G$14),"—",ROUND((1+SQRT(((50*POWER(80,POWER(COS(PI()*MOD(Calculator!$B$31/Calculator!$F$14,1)),2))-$C82)^2+(1500*ABS(SIN(2*PI()*MOD(Calculator!$B$31/Calculator!$F$14,1)))*IF(MOD(Calculator!$B$31/Calculator!$F$14,1)&lt;0.5,-1,1))^2)/((50*POWER(80,POWER(COS(PI()*MOD(Calculator!$B$31/Calculator!$F$14,1)),2))+$C82)^2+(1500*ABS(SIN(2*PI()*MOD(Calculator!$B$31/Calculator!$F$14,1)))*IF(MOD(Calculator!$B$31/Calculator!$F$14,1)&lt;0.5,-1,1))^2)))/(1-SQRT(((50*POWER(80,POWER(COS(PI()*MOD(Calculator!$B$31/Calculator!$F$14,1)),2))-$C82)^2+(1500*ABS(SIN(2*PI()*MOD(Calculator!$B$31/Calculator!$F$14,1)))*IF(MOD(Calculator!$B$31/Calculator!$F$14,1)&lt;0.5,-1,1))^2)/((50*POWER(80,POWER(COS(PI()*MOD(Calculator!$B$31/Calculator!$F$14,1)),2))+$C82)^2+(1500*ABS(SIN(2*PI()*MOD(Calculator!$B$31/Calculator!$F$14,1)))*IF(MOD(Calculator!$B$31/Calculator!$F$14,1)&lt;0.5,-1,1))^2))),2))</f>
        <v>—</v>
      </c>
      <c r="AE82" s="298" t="n">
        <f aca="false">IF(OR(Calculator!$E$15&lt;&gt;"YES",Calculator!$B$31&lt;Calculator!$G$15),"—",ROUND((1+SQRT(((50*POWER(80,POWER(COS(PI()*MOD(Calculator!$B$31/Calculator!$F$15,1)),2))-$C82)^2+(1500*ABS(SIN(2*PI()*MOD(Calculator!$B$31/Calculator!$F$15,1)))*IF(MOD(Calculator!$B$31/Calculator!$F$15,1)&lt;0.5,-1,1))^2)/((50*POWER(80,POWER(COS(PI()*MOD(Calculator!$B$31/Calculator!$F$15,1)),2))+$C82)^2+(1500*ABS(SIN(2*PI()*MOD(Calculator!$B$31/Calculator!$F$15,1)))*IF(MOD(Calculator!$B$31/Calculator!$F$15,1)&lt;0.5,-1,1))^2)))/(1-SQRT(((50*POWER(80,POWER(COS(PI()*MOD(Calculator!$B$31/Calculator!$F$15,1)),2))-$C82)^2+(1500*ABS(SIN(2*PI()*MOD(Calculator!$B$31/Calculator!$F$15,1)))*IF(MOD(Calculator!$B$31/Calculator!$F$15,1)&lt;0.5,-1,1))^2)/((50*POWER(80,POWER(COS(PI()*MOD(Calculator!$B$31/Calculator!$F$15,1)),2))+$C82)^2+(1500*ABS(SIN(2*PI()*MOD(Calculator!$B$31/Calculator!$F$15,1)))*IF(MOD(Calculator!$B$31/Calculator!$F$15,1)&lt;0.5,-1,1))^2))),2))</f>
        <v>21.7</v>
      </c>
      <c r="AF82" s="298" t="str">
        <f aca="false">IF(OR(Calculator!$E$16&lt;&gt;"YES",Calculator!$B$31&lt;Calculator!$G$16),"—",ROUND((1+SQRT(((50*POWER(80,POWER(COS(PI()*MOD(Calculator!$B$31/Calculator!$F$16,1)),2))-$C82)^2+(1500*ABS(SIN(2*PI()*MOD(Calculator!$B$31/Calculator!$F$16,1)))*IF(MOD(Calculator!$B$31/Calculator!$F$16,1)&lt;0.5,-1,1))^2)/((50*POWER(80,POWER(COS(PI()*MOD(Calculator!$B$31/Calculator!$F$16,1)),2))+$C82)^2+(1500*ABS(SIN(2*PI()*MOD(Calculator!$B$31/Calculator!$F$16,1)))*IF(MOD(Calculator!$B$31/Calculator!$F$16,1)&lt;0.5,-1,1))^2)))/(1-SQRT(((50*POWER(80,POWER(COS(PI()*MOD(Calculator!$B$31/Calculator!$F$16,1)),2))-$C82)^2+(1500*ABS(SIN(2*PI()*MOD(Calculator!$B$31/Calculator!$F$16,1)))*IF(MOD(Calculator!$B$31/Calculator!$F$16,1)&lt;0.5,-1,1))^2)/((50*POWER(80,POWER(COS(PI()*MOD(Calculator!$B$31/Calculator!$F$16,1)),2))+$C82)^2+(1500*ABS(SIN(2*PI()*MOD(Calculator!$B$31/Calculator!$F$16,1)))*IF(MOD(Calculator!$B$31/Calculator!$F$16,1)&lt;0.5,-1,1))^2))),2))</f>
        <v>—</v>
      </c>
      <c r="AG82" s="298" t="n">
        <f aca="false">IF(OR(Calculator!$E$17&lt;&gt;"YES",Calculator!$B$31&lt;Calculator!$G$17),"—",ROUND((1+SQRT(((50*POWER(80,POWER(COS(PI()*MOD(Calculator!$B$31/Calculator!$F$17,1)),2))-$C82)^2+(1500*ABS(SIN(2*PI()*MOD(Calculator!$B$31/Calculator!$F$17,1)))*IF(MOD(Calculator!$B$31/Calculator!$F$17,1)&lt;0.5,-1,1))^2)/((50*POWER(80,POWER(COS(PI()*MOD(Calculator!$B$31/Calculator!$F$17,1)),2))+$C82)^2+(1500*ABS(SIN(2*PI()*MOD(Calculator!$B$31/Calculator!$F$17,1)))*IF(MOD(Calculator!$B$31/Calculator!$F$17,1)&lt;0.5,-1,1))^2)))/(1-SQRT(((50*POWER(80,POWER(COS(PI()*MOD(Calculator!$B$31/Calculator!$F$17,1)),2))-$C82)^2+(1500*ABS(SIN(2*PI()*MOD(Calculator!$B$31/Calculator!$F$17,1)))*IF(MOD(Calculator!$B$31/Calculator!$F$17,1)&lt;0.5,-1,1))^2)/((50*POWER(80,POWER(COS(PI()*MOD(Calculator!$B$31/Calculator!$F$17,1)),2))+$C82)^2+(1500*ABS(SIN(2*PI()*MOD(Calculator!$B$31/Calculator!$F$17,1)))*IF(MOD(Calculator!$B$31/Calculator!$F$17,1)&lt;0.5,-1,1))^2))),2))</f>
        <v>16.67</v>
      </c>
      <c r="AH82" s="298" t="str">
        <f aca="false">IF(OR(Calculator!$E$18&lt;&gt;"YES",Calculator!$B$31&lt;Calculator!$G$18),"—",ROUND((1+SQRT(((50*POWER(80,POWER(COS(PI()*MOD(Calculator!$B$31/Calculator!$F$18,1)),2))-$C82)^2+(1500*ABS(SIN(2*PI()*MOD(Calculator!$B$31/Calculator!$F$18,1)))*IF(MOD(Calculator!$B$31/Calculator!$F$18,1)&lt;0.5,-1,1))^2)/((50*POWER(80,POWER(COS(PI()*MOD(Calculator!$B$31/Calculator!$F$18,1)),2))+$C82)^2+(1500*ABS(SIN(2*PI()*MOD(Calculator!$B$31/Calculator!$F$18,1)))*IF(MOD(Calculator!$B$31/Calculator!$F$18,1)&lt;0.5,-1,1))^2)))/(1-SQRT(((50*POWER(80,POWER(COS(PI()*MOD(Calculator!$B$31/Calculator!$F$18,1)),2))-$C82)^2+(1500*ABS(SIN(2*PI()*MOD(Calculator!$B$31/Calculator!$F$18,1)))*IF(MOD(Calculator!$B$31/Calculator!$F$18,1)&lt;0.5,-1,1))^2)/((50*POWER(80,POWER(COS(PI()*MOD(Calculator!$B$31/Calculator!$F$18,1)),2))+$C82)^2+(1500*ABS(SIN(2*PI()*MOD(Calculator!$B$31/Calculator!$F$18,1)))*IF(MOD(Calculator!$B$31/Calculator!$F$18,1)&lt;0.5,-1,1))^2))),2))</f>
        <v>—</v>
      </c>
      <c r="AI82" s="298" t="str">
        <f aca="false">IF(OR(Calculator!$E$19&lt;&gt;"YES",Calculator!$B$31&lt;Calculator!$G$19),"—",ROUND((1+SQRT(((50*POWER(80,POWER(COS(PI()*MOD(Calculator!$B$31/Calculator!$F$19,1)),2))-$C82)^2+(1500*ABS(SIN(2*PI()*MOD(Calculator!$B$31/Calculator!$F$19,1)))*IF(MOD(Calculator!$B$31/Calculator!$F$19,1)&lt;0.5,-1,1))^2)/((50*POWER(80,POWER(COS(PI()*MOD(Calculator!$B$31/Calculator!$F$19,1)),2))+$C82)^2+(1500*ABS(SIN(2*PI()*MOD(Calculator!$B$31/Calculator!$F$19,1)))*IF(MOD(Calculator!$B$31/Calculator!$F$19,1)&lt;0.5,-1,1))^2)))/(1-SQRT(((50*POWER(80,POWER(COS(PI()*MOD(Calculator!$B$31/Calculator!$F$19,1)),2))-$C82)^2+(1500*ABS(SIN(2*PI()*MOD(Calculator!$B$31/Calculator!$F$19,1)))*IF(MOD(Calculator!$B$31/Calculator!$F$19,1)&lt;0.5,-1,1))^2)/((50*POWER(80,POWER(COS(PI()*MOD(Calculator!$B$31/Calculator!$F$19,1)),2))+$C82)^2+(1500*ABS(SIN(2*PI()*MOD(Calculator!$B$31/Calculator!$F$19,1)))*IF(MOD(Calculator!$B$31/Calculator!$F$19,1)&lt;0.5,-1,1))^2))),2))</f>
        <v>—</v>
      </c>
      <c r="AJ82" s="298" t="str">
        <f aca="false">IF(OR(Calculator!$E$20&lt;&gt;"YES",Calculator!$B$31&lt;Calculator!$G$20),"—",ROUND((1+SQRT(((50*POWER(80,POWER(COS(PI()*MOD(Calculator!$B$31/Calculator!$F$20,1)),2))-$C82)^2+(1500*ABS(SIN(2*PI()*MOD(Calculator!$B$31/Calculator!$F$20,1)))*IF(MOD(Calculator!$B$31/Calculator!$F$20,1)&lt;0.5,-1,1))^2)/((50*POWER(80,POWER(COS(PI()*MOD(Calculator!$B$31/Calculator!$F$20,1)),2))+$C82)^2+(1500*ABS(SIN(2*PI()*MOD(Calculator!$B$31/Calculator!$F$20,1)))*IF(MOD(Calculator!$B$31/Calculator!$F$20,1)&lt;0.5,-1,1))^2)))/(1-SQRT(((50*POWER(80,POWER(COS(PI()*MOD(Calculator!$B$31/Calculator!$F$20,1)),2))-$C82)^2+(1500*ABS(SIN(2*PI()*MOD(Calculator!$B$31/Calculator!$F$20,1)))*IF(MOD(Calculator!$B$31/Calculator!$F$20,1)&lt;0.5,-1,1))^2)/((50*POWER(80,POWER(COS(PI()*MOD(Calculator!$B$31/Calculator!$F$20,1)),2))+$C82)^2+(1500*ABS(SIN(2*PI()*MOD(Calculator!$B$31/Calculator!$F$20,1)))*IF(MOD(Calculator!$B$31/Calculator!$F$20,1)&lt;0.5,-1,1))^2))),2))</f>
        <v>—</v>
      </c>
      <c r="AK82" s="298" t="str">
        <f aca="false">IF(OR(Calculator!$E$21&lt;&gt;"YES",Calculator!$B$31&lt;Calculator!$G$21),"—",ROUND((1+SQRT(((50*POWER(80,POWER(COS(PI()*MOD(Calculator!$B$31/Calculator!$F$21,1)),2))-$C82)^2+(1500*ABS(SIN(2*PI()*MOD(Calculator!$B$31/Calculator!$F$21,1)))*IF(MOD(Calculator!$B$31/Calculator!$F$21,1)&lt;0.5,-1,1))^2)/((50*POWER(80,POWER(COS(PI()*MOD(Calculator!$B$31/Calculator!$F$21,1)),2))+$C82)^2+(1500*ABS(SIN(2*PI()*MOD(Calculator!$B$31/Calculator!$F$21,1)))*IF(MOD(Calculator!$B$31/Calculator!$F$21,1)&lt;0.5,-1,1))^2)))/(1-SQRT(((50*POWER(80,POWER(COS(PI()*MOD(Calculator!$B$31/Calculator!$F$21,1)),2))-$C82)^2+(1500*ABS(SIN(2*PI()*MOD(Calculator!$B$31/Calculator!$F$21,1)))*IF(MOD(Calculator!$B$31/Calculator!$F$21,1)&lt;0.5,-1,1))^2)/((50*POWER(80,POWER(COS(PI()*MOD(Calculator!$B$31/Calculator!$F$21,1)),2))+$C82)^2+(1500*ABS(SIN(2*PI()*MOD(Calculator!$B$31/Calculator!$F$21,1)))*IF(MOD(Calculator!$B$31/Calculator!$F$21,1)&lt;0.5,-1,1))^2))),2))</f>
        <v>—</v>
      </c>
      <c r="AL82" s="298" t="str">
        <f aca="false">IF(OR(Calculator!$E$22&lt;&gt;"YES",Calculator!$B$31&lt;Calculator!$G$22),"—",ROUND((1+SQRT(((50*POWER(80,POWER(COS(PI()*MOD(Calculator!$B$31/Calculator!$F$22,1)),2))-$C82)^2+(1500*ABS(SIN(2*PI()*MOD(Calculator!$B$31/Calculator!$F$22,1)))*IF(MOD(Calculator!$B$31/Calculator!$F$22,1)&lt;0.5,-1,1))^2)/((50*POWER(80,POWER(COS(PI()*MOD(Calculator!$B$31/Calculator!$F$22,1)),2))+$C82)^2+(1500*ABS(SIN(2*PI()*MOD(Calculator!$B$31/Calculator!$F$22,1)))*IF(MOD(Calculator!$B$31/Calculator!$F$22,1)&lt;0.5,-1,1))^2)))/(1-SQRT(((50*POWER(80,POWER(COS(PI()*MOD(Calculator!$B$31/Calculator!$F$22,1)),2))-$C82)^2+(1500*ABS(SIN(2*PI()*MOD(Calculator!$B$31/Calculator!$F$22,1)))*IF(MOD(Calculator!$B$31/Calculator!$F$22,1)&lt;0.5,-1,1))^2)/((50*POWER(80,POWER(COS(PI()*MOD(Calculator!$B$31/Calculator!$F$22,1)),2))+$C82)^2+(1500*ABS(SIN(2*PI()*MOD(Calculator!$B$31/Calculator!$F$22,1)))*IF(MOD(Calculator!$B$31/Calculator!$F$22,1)&lt;0.5,-1,1))^2))),2))</f>
        <v>—</v>
      </c>
      <c r="AM82" s="293" t="n">
        <f aca="false">IFERROR(ROUND((IF(ISNUMBER(AB82),AB82,0)+IF(ISNUMBER(AC82),AC82,0)+IF(ISNUMBER(AD82),AD82,0)+IF(ISNUMBER(AE82),AE82,0)+IF(ISNUMBER(AF82),AF82,0)+IF(ISNUMBER(AG82),AG82,0)+IF(ISNUMBER(AH82),AH82,0)+IF(ISNUMBER(AI82),AI82,0)+IF(ISNUMBER(AJ82),AJ82,0)+IF(ISNUMBER(AK82),AK82,0)+IF(ISNUMBER(AL82),AL82,0))/(IF(ISNUMBER(AB82),1,0)+IF(ISNUMBER(AC82),1,0)+IF(ISNUMBER(AD82),1,0)+IF(ISNUMBER(AE82),1,0)+IF(ISNUMBER(AF82),1,0)+IF(ISNUMBER(AG82),1,0)+IF(ISNUMBER(AH82),1,0)+IF(ISNUMBER(AI82),1,0)+IF(ISNUMBER(AJ82),1,0)+IF(ISNUMBER(AK82),1,0)+IF(ISNUMBER(AL82),1,0)),4),"")</f>
        <v>19.185</v>
      </c>
      <c r="AN82" s="299" t="str">
        <f aca="false">IF(OR(Calculator!$E$12&lt;&gt;"YES",Calculator!$B$32&lt;Calculator!$G$12),"—",ROUND((1+SQRT(((50*POWER(80,POWER(COS(PI()*MOD(Calculator!$B$32/Calculator!$F$12,1)),2))-$C82)^2+(1500*ABS(SIN(2*PI()*MOD(Calculator!$B$32/Calculator!$F$12,1)))*IF(MOD(Calculator!$B$32/Calculator!$F$12,1)&lt;0.5,-1,1))^2)/((50*POWER(80,POWER(COS(PI()*MOD(Calculator!$B$32/Calculator!$F$12,1)),2))+$C82)^2+(1500*ABS(SIN(2*PI()*MOD(Calculator!$B$32/Calculator!$F$12,1)))*IF(MOD(Calculator!$B$32/Calculator!$F$12,1)&lt;0.5,-1,1))^2)))/(1-SQRT(((50*POWER(80,POWER(COS(PI()*MOD(Calculator!$B$32/Calculator!$F$12,1)),2))-$C82)^2+(1500*ABS(SIN(2*PI()*MOD(Calculator!$B$32/Calculator!$F$12,1)))*IF(MOD(Calculator!$B$32/Calculator!$F$12,1)&lt;0.5,-1,1))^2)/((50*POWER(80,POWER(COS(PI()*MOD(Calculator!$B$32/Calculator!$F$12,1)),2))+$C82)^2+(1500*ABS(SIN(2*PI()*MOD(Calculator!$B$32/Calculator!$F$12,1)))*IF(MOD(Calculator!$B$32/Calculator!$F$12,1)&lt;0.5,-1,1))^2))),2))</f>
        <v>—</v>
      </c>
      <c r="AO82" s="299" t="str">
        <f aca="false">IF(OR(Calculator!$E$13&lt;&gt;"YES",Calculator!$B$32&lt;Calculator!$G$13),"—",ROUND((1+SQRT(((50*POWER(80,POWER(COS(PI()*MOD(Calculator!$B$32/Calculator!$F$13,1)),2))-$C82)^2+(1500*ABS(SIN(2*PI()*MOD(Calculator!$B$32/Calculator!$F$13,1)))*IF(MOD(Calculator!$B$32/Calculator!$F$13,1)&lt;0.5,-1,1))^2)/((50*POWER(80,POWER(COS(PI()*MOD(Calculator!$B$32/Calculator!$F$13,1)),2))+$C82)^2+(1500*ABS(SIN(2*PI()*MOD(Calculator!$B$32/Calculator!$F$13,1)))*IF(MOD(Calculator!$B$32/Calculator!$F$13,1)&lt;0.5,-1,1))^2)))/(1-SQRT(((50*POWER(80,POWER(COS(PI()*MOD(Calculator!$B$32/Calculator!$F$13,1)),2))-$C82)^2+(1500*ABS(SIN(2*PI()*MOD(Calculator!$B$32/Calculator!$F$13,1)))*IF(MOD(Calculator!$B$32/Calculator!$F$13,1)&lt;0.5,-1,1))^2)/((50*POWER(80,POWER(COS(PI()*MOD(Calculator!$B$32/Calculator!$F$13,1)),2))+$C82)^2+(1500*ABS(SIN(2*PI()*MOD(Calculator!$B$32/Calculator!$F$13,1)))*IF(MOD(Calculator!$B$32/Calculator!$F$13,1)&lt;0.5,-1,1))^2))),2))</f>
        <v>—</v>
      </c>
      <c r="AP82" s="299" t="str">
        <f aca="false">IF(OR(Calculator!$E$14&lt;&gt;"YES",Calculator!$B$32&lt;Calculator!$G$14),"—",ROUND((1+SQRT(((50*POWER(80,POWER(COS(PI()*MOD(Calculator!$B$32/Calculator!$F$14,1)),2))-$C82)^2+(1500*ABS(SIN(2*PI()*MOD(Calculator!$B$32/Calculator!$F$14,1)))*IF(MOD(Calculator!$B$32/Calculator!$F$14,1)&lt;0.5,-1,1))^2)/((50*POWER(80,POWER(COS(PI()*MOD(Calculator!$B$32/Calculator!$F$14,1)),2))+$C82)^2+(1500*ABS(SIN(2*PI()*MOD(Calculator!$B$32/Calculator!$F$14,1)))*IF(MOD(Calculator!$B$32/Calculator!$F$14,1)&lt;0.5,-1,1))^2)))/(1-SQRT(((50*POWER(80,POWER(COS(PI()*MOD(Calculator!$B$32/Calculator!$F$14,1)),2))-$C82)^2+(1500*ABS(SIN(2*PI()*MOD(Calculator!$B$32/Calculator!$F$14,1)))*IF(MOD(Calculator!$B$32/Calculator!$F$14,1)&lt;0.5,-1,1))^2)/((50*POWER(80,POWER(COS(PI()*MOD(Calculator!$B$32/Calculator!$F$14,1)),2))+$C82)^2+(1500*ABS(SIN(2*PI()*MOD(Calculator!$B$32/Calculator!$F$14,1)))*IF(MOD(Calculator!$B$32/Calculator!$F$14,1)&lt;0.5,-1,1))^2))),2))</f>
        <v>—</v>
      </c>
      <c r="AQ82" s="299" t="n">
        <f aca="false">IF(OR(Calculator!$E$15&lt;&gt;"YES",Calculator!$B$32&lt;Calculator!$G$15),"—",ROUND((1+SQRT(((50*POWER(80,POWER(COS(PI()*MOD(Calculator!$B$32/Calculator!$F$15,1)),2))-$C82)^2+(1500*ABS(SIN(2*PI()*MOD(Calculator!$B$32/Calculator!$F$15,1)))*IF(MOD(Calculator!$B$32/Calculator!$F$15,1)&lt;0.5,-1,1))^2)/((50*POWER(80,POWER(COS(PI()*MOD(Calculator!$B$32/Calculator!$F$15,1)),2))+$C82)^2+(1500*ABS(SIN(2*PI()*MOD(Calculator!$B$32/Calculator!$F$15,1)))*IF(MOD(Calculator!$B$32/Calculator!$F$15,1)&lt;0.5,-1,1))^2)))/(1-SQRT(((50*POWER(80,POWER(COS(PI()*MOD(Calculator!$B$32/Calculator!$F$15,1)),2))-$C82)^2+(1500*ABS(SIN(2*PI()*MOD(Calculator!$B$32/Calculator!$F$15,1)))*IF(MOD(Calculator!$B$32/Calculator!$F$15,1)&lt;0.5,-1,1))^2)/((50*POWER(80,POWER(COS(PI()*MOD(Calculator!$B$32/Calculator!$F$15,1)),2))+$C82)^2+(1500*ABS(SIN(2*PI()*MOD(Calculator!$B$32/Calculator!$F$15,1)))*IF(MOD(Calculator!$B$32/Calculator!$F$15,1)&lt;0.5,-1,1))^2))),2))</f>
        <v>2.55</v>
      </c>
      <c r="AR82" s="299" t="str">
        <f aca="false">IF(OR(Calculator!$E$16&lt;&gt;"YES",Calculator!$B$32&lt;Calculator!$G$16),"—",ROUND((1+SQRT(((50*POWER(80,POWER(COS(PI()*MOD(Calculator!$B$32/Calculator!$F$16,1)),2))-$C82)^2+(1500*ABS(SIN(2*PI()*MOD(Calculator!$B$32/Calculator!$F$16,1)))*IF(MOD(Calculator!$B$32/Calculator!$F$16,1)&lt;0.5,-1,1))^2)/((50*POWER(80,POWER(COS(PI()*MOD(Calculator!$B$32/Calculator!$F$16,1)),2))+$C82)^2+(1500*ABS(SIN(2*PI()*MOD(Calculator!$B$32/Calculator!$F$16,1)))*IF(MOD(Calculator!$B$32/Calculator!$F$16,1)&lt;0.5,-1,1))^2)))/(1-SQRT(((50*POWER(80,POWER(COS(PI()*MOD(Calculator!$B$32/Calculator!$F$16,1)),2))-$C82)^2+(1500*ABS(SIN(2*PI()*MOD(Calculator!$B$32/Calculator!$F$16,1)))*IF(MOD(Calculator!$B$32/Calculator!$F$16,1)&lt;0.5,-1,1))^2)/((50*POWER(80,POWER(COS(PI()*MOD(Calculator!$B$32/Calculator!$F$16,1)),2))+$C82)^2+(1500*ABS(SIN(2*PI()*MOD(Calculator!$B$32/Calculator!$F$16,1)))*IF(MOD(Calculator!$B$32/Calculator!$F$16,1)&lt;0.5,-1,1))^2))),2))</f>
        <v>—</v>
      </c>
      <c r="AS82" s="299" t="n">
        <f aca="false">IF(OR(Calculator!$E$17&lt;&gt;"YES",Calculator!$B$32&lt;Calculator!$G$17),"—",ROUND((1+SQRT(((50*POWER(80,POWER(COS(PI()*MOD(Calculator!$B$32/Calculator!$F$17,1)),2))-$C82)^2+(1500*ABS(SIN(2*PI()*MOD(Calculator!$B$32/Calculator!$F$17,1)))*IF(MOD(Calculator!$B$32/Calculator!$F$17,1)&lt;0.5,-1,1))^2)/((50*POWER(80,POWER(COS(PI()*MOD(Calculator!$B$32/Calculator!$F$17,1)),2))+$C82)^2+(1500*ABS(SIN(2*PI()*MOD(Calculator!$B$32/Calculator!$F$17,1)))*IF(MOD(Calculator!$B$32/Calculator!$F$17,1)&lt;0.5,-1,1))^2)))/(1-SQRT(((50*POWER(80,POWER(COS(PI()*MOD(Calculator!$B$32/Calculator!$F$17,1)),2))-$C82)^2+(1500*ABS(SIN(2*PI()*MOD(Calculator!$B$32/Calculator!$F$17,1)))*IF(MOD(Calculator!$B$32/Calculator!$F$17,1)&lt;0.5,-1,1))^2)/((50*POWER(80,POWER(COS(PI()*MOD(Calculator!$B$32/Calculator!$F$17,1)),2))+$C82)^2+(1500*ABS(SIN(2*PI()*MOD(Calculator!$B$32/Calculator!$F$17,1)))*IF(MOD(Calculator!$B$32/Calculator!$F$17,1)&lt;0.5,-1,1))^2))),2))</f>
        <v>17.58</v>
      </c>
      <c r="AT82" s="299" t="str">
        <f aca="false">IF(OR(Calculator!$E$18&lt;&gt;"YES",Calculator!$B$32&lt;Calculator!$G$18),"—",ROUND((1+SQRT(((50*POWER(80,POWER(COS(PI()*MOD(Calculator!$B$32/Calculator!$F$18,1)),2))-$C82)^2+(1500*ABS(SIN(2*PI()*MOD(Calculator!$B$32/Calculator!$F$18,1)))*IF(MOD(Calculator!$B$32/Calculator!$F$18,1)&lt;0.5,-1,1))^2)/((50*POWER(80,POWER(COS(PI()*MOD(Calculator!$B$32/Calculator!$F$18,1)),2))+$C82)^2+(1500*ABS(SIN(2*PI()*MOD(Calculator!$B$32/Calculator!$F$18,1)))*IF(MOD(Calculator!$B$32/Calculator!$F$18,1)&lt;0.5,-1,1))^2)))/(1-SQRT(((50*POWER(80,POWER(COS(PI()*MOD(Calculator!$B$32/Calculator!$F$18,1)),2))-$C82)^2+(1500*ABS(SIN(2*PI()*MOD(Calculator!$B$32/Calculator!$F$18,1)))*IF(MOD(Calculator!$B$32/Calculator!$F$18,1)&lt;0.5,-1,1))^2)/((50*POWER(80,POWER(COS(PI()*MOD(Calculator!$B$32/Calculator!$F$18,1)),2))+$C82)^2+(1500*ABS(SIN(2*PI()*MOD(Calculator!$B$32/Calculator!$F$18,1)))*IF(MOD(Calculator!$B$32/Calculator!$F$18,1)&lt;0.5,-1,1))^2))),2))</f>
        <v>—</v>
      </c>
      <c r="AU82" s="299" t="str">
        <f aca="false">IF(OR(Calculator!$E$19&lt;&gt;"YES",Calculator!$B$32&lt;Calculator!$G$19),"—",ROUND((1+SQRT(((50*POWER(80,POWER(COS(PI()*MOD(Calculator!$B$32/Calculator!$F$19,1)),2))-$C82)^2+(1500*ABS(SIN(2*PI()*MOD(Calculator!$B$32/Calculator!$F$19,1)))*IF(MOD(Calculator!$B$32/Calculator!$F$19,1)&lt;0.5,-1,1))^2)/((50*POWER(80,POWER(COS(PI()*MOD(Calculator!$B$32/Calculator!$F$19,1)),2))+$C82)^2+(1500*ABS(SIN(2*PI()*MOD(Calculator!$B$32/Calculator!$F$19,1)))*IF(MOD(Calculator!$B$32/Calculator!$F$19,1)&lt;0.5,-1,1))^2)))/(1-SQRT(((50*POWER(80,POWER(COS(PI()*MOD(Calculator!$B$32/Calculator!$F$19,1)),2))-$C82)^2+(1500*ABS(SIN(2*PI()*MOD(Calculator!$B$32/Calculator!$F$19,1)))*IF(MOD(Calculator!$B$32/Calculator!$F$19,1)&lt;0.5,-1,1))^2)/((50*POWER(80,POWER(COS(PI()*MOD(Calculator!$B$32/Calculator!$F$19,1)),2))+$C82)^2+(1500*ABS(SIN(2*PI()*MOD(Calculator!$B$32/Calculator!$F$19,1)))*IF(MOD(Calculator!$B$32/Calculator!$F$19,1)&lt;0.5,-1,1))^2))),2))</f>
        <v>—</v>
      </c>
      <c r="AV82" s="299" t="str">
        <f aca="false">IF(OR(Calculator!$E$20&lt;&gt;"YES",Calculator!$B$32&lt;Calculator!$G$20),"—",ROUND((1+SQRT(((50*POWER(80,POWER(COS(PI()*MOD(Calculator!$B$32/Calculator!$F$20,1)),2))-$C82)^2+(1500*ABS(SIN(2*PI()*MOD(Calculator!$B$32/Calculator!$F$20,1)))*IF(MOD(Calculator!$B$32/Calculator!$F$20,1)&lt;0.5,-1,1))^2)/((50*POWER(80,POWER(COS(PI()*MOD(Calculator!$B$32/Calculator!$F$20,1)),2))+$C82)^2+(1500*ABS(SIN(2*PI()*MOD(Calculator!$B$32/Calculator!$F$20,1)))*IF(MOD(Calculator!$B$32/Calculator!$F$20,1)&lt;0.5,-1,1))^2)))/(1-SQRT(((50*POWER(80,POWER(COS(PI()*MOD(Calculator!$B$32/Calculator!$F$20,1)),2))-$C82)^2+(1500*ABS(SIN(2*PI()*MOD(Calculator!$B$32/Calculator!$F$20,1)))*IF(MOD(Calculator!$B$32/Calculator!$F$20,1)&lt;0.5,-1,1))^2)/((50*POWER(80,POWER(COS(PI()*MOD(Calculator!$B$32/Calculator!$F$20,1)),2))+$C82)^2+(1500*ABS(SIN(2*PI()*MOD(Calculator!$B$32/Calculator!$F$20,1)))*IF(MOD(Calculator!$B$32/Calculator!$F$20,1)&lt;0.5,-1,1))^2))),2))</f>
        <v>—</v>
      </c>
      <c r="AW82" s="299" t="str">
        <f aca="false">IF(OR(Calculator!$E$21&lt;&gt;"YES",Calculator!$B$32&lt;Calculator!$G$21),"—",ROUND((1+SQRT(((50*POWER(80,POWER(COS(PI()*MOD(Calculator!$B$32/Calculator!$F$21,1)),2))-$C82)^2+(1500*ABS(SIN(2*PI()*MOD(Calculator!$B$32/Calculator!$F$21,1)))*IF(MOD(Calculator!$B$32/Calculator!$F$21,1)&lt;0.5,-1,1))^2)/((50*POWER(80,POWER(COS(PI()*MOD(Calculator!$B$32/Calculator!$F$21,1)),2))+$C82)^2+(1500*ABS(SIN(2*PI()*MOD(Calculator!$B$32/Calculator!$F$21,1)))*IF(MOD(Calculator!$B$32/Calculator!$F$21,1)&lt;0.5,-1,1))^2)))/(1-SQRT(((50*POWER(80,POWER(COS(PI()*MOD(Calculator!$B$32/Calculator!$F$21,1)),2))-$C82)^2+(1500*ABS(SIN(2*PI()*MOD(Calculator!$B$32/Calculator!$F$21,1)))*IF(MOD(Calculator!$B$32/Calculator!$F$21,1)&lt;0.5,-1,1))^2)/((50*POWER(80,POWER(COS(PI()*MOD(Calculator!$B$32/Calculator!$F$21,1)),2))+$C82)^2+(1500*ABS(SIN(2*PI()*MOD(Calculator!$B$32/Calculator!$F$21,1)))*IF(MOD(Calculator!$B$32/Calculator!$F$21,1)&lt;0.5,-1,1))^2))),2))</f>
        <v>—</v>
      </c>
      <c r="AX82" s="299" t="str">
        <f aca="false">IF(OR(Calculator!$E$22&lt;&gt;"YES",Calculator!$B$32&lt;Calculator!$G$22),"—",ROUND((1+SQRT(((50*POWER(80,POWER(COS(PI()*MOD(Calculator!$B$32/Calculator!$F$22,1)),2))-$C82)^2+(1500*ABS(SIN(2*PI()*MOD(Calculator!$B$32/Calculator!$F$22,1)))*IF(MOD(Calculator!$B$32/Calculator!$F$22,1)&lt;0.5,-1,1))^2)/((50*POWER(80,POWER(COS(PI()*MOD(Calculator!$B$32/Calculator!$F$22,1)),2))+$C82)^2+(1500*ABS(SIN(2*PI()*MOD(Calculator!$B$32/Calculator!$F$22,1)))*IF(MOD(Calculator!$B$32/Calculator!$F$22,1)&lt;0.5,-1,1))^2)))/(1-SQRT(((50*POWER(80,POWER(COS(PI()*MOD(Calculator!$B$32/Calculator!$F$22,1)),2))-$C82)^2+(1500*ABS(SIN(2*PI()*MOD(Calculator!$B$32/Calculator!$F$22,1)))*IF(MOD(Calculator!$B$32/Calculator!$F$22,1)&lt;0.5,-1,1))^2)/((50*POWER(80,POWER(COS(PI()*MOD(Calculator!$B$32/Calculator!$F$22,1)),2))+$C82)^2+(1500*ABS(SIN(2*PI()*MOD(Calculator!$B$32/Calculator!$F$22,1)))*IF(MOD(Calculator!$B$32/Calculator!$F$22,1)&lt;0.5,-1,1))^2))),2))</f>
        <v>—</v>
      </c>
      <c r="AY82" s="293" t="n">
        <f aca="false">IFERROR(ROUND((IF(ISNUMBER(AN82),AN82,0)+IF(ISNUMBER(AO82),AO82,0)+IF(ISNUMBER(AP82),AP82,0)+IF(ISNUMBER(AQ82),AQ82,0)+IF(ISNUMBER(AR82),AR82,0)+IF(ISNUMBER(AS82),AS82,0)+IF(ISNUMBER(AT82),AT82,0)+IF(ISNUMBER(AU82),AU82,0)+IF(ISNUMBER(AV82),AV82,0)+IF(ISNUMBER(AW82),AW82,0)+IF(ISNUMBER(AX82),AX82,0))/(IF(ISNUMBER(AN82),1,0)+IF(ISNUMBER(AO82),1,0)+IF(ISNUMBER(AP82),1,0)+IF(ISNUMBER(AQ82),1,0)+IF(ISNUMBER(AR82),1,0)+IF(ISNUMBER(AS82),1,0)+IF(ISNUMBER(AT82),1,0)+IF(ISNUMBER(AU82),1,0)+IF(ISNUMBER(AV82),1,0)+IF(ISNUMBER(AW82),1,0)+IF(ISNUMBER(AX82),1,0)),4),"")</f>
        <v>10.065</v>
      </c>
      <c r="AZ82" s="299" t="str">
        <f aca="false">IF(OR(Calculator!$E$12&lt;&gt;"YES",Calculator!$B$33&lt;Calculator!$G$12),"—",ROUND((1+SQRT(((50*POWER(80,POWER(COS(PI()*MOD(Calculator!$B$33/Calculator!$F$12,1)),2))-$C82)^2+(1500*ABS(SIN(2*PI()*MOD(Calculator!$B$33/Calculator!$F$12,1)))*IF(MOD(Calculator!$B$33/Calculator!$F$12,1)&lt;0.5,-1,1))^2)/((50*POWER(80,POWER(COS(PI()*MOD(Calculator!$B$33/Calculator!$F$12,1)),2))+$C82)^2+(1500*ABS(SIN(2*PI()*MOD(Calculator!$B$33/Calculator!$F$12,1)))*IF(MOD(Calculator!$B$33/Calculator!$F$12,1)&lt;0.5,-1,1))^2)))/(1-SQRT(((50*POWER(80,POWER(COS(PI()*MOD(Calculator!$B$33/Calculator!$F$12,1)),2))-$C82)^2+(1500*ABS(SIN(2*PI()*MOD(Calculator!$B$33/Calculator!$F$12,1)))*IF(MOD(Calculator!$B$33/Calculator!$F$12,1)&lt;0.5,-1,1))^2)/((50*POWER(80,POWER(COS(PI()*MOD(Calculator!$B$33/Calculator!$F$12,1)),2))+$C82)^2+(1500*ABS(SIN(2*PI()*MOD(Calculator!$B$33/Calculator!$F$12,1)))*IF(MOD(Calculator!$B$33/Calculator!$F$12,1)&lt;0.5,-1,1))^2))),2))</f>
        <v>—</v>
      </c>
      <c r="BA82" s="299" t="str">
        <f aca="false">IF(OR(Calculator!$E$13&lt;&gt;"YES",Calculator!$B$33&lt;Calculator!$G$13),"—",ROUND((1+SQRT(((50*POWER(80,POWER(COS(PI()*MOD(Calculator!$B$33/Calculator!$F$13,1)),2))-$C82)^2+(1500*ABS(SIN(2*PI()*MOD(Calculator!$B$33/Calculator!$F$13,1)))*IF(MOD(Calculator!$B$33/Calculator!$F$13,1)&lt;0.5,-1,1))^2)/((50*POWER(80,POWER(COS(PI()*MOD(Calculator!$B$33/Calculator!$F$13,1)),2))+$C82)^2+(1500*ABS(SIN(2*PI()*MOD(Calculator!$B$33/Calculator!$F$13,1)))*IF(MOD(Calculator!$B$33/Calculator!$F$13,1)&lt;0.5,-1,1))^2)))/(1-SQRT(((50*POWER(80,POWER(COS(PI()*MOD(Calculator!$B$33/Calculator!$F$13,1)),2))-$C82)^2+(1500*ABS(SIN(2*PI()*MOD(Calculator!$B$33/Calculator!$F$13,1)))*IF(MOD(Calculator!$B$33/Calculator!$F$13,1)&lt;0.5,-1,1))^2)/((50*POWER(80,POWER(COS(PI()*MOD(Calculator!$B$33/Calculator!$F$13,1)),2))+$C82)^2+(1500*ABS(SIN(2*PI()*MOD(Calculator!$B$33/Calculator!$F$13,1)))*IF(MOD(Calculator!$B$33/Calculator!$F$13,1)&lt;0.5,-1,1))^2))),2))</f>
        <v>—</v>
      </c>
      <c r="BB82" s="299" t="str">
        <f aca="false">IF(OR(Calculator!$E$14&lt;&gt;"YES",Calculator!$B$33&lt;Calculator!$G$14),"—",ROUND((1+SQRT(((50*POWER(80,POWER(COS(PI()*MOD(Calculator!$B$33/Calculator!$F$14,1)),2))-$C82)^2+(1500*ABS(SIN(2*PI()*MOD(Calculator!$B$33/Calculator!$F$14,1)))*IF(MOD(Calculator!$B$33/Calculator!$F$14,1)&lt;0.5,-1,1))^2)/((50*POWER(80,POWER(COS(PI()*MOD(Calculator!$B$33/Calculator!$F$14,1)),2))+$C82)^2+(1500*ABS(SIN(2*PI()*MOD(Calculator!$B$33/Calculator!$F$14,1)))*IF(MOD(Calculator!$B$33/Calculator!$F$14,1)&lt;0.5,-1,1))^2)))/(1-SQRT(((50*POWER(80,POWER(COS(PI()*MOD(Calculator!$B$33/Calculator!$F$14,1)),2))-$C82)^2+(1500*ABS(SIN(2*PI()*MOD(Calculator!$B$33/Calculator!$F$14,1)))*IF(MOD(Calculator!$B$33/Calculator!$F$14,1)&lt;0.5,-1,1))^2)/((50*POWER(80,POWER(COS(PI()*MOD(Calculator!$B$33/Calculator!$F$14,1)),2))+$C82)^2+(1500*ABS(SIN(2*PI()*MOD(Calculator!$B$33/Calculator!$F$14,1)))*IF(MOD(Calculator!$B$33/Calculator!$F$14,1)&lt;0.5,-1,1))^2))),2))</f>
        <v>—</v>
      </c>
      <c r="BC82" s="299" t="n">
        <f aca="false">IF(OR(Calculator!$E$15&lt;&gt;"YES",Calculator!$B$33&lt;Calculator!$G$15),"—",ROUND((1+SQRT(((50*POWER(80,POWER(COS(PI()*MOD(Calculator!$B$33/Calculator!$F$15,1)),2))-$C82)^2+(1500*ABS(SIN(2*PI()*MOD(Calculator!$B$33/Calculator!$F$15,1)))*IF(MOD(Calculator!$B$33/Calculator!$F$15,1)&lt;0.5,-1,1))^2)/((50*POWER(80,POWER(COS(PI()*MOD(Calculator!$B$33/Calculator!$F$15,1)),2))+$C82)^2+(1500*ABS(SIN(2*PI()*MOD(Calculator!$B$33/Calculator!$F$15,1)))*IF(MOD(Calculator!$B$33/Calculator!$F$15,1)&lt;0.5,-1,1))^2)))/(1-SQRT(((50*POWER(80,POWER(COS(PI()*MOD(Calculator!$B$33/Calculator!$F$15,1)),2))-$C82)^2+(1500*ABS(SIN(2*PI()*MOD(Calculator!$B$33/Calculator!$F$15,1)))*IF(MOD(Calculator!$B$33/Calculator!$F$15,1)&lt;0.5,-1,1))^2)/((50*POWER(80,POWER(COS(PI()*MOD(Calculator!$B$33/Calculator!$F$15,1)),2))+$C82)^2+(1500*ABS(SIN(2*PI()*MOD(Calculator!$B$33/Calculator!$F$15,1)))*IF(MOD(Calculator!$B$33/Calculator!$F$15,1)&lt;0.5,-1,1))^2))),2))</f>
        <v>2.71</v>
      </c>
      <c r="BD82" s="299" t="str">
        <f aca="false">IF(OR(Calculator!$E$16&lt;&gt;"YES",Calculator!$B$33&lt;Calculator!$G$16),"—",ROUND((1+SQRT(((50*POWER(80,POWER(COS(PI()*MOD(Calculator!$B$33/Calculator!$F$16,1)),2))-$C82)^2+(1500*ABS(SIN(2*PI()*MOD(Calculator!$B$33/Calculator!$F$16,1)))*IF(MOD(Calculator!$B$33/Calculator!$F$16,1)&lt;0.5,-1,1))^2)/((50*POWER(80,POWER(COS(PI()*MOD(Calculator!$B$33/Calculator!$F$16,1)),2))+$C82)^2+(1500*ABS(SIN(2*PI()*MOD(Calculator!$B$33/Calculator!$F$16,1)))*IF(MOD(Calculator!$B$33/Calculator!$F$16,1)&lt;0.5,-1,1))^2)))/(1-SQRT(((50*POWER(80,POWER(COS(PI()*MOD(Calculator!$B$33/Calculator!$F$16,1)),2))-$C82)^2+(1500*ABS(SIN(2*PI()*MOD(Calculator!$B$33/Calculator!$F$16,1)))*IF(MOD(Calculator!$B$33/Calculator!$F$16,1)&lt;0.5,-1,1))^2)/((50*POWER(80,POWER(COS(PI()*MOD(Calculator!$B$33/Calculator!$F$16,1)),2))+$C82)^2+(1500*ABS(SIN(2*PI()*MOD(Calculator!$B$33/Calculator!$F$16,1)))*IF(MOD(Calculator!$B$33/Calculator!$F$16,1)&lt;0.5,-1,1))^2))),2))</f>
        <v>—</v>
      </c>
      <c r="BE82" s="299" t="n">
        <f aca="false">IF(OR(Calculator!$E$17&lt;&gt;"YES",Calculator!$B$33&lt;Calculator!$G$17),"—",ROUND((1+SQRT(((50*POWER(80,POWER(COS(PI()*MOD(Calculator!$B$33/Calculator!$F$17,1)),2))-$C82)^2+(1500*ABS(SIN(2*PI()*MOD(Calculator!$B$33/Calculator!$F$17,1)))*IF(MOD(Calculator!$B$33/Calculator!$F$17,1)&lt;0.5,-1,1))^2)/((50*POWER(80,POWER(COS(PI()*MOD(Calculator!$B$33/Calculator!$F$17,1)),2))+$C82)^2+(1500*ABS(SIN(2*PI()*MOD(Calculator!$B$33/Calculator!$F$17,1)))*IF(MOD(Calculator!$B$33/Calculator!$F$17,1)&lt;0.5,-1,1))^2)))/(1-SQRT(((50*POWER(80,POWER(COS(PI()*MOD(Calculator!$B$33/Calculator!$F$17,1)),2))-$C82)^2+(1500*ABS(SIN(2*PI()*MOD(Calculator!$B$33/Calculator!$F$17,1)))*IF(MOD(Calculator!$B$33/Calculator!$F$17,1)&lt;0.5,-1,1))^2)/((50*POWER(80,POWER(COS(PI()*MOD(Calculator!$B$33/Calculator!$F$17,1)),2))+$C82)^2+(1500*ABS(SIN(2*PI()*MOD(Calculator!$B$33/Calculator!$F$17,1)))*IF(MOD(Calculator!$B$33/Calculator!$F$17,1)&lt;0.5,-1,1))^2))),2))</f>
        <v>19.58</v>
      </c>
      <c r="BF82" s="299" t="str">
        <f aca="false">IF(OR(Calculator!$E$18&lt;&gt;"YES",Calculator!$B$33&lt;Calculator!$G$18),"—",ROUND((1+SQRT(((50*POWER(80,POWER(COS(PI()*MOD(Calculator!$B$33/Calculator!$F$18,1)),2))-$C82)^2+(1500*ABS(SIN(2*PI()*MOD(Calculator!$B$33/Calculator!$F$18,1)))*IF(MOD(Calculator!$B$33/Calculator!$F$18,1)&lt;0.5,-1,1))^2)/((50*POWER(80,POWER(COS(PI()*MOD(Calculator!$B$33/Calculator!$F$18,1)),2))+$C82)^2+(1500*ABS(SIN(2*PI()*MOD(Calculator!$B$33/Calculator!$F$18,1)))*IF(MOD(Calculator!$B$33/Calculator!$F$18,1)&lt;0.5,-1,1))^2)))/(1-SQRT(((50*POWER(80,POWER(COS(PI()*MOD(Calculator!$B$33/Calculator!$F$18,1)),2))-$C82)^2+(1500*ABS(SIN(2*PI()*MOD(Calculator!$B$33/Calculator!$F$18,1)))*IF(MOD(Calculator!$B$33/Calculator!$F$18,1)&lt;0.5,-1,1))^2)/((50*POWER(80,POWER(COS(PI()*MOD(Calculator!$B$33/Calculator!$F$18,1)),2))+$C82)^2+(1500*ABS(SIN(2*PI()*MOD(Calculator!$B$33/Calculator!$F$18,1)))*IF(MOD(Calculator!$B$33/Calculator!$F$18,1)&lt;0.5,-1,1))^2))),2))</f>
        <v>—</v>
      </c>
      <c r="BG82" s="299" t="str">
        <f aca="false">IF(OR(Calculator!$E$19&lt;&gt;"YES",Calculator!$B$33&lt;Calculator!$G$19),"—",ROUND((1+SQRT(((50*POWER(80,POWER(COS(PI()*MOD(Calculator!$B$33/Calculator!$F$19,1)),2))-$C82)^2+(1500*ABS(SIN(2*PI()*MOD(Calculator!$B$33/Calculator!$F$19,1)))*IF(MOD(Calculator!$B$33/Calculator!$F$19,1)&lt;0.5,-1,1))^2)/((50*POWER(80,POWER(COS(PI()*MOD(Calculator!$B$33/Calculator!$F$19,1)),2))+$C82)^2+(1500*ABS(SIN(2*PI()*MOD(Calculator!$B$33/Calculator!$F$19,1)))*IF(MOD(Calculator!$B$33/Calculator!$F$19,1)&lt;0.5,-1,1))^2)))/(1-SQRT(((50*POWER(80,POWER(COS(PI()*MOD(Calculator!$B$33/Calculator!$F$19,1)),2))-$C82)^2+(1500*ABS(SIN(2*PI()*MOD(Calculator!$B$33/Calculator!$F$19,1)))*IF(MOD(Calculator!$B$33/Calculator!$F$19,1)&lt;0.5,-1,1))^2)/((50*POWER(80,POWER(COS(PI()*MOD(Calculator!$B$33/Calculator!$F$19,1)),2))+$C82)^2+(1500*ABS(SIN(2*PI()*MOD(Calculator!$B$33/Calculator!$F$19,1)))*IF(MOD(Calculator!$B$33/Calculator!$F$19,1)&lt;0.5,-1,1))^2))),2))</f>
        <v>—</v>
      </c>
      <c r="BH82" s="299" t="str">
        <f aca="false">IF(OR(Calculator!$E$20&lt;&gt;"YES",Calculator!$B$33&lt;Calculator!$G$20),"—",ROUND((1+SQRT(((50*POWER(80,POWER(COS(PI()*MOD(Calculator!$B$33/Calculator!$F$20,1)),2))-$C82)^2+(1500*ABS(SIN(2*PI()*MOD(Calculator!$B$33/Calculator!$F$20,1)))*IF(MOD(Calculator!$B$33/Calculator!$F$20,1)&lt;0.5,-1,1))^2)/((50*POWER(80,POWER(COS(PI()*MOD(Calculator!$B$33/Calculator!$F$20,1)),2))+$C82)^2+(1500*ABS(SIN(2*PI()*MOD(Calculator!$B$33/Calculator!$F$20,1)))*IF(MOD(Calculator!$B$33/Calculator!$F$20,1)&lt;0.5,-1,1))^2)))/(1-SQRT(((50*POWER(80,POWER(COS(PI()*MOD(Calculator!$B$33/Calculator!$F$20,1)),2))-$C82)^2+(1500*ABS(SIN(2*PI()*MOD(Calculator!$B$33/Calculator!$F$20,1)))*IF(MOD(Calculator!$B$33/Calculator!$F$20,1)&lt;0.5,-1,1))^2)/((50*POWER(80,POWER(COS(PI()*MOD(Calculator!$B$33/Calculator!$F$20,1)),2))+$C82)^2+(1500*ABS(SIN(2*PI()*MOD(Calculator!$B$33/Calculator!$F$20,1)))*IF(MOD(Calculator!$B$33/Calculator!$F$20,1)&lt;0.5,-1,1))^2))),2))</f>
        <v>—</v>
      </c>
      <c r="BI82" s="299" t="str">
        <f aca="false">IF(OR(Calculator!$E$21&lt;&gt;"YES",Calculator!$B$33&lt;Calculator!$G$21),"—",ROUND((1+SQRT(((50*POWER(80,POWER(COS(PI()*MOD(Calculator!$B$33/Calculator!$F$21,1)),2))-$C82)^2+(1500*ABS(SIN(2*PI()*MOD(Calculator!$B$33/Calculator!$F$21,1)))*IF(MOD(Calculator!$B$33/Calculator!$F$21,1)&lt;0.5,-1,1))^2)/((50*POWER(80,POWER(COS(PI()*MOD(Calculator!$B$33/Calculator!$F$21,1)),2))+$C82)^2+(1500*ABS(SIN(2*PI()*MOD(Calculator!$B$33/Calculator!$F$21,1)))*IF(MOD(Calculator!$B$33/Calculator!$F$21,1)&lt;0.5,-1,1))^2)))/(1-SQRT(((50*POWER(80,POWER(COS(PI()*MOD(Calculator!$B$33/Calculator!$F$21,1)),2))-$C82)^2+(1500*ABS(SIN(2*PI()*MOD(Calculator!$B$33/Calculator!$F$21,1)))*IF(MOD(Calculator!$B$33/Calculator!$F$21,1)&lt;0.5,-1,1))^2)/((50*POWER(80,POWER(COS(PI()*MOD(Calculator!$B$33/Calculator!$F$21,1)),2))+$C82)^2+(1500*ABS(SIN(2*PI()*MOD(Calculator!$B$33/Calculator!$F$21,1)))*IF(MOD(Calculator!$B$33/Calculator!$F$21,1)&lt;0.5,-1,1))^2))),2))</f>
        <v>—</v>
      </c>
      <c r="BJ82" s="299" t="str">
        <f aca="false">IF(OR(Calculator!$E$22&lt;&gt;"YES",Calculator!$B$33&lt;Calculator!$G$22),"—",ROUND((1+SQRT(((50*POWER(80,POWER(COS(PI()*MOD(Calculator!$B$33/Calculator!$F$22,1)),2))-$C82)^2+(1500*ABS(SIN(2*PI()*MOD(Calculator!$B$33/Calculator!$F$22,1)))*IF(MOD(Calculator!$B$33/Calculator!$F$22,1)&lt;0.5,-1,1))^2)/((50*POWER(80,POWER(COS(PI()*MOD(Calculator!$B$33/Calculator!$F$22,1)),2))+$C82)^2+(1500*ABS(SIN(2*PI()*MOD(Calculator!$B$33/Calculator!$F$22,1)))*IF(MOD(Calculator!$B$33/Calculator!$F$22,1)&lt;0.5,-1,1))^2)))/(1-SQRT(((50*POWER(80,POWER(COS(PI()*MOD(Calculator!$B$33/Calculator!$F$22,1)),2))-$C82)^2+(1500*ABS(SIN(2*PI()*MOD(Calculator!$B$33/Calculator!$F$22,1)))*IF(MOD(Calculator!$B$33/Calculator!$F$22,1)&lt;0.5,-1,1))^2)/((50*POWER(80,POWER(COS(PI()*MOD(Calculator!$B$33/Calculator!$F$22,1)),2))+$C82)^2+(1500*ABS(SIN(2*PI()*MOD(Calculator!$B$33/Calculator!$F$22,1)))*IF(MOD(Calculator!$B$33/Calculator!$F$22,1)&lt;0.5,-1,1))^2))),2))</f>
        <v>—</v>
      </c>
      <c r="BK82" s="293" t="n">
        <f aca="false">IFERROR(ROUND((IF(ISNUMBER(AZ82),AZ82,0)+IF(ISNUMBER(BA82),BA82,0)+IF(ISNUMBER(BB82),BB82,0)+IF(ISNUMBER(BC82),BC82,0)+IF(ISNUMBER(BD82),BD82,0)+IF(ISNUMBER(BE82),BE82,0)+IF(ISNUMBER(BF82),BF82,0)+IF(ISNUMBER(BG82),BG82,0)+IF(ISNUMBER(BH82),BH82,0)+IF(ISNUMBER(BI82),BI82,0)+IF(ISNUMBER(BJ82),BJ82,0))/(IF(ISNUMBER(AZ82),1,0)+IF(ISNUMBER(BA82),1,0)+IF(ISNUMBER(BB82),1,0)+IF(ISNUMBER(BC82),1,0)+IF(ISNUMBER(BD82),1,0)+IF(ISNUMBER(BE82),1,0)+IF(ISNUMBER(BF82),1,0)+IF(ISNUMBER(BG82),1,0)+IF(ISNUMBER(BH82),1,0)+IF(ISNUMBER(BI82),1,0)+IF(ISNUMBER(BJ82),1,0)),4),"")</f>
        <v>11.145</v>
      </c>
      <c r="BM82" s="253" t="str">
        <f aca="false">IF(OR(Calculator!$E$12&lt;&gt;"YES",Calculator!$B$29&lt;Calculator!$G$12),"—",ROUND((1+SQRT(((50*POWER(80,POWER(COS(PI()*MOD(Calculator!$B$29/Calculator!$F$12,1)),2))+MIN(500,MAX(30,100*EXP(-0.3*'VSWR Calculator'!$C$24)*(1+3*ABS(MOD('VSWR Calculator'!$C$23/Calculator!$F$12/2,1)-0.5))))/'VSWR Calculator'!$C$25)-$C82)^2+(1500*ABS(SIN(2*PI()*MOD(Calculator!$B$29/Calculator!$F$12,1)))*IF(MOD(Calculator!$B$29/Calculator!$F$12,1)&lt;0.5,-1,1))^2)/SQRT(((50*POWER(80,POWER(COS(PI()*MOD(Calculator!$B$29/Calculator!$F$12,1)),2))+MIN(500,MAX(30,100*EXP(-0.3*'VSWR Calculator'!$C$24)*(1+3*ABS(MOD('VSWR Calculator'!$C$23/Calculator!$F$12/2,1)-0.5))))/'VSWR Calculator'!$C$25)+$C82)^2+(1500*ABS(SIN(2*PI()*MOD(Calculator!$B$29/Calculator!$F$12,1)))*IF(MOD(Calculator!$B$29/Calculator!$F$12,1)&lt;0.5,-1,1))^2))/(1-SQRT(((50*POWER(80,POWER(COS(PI()*MOD(Calculator!$B$29/Calculator!$F$12,1)),2))+MIN(500,MAX(30,100*EXP(-0.3*'VSWR Calculator'!$C$24)*(1+3*ABS(MOD('VSWR Calculator'!$C$23/Calculator!$F$12/2,1)-0.5))))/'VSWR Calculator'!$C$25)-$C82)^2+(1500*ABS(SIN(2*PI()*MOD(Calculator!$B$29/Calculator!$F$12,1)))*IF(MOD(Calculator!$B$29/Calculator!$F$12,1)&lt;0.5,-1,1))^2)/SQRT(((50*POWER(80,POWER(COS(PI()*MOD(Calculator!$B$29/Calculator!$F$12,1)),2))+MIN(500,MAX(30,100*EXP(-0.3*'VSWR Calculator'!$C$24)*(1+3*ABS(MOD('VSWR Calculator'!$C$23/Calculator!$F$12/2,1)-0.5))))/'VSWR Calculator'!$C$25)+$C82)^2+(1500*ABS(SIN(2*PI()*MOD(Calculator!$B$29/Calculator!$F$12,1)))*IF(MOD(Calculator!$B$29/Calculator!$F$12,1)&lt;0.5,-1,1))^2)),2))</f>
        <v>—</v>
      </c>
      <c r="BN82" s="253" t="str">
        <f aca="false">IF(OR(Calculator!$E$13&lt;&gt;"YES",Calculator!$B$29&lt;Calculator!$G$13),"—",ROUND((1+SQRT(((50*POWER(80,POWER(COS(PI()*MOD(Calculator!$B$29/Calculator!$F$13,1)),2))+MIN(500,MAX(30,100*EXP(-0.3*'VSWR Calculator'!$C$24)*(1+3*ABS(MOD('VSWR Calculator'!$C$23/Calculator!$F$13/2,1)-0.5))))/'VSWR Calculator'!$C$25)-$C82)^2+(1500*ABS(SIN(2*PI()*MOD(Calculator!$B$29/Calculator!$F$13,1)))*IF(MOD(Calculator!$B$29/Calculator!$F$13,1)&lt;0.5,-1,1))^2)/SQRT(((50*POWER(80,POWER(COS(PI()*MOD(Calculator!$B$29/Calculator!$F$13,1)),2))+MIN(500,MAX(30,100*EXP(-0.3*'VSWR Calculator'!$C$24)*(1+3*ABS(MOD('VSWR Calculator'!$C$23/Calculator!$F$13/2,1)-0.5))))/'VSWR Calculator'!$C$25)+$C82)^2+(1500*ABS(SIN(2*PI()*MOD(Calculator!$B$29/Calculator!$F$13,1)))*IF(MOD(Calculator!$B$29/Calculator!$F$13,1)&lt;0.5,-1,1))^2))/(1-SQRT(((50*POWER(80,POWER(COS(PI()*MOD(Calculator!$B$29/Calculator!$F$13,1)),2))+MIN(500,MAX(30,100*EXP(-0.3*'VSWR Calculator'!$C$24)*(1+3*ABS(MOD('VSWR Calculator'!$C$23/Calculator!$F$13/2,1)-0.5))))/'VSWR Calculator'!$C$25)-$C82)^2+(1500*ABS(SIN(2*PI()*MOD(Calculator!$B$29/Calculator!$F$13,1)))*IF(MOD(Calculator!$B$29/Calculator!$F$13,1)&lt;0.5,-1,1))^2)/SQRT(((50*POWER(80,POWER(COS(PI()*MOD(Calculator!$B$29/Calculator!$F$13,1)),2))+MIN(500,MAX(30,100*EXP(-0.3*'VSWR Calculator'!$C$24)*(1+3*ABS(MOD('VSWR Calculator'!$C$23/Calculator!$F$13/2,1)-0.5))))/'VSWR Calculator'!$C$25)+$C82)^2+(1500*ABS(SIN(2*PI()*MOD(Calculator!$B$29/Calculator!$F$13,1)))*IF(MOD(Calculator!$B$29/Calculator!$F$13,1)&lt;0.5,-1,1))^2)),2))</f>
        <v>—</v>
      </c>
      <c r="BO82" s="253" t="str">
        <f aca="false">IF(OR(Calculator!$E$14&lt;&gt;"YES",Calculator!$B$29&lt;Calculator!$G$14),"—",ROUND((1+SQRT(((50*POWER(80,POWER(COS(PI()*MOD(Calculator!$B$29/Calculator!$F$14,1)),2))+MIN(500,MAX(30,100*EXP(-0.3*'VSWR Calculator'!$C$24)*(1+3*ABS(MOD('VSWR Calculator'!$C$23/Calculator!$F$14/2,1)-0.5))))/'VSWR Calculator'!$C$25)-$C82)^2+(1500*ABS(SIN(2*PI()*MOD(Calculator!$B$29/Calculator!$F$14,1)))*IF(MOD(Calculator!$B$29/Calculator!$F$14,1)&lt;0.5,-1,1))^2)/SQRT(((50*POWER(80,POWER(COS(PI()*MOD(Calculator!$B$29/Calculator!$F$14,1)),2))+MIN(500,MAX(30,100*EXP(-0.3*'VSWR Calculator'!$C$24)*(1+3*ABS(MOD('VSWR Calculator'!$C$23/Calculator!$F$14/2,1)-0.5))))/'VSWR Calculator'!$C$25)+$C82)^2+(1500*ABS(SIN(2*PI()*MOD(Calculator!$B$29/Calculator!$F$14,1)))*IF(MOD(Calculator!$B$29/Calculator!$F$14,1)&lt;0.5,-1,1))^2))/(1-SQRT(((50*POWER(80,POWER(COS(PI()*MOD(Calculator!$B$29/Calculator!$F$14,1)),2))+MIN(500,MAX(30,100*EXP(-0.3*'VSWR Calculator'!$C$24)*(1+3*ABS(MOD('VSWR Calculator'!$C$23/Calculator!$F$14/2,1)-0.5))))/'VSWR Calculator'!$C$25)-$C82)^2+(1500*ABS(SIN(2*PI()*MOD(Calculator!$B$29/Calculator!$F$14,1)))*IF(MOD(Calculator!$B$29/Calculator!$F$14,1)&lt;0.5,-1,1))^2)/SQRT(((50*POWER(80,POWER(COS(PI()*MOD(Calculator!$B$29/Calculator!$F$14,1)),2))+MIN(500,MAX(30,100*EXP(-0.3*'VSWR Calculator'!$C$24)*(1+3*ABS(MOD('VSWR Calculator'!$C$23/Calculator!$F$14/2,1)-0.5))))/'VSWR Calculator'!$C$25)+$C82)^2+(1500*ABS(SIN(2*PI()*MOD(Calculator!$B$29/Calculator!$F$14,1)))*IF(MOD(Calculator!$B$29/Calculator!$F$14,1)&lt;0.5,-1,1))^2)),2))</f>
        <v>—</v>
      </c>
      <c r="BP82" s="253" t="n">
        <f aca="false">IF(OR(Calculator!$E$15&lt;&gt;"YES",Calculator!$B$29&lt;Calculator!$G$15),"—",ROUND((1+SQRT(((50*POWER(80,POWER(COS(PI()*MOD(Calculator!$B$29/Calculator!$F$15,1)),2))+MIN(500,MAX(30,100*EXP(-0.3*'VSWR Calculator'!$C$24)*(1+3*ABS(MOD('VSWR Calculator'!$C$23/Calculator!$F$15/2,1)-0.5))))/'VSWR Calculator'!$C$25)-$C82)^2+(1500*ABS(SIN(2*PI()*MOD(Calculator!$B$29/Calculator!$F$15,1)))*IF(MOD(Calculator!$B$29/Calculator!$F$15,1)&lt;0.5,-1,1))^2)/SQRT(((50*POWER(80,POWER(COS(PI()*MOD(Calculator!$B$29/Calculator!$F$15,1)),2))+MIN(500,MAX(30,100*EXP(-0.3*'VSWR Calculator'!$C$24)*(1+3*ABS(MOD('VSWR Calculator'!$C$23/Calculator!$F$15/2,1)-0.5))))/'VSWR Calculator'!$C$25)+$C82)^2+(1500*ABS(SIN(2*PI()*MOD(Calculator!$B$29/Calculator!$F$15,1)))*IF(MOD(Calculator!$B$29/Calculator!$F$15,1)&lt;0.5,-1,1))^2))/(1-SQRT(((50*POWER(80,POWER(COS(PI()*MOD(Calculator!$B$29/Calculator!$F$15,1)),2))+MIN(500,MAX(30,100*EXP(-0.3*'VSWR Calculator'!$C$24)*(1+3*ABS(MOD('VSWR Calculator'!$C$23/Calculator!$F$15/2,1)-0.5))))/'VSWR Calculator'!$C$25)-$C82)^2+(1500*ABS(SIN(2*PI()*MOD(Calculator!$B$29/Calculator!$F$15,1)))*IF(MOD(Calculator!$B$29/Calculator!$F$15,1)&lt;0.5,-1,1))^2)/SQRT(((50*POWER(80,POWER(COS(PI()*MOD(Calculator!$B$29/Calculator!$F$15,1)),2))+MIN(500,MAX(30,100*EXP(-0.3*'VSWR Calculator'!$C$24)*(1+3*ABS(MOD('VSWR Calculator'!$C$23/Calculator!$F$15/2,1)-0.5))))/'VSWR Calculator'!$C$25)+$C82)^2+(1500*ABS(SIN(2*PI()*MOD(Calculator!$B$29/Calculator!$F$15,1)))*IF(MOD(Calculator!$B$29/Calculator!$F$15,1)&lt;0.5,-1,1))^2)),2))</f>
        <v>16.39</v>
      </c>
      <c r="BQ82" s="253" t="str">
        <f aca="false">IF(OR(Calculator!$E$16&lt;&gt;"YES",Calculator!$B$29&lt;Calculator!$G$16),"—",ROUND((1+SQRT(((50*POWER(80,POWER(COS(PI()*MOD(Calculator!$B$29/Calculator!$F$16,1)),2))+MIN(500,MAX(30,100*EXP(-0.3*'VSWR Calculator'!$C$24)*(1+3*ABS(MOD('VSWR Calculator'!$C$23/Calculator!$F$16/2,1)-0.5))))/'VSWR Calculator'!$C$25)-$C82)^2+(1500*ABS(SIN(2*PI()*MOD(Calculator!$B$29/Calculator!$F$16,1)))*IF(MOD(Calculator!$B$29/Calculator!$F$16,1)&lt;0.5,-1,1))^2)/SQRT(((50*POWER(80,POWER(COS(PI()*MOD(Calculator!$B$29/Calculator!$F$16,1)),2))+MIN(500,MAX(30,100*EXP(-0.3*'VSWR Calculator'!$C$24)*(1+3*ABS(MOD('VSWR Calculator'!$C$23/Calculator!$F$16/2,1)-0.5))))/'VSWR Calculator'!$C$25)+$C82)^2+(1500*ABS(SIN(2*PI()*MOD(Calculator!$B$29/Calculator!$F$16,1)))*IF(MOD(Calculator!$B$29/Calculator!$F$16,1)&lt;0.5,-1,1))^2))/(1-SQRT(((50*POWER(80,POWER(COS(PI()*MOD(Calculator!$B$29/Calculator!$F$16,1)),2))+MIN(500,MAX(30,100*EXP(-0.3*'VSWR Calculator'!$C$24)*(1+3*ABS(MOD('VSWR Calculator'!$C$23/Calculator!$F$16/2,1)-0.5))))/'VSWR Calculator'!$C$25)-$C82)^2+(1500*ABS(SIN(2*PI()*MOD(Calculator!$B$29/Calculator!$F$16,1)))*IF(MOD(Calculator!$B$29/Calculator!$F$16,1)&lt;0.5,-1,1))^2)/SQRT(((50*POWER(80,POWER(COS(PI()*MOD(Calculator!$B$29/Calculator!$F$16,1)),2))+MIN(500,MAX(30,100*EXP(-0.3*'VSWR Calculator'!$C$24)*(1+3*ABS(MOD('VSWR Calculator'!$C$23/Calculator!$F$16/2,1)-0.5))))/'VSWR Calculator'!$C$25)+$C82)^2+(1500*ABS(SIN(2*PI()*MOD(Calculator!$B$29/Calculator!$F$16,1)))*IF(MOD(Calculator!$B$29/Calculator!$F$16,1)&lt;0.5,-1,1))^2)),2))</f>
        <v>—</v>
      </c>
      <c r="BR82" s="253" t="n">
        <f aca="false">IF(OR(Calculator!$E$17&lt;&gt;"YES",Calculator!$B$29&lt;Calculator!$G$17),"—",ROUND((1+SQRT(((50*POWER(80,POWER(COS(PI()*MOD(Calculator!$B$29/Calculator!$F$17,1)),2))+MIN(500,MAX(30,100*EXP(-0.3*'VSWR Calculator'!$C$24)*(1+3*ABS(MOD('VSWR Calculator'!$C$23/Calculator!$F$17/2,1)-0.5))))/'VSWR Calculator'!$C$25)-$C82)^2+(1500*ABS(SIN(2*PI()*MOD(Calculator!$B$29/Calculator!$F$17,1)))*IF(MOD(Calculator!$B$29/Calculator!$F$17,1)&lt;0.5,-1,1))^2)/SQRT(((50*POWER(80,POWER(COS(PI()*MOD(Calculator!$B$29/Calculator!$F$17,1)),2))+MIN(500,MAX(30,100*EXP(-0.3*'VSWR Calculator'!$C$24)*(1+3*ABS(MOD('VSWR Calculator'!$C$23/Calculator!$F$17/2,1)-0.5))))/'VSWR Calculator'!$C$25)+$C82)^2+(1500*ABS(SIN(2*PI()*MOD(Calculator!$B$29/Calculator!$F$17,1)))*IF(MOD(Calculator!$B$29/Calculator!$F$17,1)&lt;0.5,-1,1))^2))/(1-SQRT(((50*POWER(80,POWER(COS(PI()*MOD(Calculator!$B$29/Calculator!$F$17,1)),2))+MIN(500,MAX(30,100*EXP(-0.3*'VSWR Calculator'!$C$24)*(1+3*ABS(MOD('VSWR Calculator'!$C$23/Calculator!$F$17/2,1)-0.5))))/'VSWR Calculator'!$C$25)-$C82)^2+(1500*ABS(SIN(2*PI()*MOD(Calculator!$B$29/Calculator!$F$17,1)))*IF(MOD(Calculator!$B$29/Calculator!$F$17,1)&lt;0.5,-1,1))^2)/SQRT(((50*POWER(80,POWER(COS(PI()*MOD(Calculator!$B$29/Calculator!$F$17,1)),2))+MIN(500,MAX(30,100*EXP(-0.3*'VSWR Calculator'!$C$24)*(1+3*ABS(MOD('VSWR Calculator'!$C$23/Calculator!$F$17/2,1)-0.5))))/'VSWR Calculator'!$C$25)+$C82)^2+(1500*ABS(SIN(2*PI()*MOD(Calculator!$B$29/Calculator!$F$17,1)))*IF(MOD(Calculator!$B$29/Calculator!$F$17,1)&lt;0.5,-1,1))^2)),2))</f>
        <v>15.83</v>
      </c>
      <c r="BS82" s="253" t="str">
        <f aca="false">IF(OR(Calculator!$E$18&lt;&gt;"YES",Calculator!$B$29&lt;Calculator!$G$18),"—",ROUND((1+SQRT(((50*POWER(80,POWER(COS(PI()*MOD(Calculator!$B$29/Calculator!$F$18,1)),2))+MIN(500,MAX(30,100*EXP(-0.3*'VSWR Calculator'!$C$24)*(1+3*ABS(MOD('VSWR Calculator'!$C$23/Calculator!$F$18/2,1)-0.5))))/'VSWR Calculator'!$C$25)-$C82)^2+(1500*ABS(SIN(2*PI()*MOD(Calculator!$B$29/Calculator!$F$18,1)))*IF(MOD(Calculator!$B$29/Calculator!$F$18,1)&lt;0.5,-1,1))^2)/SQRT(((50*POWER(80,POWER(COS(PI()*MOD(Calculator!$B$29/Calculator!$F$18,1)),2))+MIN(500,MAX(30,100*EXP(-0.3*'VSWR Calculator'!$C$24)*(1+3*ABS(MOD('VSWR Calculator'!$C$23/Calculator!$F$18/2,1)-0.5))))/'VSWR Calculator'!$C$25)+$C82)^2+(1500*ABS(SIN(2*PI()*MOD(Calculator!$B$29/Calculator!$F$18,1)))*IF(MOD(Calculator!$B$29/Calculator!$F$18,1)&lt;0.5,-1,1))^2))/(1-SQRT(((50*POWER(80,POWER(COS(PI()*MOD(Calculator!$B$29/Calculator!$F$18,1)),2))+MIN(500,MAX(30,100*EXP(-0.3*'VSWR Calculator'!$C$24)*(1+3*ABS(MOD('VSWR Calculator'!$C$23/Calculator!$F$18/2,1)-0.5))))/'VSWR Calculator'!$C$25)-$C82)^2+(1500*ABS(SIN(2*PI()*MOD(Calculator!$B$29/Calculator!$F$18,1)))*IF(MOD(Calculator!$B$29/Calculator!$F$18,1)&lt;0.5,-1,1))^2)/SQRT(((50*POWER(80,POWER(COS(PI()*MOD(Calculator!$B$29/Calculator!$F$18,1)),2))+MIN(500,MAX(30,100*EXP(-0.3*'VSWR Calculator'!$C$24)*(1+3*ABS(MOD('VSWR Calculator'!$C$23/Calculator!$F$18/2,1)-0.5))))/'VSWR Calculator'!$C$25)+$C82)^2+(1500*ABS(SIN(2*PI()*MOD(Calculator!$B$29/Calculator!$F$18,1)))*IF(MOD(Calculator!$B$29/Calculator!$F$18,1)&lt;0.5,-1,1))^2)),2))</f>
        <v>—</v>
      </c>
      <c r="BT82" s="253" t="str">
        <f aca="false">IF(OR(Calculator!$E$19&lt;&gt;"YES",Calculator!$B$29&lt;Calculator!$G$19),"—",ROUND((1+SQRT(((50*POWER(80,POWER(COS(PI()*MOD(Calculator!$B$29/Calculator!$F$19,1)),2))+MIN(500,MAX(30,100*EXP(-0.3*'VSWR Calculator'!$C$24)*(1+3*ABS(MOD('VSWR Calculator'!$C$23/Calculator!$F$19/2,1)-0.5))))/'VSWR Calculator'!$C$25)-$C82)^2+(1500*ABS(SIN(2*PI()*MOD(Calculator!$B$29/Calculator!$F$19,1)))*IF(MOD(Calculator!$B$29/Calculator!$F$19,1)&lt;0.5,-1,1))^2)/SQRT(((50*POWER(80,POWER(COS(PI()*MOD(Calculator!$B$29/Calculator!$F$19,1)),2))+MIN(500,MAX(30,100*EXP(-0.3*'VSWR Calculator'!$C$24)*(1+3*ABS(MOD('VSWR Calculator'!$C$23/Calculator!$F$19/2,1)-0.5))))/'VSWR Calculator'!$C$25)+$C82)^2+(1500*ABS(SIN(2*PI()*MOD(Calculator!$B$29/Calculator!$F$19,1)))*IF(MOD(Calculator!$B$29/Calculator!$F$19,1)&lt;0.5,-1,1))^2))/(1-SQRT(((50*POWER(80,POWER(COS(PI()*MOD(Calculator!$B$29/Calculator!$F$19,1)),2))+MIN(500,MAX(30,100*EXP(-0.3*'VSWR Calculator'!$C$24)*(1+3*ABS(MOD('VSWR Calculator'!$C$23/Calculator!$F$19/2,1)-0.5))))/'VSWR Calculator'!$C$25)-$C82)^2+(1500*ABS(SIN(2*PI()*MOD(Calculator!$B$29/Calculator!$F$19,1)))*IF(MOD(Calculator!$B$29/Calculator!$F$19,1)&lt;0.5,-1,1))^2)/SQRT(((50*POWER(80,POWER(COS(PI()*MOD(Calculator!$B$29/Calculator!$F$19,1)),2))+MIN(500,MAX(30,100*EXP(-0.3*'VSWR Calculator'!$C$24)*(1+3*ABS(MOD('VSWR Calculator'!$C$23/Calculator!$F$19/2,1)-0.5))))/'VSWR Calculator'!$C$25)+$C82)^2+(1500*ABS(SIN(2*PI()*MOD(Calculator!$B$29/Calculator!$F$19,1)))*IF(MOD(Calculator!$B$29/Calculator!$F$19,1)&lt;0.5,-1,1))^2)),2))</f>
        <v>—</v>
      </c>
      <c r="BU82" s="253" t="str">
        <f aca="false">IF(OR(Calculator!$E$20&lt;&gt;"YES",Calculator!$B$29&lt;Calculator!$G$20),"—",ROUND((1+SQRT(((50*POWER(80,POWER(COS(PI()*MOD(Calculator!$B$29/Calculator!$F$20,1)),2))+MIN(500,MAX(30,100*EXP(-0.3*'VSWR Calculator'!$C$24)*(1+3*ABS(MOD('VSWR Calculator'!$C$23/Calculator!$F$20/2,1)-0.5))))/'VSWR Calculator'!$C$25)-$C82)^2+(1500*ABS(SIN(2*PI()*MOD(Calculator!$B$29/Calculator!$F$20,1)))*IF(MOD(Calculator!$B$29/Calculator!$F$20,1)&lt;0.5,-1,1))^2)/SQRT(((50*POWER(80,POWER(COS(PI()*MOD(Calculator!$B$29/Calculator!$F$20,1)),2))+MIN(500,MAX(30,100*EXP(-0.3*'VSWR Calculator'!$C$24)*(1+3*ABS(MOD('VSWR Calculator'!$C$23/Calculator!$F$20/2,1)-0.5))))/'VSWR Calculator'!$C$25)+$C82)^2+(1500*ABS(SIN(2*PI()*MOD(Calculator!$B$29/Calculator!$F$20,1)))*IF(MOD(Calculator!$B$29/Calculator!$F$20,1)&lt;0.5,-1,1))^2))/(1-SQRT(((50*POWER(80,POWER(COS(PI()*MOD(Calculator!$B$29/Calculator!$F$20,1)),2))+MIN(500,MAX(30,100*EXP(-0.3*'VSWR Calculator'!$C$24)*(1+3*ABS(MOD('VSWR Calculator'!$C$23/Calculator!$F$20/2,1)-0.5))))/'VSWR Calculator'!$C$25)-$C82)^2+(1500*ABS(SIN(2*PI()*MOD(Calculator!$B$29/Calculator!$F$20,1)))*IF(MOD(Calculator!$B$29/Calculator!$F$20,1)&lt;0.5,-1,1))^2)/SQRT(((50*POWER(80,POWER(COS(PI()*MOD(Calculator!$B$29/Calculator!$F$20,1)),2))+MIN(500,MAX(30,100*EXP(-0.3*'VSWR Calculator'!$C$24)*(1+3*ABS(MOD('VSWR Calculator'!$C$23/Calculator!$F$20/2,1)-0.5))))/'VSWR Calculator'!$C$25)+$C82)^2+(1500*ABS(SIN(2*PI()*MOD(Calculator!$B$29/Calculator!$F$20,1)))*IF(MOD(Calculator!$B$29/Calculator!$F$20,1)&lt;0.5,-1,1))^2)),2))</f>
        <v>—</v>
      </c>
      <c r="BV82" s="253" t="str">
        <f aca="false">IF(OR(Calculator!$E$21&lt;&gt;"YES",Calculator!$B$29&lt;Calculator!$G$21),"—",ROUND((1+SQRT(((50*POWER(80,POWER(COS(PI()*MOD(Calculator!$B$29/Calculator!$F$21,1)),2))+MIN(500,MAX(30,100*EXP(-0.3*'VSWR Calculator'!$C$24)*(1+3*ABS(MOD('VSWR Calculator'!$C$23/Calculator!$F$21/2,1)-0.5))))/'VSWR Calculator'!$C$25)-$C82)^2+(1500*ABS(SIN(2*PI()*MOD(Calculator!$B$29/Calculator!$F$21,1)))*IF(MOD(Calculator!$B$29/Calculator!$F$21,1)&lt;0.5,-1,1))^2)/SQRT(((50*POWER(80,POWER(COS(PI()*MOD(Calculator!$B$29/Calculator!$F$21,1)),2))+MIN(500,MAX(30,100*EXP(-0.3*'VSWR Calculator'!$C$24)*(1+3*ABS(MOD('VSWR Calculator'!$C$23/Calculator!$F$21/2,1)-0.5))))/'VSWR Calculator'!$C$25)+$C82)^2+(1500*ABS(SIN(2*PI()*MOD(Calculator!$B$29/Calculator!$F$21,1)))*IF(MOD(Calculator!$B$29/Calculator!$F$21,1)&lt;0.5,-1,1))^2))/(1-SQRT(((50*POWER(80,POWER(COS(PI()*MOD(Calculator!$B$29/Calculator!$F$21,1)),2))+MIN(500,MAX(30,100*EXP(-0.3*'VSWR Calculator'!$C$24)*(1+3*ABS(MOD('VSWR Calculator'!$C$23/Calculator!$F$21/2,1)-0.5))))/'VSWR Calculator'!$C$25)-$C82)^2+(1500*ABS(SIN(2*PI()*MOD(Calculator!$B$29/Calculator!$F$21,1)))*IF(MOD(Calculator!$B$29/Calculator!$F$21,1)&lt;0.5,-1,1))^2)/SQRT(((50*POWER(80,POWER(COS(PI()*MOD(Calculator!$B$29/Calculator!$F$21,1)),2))+MIN(500,MAX(30,100*EXP(-0.3*'VSWR Calculator'!$C$24)*(1+3*ABS(MOD('VSWR Calculator'!$C$23/Calculator!$F$21/2,1)-0.5))))/'VSWR Calculator'!$C$25)+$C82)^2+(1500*ABS(SIN(2*PI()*MOD(Calculator!$B$29/Calculator!$F$21,1)))*IF(MOD(Calculator!$B$29/Calculator!$F$21,1)&lt;0.5,-1,1))^2)),2))</f>
        <v>—</v>
      </c>
      <c r="BW82" s="253" t="str">
        <f aca="false">IF(OR(Calculator!$E$22&lt;&gt;"YES",Calculator!$B$29&lt;Calculator!$G$22),"—",ROUND((1+SQRT(((50*POWER(80,POWER(COS(PI()*MOD(Calculator!$B$29/Calculator!$F$22,1)),2))+MIN(500,MAX(30,100*EXP(-0.3*'VSWR Calculator'!$C$24)*(1+3*ABS(MOD('VSWR Calculator'!$C$23/Calculator!$F$22/2,1)-0.5))))/'VSWR Calculator'!$C$25)-$C82)^2+(1500*ABS(SIN(2*PI()*MOD(Calculator!$B$29/Calculator!$F$22,1)))*IF(MOD(Calculator!$B$29/Calculator!$F$22,1)&lt;0.5,-1,1))^2)/SQRT(((50*POWER(80,POWER(COS(PI()*MOD(Calculator!$B$29/Calculator!$F$22,1)),2))+MIN(500,MAX(30,100*EXP(-0.3*'VSWR Calculator'!$C$24)*(1+3*ABS(MOD('VSWR Calculator'!$C$23/Calculator!$F$22/2,1)-0.5))))/'VSWR Calculator'!$C$25)+$C82)^2+(1500*ABS(SIN(2*PI()*MOD(Calculator!$B$29/Calculator!$F$22,1)))*IF(MOD(Calculator!$B$29/Calculator!$F$22,1)&lt;0.5,-1,1))^2))/(1-SQRT(((50*POWER(80,POWER(COS(PI()*MOD(Calculator!$B$29/Calculator!$F$22,1)),2))+MIN(500,MAX(30,100*EXP(-0.3*'VSWR Calculator'!$C$24)*(1+3*ABS(MOD('VSWR Calculator'!$C$23/Calculator!$F$22/2,1)-0.5))))/'VSWR Calculator'!$C$25)-$C82)^2+(1500*ABS(SIN(2*PI()*MOD(Calculator!$B$29/Calculator!$F$22,1)))*IF(MOD(Calculator!$B$29/Calculator!$F$22,1)&lt;0.5,-1,1))^2)/SQRT(((50*POWER(80,POWER(COS(PI()*MOD(Calculator!$B$29/Calculator!$F$22,1)),2))+MIN(500,MAX(30,100*EXP(-0.3*'VSWR Calculator'!$C$24)*(1+3*ABS(MOD('VSWR Calculator'!$C$23/Calculator!$F$22/2,1)-0.5))))/'VSWR Calculator'!$C$25)+$C82)^2+(1500*ABS(SIN(2*PI()*MOD(Calculator!$B$29/Calculator!$F$22,1)))*IF(MOD(Calculator!$B$29/Calculator!$F$22,1)&lt;0.5,-1,1))^2)),2))</f>
        <v>—</v>
      </c>
      <c r="BX82" s="253" t="n">
        <f aca="false">IFERROR(ROUND((IF(ISNUMBER(BM82),BM82,0)+IF(ISNUMBER(BN82),BN82,0)+IF(ISNUMBER(BO82),BO82,0)+IF(ISNUMBER(BP82),BP82,0)+IF(ISNUMBER(BQ82),BQ82,0)+IF(ISNUMBER(BR82),BR82,0)+IF(ISNUMBER(BS82),BS82,0)+IF(ISNUMBER(BT82),BT82,0)+IF(ISNUMBER(BU82),BU82,0)+IF(ISNUMBER(BV82),BV82,0)+IF(ISNUMBER(BW82),BW82,0))/(IF(ISNUMBER(BM82),1,0)+IF(ISNUMBER(BN82),1,0)+IF(ISNUMBER(BO82),1,0)+IF(ISNUMBER(BP82),1,0)+IF(ISNUMBER(BQ82),1,0)+IF(ISNUMBER(BR82),1,0)+IF(ISNUMBER(BS82),1,0)+IF(ISNUMBER(BT82),1,0)+IF(ISNUMBER(BU82),1,0)+IF(ISNUMBER(BV82),1,0)+IF(ISNUMBER(BW82),1,0)),4),"")</f>
        <v>16.11</v>
      </c>
      <c r="BY82" s="253" t="str">
        <f aca="false">IF(OR(Calculator!$E$12&lt;&gt;"YES",Calculator!$B$30&lt;Calculator!$G$12),"—",ROUND((1+SQRT(((50*POWER(80,POWER(COS(PI()*MOD(Calculator!$B$30/Calculator!$F$12,1)),2))+MIN(500,MAX(30,100*EXP(-0.3*'VSWR Calculator'!$C$24)*(1+3*ABS(MOD('VSWR Calculator'!$C$23/Calculator!$F$12/2,1)-0.5))))/'VSWR Calculator'!$C$25)-$C82)^2+(1500*ABS(SIN(2*PI()*MOD(Calculator!$B$30/Calculator!$F$12,1)))*IF(MOD(Calculator!$B$30/Calculator!$F$12,1)&lt;0.5,-1,1))^2)/SQRT(((50*POWER(80,POWER(COS(PI()*MOD(Calculator!$B$30/Calculator!$F$12,1)),2))+MIN(500,MAX(30,100*EXP(-0.3*'VSWR Calculator'!$C$24)*(1+3*ABS(MOD('VSWR Calculator'!$C$23/Calculator!$F$12/2,1)-0.5))))/'VSWR Calculator'!$C$25)+$C82)^2+(1500*ABS(SIN(2*PI()*MOD(Calculator!$B$30/Calculator!$F$12,1)))*IF(MOD(Calculator!$B$30/Calculator!$F$12,1)&lt;0.5,-1,1))^2))/(1-SQRT(((50*POWER(80,POWER(COS(PI()*MOD(Calculator!$B$30/Calculator!$F$12,1)),2))+MIN(500,MAX(30,100*EXP(-0.3*'VSWR Calculator'!$C$24)*(1+3*ABS(MOD('VSWR Calculator'!$C$23/Calculator!$F$12/2,1)-0.5))))/'VSWR Calculator'!$C$25)-$C82)^2+(1500*ABS(SIN(2*PI()*MOD(Calculator!$B$30/Calculator!$F$12,1)))*IF(MOD(Calculator!$B$30/Calculator!$F$12,1)&lt;0.5,-1,1))^2)/SQRT(((50*POWER(80,POWER(COS(PI()*MOD(Calculator!$B$30/Calculator!$F$12,1)),2))+MIN(500,MAX(30,100*EXP(-0.3*'VSWR Calculator'!$C$24)*(1+3*ABS(MOD('VSWR Calculator'!$C$23/Calculator!$F$12/2,1)-0.5))))/'VSWR Calculator'!$C$25)+$C82)^2+(1500*ABS(SIN(2*PI()*MOD(Calculator!$B$30/Calculator!$F$12,1)))*IF(MOD(Calculator!$B$30/Calculator!$F$12,1)&lt;0.5,-1,1))^2)),2))</f>
        <v>—</v>
      </c>
      <c r="BZ82" s="253" t="str">
        <f aca="false">IF(OR(Calculator!$E$13&lt;&gt;"YES",Calculator!$B$30&lt;Calculator!$G$13),"—",ROUND((1+SQRT(((50*POWER(80,POWER(COS(PI()*MOD(Calculator!$B$30/Calculator!$F$13,1)),2))+MIN(500,MAX(30,100*EXP(-0.3*'VSWR Calculator'!$C$24)*(1+3*ABS(MOD('VSWR Calculator'!$C$23/Calculator!$F$13/2,1)-0.5))))/'VSWR Calculator'!$C$25)-$C82)^2+(1500*ABS(SIN(2*PI()*MOD(Calculator!$B$30/Calculator!$F$13,1)))*IF(MOD(Calculator!$B$30/Calculator!$F$13,1)&lt;0.5,-1,1))^2)/SQRT(((50*POWER(80,POWER(COS(PI()*MOD(Calculator!$B$30/Calculator!$F$13,1)),2))+MIN(500,MAX(30,100*EXP(-0.3*'VSWR Calculator'!$C$24)*(1+3*ABS(MOD('VSWR Calculator'!$C$23/Calculator!$F$13/2,1)-0.5))))/'VSWR Calculator'!$C$25)+$C82)^2+(1500*ABS(SIN(2*PI()*MOD(Calculator!$B$30/Calculator!$F$13,1)))*IF(MOD(Calculator!$B$30/Calculator!$F$13,1)&lt;0.5,-1,1))^2))/(1-SQRT(((50*POWER(80,POWER(COS(PI()*MOD(Calculator!$B$30/Calculator!$F$13,1)),2))+MIN(500,MAX(30,100*EXP(-0.3*'VSWR Calculator'!$C$24)*(1+3*ABS(MOD('VSWR Calculator'!$C$23/Calculator!$F$13/2,1)-0.5))))/'VSWR Calculator'!$C$25)-$C82)^2+(1500*ABS(SIN(2*PI()*MOD(Calculator!$B$30/Calculator!$F$13,1)))*IF(MOD(Calculator!$B$30/Calculator!$F$13,1)&lt;0.5,-1,1))^2)/SQRT(((50*POWER(80,POWER(COS(PI()*MOD(Calculator!$B$30/Calculator!$F$13,1)),2))+MIN(500,MAX(30,100*EXP(-0.3*'VSWR Calculator'!$C$24)*(1+3*ABS(MOD('VSWR Calculator'!$C$23/Calculator!$F$13/2,1)-0.5))))/'VSWR Calculator'!$C$25)+$C82)^2+(1500*ABS(SIN(2*PI()*MOD(Calculator!$B$30/Calculator!$F$13,1)))*IF(MOD(Calculator!$B$30/Calculator!$F$13,1)&lt;0.5,-1,1))^2)),2))</f>
        <v>—</v>
      </c>
      <c r="CA82" s="253" t="str">
        <f aca="false">IF(OR(Calculator!$E$14&lt;&gt;"YES",Calculator!$B$30&lt;Calculator!$G$14),"—",ROUND((1+SQRT(((50*POWER(80,POWER(COS(PI()*MOD(Calculator!$B$30/Calculator!$F$14,1)),2))+MIN(500,MAX(30,100*EXP(-0.3*'VSWR Calculator'!$C$24)*(1+3*ABS(MOD('VSWR Calculator'!$C$23/Calculator!$F$14/2,1)-0.5))))/'VSWR Calculator'!$C$25)-$C82)^2+(1500*ABS(SIN(2*PI()*MOD(Calculator!$B$30/Calculator!$F$14,1)))*IF(MOD(Calculator!$B$30/Calculator!$F$14,1)&lt;0.5,-1,1))^2)/SQRT(((50*POWER(80,POWER(COS(PI()*MOD(Calculator!$B$30/Calculator!$F$14,1)),2))+MIN(500,MAX(30,100*EXP(-0.3*'VSWR Calculator'!$C$24)*(1+3*ABS(MOD('VSWR Calculator'!$C$23/Calculator!$F$14/2,1)-0.5))))/'VSWR Calculator'!$C$25)+$C82)^2+(1500*ABS(SIN(2*PI()*MOD(Calculator!$B$30/Calculator!$F$14,1)))*IF(MOD(Calculator!$B$30/Calculator!$F$14,1)&lt;0.5,-1,1))^2))/(1-SQRT(((50*POWER(80,POWER(COS(PI()*MOD(Calculator!$B$30/Calculator!$F$14,1)),2))+MIN(500,MAX(30,100*EXP(-0.3*'VSWR Calculator'!$C$24)*(1+3*ABS(MOD('VSWR Calculator'!$C$23/Calculator!$F$14/2,1)-0.5))))/'VSWR Calculator'!$C$25)-$C82)^2+(1500*ABS(SIN(2*PI()*MOD(Calculator!$B$30/Calculator!$F$14,1)))*IF(MOD(Calculator!$B$30/Calculator!$F$14,1)&lt;0.5,-1,1))^2)/SQRT(((50*POWER(80,POWER(COS(PI()*MOD(Calculator!$B$30/Calculator!$F$14,1)),2))+MIN(500,MAX(30,100*EXP(-0.3*'VSWR Calculator'!$C$24)*(1+3*ABS(MOD('VSWR Calculator'!$C$23/Calculator!$F$14/2,1)-0.5))))/'VSWR Calculator'!$C$25)+$C82)^2+(1500*ABS(SIN(2*PI()*MOD(Calculator!$B$30/Calculator!$F$14,1)))*IF(MOD(Calculator!$B$30/Calculator!$F$14,1)&lt;0.5,-1,1))^2)),2))</f>
        <v>—</v>
      </c>
      <c r="CB82" s="253" t="n">
        <f aca="false">IF(OR(Calculator!$E$15&lt;&gt;"YES",Calculator!$B$30&lt;Calculator!$G$15),"—",ROUND((1+SQRT(((50*POWER(80,POWER(COS(PI()*MOD(Calculator!$B$30/Calculator!$F$15,1)),2))+MIN(500,MAX(30,100*EXP(-0.3*'VSWR Calculator'!$C$24)*(1+3*ABS(MOD('VSWR Calculator'!$C$23/Calculator!$F$15/2,1)-0.5))))/'VSWR Calculator'!$C$25)-$C82)^2+(1500*ABS(SIN(2*PI()*MOD(Calculator!$B$30/Calculator!$F$15,1)))*IF(MOD(Calculator!$B$30/Calculator!$F$15,1)&lt;0.5,-1,1))^2)/SQRT(((50*POWER(80,POWER(COS(PI()*MOD(Calculator!$B$30/Calculator!$F$15,1)),2))+MIN(500,MAX(30,100*EXP(-0.3*'VSWR Calculator'!$C$24)*(1+3*ABS(MOD('VSWR Calculator'!$C$23/Calculator!$F$15/2,1)-0.5))))/'VSWR Calculator'!$C$25)+$C82)^2+(1500*ABS(SIN(2*PI()*MOD(Calculator!$B$30/Calculator!$F$15,1)))*IF(MOD(Calculator!$B$30/Calculator!$F$15,1)&lt;0.5,-1,1))^2))/(1-SQRT(((50*POWER(80,POWER(COS(PI()*MOD(Calculator!$B$30/Calculator!$F$15,1)),2))+MIN(500,MAX(30,100*EXP(-0.3*'VSWR Calculator'!$C$24)*(1+3*ABS(MOD('VSWR Calculator'!$C$23/Calculator!$F$15/2,1)-0.5))))/'VSWR Calculator'!$C$25)-$C82)^2+(1500*ABS(SIN(2*PI()*MOD(Calculator!$B$30/Calculator!$F$15,1)))*IF(MOD(Calculator!$B$30/Calculator!$F$15,1)&lt;0.5,-1,1))^2)/SQRT(((50*POWER(80,POWER(COS(PI()*MOD(Calculator!$B$30/Calculator!$F$15,1)),2))+MIN(500,MAX(30,100*EXP(-0.3*'VSWR Calculator'!$C$24)*(1+3*ABS(MOD('VSWR Calculator'!$C$23/Calculator!$F$15/2,1)-0.5))))/'VSWR Calculator'!$C$25)+$C82)^2+(1500*ABS(SIN(2*PI()*MOD(Calculator!$B$30/Calculator!$F$15,1)))*IF(MOD(Calculator!$B$30/Calculator!$F$15,1)&lt;0.5,-1,1))^2)),2))</f>
        <v>15.74</v>
      </c>
      <c r="CC82" s="253" t="str">
        <f aca="false">IF(OR(Calculator!$E$16&lt;&gt;"YES",Calculator!$B$30&lt;Calculator!$G$16),"—",ROUND((1+SQRT(((50*POWER(80,POWER(COS(PI()*MOD(Calculator!$B$30/Calculator!$F$16,1)),2))+MIN(500,MAX(30,100*EXP(-0.3*'VSWR Calculator'!$C$24)*(1+3*ABS(MOD('VSWR Calculator'!$C$23/Calculator!$F$16/2,1)-0.5))))/'VSWR Calculator'!$C$25)-$C82)^2+(1500*ABS(SIN(2*PI()*MOD(Calculator!$B$30/Calculator!$F$16,1)))*IF(MOD(Calculator!$B$30/Calculator!$F$16,1)&lt;0.5,-1,1))^2)/SQRT(((50*POWER(80,POWER(COS(PI()*MOD(Calculator!$B$30/Calculator!$F$16,1)),2))+MIN(500,MAX(30,100*EXP(-0.3*'VSWR Calculator'!$C$24)*(1+3*ABS(MOD('VSWR Calculator'!$C$23/Calculator!$F$16/2,1)-0.5))))/'VSWR Calculator'!$C$25)+$C82)^2+(1500*ABS(SIN(2*PI()*MOD(Calculator!$B$30/Calculator!$F$16,1)))*IF(MOD(Calculator!$B$30/Calculator!$F$16,1)&lt;0.5,-1,1))^2))/(1-SQRT(((50*POWER(80,POWER(COS(PI()*MOD(Calculator!$B$30/Calculator!$F$16,1)),2))+MIN(500,MAX(30,100*EXP(-0.3*'VSWR Calculator'!$C$24)*(1+3*ABS(MOD('VSWR Calculator'!$C$23/Calculator!$F$16/2,1)-0.5))))/'VSWR Calculator'!$C$25)-$C82)^2+(1500*ABS(SIN(2*PI()*MOD(Calculator!$B$30/Calculator!$F$16,1)))*IF(MOD(Calculator!$B$30/Calculator!$F$16,1)&lt;0.5,-1,1))^2)/SQRT(((50*POWER(80,POWER(COS(PI()*MOD(Calculator!$B$30/Calculator!$F$16,1)),2))+MIN(500,MAX(30,100*EXP(-0.3*'VSWR Calculator'!$C$24)*(1+3*ABS(MOD('VSWR Calculator'!$C$23/Calculator!$F$16/2,1)-0.5))))/'VSWR Calculator'!$C$25)+$C82)^2+(1500*ABS(SIN(2*PI()*MOD(Calculator!$B$30/Calculator!$F$16,1)))*IF(MOD(Calculator!$B$30/Calculator!$F$16,1)&lt;0.5,-1,1))^2)),2))</f>
        <v>—</v>
      </c>
      <c r="CD82" s="253" t="n">
        <f aca="false">IF(OR(Calculator!$E$17&lt;&gt;"YES",Calculator!$B$30&lt;Calculator!$G$17),"—",ROUND((1+SQRT(((50*POWER(80,POWER(COS(PI()*MOD(Calculator!$B$30/Calculator!$F$17,1)),2))+MIN(500,MAX(30,100*EXP(-0.3*'VSWR Calculator'!$C$24)*(1+3*ABS(MOD('VSWR Calculator'!$C$23/Calculator!$F$17/2,1)-0.5))))/'VSWR Calculator'!$C$25)-$C82)^2+(1500*ABS(SIN(2*PI()*MOD(Calculator!$B$30/Calculator!$F$17,1)))*IF(MOD(Calculator!$B$30/Calculator!$F$17,1)&lt;0.5,-1,1))^2)/SQRT(((50*POWER(80,POWER(COS(PI()*MOD(Calculator!$B$30/Calculator!$F$17,1)),2))+MIN(500,MAX(30,100*EXP(-0.3*'VSWR Calculator'!$C$24)*(1+3*ABS(MOD('VSWR Calculator'!$C$23/Calculator!$F$17/2,1)-0.5))))/'VSWR Calculator'!$C$25)+$C82)^2+(1500*ABS(SIN(2*PI()*MOD(Calculator!$B$30/Calculator!$F$17,1)))*IF(MOD(Calculator!$B$30/Calculator!$F$17,1)&lt;0.5,-1,1))^2))/(1-SQRT(((50*POWER(80,POWER(COS(PI()*MOD(Calculator!$B$30/Calculator!$F$17,1)),2))+MIN(500,MAX(30,100*EXP(-0.3*'VSWR Calculator'!$C$24)*(1+3*ABS(MOD('VSWR Calculator'!$C$23/Calculator!$F$17/2,1)-0.5))))/'VSWR Calculator'!$C$25)-$C82)^2+(1500*ABS(SIN(2*PI()*MOD(Calculator!$B$30/Calculator!$F$17,1)))*IF(MOD(Calculator!$B$30/Calculator!$F$17,1)&lt;0.5,-1,1))^2)/SQRT(((50*POWER(80,POWER(COS(PI()*MOD(Calculator!$B$30/Calculator!$F$17,1)),2))+MIN(500,MAX(30,100*EXP(-0.3*'VSWR Calculator'!$C$24)*(1+3*ABS(MOD('VSWR Calculator'!$C$23/Calculator!$F$17/2,1)-0.5))))/'VSWR Calculator'!$C$25)+$C82)^2+(1500*ABS(SIN(2*PI()*MOD(Calculator!$B$30/Calculator!$F$17,1)))*IF(MOD(Calculator!$B$30/Calculator!$F$17,1)&lt;0.5,-1,1))^2)),2))</f>
        <v>17.25</v>
      </c>
      <c r="CE82" s="253" t="str">
        <f aca="false">IF(OR(Calculator!$E$18&lt;&gt;"YES",Calculator!$B$30&lt;Calculator!$G$18),"—",ROUND((1+SQRT(((50*POWER(80,POWER(COS(PI()*MOD(Calculator!$B$30/Calculator!$F$18,1)),2))+MIN(500,MAX(30,100*EXP(-0.3*'VSWR Calculator'!$C$24)*(1+3*ABS(MOD('VSWR Calculator'!$C$23/Calculator!$F$18/2,1)-0.5))))/'VSWR Calculator'!$C$25)-$C82)^2+(1500*ABS(SIN(2*PI()*MOD(Calculator!$B$30/Calculator!$F$18,1)))*IF(MOD(Calculator!$B$30/Calculator!$F$18,1)&lt;0.5,-1,1))^2)/SQRT(((50*POWER(80,POWER(COS(PI()*MOD(Calculator!$B$30/Calculator!$F$18,1)),2))+MIN(500,MAX(30,100*EXP(-0.3*'VSWR Calculator'!$C$24)*(1+3*ABS(MOD('VSWR Calculator'!$C$23/Calculator!$F$18/2,1)-0.5))))/'VSWR Calculator'!$C$25)+$C82)^2+(1500*ABS(SIN(2*PI()*MOD(Calculator!$B$30/Calculator!$F$18,1)))*IF(MOD(Calculator!$B$30/Calculator!$F$18,1)&lt;0.5,-1,1))^2))/(1-SQRT(((50*POWER(80,POWER(COS(PI()*MOD(Calculator!$B$30/Calculator!$F$18,1)),2))+MIN(500,MAX(30,100*EXP(-0.3*'VSWR Calculator'!$C$24)*(1+3*ABS(MOD('VSWR Calculator'!$C$23/Calculator!$F$18/2,1)-0.5))))/'VSWR Calculator'!$C$25)-$C82)^2+(1500*ABS(SIN(2*PI()*MOD(Calculator!$B$30/Calculator!$F$18,1)))*IF(MOD(Calculator!$B$30/Calculator!$F$18,1)&lt;0.5,-1,1))^2)/SQRT(((50*POWER(80,POWER(COS(PI()*MOD(Calculator!$B$30/Calculator!$F$18,1)),2))+MIN(500,MAX(30,100*EXP(-0.3*'VSWR Calculator'!$C$24)*(1+3*ABS(MOD('VSWR Calculator'!$C$23/Calculator!$F$18/2,1)-0.5))))/'VSWR Calculator'!$C$25)+$C82)^2+(1500*ABS(SIN(2*PI()*MOD(Calculator!$B$30/Calculator!$F$18,1)))*IF(MOD(Calculator!$B$30/Calculator!$F$18,1)&lt;0.5,-1,1))^2)),2))</f>
        <v>—</v>
      </c>
      <c r="CF82" s="253" t="str">
        <f aca="false">IF(OR(Calculator!$E$19&lt;&gt;"YES",Calculator!$B$30&lt;Calculator!$G$19),"—",ROUND((1+SQRT(((50*POWER(80,POWER(COS(PI()*MOD(Calculator!$B$30/Calculator!$F$19,1)),2))+MIN(500,MAX(30,100*EXP(-0.3*'VSWR Calculator'!$C$24)*(1+3*ABS(MOD('VSWR Calculator'!$C$23/Calculator!$F$19/2,1)-0.5))))/'VSWR Calculator'!$C$25)-$C82)^2+(1500*ABS(SIN(2*PI()*MOD(Calculator!$B$30/Calculator!$F$19,1)))*IF(MOD(Calculator!$B$30/Calculator!$F$19,1)&lt;0.5,-1,1))^2)/SQRT(((50*POWER(80,POWER(COS(PI()*MOD(Calculator!$B$30/Calculator!$F$19,1)),2))+MIN(500,MAX(30,100*EXP(-0.3*'VSWR Calculator'!$C$24)*(1+3*ABS(MOD('VSWR Calculator'!$C$23/Calculator!$F$19/2,1)-0.5))))/'VSWR Calculator'!$C$25)+$C82)^2+(1500*ABS(SIN(2*PI()*MOD(Calculator!$B$30/Calculator!$F$19,1)))*IF(MOD(Calculator!$B$30/Calculator!$F$19,1)&lt;0.5,-1,1))^2))/(1-SQRT(((50*POWER(80,POWER(COS(PI()*MOD(Calculator!$B$30/Calculator!$F$19,1)),2))+MIN(500,MAX(30,100*EXP(-0.3*'VSWR Calculator'!$C$24)*(1+3*ABS(MOD('VSWR Calculator'!$C$23/Calculator!$F$19/2,1)-0.5))))/'VSWR Calculator'!$C$25)-$C82)^2+(1500*ABS(SIN(2*PI()*MOD(Calculator!$B$30/Calculator!$F$19,1)))*IF(MOD(Calculator!$B$30/Calculator!$F$19,1)&lt;0.5,-1,1))^2)/SQRT(((50*POWER(80,POWER(COS(PI()*MOD(Calculator!$B$30/Calculator!$F$19,1)),2))+MIN(500,MAX(30,100*EXP(-0.3*'VSWR Calculator'!$C$24)*(1+3*ABS(MOD('VSWR Calculator'!$C$23/Calculator!$F$19/2,1)-0.5))))/'VSWR Calculator'!$C$25)+$C82)^2+(1500*ABS(SIN(2*PI()*MOD(Calculator!$B$30/Calculator!$F$19,1)))*IF(MOD(Calculator!$B$30/Calculator!$F$19,1)&lt;0.5,-1,1))^2)),2))</f>
        <v>—</v>
      </c>
      <c r="CG82" s="253" t="str">
        <f aca="false">IF(OR(Calculator!$E$20&lt;&gt;"YES",Calculator!$B$30&lt;Calculator!$G$20),"—",ROUND((1+SQRT(((50*POWER(80,POWER(COS(PI()*MOD(Calculator!$B$30/Calculator!$F$20,1)),2))+MIN(500,MAX(30,100*EXP(-0.3*'VSWR Calculator'!$C$24)*(1+3*ABS(MOD('VSWR Calculator'!$C$23/Calculator!$F$20/2,1)-0.5))))/'VSWR Calculator'!$C$25)-$C82)^2+(1500*ABS(SIN(2*PI()*MOD(Calculator!$B$30/Calculator!$F$20,1)))*IF(MOD(Calculator!$B$30/Calculator!$F$20,1)&lt;0.5,-1,1))^2)/SQRT(((50*POWER(80,POWER(COS(PI()*MOD(Calculator!$B$30/Calculator!$F$20,1)),2))+MIN(500,MAX(30,100*EXP(-0.3*'VSWR Calculator'!$C$24)*(1+3*ABS(MOD('VSWR Calculator'!$C$23/Calculator!$F$20/2,1)-0.5))))/'VSWR Calculator'!$C$25)+$C82)^2+(1500*ABS(SIN(2*PI()*MOD(Calculator!$B$30/Calculator!$F$20,1)))*IF(MOD(Calculator!$B$30/Calculator!$F$20,1)&lt;0.5,-1,1))^2))/(1-SQRT(((50*POWER(80,POWER(COS(PI()*MOD(Calculator!$B$30/Calculator!$F$20,1)),2))+MIN(500,MAX(30,100*EXP(-0.3*'VSWR Calculator'!$C$24)*(1+3*ABS(MOD('VSWR Calculator'!$C$23/Calculator!$F$20/2,1)-0.5))))/'VSWR Calculator'!$C$25)-$C82)^2+(1500*ABS(SIN(2*PI()*MOD(Calculator!$B$30/Calculator!$F$20,1)))*IF(MOD(Calculator!$B$30/Calculator!$F$20,1)&lt;0.5,-1,1))^2)/SQRT(((50*POWER(80,POWER(COS(PI()*MOD(Calculator!$B$30/Calculator!$F$20,1)),2))+MIN(500,MAX(30,100*EXP(-0.3*'VSWR Calculator'!$C$24)*(1+3*ABS(MOD('VSWR Calculator'!$C$23/Calculator!$F$20/2,1)-0.5))))/'VSWR Calculator'!$C$25)+$C82)^2+(1500*ABS(SIN(2*PI()*MOD(Calculator!$B$30/Calculator!$F$20,1)))*IF(MOD(Calculator!$B$30/Calculator!$F$20,1)&lt;0.5,-1,1))^2)),2))</f>
        <v>—</v>
      </c>
      <c r="CH82" s="253" t="str">
        <f aca="false">IF(OR(Calculator!$E$21&lt;&gt;"YES",Calculator!$B$30&lt;Calculator!$G$21),"—",ROUND((1+SQRT(((50*POWER(80,POWER(COS(PI()*MOD(Calculator!$B$30/Calculator!$F$21,1)),2))+MIN(500,MAX(30,100*EXP(-0.3*'VSWR Calculator'!$C$24)*(1+3*ABS(MOD('VSWR Calculator'!$C$23/Calculator!$F$21/2,1)-0.5))))/'VSWR Calculator'!$C$25)-$C82)^2+(1500*ABS(SIN(2*PI()*MOD(Calculator!$B$30/Calculator!$F$21,1)))*IF(MOD(Calculator!$B$30/Calculator!$F$21,1)&lt;0.5,-1,1))^2)/SQRT(((50*POWER(80,POWER(COS(PI()*MOD(Calculator!$B$30/Calculator!$F$21,1)),2))+MIN(500,MAX(30,100*EXP(-0.3*'VSWR Calculator'!$C$24)*(1+3*ABS(MOD('VSWR Calculator'!$C$23/Calculator!$F$21/2,1)-0.5))))/'VSWR Calculator'!$C$25)+$C82)^2+(1500*ABS(SIN(2*PI()*MOD(Calculator!$B$30/Calculator!$F$21,1)))*IF(MOD(Calculator!$B$30/Calculator!$F$21,1)&lt;0.5,-1,1))^2))/(1-SQRT(((50*POWER(80,POWER(COS(PI()*MOD(Calculator!$B$30/Calculator!$F$21,1)),2))+MIN(500,MAX(30,100*EXP(-0.3*'VSWR Calculator'!$C$24)*(1+3*ABS(MOD('VSWR Calculator'!$C$23/Calculator!$F$21/2,1)-0.5))))/'VSWR Calculator'!$C$25)-$C82)^2+(1500*ABS(SIN(2*PI()*MOD(Calculator!$B$30/Calculator!$F$21,1)))*IF(MOD(Calculator!$B$30/Calculator!$F$21,1)&lt;0.5,-1,1))^2)/SQRT(((50*POWER(80,POWER(COS(PI()*MOD(Calculator!$B$30/Calculator!$F$21,1)),2))+MIN(500,MAX(30,100*EXP(-0.3*'VSWR Calculator'!$C$24)*(1+3*ABS(MOD('VSWR Calculator'!$C$23/Calculator!$F$21/2,1)-0.5))))/'VSWR Calculator'!$C$25)+$C82)^2+(1500*ABS(SIN(2*PI()*MOD(Calculator!$B$30/Calculator!$F$21,1)))*IF(MOD(Calculator!$B$30/Calculator!$F$21,1)&lt;0.5,-1,1))^2)),2))</f>
        <v>—</v>
      </c>
      <c r="CI82" s="253" t="str">
        <f aca="false">IF(OR(Calculator!$E$22&lt;&gt;"YES",Calculator!$B$30&lt;Calculator!$G$22),"—",ROUND((1+SQRT(((50*POWER(80,POWER(COS(PI()*MOD(Calculator!$B$30/Calculator!$F$22,1)),2))+MIN(500,MAX(30,100*EXP(-0.3*'VSWR Calculator'!$C$24)*(1+3*ABS(MOD('VSWR Calculator'!$C$23/Calculator!$F$22/2,1)-0.5))))/'VSWR Calculator'!$C$25)-$C82)^2+(1500*ABS(SIN(2*PI()*MOD(Calculator!$B$30/Calculator!$F$22,1)))*IF(MOD(Calculator!$B$30/Calculator!$F$22,1)&lt;0.5,-1,1))^2)/SQRT(((50*POWER(80,POWER(COS(PI()*MOD(Calculator!$B$30/Calculator!$F$22,1)),2))+MIN(500,MAX(30,100*EXP(-0.3*'VSWR Calculator'!$C$24)*(1+3*ABS(MOD('VSWR Calculator'!$C$23/Calculator!$F$22/2,1)-0.5))))/'VSWR Calculator'!$C$25)+$C82)^2+(1500*ABS(SIN(2*PI()*MOD(Calculator!$B$30/Calculator!$F$22,1)))*IF(MOD(Calculator!$B$30/Calculator!$F$22,1)&lt;0.5,-1,1))^2))/(1-SQRT(((50*POWER(80,POWER(COS(PI()*MOD(Calculator!$B$30/Calculator!$F$22,1)),2))+MIN(500,MAX(30,100*EXP(-0.3*'VSWR Calculator'!$C$24)*(1+3*ABS(MOD('VSWR Calculator'!$C$23/Calculator!$F$22/2,1)-0.5))))/'VSWR Calculator'!$C$25)-$C82)^2+(1500*ABS(SIN(2*PI()*MOD(Calculator!$B$30/Calculator!$F$22,1)))*IF(MOD(Calculator!$B$30/Calculator!$F$22,1)&lt;0.5,-1,1))^2)/SQRT(((50*POWER(80,POWER(COS(PI()*MOD(Calculator!$B$30/Calculator!$F$22,1)),2))+MIN(500,MAX(30,100*EXP(-0.3*'VSWR Calculator'!$C$24)*(1+3*ABS(MOD('VSWR Calculator'!$C$23/Calculator!$F$22/2,1)-0.5))))/'VSWR Calculator'!$C$25)+$C82)^2+(1500*ABS(SIN(2*PI()*MOD(Calculator!$B$30/Calculator!$F$22,1)))*IF(MOD(Calculator!$B$30/Calculator!$F$22,1)&lt;0.5,-1,1))^2)),2))</f>
        <v>—</v>
      </c>
      <c r="CJ82" s="253" t="n">
        <f aca="false">IFERROR(ROUND((IF(ISNUMBER(BY82),BY82,0)+IF(ISNUMBER(BZ82),BZ82,0)+IF(ISNUMBER(CA82),CA82,0)+IF(ISNUMBER(CB82),CB82,0)+IF(ISNUMBER(CC82),CC82,0)+IF(ISNUMBER(CD82),CD82,0)+IF(ISNUMBER(CE82),CE82,0)+IF(ISNUMBER(CF82),CF82,0)+IF(ISNUMBER(CG82),CG82,0)+IF(ISNUMBER(CH82),CH82,0)+IF(ISNUMBER(CI82),CI82,0))/(IF(ISNUMBER(BY82),1,0)+IF(ISNUMBER(BZ82),1,0)+IF(ISNUMBER(CA82),1,0)+IF(ISNUMBER(CB82),1,0)+IF(ISNUMBER(CC82),1,0)+IF(ISNUMBER(CD82),1,0)+IF(ISNUMBER(CE82),1,0)+IF(ISNUMBER(CF82),1,0)+IF(ISNUMBER(CG82),1,0)+IF(ISNUMBER(CH82),1,0)+IF(ISNUMBER(CI82),1,0)),4),"")</f>
        <v>16.495</v>
      </c>
      <c r="CK82" s="253" t="str">
        <f aca="false">IF(OR(Calculator!$E$12&lt;&gt;"YES",Calculator!$B$31&lt;Calculator!$G$12),"—",ROUND((1+SQRT(((50*POWER(80,POWER(COS(PI()*MOD(Calculator!$B$31/Calculator!$F$12,1)),2))+MIN(500,MAX(30,100*EXP(-0.3*'VSWR Calculator'!$C$24)*(1+3*ABS(MOD('VSWR Calculator'!$C$23/Calculator!$F$12/2,1)-0.5))))/'VSWR Calculator'!$C$25)-$C82)^2+(1500*ABS(SIN(2*PI()*MOD(Calculator!$B$31/Calculator!$F$12,1)))*IF(MOD(Calculator!$B$31/Calculator!$F$12,1)&lt;0.5,-1,1))^2)/SQRT(((50*POWER(80,POWER(COS(PI()*MOD(Calculator!$B$31/Calculator!$F$12,1)),2))+MIN(500,MAX(30,100*EXP(-0.3*'VSWR Calculator'!$C$24)*(1+3*ABS(MOD('VSWR Calculator'!$C$23/Calculator!$F$12/2,1)-0.5))))/'VSWR Calculator'!$C$25)+$C82)^2+(1500*ABS(SIN(2*PI()*MOD(Calculator!$B$31/Calculator!$F$12,1)))*IF(MOD(Calculator!$B$31/Calculator!$F$12,1)&lt;0.5,-1,1))^2))/(1-SQRT(((50*POWER(80,POWER(COS(PI()*MOD(Calculator!$B$31/Calculator!$F$12,1)),2))+MIN(500,MAX(30,100*EXP(-0.3*'VSWR Calculator'!$C$24)*(1+3*ABS(MOD('VSWR Calculator'!$C$23/Calculator!$F$12/2,1)-0.5))))/'VSWR Calculator'!$C$25)-$C82)^2+(1500*ABS(SIN(2*PI()*MOD(Calculator!$B$31/Calculator!$F$12,1)))*IF(MOD(Calculator!$B$31/Calculator!$F$12,1)&lt;0.5,-1,1))^2)/SQRT(((50*POWER(80,POWER(COS(PI()*MOD(Calculator!$B$31/Calculator!$F$12,1)),2))+MIN(500,MAX(30,100*EXP(-0.3*'VSWR Calculator'!$C$24)*(1+3*ABS(MOD('VSWR Calculator'!$C$23/Calculator!$F$12/2,1)-0.5))))/'VSWR Calculator'!$C$25)+$C82)^2+(1500*ABS(SIN(2*PI()*MOD(Calculator!$B$31/Calculator!$F$12,1)))*IF(MOD(Calculator!$B$31/Calculator!$F$12,1)&lt;0.5,-1,1))^2)),2))</f>
        <v>—</v>
      </c>
      <c r="CL82" s="253" t="str">
        <f aca="false">IF(OR(Calculator!$E$13&lt;&gt;"YES",Calculator!$B$31&lt;Calculator!$G$13),"—",ROUND((1+SQRT(((50*POWER(80,POWER(COS(PI()*MOD(Calculator!$B$31/Calculator!$F$13,1)),2))+MIN(500,MAX(30,100*EXP(-0.3*'VSWR Calculator'!$C$24)*(1+3*ABS(MOD('VSWR Calculator'!$C$23/Calculator!$F$13/2,1)-0.5))))/'VSWR Calculator'!$C$25)-$C82)^2+(1500*ABS(SIN(2*PI()*MOD(Calculator!$B$31/Calculator!$F$13,1)))*IF(MOD(Calculator!$B$31/Calculator!$F$13,1)&lt;0.5,-1,1))^2)/SQRT(((50*POWER(80,POWER(COS(PI()*MOD(Calculator!$B$31/Calculator!$F$13,1)),2))+MIN(500,MAX(30,100*EXP(-0.3*'VSWR Calculator'!$C$24)*(1+3*ABS(MOD('VSWR Calculator'!$C$23/Calculator!$F$13/2,1)-0.5))))/'VSWR Calculator'!$C$25)+$C82)^2+(1500*ABS(SIN(2*PI()*MOD(Calculator!$B$31/Calculator!$F$13,1)))*IF(MOD(Calculator!$B$31/Calculator!$F$13,1)&lt;0.5,-1,1))^2))/(1-SQRT(((50*POWER(80,POWER(COS(PI()*MOD(Calculator!$B$31/Calculator!$F$13,1)),2))+MIN(500,MAX(30,100*EXP(-0.3*'VSWR Calculator'!$C$24)*(1+3*ABS(MOD('VSWR Calculator'!$C$23/Calculator!$F$13/2,1)-0.5))))/'VSWR Calculator'!$C$25)-$C82)^2+(1500*ABS(SIN(2*PI()*MOD(Calculator!$B$31/Calculator!$F$13,1)))*IF(MOD(Calculator!$B$31/Calculator!$F$13,1)&lt;0.5,-1,1))^2)/SQRT(((50*POWER(80,POWER(COS(PI()*MOD(Calculator!$B$31/Calculator!$F$13,1)),2))+MIN(500,MAX(30,100*EXP(-0.3*'VSWR Calculator'!$C$24)*(1+3*ABS(MOD('VSWR Calculator'!$C$23/Calculator!$F$13/2,1)-0.5))))/'VSWR Calculator'!$C$25)+$C82)^2+(1500*ABS(SIN(2*PI()*MOD(Calculator!$B$31/Calculator!$F$13,1)))*IF(MOD(Calculator!$B$31/Calculator!$F$13,1)&lt;0.5,-1,1))^2)),2))</f>
        <v>—</v>
      </c>
      <c r="CM82" s="253" t="str">
        <f aca="false">IF(OR(Calculator!$E$14&lt;&gt;"YES",Calculator!$B$31&lt;Calculator!$G$14),"—",ROUND((1+SQRT(((50*POWER(80,POWER(COS(PI()*MOD(Calculator!$B$31/Calculator!$F$14,1)),2))+MIN(500,MAX(30,100*EXP(-0.3*'VSWR Calculator'!$C$24)*(1+3*ABS(MOD('VSWR Calculator'!$C$23/Calculator!$F$14/2,1)-0.5))))/'VSWR Calculator'!$C$25)-$C82)^2+(1500*ABS(SIN(2*PI()*MOD(Calculator!$B$31/Calculator!$F$14,1)))*IF(MOD(Calculator!$B$31/Calculator!$F$14,1)&lt;0.5,-1,1))^2)/SQRT(((50*POWER(80,POWER(COS(PI()*MOD(Calculator!$B$31/Calculator!$F$14,1)),2))+MIN(500,MAX(30,100*EXP(-0.3*'VSWR Calculator'!$C$24)*(1+3*ABS(MOD('VSWR Calculator'!$C$23/Calculator!$F$14/2,1)-0.5))))/'VSWR Calculator'!$C$25)+$C82)^2+(1500*ABS(SIN(2*PI()*MOD(Calculator!$B$31/Calculator!$F$14,1)))*IF(MOD(Calculator!$B$31/Calculator!$F$14,1)&lt;0.5,-1,1))^2))/(1-SQRT(((50*POWER(80,POWER(COS(PI()*MOD(Calculator!$B$31/Calculator!$F$14,1)),2))+MIN(500,MAX(30,100*EXP(-0.3*'VSWR Calculator'!$C$24)*(1+3*ABS(MOD('VSWR Calculator'!$C$23/Calculator!$F$14/2,1)-0.5))))/'VSWR Calculator'!$C$25)-$C82)^2+(1500*ABS(SIN(2*PI()*MOD(Calculator!$B$31/Calculator!$F$14,1)))*IF(MOD(Calculator!$B$31/Calculator!$F$14,1)&lt;0.5,-1,1))^2)/SQRT(((50*POWER(80,POWER(COS(PI()*MOD(Calculator!$B$31/Calculator!$F$14,1)),2))+MIN(500,MAX(30,100*EXP(-0.3*'VSWR Calculator'!$C$24)*(1+3*ABS(MOD('VSWR Calculator'!$C$23/Calculator!$F$14/2,1)-0.5))))/'VSWR Calculator'!$C$25)+$C82)^2+(1500*ABS(SIN(2*PI()*MOD(Calculator!$B$31/Calculator!$F$14,1)))*IF(MOD(Calculator!$B$31/Calculator!$F$14,1)&lt;0.5,-1,1))^2)),2))</f>
        <v>—</v>
      </c>
      <c r="CN82" s="253" t="n">
        <f aca="false">IF(OR(Calculator!$E$15&lt;&gt;"YES",Calculator!$B$31&lt;Calculator!$G$15),"—",ROUND((1+SQRT(((50*POWER(80,POWER(COS(PI()*MOD(Calculator!$B$31/Calculator!$F$15,1)),2))+MIN(500,MAX(30,100*EXP(-0.3*'VSWR Calculator'!$C$24)*(1+3*ABS(MOD('VSWR Calculator'!$C$23/Calculator!$F$15/2,1)-0.5))))/'VSWR Calculator'!$C$25)-$C82)^2+(1500*ABS(SIN(2*PI()*MOD(Calculator!$B$31/Calculator!$F$15,1)))*IF(MOD(Calculator!$B$31/Calculator!$F$15,1)&lt;0.5,-1,1))^2)/SQRT(((50*POWER(80,POWER(COS(PI()*MOD(Calculator!$B$31/Calculator!$F$15,1)),2))+MIN(500,MAX(30,100*EXP(-0.3*'VSWR Calculator'!$C$24)*(1+3*ABS(MOD('VSWR Calculator'!$C$23/Calculator!$F$15/2,1)-0.5))))/'VSWR Calculator'!$C$25)+$C82)^2+(1500*ABS(SIN(2*PI()*MOD(Calculator!$B$31/Calculator!$F$15,1)))*IF(MOD(Calculator!$B$31/Calculator!$F$15,1)&lt;0.5,-1,1))^2))/(1-SQRT(((50*POWER(80,POWER(COS(PI()*MOD(Calculator!$B$31/Calculator!$F$15,1)),2))+MIN(500,MAX(30,100*EXP(-0.3*'VSWR Calculator'!$C$24)*(1+3*ABS(MOD('VSWR Calculator'!$C$23/Calculator!$F$15/2,1)-0.5))))/'VSWR Calculator'!$C$25)-$C82)^2+(1500*ABS(SIN(2*PI()*MOD(Calculator!$B$31/Calculator!$F$15,1)))*IF(MOD(Calculator!$B$31/Calculator!$F$15,1)&lt;0.5,-1,1))^2)/SQRT(((50*POWER(80,POWER(COS(PI()*MOD(Calculator!$B$31/Calculator!$F$15,1)),2))+MIN(500,MAX(30,100*EXP(-0.3*'VSWR Calculator'!$C$24)*(1+3*ABS(MOD('VSWR Calculator'!$C$23/Calculator!$F$15/2,1)-0.5))))/'VSWR Calculator'!$C$25)+$C82)^2+(1500*ABS(SIN(2*PI()*MOD(Calculator!$B$31/Calculator!$F$15,1)))*IF(MOD(Calculator!$B$31/Calculator!$F$15,1)&lt;0.5,-1,1))^2)),2))</f>
        <v>17.03</v>
      </c>
      <c r="CO82" s="253" t="str">
        <f aca="false">IF(OR(Calculator!$E$16&lt;&gt;"YES",Calculator!$B$31&lt;Calculator!$G$16),"—",ROUND((1+SQRT(((50*POWER(80,POWER(COS(PI()*MOD(Calculator!$B$31/Calculator!$F$16,1)),2))+MIN(500,MAX(30,100*EXP(-0.3*'VSWR Calculator'!$C$24)*(1+3*ABS(MOD('VSWR Calculator'!$C$23/Calculator!$F$16/2,1)-0.5))))/'VSWR Calculator'!$C$25)-$C82)^2+(1500*ABS(SIN(2*PI()*MOD(Calculator!$B$31/Calculator!$F$16,1)))*IF(MOD(Calculator!$B$31/Calculator!$F$16,1)&lt;0.5,-1,1))^2)/SQRT(((50*POWER(80,POWER(COS(PI()*MOD(Calculator!$B$31/Calculator!$F$16,1)),2))+MIN(500,MAX(30,100*EXP(-0.3*'VSWR Calculator'!$C$24)*(1+3*ABS(MOD('VSWR Calculator'!$C$23/Calculator!$F$16/2,1)-0.5))))/'VSWR Calculator'!$C$25)+$C82)^2+(1500*ABS(SIN(2*PI()*MOD(Calculator!$B$31/Calculator!$F$16,1)))*IF(MOD(Calculator!$B$31/Calculator!$F$16,1)&lt;0.5,-1,1))^2))/(1-SQRT(((50*POWER(80,POWER(COS(PI()*MOD(Calculator!$B$31/Calculator!$F$16,1)),2))+MIN(500,MAX(30,100*EXP(-0.3*'VSWR Calculator'!$C$24)*(1+3*ABS(MOD('VSWR Calculator'!$C$23/Calculator!$F$16/2,1)-0.5))))/'VSWR Calculator'!$C$25)-$C82)^2+(1500*ABS(SIN(2*PI()*MOD(Calculator!$B$31/Calculator!$F$16,1)))*IF(MOD(Calculator!$B$31/Calculator!$F$16,1)&lt;0.5,-1,1))^2)/SQRT(((50*POWER(80,POWER(COS(PI()*MOD(Calculator!$B$31/Calculator!$F$16,1)),2))+MIN(500,MAX(30,100*EXP(-0.3*'VSWR Calculator'!$C$24)*(1+3*ABS(MOD('VSWR Calculator'!$C$23/Calculator!$F$16/2,1)-0.5))))/'VSWR Calculator'!$C$25)+$C82)^2+(1500*ABS(SIN(2*PI()*MOD(Calculator!$B$31/Calculator!$F$16,1)))*IF(MOD(Calculator!$B$31/Calculator!$F$16,1)&lt;0.5,-1,1))^2)),2))</f>
        <v>—</v>
      </c>
      <c r="CP82" s="253" t="n">
        <f aca="false">IF(OR(Calculator!$E$17&lt;&gt;"YES",Calculator!$B$31&lt;Calculator!$G$17),"—",ROUND((1+SQRT(((50*POWER(80,POWER(COS(PI()*MOD(Calculator!$B$31/Calculator!$F$17,1)),2))+MIN(500,MAX(30,100*EXP(-0.3*'VSWR Calculator'!$C$24)*(1+3*ABS(MOD('VSWR Calculator'!$C$23/Calculator!$F$17/2,1)-0.5))))/'VSWR Calculator'!$C$25)-$C82)^2+(1500*ABS(SIN(2*PI()*MOD(Calculator!$B$31/Calculator!$F$17,1)))*IF(MOD(Calculator!$B$31/Calculator!$F$17,1)&lt;0.5,-1,1))^2)/SQRT(((50*POWER(80,POWER(COS(PI()*MOD(Calculator!$B$31/Calculator!$F$17,1)),2))+MIN(500,MAX(30,100*EXP(-0.3*'VSWR Calculator'!$C$24)*(1+3*ABS(MOD('VSWR Calculator'!$C$23/Calculator!$F$17/2,1)-0.5))))/'VSWR Calculator'!$C$25)+$C82)^2+(1500*ABS(SIN(2*PI()*MOD(Calculator!$B$31/Calculator!$F$17,1)))*IF(MOD(Calculator!$B$31/Calculator!$F$17,1)&lt;0.5,-1,1))^2))/(1-SQRT(((50*POWER(80,POWER(COS(PI()*MOD(Calculator!$B$31/Calculator!$F$17,1)),2))+MIN(500,MAX(30,100*EXP(-0.3*'VSWR Calculator'!$C$24)*(1+3*ABS(MOD('VSWR Calculator'!$C$23/Calculator!$F$17/2,1)-0.5))))/'VSWR Calculator'!$C$25)-$C82)^2+(1500*ABS(SIN(2*PI()*MOD(Calculator!$B$31/Calculator!$F$17,1)))*IF(MOD(Calculator!$B$31/Calculator!$F$17,1)&lt;0.5,-1,1))^2)/SQRT(((50*POWER(80,POWER(COS(PI()*MOD(Calculator!$B$31/Calculator!$F$17,1)),2))+MIN(500,MAX(30,100*EXP(-0.3*'VSWR Calculator'!$C$24)*(1+3*ABS(MOD('VSWR Calculator'!$C$23/Calculator!$F$17/2,1)-0.5))))/'VSWR Calculator'!$C$25)+$C82)^2+(1500*ABS(SIN(2*PI()*MOD(Calculator!$B$31/Calculator!$F$17,1)))*IF(MOD(Calculator!$B$31/Calculator!$F$17,1)&lt;0.5,-1,1))^2)),2))</f>
        <v>14.43</v>
      </c>
      <c r="CQ82" s="253" t="str">
        <f aca="false">IF(OR(Calculator!$E$18&lt;&gt;"YES",Calculator!$B$31&lt;Calculator!$G$18),"—",ROUND((1+SQRT(((50*POWER(80,POWER(COS(PI()*MOD(Calculator!$B$31/Calculator!$F$18,1)),2))+MIN(500,MAX(30,100*EXP(-0.3*'VSWR Calculator'!$C$24)*(1+3*ABS(MOD('VSWR Calculator'!$C$23/Calculator!$F$18/2,1)-0.5))))/'VSWR Calculator'!$C$25)-$C82)^2+(1500*ABS(SIN(2*PI()*MOD(Calculator!$B$31/Calculator!$F$18,1)))*IF(MOD(Calculator!$B$31/Calculator!$F$18,1)&lt;0.5,-1,1))^2)/SQRT(((50*POWER(80,POWER(COS(PI()*MOD(Calculator!$B$31/Calculator!$F$18,1)),2))+MIN(500,MAX(30,100*EXP(-0.3*'VSWR Calculator'!$C$24)*(1+3*ABS(MOD('VSWR Calculator'!$C$23/Calculator!$F$18/2,1)-0.5))))/'VSWR Calculator'!$C$25)+$C82)^2+(1500*ABS(SIN(2*PI()*MOD(Calculator!$B$31/Calculator!$F$18,1)))*IF(MOD(Calculator!$B$31/Calculator!$F$18,1)&lt;0.5,-1,1))^2))/(1-SQRT(((50*POWER(80,POWER(COS(PI()*MOD(Calculator!$B$31/Calculator!$F$18,1)),2))+MIN(500,MAX(30,100*EXP(-0.3*'VSWR Calculator'!$C$24)*(1+3*ABS(MOD('VSWR Calculator'!$C$23/Calculator!$F$18/2,1)-0.5))))/'VSWR Calculator'!$C$25)-$C82)^2+(1500*ABS(SIN(2*PI()*MOD(Calculator!$B$31/Calculator!$F$18,1)))*IF(MOD(Calculator!$B$31/Calculator!$F$18,1)&lt;0.5,-1,1))^2)/SQRT(((50*POWER(80,POWER(COS(PI()*MOD(Calculator!$B$31/Calculator!$F$18,1)),2))+MIN(500,MAX(30,100*EXP(-0.3*'VSWR Calculator'!$C$24)*(1+3*ABS(MOD('VSWR Calculator'!$C$23/Calculator!$F$18/2,1)-0.5))))/'VSWR Calculator'!$C$25)+$C82)^2+(1500*ABS(SIN(2*PI()*MOD(Calculator!$B$31/Calculator!$F$18,1)))*IF(MOD(Calculator!$B$31/Calculator!$F$18,1)&lt;0.5,-1,1))^2)),2))</f>
        <v>—</v>
      </c>
      <c r="CR82" s="253" t="str">
        <f aca="false">IF(OR(Calculator!$E$19&lt;&gt;"YES",Calculator!$B$31&lt;Calculator!$G$19),"—",ROUND((1+SQRT(((50*POWER(80,POWER(COS(PI()*MOD(Calculator!$B$31/Calculator!$F$19,1)),2))+MIN(500,MAX(30,100*EXP(-0.3*'VSWR Calculator'!$C$24)*(1+3*ABS(MOD('VSWR Calculator'!$C$23/Calculator!$F$19/2,1)-0.5))))/'VSWR Calculator'!$C$25)-$C82)^2+(1500*ABS(SIN(2*PI()*MOD(Calculator!$B$31/Calculator!$F$19,1)))*IF(MOD(Calculator!$B$31/Calculator!$F$19,1)&lt;0.5,-1,1))^2)/SQRT(((50*POWER(80,POWER(COS(PI()*MOD(Calculator!$B$31/Calculator!$F$19,1)),2))+MIN(500,MAX(30,100*EXP(-0.3*'VSWR Calculator'!$C$24)*(1+3*ABS(MOD('VSWR Calculator'!$C$23/Calculator!$F$19/2,1)-0.5))))/'VSWR Calculator'!$C$25)+$C82)^2+(1500*ABS(SIN(2*PI()*MOD(Calculator!$B$31/Calculator!$F$19,1)))*IF(MOD(Calculator!$B$31/Calculator!$F$19,1)&lt;0.5,-1,1))^2))/(1-SQRT(((50*POWER(80,POWER(COS(PI()*MOD(Calculator!$B$31/Calculator!$F$19,1)),2))+MIN(500,MAX(30,100*EXP(-0.3*'VSWR Calculator'!$C$24)*(1+3*ABS(MOD('VSWR Calculator'!$C$23/Calculator!$F$19/2,1)-0.5))))/'VSWR Calculator'!$C$25)-$C82)^2+(1500*ABS(SIN(2*PI()*MOD(Calculator!$B$31/Calculator!$F$19,1)))*IF(MOD(Calculator!$B$31/Calculator!$F$19,1)&lt;0.5,-1,1))^2)/SQRT(((50*POWER(80,POWER(COS(PI()*MOD(Calculator!$B$31/Calculator!$F$19,1)),2))+MIN(500,MAX(30,100*EXP(-0.3*'VSWR Calculator'!$C$24)*(1+3*ABS(MOD('VSWR Calculator'!$C$23/Calculator!$F$19/2,1)-0.5))))/'VSWR Calculator'!$C$25)+$C82)^2+(1500*ABS(SIN(2*PI()*MOD(Calculator!$B$31/Calculator!$F$19,1)))*IF(MOD(Calculator!$B$31/Calculator!$F$19,1)&lt;0.5,-1,1))^2)),2))</f>
        <v>—</v>
      </c>
      <c r="CS82" s="253" t="str">
        <f aca="false">IF(OR(Calculator!$E$20&lt;&gt;"YES",Calculator!$B$31&lt;Calculator!$G$20),"—",ROUND((1+SQRT(((50*POWER(80,POWER(COS(PI()*MOD(Calculator!$B$31/Calculator!$F$20,1)),2))+MIN(500,MAX(30,100*EXP(-0.3*'VSWR Calculator'!$C$24)*(1+3*ABS(MOD('VSWR Calculator'!$C$23/Calculator!$F$20/2,1)-0.5))))/'VSWR Calculator'!$C$25)-$C82)^2+(1500*ABS(SIN(2*PI()*MOD(Calculator!$B$31/Calculator!$F$20,1)))*IF(MOD(Calculator!$B$31/Calculator!$F$20,1)&lt;0.5,-1,1))^2)/SQRT(((50*POWER(80,POWER(COS(PI()*MOD(Calculator!$B$31/Calculator!$F$20,1)),2))+MIN(500,MAX(30,100*EXP(-0.3*'VSWR Calculator'!$C$24)*(1+3*ABS(MOD('VSWR Calculator'!$C$23/Calculator!$F$20/2,1)-0.5))))/'VSWR Calculator'!$C$25)+$C82)^2+(1500*ABS(SIN(2*PI()*MOD(Calculator!$B$31/Calculator!$F$20,1)))*IF(MOD(Calculator!$B$31/Calculator!$F$20,1)&lt;0.5,-1,1))^2))/(1-SQRT(((50*POWER(80,POWER(COS(PI()*MOD(Calculator!$B$31/Calculator!$F$20,1)),2))+MIN(500,MAX(30,100*EXP(-0.3*'VSWR Calculator'!$C$24)*(1+3*ABS(MOD('VSWR Calculator'!$C$23/Calculator!$F$20/2,1)-0.5))))/'VSWR Calculator'!$C$25)-$C82)^2+(1500*ABS(SIN(2*PI()*MOD(Calculator!$B$31/Calculator!$F$20,1)))*IF(MOD(Calculator!$B$31/Calculator!$F$20,1)&lt;0.5,-1,1))^2)/SQRT(((50*POWER(80,POWER(COS(PI()*MOD(Calculator!$B$31/Calculator!$F$20,1)),2))+MIN(500,MAX(30,100*EXP(-0.3*'VSWR Calculator'!$C$24)*(1+3*ABS(MOD('VSWR Calculator'!$C$23/Calculator!$F$20/2,1)-0.5))))/'VSWR Calculator'!$C$25)+$C82)^2+(1500*ABS(SIN(2*PI()*MOD(Calculator!$B$31/Calculator!$F$20,1)))*IF(MOD(Calculator!$B$31/Calculator!$F$20,1)&lt;0.5,-1,1))^2)),2))</f>
        <v>—</v>
      </c>
      <c r="CT82" s="253" t="str">
        <f aca="false">IF(OR(Calculator!$E$21&lt;&gt;"YES",Calculator!$B$31&lt;Calculator!$G$21),"—",ROUND((1+SQRT(((50*POWER(80,POWER(COS(PI()*MOD(Calculator!$B$31/Calculator!$F$21,1)),2))+MIN(500,MAX(30,100*EXP(-0.3*'VSWR Calculator'!$C$24)*(1+3*ABS(MOD('VSWR Calculator'!$C$23/Calculator!$F$21/2,1)-0.5))))/'VSWR Calculator'!$C$25)-$C82)^2+(1500*ABS(SIN(2*PI()*MOD(Calculator!$B$31/Calculator!$F$21,1)))*IF(MOD(Calculator!$B$31/Calculator!$F$21,1)&lt;0.5,-1,1))^2)/SQRT(((50*POWER(80,POWER(COS(PI()*MOD(Calculator!$B$31/Calculator!$F$21,1)),2))+MIN(500,MAX(30,100*EXP(-0.3*'VSWR Calculator'!$C$24)*(1+3*ABS(MOD('VSWR Calculator'!$C$23/Calculator!$F$21/2,1)-0.5))))/'VSWR Calculator'!$C$25)+$C82)^2+(1500*ABS(SIN(2*PI()*MOD(Calculator!$B$31/Calculator!$F$21,1)))*IF(MOD(Calculator!$B$31/Calculator!$F$21,1)&lt;0.5,-1,1))^2))/(1-SQRT(((50*POWER(80,POWER(COS(PI()*MOD(Calculator!$B$31/Calculator!$F$21,1)),2))+MIN(500,MAX(30,100*EXP(-0.3*'VSWR Calculator'!$C$24)*(1+3*ABS(MOD('VSWR Calculator'!$C$23/Calculator!$F$21/2,1)-0.5))))/'VSWR Calculator'!$C$25)-$C82)^2+(1500*ABS(SIN(2*PI()*MOD(Calculator!$B$31/Calculator!$F$21,1)))*IF(MOD(Calculator!$B$31/Calculator!$F$21,1)&lt;0.5,-1,1))^2)/SQRT(((50*POWER(80,POWER(COS(PI()*MOD(Calculator!$B$31/Calculator!$F$21,1)),2))+MIN(500,MAX(30,100*EXP(-0.3*'VSWR Calculator'!$C$24)*(1+3*ABS(MOD('VSWR Calculator'!$C$23/Calculator!$F$21/2,1)-0.5))))/'VSWR Calculator'!$C$25)+$C82)^2+(1500*ABS(SIN(2*PI()*MOD(Calculator!$B$31/Calculator!$F$21,1)))*IF(MOD(Calculator!$B$31/Calculator!$F$21,1)&lt;0.5,-1,1))^2)),2))</f>
        <v>—</v>
      </c>
      <c r="CU82" s="253" t="str">
        <f aca="false">IF(OR(Calculator!$E$22&lt;&gt;"YES",Calculator!$B$31&lt;Calculator!$G$22),"—",ROUND((1+SQRT(((50*POWER(80,POWER(COS(PI()*MOD(Calculator!$B$31/Calculator!$F$22,1)),2))+MIN(500,MAX(30,100*EXP(-0.3*'VSWR Calculator'!$C$24)*(1+3*ABS(MOD('VSWR Calculator'!$C$23/Calculator!$F$22/2,1)-0.5))))/'VSWR Calculator'!$C$25)-$C82)^2+(1500*ABS(SIN(2*PI()*MOD(Calculator!$B$31/Calculator!$F$22,1)))*IF(MOD(Calculator!$B$31/Calculator!$F$22,1)&lt;0.5,-1,1))^2)/SQRT(((50*POWER(80,POWER(COS(PI()*MOD(Calculator!$B$31/Calculator!$F$22,1)),2))+MIN(500,MAX(30,100*EXP(-0.3*'VSWR Calculator'!$C$24)*(1+3*ABS(MOD('VSWR Calculator'!$C$23/Calculator!$F$22/2,1)-0.5))))/'VSWR Calculator'!$C$25)+$C82)^2+(1500*ABS(SIN(2*PI()*MOD(Calculator!$B$31/Calculator!$F$22,1)))*IF(MOD(Calculator!$B$31/Calculator!$F$22,1)&lt;0.5,-1,1))^2))/(1-SQRT(((50*POWER(80,POWER(COS(PI()*MOD(Calculator!$B$31/Calculator!$F$22,1)),2))+MIN(500,MAX(30,100*EXP(-0.3*'VSWR Calculator'!$C$24)*(1+3*ABS(MOD('VSWR Calculator'!$C$23/Calculator!$F$22/2,1)-0.5))))/'VSWR Calculator'!$C$25)-$C82)^2+(1500*ABS(SIN(2*PI()*MOD(Calculator!$B$31/Calculator!$F$22,1)))*IF(MOD(Calculator!$B$31/Calculator!$F$22,1)&lt;0.5,-1,1))^2)/SQRT(((50*POWER(80,POWER(COS(PI()*MOD(Calculator!$B$31/Calculator!$F$22,1)),2))+MIN(500,MAX(30,100*EXP(-0.3*'VSWR Calculator'!$C$24)*(1+3*ABS(MOD('VSWR Calculator'!$C$23/Calculator!$F$22/2,1)-0.5))))/'VSWR Calculator'!$C$25)+$C82)^2+(1500*ABS(SIN(2*PI()*MOD(Calculator!$B$31/Calculator!$F$22,1)))*IF(MOD(Calculator!$B$31/Calculator!$F$22,1)&lt;0.5,-1,1))^2)),2))</f>
        <v>—</v>
      </c>
      <c r="CV82" s="253" t="n">
        <f aca="false">IFERROR(ROUND((IF(ISNUMBER(CK82),CK82,0)+IF(ISNUMBER(CL82),CL82,0)+IF(ISNUMBER(CM82),CM82,0)+IF(ISNUMBER(CN82),CN82,0)+IF(ISNUMBER(CO82),CO82,0)+IF(ISNUMBER(CP82),CP82,0)+IF(ISNUMBER(CQ82),CQ82,0)+IF(ISNUMBER(CR82),CR82,0)+IF(ISNUMBER(CS82),CS82,0)+IF(ISNUMBER(CT82),CT82,0)+IF(ISNUMBER(CU82),CU82,0))/(IF(ISNUMBER(CK82),1,0)+IF(ISNUMBER(CL82),1,0)+IF(ISNUMBER(CM82),1,0)+IF(ISNUMBER(CN82),1,0)+IF(ISNUMBER(CO82),1,0)+IF(ISNUMBER(CP82),1,0)+IF(ISNUMBER(CQ82),1,0)+IF(ISNUMBER(CR82),1,0)+IF(ISNUMBER(CS82),1,0)+IF(ISNUMBER(CT82),1,0)+IF(ISNUMBER(CU82),1,0)),4),"")</f>
        <v>15.73</v>
      </c>
      <c r="CW82" s="253" t="str">
        <f aca="false">IF(OR(Calculator!$E$12&lt;&gt;"YES",Calculator!$B$32&lt;Calculator!$G$12),"—",ROUND((1+SQRT(((50*POWER(80,POWER(COS(PI()*MOD(Calculator!$B$32/Calculator!$F$12,1)),2))+MIN(500,MAX(30,100*EXP(-0.3*'VSWR Calculator'!$C$24)*(1+3*ABS(MOD('VSWR Calculator'!$C$23/Calculator!$F$12/2,1)-0.5))))/'VSWR Calculator'!$C$25)-$C82)^2+(1500*ABS(SIN(2*PI()*MOD(Calculator!$B$32/Calculator!$F$12,1)))*IF(MOD(Calculator!$B$32/Calculator!$F$12,1)&lt;0.5,-1,1))^2)/SQRT(((50*POWER(80,POWER(COS(PI()*MOD(Calculator!$B$32/Calculator!$F$12,1)),2))+MIN(500,MAX(30,100*EXP(-0.3*'VSWR Calculator'!$C$24)*(1+3*ABS(MOD('VSWR Calculator'!$C$23/Calculator!$F$12/2,1)-0.5))))/'VSWR Calculator'!$C$25)+$C82)^2+(1500*ABS(SIN(2*PI()*MOD(Calculator!$B$32/Calculator!$F$12,1)))*IF(MOD(Calculator!$B$32/Calculator!$F$12,1)&lt;0.5,-1,1))^2))/(1-SQRT(((50*POWER(80,POWER(COS(PI()*MOD(Calculator!$B$32/Calculator!$F$12,1)),2))+MIN(500,MAX(30,100*EXP(-0.3*'VSWR Calculator'!$C$24)*(1+3*ABS(MOD('VSWR Calculator'!$C$23/Calculator!$F$12/2,1)-0.5))))/'VSWR Calculator'!$C$25)-$C82)^2+(1500*ABS(SIN(2*PI()*MOD(Calculator!$B$32/Calculator!$F$12,1)))*IF(MOD(Calculator!$B$32/Calculator!$F$12,1)&lt;0.5,-1,1))^2)/SQRT(((50*POWER(80,POWER(COS(PI()*MOD(Calculator!$B$32/Calculator!$F$12,1)),2))+MIN(500,MAX(30,100*EXP(-0.3*'VSWR Calculator'!$C$24)*(1+3*ABS(MOD('VSWR Calculator'!$C$23/Calculator!$F$12/2,1)-0.5))))/'VSWR Calculator'!$C$25)+$C82)^2+(1500*ABS(SIN(2*PI()*MOD(Calculator!$B$32/Calculator!$F$12,1)))*IF(MOD(Calculator!$B$32/Calculator!$F$12,1)&lt;0.5,-1,1))^2)),2))</f>
        <v>—</v>
      </c>
      <c r="CX82" s="253" t="str">
        <f aca="false">IF(OR(Calculator!$E$13&lt;&gt;"YES",Calculator!$B$32&lt;Calculator!$G$13),"—",ROUND((1+SQRT(((50*POWER(80,POWER(COS(PI()*MOD(Calculator!$B$32/Calculator!$F$13,1)),2))+MIN(500,MAX(30,100*EXP(-0.3*'VSWR Calculator'!$C$24)*(1+3*ABS(MOD('VSWR Calculator'!$C$23/Calculator!$F$13/2,1)-0.5))))/'VSWR Calculator'!$C$25)-$C82)^2+(1500*ABS(SIN(2*PI()*MOD(Calculator!$B$32/Calculator!$F$13,1)))*IF(MOD(Calculator!$B$32/Calculator!$F$13,1)&lt;0.5,-1,1))^2)/SQRT(((50*POWER(80,POWER(COS(PI()*MOD(Calculator!$B$32/Calculator!$F$13,1)),2))+MIN(500,MAX(30,100*EXP(-0.3*'VSWR Calculator'!$C$24)*(1+3*ABS(MOD('VSWR Calculator'!$C$23/Calculator!$F$13/2,1)-0.5))))/'VSWR Calculator'!$C$25)+$C82)^2+(1500*ABS(SIN(2*PI()*MOD(Calculator!$B$32/Calculator!$F$13,1)))*IF(MOD(Calculator!$B$32/Calculator!$F$13,1)&lt;0.5,-1,1))^2))/(1-SQRT(((50*POWER(80,POWER(COS(PI()*MOD(Calculator!$B$32/Calculator!$F$13,1)),2))+MIN(500,MAX(30,100*EXP(-0.3*'VSWR Calculator'!$C$24)*(1+3*ABS(MOD('VSWR Calculator'!$C$23/Calculator!$F$13/2,1)-0.5))))/'VSWR Calculator'!$C$25)-$C82)^2+(1500*ABS(SIN(2*PI()*MOD(Calculator!$B$32/Calculator!$F$13,1)))*IF(MOD(Calculator!$B$32/Calculator!$F$13,1)&lt;0.5,-1,1))^2)/SQRT(((50*POWER(80,POWER(COS(PI()*MOD(Calculator!$B$32/Calculator!$F$13,1)),2))+MIN(500,MAX(30,100*EXP(-0.3*'VSWR Calculator'!$C$24)*(1+3*ABS(MOD('VSWR Calculator'!$C$23/Calculator!$F$13/2,1)-0.5))))/'VSWR Calculator'!$C$25)+$C82)^2+(1500*ABS(SIN(2*PI()*MOD(Calculator!$B$32/Calculator!$F$13,1)))*IF(MOD(Calculator!$B$32/Calculator!$F$13,1)&lt;0.5,-1,1))^2)),2))</f>
        <v>—</v>
      </c>
      <c r="CY82" s="253" t="str">
        <f aca="false">IF(OR(Calculator!$E$14&lt;&gt;"YES",Calculator!$B$32&lt;Calculator!$G$14),"—",ROUND((1+SQRT(((50*POWER(80,POWER(COS(PI()*MOD(Calculator!$B$32/Calculator!$F$14,1)),2))+MIN(500,MAX(30,100*EXP(-0.3*'VSWR Calculator'!$C$24)*(1+3*ABS(MOD('VSWR Calculator'!$C$23/Calculator!$F$14/2,1)-0.5))))/'VSWR Calculator'!$C$25)-$C82)^2+(1500*ABS(SIN(2*PI()*MOD(Calculator!$B$32/Calculator!$F$14,1)))*IF(MOD(Calculator!$B$32/Calculator!$F$14,1)&lt;0.5,-1,1))^2)/SQRT(((50*POWER(80,POWER(COS(PI()*MOD(Calculator!$B$32/Calculator!$F$14,1)),2))+MIN(500,MAX(30,100*EXP(-0.3*'VSWR Calculator'!$C$24)*(1+3*ABS(MOD('VSWR Calculator'!$C$23/Calculator!$F$14/2,1)-0.5))))/'VSWR Calculator'!$C$25)+$C82)^2+(1500*ABS(SIN(2*PI()*MOD(Calculator!$B$32/Calculator!$F$14,1)))*IF(MOD(Calculator!$B$32/Calculator!$F$14,1)&lt;0.5,-1,1))^2))/(1-SQRT(((50*POWER(80,POWER(COS(PI()*MOD(Calculator!$B$32/Calculator!$F$14,1)),2))+MIN(500,MAX(30,100*EXP(-0.3*'VSWR Calculator'!$C$24)*(1+3*ABS(MOD('VSWR Calculator'!$C$23/Calculator!$F$14/2,1)-0.5))))/'VSWR Calculator'!$C$25)-$C82)^2+(1500*ABS(SIN(2*PI()*MOD(Calculator!$B$32/Calculator!$F$14,1)))*IF(MOD(Calculator!$B$32/Calculator!$F$14,1)&lt;0.5,-1,1))^2)/SQRT(((50*POWER(80,POWER(COS(PI()*MOD(Calculator!$B$32/Calculator!$F$14,1)),2))+MIN(500,MAX(30,100*EXP(-0.3*'VSWR Calculator'!$C$24)*(1+3*ABS(MOD('VSWR Calculator'!$C$23/Calculator!$F$14/2,1)-0.5))))/'VSWR Calculator'!$C$25)+$C82)^2+(1500*ABS(SIN(2*PI()*MOD(Calculator!$B$32/Calculator!$F$14,1)))*IF(MOD(Calculator!$B$32/Calculator!$F$14,1)&lt;0.5,-1,1))^2)),2))</f>
        <v>—</v>
      </c>
      <c r="CZ82" s="253" t="n">
        <f aca="false">IF(OR(Calculator!$E$15&lt;&gt;"YES",Calculator!$B$32&lt;Calculator!$G$15),"—",ROUND((1+SQRT(((50*POWER(80,POWER(COS(PI()*MOD(Calculator!$B$32/Calculator!$F$15,1)),2))+MIN(500,MAX(30,100*EXP(-0.3*'VSWR Calculator'!$C$24)*(1+3*ABS(MOD('VSWR Calculator'!$C$23/Calculator!$F$15/2,1)-0.5))))/'VSWR Calculator'!$C$25)-$C82)^2+(1500*ABS(SIN(2*PI()*MOD(Calculator!$B$32/Calculator!$F$15,1)))*IF(MOD(Calculator!$B$32/Calculator!$F$15,1)&lt;0.5,-1,1))^2)/SQRT(((50*POWER(80,POWER(COS(PI()*MOD(Calculator!$B$32/Calculator!$F$15,1)),2))+MIN(500,MAX(30,100*EXP(-0.3*'VSWR Calculator'!$C$24)*(1+3*ABS(MOD('VSWR Calculator'!$C$23/Calculator!$F$15/2,1)-0.5))))/'VSWR Calculator'!$C$25)+$C82)^2+(1500*ABS(SIN(2*PI()*MOD(Calculator!$B$32/Calculator!$F$15,1)))*IF(MOD(Calculator!$B$32/Calculator!$F$15,1)&lt;0.5,-1,1))^2))/(1-SQRT(((50*POWER(80,POWER(COS(PI()*MOD(Calculator!$B$32/Calculator!$F$15,1)),2))+MIN(500,MAX(30,100*EXP(-0.3*'VSWR Calculator'!$C$24)*(1+3*ABS(MOD('VSWR Calculator'!$C$23/Calculator!$F$15/2,1)-0.5))))/'VSWR Calculator'!$C$25)-$C82)^2+(1500*ABS(SIN(2*PI()*MOD(Calculator!$B$32/Calculator!$F$15,1)))*IF(MOD(Calculator!$B$32/Calculator!$F$15,1)&lt;0.5,-1,1))^2)/SQRT(((50*POWER(80,POWER(COS(PI()*MOD(Calculator!$B$32/Calculator!$F$15,1)),2))+MIN(500,MAX(30,100*EXP(-0.3*'VSWR Calculator'!$C$24)*(1+3*ABS(MOD('VSWR Calculator'!$C$23/Calculator!$F$15/2,1)-0.5))))/'VSWR Calculator'!$C$25)+$C82)^2+(1500*ABS(SIN(2*PI()*MOD(Calculator!$B$32/Calculator!$F$15,1)))*IF(MOD(Calculator!$B$32/Calculator!$F$15,1)&lt;0.5,-1,1))^2)),2))</f>
        <v>2.48</v>
      </c>
      <c r="DA82" s="253" t="str">
        <f aca="false">IF(OR(Calculator!$E$16&lt;&gt;"YES",Calculator!$B$32&lt;Calculator!$G$16),"—",ROUND((1+SQRT(((50*POWER(80,POWER(COS(PI()*MOD(Calculator!$B$32/Calculator!$F$16,1)),2))+MIN(500,MAX(30,100*EXP(-0.3*'VSWR Calculator'!$C$24)*(1+3*ABS(MOD('VSWR Calculator'!$C$23/Calculator!$F$16/2,1)-0.5))))/'VSWR Calculator'!$C$25)-$C82)^2+(1500*ABS(SIN(2*PI()*MOD(Calculator!$B$32/Calculator!$F$16,1)))*IF(MOD(Calculator!$B$32/Calculator!$F$16,1)&lt;0.5,-1,1))^2)/SQRT(((50*POWER(80,POWER(COS(PI()*MOD(Calculator!$B$32/Calculator!$F$16,1)),2))+MIN(500,MAX(30,100*EXP(-0.3*'VSWR Calculator'!$C$24)*(1+3*ABS(MOD('VSWR Calculator'!$C$23/Calculator!$F$16/2,1)-0.5))))/'VSWR Calculator'!$C$25)+$C82)^2+(1500*ABS(SIN(2*PI()*MOD(Calculator!$B$32/Calculator!$F$16,1)))*IF(MOD(Calculator!$B$32/Calculator!$F$16,1)&lt;0.5,-1,1))^2))/(1-SQRT(((50*POWER(80,POWER(COS(PI()*MOD(Calculator!$B$32/Calculator!$F$16,1)),2))+MIN(500,MAX(30,100*EXP(-0.3*'VSWR Calculator'!$C$24)*(1+3*ABS(MOD('VSWR Calculator'!$C$23/Calculator!$F$16/2,1)-0.5))))/'VSWR Calculator'!$C$25)-$C82)^2+(1500*ABS(SIN(2*PI()*MOD(Calculator!$B$32/Calculator!$F$16,1)))*IF(MOD(Calculator!$B$32/Calculator!$F$16,1)&lt;0.5,-1,1))^2)/SQRT(((50*POWER(80,POWER(COS(PI()*MOD(Calculator!$B$32/Calculator!$F$16,1)),2))+MIN(500,MAX(30,100*EXP(-0.3*'VSWR Calculator'!$C$24)*(1+3*ABS(MOD('VSWR Calculator'!$C$23/Calculator!$F$16/2,1)-0.5))))/'VSWR Calculator'!$C$25)+$C82)^2+(1500*ABS(SIN(2*PI()*MOD(Calculator!$B$32/Calculator!$F$16,1)))*IF(MOD(Calculator!$B$32/Calculator!$F$16,1)&lt;0.5,-1,1))^2)),2))</f>
        <v>—</v>
      </c>
      <c r="DB82" s="253" t="n">
        <f aca="false">IF(OR(Calculator!$E$17&lt;&gt;"YES",Calculator!$B$32&lt;Calculator!$G$17),"—",ROUND((1+SQRT(((50*POWER(80,POWER(COS(PI()*MOD(Calculator!$B$32/Calculator!$F$17,1)),2))+MIN(500,MAX(30,100*EXP(-0.3*'VSWR Calculator'!$C$24)*(1+3*ABS(MOD('VSWR Calculator'!$C$23/Calculator!$F$17/2,1)-0.5))))/'VSWR Calculator'!$C$25)-$C82)^2+(1500*ABS(SIN(2*PI()*MOD(Calculator!$B$32/Calculator!$F$17,1)))*IF(MOD(Calculator!$B$32/Calculator!$F$17,1)&lt;0.5,-1,1))^2)/SQRT(((50*POWER(80,POWER(COS(PI()*MOD(Calculator!$B$32/Calculator!$F$17,1)),2))+MIN(500,MAX(30,100*EXP(-0.3*'VSWR Calculator'!$C$24)*(1+3*ABS(MOD('VSWR Calculator'!$C$23/Calculator!$F$17/2,1)-0.5))))/'VSWR Calculator'!$C$25)+$C82)^2+(1500*ABS(SIN(2*PI()*MOD(Calculator!$B$32/Calculator!$F$17,1)))*IF(MOD(Calculator!$B$32/Calculator!$F$17,1)&lt;0.5,-1,1))^2))/(1-SQRT(((50*POWER(80,POWER(COS(PI()*MOD(Calculator!$B$32/Calculator!$F$17,1)),2))+MIN(500,MAX(30,100*EXP(-0.3*'VSWR Calculator'!$C$24)*(1+3*ABS(MOD('VSWR Calculator'!$C$23/Calculator!$F$17/2,1)-0.5))))/'VSWR Calculator'!$C$25)-$C82)^2+(1500*ABS(SIN(2*PI()*MOD(Calculator!$B$32/Calculator!$F$17,1)))*IF(MOD(Calculator!$B$32/Calculator!$F$17,1)&lt;0.5,-1,1))^2)/SQRT(((50*POWER(80,POWER(COS(PI()*MOD(Calculator!$B$32/Calculator!$F$17,1)),2))+MIN(500,MAX(30,100*EXP(-0.3*'VSWR Calculator'!$C$24)*(1+3*ABS(MOD('VSWR Calculator'!$C$23/Calculator!$F$17/2,1)-0.5))))/'VSWR Calculator'!$C$25)+$C82)^2+(1500*ABS(SIN(2*PI()*MOD(Calculator!$B$32/Calculator!$F$17,1)))*IF(MOD(Calculator!$B$32/Calculator!$F$17,1)&lt;0.5,-1,1))^2)),2))</f>
        <v>15.08</v>
      </c>
      <c r="DC82" s="253" t="str">
        <f aca="false">IF(OR(Calculator!$E$18&lt;&gt;"YES",Calculator!$B$32&lt;Calculator!$G$18),"—",ROUND((1+SQRT(((50*POWER(80,POWER(COS(PI()*MOD(Calculator!$B$32/Calculator!$F$18,1)),2))+MIN(500,MAX(30,100*EXP(-0.3*'VSWR Calculator'!$C$24)*(1+3*ABS(MOD('VSWR Calculator'!$C$23/Calculator!$F$18/2,1)-0.5))))/'VSWR Calculator'!$C$25)-$C82)^2+(1500*ABS(SIN(2*PI()*MOD(Calculator!$B$32/Calculator!$F$18,1)))*IF(MOD(Calculator!$B$32/Calculator!$F$18,1)&lt;0.5,-1,1))^2)/SQRT(((50*POWER(80,POWER(COS(PI()*MOD(Calculator!$B$32/Calculator!$F$18,1)),2))+MIN(500,MAX(30,100*EXP(-0.3*'VSWR Calculator'!$C$24)*(1+3*ABS(MOD('VSWR Calculator'!$C$23/Calculator!$F$18/2,1)-0.5))))/'VSWR Calculator'!$C$25)+$C82)^2+(1500*ABS(SIN(2*PI()*MOD(Calculator!$B$32/Calculator!$F$18,1)))*IF(MOD(Calculator!$B$32/Calculator!$F$18,1)&lt;0.5,-1,1))^2))/(1-SQRT(((50*POWER(80,POWER(COS(PI()*MOD(Calculator!$B$32/Calculator!$F$18,1)),2))+MIN(500,MAX(30,100*EXP(-0.3*'VSWR Calculator'!$C$24)*(1+3*ABS(MOD('VSWR Calculator'!$C$23/Calculator!$F$18/2,1)-0.5))))/'VSWR Calculator'!$C$25)-$C82)^2+(1500*ABS(SIN(2*PI()*MOD(Calculator!$B$32/Calculator!$F$18,1)))*IF(MOD(Calculator!$B$32/Calculator!$F$18,1)&lt;0.5,-1,1))^2)/SQRT(((50*POWER(80,POWER(COS(PI()*MOD(Calculator!$B$32/Calculator!$F$18,1)),2))+MIN(500,MAX(30,100*EXP(-0.3*'VSWR Calculator'!$C$24)*(1+3*ABS(MOD('VSWR Calculator'!$C$23/Calculator!$F$18/2,1)-0.5))))/'VSWR Calculator'!$C$25)+$C82)^2+(1500*ABS(SIN(2*PI()*MOD(Calculator!$B$32/Calculator!$F$18,1)))*IF(MOD(Calculator!$B$32/Calculator!$F$18,1)&lt;0.5,-1,1))^2)),2))</f>
        <v>—</v>
      </c>
      <c r="DD82" s="253" t="str">
        <f aca="false">IF(OR(Calculator!$E$19&lt;&gt;"YES",Calculator!$B$32&lt;Calculator!$G$19),"—",ROUND((1+SQRT(((50*POWER(80,POWER(COS(PI()*MOD(Calculator!$B$32/Calculator!$F$19,1)),2))+MIN(500,MAX(30,100*EXP(-0.3*'VSWR Calculator'!$C$24)*(1+3*ABS(MOD('VSWR Calculator'!$C$23/Calculator!$F$19/2,1)-0.5))))/'VSWR Calculator'!$C$25)-$C82)^2+(1500*ABS(SIN(2*PI()*MOD(Calculator!$B$32/Calculator!$F$19,1)))*IF(MOD(Calculator!$B$32/Calculator!$F$19,1)&lt;0.5,-1,1))^2)/SQRT(((50*POWER(80,POWER(COS(PI()*MOD(Calculator!$B$32/Calculator!$F$19,1)),2))+MIN(500,MAX(30,100*EXP(-0.3*'VSWR Calculator'!$C$24)*(1+3*ABS(MOD('VSWR Calculator'!$C$23/Calculator!$F$19/2,1)-0.5))))/'VSWR Calculator'!$C$25)+$C82)^2+(1500*ABS(SIN(2*PI()*MOD(Calculator!$B$32/Calculator!$F$19,1)))*IF(MOD(Calculator!$B$32/Calculator!$F$19,1)&lt;0.5,-1,1))^2))/(1-SQRT(((50*POWER(80,POWER(COS(PI()*MOD(Calculator!$B$32/Calculator!$F$19,1)),2))+MIN(500,MAX(30,100*EXP(-0.3*'VSWR Calculator'!$C$24)*(1+3*ABS(MOD('VSWR Calculator'!$C$23/Calculator!$F$19/2,1)-0.5))))/'VSWR Calculator'!$C$25)-$C82)^2+(1500*ABS(SIN(2*PI()*MOD(Calculator!$B$32/Calculator!$F$19,1)))*IF(MOD(Calculator!$B$32/Calculator!$F$19,1)&lt;0.5,-1,1))^2)/SQRT(((50*POWER(80,POWER(COS(PI()*MOD(Calculator!$B$32/Calculator!$F$19,1)),2))+MIN(500,MAX(30,100*EXP(-0.3*'VSWR Calculator'!$C$24)*(1+3*ABS(MOD('VSWR Calculator'!$C$23/Calculator!$F$19/2,1)-0.5))))/'VSWR Calculator'!$C$25)+$C82)^2+(1500*ABS(SIN(2*PI()*MOD(Calculator!$B$32/Calculator!$F$19,1)))*IF(MOD(Calculator!$B$32/Calculator!$F$19,1)&lt;0.5,-1,1))^2)),2))</f>
        <v>—</v>
      </c>
      <c r="DE82" s="253" t="str">
        <f aca="false">IF(OR(Calculator!$E$20&lt;&gt;"YES",Calculator!$B$32&lt;Calculator!$G$20),"—",ROUND((1+SQRT(((50*POWER(80,POWER(COS(PI()*MOD(Calculator!$B$32/Calculator!$F$20,1)),2))+MIN(500,MAX(30,100*EXP(-0.3*'VSWR Calculator'!$C$24)*(1+3*ABS(MOD('VSWR Calculator'!$C$23/Calculator!$F$20/2,1)-0.5))))/'VSWR Calculator'!$C$25)-$C82)^2+(1500*ABS(SIN(2*PI()*MOD(Calculator!$B$32/Calculator!$F$20,1)))*IF(MOD(Calculator!$B$32/Calculator!$F$20,1)&lt;0.5,-1,1))^2)/SQRT(((50*POWER(80,POWER(COS(PI()*MOD(Calculator!$B$32/Calculator!$F$20,1)),2))+MIN(500,MAX(30,100*EXP(-0.3*'VSWR Calculator'!$C$24)*(1+3*ABS(MOD('VSWR Calculator'!$C$23/Calculator!$F$20/2,1)-0.5))))/'VSWR Calculator'!$C$25)+$C82)^2+(1500*ABS(SIN(2*PI()*MOD(Calculator!$B$32/Calculator!$F$20,1)))*IF(MOD(Calculator!$B$32/Calculator!$F$20,1)&lt;0.5,-1,1))^2))/(1-SQRT(((50*POWER(80,POWER(COS(PI()*MOD(Calculator!$B$32/Calculator!$F$20,1)),2))+MIN(500,MAX(30,100*EXP(-0.3*'VSWR Calculator'!$C$24)*(1+3*ABS(MOD('VSWR Calculator'!$C$23/Calculator!$F$20/2,1)-0.5))))/'VSWR Calculator'!$C$25)-$C82)^2+(1500*ABS(SIN(2*PI()*MOD(Calculator!$B$32/Calculator!$F$20,1)))*IF(MOD(Calculator!$B$32/Calculator!$F$20,1)&lt;0.5,-1,1))^2)/SQRT(((50*POWER(80,POWER(COS(PI()*MOD(Calculator!$B$32/Calculator!$F$20,1)),2))+MIN(500,MAX(30,100*EXP(-0.3*'VSWR Calculator'!$C$24)*(1+3*ABS(MOD('VSWR Calculator'!$C$23/Calculator!$F$20/2,1)-0.5))))/'VSWR Calculator'!$C$25)+$C82)^2+(1500*ABS(SIN(2*PI()*MOD(Calculator!$B$32/Calculator!$F$20,1)))*IF(MOD(Calculator!$B$32/Calculator!$F$20,1)&lt;0.5,-1,1))^2)),2))</f>
        <v>—</v>
      </c>
      <c r="DF82" s="253" t="str">
        <f aca="false">IF(OR(Calculator!$E$21&lt;&gt;"YES",Calculator!$B$32&lt;Calculator!$G$21),"—",ROUND((1+SQRT(((50*POWER(80,POWER(COS(PI()*MOD(Calculator!$B$32/Calculator!$F$21,1)),2))+MIN(500,MAX(30,100*EXP(-0.3*'VSWR Calculator'!$C$24)*(1+3*ABS(MOD('VSWR Calculator'!$C$23/Calculator!$F$21/2,1)-0.5))))/'VSWR Calculator'!$C$25)-$C82)^2+(1500*ABS(SIN(2*PI()*MOD(Calculator!$B$32/Calculator!$F$21,1)))*IF(MOD(Calculator!$B$32/Calculator!$F$21,1)&lt;0.5,-1,1))^2)/SQRT(((50*POWER(80,POWER(COS(PI()*MOD(Calculator!$B$32/Calculator!$F$21,1)),2))+MIN(500,MAX(30,100*EXP(-0.3*'VSWR Calculator'!$C$24)*(1+3*ABS(MOD('VSWR Calculator'!$C$23/Calculator!$F$21/2,1)-0.5))))/'VSWR Calculator'!$C$25)+$C82)^2+(1500*ABS(SIN(2*PI()*MOD(Calculator!$B$32/Calculator!$F$21,1)))*IF(MOD(Calculator!$B$32/Calculator!$F$21,1)&lt;0.5,-1,1))^2))/(1-SQRT(((50*POWER(80,POWER(COS(PI()*MOD(Calculator!$B$32/Calculator!$F$21,1)),2))+MIN(500,MAX(30,100*EXP(-0.3*'VSWR Calculator'!$C$24)*(1+3*ABS(MOD('VSWR Calculator'!$C$23/Calculator!$F$21/2,1)-0.5))))/'VSWR Calculator'!$C$25)-$C82)^2+(1500*ABS(SIN(2*PI()*MOD(Calculator!$B$32/Calculator!$F$21,1)))*IF(MOD(Calculator!$B$32/Calculator!$F$21,1)&lt;0.5,-1,1))^2)/SQRT(((50*POWER(80,POWER(COS(PI()*MOD(Calculator!$B$32/Calculator!$F$21,1)),2))+MIN(500,MAX(30,100*EXP(-0.3*'VSWR Calculator'!$C$24)*(1+3*ABS(MOD('VSWR Calculator'!$C$23/Calculator!$F$21/2,1)-0.5))))/'VSWR Calculator'!$C$25)+$C82)^2+(1500*ABS(SIN(2*PI()*MOD(Calculator!$B$32/Calculator!$F$21,1)))*IF(MOD(Calculator!$B$32/Calculator!$F$21,1)&lt;0.5,-1,1))^2)),2))</f>
        <v>—</v>
      </c>
      <c r="DG82" s="253" t="str">
        <f aca="false">IF(OR(Calculator!$E$22&lt;&gt;"YES",Calculator!$B$32&lt;Calculator!$G$22),"—",ROUND((1+SQRT(((50*POWER(80,POWER(COS(PI()*MOD(Calculator!$B$32/Calculator!$F$22,1)),2))+MIN(500,MAX(30,100*EXP(-0.3*'VSWR Calculator'!$C$24)*(1+3*ABS(MOD('VSWR Calculator'!$C$23/Calculator!$F$22/2,1)-0.5))))/'VSWR Calculator'!$C$25)-$C82)^2+(1500*ABS(SIN(2*PI()*MOD(Calculator!$B$32/Calculator!$F$22,1)))*IF(MOD(Calculator!$B$32/Calculator!$F$22,1)&lt;0.5,-1,1))^2)/SQRT(((50*POWER(80,POWER(COS(PI()*MOD(Calculator!$B$32/Calculator!$F$22,1)),2))+MIN(500,MAX(30,100*EXP(-0.3*'VSWR Calculator'!$C$24)*(1+3*ABS(MOD('VSWR Calculator'!$C$23/Calculator!$F$22/2,1)-0.5))))/'VSWR Calculator'!$C$25)+$C82)^2+(1500*ABS(SIN(2*PI()*MOD(Calculator!$B$32/Calculator!$F$22,1)))*IF(MOD(Calculator!$B$32/Calculator!$F$22,1)&lt;0.5,-1,1))^2))/(1-SQRT(((50*POWER(80,POWER(COS(PI()*MOD(Calculator!$B$32/Calculator!$F$22,1)),2))+MIN(500,MAX(30,100*EXP(-0.3*'VSWR Calculator'!$C$24)*(1+3*ABS(MOD('VSWR Calculator'!$C$23/Calculator!$F$22/2,1)-0.5))))/'VSWR Calculator'!$C$25)-$C82)^2+(1500*ABS(SIN(2*PI()*MOD(Calculator!$B$32/Calculator!$F$22,1)))*IF(MOD(Calculator!$B$32/Calculator!$F$22,1)&lt;0.5,-1,1))^2)/SQRT(((50*POWER(80,POWER(COS(PI()*MOD(Calculator!$B$32/Calculator!$F$22,1)),2))+MIN(500,MAX(30,100*EXP(-0.3*'VSWR Calculator'!$C$24)*(1+3*ABS(MOD('VSWR Calculator'!$C$23/Calculator!$F$22/2,1)-0.5))))/'VSWR Calculator'!$C$25)+$C82)^2+(1500*ABS(SIN(2*PI()*MOD(Calculator!$B$32/Calculator!$F$22,1)))*IF(MOD(Calculator!$B$32/Calculator!$F$22,1)&lt;0.5,-1,1))^2)),2))</f>
        <v>—</v>
      </c>
      <c r="DH82" s="253" t="n">
        <f aca="false">IFERROR(ROUND((IF(ISNUMBER(CW82),CW82,0)+IF(ISNUMBER(CX82),CX82,0)+IF(ISNUMBER(CY82),CY82,0)+IF(ISNUMBER(CZ82),CZ82,0)+IF(ISNUMBER(DA82),DA82,0)+IF(ISNUMBER(DB82),DB82,0)+IF(ISNUMBER(DC82),DC82,0)+IF(ISNUMBER(DD82),DD82,0)+IF(ISNUMBER(DE82),DE82,0)+IF(ISNUMBER(DF82),DF82,0)+IF(ISNUMBER(DG82),DG82,0))/(IF(ISNUMBER(CW82),1,0)+IF(ISNUMBER(CX82),1,0)+IF(ISNUMBER(CY82),1,0)+IF(ISNUMBER(CZ82),1,0)+IF(ISNUMBER(DA82),1,0)+IF(ISNUMBER(DB82),1,0)+IF(ISNUMBER(DC82),1,0)+IF(ISNUMBER(DD82),1,0)+IF(ISNUMBER(DE82),1,0)+IF(ISNUMBER(DF82),1,0)+IF(ISNUMBER(DG82),1,0)),4),"")</f>
        <v>8.78</v>
      </c>
      <c r="DI82" s="253" t="str">
        <f aca="false">IF(OR(Calculator!$E$12&lt;&gt;"YES",Calculator!$B$33&lt;Calculator!$G$12),"—",ROUND((1+SQRT(((50*POWER(80,POWER(COS(PI()*MOD(Calculator!$B$33/Calculator!$F$12,1)),2))+MIN(500,MAX(30,100*EXP(-0.3*'VSWR Calculator'!$C$24)*(1+3*ABS(MOD('VSWR Calculator'!$C$23/Calculator!$F$12/2,1)-0.5))))/'VSWR Calculator'!$C$25)-$C82)^2+(1500*ABS(SIN(2*PI()*MOD(Calculator!$B$33/Calculator!$F$12,1)))*IF(MOD(Calculator!$B$33/Calculator!$F$12,1)&lt;0.5,-1,1))^2)/SQRT(((50*POWER(80,POWER(COS(PI()*MOD(Calculator!$B$33/Calculator!$F$12,1)),2))+MIN(500,MAX(30,100*EXP(-0.3*'VSWR Calculator'!$C$24)*(1+3*ABS(MOD('VSWR Calculator'!$C$23/Calculator!$F$12/2,1)-0.5))))/'VSWR Calculator'!$C$25)+$C82)^2+(1500*ABS(SIN(2*PI()*MOD(Calculator!$B$33/Calculator!$F$12,1)))*IF(MOD(Calculator!$B$33/Calculator!$F$12,1)&lt;0.5,-1,1))^2))/(1-SQRT(((50*POWER(80,POWER(COS(PI()*MOD(Calculator!$B$33/Calculator!$F$12,1)),2))+MIN(500,MAX(30,100*EXP(-0.3*'VSWR Calculator'!$C$24)*(1+3*ABS(MOD('VSWR Calculator'!$C$23/Calculator!$F$12/2,1)-0.5))))/'VSWR Calculator'!$C$25)-$C82)^2+(1500*ABS(SIN(2*PI()*MOD(Calculator!$B$33/Calculator!$F$12,1)))*IF(MOD(Calculator!$B$33/Calculator!$F$12,1)&lt;0.5,-1,1))^2)/SQRT(((50*POWER(80,POWER(COS(PI()*MOD(Calculator!$B$33/Calculator!$F$12,1)),2))+MIN(500,MAX(30,100*EXP(-0.3*'VSWR Calculator'!$C$24)*(1+3*ABS(MOD('VSWR Calculator'!$C$23/Calculator!$F$12/2,1)-0.5))))/'VSWR Calculator'!$C$25)+$C82)^2+(1500*ABS(SIN(2*PI()*MOD(Calculator!$B$33/Calculator!$F$12,1)))*IF(MOD(Calculator!$B$33/Calculator!$F$12,1)&lt;0.5,-1,1))^2)),2))</f>
        <v>—</v>
      </c>
      <c r="DJ82" s="253" t="str">
        <f aca="false">IF(OR(Calculator!$E$13&lt;&gt;"YES",Calculator!$B$33&lt;Calculator!$G$13),"—",ROUND((1+SQRT(((50*POWER(80,POWER(COS(PI()*MOD(Calculator!$B$33/Calculator!$F$13,1)),2))+MIN(500,MAX(30,100*EXP(-0.3*'VSWR Calculator'!$C$24)*(1+3*ABS(MOD('VSWR Calculator'!$C$23/Calculator!$F$13/2,1)-0.5))))/'VSWR Calculator'!$C$25)-$C82)^2+(1500*ABS(SIN(2*PI()*MOD(Calculator!$B$33/Calculator!$F$13,1)))*IF(MOD(Calculator!$B$33/Calculator!$F$13,1)&lt;0.5,-1,1))^2)/SQRT(((50*POWER(80,POWER(COS(PI()*MOD(Calculator!$B$33/Calculator!$F$13,1)),2))+MIN(500,MAX(30,100*EXP(-0.3*'VSWR Calculator'!$C$24)*(1+3*ABS(MOD('VSWR Calculator'!$C$23/Calculator!$F$13/2,1)-0.5))))/'VSWR Calculator'!$C$25)+$C82)^2+(1500*ABS(SIN(2*PI()*MOD(Calculator!$B$33/Calculator!$F$13,1)))*IF(MOD(Calculator!$B$33/Calculator!$F$13,1)&lt;0.5,-1,1))^2))/(1-SQRT(((50*POWER(80,POWER(COS(PI()*MOD(Calculator!$B$33/Calculator!$F$13,1)),2))+MIN(500,MAX(30,100*EXP(-0.3*'VSWR Calculator'!$C$24)*(1+3*ABS(MOD('VSWR Calculator'!$C$23/Calculator!$F$13/2,1)-0.5))))/'VSWR Calculator'!$C$25)-$C82)^2+(1500*ABS(SIN(2*PI()*MOD(Calculator!$B$33/Calculator!$F$13,1)))*IF(MOD(Calculator!$B$33/Calculator!$F$13,1)&lt;0.5,-1,1))^2)/SQRT(((50*POWER(80,POWER(COS(PI()*MOD(Calculator!$B$33/Calculator!$F$13,1)),2))+MIN(500,MAX(30,100*EXP(-0.3*'VSWR Calculator'!$C$24)*(1+3*ABS(MOD('VSWR Calculator'!$C$23/Calculator!$F$13/2,1)-0.5))))/'VSWR Calculator'!$C$25)+$C82)^2+(1500*ABS(SIN(2*PI()*MOD(Calculator!$B$33/Calculator!$F$13,1)))*IF(MOD(Calculator!$B$33/Calculator!$F$13,1)&lt;0.5,-1,1))^2)),2))</f>
        <v>—</v>
      </c>
      <c r="DK82" s="253" t="str">
        <f aca="false">IF(OR(Calculator!$E$14&lt;&gt;"YES",Calculator!$B$33&lt;Calculator!$G$14),"—",ROUND((1+SQRT(((50*POWER(80,POWER(COS(PI()*MOD(Calculator!$B$33/Calculator!$F$14,1)),2))+MIN(500,MAX(30,100*EXP(-0.3*'VSWR Calculator'!$C$24)*(1+3*ABS(MOD('VSWR Calculator'!$C$23/Calculator!$F$14/2,1)-0.5))))/'VSWR Calculator'!$C$25)-$C82)^2+(1500*ABS(SIN(2*PI()*MOD(Calculator!$B$33/Calculator!$F$14,1)))*IF(MOD(Calculator!$B$33/Calculator!$F$14,1)&lt;0.5,-1,1))^2)/SQRT(((50*POWER(80,POWER(COS(PI()*MOD(Calculator!$B$33/Calculator!$F$14,1)),2))+MIN(500,MAX(30,100*EXP(-0.3*'VSWR Calculator'!$C$24)*(1+3*ABS(MOD('VSWR Calculator'!$C$23/Calculator!$F$14/2,1)-0.5))))/'VSWR Calculator'!$C$25)+$C82)^2+(1500*ABS(SIN(2*PI()*MOD(Calculator!$B$33/Calculator!$F$14,1)))*IF(MOD(Calculator!$B$33/Calculator!$F$14,1)&lt;0.5,-1,1))^2))/(1-SQRT(((50*POWER(80,POWER(COS(PI()*MOD(Calculator!$B$33/Calculator!$F$14,1)),2))+MIN(500,MAX(30,100*EXP(-0.3*'VSWR Calculator'!$C$24)*(1+3*ABS(MOD('VSWR Calculator'!$C$23/Calculator!$F$14/2,1)-0.5))))/'VSWR Calculator'!$C$25)-$C82)^2+(1500*ABS(SIN(2*PI()*MOD(Calculator!$B$33/Calculator!$F$14,1)))*IF(MOD(Calculator!$B$33/Calculator!$F$14,1)&lt;0.5,-1,1))^2)/SQRT(((50*POWER(80,POWER(COS(PI()*MOD(Calculator!$B$33/Calculator!$F$14,1)),2))+MIN(500,MAX(30,100*EXP(-0.3*'VSWR Calculator'!$C$24)*(1+3*ABS(MOD('VSWR Calculator'!$C$23/Calculator!$F$14/2,1)-0.5))))/'VSWR Calculator'!$C$25)+$C82)^2+(1500*ABS(SIN(2*PI()*MOD(Calculator!$B$33/Calculator!$F$14,1)))*IF(MOD(Calculator!$B$33/Calculator!$F$14,1)&lt;0.5,-1,1))^2)),2))</f>
        <v>—</v>
      </c>
      <c r="DL82" s="253" t="n">
        <f aca="false">IF(OR(Calculator!$E$15&lt;&gt;"YES",Calculator!$B$33&lt;Calculator!$G$15),"—",ROUND((1+SQRT(((50*POWER(80,POWER(COS(PI()*MOD(Calculator!$B$33/Calculator!$F$15,1)),2))+MIN(500,MAX(30,100*EXP(-0.3*'VSWR Calculator'!$C$24)*(1+3*ABS(MOD('VSWR Calculator'!$C$23/Calculator!$F$15/2,1)-0.5))))/'VSWR Calculator'!$C$25)-$C82)^2+(1500*ABS(SIN(2*PI()*MOD(Calculator!$B$33/Calculator!$F$15,1)))*IF(MOD(Calculator!$B$33/Calculator!$F$15,1)&lt;0.5,-1,1))^2)/SQRT(((50*POWER(80,POWER(COS(PI()*MOD(Calculator!$B$33/Calculator!$F$15,1)),2))+MIN(500,MAX(30,100*EXP(-0.3*'VSWR Calculator'!$C$24)*(1+3*ABS(MOD('VSWR Calculator'!$C$23/Calculator!$F$15/2,1)-0.5))))/'VSWR Calculator'!$C$25)+$C82)^2+(1500*ABS(SIN(2*PI()*MOD(Calculator!$B$33/Calculator!$F$15,1)))*IF(MOD(Calculator!$B$33/Calculator!$F$15,1)&lt;0.5,-1,1))^2))/(1-SQRT(((50*POWER(80,POWER(COS(PI()*MOD(Calculator!$B$33/Calculator!$F$15,1)),2))+MIN(500,MAX(30,100*EXP(-0.3*'VSWR Calculator'!$C$24)*(1+3*ABS(MOD('VSWR Calculator'!$C$23/Calculator!$F$15/2,1)-0.5))))/'VSWR Calculator'!$C$25)-$C82)^2+(1500*ABS(SIN(2*PI()*MOD(Calculator!$B$33/Calculator!$F$15,1)))*IF(MOD(Calculator!$B$33/Calculator!$F$15,1)&lt;0.5,-1,1))^2)/SQRT(((50*POWER(80,POWER(COS(PI()*MOD(Calculator!$B$33/Calculator!$F$15,1)),2))+MIN(500,MAX(30,100*EXP(-0.3*'VSWR Calculator'!$C$24)*(1+3*ABS(MOD('VSWR Calculator'!$C$23/Calculator!$F$15/2,1)-0.5))))/'VSWR Calculator'!$C$25)+$C82)^2+(1500*ABS(SIN(2*PI()*MOD(Calculator!$B$33/Calculator!$F$15,1)))*IF(MOD(Calculator!$B$33/Calculator!$F$15,1)&lt;0.5,-1,1))^2)),2))</f>
        <v>2.64</v>
      </c>
      <c r="DM82" s="253" t="str">
        <f aca="false">IF(OR(Calculator!$E$16&lt;&gt;"YES",Calculator!$B$33&lt;Calculator!$G$16),"—",ROUND((1+SQRT(((50*POWER(80,POWER(COS(PI()*MOD(Calculator!$B$33/Calculator!$F$16,1)),2))+MIN(500,MAX(30,100*EXP(-0.3*'VSWR Calculator'!$C$24)*(1+3*ABS(MOD('VSWR Calculator'!$C$23/Calculator!$F$16/2,1)-0.5))))/'VSWR Calculator'!$C$25)-$C82)^2+(1500*ABS(SIN(2*PI()*MOD(Calculator!$B$33/Calculator!$F$16,1)))*IF(MOD(Calculator!$B$33/Calculator!$F$16,1)&lt;0.5,-1,1))^2)/SQRT(((50*POWER(80,POWER(COS(PI()*MOD(Calculator!$B$33/Calculator!$F$16,1)),2))+MIN(500,MAX(30,100*EXP(-0.3*'VSWR Calculator'!$C$24)*(1+3*ABS(MOD('VSWR Calculator'!$C$23/Calculator!$F$16/2,1)-0.5))))/'VSWR Calculator'!$C$25)+$C82)^2+(1500*ABS(SIN(2*PI()*MOD(Calculator!$B$33/Calculator!$F$16,1)))*IF(MOD(Calculator!$B$33/Calculator!$F$16,1)&lt;0.5,-1,1))^2))/(1-SQRT(((50*POWER(80,POWER(COS(PI()*MOD(Calculator!$B$33/Calculator!$F$16,1)),2))+MIN(500,MAX(30,100*EXP(-0.3*'VSWR Calculator'!$C$24)*(1+3*ABS(MOD('VSWR Calculator'!$C$23/Calculator!$F$16/2,1)-0.5))))/'VSWR Calculator'!$C$25)-$C82)^2+(1500*ABS(SIN(2*PI()*MOD(Calculator!$B$33/Calculator!$F$16,1)))*IF(MOD(Calculator!$B$33/Calculator!$F$16,1)&lt;0.5,-1,1))^2)/SQRT(((50*POWER(80,POWER(COS(PI()*MOD(Calculator!$B$33/Calculator!$F$16,1)),2))+MIN(500,MAX(30,100*EXP(-0.3*'VSWR Calculator'!$C$24)*(1+3*ABS(MOD('VSWR Calculator'!$C$23/Calculator!$F$16/2,1)-0.5))))/'VSWR Calculator'!$C$25)+$C82)^2+(1500*ABS(SIN(2*PI()*MOD(Calculator!$B$33/Calculator!$F$16,1)))*IF(MOD(Calculator!$B$33/Calculator!$F$16,1)&lt;0.5,-1,1))^2)),2))</f>
        <v>—</v>
      </c>
      <c r="DN82" s="253" t="n">
        <f aca="false">IF(OR(Calculator!$E$17&lt;&gt;"YES",Calculator!$B$33&lt;Calculator!$G$17),"—",ROUND((1+SQRT(((50*POWER(80,POWER(COS(PI()*MOD(Calculator!$B$33/Calculator!$F$17,1)),2))+MIN(500,MAX(30,100*EXP(-0.3*'VSWR Calculator'!$C$24)*(1+3*ABS(MOD('VSWR Calculator'!$C$23/Calculator!$F$17/2,1)-0.5))))/'VSWR Calculator'!$C$25)-$C82)^2+(1500*ABS(SIN(2*PI()*MOD(Calculator!$B$33/Calculator!$F$17,1)))*IF(MOD(Calculator!$B$33/Calculator!$F$17,1)&lt;0.5,-1,1))^2)/SQRT(((50*POWER(80,POWER(COS(PI()*MOD(Calculator!$B$33/Calculator!$F$17,1)),2))+MIN(500,MAX(30,100*EXP(-0.3*'VSWR Calculator'!$C$24)*(1+3*ABS(MOD('VSWR Calculator'!$C$23/Calculator!$F$17/2,1)-0.5))))/'VSWR Calculator'!$C$25)+$C82)^2+(1500*ABS(SIN(2*PI()*MOD(Calculator!$B$33/Calculator!$F$17,1)))*IF(MOD(Calculator!$B$33/Calculator!$F$17,1)&lt;0.5,-1,1))^2))/(1-SQRT(((50*POWER(80,POWER(COS(PI()*MOD(Calculator!$B$33/Calculator!$F$17,1)),2))+MIN(500,MAX(30,100*EXP(-0.3*'VSWR Calculator'!$C$24)*(1+3*ABS(MOD('VSWR Calculator'!$C$23/Calculator!$F$17/2,1)-0.5))))/'VSWR Calculator'!$C$25)-$C82)^2+(1500*ABS(SIN(2*PI()*MOD(Calculator!$B$33/Calculator!$F$17,1)))*IF(MOD(Calculator!$B$33/Calculator!$F$17,1)&lt;0.5,-1,1))^2)/SQRT(((50*POWER(80,POWER(COS(PI()*MOD(Calculator!$B$33/Calculator!$F$17,1)),2))+MIN(500,MAX(30,100*EXP(-0.3*'VSWR Calculator'!$C$24)*(1+3*ABS(MOD('VSWR Calculator'!$C$23/Calculator!$F$17/2,1)-0.5))))/'VSWR Calculator'!$C$25)+$C82)^2+(1500*ABS(SIN(2*PI()*MOD(Calculator!$B$33/Calculator!$F$17,1)))*IF(MOD(Calculator!$B$33/Calculator!$F$17,1)&lt;0.5,-1,1))^2)),2))</f>
        <v>16.49</v>
      </c>
      <c r="DO82" s="253" t="str">
        <f aca="false">IF(OR(Calculator!$E$18&lt;&gt;"YES",Calculator!$B$33&lt;Calculator!$G$18),"—",ROUND((1+SQRT(((50*POWER(80,POWER(COS(PI()*MOD(Calculator!$B$33/Calculator!$F$18,1)),2))+MIN(500,MAX(30,100*EXP(-0.3*'VSWR Calculator'!$C$24)*(1+3*ABS(MOD('VSWR Calculator'!$C$23/Calculator!$F$18/2,1)-0.5))))/'VSWR Calculator'!$C$25)-$C82)^2+(1500*ABS(SIN(2*PI()*MOD(Calculator!$B$33/Calculator!$F$18,1)))*IF(MOD(Calculator!$B$33/Calculator!$F$18,1)&lt;0.5,-1,1))^2)/SQRT(((50*POWER(80,POWER(COS(PI()*MOD(Calculator!$B$33/Calculator!$F$18,1)),2))+MIN(500,MAX(30,100*EXP(-0.3*'VSWR Calculator'!$C$24)*(1+3*ABS(MOD('VSWR Calculator'!$C$23/Calculator!$F$18/2,1)-0.5))))/'VSWR Calculator'!$C$25)+$C82)^2+(1500*ABS(SIN(2*PI()*MOD(Calculator!$B$33/Calculator!$F$18,1)))*IF(MOD(Calculator!$B$33/Calculator!$F$18,1)&lt;0.5,-1,1))^2))/(1-SQRT(((50*POWER(80,POWER(COS(PI()*MOD(Calculator!$B$33/Calculator!$F$18,1)),2))+MIN(500,MAX(30,100*EXP(-0.3*'VSWR Calculator'!$C$24)*(1+3*ABS(MOD('VSWR Calculator'!$C$23/Calculator!$F$18/2,1)-0.5))))/'VSWR Calculator'!$C$25)-$C82)^2+(1500*ABS(SIN(2*PI()*MOD(Calculator!$B$33/Calculator!$F$18,1)))*IF(MOD(Calculator!$B$33/Calculator!$F$18,1)&lt;0.5,-1,1))^2)/SQRT(((50*POWER(80,POWER(COS(PI()*MOD(Calculator!$B$33/Calculator!$F$18,1)),2))+MIN(500,MAX(30,100*EXP(-0.3*'VSWR Calculator'!$C$24)*(1+3*ABS(MOD('VSWR Calculator'!$C$23/Calculator!$F$18/2,1)-0.5))))/'VSWR Calculator'!$C$25)+$C82)^2+(1500*ABS(SIN(2*PI()*MOD(Calculator!$B$33/Calculator!$F$18,1)))*IF(MOD(Calculator!$B$33/Calculator!$F$18,1)&lt;0.5,-1,1))^2)),2))</f>
        <v>—</v>
      </c>
      <c r="DP82" s="253" t="str">
        <f aca="false">IF(OR(Calculator!$E$19&lt;&gt;"YES",Calculator!$B$33&lt;Calculator!$G$19),"—",ROUND((1+SQRT(((50*POWER(80,POWER(COS(PI()*MOD(Calculator!$B$33/Calculator!$F$19,1)),2))+MIN(500,MAX(30,100*EXP(-0.3*'VSWR Calculator'!$C$24)*(1+3*ABS(MOD('VSWR Calculator'!$C$23/Calculator!$F$19/2,1)-0.5))))/'VSWR Calculator'!$C$25)-$C82)^2+(1500*ABS(SIN(2*PI()*MOD(Calculator!$B$33/Calculator!$F$19,1)))*IF(MOD(Calculator!$B$33/Calculator!$F$19,1)&lt;0.5,-1,1))^2)/SQRT(((50*POWER(80,POWER(COS(PI()*MOD(Calculator!$B$33/Calculator!$F$19,1)),2))+MIN(500,MAX(30,100*EXP(-0.3*'VSWR Calculator'!$C$24)*(1+3*ABS(MOD('VSWR Calculator'!$C$23/Calculator!$F$19/2,1)-0.5))))/'VSWR Calculator'!$C$25)+$C82)^2+(1500*ABS(SIN(2*PI()*MOD(Calculator!$B$33/Calculator!$F$19,1)))*IF(MOD(Calculator!$B$33/Calculator!$F$19,1)&lt;0.5,-1,1))^2))/(1-SQRT(((50*POWER(80,POWER(COS(PI()*MOD(Calculator!$B$33/Calculator!$F$19,1)),2))+MIN(500,MAX(30,100*EXP(-0.3*'VSWR Calculator'!$C$24)*(1+3*ABS(MOD('VSWR Calculator'!$C$23/Calculator!$F$19/2,1)-0.5))))/'VSWR Calculator'!$C$25)-$C82)^2+(1500*ABS(SIN(2*PI()*MOD(Calculator!$B$33/Calculator!$F$19,1)))*IF(MOD(Calculator!$B$33/Calculator!$F$19,1)&lt;0.5,-1,1))^2)/SQRT(((50*POWER(80,POWER(COS(PI()*MOD(Calculator!$B$33/Calculator!$F$19,1)),2))+MIN(500,MAX(30,100*EXP(-0.3*'VSWR Calculator'!$C$24)*(1+3*ABS(MOD('VSWR Calculator'!$C$23/Calculator!$F$19/2,1)-0.5))))/'VSWR Calculator'!$C$25)+$C82)^2+(1500*ABS(SIN(2*PI()*MOD(Calculator!$B$33/Calculator!$F$19,1)))*IF(MOD(Calculator!$B$33/Calculator!$F$19,1)&lt;0.5,-1,1))^2)),2))</f>
        <v>—</v>
      </c>
      <c r="DQ82" s="253" t="str">
        <f aca="false">IF(OR(Calculator!$E$20&lt;&gt;"YES",Calculator!$B$33&lt;Calculator!$G$20),"—",ROUND((1+SQRT(((50*POWER(80,POWER(COS(PI()*MOD(Calculator!$B$33/Calculator!$F$20,1)),2))+MIN(500,MAX(30,100*EXP(-0.3*'VSWR Calculator'!$C$24)*(1+3*ABS(MOD('VSWR Calculator'!$C$23/Calculator!$F$20/2,1)-0.5))))/'VSWR Calculator'!$C$25)-$C82)^2+(1500*ABS(SIN(2*PI()*MOD(Calculator!$B$33/Calculator!$F$20,1)))*IF(MOD(Calculator!$B$33/Calculator!$F$20,1)&lt;0.5,-1,1))^2)/SQRT(((50*POWER(80,POWER(COS(PI()*MOD(Calculator!$B$33/Calculator!$F$20,1)),2))+MIN(500,MAX(30,100*EXP(-0.3*'VSWR Calculator'!$C$24)*(1+3*ABS(MOD('VSWR Calculator'!$C$23/Calculator!$F$20/2,1)-0.5))))/'VSWR Calculator'!$C$25)+$C82)^2+(1500*ABS(SIN(2*PI()*MOD(Calculator!$B$33/Calculator!$F$20,1)))*IF(MOD(Calculator!$B$33/Calculator!$F$20,1)&lt;0.5,-1,1))^2))/(1-SQRT(((50*POWER(80,POWER(COS(PI()*MOD(Calculator!$B$33/Calculator!$F$20,1)),2))+MIN(500,MAX(30,100*EXP(-0.3*'VSWR Calculator'!$C$24)*(1+3*ABS(MOD('VSWR Calculator'!$C$23/Calculator!$F$20/2,1)-0.5))))/'VSWR Calculator'!$C$25)-$C82)^2+(1500*ABS(SIN(2*PI()*MOD(Calculator!$B$33/Calculator!$F$20,1)))*IF(MOD(Calculator!$B$33/Calculator!$F$20,1)&lt;0.5,-1,1))^2)/SQRT(((50*POWER(80,POWER(COS(PI()*MOD(Calculator!$B$33/Calculator!$F$20,1)),2))+MIN(500,MAX(30,100*EXP(-0.3*'VSWR Calculator'!$C$24)*(1+3*ABS(MOD('VSWR Calculator'!$C$23/Calculator!$F$20/2,1)-0.5))))/'VSWR Calculator'!$C$25)+$C82)^2+(1500*ABS(SIN(2*PI()*MOD(Calculator!$B$33/Calculator!$F$20,1)))*IF(MOD(Calculator!$B$33/Calculator!$F$20,1)&lt;0.5,-1,1))^2)),2))</f>
        <v>—</v>
      </c>
      <c r="DR82" s="253" t="str">
        <f aca="false">IF(OR(Calculator!$E$21&lt;&gt;"YES",Calculator!$B$33&lt;Calculator!$G$21),"—",ROUND((1+SQRT(((50*POWER(80,POWER(COS(PI()*MOD(Calculator!$B$33/Calculator!$F$21,1)),2))+MIN(500,MAX(30,100*EXP(-0.3*'VSWR Calculator'!$C$24)*(1+3*ABS(MOD('VSWR Calculator'!$C$23/Calculator!$F$21/2,1)-0.5))))/'VSWR Calculator'!$C$25)-$C82)^2+(1500*ABS(SIN(2*PI()*MOD(Calculator!$B$33/Calculator!$F$21,1)))*IF(MOD(Calculator!$B$33/Calculator!$F$21,1)&lt;0.5,-1,1))^2)/SQRT(((50*POWER(80,POWER(COS(PI()*MOD(Calculator!$B$33/Calculator!$F$21,1)),2))+MIN(500,MAX(30,100*EXP(-0.3*'VSWR Calculator'!$C$24)*(1+3*ABS(MOD('VSWR Calculator'!$C$23/Calculator!$F$21/2,1)-0.5))))/'VSWR Calculator'!$C$25)+$C82)^2+(1500*ABS(SIN(2*PI()*MOD(Calculator!$B$33/Calculator!$F$21,1)))*IF(MOD(Calculator!$B$33/Calculator!$F$21,1)&lt;0.5,-1,1))^2))/(1-SQRT(((50*POWER(80,POWER(COS(PI()*MOD(Calculator!$B$33/Calculator!$F$21,1)),2))+MIN(500,MAX(30,100*EXP(-0.3*'VSWR Calculator'!$C$24)*(1+3*ABS(MOD('VSWR Calculator'!$C$23/Calculator!$F$21/2,1)-0.5))))/'VSWR Calculator'!$C$25)-$C82)^2+(1500*ABS(SIN(2*PI()*MOD(Calculator!$B$33/Calculator!$F$21,1)))*IF(MOD(Calculator!$B$33/Calculator!$F$21,1)&lt;0.5,-1,1))^2)/SQRT(((50*POWER(80,POWER(COS(PI()*MOD(Calculator!$B$33/Calculator!$F$21,1)),2))+MIN(500,MAX(30,100*EXP(-0.3*'VSWR Calculator'!$C$24)*(1+3*ABS(MOD('VSWR Calculator'!$C$23/Calculator!$F$21/2,1)-0.5))))/'VSWR Calculator'!$C$25)+$C82)^2+(1500*ABS(SIN(2*PI()*MOD(Calculator!$B$33/Calculator!$F$21,1)))*IF(MOD(Calculator!$B$33/Calculator!$F$21,1)&lt;0.5,-1,1))^2)),2))</f>
        <v>—</v>
      </c>
      <c r="DS82" s="253" t="str">
        <f aca="false">IF(OR(Calculator!$E$22&lt;&gt;"YES",Calculator!$B$33&lt;Calculator!$G$22),"—",ROUND((1+SQRT(((50*POWER(80,POWER(COS(PI()*MOD(Calculator!$B$33/Calculator!$F$22,1)),2))+MIN(500,MAX(30,100*EXP(-0.3*'VSWR Calculator'!$C$24)*(1+3*ABS(MOD('VSWR Calculator'!$C$23/Calculator!$F$22/2,1)-0.5))))/'VSWR Calculator'!$C$25)-$C82)^2+(1500*ABS(SIN(2*PI()*MOD(Calculator!$B$33/Calculator!$F$22,1)))*IF(MOD(Calculator!$B$33/Calculator!$F$22,1)&lt;0.5,-1,1))^2)/SQRT(((50*POWER(80,POWER(COS(PI()*MOD(Calculator!$B$33/Calculator!$F$22,1)),2))+MIN(500,MAX(30,100*EXP(-0.3*'VSWR Calculator'!$C$24)*(1+3*ABS(MOD('VSWR Calculator'!$C$23/Calculator!$F$22/2,1)-0.5))))/'VSWR Calculator'!$C$25)+$C82)^2+(1500*ABS(SIN(2*PI()*MOD(Calculator!$B$33/Calculator!$F$22,1)))*IF(MOD(Calculator!$B$33/Calculator!$F$22,1)&lt;0.5,-1,1))^2))/(1-SQRT(((50*POWER(80,POWER(COS(PI()*MOD(Calculator!$B$33/Calculator!$F$22,1)),2))+MIN(500,MAX(30,100*EXP(-0.3*'VSWR Calculator'!$C$24)*(1+3*ABS(MOD('VSWR Calculator'!$C$23/Calculator!$F$22/2,1)-0.5))))/'VSWR Calculator'!$C$25)-$C82)^2+(1500*ABS(SIN(2*PI()*MOD(Calculator!$B$33/Calculator!$F$22,1)))*IF(MOD(Calculator!$B$33/Calculator!$F$22,1)&lt;0.5,-1,1))^2)/SQRT(((50*POWER(80,POWER(COS(PI()*MOD(Calculator!$B$33/Calculator!$F$22,1)),2))+MIN(500,MAX(30,100*EXP(-0.3*'VSWR Calculator'!$C$24)*(1+3*ABS(MOD('VSWR Calculator'!$C$23/Calculator!$F$22/2,1)-0.5))))/'VSWR Calculator'!$C$25)+$C82)^2+(1500*ABS(SIN(2*PI()*MOD(Calculator!$B$33/Calculator!$F$22,1)))*IF(MOD(Calculator!$B$33/Calculator!$F$22,1)&lt;0.5,-1,1))^2)),2))</f>
        <v>—</v>
      </c>
      <c r="DT82" s="253" t="n">
        <f aca="false">IFERROR(ROUND((IF(ISNUMBER(DI82),DI82,0)+IF(ISNUMBER(DJ82),DJ82,0)+IF(ISNUMBER(DK82),DK82,0)+IF(ISNUMBER(DL82),DL82,0)+IF(ISNUMBER(DM82),DM82,0)+IF(ISNUMBER(DN82),DN82,0)+IF(ISNUMBER(DO82),DO82,0)+IF(ISNUMBER(DP82),DP82,0)+IF(ISNUMBER(DQ82),DQ82,0)+IF(ISNUMBER(DR82),DR82,0)+IF(ISNUMBER(DS82),DS82,0))/(IF(ISNUMBER(DI82),1,0)+IF(ISNUMBER(DJ82),1,0)+IF(ISNUMBER(DK82),1,0)+IF(ISNUMBER(DL82),1,0)+IF(ISNUMBER(DM82),1,0)+IF(ISNUMBER(DN82),1,0)+IF(ISNUMBER(DO82),1,0)+IF(ISNUMBER(DP82),1,0)+IF(ISNUMBER(DQ82),1,0)+IF(ISNUMBER(DR82),1,0)+IF(ISNUMBER(DS82),1,0)),4),"")</f>
        <v>9.565</v>
      </c>
      <c r="DU82" s="300" t="str">
        <f aca="false">IF(OR(Calculator!$E$12&lt;&gt;"YES",Calculator!$B$34&lt;Calculator!$G$12),"—",ROUND((1+SQRT(((50*POWER(80,POWER(COS(PI()*MOD(Calculator!$B$34/Calculator!$F$12,1)),2))-$C82)^2+(1500*ABS(SIN(2*PI()*MOD(Calculator!$B$34/Calculator!$F$12,1)))*IF(MOD(Calculator!$B$34/Calculator!$F$12,1)&lt;0.5,-1,1))^2)/((50*POWER(80,POWER(COS(PI()*MOD(Calculator!$B$34/Calculator!$F$12,1)),2))+$C82)^2+(1500*ABS(SIN(2*PI()*MOD(Calculator!$B$34/Calculator!$F$12,1)))*IF(MOD(Calculator!$B$34/Calculator!$F$12,1)&lt;0.5,-1,1))^2)))/(1-SQRT(((50*POWER(80,POWER(COS(PI()*MOD(Calculator!$B$34/Calculator!$F$12,1)),2))-$C82)^2+(1500*ABS(SIN(2*PI()*MOD(Calculator!$B$34/Calculator!$F$12,1)))*IF(MOD(Calculator!$B$34/Calculator!$F$12,1)&lt;0.5,-1,1))^2)/((50*POWER(80,POWER(COS(PI()*MOD(Calculator!$B$34/Calculator!$F$12,1)),2))+$C82)^2+(1500*ABS(SIN(2*PI()*MOD(Calculator!$B$34/Calculator!$F$12,1)))*IF(MOD(Calculator!$B$34/Calculator!$F$12,1)&lt;0.5,-1,1))^2))),2))</f>
        <v>—</v>
      </c>
      <c r="DV82" s="300" t="str">
        <f aca="false">IF(OR(Calculator!$E$13&lt;&gt;"YES",Calculator!$B$34&lt;Calculator!$G$13),"—",ROUND((1+SQRT(((50*POWER(80,POWER(COS(PI()*MOD(Calculator!$B$34/Calculator!$F$13,1)),2))-$C82)^2+(1500*ABS(SIN(2*PI()*MOD(Calculator!$B$34/Calculator!$F$13,1)))*IF(MOD(Calculator!$B$34/Calculator!$F$13,1)&lt;0.5,-1,1))^2)/((50*POWER(80,POWER(COS(PI()*MOD(Calculator!$B$34/Calculator!$F$13,1)),2))+$C82)^2+(1500*ABS(SIN(2*PI()*MOD(Calculator!$B$34/Calculator!$F$13,1)))*IF(MOD(Calculator!$B$34/Calculator!$F$13,1)&lt;0.5,-1,1))^2)))/(1-SQRT(((50*POWER(80,POWER(COS(PI()*MOD(Calculator!$B$34/Calculator!$F$13,1)),2))-$C82)^2+(1500*ABS(SIN(2*PI()*MOD(Calculator!$B$34/Calculator!$F$13,1)))*IF(MOD(Calculator!$B$34/Calculator!$F$13,1)&lt;0.5,-1,1))^2)/((50*POWER(80,POWER(COS(PI()*MOD(Calculator!$B$34/Calculator!$F$13,1)),2))+$C82)^2+(1500*ABS(SIN(2*PI()*MOD(Calculator!$B$34/Calculator!$F$13,1)))*IF(MOD(Calculator!$B$34/Calculator!$F$13,1)&lt;0.5,-1,1))^2))),2))</f>
        <v>—</v>
      </c>
      <c r="DW82" s="300" t="str">
        <f aca="false">IF(OR(Calculator!$E$14&lt;&gt;"YES",Calculator!$B$34&lt;Calculator!$G$14),"—",ROUND((1+SQRT(((50*POWER(80,POWER(COS(PI()*MOD(Calculator!$B$34/Calculator!$F$14,1)),2))-$C82)^2+(1500*ABS(SIN(2*PI()*MOD(Calculator!$B$34/Calculator!$F$14,1)))*IF(MOD(Calculator!$B$34/Calculator!$F$14,1)&lt;0.5,-1,1))^2)/((50*POWER(80,POWER(COS(PI()*MOD(Calculator!$B$34/Calculator!$F$14,1)),2))+$C82)^2+(1500*ABS(SIN(2*PI()*MOD(Calculator!$B$34/Calculator!$F$14,1)))*IF(MOD(Calculator!$B$34/Calculator!$F$14,1)&lt;0.5,-1,1))^2)))/(1-SQRT(((50*POWER(80,POWER(COS(PI()*MOD(Calculator!$B$34/Calculator!$F$14,1)),2))-$C82)^2+(1500*ABS(SIN(2*PI()*MOD(Calculator!$B$34/Calculator!$F$14,1)))*IF(MOD(Calculator!$B$34/Calculator!$F$14,1)&lt;0.5,-1,1))^2)/((50*POWER(80,POWER(COS(PI()*MOD(Calculator!$B$34/Calculator!$F$14,1)),2))+$C82)^2+(1500*ABS(SIN(2*PI()*MOD(Calculator!$B$34/Calculator!$F$14,1)))*IF(MOD(Calculator!$B$34/Calculator!$F$14,1)&lt;0.5,-1,1))^2))),2))</f>
        <v>—</v>
      </c>
      <c r="DX82" s="300" t="n">
        <f aca="false">IF(OR(Calculator!$E$15&lt;&gt;"YES",Calculator!$B$34&lt;Calculator!$G$15),"—",ROUND((1+SQRT(((50*POWER(80,POWER(COS(PI()*MOD(Calculator!$B$34/Calculator!$F$15,1)),2))-$C82)^2+(1500*ABS(SIN(2*PI()*MOD(Calculator!$B$34/Calculator!$F$15,1)))*IF(MOD(Calculator!$B$34/Calculator!$F$15,1)&lt;0.5,-1,1))^2)/((50*POWER(80,POWER(COS(PI()*MOD(Calculator!$B$34/Calculator!$F$15,1)),2))+$C82)^2+(1500*ABS(SIN(2*PI()*MOD(Calculator!$B$34/Calculator!$F$15,1)))*IF(MOD(Calculator!$B$34/Calculator!$F$15,1)&lt;0.5,-1,1))^2)))/(1-SQRT(((50*POWER(80,POWER(COS(PI()*MOD(Calculator!$B$34/Calculator!$F$15,1)),2))-$C82)^2+(1500*ABS(SIN(2*PI()*MOD(Calculator!$B$34/Calculator!$F$15,1)))*IF(MOD(Calculator!$B$34/Calculator!$F$15,1)&lt;0.5,-1,1))^2)/((50*POWER(80,POWER(COS(PI()*MOD(Calculator!$B$34/Calculator!$F$15,1)),2))+$C82)^2+(1500*ABS(SIN(2*PI()*MOD(Calculator!$B$34/Calculator!$F$15,1)))*IF(MOD(Calculator!$B$34/Calculator!$F$15,1)&lt;0.5,-1,1))^2))),2))</f>
        <v>22.8</v>
      </c>
      <c r="DY82" s="300" t="str">
        <f aca="false">IF(OR(Calculator!$E$16&lt;&gt;"YES",Calculator!$B$34&lt;Calculator!$G$16),"—",ROUND((1+SQRT(((50*POWER(80,POWER(COS(PI()*MOD(Calculator!$B$34/Calculator!$F$16,1)),2))-$C82)^2+(1500*ABS(SIN(2*PI()*MOD(Calculator!$B$34/Calculator!$F$16,1)))*IF(MOD(Calculator!$B$34/Calculator!$F$16,1)&lt;0.5,-1,1))^2)/((50*POWER(80,POWER(COS(PI()*MOD(Calculator!$B$34/Calculator!$F$16,1)),2))+$C82)^2+(1500*ABS(SIN(2*PI()*MOD(Calculator!$B$34/Calculator!$F$16,1)))*IF(MOD(Calculator!$B$34/Calculator!$F$16,1)&lt;0.5,-1,1))^2)))/(1-SQRT(((50*POWER(80,POWER(COS(PI()*MOD(Calculator!$B$34/Calculator!$F$16,1)),2))-$C82)^2+(1500*ABS(SIN(2*PI()*MOD(Calculator!$B$34/Calculator!$F$16,1)))*IF(MOD(Calculator!$B$34/Calculator!$F$16,1)&lt;0.5,-1,1))^2)/((50*POWER(80,POWER(COS(PI()*MOD(Calculator!$B$34/Calculator!$F$16,1)),2))+$C82)^2+(1500*ABS(SIN(2*PI()*MOD(Calculator!$B$34/Calculator!$F$16,1)))*IF(MOD(Calculator!$B$34/Calculator!$F$16,1)&lt;0.5,-1,1))^2))),2))</f>
        <v>—</v>
      </c>
      <c r="DZ82" s="300" t="n">
        <f aca="false">IF(OR(Calculator!$E$17&lt;&gt;"YES",Calculator!$B$34&lt;Calculator!$G$17),"—",ROUND((1+SQRT(((50*POWER(80,POWER(COS(PI()*MOD(Calculator!$B$34/Calculator!$F$17,1)),2))-$C82)^2+(1500*ABS(SIN(2*PI()*MOD(Calculator!$B$34/Calculator!$F$17,1)))*IF(MOD(Calculator!$B$34/Calculator!$F$17,1)&lt;0.5,-1,1))^2)/((50*POWER(80,POWER(COS(PI()*MOD(Calculator!$B$34/Calculator!$F$17,1)),2))+$C82)^2+(1500*ABS(SIN(2*PI()*MOD(Calculator!$B$34/Calculator!$F$17,1)))*IF(MOD(Calculator!$B$34/Calculator!$F$17,1)&lt;0.5,-1,1))^2)))/(1-SQRT(((50*POWER(80,POWER(COS(PI()*MOD(Calculator!$B$34/Calculator!$F$17,1)),2))-$C82)^2+(1500*ABS(SIN(2*PI()*MOD(Calculator!$B$34/Calculator!$F$17,1)))*IF(MOD(Calculator!$B$34/Calculator!$F$17,1)&lt;0.5,-1,1))^2)/((50*POWER(80,POWER(COS(PI()*MOD(Calculator!$B$34/Calculator!$F$17,1)),2))+$C82)^2+(1500*ABS(SIN(2*PI()*MOD(Calculator!$B$34/Calculator!$F$17,1)))*IF(MOD(Calculator!$B$34/Calculator!$F$17,1)&lt;0.5,-1,1))^2))),2))</f>
        <v>14.86</v>
      </c>
      <c r="EA82" s="300" t="str">
        <f aca="false">IF(OR(Calculator!$E$18&lt;&gt;"YES",Calculator!$B$34&lt;Calculator!$G$18),"—",ROUND((1+SQRT(((50*POWER(80,POWER(COS(PI()*MOD(Calculator!$B$34/Calculator!$F$18,1)),2))-$C82)^2+(1500*ABS(SIN(2*PI()*MOD(Calculator!$B$34/Calculator!$F$18,1)))*IF(MOD(Calculator!$B$34/Calculator!$F$18,1)&lt;0.5,-1,1))^2)/((50*POWER(80,POWER(COS(PI()*MOD(Calculator!$B$34/Calculator!$F$18,1)),2))+$C82)^2+(1500*ABS(SIN(2*PI()*MOD(Calculator!$B$34/Calculator!$F$18,1)))*IF(MOD(Calculator!$B$34/Calculator!$F$18,1)&lt;0.5,-1,1))^2)))/(1-SQRT(((50*POWER(80,POWER(COS(PI()*MOD(Calculator!$B$34/Calculator!$F$18,1)),2))-$C82)^2+(1500*ABS(SIN(2*PI()*MOD(Calculator!$B$34/Calculator!$F$18,1)))*IF(MOD(Calculator!$B$34/Calculator!$F$18,1)&lt;0.5,-1,1))^2)/((50*POWER(80,POWER(COS(PI()*MOD(Calculator!$B$34/Calculator!$F$18,1)),2))+$C82)^2+(1500*ABS(SIN(2*PI()*MOD(Calculator!$B$34/Calculator!$F$18,1)))*IF(MOD(Calculator!$B$34/Calculator!$F$18,1)&lt;0.5,-1,1))^2))),2))</f>
        <v>—</v>
      </c>
      <c r="EB82" s="300" t="str">
        <f aca="false">IF(OR(Calculator!$E$19&lt;&gt;"YES",Calculator!$B$34&lt;Calculator!$G$19),"—",ROUND((1+SQRT(((50*POWER(80,POWER(COS(PI()*MOD(Calculator!$B$34/Calculator!$F$19,1)),2))-$C82)^2+(1500*ABS(SIN(2*PI()*MOD(Calculator!$B$34/Calculator!$F$19,1)))*IF(MOD(Calculator!$B$34/Calculator!$F$19,1)&lt;0.5,-1,1))^2)/((50*POWER(80,POWER(COS(PI()*MOD(Calculator!$B$34/Calculator!$F$19,1)),2))+$C82)^2+(1500*ABS(SIN(2*PI()*MOD(Calculator!$B$34/Calculator!$F$19,1)))*IF(MOD(Calculator!$B$34/Calculator!$F$19,1)&lt;0.5,-1,1))^2)))/(1-SQRT(((50*POWER(80,POWER(COS(PI()*MOD(Calculator!$B$34/Calculator!$F$19,1)),2))-$C82)^2+(1500*ABS(SIN(2*PI()*MOD(Calculator!$B$34/Calculator!$F$19,1)))*IF(MOD(Calculator!$B$34/Calculator!$F$19,1)&lt;0.5,-1,1))^2)/((50*POWER(80,POWER(COS(PI()*MOD(Calculator!$B$34/Calculator!$F$19,1)),2))+$C82)^2+(1500*ABS(SIN(2*PI()*MOD(Calculator!$B$34/Calculator!$F$19,1)))*IF(MOD(Calculator!$B$34/Calculator!$F$19,1)&lt;0.5,-1,1))^2))),2))</f>
        <v>—</v>
      </c>
      <c r="EC82" s="300" t="str">
        <f aca="false">IF(OR(Calculator!$E$20&lt;&gt;"YES",Calculator!$B$34&lt;Calculator!$G$20),"—",ROUND((1+SQRT(((50*POWER(80,POWER(COS(PI()*MOD(Calculator!$B$34/Calculator!$F$20,1)),2))-$C82)^2+(1500*ABS(SIN(2*PI()*MOD(Calculator!$B$34/Calculator!$F$20,1)))*IF(MOD(Calculator!$B$34/Calculator!$F$20,1)&lt;0.5,-1,1))^2)/((50*POWER(80,POWER(COS(PI()*MOD(Calculator!$B$34/Calculator!$F$20,1)),2))+$C82)^2+(1500*ABS(SIN(2*PI()*MOD(Calculator!$B$34/Calculator!$F$20,1)))*IF(MOD(Calculator!$B$34/Calculator!$F$20,1)&lt;0.5,-1,1))^2)))/(1-SQRT(((50*POWER(80,POWER(COS(PI()*MOD(Calculator!$B$34/Calculator!$F$20,1)),2))-$C82)^2+(1500*ABS(SIN(2*PI()*MOD(Calculator!$B$34/Calculator!$F$20,1)))*IF(MOD(Calculator!$B$34/Calculator!$F$20,1)&lt;0.5,-1,1))^2)/((50*POWER(80,POWER(COS(PI()*MOD(Calculator!$B$34/Calculator!$F$20,1)),2))+$C82)^2+(1500*ABS(SIN(2*PI()*MOD(Calculator!$B$34/Calculator!$F$20,1)))*IF(MOD(Calculator!$B$34/Calculator!$F$20,1)&lt;0.5,-1,1))^2))),2))</f>
        <v>—</v>
      </c>
      <c r="ED82" s="300" t="str">
        <f aca="false">IF(OR(Calculator!$E$21&lt;&gt;"YES",Calculator!$B$34&lt;Calculator!$G$21),"—",ROUND((1+SQRT(((50*POWER(80,POWER(COS(PI()*MOD(Calculator!$B$34/Calculator!$F$21,1)),2))-$C82)^2+(1500*ABS(SIN(2*PI()*MOD(Calculator!$B$34/Calculator!$F$21,1)))*IF(MOD(Calculator!$B$34/Calculator!$F$21,1)&lt;0.5,-1,1))^2)/((50*POWER(80,POWER(COS(PI()*MOD(Calculator!$B$34/Calculator!$F$21,1)),2))+$C82)^2+(1500*ABS(SIN(2*PI()*MOD(Calculator!$B$34/Calculator!$F$21,1)))*IF(MOD(Calculator!$B$34/Calculator!$F$21,1)&lt;0.5,-1,1))^2)))/(1-SQRT(((50*POWER(80,POWER(COS(PI()*MOD(Calculator!$B$34/Calculator!$F$21,1)),2))-$C82)^2+(1500*ABS(SIN(2*PI()*MOD(Calculator!$B$34/Calculator!$F$21,1)))*IF(MOD(Calculator!$B$34/Calculator!$F$21,1)&lt;0.5,-1,1))^2)/((50*POWER(80,POWER(COS(PI()*MOD(Calculator!$B$34/Calculator!$F$21,1)),2))+$C82)^2+(1500*ABS(SIN(2*PI()*MOD(Calculator!$B$34/Calculator!$F$21,1)))*IF(MOD(Calculator!$B$34/Calculator!$F$21,1)&lt;0.5,-1,1))^2))),2))</f>
        <v>—</v>
      </c>
      <c r="EE82" s="300" t="str">
        <f aca="false">IF(OR(Calculator!$E$22&lt;&gt;"YES",Calculator!$B$34&lt;Calculator!$G$22),"—",ROUND((1+SQRT(((50*POWER(80,POWER(COS(PI()*MOD(Calculator!$B$34/Calculator!$F$22,1)),2))-$C82)^2+(1500*ABS(SIN(2*PI()*MOD(Calculator!$B$34/Calculator!$F$22,1)))*IF(MOD(Calculator!$B$34/Calculator!$F$22,1)&lt;0.5,-1,1))^2)/((50*POWER(80,POWER(COS(PI()*MOD(Calculator!$B$34/Calculator!$F$22,1)),2))+$C82)^2+(1500*ABS(SIN(2*PI()*MOD(Calculator!$B$34/Calculator!$F$22,1)))*IF(MOD(Calculator!$B$34/Calculator!$F$22,1)&lt;0.5,-1,1))^2)))/(1-SQRT(((50*POWER(80,POWER(COS(PI()*MOD(Calculator!$B$34/Calculator!$F$22,1)),2))-$C82)^2+(1500*ABS(SIN(2*PI()*MOD(Calculator!$B$34/Calculator!$F$22,1)))*IF(MOD(Calculator!$B$34/Calculator!$F$22,1)&lt;0.5,-1,1))^2)/((50*POWER(80,POWER(COS(PI()*MOD(Calculator!$B$34/Calculator!$F$22,1)),2))+$C82)^2+(1500*ABS(SIN(2*PI()*MOD(Calculator!$B$34/Calculator!$F$22,1)))*IF(MOD(Calculator!$B$34/Calculator!$F$22,1)&lt;0.5,-1,1))^2))),2))</f>
        <v>—</v>
      </c>
      <c r="EF82" s="295" t="n">
        <f aca="false">IFERROR(ROUND((IF(ISNUMBER(DU82),DU82,0)+IF(ISNUMBER(DV82),DV82,0)+IF(ISNUMBER(DW82),DW82,0)+IF(ISNUMBER(DX82),DX82,0)+IF(ISNUMBER(DY82),DY82,0)+IF(ISNUMBER(DZ82),DZ82,0)+IF(ISNUMBER(EA82),EA82,0)+IF(ISNUMBER(EB82),EB82,0)+IF(ISNUMBER(EC82),EC82,0)+IF(ISNUMBER(ED82),ED82,0)+IF(ISNUMBER(EE82),EE82,0))/(IF(ISNUMBER(DU82),1,0)+IF(ISNUMBER(DV82),1,0)+IF(ISNUMBER(DW82),1,0)+IF(ISNUMBER(DX82),1,0)+IF(ISNUMBER(DY82),1,0)+IF(ISNUMBER(DZ82),1,0)+IF(ISNUMBER(EA82),1,0)+IF(ISNUMBER(EB82),1,0)+IF(ISNUMBER(EC82),1,0)+IF(ISNUMBER(ED82),1,0)+IF(ISNUMBER(EE82),1,0)),4),"")</f>
        <v>18.83</v>
      </c>
      <c r="EG82" s="300" t="str">
        <f aca="false">IF(OR(Calculator!$E$12&lt;&gt;"YES",Calculator!$B$35&lt;Calculator!$G$12),"—",ROUND((1+SQRT(((50*POWER(80,POWER(COS(PI()*MOD(Calculator!$B$35/Calculator!$F$12,1)),2))-$C82)^2+(1500*ABS(SIN(2*PI()*MOD(Calculator!$B$35/Calculator!$F$12,1)))*IF(MOD(Calculator!$B$35/Calculator!$F$12,1)&lt;0.5,-1,1))^2)/((50*POWER(80,POWER(COS(PI()*MOD(Calculator!$B$35/Calculator!$F$12,1)),2))+$C82)^2+(1500*ABS(SIN(2*PI()*MOD(Calculator!$B$35/Calculator!$F$12,1)))*IF(MOD(Calculator!$B$35/Calculator!$F$12,1)&lt;0.5,-1,1))^2)))/(1-SQRT(((50*POWER(80,POWER(COS(PI()*MOD(Calculator!$B$35/Calculator!$F$12,1)),2))-$C82)^2+(1500*ABS(SIN(2*PI()*MOD(Calculator!$B$35/Calculator!$F$12,1)))*IF(MOD(Calculator!$B$35/Calculator!$F$12,1)&lt;0.5,-1,1))^2)/((50*POWER(80,POWER(COS(PI()*MOD(Calculator!$B$35/Calculator!$F$12,1)),2))+$C82)^2+(1500*ABS(SIN(2*PI()*MOD(Calculator!$B$35/Calculator!$F$12,1)))*IF(MOD(Calculator!$B$35/Calculator!$F$12,1)&lt;0.5,-1,1))^2))),2))</f>
        <v>—</v>
      </c>
      <c r="EH82" s="300" t="str">
        <f aca="false">IF(OR(Calculator!$E$13&lt;&gt;"YES",Calculator!$B$35&lt;Calculator!$G$13),"—",ROUND((1+SQRT(((50*POWER(80,POWER(COS(PI()*MOD(Calculator!$B$35/Calculator!$F$13,1)),2))-$C82)^2+(1500*ABS(SIN(2*PI()*MOD(Calculator!$B$35/Calculator!$F$13,1)))*IF(MOD(Calculator!$B$35/Calculator!$F$13,1)&lt;0.5,-1,1))^2)/((50*POWER(80,POWER(COS(PI()*MOD(Calculator!$B$35/Calculator!$F$13,1)),2))+$C82)^2+(1500*ABS(SIN(2*PI()*MOD(Calculator!$B$35/Calculator!$F$13,1)))*IF(MOD(Calculator!$B$35/Calculator!$F$13,1)&lt;0.5,-1,1))^2)))/(1-SQRT(((50*POWER(80,POWER(COS(PI()*MOD(Calculator!$B$35/Calculator!$F$13,1)),2))-$C82)^2+(1500*ABS(SIN(2*PI()*MOD(Calculator!$B$35/Calculator!$F$13,1)))*IF(MOD(Calculator!$B$35/Calculator!$F$13,1)&lt;0.5,-1,1))^2)/((50*POWER(80,POWER(COS(PI()*MOD(Calculator!$B$35/Calculator!$F$13,1)),2))+$C82)^2+(1500*ABS(SIN(2*PI()*MOD(Calculator!$B$35/Calculator!$F$13,1)))*IF(MOD(Calculator!$B$35/Calculator!$F$13,1)&lt;0.5,-1,1))^2))),2))</f>
        <v>—</v>
      </c>
      <c r="EI82" s="300" t="str">
        <f aca="false">IF(OR(Calculator!$E$14&lt;&gt;"YES",Calculator!$B$35&lt;Calculator!$G$14),"—",ROUND((1+SQRT(((50*POWER(80,POWER(COS(PI()*MOD(Calculator!$B$35/Calculator!$F$14,1)),2))-$C82)^2+(1500*ABS(SIN(2*PI()*MOD(Calculator!$B$35/Calculator!$F$14,1)))*IF(MOD(Calculator!$B$35/Calculator!$F$14,1)&lt;0.5,-1,1))^2)/((50*POWER(80,POWER(COS(PI()*MOD(Calculator!$B$35/Calculator!$F$14,1)),2))+$C82)^2+(1500*ABS(SIN(2*PI()*MOD(Calculator!$B$35/Calculator!$F$14,1)))*IF(MOD(Calculator!$B$35/Calculator!$F$14,1)&lt;0.5,-1,1))^2)))/(1-SQRT(((50*POWER(80,POWER(COS(PI()*MOD(Calculator!$B$35/Calculator!$F$14,1)),2))-$C82)^2+(1500*ABS(SIN(2*PI()*MOD(Calculator!$B$35/Calculator!$F$14,1)))*IF(MOD(Calculator!$B$35/Calculator!$F$14,1)&lt;0.5,-1,1))^2)/((50*POWER(80,POWER(COS(PI()*MOD(Calculator!$B$35/Calculator!$F$14,1)),2))+$C82)^2+(1500*ABS(SIN(2*PI()*MOD(Calculator!$B$35/Calculator!$F$14,1)))*IF(MOD(Calculator!$B$35/Calculator!$F$14,1)&lt;0.5,-1,1))^2))),2))</f>
        <v>—</v>
      </c>
      <c r="EJ82" s="300" t="n">
        <f aca="false">IF(OR(Calculator!$E$15&lt;&gt;"YES",Calculator!$B$35&lt;Calculator!$G$15),"—",ROUND((1+SQRT(((50*POWER(80,POWER(COS(PI()*MOD(Calculator!$B$35/Calculator!$F$15,1)),2))-$C82)^2+(1500*ABS(SIN(2*PI()*MOD(Calculator!$B$35/Calculator!$F$15,1)))*IF(MOD(Calculator!$B$35/Calculator!$F$15,1)&lt;0.5,-1,1))^2)/((50*POWER(80,POWER(COS(PI()*MOD(Calculator!$B$35/Calculator!$F$15,1)),2))+$C82)^2+(1500*ABS(SIN(2*PI()*MOD(Calculator!$B$35/Calculator!$F$15,1)))*IF(MOD(Calculator!$B$35/Calculator!$F$15,1)&lt;0.5,-1,1))^2)))/(1-SQRT(((50*POWER(80,POWER(COS(PI()*MOD(Calculator!$B$35/Calculator!$F$15,1)),2))-$C82)^2+(1500*ABS(SIN(2*PI()*MOD(Calculator!$B$35/Calculator!$F$15,1)))*IF(MOD(Calculator!$B$35/Calculator!$F$15,1)&lt;0.5,-1,1))^2)/((50*POWER(80,POWER(COS(PI()*MOD(Calculator!$B$35/Calculator!$F$15,1)),2))+$C82)^2+(1500*ABS(SIN(2*PI()*MOD(Calculator!$B$35/Calculator!$F$15,1)))*IF(MOD(Calculator!$B$35/Calculator!$F$15,1)&lt;0.5,-1,1))^2))),2))</f>
        <v>2.34</v>
      </c>
      <c r="EK82" s="300" t="str">
        <f aca="false">IF(OR(Calculator!$E$16&lt;&gt;"YES",Calculator!$B$35&lt;Calculator!$G$16),"—",ROUND((1+SQRT(((50*POWER(80,POWER(COS(PI()*MOD(Calculator!$B$35/Calculator!$F$16,1)),2))-$C82)^2+(1500*ABS(SIN(2*PI()*MOD(Calculator!$B$35/Calculator!$F$16,1)))*IF(MOD(Calculator!$B$35/Calculator!$F$16,1)&lt;0.5,-1,1))^2)/((50*POWER(80,POWER(COS(PI()*MOD(Calculator!$B$35/Calculator!$F$16,1)),2))+$C82)^2+(1500*ABS(SIN(2*PI()*MOD(Calculator!$B$35/Calculator!$F$16,1)))*IF(MOD(Calculator!$B$35/Calculator!$F$16,1)&lt;0.5,-1,1))^2)))/(1-SQRT(((50*POWER(80,POWER(COS(PI()*MOD(Calculator!$B$35/Calculator!$F$16,1)),2))-$C82)^2+(1500*ABS(SIN(2*PI()*MOD(Calculator!$B$35/Calculator!$F$16,1)))*IF(MOD(Calculator!$B$35/Calculator!$F$16,1)&lt;0.5,-1,1))^2)/((50*POWER(80,POWER(COS(PI()*MOD(Calculator!$B$35/Calculator!$F$16,1)),2))+$C82)^2+(1500*ABS(SIN(2*PI()*MOD(Calculator!$B$35/Calculator!$F$16,1)))*IF(MOD(Calculator!$B$35/Calculator!$F$16,1)&lt;0.5,-1,1))^2))),2))</f>
        <v>—</v>
      </c>
      <c r="EL82" s="300" t="n">
        <f aca="false">IF(OR(Calculator!$E$17&lt;&gt;"YES",Calculator!$B$35&lt;Calculator!$G$17),"—",ROUND((1+SQRT(((50*POWER(80,POWER(COS(PI()*MOD(Calculator!$B$35/Calculator!$F$17,1)),2))-$C82)^2+(1500*ABS(SIN(2*PI()*MOD(Calculator!$B$35/Calculator!$F$17,1)))*IF(MOD(Calculator!$B$35/Calculator!$F$17,1)&lt;0.5,-1,1))^2)/((50*POWER(80,POWER(COS(PI()*MOD(Calculator!$B$35/Calculator!$F$17,1)),2))+$C82)^2+(1500*ABS(SIN(2*PI()*MOD(Calculator!$B$35/Calculator!$F$17,1)))*IF(MOD(Calculator!$B$35/Calculator!$F$17,1)&lt;0.5,-1,1))^2)))/(1-SQRT(((50*POWER(80,POWER(COS(PI()*MOD(Calculator!$B$35/Calculator!$F$17,1)),2))-$C82)^2+(1500*ABS(SIN(2*PI()*MOD(Calculator!$B$35/Calculator!$F$17,1)))*IF(MOD(Calculator!$B$35/Calculator!$F$17,1)&lt;0.5,-1,1))^2)/((50*POWER(80,POWER(COS(PI()*MOD(Calculator!$B$35/Calculator!$F$17,1)),2))+$C82)^2+(1500*ABS(SIN(2*PI()*MOD(Calculator!$B$35/Calculator!$F$17,1)))*IF(MOD(Calculator!$B$35/Calculator!$F$17,1)&lt;0.5,-1,1))^2))),2))</f>
        <v>21.94</v>
      </c>
      <c r="EM82" s="300" t="str">
        <f aca="false">IF(OR(Calculator!$E$18&lt;&gt;"YES",Calculator!$B$35&lt;Calculator!$G$18),"—",ROUND((1+SQRT(((50*POWER(80,POWER(COS(PI()*MOD(Calculator!$B$35/Calculator!$F$18,1)),2))-$C82)^2+(1500*ABS(SIN(2*PI()*MOD(Calculator!$B$35/Calculator!$F$18,1)))*IF(MOD(Calculator!$B$35/Calculator!$F$18,1)&lt;0.5,-1,1))^2)/((50*POWER(80,POWER(COS(PI()*MOD(Calculator!$B$35/Calculator!$F$18,1)),2))+$C82)^2+(1500*ABS(SIN(2*PI()*MOD(Calculator!$B$35/Calculator!$F$18,1)))*IF(MOD(Calculator!$B$35/Calculator!$F$18,1)&lt;0.5,-1,1))^2)))/(1-SQRT(((50*POWER(80,POWER(COS(PI()*MOD(Calculator!$B$35/Calculator!$F$18,1)),2))-$C82)^2+(1500*ABS(SIN(2*PI()*MOD(Calculator!$B$35/Calculator!$F$18,1)))*IF(MOD(Calculator!$B$35/Calculator!$F$18,1)&lt;0.5,-1,1))^2)/((50*POWER(80,POWER(COS(PI()*MOD(Calculator!$B$35/Calculator!$F$18,1)),2))+$C82)^2+(1500*ABS(SIN(2*PI()*MOD(Calculator!$B$35/Calculator!$F$18,1)))*IF(MOD(Calculator!$B$35/Calculator!$F$18,1)&lt;0.5,-1,1))^2))),2))</f>
        <v>—</v>
      </c>
      <c r="EN82" s="300" t="str">
        <f aca="false">IF(OR(Calculator!$E$19&lt;&gt;"YES",Calculator!$B$35&lt;Calculator!$G$19),"—",ROUND((1+SQRT(((50*POWER(80,POWER(COS(PI()*MOD(Calculator!$B$35/Calculator!$F$19,1)),2))-$C82)^2+(1500*ABS(SIN(2*PI()*MOD(Calculator!$B$35/Calculator!$F$19,1)))*IF(MOD(Calculator!$B$35/Calculator!$F$19,1)&lt;0.5,-1,1))^2)/((50*POWER(80,POWER(COS(PI()*MOD(Calculator!$B$35/Calculator!$F$19,1)),2))+$C82)^2+(1500*ABS(SIN(2*PI()*MOD(Calculator!$B$35/Calculator!$F$19,1)))*IF(MOD(Calculator!$B$35/Calculator!$F$19,1)&lt;0.5,-1,1))^2)))/(1-SQRT(((50*POWER(80,POWER(COS(PI()*MOD(Calculator!$B$35/Calculator!$F$19,1)),2))-$C82)^2+(1500*ABS(SIN(2*PI()*MOD(Calculator!$B$35/Calculator!$F$19,1)))*IF(MOD(Calculator!$B$35/Calculator!$F$19,1)&lt;0.5,-1,1))^2)/((50*POWER(80,POWER(COS(PI()*MOD(Calculator!$B$35/Calculator!$F$19,1)),2))+$C82)^2+(1500*ABS(SIN(2*PI()*MOD(Calculator!$B$35/Calculator!$F$19,1)))*IF(MOD(Calculator!$B$35/Calculator!$F$19,1)&lt;0.5,-1,1))^2))),2))</f>
        <v>—</v>
      </c>
      <c r="EO82" s="300" t="str">
        <f aca="false">IF(OR(Calculator!$E$20&lt;&gt;"YES",Calculator!$B$35&lt;Calculator!$G$20),"—",ROUND((1+SQRT(((50*POWER(80,POWER(COS(PI()*MOD(Calculator!$B$35/Calculator!$F$20,1)),2))-$C82)^2+(1500*ABS(SIN(2*PI()*MOD(Calculator!$B$35/Calculator!$F$20,1)))*IF(MOD(Calculator!$B$35/Calculator!$F$20,1)&lt;0.5,-1,1))^2)/((50*POWER(80,POWER(COS(PI()*MOD(Calculator!$B$35/Calculator!$F$20,1)),2))+$C82)^2+(1500*ABS(SIN(2*PI()*MOD(Calculator!$B$35/Calculator!$F$20,1)))*IF(MOD(Calculator!$B$35/Calculator!$F$20,1)&lt;0.5,-1,1))^2)))/(1-SQRT(((50*POWER(80,POWER(COS(PI()*MOD(Calculator!$B$35/Calculator!$F$20,1)),2))-$C82)^2+(1500*ABS(SIN(2*PI()*MOD(Calculator!$B$35/Calculator!$F$20,1)))*IF(MOD(Calculator!$B$35/Calculator!$F$20,1)&lt;0.5,-1,1))^2)/((50*POWER(80,POWER(COS(PI()*MOD(Calculator!$B$35/Calculator!$F$20,1)),2))+$C82)^2+(1500*ABS(SIN(2*PI()*MOD(Calculator!$B$35/Calculator!$F$20,1)))*IF(MOD(Calculator!$B$35/Calculator!$F$20,1)&lt;0.5,-1,1))^2))),2))</f>
        <v>—</v>
      </c>
      <c r="EP82" s="300" t="str">
        <f aca="false">IF(OR(Calculator!$E$21&lt;&gt;"YES",Calculator!$B$35&lt;Calculator!$G$21),"—",ROUND((1+SQRT(((50*POWER(80,POWER(COS(PI()*MOD(Calculator!$B$35/Calculator!$F$21,1)),2))-$C82)^2+(1500*ABS(SIN(2*PI()*MOD(Calculator!$B$35/Calculator!$F$21,1)))*IF(MOD(Calculator!$B$35/Calculator!$F$21,1)&lt;0.5,-1,1))^2)/((50*POWER(80,POWER(COS(PI()*MOD(Calculator!$B$35/Calculator!$F$21,1)),2))+$C82)^2+(1500*ABS(SIN(2*PI()*MOD(Calculator!$B$35/Calculator!$F$21,1)))*IF(MOD(Calculator!$B$35/Calculator!$F$21,1)&lt;0.5,-1,1))^2)))/(1-SQRT(((50*POWER(80,POWER(COS(PI()*MOD(Calculator!$B$35/Calculator!$F$21,1)),2))-$C82)^2+(1500*ABS(SIN(2*PI()*MOD(Calculator!$B$35/Calculator!$F$21,1)))*IF(MOD(Calculator!$B$35/Calculator!$F$21,1)&lt;0.5,-1,1))^2)/((50*POWER(80,POWER(COS(PI()*MOD(Calculator!$B$35/Calculator!$F$21,1)),2))+$C82)^2+(1500*ABS(SIN(2*PI()*MOD(Calculator!$B$35/Calculator!$F$21,1)))*IF(MOD(Calculator!$B$35/Calculator!$F$21,1)&lt;0.5,-1,1))^2))),2))</f>
        <v>—</v>
      </c>
      <c r="EQ82" s="300" t="str">
        <f aca="false">IF(OR(Calculator!$E$22&lt;&gt;"YES",Calculator!$B$35&lt;Calculator!$G$22),"—",ROUND((1+SQRT(((50*POWER(80,POWER(COS(PI()*MOD(Calculator!$B$35/Calculator!$F$22,1)),2))-$C82)^2+(1500*ABS(SIN(2*PI()*MOD(Calculator!$B$35/Calculator!$F$22,1)))*IF(MOD(Calculator!$B$35/Calculator!$F$22,1)&lt;0.5,-1,1))^2)/((50*POWER(80,POWER(COS(PI()*MOD(Calculator!$B$35/Calculator!$F$22,1)),2))+$C82)^2+(1500*ABS(SIN(2*PI()*MOD(Calculator!$B$35/Calculator!$F$22,1)))*IF(MOD(Calculator!$B$35/Calculator!$F$22,1)&lt;0.5,-1,1))^2)))/(1-SQRT(((50*POWER(80,POWER(COS(PI()*MOD(Calculator!$B$35/Calculator!$F$22,1)),2))-$C82)^2+(1500*ABS(SIN(2*PI()*MOD(Calculator!$B$35/Calculator!$F$22,1)))*IF(MOD(Calculator!$B$35/Calculator!$F$22,1)&lt;0.5,-1,1))^2)/((50*POWER(80,POWER(COS(PI()*MOD(Calculator!$B$35/Calculator!$F$22,1)),2))+$C82)^2+(1500*ABS(SIN(2*PI()*MOD(Calculator!$B$35/Calculator!$F$22,1)))*IF(MOD(Calculator!$B$35/Calculator!$F$22,1)&lt;0.5,-1,1))^2))),2))</f>
        <v>—</v>
      </c>
      <c r="ER82" s="295" t="n">
        <f aca="false">IFERROR(ROUND((IF(ISNUMBER(EG82),EG82,0)+IF(ISNUMBER(EH82),EH82,0)+IF(ISNUMBER(EI82),EI82,0)+IF(ISNUMBER(EJ82),EJ82,0)+IF(ISNUMBER(EK82),EK82,0)+IF(ISNUMBER(EL82),EL82,0)+IF(ISNUMBER(EM82),EM82,0)+IF(ISNUMBER(EN82),EN82,0)+IF(ISNUMBER(EO82),EO82,0)+IF(ISNUMBER(EP82),EP82,0)+IF(ISNUMBER(EQ82),EQ82,0))/(IF(ISNUMBER(EG82),1,0)+IF(ISNUMBER(EH82),1,0)+IF(ISNUMBER(EI82),1,0)+IF(ISNUMBER(EJ82),1,0)+IF(ISNUMBER(EK82),1,0)+IF(ISNUMBER(EL82),1,0)+IF(ISNUMBER(EM82),1,0)+IF(ISNUMBER(EN82),1,0)+IF(ISNUMBER(EO82),1,0)+IF(ISNUMBER(EP82),1,0)+IF(ISNUMBER(EQ82),1,0)),4),"")</f>
        <v>12.14</v>
      </c>
      <c r="ES82" s="300" t="str">
        <f aca="false">IF(OR(Calculator!$E$12&lt;&gt;"YES",Calculator!$B$36&lt;Calculator!$G$12),"—",ROUND((1+SQRT(((50*POWER(80,POWER(COS(PI()*MOD(Calculator!$B$36/Calculator!$F$12,1)),2))-$C82)^2+(1500*ABS(SIN(2*PI()*MOD(Calculator!$B$36/Calculator!$F$12,1)))*IF(MOD(Calculator!$B$36/Calculator!$F$12,1)&lt;0.5,-1,1))^2)/((50*POWER(80,POWER(COS(PI()*MOD(Calculator!$B$36/Calculator!$F$12,1)),2))+$C82)^2+(1500*ABS(SIN(2*PI()*MOD(Calculator!$B$36/Calculator!$F$12,1)))*IF(MOD(Calculator!$B$36/Calculator!$F$12,1)&lt;0.5,-1,1))^2)))/(1-SQRT(((50*POWER(80,POWER(COS(PI()*MOD(Calculator!$B$36/Calculator!$F$12,1)),2))-$C82)^2+(1500*ABS(SIN(2*PI()*MOD(Calculator!$B$36/Calculator!$F$12,1)))*IF(MOD(Calculator!$B$36/Calculator!$F$12,1)&lt;0.5,-1,1))^2)/((50*POWER(80,POWER(COS(PI()*MOD(Calculator!$B$36/Calculator!$F$12,1)),2))+$C82)^2+(1500*ABS(SIN(2*PI()*MOD(Calculator!$B$36/Calculator!$F$12,1)))*IF(MOD(Calculator!$B$36/Calculator!$F$12,1)&lt;0.5,-1,1))^2))),2))</f>
        <v>—</v>
      </c>
      <c r="ET82" s="300" t="str">
        <f aca="false">IF(OR(Calculator!$E$13&lt;&gt;"YES",Calculator!$B$36&lt;Calculator!$G$13),"—",ROUND((1+SQRT(((50*POWER(80,POWER(COS(PI()*MOD(Calculator!$B$36/Calculator!$F$13,1)),2))-$C82)^2+(1500*ABS(SIN(2*PI()*MOD(Calculator!$B$36/Calculator!$F$13,1)))*IF(MOD(Calculator!$B$36/Calculator!$F$13,1)&lt;0.5,-1,1))^2)/((50*POWER(80,POWER(COS(PI()*MOD(Calculator!$B$36/Calculator!$F$13,1)),2))+$C82)^2+(1500*ABS(SIN(2*PI()*MOD(Calculator!$B$36/Calculator!$F$13,1)))*IF(MOD(Calculator!$B$36/Calculator!$F$13,1)&lt;0.5,-1,1))^2)))/(1-SQRT(((50*POWER(80,POWER(COS(PI()*MOD(Calculator!$B$36/Calculator!$F$13,1)),2))-$C82)^2+(1500*ABS(SIN(2*PI()*MOD(Calculator!$B$36/Calculator!$F$13,1)))*IF(MOD(Calculator!$B$36/Calculator!$F$13,1)&lt;0.5,-1,1))^2)/((50*POWER(80,POWER(COS(PI()*MOD(Calculator!$B$36/Calculator!$F$13,1)),2))+$C82)^2+(1500*ABS(SIN(2*PI()*MOD(Calculator!$B$36/Calculator!$F$13,1)))*IF(MOD(Calculator!$B$36/Calculator!$F$13,1)&lt;0.5,-1,1))^2))),2))</f>
        <v>—</v>
      </c>
      <c r="EU82" s="300" t="str">
        <f aca="false">IF(OR(Calculator!$E$14&lt;&gt;"YES",Calculator!$B$36&lt;Calculator!$G$14),"—",ROUND((1+SQRT(((50*POWER(80,POWER(COS(PI()*MOD(Calculator!$B$36/Calculator!$F$14,1)),2))-$C82)^2+(1500*ABS(SIN(2*PI()*MOD(Calculator!$B$36/Calculator!$F$14,1)))*IF(MOD(Calculator!$B$36/Calculator!$F$14,1)&lt;0.5,-1,1))^2)/((50*POWER(80,POWER(COS(PI()*MOD(Calculator!$B$36/Calculator!$F$14,1)),2))+$C82)^2+(1500*ABS(SIN(2*PI()*MOD(Calculator!$B$36/Calculator!$F$14,1)))*IF(MOD(Calculator!$B$36/Calculator!$F$14,1)&lt;0.5,-1,1))^2)))/(1-SQRT(((50*POWER(80,POWER(COS(PI()*MOD(Calculator!$B$36/Calculator!$F$14,1)),2))-$C82)^2+(1500*ABS(SIN(2*PI()*MOD(Calculator!$B$36/Calculator!$F$14,1)))*IF(MOD(Calculator!$B$36/Calculator!$F$14,1)&lt;0.5,-1,1))^2)/((50*POWER(80,POWER(COS(PI()*MOD(Calculator!$B$36/Calculator!$F$14,1)),2))+$C82)^2+(1500*ABS(SIN(2*PI()*MOD(Calculator!$B$36/Calculator!$F$14,1)))*IF(MOD(Calculator!$B$36/Calculator!$F$14,1)&lt;0.5,-1,1))^2))),2))</f>
        <v>—</v>
      </c>
      <c r="EV82" s="300" t="n">
        <f aca="false">IF(OR(Calculator!$E$15&lt;&gt;"YES",Calculator!$B$36&lt;Calculator!$G$15),"—",ROUND((1+SQRT(((50*POWER(80,POWER(COS(PI()*MOD(Calculator!$B$36/Calculator!$F$15,1)),2))-$C82)^2+(1500*ABS(SIN(2*PI()*MOD(Calculator!$B$36/Calculator!$F$15,1)))*IF(MOD(Calculator!$B$36/Calculator!$F$15,1)&lt;0.5,-1,1))^2)/((50*POWER(80,POWER(COS(PI()*MOD(Calculator!$B$36/Calculator!$F$15,1)),2))+$C82)^2+(1500*ABS(SIN(2*PI()*MOD(Calculator!$B$36/Calculator!$F$15,1)))*IF(MOD(Calculator!$B$36/Calculator!$F$15,1)&lt;0.5,-1,1))^2)))/(1-SQRT(((50*POWER(80,POWER(COS(PI()*MOD(Calculator!$B$36/Calculator!$F$15,1)),2))-$C82)^2+(1500*ABS(SIN(2*PI()*MOD(Calculator!$B$36/Calculator!$F$15,1)))*IF(MOD(Calculator!$B$36/Calculator!$F$15,1)&lt;0.5,-1,1))^2)/((50*POWER(80,POWER(COS(PI()*MOD(Calculator!$B$36/Calculator!$F$15,1)),2))+$C82)^2+(1500*ABS(SIN(2*PI()*MOD(Calculator!$B$36/Calculator!$F$15,1)))*IF(MOD(Calculator!$B$36/Calculator!$F$15,1)&lt;0.5,-1,1))^2))),2))</f>
        <v>18.55</v>
      </c>
      <c r="EW82" s="300" t="str">
        <f aca="false">IF(OR(Calculator!$E$16&lt;&gt;"YES",Calculator!$B$36&lt;Calculator!$G$16),"—",ROUND((1+SQRT(((50*POWER(80,POWER(COS(PI()*MOD(Calculator!$B$36/Calculator!$F$16,1)),2))-$C82)^2+(1500*ABS(SIN(2*PI()*MOD(Calculator!$B$36/Calculator!$F$16,1)))*IF(MOD(Calculator!$B$36/Calculator!$F$16,1)&lt;0.5,-1,1))^2)/((50*POWER(80,POWER(COS(PI()*MOD(Calculator!$B$36/Calculator!$F$16,1)),2))+$C82)^2+(1500*ABS(SIN(2*PI()*MOD(Calculator!$B$36/Calculator!$F$16,1)))*IF(MOD(Calculator!$B$36/Calculator!$F$16,1)&lt;0.5,-1,1))^2)))/(1-SQRT(((50*POWER(80,POWER(COS(PI()*MOD(Calculator!$B$36/Calculator!$F$16,1)),2))-$C82)^2+(1500*ABS(SIN(2*PI()*MOD(Calculator!$B$36/Calculator!$F$16,1)))*IF(MOD(Calculator!$B$36/Calculator!$F$16,1)&lt;0.5,-1,1))^2)/((50*POWER(80,POWER(COS(PI()*MOD(Calculator!$B$36/Calculator!$F$16,1)),2))+$C82)^2+(1500*ABS(SIN(2*PI()*MOD(Calculator!$B$36/Calculator!$F$16,1)))*IF(MOD(Calculator!$B$36/Calculator!$F$16,1)&lt;0.5,-1,1))^2))),2))</f>
        <v>—</v>
      </c>
      <c r="EX82" s="300" t="n">
        <f aca="false">IF(OR(Calculator!$E$17&lt;&gt;"YES",Calculator!$B$36&lt;Calculator!$G$17),"—",ROUND((1+SQRT(((50*POWER(80,POWER(COS(PI()*MOD(Calculator!$B$36/Calculator!$F$17,1)),2))-$C82)^2+(1500*ABS(SIN(2*PI()*MOD(Calculator!$B$36/Calculator!$F$17,1)))*IF(MOD(Calculator!$B$36/Calculator!$F$17,1)&lt;0.5,-1,1))^2)/((50*POWER(80,POWER(COS(PI()*MOD(Calculator!$B$36/Calculator!$F$17,1)),2))+$C82)^2+(1500*ABS(SIN(2*PI()*MOD(Calculator!$B$36/Calculator!$F$17,1)))*IF(MOD(Calculator!$B$36/Calculator!$F$17,1)&lt;0.5,-1,1))^2)))/(1-SQRT(((50*POWER(80,POWER(COS(PI()*MOD(Calculator!$B$36/Calculator!$F$17,1)),2))-$C82)^2+(1500*ABS(SIN(2*PI()*MOD(Calculator!$B$36/Calculator!$F$17,1)))*IF(MOD(Calculator!$B$36/Calculator!$F$17,1)&lt;0.5,-1,1))^2)/((50*POWER(80,POWER(COS(PI()*MOD(Calculator!$B$36/Calculator!$F$17,1)),2))+$C82)^2+(1500*ABS(SIN(2*PI()*MOD(Calculator!$B$36/Calculator!$F$17,1)))*IF(MOD(Calculator!$B$36/Calculator!$F$17,1)&lt;0.5,-1,1))^2))),2))</f>
        <v>22.85</v>
      </c>
      <c r="EY82" s="300" t="str">
        <f aca="false">IF(OR(Calculator!$E$18&lt;&gt;"YES",Calculator!$B$36&lt;Calculator!$G$18),"—",ROUND((1+SQRT(((50*POWER(80,POWER(COS(PI()*MOD(Calculator!$B$36/Calculator!$F$18,1)),2))-$C82)^2+(1500*ABS(SIN(2*PI()*MOD(Calculator!$B$36/Calculator!$F$18,1)))*IF(MOD(Calculator!$B$36/Calculator!$F$18,1)&lt;0.5,-1,1))^2)/((50*POWER(80,POWER(COS(PI()*MOD(Calculator!$B$36/Calculator!$F$18,1)),2))+$C82)^2+(1500*ABS(SIN(2*PI()*MOD(Calculator!$B$36/Calculator!$F$18,1)))*IF(MOD(Calculator!$B$36/Calculator!$F$18,1)&lt;0.5,-1,1))^2)))/(1-SQRT(((50*POWER(80,POWER(COS(PI()*MOD(Calculator!$B$36/Calculator!$F$18,1)),2))-$C82)^2+(1500*ABS(SIN(2*PI()*MOD(Calculator!$B$36/Calculator!$F$18,1)))*IF(MOD(Calculator!$B$36/Calculator!$F$18,1)&lt;0.5,-1,1))^2)/((50*POWER(80,POWER(COS(PI()*MOD(Calculator!$B$36/Calculator!$F$18,1)),2))+$C82)^2+(1500*ABS(SIN(2*PI()*MOD(Calculator!$B$36/Calculator!$F$18,1)))*IF(MOD(Calculator!$B$36/Calculator!$F$18,1)&lt;0.5,-1,1))^2))),2))</f>
        <v>—</v>
      </c>
      <c r="EZ82" s="300" t="str">
        <f aca="false">IF(OR(Calculator!$E$19&lt;&gt;"YES",Calculator!$B$36&lt;Calculator!$G$19),"—",ROUND((1+SQRT(((50*POWER(80,POWER(COS(PI()*MOD(Calculator!$B$36/Calculator!$F$19,1)),2))-$C82)^2+(1500*ABS(SIN(2*PI()*MOD(Calculator!$B$36/Calculator!$F$19,1)))*IF(MOD(Calculator!$B$36/Calculator!$F$19,1)&lt;0.5,-1,1))^2)/((50*POWER(80,POWER(COS(PI()*MOD(Calculator!$B$36/Calculator!$F$19,1)),2))+$C82)^2+(1500*ABS(SIN(2*PI()*MOD(Calculator!$B$36/Calculator!$F$19,1)))*IF(MOD(Calculator!$B$36/Calculator!$F$19,1)&lt;0.5,-1,1))^2)))/(1-SQRT(((50*POWER(80,POWER(COS(PI()*MOD(Calculator!$B$36/Calculator!$F$19,1)),2))-$C82)^2+(1500*ABS(SIN(2*PI()*MOD(Calculator!$B$36/Calculator!$F$19,1)))*IF(MOD(Calculator!$B$36/Calculator!$F$19,1)&lt;0.5,-1,1))^2)/((50*POWER(80,POWER(COS(PI()*MOD(Calculator!$B$36/Calculator!$F$19,1)),2))+$C82)^2+(1500*ABS(SIN(2*PI()*MOD(Calculator!$B$36/Calculator!$F$19,1)))*IF(MOD(Calculator!$B$36/Calculator!$F$19,1)&lt;0.5,-1,1))^2))),2))</f>
        <v>—</v>
      </c>
      <c r="FA82" s="300" t="str">
        <f aca="false">IF(OR(Calculator!$E$20&lt;&gt;"YES",Calculator!$B$36&lt;Calculator!$G$20),"—",ROUND((1+SQRT(((50*POWER(80,POWER(COS(PI()*MOD(Calculator!$B$36/Calculator!$F$20,1)),2))-$C82)^2+(1500*ABS(SIN(2*PI()*MOD(Calculator!$B$36/Calculator!$F$20,1)))*IF(MOD(Calculator!$B$36/Calculator!$F$20,1)&lt;0.5,-1,1))^2)/((50*POWER(80,POWER(COS(PI()*MOD(Calculator!$B$36/Calculator!$F$20,1)),2))+$C82)^2+(1500*ABS(SIN(2*PI()*MOD(Calculator!$B$36/Calculator!$F$20,1)))*IF(MOD(Calculator!$B$36/Calculator!$F$20,1)&lt;0.5,-1,1))^2)))/(1-SQRT(((50*POWER(80,POWER(COS(PI()*MOD(Calculator!$B$36/Calculator!$F$20,1)),2))-$C82)^2+(1500*ABS(SIN(2*PI()*MOD(Calculator!$B$36/Calculator!$F$20,1)))*IF(MOD(Calculator!$B$36/Calculator!$F$20,1)&lt;0.5,-1,1))^2)/((50*POWER(80,POWER(COS(PI()*MOD(Calculator!$B$36/Calculator!$F$20,1)),2))+$C82)^2+(1500*ABS(SIN(2*PI()*MOD(Calculator!$B$36/Calculator!$F$20,1)))*IF(MOD(Calculator!$B$36/Calculator!$F$20,1)&lt;0.5,-1,1))^2))),2))</f>
        <v>—</v>
      </c>
      <c r="FB82" s="300" t="str">
        <f aca="false">IF(OR(Calculator!$E$21&lt;&gt;"YES",Calculator!$B$36&lt;Calculator!$G$21),"—",ROUND((1+SQRT(((50*POWER(80,POWER(COS(PI()*MOD(Calculator!$B$36/Calculator!$F$21,1)),2))-$C82)^2+(1500*ABS(SIN(2*PI()*MOD(Calculator!$B$36/Calculator!$F$21,1)))*IF(MOD(Calculator!$B$36/Calculator!$F$21,1)&lt;0.5,-1,1))^2)/((50*POWER(80,POWER(COS(PI()*MOD(Calculator!$B$36/Calculator!$F$21,1)),2))+$C82)^2+(1500*ABS(SIN(2*PI()*MOD(Calculator!$B$36/Calculator!$F$21,1)))*IF(MOD(Calculator!$B$36/Calculator!$F$21,1)&lt;0.5,-1,1))^2)))/(1-SQRT(((50*POWER(80,POWER(COS(PI()*MOD(Calculator!$B$36/Calculator!$F$21,1)),2))-$C82)^2+(1500*ABS(SIN(2*PI()*MOD(Calculator!$B$36/Calculator!$F$21,1)))*IF(MOD(Calculator!$B$36/Calculator!$F$21,1)&lt;0.5,-1,1))^2)/((50*POWER(80,POWER(COS(PI()*MOD(Calculator!$B$36/Calculator!$F$21,1)),2))+$C82)^2+(1500*ABS(SIN(2*PI()*MOD(Calculator!$B$36/Calculator!$F$21,1)))*IF(MOD(Calculator!$B$36/Calculator!$F$21,1)&lt;0.5,-1,1))^2))),2))</f>
        <v>—</v>
      </c>
      <c r="FC82" s="300" t="str">
        <f aca="false">IF(OR(Calculator!$E$22&lt;&gt;"YES",Calculator!$B$36&lt;Calculator!$G$22),"—",ROUND((1+SQRT(((50*POWER(80,POWER(COS(PI()*MOD(Calculator!$B$36/Calculator!$F$22,1)),2))-$C82)^2+(1500*ABS(SIN(2*PI()*MOD(Calculator!$B$36/Calculator!$F$22,1)))*IF(MOD(Calculator!$B$36/Calculator!$F$22,1)&lt;0.5,-1,1))^2)/((50*POWER(80,POWER(COS(PI()*MOD(Calculator!$B$36/Calculator!$F$22,1)),2))+$C82)^2+(1500*ABS(SIN(2*PI()*MOD(Calculator!$B$36/Calculator!$F$22,1)))*IF(MOD(Calculator!$B$36/Calculator!$F$22,1)&lt;0.5,-1,1))^2)))/(1-SQRT(((50*POWER(80,POWER(COS(PI()*MOD(Calculator!$B$36/Calculator!$F$22,1)),2))-$C82)^2+(1500*ABS(SIN(2*PI()*MOD(Calculator!$B$36/Calculator!$F$22,1)))*IF(MOD(Calculator!$B$36/Calculator!$F$22,1)&lt;0.5,-1,1))^2)/((50*POWER(80,POWER(COS(PI()*MOD(Calculator!$B$36/Calculator!$F$22,1)),2))+$C82)^2+(1500*ABS(SIN(2*PI()*MOD(Calculator!$B$36/Calculator!$F$22,1)))*IF(MOD(Calculator!$B$36/Calculator!$F$22,1)&lt;0.5,-1,1))^2))),2))</f>
        <v>—</v>
      </c>
      <c r="FD82" s="295" t="n">
        <f aca="false">IFERROR(ROUND((IF(ISNUMBER(ES82),ES82,0)+IF(ISNUMBER(ET82),ET82,0)+IF(ISNUMBER(EU82),EU82,0)+IF(ISNUMBER(EV82),EV82,0)+IF(ISNUMBER(EW82),EW82,0)+IF(ISNUMBER(EX82),EX82,0)+IF(ISNUMBER(EY82),EY82,0)+IF(ISNUMBER(EZ82),EZ82,0)+IF(ISNUMBER(FA82),FA82,0)+IF(ISNUMBER(FB82),FB82,0)+IF(ISNUMBER(FC82),FC82,0))/(IF(ISNUMBER(ES82),1,0)+IF(ISNUMBER(ET82),1,0)+IF(ISNUMBER(EU82),1,0)+IF(ISNUMBER(EV82),1,0)+IF(ISNUMBER(EW82),1,0)+IF(ISNUMBER(EX82),1,0)+IF(ISNUMBER(EY82),1,0)+IF(ISNUMBER(EZ82),1,0)+IF(ISNUMBER(FA82),1,0)+IF(ISNUMBER(FB82),1,0)+IF(ISNUMBER(FC82),1,0)),4),"")</f>
        <v>20.7</v>
      </c>
      <c r="FE82" s="300" t="str">
        <f aca="false">IF(OR(Calculator!$E$12&lt;&gt;"YES",Calculator!$B$37&lt;Calculator!$G$12),"—",ROUND((1+SQRT(((50*POWER(80,POWER(COS(PI()*MOD(Calculator!$B$37/Calculator!$F$12,1)),2))-$C82)^2+(1500*ABS(SIN(2*PI()*MOD(Calculator!$B$37/Calculator!$F$12,1)))*IF(MOD(Calculator!$B$37/Calculator!$F$12,1)&lt;0.5,-1,1))^2)/((50*POWER(80,POWER(COS(PI()*MOD(Calculator!$B$37/Calculator!$F$12,1)),2))+$C82)^2+(1500*ABS(SIN(2*PI()*MOD(Calculator!$B$37/Calculator!$F$12,1)))*IF(MOD(Calculator!$B$37/Calculator!$F$12,1)&lt;0.5,-1,1))^2)))/(1-SQRT(((50*POWER(80,POWER(COS(PI()*MOD(Calculator!$B$37/Calculator!$F$12,1)),2))-$C82)^2+(1500*ABS(SIN(2*PI()*MOD(Calculator!$B$37/Calculator!$F$12,1)))*IF(MOD(Calculator!$B$37/Calculator!$F$12,1)&lt;0.5,-1,1))^2)/((50*POWER(80,POWER(COS(PI()*MOD(Calculator!$B$37/Calculator!$F$12,1)),2))+$C82)^2+(1500*ABS(SIN(2*PI()*MOD(Calculator!$B$37/Calculator!$F$12,1)))*IF(MOD(Calculator!$B$37/Calculator!$F$12,1)&lt;0.5,-1,1))^2))),2))</f>
        <v>—</v>
      </c>
      <c r="FF82" s="300" t="str">
        <f aca="false">IF(OR(Calculator!$E$13&lt;&gt;"YES",Calculator!$B$37&lt;Calculator!$G$13),"—",ROUND((1+SQRT(((50*POWER(80,POWER(COS(PI()*MOD(Calculator!$B$37/Calculator!$F$13,1)),2))-$C82)^2+(1500*ABS(SIN(2*PI()*MOD(Calculator!$B$37/Calculator!$F$13,1)))*IF(MOD(Calculator!$B$37/Calculator!$F$13,1)&lt;0.5,-1,1))^2)/((50*POWER(80,POWER(COS(PI()*MOD(Calculator!$B$37/Calculator!$F$13,1)),2))+$C82)^2+(1500*ABS(SIN(2*PI()*MOD(Calculator!$B$37/Calculator!$F$13,1)))*IF(MOD(Calculator!$B$37/Calculator!$F$13,1)&lt;0.5,-1,1))^2)))/(1-SQRT(((50*POWER(80,POWER(COS(PI()*MOD(Calculator!$B$37/Calculator!$F$13,1)),2))-$C82)^2+(1500*ABS(SIN(2*PI()*MOD(Calculator!$B$37/Calculator!$F$13,1)))*IF(MOD(Calculator!$B$37/Calculator!$F$13,1)&lt;0.5,-1,1))^2)/((50*POWER(80,POWER(COS(PI()*MOD(Calculator!$B$37/Calculator!$F$13,1)),2))+$C82)^2+(1500*ABS(SIN(2*PI()*MOD(Calculator!$B$37/Calculator!$F$13,1)))*IF(MOD(Calculator!$B$37/Calculator!$F$13,1)&lt;0.5,-1,1))^2))),2))</f>
        <v>—</v>
      </c>
      <c r="FG82" s="300" t="str">
        <f aca="false">IF(OR(Calculator!$E$14&lt;&gt;"YES",Calculator!$B$37&lt;Calculator!$G$14),"—",ROUND((1+SQRT(((50*POWER(80,POWER(COS(PI()*MOD(Calculator!$B$37/Calculator!$F$14,1)),2))-$C82)^2+(1500*ABS(SIN(2*PI()*MOD(Calculator!$B$37/Calculator!$F$14,1)))*IF(MOD(Calculator!$B$37/Calculator!$F$14,1)&lt;0.5,-1,1))^2)/((50*POWER(80,POWER(COS(PI()*MOD(Calculator!$B$37/Calculator!$F$14,1)),2))+$C82)^2+(1500*ABS(SIN(2*PI()*MOD(Calculator!$B$37/Calculator!$F$14,1)))*IF(MOD(Calculator!$B$37/Calculator!$F$14,1)&lt;0.5,-1,1))^2)))/(1-SQRT(((50*POWER(80,POWER(COS(PI()*MOD(Calculator!$B$37/Calculator!$F$14,1)),2))-$C82)^2+(1500*ABS(SIN(2*PI()*MOD(Calculator!$B$37/Calculator!$F$14,1)))*IF(MOD(Calculator!$B$37/Calculator!$F$14,1)&lt;0.5,-1,1))^2)/((50*POWER(80,POWER(COS(PI()*MOD(Calculator!$B$37/Calculator!$F$14,1)),2))+$C82)^2+(1500*ABS(SIN(2*PI()*MOD(Calculator!$B$37/Calculator!$F$14,1)))*IF(MOD(Calculator!$B$37/Calculator!$F$14,1)&lt;0.5,-1,1))^2))),2))</f>
        <v>—</v>
      </c>
      <c r="FH82" s="300" t="n">
        <f aca="false">IF(OR(Calculator!$E$15&lt;&gt;"YES",Calculator!$B$37&lt;Calculator!$G$15),"—",ROUND((1+SQRT(((50*POWER(80,POWER(COS(PI()*MOD(Calculator!$B$37/Calculator!$F$15,1)),2))-$C82)^2+(1500*ABS(SIN(2*PI()*MOD(Calculator!$B$37/Calculator!$F$15,1)))*IF(MOD(Calculator!$B$37/Calculator!$F$15,1)&lt;0.5,-1,1))^2)/((50*POWER(80,POWER(COS(PI()*MOD(Calculator!$B$37/Calculator!$F$15,1)),2))+$C82)^2+(1500*ABS(SIN(2*PI()*MOD(Calculator!$B$37/Calculator!$F$15,1)))*IF(MOD(Calculator!$B$37/Calculator!$F$15,1)&lt;0.5,-1,1))^2)))/(1-SQRT(((50*POWER(80,POWER(COS(PI()*MOD(Calculator!$B$37/Calculator!$F$15,1)),2))-$C82)^2+(1500*ABS(SIN(2*PI()*MOD(Calculator!$B$37/Calculator!$F$15,1)))*IF(MOD(Calculator!$B$37/Calculator!$F$15,1)&lt;0.5,-1,1))^2)/((50*POWER(80,POWER(COS(PI()*MOD(Calculator!$B$37/Calculator!$F$15,1)),2))+$C82)^2+(1500*ABS(SIN(2*PI()*MOD(Calculator!$B$37/Calculator!$F$15,1)))*IF(MOD(Calculator!$B$37/Calculator!$F$15,1)&lt;0.5,-1,1))^2))),2))</f>
        <v>2.4</v>
      </c>
      <c r="FI82" s="300" t="str">
        <f aca="false">IF(OR(Calculator!$E$16&lt;&gt;"YES",Calculator!$B$37&lt;Calculator!$G$16),"—",ROUND((1+SQRT(((50*POWER(80,POWER(COS(PI()*MOD(Calculator!$B$37/Calculator!$F$16,1)),2))-$C82)^2+(1500*ABS(SIN(2*PI()*MOD(Calculator!$B$37/Calculator!$F$16,1)))*IF(MOD(Calculator!$B$37/Calculator!$F$16,1)&lt;0.5,-1,1))^2)/((50*POWER(80,POWER(COS(PI()*MOD(Calculator!$B$37/Calculator!$F$16,1)),2))+$C82)^2+(1500*ABS(SIN(2*PI()*MOD(Calculator!$B$37/Calculator!$F$16,1)))*IF(MOD(Calculator!$B$37/Calculator!$F$16,1)&lt;0.5,-1,1))^2)))/(1-SQRT(((50*POWER(80,POWER(COS(PI()*MOD(Calculator!$B$37/Calculator!$F$16,1)),2))-$C82)^2+(1500*ABS(SIN(2*PI()*MOD(Calculator!$B$37/Calculator!$F$16,1)))*IF(MOD(Calculator!$B$37/Calculator!$F$16,1)&lt;0.5,-1,1))^2)/((50*POWER(80,POWER(COS(PI()*MOD(Calculator!$B$37/Calculator!$F$16,1)),2))+$C82)^2+(1500*ABS(SIN(2*PI()*MOD(Calculator!$B$37/Calculator!$F$16,1)))*IF(MOD(Calculator!$B$37/Calculator!$F$16,1)&lt;0.5,-1,1))^2))),2))</f>
        <v>—</v>
      </c>
      <c r="FJ82" s="300" t="n">
        <f aca="false">IF(OR(Calculator!$E$17&lt;&gt;"YES",Calculator!$B$37&lt;Calculator!$G$17),"—",ROUND((1+SQRT(((50*POWER(80,POWER(COS(PI()*MOD(Calculator!$B$37/Calculator!$F$17,1)),2))-$C82)^2+(1500*ABS(SIN(2*PI()*MOD(Calculator!$B$37/Calculator!$F$17,1)))*IF(MOD(Calculator!$B$37/Calculator!$F$17,1)&lt;0.5,-1,1))^2)/((50*POWER(80,POWER(COS(PI()*MOD(Calculator!$B$37/Calculator!$F$17,1)),2))+$C82)^2+(1500*ABS(SIN(2*PI()*MOD(Calculator!$B$37/Calculator!$F$17,1)))*IF(MOD(Calculator!$B$37/Calculator!$F$17,1)&lt;0.5,-1,1))^2)))/(1-SQRT(((50*POWER(80,POWER(COS(PI()*MOD(Calculator!$B$37/Calculator!$F$17,1)),2))-$C82)^2+(1500*ABS(SIN(2*PI()*MOD(Calculator!$B$37/Calculator!$F$17,1)))*IF(MOD(Calculator!$B$37/Calculator!$F$17,1)&lt;0.5,-1,1))^2)/((50*POWER(80,POWER(COS(PI()*MOD(Calculator!$B$37/Calculator!$F$17,1)),2))+$C82)^2+(1500*ABS(SIN(2*PI()*MOD(Calculator!$B$37/Calculator!$F$17,1)))*IF(MOD(Calculator!$B$37/Calculator!$F$17,1)&lt;0.5,-1,1))^2))),2))</f>
        <v>15.7</v>
      </c>
      <c r="FK82" s="300" t="str">
        <f aca="false">IF(OR(Calculator!$E$18&lt;&gt;"YES",Calculator!$B$37&lt;Calculator!$G$18),"—",ROUND((1+SQRT(((50*POWER(80,POWER(COS(PI()*MOD(Calculator!$B$37/Calculator!$F$18,1)),2))-$C82)^2+(1500*ABS(SIN(2*PI()*MOD(Calculator!$B$37/Calculator!$F$18,1)))*IF(MOD(Calculator!$B$37/Calculator!$F$18,1)&lt;0.5,-1,1))^2)/((50*POWER(80,POWER(COS(PI()*MOD(Calculator!$B$37/Calculator!$F$18,1)),2))+$C82)^2+(1500*ABS(SIN(2*PI()*MOD(Calculator!$B$37/Calculator!$F$18,1)))*IF(MOD(Calculator!$B$37/Calculator!$F$18,1)&lt;0.5,-1,1))^2)))/(1-SQRT(((50*POWER(80,POWER(COS(PI()*MOD(Calculator!$B$37/Calculator!$F$18,1)),2))-$C82)^2+(1500*ABS(SIN(2*PI()*MOD(Calculator!$B$37/Calculator!$F$18,1)))*IF(MOD(Calculator!$B$37/Calculator!$F$18,1)&lt;0.5,-1,1))^2)/((50*POWER(80,POWER(COS(PI()*MOD(Calculator!$B$37/Calculator!$F$18,1)),2))+$C82)^2+(1500*ABS(SIN(2*PI()*MOD(Calculator!$B$37/Calculator!$F$18,1)))*IF(MOD(Calculator!$B$37/Calculator!$F$18,1)&lt;0.5,-1,1))^2))),2))</f>
        <v>—</v>
      </c>
      <c r="FL82" s="300" t="str">
        <f aca="false">IF(OR(Calculator!$E$19&lt;&gt;"YES",Calculator!$B$37&lt;Calculator!$G$19),"—",ROUND((1+SQRT(((50*POWER(80,POWER(COS(PI()*MOD(Calculator!$B$37/Calculator!$F$19,1)),2))-$C82)^2+(1500*ABS(SIN(2*PI()*MOD(Calculator!$B$37/Calculator!$F$19,1)))*IF(MOD(Calculator!$B$37/Calculator!$F$19,1)&lt;0.5,-1,1))^2)/((50*POWER(80,POWER(COS(PI()*MOD(Calculator!$B$37/Calculator!$F$19,1)),2))+$C82)^2+(1500*ABS(SIN(2*PI()*MOD(Calculator!$B$37/Calculator!$F$19,1)))*IF(MOD(Calculator!$B$37/Calculator!$F$19,1)&lt;0.5,-1,1))^2)))/(1-SQRT(((50*POWER(80,POWER(COS(PI()*MOD(Calculator!$B$37/Calculator!$F$19,1)),2))-$C82)^2+(1500*ABS(SIN(2*PI()*MOD(Calculator!$B$37/Calculator!$F$19,1)))*IF(MOD(Calculator!$B$37/Calculator!$F$19,1)&lt;0.5,-1,1))^2)/((50*POWER(80,POWER(COS(PI()*MOD(Calculator!$B$37/Calculator!$F$19,1)),2))+$C82)^2+(1500*ABS(SIN(2*PI()*MOD(Calculator!$B$37/Calculator!$F$19,1)))*IF(MOD(Calculator!$B$37/Calculator!$F$19,1)&lt;0.5,-1,1))^2))),2))</f>
        <v>—</v>
      </c>
      <c r="FM82" s="300" t="str">
        <f aca="false">IF(OR(Calculator!$E$20&lt;&gt;"YES",Calculator!$B$37&lt;Calculator!$G$20),"—",ROUND((1+SQRT(((50*POWER(80,POWER(COS(PI()*MOD(Calculator!$B$37/Calculator!$F$20,1)),2))-$C82)^2+(1500*ABS(SIN(2*PI()*MOD(Calculator!$B$37/Calculator!$F$20,1)))*IF(MOD(Calculator!$B$37/Calculator!$F$20,1)&lt;0.5,-1,1))^2)/((50*POWER(80,POWER(COS(PI()*MOD(Calculator!$B$37/Calculator!$F$20,1)),2))+$C82)^2+(1500*ABS(SIN(2*PI()*MOD(Calculator!$B$37/Calculator!$F$20,1)))*IF(MOD(Calculator!$B$37/Calculator!$F$20,1)&lt;0.5,-1,1))^2)))/(1-SQRT(((50*POWER(80,POWER(COS(PI()*MOD(Calculator!$B$37/Calculator!$F$20,1)),2))-$C82)^2+(1500*ABS(SIN(2*PI()*MOD(Calculator!$B$37/Calculator!$F$20,1)))*IF(MOD(Calculator!$B$37/Calculator!$F$20,1)&lt;0.5,-1,1))^2)/((50*POWER(80,POWER(COS(PI()*MOD(Calculator!$B$37/Calculator!$F$20,1)),2))+$C82)^2+(1500*ABS(SIN(2*PI()*MOD(Calculator!$B$37/Calculator!$F$20,1)))*IF(MOD(Calculator!$B$37/Calculator!$F$20,1)&lt;0.5,-1,1))^2))),2))</f>
        <v>—</v>
      </c>
      <c r="FN82" s="300" t="str">
        <f aca="false">IF(OR(Calculator!$E$21&lt;&gt;"YES",Calculator!$B$37&lt;Calculator!$G$21),"—",ROUND((1+SQRT(((50*POWER(80,POWER(COS(PI()*MOD(Calculator!$B$37/Calculator!$F$21,1)),2))-$C82)^2+(1500*ABS(SIN(2*PI()*MOD(Calculator!$B$37/Calculator!$F$21,1)))*IF(MOD(Calculator!$B$37/Calculator!$F$21,1)&lt;0.5,-1,1))^2)/((50*POWER(80,POWER(COS(PI()*MOD(Calculator!$B$37/Calculator!$F$21,1)),2))+$C82)^2+(1500*ABS(SIN(2*PI()*MOD(Calculator!$B$37/Calculator!$F$21,1)))*IF(MOD(Calculator!$B$37/Calculator!$F$21,1)&lt;0.5,-1,1))^2)))/(1-SQRT(((50*POWER(80,POWER(COS(PI()*MOD(Calculator!$B$37/Calculator!$F$21,1)),2))-$C82)^2+(1500*ABS(SIN(2*PI()*MOD(Calculator!$B$37/Calculator!$F$21,1)))*IF(MOD(Calculator!$B$37/Calculator!$F$21,1)&lt;0.5,-1,1))^2)/((50*POWER(80,POWER(COS(PI()*MOD(Calculator!$B$37/Calculator!$F$21,1)),2))+$C82)^2+(1500*ABS(SIN(2*PI()*MOD(Calculator!$B$37/Calculator!$F$21,1)))*IF(MOD(Calculator!$B$37/Calculator!$F$21,1)&lt;0.5,-1,1))^2))),2))</f>
        <v>—</v>
      </c>
      <c r="FO82" s="300" t="str">
        <f aca="false">IF(OR(Calculator!$E$22&lt;&gt;"YES",Calculator!$B$37&lt;Calculator!$G$22),"—",ROUND((1+SQRT(((50*POWER(80,POWER(COS(PI()*MOD(Calculator!$B$37/Calculator!$F$22,1)),2))-$C82)^2+(1500*ABS(SIN(2*PI()*MOD(Calculator!$B$37/Calculator!$F$22,1)))*IF(MOD(Calculator!$B$37/Calculator!$F$22,1)&lt;0.5,-1,1))^2)/((50*POWER(80,POWER(COS(PI()*MOD(Calculator!$B$37/Calculator!$F$22,1)),2))+$C82)^2+(1500*ABS(SIN(2*PI()*MOD(Calculator!$B$37/Calculator!$F$22,1)))*IF(MOD(Calculator!$B$37/Calculator!$F$22,1)&lt;0.5,-1,1))^2)))/(1-SQRT(((50*POWER(80,POWER(COS(PI()*MOD(Calculator!$B$37/Calculator!$F$22,1)),2))-$C82)^2+(1500*ABS(SIN(2*PI()*MOD(Calculator!$B$37/Calculator!$F$22,1)))*IF(MOD(Calculator!$B$37/Calculator!$F$22,1)&lt;0.5,-1,1))^2)/((50*POWER(80,POWER(COS(PI()*MOD(Calculator!$B$37/Calculator!$F$22,1)),2))+$C82)^2+(1500*ABS(SIN(2*PI()*MOD(Calculator!$B$37/Calculator!$F$22,1)))*IF(MOD(Calculator!$B$37/Calculator!$F$22,1)&lt;0.5,-1,1))^2))),2))</f>
        <v>—</v>
      </c>
      <c r="FP82" s="295" t="n">
        <f aca="false">IFERROR(ROUND((IF(ISNUMBER(FE82),FE82,0)+IF(ISNUMBER(FF82),FF82,0)+IF(ISNUMBER(FG82),FG82,0)+IF(ISNUMBER(FH82),FH82,0)+IF(ISNUMBER(FI82),FI82,0)+IF(ISNUMBER(FJ82),FJ82,0)+IF(ISNUMBER(FK82),FK82,0)+IF(ISNUMBER(FL82),FL82,0)+IF(ISNUMBER(FM82),FM82,0)+IF(ISNUMBER(FN82),FN82,0)+IF(ISNUMBER(FO82),FO82,0))/(IF(ISNUMBER(FE82),1,0)+IF(ISNUMBER(FF82),1,0)+IF(ISNUMBER(FG82),1,0)+IF(ISNUMBER(FH82),1,0)+IF(ISNUMBER(FI82),1,0)+IF(ISNUMBER(FJ82),1,0)+IF(ISNUMBER(FK82),1,0)+IF(ISNUMBER(FL82),1,0)+IF(ISNUMBER(FM82),1,0)+IF(ISNUMBER(FN82),1,0)+IF(ISNUMBER(FO82),1,0)),4),"")</f>
        <v>9.05</v>
      </c>
      <c r="FQ82" s="300" t="str">
        <f aca="false">IF(OR(Calculator!$E$12&lt;&gt;"YES",Calculator!$B$38&lt;Calculator!$G$12),"—",ROUND((1+SQRT(((50*POWER(80,POWER(COS(PI()*MOD(Calculator!$B$38/Calculator!$F$12,1)),2))-$C82)^2+(1500*ABS(SIN(2*PI()*MOD(Calculator!$B$38/Calculator!$F$12,1)))*IF(MOD(Calculator!$B$38/Calculator!$F$12,1)&lt;0.5,-1,1))^2)/((50*POWER(80,POWER(COS(PI()*MOD(Calculator!$B$38/Calculator!$F$12,1)),2))+$C82)^2+(1500*ABS(SIN(2*PI()*MOD(Calculator!$B$38/Calculator!$F$12,1)))*IF(MOD(Calculator!$B$38/Calculator!$F$12,1)&lt;0.5,-1,1))^2)))/(1-SQRT(((50*POWER(80,POWER(COS(PI()*MOD(Calculator!$B$38/Calculator!$F$12,1)),2))-$C82)^2+(1500*ABS(SIN(2*PI()*MOD(Calculator!$B$38/Calculator!$F$12,1)))*IF(MOD(Calculator!$B$38/Calculator!$F$12,1)&lt;0.5,-1,1))^2)/((50*POWER(80,POWER(COS(PI()*MOD(Calculator!$B$38/Calculator!$F$12,1)),2))+$C82)^2+(1500*ABS(SIN(2*PI()*MOD(Calculator!$B$38/Calculator!$F$12,1)))*IF(MOD(Calculator!$B$38/Calculator!$F$12,1)&lt;0.5,-1,1))^2))),2))</f>
        <v>—</v>
      </c>
      <c r="FR82" s="300" t="str">
        <f aca="false">IF(OR(Calculator!$E$13&lt;&gt;"YES",Calculator!$B$38&lt;Calculator!$G$13),"—",ROUND((1+SQRT(((50*POWER(80,POWER(COS(PI()*MOD(Calculator!$B$38/Calculator!$F$13,1)),2))-$C82)^2+(1500*ABS(SIN(2*PI()*MOD(Calculator!$B$38/Calculator!$F$13,1)))*IF(MOD(Calculator!$B$38/Calculator!$F$13,1)&lt;0.5,-1,1))^2)/((50*POWER(80,POWER(COS(PI()*MOD(Calculator!$B$38/Calculator!$F$13,1)),2))+$C82)^2+(1500*ABS(SIN(2*PI()*MOD(Calculator!$B$38/Calculator!$F$13,1)))*IF(MOD(Calculator!$B$38/Calculator!$F$13,1)&lt;0.5,-1,1))^2)))/(1-SQRT(((50*POWER(80,POWER(COS(PI()*MOD(Calculator!$B$38/Calculator!$F$13,1)),2))-$C82)^2+(1500*ABS(SIN(2*PI()*MOD(Calculator!$B$38/Calculator!$F$13,1)))*IF(MOD(Calculator!$B$38/Calculator!$F$13,1)&lt;0.5,-1,1))^2)/((50*POWER(80,POWER(COS(PI()*MOD(Calculator!$B$38/Calculator!$F$13,1)),2))+$C82)^2+(1500*ABS(SIN(2*PI()*MOD(Calculator!$B$38/Calculator!$F$13,1)))*IF(MOD(Calculator!$B$38/Calculator!$F$13,1)&lt;0.5,-1,1))^2))),2))</f>
        <v>—</v>
      </c>
      <c r="FS82" s="300" t="str">
        <f aca="false">IF(OR(Calculator!$E$14&lt;&gt;"YES",Calculator!$B$38&lt;Calculator!$G$14),"—",ROUND((1+SQRT(((50*POWER(80,POWER(COS(PI()*MOD(Calculator!$B$38/Calculator!$F$14,1)),2))-$C82)^2+(1500*ABS(SIN(2*PI()*MOD(Calculator!$B$38/Calculator!$F$14,1)))*IF(MOD(Calculator!$B$38/Calculator!$F$14,1)&lt;0.5,-1,1))^2)/((50*POWER(80,POWER(COS(PI()*MOD(Calculator!$B$38/Calculator!$F$14,1)),2))+$C82)^2+(1500*ABS(SIN(2*PI()*MOD(Calculator!$B$38/Calculator!$F$14,1)))*IF(MOD(Calculator!$B$38/Calculator!$F$14,1)&lt;0.5,-1,1))^2)))/(1-SQRT(((50*POWER(80,POWER(COS(PI()*MOD(Calculator!$B$38/Calculator!$F$14,1)),2))-$C82)^2+(1500*ABS(SIN(2*PI()*MOD(Calculator!$B$38/Calculator!$F$14,1)))*IF(MOD(Calculator!$B$38/Calculator!$F$14,1)&lt;0.5,-1,1))^2)/((50*POWER(80,POWER(COS(PI()*MOD(Calculator!$B$38/Calculator!$F$14,1)),2))+$C82)^2+(1500*ABS(SIN(2*PI()*MOD(Calculator!$B$38/Calculator!$F$14,1)))*IF(MOD(Calculator!$B$38/Calculator!$F$14,1)&lt;0.5,-1,1))^2))),2))</f>
        <v>—</v>
      </c>
      <c r="FT82" s="300" t="n">
        <f aca="false">IF(OR(Calculator!$E$15&lt;&gt;"YES",Calculator!$B$38&lt;Calculator!$G$15),"—",ROUND((1+SQRT(((50*POWER(80,POWER(COS(PI()*MOD(Calculator!$B$38/Calculator!$F$15,1)),2))-$C82)^2+(1500*ABS(SIN(2*PI()*MOD(Calculator!$B$38/Calculator!$F$15,1)))*IF(MOD(Calculator!$B$38/Calculator!$F$15,1)&lt;0.5,-1,1))^2)/((50*POWER(80,POWER(COS(PI()*MOD(Calculator!$B$38/Calculator!$F$15,1)),2))+$C82)^2+(1500*ABS(SIN(2*PI()*MOD(Calculator!$B$38/Calculator!$F$15,1)))*IF(MOD(Calculator!$B$38/Calculator!$F$15,1)&lt;0.5,-1,1))^2)))/(1-SQRT(((50*POWER(80,POWER(COS(PI()*MOD(Calculator!$B$38/Calculator!$F$15,1)),2))-$C82)^2+(1500*ABS(SIN(2*PI()*MOD(Calculator!$B$38/Calculator!$F$15,1)))*IF(MOD(Calculator!$B$38/Calculator!$F$15,1)&lt;0.5,-1,1))^2)/((50*POWER(80,POWER(COS(PI()*MOD(Calculator!$B$38/Calculator!$F$15,1)),2))+$C82)^2+(1500*ABS(SIN(2*PI()*MOD(Calculator!$B$38/Calculator!$F$15,1)))*IF(MOD(Calculator!$B$38/Calculator!$F$15,1)&lt;0.5,-1,1))^2))),2))</f>
        <v>2.21</v>
      </c>
      <c r="FU82" s="300" t="str">
        <f aca="false">IF(OR(Calculator!$E$16&lt;&gt;"YES",Calculator!$B$38&lt;Calculator!$G$16),"—",ROUND((1+SQRT(((50*POWER(80,POWER(COS(PI()*MOD(Calculator!$B$38/Calculator!$F$16,1)),2))-$C82)^2+(1500*ABS(SIN(2*PI()*MOD(Calculator!$B$38/Calculator!$F$16,1)))*IF(MOD(Calculator!$B$38/Calculator!$F$16,1)&lt;0.5,-1,1))^2)/((50*POWER(80,POWER(COS(PI()*MOD(Calculator!$B$38/Calculator!$F$16,1)),2))+$C82)^2+(1500*ABS(SIN(2*PI()*MOD(Calculator!$B$38/Calculator!$F$16,1)))*IF(MOD(Calculator!$B$38/Calculator!$F$16,1)&lt;0.5,-1,1))^2)))/(1-SQRT(((50*POWER(80,POWER(COS(PI()*MOD(Calculator!$B$38/Calculator!$F$16,1)),2))-$C82)^2+(1500*ABS(SIN(2*PI()*MOD(Calculator!$B$38/Calculator!$F$16,1)))*IF(MOD(Calculator!$B$38/Calculator!$F$16,1)&lt;0.5,-1,1))^2)/((50*POWER(80,POWER(COS(PI()*MOD(Calculator!$B$38/Calculator!$F$16,1)),2))+$C82)^2+(1500*ABS(SIN(2*PI()*MOD(Calculator!$B$38/Calculator!$F$16,1)))*IF(MOD(Calculator!$B$38/Calculator!$F$16,1)&lt;0.5,-1,1))^2))),2))</f>
        <v>—</v>
      </c>
      <c r="FV82" s="300" t="n">
        <f aca="false">IF(OR(Calculator!$E$17&lt;&gt;"YES",Calculator!$B$38&lt;Calculator!$G$17),"—",ROUND((1+SQRT(((50*POWER(80,POWER(COS(PI()*MOD(Calculator!$B$38/Calculator!$F$17,1)),2))-$C82)^2+(1500*ABS(SIN(2*PI()*MOD(Calculator!$B$38/Calculator!$F$17,1)))*IF(MOD(Calculator!$B$38/Calculator!$F$17,1)&lt;0.5,-1,1))^2)/((50*POWER(80,POWER(COS(PI()*MOD(Calculator!$B$38/Calculator!$F$17,1)),2))+$C82)^2+(1500*ABS(SIN(2*PI()*MOD(Calculator!$B$38/Calculator!$F$17,1)))*IF(MOD(Calculator!$B$38/Calculator!$F$17,1)&lt;0.5,-1,1))^2)))/(1-SQRT(((50*POWER(80,POWER(COS(PI()*MOD(Calculator!$B$38/Calculator!$F$17,1)),2))-$C82)^2+(1500*ABS(SIN(2*PI()*MOD(Calculator!$B$38/Calculator!$F$17,1)))*IF(MOD(Calculator!$B$38/Calculator!$F$17,1)&lt;0.5,-1,1))^2)/((50*POWER(80,POWER(COS(PI()*MOD(Calculator!$B$38/Calculator!$F$17,1)),2))+$C82)^2+(1500*ABS(SIN(2*PI()*MOD(Calculator!$B$38/Calculator!$F$17,1)))*IF(MOD(Calculator!$B$38/Calculator!$F$17,1)&lt;0.5,-1,1))^2))),2))</f>
        <v>19.82</v>
      </c>
      <c r="FW82" s="300" t="str">
        <f aca="false">IF(OR(Calculator!$E$18&lt;&gt;"YES",Calculator!$B$38&lt;Calculator!$G$18),"—",ROUND((1+SQRT(((50*POWER(80,POWER(COS(PI()*MOD(Calculator!$B$38/Calculator!$F$18,1)),2))-$C82)^2+(1500*ABS(SIN(2*PI()*MOD(Calculator!$B$38/Calculator!$F$18,1)))*IF(MOD(Calculator!$B$38/Calculator!$F$18,1)&lt;0.5,-1,1))^2)/((50*POWER(80,POWER(COS(PI()*MOD(Calculator!$B$38/Calculator!$F$18,1)),2))+$C82)^2+(1500*ABS(SIN(2*PI()*MOD(Calculator!$B$38/Calculator!$F$18,1)))*IF(MOD(Calculator!$B$38/Calculator!$F$18,1)&lt;0.5,-1,1))^2)))/(1-SQRT(((50*POWER(80,POWER(COS(PI()*MOD(Calculator!$B$38/Calculator!$F$18,1)),2))-$C82)^2+(1500*ABS(SIN(2*PI()*MOD(Calculator!$B$38/Calculator!$F$18,1)))*IF(MOD(Calculator!$B$38/Calculator!$F$18,1)&lt;0.5,-1,1))^2)/((50*POWER(80,POWER(COS(PI()*MOD(Calculator!$B$38/Calculator!$F$18,1)),2))+$C82)^2+(1500*ABS(SIN(2*PI()*MOD(Calculator!$B$38/Calculator!$F$18,1)))*IF(MOD(Calculator!$B$38/Calculator!$F$18,1)&lt;0.5,-1,1))^2))),2))</f>
        <v>—</v>
      </c>
      <c r="FX82" s="300" t="str">
        <f aca="false">IF(OR(Calculator!$E$19&lt;&gt;"YES",Calculator!$B$38&lt;Calculator!$G$19),"—",ROUND((1+SQRT(((50*POWER(80,POWER(COS(PI()*MOD(Calculator!$B$38/Calculator!$F$19,1)),2))-$C82)^2+(1500*ABS(SIN(2*PI()*MOD(Calculator!$B$38/Calculator!$F$19,1)))*IF(MOD(Calculator!$B$38/Calculator!$F$19,1)&lt;0.5,-1,1))^2)/((50*POWER(80,POWER(COS(PI()*MOD(Calculator!$B$38/Calculator!$F$19,1)),2))+$C82)^2+(1500*ABS(SIN(2*PI()*MOD(Calculator!$B$38/Calculator!$F$19,1)))*IF(MOD(Calculator!$B$38/Calculator!$F$19,1)&lt;0.5,-1,1))^2)))/(1-SQRT(((50*POWER(80,POWER(COS(PI()*MOD(Calculator!$B$38/Calculator!$F$19,1)),2))-$C82)^2+(1500*ABS(SIN(2*PI()*MOD(Calculator!$B$38/Calculator!$F$19,1)))*IF(MOD(Calculator!$B$38/Calculator!$F$19,1)&lt;0.5,-1,1))^2)/((50*POWER(80,POWER(COS(PI()*MOD(Calculator!$B$38/Calculator!$F$19,1)),2))+$C82)^2+(1500*ABS(SIN(2*PI()*MOD(Calculator!$B$38/Calculator!$F$19,1)))*IF(MOD(Calculator!$B$38/Calculator!$F$19,1)&lt;0.5,-1,1))^2))),2))</f>
        <v>—</v>
      </c>
      <c r="FY82" s="300" t="str">
        <f aca="false">IF(OR(Calculator!$E$20&lt;&gt;"YES",Calculator!$B$38&lt;Calculator!$G$20),"—",ROUND((1+SQRT(((50*POWER(80,POWER(COS(PI()*MOD(Calculator!$B$38/Calculator!$F$20,1)),2))-$C82)^2+(1500*ABS(SIN(2*PI()*MOD(Calculator!$B$38/Calculator!$F$20,1)))*IF(MOD(Calculator!$B$38/Calculator!$F$20,1)&lt;0.5,-1,1))^2)/((50*POWER(80,POWER(COS(PI()*MOD(Calculator!$B$38/Calculator!$F$20,1)),2))+$C82)^2+(1500*ABS(SIN(2*PI()*MOD(Calculator!$B$38/Calculator!$F$20,1)))*IF(MOD(Calculator!$B$38/Calculator!$F$20,1)&lt;0.5,-1,1))^2)))/(1-SQRT(((50*POWER(80,POWER(COS(PI()*MOD(Calculator!$B$38/Calculator!$F$20,1)),2))-$C82)^2+(1500*ABS(SIN(2*PI()*MOD(Calculator!$B$38/Calculator!$F$20,1)))*IF(MOD(Calculator!$B$38/Calculator!$F$20,1)&lt;0.5,-1,1))^2)/((50*POWER(80,POWER(COS(PI()*MOD(Calculator!$B$38/Calculator!$F$20,1)),2))+$C82)^2+(1500*ABS(SIN(2*PI()*MOD(Calculator!$B$38/Calculator!$F$20,1)))*IF(MOD(Calculator!$B$38/Calculator!$F$20,1)&lt;0.5,-1,1))^2))),2))</f>
        <v>—</v>
      </c>
      <c r="FZ82" s="300" t="str">
        <f aca="false">IF(OR(Calculator!$E$21&lt;&gt;"YES",Calculator!$B$38&lt;Calculator!$G$21),"—",ROUND((1+SQRT(((50*POWER(80,POWER(COS(PI()*MOD(Calculator!$B$38/Calculator!$F$21,1)),2))-$C82)^2+(1500*ABS(SIN(2*PI()*MOD(Calculator!$B$38/Calculator!$F$21,1)))*IF(MOD(Calculator!$B$38/Calculator!$F$21,1)&lt;0.5,-1,1))^2)/((50*POWER(80,POWER(COS(PI()*MOD(Calculator!$B$38/Calculator!$F$21,1)),2))+$C82)^2+(1500*ABS(SIN(2*PI()*MOD(Calculator!$B$38/Calculator!$F$21,1)))*IF(MOD(Calculator!$B$38/Calculator!$F$21,1)&lt;0.5,-1,1))^2)))/(1-SQRT(((50*POWER(80,POWER(COS(PI()*MOD(Calculator!$B$38/Calculator!$F$21,1)),2))-$C82)^2+(1500*ABS(SIN(2*PI()*MOD(Calculator!$B$38/Calculator!$F$21,1)))*IF(MOD(Calculator!$B$38/Calculator!$F$21,1)&lt;0.5,-1,1))^2)/((50*POWER(80,POWER(COS(PI()*MOD(Calculator!$B$38/Calculator!$F$21,1)),2))+$C82)^2+(1500*ABS(SIN(2*PI()*MOD(Calculator!$B$38/Calculator!$F$21,1)))*IF(MOD(Calculator!$B$38/Calculator!$F$21,1)&lt;0.5,-1,1))^2))),2))</f>
        <v>—</v>
      </c>
      <c r="GA82" s="300" t="str">
        <f aca="false">IF(OR(Calculator!$E$22&lt;&gt;"YES",Calculator!$B$38&lt;Calculator!$G$22),"—",ROUND((1+SQRT(((50*POWER(80,POWER(COS(PI()*MOD(Calculator!$B$38/Calculator!$F$22,1)),2))-$C82)^2+(1500*ABS(SIN(2*PI()*MOD(Calculator!$B$38/Calculator!$F$22,1)))*IF(MOD(Calculator!$B$38/Calculator!$F$22,1)&lt;0.5,-1,1))^2)/((50*POWER(80,POWER(COS(PI()*MOD(Calculator!$B$38/Calculator!$F$22,1)),2))+$C82)^2+(1500*ABS(SIN(2*PI()*MOD(Calculator!$B$38/Calculator!$F$22,1)))*IF(MOD(Calculator!$B$38/Calculator!$F$22,1)&lt;0.5,-1,1))^2)))/(1-SQRT(((50*POWER(80,POWER(COS(PI()*MOD(Calculator!$B$38/Calculator!$F$22,1)),2))-$C82)^2+(1500*ABS(SIN(2*PI()*MOD(Calculator!$B$38/Calculator!$F$22,1)))*IF(MOD(Calculator!$B$38/Calculator!$F$22,1)&lt;0.5,-1,1))^2)/((50*POWER(80,POWER(COS(PI()*MOD(Calculator!$B$38/Calculator!$F$22,1)),2))+$C82)^2+(1500*ABS(SIN(2*PI()*MOD(Calculator!$B$38/Calculator!$F$22,1)))*IF(MOD(Calculator!$B$38/Calculator!$F$22,1)&lt;0.5,-1,1))^2))),2))</f>
        <v>—</v>
      </c>
      <c r="GB82" s="295" t="n">
        <f aca="false">IFERROR(ROUND((IF(ISNUMBER(FQ82),FQ82,0)+IF(ISNUMBER(FR82),FR82,0)+IF(ISNUMBER(FS82),FS82,0)+IF(ISNUMBER(FT82),FT82,0)+IF(ISNUMBER(FU82),FU82,0)+IF(ISNUMBER(FV82),FV82,0)+IF(ISNUMBER(FW82),FW82,0)+IF(ISNUMBER(FX82),FX82,0)+IF(ISNUMBER(FY82),FY82,0)+IF(ISNUMBER(FZ82),FZ82,0)+IF(ISNUMBER(GA82),GA82,0))/(IF(ISNUMBER(FQ82),1,0)+IF(ISNUMBER(FR82),1,0)+IF(ISNUMBER(FS82),1,0)+IF(ISNUMBER(FT82),1,0)+IF(ISNUMBER(FU82),1,0)+IF(ISNUMBER(FV82),1,0)+IF(ISNUMBER(FW82),1,0)+IF(ISNUMBER(FX82),1,0)+IF(ISNUMBER(FY82),1,0)+IF(ISNUMBER(FZ82),1,0)+IF(ISNUMBER(GA82),1,0)),4),"")</f>
        <v>11.015</v>
      </c>
      <c r="GD82" s="253" t="str">
        <f aca="false">IF(OR(Calculator!$E$12&lt;&gt;"YES",Calculator!$B$34&lt;Calculator!$G$12),"—",ROUND((1+SQRT(((50*POWER(80,POWER(COS(PI()*MOD(Calculator!$B$34/Calculator!$F$12,1)),2))+MIN(500,MAX(30,100*EXP(-0.3*'VSWR Calculator'!$C$24)*(1+3*ABS(MOD('VSWR Calculator'!$C$23/Calculator!$F$12/2,1)-0.5))))/'VSWR Calculator'!$C$25)-$C82)^2+(1500*ABS(SIN(2*PI()*MOD(Calculator!$B$34/Calculator!$F$12,1)))*IF(MOD(Calculator!$B$34/Calculator!$F$12,1)&lt;0.5,-1,1))^2)/SQRT(((50*POWER(80,POWER(COS(PI()*MOD(Calculator!$B$34/Calculator!$F$12,1)),2))+MIN(500,MAX(30,100*EXP(-0.3*'VSWR Calculator'!$C$24)*(1+3*ABS(MOD('VSWR Calculator'!$C$23/Calculator!$F$12/2,1)-0.5))))/'VSWR Calculator'!$C$25)+$C82)^2+(1500*ABS(SIN(2*PI()*MOD(Calculator!$B$34/Calculator!$F$12,1)))*IF(MOD(Calculator!$B$34/Calculator!$F$12,1)&lt;0.5,-1,1))^2))/(1-SQRT(((50*POWER(80,POWER(COS(PI()*MOD(Calculator!$B$34/Calculator!$F$12,1)),2))+MIN(500,MAX(30,100*EXP(-0.3*'VSWR Calculator'!$C$24)*(1+3*ABS(MOD('VSWR Calculator'!$C$23/Calculator!$F$12/2,1)-0.5))))/'VSWR Calculator'!$C$25)-$C82)^2+(1500*ABS(SIN(2*PI()*MOD(Calculator!$B$34/Calculator!$F$12,1)))*IF(MOD(Calculator!$B$34/Calculator!$F$12,1)&lt;0.5,-1,1))^2)/SQRT(((50*POWER(80,POWER(COS(PI()*MOD(Calculator!$B$34/Calculator!$F$12,1)),2))+MIN(500,MAX(30,100*EXP(-0.3*'VSWR Calculator'!$C$24)*(1+3*ABS(MOD('VSWR Calculator'!$C$23/Calculator!$F$12/2,1)-0.5))))/'VSWR Calculator'!$C$25)+$C82)^2+(1500*ABS(SIN(2*PI()*MOD(Calculator!$B$34/Calculator!$F$12,1)))*IF(MOD(Calculator!$B$34/Calculator!$F$12,1)&lt;0.5,-1,1))^2)),2))</f>
        <v>—</v>
      </c>
      <c r="GE82" s="253" t="str">
        <f aca="false">IF(OR(Calculator!$E$13&lt;&gt;"YES",Calculator!$B$34&lt;Calculator!$G$13),"—",ROUND((1+SQRT(((50*POWER(80,POWER(COS(PI()*MOD(Calculator!$B$34/Calculator!$F$13,1)),2))+MIN(500,MAX(30,100*EXP(-0.3*'VSWR Calculator'!$C$24)*(1+3*ABS(MOD('VSWR Calculator'!$C$23/Calculator!$F$13/2,1)-0.5))))/'VSWR Calculator'!$C$25)-$C82)^2+(1500*ABS(SIN(2*PI()*MOD(Calculator!$B$34/Calculator!$F$13,1)))*IF(MOD(Calculator!$B$34/Calculator!$F$13,1)&lt;0.5,-1,1))^2)/SQRT(((50*POWER(80,POWER(COS(PI()*MOD(Calculator!$B$34/Calculator!$F$13,1)),2))+MIN(500,MAX(30,100*EXP(-0.3*'VSWR Calculator'!$C$24)*(1+3*ABS(MOD('VSWR Calculator'!$C$23/Calculator!$F$13/2,1)-0.5))))/'VSWR Calculator'!$C$25)+$C82)^2+(1500*ABS(SIN(2*PI()*MOD(Calculator!$B$34/Calculator!$F$13,1)))*IF(MOD(Calculator!$B$34/Calculator!$F$13,1)&lt;0.5,-1,1))^2))/(1-SQRT(((50*POWER(80,POWER(COS(PI()*MOD(Calculator!$B$34/Calculator!$F$13,1)),2))+MIN(500,MAX(30,100*EXP(-0.3*'VSWR Calculator'!$C$24)*(1+3*ABS(MOD('VSWR Calculator'!$C$23/Calculator!$F$13/2,1)-0.5))))/'VSWR Calculator'!$C$25)-$C82)^2+(1500*ABS(SIN(2*PI()*MOD(Calculator!$B$34/Calculator!$F$13,1)))*IF(MOD(Calculator!$B$34/Calculator!$F$13,1)&lt;0.5,-1,1))^2)/SQRT(((50*POWER(80,POWER(COS(PI()*MOD(Calculator!$B$34/Calculator!$F$13,1)),2))+MIN(500,MAX(30,100*EXP(-0.3*'VSWR Calculator'!$C$24)*(1+3*ABS(MOD('VSWR Calculator'!$C$23/Calculator!$F$13/2,1)-0.5))))/'VSWR Calculator'!$C$25)+$C82)^2+(1500*ABS(SIN(2*PI()*MOD(Calculator!$B$34/Calculator!$F$13,1)))*IF(MOD(Calculator!$B$34/Calculator!$F$13,1)&lt;0.5,-1,1))^2)),2))</f>
        <v>—</v>
      </c>
      <c r="GF82" s="253" t="str">
        <f aca="false">IF(OR(Calculator!$E$14&lt;&gt;"YES",Calculator!$B$34&lt;Calculator!$G$14),"—",ROUND((1+SQRT(((50*POWER(80,POWER(COS(PI()*MOD(Calculator!$B$34/Calculator!$F$14,1)),2))+MIN(500,MAX(30,100*EXP(-0.3*'VSWR Calculator'!$C$24)*(1+3*ABS(MOD('VSWR Calculator'!$C$23/Calculator!$F$14/2,1)-0.5))))/'VSWR Calculator'!$C$25)-$C82)^2+(1500*ABS(SIN(2*PI()*MOD(Calculator!$B$34/Calculator!$F$14,1)))*IF(MOD(Calculator!$B$34/Calculator!$F$14,1)&lt;0.5,-1,1))^2)/SQRT(((50*POWER(80,POWER(COS(PI()*MOD(Calculator!$B$34/Calculator!$F$14,1)),2))+MIN(500,MAX(30,100*EXP(-0.3*'VSWR Calculator'!$C$24)*(1+3*ABS(MOD('VSWR Calculator'!$C$23/Calculator!$F$14/2,1)-0.5))))/'VSWR Calculator'!$C$25)+$C82)^2+(1500*ABS(SIN(2*PI()*MOD(Calculator!$B$34/Calculator!$F$14,1)))*IF(MOD(Calculator!$B$34/Calculator!$F$14,1)&lt;0.5,-1,1))^2))/(1-SQRT(((50*POWER(80,POWER(COS(PI()*MOD(Calculator!$B$34/Calculator!$F$14,1)),2))+MIN(500,MAX(30,100*EXP(-0.3*'VSWR Calculator'!$C$24)*(1+3*ABS(MOD('VSWR Calculator'!$C$23/Calculator!$F$14/2,1)-0.5))))/'VSWR Calculator'!$C$25)-$C82)^2+(1500*ABS(SIN(2*PI()*MOD(Calculator!$B$34/Calculator!$F$14,1)))*IF(MOD(Calculator!$B$34/Calculator!$F$14,1)&lt;0.5,-1,1))^2)/SQRT(((50*POWER(80,POWER(COS(PI()*MOD(Calculator!$B$34/Calculator!$F$14,1)),2))+MIN(500,MAX(30,100*EXP(-0.3*'VSWR Calculator'!$C$24)*(1+3*ABS(MOD('VSWR Calculator'!$C$23/Calculator!$F$14/2,1)-0.5))))/'VSWR Calculator'!$C$25)+$C82)^2+(1500*ABS(SIN(2*PI()*MOD(Calculator!$B$34/Calculator!$F$14,1)))*IF(MOD(Calculator!$B$34/Calculator!$F$14,1)&lt;0.5,-1,1))^2)),2))</f>
        <v>—</v>
      </c>
      <c r="GG82" s="253" t="n">
        <f aca="false">IF(OR(Calculator!$E$15&lt;&gt;"YES",Calculator!$B$34&lt;Calculator!$G$15),"—",ROUND((1+SQRT(((50*POWER(80,POWER(COS(PI()*MOD(Calculator!$B$34/Calculator!$F$15,1)),2))+MIN(500,MAX(30,100*EXP(-0.3*'VSWR Calculator'!$C$24)*(1+3*ABS(MOD('VSWR Calculator'!$C$23/Calculator!$F$15/2,1)-0.5))))/'VSWR Calculator'!$C$25)-$C82)^2+(1500*ABS(SIN(2*PI()*MOD(Calculator!$B$34/Calculator!$F$15,1)))*IF(MOD(Calculator!$B$34/Calculator!$F$15,1)&lt;0.5,-1,1))^2)/SQRT(((50*POWER(80,POWER(COS(PI()*MOD(Calculator!$B$34/Calculator!$F$15,1)),2))+MIN(500,MAX(30,100*EXP(-0.3*'VSWR Calculator'!$C$24)*(1+3*ABS(MOD('VSWR Calculator'!$C$23/Calculator!$F$15/2,1)-0.5))))/'VSWR Calculator'!$C$25)+$C82)^2+(1500*ABS(SIN(2*PI()*MOD(Calculator!$B$34/Calculator!$F$15,1)))*IF(MOD(Calculator!$B$34/Calculator!$F$15,1)&lt;0.5,-1,1))^2))/(1-SQRT(((50*POWER(80,POWER(COS(PI()*MOD(Calculator!$B$34/Calculator!$F$15,1)),2))+MIN(500,MAX(30,100*EXP(-0.3*'VSWR Calculator'!$C$24)*(1+3*ABS(MOD('VSWR Calculator'!$C$23/Calculator!$F$15/2,1)-0.5))))/'VSWR Calculator'!$C$25)-$C82)^2+(1500*ABS(SIN(2*PI()*MOD(Calculator!$B$34/Calculator!$F$15,1)))*IF(MOD(Calculator!$B$34/Calculator!$F$15,1)&lt;0.5,-1,1))^2)/SQRT(((50*POWER(80,POWER(COS(PI()*MOD(Calculator!$B$34/Calculator!$F$15,1)),2))+MIN(500,MAX(30,100*EXP(-0.3*'VSWR Calculator'!$C$24)*(1+3*ABS(MOD('VSWR Calculator'!$C$23/Calculator!$F$15/2,1)-0.5))))/'VSWR Calculator'!$C$25)+$C82)^2+(1500*ABS(SIN(2*PI()*MOD(Calculator!$B$34/Calculator!$F$15,1)))*IF(MOD(Calculator!$B$34/Calculator!$F$15,1)&lt;0.5,-1,1))^2)),2))</f>
        <v>17.66</v>
      </c>
      <c r="GH82" s="253" t="str">
        <f aca="false">IF(OR(Calculator!$E$16&lt;&gt;"YES",Calculator!$B$34&lt;Calculator!$G$16),"—",ROUND((1+SQRT(((50*POWER(80,POWER(COS(PI()*MOD(Calculator!$B$34/Calculator!$F$16,1)),2))+MIN(500,MAX(30,100*EXP(-0.3*'VSWR Calculator'!$C$24)*(1+3*ABS(MOD('VSWR Calculator'!$C$23/Calculator!$F$16/2,1)-0.5))))/'VSWR Calculator'!$C$25)-$C82)^2+(1500*ABS(SIN(2*PI()*MOD(Calculator!$B$34/Calculator!$F$16,1)))*IF(MOD(Calculator!$B$34/Calculator!$F$16,1)&lt;0.5,-1,1))^2)/SQRT(((50*POWER(80,POWER(COS(PI()*MOD(Calculator!$B$34/Calculator!$F$16,1)),2))+MIN(500,MAX(30,100*EXP(-0.3*'VSWR Calculator'!$C$24)*(1+3*ABS(MOD('VSWR Calculator'!$C$23/Calculator!$F$16/2,1)-0.5))))/'VSWR Calculator'!$C$25)+$C82)^2+(1500*ABS(SIN(2*PI()*MOD(Calculator!$B$34/Calculator!$F$16,1)))*IF(MOD(Calculator!$B$34/Calculator!$F$16,1)&lt;0.5,-1,1))^2))/(1-SQRT(((50*POWER(80,POWER(COS(PI()*MOD(Calculator!$B$34/Calculator!$F$16,1)),2))+MIN(500,MAX(30,100*EXP(-0.3*'VSWR Calculator'!$C$24)*(1+3*ABS(MOD('VSWR Calculator'!$C$23/Calculator!$F$16/2,1)-0.5))))/'VSWR Calculator'!$C$25)-$C82)^2+(1500*ABS(SIN(2*PI()*MOD(Calculator!$B$34/Calculator!$F$16,1)))*IF(MOD(Calculator!$B$34/Calculator!$F$16,1)&lt;0.5,-1,1))^2)/SQRT(((50*POWER(80,POWER(COS(PI()*MOD(Calculator!$B$34/Calculator!$F$16,1)),2))+MIN(500,MAX(30,100*EXP(-0.3*'VSWR Calculator'!$C$24)*(1+3*ABS(MOD('VSWR Calculator'!$C$23/Calculator!$F$16/2,1)-0.5))))/'VSWR Calculator'!$C$25)+$C82)^2+(1500*ABS(SIN(2*PI()*MOD(Calculator!$B$34/Calculator!$F$16,1)))*IF(MOD(Calculator!$B$34/Calculator!$F$16,1)&lt;0.5,-1,1))^2)),2))</f>
        <v>—</v>
      </c>
      <c r="GI82" s="253" t="n">
        <f aca="false">IF(OR(Calculator!$E$17&lt;&gt;"YES",Calculator!$B$34&lt;Calculator!$G$17),"—",ROUND((1+SQRT(((50*POWER(80,POWER(COS(PI()*MOD(Calculator!$B$34/Calculator!$F$17,1)),2))+MIN(500,MAX(30,100*EXP(-0.3*'VSWR Calculator'!$C$24)*(1+3*ABS(MOD('VSWR Calculator'!$C$23/Calculator!$F$17/2,1)-0.5))))/'VSWR Calculator'!$C$25)-$C82)^2+(1500*ABS(SIN(2*PI()*MOD(Calculator!$B$34/Calculator!$F$17,1)))*IF(MOD(Calculator!$B$34/Calculator!$F$17,1)&lt;0.5,-1,1))^2)/SQRT(((50*POWER(80,POWER(COS(PI()*MOD(Calculator!$B$34/Calculator!$F$17,1)),2))+MIN(500,MAX(30,100*EXP(-0.3*'VSWR Calculator'!$C$24)*(1+3*ABS(MOD('VSWR Calculator'!$C$23/Calculator!$F$17/2,1)-0.5))))/'VSWR Calculator'!$C$25)+$C82)^2+(1500*ABS(SIN(2*PI()*MOD(Calculator!$B$34/Calculator!$F$17,1)))*IF(MOD(Calculator!$B$34/Calculator!$F$17,1)&lt;0.5,-1,1))^2))/(1-SQRT(((50*POWER(80,POWER(COS(PI()*MOD(Calculator!$B$34/Calculator!$F$17,1)),2))+MIN(500,MAX(30,100*EXP(-0.3*'VSWR Calculator'!$C$24)*(1+3*ABS(MOD('VSWR Calculator'!$C$23/Calculator!$F$17/2,1)-0.5))))/'VSWR Calculator'!$C$25)-$C82)^2+(1500*ABS(SIN(2*PI()*MOD(Calculator!$B$34/Calculator!$F$17,1)))*IF(MOD(Calculator!$B$34/Calculator!$F$17,1)&lt;0.5,-1,1))^2)/SQRT(((50*POWER(80,POWER(COS(PI()*MOD(Calculator!$B$34/Calculator!$F$17,1)),2))+MIN(500,MAX(30,100*EXP(-0.3*'VSWR Calculator'!$C$24)*(1+3*ABS(MOD('VSWR Calculator'!$C$23/Calculator!$F$17/2,1)-0.5))))/'VSWR Calculator'!$C$25)+$C82)^2+(1500*ABS(SIN(2*PI()*MOD(Calculator!$B$34/Calculator!$F$17,1)))*IF(MOD(Calculator!$B$34/Calculator!$F$17,1)&lt;0.5,-1,1))^2)),2))</f>
        <v>13.07</v>
      </c>
      <c r="GJ82" s="253" t="str">
        <f aca="false">IF(OR(Calculator!$E$18&lt;&gt;"YES",Calculator!$B$34&lt;Calculator!$G$18),"—",ROUND((1+SQRT(((50*POWER(80,POWER(COS(PI()*MOD(Calculator!$B$34/Calculator!$F$18,1)),2))+MIN(500,MAX(30,100*EXP(-0.3*'VSWR Calculator'!$C$24)*(1+3*ABS(MOD('VSWR Calculator'!$C$23/Calculator!$F$18/2,1)-0.5))))/'VSWR Calculator'!$C$25)-$C82)^2+(1500*ABS(SIN(2*PI()*MOD(Calculator!$B$34/Calculator!$F$18,1)))*IF(MOD(Calculator!$B$34/Calculator!$F$18,1)&lt;0.5,-1,1))^2)/SQRT(((50*POWER(80,POWER(COS(PI()*MOD(Calculator!$B$34/Calculator!$F$18,1)),2))+MIN(500,MAX(30,100*EXP(-0.3*'VSWR Calculator'!$C$24)*(1+3*ABS(MOD('VSWR Calculator'!$C$23/Calculator!$F$18/2,1)-0.5))))/'VSWR Calculator'!$C$25)+$C82)^2+(1500*ABS(SIN(2*PI()*MOD(Calculator!$B$34/Calculator!$F$18,1)))*IF(MOD(Calculator!$B$34/Calculator!$F$18,1)&lt;0.5,-1,1))^2))/(1-SQRT(((50*POWER(80,POWER(COS(PI()*MOD(Calculator!$B$34/Calculator!$F$18,1)),2))+MIN(500,MAX(30,100*EXP(-0.3*'VSWR Calculator'!$C$24)*(1+3*ABS(MOD('VSWR Calculator'!$C$23/Calculator!$F$18/2,1)-0.5))))/'VSWR Calculator'!$C$25)-$C82)^2+(1500*ABS(SIN(2*PI()*MOD(Calculator!$B$34/Calculator!$F$18,1)))*IF(MOD(Calculator!$B$34/Calculator!$F$18,1)&lt;0.5,-1,1))^2)/SQRT(((50*POWER(80,POWER(COS(PI()*MOD(Calculator!$B$34/Calculator!$F$18,1)),2))+MIN(500,MAX(30,100*EXP(-0.3*'VSWR Calculator'!$C$24)*(1+3*ABS(MOD('VSWR Calculator'!$C$23/Calculator!$F$18/2,1)-0.5))))/'VSWR Calculator'!$C$25)+$C82)^2+(1500*ABS(SIN(2*PI()*MOD(Calculator!$B$34/Calculator!$F$18,1)))*IF(MOD(Calculator!$B$34/Calculator!$F$18,1)&lt;0.5,-1,1))^2)),2))</f>
        <v>—</v>
      </c>
      <c r="GK82" s="253" t="str">
        <f aca="false">IF(OR(Calculator!$E$19&lt;&gt;"YES",Calculator!$B$34&lt;Calculator!$G$19),"—",ROUND((1+SQRT(((50*POWER(80,POWER(COS(PI()*MOD(Calculator!$B$34/Calculator!$F$19,1)),2))+MIN(500,MAX(30,100*EXP(-0.3*'VSWR Calculator'!$C$24)*(1+3*ABS(MOD('VSWR Calculator'!$C$23/Calculator!$F$19/2,1)-0.5))))/'VSWR Calculator'!$C$25)-$C82)^2+(1500*ABS(SIN(2*PI()*MOD(Calculator!$B$34/Calculator!$F$19,1)))*IF(MOD(Calculator!$B$34/Calculator!$F$19,1)&lt;0.5,-1,1))^2)/SQRT(((50*POWER(80,POWER(COS(PI()*MOD(Calculator!$B$34/Calculator!$F$19,1)),2))+MIN(500,MAX(30,100*EXP(-0.3*'VSWR Calculator'!$C$24)*(1+3*ABS(MOD('VSWR Calculator'!$C$23/Calculator!$F$19/2,1)-0.5))))/'VSWR Calculator'!$C$25)+$C82)^2+(1500*ABS(SIN(2*PI()*MOD(Calculator!$B$34/Calculator!$F$19,1)))*IF(MOD(Calculator!$B$34/Calculator!$F$19,1)&lt;0.5,-1,1))^2))/(1-SQRT(((50*POWER(80,POWER(COS(PI()*MOD(Calculator!$B$34/Calculator!$F$19,1)),2))+MIN(500,MAX(30,100*EXP(-0.3*'VSWR Calculator'!$C$24)*(1+3*ABS(MOD('VSWR Calculator'!$C$23/Calculator!$F$19/2,1)-0.5))))/'VSWR Calculator'!$C$25)-$C82)^2+(1500*ABS(SIN(2*PI()*MOD(Calculator!$B$34/Calculator!$F$19,1)))*IF(MOD(Calculator!$B$34/Calculator!$F$19,1)&lt;0.5,-1,1))^2)/SQRT(((50*POWER(80,POWER(COS(PI()*MOD(Calculator!$B$34/Calculator!$F$19,1)),2))+MIN(500,MAX(30,100*EXP(-0.3*'VSWR Calculator'!$C$24)*(1+3*ABS(MOD('VSWR Calculator'!$C$23/Calculator!$F$19/2,1)-0.5))))/'VSWR Calculator'!$C$25)+$C82)^2+(1500*ABS(SIN(2*PI()*MOD(Calculator!$B$34/Calculator!$F$19,1)))*IF(MOD(Calculator!$B$34/Calculator!$F$19,1)&lt;0.5,-1,1))^2)),2))</f>
        <v>—</v>
      </c>
      <c r="GL82" s="253" t="str">
        <f aca="false">IF(OR(Calculator!$E$20&lt;&gt;"YES",Calculator!$B$34&lt;Calculator!$G$20),"—",ROUND((1+SQRT(((50*POWER(80,POWER(COS(PI()*MOD(Calculator!$B$34/Calculator!$F$20,1)),2))+MIN(500,MAX(30,100*EXP(-0.3*'VSWR Calculator'!$C$24)*(1+3*ABS(MOD('VSWR Calculator'!$C$23/Calculator!$F$20/2,1)-0.5))))/'VSWR Calculator'!$C$25)-$C82)^2+(1500*ABS(SIN(2*PI()*MOD(Calculator!$B$34/Calculator!$F$20,1)))*IF(MOD(Calculator!$B$34/Calculator!$F$20,1)&lt;0.5,-1,1))^2)/SQRT(((50*POWER(80,POWER(COS(PI()*MOD(Calculator!$B$34/Calculator!$F$20,1)),2))+MIN(500,MAX(30,100*EXP(-0.3*'VSWR Calculator'!$C$24)*(1+3*ABS(MOD('VSWR Calculator'!$C$23/Calculator!$F$20/2,1)-0.5))))/'VSWR Calculator'!$C$25)+$C82)^2+(1500*ABS(SIN(2*PI()*MOD(Calculator!$B$34/Calculator!$F$20,1)))*IF(MOD(Calculator!$B$34/Calculator!$F$20,1)&lt;0.5,-1,1))^2))/(1-SQRT(((50*POWER(80,POWER(COS(PI()*MOD(Calculator!$B$34/Calculator!$F$20,1)),2))+MIN(500,MAX(30,100*EXP(-0.3*'VSWR Calculator'!$C$24)*(1+3*ABS(MOD('VSWR Calculator'!$C$23/Calculator!$F$20/2,1)-0.5))))/'VSWR Calculator'!$C$25)-$C82)^2+(1500*ABS(SIN(2*PI()*MOD(Calculator!$B$34/Calculator!$F$20,1)))*IF(MOD(Calculator!$B$34/Calculator!$F$20,1)&lt;0.5,-1,1))^2)/SQRT(((50*POWER(80,POWER(COS(PI()*MOD(Calculator!$B$34/Calculator!$F$20,1)),2))+MIN(500,MAX(30,100*EXP(-0.3*'VSWR Calculator'!$C$24)*(1+3*ABS(MOD('VSWR Calculator'!$C$23/Calculator!$F$20/2,1)-0.5))))/'VSWR Calculator'!$C$25)+$C82)^2+(1500*ABS(SIN(2*PI()*MOD(Calculator!$B$34/Calculator!$F$20,1)))*IF(MOD(Calculator!$B$34/Calculator!$F$20,1)&lt;0.5,-1,1))^2)),2))</f>
        <v>—</v>
      </c>
      <c r="GM82" s="253" t="str">
        <f aca="false">IF(OR(Calculator!$E$21&lt;&gt;"YES",Calculator!$B$34&lt;Calculator!$G$21),"—",ROUND((1+SQRT(((50*POWER(80,POWER(COS(PI()*MOD(Calculator!$B$34/Calculator!$F$21,1)),2))+MIN(500,MAX(30,100*EXP(-0.3*'VSWR Calculator'!$C$24)*(1+3*ABS(MOD('VSWR Calculator'!$C$23/Calculator!$F$21/2,1)-0.5))))/'VSWR Calculator'!$C$25)-$C82)^2+(1500*ABS(SIN(2*PI()*MOD(Calculator!$B$34/Calculator!$F$21,1)))*IF(MOD(Calculator!$B$34/Calculator!$F$21,1)&lt;0.5,-1,1))^2)/SQRT(((50*POWER(80,POWER(COS(PI()*MOD(Calculator!$B$34/Calculator!$F$21,1)),2))+MIN(500,MAX(30,100*EXP(-0.3*'VSWR Calculator'!$C$24)*(1+3*ABS(MOD('VSWR Calculator'!$C$23/Calculator!$F$21/2,1)-0.5))))/'VSWR Calculator'!$C$25)+$C82)^2+(1500*ABS(SIN(2*PI()*MOD(Calculator!$B$34/Calculator!$F$21,1)))*IF(MOD(Calculator!$B$34/Calculator!$F$21,1)&lt;0.5,-1,1))^2))/(1-SQRT(((50*POWER(80,POWER(COS(PI()*MOD(Calculator!$B$34/Calculator!$F$21,1)),2))+MIN(500,MAX(30,100*EXP(-0.3*'VSWR Calculator'!$C$24)*(1+3*ABS(MOD('VSWR Calculator'!$C$23/Calculator!$F$21/2,1)-0.5))))/'VSWR Calculator'!$C$25)-$C82)^2+(1500*ABS(SIN(2*PI()*MOD(Calculator!$B$34/Calculator!$F$21,1)))*IF(MOD(Calculator!$B$34/Calculator!$F$21,1)&lt;0.5,-1,1))^2)/SQRT(((50*POWER(80,POWER(COS(PI()*MOD(Calculator!$B$34/Calculator!$F$21,1)),2))+MIN(500,MAX(30,100*EXP(-0.3*'VSWR Calculator'!$C$24)*(1+3*ABS(MOD('VSWR Calculator'!$C$23/Calculator!$F$21/2,1)-0.5))))/'VSWR Calculator'!$C$25)+$C82)^2+(1500*ABS(SIN(2*PI()*MOD(Calculator!$B$34/Calculator!$F$21,1)))*IF(MOD(Calculator!$B$34/Calculator!$F$21,1)&lt;0.5,-1,1))^2)),2))</f>
        <v>—</v>
      </c>
      <c r="GN82" s="253" t="str">
        <f aca="false">IF(OR(Calculator!$E$22&lt;&gt;"YES",Calculator!$B$34&lt;Calculator!$G$22),"—",ROUND((1+SQRT(((50*POWER(80,POWER(COS(PI()*MOD(Calculator!$B$34/Calculator!$F$22,1)),2))+MIN(500,MAX(30,100*EXP(-0.3*'VSWR Calculator'!$C$24)*(1+3*ABS(MOD('VSWR Calculator'!$C$23/Calculator!$F$22/2,1)-0.5))))/'VSWR Calculator'!$C$25)-$C82)^2+(1500*ABS(SIN(2*PI()*MOD(Calculator!$B$34/Calculator!$F$22,1)))*IF(MOD(Calculator!$B$34/Calculator!$F$22,1)&lt;0.5,-1,1))^2)/SQRT(((50*POWER(80,POWER(COS(PI()*MOD(Calculator!$B$34/Calculator!$F$22,1)),2))+MIN(500,MAX(30,100*EXP(-0.3*'VSWR Calculator'!$C$24)*(1+3*ABS(MOD('VSWR Calculator'!$C$23/Calculator!$F$22/2,1)-0.5))))/'VSWR Calculator'!$C$25)+$C82)^2+(1500*ABS(SIN(2*PI()*MOD(Calculator!$B$34/Calculator!$F$22,1)))*IF(MOD(Calculator!$B$34/Calculator!$F$22,1)&lt;0.5,-1,1))^2))/(1-SQRT(((50*POWER(80,POWER(COS(PI()*MOD(Calculator!$B$34/Calculator!$F$22,1)),2))+MIN(500,MAX(30,100*EXP(-0.3*'VSWR Calculator'!$C$24)*(1+3*ABS(MOD('VSWR Calculator'!$C$23/Calculator!$F$22/2,1)-0.5))))/'VSWR Calculator'!$C$25)-$C82)^2+(1500*ABS(SIN(2*PI()*MOD(Calculator!$B$34/Calculator!$F$22,1)))*IF(MOD(Calculator!$B$34/Calculator!$F$22,1)&lt;0.5,-1,1))^2)/SQRT(((50*POWER(80,POWER(COS(PI()*MOD(Calculator!$B$34/Calculator!$F$22,1)),2))+MIN(500,MAX(30,100*EXP(-0.3*'VSWR Calculator'!$C$24)*(1+3*ABS(MOD('VSWR Calculator'!$C$23/Calculator!$F$22/2,1)-0.5))))/'VSWR Calculator'!$C$25)+$C82)^2+(1500*ABS(SIN(2*PI()*MOD(Calculator!$B$34/Calculator!$F$22,1)))*IF(MOD(Calculator!$B$34/Calculator!$F$22,1)&lt;0.5,-1,1))^2)),2))</f>
        <v>—</v>
      </c>
      <c r="GO82" s="253" t="n">
        <f aca="false">IFERROR(ROUND((IF(ISNUMBER(GD82),GD82,0)+IF(ISNUMBER(GE82),GE82,0)+IF(ISNUMBER(GF82),GF82,0)+IF(ISNUMBER(GG82),GG82,0)+IF(ISNUMBER(GH82),GH82,0)+IF(ISNUMBER(GI82),GI82,0)+IF(ISNUMBER(GJ82),GJ82,0)+IF(ISNUMBER(GK82),GK82,0)+IF(ISNUMBER(GL82),GL82,0)+IF(ISNUMBER(GM82),GM82,0)+IF(ISNUMBER(GN82),GN82,0))/(IF(ISNUMBER(GD82),1,0)+IF(ISNUMBER(GE82),1,0)+IF(ISNUMBER(GF82),1,0)+IF(ISNUMBER(GG82),1,0)+IF(ISNUMBER(GH82),1,0)+IF(ISNUMBER(GI82),1,0)+IF(ISNUMBER(GJ82),1,0)+IF(ISNUMBER(GK82),1,0)+IF(ISNUMBER(GL82),1,0)+IF(ISNUMBER(GM82),1,0)+IF(ISNUMBER(GN82),1,0)),4),"")</f>
        <v>15.365</v>
      </c>
      <c r="GP82" s="253" t="str">
        <f aca="false">IF(OR(Calculator!$E$12&lt;&gt;"YES",Calculator!$B$35&lt;Calculator!$G$12),"—",ROUND((1+SQRT(((50*POWER(80,POWER(COS(PI()*MOD(Calculator!$B$35/Calculator!$F$12,1)),2))+MIN(500,MAX(30,100*EXP(-0.3*'VSWR Calculator'!$C$24)*(1+3*ABS(MOD('VSWR Calculator'!$C$23/Calculator!$F$12/2,1)-0.5))))/'VSWR Calculator'!$C$25)-$C82)^2+(1500*ABS(SIN(2*PI()*MOD(Calculator!$B$35/Calculator!$F$12,1)))*IF(MOD(Calculator!$B$35/Calculator!$F$12,1)&lt;0.5,-1,1))^2)/SQRT(((50*POWER(80,POWER(COS(PI()*MOD(Calculator!$B$35/Calculator!$F$12,1)),2))+MIN(500,MAX(30,100*EXP(-0.3*'VSWR Calculator'!$C$24)*(1+3*ABS(MOD('VSWR Calculator'!$C$23/Calculator!$F$12/2,1)-0.5))))/'VSWR Calculator'!$C$25)+$C82)^2+(1500*ABS(SIN(2*PI()*MOD(Calculator!$B$35/Calculator!$F$12,1)))*IF(MOD(Calculator!$B$35/Calculator!$F$12,1)&lt;0.5,-1,1))^2))/(1-SQRT(((50*POWER(80,POWER(COS(PI()*MOD(Calculator!$B$35/Calculator!$F$12,1)),2))+MIN(500,MAX(30,100*EXP(-0.3*'VSWR Calculator'!$C$24)*(1+3*ABS(MOD('VSWR Calculator'!$C$23/Calculator!$F$12/2,1)-0.5))))/'VSWR Calculator'!$C$25)-$C82)^2+(1500*ABS(SIN(2*PI()*MOD(Calculator!$B$35/Calculator!$F$12,1)))*IF(MOD(Calculator!$B$35/Calculator!$F$12,1)&lt;0.5,-1,1))^2)/SQRT(((50*POWER(80,POWER(COS(PI()*MOD(Calculator!$B$35/Calculator!$F$12,1)),2))+MIN(500,MAX(30,100*EXP(-0.3*'VSWR Calculator'!$C$24)*(1+3*ABS(MOD('VSWR Calculator'!$C$23/Calculator!$F$12/2,1)-0.5))))/'VSWR Calculator'!$C$25)+$C82)^2+(1500*ABS(SIN(2*PI()*MOD(Calculator!$B$35/Calculator!$F$12,1)))*IF(MOD(Calculator!$B$35/Calculator!$F$12,1)&lt;0.5,-1,1))^2)),2))</f>
        <v>—</v>
      </c>
      <c r="GQ82" s="253" t="str">
        <f aca="false">IF(OR(Calculator!$E$13&lt;&gt;"YES",Calculator!$B$35&lt;Calculator!$G$13),"—",ROUND((1+SQRT(((50*POWER(80,POWER(COS(PI()*MOD(Calculator!$B$35/Calculator!$F$13,1)),2))+MIN(500,MAX(30,100*EXP(-0.3*'VSWR Calculator'!$C$24)*(1+3*ABS(MOD('VSWR Calculator'!$C$23/Calculator!$F$13/2,1)-0.5))))/'VSWR Calculator'!$C$25)-$C82)^2+(1500*ABS(SIN(2*PI()*MOD(Calculator!$B$35/Calculator!$F$13,1)))*IF(MOD(Calculator!$B$35/Calculator!$F$13,1)&lt;0.5,-1,1))^2)/SQRT(((50*POWER(80,POWER(COS(PI()*MOD(Calculator!$B$35/Calculator!$F$13,1)),2))+MIN(500,MAX(30,100*EXP(-0.3*'VSWR Calculator'!$C$24)*(1+3*ABS(MOD('VSWR Calculator'!$C$23/Calculator!$F$13/2,1)-0.5))))/'VSWR Calculator'!$C$25)+$C82)^2+(1500*ABS(SIN(2*PI()*MOD(Calculator!$B$35/Calculator!$F$13,1)))*IF(MOD(Calculator!$B$35/Calculator!$F$13,1)&lt;0.5,-1,1))^2))/(1-SQRT(((50*POWER(80,POWER(COS(PI()*MOD(Calculator!$B$35/Calculator!$F$13,1)),2))+MIN(500,MAX(30,100*EXP(-0.3*'VSWR Calculator'!$C$24)*(1+3*ABS(MOD('VSWR Calculator'!$C$23/Calculator!$F$13/2,1)-0.5))))/'VSWR Calculator'!$C$25)-$C82)^2+(1500*ABS(SIN(2*PI()*MOD(Calculator!$B$35/Calculator!$F$13,1)))*IF(MOD(Calculator!$B$35/Calculator!$F$13,1)&lt;0.5,-1,1))^2)/SQRT(((50*POWER(80,POWER(COS(PI()*MOD(Calculator!$B$35/Calculator!$F$13,1)),2))+MIN(500,MAX(30,100*EXP(-0.3*'VSWR Calculator'!$C$24)*(1+3*ABS(MOD('VSWR Calculator'!$C$23/Calculator!$F$13/2,1)-0.5))))/'VSWR Calculator'!$C$25)+$C82)^2+(1500*ABS(SIN(2*PI()*MOD(Calculator!$B$35/Calculator!$F$13,1)))*IF(MOD(Calculator!$B$35/Calculator!$F$13,1)&lt;0.5,-1,1))^2)),2))</f>
        <v>—</v>
      </c>
      <c r="GR82" s="253" t="str">
        <f aca="false">IF(OR(Calculator!$E$14&lt;&gt;"YES",Calculator!$B$35&lt;Calculator!$G$14),"—",ROUND((1+SQRT(((50*POWER(80,POWER(COS(PI()*MOD(Calculator!$B$35/Calculator!$F$14,1)),2))+MIN(500,MAX(30,100*EXP(-0.3*'VSWR Calculator'!$C$24)*(1+3*ABS(MOD('VSWR Calculator'!$C$23/Calculator!$F$14/2,1)-0.5))))/'VSWR Calculator'!$C$25)-$C82)^2+(1500*ABS(SIN(2*PI()*MOD(Calculator!$B$35/Calculator!$F$14,1)))*IF(MOD(Calculator!$B$35/Calculator!$F$14,1)&lt;0.5,-1,1))^2)/SQRT(((50*POWER(80,POWER(COS(PI()*MOD(Calculator!$B$35/Calculator!$F$14,1)),2))+MIN(500,MAX(30,100*EXP(-0.3*'VSWR Calculator'!$C$24)*(1+3*ABS(MOD('VSWR Calculator'!$C$23/Calculator!$F$14/2,1)-0.5))))/'VSWR Calculator'!$C$25)+$C82)^2+(1500*ABS(SIN(2*PI()*MOD(Calculator!$B$35/Calculator!$F$14,1)))*IF(MOD(Calculator!$B$35/Calculator!$F$14,1)&lt;0.5,-1,1))^2))/(1-SQRT(((50*POWER(80,POWER(COS(PI()*MOD(Calculator!$B$35/Calculator!$F$14,1)),2))+MIN(500,MAX(30,100*EXP(-0.3*'VSWR Calculator'!$C$24)*(1+3*ABS(MOD('VSWR Calculator'!$C$23/Calculator!$F$14/2,1)-0.5))))/'VSWR Calculator'!$C$25)-$C82)^2+(1500*ABS(SIN(2*PI()*MOD(Calculator!$B$35/Calculator!$F$14,1)))*IF(MOD(Calculator!$B$35/Calculator!$F$14,1)&lt;0.5,-1,1))^2)/SQRT(((50*POWER(80,POWER(COS(PI()*MOD(Calculator!$B$35/Calculator!$F$14,1)),2))+MIN(500,MAX(30,100*EXP(-0.3*'VSWR Calculator'!$C$24)*(1+3*ABS(MOD('VSWR Calculator'!$C$23/Calculator!$F$14/2,1)-0.5))))/'VSWR Calculator'!$C$25)+$C82)^2+(1500*ABS(SIN(2*PI()*MOD(Calculator!$B$35/Calculator!$F$14,1)))*IF(MOD(Calculator!$B$35/Calculator!$F$14,1)&lt;0.5,-1,1))^2)),2))</f>
        <v>—</v>
      </c>
      <c r="GS82" s="253" t="n">
        <f aca="false">IF(OR(Calculator!$E$15&lt;&gt;"YES",Calculator!$B$35&lt;Calculator!$G$15),"—",ROUND((1+SQRT(((50*POWER(80,POWER(COS(PI()*MOD(Calculator!$B$35/Calculator!$F$15,1)),2))+MIN(500,MAX(30,100*EXP(-0.3*'VSWR Calculator'!$C$24)*(1+3*ABS(MOD('VSWR Calculator'!$C$23/Calculator!$F$15/2,1)-0.5))))/'VSWR Calculator'!$C$25)-$C82)^2+(1500*ABS(SIN(2*PI()*MOD(Calculator!$B$35/Calculator!$F$15,1)))*IF(MOD(Calculator!$B$35/Calculator!$F$15,1)&lt;0.5,-1,1))^2)/SQRT(((50*POWER(80,POWER(COS(PI()*MOD(Calculator!$B$35/Calculator!$F$15,1)),2))+MIN(500,MAX(30,100*EXP(-0.3*'VSWR Calculator'!$C$24)*(1+3*ABS(MOD('VSWR Calculator'!$C$23/Calculator!$F$15/2,1)-0.5))))/'VSWR Calculator'!$C$25)+$C82)^2+(1500*ABS(SIN(2*PI()*MOD(Calculator!$B$35/Calculator!$F$15,1)))*IF(MOD(Calculator!$B$35/Calculator!$F$15,1)&lt;0.5,-1,1))^2))/(1-SQRT(((50*POWER(80,POWER(COS(PI()*MOD(Calculator!$B$35/Calculator!$F$15,1)),2))+MIN(500,MAX(30,100*EXP(-0.3*'VSWR Calculator'!$C$24)*(1+3*ABS(MOD('VSWR Calculator'!$C$23/Calculator!$F$15/2,1)-0.5))))/'VSWR Calculator'!$C$25)-$C82)^2+(1500*ABS(SIN(2*PI()*MOD(Calculator!$B$35/Calculator!$F$15,1)))*IF(MOD(Calculator!$B$35/Calculator!$F$15,1)&lt;0.5,-1,1))^2)/SQRT(((50*POWER(80,POWER(COS(PI()*MOD(Calculator!$B$35/Calculator!$F$15,1)),2))+MIN(500,MAX(30,100*EXP(-0.3*'VSWR Calculator'!$C$24)*(1+3*ABS(MOD('VSWR Calculator'!$C$23/Calculator!$F$15/2,1)-0.5))))/'VSWR Calculator'!$C$25)+$C82)^2+(1500*ABS(SIN(2*PI()*MOD(Calculator!$B$35/Calculator!$F$15,1)))*IF(MOD(Calculator!$B$35/Calculator!$F$15,1)&lt;0.5,-1,1))^2)),2))</f>
        <v>2.29</v>
      </c>
      <c r="GT82" s="253" t="str">
        <f aca="false">IF(OR(Calculator!$E$16&lt;&gt;"YES",Calculator!$B$35&lt;Calculator!$G$16),"—",ROUND((1+SQRT(((50*POWER(80,POWER(COS(PI()*MOD(Calculator!$B$35/Calculator!$F$16,1)),2))+MIN(500,MAX(30,100*EXP(-0.3*'VSWR Calculator'!$C$24)*(1+3*ABS(MOD('VSWR Calculator'!$C$23/Calculator!$F$16/2,1)-0.5))))/'VSWR Calculator'!$C$25)-$C82)^2+(1500*ABS(SIN(2*PI()*MOD(Calculator!$B$35/Calculator!$F$16,1)))*IF(MOD(Calculator!$B$35/Calculator!$F$16,1)&lt;0.5,-1,1))^2)/SQRT(((50*POWER(80,POWER(COS(PI()*MOD(Calculator!$B$35/Calculator!$F$16,1)),2))+MIN(500,MAX(30,100*EXP(-0.3*'VSWR Calculator'!$C$24)*(1+3*ABS(MOD('VSWR Calculator'!$C$23/Calculator!$F$16/2,1)-0.5))))/'VSWR Calculator'!$C$25)+$C82)^2+(1500*ABS(SIN(2*PI()*MOD(Calculator!$B$35/Calculator!$F$16,1)))*IF(MOD(Calculator!$B$35/Calculator!$F$16,1)&lt;0.5,-1,1))^2))/(1-SQRT(((50*POWER(80,POWER(COS(PI()*MOD(Calculator!$B$35/Calculator!$F$16,1)),2))+MIN(500,MAX(30,100*EXP(-0.3*'VSWR Calculator'!$C$24)*(1+3*ABS(MOD('VSWR Calculator'!$C$23/Calculator!$F$16/2,1)-0.5))))/'VSWR Calculator'!$C$25)-$C82)^2+(1500*ABS(SIN(2*PI()*MOD(Calculator!$B$35/Calculator!$F$16,1)))*IF(MOD(Calculator!$B$35/Calculator!$F$16,1)&lt;0.5,-1,1))^2)/SQRT(((50*POWER(80,POWER(COS(PI()*MOD(Calculator!$B$35/Calculator!$F$16,1)),2))+MIN(500,MAX(30,100*EXP(-0.3*'VSWR Calculator'!$C$24)*(1+3*ABS(MOD('VSWR Calculator'!$C$23/Calculator!$F$16/2,1)-0.5))))/'VSWR Calculator'!$C$25)+$C82)^2+(1500*ABS(SIN(2*PI()*MOD(Calculator!$B$35/Calculator!$F$16,1)))*IF(MOD(Calculator!$B$35/Calculator!$F$16,1)&lt;0.5,-1,1))^2)),2))</f>
        <v>—</v>
      </c>
      <c r="GU82" s="253" t="n">
        <f aca="false">IF(OR(Calculator!$E$17&lt;&gt;"YES",Calculator!$B$35&lt;Calculator!$G$17),"—",ROUND((1+SQRT(((50*POWER(80,POWER(COS(PI()*MOD(Calculator!$B$35/Calculator!$F$17,1)),2))+MIN(500,MAX(30,100*EXP(-0.3*'VSWR Calculator'!$C$24)*(1+3*ABS(MOD('VSWR Calculator'!$C$23/Calculator!$F$17/2,1)-0.5))))/'VSWR Calculator'!$C$25)-$C82)^2+(1500*ABS(SIN(2*PI()*MOD(Calculator!$B$35/Calculator!$F$17,1)))*IF(MOD(Calculator!$B$35/Calculator!$F$17,1)&lt;0.5,-1,1))^2)/SQRT(((50*POWER(80,POWER(COS(PI()*MOD(Calculator!$B$35/Calculator!$F$17,1)),2))+MIN(500,MAX(30,100*EXP(-0.3*'VSWR Calculator'!$C$24)*(1+3*ABS(MOD('VSWR Calculator'!$C$23/Calculator!$F$17/2,1)-0.5))))/'VSWR Calculator'!$C$25)+$C82)^2+(1500*ABS(SIN(2*PI()*MOD(Calculator!$B$35/Calculator!$F$17,1)))*IF(MOD(Calculator!$B$35/Calculator!$F$17,1)&lt;0.5,-1,1))^2))/(1-SQRT(((50*POWER(80,POWER(COS(PI()*MOD(Calculator!$B$35/Calculator!$F$17,1)),2))+MIN(500,MAX(30,100*EXP(-0.3*'VSWR Calculator'!$C$24)*(1+3*ABS(MOD('VSWR Calculator'!$C$23/Calculator!$F$17/2,1)-0.5))))/'VSWR Calculator'!$C$25)-$C82)^2+(1500*ABS(SIN(2*PI()*MOD(Calculator!$B$35/Calculator!$F$17,1)))*IF(MOD(Calculator!$B$35/Calculator!$F$17,1)&lt;0.5,-1,1))^2)/SQRT(((50*POWER(80,POWER(COS(PI()*MOD(Calculator!$B$35/Calculator!$F$17,1)),2))+MIN(500,MAX(30,100*EXP(-0.3*'VSWR Calculator'!$C$24)*(1+3*ABS(MOD('VSWR Calculator'!$C$23/Calculator!$F$17/2,1)-0.5))))/'VSWR Calculator'!$C$25)+$C82)^2+(1500*ABS(SIN(2*PI()*MOD(Calculator!$B$35/Calculator!$F$17,1)))*IF(MOD(Calculator!$B$35/Calculator!$F$17,1)&lt;0.5,-1,1))^2)),2))</f>
        <v>18.08</v>
      </c>
      <c r="GV82" s="253" t="str">
        <f aca="false">IF(OR(Calculator!$E$18&lt;&gt;"YES",Calculator!$B$35&lt;Calculator!$G$18),"—",ROUND((1+SQRT(((50*POWER(80,POWER(COS(PI()*MOD(Calculator!$B$35/Calculator!$F$18,1)),2))+MIN(500,MAX(30,100*EXP(-0.3*'VSWR Calculator'!$C$24)*(1+3*ABS(MOD('VSWR Calculator'!$C$23/Calculator!$F$18/2,1)-0.5))))/'VSWR Calculator'!$C$25)-$C82)^2+(1500*ABS(SIN(2*PI()*MOD(Calculator!$B$35/Calculator!$F$18,1)))*IF(MOD(Calculator!$B$35/Calculator!$F$18,1)&lt;0.5,-1,1))^2)/SQRT(((50*POWER(80,POWER(COS(PI()*MOD(Calculator!$B$35/Calculator!$F$18,1)),2))+MIN(500,MAX(30,100*EXP(-0.3*'VSWR Calculator'!$C$24)*(1+3*ABS(MOD('VSWR Calculator'!$C$23/Calculator!$F$18/2,1)-0.5))))/'VSWR Calculator'!$C$25)+$C82)^2+(1500*ABS(SIN(2*PI()*MOD(Calculator!$B$35/Calculator!$F$18,1)))*IF(MOD(Calculator!$B$35/Calculator!$F$18,1)&lt;0.5,-1,1))^2))/(1-SQRT(((50*POWER(80,POWER(COS(PI()*MOD(Calculator!$B$35/Calculator!$F$18,1)),2))+MIN(500,MAX(30,100*EXP(-0.3*'VSWR Calculator'!$C$24)*(1+3*ABS(MOD('VSWR Calculator'!$C$23/Calculator!$F$18/2,1)-0.5))))/'VSWR Calculator'!$C$25)-$C82)^2+(1500*ABS(SIN(2*PI()*MOD(Calculator!$B$35/Calculator!$F$18,1)))*IF(MOD(Calculator!$B$35/Calculator!$F$18,1)&lt;0.5,-1,1))^2)/SQRT(((50*POWER(80,POWER(COS(PI()*MOD(Calculator!$B$35/Calculator!$F$18,1)),2))+MIN(500,MAX(30,100*EXP(-0.3*'VSWR Calculator'!$C$24)*(1+3*ABS(MOD('VSWR Calculator'!$C$23/Calculator!$F$18/2,1)-0.5))))/'VSWR Calculator'!$C$25)+$C82)^2+(1500*ABS(SIN(2*PI()*MOD(Calculator!$B$35/Calculator!$F$18,1)))*IF(MOD(Calculator!$B$35/Calculator!$F$18,1)&lt;0.5,-1,1))^2)),2))</f>
        <v>—</v>
      </c>
      <c r="GW82" s="253" t="str">
        <f aca="false">IF(OR(Calculator!$E$19&lt;&gt;"YES",Calculator!$B$35&lt;Calculator!$G$19),"—",ROUND((1+SQRT(((50*POWER(80,POWER(COS(PI()*MOD(Calculator!$B$35/Calculator!$F$19,1)),2))+MIN(500,MAX(30,100*EXP(-0.3*'VSWR Calculator'!$C$24)*(1+3*ABS(MOD('VSWR Calculator'!$C$23/Calculator!$F$19/2,1)-0.5))))/'VSWR Calculator'!$C$25)-$C82)^2+(1500*ABS(SIN(2*PI()*MOD(Calculator!$B$35/Calculator!$F$19,1)))*IF(MOD(Calculator!$B$35/Calculator!$F$19,1)&lt;0.5,-1,1))^2)/SQRT(((50*POWER(80,POWER(COS(PI()*MOD(Calculator!$B$35/Calculator!$F$19,1)),2))+MIN(500,MAX(30,100*EXP(-0.3*'VSWR Calculator'!$C$24)*(1+3*ABS(MOD('VSWR Calculator'!$C$23/Calculator!$F$19/2,1)-0.5))))/'VSWR Calculator'!$C$25)+$C82)^2+(1500*ABS(SIN(2*PI()*MOD(Calculator!$B$35/Calculator!$F$19,1)))*IF(MOD(Calculator!$B$35/Calculator!$F$19,1)&lt;0.5,-1,1))^2))/(1-SQRT(((50*POWER(80,POWER(COS(PI()*MOD(Calculator!$B$35/Calculator!$F$19,1)),2))+MIN(500,MAX(30,100*EXP(-0.3*'VSWR Calculator'!$C$24)*(1+3*ABS(MOD('VSWR Calculator'!$C$23/Calculator!$F$19/2,1)-0.5))))/'VSWR Calculator'!$C$25)-$C82)^2+(1500*ABS(SIN(2*PI()*MOD(Calculator!$B$35/Calculator!$F$19,1)))*IF(MOD(Calculator!$B$35/Calculator!$F$19,1)&lt;0.5,-1,1))^2)/SQRT(((50*POWER(80,POWER(COS(PI()*MOD(Calculator!$B$35/Calculator!$F$19,1)),2))+MIN(500,MAX(30,100*EXP(-0.3*'VSWR Calculator'!$C$24)*(1+3*ABS(MOD('VSWR Calculator'!$C$23/Calculator!$F$19/2,1)-0.5))))/'VSWR Calculator'!$C$25)+$C82)^2+(1500*ABS(SIN(2*PI()*MOD(Calculator!$B$35/Calculator!$F$19,1)))*IF(MOD(Calculator!$B$35/Calculator!$F$19,1)&lt;0.5,-1,1))^2)),2))</f>
        <v>—</v>
      </c>
      <c r="GX82" s="253" t="str">
        <f aca="false">IF(OR(Calculator!$E$20&lt;&gt;"YES",Calculator!$B$35&lt;Calculator!$G$20),"—",ROUND((1+SQRT(((50*POWER(80,POWER(COS(PI()*MOD(Calculator!$B$35/Calculator!$F$20,1)),2))+MIN(500,MAX(30,100*EXP(-0.3*'VSWR Calculator'!$C$24)*(1+3*ABS(MOD('VSWR Calculator'!$C$23/Calculator!$F$20/2,1)-0.5))))/'VSWR Calculator'!$C$25)-$C82)^2+(1500*ABS(SIN(2*PI()*MOD(Calculator!$B$35/Calculator!$F$20,1)))*IF(MOD(Calculator!$B$35/Calculator!$F$20,1)&lt;0.5,-1,1))^2)/SQRT(((50*POWER(80,POWER(COS(PI()*MOD(Calculator!$B$35/Calculator!$F$20,1)),2))+MIN(500,MAX(30,100*EXP(-0.3*'VSWR Calculator'!$C$24)*(1+3*ABS(MOD('VSWR Calculator'!$C$23/Calculator!$F$20/2,1)-0.5))))/'VSWR Calculator'!$C$25)+$C82)^2+(1500*ABS(SIN(2*PI()*MOD(Calculator!$B$35/Calculator!$F$20,1)))*IF(MOD(Calculator!$B$35/Calculator!$F$20,1)&lt;0.5,-1,1))^2))/(1-SQRT(((50*POWER(80,POWER(COS(PI()*MOD(Calculator!$B$35/Calculator!$F$20,1)),2))+MIN(500,MAX(30,100*EXP(-0.3*'VSWR Calculator'!$C$24)*(1+3*ABS(MOD('VSWR Calculator'!$C$23/Calculator!$F$20/2,1)-0.5))))/'VSWR Calculator'!$C$25)-$C82)^2+(1500*ABS(SIN(2*PI()*MOD(Calculator!$B$35/Calculator!$F$20,1)))*IF(MOD(Calculator!$B$35/Calculator!$F$20,1)&lt;0.5,-1,1))^2)/SQRT(((50*POWER(80,POWER(COS(PI()*MOD(Calculator!$B$35/Calculator!$F$20,1)),2))+MIN(500,MAX(30,100*EXP(-0.3*'VSWR Calculator'!$C$24)*(1+3*ABS(MOD('VSWR Calculator'!$C$23/Calculator!$F$20/2,1)-0.5))))/'VSWR Calculator'!$C$25)+$C82)^2+(1500*ABS(SIN(2*PI()*MOD(Calculator!$B$35/Calculator!$F$20,1)))*IF(MOD(Calculator!$B$35/Calculator!$F$20,1)&lt;0.5,-1,1))^2)),2))</f>
        <v>—</v>
      </c>
      <c r="GY82" s="253" t="str">
        <f aca="false">IF(OR(Calculator!$E$21&lt;&gt;"YES",Calculator!$B$35&lt;Calculator!$G$21),"—",ROUND((1+SQRT(((50*POWER(80,POWER(COS(PI()*MOD(Calculator!$B$35/Calculator!$F$21,1)),2))+MIN(500,MAX(30,100*EXP(-0.3*'VSWR Calculator'!$C$24)*(1+3*ABS(MOD('VSWR Calculator'!$C$23/Calculator!$F$21/2,1)-0.5))))/'VSWR Calculator'!$C$25)-$C82)^2+(1500*ABS(SIN(2*PI()*MOD(Calculator!$B$35/Calculator!$F$21,1)))*IF(MOD(Calculator!$B$35/Calculator!$F$21,1)&lt;0.5,-1,1))^2)/SQRT(((50*POWER(80,POWER(COS(PI()*MOD(Calculator!$B$35/Calculator!$F$21,1)),2))+MIN(500,MAX(30,100*EXP(-0.3*'VSWR Calculator'!$C$24)*(1+3*ABS(MOD('VSWR Calculator'!$C$23/Calculator!$F$21/2,1)-0.5))))/'VSWR Calculator'!$C$25)+$C82)^2+(1500*ABS(SIN(2*PI()*MOD(Calculator!$B$35/Calculator!$F$21,1)))*IF(MOD(Calculator!$B$35/Calculator!$F$21,1)&lt;0.5,-1,1))^2))/(1-SQRT(((50*POWER(80,POWER(COS(PI()*MOD(Calculator!$B$35/Calculator!$F$21,1)),2))+MIN(500,MAX(30,100*EXP(-0.3*'VSWR Calculator'!$C$24)*(1+3*ABS(MOD('VSWR Calculator'!$C$23/Calculator!$F$21/2,1)-0.5))))/'VSWR Calculator'!$C$25)-$C82)^2+(1500*ABS(SIN(2*PI()*MOD(Calculator!$B$35/Calculator!$F$21,1)))*IF(MOD(Calculator!$B$35/Calculator!$F$21,1)&lt;0.5,-1,1))^2)/SQRT(((50*POWER(80,POWER(COS(PI()*MOD(Calculator!$B$35/Calculator!$F$21,1)),2))+MIN(500,MAX(30,100*EXP(-0.3*'VSWR Calculator'!$C$24)*(1+3*ABS(MOD('VSWR Calculator'!$C$23/Calculator!$F$21/2,1)-0.5))))/'VSWR Calculator'!$C$25)+$C82)^2+(1500*ABS(SIN(2*PI()*MOD(Calculator!$B$35/Calculator!$F$21,1)))*IF(MOD(Calculator!$B$35/Calculator!$F$21,1)&lt;0.5,-1,1))^2)),2))</f>
        <v>—</v>
      </c>
      <c r="GZ82" s="253" t="str">
        <f aca="false">IF(OR(Calculator!$E$22&lt;&gt;"YES",Calculator!$B$35&lt;Calculator!$G$22),"—",ROUND((1+SQRT(((50*POWER(80,POWER(COS(PI()*MOD(Calculator!$B$35/Calculator!$F$22,1)),2))+MIN(500,MAX(30,100*EXP(-0.3*'VSWR Calculator'!$C$24)*(1+3*ABS(MOD('VSWR Calculator'!$C$23/Calculator!$F$22/2,1)-0.5))))/'VSWR Calculator'!$C$25)-$C82)^2+(1500*ABS(SIN(2*PI()*MOD(Calculator!$B$35/Calculator!$F$22,1)))*IF(MOD(Calculator!$B$35/Calculator!$F$22,1)&lt;0.5,-1,1))^2)/SQRT(((50*POWER(80,POWER(COS(PI()*MOD(Calculator!$B$35/Calculator!$F$22,1)),2))+MIN(500,MAX(30,100*EXP(-0.3*'VSWR Calculator'!$C$24)*(1+3*ABS(MOD('VSWR Calculator'!$C$23/Calculator!$F$22/2,1)-0.5))))/'VSWR Calculator'!$C$25)+$C82)^2+(1500*ABS(SIN(2*PI()*MOD(Calculator!$B$35/Calculator!$F$22,1)))*IF(MOD(Calculator!$B$35/Calculator!$F$22,1)&lt;0.5,-1,1))^2))/(1-SQRT(((50*POWER(80,POWER(COS(PI()*MOD(Calculator!$B$35/Calculator!$F$22,1)),2))+MIN(500,MAX(30,100*EXP(-0.3*'VSWR Calculator'!$C$24)*(1+3*ABS(MOD('VSWR Calculator'!$C$23/Calculator!$F$22/2,1)-0.5))))/'VSWR Calculator'!$C$25)-$C82)^2+(1500*ABS(SIN(2*PI()*MOD(Calculator!$B$35/Calculator!$F$22,1)))*IF(MOD(Calculator!$B$35/Calculator!$F$22,1)&lt;0.5,-1,1))^2)/SQRT(((50*POWER(80,POWER(COS(PI()*MOD(Calculator!$B$35/Calculator!$F$22,1)),2))+MIN(500,MAX(30,100*EXP(-0.3*'VSWR Calculator'!$C$24)*(1+3*ABS(MOD('VSWR Calculator'!$C$23/Calculator!$F$22/2,1)-0.5))))/'VSWR Calculator'!$C$25)+$C82)^2+(1500*ABS(SIN(2*PI()*MOD(Calculator!$B$35/Calculator!$F$22,1)))*IF(MOD(Calculator!$B$35/Calculator!$F$22,1)&lt;0.5,-1,1))^2)),2))</f>
        <v>—</v>
      </c>
      <c r="HA82" s="253" t="n">
        <f aca="false">IFERROR(ROUND((IF(ISNUMBER(GP82),GP82,0)+IF(ISNUMBER(GQ82),GQ82,0)+IF(ISNUMBER(GR82),GR82,0)+IF(ISNUMBER(GS82),GS82,0)+IF(ISNUMBER(GT82),GT82,0)+IF(ISNUMBER(GU82),GU82,0)+IF(ISNUMBER(GV82),GV82,0)+IF(ISNUMBER(GW82),GW82,0)+IF(ISNUMBER(GX82),GX82,0)+IF(ISNUMBER(GY82),GY82,0)+IF(ISNUMBER(GZ82),GZ82,0))/(IF(ISNUMBER(GP82),1,0)+IF(ISNUMBER(GQ82),1,0)+IF(ISNUMBER(GR82),1,0)+IF(ISNUMBER(GS82),1,0)+IF(ISNUMBER(GT82),1,0)+IF(ISNUMBER(GU82),1,0)+IF(ISNUMBER(GV82),1,0)+IF(ISNUMBER(GW82),1,0)+IF(ISNUMBER(GX82),1,0)+IF(ISNUMBER(GY82),1,0)+IF(ISNUMBER(GZ82),1,0)),4),"")</f>
        <v>10.185</v>
      </c>
      <c r="HB82" s="253" t="str">
        <f aca="false">IF(OR(Calculator!$E$12&lt;&gt;"YES",Calculator!$B$36&lt;Calculator!$G$12),"—",ROUND((1+SQRT(((50*POWER(80,POWER(COS(PI()*MOD(Calculator!$B$36/Calculator!$F$12,1)),2))+MIN(500,MAX(30,100*EXP(-0.3*'VSWR Calculator'!$C$24)*(1+3*ABS(MOD('VSWR Calculator'!$C$23/Calculator!$F$12/2,1)-0.5))))/'VSWR Calculator'!$C$25)-$C82)^2+(1500*ABS(SIN(2*PI()*MOD(Calculator!$B$36/Calculator!$F$12,1)))*IF(MOD(Calculator!$B$36/Calculator!$F$12,1)&lt;0.5,-1,1))^2)/SQRT(((50*POWER(80,POWER(COS(PI()*MOD(Calculator!$B$36/Calculator!$F$12,1)),2))+MIN(500,MAX(30,100*EXP(-0.3*'VSWR Calculator'!$C$24)*(1+3*ABS(MOD('VSWR Calculator'!$C$23/Calculator!$F$12/2,1)-0.5))))/'VSWR Calculator'!$C$25)+$C82)^2+(1500*ABS(SIN(2*PI()*MOD(Calculator!$B$36/Calculator!$F$12,1)))*IF(MOD(Calculator!$B$36/Calculator!$F$12,1)&lt;0.5,-1,1))^2))/(1-SQRT(((50*POWER(80,POWER(COS(PI()*MOD(Calculator!$B$36/Calculator!$F$12,1)),2))+MIN(500,MAX(30,100*EXP(-0.3*'VSWR Calculator'!$C$24)*(1+3*ABS(MOD('VSWR Calculator'!$C$23/Calculator!$F$12/2,1)-0.5))))/'VSWR Calculator'!$C$25)-$C82)^2+(1500*ABS(SIN(2*PI()*MOD(Calculator!$B$36/Calculator!$F$12,1)))*IF(MOD(Calculator!$B$36/Calculator!$F$12,1)&lt;0.5,-1,1))^2)/SQRT(((50*POWER(80,POWER(COS(PI()*MOD(Calculator!$B$36/Calculator!$F$12,1)),2))+MIN(500,MAX(30,100*EXP(-0.3*'VSWR Calculator'!$C$24)*(1+3*ABS(MOD('VSWR Calculator'!$C$23/Calculator!$F$12/2,1)-0.5))))/'VSWR Calculator'!$C$25)+$C82)^2+(1500*ABS(SIN(2*PI()*MOD(Calculator!$B$36/Calculator!$F$12,1)))*IF(MOD(Calculator!$B$36/Calculator!$F$12,1)&lt;0.5,-1,1))^2)),2))</f>
        <v>—</v>
      </c>
      <c r="HC82" s="253" t="str">
        <f aca="false">IF(OR(Calculator!$E$13&lt;&gt;"YES",Calculator!$B$36&lt;Calculator!$G$13),"—",ROUND((1+SQRT(((50*POWER(80,POWER(COS(PI()*MOD(Calculator!$B$36/Calculator!$F$13,1)),2))+MIN(500,MAX(30,100*EXP(-0.3*'VSWR Calculator'!$C$24)*(1+3*ABS(MOD('VSWR Calculator'!$C$23/Calculator!$F$13/2,1)-0.5))))/'VSWR Calculator'!$C$25)-$C82)^2+(1500*ABS(SIN(2*PI()*MOD(Calculator!$B$36/Calculator!$F$13,1)))*IF(MOD(Calculator!$B$36/Calculator!$F$13,1)&lt;0.5,-1,1))^2)/SQRT(((50*POWER(80,POWER(COS(PI()*MOD(Calculator!$B$36/Calculator!$F$13,1)),2))+MIN(500,MAX(30,100*EXP(-0.3*'VSWR Calculator'!$C$24)*(1+3*ABS(MOD('VSWR Calculator'!$C$23/Calculator!$F$13/2,1)-0.5))))/'VSWR Calculator'!$C$25)+$C82)^2+(1500*ABS(SIN(2*PI()*MOD(Calculator!$B$36/Calculator!$F$13,1)))*IF(MOD(Calculator!$B$36/Calculator!$F$13,1)&lt;0.5,-1,1))^2))/(1-SQRT(((50*POWER(80,POWER(COS(PI()*MOD(Calculator!$B$36/Calculator!$F$13,1)),2))+MIN(500,MAX(30,100*EXP(-0.3*'VSWR Calculator'!$C$24)*(1+3*ABS(MOD('VSWR Calculator'!$C$23/Calculator!$F$13/2,1)-0.5))))/'VSWR Calculator'!$C$25)-$C82)^2+(1500*ABS(SIN(2*PI()*MOD(Calculator!$B$36/Calculator!$F$13,1)))*IF(MOD(Calculator!$B$36/Calculator!$F$13,1)&lt;0.5,-1,1))^2)/SQRT(((50*POWER(80,POWER(COS(PI()*MOD(Calculator!$B$36/Calculator!$F$13,1)),2))+MIN(500,MAX(30,100*EXP(-0.3*'VSWR Calculator'!$C$24)*(1+3*ABS(MOD('VSWR Calculator'!$C$23/Calculator!$F$13/2,1)-0.5))))/'VSWR Calculator'!$C$25)+$C82)^2+(1500*ABS(SIN(2*PI()*MOD(Calculator!$B$36/Calculator!$F$13,1)))*IF(MOD(Calculator!$B$36/Calculator!$F$13,1)&lt;0.5,-1,1))^2)),2))</f>
        <v>—</v>
      </c>
      <c r="HD82" s="253" t="str">
        <f aca="false">IF(OR(Calculator!$E$14&lt;&gt;"YES",Calculator!$B$36&lt;Calculator!$G$14),"—",ROUND((1+SQRT(((50*POWER(80,POWER(COS(PI()*MOD(Calculator!$B$36/Calculator!$F$14,1)),2))+MIN(500,MAX(30,100*EXP(-0.3*'VSWR Calculator'!$C$24)*(1+3*ABS(MOD('VSWR Calculator'!$C$23/Calculator!$F$14/2,1)-0.5))))/'VSWR Calculator'!$C$25)-$C82)^2+(1500*ABS(SIN(2*PI()*MOD(Calculator!$B$36/Calculator!$F$14,1)))*IF(MOD(Calculator!$B$36/Calculator!$F$14,1)&lt;0.5,-1,1))^2)/SQRT(((50*POWER(80,POWER(COS(PI()*MOD(Calculator!$B$36/Calculator!$F$14,1)),2))+MIN(500,MAX(30,100*EXP(-0.3*'VSWR Calculator'!$C$24)*(1+3*ABS(MOD('VSWR Calculator'!$C$23/Calculator!$F$14/2,1)-0.5))))/'VSWR Calculator'!$C$25)+$C82)^2+(1500*ABS(SIN(2*PI()*MOD(Calculator!$B$36/Calculator!$F$14,1)))*IF(MOD(Calculator!$B$36/Calculator!$F$14,1)&lt;0.5,-1,1))^2))/(1-SQRT(((50*POWER(80,POWER(COS(PI()*MOD(Calculator!$B$36/Calculator!$F$14,1)),2))+MIN(500,MAX(30,100*EXP(-0.3*'VSWR Calculator'!$C$24)*(1+3*ABS(MOD('VSWR Calculator'!$C$23/Calculator!$F$14/2,1)-0.5))))/'VSWR Calculator'!$C$25)-$C82)^2+(1500*ABS(SIN(2*PI()*MOD(Calculator!$B$36/Calculator!$F$14,1)))*IF(MOD(Calculator!$B$36/Calculator!$F$14,1)&lt;0.5,-1,1))^2)/SQRT(((50*POWER(80,POWER(COS(PI()*MOD(Calculator!$B$36/Calculator!$F$14,1)),2))+MIN(500,MAX(30,100*EXP(-0.3*'VSWR Calculator'!$C$24)*(1+3*ABS(MOD('VSWR Calculator'!$C$23/Calculator!$F$14/2,1)-0.5))))/'VSWR Calculator'!$C$25)+$C82)^2+(1500*ABS(SIN(2*PI()*MOD(Calculator!$B$36/Calculator!$F$14,1)))*IF(MOD(Calculator!$B$36/Calculator!$F$14,1)&lt;0.5,-1,1))^2)),2))</f>
        <v>—</v>
      </c>
      <c r="HE82" s="253" t="n">
        <f aca="false">IF(OR(Calculator!$E$15&lt;&gt;"YES",Calculator!$B$36&lt;Calculator!$G$15),"—",ROUND((1+SQRT(((50*POWER(80,POWER(COS(PI()*MOD(Calculator!$B$36/Calculator!$F$15,1)),2))+MIN(500,MAX(30,100*EXP(-0.3*'VSWR Calculator'!$C$24)*(1+3*ABS(MOD('VSWR Calculator'!$C$23/Calculator!$F$15/2,1)-0.5))))/'VSWR Calculator'!$C$25)-$C82)^2+(1500*ABS(SIN(2*PI()*MOD(Calculator!$B$36/Calculator!$F$15,1)))*IF(MOD(Calculator!$B$36/Calculator!$F$15,1)&lt;0.5,-1,1))^2)/SQRT(((50*POWER(80,POWER(COS(PI()*MOD(Calculator!$B$36/Calculator!$F$15,1)),2))+MIN(500,MAX(30,100*EXP(-0.3*'VSWR Calculator'!$C$24)*(1+3*ABS(MOD('VSWR Calculator'!$C$23/Calculator!$F$15/2,1)-0.5))))/'VSWR Calculator'!$C$25)+$C82)^2+(1500*ABS(SIN(2*PI()*MOD(Calculator!$B$36/Calculator!$F$15,1)))*IF(MOD(Calculator!$B$36/Calculator!$F$15,1)&lt;0.5,-1,1))^2))/(1-SQRT(((50*POWER(80,POWER(COS(PI()*MOD(Calculator!$B$36/Calculator!$F$15,1)),2))+MIN(500,MAX(30,100*EXP(-0.3*'VSWR Calculator'!$C$24)*(1+3*ABS(MOD('VSWR Calculator'!$C$23/Calculator!$F$15/2,1)-0.5))))/'VSWR Calculator'!$C$25)-$C82)^2+(1500*ABS(SIN(2*PI()*MOD(Calculator!$B$36/Calculator!$F$15,1)))*IF(MOD(Calculator!$B$36/Calculator!$F$15,1)&lt;0.5,-1,1))^2)/SQRT(((50*POWER(80,POWER(COS(PI()*MOD(Calculator!$B$36/Calculator!$F$15,1)),2))+MIN(500,MAX(30,100*EXP(-0.3*'VSWR Calculator'!$C$24)*(1+3*ABS(MOD('VSWR Calculator'!$C$23/Calculator!$F$15/2,1)-0.5))))/'VSWR Calculator'!$C$25)+$C82)^2+(1500*ABS(SIN(2*PI()*MOD(Calculator!$B$36/Calculator!$F$15,1)))*IF(MOD(Calculator!$B$36/Calculator!$F$15,1)&lt;0.5,-1,1))^2)),2))</f>
        <v>15.09</v>
      </c>
      <c r="HF82" s="253" t="str">
        <f aca="false">IF(OR(Calculator!$E$16&lt;&gt;"YES",Calculator!$B$36&lt;Calculator!$G$16),"—",ROUND((1+SQRT(((50*POWER(80,POWER(COS(PI()*MOD(Calculator!$B$36/Calculator!$F$16,1)),2))+MIN(500,MAX(30,100*EXP(-0.3*'VSWR Calculator'!$C$24)*(1+3*ABS(MOD('VSWR Calculator'!$C$23/Calculator!$F$16/2,1)-0.5))))/'VSWR Calculator'!$C$25)-$C82)^2+(1500*ABS(SIN(2*PI()*MOD(Calculator!$B$36/Calculator!$F$16,1)))*IF(MOD(Calculator!$B$36/Calculator!$F$16,1)&lt;0.5,-1,1))^2)/SQRT(((50*POWER(80,POWER(COS(PI()*MOD(Calculator!$B$36/Calculator!$F$16,1)),2))+MIN(500,MAX(30,100*EXP(-0.3*'VSWR Calculator'!$C$24)*(1+3*ABS(MOD('VSWR Calculator'!$C$23/Calculator!$F$16/2,1)-0.5))))/'VSWR Calculator'!$C$25)+$C82)^2+(1500*ABS(SIN(2*PI()*MOD(Calculator!$B$36/Calculator!$F$16,1)))*IF(MOD(Calculator!$B$36/Calculator!$F$16,1)&lt;0.5,-1,1))^2))/(1-SQRT(((50*POWER(80,POWER(COS(PI()*MOD(Calculator!$B$36/Calculator!$F$16,1)),2))+MIN(500,MAX(30,100*EXP(-0.3*'VSWR Calculator'!$C$24)*(1+3*ABS(MOD('VSWR Calculator'!$C$23/Calculator!$F$16/2,1)-0.5))))/'VSWR Calculator'!$C$25)-$C82)^2+(1500*ABS(SIN(2*PI()*MOD(Calculator!$B$36/Calculator!$F$16,1)))*IF(MOD(Calculator!$B$36/Calculator!$F$16,1)&lt;0.5,-1,1))^2)/SQRT(((50*POWER(80,POWER(COS(PI()*MOD(Calculator!$B$36/Calculator!$F$16,1)),2))+MIN(500,MAX(30,100*EXP(-0.3*'VSWR Calculator'!$C$24)*(1+3*ABS(MOD('VSWR Calculator'!$C$23/Calculator!$F$16/2,1)-0.5))))/'VSWR Calculator'!$C$25)+$C82)^2+(1500*ABS(SIN(2*PI()*MOD(Calculator!$B$36/Calculator!$F$16,1)))*IF(MOD(Calculator!$B$36/Calculator!$F$16,1)&lt;0.5,-1,1))^2)),2))</f>
        <v>—</v>
      </c>
      <c r="HG82" s="253" t="n">
        <f aca="false">IF(OR(Calculator!$E$17&lt;&gt;"YES",Calculator!$B$36&lt;Calculator!$G$17),"—",ROUND((1+SQRT(((50*POWER(80,POWER(COS(PI()*MOD(Calculator!$B$36/Calculator!$F$17,1)),2))+MIN(500,MAX(30,100*EXP(-0.3*'VSWR Calculator'!$C$24)*(1+3*ABS(MOD('VSWR Calculator'!$C$23/Calculator!$F$17/2,1)-0.5))))/'VSWR Calculator'!$C$25)-$C82)^2+(1500*ABS(SIN(2*PI()*MOD(Calculator!$B$36/Calculator!$F$17,1)))*IF(MOD(Calculator!$B$36/Calculator!$F$17,1)&lt;0.5,-1,1))^2)/SQRT(((50*POWER(80,POWER(COS(PI()*MOD(Calculator!$B$36/Calculator!$F$17,1)),2))+MIN(500,MAX(30,100*EXP(-0.3*'VSWR Calculator'!$C$24)*(1+3*ABS(MOD('VSWR Calculator'!$C$23/Calculator!$F$17/2,1)-0.5))))/'VSWR Calculator'!$C$25)+$C82)^2+(1500*ABS(SIN(2*PI()*MOD(Calculator!$B$36/Calculator!$F$17,1)))*IF(MOD(Calculator!$B$36/Calculator!$F$17,1)&lt;0.5,-1,1))^2))/(1-SQRT(((50*POWER(80,POWER(COS(PI()*MOD(Calculator!$B$36/Calculator!$F$17,1)),2))+MIN(500,MAX(30,100*EXP(-0.3*'VSWR Calculator'!$C$24)*(1+3*ABS(MOD('VSWR Calculator'!$C$23/Calculator!$F$17/2,1)-0.5))))/'VSWR Calculator'!$C$25)-$C82)^2+(1500*ABS(SIN(2*PI()*MOD(Calculator!$B$36/Calculator!$F$17,1)))*IF(MOD(Calculator!$B$36/Calculator!$F$17,1)&lt;0.5,-1,1))^2)/SQRT(((50*POWER(80,POWER(COS(PI()*MOD(Calculator!$B$36/Calculator!$F$17,1)),2))+MIN(500,MAX(30,100*EXP(-0.3*'VSWR Calculator'!$C$24)*(1+3*ABS(MOD('VSWR Calculator'!$C$23/Calculator!$F$17/2,1)-0.5))))/'VSWR Calculator'!$C$25)+$C82)^2+(1500*ABS(SIN(2*PI()*MOD(Calculator!$B$36/Calculator!$F$17,1)))*IF(MOD(Calculator!$B$36/Calculator!$F$17,1)&lt;0.5,-1,1))^2)),2))</f>
        <v>18.66</v>
      </c>
      <c r="HH82" s="253" t="str">
        <f aca="false">IF(OR(Calculator!$E$18&lt;&gt;"YES",Calculator!$B$36&lt;Calculator!$G$18),"—",ROUND((1+SQRT(((50*POWER(80,POWER(COS(PI()*MOD(Calculator!$B$36/Calculator!$F$18,1)),2))+MIN(500,MAX(30,100*EXP(-0.3*'VSWR Calculator'!$C$24)*(1+3*ABS(MOD('VSWR Calculator'!$C$23/Calculator!$F$18/2,1)-0.5))))/'VSWR Calculator'!$C$25)-$C82)^2+(1500*ABS(SIN(2*PI()*MOD(Calculator!$B$36/Calculator!$F$18,1)))*IF(MOD(Calculator!$B$36/Calculator!$F$18,1)&lt;0.5,-1,1))^2)/SQRT(((50*POWER(80,POWER(COS(PI()*MOD(Calculator!$B$36/Calculator!$F$18,1)),2))+MIN(500,MAX(30,100*EXP(-0.3*'VSWR Calculator'!$C$24)*(1+3*ABS(MOD('VSWR Calculator'!$C$23/Calculator!$F$18/2,1)-0.5))))/'VSWR Calculator'!$C$25)+$C82)^2+(1500*ABS(SIN(2*PI()*MOD(Calculator!$B$36/Calculator!$F$18,1)))*IF(MOD(Calculator!$B$36/Calculator!$F$18,1)&lt;0.5,-1,1))^2))/(1-SQRT(((50*POWER(80,POWER(COS(PI()*MOD(Calculator!$B$36/Calculator!$F$18,1)),2))+MIN(500,MAX(30,100*EXP(-0.3*'VSWR Calculator'!$C$24)*(1+3*ABS(MOD('VSWR Calculator'!$C$23/Calculator!$F$18/2,1)-0.5))))/'VSWR Calculator'!$C$25)-$C82)^2+(1500*ABS(SIN(2*PI()*MOD(Calculator!$B$36/Calculator!$F$18,1)))*IF(MOD(Calculator!$B$36/Calculator!$F$18,1)&lt;0.5,-1,1))^2)/SQRT(((50*POWER(80,POWER(COS(PI()*MOD(Calculator!$B$36/Calculator!$F$18,1)),2))+MIN(500,MAX(30,100*EXP(-0.3*'VSWR Calculator'!$C$24)*(1+3*ABS(MOD('VSWR Calculator'!$C$23/Calculator!$F$18/2,1)-0.5))))/'VSWR Calculator'!$C$25)+$C82)^2+(1500*ABS(SIN(2*PI()*MOD(Calculator!$B$36/Calculator!$F$18,1)))*IF(MOD(Calculator!$B$36/Calculator!$F$18,1)&lt;0.5,-1,1))^2)),2))</f>
        <v>—</v>
      </c>
      <c r="HI82" s="253" t="str">
        <f aca="false">IF(OR(Calculator!$E$19&lt;&gt;"YES",Calculator!$B$36&lt;Calculator!$G$19),"—",ROUND((1+SQRT(((50*POWER(80,POWER(COS(PI()*MOD(Calculator!$B$36/Calculator!$F$19,1)),2))+MIN(500,MAX(30,100*EXP(-0.3*'VSWR Calculator'!$C$24)*(1+3*ABS(MOD('VSWR Calculator'!$C$23/Calculator!$F$19/2,1)-0.5))))/'VSWR Calculator'!$C$25)-$C82)^2+(1500*ABS(SIN(2*PI()*MOD(Calculator!$B$36/Calculator!$F$19,1)))*IF(MOD(Calculator!$B$36/Calculator!$F$19,1)&lt;0.5,-1,1))^2)/SQRT(((50*POWER(80,POWER(COS(PI()*MOD(Calculator!$B$36/Calculator!$F$19,1)),2))+MIN(500,MAX(30,100*EXP(-0.3*'VSWR Calculator'!$C$24)*(1+3*ABS(MOD('VSWR Calculator'!$C$23/Calculator!$F$19/2,1)-0.5))))/'VSWR Calculator'!$C$25)+$C82)^2+(1500*ABS(SIN(2*PI()*MOD(Calculator!$B$36/Calculator!$F$19,1)))*IF(MOD(Calculator!$B$36/Calculator!$F$19,1)&lt;0.5,-1,1))^2))/(1-SQRT(((50*POWER(80,POWER(COS(PI()*MOD(Calculator!$B$36/Calculator!$F$19,1)),2))+MIN(500,MAX(30,100*EXP(-0.3*'VSWR Calculator'!$C$24)*(1+3*ABS(MOD('VSWR Calculator'!$C$23/Calculator!$F$19/2,1)-0.5))))/'VSWR Calculator'!$C$25)-$C82)^2+(1500*ABS(SIN(2*PI()*MOD(Calculator!$B$36/Calculator!$F$19,1)))*IF(MOD(Calculator!$B$36/Calculator!$F$19,1)&lt;0.5,-1,1))^2)/SQRT(((50*POWER(80,POWER(COS(PI()*MOD(Calculator!$B$36/Calculator!$F$19,1)),2))+MIN(500,MAX(30,100*EXP(-0.3*'VSWR Calculator'!$C$24)*(1+3*ABS(MOD('VSWR Calculator'!$C$23/Calculator!$F$19/2,1)-0.5))))/'VSWR Calculator'!$C$25)+$C82)^2+(1500*ABS(SIN(2*PI()*MOD(Calculator!$B$36/Calculator!$F$19,1)))*IF(MOD(Calculator!$B$36/Calculator!$F$19,1)&lt;0.5,-1,1))^2)),2))</f>
        <v>—</v>
      </c>
      <c r="HJ82" s="253" t="str">
        <f aca="false">IF(OR(Calculator!$E$20&lt;&gt;"YES",Calculator!$B$36&lt;Calculator!$G$20),"—",ROUND((1+SQRT(((50*POWER(80,POWER(COS(PI()*MOD(Calculator!$B$36/Calculator!$F$20,1)),2))+MIN(500,MAX(30,100*EXP(-0.3*'VSWR Calculator'!$C$24)*(1+3*ABS(MOD('VSWR Calculator'!$C$23/Calculator!$F$20/2,1)-0.5))))/'VSWR Calculator'!$C$25)-$C82)^2+(1500*ABS(SIN(2*PI()*MOD(Calculator!$B$36/Calculator!$F$20,1)))*IF(MOD(Calculator!$B$36/Calculator!$F$20,1)&lt;0.5,-1,1))^2)/SQRT(((50*POWER(80,POWER(COS(PI()*MOD(Calculator!$B$36/Calculator!$F$20,1)),2))+MIN(500,MAX(30,100*EXP(-0.3*'VSWR Calculator'!$C$24)*(1+3*ABS(MOD('VSWR Calculator'!$C$23/Calculator!$F$20/2,1)-0.5))))/'VSWR Calculator'!$C$25)+$C82)^2+(1500*ABS(SIN(2*PI()*MOD(Calculator!$B$36/Calculator!$F$20,1)))*IF(MOD(Calculator!$B$36/Calculator!$F$20,1)&lt;0.5,-1,1))^2))/(1-SQRT(((50*POWER(80,POWER(COS(PI()*MOD(Calculator!$B$36/Calculator!$F$20,1)),2))+MIN(500,MAX(30,100*EXP(-0.3*'VSWR Calculator'!$C$24)*(1+3*ABS(MOD('VSWR Calculator'!$C$23/Calculator!$F$20/2,1)-0.5))))/'VSWR Calculator'!$C$25)-$C82)^2+(1500*ABS(SIN(2*PI()*MOD(Calculator!$B$36/Calculator!$F$20,1)))*IF(MOD(Calculator!$B$36/Calculator!$F$20,1)&lt;0.5,-1,1))^2)/SQRT(((50*POWER(80,POWER(COS(PI()*MOD(Calculator!$B$36/Calculator!$F$20,1)),2))+MIN(500,MAX(30,100*EXP(-0.3*'VSWR Calculator'!$C$24)*(1+3*ABS(MOD('VSWR Calculator'!$C$23/Calculator!$F$20/2,1)-0.5))))/'VSWR Calculator'!$C$25)+$C82)^2+(1500*ABS(SIN(2*PI()*MOD(Calculator!$B$36/Calculator!$F$20,1)))*IF(MOD(Calculator!$B$36/Calculator!$F$20,1)&lt;0.5,-1,1))^2)),2))</f>
        <v>—</v>
      </c>
      <c r="HK82" s="253" t="str">
        <f aca="false">IF(OR(Calculator!$E$21&lt;&gt;"YES",Calculator!$B$36&lt;Calculator!$G$21),"—",ROUND((1+SQRT(((50*POWER(80,POWER(COS(PI()*MOD(Calculator!$B$36/Calculator!$F$21,1)),2))+MIN(500,MAX(30,100*EXP(-0.3*'VSWR Calculator'!$C$24)*(1+3*ABS(MOD('VSWR Calculator'!$C$23/Calculator!$F$21/2,1)-0.5))))/'VSWR Calculator'!$C$25)-$C82)^2+(1500*ABS(SIN(2*PI()*MOD(Calculator!$B$36/Calculator!$F$21,1)))*IF(MOD(Calculator!$B$36/Calculator!$F$21,1)&lt;0.5,-1,1))^2)/SQRT(((50*POWER(80,POWER(COS(PI()*MOD(Calculator!$B$36/Calculator!$F$21,1)),2))+MIN(500,MAX(30,100*EXP(-0.3*'VSWR Calculator'!$C$24)*(1+3*ABS(MOD('VSWR Calculator'!$C$23/Calculator!$F$21/2,1)-0.5))))/'VSWR Calculator'!$C$25)+$C82)^2+(1500*ABS(SIN(2*PI()*MOD(Calculator!$B$36/Calculator!$F$21,1)))*IF(MOD(Calculator!$B$36/Calculator!$F$21,1)&lt;0.5,-1,1))^2))/(1-SQRT(((50*POWER(80,POWER(COS(PI()*MOD(Calculator!$B$36/Calculator!$F$21,1)),2))+MIN(500,MAX(30,100*EXP(-0.3*'VSWR Calculator'!$C$24)*(1+3*ABS(MOD('VSWR Calculator'!$C$23/Calculator!$F$21/2,1)-0.5))))/'VSWR Calculator'!$C$25)-$C82)^2+(1500*ABS(SIN(2*PI()*MOD(Calculator!$B$36/Calculator!$F$21,1)))*IF(MOD(Calculator!$B$36/Calculator!$F$21,1)&lt;0.5,-1,1))^2)/SQRT(((50*POWER(80,POWER(COS(PI()*MOD(Calculator!$B$36/Calculator!$F$21,1)),2))+MIN(500,MAX(30,100*EXP(-0.3*'VSWR Calculator'!$C$24)*(1+3*ABS(MOD('VSWR Calculator'!$C$23/Calculator!$F$21/2,1)-0.5))))/'VSWR Calculator'!$C$25)+$C82)^2+(1500*ABS(SIN(2*PI()*MOD(Calculator!$B$36/Calculator!$F$21,1)))*IF(MOD(Calculator!$B$36/Calculator!$F$21,1)&lt;0.5,-1,1))^2)),2))</f>
        <v>—</v>
      </c>
      <c r="HL82" s="253" t="str">
        <f aca="false">IF(OR(Calculator!$E$22&lt;&gt;"YES",Calculator!$B$36&lt;Calculator!$G$22),"—",ROUND((1+SQRT(((50*POWER(80,POWER(COS(PI()*MOD(Calculator!$B$36/Calculator!$F$22,1)),2))+MIN(500,MAX(30,100*EXP(-0.3*'VSWR Calculator'!$C$24)*(1+3*ABS(MOD('VSWR Calculator'!$C$23/Calculator!$F$22/2,1)-0.5))))/'VSWR Calculator'!$C$25)-$C82)^2+(1500*ABS(SIN(2*PI()*MOD(Calculator!$B$36/Calculator!$F$22,1)))*IF(MOD(Calculator!$B$36/Calculator!$F$22,1)&lt;0.5,-1,1))^2)/SQRT(((50*POWER(80,POWER(COS(PI()*MOD(Calculator!$B$36/Calculator!$F$22,1)),2))+MIN(500,MAX(30,100*EXP(-0.3*'VSWR Calculator'!$C$24)*(1+3*ABS(MOD('VSWR Calculator'!$C$23/Calculator!$F$22/2,1)-0.5))))/'VSWR Calculator'!$C$25)+$C82)^2+(1500*ABS(SIN(2*PI()*MOD(Calculator!$B$36/Calculator!$F$22,1)))*IF(MOD(Calculator!$B$36/Calculator!$F$22,1)&lt;0.5,-1,1))^2))/(1-SQRT(((50*POWER(80,POWER(COS(PI()*MOD(Calculator!$B$36/Calculator!$F$22,1)),2))+MIN(500,MAX(30,100*EXP(-0.3*'VSWR Calculator'!$C$24)*(1+3*ABS(MOD('VSWR Calculator'!$C$23/Calculator!$F$22/2,1)-0.5))))/'VSWR Calculator'!$C$25)-$C82)^2+(1500*ABS(SIN(2*PI()*MOD(Calculator!$B$36/Calculator!$F$22,1)))*IF(MOD(Calculator!$B$36/Calculator!$F$22,1)&lt;0.5,-1,1))^2)/SQRT(((50*POWER(80,POWER(COS(PI()*MOD(Calculator!$B$36/Calculator!$F$22,1)),2))+MIN(500,MAX(30,100*EXP(-0.3*'VSWR Calculator'!$C$24)*(1+3*ABS(MOD('VSWR Calculator'!$C$23/Calculator!$F$22/2,1)-0.5))))/'VSWR Calculator'!$C$25)+$C82)^2+(1500*ABS(SIN(2*PI()*MOD(Calculator!$B$36/Calculator!$F$22,1)))*IF(MOD(Calculator!$B$36/Calculator!$F$22,1)&lt;0.5,-1,1))^2)),2))</f>
        <v>—</v>
      </c>
      <c r="HM82" s="253" t="n">
        <f aca="false">IFERROR(ROUND((IF(ISNUMBER(HB82),HB82,0)+IF(ISNUMBER(HC82),HC82,0)+IF(ISNUMBER(HD82),HD82,0)+IF(ISNUMBER(HE82),HE82,0)+IF(ISNUMBER(HF82),HF82,0)+IF(ISNUMBER(HG82),HG82,0)+IF(ISNUMBER(HH82),HH82,0)+IF(ISNUMBER(HI82),HI82,0)+IF(ISNUMBER(HJ82),HJ82,0)+IF(ISNUMBER(HK82),HK82,0)+IF(ISNUMBER(HL82),HL82,0))/(IF(ISNUMBER(HB82),1,0)+IF(ISNUMBER(HC82),1,0)+IF(ISNUMBER(HD82),1,0)+IF(ISNUMBER(HE82),1,0)+IF(ISNUMBER(HF82),1,0)+IF(ISNUMBER(HG82),1,0)+IF(ISNUMBER(HH82),1,0)+IF(ISNUMBER(HI82),1,0)+IF(ISNUMBER(HJ82),1,0)+IF(ISNUMBER(HK82),1,0)+IF(ISNUMBER(HL82),1,0)),4),"")</f>
        <v>16.875</v>
      </c>
      <c r="HN82" s="253" t="str">
        <f aca="false">IF(OR(Calculator!$E$12&lt;&gt;"YES",Calculator!$B$37&lt;Calculator!$G$12),"—",ROUND((1+SQRT(((50*POWER(80,POWER(COS(PI()*MOD(Calculator!$B$37/Calculator!$F$12,1)),2))+MIN(500,MAX(30,100*EXP(-0.3*'VSWR Calculator'!$C$24)*(1+3*ABS(MOD('VSWR Calculator'!$C$23/Calculator!$F$12/2,1)-0.5))))/'VSWR Calculator'!$C$25)-$C82)^2+(1500*ABS(SIN(2*PI()*MOD(Calculator!$B$37/Calculator!$F$12,1)))*IF(MOD(Calculator!$B$37/Calculator!$F$12,1)&lt;0.5,-1,1))^2)/SQRT(((50*POWER(80,POWER(COS(PI()*MOD(Calculator!$B$37/Calculator!$F$12,1)),2))+MIN(500,MAX(30,100*EXP(-0.3*'VSWR Calculator'!$C$24)*(1+3*ABS(MOD('VSWR Calculator'!$C$23/Calculator!$F$12/2,1)-0.5))))/'VSWR Calculator'!$C$25)+$C82)^2+(1500*ABS(SIN(2*PI()*MOD(Calculator!$B$37/Calculator!$F$12,1)))*IF(MOD(Calculator!$B$37/Calculator!$F$12,1)&lt;0.5,-1,1))^2))/(1-SQRT(((50*POWER(80,POWER(COS(PI()*MOD(Calculator!$B$37/Calculator!$F$12,1)),2))+MIN(500,MAX(30,100*EXP(-0.3*'VSWR Calculator'!$C$24)*(1+3*ABS(MOD('VSWR Calculator'!$C$23/Calculator!$F$12/2,1)-0.5))))/'VSWR Calculator'!$C$25)-$C82)^2+(1500*ABS(SIN(2*PI()*MOD(Calculator!$B$37/Calculator!$F$12,1)))*IF(MOD(Calculator!$B$37/Calculator!$F$12,1)&lt;0.5,-1,1))^2)/SQRT(((50*POWER(80,POWER(COS(PI()*MOD(Calculator!$B$37/Calculator!$F$12,1)),2))+MIN(500,MAX(30,100*EXP(-0.3*'VSWR Calculator'!$C$24)*(1+3*ABS(MOD('VSWR Calculator'!$C$23/Calculator!$F$12/2,1)-0.5))))/'VSWR Calculator'!$C$25)+$C82)^2+(1500*ABS(SIN(2*PI()*MOD(Calculator!$B$37/Calculator!$F$12,1)))*IF(MOD(Calculator!$B$37/Calculator!$F$12,1)&lt;0.5,-1,1))^2)),2))</f>
        <v>—</v>
      </c>
      <c r="HO82" s="253" t="str">
        <f aca="false">IF(OR(Calculator!$E$13&lt;&gt;"YES",Calculator!$B$37&lt;Calculator!$G$13),"—",ROUND((1+SQRT(((50*POWER(80,POWER(COS(PI()*MOD(Calculator!$B$37/Calculator!$F$13,1)),2))+MIN(500,MAX(30,100*EXP(-0.3*'VSWR Calculator'!$C$24)*(1+3*ABS(MOD('VSWR Calculator'!$C$23/Calculator!$F$13/2,1)-0.5))))/'VSWR Calculator'!$C$25)-$C82)^2+(1500*ABS(SIN(2*PI()*MOD(Calculator!$B$37/Calculator!$F$13,1)))*IF(MOD(Calculator!$B$37/Calculator!$F$13,1)&lt;0.5,-1,1))^2)/SQRT(((50*POWER(80,POWER(COS(PI()*MOD(Calculator!$B$37/Calculator!$F$13,1)),2))+MIN(500,MAX(30,100*EXP(-0.3*'VSWR Calculator'!$C$24)*(1+3*ABS(MOD('VSWR Calculator'!$C$23/Calculator!$F$13/2,1)-0.5))))/'VSWR Calculator'!$C$25)+$C82)^2+(1500*ABS(SIN(2*PI()*MOD(Calculator!$B$37/Calculator!$F$13,1)))*IF(MOD(Calculator!$B$37/Calculator!$F$13,1)&lt;0.5,-1,1))^2))/(1-SQRT(((50*POWER(80,POWER(COS(PI()*MOD(Calculator!$B$37/Calculator!$F$13,1)),2))+MIN(500,MAX(30,100*EXP(-0.3*'VSWR Calculator'!$C$24)*(1+3*ABS(MOD('VSWR Calculator'!$C$23/Calculator!$F$13/2,1)-0.5))))/'VSWR Calculator'!$C$25)-$C82)^2+(1500*ABS(SIN(2*PI()*MOD(Calculator!$B$37/Calculator!$F$13,1)))*IF(MOD(Calculator!$B$37/Calculator!$F$13,1)&lt;0.5,-1,1))^2)/SQRT(((50*POWER(80,POWER(COS(PI()*MOD(Calculator!$B$37/Calculator!$F$13,1)),2))+MIN(500,MAX(30,100*EXP(-0.3*'VSWR Calculator'!$C$24)*(1+3*ABS(MOD('VSWR Calculator'!$C$23/Calculator!$F$13/2,1)-0.5))))/'VSWR Calculator'!$C$25)+$C82)^2+(1500*ABS(SIN(2*PI()*MOD(Calculator!$B$37/Calculator!$F$13,1)))*IF(MOD(Calculator!$B$37/Calculator!$F$13,1)&lt;0.5,-1,1))^2)),2))</f>
        <v>—</v>
      </c>
      <c r="HP82" s="253" t="str">
        <f aca="false">IF(OR(Calculator!$E$14&lt;&gt;"YES",Calculator!$B$37&lt;Calculator!$G$14),"—",ROUND((1+SQRT(((50*POWER(80,POWER(COS(PI()*MOD(Calculator!$B$37/Calculator!$F$14,1)),2))+MIN(500,MAX(30,100*EXP(-0.3*'VSWR Calculator'!$C$24)*(1+3*ABS(MOD('VSWR Calculator'!$C$23/Calculator!$F$14/2,1)-0.5))))/'VSWR Calculator'!$C$25)-$C82)^2+(1500*ABS(SIN(2*PI()*MOD(Calculator!$B$37/Calculator!$F$14,1)))*IF(MOD(Calculator!$B$37/Calculator!$F$14,1)&lt;0.5,-1,1))^2)/SQRT(((50*POWER(80,POWER(COS(PI()*MOD(Calculator!$B$37/Calculator!$F$14,1)),2))+MIN(500,MAX(30,100*EXP(-0.3*'VSWR Calculator'!$C$24)*(1+3*ABS(MOD('VSWR Calculator'!$C$23/Calculator!$F$14/2,1)-0.5))))/'VSWR Calculator'!$C$25)+$C82)^2+(1500*ABS(SIN(2*PI()*MOD(Calculator!$B$37/Calculator!$F$14,1)))*IF(MOD(Calculator!$B$37/Calculator!$F$14,1)&lt;0.5,-1,1))^2))/(1-SQRT(((50*POWER(80,POWER(COS(PI()*MOD(Calculator!$B$37/Calculator!$F$14,1)),2))+MIN(500,MAX(30,100*EXP(-0.3*'VSWR Calculator'!$C$24)*(1+3*ABS(MOD('VSWR Calculator'!$C$23/Calculator!$F$14/2,1)-0.5))))/'VSWR Calculator'!$C$25)-$C82)^2+(1500*ABS(SIN(2*PI()*MOD(Calculator!$B$37/Calculator!$F$14,1)))*IF(MOD(Calculator!$B$37/Calculator!$F$14,1)&lt;0.5,-1,1))^2)/SQRT(((50*POWER(80,POWER(COS(PI()*MOD(Calculator!$B$37/Calculator!$F$14,1)),2))+MIN(500,MAX(30,100*EXP(-0.3*'VSWR Calculator'!$C$24)*(1+3*ABS(MOD('VSWR Calculator'!$C$23/Calculator!$F$14/2,1)-0.5))))/'VSWR Calculator'!$C$25)+$C82)^2+(1500*ABS(SIN(2*PI()*MOD(Calculator!$B$37/Calculator!$F$14,1)))*IF(MOD(Calculator!$B$37/Calculator!$F$14,1)&lt;0.5,-1,1))^2)),2))</f>
        <v>—</v>
      </c>
      <c r="HQ82" s="253" t="n">
        <f aca="false">IF(OR(Calculator!$E$15&lt;&gt;"YES",Calculator!$B$37&lt;Calculator!$G$15),"—",ROUND((1+SQRT(((50*POWER(80,POWER(COS(PI()*MOD(Calculator!$B$37/Calculator!$F$15,1)),2))+MIN(500,MAX(30,100*EXP(-0.3*'VSWR Calculator'!$C$24)*(1+3*ABS(MOD('VSWR Calculator'!$C$23/Calculator!$F$15/2,1)-0.5))))/'VSWR Calculator'!$C$25)-$C82)^2+(1500*ABS(SIN(2*PI()*MOD(Calculator!$B$37/Calculator!$F$15,1)))*IF(MOD(Calculator!$B$37/Calculator!$F$15,1)&lt;0.5,-1,1))^2)/SQRT(((50*POWER(80,POWER(COS(PI()*MOD(Calculator!$B$37/Calculator!$F$15,1)),2))+MIN(500,MAX(30,100*EXP(-0.3*'VSWR Calculator'!$C$24)*(1+3*ABS(MOD('VSWR Calculator'!$C$23/Calculator!$F$15/2,1)-0.5))))/'VSWR Calculator'!$C$25)+$C82)^2+(1500*ABS(SIN(2*PI()*MOD(Calculator!$B$37/Calculator!$F$15,1)))*IF(MOD(Calculator!$B$37/Calculator!$F$15,1)&lt;0.5,-1,1))^2))/(1-SQRT(((50*POWER(80,POWER(COS(PI()*MOD(Calculator!$B$37/Calculator!$F$15,1)),2))+MIN(500,MAX(30,100*EXP(-0.3*'VSWR Calculator'!$C$24)*(1+3*ABS(MOD('VSWR Calculator'!$C$23/Calculator!$F$15/2,1)-0.5))))/'VSWR Calculator'!$C$25)-$C82)^2+(1500*ABS(SIN(2*PI()*MOD(Calculator!$B$37/Calculator!$F$15,1)))*IF(MOD(Calculator!$B$37/Calculator!$F$15,1)&lt;0.5,-1,1))^2)/SQRT(((50*POWER(80,POWER(COS(PI()*MOD(Calculator!$B$37/Calculator!$F$15,1)),2))+MIN(500,MAX(30,100*EXP(-0.3*'VSWR Calculator'!$C$24)*(1+3*ABS(MOD('VSWR Calculator'!$C$23/Calculator!$F$15/2,1)-0.5))))/'VSWR Calculator'!$C$25)+$C82)^2+(1500*ABS(SIN(2*PI()*MOD(Calculator!$B$37/Calculator!$F$15,1)))*IF(MOD(Calculator!$B$37/Calculator!$F$15,1)&lt;0.5,-1,1))^2)),2))</f>
        <v>2.34</v>
      </c>
      <c r="HR82" s="253" t="str">
        <f aca="false">IF(OR(Calculator!$E$16&lt;&gt;"YES",Calculator!$B$37&lt;Calculator!$G$16),"—",ROUND((1+SQRT(((50*POWER(80,POWER(COS(PI()*MOD(Calculator!$B$37/Calculator!$F$16,1)),2))+MIN(500,MAX(30,100*EXP(-0.3*'VSWR Calculator'!$C$24)*(1+3*ABS(MOD('VSWR Calculator'!$C$23/Calculator!$F$16/2,1)-0.5))))/'VSWR Calculator'!$C$25)-$C82)^2+(1500*ABS(SIN(2*PI()*MOD(Calculator!$B$37/Calculator!$F$16,1)))*IF(MOD(Calculator!$B$37/Calculator!$F$16,1)&lt;0.5,-1,1))^2)/SQRT(((50*POWER(80,POWER(COS(PI()*MOD(Calculator!$B$37/Calculator!$F$16,1)),2))+MIN(500,MAX(30,100*EXP(-0.3*'VSWR Calculator'!$C$24)*(1+3*ABS(MOD('VSWR Calculator'!$C$23/Calculator!$F$16/2,1)-0.5))))/'VSWR Calculator'!$C$25)+$C82)^2+(1500*ABS(SIN(2*PI()*MOD(Calculator!$B$37/Calculator!$F$16,1)))*IF(MOD(Calculator!$B$37/Calculator!$F$16,1)&lt;0.5,-1,1))^2))/(1-SQRT(((50*POWER(80,POWER(COS(PI()*MOD(Calculator!$B$37/Calculator!$F$16,1)),2))+MIN(500,MAX(30,100*EXP(-0.3*'VSWR Calculator'!$C$24)*(1+3*ABS(MOD('VSWR Calculator'!$C$23/Calculator!$F$16/2,1)-0.5))))/'VSWR Calculator'!$C$25)-$C82)^2+(1500*ABS(SIN(2*PI()*MOD(Calculator!$B$37/Calculator!$F$16,1)))*IF(MOD(Calculator!$B$37/Calculator!$F$16,1)&lt;0.5,-1,1))^2)/SQRT(((50*POWER(80,POWER(COS(PI()*MOD(Calculator!$B$37/Calculator!$F$16,1)),2))+MIN(500,MAX(30,100*EXP(-0.3*'VSWR Calculator'!$C$24)*(1+3*ABS(MOD('VSWR Calculator'!$C$23/Calculator!$F$16/2,1)-0.5))))/'VSWR Calculator'!$C$25)+$C82)^2+(1500*ABS(SIN(2*PI()*MOD(Calculator!$B$37/Calculator!$F$16,1)))*IF(MOD(Calculator!$B$37/Calculator!$F$16,1)&lt;0.5,-1,1))^2)),2))</f>
        <v>—</v>
      </c>
      <c r="HS82" s="253" t="n">
        <f aca="false">IF(OR(Calculator!$E$17&lt;&gt;"YES",Calculator!$B$37&lt;Calculator!$G$17),"—",ROUND((1+SQRT(((50*POWER(80,POWER(COS(PI()*MOD(Calculator!$B$37/Calculator!$F$17,1)),2))+MIN(500,MAX(30,100*EXP(-0.3*'VSWR Calculator'!$C$24)*(1+3*ABS(MOD('VSWR Calculator'!$C$23/Calculator!$F$17/2,1)-0.5))))/'VSWR Calculator'!$C$25)-$C82)^2+(1500*ABS(SIN(2*PI()*MOD(Calculator!$B$37/Calculator!$F$17,1)))*IF(MOD(Calculator!$B$37/Calculator!$F$17,1)&lt;0.5,-1,1))^2)/SQRT(((50*POWER(80,POWER(COS(PI()*MOD(Calculator!$B$37/Calculator!$F$17,1)),2))+MIN(500,MAX(30,100*EXP(-0.3*'VSWR Calculator'!$C$24)*(1+3*ABS(MOD('VSWR Calculator'!$C$23/Calculator!$F$17/2,1)-0.5))))/'VSWR Calculator'!$C$25)+$C82)^2+(1500*ABS(SIN(2*PI()*MOD(Calculator!$B$37/Calculator!$F$17,1)))*IF(MOD(Calculator!$B$37/Calculator!$F$17,1)&lt;0.5,-1,1))^2))/(1-SQRT(((50*POWER(80,POWER(COS(PI()*MOD(Calculator!$B$37/Calculator!$F$17,1)),2))+MIN(500,MAX(30,100*EXP(-0.3*'VSWR Calculator'!$C$24)*(1+3*ABS(MOD('VSWR Calculator'!$C$23/Calculator!$F$17/2,1)-0.5))))/'VSWR Calculator'!$C$25)-$C82)^2+(1500*ABS(SIN(2*PI()*MOD(Calculator!$B$37/Calculator!$F$17,1)))*IF(MOD(Calculator!$B$37/Calculator!$F$17,1)&lt;0.5,-1,1))^2)/SQRT(((50*POWER(80,POWER(COS(PI()*MOD(Calculator!$B$37/Calculator!$F$17,1)),2))+MIN(500,MAX(30,100*EXP(-0.3*'VSWR Calculator'!$C$24)*(1+3*ABS(MOD('VSWR Calculator'!$C$23/Calculator!$F$17/2,1)-0.5))))/'VSWR Calculator'!$C$25)+$C82)^2+(1500*ABS(SIN(2*PI()*MOD(Calculator!$B$37/Calculator!$F$17,1)))*IF(MOD(Calculator!$B$37/Calculator!$F$17,1)&lt;0.5,-1,1))^2)),2))</f>
        <v>13.7</v>
      </c>
      <c r="HT82" s="253" t="str">
        <f aca="false">IF(OR(Calculator!$E$18&lt;&gt;"YES",Calculator!$B$37&lt;Calculator!$G$18),"—",ROUND((1+SQRT(((50*POWER(80,POWER(COS(PI()*MOD(Calculator!$B$37/Calculator!$F$18,1)),2))+MIN(500,MAX(30,100*EXP(-0.3*'VSWR Calculator'!$C$24)*(1+3*ABS(MOD('VSWR Calculator'!$C$23/Calculator!$F$18/2,1)-0.5))))/'VSWR Calculator'!$C$25)-$C82)^2+(1500*ABS(SIN(2*PI()*MOD(Calculator!$B$37/Calculator!$F$18,1)))*IF(MOD(Calculator!$B$37/Calculator!$F$18,1)&lt;0.5,-1,1))^2)/SQRT(((50*POWER(80,POWER(COS(PI()*MOD(Calculator!$B$37/Calculator!$F$18,1)),2))+MIN(500,MAX(30,100*EXP(-0.3*'VSWR Calculator'!$C$24)*(1+3*ABS(MOD('VSWR Calculator'!$C$23/Calculator!$F$18/2,1)-0.5))))/'VSWR Calculator'!$C$25)+$C82)^2+(1500*ABS(SIN(2*PI()*MOD(Calculator!$B$37/Calculator!$F$18,1)))*IF(MOD(Calculator!$B$37/Calculator!$F$18,1)&lt;0.5,-1,1))^2))/(1-SQRT(((50*POWER(80,POWER(COS(PI()*MOD(Calculator!$B$37/Calculator!$F$18,1)),2))+MIN(500,MAX(30,100*EXP(-0.3*'VSWR Calculator'!$C$24)*(1+3*ABS(MOD('VSWR Calculator'!$C$23/Calculator!$F$18/2,1)-0.5))))/'VSWR Calculator'!$C$25)-$C82)^2+(1500*ABS(SIN(2*PI()*MOD(Calculator!$B$37/Calculator!$F$18,1)))*IF(MOD(Calculator!$B$37/Calculator!$F$18,1)&lt;0.5,-1,1))^2)/SQRT(((50*POWER(80,POWER(COS(PI()*MOD(Calculator!$B$37/Calculator!$F$18,1)),2))+MIN(500,MAX(30,100*EXP(-0.3*'VSWR Calculator'!$C$24)*(1+3*ABS(MOD('VSWR Calculator'!$C$23/Calculator!$F$18/2,1)-0.5))))/'VSWR Calculator'!$C$25)+$C82)^2+(1500*ABS(SIN(2*PI()*MOD(Calculator!$B$37/Calculator!$F$18,1)))*IF(MOD(Calculator!$B$37/Calculator!$F$18,1)&lt;0.5,-1,1))^2)),2))</f>
        <v>—</v>
      </c>
      <c r="HU82" s="253" t="str">
        <f aca="false">IF(OR(Calculator!$E$19&lt;&gt;"YES",Calculator!$B$37&lt;Calculator!$G$19),"—",ROUND((1+SQRT(((50*POWER(80,POWER(COS(PI()*MOD(Calculator!$B$37/Calculator!$F$19,1)),2))+MIN(500,MAX(30,100*EXP(-0.3*'VSWR Calculator'!$C$24)*(1+3*ABS(MOD('VSWR Calculator'!$C$23/Calculator!$F$19/2,1)-0.5))))/'VSWR Calculator'!$C$25)-$C82)^2+(1500*ABS(SIN(2*PI()*MOD(Calculator!$B$37/Calculator!$F$19,1)))*IF(MOD(Calculator!$B$37/Calculator!$F$19,1)&lt;0.5,-1,1))^2)/SQRT(((50*POWER(80,POWER(COS(PI()*MOD(Calculator!$B$37/Calculator!$F$19,1)),2))+MIN(500,MAX(30,100*EXP(-0.3*'VSWR Calculator'!$C$24)*(1+3*ABS(MOD('VSWR Calculator'!$C$23/Calculator!$F$19/2,1)-0.5))))/'VSWR Calculator'!$C$25)+$C82)^2+(1500*ABS(SIN(2*PI()*MOD(Calculator!$B$37/Calculator!$F$19,1)))*IF(MOD(Calculator!$B$37/Calculator!$F$19,1)&lt;0.5,-1,1))^2))/(1-SQRT(((50*POWER(80,POWER(COS(PI()*MOD(Calculator!$B$37/Calculator!$F$19,1)),2))+MIN(500,MAX(30,100*EXP(-0.3*'VSWR Calculator'!$C$24)*(1+3*ABS(MOD('VSWR Calculator'!$C$23/Calculator!$F$19/2,1)-0.5))))/'VSWR Calculator'!$C$25)-$C82)^2+(1500*ABS(SIN(2*PI()*MOD(Calculator!$B$37/Calculator!$F$19,1)))*IF(MOD(Calculator!$B$37/Calculator!$F$19,1)&lt;0.5,-1,1))^2)/SQRT(((50*POWER(80,POWER(COS(PI()*MOD(Calculator!$B$37/Calculator!$F$19,1)),2))+MIN(500,MAX(30,100*EXP(-0.3*'VSWR Calculator'!$C$24)*(1+3*ABS(MOD('VSWR Calculator'!$C$23/Calculator!$F$19/2,1)-0.5))))/'VSWR Calculator'!$C$25)+$C82)^2+(1500*ABS(SIN(2*PI()*MOD(Calculator!$B$37/Calculator!$F$19,1)))*IF(MOD(Calculator!$B$37/Calculator!$F$19,1)&lt;0.5,-1,1))^2)),2))</f>
        <v>—</v>
      </c>
      <c r="HV82" s="253" t="str">
        <f aca="false">IF(OR(Calculator!$E$20&lt;&gt;"YES",Calculator!$B$37&lt;Calculator!$G$20),"—",ROUND((1+SQRT(((50*POWER(80,POWER(COS(PI()*MOD(Calculator!$B$37/Calculator!$F$20,1)),2))+MIN(500,MAX(30,100*EXP(-0.3*'VSWR Calculator'!$C$24)*(1+3*ABS(MOD('VSWR Calculator'!$C$23/Calculator!$F$20/2,1)-0.5))))/'VSWR Calculator'!$C$25)-$C82)^2+(1500*ABS(SIN(2*PI()*MOD(Calculator!$B$37/Calculator!$F$20,1)))*IF(MOD(Calculator!$B$37/Calculator!$F$20,1)&lt;0.5,-1,1))^2)/SQRT(((50*POWER(80,POWER(COS(PI()*MOD(Calculator!$B$37/Calculator!$F$20,1)),2))+MIN(500,MAX(30,100*EXP(-0.3*'VSWR Calculator'!$C$24)*(1+3*ABS(MOD('VSWR Calculator'!$C$23/Calculator!$F$20/2,1)-0.5))))/'VSWR Calculator'!$C$25)+$C82)^2+(1500*ABS(SIN(2*PI()*MOD(Calculator!$B$37/Calculator!$F$20,1)))*IF(MOD(Calculator!$B$37/Calculator!$F$20,1)&lt;0.5,-1,1))^2))/(1-SQRT(((50*POWER(80,POWER(COS(PI()*MOD(Calculator!$B$37/Calculator!$F$20,1)),2))+MIN(500,MAX(30,100*EXP(-0.3*'VSWR Calculator'!$C$24)*(1+3*ABS(MOD('VSWR Calculator'!$C$23/Calculator!$F$20/2,1)-0.5))))/'VSWR Calculator'!$C$25)-$C82)^2+(1500*ABS(SIN(2*PI()*MOD(Calculator!$B$37/Calculator!$F$20,1)))*IF(MOD(Calculator!$B$37/Calculator!$F$20,1)&lt;0.5,-1,1))^2)/SQRT(((50*POWER(80,POWER(COS(PI()*MOD(Calculator!$B$37/Calculator!$F$20,1)),2))+MIN(500,MAX(30,100*EXP(-0.3*'VSWR Calculator'!$C$24)*(1+3*ABS(MOD('VSWR Calculator'!$C$23/Calculator!$F$20/2,1)-0.5))))/'VSWR Calculator'!$C$25)+$C82)^2+(1500*ABS(SIN(2*PI()*MOD(Calculator!$B$37/Calculator!$F$20,1)))*IF(MOD(Calculator!$B$37/Calculator!$F$20,1)&lt;0.5,-1,1))^2)),2))</f>
        <v>—</v>
      </c>
      <c r="HW82" s="253" t="str">
        <f aca="false">IF(OR(Calculator!$E$21&lt;&gt;"YES",Calculator!$B$37&lt;Calculator!$G$21),"—",ROUND((1+SQRT(((50*POWER(80,POWER(COS(PI()*MOD(Calculator!$B$37/Calculator!$F$21,1)),2))+MIN(500,MAX(30,100*EXP(-0.3*'VSWR Calculator'!$C$24)*(1+3*ABS(MOD('VSWR Calculator'!$C$23/Calculator!$F$21/2,1)-0.5))))/'VSWR Calculator'!$C$25)-$C82)^2+(1500*ABS(SIN(2*PI()*MOD(Calculator!$B$37/Calculator!$F$21,1)))*IF(MOD(Calculator!$B$37/Calculator!$F$21,1)&lt;0.5,-1,1))^2)/SQRT(((50*POWER(80,POWER(COS(PI()*MOD(Calculator!$B$37/Calculator!$F$21,1)),2))+MIN(500,MAX(30,100*EXP(-0.3*'VSWR Calculator'!$C$24)*(1+3*ABS(MOD('VSWR Calculator'!$C$23/Calculator!$F$21/2,1)-0.5))))/'VSWR Calculator'!$C$25)+$C82)^2+(1500*ABS(SIN(2*PI()*MOD(Calculator!$B$37/Calculator!$F$21,1)))*IF(MOD(Calculator!$B$37/Calculator!$F$21,1)&lt;0.5,-1,1))^2))/(1-SQRT(((50*POWER(80,POWER(COS(PI()*MOD(Calculator!$B$37/Calculator!$F$21,1)),2))+MIN(500,MAX(30,100*EXP(-0.3*'VSWR Calculator'!$C$24)*(1+3*ABS(MOD('VSWR Calculator'!$C$23/Calculator!$F$21/2,1)-0.5))))/'VSWR Calculator'!$C$25)-$C82)^2+(1500*ABS(SIN(2*PI()*MOD(Calculator!$B$37/Calculator!$F$21,1)))*IF(MOD(Calculator!$B$37/Calculator!$F$21,1)&lt;0.5,-1,1))^2)/SQRT(((50*POWER(80,POWER(COS(PI()*MOD(Calculator!$B$37/Calculator!$F$21,1)),2))+MIN(500,MAX(30,100*EXP(-0.3*'VSWR Calculator'!$C$24)*(1+3*ABS(MOD('VSWR Calculator'!$C$23/Calculator!$F$21/2,1)-0.5))))/'VSWR Calculator'!$C$25)+$C82)^2+(1500*ABS(SIN(2*PI()*MOD(Calculator!$B$37/Calculator!$F$21,1)))*IF(MOD(Calculator!$B$37/Calculator!$F$21,1)&lt;0.5,-1,1))^2)),2))</f>
        <v>—</v>
      </c>
      <c r="HX82" s="253" t="str">
        <f aca="false">IF(OR(Calculator!$E$22&lt;&gt;"YES",Calculator!$B$37&lt;Calculator!$G$22),"—",ROUND((1+SQRT(((50*POWER(80,POWER(COS(PI()*MOD(Calculator!$B$37/Calculator!$F$22,1)),2))+MIN(500,MAX(30,100*EXP(-0.3*'VSWR Calculator'!$C$24)*(1+3*ABS(MOD('VSWR Calculator'!$C$23/Calculator!$F$22/2,1)-0.5))))/'VSWR Calculator'!$C$25)-$C82)^2+(1500*ABS(SIN(2*PI()*MOD(Calculator!$B$37/Calculator!$F$22,1)))*IF(MOD(Calculator!$B$37/Calculator!$F$22,1)&lt;0.5,-1,1))^2)/SQRT(((50*POWER(80,POWER(COS(PI()*MOD(Calculator!$B$37/Calculator!$F$22,1)),2))+MIN(500,MAX(30,100*EXP(-0.3*'VSWR Calculator'!$C$24)*(1+3*ABS(MOD('VSWR Calculator'!$C$23/Calculator!$F$22/2,1)-0.5))))/'VSWR Calculator'!$C$25)+$C82)^2+(1500*ABS(SIN(2*PI()*MOD(Calculator!$B$37/Calculator!$F$22,1)))*IF(MOD(Calculator!$B$37/Calculator!$F$22,1)&lt;0.5,-1,1))^2))/(1-SQRT(((50*POWER(80,POWER(COS(PI()*MOD(Calculator!$B$37/Calculator!$F$22,1)),2))+MIN(500,MAX(30,100*EXP(-0.3*'VSWR Calculator'!$C$24)*(1+3*ABS(MOD('VSWR Calculator'!$C$23/Calculator!$F$22/2,1)-0.5))))/'VSWR Calculator'!$C$25)-$C82)^2+(1500*ABS(SIN(2*PI()*MOD(Calculator!$B$37/Calculator!$F$22,1)))*IF(MOD(Calculator!$B$37/Calculator!$F$22,1)&lt;0.5,-1,1))^2)/SQRT(((50*POWER(80,POWER(COS(PI()*MOD(Calculator!$B$37/Calculator!$F$22,1)),2))+MIN(500,MAX(30,100*EXP(-0.3*'VSWR Calculator'!$C$24)*(1+3*ABS(MOD('VSWR Calculator'!$C$23/Calculator!$F$22/2,1)-0.5))))/'VSWR Calculator'!$C$25)+$C82)^2+(1500*ABS(SIN(2*PI()*MOD(Calculator!$B$37/Calculator!$F$22,1)))*IF(MOD(Calculator!$B$37/Calculator!$F$22,1)&lt;0.5,-1,1))^2)),2))</f>
        <v>—</v>
      </c>
      <c r="HY82" s="253" t="n">
        <f aca="false">IFERROR(ROUND((IF(ISNUMBER(HN82),HN82,0)+IF(ISNUMBER(HO82),HO82,0)+IF(ISNUMBER(HP82),HP82,0)+IF(ISNUMBER(HQ82),HQ82,0)+IF(ISNUMBER(HR82),HR82,0)+IF(ISNUMBER(HS82),HS82,0)+IF(ISNUMBER(HT82),HT82,0)+IF(ISNUMBER(HU82),HU82,0)+IF(ISNUMBER(HV82),HV82,0)+IF(ISNUMBER(HW82),HW82,0)+IF(ISNUMBER(HX82),HX82,0))/(IF(ISNUMBER(HN82),1,0)+IF(ISNUMBER(HO82),1,0)+IF(ISNUMBER(HP82),1,0)+IF(ISNUMBER(HQ82),1,0)+IF(ISNUMBER(HR82),1,0)+IF(ISNUMBER(HS82),1,0)+IF(ISNUMBER(HT82),1,0)+IF(ISNUMBER(HU82),1,0)+IF(ISNUMBER(HV82),1,0)+IF(ISNUMBER(HW82),1,0)+IF(ISNUMBER(HX82),1,0)),4),"")</f>
        <v>8.02</v>
      </c>
      <c r="HZ82" s="253" t="str">
        <f aca="false">IF(OR(Calculator!$E$12&lt;&gt;"YES",Calculator!$B$38&lt;Calculator!$G$12),"—",ROUND((1+SQRT(((50*POWER(80,POWER(COS(PI()*MOD(Calculator!$B$38/Calculator!$F$12,1)),2))+MIN(500,MAX(30,100*EXP(-0.3*'VSWR Calculator'!$C$24)*(1+3*ABS(MOD('VSWR Calculator'!$C$23/Calculator!$F$12/2,1)-0.5))))/'VSWR Calculator'!$C$25)-$C82)^2+(1500*ABS(SIN(2*PI()*MOD(Calculator!$B$38/Calculator!$F$12,1)))*IF(MOD(Calculator!$B$38/Calculator!$F$12,1)&lt;0.5,-1,1))^2)/SQRT(((50*POWER(80,POWER(COS(PI()*MOD(Calculator!$B$38/Calculator!$F$12,1)),2))+MIN(500,MAX(30,100*EXP(-0.3*'VSWR Calculator'!$C$24)*(1+3*ABS(MOD('VSWR Calculator'!$C$23/Calculator!$F$12/2,1)-0.5))))/'VSWR Calculator'!$C$25)+$C82)^2+(1500*ABS(SIN(2*PI()*MOD(Calculator!$B$38/Calculator!$F$12,1)))*IF(MOD(Calculator!$B$38/Calculator!$F$12,1)&lt;0.5,-1,1))^2))/(1-SQRT(((50*POWER(80,POWER(COS(PI()*MOD(Calculator!$B$38/Calculator!$F$12,1)),2))+MIN(500,MAX(30,100*EXP(-0.3*'VSWR Calculator'!$C$24)*(1+3*ABS(MOD('VSWR Calculator'!$C$23/Calculator!$F$12/2,1)-0.5))))/'VSWR Calculator'!$C$25)-$C82)^2+(1500*ABS(SIN(2*PI()*MOD(Calculator!$B$38/Calculator!$F$12,1)))*IF(MOD(Calculator!$B$38/Calculator!$F$12,1)&lt;0.5,-1,1))^2)/SQRT(((50*POWER(80,POWER(COS(PI()*MOD(Calculator!$B$38/Calculator!$F$12,1)),2))+MIN(500,MAX(30,100*EXP(-0.3*'VSWR Calculator'!$C$24)*(1+3*ABS(MOD('VSWR Calculator'!$C$23/Calculator!$F$12/2,1)-0.5))))/'VSWR Calculator'!$C$25)+$C82)^2+(1500*ABS(SIN(2*PI()*MOD(Calculator!$B$38/Calculator!$F$12,1)))*IF(MOD(Calculator!$B$38/Calculator!$F$12,1)&lt;0.5,-1,1))^2)),2))</f>
        <v>—</v>
      </c>
      <c r="IA82" s="253" t="str">
        <f aca="false">IF(OR(Calculator!$E$13&lt;&gt;"YES",Calculator!$B$38&lt;Calculator!$G$13),"—",ROUND((1+SQRT(((50*POWER(80,POWER(COS(PI()*MOD(Calculator!$B$38/Calculator!$F$13,1)),2))+MIN(500,MAX(30,100*EXP(-0.3*'VSWR Calculator'!$C$24)*(1+3*ABS(MOD('VSWR Calculator'!$C$23/Calculator!$F$13/2,1)-0.5))))/'VSWR Calculator'!$C$25)-$C82)^2+(1500*ABS(SIN(2*PI()*MOD(Calculator!$B$38/Calculator!$F$13,1)))*IF(MOD(Calculator!$B$38/Calculator!$F$13,1)&lt;0.5,-1,1))^2)/SQRT(((50*POWER(80,POWER(COS(PI()*MOD(Calculator!$B$38/Calculator!$F$13,1)),2))+MIN(500,MAX(30,100*EXP(-0.3*'VSWR Calculator'!$C$24)*(1+3*ABS(MOD('VSWR Calculator'!$C$23/Calculator!$F$13/2,1)-0.5))))/'VSWR Calculator'!$C$25)+$C82)^2+(1500*ABS(SIN(2*PI()*MOD(Calculator!$B$38/Calculator!$F$13,1)))*IF(MOD(Calculator!$B$38/Calculator!$F$13,1)&lt;0.5,-1,1))^2))/(1-SQRT(((50*POWER(80,POWER(COS(PI()*MOD(Calculator!$B$38/Calculator!$F$13,1)),2))+MIN(500,MAX(30,100*EXP(-0.3*'VSWR Calculator'!$C$24)*(1+3*ABS(MOD('VSWR Calculator'!$C$23/Calculator!$F$13/2,1)-0.5))))/'VSWR Calculator'!$C$25)-$C82)^2+(1500*ABS(SIN(2*PI()*MOD(Calculator!$B$38/Calculator!$F$13,1)))*IF(MOD(Calculator!$B$38/Calculator!$F$13,1)&lt;0.5,-1,1))^2)/SQRT(((50*POWER(80,POWER(COS(PI()*MOD(Calculator!$B$38/Calculator!$F$13,1)),2))+MIN(500,MAX(30,100*EXP(-0.3*'VSWR Calculator'!$C$24)*(1+3*ABS(MOD('VSWR Calculator'!$C$23/Calculator!$F$13/2,1)-0.5))))/'VSWR Calculator'!$C$25)+$C82)^2+(1500*ABS(SIN(2*PI()*MOD(Calculator!$B$38/Calculator!$F$13,1)))*IF(MOD(Calculator!$B$38/Calculator!$F$13,1)&lt;0.5,-1,1))^2)),2))</f>
        <v>—</v>
      </c>
      <c r="IB82" s="253" t="str">
        <f aca="false">IF(OR(Calculator!$E$14&lt;&gt;"YES",Calculator!$B$38&lt;Calculator!$G$14),"—",ROUND((1+SQRT(((50*POWER(80,POWER(COS(PI()*MOD(Calculator!$B$38/Calculator!$F$14,1)),2))+MIN(500,MAX(30,100*EXP(-0.3*'VSWR Calculator'!$C$24)*(1+3*ABS(MOD('VSWR Calculator'!$C$23/Calculator!$F$14/2,1)-0.5))))/'VSWR Calculator'!$C$25)-$C82)^2+(1500*ABS(SIN(2*PI()*MOD(Calculator!$B$38/Calculator!$F$14,1)))*IF(MOD(Calculator!$B$38/Calculator!$F$14,1)&lt;0.5,-1,1))^2)/SQRT(((50*POWER(80,POWER(COS(PI()*MOD(Calculator!$B$38/Calculator!$F$14,1)),2))+MIN(500,MAX(30,100*EXP(-0.3*'VSWR Calculator'!$C$24)*(1+3*ABS(MOD('VSWR Calculator'!$C$23/Calculator!$F$14/2,1)-0.5))))/'VSWR Calculator'!$C$25)+$C82)^2+(1500*ABS(SIN(2*PI()*MOD(Calculator!$B$38/Calculator!$F$14,1)))*IF(MOD(Calculator!$B$38/Calculator!$F$14,1)&lt;0.5,-1,1))^2))/(1-SQRT(((50*POWER(80,POWER(COS(PI()*MOD(Calculator!$B$38/Calculator!$F$14,1)),2))+MIN(500,MAX(30,100*EXP(-0.3*'VSWR Calculator'!$C$24)*(1+3*ABS(MOD('VSWR Calculator'!$C$23/Calculator!$F$14/2,1)-0.5))))/'VSWR Calculator'!$C$25)-$C82)^2+(1500*ABS(SIN(2*PI()*MOD(Calculator!$B$38/Calculator!$F$14,1)))*IF(MOD(Calculator!$B$38/Calculator!$F$14,1)&lt;0.5,-1,1))^2)/SQRT(((50*POWER(80,POWER(COS(PI()*MOD(Calculator!$B$38/Calculator!$F$14,1)),2))+MIN(500,MAX(30,100*EXP(-0.3*'VSWR Calculator'!$C$24)*(1+3*ABS(MOD('VSWR Calculator'!$C$23/Calculator!$F$14/2,1)-0.5))))/'VSWR Calculator'!$C$25)+$C82)^2+(1500*ABS(SIN(2*PI()*MOD(Calculator!$B$38/Calculator!$F$14,1)))*IF(MOD(Calculator!$B$38/Calculator!$F$14,1)&lt;0.5,-1,1))^2)),2))</f>
        <v>—</v>
      </c>
      <c r="IC82" s="253" t="n">
        <f aca="false">IF(OR(Calculator!$E$15&lt;&gt;"YES",Calculator!$B$38&lt;Calculator!$G$15),"—",ROUND((1+SQRT(((50*POWER(80,POWER(COS(PI()*MOD(Calculator!$B$38/Calculator!$F$15,1)),2))+MIN(500,MAX(30,100*EXP(-0.3*'VSWR Calculator'!$C$24)*(1+3*ABS(MOD('VSWR Calculator'!$C$23/Calculator!$F$15/2,1)-0.5))))/'VSWR Calculator'!$C$25)-$C82)^2+(1500*ABS(SIN(2*PI()*MOD(Calculator!$B$38/Calculator!$F$15,1)))*IF(MOD(Calculator!$B$38/Calculator!$F$15,1)&lt;0.5,-1,1))^2)/SQRT(((50*POWER(80,POWER(COS(PI()*MOD(Calculator!$B$38/Calculator!$F$15,1)),2))+MIN(500,MAX(30,100*EXP(-0.3*'VSWR Calculator'!$C$24)*(1+3*ABS(MOD('VSWR Calculator'!$C$23/Calculator!$F$15/2,1)-0.5))))/'VSWR Calculator'!$C$25)+$C82)^2+(1500*ABS(SIN(2*PI()*MOD(Calculator!$B$38/Calculator!$F$15,1)))*IF(MOD(Calculator!$B$38/Calculator!$F$15,1)&lt;0.5,-1,1))^2))/(1-SQRT(((50*POWER(80,POWER(COS(PI()*MOD(Calculator!$B$38/Calculator!$F$15,1)),2))+MIN(500,MAX(30,100*EXP(-0.3*'VSWR Calculator'!$C$24)*(1+3*ABS(MOD('VSWR Calculator'!$C$23/Calculator!$F$15/2,1)-0.5))))/'VSWR Calculator'!$C$25)-$C82)^2+(1500*ABS(SIN(2*PI()*MOD(Calculator!$B$38/Calculator!$F$15,1)))*IF(MOD(Calculator!$B$38/Calculator!$F$15,1)&lt;0.5,-1,1))^2)/SQRT(((50*POWER(80,POWER(COS(PI()*MOD(Calculator!$B$38/Calculator!$F$15,1)),2))+MIN(500,MAX(30,100*EXP(-0.3*'VSWR Calculator'!$C$24)*(1+3*ABS(MOD('VSWR Calculator'!$C$23/Calculator!$F$15/2,1)-0.5))))/'VSWR Calculator'!$C$25)+$C82)^2+(1500*ABS(SIN(2*PI()*MOD(Calculator!$B$38/Calculator!$F$15,1)))*IF(MOD(Calculator!$B$38/Calculator!$F$15,1)&lt;0.5,-1,1))^2)),2))</f>
        <v>2.17</v>
      </c>
      <c r="ID82" s="253" t="str">
        <f aca="false">IF(OR(Calculator!$E$16&lt;&gt;"YES",Calculator!$B$38&lt;Calculator!$G$16),"—",ROUND((1+SQRT(((50*POWER(80,POWER(COS(PI()*MOD(Calculator!$B$38/Calculator!$F$16,1)),2))+MIN(500,MAX(30,100*EXP(-0.3*'VSWR Calculator'!$C$24)*(1+3*ABS(MOD('VSWR Calculator'!$C$23/Calculator!$F$16/2,1)-0.5))))/'VSWR Calculator'!$C$25)-$C82)^2+(1500*ABS(SIN(2*PI()*MOD(Calculator!$B$38/Calculator!$F$16,1)))*IF(MOD(Calculator!$B$38/Calculator!$F$16,1)&lt;0.5,-1,1))^2)/SQRT(((50*POWER(80,POWER(COS(PI()*MOD(Calculator!$B$38/Calculator!$F$16,1)),2))+MIN(500,MAX(30,100*EXP(-0.3*'VSWR Calculator'!$C$24)*(1+3*ABS(MOD('VSWR Calculator'!$C$23/Calculator!$F$16/2,1)-0.5))))/'VSWR Calculator'!$C$25)+$C82)^2+(1500*ABS(SIN(2*PI()*MOD(Calculator!$B$38/Calculator!$F$16,1)))*IF(MOD(Calculator!$B$38/Calculator!$F$16,1)&lt;0.5,-1,1))^2))/(1-SQRT(((50*POWER(80,POWER(COS(PI()*MOD(Calculator!$B$38/Calculator!$F$16,1)),2))+MIN(500,MAX(30,100*EXP(-0.3*'VSWR Calculator'!$C$24)*(1+3*ABS(MOD('VSWR Calculator'!$C$23/Calculator!$F$16/2,1)-0.5))))/'VSWR Calculator'!$C$25)-$C82)^2+(1500*ABS(SIN(2*PI()*MOD(Calculator!$B$38/Calculator!$F$16,1)))*IF(MOD(Calculator!$B$38/Calculator!$F$16,1)&lt;0.5,-1,1))^2)/SQRT(((50*POWER(80,POWER(COS(PI()*MOD(Calculator!$B$38/Calculator!$F$16,1)),2))+MIN(500,MAX(30,100*EXP(-0.3*'VSWR Calculator'!$C$24)*(1+3*ABS(MOD('VSWR Calculator'!$C$23/Calculator!$F$16/2,1)-0.5))))/'VSWR Calculator'!$C$25)+$C82)^2+(1500*ABS(SIN(2*PI()*MOD(Calculator!$B$38/Calculator!$F$16,1)))*IF(MOD(Calculator!$B$38/Calculator!$F$16,1)&lt;0.5,-1,1))^2)),2))</f>
        <v>—</v>
      </c>
      <c r="IE82" s="253" t="n">
        <f aca="false">IF(OR(Calculator!$E$17&lt;&gt;"YES",Calculator!$B$38&lt;Calculator!$G$17),"—",ROUND((1+SQRT(((50*POWER(80,POWER(COS(PI()*MOD(Calculator!$B$38/Calculator!$F$17,1)),2))+MIN(500,MAX(30,100*EXP(-0.3*'VSWR Calculator'!$C$24)*(1+3*ABS(MOD('VSWR Calculator'!$C$23/Calculator!$F$17/2,1)-0.5))))/'VSWR Calculator'!$C$25)-$C82)^2+(1500*ABS(SIN(2*PI()*MOD(Calculator!$B$38/Calculator!$F$17,1)))*IF(MOD(Calculator!$B$38/Calculator!$F$17,1)&lt;0.5,-1,1))^2)/SQRT(((50*POWER(80,POWER(COS(PI()*MOD(Calculator!$B$38/Calculator!$F$17,1)),2))+MIN(500,MAX(30,100*EXP(-0.3*'VSWR Calculator'!$C$24)*(1+3*ABS(MOD('VSWR Calculator'!$C$23/Calculator!$F$17/2,1)-0.5))))/'VSWR Calculator'!$C$25)+$C82)^2+(1500*ABS(SIN(2*PI()*MOD(Calculator!$B$38/Calculator!$F$17,1)))*IF(MOD(Calculator!$B$38/Calculator!$F$17,1)&lt;0.5,-1,1))^2))/(1-SQRT(((50*POWER(80,POWER(COS(PI()*MOD(Calculator!$B$38/Calculator!$F$17,1)),2))+MIN(500,MAX(30,100*EXP(-0.3*'VSWR Calculator'!$C$24)*(1+3*ABS(MOD('VSWR Calculator'!$C$23/Calculator!$F$17/2,1)-0.5))))/'VSWR Calculator'!$C$25)-$C82)^2+(1500*ABS(SIN(2*PI()*MOD(Calculator!$B$38/Calculator!$F$17,1)))*IF(MOD(Calculator!$B$38/Calculator!$F$17,1)&lt;0.5,-1,1))^2)/SQRT(((50*POWER(80,POWER(COS(PI()*MOD(Calculator!$B$38/Calculator!$F$17,1)),2))+MIN(500,MAX(30,100*EXP(-0.3*'VSWR Calculator'!$C$24)*(1+3*ABS(MOD('VSWR Calculator'!$C$23/Calculator!$F$17/2,1)-0.5))))/'VSWR Calculator'!$C$25)+$C82)^2+(1500*ABS(SIN(2*PI()*MOD(Calculator!$B$38/Calculator!$F$17,1)))*IF(MOD(Calculator!$B$38/Calculator!$F$17,1)&lt;0.5,-1,1))^2)),2))</f>
        <v>16.66</v>
      </c>
      <c r="IF82" s="253" t="str">
        <f aca="false">IF(OR(Calculator!$E$18&lt;&gt;"YES",Calculator!$B$38&lt;Calculator!$G$18),"—",ROUND((1+SQRT(((50*POWER(80,POWER(COS(PI()*MOD(Calculator!$B$38/Calculator!$F$18,1)),2))+MIN(500,MAX(30,100*EXP(-0.3*'VSWR Calculator'!$C$24)*(1+3*ABS(MOD('VSWR Calculator'!$C$23/Calculator!$F$18/2,1)-0.5))))/'VSWR Calculator'!$C$25)-$C82)^2+(1500*ABS(SIN(2*PI()*MOD(Calculator!$B$38/Calculator!$F$18,1)))*IF(MOD(Calculator!$B$38/Calculator!$F$18,1)&lt;0.5,-1,1))^2)/SQRT(((50*POWER(80,POWER(COS(PI()*MOD(Calculator!$B$38/Calculator!$F$18,1)),2))+MIN(500,MAX(30,100*EXP(-0.3*'VSWR Calculator'!$C$24)*(1+3*ABS(MOD('VSWR Calculator'!$C$23/Calculator!$F$18/2,1)-0.5))))/'VSWR Calculator'!$C$25)+$C82)^2+(1500*ABS(SIN(2*PI()*MOD(Calculator!$B$38/Calculator!$F$18,1)))*IF(MOD(Calculator!$B$38/Calculator!$F$18,1)&lt;0.5,-1,1))^2))/(1-SQRT(((50*POWER(80,POWER(COS(PI()*MOD(Calculator!$B$38/Calculator!$F$18,1)),2))+MIN(500,MAX(30,100*EXP(-0.3*'VSWR Calculator'!$C$24)*(1+3*ABS(MOD('VSWR Calculator'!$C$23/Calculator!$F$18/2,1)-0.5))))/'VSWR Calculator'!$C$25)-$C82)^2+(1500*ABS(SIN(2*PI()*MOD(Calculator!$B$38/Calculator!$F$18,1)))*IF(MOD(Calculator!$B$38/Calculator!$F$18,1)&lt;0.5,-1,1))^2)/SQRT(((50*POWER(80,POWER(COS(PI()*MOD(Calculator!$B$38/Calculator!$F$18,1)),2))+MIN(500,MAX(30,100*EXP(-0.3*'VSWR Calculator'!$C$24)*(1+3*ABS(MOD('VSWR Calculator'!$C$23/Calculator!$F$18/2,1)-0.5))))/'VSWR Calculator'!$C$25)+$C82)^2+(1500*ABS(SIN(2*PI()*MOD(Calculator!$B$38/Calculator!$F$18,1)))*IF(MOD(Calculator!$B$38/Calculator!$F$18,1)&lt;0.5,-1,1))^2)),2))</f>
        <v>—</v>
      </c>
      <c r="IG82" s="253" t="str">
        <f aca="false">IF(OR(Calculator!$E$19&lt;&gt;"YES",Calculator!$B$38&lt;Calculator!$G$19),"—",ROUND((1+SQRT(((50*POWER(80,POWER(COS(PI()*MOD(Calculator!$B$38/Calculator!$F$19,1)),2))+MIN(500,MAX(30,100*EXP(-0.3*'VSWR Calculator'!$C$24)*(1+3*ABS(MOD('VSWR Calculator'!$C$23/Calculator!$F$19/2,1)-0.5))))/'VSWR Calculator'!$C$25)-$C82)^2+(1500*ABS(SIN(2*PI()*MOD(Calculator!$B$38/Calculator!$F$19,1)))*IF(MOD(Calculator!$B$38/Calculator!$F$19,1)&lt;0.5,-1,1))^2)/SQRT(((50*POWER(80,POWER(COS(PI()*MOD(Calculator!$B$38/Calculator!$F$19,1)),2))+MIN(500,MAX(30,100*EXP(-0.3*'VSWR Calculator'!$C$24)*(1+3*ABS(MOD('VSWR Calculator'!$C$23/Calculator!$F$19/2,1)-0.5))))/'VSWR Calculator'!$C$25)+$C82)^2+(1500*ABS(SIN(2*PI()*MOD(Calculator!$B$38/Calculator!$F$19,1)))*IF(MOD(Calculator!$B$38/Calculator!$F$19,1)&lt;0.5,-1,1))^2))/(1-SQRT(((50*POWER(80,POWER(COS(PI()*MOD(Calculator!$B$38/Calculator!$F$19,1)),2))+MIN(500,MAX(30,100*EXP(-0.3*'VSWR Calculator'!$C$24)*(1+3*ABS(MOD('VSWR Calculator'!$C$23/Calculator!$F$19/2,1)-0.5))))/'VSWR Calculator'!$C$25)-$C82)^2+(1500*ABS(SIN(2*PI()*MOD(Calculator!$B$38/Calculator!$F$19,1)))*IF(MOD(Calculator!$B$38/Calculator!$F$19,1)&lt;0.5,-1,1))^2)/SQRT(((50*POWER(80,POWER(COS(PI()*MOD(Calculator!$B$38/Calculator!$F$19,1)),2))+MIN(500,MAX(30,100*EXP(-0.3*'VSWR Calculator'!$C$24)*(1+3*ABS(MOD('VSWR Calculator'!$C$23/Calculator!$F$19/2,1)-0.5))))/'VSWR Calculator'!$C$25)+$C82)^2+(1500*ABS(SIN(2*PI()*MOD(Calculator!$B$38/Calculator!$F$19,1)))*IF(MOD(Calculator!$B$38/Calculator!$F$19,1)&lt;0.5,-1,1))^2)),2))</f>
        <v>—</v>
      </c>
      <c r="IH82" s="253" t="str">
        <f aca="false">IF(OR(Calculator!$E$20&lt;&gt;"YES",Calculator!$B$38&lt;Calculator!$G$20),"—",ROUND((1+SQRT(((50*POWER(80,POWER(COS(PI()*MOD(Calculator!$B$38/Calculator!$F$20,1)),2))+MIN(500,MAX(30,100*EXP(-0.3*'VSWR Calculator'!$C$24)*(1+3*ABS(MOD('VSWR Calculator'!$C$23/Calculator!$F$20/2,1)-0.5))))/'VSWR Calculator'!$C$25)-$C82)^2+(1500*ABS(SIN(2*PI()*MOD(Calculator!$B$38/Calculator!$F$20,1)))*IF(MOD(Calculator!$B$38/Calculator!$F$20,1)&lt;0.5,-1,1))^2)/SQRT(((50*POWER(80,POWER(COS(PI()*MOD(Calculator!$B$38/Calculator!$F$20,1)),2))+MIN(500,MAX(30,100*EXP(-0.3*'VSWR Calculator'!$C$24)*(1+3*ABS(MOD('VSWR Calculator'!$C$23/Calculator!$F$20/2,1)-0.5))))/'VSWR Calculator'!$C$25)+$C82)^2+(1500*ABS(SIN(2*PI()*MOD(Calculator!$B$38/Calculator!$F$20,1)))*IF(MOD(Calculator!$B$38/Calculator!$F$20,1)&lt;0.5,-1,1))^2))/(1-SQRT(((50*POWER(80,POWER(COS(PI()*MOD(Calculator!$B$38/Calculator!$F$20,1)),2))+MIN(500,MAX(30,100*EXP(-0.3*'VSWR Calculator'!$C$24)*(1+3*ABS(MOD('VSWR Calculator'!$C$23/Calculator!$F$20/2,1)-0.5))))/'VSWR Calculator'!$C$25)-$C82)^2+(1500*ABS(SIN(2*PI()*MOD(Calculator!$B$38/Calculator!$F$20,1)))*IF(MOD(Calculator!$B$38/Calculator!$F$20,1)&lt;0.5,-1,1))^2)/SQRT(((50*POWER(80,POWER(COS(PI()*MOD(Calculator!$B$38/Calculator!$F$20,1)),2))+MIN(500,MAX(30,100*EXP(-0.3*'VSWR Calculator'!$C$24)*(1+3*ABS(MOD('VSWR Calculator'!$C$23/Calculator!$F$20/2,1)-0.5))))/'VSWR Calculator'!$C$25)+$C82)^2+(1500*ABS(SIN(2*PI()*MOD(Calculator!$B$38/Calculator!$F$20,1)))*IF(MOD(Calculator!$B$38/Calculator!$F$20,1)&lt;0.5,-1,1))^2)),2))</f>
        <v>—</v>
      </c>
      <c r="II82" s="253" t="str">
        <f aca="false">IF(OR(Calculator!$E$21&lt;&gt;"YES",Calculator!$B$38&lt;Calculator!$G$21),"—",ROUND((1+SQRT(((50*POWER(80,POWER(COS(PI()*MOD(Calculator!$B$38/Calculator!$F$21,1)),2))+MIN(500,MAX(30,100*EXP(-0.3*'VSWR Calculator'!$C$24)*(1+3*ABS(MOD('VSWR Calculator'!$C$23/Calculator!$F$21/2,1)-0.5))))/'VSWR Calculator'!$C$25)-$C82)^2+(1500*ABS(SIN(2*PI()*MOD(Calculator!$B$38/Calculator!$F$21,1)))*IF(MOD(Calculator!$B$38/Calculator!$F$21,1)&lt;0.5,-1,1))^2)/SQRT(((50*POWER(80,POWER(COS(PI()*MOD(Calculator!$B$38/Calculator!$F$21,1)),2))+MIN(500,MAX(30,100*EXP(-0.3*'VSWR Calculator'!$C$24)*(1+3*ABS(MOD('VSWR Calculator'!$C$23/Calculator!$F$21/2,1)-0.5))))/'VSWR Calculator'!$C$25)+$C82)^2+(1500*ABS(SIN(2*PI()*MOD(Calculator!$B$38/Calculator!$F$21,1)))*IF(MOD(Calculator!$B$38/Calculator!$F$21,1)&lt;0.5,-1,1))^2))/(1-SQRT(((50*POWER(80,POWER(COS(PI()*MOD(Calculator!$B$38/Calculator!$F$21,1)),2))+MIN(500,MAX(30,100*EXP(-0.3*'VSWR Calculator'!$C$24)*(1+3*ABS(MOD('VSWR Calculator'!$C$23/Calculator!$F$21/2,1)-0.5))))/'VSWR Calculator'!$C$25)-$C82)^2+(1500*ABS(SIN(2*PI()*MOD(Calculator!$B$38/Calculator!$F$21,1)))*IF(MOD(Calculator!$B$38/Calculator!$F$21,1)&lt;0.5,-1,1))^2)/SQRT(((50*POWER(80,POWER(COS(PI()*MOD(Calculator!$B$38/Calculator!$F$21,1)),2))+MIN(500,MAX(30,100*EXP(-0.3*'VSWR Calculator'!$C$24)*(1+3*ABS(MOD('VSWR Calculator'!$C$23/Calculator!$F$21/2,1)-0.5))))/'VSWR Calculator'!$C$25)+$C82)^2+(1500*ABS(SIN(2*PI()*MOD(Calculator!$B$38/Calculator!$F$21,1)))*IF(MOD(Calculator!$B$38/Calculator!$F$21,1)&lt;0.5,-1,1))^2)),2))</f>
        <v>—</v>
      </c>
      <c r="IJ82" s="253" t="str">
        <f aca="false">IF(OR(Calculator!$E$22&lt;&gt;"YES",Calculator!$B$38&lt;Calculator!$G$22),"—",ROUND((1+SQRT(((50*POWER(80,POWER(COS(PI()*MOD(Calculator!$B$38/Calculator!$F$22,1)),2))+MIN(500,MAX(30,100*EXP(-0.3*'VSWR Calculator'!$C$24)*(1+3*ABS(MOD('VSWR Calculator'!$C$23/Calculator!$F$22/2,1)-0.5))))/'VSWR Calculator'!$C$25)-$C82)^2+(1500*ABS(SIN(2*PI()*MOD(Calculator!$B$38/Calculator!$F$22,1)))*IF(MOD(Calculator!$B$38/Calculator!$F$22,1)&lt;0.5,-1,1))^2)/SQRT(((50*POWER(80,POWER(COS(PI()*MOD(Calculator!$B$38/Calculator!$F$22,1)),2))+MIN(500,MAX(30,100*EXP(-0.3*'VSWR Calculator'!$C$24)*(1+3*ABS(MOD('VSWR Calculator'!$C$23/Calculator!$F$22/2,1)-0.5))))/'VSWR Calculator'!$C$25)+$C82)^2+(1500*ABS(SIN(2*PI()*MOD(Calculator!$B$38/Calculator!$F$22,1)))*IF(MOD(Calculator!$B$38/Calculator!$F$22,1)&lt;0.5,-1,1))^2))/(1-SQRT(((50*POWER(80,POWER(COS(PI()*MOD(Calculator!$B$38/Calculator!$F$22,1)),2))+MIN(500,MAX(30,100*EXP(-0.3*'VSWR Calculator'!$C$24)*(1+3*ABS(MOD('VSWR Calculator'!$C$23/Calculator!$F$22/2,1)-0.5))))/'VSWR Calculator'!$C$25)-$C82)^2+(1500*ABS(SIN(2*PI()*MOD(Calculator!$B$38/Calculator!$F$22,1)))*IF(MOD(Calculator!$B$38/Calculator!$F$22,1)&lt;0.5,-1,1))^2)/SQRT(((50*POWER(80,POWER(COS(PI()*MOD(Calculator!$B$38/Calculator!$F$22,1)),2))+MIN(500,MAX(30,100*EXP(-0.3*'VSWR Calculator'!$C$24)*(1+3*ABS(MOD('VSWR Calculator'!$C$23/Calculator!$F$22/2,1)-0.5))))/'VSWR Calculator'!$C$25)+$C82)^2+(1500*ABS(SIN(2*PI()*MOD(Calculator!$B$38/Calculator!$F$22,1)))*IF(MOD(Calculator!$B$38/Calculator!$F$22,1)&lt;0.5,-1,1))^2)),2))</f>
        <v>—</v>
      </c>
      <c r="IK82" s="253" t="n">
        <f aca="false">IFERROR(ROUND((IF(ISNUMBER(HZ82),HZ82,0)+IF(ISNUMBER(IA82),IA82,0)+IF(ISNUMBER(IB82),IB82,0)+IF(ISNUMBER(IC82),IC82,0)+IF(ISNUMBER(ID82),ID82,0)+IF(ISNUMBER(IE82),IE82,0)+IF(ISNUMBER(IF82),IF82,0)+IF(ISNUMBER(IG82),IG82,0)+IF(ISNUMBER(IH82),IH82,0)+IF(ISNUMBER(II82),II82,0)+IF(ISNUMBER(IJ82),IJ82,0))/(IF(ISNUMBER(HZ82),1,0)+IF(ISNUMBER(IA82),1,0)+IF(ISNUMBER(IB82),1,0)+IF(ISNUMBER(IC82),1,0)+IF(ISNUMBER(ID82),1,0)+IF(ISNUMBER(IE82),1,0)+IF(ISNUMBER(IF82),1,0)+IF(ISNUMBER(IG82),1,0)+IF(ISNUMBER(IH82),1,0)+IF(ISNUMBER(II82),1,0)+IF(ISNUMBER(IJ82),1,0)),4),"")</f>
        <v>9.415</v>
      </c>
    </row>
    <row r="83" customFormat="false" ht="15" hidden="false" customHeight="true" outlineLevel="0" collapsed="false">
      <c r="A83" s="283" t="s">
        <v>525</v>
      </c>
      <c r="B83" s="284" t="s">
        <v>481</v>
      </c>
      <c r="C83" s="285" t="n">
        <v>2450</v>
      </c>
      <c r="D83" s="286" t="str">
        <f aca="false">IF(OR(Calculator!$E$12&lt;&gt;"YES",Calculator!$B$29&lt;Calculator!$G$12),"—",ROUND((1+SQRT(((50*POWER(80,POWER(COS(PI()*MOD(Calculator!$B$29/Calculator!$F$12,1)),2))-$C83)^2+(1500*ABS(SIN(2*PI()*MOD(Calculator!$B$29/Calculator!$F$12,1)))*IF(MOD(Calculator!$B$29/Calculator!$F$12,1)&lt;0.5,-1,1))^2)/((50*POWER(80,POWER(COS(PI()*MOD(Calculator!$B$29/Calculator!$F$12,1)),2))+$C83)^2+(1500*ABS(SIN(2*PI()*MOD(Calculator!$B$29/Calculator!$F$12,1)))*IF(MOD(Calculator!$B$29/Calculator!$F$12,1)&lt;0.5,-1,1))^2)))/(1-SQRT(((50*POWER(80,POWER(COS(PI()*MOD(Calculator!$B$29/Calculator!$F$12,1)),2))-$C83)^2+(1500*ABS(SIN(2*PI()*MOD(Calculator!$B$29/Calculator!$F$12,1)))*IF(MOD(Calculator!$B$29/Calculator!$F$12,1)&lt;0.5,-1,1))^2)/((50*POWER(80,POWER(COS(PI()*MOD(Calculator!$B$29/Calculator!$F$12,1)),2))+$C83)^2+(1500*ABS(SIN(2*PI()*MOD(Calculator!$B$29/Calculator!$F$12,1)))*IF(MOD(Calculator!$B$29/Calculator!$F$12,1)&lt;0.5,-1,1))^2))),2))</f>
        <v>—</v>
      </c>
      <c r="E83" s="286" t="str">
        <f aca="false">IF(OR(Calculator!$E$13&lt;&gt;"YES",Calculator!$B$29&lt;Calculator!$G$13),"—",ROUND((1+SQRT(((50*POWER(80,POWER(COS(PI()*MOD(Calculator!$B$29/Calculator!$F$13,1)),2))-$C83)^2+(1500*ABS(SIN(2*PI()*MOD(Calculator!$B$29/Calculator!$F$13,1)))*IF(MOD(Calculator!$B$29/Calculator!$F$13,1)&lt;0.5,-1,1))^2)/((50*POWER(80,POWER(COS(PI()*MOD(Calculator!$B$29/Calculator!$F$13,1)),2))+$C83)^2+(1500*ABS(SIN(2*PI()*MOD(Calculator!$B$29/Calculator!$F$13,1)))*IF(MOD(Calculator!$B$29/Calculator!$F$13,1)&lt;0.5,-1,1))^2)))/(1-SQRT(((50*POWER(80,POWER(COS(PI()*MOD(Calculator!$B$29/Calculator!$F$13,1)),2))-$C83)^2+(1500*ABS(SIN(2*PI()*MOD(Calculator!$B$29/Calculator!$F$13,1)))*IF(MOD(Calculator!$B$29/Calculator!$F$13,1)&lt;0.5,-1,1))^2)/((50*POWER(80,POWER(COS(PI()*MOD(Calculator!$B$29/Calculator!$F$13,1)),2))+$C83)^2+(1500*ABS(SIN(2*PI()*MOD(Calculator!$B$29/Calculator!$F$13,1)))*IF(MOD(Calculator!$B$29/Calculator!$F$13,1)&lt;0.5,-1,1))^2))),2))</f>
        <v>—</v>
      </c>
      <c r="F83" s="286" t="str">
        <f aca="false">IF(OR(Calculator!$E$14&lt;&gt;"YES",Calculator!$B$29&lt;Calculator!$G$14),"—",ROUND((1+SQRT(((50*POWER(80,POWER(COS(PI()*MOD(Calculator!$B$29/Calculator!$F$14,1)),2))-$C83)^2+(1500*ABS(SIN(2*PI()*MOD(Calculator!$B$29/Calculator!$F$14,1)))*IF(MOD(Calculator!$B$29/Calculator!$F$14,1)&lt;0.5,-1,1))^2)/((50*POWER(80,POWER(COS(PI()*MOD(Calculator!$B$29/Calculator!$F$14,1)),2))+$C83)^2+(1500*ABS(SIN(2*PI()*MOD(Calculator!$B$29/Calculator!$F$14,1)))*IF(MOD(Calculator!$B$29/Calculator!$F$14,1)&lt;0.5,-1,1))^2)))/(1-SQRT(((50*POWER(80,POWER(COS(PI()*MOD(Calculator!$B$29/Calculator!$F$14,1)),2))-$C83)^2+(1500*ABS(SIN(2*PI()*MOD(Calculator!$B$29/Calculator!$F$14,1)))*IF(MOD(Calculator!$B$29/Calculator!$F$14,1)&lt;0.5,-1,1))^2)/((50*POWER(80,POWER(COS(PI()*MOD(Calculator!$B$29/Calculator!$F$14,1)),2))+$C83)^2+(1500*ABS(SIN(2*PI()*MOD(Calculator!$B$29/Calculator!$F$14,1)))*IF(MOD(Calculator!$B$29/Calculator!$F$14,1)&lt;0.5,-1,1))^2))),2))</f>
        <v>—</v>
      </c>
      <c r="G83" s="286" t="n">
        <f aca="false">IF(OR(Calculator!$E$15&lt;&gt;"YES",Calculator!$B$29&lt;Calculator!$G$15),"—",ROUND((1+SQRT(((50*POWER(80,POWER(COS(PI()*MOD(Calculator!$B$29/Calculator!$F$15,1)),2))-$C83)^2+(1500*ABS(SIN(2*PI()*MOD(Calculator!$B$29/Calculator!$F$15,1)))*IF(MOD(Calculator!$B$29/Calculator!$F$15,1)&lt;0.5,-1,1))^2)/((50*POWER(80,POWER(COS(PI()*MOD(Calculator!$B$29/Calculator!$F$15,1)),2))+$C83)^2+(1500*ABS(SIN(2*PI()*MOD(Calculator!$B$29/Calculator!$F$15,1)))*IF(MOD(Calculator!$B$29/Calculator!$F$15,1)&lt;0.5,-1,1))^2)))/(1-SQRT(((50*POWER(80,POWER(COS(PI()*MOD(Calculator!$B$29/Calculator!$F$15,1)),2))-$C83)^2+(1500*ABS(SIN(2*PI()*MOD(Calculator!$B$29/Calculator!$F$15,1)))*IF(MOD(Calculator!$B$29/Calculator!$F$15,1)&lt;0.5,-1,1))^2)/((50*POWER(80,POWER(COS(PI()*MOD(Calculator!$B$29/Calculator!$F$15,1)),2))+$C83)^2+(1500*ABS(SIN(2*PI()*MOD(Calculator!$B$29/Calculator!$F$15,1)))*IF(MOD(Calculator!$B$29/Calculator!$F$15,1)&lt;0.5,-1,1))^2))),2))</f>
        <v>20.86</v>
      </c>
      <c r="H83" s="286" t="str">
        <f aca="false">IF(OR(Calculator!$E$16&lt;&gt;"YES",Calculator!$B$29&lt;Calculator!$G$16),"—",ROUND((1+SQRT(((50*POWER(80,POWER(COS(PI()*MOD(Calculator!$B$29/Calculator!$F$16,1)),2))-$C83)^2+(1500*ABS(SIN(2*PI()*MOD(Calculator!$B$29/Calculator!$F$16,1)))*IF(MOD(Calculator!$B$29/Calculator!$F$16,1)&lt;0.5,-1,1))^2)/((50*POWER(80,POWER(COS(PI()*MOD(Calculator!$B$29/Calculator!$F$16,1)),2))+$C83)^2+(1500*ABS(SIN(2*PI()*MOD(Calculator!$B$29/Calculator!$F$16,1)))*IF(MOD(Calculator!$B$29/Calculator!$F$16,1)&lt;0.5,-1,1))^2)))/(1-SQRT(((50*POWER(80,POWER(COS(PI()*MOD(Calculator!$B$29/Calculator!$F$16,1)),2))-$C83)^2+(1500*ABS(SIN(2*PI()*MOD(Calculator!$B$29/Calculator!$F$16,1)))*IF(MOD(Calculator!$B$29/Calculator!$F$16,1)&lt;0.5,-1,1))^2)/((50*POWER(80,POWER(COS(PI()*MOD(Calculator!$B$29/Calculator!$F$16,1)),2))+$C83)^2+(1500*ABS(SIN(2*PI()*MOD(Calculator!$B$29/Calculator!$F$16,1)))*IF(MOD(Calculator!$B$29/Calculator!$F$16,1)&lt;0.5,-1,1))^2))),2))</f>
        <v>—</v>
      </c>
      <c r="I83" s="286" t="n">
        <f aca="false">IF(OR(Calculator!$E$17&lt;&gt;"YES",Calculator!$B$29&lt;Calculator!$G$17),"—",ROUND((1+SQRT(((50*POWER(80,POWER(COS(PI()*MOD(Calculator!$B$29/Calculator!$F$17,1)),2))-$C83)^2+(1500*ABS(SIN(2*PI()*MOD(Calculator!$B$29/Calculator!$F$17,1)))*IF(MOD(Calculator!$B$29/Calculator!$F$17,1)&lt;0.5,-1,1))^2)/((50*POWER(80,POWER(COS(PI()*MOD(Calculator!$B$29/Calculator!$F$17,1)),2))+$C83)^2+(1500*ABS(SIN(2*PI()*MOD(Calculator!$B$29/Calculator!$F$17,1)))*IF(MOD(Calculator!$B$29/Calculator!$F$17,1)&lt;0.5,-1,1))^2)))/(1-SQRT(((50*POWER(80,POWER(COS(PI()*MOD(Calculator!$B$29/Calculator!$F$17,1)),2))-$C83)^2+(1500*ABS(SIN(2*PI()*MOD(Calculator!$B$29/Calculator!$F$17,1)))*IF(MOD(Calculator!$B$29/Calculator!$F$17,1)&lt;0.5,-1,1))^2)/((50*POWER(80,POWER(COS(PI()*MOD(Calculator!$B$29/Calculator!$F$17,1)),2))+$C83)^2+(1500*ABS(SIN(2*PI()*MOD(Calculator!$B$29/Calculator!$F$17,1)))*IF(MOD(Calculator!$B$29/Calculator!$F$17,1)&lt;0.5,-1,1))^2))),2))</f>
        <v>18.82</v>
      </c>
      <c r="J83" s="286" t="str">
        <f aca="false">IF(OR(Calculator!$E$18&lt;&gt;"YES",Calculator!$B$29&lt;Calculator!$G$18),"—",ROUND((1+SQRT(((50*POWER(80,POWER(COS(PI()*MOD(Calculator!$B$29/Calculator!$F$18,1)),2))-$C83)^2+(1500*ABS(SIN(2*PI()*MOD(Calculator!$B$29/Calculator!$F$18,1)))*IF(MOD(Calculator!$B$29/Calculator!$F$18,1)&lt;0.5,-1,1))^2)/((50*POWER(80,POWER(COS(PI()*MOD(Calculator!$B$29/Calculator!$F$18,1)),2))+$C83)^2+(1500*ABS(SIN(2*PI()*MOD(Calculator!$B$29/Calculator!$F$18,1)))*IF(MOD(Calculator!$B$29/Calculator!$F$18,1)&lt;0.5,-1,1))^2)))/(1-SQRT(((50*POWER(80,POWER(COS(PI()*MOD(Calculator!$B$29/Calculator!$F$18,1)),2))-$C83)^2+(1500*ABS(SIN(2*PI()*MOD(Calculator!$B$29/Calculator!$F$18,1)))*IF(MOD(Calculator!$B$29/Calculator!$F$18,1)&lt;0.5,-1,1))^2)/((50*POWER(80,POWER(COS(PI()*MOD(Calculator!$B$29/Calculator!$F$18,1)),2))+$C83)^2+(1500*ABS(SIN(2*PI()*MOD(Calculator!$B$29/Calculator!$F$18,1)))*IF(MOD(Calculator!$B$29/Calculator!$F$18,1)&lt;0.5,-1,1))^2))),2))</f>
        <v>—</v>
      </c>
      <c r="K83" s="286" t="str">
        <f aca="false">IF(OR(Calculator!$E$19&lt;&gt;"YES",Calculator!$B$29&lt;Calculator!$G$19),"—",ROUND((1+SQRT(((50*POWER(80,POWER(COS(PI()*MOD(Calculator!$B$29/Calculator!$F$19,1)),2))-$C83)^2+(1500*ABS(SIN(2*PI()*MOD(Calculator!$B$29/Calculator!$F$19,1)))*IF(MOD(Calculator!$B$29/Calculator!$F$19,1)&lt;0.5,-1,1))^2)/((50*POWER(80,POWER(COS(PI()*MOD(Calculator!$B$29/Calculator!$F$19,1)),2))+$C83)^2+(1500*ABS(SIN(2*PI()*MOD(Calculator!$B$29/Calculator!$F$19,1)))*IF(MOD(Calculator!$B$29/Calculator!$F$19,1)&lt;0.5,-1,1))^2)))/(1-SQRT(((50*POWER(80,POWER(COS(PI()*MOD(Calculator!$B$29/Calculator!$F$19,1)),2))-$C83)^2+(1500*ABS(SIN(2*PI()*MOD(Calculator!$B$29/Calculator!$F$19,1)))*IF(MOD(Calculator!$B$29/Calculator!$F$19,1)&lt;0.5,-1,1))^2)/((50*POWER(80,POWER(COS(PI()*MOD(Calculator!$B$29/Calculator!$F$19,1)),2))+$C83)^2+(1500*ABS(SIN(2*PI()*MOD(Calculator!$B$29/Calculator!$F$19,1)))*IF(MOD(Calculator!$B$29/Calculator!$F$19,1)&lt;0.5,-1,1))^2))),2))</f>
        <v>—</v>
      </c>
      <c r="L83" s="286" t="str">
        <f aca="false">IF(OR(Calculator!$E$20&lt;&gt;"YES",Calculator!$B$29&lt;Calculator!$G$20),"—",ROUND((1+SQRT(((50*POWER(80,POWER(COS(PI()*MOD(Calculator!$B$29/Calculator!$F$20,1)),2))-$C83)^2+(1500*ABS(SIN(2*PI()*MOD(Calculator!$B$29/Calculator!$F$20,1)))*IF(MOD(Calculator!$B$29/Calculator!$F$20,1)&lt;0.5,-1,1))^2)/((50*POWER(80,POWER(COS(PI()*MOD(Calculator!$B$29/Calculator!$F$20,1)),2))+$C83)^2+(1500*ABS(SIN(2*PI()*MOD(Calculator!$B$29/Calculator!$F$20,1)))*IF(MOD(Calculator!$B$29/Calculator!$F$20,1)&lt;0.5,-1,1))^2)))/(1-SQRT(((50*POWER(80,POWER(COS(PI()*MOD(Calculator!$B$29/Calculator!$F$20,1)),2))-$C83)^2+(1500*ABS(SIN(2*PI()*MOD(Calculator!$B$29/Calculator!$F$20,1)))*IF(MOD(Calculator!$B$29/Calculator!$F$20,1)&lt;0.5,-1,1))^2)/((50*POWER(80,POWER(COS(PI()*MOD(Calculator!$B$29/Calculator!$F$20,1)),2))+$C83)^2+(1500*ABS(SIN(2*PI()*MOD(Calculator!$B$29/Calculator!$F$20,1)))*IF(MOD(Calculator!$B$29/Calculator!$F$20,1)&lt;0.5,-1,1))^2))),2))</f>
        <v>—</v>
      </c>
      <c r="M83" s="286" t="str">
        <f aca="false">IF(OR(Calculator!$E$21&lt;&gt;"YES",Calculator!$B$29&lt;Calculator!$G$21),"—",ROUND((1+SQRT(((50*POWER(80,POWER(COS(PI()*MOD(Calculator!$B$29/Calculator!$F$21,1)),2))-$C83)^2+(1500*ABS(SIN(2*PI()*MOD(Calculator!$B$29/Calculator!$F$21,1)))*IF(MOD(Calculator!$B$29/Calculator!$F$21,1)&lt;0.5,-1,1))^2)/((50*POWER(80,POWER(COS(PI()*MOD(Calculator!$B$29/Calculator!$F$21,1)),2))+$C83)^2+(1500*ABS(SIN(2*PI()*MOD(Calculator!$B$29/Calculator!$F$21,1)))*IF(MOD(Calculator!$B$29/Calculator!$F$21,1)&lt;0.5,-1,1))^2)))/(1-SQRT(((50*POWER(80,POWER(COS(PI()*MOD(Calculator!$B$29/Calculator!$F$21,1)),2))-$C83)^2+(1500*ABS(SIN(2*PI()*MOD(Calculator!$B$29/Calculator!$F$21,1)))*IF(MOD(Calculator!$B$29/Calculator!$F$21,1)&lt;0.5,-1,1))^2)/((50*POWER(80,POWER(COS(PI()*MOD(Calculator!$B$29/Calculator!$F$21,1)),2))+$C83)^2+(1500*ABS(SIN(2*PI()*MOD(Calculator!$B$29/Calculator!$F$21,1)))*IF(MOD(Calculator!$B$29/Calculator!$F$21,1)&lt;0.5,-1,1))^2))),2))</f>
        <v>—</v>
      </c>
      <c r="N83" s="286" t="str">
        <f aca="false">IF(OR(Calculator!$E$22&lt;&gt;"YES",Calculator!$B$29&lt;Calculator!$G$22),"—",ROUND((1+SQRT(((50*POWER(80,POWER(COS(PI()*MOD(Calculator!$B$29/Calculator!$F$22,1)),2))-$C83)^2+(1500*ABS(SIN(2*PI()*MOD(Calculator!$B$29/Calculator!$F$22,1)))*IF(MOD(Calculator!$B$29/Calculator!$F$22,1)&lt;0.5,-1,1))^2)/((50*POWER(80,POWER(COS(PI()*MOD(Calculator!$B$29/Calculator!$F$22,1)),2))+$C83)^2+(1500*ABS(SIN(2*PI()*MOD(Calculator!$B$29/Calculator!$F$22,1)))*IF(MOD(Calculator!$B$29/Calculator!$F$22,1)&lt;0.5,-1,1))^2)))/(1-SQRT(((50*POWER(80,POWER(COS(PI()*MOD(Calculator!$B$29/Calculator!$F$22,1)),2))-$C83)^2+(1500*ABS(SIN(2*PI()*MOD(Calculator!$B$29/Calculator!$F$22,1)))*IF(MOD(Calculator!$B$29/Calculator!$F$22,1)&lt;0.5,-1,1))^2)/((50*POWER(80,POWER(COS(PI()*MOD(Calculator!$B$29/Calculator!$F$22,1)),2))+$C83)^2+(1500*ABS(SIN(2*PI()*MOD(Calculator!$B$29/Calculator!$F$22,1)))*IF(MOD(Calculator!$B$29/Calculator!$F$22,1)&lt;0.5,-1,1))^2))),2))</f>
        <v>—</v>
      </c>
      <c r="O83" s="287" t="n">
        <f aca="false">IFERROR(ROUND((IF(ISNUMBER(D83),D83,0)+IF(ISNUMBER(E83),E83,0)+IF(ISNUMBER(F83),F83,0)+IF(ISNUMBER(G83),G83,0)+IF(ISNUMBER(H83),H83,0)+IF(ISNUMBER(I83),I83,0)+IF(ISNUMBER(J83),J83,0)+IF(ISNUMBER(K83),K83,0)+IF(ISNUMBER(L83),L83,0)+IF(ISNUMBER(M83),M83,0)+IF(ISNUMBER(N83),N83,0))/(IF(ISNUMBER(D83),1,0)+IF(ISNUMBER(E83),1,0)+IF(ISNUMBER(F83),1,0)+IF(ISNUMBER(G83),1,0)+IF(ISNUMBER(H83),1,0)+IF(ISNUMBER(I83),1,0)+IF(ISNUMBER(J83),1,0)+IF(ISNUMBER(K83),1,0)+IF(ISNUMBER(L83),1,0)+IF(ISNUMBER(M83),1,0)+IF(ISNUMBER(N83),1,0)),4),"")</f>
        <v>19.84</v>
      </c>
      <c r="P83" s="286" t="str">
        <f aca="false">IF(OR(Calculator!$E$12&lt;&gt;"YES",Calculator!$B$30&lt;Calculator!$G$12),"—",ROUND((1+SQRT(((50*POWER(80,POWER(COS(PI()*MOD(Calculator!$B$30/Calculator!$F$12,1)),2))-$C83)^2+(1500*ABS(SIN(2*PI()*MOD(Calculator!$B$30/Calculator!$F$12,1)))*IF(MOD(Calculator!$B$30/Calculator!$F$12,1)&lt;0.5,-1,1))^2)/((50*POWER(80,POWER(COS(PI()*MOD(Calculator!$B$30/Calculator!$F$12,1)),2))+$C83)^2+(1500*ABS(SIN(2*PI()*MOD(Calculator!$B$30/Calculator!$F$12,1)))*IF(MOD(Calculator!$B$30/Calculator!$F$12,1)&lt;0.5,-1,1))^2)))/(1-SQRT(((50*POWER(80,POWER(COS(PI()*MOD(Calculator!$B$30/Calculator!$F$12,1)),2))-$C83)^2+(1500*ABS(SIN(2*PI()*MOD(Calculator!$B$30/Calculator!$F$12,1)))*IF(MOD(Calculator!$B$30/Calculator!$F$12,1)&lt;0.5,-1,1))^2)/((50*POWER(80,POWER(COS(PI()*MOD(Calculator!$B$30/Calculator!$F$12,1)),2))+$C83)^2+(1500*ABS(SIN(2*PI()*MOD(Calculator!$B$30/Calculator!$F$12,1)))*IF(MOD(Calculator!$B$30/Calculator!$F$12,1)&lt;0.5,-1,1))^2))),2))</f>
        <v>—</v>
      </c>
      <c r="Q83" s="286" t="str">
        <f aca="false">IF(OR(Calculator!$E$13&lt;&gt;"YES",Calculator!$B$30&lt;Calculator!$G$13),"—",ROUND((1+SQRT(((50*POWER(80,POWER(COS(PI()*MOD(Calculator!$B$30/Calculator!$F$13,1)),2))-$C83)^2+(1500*ABS(SIN(2*PI()*MOD(Calculator!$B$30/Calculator!$F$13,1)))*IF(MOD(Calculator!$B$30/Calculator!$F$13,1)&lt;0.5,-1,1))^2)/((50*POWER(80,POWER(COS(PI()*MOD(Calculator!$B$30/Calculator!$F$13,1)),2))+$C83)^2+(1500*ABS(SIN(2*PI()*MOD(Calculator!$B$30/Calculator!$F$13,1)))*IF(MOD(Calculator!$B$30/Calculator!$F$13,1)&lt;0.5,-1,1))^2)))/(1-SQRT(((50*POWER(80,POWER(COS(PI()*MOD(Calculator!$B$30/Calculator!$F$13,1)),2))-$C83)^2+(1500*ABS(SIN(2*PI()*MOD(Calculator!$B$30/Calculator!$F$13,1)))*IF(MOD(Calculator!$B$30/Calculator!$F$13,1)&lt;0.5,-1,1))^2)/((50*POWER(80,POWER(COS(PI()*MOD(Calculator!$B$30/Calculator!$F$13,1)),2))+$C83)^2+(1500*ABS(SIN(2*PI()*MOD(Calculator!$B$30/Calculator!$F$13,1)))*IF(MOD(Calculator!$B$30/Calculator!$F$13,1)&lt;0.5,-1,1))^2))),2))</f>
        <v>—</v>
      </c>
      <c r="R83" s="286" t="str">
        <f aca="false">IF(OR(Calculator!$E$14&lt;&gt;"YES",Calculator!$B$30&lt;Calculator!$G$14),"—",ROUND((1+SQRT(((50*POWER(80,POWER(COS(PI()*MOD(Calculator!$B$30/Calculator!$F$14,1)),2))-$C83)^2+(1500*ABS(SIN(2*PI()*MOD(Calculator!$B$30/Calculator!$F$14,1)))*IF(MOD(Calculator!$B$30/Calculator!$F$14,1)&lt;0.5,-1,1))^2)/((50*POWER(80,POWER(COS(PI()*MOD(Calculator!$B$30/Calculator!$F$14,1)),2))+$C83)^2+(1500*ABS(SIN(2*PI()*MOD(Calculator!$B$30/Calculator!$F$14,1)))*IF(MOD(Calculator!$B$30/Calculator!$F$14,1)&lt;0.5,-1,1))^2)))/(1-SQRT(((50*POWER(80,POWER(COS(PI()*MOD(Calculator!$B$30/Calculator!$F$14,1)),2))-$C83)^2+(1500*ABS(SIN(2*PI()*MOD(Calculator!$B$30/Calculator!$F$14,1)))*IF(MOD(Calculator!$B$30/Calculator!$F$14,1)&lt;0.5,-1,1))^2)/((50*POWER(80,POWER(COS(PI()*MOD(Calculator!$B$30/Calculator!$F$14,1)),2))+$C83)^2+(1500*ABS(SIN(2*PI()*MOD(Calculator!$B$30/Calculator!$F$14,1)))*IF(MOD(Calculator!$B$30/Calculator!$F$14,1)&lt;0.5,-1,1))^2))),2))</f>
        <v>—</v>
      </c>
      <c r="S83" s="286" t="n">
        <f aca="false">IF(OR(Calculator!$E$15&lt;&gt;"YES",Calculator!$B$30&lt;Calculator!$G$15),"—",ROUND((1+SQRT(((50*POWER(80,POWER(COS(PI()*MOD(Calculator!$B$30/Calculator!$F$15,1)),2))-$C83)^2+(1500*ABS(SIN(2*PI()*MOD(Calculator!$B$30/Calculator!$F$15,1)))*IF(MOD(Calculator!$B$30/Calculator!$F$15,1)&lt;0.5,-1,1))^2)/((50*POWER(80,POWER(COS(PI()*MOD(Calculator!$B$30/Calculator!$F$15,1)),2))+$C83)^2+(1500*ABS(SIN(2*PI()*MOD(Calculator!$B$30/Calculator!$F$15,1)))*IF(MOD(Calculator!$B$30/Calculator!$F$15,1)&lt;0.5,-1,1))^2)))/(1-SQRT(((50*POWER(80,POWER(COS(PI()*MOD(Calculator!$B$30/Calculator!$F$15,1)),2))-$C83)^2+(1500*ABS(SIN(2*PI()*MOD(Calculator!$B$30/Calculator!$F$15,1)))*IF(MOD(Calculator!$B$30/Calculator!$F$15,1)&lt;0.5,-1,1))^2)/((50*POWER(80,POWER(COS(PI()*MOD(Calculator!$B$30/Calculator!$F$15,1)),2))+$C83)^2+(1500*ABS(SIN(2*PI()*MOD(Calculator!$B$30/Calculator!$F$15,1)))*IF(MOD(Calculator!$B$30/Calculator!$F$15,1)&lt;0.5,-1,1))^2))),2))</f>
        <v>19.79</v>
      </c>
      <c r="T83" s="286" t="str">
        <f aca="false">IF(OR(Calculator!$E$16&lt;&gt;"YES",Calculator!$B$30&lt;Calculator!$G$16),"—",ROUND((1+SQRT(((50*POWER(80,POWER(COS(PI()*MOD(Calculator!$B$30/Calculator!$F$16,1)),2))-$C83)^2+(1500*ABS(SIN(2*PI()*MOD(Calculator!$B$30/Calculator!$F$16,1)))*IF(MOD(Calculator!$B$30/Calculator!$F$16,1)&lt;0.5,-1,1))^2)/((50*POWER(80,POWER(COS(PI()*MOD(Calculator!$B$30/Calculator!$F$16,1)),2))+$C83)^2+(1500*ABS(SIN(2*PI()*MOD(Calculator!$B$30/Calculator!$F$16,1)))*IF(MOD(Calculator!$B$30/Calculator!$F$16,1)&lt;0.5,-1,1))^2)))/(1-SQRT(((50*POWER(80,POWER(COS(PI()*MOD(Calculator!$B$30/Calculator!$F$16,1)),2))-$C83)^2+(1500*ABS(SIN(2*PI()*MOD(Calculator!$B$30/Calculator!$F$16,1)))*IF(MOD(Calculator!$B$30/Calculator!$F$16,1)&lt;0.5,-1,1))^2)/((50*POWER(80,POWER(COS(PI()*MOD(Calculator!$B$30/Calculator!$F$16,1)),2))+$C83)^2+(1500*ABS(SIN(2*PI()*MOD(Calculator!$B$30/Calculator!$F$16,1)))*IF(MOD(Calculator!$B$30/Calculator!$F$16,1)&lt;0.5,-1,1))^2))),2))</f>
        <v>—</v>
      </c>
      <c r="U83" s="286" t="n">
        <f aca="false">IF(OR(Calculator!$E$17&lt;&gt;"YES",Calculator!$B$30&lt;Calculator!$G$17),"—",ROUND((1+SQRT(((50*POWER(80,POWER(COS(PI()*MOD(Calculator!$B$30/Calculator!$F$17,1)),2))-$C83)^2+(1500*ABS(SIN(2*PI()*MOD(Calculator!$B$30/Calculator!$F$17,1)))*IF(MOD(Calculator!$B$30/Calculator!$F$17,1)&lt;0.5,-1,1))^2)/((50*POWER(80,POWER(COS(PI()*MOD(Calculator!$B$30/Calculator!$F$17,1)),2))+$C83)^2+(1500*ABS(SIN(2*PI()*MOD(Calculator!$B$30/Calculator!$F$17,1)))*IF(MOD(Calculator!$B$30/Calculator!$F$17,1)&lt;0.5,-1,1))^2)))/(1-SQRT(((50*POWER(80,POWER(COS(PI()*MOD(Calculator!$B$30/Calculator!$F$17,1)),2))-$C83)^2+(1500*ABS(SIN(2*PI()*MOD(Calculator!$B$30/Calculator!$F$17,1)))*IF(MOD(Calculator!$B$30/Calculator!$F$17,1)&lt;0.5,-1,1))^2)/((50*POWER(80,POWER(COS(PI()*MOD(Calculator!$B$30/Calculator!$F$17,1)),2))+$C83)^2+(1500*ABS(SIN(2*PI()*MOD(Calculator!$B$30/Calculator!$F$17,1)))*IF(MOD(Calculator!$B$30/Calculator!$F$17,1)&lt;0.5,-1,1))^2))),2))</f>
        <v>20.92</v>
      </c>
      <c r="V83" s="286" t="str">
        <f aca="false">IF(OR(Calculator!$E$18&lt;&gt;"YES",Calculator!$B$30&lt;Calculator!$G$18),"—",ROUND((1+SQRT(((50*POWER(80,POWER(COS(PI()*MOD(Calculator!$B$30/Calculator!$F$18,1)),2))-$C83)^2+(1500*ABS(SIN(2*PI()*MOD(Calculator!$B$30/Calculator!$F$18,1)))*IF(MOD(Calculator!$B$30/Calculator!$F$18,1)&lt;0.5,-1,1))^2)/((50*POWER(80,POWER(COS(PI()*MOD(Calculator!$B$30/Calculator!$F$18,1)),2))+$C83)^2+(1500*ABS(SIN(2*PI()*MOD(Calculator!$B$30/Calculator!$F$18,1)))*IF(MOD(Calculator!$B$30/Calculator!$F$18,1)&lt;0.5,-1,1))^2)))/(1-SQRT(((50*POWER(80,POWER(COS(PI()*MOD(Calculator!$B$30/Calculator!$F$18,1)),2))-$C83)^2+(1500*ABS(SIN(2*PI()*MOD(Calculator!$B$30/Calculator!$F$18,1)))*IF(MOD(Calculator!$B$30/Calculator!$F$18,1)&lt;0.5,-1,1))^2)/((50*POWER(80,POWER(COS(PI()*MOD(Calculator!$B$30/Calculator!$F$18,1)),2))+$C83)^2+(1500*ABS(SIN(2*PI()*MOD(Calculator!$B$30/Calculator!$F$18,1)))*IF(MOD(Calculator!$B$30/Calculator!$F$18,1)&lt;0.5,-1,1))^2))),2))</f>
        <v>—</v>
      </c>
      <c r="W83" s="286" t="str">
        <f aca="false">IF(OR(Calculator!$E$19&lt;&gt;"YES",Calculator!$B$30&lt;Calculator!$G$19),"—",ROUND((1+SQRT(((50*POWER(80,POWER(COS(PI()*MOD(Calculator!$B$30/Calculator!$F$19,1)),2))-$C83)^2+(1500*ABS(SIN(2*PI()*MOD(Calculator!$B$30/Calculator!$F$19,1)))*IF(MOD(Calculator!$B$30/Calculator!$F$19,1)&lt;0.5,-1,1))^2)/((50*POWER(80,POWER(COS(PI()*MOD(Calculator!$B$30/Calculator!$F$19,1)),2))+$C83)^2+(1500*ABS(SIN(2*PI()*MOD(Calculator!$B$30/Calculator!$F$19,1)))*IF(MOD(Calculator!$B$30/Calculator!$F$19,1)&lt;0.5,-1,1))^2)))/(1-SQRT(((50*POWER(80,POWER(COS(PI()*MOD(Calculator!$B$30/Calculator!$F$19,1)),2))-$C83)^2+(1500*ABS(SIN(2*PI()*MOD(Calculator!$B$30/Calculator!$F$19,1)))*IF(MOD(Calculator!$B$30/Calculator!$F$19,1)&lt;0.5,-1,1))^2)/((50*POWER(80,POWER(COS(PI()*MOD(Calculator!$B$30/Calculator!$F$19,1)),2))+$C83)^2+(1500*ABS(SIN(2*PI()*MOD(Calculator!$B$30/Calculator!$F$19,1)))*IF(MOD(Calculator!$B$30/Calculator!$F$19,1)&lt;0.5,-1,1))^2))),2))</f>
        <v>—</v>
      </c>
      <c r="X83" s="286" t="str">
        <f aca="false">IF(OR(Calculator!$E$20&lt;&gt;"YES",Calculator!$B$30&lt;Calculator!$G$20),"—",ROUND((1+SQRT(((50*POWER(80,POWER(COS(PI()*MOD(Calculator!$B$30/Calculator!$F$20,1)),2))-$C83)^2+(1500*ABS(SIN(2*PI()*MOD(Calculator!$B$30/Calculator!$F$20,1)))*IF(MOD(Calculator!$B$30/Calculator!$F$20,1)&lt;0.5,-1,1))^2)/((50*POWER(80,POWER(COS(PI()*MOD(Calculator!$B$30/Calculator!$F$20,1)),2))+$C83)^2+(1500*ABS(SIN(2*PI()*MOD(Calculator!$B$30/Calculator!$F$20,1)))*IF(MOD(Calculator!$B$30/Calculator!$F$20,1)&lt;0.5,-1,1))^2)))/(1-SQRT(((50*POWER(80,POWER(COS(PI()*MOD(Calculator!$B$30/Calculator!$F$20,1)),2))-$C83)^2+(1500*ABS(SIN(2*PI()*MOD(Calculator!$B$30/Calculator!$F$20,1)))*IF(MOD(Calculator!$B$30/Calculator!$F$20,1)&lt;0.5,-1,1))^2)/((50*POWER(80,POWER(COS(PI()*MOD(Calculator!$B$30/Calculator!$F$20,1)),2))+$C83)^2+(1500*ABS(SIN(2*PI()*MOD(Calculator!$B$30/Calculator!$F$20,1)))*IF(MOD(Calculator!$B$30/Calculator!$F$20,1)&lt;0.5,-1,1))^2))),2))</f>
        <v>—</v>
      </c>
      <c r="Y83" s="286" t="str">
        <f aca="false">IF(OR(Calculator!$E$21&lt;&gt;"YES",Calculator!$B$30&lt;Calculator!$G$21),"—",ROUND((1+SQRT(((50*POWER(80,POWER(COS(PI()*MOD(Calculator!$B$30/Calculator!$F$21,1)),2))-$C83)^2+(1500*ABS(SIN(2*PI()*MOD(Calculator!$B$30/Calculator!$F$21,1)))*IF(MOD(Calculator!$B$30/Calculator!$F$21,1)&lt;0.5,-1,1))^2)/((50*POWER(80,POWER(COS(PI()*MOD(Calculator!$B$30/Calculator!$F$21,1)),2))+$C83)^2+(1500*ABS(SIN(2*PI()*MOD(Calculator!$B$30/Calculator!$F$21,1)))*IF(MOD(Calculator!$B$30/Calculator!$F$21,1)&lt;0.5,-1,1))^2)))/(1-SQRT(((50*POWER(80,POWER(COS(PI()*MOD(Calculator!$B$30/Calculator!$F$21,1)),2))-$C83)^2+(1500*ABS(SIN(2*PI()*MOD(Calculator!$B$30/Calculator!$F$21,1)))*IF(MOD(Calculator!$B$30/Calculator!$F$21,1)&lt;0.5,-1,1))^2)/((50*POWER(80,POWER(COS(PI()*MOD(Calculator!$B$30/Calculator!$F$21,1)),2))+$C83)^2+(1500*ABS(SIN(2*PI()*MOD(Calculator!$B$30/Calculator!$F$21,1)))*IF(MOD(Calculator!$B$30/Calculator!$F$21,1)&lt;0.5,-1,1))^2))),2))</f>
        <v>—</v>
      </c>
      <c r="Z83" s="286" t="str">
        <f aca="false">IF(OR(Calculator!$E$22&lt;&gt;"YES",Calculator!$B$30&lt;Calculator!$G$22),"—",ROUND((1+SQRT(((50*POWER(80,POWER(COS(PI()*MOD(Calculator!$B$30/Calculator!$F$22,1)),2))-$C83)^2+(1500*ABS(SIN(2*PI()*MOD(Calculator!$B$30/Calculator!$F$22,1)))*IF(MOD(Calculator!$B$30/Calculator!$F$22,1)&lt;0.5,-1,1))^2)/((50*POWER(80,POWER(COS(PI()*MOD(Calculator!$B$30/Calculator!$F$22,1)),2))+$C83)^2+(1500*ABS(SIN(2*PI()*MOD(Calculator!$B$30/Calculator!$F$22,1)))*IF(MOD(Calculator!$B$30/Calculator!$F$22,1)&lt;0.5,-1,1))^2)))/(1-SQRT(((50*POWER(80,POWER(COS(PI()*MOD(Calculator!$B$30/Calculator!$F$22,1)),2))-$C83)^2+(1500*ABS(SIN(2*PI()*MOD(Calculator!$B$30/Calculator!$F$22,1)))*IF(MOD(Calculator!$B$30/Calculator!$F$22,1)&lt;0.5,-1,1))^2)/((50*POWER(80,POWER(COS(PI()*MOD(Calculator!$B$30/Calculator!$F$22,1)),2))+$C83)^2+(1500*ABS(SIN(2*PI()*MOD(Calculator!$B$30/Calculator!$F$22,1)))*IF(MOD(Calculator!$B$30/Calculator!$F$22,1)&lt;0.5,-1,1))^2))),2))</f>
        <v>—</v>
      </c>
      <c r="AA83" s="287" t="n">
        <f aca="false">IFERROR(ROUND((IF(ISNUMBER(P83),P83,0)+IF(ISNUMBER(Q83),Q83,0)+IF(ISNUMBER(R83),R83,0)+IF(ISNUMBER(S83),S83,0)+IF(ISNUMBER(T83),T83,0)+IF(ISNUMBER(U83),U83,0)+IF(ISNUMBER(V83),V83,0)+IF(ISNUMBER(W83),W83,0)+IF(ISNUMBER(X83),X83,0)+IF(ISNUMBER(Y83),Y83,0)+IF(ISNUMBER(Z83),Z83,0))/(IF(ISNUMBER(P83),1,0)+IF(ISNUMBER(Q83),1,0)+IF(ISNUMBER(R83),1,0)+IF(ISNUMBER(S83),1,0)+IF(ISNUMBER(T83),1,0)+IF(ISNUMBER(U83),1,0)+IF(ISNUMBER(V83),1,0)+IF(ISNUMBER(W83),1,0)+IF(ISNUMBER(X83),1,0)+IF(ISNUMBER(Y83),1,0)+IF(ISNUMBER(Z83),1,0)),4),"")</f>
        <v>20.355</v>
      </c>
      <c r="AB83" s="286" t="str">
        <f aca="false">IF(OR(Calculator!$E$12&lt;&gt;"YES",Calculator!$B$31&lt;Calculator!$G$12),"—",ROUND((1+SQRT(((50*POWER(80,POWER(COS(PI()*MOD(Calculator!$B$31/Calculator!$F$12,1)),2))-$C83)^2+(1500*ABS(SIN(2*PI()*MOD(Calculator!$B$31/Calculator!$F$12,1)))*IF(MOD(Calculator!$B$31/Calculator!$F$12,1)&lt;0.5,-1,1))^2)/((50*POWER(80,POWER(COS(PI()*MOD(Calculator!$B$31/Calculator!$F$12,1)),2))+$C83)^2+(1500*ABS(SIN(2*PI()*MOD(Calculator!$B$31/Calculator!$F$12,1)))*IF(MOD(Calculator!$B$31/Calculator!$F$12,1)&lt;0.5,-1,1))^2)))/(1-SQRT(((50*POWER(80,POWER(COS(PI()*MOD(Calculator!$B$31/Calculator!$F$12,1)),2))-$C83)^2+(1500*ABS(SIN(2*PI()*MOD(Calculator!$B$31/Calculator!$F$12,1)))*IF(MOD(Calculator!$B$31/Calculator!$F$12,1)&lt;0.5,-1,1))^2)/((50*POWER(80,POWER(COS(PI()*MOD(Calculator!$B$31/Calculator!$F$12,1)),2))+$C83)^2+(1500*ABS(SIN(2*PI()*MOD(Calculator!$B$31/Calculator!$F$12,1)))*IF(MOD(Calculator!$B$31/Calculator!$F$12,1)&lt;0.5,-1,1))^2))),2))</f>
        <v>—</v>
      </c>
      <c r="AC83" s="286" t="str">
        <f aca="false">IF(OR(Calculator!$E$13&lt;&gt;"YES",Calculator!$B$31&lt;Calculator!$G$13),"—",ROUND((1+SQRT(((50*POWER(80,POWER(COS(PI()*MOD(Calculator!$B$31/Calculator!$F$13,1)),2))-$C83)^2+(1500*ABS(SIN(2*PI()*MOD(Calculator!$B$31/Calculator!$F$13,1)))*IF(MOD(Calculator!$B$31/Calculator!$F$13,1)&lt;0.5,-1,1))^2)/((50*POWER(80,POWER(COS(PI()*MOD(Calculator!$B$31/Calculator!$F$13,1)),2))+$C83)^2+(1500*ABS(SIN(2*PI()*MOD(Calculator!$B$31/Calculator!$F$13,1)))*IF(MOD(Calculator!$B$31/Calculator!$F$13,1)&lt;0.5,-1,1))^2)))/(1-SQRT(((50*POWER(80,POWER(COS(PI()*MOD(Calculator!$B$31/Calculator!$F$13,1)),2))-$C83)^2+(1500*ABS(SIN(2*PI()*MOD(Calculator!$B$31/Calculator!$F$13,1)))*IF(MOD(Calculator!$B$31/Calculator!$F$13,1)&lt;0.5,-1,1))^2)/((50*POWER(80,POWER(COS(PI()*MOD(Calculator!$B$31/Calculator!$F$13,1)),2))+$C83)^2+(1500*ABS(SIN(2*PI()*MOD(Calculator!$B$31/Calculator!$F$13,1)))*IF(MOD(Calculator!$B$31/Calculator!$F$13,1)&lt;0.5,-1,1))^2))),2))</f>
        <v>—</v>
      </c>
      <c r="AD83" s="286" t="str">
        <f aca="false">IF(OR(Calculator!$E$14&lt;&gt;"YES",Calculator!$B$31&lt;Calculator!$G$14),"—",ROUND((1+SQRT(((50*POWER(80,POWER(COS(PI()*MOD(Calculator!$B$31/Calculator!$F$14,1)),2))-$C83)^2+(1500*ABS(SIN(2*PI()*MOD(Calculator!$B$31/Calculator!$F$14,1)))*IF(MOD(Calculator!$B$31/Calculator!$F$14,1)&lt;0.5,-1,1))^2)/((50*POWER(80,POWER(COS(PI()*MOD(Calculator!$B$31/Calculator!$F$14,1)),2))+$C83)^2+(1500*ABS(SIN(2*PI()*MOD(Calculator!$B$31/Calculator!$F$14,1)))*IF(MOD(Calculator!$B$31/Calculator!$F$14,1)&lt;0.5,-1,1))^2)))/(1-SQRT(((50*POWER(80,POWER(COS(PI()*MOD(Calculator!$B$31/Calculator!$F$14,1)),2))-$C83)^2+(1500*ABS(SIN(2*PI()*MOD(Calculator!$B$31/Calculator!$F$14,1)))*IF(MOD(Calculator!$B$31/Calculator!$F$14,1)&lt;0.5,-1,1))^2)/((50*POWER(80,POWER(COS(PI()*MOD(Calculator!$B$31/Calculator!$F$14,1)),2))+$C83)^2+(1500*ABS(SIN(2*PI()*MOD(Calculator!$B$31/Calculator!$F$14,1)))*IF(MOD(Calculator!$B$31/Calculator!$F$14,1)&lt;0.5,-1,1))^2))),2))</f>
        <v>—</v>
      </c>
      <c r="AE83" s="286" t="n">
        <f aca="false">IF(OR(Calculator!$E$15&lt;&gt;"YES",Calculator!$B$31&lt;Calculator!$G$15),"—",ROUND((1+SQRT(((50*POWER(80,POWER(COS(PI()*MOD(Calculator!$B$31/Calculator!$F$15,1)),2))-$C83)^2+(1500*ABS(SIN(2*PI()*MOD(Calculator!$B$31/Calculator!$F$15,1)))*IF(MOD(Calculator!$B$31/Calculator!$F$15,1)&lt;0.5,-1,1))^2)/((50*POWER(80,POWER(COS(PI()*MOD(Calculator!$B$31/Calculator!$F$15,1)),2))+$C83)^2+(1500*ABS(SIN(2*PI()*MOD(Calculator!$B$31/Calculator!$F$15,1)))*IF(MOD(Calculator!$B$31/Calculator!$F$15,1)&lt;0.5,-1,1))^2)))/(1-SQRT(((50*POWER(80,POWER(COS(PI()*MOD(Calculator!$B$31/Calculator!$F$15,1)),2))-$C83)^2+(1500*ABS(SIN(2*PI()*MOD(Calculator!$B$31/Calculator!$F$15,1)))*IF(MOD(Calculator!$B$31/Calculator!$F$15,1)&lt;0.5,-1,1))^2)/((50*POWER(80,POWER(COS(PI()*MOD(Calculator!$B$31/Calculator!$F$15,1)),2))+$C83)^2+(1500*ABS(SIN(2*PI()*MOD(Calculator!$B$31/Calculator!$F$15,1)))*IF(MOD(Calculator!$B$31/Calculator!$F$15,1)&lt;0.5,-1,1))^2))),2))</f>
        <v>21.96</v>
      </c>
      <c r="AF83" s="286" t="str">
        <f aca="false">IF(OR(Calculator!$E$16&lt;&gt;"YES",Calculator!$B$31&lt;Calculator!$G$16),"—",ROUND((1+SQRT(((50*POWER(80,POWER(COS(PI()*MOD(Calculator!$B$31/Calculator!$F$16,1)),2))-$C83)^2+(1500*ABS(SIN(2*PI()*MOD(Calculator!$B$31/Calculator!$F$16,1)))*IF(MOD(Calculator!$B$31/Calculator!$F$16,1)&lt;0.5,-1,1))^2)/((50*POWER(80,POWER(COS(PI()*MOD(Calculator!$B$31/Calculator!$F$16,1)),2))+$C83)^2+(1500*ABS(SIN(2*PI()*MOD(Calculator!$B$31/Calculator!$F$16,1)))*IF(MOD(Calculator!$B$31/Calculator!$F$16,1)&lt;0.5,-1,1))^2)))/(1-SQRT(((50*POWER(80,POWER(COS(PI()*MOD(Calculator!$B$31/Calculator!$F$16,1)),2))-$C83)^2+(1500*ABS(SIN(2*PI()*MOD(Calculator!$B$31/Calculator!$F$16,1)))*IF(MOD(Calculator!$B$31/Calculator!$F$16,1)&lt;0.5,-1,1))^2)/((50*POWER(80,POWER(COS(PI()*MOD(Calculator!$B$31/Calculator!$F$16,1)),2))+$C83)^2+(1500*ABS(SIN(2*PI()*MOD(Calculator!$B$31/Calculator!$F$16,1)))*IF(MOD(Calculator!$B$31/Calculator!$F$16,1)&lt;0.5,-1,1))^2))),2))</f>
        <v>—</v>
      </c>
      <c r="AG83" s="286" t="n">
        <f aca="false">IF(OR(Calculator!$E$17&lt;&gt;"YES",Calculator!$B$31&lt;Calculator!$G$17),"—",ROUND((1+SQRT(((50*POWER(80,POWER(COS(PI()*MOD(Calculator!$B$31/Calculator!$F$17,1)),2))-$C83)^2+(1500*ABS(SIN(2*PI()*MOD(Calculator!$B$31/Calculator!$F$17,1)))*IF(MOD(Calculator!$B$31/Calculator!$F$17,1)&lt;0.5,-1,1))^2)/((50*POWER(80,POWER(COS(PI()*MOD(Calculator!$B$31/Calculator!$F$17,1)),2))+$C83)^2+(1500*ABS(SIN(2*PI()*MOD(Calculator!$B$31/Calculator!$F$17,1)))*IF(MOD(Calculator!$B$31/Calculator!$F$17,1)&lt;0.5,-1,1))^2)))/(1-SQRT(((50*POWER(80,POWER(COS(PI()*MOD(Calculator!$B$31/Calculator!$F$17,1)),2))-$C83)^2+(1500*ABS(SIN(2*PI()*MOD(Calculator!$B$31/Calculator!$F$17,1)))*IF(MOD(Calculator!$B$31/Calculator!$F$17,1)&lt;0.5,-1,1))^2)/((50*POWER(80,POWER(COS(PI()*MOD(Calculator!$B$31/Calculator!$F$17,1)),2))+$C83)^2+(1500*ABS(SIN(2*PI()*MOD(Calculator!$B$31/Calculator!$F$17,1)))*IF(MOD(Calculator!$B$31/Calculator!$F$17,1)&lt;0.5,-1,1))^2))),2))</f>
        <v>16.85</v>
      </c>
      <c r="AH83" s="286" t="str">
        <f aca="false">IF(OR(Calculator!$E$18&lt;&gt;"YES",Calculator!$B$31&lt;Calculator!$G$18),"—",ROUND((1+SQRT(((50*POWER(80,POWER(COS(PI()*MOD(Calculator!$B$31/Calculator!$F$18,1)),2))-$C83)^2+(1500*ABS(SIN(2*PI()*MOD(Calculator!$B$31/Calculator!$F$18,1)))*IF(MOD(Calculator!$B$31/Calculator!$F$18,1)&lt;0.5,-1,1))^2)/((50*POWER(80,POWER(COS(PI()*MOD(Calculator!$B$31/Calculator!$F$18,1)),2))+$C83)^2+(1500*ABS(SIN(2*PI()*MOD(Calculator!$B$31/Calculator!$F$18,1)))*IF(MOD(Calculator!$B$31/Calculator!$F$18,1)&lt;0.5,-1,1))^2)))/(1-SQRT(((50*POWER(80,POWER(COS(PI()*MOD(Calculator!$B$31/Calculator!$F$18,1)),2))-$C83)^2+(1500*ABS(SIN(2*PI()*MOD(Calculator!$B$31/Calculator!$F$18,1)))*IF(MOD(Calculator!$B$31/Calculator!$F$18,1)&lt;0.5,-1,1))^2)/((50*POWER(80,POWER(COS(PI()*MOD(Calculator!$B$31/Calculator!$F$18,1)),2))+$C83)^2+(1500*ABS(SIN(2*PI()*MOD(Calculator!$B$31/Calculator!$F$18,1)))*IF(MOD(Calculator!$B$31/Calculator!$F$18,1)&lt;0.5,-1,1))^2))),2))</f>
        <v>—</v>
      </c>
      <c r="AI83" s="286" t="str">
        <f aca="false">IF(OR(Calculator!$E$19&lt;&gt;"YES",Calculator!$B$31&lt;Calculator!$G$19),"—",ROUND((1+SQRT(((50*POWER(80,POWER(COS(PI()*MOD(Calculator!$B$31/Calculator!$F$19,1)),2))-$C83)^2+(1500*ABS(SIN(2*PI()*MOD(Calculator!$B$31/Calculator!$F$19,1)))*IF(MOD(Calculator!$B$31/Calculator!$F$19,1)&lt;0.5,-1,1))^2)/((50*POWER(80,POWER(COS(PI()*MOD(Calculator!$B$31/Calculator!$F$19,1)),2))+$C83)^2+(1500*ABS(SIN(2*PI()*MOD(Calculator!$B$31/Calculator!$F$19,1)))*IF(MOD(Calculator!$B$31/Calculator!$F$19,1)&lt;0.5,-1,1))^2)))/(1-SQRT(((50*POWER(80,POWER(COS(PI()*MOD(Calculator!$B$31/Calculator!$F$19,1)),2))-$C83)^2+(1500*ABS(SIN(2*PI()*MOD(Calculator!$B$31/Calculator!$F$19,1)))*IF(MOD(Calculator!$B$31/Calculator!$F$19,1)&lt;0.5,-1,1))^2)/((50*POWER(80,POWER(COS(PI()*MOD(Calculator!$B$31/Calculator!$F$19,1)),2))+$C83)^2+(1500*ABS(SIN(2*PI()*MOD(Calculator!$B$31/Calculator!$F$19,1)))*IF(MOD(Calculator!$B$31/Calculator!$F$19,1)&lt;0.5,-1,1))^2))),2))</f>
        <v>—</v>
      </c>
      <c r="AJ83" s="286" t="str">
        <f aca="false">IF(OR(Calculator!$E$20&lt;&gt;"YES",Calculator!$B$31&lt;Calculator!$G$20),"—",ROUND((1+SQRT(((50*POWER(80,POWER(COS(PI()*MOD(Calculator!$B$31/Calculator!$F$20,1)),2))-$C83)^2+(1500*ABS(SIN(2*PI()*MOD(Calculator!$B$31/Calculator!$F$20,1)))*IF(MOD(Calculator!$B$31/Calculator!$F$20,1)&lt;0.5,-1,1))^2)/((50*POWER(80,POWER(COS(PI()*MOD(Calculator!$B$31/Calculator!$F$20,1)),2))+$C83)^2+(1500*ABS(SIN(2*PI()*MOD(Calculator!$B$31/Calculator!$F$20,1)))*IF(MOD(Calculator!$B$31/Calculator!$F$20,1)&lt;0.5,-1,1))^2)))/(1-SQRT(((50*POWER(80,POWER(COS(PI()*MOD(Calculator!$B$31/Calculator!$F$20,1)),2))-$C83)^2+(1500*ABS(SIN(2*PI()*MOD(Calculator!$B$31/Calculator!$F$20,1)))*IF(MOD(Calculator!$B$31/Calculator!$F$20,1)&lt;0.5,-1,1))^2)/((50*POWER(80,POWER(COS(PI()*MOD(Calculator!$B$31/Calculator!$F$20,1)),2))+$C83)^2+(1500*ABS(SIN(2*PI()*MOD(Calculator!$B$31/Calculator!$F$20,1)))*IF(MOD(Calculator!$B$31/Calculator!$F$20,1)&lt;0.5,-1,1))^2))),2))</f>
        <v>—</v>
      </c>
      <c r="AK83" s="286" t="str">
        <f aca="false">IF(OR(Calculator!$E$21&lt;&gt;"YES",Calculator!$B$31&lt;Calculator!$G$21),"—",ROUND((1+SQRT(((50*POWER(80,POWER(COS(PI()*MOD(Calculator!$B$31/Calculator!$F$21,1)),2))-$C83)^2+(1500*ABS(SIN(2*PI()*MOD(Calculator!$B$31/Calculator!$F$21,1)))*IF(MOD(Calculator!$B$31/Calculator!$F$21,1)&lt;0.5,-1,1))^2)/((50*POWER(80,POWER(COS(PI()*MOD(Calculator!$B$31/Calculator!$F$21,1)),2))+$C83)^2+(1500*ABS(SIN(2*PI()*MOD(Calculator!$B$31/Calculator!$F$21,1)))*IF(MOD(Calculator!$B$31/Calculator!$F$21,1)&lt;0.5,-1,1))^2)))/(1-SQRT(((50*POWER(80,POWER(COS(PI()*MOD(Calculator!$B$31/Calculator!$F$21,1)),2))-$C83)^2+(1500*ABS(SIN(2*PI()*MOD(Calculator!$B$31/Calculator!$F$21,1)))*IF(MOD(Calculator!$B$31/Calculator!$F$21,1)&lt;0.5,-1,1))^2)/((50*POWER(80,POWER(COS(PI()*MOD(Calculator!$B$31/Calculator!$F$21,1)),2))+$C83)^2+(1500*ABS(SIN(2*PI()*MOD(Calculator!$B$31/Calculator!$F$21,1)))*IF(MOD(Calculator!$B$31/Calculator!$F$21,1)&lt;0.5,-1,1))^2))),2))</f>
        <v>—</v>
      </c>
      <c r="AL83" s="286" t="str">
        <f aca="false">IF(OR(Calculator!$E$22&lt;&gt;"YES",Calculator!$B$31&lt;Calculator!$G$22),"—",ROUND((1+SQRT(((50*POWER(80,POWER(COS(PI()*MOD(Calculator!$B$31/Calculator!$F$22,1)),2))-$C83)^2+(1500*ABS(SIN(2*PI()*MOD(Calculator!$B$31/Calculator!$F$22,1)))*IF(MOD(Calculator!$B$31/Calculator!$F$22,1)&lt;0.5,-1,1))^2)/((50*POWER(80,POWER(COS(PI()*MOD(Calculator!$B$31/Calculator!$F$22,1)),2))+$C83)^2+(1500*ABS(SIN(2*PI()*MOD(Calculator!$B$31/Calculator!$F$22,1)))*IF(MOD(Calculator!$B$31/Calculator!$F$22,1)&lt;0.5,-1,1))^2)))/(1-SQRT(((50*POWER(80,POWER(COS(PI()*MOD(Calculator!$B$31/Calculator!$F$22,1)),2))-$C83)^2+(1500*ABS(SIN(2*PI()*MOD(Calculator!$B$31/Calculator!$F$22,1)))*IF(MOD(Calculator!$B$31/Calculator!$F$22,1)&lt;0.5,-1,1))^2)/((50*POWER(80,POWER(COS(PI()*MOD(Calculator!$B$31/Calculator!$F$22,1)),2))+$C83)^2+(1500*ABS(SIN(2*PI()*MOD(Calculator!$B$31/Calculator!$F$22,1)))*IF(MOD(Calculator!$B$31/Calculator!$F$22,1)&lt;0.5,-1,1))^2))),2))</f>
        <v>—</v>
      </c>
      <c r="AM83" s="288" t="n">
        <f aca="false">IFERROR(ROUND((IF(ISNUMBER(AB83),AB83,0)+IF(ISNUMBER(AC83),AC83,0)+IF(ISNUMBER(AD83),AD83,0)+IF(ISNUMBER(AE83),AE83,0)+IF(ISNUMBER(AF83),AF83,0)+IF(ISNUMBER(AG83),AG83,0)+IF(ISNUMBER(AH83),AH83,0)+IF(ISNUMBER(AI83),AI83,0)+IF(ISNUMBER(AJ83),AJ83,0)+IF(ISNUMBER(AK83),AK83,0)+IF(ISNUMBER(AL83),AL83,0))/(IF(ISNUMBER(AB83),1,0)+IF(ISNUMBER(AC83),1,0)+IF(ISNUMBER(AD83),1,0)+IF(ISNUMBER(AE83),1,0)+IF(ISNUMBER(AF83),1,0)+IF(ISNUMBER(AG83),1,0)+IF(ISNUMBER(AH83),1,0)+IF(ISNUMBER(AI83),1,0)+IF(ISNUMBER(AJ83),1,0)+IF(ISNUMBER(AK83),1,0)+IF(ISNUMBER(AL83),1,0)),4),"")</f>
        <v>19.405</v>
      </c>
      <c r="AN83" s="289" t="str">
        <f aca="false">IF(OR(Calculator!$E$12&lt;&gt;"YES",Calculator!$B$32&lt;Calculator!$G$12),"—",ROUND((1+SQRT(((50*POWER(80,POWER(COS(PI()*MOD(Calculator!$B$32/Calculator!$F$12,1)),2))-$C83)^2+(1500*ABS(SIN(2*PI()*MOD(Calculator!$B$32/Calculator!$F$12,1)))*IF(MOD(Calculator!$B$32/Calculator!$F$12,1)&lt;0.5,-1,1))^2)/((50*POWER(80,POWER(COS(PI()*MOD(Calculator!$B$32/Calculator!$F$12,1)),2))+$C83)^2+(1500*ABS(SIN(2*PI()*MOD(Calculator!$B$32/Calculator!$F$12,1)))*IF(MOD(Calculator!$B$32/Calculator!$F$12,1)&lt;0.5,-1,1))^2)))/(1-SQRT(((50*POWER(80,POWER(COS(PI()*MOD(Calculator!$B$32/Calculator!$F$12,1)),2))-$C83)^2+(1500*ABS(SIN(2*PI()*MOD(Calculator!$B$32/Calculator!$F$12,1)))*IF(MOD(Calculator!$B$32/Calculator!$F$12,1)&lt;0.5,-1,1))^2)/((50*POWER(80,POWER(COS(PI()*MOD(Calculator!$B$32/Calculator!$F$12,1)),2))+$C83)^2+(1500*ABS(SIN(2*PI()*MOD(Calculator!$B$32/Calculator!$F$12,1)))*IF(MOD(Calculator!$B$32/Calculator!$F$12,1)&lt;0.5,-1,1))^2))),2))</f>
        <v>—</v>
      </c>
      <c r="AO83" s="289" t="str">
        <f aca="false">IF(OR(Calculator!$E$13&lt;&gt;"YES",Calculator!$B$32&lt;Calculator!$G$13),"—",ROUND((1+SQRT(((50*POWER(80,POWER(COS(PI()*MOD(Calculator!$B$32/Calculator!$F$13,1)),2))-$C83)^2+(1500*ABS(SIN(2*PI()*MOD(Calculator!$B$32/Calculator!$F$13,1)))*IF(MOD(Calculator!$B$32/Calculator!$F$13,1)&lt;0.5,-1,1))^2)/((50*POWER(80,POWER(COS(PI()*MOD(Calculator!$B$32/Calculator!$F$13,1)),2))+$C83)^2+(1500*ABS(SIN(2*PI()*MOD(Calculator!$B$32/Calculator!$F$13,1)))*IF(MOD(Calculator!$B$32/Calculator!$F$13,1)&lt;0.5,-1,1))^2)))/(1-SQRT(((50*POWER(80,POWER(COS(PI()*MOD(Calculator!$B$32/Calculator!$F$13,1)),2))-$C83)^2+(1500*ABS(SIN(2*PI()*MOD(Calculator!$B$32/Calculator!$F$13,1)))*IF(MOD(Calculator!$B$32/Calculator!$F$13,1)&lt;0.5,-1,1))^2)/((50*POWER(80,POWER(COS(PI()*MOD(Calculator!$B$32/Calculator!$F$13,1)),2))+$C83)^2+(1500*ABS(SIN(2*PI()*MOD(Calculator!$B$32/Calculator!$F$13,1)))*IF(MOD(Calculator!$B$32/Calculator!$F$13,1)&lt;0.5,-1,1))^2))),2))</f>
        <v>—</v>
      </c>
      <c r="AP83" s="289" t="str">
        <f aca="false">IF(OR(Calculator!$E$14&lt;&gt;"YES",Calculator!$B$32&lt;Calculator!$G$14),"—",ROUND((1+SQRT(((50*POWER(80,POWER(COS(PI()*MOD(Calculator!$B$32/Calculator!$F$14,1)),2))-$C83)^2+(1500*ABS(SIN(2*PI()*MOD(Calculator!$B$32/Calculator!$F$14,1)))*IF(MOD(Calculator!$B$32/Calculator!$F$14,1)&lt;0.5,-1,1))^2)/((50*POWER(80,POWER(COS(PI()*MOD(Calculator!$B$32/Calculator!$F$14,1)),2))+$C83)^2+(1500*ABS(SIN(2*PI()*MOD(Calculator!$B$32/Calculator!$F$14,1)))*IF(MOD(Calculator!$B$32/Calculator!$F$14,1)&lt;0.5,-1,1))^2)))/(1-SQRT(((50*POWER(80,POWER(COS(PI()*MOD(Calculator!$B$32/Calculator!$F$14,1)),2))-$C83)^2+(1500*ABS(SIN(2*PI()*MOD(Calculator!$B$32/Calculator!$F$14,1)))*IF(MOD(Calculator!$B$32/Calculator!$F$14,1)&lt;0.5,-1,1))^2)/((50*POWER(80,POWER(COS(PI()*MOD(Calculator!$B$32/Calculator!$F$14,1)),2))+$C83)^2+(1500*ABS(SIN(2*PI()*MOD(Calculator!$B$32/Calculator!$F$14,1)))*IF(MOD(Calculator!$B$32/Calculator!$F$14,1)&lt;0.5,-1,1))^2))),2))</f>
        <v>—</v>
      </c>
      <c r="AQ83" s="289" t="n">
        <f aca="false">IF(OR(Calculator!$E$15&lt;&gt;"YES",Calculator!$B$32&lt;Calculator!$G$15),"—",ROUND((1+SQRT(((50*POWER(80,POWER(COS(PI()*MOD(Calculator!$B$32/Calculator!$F$15,1)),2))-$C83)^2+(1500*ABS(SIN(2*PI()*MOD(Calculator!$B$32/Calculator!$F$15,1)))*IF(MOD(Calculator!$B$32/Calculator!$F$15,1)&lt;0.5,-1,1))^2)/((50*POWER(80,POWER(COS(PI()*MOD(Calculator!$B$32/Calculator!$F$15,1)),2))+$C83)^2+(1500*ABS(SIN(2*PI()*MOD(Calculator!$B$32/Calculator!$F$15,1)))*IF(MOD(Calculator!$B$32/Calculator!$F$15,1)&lt;0.5,-1,1))^2)))/(1-SQRT(((50*POWER(80,POWER(COS(PI()*MOD(Calculator!$B$32/Calculator!$F$15,1)),2))-$C83)^2+(1500*ABS(SIN(2*PI()*MOD(Calculator!$B$32/Calculator!$F$15,1)))*IF(MOD(Calculator!$B$32/Calculator!$F$15,1)&lt;0.5,-1,1))^2)/((50*POWER(80,POWER(COS(PI()*MOD(Calculator!$B$32/Calculator!$F$15,1)),2))+$C83)^2+(1500*ABS(SIN(2*PI()*MOD(Calculator!$B$32/Calculator!$F$15,1)))*IF(MOD(Calculator!$B$32/Calculator!$F$15,1)&lt;0.5,-1,1))^2))),2))</f>
        <v>2.57</v>
      </c>
      <c r="AR83" s="289" t="str">
        <f aca="false">IF(OR(Calculator!$E$16&lt;&gt;"YES",Calculator!$B$32&lt;Calculator!$G$16),"—",ROUND((1+SQRT(((50*POWER(80,POWER(COS(PI()*MOD(Calculator!$B$32/Calculator!$F$16,1)),2))-$C83)^2+(1500*ABS(SIN(2*PI()*MOD(Calculator!$B$32/Calculator!$F$16,1)))*IF(MOD(Calculator!$B$32/Calculator!$F$16,1)&lt;0.5,-1,1))^2)/((50*POWER(80,POWER(COS(PI()*MOD(Calculator!$B$32/Calculator!$F$16,1)),2))+$C83)^2+(1500*ABS(SIN(2*PI()*MOD(Calculator!$B$32/Calculator!$F$16,1)))*IF(MOD(Calculator!$B$32/Calculator!$F$16,1)&lt;0.5,-1,1))^2)))/(1-SQRT(((50*POWER(80,POWER(COS(PI()*MOD(Calculator!$B$32/Calculator!$F$16,1)),2))-$C83)^2+(1500*ABS(SIN(2*PI()*MOD(Calculator!$B$32/Calculator!$F$16,1)))*IF(MOD(Calculator!$B$32/Calculator!$F$16,1)&lt;0.5,-1,1))^2)/((50*POWER(80,POWER(COS(PI()*MOD(Calculator!$B$32/Calculator!$F$16,1)),2))+$C83)^2+(1500*ABS(SIN(2*PI()*MOD(Calculator!$B$32/Calculator!$F$16,1)))*IF(MOD(Calculator!$B$32/Calculator!$F$16,1)&lt;0.5,-1,1))^2))),2))</f>
        <v>—</v>
      </c>
      <c r="AS83" s="289" t="n">
        <f aca="false">IF(OR(Calculator!$E$17&lt;&gt;"YES",Calculator!$B$32&lt;Calculator!$G$17),"—",ROUND((1+SQRT(((50*POWER(80,POWER(COS(PI()*MOD(Calculator!$B$32/Calculator!$F$17,1)),2))-$C83)^2+(1500*ABS(SIN(2*PI()*MOD(Calculator!$B$32/Calculator!$F$17,1)))*IF(MOD(Calculator!$B$32/Calculator!$F$17,1)&lt;0.5,-1,1))^2)/((50*POWER(80,POWER(COS(PI()*MOD(Calculator!$B$32/Calculator!$F$17,1)),2))+$C83)^2+(1500*ABS(SIN(2*PI()*MOD(Calculator!$B$32/Calculator!$F$17,1)))*IF(MOD(Calculator!$B$32/Calculator!$F$17,1)&lt;0.5,-1,1))^2)))/(1-SQRT(((50*POWER(80,POWER(COS(PI()*MOD(Calculator!$B$32/Calculator!$F$17,1)),2))-$C83)^2+(1500*ABS(SIN(2*PI()*MOD(Calculator!$B$32/Calculator!$F$17,1)))*IF(MOD(Calculator!$B$32/Calculator!$F$17,1)&lt;0.5,-1,1))^2)/((50*POWER(80,POWER(COS(PI()*MOD(Calculator!$B$32/Calculator!$F$17,1)),2))+$C83)^2+(1500*ABS(SIN(2*PI()*MOD(Calculator!$B$32/Calculator!$F$17,1)))*IF(MOD(Calculator!$B$32/Calculator!$F$17,1)&lt;0.5,-1,1))^2))),2))</f>
        <v>17.76</v>
      </c>
      <c r="AT83" s="289" t="str">
        <f aca="false">IF(OR(Calculator!$E$18&lt;&gt;"YES",Calculator!$B$32&lt;Calculator!$G$18),"—",ROUND((1+SQRT(((50*POWER(80,POWER(COS(PI()*MOD(Calculator!$B$32/Calculator!$F$18,1)),2))-$C83)^2+(1500*ABS(SIN(2*PI()*MOD(Calculator!$B$32/Calculator!$F$18,1)))*IF(MOD(Calculator!$B$32/Calculator!$F$18,1)&lt;0.5,-1,1))^2)/((50*POWER(80,POWER(COS(PI()*MOD(Calculator!$B$32/Calculator!$F$18,1)),2))+$C83)^2+(1500*ABS(SIN(2*PI()*MOD(Calculator!$B$32/Calculator!$F$18,1)))*IF(MOD(Calculator!$B$32/Calculator!$F$18,1)&lt;0.5,-1,1))^2)))/(1-SQRT(((50*POWER(80,POWER(COS(PI()*MOD(Calculator!$B$32/Calculator!$F$18,1)),2))-$C83)^2+(1500*ABS(SIN(2*PI()*MOD(Calculator!$B$32/Calculator!$F$18,1)))*IF(MOD(Calculator!$B$32/Calculator!$F$18,1)&lt;0.5,-1,1))^2)/((50*POWER(80,POWER(COS(PI()*MOD(Calculator!$B$32/Calculator!$F$18,1)),2))+$C83)^2+(1500*ABS(SIN(2*PI()*MOD(Calculator!$B$32/Calculator!$F$18,1)))*IF(MOD(Calculator!$B$32/Calculator!$F$18,1)&lt;0.5,-1,1))^2))),2))</f>
        <v>—</v>
      </c>
      <c r="AU83" s="289" t="str">
        <f aca="false">IF(OR(Calculator!$E$19&lt;&gt;"YES",Calculator!$B$32&lt;Calculator!$G$19),"—",ROUND((1+SQRT(((50*POWER(80,POWER(COS(PI()*MOD(Calculator!$B$32/Calculator!$F$19,1)),2))-$C83)^2+(1500*ABS(SIN(2*PI()*MOD(Calculator!$B$32/Calculator!$F$19,1)))*IF(MOD(Calculator!$B$32/Calculator!$F$19,1)&lt;0.5,-1,1))^2)/((50*POWER(80,POWER(COS(PI()*MOD(Calculator!$B$32/Calculator!$F$19,1)),2))+$C83)^2+(1500*ABS(SIN(2*PI()*MOD(Calculator!$B$32/Calculator!$F$19,1)))*IF(MOD(Calculator!$B$32/Calculator!$F$19,1)&lt;0.5,-1,1))^2)))/(1-SQRT(((50*POWER(80,POWER(COS(PI()*MOD(Calculator!$B$32/Calculator!$F$19,1)),2))-$C83)^2+(1500*ABS(SIN(2*PI()*MOD(Calculator!$B$32/Calculator!$F$19,1)))*IF(MOD(Calculator!$B$32/Calculator!$F$19,1)&lt;0.5,-1,1))^2)/((50*POWER(80,POWER(COS(PI()*MOD(Calculator!$B$32/Calculator!$F$19,1)),2))+$C83)^2+(1500*ABS(SIN(2*PI()*MOD(Calculator!$B$32/Calculator!$F$19,1)))*IF(MOD(Calculator!$B$32/Calculator!$F$19,1)&lt;0.5,-1,1))^2))),2))</f>
        <v>—</v>
      </c>
      <c r="AV83" s="289" t="str">
        <f aca="false">IF(OR(Calculator!$E$20&lt;&gt;"YES",Calculator!$B$32&lt;Calculator!$G$20),"—",ROUND((1+SQRT(((50*POWER(80,POWER(COS(PI()*MOD(Calculator!$B$32/Calculator!$F$20,1)),2))-$C83)^2+(1500*ABS(SIN(2*PI()*MOD(Calculator!$B$32/Calculator!$F$20,1)))*IF(MOD(Calculator!$B$32/Calculator!$F$20,1)&lt;0.5,-1,1))^2)/((50*POWER(80,POWER(COS(PI()*MOD(Calculator!$B$32/Calculator!$F$20,1)),2))+$C83)^2+(1500*ABS(SIN(2*PI()*MOD(Calculator!$B$32/Calculator!$F$20,1)))*IF(MOD(Calculator!$B$32/Calculator!$F$20,1)&lt;0.5,-1,1))^2)))/(1-SQRT(((50*POWER(80,POWER(COS(PI()*MOD(Calculator!$B$32/Calculator!$F$20,1)),2))-$C83)^2+(1500*ABS(SIN(2*PI()*MOD(Calculator!$B$32/Calculator!$F$20,1)))*IF(MOD(Calculator!$B$32/Calculator!$F$20,1)&lt;0.5,-1,1))^2)/((50*POWER(80,POWER(COS(PI()*MOD(Calculator!$B$32/Calculator!$F$20,1)),2))+$C83)^2+(1500*ABS(SIN(2*PI()*MOD(Calculator!$B$32/Calculator!$F$20,1)))*IF(MOD(Calculator!$B$32/Calculator!$F$20,1)&lt;0.5,-1,1))^2))),2))</f>
        <v>—</v>
      </c>
      <c r="AW83" s="289" t="str">
        <f aca="false">IF(OR(Calculator!$E$21&lt;&gt;"YES",Calculator!$B$32&lt;Calculator!$G$21),"—",ROUND((1+SQRT(((50*POWER(80,POWER(COS(PI()*MOD(Calculator!$B$32/Calculator!$F$21,1)),2))-$C83)^2+(1500*ABS(SIN(2*PI()*MOD(Calculator!$B$32/Calculator!$F$21,1)))*IF(MOD(Calculator!$B$32/Calculator!$F$21,1)&lt;0.5,-1,1))^2)/((50*POWER(80,POWER(COS(PI()*MOD(Calculator!$B$32/Calculator!$F$21,1)),2))+$C83)^2+(1500*ABS(SIN(2*PI()*MOD(Calculator!$B$32/Calculator!$F$21,1)))*IF(MOD(Calculator!$B$32/Calculator!$F$21,1)&lt;0.5,-1,1))^2)))/(1-SQRT(((50*POWER(80,POWER(COS(PI()*MOD(Calculator!$B$32/Calculator!$F$21,1)),2))-$C83)^2+(1500*ABS(SIN(2*PI()*MOD(Calculator!$B$32/Calculator!$F$21,1)))*IF(MOD(Calculator!$B$32/Calculator!$F$21,1)&lt;0.5,-1,1))^2)/((50*POWER(80,POWER(COS(PI()*MOD(Calculator!$B$32/Calculator!$F$21,1)),2))+$C83)^2+(1500*ABS(SIN(2*PI()*MOD(Calculator!$B$32/Calculator!$F$21,1)))*IF(MOD(Calculator!$B$32/Calculator!$F$21,1)&lt;0.5,-1,1))^2))),2))</f>
        <v>—</v>
      </c>
      <c r="AX83" s="289" t="str">
        <f aca="false">IF(OR(Calculator!$E$22&lt;&gt;"YES",Calculator!$B$32&lt;Calculator!$G$22),"—",ROUND((1+SQRT(((50*POWER(80,POWER(COS(PI()*MOD(Calculator!$B$32/Calculator!$F$22,1)),2))-$C83)^2+(1500*ABS(SIN(2*PI()*MOD(Calculator!$B$32/Calculator!$F$22,1)))*IF(MOD(Calculator!$B$32/Calculator!$F$22,1)&lt;0.5,-1,1))^2)/((50*POWER(80,POWER(COS(PI()*MOD(Calculator!$B$32/Calculator!$F$22,1)),2))+$C83)^2+(1500*ABS(SIN(2*PI()*MOD(Calculator!$B$32/Calculator!$F$22,1)))*IF(MOD(Calculator!$B$32/Calculator!$F$22,1)&lt;0.5,-1,1))^2)))/(1-SQRT(((50*POWER(80,POWER(COS(PI()*MOD(Calculator!$B$32/Calculator!$F$22,1)),2))-$C83)^2+(1500*ABS(SIN(2*PI()*MOD(Calculator!$B$32/Calculator!$F$22,1)))*IF(MOD(Calculator!$B$32/Calculator!$F$22,1)&lt;0.5,-1,1))^2)/((50*POWER(80,POWER(COS(PI()*MOD(Calculator!$B$32/Calculator!$F$22,1)),2))+$C83)^2+(1500*ABS(SIN(2*PI()*MOD(Calculator!$B$32/Calculator!$F$22,1)))*IF(MOD(Calculator!$B$32/Calculator!$F$22,1)&lt;0.5,-1,1))^2))),2))</f>
        <v>—</v>
      </c>
      <c r="AY83" s="288" t="n">
        <f aca="false">IFERROR(ROUND((IF(ISNUMBER(AN83),AN83,0)+IF(ISNUMBER(AO83),AO83,0)+IF(ISNUMBER(AP83),AP83,0)+IF(ISNUMBER(AQ83),AQ83,0)+IF(ISNUMBER(AR83),AR83,0)+IF(ISNUMBER(AS83),AS83,0)+IF(ISNUMBER(AT83),AT83,0)+IF(ISNUMBER(AU83),AU83,0)+IF(ISNUMBER(AV83),AV83,0)+IF(ISNUMBER(AW83),AW83,0)+IF(ISNUMBER(AX83),AX83,0))/(IF(ISNUMBER(AN83),1,0)+IF(ISNUMBER(AO83),1,0)+IF(ISNUMBER(AP83),1,0)+IF(ISNUMBER(AQ83),1,0)+IF(ISNUMBER(AR83),1,0)+IF(ISNUMBER(AS83),1,0)+IF(ISNUMBER(AT83),1,0)+IF(ISNUMBER(AU83),1,0)+IF(ISNUMBER(AV83),1,0)+IF(ISNUMBER(AW83),1,0)+IF(ISNUMBER(AX83),1,0)),4),"")</f>
        <v>10.165</v>
      </c>
      <c r="AZ83" s="289" t="str">
        <f aca="false">IF(OR(Calculator!$E$12&lt;&gt;"YES",Calculator!$B$33&lt;Calculator!$G$12),"—",ROUND((1+SQRT(((50*POWER(80,POWER(COS(PI()*MOD(Calculator!$B$33/Calculator!$F$12,1)),2))-$C83)^2+(1500*ABS(SIN(2*PI()*MOD(Calculator!$B$33/Calculator!$F$12,1)))*IF(MOD(Calculator!$B$33/Calculator!$F$12,1)&lt;0.5,-1,1))^2)/((50*POWER(80,POWER(COS(PI()*MOD(Calculator!$B$33/Calculator!$F$12,1)),2))+$C83)^2+(1500*ABS(SIN(2*PI()*MOD(Calculator!$B$33/Calculator!$F$12,1)))*IF(MOD(Calculator!$B$33/Calculator!$F$12,1)&lt;0.5,-1,1))^2)))/(1-SQRT(((50*POWER(80,POWER(COS(PI()*MOD(Calculator!$B$33/Calculator!$F$12,1)),2))-$C83)^2+(1500*ABS(SIN(2*PI()*MOD(Calculator!$B$33/Calculator!$F$12,1)))*IF(MOD(Calculator!$B$33/Calculator!$F$12,1)&lt;0.5,-1,1))^2)/((50*POWER(80,POWER(COS(PI()*MOD(Calculator!$B$33/Calculator!$F$12,1)),2))+$C83)^2+(1500*ABS(SIN(2*PI()*MOD(Calculator!$B$33/Calculator!$F$12,1)))*IF(MOD(Calculator!$B$33/Calculator!$F$12,1)&lt;0.5,-1,1))^2))),2))</f>
        <v>—</v>
      </c>
      <c r="BA83" s="289" t="str">
        <f aca="false">IF(OR(Calculator!$E$13&lt;&gt;"YES",Calculator!$B$33&lt;Calculator!$G$13),"—",ROUND((1+SQRT(((50*POWER(80,POWER(COS(PI()*MOD(Calculator!$B$33/Calculator!$F$13,1)),2))-$C83)^2+(1500*ABS(SIN(2*PI()*MOD(Calculator!$B$33/Calculator!$F$13,1)))*IF(MOD(Calculator!$B$33/Calculator!$F$13,1)&lt;0.5,-1,1))^2)/((50*POWER(80,POWER(COS(PI()*MOD(Calculator!$B$33/Calculator!$F$13,1)),2))+$C83)^2+(1500*ABS(SIN(2*PI()*MOD(Calculator!$B$33/Calculator!$F$13,1)))*IF(MOD(Calculator!$B$33/Calculator!$F$13,1)&lt;0.5,-1,1))^2)))/(1-SQRT(((50*POWER(80,POWER(COS(PI()*MOD(Calculator!$B$33/Calculator!$F$13,1)),2))-$C83)^2+(1500*ABS(SIN(2*PI()*MOD(Calculator!$B$33/Calculator!$F$13,1)))*IF(MOD(Calculator!$B$33/Calculator!$F$13,1)&lt;0.5,-1,1))^2)/((50*POWER(80,POWER(COS(PI()*MOD(Calculator!$B$33/Calculator!$F$13,1)),2))+$C83)^2+(1500*ABS(SIN(2*PI()*MOD(Calculator!$B$33/Calculator!$F$13,1)))*IF(MOD(Calculator!$B$33/Calculator!$F$13,1)&lt;0.5,-1,1))^2))),2))</f>
        <v>—</v>
      </c>
      <c r="BB83" s="289" t="str">
        <f aca="false">IF(OR(Calculator!$E$14&lt;&gt;"YES",Calculator!$B$33&lt;Calculator!$G$14),"—",ROUND((1+SQRT(((50*POWER(80,POWER(COS(PI()*MOD(Calculator!$B$33/Calculator!$F$14,1)),2))-$C83)^2+(1500*ABS(SIN(2*PI()*MOD(Calculator!$B$33/Calculator!$F$14,1)))*IF(MOD(Calculator!$B$33/Calculator!$F$14,1)&lt;0.5,-1,1))^2)/((50*POWER(80,POWER(COS(PI()*MOD(Calculator!$B$33/Calculator!$F$14,1)),2))+$C83)^2+(1500*ABS(SIN(2*PI()*MOD(Calculator!$B$33/Calculator!$F$14,1)))*IF(MOD(Calculator!$B$33/Calculator!$F$14,1)&lt;0.5,-1,1))^2)))/(1-SQRT(((50*POWER(80,POWER(COS(PI()*MOD(Calculator!$B$33/Calculator!$F$14,1)),2))-$C83)^2+(1500*ABS(SIN(2*PI()*MOD(Calculator!$B$33/Calculator!$F$14,1)))*IF(MOD(Calculator!$B$33/Calculator!$F$14,1)&lt;0.5,-1,1))^2)/((50*POWER(80,POWER(COS(PI()*MOD(Calculator!$B$33/Calculator!$F$14,1)),2))+$C83)^2+(1500*ABS(SIN(2*PI()*MOD(Calculator!$B$33/Calculator!$F$14,1)))*IF(MOD(Calculator!$B$33/Calculator!$F$14,1)&lt;0.5,-1,1))^2))),2))</f>
        <v>—</v>
      </c>
      <c r="BC83" s="289" t="n">
        <f aca="false">IF(OR(Calculator!$E$15&lt;&gt;"YES",Calculator!$B$33&lt;Calculator!$G$15),"—",ROUND((1+SQRT(((50*POWER(80,POWER(COS(PI()*MOD(Calculator!$B$33/Calculator!$F$15,1)),2))-$C83)^2+(1500*ABS(SIN(2*PI()*MOD(Calculator!$B$33/Calculator!$F$15,1)))*IF(MOD(Calculator!$B$33/Calculator!$F$15,1)&lt;0.5,-1,1))^2)/((50*POWER(80,POWER(COS(PI()*MOD(Calculator!$B$33/Calculator!$F$15,1)),2))+$C83)^2+(1500*ABS(SIN(2*PI()*MOD(Calculator!$B$33/Calculator!$F$15,1)))*IF(MOD(Calculator!$B$33/Calculator!$F$15,1)&lt;0.5,-1,1))^2)))/(1-SQRT(((50*POWER(80,POWER(COS(PI()*MOD(Calculator!$B$33/Calculator!$F$15,1)),2))-$C83)^2+(1500*ABS(SIN(2*PI()*MOD(Calculator!$B$33/Calculator!$F$15,1)))*IF(MOD(Calculator!$B$33/Calculator!$F$15,1)&lt;0.5,-1,1))^2)/((50*POWER(80,POWER(COS(PI()*MOD(Calculator!$B$33/Calculator!$F$15,1)),2))+$C83)^2+(1500*ABS(SIN(2*PI()*MOD(Calculator!$B$33/Calculator!$F$15,1)))*IF(MOD(Calculator!$B$33/Calculator!$F$15,1)&lt;0.5,-1,1))^2))),2))</f>
        <v>2.73</v>
      </c>
      <c r="BD83" s="289" t="str">
        <f aca="false">IF(OR(Calculator!$E$16&lt;&gt;"YES",Calculator!$B$33&lt;Calculator!$G$16),"—",ROUND((1+SQRT(((50*POWER(80,POWER(COS(PI()*MOD(Calculator!$B$33/Calculator!$F$16,1)),2))-$C83)^2+(1500*ABS(SIN(2*PI()*MOD(Calculator!$B$33/Calculator!$F$16,1)))*IF(MOD(Calculator!$B$33/Calculator!$F$16,1)&lt;0.5,-1,1))^2)/((50*POWER(80,POWER(COS(PI()*MOD(Calculator!$B$33/Calculator!$F$16,1)),2))+$C83)^2+(1500*ABS(SIN(2*PI()*MOD(Calculator!$B$33/Calculator!$F$16,1)))*IF(MOD(Calculator!$B$33/Calculator!$F$16,1)&lt;0.5,-1,1))^2)))/(1-SQRT(((50*POWER(80,POWER(COS(PI()*MOD(Calculator!$B$33/Calculator!$F$16,1)),2))-$C83)^2+(1500*ABS(SIN(2*PI()*MOD(Calculator!$B$33/Calculator!$F$16,1)))*IF(MOD(Calculator!$B$33/Calculator!$F$16,1)&lt;0.5,-1,1))^2)/((50*POWER(80,POWER(COS(PI()*MOD(Calculator!$B$33/Calculator!$F$16,1)),2))+$C83)^2+(1500*ABS(SIN(2*PI()*MOD(Calculator!$B$33/Calculator!$F$16,1)))*IF(MOD(Calculator!$B$33/Calculator!$F$16,1)&lt;0.5,-1,1))^2))),2))</f>
        <v>—</v>
      </c>
      <c r="BE83" s="289" t="n">
        <f aca="false">IF(OR(Calculator!$E$17&lt;&gt;"YES",Calculator!$B$33&lt;Calculator!$G$17),"—",ROUND((1+SQRT(((50*POWER(80,POWER(COS(PI()*MOD(Calculator!$B$33/Calculator!$F$17,1)),2))-$C83)^2+(1500*ABS(SIN(2*PI()*MOD(Calculator!$B$33/Calculator!$F$17,1)))*IF(MOD(Calculator!$B$33/Calculator!$F$17,1)&lt;0.5,-1,1))^2)/((50*POWER(80,POWER(COS(PI()*MOD(Calculator!$B$33/Calculator!$F$17,1)),2))+$C83)^2+(1500*ABS(SIN(2*PI()*MOD(Calculator!$B$33/Calculator!$F$17,1)))*IF(MOD(Calculator!$B$33/Calculator!$F$17,1)&lt;0.5,-1,1))^2)))/(1-SQRT(((50*POWER(80,POWER(COS(PI()*MOD(Calculator!$B$33/Calculator!$F$17,1)),2))-$C83)^2+(1500*ABS(SIN(2*PI()*MOD(Calculator!$B$33/Calculator!$F$17,1)))*IF(MOD(Calculator!$B$33/Calculator!$F$17,1)&lt;0.5,-1,1))^2)/((50*POWER(80,POWER(COS(PI()*MOD(Calculator!$B$33/Calculator!$F$17,1)),2))+$C83)^2+(1500*ABS(SIN(2*PI()*MOD(Calculator!$B$33/Calculator!$F$17,1)))*IF(MOD(Calculator!$B$33/Calculator!$F$17,1)&lt;0.5,-1,1))^2))),2))</f>
        <v>19.8</v>
      </c>
      <c r="BF83" s="289" t="str">
        <f aca="false">IF(OR(Calculator!$E$18&lt;&gt;"YES",Calculator!$B$33&lt;Calculator!$G$18),"—",ROUND((1+SQRT(((50*POWER(80,POWER(COS(PI()*MOD(Calculator!$B$33/Calculator!$F$18,1)),2))-$C83)^2+(1500*ABS(SIN(2*PI()*MOD(Calculator!$B$33/Calculator!$F$18,1)))*IF(MOD(Calculator!$B$33/Calculator!$F$18,1)&lt;0.5,-1,1))^2)/((50*POWER(80,POWER(COS(PI()*MOD(Calculator!$B$33/Calculator!$F$18,1)),2))+$C83)^2+(1500*ABS(SIN(2*PI()*MOD(Calculator!$B$33/Calculator!$F$18,1)))*IF(MOD(Calculator!$B$33/Calculator!$F$18,1)&lt;0.5,-1,1))^2)))/(1-SQRT(((50*POWER(80,POWER(COS(PI()*MOD(Calculator!$B$33/Calculator!$F$18,1)),2))-$C83)^2+(1500*ABS(SIN(2*PI()*MOD(Calculator!$B$33/Calculator!$F$18,1)))*IF(MOD(Calculator!$B$33/Calculator!$F$18,1)&lt;0.5,-1,1))^2)/((50*POWER(80,POWER(COS(PI()*MOD(Calculator!$B$33/Calculator!$F$18,1)),2))+$C83)^2+(1500*ABS(SIN(2*PI()*MOD(Calculator!$B$33/Calculator!$F$18,1)))*IF(MOD(Calculator!$B$33/Calculator!$F$18,1)&lt;0.5,-1,1))^2))),2))</f>
        <v>—</v>
      </c>
      <c r="BG83" s="289" t="str">
        <f aca="false">IF(OR(Calculator!$E$19&lt;&gt;"YES",Calculator!$B$33&lt;Calculator!$G$19),"—",ROUND((1+SQRT(((50*POWER(80,POWER(COS(PI()*MOD(Calculator!$B$33/Calculator!$F$19,1)),2))-$C83)^2+(1500*ABS(SIN(2*PI()*MOD(Calculator!$B$33/Calculator!$F$19,1)))*IF(MOD(Calculator!$B$33/Calculator!$F$19,1)&lt;0.5,-1,1))^2)/((50*POWER(80,POWER(COS(PI()*MOD(Calculator!$B$33/Calculator!$F$19,1)),2))+$C83)^2+(1500*ABS(SIN(2*PI()*MOD(Calculator!$B$33/Calculator!$F$19,1)))*IF(MOD(Calculator!$B$33/Calculator!$F$19,1)&lt;0.5,-1,1))^2)))/(1-SQRT(((50*POWER(80,POWER(COS(PI()*MOD(Calculator!$B$33/Calculator!$F$19,1)),2))-$C83)^2+(1500*ABS(SIN(2*PI()*MOD(Calculator!$B$33/Calculator!$F$19,1)))*IF(MOD(Calculator!$B$33/Calculator!$F$19,1)&lt;0.5,-1,1))^2)/((50*POWER(80,POWER(COS(PI()*MOD(Calculator!$B$33/Calculator!$F$19,1)),2))+$C83)^2+(1500*ABS(SIN(2*PI()*MOD(Calculator!$B$33/Calculator!$F$19,1)))*IF(MOD(Calculator!$B$33/Calculator!$F$19,1)&lt;0.5,-1,1))^2))),2))</f>
        <v>—</v>
      </c>
      <c r="BH83" s="289" t="str">
        <f aca="false">IF(OR(Calculator!$E$20&lt;&gt;"YES",Calculator!$B$33&lt;Calculator!$G$20),"—",ROUND((1+SQRT(((50*POWER(80,POWER(COS(PI()*MOD(Calculator!$B$33/Calculator!$F$20,1)),2))-$C83)^2+(1500*ABS(SIN(2*PI()*MOD(Calculator!$B$33/Calculator!$F$20,1)))*IF(MOD(Calculator!$B$33/Calculator!$F$20,1)&lt;0.5,-1,1))^2)/((50*POWER(80,POWER(COS(PI()*MOD(Calculator!$B$33/Calculator!$F$20,1)),2))+$C83)^2+(1500*ABS(SIN(2*PI()*MOD(Calculator!$B$33/Calculator!$F$20,1)))*IF(MOD(Calculator!$B$33/Calculator!$F$20,1)&lt;0.5,-1,1))^2)))/(1-SQRT(((50*POWER(80,POWER(COS(PI()*MOD(Calculator!$B$33/Calculator!$F$20,1)),2))-$C83)^2+(1500*ABS(SIN(2*PI()*MOD(Calculator!$B$33/Calculator!$F$20,1)))*IF(MOD(Calculator!$B$33/Calculator!$F$20,1)&lt;0.5,-1,1))^2)/((50*POWER(80,POWER(COS(PI()*MOD(Calculator!$B$33/Calculator!$F$20,1)),2))+$C83)^2+(1500*ABS(SIN(2*PI()*MOD(Calculator!$B$33/Calculator!$F$20,1)))*IF(MOD(Calculator!$B$33/Calculator!$F$20,1)&lt;0.5,-1,1))^2))),2))</f>
        <v>—</v>
      </c>
      <c r="BI83" s="289" t="str">
        <f aca="false">IF(OR(Calculator!$E$21&lt;&gt;"YES",Calculator!$B$33&lt;Calculator!$G$21),"—",ROUND((1+SQRT(((50*POWER(80,POWER(COS(PI()*MOD(Calculator!$B$33/Calculator!$F$21,1)),2))-$C83)^2+(1500*ABS(SIN(2*PI()*MOD(Calculator!$B$33/Calculator!$F$21,1)))*IF(MOD(Calculator!$B$33/Calculator!$F$21,1)&lt;0.5,-1,1))^2)/((50*POWER(80,POWER(COS(PI()*MOD(Calculator!$B$33/Calculator!$F$21,1)),2))+$C83)^2+(1500*ABS(SIN(2*PI()*MOD(Calculator!$B$33/Calculator!$F$21,1)))*IF(MOD(Calculator!$B$33/Calculator!$F$21,1)&lt;0.5,-1,1))^2)))/(1-SQRT(((50*POWER(80,POWER(COS(PI()*MOD(Calculator!$B$33/Calculator!$F$21,1)),2))-$C83)^2+(1500*ABS(SIN(2*PI()*MOD(Calculator!$B$33/Calculator!$F$21,1)))*IF(MOD(Calculator!$B$33/Calculator!$F$21,1)&lt;0.5,-1,1))^2)/((50*POWER(80,POWER(COS(PI()*MOD(Calculator!$B$33/Calculator!$F$21,1)),2))+$C83)^2+(1500*ABS(SIN(2*PI()*MOD(Calculator!$B$33/Calculator!$F$21,1)))*IF(MOD(Calculator!$B$33/Calculator!$F$21,1)&lt;0.5,-1,1))^2))),2))</f>
        <v>—</v>
      </c>
      <c r="BJ83" s="289" t="str">
        <f aca="false">IF(OR(Calculator!$E$22&lt;&gt;"YES",Calculator!$B$33&lt;Calculator!$G$22),"—",ROUND((1+SQRT(((50*POWER(80,POWER(COS(PI()*MOD(Calculator!$B$33/Calculator!$F$22,1)),2))-$C83)^2+(1500*ABS(SIN(2*PI()*MOD(Calculator!$B$33/Calculator!$F$22,1)))*IF(MOD(Calculator!$B$33/Calculator!$F$22,1)&lt;0.5,-1,1))^2)/((50*POWER(80,POWER(COS(PI()*MOD(Calculator!$B$33/Calculator!$F$22,1)),2))+$C83)^2+(1500*ABS(SIN(2*PI()*MOD(Calculator!$B$33/Calculator!$F$22,1)))*IF(MOD(Calculator!$B$33/Calculator!$F$22,1)&lt;0.5,-1,1))^2)))/(1-SQRT(((50*POWER(80,POWER(COS(PI()*MOD(Calculator!$B$33/Calculator!$F$22,1)),2))-$C83)^2+(1500*ABS(SIN(2*PI()*MOD(Calculator!$B$33/Calculator!$F$22,1)))*IF(MOD(Calculator!$B$33/Calculator!$F$22,1)&lt;0.5,-1,1))^2)/((50*POWER(80,POWER(COS(PI()*MOD(Calculator!$B$33/Calculator!$F$22,1)),2))+$C83)^2+(1500*ABS(SIN(2*PI()*MOD(Calculator!$B$33/Calculator!$F$22,1)))*IF(MOD(Calculator!$B$33/Calculator!$F$22,1)&lt;0.5,-1,1))^2))),2))</f>
        <v>—</v>
      </c>
      <c r="BK83" s="288" t="n">
        <f aca="false">IFERROR(ROUND((IF(ISNUMBER(AZ83),AZ83,0)+IF(ISNUMBER(BA83),BA83,0)+IF(ISNUMBER(BB83),BB83,0)+IF(ISNUMBER(BC83),BC83,0)+IF(ISNUMBER(BD83),BD83,0)+IF(ISNUMBER(BE83),BE83,0)+IF(ISNUMBER(BF83),BF83,0)+IF(ISNUMBER(BG83),BG83,0)+IF(ISNUMBER(BH83),BH83,0)+IF(ISNUMBER(BI83),BI83,0)+IF(ISNUMBER(BJ83),BJ83,0))/(IF(ISNUMBER(AZ83),1,0)+IF(ISNUMBER(BA83),1,0)+IF(ISNUMBER(BB83),1,0)+IF(ISNUMBER(BC83),1,0)+IF(ISNUMBER(BD83),1,0)+IF(ISNUMBER(BE83),1,0)+IF(ISNUMBER(BF83),1,0)+IF(ISNUMBER(BG83),1,0)+IF(ISNUMBER(BH83),1,0)+IF(ISNUMBER(BI83),1,0)+IF(ISNUMBER(BJ83),1,0)),4),"")</f>
        <v>11.265</v>
      </c>
      <c r="BM83" s="253" t="str">
        <f aca="false">IF(OR(Calculator!$E$12&lt;&gt;"YES",Calculator!$B$29&lt;Calculator!$G$12),"—",ROUND((1+SQRT(((50*POWER(80,POWER(COS(PI()*MOD(Calculator!$B$29/Calculator!$F$12,1)),2))+MIN(500,MAX(30,100*EXP(-0.3*'VSWR Calculator'!$C$24)*(1+3*ABS(MOD('VSWR Calculator'!$C$23/Calculator!$F$12/2,1)-0.5))))/'VSWR Calculator'!$C$25)-$C83)^2+(1500*ABS(SIN(2*PI()*MOD(Calculator!$B$29/Calculator!$F$12,1)))*IF(MOD(Calculator!$B$29/Calculator!$F$12,1)&lt;0.5,-1,1))^2)/SQRT(((50*POWER(80,POWER(COS(PI()*MOD(Calculator!$B$29/Calculator!$F$12,1)),2))+MIN(500,MAX(30,100*EXP(-0.3*'VSWR Calculator'!$C$24)*(1+3*ABS(MOD('VSWR Calculator'!$C$23/Calculator!$F$12/2,1)-0.5))))/'VSWR Calculator'!$C$25)+$C83)^2+(1500*ABS(SIN(2*PI()*MOD(Calculator!$B$29/Calculator!$F$12,1)))*IF(MOD(Calculator!$B$29/Calculator!$F$12,1)&lt;0.5,-1,1))^2))/(1-SQRT(((50*POWER(80,POWER(COS(PI()*MOD(Calculator!$B$29/Calculator!$F$12,1)),2))+MIN(500,MAX(30,100*EXP(-0.3*'VSWR Calculator'!$C$24)*(1+3*ABS(MOD('VSWR Calculator'!$C$23/Calculator!$F$12/2,1)-0.5))))/'VSWR Calculator'!$C$25)-$C83)^2+(1500*ABS(SIN(2*PI()*MOD(Calculator!$B$29/Calculator!$F$12,1)))*IF(MOD(Calculator!$B$29/Calculator!$F$12,1)&lt;0.5,-1,1))^2)/SQRT(((50*POWER(80,POWER(COS(PI()*MOD(Calculator!$B$29/Calculator!$F$12,1)),2))+MIN(500,MAX(30,100*EXP(-0.3*'VSWR Calculator'!$C$24)*(1+3*ABS(MOD('VSWR Calculator'!$C$23/Calculator!$F$12/2,1)-0.5))))/'VSWR Calculator'!$C$25)+$C83)^2+(1500*ABS(SIN(2*PI()*MOD(Calculator!$B$29/Calculator!$F$12,1)))*IF(MOD(Calculator!$B$29/Calculator!$F$12,1)&lt;0.5,-1,1))^2)),2))</f>
        <v>—</v>
      </c>
      <c r="BN83" s="253" t="str">
        <f aca="false">IF(OR(Calculator!$E$13&lt;&gt;"YES",Calculator!$B$29&lt;Calculator!$G$13),"—",ROUND((1+SQRT(((50*POWER(80,POWER(COS(PI()*MOD(Calculator!$B$29/Calculator!$F$13,1)),2))+MIN(500,MAX(30,100*EXP(-0.3*'VSWR Calculator'!$C$24)*(1+3*ABS(MOD('VSWR Calculator'!$C$23/Calculator!$F$13/2,1)-0.5))))/'VSWR Calculator'!$C$25)-$C83)^2+(1500*ABS(SIN(2*PI()*MOD(Calculator!$B$29/Calculator!$F$13,1)))*IF(MOD(Calculator!$B$29/Calculator!$F$13,1)&lt;0.5,-1,1))^2)/SQRT(((50*POWER(80,POWER(COS(PI()*MOD(Calculator!$B$29/Calculator!$F$13,1)),2))+MIN(500,MAX(30,100*EXP(-0.3*'VSWR Calculator'!$C$24)*(1+3*ABS(MOD('VSWR Calculator'!$C$23/Calculator!$F$13/2,1)-0.5))))/'VSWR Calculator'!$C$25)+$C83)^2+(1500*ABS(SIN(2*PI()*MOD(Calculator!$B$29/Calculator!$F$13,1)))*IF(MOD(Calculator!$B$29/Calculator!$F$13,1)&lt;0.5,-1,1))^2))/(1-SQRT(((50*POWER(80,POWER(COS(PI()*MOD(Calculator!$B$29/Calculator!$F$13,1)),2))+MIN(500,MAX(30,100*EXP(-0.3*'VSWR Calculator'!$C$24)*(1+3*ABS(MOD('VSWR Calculator'!$C$23/Calculator!$F$13/2,1)-0.5))))/'VSWR Calculator'!$C$25)-$C83)^2+(1500*ABS(SIN(2*PI()*MOD(Calculator!$B$29/Calculator!$F$13,1)))*IF(MOD(Calculator!$B$29/Calculator!$F$13,1)&lt;0.5,-1,1))^2)/SQRT(((50*POWER(80,POWER(COS(PI()*MOD(Calculator!$B$29/Calculator!$F$13,1)),2))+MIN(500,MAX(30,100*EXP(-0.3*'VSWR Calculator'!$C$24)*(1+3*ABS(MOD('VSWR Calculator'!$C$23/Calculator!$F$13/2,1)-0.5))))/'VSWR Calculator'!$C$25)+$C83)^2+(1500*ABS(SIN(2*PI()*MOD(Calculator!$B$29/Calculator!$F$13,1)))*IF(MOD(Calculator!$B$29/Calculator!$F$13,1)&lt;0.5,-1,1))^2)),2))</f>
        <v>—</v>
      </c>
      <c r="BO83" s="253" t="str">
        <f aca="false">IF(OR(Calculator!$E$14&lt;&gt;"YES",Calculator!$B$29&lt;Calculator!$G$14),"—",ROUND((1+SQRT(((50*POWER(80,POWER(COS(PI()*MOD(Calculator!$B$29/Calculator!$F$14,1)),2))+MIN(500,MAX(30,100*EXP(-0.3*'VSWR Calculator'!$C$24)*(1+3*ABS(MOD('VSWR Calculator'!$C$23/Calculator!$F$14/2,1)-0.5))))/'VSWR Calculator'!$C$25)-$C83)^2+(1500*ABS(SIN(2*PI()*MOD(Calculator!$B$29/Calculator!$F$14,1)))*IF(MOD(Calculator!$B$29/Calculator!$F$14,1)&lt;0.5,-1,1))^2)/SQRT(((50*POWER(80,POWER(COS(PI()*MOD(Calculator!$B$29/Calculator!$F$14,1)),2))+MIN(500,MAX(30,100*EXP(-0.3*'VSWR Calculator'!$C$24)*(1+3*ABS(MOD('VSWR Calculator'!$C$23/Calculator!$F$14/2,1)-0.5))))/'VSWR Calculator'!$C$25)+$C83)^2+(1500*ABS(SIN(2*PI()*MOD(Calculator!$B$29/Calculator!$F$14,1)))*IF(MOD(Calculator!$B$29/Calculator!$F$14,1)&lt;0.5,-1,1))^2))/(1-SQRT(((50*POWER(80,POWER(COS(PI()*MOD(Calculator!$B$29/Calculator!$F$14,1)),2))+MIN(500,MAX(30,100*EXP(-0.3*'VSWR Calculator'!$C$24)*(1+3*ABS(MOD('VSWR Calculator'!$C$23/Calculator!$F$14/2,1)-0.5))))/'VSWR Calculator'!$C$25)-$C83)^2+(1500*ABS(SIN(2*PI()*MOD(Calculator!$B$29/Calculator!$F$14,1)))*IF(MOD(Calculator!$B$29/Calculator!$F$14,1)&lt;0.5,-1,1))^2)/SQRT(((50*POWER(80,POWER(COS(PI()*MOD(Calculator!$B$29/Calculator!$F$14,1)),2))+MIN(500,MAX(30,100*EXP(-0.3*'VSWR Calculator'!$C$24)*(1+3*ABS(MOD('VSWR Calculator'!$C$23/Calculator!$F$14/2,1)-0.5))))/'VSWR Calculator'!$C$25)+$C83)^2+(1500*ABS(SIN(2*PI()*MOD(Calculator!$B$29/Calculator!$F$14,1)))*IF(MOD(Calculator!$B$29/Calculator!$F$14,1)&lt;0.5,-1,1))^2)),2))</f>
        <v>—</v>
      </c>
      <c r="BP83" s="253" t="n">
        <f aca="false">IF(OR(Calculator!$E$15&lt;&gt;"YES",Calculator!$B$29&lt;Calculator!$G$15),"—",ROUND((1+SQRT(((50*POWER(80,POWER(COS(PI()*MOD(Calculator!$B$29/Calculator!$F$15,1)),2))+MIN(500,MAX(30,100*EXP(-0.3*'VSWR Calculator'!$C$24)*(1+3*ABS(MOD('VSWR Calculator'!$C$23/Calculator!$F$15/2,1)-0.5))))/'VSWR Calculator'!$C$25)-$C83)^2+(1500*ABS(SIN(2*PI()*MOD(Calculator!$B$29/Calculator!$F$15,1)))*IF(MOD(Calculator!$B$29/Calculator!$F$15,1)&lt;0.5,-1,1))^2)/SQRT(((50*POWER(80,POWER(COS(PI()*MOD(Calculator!$B$29/Calculator!$F$15,1)),2))+MIN(500,MAX(30,100*EXP(-0.3*'VSWR Calculator'!$C$24)*(1+3*ABS(MOD('VSWR Calculator'!$C$23/Calculator!$F$15/2,1)-0.5))))/'VSWR Calculator'!$C$25)+$C83)^2+(1500*ABS(SIN(2*PI()*MOD(Calculator!$B$29/Calculator!$F$15,1)))*IF(MOD(Calculator!$B$29/Calculator!$F$15,1)&lt;0.5,-1,1))^2))/(1-SQRT(((50*POWER(80,POWER(COS(PI()*MOD(Calculator!$B$29/Calculator!$F$15,1)),2))+MIN(500,MAX(30,100*EXP(-0.3*'VSWR Calculator'!$C$24)*(1+3*ABS(MOD('VSWR Calculator'!$C$23/Calculator!$F$15/2,1)-0.5))))/'VSWR Calculator'!$C$25)-$C83)^2+(1500*ABS(SIN(2*PI()*MOD(Calculator!$B$29/Calculator!$F$15,1)))*IF(MOD(Calculator!$B$29/Calculator!$F$15,1)&lt;0.5,-1,1))^2)/SQRT(((50*POWER(80,POWER(COS(PI()*MOD(Calculator!$B$29/Calculator!$F$15,1)),2))+MIN(500,MAX(30,100*EXP(-0.3*'VSWR Calculator'!$C$24)*(1+3*ABS(MOD('VSWR Calculator'!$C$23/Calculator!$F$15/2,1)-0.5))))/'VSWR Calculator'!$C$25)+$C83)^2+(1500*ABS(SIN(2*PI()*MOD(Calculator!$B$29/Calculator!$F$15,1)))*IF(MOD(Calculator!$B$29/Calculator!$F$15,1)&lt;0.5,-1,1))^2)),2))</f>
        <v>16.57</v>
      </c>
      <c r="BQ83" s="253" t="str">
        <f aca="false">IF(OR(Calculator!$E$16&lt;&gt;"YES",Calculator!$B$29&lt;Calculator!$G$16),"—",ROUND((1+SQRT(((50*POWER(80,POWER(COS(PI()*MOD(Calculator!$B$29/Calculator!$F$16,1)),2))+MIN(500,MAX(30,100*EXP(-0.3*'VSWR Calculator'!$C$24)*(1+3*ABS(MOD('VSWR Calculator'!$C$23/Calculator!$F$16/2,1)-0.5))))/'VSWR Calculator'!$C$25)-$C83)^2+(1500*ABS(SIN(2*PI()*MOD(Calculator!$B$29/Calculator!$F$16,1)))*IF(MOD(Calculator!$B$29/Calculator!$F$16,1)&lt;0.5,-1,1))^2)/SQRT(((50*POWER(80,POWER(COS(PI()*MOD(Calculator!$B$29/Calculator!$F$16,1)),2))+MIN(500,MAX(30,100*EXP(-0.3*'VSWR Calculator'!$C$24)*(1+3*ABS(MOD('VSWR Calculator'!$C$23/Calculator!$F$16/2,1)-0.5))))/'VSWR Calculator'!$C$25)+$C83)^2+(1500*ABS(SIN(2*PI()*MOD(Calculator!$B$29/Calculator!$F$16,1)))*IF(MOD(Calculator!$B$29/Calculator!$F$16,1)&lt;0.5,-1,1))^2))/(1-SQRT(((50*POWER(80,POWER(COS(PI()*MOD(Calculator!$B$29/Calculator!$F$16,1)),2))+MIN(500,MAX(30,100*EXP(-0.3*'VSWR Calculator'!$C$24)*(1+3*ABS(MOD('VSWR Calculator'!$C$23/Calculator!$F$16/2,1)-0.5))))/'VSWR Calculator'!$C$25)-$C83)^2+(1500*ABS(SIN(2*PI()*MOD(Calculator!$B$29/Calculator!$F$16,1)))*IF(MOD(Calculator!$B$29/Calculator!$F$16,1)&lt;0.5,-1,1))^2)/SQRT(((50*POWER(80,POWER(COS(PI()*MOD(Calculator!$B$29/Calculator!$F$16,1)),2))+MIN(500,MAX(30,100*EXP(-0.3*'VSWR Calculator'!$C$24)*(1+3*ABS(MOD('VSWR Calculator'!$C$23/Calculator!$F$16/2,1)-0.5))))/'VSWR Calculator'!$C$25)+$C83)^2+(1500*ABS(SIN(2*PI()*MOD(Calculator!$B$29/Calculator!$F$16,1)))*IF(MOD(Calculator!$B$29/Calculator!$F$16,1)&lt;0.5,-1,1))^2)),2))</f>
        <v>—</v>
      </c>
      <c r="BR83" s="253" t="n">
        <f aca="false">IF(OR(Calculator!$E$17&lt;&gt;"YES",Calculator!$B$29&lt;Calculator!$G$17),"—",ROUND((1+SQRT(((50*POWER(80,POWER(COS(PI()*MOD(Calculator!$B$29/Calculator!$F$17,1)),2))+MIN(500,MAX(30,100*EXP(-0.3*'VSWR Calculator'!$C$24)*(1+3*ABS(MOD('VSWR Calculator'!$C$23/Calculator!$F$17/2,1)-0.5))))/'VSWR Calculator'!$C$25)-$C83)^2+(1500*ABS(SIN(2*PI()*MOD(Calculator!$B$29/Calculator!$F$17,1)))*IF(MOD(Calculator!$B$29/Calculator!$F$17,1)&lt;0.5,-1,1))^2)/SQRT(((50*POWER(80,POWER(COS(PI()*MOD(Calculator!$B$29/Calculator!$F$17,1)),2))+MIN(500,MAX(30,100*EXP(-0.3*'VSWR Calculator'!$C$24)*(1+3*ABS(MOD('VSWR Calculator'!$C$23/Calculator!$F$17/2,1)-0.5))))/'VSWR Calculator'!$C$25)+$C83)^2+(1500*ABS(SIN(2*PI()*MOD(Calculator!$B$29/Calculator!$F$17,1)))*IF(MOD(Calculator!$B$29/Calculator!$F$17,1)&lt;0.5,-1,1))^2))/(1-SQRT(((50*POWER(80,POWER(COS(PI()*MOD(Calculator!$B$29/Calculator!$F$17,1)),2))+MIN(500,MAX(30,100*EXP(-0.3*'VSWR Calculator'!$C$24)*(1+3*ABS(MOD('VSWR Calculator'!$C$23/Calculator!$F$17/2,1)-0.5))))/'VSWR Calculator'!$C$25)-$C83)^2+(1500*ABS(SIN(2*PI()*MOD(Calculator!$B$29/Calculator!$F$17,1)))*IF(MOD(Calculator!$B$29/Calculator!$F$17,1)&lt;0.5,-1,1))^2)/SQRT(((50*POWER(80,POWER(COS(PI()*MOD(Calculator!$B$29/Calculator!$F$17,1)),2))+MIN(500,MAX(30,100*EXP(-0.3*'VSWR Calculator'!$C$24)*(1+3*ABS(MOD('VSWR Calculator'!$C$23/Calculator!$F$17/2,1)-0.5))))/'VSWR Calculator'!$C$25)+$C83)^2+(1500*ABS(SIN(2*PI()*MOD(Calculator!$B$29/Calculator!$F$17,1)))*IF(MOD(Calculator!$B$29/Calculator!$F$17,1)&lt;0.5,-1,1))^2)),2))</f>
        <v>16</v>
      </c>
      <c r="BS83" s="253" t="str">
        <f aca="false">IF(OR(Calculator!$E$18&lt;&gt;"YES",Calculator!$B$29&lt;Calculator!$G$18),"—",ROUND((1+SQRT(((50*POWER(80,POWER(COS(PI()*MOD(Calculator!$B$29/Calculator!$F$18,1)),2))+MIN(500,MAX(30,100*EXP(-0.3*'VSWR Calculator'!$C$24)*(1+3*ABS(MOD('VSWR Calculator'!$C$23/Calculator!$F$18/2,1)-0.5))))/'VSWR Calculator'!$C$25)-$C83)^2+(1500*ABS(SIN(2*PI()*MOD(Calculator!$B$29/Calculator!$F$18,1)))*IF(MOD(Calculator!$B$29/Calculator!$F$18,1)&lt;0.5,-1,1))^2)/SQRT(((50*POWER(80,POWER(COS(PI()*MOD(Calculator!$B$29/Calculator!$F$18,1)),2))+MIN(500,MAX(30,100*EXP(-0.3*'VSWR Calculator'!$C$24)*(1+3*ABS(MOD('VSWR Calculator'!$C$23/Calculator!$F$18/2,1)-0.5))))/'VSWR Calculator'!$C$25)+$C83)^2+(1500*ABS(SIN(2*PI()*MOD(Calculator!$B$29/Calculator!$F$18,1)))*IF(MOD(Calculator!$B$29/Calculator!$F$18,1)&lt;0.5,-1,1))^2))/(1-SQRT(((50*POWER(80,POWER(COS(PI()*MOD(Calculator!$B$29/Calculator!$F$18,1)),2))+MIN(500,MAX(30,100*EXP(-0.3*'VSWR Calculator'!$C$24)*(1+3*ABS(MOD('VSWR Calculator'!$C$23/Calculator!$F$18/2,1)-0.5))))/'VSWR Calculator'!$C$25)-$C83)^2+(1500*ABS(SIN(2*PI()*MOD(Calculator!$B$29/Calculator!$F$18,1)))*IF(MOD(Calculator!$B$29/Calculator!$F$18,1)&lt;0.5,-1,1))^2)/SQRT(((50*POWER(80,POWER(COS(PI()*MOD(Calculator!$B$29/Calculator!$F$18,1)),2))+MIN(500,MAX(30,100*EXP(-0.3*'VSWR Calculator'!$C$24)*(1+3*ABS(MOD('VSWR Calculator'!$C$23/Calculator!$F$18/2,1)-0.5))))/'VSWR Calculator'!$C$25)+$C83)^2+(1500*ABS(SIN(2*PI()*MOD(Calculator!$B$29/Calculator!$F$18,1)))*IF(MOD(Calculator!$B$29/Calculator!$F$18,1)&lt;0.5,-1,1))^2)),2))</f>
        <v>—</v>
      </c>
      <c r="BT83" s="253" t="str">
        <f aca="false">IF(OR(Calculator!$E$19&lt;&gt;"YES",Calculator!$B$29&lt;Calculator!$G$19),"—",ROUND((1+SQRT(((50*POWER(80,POWER(COS(PI()*MOD(Calculator!$B$29/Calculator!$F$19,1)),2))+MIN(500,MAX(30,100*EXP(-0.3*'VSWR Calculator'!$C$24)*(1+3*ABS(MOD('VSWR Calculator'!$C$23/Calculator!$F$19/2,1)-0.5))))/'VSWR Calculator'!$C$25)-$C83)^2+(1500*ABS(SIN(2*PI()*MOD(Calculator!$B$29/Calculator!$F$19,1)))*IF(MOD(Calculator!$B$29/Calculator!$F$19,1)&lt;0.5,-1,1))^2)/SQRT(((50*POWER(80,POWER(COS(PI()*MOD(Calculator!$B$29/Calculator!$F$19,1)),2))+MIN(500,MAX(30,100*EXP(-0.3*'VSWR Calculator'!$C$24)*(1+3*ABS(MOD('VSWR Calculator'!$C$23/Calculator!$F$19/2,1)-0.5))))/'VSWR Calculator'!$C$25)+$C83)^2+(1500*ABS(SIN(2*PI()*MOD(Calculator!$B$29/Calculator!$F$19,1)))*IF(MOD(Calculator!$B$29/Calculator!$F$19,1)&lt;0.5,-1,1))^2))/(1-SQRT(((50*POWER(80,POWER(COS(PI()*MOD(Calculator!$B$29/Calculator!$F$19,1)),2))+MIN(500,MAX(30,100*EXP(-0.3*'VSWR Calculator'!$C$24)*(1+3*ABS(MOD('VSWR Calculator'!$C$23/Calculator!$F$19/2,1)-0.5))))/'VSWR Calculator'!$C$25)-$C83)^2+(1500*ABS(SIN(2*PI()*MOD(Calculator!$B$29/Calculator!$F$19,1)))*IF(MOD(Calculator!$B$29/Calculator!$F$19,1)&lt;0.5,-1,1))^2)/SQRT(((50*POWER(80,POWER(COS(PI()*MOD(Calculator!$B$29/Calculator!$F$19,1)),2))+MIN(500,MAX(30,100*EXP(-0.3*'VSWR Calculator'!$C$24)*(1+3*ABS(MOD('VSWR Calculator'!$C$23/Calculator!$F$19/2,1)-0.5))))/'VSWR Calculator'!$C$25)+$C83)^2+(1500*ABS(SIN(2*PI()*MOD(Calculator!$B$29/Calculator!$F$19,1)))*IF(MOD(Calculator!$B$29/Calculator!$F$19,1)&lt;0.5,-1,1))^2)),2))</f>
        <v>—</v>
      </c>
      <c r="BU83" s="253" t="str">
        <f aca="false">IF(OR(Calculator!$E$20&lt;&gt;"YES",Calculator!$B$29&lt;Calculator!$G$20),"—",ROUND((1+SQRT(((50*POWER(80,POWER(COS(PI()*MOD(Calculator!$B$29/Calculator!$F$20,1)),2))+MIN(500,MAX(30,100*EXP(-0.3*'VSWR Calculator'!$C$24)*(1+3*ABS(MOD('VSWR Calculator'!$C$23/Calculator!$F$20/2,1)-0.5))))/'VSWR Calculator'!$C$25)-$C83)^2+(1500*ABS(SIN(2*PI()*MOD(Calculator!$B$29/Calculator!$F$20,1)))*IF(MOD(Calculator!$B$29/Calculator!$F$20,1)&lt;0.5,-1,1))^2)/SQRT(((50*POWER(80,POWER(COS(PI()*MOD(Calculator!$B$29/Calculator!$F$20,1)),2))+MIN(500,MAX(30,100*EXP(-0.3*'VSWR Calculator'!$C$24)*(1+3*ABS(MOD('VSWR Calculator'!$C$23/Calculator!$F$20/2,1)-0.5))))/'VSWR Calculator'!$C$25)+$C83)^2+(1500*ABS(SIN(2*PI()*MOD(Calculator!$B$29/Calculator!$F$20,1)))*IF(MOD(Calculator!$B$29/Calculator!$F$20,1)&lt;0.5,-1,1))^2))/(1-SQRT(((50*POWER(80,POWER(COS(PI()*MOD(Calculator!$B$29/Calculator!$F$20,1)),2))+MIN(500,MAX(30,100*EXP(-0.3*'VSWR Calculator'!$C$24)*(1+3*ABS(MOD('VSWR Calculator'!$C$23/Calculator!$F$20/2,1)-0.5))))/'VSWR Calculator'!$C$25)-$C83)^2+(1500*ABS(SIN(2*PI()*MOD(Calculator!$B$29/Calculator!$F$20,1)))*IF(MOD(Calculator!$B$29/Calculator!$F$20,1)&lt;0.5,-1,1))^2)/SQRT(((50*POWER(80,POWER(COS(PI()*MOD(Calculator!$B$29/Calculator!$F$20,1)),2))+MIN(500,MAX(30,100*EXP(-0.3*'VSWR Calculator'!$C$24)*(1+3*ABS(MOD('VSWR Calculator'!$C$23/Calculator!$F$20/2,1)-0.5))))/'VSWR Calculator'!$C$25)+$C83)^2+(1500*ABS(SIN(2*PI()*MOD(Calculator!$B$29/Calculator!$F$20,1)))*IF(MOD(Calculator!$B$29/Calculator!$F$20,1)&lt;0.5,-1,1))^2)),2))</f>
        <v>—</v>
      </c>
      <c r="BV83" s="253" t="str">
        <f aca="false">IF(OR(Calculator!$E$21&lt;&gt;"YES",Calculator!$B$29&lt;Calculator!$G$21),"—",ROUND((1+SQRT(((50*POWER(80,POWER(COS(PI()*MOD(Calculator!$B$29/Calculator!$F$21,1)),2))+MIN(500,MAX(30,100*EXP(-0.3*'VSWR Calculator'!$C$24)*(1+3*ABS(MOD('VSWR Calculator'!$C$23/Calculator!$F$21/2,1)-0.5))))/'VSWR Calculator'!$C$25)-$C83)^2+(1500*ABS(SIN(2*PI()*MOD(Calculator!$B$29/Calculator!$F$21,1)))*IF(MOD(Calculator!$B$29/Calculator!$F$21,1)&lt;0.5,-1,1))^2)/SQRT(((50*POWER(80,POWER(COS(PI()*MOD(Calculator!$B$29/Calculator!$F$21,1)),2))+MIN(500,MAX(30,100*EXP(-0.3*'VSWR Calculator'!$C$24)*(1+3*ABS(MOD('VSWR Calculator'!$C$23/Calculator!$F$21/2,1)-0.5))))/'VSWR Calculator'!$C$25)+$C83)^2+(1500*ABS(SIN(2*PI()*MOD(Calculator!$B$29/Calculator!$F$21,1)))*IF(MOD(Calculator!$B$29/Calculator!$F$21,1)&lt;0.5,-1,1))^2))/(1-SQRT(((50*POWER(80,POWER(COS(PI()*MOD(Calculator!$B$29/Calculator!$F$21,1)),2))+MIN(500,MAX(30,100*EXP(-0.3*'VSWR Calculator'!$C$24)*(1+3*ABS(MOD('VSWR Calculator'!$C$23/Calculator!$F$21/2,1)-0.5))))/'VSWR Calculator'!$C$25)-$C83)^2+(1500*ABS(SIN(2*PI()*MOD(Calculator!$B$29/Calculator!$F$21,1)))*IF(MOD(Calculator!$B$29/Calculator!$F$21,1)&lt;0.5,-1,1))^2)/SQRT(((50*POWER(80,POWER(COS(PI()*MOD(Calculator!$B$29/Calculator!$F$21,1)),2))+MIN(500,MAX(30,100*EXP(-0.3*'VSWR Calculator'!$C$24)*(1+3*ABS(MOD('VSWR Calculator'!$C$23/Calculator!$F$21/2,1)-0.5))))/'VSWR Calculator'!$C$25)+$C83)^2+(1500*ABS(SIN(2*PI()*MOD(Calculator!$B$29/Calculator!$F$21,1)))*IF(MOD(Calculator!$B$29/Calculator!$F$21,1)&lt;0.5,-1,1))^2)),2))</f>
        <v>—</v>
      </c>
      <c r="BW83" s="253" t="str">
        <f aca="false">IF(OR(Calculator!$E$22&lt;&gt;"YES",Calculator!$B$29&lt;Calculator!$G$22),"—",ROUND((1+SQRT(((50*POWER(80,POWER(COS(PI()*MOD(Calculator!$B$29/Calculator!$F$22,1)),2))+MIN(500,MAX(30,100*EXP(-0.3*'VSWR Calculator'!$C$24)*(1+3*ABS(MOD('VSWR Calculator'!$C$23/Calculator!$F$22/2,1)-0.5))))/'VSWR Calculator'!$C$25)-$C83)^2+(1500*ABS(SIN(2*PI()*MOD(Calculator!$B$29/Calculator!$F$22,1)))*IF(MOD(Calculator!$B$29/Calculator!$F$22,1)&lt;0.5,-1,1))^2)/SQRT(((50*POWER(80,POWER(COS(PI()*MOD(Calculator!$B$29/Calculator!$F$22,1)),2))+MIN(500,MAX(30,100*EXP(-0.3*'VSWR Calculator'!$C$24)*(1+3*ABS(MOD('VSWR Calculator'!$C$23/Calculator!$F$22/2,1)-0.5))))/'VSWR Calculator'!$C$25)+$C83)^2+(1500*ABS(SIN(2*PI()*MOD(Calculator!$B$29/Calculator!$F$22,1)))*IF(MOD(Calculator!$B$29/Calculator!$F$22,1)&lt;0.5,-1,1))^2))/(1-SQRT(((50*POWER(80,POWER(COS(PI()*MOD(Calculator!$B$29/Calculator!$F$22,1)),2))+MIN(500,MAX(30,100*EXP(-0.3*'VSWR Calculator'!$C$24)*(1+3*ABS(MOD('VSWR Calculator'!$C$23/Calculator!$F$22/2,1)-0.5))))/'VSWR Calculator'!$C$25)-$C83)^2+(1500*ABS(SIN(2*PI()*MOD(Calculator!$B$29/Calculator!$F$22,1)))*IF(MOD(Calculator!$B$29/Calculator!$F$22,1)&lt;0.5,-1,1))^2)/SQRT(((50*POWER(80,POWER(COS(PI()*MOD(Calculator!$B$29/Calculator!$F$22,1)),2))+MIN(500,MAX(30,100*EXP(-0.3*'VSWR Calculator'!$C$24)*(1+3*ABS(MOD('VSWR Calculator'!$C$23/Calculator!$F$22/2,1)-0.5))))/'VSWR Calculator'!$C$25)+$C83)^2+(1500*ABS(SIN(2*PI()*MOD(Calculator!$B$29/Calculator!$F$22,1)))*IF(MOD(Calculator!$B$29/Calculator!$F$22,1)&lt;0.5,-1,1))^2)),2))</f>
        <v>—</v>
      </c>
      <c r="BX83" s="253" t="n">
        <f aca="false">IFERROR(ROUND((IF(ISNUMBER(BM83),BM83,0)+IF(ISNUMBER(BN83),BN83,0)+IF(ISNUMBER(BO83),BO83,0)+IF(ISNUMBER(BP83),BP83,0)+IF(ISNUMBER(BQ83),BQ83,0)+IF(ISNUMBER(BR83),BR83,0)+IF(ISNUMBER(BS83),BS83,0)+IF(ISNUMBER(BT83),BT83,0)+IF(ISNUMBER(BU83),BU83,0)+IF(ISNUMBER(BV83),BV83,0)+IF(ISNUMBER(BW83),BW83,0))/(IF(ISNUMBER(BM83),1,0)+IF(ISNUMBER(BN83),1,0)+IF(ISNUMBER(BO83),1,0)+IF(ISNUMBER(BP83),1,0)+IF(ISNUMBER(BQ83),1,0)+IF(ISNUMBER(BR83),1,0)+IF(ISNUMBER(BS83),1,0)+IF(ISNUMBER(BT83),1,0)+IF(ISNUMBER(BU83),1,0)+IF(ISNUMBER(BV83),1,0)+IF(ISNUMBER(BW83),1,0)),4),"")</f>
        <v>16.285</v>
      </c>
      <c r="BY83" s="253" t="str">
        <f aca="false">IF(OR(Calculator!$E$12&lt;&gt;"YES",Calculator!$B$30&lt;Calculator!$G$12),"—",ROUND((1+SQRT(((50*POWER(80,POWER(COS(PI()*MOD(Calculator!$B$30/Calculator!$F$12,1)),2))+MIN(500,MAX(30,100*EXP(-0.3*'VSWR Calculator'!$C$24)*(1+3*ABS(MOD('VSWR Calculator'!$C$23/Calculator!$F$12/2,1)-0.5))))/'VSWR Calculator'!$C$25)-$C83)^2+(1500*ABS(SIN(2*PI()*MOD(Calculator!$B$30/Calculator!$F$12,1)))*IF(MOD(Calculator!$B$30/Calculator!$F$12,1)&lt;0.5,-1,1))^2)/SQRT(((50*POWER(80,POWER(COS(PI()*MOD(Calculator!$B$30/Calculator!$F$12,1)),2))+MIN(500,MAX(30,100*EXP(-0.3*'VSWR Calculator'!$C$24)*(1+3*ABS(MOD('VSWR Calculator'!$C$23/Calculator!$F$12/2,1)-0.5))))/'VSWR Calculator'!$C$25)+$C83)^2+(1500*ABS(SIN(2*PI()*MOD(Calculator!$B$30/Calculator!$F$12,1)))*IF(MOD(Calculator!$B$30/Calculator!$F$12,1)&lt;0.5,-1,1))^2))/(1-SQRT(((50*POWER(80,POWER(COS(PI()*MOD(Calculator!$B$30/Calculator!$F$12,1)),2))+MIN(500,MAX(30,100*EXP(-0.3*'VSWR Calculator'!$C$24)*(1+3*ABS(MOD('VSWR Calculator'!$C$23/Calculator!$F$12/2,1)-0.5))))/'VSWR Calculator'!$C$25)-$C83)^2+(1500*ABS(SIN(2*PI()*MOD(Calculator!$B$30/Calculator!$F$12,1)))*IF(MOD(Calculator!$B$30/Calculator!$F$12,1)&lt;0.5,-1,1))^2)/SQRT(((50*POWER(80,POWER(COS(PI()*MOD(Calculator!$B$30/Calculator!$F$12,1)),2))+MIN(500,MAX(30,100*EXP(-0.3*'VSWR Calculator'!$C$24)*(1+3*ABS(MOD('VSWR Calculator'!$C$23/Calculator!$F$12/2,1)-0.5))))/'VSWR Calculator'!$C$25)+$C83)^2+(1500*ABS(SIN(2*PI()*MOD(Calculator!$B$30/Calculator!$F$12,1)))*IF(MOD(Calculator!$B$30/Calculator!$F$12,1)&lt;0.5,-1,1))^2)),2))</f>
        <v>—</v>
      </c>
      <c r="BZ83" s="253" t="str">
        <f aca="false">IF(OR(Calculator!$E$13&lt;&gt;"YES",Calculator!$B$30&lt;Calculator!$G$13),"—",ROUND((1+SQRT(((50*POWER(80,POWER(COS(PI()*MOD(Calculator!$B$30/Calculator!$F$13,1)),2))+MIN(500,MAX(30,100*EXP(-0.3*'VSWR Calculator'!$C$24)*(1+3*ABS(MOD('VSWR Calculator'!$C$23/Calculator!$F$13/2,1)-0.5))))/'VSWR Calculator'!$C$25)-$C83)^2+(1500*ABS(SIN(2*PI()*MOD(Calculator!$B$30/Calculator!$F$13,1)))*IF(MOD(Calculator!$B$30/Calculator!$F$13,1)&lt;0.5,-1,1))^2)/SQRT(((50*POWER(80,POWER(COS(PI()*MOD(Calculator!$B$30/Calculator!$F$13,1)),2))+MIN(500,MAX(30,100*EXP(-0.3*'VSWR Calculator'!$C$24)*(1+3*ABS(MOD('VSWR Calculator'!$C$23/Calculator!$F$13/2,1)-0.5))))/'VSWR Calculator'!$C$25)+$C83)^2+(1500*ABS(SIN(2*PI()*MOD(Calculator!$B$30/Calculator!$F$13,1)))*IF(MOD(Calculator!$B$30/Calculator!$F$13,1)&lt;0.5,-1,1))^2))/(1-SQRT(((50*POWER(80,POWER(COS(PI()*MOD(Calculator!$B$30/Calculator!$F$13,1)),2))+MIN(500,MAX(30,100*EXP(-0.3*'VSWR Calculator'!$C$24)*(1+3*ABS(MOD('VSWR Calculator'!$C$23/Calculator!$F$13/2,1)-0.5))))/'VSWR Calculator'!$C$25)-$C83)^2+(1500*ABS(SIN(2*PI()*MOD(Calculator!$B$30/Calculator!$F$13,1)))*IF(MOD(Calculator!$B$30/Calculator!$F$13,1)&lt;0.5,-1,1))^2)/SQRT(((50*POWER(80,POWER(COS(PI()*MOD(Calculator!$B$30/Calculator!$F$13,1)),2))+MIN(500,MAX(30,100*EXP(-0.3*'VSWR Calculator'!$C$24)*(1+3*ABS(MOD('VSWR Calculator'!$C$23/Calculator!$F$13/2,1)-0.5))))/'VSWR Calculator'!$C$25)+$C83)^2+(1500*ABS(SIN(2*PI()*MOD(Calculator!$B$30/Calculator!$F$13,1)))*IF(MOD(Calculator!$B$30/Calculator!$F$13,1)&lt;0.5,-1,1))^2)),2))</f>
        <v>—</v>
      </c>
      <c r="CA83" s="253" t="str">
        <f aca="false">IF(OR(Calculator!$E$14&lt;&gt;"YES",Calculator!$B$30&lt;Calculator!$G$14),"—",ROUND((1+SQRT(((50*POWER(80,POWER(COS(PI()*MOD(Calculator!$B$30/Calculator!$F$14,1)),2))+MIN(500,MAX(30,100*EXP(-0.3*'VSWR Calculator'!$C$24)*(1+3*ABS(MOD('VSWR Calculator'!$C$23/Calculator!$F$14/2,1)-0.5))))/'VSWR Calculator'!$C$25)-$C83)^2+(1500*ABS(SIN(2*PI()*MOD(Calculator!$B$30/Calculator!$F$14,1)))*IF(MOD(Calculator!$B$30/Calculator!$F$14,1)&lt;0.5,-1,1))^2)/SQRT(((50*POWER(80,POWER(COS(PI()*MOD(Calculator!$B$30/Calculator!$F$14,1)),2))+MIN(500,MAX(30,100*EXP(-0.3*'VSWR Calculator'!$C$24)*(1+3*ABS(MOD('VSWR Calculator'!$C$23/Calculator!$F$14/2,1)-0.5))))/'VSWR Calculator'!$C$25)+$C83)^2+(1500*ABS(SIN(2*PI()*MOD(Calculator!$B$30/Calculator!$F$14,1)))*IF(MOD(Calculator!$B$30/Calculator!$F$14,1)&lt;0.5,-1,1))^2))/(1-SQRT(((50*POWER(80,POWER(COS(PI()*MOD(Calculator!$B$30/Calculator!$F$14,1)),2))+MIN(500,MAX(30,100*EXP(-0.3*'VSWR Calculator'!$C$24)*(1+3*ABS(MOD('VSWR Calculator'!$C$23/Calculator!$F$14/2,1)-0.5))))/'VSWR Calculator'!$C$25)-$C83)^2+(1500*ABS(SIN(2*PI()*MOD(Calculator!$B$30/Calculator!$F$14,1)))*IF(MOD(Calculator!$B$30/Calculator!$F$14,1)&lt;0.5,-1,1))^2)/SQRT(((50*POWER(80,POWER(COS(PI()*MOD(Calculator!$B$30/Calculator!$F$14,1)),2))+MIN(500,MAX(30,100*EXP(-0.3*'VSWR Calculator'!$C$24)*(1+3*ABS(MOD('VSWR Calculator'!$C$23/Calculator!$F$14/2,1)-0.5))))/'VSWR Calculator'!$C$25)+$C83)^2+(1500*ABS(SIN(2*PI()*MOD(Calculator!$B$30/Calculator!$F$14,1)))*IF(MOD(Calculator!$B$30/Calculator!$F$14,1)&lt;0.5,-1,1))^2)),2))</f>
        <v>—</v>
      </c>
      <c r="CB83" s="253" t="n">
        <f aca="false">IF(OR(Calculator!$E$15&lt;&gt;"YES",Calculator!$B$30&lt;Calculator!$G$15),"—",ROUND((1+SQRT(((50*POWER(80,POWER(COS(PI()*MOD(Calculator!$B$30/Calculator!$F$15,1)),2))+MIN(500,MAX(30,100*EXP(-0.3*'VSWR Calculator'!$C$24)*(1+3*ABS(MOD('VSWR Calculator'!$C$23/Calculator!$F$15/2,1)-0.5))))/'VSWR Calculator'!$C$25)-$C83)^2+(1500*ABS(SIN(2*PI()*MOD(Calculator!$B$30/Calculator!$F$15,1)))*IF(MOD(Calculator!$B$30/Calculator!$F$15,1)&lt;0.5,-1,1))^2)/SQRT(((50*POWER(80,POWER(COS(PI()*MOD(Calculator!$B$30/Calculator!$F$15,1)),2))+MIN(500,MAX(30,100*EXP(-0.3*'VSWR Calculator'!$C$24)*(1+3*ABS(MOD('VSWR Calculator'!$C$23/Calculator!$F$15/2,1)-0.5))))/'VSWR Calculator'!$C$25)+$C83)^2+(1500*ABS(SIN(2*PI()*MOD(Calculator!$B$30/Calculator!$F$15,1)))*IF(MOD(Calculator!$B$30/Calculator!$F$15,1)&lt;0.5,-1,1))^2))/(1-SQRT(((50*POWER(80,POWER(COS(PI()*MOD(Calculator!$B$30/Calculator!$F$15,1)),2))+MIN(500,MAX(30,100*EXP(-0.3*'VSWR Calculator'!$C$24)*(1+3*ABS(MOD('VSWR Calculator'!$C$23/Calculator!$F$15/2,1)-0.5))))/'VSWR Calculator'!$C$25)-$C83)^2+(1500*ABS(SIN(2*PI()*MOD(Calculator!$B$30/Calculator!$F$15,1)))*IF(MOD(Calculator!$B$30/Calculator!$F$15,1)&lt;0.5,-1,1))^2)/SQRT(((50*POWER(80,POWER(COS(PI()*MOD(Calculator!$B$30/Calculator!$F$15,1)),2))+MIN(500,MAX(30,100*EXP(-0.3*'VSWR Calculator'!$C$24)*(1+3*ABS(MOD('VSWR Calculator'!$C$23/Calculator!$F$15/2,1)-0.5))))/'VSWR Calculator'!$C$25)+$C83)^2+(1500*ABS(SIN(2*PI()*MOD(Calculator!$B$30/Calculator!$F$15,1)))*IF(MOD(Calculator!$B$30/Calculator!$F$15,1)&lt;0.5,-1,1))^2)),2))</f>
        <v>15.92</v>
      </c>
      <c r="CC83" s="253" t="str">
        <f aca="false">IF(OR(Calculator!$E$16&lt;&gt;"YES",Calculator!$B$30&lt;Calculator!$G$16),"—",ROUND((1+SQRT(((50*POWER(80,POWER(COS(PI()*MOD(Calculator!$B$30/Calculator!$F$16,1)),2))+MIN(500,MAX(30,100*EXP(-0.3*'VSWR Calculator'!$C$24)*(1+3*ABS(MOD('VSWR Calculator'!$C$23/Calculator!$F$16/2,1)-0.5))))/'VSWR Calculator'!$C$25)-$C83)^2+(1500*ABS(SIN(2*PI()*MOD(Calculator!$B$30/Calculator!$F$16,1)))*IF(MOD(Calculator!$B$30/Calculator!$F$16,1)&lt;0.5,-1,1))^2)/SQRT(((50*POWER(80,POWER(COS(PI()*MOD(Calculator!$B$30/Calculator!$F$16,1)),2))+MIN(500,MAX(30,100*EXP(-0.3*'VSWR Calculator'!$C$24)*(1+3*ABS(MOD('VSWR Calculator'!$C$23/Calculator!$F$16/2,1)-0.5))))/'VSWR Calculator'!$C$25)+$C83)^2+(1500*ABS(SIN(2*PI()*MOD(Calculator!$B$30/Calculator!$F$16,1)))*IF(MOD(Calculator!$B$30/Calculator!$F$16,1)&lt;0.5,-1,1))^2))/(1-SQRT(((50*POWER(80,POWER(COS(PI()*MOD(Calculator!$B$30/Calculator!$F$16,1)),2))+MIN(500,MAX(30,100*EXP(-0.3*'VSWR Calculator'!$C$24)*(1+3*ABS(MOD('VSWR Calculator'!$C$23/Calculator!$F$16/2,1)-0.5))))/'VSWR Calculator'!$C$25)-$C83)^2+(1500*ABS(SIN(2*PI()*MOD(Calculator!$B$30/Calculator!$F$16,1)))*IF(MOD(Calculator!$B$30/Calculator!$F$16,1)&lt;0.5,-1,1))^2)/SQRT(((50*POWER(80,POWER(COS(PI()*MOD(Calculator!$B$30/Calculator!$F$16,1)),2))+MIN(500,MAX(30,100*EXP(-0.3*'VSWR Calculator'!$C$24)*(1+3*ABS(MOD('VSWR Calculator'!$C$23/Calculator!$F$16/2,1)-0.5))))/'VSWR Calculator'!$C$25)+$C83)^2+(1500*ABS(SIN(2*PI()*MOD(Calculator!$B$30/Calculator!$F$16,1)))*IF(MOD(Calculator!$B$30/Calculator!$F$16,1)&lt;0.5,-1,1))^2)),2))</f>
        <v>—</v>
      </c>
      <c r="CD83" s="253" t="n">
        <f aca="false">IF(OR(Calculator!$E$17&lt;&gt;"YES",Calculator!$B$30&lt;Calculator!$G$17),"—",ROUND((1+SQRT(((50*POWER(80,POWER(COS(PI()*MOD(Calculator!$B$30/Calculator!$F$17,1)),2))+MIN(500,MAX(30,100*EXP(-0.3*'VSWR Calculator'!$C$24)*(1+3*ABS(MOD('VSWR Calculator'!$C$23/Calculator!$F$17/2,1)-0.5))))/'VSWR Calculator'!$C$25)-$C83)^2+(1500*ABS(SIN(2*PI()*MOD(Calculator!$B$30/Calculator!$F$17,1)))*IF(MOD(Calculator!$B$30/Calculator!$F$17,1)&lt;0.5,-1,1))^2)/SQRT(((50*POWER(80,POWER(COS(PI()*MOD(Calculator!$B$30/Calculator!$F$17,1)),2))+MIN(500,MAX(30,100*EXP(-0.3*'VSWR Calculator'!$C$24)*(1+3*ABS(MOD('VSWR Calculator'!$C$23/Calculator!$F$17/2,1)-0.5))))/'VSWR Calculator'!$C$25)+$C83)^2+(1500*ABS(SIN(2*PI()*MOD(Calculator!$B$30/Calculator!$F$17,1)))*IF(MOD(Calculator!$B$30/Calculator!$F$17,1)&lt;0.5,-1,1))^2))/(1-SQRT(((50*POWER(80,POWER(COS(PI()*MOD(Calculator!$B$30/Calculator!$F$17,1)),2))+MIN(500,MAX(30,100*EXP(-0.3*'VSWR Calculator'!$C$24)*(1+3*ABS(MOD('VSWR Calculator'!$C$23/Calculator!$F$17/2,1)-0.5))))/'VSWR Calculator'!$C$25)-$C83)^2+(1500*ABS(SIN(2*PI()*MOD(Calculator!$B$30/Calculator!$F$17,1)))*IF(MOD(Calculator!$B$30/Calculator!$F$17,1)&lt;0.5,-1,1))^2)/SQRT(((50*POWER(80,POWER(COS(PI()*MOD(Calculator!$B$30/Calculator!$F$17,1)),2))+MIN(500,MAX(30,100*EXP(-0.3*'VSWR Calculator'!$C$24)*(1+3*ABS(MOD('VSWR Calculator'!$C$23/Calculator!$F$17/2,1)-0.5))))/'VSWR Calculator'!$C$25)+$C83)^2+(1500*ABS(SIN(2*PI()*MOD(Calculator!$B$30/Calculator!$F$17,1)))*IF(MOD(Calculator!$B$30/Calculator!$F$17,1)&lt;0.5,-1,1))^2)),2))</f>
        <v>17.44</v>
      </c>
      <c r="CE83" s="253" t="str">
        <f aca="false">IF(OR(Calculator!$E$18&lt;&gt;"YES",Calculator!$B$30&lt;Calculator!$G$18),"—",ROUND((1+SQRT(((50*POWER(80,POWER(COS(PI()*MOD(Calculator!$B$30/Calculator!$F$18,1)),2))+MIN(500,MAX(30,100*EXP(-0.3*'VSWR Calculator'!$C$24)*(1+3*ABS(MOD('VSWR Calculator'!$C$23/Calculator!$F$18/2,1)-0.5))))/'VSWR Calculator'!$C$25)-$C83)^2+(1500*ABS(SIN(2*PI()*MOD(Calculator!$B$30/Calculator!$F$18,1)))*IF(MOD(Calculator!$B$30/Calculator!$F$18,1)&lt;0.5,-1,1))^2)/SQRT(((50*POWER(80,POWER(COS(PI()*MOD(Calculator!$B$30/Calculator!$F$18,1)),2))+MIN(500,MAX(30,100*EXP(-0.3*'VSWR Calculator'!$C$24)*(1+3*ABS(MOD('VSWR Calculator'!$C$23/Calculator!$F$18/2,1)-0.5))))/'VSWR Calculator'!$C$25)+$C83)^2+(1500*ABS(SIN(2*PI()*MOD(Calculator!$B$30/Calculator!$F$18,1)))*IF(MOD(Calculator!$B$30/Calculator!$F$18,1)&lt;0.5,-1,1))^2))/(1-SQRT(((50*POWER(80,POWER(COS(PI()*MOD(Calculator!$B$30/Calculator!$F$18,1)),2))+MIN(500,MAX(30,100*EXP(-0.3*'VSWR Calculator'!$C$24)*(1+3*ABS(MOD('VSWR Calculator'!$C$23/Calculator!$F$18/2,1)-0.5))))/'VSWR Calculator'!$C$25)-$C83)^2+(1500*ABS(SIN(2*PI()*MOD(Calculator!$B$30/Calculator!$F$18,1)))*IF(MOD(Calculator!$B$30/Calculator!$F$18,1)&lt;0.5,-1,1))^2)/SQRT(((50*POWER(80,POWER(COS(PI()*MOD(Calculator!$B$30/Calculator!$F$18,1)),2))+MIN(500,MAX(30,100*EXP(-0.3*'VSWR Calculator'!$C$24)*(1+3*ABS(MOD('VSWR Calculator'!$C$23/Calculator!$F$18/2,1)-0.5))))/'VSWR Calculator'!$C$25)+$C83)^2+(1500*ABS(SIN(2*PI()*MOD(Calculator!$B$30/Calculator!$F$18,1)))*IF(MOD(Calculator!$B$30/Calculator!$F$18,1)&lt;0.5,-1,1))^2)),2))</f>
        <v>—</v>
      </c>
      <c r="CF83" s="253" t="str">
        <f aca="false">IF(OR(Calculator!$E$19&lt;&gt;"YES",Calculator!$B$30&lt;Calculator!$G$19),"—",ROUND((1+SQRT(((50*POWER(80,POWER(COS(PI()*MOD(Calculator!$B$30/Calculator!$F$19,1)),2))+MIN(500,MAX(30,100*EXP(-0.3*'VSWR Calculator'!$C$24)*(1+3*ABS(MOD('VSWR Calculator'!$C$23/Calculator!$F$19/2,1)-0.5))))/'VSWR Calculator'!$C$25)-$C83)^2+(1500*ABS(SIN(2*PI()*MOD(Calculator!$B$30/Calculator!$F$19,1)))*IF(MOD(Calculator!$B$30/Calculator!$F$19,1)&lt;0.5,-1,1))^2)/SQRT(((50*POWER(80,POWER(COS(PI()*MOD(Calculator!$B$30/Calculator!$F$19,1)),2))+MIN(500,MAX(30,100*EXP(-0.3*'VSWR Calculator'!$C$24)*(1+3*ABS(MOD('VSWR Calculator'!$C$23/Calculator!$F$19/2,1)-0.5))))/'VSWR Calculator'!$C$25)+$C83)^2+(1500*ABS(SIN(2*PI()*MOD(Calculator!$B$30/Calculator!$F$19,1)))*IF(MOD(Calculator!$B$30/Calculator!$F$19,1)&lt;0.5,-1,1))^2))/(1-SQRT(((50*POWER(80,POWER(COS(PI()*MOD(Calculator!$B$30/Calculator!$F$19,1)),2))+MIN(500,MAX(30,100*EXP(-0.3*'VSWR Calculator'!$C$24)*(1+3*ABS(MOD('VSWR Calculator'!$C$23/Calculator!$F$19/2,1)-0.5))))/'VSWR Calculator'!$C$25)-$C83)^2+(1500*ABS(SIN(2*PI()*MOD(Calculator!$B$30/Calculator!$F$19,1)))*IF(MOD(Calculator!$B$30/Calculator!$F$19,1)&lt;0.5,-1,1))^2)/SQRT(((50*POWER(80,POWER(COS(PI()*MOD(Calculator!$B$30/Calculator!$F$19,1)),2))+MIN(500,MAX(30,100*EXP(-0.3*'VSWR Calculator'!$C$24)*(1+3*ABS(MOD('VSWR Calculator'!$C$23/Calculator!$F$19/2,1)-0.5))))/'VSWR Calculator'!$C$25)+$C83)^2+(1500*ABS(SIN(2*PI()*MOD(Calculator!$B$30/Calculator!$F$19,1)))*IF(MOD(Calculator!$B$30/Calculator!$F$19,1)&lt;0.5,-1,1))^2)),2))</f>
        <v>—</v>
      </c>
      <c r="CG83" s="253" t="str">
        <f aca="false">IF(OR(Calculator!$E$20&lt;&gt;"YES",Calculator!$B$30&lt;Calculator!$G$20),"—",ROUND((1+SQRT(((50*POWER(80,POWER(COS(PI()*MOD(Calculator!$B$30/Calculator!$F$20,1)),2))+MIN(500,MAX(30,100*EXP(-0.3*'VSWR Calculator'!$C$24)*(1+3*ABS(MOD('VSWR Calculator'!$C$23/Calculator!$F$20/2,1)-0.5))))/'VSWR Calculator'!$C$25)-$C83)^2+(1500*ABS(SIN(2*PI()*MOD(Calculator!$B$30/Calculator!$F$20,1)))*IF(MOD(Calculator!$B$30/Calculator!$F$20,1)&lt;0.5,-1,1))^2)/SQRT(((50*POWER(80,POWER(COS(PI()*MOD(Calculator!$B$30/Calculator!$F$20,1)),2))+MIN(500,MAX(30,100*EXP(-0.3*'VSWR Calculator'!$C$24)*(1+3*ABS(MOD('VSWR Calculator'!$C$23/Calculator!$F$20/2,1)-0.5))))/'VSWR Calculator'!$C$25)+$C83)^2+(1500*ABS(SIN(2*PI()*MOD(Calculator!$B$30/Calculator!$F$20,1)))*IF(MOD(Calculator!$B$30/Calculator!$F$20,1)&lt;0.5,-1,1))^2))/(1-SQRT(((50*POWER(80,POWER(COS(PI()*MOD(Calculator!$B$30/Calculator!$F$20,1)),2))+MIN(500,MAX(30,100*EXP(-0.3*'VSWR Calculator'!$C$24)*(1+3*ABS(MOD('VSWR Calculator'!$C$23/Calculator!$F$20/2,1)-0.5))))/'VSWR Calculator'!$C$25)-$C83)^2+(1500*ABS(SIN(2*PI()*MOD(Calculator!$B$30/Calculator!$F$20,1)))*IF(MOD(Calculator!$B$30/Calculator!$F$20,1)&lt;0.5,-1,1))^2)/SQRT(((50*POWER(80,POWER(COS(PI()*MOD(Calculator!$B$30/Calculator!$F$20,1)),2))+MIN(500,MAX(30,100*EXP(-0.3*'VSWR Calculator'!$C$24)*(1+3*ABS(MOD('VSWR Calculator'!$C$23/Calculator!$F$20/2,1)-0.5))))/'VSWR Calculator'!$C$25)+$C83)^2+(1500*ABS(SIN(2*PI()*MOD(Calculator!$B$30/Calculator!$F$20,1)))*IF(MOD(Calculator!$B$30/Calculator!$F$20,1)&lt;0.5,-1,1))^2)),2))</f>
        <v>—</v>
      </c>
      <c r="CH83" s="253" t="str">
        <f aca="false">IF(OR(Calculator!$E$21&lt;&gt;"YES",Calculator!$B$30&lt;Calculator!$G$21),"—",ROUND((1+SQRT(((50*POWER(80,POWER(COS(PI()*MOD(Calculator!$B$30/Calculator!$F$21,1)),2))+MIN(500,MAX(30,100*EXP(-0.3*'VSWR Calculator'!$C$24)*(1+3*ABS(MOD('VSWR Calculator'!$C$23/Calculator!$F$21/2,1)-0.5))))/'VSWR Calculator'!$C$25)-$C83)^2+(1500*ABS(SIN(2*PI()*MOD(Calculator!$B$30/Calculator!$F$21,1)))*IF(MOD(Calculator!$B$30/Calculator!$F$21,1)&lt;0.5,-1,1))^2)/SQRT(((50*POWER(80,POWER(COS(PI()*MOD(Calculator!$B$30/Calculator!$F$21,1)),2))+MIN(500,MAX(30,100*EXP(-0.3*'VSWR Calculator'!$C$24)*(1+3*ABS(MOD('VSWR Calculator'!$C$23/Calculator!$F$21/2,1)-0.5))))/'VSWR Calculator'!$C$25)+$C83)^2+(1500*ABS(SIN(2*PI()*MOD(Calculator!$B$30/Calculator!$F$21,1)))*IF(MOD(Calculator!$B$30/Calculator!$F$21,1)&lt;0.5,-1,1))^2))/(1-SQRT(((50*POWER(80,POWER(COS(PI()*MOD(Calculator!$B$30/Calculator!$F$21,1)),2))+MIN(500,MAX(30,100*EXP(-0.3*'VSWR Calculator'!$C$24)*(1+3*ABS(MOD('VSWR Calculator'!$C$23/Calculator!$F$21/2,1)-0.5))))/'VSWR Calculator'!$C$25)-$C83)^2+(1500*ABS(SIN(2*PI()*MOD(Calculator!$B$30/Calculator!$F$21,1)))*IF(MOD(Calculator!$B$30/Calculator!$F$21,1)&lt;0.5,-1,1))^2)/SQRT(((50*POWER(80,POWER(COS(PI()*MOD(Calculator!$B$30/Calculator!$F$21,1)),2))+MIN(500,MAX(30,100*EXP(-0.3*'VSWR Calculator'!$C$24)*(1+3*ABS(MOD('VSWR Calculator'!$C$23/Calculator!$F$21/2,1)-0.5))))/'VSWR Calculator'!$C$25)+$C83)^2+(1500*ABS(SIN(2*PI()*MOD(Calculator!$B$30/Calculator!$F$21,1)))*IF(MOD(Calculator!$B$30/Calculator!$F$21,1)&lt;0.5,-1,1))^2)),2))</f>
        <v>—</v>
      </c>
      <c r="CI83" s="253" t="str">
        <f aca="false">IF(OR(Calculator!$E$22&lt;&gt;"YES",Calculator!$B$30&lt;Calculator!$G$22),"—",ROUND((1+SQRT(((50*POWER(80,POWER(COS(PI()*MOD(Calculator!$B$30/Calculator!$F$22,1)),2))+MIN(500,MAX(30,100*EXP(-0.3*'VSWR Calculator'!$C$24)*(1+3*ABS(MOD('VSWR Calculator'!$C$23/Calculator!$F$22/2,1)-0.5))))/'VSWR Calculator'!$C$25)-$C83)^2+(1500*ABS(SIN(2*PI()*MOD(Calculator!$B$30/Calculator!$F$22,1)))*IF(MOD(Calculator!$B$30/Calculator!$F$22,1)&lt;0.5,-1,1))^2)/SQRT(((50*POWER(80,POWER(COS(PI()*MOD(Calculator!$B$30/Calculator!$F$22,1)),2))+MIN(500,MAX(30,100*EXP(-0.3*'VSWR Calculator'!$C$24)*(1+3*ABS(MOD('VSWR Calculator'!$C$23/Calculator!$F$22/2,1)-0.5))))/'VSWR Calculator'!$C$25)+$C83)^2+(1500*ABS(SIN(2*PI()*MOD(Calculator!$B$30/Calculator!$F$22,1)))*IF(MOD(Calculator!$B$30/Calculator!$F$22,1)&lt;0.5,-1,1))^2))/(1-SQRT(((50*POWER(80,POWER(COS(PI()*MOD(Calculator!$B$30/Calculator!$F$22,1)),2))+MIN(500,MAX(30,100*EXP(-0.3*'VSWR Calculator'!$C$24)*(1+3*ABS(MOD('VSWR Calculator'!$C$23/Calculator!$F$22/2,1)-0.5))))/'VSWR Calculator'!$C$25)-$C83)^2+(1500*ABS(SIN(2*PI()*MOD(Calculator!$B$30/Calculator!$F$22,1)))*IF(MOD(Calculator!$B$30/Calculator!$F$22,1)&lt;0.5,-1,1))^2)/SQRT(((50*POWER(80,POWER(COS(PI()*MOD(Calculator!$B$30/Calculator!$F$22,1)),2))+MIN(500,MAX(30,100*EXP(-0.3*'VSWR Calculator'!$C$24)*(1+3*ABS(MOD('VSWR Calculator'!$C$23/Calculator!$F$22/2,1)-0.5))))/'VSWR Calculator'!$C$25)+$C83)^2+(1500*ABS(SIN(2*PI()*MOD(Calculator!$B$30/Calculator!$F$22,1)))*IF(MOD(Calculator!$B$30/Calculator!$F$22,1)&lt;0.5,-1,1))^2)),2))</f>
        <v>—</v>
      </c>
      <c r="CJ83" s="253" t="n">
        <f aca="false">IFERROR(ROUND((IF(ISNUMBER(BY83),BY83,0)+IF(ISNUMBER(BZ83),BZ83,0)+IF(ISNUMBER(CA83),CA83,0)+IF(ISNUMBER(CB83),CB83,0)+IF(ISNUMBER(CC83),CC83,0)+IF(ISNUMBER(CD83),CD83,0)+IF(ISNUMBER(CE83),CE83,0)+IF(ISNUMBER(CF83),CF83,0)+IF(ISNUMBER(CG83),CG83,0)+IF(ISNUMBER(CH83),CH83,0)+IF(ISNUMBER(CI83),CI83,0))/(IF(ISNUMBER(BY83),1,0)+IF(ISNUMBER(BZ83),1,0)+IF(ISNUMBER(CA83),1,0)+IF(ISNUMBER(CB83),1,0)+IF(ISNUMBER(CC83),1,0)+IF(ISNUMBER(CD83),1,0)+IF(ISNUMBER(CE83),1,0)+IF(ISNUMBER(CF83),1,0)+IF(ISNUMBER(CG83),1,0)+IF(ISNUMBER(CH83),1,0)+IF(ISNUMBER(CI83),1,0)),4),"")</f>
        <v>16.68</v>
      </c>
      <c r="CK83" s="253" t="str">
        <f aca="false">IF(OR(Calculator!$E$12&lt;&gt;"YES",Calculator!$B$31&lt;Calculator!$G$12),"—",ROUND((1+SQRT(((50*POWER(80,POWER(COS(PI()*MOD(Calculator!$B$31/Calculator!$F$12,1)),2))+MIN(500,MAX(30,100*EXP(-0.3*'VSWR Calculator'!$C$24)*(1+3*ABS(MOD('VSWR Calculator'!$C$23/Calculator!$F$12/2,1)-0.5))))/'VSWR Calculator'!$C$25)-$C83)^2+(1500*ABS(SIN(2*PI()*MOD(Calculator!$B$31/Calculator!$F$12,1)))*IF(MOD(Calculator!$B$31/Calculator!$F$12,1)&lt;0.5,-1,1))^2)/SQRT(((50*POWER(80,POWER(COS(PI()*MOD(Calculator!$B$31/Calculator!$F$12,1)),2))+MIN(500,MAX(30,100*EXP(-0.3*'VSWR Calculator'!$C$24)*(1+3*ABS(MOD('VSWR Calculator'!$C$23/Calculator!$F$12/2,1)-0.5))))/'VSWR Calculator'!$C$25)+$C83)^2+(1500*ABS(SIN(2*PI()*MOD(Calculator!$B$31/Calculator!$F$12,1)))*IF(MOD(Calculator!$B$31/Calculator!$F$12,1)&lt;0.5,-1,1))^2))/(1-SQRT(((50*POWER(80,POWER(COS(PI()*MOD(Calculator!$B$31/Calculator!$F$12,1)),2))+MIN(500,MAX(30,100*EXP(-0.3*'VSWR Calculator'!$C$24)*(1+3*ABS(MOD('VSWR Calculator'!$C$23/Calculator!$F$12/2,1)-0.5))))/'VSWR Calculator'!$C$25)-$C83)^2+(1500*ABS(SIN(2*PI()*MOD(Calculator!$B$31/Calculator!$F$12,1)))*IF(MOD(Calculator!$B$31/Calculator!$F$12,1)&lt;0.5,-1,1))^2)/SQRT(((50*POWER(80,POWER(COS(PI()*MOD(Calculator!$B$31/Calculator!$F$12,1)),2))+MIN(500,MAX(30,100*EXP(-0.3*'VSWR Calculator'!$C$24)*(1+3*ABS(MOD('VSWR Calculator'!$C$23/Calculator!$F$12/2,1)-0.5))))/'VSWR Calculator'!$C$25)+$C83)^2+(1500*ABS(SIN(2*PI()*MOD(Calculator!$B$31/Calculator!$F$12,1)))*IF(MOD(Calculator!$B$31/Calculator!$F$12,1)&lt;0.5,-1,1))^2)),2))</f>
        <v>—</v>
      </c>
      <c r="CL83" s="253" t="str">
        <f aca="false">IF(OR(Calculator!$E$13&lt;&gt;"YES",Calculator!$B$31&lt;Calculator!$G$13),"—",ROUND((1+SQRT(((50*POWER(80,POWER(COS(PI()*MOD(Calculator!$B$31/Calculator!$F$13,1)),2))+MIN(500,MAX(30,100*EXP(-0.3*'VSWR Calculator'!$C$24)*(1+3*ABS(MOD('VSWR Calculator'!$C$23/Calculator!$F$13/2,1)-0.5))))/'VSWR Calculator'!$C$25)-$C83)^2+(1500*ABS(SIN(2*PI()*MOD(Calculator!$B$31/Calculator!$F$13,1)))*IF(MOD(Calculator!$B$31/Calculator!$F$13,1)&lt;0.5,-1,1))^2)/SQRT(((50*POWER(80,POWER(COS(PI()*MOD(Calculator!$B$31/Calculator!$F$13,1)),2))+MIN(500,MAX(30,100*EXP(-0.3*'VSWR Calculator'!$C$24)*(1+3*ABS(MOD('VSWR Calculator'!$C$23/Calculator!$F$13/2,1)-0.5))))/'VSWR Calculator'!$C$25)+$C83)^2+(1500*ABS(SIN(2*PI()*MOD(Calculator!$B$31/Calculator!$F$13,1)))*IF(MOD(Calculator!$B$31/Calculator!$F$13,1)&lt;0.5,-1,1))^2))/(1-SQRT(((50*POWER(80,POWER(COS(PI()*MOD(Calculator!$B$31/Calculator!$F$13,1)),2))+MIN(500,MAX(30,100*EXP(-0.3*'VSWR Calculator'!$C$24)*(1+3*ABS(MOD('VSWR Calculator'!$C$23/Calculator!$F$13/2,1)-0.5))))/'VSWR Calculator'!$C$25)-$C83)^2+(1500*ABS(SIN(2*PI()*MOD(Calculator!$B$31/Calculator!$F$13,1)))*IF(MOD(Calculator!$B$31/Calculator!$F$13,1)&lt;0.5,-1,1))^2)/SQRT(((50*POWER(80,POWER(COS(PI()*MOD(Calculator!$B$31/Calculator!$F$13,1)),2))+MIN(500,MAX(30,100*EXP(-0.3*'VSWR Calculator'!$C$24)*(1+3*ABS(MOD('VSWR Calculator'!$C$23/Calculator!$F$13/2,1)-0.5))))/'VSWR Calculator'!$C$25)+$C83)^2+(1500*ABS(SIN(2*PI()*MOD(Calculator!$B$31/Calculator!$F$13,1)))*IF(MOD(Calculator!$B$31/Calculator!$F$13,1)&lt;0.5,-1,1))^2)),2))</f>
        <v>—</v>
      </c>
      <c r="CM83" s="253" t="str">
        <f aca="false">IF(OR(Calculator!$E$14&lt;&gt;"YES",Calculator!$B$31&lt;Calculator!$G$14),"—",ROUND((1+SQRT(((50*POWER(80,POWER(COS(PI()*MOD(Calculator!$B$31/Calculator!$F$14,1)),2))+MIN(500,MAX(30,100*EXP(-0.3*'VSWR Calculator'!$C$24)*(1+3*ABS(MOD('VSWR Calculator'!$C$23/Calculator!$F$14/2,1)-0.5))))/'VSWR Calculator'!$C$25)-$C83)^2+(1500*ABS(SIN(2*PI()*MOD(Calculator!$B$31/Calculator!$F$14,1)))*IF(MOD(Calculator!$B$31/Calculator!$F$14,1)&lt;0.5,-1,1))^2)/SQRT(((50*POWER(80,POWER(COS(PI()*MOD(Calculator!$B$31/Calculator!$F$14,1)),2))+MIN(500,MAX(30,100*EXP(-0.3*'VSWR Calculator'!$C$24)*(1+3*ABS(MOD('VSWR Calculator'!$C$23/Calculator!$F$14/2,1)-0.5))))/'VSWR Calculator'!$C$25)+$C83)^2+(1500*ABS(SIN(2*PI()*MOD(Calculator!$B$31/Calculator!$F$14,1)))*IF(MOD(Calculator!$B$31/Calculator!$F$14,1)&lt;0.5,-1,1))^2))/(1-SQRT(((50*POWER(80,POWER(COS(PI()*MOD(Calculator!$B$31/Calculator!$F$14,1)),2))+MIN(500,MAX(30,100*EXP(-0.3*'VSWR Calculator'!$C$24)*(1+3*ABS(MOD('VSWR Calculator'!$C$23/Calculator!$F$14/2,1)-0.5))))/'VSWR Calculator'!$C$25)-$C83)^2+(1500*ABS(SIN(2*PI()*MOD(Calculator!$B$31/Calculator!$F$14,1)))*IF(MOD(Calculator!$B$31/Calculator!$F$14,1)&lt;0.5,-1,1))^2)/SQRT(((50*POWER(80,POWER(COS(PI()*MOD(Calculator!$B$31/Calculator!$F$14,1)),2))+MIN(500,MAX(30,100*EXP(-0.3*'VSWR Calculator'!$C$24)*(1+3*ABS(MOD('VSWR Calculator'!$C$23/Calculator!$F$14/2,1)-0.5))))/'VSWR Calculator'!$C$25)+$C83)^2+(1500*ABS(SIN(2*PI()*MOD(Calculator!$B$31/Calculator!$F$14,1)))*IF(MOD(Calculator!$B$31/Calculator!$F$14,1)&lt;0.5,-1,1))^2)),2))</f>
        <v>—</v>
      </c>
      <c r="CN83" s="253" t="n">
        <f aca="false">IF(OR(Calculator!$E$15&lt;&gt;"YES",Calculator!$B$31&lt;Calculator!$G$15),"—",ROUND((1+SQRT(((50*POWER(80,POWER(COS(PI()*MOD(Calculator!$B$31/Calculator!$F$15,1)),2))+MIN(500,MAX(30,100*EXP(-0.3*'VSWR Calculator'!$C$24)*(1+3*ABS(MOD('VSWR Calculator'!$C$23/Calculator!$F$15/2,1)-0.5))))/'VSWR Calculator'!$C$25)-$C83)^2+(1500*ABS(SIN(2*PI()*MOD(Calculator!$B$31/Calculator!$F$15,1)))*IF(MOD(Calculator!$B$31/Calculator!$F$15,1)&lt;0.5,-1,1))^2)/SQRT(((50*POWER(80,POWER(COS(PI()*MOD(Calculator!$B$31/Calculator!$F$15,1)),2))+MIN(500,MAX(30,100*EXP(-0.3*'VSWR Calculator'!$C$24)*(1+3*ABS(MOD('VSWR Calculator'!$C$23/Calculator!$F$15/2,1)-0.5))))/'VSWR Calculator'!$C$25)+$C83)^2+(1500*ABS(SIN(2*PI()*MOD(Calculator!$B$31/Calculator!$F$15,1)))*IF(MOD(Calculator!$B$31/Calculator!$F$15,1)&lt;0.5,-1,1))^2))/(1-SQRT(((50*POWER(80,POWER(COS(PI()*MOD(Calculator!$B$31/Calculator!$F$15,1)),2))+MIN(500,MAX(30,100*EXP(-0.3*'VSWR Calculator'!$C$24)*(1+3*ABS(MOD('VSWR Calculator'!$C$23/Calculator!$F$15/2,1)-0.5))))/'VSWR Calculator'!$C$25)-$C83)^2+(1500*ABS(SIN(2*PI()*MOD(Calculator!$B$31/Calculator!$F$15,1)))*IF(MOD(Calculator!$B$31/Calculator!$F$15,1)&lt;0.5,-1,1))^2)/SQRT(((50*POWER(80,POWER(COS(PI()*MOD(Calculator!$B$31/Calculator!$F$15,1)),2))+MIN(500,MAX(30,100*EXP(-0.3*'VSWR Calculator'!$C$24)*(1+3*ABS(MOD('VSWR Calculator'!$C$23/Calculator!$F$15/2,1)-0.5))))/'VSWR Calculator'!$C$25)+$C83)^2+(1500*ABS(SIN(2*PI()*MOD(Calculator!$B$31/Calculator!$F$15,1)))*IF(MOD(Calculator!$B$31/Calculator!$F$15,1)&lt;0.5,-1,1))^2)),2))</f>
        <v>17.23</v>
      </c>
      <c r="CO83" s="253" t="str">
        <f aca="false">IF(OR(Calculator!$E$16&lt;&gt;"YES",Calculator!$B$31&lt;Calculator!$G$16),"—",ROUND((1+SQRT(((50*POWER(80,POWER(COS(PI()*MOD(Calculator!$B$31/Calculator!$F$16,1)),2))+MIN(500,MAX(30,100*EXP(-0.3*'VSWR Calculator'!$C$24)*(1+3*ABS(MOD('VSWR Calculator'!$C$23/Calculator!$F$16/2,1)-0.5))))/'VSWR Calculator'!$C$25)-$C83)^2+(1500*ABS(SIN(2*PI()*MOD(Calculator!$B$31/Calculator!$F$16,1)))*IF(MOD(Calculator!$B$31/Calculator!$F$16,1)&lt;0.5,-1,1))^2)/SQRT(((50*POWER(80,POWER(COS(PI()*MOD(Calculator!$B$31/Calculator!$F$16,1)),2))+MIN(500,MAX(30,100*EXP(-0.3*'VSWR Calculator'!$C$24)*(1+3*ABS(MOD('VSWR Calculator'!$C$23/Calculator!$F$16/2,1)-0.5))))/'VSWR Calculator'!$C$25)+$C83)^2+(1500*ABS(SIN(2*PI()*MOD(Calculator!$B$31/Calculator!$F$16,1)))*IF(MOD(Calculator!$B$31/Calculator!$F$16,1)&lt;0.5,-1,1))^2))/(1-SQRT(((50*POWER(80,POWER(COS(PI()*MOD(Calculator!$B$31/Calculator!$F$16,1)),2))+MIN(500,MAX(30,100*EXP(-0.3*'VSWR Calculator'!$C$24)*(1+3*ABS(MOD('VSWR Calculator'!$C$23/Calculator!$F$16/2,1)-0.5))))/'VSWR Calculator'!$C$25)-$C83)^2+(1500*ABS(SIN(2*PI()*MOD(Calculator!$B$31/Calculator!$F$16,1)))*IF(MOD(Calculator!$B$31/Calculator!$F$16,1)&lt;0.5,-1,1))^2)/SQRT(((50*POWER(80,POWER(COS(PI()*MOD(Calculator!$B$31/Calculator!$F$16,1)),2))+MIN(500,MAX(30,100*EXP(-0.3*'VSWR Calculator'!$C$24)*(1+3*ABS(MOD('VSWR Calculator'!$C$23/Calculator!$F$16/2,1)-0.5))))/'VSWR Calculator'!$C$25)+$C83)^2+(1500*ABS(SIN(2*PI()*MOD(Calculator!$B$31/Calculator!$F$16,1)))*IF(MOD(Calculator!$B$31/Calculator!$F$16,1)&lt;0.5,-1,1))^2)),2))</f>
        <v>—</v>
      </c>
      <c r="CP83" s="253" t="n">
        <f aca="false">IF(OR(Calculator!$E$17&lt;&gt;"YES",Calculator!$B$31&lt;Calculator!$G$17),"—",ROUND((1+SQRT(((50*POWER(80,POWER(COS(PI()*MOD(Calculator!$B$31/Calculator!$F$17,1)),2))+MIN(500,MAX(30,100*EXP(-0.3*'VSWR Calculator'!$C$24)*(1+3*ABS(MOD('VSWR Calculator'!$C$23/Calculator!$F$17/2,1)-0.5))))/'VSWR Calculator'!$C$25)-$C83)^2+(1500*ABS(SIN(2*PI()*MOD(Calculator!$B$31/Calculator!$F$17,1)))*IF(MOD(Calculator!$B$31/Calculator!$F$17,1)&lt;0.5,-1,1))^2)/SQRT(((50*POWER(80,POWER(COS(PI()*MOD(Calculator!$B$31/Calculator!$F$17,1)),2))+MIN(500,MAX(30,100*EXP(-0.3*'VSWR Calculator'!$C$24)*(1+3*ABS(MOD('VSWR Calculator'!$C$23/Calculator!$F$17/2,1)-0.5))))/'VSWR Calculator'!$C$25)+$C83)^2+(1500*ABS(SIN(2*PI()*MOD(Calculator!$B$31/Calculator!$F$17,1)))*IF(MOD(Calculator!$B$31/Calculator!$F$17,1)&lt;0.5,-1,1))^2))/(1-SQRT(((50*POWER(80,POWER(COS(PI()*MOD(Calculator!$B$31/Calculator!$F$17,1)),2))+MIN(500,MAX(30,100*EXP(-0.3*'VSWR Calculator'!$C$24)*(1+3*ABS(MOD('VSWR Calculator'!$C$23/Calculator!$F$17/2,1)-0.5))))/'VSWR Calculator'!$C$25)-$C83)^2+(1500*ABS(SIN(2*PI()*MOD(Calculator!$B$31/Calculator!$F$17,1)))*IF(MOD(Calculator!$B$31/Calculator!$F$17,1)&lt;0.5,-1,1))^2)/SQRT(((50*POWER(80,POWER(COS(PI()*MOD(Calculator!$B$31/Calculator!$F$17,1)),2))+MIN(500,MAX(30,100*EXP(-0.3*'VSWR Calculator'!$C$24)*(1+3*ABS(MOD('VSWR Calculator'!$C$23/Calculator!$F$17/2,1)-0.5))))/'VSWR Calculator'!$C$25)+$C83)^2+(1500*ABS(SIN(2*PI()*MOD(Calculator!$B$31/Calculator!$F$17,1)))*IF(MOD(Calculator!$B$31/Calculator!$F$17,1)&lt;0.5,-1,1))^2)),2))</f>
        <v>14.58</v>
      </c>
      <c r="CQ83" s="253" t="str">
        <f aca="false">IF(OR(Calculator!$E$18&lt;&gt;"YES",Calculator!$B$31&lt;Calculator!$G$18),"—",ROUND((1+SQRT(((50*POWER(80,POWER(COS(PI()*MOD(Calculator!$B$31/Calculator!$F$18,1)),2))+MIN(500,MAX(30,100*EXP(-0.3*'VSWR Calculator'!$C$24)*(1+3*ABS(MOD('VSWR Calculator'!$C$23/Calculator!$F$18/2,1)-0.5))))/'VSWR Calculator'!$C$25)-$C83)^2+(1500*ABS(SIN(2*PI()*MOD(Calculator!$B$31/Calculator!$F$18,1)))*IF(MOD(Calculator!$B$31/Calculator!$F$18,1)&lt;0.5,-1,1))^2)/SQRT(((50*POWER(80,POWER(COS(PI()*MOD(Calculator!$B$31/Calculator!$F$18,1)),2))+MIN(500,MAX(30,100*EXP(-0.3*'VSWR Calculator'!$C$24)*(1+3*ABS(MOD('VSWR Calculator'!$C$23/Calculator!$F$18/2,1)-0.5))))/'VSWR Calculator'!$C$25)+$C83)^2+(1500*ABS(SIN(2*PI()*MOD(Calculator!$B$31/Calculator!$F$18,1)))*IF(MOD(Calculator!$B$31/Calculator!$F$18,1)&lt;0.5,-1,1))^2))/(1-SQRT(((50*POWER(80,POWER(COS(PI()*MOD(Calculator!$B$31/Calculator!$F$18,1)),2))+MIN(500,MAX(30,100*EXP(-0.3*'VSWR Calculator'!$C$24)*(1+3*ABS(MOD('VSWR Calculator'!$C$23/Calculator!$F$18/2,1)-0.5))))/'VSWR Calculator'!$C$25)-$C83)^2+(1500*ABS(SIN(2*PI()*MOD(Calculator!$B$31/Calculator!$F$18,1)))*IF(MOD(Calculator!$B$31/Calculator!$F$18,1)&lt;0.5,-1,1))^2)/SQRT(((50*POWER(80,POWER(COS(PI()*MOD(Calculator!$B$31/Calculator!$F$18,1)),2))+MIN(500,MAX(30,100*EXP(-0.3*'VSWR Calculator'!$C$24)*(1+3*ABS(MOD('VSWR Calculator'!$C$23/Calculator!$F$18/2,1)-0.5))))/'VSWR Calculator'!$C$25)+$C83)^2+(1500*ABS(SIN(2*PI()*MOD(Calculator!$B$31/Calculator!$F$18,1)))*IF(MOD(Calculator!$B$31/Calculator!$F$18,1)&lt;0.5,-1,1))^2)),2))</f>
        <v>—</v>
      </c>
      <c r="CR83" s="253" t="str">
        <f aca="false">IF(OR(Calculator!$E$19&lt;&gt;"YES",Calculator!$B$31&lt;Calculator!$G$19),"—",ROUND((1+SQRT(((50*POWER(80,POWER(COS(PI()*MOD(Calculator!$B$31/Calculator!$F$19,1)),2))+MIN(500,MAX(30,100*EXP(-0.3*'VSWR Calculator'!$C$24)*(1+3*ABS(MOD('VSWR Calculator'!$C$23/Calculator!$F$19/2,1)-0.5))))/'VSWR Calculator'!$C$25)-$C83)^2+(1500*ABS(SIN(2*PI()*MOD(Calculator!$B$31/Calculator!$F$19,1)))*IF(MOD(Calculator!$B$31/Calculator!$F$19,1)&lt;0.5,-1,1))^2)/SQRT(((50*POWER(80,POWER(COS(PI()*MOD(Calculator!$B$31/Calculator!$F$19,1)),2))+MIN(500,MAX(30,100*EXP(-0.3*'VSWR Calculator'!$C$24)*(1+3*ABS(MOD('VSWR Calculator'!$C$23/Calculator!$F$19/2,1)-0.5))))/'VSWR Calculator'!$C$25)+$C83)^2+(1500*ABS(SIN(2*PI()*MOD(Calculator!$B$31/Calculator!$F$19,1)))*IF(MOD(Calculator!$B$31/Calculator!$F$19,1)&lt;0.5,-1,1))^2))/(1-SQRT(((50*POWER(80,POWER(COS(PI()*MOD(Calculator!$B$31/Calculator!$F$19,1)),2))+MIN(500,MAX(30,100*EXP(-0.3*'VSWR Calculator'!$C$24)*(1+3*ABS(MOD('VSWR Calculator'!$C$23/Calculator!$F$19/2,1)-0.5))))/'VSWR Calculator'!$C$25)-$C83)^2+(1500*ABS(SIN(2*PI()*MOD(Calculator!$B$31/Calculator!$F$19,1)))*IF(MOD(Calculator!$B$31/Calculator!$F$19,1)&lt;0.5,-1,1))^2)/SQRT(((50*POWER(80,POWER(COS(PI()*MOD(Calculator!$B$31/Calculator!$F$19,1)),2))+MIN(500,MAX(30,100*EXP(-0.3*'VSWR Calculator'!$C$24)*(1+3*ABS(MOD('VSWR Calculator'!$C$23/Calculator!$F$19/2,1)-0.5))))/'VSWR Calculator'!$C$25)+$C83)^2+(1500*ABS(SIN(2*PI()*MOD(Calculator!$B$31/Calculator!$F$19,1)))*IF(MOD(Calculator!$B$31/Calculator!$F$19,1)&lt;0.5,-1,1))^2)),2))</f>
        <v>—</v>
      </c>
      <c r="CS83" s="253" t="str">
        <f aca="false">IF(OR(Calculator!$E$20&lt;&gt;"YES",Calculator!$B$31&lt;Calculator!$G$20),"—",ROUND((1+SQRT(((50*POWER(80,POWER(COS(PI()*MOD(Calculator!$B$31/Calculator!$F$20,1)),2))+MIN(500,MAX(30,100*EXP(-0.3*'VSWR Calculator'!$C$24)*(1+3*ABS(MOD('VSWR Calculator'!$C$23/Calculator!$F$20/2,1)-0.5))))/'VSWR Calculator'!$C$25)-$C83)^2+(1500*ABS(SIN(2*PI()*MOD(Calculator!$B$31/Calculator!$F$20,1)))*IF(MOD(Calculator!$B$31/Calculator!$F$20,1)&lt;0.5,-1,1))^2)/SQRT(((50*POWER(80,POWER(COS(PI()*MOD(Calculator!$B$31/Calculator!$F$20,1)),2))+MIN(500,MAX(30,100*EXP(-0.3*'VSWR Calculator'!$C$24)*(1+3*ABS(MOD('VSWR Calculator'!$C$23/Calculator!$F$20/2,1)-0.5))))/'VSWR Calculator'!$C$25)+$C83)^2+(1500*ABS(SIN(2*PI()*MOD(Calculator!$B$31/Calculator!$F$20,1)))*IF(MOD(Calculator!$B$31/Calculator!$F$20,1)&lt;0.5,-1,1))^2))/(1-SQRT(((50*POWER(80,POWER(COS(PI()*MOD(Calculator!$B$31/Calculator!$F$20,1)),2))+MIN(500,MAX(30,100*EXP(-0.3*'VSWR Calculator'!$C$24)*(1+3*ABS(MOD('VSWR Calculator'!$C$23/Calculator!$F$20/2,1)-0.5))))/'VSWR Calculator'!$C$25)-$C83)^2+(1500*ABS(SIN(2*PI()*MOD(Calculator!$B$31/Calculator!$F$20,1)))*IF(MOD(Calculator!$B$31/Calculator!$F$20,1)&lt;0.5,-1,1))^2)/SQRT(((50*POWER(80,POWER(COS(PI()*MOD(Calculator!$B$31/Calculator!$F$20,1)),2))+MIN(500,MAX(30,100*EXP(-0.3*'VSWR Calculator'!$C$24)*(1+3*ABS(MOD('VSWR Calculator'!$C$23/Calculator!$F$20/2,1)-0.5))))/'VSWR Calculator'!$C$25)+$C83)^2+(1500*ABS(SIN(2*PI()*MOD(Calculator!$B$31/Calculator!$F$20,1)))*IF(MOD(Calculator!$B$31/Calculator!$F$20,1)&lt;0.5,-1,1))^2)),2))</f>
        <v>—</v>
      </c>
      <c r="CT83" s="253" t="str">
        <f aca="false">IF(OR(Calculator!$E$21&lt;&gt;"YES",Calculator!$B$31&lt;Calculator!$G$21),"—",ROUND((1+SQRT(((50*POWER(80,POWER(COS(PI()*MOD(Calculator!$B$31/Calculator!$F$21,1)),2))+MIN(500,MAX(30,100*EXP(-0.3*'VSWR Calculator'!$C$24)*(1+3*ABS(MOD('VSWR Calculator'!$C$23/Calculator!$F$21/2,1)-0.5))))/'VSWR Calculator'!$C$25)-$C83)^2+(1500*ABS(SIN(2*PI()*MOD(Calculator!$B$31/Calculator!$F$21,1)))*IF(MOD(Calculator!$B$31/Calculator!$F$21,1)&lt;0.5,-1,1))^2)/SQRT(((50*POWER(80,POWER(COS(PI()*MOD(Calculator!$B$31/Calculator!$F$21,1)),2))+MIN(500,MAX(30,100*EXP(-0.3*'VSWR Calculator'!$C$24)*(1+3*ABS(MOD('VSWR Calculator'!$C$23/Calculator!$F$21/2,1)-0.5))))/'VSWR Calculator'!$C$25)+$C83)^2+(1500*ABS(SIN(2*PI()*MOD(Calculator!$B$31/Calculator!$F$21,1)))*IF(MOD(Calculator!$B$31/Calculator!$F$21,1)&lt;0.5,-1,1))^2))/(1-SQRT(((50*POWER(80,POWER(COS(PI()*MOD(Calculator!$B$31/Calculator!$F$21,1)),2))+MIN(500,MAX(30,100*EXP(-0.3*'VSWR Calculator'!$C$24)*(1+3*ABS(MOD('VSWR Calculator'!$C$23/Calculator!$F$21/2,1)-0.5))))/'VSWR Calculator'!$C$25)-$C83)^2+(1500*ABS(SIN(2*PI()*MOD(Calculator!$B$31/Calculator!$F$21,1)))*IF(MOD(Calculator!$B$31/Calculator!$F$21,1)&lt;0.5,-1,1))^2)/SQRT(((50*POWER(80,POWER(COS(PI()*MOD(Calculator!$B$31/Calculator!$F$21,1)),2))+MIN(500,MAX(30,100*EXP(-0.3*'VSWR Calculator'!$C$24)*(1+3*ABS(MOD('VSWR Calculator'!$C$23/Calculator!$F$21/2,1)-0.5))))/'VSWR Calculator'!$C$25)+$C83)^2+(1500*ABS(SIN(2*PI()*MOD(Calculator!$B$31/Calculator!$F$21,1)))*IF(MOD(Calculator!$B$31/Calculator!$F$21,1)&lt;0.5,-1,1))^2)),2))</f>
        <v>—</v>
      </c>
      <c r="CU83" s="253" t="str">
        <f aca="false">IF(OR(Calculator!$E$22&lt;&gt;"YES",Calculator!$B$31&lt;Calculator!$G$22),"—",ROUND((1+SQRT(((50*POWER(80,POWER(COS(PI()*MOD(Calculator!$B$31/Calculator!$F$22,1)),2))+MIN(500,MAX(30,100*EXP(-0.3*'VSWR Calculator'!$C$24)*(1+3*ABS(MOD('VSWR Calculator'!$C$23/Calculator!$F$22/2,1)-0.5))))/'VSWR Calculator'!$C$25)-$C83)^2+(1500*ABS(SIN(2*PI()*MOD(Calculator!$B$31/Calculator!$F$22,1)))*IF(MOD(Calculator!$B$31/Calculator!$F$22,1)&lt;0.5,-1,1))^2)/SQRT(((50*POWER(80,POWER(COS(PI()*MOD(Calculator!$B$31/Calculator!$F$22,1)),2))+MIN(500,MAX(30,100*EXP(-0.3*'VSWR Calculator'!$C$24)*(1+3*ABS(MOD('VSWR Calculator'!$C$23/Calculator!$F$22/2,1)-0.5))))/'VSWR Calculator'!$C$25)+$C83)^2+(1500*ABS(SIN(2*PI()*MOD(Calculator!$B$31/Calculator!$F$22,1)))*IF(MOD(Calculator!$B$31/Calculator!$F$22,1)&lt;0.5,-1,1))^2))/(1-SQRT(((50*POWER(80,POWER(COS(PI()*MOD(Calculator!$B$31/Calculator!$F$22,1)),2))+MIN(500,MAX(30,100*EXP(-0.3*'VSWR Calculator'!$C$24)*(1+3*ABS(MOD('VSWR Calculator'!$C$23/Calculator!$F$22/2,1)-0.5))))/'VSWR Calculator'!$C$25)-$C83)^2+(1500*ABS(SIN(2*PI()*MOD(Calculator!$B$31/Calculator!$F$22,1)))*IF(MOD(Calculator!$B$31/Calculator!$F$22,1)&lt;0.5,-1,1))^2)/SQRT(((50*POWER(80,POWER(COS(PI()*MOD(Calculator!$B$31/Calculator!$F$22,1)),2))+MIN(500,MAX(30,100*EXP(-0.3*'VSWR Calculator'!$C$24)*(1+3*ABS(MOD('VSWR Calculator'!$C$23/Calculator!$F$22/2,1)-0.5))))/'VSWR Calculator'!$C$25)+$C83)^2+(1500*ABS(SIN(2*PI()*MOD(Calculator!$B$31/Calculator!$F$22,1)))*IF(MOD(Calculator!$B$31/Calculator!$F$22,1)&lt;0.5,-1,1))^2)),2))</f>
        <v>—</v>
      </c>
      <c r="CV83" s="253" t="n">
        <f aca="false">IFERROR(ROUND((IF(ISNUMBER(CK83),CK83,0)+IF(ISNUMBER(CL83),CL83,0)+IF(ISNUMBER(CM83),CM83,0)+IF(ISNUMBER(CN83),CN83,0)+IF(ISNUMBER(CO83),CO83,0)+IF(ISNUMBER(CP83),CP83,0)+IF(ISNUMBER(CQ83),CQ83,0)+IF(ISNUMBER(CR83),CR83,0)+IF(ISNUMBER(CS83),CS83,0)+IF(ISNUMBER(CT83),CT83,0)+IF(ISNUMBER(CU83),CU83,0))/(IF(ISNUMBER(CK83),1,0)+IF(ISNUMBER(CL83),1,0)+IF(ISNUMBER(CM83),1,0)+IF(ISNUMBER(CN83),1,0)+IF(ISNUMBER(CO83),1,0)+IF(ISNUMBER(CP83),1,0)+IF(ISNUMBER(CQ83),1,0)+IF(ISNUMBER(CR83),1,0)+IF(ISNUMBER(CS83),1,0)+IF(ISNUMBER(CT83),1,0)+IF(ISNUMBER(CU83),1,0)),4),"")</f>
        <v>15.905</v>
      </c>
      <c r="CW83" s="253" t="str">
        <f aca="false">IF(OR(Calculator!$E$12&lt;&gt;"YES",Calculator!$B$32&lt;Calculator!$G$12),"—",ROUND((1+SQRT(((50*POWER(80,POWER(COS(PI()*MOD(Calculator!$B$32/Calculator!$F$12,1)),2))+MIN(500,MAX(30,100*EXP(-0.3*'VSWR Calculator'!$C$24)*(1+3*ABS(MOD('VSWR Calculator'!$C$23/Calculator!$F$12/2,1)-0.5))))/'VSWR Calculator'!$C$25)-$C83)^2+(1500*ABS(SIN(2*PI()*MOD(Calculator!$B$32/Calculator!$F$12,1)))*IF(MOD(Calculator!$B$32/Calculator!$F$12,1)&lt;0.5,-1,1))^2)/SQRT(((50*POWER(80,POWER(COS(PI()*MOD(Calculator!$B$32/Calculator!$F$12,1)),2))+MIN(500,MAX(30,100*EXP(-0.3*'VSWR Calculator'!$C$24)*(1+3*ABS(MOD('VSWR Calculator'!$C$23/Calculator!$F$12/2,1)-0.5))))/'VSWR Calculator'!$C$25)+$C83)^2+(1500*ABS(SIN(2*PI()*MOD(Calculator!$B$32/Calculator!$F$12,1)))*IF(MOD(Calculator!$B$32/Calculator!$F$12,1)&lt;0.5,-1,1))^2))/(1-SQRT(((50*POWER(80,POWER(COS(PI()*MOD(Calculator!$B$32/Calculator!$F$12,1)),2))+MIN(500,MAX(30,100*EXP(-0.3*'VSWR Calculator'!$C$24)*(1+3*ABS(MOD('VSWR Calculator'!$C$23/Calculator!$F$12/2,1)-0.5))))/'VSWR Calculator'!$C$25)-$C83)^2+(1500*ABS(SIN(2*PI()*MOD(Calculator!$B$32/Calculator!$F$12,1)))*IF(MOD(Calculator!$B$32/Calculator!$F$12,1)&lt;0.5,-1,1))^2)/SQRT(((50*POWER(80,POWER(COS(PI()*MOD(Calculator!$B$32/Calculator!$F$12,1)),2))+MIN(500,MAX(30,100*EXP(-0.3*'VSWR Calculator'!$C$24)*(1+3*ABS(MOD('VSWR Calculator'!$C$23/Calculator!$F$12/2,1)-0.5))))/'VSWR Calculator'!$C$25)+$C83)^2+(1500*ABS(SIN(2*PI()*MOD(Calculator!$B$32/Calculator!$F$12,1)))*IF(MOD(Calculator!$B$32/Calculator!$F$12,1)&lt;0.5,-1,1))^2)),2))</f>
        <v>—</v>
      </c>
      <c r="CX83" s="253" t="str">
        <f aca="false">IF(OR(Calculator!$E$13&lt;&gt;"YES",Calculator!$B$32&lt;Calculator!$G$13),"—",ROUND((1+SQRT(((50*POWER(80,POWER(COS(PI()*MOD(Calculator!$B$32/Calculator!$F$13,1)),2))+MIN(500,MAX(30,100*EXP(-0.3*'VSWR Calculator'!$C$24)*(1+3*ABS(MOD('VSWR Calculator'!$C$23/Calculator!$F$13/2,1)-0.5))))/'VSWR Calculator'!$C$25)-$C83)^2+(1500*ABS(SIN(2*PI()*MOD(Calculator!$B$32/Calculator!$F$13,1)))*IF(MOD(Calculator!$B$32/Calculator!$F$13,1)&lt;0.5,-1,1))^2)/SQRT(((50*POWER(80,POWER(COS(PI()*MOD(Calculator!$B$32/Calculator!$F$13,1)),2))+MIN(500,MAX(30,100*EXP(-0.3*'VSWR Calculator'!$C$24)*(1+3*ABS(MOD('VSWR Calculator'!$C$23/Calculator!$F$13/2,1)-0.5))))/'VSWR Calculator'!$C$25)+$C83)^2+(1500*ABS(SIN(2*PI()*MOD(Calculator!$B$32/Calculator!$F$13,1)))*IF(MOD(Calculator!$B$32/Calculator!$F$13,1)&lt;0.5,-1,1))^2))/(1-SQRT(((50*POWER(80,POWER(COS(PI()*MOD(Calculator!$B$32/Calculator!$F$13,1)),2))+MIN(500,MAX(30,100*EXP(-0.3*'VSWR Calculator'!$C$24)*(1+3*ABS(MOD('VSWR Calculator'!$C$23/Calculator!$F$13/2,1)-0.5))))/'VSWR Calculator'!$C$25)-$C83)^2+(1500*ABS(SIN(2*PI()*MOD(Calculator!$B$32/Calculator!$F$13,1)))*IF(MOD(Calculator!$B$32/Calculator!$F$13,1)&lt;0.5,-1,1))^2)/SQRT(((50*POWER(80,POWER(COS(PI()*MOD(Calculator!$B$32/Calculator!$F$13,1)),2))+MIN(500,MAX(30,100*EXP(-0.3*'VSWR Calculator'!$C$24)*(1+3*ABS(MOD('VSWR Calculator'!$C$23/Calculator!$F$13/2,1)-0.5))))/'VSWR Calculator'!$C$25)+$C83)^2+(1500*ABS(SIN(2*PI()*MOD(Calculator!$B$32/Calculator!$F$13,1)))*IF(MOD(Calculator!$B$32/Calculator!$F$13,1)&lt;0.5,-1,1))^2)),2))</f>
        <v>—</v>
      </c>
      <c r="CY83" s="253" t="str">
        <f aca="false">IF(OR(Calculator!$E$14&lt;&gt;"YES",Calculator!$B$32&lt;Calculator!$G$14),"—",ROUND((1+SQRT(((50*POWER(80,POWER(COS(PI()*MOD(Calculator!$B$32/Calculator!$F$14,1)),2))+MIN(500,MAX(30,100*EXP(-0.3*'VSWR Calculator'!$C$24)*(1+3*ABS(MOD('VSWR Calculator'!$C$23/Calculator!$F$14/2,1)-0.5))))/'VSWR Calculator'!$C$25)-$C83)^2+(1500*ABS(SIN(2*PI()*MOD(Calculator!$B$32/Calculator!$F$14,1)))*IF(MOD(Calculator!$B$32/Calculator!$F$14,1)&lt;0.5,-1,1))^2)/SQRT(((50*POWER(80,POWER(COS(PI()*MOD(Calculator!$B$32/Calculator!$F$14,1)),2))+MIN(500,MAX(30,100*EXP(-0.3*'VSWR Calculator'!$C$24)*(1+3*ABS(MOD('VSWR Calculator'!$C$23/Calculator!$F$14/2,1)-0.5))))/'VSWR Calculator'!$C$25)+$C83)^2+(1500*ABS(SIN(2*PI()*MOD(Calculator!$B$32/Calculator!$F$14,1)))*IF(MOD(Calculator!$B$32/Calculator!$F$14,1)&lt;0.5,-1,1))^2))/(1-SQRT(((50*POWER(80,POWER(COS(PI()*MOD(Calculator!$B$32/Calculator!$F$14,1)),2))+MIN(500,MAX(30,100*EXP(-0.3*'VSWR Calculator'!$C$24)*(1+3*ABS(MOD('VSWR Calculator'!$C$23/Calculator!$F$14/2,1)-0.5))))/'VSWR Calculator'!$C$25)-$C83)^2+(1500*ABS(SIN(2*PI()*MOD(Calculator!$B$32/Calculator!$F$14,1)))*IF(MOD(Calculator!$B$32/Calculator!$F$14,1)&lt;0.5,-1,1))^2)/SQRT(((50*POWER(80,POWER(COS(PI()*MOD(Calculator!$B$32/Calculator!$F$14,1)),2))+MIN(500,MAX(30,100*EXP(-0.3*'VSWR Calculator'!$C$24)*(1+3*ABS(MOD('VSWR Calculator'!$C$23/Calculator!$F$14/2,1)-0.5))))/'VSWR Calculator'!$C$25)+$C83)^2+(1500*ABS(SIN(2*PI()*MOD(Calculator!$B$32/Calculator!$F$14,1)))*IF(MOD(Calculator!$B$32/Calculator!$F$14,1)&lt;0.5,-1,1))^2)),2))</f>
        <v>—</v>
      </c>
      <c r="CZ83" s="253" t="n">
        <f aca="false">IF(OR(Calculator!$E$15&lt;&gt;"YES",Calculator!$B$32&lt;Calculator!$G$15),"—",ROUND((1+SQRT(((50*POWER(80,POWER(COS(PI()*MOD(Calculator!$B$32/Calculator!$F$15,1)),2))+MIN(500,MAX(30,100*EXP(-0.3*'VSWR Calculator'!$C$24)*(1+3*ABS(MOD('VSWR Calculator'!$C$23/Calculator!$F$15/2,1)-0.5))))/'VSWR Calculator'!$C$25)-$C83)^2+(1500*ABS(SIN(2*PI()*MOD(Calculator!$B$32/Calculator!$F$15,1)))*IF(MOD(Calculator!$B$32/Calculator!$F$15,1)&lt;0.5,-1,1))^2)/SQRT(((50*POWER(80,POWER(COS(PI()*MOD(Calculator!$B$32/Calculator!$F$15,1)),2))+MIN(500,MAX(30,100*EXP(-0.3*'VSWR Calculator'!$C$24)*(1+3*ABS(MOD('VSWR Calculator'!$C$23/Calculator!$F$15/2,1)-0.5))))/'VSWR Calculator'!$C$25)+$C83)^2+(1500*ABS(SIN(2*PI()*MOD(Calculator!$B$32/Calculator!$F$15,1)))*IF(MOD(Calculator!$B$32/Calculator!$F$15,1)&lt;0.5,-1,1))^2))/(1-SQRT(((50*POWER(80,POWER(COS(PI()*MOD(Calculator!$B$32/Calculator!$F$15,1)),2))+MIN(500,MAX(30,100*EXP(-0.3*'VSWR Calculator'!$C$24)*(1+3*ABS(MOD('VSWR Calculator'!$C$23/Calculator!$F$15/2,1)-0.5))))/'VSWR Calculator'!$C$25)-$C83)^2+(1500*ABS(SIN(2*PI()*MOD(Calculator!$B$32/Calculator!$F$15,1)))*IF(MOD(Calculator!$B$32/Calculator!$F$15,1)&lt;0.5,-1,1))^2)/SQRT(((50*POWER(80,POWER(COS(PI()*MOD(Calculator!$B$32/Calculator!$F$15,1)),2))+MIN(500,MAX(30,100*EXP(-0.3*'VSWR Calculator'!$C$24)*(1+3*ABS(MOD('VSWR Calculator'!$C$23/Calculator!$F$15/2,1)-0.5))))/'VSWR Calculator'!$C$25)+$C83)^2+(1500*ABS(SIN(2*PI()*MOD(Calculator!$B$32/Calculator!$F$15,1)))*IF(MOD(Calculator!$B$32/Calculator!$F$15,1)&lt;0.5,-1,1))^2)),2))</f>
        <v>2.5</v>
      </c>
      <c r="DA83" s="253" t="str">
        <f aca="false">IF(OR(Calculator!$E$16&lt;&gt;"YES",Calculator!$B$32&lt;Calculator!$G$16),"—",ROUND((1+SQRT(((50*POWER(80,POWER(COS(PI()*MOD(Calculator!$B$32/Calculator!$F$16,1)),2))+MIN(500,MAX(30,100*EXP(-0.3*'VSWR Calculator'!$C$24)*(1+3*ABS(MOD('VSWR Calculator'!$C$23/Calculator!$F$16/2,1)-0.5))))/'VSWR Calculator'!$C$25)-$C83)^2+(1500*ABS(SIN(2*PI()*MOD(Calculator!$B$32/Calculator!$F$16,1)))*IF(MOD(Calculator!$B$32/Calculator!$F$16,1)&lt;0.5,-1,1))^2)/SQRT(((50*POWER(80,POWER(COS(PI()*MOD(Calculator!$B$32/Calculator!$F$16,1)),2))+MIN(500,MAX(30,100*EXP(-0.3*'VSWR Calculator'!$C$24)*(1+3*ABS(MOD('VSWR Calculator'!$C$23/Calculator!$F$16/2,1)-0.5))))/'VSWR Calculator'!$C$25)+$C83)^2+(1500*ABS(SIN(2*PI()*MOD(Calculator!$B$32/Calculator!$F$16,1)))*IF(MOD(Calculator!$B$32/Calculator!$F$16,1)&lt;0.5,-1,1))^2))/(1-SQRT(((50*POWER(80,POWER(COS(PI()*MOD(Calculator!$B$32/Calculator!$F$16,1)),2))+MIN(500,MAX(30,100*EXP(-0.3*'VSWR Calculator'!$C$24)*(1+3*ABS(MOD('VSWR Calculator'!$C$23/Calculator!$F$16/2,1)-0.5))))/'VSWR Calculator'!$C$25)-$C83)^2+(1500*ABS(SIN(2*PI()*MOD(Calculator!$B$32/Calculator!$F$16,1)))*IF(MOD(Calculator!$B$32/Calculator!$F$16,1)&lt;0.5,-1,1))^2)/SQRT(((50*POWER(80,POWER(COS(PI()*MOD(Calculator!$B$32/Calculator!$F$16,1)),2))+MIN(500,MAX(30,100*EXP(-0.3*'VSWR Calculator'!$C$24)*(1+3*ABS(MOD('VSWR Calculator'!$C$23/Calculator!$F$16/2,1)-0.5))))/'VSWR Calculator'!$C$25)+$C83)^2+(1500*ABS(SIN(2*PI()*MOD(Calculator!$B$32/Calculator!$F$16,1)))*IF(MOD(Calculator!$B$32/Calculator!$F$16,1)&lt;0.5,-1,1))^2)),2))</f>
        <v>—</v>
      </c>
      <c r="DB83" s="253" t="n">
        <f aca="false">IF(OR(Calculator!$E$17&lt;&gt;"YES",Calculator!$B$32&lt;Calculator!$G$17),"—",ROUND((1+SQRT(((50*POWER(80,POWER(COS(PI()*MOD(Calculator!$B$32/Calculator!$F$17,1)),2))+MIN(500,MAX(30,100*EXP(-0.3*'VSWR Calculator'!$C$24)*(1+3*ABS(MOD('VSWR Calculator'!$C$23/Calculator!$F$17/2,1)-0.5))))/'VSWR Calculator'!$C$25)-$C83)^2+(1500*ABS(SIN(2*PI()*MOD(Calculator!$B$32/Calculator!$F$17,1)))*IF(MOD(Calculator!$B$32/Calculator!$F$17,1)&lt;0.5,-1,1))^2)/SQRT(((50*POWER(80,POWER(COS(PI()*MOD(Calculator!$B$32/Calculator!$F$17,1)),2))+MIN(500,MAX(30,100*EXP(-0.3*'VSWR Calculator'!$C$24)*(1+3*ABS(MOD('VSWR Calculator'!$C$23/Calculator!$F$17/2,1)-0.5))))/'VSWR Calculator'!$C$25)+$C83)^2+(1500*ABS(SIN(2*PI()*MOD(Calculator!$B$32/Calculator!$F$17,1)))*IF(MOD(Calculator!$B$32/Calculator!$F$17,1)&lt;0.5,-1,1))^2))/(1-SQRT(((50*POWER(80,POWER(COS(PI()*MOD(Calculator!$B$32/Calculator!$F$17,1)),2))+MIN(500,MAX(30,100*EXP(-0.3*'VSWR Calculator'!$C$24)*(1+3*ABS(MOD('VSWR Calculator'!$C$23/Calculator!$F$17/2,1)-0.5))))/'VSWR Calculator'!$C$25)-$C83)^2+(1500*ABS(SIN(2*PI()*MOD(Calculator!$B$32/Calculator!$F$17,1)))*IF(MOD(Calculator!$B$32/Calculator!$F$17,1)&lt;0.5,-1,1))^2)/SQRT(((50*POWER(80,POWER(COS(PI()*MOD(Calculator!$B$32/Calculator!$F$17,1)),2))+MIN(500,MAX(30,100*EXP(-0.3*'VSWR Calculator'!$C$24)*(1+3*ABS(MOD('VSWR Calculator'!$C$23/Calculator!$F$17/2,1)-0.5))))/'VSWR Calculator'!$C$25)+$C83)^2+(1500*ABS(SIN(2*PI()*MOD(Calculator!$B$32/Calculator!$F$17,1)))*IF(MOD(Calculator!$B$32/Calculator!$F$17,1)&lt;0.5,-1,1))^2)),2))</f>
        <v>15.24</v>
      </c>
      <c r="DC83" s="253" t="str">
        <f aca="false">IF(OR(Calculator!$E$18&lt;&gt;"YES",Calculator!$B$32&lt;Calculator!$G$18),"—",ROUND((1+SQRT(((50*POWER(80,POWER(COS(PI()*MOD(Calculator!$B$32/Calculator!$F$18,1)),2))+MIN(500,MAX(30,100*EXP(-0.3*'VSWR Calculator'!$C$24)*(1+3*ABS(MOD('VSWR Calculator'!$C$23/Calculator!$F$18/2,1)-0.5))))/'VSWR Calculator'!$C$25)-$C83)^2+(1500*ABS(SIN(2*PI()*MOD(Calculator!$B$32/Calculator!$F$18,1)))*IF(MOD(Calculator!$B$32/Calculator!$F$18,1)&lt;0.5,-1,1))^2)/SQRT(((50*POWER(80,POWER(COS(PI()*MOD(Calculator!$B$32/Calculator!$F$18,1)),2))+MIN(500,MAX(30,100*EXP(-0.3*'VSWR Calculator'!$C$24)*(1+3*ABS(MOD('VSWR Calculator'!$C$23/Calculator!$F$18/2,1)-0.5))))/'VSWR Calculator'!$C$25)+$C83)^2+(1500*ABS(SIN(2*PI()*MOD(Calculator!$B$32/Calculator!$F$18,1)))*IF(MOD(Calculator!$B$32/Calculator!$F$18,1)&lt;0.5,-1,1))^2))/(1-SQRT(((50*POWER(80,POWER(COS(PI()*MOD(Calculator!$B$32/Calculator!$F$18,1)),2))+MIN(500,MAX(30,100*EXP(-0.3*'VSWR Calculator'!$C$24)*(1+3*ABS(MOD('VSWR Calculator'!$C$23/Calculator!$F$18/2,1)-0.5))))/'VSWR Calculator'!$C$25)-$C83)^2+(1500*ABS(SIN(2*PI()*MOD(Calculator!$B$32/Calculator!$F$18,1)))*IF(MOD(Calculator!$B$32/Calculator!$F$18,1)&lt;0.5,-1,1))^2)/SQRT(((50*POWER(80,POWER(COS(PI()*MOD(Calculator!$B$32/Calculator!$F$18,1)),2))+MIN(500,MAX(30,100*EXP(-0.3*'VSWR Calculator'!$C$24)*(1+3*ABS(MOD('VSWR Calculator'!$C$23/Calculator!$F$18/2,1)-0.5))))/'VSWR Calculator'!$C$25)+$C83)^2+(1500*ABS(SIN(2*PI()*MOD(Calculator!$B$32/Calculator!$F$18,1)))*IF(MOD(Calculator!$B$32/Calculator!$F$18,1)&lt;0.5,-1,1))^2)),2))</f>
        <v>—</v>
      </c>
      <c r="DD83" s="253" t="str">
        <f aca="false">IF(OR(Calculator!$E$19&lt;&gt;"YES",Calculator!$B$32&lt;Calculator!$G$19),"—",ROUND((1+SQRT(((50*POWER(80,POWER(COS(PI()*MOD(Calculator!$B$32/Calculator!$F$19,1)),2))+MIN(500,MAX(30,100*EXP(-0.3*'VSWR Calculator'!$C$24)*(1+3*ABS(MOD('VSWR Calculator'!$C$23/Calculator!$F$19/2,1)-0.5))))/'VSWR Calculator'!$C$25)-$C83)^2+(1500*ABS(SIN(2*PI()*MOD(Calculator!$B$32/Calculator!$F$19,1)))*IF(MOD(Calculator!$B$32/Calculator!$F$19,1)&lt;0.5,-1,1))^2)/SQRT(((50*POWER(80,POWER(COS(PI()*MOD(Calculator!$B$32/Calculator!$F$19,1)),2))+MIN(500,MAX(30,100*EXP(-0.3*'VSWR Calculator'!$C$24)*(1+3*ABS(MOD('VSWR Calculator'!$C$23/Calculator!$F$19/2,1)-0.5))))/'VSWR Calculator'!$C$25)+$C83)^2+(1500*ABS(SIN(2*PI()*MOD(Calculator!$B$32/Calculator!$F$19,1)))*IF(MOD(Calculator!$B$32/Calculator!$F$19,1)&lt;0.5,-1,1))^2))/(1-SQRT(((50*POWER(80,POWER(COS(PI()*MOD(Calculator!$B$32/Calculator!$F$19,1)),2))+MIN(500,MAX(30,100*EXP(-0.3*'VSWR Calculator'!$C$24)*(1+3*ABS(MOD('VSWR Calculator'!$C$23/Calculator!$F$19/2,1)-0.5))))/'VSWR Calculator'!$C$25)-$C83)^2+(1500*ABS(SIN(2*PI()*MOD(Calculator!$B$32/Calculator!$F$19,1)))*IF(MOD(Calculator!$B$32/Calculator!$F$19,1)&lt;0.5,-1,1))^2)/SQRT(((50*POWER(80,POWER(COS(PI()*MOD(Calculator!$B$32/Calculator!$F$19,1)),2))+MIN(500,MAX(30,100*EXP(-0.3*'VSWR Calculator'!$C$24)*(1+3*ABS(MOD('VSWR Calculator'!$C$23/Calculator!$F$19/2,1)-0.5))))/'VSWR Calculator'!$C$25)+$C83)^2+(1500*ABS(SIN(2*PI()*MOD(Calculator!$B$32/Calculator!$F$19,1)))*IF(MOD(Calculator!$B$32/Calculator!$F$19,1)&lt;0.5,-1,1))^2)),2))</f>
        <v>—</v>
      </c>
      <c r="DE83" s="253" t="str">
        <f aca="false">IF(OR(Calculator!$E$20&lt;&gt;"YES",Calculator!$B$32&lt;Calculator!$G$20),"—",ROUND((1+SQRT(((50*POWER(80,POWER(COS(PI()*MOD(Calculator!$B$32/Calculator!$F$20,1)),2))+MIN(500,MAX(30,100*EXP(-0.3*'VSWR Calculator'!$C$24)*(1+3*ABS(MOD('VSWR Calculator'!$C$23/Calculator!$F$20/2,1)-0.5))))/'VSWR Calculator'!$C$25)-$C83)^2+(1500*ABS(SIN(2*PI()*MOD(Calculator!$B$32/Calculator!$F$20,1)))*IF(MOD(Calculator!$B$32/Calculator!$F$20,1)&lt;0.5,-1,1))^2)/SQRT(((50*POWER(80,POWER(COS(PI()*MOD(Calculator!$B$32/Calculator!$F$20,1)),2))+MIN(500,MAX(30,100*EXP(-0.3*'VSWR Calculator'!$C$24)*(1+3*ABS(MOD('VSWR Calculator'!$C$23/Calculator!$F$20/2,1)-0.5))))/'VSWR Calculator'!$C$25)+$C83)^2+(1500*ABS(SIN(2*PI()*MOD(Calculator!$B$32/Calculator!$F$20,1)))*IF(MOD(Calculator!$B$32/Calculator!$F$20,1)&lt;0.5,-1,1))^2))/(1-SQRT(((50*POWER(80,POWER(COS(PI()*MOD(Calculator!$B$32/Calculator!$F$20,1)),2))+MIN(500,MAX(30,100*EXP(-0.3*'VSWR Calculator'!$C$24)*(1+3*ABS(MOD('VSWR Calculator'!$C$23/Calculator!$F$20/2,1)-0.5))))/'VSWR Calculator'!$C$25)-$C83)^2+(1500*ABS(SIN(2*PI()*MOD(Calculator!$B$32/Calculator!$F$20,1)))*IF(MOD(Calculator!$B$32/Calculator!$F$20,1)&lt;0.5,-1,1))^2)/SQRT(((50*POWER(80,POWER(COS(PI()*MOD(Calculator!$B$32/Calculator!$F$20,1)),2))+MIN(500,MAX(30,100*EXP(-0.3*'VSWR Calculator'!$C$24)*(1+3*ABS(MOD('VSWR Calculator'!$C$23/Calculator!$F$20/2,1)-0.5))))/'VSWR Calculator'!$C$25)+$C83)^2+(1500*ABS(SIN(2*PI()*MOD(Calculator!$B$32/Calculator!$F$20,1)))*IF(MOD(Calculator!$B$32/Calculator!$F$20,1)&lt;0.5,-1,1))^2)),2))</f>
        <v>—</v>
      </c>
      <c r="DF83" s="253" t="str">
        <f aca="false">IF(OR(Calculator!$E$21&lt;&gt;"YES",Calculator!$B$32&lt;Calculator!$G$21),"—",ROUND((1+SQRT(((50*POWER(80,POWER(COS(PI()*MOD(Calculator!$B$32/Calculator!$F$21,1)),2))+MIN(500,MAX(30,100*EXP(-0.3*'VSWR Calculator'!$C$24)*(1+3*ABS(MOD('VSWR Calculator'!$C$23/Calculator!$F$21/2,1)-0.5))))/'VSWR Calculator'!$C$25)-$C83)^2+(1500*ABS(SIN(2*PI()*MOD(Calculator!$B$32/Calculator!$F$21,1)))*IF(MOD(Calculator!$B$32/Calculator!$F$21,1)&lt;0.5,-1,1))^2)/SQRT(((50*POWER(80,POWER(COS(PI()*MOD(Calculator!$B$32/Calculator!$F$21,1)),2))+MIN(500,MAX(30,100*EXP(-0.3*'VSWR Calculator'!$C$24)*(1+3*ABS(MOD('VSWR Calculator'!$C$23/Calculator!$F$21/2,1)-0.5))))/'VSWR Calculator'!$C$25)+$C83)^2+(1500*ABS(SIN(2*PI()*MOD(Calculator!$B$32/Calculator!$F$21,1)))*IF(MOD(Calculator!$B$32/Calculator!$F$21,1)&lt;0.5,-1,1))^2))/(1-SQRT(((50*POWER(80,POWER(COS(PI()*MOD(Calculator!$B$32/Calculator!$F$21,1)),2))+MIN(500,MAX(30,100*EXP(-0.3*'VSWR Calculator'!$C$24)*(1+3*ABS(MOD('VSWR Calculator'!$C$23/Calculator!$F$21/2,1)-0.5))))/'VSWR Calculator'!$C$25)-$C83)^2+(1500*ABS(SIN(2*PI()*MOD(Calculator!$B$32/Calculator!$F$21,1)))*IF(MOD(Calculator!$B$32/Calculator!$F$21,1)&lt;0.5,-1,1))^2)/SQRT(((50*POWER(80,POWER(COS(PI()*MOD(Calculator!$B$32/Calculator!$F$21,1)),2))+MIN(500,MAX(30,100*EXP(-0.3*'VSWR Calculator'!$C$24)*(1+3*ABS(MOD('VSWR Calculator'!$C$23/Calculator!$F$21/2,1)-0.5))))/'VSWR Calculator'!$C$25)+$C83)^2+(1500*ABS(SIN(2*PI()*MOD(Calculator!$B$32/Calculator!$F$21,1)))*IF(MOD(Calculator!$B$32/Calculator!$F$21,1)&lt;0.5,-1,1))^2)),2))</f>
        <v>—</v>
      </c>
      <c r="DG83" s="253" t="str">
        <f aca="false">IF(OR(Calculator!$E$22&lt;&gt;"YES",Calculator!$B$32&lt;Calculator!$G$22),"—",ROUND((1+SQRT(((50*POWER(80,POWER(COS(PI()*MOD(Calculator!$B$32/Calculator!$F$22,1)),2))+MIN(500,MAX(30,100*EXP(-0.3*'VSWR Calculator'!$C$24)*(1+3*ABS(MOD('VSWR Calculator'!$C$23/Calculator!$F$22/2,1)-0.5))))/'VSWR Calculator'!$C$25)-$C83)^2+(1500*ABS(SIN(2*PI()*MOD(Calculator!$B$32/Calculator!$F$22,1)))*IF(MOD(Calculator!$B$32/Calculator!$F$22,1)&lt;0.5,-1,1))^2)/SQRT(((50*POWER(80,POWER(COS(PI()*MOD(Calculator!$B$32/Calculator!$F$22,1)),2))+MIN(500,MAX(30,100*EXP(-0.3*'VSWR Calculator'!$C$24)*(1+3*ABS(MOD('VSWR Calculator'!$C$23/Calculator!$F$22/2,1)-0.5))))/'VSWR Calculator'!$C$25)+$C83)^2+(1500*ABS(SIN(2*PI()*MOD(Calculator!$B$32/Calculator!$F$22,1)))*IF(MOD(Calculator!$B$32/Calculator!$F$22,1)&lt;0.5,-1,1))^2))/(1-SQRT(((50*POWER(80,POWER(COS(PI()*MOD(Calculator!$B$32/Calculator!$F$22,1)),2))+MIN(500,MAX(30,100*EXP(-0.3*'VSWR Calculator'!$C$24)*(1+3*ABS(MOD('VSWR Calculator'!$C$23/Calculator!$F$22/2,1)-0.5))))/'VSWR Calculator'!$C$25)-$C83)^2+(1500*ABS(SIN(2*PI()*MOD(Calculator!$B$32/Calculator!$F$22,1)))*IF(MOD(Calculator!$B$32/Calculator!$F$22,1)&lt;0.5,-1,1))^2)/SQRT(((50*POWER(80,POWER(COS(PI()*MOD(Calculator!$B$32/Calculator!$F$22,1)),2))+MIN(500,MAX(30,100*EXP(-0.3*'VSWR Calculator'!$C$24)*(1+3*ABS(MOD('VSWR Calculator'!$C$23/Calculator!$F$22/2,1)-0.5))))/'VSWR Calculator'!$C$25)+$C83)^2+(1500*ABS(SIN(2*PI()*MOD(Calculator!$B$32/Calculator!$F$22,1)))*IF(MOD(Calculator!$B$32/Calculator!$F$22,1)&lt;0.5,-1,1))^2)),2))</f>
        <v>—</v>
      </c>
      <c r="DH83" s="253" t="n">
        <f aca="false">IFERROR(ROUND((IF(ISNUMBER(CW83),CW83,0)+IF(ISNUMBER(CX83),CX83,0)+IF(ISNUMBER(CY83),CY83,0)+IF(ISNUMBER(CZ83),CZ83,0)+IF(ISNUMBER(DA83),DA83,0)+IF(ISNUMBER(DB83),DB83,0)+IF(ISNUMBER(DC83),DC83,0)+IF(ISNUMBER(DD83),DD83,0)+IF(ISNUMBER(DE83),DE83,0)+IF(ISNUMBER(DF83),DF83,0)+IF(ISNUMBER(DG83),DG83,0))/(IF(ISNUMBER(CW83),1,0)+IF(ISNUMBER(CX83),1,0)+IF(ISNUMBER(CY83),1,0)+IF(ISNUMBER(CZ83),1,0)+IF(ISNUMBER(DA83),1,0)+IF(ISNUMBER(DB83),1,0)+IF(ISNUMBER(DC83),1,0)+IF(ISNUMBER(DD83),1,0)+IF(ISNUMBER(DE83),1,0)+IF(ISNUMBER(DF83),1,0)+IF(ISNUMBER(DG83),1,0)),4),"")</f>
        <v>8.87</v>
      </c>
      <c r="DI83" s="253" t="str">
        <f aca="false">IF(OR(Calculator!$E$12&lt;&gt;"YES",Calculator!$B$33&lt;Calculator!$G$12),"—",ROUND((1+SQRT(((50*POWER(80,POWER(COS(PI()*MOD(Calculator!$B$33/Calculator!$F$12,1)),2))+MIN(500,MAX(30,100*EXP(-0.3*'VSWR Calculator'!$C$24)*(1+3*ABS(MOD('VSWR Calculator'!$C$23/Calculator!$F$12/2,1)-0.5))))/'VSWR Calculator'!$C$25)-$C83)^2+(1500*ABS(SIN(2*PI()*MOD(Calculator!$B$33/Calculator!$F$12,1)))*IF(MOD(Calculator!$B$33/Calculator!$F$12,1)&lt;0.5,-1,1))^2)/SQRT(((50*POWER(80,POWER(COS(PI()*MOD(Calculator!$B$33/Calculator!$F$12,1)),2))+MIN(500,MAX(30,100*EXP(-0.3*'VSWR Calculator'!$C$24)*(1+3*ABS(MOD('VSWR Calculator'!$C$23/Calculator!$F$12/2,1)-0.5))))/'VSWR Calculator'!$C$25)+$C83)^2+(1500*ABS(SIN(2*PI()*MOD(Calculator!$B$33/Calculator!$F$12,1)))*IF(MOD(Calculator!$B$33/Calculator!$F$12,1)&lt;0.5,-1,1))^2))/(1-SQRT(((50*POWER(80,POWER(COS(PI()*MOD(Calculator!$B$33/Calculator!$F$12,1)),2))+MIN(500,MAX(30,100*EXP(-0.3*'VSWR Calculator'!$C$24)*(1+3*ABS(MOD('VSWR Calculator'!$C$23/Calculator!$F$12/2,1)-0.5))))/'VSWR Calculator'!$C$25)-$C83)^2+(1500*ABS(SIN(2*PI()*MOD(Calculator!$B$33/Calculator!$F$12,1)))*IF(MOD(Calculator!$B$33/Calculator!$F$12,1)&lt;0.5,-1,1))^2)/SQRT(((50*POWER(80,POWER(COS(PI()*MOD(Calculator!$B$33/Calculator!$F$12,1)),2))+MIN(500,MAX(30,100*EXP(-0.3*'VSWR Calculator'!$C$24)*(1+3*ABS(MOD('VSWR Calculator'!$C$23/Calculator!$F$12/2,1)-0.5))))/'VSWR Calculator'!$C$25)+$C83)^2+(1500*ABS(SIN(2*PI()*MOD(Calculator!$B$33/Calculator!$F$12,1)))*IF(MOD(Calculator!$B$33/Calculator!$F$12,1)&lt;0.5,-1,1))^2)),2))</f>
        <v>—</v>
      </c>
      <c r="DJ83" s="253" t="str">
        <f aca="false">IF(OR(Calculator!$E$13&lt;&gt;"YES",Calculator!$B$33&lt;Calculator!$G$13),"—",ROUND((1+SQRT(((50*POWER(80,POWER(COS(PI()*MOD(Calculator!$B$33/Calculator!$F$13,1)),2))+MIN(500,MAX(30,100*EXP(-0.3*'VSWR Calculator'!$C$24)*(1+3*ABS(MOD('VSWR Calculator'!$C$23/Calculator!$F$13/2,1)-0.5))))/'VSWR Calculator'!$C$25)-$C83)^2+(1500*ABS(SIN(2*PI()*MOD(Calculator!$B$33/Calculator!$F$13,1)))*IF(MOD(Calculator!$B$33/Calculator!$F$13,1)&lt;0.5,-1,1))^2)/SQRT(((50*POWER(80,POWER(COS(PI()*MOD(Calculator!$B$33/Calculator!$F$13,1)),2))+MIN(500,MAX(30,100*EXP(-0.3*'VSWR Calculator'!$C$24)*(1+3*ABS(MOD('VSWR Calculator'!$C$23/Calculator!$F$13/2,1)-0.5))))/'VSWR Calculator'!$C$25)+$C83)^2+(1500*ABS(SIN(2*PI()*MOD(Calculator!$B$33/Calculator!$F$13,1)))*IF(MOD(Calculator!$B$33/Calculator!$F$13,1)&lt;0.5,-1,1))^2))/(1-SQRT(((50*POWER(80,POWER(COS(PI()*MOD(Calculator!$B$33/Calculator!$F$13,1)),2))+MIN(500,MAX(30,100*EXP(-0.3*'VSWR Calculator'!$C$24)*(1+3*ABS(MOD('VSWR Calculator'!$C$23/Calculator!$F$13/2,1)-0.5))))/'VSWR Calculator'!$C$25)-$C83)^2+(1500*ABS(SIN(2*PI()*MOD(Calculator!$B$33/Calculator!$F$13,1)))*IF(MOD(Calculator!$B$33/Calculator!$F$13,1)&lt;0.5,-1,1))^2)/SQRT(((50*POWER(80,POWER(COS(PI()*MOD(Calculator!$B$33/Calculator!$F$13,1)),2))+MIN(500,MAX(30,100*EXP(-0.3*'VSWR Calculator'!$C$24)*(1+3*ABS(MOD('VSWR Calculator'!$C$23/Calculator!$F$13/2,1)-0.5))))/'VSWR Calculator'!$C$25)+$C83)^2+(1500*ABS(SIN(2*PI()*MOD(Calculator!$B$33/Calculator!$F$13,1)))*IF(MOD(Calculator!$B$33/Calculator!$F$13,1)&lt;0.5,-1,1))^2)),2))</f>
        <v>—</v>
      </c>
      <c r="DK83" s="253" t="str">
        <f aca="false">IF(OR(Calculator!$E$14&lt;&gt;"YES",Calculator!$B$33&lt;Calculator!$G$14),"—",ROUND((1+SQRT(((50*POWER(80,POWER(COS(PI()*MOD(Calculator!$B$33/Calculator!$F$14,1)),2))+MIN(500,MAX(30,100*EXP(-0.3*'VSWR Calculator'!$C$24)*(1+3*ABS(MOD('VSWR Calculator'!$C$23/Calculator!$F$14/2,1)-0.5))))/'VSWR Calculator'!$C$25)-$C83)^2+(1500*ABS(SIN(2*PI()*MOD(Calculator!$B$33/Calculator!$F$14,1)))*IF(MOD(Calculator!$B$33/Calculator!$F$14,1)&lt;0.5,-1,1))^2)/SQRT(((50*POWER(80,POWER(COS(PI()*MOD(Calculator!$B$33/Calculator!$F$14,1)),2))+MIN(500,MAX(30,100*EXP(-0.3*'VSWR Calculator'!$C$24)*(1+3*ABS(MOD('VSWR Calculator'!$C$23/Calculator!$F$14/2,1)-0.5))))/'VSWR Calculator'!$C$25)+$C83)^2+(1500*ABS(SIN(2*PI()*MOD(Calculator!$B$33/Calculator!$F$14,1)))*IF(MOD(Calculator!$B$33/Calculator!$F$14,1)&lt;0.5,-1,1))^2))/(1-SQRT(((50*POWER(80,POWER(COS(PI()*MOD(Calculator!$B$33/Calculator!$F$14,1)),2))+MIN(500,MAX(30,100*EXP(-0.3*'VSWR Calculator'!$C$24)*(1+3*ABS(MOD('VSWR Calculator'!$C$23/Calculator!$F$14/2,1)-0.5))))/'VSWR Calculator'!$C$25)-$C83)^2+(1500*ABS(SIN(2*PI()*MOD(Calculator!$B$33/Calculator!$F$14,1)))*IF(MOD(Calculator!$B$33/Calculator!$F$14,1)&lt;0.5,-1,1))^2)/SQRT(((50*POWER(80,POWER(COS(PI()*MOD(Calculator!$B$33/Calculator!$F$14,1)),2))+MIN(500,MAX(30,100*EXP(-0.3*'VSWR Calculator'!$C$24)*(1+3*ABS(MOD('VSWR Calculator'!$C$23/Calculator!$F$14/2,1)-0.5))))/'VSWR Calculator'!$C$25)+$C83)^2+(1500*ABS(SIN(2*PI()*MOD(Calculator!$B$33/Calculator!$F$14,1)))*IF(MOD(Calculator!$B$33/Calculator!$F$14,1)&lt;0.5,-1,1))^2)),2))</f>
        <v>—</v>
      </c>
      <c r="DL83" s="253" t="n">
        <f aca="false">IF(OR(Calculator!$E$15&lt;&gt;"YES",Calculator!$B$33&lt;Calculator!$G$15),"—",ROUND((1+SQRT(((50*POWER(80,POWER(COS(PI()*MOD(Calculator!$B$33/Calculator!$F$15,1)),2))+MIN(500,MAX(30,100*EXP(-0.3*'VSWR Calculator'!$C$24)*(1+3*ABS(MOD('VSWR Calculator'!$C$23/Calculator!$F$15/2,1)-0.5))))/'VSWR Calculator'!$C$25)-$C83)^2+(1500*ABS(SIN(2*PI()*MOD(Calculator!$B$33/Calculator!$F$15,1)))*IF(MOD(Calculator!$B$33/Calculator!$F$15,1)&lt;0.5,-1,1))^2)/SQRT(((50*POWER(80,POWER(COS(PI()*MOD(Calculator!$B$33/Calculator!$F$15,1)),2))+MIN(500,MAX(30,100*EXP(-0.3*'VSWR Calculator'!$C$24)*(1+3*ABS(MOD('VSWR Calculator'!$C$23/Calculator!$F$15/2,1)-0.5))))/'VSWR Calculator'!$C$25)+$C83)^2+(1500*ABS(SIN(2*PI()*MOD(Calculator!$B$33/Calculator!$F$15,1)))*IF(MOD(Calculator!$B$33/Calculator!$F$15,1)&lt;0.5,-1,1))^2))/(1-SQRT(((50*POWER(80,POWER(COS(PI()*MOD(Calculator!$B$33/Calculator!$F$15,1)),2))+MIN(500,MAX(30,100*EXP(-0.3*'VSWR Calculator'!$C$24)*(1+3*ABS(MOD('VSWR Calculator'!$C$23/Calculator!$F$15/2,1)-0.5))))/'VSWR Calculator'!$C$25)-$C83)^2+(1500*ABS(SIN(2*PI()*MOD(Calculator!$B$33/Calculator!$F$15,1)))*IF(MOD(Calculator!$B$33/Calculator!$F$15,1)&lt;0.5,-1,1))^2)/SQRT(((50*POWER(80,POWER(COS(PI()*MOD(Calculator!$B$33/Calculator!$F$15,1)),2))+MIN(500,MAX(30,100*EXP(-0.3*'VSWR Calculator'!$C$24)*(1+3*ABS(MOD('VSWR Calculator'!$C$23/Calculator!$F$15/2,1)-0.5))))/'VSWR Calculator'!$C$25)+$C83)^2+(1500*ABS(SIN(2*PI()*MOD(Calculator!$B$33/Calculator!$F$15,1)))*IF(MOD(Calculator!$B$33/Calculator!$F$15,1)&lt;0.5,-1,1))^2)),2))</f>
        <v>2.65</v>
      </c>
      <c r="DM83" s="253" t="str">
        <f aca="false">IF(OR(Calculator!$E$16&lt;&gt;"YES",Calculator!$B$33&lt;Calculator!$G$16),"—",ROUND((1+SQRT(((50*POWER(80,POWER(COS(PI()*MOD(Calculator!$B$33/Calculator!$F$16,1)),2))+MIN(500,MAX(30,100*EXP(-0.3*'VSWR Calculator'!$C$24)*(1+3*ABS(MOD('VSWR Calculator'!$C$23/Calculator!$F$16/2,1)-0.5))))/'VSWR Calculator'!$C$25)-$C83)^2+(1500*ABS(SIN(2*PI()*MOD(Calculator!$B$33/Calculator!$F$16,1)))*IF(MOD(Calculator!$B$33/Calculator!$F$16,1)&lt;0.5,-1,1))^2)/SQRT(((50*POWER(80,POWER(COS(PI()*MOD(Calculator!$B$33/Calculator!$F$16,1)),2))+MIN(500,MAX(30,100*EXP(-0.3*'VSWR Calculator'!$C$24)*(1+3*ABS(MOD('VSWR Calculator'!$C$23/Calculator!$F$16/2,1)-0.5))))/'VSWR Calculator'!$C$25)+$C83)^2+(1500*ABS(SIN(2*PI()*MOD(Calculator!$B$33/Calculator!$F$16,1)))*IF(MOD(Calculator!$B$33/Calculator!$F$16,1)&lt;0.5,-1,1))^2))/(1-SQRT(((50*POWER(80,POWER(COS(PI()*MOD(Calculator!$B$33/Calculator!$F$16,1)),2))+MIN(500,MAX(30,100*EXP(-0.3*'VSWR Calculator'!$C$24)*(1+3*ABS(MOD('VSWR Calculator'!$C$23/Calculator!$F$16/2,1)-0.5))))/'VSWR Calculator'!$C$25)-$C83)^2+(1500*ABS(SIN(2*PI()*MOD(Calculator!$B$33/Calculator!$F$16,1)))*IF(MOD(Calculator!$B$33/Calculator!$F$16,1)&lt;0.5,-1,1))^2)/SQRT(((50*POWER(80,POWER(COS(PI()*MOD(Calculator!$B$33/Calculator!$F$16,1)),2))+MIN(500,MAX(30,100*EXP(-0.3*'VSWR Calculator'!$C$24)*(1+3*ABS(MOD('VSWR Calculator'!$C$23/Calculator!$F$16/2,1)-0.5))))/'VSWR Calculator'!$C$25)+$C83)^2+(1500*ABS(SIN(2*PI()*MOD(Calculator!$B$33/Calculator!$F$16,1)))*IF(MOD(Calculator!$B$33/Calculator!$F$16,1)&lt;0.5,-1,1))^2)),2))</f>
        <v>—</v>
      </c>
      <c r="DN83" s="253" t="n">
        <f aca="false">IF(OR(Calculator!$E$17&lt;&gt;"YES",Calculator!$B$33&lt;Calculator!$G$17),"—",ROUND((1+SQRT(((50*POWER(80,POWER(COS(PI()*MOD(Calculator!$B$33/Calculator!$F$17,1)),2))+MIN(500,MAX(30,100*EXP(-0.3*'VSWR Calculator'!$C$24)*(1+3*ABS(MOD('VSWR Calculator'!$C$23/Calculator!$F$17/2,1)-0.5))))/'VSWR Calculator'!$C$25)-$C83)^2+(1500*ABS(SIN(2*PI()*MOD(Calculator!$B$33/Calculator!$F$17,1)))*IF(MOD(Calculator!$B$33/Calculator!$F$17,1)&lt;0.5,-1,1))^2)/SQRT(((50*POWER(80,POWER(COS(PI()*MOD(Calculator!$B$33/Calculator!$F$17,1)),2))+MIN(500,MAX(30,100*EXP(-0.3*'VSWR Calculator'!$C$24)*(1+3*ABS(MOD('VSWR Calculator'!$C$23/Calculator!$F$17/2,1)-0.5))))/'VSWR Calculator'!$C$25)+$C83)^2+(1500*ABS(SIN(2*PI()*MOD(Calculator!$B$33/Calculator!$F$17,1)))*IF(MOD(Calculator!$B$33/Calculator!$F$17,1)&lt;0.5,-1,1))^2))/(1-SQRT(((50*POWER(80,POWER(COS(PI()*MOD(Calculator!$B$33/Calculator!$F$17,1)),2))+MIN(500,MAX(30,100*EXP(-0.3*'VSWR Calculator'!$C$24)*(1+3*ABS(MOD('VSWR Calculator'!$C$23/Calculator!$F$17/2,1)-0.5))))/'VSWR Calculator'!$C$25)-$C83)^2+(1500*ABS(SIN(2*PI()*MOD(Calculator!$B$33/Calculator!$F$17,1)))*IF(MOD(Calculator!$B$33/Calculator!$F$17,1)&lt;0.5,-1,1))^2)/SQRT(((50*POWER(80,POWER(COS(PI()*MOD(Calculator!$B$33/Calculator!$F$17,1)),2))+MIN(500,MAX(30,100*EXP(-0.3*'VSWR Calculator'!$C$24)*(1+3*ABS(MOD('VSWR Calculator'!$C$23/Calculator!$F$17/2,1)-0.5))))/'VSWR Calculator'!$C$25)+$C83)^2+(1500*ABS(SIN(2*PI()*MOD(Calculator!$B$33/Calculator!$F$17,1)))*IF(MOD(Calculator!$B$33/Calculator!$F$17,1)&lt;0.5,-1,1))^2)),2))</f>
        <v>16.68</v>
      </c>
      <c r="DO83" s="253" t="str">
        <f aca="false">IF(OR(Calculator!$E$18&lt;&gt;"YES",Calculator!$B$33&lt;Calculator!$G$18),"—",ROUND((1+SQRT(((50*POWER(80,POWER(COS(PI()*MOD(Calculator!$B$33/Calculator!$F$18,1)),2))+MIN(500,MAX(30,100*EXP(-0.3*'VSWR Calculator'!$C$24)*(1+3*ABS(MOD('VSWR Calculator'!$C$23/Calculator!$F$18/2,1)-0.5))))/'VSWR Calculator'!$C$25)-$C83)^2+(1500*ABS(SIN(2*PI()*MOD(Calculator!$B$33/Calculator!$F$18,1)))*IF(MOD(Calculator!$B$33/Calculator!$F$18,1)&lt;0.5,-1,1))^2)/SQRT(((50*POWER(80,POWER(COS(PI()*MOD(Calculator!$B$33/Calculator!$F$18,1)),2))+MIN(500,MAX(30,100*EXP(-0.3*'VSWR Calculator'!$C$24)*(1+3*ABS(MOD('VSWR Calculator'!$C$23/Calculator!$F$18/2,1)-0.5))))/'VSWR Calculator'!$C$25)+$C83)^2+(1500*ABS(SIN(2*PI()*MOD(Calculator!$B$33/Calculator!$F$18,1)))*IF(MOD(Calculator!$B$33/Calculator!$F$18,1)&lt;0.5,-1,1))^2))/(1-SQRT(((50*POWER(80,POWER(COS(PI()*MOD(Calculator!$B$33/Calculator!$F$18,1)),2))+MIN(500,MAX(30,100*EXP(-0.3*'VSWR Calculator'!$C$24)*(1+3*ABS(MOD('VSWR Calculator'!$C$23/Calculator!$F$18/2,1)-0.5))))/'VSWR Calculator'!$C$25)-$C83)^2+(1500*ABS(SIN(2*PI()*MOD(Calculator!$B$33/Calculator!$F$18,1)))*IF(MOD(Calculator!$B$33/Calculator!$F$18,1)&lt;0.5,-1,1))^2)/SQRT(((50*POWER(80,POWER(COS(PI()*MOD(Calculator!$B$33/Calculator!$F$18,1)),2))+MIN(500,MAX(30,100*EXP(-0.3*'VSWR Calculator'!$C$24)*(1+3*ABS(MOD('VSWR Calculator'!$C$23/Calculator!$F$18/2,1)-0.5))))/'VSWR Calculator'!$C$25)+$C83)^2+(1500*ABS(SIN(2*PI()*MOD(Calculator!$B$33/Calculator!$F$18,1)))*IF(MOD(Calculator!$B$33/Calculator!$F$18,1)&lt;0.5,-1,1))^2)),2))</f>
        <v>—</v>
      </c>
      <c r="DP83" s="253" t="str">
        <f aca="false">IF(OR(Calculator!$E$19&lt;&gt;"YES",Calculator!$B$33&lt;Calculator!$G$19),"—",ROUND((1+SQRT(((50*POWER(80,POWER(COS(PI()*MOD(Calculator!$B$33/Calculator!$F$19,1)),2))+MIN(500,MAX(30,100*EXP(-0.3*'VSWR Calculator'!$C$24)*(1+3*ABS(MOD('VSWR Calculator'!$C$23/Calculator!$F$19/2,1)-0.5))))/'VSWR Calculator'!$C$25)-$C83)^2+(1500*ABS(SIN(2*PI()*MOD(Calculator!$B$33/Calculator!$F$19,1)))*IF(MOD(Calculator!$B$33/Calculator!$F$19,1)&lt;0.5,-1,1))^2)/SQRT(((50*POWER(80,POWER(COS(PI()*MOD(Calculator!$B$33/Calculator!$F$19,1)),2))+MIN(500,MAX(30,100*EXP(-0.3*'VSWR Calculator'!$C$24)*(1+3*ABS(MOD('VSWR Calculator'!$C$23/Calculator!$F$19/2,1)-0.5))))/'VSWR Calculator'!$C$25)+$C83)^2+(1500*ABS(SIN(2*PI()*MOD(Calculator!$B$33/Calculator!$F$19,1)))*IF(MOD(Calculator!$B$33/Calculator!$F$19,1)&lt;0.5,-1,1))^2))/(1-SQRT(((50*POWER(80,POWER(COS(PI()*MOD(Calculator!$B$33/Calculator!$F$19,1)),2))+MIN(500,MAX(30,100*EXP(-0.3*'VSWR Calculator'!$C$24)*(1+3*ABS(MOD('VSWR Calculator'!$C$23/Calculator!$F$19/2,1)-0.5))))/'VSWR Calculator'!$C$25)-$C83)^2+(1500*ABS(SIN(2*PI()*MOD(Calculator!$B$33/Calculator!$F$19,1)))*IF(MOD(Calculator!$B$33/Calculator!$F$19,1)&lt;0.5,-1,1))^2)/SQRT(((50*POWER(80,POWER(COS(PI()*MOD(Calculator!$B$33/Calculator!$F$19,1)),2))+MIN(500,MAX(30,100*EXP(-0.3*'VSWR Calculator'!$C$24)*(1+3*ABS(MOD('VSWR Calculator'!$C$23/Calculator!$F$19/2,1)-0.5))))/'VSWR Calculator'!$C$25)+$C83)^2+(1500*ABS(SIN(2*PI()*MOD(Calculator!$B$33/Calculator!$F$19,1)))*IF(MOD(Calculator!$B$33/Calculator!$F$19,1)&lt;0.5,-1,1))^2)),2))</f>
        <v>—</v>
      </c>
      <c r="DQ83" s="253" t="str">
        <f aca="false">IF(OR(Calculator!$E$20&lt;&gt;"YES",Calculator!$B$33&lt;Calculator!$G$20),"—",ROUND((1+SQRT(((50*POWER(80,POWER(COS(PI()*MOD(Calculator!$B$33/Calculator!$F$20,1)),2))+MIN(500,MAX(30,100*EXP(-0.3*'VSWR Calculator'!$C$24)*(1+3*ABS(MOD('VSWR Calculator'!$C$23/Calculator!$F$20/2,1)-0.5))))/'VSWR Calculator'!$C$25)-$C83)^2+(1500*ABS(SIN(2*PI()*MOD(Calculator!$B$33/Calculator!$F$20,1)))*IF(MOD(Calculator!$B$33/Calculator!$F$20,1)&lt;0.5,-1,1))^2)/SQRT(((50*POWER(80,POWER(COS(PI()*MOD(Calculator!$B$33/Calculator!$F$20,1)),2))+MIN(500,MAX(30,100*EXP(-0.3*'VSWR Calculator'!$C$24)*(1+3*ABS(MOD('VSWR Calculator'!$C$23/Calculator!$F$20/2,1)-0.5))))/'VSWR Calculator'!$C$25)+$C83)^2+(1500*ABS(SIN(2*PI()*MOD(Calculator!$B$33/Calculator!$F$20,1)))*IF(MOD(Calculator!$B$33/Calculator!$F$20,1)&lt;0.5,-1,1))^2))/(1-SQRT(((50*POWER(80,POWER(COS(PI()*MOD(Calculator!$B$33/Calculator!$F$20,1)),2))+MIN(500,MAX(30,100*EXP(-0.3*'VSWR Calculator'!$C$24)*(1+3*ABS(MOD('VSWR Calculator'!$C$23/Calculator!$F$20/2,1)-0.5))))/'VSWR Calculator'!$C$25)-$C83)^2+(1500*ABS(SIN(2*PI()*MOD(Calculator!$B$33/Calculator!$F$20,1)))*IF(MOD(Calculator!$B$33/Calculator!$F$20,1)&lt;0.5,-1,1))^2)/SQRT(((50*POWER(80,POWER(COS(PI()*MOD(Calculator!$B$33/Calculator!$F$20,1)),2))+MIN(500,MAX(30,100*EXP(-0.3*'VSWR Calculator'!$C$24)*(1+3*ABS(MOD('VSWR Calculator'!$C$23/Calculator!$F$20/2,1)-0.5))))/'VSWR Calculator'!$C$25)+$C83)^2+(1500*ABS(SIN(2*PI()*MOD(Calculator!$B$33/Calculator!$F$20,1)))*IF(MOD(Calculator!$B$33/Calculator!$F$20,1)&lt;0.5,-1,1))^2)),2))</f>
        <v>—</v>
      </c>
      <c r="DR83" s="253" t="str">
        <f aca="false">IF(OR(Calculator!$E$21&lt;&gt;"YES",Calculator!$B$33&lt;Calculator!$G$21),"—",ROUND((1+SQRT(((50*POWER(80,POWER(COS(PI()*MOD(Calculator!$B$33/Calculator!$F$21,1)),2))+MIN(500,MAX(30,100*EXP(-0.3*'VSWR Calculator'!$C$24)*(1+3*ABS(MOD('VSWR Calculator'!$C$23/Calculator!$F$21/2,1)-0.5))))/'VSWR Calculator'!$C$25)-$C83)^2+(1500*ABS(SIN(2*PI()*MOD(Calculator!$B$33/Calculator!$F$21,1)))*IF(MOD(Calculator!$B$33/Calculator!$F$21,1)&lt;0.5,-1,1))^2)/SQRT(((50*POWER(80,POWER(COS(PI()*MOD(Calculator!$B$33/Calculator!$F$21,1)),2))+MIN(500,MAX(30,100*EXP(-0.3*'VSWR Calculator'!$C$24)*(1+3*ABS(MOD('VSWR Calculator'!$C$23/Calculator!$F$21/2,1)-0.5))))/'VSWR Calculator'!$C$25)+$C83)^2+(1500*ABS(SIN(2*PI()*MOD(Calculator!$B$33/Calculator!$F$21,1)))*IF(MOD(Calculator!$B$33/Calculator!$F$21,1)&lt;0.5,-1,1))^2))/(1-SQRT(((50*POWER(80,POWER(COS(PI()*MOD(Calculator!$B$33/Calculator!$F$21,1)),2))+MIN(500,MAX(30,100*EXP(-0.3*'VSWR Calculator'!$C$24)*(1+3*ABS(MOD('VSWR Calculator'!$C$23/Calculator!$F$21/2,1)-0.5))))/'VSWR Calculator'!$C$25)-$C83)^2+(1500*ABS(SIN(2*PI()*MOD(Calculator!$B$33/Calculator!$F$21,1)))*IF(MOD(Calculator!$B$33/Calculator!$F$21,1)&lt;0.5,-1,1))^2)/SQRT(((50*POWER(80,POWER(COS(PI()*MOD(Calculator!$B$33/Calculator!$F$21,1)),2))+MIN(500,MAX(30,100*EXP(-0.3*'VSWR Calculator'!$C$24)*(1+3*ABS(MOD('VSWR Calculator'!$C$23/Calculator!$F$21/2,1)-0.5))))/'VSWR Calculator'!$C$25)+$C83)^2+(1500*ABS(SIN(2*PI()*MOD(Calculator!$B$33/Calculator!$F$21,1)))*IF(MOD(Calculator!$B$33/Calculator!$F$21,1)&lt;0.5,-1,1))^2)),2))</f>
        <v>—</v>
      </c>
      <c r="DS83" s="253" t="str">
        <f aca="false">IF(OR(Calculator!$E$22&lt;&gt;"YES",Calculator!$B$33&lt;Calculator!$G$22),"—",ROUND((1+SQRT(((50*POWER(80,POWER(COS(PI()*MOD(Calculator!$B$33/Calculator!$F$22,1)),2))+MIN(500,MAX(30,100*EXP(-0.3*'VSWR Calculator'!$C$24)*(1+3*ABS(MOD('VSWR Calculator'!$C$23/Calculator!$F$22/2,1)-0.5))))/'VSWR Calculator'!$C$25)-$C83)^2+(1500*ABS(SIN(2*PI()*MOD(Calculator!$B$33/Calculator!$F$22,1)))*IF(MOD(Calculator!$B$33/Calculator!$F$22,1)&lt;0.5,-1,1))^2)/SQRT(((50*POWER(80,POWER(COS(PI()*MOD(Calculator!$B$33/Calculator!$F$22,1)),2))+MIN(500,MAX(30,100*EXP(-0.3*'VSWR Calculator'!$C$24)*(1+3*ABS(MOD('VSWR Calculator'!$C$23/Calculator!$F$22/2,1)-0.5))))/'VSWR Calculator'!$C$25)+$C83)^2+(1500*ABS(SIN(2*PI()*MOD(Calculator!$B$33/Calculator!$F$22,1)))*IF(MOD(Calculator!$B$33/Calculator!$F$22,1)&lt;0.5,-1,1))^2))/(1-SQRT(((50*POWER(80,POWER(COS(PI()*MOD(Calculator!$B$33/Calculator!$F$22,1)),2))+MIN(500,MAX(30,100*EXP(-0.3*'VSWR Calculator'!$C$24)*(1+3*ABS(MOD('VSWR Calculator'!$C$23/Calculator!$F$22/2,1)-0.5))))/'VSWR Calculator'!$C$25)-$C83)^2+(1500*ABS(SIN(2*PI()*MOD(Calculator!$B$33/Calculator!$F$22,1)))*IF(MOD(Calculator!$B$33/Calculator!$F$22,1)&lt;0.5,-1,1))^2)/SQRT(((50*POWER(80,POWER(COS(PI()*MOD(Calculator!$B$33/Calculator!$F$22,1)),2))+MIN(500,MAX(30,100*EXP(-0.3*'VSWR Calculator'!$C$24)*(1+3*ABS(MOD('VSWR Calculator'!$C$23/Calculator!$F$22/2,1)-0.5))))/'VSWR Calculator'!$C$25)+$C83)^2+(1500*ABS(SIN(2*PI()*MOD(Calculator!$B$33/Calculator!$F$22,1)))*IF(MOD(Calculator!$B$33/Calculator!$F$22,1)&lt;0.5,-1,1))^2)),2))</f>
        <v>—</v>
      </c>
      <c r="DT83" s="253" t="n">
        <f aca="false">IFERROR(ROUND((IF(ISNUMBER(DI83),DI83,0)+IF(ISNUMBER(DJ83),DJ83,0)+IF(ISNUMBER(DK83),DK83,0)+IF(ISNUMBER(DL83),DL83,0)+IF(ISNUMBER(DM83),DM83,0)+IF(ISNUMBER(DN83),DN83,0)+IF(ISNUMBER(DO83),DO83,0)+IF(ISNUMBER(DP83),DP83,0)+IF(ISNUMBER(DQ83),DQ83,0)+IF(ISNUMBER(DR83),DR83,0)+IF(ISNUMBER(DS83),DS83,0))/(IF(ISNUMBER(DI83),1,0)+IF(ISNUMBER(DJ83),1,0)+IF(ISNUMBER(DK83),1,0)+IF(ISNUMBER(DL83),1,0)+IF(ISNUMBER(DM83),1,0)+IF(ISNUMBER(DN83),1,0)+IF(ISNUMBER(DO83),1,0)+IF(ISNUMBER(DP83),1,0)+IF(ISNUMBER(DQ83),1,0)+IF(ISNUMBER(DR83),1,0)+IF(ISNUMBER(DS83),1,0)),4),"")</f>
        <v>9.665</v>
      </c>
      <c r="DU83" s="290" t="str">
        <f aca="false">IF(OR(Calculator!$E$12&lt;&gt;"YES",Calculator!$B$34&lt;Calculator!$G$12),"—",ROUND((1+SQRT(((50*POWER(80,POWER(COS(PI()*MOD(Calculator!$B$34/Calculator!$F$12,1)),2))-$C83)^2+(1500*ABS(SIN(2*PI()*MOD(Calculator!$B$34/Calculator!$F$12,1)))*IF(MOD(Calculator!$B$34/Calculator!$F$12,1)&lt;0.5,-1,1))^2)/((50*POWER(80,POWER(COS(PI()*MOD(Calculator!$B$34/Calculator!$F$12,1)),2))+$C83)^2+(1500*ABS(SIN(2*PI()*MOD(Calculator!$B$34/Calculator!$F$12,1)))*IF(MOD(Calculator!$B$34/Calculator!$F$12,1)&lt;0.5,-1,1))^2)))/(1-SQRT(((50*POWER(80,POWER(COS(PI()*MOD(Calculator!$B$34/Calculator!$F$12,1)),2))-$C83)^2+(1500*ABS(SIN(2*PI()*MOD(Calculator!$B$34/Calculator!$F$12,1)))*IF(MOD(Calculator!$B$34/Calculator!$F$12,1)&lt;0.5,-1,1))^2)/((50*POWER(80,POWER(COS(PI()*MOD(Calculator!$B$34/Calculator!$F$12,1)),2))+$C83)^2+(1500*ABS(SIN(2*PI()*MOD(Calculator!$B$34/Calculator!$F$12,1)))*IF(MOD(Calculator!$B$34/Calculator!$F$12,1)&lt;0.5,-1,1))^2))),2))</f>
        <v>—</v>
      </c>
      <c r="DV83" s="290" t="str">
        <f aca="false">IF(OR(Calculator!$E$13&lt;&gt;"YES",Calculator!$B$34&lt;Calculator!$G$13),"—",ROUND((1+SQRT(((50*POWER(80,POWER(COS(PI()*MOD(Calculator!$B$34/Calculator!$F$13,1)),2))-$C83)^2+(1500*ABS(SIN(2*PI()*MOD(Calculator!$B$34/Calculator!$F$13,1)))*IF(MOD(Calculator!$B$34/Calculator!$F$13,1)&lt;0.5,-1,1))^2)/((50*POWER(80,POWER(COS(PI()*MOD(Calculator!$B$34/Calculator!$F$13,1)),2))+$C83)^2+(1500*ABS(SIN(2*PI()*MOD(Calculator!$B$34/Calculator!$F$13,1)))*IF(MOD(Calculator!$B$34/Calculator!$F$13,1)&lt;0.5,-1,1))^2)))/(1-SQRT(((50*POWER(80,POWER(COS(PI()*MOD(Calculator!$B$34/Calculator!$F$13,1)),2))-$C83)^2+(1500*ABS(SIN(2*PI()*MOD(Calculator!$B$34/Calculator!$F$13,1)))*IF(MOD(Calculator!$B$34/Calculator!$F$13,1)&lt;0.5,-1,1))^2)/((50*POWER(80,POWER(COS(PI()*MOD(Calculator!$B$34/Calculator!$F$13,1)),2))+$C83)^2+(1500*ABS(SIN(2*PI()*MOD(Calculator!$B$34/Calculator!$F$13,1)))*IF(MOD(Calculator!$B$34/Calculator!$F$13,1)&lt;0.5,-1,1))^2))),2))</f>
        <v>—</v>
      </c>
      <c r="DW83" s="290" t="str">
        <f aca="false">IF(OR(Calculator!$E$14&lt;&gt;"YES",Calculator!$B$34&lt;Calculator!$G$14),"—",ROUND((1+SQRT(((50*POWER(80,POWER(COS(PI()*MOD(Calculator!$B$34/Calculator!$F$14,1)),2))-$C83)^2+(1500*ABS(SIN(2*PI()*MOD(Calculator!$B$34/Calculator!$F$14,1)))*IF(MOD(Calculator!$B$34/Calculator!$F$14,1)&lt;0.5,-1,1))^2)/((50*POWER(80,POWER(COS(PI()*MOD(Calculator!$B$34/Calculator!$F$14,1)),2))+$C83)^2+(1500*ABS(SIN(2*PI()*MOD(Calculator!$B$34/Calculator!$F$14,1)))*IF(MOD(Calculator!$B$34/Calculator!$F$14,1)&lt;0.5,-1,1))^2)))/(1-SQRT(((50*POWER(80,POWER(COS(PI()*MOD(Calculator!$B$34/Calculator!$F$14,1)),2))-$C83)^2+(1500*ABS(SIN(2*PI()*MOD(Calculator!$B$34/Calculator!$F$14,1)))*IF(MOD(Calculator!$B$34/Calculator!$F$14,1)&lt;0.5,-1,1))^2)/((50*POWER(80,POWER(COS(PI()*MOD(Calculator!$B$34/Calculator!$F$14,1)),2))+$C83)^2+(1500*ABS(SIN(2*PI()*MOD(Calculator!$B$34/Calculator!$F$14,1)))*IF(MOD(Calculator!$B$34/Calculator!$F$14,1)&lt;0.5,-1,1))^2))),2))</f>
        <v>—</v>
      </c>
      <c r="DX83" s="290" t="n">
        <f aca="false">IF(OR(Calculator!$E$15&lt;&gt;"YES",Calculator!$B$34&lt;Calculator!$G$15),"—",ROUND((1+SQRT(((50*POWER(80,POWER(COS(PI()*MOD(Calculator!$B$34/Calculator!$F$15,1)),2))-$C83)^2+(1500*ABS(SIN(2*PI()*MOD(Calculator!$B$34/Calculator!$F$15,1)))*IF(MOD(Calculator!$B$34/Calculator!$F$15,1)&lt;0.5,-1,1))^2)/((50*POWER(80,POWER(COS(PI()*MOD(Calculator!$B$34/Calculator!$F$15,1)),2))+$C83)^2+(1500*ABS(SIN(2*PI()*MOD(Calculator!$B$34/Calculator!$F$15,1)))*IF(MOD(Calculator!$B$34/Calculator!$F$15,1)&lt;0.5,-1,1))^2)))/(1-SQRT(((50*POWER(80,POWER(COS(PI()*MOD(Calculator!$B$34/Calculator!$F$15,1)),2))-$C83)^2+(1500*ABS(SIN(2*PI()*MOD(Calculator!$B$34/Calculator!$F$15,1)))*IF(MOD(Calculator!$B$34/Calculator!$F$15,1)&lt;0.5,-1,1))^2)/((50*POWER(80,POWER(COS(PI()*MOD(Calculator!$B$34/Calculator!$F$15,1)),2))+$C83)^2+(1500*ABS(SIN(2*PI()*MOD(Calculator!$B$34/Calculator!$F$15,1)))*IF(MOD(Calculator!$B$34/Calculator!$F$15,1)&lt;0.5,-1,1))^2))),2))</f>
        <v>23.08</v>
      </c>
      <c r="DY83" s="290" t="str">
        <f aca="false">IF(OR(Calculator!$E$16&lt;&gt;"YES",Calculator!$B$34&lt;Calculator!$G$16),"—",ROUND((1+SQRT(((50*POWER(80,POWER(COS(PI()*MOD(Calculator!$B$34/Calculator!$F$16,1)),2))-$C83)^2+(1500*ABS(SIN(2*PI()*MOD(Calculator!$B$34/Calculator!$F$16,1)))*IF(MOD(Calculator!$B$34/Calculator!$F$16,1)&lt;0.5,-1,1))^2)/((50*POWER(80,POWER(COS(PI()*MOD(Calculator!$B$34/Calculator!$F$16,1)),2))+$C83)^2+(1500*ABS(SIN(2*PI()*MOD(Calculator!$B$34/Calculator!$F$16,1)))*IF(MOD(Calculator!$B$34/Calculator!$F$16,1)&lt;0.5,-1,1))^2)))/(1-SQRT(((50*POWER(80,POWER(COS(PI()*MOD(Calculator!$B$34/Calculator!$F$16,1)),2))-$C83)^2+(1500*ABS(SIN(2*PI()*MOD(Calculator!$B$34/Calculator!$F$16,1)))*IF(MOD(Calculator!$B$34/Calculator!$F$16,1)&lt;0.5,-1,1))^2)/((50*POWER(80,POWER(COS(PI()*MOD(Calculator!$B$34/Calculator!$F$16,1)),2))+$C83)^2+(1500*ABS(SIN(2*PI()*MOD(Calculator!$B$34/Calculator!$F$16,1)))*IF(MOD(Calculator!$B$34/Calculator!$F$16,1)&lt;0.5,-1,1))^2))),2))</f>
        <v>—</v>
      </c>
      <c r="DZ83" s="290" t="n">
        <f aca="false">IF(OR(Calculator!$E$17&lt;&gt;"YES",Calculator!$B$34&lt;Calculator!$G$17),"—",ROUND((1+SQRT(((50*POWER(80,POWER(COS(PI()*MOD(Calculator!$B$34/Calculator!$F$17,1)),2))-$C83)^2+(1500*ABS(SIN(2*PI()*MOD(Calculator!$B$34/Calculator!$F$17,1)))*IF(MOD(Calculator!$B$34/Calculator!$F$17,1)&lt;0.5,-1,1))^2)/((50*POWER(80,POWER(COS(PI()*MOD(Calculator!$B$34/Calculator!$F$17,1)),2))+$C83)^2+(1500*ABS(SIN(2*PI()*MOD(Calculator!$B$34/Calculator!$F$17,1)))*IF(MOD(Calculator!$B$34/Calculator!$F$17,1)&lt;0.5,-1,1))^2)))/(1-SQRT(((50*POWER(80,POWER(COS(PI()*MOD(Calculator!$B$34/Calculator!$F$17,1)),2))-$C83)^2+(1500*ABS(SIN(2*PI()*MOD(Calculator!$B$34/Calculator!$F$17,1)))*IF(MOD(Calculator!$B$34/Calculator!$F$17,1)&lt;0.5,-1,1))^2)/((50*POWER(80,POWER(COS(PI()*MOD(Calculator!$B$34/Calculator!$F$17,1)),2))+$C83)^2+(1500*ABS(SIN(2*PI()*MOD(Calculator!$B$34/Calculator!$F$17,1)))*IF(MOD(Calculator!$B$34/Calculator!$F$17,1)&lt;0.5,-1,1))^2))),2))</f>
        <v>15.01</v>
      </c>
      <c r="EA83" s="290" t="str">
        <f aca="false">IF(OR(Calculator!$E$18&lt;&gt;"YES",Calculator!$B$34&lt;Calculator!$G$18),"—",ROUND((1+SQRT(((50*POWER(80,POWER(COS(PI()*MOD(Calculator!$B$34/Calculator!$F$18,1)),2))-$C83)^2+(1500*ABS(SIN(2*PI()*MOD(Calculator!$B$34/Calculator!$F$18,1)))*IF(MOD(Calculator!$B$34/Calculator!$F$18,1)&lt;0.5,-1,1))^2)/((50*POWER(80,POWER(COS(PI()*MOD(Calculator!$B$34/Calculator!$F$18,1)),2))+$C83)^2+(1500*ABS(SIN(2*PI()*MOD(Calculator!$B$34/Calculator!$F$18,1)))*IF(MOD(Calculator!$B$34/Calculator!$F$18,1)&lt;0.5,-1,1))^2)))/(1-SQRT(((50*POWER(80,POWER(COS(PI()*MOD(Calculator!$B$34/Calculator!$F$18,1)),2))-$C83)^2+(1500*ABS(SIN(2*PI()*MOD(Calculator!$B$34/Calculator!$F$18,1)))*IF(MOD(Calculator!$B$34/Calculator!$F$18,1)&lt;0.5,-1,1))^2)/((50*POWER(80,POWER(COS(PI()*MOD(Calculator!$B$34/Calculator!$F$18,1)),2))+$C83)^2+(1500*ABS(SIN(2*PI()*MOD(Calculator!$B$34/Calculator!$F$18,1)))*IF(MOD(Calculator!$B$34/Calculator!$F$18,1)&lt;0.5,-1,1))^2))),2))</f>
        <v>—</v>
      </c>
      <c r="EB83" s="290" t="str">
        <f aca="false">IF(OR(Calculator!$E$19&lt;&gt;"YES",Calculator!$B$34&lt;Calculator!$G$19),"—",ROUND((1+SQRT(((50*POWER(80,POWER(COS(PI()*MOD(Calculator!$B$34/Calculator!$F$19,1)),2))-$C83)^2+(1500*ABS(SIN(2*PI()*MOD(Calculator!$B$34/Calculator!$F$19,1)))*IF(MOD(Calculator!$B$34/Calculator!$F$19,1)&lt;0.5,-1,1))^2)/((50*POWER(80,POWER(COS(PI()*MOD(Calculator!$B$34/Calculator!$F$19,1)),2))+$C83)^2+(1500*ABS(SIN(2*PI()*MOD(Calculator!$B$34/Calculator!$F$19,1)))*IF(MOD(Calculator!$B$34/Calculator!$F$19,1)&lt;0.5,-1,1))^2)))/(1-SQRT(((50*POWER(80,POWER(COS(PI()*MOD(Calculator!$B$34/Calculator!$F$19,1)),2))-$C83)^2+(1500*ABS(SIN(2*PI()*MOD(Calculator!$B$34/Calculator!$F$19,1)))*IF(MOD(Calculator!$B$34/Calculator!$F$19,1)&lt;0.5,-1,1))^2)/((50*POWER(80,POWER(COS(PI()*MOD(Calculator!$B$34/Calculator!$F$19,1)),2))+$C83)^2+(1500*ABS(SIN(2*PI()*MOD(Calculator!$B$34/Calculator!$F$19,1)))*IF(MOD(Calculator!$B$34/Calculator!$F$19,1)&lt;0.5,-1,1))^2))),2))</f>
        <v>—</v>
      </c>
      <c r="EC83" s="290" t="str">
        <f aca="false">IF(OR(Calculator!$E$20&lt;&gt;"YES",Calculator!$B$34&lt;Calculator!$G$20),"—",ROUND((1+SQRT(((50*POWER(80,POWER(COS(PI()*MOD(Calculator!$B$34/Calculator!$F$20,1)),2))-$C83)^2+(1500*ABS(SIN(2*PI()*MOD(Calculator!$B$34/Calculator!$F$20,1)))*IF(MOD(Calculator!$B$34/Calculator!$F$20,1)&lt;0.5,-1,1))^2)/((50*POWER(80,POWER(COS(PI()*MOD(Calculator!$B$34/Calculator!$F$20,1)),2))+$C83)^2+(1500*ABS(SIN(2*PI()*MOD(Calculator!$B$34/Calculator!$F$20,1)))*IF(MOD(Calculator!$B$34/Calculator!$F$20,1)&lt;0.5,-1,1))^2)))/(1-SQRT(((50*POWER(80,POWER(COS(PI()*MOD(Calculator!$B$34/Calculator!$F$20,1)),2))-$C83)^2+(1500*ABS(SIN(2*PI()*MOD(Calculator!$B$34/Calculator!$F$20,1)))*IF(MOD(Calculator!$B$34/Calculator!$F$20,1)&lt;0.5,-1,1))^2)/((50*POWER(80,POWER(COS(PI()*MOD(Calculator!$B$34/Calculator!$F$20,1)),2))+$C83)^2+(1500*ABS(SIN(2*PI()*MOD(Calculator!$B$34/Calculator!$F$20,1)))*IF(MOD(Calculator!$B$34/Calculator!$F$20,1)&lt;0.5,-1,1))^2))),2))</f>
        <v>—</v>
      </c>
      <c r="ED83" s="290" t="str">
        <f aca="false">IF(OR(Calculator!$E$21&lt;&gt;"YES",Calculator!$B$34&lt;Calculator!$G$21),"—",ROUND((1+SQRT(((50*POWER(80,POWER(COS(PI()*MOD(Calculator!$B$34/Calculator!$F$21,1)),2))-$C83)^2+(1500*ABS(SIN(2*PI()*MOD(Calculator!$B$34/Calculator!$F$21,1)))*IF(MOD(Calculator!$B$34/Calculator!$F$21,1)&lt;0.5,-1,1))^2)/((50*POWER(80,POWER(COS(PI()*MOD(Calculator!$B$34/Calculator!$F$21,1)),2))+$C83)^2+(1500*ABS(SIN(2*PI()*MOD(Calculator!$B$34/Calculator!$F$21,1)))*IF(MOD(Calculator!$B$34/Calculator!$F$21,1)&lt;0.5,-1,1))^2)))/(1-SQRT(((50*POWER(80,POWER(COS(PI()*MOD(Calculator!$B$34/Calculator!$F$21,1)),2))-$C83)^2+(1500*ABS(SIN(2*PI()*MOD(Calculator!$B$34/Calculator!$F$21,1)))*IF(MOD(Calculator!$B$34/Calculator!$F$21,1)&lt;0.5,-1,1))^2)/((50*POWER(80,POWER(COS(PI()*MOD(Calculator!$B$34/Calculator!$F$21,1)),2))+$C83)^2+(1500*ABS(SIN(2*PI()*MOD(Calculator!$B$34/Calculator!$F$21,1)))*IF(MOD(Calculator!$B$34/Calculator!$F$21,1)&lt;0.5,-1,1))^2))),2))</f>
        <v>—</v>
      </c>
      <c r="EE83" s="290" t="str">
        <f aca="false">IF(OR(Calculator!$E$22&lt;&gt;"YES",Calculator!$B$34&lt;Calculator!$G$22),"—",ROUND((1+SQRT(((50*POWER(80,POWER(COS(PI()*MOD(Calculator!$B$34/Calculator!$F$22,1)),2))-$C83)^2+(1500*ABS(SIN(2*PI()*MOD(Calculator!$B$34/Calculator!$F$22,1)))*IF(MOD(Calculator!$B$34/Calculator!$F$22,1)&lt;0.5,-1,1))^2)/((50*POWER(80,POWER(COS(PI()*MOD(Calculator!$B$34/Calculator!$F$22,1)),2))+$C83)^2+(1500*ABS(SIN(2*PI()*MOD(Calculator!$B$34/Calculator!$F$22,1)))*IF(MOD(Calculator!$B$34/Calculator!$F$22,1)&lt;0.5,-1,1))^2)))/(1-SQRT(((50*POWER(80,POWER(COS(PI()*MOD(Calculator!$B$34/Calculator!$F$22,1)),2))-$C83)^2+(1500*ABS(SIN(2*PI()*MOD(Calculator!$B$34/Calculator!$F$22,1)))*IF(MOD(Calculator!$B$34/Calculator!$F$22,1)&lt;0.5,-1,1))^2)/((50*POWER(80,POWER(COS(PI()*MOD(Calculator!$B$34/Calculator!$F$22,1)),2))+$C83)^2+(1500*ABS(SIN(2*PI()*MOD(Calculator!$B$34/Calculator!$F$22,1)))*IF(MOD(Calculator!$B$34/Calculator!$F$22,1)&lt;0.5,-1,1))^2))),2))</f>
        <v>—</v>
      </c>
      <c r="EF83" s="291" t="n">
        <f aca="false">IFERROR(ROUND((IF(ISNUMBER(DU83),DU83,0)+IF(ISNUMBER(DV83),DV83,0)+IF(ISNUMBER(DW83),DW83,0)+IF(ISNUMBER(DX83),DX83,0)+IF(ISNUMBER(DY83),DY83,0)+IF(ISNUMBER(DZ83),DZ83,0)+IF(ISNUMBER(EA83),EA83,0)+IF(ISNUMBER(EB83),EB83,0)+IF(ISNUMBER(EC83),EC83,0)+IF(ISNUMBER(ED83),ED83,0)+IF(ISNUMBER(EE83),EE83,0))/(IF(ISNUMBER(DU83),1,0)+IF(ISNUMBER(DV83),1,0)+IF(ISNUMBER(DW83),1,0)+IF(ISNUMBER(DX83),1,0)+IF(ISNUMBER(DY83),1,0)+IF(ISNUMBER(DZ83),1,0)+IF(ISNUMBER(EA83),1,0)+IF(ISNUMBER(EB83),1,0)+IF(ISNUMBER(EC83),1,0)+IF(ISNUMBER(ED83),1,0)+IF(ISNUMBER(EE83),1,0)),4),"")</f>
        <v>19.045</v>
      </c>
      <c r="EG83" s="290" t="str">
        <f aca="false">IF(OR(Calculator!$E$12&lt;&gt;"YES",Calculator!$B$35&lt;Calculator!$G$12),"—",ROUND((1+SQRT(((50*POWER(80,POWER(COS(PI()*MOD(Calculator!$B$35/Calculator!$F$12,1)),2))-$C83)^2+(1500*ABS(SIN(2*PI()*MOD(Calculator!$B$35/Calculator!$F$12,1)))*IF(MOD(Calculator!$B$35/Calculator!$F$12,1)&lt;0.5,-1,1))^2)/((50*POWER(80,POWER(COS(PI()*MOD(Calculator!$B$35/Calculator!$F$12,1)),2))+$C83)^2+(1500*ABS(SIN(2*PI()*MOD(Calculator!$B$35/Calculator!$F$12,1)))*IF(MOD(Calculator!$B$35/Calculator!$F$12,1)&lt;0.5,-1,1))^2)))/(1-SQRT(((50*POWER(80,POWER(COS(PI()*MOD(Calculator!$B$35/Calculator!$F$12,1)),2))-$C83)^2+(1500*ABS(SIN(2*PI()*MOD(Calculator!$B$35/Calculator!$F$12,1)))*IF(MOD(Calculator!$B$35/Calculator!$F$12,1)&lt;0.5,-1,1))^2)/((50*POWER(80,POWER(COS(PI()*MOD(Calculator!$B$35/Calculator!$F$12,1)),2))+$C83)^2+(1500*ABS(SIN(2*PI()*MOD(Calculator!$B$35/Calculator!$F$12,1)))*IF(MOD(Calculator!$B$35/Calculator!$F$12,1)&lt;0.5,-1,1))^2))),2))</f>
        <v>—</v>
      </c>
      <c r="EH83" s="290" t="str">
        <f aca="false">IF(OR(Calculator!$E$13&lt;&gt;"YES",Calculator!$B$35&lt;Calculator!$G$13),"—",ROUND((1+SQRT(((50*POWER(80,POWER(COS(PI()*MOD(Calculator!$B$35/Calculator!$F$13,1)),2))-$C83)^2+(1500*ABS(SIN(2*PI()*MOD(Calculator!$B$35/Calculator!$F$13,1)))*IF(MOD(Calculator!$B$35/Calculator!$F$13,1)&lt;0.5,-1,1))^2)/((50*POWER(80,POWER(COS(PI()*MOD(Calculator!$B$35/Calculator!$F$13,1)),2))+$C83)^2+(1500*ABS(SIN(2*PI()*MOD(Calculator!$B$35/Calculator!$F$13,1)))*IF(MOD(Calculator!$B$35/Calculator!$F$13,1)&lt;0.5,-1,1))^2)))/(1-SQRT(((50*POWER(80,POWER(COS(PI()*MOD(Calculator!$B$35/Calculator!$F$13,1)),2))-$C83)^2+(1500*ABS(SIN(2*PI()*MOD(Calculator!$B$35/Calculator!$F$13,1)))*IF(MOD(Calculator!$B$35/Calculator!$F$13,1)&lt;0.5,-1,1))^2)/((50*POWER(80,POWER(COS(PI()*MOD(Calculator!$B$35/Calculator!$F$13,1)),2))+$C83)^2+(1500*ABS(SIN(2*PI()*MOD(Calculator!$B$35/Calculator!$F$13,1)))*IF(MOD(Calculator!$B$35/Calculator!$F$13,1)&lt;0.5,-1,1))^2))),2))</f>
        <v>—</v>
      </c>
      <c r="EI83" s="290" t="str">
        <f aca="false">IF(OR(Calculator!$E$14&lt;&gt;"YES",Calculator!$B$35&lt;Calculator!$G$14),"—",ROUND((1+SQRT(((50*POWER(80,POWER(COS(PI()*MOD(Calculator!$B$35/Calculator!$F$14,1)),2))-$C83)^2+(1500*ABS(SIN(2*PI()*MOD(Calculator!$B$35/Calculator!$F$14,1)))*IF(MOD(Calculator!$B$35/Calculator!$F$14,1)&lt;0.5,-1,1))^2)/((50*POWER(80,POWER(COS(PI()*MOD(Calculator!$B$35/Calculator!$F$14,1)),2))+$C83)^2+(1500*ABS(SIN(2*PI()*MOD(Calculator!$B$35/Calculator!$F$14,1)))*IF(MOD(Calculator!$B$35/Calculator!$F$14,1)&lt;0.5,-1,1))^2)))/(1-SQRT(((50*POWER(80,POWER(COS(PI()*MOD(Calculator!$B$35/Calculator!$F$14,1)),2))-$C83)^2+(1500*ABS(SIN(2*PI()*MOD(Calculator!$B$35/Calculator!$F$14,1)))*IF(MOD(Calculator!$B$35/Calculator!$F$14,1)&lt;0.5,-1,1))^2)/((50*POWER(80,POWER(COS(PI()*MOD(Calculator!$B$35/Calculator!$F$14,1)),2))+$C83)^2+(1500*ABS(SIN(2*PI()*MOD(Calculator!$B$35/Calculator!$F$14,1)))*IF(MOD(Calculator!$B$35/Calculator!$F$14,1)&lt;0.5,-1,1))^2))),2))</f>
        <v>—</v>
      </c>
      <c r="EJ83" s="290" t="n">
        <f aca="false">IF(OR(Calculator!$E$15&lt;&gt;"YES",Calculator!$B$35&lt;Calculator!$G$15),"—",ROUND((1+SQRT(((50*POWER(80,POWER(COS(PI()*MOD(Calculator!$B$35/Calculator!$F$15,1)),2))-$C83)^2+(1500*ABS(SIN(2*PI()*MOD(Calculator!$B$35/Calculator!$F$15,1)))*IF(MOD(Calculator!$B$35/Calculator!$F$15,1)&lt;0.5,-1,1))^2)/((50*POWER(80,POWER(COS(PI()*MOD(Calculator!$B$35/Calculator!$F$15,1)),2))+$C83)^2+(1500*ABS(SIN(2*PI()*MOD(Calculator!$B$35/Calculator!$F$15,1)))*IF(MOD(Calculator!$B$35/Calculator!$F$15,1)&lt;0.5,-1,1))^2)))/(1-SQRT(((50*POWER(80,POWER(COS(PI()*MOD(Calculator!$B$35/Calculator!$F$15,1)),2))-$C83)^2+(1500*ABS(SIN(2*PI()*MOD(Calculator!$B$35/Calculator!$F$15,1)))*IF(MOD(Calculator!$B$35/Calculator!$F$15,1)&lt;0.5,-1,1))^2)/((50*POWER(80,POWER(COS(PI()*MOD(Calculator!$B$35/Calculator!$F$15,1)),2))+$C83)^2+(1500*ABS(SIN(2*PI()*MOD(Calculator!$B$35/Calculator!$F$15,1)))*IF(MOD(Calculator!$B$35/Calculator!$F$15,1)&lt;0.5,-1,1))^2))),2))</f>
        <v>2.36</v>
      </c>
      <c r="EK83" s="290" t="str">
        <f aca="false">IF(OR(Calculator!$E$16&lt;&gt;"YES",Calculator!$B$35&lt;Calculator!$G$16),"—",ROUND((1+SQRT(((50*POWER(80,POWER(COS(PI()*MOD(Calculator!$B$35/Calculator!$F$16,1)),2))-$C83)^2+(1500*ABS(SIN(2*PI()*MOD(Calculator!$B$35/Calculator!$F$16,1)))*IF(MOD(Calculator!$B$35/Calculator!$F$16,1)&lt;0.5,-1,1))^2)/((50*POWER(80,POWER(COS(PI()*MOD(Calculator!$B$35/Calculator!$F$16,1)),2))+$C83)^2+(1500*ABS(SIN(2*PI()*MOD(Calculator!$B$35/Calculator!$F$16,1)))*IF(MOD(Calculator!$B$35/Calculator!$F$16,1)&lt;0.5,-1,1))^2)))/(1-SQRT(((50*POWER(80,POWER(COS(PI()*MOD(Calculator!$B$35/Calculator!$F$16,1)),2))-$C83)^2+(1500*ABS(SIN(2*PI()*MOD(Calculator!$B$35/Calculator!$F$16,1)))*IF(MOD(Calculator!$B$35/Calculator!$F$16,1)&lt;0.5,-1,1))^2)/((50*POWER(80,POWER(COS(PI()*MOD(Calculator!$B$35/Calculator!$F$16,1)),2))+$C83)^2+(1500*ABS(SIN(2*PI()*MOD(Calculator!$B$35/Calculator!$F$16,1)))*IF(MOD(Calculator!$B$35/Calculator!$F$16,1)&lt;0.5,-1,1))^2))),2))</f>
        <v>—</v>
      </c>
      <c r="EL83" s="290" t="n">
        <f aca="false">IF(OR(Calculator!$E$17&lt;&gt;"YES",Calculator!$B$35&lt;Calculator!$G$17),"—",ROUND((1+SQRT(((50*POWER(80,POWER(COS(PI()*MOD(Calculator!$B$35/Calculator!$F$17,1)),2))-$C83)^2+(1500*ABS(SIN(2*PI()*MOD(Calculator!$B$35/Calculator!$F$17,1)))*IF(MOD(Calculator!$B$35/Calculator!$F$17,1)&lt;0.5,-1,1))^2)/((50*POWER(80,POWER(COS(PI()*MOD(Calculator!$B$35/Calculator!$F$17,1)),2))+$C83)^2+(1500*ABS(SIN(2*PI()*MOD(Calculator!$B$35/Calculator!$F$17,1)))*IF(MOD(Calculator!$B$35/Calculator!$F$17,1)&lt;0.5,-1,1))^2)))/(1-SQRT(((50*POWER(80,POWER(COS(PI()*MOD(Calculator!$B$35/Calculator!$F$17,1)),2))-$C83)^2+(1500*ABS(SIN(2*PI()*MOD(Calculator!$B$35/Calculator!$F$17,1)))*IF(MOD(Calculator!$B$35/Calculator!$F$17,1)&lt;0.5,-1,1))^2)/((50*POWER(80,POWER(COS(PI()*MOD(Calculator!$B$35/Calculator!$F$17,1)),2))+$C83)^2+(1500*ABS(SIN(2*PI()*MOD(Calculator!$B$35/Calculator!$F$17,1)))*IF(MOD(Calculator!$B$35/Calculator!$F$17,1)&lt;0.5,-1,1))^2))),2))</f>
        <v>22.2</v>
      </c>
      <c r="EM83" s="290" t="str">
        <f aca="false">IF(OR(Calculator!$E$18&lt;&gt;"YES",Calculator!$B$35&lt;Calculator!$G$18),"—",ROUND((1+SQRT(((50*POWER(80,POWER(COS(PI()*MOD(Calculator!$B$35/Calculator!$F$18,1)),2))-$C83)^2+(1500*ABS(SIN(2*PI()*MOD(Calculator!$B$35/Calculator!$F$18,1)))*IF(MOD(Calculator!$B$35/Calculator!$F$18,1)&lt;0.5,-1,1))^2)/((50*POWER(80,POWER(COS(PI()*MOD(Calculator!$B$35/Calculator!$F$18,1)),2))+$C83)^2+(1500*ABS(SIN(2*PI()*MOD(Calculator!$B$35/Calculator!$F$18,1)))*IF(MOD(Calculator!$B$35/Calculator!$F$18,1)&lt;0.5,-1,1))^2)))/(1-SQRT(((50*POWER(80,POWER(COS(PI()*MOD(Calculator!$B$35/Calculator!$F$18,1)),2))-$C83)^2+(1500*ABS(SIN(2*PI()*MOD(Calculator!$B$35/Calculator!$F$18,1)))*IF(MOD(Calculator!$B$35/Calculator!$F$18,1)&lt;0.5,-1,1))^2)/((50*POWER(80,POWER(COS(PI()*MOD(Calculator!$B$35/Calculator!$F$18,1)),2))+$C83)^2+(1500*ABS(SIN(2*PI()*MOD(Calculator!$B$35/Calculator!$F$18,1)))*IF(MOD(Calculator!$B$35/Calculator!$F$18,1)&lt;0.5,-1,1))^2))),2))</f>
        <v>—</v>
      </c>
      <c r="EN83" s="290" t="str">
        <f aca="false">IF(OR(Calculator!$E$19&lt;&gt;"YES",Calculator!$B$35&lt;Calculator!$G$19),"—",ROUND((1+SQRT(((50*POWER(80,POWER(COS(PI()*MOD(Calculator!$B$35/Calculator!$F$19,1)),2))-$C83)^2+(1500*ABS(SIN(2*PI()*MOD(Calculator!$B$35/Calculator!$F$19,1)))*IF(MOD(Calculator!$B$35/Calculator!$F$19,1)&lt;0.5,-1,1))^2)/((50*POWER(80,POWER(COS(PI()*MOD(Calculator!$B$35/Calculator!$F$19,1)),2))+$C83)^2+(1500*ABS(SIN(2*PI()*MOD(Calculator!$B$35/Calculator!$F$19,1)))*IF(MOD(Calculator!$B$35/Calculator!$F$19,1)&lt;0.5,-1,1))^2)))/(1-SQRT(((50*POWER(80,POWER(COS(PI()*MOD(Calculator!$B$35/Calculator!$F$19,1)),2))-$C83)^2+(1500*ABS(SIN(2*PI()*MOD(Calculator!$B$35/Calculator!$F$19,1)))*IF(MOD(Calculator!$B$35/Calculator!$F$19,1)&lt;0.5,-1,1))^2)/((50*POWER(80,POWER(COS(PI()*MOD(Calculator!$B$35/Calculator!$F$19,1)),2))+$C83)^2+(1500*ABS(SIN(2*PI()*MOD(Calculator!$B$35/Calculator!$F$19,1)))*IF(MOD(Calculator!$B$35/Calculator!$F$19,1)&lt;0.5,-1,1))^2))),2))</f>
        <v>—</v>
      </c>
      <c r="EO83" s="290" t="str">
        <f aca="false">IF(OR(Calculator!$E$20&lt;&gt;"YES",Calculator!$B$35&lt;Calculator!$G$20),"—",ROUND((1+SQRT(((50*POWER(80,POWER(COS(PI()*MOD(Calculator!$B$35/Calculator!$F$20,1)),2))-$C83)^2+(1500*ABS(SIN(2*PI()*MOD(Calculator!$B$35/Calculator!$F$20,1)))*IF(MOD(Calculator!$B$35/Calculator!$F$20,1)&lt;0.5,-1,1))^2)/((50*POWER(80,POWER(COS(PI()*MOD(Calculator!$B$35/Calculator!$F$20,1)),2))+$C83)^2+(1500*ABS(SIN(2*PI()*MOD(Calculator!$B$35/Calculator!$F$20,1)))*IF(MOD(Calculator!$B$35/Calculator!$F$20,1)&lt;0.5,-1,1))^2)))/(1-SQRT(((50*POWER(80,POWER(COS(PI()*MOD(Calculator!$B$35/Calculator!$F$20,1)),2))-$C83)^2+(1500*ABS(SIN(2*PI()*MOD(Calculator!$B$35/Calculator!$F$20,1)))*IF(MOD(Calculator!$B$35/Calculator!$F$20,1)&lt;0.5,-1,1))^2)/((50*POWER(80,POWER(COS(PI()*MOD(Calculator!$B$35/Calculator!$F$20,1)),2))+$C83)^2+(1500*ABS(SIN(2*PI()*MOD(Calculator!$B$35/Calculator!$F$20,1)))*IF(MOD(Calculator!$B$35/Calculator!$F$20,1)&lt;0.5,-1,1))^2))),2))</f>
        <v>—</v>
      </c>
      <c r="EP83" s="290" t="str">
        <f aca="false">IF(OR(Calculator!$E$21&lt;&gt;"YES",Calculator!$B$35&lt;Calculator!$G$21),"—",ROUND((1+SQRT(((50*POWER(80,POWER(COS(PI()*MOD(Calculator!$B$35/Calculator!$F$21,1)),2))-$C83)^2+(1500*ABS(SIN(2*PI()*MOD(Calculator!$B$35/Calculator!$F$21,1)))*IF(MOD(Calculator!$B$35/Calculator!$F$21,1)&lt;0.5,-1,1))^2)/((50*POWER(80,POWER(COS(PI()*MOD(Calculator!$B$35/Calculator!$F$21,1)),2))+$C83)^2+(1500*ABS(SIN(2*PI()*MOD(Calculator!$B$35/Calculator!$F$21,1)))*IF(MOD(Calculator!$B$35/Calculator!$F$21,1)&lt;0.5,-1,1))^2)))/(1-SQRT(((50*POWER(80,POWER(COS(PI()*MOD(Calculator!$B$35/Calculator!$F$21,1)),2))-$C83)^2+(1500*ABS(SIN(2*PI()*MOD(Calculator!$B$35/Calculator!$F$21,1)))*IF(MOD(Calculator!$B$35/Calculator!$F$21,1)&lt;0.5,-1,1))^2)/((50*POWER(80,POWER(COS(PI()*MOD(Calculator!$B$35/Calculator!$F$21,1)),2))+$C83)^2+(1500*ABS(SIN(2*PI()*MOD(Calculator!$B$35/Calculator!$F$21,1)))*IF(MOD(Calculator!$B$35/Calculator!$F$21,1)&lt;0.5,-1,1))^2))),2))</f>
        <v>—</v>
      </c>
      <c r="EQ83" s="290" t="str">
        <f aca="false">IF(OR(Calculator!$E$22&lt;&gt;"YES",Calculator!$B$35&lt;Calculator!$G$22),"—",ROUND((1+SQRT(((50*POWER(80,POWER(COS(PI()*MOD(Calculator!$B$35/Calculator!$F$22,1)),2))-$C83)^2+(1500*ABS(SIN(2*PI()*MOD(Calculator!$B$35/Calculator!$F$22,1)))*IF(MOD(Calculator!$B$35/Calculator!$F$22,1)&lt;0.5,-1,1))^2)/((50*POWER(80,POWER(COS(PI()*MOD(Calculator!$B$35/Calculator!$F$22,1)),2))+$C83)^2+(1500*ABS(SIN(2*PI()*MOD(Calculator!$B$35/Calculator!$F$22,1)))*IF(MOD(Calculator!$B$35/Calculator!$F$22,1)&lt;0.5,-1,1))^2)))/(1-SQRT(((50*POWER(80,POWER(COS(PI()*MOD(Calculator!$B$35/Calculator!$F$22,1)),2))-$C83)^2+(1500*ABS(SIN(2*PI()*MOD(Calculator!$B$35/Calculator!$F$22,1)))*IF(MOD(Calculator!$B$35/Calculator!$F$22,1)&lt;0.5,-1,1))^2)/((50*POWER(80,POWER(COS(PI()*MOD(Calculator!$B$35/Calculator!$F$22,1)),2))+$C83)^2+(1500*ABS(SIN(2*PI()*MOD(Calculator!$B$35/Calculator!$F$22,1)))*IF(MOD(Calculator!$B$35/Calculator!$F$22,1)&lt;0.5,-1,1))^2))),2))</f>
        <v>—</v>
      </c>
      <c r="ER83" s="291" t="n">
        <f aca="false">IFERROR(ROUND((IF(ISNUMBER(EG83),EG83,0)+IF(ISNUMBER(EH83),EH83,0)+IF(ISNUMBER(EI83),EI83,0)+IF(ISNUMBER(EJ83),EJ83,0)+IF(ISNUMBER(EK83),EK83,0)+IF(ISNUMBER(EL83),EL83,0)+IF(ISNUMBER(EM83),EM83,0)+IF(ISNUMBER(EN83),EN83,0)+IF(ISNUMBER(EO83),EO83,0)+IF(ISNUMBER(EP83),EP83,0)+IF(ISNUMBER(EQ83),EQ83,0))/(IF(ISNUMBER(EG83),1,0)+IF(ISNUMBER(EH83),1,0)+IF(ISNUMBER(EI83),1,0)+IF(ISNUMBER(EJ83),1,0)+IF(ISNUMBER(EK83),1,0)+IF(ISNUMBER(EL83),1,0)+IF(ISNUMBER(EM83),1,0)+IF(ISNUMBER(EN83),1,0)+IF(ISNUMBER(EO83),1,0)+IF(ISNUMBER(EP83),1,0)+IF(ISNUMBER(EQ83),1,0)),4),"")</f>
        <v>12.28</v>
      </c>
      <c r="ES83" s="290" t="str">
        <f aca="false">IF(OR(Calculator!$E$12&lt;&gt;"YES",Calculator!$B$36&lt;Calculator!$G$12),"—",ROUND((1+SQRT(((50*POWER(80,POWER(COS(PI()*MOD(Calculator!$B$36/Calculator!$F$12,1)),2))-$C83)^2+(1500*ABS(SIN(2*PI()*MOD(Calculator!$B$36/Calculator!$F$12,1)))*IF(MOD(Calculator!$B$36/Calculator!$F$12,1)&lt;0.5,-1,1))^2)/((50*POWER(80,POWER(COS(PI()*MOD(Calculator!$B$36/Calculator!$F$12,1)),2))+$C83)^2+(1500*ABS(SIN(2*PI()*MOD(Calculator!$B$36/Calculator!$F$12,1)))*IF(MOD(Calculator!$B$36/Calculator!$F$12,1)&lt;0.5,-1,1))^2)))/(1-SQRT(((50*POWER(80,POWER(COS(PI()*MOD(Calculator!$B$36/Calculator!$F$12,1)),2))-$C83)^2+(1500*ABS(SIN(2*PI()*MOD(Calculator!$B$36/Calculator!$F$12,1)))*IF(MOD(Calculator!$B$36/Calculator!$F$12,1)&lt;0.5,-1,1))^2)/((50*POWER(80,POWER(COS(PI()*MOD(Calculator!$B$36/Calculator!$F$12,1)),2))+$C83)^2+(1500*ABS(SIN(2*PI()*MOD(Calculator!$B$36/Calculator!$F$12,1)))*IF(MOD(Calculator!$B$36/Calculator!$F$12,1)&lt;0.5,-1,1))^2))),2))</f>
        <v>—</v>
      </c>
      <c r="ET83" s="290" t="str">
        <f aca="false">IF(OR(Calculator!$E$13&lt;&gt;"YES",Calculator!$B$36&lt;Calculator!$G$13),"—",ROUND((1+SQRT(((50*POWER(80,POWER(COS(PI()*MOD(Calculator!$B$36/Calculator!$F$13,1)),2))-$C83)^2+(1500*ABS(SIN(2*PI()*MOD(Calculator!$B$36/Calculator!$F$13,1)))*IF(MOD(Calculator!$B$36/Calculator!$F$13,1)&lt;0.5,-1,1))^2)/((50*POWER(80,POWER(COS(PI()*MOD(Calculator!$B$36/Calculator!$F$13,1)),2))+$C83)^2+(1500*ABS(SIN(2*PI()*MOD(Calculator!$B$36/Calculator!$F$13,1)))*IF(MOD(Calculator!$B$36/Calculator!$F$13,1)&lt;0.5,-1,1))^2)))/(1-SQRT(((50*POWER(80,POWER(COS(PI()*MOD(Calculator!$B$36/Calculator!$F$13,1)),2))-$C83)^2+(1500*ABS(SIN(2*PI()*MOD(Calculator!$B$36/Calculator!$F$13,1)))*IF(MOD(Calculator!$B$36/Calculator!$F$13,1)&lt;0.5,-1,1))^2)/((50*POWER(80,POWER(COS(PI()*MOD(Calculator!$B$36/Calculator!$F$13,1)),2))+$C83)^2+(1500*ABS(SIN(2*PI()*MOD(Calculator!$B$36/Calculator!$F$13,1)))*IF(MOD(Calculator!$B$36/Calculator!$F$13,1)&lt;0.5,-1,1))^2))),2))</f>
        <v>—</v>
      </c>
      <c r="EU83" s="290" t="str">
        <f aca="false">IF(OR(Calculator!$E$14&lt;&gt;"YES",Calculator!$B$36&lt;Calculator!$G$14),"—",ROUND((1+SQRT(((50*POWER(80,POWER(COS(PI()*MOD(Calculator!$B$36/Calculator!$F$14,1)),2))-$C83)^2+(1500*ABS(SIN(2*PI()*MOD(Calculator!$B$36/Calculator!$F$14,1)))*IF(MOD(Calculator!$B$36/Calculator!$F$14,1)&lt;0.5,-1,1))^2)/((50*POWER(80,POWER(COS(PI()*MOD(Calculator!$B$36/Calculator!$F$14,1)),2))+$C83)^2+(1500*ABS(SIN(2*PI()*MOD(Calculator!$B$36/Calculator!$F$14,1)))*IF(MOD(Calculator!$B$36/Calculator!$F$14,1)&lt;0.5,-1,1))^2)))/(1-SQRT(((50*POWER(80,POWER(COS(PI()*MOD(Calculator!$B$36/Calculator!$F$14,1)),2))-$C83)^2+(1500*ABS(SIN(2*PI()*MOD(Calculator!$B$36/Calculator!$F$14,1)))*IF(MOD(Calculator!$B$36/Calculator!$F$14,1)&lt;0.5,-1,1))^2)/((50*POWER(80,POWER(COS(PI()*MOD(Calculator!$B$36/Calculator!$F$14,1)),2))+$C83)^2+(1500*ABS(SIN(2*PI()*MOD(Calculator!$B$36/Calculator!$F$14,1)))*IF(MOD(Calculator!$B$36/Calculator!$F$14,1)&lt;0.5,-1,1))^2))),2))</f>
        <v>—</v>
      </c>
      <c r="EV83" s="290" t="n">
        <f aca="false">IF(OR(Calculator!$E$15&lt;&gt;"YES",Calculator!$B$36&lt;Calculator!$G$15),"—",ROUND((1+SQRT(((50*POWER(80,POWER(COS(PI()*MOD(Calculator!$B$36/Calculator!$F$15,1)),2))-$C83)^2+(1500*ABS(SIN(2*PI()*MOD(Calculator!$B$36/Calculator!$F$15,1)))*IF(MOD(Calculator!$B$36/Calculator!$F$15,1)&lt;0.5,-1,1))^2)/((50*POWER(80,POWER(COS(PI()*MOD(Calculator!$B$36/Calculator!$F$15,1)),2))+$C83)^2+(1500*ABS(SIN(2*PI()*MOD(Calculator!$B$36/Calculator!$F$15,1)))*IF(MOD(Calculator!$B$36/Calculator!$F$15,1)&lt;0.5,-1,1))^2)))/(1-SQRT(((50*POWER(80,POWER(COS(PI()*MOD(Calculator!$B$36/Calculator!$F$15,1)),2))-$C83)^2+(1500*ABS(SIN(2*PI()*MOD(Calculator!$B$36/Calculator!$F$15,1)))*IF(MOD(Calculator!$B$36/Calculator!$F$15,1)&lt;0.5,-1,1))^2)/((50*POWER(80,POWER(COS(PI()*MOD(Calculator!$B$36/Calculator!$F$15,1)),2))+$C83)^2+(1500*ABS(SIN(2*PI()*MOD(Calculator!$B$36/Calculator!$F$15,1)))*IF(MOD(Calculator!$B$36/Calculator!$F$15,1)&lt;0.5,-1,1))^2))),2))</f>
        <v>18.75</v>
      </c>
      <c r="EW83" s="290" t="str">
        <f aca="false">IF(OR(Calculator!$E$16&lt;&gt;"YES",Calculator!$B$36&lt;Calculator!$G$16),"—",ROUND((1+SQRT(((50*POWER(80,POWER(COS(PI()*MOD(Calculator!$B$36/Calculator!$F$16,1)),2))-$C83)^2+(1500*ABS(SIN(2*PI()*MOD(Calculator!$B$36/Calculator!$F$16,1)))*IF(MOD(Calculator!$B$36/Calculator!$F$16,1)&lt;0.5,-1,1))^2)/((50*POWER(80,POWER(COS(PI()*MOD(Calculator!$B$36/Calculator!$F$16,1)),2))+$C83)^2+(1500*ABS(SIN(2*PI()*MOD(Calculator!$B$36/Calculator!$F$16,1)))*IF(MOD(Calculator!$B$36/Calculator!$F$16,1)&lt;0.5,-1,1))^2)))/(1-SQRT(((50*POWER(80,POWER(COS(PI()*MOD(Calculator!$B$36/Calculator!$F$16,1)),2))-$C83)^2+(1500*ABS(SIN(2*PI()*MOD(Calculator!$B$36/Calculator!$F$16,1)))*IF(MOD(Calculator!$B$36/Calculator!$F$16,1)&lt;0.5,-1,1))^2)/((50*POWER(80,POWER(COS(PI()*MOD(Calculator!$B$36/Calculator!$F$16,1)),2))+$C83)^2+(1500*ABS(SIN(2*PI()*MOD(Calculator!$B$36/Calculator!$F$16,1)))*IF(MOD(Calculator!$B$36/Calculator!$F$16,1)&lt;0.5,-1,1))^2))),2))</f>
        <v>—</v>
      </c>
      <c r="EX83" s="290" t="n">
        <f aca="false">IF(OR(Calculator!$E$17&lt;&gt;"YES",Calculator!$B$36&lt;Calculator!$G$17),"—",ROUND((1+SQRT(((50*POWER(80,POWER(COS(PI()*MOD(Calculator!$B$36/Calculator!$F$17,1)),2))-$C83)^2+(1500*ABS(SIN(2*PI()*MOD(Calculator!$B$36/Calculator!$F$17,1)))*IF(MOD(Calculator!$B$36/Calculator!$F$17,1)&lt;0.5,-1,1))^2)/((50*POWER(80,POWER(COS(PI()*MOD(Calculator!$B$36/Calculator!$F$17,1)),2))+$C83)^2+(1500*ABS(SIN(2*PI()*MOD(Calculator!$B$36/Calculator!$F$17,1)))*IF(MOD(Calculator!$B$36/Calculator!$F$17,1)&lt;0.5,-1,1))^2)))/(1-SQRT(((50*POWER(80,POWER(COS(PI()*MOD(Calculator!$B$36/Calculator!$F$17,1)),2))-$C83)^2+(1500*ABS(SIN(2*PI()*MOD(Calculator!$B$36/Calculator!$F$17,1)))*IF(MOD(Calculator!$B$36/Calculator!$F$17,1)&lt;0.5,-1,1))^2)/((50*POWER(80,POWER(COS(PI()*MOD(Calculator!$B$36/Calculator!$F$17,1)),2))+$C83)^2+(1500*ABS(SIN(2*PI()*MOD(Calculator!$B$36/Calculator!$F$17,1)))*IF(MOD(Calculator!$B$36/Calculator!$F$17,1)&lt;0.5,-1,1))^2))),2))</f>
        <v>23.12</v>
      </c>
      <c r="EY83" s="290" t="str">
        <f aca="false">IF(OR(Calculator!$E$18&lt;&gt;"YES",Calculator!$B$36&lt;Calculator!$G$18),"—",ROUND((1+SQRT(((50*POWER(80,POWER(COS(PI()*MOD(Calculator!$B$36/Calculator!$F$18,1)),2))-$C83)^2+(1500*ABS(SIN(2*PI()*MOD(Calculator!$B$36/Calculator!$F$18,1)))*IF(MOD(Calculator!$B$36/Calculator!$F$18,1)&lt;0.5,-1,1))^2)/((50*POWER(80,POWER(COS(PI()*MOD(Calculator!$B$36/Calculator!$F$18,1)),2))+$C83)^2+(1500*ABS(SIN(2*PI()*MOD(Calculator!$B$36/Calculator!$F$18,1)))*IF(MOD(Calculator!$B$36/Calculator!$F$18,1)&lt;0.5,-1,1))^2)))/(1-SQRT(((50*POWER(80,POWER(COS(PI()*MOD(Calculator!$B$36/Calculator!$F$18,1)),2))-$C83)^2+(1500*ABS(SIN(2*PI()*MOD(Calculator!$B$36/Calculator!$F$18,1)))*IF(MOD(Calculator!$B$36/Calculator!$F$18,1)&lt;0.5,-1,1))^2)/((50*POWER(80,POWER(COS(PI()*MOD(Calculator!$B$36/Calculator!$F$18,1)),2))+$C83)^2+(1500*ABS(SIN(2*PI()*MOD(Calculator!$B$36/Calculator!$F$18,1)))*IF(MOD(Calculator!$B$36/Calculator!$F$18,1)&lt;0.5,-1,1))^2))),2))</f>
        <v>—</v>
      </c>
      <c r="EZ83" s="290" t="str">
        <f aca="false">IF(OR(Calculator!$E$19&lt;&gt;"YES",Calculator!$B$36&lt;Calculator!$G$19),"—",ROUND((1+SQRT(((50*POWER(80,POWER(COS(PI()*MOD(Calculator!$B$36/Calculator!$F$19,1)),2))-$C83)^2+(1500*ABS(SIN(2*PI()*MOD(Calculator!$B$36/Calculator!$F$19,1)))*IF(MOD(Calculator!$B$36/Calculator!$F$19,1)&lt;0.5,-1,1))^2)/((50*POWER(80,POWER(COS(PI()*MOD(Calculator!$B$36/Calculator!$F$19,1)),2))+$C83)^2+(1500*ABS(SIN(2*PI()*MOD(Calculator!$B$36/Calculator!$F$19,1)))*IF(MOD(Calculator!$B$36/Calculator!$F$19,1)&lt;0.5,-1,1))^2)))/(1-SQRT(((50*POWER(80,POWER(COS(PI()*MOD(Calculator!$B$36/Calculator!$F$19,1)),2))-$C83)^2+(1500*ABS(SIN(2*PI()*MOD(Calculator!$B$36/Calculator!$F$19,1)))*IF(MOD(Calculator!$B$36/Calculator!$F$19,1)&lt;0.5,-1,1))^2)/((50*POWER(80,POWER(COS(PI()*MOD(Calculator!$B$36/Calculator!$F$19,1)),2))+$C83)^2+(1500*ABS(SIN(2*PI()*MOD(Calculator!$B$36/Calculator!$F$19,1)))*IF(MOD(Calculator!$B$36/Calculator!$F$19,1)&lt;0.5,-1,1))^2))),2))</f>
        <v>—</v>
      </c>
      <c r="FA83" s="290" t="str">
        <f aca="false">IF(OR(Calculator!$E$20&lt;&gt;"YES",Calculator!$B$36&lt;Calculator!$G$20),"—",ROUND((1+SQRT(((50*POWER(80,POWER(COS(PI()*MOD(Calculator!$B$36/Calculator!$F$20,1)),2))-$C83)^2+(1500*ABS(SIN(2*PI()*MOD(Calculator!$B$36/Calculator!$F$20,1)))*IF(MOD(Calculator!$B$36/Calculator!$F$20,1)&lt;0.5,-1,1))^2)/((50*POWER(80,POWER(COS(PI()*MOD(Calculator!$B$36/Calculator!$F$20,1)),2))+$C83)^2+(1500*ABS(SIN(2*PI()*MOD(Calculator!$B$36/Calculator!$F$20,1)))*IF(MOD(Calculator!$B$36/Calculator!$F$20,1)&lt;0.5,-1,1))^2)))/(1-SQRT(((50*POWER(80,POWER(COS(PI()*MOD(Calculator!$B$36/Calculator!$F$20,1)),2))-$C83)^2+(1500*ABS(SIN(2*PI()*MOD(Calculator!$B$36/Calculator!$F$20,1)))*IF(MOD(Calculator!$B$36/Calculator!$F$20,1)&lt;0.5,-1,1))^2)/((50*POWER(80,POWER(COS(PI()*MOD(Calculator!$B$36/Calculator!$F$20,1)),2))+$C83)^2+(1500*ABS(SIN(2*PI()*MOD(Calculator!$B$36/Calculator!$F$20,1)))*IF(MOD(Calculator!$B$36/Calculator!$F$20,1)&lt;0.5,-1,1))^2))),2))</f>
        <v>—</v>
      </c>
      <c r="FB83" s="290" t="str">
        <f aca="false">IF(OR(Calculator!$E$21&lt;&gt;"YES",Calculator!$B$36&lt;Calculator!$G$21),"—",ROUND((1+SQRT(((50*POWER(80,POWER(COS(PI()*MOD(Calculator!$B$36/Calculator!$F$21,1)),2))-$C83)^2+(1500*ABS(SIN(2*PI()*MOD(Calculator!$B$36/Calculator!$F$21,1)))*IF(MOD(Calculator!$B$36/Calculator!$F$21,1)&lt;0.5,-1,1))^2)/((50*POWER(80,POWER(COS(PI()*MOD(Calculator!$B$36/Calculator!$F$21,1)),2))+$C83)^2+(1500*ABS(SIN(2*PI()*MOD(Calculator!$B$36/Calculator!$F$21,1)))*IF(MOD(Calculator!$B$36/Calculator!$F$21,1)&lt;0.5,-1,1))^2)))/(1-SQRT(((50*POWER(80,POWER(COS(PI()*MOD(Calculator!$B$36/Calculator!$F$21,1)),2))-$C83)^2+(1500*ABS(SIN(2*PI()*MOD(Calculator!$B$36/Calculator!$F$21,1)))*IF(MOD(Calculator!$B$36/Calculator!$F$21,1)&lt;0.5,-1,1))^2)/((50*POWER(80,POWER(COS(PI()*MOD(Calculator!$B$36/Calculator!$F$21,1)),2))+$C83)^2+(1500*ABS(SIN(2*PI()*MOD(Calculator!$B$36/Calculator!$F$21,1)))*IF(MOD(Calculator!$B$36/Calculator!$F$21,1)&lt;0.5,-1,1))^2))),2))</f>
        <v>—</v>
      </c>
      <c r="FC83" s="290" t="str">
        <f aca="false">IF(OR(Calculator!$E$22&lt;&gt;"YES",Calculator!$B$36&lt;Calculator!$G$22),"—",ROUND((1+SQRT(((50*POWER(80,POWER(COS(PI()*MOD(Calculator!$B$36/Calculator!$F$22,1)),2))-$C83)^2+(1500*ABS(SIN(2*PI()*MOD(Calculator!$B$36/Calculator!$F$22,1)))*IF(MOD(Calculator!$B$36/Calculator!$F$22,1)&lt;0.5,-1,1))^2)/((50*POWER(80,POWER(COS(PI()*MOD(Calculator!$B$36/Calculator!$F$22,1)),2))+$C83)^2+(1500*ABS(SIN(2*PI()*MOD(Calculator!$B$36/Calculator!$F$22,1)))*IF(MOD(Calculator!$B$36/Calculator!$F$22,1)&lt;0.5,-1,1))^2)))/(1-SQRT(((50*POWER(80,POWER(COS(PI()*MOD(Calculator!$B$36/Calculator!$F$22,1)),2))-$C83)^2+(1500*ABS(SIN(2*PI()*MOD(Calculator!$B$36/Calculator!$F$22,1)))*IF(MOD(Calculator!$B$36/Calculator!$F$22,1)&lt;0.5,-1,1))^2)/((50*POWER(80,POWER(COS(PI()*MOD(Calculator!$B$36/Calculator!$F$22,1)),2))+$C83)^2+(1500*ABS(SIN(2*PI()*MOD(Calculator!$B$36/Calculator!$F$22,1)))*IF(MOD(Calculator!$B$36/Calculator!$F$22,1)&lt;0.5,-1,1))^2))),2))</f>
        <v>—</v>
      </c>
      <c r="FD83" s="291" t="n">
        <f aca="false">IFERROR(ROUND((IF(ISNUMBER(ES83),ES83,0)+IF(ISNUMBER(ET83),ET83,0)+IF(ISNUMBER(EU83),EU83,0)+IF(ISNUMBER(EV83),EV83,0)+IF(ISNUMBER(EW83),EW83,0)+IF(ISNUMBER(EX83),EX83,0)+IF(ISNUMBER(EY83),EY83,0)+IF(ISNUMBER(EZ83),EZ83,0)+IF(ISNUMBER(FA83),FA83,0)+IF(ISNUMBER(FB83),FB83,0)+IF(ISNUMBER(FC83),FC83,0))/(IF(ISNUMBER(ES83),1,0)+IF(ISNUMBER(ET83),1,0)+IF(ISNUMBER(EU83),1,0)+IF(ISNUMBER(EV83),1,0)+IF(ISNUMBER(EW83),1,0)+IF(ISNUMBER(EX83),1,0)+IF(ISNUMBER(EY83),1,0)+IF(ISNUMBER(EZ83),1,0)+IF(ISNUMBER(FA83),1,0)+IF(ISNUMBER(FB83),1,0)+IF(ISNUMBER(FC83),1,0)),4),"")</f>
        <v>20.935</v>
      </c>
      <c r="FE83" s="290" t="str">
        <f aca="false">IF(OR(Calculator!$E$12&lt;&gt;"YES",Calculator!$B$37&lt;Calculator!$G$12),"—",ROUND((1+SQRT(((50*POWER(80,POWER(COS(PI()*MOD(Calculator!$B$37/Calculator!$F$12,1)),2))-$C83)^2+(1500*ABS(SIN(2*PI()*MOD(Calculator!$B$37/Calculator!$F$12,1)))*IF(MOD(Calculator!$B$37/Calculator!$F$12,1)&lt;0.5,-1,1))^2)/((50*POWER(80,POWER(COS(PI()*MOD(Calculator!$B$37/Calculator!$F$12,1)),2))+$C83)^2+(1500*ABS(SIN(2*PI()*MOD(Calculator!$B$37/Calculator!$F$12,1)))*IF(MOD(Calculator!$B$37/Calculator!$F$12,1)&lt;0.5,-1,1))^2)))/(1-SQRT(((50*POWER(80,POWER(COS(PI()*MOD(Calculator!$B$37/Calculator!$F$12,1)),2))-$C83)^2+(1500*ABS(SIN(2*PI()*MOD(Calculator!$B$37/Calculator!$F$12,1)))*IF(MOD(Calculator!$B$37/Calculator!$F$12,1)&lt;0.5,-1,1))^2)/((50*POWER(80,POWER(COS(PI()*MOD(Calculator!$B$37/Calculator!$F$12,1)),2))+$C83)^2+(1500*ABS(SIN(2*PI()*MOD(Calculator!$B$37/Calculator!$F$12,1)))*IF(MOD(Calculator!$B$37/Calculator!$F$12,1)&lt;0.5,-1,1))^2))),2))</f>
        <v>—</v>
      </c>
      <c r="FF83" s="290" t="str">
        <f aca="false">IF(OR(Calculator!$E$13&lt;&gt;"YES",Calculator!$B$37&lt;Calculator!$G$13),"—",ROUND((1+SQRT(((50*POWER(80,POWER(COS(PI()*MOD(Calculator!$B$37/Calculator!$F$13,1)),2))-$C83)^2+(1500*ABS(SIN(2*PI()*MOD(Calculator!$B$37/Calculator!$F$13,1)))*IF(MOD(Calculator!$B$37/Calculator!$F$13,1)&lt;0.5,-1,1))^2)/((50*POWER(80,POWER(COS(PI()*MOD(Calculator!$B$37/Calculator!$F$13,1)),2))+$C83)^2+(1500*ABS(SIN(2*PI()*MOD(Calculator!$B$37/Calculator!$F$13,1)))*IF(MOD(Calculator!$B$37/Calculator!$F$13,1)&lt;0.5,-1,1))^2)))/(1-SQRT(((50*POWER(80,POWER(COS(PI()*MOD(Calculator!$B$37/Calculator!$F$13,1)),2))-$C83)^2+(1500*ABS(SIN(2*PI()*MOD(Calculator!$B$37/Calculator!$F$13,1)))*IF(MOD(Calculator!$B$37/Calculator!$F$13,1)&lt;0.5,-1,1))^2)/((50*POWER(80,POWER(COS(PI()*MOD(Calculator!$B$37/Calculator!$F$13,1)),2))+$C83)^2+(1500*ABS(SIN(2*PI()*MOD(Calculator!$B$37/Calculator!$F$13,1)))*IF(MOD(Calculator!$B$37/Calculator!$F$13,1)&lt;0.5,-1,1))^2))),2))</f>
        <v>—</v>
      </c>
      <c r="FG83" s="290" t="str">
        <f aca="false">IF(OR(Calculator!$E$14&lt;&gt;"YES",Calculator!$B$37&lt;Calculator!$G$14),"—",ROUND((1+SQRT(((50*POWER(80,POWER(COS(PI()*MOD(Calculator!$B$37/Calculator!$F$14,1)),2))-$C83)^2+(1500*ABS(SIN(2*PI()*MOD(Calculator!$B$37/Calculator!$F$14,1)))*IF(MOD(Calculator!$B$37/Calculator!$F$14,1)&lt;0.5,-1,1))^2)/((50*POWER(80,POWER(COS(PI()*MOD(Calculator!$B$37/Calculator!$F$14,1)),2))+$C83)^2+(1500*ABS(SIN(2*PI()*MOD(Calculator!$B$37/Calculator!$F$14,1)))*IF(MOD(Calculator!$B$37/Calculator!$F$14,1)&lt;0.5,-1,1))^2)))/(1-SQRT(((50*POWER(80,POWER(COS(PI()*MOD(Calculator!$B$37/Calculator!$F$14,1)),2))-$C83)^2+(1500*ABS(SIN(2*PI()*MOD(Calculator!$B$37/Calculator!$F$14,1)))*IF(MOD(Calculator!$B$37/Calculator!$F$14,1)&lt;0.5,-1,1))^2)/((50*POWER(80,POWER(COS(PI()*MOD(Calculator!$B$37/Calculator!$F$14,1)),2))+$C83)^2+(1500*ABS(SIN(2*PI()*MOD(Calculator!$B$37/Calculator!$F$14,1)))*IF(MOD(Calculator!$B$37/Calculator!$F$14,1)&lt;0.5,-1,1))^2))),2))</f>
        <v>—</v>
      </c>
      <c r="FH83" s="290" t="n">
        <f aca="false">IF(OR(Calculator!$E$15&lt;&gt;"YES",Calculator!$B$37&lt;Calculator!$G$15),"—",ROUND((1+SQRT(((50*POWER(80,POWER(COS(PI()*MOD(Calculator!$B$37/Calculator!$F$15,1)),2))-$C83)^2+(1500*ABS(SIN(2*PI()*MOD(Calculator!$B$37/Calculator!$F$15,1)))*IF(MOD(Calculator!$B$37/Calculator!$F$15,1)&lt;0.5,-1,1))^2)/((50*POWER(80,POWER(COS(PI()*MOD(Calculator!$B$37/Calculator!$F$15,1)),2))+$C83)^2+(1500*ABS(SIN(2*PI()*MOD(Calculator!$B$37/Calculator!$F$15,1)))*IF(MOD(Calculator!$B$37/Calculator!$F$15,1)&lt;0.5,-1,1))^2)))/(1-SQRT(((50*POWER(80,POWER(COS(PI()*MOD(Calculator!$B$37/Calculator!$F$15,1)),2))-$C83)^2+(1500*ABS(SIN(2*PI()*MOD(Calculator!$B$37/Calculator!$F$15,1)))*IF(MOD(Calculator!$B$37/Calculator!$F$15,1)&lt;0.5,-1,1))^2)/((50*POWER(80,POWER(COS(PI()*MOD(Calculator!$B$37/Calculator!$F$15,1)),2))+$C83)^2+(1500*ABS(SIN(2*PI()*MOD(Calculator!$B$37/Calculator!$F$15,1)))*IF(MOD(Calculator!$B$37/Calculator!$F$15,1)&lt;0.5,-1,1))^2))),2))</f>
        <v>2.42</v>
      </c>
      <c r="FI83" s="290" t="str">
        <f aca="false">IF(OR(Calculator!$E$16&lt;&gt;"YES",Calculator!$B$37&lt;Calculator!$G$16),"—",ROUND((1+SQRT(((50*POWER(80,POWER(COS(PI()*MOD(Calculator!$B$37/Calculator!$F$16,1)),2))-$C83)^2+(1500*ABS(SIN(2*PI()*MOD(Calculator!$B$37/Calculator!$F$16,1)))*IF(MOD(Calculator!$B$37/Calculator!$F$16,1)&lt;0.5,-1,1))^2)/((50*POWER(80,POWER(COS(PI()*MOD(Calculator!$B$37/Calculator!$F$16,1)),2))+$C83)^2+(1500*ABS(SIN(2*PI()*MOD(Calculator!$B$37/Calculator!$F$16,1)))*IF(MOD(Calculator!$B$37/Calculator!$F$16,1)&lt;0.5,-1,1))^2)))/(1-SQRT(((50*POWER(80,POWER(COS(PI()*MOD(Calculator!$B$37/Calculator!$F$16,1)),2))-$C83)^2+(1500*ABS(SIN(2*PI()*MOD(Calculator!$B$37/Calculator!$F$16,1)))*IF(MOD(Calculator!$B$37/Calculator!$F$16,1)&lt;0.5,-1,1))^2)/((50*POWER(80,POWER(COS(PI()*MOD(Calculator!$B$37/Calculator!$F$16,1)),2))+$C83)^2+(1500*ABS(SIN(2*PI()*MOD(Calculator!$B$37/Calculator!$F$16,1)))*IF(MOD(Calculator!$B$37/Calculator!$F$16,1)&lt;0.5,-1,1))^2))),2))</f>
        <v>—</v>
      </c>
      <c r="FJ83" s="290" t="n">
        <f aca="false">IF(OR(Calculator!$E$17&lt;&gt;"YES",Calculator!$B$37&lt;Calculator!$G$17),"—",ROUND((1+SQRT(((50*POWER(80,POWER(COS(PI()*MOD(Calculator!$B$37/Calculator!$F$17,1)),2))-$C83)^2+(1500*ABS(SIN(2*PI()*MOD(Calculator!$B$37/Calculator!$F$17,1)))*IF(MOD(Calculator!$B$37/Calculator!$F$17,1)&lt;0.5,-1,1))^2)/((50*POWER(80,POWER(COS(PI()*MOD(Calculator!$B$37/Calculator!$F$17,1)),2))+$C83)^2+(1500*ABS(SIN(2*PI()*MOD(Calculator!$B$37/Calculator!$F$17,1)))*IF(MOD(Calculator!$B$37/Calculator!$F$17,1)&lt;0.5,-1,1))^2)))/(1-SQRT(((50*POWER(80,POWER(COS(PI()*MOD(Calculator!$B$37/Calculator!$F$17,1)),2))-$C83)^2+(1500*ABS(SIN(2*PI()*MOD(Calculator!$B$37/Calculator!$F$17,1)))*IF(MOD(Calculator!$B$37/Calculator!$F$17,1)&lt;0.5,-1,1))^2)/((50*POWER(80,POWER(COS(PI()*MOD(Calculator!$B$37/Calculator!$F$17,1)),2))+$C83)^2+(1500*ABS(SIN(2*PI()*MOD(Calculator!$B$37/Calculator!$F$17,1)))*IF(MOD(Calculator!$B$37/Calculator!$F$17,1)&lt;0.5,-1,1))^2))),2))</f>
        <v>15.86</v>
      </c>
      <c r="FK83" s="290" t="str">
        <f aca="false">IF(OR(Calculator!$E$18&lt;&gt;"YES",Calculator!$B$37&lt;Calculator!$G$18),"—",ROUND((1+SQRT(((50*POWER(80,POWER(COS(PI()*MOD(Calculator!$B$37/Calculator!$F$18,1)),2))-$C83)^2+(1500*ABS(SIN(2*PI()*MOD(Calculator!$B$37/Calculator!$F$18,1)))*IF(MOD(Calculator!$B$37/Calculator!$F$18,1)&lt;0.5,-1,1))^2)/((50*POWER(80,POWER(COS(PI()*MOD(Calculator!$B$37/Calculator!$F$18,1)),2))+$C83)^2+(1500*ABS(SIN(2*PI()*MOD(Calculator!$B$37/Calculator!$F$18,1)))*IF(MOD(Calculator!$B$37/Calculator!$F$18,1)&lt;0.5,-1,1))^2)))/(1-SQRT(((50*POWER(80,POWER(COS(PI()*MOD(Calculator!$B$37/Calculator!$F$18,1)),2))-$C83)^2+(1500*ABS(SIN(2*PI()*MOD(Calculator!$B$37/Calculator!$F$18,1)))*IF(MOD(Calculator!$B$37/Calculator!$F$18,1)&lt;0.5,-1,1))^2)/((50*POWER(80,POWER(COS(PI()*MOD(Calculator!$B$37/Calculator!$F$18,1)),2))+$C83)^2+(1500*ABS(SIN(2*PI()*MOD(Calculator!$B$37/Calculator!$F$18,1)))*IF(MOD(Calculator!$B$37/Calculator!$F$18,1)&lt;0.5,-1,1))^2))),2))</f>
        <v>—</v>
      </c>
      <c r="FL83" s="290" t="str">
        <f aca="false">IF(OR(Calculator!$E$19&lt;&gt;"YES",Calculator!$B$37&lt;Calculator!$G$19),"—",ROUND((1+SQRT(((50*POWER(80,POWER(COS(PI()*MOD(Calculator!$B$37/Calculator!$F$19,1)),2))-$C83)^2+(1500*ABS(SIN(2*PI()*MOD(Calculator!$B$37/Calculator!$F$19,1)))*IF(MOD(Calculator!$B$37/Calculator!$F$19,1)&lt;0.5,-1,1))^2)/((50*POWER(80,POWER(COS(PI()*MOD(Calculator!$B$37/Calculator!$F$19,1)),2))+$C83)^2+(1500*ABS(SIN(2*PI()*MOD(Calculator!$B$37/Calculator!$F$19,1)))*IF(MOD(Calculator!$B$37/Calculator!$F$19,1)&lt;0.5,-1,1))^2)))/(1-SQRT(((50*POWER(80,POWER(COS(PI()*MOD(Calculator!$B$37/Calculator!$F$19,1)),2))-$C83)^2+(1500*ABS(SIN(2*PI()*MOD(Calculator!$B$37/Calculator!$F$19,1)))*IF(MOD(Calculator!$B$37/Calculator!$F$19,1)&lt;0.5,-1,1))^2)/((50*POWER(80,POWER(COS(PI()*MOD(Calculator!$B$37/Calculator!$F$19,1)),2))+$C83)^2+(1500*ABS(SIN(2*PI()*MOD(Calculator!$B$37/Calculator!$F$19,1)))*IF(MOD(Calculator!$B$37/Calculator!$F$19,1)&lt;0.5,-1,1))^2))),2))</f>
        <v>—</v>
      </c>
      <c r="FM83" s="290" t="str">
        <f aca="false">IF(OR(Calculator!$E$20&lt;&gt;"YES",Calculator!$B$37&lt;Calculator!$G$20),"—",ROUND((1+SQRT(((50*POWER(80,POWER(COS(PI()*MOD(Calculator!$B$37/Calculator!$F$20,1)),2))-$C83)^2+(1500*ABS(SIN(2*PI()*MOD(Calculator!$B$37/Calculator!$F$20,1)))*IF(MOD(Calculator!$B$37/Calculator!$F$20,1)&lt;0.5,-1,1))^2)/((50*POWER(80,POWER(COS(PI()*MOD(Calculator!$B$37/Calculator!$F$20,1)),2))+$C83)^2+(1500*ABS(SIN(2*PI()*MOD(Calculator!$B$37/Calculator!$F$20,1)))*IF(MOD(Calculator!$B$37/Calculator!$F$20,1)&lt;0.5,-1,1))^2)))/(1-SQRT(((50*POWER(80,POWER(COS(PI()*MOD(Calculator!$B$37/Calculator!$F$20,1)),2))-$C83)^2+(1500*ABS(SIN(2*PI()*MOD(Calculator!$B$37/Calculator!$F$20,1)))*IF(MOD(Calculator!$B$37/Calculator!$F$20,1)&lt;0.5,-1,1))^2)/((50*POWER(80,POWER(COS(PI()*MOD(Calculator!$B$37/Calculator!$F$20,1)),2))+$C83)^2+(1500*ABS(SIN(2*PI()*MOD(Calculator!$B$37/Calculator!$F$20,1)))*IF(MOD(Calculator!$B$37/Calculator!$F$20,1)&lt;0.5,-1,1))^2))),2))</f>
        <v>—</v>
      </c>
      <c r="FN83" s="290" t="str">
        <f aca="false">IF(OR(Calculator!$E$21&lt;&gt;"YES",Calculator!$B$37&lt;Calculator!$G$21),"—",ROUND((1+SQRT(((50*POWER(80,POWER(COS(PI()*MOD(Calculator!$B$37/Calculator!$F$21,1)),2))-$C83)^2+(1500*ABS(SIN(2*PI()*MOD(Calculator!$B$37/Calculator!$F$21,1)))*IF(MOD(Calculator!$B$37/Calculator!$F$21,1)&lt;0.5,-1,1))^2)/((50*POWER(80,POWER(COS(PI()*MOD(Calculator!$B$37/Calculator!$F$21,1)),2))+$C83)^2+(1500*ABS(SIN(2*PI()*MOD(Calculator!$B$37/Calculator!$F$21,1)))*IF(MOD(Calculator!$B$37/Calculator!$F$21,1)&lt;0.5,-1,1))^2)))/(1-SQRT(((50*POWER(80,POWER(COS(PI()*MOD(Calculator!$B$37/Calculator!$F$21,1)),2))-$C83)^2+(1500*ABS(SIN(2*PI()*MOD(Calculator!$B$37/Calculator!$F$21,1)))*IF(MOD(Calculator!$B$37/Calculator!$F$21,1)&lt;0.5,-1,1))^2)/((50*POWER(80,POWER(COS(PI()*MOD(Calculator!$B$37/Calculator!$F$21,1)),2))+$C83)^2+(1500*ABS(SIN(2*PI()*MOD(Calculator!$B$37/Calculator!$F$21,1)))*IF(MOD(Calculator!$B$37/Calculator!$F$21,1)&lt;0.5,-1,1))^2))),2))</f>
        <v>—</v>
      </c>
      <c r="FO83" s="290" t="str">
        <f aca="false">IF(OR(Calculator!$E$22&lt;&gt;"YES",Calculator!$B$37&lt;Calculator!$G$22),"—",ROUND((1+SQRT(((50*POWER(80,POWER(COS(PI()*MOD(Calculator!$B$37/Calculator!$F$22,1)),2))-$C83)^2+(1500*ABS(SIN(2*PI()*MOD(Calculator!$B$37/Calculator!$F$22,1)))*IF(MOD(Calculator!$B$37/Calculator!$F$22,1)&lt;0.5,-1,1))^2)/((50*POWER(80,POWER(COS(PI()*MOD(Calculator!$B$37/Calculator!$F$22,1)),2))+$C83)^2+(1500*ABS(SIN(2*PI()*MOD(Calculator!$B$37/Calculator!$F$22,1)))*IF(MOD(Calculator!$B$37/Calculator!$F$22,1)&lt;0.5,-1,1))^2)))/(1-SQRT(((50*POWER(80,POWER(COS(PI()*MOD(Calculator!$B$37/Calculator!$F$22,1)),2))-$C83)^2+(1500*ABS(SIN(2*PI()*MOD(Calculator!$B$37/Calculator!$F$22,1)))*IF(MOD(Calculator!$B$37/Calculator!$F$22,1)&lt;0.5,-1,1))^2)/((50*POWER(80,POWER(COS(PI()*MOD(Calculator!$B$37/Calculator!$F$22,1)),2))+$C83)^2+(1500*ABS(SIN(2*PI()*MOD(Calculator!$B$37/Calculator!$F$22,1)))*IF(MOD(Calculator!$B$37/Calculator!$F$22,1)&lt;0.5,-1,1))^2))),2))</f>
        <v>—</v>
      </c>
      <c r="FP83" s="291" t="n">
        <f aca="false">IFERROR(ROUND((IF(ISNUMBER(FE83),FE83,0)+IF(ISNUMBER(FF83),FF83,0)+IF(ISNUMBER(FG83),FG83,0)+IF(ISNUMBER(FH83),FH83,0)+IF(ISNUMBER(FI83),FI83,0)+IF(ISNUMBER(FJ83),FJ83,0)+IF(ISNUMBER(FK83),FK83,0)+IF(ISNUMBER(FL83),FL83,0)+IF(ISNUMBER(FM83),FM83,0)+IF(ISNUMBER(FN83),FN83,0)+IF(ISNUMBER(FO83),FO83,0))/(IF(ISNUMBER(FE83),1,0)+IF(ISNUMBER(FF83),1,0)+IF(ISNUMBER(FG83),1,0)+IF(ISNUMBER(FH83),1,0)+IF(ISNUMBER(FI83),1,0)+IF(ISNUMBER(FJ83),1,0)+IF(ISNUMBER(FK83),1,0)+IF(ISNUMBER(FL83),1,0)+IF(ISNUMBER(FM83),1,0)+IF(ISNUMBER(FN83),1,0)+IF(ISNUMBER(FO83),1,0)),4),"")</f>
        <v>9.14</v>
      </c>
      <c r="FQ83" s="290" t="str">
        <f aca="false">IF(OR(Calculator!$E$12&lt;&gt;"YES",Calculator!$B$38&lt;Calculator!$G$12),"—",ROUND((1+SQRT(((50*POWER(80,POWER(COS(PI()*MOD(Calculator!$B$38/Calculator!$F$12,1)),2))-$C83)^2+(1500*ABS(SIN(2*PI()*MOD(Calculator!$B$38/Calculator!$F$12,1)))*IF(MOD(Calculator!$B$38/Calculator!$F$12,1)&lt;0.5,-1,1))^2)/((50*POWER(80,POWER(COS(PI()*MOD(Calculator!$B$38/Calculator!$F$12,1)),2))+$C83)^2+(1500*ABS(SIN(2*PI()*MOD(Calculator!$B$38/Calculator!$F$12,1)))*IF(MOD(Calculator!$B$38/Calculator!$F$12,1)&lt;0.5,-1,1))^2)))/(1-SQRT(((50*POWER(80,POWER(COS(PI()*MOD(Calculator!$B$38/Calculator!$F$12,1)),2))-$C83)^2+(1500*ABS(SIN(2*PI()*MOD(Calculator!$B$38/Calculator!$F$12,1)))*IF(MOD(Calculator!$B$38/Calculator!$F$12,1)&lt;0.5,-1,1))^2)/((50*POWER(80,POWER(COS(PI()*MOD(Calculator!$B$38/Calculator!$F$12,1)),2))+$C83)^2+(1500*ABS(SIN(2*PI()*MOD(Calculator!$B$38/Calculator!$F$12,1)))*IF(MOD(Calculator!$B$38/Calculator!$F$12,1)&lt;0.5,-1,1))^2))),2))</f>
        <v>—</v>
      </c>
      <c r="FR83" s="290" t="str">
        <f aca="false">IF(OR(Calculator!$E$13&lt;&gt;"YES",Calculator!$B$38&lt;Calculator!$G$13),"—",ROUND((1+SQRT(((50*POWER(80,POWER(COS(PI()*MOD(Calculator!$B$38/Calculator!$F$13,1)),2))-$C83)^2+(1500*ABS(SIN(2*PI()*MOD(Calculator!$B$38/Calculator!$F$13,1)))*IF(MOD(Calculator!$B$38/Calculator!$F$13,1)&lt;0.5,-1,1))^2)/((50*POWER(80,POWER(COS(PI()*MOD(Calculator!$B$38/Calculator!$F$13,1)),2))+$C83)^2+(1500*ABS(SIN(2*PI()*MOD(Calculator!$B$38/Calculator!$F$13,1)))*IF(MOD(Calculator!$B$38/Calculator!$F$13,1)&lt;0.5,-1,1))^2)))/(1-SQRT(((50*POWER(80,POWER(COS(PI()*MOD(Calculator!$B$38/Calculator!$F$13,1)),2))-$C83)^2+(1500*ABS(SIN(2*PI()*MOD(Calculator!$B$38/Calculator!$F$13,1)))*IF(MOD(Calculator!$B$38/Calculator!$F$13,1)&lt;0.5,-1,1))^2)/((50*POWER(80,POWER(COS(PI()*MOD(Calculator!$B$38/Calculator!$F$13,1)),2))+$C83)^2+(1500*ABS(SIN(2*PI()*MOD(Calculator!$B$38/Calculator!$F$13,1)))*IF(MOD(Calculator!$B$38/Calculator!$F$13,1)&lt;0.5,-1,1))^2))),2))</f>
        <v>—</v>
      </c>
      <c r="FS83" s="290" t="str">
        <f aca="false">IF(OR(Calculator!$E$14&lt;&gt;"YES",Calculator!$B$38&lt;Calculator!$G$14),"—",ROUND((1+SQRT(((50*POWER(80,POWER(COS(PI()*MOD(Calculator!$B$38/Calculator!$F$14,1)),2))-$C83)^2+(1500*ABS(SIN(2*PI()*MOD(Calculator!$B$38/Calculator!$F$14,1)))*IF(MOD(Calculator!$B$38/Calculator!$F$14,1)&lt;0.5,-1,1))^2)/((50*POWER(80,POWER(COS(PI()*MOD(Calculator!$B$38/Calculator!$F$14,1)),2))+$C83)^2+(1500*ABS(SIN(2*PI()*MOD(Calculator!$B$38/Calculator!$F$14,1)))*IF(MOD(Calculator!$B$38/Calculator!$F$14,1)&lt;0.5,-1,1))^2)))/(1-SQRT(((50*POWER(80,POWER(COS(PI()*MOD(Calculator!$B$38/Calculator!$F$14,1)),2))-$C83)^2+(1500*ABS(SIN(2*PI()*MOD(Calculator!$B$38/Calculator!$F$14,1)))*IF(MOD(Calculator!$B$38/Calculator!$F$14,1)&lt;0.5,-1,1))^2)/((50*POWER(80,POWER(COS(PI()*MOD(Calculator!$B$38/Calculator!$F$14,1)),2))+$C83)^2+(1500*ABS(SIN(2*PI()*MOD(Calculator!$B$38/Calculator!$F$14,1)))*IF(MOD(Calculator!$B$38/Calculator!$F$14,1)&lt;0.5,-1,1))^2))),2))</f>
        <v>—</v>
      </c>
      <c r="FT83" s="290" t="n">
        <f aca="false">IF(OR(Calculator!$E$15&lt;&gt;"YES",Calculator!$B$38&lt;Calculator!$G$15),"—",ROUND((1+SQRT(((50*POWER(80,POWER(COS(PI()*MOD(Calculator!$B$38/Calculator!$F$15,1)),2))-$C83)^2+(1500*ABS(SIN(2*PI()*MOD(Calculator!$B$38/Calculator!$F$15,1)))*IF(MOD(Calculator!$B$38/Calculator!$F$15,1)&lt;0.5,-1,1))^2)/((50*POWER(80,POWER(COS(PI()*MOD(Calculator!$B$38/Calculator!$F$15,1)),2))+$C83)^2+(1500*ABS(SIN(2*PI()*MOD(Calculator!$B$38/Calculator!$F$15,1)))*IF(MOD(Calculator!$B$38/Calculator!$F$15,1)&lt;0.5,-1,1))^2)))/(1-SQRT(((50*POWER(80,POWER(COS(PI()*MOD(Calculator!$B$38/Calculator!$F$15,1)),2))-$C83)^2+(1500*ABS(SIN(2*PI()*MOD(Calculator!$B$38/Calculator!$F$15,1)))*IF(MOD(Calculator!$B$38/Calculator!$F$15,1)&lt;0.5,-1,1))^2)/((50*POWER(80,POWER(COS(PI()*MOD(Calculator!$B$38/Calculator!$F$15,1)),2))+$C83)^2+(1500*ABS(SIN(2*PI()*MOD(Calculator!$B$38/Calculator!$F$15,1)))*IF(MOD(Calculator!$B$38/Calculator!$F$15,1)&lt;0.5,-1,1))^2))),2))</f>
        <v>2.23</v>
      </c>
      <c r="FU83" s="290" t="str">
        <f aca="false">IF(OR(Calculator!$E$16&lt;&gt;"YES",Calculator!$B$38&lt;Calculator!$G$16),"—",ROUND((1+SQRT(((50*POWER(80,POWER(COS(PI()*MOD(Calculator!$B$38/Calculator!$F$16,1)),2))-$C83)^2+(1500*ABS(SIN(2*PI()*MOD(Calculator!$B$38/Calculator!$F$16,1)))*IF(MOD(Calculator!$B$38/Calculator!$F$16,1)&lt;0.5,-1,1))^2)/((50*POWER(80,POWER(COS(PI()*MOD(Calculator!$B$38/Calculator!$F$16,1)),2))+$C83)^2+(1500*ABS(SIN(2*PI()*MOD(Calculator!$B$38/Calculator!$F$16,1)))*IF(MOD(Calculator!$B$38/Calculator!$F$16,1)&lt;0.5,-1,1))^2)))/(1-SQRT(((50*POWER(80,POWER(COS(PI()*MOD(Calculator!$B$38/Calculator!$F$16,1)),2))-$C83)^2+(1500*ABS(SIN(2*PI()*MOD(Calculator!$B$38/Calculator!$F$16,1)))*IF(MOD(Calculator!$B$38/Calculator!$F$16,1)&lt;0.5,-1,1))^2)/((50*POWER(80,POWER(COS(PI()*MOD(Calculator!$B$38/Calculator!$F$16,1)),2))+$C83)^2+(1500*ABS(SIN(2*PI()*MOD(Calculator!$B$38/Calculator!$F$16,1)))*IF(MOD(Calculator!$B$38/Calculator!$F$16,1)&lt;0.5,-1,1))^2))),2))</f>
        <v>—</v>
      </c>
      <c r="FV83" s="290" t="n">
        <f aca="false">IF(OR(Calculator!$E$17&lt;&gt;"YES",Calculator!$B$38&lt;Calculator!$G$17),"—",ROUND((1+SQRT(((50*POWER(80,POWER(COS(PI()*MOD(Calculator!$B$38/Calculator!$F$17,1)),2))-$C83)^2+(1500*ABS(SIN(2*PI()*MOD(Calculator!$B$38/Calculator!$F$17,1)))*IF(MOD(Calculator!$B$38/Calculator!$F$17,1)&lt;0.5,-1,1))^2)/((50*POWER(80,POWER(COS(PI()*MOD(Calculator!$B$38/Calculator!$F$17,1)),2))+$C83)^2+(1500*ABS(SIN(2*PI()*MOD(Calculator!$B$38/Calculator!$F$17,1)))*IF(MOD(Calculator!$B$38/Calculator!$F$17,1)&lt;0.5,-1,1))^2)))/(1-SQRT(((50*POWER(80,POWER(COS(PI()*MOD(Calculator!$B$38/Calculator!$F$17,1)),2))-$C83)^2+(1500*ABS(SIN(2*PI()*MOD(Calculator!$B$38/Calculator!$F$17,1)))*IF(MOD(Calculator!$B$38/Calculator!$F$17,1)&lt;0.5,-1,1))^2)/((50*POWER(80,POWER(COS(PI()*MOD(Calculator!$B$38/Calculator!$F$17,1)),2))+$C83)^2+(1500*ABS(SIN(2*PI()*MOD(Calculator!$B$38/Calculator!$F$17,1)))*IF(MOD(Calculator!$B$38/Calculator!$F$17,1)&lt;0.5,-1,1))^2))),2))</f>
        <v>20.04</v>
      </c>
      <c r="FW83" s="290" t="str">
        <f aca="false">IF(OR(Calculator!$E$18&lt;&gt;"YES",Calculator!$B$38&lt;Calculator!$G$18),"—",ROUND((1+SQRT(((50*POWER(80,POWER(COS(PI()*MOD(Calculator!$B$38/Calculator!$F$18,1)),2))-$C83)^2+(1500*ABS(SIN(2*PI()*MOD(Calculator!$B$38/Calculator!$F$18,1)))*IF(MOD(Calculator!$B$38/Calculator!$F$18,1)&lt;0.5,-1,1))^2)/((50*POWER(80,POWER(COS(PI()*MOD(Calculator!$B$38/Calculator!$F$18,1)),2))+$C83)^2+(1500*ABS(SIN(2*PI()*MOD(Calculator!$B$38/Calculator!$F$18,1)))*IF(MOD(Calculator!$B$38/Calculator!$F$18,1)&lt;0.5,-1,1))^2)))/(1-SQRT(((50*POWER(80,POWER(COS(PI()*MOD(Calculator!$B$38/Calculator!$F$18,1)),2))-$C83)^2+(1500*ABS(SIN(2*PI()*MOD(Calculator!$B$38/Calculator!$F$18,1)))*IF(MOD(Calculator!$B$38/Calculator!$F$18,1)&lt;0.5,-1,1))^2)/((50*POWER(80,POWER(COS(PI()*MOD(Calculator!$B$38/Calculator!$F$18,1)),2))+$C83)^2+(1500*ABS(SIN(2*PI()*MOD(Calculator!$B$38/Calculator!$F$18,1)))*IF(MOD(Calculator!$B$38/Calculator!$F$18,1)&lt;0.5,-1,1))^2))),2))</f>
        <v>—</v>
      </c>
      <c r="FX83" s="290" t="str">
        <f aca="false">IF(OR(Calculator!$E$19&lt;&gt;"YES",Calculator!$B$38&lt;Calculator!$G$19),"—",ROUND((1+SQRT(((50*POWER(80,POWER(COS(PI()*MOD(Calculator!$B$38/Calculator!$F$19,1)),2))-$C83)^2+(1500*ABS(SIN(2*PI()*MOD(Calculator!$B$38/Calculator!$F$19,1)))*IF(MOD(Calculator!$B$38/Calculator!$F$19,1)&lt;0.5,-1,1))^2)/((50*POWER(80,POWER(COS(PI()*MOD(Calculator!$B$38/Calculator!$F$19,1)),2))+$C83)^2+(1500*ABS(SIN(2*PI()*MOD(Calculator!$B$38/Calculator!$F$19,1)))*IF(MOD(Calculator!$B$38/Calculator!$F$19,1)&lt;0.5,-1,1))^2)))/(1-SQRT(((50*POWER(80,POWER(COS(PI()*MOD(Calculator!$B$38/Calculator!$F$19,1)),2))-$C83)^2+(1500*ABS(SIN(2*PI()*MOD(Calculator!$B$38/Calculator!$F$19,1)))*IF(MOD(Calculator!$B$38/Calculator!$F$19,1)&lt;0.5,-1,1))^2)/((50*POWER(80,POWER(COS(PI()*MOD(Calculator!$B$38/Calculator!$F$19,1)),2))+$C83)^2+(1500*ABS(SIN(2*PI()*MOD(Calculator!$B$38/Calculator!$F$19,1)))*IF(MOD(Calculator!$B$38/Calculator!$F$19,1)&lt;0.5,-1,1))^2))),2))</f>
        <v>—</v>
      </c>
      <c r="FY83" s="290" t="str">
        <f aca="false">IF(OR(Calculator!$E$20&lt;&gt;"YES",Calculator!$B$38&lt;Calculator!$G$20),"—",ROUND((1+SQRT(((50*POWER(80,POWER(COS(PI()*MOD(Calculator!$B$38/Calculator!$F$20,1)),2))-$C83)^2+(1500*ABS(SIN(2*PI()*MOD(Calculator!$B$38/Calculator!$F$20,1)))*IF(MOD(Calculator!$B$38/Calculator!$F$20,1)&lt;0.5,-1,1))^2)/((50*POWER(80,POWER(COS(PI()*MOD(Calculator!$B$38/Calculator!$F$20,1)),2))+$C83)^2+(1500*ABS(SIN(2*PI()*MOD(Calculator!$B$38/Calculator!$F$20,1)))*IF(MOD(Calculator!$B$38/Calculator!$F$20,1)&lt;0.5,-1,1))^2)))/(1-SQRT(((50*POWER(80,POWER(COS(PI()*MOD(Calculator!$B$38/Calculator!$F$20,1)),2))-$C83)^2+(1500*ABS(SIN(2*PI()*MOD(Calculator!$B$38/Calculator!$F$20,1)))*IF(MOD(Calculator!$B$38/Calculator!$F$20,1)&lt;0.5,-1,1))^2)/((50*POWER(80,POWER(COS(PI()*MOD(Calculator!$B$38/Calculator!$F$20,1)),2))+$C83)^2+(1500*ABS(SIN(2*PI()*MOD(Calculator!$B$38/Calculator!$F$20,1)))*IF(MOD(Calculator!$B$38/Calculator!$F$20,1)&lt;0.5,-1,1))^2))),2))</f>
        <v>—</v>
      </c>
      <c r="FZ83" s="290" t="str">
        <f aca="false">IF(OR(Calculator!$E$21&lt;&gt;"YES",Calculator!$B$38&lt;Calculator!$G$21),"—",ROUND((1+SQRT(((50*POWER(80,POWER(COS(PI()*MOD(Calculator!$B$38/Calculator!$F$21,1)),2))-$C83)^2+(1500*ABS(SIN(2*PI()*MOD(Calculator!$B$38/Calculator!$F$21,1)))*IF(MOD(Calculator!$B$38/Calculator!$F$21,1)&lt;0.5,-1,1))^2)/((50*POWER(80,POWER(COS(PI()*MOD(Calculator!$B$38/Calculator!$F$21,1)),2))+$C83)^2+(1500*ABS(SIN(2*PI()*MOD(Calculator!$B$38/Calculator!$F$21,1)))*IF(MOD(Calculator!$B$38/Calculator!$F$21,1)&lt;0.5,-1,1))^2)))/(1-SQRT(((50*POWER(80,POWER(COS(PI()*MOD(Calculator!$B$38/Calculator!$F$21,1)),2))-$C83)^2+(1500*ABS(SIN(2*PI()*MOD(Calculator!$B$38/Calculator!$F$21,1)))*IF(MOD(Calculator!$B$38/Calculator!$F$21,1)&lt;0.5,-1,1))^2)/((50*POWER(80,POWER(COS(PI()*MOD(Calculator!$B$38/Calculator!$F$21,1)),2))+$C83)^2+(1500*ABS(SIN(2*PI()*MOD(Calculator!$B$38/Calculator!$F$21,1)))*IF(MOD(Calculator!$B$38/Calculator!$F$21,1)&lt;0.5,-1,1))^2))),2))</f>
        <v>—</v>
      </c>
      <c r="GA83" s="290" t="str">
        <f aca="false">IF(OR(Calculator!$E$22&lt;&gt;"YES",Calculator!$B$38&lt;Calculator!$G$22),"—",ROUND((1+SQRT(((50*POWER(80,POWER(COS(PI()*MOD(Calculator!$B$38/Calculator!$F$22,1)),2))-$C83)^2+(1500*ABS(SIN(2*PI()*MOD(Calculator!$B$38/Calculator!$F$22,1)))*IF(MOD(Calculator!$B$38/Calculator!$F$22,1)&lt;0.5,-1,1))^2)/((50*POWER(80,POWER(COS(PI()*MOD(Calculator!$B$38/Calculator!$F$22,1)),2))+$C83)^2+(1500*ABS(SIN(2*PI()*MOD(Calculator!$B$38/Calculator!$F$22,1)))*IF(MOD(Calculator!$B$38/Calculator!$F$22,1)&lt;0.5,-1,1))^2)))/(1-SQRT(((50*POWER(80,POWER(COS(PI()*MOD(Calculator!$B$38/Calculator!$F$22,1)),2))-$C83)^2+(1500*ABS(SIN(2*PI()*MOD(Calculator!$B$38/Calculator!$F$22,1)))*IF(MOD(Calculator!$B$38/Calculator!$F$22,1)&lt;0.5,-1,1))^2)/((50*POWER(80,POWER(COS(PI()*MOD(Calculator!$B$38/Calculator!$F$22,1)),2))+$C83)^2+(1500*ABS(SIN(2*PI()*MOD(Calculator!$B$38/Calculator!$F$22,1)))*IF(MOD(Calculator!$B$38/Calculator!$F$22,1)&lt;0.5,-1,1))^2))),2))</f>
        <v>—</v>
      </c>
      <c r="GB83" s="291" t="n">
        <f aca="false">IFERROR(ROUND((IF(ISNUMBER(FQ83),FQ83,0)+IF(ISNUMBER(FR83),FR83,0)+IF(ISNUMBER(FS83),FS83,0)+IF(ISNUMBER(FT83),FT83,0)+IF(ISNUMBER(FU83),FU83,0)+IF(ISNUMBER(FV83),FV83,0)+IF(ISNUMBER(FW83),FW83,0)+IF(ISNUMBER(FX83),FX83,0)+IF(ISNUMBER(FY83),FY83,0)+IF(ISNUMBER(FZ83),FZ83,0)+IF(ISNUMBER(GA83),GA83,0))/(IF(ISNUMBER(FQ83),1,0)+IF(ISNUMBER(FR83),1,0)+IF(ISNUMBER(FS83),1,0)+IF(ISNUMBER(FT83),1,0)+IF(ISNUMBER(FU83),1,0)+IF(ISNUMBER(FV83),1,0)+IF(ISNUMBER(FW83),1,0)+IF(ISNUMBER(FX83),1,0)+IF(ISNUMBER(FY83),1,0)+IF(ISNUMBER(FZ83),1,0)+IF(ISNUMBER(GA83),1,0)),4),"")</f>
        <v>11.135</v>
      </c>
      <c r="GD83" s="253" t="str">
        <f aca="false">IF(OR(Calculator!$E$12&lt;&gt;"YES",Calculator!$B$34&lt;Calculator!$G$12),"—",ROUND((1+SQRT(((50*POWER(80,POWER(COS(PI()*MOD(Calculator!$B$34/Calculator!$F$12,1)),2))+MIN(500,MAX(30,100*EXP(-0.3*'VSWR Calculator'!$C$24)*(1+3*ABS(MOD('VSWR Calculator'!$C$23/Calculator!$F$12/2,1)-0.5))))/'VSWR Calculator'!$C$25)-$C83)^2+(1500*ABS(SIN(2*PI()*MOD(Calculator!$B$34/Calculator!$F$12,1)))*IF(MOD(Calculator!$B$34/Calculator!$F$12,1)&lt;0.5,-1,1))^2)/SQRT(((50*POWER(80,POWER(COS(PI()*MOD(Calculator!$B$34/Calculator!$F$12,1)),2))+MIN(500,MAX(30,100*EXP(-0.3*'VSWR Calculator'!$C$24)*(1+3*ABS(MOD('VSWR Calculator'!$C$23/Calculator!$F$12/2,1)-0.5))))/'VSWR Calculator'!$C$25)+$C83)^2+(1500*ABS(SIN(2*PI()*MOD(Calculator!$B$34/Calculator!$F$12,1)))*IF(MOD(Calculator!$B$34/Calculator!$F$12,1)&lt;0.5,-1,1))^2))/(1-SQRT(((50*POWER(80,POWER(COS(PI()*MOD(Calculator!$B$34/Calculator!$F$12,1)),2))+MIN(500,MAX(30,100*EXP(-0.3*'VSWR Calculator'!$C$24)*(1+3*ABS(MOD('VSWR Calculator'!$C$23/Calculator!$F$12/2,1)-0.5))))/'VSWR Calculator'!$C$25)-$C83)^2+(1500*ABS(SIN(2*PI()*MOD(Calculator!$B$34/Calculator!$F$12,1)))*IF(MOD(Calculator!$B$34/Calculator!$F$12,1)&lt;0.5,-1,1))^2)/SQRT(((50*POWER(80,POWER(COS(PI()*MOD(Calculator!$B$34/Calculator!$F$12,1)),2))+MIN(500,MAX(30,100*EXP(-0.3*'VSWR Calculator'!$C$24)*(1+3*ABS(MOD('VSWR Calculator'!$C$23/Calculator!$F$12/2,1)-0.5))))/'VSWR Calculator'!$C$25)+$C83)^2+(1500*ABS(SIN(2*PI()*MOD(Calculator!$B$34/Calculator!$F$12,1)))*IF(MOD(Calculator!$B$34/Calculator!$F$12,1)&lt;0.5,-1,1))^2)),2))</f>
        <v>—</v>
      </c>
      <c r="GE83" s="253" t="str">
        <f aca="false">IF(OR(Calculator!$E$13&lt;&gt;"YES",Calculator!$B$34&lt;Calculator!$G$13),"—",ROUND((1+SQRT(((50*POWER(80,POWER(COS(PI()*MOD(Calculator!$B$34/Calculator!$F$13,1)),2))+MIN(500,MAX(30,100*EXP(-0.3*'VSWR Calculator'!$C$24)*(1+3*ABS(MOD('VSWR Calculator'!$C$23/Calculator!$F$13/2,1)-0.5))))/'VSWR Calculator'!$C$25)-$C83)^2+(1500*ABS(SIN(2*PI()*MOD(Calculator!$B$34/Calculator!$F$13,1)))*IF(MOD(Calculator!$B$34/Calculator!$F$13,1)&lt;0.5,-1,1))^2)/SQRT(((50*POWER(80,POWER(COS(PI()*MOD(Calculator!$B$34/Calculator!$F$13,1)),2))+MIN(500,MAX(30,100*EXP(-0.3*'VSWR Calculator'!$C$24)*(1+3*ABS(MOD('VSWR Calculator'!$C$23/Calculator!$F$13/2,1)-0.5))))/'VSWR Calculator'!$C$25)+$C83)^2+(1500*ABS(SIN(2*PI()*MOD(Calculator!$B$34/Calculator!$F$13,1)))*IF(MOD(Calculator!$B$34/Calculator!$F$13,1)&lt;0.5,-1,1))^2))/(1-SQRT(((50*POWER(80,POWER(COS(PI()*MOD(Calculator!$B$34/Calculator!$F$13,1)),2))+MIN(500,MAX(30,100*EXP(-0.3*'VSWR Calculator'!$C$24)*(1+3*ABS(MOD('VSWR Calculator'!$C$23/Calculator!$F$13/2,1)-0.5))))/'VSWR Calculator'!$C$25)-$C83)^2+(1500*ABS(SIN(2*PI()*MOD(Calculator!$B$34/Calculator!$F$13,1)))*IF(MOD(Calculator!$B$34/Calculator!$F$13,1)&lt;0.5,-1,1))^2)/SQRT(((50*POWER(80,POWER(COS(PI()*MOD(Calculator!$B$34/Calculator!$F$13,1)),2))+MIN(500,MAX(30,100*EXP(-0.3*'VSWR Calculator'!$C$24)*(1+3*ABS(MOD('VSWR Calculator'!$C$23/Calculator!$F$13/2,1)-0.5))))/'VSWR Calculator'!$C$25)+$C83)^2+(1500*ABS(SIN(2*PI()*MOD(Calculator!$B$34/Calculator!$F$13,1)))*IF(MOD(Calculator!$B$34/Calculator!$F$13,1)&lt;0.5,-1,1))^2)),2))</f>
        <v>—</v>
      </c>
      <c r="GF83" s="253" t="str">
        <f aca="false">IF(OR(Calculator!$E$14&lt;&gt;"YES",Calculator!$B$34&lt;Calculator!$G$14),"—",ROUND((1+SQRT(((50*POWER(80,POWER(COS(PI()*MOD(Calculator!$B$34/Calculator!$F$14,1)),2))+MIN(500,MAX(30,100*EXP(-0.3*'VSWR Calculator'!$C$24)*(1+3*ABS(MOD('VSWR Calculator'!$C$23/Calculator!$F$14/2,1)-0.5))))/'VSWR Calculator'!$C$25)-$C83)^2+(1500*ABS(SIN(2*PI()*MOD(Calculator!$B$34/Calculator!$F$14,1)))*IF(MOD(Calculator!$B$34/Calculator!$F$14,1)&lt;0.5,-1,1))^2)/SQRT(((50*POWER(80,POWER(COS(PI()*MOD(Calculator!$B$34/Calculator!$F$14,1)),2))+MIN(500,MAX(30,100*EXP(-0.3*'VSWR Calculator'!$C$24)*(1+3*ABS(MOD('VSWR Calculator'!$C$23/Calculator!$F$14/2,1)-0.5))))/'VSWR Calculator'!$C$25)+$C83)^2+(1500*ABS(SIN(2*PI()*MOD(Calculator!$B$34/Calculator!$F$14,1)))*IF(MOD(Calculator!$B$34/Calculator!$F$14,1)&lt;0.5,-1,1))^2))/(1-SQRT(((50*POWER(80,POWER(COS(PI()*MOD(Calculator!$B$34/Calculator!$F$14,1)),2))+MIN(500,MAX(30,100*EXP(-0.3*'VSWR Calculator'!$C$24)*(1+3*ABS(MOD('VSWR Calculator'!$C$23/Calculator!$F$14/2,1)-0.5))))/'VSWR Calculator'!$C$25)-$C83)^2+(1500*ABS(SIN(2*PI()*MOD(Calculator!$B$34/Calculator!$F$14,1)))*IF(MOD(Calculator!$B$34/Calculator!$F$14,1)&lt;0.5,-1,1))^2)/SQRT(((50*POWER(80,POWER(COS(PI()*MOD(Calculator!$B$34/Calculator!$F$14,1)),2))+MIN(500,MAX(30,100*EXP(-0.3*'VSWR Calculator'!$C$24)*(1+3*ABS(MOD('VSWR Calculator'!$C$23/Calculator!$F$14/2,1)-0.5))))/'VSWR Calculator'!$C$25)+$C83)^2+(1500*ABS(SIN(2*PI()*MOD(Calculator!$B$34/Calculator!$F$14,1)))*IF(MOD(Calculator!$B$34/Calculator!$F$14,1)&lt;0.5,-1,1))^2)),2))</f>
        <v>—</v>
      </c>
      <c r="GG83" s="253" t="n">
        <f aca="false">IF(OR(Calculator!$E$15&lt;&gt;"YES",Calculator!$B$34&lt;Calculator!$G$15),"—",ROUND((1+SQRT(((50*POWER(80,POWER(COS(PI()*MOD(Calculator!$B$34/Calculator!$F$15,1)),2))+MIN(500,MAX(30,100*EXP(-0.3*'VSWR Calculator'!$C$24)*(1+3*ABS(MOD('VSWR Calculator'!$C$23/Calculator!$F$15/2,1)-0.5))))/'VSWR Calculator'!$C$25)-$C83)^2+(1500*ABS(SIN(2*PI()*MOD(Calculator!$B$34/Calculator!$F$15,1)))*IF(MOD(Calculator!$B$34/Calculator!$F$15,1)&lt;0.5,-1,1))^2)/SQRT(((50*POWER(80,POWER(COS(PI()*MOD(Calculator!$B$34/Calculator!$F$15,1)),2))+MIN(500,MAX(30,100*EXP(-0.3*'VSWR Calculator'!$C$24)*(1+3*ABS(MOD('VSWR Calculator'!$C$23/Calculator!$F$15/2,1)-0.5))))/'VSWR Calculator'!$C$25)+$C83)^2+(1500*ABS(SIN(2*PI()*MOD(Calculator!$B$34/Calculator!$F$15,1)))*IF(MOD(Calculator!$B$34/Calculator!$F$15,1)&lt;0.5,-1,1))^2))/(1-SQRT(((50*POWER(80,POWER(COS(PI()*MOD(Calculator!$B$34/Calculator!$F$15,1)),2))+MIN(500,MAX(30,100*EXP(-0.3*'VSWR Calculator'!$C$24)*(1+3*ABS(MOD('VSWR Calculator'!$C$23/Calculator!$F$15/2,1)-0.5))))/'VSWR Calculator'!$C$25)-$C83)^2+(1500*ABS(SIN(2*PI()*MOD(Calculator!$B$34/Calculator!$F$15,1)))*IF(MOD(Calculator!$B$34/Calculator!$F$15,1)&lt;0.5,-1,1))^2)/SQRT(((50*POWER(80,POWER(COS(PI()*MOD(Calculator!$B$34/Calculator!$F$15,1)),2))+MIN(500,MAX(30,100*EXP(-0.3*'VSWR Calculator'!$C$24)*(1+3*ABS(MOD('VSWR Calculator'!$C$23/Calculator!$F$15/2,1)-0.5))))/'VSWR Calculator'!$C$25)+$C83)^2+(1500*ABS(SIN(2*PI()*MOD(Calculator!$B$34/Calculator!$F$15,1)))*IF(MOD(Calculator!$B$34/Calculator!$F$15,1)&lt;0.5,-1,1))^2)),2))</f>
        <v>17.87</v>
      </c>
      <c r="GH83" s="253" t="str">
        <f aca="false">IF(OR(Calculator!$E$16&lt;&gt;"YES",Calculator!$B$34&lt;Calculator!$G$16),"—",ROUND((1+SQRT(((50*POWER(80,POWER(COS(PI()*MOD(Calculator!$B$34/Calculator!$F$16,1)),2))+MIN(500,MAX(30,100*EXP(-0.3*'VSWR Calculator'!$C$24)*(1+3*ABS(MOD('VSWR Calculator'!$C$23/Calculator!$F$16/2,1)-0.5))))/'VSWR Calculator'!$C$25)-$C83)^2+(1500*ABS(SIN(2*PI()*MOD(Calculator!$B$34/Calculator!$F$16,1)))*IF(MOD(Calculator!$B$34/Calculator!$F$16,1)&lt;0.5,-1,1))^2)/SQRT(((50*POWER(80,POWER(COS(PI()*MOD(Calculator!$B$34/Calculator!$F$16,1)),2))+MIN(500,MAX(30,100*EXP(-0.3*'VSWR Calculator'!$C$24)*(1+3*ABS(MOD('VSWR Calculator'!$C$23/Calculator!$F$16/2,1)-0.5))))/'VSWR Calculator'!$C$25)+$C83)^2+(1500*ABS(SIN(2*PI()*MOD(Calculator!$B$34/Calculator!$F$16,1)))*IF(MOD(Calculator!$B$34/Calculator!$F$16,1)&lt;0.5,-1,1))^2))/(1-SQRT(((50*POWER(80,POWER(COS(PI()*MOD(Calculator!$B$34/Calculator!$F$16,1)),2))+MIN(500,MAX(30,100*EXP(-0.3*'VSWR Calculator'!$C$24)*(1+3*ABS(MOD('VSWR Calculator'!$C$23/Calculator!$F$16/2,1)-0.5))))/'VSWR Calculator'!$C$25)-$C83)^2+(1500*ABS(SIN(2*PI()*MOD(Calculator!$B$34/Calculator!$F$16,1)))*IF(MOD(Calculator!$B$34/Calculator!$F$16,1)&lt;0.5,-1,1))^2)/SQRT(((50*POWER(80,POWER(COS(PI()*MOD(Calculator!$B$34/Calculator!$F$16,1)),2))+MIN(500,MAX(30,100*EXP(-0.3*'VSWR Calculator'!$C$24)*(1+3*ABS(MOD('VSWR Calculator'!$C$23/Calculator!$F$16/2,1)-0.5))))/'VSWR Calculator'!$C$25)+$C83)^2+(1500*ABS(SIN(2*PI()*MOD(Calculator!$B$34/Calculator!$F$16,1)))*IF(MOD(Calculator!$B$34/Calculator!$F$16,1)&lt;0.5,-1,1))^2)),2))</f>
        <v>—</v>
      </c>
      <c r="GI83" s="253" t="n">
        <f aca="false">IF(OR(Calculator!$E$17&lt;&gt;"YES",Calculator!$B$34&lt;Calculator!$G$17),"—",ROUND((1+SQRT(((50*POWER(80,POWER(COS(PI()*MOD(Calculator!$B$34/Calculator!$F$17,1)),2))+MIN(500,MAX(30,100*EXP(-0.3*'VSWR Calculator'!$C$24)*(1+3*ABS(MOD('VSWR Calculator'!$C$23/Calculator!$F$17/2,1)-0.5))))/'VSWR Calculator'!$C$25)-$C83)^2+(1500*ABS(SIN(2*PI()*MOD(Calculator!$B$34/Calculator!$F$17,1)))*IF(MOD(Calculator!$B$34/Calculator!$F$17,1)&lt;0.5,-1,1))^2)/SQRT(((50*POWER(80,POWER(COS(PI()*MOD(Calculator!$B$34/Calculator!$F$17,1)),2))+MIN(500,MAX(30,100*EXP(-0.3*'VSWR Calculator'!$C$24)*(1+3*ABS(MOD('VSWR Calculator'!$C$23/Calculator!$F$17/2,1)-0.5))))/'VSWR Calculator'!$C$25)+$C83)^2+(1500*ABS(SIN(2*PI()*MOD(Calculator!$B$34/Calculator!$F$17,1)))*IF(MOD(Calculator!$B$34/Calculator!$F$17,1)&lt;0.5,-1,1))^2))/(1-SQRT(((50*POWER(80,POWER(COS(PI()*MOD(Calculator!$B$34/Calculator!$F$17,1)),2))+MIN(500,MAX(30,100*EXP(-0.3*'VSWR Calculator'!$C$24)*(1+3*ABS(MOD('VSWR Calculator'!$C$23/Calculator!$F$17/2,1)-0.5))))/'VSWR Calculator'!$C$25)-$C83)^2+(1500*ABS(SIN(2*PI()*MOD(Calculator!$B$34/Calculator!$F$17,1)))*IF(MOD(Calculator!$B$34/Calculator!$F$17,1)&lt;0.5,-1,1))^2)/SQRT(((50*POWER(80,POWER(COS(PI()*MOD(Calculator!$B$34/Calculator!$F$17,1)),2))+MIN(500,MAX(30,100*EXP(-0.3*'VSWR Calculator'!$C$24)*(1+3*ABS(MOD('VSWR Calculator'!$C$23/Calculator!$F$17/2,1)-0.5))))/'VSWR Calculator'!$C$25)+$C83)^2+(1500*ABS(SIN(2*PI()*MOD(Calculator!$B$34/Calculator!$F$17,1)))*IF(MOD(Calculator!$B$34/Calculator!$F$17,1)&lt;0.5,-1,1))^2)),2))</f>
        <v>13.2</v>
      </c>
      <c r="GJ83" s="253" t="str">
        <f aca="false">IF(OR(Calculator!$E$18&lt;&gt;"YES",Calculator!$B$34&lt;Calculator!$G$18),"—",ROUND((1+SQRT(((50*POWER(80,POWER(COS(PI()*MOD(Calculator!$B$34/Calculator!$F$18,1)),2))+MIN(500,MAX(30,100*EXP(-0.3*'VSWR Calculator'!$C$24)*(1+3*ABS(MOD('VSWR Calculator'!$C$23/Calculator!$F$18/2,1)-0.5))))/'VSWR Calculator'!$C$25)-$C83)^2+(1500*ABS(SIN(2*PI()*MOD(Calculator!$B$34/Calculator!$F$18,1)))*IF(MOD(Calculator!$B$34/Calculator!$F$18,1)&lt;0.5,-1,1))^2)/SQRT(((50*POWER(80,POWER(COS(PI()*MOD(Calculator!$B$34/Calculator!$F$18,1)),2))+MIN(500,MAX(30,100*EXP(-0.3*'VSWR Calculator'!$C$24)*(1+3*ABS(MOD('VSWR Calculator'!$C$23/Calculator!$F$18/2,1)-0.5))))/'VSWR Calculator'!$C$25)+$C83)^2+(1500*ABS(SIN(2*PI()*MOD(Calculator!$B$34/Calculator!$F$18,1)))*IF(MOD(Calculator!$B$34/Calculator!$F$18,1)&lt;0.5,-1,1))^2))/(1-SQRT(((50*POWER(80,POWER(COS(PI()*MOD(Calculator!$B$34/Calculator!$F$18,1)),2))+MIN(500,MAX(30,100*EXP(-0.3*'VSWR Calculator'!$C$24)*(1+3*ABS(MOD('VSWR Calculator'!$C$23/Calculator!$F$18/2,1)-0.5))))/'VSWR Calculator'!$C$25)-$C83)^2+(1500*ABS(SIN(2*PI()*MOD(Calculator!$B$34/Calculator!$F$18,1)))*IF(MOD(Calculator!$B$34/Calculator!$F$18,1)&lt;0.5,-1,1))^2)/SQRT(((50*POWER(80,POWER(COS(PI()*MOD(Calculator!$B$34/Calculator!$F$18,1)),2))+MIN(500,MAX(30,100*EXP(-0.3*'VSWR Calculator'!$C$24)*(1+3*ABS(MOD('VSWR Calculator'!$C$23/Calculator!$F$18/2,1)-0.5))))/'VSWR Calculator'!$C$25)+$C83)^2+(1500*ABS(SIN(2*PI()*MOD(Calculator!$B$34/Calculator!$F$18,1)))*IF(MOD(Calculator!$B$34/Calculator!$F$18,1)&lt;0.5,-1,1))^2)),2))</f>
        <v>—</v>
      </c>
      <c r="GK83" s="253" t="str">
        <f aca="false">IF(OR(Calculator!$E$19&lt;&gt;"YES",Calculator!$B$34&lt;Calculator!$G$19),"—",ROUND((1+SQRT(((50*POWER(80,POWER(COS(PI()*MOD(Calculator!$B$34/Calculator!$F$19,1)),2))+MIN(500,MAX(30,100*EXP(-0.3*'VSWR Calculator'!$C$24)*(1+3*ABS(MOD('VSWR Calculator'!$C$23/Calculator!$F$19/2,1)-0.5))))/'VSWR Calculator'!$C$25)-$C83)^2+(1500*ABS(SIN(2*PI()*MOD(Calculator!$B$34/Calculator!$F$19,1)))*IF(MOD(Calculator!$B$34/Calculator!$F$19,1)&lt;0.5,-1,1))^2)/SQRT(((50*POWER(80,POWER(COS(PI()*MOD(Calculator!$B$34/Calculator!$F$19,1)),2))+MIN(500,MAX(30,100*EXP(-0.3*'VSWR Calculator'!$C$24)*(1+3*ABS(MOD('VSWR Calculator'!$C$23/Calculator!$F$19/2,1)-0.5))))/'VSWR Calculator'!$C$25)+$C83)^2+(1500*ABS(SIN(2*PI()*MOD(Calculator!$B$34/Calculator!$F$19,1)))*IF(MOD(Calculator!$B$34/Calculator!$F$19,1)&lt;0.5,-1,1))^2))/(1-SQRT(((50*POWER(80,POWER(COS(PI()*MOD(Calculator!$B$34/Calculator!$F$19,1)),2))+MIN(500,MAX(30,100*EXP(-0.3*'VSWR Calculator'!$C$24)*(1+3*ABS(MOD('VSWR Calculator'!$C$23/Calculator!$F$19/2,1)-0.5))))/'VSWR Calculator'!$C$25)-$C83)^2+(1500*ABS(SIN(2*PI()*MOD(Calculator!$B$34/Calculator!$F$19,1)))*IF(MOD(Calculator!$B$34/Calculator!$F$19,1)&lt;0.5,-1,1))^2)/SQRT(((50*POWER(80,POWER(COS(PI()*MOD(Calculator!$B$34/Calculator!$F$19,1)),2))+MIN(500,MAX(30,100*EXP(-0.3*'VSWR Calculator'!$C$24)*(1+3*ABS(MOD('VSWR Calculator'!$C$23/Calculator!$F$19/2,1)-0.5))))/'VSWR Calculator'!$C$25)+$C83)^2+(1500*ABS(SIN(2*PI()*MOD(Calculator!$B$34/Calculator!$F$19,1)))*IF(MOD(Calculator!$B$34/Calculator!$F$19,1)&lt;0.5,-1,1))^2)),2))</f>
        <v>—</v>
      </c>
      <c r="GL83" s="253" t="str">
        <f aca="false">IF(OR(Calculator!$E$20&lt;&gt;"YES",Calculator!$B$34&lt;Calculator!$G$20),"—",ROUND((1+SQRT(((50*POWER(80,POWER(COS(PI()*MOD(Calculator!$B$34/Calculator!$F$20,1)),2))+MIN(500,MAX(30,100*EXP(-0.3*'VSWR Calculator'!$C$24)*(1+3*ABS(MOD('VSWR Calculator'!$C$23/Calculator!$F$20/2,1)-0.5))))/'VSWR Calculator'!$C$25)-$C83)^2+(1500*ABS(SIN(2*PI()*MOD(Calculator!$B$34/Calculator!$F$20,1)))*IF(MOD(Calculator!$B$34/Calculator!$F$20,1)&lt;0.5,-1,1))^2)/SQRT(((50*POWER(80,POWER(COS(PI()*MOD(Calculator!$B$34/Calculator!$F$20,1)),2))+MIN(500,MAX(30,100*EXP(-0.3*'VSWR Calculator'!$C$24)*(1+3*ABS(MOD('VSWR Calculator'!$C$23/Calculator!$F$20/2,1)-0.5))))/'VSWR Calculator'!$C$25)+$C83)^2+(1500*ABS(SIN(2*PI()*MOD(Calculator!$B$34/Calculator!$F$20,1)))*IF(MOD(Calculator!$B$34/Calculator!$F$20,1)&lt;0.5,-1,1))^2))/(1-SQRT(((50*POWER(80,POWER(COS(PI()*MOD(Calculator!$B$34/Calculator!$F$20,1)),2))+MIN(500,MAX(30,100*EXP(-0.3*'VSWR Calculator'!$C$24)*(1+3*ABS(MOD('VSWR Calculator'!$C$23/Calculator!$F$20/2,1)-0.5))))/'VSWR Calculator'!$C$25)-$C83)^2+(1500*ABS(SIN(2*PI()*MOD(Calculator!$B$34/Calculator!$F$20,1)))*IF(MOD(Calculator!$B$34/Calculator!$F$20,1)&lt;0.5,-1,1))^2)/SQRT(((50*POWER(80,POWER(COS(PI()*MOD(Calculator!$B$34/Calculator!$F$20,1)),2))+MIN(500,MAX(30,100*EXP(-0.3*'VSWR Calculator'!$C$24)*(1+3*ABS(MOD('VSWR Calculator'!$C$23/Calculator!$F$20/2,1)-0.5))))/'VSWR Calculator'!$C$25)+$C83)^2+(1500*ABS(SIN(2*PI()*MOD(Calculator!$B$34/Calculator!$F$20,1)))*IF(MOD(Calculator!$B$34/Calculator!$F$20,1)&lt;0.5,-1,1))^2)),2))</f>
        <v>—</v>
      </c>
      <c r="GM83" s="253" t="str">
        <f aca="false">IF(OR(Calculator!$E$21&lt;&gt;"YES",Calculator!$B$34&lt;Calculator!$G$21),"—",ROUND((1+SQRT(((50*POWER(80,POWER(COS(PI()*MOD(Calculator!$B$34/Calculator!$F$21,1)),2))+MIN(500,MAX(30,100*EXP(-0.3*'VSWR Calculator'!$C$24)*(1+3*ABS(MOD('VSWR Calculator'!$C$23/Calculator!$F$21/2,1)-0.5))))/'VSWR Calculator'!$C$25)-$C83)^2+(1500*ABS(SIN(2*PI()*MOD(Calculator!$B$34/Calculator!$F$21,1)))*IF(MOD(Calculator!$B$34/Calculator!$F$21,1)&lt;0.5,-1,1))^2)/SQRT(((50*POWER(80,POWER(COS(PI()*MOD(Calculator!$B$34/Calculator!$F$21,1)),2))+MIN(500,MAX(30,100*EXP(-0.3*'VSWR Calculator'!$C$24)*(1+3*ABS(MOD('VSWR Calculator'!$C$23/Calculator!$F$21/2,1)-0.5))))/'VSWR Calculator'!$C$25)+$C83)^2+(1500*ABS(SIN(2*PI()*MOD(Calculator!$B$34/Calculator!$F$21,1)))*IF(MOD(Calculator!$B$34/Calculator!$F$21,1)&lt;0.5,-1,1))^2))/(1-SQRT(((50*POWER(80,POWER(COS(PI()*MOD(Calculator!$B$34/Calculator!$F$21,1)),2))+MIN(500,MAX(30,100*EXP(-0.3*'VSWR Calculator'!$C$24)*(1+3*ABS(MOD('VSWR Calculator'!$C$23/Calculator!$F$21/2,1)-0.5))))/'VSWR Calculator'!$C$25)-$C83)^2+(1500*ABS(SIN(2*PI()*MOD(Calculator!$B$34/Calculator!$F$21,1)))*IF(MOD(Calculator!$B$34/Calculator!$F$21,1)&lt;0.5,-1,1))^2)/SQRT(((50*POWER(80,POWER(COS(PI()*MOD(Calculator!$B$34/Calculator!$F$21,1)),2))+MIN(500,MAX(30,100*EXP(-0.3*'VSWR Calculator'!$C$24)*(1+3*ABS(MOD('VSWR Calculator'!$C$23/Calculator!$F$21/2,1)-0.5))))/'VSWR Calculator'!$C$25)+$C83)^2+(1500*ABS(SIN(2*PI()*MOD(Calculator!$B$34/Calculator!$F$21,1)))*IF(MOD(Calculator!$B$34/Calculator!$F$21,1)&lt;0.5,-1,1))^2)),2))</f>
        <v>—</v>
      </c>
      <c r="GN83" s="253" t="str">
        <f aca="false">IF(OR(Calculator!$E$22&lt;&gt;"YES",Calculator!$B$34&lt;Calculator!$G$22),"—",ROUND((1+SQRT(((50*POWER(80,POWER(COS(PI()*MOD(Calculator!$B$34/Calculator!$F$22,1)),2))+MIN(500,MAX(30,100*EXP(-0.3*'VSWR Calculator'!$C$24)*(1+3*ABS(MOD('VSWR Calculator'!$C$23/Calculator!$F$22/2,1)-0.5))))/'VSWR Calculator'!$C$25)-$C83)^2+(1500*ABS(SIN(2*PI()*MOD(Calculator!$B$34/Calculator!$F$22,1)))*IF(MOD(Calculator!$B$34/Calculator!$F$22,1)&lt;0.5,-1,1))^2)/SQRT(((50*POWER(80,POWER(COS(PI()*MOD(Calculator!$B$34/Calculator!$F$22,1)),2))+MIN(500,MAX(30,100*EXP(-0.3*'VSWR Calculator'!$C$24)*(1+3*ABS(MOD('VSWR Calculator'!$C$23/Calculator!$F$22/2,1)-0.5))))/'VSWR Calculator'!$C$25)+$C83)^2+(1500*ABS(SIN(2*PI()*MOD(Calculator!$B$34/Calculator!$F$22,1)))*IF(MOD(Calculator!$B$34/Calculator!$F$22,1)&lt;0.5,-1,1))^2))/(1-SQRT(((50*POWER(80,POWER(COS(PI()*MOD(Calculator!$B$34/Calculator!$F$22,1)),2))+MIN(500,MAX(30,100*EXP(-0.3*'VSWR Calculator'!$C$24)*(1+3*ABS(MOD('VSWR Calculator'!$C$23/Calculator!$F$22/2,1)-0.5))))/'VSWR Calculator'!$C$25)-$C83)^2+(1500*ABS(SIN(2*PI()*MOD(Calculator!$B$34/Calculator!$F$22,1)))*IF(MOD(Calculator!$B$34/Calculator!$F$22,1)&lt;0.5,-1,1))^2)/SQRT(((50*POWER(80,POWER(COS(PI()*MOD(Calculator!$B$34/Calculator!$F$22,1)),2))+MIN(500,MAX(30,100*EXP(-0.3*'VSWR Calculator'!$C$24)*(1+3*ABS(MOD('VSWR Calculator'!$C$23/Calculator!$F$22/2,1)-0.5))))/'VSWR Calculator'!$C$25)+$C83)^2+(1500*ABS(SIN(2*PI()*MOD(Calculator!$B$34/Calculator!$F$22,1)))*IF(MOD(Calculator!$B$34/Calculator!$F$22,1)&lt;0.5,-1,1))^2)),2))</f>
        <v>—</v>
      </c>
      <c r="GO83" s="253" t="n">
        <f aca="false">IFERROR(ROUND((IF(ISNUMBER(GD83),GD83,0)+IF(ISNUMBER(GE83),GE83,0)+IF(ISNUMBER(GF83),GF83,0)+IF(ISNUMBER(GG83),GG83,0)+IF(ISNUMBER(GH83),GH83,0)+IF(ISNUMBER(GI83),GI83,0)+IF(ISNUMBER(GJ83),GJ83,0)+IF(ISNUMBER(GK83),GK83,0)+IF(ISNUMBER(GL83),GL83,0)+IF(ISNUMBER(GM83),GM83,0)+IF(ISNUMBER(GN83),GN83,0))/(IF(ISNUMBER(GD83),1,0)+IF(ISNUMBER(GE83),1,0)+IF(ISNUMBER(GF83),1,0)+IF(ISNUMBER(GG83),1,0)+IF(ISNUMBER(GH83),1,0)+IF(ISNUMBER(GI83),1,0)+IF(ISNUMBER(GJ83),1,0)+IF(ISNUMBER(GK83),1,0)+IF(ISNUMBER(GL83),1,0)+IF(ISNUMBER(GM83),1,0)+IF(ISNUMBER(GN83),1,0)),4),"")</f>
        <v>15.535</v>
      </c>
      <c r="GP83" s="253" t="str">
        <f aca="false">IF(OR(Calculator!$E$12&lt;&gt;"YES",Calculator!$B$35&lt;Calculator!$G$12),"—",ROUND((1+SQRT(((50*POWER(80,POWER(COS(PI()*MOD(Calculator!$B$35/Calculator!$F$12,1)),2))+MIN(500,MAX(30,100*EXP(-0.3*'VSWR Calculator'!$C$24)*(1+3*ABS(MOD('VSWR Calculator'!$C$23/Calculator!$F$12/2,1)-0.5))))/'VSWR Calculator'!$C$25)-$C83)^2+(1500*ABS(SIN(2*PI()*MOD(Calculator!$B$35/Calculator!$F$12,1)))*IF(MOD(Calculator!$B$35/Calculator!$F$12,1)&lt;0.5,-1,1))^2)/SQRT(((50*POWER(80,POWER(COS(PI()*MOD(Calculator!$B$35/Calculator!$F$12,1)),2))+MIN(500,MAX(30,100*EXP(-0.3*'VSWR Calculator'!$C$24)*(1+3*ABS(MOD('VSWR Calculator'!$C$23/Calculator!$F$12/2,1)-0.5))))/'VSWR Calculator'!$C$25)+$C83)^2+(1500*ABS(SIN(2*PI()*MOD(Calculator!$B$35/Calculator!$F$12,1)))*IF(MOD(Calculator!$B$35/Calculator!$F$12,1)&lt;0.5,-1,1))^2))/(1-SQRT(((50*POWER(80,POWER(COS(PI()*MOD(Calculator!$B$35/Calculator!$F$12,1)),2))+MIN(500,MAX(30,100*EXP(-0.3*'VSWR Calculator'!$C$24)*(1+3*ABS(MOD('VSWR Calculator'!$C$23/Calculator!$F$12/2,1)-0.5))))/'VSWR Calculator'!$C$25)-$C83)^2+(1500*ABS(SIN(2*PI()*MOD(Calculator!$B$35/Calculator!$F$12,1)))*IF(MOD(Calculator!$B$35/Calculator!$F$12,1)&lt;0.5,-1,1))^2)/SQRT(((50*POWER(80,POWER(COS(PI()*MOD(Calculator!$B$35/Calculator!$F$12,1)),2))+MIN(500,MAX(30,100*EXP(-0.3*'VSWR Calculator'!$C$24)*(1+3*ABS(MOD('VSWR Calculator'!$C$23/Calculator!$F$12/2,1)-0.5))))/'VSWR Calculator'!$C$25)+$C83)^2+(1500*ABS(SIN(2*PI()*MOD(Calculator!$B$35/Calculator!$F$12,1)))*IF(MOD(Calculator!$B$35/Calculator!$F$12,1)&lt;0.5,-1,1))^2)),2))</f>
        <v>—</v>
      </c>
      <c r="GQ83" s="253" t="str">
        <f aca="false">IF(OR(Calculator!$E$13&lt;&gt;"YES",Calculator!$B$35&lt;Calculator!$G$13),"—",ROUND((1+SQRT(((50*POWER(80,POWER(COS(PI()*MOD(Calculator!$B$35/Calculator!$F$13,1)),2))+MIN(500,MAX(30,100*EXP(-0.3*'VSWR Calculator'!$C$24)*(1+3*ABS(MOD('VSWR Calculator'!$C$23/Calculator!$F$13/2,1)-0.5))))/'VSWR Calculator'!$C$25)-$C83)^2+(1500*ABS(SIN(2*PI()*MOD(Calculator!$B$35/Calculator!$F$13,1)))*IF(MOD(Calculator!$B$35/Calculator!$F$13,1)&lt;0.5,-1,1))^2)/SQRT(((50*POWER(80,POWER(COS(PI()*MOD(Calculator!$B$35/Calculator!$F$13,1)),2))+MIN(500,MAX(30,100*EXP(-0.3*'VSWR Calculator'!$C$24)*(1+3*ABS(MOD('VSWR Calculator'!$C$23/Calculator!$F$13/2,1)-0.5))))/'VSWR Calculator'!$C$25)+$C83)^2+(1500*ABS(SIN(2*PI()*MOD(Calculator!$B$35/Calculator!$F$13,1)))*IF(MOD(Calculator!$B$35/Calculator!$F$13,1)&lt;0.5,-1,1))^2))/(1-SQRT(((50*POWER(80,POWER(COS(PI()*MOD(Calculator!$B$35/Calculator!$F$13,1)),2))+MIN(500,MAX(30,100*EXP(-0.3*'VSWR Calculator'!$C$24)*(1+3*ABS(MOD('VSWR Calculator'!$C$23/Calculator!$F$13/2,1)-0.5))))/'VSWR Calculator'!$C$25)-$C83)^2+(1500*ABS(SIN(2*PI()*MOD(Calculator!$B$35/Calculator!$F$13,1)))*IF(MOD(Calculator!$B$35/Calculator!$F$13,1)&lt;0.5,-1,1))^2)/SQRT(((50*POWER(80,POWER(COS(PI()*MOD(Calculator!$B$35/Calculator!$F$13,1)),2))+MIN(500,MAX(30,100*EXP(-0.3*'VSWR Calculator'!$C$24)*(1+3*ABS(MOD('VSWR Calculator'!$C$23/Calculator!$F$13/2,1)-0.5))))/'VSWR Calculator'!$C$25)+$C83)^2+(1500*ABS(SIN(2*PI()*MOD(Calculator!$B$35/Calculator!$F$13,1)))*IF(MOD(Calculator!$B$35/Calculator!$F$13,1)&lt;0.5,-1,1))^2)),2))</f>
        <v>—</v>
      </c>
      <c r="GR83" s="253" t="str">
        <f aca="false">IF(OR(Calculator!$E$14&lt;&gt;"YES",Calculator!$B$35&lt;Calculator!$G$14),"—",ROUND((1+SQRT(((50*POWER(80,POWER(COS(PI()*MOD(Calculator!$B$35/Calculator!$F$14,1)),2))+MIN(500,MAX(30,100*EXP(-0.3*'VSWR Calculator'!$C$24)*(1+3*ABS(MOD('VSWR Calculator'!$C$23/Calculator!$F$14/2,1)-0.5))))/'VSWR Calculator'!$C$25)-$C83)^2+(1500*ABS(SIN(2*PI()*MOD(Calculator!$B$35/Calculator!$F$14,1)))*IF(MOD(Calculator!$B$35/Calculator!$F$14,1)&lt;0.5,-1,1))^2)/SQRT(((50*POWER(80,POWER(COS(PI()*MOD(Calculator!$B$35/Calculator!$F$14,1)),2))+MIN(500,MAX(30,100*EXP(-0.3*'VSWR Calculator'!$C$24)*(1+3*ABS(MOD('VSWR Calculator'!$C$23/Calculator!$F$14/2,1)-0.5))))/'VSWR Calculator'!$C$25)+$C83)^2+(1500*ABS(SIN(2*PI()*MOD(Calculator!$B$35/Calculator!$F$14,1)))*IF(MOD(Calculator!$B$35/Calculator!$F$14,1)&lt;0.5,-1,1))^2))/(1-SQRT(((50*POWER(80,POWER(COS(PI()*MOD(Calculator!$B$35/Calculator!$F$14,1)),2))+MIN(500,MAX(30,100*EXP(-0.3*'VSWR Calculator'!$C$24)*(1+3*ABS(MOD('VSWR Calculator'!$C$23/Calculator!$F$14/2,1)-0.5))))/'VSWR Calculator'!$C$25)-$C83)^2+(1500*ABS(SIN(2*PI()*MOD(Calculator!$B$35/Calculator!$F$14,1)))*IF(MOD(Calculator!$B$35/Calculator!$F$14,1)&lt;0.5,-1,1))^2)/SQRT(((50*POWER(80,POWER(COS(PI()*MOD(Calculator!$B$35/Calculator!$F$14,1)),2))+MIN(500,MAX(30,100*EXP(-0.3*'VSWR Calculator'!$C$24)*(1+3*ABS(MOD('VSWR Calculator'!$C$23/Calculator!$F$14/2,1)-0.5))))/'VSWR Calculator'!$C$25)+$C83)^2+(1500*ABS(SIN(2*PI()*MOD(Calculator!$B$35/Calculator!$F$14,1)))*IF(MOD(Calculator!$B$35/Calculator!$F$14,1)&lt;0.5,-1,1))^2)),2))</f>
        <v>—</v>
      </c>
      <c r="GS83" s="253" t="n">
        <f aca="false">IF(OR(Calculator!$E$15&lt;&gt;"YES",Calculator!$B$35&lt;Calculator!$G$15),"—",ROUND((1+SQRT(((50*POWER(80,POWER(COS(PI()*MOD(Calculator!$B$35/Calculator!$F$15,1)),2))+MIN(500,MAX(30,100*EXP(-0.3*'VSWR Calculator'!$C$24)*(1+3*ABS(MOD('VSWR Calculator'!$C$23/Calculator!$F$15/2,1)-0.5))))/'VSWR Calculator'!$C$25)-$C83)^2+(1500*ABS(SIN(2*PI()*MOD(Calculator!$B$35/Calculator!$F$15,1)))*IF(MOD(Calculator!$B$35/Calculator!$F$15,1)&lt;0.5,-1,1))^2)/SQRT(((50*POWER(80,POWER(COS(PI()*MOD(Calculator!$B$35/Calculator!$F$15,1)),2))+MIN(500,MAX(30,100*EXP(-0.3*'VSWR Calculator'!$C$24)*(1+3*ABS(MOD('VSWR Calculator'!$C$23/Calculator!$F$15/2,1)-0.5))))/'VSWR Calculator'!$C$25)+$C83)^2+(1500*ABS(SIN(2*PI()*MOD(Calculator!$B$35/Calculator!$F$15,1)))*IF(MOD(Calculator!$B$35/Calculator!$F$15,1)&lt;0.5,-1,1))^2))/(1-SQRT(((50*POWER(80,POWER(COS(PI()*MOD(Calculator!$B$35/Calculator!$F$15,1)),2))+MIN(500,MAX(30,100*EXP(-0.3*'VSWR Calculator'!$C$24)*(1+3*ABS(MOD('VSWR Calculator'!$C$23/Calculator!$F$15/2,1)-0.5))))/'VSWR Calculator'!$C$25)-$C83)^2+(1500*ABS(SIN(2*PI()*MOD(Calculator!$B$35/Calculator!$F$15,1)))*IF(MOD(Calculator!$B$35/Calculator!$F$15,1)&lt;0.5,-1,1))^2)/SQRT(((50*POWER(80,POWER(COS(PI()*MOD(Calculator!$B$35/Calculator!$F$15,1)),2))+MIN(500,MAX(30,100*EXP(-0.3*'VSWR Calculator'!$C$24)*(1+3*ABS(MOD('VSWR Calculator'!$C$23/Calculator!$F$15/2,1)-0.5))))/'VSWR Calculator'!$C$25)+$C83)^2+(1500*ABS(SIN(2*PI()*MOD(Calculator!$B$35/Calculator!$F$15,1)))*IF(MOD(Calculator!$B$35/Calculator!$F$15,1)&lt;0.5,-1,1))^2)),2))</f>
        <v>2.31</v>
      </c>
      <c r="GT83" s="253" t="str">
        <f aca="false">IF(OR(Calculator!$E$16&lt;&gt;"YES",Calculator!$B$35&lt;Calculator!$G$16),"—",ROUND((1+SQRT(((50*POWER(80,POWER(COS(PI()*MOD(Calculator!$B$35/Calculator!$F$16,1)),2))+MIN(500,MAX(30,100*EXP(-0.3*'VSWR Calculator'!$C$24)*(1+3*ABS(MOD('VSWR Calculator'!$C$23/Calculator!$F$16/2,1)-0.5))))/'VSWR Calculator'!$C$25)-$C83)^2+(1500*ABS(SIN(2*PI()*MOD(Calculator!$B$35/Calculator!$F$16,1)))*IF(MOD(Calculator!$B$35/Calculator!$F$16,1)&lt;0.5,-1,1))^2)/SQRT(((50*POWER(80,POWER(COS(PI()*MOD(Calculator!$B$35/Calculator!$F$16,1)),2))+MIN(500,MAX(30,100*EXP(-0.3*'VSWR Calculator'!$C$24)*(1+3*ABS(MOD('VSWR Calculator'!$C$23/Calculator!$F$16/2,1)-0.5))))/'VSWR Calculator'!$C$25)+$C83)^2+(1500*ABS(SIN(2*PI()*MOD(Calculator!$B$35/Calculator!$F$16,1)))*IF(MOD(Calculator!$B$35/Calculator!$F$16,1)&lt;0.5,-1,1))^2))/(1-SQRT(((50*POWER(80,POWER(COS(PI()*MOD(Calculator!$B$35/Calculator!$F$16,1)),2))+MIN(500,MAX(30,100*EXP(-0.3*'VSWR Calculator'!$C$24)*(1+3*ABS(MOD('VSWR Calculator'!$C$23/Calculator!$F$16/2,1)-0.5))))/'VSWR Calculator'!$C$25)-$C83)^2+(1500*ABS(SIN(2*PI()*MOD(Calculator!$B$35/Calculator!$F$16,1)))*IF(MOD(Calculator!$B$35/Calculator!$F$16,1)&lt;0.5,-1,1))^2)/SQRT(((50*POWER(80,POWER(COS(PI()*MOD(Calculator!$B$35/Calculator!$F$16,1)),2))+MIN(500,MAX(30,100*EXP(-0.3*'VSWR Calculator'!$C$24)*(1+3*ABS(MOD('VSWR Calculator'!$C$23/Calculator!$F$16/2,1)-0.5))))/'VSWR Calculator'!$C$25)+$C83)^2+(1500*ABS(SIN(2*PI()*MOD(Calculator!$B$35/Calculator!$F$16,1)))*IF(MOD(Calculator!$B$35/Calculator!$F$16,1)&lt;0.5,-1,1))^2)),2))</f>
        <v>—</v>
      </c>
      <c r="GU83" s="253" t="n">
        <f aca="false">IF(OR(Calculator!$E$17&lt;&gt;"YES",Calculator!$B$35&lt;Calculator!$G$17),"—",ROUND((1+SQRT(((50*POWER(80,POWER(COS(PI()*MOD(Calculator!$B$35/Calculator!$F$17,1)),2))+MIN(500,MAX(30,100*EXP(-0.3*'VSWR Calculator'!$C$24)*(1+3*ABS(MOD('VSWR Calculator'!$C$23/Calculator!$F$17/2,1)-0.5))))/'VSWR Calculator'!$C$25)-$C83)^2+(1500*ABS(SIN(2*PI()*MOD(Calculator!$B$35/Calculator!$F$17,1)))*IF(MOD(Calculator!$B$35/Calculator!$F$17,1)&lt;0.5,-1,1))^2)/SQRT(((50*POWER(80,POWER(COS(PI()*MOD(Calculator!$B$35/Calculator!$F$17,1)),2))+MIN(500,MAX(30,100*EXP(-0.3*'VSWR Calculator'!$C$24)*(1+3*ABS(MOD('VSWR Calculator'!$C$23/Calculator!$F$17/2,1)-0.5))))/'VSWR Calculator'!$C$25)+$C83)^2+(1500*ABS(SIN(2*PI()*MOD(Calculator!$B$35/Calculator!$F$17,1)))*IF(MOD(Calculator!$B$35/Calculator!$F$17,1)&lt;0.5,-1,1))^2))/(1-SQRT(((50*POWER(80,POWER(COS(PI()*MOD(Calculator!$B$35/Calculator!$F$17,1)),2))+MIN(500,MAX(30,100*EXP(-0.3*'VSWR Calculator'!$C$24)*(1+3*ABS(MOD('VSWR Calculator'!$C$23/Calculator!$F$17/2,1)-0.5))))/'VSWR Calculator'!$C$25)-$C83)^2+(1500*ABS(SIN(2*PI()*MOD(Calculator!$B$35/Calculator!$F$17,1)))*IF(MOD(Calculator!$B$35/Calculator!$F$17,1)&lt;0.5,-1,1))^2)/SQRT(((50*POWER(80,POWER(COS(PI()*MOD(Calculator!$B$35/Calculator!$F$17,1)),2))+MIN(500,MAX(30,100*EXP(-0.3*'VSWR Calculator'!$C$24)*(1+3*ABS(MOD('VSWR Calculator'!$C$23/Calculator!$F$17/2,1)-0.5))))/'VSWR Calculator'!$C$25)+$C83)^2+(1500*ABS(SIN(2*PI()*MOD(Calculator!$B$35/Calculator!$F$17,1)))*IF(MOD(Calculator!$B$35/Calculator!$F$17,1)&lt;0.5,-1,1))^2)),2))</f>
        <v>18.29</v>
      </c>
      <c r="GV83" s="253" t="str">
        <f aca="false">IF(OR(Calculator!$E$18&lt;&gt;"YES",Calculator!$B$35&lt;Calculator!$G$18),"—",ROUND((1+SQRT(((50*POWER(80,POWER(COS(PI()*MOD(Calculator!$B$35/Calculator!$F$18,1)),2))+MIN(500,MAX(30,100*EXP(-0.3*'VSWR Calculator'!$C$24)*(1+3*ABS(MOD('VSWR Calculator'!$C$23/Calculator!$F$18/2,1)-0.5))))/'VSWR Calculator'!$C$25)-$C83)^2+(1500*ABS(SIN(2*PI()*MOD(Calculator!$B$35/Calculator!$F$18,1)))*IF(MOD(Calculator!$B$35/Calculator!$F$18,1)&lt;0.5,-1,1))^2)/SQRT(((50*POWER(80,POWER(COS(PI()*MOD(Calculator!$B$35/Calculator!$F$18,1)),2))+MIN(500,MAX(30,100*EXP(-0.3*'VSWR Calculator'!$C$24)*(1+3*ABS(MOD('VSWR Calculator'!$C$23/Calculator!$F$18/2,1)-0.5))))/'VSWR Calculator'!$C$25)+$C83)^2+(1500*ABS(SIN(2*PI()*MOD(Calculator!$B$35/Calculator!$F$18,1)))*IF(MOD(Calculator!$B$35/Calculator!$F$18,1)&lt;0.5,-1,1))^2))/(1-SQRT(((50*POWER(80,POWER(COS(PI()*MOD(Calculator!$B$35/Calculator!$F$18,1)),2))+MIN(500,MAX(30,100*EXP(-0.3*'VSWR Calculator'!$C$24)*(1+3*ABS(MOD('VSWR Calculator'!$C$23/Calculator!$F$18/2,1)-0.5))))/'VSWR Calculator'!$C$25)-$C83)^2+(1500*ABS(SIN(2*PI()*MOD(Calculator!$B$35/Calculator!$F$18,1)))*IF(MOD(Calculator!$B$35/Calculator!$F$18,1)&lt;0.5,-1,1))^2)/SQRT(((50*POWER(80,POWER(COS(PI()*MOD(Calculator!$B$35/Calculator!$F$18,1)),2))+MIN(500,MAX(30,100*EXP(-0.3*'VSWR Calculator'!$C$24)*(1+3*ABS(MOD('VSWR Calculator'!$C$23/Calculator!$F$18/2,1)-0.5))))/'VSWR Calculator'!$C$25)+$C83)^2+(1500*ABS(SIN(2*PI()*MOD(Calculator!$B$35/Calculator!$F$18,1)))*IF(MOD(Calculator!$B$35/Calculator!$F$18,1)&lt;0.5,-1,1))^2)),2))</f>
        <v>—</v>
      </c>
      <c r="GW83" s="253" t="str">
        <f aca="false">IF(OR(Calculator!$E$19&lt;&gt;"YES",Calculator!$B$35&lt;Calculator!$G$19),"—",ROUND((1+SQRT(((50*POWER(80,POWER(COS(PI()*MOD(Calculator!$B$35/Calculator!$F$19,1)),2))+MIN(500,MAX(30,100*EXP(-0.3*'VSWR Calculator'!$C$24)*(1+3*ABS(MOD('VSWR Calculator'!$C$23/Calculator!$F$19/2,1)-0.5))))/'VSWR Calculator'!$C$25)-$C83)^2+(1500*ABS(SIN(2*PI()*MOD(Calculator!$B$35/Calculator!$F$19,1)))*IF(MOD(Calculator!$B$35/Calculator!$F$19,1)&lt;0.5,-1,1))^2)/SQRT(((50*POWER(80,POWER(COS(PI()*MOD(Calculator!$B$35/Calculator!$F$19,1)),2))+MIN(500,MAX(30,100*EXP(-0.3*'VSWR Calculator'!$C$24)*(1+3*ABS(MOD('VSWR Calculator'!$C$23/Calculator!$F$19/2,1)-0.5))))/'VSWR Calculator'!$C$25)+$C83)^2+(1500*ABS(SIN(2*PI()*MOD(Calculator!$B$35/Calculator!$F$19,1)))*IF(MOD(Calculator!$B$35/Calculator!$F$19,1)&lt;0.5,-1,1))^2))/(1-SQRT(((50*POWER(80,POWER(COS(PI()*MOD(Calculator!$B$35/Calculator!$F$19,1)),2))+MIN(500,MAX(30,100*EXP(-0.3*'VSWR Calculator'!$C$24)*(1+3*ABS(MOD('VSWR Calculator'!$C$23/Calculator!$F$19/2,1)-0.5))))/'VSWR Calculator'!$C$25)-$C83)^2+(1500*ABS(SIN(2*PI()*MOD(Calculator!$B$35/Calculator!$F$19,1)))*IF(MOD(Calculator!$B$35/Calculator!$F$19,1)&lt;0.5,-1,1))^2)/SQRT(((50*POWER(80,POWER(COS(PI()*MOD(Calculator!$B$35/Calculator!$F$19,1)),2))+MIN(500,MAX(30,100*EXP(-0.3*'VSWR Calculator'!$C$24)*(1+3*ABS(MOD('VSWR Calculator'!$C$23/Calculator!$F$19/2,1)-0.5))))/'VSWR Calculator'!$C$25)+$C83)^2+(1500*ABS(SIN(2*PI()*MOD(Calculator!$B$35/Calculator!$F$19,1)))*IF(MOD(Calculator!$B$35/Calculator!$F$19,1)&lt;0.5,-1,1))^2)),2))</f>
        <v>—</v>
      </c>
      <c r="GX83" s="253" t="str">
        <f aca="false">IF(OR(Calculator!$E$20&lt;&gt;"YES",Calculator!$B$35&lt;Calculator!$G$20),"—",ROUND((1+SQRT(((50*POWER(80,POWER(COS(PI()*MOD(Calculator!$B$35/Calculator!$F$20,1)),2))+MIN(500,MAX(30,100*EXP(-0.3*'VSWR Calculator'!$C$24)*(1+3*ABS(MOD('VSWR Calculator'!$C$23/Calculator!$F$20/2,1)-0.5))))/'VSWR Calculator'!$C$25)-$C83)^2+(1500*ABS(SIN(2*PI()*MOD(Calculator!$B$35/Calculator!$F$20,1)))*IF(MOD(Calculator!$B$35/Calculator!$F$20,1)&lt;0.5,-1,1))^2)/SQRT(((50*POWER(80,POWER(COS(PI()*MOD(Calculator!$B$35/Calculator!$F$20,1)),2))+MIN(500,MAX(30,100*EXP(-0.3*'VSWR Calculator'!$C$24)*(1+3*ABS(MOD('VSWR Calculator'!$C$23/Calculator!$F$20/2,1)-0.5))))/'VSWR Calculator'!$C$25)+$C83)^2+(1500*ABS(SIN(2*PI()*MOD(Calculator!$B$35/Calculator!$F$20,1)))*IF(MOD(Calculator!$B$35/Calculator!$F$20,1)&lt;0.5,-1,1))^2))/(1-SQRT(((50*POWER(80,POWER(COS(PI()*MOD(Calculator!$B$35/Calculator!$F$20,1)),2))+MIN(500,MAX(30,100*EXP(-0.3*'VSWR Calculator'!$C$24)*(1+3*ABS(MOD('VSWR Calculator'!$C$23/Calculator!$F$20/2,1)-0.5))))/'VSWR Calculator'!$C$25)-$C83)^2+(1500*ABS(SIN(2*PI()*MOD(Calculator!$B$35/Calculator!$F$20,1)))*IF(MOD(Calculator!$B$35/Calculator!$F$20,1)&lt;0.5,-1,1))^2)/SQRT(((50*POWER(80,POWER(COS(PI()*MOD(Calculator!$B$35/Calculator!$F$20,1)),2))+MIN(500,MAX(30,100*EXP(-0.3*'VSWR Calculator'!$C$24)*(1+3*ABS(MOD('VSWR Calculator'!$C$23/Calculator!$F$20/2,1)-0.5))))/'VSWR Calculator'!$C$25)+$C83)^2+(1500*ABS(SIN(2*PI()*MOD(Calculator!$B$35/Calculator!$F$20,1)))*IF(MOD(Calculator!$B$35/Calculator!$F$20,1)&lt;0.5,-1,1))^2)),2))</f>
        <v>—</v>
      </c>
      <c r="GY83" s="253" t="str">
        <f aca="false">IF(OR(Calculator!$E$21&lt;&gt;"YES",Calculator!$B$35&lt;Calculator!$G$21),"—",ROUND((1+SQRT(((50*POWER(80,POWER(COS(PI()*MOD(Calculator!$B$35/Calculator!$F$21,1)),2))+MIN(500,MAX(30,100*EXP(-0.3*'VSWR Calculator'!$C$24)*(1+3*ABS(MOD('VSWR Calculator'!$C$23/Calculator!$F$21/2,1)-0.5))))/'VSWR Calculator'!$C$25)-$C83)^2+(1500*ABS(SIN(2*PI()*MOD(Calculator!$B$35/Calculator!$F$21,1)))*IF(MOD(Calculator!$B$35/Calculator!$F$21,1)&lt;0.5,-1,1))^2)/SQRT(((50*POWER(80,POWER(COS(PI()*MOD(Calculator!$B$35/Calculator!$F$21,1)),2))+MIN(500,MAX(30,100*EXP(-0.3*'VSWR Calculator'!$C$24)*(1+3*ABS(MOD('VSWR Calculator'!$C$23/Calculator!$F$21/2,1)-0.5))))/'VSWR Calculator'!$C$25)+$C83)^2+(1500*ABS(SIN(2*PI()*MOD(Calculator!$B$35/Calculator!$F$21,1)))*IF(MOD(Calculator!$B$35/Calculator!$F$21,1)&lt;0.5,-1,1))^2))/(1-SQRT(((50*POWER(80,POWER(COS(PI()*MOD(Calculator!$B$35/Calculator!$F$21,1)),2))+MIN(500,MAX(30,100*EXP(-0.3*'VSWR Calculator'!$C$24)*(1+3*ABS(MOD('VSWR Calculator'!$C$23/Calculator!$F$21/2,1)-0.5))))/'VSWR Calculator'!$C$25)-$C83)^2+(1500*ABS(SIN(2*PI()*MOD(Calculator!$B$35/Calculator!$F$21,1)))*IF(MOD(Calculator!$B$35/Calculator!$F$21,1)&lt;0.5,-1,1))^2)/SQRT(((50*POWER(80,POWER(COS(PI()*MOD(Calculator!$B$35/Calculator!$F$21,1)),2))+MIN(500,MAX(30,100*EXP(-0.3*'VSWR Calculator'!$C$24)*(1+3*ABS(MOD('VSWR Calculator'!$C$23/Calculator!$F$21/2,1)-0.5))))/'VSWR Calculator'!$C$25)+$C83)^2+(1500*ABS(SIN(2*PI()*MOD(Calculator!$B$35/Calculator!$F$21,1)))*IF(MOD(Calculator!$B$35/Calculator!$F$21,1)&lt;0.5,-1,1))^2)),2))</f>
        <v>—</v>
      </c>
      <c r="GZ83" s="253" t="str">
        <f aca="false">IF(OR(Calculator!$E$22&lt;&gt;"YES",Calculator!$B$35&lt;Calculator!$G$22),"—",ROUND((1+SQRT(((50*POWER(80,POWER(COS(PI()*MOD(Calculator!$B$35/Calculator!$F$22,1)),2))+MIN(500,MAX(30,100*EXP(-0.3*'VSWR Calculator'!$C$24)*(1+3*ABS(MOD('VSWR Calculator'!$C$23/Calculator!$F$22/2,1)-0.5))))/'VSWR Calculator'!$C$25)-$C83)^2+(1500*ABS(SIN(2*PI()*MOD(Calculator!$B$35/Calculator!$F$22,1)))*IF(MOD(Calculator!$B$35/Calculator!$F$22,1)&lt;0.5,-1,1))^2)/SQRT(((50*POWER(80,POWER(COS(PI()*MOD(Calculator!$B$35/Calculator!$F$22,1)),2))+MIN(500,MAX(30,100*EXP(-0.3*'VSWR Calculator'!$C$24)*(1+3*ABS(MOD('VSWR Calculator'!$C$23/Calculator!$F$22/2,1)-0.5))))/'VSWR Calculator'!$C$25)+$C83)^2+(1500*ABS(SIN(2*PI()*MOD(Calculator!$B$35/Calculator!$F$22,1)))*IF(MOD(Calculator!$B$35/Calculator!$F$22,1)&lt;0.5,-1,1))^2))/(1-SQRT(((50*POWER(80,POWER(COS(PI()*MOD(Calculator!$B$35/Calculator!$F$22,1)),2))+MIN(500,MAX(30,100*EXP(-0.3*'VSWR Calculator'!$C$24)*(1+3*ABS(MOD('VSWR Calculator'!$C$23/Calculator!$F$22/2,1)-0.5))))/'VSWR Calculator'!$C$25)-$C83)^2+(1500*ABS(SIN(2*PI()*MOD(Calculator!$B$35/Calculator!$F$22,1)))*IF(MOD(Calculator!$B$35/Calculator!$F$22,1)&lt;0.5,-1,1))^2)/SQRT(((50*POWER(80,POWER(COS(PI()*MOD(Calculator!$B$35/Calculator!$F$22,1)),2))+MIN(500,MAX(30,100*EXP(-0.3*'VSWR Calculator'!$C$24)*(1+3*ABS(MOD('VSWR Calculator'!$C$23/Calculator!$F$22/2,1)-0.5))))/'VSWR Calculator'!$C$25)+$C83)^2+(1500*ABS(SIN(2*PI()*MOD(Calculator!$B$35/Calculator!$F$22,1)))*IF(MOD(Calculator!$B$35/Calculator!$F$22,1)&lt;0.5,-1,1))^2)),2))</f>
        <v>—</v>
      </c>
      <c r="HA83" s="253" t="n">
        <f aca="false">IFERROR(ROUND((IF(ISNUMBER(GP83),GP83,0)+IF(ISNUMBER(GQ83),GQ83,0)+IF(ISNUMBER(GR83),GR83,0)+IF(ISNUMBER(GS83),GS83,0)+IF(ISNUMBER(GT83),GT83,0)+IF(ISNUMBER(GU83),GU83,0)+IF(ISNUMBER(GV83),GV83,0)+IF(ISNUMBER(GW83),GW83,0)+IF(ISNUMBER(GX83),GX83,0)+IF(ISNUMBER(GY83),GY83,0)+IF(ISNUMBER(GZ83),GZ83,0))/(IF(ISNUMBER(GP83),1,0)+IF(ISNUMBER(GQ83),1,0)+IF(ISNUMBER(GR83),1,0)+IF(ISNUMBER(GS83),1,0)+IF(ISNUMBER(GT83),1,0)+IF(ISNUMBER(GU83),1,0)+IF(ISNUMBER(GV83),1,0)+IF(ISNUMBER(GW83),1,0)+IF(ISNUMBER(GX83),1,0)+IF(ISNUMBER(GY83),1,0)+IF(ISNUMBER(GZ83),1,0)),4),"")</f>
        <v>10.3</v>
      </c>
      <c r="HB83" s="253" t="str">
        <f aca="false">IF(OR(Calculator!$E$12&lt;&gt;"YES",Calculator!$B$36&lt;Calculator!$G$12),"—",ROUND((1+SQRT(((50*POWER(80,POWER(COS(PI()*MOD(Calculator!$B$36/Calculator!$F$12,1)),2))+MIN(500,MAX(30,100*EXP(-0.3*'VSWR Calculator'!$C$24)*(1+3*ABS(MOD('VSWR Calculator'!$C$23/Calculator!$F$12/2,1)-0.5))))/'VSWR Calculator'!$C$25)-$C83)^2+(1500*ABS(SIN(2*PI()*MOD(Calculator!$B$36/Calculator!$F$12,1)))*IF(MOD(Calculator!$B$36/Calculator!$F$12,1)&lt;0.5,-1,1))^2)/SQRT(((50*POWER(80,POWER(COS(PI()*MOD(Calculator!$B$36/Calculator!$F$12,1)),2))+MIN(500,MAX(30,100*EXP(-0.3*'VSWR Calculator'!$C$24)*(1+3*ABS(MOD('VSWR Calculator'!$C$23/Calculator!$F$12/2,1)-0.5))))/'VSWR Calculator'!$C$25)+$C83)^2+(1500*ABS(SIN(2*PI()*MOD(Calculator!$B$36/Calculator!$F$12,1)))*IF(MOD(Calculator!$B$36/Calculator!$F$12,1)&lt;0.5,-1,1))^2))/(1-SQRT(((50*POWER(80,POWER(COS(PI()*MOD(Calculator!$B$36/Calculator!$F$12,1)),2))+MIN(500,MAX(30,100*EXP(-0.3*'VSWR Calculator'!$C$24)*(1+3*ABS(MOD('VSWR Calculator'!$C$23/Calculator!$F$12/2,1)-0.5))))/'VSWR Calculator'!$C$25)-$C83)^2+(1500*ABS(SIN(2*PI()*MOD(Calculator!$B$36/Calculator!$F$12,1)))*IF(MOD(Calculator!$B$36/Calculator!$F$12,1)&lt;0.5,-1,1))^2)/SQRT(((50*POWER(80,POWER(COS(PI()*MOD(Calculator!$B$36/Calculator!$F$12,1)),2))+MIN(500,MAX(30,100*EXP(-0.3*'VSWR Calculator'!$C$24)*(1+3*ABS(MOD('VSWR Calculator'!$C$23/Calculator!$F$12/2,1)-0.5))))/'VSWR Calculator'!$C$25)+$C83)^2+(1500*ABS(SIN(2*PI()*MOD(Calculator!$B$36/Calculator!$F$12,1)))*IF(MOD(Calculator!$B$36/Calculator!$F$12,1)&lt;0.5,-1,1))^2)),2))</f>
        <v>—</v>
      </c>
      <c r="HC83" s="253" t="str">
        <f aca="false">IF(OR(Calculator!$E$13&lt;&gt;"YES",Calculator!$B$36&lt;Calculator!$G$13),"—",ROUND((1+SQRT(((50*POWER(80,POWER(COS(PI()*MOD(Calculator!$B$36/Calculator!$F$13,1)),2))+MIN(500,MAX(30,100*EXP(-0.3*'VSWR Calculator'!$C$24)*(1+3*ABS(MOD('VSWR Calculator'!$C$23/Calculator!$F$13/2,1)-0.5))))/'VSWR Calculator'!$C$25)-$C83)^2+(1500*ABS(SIN(2*PI()*MOD(Calculator!$B$36/Calculator!$F$13,1)))*IF(MOD(Calculator!$B$36/Calculator!$F$13,1)&lt;0.5,-1,1))^2)/SQRT(((50*POWER(80,POWER(COS(PI()*MOD(Calculator!$B$36/Calculator!$F$13,1)),2))+MIN(500,MAX(30,100*EXP(-0.3*'VSWR Calculator'!$C$24)*(1+3*ABS(MOD('VSWR Calculator'!$C$23/Calculator!$F$13/2,1)-0.5))))/'VSWR Calculator'!$C$25)+$C83)^2+(1500*ABS(SIN(2*PI()*MOD(Calculator!$B$36/Calculator!$F$13,1)))*IF(MOD(Calculator!$B$36/Calculator!$F$13,1)&lt;0.5,-1,1))^2))/(1-SQRT(((50*POWER(80,POWER(COS(PI()*MOD(Calculator!$B$36/Calculator!$F$13,1)),2))+MIN(500,MAX(30,100*EXP(-0.3*'VSWR Calculator'!$C$24)*(1+3*ABS(MOD('VSWR Calculator'!$C$23/Calculator!$F$13/2,1)-0.5))))/'VSWR Calculator'!$C$25)-$C83)^2+(1500*ABS(SIN(2*PI()*MOD(Calculator!$B$36/Calculator!$F$13,1)))*IF(MOD(Calculator!$B$36/Calculator!$F$13,1)&lt;0.5,-1,1))^2)/SQRT(((50*POWER(80,POWER(COS(PI()*MOD(Calculator!$B$36/Calculator!$F$13,1)),2))+MIN(500,MAX(30,100*EXP(-0.3*'VSWR Calculator'!$C$24)*(1+3*ABS(MOD('VSWR Calculator'!$C$23/Calculator!$F$13/2,1)-0.5))))/'VSWR Calculator'!$C$25)+$C83)^2+(1500*ABS(SIN(2*PI()*MOD(Calculator!$B$36/Calculator!$F$13,1)))*IF(MOD(Calculator!$B$36/Calculator!$F$13,1)&lt;0.5,-1,1))^2)),2))</f>
        <v>—</v>
      </c>
      <c r="HD83" s="253" t="str">
        <f aca="false">IF(OR(Calculator!$E$14&lt;&gt;"YES",Calculator!$B$36&lt;Calculator!$G$14),"—",ROUND((1+SQRT(((50*POWER(80,POWER(COS(PI()*MOD(Calculator!$B$36/Calculator!$F$14,1)),2))+MIN(500,MAX(30,100*EXP(-0.3*'VSWR Calculator'!$C$24)*(1+3*ABS(MOD('VSWR Calculator'!$C$23/Calculator!$F$14/2,1)-0.5))))/'VSWR Calculator'!$C$25)-$C83)^2+(1500*ABS(SIN(2*PI()*MOD(Calculator!$B$36/Calculator!$F$14,1)))*IF(MOD(Calculator!$B$36/Calculator!$F$14,1)&lt;0.5,-1,1))^2)/SQRT(((50*POWER(80,POWER(COS(PI()*MOD(Calculator!$B$36/Calculator!$F$14,1)),2))+MIN(500,MAX(30,100*EXP(-0.3*'VSWR Calculator'!$C$24)*(1+3*ABS(MOD('VSWR Calculator'!$C$23/Calculator!$F$14/2,1)-0.5))))/'VSWR Calculator'!$C$25)+$C83)^2+(1500*ABS(SIN(2*PI()*MOD(Calculator!$B$36/Calculator!$F$14,1)))*IF(MOD(Calculator!$B$36/Calculator!$F$14,1)&lt;0.5,-1,1))^2))/(1-SQRT(((50*POWER(80,POWER(COS(PI()*MOD(Calculator!$B$36/Calculator!$F$14,1)),2))+MIN(500,MAX(30,100*EXP(-0.3*'VSWR Calculator'!$C$24)*(1+3*ABS(MOD('VSWR Calculator'!$C$23/Calculator!$F$14/2,1)-0.5))))/'VSWR Calculator'!$C$25)-$C83)^2+(1500*ABS(SIN(2*PI()*MOD(Calculator!$B$36/Calculator!$F$14,1)))*IF(MOD(Calculator!$B$36/Calculator!$F$14,1)&lt;0.5,-1,1))^2)/SQRT(((50*POWER(80,POWER(COS(PI()*MOD(Calculator!$B$36/Calculator!$F$14,1)),2))+MIN(500,MAX(30,100*EXP(-0.3*'VSWR Calculator'!$C$24)*(1+3*ABS(MOD('VSWR Calculator'!$C$23/Calculator!$F$14/2,1)-0.5))))/'VSWR Calculator'!$C$25)+$C83)^2+(1500*ABS(SIN(2*PI()*MOD(Calculator!$B$36/Calculator!$F$14,1)))*IF(MOD(Calculator!$B$36/Calculator!$F$14,1)&lt;0.5,-1,1))^2)),2))</f>
        <v>—</v>
      </c>
      <c r="HE83" s="253" t="n">
        <f aca="false">IF(OR(Calculator!$E$15&lt;&gt;"YES",Calculator!$B$36&lt;Calculator!$G$15),"—",ROUND((1+SQRT(((50*POWER(80,POWER(COS(PI()*MOD(Calculator!$B$36/Calculator!$F$15,1)),2))+MIN(500,MAX(30,100*EXP(-0.3*'VSWR Calculator'!$C$24)*(1+3*ABS(MOD('VSWR Calculator'!$C$23/Calculator!$F$15/2,1)-0.5))))/'VSWR Calculator'!$C$25)-$C83)^2+(1500*ABS(SIN(2*PI()*MOD(Calculator!$B$36/Calculator!$F$15,1)))*IF(MOD(Calculator!$B$36/Calculator!$F$15,1)&lt;0.5,-1,1))^2)/SQRT(((50*POWER(80,POWER(COS(PI()*MOD(Calculator!$B$36/Calculator!$F$15,1)),2))+MIN(500,MAX(30,100*EXP(-0.3*'VSWR Calculator'!$C$24)*(1+3*ABS(MOD('VSWR Calculator'!$C$23/Calculator!$F$15/2,1)-0.5))))/'VSWR Calculator'!$C$25)+$C83)^2+(1500*ABS(SIN(2*PI()*MOD(Calculator!$B$36/Calculator!$F$15,1)))*IF(MOD(Calculator!$B$36/Calculator!$F$15,1)&lt;0.5,-1,1))^2))/(1-SQRT(((50*POWER(80,POWER(COS(PI()*MOD(Calculator!$B$36/Calculator!$F$15,1)),2))+MIN(500,MAX(30,100*EXP(-0.3*'VSWR Calculator'!$C$24)*(1+3*ABS(MOD('VSWR Calculator'!$C$23/Calculator!$F$15/2,1)-0.5))))/'VSWR Calculator'!$C$25)-$C83)^2+(1500*ABS(SIN(2*PI()*MOD(Calculator!$B$36/Calculator!$F$15,1)))*IF(MOD(Calculator!$B$36/Calculator!$F$15,1)&lt;0.5,-1,1))^2)/SQRT(((50*POWER(80,POWER(COS(PI()*MOD(Calculator!$B$36/Calculator!$F$15,1)),2))+MIN(500,MAX(30,100*EXP(-0.3*'VSWR Calculator'!$C$24)*(1+3*ABS(MOD('VSWR Calculator'!$C$23/Calculator!$F$15/2,1)-0.5))))/'VSWR Calculator'!$C$25)+$C83)^2+(1500*ABS(SIN(2*PI()*MOD(Calculator!$B$36/Calculator!$F$15,1)))*IF(MOD(Calculator!$B$36/Calculator!$F$15,1)&lt;0.5,-1,1))^2)),2))</f>
        <v>15.26</v>
      </c>
      <c r="HF83" s="253" t="str">
        <f aca="false">IF(OR(Calculator!$E$16&lt;&gt;"YES",Calculator!$B$36&lt;Calculator!$G$16),"—",ROUND((1+SQRT(((50*POWER(80,POWER(COS(PI()*MOD(Calculator!$B$36/Calculator!$F$16,1)),2))+MIN(500,MAX(30,100*EXP(-0.3*'VSWR Calculator'!$C$24)*(1+3*ABS(MOD('VSWR Calculator'!$C$23/Calculator!$F$16/2,1)-0.5))))/'VSWR Calculator'!$C$25)-$C83)^2+(1500*ABS(SIN(2*PI()*MOD(Calculator!$B$36/Calculator!$F$16,1)))*IF(MOD(Calculator!$B$36/Calculator!$F$16,1)&lt;0.5,-1,1))^2)/SQRT(((50*POWER(80,POWER(COS(PI()*MOD(Calculator!$B$36/Calculator!$F$16,1)),2))+MIN(500,MAX(30,100*EXP(-0.3*'VSWR Calculator'!$C$24)*(1+3*ABS(MOD('VSWR Calculator'!$C$23/Calculator!$F$16/2,1)-0.5))))/'VSWR Calculator'!$C$25)+$C83)^2+(1500*ABS(SIN(2*PI()*MOD(Calculator!$B$36/Calculator!$F$16,1)))*IF(MOD(Calculator!$B$36/Calculator!$F$16,1)&lt;0.5,-1,1))^2))/(1-SQRT(((50*POWER(80,POWER(COS(PI()*MOD(Calculator!$B$36/Calculator!$F$16,1)),2))+MIN(500,MAX(30,100*EXP(-0.3*'VSWR Calculator'!$C$24)*(1+3*ABS(MOD('VSWR Calculator'!$C$23/Calculator!$F$16/2,1)-0.5))))/'VSWR Calculator'!$C$25)-$C83)^2+(1500*ABS(SIN(2*PI()*MOD(Calculator!$B$36/Calculator!$F$16,1)))*IF(MOD(Calculator!$B$36/Calculator!$F$16,1)&lt;0.5,-1,1))^2)/SQRT(((50*POWER(80,POWER(COS(PI()*MOD(Calculator!$B$36/Calculator!$F$16,1)),2))+MIN(500,MAX(30,100*EXP(-0.3*'VSWR Calculator'!$C$24)*(1+3*ABS(MOD('VSWR Calculator'!$C$23/Calculator!$F$16/2,1)-0.5))))/'VSWR Calculator'!$C$25)+$C83)^2+(1500*ABS(SIN(2*PI()*MOD(Calculator!$B$36/Calculator!$F$16,1)))*IF(MOD(Calculator!$B$36/Calculator!$F$16,1)&lt;0.5,-1,1))^2)),2))</f>
        <v>—</v>
      </c>
      <c r="HG83" s="253" t="n">
        <f aca="false">IF(OR(Calculator!$E$17&lt;&gt;"YES",Calculator!$B$36&lt;Calculator!$G$17),"—",ROUND((1+SQRT(((50*POWER(80,POWER(COS(PI()*MOD(Calculator!$B$36/Calculator!$F$17,1)),2))+MIN(500,MAX(30,100*EXP(-0.3*'VSWR Calculator'!$C$24)*(1+3*ABS(MOD('VSWR Calculator'!$C$23/Calculator!$F$17/2,1)-0.5))))/'VSWR Calculator'!$C$25)-$C83)^2+(1500*ABS(SIN(2*PI()*MOD(Calculator!$B$36/Calculator!$F$17,1)))*IF(MOD(Calculator!$B$36/Calculator!$F$17,1)&lt;0.5,-1,1))^2)/SQRT(((50*POWER(80,POWER(COS(PI()*MOD(Calculator!$B$36/Calculator!$F$17,1)),2))+MIN(500,MAX(30,100*EXP(-0.3*'VSWR Calculator'!$C$24)*(1+3*ABS(MOD('VSWR Calculator'!$C$23/Calculator!$F$17/2,1)-0.5))))/'VSWR Calculator'!$C$25)+$C83)^2+(1500*ABS(SIN(2*PI()*MOD(Calculator!$B$36/Calculator!$F$17,1)))*IF(MOD(Calculator!$B$36/Calculator!$F$17,1)&lt;0.5,-1,1))^2))/(1-SQRT(((50*POWER(80,POWER(COS(PI()*MOD(Calculator!$B$36/Calculator!$F$17,1)),2))+MIN(500,MAX(30,100*EXP(-0.3*'VSWR Calculator'!$C$24)*(1+3*ABS(MOD('VSWR Calculator'!$C$23/Calculator!$F$17/2,1)-0.5))))/'VSWR Calculator'!$C$25)-$C83)^2+(1500*ABS(SIN(2*PI()*MOD(Calculator!$B$36/Calculator!$F$17,1)))*IF(MOD(Calculator!$B$36/Calculator!$F$17,1)&lt;0.5,-1,1))^2)/SQRT(((50*POWER(80,POWER(COS(PI()*MOD(Calculator!$B$36/Calculator!$F$17,1)),2))+MIN(500,MAX(30,100*EXP(-0.3*'VSWR Calculator'!$C$24)*(1+3*ABS(MOD('VSWR Calculator'!$C$23/Calculator!$F$17/2,1)-0.5))))/'VSWR Calculator'!$C$25)+$C83)^2+(1500*ABS(SIN(2*PI()*MOD(Calculator!$B$36/Calculator!$F$17,1)))*IF(MOD(Calculator!$B$36/Calculator!$F$17,1)&lt;0.5,-1,1))^2)),2))</f>
        <v>18.89</v>
      </c>
      <c r="HH83" s="253" t="str">
        <f aca="false">IF(OR(Calculator!$E$18&lt;&gt;"YES",Calculator!$B$36&lt;Calculator!$G$18),"—",ROUND((1+SQRT(((50*POWER(80,POWER(COS(PI()*MOD(Calculator!$B$36/Calculator!$F$18,1)),2))+MIN(500,MAX(30,100*EXP(-0.3*'VSWR Calculator'!$C$24)*(1+3*ABS(MOD('VSWR Calculator'!$C$23/Calculator!$F$18/2,1)-0.5))))/'VSWR Calculator'!$C$25)-$C83)^2+(1500*ABS(SIN(2*PI()*MOD(Calculator!$B$36/Calculator!$F$18,1)))*IF(MOD(Calculator!$B$36/Calculator!$F$18,1)&lt;0.5,-1,1))^2)/SQRT(((50*POWER(80,POWER(COS(PI()*MOD(Calculator!$B$36/Calculator!$F$18,1)),2))+MIN(500,MAX(30,100*EXP(-0.3*'VSWR Calculator'!$C$24)*(1+3*ABS(MOD('VSWR Calculator'!$C$23/Calculator!$F$18/2,1)-0.5))))/'VSWR Calculator'!$C$25)+$C83)^2+(1500*ABS(SIN(2*PI()*MOD(Calculator!$B$36/Calculator!$F$18,1)))*IF(MOD(Calculator!$B$36/Calculator!$F$18,1)&lt;0.5,-1,1))^2))/(1-SQRT(((50*POWER(80,POWER(COS(PI()*MOD(Calculator!$B$36/Calculator!$F$18,1)),2))+MIN(500,MAX(30,100*EXP(-0.3*'VSWR Calculator'!$C$24)*(1+3*ABS(MOD('VSWR Calculator'!$C$23/Calculator!$F$18/2,1)-0.5))))/'VSWR Calculator'!$C$25)-$C83)^2+(1500*ABS(SIN(2*PI()*MOD(Calculator!$B$36/Calculator!$F$18,1)))*IF(MOD(Calculator!$B$36/Calculator!$F$18,1)&lt;0.5,-1,1))^2)/SQRT(((50*POWER(80,POWER(COS(PI()*MOD(Calculator!$B$36/Calculator!$F$18,1)),2))+MIN(500,MAX(30,100*EXP(-0.3*'VSWR Calculator'!$C$24)*(1+3*ABS(MOD('VSWR Calculator'!$C$23/Calculator!$F$18/2,1)-0.5))))/'VSWR Calculator'!$C$25)+$C83)^2+(1500*ABS(SIN(2*PI()*MOD(Calculator!$B$36/Calculator!$F$18,1)))*IF(MOD(Calculator!$B$36/Calculator!$F$18,1)&lt;0.5,-1,1))^2)),2))</f>
        <v>—</v>
      </c>
      <c r="HI83" s="253" t="str">
        <f aca="false">IF(OR(Calculator!$E$19&lt;&gt;"YES",Calculator!$B$36&lt;Calculator!$G$19),"—",ROUND((1+SQRT(((50*POWER(80,POWER(COS(PI()*MOD(Calculator!$B$36/Calculator!$F$19,1)),2))+MIN(500,MAX(30,100*EXP(-0.3*'VSWR Calculator'!$C$24)*(1+3*ABS(MOD('VSWR Calculator'!$C$23/Calculator!$F$19/2,1)-0.5))))/'VSWR Calculator'!$C$25)-$C83)^2+(1500*ABS(SIN(2*PI()*MOD(Calculator!$B$36/Calculator!$F$19,1)))*IF(MOD(Calculator!$B$36/Calculator!$F$19,1)&lt;0.5,-1,1))^2)/SQRT(((50*POWER(80,POWER(COS(PI()*MOD(Calculator!$B$36/Calculator!$F$19,1)),2))+MIN(500,MAX(30,100*EXP(-0.3*'VSWR Calculator'!$C$24)*(1+3*ABS(MOD('VSWR Calculator'!$C$23/Calculator!$F$19/2,1)-0.5))))/'VSWR Calculator'!$C$25)+$C83)^2+(1500*ABS(SIN(2*PI()*MOD(Calculator!$B$36/Calculator!$F$19,1)))*IF(MOD(Calculator!$B$36/Calculator!$F$19,1)&lt;0.5,-1,1))^2))/(1-SQRT(((50*POWER(80,POWER(COS(PI()*MOD(Calculator!$B$36/Calculator!$F$19,1)),2))+MIN(500,MAX(30,100*EXP(-0.3*'VSWR Calculator'!$C$24)*(1+3*ABS(MOD('VSWR Calculator'!$C$23/Calculator!$F$19/2,1)-0.5))))/'VSWR Calculator'!$C$25)-$C83)^2+(1500*ABS(SIN(2*PI()*MOD(Calculator!$B$36/Calculator!$F$19,1)))*IF(MOD(Calculator!$B$36/Calculator!$F$19,1)&lt;0.5,-1,1))^2)/SQRT(((50*POWER(80,POWER(COS(PI()*MOD(Calculator!$B$36/Calculator!$F$19,1)),2))+MIN(500,MAX(30,100*EXP(-0.3*'VSWR Calculator'!$C$24)*(1+3*ABS(MOD('VSWR Calculator'!$C$23/Calculator!$F$19/2,1)-0.5))))/'VSWR Calculator'!$C$25)+$C83)^2+(1500*ABS(SIN(2*PI()*MOD(Calculator!$B$36/Calculator!$F$19,1)))*IF(MOD(Calculator!$B$36/Calculator!$F$19,1)&lt;0.5,-1,1))^2)),2))</f>
        <v>—</v>
      </c>
      <c r="HJ83" s="253" t="str">
        <f aca="false">IF(OR(Calculator!$E$20&lt;&gt;"YES",Calculator!$B$36&lt;Calculator!$G$20),"—",ROUND((1+SQRT(((50*POWER(80,POWER(COS(PI()*MOD(Calculator!$B$36/Calculator!$F$20,1)),2))+MIN(500,MAX(30,100*EXP(-0.3*'VSWR Calculator'!$C$24)*(1+3*ABS(MOD('VSWR Calculator'!$C$23/Calculator!$F$20/2,1)-0.5))))/'VSWR Calculator'!$C$25)-$C83)^2+(1500*ABS(SIN(2*PI()*MOD(Calculator!$B$36/Calculator!$F$20,1)))*IF(MOD(Calculator!$B$36/Calculator!$F$20,1)&lt;0.5,-1,1))^2)/SQRT(((50*POWER(80,POWER(COS(PI()*MOD(Calculator!$B$36/Calculator!$F$20,1)),2))+MIN(500,MAX(30,100*EXP(-0.3*'VSWR Calculator'!$C$24)*(1+3*ABS(MOD('VSWR Calculator'!$C$23/Calculator!$F$20/2,1)-0.5))))/'VSWR Calculator'!$C$25)+$C83)^2+(1500*ABS(SIN(2*PI()*MOD(Calculator!$B$36/Calculator!$F$20,1)))*IF(MOD(Calculator!$B$36/Calculator!$F$20,1)&lt;0.5,-1,1))^2))/(1-SQRT(((50*POWER(80,POWER(COS(PI()*MOD(Calculator!$B$36/Calculator!$F$20,1)),2))+MIN(500,MAX(30,100*EXP(-0.3*'VSWR Calculator'!$C$24)*(1+3*ABS(MOD('VSWR Calculator'!$C$23/Calculator!$F$20/2,1)-0.5))))/'VSWR Calculator'!$C$25)-$C83)^2+(1500*ABS(SIN(2*PI()*MOD(Calculator!$B$36/Calculator!$F$20,1)))*IF(MOD(Calculator!$B$36/Calculator!$F$20,1)&lt;0.5,-1,1))^2)/SQRT(((50*POWER(80,POWER(COS(PI()*MOD(Calculator!$B$36/Calculator!$F$20,1)),2))+MIN(500,MAX(30,100*EXP(-0.3*'VSWR Calculator'!$C$24)*(1+3*ABS(MOD('VSWR Calculator'!$C$23/Calculator!$F$20/2,1)-0.5))))/'VSWR Calculator'!$C$25)+$C83)^2+(1500*ABS(SIN(2*PI()*MOD(Calculator!$B$36/Calculator!$F$20,1)))*IF(MOD(Calculator!$B$36/Calculator!$F$20,1)&lt;0.5,-1,1))^2)),2))</f>
        <v>—</v>
      </c>
      <c r="HK83" s="253" t="str">
        <f aca="false">IF(OR(Calculator!$E$21&lt;&gt;"YES",Calculator!$B$36&lt;Calculator!$G$21),"—",ROUND((1+SQRT(((50*POWER(80,POWER(COS(PI()*MOD(Calculator!$B$36/Calculator!$F$21,1)),2))+MIN(500,MAX(30,100*EXP(-0.3*'VSWR Calculator'!$C$24)*(1+3*ABS(MOD('VSWR Calculator'!$C$23/Calculator!$F$21/2,1)-0.5))))/'VSWR Calculator'!$C$25)-$C83)^2+(1500*ABS(SIN(2*PI()*MOD(Calculator!$B$36/Calculator!$F$21,1)))*IF(MOD(Calculator!$B$36/Calculator!$F$21,1)&lt;0.5,-1,1))^2)/SQRT(((50*POWER(80,POWER(COS(PI()*MOD(Calculator!$B$36/Calculator!$F$21,1)),2))+MIN(500,MAX(30,100*EXP(-0.3*'VSWR Calculator'!$C$24)*(1+3*ABS(MOD('VSWR Calculator'!$C$23/Calculator!$F$21/2,1)-0.5))))/'VSWR Calculator'!$C$25)+$C83)^2+(1500*ABS(SIN(2*PI()*MOD(Calculator!$B$36/Calculator!$F$21,1)))*IF(MOD(Calculator!$B$36/Calculator!$F$21,1)&lt;0.5,-1,1))^2))/(1-SQRT(((50*POWER(80,POWER(COS(PI()*MOD(Calculator!$B$36/Calculator!$F$21,1)),2))+MIN(500,MAX(30,100*EXP(-0.3*'VSWR Calculator'!$C$24)*(1+3*ABS(MOD('VSWR Calculator'!$C$23/Calculator!$F$21/2,1)-0.5))))/'VSWR Calculator'!$C$25)-$C83)^2+(1500*ABS(SIN(2*PI()*MOD(Calculator!$B$36/Calculator!$F$21,1)))*IF(MOD(Calculator!$B$36/Calculator!$F$21,1)&lt;0.5,-1,1))^2)/SQRT(((50*POWER(80,POWER(COS(PI()*MOD(Calculator!$B$36/Calculator!$F$21,1)),2))+MIN(500,MAX(30,100*EXP(-0.3*'VSWR Calculator'!$C$24)*(1+3*ABS(MOD('VSWR Calculator'!$C$23/Calculator!$F$21/2,1)-0.5))))/'VSWR Calculator'!$C$25)+$C83)^2+(1500*ABS(SIN(2*PI()*MOD(Calculator!$B$36/Calculator!$F$21,1)))*IF(MOD(Calculator!$B$36/Calculator!$F$21,1)&lt;0.5,-1,1))^2)),2))</f>
        <v>—</v>
      </c>
      <c r="HL83" s="253" t="str">
        <f aca="false">IF(OR(Calculator!$E$22&lt;&gt;"YES",Calculator!$B$36&lt;Calculator!$G$22),"—",ROUND((1+SQRT(((50*POWER(80,POWER(COS(PI()*MOD(Calculator!$B$36/Calculator!$F$22,1)),2))+MIN(500,MAX(30,100*EXP(-0.3*'VSWR Calculator'!$C$24)*(1+3*ABS(MOD('VSWR Calculator'!$C$23/Calculator!$F$22/2,1)-0.5))))/'VSWR Calculator'!$C$25)-$C83)^2+(1500*ABS(SIN(2*PI()*MOD(Calculator!$B$36/Calculator!$F$22,1)))*IF(MOD(Calculator!$B$36/Calculator!$F$22,1)&lt;0.5,-1,1))^2)/SQRT(((50*POWER(80,POWER(COS(PI()*MOD(Calculator!$B$36/Calculator!$F$22,1)),2))+MIN(500,MAX(30,100*EXP(-0.3*'VSWR Calculator'!$C$24)*(1+3*ABS(MOD('VSWR Calculator'!$C$23/Calculator!$F$22/2,1)-0.5))))/'VSWR Calculator'!$C$25)+$C83)^2+(1500*ABS(SIN(2*PI()*MOD(Calculator!$B$36/Calculator!$F$22,1)))*IF(MOD(Calculator!$B$36/Calculator!$F$22,1)&lt;0.5,-1,1))^2))/(1-SQRT(((50*POWER(80,POWER(COS(PI()*MOD(Calculator!$B$36/Calculator!$F$22,1)),2))+MIN(500,MAX(30,100*EXP(-0.3*'VSWR Calculator'!$C$24)*(1+3*ABS(MOD('VSWR Calculator'!$C$23/Calculator!$F$22/2,1)-0.5))))/'VSWR Calculator'!$C$25)-$C83)^2+(1500*ABS(SIN(2*PI()*MOD(Calculator!$B$36/Calculator!$F$22,1)))*IF(MOD(Calculator!$B$36/Calculator!$F$22,1)&lt;0.5,-1,1))^2)/SQRT(((50*POWER(80,POWER(COS(PI()*MOD(Calculator!$B$36/Calculator!$F$22,1)),2))+MIN(500,MAX(30,100*EXP(-0.3*'VSWR Calculator'!$C$24)*(1+3*ABS(MOD('VSWR Calculator'!$C$23/Calculator!$F$22/2,1)-0.5))))/'VSWR Calculator'!$C$25)+$C83)^2+(1500*ABS(SIN(2*PI()*MOD(Calculator!$B$36/Calculator!$F$22,1)))*IF(MOD(Calculator!$B$36/Calculator!$F$22,1)&lt;0.5,-1,1))^2)),2))</f>
        <v>—</v>
      </c>
      <c r="HM83" s="253" t="n">
        <f aca="false">IFERROR(ROUND((IF(ISNUMBER(HB83),HB83,0)+IF(ISNUMBER(HC83),HC83,0)+IF(ISNUMBER(HD83),HD83,0)+IF(ISNUMBER(HE83),HE83,0)+IF(ISNUMBER(HF83),HF83,0)+IF(ISNUMBER(HG83),HG83,0)+IF(ISNUMBER(HH83),HH83,0)+IF(ISNUMBER(HI83),HI83,0)+IF(ISNUMBER(HJ83),HJ83,0)+IF(ISNUMBER(HK83),HK83,0)+IF(ISNUMBER(HL83),HL83,0))/(IF(ISNUMBER(HB83),1,0)+IF(ISNUMBER(HC83),1,0)+IF(ISNUMBER(HD83),1,0)+IF(ISNUMBER(HE83),1,0)+IF(ISNUMBER(HF83),1,0)+IF(ISNUMBER(HG83),1,0)+IF(ISNUMBER(HH83),1,0)+IF(ISNUMBER(HI83),1,0)+IF(ISNUMBER(HJ83),1,0)+IF(ISNUMBER(HK83),1,0)+IF(ISNUMBER(HL83),1,0)),4),"")</f>
        <v>17.075</v>
      </c>
      <c r="HN83" s="253" t="str">
        <f aca="false">IF(OR(Calculator!$E$12&lt;&gt;"YES",Calculator!$B$37&lt;Calculator!$G$12),"—",ROUND((1+SQRT(((50*POWER(80,POWER(COS(PI()*MOD(Calculator!$B$37/Calculator!$F$12,1)),2))+MIN(500,MAX(30,100*EXP(-0.3*'VSWR Calculator'!$C$24)*(1+3*ABS(MOD('VSWR Calculator'!$C$23/Calculator!$F$12/2,1)-0.5))))/'VSWR Calculator'!$C$25)-$C83)^2+(1500*ABS(SIN(2*PI()*MOD(Calculator!$B$37/Calculator!$F$12,1)))*IF(MOD(Calculator!$B$37/Calculator!$F$12,1)&lt;0.5,-1,1))^2)/SQRT(((50*POWER(80,POWER(COS(PI()*MOD(Calculator!$B$37/Calculator!$F$12,1)),2))+MIN(500,MAX(30,100*EXP(-0.3*'VSWR Calculator'!$C$24)*(1+3*ABS(MOD('VSWR Calculator'!$C$23/Calculator!$F$12/2,1)-0.5))))/'VSWR Calculator'!$C$25)+$C83)^2+(1500*ABS(SIN(2*PI()*MOD(Calculator!$B$37/Calculator!$F$12,1)))*IF(MOD(Calculator!$B$37/Calculator!$F$12,1)&lt;0.5,-1,1))^2))/(1-SQRT(((50*POWER(80,POWER(COS(PI()*MOD(Calculator!$B$37/Calculator!$F$12,1)),2))+MIN(500,MAX(30,100*EXP(-0.3*'VSWR Calculator'!$C$24)*(1+3*ABS(MOD('VSWR Calculator'!$C$23/Calculator!$F$12/2,1)-0.5))))/'VSWR Calculator'!$C$25)-$C83)^2+(1500*ABS(SIN(2*PI()*MOD(Calculator!$B$37/Calculator!$F$12,1)))*IF(MOD(Calculator!$B$37/Calculator!$F$12,1)&lt;0.5,-1,1))^2)/SQRT(((50*POWER(80,POWER(COS(PI()*MOD(Calculator!$B$37/Calculator!$F$12,1)),2))+MIN(500,MAX(30,100*EXP(-0.3*'VSWR Calculator'!$C$24)*(1+3*ABS(MOD('VSWR Calculator'!$C$23/Calculator!$F$12/2,1)-0.5))))/'VSWR Calculator'!$C$25)+$C83)^2+(1500*ABS(SIN(2*PI()*MOD(Calculator!$B$37/Calculator!$F$12,1)))*IF(MOD(Calculator!$B$37/Calculator!$F$12,1)&lt;0.5,-1,1))^2)),2))</f>
        <v>—</v>
      </c>
      <c r="HO83" s="253" t="str">
        <f aca="false">IF(OR(Calculator!$E$13&lt;&gt;"YES",Calculator!$B$37&lt;Calculator!$G$13),"—",ROUND((1+SQRT(((50*POWER(80,POWER(COS(PI()*MOD(Calculator!$B$37/Calculator!$F$13,1)),2))+MIN(500,MAX(30,100*EXP(-0.3*'VSWR Calculator'!$C$24)*(1+3*ABS(MOD('VSWR Calculator'!$C$23/Calculator!$F$13/2,1)-0.5))))/'VSWR Calculator'!$C$25)-$C83)^2+(1500*ABS(SIN(2*PI()*MOD(Calculator!$B$37/Calculator!$F$13,1)))*IF(MOD(Calculator!$B$37/Calculator!$F$13,1)&lt;0.5,-1,1))^2)/SQRT(((50*POWER(80,POWER(COS(PI()*MOD(Calculator!$B$37/Calculator!$F$13,1)),2))+MIN(500,MAX(30,100*EXP(-0.3*'VSWR Calculator'!$C$24)*(1+3*ABS(MOD('VSWR Calculator'!$C$23/Calculator!$F$13/2,1)-0.5))))/'VSWR Calculator'!$C$25)+$C83)^2+(1500*ABS(SIN(2*PI()*MOD(Calculator!$B$37/Calculator!$F$13,1)))*IF(MOD(Calculator!$B$37/Calculator!$F$13,1)&lt;0.5,-1,1))^2))/(1-SQRT(((50*POWER(80,POWER(COS(PI()*MOD(Calculator!$B$37/Calculator!$F$13,1)),2))+MIN(500,MAX(30,100*EXP(-0.3*'VSWR Calculator'!$C$24)*(1+3*ABS(MOD('VSWR Calculator'!$C$23/Calculator!$F$13/2,1)-0.5))))/'VSWR Calculator'!$C$25)-$C83)^2+(1500*ABS(SIN(2*PI()*MOD(Calculator!$B$37/Calculator!$F$13,1)))*IF(MOD(Calculator!$B$37/Calculator!$F$13,1)&lt;0.5,-1,1))^2)/SQRT(((50*POWER(80,POWER(COS(PI()*MOD(Calculator!$B$37/Calculator!$F$13,1)),2))+MIN(500,MAX(30,100*EXP(-0.3*'VSWR Calculator'!$C$24)*(1+3*ABS(MOD('VSWR Calculator'!$C$23/Calculator!$F$13/2,1)-0.5))))/'VSWR Calculator'!$C$25)+$C83)^2+(1500*ABS(SIN(2*PI()*MOD(Calculator!$B$37/Calculator!$F$13,1)))*IF(MOD(Calculator!$B$37/Calculator!$F$13,1)&lt;0.5,-1,1))^2)),2))</f>
        <v>—</v>
      </c>
      <c r="HP83" s="253" t="str">
        <f aca="false">IF(OR(Calculator!$E$14&lt;&gt;"YES",Calculator!$B$37&lt;Calculator!$G$14),"—",ROUND((1+SQRT(((50*POWER(80,POWER(COS(PI()*MOD(Calculator!$B$37/Calculator!$F$14,1)),2))+MIN(500,MAX(30,100*EXP(-0.3*'VSWR Calculator'!$C$24)*(1+3*ABS(MOD('VSWR Calculator'!$C$23/Calculator!$F$14/2,1)-0.5))))/'VSWR Calculator'!$C$25)-$C83)^2+(1500*ABS(SIN(2*PI()*MOD(Calculator!$B$37/Calculator!$F$14,1)))*IF(MOD(Calculator!$B$37/Calculator!$F$14,1)&lt;0.5,-1,1))^2)/SQRT(((50*POWER(80,POWER(COS(PI()*MOD(Calculator!$B$37/Calculator!$F$14,1)),2))+MIN(500,MAX(30,100*EXP(-0.3*'VSWR Calculator'!$C$24)*(1+3*ABS(MOD('VSWR Calculator'!$C$23/Calculator!$F$14/2,1)-0.5))))/'VSWR Calculator'!$C$25)+$C83)^2+(1500*ABS(SIN(2*PI()*MOD(Calculator!$B$37/Calculator!$F$14,1)))*IF(MOD(Calculator!$B$37/Calculator!$F$14,1)&lt;0.5,-1,1))^2))/(1-SQRT(((50*POWER(80,POWER(COS(PI()*MOD(Calculator!$B$37/Calculator!$F$14,1)),2))+MIN(500,MAX(30,100*EXP(-0.3*'VSWR Calculator'!$C$24)*(1+3*ABS(MOD('VSWR Calculator'!$C$23/Calculator!$F$14/2,1)-0.5))))/'VSWR Calculator'!$C$25)-$C83)^2+(1500*ABS(SIN(2*PI()*MOD(Calculator!$B$37/Calculator!$F$14,1)))*IF(MOD(Calculator!$B$37/Calculator!$F$14,1)&lt;0.5,-1,1))^2)/SQRT(((50*POWER(80,POWER(COS(PI()*MOD(Calculator!$B$37/Calculator!$F$14,1)),2))+MIN(500,MAX(30,100*EXP(-0.3*'VSWR Calculator'!$C$24)*(1+3*ABS(MOD('VSWR Calculator'!$C$23/Calculator!$F$14/2,1)-0.5))))/'VSWR Calculator'!$C$25)+$C83)^2+(1500*ABS(SIN(2*PI()*MOD(Calculator!$B$37/Calculator!$F$14,1)))*IF(MOD(Calculator!$B$37/Calculator!$F$14,1)&lt;0.5,-1,1))^2)),2))</f>
        <v>—</v>
      </c>
      <c r="HQ83" s="253" t="n">
        <f aca="false">IF(OR(Calculator!$E$15&lt;&gt;"YES",Calculator!$B$37&lt;Calculator!$G$15),"—",ROUND((1+SQRT(((50*POWER(80,POWER(COS(PI()*MOD(Calculator!$B$37/Calculator!$F$15,1)),2))+MIN(500,MAX(30,100*EXP(-0.3*'VSWR Calculator'!$C$24)*(1+3*ABS(MOD('VSWR Calculator'!$C$23/Calculator!$F$15/2,1)-0.5))))/'VSWR Calculator'!$C$25)-$C83)^2+(1500*ABS(SIN(2*PI()*MOD(Calculator!$B$37/Calculator!$F$15,1)))*IF(MOD(Calculator!$B$37/Calculator!$F$15,1)&lt;0.5,-1,1))^2)/SQRT(((50*POWER(80,POWER(COS(PI()*MOD(Calculator!$B$37/Calculator!$F$15,1)),2))+MIN(500,MAX(30,100*EXP(-0.3*'VSWR Calculator'!$C$24)*(1+3*ABS(MOD('VSWR Calculator'!$C$23/Calculator!$F$15/2,1)-0.5))))/'VSWR Calculator'!$C$25)+$C83)^2+(1500*ABS(SIN(2*PI()*MOD(Calculator!$B$37/Calculator!$F$15,1)))*IF(MOD(Calculator!$B$37/Calculator!$F$15,1)&lt;0.5,-1,1))^2))/(1-SQRT(((50*POWER(80,POWER(COS(PI()*MOD(Calculator!$B$37/Calculator!$F$15,1)),2))+MIN(500,MAX(30,100*EXP(-0.3*'VSWR Calculator'!$C$24)*(1+3*ABS(MOD('VSWR Calculator'!$C$23/Calculator!$F$15/2,1)-0.5))))/'VSWR Calculator'!$C$25)-$C83)^2+(1500*ABS(SIN(2*PI()*MOD(Calculator!$B$37/Calculator!$F$15,1)))*IF(MOD(Calculator!$B$37/Calculator!$F$15,1)&lt;0.5,-1,1))^2)/SQRT(((50*POWER(80,POWER(COS(PI()*MOD(Calculator!$B$37/Calculator!$F$15,1)),2))+MIN(500,MAX(30,100*EXP(-0.3*'VSWR Calculator'!$C$24)*(1+3*ABS(MOD('VSWR Calculator'!$C$23/Calculator!$F$15/2,1)-0.5))))/'VSWR Calculator'!$C$25)+$C83)^2+(1500*ABS(SIN(2*PI()*MOD(Calculator!$B$37/Calculator!$F$15,1)))*IF(MOD(Calculator!$B$37/Calculator!$F$15,1)&lt;0.5,-1,1))^2)),2))</f>
        <v>2.36</v>
      </c>
      <c r="HR83" s="253" t="str">
        <f aca="false">IF(OR(Calculator!$E$16&lt;&gt;"YES",Calculator!$B$37&lt;Calculator!$G$16),"—",ROUND((1+SQRT(((50*POWER(80,POWER(COS(PI()*MOD(Calculator!$B$37/Calculator!$F$16,1)),2))+MIN(500,MAX(30,100*EXP(-0.3*'VSWR Calculator'!$C$24)*(1+3*ABS(MOD('VSWR Calculator'!$C$23/Calculator!$F$16/2,1)-0.5))))/'VSWR Calculator'!$C$25)-$C83)^2+(1500*ABS(SIN(2*PI()*MOD(Calculator!$B$37/Calculator!$F$16,1)))*IF(MOD(Calculator!$B$37/Calculator!$F$16,1)&lt;0.5,-1,1))^2)/SQRT(((50*POWER(80,POWER(COS(PI()*MOD(Calculator!$B$37/Calculator!$F$16,1)),2))+MIN(500,MAX(30,100*EXP(-0.3*'VSWR Calculator'!$C$24)*(1+3*ABS(MOD('VSWR Calculator'!$C$23/Calculator!$F$16/2,1)-0.5))))/'VSWR Calculator'!$C$25)+$C83)^2+(1500*ABS(SIN(2*PI()*MOD(Calculator!$B$37/Calculator!$F$16,1)))*IF(MOD(Calculator!$B$37/Calculator!$F$16,1)&lt;0.5,-1,1))^2))/(1-SQRT(((50*POWER(80,POWER(COS(PI()*MOD(Calculator!$B$37/Calculator!$F$16,1)),2))+MIN(500,MAX(30,100*EXP(-0.3*'VSWR Calculator'!$C$24)*(1+3*ABS(MOD('VSWR Calculator'!$C$23/Calculator!$F$16/2,1)-0.5))))/'VSWR Calculator'!$C$25)-$C83)^2+(1500*ABS(SIN(2*PI()*MOD(Calculator!$B$37/Calculator!$F$16,1)))*IF(MOD(Calculator!$B$37/Calculator!$F$16,1)&lt;0.5,-1,1))^2)/SQRT(((50*POWER(80,POWER(COS(PI()*MOD(Calculator!$B$37/Calculator!$F$16,1)),2))+MIN(500,MAX(30,100*EXP(-0.3*'VSWR Calculator'!$C$24)*(1+3*ABS(MOD('VSWR Calculator'!$C$23/Calculator!$F$16/2,1)-0.5))))/'VSWR Calculator'!$C$25)+$C83)^2+(1500*ABS(SIN(2*PI()*MOD(Calculator!$B$37/Calculator!$F$16,1)))*IF(MOD(Calculator!$B$37/Calculator!$F$16,1)&lt;0.5,-1,1))^2)),2))</f>
        <v>—</v>
      </c>
      <c r="HS83" s="253" t="n">
        <f aca="false">IF(OR(Calculator!$E$17&lt;&gt;"YES",Calculator!$B$37&lt;Calculator!$G$17),"—",ROUND((1+SQRT(((50*POWER(80,POWER(COS(PI()*MOD(Calculator!$B$37/Calculator!$F$17,1)),2))+MIN(500,MAX(30,100*EXP(-0.3*'VSWR Calculator'!$C$24)*(1+3*ABS(MOD('VSWR Calculator'!$C$23/Calculator!$F$17/2,1)-0.5))))/'VSWR Calculator'!$C$25)-$C83)^2+(1500*ABS(SIN(2*PI()*MOD(Calculator!$B$37/Calculator!$F$17,1)))*IF(MOD(Calculator!$B$37/Calculator!$F$17,1)&lt;0.5,-1,1))^2)/SQRT(((50*POWER(80,POWER(COS(PI()*MOD(Calculator!$B$37/Calculator!$F$17,1)),2))+MIN(500,MAX(30,100*EXP(-0.3*'VSWR Calculator'!$C$24)*(1+3*ABS(MOD('VSWR Calculator'!$C$23/Calculator!$F$17/2,1)-0.5))))/'VSWR Calculator'!$C$25)+$C83)^2+(1500*ABS(SIN(2*PI()*MOD(Calculator!$B$37/Calculator!$F$17,1)))*IF(MOD(Calculator!$B$37/Calculator!$F$17,1)&lt;0.5,-1,1))^2))/(1-SQRT(((50*POWER(80,POWER(COS(PI()*MOD(Calculator!$B$37/Calculator!$F$17,1)),2))+MIN(500,MAX(30,100*EXP(-0.3*'VSWR Calculator'!$C$24)*(1+3*ABS(MOD('VSWR Calculator'!$C$23/Calculator!$F$17/2,1)-0.5))))/'VSWR Calculator'!$C$25)-$C83)^2+(1500*ABS(SIN(2*PI()*MOD(Calculator!$B$37/Calculator!$F$17,1)))*IF(MOD(Calculator!$B$37/Calculator!$F$17,1)&lt;0.5,-1,1))^2)/SQRT(((50*POWER(80,POWER(COS(PI()*MOD(Calculator!$B$37/Calculator!$F$17,1)),2))+MIN(500,MAX(30,100*EXP(-0.3*'VSWR Calculator'!$C$24)*(1+3*ABS(MOD('VSWR Calculator'!$C$23/Calculator!$F$17/2,1)-0.5))))/'VSWR Calculator'!$C$25)+$C83)^2+(1500*ABS(SIN(2*PI()*MOD(Calculator!$B$37/Calculator!$F$17,1)))*IF(MOD(Calculator!$B$37/Calculator!$F$17,1)&lt;0.5,-1,1))^2)),2))</f>
        <v>13.84</v>
      </c>
      <c r="HT83" s="253" t="str">
        <f aca="false">IF(OR(Calculator!$E$18&lt;&gt;"YES",Calculator!$B$37&lt;Calculator!$G$18),"—",ROUND((1+SQRT(((50*POWER(80,POWER(COS(PI()*MOD(Calculator!$B$37/Calculator!$F$18,1)),2))+MIN(500,MAX(30,100*EXP(-0.3*'VSWR Calculator'!$C$24)*(1+3*ABS(MOD('VSWR Calculator'!$C$23/Calculator!$F$18/2,1)-0.5))))/'VSWR Calculator'!$C$25)-$C83)^2+(1500*ABS(SIN(2*PI()*MOD(Calculator!$B$37/Calculator!$F$18,1)))*IF(MOD(Calculator!$B$37/Calculator!$F$18,1)&lt;0.5,-1,1))^2)/SQRT(((50*POWER(80,POWER(COS(PI()*MOD(Calculator!$B$37/Calculator!$F$18,1)),2))+MIN(500,MAX(30,100*EXP(-0.3*'VSWR Calculator'!$C$24)*(1+3*ABS(MOD('VSWR Calculator'!$C$23/Calculator!$F$18/2,1)-0.5))))/'VSWR Calculator'!$C$25)+$C83)^2+(1500*ABS(SIN(2*PI()*MOD(Calculator!$B$37/Calculator!$F$18,1)))*IF(MOD(Calculator!$B$37/Calculator!$F$18,1)&lt;0.5,-1,1))^2))/(1-SQRT(((50*POWER(80,POWER(COS(PI()*MOD(Calculator!$B$37/Calculator!$F$18,1)),2))+MIN(500,MAX(30,100*EXP(-0.3*'VSWR Calculator'!$C$24)*(1+3*ABS(MOD('VSWR Calculator'!$C$23/Calculator!$F$18/2,1)-0.5))))/'VSWR Calculator'!$C$25)-$C83)^2+(1500*ABS(SIN(2*PI()*MOD(Calculator!$B$37/Calculator!$F$18,1)))*IF(MOD(Calculator!$B$37/Calculator!$F$18,1)&lt;0.5,-1,1))^2)/SQRT(((50*POWER(80,POWER(COS(PI()*MOD(Calculator!$B$37/Calculator!$F$18,1)),2))+MIN(500,MAX(30,100*EXP(-0.3*'VSWR Calculator'!$C$24)*(1+3*ABS(MOD('VSWR Calculator'!$C$23/Calculator!$F$18/2,1)-0.5))))/'VSWR Calculator'!$C$25)+$C83)^2+(1500*ABS(SIN(2*PI()*MOD(Calculator!$B$37/Calculator!$F$18,1)))*IF(MOD(Calculator!$B$37/Calculator!$F$18,1)&lt;0.5,-1,1))^2)),2))</f>
        <v>—</v>
      </c>
      <c r="HU83" s="253" t="str">
        <f aca="false">IF(OR(Calculator!$E$19&lt;&gt;"YES",Calculator!$B$37&lt;Calculator!$G$19),"—",ROUND((1+SQRT(((50*POWER(80,POWER(COS(PI()*MOD(Calculator!$B$37/Calculator!$F$19,1)),2))+MIN(500,MAX(30,100*EXP(-0.3*'VSWR Calculator'!$C$24)*(1+3*ABS(MOD('VSWR Calculator'!$C$23/Calculator!$F$19/2,1)-0.5))))/'VSWR Calculator'!$C$25)-$C83)^2+(1500*ABS(SIN(2*PI()*MOD(Calculator!$B$37/Calculator!$F$19,1)))*IF(MOD(Calculator!$B$37/Calculator!$F$19,1)&lt;0.5,-1,1))^2)/SQRT(((50*POWER(80,POWER(COS(PI()*MOD(Calculator!$B$37/Calculator!$F$19,1)),2))+MIN(500,MAX(30,100*EXP(-0.3*'VSWR Calculator'!$C$24)*(1+3*ABS(MOD('VSWR Calculator'!$C$23/Calculator!$F$19/2,1)-0.5))))/'VSWR Calculator'!$C$25)+$C83)^2+(1500*ABS(SIN(2*PI()*MOD(Calculator!$B$37/Calculator!$F$19,1)))*IF(MOD(Calculator!$B$37/Calculator!$F$19,1)&lt;0.5,-1,1))^2))/(1-SQRT(((50*POWER(80,POWER(COS(PI()*MOD(Calculator!$B$37/Calculator!$F$19,1)),2))+MIN(500,MAX(30,100*EXP(-0.3*'VSWR Calculator'!$C$24)*(1+3*ABS(MOD('VSWR Calculator'!$C$23/Calculator!$F$19/2,1)-0.5))))/'VSWR Calculator'!$C$25)-$C83)^2+(1500*ABS(SIN(2*PI()*MOD(Calculator!$B$37/Calculator!$F$19,1)))*IF(MOD(Calculator!$B$37/Calculator!$F$19,1)&lt;0.5,-1,1))^2)/SQRT(((50*POWER(80,POWER(COS(PI()*MOD(Calculator!$B$37/Calculator!$F$19,1)),2))+MIN(500,MAX(30,100*EXP(-0.3*'VSWR Calculator'!$C$24)*(1+3*ABS(MOD('VSWR Calculator'!$C$23/Calculator!$F$19/2,1)-0.5))))/'VSWR Calculator'!$C$25)+$C83)^2+(1500*ABS(SIN(2*PI()*MOD(Calculator!$B$37/Calculator!$F$19,1)))*IF(MOD(Calculator!$B$37/Calculator!$F$19,1)&lt;0.5,-1,1))^2)),2))</f>
        <v>—</v>
      </c>
      <c r="HV83" s="253" t="str">
        <f aca="false">IF(OR(Calculator!$E$20&lt;&gt;"YES",Calculator!$B$37&lt;Calculator!$G$20),"—",ROUND((1+SQRT(((50*POWER(80,POWER(COS(PI()*MOD(Calculator!$B$37/Calculator!$F$20,1)),2))+MIN(500,MAX(30,100*EXP(-0.3*'VSWR Calculator'!$C$24)*(1+3*ABS(MOD('VSWR Calculator'!$C$23/Calculator!$F$20/2,1)-0.5))))/'VSWR Calculator'!$C$25)-$C83)^2+(1500*ABS(SIN(2*PI()*MOD(Calculator!$B$37/Calculator!$F$20,1)))*IF(MOD(Calculator!$B$37/Calculator!$F$20,1)&lt;0.5,-1,1))^2)/SQRT(((50*POWER(80,POWER(COS(PI()*MOD(Calculator!$B$37/Calculator!$F$20,1)),2))+MIN(500,MAX(30,100*EXP(-0.3*'VSWR Calculator'!$C$24)*(1+3*ABS(MOD('VSWR Calculator'!$C$23/Calculator!$F$20/2,1)-0.5))))/'VSWR Calculator'!$C$25)+$C83)^2+(1500*ABS(SIN(2*PI()*MOD(Calculator!$B$37/Calculator!$F$20,1)))*IF(MOD(Calculator!$B$37/Calculator!$F$20,1)&lt;0.5,-1,1))^2))/(1-SQRT(((50*POWER(80,POWER(COS(PI()*MOD(Calculator!$B$37/Calculator!$F$20,1)),2))+MIN(500,MAX(30,100*EXP(-0.3*'VSWR Calculator'!$C$24)*(1+3*ABS(MOD('VSWR Calculator'!$C$23/Calculator!$F$20/2,1)-0.5))))/'VSWR Calculator'!$C$25)-$C83)^2+(1500*ABS(SIN(2*PI()*MOD(Calculator!$B$37/Calculator!$F$20,1)))*IF(MOD(Calculator!$B$37/Calculator!$F$20,1)&lt;0.5,-1,1))^2)/SQRT(((50*POWER(80,POWER(COS(PI()*MOD(Calculator!$B$37/Calculator!$F$20,1)),2))+MIN(500,MAX(30,100*EXP(-0.3*'VSWR Calculator'!$C$24)*(1+3*ABS(MOD('VSWR Calculator'!$C$23/Calculator!$F$20/2,1)-0.5))))/'VSWR Calculator'!$C$25)+$C83)^2+(1500*ABS(SIN(2*PI()*MOD(Calculator!$B$37/Calculator!$F$20,1)))*IF(MOD(Calculator!$B$37/Calculator!$F$20,1)&lt;0.5,-1,1))^2)),2))</f>
        <v>—</v>
      </c>
      <c r="HW83" s="253" t="str">
        <f aca="false">IF(OR(Calculator!$E$21&lt;&gt;"YES",Calculator!$B$37&lt;Calculator!$G$21),"—",ROUND((1+SQRT(((50*POWER(80,POWER(COS(PI()*MOD(Calculator!$B$37/Calculator!$F$21,1)),2))+MIN(500,MAX(30,100*EXP(-0.3*'VSWR Calculator'!$C$24)*(1+3*ABS(MOD('VSWR Calculator'!$C$23/Calculator!$F$21/2,1)-0.5))))/'VSWR Calculator'!$C$25)-$C83)^2+(1500*ABS(SIN(2*PI()*MOD(Calculator!$B$37/Calculator!$F$21,1)))*IF(MOD(Calculator!$B$37/Calculator!$F$21,1)&lt;0.5,-1,1))^2)/SQRT(((50*POWER(80,POWER(COS(PI()*MOD(Calculator!$B$37/Calculator!$F$21,1)),2))+MIN(500,MAX(30,100*EXP(-0.3*'VSWR Calculator'!$C$24)*(1+3*ABS(MOD('VSWR Calculator'!$C$23/Calculator!$F$21/2,1)-0.5))))/'VSWR Calculator'!$C$25)+$C83)^2+(1500*ABS(SIN(2*PI()*MOD(Calculator!$B$37/Calculator!$F$21,1)))*IF(MOD(Calculator!$B$37/Calculator!$F$21,1)&lt;0.5,-1,1))^2))/(1-SQRT(((50*POWER(80,POWER(COS(PI()*MOD(Calculator!$B$37/Calculator!$F$21,1)),2))+MIN(500,MAX(30,100*EXP(-0.3*'VSWR Calculator'!$C$24)*(1+3*ABS(MOD('VSWR Calculator'!$C$23/Calculator!$F$21/2,1)-0.5))))/'VSWR Calculator'!$C$25)-$C83)^2+(1500*ABS(SIN(2*PI()*MOD(Calculator!$B$37/Calculator!$F$21,1)))*IF(MOD(Calculator!$B$37/Calculator!$F$21,1)&lt;0.5,-1,1))^2)/SQRT(((50*POWER(80,POWER(COS(PI()*MOD(Calculator!$B$37/Calculator!$F$21,1)),2))+MIN(500,MAX(30,100*EXP(-0.3*'VSWR Calculator'!$C$24)*(1+3*ABS(MOD('VSWR Calculator'!$C$23/Calculator!$F$21/2,1)-0.5))))/'VSWR Calculator'!$C$25)+$C83)^2+(1500*ABS(SIN(2*PI()*MOD(Calculator!$B$37/Calculator!$F$21,1)))*IF(MOD(Calculator!$B$37/Calculator!$F$21,1)&lt;0.5,-1,1))^2)),2))</f>
        <v>—</v>
      </c>
      <c r="HX83" s="253" t="str">
        <f aca="false">IF(OR(Calculator!$E$22&lt;&gt;"YES",Calculator!$B$37&lt;Calculator!$G$22),"—",ROUND((1+SQRT(((50*POWER(80,POWER(COS(PI()*MOD(Calculator!$B$37/Calculator!$F$22,1)),2))+MIN(500,MAX(30,100*EXP(-0.3*'VSWR Calculator'!$C$24)*(1+3*ABS(MOD('VSWR Calculator'!$C$23/Calculator!$F$22/2,1)-0.5))))/'VSWR Calculator'!$C$25)-$C83)^2+(1500*ABS(SIN(2*PI()*MOD(Calculator!$B$37/Calculator!$F$22,1)))*IF(MOD(Calculator!$B$37/Calculator!$F$22,1)&lt;0.5,-1,1))^2)/SQRT(((50*POWER(80,POWER(COS(PI()*MOD(Calculator!$B$37/Calculator!$F$22,1)),2))+MIN(500,MAX(30,100*EXP(-0.3*'VSWR Calculator'!$C$24)*(1+3*ABS(MOD('VSWR Calculator'!$C$23/Calculator!$F$22/2,1)-0.5))))/'VSWR Calculator'!$C$25)+$C83)^2+(1500*ABS(SIN(2*PI()*MOD(Calculator!$B$37/Calculator!$F$22,1)))*IF(MOD(Calculator!$B$37/Calculator!$F$22,1)&lt;0.5,-1,1))^2))/(1-SQRT(((50*POWER(80,POWER(COS(PI()*MOD(Calculator!$B$37/Calculator!$F$22,1)),2))+MIN(500,MAX(30,100*EXP(-0.3*'VSWR Calculator'!$C$24)*(1+3*ABS(MOD('VSWR Calculator'!$C$23/Calculator!$F$22/2,1)-0.5))))/'VSWR Calculator'!$C$25)-$C83)^2+(1500*ABS(SIN(2*PI()*MOD(Calculator!$B$37/Calculator!$F$22,1)))*IF(MOD(Calculator!$B$37/Calculator!$F$22,1)&lt;0.5,-1,1))^2)/SQRT(((50*POWER(80,POWER(COS(PI()*MOD(Calculator!$B$37/Calculator!$F$22,1)),2))+MIN(500,MAX(30,100*EXP(-0.3*'VSWR Calculator'!$C$24)*(1+3*ABS(MOD('VSWR Calculator'!$C$23/Calculator!$F$22/2,1)-0.5))))/'VSWR Calculator'!$C$25)+$C83)^2+(1500*ABS(SIN(2*PI()*MOD(Calculator!$B$37/Calculator!$F$22,1)))*IF(MOD(Calculator!$B$37/Calculator!$F$22,1)&lt;0.5,-1,1))^2)),2))</f>
        <v>—</v>
      </c>
      <c r="HY83" s="253" t="n">
        <f aca="false">IFERROR(ROUND((IF(ISNUMBER(HN83),HN83,0)+IF(ISNUMBER(HO83),HO83,0)+IF(ISNUMBER(HP83),HP83,0)+IF(ISNUMBER(HQ83),HQ83,0)+IF(ISNUMBER(HR83),HR83,0)+IF(ISNUMBER(HS83),HS83,0)+IF(ISNUMBER(HT83),HT83,0)+IF(ISNUMBER(HU83),HU83,0)+IF(ISNUMBER(HV83),HV83,0)+IF(ISNUMBER(HW83),HW83,0)+IF(ISNUMBER(HX83),HX83,0))/(IF(ISNUMBER(HN83),1,0)+IF(ISNUMBER(HO83),1,0)+IF(ISNUMBER(HP83),1,0)+IF(ISNUMBER(HQ83),1,0)+IF(ISNUMBER(HR83),1,0)+IF(ISNUMBER(HS83),1,0)+IF(ISNUMBER(HT83),1,0)+IF(ISNUMBER(HU83),1,0)+IF(ISNUMBER(HV83),1,0)+IF(ISNUMBER(HW83),1,0)+IF(ISNUMBER(HX83),1,0)),4),"")</f>
        <v>8.1</v>
      </c>
      <c r="HZ83" s="253" t="str">
        <f aca="false">IF(OR(Calculator!$E$12&lt;&gt;"YES",Calculator!$B$38&lt;Calculator!$G$12),"—",ROUND((1+SQRT(((50*POWER(80,POWER(COS(PI()*MOD(Calculator!$B$38/Calculator!$F$12,1)),2))+MIN(500,MAX(30,100*EXP(-0.3*'VSWR Calculator'!$C$24)*(1+3*ABS(MOD('VSWR Calculator'!$C$23/Calculator!$F$12/2,1)-0.5))))/'VSWR Calculator'!$C$25)-$C83)^2+(1500*ABS(SIN(2*PI()*MOD(Calculator!$B$38/Calculator!$F$12,1)))*IF(MOD(Calculator!$B$38/Calculator!$F$12,1)&lt;0.5,-1,1))^2)/SQRT(((50*POWER(80,POWER(COS(PI()*MOD(Calculator!$B$38/Calculator!$F$12,1)),2))+MIN(500,MAX(30,100*EXP(-0.3*'VSWR Calculator'!$C$24)*(1+3*ABS(MOD('VSWR Calculator'!$C$23/Calculator!$F$12/2,1)-0.5))))/'VSWR Calculator'!$C$25)+$C83)^2+(1500*ABS(SIN(2*PI()*MOD(Calculator!$B$38/Calculator!$F$12,1)))*IF(MOD(Calculator!$B$38/Calculator!$F$12,1)&lt;0.5,-1,1))^2))/(1-SQRT(((50*POWER(80,POWER(COS(PI()*MOD(Calculator!$B$38/Calculator!$F$12,1)),2))+MIN(500,MAX(30,100*EXP(-0.3*'VSWR Calculator'!$C$24)*(1+3*ABS(MOD('VSWR Calculator'!$C$23/Calculator!$F$12/2,1)-0.5))))/'VSWR Calculator'!$C$25)-$C83)^2+(1500*ABS(SIN(2*PI()*MOD(Calculator!$B$38/Calculator!$F$12,1)))*IF(MOD(Calculator!$B$38/Calculator!$F$12,1)&lt;0.5,-1,1))^2)/SQRT(((50*POWER(80,POWER(COS(PI()*MOD(Calculator!$B$38/Calculator!$F$12,1)),2))+MIN(500,MAX(30,100*EXP(-0.3*'VSWR Calculator'!$C$24)*(1+3*ABS(MOD('VSWR Calculator'!$C$23/Calculator!$F$12/2,1)-0.5))))/'VSWR Calculator'!$C$25)+$C83)^2+(1500*ABS(SIN(2*PI()*MOD(Calculator!$B$38/Calculator!$F$12,1)))*IF(MOD(Calculator!$B$38/Calculator!$F$12,1)&lt;0.5,-1,1))^2)),2))</f>
        <v>—</v>
      </c>
      <c r="IA83" s="253" t="str">
        <f aca="false">IF(OR(Calculator!$E$13&lt;&gt;"YES",Calculator!$B$38&lt;Calculator!$G$13),"—",ROUND((1+SQRT(((50*POWER(80,POWER(COS(PI()*MOD(Calculator!$B$38/Calculator!$F$13,1)),2))+MIN(500,MAX(30,100*EXP(-0.3*'VSWR Calculator'!$C$24)*(1+3*ABS(MOD('VSWR Calculator'!$C$23/Calculator!$F$13/2,1)-0.5))))/'VSWR Calculator'!$C$25)-$C83)^2+(1500*ABS(SIN(2*PI()*MOD(Calculator!$B$38/Calculator!$F$13,1)))*IF(MOD(Calculator!$B$38/Calculator!$F$13,1)&lt;0.5,-1,1))^2)/SQRT(((50*POWER(80,POWER(COS(PI()*MOD(Calculator!$B$38/Calculator!$F$13,1)),2))+MIN(500,MAX(30,100*EXP(-0.3*'VSWR Calculator'!$C$24)*(1+3*ABS(MOD('VSWR Calculator'!$C$23/Calculator!$F$13/2,1)-0.5))))/'VSWR Calculator'!$C$25)+$C83)^2+(1500*ABS(SIN(2*PI()*MOD(Calculator!$B$38/Calculator!$F$13,1)))*IF(MOD(Calculator!$B$38/Calculator!$F$13,1)&lt;0.5,-1,1))^2))/(1-SQRT(((50*POWER(80,POWER(COS(PI()*MOD(Calculator!$B$38/Calculator!$F$13,1)),2))+MIN(500,MAX(30,100*EXP(-0.3*'VSWR Calculator'!$C$24)*(1+3*ABS(MOD('VSWR Calculator'!$C$23/Calculator!$F$13/2,1)-0.5))))/'VSWR Calculator'!$C$25)-$C83)^2+(1500*ABS(SIN(2*PI()*MOD(Calculator!$B$38/Calculator!$F$13,1)))*IF(MOD(Calculator!$B$38/Calculator!$F$13,1)&lt;0.5,-1,1))^2)/SQRT(((50*POWER(80,POWER(COS(PI()*MOD(Calculator!$B$38/Calculator!$F$13,1)),2))+MIN(500,MAX(30,100*EXP(-0.3*'VSWR Calculator'!$C$24)*(1+3*ABS(MOD('VSWR Calculator'!$C$23/Calculator!$F$13/2,1)-0.5))))/'VSWR Calculator'!$C$25)+$C83)^2+(1500*ABS(SIN(2*PI()*MOD(Calculator!$B$38/Calculator!$F$13,1)))*IF(MOD(Calculator!$B$38/Calculator!$F$13,1)&lt;0.5,-1,1))^2)),2))</f>
        <v>—</v>
      </c>
      <c r="IB83" s="253" t="str">
        <f aca="false">IF(OR(Calculator!$E$14&lt;&gt;"YES",Calculator!$B$38&lt;Calculator!$G$14),"—",ROUND((1+SQRT(((50*POWER(80,POWER(COS(PI()*MOD(Calculator!$B$38/Calculator!$F$14,1)),2))+MIN(500,MAX(30,100*EXP(-0.3*'VSWR Calculator'!$C$24)*(1+3*ABS(MOD('VSWR Calculator'!$C$23/Calculator!$F$14/2,1)-0.5))))/'VSWR Calculator'!$C$25)-$C83)^2+(1500*ABS(SIN(2*PI()*MOD(Calculator!$B$38/Calculator!$F$14,1)))*IF(MOD(Calculator!$B$38/Calculator!$F$14,1)&lt;0.5,-1,1))^2)/SQRT(((50*POWER(80,POWER(COS(PI()*MOD(Calculator!$B$38/Calculator!$F$14,1)),2))+MIN(500,MAX(30,100*EXP(-0.3*'VSWR Calculator'!$C$24)*(1+3*ABS(MOD('VSWR Calculator'!$C$23/Calculator!$F$14/2,1)-0.5))))/'VSWR Calculator'!$C$25)+$C83)^2+(1500*ABS(SIN(2*PI()*MOD(Calculator!$B$38/Calculator!$F$14,1)))*IF(MOD(Calculator!$B$38/Calculator!$F$14,1)&lt;0.5,-1,1))^2))/(1-SQRT(((50*POWER(80,POWER(COS(PI()*MOD(Calculator!$B$38/Calculator!$F$14,1)),2))+MIN(500,MAX(30,100*EXP(-0.3*'VSWR Calculator'!$C$24)*(1+3*ABS(MOD('VSWR Calculator'!$C$23/Calculator!$F$14/2,1)-0.5))))/'VSWR Calculator'!$C$25)-$C83)^2+(1500*ABS(SIN(2*PI()*MOD(Calculator!$B$38/Calculator!$F$14,1)))*IF(MOD(Calculator!$B$38/Calculator!$F$14,1)&lt;0.5,-1,1))^2)/SQRT(((50*POWER(80,POWER(COS(PI()*MOD(Calculator!$B$38/Calculator!$F$14,1)),2))+MIN(500,MAX(30,100*EXP(-0.3*'VSWR Calculator'!$C$24)*(1+3*ABS(MOD('VSWR Calculator'!$C$23/Calculator!$F$14/2,1)-0.5))))/'VSWR Calculator'!$C$25)+$C83)^2+(1500*ABS(SIN(2*PI()*MOD(Calculator!$B$38/Calculator!$F$14,1)))*IF(MOD(Calculator!$B$38/Calculator!$F$14,1)&lt;0.5,-1,1))^2)),2))</f>
        <v>—</v>
      </c>
      <c r="IC83" s="253" t="n">
        <f aca="false">IF(OR(Calculator!$E$15&lt;&gt;"YES",Calculator!$B$38&lt;Calculator!$G$15),"—",ROUND((1+SQRT(((50*POWER(80,POWER(COS(PI()*MOD(Calculator!$B$38/Calculator!$F$15,1)),2))+MIN(500,MAX(30,100*EXP(-0.3*'VSWR Calculator'!$C$24)*(1+3*ABS(MOD('VSWR Calculator'!$C$23/Calculator!$F$15/2,1)-0.5))))/'VSWR Calculator'!$C$25)-$C83)^2+(1500*ABS(SIN(2*PI()*MOD(Calculator!$B$38/Calculator!$F$15,1)))*IF(MOD(Calculator!$B$38/Calculator!$F$15,1)&lt;0.5,-1,1))^2)/SQRT(((50*POWER(80,POWER(COS(PI()*MOD(Calculator!$B$38/Calculator!$F$15,1)),2))+MIN(500,MAX(30,100*EXP(-0.3*'VSWR Calculator'!$C$24)*(1+3*ABS(MOD('VSWR Calculator'!$C$23/Calculator!$F$15/2,1)-0.5))))/'VSWR Calculator'!$C$25)+$C83)^2+(1500*ABS(SIN(2*PI()*MOD(Calculator!$B$38/Calculator!$F$15,1)))*IF(MOD(Calculator!$B$38/Calculator!$F$15,1)&lt;0.5,-1,1))^2))/(1-SQRT(((50*POWER(80,POWER(COS(PI()*MOD(Calculator!$B$38/Calculator!$F$15,1)),2))+MIN(500,MAX(30,100*EXP(-0.3*'VSWR Calculator'!$C$24)*(1+3*ABS(MOD('VSWR Calculator'!$C$23/Calculator!$F$15/2,1)-0.5))))/'VSWR Calculator'!$C$25)-$C83)^2+(1500*ABS(SIN(2*PI()*MOD(Calculator!$B$38/Calculator!$F$15,1)))*IF(MOD(Calculator!$B$38/Calculator!$F$15,1)&lt;0.5,-1,1))^2)/SQRT(((50*POWER(80,POWER(COS(PI()*MOD(Calculator!$B$38/Calculator!$F$15,1)),2))+MIN(500,MAX(30,100*EXP(-0.3*'VSWR Calculator'!$C$24)*(1+3*ABS(MOD('VSWR Calculator'!$C$23/Calculator!$F$15/2,1)-0.5))))/'VSWR Calculator'!$C$25)+$C83)^2+(1500*ABS(SIN(2*PI()*MOD(Calculator!$B$38/Calculator!$F$15,1)))*IF(MOD(Calculator!$B$38/Calculator!$F$15,1)&lt;0.5,-1,1))^2)),2))</f>
        <v>2.18</v>
      </c>
      <c r="ID83" s="253" t="str">
        <f aca="false">IF(OR(Calculator!$E$16&lt;&gt;"YES",Calculator!$B$38&lt;Calculator!$G$16),"—",ROUND((1+SQRT(((50*POWER(80,POWER(COS(PI()*MOD(Calculator!$B$38/Calculator!$F$16,1)),2))+MIN(500,MAX(30,100*EXP(-0.3*'VSWR Calculator'!$C$24)*(1+3*ABS(MOD('VSWR Calculator'!$C$23/Calculator!$F$16/2,1)-0.5))))/'VSWR Calculator'!$C$25)-$C83)^2+(1500*ABS(SIN(2*PI()*MOD(Calculator!$B$38/Calculator!$F$16,1)))*IF(MOD(Calculator!$B$38/Calculator!$F$16,1)&lt;0.5,-1,1))^2)/SQRT(((50*POWER(80,POWER(COS(PI()*MOD(Calculator!$B$38/Calculator!$F$16,1)),2))+MIN(500,MAX(30,100*EXP(-0.3*'VSWR Calculator'!$C$24)*(1+3*ABS(MOD('VSWR Calculator'!$C$23/Calculator!$F$16/2,1)-0.5))))/'VSWR Calculator'!$C$25)+$C83)^2+(1500*ABS(SIN(2*PI()*MOD(Calculator!$B$38/Calculator!$F$16,1)))*IF(MOD(Calculator!$B$38/Calculator!$F$16,1)&lt;0.5,-1,1))^2))/(1-SQRT(((50*POWER(80,POWER(COS(PI()*MOD(Calculator!$B$38/Calculator!$F$16,1)),2))+MIN(500,MAX(30,100*EXP(-0.3*'VSWR Calculator'!$C$24)*(1+3*ABS(MOD('VSWR Calculator'!$C$23/Calculator!$F$16/2,1)-0.5))))/'VSWR Calculator'!$C$25)-$C83)^2+(1500*ABS(SIN(2*PI()*MOD(Calculator!$B$38/Calculator!$F$16,1)))*IF(MOD(Calculator!$B$38/Calculator!$F$16,1)&lt;0.5,-1,1))^2)/SQRT(((50*POWER(80,POWER(COS(PI()*MOD(Calculator!$B$38/Calculator!$F$16,1)),2))+MIN(500,MAX(30,100*EXP(-0.3*'VSWR Calculator'!$C$24)*(1+3*ABS(MOD('VSWR Calculator'!$C$23/Calculator!$F$16/2,1)-0.5))))/'VSWR Calculator'!$C$25)+$C83)^2+(1500*ABS(SIN(2*PI()*MOD(Calculator!$B$38/Calculator!$F$16,1)))*IF(MOD(Calculator!$B$38/Calculator!$F$16,1)&lt;0.5,-1,1))^2)),2))</f>
        <v>—</v>
      </c>
      <c r="IE83" s="253" t="n">
        <f aca="false">IF(OR(Calculator!$E$17&lt;&gt;"YES",Calculator!$B$38&lt;Calculator!$G$17),"—",ROUND((1+SQRT(((50*POWER(80,POWER(COS(PI()*MOD(Calculator!$B$38/Calculator!$F$17,1)),2))+MIN(500,MAX(30,100*EXP(-0.3*'VSWR Calculator'!$C$24)*(1+3*ABS(MOD('VSWR Calculator'!$C$23/Calculator!$F$17/2,1)-0.5))))/'VSWR Calculator'!$C$25)-$C83)^2+(1500*ABS(SIN(2*PI()*MOD(Calculator!$B$38/Calculator!$F$17,1)))*IF(MOD(Calculator!$B$38/Calculator!$F$17,1)&lt;0.5,-1,1))^2)/SQRT(((50*POWER(80,POWER(COS(PI()*MOD(Calculator!$B$38/Calculator!$F$17,1)),2))+MIN(500,MAX(30,100*EXP(-0.3*'VSWR Calculator'!$C$24)*(1+3*ABS(MOD('VSWR Calculator'!$C$23/Calculator!$F$17/2,1)-0.5))))/'VSWR Calculator'!$C$25)+$C83)^2+(1500*ABS(SIN(2*PI()*MOD(Calculator!$B$38/Calculator!$F$17,1)))*IF(MOD(Calculator!$B$38/Calculator!$F$17,1)&lt;0.5,-1,1))^2))/(1-SQRT(((50*POWER(80,POWER(COS(PI()*MOD(Calculator!$B$38/Calculator!$F$17,1)),2))+MIN(500,MAX(30,100*EXP(-0.3*'VSWR Calculator'!$C$24)*(1+3*ABS(MOD('VSWR Calculator'!$C$23/Calculator!$F$17/2,1)-0.5))))/'VSWR Calculator'!$C$25)-$C83)^2+(1500*ABS(SIN(2*PI()*MOD(Calculator!$B$38/Calculator!$F$17,1)))*IF(MOD(Calculator!$B$38/Calculator!$F$17,1)&lt;0.5,-1,1))^2)/SQRT(((50*POWER(80,POWER(COS(PI()*MOD(Calculator!$B$38/Calculator!$F$17,1)),2))+MIN(500,MAX(30,100*EXP(-0.3*'VSWR Calculator'!$C$24)*(1+3*ABS(MOD('VSWR Calculator'!$C$23/Calculator!$F$17/2,1)-0.5))))/'VSWR Calculator'!$C$25)+$C83)^2+(1500*ABS(SIN(2*PI()*MOD(Calculator!$B$38/Calculator!$F$17,1)))*IF(MOD(Calculator!$B$38/Calculator!$F$17,1)&lt;0.5,-1,1))^2)),2))</f>
        <v>16.85</v>
      </c>
      <c r="IF83" s="253" t="str">
        <f aca="false">IF(OR(Calculator!$E$18&lt;&gt;"YES",Calculator!$B$38&lt;Calculator!$G$18),"—",ROUND((1+SQRT(((50*POWER(80,POWER(COS(PI()*MOD(Calculator!$B$38/Calculator!$F$18,1)),2))+MIN(500,MAX(30,100*EXP(-0.3*'VSWR Calculator'!$C$24)*(1+3*ABS(MOD('VSWR Calculator'!$C$23/Calculator!$F$18/2,1)-0.5))))/'VSWR Calculator'!$C$25)-$C83)^2+(1500*ABS(SIN(2*PI()*MOD(Calculator!$B$38/Calculator!$F$18,1)))*IF(MOD(Calculator!$B$38/Calculator!$F$18,1)&lt;0.5,-1,1))^2)/SQRT(((50*POWER(80,POWER(COS(PI()*MOD(Calculator!$B$38/Calculator!$F$18,1)),2))+MIN(500,MAX(30,100*EXP(-0.3*'VSWR Calculator'!$C$24)*(1+3*ABS(MOD('VSWR Calculator'!$C$23/Calculator!$F$18/2,1)-0.5))))/'VSWR Calculator'!$C$25)+$C83)^2+(1500*ABS(SIN(2*PI()*MOD(Calculator!$B$38/Calculator!$F$18,1)))*IF(MOD(Calculator!$B$38/Calculator!$F$18,1)&lt;0.5,-1,1))^2))/(1-SQRT(((50*POWER(80,POWER(COS(PI()*MOD(Calculator!$B$38/Calculator!$F$18,1)),2))+MIN(500,MAX(30,100*EXP(-0.3*'VSWR Calculator'!$C$24)*(1+3*ABS(MOD('VSWR Calculator'!$C$23/Calculator!$F$18/2,1)-0.5))))/'VSWR Calculator'!$C$25)-$C83)^2+(1500*ABS(SIN(2*PI()*MOD(Calculator!$B$38/Calculator!$F$18,1)))*IF(MOD(Calculator!$B$38/Calculator!$F$18,1)&lt;0.5,-1,1))^2)/SQRT(((50*POWER(80,POWER(COS(PI()*MOD(Calculator!$B$38/Calculator!$F$18,1)),2))+MIN(500,MAX(30,100*EXP(-0.3*'VSWR Calculator'!$C$24)*(1+3*ABS(MOD('VSWR Calculator'!$C$23/Calculator!$F$18/2,1)-0.5))))/'VSWR Calculator'!$C$25)+$C83)^2+(1500*ABS(SIN(2*PI()*MOD(Calculator!$B$38/Calculator!$F$18,1)))*IF(MOD(Calculator!$B$38/Calculator!$F$18,1)&lt;0.5,-1,1))^2)),2))</f>
        <v>—</v>
      </c>
      <c r="IG83" s="253" t="str">
        <f aca="false">IF(OR(Calculator!$E$19&lt;&gt;"YES",Calculator!$B$38&lt;Calculator!$G$19),"—",ROUND((1+SQRT(((50*POWER(80,POWER(COS(PI()*MOD(Calculator!$B$38/Calculator!$F$19,1)),2))+MIN(500,MAX(30,100*EXP(-0.3*'VSWR Calculator'!$C$24)*(1+3*ABS(MOD('VSWR Calculator'!$C$23/Calculator!$F$19/2,1)-0.5))))/'VSWR Calculator'!$C$25)-$C83)^2+(1500*ABS(SIN(2*PI()*MOD(Calculator!$B$38/Calculator!$F$19,1)))*IF(MOD(Calculator!$B$38/Calculator!$F$19,1)&lt;0.5,-1,1))^2)/SQRT(((50*POWER(80,POWER(COS(PI()*MOD(Calculator!$B$38/Calculator!$F$19,1)),2))+MIN(500,MAX(30,100*EXP(-0.3*'VSWR Calculator'!$C$24)*(1+3*ABS(MOD('VSWR Calculator'!$C$23/Calculator!$F$19/2,1)-0.5))))/'VSWR Calculator'!$C$25)+$C83)^2+(1500*ABS(SIN(2*PI()*MOD(Calculator!$B$38/Calculator!$F$19,1)))*IF(MOD(Calculator!$B$38/Calculator!$F$19,1)&lt;0.5,-1,1))^2))/(1-SQRT(((50*POWER(80,POWER(COS(PI()*MOD(Calculator!$B$38/Calculator!$F$19,1)),2))+MIN(500,MAX(30,100*EXP(-0.3*'VSWR Calculator'!$C$24)*(1+3*ABS(MOD('VSWR Calculator'!$C$23/Calculator!$F$19/2,1)-0.5))))/'VSWR Calculator'!$C$25)-$C83)^2+(1500*ABS(SIN(2*PI()*MOD(Calculator!$B$38/Calculator!$F$19,1)))*IF(MOD(Calculator!$B$38/Calculator!$F$19,1)&lt;0.5,-1,1))^2)/SQRT(((50*POWER(80,POWER(COS(PI()*MOD(Calculator!$B$38/Calculator!$F$19,1)),2))+MIN(500,MAX(30,100*EXP(-0.3*'VSWR Calculator'!$C$24)*(1+3*ABS(MOD('VSWR Calculator'!$C$23/Calculator!$F$19/2,1)-0.5))))/'VSWR Calculator'!$C$25)+$C83)^2+(1500*ABS(SIN(2*PI()*MOD(Calculator!$B$38/Calculator!$F$19,1)))*IF(MOD(Calculator!$B$38/Calculator!$F$19,1)&lt;0.5,-1,1))^2)),2))</f>
        <v>—</v>
      </c>
      <c r="IH83" s="253" t="str">
        <f aca="false">IF(OR(Calculator!$E$20&lt;&gt;"YES",Calculator!$B$38&lt;Calculator!$G$20),"—",ROUND((1+SQRT(((50*POWER(80,POWER(COS(PI()*MOD(Calculator!$B$38/Calculator!$F$20,1)),2))+MIN(500,MAX(30,100*EXP(-0.3*'VSWR Calculator'!$C$24)*(1+3*ABS(MOD('VSWR Calculator'!$C$23/Calculator!$F$20/2,1)-0.5))))/'VSWR Calculator'!$C$25)-$C83)^2+(1500*ABS(SIN(2*PI()*MOD(Calculator!$B$38/Calculator!$F$20,1)))*IF(MOD(Calculator!$B$38/Calculator!$F$20,1)&lt;0.5,-1,1))^2)/SQRT(((50*POWER(80,POWER(COS(PI()*MOD(Calculator!$B$38/Calculator!$F$20,1)),2))+MIN(500,MAX(30,100*EXP(-0.3*'VSWR Calculator'!$C$24)*(1+3*ABS(MOD('VSWR Calculator'!$C$23/Calculator!$F$20/2,1)-0.5))))/'VSWR Calculator'!$C$25)+$C83)^2+(1500*ABS(SIN(2*PI()*MOD(Calculator!$B$38/Calculator!$F$20,1)))*IF(MOD(Calculator!$B$38/Calculator!$F$20,1)&lt;0.5,-1,1))^2))/(1-SQRT(((50*POWER(80,POWER(COS(PI()*MOD(Calculator!$B$38/Calculator!$F$20,1)),2))+MIN(500,MAX(30,100*EXP(-0.3*'VSWR Calculator'!$C$24)*(1+3*ABS(MOD('VSWR Calculator'!$C$23/Calculator!$F$20/2,1)-0.5))))/'VSWR Calculator'!$C$25)-$C83)^2+(1500*ABS(SIN(2*PI()*MOD(Calculator!$B$38/Calculator!$F$20,1)))*IF(MOD(Calculator!$B$38/Calculator!$F$20,1)&lt;0.5,-1,1))^2)/SQRT(((50*POWER(80,POWER(COS(PI()*MOD(Calculator!$B$38/Calculator!$F$20,1)),2))+MIN(500,MAX(30,100*EXP(-0.3*'VSWR Calculator'!$C$24)*(1+3*ABS(MOD('VSWR Calculator'!$C$23/Calculator!$F$20/2,1)-0.5))))/'VSWR Calculator'!$C$25)+$C83)^2+(1500*ABS(SIN(2*PI()*MOD(Calculator!$B$38/Calculator!$F$20,1)))*IF(MOD(Calculator!$B$38/Calculator!$F$20,1)&lt;0.5,-1,1))^2)),2))</f>
        <v>—</v>
      </c>
      <c r="II83" s="253" t="str">
        <f aca="false">IF(OR(Calculator!$E$21&lt;&gt;"YES",Calculator!$B$38&lt;Calculator!$G$21),"—",ROUND((1+SQRT(((50*POWER(80,POWER(COS(PI()*MOD(Calculator!$B$38/Calculator!$F$21,1)),2))+MIN(500,MAX(30,100*EXP(-0.3*'VSWR Calculator'!$C$24)*(1+3*ABS(MOD('VSWR Calculator'!$C$23/Calculator!$F$21/2,1)-0.5))))/'VSWR Calculator'!$C$25)-$C83)^2+(1500*ABS(SIN(2*PI()*MOD(Calculator!$B$38/Calculator!$F$21,1)))*IF(MOD(Calculator!$B$38/Calculator!$F$21,1)&lt;0.5,-1,1))^2)/SQRT(((50*POWER(80,POWER(COS(PI()*MOD(Calculator!$B$38/Calculator!$F$21,1)),2))+MIN(500,MAX(30,100*EXP(-0.3*'VSWR Calculator'!$C$24)*(1+3*ABS(MOD('VSWR Calculator'!$C$23/Calculator!$F$21/2,1)-0.5))))/'VSWR Calculator'!$C$25)+$C83)^2+(1500*ABS(SIN(2*PI()*MOD(Calculator!$B$38/Calculator!$F$21,1)))*IF(MOD(Calculator!$B$38/Calculator!$F$21,1)&lt;0.5,-1,1))^2))/(1-SQRT(((50*POWER(80,POWER(COS(PI()*MOD(Calculator!$B$38/Calculator!$F$21,1)),2))+MIN(500,MAX(30,100*EXP(-0.3*'VSWR Calculator'!$C$24)*(1+3*ABS(MOD('VSWR Calculator'!$C$23/Calculator!$F$21/2,1)-0.5))))/'VSWR Calculator'!$C$25)-$C83)^2+(1500*ABS(SIN(2*PI()*MOD(Calculator!$B$38/Calculator!$F$21,1)))*IF(MOD(Calculator!$B$38/Calculator!$F$21,1)&lt;0.5,-1,1))^2)/SQRT(((50*POWER(80,POWER(COS(PI()*MOD(Calculator!$B$38/Calculator!$F$21,1)),2))+MIN(500,MAX(30,100*EXP(-0.3*'VSWR Calculator'!$C$24)*(1+3*ABS(MOD('VSWR Calculator'!$C$23/Calculator!$F$21/2,1)-0.5))))/'VSWR Calculator'!$C$25)+$C83)^2+(1500*ABS(SIN(2*PI()*MOD(Calculator!$B$38/Calculator!$F$21,1)))*IF(MOD(Calculator!$B$38/Calculator!$F$21,1)&lt;0.5,-1,1))^2)),2))</f>
        <v>—</v>
      </c>
      <c r="IJ83" s="253" t="str">
        <f aca="false">IF(OR(Calculator!$E$22&lt;&gt;"YES",Calculator!$B$38&lt;Calculator!$G$22),"—",ROUND((1+SQRT(((50*POWER(80,POWER(COS(PI()*MOD(Calculator!$B$38/Calculator!$F$22,1)),2))+MIN(500,MAX(30,100*EXP(-0.3*'VSWR Calculator'!$C$24)*(1+3*ABS(MOD('VSWR Calculator'!$C$23/Calculator!$F$22/2,1)-0.5))))/'VSWR Calculator'!$C$25)-$C83)^2+(1500*ABS(SIN(2*PI()*MOD(Calculator!$B$38/Calculator!$F$22,1)))*IF(MOD(Calculator!$B$38/Calculator!$F$22,1)&lt;0.5,-1,1))^2)/SQRT(((50*POWER(80,POWER(COS(PI()*MOD(Calculator!$B$38/Calculator!$F$22,1)),2))+MIN(500,MAX(30,100*EXP(-0.3*'VSWR Calculator'!$C$24)*(1+3*ABS(MOD('VSWR Calculator'!$C$23/Calculator!$F$22/2,1)-0.5))))/'VSWR Calculator'!$C$25)+$C83)^2+(1500*ABS(SIN(2*PI()*MOD(Calculator!$B$38/Calculator!$F$22,1)))*IF(MOD(Calculator!$B$38/Calculator!$F$22,1)&lt;0.5,-1,1))^2))/(1-SQRT(((50*POWER(80,POWER(COS(PI()*MOD(Calculator!$B$38/Calculator!$F$22,1)),2))+MIN(500,MAX(30,100*EXP(-0.3*'VSWR Calculator'!$C$24)*(1+3*ABS(MOD('VSWR Calculator'!$C$23/Calculator!$F$22/2,1)-0.5))))/'VSWR Calculator'!$C$25)-$C83)^2+(1500*ABS(SIN(2*PI()*MOD(Calculator!$B$38/Calculator!$F$22,1)))*IF(MOD(Calculator!$B$38/Calculator!$F$22,1)&lt;0.5,-1,1))^2)/SQRT(((50*POWER(80,POWER(COS(PI()*MOD(Calculator!$B$38/Calculator!$F$22,1)),2))+MIN(500,MAX(30,100*EXP(-0.3*'VSWR Calculator'!$C$24)*(1+3*ABS(MOD('VSWR Calculator'!$C$23/Calculator!$F$22/2,1)-0.5))))/'VSWR Calculator'!$C$25)+$C83)^2+(1500*ABS(SIN(2*PI()*MOD(Calculator!$B$38/Calculator!$F$22,1)))*IF(MOD(Calculator!$B$38/Calculator!$F$22,1)&lt;0.5,-1,1))^2)),2))</f>
        <v>—</v>
      </c>
      <c r="IK83" s="253" t="n">
        <f aca="false">IFERROR(ROUND((IF(ISNUMBER(HZ83),HZ83,0)+IF(ISNUMBER(IA83),IA83,0)+IF(ISNUMBER(IB83),IB83,0)+IF(ISNUMBER(IC83),IC83,0)+IF(ISNUMBER(ID83),ID83,0)+IF(ISNUMBER(IE83),IE83,0)+IF(ISNUMBER(IF83),IF83,0)+IF(ISNUMBER(IG83),IG83,0)+IF(ISNUMBER(IH83),IH83,0)+IF(ISNUMBER(II83),II83,0)+IF(ISNUMBER(IJ83),IJ83,0))/(IF(ISNUMBER(HZ83),1,0)+IF(ISNUMBER(IA83),1,0)+IF(ISNUMBER(IB83),1,0)+IF(ISNUMBER(IC83),1,0)+IF(ISNUMBER(ID83),1,0)+IF(ISNUMBER(IE83),1,0)+IF(ISNUMBER(IF83),1,0)+IF(ISNUMBER(IG83),1,0)+IF(ISNUMBER(IH83),1,0)+IF(ISNUMBER(II83),1,0)+IF(ISNUMBER(IJ83),1,0)),4),"")</f>
        <v>9.515</v>
      </c>
    </row>
    <row r="84" customFormat="false" ht="15" hidden="false" customHeight="true" outlineLevel="0" collapsed="false">
      <c r="A84" s="296" t="s">
        <v>526</v>
      </c>
      <c r="B84" s="296" t="s">
        <v>339</v>
      </c>
      <c r="C84" s="297" t="n">
        <v>2500</v>
      </c>
      <c r="D84" s="298" t="str">
        <f aca="false">IF(OR(Calculator!$E$12&lt;&gt;"YES",Calculator!$B$29&lt;Calculator!$G$12),"—",ROUND((1+SQRT(((50*POWER(80,POWER(COS(PI()*MOD(Calculator!$B$29/Calculator!$F$12,1)),2))-$C84)^2+(1500*ABS(SIN(2*PI()*MOD(Calculator!$B$29/Calculator!$F$12,1)))*IF(MOD(Calculator!$B$29/Calculator!$F$12,1)&lt;0.5,-1,1))^2)/((50*POWER(80,POWER(COS(PI()*MOD(Calculator!$B$29/Calculator!$F$12,1)),2))+$C84)^2+(1500*ABS(SIN(2*PI()*MOD(Calculator!$B$29/Calculator!$F$12,1)))*IF(MOD(Calculator!$B$29/Calculator!$F$12,1)&lt;0.5,-1,1))^2)))/(1-SQRT(((50*POWER(80,POWER(COS(PI()*MOD(Calculator!$B$29/Calculator!$F$12,1)),2))-$C84)^2+(1500*ABS(SIN(2*PI()*MOD(Calculator!$B$29/Calculator!$F$12,1)))*IF(MOD(Calculator!$B$29/Calculator!$F$12,1)&lt;0.5,-1,1))^2)/((50*POWER(80,POWER(COS(PI()*MOD(Calculator!$B$29/Calculator!$F$12,1)),2))+$C84)^2+(1500*ABS(SIN(2*PI()*MOD(Calculator!$B$29/Calculator!$F$12,1)))*IF(MOD(Calculator!$B$29/Calculator!$F$12,1)&lt;0.5,-1,1))^2))),2))</f>
        <v>—</v>
      </c>
      <c r="E84" s="298" t="str">
        <f aca="false">IF(OR(Calculator!$E$13&lt;&gt;"YES",Calculator!$B$29&lt;Calculator!$G$13),"—",ROUND((1+SQRT(((50*POWER(80,POWER(COS(PI()*MOD(Calculator!$B$29/Calculator!$F$13,1)),2))-$C84)^2+(1500*ABS(SIN(2*PI()*MOD(Calculator!$B$29/Calculator!$F$13,1)))*IF(MOD(Calculator!$B$29/Calculator!$F$13,1)&lt;0.5,-1,1))^2)/((50*POWER(80,POWER(COS(PI()*MOD(Calculator!$B$29/Calculator!$F$13,1)),2))+$C84)^2+(1500*ABS(SIN(2*PI()*MOD(Calculator!$B$29/Calculator!$F$13,1)))*IF(MOD(Calculator!$B$29/Calculator!$F$13,1)&lt;0.5,-1,1))^2)))/(1-SQRT(((50*POWER(80,POWER(COS(PI()*MOD(Calculator!$B$29/Calculator!$F$13,1)),2))-$C84)^2+(1500*ABS(SIN(2*PI()*MOD(Calculator!$B$29/Calculator!$F$13,1)))*IF(MOD(Calculator!$B$29/Calculator!$F$13,1)&lt;0.5,-1,1))^2)/((50*POWER(80,POWER(COS(PI()*MOD(Calculator!$B$29/Calculator!$F$13,1)),2))+$C84)^2+(1500*ABS(SIN(2*PI()*MOD(Calculator!$B$29/Calculator!$F$13,1)))*IF(MOD(Calculator!$B$29/Calculator!$F$13,1)&lt;0.5,-1,1))^2))),2))</f>
        <v>—</v>
      </c>
      <c r="F84" s="298" t="str">
        <f aca="false">IF(OR(Calculator!$E$14&lt;&gt;"YES",Calculator!$B$29&lt;Calculator!$G$14),"—",ROUND((1+SQRT(((50*POWER(80,POWER(COS(PI()*MOD(Calculator!$B$29/Calculator!$F$14,1)),2))-$C84)^2+(1500*ABS(SIN(2*PI()*MOD(Calculator!$B$29/Calculator!$F$14,1)))*IF(MOD(Calculator!$B$29/Calculator!$F$14,1)&lt;0.5,-1,1))^2)/((50*POWER(80,POWER(COS(PI()*MOD(Calculator!$B$29/Calculator!$F$14,1)),2))+$C84)^2+(1500*ABS(SIN(2*PI()*MOD(Calculator!$B$29/Calculator!$F$14,1)))*IF(MOD(Calculator!$B$29/Calculator!$F$14,1)&lt;0.5,-1,1))^2)))/(1-SQRT(((50*POWER(80,POWER(COS(PI()*MOD(Calculator!$B$29/Calculator!$F$14,1)),2))-$C84)^2+(1500*ABS(SIN(2*PI()*MOD(Calculator!$B$29/Calculator!$F$14,1)))*IF(MOD(Calculator!$B$29/Calculator!$F$14,1)&lt;0.5,-1,1))^2)/((50*POWER(80,POWER(COS(PI()*MOD(Calculator!$B$29/Calculator!$F$14,1)),2))+$C84)^2+(1500*ABS(SIN(2*PI()*MOD(Calculator!$B$29/Calculator!$F$14,1)))*IF(MOD(Calculator!$B$29/Calculator!$F$14,1)&lt;0.5,-1,1))^2))),2))</f>
        <v>—</v>
      </c>
      <c r="G84" s="298" t="n">
        <f aca="false">IF(OR(Calculator!$E$15&lt;&gt;"YES",Calculator!$B$29&lt;Calculator!$G$15),"—",ROUND((1+SQRT(((50*POWER(80,POWER(COS(PI()*MOD(Calculator!$B$29/Calculator!$F$15,1)),2))-$C84)^2+(1500*ABS(SIN(2*PI()*MOD(Calculator!$B$29/Calculator!$F$15,1)))*IF(MOD(Calculator!$B$29/Calculator!$F$15,1)&lt;0.5,-1,1))^2)/((50*POWER(80,POWER(COS(PI()*MOD(Calculator!$B$29/Calculator!$F$15,1)),2))+$C84)^2+(1500*ABS(SIN(2*PI()*MOD(Calculator!$B$29/Calculator!$F$15,1)))*IF(MOD(Calculator!$B$29/Calculator!$F$15,1)&lt;0.5,-1,1))^2)))/(1-SQRT(((50*POWER(80,POWER(COS(PI()*MOD(Calculator!$B$29/Calculator!$F$15,1)),2))-$C84)^2+(1500*ABS(SIN(2*PI()*MOD(Calculator!$B$29/Calculator!$F$15,1)))*IF(MOD(Calculator!$B$29/Calculator!$F$15,1)&lt;0.5,-1,1))^2)/((50*POWER(80,POWER(COS(PI()*MOD(Calculator!$B$29/Calculator!$F$15,1)),2))+$C84)^2+(1500*ABS(SIN(2*PI()*MOD(Calculator!$B$29/Calculator!$F$15,1)))*IF(MOD(Calculator!$B$29/Calculator!$F$15,1)&lt;0.5,-1,1))^2))),2))</f>
        <v>21.1</v>
      </c>
      <c r="H84" s="298" t="str">
        <f aca="false">IF(OR(Calculator!$E$16&lt;&gt;"YES",Calculator!$B$29&lt;Calculator!$G$16),"—",ROUND((1+SQRT(((50*POWER(80,POWER(COS(PI()*MOD(Calculator!$B$29/Calculator!$F$16,1)),2))-$C84)^2+(1500*ABS(SIN(2*PI()*MOD(Calculator!$B$29/Calculator!$F$16,1)))*IF(MOD(Calculator!$B$29/Calculator!$F$16,1)&lt;0.5,-1,1))^2)/((50*POWER(80,POWER(COS(PI()*MOD(Calculator!$B$29/Calculator!$F$16,1)),2))+$C84)^2+(1500*ABS(SIN(2*PI()*MOD(Calculator!$B$29/Calculator!$F$16,1)))*IF(MOD(Calculator!$B$29/Calculator!$F$16,1)&lt;0.5,-1,1))^2)))/(1-SQRT(((50*POWER(80,POWER(COS(PI()*MOD(Calculator!$B$29/Calculator!$F$16,1)),2))-$C84)^2+(1500*ABS(SIN(2*PI()*MOD(Calculator!$B$29/Calculator!$F$16,1)))*IF(MOD(Calculator!$B$29/Calculator!$F$16,1)&lt;0.5,-1,1))^2)/((50*POWER(80,POWER(COS(PI()*MOD(Calculator!$B$29/Calculator!$F$16,1)),2))+$C84)^2+(1500*ABS(SIN(2*PI()*MOD(Calculator!$B$29/Calculator!$F$16,1)))*IF(MOD(Calculator!$B$29/Calculator!$F$16,1)&lt;0.5,-1,1))^2))),2))</f>
        <v>—</v>
      </c>
      <c r="I84" s="298" t="n">
        <f aca="false">IF(OR(Calculator!$E$17&lt;&gt;"YES",Calculator!$B$29&lt;Calculator!$G$17),"—",ROUND((1+SQRT(((50*POWER(80,POWER(COS(PI()*MOD(Calculator!$B$29/Calculator!$F$17,1)),2))-$C84)^2+(1500*ABS(SIN(2*PI()*MOD(Calculator!$B$29/Calculator!$F$17,1)))*IF(MOD(Calculator!$B$29/Calculator!$F$17,1)&lt;0.5,-1,1))^2)/((50*POWER(80,POWER(COS(PI()*MOD(Calculator!$B$29/Calculator!$F$17,1)),2))+$C84)^2+(1500*ABS(SIN(2*PI()*MOD(Calculator!$B$29/Calculator!$F$17,1)))*IF(MOD(Calculator!$B$29/Calculator!$F$17,1)&lt;0.5,-1,1))^2)))/(1-SQRT(((50*POWER(80,POWER(COS(PI()*MOD(Calculator!$B$29/Calculator!$F$17,1)),2))-$C84)^2+(1500*ABS(SIN(2*PI()*MOD(Calculator!$B$29/Calculator!$F$17,1)))*IF(MOD(Calculator!$B$29/Calculator!$F$17,1)&lt;0.5,-1,1))^2)/((50*POWER(80,POWER(COS(PI()*MOD(Calculator!$B$29/Calculator!$F$17,1)),2))+$C84)^2+(1500*ABS(SIN(2*PI()*MOD(Calculator!$B$29/Calculator!$F$17,1)))*IF(MOD(Calculator!$B$29/Calculator!$F$17,1)&lt;0.5,-1,1))^2))),2))</f>
        <v>19.03</v>
      </c>
      <c r="J84" s="298" t="str">
        <f aca="false">IF(OR(Calculator!$E$18&lt;&gt;"YES",Calculator!$B$29&lt;Calculator!$G$18),"—",ROUND((1+SQRT(((50*POWER(80,POWER(COS(PI()*MOD(Calculator!$B$29/Calculator!$F$18,1)),2))-$C84)^2+(1500*ABS(SIN(2*PI()*MOD(Calculator!$B$29/Calculator!$F$18,1)))*IF(MOD(Calculator!$B$29/Calculator!$F$18,1)&lt;0.5,-1,1))^2)/((50*POWER(80,POWER(COS(PI()*MOD(Calculator!$B$29/Calculator!$F$18,1)),2))+$C84)^2+(1500*ABS(SIN(2*PI()*MOD(Calculator!$B$29/Calculator!$F$18,1)))*IF(MOD(Calculator!$B$29/Calculator!$F$18,1)&lt;0.5,-1,1))^2)))/(1-SQRT(((50*POWER(80,POWER(COS(PI()*MOD(Calculator!$B$29/Calculator!$F$18,1)),2))-$C84)^2+(1500*ABS(SIN(2*PI()*MOD(Calculator!$B$29/Calculator!$F$18,1)))*IF(MOD(Calculator!$B$29/Calculator!$F$18,1)&lt;0.5,-1,1))^2)/((50*POWER(80,POWER(COS(PI()*MOD(Calculator!$B$29/Calculator!$F$18,1)),2))+$C84)^2+(1500*ABS(SIN(2*PI()*MOD(Calculator!$B$29/Calculator!$F$18,1)))*IF(MOD(Calculator!$B$29/Calculator!$F$18,1)&lt;0.5,-1,1))^2))),2))</f>
        <v>—</v>
      </c>
      <c r="K84" s="298" t="str">
        <f aca="false">IF(OR(Calculator!$E$19&lt;&gt;"YES",Calculator!$B$29&lt;Calculator!$G$19),"—",ROUND((1+SQRT(((50*POWER(80,POWER(COS(PI()*MOD(Calculator!$B$29/Calculator!$F$19,1)),2))-$C84)^2+(1500*ABS(SIN(2*PI()*MOD(Calculator!$B$29/Calculator!$F$19,1)))*IF(MOD(Calculator!$B$29/Calculator!$F$19,1)&lt;0.5,-1,1))^2)/((50*POWER(80,POWER(COS(PI()*MOD(Calculator!$B$29/Calculator!$F$19,1)),2))+$C84)^2+(1500*ABS(SIN(2*PI()*MOD(Calculator!$B$29/Calculator!$F$19,1)))*IF(MOD(Calculator!$B$29/Calculator!$F$19,1)&lt;0.5,-1,1))^2)))/(1-SQRT(((50*POWER(80,POWER(COS(PI()*MOD(Calculator!$B$29/Calculator!$F$19,1)),2))-$C84)^2+(1500*ABS(SIN(2*PI()*MOD(Calculator!$B$29/Calculator!$F$19,1)))*IF(MOD(Calculator!$B$29/Calculator!$F$19,1)&lt;0.5,-1,1))^2)/((50*POWER(80,POWER(COS(PI()*MOD(Calculator!$B$29/Calculator!$F$19,1)),2))+$C84)^2+(1500*ABS(SIN(2*PI()*MOD(Calculator!$B$29/Calculator!$F$19,1)))*IF(MOD(Calculator!$B$29/Calculator!$F$19,1)&lt;0.5,-1,1))^2))),2))</f>
        <v>—</v>
      </c>
      <c r="L84" s="298" t="str">
        <f aca="false">IF(OR(Calculator!$E$20&lt;&gt;"YES",Calculator!$B$29&lt;Calculator!$G$20),"—",ROUND((1+SQRT(((50*POWER(80,POWER(COS(PI()*MOD(Calculator!$B$29/Calculator!$F$20,1)),2))-$C84)^2+(1500*ABS(SIN(2*PI()*MOD(Calculator!$B$29/Calculator!$F$20,1)))*IF(MOD(Calculator!$B$29/Calculator!$F$20,1)&lt;0.5,-1,1))^2)/((50*POWER(80,POWER(COS(PI()*MOD(Calculator!$B$29/Calculator!$F$20,1)),2))+$C84)^2+(1500*ABS(SIN(2*PI()*MOD(Calculator!$B$29/Calculator!$F$20,1)))*IF(MOD(Calculator!$B$29/Calculator!$F$20,1)&lt;0.5,-1,1))^2)))/(1-SQRT(((50*POWER(80,POWER(COS(PI()*MOD(Calculator!$B$29/Calculator!$F$20,1)),2))-$C84)^2+(1500*ABS(SIN(2*PI()*MOD(Calculator!$B$29/Calculator!$F$20,1)))*IF(MOD(Calculator!$B$29/Calculator!$F$20,1)&lt;0.5,-1,1))^2)/((50*POWER(80,POWER(COS(PI()*MOD(Calculator!$B$29/Calculator!$F$20,1)),2))+$C84)^2+(1500*ABS(SIN(2*PI()*MOD(Calculator!$B$29/Calculator!$F$20,1)))*IF(MOD(Calculator!$B$29/Calculator!$F$20,1)&lt;0.5,-1,1))^2))),2))</f>
        <v>—</v>
      </c>
      <c r="M84" s="298" t="str">
        <f aca="false">IF(OR(Calculator!$E$21&lt;&gt;"YES",Calculator!$B$29&lt;Calculator!$G$21),"—",ROUND((1+SQRT(((50*POWER(80,POWER(COS(PI()*MOD(Calculator!$B$29/Calculator!$F$21,1)),2))-$C84)^2+(1500*ABS(SIN(2*PI()*MOD(Calculator!$B$29/Calculator!$F$21,1)))*IF(MOD(Calculator!$B$29/Calculator!$F$21,1)&lt;0.5,-1,1))^2)/((50*POWER(80,POWER(COS(PI()*MOD(Calculator!$B$29/Calculator!$F$21,1)),2))+$C84)^2+(1500*ABS(SIN(2*PI()*MOD(Calculator!$B$29/Calculator!$F$21,1)))*IF(MOD(Calculator!$B$29/Calculator!$F$21,1)&lt;0.5,-1,1))^2)))/(1-SQRT(((50*POWER(80,POWER(COS(PI()*MOD(Calculator!$B$29/Calculator!$F$21,1)),2))-$C84)^2+(1500*ABS(SIN(2*PI()*MOD(Calculator!$B$29/Calculator!$F$21,1)))*IF(MOD(Calculator!$B$29/Calculator!$F$21,1)&lt;0.5,-1,1))^2)/((50*POWER(80,POWER(COS(PI()*MOD(Calculator!$B$29/Calculator!$F$21,1)),2))+$C84)^2+(1500*ABS(SIN(2*PI()*MOD(Calculator!$B$29/Calculator!$F$21,1)))*IF(MOD(Calculator!$B$29/Calculator!$F$21,1)&lt;0.5,-1,1))^2))),2))</f>
        <v>—</v>
      </c>
      <c r="N84" s="298" t="str">
        <f aca="false">IF(OR(Calculator!$E$22&lt;&gt;"YES",Calculator!$B$29&lt;Calculator!$G$22),"—",ROUND((1+SQRT(((50*POWER(80,POWER(COS(PI()*MOD(Calculator!$B$29/Calculator!$F$22,1)),2))-$C84)^2+(1500*ABS(SIN(2*PI()*MOD(Calculator!$B$29/Calculator!$F$22,1)))*IF(MOD(Calculator!$B$29/Calculator!$F$22,1)&lt;0.5,-1,1))^2)/((50*POWER(80,POWER(COS(PI()*MOD(Calculator!$B$29/Calculator!$F$22,1)),2))+$C84)^2+(1500*ABS(SIN(2*PI()*MOD(Calculator!$B$29/Calculator!$F$22,1)))*IF(MOD(Calculator!$B$29/Calculator!$F$22,1)&lt;0.5,-1,1))^2)))/(1-SQRT(((50*POWER(80,POWER(COS(PI()*MOD(Calculator!$B$29/Calculator!$F$22,1)),2))-$C84)^2+(1500*ABS(SIN(2*PI()*MOD(Calculator!$B$29/Calculator!$F$22,1)))*IF(MOD(Calculator!$B$29/Calculator!$F$22,1)&lt;0.5,-1,1))^2)/((50*POWER(80,POWER(COS(PI()*MOD(Calculator!$B$29/Calculator!$F$22,1)),2))+$C84)^2+(1500*ABS(SIN(2*PI()*MOD(Calculator!$B$29/Calculator!$F$22,1)))*IF(MOD(Calculator!$B$29/Calculator!$F$22,1)&lt;0.5,-1,1))^2))),2))</f>
        <v>—</v>
      </c>
      <c r="O84" s="292" t="n">
        <f aca="false">IFERROR(ROUND((IF(ISNUMBER(D84),D84,0)+IF(ISNUMBER(E84),E84,0)+IF(ISNUMBER(F84),F84,0)+IF(ISNUMBER(G84),G84,0)+IF(ISNUMBER(H84),H84,0)+IF(ISNUMBER(I84),I84,0)+IF(ISNUMBER(J84),J84,0)+IF(ISNUMBER(K84),K84,0)+IF(ISNUMBER(L84),L84,0)+IF(ISNUMBER(M84),M84,0)+IF(ISNUMBER(N84),N84,0))/(IF(ISNUMBER(D84),1,0)+IF(ISNUMBER(E84),1,0)+IF(ISNUMBER(F84),1,0)+IF(ISNUMBER(G84),1,0)+IF(ISNUMBER(H84),1,0)+IF(ISNUMBER(I84),1,0)+IF(ISNUMBER(J84),1,0)+IF(ISNUMBER(K84),1,0)+IF(ISNUMBER(L84),1,0)+IF(ISNUMBER(M84),1,0)+IF(ISNUMBER(N84),1,0)),4),"")</f>
        <v>20.065</v>
      </c>
      <c r="P84" s="298" t="str">
        <f aca="false">IF(OR(Calculator!$E$12&lt;&gt;"YES",Calculator!$B$30&lt;Calculator!$G$12),"—",ROUND((1+SQRT(((50*POWER(80,POWER(COS(PI()*MOD(Calculator!$B$30/Calculator!$F$12,1)),2))-$C84)^2+(1500*ABS(SIN(2*PI()*MOD(Calculator!$B$30/Calculator!$F$12,1)))*IF(MOD(Calculator!$B$30/Calculator!$F$12,1)&lt;0.5,-1,1))^2)/((50*POWER(80,POWER(COS(PI()*MOD(Calculator!$B$30/Calculator!$F$12,1)),2))+$C84)^2+(1500*ABS(SIN(2*PI()*MOD(Calculator!$B$30/Calculator!$F$12,1)))*IF(MOD(Calculator!$B$30/Calculator!$F$12,1)&lt;0.5,-1,1))^2)))/(1-SQRT(((50*POWER(80,POWER(COS(PI()*MOD(Calculator!$B$30/Calculator!$F$12,1)),2))-$C84)^2+(1500*ABS(SIN(2*PI()*MOD(Calculator!$B$30/Calculator!$F$12,1)))*IF(MOD(Calculator!$B$30/Calculator!$F$12,1)&lt;0.5,-1,1))^2)/((50*POWER(80,POWER(COS(PI()*MOD(Calculator!$B$30/Calculator!$F$12,1)),2))+$C84)^2+(1500*ABS(SIN(2*PI()*MOD(Calculator!$B$30/Calculator!$F$12,1)))*IF(MOD(Calculator!$B$30/Calculator!$F$12,1)&lt;0.5,-1,1))^2))),2))</f>
        <v>—</v>
      </c>
      <c r="Q84" s="298" t="str">
        <f aca="false">IF(OR(Calculator!$E$13&lt;&gt;"YES",Calculator!$B$30&lt;Calculator!$G$13),"—",ROUND((1+SQRT(((50*POWER(80,POWER(COS(PI()*MOD(Calculator!$B$30/Calculator!$F$13,1)),2))-$C84)^2+(1500*ABS(SIN(2*PI()*MOD(Calculator!$B$30/Calculator!$F$13,1)))*IF(MOD(Calculator!$B$30/Calculator!$F$13,1)&lt;0.5,-1,1))^2)/((50*POWER(80,POWER(COS(PI()*MOD(Calculator!$B$30/Calculator!$F$13,1)),2))+$C84)^2+(1500*ABS(SIN(2*PI()*MOD(Calculator!$B$30/Calculator!$F$13,1)))*IF(MOD(Calculator!$B$30/Calculator!$F$13,1)&lt;0.5,-1,1))^2)))/(1-SQRT(((50*POWER(80,POWER(COS(PI()*MOD(Calculator!$B$30/Calculator!$F$13,1)),2))-$C84)^2+(1500*ABS(SIN(2*PI()*MOD(Calculator!$B$30/Calculator!$F$13,1)))*IF(MOD(Calculator!$B$30/Calculator!$F$13,1)&lt;0.5,-1,1))^2)/((50*POWER(80,POWER(COS(PI()*MOD(Calculator!$B$30/Calculator!$F$13,1)),2))+$C84)^2+(1500*ABS(SIN(2*PI()*MOD(Calculator!$B$30/Calculator!$F$13,1)))*IF(MOD(Calculator!$B$30/Calculator!$F$13,1)&lt;0.5,-1,1))^2))),2))</f>
        <v>—</v>
      </c>
      <c r="R84" s="298" t="str">
        <f aca="false">IF(OR(Calculator!$E$14&lt;&gt;"YES",Calculator!$B$30&lt;Calculator!$G$14),"—",ROUND((1+SQRT(((50*POWER(80,POWER(COS(PI()*MOD(Calculator!$B$30/Calculator!$F$14,1)),2))-$C84)^2+(1500*ABS(SIN(2*PI()*MOD(Calculator!$B$30/Calculator!$F$14,1)))*IF(MOD(Calculator!$B$30/Calculator!$F$14,1)&lt;0.5,-1,1))^2)/((50*POWER(80,POWER(COS(PI()*MOD(Calculator!$B$30/Calculator!$F$14,1)),2))+$C84)^2+(1500*ABS(SIN(2*PI()*MOD(Calculator!$B$30/Calculator!$F$14,1)))*IF(MOD(Calculator!$B$30/Calculator!$F$14,1)&lt;0.5,-1,1))^2)))/(1-SQRT(((50*POWER(80,POWER(COS(PI()*MOD(Calculator!$B$30/Calculator!$F$14,1)),2))-$C84)^2+(1500*ABS(SIN(2*PI()*MOD(Calculator!$B$30/Calculator!$F$14,1)))*IF(MOD(Calculator!$B$30/Calculator!$F$14,1)&lt;0.5,-1,1))^2)/((50*POWER(80,POWER(COS(PI()*MOD(Calculator!$B$30/Calculator!$F$14,1)),2))+$C84)^2+(1500*ABS(SIN(2*PI()*MOD(Calculator!$B$30/Calculator!$F$14,1)))*IF(MOD(Calculator!$B$30/Calculator!$F$14,1)&lt;0.5,-1,1))^2))),2))</f>
        <v>—</v>
      </c>
      <c r="S84" s="298" t="n">
        <f aca="false">IF(OR(Calculator!$E$15&lt;&gt;"YES",Calculator!$B$30&lt;Calculator!$G$15),"—",ROUND((1+SQRT(((50*POWER(80,POWER(COS(PI()*MOD(Calculator!$B$30/Calculator!$F$15,1)),2))-$C84)^2+(1500*ABS(SIN(2*PI()*MOD(Calculator!$B$30/Calculator!$F$15,1)))*IF(MOD(Calculator!$B$30/Calculator!$F$15,1)&lt;0.5,-1,1))^2)/((50*POWER(80,POWER(COS(PI()*MOD(Calculator!$B$30/Calculator!$F$15,1)),2))+$C84)^2+(1500*ABS(SIN(2*PI()*MOD(Calculator!$B$30/Calculator!$F$15,1)))*IF(MOD(Calculator!$B$30/Calculator!$F$15,1)&lt;0.5,-1,1))^2)))/(1-SQRT(((50*POWER(80,POWER(COS(PI()*MOD(Calculator!$B$30/Calculator!$F$15,1)),2))-$C84)^2+(1500*ABS(SIN(2*PI()*MOD(Calculator!$B$30/Calculator!$F$15,1)))*IF(MOD(Calculator!$B$30/Calculator!$F$15,1)&lt;0.5,-1,1))^2)/((50*POWER(80,POWER(COS(PI()*MOD(Calculator!$B$30/Calculator!$F$15,1)),2))+$C84)^2+(1500*ABS(SIN(2*PI()*MOD(Calculator!$B$30/Calculator!$F$15,1)))*IF(MOD(Calculator!$B$30/Calculator!$F$15,1)&lt;0.5,-1,1))^2))),2))</f>
        <v>20.01</v>
      </c>
      <c r="T84" s="298" t="str">
        <f aca="false">IF(OR(Calculator!$E$16&lt;&gt;"YES",Calculator!$B$30&lt;Calculator!$G$16),"—",ROUND((1+SQRT(((50*POWER(80,POWER(COS(PI()*MOD(Calculator!$B$30/Calculator!$F$16,1)),2))-$C84)^2+(1500*ABS(SIN(2*PI()*MOD(Calculator!$B$30/Calculator!$F$16,1)))*IF(MOD(Calculator!$B$30/Calculator!$F$16,1)&lt;0.5,-1,1))^2)/((50*POWER(80,POWER(COS(PI()*MOD(Calculator!$B$30/Calculator!$F$16,1)),2))+$C84)^2+(1500*ABS(SIN(2*PI()*MOD(Calculator!$B$30/Calculator!$F$16,1)))*IF(MOD(Calculator!$B$30/Calculator!$F$16,1)&lt;0.5,-1,1))^2)))/(1-SQRT(((50*POWER(80,POWER(COS(PI()*MOD(Calculator!$B$30/Calculator!$F$16,1)),2))-$C84)^2+(1500*ABS(SIN(2*PI()*MOD(Calculator!$B$30/Calculator!$F$16,1)))*IF(MOD(Calculator!$B$30/Calculator!$F$16,1)&lt;0.5,-1,1))^2)/((50*POWER(80,POWER(COS(PI()*MOD(Calculator!$B$30/Calculator!$F$16,1)),2))+$C84)^2+(1500*ABS(SIN(2*PI()*MOD(Calculator!$B$30/Calculator!$F$16,1)))*IF(MOD(Calculator!$B$30/Calculator!$F$16,1)&lt;0.5,-1,1))^2))),2))</f>
        <v>—</v>
      </c>
      <c r="U84" s="298" t="n">
        <f aca="false">IF(OR(Calculator!$E$17&lt;&gt;"YES",Calculator!$B$30&lt;Calculator!$G$17),"—",ROUND((1+SQRT(((50*POWER(80,POWER(COS(PI()*MOD(Calculator!$B$30/Calculator!$F$17,1)),2))-$C84)^2+(1500*ABS(SIN(2*PI()*MOD(Calculator!$B$30/Calculator!$F$17,1)))*IF(MOD(Calculator!$B$30/Calculator!$F$17,1)&lt;0.5,-1,1))^2)/((50*POWER(80,POWER(COS(PI()*MOD(Calculator!$B$30/Calculator!$F$17,1)),2))+$C84)^2+(1500*ABS(SIN(2*PI()*MOD(Calculator!$B$30/Calculator!$F$17,1)))*IF(MOD(Calculator!$B$30/Calculator!$F$17,1)&lt;0.5,-1,1))^2)))/(1-SQRT(((50*POWER(80,POWER(COS(PI()*MOD(Calculator!$B$30/Calculator!$F$17,1)),2))-$C84)^2+(1500*ABS(SIN(2*PI()*MOD(Calculator!$B$30/Calculator!$F$17,1)))*IF(MOD(Calculator!$B$30/Calculator!$F$17,1)&lt;0.5,-1,1))^2)/((50*POWER(80,POWER(COS(PI()*MOD(Calculator!$B$30/Calculator!$F$17,1)),2))+$C84)^2+(1500*ABS(SIN(2*PI()*MOD(Calculator!$B$30/Calculator!$F$17,1)))*IF(MOD(Calculator!$B$30/Calculator!$F$17,1)&lt;0.5,-1,1))^2))),2))</f>
        <v>21.16</v>
      </c>
      <c r="V84" s="298" t="str">
        <f aca="false">IF(OR(Calculator!$E$18&lt;&gt;"YES",Calculator!$B$30&lt;Calculator!$G$18),"—",ROUND((1+SQRT(((50*POWER(80,POWER(COS(PI()*MOD(Calculator!$B$30/Calculator!$F$18,1)),2))-$C84)^2+(1500*ABS(SIN(2*PI()*MOD(Calculator!$B$30/Calculator!$F$18,1)))*IF(MOD(Calculator!$B$30/Calculator!$F$18,1)&lt;0.5,-1,1))^2)/((50*POWER(80,POWER(COS(PI()*MOD(Calculator!$B$30/Calculator!$F$18,1)),2))+$C84)^2+(1500*ABS(SIN(2*PI()*MOD(Calculator!$B$30/Calculator!$F$18,1)))*IF(MOD(Calculator!$B$30/Calculator!$F$18,1)&lt;0.5,-1,1))^2)))/(1-SQRT(((50*POWER(80,POWER(COS(PI()*MOD(Calculator!$B$30/Calculator!$F$18,1)),2))-$C84)^2+(1500*ABS(SIN(2*PI()*MOD(Calculator!$B$30/Calculator!$F$18,1)))*IF(MOD(Calculator!$B$30/Calculator!$F$18,1)&lt;0.5,-1,1))^2)/((50*POWER(80,POWER(COS(PI()*MOD(Calculator!$B$30/Calculator!$F$18,1)),2))+$C84)^2+(1500*ABS(SIN(2*PI()*MOD(Calculator!$B$30/Calculator!$F$18,1)))*IF(MOD(Calculator!$B$30/Calculator!$F$18,1)&lt;0.5,-1,1))^2))),2))</f>
        <v>—</v>
      </c>
      <c r="W84" s="298" t="str">
        <f aca="false">IF(OR(Calculator!$E$19&lt;&gt;"YES",Calculator!$B$30&lt;Calculator!$G$19),"—",ROUND((1+SQRT(((50*POWER(80,POWER(COS(PI()*MOD(Calculator!$B$30/Calculator!$F$19,1)),2))-$C84)^2+(1500*ABS(SIN(2*PI()*MOD(Calculator!$B$30/Calculator!$F$19,1)))*IF(MOD(Calculator!$B$30/Calculator!$F$19,1)&lt;0.5,-1,1))^2)/((50*POWER(80,POWER(COS(PI()*MOD(Calculator!$B$30/Calculator!$F$19,1)),2))+$C84)^2+(1500*ABS(SIN(2*PI()*MOD(Calculator!$B$30/Calculator!$F$19,1)))*IF(MOD(Calculator!$B$30/Calculator!$F$19,1)&lt;0.5,-1,1))^2)))/(1-SQRT(((50*POWER(80,POWER(COS(PI()*MOD(Calculator!$B$30/Calculator!$F$19,1)),2))-$C84)^2+(1500*ABS(SIN(2*PI()*MOD(Calculator!$B$30/Calculator!$F$19,1)))*IF(MOD(Calculator!$B$30/Calculator!$F$19,1)&lt;0.5,-1,1))^2)/((50*POWER(80,POWER(COS(PI()*MOD(Calculator!$B$30/Calculator!$F$19,1)),2))+$C84)^2+(1500*ABS(SIN(2*PI()*MOD(Calculator!$B$30/Calculator!$F$19,1)))*IF(MOD(Calculator!$B$30/Calculator!$F$19,1)&lt;0.5,-1,1))^2))),2))</f>
        <v>—</v>
      </c>
      <c r="X84" s="298" t="str">
        <f aca="false">IF(OR(Calculator!$E$20&lt;&gt;"YES",Calculator!$B$30&lt;Calculator!$G$20),"—",ROUND((1+SQRT(((50*POWER(80,POWER(COS(PI()*MOD(Calculator!$B$30/Calculator!$F$20,1)),2))-$C84)^2+(1500*ABS(SIN(2*PI()*MOD(Calculator!$B$30/Calculator!$F$20,1)))*IF(MOD(Calculator!$B$30/Calculator!$F$20,1)&lt;0.5,-1,1))^2)/((50*POWER(80,POWER(COS(PI()*MOD(Calculator!$B$30/Calculator!$F$20,1)),2))+$C84)^2+(1500*ABS(SIN(2*PI()*MOD(Calculator!$B$30/Calculator!$F$20,1)))*IF(MOD(Calculator!$B$30/Calculator!$F$20,1)&lt;0.5,-1,1))^2)))/(1-SQRT(((50*POWER(80,POWER(COS(PI()*MOD(Calculator!$B$30/Calculator!$F$20,1)),2))-$C84)^2+(1500*ABS(SIN(2*PI()*MOD(Calculator!$B$30/Calculator!$F$20,1)))*IF(MOD(Calculator!$B$30/Calculator!$F$20,1)&lt;0.5,-1,1))^2)/((50*POWER(80,POWER(COS(PI()*MOD(Calculator!$B$30/Calculator!$F$20,1)),2))+$C84)^2+(1500*ABS(SIN(2*PI()*MOD(Calculator!$B$30/Calculator!$F$20,1)))*IF(MOD(Calculator!$B$30/Calculator!$F$20,1)&lt;0.5,-1,1))^2))),2))</f>
        <v>—</v>
      </c>
      <c r="Y84" s="298" t="str">
        <f aca="false">IF(OR(Calculator!$E$21&lt;&gt;"YES",Calculator!$B$30&lt;Calculator!$G$21),"—",ROUND((1+SQRT(((50*POWER(80,POWER(COS(PI()*MOD(Calculator!$B$30/Calculator!$F$21,1)),2))-$C84)^2+(1500*ABS(SIN(2*PI()*MOD(Calculator!$B$30/Calculator!$F$21,1)))*IF(MOD(Calculator!$B$30/Calculator!$F$21,1)&lt;0.5,-1,1))^2)/((50*POWER(80,POWER(COS(PI()*MOD(Calculator!$B$30/Calculator!$F$21,1)),2))+$C84)^2+(1500*ABS(SIN(2*PI()*MOD(Calculator!$B$30/Calculator!$F$21,1)))*IF(MOD(Calculator!$B$30/Calculator!$F$21,1)&lt;0.5,-1,1))^2)))/(1-SQRT(((50*POWER(80,POWER(COS(PI()*MOD(Calculator!$B$30/Calculator!$F$21,1)),2))-$C84)^2+(1500*ABS(SIN(2*PI()*MOD(Calculator!$B$30/Calculator!$F$21,1)))*IF(MOD(Calculator!$B$30/Calculator!$F$21,1)&lt;0.5,-1,1))^2)/((50*POWER(80,POWER(COS(PI()*MOD(Calculator!$B$30/Calculator!$F$21,1)),2))+$C84)^2+(1500*ABS(SIN(2*PI()*MOD(Calculator!$B$30/Calculator!$F$21,1)))*IF(MOD(Calculator!$B$30/Calculator!$F$21,1)&lt;0.5,-1,1))^2))),2))</f>
        <v>—</v>
      </c>
      <c r="Z84" s="298" t="str">
        <f aca="false">IF(OR(Calculator!$E$22&lt;&gt;"YES",Calculator!$B$30&lt;Calculator!$G$22),"—",ROUND((1+SQRT(((50*POWER(80,POWER(COS(PI()*MOD(Calculator!$B$30/Calculator!$F$22,1)),2))-$C84)^2+(1500*ABS(SIN(2*PI()*MOD(Calculator!$B$30/Calculator!$F$22,1)))*IF(MOD(Calculator!$B$30/Calculator!$F$22,1)&lt;0.5,-1,1))^2)/((50*POWER(80,POWER(COS(PI()*MOD(Calculator!$B$30/Calculator!$F$22,1)),2))+$C84)^2+(1500*ABS(SIN(2*PI()*MOD(Calculator!$B$30/Calculator!$F$22,1)))*IF(MOD(Calculator!$B$30/Calculator!$F$22,1)&lt;0.5,-1,1))^2)))/(1-SQRT(((50*POWER(80,POWER(COS(PI()*MOD(Calculator!$B$30/Calculator!$F$22,1)),2))-$C84)^2+(1500*ABS(SIN(2*PI()*MOD(Calculator!$B$30/Calculator!$F$22,1)))*IF(MOD(Calculator!$B$30/Calculator!$F$22,1)&lt;0.5,-1,1))^2)/((50*POWER(80,POWER(COS(PI()*MOD(Calculator!$B$30/Calculator!$F$22,1)),2))+$C84)^2+(1500*ABS(SIN(2*PI()*MOD(Calculator!$B$30/Calculator!$F$22,1)))*IF(MOD(Calculator!$B$30/Calculator!$F$22,1)&lt;0.5,-1,1))^2))),2))</f>
        <v>—</v>
      </c>
      <c r="AA84" s="292" t="n">
        <f aca="false">IFERROR(ROUND((IF(ISNUMBER(P84),P84,0)+IF(ISNUMBER(Q84),Q84,0)+IF(ISNUMBER(R84),R84,0)+IF(ISNUMBER(S84),S84,0)+IF(ISNUMBER(T84),T84,0)+IF(ISNUMBER(U84),U84,0)+IF(ISNUMBER(V84),V84,0)+IF(ISNUMBER(W84),W84,0)+IF(ISNUMBER(X84),X84,0)+IF(ISNUMBER(Y84),Y84,0)+IF(ISNUMBER(Z84),Z84,0))/(IF(ISNUMBER(P84),1,0)+IF(ISNUMBER(Q84),1,0)+IF(ISNUMBER(R84),1,0)+IF(ISNUMBER(S84),1,0)+IF(ISNUMBER(T84),1,0)+IF(ISNUMBER(U84),1,0)+IF(ISNUMBER(V84),1,0)+IF(ISNUMBER(W84),1,0)+IF(ISNUMBER(X84),1,0)+IF(ISNUMBER(Y84),1,0)+IF(ISNUMBER(Z84),1,0)),4),"")</f>
        <v>20.585</v>
      </c>
      <c r="AB84" s="298" t="str">
        <f aca="false">IF(OR(Calculator!$E$12&lt;&gt;"YES",Calculator!$B$31&lt;Calculator!$G$12),"—",ROUND((1+SQRT(((50*POWER(80,POWER(COS(PI()*MOD(Calculator!$B$31/Calculator!$F$12,1)),2))-$C84)^2+(1500*ABS(SIN(2*PI()*MOD(Calculator!$B$31/Calculator!$F$12,1)))*IF(MOD(Calculator!$B$31/Calculator!$F$12,1)&lt;0.5,-1,1))^2)/((50*POWER(80,POWER(COS(PI()*MOD(Calculator!$B$31/Calculator!$F$12,1)),2))+$C84)^2+(1500*ABS(SIN(2*PI()*MOD(Calculator!$B$31/Calculator!$F$12,1)))*IF(MOD(Calculator!$B$31/Calculator!$F$12,1)&lt;0.5,-1,1))^2)))/(1-SQRT(((50*POWER(80,POWER(COS(PI()*MOD(Calculator!$B$31/Calculator!$F$12,1)),2))-$C84)^2+(1500*ABS(SIN(2*PI()*MOD(Calculator!$B$31/Calculator!$F$12,1)))*IF(MOD(Calculator!$B$31/Calculator!$F$12,1)&lt;0.5,-1,1))^2)/((50*POWER(80,POWER(COS(PI()*MOD(Calculator!$B$31/Calculator!$F$12,1)),2))+$C84)^2+(1500*ABS(SIN(2*PI()*MOD(Calculator!$B$31/Calculator!$F$12,1)))*IF(MOD(Calculator!$B$31/Calculator!$F$12,1)&lt;0.5,-1,1))^2))),2))</f>
        <v>—</v>
      </c>
      <c r="AC84" s="298" t="str">
        <f aca="false">IF(OR(Calculator!$E$13&lt;&gt;"YES",Calculator!$B$31&lt;Calculator!$G$13),"—",ROUND((1+SQRT(((50*POWER(80,POWER(COS(PI()*MOD(Calculator!$B$31/Calculator!$F$13,1)),2))-$C84)^2+(1500*ABS(SIN(2*PI()*MOD(Calculator!$B$31/Calculator!$F$13,1)))*IF(MOD(Calculator!$B$31/Calculator!$F$13,1)&lt;0.5,-1,1))^2)/((50*POWER(80,POWER(COS(PI()*MOD(Calculator!$B$31/Calculator!$F$13,1)),2))+$C84)^2+(1500*ABS(SIN(2*PI()*MOD(Calculator!$B$31/Calculator!$F$13,1)))*IF(MOD(Calculator!$B$31/Calculator!$F$13,1)&lt;0.5,-1,1))^2)))/(1-SQRT(((50*POWER(80,POWER(COS(PI()*MOD(Calculator!$B$31/Calculator!$F$13,1)),2))-$C84)^2+(1500*ABS(SIN(2*PI()*MOD(Calculator!$B$31/Calculator!$F$13,1)))*IF(MOD(Calculator!$B$31/Calculator!$F$13,1)&lt;0.5,-1,1))^2)/((50*POWER(80,POWER(COS(PI()*MOD(Calculator!$B$31/Calculator!$F$13,1)),2))+$C84)^2+(1500*ABS(SIN(2*PI()*MOD(Calculator!$B$31/Calculator!$F$13,1)))*IF(MOD(Calculator!$B$31/Calculator!$F$13,1)&lt;0.5,-1,1))^2))),2))</f>
        <v>—</v>
      </c>
      <c r="AD84" s="298" t="str">
        <f aca="false">IF(OR(Calculator!$E$14&lt;&gt;"YES",Calculator!$B$31&lt;Calculator!$G$14),"—",ROUND((1+SQRT(((50*POWER(80,POWER(COS(PI()*MOD(Calculator!$B$31/Calculator!$F$14,1)),2))-$C84)^2+(1500*ABS(SIN(2*PI()*MOD(Calculator!$B$31/Calculator!$F$14,1)))*IF(MOD(Calculator!$B$31/Calculator!$F$14,1)&lt;0.5,-1,1))^2)/((50*POWER(80,POWER(COS(PI()*MOD(Calculator!$B$31/Calculator!$F$14,1)),2))+$C84)^2+(1500*ABS(SIN(2*PI()*MOD(Calculator!$B$31/Calculator!$F$14,1)))*IF(MOD(Calculator!$B$31/Calculator!$F$14,1)&lt;0.5,-1,1))^2)))/(1-SQRT(((50*POWER(80,POWER(COS(PI()*MOD(Calculator!$B$31/Calculator!$F$14,1)),2))-$C84)^2+(1500*ABS(SIN(2*PI()*MOD(Calculator!$B$31/Calculator!$F$14,1)))*IF(MOD(Calculator!$B$31/Calculator!$F$14,1)&lt;0.5,-1,1))^2)/((50*POWER(80,POWER(COS(PI()*MOD(Calculator!$B$31/Calculator!$F$14,1)),2))+$C84)^2+(1500*ABS(SIN(2*PI()*MOD(Calculator!$B$31/Calculator!$F$14,1)))*IF(MOD(Calculator!$B$31/Calculator!$F$14,1)&lt;0.5,-1,1))^2))),2))</f>
        <v>—</v>
      </c>
      <c r="AE84" s="298" t="n">
        <f aca="false">IF(OR(Calculator!$E$15&lt;&gt;"YES",Calculator!$B$31&lt;Calculator!$G$15),"—",ROUND((1+SQRT(((50*POWER(80,POWER(COS(PI()*MOD(Calculator!$B$31/Calculator!$F$15,1)),2))-$C84)^2+(1500*ABS(SIN(2*PI()*MOD(Calculator!$B$31/Calculator!$F$15,1)))*IF(MOD(Calculator!$B$31/Calculator!$F$15,1)&lt;0.5,-1,1))^2)/((50*POWER(80,POWER(COS(PI()*MOD(Calculator!$B$31/Calculator!$F$15,1)),2))+$C84)^2+(1500*ABS(SIN(2*PI()*MOD(Calculator!$B$31/Calculator!$F$15,1)))*IF(MOD(Calculator!$B$31/Calculator!$F$15,1)&lt;0.5,-1,1))^2)))/(1-SQRT(((50*POWER(80,POWER(COS(PI()*MOD(Calculator!$B$31/Calculator!$F$15,1)),2))-$C84)^2+(1500*ABS(SIN(2*PI()*MOD(Calculator!$B$31/Calculator!$F$15,1)))*IF(MOD(Calculator!$B$31/Calculator!$F$15,1)&lt;0.5,-1,1))^2)/((50*POWER(80,POWER(COS(PI()*MOD(Calculator!$B$31/Calculator!$F$15,1)),2))+$C84)^2+(1500*ABS(SIN(2*PI()*MOD(Calculator!$B$31/Calculator!$F$15,1)))*IF(MOD(Calculator!$B$31/Calculator!$F$15,1)&lt;0.5,-1,1))^2))),2))</f>
        <v>22.21</v>
      </c>
      <c r="AF84" s="298" t="str">
        <f aca="false">IF(OR(Calculator!$E$16&lt;&gt;"YES",Calculator!$B$31&lt;Calculator!$G$16),"—",ROUND((1+SQRT(((50*POWER(80,POWER(COS(PI()*MOD(Calculator!$B$31/Calculator!$F$16,1)),2))-$C84)^2+(1500*ABS(SIN(2*PI()*MOD(Calculator!$B$31/Calculator!$F$16,1)))*IF(MOD(Calculator!$B$31/Calculator!$F$16,1)&lt;0.5,-1,1))^2)/((50*POWER(80,POWER(COS(PI()*MOD(Calculator!$B$31/Calculator!$F$16,1)),2))+$C84)^2+(1500*ABS(SIN(2*PI()*MOD(Calculator!$B$31/Calculator!$F$16,1)))*IF(MOD(Calculator!$B$31/Calculator!$F$16,1)&lt;0.5,-1,1))^2)))/(1-SQRT(((50*POWER(80,POWER(COS(PI()*MOD(Calculator!$B$31/Calculator!$F$16,1)),2))-$C84)^2+(1500*ABS(SIN(2*PI()*MOD(Calculator!$B$31/Calculator!$F$16,1)))*IF(MOD(Calculator!$B$31/Calculator!$F$16,1)&lt;0.5,-1,1))^2)/((50*POWER(80,POWER(COS(PI()*MOD(Calculator!$B$31/Calculator!$F$16,1)),2))+$C84)^2+(1500*ABS(SIN(2*PI()*MOD(Calculator!$B$31/Calculator!$F$16,1)))*IF(MOD(Calculator!$B$31/Calculator!$F$16,1)&lt;0.5,-1,1))^2))),2))</f>
        <v>—</v>
      </c>
      <c r="AG84" s="298" t="n">
        <f aca="false">IF(OR(Calculator!$E$17&lt;&gt;"YES",Calculator!$B$31&lt;Calculator!$G$17),"—",ROUND((1+SQRT(((50*POWER(80,POWER(COS(PI()*MOD(Calculator!$B$31/Calculator!$F$17,1)),2))-$C84)^2+(1500*ABS(SIN(2*PI()*MOD(Calculator!$B$31/Calculator!$F$17,1)))*IF(MOD(Calculator!$B$31/Calculator!$F$17,1)&lt;0.5,-1,1))^2)/((50*POWER(80,POWER(COS(PI()*MOD(Calculator!$B$31/Calculator!$F$17,1)),2))+$C84)^2+(1500*ABS(SIN(2*PI()*MOD(Calculator!$B$31/Calculator!$F$17,1)))*IF(MOD(Calculator!$B$31/Calculator!$F$17,1)&lt;0.5,-1,1))^2)))/(1-SQRT(((50*POWER(80,POWER(COS(PI()*MOD(Calculator!$B$31/Calculator!$F$17,1)),2))-$C84)^2+(1500*ABS(SIN(2*PI()*MOD(Calculator!$B$31/Calculator!$F$17,1)))*IF(MOD(Calculator!$B$31/Calculator!$F$17,1)&lt;0.5,-1,1))^2)/((50*POWER(80,POWER(COS(PI()*MOD(Calculator!$B$31/Calculator!$F$17,1)),2))+$C84)^2+(1500*ABS(SIN(2*PI()*MOD(Calculator!$B$31/Calculator!$F$17,1)))*IF(MOD(Calculator!$B$31/Calculator!$F$17,1)&lt;0.5,-1,1))^2))),2))</f>
        <v>17.03</v>
      </c>
      <c r="AH84" s="298" t="str">
        <f aca="false">IF(OR(Calculator!$E$18&lt;&gt;"YES",Calculator!$B$31&lt;Calculator!$G$18),"—",ROUND((1+SQRT(((50*POWER(80,POWER(COS(PI()*MOD(Calculator!$B$31/Calculator!$F$18,1)),2))-$C84)^2+(1500*ABS(SIN(2*PI()*MOD(Calculator!$B$31/Calculator!$F$18,1)))*IF(MOD(Calculator!$B$31/Calculator!$F$18,1)&lt;0.5,-1,1))^2)/((50*POWER(80,POWER(COS(PI()*MOD(Calculator!$B$31/Calculator!$F$18,1)),2))+$C84)^2+(1500*ABS(SIN(2*PI()*MOD(Calculator!$B$31/Calculator!$F$18,1)))*IF(MOD(Calculator!$B$31/Calculator!$F$18,1)&lt;0.5,-1,1))^2)))/(1-SQRT(((50*POWER(80,POWER(COS(PI()*MOD(Calculator!$B$31/Calculator!$F$18,1)),2))-$C84)^2+(1500*ABS(SIN(2*PI()*MOD(Calculator!$B$31/Calculator!$F$18,1)))*IF(MOD(Calculator!$B$31/Calculator!$F$18,1)&lt;0.5,-1,1))^2)/((50*POWER(80,POWER(COS(PI()*MOD(Calculator!$B$31/Calculator!$F$18,1)),2))+$C84)^2+(1500*ABS(SIN(2*PI()*MOD(Calculator!$B$31/Calculator!$F$18,1)))*IF(MOD(Calculator!$B$31/Calculator!$F$18,1)&lt;0.5,-1,1))^2))),2))</f>
        <v>—</v>
      </c>
      <c r="AI84" s="298" t="str">
        <f aca="false">IF(OR(Calculator!$E$19&lt;&gt;"YES",Calculator!$B$31&lt;Calculator!$G$19),"—",ROUND((1+SQRT(((50*POWER(80,POWER(COS(PI()*MOD(Calculator!$B$31/Calculator!$F$19,1)),2))-$C84)^2+(1500*ABS(SIN(2*PI()*MOD(Calculator!$B$31/Calculator!$F$19,1)))*IF(MOD(Calculator!$B$31/Calculator!$F$19,1)&lt;0.5,-1,1))^2)/((50*POWER(80,POWER(COS(PI()*MOD(Calculator!$B$31/Calculator!$F$19,1)),2))+$C84)^2+(1500*ABS(SIN(2*PI()*MOD(Calculator!$B$31/Calculator!$F$19,1)))*IF(MOD(Calculator!$B$31/Calculator!$F$19,1)&lt;0.5,-1,1))^2)))/(1-SQRT(((50*POWER(80,POWER(COS(PI()*MOD(Calculator!$B$31/Calculator!$F$19,1)),2))-$C84)^2+(1500*ABS(SIN(2*PI()*MOD(Calculator!$B$31/Calculator!$F$19,1)))*IF(MOD(Calculator!$B$31/Calculator!$F$19,1)&lt;0.5,-1,1))^2)/((50*POWER(80,POWER(COS(PI()*MOD(Calculator!$B$31/Calculator!$F$19,1)),2))+$C84)^2+(1500*ABS(SIN(2*PI()*MOD(Calculator!$B$31/Calculator!$F$19,1)))*IF(MOD(Calculator!$B$31/Calculator!$F$19,1)&lt;0.5,-1,1))^2))),2))</f>
        <v>—</v>
      </c>
      <c r="AJ84" s="298" t="str">
        <f aca="false">IF(OR(Calculator!$E$20&lt;&gt;"YES",Calculator!$B$31&lt;Calculator!$G$20),"—",ROUND((1+SQRT(((50*POWER(80,POWER(COS(PI()*MOD(Calculator!$B$31/Calculator!$F$20,1)),2))-$C84)^2+(1500*ABS(SIN(2*PI()*MOD(Calculator!$B$31/Calculator!$F$20,1)))*IF(MOD(Calculator!$B$31/Calculator!$F$20,1)&lt;0.5,-1,1))^2)/((50*POWER(80,POWER(COS(PI()*MOD(Calculator!$B$31/Calculator!$F$20,1)),2))+$C84)^2+(1500*ABS(SIN(2*PI()*MOD(Calculator!$B$31/Calculator!$F$20,1)))*IF(MOD(Calculator!$B$31/Calculator!$F$20,1)&lt;0.5,-1,1))^2)))/(1-SQRT(((50*POWER(80,POWER(COS(PI()*MOD(Calculator!$B$31/Calculator!$F$20,1)),2))-$C84)^2+(1500*ABS(SIN(2*PI()*MOD(Calculator!$B$31/Calculator!$F$20,1)))*IF(MOD(Calculator!$B$31/Calculator!$F$20,1)&lt;0.5,-1,1))^2)/((50*POWER(80,POWER(COS(PI()*MOD(Calculator!$B$31/Calculator!$F$20,1)),2))+$C84)^2+(1500*ABS(SIN(2*PI()*MOD(Calculator!$B$31/Calculator!$F$20,1)))*IF(MOD(Calculator!$B$31/Calculator!$F$20,1)&lt;0.5,-1,1))^2))),2))</f>
        <v>—</v>
      </c>
      <c r="AK84" s="298" t="str">
        <f aca="false">IF(OR(Calculator!$E$21&lt;&gt;"YES",Calculator!$B$31&lt;Calculator!$G$21),"—",ROUND((1+SQRT(((50*POWER(80,POWER(COS(PI()*MOD(Calculator!$B$31/Calculator!$F$21,1)),2))-$C84)^2+(1500*ABS(SIN(2*PI()*MOD(Calculator!$B$31/Calculator!$F$21,1)))*IF(MOD(Calculator!$B$31/Calculator!$F$21,1)&lt;0.5,-1,1))^2)/((50*POWER(80,POWER(COS(PI()*MOD(Calculator!$B$31/Calculator!$F$21,1)),2))+$C84)^2+(1500*ABS(SIN(2*PI()*MOD(Calculator!$B$31/Calculator!$F$21,1)))*IF(MOD(Calculator!$B$31/Calculator!$F$21,1)&lt;0.5,-1,1))^2)))/(1-SQRT(((50*POWER(80,POWER(COS(PI()*MOD(Calculator!$B$31/Calculator!$F$21,1)),2))-$C84)^2+(1500*ABS(SIN(2*PI()*MOD(Calculator!$B$31/Calculator!$F$21,1)))*IF(MOD(Calculator!$B$31/Calculator!$F$21,1)&lt;0.5,-1,1))^2)/((50*POWER(80,POWER(COS(PI()*MOD(Calculator!$B$31/Calculator!$F$21,1)),2))+$C84)^2+(1500*ABS(SIN(2*PI()*MOD(Calculator!$B$31/Calculator!$F$21,1)))*IF(MOD(Calculator!$B$31/Calculator!$F$21,1)&lt;0.5,-1,1))^2))),2))</f>
        <v>—</v>
      </c>
      <c r="AL84" s="298" t="str">
        <f aca="false">IF(OR(Calculator!$E$22&lt;&gt;"YES",Calculator!$B$31&lt;Calculator!$G$22),"—",ROUND((1+SQRT(((50*POWER(80,POWER(COS(PI()*MOD(Calculator!$B$31/Calculator!$F$22,1)),2))-$C84)^2+(1500*ABS(SIN(2*PI()*MOD(Calculator!$B$31/Calculator!$F$22,1)))*IF(MOD(Calculator!$B$31/Calculator!$F$22,1)&lt;0.5,-1,1))^2)/((50*POWER(80,POWER(COS(PI()*MOD(Calculator!$B$31/Calculator!$F$22,1)),2))+$C84)^2+(1500*ABS(SIN(2*PI()*MOD(Calculator!$B$31/Calculator!$F$22,1)))*IF(MOD(Calculator!$B$31/Calculator!$F$22,1)&lt;0.5,-1,1))^2)))/(1-SQRT(((50*POWER(80,POWER(COS(PI()*MOD(Calculator!$B$31/Calculator!$F$22,1)),2))-$C84)^2+(1500*ABS(SIN(2*PI()*MOD(Calculator!$B$31/Calculator!$F$22,1)))*IF(MOD(Calculator!$B$31/Calculator!$F$22,1)&lt;0.5,-1,1))^2)/((50*POWER(80,POWER(COS(PI()*MOD(Calculator!$B$31/Calculator!$F$22,1)),2))+$C84)^2+(1500*ABS(SIN(2*PI()*MOD(Calculator!$B$31/Calculator!$F$22,1)))*IF(MOD(Calculator!$B$31/Calculator!$F$22,1)&lt;0.5,-1,1))^2))),2))</f>
        <v>—</v>
      </c>
      <c r="AM84" s="293" t="n">
        <f aca="false">IFERROR(ROUND((IF(ISNUMBER(AB84),AB84,0)+IF(ISNUMBER(AC84),AC84,0)+IF(ISNUMBER(AD84),AD84,0)+IF(ISNUMBER(AE84),AE84,0)+IF(ISNUMBER(AF84),AF84,0)+IF(ISNUMBER(AG84),AG84,0)+IF(ISNUMBER(AH84),AH84,0)+IF(ISNUMBER(AI84),AI84,0)+IF(ISNUMBER(AJ84),AJ84,0)+IF(ISNUMBER(AK84),AK84,0)+IF(ISNUMBER(AL84),AL84,0))/(IF(ISNUMBER(AB84),1,0)+IF(ISNUMBER(AC84),1,0)+IF(ISNUMBER(AD84),1,0)+IF(ISNUMBER(AE84),1,0)+IF(ISNUMBER(AF84),1,0)+IF(ISNUMBER(AG84),1,0)+IF(ISNUMBER(AH84),1,0)+IF(ISNUMBER(AI84),1,0)+IF(ISNUMBER(AJ84),1,0)+IF(ISNUMBER(AK84),1,0)+IF(ISNUMBER(AL84),1,0)),4),"")</f>
        <v>19.62</v>
      </c>
      <c r="AN84" s="299" t="str">
        <f aca="false">IF(OR(Calculator!$E$12&lt;&gt;"YES",Calculator!$B$32&lt;Calculator!$G$12),"—",ROUND((1+SQRT(((50*POWER(80,POWER(COS(PI()*MOD(Calculator!$B$32/Calculator!$F$12,1)),2))-$C84)^2+(1500*ABS(SIN(2*PI()*MOD(Calculator!$B$32/Calculator!$F$12,1)))*IF(MOD(Calculator!$B$32/Calculator!$F$12,1)&lt;0.5,-1,1))^2)/((50*POWER(80,POWER(COS(PI()*MOD(Calculator!$B$32/Calculator!$F$12,1)),2))+$C84)^2+(1500*ABS(SIN(2*PI()*MOD(Calculator!$B$32/Calculator!$F$12,1)))*IF(MOD(Calculator!$B$32/Calculator!$F$12,1)&lt;0.5,-1,1))^2)))/(1-SQRT(((50*POWER(80,POWER(COS(PI()*MOD(Calculator!$B$32/Calculator!$F$12,1)),2))-$C84)^2+(1500*ABS(SIN(2*PI()*MOD(Calculator!$B$32/Calculator!$F$12,1)))*IF(MOD(Calculator!$B$32/Calculator!$F$12,1)&lt;0.5,-1,1))^2)/((50*POWER(80,POWER(COS(PI()*MOD(Calculator!$B$32/Calculator!$F$12,1)),2))+$C84)^2+(1500*ABS(SIN(2*PI()*MOD(Calculator!$B$32/Calculator!$F$12,1)))*IF(MOD(Calculator!$B$32/Calculator!$F$12,1)&lt;0.5,-1,1))^2))),2))</f>
        <v>—</v>
      </c>
      <c r="AO84" s="299" t="str">
        <f aca="false">IF(OR(Calculator!$E$13&lt;&gt;"YES",Calculator!$B$32&lt;Calculator!$G$13),"—",ROUND((1+SQRT(((50*POWER(80,POWER(COS(PI()*MOD(Calculator!$B$32/Calculator!$F$13,1)),2))-$C84)^2+(1500*ABS(SIN(2*PI()*MOD(Calculator!$B$32/Calculator!$F$13,1)))*IF(MOD(Calculator!$B$32/Calculator!$F$13,1)&lt;0.5,-1,1))^2)/((50*POWER(80,POWER(COS(PI()*MOD(Calculator!$B$32/Calculator!$F$13,1)),2))+$C84)^2+(1500*ABS(SIN(2*PI()*MOD(Calculator!$B$32/Calculator!$F$13,1)))*IF(MOD(Calculator!$B$32/Calculator!$F$13,1)&lt;0.5,-1,1))^2)))/(1-SQRT(((50*POWER(80,POWER(COS(PI()*MOD(Calculator!$B$32/Calculator!$F$13,1)),2))-$C84)^2+(1500*ABS(SIN(2*PI()*MOD(Calculator!$B$32/Calculator!$F$13,1)))*IF(MOD(Calculator!$B$32/Calculator!$F$13,1)&lt;0.5,-1,1))^2)/((50*POWER(80,POWER(COS(PI()*MOD(Calculator!$B$32/Calculator!$F$13,1)),2))+$C84)^2+(1500*ABS(SIN(2*PI()*MOD(Calculator!$B$32/Calculator!$F$13,1)))*IF(MOD(Calculator!$B$32/Calculator!$F$13,1)&lt;0.5,-1,1))^2))),2))</f>
        <v>—</v>
      </c>
      <c r="AP84" s="299" t="str">
        <f aca="false">IF(OR(Calculator!$E$14&lt;&gt;"YES",Calculator!$B$32&lt;Calculator!$G$14),"—",ROUND((1+SQRT(((50*POWER(80,POWER(COS(PI()*MOD(Calculator!$B$32/Calculator!$F$14,1)),2))-$C84)^2+(1500*ABS(SIN(2*PI()*MOD(Calculator!$B$32/Calculator!$F$14,1)))*IF(MOD(Calculator!$B$32/Calculator!$F$14,1)&lt;0.5,-1,1))^2)/((50*POWER(80,POWER(COS(PI()*MOD(Calculator!$B$32/Calculator!$F$14,1)),2))+$C84)^2+(1500*ABS(SIN(2*PI()*MOD(Calculator!$B$32/Calculator!$F$14,1)))*IF(MOD(Calculator!$B$32/Calculator!$F$14,1)&lt;0.5,-1,1))^2)))/(1-SQRT(((50*POWER(80,POWER(COS(PI()*MOD(Calculator!$B$32/Calculator!$F$14,1)),2))-$C84)^2+(1500*ABS(SIN(2*PI()*MOD(Calculator!$B$32/Calculator!$F$14,1)))*IF(MOD(Calculator!$B$32/Calculator!$F$14,1)&lt;0.5,-1,1))^2)/((50*POWER(80,POWER(COS(PI()*MOD(Calculator!$B$32/Calculator!$F$14,1)),2))+$C84)^2+(1500*ABS(SIN(2*PI()*MOD(Calculator!$B$32/Calculator!$F$14,1)))*IF(MOD(Calculator!$B$32/Calculator!$F$14,1)&lt;0.5,-1,1))^2))),2))</f>
        <v>—</v>
      </c>
      <c r="AQ84" s="299" t="n">
        <f aca="false">IF(OR(Calculator!$E$15&lt;&gt;"YES",Calculator!$B$32&lt;Calculator!$G$15),"—",ROUND((1+SQRT(((50*POWER(80,POWER(COS(PI()*MOD(Calculator!$B$32/Calculator!$F$15,1)),2))-$C84)^2+(1500*ABS(SIN(2*PI()*MOD(Calculator!$B$32/Calculator!$F$15,1)))*IF(MOD(Calculator!$B$32/Calculator!$F$15,1)&lt;0.5,-1,1))^2)/((50*POWER(80,POWER(COS(PI()*MOD(Calculator!$B$32/Calculator!$F$15,1)),2))+$C84)^2+(1500*ABS(SIN(2*PI()*MOD(Calculator!$B$32/Calculator!$F$15,1)))*IF(MOD(Calculator!$B$32/Calculator!$F$15,1)&lt;0.5,-1,1))^2)))/(1-SQRT(((50*POWER(80,POWER(COS(PI()*MOD(Calculator!$B$32/Calculator!$F$15,1)),2))-$C84)^2+(1500*ABS(SIN(2*PI()*MOD(Calculator!$B$32/Calculator!$F$15,1)))*IF(MOD(Calculator!$B$32/Calculator!$F$15,1)&lt;0.5,-1,1))^2)/((50*POWER(80,POWER(COS(PI()*MOD(Calculator!$B$32/Calculator!$F$15,1)),2))+$C84)^2+(1500*ABS(SIN(2*PI()*MOD(Calculator!$B$32/Calculator!$F$15,1)))*IF(MOD(Calculator!$B$32/Calculator!$F$15,1)&lt;0.5,-1,1))^2))),2))</f>
        <v>2.59</v>
      </c>
      <c r="AR84" s="299" t="str">
        <f aca="false">IF(OR(Calculator!$E$16&lt;&gt;"YES",Calculator!$B$32&lt;Calculator!$G$16),"—",ROUND((1+SQRT(((50*POWER(80,POWER(COS(PI()*MOD(Calculator!$B$32/Calculator!$F$16,1)),2))-$C84)^2+(1500*ABS(SIN(2*PI()*MOD(Calculator!$B$32/Calculator!$F$16,1)))*IF(MOD(Calculator!$B$32/Calculator!$F$16,1)&lt;0.5,-1,1))^2)/((50*POWER(80,POWER(COS(PI()*MOD(Calculator!$B$32/Calculator!$F$16,1)),2))+$C84)^2+(1500*ABS(SIN(2*PI()*MOD(Calculator!$B$32/Calculator!$F$16,1)))*IF(MOD(Calculator!$B$32/Calculator!$F$16,1)&lt;0.5,-1,1))^2)))/(1-SQRT(((50*POWER(80,POWER(COS(PI()*MOD(Calculator!$B$32/Calculator!$F$16,1)),2))-$C84)^2+(1500*ABS(SIN(2*PI()*MOD(Calculator!$B$32/Calculator!$F$16,1)))*IF(MOD(Calculator!$B$32/Calculator!$F$16,1)&lt;0.5,-1,1))^2)/((50*POWER(80,POWER(COS(PI()*MOD(Calculator!$B$32/Calculator!$F$16,1)),2))+$C84)^2+(1500*ABS(SIN(2*PI()*MOD(Calculator!$B$32/Calculator!$F$16,1)))*IF(MOD(Calculator!$B$32/Calculator!$F$16,1)&lt;0.5,-1,1))^2))),2))</f>
        <v>—</v>
      </c>
      <c r="AS84" s="299" t="n">
        <f aca="false">IF(OR(Calculator!$E$17&lt;&gt;"YES",Calculator!$B$32&lt;Calculator!$G$17),"—",ROUND((1+SQRT(((50*POWER(80,POWER(COS(PI()*MOD(Calculator!$B$32/Calculator!$F$17,1)),2))-$C84)^2+(1500*ABS(SIN(2*PI()*MOD(Calculator!$B$32/Calculator!$F$17,1)))*IF(MOD(Calculator!$B$32/Calculator!$F$17,1)&lt;0.5,-1,1))^2)/((50*POWER(80,POWER(COS(PI()*MOD(Calculator!$B$32/Calculator!$F$17,1)),2))+$C84)^2+(1500*ABS(SIN(2*PI()*MOD(Calculator!$B$32/Calculator!$F$17,1)))*IF(MOD(Calculator!$B$32/Calculator!$F$17,1)&lt;0.5,-1,1))^2)))/(1-SQRT(((50*POWER(80,POWER(COS(PI()*MOD(Calculator!$B$32/Calculator!$F$17,1)),2))-$C84)^2+(1500*ABS(SIN(2*PI()*MOD(Calculator!$B$32/Calculator!$F$17,1)))*IF(MOD(Calculator!$B$32/Calculator!$F$17,1)&lt;0.5,-1,1))^2)/((50*POWER(80,POWER(COS(PI()*MOD(Calculator!$B$32/Calculator!$F$17,1)),2))+$C84)^2+(1500*ABS(SIN(2*PI()*MOD(Calculator!$B$32/Calculator!$F$17,1)))*IF(MOD(Calculator!$B$32/Calculator!$F$17,1)&lt;0.5,-1,1))^2))),2))</f>
        <v>17.95</v>
      </c>
      <c r="AT84" s="299" t="str">
        <f aca="false">IF(OR(Calculator!$E$18&lt;&gt;"YES",Calculator!$B$32&lt;Calculator!$G$18),"—",ROUND((1+SQRT(((50*POWER(80,POWER(COS(PI()*MOD(Calculator!$B$32/Calculator!$F$18,1)),2))-$C84)^2+(1500*ABS(SIN(2*PI()*MOD(Calculator!$B$32/Calculator!$F$18,1)))*IF(MOD(Calculator!$B$32/Calculator!$F$18,1)&lt;0.5,-1,1))^2)/((50*POWER(80,POWER(COS(PI()*MOD(Calculator!$B$32/Calculator!$F$18,1)),2))+$C84)^2+(1500*ABS(SIN(2*PI()*MOD(Calculator!$B$32/Calculator!$F$18,1)))*IF(MOD(Calculator!$B$32/Calculator!$F$18,1)&lt;0.5,-1,1))^2)))/(1-SQRT(((50*POWER(80,POWER(COS(PI()*MOD(Calculator!$B$32/Calculator!$F$18,1)),2))-$C84)^2+(1500*ABS(SIN(2*PI()*MOD(Calculator!$B$32/Calculator!$F$18,1)))*IF(MOD(Calculator!$B$32/Calculator!$F$18,1)&lt;0.5,-1,1))^2)/((50*POWER(80,POWER(COS(PI()*MOD(Calculator!$B$32/Calculator!$F$18,1)),2))+$C84)^2+(1500*ABS(SIN(2*PI()*MOD(Calculator!$B$32/Calculator!$F$18,1)))*IF(MOD(Calculator!$B$32/Calculator!$F$18,1)&lt;0.5,-1,1))^2))),2))</f>
        <v>—</v>
      </c>
      <c r="AU84" s="299" t="str">
        <f aca="false">IF(OR(Calculator!$E$19&lt;&gt;"YES",Calculator!$B$32&lt;Calculator!$G$19),"—",ROUND((1+SQRT(((50*POWER(80,POWER(COS(PI()*MOD(Calculator!$B$32/Calculator!$F$19,1)),2))-$C84)^2+(1500*ABS(SIN(2*PI()*MOD(Calculator!$B$32/Calculator!$F$19,1)))*IF(MOD(Calculator!$B$32/Calculator!$F$19,1)&lt;0.5,-1,1))^2)/((50*POWER(80,POWER(COS(PI()*MOD(Calculator!$B$32/Calculator!$F$19,1)),2))+$C84)^2+(1500*ABS(SIN(2*PI()*MOD(Calculator!$B$32/Calculator!$F$19,1)))*IF(MOD(Calculator!$B$32/Calculator!$F$19,1)&lt;0.5,-1,1))^2)))/(1-SQRT(((50*POWER(80,POWER(COS(PI()*MOD(Calculator!$B$32/Calculator!$F$19,1)),2))-$C84)^2+(1500*ABS(SIN(2*PI()*MOD(Calculator!$B$32/Calculator!$F$19,1)))*IF(MOD(Calculator!$B$32/Calculator!$F$19,1)&lt;0.5,-1,1))^2)/((50*POWER(80,POWER(COS(PI()*MOD(Calculator!$B$32/Calculator!$F$19,1)),2))+$C84)^2+(1500*ABS(SIN(2*PI()*MOD(Calculator!$B$32/Calculator!$F$19,1)))*IF(MOD(Calculator!$B$32/Calculator!$F$19,1)&lt;0.5,-1,1))^2))),2))</f>
        <v>—</v>
      </c>
      <c r="AV84" s="299" t="str">
        <f aca="false">IF(OR(Calculator!$E$20&lt;&gt;"YES",Calculator!$B$32&lt;Calculator!$G$20),"—",ROUND((1+SQRT(((50*POWER(80,POWER(COS(PI()*MOD(Calculator!$B$32/Calculator!$F$20,1)),2))-$C84)^2+(1500*ABS(SIN(2*PI()*MOD(Calculator!$B$32/Calculator!$F$20,1)))*IF(MOD(Calculator!$B$32/Calculator!$F$20,1)&lt;0.5,-1,1))^2)/((50*POWER(80,POWER(COS(PI()*MOD(Calculator!$B$32/Calculator!$F$20,1)),2))+$C84)^2+(1500*ABS(SIN(2*PI()*MOD(Calculator!$B$32/Calculator!$F$20,1)))*IF(MOD(Calculator!$B$32/Calculator!$F$20,1)&lt;0.5,-1,1))^2)))/(1-SQRT(((50*POWER(80,POWER(COS(PI()*MOD(Calculator!$B$32/Calculator!$F$20,1)),2))-$C84)^2+(1500*ABS(SIN(2*PI()*MOD(Calculator!$B$32/Calculator!$F$20,1)))*IF(MOD(Calculator!$B$32/Calculator!$F$20,1)&lt;0.5,-1,1))^2)/((50*POWER(80,POWER(COS(PI()*MOD(Calculator!$B$32/Calculator!$F$20,1)),2))+$C84)^2+(1500*ABS(SIN(2*PI()*MOD(Calculator!$B$32/Calculator!$F$20,1)))*IF(MOD(Calculator!$B$32/Calculator!$F$20,1)&lt;0.5,-1,1))^2))),2))</f>
        <v>—</v>
      </c>
      <c r="AW84" s="299" t="str">
        <f aca="false">IF(OR(Calculator!$E$21&lt;&gt;"YES",Calculator!$B$32&lt;Calculator!$G$21),"—",ROUND((1+SQRT(((50*POWER(80,POWER(COS(PI()*MOD(Calculator!$B$32/Calculator!$F$21,1)),2))-$C84)^2+(1500*ABS(SIN(2*PI()*MOD(Calculator!$B$32/Calculator!$F$21,1)))*IF(MOD(Calculator!$B$32/Calculator!$F$21,1)&lt;0.5,-1,1))^2)/((50*POWER(80,POWER(COS(PI()*MOD(Calculator!$B$32/Calculator!$F$21,1)),2))+$C84)^2+(1500*ABS(SIN(2*PI()*MOD(Calculator!$B$32/Calculator!$F$21,1)))*IF(MOD(Calculator!$B$32/Calculator!$F$21,1)&lt;0.5,-1,1))^2)))/(1-SQRT(((50*POWER(80,POWER(COS(PI()*MOD(Calculator!$B$32/Calculator!$F$21,1)),2))-$C84)^2+(1500*ABS(SIN(2*PI()*MOD(Calculator!$B$32/Calculator!$F$21,1)))*IF(MOD(Calculator!$B$32/Calculator!$F$21,1)&lt;0.5,-1,1))^2)/((50*POWER(80,POWER(COS(PI()*MOD(Calculator!$B$32/Calculator!$F$21,1)),2))+$C84)^2+(1500*ABS(SIN(2*PI()*MOD(Calculator!$B$32/Calculator!$F$21,1)))*IF(MOD(Calculator!$B$32/Calculator!$F$21,1)&lt;0.5,-1,1))^2))),2))</f>
        <v>—</v>
      </c>
      <c r="AX84" s="299" t="str">
        <f aca="false">IF(OR(Calculator!$E$22&lt;&gt;"YES",Calculator!$B$32&lt;Calculator!$G$22),"—",ROUND((1+SQRT(((50*POWER(80,POWER(COS(PI()*MOD(Calculator!$B$32/Calculator!$F$22,1)),2))-$C84)^2+(1500*ABS(SIN(2*PI()*MOD(Calculator!$B$32/Calculator!$F$22,1)))*IF(MOD(Calculator!$B$32/Calculator!$F$22,1)&lt;0.5,-1,1))^2)/((50*POWER(80,POWER(COS(PI()*MOD(Calculator!$B$32/Calculator!$F$22,1)),2))+$C84)^2+(1500*ABS(SIN(2*PI()*MOD(Calculator!$B$32/Calculator!$F$22,1)))*IF(MOD(Calculator!$B$32/Calculator!$F$22,1)&lt;0.5,-1,1))^2)))/(1-SQRT(((50*POWER(80,POWER(COS(PI()*MOD(Calculator!$B$32/Calculator!$F$22,1)),2))-$C84)^2+(1500*ABS(SIN(2*PI()*MOD(Calculator!$B$32/Calculator!$F$22,1)))*IF(MOD(Calculator!$B$32/Calculator!$F$22,1)&lt;0.5,-1,1))^2)/((50*POWER(80,POWER(COS(PI()*MOD(Calculator!$B$32/Calculator!$F$22,1)),2))+$C84)^2+(1500*ABS(SIN(2*PI()*MOD(Calculator!$B$32/Calculator!$F$22,1)))*IF(MOD(Calculator!$B$32/Calculator!$F$22,1)&lt;0.5,-1,1))^2))),2))</f>
        <v>—</v>
      </c>
      <c r="AY84" s="293" t="n">
        <f aca="false">IFERROR(ROUND((IF(ISNUMBER(AN84),AN84,0)+IF(ISNUMBER(AO84),AO84,0)+IF(ISNUMBER(AP84),AP84,0)+IF(ISNUMBER(AQ84),AQ84,0)+IF(ISNUMBER(AR84),AR84,0)+IF(ISNUMBER(AS84),AS84,0)+IF(ISNUMBER(AT84),AT84,0)+IF(ISNUMBER(AU84),AU84,0)+IF(ISNUMBER(AV84),AV84,0)+IF(ISNUMBER(AW84),AW84,0)+IF(ISNUMBER(AX84),AX84,0))/(IF(ISNUMBER(AN84),1,0)+IF(ISNUMBER(AO84),1,0)+IF(ISNUMBER(AP84),1,0)+IF(ISNUMBER(AQ84),1,0)+IF(ISNUMBER(AR84),1,0)+IF(ISNUMBER(AS84),1,0)+IF(ISNUMBER(AT84),1,0)+IF(ISNUMBER(AU84),1,0)+IF(ISNUMBER(AV84),1,0)+IF(ISNUMBER(AW84),1,0)+IF(ISNUMBER(AX84),1,0)),4),"")</f>
        <v>10.27</v>
      </c>
      <c r="AZ84" s="299" t="str">
        <f aca="false">IF(OR(Calculator!$E$12&lt;&gt;"YES",Calculator!$B$33&lt;Calculator!$G$12),"—",ROUND((1+SQRT(((50*POWER(80,POWER(COS(PI()*MOD(Calculator!$B$33/Calculator!$F$12,1)),2))-$C84)^2+(1500*ABS(SIN(2*PI()*MOD(Calculator!$B$33/Calculator!$F$12,1)))*IF(MOD(Calculator!$B$33/Calculator!$F$12,1)&lt;0.5,-1,1))^2)/((50*POWER(80,POWER(COS(PI()*MOD(Calculator!$B$33/Calculator!$F$12,1)),2))+$C84)^2+(1500*ABS(SIN(2*PI()*MOD(Calculator!$B$33/Calculator!$F$12,1)))*IF(MOD(Calculator!$B$33/Calculator!$F$12,1)&lt;0.5,-1,1))^2)))/(1-SQRT(((50*POWER(80,POWER(COS(PI()*MOD(Calculator!$B$33/Calculator!$F$12,1)),2))-$C84)^2+(1500*ABS(SIN(2*PI()*MOD(Calculator!$B$33/Calculator!$F$12,1)))*IF(MOD(Calculator!$B$33/Calculator!$F$12,1)&lt;0.5,-1,1))^2)/((50*POWER(80,POWER(COS(PI()*MOD(Calculator!$B$33/Calculator!$F$12,1)),2))+$C84)^2+(1500*ABS(SIN(2*PI()*MOD(Calculator!$B$33/Calculator!$F$12,1)))*IF(MOD(Calculator!$B$33/Calculator!$F$12,1)&lt;0.5,-1,1))^2))),2))</f>
        <v>—</v>
      </c>
      <c r="BA84" s="299" t="str">
        <f aca="false">IF(OR(Calculator!$E$13&lt;&gt;"YES",Calculator!$B$33&lt;Calculator!$G$13),"—",ROUND((1+SQRT(((50*POWER(80,POWER(COS(PI()*MOD(Calculator!$B$33/Calculator!$F$13,1)),2))-$C84)^2+(1500*ABS(SIN(2*PI()*MOD(Calculator!$B$33/Calculator!$F$13,1)))*IF(MOD(Calculator!$B$33/Calculator!$F$13,1)&lt;0.5,-1,1))^2)/((50*POWER(80,POWER(COS(PI()*MOD(Calculator!$B$33/Calculator!$F$13,1)),2))+$C84)^2+(1500*ABS(SIN(2*PI()*MOD(Calculator!$B$33/Calculator!$F$13,1)))*IF(MOD(Calculator!$B$33/Calculator!$F$13,1)&lt;0.5,-1,1))^2)))/(1-SQRT(((50*POWER(80,POWER(COS(PI()*MOD(Calculator!$B$33/Calculator!$F$13,1)),2))-$C84)^2+(1500*ABS(SIN(2*PI()*MOD(Calculator!$B$33/Calculator!$F$13,1)))*IF(MOD(Calculator!$B$33/Calculator!$F$13,1)&lt;0.5,-1,1))^2)/((50*POWER(80,POWER(COS(PI()*MOD(Calculator!$B$33/Calculator!$F$13,1)),2))+$C84)^2+(1500*ABS(SIN(2*PI()*MOD(Calculator!$B$33/Calculator!$F$13,1)))*IF(MOD(Calculator!$B$33/Calculator!$F$13,1)&lt;0.5,-1,1))^2))),2))</f>
        <v>—</v>
      </c>
      <c r="BB84" s="299" t="str">
        <f aca="false">IF(OR(Calculator!$E$14&lt;&gt;"YES",Calculator!$B$33&lt;Calculator!$G$14),"—",ROUND((1+SQRT(((50*POWER(80,POWER(COS(PI()*MOD(Calculator!$B$33/Calculator!$F$14,1)),2))-$C84)^2+(1500*ABS(SIN(2*PI()*MOD(Calculator!$B$33/Calculator!$F$14,1)))*IF(MOD(Calculator!$B$33/Calculator!$F$14,1)&lt;0.5,-1,1))^2)/((50*POWER(80,POWER(COS(PI()*MOD(Calculator!$B$33/Calculator!$F$14,1)),2))+$C84)^2+(1500*ABS(SIN(2*PI()*MOD(Calculator!$B$33/Calculator!$F$14,1)))*IF(MOD(Calculator!$B$33/Calculator!$F$14,1)&lt;0.5,-1,1))^2)))/(1-SQRT(((50*POWER(80,POWER(COS(PI()*MOD(Calculator!$B$33/Calculator!$F$14,1)),2))-$C84)^2+(1500*ABS(SIN(2*PI()*MOD(Calculator!$B$33/Calculator!$F$14,1)))*IF(MOD(Calculator!$B$33/Calculator!$F$14,1)&lt;0.5,-1,1))^2)/((50*POWER(80,POWER(COS(PI()*MOD(Calculator!$B$33/Calculator!$F$14,1)),2))+$C84)^2+(1500*ABS(SIN(2*PI()*MOD(Calculator!$B$33/Calculator!$F$14,1)))*IF(MOD(Calculator!$B$33/Calculator!$F$14,1)&lt;0.5,-1,1))^2))),2))</f>
        <v>—</v>
      </c>
      <c r="BC84" s="299" t="n">
        <f aca="false">IF(OR(Calculator!$E$15&lt;&gt;"YES",Calculator!$B$33&lt;Calculator!$G$15),"—",ROUND((1+SQRT(((50*POWER(80,POWER(COS(PI()*MOD(Calculator!$B$33/Calculator!$F$15,1)),2))-$C84)^2+(1500*ABS(SIN(2*PI()*MOD(Calculator!$B$33/Calculator!$F$15,1)))*IF(MOD(Calculator!$B$33/Calculator!$F$15,1)&lt;0.5,-1,1))^2)/((50*POWER(80,POWER(COS(PI()*MOD(Calculator!$B$33/Calculator!$F$15,1)),2))+$C84)^2+(1500*ABS(SIN(2*PI()*MOD(Calculator!$B$33/Calculator!$F$15,1)))*IF(MOD(Calculator!$B$33/Calculator!$F$15,1)&lt;0.5,-1,1))^2)))/(1-SQRT(((50*POWER(80,POWER(COS(PI()*MOD(Calculator!$B$33/Calculator!$F$15,1)),2))-$C84)^2+(1500*ABS(SIN(2*PI()*MOD(Calculator!$B$33/Calculator!$F$15,1)))*IF(MOD(Calculator!$B$33/Calculator!$F$15,1)&lt;0.5,-1,1))^2)/((50*POWER(80,POWER(COS(PI()*MOD(Calculator!$B$33/Calculator!$F$15,1)),2))+$C84)^2+(1500*ABS(SIN(2*PI()*MOD(Calculator!$B$33/Calculator!$F$15,1)))*IF(MOD(Calculator!$B$33/Calculator!$F$15,1)&lt;0.5,-1,1))^2))),2))</f>
        <v>2.75</v>
      </c>
      <c r="BD84" s="299" t="str">
        <f aca="false">IF(OR(Calculator!$E$16&lt;&gt;"YES",Calculator!$B$33&lt;Calculator!$G$16),"—",ROUND((1+SQRT(((50*POWER(80,POWER(COS(PI()*MOD(Calculator!$B$33/Calculator!$F$16,1)),2))-$C84)^2+(1500*ABS(SIN(2*PI()*MOD(Calculator!$B$33/Calculator!$F$16,1)))*IF(MOD(Calculator!$B$33/Calculator!$F$16,1)&lt;0.5,-1,1))^2)/((50*POWER(80,POWER(COS(PI()*MOD(Calculator!$B$33/Calculator!$F$16,1)),2))+$C84)^2+(1500*ABS(SIN(2*PI()*MOD(Calculator!$B$33/Calculator!$F$16,1)))*IF(MOD(Calculator!$B$33/Calculator!$F$16,1)&lt;0.5,-1,1))^2)))/(1-SQRT(((50*POWER(80,POWER(COS(PI()*MOD(Calculator!$B$33/Calculator!$F$16,1)),2))-$C84)^2+(1500*ABS(SIN(2*PI()*MOD(Calculator!$B$33/Calculator!$F$16,1)))*IF(MOD(Calculator!$B$33/Calculator!$F$16,1)&lt;0.5,-1,1))^2)/((50*POWER(80,POWER(COS(PI()*MOD(Calculator!$B$33/Calculator!$F$16,1)),2))+$C84)^2+(1500*ABS(SIN(2*PI()*MOD(Calculator!$B$33/Calculator!$F$16,1)))*IF(MOD(Calculator!$B$33/Calculator!$F$16,1)&lt;0.5,-1,1))^2))),2))</f>
        <v>—</v>
      </c>
      <c r="BE84" s="299" t="n">
        <f aca="false">IF(OR(Calculator!$E$17&lt;&gt;"YES",Calculator!$B$33&lt;Calculator!$G$17),"—",ROUND((1+SQRT(((50*POWER(80,POWER(COS(PI()*MOD(Calculator!$B$33/Calculator!$F$17,1)),2))-$C84)^2+(1500*ABS(SIN(2*PI()*MOD(Calculator!$B$33/Calculator!$F$17,1)))*IF(MOD(Calculator!$B$33/Calculator!$F$17,1)&lt;0.5,-1,1))^2)/((50*POWER(80,POWER(COS(PI()*MOD(Calculator!$B$33/Calculator!$F$17,1)),2))+$C84)^2+(1500*ABS(SIN(2*PI()*MOD(Calculator!$B$33/Calculator!$F$17,1)))*IF(MOD(Calculator!$B$33/Calculator!$F$17,1)&lt;0.5,-1,1))^2)))/(1-SQRT(((50*POWER(80,POWER(COS(PI()*MOD(Calculator!$B$33/Calculator!$F$17,1)),2))-$C84)^2+(1500*ABS(SIN(2*PI()*MOD(Calculator!$B$33/Calculator!$F$17,1)))*IF(MOD(Calculator!$B$33/Calculator!$F$17,1)&lt;0.5,-1,1))^2)/((50*POWER(80,POWER(COS(PI()*MOD(Calculator!$B$33/Calculator!$F$17,1)),2))+$C84)^2+(1500*ABS(SIN(2*PI()*MOD(Calculator!$B$33/Calculator!$F$17,1)))*IF(MOD(Calculator!$B$33/Calculator!$F$17,1)&lt;0.5,-1,1))^2))),2))</f>
        <v>20.02</v>
      </c>
      <c r="BF84" s="299" t="str">
        <f aca="false">IF(OR(Calculator!$E$18&lt;&gt;"YES",Calculator!$B$33&lt;Calculator!$G$18),"—",ROUND((1+SQRT(((50*POWER(80,POWER(COS(PI()*MOD(Calculator!$B$33/Calculator!$F$18,1)),2))-$C84)^2+(1500*ABS(SIN(2*PI()*MOD(Calculator!$B$33/Calculator!$F$18,1)))*IF(MOD(Calculator!$B$33/Calculator!$F$18,1)&lt;0.5,-1,1))^2)/((50*POWER(80,POWER(COS(PI()*MOD(Calculator!$B$33/Calculator!$F$18,1)),2))+$C84)^2+(1500*ABS(SIN(2*PI()*MOD(Calculator!$B$33/Calculator!$F$18,1)))*IF(MOD(Calculator!$B$33/Calculator!$F$18,1)&lt;0.5,-1,1))^2)))/(1-SQRT(((50*POWER(80,POWER(COS(PI()*MOD(Calculator!$B$33/Calculator!$F$18,1)),2))-$C84)^2+(1500*ABS(SIN(2*PI()*MOD(Calculator!$B$33/Calculator!$F$18,1)))*IF(MOD(Calculator!$B$33/Calculator!$F$18,1)&lt;0.5,-1,1))^2)/((50*POWER(80,POWER(COS(PI()*MOD(Calculator!$B$33/Calculator!$F$18,1)),2))+$C84)^2+(1500*ABS(SIN(2*PI()*MOD(Calculator!$B$33/Calculator!$F$18,1)))*IF(MOD(Calculator!$B$33/Calculator!$F$18,1)&lt;0.5,-1,1))^2))),2))</f>
        <v>—</v>
      </c>
      <c r="BG84" s="299" t="str">
        <f aca="false">IF(OR(Calculator!$E$19&lt;&gt;"YES",Calculator!$B$33&lt;Calculator!$G$19),"—",ROUND((1+SQRT(((50*POWER(80,POWER(COS(PI()*MOD(Calculator!$B$33/Calculator!$F$19,1)),2))-$C84)^2+(1500*ABS(SIN(2*PI()*MOD(Calculator!$B$33/Calculator!$F$19,1)))*IF(MOD(Calculator!$B$33/Calculator!$F$19,1)&lt;0.5,-1,1))^2)/((50*POWER(80,POWER(COS(PI()*MOD(Calculator!$B$33/Calculator!$F$19,1)),2))+$C84)^2+(1500*ABS(SIN(2*PI()*MOD(Calculator!$B$33/Calculator!$F$19,1)))*IF(MOD(Calculator!$B$33/Calculator!$F$19,1)&lt;0.5,-1,1))^2)))/(1-SQRT(((50*POWER(80,POWER(COS(PI()*MOD(Calculator!$B$33/Calculator!$F$19,1)),2))-$C84)^2+(1500*ABS(SIN(2*PI()*MOD(Calculator!$B$33/Calculator!$F$19,1)))*IF(MOD(Calculator!$B$33/Calculator!$F$19,1)&lt;0.5,-1,1))^2)/((50*POWER(80,POWER(COS(PI()*MOD(Calculator!$B$33/Calculator!$F$19,1)),2))+$C84)^2+(1500*ABS(SIN(2*PI()*MOD(Calculator!$B$33/Calculator!$F$19,1)))*IF(MOD(Calculator!$B$33/Calculator!$F$19,1)&lt;0.5,-1,1))^2))),2))</f>
        <v>—</v>
      </c>
      <c r="BH84" s="299" t="str">
        <f aca="false">IF(OR(Calculator!$E$20&lt;&gt;"YES",Calculator!$B$33&lt;Calculator!$G$20),"—",ROUND((1+SQRT(((50*POWER(80,POWER(COS(PI()*MOD(Calculator!$B$33/Calculator!$F$20,1)),2))-$C84)^2+(1500*ABS(SIN(2*PI()*MOD(Calculator!$B$33/Calculator!$F$20,1)))*IF(MOD(Calculator!$B$33/Calculator!$F$20,1)&lt;0.5,-1,1))^2)/((50*POWER(80,POWER(COS(PI()*MOD(Calculator!$B$33/Calculator!$F$20,1)),2))+$C84)^2+(1500*ABS(SIN(2*PI()*MOD(Calculator!$B$33/Calculator!$F$20,1)))*IF(MOD(Calculator!$B$33/Calculator!$F$20,1)&lt;0.5,-1,1))^2)))/(1-SQRT(((50*POWER(80,POWER(COS(PI()*MOD(Calculator!$B$33/Calculator!$F$20,1)),2))-$C84)^2+(1500*ABS(SIN(2*PI()*MOD(Calculator!$B$33/Calculator!$F$20,1)))*IF(MOD(Calculator!$B$33/Calculator!$F$20,1)&lt;0.5,-1,1))^2)/((50*POWER(80,POWER(COS(PI()*MOD(Calculator!$B$33/Calculator!$F$20,1)),2))+$C84)^2+(1500*ABS(SIN(2*PI()*MOD(Calculator!$B$33/Calculator!$F$20,1)))*IF(MOD(Calculator!$B$33/Calculator!$F$20,1)&lt;0.5,-1,1))^2))),2))</f>
        <v>—</v>
      </c>
      <c r="BI84" s="299" t="str">
        <f aca="false">IF(OR(Calculator!$E$21&lt;&gt;"YES",Calculator!$B$33&lt;Calculator!$G$21),"—",ROUND((1+SQRT(((50*POWER(80,POWER(COS(PI()*MOD(Calculator!$B$33/Calculator!$F$21,1)),2))-$C84)^2+(1500*ABS(SIN(2*PI()*MOD(Calculator!$B$33/Calculator!$F$21,1)))*IF(MOD(Calculator!$B$33/Calculator!$F$21,1)&lt;0.5,-1,1))^2)/((50*POWER(80,POWER(COS(PI()*MOD(Calculator!$B$33/Calculator!$F$21,1)),2))+$C84)^2+(1500*ABS(SIN(2*PI()*MOD(Calculator!$B$33/Calculator!$F$21,1)))*IF(MOD(Calculator!$B$33/Calculator!$F$21,1)&lt;0.5,-1,1))^2)))/(1-SQRT(((50*POWER(80,POWER(COS(PI()*MOD(Calculator!$B$33/Calculator!$F$21,1)),2))-$C84)^2+(1500*ABS(SIN(2*PI()*MOD(Calculator!$B$33/Calculator!$F$21,1)))*IF(MOD(Calculator!$B$33/Calculator!$F$21,1)&lt;0.5,-1,1))^2)/((50*POWER(80,POWER(COS(PI()*MOD(Calculator!$B$33/Calculator!$F$21,1)),2))+$C84)^2+(1500*ABS(SIN(2*PI()*MOD(Calculator!$B$33/Calculator!$F$21,1)))*IF(MOD(Calculator!$B$33/Calculator!$F$21,1)&lt;0.5,-1,1))^2))),2))</f>
        <v>—</v>
      </c>
      <c r="BJ84" s="299" t="str">
        <f aca="false">IF(OR(Calculator!$E$22&lt;&gt;"YES",Calculator!$B$33&lt;Calculator!$G$22),"—",ROUND((1+SQRT(((50*POWER(80,POWER(COS(PI()*MOD(Calculator!$B$33/Calculator!$F$22,1)),2))-$C84)^2+(1500*ABS(SIN(2*PI()*MOD(Calculator!$B$33/Calculator!$F$22,1)))*IF(MOD(Calculator!$B$33/Calculator!$F$22,1)&lt;0.5,-1,1))^2)/((50*POWER(80,POWER(COS(PI()*MOD(Calculator!$B$33/Calculator!$F$22,1)),2))+$C84)^2+(1500*ABS(SIN(2*PI()*MOD(Calculator!$B$33/Calculator!$F$22,1)))*IF(MOD(Calculator!$B$33/Calculator!$F$22,1)&lt;0.5,-1,1))^2)))/(1-SQRT(((50*POWER(80,POWER(COS(PI()*MOD(Calculator!$B$33/Calculator!$F$22,1)),2))-$C84)^2+(1500*ABS(SIN(2*PI()*MOD(Calculator!$B$33/Calculator!$F$22,1)))*IF(MOD(Calculator!$B$33/Calculator!$F$22,1)&lt;0.5,-1,1))^2)/((50*POWER(80,POWER(COS(PI()*MOD(Calculator!$B$33/Calculator!$F$22,1)),2))+$C84)^2+(1500*ABS(SIN(2*PI()*MOD(Calculator!$B$33/Calculator!$F$22,1)))*IF(MOD(Calculator!$B$33/Calculator!$F$22,1)&lt;0.5,-1,1))^2))),2))</f>
        <v>—</v>
      </c>
      <c r="BK84" s="293" t="n">
        <f aca="false">IFERROR(ROUND((IF(ISNUMBER(AZ84),AZ84,0)+IF(ISNUMBER(BA84),BA84,0)+IF(ISNUMBER(BB84),BB84,0)+IF(ISNUMBER(BC84),BC84,0)+IF(ISNUMBER(BD84),BD84,0)+IF(ISNUMBER(BE84),BE84,0)+IF(ISNUMBER(BF84),BF84,0)+IF(ISNUMBER(BG84),BG84,0)+IF(ISNUMBER(BH84),BH84,0)+IF(ISNUMBER(BI84),BI84,0)+IF(ISNUMBER(BJ84),BJ84,0))/(IF(ISNUMBER(AZ84),1,0)+IF(ISNUMBER(BA84),1,0)+IF(ISNUMBER(BB84),1,0)+IF(ISNUMBER(BC84),1,0)+IF(ISNUMBER(BD84),1,0)+IF(ISNUMBER(BE84),1,0)+IF(ISNUMBER(BF84),1,0)+IF(ISNUMBER(BG84),1,0)+IF(ISNUMBER(BH84),1,0)+IF(ISNUMBER(BI84),1,0)+IF(ISNUMBER(BJ84),1,0)),4),"")</f>
        <v>11.385</v>
      </c>
      <c r="BM84" s="253" t="str">
        <f aca="false">IF(OR(Calculator!$E$12&lt;&gt;"YES",Calculator!$B$29&lt;Calculator!$G$12),"—",ROUND((1+SQRT(((50*POWER(80,POWER(COS(PI()*MOD(Calculator!$B$29/Calculator!$F$12,1)),2))+MIN(500,MAX(30,100*EXP(-0.3*'VSWR Calculator'!$C$24)*(1+3*ABS(MOD('VSWR Calculator'!$C$23/Calculator!$F$12/2,1)-0.5))))/'VSWR Calculator'!$C$25)-$C84)^2+(1500*ABS(SIN(2*PI()*MOD(Calculator!$B$29/Calculator!$F$12,1)))*IF(MOD(Calculator!$B$29/Calculator!$F$12,1)&lt;0.5,-1,1))^2)/SQRT(((50*POWER(80,POWER(COS(PI()*MOD(Calculator!$B$29/Calculator!$F$12,1)),2))+MIN(500,MAX(30,100*EXP(-0.3*'VSWR Calculator'!$C$24)*(1+3*ABS(MOD('VSWR Calculator'!$C$23/Calculator!$F$12/2,1)-0.5))))/'VSWR Calculator'!$C$25)+$C84)^2+(1500*ABS(SIN(2*PI()*MOD(Calculator!$B$29/Calculator!$F$12,1)))*IF(MOD(Calculator!$B$29/Calculator!$F$12,1)&lt;0.5,-1,1))^2))/(1-SQRT(((50*POWER(80,POWER(COS(PI()*MOD(Calculator!$B$29/Calculator!$F$12,1)),2))+MIN(500,MAX(30,100*EXP(-0.3*'VSWR Calculator'!$C$24)*(1+3*ABS(MOD('VSWR Calculator'!$C$23/Calculator!$F$12/2,1)-0.5))))/'VSWR Calculator'!$C$25)-$C84)^2+(1500*ABS(SIN(2*PI()*MOD(Calculator!$B$29/Calculator!$F$12,1)))*IF(MOD(Calculator!$B$29/Calculator!$F$12,1)&lt;0.5,-1,1))^2)/SQRT(((50*POWER(80,POWER(COS(PI()*MOD(Calculator!$B$29/Calculator!$F$12,1)),2))+MIN(500,MAX(30,100*EXP(-0.3*'VSWR Calculator'!$C$24)*(1+3*ABS(MOD('VSWR Calculator'!$C$23/Calculator!$F$12/2,1)-0.5))))/'VSWR Calculator'!$C$25)+$C84)^2+(1500*ABS(SIN(2*PI()*MOD(Calculator!$B$29/Calculator!$F$12,1)))*IF(MOD(Calculator!$B$29/Calculator!$F$12,1)&lt;0.5,-1,1))^2)),2))</f>
        <v>—</v>
      </c>
      <c r="BN84" s="253" t="str">
        <f aca="false">IF(OR(Calculator!$E$13&lt;&gt;"YES",Calculator!$B$29&lt;Calculator!$G$13),"—",ROUND((1+SQRT(((50*POWER(80,POWER(COS(PI()*MOD(Calculator!$B$29/Calculator!$F$13,1)),2))+MIN(500,MAX(30,100*EXP(-0.3*'VSWR Calculator'!$C$24)*(1+3*ABS(MOD('VSWR Calculator'!$C$23/Calculator!$F$13/2,1)-0.5))))/'VSWR Calculator'!$C$25)-$C84)^2+(1500*ABS(SIN(2*PI()*MOD(Calculator!$B$29/Calculator!$F$13,1)))*IF(MOD(Calculator!$B$29/Calculator!$F$13,1)&lt;0.5,-1,1))^2)/SQRT(((50*POWER(80,POWER(COS(PI()*MOD(Calculator!$B$29/Calculator!$F$13,1)),2))+MIN(500,MAX(30,100*EXP(-0.3*'VSWR Calculator'!$C$24)*(1+3*ABS(MOD('VSWR Calculator'!$C$23/Calculator!$F$13/2,1)-0.5))))/'VSWR Calculator'!$C$25)+$C84)^2+(1500*ABS(SIN(2*PI()*MOD(Calculator!$B$29/Calculator!$F$13,1)))*IF(MOD(Calculator!$B$29/Calculator!$F$13,1)&lt;0.5,-1,1))^2))/(1-SQRT(((50*POWER(80,POWER(COS(PI()*MOD(Calculator!$B$29/Calculator!$F$13,1)),2))+MIN(500,MAX(30,100*EXP(-0.3*'VSWR Calculator'!$C$24)*(1+3*ABS(MOD('VSWR Calculator'!$C$23/Calculator!$F$13/2,1)-0.5))))/'VSWR Calculator'!$C$25)-$C84)^2+(1500*ABS(SIN(2*PI()*MOD(Calculator!$B$29/Calculator!$F$13,1)))*IF(MOD(Calculator!$B$29/Calculator!$F$13,1)&lt;0.5,-1,1))^2)/SQRT(((50*POWER(80,POWER(COS(PI()*MOD(Calculator!$B$29/Calculator!$F$13,1)),2))+MIN(500,MAX(30,100*EXP(-0.3*'VSWR Calculator'!$C$24)*(1+3*ABS(MOD('VSWR Calculator'!$C$23/Calculator!$F$13/2,1)-0.5))))/'VSWR Calculator'!$C$25)+$C84)^2+(1500*ABS(SIN(2*PI()*MOD(Calculator!$B$29/Calculator!$F$13,1)))*IF(MOD(Calculator!$B$29/Calculator!$F$13,1)&lt;0.5,-1,1))^2)),2))</f>
        <v>—</v>
      </c>
      <c r="BO84" s="253" t="str">
        <f aca="false">IF(OR(Calculator!$E$14&lt;&gt;"YES",Calculator!$B$29&lt;Calculator!$G$14),"—",ROUND((1+SQRT(((50*POWER(80,POWER(COS(PI()*MOD(Calculator!$B$29/Calculator!$F$14,1)),2))+MIN(500,MAX(30,100*EXP(-0.3*'VSWR Calculator'!$C$24)*(1+3*ABS(MOD('VSWR Calculator'!$C$23/Calculator!$F$14/2,1)-0.5))))/'VSWR Calculator'!$C$25)-$C84)^2+(1500*ABS(SIN(2*PI()*MOD(Calculator!$B$29/Calculator!$F$14,1)))*IF(MOD(Calculator!$B$29/Calculator!$F$14,1)&lt;0.5,-1,1))^2)/SQRT(((50*POWER(80,POWER(COS(PI()*MOD(Calculator!$B$29/Calculator!$F$14,1)),2))+MIN(500,MAX(30,100*EXP(-0.3*'VSWR Calculator'!$C$24)*(1+3*ABS(MOD('VSWR Calculator'!$C$23/Calculator!$F$14/2,1)-0.5))))/'VSWR Calculator'!$C$25)+$C84)^2+(1500*ABS(SIN(2*PI()*MOD(Calculator!$B$29/Calculator!$F$14,1)))*IF(MOD(Calculator!$B$29/Calculator!$F$14,1)&lt;0.5,-1,1))^2))/(1-SQRT(((50*POWER(80,POWER(COS(PI()*MOD(Calculator!$B$29/Calculator!$F$14,1)),2))+MIN(500,MAX(30,100*EXP(-0.3*'VSWR Calculator'!$C$24)*(1+3*ABS(MOD('VSWR Calculator'!$C$23/Calculator!$F$14/2,1)-0.5))))/'VSWR Calculator'!$C$25)-$C84)^2+(1500*ABS(SIN(2*PI()*MOD(Calculator!$B$29/Calculator!$F$14,1)))*IF(MOD(Calculator!$B$29/Calculator!$F$14,1)&lt;0.5,-1,1))^2)/SQRT(((50*POWER(80,POWER(COS(PI()*MOD(Calculator!$B$29/Calculator!$F$14,1)),2))+MIN(500,MAX(30,100*EXP(-0.3*'VSWR Calculator'!$C$24)*(1+3*ABS(MOD('VSWR Calculator'!$C$23/Calculator!$F$14/2,1)-0.5))))/'VSWR Calculator'!$C$25)+$C84)^2+(1500*ABS(SIN(2*PI()*MOD(Calculator!$B$29/Calculator!$F$14,1)))*IF(MOD(Calculator!$B$29/Calculator!$F$14,1)&lt;0.5,-1,1))^2)),2))</f>
        <v>—</v>
      </c>
      <c r="BP84" s="253" t="n">
        <f aca="false">IF(OR(Calculator!$E$15&lt;&gt;"YES",Calculator!$B$29&lt;Calculator!$G$15),"—",ROUND((1+SQRT(((50*POWER(80,POWER(COS(PI()*MOD(Calculator!$B$29/Calculator!$F$15,1)),2))+MIN(500,MAX(30,100*EXP(-0.3*'VSWR Calculator'!$C$24)*(1+3*ABS(MOD('VSWR Calculator'!$C$23/Calculator!$F$15/2,1)-0.5))))/'VSWR Calculator'!$C$25)-$C84)^2+(1500*ABS(SIN(2*PI()*MOD(Calculator!$B$29/Calculator!$F$15,1)))*IF(MOD(Calculator!$B$29/Calculator!$F$15,1)&lt;0.5,-1,1))^2)/SQRT(((50*POWER(80,POWER(COS(PI()*MOD(Calculator!$B$29/Calculator!$F$15,1)),2))+MIN(500,MAX(30,100*EXP(-0.3*'VSWR Calculator'!$C$24)*(1+3*ABS(MOD('VSWR Calculator'!$C$23/Calculator!$F$15/2,1)-0.5))))/'VSWR Calculator'!$C$25)+$C84)^2+(1500*ABS(SIN(2*PI()*MOD(Calculator!$B$29/Calculator!$F$15,1)))*IF(MOD(Calculator!$B$29/Calculator!$F$15,1)&lt;0.5,-1,1))^2))/(1-SQRT(((50*POWER(80,POWER(COS(PI()*MOD(Calculator!$B$29/Calculator!$F$15,1)),2))+MIN(500,MAX(30,100*EXP(-0.3*'VSWR Calculator'!$C$24)*(1+3*ABS(MOD('VSWR Calculator'!$C$23/Calculator!$F$15/2,1)-0.5))))/'VSWR Calculator'!$C$25)-$C84)^2+(1500*ABS(SIN(2*PI()*MOD(Calculator!$B$29/Calculator!$F$15,1)))*IF(MOD(Calculator!$B$29/Calculator!$F$15,1)&lt;0.5,-1,1))^2)/SQRT(((50*POWER(80,POWER(COS(PI()*MOD(Calculator!$B$29/Calculator!$F$15,1)),2))+MIN(500,MAX(30,100*EXP(-0.3*'VSWR Calculator'!$C$24)*(1+3*ABS(MOD('VSWR Calculator'!$C$23/Calculator!$F$15/2,1)-0.5))))/'VSWR Calculator'!$C$25)+$C84)^2+(1500*ABS(SIN(2*PI()*MOD(Calculator!$B$29/Calculator!$F$15,1)))*IF(MOD(Calculator!$B$29/Calculator!$F$15,1)&lt;0.5,-1,1))^2)),2))</f>
        <v>16.76</v>
      </c>
      <c r="BQ84" s="253" t="str">
        <f aca="false">IF(OR(Calculator!$E$16&lt;&gt;"YES",Calculator!$B$29&lt;Calculator!$G$16),"—",ROUND((1+SQRT(((50*POWER(80,POWER(COS(PI()*MOD(Calculator!$B$29/Calculator!$F$16,1)),2))+MIN(500,MAX(30,100*EXP(-0.3*'VSWR Calculator'!$C$24)*(1+3*ABS(MOD('VSWR Calculator'!$C$23/Calculator!$F$16/2,1)-0.5))))/'VSWR Calculator'!$C$25)-$C84)^2+(1500*ABS(SIN(2*PI()*MOD(Calculator!$B$29/Calculator!$F$16,1)))*IF(MOD(Calculator!$B$29/Calculator!$F$16,1)&lt;0.5,-1,1))^2)/SQRT(((50*POWER(80,POWER(COS(PI()*MOD(Calculator!$B$29/Calculator!$F$16,1)),2))+MIN(500,MAX(30,100*EXP(-0.3*'VSWR Calculator'!$C$24)*(1+3*ABS(MOD('VSWR Calculator'!$C$23/Calculator!$F$16/2,1)-0.5))))/'VSWR Calculator'!$C$25)+$C84)^2+(1500*ABS(SIN(2*PI()*MOD(Calculator!$B$29/Calculator!$F$16,1)))*IF(MOD(Calculator!$B$29/Calculator!$F$16,1)&lt;0.5,-1,1))^2))/(1-SQRT(((50*POWER(80,POWER(COS(PI()*MOD(Calculator!$B$29/Calculator!$F$16,1)),2))+MIN(500,MAX(30,100*EXP(-0.3*'VSWR Calculator'!$C$24)*(1+3*ABS(MOD('VSWR Calculator'!$C$23/Calculator!$F$16/2,1)-0.5))))/'VSWR Calculator'!$C$25)-$C84)^2+(1500*ABS(SIN(2*PI()*MOD(Calculator!$B$29/Calculator!$F$16,1)))*IF(MOD(Calculator!$B$29/Calculator!$F$16,1)&lt;0.5,-1,1))^2)/SQRT(((50*POWER(80,POWER(COS(PI()*MOD(Calculator!$B$29/Calculator!$F$16,1)),2))+MIN(500,MAX(30,100*EXP(-0.3*'VSWR Calculator'!$C$24)*(1+3*ABS(MOD('VSWR Calculator'!$C$23/Calculator!$F$16/2,1)-0.5))))/'VSWR Calculator'!$C$25)+$C84)^2+(1500*ABS(SIN(2*PI()*MOD(Calculator!$B$29/Calculator!$F$16,1)))*IF(MOD(Calculator!$B$29/Calculator!$F$16,1)&lt;0.5,-1,1))^2)),2))</f>
        <v>—</v>
      </c>
      <c r="BR84" s="253" t="n">
        <f aca="false">IF(OR(Calculator!$E$17&lt;&gt;"YES",Calculator!$B$29&lt;Calculator!$G$17),"—",ROUND((1+SQRT(((50*POWER(80,POWER(COS(PI()*MOD(Calculator!$B$29/Calculator!$F$17,1)),2))+MIN(500,MAX(30,100*EXP(-0.3*'VSWR Calculator'!$C$24)*(1+3*ABS(MOD('VSWR Calculator'!$C$23/Calculator!$F$17/2,1)-0.5))))/'VSWR Calculator'!$C$25)-$C84)^2+(1500*ABS(SIN(2*PI()*MOD(Calculator!$B$29/Calculator!$F$17,1)))*IF(MOD(Calculator!$B$29/Calculator!$F$17,1)&lt;0.5,-1,1))^2)/SQRT(((50*POWER(80,POWER(COS(PI()*MOD(Calculator!$B$29/Calculator!$F$17,1)),2))+MIN(500,MAX(30,100*EXP(-0.3*'VSWR Calculator'!$C$24)*(1+3*ABS(MOD('VSWR Calculator'!$C$23/Calculator!$F$17/2,1)-0.5))))/'VSWR Calculator'!$C$25)+$C84)^2+(1500*ABS(SIN(2*PI()*MOD(Calculator!$B$29/Calculator!$F$17,1)))*IF(MOD(Calculator!$B$29/Calculator!$F$17,1)&lt;0.5,-1,1))^2))/(1-SQRT(((50*POWER(80,POWER(COS(PI()*MOD(Calculator!$B$29/Calculator!$F$17,1)),2))+MIN(500,MAX(30,100*EXP(-0.3*'VSWR Calculator'!$C$24)*(1+3*ABS(MOD('VSWR Calculator'!$C$23/Calculator!$F$17/2,1)-0.5))))/'VSWR Calculator'!$C$25)-$C84)^2+(1500*ABS(SIN(2*PI()*MOD(Calculator!$B$29/Calculator!$F$17,1)))*IF(MOD(Calculator!$B$29/Calculator!$F$17,1)&lt;0.5,-1,1))^2)/SQRT(((50*POWER(80,POWER(COS(PI()*MOD(Calculator!$B$29/Calculator!$F$17,1)),2))+MIN(500,MAX(30,100*EXP(-0.3*'VSWR Calculator'!$C$24)*(1+3*ABS(MOD('VSWR Calculator'!$C$23/Calculator!$F$17/2,1)-0.5))))/'VSWR Calculator'!$C$25)+$C84)^2+(1500*ABS(SIN(2*PI()*MOD(Calculator!$B$29/Calculator!$F$17,1)))*IF(MOD(Calculator!$B$29/Calculator!$F$17,1)&lt;0.5,-1,1))^2)),2))</f>
        <v>16.17</v>
      </c>
      <c r="BS84" s="253" t="str">
        <f aca="false">IF(OR(Calculator!$E$18&lt;&gt;"YES",Calculator!$B$29&lt;Calculator!$G$18),"—",ROUND((1+SQRT(((50*POWER(80,POWER(COS(PI()*MOD(Calculator!$B$29/Calculator!$F$18,1)),2))+MIN(500,MAX(30,100*EXP(-0.3*'VSWR Calculator'!$C$24)*(1+3*ABS(MOD('VSWR Calculator'!$C$23/Calculator!$F$18/2,1)-0.5))))/'VSWR Calculator'!$C$25)-$C84)^2+(1500*ABS(SIN(2*PI()*MOD(Calculator!$B$29/Calculator!$F$18,1)))*IF(MOD(Calculator!$B$29/Calculator!$F$18,1)&lt;0.5,-1,1))^2)/SQRT(((50*POWER(80,POWER(COS(PI()*MOD(Calculator!$B$29/Calculator!$F$18,1)),2))+MIN(500,MAX(30,100*EXP(-0.3*'VSWR Calculator'!$C$24)*(1+3*ABS(MOD('VSWR Calculator'!$C$23/Calculator!$F$18/2,1)-0.5))))/'VSWR Calculator'!$C$25)+$C84)^2+(1500*ABS(SIN(2*PI()*MOD(Calculator!$B$29/Calculator!$F$18,1)))*IF(MOD(Calculator!$B$29/Calculator!$F$18,1)&lt;0.5,-1,1))^2))/(1-SQRT(((50*POWER(80,POWER(COS(PI()*MOD(Calculator!$B$29/Calculator!$F$18,1)),2))+MIN(500,MAX(30,100*EXP(-0.3*'VSWR Calculator'!$C$24)*(1+3*ABS(MOD('VSWR Calculator'!$C$23/Calculator!$F$18/2,1)-0.5))))/'VSWR Calculator'!$C$25)-$C84)^2+(1500*ABS(SIN(2*PI()*MOD(Calculator!$B$29/Calculator!$F$18,1)))*IF(MOD(Calculator!$B$29/Calculator!$F$18,1)&lt;0.5,-1,1))^2)/SQRT(((50*POWER(80,POWER(COS(PI()*MOD(Calculator!$B$29/Calculator!$F$18,1)),2))+MIN(500,MAX(30,100*EXP(-0.3*'VSWR Calculator'!$C$24)*(1+3*ABS(MOD('VSWR Calculator'!$C$23/Calculator!$F$18/2,1)-0.5))))/'VSWR Calculator'!$C$25)+$C84)^2+(1500*ABS(SIN(2*PI()*MOD(Calculator!$B$29/Calculator!$F$18,1)))*IF(MOD(Calculator!$B$29/Calculator!$F$18,1)&lt;0.5,-1,1))^2)),2))</f>
        <v>—</v>
      </c>
      <c r="BT84" s="253" t="str">
        <f aca="false">IF(OR(Calculator!$E$19&lt;&gt;"YES",Calculator!$B$29&lt;Calculator!$G$19),"—",ROUND((1+SQRT(((50*POWER(80,POWER(COS(PI()*MOD(Calculator!$B$29/Calculator!$F$19,1)),2))+MIN(500,MAX(30,100*EXP(-0.3*'VSWR Calculator'!$C$24)*(1+3*ABS(MOD('VSWR Calculator'!$C$23/Calculator!$F$19/2,1)-0.5))))/'VSWR Calculator'!$C$25)-$C84)^2+(1500*ABS(SIN(2*PI()*MOD(Calculator!$B$29/Calculator!$F$19,1)))*IF(MOD(Calculator!$B$29/Calculator!$F$19,1)&lt;0.5,-1,1))^2)/SQRT(((50*POWER(80,POWER(COS(PI()*MOD(Calculator!$B$29/Calculator!$F$19,1)),2))+MIN(500,MAX(30,100*EXP(-0.3*'VSWR Calculator'!$C$24)*(1+3*ABS(MOD('VSWR Calculator'!$C$23/Calculator!$F$19/2,1)-0.5))))/'VSWR Calculator'!$C$25)+$C84)^2+(1500*ABS(SIN(2*PI()*MOD(Calculator!$B$29/Calculator!$F$19,1)))*IF(MOD(Calculator!$B$29/Calculator!$F$19,1)&lt;0.5,-1,1))^2))/(1-SQRT(((50*POWER(80,POWER(COS(PI()*MOD(Calculator!$B$29/Calculator!$F$19,1)),2))+MIN(500,MAX(30,100*EXP(-0.3*'VSWR Calculator'!$C$24)*(1+3*ABS(MOD('VSWR Calculator'!$C$23/Calculator!$F$19/2,1)-0.5))))/'VSWR Calculator'!$C$25)-$C84)^2+(1500*ABS(SIN(2*PI()*MOD(Calculator!$B$29/Calculator!$F$19,1)))*IF(MOD(Calculator!$B$29/Calculator!$F$19,1)&lt;0.5,-1,1))^2)/SQRT(((50*POWER(80,POWER(COS(PI()*MOD(Calculator!$B$29/Calculator!$F$19,1)),2))+MIN(500,MAX(30,100*EXP(-0.3*'VSWR Calculator'!$C$24)*(1+3*ABS(MOD('VSWR Calculator'!$C$23/Calculator!$F$19/2,1)-0.5))))/'VSWR Calculator'!$C$25)+$C84)^2+(1500*ABS(SIN(2*PI()*MOD(Calculator!$B$29/Calculator!$F$19,1)))*IF(MOD(Calculator!$B$29/Calculator!$F$19,1)&lt;0.5,-1,1))^2)),2))</f>
        <v>—</v>
      </c>
      <c r="BU84" s="253" t="str">
        <f aca="false">IF(OR(Calculator!$E$20&lt;&gt;"YES",Calculator!$B$29&lt;Calculator!$G$20),"—",ROUND((1+SQRT(((50*POWER(80,POWER(COS(PI()*MOD(Calculator!$B$29/Calculator!$F$20,1)),2))+MIN(500,MAX(30,100*EXP(-0.3*'VSWR Calculator'!$C$24)*(1+3*ABS(MOD('VSWR Calculator'!$C$23/Calculator!$F$20/2,1)-0.5))))/'VSWR Calculator'!$C$25)-$C84)^2+(1500*ABS(SIN(2*PI()*MOD(Calculator!$B$29/Calculator!$F$20,1)))*IF(MOD(Calculator!$B$29/Calculator!$F$20,1)&lt;0.5,-1,1))^2)/SQRT(((50*POWER(80,POWER(COS(PI()*MOD(Calculator!$B$29/Calculator!$F$20,1)),2))+MIN(500,MAX(30,100*EXP(-0.3*'VSWR Calculator'!$C$24)*(1+3*ABS(MOD('VSWR Calculator'!$C$23/Calculator!$F$20/2,1)-0.5))))/'VSWR Calculator'!$C$25)+$C84)^2+(1500*ABS(SIN(2*PI()*MOD(Calculator!$B$29/Calculator!$F$20,1)))*IF(MOD(Calculator!$B$29/Calculator!$F$20,1)&lt;0.5,-1,1))^2))/(1-SQRT(((50*POWER(80,POWER(COS(PI()*MOD(Calculator!$B$29/Calculator!$F$20,1)),2))+MIN(500,MAX(30,100*EXP(-0.3*'VSWR Calculator'!$C$24)*(1+3*ABS(MOD('VSWR Calculator'!$C$23/Calculator!$F$20/2,1)-0.5))))/'VSWR Calculator'!$C$25)-$C84)^2+(1500*ABS(SIN(2*PI()*MOD(Calculator!$B$29/Calculator!$F$20,1)))*IF(MOD(Calculator!$B$29/Calculator!$F$20,1)&lt;0.5,-1,1))^2)/SQRT(((50*POWER(80,POWER(COS(PI()*MOD(Calculator!$B$29/Calculator!$F$20,1)),2))+MIN(500,MAX(30,100*EXP(-0.3*'VSWR Calculator'!$C$24)*(1+3*ABS(MOD('VSWR Calculator'!$C$23/Calculator!$F$20/2,1)-0.5))))/'VSWR Calculator'!$C$25)+$C84)^2+(1500*ABS(SIN(2*PI()*MOD(Calculator!$B$29/Calculator!$F$20,1)))*IF(MOD(Calculator!$B$29/Calculator!$F$20,1)&lt;0.5,-1,1))^2)),2))</f>
        <v>—</v>
      </c>
      <c r="BV84" s="253" t="str">
        <f aca="false">IF(OR(Calculator!$E$21&lt;&gt;"YES",Calculator!$B$29&lt;Calculator!$G$21),"—",ROUND((1+SQRT(((50*POWER(80,POWER(COS(PI()*MOD(Calculator!$B$29/Calculator!$F$21,1)),2))+MIN(500,MAX(30,100*EXP(-0.3*'VSWR Calculator'!$C$24)*(1+3*ABS(MOD('VSWR Calculator'!$C$23/Calculator!$F$21/2,1)-0.5))))/'VSWR Calculator'!$C$25)-$C84)^2+(1500*ABS(SIN(2*PI()*MOD(Calculator!$B$29/Calculator!$F$21,1)))*IF(MOD(Calculator!$B$29/Calculator!$F$21,1)&lt;0.5,-1,1))^2)/SQRT(((50*POWER(80,POWER(COS(PI()*MOD(Calculator!$B$29/Calculator!$F$21,1)),2))+MIN(500,MAX(30,100*EXP(-0.3*'VSWR Calculator'!$C$24)*(1+3*ABS(MOD('VSWR Calculator'!$C$23/Calculator!$F$21/2,1)-0.5))))/'VSWR Calculator'!$C$25)+$C84)^2+(1500*ABS(SIN(2*PI()*MOD(Calculator!$B$29/Calculator!$F$21,1)))*IF(MOD(Calculator!$B$29/Calculator!$F$21,1)&lt;0.5,-1,1))^2))/(1-SQRT(((50*POWER(80,POWER(COS(PI()*MOD(Calculator!$B$29/Calculator!$F$21,1)),2))+MIN(500,MAX(30,100*EXP(-0.3*'VSWR Calculator'!$C$24)*(1+3*ABS(MOD('VSWR Calculator'!$C$23/Calculator!$F$21/2,1)-0.5))))/'VSWR Calculator'!$C$25)-$C84)^2+(1500*ABS(SIN(2*PI()*MOD(Calculator!$B$29/Calculator!$F$21,1)))*IF(MOD(Calculator!$B$29/Calculator!$F$21,1)&lt;0.5,-1,1))^2)/SQRT(((50*POWER(80,POWER(COS(PI()*MOD(Calculator!$B$29/Calculator!$F$21,1)),2))+MIN(500,MAX(30,100*EXP(-0.3*'VSWR Calculator'!$C$24)*(1+3*ABS(MOD('VSWR Calculator'!$C$23/Calculator!$F$21/2,1)-0.5))))/'VSWR Calculator'!$C$25)+$C84)^2+(1500*ABS(SIN(2*PI()*MOD(Calculator!$B$29/Calculator!$F$21,1)))*IF(MOD(Calculator!$B$29/Calculator!$F$21,1)&lt;0.5,-1,1))^2)),2))</f>
        <v>—</v>
      </c>
      <c r="BW84" s="253" t="str">
        <f aca="false">IF(OR(Calculator!$E$22&lt;&gt;"YES",Calculator!$B$29&lt;Calculator!$G$22),"—",ROUND((1+SQRT(((50*POWER(80,POWER(COS(PI()*MOD(Calculator!$B$29/Calculator!$F$22,1)),2))+MIN(500,MAX(30,100*EXP(-0.3*'VSWR Calculator'!$C$24)*(1+3*ABS(MOD('VSWR Calculator'!$C$23/Calculator!$F$22/2,1)-0.5))))/'VSWR Calculator'!$C$25)-$C84)^2+(1500*ABS(SIN(2*PI()*MOD(Calculator!$B$29/Calculator!$F$22,1)))*IF(MOD(Calculator!$B$29/Calculator!$F$22,1)&lt;0.5,-1,1))^2)/SQRT(((50*POWER(80,POWER(COS(PI()*MOD(Calculator!$B$29/Calculator!$F$22,1)),2))+MIN(500,MAX(30,100*EXP(-0.3*'VSWR Calculator'!$C$24)*(1+3*ABS(MOD('VSWR Calculator'!$C$23/Calculator!$F$22/2,1)-0.5))))/'VSWR Calculator'!$C$25)+$C84)^2+(1500*ABS(SIN(2*PI()*MOD(Calculator!$B$29/Calculator!$F$22,1)))*IF(MOD(Calculator!$B$29/Calculator!$F$22,1)&lt;0.5,-1,1))^2))/(1-SQRT(((50*POWER(80,POWER(COS(PI()*MOD(Calculator!$B$29/Calculator!$F$22,1)),2))+MIN(500,MAX(30,100*EXP(-0.3*'VSWR Calculator'!$C$24)*(1+3*ABS(MOD('VSWR Calculator'!$C$23/Calculator!$F$22/2,1)-0.5))))/'VSWR Calculator'!$C$25)-$C84)^2+(1500*ABS(SIN(2*PI()*MOD(Calculator!$B$29/Calculator!$F$22,1)))*IF(MOD(Calculator!$B$29/Calculator!$F$22,1)&lt;0.5,-1,1))^2)/SQRT(((50*POWER(80,POWER(COS(PI()*MOD(Calculator!$B$29/Calculator!$F$22,1)),2))+MIN(500,MAX(30,100*EXP(-0.3*'VSWR Calculator'!$C$24)*(1+3*ABS(MOD('VSWR Calculator'!$C$23/Calculator!$F$22/2,1)-0.5))))/'VSWR Calculator'!$C$25)+$C84)^2+(1500*ABS(SIN(2*PI()*MOD(Calculator!$B$29/Calculator!$F$22,1)))*IF(MOD(Calculator!$B$29/Calculator!$F$22,1)&lt;0.5,-1,1))^2)),2))</f>
        <v>—</v>
      </c>
      <c r="BX84" s="253" t="n">
        <f aca="false">IFERROR(ROUND((IF(ISNUMBER(BM84),BM84,0)+IF(ISNUMBER(BN84),BN84,0)+IF(ISNUMBER(BO84),BO84,0)+IF(ISNUMBER(BP84),BP84,0)+IF(ISNUMBER(BQ84),BQ84,0)+IF(ISNUMBER(BR84),BR84,0)+IF(ISNUMBER(BS84),BS84,0)+IF(ISNUMBER(BT84),BT84,0)+IF(ISNUMBER(BU84),BU84,0)+IF(ISNUMBER(BV84),BV84,0)+IF(ISNUMBER(BW84),BW84,0))/(IF(ISNUMBER(BM84),1,0)+IF(ISNUMBER(BN84),1,0)+IF(ISNUMBER(BO84),1,0)+IF(ISNUMBER(BP84),1,0)+IF(ISNUMBER(BQ84),1,0)+IF(ISNUMBER(BR84),1,0)+IF(ISNUMBER(BS84),1,0)+IF(ISNUMBER(BT84),1,0)+IF(ISNUMBER(BU84),1,0)+IF(ISNUMBER(BV84),1,0)+IF(ISNUMBER(BW84),1,0)),4),"")</f>
        <v>16.465</v>
      </c>
      <c r="BY84" s="253" t="str">
        <f aca="false">IF(OR(Calculator!$E$12&lt;&gt;"YES",Calculator!$B$30&lt;Calculator!$G$12),"—",ROUND((1+SQRT(((50*POWER(80,POWER(COS(PI()*MOD(Calculator!$B$30/Calculator!$F$12,1)),2))+MIN(500,MAX(30,100*EXP(-0.3*'VSWR Calculator'!$C$24)*(1+3*ABS(MOD('VSWR Calculator'!$C$23/Calculator!$F$12/2,1)-0.5))))/'VSWR Calculator'!$C$25)-$C84)^2+(1500*ABS(SIN(2*PI()*MOD(Calculator!$B$30/Calculator!$F$12,1)))*IF(MOD(Calculator!$B$30/Calculator!$F$12,1)&lt;0.5,-1,1))^2)/SQRT(((50*POWER(80,POWER(COS(PI()*MOD(Calculator!$B$30/Calculator!$F$12,1)),2))+MIN(500,MAX(30,100*EXP(-0.3*'VSWR Calculator'!$C$24)*(1+3*ABS(MOD('VSWR Calculator'!$C$23/Calculator!$F$12/2,1)-0.5))))/'VSWR Calculator'!$C$25)+$C84)^2+(1500*ABS(SIN(2*PI()*MOD(Calculator!$B$30/Calculator!$F$12,1)))*IF(MOD(Calculator!$B$30/Calculator!$F$12,1)&lt;0.5,-1,1))^2))/(1-SQRT(((50*POWER(80,POWER(COS(PI()*MOD(Calculator!$B$30/Calculator!$F$12,1)),2))+MIN(500,MAX(30,100*EXP(-0.3*'VSWR Calculator'!$C$24)*(1+3*ABS(MOD('VSWR Calculator'!$C$23/Calculator!$F$12/2,1)-0.5))))/'VSWR Calculator'!$C$25)-$C84)^2+(1500*ABS(SIN(2*PI()*MOD(Calculator!$B$30/Calculator!$F$12,1)))*IF(MOD(Calculator!$B$30/Calculator!$F$12,1)&lt;0.5,-1,1))^2)/SQRT(((50*POWER(80,POWER(COS(PI()*MOD(Calculator!$B$30/Calculator!$F$12,1)),2))+MIN(500,MAX(30,100*EXP(-0.3*'VSWR Calculator'!$C$24)*(1+3*ABS(MOD('VSWR Calculator'!$C$23/Calculator!$F$12/2,1)-0.5))))/'VSWR Calculator'!$C$25)+$C84)^2+(1500*ABS(SIN(2*PI()*MOD(Calculator!$B$30/Calculator!$F$12,1)))*IF(MOD(Calculator!$B$30/Calculator!$F$12,1)&lt;0.5,-1,1))^2)),2))</f>
        <v>—</v>
      </c>
      <c r="BZ84" s="253" t="str">
        <f aca="false">IF(OR(Calculator!$E$13&lt;&gt;"YES",Calculator!$B$30&lt;Calculator!$G$13),"—",ROUND((1+SQRT(((50*POWER(80,POWER(COS(PI()*MOD(Calculator!$B$30/Calculator!$F$13,1)),2))+MIN(500,MAX(30,100*EXP(-0.3*'VSWR Calculator'!$C$24)*(1+3*ABS(MOD('VSWR Calculator'!$C$23/Calculator!$F$13/2,1)-0.5))))/'VSWR Calculator'!$C$25)-$C84)^2+(1500*ABS(SIN(2*PI()*MOD(Calculator!$B$30/Calculator!$F$13,1)))*IF(MOD(Calculator!$B$30/Calculator!$F$13,1)&lt;0.5,-1,1))^2)/SQRT(((50*POWER(80,POWER(COS(PI()*MOD(Calculator!$B$30/Calculator!$F$13,1)),2))+MIN(500,MAX(30,100*EXP(-0.3*'VSWR Calculator'!$C$24)*(1+3*ABS(MOD('VSWR Calculator'!$C$23/Calculator!$F$13/2,1)-0.5))))/'VSWR Calculator'!$C$25)+$C84)^2+(1500*ABS(SIN(2*PI()*MOD(Calculator!$B$30/Calculator!$F$13,1)))*IF(MOD(Calculator!$B$30/Calculator!$F$13,1)&lt;0.5,-1,1))^2))/(1-SQRT(((50*POWER(80,POWER(COS(PI()*MOD(Calculator!$B$30/Calculator!$F$13,1)),2))+MIN(500,MAX(30,100*EXP(-0.3*'VSWR Calculator'!$C$24)*(1+3*ABS(MOD('VSWR Calculator'!$C$23/Calculator!$F$13/2,1)-0.5))))/'VSWR Calculator'!$C$25)-$C84)^2+(1500*ABS(SIN(2*PI()*MOD(Calculator!$B$30/Calculator!$F$13,1)))*IF(MOD(Calculator!$B$30/Calculator!$F$13,1)&lt;0.5,-1,1))^2)/SQRT(((50*POWER(80,POWER(COS(PI()*MOD(Calculator!$B$30/Calculator!$F$13,1)),2))+MIN(500,MAX(30,100*EXP(-0.3*'VSWR Calculator'!$C$24)*(1+3*ABS(MOD('VSWR Calculator'!$C$23/Calculator!$F$13/2,1)-0.5))))/'VSWR Calculator'!$C$25)+$C84)^2+(1500*ABS(SIN(2*PI()*MOD(Calculator!$B$30/Calculator!$F$13,1)))*IF(MOD(Calculator!$B$30/Calculator!$F$13,1)&lt;0.5,-1,1))^2)),2))</f>
        <v>—</v>
      </c>
      <c r="CA84" s="253" t="str">
        <f aca="false">IF(OR(Calculator!$E$14&lt;&gt;"YES",Calculator!$B$30&lt;Calculator!$G$14),"—",ROUND((1+SQRT(((50*POWER(80,POWER(COS(PI()*MOD(Calculator!$B$30/Calculator!$F$14,1)),2))+MIN(500,MAX(30,100*EXP(-0.3*'VSWR Calculator'!$C$24)*(1+3*ABS(MOD('VSWR Calculator'!$C$23/Calculator!$F$14/2,1)-0.5))))/'VSWR Calculator'!$C$25)-$C84)^2+(1500*ABS(SIN(2*PI()*MOD(Calculator!$B$30/Calculator!$F$14,1)))*IF(MOD(Calculator!$B$30/Calculator!$F$14,1)&lt;0.5,-1,1))^2)/SQRT(((50*POWER(80,POWER(COS(PI()*MOD(Calculator!$B$30/Calculator!$F$14,1)),2))+MIN(500,MAX(30,100*EXP(-0.3*'VSWR Calculator'!$C$24)*(1+3*ABS(MOD('VSWR Calculator'!$C$23/Calculator!$F$14/2,1)-0.5))))/'VSWR Calculator'!$C$25)+$C84)^2+(1500*ABS(SIN(2*PI()*MOD(Calculator!$B$30/Calculator!$F$14,1)))*IF(MOD(Calculator!$B$30/Calculator!$F$14,1)&lt;0.5,-1,1))^2))/(1-SQRT(((50*POWER(80,POWER(COS(PI()*MOD(Calculator!$B$30/Calculator!$F$14,1)),2))+MIN(500,MAX(30,100*EXP(-0.3*'VSWR Calculator'!$C$24)*(1+3*ABS(MOD('VSWR Calculator'!$C$23/Calculator!$F$14/2,1)-0.5))))/'VSWR Calculator'!$C$25)-$C84)^2+(1500*ABS(SIN(2*PI()*MOD(Calculator!$B$30/Calculator!$F$14,1)))*IF(MOD(Calculator!$B$30/Calculator!$F$14,1)&lt;0.5,-1,1))^2)/SQRT(((50*POWER(80,POWER(COS(PI()*MOD(Calculator!$B$30/Calculator!$F$14,1)),2))+MIN(500,MAX(30,100*EXP(-0.3*'VSWR Calculator'!$C$24)*(1+3*ABS(MOD('VSWR Calculator'!$C$23/Calculator!$F$14/2,1)-0.5))))/'VSWR Calculator'!$C$25)+$C84)^2+(1500*ABS(SIN(2*PI()*MOD(Calculator!$B$30/Calculator!$F$14,1)))*IF(MOD(Calculator!$B$30/Calculator!$F$14,1)&lt;0.5,-1,1))^2)),2))</f>
        <v>—</v>
      </c>
      <c r="CB84" s="253" t="n">
        <f aca="false">IF(OR(Calculator!$E$15&lt;&gt;"YES",Calculator!$B$30&lt;Calculator!$G$15),"—",ROUND((1+SQRT(((50*POWER(80,POWER(COS(PI()*MOD(Calculator!$B$30/Calculator!$F$15,1)),2))+MIN(500,MAX(30,100*EXP(-0.3*'VSWR Calculator'!$C$24)*(1+3*ABS(MOD('VSWR Calculator'!$C$23/Calculator!$F$15/2,1)-0.5))))/'VSWR Calculator'!$C$25)-$C84)^2+(1500*ABS(SIN(2*PI()*MOD(Calculator!$B$30/Calculator!$F$15,1)))*IF(MOD(Calculator!$B$30/Calculator!$F$15,1)&lt;0.5,-1,1))^2)/SQRT(((50*POWER(80,POWER(COS(PI()*MOD(Calculator!$B$30/Calculator!$F$15,1)),2))+MIN(500,MAX(30,100*EXP(-0.3*'VSWR Calculator'!$C$24)*(1+3*ABS(MOD('VSWR Calculator'!$C$23/Calculator!$F$15/2,1)-0.5))))/'VSWR Calculator'!$C$25)+$C84)^2+(1500*ABS(SIN(2*PI()*MOD(Calculator!$B$30/Calculator!$F$15,1)))*IF(MOD(Calculator!$B$30/Calculator!$F$15,1)&lt;0.5,-1,1))^2))/(1-SQRT(((50*POWER(80,POWER(COS(PI()*MOD(Calculator!$B$30/Calculator!$F$15,1)),2))+MIN(500,MAX(30,100*EXP(-0.3*'VSWR Calculator'!$C$24)*(1+3*ABS(MOD('VSWR Calculator'!$C$23/Calculator!$F$15/2,1)-0.5))))/'VSWR Calculator'!$C$25)-$C84)^2+(1500*ABS(SIN(2*PI()*MOD(Calculator!$B$30/Calculator!$F$15,1)))*IF(MOD(Calculator!$B$30/Calculator!$F$15,1)&lt;0.5,-1,1))^2)/SQRT(((50*POWER(80,POWER(COS(PI()*MOD(Calculator!$B$30/Calculator!$F$15,1)),2))+MIN(500,MAX(30,100*EXP(-0.3*'VSWR Calculator'!$C$24)*(1+3*ABS(MOD('VSWR Calculator'!$C$23/Calculator!$F$15/2,1)-0.5))))/'VSWR Calculator'!$C$25)+$C84)^2+(1500*ABS(SIN(2*PI()*MOD(Calculator!$B$30/Calculator!$F$15,1)))*IF(MOD(Calculator!$B$30/Calculator!$F$15,1)&lt;0.5,-1,1))^2)),2))</f>
        <v>16.09</v>
      </c>
      <c r="CC84" s="253" t="str">
        <f aca="false">IF(OR(Calculator!$E$16&lt;&gt;"YES",Calculator!$B$30&lt;Calculator!$G$16),"—",ROUND((1+SQRT(((50*POWER(80,POWER(COS(PI()*MOD(Calculator!$B$30/Calculator!$F$16,1)),2))+MIN(500,MAX(30,100*EXP(-0.3*'VSWR Calculator'!$C$24)*(1+3*ABS(MOD('VSWR Calculator'!$C$23/Calculator!$F$16/2,1)-0.5))))/'VSWR Calculator'!$C$25)-$C84)^2+(1500*ABS(SIN(2*PI()*MOD(Calculator!$B$30/Calculator!$F$16,1)))*IF(MOD(Calculator!$B$30/Calculator!$F$16,1)&lt;0.5,-1,1))^2)/SQRT(((50*POWER(80,POWER(COS(PI()*MOD(Calculator!$B$30/Calculator!$F$16,1)),2))+MIN(500,MAX(30,100*EXP(-0.3*'VSWR Calculator'!$C$24)*(1+3*ABS(MOD('VSWR Calculator'!$C$23/Calculator!$F$16/2,1)-0.5))))/'VSWR Calculator'!$C$25)+$C84)^2+(1500*ABS(SIN(2*PI()*MOD(Calculator!$B$30/Calculator!$F$16,1)))*IF(MOD(Calculator!$B$30/Calculator!$F$16,1)&lt;0.5,-1,1))^2))/(1-SQRT(((50*POWER(80,POWER(COS(PI()*MOD(Calculator!$B$30/Calculator!$F$16,1)),2))+MIN(500,MAX(30,100*EXP(-0.3*'VSWR Calculator'!$C$24)*(1+3*ABS(MOD('VSWR Calculator'!$C$23/Calculator!$F$16/2,1)-0.5))))/'VSWR Calculator'!$C$25)-$C84)^2+(1500*ABS(SIN(2*PI()*MOD(Calculator!$B$30/Calculator!$F$16,1)))*IF(MOD(Calculator!$B$30/Calculator!$F$16,1)&lt;0.5,-1,1))^2)/SQRT(((50*POWER(80,POWER(COS(PI()*MOD(Calculator!$B$30/Calculator!$F$16,1)),2))+MIN(500,MAX(30,100*EXP(-0.3*'VSWR Calculator'!$C$24)*(1+3*ABS(MOD('VSWR Calculator'!$C$23/Calculator!$F$16/2,1)-0.5))))/'VSWR Calculator'!$C$25)+$C84)^2+(1500*ABS(SIN(2*PI()*MOD(Calculator!$B$30/Calculator!$F$16,1)))*IF(MOD(Calculator!$B$30/Calculator!$F$16,1)&lt;0.5,-1,1))^2)),2))</f>
        <v>—</v>
      </c>
      <c r="CD84" s="253" t="n">
        <f aca="false">IF(OR(Calculator!$E$17&lt;&gt;"YES",Calculator!$B$30&lt;Calculator!$G$17),"—",ROUND((1+SQRT(((50*POWER(80,POWER(COS(PI()*MOD(Calculator!$B$30/Calculator!$F$17,1)),2))+MIN(500,MAX(30,100*EXP(-0.3*'VSWR Calculator'!$C$24)*(1+3*ABS(MOD('VSWR Calculator'!$C$23/Calculator!$F$17/2,1)-0.5))))/'VSWR Calculator'!$C$25)-$C84)^2+(1500*ABS(SIN(2*PI()*MOD(Calculator!$B$30/Calculator!$F$17,1)))*IF(MOD(Calculator!$B$30/Calculator!$F$17,1)&lt;0.5,-1,1))^2)/SQRT(((50*POWER(80,POWER(COS(PI()*MOD(Calculator!$B$30/Calculator!$F$17,1)),2))+MIN(500,MAX(30,100*EXP(-0.3*'VSWR Calculator'!$C$24)*(1+3*ABS(MOD('VSWR Calculator'!$C$23/Calculator!$F$17/2,1)-0.5))))/'VSWR Calculator'!$C$25)+$C84)^2+(1500*ABS(SIN(2*PI()*MOD(Calculator!$B$30/Calculator!$F$17,1)))*IF(MOD(Calculator!$B$30/Calculator!$F$17,1)&lt;0.5,-1,1))^2))/(1-SQRT(((50*POWER(80,POWER(COS(PI()*MOD(Calculator!$B$30/Calculator!$F$17,1)),2))+MIN(500,MAX(30,100*EXP(-0.3*'VSWR Calculator'!$C$24)*(1+3*ABS(MOD('VSWR Calculator'!$C$23/Calculator!$F$17/2,1)-0.5))))/'VSWR Calculator'!$C$25)-$C84)^2+(1500*ABS(SIN(2*PI()*MOD(Calculator!$B$30/Calculator!$F$17,1)))*IF(MOD(Calculator!$B$30/Calculator!$F$17,1)&lt;0.5,-1,1))^2)/SQRT(((50*POWER(80,POWER(COS(PI()*MOD(Calculator!$B$30/Calculator!$F$17,1)),2))+MIN(500,MAX(30,100*EXP(-0.3*'VSWR Calculator'!$C$24)*(1+3*ABS(MOD('VSWR Calculator'!$C$23/Calculator!$F$17/2,1)-0.5))))/'VSWR Calculator'!$C$25)+$C84)^2+(1500*ABS(SIN(2*PI()*MOD(Calculator!$B$30/Calculator!$F$17,1)))*IF(MOD(Calculator!$B$30/Calculator!$F$17,1)&lt;0.5,-1,1))^2)),2))</f>
        <v>17.64</v>
      </c>
      <c r="CE84" s="253" t="str">
        <f aca="false">IF(OR(Calculator!$E$18&lt;&gt;"YES",Calculator!$B$30&lt;Calculator!$G$18),"—",ROUND((1+SQRT(((50*POWER(80,POWER(COS(PI()*MOD(Calculator!$B$30/Calculator!$F$18,1)),2))+MIN(500,MAX(30,100*EXP(-0.3*'VSWR Calculator'!$C$24)*(1+3*ABS(MOD('VSWR Calculator'!$C$23/Calculator!$F$18/2,1)-0.5))))/'VSWR Calculator'!$C$25)-$C84)^2+(1500*ABS(SIN(2*PI()*MOD(Calculator!$B$30/Calculator!$F$18,1)))*IF(MOD(Calculator!$B$30/Calculator!$F$18,1)&lt;0.5,-1,1))^2)/SQRT(((50*POWER(80,POWER(COS(PI()*MOD(Calculator!$B$30/Calculator!$F$18,1)),2))+MIN(500,MAX(30,100*EXP(-0.3*'VSWR Calculator'!$C$24)*(1+3*ABS(MOD('VSWR Calculator'!$C$23/Calculator!$F$18/2,1)-0.5))))/'VSWR Calculator'!$C$25)+$C84)^2+(1500*ABS(SIN(2*PI()*MOD(Calculator!$B$30/Calculator!$F$18,1)))*IF(MOD(Calculator!$B$30/Calculator!$F$18,1)&lt;0.5,-1,1))^2))/(1-SQRT(((50*POWER(80,POWER(COS(PI()*MOD(Calculator!$B$30/Calculator!$F$18,1)),2))+MIN(500,MAX(30,100*EXP(-0.3*'VSWR Calculator'!$C$24)*(1+3*ABS(MOD('VSWR Calculator'!$C$23/Calculator!$F$18/2,1)-0.5))))/'VSWR Calculator'!$C$25)-$C84)^2+(1500*ABS(SIN(2*PI()*MOD(Calculator!$B$30/Calculator!$F$18,1)))*IF(MOD(Calculator!$B$30/Calculator!$F$18,1)&lt;0.5,-1,1))^2)/SQRT(((50*POWER(80,POWER(COS(PI()*MOD(Calculator!$B$30/Calculator!$F$18,1)),2))+MIN(500,MAX(30,100*EXP(-0.3*'VSWR Calculator'!$C$24)*(1+3*ABS(MOD('VSWR Calculator'!$C$23/Calculator!$F$18/2,1)-0.5))))/'VSWR Calculator'!$C$25)+$C84)^2+(1500*ABS(SIN(2*PI()*MOD(Calculator!$B$30/Calculator!$F$18,1)))*IF(MOD(Calculator!$B$30/Calculator!$F$18,1)&lt;0.5,-1,1))^2)),2))</f>
        <v>—</v>
      </c>
      <c r="CF84" s="253" t="str">
        <f aca="false">IF(OR(Calculator!$E$19&lt;&gt;"YES",Calculator!$B$30&lt;Calculator!$G$19),"—",ROUND((1+SQRT(((50*POWER(80,POWER(COS(PI()*MOD(Calculator!$B$30/Calculator!$F$19,1)),2))+MIN(500,MAX(30,100*EXP(-0.3*'VSWR Calculator'!$C$24)*(1+3*ABS(MOD('VSWR Calculator'!$C$23/Calculator!$F$19/2,1)-0.5))))/'VSWR Calculator'!$C$25)-$C84)^2+(1500*ABS(SIN(2*PI()*MOD(Calculator!$B$30/Calculator!$F$19,1)))*IF(MOD(Calculator!$B$30/Calculator!$F$19,1)&lt;0.5,-1,1))^2)/SQRT(((50*POWER(80,POWER(COS(PI()*MOD(Calculator!$B$30/Calculator!$F$19,1)),2))+MIN(500,MAX(30,100*EXP(-0.3*'VSWR Calculator'!$C$24)*(1+3*ABS(MOD('VSWR Calculator'!$C$23/Calculator!$F$19/2,1)-0.5))))/'VSWR Calculator'!$C$25)+$C84)^2+(1500*ABS(SIN(2*PI()*MOD(Calculator!$B$30/Calculator!$F$19,1)))*IF(MOD(Calculator!$B$30/Calculator!$F$19,1)&lt;0.5,-1,1))^2))/(1-SQRT(((50*POWER(80,POWER(COS(PI()*MOD(Calculator!$B$30/Calculator!$F$19,1)),2))+MIN(500,MAX(30,100*EXP(-0.3*'VSWR Calculator'!$C$24)*(1+3*ABS(MOD('VSWR Calculator'!$C$23/Calculator!$F$19/2,1)-0.5))))/'VSWR Calculator'!$C$25)-$C84)^2+(1500*ABS(SIN(2*PI()*MOD(Calculator!$B$30/Calculator!$F$19,1)))*IF(MOD(Calculator!$B$30/Calculator!$F$19,1)&lt;0.5,-1,1))^2)/SQRT(((50*POWER(80,POWER(COS(PI()*MOD(Calculator!$B$30/Calculator!$F$19,1)),2))+MIN(500,MAX(30,100*EXP(-0.3*'VSWR Calculator'!$C$24)*(1+3*ABS(MOD('VSWR Calculator'!$C$23/Calculator!$F$19/2,1)-0.5))))/'VSWR Calculator'!$C$25)+$C84)^2+(1500*ABS(SIN(2*PI()*MOD(Calculator!$B$30/Calculator!$F$19,1)))*IF(MOD(Calculator!$B$30/Calculator!$F$19,1)&lt;0.5,-1,1))^2)),2))</f>
        <v>—</v>
      </c>
      <c r="CG84" s="253" t="str">
        <f aca="false">IF(OR(Calculator!$E$20&lt;&gt;"YES",Calculator!$B$30&lt;Calculator!$G$20),"—",ROUND((1+SQRT(((50*POWER(80,POWER(COS(PI()*MOD(Calculator!$B$30/Calculator!$F$20,1)),2))+MIN(500,MAX(30,100*EXP(-0.3*'VSWR Calculator'!$C$24)*(1+3*ABS(MOD('VSWR Calculator'!$C$23/Calculator!$F$20/2,1)-0.5))))/'VSWR Calculator'!$C$25)-$C84)^2+(1500*ABS(SIN(2*PI()*MOD(Calculator!$B$30/Calculator!$F$20,1)))*IF(MOD(Calculator!$B$30/Calculator!$F$20,1)&lt;0.5,-1,1))^2)/SQRT(((50*POWER(80,POWER(COS(PI()*MOD(Calculator!$B$30/Calculator!$F$20,1)),2))+MIN(500,MAX(30,100*EXP(-0.3*'VSWR Calculator'!$C$24)*(1+3*ABS(MOD('VSWR Calculator'!$C$23/Calculator!$F$20/2,1)-0.5))))/'VSWR Calculator'!$C$25)+$C84)^2+(1500*ABS(SIN(2*PI()*MOD(Calculator!$B$30/Calculator!$F$20,1)))*IF(MOD(Calculator!$B$30/Calculator!$F$20,1)&lt;0.5,-1,1))^2))/(1-SQRT(((50*POWER(80,POWER(COS(PI()*MOD(Calculator!$B$30/Calculator!$F$20,1)),2))+MIN(500,MAX(30,100*EXP(-0.3*'VSWR Calculator'!$C$24)*(1+3*ABS(MOD('VSWR Calculator'!$C$23/Calculator!$F$20/2,1)-0.5))))/'VSWR Calculator'!$C$25)-$C84)^2+(1500*ABS(SIN(2*PI()*MOD(Calculator!$B$30/Calculator!$F$20,1)))*IF(MOD(Calculator!$B$30/Calculator!$F$20,1)&lt;0.5,-1,1))^2)/SQRT(((50*POWER(80,POWER(COS(PI()*MOD(Calculator!$B$30/Calculator!$F$20,1)),2))+MIN(500,MAX(30,100*EXP(-0.3*'VSWR Calculator'!$C$24)*(1+3*ABS(MOD('VSWR Calculator'!$C$23/Calculator!$F$20/2,1)-0.5))))/'VSWR Calculator'!$C$25)+$C84)^2+(1500*ABS(SIN(2*PI()*MOD(Calculator!$B$30/Calculator!$F$20,1)))*IF(MOD(Calculator!$B$30/Calculator!$F$20,1)&lt;0.5,-1,1))^2)),2))</f>
        <v>—</v>
      </c>
      <c r="CH84" s="253" t="str">
        <f aca="false">IF(OR(Calculator!$E$21&lt;&gt;"YES",Calculator!$B$30&lt;Calculator!$G$21),"—",ROUND((1+SQRT(((50*POWER(80,POWER(COS(PI()*MOD(Calculator!$B$30/Calculator!$F$21,1)),2))+MIN(500,MAX(30,100*EXP(-0.3*'VSWR Calculator'!$C$24)*(1+3*ABS(MOD('VSWR Calculator'!$C$23/Calculator!$F$21/2,1)-0.5))))/'VSWR Calculator'!$C$25)-$C84)^2+(1500*ABS(SIN(2*PI()*MOD(Calculator!$B$30/Calculator!$F$21,1)))*IF(MOD(Calculator!$B$30/Calculator!$F$21,1)&lt;0.5,-1,1))^2)/SQRT(((50*POWER(80,POWER(COS(PI()*MOD(Calculator!$B$30/Calculator!$F$21,1)),2))+MIN(500,MAX(30,100*EXP(-0.3*'VSWR Calculator'!$C$24)*(1+3*ABS(MOD('VSWR Calculator'!$C$23/Calculator!$F$21/2,1)-0.5))))/'VSWR Calculator'!$C$25)+$C84)^2+(1500*ABS(SIN(2*PI()*MOD(Calculator!$B$30/Calculator!$F$21,1)))*IF(MOD(Calculator!$B$30/Calculator!$F$21,1)&lt;0.5,-1,1))^2))/(1-SQRT(((50*POWER(80,POWER(COS(PI()*MOD(Calculator!$B$30/Calculator!$F$21,1)),2))+MIN(500,MAX(30,100*EXP(-0.3*'VSWR Calculator'!$C$24)*(1+3*ABS(MOD('VSWR Calculator'!$C$23/Calculator!$F$21/2,1)-0.5))))/'VSWR Calculator'!$C$25)-$C84)^2+(1500*ABS(SIN(2*PI()*MOD(Calculator!$B$30/Calculator!$F$21,1)))*IF(MOD(Calculator!$B$30/Calculator!$F$21,1)&lt;0.5,-1,1))^2)/SQRT(((50*POWER(80,POWER(COS(PI()*MOD(Calculator!$B$30/Calculator!$F$21,1)),2))+MIN(500,MAX(30,100*EXP(-0.3*'VSWR Calculator'!$C$24)*(1+3*ABS(MOD('VSWR Calculator'!$C$23/Calculator!$F$21/2,1)-0.5))))/'VSWR Calculator'!$C$25)+$C84)^2+(1500*ABS(SIN(2*PI()*MOD(Calculator!$B$30/Calculator!$F$21,1)))*IF(MOD(Calculator!$B$30/Calculator!$F$21,1)&lt;0.5,-1,1))^2)),2))</f>
        <v>—</v>
      </c>
      <c r="CI84" s="253" t="str">
        <f aca="false">IF(OR(Calculator!$E$22&lt;&gt;"YES",Calculator!$B$30&lt;Calculator!$G$22),"—",ROUND((1+SQRT(((50*POWER(80,POWER(COS(PI()*MOD(Calculator!$B$30/Calculator!$F$22,1)),2))+MIN(500,MAX(30,100*EXP(-0.3*'VSWR Calculator'!$C$24)*(1+3*ABS(MOD('VSWR Calculator'!$C$23/Calculator!$F$22/2,1)-0.5))))/'VSWR Calculator'!$C$25)-$C84)^2+(1500*ABS(SIN(2*PI()*MOD(Calculator!$B$30/Calculator!$F$22,1)))*IF(MOD(Calculator!$B$30/Calculator!$F$22,1)&lt;0.5,-1,1))^2)/SQRT(((50*POWER(80,POWER(COS(PI()*MOD(Calculator!$B$30/Calculator!$F$22,1)),2))+MIN(500,MAX(30,100*EXP(-0.3*'VSWR Calculator'!$C$24)*(1+3*ABS(MOD('VSWR Calculator'!$C$23/Calculator!$F$22/2,1)-0.5))))/'VSWR Calculator'!$C$25)+$C84)^2+(1500*ABS(SIN(2*PI()*MOD(Calculator!$B$30/Calculator!$F$22,1)))*IF(MOD(Calculator!$B$30/Calculator!$F$22,1)&lt;0.5,-1,1))^2))/(1-SQRT(((50*POWER(80,POWER(COS(PI()*MOD(Calculator!$B$30/Calculator!$F$22,1)),2))+MIN(500,MAX(30,100*EXP(-0.3*'VSWR Calculator'!$C$24)*(1+3*ABS(MOD('VSWR Calculator'!$C$23/Calculator!$F$22/2,1)-0.5))))/'VSWR Calculator'!$C$25)-$C84)^2+(1500*ABS(SIN(2*PI()*MOD(Calculator!$B$30/Calculator!$F$22,1)))*IF(MOD(Calculator!$B$30/Calculator!$F$22,1)&lt;0.5,-1,1))^2)/SQRT(((50*POWER(80,POWER(COS(PI()*MOD(Calculator!$B$30/Calculator!$F$22,1)),2))+MIN(500,MAX(30,100*EXP(-0.3*'VSWR Calculator'!$C$24)*(1+3*ABS(MOD('VSWR Calculator'!$C$23/Calculator!$F$22/2,1)-0.5))))/'VSWR Calculator'!$C$25)+$C84)^2+(1500*ABS(SIN(2*PI()*MOD(Calculator!$B$30/Calculator!$F$22,1)))*IF(MOD(Calculator!$B$30/Calculator!$F$22,1)&lt;0.5,-1,1))^2)),2))</f>
        <v>—</v>
      </c>
      <c r="CJ84" s="253" t="n">
        <f aca="false">IFERROR(ROUND((IF(ISNUMBER(BY84),BY84,0)+IF(ISNUMBER(BZ84),BZ84,0)+IF(ISNUMBER(CA84),CA84,0)+IF(ISNUMBER(CB84),CB84,0)+IF(ISNUMBER(CC84),CC84,0)+IF(ISNUMBER(CD84),CD84,0)+IF(ISNUMBER(CE84),CE84,0)+IF(ISNUMBER(CF84),CF84,0)+IF(ISNUMBER(CG84),CG84,0)+IF(ISNUMBER(CH84),CH84,0)+IF(ISNUMBER(CI84),CI84,0))/(IF(ISNUMBER(BY84),1,0)+IF(ISNUMBER(BZ84),1,0)+IF(ISNUMBER(CA84),1,0)+IF(ISNUMBER(CB84),1,0)+IF(ISNUMBER(CC84),1,0)+IF(ISNUMBER(CD84),1,0)+IF(ISNUMBER(CE84),1,0)+IF(ISNUMBER(CF84),1,0)+IF(ISNUMBER(CG84),1,0)+IF(ISNUMBER(CH84),1,0)+IF(ISNUMBER(CI84),1,0)),4),"")</f>
        <v>16.865</v>
      </c>
      <c r="CK84" s="253" t="str">
        <f aca="false">IF(OR(Calculator!$E$12&lt;&gt;"YES",Calculator!$B$31&lt;Calculator!$G$12),"—",ROUND((1+SQRT(((50*POWER(80,POWER(COS(PI()*MOD(Calculator!$B$31/Calculator!$F$12,1)),2))+MIN(500,MAX(30,100*EXP(-0.3*'VSWR Calculator'!$C$24)*(1+3*ABS(MOD('VSWR Calculator'!$C$23/Calculator!$F$12/2,1)-0.5))))/'VSWR Calculator'!$C$25)-$C84)^2+(1500*ABS(SIN(2*PI()*MOD(Calculator!$B$31/Calculator!$F$12,1)))*IF(MOD(Calculator!$B$31/Calculator!$F$12,1)&lt;0.5,-1,1))^2)/SQRT(((50*POWER(80,POWER(COS(PI()*MOD(Calculator!$B$31/Calculator!$F$12,1)),2))+MIN(500,MAX(30,100*EXP(-0.3*'VSWR Calculator'!$C$24)*(1+3*ABS(MOD('VSWR Calculator'!$C$23/Calculator!$F$12/2,1)-0.5))))/'VSWR Calculator'!$C$25)+$C84)^2+(1500*ABS(SIN(2*PI()*MOD(Calculator!$B$31/Calculator!$F$12,1)))*IF(MOD(Calculator!$B$31/Calculator!$F$12,1)&lt;0.5,-1,1))^2))/(1-SQRT(((50*POWER(80,POWER(COS(PI()*MOD(Calculator!$B$31/Calculator!$F$12,1)),2))+MIN(500,MAX(30,100*EXP(-0.3*'VSWR Calculator'!$C$24)*(1+3*ABS(MOD('VSWR Calculator'!$C$23/Calculator!$F$12/2,1)-0.5))))/'VSWR Calculator'!$C$25)-$C84)^2+(1500*ABS(SIN(2*PI()*MOD(Calculator!$B$31/Calculator!$F$12,1)))*IF(MOD(Calculator!$B$31/Calculator!$F$12,1)&lt;0.5,-1,1))^2)/SQRT(((50*POWER(80,POWER(COS(PI()*MOD(Calculator!$B$31/Calculator!$F$12,1)),2))+MIN(500,MAX(30,100*EXP(-0.3*'VSWR Calculator'!$C$24)*(1+3*ABS(MOD('VSWR Calculator'!$C$23/Calculator!$F$12/2,1)-0.5))))/'VSWR Calculator'!$C$25)+$C84)^2+(1500*ABS(SIN(2*PI()*MOD(Calculator!$B$31/Calculator!$F$12,1)))*IF(MOD(Calculator!$B$31/Calculator!$F$12,1)&lt;0.5,-1,1))^2)),2))</f>
        <v>—</v>
      </c>
      <c r="CL84" s="253" t="str">
        <f aca="false">IF(OR(Calculator!$E$13&lt;&gt;"YES",Calculator!$B$31&lt;Calculator!$G$13),"—",ROUND((1+SQRT(((50*POWER(80,POWER(COS(PI()*MOD(Calculator!$B$31/Calculator!$F$13,1)),2))+MIN(500,MAX(30,100*EXP(-0.3*'VSWR Calculator'!$C$24)*(1+3*ABS(MOD('VSWR Calculator'!$C$23/Calculator!$F$13/2,1)-0.5))))/'VSWR Calculator'!$C$25)-$C84)^2+(1500*ABS(SIN(2*PI()*MOD(Calculator!$B$31/Calculator!$F$13,1)))*IF(MOD(Calculator!$B$31/Calculator!$F$13,1)&lt;0.5,-1,1))^2)/SQRT(((50*POWER(80,POWER(COS(PI()*MOD(Calculator!$B$31/Calculator!$F$13,1)),2))+MIN(500,MAX(30,100*EXP(-0.3*'VSWR Calculator'!$C$24)*(1+3*ABS(MOD('VSWR Calculator'!$C$23/Calculator!$F$13/2,1)-0.5))))/'VSWR Calculator'!$C$25)+$C84)^2+(1500*ABS(SIN(2*PI()*MOD(Calculator!$B$31/Calculator!$F$13,1)))*IF(MOD(Calculator!$B$31/Calculator!$F$13,1)&lt;0.5,-1,1))^2))/(1-SQRT(((50*POWER(80,POWER(COS(PI()*MOD(Calculator!$B$31/Calculator!$F$13,1)),2))+MIN(500,MAX(30,100*EXP(-0.3*'VSWR Calculator'!$C$24)*(1+3*ABS(MOD('VSWR Calculator'!$C$23/Calculator!$F$13/2,1)-0.5))))/'VSWR Calculator'!$C$25)-$C84)^2+(1500*ABS(SIN(2*PI()*MOD(Calculator!$B$31/Calculator!$F$13,1)))*IF(MOD(Calculator!$B$31/Calculator!$F$13,1)&lt;0.5,-1,1))^2)/SQRT(((50*POWER(80,POWER(COS(PI()*MOD(Calculator!$B$31/Calculator!$F$13,1)),2))+MIN(500,MAX(30,100*EXP(-0.3*'VSWR Calculator'!$C$24)*(1+3*ABS(MOD('VSWR Calculator'!$C$23/Calculator!$F$13/2,1)-0.5))))/'VSWR Calculator'!$C$25)+$C84)^2+(1500*ABS(SIN(2*PI()*MOD(Calculator!$B$31/Calculator!$F$13,1)))*IF(MOD(Calculator!$B$31/Calculator!$F$13,1)&lt;0.5,-1,1))^2)),2))</f>
        <v>—</v>
      </c>
      <c r="CM84" s="253" t="str">
        <f aca="false">IF(OR(Calculator!$E$14&lt;&gt;"YES",Calculator!$B$31&lt;Calculator!$G$14),"—",ROUND((1+SQRT(((50*POWER(80,POWER(COS(PI()*MOD(Calculator!$B$31/Calculator!$F$14,1)),2))+MIN(500,MAX(30,100*EXP(-0.3*'VSWR Calculator'!$C$24)*(1+3*ABS(MOD('VSWR Calculator'!$C$23/Calculator!$F$14/2,1)-0.5))))/'VSWR Calculator'!$C$25)-$C84)^2+(1500*ABS(SIN(2*PI()*MOD(Calculator!$B$31/Calculator!$F$14,1)))*IF(MOD(Calculator!$B$31/Calculator!$F$14,1)&lt;0.5,-1,1))^2)/SQRT(((50*POWER(80,POWER(COS(PI()*MOD(Calculator!$B$31/Calculator!$F$14,1)),2))+MIN(500,MAX(30,100*EXP(-0.3*'VSWR Calculator'!$C$24)*(1+3*ABS(MOD('VSWR Calculator'!$C$23/Calculator!$F$14/2,1)-0.5))))/'VSWR Calculator'!$C$25)+$C84)^2+(1500*ABS(SIN(2*PI()*MOD(Calculator!$B$31/Calculator!$F$14,1)))*IF(MOD(Calculator!$B$31/Calculator!$F$14,1)&lt;0.5,-1,1))^2))/(1-SQRT(((50*POWER(80,POWER(COS(PI()*MOD(Calculator!$B$31/Calculator!$F$14,1)),2))+MIN(500,MAX(30,100*EXP(-0.3*'VSWR Calculator'!$C$24)*(1+3*ABS(MOD('VSWR Calculator'!$C$23/Calculator!$F$14/2,1)-0.5))))/'VSWR Calculator'!$C$25)-$C84)^2+(1500*ABS(SIN(2*PI()*MOD(Calculator!$B$31/Calculator!$F$14,1)))*IF(MOD(Calculator!$B$31/Calculator!$F$14,1)&lt;0.5,-1,1))^2)/SQRT(((50*POWER(80,POWER(COS(PI()*MOD(Calculator!$B$31/Calculator!$F$14,1)),2))+MIN(500,MAX(30,100*EXP(-0.3*'VSWR Calculator'!$C$24)*(1+3*ABS(MOD('VSWR Calculator'!$C$23/Calculator!$F$14/2,1)-0.5))))/'VSWR Calculator'!$C$25)+$C84)^2+(1500*ABS(SIN(2*PI()*MOD(Calculator!$B$31/Calculator!$F$14,1)))*IF(MOD(Calculator!$B$31/Calculator!$F$14,1)&lt;0.5,-1,1))^2)),2))</f>
        <v>—</v>
      </c>
      <c r="CN84" s="253" t="n">
        <f aca="false">IF(OR(Calculator!$E$15&lt;&gt;"YES",Calculator!$B$31&lt;Calculator!$G$15),"—",ROUND((1+SQRT(((50*POWER(80,POWER(COS(PI()*MOD(Calculator!$B$31/Calculator!$F$15,1)),2))+MIN(500,MAX(30,100*EXP(-0.3*'VSWR Calculator'!$C$24)*(1+3*ABS(MOD('VSWR Calculator'!$C$23/Calculator!$F$15/2,1)-0.5))))/'VSWR Calculator'!$C$25)-$C84)^2+(1500*ABS(SIN(2*PI()*MOD(Calculator!$B$31/Calculator!$F$15,1)))*IF(MOD(Calculator!$B$31/Calculator!$F$15,1)&lt;0.5,-1,1))^2)/SQRT(((50*POWER(80,POWER(COS(PI()*MOD(Calculator!$B$31/Calculator!$F$15,1)),2))+MIN(500,MAX(30,100*EXP(-0.3*'VSWR Calculator'!$C$24)*(1+3*ABS(MOD('VSWR Calculator'!$C$23/Calculator!$F$15/2,1)-0.5))))/'VSWR Calculator'!$C$25)+$C84)^2+(1500*ABS(SIN(2*PI()*MOD(Calculator!$B$31/Calculator!$F$15,1)))*IF(MOD(Calculator!$B$31/Calculator!$F$15,1)&lt;0.5,-1,1))^2))/(1-SQRT(((50*POWER(80,POWER(COS(PI()*MOD(Calculator!$B$31/Calculator!$F$15,1)),2))+MIN(500,MAX(30,100*EXP(-0.3*'VSWR Calculator'!$C$24)*(1+3*ABS(MOD('VSWR Calculator'!$C$23/Calculator!$F$15/2,1)-0.5))))/'VSWR Calculator'!$C$25)-$C84)^2+(1500*ABS(SIN(2*PI()*MOD(Calculator!$B$31/Calculator!$F$15,1)))*IF(MOD(Calculator!$B$31/Calculator!$F$15,1)&lt;0.5,-1,1))^2)/SQRT(((50*POWER(80,POWER(COS(PI()*MOD(Calculator!$B$31/Calculator!$F$15,1)),2))+MIN(500,MAX(30,100*EXP(-0.3*'VSWR Calculator'!$C$24)*(1+3*ABS(MOD('VSWR Calculator'!$C$23/Calculator!$F$15/2,1)-0.5))))/'VSWR Calculator'!$C$25)+$C84)^2+(1500*ABS(SIN(2*PI()*MOD(Calculator!$B$31/Calculator!$F$15,1)))*IF(MOD(Calculator!$B$31/Calculator!$F$15,1)&lt;0.5,-1,1))^2)),2))</f>
        <v>17.43</v>
      </c>
      <c r="CO84" s="253" t="str">
        <f aca="false">IF(OR(Calculator!$E$16&lt;&gt;"YES",Calculator!$B$31&lt;Calculator!$G$16),"—",ROUND((1+SQRT(((50*POWER(80,POWER(COS(PI()*MOD(Calculator!$B$31/Calculator!$F$16,1)),2))+MIN(500,MAX(30,100*EXP(-0.3*'VSWR Calculator'!$C$24)*(1+3*ABS(MOD('VSWR Calculator'!$C$23/Calculator!$F$16/2,1)-0.5))))/'VSWR Calculator'!$C$25)-$C84)^2+(1500*ABS(SIN(2*PI()*MOD(Calculator!$B$31/Calculator!$F$16,1)))*IF(MOD(Calculator!$B$31/Calculator!$F$16,1)&lt;0.5,-1,1))^2)/SQRT(((50*POWER(80,POWER(COS(PI()*MOD(Calculator!$B$31/Calculator!$F$16,1)),2))+MIN(500,MAX(30,100*EXP(-0.3*'VSWR Calculator'!$C$24)*(1+3*ABS(MOD('VSWR Calculator'!$C$23/Calculator!$F$16/2,1)-0.5))))/'VSWR Calculator'!$C$25)+$C84)^2+(1500*ABS(SIN(2*PI()*MOD(Calculator!$B$31/Calculator!$F$16,1)))*IF(MOD(Calculator!$B$31/Calculator!$F$16,1)&lt;0.5,-1,1))^2))/(1-SQRT(((50*POWER(80,POWER(COS(PI()*MOD(Calculator!$B$31/Calculator!$F$16,1)),2))+MIN(500,MAX(30,100*EXP(-0.3*'VSWR Calculator'!$C$24)*(1+3*ABS(MOD('VSWR Calculator'!$C$23/Calculator!$F$16/2,1)-0.5))))/'VSWR Calculator'!$C$25)-$C84)^2+(1500*ABS(SIN(2*PI()*MOD(Calculator!$B$31/Calculator!$F$16,1)))*IF(MOD(Calculator!$B$31/Calculator!$F$16,1)&lt;0.5,-1,1))^2)/SQRT(((50*POWER(80,POWER(COS(PI()*MOD(Calculator!$B$31/Calculator!$F$16,1)),2))+MIN(500,MAX(30,100*EXP(-0.3*'VSWR Calculator'!$C$24)*(1+3*ABS(MOD('VSWR Calculator'!$C$23/Calculator!$F$16/2,1)-0.5))))/'VSWR Calculator'!$C$25)+$C84)^2+(1500*ABS(SIN(2*PI()*MOD(Calculator!$B$31/Calculator!$F$16,1)))*IF(MOD(Calculator!$B$31/Calculator!$F$16,1)&lt;0.5,-1,1))^2)),2))</f>
        <v>—</v>
      </c>
      <c r="CP84" s="253" t="n">
        <f aca="false">IF(OR(Calculator!$E$17&lt;&gt;"YES",Calculator!$B$31&lt;Calculator!$G$17),"—",ROUND((1+SQRT(((50*POWER(80,POWER(COS(PI()*MOD(Calculator!$B$31/Calculator!$F$17,1)),2))+MIN(500,MAX(30,100*EXP(-0.3*'VSWR Calculator'!$C$24)*(1+3*ABS(MOD('VSWR Calculator'!$C$23/Calculator!$F$17/2,1)-0.5))))/'VSWR Calculator'!$C$25)-$C84)^2+(1500*ABS(SIN(2*PI()*MOD(Calculator!$B$31/Calculator!$F$17,1)))*IF(MOD(Calculator!$B$31/Calculator!$F$17,1)&lt;0.5,-1,1))^2)/SQRT(((50*POWER(80,POWER(COS(PI()*MOD(Calculator!$B$31/Calculator!$F$17,1)),2))+MIN(500,MAX(30,100*EXP(-0.3*'VSWR Calculator'!$C$24)*(1+3*ABS(MOD('VSWR Calculator'!$C$23/Calculator!$F$17/2,1)-0.5))))/'VSWR Calculator'!$C$25)+$C84)^2+(1500*ABS(SIN(2*PI()*MOD(Calculator!$B$31/Calculator!$F$17,1)))*IF(MOD(Calculator!$B$31/Calculator!$F$17,1)&lt;0.5,-1,1))^2))/(1-SQRT(((50*POWER(80,POWER(COS(PI()*MOD(Calculator!$B$31/Calculator!$F$17,1)),2))+MIN(500,MAX(30,100*EXP(-0.3*'VSWR Calculator'!$C$24)*(1+3*ABS(MOD('VSWR Calculator'!$C$23/Calculator!$F$17/2,1)-0.5))))/'VSWR Calculator'!$C$25)-$C84)^2+(1500*ABS(SIN(2*PI()*MOD(Calculator!$B$31/Calculator!$F$17,1)))*IF(MOD(Calculator!$B$31/Calculator!$F$17,1)&lt;0.5,-1,1))^2)/SQRT(((50*POWER(80,POWER(COS(PI()*MOD(Calculator!$B$31/Calculator!$F$17,1)),2))+MIN(500,MAX(30,100*EXP(-0.3*'VSWR Calculator'!$C$24)*(1+3*ABS(MOD('VSWR Calculator'!$C$23/Calculator!$F$17/2,1)-0.5))))/'VSWR Calculator'!$C$25)+$C84)^2+(1500*ABS(SIN(2*PI()*MOD(Calculator!$B$31/Calculator!$F$17,1)))*IF(MOD(Calculator!$B$31/Calculator!$F$17,1)&lt;0.5,-1,1))^2)),2))</f>
        <v>14.73</v>
      </c>
      <c r="CQ84" s="253" t="str">
        <f aca="false">IF(OR(Calculator!$E$18&lt;&gt;"YES",Calculator!$B$31&lt;Calculator!$G$18),"—",ROUND((1+SQRT(((50*POWER(80,POWER(COS(PI()*MOD(Calculator!$B$31/Calculator!$F$18,1)),2))+MIN(500,MAX(30,100*EXP(-0.3*'VSWR Calculator'!$C$24)*(1+3*ABS(MOD('VSWR Calculator'!$C$23/Calculator!$F$18/2,1)-0.5))))/'VSWR Calculator'!$C$25)-$C84)^2+(1500*ABS(SIN(2*PI()*MOD(Calculator!$B$31/Calculator!$F$18,1)))*IF(MOD(Calculator!$B$31/Calculator!$F$18,1)&lt;0.5,-1,1))^2)/SQRT(((50*POWER(80,POWER(COS(PI()*MOD(Calculator!$B$31/Calculator!$F$18,1)),2))+MIN(500,MAX(30,100*EXP(-0.3*'VSWR Calculator'!$C$24)*(1+3*ABS(MOD('VSWR Calculator'!$C$23/Calculator!$F$18/2,1)-0.5))))/'VSWR Calculator'!$C$25)+$C84)^2+(1500*ABS(SIN(2*PI()*MOD(Calculator!$B$31/Calculator!$F$18,1)))*IF(MOD(Calculator!$B$31/Calculator!$F$18,1)&lt;0.5,-1,1))^2))/(1-SQRT(((50*POWER(80,POWER(COS(PI()*MOD(Calculator!$B$31/Calculator!$F$18,1)),2))+MIN(500,MAX(30,100*EXP(-0.3*'VSWR Calculator'!$C$24)*(1+3*ABS(MOD('VSWR Calculator'!$C$23/Calculator!$F$18/2,1)-0.5))))/'VSWR Calculator'!$C$25)-$C84)^2+(1500*ABS(SIN(2*PI()*MOD(Calculator!$B$31/Calculator!$F$18,1)))*IF(MOD(Calculator!$B$31/Calculator!$F$18,1)&lt;0.5,-1,1))^2)/SQRT(((50*POWER(80,POWER(COS(PI()*MOD(Calculator!$B$31/Calculator!$F$18,1)),2))+MIN(500,MAX(30,100*EXP(-0.3*'VSWR Calculator'!$C$24)*(1+3*ABS(MOD('VSWR Calculator'!$C$23/Calculator!$F$18/2,1)-0.5))))/'VSWR Calculator'!$C$25)+$C84)^2+(1500*ABS(SIN(2*PI()*MOD(Calculator!$B$31/Calculator!$F$18,1)))*IF(MOD(Calculator!$B$31/Calculator!$F$18,1)&lt;0.5,-1,1))^2)),2))</f>
        <v>—</v>
      </c>
      <c r="CR84" s="253" t="str">
        <f aca="false">IF(OR(Calculator!$E$19&lt;&gt;"YES",Calculator!$B$31&lt;Calculator!$G$19),"—",ROUND((1+SQRT(((50*POWER(80,POWER(COS(PI()*MOD(Calculator!$B$31/Calculator!$F$19,1)),2))+MIN(500,MAX(30,100*EXP(-0.3*'VSWR Calculator'!$C$24)*(1+3*ABS(MOD('VSWR Calculator'!$C$23/Calculator!$F$19/2,1)-0.5))))/'VSWR Calculator'!$C$25)-$C84)^2+(1500*ABS(SIN(2*PI()*MOD(Calculator!$B$31/Calculator!$F$19,1)))*IF(MOD(Calculator!$B$31/Calculator!$F$19,1)&lt;0.5,-1,1))^2)/SQRT(((50*POWER(80,POWER(COS(PI()*MOD(Calculator!$B$31/Calculator!$F$19,1)),2))+MIN(500,MAX(30,100*EXP(-0.3*'VSWR Calculator'!$C$24)*(1+3*ABS(MOD('VSWR Calculator'!$C$23/Calculator!$F$19/2,1)-0.5))))/'VSWR Calculator'!$C$25)+$C84)^2+(1500*ABS(SIN(2*PI()*MOD(Calculator!$B$31/Calculator!$F$19,1)))*IF(MOD(Calculator!$B$31/Calculator!$F$19,1)&lt;0.5,-1,1))^2))/(1-SQRT(((50*POWER(80,POWER(COS(PI()*MOD(Calculator!$B$31/Calculator!$F$19,1)),2))+MIN(500,MAX(30,100*EXP(-0.3*'VSWR Calculator'!$C$24)*(1+3*ABS(MOD('VSWR Calculator'!$C$23/Calculator!$F$19/2,1)-0.5))))/'VSWR Calculator'!$C$25)-$C84)^2+(1500*ABS(SIN(2*PI()*MOD(Calculator!$B$31/Calculator!$F$19,1)))*IF(MOD(Calculator!$B$31/Calculator!$F$19,1)&lt;0.5,-1,1))^2)/SQRT(((50*POWER(80,POWER(COS(PI()*MOD(Calculator!$B$31/Calculator!$F$19,1)),2))+MIN(500,MAX(30,100*EXP(-0.3*'VSWR Calculator'!$C$24)*(1+3*ABS(MOD('VSWR Calculator'!$C$23/Calculator!$F$19/2,1)-0.5))))/'VSWR Calculator'!$C$25)+$C84)^2+(1500*ABS(SIN(2*PI()*MOD(Calculator!$B$31/Calculator!$F$19,1)))*IF(MOD(Calculator!$B$31/Calculator!$F$19,1)&lt;0.5,-1,1))^2)),2))</f>
        <v>—</v>
      </c>
      <c r="CS84" s="253" t="str">
        <f aca="false">IF(OR(Calculator!$E$20&lt;&gt;"YES",Calculator!$B$31&lt;Calculator!$G$20),"—",ROUND((1+SQRT(((50*POWER(80,POWER(COS(PI()*MOD(Calculator!$B$31/Calculator!$F$20,1)),2))+MIN(500,MAX(30,100*EXP(-0.3*'VSWR Calculator'!$C$24)*(1+3*ABS(MOD('VSWR Calculator'!$C$23/Calculator!$F$20/2,1)-0.5))))/'VSWR Calculator'!$C$25)-$C84)^2+(1500*ABS(SIN(2*PI()*MOD(Calculator!$B$31/Calculator!$F$20,1)))*IF(MOD(Calculator!$B$31/Calculator!$F$20,1)&lt;0.5,-1,1))^2)/SQRT(((50*POWER(80,POWER(COS(PI()*MOD(Calculator!$B$31/Calculator!$F$20,1)),2))+MIN(500,MAX(30,100*EXP(-0.3*'VSWR Calculator'!$C$24)*(1+3*ABS(MOD('VSWR Calculator'!$C$23/Calculator!$F$20/2,1)-0.5))))/'VSWR Calculator'!$C$25)+$C84)^2+(1500*ABS(SIN(2*PI()*MOD(Calculator!$B$31/Calculator!$F$20,1)))*IF(MOD(Calculator!$B$31/Calculator!$F$20,1)&lt;0.5,-1,1))^2))/(1-SQRT(((50*POWER(80,POWER(COS(PI()*MOD(Calculator!$B$31/Calculator!$F$20,1)),2))+MIN(500,MAX(30,100*EXP(-0.3*'VSWR Calculator'!$C$24)*(1+3*ABS(MOD('VSWR Calculator'!$C$23/Calculator!$F$20/2,1)-0.5))))/'VSWR Calculator'!$C$25)-$C84)^2+(1500*ABS(SIN(2*PI()*MOD(Calculator!$B$31/Calculator!$F$20,1)))*IF(MOD(Calculator!$B$31/Calculator!$F$20,1)&lt;0.5,-1,1))^2)/SQRT(((50*POWER(80,POWER(COS(PI()*MOD(Calculator!$B$31/Calculator!$F$20,1)),2))+MIN(500,MAX(30,100*EXP(-0.3*'VSWR Calculator'!$C$24)*(1+3*ABS(MOD('VSWR Calculator'!$C$23/Calculator!$F$20/2,1)-0.5))))/'VSWR Calculator'!$C$25)+$C84)^2+(1500*ABS(SIN(2*PI()*MOD(Calculator!$B$31/Calculator!$F$20,1)))*IF(MOD(Calculator!$B$31/Calculator!$F$20,1)&lt;0.5,-1,1))^2)),2))</f>
        <v>—</v>
      </c>
      <c r="CT84" s="253" t="str">
        <f aca="false">IF(OR(Calculator!$E$21&lt;&gt;"YES",Calculator!$B$31&lt;Calculator!$G$21),"—",ROUND((1+SQRT(((50*POWER(80,POWER(COS(PI()*MOD(Calculator!$B$31/Calculator!$F$21,1)),2))+MIN(500,MAX(30,100*EXP(-0.3*'VSWR Calculator'!$C$24)*(1+3*ABS(MOD('VSWR Calculator'!$C$23/Calculator!$F$21/2,1)-0.5))))/'VSWR Calculator'!$C$25)-$C84)^2+(1500*ABS(SIN(2*PI()*MOD(Calculator!$B$31/Calculator!$F$21,1)))*IF(MOD(Calculator!$B$31/Calculator!$F$21,1)&lt;0.5,-1,1))^2)/SQRT(((50*POWER(80,POWER(COS(PI()*MOD(Calculator!$B$31/Calculator!$F$21,1)),2))+MIN(500,MAX(30,100*EXP(-0.3*'VSWR Calculator'!$C$24)*(1+3*ABS(MOD('VSWR Calculator'!$C$23/Calculator!$F$21/2,1)-0.5))))/'VSWR Calculator'!$C$25)+$C84)^2+(1500*ABS(SIN(2*PI()*MOD(Calculator!$B$31/Calculator!$F$21,1)))*IF(MOD(Calculator!$B$31/Calculator!$F$21,1)&lt;0.5,-1,1))^2))/(1-SQRT(((50*POWER(80,POWER(COS(PI()*MOD(Calculator!$B$31/Calculator!$F$21,1)),2))+MIN(500,MAX(30,100*EXP(-0.3*'VSWR Calculator'!$C$24)*(1+3*ABS(MOD('VSWR Calculator'!$C$23/Calculator!$F$21/2,1)-0.5))))/'VSWR Calculator'!$C$25)-$C84)^2+(1500*ABS(SIN(2*PI()*MOD(Calculator!$B$31/Calculator!$F$21,1)))*IF(MOD(Calculator!$B$31/Calculator!$F$21,1)&lt;0.5,-1,1))^2)/SQRT(((50*POWER(80,POWER(COS(PI()*MOD(Calculator!$B$31/Calculator!$F$21,1)),2))+MIN(500,MAX(30,100*EXP(-0.3*'VSWR Calculator'!$C$24)*(1+3*ABS(MOD('VSWR Calculator'!$C$23/Calculator!$F$21/2,1)-0.5))))/'VSWR Calculator'!$C$25)+$C84)^2+(1500*ABS(SIN(2*PI()*MOD(Calculator!$B$31/Calculator!$F$21,1)))*IF(MOD(Calculator!$B$31/Calculator!$F$21,1)&lt;0.5,-1,1))^2)),2))</f>
        <v>—</v>
      </c>
      <c r="CU84" s="253" t="str">
        <f aca="false">IF(OR(Calculator!$E$22&lt;&gt;"YES",Calculator!$B$31&lt;Calculator!$G$22),"—",ROUND((1+SQRT(((50*POWER(80,POWER(COS(PI()*MOD(Calculator!$B$31/Calculator!$F$22,1)),2))+MIN(500,MAX(30,100*EXP(-0.3*'VSWR Calculator'!$C$24)*(1+3*ABS(MOD('VSWR Calculator'!$C$23/Calculator!$F$22/2,1)-0.5))))/'VSWR Calculator'!$C$25)-$C84)^2+(1500*ABS(SIN(2*PI()*MOD(Calculator!$B$31/Calculator!$F$22,1)))*IF(MOD(Calculator!$B$31/Calculator!$F$22,1)&lt;0.5,-1,1))^2)/SQRT(((50*POWER(80,POWER(COS(PI()*MOD(Calculator!$B$31/Calculator!$F$22,1)),2))+MIN(500,MAX(30,100*EXP(-0.3*'VSWR Calculator'!$C$24)*(1+3*ABS(MOD('VSWR Calculator'!$C$23/Calculator!$F$22/2,1)-0.5))))/'VSWR Calculator'!$C$25)+$C84)^2+(1500*ABS(SIN(2*PI()*MOD(Calculator!$B$31/Calculator!$F$22,1)))*IF(MOD(Calculator!$B$31/Calculator!$F$22,1)&lt;0.5,-1,1))^2))/(1-SQRT(((50*POWER(80,POWER(COS(PI()*MOD(Calculator!$B$31/Calculator!$F$22,1)),2))+MIN(500,MAX(30,100*EXP(-0.3*'VSWR Calculator'!$C$24)*(1+3*ABS(MOD('VSWR Calculator'!$C$23/Calculator!$F$22/2,1)-0.5))))/'VSWR Calculator'!$C$25)-$C84)^2+(1500*ABS(SIN(2*PI()*MOD(Calculator!$B$31/Calculator!$F$22,1)))*IF(MOD(Calculator!$B$31/Calculator!$F$22,1)&lt;0.5,-1,1))^2)/SQRT(((50*POWER(80,POWER(COS(PI()*MOD(Calculator!$B$31/Calculator!$F$22,1)),2))+MIN(500,MAX(30,100*EXP(-0.3*'VSWR Calculator'!$C$24)*(1+3*ABS(MOD('VSWR Calculator'!$C$23/Calculator!$F$22/2,1)-0.5))))/'VSWR Calculator'!$C$25)+$C84)^2+(1500*ABS(SIN(2*PI()*MOD(Calculator!$B$31/Calculator!$F$22,1)))*IF(MOD(Calculator!$B$31/Calculator!$F$22,1)&lt;0.5,-1,1))^2)),2))</f>
        <v>—</v>
      </c>
      <c r="CV84" s="253" t="n">
        <f aca="false">IFERROR(ROUND((IF(ISNUMBER(CK84),CK84,0)+IF(ISNUMBER(CL84),CL84,0)+IF(ISNUMBER(CM84),CM84,0)+IF(ISNUMBER(CN84),CN84,0)+IF(ISNUMBER(CO84),CO84,0)+IF(ISNUMBER(CP84),CP84,0)+IF(ISNUMBER(CQ84),CQ84,0)+IF(ISNUMBER(CR84),CR84,0)+IF(ISNUMBER(CS84),CS84,0)+IF(ISNUMBER(CT84),CT84,0)+IF(ISNUMBER(CU84),CU84,0))/(IF(ISNUMBER(CK84),1,0)+IF(ISNUMBER(CL84),1,0)+IF(ISNUMBER(CM84),1,0)+IF(ISNUMBER(CN84),1,0)+IF(ISNUMBER(CO84),1,0)+IF(ISNUMBER(CP84),1,0)+IF(ISNUMBER(CQ84),1,0)+IF(ISNUMBER(CR84),1,0)+IF(ISNUMBER(CS84),1,0)+IF(ISNUMBER(CT84),1,0)+IF(ISNUMBER(CU84),1,0)),4),"")</f>
        <v>16.08</v>
      </c>
      <c r="CW84" s="253" t="str">
        <f aca="false">IF(OR(Calculator!$E$12&lt;&gt;"YES",Calculator!$B$32&lt;Calculator!$G$12),"—",ROUND((1+SQRT(((50*POWER(80,POWER(COS(PI()*MOD(Calculator!$B$32/Calculator!$F$12,1)),2))+MIN(500,MAX(30,100*EXP(-0.3*'VSWR Calculator'!$C$24)*(1+3*ABS(MOD('VSWR Calculator'!$C$23/Calculator!$F$12/2,1)-0.5))))/'VSWR Calculator'!$C$25)-$C84)^2+(1500*ABS(SIN(2*PI()*MOD(Calculator!$B$32/Calculator!$F$12,1)))*IF(MOD(Calculator!$B$32/Calculator!$F$12,1)&lt;0.5,-1,1))^2)/SQRT(((50*POWER(80,POWER(COS(PI()*MOD(Calculator!$B$32/Calculator!$F$12,1)),2))+MIN(500,MAX(30,100*EXP(-0.3*'VSWR Calculator'!$C$24)*(1+3*ABS(MOD('VSWR Calculator'!$C$23/Calculator!$F$12/2,1)-0.5))))/'VSWR Calculator'!$C$25)+$C84)^2+(1500*ABS(SIN(2*PI()*MOD(Calculator!$B$32/Calculator!$F$12,1)))*IF(MOD(Calculator!$B$32/Calculator!$F$12,1)&lt;0.5,-1,1))^2))/(1-SQRT(((50*POWER(80,POWER(COS(PI()*MOD(Calculator!$B$32/Calculator!$F$12,1)),2))+MIN(500,MAX(30,100*EXP(-0.3*'VSWR Calculator'!$C$24)*(1+3*ABS(MOD('VSWR Calculator'!$C$23/Calculator!$F$12/2,1)-0.5))))/'VSWR Calculator'!$C$25)-$C84)^2+(1500*ABS(SIN(2*PI()*MOD(Calculator!$B$32/Calculator!$F$12,1)))*IF(MOD(Calculator!$B$32/Calculator!$F$12,1)&lt;0.5,-1,1))^2)/SQRT(((50*POWER(80,POWER(COS(PI()*MOD(Calculator!$B$32/Calculator!$F$12,1)),2))+MIN(500,MAX(30,100*EXP(-0.3*'VSWR Calculator'!$C$24)*(1+3*ABS(MOD('VSWR Calculator'!$C$23/Calculator!$F$12/2,1)-0.5))))/'VSWR Calculator'!$C$25)+$C84)^2+(1500*ABS(SIN(2*PI()*MOD(Calculator!$B$32/Calculator!$F$12,1)))*IF(MOD(Calculator!$B$32/Calculator!$F$12,1)&lt;0.5,-1,1))^2)),2))</f>
        <v>—</v>
      </c>
      <c r="CX84" s="253" t="str">
        <f aca="false">IF(OR(Calculator!$E$13&lt;&gt;"YES",Calculator!$B$32&lt;Calculator!$G$13),"—",ROUND((1+SQRT(((50*POWER(80,POWER(COS(PI()*MOD(Calculator!$B$32/Calculator!$F$13,1)),2))+MIN(500,MAX(30,100*EXP(-0.3*'VSWR Calculator'!$C$24)*(1+3*ABS(MOD('VSWR Calculator'!$C$23/Calculator!$F$13/2,1)-0.5))))/'VSWR Calculator'!$C$25)-$C84)^2+(1500*ABS(SIN(2*PI()*MOD(Calculator!$B$32/Calculator!$F$13,1)))*IF(MOD(Calculator!$B$32/Calculator!$F$13,1)&lt;0.5,-1,1))^2)/SQRT(((50*POWER(80,POWER(COS(PI()*MOD(Calculator!$B$32/Calculator!$F$13,1)),2))+MIN(500,MAX(30,100*EXP(-0.3*'VSWR Calculator'!$C$24)*(1+3*ABS(MOD('VSWR Calculator'!$C$23/Calculator!$F$13/2,1)-0.5))))/'VSWR Calculator'!$C$25)+$C84)^2+(1500*ABS(SIN(2*PI()*MOD(Calculator!$B$32/Calculator!$F$13,1)))*IF(MOD(Calculator!$B$32/Calculator!$F$13,1)&lt;0.5,-1,1))^2))/(1-SQRT(((50*POWER(80,POWER(COS(PI()*MOD(Calculator!$B$32/Calculator!$F$13,1)),2))+MIN(500,MAX(30,100*EXP(-0.3*'VSWR Calculator'!$C$24)*(1+3*ABS(MOD('VSWR Calculator'!$C$23/Calculator!$F$13/2,1)-0.5))))/'VSWR Calculator'!$C$25)-$C84)^2+(1500*ABS(SIN(2*PI()*MOD(Calculator!$B$32/Calculator!$F$13,1)))*IF(MOD(Calculator!$B$32/Calculator!$F$13,1)&lt;0.5,-1,1))^2)/SQRT(((50*POWER(80,POWER(COS(PI()*MOD(Calculator!$B$32/Calculator!$F$13,1)),2))+MIN(500,MAX(30,100*EXP(-0.3*'VSWR Calculator'!$C$24)*(1+3*ABS(MOD('VSWR Calculator'!$C$23/Calculator!$F$13/2,1)-0.5))))/'VSWR Calculator'!$C$25)+$C84)^2+(1500*ABS(SIN(2*PI()*MOD(Calculator!$B$32/Calculator!$F$13,1)))*IF(MOD(Calculator!$B$32/Calculator!$F$13,1)&lt;0.5,-1,1))^2)),2))</f>
        <v>—</v>
      </c>
      <c r="CY84" s="253" t="str">
        <f aca="false">IF(OR(Calculator!$E$14&lt;&gt;"YES",Calculator!$B$32&lt;Calculator!$G$14),"—",ROUND((1+SQRT(((50*POWER(80,POWER(COS(PI()*MOD(Calculator!$B$32/Calculator!$F$14,1)),2))+MIN(500,MAX(30,100*EXP(-0.3*'VSWR Calculator'!$C$24)*(1+3*ABS(MOD('VSWR Calculator'!$C$23/Calculator!$F$14/2,1)-0.5))))/'VSWR Calculator'!$C$25)-$C84)^2+(1500*ABS(SIN(2*PI()*MOD(Calculator!$B$32/Calculator!$F$14,1)))*IF(MOD(Calculator!$B$32/Calculator!$F$14,1)&lt;0.5,-1,1))^2)/SQRT(((50*POWER(80,POWER(COS(PI()*MOD(Calculator!$B$32/Calculator!$F$14,1)),2))+MIN(500,MAX(30,100*EXP(-0.3*'VSWR Calculator'!$C$24)*(1+3*ABS(MOD('VSWR Calculator'!$C$23/Calculator!$F$14/2,1)-0.5))))/'VSWR Calculator'!$C$25)+$C84)^2+(1500*ABS(SIN(2*PI()*MOD(Calculator!$B$32/Calculator!$F$14,1)))*IF(MOD(Calculator!$B$32/Calculator!$F$14,1)&lt;0.5,-1,1))^2))/(1-SQRT(((50*POWER(80,POWER(COS(PI()*MOD(Calculator!$B$32/Calculator!$F$14,1)),2))+MIN(500,MAX(30,100*EXP(-0.3*'VSWR Calculator'!$C$24)*(1+3*ABS(MOD('VSWR Calculator'!$C$23/Calculator!$F$14/2,1)-0.5))))/'VSWR Calculator'!$C$25)-$C84)^2+(1500*ABS(SIN(2*PI()*MOD(Calculator!$B$32/Calculator!$F$14,1)))*IF(MOD(Calculator!$B$32/Calculator!$F$14,1)&lt;0.5,-1,1))^2)/SQRT(((50*POWER(80,POWER(COS(PI()*MOD(Calculator!$B$32/Calculator!$F$14,1)),2))+MIN(500,MAX(30,100*EXP(-0.3*'VSWR Calculator'!$C$24)*(1+3*ABS(MOD('VSWR Calculator'!$C$23/Calculator!$F$14/2,1)-0.5))))/'VSWR Calculator'!$C$25)+$C84)^2+(1500*ABS(SIN(2*PI()*MOD(Calculator!$B$32/Calculator!$F$14,1)))*IF(MOD(Calculator!$B$32/Calculator!$F$14,1)&lt;0.5,-1,1))^2)),2))</f>
        <v>—</v>
      </c>
      <c r="CZ84" s="253" t="n">
        <f aca="false">IF(OR(Calculator!$E$15&lt;&gt;"YES",Calculator!$B$32&lt;Calculator!$G$15),"—",ROUND((1+SQRT(((50*POWER(80,POWER(COS(PI()*MOD(Calculator!$B$32/Calculator!$F$15,1)),2))+MIN(500,MAX(30,100*EXP(-0.3*'VSWR Calculator'!$C$24)*(1+3*ABS(MOD('VSWR Calculator'!$C$23/Calculator!$F$15/2,1)-0.5))))/'VSWR Calculator'!$C$25)-$C84)^2+(1500*ABS(SIN(2*PI()*MOD(Calculator!$B$32/Calculator!$F$15,1)))*IF(MOD(Calculator!$B$32/Calculator!$F$15,1)&lt;0.5,-1,1))^2)/SQRT(((50*POWER(80,POWER(COS(PI()*MOD(Calculator!$B$32/Calculator!$F$15,1)),2))+MIN(500,MAX(30,100*EXP(-0.3*'VSWR Calculator'!$C$24)*(1+3*ABS(MOD('VSWR Calculator'!$C$23/Calculator!$F$15/2,1)-0.5))))/'VSWR Calculator'!$C$25)+$C84)^2+(1500*ABS(SIN(2*PI()*MOD(Calculator!$B$32/Calculator!$F$15,1)))*IF(MOD(Calculator!$B$32/Calculator!$F$15,1)&lt;0.5,-1,1))^2))/(1-SQRT(((50*POWER(80,POWER(COS(PI()*MOD(Calculator!$B$32/Calculator!$F$15,1)),2))+MIN(500,MAX(30,100*EXP(-0.3*'VSWR Calculator'!$C$24)*(1+3*ABS(MOD('VSWR Calculator'!$C$23/Calculator!$F$15/2,1)-0.5))))/'VSWR Calculator'!$C$25)-$C84)^2+(1500*ABS(SIN(2*PI()*MOD(Calculator!$B$32/Calculator!$F$15,1)))*IF(MOD(Calculator!$B$32/Calculator!$F$15,1)&lt;0.5,-1,1))^2)/SQRT(((50*POWER(80,POWER(COS(PI()*MOD(Calculator!$B$32/Calculator!$F$15,1)),2))+MIN(500,MAX(30,100*EXP(-0.3*'VSWR Calculator'!$C$24)*(1+3*ABS(MOD('VSWR Calculator'!$C$23/Calculator!$F$15/2,1)-0.5))))/'VSWR Calculator'!$C$25)+$C84)^2+(1500*ABS(SIN(2*PI()*MOD(Calculator!$B$32/Calculator!$F$15,1)))*IF(MOD(Calculator!$B$32/Calculator!$F$15,1)&lt;0.5,-1,1))^2)),2))</f>
        <v>2.52</v>
      </c>
      <c r="DA84" s="253" t="str">
        <f aca="false">IF(OR(Calculator!$E$16&lt;&gt;"YES",Calculator!$B$32&lt;Calculator!$G$16),"—",ROUND((1+SQRT(((50*POWER(80,POWER(COS(PI()*MOD(Calculator!$B$32/Calculator!$F$16,1)),2))+MIN(500,MAX(30,100*EXP(-0.3*'VSWR Calculator'!$C$24)*(1+3*ABS(MOD('VSWR Calculator'!$C$23/Calculator!$F$16/2,1)-0.5))))/'VSWR Calculator'!$C$25)-$C84)^2+(1500*ABS(SIN(2*PI()*MOD(Calculator!$B$32/Calculator!$F$16,1)))*IF(MOD(Calculator!$B$32/Calculator!$F$16,1)&lt;0.5,-1,1))^2)/SQRT(((50*POWER(80,POWER(COS(PI()*MOD(Calculator!$B$32/Calculator!$F$16,1)),2))+MIN(500,MAX(30,100*EXP(-0.3*'VSWR Calculator'!$C$24)*(1+3*ABS(MOD('VSWR Calculator'!$C$23/Calculator!$F$16/2,1)-0.5))))/'VSWR Calculator'!$C$25)+$C84)^2+(1500*ABS(SIN(2*PI()*MOD(Calculator!$B$32/Calculator!$F$16,1)))*IF(MOD(Calculator!$B$32/Calculator!$F$16,1)&lt;0.5,-1,1))^2))/(1-SQRT(((50*POWER(80,POWER(COS(PI()*MOD(Calculator!$B$32/Calculator!$F$16,1)),2))+MIN(500,MAX(30,100*EXP(-0.3*'VSWR Calculator'!$C$24)*(1+3*ABS(MOD('VSWR Calculator'!$C$23/Calculator!$F$16/2,1)-0.5))))/'VSWR Calculator'!$C$25)-$C84)^2+(1500*ABS(SIN(2*PI()*MOD(Calculator!$B$32/Calculator!$F$16,1)))*IF(MOD(Calculator!$B$32/Calculator!$F$16,1)&lt;0.5,-1,1))^2)/SQRT(((50*POWER(80,POWER(COS(PI()*MOD(Calculator!$B$32/Calculator!$F$16,1)),2))+MIN(500,MAX(30,100*EXP(-0.3*'VSWR Calculator'!$C$24)*(1+3*ABS(MOD('VSWR Calculator'!$C$23/Calculator!$F$16/2,1)-0.5))))/'VSWR Calculator'!$C$25)+$C84)^2+(1500*ABS(SIN(2*PI()*MOD(Calculator!$B$32/Calculator!$F$16,1)))*IF(MOD(Calculator!$B$32/Calculator!$F$16,1)&lt;0.5,-1,1))^2)),2))</f>
        <v>—</v>
      </c>
      <c r="DB84" s="253" t="n">
        <f aca="false">IF(OR(Calculator!$E$17&lt;&gt;"YES",Calculator!$B$32&lt;Calculator!$G$17),"—",ROUND((1+SQRT(((50*POWER(80,POWER(COS(PI()*MOD(Calculator!$B$32/Calculator!$F$17,1)),2))+MIN(500,MAX(30,100*EXP(-0.3*'VSWR Calculator'!$C$24)*(1+3*ABS(MOD('VSWR Calculator'!$C$23/Calculator!$F$17/2,1)-0.5))))/'VSWR Calculator'!$C$25)-$C84)^2+(1500*ABS(SIN(2*PI()*MOD(Calculator!$B$32/Calculator!$F$17,1)))*IF(MOD(Calculator!$B$32/Calculator!$F$17,1)&lt;0.5,-1,1))^2)/SQRT(((50*POWER(80,POWER(COS(PI()*MOD(Calculator!$B$32/Calculator!$F$17,1)),2))+MIN(500,MAX(30,100*EXP(-0.3*'VSWR Calculator'!$C$24)*(1+3*ABS(MOD('VSWR Calculator'!$C$23/Calculator!$F$17/2,1)-0.5))))/'VSWR Calculator'!$C$25)+$C84)^2+(1500*ABS(SIN(2*PI()*MOD(Calculator!$B$32/Calculator!$F$17,1)))*IF(MOD(Calculator!$B$32/Calculator!$F$17,1)&lt;0.5,-1,1))^2))/(1-SQRT(((50*POWER(80,POWER(COS(PI()*MOD(Calculator!$B$32/Calculator!$F$17,1)),2))+MIN(500,MAX(30,100*EXP(-0.3*'VSWR Calculator'!$C$24)*(1+3*ABS(MOD('VSWR Calculator'!$C$23/Calculator!$F$17/2,1)-0.5))))/'VSWR Calculator'!$C$25)-$C84)^2+(1500*ABS(SIN(2*PI()*MOD(Calculator!$B$32/Calculator!$F$17,1)))*IF(MOD(Calculator!$B$32/Calculator!$F$17,1)&lt;0.5,-1,1))^2)/SQRT(((50*POWER(80,POWER(COS(PI()*MOD(Calculator!$B$32/Calculator!$F$17,1)),2))+MIN(500,MAX(30,100*EXP(-0.3*'VSWR Calculator'!$C$24)*(1+3*ABS(MOD('VSWR Calculator'!$C$23/Calculator!$F$17/2,1)-0.5))))/'VSWR Calculator'!$C$25)+$C84)^2+(1500*ABS(SIN(2*PI()*MOD(Calculator!$B$32/Calculator!$F$17,1)))*IF(MOD(Calculator!$B$32/Calculator!$F$17,1)&lt;0.5,-1,1))^2)),2))</f>
        <v>15.41</v>
      </c>
      <c r="DC84" s="253" t="str">
        <f aca="false">IF(OR(Calculator!$E$18&lt;&gt;"YES",Calculator!$B$32&lt;Calculator!$G$18),"—",ROUND((1+SQRT(((50*POWER(80,POWER(COS(PI()*MOD(Calculator!$B$32/Calculator!$F$18,1)),2))+MIN(500,MAX(30,100*EXP(-0.3*'VSWR Calculator'!$C$24)*(1+3*ABS(MOD('VSWR Calculator'!$C$23/Calculator!$F$18/2,1)-0.5))))/'VSWR Calculator'!$C$25)-$C84)^2+(1500*ABS(SIN(2*PI()*MOD(Calculator!$B$32/Calculator!$F$18,1)))*IF(MOD(Calculator!$B$32/Calculator!$F$18,1)&lt;0.5,-1,1))^2)/SQRT(((50*POWER(80,POWER(COS(PI()*MOD(Calculator!$B$32/Calculator!$F$18,1)),2))+MIN(500,MAX(30,100*EXP(-0.3*'VSWR Calculator'!$C$24)*(1+3*ABS(MOD('VSWR Calculator'!$C$23/Calculator!$F$18/2,1)-0.5))))/'VSWR Calculator'!$C$25)+$C84)^2+(1500*ABS(SIN(2*PI()*MOD(Calculator!$B$32/Calculator!$F$18,1)))*IF(MOD(Calculator!$B$32/Calculator!$F$18,1)&lt;0.5,-1,1))^2))/(1-SQRT(((50*POWER(80,POWER(COS(PI()*MOD(Calculator!$B$32/Calculator!$F$18,1)),2))+MIN(500,MAX(30,100*EXP(-0.3*'VSWR Calculator'!$C$24)*(1+3*ABS(MOD('VSWR Calculator'!$C$23/Calculator!$F$18/2,1)-0.5))))/'VSWR Calculator'!$C$25)-$C84)^2+(1500*ABS(SIN(2*PI()*MOD(Calculator!$B$32/Calculator!$F$18,1)))*IF(MOD(Calculator!$B$32/Calculator!$F$18,1)&lt;0.5,-1,1))^2)/SQRT(((50*POWER(80,POWER(COS(PI()*MOD(Calculator!$B$32/Calculator!$F$18,1)),2))+MIN(500,MAX(30,100*EXP(-0.3*'VSWR Calculator'!$C$24)*(1+3*ABS(MOD('VSWR Calculator'!$C$23/Calculator!$F$18/2,1)-0.5))))/'VSWR Calculator'!$C$25)+$C84)^2+(1500*ABS(SIN(2*PI()*MOD(Calculator!$B$32/Calculator!$F$18,1)))*IF(MOD(Calculator!$B$32/Calculator!$F$18,1)&lt;0.5,-1,1))^2)),2))</f>
        <v>—</v>
      </c>
      <c r="DD84" s="253" t="str">
        <f aca="false">IF(OR(Calculator!$E$19&lt;&gt;"YES",Calculator!$B$32&lt;Calculator!$G$19),"—",ROUND((1+SQRT(((50*POWER(80,POWER(COS(PI()*MOD(Calculator!$B$32/Calculator!$F$19,1)),2))+MIN(500,MAX(30,100*EXP(-0.3*'VSWR Calculator'!$C$24)*(1+3*ABS(MOD('VSWR Calculator'!$C$23/Calculator!$F$19/2,1)-0.5))))/'VSWR Calculator'!$C$25)-$C84)^2+(1500*ABS(SIN(2*PI()*MOD(Calculator!$B$32/Calculator!$F$19,1)))*IF(MOD(Calculator!$B$32/Calculator!$F$19,1)&lt;0.5,-1,1))^2)/SQRT(((50*POWER(80,POWER(COS(PI()*MOD(Calculator!$B$32/Calculator!$F$19,1)),2))+MIN(500,MAX(30,100*EXP(-0.3*'VSWR Calculator'!$C$24)*(1+3*ABS(MOD('VSWR Calculator'!$C$23/Calculator!$F$19/2,1)-0.5))))/'VSWR Calculator'!$C$25)+$C84)^2+(1500*ABS(SIN(2*PI()*MOD(Calculator!$B$32/Calculator!$F$19,1)))*IF(MOD(Calculator!$B$32/Calculator!$F$19,1)&lt;0.5,-1,1))^2))/(1-SQRT(((50*POWER(80,POWER(COS(PI()*MOD(Calculator!$B$32/Calculator!$F$19,1)),2))+MIN(500,MAX(30,100*EXP(-0.3*'VSWR Calculator'!$C$24)*(1+3*ABS(MOD('VSWR Calculator'!$C$23/Calculator!$F$19/2,1)-0.5))))/'VSWR Calculator'!$C$25)-$C84)^2+(1500*ABS(SIN(2*PI()*MOD(Calculator!$B$32/Calculator!$F$19,1)))*IF(MOD(Calculator!$B$32/Calculator!$F$19,1)&lt;0.5,-1,1))^2)/SQRT(((50*POWER(80,POWER(COS(PI()*MOD(Calculator!$B$32/Calculator!$F$19,1)),2))+MIN(500,MAX(30,100*EXP(-0.3*'VSWR Calculator'!$C$24)*(1+3*ABS(MOD('VSWR Calculator'!$C$23/Calculator!$F$19/2,1)-0.5))))/'VSWR Calculator'!$C$25)+$C84)^2+(1500*ABS(SIN(2*PI()*MOD(Calculator!$B$32/Calculator!$F$19,1)))*IF(MOD(Calculator!$B$32/Calculator!$F$19,1)&lt;0.5,-1,1))^2)),2))</f>
        <v>—</v>
      </c>
      <c r="DE84" s="253" t="str">
        <f aca="false">IF(OR(Calculator!$E$20&lt;&gt;"YES",Calculator!$B$32&lt;Calculator!$G$20),"—",ROUND((1+SQRT(((50*POWER(80,POWER(COS(PI()*MOD(Calculator!$B$32/Calculator!$F$20,1)),2))+MIN(500,MAX(30,100*EXP(-0.3*'VSWR Calculator'!$C$24)*(1+3*ABS(MOD('VSWR Calculator'!$C$23/Calculator!$F$20/2,1)-0.5))))/'VSWR Calculator'!$C$25)-$C84)^2+(1500*ABS(SIN(2*PI()*MOD(Calculator!$B$32/Calculator!$F$20,1)))*IF(MOD(Calculator!$B$32/Calculator!$F$20,1)&lt;0.5,-1,1))^2)/SQRT(((50*POWER(80,POWER(COS(PI()*MOD(Calculator!$B$32/Calculator!$F$20,1)),2))+MIN(500,MAX(30,100*EXP(-0.3*'VSWR Calculator'!$C$24)*(1+3*ABS(MOD('VSWR Calculator'!$C$23/Calculator!$F$20/2,1)-0.5))))/'VSWR Calculator'!$C$25)+$C84)^2+(1500*ABS(SIN(2*PI()*MOD(Calculator!$B$32/Calculator!$F$20,1)))*IF(MOD(Calculator!$B$32/Calculator!$F$20,1)&lt;0.5,-1,1))^2))/(1-SQRT(((50*POWER(80,POWER(COS(PI()*MOD(Calculator!$B$32/Calculator!$F$20,1)),2))+MIN(500,MAX(30,100*EXP(-0.3*'VSWR Calculator'!$C$24)*(1+3*ABS(MOD('VSWR Calculator'!$C$23/Calculator!$F$20/2,1)-0.5))))/'VSWR Calculator'!$C$25)-$C84)^2+(1500*ABS(SIN(2*PI()*MOD(Calculator!$B$32/Calculator!$F$20,1)))*IF(MOD(Calculator!$B$32/Calculator!$F$20,1)&lt;0.5,-1,1))^2)/SQRT(((50*POWER(80,POWER(COS(PI()*MOD(Calculator!$B$32/Calculator!$F$20,1)),2))+MIN(500,MAX(30,100*EXP(-0.3*'VSWR Calculator'!$C$24)*(1+3*ABS(MOD('VSWR Calculator'!$C$23/Calculator!$F$20/2,1)-0.5))))/'VSWR Calculator'!$C$25)+$C84)^2+(1500*ABS(SIN(2*PI()*MOD(Calculator!$B$32/Calculator!$F$20,1)))*IF(MOD(Calculator!$B$32/Calculator!$F$20,1)&lt;0.5,-1,1))^2)),2))</f>
        <v>—</v>
      </c>
      <c r="DF84" s="253" t="str">
        <f aca="false">IF(OR(Calculator!$E$21&lt;&gt;"YES",Calculator!$B$32&lt;Calculator!$G$21),"—",ROUND((1+SQRT(((50*POWER(80,POWER(COS(PI()*MOD(Calculator!$B$32/Calculator!$F$21,1)),2))+MIN(500,MAX(30,100*EXP(-0.3*'VSWR Calculator'!$C$24)*(1+3*ABS(MOD('VSWR Calculator'!$C$23/Calculator!$F$21/2,1)-0.5))))/'VSWR Calculator'!$C$25)-$C84)^2+(1500*ABS(SIN(2*PI()*MOD(Calculator!$B$32/Calculator!$F$21,1)))*IF(MOD(Calculator!$B$32/Calculator!$F$21,1)&lt;0.5,-1,1))^2)/SQRT(((50*POWER(80,POWER(COS(PI()*MOD(Calculator!$B$32/Calculator!$F$21,1)),2))+MIN(500,MAX(30,100*EXP(-0.3*'VSWR Calculator'!$C$24)*(1+3*ABS(MOD('VSWR Calculator'!$C$23/Calculator!$F$21/2,1)-0.5))))/'VSWR Calculator'!$C$25)+$C84)^2+(1500*ABS(SIN(2*PI()*MOD(Calculator!$B$32/Calculator!$F$21,1)))*IF(MOD(Calculator!$B$32/Calculator!$F$21,1)&lt;0.5,-1,1))^2))/(1-SQRT(((50*POWER(80,POWER(COS(PI()*MOD(Calculator!$B$32/Calculator!$F$21,1)),2))+MIN(500,MAX(30,100*EXP(-0.3*'VSWR Calculator'!$C$24)*(1+3*ABS(MOD('VSWR Calculator'!$C$23/Calculator!$F$21/2,1)-0.5))))/'VSWR Calculator'!$C$25)-$C84)^2+(1500*ABS(SIN(2*PI()*MOD(Calculator!$B$32/Calculator!$F$21,1)))*IF(MOD(Calculator!$B$32/Calculator!$F$21,1)&lt;0.5,-1,1))^2)/SQRT(((50*POWER(80,POWER(COS(PI()*MOD(Calculator!$B$32/Calculator!$F$21,1)),2))+MIN(500,MAX(30,100*EXP(-0.3*'VSWR Calculator'!$C$24)*(1+3*ABS(MOD('VSWR Calculator'!$C$23/Calculator!$F$21/2,1)-0.5))))/'VSWR Calculator'!$C$25)+$C84)^2+(1500*ABS(SIN(2*PI()*MOD(Calculator!$B$32/Calculator!$F$21,1)))*IF(MOD(Calculator!$B$32/Calculator!$F$21,1)&lt;0.5,-1,1))^2)),2))</f>
        <v>—</v>
      </c>
      <c r="DG84" s="253" t="str">
        <f aca="false">IF(OR(Calculator!$E$22&lt;&gt;"YES",Calculator!$B$32&lt;Calculator!$G$22),"—",ROUND((1+SQRT(((50*POWER(80,POWER(COS(PI()*MOD(Calculator!$B$32/Calculator!$F$22,1)),2))+MIN(500,MAX(30,100*EXP(-0.3*'VSWR Calculator'!$C$24)*(1+3*ABS(MOD('VSWR Calculator'!$C$23/Calculator!$F$22/2,1)-0.5))))/'VSWR Calculator'!$C$25)-$C84)^2+(1500*ABS(SIN(2*PI()*MOD(Calculator!$B$32/Calculator!$F$22,1)))*IF(MOD(Calculator!$B$32/Calculator!$F$22,1)&lt;0.5,-1,1))^2)/SQRT(((50*POWER(80,POWER(COS(PI()*MOD(Calculator!$B$32/Calculator!$F$22,1)),2))+MIN(500,MAX(30,100*EXP(-0.3*'VSWR Calculator'!$C$24)*(1+3*ABS(MOD('VSWR Calculator'!$C$23/Calculator!$F$22/2,1)-0.5))))/'VSWR Calculator'!$C$25)+$C84)^2+(1500*ABS(SIN(2*PI()*MOD(Calculator!$B$32/Calculator!$F$22,1)))*IF(MOD(Calculator!$B$32/Calculator!$F$22,1)&lt;0.5,-1,1))^2))/(1-SQRT(((50*POWER(80,POWER(COS(PI()*MOD(Calculator!$B$32/Calculator!$F$22,1)),2))+MIN(500,MAX(30,100*EXP(-0.3*'VSWR Calculator'!$C$24)*(1+3*ABS(MOD('VSWR Calculator'!$C$23/Calculator!$F$22/2,1)-0.5))))/'VSWR Calculator'!$C$25)-$C84)^2+(1500*ABS(SIN(2*PI()*MOD(Calculator!$B$32/Calculator!$F$22,1)))*IF(MOD(Calculator!$B$32/Calculator!$F$22,1)&lt;0.5,-1,1))^2)/SQRT(((50*POWER(80,POWER(COS(PI()*MOD(Calculator!$B$32/Calculator!$F$22,1)),2))+MIN(500,MAX(30,100*EXP(-0.3*'VSWR Calculator'!$C$24)*(1+3*ABS(MOD('VSWR Calculator'!$C$23/Calculator!$F$22/2,1)-0.5))))/'VSWR Calculator'!$C$25)+$C84)^2+(1500*ABS(SIN(2*PI()*MOD(Calculator!$B$32/Calculator!$F$22,1)))*IF(MOD(Calculator!$B$32/Calculator!$F$22,1)&lt;0.5,-1,1))^2)),2))</f>
        <v>—</v>
      </c>
      <c r="DH84" s="253" t="n">
        <f aca="false">IFERROR(ROUND((IF(ISNUMBER(CW84),CW84,0)+IF(ISNUMBER(CX84),CX84,0)+IF(ISNUMBER(CY84),CY84,0)+IF(ISNUMBER(CZ84),CZ84,0)+IF(ISNUMBER(DA84),DA84,0)+IF(ISNUMBER(DB84),DB84,0)+IF(ISNUMBER(DC84),DC84,0)+IF(ISNUMBER(DD84),DD84,0)+IF(ISNUMBER(DE84),DE84,0)+IF(ISNUMBER(DF84),DF84,0)+IF(ISNUMBER(DG84),DG84,0))/(IF(ISNUMBER(CW84),1,0)+IF(ISNUMBER(CX84),1,0)+IF(ISNUMBER(CY84),1,0)+IF(ISNUMBER(CZ84),1,0)+IF(ISNUMBER(DA84),1,0)+IF(ISNUMBER(DB84),1,0)+IF(ISNUMBER(DC84),1,0)+IF(ISNUMBER(DD84),1,0)+IF(ISNUMBER(DE84),1,0)+IF(ISNUMBER(DF84),1,0)+IF(ISNUMBER(DG84),1,0)),4),"")</f>
        <v>8.965</v>
      </c>
      <c r="DI84" s="253" t="str">
        <f aca="false">IF(OR(Calculator!$E$12&lt;&gt;"YES",Calculator!$B$33&lt;Calculator!$G$12),"—",ROUND((1+SQRT(((50*POWER(80,POWER(COS(PI()*MOD(Calculator!$B$33/Calculator!$F$12,1)),2))+MIN(500,MAX(30,100*EXP(-0.3*'VSWR Calculator'!$C$24)*(1+3*ABS(MOD('VSWR Calculator'!$C$23/Calculator!$F$12/2,1)-0.5))))/'VSWR Calculator'!$C$25)-$C84)^2+(1500*ABS(SIN(2*PI()*MOD(Calculator!$B$33/Calculator!$F$12,1)))*IF(MOD(Calculator!$B$33/Calculator!$F$12,1)&lt;0.5,-1,1))^2)/SQRT(((50*POWER(80,POWER(COS(PI()*MOD(Calculator!$B$33/Calculator!$F$12,1)),2))+MIN(500,MAX(30,100*EXP(-0.3*'VSWR Calculator'!$C$24)*(1+3*ABS(MOD('VSWR Calculator'!$C$23/Calculator!$F$12/2,1)-0.5))))/'VSWR Calculator'!$C$25)+$C84)^2+(1500*ABS(SIN(2*PI()*MOD(Calculator!$B$33/Calculator!$F$12,1)))*IF(MOD(Calculator!$B$33/Calculator!$F$12,1)&lt;0.5,-1,1))^2))/(1-SQRT(((50*POWER(80,POWER(COS(PI()*MOD(Calculator!$B$33/Calculator!$F$12,1)),2))+MIN(500,MAX(30,100*EXP(-0.3*'VSWR Calculator'!$C$24)*(1+3*ABS(MOD('VSWR Calculator'!$C$23/Calculator!$F$12/2,1)-0.5))))/'VSWR Calculator'!$C$25)-$C84)^2+(1500*ABS(SIN(2*PI()*MOD(Calculator!$B$33/Calculator!$F$12,1)))*IF(MOD(Calculator!$B$33/Calculator!$F$12,1)&lt;0.5,-1,1))^2)/SQRT(((50*POWER(80,POWER(COS(PI()*MOD(Calculator!$B$33/Calculator!$F$12,1)),2))+MIN(500,MAX(30,100*EXP(-0.3*'VSWR Calculator'!$C$24)*(1+3*ABS(MOD('VSWR Calculator'!$C$23/Calculator!$F$12/2,1)-0.5))))/'VSWR Calculator'!$C$25)+$C84)^2+(1500*ABS(SIN(2*PI()*MOD(Calculator!$B$33/Calculator!$F$12,1)))*IF(MOD(Calculator!$B$33/Calculator!$F$12,1)&lt;0.5,-1,1))^2)),2))</f>
        <v>—</v>
      </c>
      <c r="DJ84" s="253" t="str">
        <f aca="false">IF(OR(Calculator!$E$13&lt;&gt;"YES",Calculator!$B$33&lt;Calculator!$G$13),"—",ROUND((1+SQRT(((50*POWER(80,POWER(COS(PI()*MOD(Calculator!$B$33/Calculator!$F$13,1)),2))+MIN(500,MAX(30,100*EXP(-0.3*'VSWR Calculator'!$C$24)*(1+3*ABS(MOD('VSWR Calculator'!$C$23/Calculator!$F$13/2,1)-0.5))))/'VSWR Calculator'!$C$25)-$C84)^2+(1500*ABS(SIN(2*PI()*MOD(Calculator!$B$33/Calculator!$F$13,1)))*IF(MOD(Calculator!$B$33/Calculator!$F$13,1)&lt;0.5,-1,1))^2)/SQRT(((50*POWER(80,POWER(COS(PI()*MOD(Calculator!$B$33/Calculator!$F$13,1)),2))+MIN(500,MAX(30,100*EXP(-0.3*'VSWR Calculator'!$C$24)*(1+3*ABS(MOD('VSWR Calculator'!$C$23/Calculator!$F$13/2,1)-0.5))))/'VSWR Calculator'!$C$25)+$C84)^2+(1500*ABS(SIN(2*PI()*MOD(Calculator!$B$33/Calculator!$F$13,1)))*IF(MOD(Calculator!$B$33/Calculator!$F$13,1)&lt;0.5,-1,1))^2))/(1-SQRT(((50*POWER(80,POWER(COS(PI()*MOD(Calculator!$B$33/Calculator!$F$13,1)),2))+MIN(500,MAX(30,100*EXP(-0.3*'VSWR Calculator'!$C$24)*(1+3*ABS(MOD('VSWR Calculator'!$C$23/Calculator!$F$13/2,1)-0.5))))/'VSWR Calculator'!$C$25)-$C84)^2+(1500*ABS(SIN(2*PI()*MOD(Calculator!$B$33/Calculator!$F$13,1)))*IF(MOD(Calculator!$B$33/Calculator!$F$13,1)&lt;0.5,-1,1))^2)/SQRT(((50*POWER(80,POWER(COS(PI()*MOD(Calculator!$B$33/Calculator!$F$13,1)),2))+MIN(500,MAX(30,100*EXP(-0.3*'VSWR Calculator'!$C$24)*(1+3*ABS(MOD('VSWR Calculator'!$C$23/Calculator!$F$13/2,1)-0.5))))/'VSWR Calculator'!$C$25)+$C84)^2+(1500*ABS(SIN(2*PI()*MOD(Calculator!$B$33/Calculator!$F$13,1)))*IF(MOD(Calculator!$B$33/Calculator!$F$13,1)&lt;0.5,-1,1))^2)),2))</f>
        <v>—</v>
      </c>
      <c r="DK84" s="253" t="str">
        <f aca="false">IF(OR(Calculator!$E$14&lt;&gt;"YES",Calculator!$B$33&lt;Calculator!$G$14),"—",ROUND((1+SQRT(((50*POWER(80,POWER(COS(PI()*MOD(Calculator!$B$33/Calculator!$F$14,1)),2))+MIN(500,MAX(30,100*EXP(-0.3*'VSWR Calculator'!$C$24)*(1+3*ABS(MOD('VSWR Calculator'!$C$23/Calculator!$F$14/2,1)-0.5))))/'VSWR Calculator'!$C$25)-$C84)^2+(1500*ABS(SIN(2*PI()*MOD(Calculator!$B$33/Calculator!$F$14,1)))*IF(MOD(Calculator!$B$33/Calculator!$F$14,1)&lt;0.5,-1,1))^2)/SQRT(((50*POWER(80,POWER(COS(PI()*MOD(Calculator!$B$33/Calculator!$F$14,1)),2))+MIN(500,MAX(30,100*EXP(-0.3*'VSWR Calculator'!$C$24)*(1+3*ABS(MOD('VSWR Calculator'!$C$23/Calculator!$F$14/2,1)-0.5))))/'VSWR Calculator'!$C$25)+$C84)^2+(1500*ABS(SIN(2*PI()*MOD(Calculator!$B$33/Calculator!$F$14,1)))*IF(MOD(Calculator!$B$33/Calculator!$F$14,1)&lt;0.5,-1,1))^2))/(1-SQRT(((50*POWER(80,POWER(COS(PI()*MOD(Calculator!$B$33/Calculator!$F$14,1)),2))+MIN(500,MAX(30,100*EXP(-0.3*'VSWR Calculator'!$C$24)*(1+3*ABS(MOD('VSWR Calculator'!$C$23/Calculator!$F$14/2,1)-0.5))))/'VSWR Calculator'!$C$25)-$C84)^2+(1500*ABS(SIN(2*PI()*MOD(Calculator!$B$33/Calculator!$F$14,1)))*IF(MOD(Calculator!$B$33/Calculator!$F$14,1)&lt;0.5,-1,1))^2)/SQRT(((50*POWER(80,POWER(COS(PI()*MOD(Calculator!$B$33/Calculator!$F$14,1)),2))+MIN(500,MAX(30,100*EXP(-0.3*'VSWR Calculator'!$C$24)*(1+3*ABS(MOD('VSWR Calculator'!$C$23/Calculator!$F$14/2,1)-0.5))))/'VSWR Calculator'!$C$25)+$C84)^2+(1500*ABS(SIN(2*PI()*MOD(Calculator!$B$33/Calculator!$F$14,1)))*IF(MOD(Calculator!$B$33/Calculator!$F$14,1)&lt;0.5,-1,1))^2)),2))</f>
        <v>—</v>
      </c>
      <c r="DL84" s="253" t="n">
        <f aca="false">IF(OR(Calculator!$E$15&lt;&gt;"YES",Calculator!$B$33&lt;Calculator!$G$15),"—",ROUND((1+SQRT(((50*POWER(80,POWER(COS(PI()*MOD(Calculator!$B$33/Calculator!$F$15,1)),2))+MIN(500,MAX(30,100*EXP(-0.3*'VSWR Calculator'!$C$24)*(1+3*ABS(MOD('VSWR Calculator'!$C$23/Calculator!$F$15/2,1)-0.5))))/'VSWR Calculator'!$C$25)-$C84)^2+(1500*ABS(SIN(2*PI()*MOD(Calculator!$B$33/Calculator!$F$15,1)))*IF(MOD(Calculator!$B$33/Calculator!$F$15,1)&lt;0.5,-1,1))^2)/SQRT(((50*POWER(80,POWER(COS(PI()*MOD(Calculator!$B$33/Calculator!$F$15,1)),2))+MIN(500,MAX(30,100*EXP(-0.3*'VSWR Calculator'!$C$24)*(1+3*ABS(MOD('VSWR Calculator'!$C$23/Calculator!$F$15/2,1)-0.5))))/'VSWR Calculator'!$C$25)+$C84)^2+(1500*ABS(SIN(2*PI()*MOD(Calculator!$B$33/Calculator!$F$15,1)))*IF(MOD(Calculator!$B$33/Calculator!$F$15,1)&lt;0.5,-1,1))^2))/(1-SQRT(((50*POWER(80,POWER(COS(PI()*MOD(Calculator!$B$33/Calculator!$F$15,1)),2))+MIN(500,MAX(30,100*EXP(-0.3*'VSWR Calculator'!$C$24)*(1+3*ABS(MOD('VSWR Calculator'!$C$23/Calculator!$F$15/2,1)-0.5))))/'VSWR Calculator'!$C$25)-$C84)^2+(1500*ABS(SIN(2*PI()*MOD(Calculator!$B$33/Calculator!$F$15,1)))*IF(MOD(Calculator!$B$33/Calculator!$F$15,1)&lt;0.5,-1,1))^2)/SQRT(((50*POWER(80,POWER(COS(PI()*MOD(Calculator!$B$33/Calculator!$F$15,1)),2))+MIN(500,MAX(30,100*EXP(-0.3*'VSWR Calculator'!$C$24)*(1+3*ABS(MOD('VSWR Calculator'!$C$23/Calculator!$F$15/2,1)-0.5))))/'VSWR Calculator'!$C$25)+$C84)^2+(1500*ABS(SIN(2*PI()*MOD(Calculator!$B$33/Calculator!$F$15,1)))*IF(MOD(Calculator!$B$33/Calculator!$F$15,1)&lt;0.5,-1,1))^2)),2))</f>
        <v>2.68</v>
      </c>
      <c r="DM84" s="253" t="str">
        <f aca="false">IF(OR(Calculator!$E$16&lt;&gt;"YES",Calculator!$B$33&lt;Calculator!$G$16),"—",ROUND((1+SQRT(((50*POWER(80,POWER(COS(PI()*MOD(Calculator!$B$33/Calculator!$F$16,1)),2))+MIN(500,MAX(30,100*EXP(-0.3*'VSWR Calculator'!$C$24)*(1+3*ABS(MOD('VSWR Calculator'!$C$23/Calculator!$F$16/2,1)-0.5))))/'VSWR Calculator'!$C$25)-$C84)^2+(1500*ABS(SIN(2*PI()*MOD(Calculator!$B$33/Calculator!$F$16,1)))*IF(MOD(Calculator!$B$33/Calculator!$F$16,1)&lt;0.5,-1,1))^2)/SQRT(((50*POWER(80,POWER(COS(PI()*MOD(Calculator!$B$33/Calculator!$F$16,1)),2))+MIN(500,MAX(30,100*EXP(-0.3*'VSWR Calculator'!$C$24)*(1+3*ABS(MOD('VSWR Calculator'!$C$23/Calculator!$F$16/2,1)-0.5))))/'VSWR Calculator'!$C$25)+$C84)^2+(1500*ABS(SIN(2*PI()*MOD(Calculator!$B$33/Calculator!$F$16,1)))*IF(MOD(Calculator!$B$33/Calculator!$F$16,1)&lt;0.5,-1,1))^2))/(1-SQRT(((50*POWER(80,POWER(COS(PI()*MOD(Calculator!$B$33/Calculator!$F$16,1)),2))+MIN(500,MAX(30,100*EXP(-0.3*'VSWR Calculator'!$C$24)*(1+3*ABS(MOD('VSWR Calculator'!$C$23/Calculator!$F$16/2,1)-0.5))))/'VSWR Calculator'!$C$25)-$C84)^2+(1500*ABS(SIN(2*PI()*MOD(Calculator!$B$33/Calculator!$F$16,1)))*IF(MOD(Calculator!$B$33/Calculator!$F$16,1)&lt;0.5,-1,1))^2)/SQRT(((50*POWER(80,POWER(COS(PI()*MOD(Calculator!$B$33/Calculator!$F$16,1)),2))+MIN(500,MAX(30,100*EXP(-0.3*'VSWR Calculator'!$C$24)*(1+3*ABS(MOD('VSWR Calculator'!$C$23/Calculator!$F$16/2,1)-0.5))))/'VSWR Calculator'!$C$25)+$C84)^2+(1500*ABS(SIN(2*PI()*MOD(Calculator!$B$33/Calculator!$F$16,1)))*IF(MOD(Calculator!$B$33/Calculator!$F$16,1)&lt;0.5,-1,1))^2)),2))</f>
        <v>—</v>
      </c>
      <c r="DN84" s="253" t="n">
        <f aca="false">IF(OR(Calculator!$E$17&lt;&gt;"YES",Calculator!$B$33&lt;Calculator!$G$17),"—",ROUND((1+SQRT(((50*POWER(80,POWER(COS(PI()*MOD(Calculator!$B$33/Calculator!$F$17,1)),2))+MIN(500,MAX(30,100*EXP(-0.3*'VSWR Calculator'!$C$24)*(1+3*ABS(MOD('VSWR Calculator'!$C$23/Calculator!$F$17/2,1)-0.5))))/'VSWR Calculator'!$C$25)-$C84)^2+(1500*ABS(SIN(2*PI()*MOD(Calculator!$B$33/Calculator!$F$17,1)))*IF(MOD(Calculator!$B$33/Calculator!$F$17,1)&lt;0.5,-1,1))^2)/SQRT(((50*POWER(80,POWER(COS(PI()*MOD(Calculator!$B$33/Calculator!$F$17,1)),2))+MIN(500,MAX(30,100*EXP(-0.3*'VSWR Calculator'!$C$24)*(1+3*ABS(MOD('VSWR Calculator'!$C$23/Calculator!$F$17/2,1)-0.5))))/'VSWR Calculator'!$C$25)+$C84)^2+(1500*ABS(SIN(2*PI()*MOD(Calculator!$B$33/Calculator!$F$17,1)))*IF(MOD(Calculator!$B$33/Calculator!$F$17,1)&lt;0.5,-1,1))^2))/(1-SQRT(((50*POWER(80,POWER(COS(PI()*MOD(Calculator!$B$33/Calculator!$F$17,1)),2))+MIN(500,MAX(30,100*EXP(-0.3*'VSWR Calculator'!$C$24)*(1+3*ABS(MOD('VSWR Calculator'!$C$23/Calculator!$F$17/2,1)-0.5))))/'VSWR Calculator'!$C$25)-$C84)^2+(1500*ABS(SIN(2*PI()*MOD(Calculator!$B$33/Calculator!$F$17,1)))*IF(MOD(Calculator!$B$33/Calculator!$F$17,1)&lt;0.5,-1,1))^2)/SQRT(((50*POWER(80,POWER(COS(PI()*MOD(Calculator!$B$33/Calculator!$F$17,1)),2))+MIN(500,MAX(30,100*EXP(-0.3*'VSWR Calculator'!$C$24)*(1+3*ABS(MOD('VSWR Calculator'!$C$23/Calculator!$F$17/2,1)-0.5))))/'VSWR Calculator'!$C$25)+$C84)^2+(1500*ABS(SIN(2*PI()*MOD(Calculator!$B$33/Calculator!$F$17,1)))*IF(MOD(Calculator!$B$33/Calculator!$F$17,1)&lt;0.5,-1,1))^2)),2))</f>
        <v>16.86</v>
      </c>
      <c r="DO84" s="253" t="str">
        <f aca="false">IF(OR(Calculator!$E$18&lt;&gt;"YES",Calculator!$B$33&lt;Calculator!$G$18),"—",ROUND((1+SQRT(((50*POWER(80,POWER(COS(PI()*MOD(Calculator!$B$33/Calculator!$F$18,1)),2))+MIN(500,MAX(30,100*EXP(-0.3*'VSWR Calculator'!$C$24)*(1+3*ABS(MOD('VSWR Calculator'!$C$23/Calculator!$F$18/2,1)-0.5))))/'VSWR Calculator'!$C$25)-$C84)^2+(1500*ABS(SIN(2*PI()*MOD(Calculator!$B$33/Calculator!$F$18,1)))*IF(MOD(Calculator!$B$33/Calculator!$F$18,1)&lt;0.5,-1,1))^2)/SQRT(((50*POWER(80,POWER(COS(PI()*MOD(Calculator!$B$33/Calculator!$F$18,1)),2))+MIN(500,MAX(30,100*EXP(-0.3*'VSWR Calculator'!$C$24)*(1+3*ABS(MOD('VSWR Calculator'!$C$23/Calculator!$F$18/2,1)-0.5))))/'VSWR Calculator'!$C$25)+$C84)^2+(1500*ABS(SIN(2*PI()*MOD(Calculator!$B$33/Calculator!$F$18,1)))*IF(MOD(Calculator!$B$33/Calculator!$F$18,1)&lt;0.5,-1,1))^2))/(1-SQRT(((50*POWER(80,POWER(COS(PI()*MOD(Calculator!$B$33/Calculator!$F$18,1)),2))+MIN(500,MAX(30,100*EXP(-0.3*'VSWR Calculator'!$C$24)*(1+3*ABS(MOD('VSWR Calculator'!$C$23/Calculator!$F$18/2,1)-0.5))))/'VSWR Calculator'!$C$25)-$C84)^2+(1500*ABS(SIN(2*PI()*MOD(Calculator!$B$33/Calculator!$F$18,1)))*IF(MOD(Calculator!$B$33/Calculator!$F$18,1)&lt;0.5,-1,1))^2)/SQRT(((50*POWER(80,POWER(COS(PI()*MOD(Calculator!$B$33/Calculator!$F$18,1)),2))+MIN(500,MAX(30,100*EXP(-0.3*'VSWR Calculator'!$C$24)*(1+3*ABS(MOD('VSWR Calculator'!$C$23/Calculator!$F$18/2,1)-0.5))))/'VSWR Calculator'!$C$25)+$C84)^2+(1500*ABS(SIN(2*PI()*MOD(Calculator!$B$33/Calculator!$F$18,1)))*IF(MOD(Calculator!$B$33/Calculator!$F$18,1)&lt;0.5,-1,1))^2)),2))</f>
        <v>—</v>
      </c>
      <c r="DP84" s="253" t="str">
        <f aca="false">IF(OR(Calculator!$E$19&lt;&gt;"YES",Calculator!$B$33&lt;Calculator!$G$19),"—",ROUND((1+SQRT(((50*POWER(80,POWER(COS(PI()*MOD(Calculator!$B$33/Calculator!$F$19,1)),2))+MIN(500,MAX(30,100*EXP(-0.3*'VSWR Calculator'!$C$24)*(1+3*ABS(MOD('VSWR Calculator'!$C$23/Calculator!$F$19/2,1)-0.5))))/'VSWR Calculator'!$C$25)-$C84)^2+(1500*ABS(SIN(2*PI()*MOD(Calculator!$B$33/Calculator!$F$19,1)))*IF(MOD(Calculator!$B$33/Calculator!$F$19,1)&lt;0.5,-1,1))^2)/SQRT(((50*POWER(80,POWER(COS(PI()*MOD(Calculator!$B$33/Calculator!$F$19,1)),2))+MIN(500,MAX(30,100*EXP(-0.3*'VSWR Calculator'!$C$24)*(1+3*ABS(MOD('VSWR Calculator'!$C$23/Calculator!$F$19/2,1)-0.5))))/'VSWR Calculator'!$C$25)+$C84)^2+(1500*ABS(SIN(2*PI()*MOD(Calculator!$B$33/Calculator!$F$19,1)))*IF(MOD(Calculator!$B$33/Calculator!$F$19,1)&lt;0.5,-1,1))^2))/(1-SQRT(((50*POWER(80,POWER(COS(PI()*MOD(Calculator!$B$33/Calculator!$F$19,1)),2))+MIN(500,MAX(30,100*EXP(-0.3*'VSWR Calculator'!$C$24)*(1+3*ABS(MOD('VSWR Calculator'!$C$23/Calculator!$F$19/2,1)-0.5))))/'VSWR Calculator'!$C$25)-$C84)^2+(1500*ABS(SIN(2*PI()*MOD(Calculator!$B$33/Calculator!$F$19,1)))*IF(MOD(Calculator!$B$33/Calculator!$F$19,1)&lt;0.5,-1,1))^2)/SQRT(((50*POWER(80,POWER(COS(PI()*MOD(Calculator!$B$33/Calculator!$F$19,1)),2))+MIN(500,MAX(30,100*EXP(-0.3*'VSWR Calculator'!$C$24)*(1+3*ABS(MOD('VSWR Calculator'!$C$23/Calculator!$F$19/2,1)-0.5))))/'VSWR Calculator'!$C$25)+$C84)^2+(1500*ABS(SIN(2*PI()*MOD(Calculator!$B$33/Calculator!$F$19,1)))*IF(MOD(Calculator!$B$33/Calculator!$F$19,1)&lt;0.5,-1,1))^2)),2))</f>
        <v>—</v>
      </c>
      <c r="DQ84" s="253" t="str">
        <f aca="false">IF(OR(Calculator!$E$20&lt;&gt;"YES",Calculator!$B$33&lt;Calculator!$G$20),"—",ROUND((1+SQRT(((50*POWER(80,POWER(COS(PI()*MOD(Calculator!$B$33/Calculator!$F$20,1)),2))+MIN(500,MAX(30,100*EXP(-0.3*'VSWR Calculator'!$C$24)*(1+3*ABS(MOD('VSWR Calculator'!$C$23/Calculator!$F$20/2,1)-0.5))))/'VSWR Calculator'!$C$25)-$C84)^2+(1500*ABS(SIN(2*PI()*MOD(Calculator!$B$33/Calculator!$F$20,1)))*IF(MOD(Calculator!$B$33/Calculator!$F$20,1)&lt;0.5,-1,1))^2)/SQRT(((50*POWER(80,POWER(COS(PI()*MOD(Calculator!$B$33/Calculator!$F$20,1)),2))+MIN(500,MAX(30,100*EXP(-0.3*'VSWR Calculator'!$C$24)*(1+3*ABS(MOD('VSWR Calculator'!$C$23/Calculator!$F$20/2,1)-0.5))))/'VSWR Calculator'!$C$25)+$C84)^2+(1500*ABS(SIN(2*PI()*MOD(Calculator!$B$33/Calculator!$F$20,1)))*IF(MOD(Calculator!$B$33/Calculator!$F$20,1)&lt;0.5,-1,1))^2))/(1-SQRT(((50*POWER(80,POWER(COS(PI()*MOD(Calculator!$B$33/Calculator!$F$20,1)),2))+MIN(500,MAX(30,100*EXP(-0.3*'VSWR Calculator'!$C$24)*(1+3*ABS(MOD('VSWR Calculator'!$C$23/Calculator!$F$20/2,1)-0.5))))/'VSWR Calculator'!$C$25)-$C84)^2+(1500*ABS(SIN(2*PI()*MOD(Calculator!$B$33/Calculator!$F$20,1)))*IF(MOD(Calculator!$B$33/Calculator!$F$20,1)&lt;0.5,-1,1))^2)/SQRT(((50*POWER(80,POWER(COS(PI()*MOD(Calculator!$B$33/Calculator!$F$20,1)),2))+MIN(500,MAX(30,100*EXP(-0.3*'VSWR Calculator'!$C$24)*(1+3*ABS(MOD('VSWR Calculator'!$C$23/Calculator!$F$20/2,1)-0.5))))/'VSWR Calculator'!$C$25)+$C84)^2+(1500*ABS(SIN(2*PI()*MOD(Calculator!$B$33/Calculator!$F$20,1)))*IF(MOD(Calculator!$B$33/Calculator!$F$20,1)&lt;0.5,-1,1))^2)),2))</f>
        <v>—</v>
      </c>
      <c r="DR84" s="253" t="str">
        <f aca="false">IF(OR(Calculator!$E$21&lt;&gt;"YES",Calculator!$B$33&lt;Calculator!$G$21),"—",ROUND((1+SQRT(((50*POWER(80,POWER(COS(PI()*MOD(Calculator!$B$33/Calculator!$F$21,1)),2))+MIN(500,MAX(30,100*EXP(-0.3*'VSWR Calculator'!$C$24)*(1+3*ABS(MOD('VSWR Calculator'!$C$23/Calculator!$F$21/2,1)-0.5))))/'VSWR Calculator'!$C$25)-$C84)^2+(1500*ABS(SIN(2*PI()*MOD(Calculator!$B$33/Calculator!$F$21,1)))*IF(MOD(Calculator!$B$33/Calculator!$F$21,1)&lt;0.5,-1,1))^2)/SQRT(((50*POWER(80,POWER(COS(PI()*MOD(Calculator!$B$33/Calculator!$F$21,1)),2))+MIN(500,MAX(30,100*EXP(-0.3*'VSWR Calculator'!$C$24)*(1+3*ABS(MOD('VSWR Calculator'!$C$23/Calculator!$F$21/2,1)-0.5))))/'VSWR Calculator'!$C$25)+$C84)^2+(1500*ABS(SIN(2*PI()*MOD(Calculator!$B$33/Calculator!$F$21,1)))*IF(MOD(Calculator!$B$33/Calculator!$F$21,1)&lt;0.5,-1,1))^2))/(1-SQRT(((50*POWER(80,POWER(COS(PI()*MOD(Calculator!$B$33/Calculator!$F$21,1)),2))+MIN(500,MAX(30,100*EXP(-0.3*'VSWR Calculator'!$C$24)*(1+3*ABS(MOD('VSWR Calculator'!$C$23/Calculator!$F$21/2,1)-0.5))))/'VSWR Calculator'!$C$25)-$C84)^2+(1500*ABS(SIN(2*PI()*MOD(Calculator!$B$33/Calculator!$F$21,1)))*IF(MOD(Calculator!$B$33/Calculator!$F$21,1)&lt;0.5,-1,1))^2)/SQRT(((50*POWER(80,POWER(COS(PI()*MOD(Calculator!$B$33/Calculator!$F$21,1)),2))+MIN(500,MAX(30,100*EXP(-0.3*'VSWR Calculator'!$C$24)*(1+3*ABS(MOD('VSWR Calculator'!$C$23/Calculator!$F$21/2,1)-0.5))))/'VSWR Calculator'!$C$25)+$C84)^2+(1500*ABS(SIN(2*PI()*MOD(Calculator!$B$33/Calculator!$F$21,1)))*IF(MOD(Calculator!$B$33/Calculator!$F$21,1)&lt;0.5,-1,1))^2)),2))</f>
        <v>—</v>
      </c>
      <c r="DS84" s="253" t="str">
        <f aca="false">IF(OR(Calculator!$E$22&lt;&gt;"YES",Calculator!$B$33&lt;Calculator!$G$22),"—",ROUND((1+SQRT(((50*POWER(80,POWER(COS(PI()*MOD(Calculator!$B$33/Calculator!$F$22,1)),2))+MIN(500,MAX(30,100*EXP(-0.3*'VSWR Calculator'!$C$24)*(1+3*ABS(MOD('VSWR Calculator'!$C$23/Calculator!$F$22/2,1)-0.5))))/'VSWR Calculator'!$C$25)-$C84)^2+(1500*ABS(SIN(2*PI()*MOD(Calculator!$B$33/Calculator!$F$22,1)))*IF(MOD(Calculator!$B$33/Calculator!$F$22,1)&lt;0.5,-1,1))^2)/SQRT(((50*POWER(80,POWER(COS(PI()*MOD(Calculator!$B$33/Calculator!$F$22,1)),2))+MIN(500,MAX(30,100*EXP(-0.3*'VSWR Calculator'!$C$24)*(1+3*ABS(MOD('VSWR Calculator'!$C$23/Calculator!$F$22/2,1)-0.5))))/'VSWR Calculator'!$C$25)+$C84)^2+(1500*ABS(SIN(2*PI()*MOD(Calculator!$B$33/Calculator!$F$22,1)))*IF(MOD(Calculator!$B$33/Calculator!$F$22,1)&lt;0.5,-1,1))^2))/(1-SQRT(((50*POWER(80,POWER(COS(PI()*MOD(Calculator!$B$33/Calculator!$F$22,1)),2))+MIN(500,MAX(30,100*EXP(-0.3*'VSWR Calculator'!$C$24)*(1+3*ABS(MOD('VSWR Calculator'!$C$23/Calculator!$F$22/2,1)-0.5))))/'VSWR Calculator'!$C$25)-$C84)^2+(1500*ABS(SIN(2*PI()*MOD(Calculator!$B$33/Calculator!$F$22,1)))*IF(MOD(Calculator!$B$33/Calculator!$F$22,1)&lt;0.5,-1,1))^2)/SQRT(((50*POWER(80,POWER(COS(PI()*MOD(Calculator!$B$33/Calculator!$F$22,1)),2))+MIN(500,MAX(30,100*EXP(-0.3*'VSWR Calculator'!$C$24)*(1+3*ABS(MOD('VSWR Calculator'!$C$23/Calculator!$F$22/2,1)-0.5))))/'VSWR Calculator'!$C$25)+$C84)^2+(1500*ABS(SIN(2*PI()*MOD(Calculator!$B$33/Calculator!$F$22,1)))*IF(MOD(Calculator!$B$33/Calculator!$F$22,1)&lt;0.5,-1,1))^2)),2))</f>
        <v>—</v>
      </c>
      <c r="DT84" s="253" t="n">
        <f aca="false">IFERROR(ROUND((IF(ISNUMBER(DI84),DI84,0)+IF(ISNUMBER(DJ84),DJ84,0)+IF(ISNUMBER(DK84),DK84,0)+IF(ISNUMBER(DL84),DL84,0)+IF(ISNUMBER(DM84),DM84,0)+IF(ISNUMBER(DN84),DN84,0)+IF(ISNUMBER(DO84),DO84,0)+IF(ISNUMBER(DP84),DP84,0)+IF(ISNUMBER(DQ84),DQ84,0)+IF(ISNUMBER(DR84),DR84,0)+IF(ISNUMBER(DS84),DS84,0))/(IF(ISNUMBER(DI84),1,0)+IF(ISNUMBER(DJ84),1,0)+IF(ISNUMBER(DK84),1,0)+IF(ISNUMBER(DL84),1,0)+IF(ISNUMBER(DM84),1,0)+IF(ISNUMBER(DN84),1,0)+IF(ISNUMBER(DO84),1,0)+IF(ISNUMBER(DP84),1,0)+IF(ISNUMBER(DQ84),1,0)+IF(ISNUMBER(DR84),1,0)+IF(ISNUMBER(DS84),1,0)),4),"")</f>
        <v>9.77</v>
      </c>
      <c r="DU84" s="300" t="str">
        <f aca="false">IF(OR(Calculator!$E$12&lt;&gt;"YES",Calculator!$B$34&lt;Calculator!$G$12),"—",ROUND((1+SQRT(((50*POWER(80,POWER(COS(PI()*MOD(Calculator!$B$34/Calculator!$F$12,1)),2))-$C84)^2+(1500*ABS(SIN(2*PI()*MOD(Calculator!$B$34/Calculator!$F$12,1)))*IF(MOD(Calculator!$B$34/Calculator!$F$12,1)&lt;0.5,-1,1))^2)/((50*POWER(80,POWER(COS(PI()*MOD(Calculator!$B$34/Calculator!$F$12,1)),2))+$C84)^2+(1500*ABS(SIN(2*PI()*MOD(Calculator!$B$34/Calculator!$F$12,1)))*IF(MOD(Calculator!$B$34/Calculator!$F$12,1)&lt;0.5,-1,1))^2)))/(1-SQRT(((50*POWER(80,POWER(COS(PI()*MOD(Calculator!$B$34/Calculator!$F$12,1)),2))-$C84)^2+(1500*ABS(SIN(2*PI()*MOD(Calculator!$B$34/Calculator!$F$12,1)))*IF(MOD(Calculator!$B$34/Calculator!$F$12,1)&lt;0.5,-1,1))^2)/((50*POWER(80,POWER(COS(PI()*MOD(Calculator!$B$34/Calculator!$F$12,1)),2))+$C84)^2+(1500*ABS(SIN(2*PI()*MOD(Calculator!$B$34/Calculator!$F$12,1)))*IF(MOD(Calculator!$B$34/Calculator!$F$12,1)&lt;0.5,-1,1))^2))),2))</f>
        <v>—</v>
      </c>
      <c r="DV84" s="300" t="str">
        <f aca="false">IF(OR(Calculator!$E$13&lt;&gt;"YES",Calculator!$B$34&lt;Calculator!$G$13),"—",ROUND((1+SQRT(((50*POWER(80,POWER(COS(PI()*MOD(Calculator!$B$34/Calculator!$F$13,1)),2))-$C84)^2+(1500*ABS(SIN(2*PI()*MOD(Calculator!$B$34/Calculator!$F$13,1)))*IF(MOD(Calculator!$B$34/Calculator!$F$13,1)&lt;0.5,-1,1))^2)/((50*POWER(80,POWER(COS(PI()*MOD(Calculator!$B$34/Calculator!$F$13,1)),2))+$C84)^2+(1500*ABS(SIN(2*PI()*MOD(Calculator!$B$34/Calculator!$F$13,1)))*IF(MOD(Calculator!$B$34/Calculator!$F$13,1)&lt;0.5,-1,1))^2)))/(1-SQRT(((50*POWER(80,POWER(COS(PI()*MOD(Calculator!$B$34/Calculator!$F$13,1)),2))-$C84)^2+(1500*ABS(SIN(2*PI()*MOD(Calculator!$B$34/Calculator!$F$13,1)))*IF(MOD(Calculator!$B$34/Calculator!$F$13,1)&lt;0.5,-1,1))^2)/((50*POWER(80,POWER(COS(PI()*MOD(Calculator!$B$34/Calculator!$F$13,1)),2))+$C84)^2+(1500*ABS(SIN(2*PI()*MOD(Calculator!$B$34/Calculator!$F$13,1)))*IF(MOD(Calculator!$B$34/Calculator!$F$13,1)&lt;0.5,-1,1))^2))),2))</f>
        <v>—</v>
      </c>
      <c r="DW84" s="300" t="str">
        <f aca="false">IF(OR(Calculator!$E$14&lt;&gt;"YES",Calculator!$B$34&lt;Calculator!$G$14),"—",ROUND((1+SQRT(((50*POWER(80,POWER(COS(PI()*MOD(Calculator!$B$34/Calculator!$F$14,1)),2))-$C84)^2+(1500*ABS(SIN(2*PI()*MOD(Calculator!$B$34/Calculator!$F$14,1)))*IF(MOD(Calculator!$B$34/Calculator!$F$14,1)&lt;0.5,-1,1))^2)/((50*POWER(80,POWER(COS(PI()*MOD(Calculator!$B$34/Calculator!$F$14,1)),2))+$C84)^2+(1500*ABS(SIN(2*PI()*MOD(Calculator!$B$34/Calculator!$F$14,1)))*IF(MOD(Calculator!$B$34/Calculator!$F$14,1)&lt;0.5,-1,1))^2)))/(1-SQRT(((50*POWER(80,POWER(COS(PI()*MOD(Calculator!$B$34/Calculator!$F$14,1)),2))-$C84)^2+(1500*ABS(SIN(2*PI()*MOD(Calculator!$B$34/Calculator!$F$14,1)))*IF(MOD(Calculator!$B$34/Calculator!$F$14,1)&lt;0.5,-1,1))^2)/((50*POWER(80,POWER(COS(PI()*MOD(Calculator!$B$34/Calculator!$F$14,1)),2))+$C84)^2+(1500*ABS(SIN(2*PI()*MOD(Calculator!$B$34/Calculator!$F$14,1)))*IF(MOD(Calculator!$B$34/Calculator!$F$14,1)&lt;0.5,-1,1))^2))),2))</f>
        <v>—</v>
      </c>
      <c r="DX84" s="300" t="n">
        <f aca="false">IF(OR(Calculator!$E$15&lt;&gt;"YES",Calculator!$B$34&lt;Calculator!$G$15),"—",ROUND((1+SQRT(((50*POWER(80,POWER(COS(PI()*MOD(Calculator!$B$34/Calculator!$F$15,1)),2))-$C84)^2+(1500*ABS(SIN(2*PI()*MOD(Calculator!$B$34/Calculator!$F$15,1)))*IF(MOD(Calculator!$B$34/Calculator!$F$15,1)&lt;0.5,-1,1))^2)/((50*POWER(80,POWER(COS(PI()*MOD(Calculator!$B$34/Calculator!$F$15,1)),2))+$C84)^2+(1500*ABS(SIN(2*PI()*MOD(Calculator!$B$34/Calculator!$F$15,1)))*IF(MOD(Calculator!$B$34/Calculator!$F$15,1)&lt;0.5,-1,1))^2)))/(1-SQRT(((50*POWER(80,POWER(COS(PI()*MOD(Calculator!$B$34/Calculator!$F$15,1)),2))-$C84)^2+(1500*ABS(SIN(2*PI()*MOD(Calculator!$B$34/Calculator!$F$15,1)))*IF(MOD(Calculator!$B$34/Calculator!$F$15,1)&lt;0.5,-1,1))^2)/((50*POWER(80,POWER(COS(PI()*MOD(Calculator!$B$34/Calculator!$F$15,1)),2))+$C84)^2+(1500*ABS(SIN(2*PI()*MOD(Calculator!$B$34/Calculator!$F$15,1)))*IF(MOD(Calculator!$B$34/Calculator!$F$15,1)&lt;0.5,-1,1))^2))),2))</f>
        <v>23.35</v>
      </c>
      <c r="DY84" s="300" t="str">
        <f aca="false">IF(OR(Calculator!$E$16&lt;&gt;"YES",Calculator!$B$34&lt;Calculator!$G$16),"—",ROUND((1+SQRT(((50*POWER(80,POWER(COS(PI()*MOD(Calculator!$B$34/Calculator!$F$16,1)),2))-$C84)^2+(1500*ABS(SIN(2*PI()*MOD(Calculator!$B$34/Calculator!$F$16,1)))*IF(MOD(Calculator!$B$34/Calculator!$F$16,1)&lt;0.5,-1,1))^2)/((50*POWER(80,POWER(COS(PI()*MOD(Calculator!$B$34/Calculator!$F$16,1)),2))+$C84)^2+(1500*ABS(SIN(2*PI()*MOD(Calculator!$B$34/Calculator!$F$16,1)))*IF(MOD(Calculator!$B$34/Calculator!$F$16,1)&lt;0.5,-1,1))^2)))/(1-SQRT(((50*POWER(80,POWER(COS(PI()*MOD(Calculator!$B$34/Calculator!$F$16,1)),2))-$C84)^2+(1500*ABS(SIN(2*PI()*MOD(Calculator!$B$34/Calculator!$F$16,1)))*IF(MOD(Calculator!$B$34/Calculator!$F$16,1)&lt;0.5,-1,1))^2)/((50*POWER(80,POWER(COS(PI()*MOD(Calculator!$B$34/Calculator!$F$16,1)),2))+$C84)^2+(1500*ABS(SIN(2*PI()*MOD(Calculator!$B$34/Calculator!$F$16,1)))*IF(MOD(Calculator!$B$34/Calculator!$F$16,1)&lt;0.5,-1,1))^2))),2))</f>
        <v>—</v>
      </c>
      <c r="DZ84" s="300" t="n">
        <f aca="false">IF(OR(Calculator!$E$17&lt;&gt;"YES",Calculator!$B$34&lt;Calculator!$G$17),"—",ROUND((1+SQRT(((50*POWER(80,POWER(COS(PI()*MOD(Calculator!$B$34/Calculator!$F$17,1)),2))-$C84)^2+(1500*ABS(SIN(2*PI()*MOD(Calculator!$B$34/Calculator!$F$17,1)))*IF(MOD(Calculator!$B$34/Calculator!$F$17,1)&lt;0.5,-1,1))^2)/((50*POWER(80,POWER(COS(PI()*MOD(Calculator!$B$34/Calculator!$F$17,1)),2))+$C84)^2+(1500*ABS(SIN(2*PI()*MOD(Calculator!$B$34/Calculator!$F$17,1)))*IF(MOD(Calculator!$B$34/Calculator!$F$17,1)&lt;0.5,-1,1))^2)))/(1-SQRT(((50*POWER(80,POWER(COS(PI()*MOD(Calculator!$B$34/Calculator!$F$17,1)),2))-$C84)^2+(1500*ABS(SIN(2*PI()*MOD(Calculator!$B$34/Calculator!$F$17,1)))*IF(MOD(Calculator!$B$34/Calculator!$F$17,1)&lt;0.5,-1,1))^2)/((50*POWER(80,POWER(COS(PI()*MOD(Calculator!$B$34/Calculator!$F$17,1)),2))+$C84)^2+(1500*ABS(SIN(2*PI()*MOD(Calculator!$B$34/Calculator!$F$17,1)))*IF(MOD(Calculator!$B$34/Calculator!$F$17,1)&lt;0.5,-1,1))^2))),2))</f>
        <v>15.16</v>
      </c>
      <c r="EA84" s="300" t="str">
        <f aca="false">IF(OR(Calculator!$E$18&lt;&gt;"YES",Calculator!$B$34&lt;Calculator!$G$18),"—",ROUND((1+SQRT(((50*POWER(80,POWER(COS(PI()*MOD(Calculator!$B$34/Calculator!$F$18,1)),2))-$C84)^2+(1500*ABS(SIN(2*PI()*MOD(Calculator!$B$34/Calculator!$F$18,1)))*IF(MOD(Calculator!$B$34/Calculator!$F$18,1)&lt;0.5,-1,1))^2)/((50*POWER(80,POWER(COS(PI()*MOD(Calculator!$B$34/Calculator!$F$18,1)),2))+$C84)^2+(1500*ABS(SIN(2*PI()*MOD(Calculator!$B$34/Calculator!$F$18,1)))*IF(MOD(Calculator!$B$34/Calculator!$F$18,1)&lt;0.5,-1,1))^2)))/(1-SQRT(((50*POWER(80,POWER(COS(PI()*MOD(Calculator!$B$34/Calculator!$F$18,1)),2))-$C84)^2+(1500*ABS(SIN(2*PI()*MOD(Calculator!$B$34/Calculator!$F$18,1)))*IF(MOD(Calculator!$B$34/Calculator!$F$18,1)&lt;0.5,-1,1))^2)/((50*POWER(80,POWER(COS(PI()*MOD(Calculator!$B$34/Calculator!$F$18,1)),2))+$C84)^2+(1500*ABS(SIN(2*PI()*MOD(Calculator!$B$34/Calculator!$F$18,1)))*IF(MOD(Calculator!$B$34/Calculator!$F$18,1)&lt;0.5,-1,1))^2))),2))</f>
        <v>—</v>
      </c>
      <c r="EB84" s="300" t="str">
        <f aca="false">IF(OR(Calculator!$E$19&lt;&gt;"YES",Calculator!$B$34&lt;Calculator!$G$19),"—",ROUND((1+SQRT(((50*POWER(80,POWER(COS(PI()*MOD(Calculator!$B$34/Calculator!$F$19,1)),2))-$C84)^2+(1500*ABS(SIN(2*PI()*MOD(Calculator!$B$34/Calculator!$F$19,1)))*IF(MOD(Calculator!$B$34/Calculator!$F$19,1)&lt;0.5,-1,1))^2)/((50*POWER(80,POWER(COS(PI()*MOD(Calculator!$B$34/Calculator!$F$19,1)),2))+$C84)^2+(1500*ABS(SIN(2*PI()*MOD(Calculator!$B$34/Calculator!$F$19,1)))*IF(MOD(Calculator!$B$34/Calculator!$F$19,1)&lt;0.5,-1,1))^2)))/(1-SQRT(((50*POWER(80,POWER(COS(PI()*MOD(Calculator!$B$34/Calculator!$F$19,1)),2))-$C84)^2+(1500*ABS(SIN(2*PI()*MOD(Calculator!$B$34/Calculator!$F$19,1)))*IF(MOD(Calculator!$B$34/Calculator!$F$19,1)&lt;0.5,-1,1))^2)/((50*POWER(80,POWER(COS(PI()*MOD(Calculator!$B$34/Calculator!$F$19,1)),2))+$C84)^2+(1500*ABS(SIN(2*PI()*MOD(Calculator!$B$34/Calculator!$F$19,1)))*IF(MOD(Calculator!$B$34/Calculator!$F$19,1)&lt;0.5,-1,1))^2))),2))</f>
        <v>—</v>
      </c>
      <c r="EC84" s="300" t="str">
        <f aca="false">IF(OR(Calculator!$E$20&lt;&gt;"YES",Calculator!$B$34&lt;Calculator!$G$20),"—",ROUND((1+SQRT(((50*POWER(80,POWER(COS(PI()*MOD(Calculator!$B$34/Calculator!$F$20,1)),2))-$C84)^2+(1500*ABS(SIN(2*PI()*MOD(Calculator!$B$34/Calculator!$F$20,1)))*IF(MOD(Calculator!$B$34/Calculator!$F$20,1)&lt;0.5,-1,1))^2)/((50*POWER(80,POWER(COS(PI()*MOD(Calculator!$B$34/Calculator!$F$20,1)),2))+$C84)^2+(1500*ABS(SIN(2*PI()*MOD(Calculator!$B$34/Calculator!$F$20,1)))*IF(MOD(Calculator!$B$34/Calculator!$F$20,1)&lt;0.5,-1,1))^2)))/(1-SQRT(((50*POWER(80,POWER(COS(PI()*MOD(Calculator!$B$34/Calculator!$F$20,1)),2))-$C84)^2+(1500*ABS(SIN(2*PI()*MOD(Calculator!$B$34/Calculator!$F$20,1)))*IF(MOD(Calculator!$B$34/Calculator!$F$20,1)&lt;0.5,-1,1))^2)/((50*POWER(80,POWER(COS(PI()*MOD(Calculator!$B$34/Calculator!$F$20,1)),2))+$C84)^2+(1500*ABS(SIN(2*PI()*MOD(Calculator!$B$34/Calculator!$F$20,1)))*IF(MOD(Calculator!$B$34/Calculator!$F$20,1)&lt;0.5,-1,1))^2))),2))</f>
        <v>—</v>
      </c>
      <c r="ED84" s="300" t="str">
        <f aca="false">IF(OR(Calculator!$E$21&lt;&gt;"YES",Calculator!$B$34&lt;Calculator!$G$21),"—",ROUND((1+SQRT(((50*POWER(80,POWER(COS(PI()*MOD(Calculator!$B$34/Calculator!$F$21,1)),2))-$C84)^2+(1500*ABS(SIN(2*PI()*MOD(Calculator!$B$34/Calculator!$F$21,1)))*IF(MOD(Calculator!$B$34/Calculator!$F$21,1)&lt;0.5,-1,1))^2)/((50*POWER(80,POWER(COS(PI()*MOD(Calculator!$B$34/Calculator!$F$21,1)),2))+$C84)^2+(1500*ABS(SIN(2*PI()*MOD(Calculator!$B$34/Calculator!$F$21,1)))*IF(MOD(Calculator!$B$34/Calculator!$F$21,1)&lt;0.5,-1,1))^2)))/(1-SQRT(((50*POWER(80,POWER(COS(PI()*MOD(Calculator!$B$34/Calculator!$F$21,1)),2))-$C84)^2+(1500*ABS(SIN(2*PI()*MOD(Calculator!$B$34/Calculator!$F$21,1)))*IF(MOD(Calculator!$B$34/Calculator!$F$21,1)&lt;0.5,-1,1))^2)/((50*POWER(80,POWER(COS(PI()*MOD(Calculator!$B$34/Calculator!$F$21,1)),2))+$C84)^2+(1500*ABS(SIN(2*PI()*MOD(Calculator!$B$34/Calculator!$F$21,1)))*IF(MOD(Calculator!$B$34/Calculator!$F$21,1)&lt;0.5,-1,1))^2))),2))</f>
        <v>—</v>
      </c>
      <c r="EE84" s="300" t="str">
        <f aca="false">IF(OR(Calculator!$E$22&lt;&gt;"YES",Calculator!$B$34&lt;Calculator!$G$22),"—",ROUND((1+SQRT(((50*POWER(80,POWER(COS(PI()*MOD(Calculator!$B$34/Calculator!$F$22,1)),2))-$C84)^2+(1500*ABS(SIN(2*PI()*MOD(Calculator!$B$34/Calculator!$F$22,1)))*IF(MOD(Calculator!$B$34/Calculator!$F$22,1)&lt;0.5,-1,1))^2)/((50*POWER(80,POWER(COS(PI()*MOD(Calculator!$B$34/Calculator!$F$22,1)),2))+$C84)^2+(1500*ABS(SIN(2*PI()*MOD(Calculator!$B$34/Calculator!$F$22,1)))*IF(MOD(Calculator!$B$34/Calculator!$F$22,1)&lt;0.5,-1,1))^2)))/(1-SQRT(((50*POWER(80,POWER(COS(PI()*MOD(Calculator!$B$34/Calculator!$F$22,1)),2))-$C84)^2+(1500*ABS(SIN(2*PI()*MOD(Calculator!$B$34/Calculator!$F$22,1)))*IF(MOD(Calculator!$B$34/Calculator!$F$22,1)&lt;0.5,-1,1))^2)/((50*POWER(80,POWER(COS(PI()*MOD(Calculator!$B$34/Calculator!$F$22,1)),2))+$C84)^2+(1500*ABS(SIN(2*PI()*MOD(Calculator!$B$34/Calculator!$F$22,1)))*IF(MOD(Calculator!$B$34/Calculator!$F$22,1)&lt;0.5,-1,1))^2))),2))</f>
        <v>—</v>
      </c>
      <c r="EF84" s="295" t="n">
        <f aca="false">IFERROR(ROUND((IF(ISNUMBER(DU84),DU84,0)+IF(ISNUMBER(DV84),DV84,0)+IF(ISNUMBER(DW84),DW84,0)+IF(ISNUMBER(DX84),DX84,0)+IF(ISNUMBER(DY84),DY84,0)+IF(ISNUMBER(DZ84),DZ84,0)+IF(ISNUMBER(EA84),EA84,0)+IF(ISNUMBER(EB84),EB84,0)+IF(ISNUMBER(EC84),EC84,0)+IF(ISNUMBER(ED84),ED84,0)+IF(ISNUMBER(EE84),EE84,0))/(IF(ISNUMBER(DU84),1,0)+IF(ISNUMBER(DV84),1,0)+IF(ISNUMBER(DW84),1,0)+IF(ISNUMBER(DX84),1,0)+IF(ISNUMBER(DY84),1,0)+IF(ISNUMBER(DZ84),1,0)+IF(ISNUMBER(EA84),1,0)+IF(ISNUMBER(EB84),1,0)+IF(ISNUMBER(EC84),1,0)+IF(ISNUMBER(ED84),1,0)+IF(ISNUMBER(EE84),1,0)),4),"")</f>
        <v>19.255</v>
      </c>
      <c r="EG84" s="300" t="str">
        <f aca="false">IF(OR(Calculator!$E$12&lt;&gt;"YES",Calculator!$B$35&lt;Calculator!$G$12),"—",ROUND((1+SQRT(((50*POWER(80,POWER(COS(PI()*MOD(Calculator!$B$35/Calculator!$F$12,1)),2))-$C84)^2+(1500*ABS(SIN(2*PI()*MOD(Calculator!$B$35/Calculator!$F$12,1)))*IF(MOD(Calculator!$B$35/Calculator!$F$12,1)&lt;0.5,-1,1))^2)/((50*POWER(80,POWER(COS(PI()*MOD(Calculator!$B$35/Calculator!$F$12,1)),2))+$C84)^2+(1500*ABS(SIN(2*PI()*MOD(Calculator!$B$35/Calculator!$F$12,1)))*IF(MOD(Calculator!$B$35/Calculator!$F$12,1)&lt;0.5,-1,1))^2)))/(1-SQRT(((50*POWER(80,POWER(COS(PI()*MOD(Calculator!$B$35/Calculator!$F$12,1)),2))-$C84)^2+(1500*ABS(SIN(2*PI()*MOD(Calculator!$B$35/Calculator!$F$12,1)))*IF(MOD(Calculator!$B$35/Calculator!$F$12,1)&lt;0.5,-1,1))^2)/((50*POWER(80,POWER(COS(PI()*MOD(Calculator!$B$35/Calculator!$F$12,1)),2))+$C84)^2+(1500*ABS(SIN(2*PI()*MOD(Calculator!$B$35/Calculator!$F$12,1)))*IF(MOD(Calculator!$B$35/Calculator!$F$12,1)&lt;0.5,-1,1))^2))),2))</f>
        <v>—</v>
      </c>
      <c r="EH84" s="300" t="str">
        <f aca="false">IF(OR(Calculator!$E$13&lt;&gt;"YES",Calculator!$B$35&lt;Calculator!$G$13),"—",ROUND((1+SQRT(((50*POWER(80,POWER(COS(PI()*MOD(Calculator!$B$35/Calculator!$F$13,1)),2))-$C84)^2+(1500*ABS(SIN(2*PI()*MOD(Calculator!$B$35/Calculator!$F$13,1)))*IF(MOD(Calculator!$B$35/Calculator!$F$13,1)&lt;0.5,-1,1))^2)/((50*POWER(80,POWER(COS(PI()*MOD(Calculator!$B$35/Calculator!$F$13,1)),2))+$C84)^2+(1500*ABS(SIN(2*PI()*MOD(Calculator!$B$35/Calculator!$F$13,1)))*IF(MOD(Calculator!$B$35/Calculator!$F$13,1)&lt;0.5,-1,1))^2)))/(1-SQRT(((50*POWER(80,POWER(COS(PI()*MOD(Calculator!$B$35/Calculator!$F$13,1)),2))-$C84)^2+(1500*ABS(SIN(2*PI()*MOD(Calculator!$B$35/Calculator!$F$13,1)))*IF(MOD(Calculator!$B$35/Calculator!$F$13,1)&lt;0.5,-1,1))^2)/((50*POWER(80,POWER(COS(PI()*MOD(Calculator!$B$35/Calculator!$F$13,1)),2))+$C84)^2+(1500*ABS(SIN(2*PI()*MOD(Calculator!$B$35/Calculator!$F$13,1)))*IF(MOD(Calculator!$B$35/Calculator!$F$13,1)&lt;0.5,-1,1))^2))),2))</f>
        <v>—</v>
      </c>
      <c r="EI84" s="300" t="str">
        <f aca="false">IF(OR(Calculator!$E$14&lt;&gt;"YES",Calculator!$B$35&lt;Calculator!$G$14),"—",ROUND((1+SQRT(((50*POWER(80,POWER(COS(PI()*MOD(Calculator!$B$35/Calculator!$F$14,1)),2))-$C84)^2+(1500*ABS(SIN(2*PI()*MOD(Calculator!$B$35/Calculator!$F$14,1)))*IF(MOD(Calculator!$B$35/Calculator!$F$14,1)&lt;0.5,-1,1))^2)/((50*POWER(80,POWER(COS(PI()*MOD(Calculator!$B$35/Calculator!$F$14,1)),2))+$C84)^2+(1500*ABS(SIN(2*PI()*MOD(Calculator!$B$35/Calculator!$F$14,1)))*IF(MOD(Calculator!$B$35/Calculator!$F$14,1)&lt;0.5,-1,1))^2)))/(1-SQRT(((50*POWER(80,POWER(COS(PI()*MOD(Calculator!$B$35/Calculator!$F$14,1)),2))-$C84)^2+(1500*ABS(SIN(2*PI()*MOD(Calculator!$B$35/Calculator!$F$14,1)))*IF(MOD(Calculator!$B$35/Calculator!$F$14,1)&lt;0.5,-1,1))^2)/((50*POWER(80,POWER(COS(PI()*MOD(Calculator!$B$35/Calculator!$F$14,1)),2))+$C84)^2+(1500*ABS(SIN(2*PI()*MOD(Calculator!$B$35/Calculator!$F$14,1)))*IF(MOD(Calculator!$B$35/Calculator!$F$14,1)&lt;0.5,-1,1))^2))),2))</f>
        <v>—</v>
      </c>
      <c r="EJ84" s="300" t="n">
        <f aca="false">IF(OR(Calculator!$E$15&lt;&gt;"YES",Calculator!$B$35&lt;Calculator!$G$15),"—",ROUND((1+SQRT(((50*POWER(80,POWER(COS(PI()*MOD(Calculator!$B$35/Calculator!$F$15,1)),2))-$C84)^2+(1500*ABS(SIN(2*PI()*MOD(Calculator!$B$35/Calculator!$F$15,1)))*IF(MOD(Calculator!$B$35/Calculator!$F$15,1)&lt;0.5,-1,1))^2)/((50*POWER(80,POWER(COS(PI()*MOD(Calculator!$B$35/Calculator!$F$15,1)),2))+$C84)^2+(1500*ABS(SIN(2*PI()*MOD(Calculator!$B$35/Calculator!$F$15,1)))*IF(MOD(Calculator!$B$35/Calculator!$F$15,1)&lt;0.5,-1,1))^2)))/(1-SQRT(((50*POWER(80,POWER(COS(PI()*MOD(Calculator!$B$35/Calculator!$F$15,1)),2))-$C84)^2+(1500*ABS(SIN(2*PI()*MOD(Calculator!$B$35/Calculator!$F$15,1)))*IF(MOD(Calculator!$B$35/Calculator!$F$15,1)&lt;0.5,-1,1))^2)/((50*POWER(80,POWER(COS(PI()*MOD(Calculator!$B$35/Calculator!$F$15,1)),2))+$C84)^2+(1500*ABS(SIN(2*PI()*MOD(Calculator!$B$35/Calculator!$F$15,1)))*IF(MOD(Calculator!$B$35/Calculator!$F$15,1)&lt;0.5,-1,1))^2))),2))</f>
        <v>2.38</v>
      </c>
      <c r="EK84" s="300" t="str">
        <f aca="false">IF(OR(Calculator!$E$16&lt;&gt;"YES",Calculator!$B$35&lt;Calculator!$G$16),"—",ROUND((1+SQRT(((50*POWER(80,POWER(COS(PI()*MOD(Calculator!$B$35/Calculator!$F$16,1)),2))-$C84)^2+(1500*ABS(SIN(2*PI()*MOD(Calculator!$B$35/Calculator!$F$16,1)))*IF(MOD(Calculator!$B$35/Calculator!$F$16,1)&lt;0.5,-1,1))^2)/((50*POWER(80,POWER(COS(PI()*MOD(Calculator!$B$35/Calculator!$F$16,1)),2))+$C84)^2+(1500*ABS(SIN(2*PI()*MOD(Calculator!$B$35/Calculator!$F$16,1)))*IF(MOD(Calculator!$B$35/Calculator!$F$16,1)&lt;0.5,-1,1))^2)))/(1-SQRT(((50*POWER(80,POWER(COS(PI()*MOD(Calculator!$B$35/Calculator!$F$16,1)),2))-$C84)^2+(1500*ABS(SIN(2*PI()*MOD(Calculator!$B$35/Calculator!$F$16,1)))*IF(MOD(Calculator!$B$35/Calculator!$F$16,1)&lt;0.5,-1,1))^2)/((50*POWER(80,POWER(COS(PI()*MOD(Calculator!$B$35/Calculator!$F$16,1)),2))+$C84)^2+(1500*ABS(SIN(2*PI()*MOD(Calculator!$B$35/Calculator!$F$16,1)))*IF(MOD(Calculator!$B$35/Calculator!$F$16,1)&lt;0.5,-1,1))^2))),2))</f>
        <v>—</v>
      </c>
      <c r="EL84" s="300" t="n">
        <f aca="false">IF(OR(Calculator!$E$17&lt;&gt;"YES",Calculator!$B$35&lt;Calculator!$G$17),"—",ROUND((1+SQRT(((50*POWER(80,POWER(COS(PI()*MOD(Calculator!$B$35/Calculator!$F$17,1)),2))-$C84)^2+(1500*ABS(SIN(2*PI()*MOD(Calculator!$B$35/Calculator!$F$17,1)))*IF(MOD(Calculator!$B$35/Calculator!$F$17,1)&lt;0.5,-1,1))^2)/((50*POWER(80,POWER(COS(PI()*MOD(Calculator!$B$35/Calculator!$F$17,1)),2))+$C84)^2+(1500*ABS(SIN(2*PI()*MOD(Calculator!$B$35/Calculator!$F$17,1)))*IF(MOD(Calculator!$B$35/Calculator!$F$17,1)&lt;0.5,-1,1))^2)))/(1-SQRT(((50*POWER(80,POWER(COS(PI()*MOD(Calculator!$B$35/Calculator!$F$17,1)),2))-$C84)^2+(1500*ABS(SIN(2*PI()*MOD(Calculator!$B$35/Calculator!$F$17,1)))*IF(MOD(Calculator!$B$35/Calculator!$F$17,1)&lt;0.5,-1,1))^2)/((50*POWER(80,POWER(COS(PI()*MOD(Calculator!$B$35/Calculator!$F$17,1)),2))+$C84)^2+(1500*ABS(SIN(2*PI()*MOD(Calculator!$B$35/Calculator!$F$17,1)))*IF(MOD(Calculator!$B$35/Calculator!$F$17,1)&lt;0.5,-1,1))^2))),2))</f>
        <v>22.46</v>
      </c>
      <c r="EM84" s="300" t="str">
        <f aca="false">IF(OR(Calculator!$E$18&lt;&gt;"YES",Calculator!$B$35&lt;Calculator!$G$18),"—",ROUND((1+SQRT(((50*POWER(80,POWER(COS(PI()*MOD(Calculator!$B$35/Calculator!$F$18,1)),2))-$C84)^2+(1500*ABS(SIN(2*PI()*MOD(Calculator!$B$35/Calculator!$F$18,1)))*IF(MOD(Calculator!$B$35/Calculator!$F$18,1)&lt;0.5,-1,1))^2)/((50*POWER(80,POWER(COS(PI()*MOD(Calculator!$B$35/Calculator!$F$18,1)),2))+$C84)^2+(1500*ABS(SIN(2*PI()*MOD(Calculator!$B$35/Calculator!$F$18,1)))*IF(MOD(Calculator!$B$35/Calculator!$F$18,1)&lt;0.5,-1,1))^2)))/(1-SQRT(((50*POWER(80,POWER(COS(PI()*MOD(Calculator!$B$35/Calculator!$F$18,1)),2))-$C84)^2+(1500*ABS(SIN(2*PI()*MOD(Calculator!$B$35/Calculator!$F$18,1)))*IF(MOD(Calculator!$B$35/Calculator!$F$18,1)&lt;0.5,-1,1))^2)/((50*POWER(80,POWER(COS(PI()*MOD(Calculator!$B$35/Calculator!$F$18,1)),2))+$C84)^2+(1500*ABS(SIN(2*PI()*MOD(Calculator!$B$35/Calculator!$F$18,1)))*IF(MOD(Calculator!$B$35/Calculator!$F$18,1)&lt;0.5,-1,1))^2))),2))</f>
        <v>—</v>
      </c>
      <c r="EN84" s="300" t="str">
        <f aca="false">IF(OR(Calculator!$E$19&lt;&gt;"YES",Calculator!$B$35&lt;Calculator!$G$19),"—",ROUND((1+SQRT(((50*POWER(80,POWER(COS(PI()*MOD(Calculator!$B$35/Calculator!$F$19,1)),2))-$C84)^2+(1500*ABS(SIN(2*PI()*MOD(Calculator!$B$35/Calculator!$F$19,1)))*IF(MOD(Calculator!$B$35/Calculator!$F$19,1)&lt;0.5,-1,1))^2)/((50*POWER(80,POWER(COS(PI()*MOD(Calculator!$B$35/Calculator!$F$19,1)),2))+$C84)^2+(1500*ABS(SIN(2*PI()*MOD(Calculator!$B$35/Calculator!$F$19,1)))*IF(MOD(Calculator!$B$35/Calculator!$F$19,1)&lt;0.5,-1,1))^2)))/(1-SQRT(((50*POWER(80,POWER(COS(PI()*MOD(Calculator!$B$35/Calculator!$F$19,1)),2))-$C84)^2+(1500*ABS(SIN(2*PI()*MOD(Calculator!$B$35/Calculator!$F$19,1)))*IF(MOD(Calculator!$B$35/Calculator!$F$19,1)&lt;0.5,-1,1))^2)/((50*POWER(80,POWER(COS(PI()*MOD(Calculator!$B$35/Calculator!$F$19,1)),2))+$C84)^2+(1500*ABS(SIN(2*PI()*MOD(Calculator!$B$35/Calculator!$F$19,1)))*IF(MOD(Calculator!$B$35/Calculator!$F$19,1)&lt;0.5,-1,1))^2))),2))</f>
        <v>—</v>
      </c>
      <c r="EO84" s="300" t="str">
        <f aca="false">IF(OR(Calculator!$E$20&lt;&gt;"YES",Calculator!$B$35&lt;Calculator!$G$20),"—",ROUND((1+SQRT(((50*POWER(80,POWER(COS(PI()*MOD(Calculator!$B$35/Calculator!$F$20,1)),2))-$C84)^2+(1500*ABS(SIN(2*PI()*MOD(Calculator!$B$35/Calculator!$F$20,1)))*IF(MOD(Calculator!$B$35/Calculator!$F$20,1)&lt;0.5,-1,1))^2)/((50*POWER(80,POWER(COS(PI()*MOD(Calculator!$B$35/Calculator!$F$20,1)),2))+$C84)^2+(1500*ABS(SIN(2*PI()*MOD(Calculator!$B$35/Calculator!$F$20,1)))*IF(MOD(Calculator!$B$35/Calculator!$F$20,1)&lt;0.5,-1,1))^2)))/(1-SQRT(((50*POWER(80,POWER(COS(PI()*MOD(Calculator!$B$35/Calculator!$F$20,1)),2))-$C84)^2+(1500*ABS(SIN(2*PI()*MOD(Calculator!$B$35/Calculator!$F$20,1)))*IF(MOD(Calculator!$B$35/Calculator!$F$20,1)&lt;0.5,-1,1))^2)/((50*POWER(80,POWER(COS(PI()*MOD(Calculator!$B$35/Calculator!$F$20,1)),2))+$C84)^2+(1500*ABS(SIN(2*PI()*MOD(Calculator!$B$35/Calculator!$F$20,1)))*IF(MOD(Calculator!$B$35/Calculator!$F$20,1)&lt;0.5,-1,1))^2))),2))</f>
        <v>—</v>
      </c>
      <c r="EP84" s="300" t="str">
        <f aca="false">IF(OR(Calculator!$E$21&lt;&gt;"YES",Calculator!$B$35&lt;Calculator!$G$21),"—",ROUND((1+SQRT(((50*POWER(80,POWER(COS(PI()*MOD(Calculator!$B$35/Calculator!$F$21,1)),2))-$C84)^2+(1500*ABS(SIN(2*PI()*MOD(Calculator!$B$35/Calculator!$F$21,1)))*IF(MOD(Calculator!$B$35/Calculator!$F$21,1)&lt;0.5,-1,1))^2)/((50*POWER(80,POWER(COS(PI()*MOD(Calculator!$B$35/Calculator!$F$21,1)),2))+$C84)^2+(1500*ABS(SIN(2*PI()*MOD(Calculator!$B$35/Calculator!$F$21,1)))*IF(MOD(Calculator!$B$35/Calculator!$F$21,1)&lt;0.5,-1,1))^2)))/(1-SQRT(((50*POWER(80,POWER(COS(PI()*MOD(Calculator!$B$35/Calculator!$F$21,1)),2))-$C84)^2+(1500*ABS(SIN(2*PI()*MOD(Calculator!$B$35/Calculator!$F$21,1)))*IF(MOD(Calculator!$B$35/Calculator!$F$21,1)&lt;0.5,-1,1))^2)/((50*POWER(80,POWER(COS(PI()*MOD(Calculator!$B$35/Calculator!$F$21,1)),2))+$C84)^2+(1500*ABS(SIN(2*PI()*MOD(Calculator!$B$35/Calculator!$F$21,1)))*IF(MOD(Calculator!$B$35/Calculator!$F$21,1)&lt;0.5,-1,1))^2))),2))</f>
        <v>—</v>
      </c>
      <c r="EQ84" s="300" t="str">
        <f aca="false">IF(OR(Calculator!$E$22&lt;&gt;"YES",Calculator!$B$35&lt;Calculator!$G$22),"—",ROUND((1+SQRT(((50*POWER(80,POWER(COS(PI()*MOD(Calculator!$B$35/Calculator!$F$22,1)),2))-$C84)^2+(1500*ABS(SIN(2*PI()*MOD(Calculator!$B$35/Calculator!$F$22,1)))*IF(MOD(Calculator!$B$35/Calculator!$F$22,1)&lt;0.5,-1,1))^2)/((50*POWER(80,POWER(COS(PI()*MOD(Calculator!$B$35/Calculator!$F$22,1)),2))+$C84)^2+(1500*ABS(SIN(2*PI()*MOD(Calculator!$B$35/Calculator!$F$22,1)))*IF(MOD(Calculator!$B$35/Calculator!$F$22,1)&lt;0.5,-1,1))^2)))/(1-SQRT(((50*POWER(80,POWER(COS(PI()*MOD(Calculator!$B$35/Calculator!$F$22,1)),2))-$C84)^2+(1500*ABS(SIN(2*PI()*MOD(Calculator!$B$35/Calculator!$F$22,1)))*IF(MOD(Calculator!$B$35/Calculator!$F$22,1)&lt;0.5,-1,1))^2)/((50*POWER(80,POWER(COS(PI()*MOD(Calculator!$B$35/Calculator!$F$22,1)),2))+$C84)^2+(1500*ABS(SIN(2*PI()*MOD(Calculator!$B$35/Calculator!$F$22,1)))*IF(MOD(Calculator!$B$35/Calculator!$F$22,1)&lt;0.5,-1,1))^2))),2))</f>
        <v>—</v>
      </c>
      <c r="ER84" s="295" t="n">
        <f aca="false">IFERROR(ROUND((IF(ISNUMBER(EG84),EG84,0)+IF(ISNUMBER(EH84),EH84,0)+IF(ISNUMBER(EI84),EI84,0)+IF(ISNUMBER(EJ84),EJ84,0)+IF(ISNUMBER(EK84),EK84,0)+IF(ISNUMBER(EL84),EL84,0)+IF(ISNUMBER(EM84),EM84,0)+IF(ISNUMBER(EN84),EN84,0)+IF(ISNUMBER(EO84),EO84,0)+IF(ISNUMBER(EP84),EP84,0)+IF(ISNUMBER(EQ84),EQ84,0))/(IF(ISNUMBER(EG84),1,0)+IF(ISNUMBER(EH84),1,0)+IF(ISNUMBER(EI84),1,0)+IF(ISNUMBER(EJ84),1,0)+IF(ISNUMBER(EK84),1,0)+IF(ISNUMBER(EL84),1,0)+IF(ISNUMBER(EM84),1,0)+IF(ISNUMBER(EN84),1,0)+IF(ISNUMBER(EO84),1,0)+IF(ISNUMBER(EP84),1,0)+IF(ISNUMBER(EQ84),1,0)),4),"")</f>
        <v>12.42</v>
      </c>
      <c r="ES84" s="300" t="str">
        <f aca="false">IF(OR(Calculator!$E$12&lt;&gt;"YES",Calculator!$B$36&lt;Calculator!$G$12),"—",ROUND((1+SQRT(((50*POWER(80,POWER(COS(PI()*MOD(Calculator!$B$36/Calculator!$F$12,1)),2))-$C84)^2+(1500*ABS(SIN(2*PI()*MOD(Calculator!$B$36/Calculator!$F$12,1)))*IF(MOD(Calculator!$B$36/Calculator!$F$12,1)&lt;0.5,-1,1))^2)/((50*POWER(80,POWER(COS(PI()*MOD(Calculator!$B$36/Calculator!$F$12,1)),2))+$C84)^2+(1500*ABS(SIN(2*PI()*MOD(Calculator!$B$36/Calculator!$F$12,1)))*IF(MOD(Calculator!$B$36/Calculator!$F$12,1)&lt;0.5,-1,1))^2)))/(1-SQRT(((50*POWER(80,POWER(COS(PI()*MOD(Calculator!$B$36/Calculator!$F$12,1)),2))-$C84)^2+(1500*ABS(SIN(2*PI()*MOD(Calculator!$B$36/Calculator!$F$12,1)))*IF(MOD(Calculator!$B$36/Calculator!$F$12,1)&lt;0.5,-1,1))^2)/((50*POWER(80,POWER(COS(PI()*MOD(Calculator!$B$36/Calculator!$F$12,1)),2))+$C84)^2+(1500*ABS(SIN(2*PI()*MOD(Calculator!$B$36/Calculator!$F$12,1)))*IF(MOD(Calculator!$B$36/Calculator!$F$12,1)&lt;0.5,-1,1))^2))),2))</f>
        <v>—</v>
      </c>
      <c r="ET84" s="300" t="str">
        <f aca="false">IF(OR(Calculator!$E$13&lt;&gt;"YES",Calculator!$B$36&lt;Calculator!$G$13),"—",ROUND((1+SQRT(((50*POWER(80,POWER(COS(PI()*MOD(Calculator!$B$36/Calculator!$F$13,1)),2))-$C84)^2+(1500*ABS(SIN(2*PI()*MOD(Calculator!$B$36/Calculator!$F$13,1)))*IF(MOD(Calculator!$B$36/Calculator!$F$13,1)&lt;0.5,-1,1))^2)/((50*POWER(80,POWER(COS(PI()*MOD(Calculator!$B$36/Calculator!$F$13,1)),2))+$C84)^2+(1500*ABS(SIN(2*PI()*MOD(Calculator!$B$36/Calculator!$F$13,1)))*IF(MOD(Calculator!$B$36/Calculator!$F$13,1)&lt;0.5,-1,1))^2)))/(1-SQRT(((50*POWER(80,POWER(COS(PI()*MOD(Calculator!$B$36/Calculator!$F$13,1)),2))-$C84)^2+(1500*ABS(SIN(2*PI()*MOD(Calculator!$B$36/Calculator!$F$13,1)))*IF(MOD(Calculator!$B$36/Calculator!$F$13,1)&lt;0.5,-1,1))^2)/((50*POWER(80,POWER(COS(PI()*MOD(Calculator!$B$36/Calculator!$F$13,1)),2))+$C84)^2+(1500*ABS(SIN(2*PI()*MOD(Calculator!$B$36/Calculator!$F$13,1)))*IF(MOD(Calculator!$B$36/Calculator!$F$13,1)&lt;0.5,-1,1))^2))),2))</f>
        <v>—</v>
      </c>
      <c r="EU84" s="300" t="str">
        <f aca="false">IF(OR(Calculator!$E$14&lt;&gt;"YES",Calculator!$B$36&lt;Calculator!$G$14),"—",ROUND((1+SQRT(((50*POWER(80,POWER(COS(PI()*MOD(Calculator!$B$36/Calculator!$F$14,1)),2))-$C84)^2+(1500*ABS(SIN(2*PI()*MOD(Calculator!$B$36/Calculator!$F$14,1)))*IF(MOD(Calculator!$B$36/Calculator!$F$14,1)&lt;0.5,-1,1))^2)/((50*POWER(80,POWER(COS(PI()*MOD(Calculator!$B$36/Calculator!$F$14,1)),2))+$C84)^2+(1500*ABS(SIN(2*PI()*MOD(Calculator!$B$36/Calculator!$F$14,1)))*IF(MOD(Calculator!$B$36/Calculator!$F$14,1)&lt;0.5,-1,1))^2)))/(1-SQRT(((50*POWER(80,POWER(COS(PI()*MOD(Calculator!$B$36/Calculator!$F$14,1)),2))-$C84)^2+(1500*ABS(SIN(2*PI()*MOD(Calculator!$B$36/Calculator!$F$14,1)))*IF(MOD(Calculator!$B$36/Calculator!$F$14,1)&lt;0.5,-1,1))^2)/((50*POWER(80,POWER(COS(PI()*MOD(Calculator!$B$36/Calculator!$F$14,1)),2))+$C84)^2+(1500*ABS(SIN(2*PI()*MOD(Calculator!$B$36/Calculator!$F$14,1)))*IF(MOD(Calculator!$B$36/Calculator!$F$14,1)&lt;0.5,-1,1))^2))),2))</f>
        <v>—</v>
      </c>
      <c r="EV84" s="300" t="n">
        <f aca="false">IF(OR(Calculator!$E$15&lt;&gt;"YES",Calculator!$B$36&lt;Calculator!$G$15),"—",ROUND((1+SQRT(((50*POWER(80,POWER(COS(PI()*MOD(Calculator!$B$36/Calculator!$F$15,1)),2))-$C84)^2+(1500*ABS(SIN(2*PI()*MOD(Calculator!$B$36/Calculator!$F$15,1)))*IF(MOD(Calculator!$B$36/Calculator!$F$15,1)&lt;0.5,-1,1))^2)/((50*POWER(80,POWER(COS(PI()*MOD(Calculator!$B$36/Calculator!$F$15,1)),2))+$C84)^2+(1500*ABS(SIN(2*PI()*MOD(Calculator!$B$36/Calculator!$F$15,1)))*IF(MOD(Calculator!$B$36/Calculator!$F$15,1)&lt;0.5,-1,1))^2)))/(1-SQRT(((50*POWER(80,POWER(COS(PI()*MOD(Calculator!$B$36/Calculator!$F$15,1)),2))-$C84)^2+(1500*ABS(SIN(2*PI()*MOD(Calculator!$B$36/Calculator!$F$15,1)))*IF(MOD(Calculator!$B$36/Calculator!$F$15,1)&lt;0.5,-1,1))^2)/((50*POWER(80,POWER(COS(PI()*MOD(Calculator!$B$36/Calculator!$F$15,1)),2))+$C84)^2+(1500*ABS(SIN(2*PI()*MOD(Calculator!$B$36/Calculator!$F$15,1)))*IF(MOD(Calculator!$B$36/Calculator!$F$15,1)&lt;0.5,-1,1))^2))),2))</f>
        <v>18.96</v>
      </c>
      <c r="EW84" s="300" t="str">
        <f aca="false">IF(OR(Calculator!$E$16&lt;&gt;"YES",Calculator!$B$36&lt;Calculator!$G$16),"—",ROUND((1+SQRT(((50*POWER(80,POWER(COS(PI()*MOD(Calculator!$B$36/Calculator!$F$16,1)),2))-$C84)^2+(1500*ABS(SIN(2*PI()*MOD(Calculator!$B$36/Calculator!$F$16,1)))*IF(MOD(Calculator!$B$36/Calculator!$F$16,1)&lt;0.5,-1,1))^2)/((50*POWER(80,POWER(COS(PI()*MOD(Calculator!$B$36/Calculator!$F$16,1)),2))+$C84)^2+(1500*ABS(SIN(2*PI()*MOD(Calculator!$B$36/Calculator!$F$16,1)))*IF(MOD(Calculator!$B$36/Calculator!$F$16,1)&lt;0.5,-1,1))^2)))/(1-SQRT(((50*POWER(80,POWER(COS(PI()*MOD(Calculator!$B$36/Calculator!$F$16,1)),2))-$C84)^2+(1500*ABS(SIN(2*PI()*MOD(Calculator!$B$36/Calculator!$F$16,1)))*IF(MOD(Calculator!$B$36/Calculator!$F$16,1)&lt;0.5,-1,1))^2)/((50*POWER(80,POWER(COS(PI()*MOD(Calculator!$B$36/Calculator!$F$16,1)),2))+$C84)^2+(1500*ABS(SIN(2*PI()*MOD(Calculator!$B$36/Calculator!$F$16,1)))*IF(MOD(Calculator!$B$36/Calculator!$F$16,1)&lt;0.5,-1,1))^2))),2))</f>
        <v>—</v>
      </c>
      <c r="EX84" s="300" t="n">
        <f aca="false">IF(OR(Calculator!$E$17&lt;&gt;"YES",Calculator!$B$36&lt;Calculator!$G$17),"—",ROUND((1+SQRT(((50*POWER(80,POWER(COS(PI()*MOD(Calculator!$B$36/Calculator!$F$17,1)),2))-$C84)^2+(1500*ABS(SIN(2*PI()*MOD(Calculator!$B$36/Calculator!$F$17,1)))*IF(MOD(Calculator!$B$36/Calculator!$F$17,1)&lt;0.5,-1,1))^2)/((50*POWER(80,POWER(COS(PI()*MOD(Calculator!$B$36/Calculator!$F$17,1)),2))+$C84)^2+(1500*ABS(SIN(2*PI()*MOD(Calculator!$B$36/Calculator!$F$17,1)))*IF(MOD(Calculator!$B$36/Calculator!$F$17,1)&lt;0.5,-1,1))^2)))/(1-SQRT(((50*POWER(80,POWER(COS(PI()*MOD(Calculator!$B$36/Calculator!$F$17,1)),2))-$C84)^2+(1500*ABS(SIN(2*PI()*MOD(Calculator!$B$36/Calculator!$F$17,1)))*IF(MOD(Calculator!$B$36/Calculator!$F$17,1)&lt;0.5,-1,1))^2)/((50*POWER(80,POWER(COS(PI()*MOD(Calculator!$B$36/Calculator!$F$17,1)),2))+$C84)^2+(1500*ABS(SIN(2*PI()*MOD(Calculator!$B$36/Calculator!$F$17,1)))*IF(MOD(Calculator!$B$36/Calculator!$F$17,1)&lt;0.5,-1,1))^2))),2))</f>
        <v>23.4</v>
      </c>
      <c r="EY84" s="300" t="str">
        <f aca="false">IF(OR(Calculator!$E$18&lt;&gt;"YES",Calculator!$B$36&lt;Calculator!$G$18),"—",ROUND((1+SQRT(((50*POWER(80,POWER(COS(PI()*MOD(Calculator!$B$36/Calculator!$F$18,1)),2))-$C84)^2+(1500*ABS(SIN(2*PI()*MOD(Calculator!$B$36/Calculator!$F$18,1)))*IF(MOD(Calculator!$B$36/Calculator!$F$18,1)&lt;0.5,-1,1))^2)/((50*POWER(80,POWER(COS(PI()*MOD(Calculator!$B$36/Calculator!$F$18,1)),2))+$C84)^2+(1500*ABS(SIN(2*PI()*MOD(Calculator!$B$36/Calculator!$F$18,1)))*IF(MOD(Calculator!$B$36/Calculator!$F$18,1)&lt;0.5,-1,1))^2)))/(1-SQRT(((50*POWER(80,POWER(COS(PI()*MOD(Calculator!$B$36/Calculator!$F$18,1)),2))-$C84)^2+(1500*ABS(SIN(2*PI()*MOD(Calculator!$B$36/Calculator!$F$18,1)))*IF(MOD(Calculator!$B$36/Calculator!$F$18,1)&lt;0.5,-1,1))^2)/((50*POWER(80,POWER(COS(PI()*MOD(Calculator!$B$36/Calculator!$F$18,1)),2))+$C84)^2+(1500*ABS(SIN(2*PI()*MOD(Calculator!$B$36/Calculator!$F$18,1)))*IF(MOD(Calculator!$B$36/Calculator!$F$18,1)&lt;0.5,-1,1))^2))),2))</f>
        <v>—</v>
      </c>
      <c r="EZ84" s="300" t="str">
        <f aca="false">IF(OR(Calculator!$E$19&lt;&gt;"YES",Calculator!$B$36&lt;Calculator!$G$19),"—",ROUND((1+SQRT(((50*POWER(80,POWER(COS(PI()*MOD(Calculator!$B$36/Calculator!$F$19,1)),2))-$C84)^2+(1500*ABS(SIN(2*PI()*MOD(Calculator!$B$36/Calculator!$F$19,1)))*IF(MOD(Calculator!$B$36/Calculator!$F$19,1)&lt;0.5,-1,1))^2)/((50*POWER(80,POWER(COS(PI()*MOD(Calculator!$B$36/Calculator!$F$19,1)),2))+$C84)^2+(1500*ABS(SIN(2*PI()*MOD(Calculator!$B$36/Calculator!$F$19,1)))*IF(MOD(Calculator!$B$36/Calculator!$F$19,1)&lt;0.5,-1,1))^2)))/(1-SQRT(((50*POWER(80,POWER(COS(PI()*MOD(Calculator!$B$36/Calculator!$F$19,1)),2))-$C84)^2+(1500*ABS(SIN(2*PI()*MOD(Calculator!$B$36/Calculator!$F$19,1)))*IF(MOD(Calculator!$B$36/Calculator!$F$19,1)&lt;0.5,-1,1))^2)/((50*POWER(80,POWER(COS(PI()*MOD(Calculator!$B$36/Calculator!$F$19,1)),2))+$C84)^2+(1500*ABS(SIN(2*PI()*MOD(Calculator!$B$36/Calculator!$F$19,1)))*IF(MOD(Calculator!$B$36/Calculator!$F$19,1)&lt;0.5,-1,1))^2))),2))</f>
        <v>—</v>
      </c>
      <c r="FA84" s="300" t="str">
        <f aca="false">IF(OR(Calculator!$E$20&lt;&gt;"YES",Calculator!$B$36&lt;Calculator!$G$20),"—",ROUND((1+SQRT(((50*POWER(80,POWER(COS(PI()*MOD(Calculator!$B$36/Calculator!$F$20,1)),2))-$C84)^2+(1500*ABS(SIN(2*PI()*MOD(Calculator!$B$36/Calculator!$F$20,1)))*IF(MOD(Calculator!$B$36/Calculator!$F$20,1)&lt;0.5,-1,1))^2)/((50*POWER(80,POWER(COS(PI()*MOD(Calculator!$B$36/Calculator!$F$20,1)),2))+$C84)^2+(1500*ABS(SIN(2*PI()*MOD(Calculator!$B$36/Calculator!$F$20,1)))*IF(MOD(Calculator!$B$36/Calculator!$F$20,1)&lt;0.5,-1,1))^2)))/(1-SQRT(((50*POWER(80,POWER(COS(PI()*MOD(Calculator!$B$36/Calculator!$F$20,1)),2))-$C84)^2+(1500*ABS(SIN(2*PI()*MOD(Calculator!$B$36/Calculator!$F$20,1)))*IF(MOD(Calculator!$B$36/Calculator!$F$20,1)&lt;0.5,-1,1))^2)/((50*POWER(80,POWER(COS(PI()*MOD(Calculator!$B$36/Calculator!$F$20,1)),2))+$C84)^2+(1500*ABS(SIN(2*PI()*MOD(Calculator!$B$36/Calculator!$F$20,1)))*IF(MOD(Calculator!$B$36/Calculator!$F$20,1)&lt;0.5,-1,1))^2))),2))</f>
        <v>—</v>
      </c>
      <c r="FB84" s="300" t="str">
        <f aca="false">IF(OR(Calculator!$E$21&lt;&gt;"YES",Calculator!$B$36&lt;Calculator!$G$21),"—",ROUND((1+SQRT(((50*POWER(80,POWER(COS(PI()*MOD(Calculator!$B$36/Calculator!$F$21,1)),2))-$C84)^2+(1500*ABS(SIN(2*PI()*MOD(Calculator!$B$36/Calculator!$F$21,1)))*IF(MOD(Calculator!$B$36/Calculator!$F$21,1)&lt;0.5,-1,1))^2)/((50*POWER(80,POWER(COS(PI()*MOD(Calculator!$B$36/Calculator!$F$21,1)),2))+$C84)^2+(1500*ABS(SIN(2*PI()*MOD(Calculator!$B$36/Calculator!$F$21,1)))*IF(MOD(Calculator!$B$36/Calculator!$F$21,1)&lt;0.5,-1,1))^2)))/(1-SQRT(((50*POWER(80,POWER(COS(PI()*MOD(Calculator!$B$36/Calculator!$F$21,1)),2))-$C84)^2+(1500*ABS(SIN(2*PI()*MOD(Calculator!$B$36/Calculator!$F$21,1)))*IF(MOD(Calculator!$B$36/Calculator!$F$21,1)&lt;0.5,-1,1))^2)/((50*POWER(80,POWER(COS(PI()*MOD(Calculator!$B$36/Calculator!$F$21,1)),2))+$C84)^2+(1500*ABS(SIN(2*PI()*MOD(Calculator!$B$36/Calculator!$F$21,1)))*IF(MOD(Calculator!$B$36/Calculator!$F$21,1)&lt;0.5,-1,1))^2))),2))</f>
        <v>—</v>
      </c>
      <c r="FC84" s="300" t="str">
        <f aca="false">IF(OR(Calculator!$E$22&lt;&gt;"YES",Calculator!$B$36&lt;Calculator!$G$22),"—",ROUND((1+SQRT(((50*POWER(80,POWER(COS(PI()*MOD(Calculator!$B$36/Calculator!$F$22,1)),2))-$C84)^2+(1500*ABS(SIN(2*PI()*MOD(Calculator!$B$36/Calculator!$F$22,1)))*IF(MOD(Calculator!$B$36/Calculator!$F$22,1)&lt;0.5,-1,1))^2)/((50*POWER(80,POWER(COS(PI()*MOD(Calculator!$B$36/Calculator!$F$22,1)),2))+$C84)^2+(1500*ABS(SIN(2*PI()*MOD(Calculator!$B$36/Calculator!$F$22,1)))*IF(MOD(Calculator!$B$36/Calculator!$F$22,1)&lt;0.5,-1,1))^2)))/(1-SQRT(((50*POWER(80,POWER(COS(PI()*MOD(Calculator!$B$36/Calculator!$F$22,1)),2))-$C84)^2+(1500*ABS(SIN(2*PI()*MOD(Calculator!$B$36/Calculator!$F$22,1)))*IF(MOD(Calculator!$B$36/Calculator!$F$22,1)&lt;0.5,-1,1))^2)/((50*POWER(80,POWER(COS(PI()*MOD(Calculator!$B$36/Calculator!$F$22,1)),2))+$C84)^2+(1500*ABS(SIN(2*PI()*MOD(Calculator!$B$36/Calculator!$F$22,1)))*IF(MOD(Calculator!$B$36/Calculator!$F$22,1)&lt;0.5,-1,1))^2))),2))</f>
        <v>—</v>
      </c>
      <c r="FD84" s="295" t="n">
        <f aca="false">IFERROR(ROUND((IF(ISNUMBER(ES84),ES84,0)+IF(ISNUMBER(ET84),ET84,0)+IF(ISNUMBER(EU84),EU84,0)+IF(ISNUMBER(EV84),EV84,0)+IF(ISNUMBER(EW84),EW84,0)+IF(ISNUMBER(EX84),EX84,0)+IF(ISNUMBER(EY84),EY84,0)+IF(ISNUMBER(EZ84),EZ84,0)+IF(ISNUMBER(FA84),FA84,0)+IF(ISNUMBER(FB84),FB84,0)+IF(ISNUMBER(FC84),FC84,0))/(IF(ISNUMBER(ES84),1,0)+IF(ISNUMBER(ET84),1,0)+IF(ISNUMBER(EU84),1,0)+IF(ISNUMBER(EV84),1,0)+IF(ISNUMBER(EW84),1,0)+IF(ISNUMBER(EX84),1,0)+IF(ISNUMBER(EY84),1,0)+IF(ISNUMBER(EZ84),1,0)+IF(ISNUMBER(FA84),1,0)+IF(ISNUMBER(FB84),1,0)+IF(ISNUMBER(FC84),1,0)),4),"")</f>
        <v>21.18</v>
      </c>
      <c r="FE84" s="300" t="str">
        <f aca="false">IF(OR(Calculator!$E$12&lt;&gt;"YES",Calculator!$B$37&lt;Calculator!$G$12),"—",ROUND((1+SQRT(((50*POWER(80,POWER(COS(PI()*MOD(Calculator!$B$37/Calculator!$F$12,1)),2))-$C84)^2+(1500*ABS(SIN(2*PI()*MOD(Calculator!$B$37/Calculator!$F$12,1)))*IF(MOD(Calculator!$B$37/Calculator!$F$12,1)&lt;0.5,-1,1))^2)/((50*POWER(80,POWER(COS(PI()*MOD(Calculator!$B$37/Calculator!$F$12,1)),2))+$C84)^2+(1500*ABS(SIN(2*PI()*MOD(Calculator!$B$37/Calculator!$F$12,1)))*IF(MOD(Calculator!$B$37/Calculator!$F$12,1)&lt;0.5,-1,1))^2)))/(1-SQRT(((50*POWER(80,POWER(COS(PI()*MOD(Calculator!$B$37/Calculator!$F$12,1)),2))-$C84)^2+(1500*ABS(SIN(2*PI()*MOD(Calculator!$B$37/Calculator!$F$12,1)))*IF(MOD(Calculator!$B$37/Calculator!$F$12,1)&lt;0.5,-1,1))^2)/((50*POWER(80,POWER(COS(PI()*MOD(Calculator!$B$37/Calculator!$F$12,1)),2))+$C84)^2+(1500*ABS(SIN(2*PI()*MOD(Calculator!$B$37/Calculator!$F$12,1)))*IF(MOD(Calculator!$B$37/Calculator!$F$12,1)&lt;0.5,-1,1))^2))),2))</f>
        <v>—</v>
      </c>
      <c r="FF84" s="300" t="str">
        <f aca="false">IF(OR(Calculator!$E$13&lt;&gt;"YES",Calculator!$B$37&lt;Calculator!$G$13),"—",ROUND((1+SQRT(((50*POWER(80,POWER(COS(PI()*MOD(Calculator!$B$37/Calculator!$F$13,1)),2))-$C84)^2+(1500*ABS(SIN(2*PI()*MOD(Calculator!$B$37/Calculator!$F$13,1)))*IF(MOD(Calculator!$B$37/Calculator!$F$13,1)&lt;0.5,-1,1))^2)/((50*POWER(80,POWER(COS(PI()*MOD(Calculator!$B$37/Calculator!$F$13,1)),2))+$C84)^2+(1500*ABS(SIN(2*PI()*MOD(Calculator!$B$37/Calculator!$F$13,1)))*IF(MOD(Calculator!$B$37/Calculator!$F$13,1)&lt;0.5,-1,1))^2)))/(1-SQRT(((50*POWER(80,POWER(COS(PI()*MOD(Calculator!$B$37/Calculator!$F$13,1)),2))-$C84)^2+(1500*ABS(SIN(2*PI()*MOD(Calculator!$B$37/Calculator!$F$13,1)))*IF(MOD(Calculator!$B$37/Calculator!$F$13,1)&lt;0.5,-1,1))^2)/((50*POWER(80,POWER(COS(PI()*MOD(Calculator!$B$37/Calculator!$F$13,1)),2))+$C84)^2+(1500*ABS(SIN(2*PI()*MOD(Calculator!$B$37/Calculator!$F$13,1)))*IF(MOD(Calculator!$B$37/Calculator!$F$13,1)&lt;0.5,-1,1))^2))),2))</f>
        <v>—</v>
      </c>
      <c r="FG84" s="300" t="str">
        <f aca="false">IF(OR(Calculator!$E$14&lt;&gt;"YES",Calculator!$B$37&lt;Calculator!$G$14),"—",ROUND((1+SQRT(((50*POWER(80,POWER(COS(PI()*MOD(Calculator!$B$37/Calculator!$F$14,1)),2))-$C84)^2+(1500*ABS(SIN(2*PI()*MOD(Calculator!$B$37/Calculator!$F$14,1)))*IF(MOD(Calculator!$B$37/Calculator!$F$14,1)&lt;0.5,-1,1))^2)/((50*POWER(80,POWER(COS(PI()*MOD(Calculator!$B$37/Calculator!$F$14,1)),2))+$C84)^2+(1500*ABS(SIN(2*PI()*MOD(Calculator!$B$37/Calculator!$F$14,1)))*IF(MOD(Calculator!$B$37/Calculator!$F$14,1)&lt;0.5,-1,1))^2)))/(1-SQRT(((50*POWER(80,POWER(COS(PI()*MOD(Calculator!$B$37/Calculator!$F$14,1)),2))-$C84)^2+(1500*ABS(SIN(2*PI()*MOD(Calculator!$B$37/Calculator!$F$14,1)))*IF(MOD(Calculator!$B$37/Calculator!$F$14,1)&lt;0.5,-1,1))^2)/((50*POWER(80,POWER(COS(PI()*MOD(Calculator!$B$37/Calculator!$F$14,1)),2))+$C84)^2+(1500*ABS(SIN(2*PI()*MOD(Calculator!$B$37/Calculator!$F$14,1)))*IF(MOD(Calculator!$B$37/Calculator!$F$14,1)&lt;0.5,-1,1))^2))),2))</f>
        <v>—</v>
      </c>
      <c r="FH84" s="300" t="n">
        <f aca="false">IF(OR(Calculator!$E$15&lt;&gt;"YES",Calculator!$B$37&lt;Calculator!$G$15),"—",ROUND((1+SQRT(((50*POWER(80,POWER(COS(PI()*MOD(Calculator!$B$37/Calculator!$F$15,1)),2))-$C84)^2+(1500*ABS(SIN(2*PI()*MOD(Calculator!$B$37/Calculator!$F$15,1)))*IF(MOD(Calculator!$B$37/Calculator!$F$15,1)&lt;0.5,-1,1))^2)/((50*POWER(80,POWER(COS(PI()*MOD(Calculator!$B$37/Calculator!$F$15,1)),2))+$C84)^2+(1500*ABS(SIN(2*PI()*MOD(Calculator!$B$37/Calculator!$F$15,1)))*IF(MOD(Calculator!$B$37/Calculator!$F$15,1)&lt;0.5,-1,1))^2)))/(1-SQRT(((50*POWER(80,POWER(COS(PI()*MOD(Calculator!$B$37/Calculator!$F$15,1)),2))-$C84)^2+(1500*ABS(SIN(2*PI()*MOD(Calculator!$B$37/Calculator!$F$15,1)))*IF(MOD(Calculator!$B$37/Calculator!$F$15,1)&lt;0.5,-1,1))^2)/((50*POWER(80,POWER(COS(PI()*MOD(Calculator!$B$37/Calculator!$F$15,1)),2))+$C84)^2+(1500*ABS(SIN(2*PI()*MOD(Calculator!$B$37/Calculator!$F$15,1)))*IF(MOD(Calculator!$B$37/Calculator!$F$15,1)&lt;0.5,-1,1))^2))),2))</f>
        <v>2.43</v>
      </c>
      <c r="FI84" s="300" t="str">
        <f aca="false">IF(OR(Calculator!$E$16&lt;&gt;"YES",Calculator!$B$37&lt;Calculator!$G$16),"—",ROUND((1+SQRT(((50*POWER(80,POWER(COS(PI()*MOD(Calculator!$B$37/Calculator!$F$16,1)),2))-$C84)^2+(1500*ABS(SIN(2*PI()*MOD(Calculator!$B$37/Calculator!$F$16,1)))*IF(MOD(Calculator!$B$37/Calculator!$F$16,1)&lt;0.5,-1,1))^2)/((50*POWER(80,POWER(COS(PI()*MOD(Calculator!$B$37/Calculator!$F$16,1)),2))+$C84)^2+(1500*ABS(SIN(2*PI()*MOD(Calculator!$B$37/Calculator!$F$16,1)))*IF(MOD(Calculator!$B$37/Calculator!$F$16,1)&lt;0.5,-1,1))^2)))/(1-SQRT(((50*POWER(80,POWER(COS(PI()*MOD(Calculator!$B$37/Calculator!$F$16,1)),2))-$C84)^2+(1500*ABS(SIN(2*PI()*MOD(Calculator!$B$37/Calculator!$F$16,1)))*IF(MOD(Calculator!$B$37/Calculator!$F$16,1)&lt;0.5,-1,1))^2)/((50*POWER(80,POWER(COS(PI()*MOD(Calculator!$B$37/Calculator!$F$16,1)),2))+$C84)^2+(1500*ABS(SIN(2*PI()*MOD(Calculator!$B$37/Calculator!$F$16,1)))*IF(MOD(Calculator!$B$37/Calculator!$F$16,1)&lt;0.5,-1,1))^2))),2))</f>
        <v>—</v>
      </c>
      <c r="FJ84" s="300" t="n">
        <f aca="false">IF(OR(Calculator!$E$17&lt;&gt;"YES",Calculator!$B$37&lt;Calculator!$G$17),"—",ROUND((1+SQRT(((50*POWER(80,POWER(COS(PI()*MOD(Calculator!$B$37/Calculator!$F$17,1)),2))-$C84)^2+(1500*ABS(SIN(2*PI()*MOD(Calculator!$B$37/Calculator!$F$17,1)))*IF(MOD(Calculator!$B$37/Calculator!$F$17,1)&lt;0.5,-1,1))^2)/((50*POWER(80,POWER(COS(PI()*MOD(Calculator!$B$37/Calculator!$F$17,1)),2))+$C84)^2+(1500*ABS(SIN(2*PI()*MOD(Calculator!$B$37/Calculator!$F$17,1)))*IF(MOD(Calculator!$B$37/Calculator!$F$17,1)&lt;0.5,-1,1))^2)))/(1-SQRT(((50*POWER(80,POWER(COS(PI()*MOD(Calculator!$B$37/Calculator!$F$17,1)),2))-$C84)^2+(1500*ABS(SIN(2*PI()*MOD(Calculator!$B$37/Calculator!$F$17,1)))*IF(MOD(Calculator!$B$37/Calculator!$F$17,1)&lt;0.5,-1,1))^2)/((50*POWER(80,POWER(COS(PI()*MOD(Calculator!$B$37/Calculator!$F$17,1)),2))+$C84)^2+(1500*ABS(SIN(2*PI()*MOD(Calculator!$B$37/Calculator!$F$17,1)))*IF(MOD(Calculator!$B$37/Calculator!$F$17,1)&lt;0.5,-1,1))^2))),2))</f>
        <v>16.02</v>
      </c>
      <c r="FK84" s="300" t="str">
        <f aca="false">IF(OR(Calculator!$E$18&lt;&gt;"YES",Calculator!$B$37&lt;Calculator!$G$18),"—",ROUND((1+SQRT(((50*POWER(80,POWER(COS(PI()*MOD(Calculator!$B$37/Calculator!$F$18,1)),2))-$C84)^2+(1500*ABS(SIN(2*PI()*MOD(Calculator!$B$37/Calculator!$F$18,1)))*IF(MOD(Calculator!$B$37/Calculator!$F$18,1)&lt;0.5,-1,1))^2)/((50*POWER(80,POWER(COS(PI()*MOD(Calculator!$B$37/Calculator!$F$18,1)),2))+$C84)^2+(1500*ABS(SIN(2*PI()*MOD(Calculator!$B$37/Calculator!$F$18,1)))*IF(MOD(Calculator!$B$37/Calculator!$F$18,1)&lt;0.5,-1,1))^2)))/(1-SQRT(((50*POWER(80,POWER(COS(PI()*MOD(Calculator!$B$37/Calculator!$F$18,1)),2))-$C84)^2+(1500*ABS(SIN(2*PI()*MOD(Calculator!$B$37/Calculator!$F$18,1)))*IF(MOD(Calculator!$B$37/Calculator!$F$18,1)&lt;0.5,-1,1))^2)/((50*POWER(80,POWER(COS(PI()*MOD(Calculator!$B$37/Calculator!$F$18,1)),2))+$C84)^2+(1500*ABS(SIN(2*PI()*MOD(Calculator!$B$37/Calculator!$F$18,1)))*IF(MOD(Calculator!$B$37/Calculator!$F$18,1)&lt;0.5,-1,1))^2))),2))</f>
        <v>—</v>
      </c>
      <c r="FL84" s="300" t="str">
        <f aca="false">IF(OR(Calculator!$E$19&lt;&gt;"YES",Calculator!$B$37&lt;Calculator!$G$19),"—",ROUND((1+SQRT(((50*POWER(80,POWER(COS(PI()*MOD(Calculator!$B$37/Calculator!$F$19,1)),2))-$C84)^2+(1500*ABS(SIN(2*PI()*MOD(Calculator!$B$37/Calculator!$F$19,1)))*IF(MOD(Calculator!$B$37/Calculator!$F$19,1)&lt;0.5,-1,1))^2)/((50*POWER(80,POWER(COS(PI()*MOD(Calculator!$B$37/Calculator!$F$19,1)),2))+$C84)^2+(1500*ABS(SIN(2*PI()*MOD(Calculator!$B$37/Calculator!$F$19,1)))*IF(MOD(Calculator!$B$37/Calculator!$F$19,1)&lt;0.5,-1,1))^2)))/(1-SQRT(((50*POWER(80,POWER(COS(PI()*MOD(Calculator!$B$37/Calculator!$F$19,1)),2))-$C84)^2+(1500*ABS(SIN(2*PI()*MOD(Calculator!$B$37/Calculator!$F$19,1)))*IF(MOD(Calculator!$B$37/Calculator!$F$19,1)&lt;0.5,-1,1))^2)/((50*POWER(80,POWER(COS(PI()*MOD(Calculator!$B$37/Calculator!$F$19,1)),2))+$C84)^2+(1500*ABS(SIN(2*PI()*MOD(Calculator!$B$37/Calculator!$F$19,1)))*IF(MOD(Calculator!$B$37/Calculator!$F$19,1)&lt;0.5,-1,1))^2))),2))</f>
        <v>—</v>
      </c>
      <c r="FM84" s="300" t="str">
        <f aca="false">IF(OR(Calculator!$E$20&lt;&gt;"YES",Calculator!$B$37&lt;Calculator!$G$20),"—",ROUND((1+SQRT(((50*POWER(80,POWER(COS(PI()*MOD(Calculator!$B$37/Calculator!$F$20,1)),2))-$C84)^2+(1500*ABS(SIN(2*PI()*MOD(Calculator!$B$37/Calculator!$F$20,1)))*IF(MOD(Calculator!$B$37/Calculator!$F$20,1)&lt;0.5,-1,1))^2)/((50*POWER(80,POWER(COS(PI()*MOD(Calculator!$B$37/Calculator!$F$20,1)),2))+$C84)^2+(1500*ABS(SIN(2*PI()*MOD(Calculator!$B$37/Calculator!$F$20,1)))*IF(MOD(Calculator!$B$37/Calculator!$F$20,1)&lt;0.5,-1,1))^2)))/(1-SQRT(((50*POWER(80,POWER(COS(PI()*MOD(Calculator!$B$37/Calculator!$F$20,1)),2))-$C84)^2+(1500*ABS(SIN(2*PI()*MOD(Calculator!$B$37/Calculator!$F$20,1)))*IF(MOD(Calculator!$B$37/Calculator!$F$20,1)&lt;0.5,-1,1))^2)/((50*POWER(80,POWER(COS(PI()*MOD(Calculator!$B$37/Calculator!$F$20,1)),2))+$C84)^2+(1500*ABS(SIN(2*PI()*MOD(Calculator!$B$37/Calculator!$F$20,1)))*IF(MOD(Calculator!$B$37/Calculator!$F$20,1)&lt;0.5,-1,1))^2))),2))</f>
        <v>—</v>
      </c>
      <c r="FN84" s="300" t="str">
        <f aca="false">IF(OR(Calculator!$E$21&lt;&gt;"YES",Calculator!$B$37&lt;Calculator!$G$21),"—",ROUND((1+SQRT(((50*POWER(80,POWER(COS(PI()*MOD(Calculator!$B$37/Calculator!$F$21,1)),2))-$C84)^2+(1500*ABS(SIN(2*PI()*MOD(Calculator!$B$37/Calculator!$F$21,1)))*IF(MOD(Calculator!$B$37/Calculator!$F$21,1)&lt;0.5,-1,1))^2)/((50*POWER(80,POWER(COS(PI()*MOD(Calculator!$B$37/Calculator!$F$21,1)),2))+$C84)^2+(1500*ABS(SIN(2*PI()*MOD(Calculator!$B$37/Calculator!$F$21,1)))*IF(MOD(Calculator!$B$37/Calculator!$F$21,1)&lt;0.5,-1,1))^2)))/(1-SQRT(((50*POWER(80,POWER(COS(PI()*MOD(Calculator!$B$37/Calculator!$F$21,1)),2))-$C84)^2+(1500*ABS(SIN(2*PI()*MOD(Calculator!$B$37/Calculator!$F$21,1)))*IF(MOD(Calculator!$B$37/Calculator!$F$21,1)&lt;0.5,-1,1))^2)/((50*POWER(80,POWER(COS(PI()*MOD(Calculator!$B$37/Calculator!$F$21,1)),2))+$C84)^2+(1500*ABS(SIN(2*PI()*MOD(Calculator!$B$37/Calculator!$F$21,1)))*IF(MOD(Calculator!$B$37/Calculator!$F$21,1)&lt;0.5,-1,1))^2))),2))</f>
        <v>—</v>
      </c>
      <c r="FO84" s="300" t="str">
        <f aca="false">IF(OR(Calculator!$E$22&lt;&gt;"YES",Calculator!$B$37&lt;Calculator!$G$22),"—",ROUND((1+SQRT(((50*POWER(80,POWER(COS(PI()*MOD(Calculator!$B$37/Calculator!$F$22,1)),2))-$C84)^2+(1500*ABS(SIN(2*PI()*MOD(Calculator!$B$37/Calculator!$F$22,1)))*IF(MOD(Calculator!$B$37/Calculator!$F$22,1)&lt;0.5,-1,1))^2)/((50*POWER(80,POWER(COS(PI()*MOD(Calculator!$B$37/Calculator!$F$22,1)),2))+$C84)^2+(1500*ABS(SIN(2*PI()*MOD(Calculator!$B$37/Calculator!$F$22,1)))*IF(MOD(Calculator!$B$37/Calculator!$F$22,1)&lt;0.5,-1,1))^2)))/(1-SQRT(((50*POWER(80,POWER(COS(PI()*MOD(Calculator!$B$37/Calculator!$F$22,1)),2))-$C84)^2+(1500*ABS(SIN(2*PI()*MOD(Calculator!$B$37/Calculator!$F$22,1)))*IF(MOD(Calculator!$B$37/Calculator!$F$22,1)&lt;0.5,-1,1))^2)/((50*POWER(80,POWER(COS(PI()*MOD(Calculator!$B$37/Calculator!$F$22,1)),2))+$C84)^2+(1500*ABS(SIN(2*PI()*MOD(Calculator!$B$37/Calculator!$F$22,1)))*IF(MOD(Calculator!$B$37/Calculator!$F$22,1)&lt;0.5,-1,1))^2))),2))</f>
        <v>—</v>
      </c>
      <c r="FP84" s="295" t="n">
        <f aca="false">IFERROR(ROUND((IF(ISNUMBER(FE84),FE84,0)+IF(ISNUMBER(FF84),FF84,0)+IF(ISNUMBER(FG84),FG84,0)+IF(ISNUMBER(FH84),FH84,0)+IF(ISNUMBER(FI84),FI84,0)+IF(ISNUMBER(FJ84),FJ84,0)+IF(ISNUMBER(FK84),FK84,0)+IF(ISNUMBER(FL84),FL84,0)+IF(ISNUMBER(FM84),FM84,0)+IF(ISNUMBER(FN84),FN84,0)+IF(ISNUMBER(FO84),FO84,0))/(IF(ISNUMBER(FE84),1,0)+IF(ISNUMBER(FF84),1,0)+IF(ISNUMBER(FG84),1,0)+IF(ISNUMBER(FH84),1,0)+IF(ISNUMBER(FI84),1,0)+IF(ISNUMBER(FJ84),1,0)+IF(ISNUMBER(FK84),1,0)+IF(ISNUMBER(FL84),1,0)+IF(ISNUMBER(FM84),1,0)+IF(ISNUMBER(FN84),1,0)+IF(ISNUMBER(FO84),1,0)),4),"")</f>
        <v>9.225</v>
      </c>
      <c r="FQ84" s="300" t="str">
        <f aca="false">IF(OR(Calculator!$E$12&lt;&gt;"YES",Calculator!$B$38&lt;Calculator!$G$12),"—",ROUND((1+SQRT(((50*POWER(80,POWER(COS(PI()*MOD(Calculator!$B$38/Calculator!$F$12,1)),2))-$C84)^2+(1500*ABS(SIN(2*PI()*MOD(Calculator!$B$38/Calculator!$F$12,1)))*IF(MOD(Calculator!$B$38/Calculator!$F$12,1)&lt;0.5,-1,1))^2)/((50*POWER(80,POWER(COS(PI()*MOD(Calculator!$B$38/Calculator!$F$12,1)),2))+$C84)^2+(1500*ABS(SIN(2*PI()*MOD(Calculator!$B$38/Calculator!$F$12,1)))*IF(MOD(Calculator!$B$38/Calculator!$F$12,1)&lt;0.5,-1,1))^2)))/(1-SQRT(((50*POWER(80,POWER(COS(PI()*MOD(Calculator!$B$38/Calculator!$F$12,1)),2))-$C84)^2+(1500*ABS(SIN(2*PI()*MOD(Calculator!$B$38/Calculator!$F$12,1)))*IF(MOD(Calculator!$B$38/Calculator!$F$12,1)&lt;0.5,-1,1))^2)/((50*POWER(80,POWER(COS(PI()*MOD(Calculator!$B$38/Calculator!$F$12,1)),2))+$C84)^2+(1500*ABS(SIN(2*PI()*MOD(Calculator!$B$38/Calculator!$F$12,1)))*IF(MOD(Calculator!$B$38/Calculator!$F$12,1)&lt;0.5,-1,1))^2))),2))</f>
        <v>—</v>
      </c>
      <c r="FR84" s="300" t="str">
        <f aca="false">IF(OR(Calculator!$E$13&lt;&gt;"YES",Calculator!$B$38&lt;Calculator!$G$13),"—",ROUND((1+SQRT(((50*POWER(80,POWER(COS(PI()*MOD(Calculator!$B$38/Calculator!$F$13,1)),2))-$C84)^2+(1500*ABS(SIN(2*PI()*MOD(Calculator!$B$38/Calculator!$F$13,1)))*IF(MOD(Calculator!$B$38/Calculator!$F$13,1)&lt;0.5,-1,1))^2)/((50*POWER(80,POWER(COS(PI()*MOD(Calculator!$B$38/Calculator!$F$13,1)),2))+$C84)^2+(1500*ABS(SIN(2*PI()*MOD(Calculator!$B$38/Calculator!$F$13,1)))*IF(MOD(Calculator!$B$38/Calculator!$F$13,1)&lt;0.5,-1,1))^2)))/(1-SQRT(((50*POWER(80,POWER(COS(PI()*MOD(Calculator!$B$38/Calculator!$F$13,1)),2))-$C84)^2+(1500*ABS(SIN(2*PI()*MOD(Calculator!$B$38/Calculator!$F$13,1)))*IF(MOD(Calculator!$B$38/Calculator!$F$13,1)&lt;0.5,-1,1))^2)/((50*POWER(80,POWER(COS(PI()*MOD(Calculator!$B$38/Calculator!$F$13,1)),2))+$C84)^2+(1500*ABS(SIN(2*PI()*MOD(Calculator!$B$38/Calculator!$F$13,1)))*IF(MOD(Calculator!$B$38/Calculator!$F$13,1)&lt;0.5,-1,1))^2))),2))</f>
        <v>—</v>
      </c>
      <c r="FS84" s="300" t="str">
        <f aca="false">IF(OR(Calculator!$E$14&lt;&gt;"YES",Calculator!$B$38&lt;Calculator!$G$14),"—",ROUND((1+SQRT(((50*POWER(80,POWER(COS(PI()*MOD(Calculator!$B$38/Calculator!$F$14,1)),2))-$C84)^2+(1500*ABS(SIN(2*PI()*MOD(Calculator!$B$38/Calculator!$F$14,1)))*IF(MOD(Calculator!$B$38/Calculator!$F$14,1)&lt;0.5,-1,1))^2)/((50*POWER(80,POWER(COS(PI()*MOD(Calculator!$B$38/Calculator!$F$14,1)),2))+$C84)^2+(1500*ABS(SIN(2*PI()*MOD(Calculator!$B$38/Calculator!$F$14,1)))*IF(MOD(Calculator!$B$38/Calculator!$F$14,1)&lt;0.5,-1,1))^2)))/(1-SQRT(((50*POWER(80,POWER(COS(PI()*MOD(Calculator!$B$38/Calculator!$F$14,1)),2))-$C84)^2+(1500*ABS(SIN(2*PI()*MOD(Calculator!$B$38/Calculator!$F$14,1)))*IF(MOD(Calculator!$B$38/Calculator!$F$14,1)&lt;0.5,-1,1))^2)/((50*POWER(80,POWER(COS(PI()*MOD(Calculator!$B$38/Calculator!$F$14,1)),2))+$C84)^2+(1500*ABS(SIN(2*PI()*MOD(Calculator!$B$38/Calculator!$F$14,1)))*IF(MOD(Calculator!$B$38/Calculator!$F$14,1)&lt;0.5,-1,1))^2))),2))</f>
        <v>—</v>
      </c>
      <c r="FT84" s="300" t="n">
        <f aca="false">IF(OR(Calculator!$E$15&lt;&gt;"YES",Calculator!$B$38&lt;Calculator!$G$15),"—",ROUND((1+SQRT(((50*POWER(80,POWER(COS(PI()*MOD(Calculator!$B$38/Calculator!$F$15,1)),2))-$C84)^2+(1500*ABS(SIN(2*PI()*MOD(Calculator!$B$38/Calculator!$F$15,1)))*IF(MOD(Calculator!$B$38/Calculator!$F$15,1)&lt;0.5,-1,1))^2)/((50*POWER(80,POWER(COS(PI()*MOD(Calculator!$B$38/Calculator!$F$15,1)),2))+$C84)^2+(1500*ABS(SIN(2*PI()*MOD(Calculator!$B$38/Calculator!$F$15,1)))*IF(MOD(Calculator!$B$38/Calculator!$F$15,1)&lt;0.5,-1,1))^2)))/(1-SQRT(((50*POWER(80,POWER(COS(PI()*MOD(Calculator!$B$38/Calculator!$F$15,1)),2))-$C84)^2+(1500*ABS(SIN(2*PI()*MOD(Calculator!$B$38/Calculator!$F$15,1)))*IF(MOD(Calculator!$B$38/Calculator!$F$15,1)&lt;0.5,-1,1))^2)/((50*POWER(80,POWER(COS(PI()*MOD(Calculator!$B$38/Calculator!$F$15,1)),2))+$C84)^2+(1500*ABS(SIN(2*PI()*MOD(Calculator!$B$38/Calculator!$F$15,1)))*IF(MOD(Calculator!$B$38/Calculator!$F$15,1)&lt;0.5,-1,1))^2))),2))</f>
        <v>2.24</v>
      </c>
      <c r="FU84" s="300" t="str">
        <f aca="false">IF(OR(Calculator!$E$16&lt;&gt;"YES",Calculator!$B$38&lt;Calculator!$G$16),"—",ROUND((1+SQRT(((50*POWER(80,POWER(COS(PI()*MOD(Calculator!$B$38/Calculator!$F$16,1)),2))-$C84)^2+(1500*ABS(SIN(2*PI()*MOD(Calculator!$B$38/Calculator!$F$16,1)))*IF(MOD(Calculator!$B$38/Calculator!$F$16,1)&lt;0.5,-1,1))^2)/((50*POWER(80,POWER(COS(PI()*MOD(Calculator!$B$38/Calculator!$F$16,1)),2))+$C84)^2+(1500*ABS(SIN(2*PI()*MOD(Calculator!$B$38/Calculator!$F$16,1)))*IF(MOD(Calculator!$B$38/Calculator!$F$16,1)&lt;0.5,-1,1))^2)))/(1-SQRT(((50*POWER(80,POWER(COS(PI()*MOD(Calculator!$B$38/Calculator!$F$16,1)),2))-$C84)^2+(1500*ABS(SIN(2*PI()*MOD(Calculator!$B$38/Calculator!$F$16,1)))*IF(MOD(Calculator!$B$38/Calculator!$F$16,1)&lt;0.5,-1,1))^2)/((50*POWER(80,POWER(COS(PI()*MOD(Calculator!$B$38/Calculator!$F$16,1)),2))+$C84)^2+(1500*ABS(SIN(2*PI()*MOD(Calculator!$B$38/Calculator!$F$16,1)))*IF(MOD(Calculator!$B$38/Calculator!$F$16,1)&lt;0.5,-1,1))^2))),2))</f>
        <v>—</v>
      </c>
      <c r="FV84" s="300" t="n">
        <f aca="false">IF(OR(Calculator!$E$17&lt;&gt;"YES",Calculator!$B$38&lt;Calculator!$G$17),"—",ROUND((1+SQRT(((50*POWER(80,POWER(COS(PI()*MOD(Calculator!$B$38/Calculator!$F$17,1)),2))-$C84)^2+(1500*ABS(SIN(2*PI()*MOD(Calculator!$B$38/Calculator!$F$17,1)))*IF(MOD(Calculator!$B$38/Calculator!$F$17,1)&lt;0.5,-1,1))^2)/((50*POWER(80,POWER(COS(PI()*MOD(Calculator!$B$38/Calculator!$F$17,1)),2))+$C84)^2+(1500*ABS(SIN(2*PI()*MOD(Calculator!$B$38/Calculator!$F$17,1)))*IF(MOD(Calculator!$B$38/Calculator!$F$17,1)&lt;0.5,-1,1))^2)))/(1-SQRT(((50*POWER(80,POWER(COS(PI()*MOD(Calculator!$B$38/Calculator!$F$17,1)),2))-$C84)^2+(1500*ABS(SIN(2*PI()*MOD(Calculator!$B$38/Calculator!$F$17,1)))*IF(MOD(Calculator!$B$38/Calculator!$F$17,1)&lt;0.5,-1,1))^2)/((50*POWER(80,POWER(COS(PI()*MOD(Calculator!$B$38/Calculator!$F$17,1)),2))+$C84)^2+(1500*ABS(SIN(2*PI()*MOD(Calculator!$B$38/Calculator!$F$17,1)))*IF(MOD(Calculator!$B$38/Calculator!$F$17,1)&lt;0.5,-1,1))^2))),2))</f>
        <v>20.27</v>
      </c>
      <c r="FW84" s="300" t="str">
        <f aca="false">IF(OR(Calculator!$E$18&lt;&gt;"YES",Calculator!$B$38&lt;Calculator!$G$18),"—",ROUND((1+SQRT(((50*POWER(80,POWER(COS(PI()*MOD(Calculator!$B$38/Calculator!$F$18,1)),2))-$C84)^2+(1500*ABS(SIN(2*PI()*MOD(Calculator!$B$38/Calculator!$F$18,1)))*IF(MOD(Calculator!$B$38/Calculator!$F$18,1)&lt;0.5,-1,1))^2)/((50*POWER(80,POWER(COS(PI()*MOD(Calculator!$B$38/Calculator!$F$18,1)),2))+$C84)^2+(1500*ABS(SIN(2*PI()*MOD(Calculator!$B$38/Calculator!$F$18,1)))*IF(MOD(Calculator!$B$38/Calculator!$F$18,1)&lt;0.5,-1,1))^2)))/(1-SQRT(((50*POWER(80,POWER(COS(PI()*MOD(Calculator!$B$38/Calculator!$F$18,1)),2))-$C84)^2+(1500*ABS(SIN(2*PI()*MOD(Calculator!$B$38/Calculator!$F$18,1)))*IF(MOD(Calculator!$B$38/Calculator!$F$18,1)&lt;0.5,-1,1))^2)/((50*POWER(80,POWER(COS(PI()*MOD(Calculator!$B$38/Calculator!$F$18,1)),2))+$C84)^2+(1500*ABS(SIN(2*PI()*MOD(Calculator!$B$38/Calculator!$F$18,1)))*IF(MOD(Calculator!$B$38/Calculator!$F$18,1)&lt;0.5,-1,1))^2))),2))</f>
        <v>—</v>
      </c>
      <c r="FX84" s="300" t="str">
        <f aca="false">IF(OR(Calculator!$E$19&lt;&gt;"YES",Calculator!$B$38&lt;Calculator!$G$19),"—",ROUND((1+SQRT(((50*POWER(80,POWER(COS(PI()*MOD(Calculator!$B$38/Calculator!$F$19,1)),2))-$C84)^2+(1500*ABS(SIN(2*PI()*MOD(Calculator!$B$38/Calculator!$F$19,1)))*IF(MOD(Calculator!$B$38/Calculator!$F$19,1)&lt;0.5,-1,1))^2)/((50*POWER(80,POWER(COS(PI()*MOD(Calculator!$B$38/Calculator!$F$19,1)),2))+$C84)^2+(1500*ABS(SIN(2*PI()*MOD(Calculator!$B$38/Calculator!$F$19,1)))*IF(MOD(Calculator!$B$38/Calculator!$F$19,1)&lt;0.5,-1,1))^2)))/(1-SQRT(((50*POWER(80,POWER(COS(PI()*MOD(Calculator!$B$38/Calculator!$F$19,1)),2))-$C84)^2+(1500*ABS(SIN(2*PI()*MOD(Calculator!$B$38/Calculator!$F$19,1)))*IF(MOD(Calculator!$B$38/Calculator!$F$19,1)&lt;0.5,-1,1))^2)/((50*POWER(80,POWER(COS(PI()*MOD(Calculator!$B$38/Calculator!$F$19,1)),2))+$C84)^2+(1500*ABS(SIN(2*PI()*MOD(Calculator!$B$38/Calculator!$F$19,1)))*IF(MOD(Calculator!$B$38/Calculator!$F$19,1)&lt;0.5,-1,1))^2))),2))</f>
        <v>—</v>
      </c>
      <c r="FY84" s="300" t="str">
        <f aca="false">IF(OR(Calculator!$E$20&lt;&gt;"YES",Calculator!$B$38&lt;Calculator!$G$20),"—",ROUND((1+SQRT(((50*POWER(80,POWER(COS(PI()*MOD(Calculator!$B$38/Calculator!$F$20,1)),2))-$C84)^2+(1500*ABS(SIN(2*PI()*MOD(Calculator!$B$38/Calculator!$F$20,1)))*IF(MOD(Calculator!$B$38/Calculator!$F$20,1)&lt;0.5,-1,1))^2)/((50*POWER(80,POWER(COS(PI()*MOD(Calculator!$B$38/Calculator!$F$20,1)),2))+$C84)^2+(1500*ABS(SIN(2*PI()*MOD(Calculator!$B$38/Calculator!$F$20,1)))*IF(MOD(Calculator!$B$38/Calculator!$F$20,1)&lt;0.5,-1,1))^2)))/(1-SQRT(((50*POWER(80,POWER(COS(PI()*MOD(Calculator!$B$38/Calculator!$F$20,1)),2))-$C84)^2+(1500*ABS(SIN(2*PI()*MOD(Calculator!$B$38/Calculator!$F$20,1)))*IF(MOD(Calculator!$B$38/Calculator!$F$20,1)&lt;0.5,-1,1))^2)/((50*POWER(80,POWER(COS(PI()*MOD(Calculator!$B$38/Calculator!$F$20,1)),2))+$C84)^2+(1500*ABS(SIN(2*PI()*MOD(Calculator!$B$38/Calculator!$F$20,1)))*IF(MOD(Calculator!$B$38/Calculator!$F$20,1)&lt;0.5,-1,1))^2))),2))</f>
        <v>—</v>
      </c>
      <c r="FZ84" s="300" t="str">
        <f aca="false">IF(OR(Calculator!$E$21&lt;&gt;"YES",Calculator!$B$38&lt;Calculator!$G$21),"—",ROUND((1+SQRT(((50*POWER(80,POWER(COS(PI()*MOD(Calculator!$B$38/Calculator!$F$21,1)),2))-$C84)^2+(1500*ABS(SIN(2*PI()*MOD(Calculator!$B$38/Calculator!$F$21,1)))*IF(MOD(Calculator!$B$38/Calculator!$F$21,1)&lt;0.5,-1,1))^2)/((50*POWER(80,POWER(COS(PI()*MOD(Calculator!$B$38/Calculator!$F$21,1)),2))+$C84)^2+(1500*ABS(SIN(2*PI()*MOD(Calculator!$B$38/Calculator!$F$21,1)))*IF(MOD(Calculator!$B$38/Calculator!$F$21,1)&lt;0.5,-1,1))^2)))/(1-SQRT(((50*POWER(80,POWER(COS(PI()*MOD(Calculator!$B$38/Calculator!$F$21,1)),2))-$C84)^2+(1500*ABS(SIN(2*PI()*MOD(Calculator!$B$38/Calculator!$F$21,1)))*IF(MOD(Calculator!$B$38/Calculator!$F$21,1)&lt;0.5,-1,1))^2)/((50*POWER(80,POWER(COS(PI()*MOD(Calculator!$B$38/Calculator!$F$21,1)),2))+$C84)^2+(1500*ABS(SIN(2*PI()*MOD(Calculator!$B$38/Calculator!$F$21,1)))*IF(MOD(Calculator!$B$38/Calculator!$F$21,1)&lt;0.5,-1,1))^2))),2))</f>
        <v>—</v>
      </c>
      <c r="GA84" s="300" t="str">
        <f aca="false">IF(OR(Calculator!$E$22&lt;&gt;"YES",Calculator!$B$38&lt;Calculator!$G$22),"—",ROUND((1+SQRT(((50*POWER(80,POWER(COS(PI()*MOD(Calculator!$B$38/Calculator!$F$22,1)),2))-$C84)^2+(1500*ABS(SIN(2*PI()*MOD(Calculator!$B$38/Calculator!$F$22,1)))*IF(MOD(Calculator!$B$38/Calculator!$F$22,1)&lt;0.5,-1,1))^2)/((50*POWER(80,POWER(COS(PI()*MOD(Calculator!$B$38/Calculator!$F$22,1)),2))+$C84)^2+(1500*ABS(SIN(2*PI()*MOD(Calculator!$B$38/Calculator!$F$22,1)))*IF(MOD(Calculator!$B$38/Calculator!$F$22,1)&lt;0.5,-1,1))^2)))/(1-SQRT(((50*POWER(80,POWER(COS(PI()*MOD(Calculator!$B$38/Calculator!$F$22,1)),2))-$C84)^2+(1500*ABS(SIN(2*PI()*MOD(Calculator!$B$38/Calculator!$F$22,1)))*IF(MOD(Calculator!$B$38/Calculator!$F$22,1)&lt;0.5,-1,1))^2)/((50*POWER(80,POWER(COS(PI()*MOD(Calculator!$B$38/Calculator!$F$22,1)),2))+$C84)^2+(1500*ABS(SIN(2*PI()*MOD(Calculator!$B$38/Calculator!$F$22,1)))*IF(MOD(Calculator!$B$38/Calculator!$F$22,1)&lt;0.5,-1,1))^2))),2))</f>
        <v>—</v>
      </c>
      <c r="GB84" s="295" t="n">
        <f aca="false">IFERROR(ROUND((IF(ISNUMBER(FQ84),FQ84,0)+IF(ISNUMBER(FR84),FR84,0)+IF(ISNUMBER(FS84),FS84,0)+IF(ISNUMBER(FT84),FT84,0)+IF(ISNUMBER(FU84),FU84,0)+IF(ISNUMBER(FV84),FV84,0)+IF(ISNUMBER(FW84),FW84,0)+IF(ISNUMBER(FX84),FX84,0)+IF(ISNUMBER(FY84),FY84,0)+IF(ISNUMBER(FZ84),FZ84,0)+IF(ISNUMBER(GA84),GA84,0))/(IF(ISNUMBER(FQ84),1,0)+IF(ISNUMBER(FR84),1,0)+IF(ISNUMBER(FS84),1,0)+IF(ISNUMBER(FT84),1,0)+IF(ISNUMBER(FU84),1,0)+IF(ISNUMBER(FV84),1,0)+IF(ISNUMBER(FW84),1,0)+IF(ISNUMBER(FX84),1,0)+IF(ISNUMBER(FY84),1,0)+IF(ISNUMBER(FZ84),1,0)+IF(ISNUMBER(GA84),1,0)),4),"")</f>
        <v>11.255</v>
      </c>
      <c r="GD84" s="253" t="str">
        <f aca="false">IF(OR(Calculator!$E$12&lt;&gt;"YES",Calculator!$B$34&lt;Calculator!$G$12),"—",ROUND((1+SQRT(((50*POWER(80,POWER(COS(PI()*MOD(Calculator!$B$34/Calculator!$F$12,1)),2))+MIN(500,MAX(30,100*EXP(-0.3*'VSWR Calculator'!$C$24)*(1+3*ABS(MOD('VSWR Calculator'!$C$23/Calculator!$F$12/2,1)-0.5))))/'VSWR Calculator'!$C$25)-$C84)^2+(1500*ABS(SIN(2*PI()*MOD(Calculator!$B$34/Calculator!$F$12,1)))*IF(MOD(Calculator!$B$34/Calculator!$F$12,1)&lt;0.5,-1,1))^2)/SQRT(((50*POWER(80,POWER(COS(PI()*MOD(Calculator!$B$34/Calculator!$F$12,1)),2))+MIN(500,MAX(30,100*EXP(-0.3*'VSWR Calculator'!$C$24)*(1+3*ABS(MOD('VSWR Calculator'!$C$23/Calculator!$F$12/2,1)-0.5))))/'VSWR Calculator'!$C$25)+$C84)^2+(1500*ABS(SIN(2*PI()*MOD(Calculator!$B$34/Calculator!$F$12,1)))*IF(MOD(Calculator!$B$34/Calculator!$F$12,1)&lt;0.5,-1,1))^2))/(1-SQRT(((50*POWER(80,POWER(COS(PI()*MOD(Calculator!$B$34/Calculator!$F$12,1)),2))+MIN(500,MAX(30,100*EXP(-0.3*'VSWR Calculator'!$C$24)*(1+3*ABS(MOD('VSWR Calculator'!$C$23/Calculator!$F$12/2,1)-0.5))))/'VSWR Calculator'!$C$25)-$C84)^2+(1500*ABS(SIN(2*PI()*MOD(Calculator!$B$34/Calculator!$F$12,1)))*IF(MOD(Calculator!$B$34/Calculator!$F$12,1)&lt;0.5,-1,1))^2)/SQRT(((50*POWER(80,POWER(COS(PI()*MOD(Calculator!$B$34/Calculator!$F$12,1)),2))+MIN(500,MAX(30,100*EXP(-0.3*'VSWR Calculator'!$C$24)*(1+3*ABS(MOD('VSWR Calculator'!$C$23/Calculator!$F$12/2,1)-0.5))))/'VSWR Calculator'!$C$25)+$C84)^2+(1500*ABS(SIN(2*PI()*MOD(Calculator!$B$34/Calculator!$F$12,1)))*IF(MOD(Calculator!$B$34/Calculator!$F$12,1)&lt;0.5,-1,1))^2)),2))</f>
        <v>—</v>
      </c>
      <c r="GE84" s="253" t="str">
        <f aca="false">IF(OR(Calculator!$E$13&lt;&gt;"YES",Calculator!$B$34&lt;Calculator!$G$13),"—",ROUND((1+SQRT(((50*POWER(80,POWER(COS(PI()*MOD(Calculator!$B$34/Calculator!$F$13,1)),2))+MIN(500,MAX(30,100*EXP(-0.3*'VSWR Calculator'!$C$24)*(1+3*ABS(MOD('VSWR Calculator'!$C$23/Calculator!$F$13/2,1)-0.5))))/'VSWR Calculator'!$C$25)-$C84)^2+(1500*ABS(SIN(2*PI()*MOD(Calculator!$B$34/Calculator!$F$13,1)))*IF(MOD(Calculator!$B$34/Calculator!$F$13,1)&lt;0.5,-1,1))^2)/SQRT(((50*POWER(80,POWER(COS(PI()*MOD(Calculator!$B$34/Calculator!$F$13,1)),2))+MIN(500,MAX(30,100*EXP(-0.3*'VSWR Calculator'!$C$24)*(1+3*ABS(MOD('VSWR Calculator'!$C$23/Calculator!$F$13/2,1)-0.5))))/'VSWR Calculator'!$C$25)+$C84)^2+(1500*ABS(SIN(2*PI()*MOD(Calculator!$B$34/Calculator!$F$13,1)))*IF(MOD(Calculator!$B$34/Calculator!$F$13,1)&lt;0.5,-1,1))^2))/(1-SQRT(((50*POWER(80,POWER(COS(PI()*MOD(Calculator!$B$34/Calculator!$F$13,1)),2))+MIN(500,MAX(30,100*EXP(-0.3*'VSWR Calculator'!$C$24)*(1+3*ABS(MOD('VSWR Calculator'!$C$23/Calculator!$F$13/2,1)-0.5))))/'VSWR Calculator'!$C$25)-$C84)^2+(1500*ABS(SIN(2*PI()*MOD(Calculator!$B$34/Calculator!$F$13,1)))*IF(MOD(Calculator!$B$34/Calculator!$F$13,1)&lt;0.5,-1,1))^2)/SQRT(((50*POWER(80,POWER(COS(PI()*MOD(Calculator!$B$34/Calculator!$F$13,1)),2))+MIN(500,MAX(30,100*EXP(-0.3*'VSWR Calculator'!$C$24)*(1+3*ABS(MOD('VSWR Calculator'!$C$23/Calculator!$F$13/2,1)-0.5))))/'VSWR Calculator'!$C$25)+$C84)^2+(1500*ABS(SIN(2*PI()*MOD(Calculator!$B$34/Calculator!$F$13,1)))*IF(MOD(Calculator!$B$34/Calculator!$F$13,1)&lt;0.5,-1,1))^2)),2))</f>
        <v>—</v>
      </c>
      <c r="GF84" s="253" t="str">
        <f aca="false">IF(OR(Calculator!$E$14&lt;&gt;"YES",Calculator!$B$34&lt;Calculator!$G$14),"—",ROUND((1+SQRT(((50*POWER(80,POWER(COS(PI()*MOD(Calculator!$B$34/Calculator!$F$14,1)),2))+MIN(500,MAX(30,100*EXP(-0.3*'VSWR Calculator'!$C$24)*(1+3*ABS(MOD('VSWR Calculator'!$C$23/Calculator!$F$14/2,1)-0.5))))/'VSWR Calculator'!$C$25)-$C84)^2+(1500*ABS(SIN(2*PI()*MOD(Calculator!$B$34/Calculator!$F$14,1)))*IF(MOD(Calculator!$B$34/Calculator!$F$14,1)&lt;0.5,-1,1))^2)/SQRT(((50*POWER(80,POWER(COS(PI()*MOD(Calculator!$B$34/Calculator!$F$14,1)),2))+MIN(500,MAX(30,100*EXP(-0.3*'VSWR Calculator'!$C$24)*(1+3*ABS(MOD('VSWR Calculator'!$C$23/Calculator!$F$14/2,1)-0.5))))/'VSWR Calculator'!$C$25)+$C84)^2+(1500*ABS(SIN(2*PI()*MOD(Calculator!$B$34/Calculator!$F$14,1)))*IF(MOD(Calculator!$B$34/Calculator!$F$14,1)&lt;0.5,-1,1))^2))/(1-SQRT(((50*POWER(80,POWER(COS(PI()*MOD(Calculator!$B$34/Calculator!$F$14,1)),2))+MIN(500,MAX(30,100*EXP(-0.3*'VSWR Calculator'!$C$24)*(1+3*ABS(MOD('VSWR Calculator'!$C$23/Calculator!$F$14/2,1)-0.5))))/'VSWR Calculator'!$C$25)-$C84)^2+(1500*ABS(SIN(2*PI()*MOD(Calculator!$B$34/Calculator!$F$14,1)))*IF(MOD(Calculator!$B$34/Calculator!$F$14,1)&lt;0.5,-1,1))^2)/SQRT(((50*POWER(80,POWER(COS(PI()*MOD(Calculator!$B$34/Calculator!$F$14,1)),2))+MIN(500,MAX(30,100*EXP(-0.3*'VSWR Calculator'!$C$24)*(1+3*ABS(MOD('VSWR Calculator'!$C$23/Calculator!$F$14/2,1)-0.5))))/'VSWR Calculator'!$C$25)+$C84)^2+(1500*ABS(SIN(2*PI()*MOD(Calculator!$B$34/Calculator!$F$14,1)))*IF(MOD(Calculator!$B$34/Calculator!$F$14,1)&lt;0.5,-1,1))^2)),2))</f>
        <v>—</v>
      </c>
      <c r="GG84" s="253" t="n">
        <f aca="false">IF(OR(Calculator!$E$15&lt;&gt;"YES",Calculator!$B$34&lt;Calculator!$G$15),"—",ROUND((1+SQRT(((50*POWER(80,POWER(COS(PI()*MOD(Calculator!$B$34/Calculator!$F$15,1)),2))+MIN(500,MAX(30,100*EXP(-0.3*'VSWR Calculator'!$C$24)*(1+3*ABS(MOD('VSWR Calculator'!$C$23/Calculator!$F$15/2,1)-0.5))))/'VSWR Calculator'!$C$25)-$C84)^2+(1500*ABS(SIN(2*PI()*MOD(Calculator!$B$34/Calculator!$F$15,1)))*IF(MOD(Calculator!$B$34/Calculator!$F$15,1)&lt;0.5,-1,1))^2)/SQRT(((50*POWER(80,POWER(COS(PI()*MOD(Calculator!$B$34/Calculator!$F$15,1)),2))+MIN(500,MAX(30,100*EXP(-0.3*'VSWR Calculator'!$C$24)*(1+3*ABS(MOD('VSWR Calculator'!$C$23/Calculator!$F$15/2,1)-0.5))))/'VSWR Calculator'!$C$25)+$C84)^2+(1500*ABS(SIN(2*PI()*MOD(Calculator!$B$34/Calculator!$F$15,1)))*IF(MOD(Calculator!$B$34/Calculator!$F$15,1)&lt;0.5,-1,1))^2))/(1-SQRT(((50*POWER(80,POWER(COS(PI()*MOD(Calculator!$B$34/Calculator!$F$15,1)),2))+MIN(500,MAX(30,100*EXP(-0.3*'VSWR Calculator'!$C$24)*(1+3*ABS(MOD('VSWR Calculator'!$C$23/Calculator!$F$15/2,1)-0.5))))/'VSWR Calculator'!$C$25)-$C84)^2+(1500*ABS(SIN(2*PI()*MOD(Calculator!$B$34/Calculator!$F$15,1)))*IF(MOD(Calculator!$B$34/Calculator!$F$15,1)&lt;0.5,-1,1))^2)/SQRT(((50*POWER(80,POWER(COS(PI()*MOD(Calculator!$B$34/Calculator!$F$15,1)),2))+MIN(500,MAX(30,100*EXP(-0.3*'VSWR Calculator'!$C$24)*(1+3*ABS(MOD('VSWR Calculator'!$C$23/Calculator!$F$15/2,1)-0.5))))/'VSWR Calculator'!$C$25)+$C84)^2+(1500*ABS(SIN(2*PI()*MOD(Calculator!$B$34/Calculator!$F$15,1)))*IF(MOD(Calculator!$B$34/Calculator!$F$15,1)&lt;0.5,-1,1))^2)),2))</f>
        <v>18.09</v>
      </c>
      <c r="GH84" s="253" t="str">
        <f aca="false">IF(OR(Calculator!$E$16&lt;&gt;"YES",Calculator!$B$34&lt;Calculator!$G$16),"—",ROUND((1+SQRT(((50*POWER(80,POWER(COS(PI()*MOD(Calculator!$B$34/Calculator!$F$16,1)),2))+MIN(500,MAX(30,100*EXP(-0.3*'VSWR Calculator'!$C$24)*(1+3*ABS(MOD('VSWR Calculator'!$C$23/Calculator!$F$16/2,1)-0.5))))/'VSWR Calculator'!$C$25)-$C84)^2+(1500*ABS(SIN(2*PI()*MOD(Calculator!$B$34/Calculator!$F$16,1)))*IF(MOD(Calculator!$B$34/Calculator!$F$16,1)&lt;0.5,-1,1))^2)/SQRT(((50*POWER(80,POWER(COS(PI()*MOD(Calculator!$B$34/Calculator!$F$16,1)),2))+MIN(500,MAX(30,100*EXP(-0.3*'VSWR Calculator'!$C$24)*(1+3*ABS(MOD('VSWR Calculator'!$C$23/Calculator!$F$16/2,1)-0.5))))/'VSWR Calculator'!$C$25)+$C84)^2+(1500*ABS(SIN(2*PI()*MOD(Calculator!$B$34/Calculator!$F$16,1)))*IF(MOD(Calculator!$B$34/Calculator!$F$16,1)&lt;0.5,-1,1))^2))/(1-SQRT(((50*POWER(80,POWER(COS(PI()*MOD(Calculator!$B$34/Calculator!$F$16,1)),2))+MIN(500,MAX(30,100*EXP(-0.3*'VSWR Calculator'!$C$24)*(1+3*ABS(MOD('VSWR Calculator'!$C$23/Calculator!$F$16/2,1)-0.5))))/'VSWR Calculator'!$C$25)-$C84)^2+(1500*ABS(SIN(2*PI()*MOD(Calculator!$B$34/Calculator!$F$16,1)))*IF(MOD(Calculator!$B$34/Calculator!$F$16,1)&lt;0.5,-1,1))^2)/SQRT(((50*POWER(80,POWER(COS(PI()*MOD(Calculator!$B$34/Calculator!$F$16,1)),2))+MIN(500,MAX(30,100*EXP(-0.3*'VSWR Calculator'!$C$24)*(1+3*ABS(MOD('VSWR Calculator'!$C$23/Calculator!$F$16/2,1)-0.5))))/'VSWR Calculator'!$C$25)+$C84)^2+(1500*ABS(SIN(2*PI()*MOD(Calculator!$B$34/Calculator!$F$16,1)))*IF(MOD(Calculator!$B$34/Calculator!$F$16,1)&lt;0.5,-1,1))^2)),2))</f>
        <v>—</v>
      </c>
      <c r="GI84" s="253" t="n">
        <f aca="false">IF(OR(Calculator!$E$17&lt;&gt;"YES",Calculator!$B$34&lt;Calculator!$G$17),"—",ROUND((1+SQRT(((50*POWER(80,POWER(COS(PI()*MOD(Calculator!$B$34/Calculator!$F$17,1)),2))+MIN(500,MAX(30,100*EXP(-0.3*'VSWR Calculator'!$C$24)*(1+3*ABS(MOD('VSWR Calculator'!$C$23/Calculator!$F$17/2,1)-0.5))))/'VSWR Calculator'!$C$25)-$C84)^2+(1500*ABS(SIN(2*PI()*MOD(Calculator!$B$34/Calculator!$F$17,1)))*IF(MOD(Calculator!$B$34/Calculator!$F$17,1)&lt;0.5,-1,1))^2)/SQRT(((50*POWER(80,POWER(COS(PI()*MOD(Calculator!$B$34/Calculator!$F$17,1)),2))+MIN(500,MAX(30,100*EXP(-0.3*'VSWR Calculator'!$C$24)*(1+3*ABS(MOD('VSWR Calculator'!$C$23/Calculator!$F$17/2,1)-0.5))))/'VSWR Calculator'!$C$25)+$C84)^2+(1500*ABS(SIN(2*PI()*MOD(Calculator!$B$34/Calculator!$F$17,1)))*IF(MOD(Calculator!$B$34/Calculator!$F$17,1)&lt;0.5,-1,1))^2))/(1-SQRT(((50*POWER(80,POWER(COS(PI()*MOD(Calculator!$B$34/Calculator!$F$17,1)),2))+MIN(500,MAX(30,100*EXP(-0.3*'VSWR Calculator'!$C$24)*(1+3*ABS(MOD('VSWR Calculator'!$C$23/Calculator!$F$17/2,1)-0.5))))/'VSWR Calculator'!$C$25)-$C84)^2+(1500*ABS(SIN(2*PI()*MOD(Calculator!$B$34/Calculator!$F$17,1)))*IF(MOD(Calculator!$B$34/Calculator!$F$17,1)&lt;0.5,-1,1))^2)/SQRT(((50*POWER(80,POWER(COS(PI()*MOD(Calculator!$B$34/Calculator!$F$17,1)),2))+MIN(500,MAX(30,100*EXP(-0.3*'VSWR Calculator'!$C$24)*(1+3*ABS(MOD('VSWR Calculator'!$C$23/Calculator!$F$17/2,1)-0.5))))/'VSWR Calculator'!$C$25)+$C84)^2+(1500*ABS(SIN(2*PI()*MOD(Calculator!$B$34/Calculator!$F$17,1)))*IF(MOD(Calculator!$B$34/Calculator!$F$17,1)&lt;0.5,-1,1))^2)),2))</f>
        <v>13.33</v>
      </c>
      <c r="GJ84" s="253" t="str">
        <f aca="false">IF(OR(Calculator!$E$18&lt;&gt;"YES",Calculator!$B$34&lt;Calculator!$G$18),"—",ROUND((1+SQRT(((50*POWER(80,POWER(COS(PI()*MOD(Calculator!$B$34/Calculator!$F$18,1)),2))+MIN(500,MAX(30,100*EXP(-0.3*'VSWR Calculator'!$C$24)*(1+3*ABS(MOD('VSWR Calculator'!$C$23/Calculator!$F$18/2,1)-0.5))))/'VSWR Calculator'!$C$25)-$C84)^2+(1500*ABS(SIN(2*PI()*MOD(Calculator!$B$34/Calculator!$F$18,1)))*IF(MOD(Calculator!$B$34/Calculator!$F$18,1)&lt;0.5,-1,1))^2)/SQRT(((50*POWER(80,POWER(COS(PI()*MOD(Calculator!$B$34/Calculator!$F$18,1)),2))+MIN(500,MAX(30,100*EXP(-0.3*'VSWR Calculator'!$C$24)*(1+3*ABS(MOD('VSWR Calculator'!$C$23/Calculator!$F$18/2,1)-0.5))))/'VSWR Calculator'!$C$25)+$C84)^2+(1500*ABS(SIN(2*PI()*MOD(Calculator!$B$34/Calculator!$F$18,1)))*IF(MOD(Calculator!$B$34/Calculator!$F$18,1)&lt;0.5,-1,1))^2))/(1-SQRT(((50*POWER(80,POWER(COS(PI()*MOD(Calculator!$B$34/Calculator!$F$18,1)),2))+MIN(500,MAX(30,100*EXP(-0.3*'VSWR Calculator'!$C$24)*(1+3*ABS(MOD('VSWR Calculator'!$C$23/Calculator!$F$18/2,1)-0.5))))/'VSWR Calculator'!$C$25)-$C84)^2+(1500*ABS(SIN(2*PI()*MOD(Calculator!$B$34/Calculator!$F$18,1)))*IF(MOD(Calculator!$B$34/Calculator!$F$18,1)&lt;0.5,-1,1))^2)/SQRT(((50*POWER(80,POWER(COS(PI()*MOD(Calculator!$B$34/Calculator!$F$18,1)),2))+MIN(500,MAX(30,100*EXP(-0.3*'VSWR Calculator'!$C$24)*(1+3*ABS(MOD('VSWR Calculator'!$C$23/Calculator!$F$18/2,1)-0.5))))/'VSWR Calculator'!$C$25)+$C84)^2+(1500*ABS(SIN(2*PI()*MOD(Calculator!$B$34/Calculator!$F$18,1)))*IF(MOD(Calculator!$B$34/Calculator!$F$18,1)&lt;0.5,-1,1))^2)),2))</f>
        <v>—</v>
      </c>
      <c r="GK84" s="253" t="str">
        <f aca="false">IF(OR(Calculator!$E$19&lt;&gt;"YES",Calculator!$B$34&lt;Calculator!$G$19),"—",ROUND((1+SQRT(((50*POWER(80,POWER(COS(PI()*MOD(Calculator!$B$34/Calculator!$F$19,1)),2))+MIN(500,MAX(30,100*EXP(-0.3*'VSWR Calculator'!$C$24)*(1+3*ABS(MOD('VSWR Calculator'!$C$23/Calculator!$F$19/2,1)-0.5))))/'VSWR Calculator'!$C$25)-$C84)^2+(1500*ABS(SIN(2*PI()*MOD(Calculator!$B$34/Calculator!$F$19,1)))*IF(MOD(Calculator!$B$34/Calculator!$F$19,1)&lt;0.5,-1,1))^2)/SQRT(((50*POWER(80,POWER(COS(PI()*MOD(Calculator!$B$34/Calculator!$F$19,1)),2))+MIN(500,MAX(30,100*EXP(-0.3*'VSWR Calculator'!$C$24)*(1+3*ABS(MOD('VSWR Calculator'!$C$23/Calculator!$F$19/2,1)-0.5))))/'VSWR Calculator'!$C$25)+$C84)^2+(1500*ABS(SIN(2*PI()*MOD(Calculator!$B$34/Calculator!$F$19,1)))*IF(MOD(Calculator!$B$34/Calculator!$F$19,1)&lt;0.5,-1,1))^2))/(1-SQRT(((50*POWER(80,POWER(COS(PI()*MOD(Calculator!$B$34/Calculator!$F$19,1)),2))+MIN(500,MAX(30,100*EXP(-0.3*'VSWR Calculator'!$C$24)*(1+3*ABS(MOD('VSWR Calculator'!$C$23/Calculator!$F$19/2,1)-0.5))))/'VSWR Calculator'!$C$25)-$C84)^2+(1500*ABS(SIN(2*PI()*MOD(Calculator!$B$34/Calculator!$F$19,1)))*IF(MOD(Calculator!$B$34/Calculator!$F$19,1)&lt;0.5,-1,1))^2)/SQRT(((50*POWER(80,POWER(COS(PI()*MOD(Calculator!$B$34/Calculator!$F$19,1)),2))+MIN(500,MAX(30,100*EXP(-0.3*'VSWR Calculator'!$C$24)*(1+3*ABS(MOD('VSWR Calculator'!$C$23/Calculator!$F$19/2,1)-0.5))))/'VSWR Calculator'!$C$25)+$C84)^2+(1500*ABS(SIN(2*PI()*MOD(Calculator!$B$34/Calculator!$F$19,1)))*IF(MOD(Calculator!$B$34/Calculator!$F$19,1)&lt;0.5,-1,1))^2)),2))</f>
        <v>—</v>
      </c>
      <c r="GL84" s="253" t="str">
        <f aca="false">IF(OR(Calculator!$E$20&lt;&gt;"YES",Calculator!$B$34&lt;Calculator!$G$20),"—",ROUND((1+SQRT(((50*POWER(80,POWER(COS(PI()*MOD(Calculator!$B$34/Calculator!$F$20,1)),2))+MIN(500,MAX(30,100*EXP(-0.3*'VSWR Calculator'!$C$24)*(1+3*ABS(MOD('VSWR Calculator'!$C$23/Calculator!$F$20/2,1)-0.5))))/'VSWR Calculator'!$C$25)-$C84)^2+(1500*ABS(SIN(2*PI()*MOD(Calculator!$B$34/Calculator!$F$20,1)))*IF(MOD(Calculator!$B$34/Calculator!$F$20,1)&lt;0.5,-1,1))^2)/SQRT(((50*POWER(80,POWER(COS(PI()*MOD(Calculator!$B$34/Calculator!$F$20,1)),2))+MIN(500,MAX(30,100*EXP(-0.3*'VSWR Calculator'!$C$24)*(1+3*ABS(MOD('VSWR Calculator'!$C$23/Calculator!$F$20/2,1)-0.5))))/'VSWR Calculator'!$C$25)+$C84)^2+(1500*ABS(SIN(2*PI()*MOD(Calculator!$B$34/Calculator!$F$20,1)))*IF(MOD(Calculator!$B$34/Calculator!$F$20,1)&lt;0.5,-1,1))^2))/(1-SQRT(((50*POWER(80,POWER(COS(PI()*MOD(Calculator!$B$34/Calculator!$F$20,1)),2))+MIN(500,MAX(30,100*EXP(-0.3*'VSWR Calculator'!$C$24)*(1+3*ABS(MOD('VSWR Calculator'!$C$23/Calculator!$F$20/2,1)-0.5))))/'VSWR Calculator'!$C$25)-$C84)^2+(1500*ABS(SIN(2*PI()*MOD(Calculator!$B$34/Calculator!$F$20,1)))*IF(MOD(Calculator!$B$34/Calculator!$F$20,1)&lt;0.5,-1,1))^2)/SQRT(((50*POWER(80,POWER(COS(PI()*MOD(Calculator!$B$34/Calculator!$F$20,1)),2))+MIN(500,MAX(30,100*EXP(-0.3*'VSWR Calculator'!$C$24)*(1+3*ABS(MOD('VSWR Calculator'!$C$23/Calculator!$F$20/2,1)-0.5))))/'VSWR Calculator'!$C$25)+$C84)^2+(1500*ABS(SIN(2*PI()*MOD(Calculator!$B$34/Calculator!$F$20,1)))*IF(MOD(Calculator!$B$34/Calculator!$F$20,1)&lt;0.5,-1,1))^2)),2))</f>
        <v>—</v>
      </c>
      <c r="GM84" s="253" t="str">
        <f aca="false">IF(OR(Calculator!$E$21&lt;&gt;"YES",Calculator!$B$34&lt;Calculator!$G$21),"—",ROUND((1+SQRT(((50*POWER(80,POWER(COS(PI()*MOD(Calculator!$B$34/Calculator!$F$21,1)),2))+MIN(500,MAX(30,100*EXP(-0.3*'VSWR Calculator'!$C$24)*(1+3*ABS(MOD('VSWR Calculator'!$C$23/Calculator!$F$21/2,1)-0.5))))/'VSWR Calculator'!$C$25)-$C84)^2+(1500*ABS(SIN(2*PI()*MOD(Calculator!$B$34/Calculator!$F$21,1)))*IF(MOD(Calculator!$B$34/Calculator!$F$21,1)&lt;0.5,-1,1))^2)/SQRT(((50*POWER(80,POWER(COS(PI()*MOD(Calculator!$B$34/Calculator!$F$21,1)),2))+MIN(500,MAX(30,100*EXP(-0.3*'VSWR Calculator'!$C$24)*(1+3*ABS(MOD('VSWR Calculator'!$C$23/Calculator!$F$21/2,1)-0.5))))/'VSWR Calculator'!$C$25)+$C84)^2+(1500*ABS(SIN(2*PI()*MOD(Calculator!$B$34/Calculator!$F$21,1)))*IF(MOD(Calculator!$B$34/Calculator!$F$21,1)&lt;0.5,-1,1))^2))/(1-SQRT(((50*POWER(80,POWER(COS(PI()*MOD(Calculator!$B$34/Calculator!$F$21,1)),2))+MIN(500,MAX(30,100*EXP(-0.3*'VSWR Calculator'!$C$24)*(1+3*ABS(MOD('VSWR Calculator'!$C$23/Calculator!$F$21/2,1)-0.5))))/'VSWR Calculator'!$C$25)-$C84)^2+(1500*ABS(SIN(2*PI()*MOD(Calculator!$B$34/Calculator!$F$21,1)))*IF(MOD(Calculator!$B$34/Calculator!$F$21,1)&lt;0.5,-1,1))^2)/SQRT(((50*POWER(80,POWER(COS(PI()*MOD(Calculator!$B$34/Calculator!$F$21,1)),2))+MIN(500,MAX(30,100*EXP(-0.3*'VSWR Calculator'!$C$24)*(1+3*ABS(MOD('VSWR Calculator'!$C$23/Calculator!$F$21/2,1)-0.5))))/'VSWR Calculator'!$C$25)+$C84)^2+(1500*ABS(SIN(2*PI()*MOD(Calculator!$B$34/Calculator!$F$21,1)))*IF(MOD(Calculator!$B$34/Calculator!$F$21,1)&lt;0.5,-1,1))^2)),2))</f>
        <v>—</v>
      </c>
      <c r="GN84" s="253" t="str">
        <f aca="false">IF(OR(Calculator!$E$22&lt;&gt;"YES",Calculator!$B$34&lt;Calculator!$G$22),"—",ROUND((1+SQRT(((50*POWER(80,POWER(COS(PI()*MOD(Calculator!$B$34/Calculator!$F$22,1)),2))+MIN(500,MAX(30,100*EXP(-0.3*'VSWR Calculator'!$C$24)*(1+3*ABS(MOD('VSWR Calculator'!$C$23/Calculator!$F$22/2,1)-0.5))))/'VSWR Calculator'!$C$25)-$C84)^2+(1500*ABS(SIN(2*PI()*MOD(Calculator!$B$34/Calculator!$F$22,1)))*IF(MOD(Calculator!$B$34/Calculator!$F$22,1)&lt;0.5,-1,1))^2)/SQRT(((50*POWER(80,POWER(COS(PI()*MOD(Calculator!$B$34/Calculator!$F$22,1)),2))+MIN(500,MAX(30,100*EXP(-0.3*'VSWR Calculator'!$C$24)*(1+3*ABS(MOD('VSWR Calculator'!$C$23/Calculator!$F$22/2,1)-0.5))))/'VSWR Calculator'!$C$25)+$C84)^2+(1500*ABS(SIN(2*PI()*MOD(Calculator!$B$34/Calculator!$F$22,1)))*IF(MOD(Calculator!$B$34/Calculator!$F$22,1)&lt;0.5,-1,1))^2))/(1-SQRT(((50*POWER(80,POWER(COS(PI()*MOD(Calculator!$B$34/Calculator!$F$22,1)),2))+MIN(500,MAX(30,100*EXP(-0.3*'VSWR Calculator'!$C$24)*(1+3*ABS(MOD('VSWR Calculator'!$C$23/Calculator!$F$22/2,1)-0.5))))/'VSWR Calculator'!$C$25)-$C84)^2+(1500*ABS(SIN(2*PI()*MOD(Calculator!$B$34/Calculator!$F$22,1)))*IF(MOD(Calculator!$B$34/Calculator!$F$22,1)&lt;0.5,-1,1))^2)/SQRT(((50*POWER(80,POWER(COS(PI()*MOD(Calculator!$B$34/Calculator!$F$22,1)),2))+MIN(500,MAX(30,100*EXP(-0.3*'VSWR Calculator'!$C$24)*(1+3*ABS(MOD('VSWR Calculator'!$C$23/Calculator!$F$22/2,1)-0.5))))/'VSWR Calculator'!$C$25)+$C84)^2+(1500*ABS(SIN(2*PI()*MOD(Calculator!$B$34/Calculator!$F$22,1)))*IF(MOD(Calculator!$B$34/Calculator!$F$22,1)&lt;0.5,-1,1))^2)),2))</f>
        <v>—</v>
      </c>
      <c r="GO84" s="253" t="n">
        <f aca="false">IFERROR(ROUND((IF(ISNUMBER(GD84),GD84,0)+IF(ISNUMBER(GE84),GE84,0)+IF(ISNUMBER(GF84),GF84,0)+IF(ISNUMBER(GG84),GG84,0)+IF(ISNUMBER(GH84),GH84,0)+IF(ISNUMBER(GI84),GI84,0)+IF(ISNUMBER(GJ84),GJ84,0)+IF(ISNUMBER(GK84),GK84,0)+IF(ISNUMBER(GL84),GL84,0)+IF(ISNUMBER(GM84),GM84,0)+IF(ISNUMBER(GN84),GN84,0))/(IF(ISNUMBER(GD84),1,0)+IF(ISNUMBER(GE84),1,0)+IF(ISNUMBER(GF84),1,0)+IF(ISNUMBER(GG84),1,0)+IF(ISNUMBER(GH84),1,0)+IF(ISNUMBER(GI84),1,0)+IF(ISNUMBER(GJ84),1,0)+IF(ISNUMBER(GK84),1,0)+IF(ISNUMBER(GL84),1,0)+IF(ISNUMBER(GM84),1,0)+IF(ISNUMBER(GN84),1,0)),4),"")</f>
        <v>15.71</v>
      </c>
      <c r="GP84" s="253" t="str">
        <f aca="false">IF(OR(Calculator!$E$12&lt;&gt;"YES",Calculator!$B$35&lt;Calculator!$G$12),"—",ROUND((1+SQRT(((50*POWER(80,POWER(COS(PI()*MOD(Calculator!$B$35/Calculator!$F$12,1)),2))+MIN(500,MAX(30,100*EXP(-0.3*'VSWR Calculator'!$C$24)*(1+3*ABS(MOD('VSWR Calculator'!$C$23/Calculator!$F$12/2,1)-0.5))))/'VSWR Calculator'!$C$25)-$C84)^2+(1500*ABS(SIN(2*PI()*MOD(Calculator!$B$35/Calculator!$F$12,1)))*IF(MOD(Calculator!$B$35/Calculator!$F$12,1)&lt;0.5,-1,1))^2)/SQRT(((50*POWER(80,POWER(COS(PI()*MOD(Calculator!$B$35/Calculator!$F$12,1)),2))+MIN(500,MAX(30,100*EXP(-0.3*'VSWR Calculator'!$C$24)*(1+3*ABS(MOD('VSWR Calculator'!$C$23/Calculator!$F$12/2,1)-0.5))))/'VSWR Calculator'!$C$25)+$C84)^2+(1500*ABS(SIN(2*PI()*MOD(Calculator!$B$35/Calculator!$F$12,1)))*IF(MOD(Calculator!$B$35/Calculator!$F$12,1)&lt;0.5,-1,1))^2))/(1-SQRT(((50*POWER(80,POWER(COS(PI()*MOD(Calculator!$B$35/Calculator!$F$12,1)),2))+MIN(500,MAX(30,100*EXP(-0.3*'VSWR Calculator'!$C$24)*(1+3*ABS(MOD('VSWR Calculator'!$C$23/Calculator!$F$12/2,1)-0.5))))/'VSWR Calculator'!$C$25)-$C84)^2+(1500*ABS(SIN(2*PI()*MOD(Calculator!$B$35/Calculator!$F$12,1)))*IF(MOD(Calculator!$B$35/Calculator!$F$12,1)&lt;0.5,-1,1))^2)/SQRT(((50*POWER(80,POWER(COS(PI()*MOD(Calculator!$B$35/Calculator!$F$12,1)),2))+MIN(500,MAX(30,100*EXP(-0.3*'VSWR Calculator'!$C$24)*(1+3*ABS(MOD('VSWR Calculator'!$C$23/Calculator!$F$12/2,1)-0.5))))/'VSWR Calculator'!$C$25)+$C84)^2+(1500*ABS(SIN(2*PI()*MOD(Calculator!$B$35/Calculator!$F$12,1)))*IF(MOD(Calculator!$B$35/Calculator!$F$12,1)&lt;0.5,-1,1))^2)),2))</f>
        <v>—</v>
      </c>
      <c r="GQ84" s="253" t="str">
        <f aca="false">IF(OR(Calculator!$E$13&lt;&gt;"YES",Calculator!$B$35&lt;Calculator!$G$13),"—",ROUND((1+SQRT(((50*POWER(80,POWER(COS(PI()*MOD(Calculator!$B$35/Calculator!$F$13,1)),2))+MIN(500,MAX(30,100*EXP(-0.3*'VSWR Calculator'!$C$24)*(1+3*ABS(MOD('VSWR Calculator'!$C$23/Calculator!$F$13/2,1)-0.5))))/'VSWR Calculator'!$C$25)-$C84)^2+(1500*ABS(SIN(2*PI()*MOD(Calculator!$B$35/Calculator!$F$13,1)))*IF(MOD(Calculator!$B$35/Calculator!$F$13,1)&lt;0.5,-1,1))^2)/SQRT(((50*POWER(80,POWER(COS(PI()*MOD(Calculator!$B$35/Calculator!$F$13,1)),2))+MIN(500,MAX(30,100*EXP(-0.3*'VSWR Calculator'!$C$24)*(1+3*ABS(MOD('VSWR Calculator'!$C$23/Calculator!$F$13/2,1)-0.5))))/'VSWR Calculator'!$C$25)+$C84)^2+(1500*ABS(SIN(2*PI()*MOD(Calculator!$B$35/Calculator!$F$13,1)))*IF(MOD(Calculator!$B$35/Calculator!$F$13,1)&lt;0.5,-1,1))^2))/(1-SQRT(((50*POWER(80,POWER(COS(PI()*MOD(Calculator!$B$35/Calculator!$F$13,1)),2))+MIN(500,MAX(30,100*EXP(-0.3*'VSWR Calculator'!$C$24)*(1+3*ABS(MOD('VSWR Calculator'!$C$23/Calculator!$F$13/2,1)-0.5))))/'VSWR Calculator'!$C$25)-$C84)^2+(1500*ABS(SIN(2*PI()*MOD(Calculator!$B$35/Calculator!$F$13,1)))*IF(MOD(Calculator!$B$35/Calculator!$F$13,1)&lt;0.5,-1,1))^2)/SQRT(((50*POWER(80,POWER(COS(PI()*MOD(Calculator!$B$35/Calculator!$F$13,1)),2))+MIN(500,MAX(30,100*EXP(-0.3*'VSWR Calculator'!$C$24)*(1+3*ABS(MOD('VSWR Calculator'!$C$23/Calculator!$F$13/2,1)-0.5))))/'VSWR Calculator'!$C$25)+$C84)^2+(1500*ABS(SIN(2*PI()*MOD(Calculator!$B$35/Calculator!$F$13,1)))*IF(MOD(Calculator!$B$35/Calculator!$F$13,1)&lt;0.5,-1,1))^2)),2))</f>
        <v>—</v>
      </c>
      <c r="GR84" s="253" t="str">
        <f aca="false">IF(OR(Calculator!$E$14&lt;&gt;"YES",Calculator!$B$35&lt;Calculator!$G$14),"—",ROUND((1+SQRT(((50*POWER(80,POWER(COS(PI()*MOD(Calculator!$B$35/Calculator!$F$14,1)),2))+MIN(500,MAX(30,100*EXP(-0.3*'VSWR Calculator'!$C$24)*(1+3*ABS(MOD('VSWR Calculator'!$C$23/Calculator!$F$14/2,1)-0.5))))/'VSWR Calculator'!$C$25)-$C84)^2+(1500*ABS(SIN(2*PI()*MOD(Calculator!$B$35/Calculator!$F$14,1)))*IF(MOD(Calculator!$B$35/Calculator!$F$14,1)&lt;0.5,-1,1))^2)/SQRT(((50*POWER(80,POWER(COS(PI()*MOD(Calculator!$B$35/Calculator!$F$14,1)),2))+MIN(500,MAX(30,100*EXP(-0.3*'VSWR Calculator'!$C$24)*(1+3*ABS(MOD('VSWR Calculator'!$C$23/Calculator!$F$14/2,1)-0.5))))/'VSWR Calculator'!$C$25)+$C84)^2+(1500*ABS(SIN(2*PI()*MOD(Calculator!$B$35/Calculator!$F$14,1)))*IF(MOD(Calculator!$B$35/Calculator!$F$14,1)&lt;0.5,-1,1))^2))/(1-SQRT(((50*POWER(80,POWER(COS(PI()*MOD(Calculator!$B$35/Calculator!$F$14,1)),2))+MIN(500,MAX(30,100*EXP(-0.3*'VSWR Calculator'!$C$24)*(1+3*ABS(MOD('VSWR Calculator'!$C$23/Calculator!$F$14/2,1)-0.5))))/'VSWR Calculator'!$C$25)-$C84)^2+(1500*ABS(SIN(2*PI()*MOD(Calculator!$B$35/Calculator!$F$14,1)))*IF(MOD(Calculator!$B$35/Calculator!$F$14,1)&lt;0.5,-1,1))^2)/SQRT(((50*POWER(80,POWER(COS(PI()*MOD(Calculator!$B$35/Calculator!$F$14,1)),2))+MIN(500,MAX(30,100*EXP(-0.3*'VSWR Calculator'!$C$24)*(1+3*ABS(MOD('VSWR Calculator'!$C$23/Calculator!$F$14/2,1)-0.5))))/'VSWR Calculator'!$C$25)+$C84)^2+(1500*ABS(SIN(2*PI()*MOD(Calculator!$B$35/Calculator!$F$14,1)))*IF(MOD(Calculator!$B$35/Calculator!$F$14,1)&lt;0.5,-1,1))^2)),2))</f>
        <v>—</v>
      </c>
      <c r="GS84" s="253" t="n">
        <f aca="false">IF(OR(Calculator!$E$15&lt;&gt;"YES",Calculator!$B$35&lt;Calculator!$G$15),"—",ROUND((1+SQRT(((50*POWER(80,POWER(COS(PI()*MOD(Calculator!$B$35/Calculator!$F$15,1)),2))+MIN(500,MAX(30,100*EXP(-0.3*'VSWR Calculator'!$C$24)*(1+3*ABS(MOD('VSWR Calculator'!$C$23/Calculator!$F$15/2,1)-0.5))))/'VSWR Calculator'!$C$25)-$C84)^2+(1500*ABS(SIN(2*PI()*MOD(Calculator!$B$35/Calculator!$F$15,1)))*IF(MOD(Calculator!$B$35/Calculator!$F$15,1)&lt;0.5,-1,1))^2)/SQRT(((50*POWER(80,POWER(COS(PI()*MOD(Calculator!$B$35/Calculator!$F$15,1)),2))+MIN(500,MAX(30,100*EXP(-0.3*'VSWR Calculator'!$C$24)*(1+3*ABS(MOD('VSWR Calculator'!$C$23/Calculator!$F$15/2,1)-0.5))))/'VSWR Calculator'!$C$25)+$C84)^2+(1500*ABS(SIN(2*PI()*MOD(Calculator!$B$35/Calculator!$F$15,1)))*IF(MOD(Calculator!$B$35/Calculator!$F$15,1)&lt;0.5,-1,1))^2))/(1-SQRT(((50*POWER(80,POWER(COS(PI()*MOD(Calculator!$B$35/Calculator!$F$15,1)),2))+MIN(500,MAX(30,100*EXP(-0.3*'VSWR Calculator'!$C$24)*(1+3*ABS(MOD('VSWR Calculator'!$C$23/Calculator!$F$15/2,1)-0.5))))/'VSWR Calculator'!$C$25)-$C84)^2+(1500*ABS(SIN(2*PI()*MOD(Calculator!$B$35/Calculator!$F$15,1)))*IF(MOD(Calculator!$B$35/Calculator!$F$15,1)&lt;0.5,-1,1))^2)/SQRT(((50*POWER(80,POWER(COS(PI()*MOD(Calculator!$B$35/Calculator!$F$15,1)),2))+MIN(500,MAX(30,100*EXP(-0.3*'VSWR Calculator'!$C$24)*(1+3*ABS(MOD('VSWR Calculator'!$C$23/Calculator!$F$15/2,1)-0.5))))/'VSWR Calculator'!$C$25)+$C84)^2+(1500*ABS(SIN(2*PI()*MOD(Calculator!$B$35/Calculator!$F$15,1)))*IF(MOD(Calculator!$B$35/Calculator!$F$15,1)&lt;0.5,-1,1))^2)),2))</f>
        <v>2.32</v>
      </c>
      <c r="GT84" s="253" t="str">
        <f aca="false">IF(OR(Calculator!$E$16&lt;&gt;"YES",Calculator!$B$35&lt;Calculator!$G$16),"—",ROUND((1+SQRT(((50*POWER(80,POWER(COS(PI()*MOD(Calculator!$B$35/Calculator!$F$16,1)),2))+MIN(500,MAX(30,100*EXP(-0.3*'VSWR Calculator'!$C$24)*(1+3*ABS(MOD('VSWR Calculator'!$C$23/Calculator!$F$16/2,1)-0.5))))/'VSWR Calculator'!$C$25)-$C84)^2+(1500*ABS(SIN(2*PI()*MOD(Calculator!$B$35/Calculator!$F$16,1)))*IF(MOD(Calculator!$B$35/Calculator!$F$16,1)&lt;0.5,-1,1))^2)/SQRT(((50*POWER(80,POWER(COS(PI()*MOD(Calculator!$B$35/Calculator!$F$16,1)),2))+MIN(500,MAX(30,100*EXP(-0.3*'VSWR Calculator'!$C$24)*(1+3*ABS(MOD('VSWR Calculator'!$C$23/Calculator!$F$16/2,1)-0.5))))/'VSWR Calculator'!$C$25)+$C84)^2+(1500*ABS(SIN(2*PI()*MOD(Calculator!$B$35/Calculator!$F$16,1)))*IF(MOD(Calculator!$B$35/Calculator!$F$16,1)&lt;0.5,-1,1))^2))/(1-SQRT(((50*POWER(80,POWER(COS(PI()*MOD(Calculator!$B$35/Calculator!$F$16,1)),2))+MIN(500,MAX(30,100*EXP(-0.3*'VSWR Calculator'!$C$24)*(1+3*ABS(MOD('VSWR Calculator'!$C$23/Calculator!$F$16/2,1)-0.5))))/'VSWR Calculator'!$C$25)-$C84)^2+(1500*ABS(SIN(2*PI()*MOD(Calculator!$B$35/Calculator!$F$16,1)))*IF(MOD(Calculator!$B$35/Calculator!$F$16,1)&lt;0.5,-1,1))^2)/SQRT(((50*POWER(80,POWER(COS(PI()*MOD(Calculator!$B$35/Calculator!$F$16,1)),2))+MIN(500,MAX(30,100*EXP(-0.3*'VSWR Calculator'!$C$24)*(1+3*ABS(MOD('VSWR Calculator'!$C$23/Calculator!$F$16/2,1)-0.5))))/'VSWR Calculator'!$C$25)+$C84)^2+(1500*ABS(SIN(2*PI()*MOD(Calculator!$B$35/Calculator!$F$16,1)))*IF(MOD(Calculator!$B$35/Calculator!$F$16,1)&lt;0.5,-1,1))^2)),2))</f>
        <v>—</v>
      </c>
      <c r="GU84" s="253" t="n">
        <f aca="false">IF(OR(Calculator!$E$17&lt;&gt;"YES",Calculator!$B$35&lt;Calculator!$G$17),"—",ROUND((1+SQRT(((50*POWER(80,POWER(COS(PI()*MOD(Calculator!$B$35/Calculator!$F$17,1)),2))+MIN(500,MAX(30,100*EXP(-0.3*'VSWR Calculator'!$C$24)*(1+3*ABS(MOD('VSWR Calculator'!$C$23/Calculator!$F$17/2,1)-0.5))))/'VSWR Calculator'!$C$25)-$C84)^2+(1500*ABS(SIN(2*PI()*MOD(Calculator!$B$35/Calculator!$F$17,1)))*IF(MOD(Calculator!$B$35/Calculator!$F$17,1)&lt;0.5,-1,1))^2)/SQRT(((50*POWER(80,POWER(COS(PI()*MOD(Calculator!$B$35/Calculator!$F$17,1)),2))+MIN(500,MAX(30,100*EXP(-0.3*'VSWR Calculator'!$C$24)*(1+3*ABS(MOD('VSWR Calculator'!$C$23/Calculator!$F$17/2,1)-0.5))))/'VSWR Calculator'!$C$25)+$C84)^2+(1500*ABS(SIN(2*PI()*MOD(Calculator!$B$35/Calculator!$F$17,1)))*IF(MOD(Calculator!$B$35/Calculator!$F$17,1)&lt;0.5,-1,1))^2))/(1-SQRT(((50*POWER(80,POWER(COS(PI()*MOD(Calculator!$B$35/Calculator!$F$17,1)),2))+MIN(500,MAX(30,100*EXP(-0.3*'VSWR Calculator'!$C$24)*(1+3*ABS(MOD('VSWR Calculator'!$C$23/Calculator!$F$17/2,1)-0.5))))/'VSWR Calculator'!$C$25)-$C84)^2+(1500*ABS(SIN(2*PI()*MOD(Calculator!$B$35/Calculator!$F$17,1)))*IF(MOD(Calculator!$B$35/Calculator!$F$17,1)&lt;0.5,-1,1))^2)/SQRT(((50*POWER(80,POWER(COS(PI()*MOD(Calculator!$B$35/Calculator!$F$17,1)),2))+MIN(500,MAX(30,100*EXP(-0.3*'VSWR Calculator'!$C$24)*(1+3*ABS(MOD('VSWR Calculator'!$C$23/Calculator!$F$17/2,1)-0.5))))/'VSWR Calculator'!$C$25)+$C84)^2+(1500*ABS(SIN(2*PI()*MOD(Calculator!$B$35/Calculator!$F$17,1)))*IF(MOD(Calculator!$B$35/Calculator!$F$17,1)&lt;0.5,-1,1))^2)),2))</f>
        <v>18.51</v>
      </c>
      <c r="GV84" s="253" t="str">
        <f aca="false">IF(OR(Calculator!$E$18&lt;&gt;"YES",Calculator!$B$35&lt;Calculator!$G$18),"—",ROUND((1+SQRT(((50*POWER(80,POWER(COS(PI()*MOD(Calculator!$B$35/Calculator!$F$18,1)),2))+MIN(500,MAX(30,100*EXP(-0.3*'VSWR Calculator'!$C$24)*(1+3*ABS(MOD('VSWR Calculator'!$C$23/Calculator!$F$18/2,1)-0.5))))/'VSWR Calculator'!$C$25)-$C84)^2+(1500*ABS(SIN(2*PI()*MOD(Calculator!$B$35/Calculator!$F$18,1)))*IF(MOD(Calculator!$B$35/Calculator!$F$18,1)&lt;0.5,-1,1))^2)/SQRT(((50*POWER(80,POWER(COS(PI()*MOD(Calculator!$B$35/Calculator!$F$18,1)),2))+MIN(500,MAX(30,100*EXP(-0.3*'VSWR Calculator'!$C$24)*(1+3*ABS(MOD('VSWR Calculator'!$C$23/Calculator!$F$18/2,1)-0.5))))/'VSWR Calculator'!$C$25)+$C84)^2+(1500*ABS(SIN(2*PI()*MOD(Calculator!$B$35/Calculator!$F$18,1)))*IF(MOD(Calculator!$B$35/Calculator!$F$18,1)&lt;0.5,-1,1))^2))/(1-SQRT(((50*POWER(80,POWER(COS(PI()*MOD(Calculator!$B$35/Calculator!$F$18,1)),2))+MIN(500,MAX(30,100*EXP(-0.3*'VSWR Calculator'!$C$24)*(1+3*ABS(MOD('VSWR Calculator'!$C$23/Calculator!$F$18/2,1)-0.5))))/'VSWR Calculator'!$C$25)-$C84)^2+(1500*ABS(SIN(2*PI()*MOD(Calculator!$B$35/Calculator!$F$18,1)))*IF(MOD(Calculator!$B$35/Calculator!$F$18,1)&lt;0.5,-1,1))^2)/SQRT(((50*POWER(80,POWER(COS(PI()*MOD(Calculator!$B$35/Calculator!$F$18,1)),2))+MIN(500,MAX(30,100*EXP(-0.3*'VSWR Calculator'!$C$24)*(1+3*ABS(MOD('VSWR Calculator'!$C$23/Calculator!$F$18/2,1)-0.5))))/'VSWR Calculator'!$C$25)+$C84)^2+(1500*ABS(SIN(2*PI()*MOD(Calculator!$B$35/Calculator!$F$18,1)))*IF(MOD(Calculator!$B$35/Calculator!$F$18,1)&lt;0.5,-1,1))^2)),2))</f>
        <v>—</v>
      </c>
      <c r="GW84" s="253" t="str">
        <f aca="false">IF(OR(Calculator!$E$19&lt;&gt;"YES",Calculator!$B$35&lt;Calculator!$G$19),"—",ROUND((1+SQRT(((50*POWER(80,POWER(COS(PI()*MOD(Calculator!$B$35/Calculator!$F$19,1)),2))+MIN(500,MAX(30,100*EXP(-0.3*'VSWR Calculator'!$C$24)*(1+3*ABS(MOD('VSWR Calculator'!$C$23/Calculator!$F$19/2,1)-0.5))))/'VSWR Calculator'!$C$25)-$C84)^2+(1500*ABS(SIN(2*PI()*MOD(Calculator!$B$35/Calculator!$F$19,1)))*IF(MOD(Calculator!$B$35/Calculator!$F$19,1)&lt;0.5,-1,1))^2)/SQRT(((50*POWER(80,POWER(COS(PI()*MOD(Calculator!$B$35/Calculator!$F$19,1)),2))+MIN(500,MAX(30,100*EXP(-0.3*'VSWR Calculator'!$C$24)*(1+3*ABS(MOD('VSWR Calculator'!$C$23/Calculator!$F$19/2,1)-0.5))))/'VSWR Calculator'!$C$25)+$C84)^2+(1500*ABS(SIN(2*PI()*MOD(Calculator!$B$35/Calculator!$F$19,1)))*IF(MOD(Calculator!$B$35/Calculator!$F$19,1)&lt;0.5,-1,1))^2))/(1-SQRT(((50*POWER(80,POWER(COS(PI()*MOD(Calculator!$B$35/Calculator!$F$19,1)),2))+MIN(500,MAX(30,100*EXP(-0.3*'VSWR Calculator'!$C$24)*(1+3*ABS(MOD('VSWR Calculator'!$C$23/Calculator!$F$19/2,1)-0.5))))/'VSWR Calculator'!$C$25)-$C84)^2+(1500*ABS(SIN(2*PI()*MOD(Calculator!$B$35/Calculator!$F$19,1)))*IF(MOD(Calculator!$B$35/Calculator!$F$19,1)&lt;0.5,-1,1))^2)/SQRT(((50*POWER(80,POWER(COS(PI()*MOD(Calculator!$B$35/Calculator!$F$19,1)),2))+MIN(500,MAX(30,100*EXP(-0.3*'VSWR Calculator'!$C$24)*(1+3*ABS(MOD('VSWR Calculator'!$C$23/Calculator!$F$19/2,1)-0.5))))/'VSWR Calculator'!$C$25)+$C84)^2+(1500*ABS(SIN(2*PI()*MOD(Calculator!$B$35/Calculator!$F$19,1)))*IF(MOD(Calculator!$B$35/Calculator!$F$19,1)&lt;0.5,-1,1))^2)),2))</f>
        <v>—</v>
      </c>
      <c r="GX84" s="253" t="str">
        <f aca="false">IF(OR(Calculator!$E$20&lt;&gt;"YES",Calculator!$B$35&lt;Calculator!$G$20),"—",ROUND((1+SQRT(((50*POWER(80,POWER(COS(PI()*MOD(Calculator!$B$35/Calculator!$F$20,1)),2))+MIN(500,MAX(30,100*EXP(-0.3*'VSWR Calculator'!$C$24)*(1+3*ABS(MOD('VSWR Calculator'!$C$23/Calculator!$F$20/2,1)-0.5))))/'VSWR Calculator'!$C$25)-$C84)^2+(1500*ABS(SIN(2*PI()*MOD(Calculator!$B$35/Calculator!$F$20,1)))*IF(MOD(Calculator!$B$35/Calculator!$F$20,1)&lt;0.5,-1,1))^2)/SQRT(((50*POWER(80,POWER(COS(PI()*MOD(Calculator!$B$35/Calculator!$F$20,1)),2))+MIN(500,MAX(30,100*EXP(-0.3*'VSWR Calculator'!$C$24)*(1+3*ABS(MOD('VSWR Calculator'!$C$23/Calculator!$F$20/2,1)-0.5))))/'VSWR Calculator'!$C$25)+$C84)^2+(1500*ABS(SIN(2*PI()*MOD(Calculator!$B$35/Calculator!$F$20,1)))*IF(MOD(Calculator!$B$35/Calculator!$F$20,1)&lt;0.5,-1,1))^2))/(1-SQRT(((50*POWER(80,POWER(COS(PI()*MOD(Calculator!$B$35/Calculator!$F$20,1)),2))+MIN(500,MAX(30,100*EXP(-0.3*'VSWR Calculator'!$C$24)*(1+3*ABS(MOD('VSWR Calculator'!$C$23/Calculator!$F$20/2,1)-0.5))))/'VSWR Calculator'!$C$25)-$C84)^2+(1500*ABS(SIN(2*PI()*MOD(Calculator!$B$35/Calculator!$F$20,1)))*IF(MOD(Calculator!$B$35/Calculator!$F$20,1)&lt;0.5,-1,1))^2)/SQRT(((50*POWER(80,POWER(COS(PI()*MOD(Calculator!$B$35/Calculator!$F$20,1)),2))+MIN(500,MAX(30,100*EXP(-0.3*'VSWR Calculator'!$C$24)*(1+3*ABS(MOD('VSWR Calculator'!$C$23/Calculator!$F$20/2,1)-0.5))))/'VSWR Calculator'!$C$25)+$C84)^2+(1500*ABS(SIN(2*PI()*MOD(Calculator!$B$35/Calculator!$F$20,1)))*IF(MOD(Calculator!$B$35/Calculator!$F$20,1)&lt;0.5,-1,1))^2)),2))</f>
        <v>—</v>
      </c>
      <c r="GY84" s="253" t="str">
        <f aca="false">IF(OR(Calculator!$E$21&lt;&gt;"YES",Calculator!$B$35&lt;Calculator!$G$21),"—",ROUND((1+SQRT(((50*POWER(80,POWER(COS(PI()*MOD(Calculator!$B$35/Calculator!$F$21,1)),2))+MIN(500,MAX(30,100*EXP(-0.3*'VSWR Calculator'!$C$24)*(1+3*ABS(MOD('VSWR Calculator'!$C$23/Calculator!$F$21/2,1)-0.5))))/'VSWR Calculator'!$C$25)-$C84)^2+(1500*ABS(SIN(2*PI()*MOD(Calculator!$B$35/Calculator!$F$21,1)))*IF(MOD(Calculator!$B$35/Calculator!$F$21,1)&lt;0.5,-1,1))^2)/SQRT(((50*POWER(80,POWER(COS(PI()*MOD(Calculator!$B$35/Calculator!$F$21,1)),2))+MIN(500,MAX(30,100*EXP(-0.3*'VSWR Calculator'!$C$24)*(1+3*ABS(MOD('VSWR Calculator'!$C$23/Calculator!$F$21/2,1)-0.5))))/'VSWR Calculator'!$C$25)+$C84)^2+(1500*ABS(SIN(2*PI()*MOD(Calculator!$B$35/Calculator!$F$21,1)))*IF(MOD(Calculator!$B$35/Calculator!$F$21,1)&lt;0.5,-1,1))^2))/(1-SQRT(((50*POWER(80,POWER(COS(PI()*MOD(Calculator!$B$35/Calculator!$F$21,1)),2))+MIN(500,MAX(30,100*EXP(-0.3*'VSWR Calculator'!$C$24)*(1+3*ABS(MOD('VSWR Calculator'!$C$23/Calculator!$F$21/2,1)-0.5))))/'VSWR Calculator'!$C$25)-$C84)^2+(1500*ABS(SIN(2*PI()*MOD(Calculator!$B$35/Calculator!$F$21,1)))*IF(MOD(Calculator!$B$35/Calculator!$F$21,1)&lt;0.5,-1,1))^2)/SQRT(((50*POWER(80,POWER(COS(PI()*MOD(Calculator!$B$35/Calculator!$F$21,1)),2))+MIN(500,MAX(30,100*EXP(-0.3*'VSWR Calculator'!$C$24)*(1+3*ABS(MOD('VSWR Calculator'!$C$23/Calculator!$F$21/2,1)-0.5))))/'VSWR Calculator'!$C$25)+$C84)^2+(1500*ABS(SIN(2*PI()*MOD(Calculator!$B$35/Calculator!$F$21,1)))*IF(MOD(Calculator!$B$35/Calculator!$F$21,1)&lt;0.5,-1,1))^2)),2))</f>
        <v>—</v>
      </c>
      <c r="GZ84" s="253" t="str">
        <f aca="false">IF(OR(Calculator!$E$22&lt;&gt;"YES",Calculator!$B$35&lt;Calculator!$G$22),"—",ROUND((1+SQRT(((50*POWER(80,POWER(COS(PI()*MOD(Calculator!$B$35/Calculator!$F$22,1)),2))+MIN(500,MAX(30,100*EXP(-0.3*'VSWR Calculator'!$C$24)*(1+3*ABS(MOD('VSWR Calculator'!$C$23/Calculator!$F$22/2,1)-0.5))))/'VSWR Calculator'!$C$25)-$C84)^2+(1500*ABS(SIN(2*PI()*MOD(Calculator!$B$35/Calculator!$F$22,1)))*IF(MOD(Calculator!$B$35/Calculator!$F$22,1)&lt;0.5,-1,1))^2)/SQRT(((50*POWER(80,POWER(COS(PI()*MOD(Calculator!$B$35/Calculator!$F$22,1)),2))+MIN(500,MAX(30,100*EXP(-0.3*'VSWR Calculator'!$C$24)*(1+3*ABS(MOD('VSWR Calculator'!$C$23/Calculator!$F$22/2,1)-0.5))))/'VSWR Calculator'!$C$25)+$C84)^2+(1500*ABS(SIN(2*PI()*MOD(Calculator!$B$35/Calculator!$F$22,1)))*IF(MOD(Calculator!$B$35/Calculator!$F$22,1)&lt;0.5,-1,1))^2))/(1-SQRT(((50*POWER(80,POWER(COS(PI()*MOD(Calculator!$B$35/Calculator!$F$22,1)),2))+MIN(500,MAX(30,100*EXP(-0.3*'VSWR Calculator'!$C$24)*(1+3*ABS(MOD('VSWR Calculator'!$C$23/Calculator!$F$22/2,1)-0.5))))/'VSWR Calculator'!$C$25)-$C84)^2+(1500*ABS(SIN(2*PI()*MOD(Calculator!$B$35/Calculator!$F$22,1)))*IF(MOD(Calculator!$B$35/Calculator!$F$22,1)&lt;0.5,-1,1))^2)/SQRT(((50*POWER(80,POWER(COS(PI()*MOD(Calculator!$B$35/Calculator!$F$22,1)),2))+MIN(500,MAX(30,100*EXP(-0.3*'VSWR Calculator'!$C$24)*(1+3*ABS(MOD('VSWR Calculator'!$C$23/Calculator!$F$22/2,1)-0.5))))/'VSWR Calculator'!$C$25)+$C84)^2+(1500*ABS(SIN(2*PI()*MOD(Calculator!$B$35/Calculator!$F$22,1)))*IF(MOD(Calculator!$B$35/Calculator!$F$22,1)&lt;0.5,-1,1))^2)),2))</f>
        <v>—</v>
      </c>
      <c r="HA84" s="253" t="n">
        <f aca="false">IFERROR(ROUND((IF(ISNUMBER(GP84),GP84,0)+IF(ISNUMBER(GQ84),GQ84,0)+IF(ISNUMBER(GR84),GR84,0)+IF(ISNUMBER(GS84),GS84,0)+IF(ISNUMBER(GT84),GT84,0)+IF(ISNUMBER(GU84),GU84,0)+IF(ISNUMBER(GV84),GV84,0)+IF(ISNUMBER(GW84),GW84,0)+IF(ISNUMBER(GX84),GX84,0)+IF(ISNUMBER(GY84),GY84,0)+IF(ISNUMBER(GZ84),GZ84,0))/(IF(ISNUMBER(GP84),1,0)+IF(ISNUMBER(GQ84),1,0)+IF(ISNUMBER(GR84),1,0)+IF(ISNUMBER(GS84),1,0)+IF(ISNUMBER(GT84),1,0)+IF(ISNUMBER(GU84),1,0)+IF(ISNUMBER(GV84),1,0)+IF(ISNUMBER(GW84),1,0)+IF(ISNUMBER(GX84),1,0)+IF(ISNUMBER(GY84),1,0)+IF(ISNUMBER(GZ84),1,0)),4),"")</f>
        <v>10.415</v>
      </c>
      <c r="HB84" s="253" t="str">
        <f aca="false">IF(OR(Calculator!$E$12&lt;&gt;"YES",Calculator!$B$36&lt;Calculator!$G$12),"—",ROUND((1+SQRT(((50*POWER(80,POWER(COS(PI()*MOD(Calculator!$B$36/Calculator!$F$12,1)),2))+MIN(500,MAX(30,100*EXP(-0.3*'VSWR Calculator'!$C$24)*(1+3*ABS(MOD('VSWR Calculator'!$C$23/Calculator!$F$12/2,1)-0.5))))/'VSWR Calculator'!$C$25)-$C84)^2+(1500*ABS(SIN(2*PI()*MOD(Calculator!$B$36/Calculator!$F$12,1)))*IF(MOD(Calculator!$B$36/Calculator!$F$12,1)&lt;0.5,-1,1))^2)/SQRT(((50*POWER(80,POWER(COS(PI()*MOD(Calculator!$B$36/Calculator!$F$12,1)),2))+MIN(500,MAX(30,100*EXP(-0.3*'VSWR Calculator'!$C$24)*(1+3*ABS(MOD('VSWR Calculator'!$C$23/Calculator!$F$12/2,1)-0.5))))/'VSWR Calculator'!$C$25)+$C84)^2+(1500*ABS(SIN(2*PI()*MOD(Calculator!$B$36/Calculator!$F$12,1)))*IF(MOD(Calculator!$B$36/Calculator!$F$12,1)&lt;0.5,-1,1))^2))/(1-SQRT(((50*POWER(80,POWER(COS(PI()*MOD(Calculator!$B$36/Calculator!$F$12,1)),2))+MIN(500,MAX(30,100*EXP(-0.3*'VSWR Calculator'!$C$24)*(1+3*ABS(MOD('VSWR Calculator'!$C$23/Calculator!$F$12/2,1)-0.5))))/'VSWR Calculator'!$C$25)-$C84)^2+(1500*ABS(SIN(2*PI()*MOD(Calculator!$B$36/Calculator!$F$12,1)))*IF(MOD(Calculator!$B$36/Calculator!$F$12,1)&lt;0.5,-1,1))^2)/SQRT(((50*POWER(80,POWER(COS(PI()*MOD(Calculator!$B$36/Calculator!$F$12,1)),2))+MIN(500,MAX(30,100*EXP(-0.3*'VSWR Calculator'!$C$24)*(1+3*ABS(MOD('VSWR Calculator'!$C$23/Calculator!$F$12/2,1)-0.5))))/'VSWR Calculator'!$C$25)+$C84)^2+(1500*ABS(SIN(2*PI()*MOD(Calculator!$B$36/Calculator!$F$12,1)))*IF(MOD(Calculator!$B$36/Calculator!$F$12,1)&lt;0.5,-1,1))^2)),2))</f>
        <v>—</v>
      </c>
      <c r="HC84" s="253" t="str">
        <f aca="false">IF(OR(Calculator!$E$13&lt;&gt;"YES",Calculator!$B$36&lt;Calculator!$G$13),"—",ROUND((1+SQRT(((50*POWER(80,POWER(COS(PI()*MOD(Calculator!$B$36/Calculator!$F$13,1)),2))+MIN(500,MAX(30,100*EXP(-0.3*'VSWR Calculator'!$C$24)*(1+3*ABS(MOD('VSWR Calculator'!$C$23/Calculator!$F$13/2,1)-0.5))))/'VSWR Calculator'!$C$25)-$C84)^2+(1500*ABS(SIN(2*PI()*MOD(Calculator!$B$36/Calculator!$F$13,1)))*IF(MOD(Calculator!$B$36/Calculator!$F$13,1)&lt;0.5,-1,1))^2)/SQRT(((50*POWER(80,POWER(COS(PI()*MOD(Calculator!$B$36/Calculator!$F$13,1)),2))+MIN(500,MAX(30,100*EXP(-0.3*'VSWR Calculator'!$C$24)*(1+3*ABS(MOD('VSWR Calculator'!$C$23/Calculator!$F$13/2,1)-0.5))))/'VSWR Calculator'!$C$25)+$C84)^2+(1500*ABS(SIN(2*PI()*MOD(Calculator!$B$36/Calculator!$F$13,1)))*IF(MOD(Calculator!$B$36/Calculator!$F$13,1)&lt;0.5,-1,1))^2))/(1-SQRT(((50*POWER(80,POWER(COS(PI()*MOD(Calculator!$B$36/Calculator!$F$13,1)),2))+MIN(500,MAX(30,100*EXP(-0.3*'VSWR Calculator'!$C$24)*(1+3*ABS(MOD('VSWR Calculator'!$C$23/Calculator!$F$13/2,1)-0.5))))/'VSWR Calculator'!$C$25)-$C84)^2+(1500*ABS(SIN(2*PI()*MOD(Calculator!$B$36/Calculator!$F$13,1)))*IF(MOD(Calculator!$B$36/Calculator!$F$13,1)&lt;0.5,-1,1))^2)/SQRT(((50*POWER(80,POWER(COS(PI()*MOD(Calculator!$B$36/Calculator!$F$13,1)),2))+MIN(500,MAX(30,100*EXP(-0.3*'VSWR Calculator'!$C$24)*(1+3*ABS(MOD('VSWR Calculator'!$C$23/Calculator!$F$13/2,1)-0.5))))/'VSWR Calculator'!$C$25)+$C84)^2+(1500*ABS(SIN(2*PI()*MOD(Calculator!$B$36/Calculator!$F$13,1)))*IF(MOD(Calculator!$B$36/Calculator!$F$13,1)&lt;0.5,-1,1))^2)),2))</f>
        <v>—</v>
      </c>
      <c r="HD84" s="253" t="str">
        <f aca="false">IF(OR(Calculator!$E$14&lt;&gt;"YES",Calculator!$B$36&lt;Calculator!$G$14),"—",ROUND((1+SQRT(((50*POWER(80,POWER(COS(PI()*MOD(Calculator!$B$36/Calculator!$F$14,1)),2))+MIN(500,MAX(30,100*EXP(-0.3*'VSWR Calculator'!$C$24)*(1+3*ABS(MOD('VSWR Calculator'!$C$23/Calculator!$F$14/2,1)-0.5))))/'VSWR Calculator'!$C$25)-$C84)^2+(1500*ABS(SIN(2*PI()*MOD(Calculator!$B$36/Calculator!$F$14,1)))*IF(MOD(Calculator!$B$36/Calculator!$F$14,1)&lt;0.5,-1,1))^2)/SQRT(((50*POWER(80,POWER(COS(PI()*MOD(Calculator!$B$36/Calculator!$F$14,1)),2))+MIN(500,MAX(30,100*EXP(-0.3*'VSWR Calculator'!$C$24)*(1+3*ABS(MOD('VSWR Calculator'!$C$23/Calculator!$F$14/2,1)-0.5))))/'VSWR Calculator'!$C$25)+$C84)^2+(1500*ABS(SIN(2*PI()*MOD(Calculator!$B$36/Calculator!$F$14,1)))*IF(MOD(Calculator!$B$36/Calculator!$F$14,1)&lt;0.5,-1,1))^2))/(1-SQRT(((50*POWER(80,POWER(COS(PI()*MOD(Calculator!$B$36/Calculator!$F$14,1)),2))+MIN(500,MAX(30,100*EXP(-0.3*'VSWR Calculator'!$C$24)*(1+3*ABS(MOD('VSWR Calculator'!$C$23/Calculator!$F$14/2,1)-0.5))))/'VSWR Calculator'!$C$25)-$C84)^2+(1500*ABS(SIN(2*PI()*MOD(Calculator!$B$36/Calculator!$F$14,1)))*IF(MOD(Calculator!$B$36/Calculator!$F$14,1)&lt;0.5,-1,1))^2)/SQRT(((50*POWER(80,POWER(COS(PI()*MOD(Calculator!$B$36/Calculator!$F$14,1)),2))+MIN(500,MAX(30,100*EXP(-0.3*'VSWR Calculator'!$C$24)*(1+3*ABS(MOD('VSWR Calculator'!$C$23/Calculator!$F$14/2,1)-0.5))))/'VSWR Calculator'!$C$25)+$C84)^2+(1500*ABS(SIN(2*PI()*MOD(Calculator!$B$36/Calculator!$F$14,1)))*IF(MOD(Calculator!$B$36/Calculator!$F$14,1)&lt;0.5,-1,1))^2)),2))</f>
        <v>—</v>
      </c>
      <c r="HE84" s="253" t="n">
        <f aca="false">IF(OR(Calculator!$E$15&lt;&gt;"YES",Calculator!$B$36&lt;Calculator!$G$15),"—",ROUND((1+SQRT(((50*POWER(80,POWER(COS(PI()*MOD(Calculator!$B$36/Calculator!$F$15,1)),2))+MIN(500,MAX(30,100*EXP(-0.3*'VSWR Calculator'!$C$24)*(1+3*ABS(MOD('VSWR Calculator'!$C$23/Calculator!$F$15/2,1)-0.5))))/'VSWR Calculator'!$C$25)-$C84)^2+(1500*ABS(SIN(2*PI()*MOD(Calculator!$B$36/Calculator!$F$15,1)))*IF(MOD(Calculator!$B$36/Calculator!$F$15,1)&lt;0.5,-1,1))^2)/SQRT(((50*POWER(80,POWER(COS(PI()*MOD(Calculator!$B$36/Calculator!$F$15,1)),2))+MIN(500,MAX(30,100*EXP(-0.3*'VSWR Calculator'!$C$24)*(1+3*ABS(MOD('VSWR Calculator'!$C$23/Calculator!$F$15/2,1)-0.5))))/'VSWR Calculator'!$C$25)+$C84)^2+(1500*ABS(SIN(2*PI()*MOD(Calculator!$B$36/Calculator!$F$15,1)))*IF(MOD(Calculator!$B$36/Calculator!$F$15,1)&lt;0.5,-1,1))^2))/(1-SQRT(((50*POWER(80,POWER(COS(PI()*MOD(Calculator!$B$36/Calculator!$F$15,1)),2))+MIN(500,MAX(30,100*EXP(-0.3*'VSWR Calculator'!$C$24)*(1+3*ABS(MOD('VSWR Calculator'!$C$23/Calculator!$F$15/2,1)-0.5))))/'VSWR Calculator'!$C$25)-$C84)^2+(1500*ABS(SIN(2*PI()*MOD(Calculator!$B$36/Calculator!$F$15,1)))*IF(MOD(Calculator!$B$36/Calculator!$F$15,1)&lt;0.5,-1,1))^2)/SQRT(((50*POWER(80,POWER(COS(PI()*MOD(Calculator!$B$36/Calculator!$F$15,1)),2))+MIN(500,MAX(30,100*EXP(-0.3*'VSWR Calculator'!$C$24)*(1+3*ABS(MOD('VSWR Calculator'!$C$23/Calculator!$F$15/2,1)-0.5))))/'VSWR Calculator'!$C$25)+$C84)^2+(1500*ABS(SIN(2*PI()*MOD(Calculator!$B$36/Calculator!$F$15,1)))*IF(MOD(Calculator!$B$36/Calculator!$F$15,1)&lt;0.5,-1,1))^2)),2))</f>
        <v>15.43</v>
      </c>
      <c r="HF84" s="253" t="str">
        <f aca="false">IF(OR(Calculator!$E$16&lt;&gt;"YES",Calculator!$B$36&lt;Calculator!$G$16),"—",ROUND((1+SQRT(((50*POWER(80,POWER(COS(PI()*MOD(Calculator!$B$36/Calculator!$F$16,1)),2))+MIN(500,MAX(30,100*EXP(-0.3*'VSWR Calculator'!$C$24)*(1+3*ABS(MOD('VSWR Calculator'!$C$23/Calculator!$F$16/2,1)-0.5))))/'VSWR Calculator'!$C$25)-$C84)^2+(1500*ABS(SIN(2*PI()*MOD(Calculator!$B$36/Calculator!$F$16,1)))*IF(MOD(Calculator!$B$36/Calculator!$F$16,1)&lt;0.5,-1,1))^2)/SQRT(((50*POWER(80,POWER(COS(PI()*MOD(Calculator!$B$36/Calculator!$F$16,1)),2))+MIN(500,MAX(30,100*EXP(-0.3*'VSWR Calculator'!$C$24)*(1+3*ABS(MOD('VSWR Calculator'!$C$23/Calculator!$F$16/2,1)-0.5))))/'VSWR Calculator'!$C$25)+$C84)^2+(1500*ABS(SIN(2*PI()*MOD(Calculator!$B$36/Calculator!$F$16,1)))*IF(MOD(Calculator!$B$36/Calculator!$F$16,1)&lt;0.5,-1,1))^2))/(1-SQRT(((50*POWER(80,POWER(COS(PI()*MOD(Calculator!$B$36/Calculator!$F$16,1)),2))+MIN(500,MAX(30,100*EXP(-0.3*'VSWR Calculator'!$C$24)*(1+3*ABS(MOD('VSWR Calculator'!$C$23/Calculator!$F$16/2,1)-0.5))))/'VSWR Calculator'!$C$25)-$C84)^2+(1500*ABS(SIN(2*PI()*MOD(Calculator!$B$36/Calculator!$F$16,1)))*IF(MOD(Calculator!$B$36/Calculator!$F$16,1)&lt;0.5,-1,1))^2)/SQRT(((50*POWER(80,POWER(COS(PI()*MOD(Calculator!$B$36/Calculator!$F$16,1)),2))+MIN(500,MAX(30,100*EXP(-0.3*'VSWR Calculator'!$C$24)*(1+3*ABS(MOD('VSWR Calculator'!$C$23/Calculator!$F$16/2,1)-0.5))))/'VSWR Calculator'!$C$25)+$C84)^2+(1500*ABS(SIN(2*PI()*MOD(Calculator!$B$36/Calculator!$F$16,1)))*IF(MOD(Calculator!$B$36/Calculator!$F$16,1)&lt;0.5,-1,1))^2)),2))</f>
        <v>—</v>
      </c>
      <c r="HG84" s="253" t="n">
        <f aca="false">IF(OR(Calculator!$E$17&lt;&gt;"YES",Calculator!$B$36&lt;Calculator!$G$17),"—",ROUND((1+SQRT(((50*POWER(80,POWER(COS(PI()*MOD(Calculator!$B$36/Calculator!$F$17,1)),2))+MIN(500,MAX(30,100*EXP(-0.3*'VSWR Calculator'!$C$24)*(1+3*ABS(MOD('VSWR Calculator'!$C$23/Calculator!$F$17/2,1)-0.5))))/'VSWR Calculator'!$C$25)-$C84)^2+(1500*ABS(SIN(2*PI()*MOD(Calculator!$B$36/Calculator!$F$17,1)))*IF(MOD(Calculator!$B$36/Calculator!$F$17,1)&lt;0.5,-1,1))^2)/SQRT(((50*POWER(80,POWER(COS(PI()*MOD(Calculator!$B$36/Calculator!$F$17,1)),2))+MIN(500,MAX(30,100*EXP(-0.3*'VSWR Calculator'!$C$24)*(1+3*ABS(MOD('VSWR Calculator'!$C$23/Calculator!$F$17/2,1)-0.5))))/'VSWR Calculator'!$C$25)+$C84)^2+(1500*ABS(SIN(2*PI()*MOD(Calculator!$B$36/Calculator!$F$17,1)))*IF(MOD(Calculator!$B$36/Calculator!$F$17,1)&lt;0.5,-1,1))^2))/(1-SQRT(((50*POWER(80,POWER(COS(PI()*MOD(Calculator!$B$36/Calculator!$F$17,1)),2))+MIN(500,MAX(30,100*EXP(-0.3*'VSWR Calculator'!$C$24)*(1+3*ABS(MOD('VSWR Calculator'!$C$23/Calculator!$F$17/2,1)-0.5))))/'VSWR Calculator'!$C$25)-$C84)^2+(1500*ABS(SIN(2*PI()*MOD(Calculator!$B$36/Calculator!$F$17,1)))*IF(MOD(Calculator!$B$36/Calculator!$F$17,1)&lt;0.5,-1,1))^2)/SQRT(((50*POWER(80,POWER(COS(PI()*MOD(Calculator!$B$36/Calculator!$F$17,1)),2))+MIN(500,MAX(30,100*EXP(-0.3*'VSWR Calculator'!$C$24)*(1+3*ABS(MOD('VSWR Calculator'!$C$23/Calculator!$F$17/2,1)-0.5))))/'VSWR Calculator'!$C$25)+$C84)^2+(1500*ABS(SIN(2*PI()*MOD(Calculator!$B$36/Calculator!$F$17,1)))*IF(MOD(Calculator!$B$36/Calculator!$F$17,1)&lt;0.5,-1,1))^2)),2))</f>
        <v>19.11</v>
      </c>
      <c r="HH84" s="253" t="str">
        <f aca="false">IF(OR(Calculator!$E$18&lt;&gt;"YES",Calculator!$B$36&lt;Calculator!$G$18),"—",ROUND((1+SQRT(((50*POWER(80,POWER(COS(PI()*MOD(Calculator!$B$36/Calculator!$F$18,1)),2))+MIN(500,MAX(30,100*EXP(-0.3*'VSWR Calculator'!$C$24)*(1+3*ABS(MOD('VSWR Calculator'!$C$23/Calculator!$F$18/2,1)-0.5))))/'VSWR Calculator'!$C$25)-$C84)^2+(1500*ABS(SIN(2*PI()*MOD(Calculator!$B$36/Calculator!$F$18,1)))*IF(MOD(Calculator!$B$36/Calculator!$F$18,1)&lt;0.5,-1,1))^2)/SQRT(((50*POWER(80,POWER(COS(PI()*MOD(Calculator!$B$36/Calculator!$F$18,1)),2))+MIN(500,MAX(30,100*EXP(-0.3*'VSWR Calculator'!$C$24)*(1+3*ABS(MOD('VSWR Calculator'!$C$23/Calculator!$F$18/2,1)-0.5))))/'VSWR Calculator'!$C$25)+$C84)^2+(1500*ABS(SIN(2*PI()*MOD(Calculator!$B$36/Calculator!$F$18,1)))*IF(MOD(Calculator!$B$36/Calculator!$F$18,1)&lt;0.5,-1,1))^2))/(1-SQRT(((50*POWER(80,POWER(COS(PI()*MOD(Calculator!$B$36/Calculator!$F$18,1)),2))+MIN(500,MAX(30,100*EXP(-0.3*'VSWR Calculator'!$C$24)*(1+3*ABS(MOD('VSWR Calculator'!$C$23/Calculator!$F$18/2,1)-0.5))))/'VSWR Calculator'!$C$25)-$C84)^2+(1500*ABS(SIN(2*PI()*MOD(Calculator!$B$36/Calculator!$F$18,1)))*IF(MOD(Calculator!$B$36/Calculator!$F$18,1)&lt;0.5,-1,1))^2)/SQRT(((50*POWER(80,POWER(COS(PI()*MOD(Calculator!$B$36/Calculator!$F$18,1)),2))+MIN(500,MAX(30,100*EXP(-0.3*'VSWR Calculator'!$C$24)*(1+3*ABS(MOD('VSWR Calculator'!$C$23/Calculator!$F$18/2,1)-0.5))))/'VSWR Calculator'!$C$25)+$C84)^2+(1500*ABS(SIN(2*PI()*MOD(Calculator!$B$36/Calculator!$F$18,1)))*IF(MOD(Calculator!$B$36/Calculator!$F$18,1)&lt;0.5,-1,1))^2)),2))</f>
        <v>—</v>
      </c>
      <c r="HI84" s="253" t="str">
        <f aca="false">IF(OR(Calculator!$E$19&lt;&gt;"YES",Calculator!$B$36&lt;Calculator!$G$19),"—",ROUND((1+SQRT(((50*POWER(80,POWER(COS(PI()*MOD(Calculator!$B$36/Calculator!$F$19,1)),2))+MIN(500,MAX(30,100*EXP(-0.3*'VSWR Calculator'!$C$24)*(1+3*ABS(MOD('VSWR Calculator'!$C$23/Calculator!$F$19/2,1)-0.5))))/'VSWR Calculator'!$C$25)-$C84)^2+(1500*ABS(SIN(2*PI()*MOD(Calculator!$B$36/Calculator!$F$19,1)))*IF(MOD(Calculator!$B$36/Calculator!$F$19,1)&lt;0.5,-1,1))^2)/SQRT(((50*POWER(80,POWER(COS(PI()*MOD(Calculator!$B$36/Calculator!$F$19,1)),2))+MIN(500,MAX(30,100*EXP(-0.3*'VSWR Calculator'!$C$24)*(1+3*ABS(MOD('VSWR Calculator'!$C$23/Calculator!$F$19/2,1)-0.5))))/'VSWR Calculator'!$C$25)+$C84)^2+(1500*ABS(SIN(2*PI()*MOD(Calculator!$B$36/Calculator!$F$19,1)))*IF(MOD(Calculator!$B$36/Calculator!$F$19,1)&lt;0.5,-1,1))^2))/(1-SQRT(((50*POWER(80,POWER(COS(PI()*MOD(Calculator!$B$36/Calculator!$F$19,1)),2))+MIN(500,MAX(30,100*EXP(-0.3*'VSWR Calculator'!$C$24)*(1+3*ABS(MOD('VSWR Calculator'!$C$23/Calculator!$F$19/2,1)-0.5))))/'VSWR Calculator'!$C$25)-$C84)^2+(1500*ABS(SIN(2*PI()*MOD(Calculator!$B$36/Calculator!$F$19,1)))*IF(MOD(Calculator!$B$36/Calculator!$F$19,1)&lt;0.5,-1,1))^2)/SQRT(((50*POWER(80,POWER(COS(PI()*MOD(Calculator!$B$36/Calculator!$F$19,1)),2))+MIN(500,MAX(30,100*EXP(-0.3*'VSWR Calculator'!$C$24)*(1+3*ABS(MOD('VSWR Calculator'!$C$23/Calculator!$F$19/2,1)-0.5))))/'VSWR Calculator'!$C$25)+$C84)^2+(1500*ABS(SIN(2*PI()*MOD(Calculator!$B$36/Calculator!$F$19,1)))*IF(MOD(Calculator!$B$36/Calculator!$F$19,1)&lt;0.5,-1,1))^2)),2))</f>
        <v>—</v>
      </c>
      <c r="HJ84" s="253" t="str">
        <f aca="false">IF(OR(Calculator!$E$20&lt;&gt;"YES",Calculator!$B$36&lt;Calculator!$G$20),"—",ROUND((1+SQRT(((50*POWER(80,POWER(COS(PI()*MOD(Calculator!$B$36/Calculator!$F$20,1)),2))+MIN(500,MAX(30,100*EXP(-0.3*'VSWR Calculator'!$C$24)*(1+3*ABS(MOD('VSWR Calculator'!$C$23/Calculator!$F$20/2,1)-0.5))))/'VSWR Calculator'!$C$25)-$C84)^2+(1500*ABS(SIN(2*PI()*MOD(Calculator!$B$36/Calculator!$F$20,1)))*IF(MOD(Calculator!$B$36/Calculator!$F$20,1)&lt;0.5,-1,1))^2)/SQRT(((50*POWER(80,POWER(COS(PI()*MOD(Calculator!$B$36/Calculator!$F$20,1)),2))+MIN(500,MAX(30,100*EXP(-0.3*'VSWR Calculator'!$C$24)*(1+3*ABS(MOD('VSWR Calculator'!$C$23/Calculator!$F$20/2,1)-0.5))))/'VSWR Calculator'!$C$25)+$C84)^2+(1500*ABS(SIN(2*PI()*MOD(Calculator!$B$36/Calculator!$F$20,1)))*IF(MOD(Calculator!$B$36/Calculator!$F$20,1)&lt;0.5,-1,1))^2))/(1-SQRT(((50*POWER(80,POWER(COS(PI()*MOD(Calculator!$B$36/Calculator!$F$20,1)),2))+MIN(500,MAX(30,100*EXP(-0.3*'VSWR Calculator'!$C$24)*(1+3*ABS(MOD('VSWR Calculator'!$C$23/Calculator!$F$20/2,1)-0.5))))/'VSWR Calculator'!$C$25)-$C84)^2+(1500*ABS(SIN(2*PI()*MOD(Calculator!$B$36/Calculator!$F$20,1)))*IF(MOD(Calculator!$B$36/Calculator!$F$20,1)&lt;0.5,-1,1))^2)/SQRT(((50*POWER(80,POWER(COS(PI()*MOD(Calculator!$B$36/Calculator!$F$20,1)),2))+MIN(500,MAX(30,100*EXP(-0.3*'VSWR Calculator'!$C$24)*(1+3*ABS(MOD('VSWR Calculator'!$C$23/Calculator!$F$20/2,1)-0.5))))/'VSWR Calculator'!$C$25)+$C84)^2+(1500*ABS(SIN(2*PI()*MOD(Calculator!$B$36/Calculator!$F$20,1)))*IF(MOD(Calculator!$B$36/Calculator!$F$20,1)&lt;0.5,-1,1))^2)),2))</f>
        <v>—</v>
      </c>
      <c r="HK84" s="253" t="str">
        <f aca="false">IF(OR(Calculator!$E$21&lt;&gt;"YES",Calculator!$B$36&lt;Calculator!$G$21),"—",ROUND((1+SQRT(((50*POWER(80,POWER(COS(PI()*MOD(Calculator!$B$36/Calculator!$F$21,1)),2))+MIN(500,MAX(30,100*EXP(-0.3*'VSWR Calculator'!$C$24)*(1+3*ABS(MOD('VSWR Calculator'!$C$23/Calculator!$F$21/2,1)-0.5))))/'VSWR Calculator'!$C$25)-$C84)^2+(1500*ABS(SIN(2*PI()*MOD(Calculator!$B$36/Calculator!$F$21,1)))*IF(MOD(Calculator!$B$36/Calculator!$F$21,1)&lt;0.5,-1,1))^2)/SQRT(((50*POWER(80,POWER(COS(PI()*MOD(Calculator!$B$36/Calculator!$F$21,1)),2))+MIN(500,MAX(30,100*EXP(-0.3*'VSWR Calculator'!$C$24)*(1+3*ABS(MOD('VSWR Calculator'!$C$23/Calculator!$F$21/2,1)-0.5))))/'VSWR Calculator'!$C$25)+$C84)^2+(1500*ABS(SIN(2*PI()*MOD(Calculator!$B$36/Calculator!$F$21,1)))*IF(MOD(Calculator!$B$36/Calculator!$F$21,1)&lt;0.5,-1,1))^2))/(1-SQRT(((50*POWER(80,POWER(COS(PI()*MOD(Calculator!$B$36/Calculator!$F$21,1)),2))+MIN(500,MAX(30,100*EXP(-0.3*'VSWR Calculator'!$C$24)*(1+3*ABS(MOD('VSWR Calculator'!$C$23/Calculator!$F$21/2,1)-0.5))))/'VSWR Calculator'!$C$25)-$C84)^2+(1500*ABS(SIN(2*PI()*MOD(Calculator!$B$36/Calculator!$F$21,1)))*IF(MOD(Calculator!$B$36/Calculator!$F$21,1)&lt;0.5,-1,1))^2)/SQRT(((50*POWER(80,POWER(COS(PI()*MOD(Calculator!$B$36/Calculator!$F$21,1)),2))+MIN(500,MAX(30,100*EXP(-0.3*'VSWR Calculator'!$C$24)*(1+3*ABS(MOD('VSWR Calculator'!$C$23/Calculator!$F$21/2,1)-0.5))))/'VSWR Calculator'!$C$25)+$C84)^2+(1500*ABS(SIN(2*PI()*MOD(Calculator!$B$36/Calculator!$F$21,1)))*IF(MOD(Calculator!$B$36/Calculator!$F$21,1)&lt;0.5,-1,1))^2)),2))</f>
        <v>—</v>
      </c>
      <c r="HL84" s="253" t="str">
        <f aca="false">IF(OR(Calculator!$E$22&lt;&gt;"YES",Calculator!$B$36&lt;Calculator!$G$22),"—",ROUND((1+SQRT(((50*POWER(80,POWER(COS(PI()*MOD(Calculator!$B$36/Calculator!$F$22,1)),2))+MIN(500,MAX(30,100*EXP(-0.3*'VSWR Calculator'!$C$24)*(1+3*ABS(MOD('VSWR Calculator'!$C$23/Calculator!$F$22/2,1)-0.5))))/'VSWR Calculator'!$C$25)-$C84)^2+(1500*ABS(SIN(2*PI()*MOD(Calculator!$B$36/Calculator!$F$22,1)))*IF(MOD(Calculator!$B$36/Calculator!$F$22,1)&lt;0.5,-1,1))^2)/SQRT(((50*POWER(80,POWER(COS(PI()*MOD(Calculator!$B$36/Calculator!$F$22,1)),2))+MIN(500,MAX(30,100*EXP(-0.3*'VSWR Calculator'!$C$24)*(1+3*ABS(MOD('VSWR Calculator'!$C$23/Calculator!$F$22/2,1)-0.5))))/'VSWR Calculator'!$C$25)+$C84)^2+(1500*ABS(SIN(2*PI()*MOD(Calculator!$B$36/Calculator!$F$22,1)))*IF(MOD(Calculator!$B$36/Calculator!$F$22,1)&lt;0.5,-1,1))^2))/(1-SQRT(((50*POWER(80,POWER(COS(PI()*MOD(Calculator!$B$36/Calculator!$F$22,1)),2))+MIN(500,MAX(30,100*EXP(-0.3*'VSWR Calculator'!$C$24)*(1+3*ABS(MOD('VSWR Calculator'!$C$23/Calculator!$F$22/2,1)-0.5))))/'VSWR Calculator'!$C$25)-$C84)^2+(1500*ABS(SIN(2*PI()*MOD(Calculator!$B$36/Calculator!$F$22,1)))*IF(MOD(Calculator!$B$36/Calculator!$F$22,1)&lt;0.5,-1,1))^2)/SQRT(((50*POWER(80,POWER(COS(PI()*MOD(Calculator!$B$36/Calculator!$F$22,1)),2))+MIN(500,MAX(30,100*EXP(-0.3*'VSWR Calculator'!$C$24)*(1+3*ABS(MOD('VSWR Calculator'!$C$23/Calculator!$F$22/2,1)-0.5))))/'VSWR Calculator'!$C$25)+$C84)^2+(1500*ABS(SIN(2*PI()*MOD(Calculator!$B$36/Calculator!$F$22,1)))*IF(MOD(Calculator!$B$36/Calculator!$F$22,1)&lt;0.5,-1,1))^2)),2))</f>
        <v>—</v>
      </c>
      <c r="HM84" s="253" t="n">
        <f aca="false">IFERROR(ROUND((IF(ISNUMBER(HB84),HB84,0)+IF(ISNUMBER(HC84),HC84,0)+IF(ISNUMBER(HD84),HD84,0)+IF(ISNUMBER(HE84),HE84,0)+IF(ISNUMBER(HF84),HF84,0)+IF(ISNUMBER(HG84),HG84,0)+IF(ISNUMBER(HH84),HH84,0)+IF(ISNUMBER(HI84),HI84,0)+IF(ISNUMBER(HJ84),HJ84,0)+IF(ISNUMBER(HK84),HK84,0)+IF(ISNUMBER(HL84),HL84,0))/(IF(ISNUMBER(HB84),1,0)+IF(ISNUMBER(HC84),1,0)+IF(ISNUMBER(HD84),1,0)+IF(ISNUMBER(HE84),1,0)+IF(ISNUMBER(HF84),1,0)+IF(ISNUMBER(HG84),1,0)+IF(ISNUMBER(HH84),1,0)+IF(ISNUMBER(HI84),1,0)+IF(ISNUMBER(HJ84),1,0)+IF(ISNUMBER(HK84),1,0)+IF(ISNUMBER(HL84),1,0)),4),"")</f>
        <v>17.27</v>
      </c>
      <c r="HN84" s="253" t="str">
        <f aca="false">IF(OR(Calculator!$E$12&lt;&gt;"YES",Calculator!$B$37&lt;Calculator!$G$12),"—",ROUND((1+SQRT(((50*POWER(80,POWER(COS(PI()*MOD(Calculator!$B$37/Calculator!$F$12,1)),2))+MIN(500,MAX(30,100*EXP(-0.3*'VSWR Calculator'!$C$24)*(1+3*ABS(MOD('VSWR Calculator'!$C$23/Calculator!$F$12/2,1)-0.5))))/'VSWR Calculator'!$C$25)-$C84)^2+(1500*ABS(SIN(2*PI()*MOD(Calculator!$B$37/Calculator!$F$12,1)))*IF(MOD(Calculator!$B$37/Calculator!$F$12,1)&lt;0.5,-1,1))^2)/SQRT(((50*POWER(80,POWER(COS(PI()*MOD(Calculator!$B$37/Calculator!$F$12,1)),2))+MIN(500,MAX(30,100*EXP(-0.3*'VSWR Calculator'!$C$24)*(1+3*ABS(MOD('VSWR Calculator'!$C$23/Calculator!$F$12/2,1)-0.5))))/'VSWR Calculator'!$C$25)+$C84)^2+(1500*ABS(SIN(2*PI()*MOD(Calculator!$B$37/Calculator!$F$12,1)))*IF(MOD(Calculator!$B$37/Calculator!$F$12,1)&lt;0.5,-1,1))^2))/(1-SQRT(((50*POWER(80,POWER(COS(PI()*MOD(Calculator!$B$37/Calculator!$F$12,1)),2))+MIN(500,MAX(30,100*EXP(-0.3*'VSWR Calculator'!$C$24)*(1+3*ABS(MOD('VSWR Calculator'!$C$23/Calculator!$F$12/2,1)-0.5))))/'VSWR Calculator'!$C$25)-$C84)^2+(1500*ABS(SIN(2*PI()*MOD(Calculator!$B$37/Calculator!$F$12,1)))*IF(MOD(Calculator!$B$37/Calculator!$F$12,1)&lt;0.5,-1,1))^2)/SQRT(((50*POWER(80,POWER(COS(PI()*MOD(Calculator!$B$37/Calculator!$F$12,1)),2))+MIN(500,MAX(30,100*EXP(-0.3*'VSWR Calculator'!$C$24)*(1+3*ABS(MOD('VSWR Calculator'!$C$23/Calculator!$F$12/2,1)-0.5))))/'VSWR Calculator'!$C$25)+$C84)^2+(1500*ABS(SIN(2*PI()*MOD(Calculator!$B$37/Calculator!$F$12,1)))*IF(MOD(Calculator!$B$37/Calculator!$F$12,1)&lt;0.5,-1,1))^2)),2))</f>
        <v>—</v>
      </c>
      <c r="HO84" s="253" t="str">
        <f aca="false">IF(OR(Calculator!$E$13&lt;&gt;"YES",Calculator!$B$37&lt;Calculator!$G$13),"—",ROUND((1+SQRT(((50*POWER(80,POWER(COS(PI()*MOD(Calculator!$B$37/Calculator!$F$13,1)),2))+MIN(500,MAX(30,100*EXP(-0.3*'VSWR Calculator'!$C$24)*(1+3*ABS(MOD('VSWR Calculator'!$C$23/Calculator!$F$13/2,1)-0.5))))/'VSWR Calculator'!$C$25)-$C84)^2+(1500*ABS(SIN(2*PI()*MOD(Calculator!$B$37/Calculator!$F$13,1)))*IF(MOD(Calculator!$B$37/Calculator!$F$13,1)&lt;0.5,-1,1))^2)/SQRT(((50*POWER(80,POWER(COS(PI()*MOD(Calculator!$B$37/Calculator!$F$13,1)),2))+MIN(500,MAX(30,100*EXP(-0.3*'VSWR Calculator'!$C$24)*(1+3*ABS(MOD('VSWR Calculator'!$C$23/Calculator!$F$13/2,1)-0.5))))/'VSWR Calculator'!$C$25)+$C84)^2+(1500*ABS(SIN(2*PI()*MOD(Calculator!$B$37/Calculator!$F$13,1)))*IF(MOD(Calculator!$B$37/Calculator!$F$13,1)&lt;0.5,-1,1))^2))/(1-SQRT(((50*POWER(80,POWER(COS(PI()*MOD(Calculator!$B$37/Calculator!$F$13,1)),2))+MIN(500,MAX(30,100*EXP(-0.3*'VSWR Calculator'!$C$24)*(1+3*ABS(MOD('VSWR Calculator'!$C$23/Calculator!$F$13/2,1)-0.5))))/'VSWR Calculator'!$C$25)-$C84)^2+(1500*ABS(SIN(2*PI()*MOD(Calculator!$B$37/Calculator!$F$13,1)))*IF(MOD(Calculator!$B$37/Calculator!$F$13,1)&lt;0.5,-1,1))^2)/SQRT(((50*POWER(80,POWER(COS(PI()*MOD(Calculator!$B$37/Calculator!$F$13,1)),2))+MIN(500,MAX(30,100*EXP(-0.3*'VSWR Calculator'!$C$24)*(1+3*ABS(MOD('VSWR Calculator'!$C$23/Calculator!$F$13/2,1)-0.5))))/'VSWR Calculator'!$C$25)+$C84)^2+(1500*ABS(SIN(2*PI()*MOD(Calculator!$B$37/Calculator!$F$13,1)))*IF(MOD(Calculator!$B$37/Calculator!$F$13,1)&lt;0.5,-1,1))^2)),2))</f>
        <v>—</v>
      </c>
      <c r="HP84" s="253" t="str">
        <f aca="false">IF(OR(Calculator!$E$14&lt;&gt;"YES",Calculator!$B$37&lt;Calculator!$G$14),"—",ROUND((1+SQRT(((50*POWER(80,POWER(COS(PI()*MOD(Calculator!$B$37/Calculator!$F$14,1)),2))+MIN(500,MAX(30,100*EXP(-0.3*'VSWR Calculator'!$C$24)*(1+3*ABS(MOD('VSWR Calculator'!$C$23/Calculator!$F$14/2,1)-0.5))))/'VSWR Calculator'!$C$25)-$C84)^2+(1500*ABS(SIN(2*PI()*MOD(Calculator!$B$37/Calculator!$F$14,1)))*IF(MOD(Calculator!$B$37/Calculator!$F$14,1)&lt;0.5,-1,1))^2)/SQRT(((50*POWER(80,POWER(COS(PI()*MOD(Calculator!$B$37/Calculator!$F$14,1)),2))+MIN(500,MAX(30,100*EXP(-0.3*'VSWR Calculator'!$C$24)*(1+3*ABS(MOD('VSWR Calculator'!$C$23/Calculator!$F$14/2,1)-0.5))))/'VSWR Calculator'!$C$25)+$C84)^2+(1500*ABS(SIN(2*PI()*MOD(Calculator!$B$37/Calculator!$F$14,1)))*IF(MOD(Calculator!$B$37/Calculator!$F$14,1)&lt;0.5,-1,1))^2))/(1-SQRT(((50*POWER(80,POWER(COS(PI()*MOD(Calculator!$B$37/Calculator!$F$14,1)),2))+MIN(500,MAX(30,100*EXP(-0.3*'VSWR Calculator'!$C$24)*(1+3*ABS(MOD('VSWR Calculator'!$C$23/Calculator!$F$14/2,1)-0.5))))/'VSWR Calculator'!$C$25)-$C84)^2+(1500*ABS(SIN(2*PI()*MOD(Calculator!$B$37/Calculator!$F$14,1)))*IF(MOD(Calculator!$B$37/Calculator!$F$14,1)&lt;0.5,-1,1))^2)/SQRT(((50*POWER(80,POWER(COS(PI()*MOD(Calculator!$B$37/Calculator!$F$14,1)),2))+MIN(500,MAX(30,100*EXP(-0.3*'VSWR Calculator'!$C$24)*(1+3*ABS(MOD('VSWR Calculator'!$C$23/Calculator!$F$14/2,1)-0.5))))/'VSWR Calculator'!$C$25)+$C84)^2+(1500*ABS(SIN(2*PI()*MOD(Calculator!$B$37/Calculator!$F$14,1)))*IF(MOD(Calculator!$B$37/Calculator!$F$14,1)&lt;0.5,-1,1))^2)),2))</f>
        <v>—</v>
      </c>
      <c r="HQ84" s="253" t="n">
        <f aca="false">IF(OR(Calculator!$E$15&lt;&gt;"YES",Calculator!$B$37&lt;Calculator!$G$15),"—",ROUND((1+SQRT(((50*POWER(80,POWER(COS(PI()*MOD(Calculator!$B$37/Calculator!$F$15,1)),2))+MIN(500,MAX(30,100*EXP(-0.3*'VSWR Calculator'!$C$24)*(1+3*ABS(MOD('VSWR Calculator'!$C$23/Calculator!$F$15/2,1)-0.5))))/'VSWR Calculator'!$C$25)-$C84)^2+(1500*ABS(SIN(2*PI()*MOD(Calculator!$B$37/Calculator!$F$15,1)))*IF(MOD(Calculator!$B$37/Calculator!$F$15,1)&lt;0.5,-1,1))^2)/SQRT(((50*POWER(80,POWER(COS(PI()*MOD(Calculator!$B$37/Calculator!$F$15,1)),2))+MIN(500,MAX(30,100*EXP(-0.3*'VSWR Calculator'!$C$24)*(1+3*ABS(MOD('VSWR Calculator'!$C$23/Calculator!$F$15/2,1)-0.5))))/'VSWR Calculator'!$C$25)+$C84)^2+(1500*ABS(SIN(2*PI()*MOD(Calculator!$B$37/Calculator!$F$15,1)))*IF(MOD(Calculator!$B$37/Calculator!$F$15,1)&lt;0.5,-1,1))^2))/(1-SQRT(((50*POWER(80,POWER(COS(PI()*MOD(Calculator!$B$37/Calculator!$F$15,1)),2))+MIN(500,MAX(30,100*EXP(-0.3*'VSWR Calculator'!$C$24)*(1+3*ABS(MOD('VSWR Calculator'!$C$23/Calculator!$F$15/2,1)-0.5))))/'VSWR Calculator'!$C$25)-$C84)^2+(1500*ABS(SIN(2*PI()*MOD(Calculator!$B$37/Calculator!$F$15,1)))*IF(MOD(Calculator!$B$37/Calculator!$F$15,1)&lt;0.5,-1,1))^2)/SQRT(((50*POWER(80,POWER(COS(PI()*MOD(Calculator!$B$37/Calculator!$F$15,1)),2))+MIN(500,MAX(30,100*EXP(-0.3*'VSWR Calculator'!$C$24)*(1+3*ABS(MOD('VSWR Calculator'!$C$23/Calculator!$F$15/2,1)-0.5))))/'VSWR Calculator'!$C$25)+$C84)^2+(1500*ABS(SIN(2*PI()*MOD(Calculator!$B$37/Calculator!$F$15,1)))*IF(MOD(Calculator!$B$37/Calculator!$F$15,1)&lt;0.5,-1,1))^2)),2))</f>
        <v>2.38</v>
      </c>
      <c r="HR84" s="253" t="str">
        <f aca="false">IF(OR(Calculator!$E$16&lt;&gt;"YES",Calculator!$B$37&lt;Calculator!$G$16),"—",ROUND((1+SQRT(((50*POWER(80,POWER(COS(PI()*MOD(Calculator!$B$37/Calculator!$F$16,1)),2))+MIN(500,MAX(30,100*EXP(-0.3*'VSWR Calculator'!$C$24)*(1+3*ABS(MOD('VSWR Calculator'!$C$23/Calculator!$F$16/2,1)-0.5))))/'VSWR Calculator'!$C$25)-$C84)^2+(1500*ABS(SIN(2*PI()*MOD(Calculator!$B$37/Calculator!$F$16,1)))*IF(MOD(Calculator!$B$37/Calculator!$F$16,1)&lt;0.5,-1,1))^2)/SQRT(((50*POWER(80,POWER(COS(PI()*MOD(Calculator!$B$37/Calculator!$F$16,1)),2))+MIN(500,MAX(30,100*EXP(-0.3*'VSWR Calculator'!$C$24)*(1+3*ABS(MOD('VSWR Calculator'!$C$23/Calculator!$F$16/2,1)-0.5))))/'VSWR Calculator'!$C$25)+$C84)^2+(1500*ABS(SIN(2*PI()*MOD(Calculator!$B$37/Calculator!$F$16,1)))*IF(MOD(Calculator!$B$37/Calculator!$F$16,1)&lt;0.5,-1,1))^2))/(1-SQRT(((50*POWER(80,POWER(COS(PI()*MOD(Calculator!$B$37/Calculator!$F$16,1)),2))+MIN(500,MAX(30,100*EXP(-0.3*'VSWR Calculator'!$C$24)*(1+3*ABS(MOD('VSWR Calculator'!$C$23/Calculator!$F$16/2,1)-0.5))))/'VSWR Calculator'!$C$25)-$C84)^2+(1500*ABS(SIN(2*PI()*MOD(Calculator!$B$37/Calculator!$F$16,1)))*IF(MOD(Calculator!$B$37/Calculator!$F$16,1)&lt;0.5,-1,1))^2)/SQRT(((50*POWER(80,POWER(COS(PI()*MOD(Calculator!$B$37/Calculator!$F$16,1)),2))+MIN(500,MAX(30,100*EXP(-0.3*'VSWR Calculator'!$C$24)*(1+3*ABS(MOD('VSWR Calculator'!$C$23/Calculator!$F$16/2,1)-0.5))))/'VSWR Calculator'!$C$25)+$C84)^2+(1500*ABS(SIN(2*PI()*MOD(Calculator!$B$37/Calculator!$F$16,1)))*IF(MOD(Calculator!$B$37/Calculator!$F$16,1)&lt;0.5,-1,1))^2)),2))</f>
        <v>—</v>
      </c>
      <c r="HS84" s="253" t="n">
        <f aca="false">IF(OR(Calculator!$E$17&lt;&gt;"YES",Calculator!$B$37&lt;Calculator!$G$17),"—",ROUND((1+SQRT(((50*POWER(80,POWER(COS(PI()*MOD(Calculator!$B$37/Calculator!$F$17,1)),2))+MIN(500,MAX(30,100*EXP(-0.3*'VSWR Calculator'!$C$24)*(1+3*ABS(MOD('VSWR Calculator'!$C$23/Calculator!$F$17/2,1)-0.5))))/'VSWR Calculator'!$C$25)-$C84)^2+(1500*ABS(SIN(2*PI()*MOD(Calculator!$B$37/Calculator!$F$17,1)))*IF(MOD(Calculator!$B$37/Calculator!$F$17,1)&lt;0.5,-1,1))^2)/SQRT(((50*POWER(80,POWER(COS(PI()*MOD(Calculator!$B$37/Calculator!$F$17,1)),2))+MIN(500,MAX(30,100*EXP(-0.3*'VSWR Calculator'!$C$24)*(1+3*ABS(MOD('VSWR Calculator'!$C$23/Calculator!$F$17/2,1)-0.5))))/'VSWR Calculator'!$C$25)+$C84)^2+(1500*ABS(SIN(2*PI()*MOD(Calculator!$B$37/Calculator!$F$17,1)))*IF(MOD(Calculator!$B$37/Calculator!$F$17,1)&lt;0.5,-1,1))^2))/(1-SQRT(((50*POWER(80,POWER(COS(PI()*MOD(Calculator!$B$37/Calculator!$F$17,1)),2))+MIN(500,MAX(30,100*EXP(-0.3*'VSWR Calculator'!$C$24)*(1+3*ABS(MOD('VSWR Calculator'!$C$23/Calculator!$F$17/2,1)-0.5))))/'VSWR Calculator'!$C$25)-$C84)^2+(1500*ABS(SIN(2*PI()*MOD(Calculator!$B$37/Calculator!$F$17,1)))*IF(MOD(Calculator!$B$37/Calculator!$F$17,1)&lt;0.5,-1,1))^2)/SQRT(((50*POWER(80,POWER(COS(PI()*MOD(Calculator!$B$37/Calculator!$F$17,1)),2))+MIN(500,MAX(30,100*EXP(-0.3*'VSWR Calculator'!$C$24)*(1+3*ABS(MOD('VSWR Calculator'!$C$23/Calculator!$F$17/2,1)-0.5))))/'VSWR Calculator'!$C$25)+$C84)^2+(1500*ABS(SIN(2*PI()*MOD(Calculator!$B$37/Calculator!$F$17,1)))*IF(MOD(Calculator!$B$37/Calculator!$F$17,1)&lt;0.5,-1,1))^2)),2))</f>
        <v>13.99</v>
      </c>
      <c r="HT84" s="253" t="str">
        <f aca="false">IF(OR(Calculator!$E$18&lt;&gt;"YES",Calculator!$B$37&lt;Calculator!$G$18),"—",ROUND((1+SQRT(((50*POWER(80,POWER(COS(PI()*MOD(Calculator!$B$37/Calculator!$F$18,1)),2))+MIN(500,MAX(30,100*EXP(-0.3*'VSWR Calculator'!$C$24)*(1+3*ABS(MOD('VSWR Calculator'!$C$23/Calculator!$F$18/2,1)-0.5))))/'VSWR Calculator'!$C$25)-$C84)^2+(1500*ABS(SIN(2*PI()*MOD(Calculator!$B$37/Calculator!$F$18,1)))*IF(MOD(Calculator!$B$37/Calculator!$F$18,1)&lt;0.5,-1,1))^2)/SQRT(((50*POWER(80,POWER(COS(PI()*MOD(Calculator!$B$37/Calculator!$F$18,1)),2))+MIN(500,MAX(30,100*EXP(-0.3*'VSWR Calculator'!$C$24)*(1+3*ABS(MOD('VSWR Calculator'!$C$23/Calculator!$F$18/2,1)-0.5))))/'VSWR Calculator'!$C$25)+$C84)^2+(1500*ABS(SIN(2*PI()*MOD(Calculator!$B$37/Calculator!$F$18,1)))*IF(MOD(Calculator!$B$37/Calculator!$F$18,1)&lt;0.5,-1,1))^2))/(1-SQRT(((50*POWER(80,POWER(COS(PI()*MOD(Calculator!$B$37/Calculator!$F$18,1)),2))+MIN(500,MAX(30,100*EXP(-0.3*'VSWR Calculator'!$C$24)*(1+3*ABS(MOD('VSWR Calculator'!$C$23/Calculator!$F$18/2,1)-0.5))))/'VSWR Calculator'!$C$25)-$C84)^2+(1500*ABS(SIN(2*PI()*MOD(Calculator!$B$37/Calculator!$F$18,1)))*IF(MOD(Calculator!$B$37/Calculator!$F$18,1)&lt;0.5,-1,1))^2)/SQRT(((50*POWER(80,POWER(COS(PI()*MOD(Calculator!$B$37/Calculator!$F$18,1)),2))+MIN(500,MAX(30,100*EXP(-0.3*'VSWR Calculator'!$C$24)*(1+3*ABS(MOD('VSWR Calculator'!$C$23/Calculator!$F$18/2,1)-0.5))))/'VSWR Calculator'!$C$25)+$C84)^2+(1500*ABS(SIN(2*PI()*MOD(Calculator!$B$37/Calculator!$F$18,1)))*IF(MOD(Calculator!$B$37/Calculator!$F$18,1)&lt;0.5,-1,1))^2)),2))</f>
        <v>—</v>
      </c>
      <c r="HU84" s="253" t="str">
        <f aca="false">IF(OR(Calculator!$E$19&lt;&gt;"YES",Calculator!$B$37&lt;Calculator!$G$19),"—",ROUND((1+SQRT(((50*POWER(80,POWER(COS(PI()*MOD(Calculator!$B$37/Calculator!$F$19,1)),2))+MIN(500,MAX(30,100*EXP(-0.3*'VSWR Calculator'!$C$24)*(1+3*ABS(MOD('VSWR Calculator'!$C$23/Calculator!$F$19/2,1)-0.5))))/'VSWR Calculator'!$C$25)-$C84)^2+(1500*ABS(SIN(2*PI()*MOD(Calculator!$B$37/Calculator!$F$19,1)))*IF(MOD(Calculator!$B$37/Calculator!$F$19,1)&lt;0.5,-1,1))^2)/SQRT(((50*POWER(80,POWER(COS(PI()*MOD(Calculator!$B$37/Calculator!$F$19,1)),2))+MIN(500,MAX(30,100*EXP(-0.3*'VSWR Calculator'!$C$24)*(1+3*ABS(MOD('VSWR Calculator'!$C$23/Calculator!$F$19/2,1)-0.5))))/'VSWR Calculator'!$C$25)+$C84)^2+(1500*ABS(SIN(2*PI()*MOD(Calculator!$B$37/Calculator!$F$19,1)))*IF(MOD(Calculator!$B$37/Calculator!$F$19,1)&lt;0.5,-1,1))^2))/(1-SQRT(((50*POWER(80,POWER(COS(PI()*MOD(Calculator!$B$37/Calculator!$F$19,1)),2))+MIN(500,MAX(30,100*EXP(-0.3*'VSWR Calculator'!$C$24)*(1+3*ABS(MOD('VSWR Calculator'!$C$23/Calculator!$F$19/2,1)-0.5))))/'VSWR Calculator'!$C$25)-$C84)^2+(1500*ABS(SIN(2*PI()*MOD(Calculator!$B$37/Calculator!$F$19,1)))*IF(MOD(Calculator!$B$37/Calculator!$F$19,1)&lt;0.5,-1,1))^2)/SQRT(((50*POWER(80,POWER(COS(PI()*MOD(Calculator!$B$37/Calculator!$F$19,1)),2))+MIN(500,MAX(30,100*EXP(-0.3*'VSWR Calculator'!$C$24)*(1+3*ABS(MOD('VSWR Calculator'!$C$23/Calculator!$F$19/2,1)-0.5))))/'VSWR Calculator'!$C$25)+$C84)^2+(1500*ABS(SIN(2*PI()*MOD(Calculator!$B$37/Calculator!$F$19,1)))*IF(MOD(Calculator!$B$37/Calculator!$F$19,1)&lt;0.5,-1,1))^2)),2))</f>
        <v>—</v>
      </c>
      <c r="HV84" s="253" t="str">
        <f aca="false">IF(OR(Calculator!$E$20&lt;&gt;"YES",Calculator!$B$37&lt;Calculator!$G$20),"—",ROUND((1+SQRT(((50*POWER(80,POWER(COS(PI()*MOD(Calculator!$B$37/Calculator!$F$20,1)),2))+MIN(500,MAX(30,100*EXP(-0.3*'VSWR Calculator'!$C$24)*(1+3*ABS(MOD('VSWR Calculator'!$C$23/Calculator!$F$20/2,1)-0.5))))/'VSWR Calculator'!$C$25)-$C84)^2+(1500*ABS(SIN(2*PI()*MOD(Calculator!$B$37/Calculator!$F$20,1)))*IF(MOD(Calculator!$B$37/Calculator!$F$20,1)&lt;0.5,-1,1))^2)/SQRT(((50*POWER(80,POWER(COS(PI()*MOD(Calculator!$B$37/Calculator!$F$20,1)),2))+MIN(500,MAX(30,100*EXP(-0.3*'VSWR Calculator'!$C$24)*(1+3*ABS(MOD('VSWR Calculator'!$C$23/Calculator!$F$20/2,1)-0.5))))/'VSWR Calculator'!$C$25)+$C84)^2+(1500*ABS(SIN(2*PI()*MOD(Calculator!$B$37/Calculator!$F$20,1)))*IF(MOD(Calculator!$B$37/Calculator!$F$20,1)&lt;0.5,-1,1))^2))/(1-SQRT(((50*POWER(80,POWER(COS(PI()*MOD(Calculator!$B$37/Calculator!$F$20,1)),2))+MIN(500,MAX(30,100*EXP(-0.3*'VSWR Calculator'!$C$24)*(1+3*ABS(MOD('VSWR Calculator'!$C$23/Calculator!$F$20/2,1)-0.5))))/'VSWR Calculator'!$C$25)-$C84)^2+(1500*ABS(SIN(2*PI()*MOD(Calculator!$B$37/Calculator!$F$20,1)))*IF(MOD(Calculator!$B$37/Calculator!$F$20,1)&lt;0.5,-1,1))^2)/SQRT(((50*POWER(80,POWER(COS(PI()*MOD(Calculator!$B$37/Calculator!$F$20,1)),2))+MIN(500,MAX(30,100*EXP(-0.3*'VSWR Calculator'!$C$24)*(1+3*ABS(MOD('VSWR Calculator'!$C$23/Calculator!$F$20/2,1)-0.5))))/'VSWR Calculator'!$C$25)+$C84)^2+(1500*ABS(SIN(2*PI()*MOD(Calculator!$B$37/Calculator!$F$20,1)))*IF(MOD(Calculator!$B$37/Calculator!$F$20,1)&lt;0.5,-1,1))^2)),2))</f>
        <v>—</v>
      </c>
      <c r="HW84" s="253" t="str">
        <f aca="false">IF(OR(Calculator!$E$21&lt;&gt;"YES",Calculator!$B$37&lt;Calculator!$G$21),"—",ROUND((1+SQRT(((50*POWER(80,POWER(COS(PI()*MOD(Calculator!$B$37/Calculator!$F$21,1)),2))+MIN(500,MAX(30,100*EXP(-0.3*'VSWR Calculator'!$C$24)*(1+3*ABS(MOD('VSWR Calculator'!$C$23/Calculator!$F$21/2,1)-0.5))))/'VSWR Calculator'!$C$25)-$C84)^2+(1500*ABS(SIN(2*PI()*MOD(Calculator!$B$37/Calculator!$F$21,1)))*IF(MOD(Calculator!$B$37/Calculator!$F$21,1)&lt;0.5,-1,1))^2)/SQRT(((50*POWER(80,POWER(COS(PI()*MOD(Calculator!$B$37/Calculator!$F$21,1)),2))+MIN(500,MAX(30,100*EXP(-0.3*'VSWR Calculator'!$C$24)*(1+3*ABS(MOD('VSWR Calculator'!$C$23/Calculator!$F$21/2,1)-0.5))))/'VSWR Calculator'!$C$25)+$C84)^2+(1500*ABS(SIN(2*PI()*MOD(Calculator!$B$37/Calculator!$F$21,1)))*IF(MOD(Calculator!$B$37/Calculator!$F$21,1)&lt;0.5,-1,1))^2))/(1-SQRT(((50*POWER(80,POWER(COS(PI()*MOD(Calculator!$B$37/Calculator!$F$21,1)),2))+MIN(500,MAX(30,100*EXP(-0.3*'VSWR Calculator'!$C$24)*(1+3*ABS(MOD('VSWR Calculator'!$C$23/Calculator!$F$21/2,1)-0.5))))/'VSWR Calculator'!$C$25)-$C84)^2+(1500*ABS(SIN(2*PI()*MOD(Calculator!$B$37/Calculator!$F$21,1)))*IF(MOD(Calculator!$B$37/Calculator!$F$21,1)&lt;0.5,-1,1))^2)/SQRT(((50*POWER(80,POWER(COS(PI()*MOD(Calculator!$B$37/Calculator!$F$21,1)),2))+MIN(500,MAX(30,100*EXP(-0.3*'VSWR Calculator'!$C$24)*(1+3*ABS(MOD('VSWR Calculator'!$C$23/Calculator!$F$21/2,1)-0.5))))/'VSWR Calculator'!$C$25)+$C84)^2+(1500*ABS(SIN(2*PI()*MOD(Calculator!$B$37/Calculator!$F$21,1)))*IF(MOD(Calculator!$B$37/Calculator!$F$21,1)&lt;0.5,-1,1))^2)),2))</f>
        <v>—</v>
      </c>
      <c r="HX84" s="253" t="str">
        <f aca="false">IF(OR(Calculator!$E$22&lt;&gt;"YES",Calculator!$B$37&lt;Calculator!$G$22),"—",ROUND((1+SQRT(((50*POWER(80,POWER(COS(PI()*MOD(Calculator!$B$37/Calculator!$F$22,1)),2))+MIN(500,MAX(30,100*EXP(-0.3*'VSWR Calculator'!$C$24)*(1+3*ABS(MOD('VSWR Calculator'!$C$23/Calculator!$F$22/2,1)-0.5))))/'VSWR Calculator'!$C$25)-$C84)^2+(1500*ABS(SIN(2*PI()*MOD(Calculator!$B$37/Calculator!$F$22,1)))*IF(MOD(Calculator!$B$37/Calculator!$F$22,1)&lt;0.5,-1,1))^2)/SQRT(((50*POWER(80,POWER(COS(PI()*MOD(Calculator!$B$37/Calculator!$F$22,1)),2))+MIN(500,MAX(30,100*EXP(-0.3*'VSWR Calculator'!$C$24)*(1+3*ABS(MOD('VSWR Calculator'!$C$23/Calculator!$F$22/2,1)-0.5))))/'VSWR Calculator'!$C$25)+$C84)^2+(1500*ABS(SIN(2*PI()*MOD(Calculator!$B$37/Calculator!$F$22,1)))*IF(MOD(Calculator!$B$37/Calculator!$F$22,1)&lt;0.5,-1,1))^2))/(1-SQRT(((50*POWER(80,POWER(COS(PI()*MOD(Calculator!$B$37/Calculator!$F$22,1)),2))+MIN(500,MAX(30,100*EXP(-0.3*'VSWR Calculator'!$C$24)*(1+3*ABS(MOD('VSWR Calculator'!$C$23/Calculator!$F$22/2,1)-0.5))))/'VSWR Calculator'!$C$25)-$C84)^2+(1500*ABS(SIN(2*PI()*MOD(Calculator!$B$37/Calculator!$F$22,1)))*IF(MOD(Calculator!$B$37/Calculator!$F$22,1)&lt;0.5,-1,1))^2)/SQRT(((50*POWER(80,POWER(COS(PI()*MOD(Calculator!$B$37/Calculator!$F$22,1)),2))+MIN(500,MAX(30,100*EXP(-0.3*'VSWR Calculator'!$C$24)*(1+3*ABS(MOD('VSWR Calculator'!$C$23/Calculator!$F$22/2,1)-0.5))))/'VSWR Calculator'!$C$25)+$C84)^2+(1500*ABS(SIN(2*PI()*MOD(Calculator!$B$37/Calculator!$F$22,1)))*IF(MOD(Calculator!$B$37/Calculator!$F$22,1)&lt;0.5,-1,1))^2)),2))</f>
        <v>—</v>
      </c>
      <c r="HY84" s="253" t="n">
        <f aca="false">IFERROR(ROUND((IF(ISNUMBER(HN84),HN84,0)+IF(ISNUMBER(HO84),HO84,0)+IF(ISNUMBER(HP84),HP84,0)+IF(ISNUMBER(HQ84),HQ84,0)+IF(ISNUMBER(HR84),HR84,0)+IF(ISNUMBER(HS84),HS84,0)+IF(ISNUMBER(HT84),HT84,0)+IF(ISNUMBER(HU84),HU84,0)+IF(ISNUMBER(HV84),HV84,0)+IF(ISNUMBER(HW84),HW84,0)+IF(ISNUMBER(HX84),HX84,0))/(IF(ISNUMBER(HN84),1,0)+IF(ISNUMBER(HO84),1,0)+IF(ISNUMBER(HP84),1,0)+IF(ISNUMBER(HQ84),1,0)+IF(ISNUMBER(HR84),1,0)+IF(ISNUMBER(HS84),1,0)+IF(ISNUMBER(HT84),1,0)+IF(ISNUMBER(HU84),1,0)+IF(ISNUMBER(HV84),1,0)+IF(ISNUMBER(HW84),1,0)+IF(ISNUMBER(HX84),1,0)),4),"")</f>
        <v>8.185</v>
      </c>
      <c r="HZ84" s="253" t="str">
        <f aca="false">IF(OR(Calculator!$E$12&lt;&gt;"YES",Calculator!$B$38&lt;Calculator!$G$12),"—",ROUND((1+SQRT(((50*POWER(80,POWER(COS(PI()*MOD(Calculator!$B$38/Calculator!$F$12,1)),2))+MIN(500,MAX(30,100*EXP(-0.3*'VSWR Calculator'!$C$24)*(1+3*ABS(MOD('VSWR Calculator'!$C$23/Calculator!$F$12/2,1)-0.5))))/'VSWR Calculator'!$C$25)-$C84)^2+(1500*ABS(SIN(2*PI()*MOD(Calculator!$B$38/Calculator!$F$12,1)))*IF(MOD(Calculator!$B$38/Calculator!$F$12,1)&lt;0.5,-1,1))^2)/SQRT(((50*POWER(80,POWER(COS(PI()*MOD(Calculator!$B$38/Calculator!$F$12,1)),2))+MIN(500,MAX(30,100*EXP(-0.3*'VSWR Calculator'!$C$24)*(1+3*ABS(MOD('VSWR Calculator'!$C$23/Calculator!$F$12/2,1)-0.5))))/'VSWR Calculator'!$C$25)+$C84)^2+(1500*ABS(SIN(2*PI()*MOD(Calculator!$B$38/Calculator!$F$12,1)))*IF(MOD(Calculator!$B$38/Calculator!$F$12,1)&lt;0.5,-1,1))^2))/(1-SQRT(((50*POWER(80,POWER(COS(PI()*MOD(Calculator!$B$38/Calculator!$F$12,1)),2))+MIN(500,MAX(30,100*EXP(-0.3*'VSWR Calculator'!$C$24)*(1+3*ABS(MOD('VSWR Calculator'!$C$23/Calculator!$F$12/2,1)-0.5))))/'VSWR Calculator'!$C$25)-$C84)^2+(1500*ABS(SIN(2*PI()*MOD(Calculator!$B$38/Calculator!$F$12,1)))*IF(MOD(Calculator!$B$38/Calculator!$F$12,1)&lt;0.5,-1,1))^2)/SQRT(((50*POWER(80,POWER(COS(PI()*MOD(Calculator!$B$38/Calculator!$F$12,1)),2))+MIN(500,MAX(30,100*EXP(-0.3*'VSWR Calculator'!$C$24)*(1+3*ABS(MOD('VSWR Calculator'!$C$23/Calculator!$F$12/2,1)-0.5))))/'VSWR Calculator'!$C$25)+$C84)^2+(1500*ABS(SIN(2*PI()*MOD(Calculator!$B$38/Calculator!$F$12,1)))*IF(MOD(Calculator!$B$38/Calculator!$F$12,1)&lt;0.5,-1,1))^2)),2))</f>
        <v>—</v>
      </c>
      <c r="IA84" s="253" t="str">
        <f aca="false">IF(OR(Calculator!$E$13&lt;&gt;"YES",Calculator!$B$38&lt;Calculator!$G$13),"—",ROUND((1+SQRT(((50*POWER(80,POWER(COS(PI()*MOD(Calculator!$B$38/Calculator!$F$13,1)),2))+MIN(500,MAX(30,100*EXP(-0.3*'VSWR Calculator'!$C$24)*(1+3*ABS(MOD('VSWR Calculator'!$C$23/Calculator!$F$13/2,1)-0.5))))/'VSWR Calculator'!$C$25)-$C84)^2+(1500*ABS(SIN(2*PI()*MOD(Calculator!$B$38/Calculator!$F$13,1)))*IF(MOD(Calculator!$B$38/Calculator!$F$13,1)&lt;0.5,-1,1))^2)/SQRT(((50*POWER(80,POWER(COS(PI()*MOD(Calculator!$B$38/Calculator!$F$13,1)),2))+MIN(500,MAX(30,100*EXP(-0.3*'VSWR Calculator'!$C$24)*(1+3*ABS(MOD('VSWR Calculator'!$C$23/Calculator!$F$13/2,1)-0.5))))/'VSWR Calculator'!$C$25)+$C84)^2+(1500*ABS(SIN(2*PI()*MOD(Calculator!$B$38/Calculator!$F$13,1)))*IF(MOD(Calculator!$B$38/Calculator!$F$13,1)&lt;0.5,-1,1))^2))/(1-SQRT(((50*POWER(80,POWER(COS(PI()*MOD(Calculator!$B$38/Calculator!$F$13,1)),2))+MIN(500,MAX(30,100*EXP(-0.3*'VSWR Calculator'!$C$24)*(1+3*ABS(MOD('VSWR Calculator'!$C$23/Calculator!$F$13/2,1)-0.5))))/'VSWR Calculator'!$C$25)-$C84)^2+(1500*ABS(SIN(2*PI()*MOD(Calculator!$B$38/Calculator!$F$13,1)))*IF(MOD(Calculator!$B$38/Calculator!$F$13,1)&lt;0.5,-1,1))^2)/SQRT(((50*POWER(80,POWER(COS(PI()*MOD(Calculator!$B$38/Calculator!$F$13,1)),2))+MIN(500,MAX(30,100*EXP(-0.3*'VSWR Calculator'!$C$24)*(1+3*ABS(MOD('VSWR Calculator'!$C$23/Calculator!$F$13/2,1)-0.5))))/'VSWR Calculator'!$C$25)+$C84)^2+(1500*ABS(SIN(2*PI()*MOD(Calculator!$B$38/Calculator!$F$13,1)))*IF(MOD(Calculator!$B$38/Calculator!$F$13,1)&lt;0.5,-1,1))^2)),2))</f>
        <v>—</v>
      </c>
      <c r="IB84" s="253" t="str">
        <f aca="false">IF(OR(Calculator!$E$14&lt;&gt;"YES",Calculator!$B$38&lt;Calculator!$G$14),"—",ROUND((1+SQRT(((50*POWER(80,POWER(COS(PI()*MOD(Calculator!$B$38/Calculator!$F$14,1)),2))+MIN(500,MAX(30,100*EXP(-0.3*'VSWR Calculator'!$C$24)*(1+3*ABS(MOD('VSWR Calculator'!$C$23/Calculator!$F$14/2,1)-0.5))))/'VSWR Calculator'!$C$25)-$C84)^2+(1500*ABS(SIN(2*PI()*MOD(Calculator!$B$38/Calculator!$F$14,1)))*IF(MOD(Calculator!$B$38/Calculator!$F$14,1)&lt;0.5,-1,1))^2)/SQRT(((50*POWER(80,POWER(COS(PI()*MOD(Calculator!$B$38/Calculator!$F$14,1)),2))+MIN(500,MAX(30,100*EXP(-0.3*'VSWR Calculator'!$C$24)*(1+3*ABS(MOD('VSWR Calculator'!$C$23/Calculator!$F$14/2,1)-0.5))))/'VSWR Calculator'!$C$25)+$C84)^2+(1500*ABS(SIN(2*PI()*MOD(Calculator!$B$38/Calculator!$F$14,1)))*IF(MOD(Calculator!$B$38/Calculator!$F$14,1)&lt;0.5,-1,1))^2))/(1-SQRT(((50*POWER(80,POWER(COS(PI()*MOD(Calculator!$B$38/Calculator!$F$14,1)),2))+MIN(500,MAX(30,100*EXP(-0.3*'VSWR Calculator'!$C$24)*(1+3*ABS(MOD('VSWR Calculator'!$C$23/Calculator!$F$14/2,1)-0.5))))/'VSWR Calculator'!$C$25)-$C84)^2+(1500*ABS(SIN(2*PI()*MOD(Calculator!$B$38/Calculator!$F$14,1)))*IF(MOD(Calculator!$B$38/Calculator!$F$14,1)&lt;0.5,-1,1))^2)/SQRT(((50*POWER(80,POWER(COS(PI()*MOD(Calculator!$B$38/Calculator!$F$14,1)),2))+MIN(500,MAX(30,100*EXP(-0.3*'VSWR Calculator'!$C$24)*(1+3*ABS(MOD('VSWR Calculator'!$C$23/Calculator!$F$14/2,1)-0.5))))/'VSWR Calculator'!$C$25)+$C84)^2+(1500*ABS(SIN(2*PI()*MOD(Calculator!$B$38/Calculator!$F$14,1)))*IF(MOD(Calculator!$B$38/Calculator!$F$14,1)&lt;0.5,-1,1))^2)),2))</f>
        <v>—</v>
      </c>
      <c r="IC84" s="253" t="n">
        <f aca="false">IF(OR(Calculator!$E$15&lt;&gt;"YES",Calculator!$B$38&lt;Calculator!$G$15),"—",ROUND((1+SQRT(((50*POWER(80,POWER(COS(PI()*MOD(Calculator!$B$38/Calculator!$F$15,1)),2))+MIN(500,MAX(30,100*EXP(-0.3*'VSWR Calculator'!$C$24)*(1+3*ABS(MOD('VSWR Calculator'!$C$23/Calculator!$F$15/2,1)-0.5))))/'VSWR Calculator'!$C$25)-$C84)^2+(1500*ABS(SIN(2*PI()*MOD(Calculator!$B$38/Calculator!$F$15,1)))*IF(MOD(Calculator!$B$38/Calculator!$F$15,1)&lt;0.5,-1,1))^2)/SQRT(((50*POWER(80,POWER(COS(PI()*MOD(Calculator!$B$38/Calculator!$F$15,1)),2))+MIN(500,MAX(30,100*EXP(-0.3*'VSWR Calculator'!$C$24)*(1+3*ABS(MOD('VSWR Calculator'!$C$23/Calculator!$F$15/2,1)-0.5))))/'VSWR Calculator'!$C$25)+$C84)^2+(1500*ABS(SIN(2*PI()*MOD(Calculator!$B$38/Calculator!$F$15,1)))*IF(MOD(Calculator!$B$38/Calculator!$F$15,1)&lt;0.5,-1,1))^2))/(1-SQRT(((50*POWER(80,POWER(COS(PI()*MOD(Calculator!$B$38/Calculator!$F$15,1)),2))+MIN(500,MAX(30,100*EXP(-0.3*'VSWR Calculator'!$C$24)*(1+3*ABS(MOD('VSWR Calculator'!$C$23/Calculator!$F$15/2,1)-0.5))))/'VSWR Calculator'!$C$25)-$C84)^2+(1500*ABS(SIN(2*PI()*MOD(Calculator!$B$38/Calculator!$F$15,1)))*IF(MOD(Calculator!$B$38/Calculator!$F$15,1)&lt;0.5,-1,1))^2)/SQRT(((50*POWER(80,POWER(COS(PI()*MOD(Calculator!$B$38/Calculator!$F$15,1)),2))+MIN(500,MAX(30,100*EXP(-0.3*'VSWR Calculator'!$C$24)*(1+3*ABS(MOD('VSWR Calculator'!$C$23/Calculator!$F$15/2,1)-0.5))))/'VSWR Calculator'!$C$25)+$C84)^2+(1500*ABS(SIN(2*PI()*MOD(Calculator!$B$38/Calculator!$F$15,1)))*IF(MOD(Calculator!$B$38/Calculator!$F$15,1)&lt;0.5,-1,1))^2)),2))</f>
        <v>2.19</v>
      </c>
      <c r="ID84" s="253" t="str">
        <f aca="false">IF(OR(Calculator!$E$16&lt;&gt;"YES",Calculator!$B$38&lt;Calculator!$G$16),"—",ROUND((1+SQRT(((50*POWER(80,POWER(COS(PI()*MOD(Calculator!$B$38/Calculator!$F$16,1)),2))+MIN(500,MAX(30,100*EXP(-0.3*'VSWR Calculator'!$C$24)*(1+3*ABS(MOD('VSWR Calculator'!$C$23/Calculator!$F$16/2,1)-0.5))))/'VSWR Calculator'!$C$25)-$C84)^2+(1500*ABS(SIN(2*PI()*MOD(Calculator!$B$38/Calculator!$F$16,1)))*IF(MOD(Calculator!$B$38/Calculator!$F$16,1)&lt;0.5,-1,1))^2)/SQRT(((50*POWER(80,POWER(COS(PI()*MOD(Calculator!$B$38/Calculator!$F$16,1)),2))+MIN(500,MAX(30,100*EXP(-0.3*'VSWR Calculator'!$C$24)*(1+3*ABS(MOD('VSWR Calculator'!$C$23/Calculator!$F$16/2,1)-0.5))))/'VSWR Calculator'!$C$25)+$C84)^2+(1500*ABS(SIN(2*PI()*MOD(Calculator!$B$38/Calculator!$F$16,1)))*IF(MOD(Calculator!$B$38/Calculator!$F$16,1)&lt;0.5,-1,1))^2))/(1-SQRT(((50*POWER(80,POWER(COS(PI()*MOD(Calculator!$B$38/Calculator!$F$16,1)),2))+MIN(500,MAX(30,100*EXP(-0.3*'VSWR Calculator'!$C$24)*(1+3*ABS(MOD('VSWR Calculator'!$C$23/Calculator!$F$16/2,1)-0.5))))/'VSWR Calculator'!$C$25)-$C84)^2+(1500*ABS(SIN(2*PI()*MOD(Calculator!$B$38/Calculator!$F$16,1)))*IF(MOD(Calculator!$B$38/Calculator!$F$16,1)&lt;0.5,-1,1))^2)/SQRT(((50*POWER(80,POWER(COS(PI()*MOD(Calculator!$B$38/Calculator!$F$16,1)),2))+MIN(500,MAX(30,100*EXP(-0.3*'VSWR Calculator'!$C$24)*(1+3*ABS(MOD('VSWR Calculator'!$C$23/Calculator!$F$16/2,1)-0.5))))/'VSWR Calculator'!$C$25)+$C84)^2+(1500*ABS(SIN(2*PI()*MOD(Calculator!$B$38/Calculator!$F$16,1)))*IF(MOD(Calculator!$B$38/Calculator!$F$16,1)&lt;0.5,-1,1))^2)),2))</f>
        <v>—</v>
      </c>
      <c r="IE84" s="253" t="n">
        <f aca="false">IF(OR(Calculator!$E$17&lt;&gt;"YES",Calculator!$B$38&lt;Calculator!$G$17),"—",ROUND((1+SQRT(((50*POWER(80,POWER(COS(PI()*MOD(Calculator!$B$38/Calculator!$F$17,1)),2))+MIN(500,MAX(30,100*EXP(-0.3*'VSWR Calculator'!$C$24)*(1+3*ABS(MOD('VSWR Calculator'!$C$23/Calculator!$F$17/2,1)-0.5))))/'VSWR Calculator'!$C$25)-$C84)^2+(1500*ABS(SIN(2*PI()*MOD(Calculator!$B$38/Calculator!$F$17,1)))*IF(MOD(Calculator!$B$38/Calculator!$F$17,1)&lt;0.5,-1,1))^2)/SQRT(((50*POWER(80,POWER(COS(PI()*MOD(Calculator!$B$38/Calculator!$F$17,1)),2))+MIN(500,MAX(30,100*EXP(-0.3*'VSWR Calculator'!$C$24)*(1+3*ABS(MOD('VSWR Calculator'!$C$23/Calculator!$F$17/2,1)-0.5))))/'VSWR Calculator'!$C$25)+$C84)^2+(1500*ABS(SIN(2*PI()*MOD(Calculator!$B$38/Calculator!$F$17,1)))*IF(MOD(Calculator!$B$38/Calculator!$F$17,1)&lt;0.5,-1,1))^2))/(1-SQRT(((50*POWER(80,POWER(COS(PI()*MOD(Calculator!$B$38/Calculator!$F$17,1)),2))+MIN(500,MAX(30,100*EXP(-0.3*'VSWR Calculator'!$C$24)*(1+3*ABS(MOD('VSWR Calculator'!$C$23/Calculator!$F$17/2,1)-0.5))))/'VSWR Calculator'!$C$25)-$C84)^2+(1500*ABS(SIN(2*PI()*MOD(Calculator!$B$38/Calculator!$F$17,1)))*IF(MOD(Calculator!$B$38/Calculator!$F$17,1)&lt;0.5,-1,1))^2)/SQRT(((50*POWER(80,POWER(COS(PI()*MOD(Calculator!$B$38/Calculator!$F$17,1)),2))+MIN(500,MAX(30,100*EXP(-0.3*'VSWR Calculator'!$C$24)*(1+3*ABS(MOD('VSWR Calculator'!$C$23/Calculator!$F$17/2,1)-0.5))))/'VSWR Calculator'!$C$25)+$C84)^2+(1500*ABS(SIN(2*PI()*MOD(Calculator!$B$38/Calculator!$F$17,1)))*IF(MOD(Calculator!$B$38/Calculator!$F$17,1)&lt;0.5,-1,1))^2)),2))</f>
        <v>17.04</v>
      </c>
      <c r="IF84" s="253" t="str">
        <f aca="false">IF(OR(Calculator!$E$18&lt;&gt;"YES",Calculator!$B$38&lt;Calculator!$G$18),"—",ROUND((1+SQRT(((50*POWER(80,POWER(COS(PI()*MOD(Calculator!$B$38/Calculator!$F$18,1)),2))+MIN(500,MAX(30,100*EXP(-0.3*'VSWR Calculator'!$C$24)*(1+3*ABS(MOD('VSWR Calculator'!$C$23/Calculator!$F$18/2,1)-0.5))))/'VSWR Calculator'!$C$25)-$C84)^2+(1500*ABS(SIN(2*PI()*MOD(Calculator!$B$38/Calculator!$F$18,1)))*IF(MOD(Calculator!$B$38/Calculator!$F$18,1)&lt;0.5,-1,1))^2)/SQRT(((50*POWER(80,POWER(COS(PI()*MOD(Calculator!$B$38/Calculator!$F$18,1)),2))+MIN(500,MAX(30,100*EXP(-0.3*'VSWR Calculator'!$C$24)*(1+3*ABS(MOD('VSWR Calculator'!$C$23/Calculator!$F$18/2,1)-0.5))))/'VSWR Calculator'!$C$25)+$C84)^2+(1500*ABS(SIN(2*PI()*MOD(Calculator!$B$38/Calculator!$F$18,1)))*IF(MOD(Calculator!$B$38/Calculator!$F$18,1)&lt;0.5,-1,1))^2))/(1-SQRT(((50*POWER(80,POWER(COS(PI()*MOD(Calculator!$B$38/Calculator!$F$18,1)),2))+MIN(500,MAX(30,100*EXP(-0.3*'VSWR Calculator'!$C$24)*(1+3*ABS(MOD('VSWR Calculator'!$C$23/Calculator!$F$18/2,1)-0.5))))/'VSWR Calculator'!$C$25)-$C84)^2+(1500*ABS(SIN(2*PI()*MOD(Calculator!$B$38/Calculator!$F$18,1)))*IF(MOD(Calculator!$B$38/Calculator!$F$18,1)&lt;0.5,-1,1))^2)/SQRT(((50*POWER(80,POWER(COS(PI()*MOD(Calculator!$B$38/Calculator!$F$18,1)),2))+MIN(500,MAX(30,100*EXP(-0.3*'VSWR Calculator'!$C$24)*(1+3*ABS(MOD('VSWR Calculator'!$C$23/Calculator!$F$18/2,1)-0.5))))/'VSWR Calculator'!$C$25)+$C84)^2+(1500*ABS(SIN(2*PI()*MOD(Calculator!$B$38/Calculator!$F$18,1)))*IF(MOD(Calculator!$B$38/Calculator!$F$18,1)&lt;0.5,-1,1))^2)),2))</f>
        <v>—</v>
      </c>
      <c r="IG84" s="253" t="str">
        <f aca="false">IF(OR(Calculator!$E$19&lt;&gt;"YES",Calculator!$B$38&lt;Calculator!$G$19),"—",ROUND((1+SQRT(((50*POWER(80,POWER(COS(PI()*MOD(Calculator!$B$38/Calculator!$F$19,1)),2))+MIN(500,MAX(30,100*EXP(-0.3*'VSWR Calculator'!$C$24)*(1+3*ABS(MOD('VSWR Calculator'!$C$23/Calculator!$F$19/2,1)-0.5))))/'VSWR Calculator'!$C$25)-$C84)^2+(1500*ABS(SIN(2*PI()*MOD(Calculator!$B$38/Calculator!$F$19,1)))*IF(MOD(Calculator!$B$38/Calculator!$F$19,1)&lt;0.5,-1,1))^2)/SQRT(((50*POWER(80,POWER(COS(PI()*MOD(Calculator!$B$38/Calculator!$F$19,1)),2))+MIN(500,MAX(30,100*EXP(-0.3*'VSWR Calculator'!$C$24)*(1+3*ABS(MOD('VSWR Calculator'!$C$23/Calculator!$F$19/2,1)-0.5))))/'VSWR Calculator'!$C$25)+$C84)^2+(1500*ABS(SIN(2*PI()*MOD(Calculator!$B$38/Calculator!$F$19,1)))*IF(MOD(Calculator!$B$38/Calculator!$F$19,1)&lt;0.5,-1,1))^2))/(1-SQRT(((50*POWER(80,POWER(COS(PI()*MOD(Calculator!$B$38/Calculator!$F$19,1)),2))+MIN(500,MAX(30,100*EXP(-0.3*'VSWR Calculator'!$C$24)*(1+3*ABS(MOD('VSWR Calculator'!$C$23/Calculator!$F$19/2,1)-0.5))))/'VSWR Calculator'!$C$25)-$C84)^2+(1500*ABS(SIN(2*PI()*MOD(Calculator!$B$38/Calculator!$F$19,1)))*IF(MOD(Calculator!$B$38/Calculator!$F$19,1)&lt;0.5,-1,1))^2)/SQRT(((50*POWER(80,POWER(COS(PI()*MOD(Calculator!$B$38/Calculator!$F$19,1)),2))+MIN(500,MAX(30,100*EXP(-0.3*'VSWR Calculator'!$C$24)*(1+3*ABS(MOD('VSWR Calculator'!$C$23/Calculator!$F$19/2,1)-0.5))))/'VSWR Calculator'!$C$25)+$C84)^2+(1500*ABS(SIN(2*PI()*MOD(Calculator!$B$38/Calculator!$F$19,1)))*IF(MOD(Calculator!$B$38/Calculator!$F$19,1)&lt;0.5,-1,1))^2)),2))</f>
        <v>—</v>
      </c>
      <c r="IH84" s="253" t="str">
        <f aca="false">IF(OR(Calculator!$E$20&lt;&gt;"YES",Calculator!$B$38&lt;Calculator!$G$20),"—",ROUND((1+SQRT(((50*POWER(80,POWER(COS(PI()*MOD(Calculator!$B$38/Calculator!$F$20,1)),2))+MIN(500,MAX(30,100*EXP(-0.3*'VSWR Calculator'!$C$24)*(1+3*ABS(MOD('VSWR Calculator'!$C$23/Calculator!$F$20/2,1)-0.5))))/'VSWR Calculator'!$C$25)-$C84)^2+(1500*ABS(SIN(2*PI()*MOD(Calculator!$B$38/Calculator!$F$20,1)))*IF(MOD(Calculator!$B$38/Calculator!$F$20,1)&lt;0.5,-1,1))^2)/SQRT(((50*POWER(80,POWER(COS(PI()*MOD(Calculator!$B$38/Calculator!$F$20,1)),2))+MIN(500,MAX(30,100*EXP(-0.3*'VSWR Calculator'!$C$24)*(1+3*ABS(MOD('VSWR Calculator'!$C$23/Calculator!$F$20/2,1)-0.5))))/'VSWR Calculator'!$C$25)+$C84)^2+(1500*ABS(SIN(2*PI()*MOD(Calculator!$B$38/Calculator!$F$20,1)))*IF(MOD(Calculator!$B$38/Calculator!$F$20,1)&lt;0.5,-1,1))^2))/(1-SQRT(((50*POWER(80,POWER(COS(PI()*MOD(Calculator!$B$38/Calculator!$F$20,1)),2))+MIN(500,MAX(30,100*EXP(-0.3*'VSWR Calculator'!$C$24)*(1+3*ABS(MOD('VSWR Calculator'!$C$23/Calculator!$F$20/2,1)-0.5))))/'VSWR Calculator'!$C$25)-$C84)^2+(1500*ABS(SIN(2*PI()*MOD(Calculator!$B$38/Calculator!$F$20,1)))*IF(MOD(Calculator!$B$38/Calculator!$F$20,1)&lt;0.5,-1,1))^2)/SQRT(((50*POWER(80,POWER(COS(PI()*MOD(Calculator!$B$38/Calculator!$F$20,1)),2))+MIN(500,MAX(30,100*EXP(-0.3*'VSWR Calculator'!$C$24)*(1+3*ABS(MOD('VSWR Calculator'!$C$23/Calculator!$F$20/2,1)-0.5))))/'VSWR Calculator'!$C$25)+$C84)^2+(1500*ABS(SIN(2*PI()*MOD(Calculator!$B$38/Calculator!$F$20,1)))*IF(MOD(Calculator!$B$38/Calculator!$F$20,1)&lt;0.5,-1,1))^2)),2))</f>
        <v>—</v>
      </c>
      <c r="II84" s="253" t="str">
        <f aca="false">IF(OR(Calculator!$E$21&lt;&gt;"YES",Calculator!$B$38&lt;Calculator!$G$21),"—",ROUND((1+SQRT(((50*POWER(80,POWER(COS(PI()*MOD(Calculator!$B$38/Calculator!$F$21,1)),2))+MIN(500,MAX(30,100*EXP(-0.3*'VSWR Calculator'!$C$24)*(1+3*ABS(MOD('VSWR Calculator'!$C$23/Calculator!$F$21/2,1)-0.5))))/'VSWR Calculator'!$C$25)-$C84)^2+(1500*ABS(SIN(2*PI()*MOD(Calculator!$B$38/Calculator!$F$21,1)))*IF(MOD(Calculator!$B$38/Calculator!$F$21,1)&lt;0.5,-1,1))^2)/SQRT(((50*POWER(80,POWER(COS(PI()*MOD(Calculator!$B$38/Calculator!$F$21,1)),2))+MIN(500,MAX(30,100*EXP(-0.3*'VSWR Calculator'!$C$24)*(1+3*ABS(MOD('VSWR Calculator'!$C$23/Calculator!$F$21/2,1)-0.5))))/'VSWR Calculator'!$C$25)+$C84)^2+(1500*ABS(SIN(2*PI()*MOD(Calculator!$B$38/Calculator!$F$21,1)))*IF(MOD(Calculator!$B$38/Calculator!$F$21,1)&lt;0.5,-1,1))^2))/(1-SQRT(((50*POWER(80,POWER(COS(PI()*MOD(Calculator!$B$38/Calculator!$F$21,1)),2))+MIN(500,MAX(30,100*EXP(-0.3*'VSWR Calculator'!$C$24)*(1+3*ABS(MOD('VSWR Calculator'!$C$23/Calculator!$F$21/2,1)-0.5))))/'VSWR Calculator'!$C$25)-$C84)^2+(1500*ABS(SIN(2*PI()*MOD(Calculator!$B$38/Calculator!$F$21,1)))*IF(MOD(Calculator!$B$38/Calculator!$F$21,1)&lt;0.5,-1,1))^2)/SQRT(((50*POWER(80,POWER(COS(PI()*MOD(Calculator!$B$38/Calculator!$F$21,1)),2))+MIN(500,MAX(30,100*EXP(-0.3*'VSWR Calculator'!$C$24)*(1+3*ABS(MOD('VSWR Calculator'!$C$23/Calculator!$F$21/2,1)-0.5))))/'VSWR Calculator'!$C$25)+$C84)^2+(1500*ABS(SIN(2*PI()*MOD(Calculator!$B$38/Calculator!$F$21,1)))*IF(MOD(Calculator!$B$38/Calculator!$F$21,1)&lt;0.5,-1,1))^2)),2))</f>
        <v>—</v>
      </c>
      <c r="IJ84" s="253" t="str">
        <f aca="false">IF(OR(Calculator!$E$22&lt;&gt;"YES",Calculator!$B$38&lt;Calculator!$G$22),"—",ROUND((1+SQRT(((50*POWER(80,POWER(COS(PI()*MOD(Calculator!$B$38/Calculator!$F$22,1)),2))+MIN(500,MAX(30,100*EXP(-0.3*'VSWR Calculator'!$C$24)*(1+3*ABS(MOD('VSWR Calculator'!$C$23/Calculator!$F$22/2,1)-0.5))))/'VSWR Calculator'!$C$25)-$C84)^2+(1500*ABS(SIN(2*PI()*MOD(Calculator!$B$38/Calculator!$F$22,1)))*IF(MOD(Calculator!$B$38/Calculator!$F$22,1)&lt;0.5,-1,1))^2)/SQRT(((50*POWER(80,POWER(COS(PI()*MOD(Calculator!$B$38/Calculator!$F$22,1)),2))+MIN(500,MAX(30,100*EXP(-0.3*'VSWR Calculator'!$C$24)*(1+3*ABS(MOD('VSWR Calculator'!$C$23/Calculator!$F$22/2,1)-0.5))))/'VSWR Calculator'!$C$25)+$C84)^2+(1500*ABS(SIN(2*PI()*MOD(Calculator!$B$38/Calculator!$F$22,1)))*IF(MOD(Calculator!$B$38/Calculator!$F$22,1)&lt;0.5,-1,1))^2))/(1-SQRT(((50*POWER(80,POWER(COS(PI()*MOD(Calculator!$B$38/Calculator!$F$22,1)),2))+MIN(500,MAX(30,100*EXP(-0.3*'VSWR Calculator'!$C$24)*(1+3*ABS(MOD('VSWR Calculator'!$C$23/Calculator!$F$22/2,1)-0.5))))/'VSWR Calculator'!$C$25)-$C84)^2+(1500*ABS(SIN(2*PI()*MOD(Calculator!$B$38/Calculator!$F$22,1)))*IF(MOD(Calculator!$B$38/Calculator!$F$22,1)&lt;0.5,-1,1))^2)/SQRT(((50*POWER(80,POWER(COS(PI()*MOD(Calculator!$B$38/Calculator!$F$22,1)),2))+MIN(500,MAX(30,100*EXP(-0.3*'VSWR Calculator'!$C$24)*(1+3*ABS(MOD('VSWR Calculator'!$C$23/Calculator!$F$22/2,1)-0.5))))/'VSWR Calculator'!$C$25)+$C84)^2+(1500*ABS(SIN(2*PI()*MOD(Calculator!$B$38/Calculator!$F$22,1)))*IF(MOD(Calculator!$B$38/Calculator!$F$22,1)&lt;0.5,-1,1))^2)),2))</f>
        <v>—</v>
      </c>
      <c r="IK84" s="253" t="n">
        <f aca="false">IFERROR(ROUND((IF(ISNUMBER(HZ84),HZ84,0)+IF(ISNUMBER(IA84),IA84,0)+IF(ISNUMBER(IB84),IB84,0)+IF(ISNUMBER(IC84),IC84,0)+IF(ISNUMBER(ID84),ID84,0)+IF(ISNUMBER(IE84),IE84,0)+IF(ISNUMBER(IF84),IF84,0)+IF(ISNUMBER(IG84),IG84,0)+IF(ISNUMBER(IH84),IH84,0)+IF(ISNUMBER(II84),II84,0)+IF(ISNUMBER(IJ84),IJ84,0))/(IF(ISNUMBER(HZ84),1,0)+IF(ISNUMBER(IA84),1,0)+IF(ISNUMBER(IB84),1,0)+IF(ISNUMBER(IC84),1,0)+IF(ISNUMBER(ID84),1,0)+IF(ISNUMBER(IE84),1,0)+IF(ISNUMBER(IF84),1,0)+IF(ISNUMBER(IG84),1,0)+IF(ISNUMBER(IH84),1,0)+IF(ISNUMBER(II84),1,0)+IF(ISNUMBER(IJ84),1,0)),4),"")</f>
        <v>9.615</v>
      </c>
    </row>
    <row r="85" customFormat="false" ht="15" hidden="false" customHeight="true" outlineLevel="0" collapsed="false">
      <c r="A85" s="261" t="s">
        <v>527</v>
      </c>
      <c r="B85" s="261" t="s">
        <v>339</v>
      </c>
      <c r="C85" s="265" t="n">
        <v>2550</v>
      </c>
      <c r="D85" s="266" t="str">
        <f aca="false">IF(OR(Calculator!$E$12&lt;&gt;"YES",Calculator!$B$29&lt;Calculator!$G$12),"—",ROUND((1+SQRT(((50*POWER(80,POWER(COS(PI()*MOD(Calculator!$B$29/Calculator!$F$12,1)),2))-$C85)^2+(1500*ABS(SIN(2*PI()*MOD(Calculator!$B$29/Calculator!$F$12,1)))*IF(MOD(Calculator!$B$29/Calculator!$F$12,1)&lt;0.5,-1,1))^2)/((50*POWER(80,POWER(COS(PI()*MOD(Calculator!$B$29/Calculator!$F$12,1)),2))+$C85)^2+(1500*ABS(SIN(2*PI()*MOD(Calculator!$B$29/Calculator!$F$12,1)))*IF(MOD(Calculator!$B$29/Calculator!$F$12,1)&lt;0.5,-1,1))^2)))/(1-SQRT(((50*POWER(80,POWER(COS(PI()*MOD(Calculator!$B$29/Calculator!$F$12,1)),2))-$C85)^2+(1500*ABS(SIN(2*PI()*MOD(Calculator!$B$29/Calculator!$F$12,1)))*IF(MOD(Calculator!$B$29/Calculator!$F$12,1)&lt;0.5,-1,1))^2)/((50*POWER(80,POWER(COS(PI()*MOD(Calculator!$B$29/Calculator!$F$12,1)),2))+$C85)^2+(1500*ABS(SIN(2*PI()*MOD(Calculator!$B$29/Calculator!$F$12,1)))*IF(MOD(Calculator!$B$29/Calculator!$F$12,1)&lt;0.5,-1,1))^2))),2))</f>
        <v>—</v>
      </c>
      <c r="E85" s="266" t="str">
        <f aca="false">IF(OR(Calculator!$E$13&lt;&gt;"YES",Calculator!$B$29&lt;Calculator!$G$13),"—",ROUND((1+SQRT(((50*POWER(80,POWER(COS(PI()*MOD(Calculator!$B$29/Calculator!$F$13,1)),2))-$C85)^2+(1500*ABS(SIN(2*PI()*MOD(Calculator!$B$29/Calculator!$F$13,1)))*IF(MOD(Calculator!$B$29/Calculator!$F$13,1)&lt;0.5,-1,1))^2)/((50*POWER(80,POWER(COS(PI()*MOD(Calculator!$B$29/Calculator!$F$13,1)),2))+$C85)^2+(1500*ABS(SIN(2*PI()*MOD(Calculator!$B$29/Calculator!$F$13,1)))*IF(MOD(Calculator!$B$29/Calculator!$F$13,1)&lt;0.5,-1,1))^2)))/(1-SQRT(((50*POWER(80,POWER(COS(PI()*MOD(Calculator!$B$29/Calculator!$F$13,1)),2))-$C85)^2+(1500*ABS(SIN(2*PI()*MOD(Calculator!$B$29/Calculator!$F$13,1)))*IF(MOD(Calculator!$B$29/Calculator!$F$13,1)&lt;0.5,-1,1))^2)/((50*POWER(80,POWER(COS(PI()*MOD(Calculator!$B$29/Calculator!$F$13,1)),2))+$C85)^2+(1500*ABS(SIN(2*PI()*MOD(Calculator!$B$29/Calculator!$F$13,1)))*IF(MOD(Calculator!$B$29/Calculator!$F$13,1)&lt;0.5,-1,1))^2))),2))</f>
        <v>—</v>
      </c>
      <c r="F85" s="266" t="str">
        <f aca="false">IF(OR(Calculator!$E$14&lt;&gt;"YES",Calculator!$B$29&lt;Calculator!$G$14),"—",ROUND((1+SQRT(((50*POWER(80,POWER(COS(PI()*MOD(Calculator!$B$29/Calculator!$F$14,1)),2))-$C85)^2+(1500*ABS(SIN(2*PI()*MOD(Calculator!$B$29/Calculator!$F$14,1)))*IF(MOD(Calculator!$B$29/Calculator!$F$14,1)&lt;0.5,-1,1))^2)/((50*POWER(80,POWER(COS(PI()*MOD(Calculator!$B$29/Calculator!$F$14,1)),2))+$C85)^2+(1500*ABS(SIN(2*PI()*MOD(Calculator!$B$29/Calculator!$F$14,1)))*IF(MOD(Calculator!$B$29/Calculator!$F$14,1)&lt;0.5,-1,1))^2)))/(1-SQRT(((50*POWER(80,POWER(COS(PI()*MOD(Calculator!$B$29/Calculator!$F$14,1)),2))-$C85)^2+(1500*ABS(SIN(2*PI()*MOD(Calculator!$B$29/Calculator!$F$14,1)))*IF(MOD(Calculator!$B$29/Calculator!$F$14,1)&lt;0.5,-1,1))^2)/((50*POWER(80,POWER(COS(PI()*MOD(Calculator!$B$29/Calculator!$F$14,1)),2))+$C85)^2+(1500*ABS(SIN(2*PI()*MOD(Calculator!$B$29/Calculator!$F$14,1)))*IF(MOD(Calculator!$B$29/Calculator!$F$14,1)&lt;0.5,-1,1))^2))),2))</f>
        <v>—</v>
      </c>
      <c r="G85" s="266" t="n">
        <f aca="false">IF(OR(Calculator!$E$15&lt;&gt;"YES",Calculator!$B$29&lt;Calculator!$G$15),"—",ROUND((1+SQRT(((50*POWER(80,POWER(COS(PI()*MOD(Calculator!$B$29/Calculator!$F$15,1)),2))-$C85)^2+(1500*ABS(SIN(2*PI()*MOD(Calculator!$B$29/Calculator!$F$15,1)))*IF(MOD(Calculator!$B$29/Calculator!$F$15,1)&lt;0.5,-1,1))^2)/((50*POWER(80,POWER(COS(PI()*MOD(Calculator!$B$29/Calculator!$F$15,1)),2))+$C85)^2+(1500*ABS(SIN(2*PI()*MOD(Calculator!$B$29/Calculator!$F$15,1)))*IF(MOD(Calculator!$B$29/Calculator!$F$15,1)&lt;0.5,-1,1))^2)))/(1-SQRT(((50*POWER(80,POWER(COS(PI()*MOD(Calculator!$B$29/Calculator!$F$15,1)),2))-$C85)^2+(1500*ABS(SIN(2*PI()*MOD(Calculator!$B$29/Calculator!$F$15,1)))*IF(MOD(Calculator!$B$29/Calculator!$F$15,1)&lt;0.5,-1,1))^2)/((50*POWER(80,POWER(COS(PI()*MOD(Calculator!$B$29/Calculator!$F$15,1)),2))+$C85)^2+(1500*ABS(SIN(2*PI()*MOD(Calculator!$B$29/Calculator!$F$15,1)))*IF(MOD(Calculator!$B$29/Calculator!$F$15,1)&lt;0.5,-1,1))^2))),2))</f>
        <v>21.34</v>
      </c>
      <c r="H85" s="266" t="str">
        <f aca="false">IF(OR(Calculator!$E$16&lt;&gt;"YES",Calculator!$B$29&lt;Calculator!$G$16),"—",ROUND((1+SQRT(((50*POWER(80,POWER(COS(PI()*MOD(Calculator!$B$29/Calculator!$F$16,1)),2))-$C85)^2+(1500*ABS(SIN(2*PI()*MOD(Calculator!$B$29/Calculator!$F$16,1)))*IF(MOD(Calculator!$B$29/Calculator!$F$16,1)&lt;0.5,-1,1))^2)/((50*POWER(80,POWER(COS(PI()*MOD(Calculator!$B$29/Calculator!$F$16,1)),2))+$C85)^2+(1500*ABS(SIN(2*PI()*MOD(Calculator!$B$29/Calculator!$F$16,1)))*IF(MOD(Calculator!$B$29/Calculator!$F$16,1)&lt;0.5,-1,1))^2)))/(1-SQRT(((50*POWER(80,POWER(COS(PI()*MOD(Calculator!$B$29/Calculator!$F$16,1)),2))-$C85)^2+(1500*ABS(SIN(2*PI()*MOD(Calculator!$B$29/Calculator!$F$16,1)))*IF(MOD(Calculator!$B$29/Calculator!$F$16,1)&lt;0.5,-1,1))^2)/((50*POWER(80,POWER(COS(PI()*MOD(Calculator!$B$29/Calculator!$F$16,1)),2))+$C85)^2+(1500*ABS(SIN(2*PI()*MOD(Calculator!$B$29/Calculator!$F$16,1)))*IF(MOD(Calculator!$B$29/Calculator!$F$16,1)&lt;0.5,-1,1))^2))),2))</f>
        <v>—</v>
      </c>
      <c r="I85" s="266" t="n">
        <f aca="false">IF(OR(Calculator!$E$17&lt;&gt;"YES",Calculator!$B$29&lt;Calculator!$G$17),"—",ROUND((1+SQRT(((50*POWER(80,POWER(COS(PI()*MOD(Calculator!$B$29/Calculator!$F$17,1)),2))-$C85)^2+(1500*ABS(SIN(2*PI()*MOD(Calculator!$B$29/Calculator!$F$17,1)))*IF(MOD(Calculator!$B$29/Calculator!$F$17,1)&lt;0.5,-1,1))^2)/((50*POWER(80,POWER(COS(PI()*MOD(Calculator!$B$29/Calculator!$F$17,1)),2))+$C85)^2+(1500*ABS(SIN(2*PI()*MOD(Calculator!$B$29/Calculator!$F$17,1)))*IF(MOD(Calculator!$B$29/Calculator!$F$17,1)&lt;0.5,-1,1))^2)))/(1-SQRT(((50*POWER(80,POWER(COS(PI()*MOD(Calculator!$B$29/Calculator!$F$17,1)),2))-$C85)^2+(1500*ABS(SIN(2*PI()*MOD(Calculator!$B$29/Calculator!$F$17,1)))*IF(MOD(Calculator!$B$29/Calculator!$F$17,1)&lt;0.5,-1,1))^2)/((50*POWER(80,POWER(COS(PI()*MOD(Calculator!$B$29/Calculator!$F$17,1)),2))+$C85)^2+(1500*ABS(SIN(2*PI()*MOD(Calculator!$B$29/Calculator!$F$17,1)))*IF(MOD(Calculator!$B$29/Calculator!$F$17,1)&lt;0.5,-1,1))^2))),2))</f>
        <v>19.24</v>
      </c>
      <c r="J85" s="266" t="str">
        <f aca="false">IF(OR(Calculator!$E$18&lt;&gt;"YES",Calculator!$B$29&lt;Calculator!$G$18),"—",ROUND((1+SQRT(((50*POWER(80,POWER(COS(PI()*MOD(Calculator!$B$29/Calculator!$F$18,1)),2))-$C85)^2+(1500*ABS(SIN(2*PI()*MOD(Calculator!$B$29/Calculator!$F$18,1)))*IF(MOD(Calculator!$B$29/Calculator!$F$18,1)&lt;0.5,-1,1))^2)/((50*POWER(80,POWER(COS(PI()*MOD(Calculator!$B$29/Calculator!$F$18,1)),2))+$C85)^2+(1500*ABS(SIN(2*PI()*MOD(Calculator!$B$29/Calculator!$F$18,1)))*IF(MOD(Calculator!$B$29/Calculator!$F$18,1)&lt;0.5,-1,1))^2)))/(1-SQRT(((50*POWER(80,POWER(COS(PI()*MOD(Calculator!$B$29/Calculator!$F$18,1)),2))-$C85)^2+(1500*ABS(SIN(2*PI()*MOD(Calculator!$B$29/Calculator!$F$18,1)))*IF(MOD(Calculator!$B$29/Calculator!$F$18,1)&lt;0.5,-1,1))^2)/((50*POWER(80,POWER(COS(PI()*MOD(Calculator!$B$29/Calculator!$F$18,1)),2))+$C85)^2+(1500*ABS(SIN(2*PI()*MOD(Calculator!$B$29/Calculator!$F$18,1)))*IF(MOD(Calculator!$B$29/Calculator!$F$18,1)&lt;0.5,-1,1))^2))),2))</f>
        <v>—</v>
      </c>
      <c r="K85" s="266" t="str">
        <f aca="false">IF(OR(Calculator!$E$19&lt;&gt;"YES",Calculator!$B$29&lt;Calculator!$G$19),"—",ROUND((1+SQRT(((50*POWER(80,POWER(COS(PI()*MOD(Calculator!$B$29/Calculator!$F$19,1)),2))-$C85)^2+(1500*ABS(SIN(2*PI()*MOD(Calculator!$B$29/Calculator!$F$19,1)))*IF(MOD(Calculator!$B$29/Calculator!$F$19,1)&lt;0.5,-1,1))^2)/((50*POWER(80,POWER(COS(PI()*MOD(Calculator!$B$29/Calculator!$F$19,1)),2))+$C85)^2+(1500*ABS(SIN(2*PI()*MOD(Calculator!$B$29/Calculator!$F$19,1)))*IF(MOD(Calculator!$B$29/Calculator!$F$19,1)&lt;0.5,-1,1))^2)))/(1-SQRT(((50*POWER(80,POWER(COS(PI()*MOD(Calculator!$B$29/Calculator!$F$19,1)),2))-$C85)^2+(1500*ABS(SIN(2*PI()*MOD(Calculator!$B$29/Calculator!$F$19,1)))*IF(MOD(Calculator!$B$29/Calculator!$F$19,1)&lt;0.5,-1,1))^2)/((50*POWER(80,POWER(COS(PI()*MOD(Calculator!$B$29/Calculator!$F$19,1)),2))+$C85)^2+(1500*ABS(SIN(2*PI()*MOD(Calculator!$B$29/Calculator!$F$19,1)))*IF(MOD(Calculator!$B$29/Calculator!$F$19,1)&lt;0.5,-1,1))^2))),2))</f>
        <v>—</v>
      </c>
      <c r="L85" s="266" t="str">
        <f aca="false">IF(OR(Calculator!$E$20&lt;&gt;"YES",Calculator!$B$29&lt;Calculator!$G$20),"—",ROUND((1+SQRT(((50*POWER(80,POWER(COS(PI()*MOD(Calculator!$B$29/Calculator!$F$20,1)),2))-$C85)^2+(1500*ABS(SIN(2*PI()*MOD(Calculator!$B$29/Calculator!$F$20,1)))*IF(MOD(Calculator!$B$29/Calculator!$F$20,1)&lt;0.5,-1,1))^2)/((50*POWER(80,POWER(COS(PI()*MOD(Calculator!$B$29/Calculator!$F$20,1)),2))+$C85)^2+(1500*ABS(SIN(2*PI()*MOD(Calculator!$B$29/Calculator!$F$20,1)))*IF(MOD(Calculator!$B$29/Calculator!$F$20,1)&lt;0.5,-1,1))^2)))/(1-SQRT(((50*POWER(80,POWER(COS(PI()*MOD(Calculator!$B$29/Calculator!$F$20,1)),2))-$C85)^2+(1500*ABS(SIN(2*PI()*MOD(Calculator!$B$29/Calculator!$F$20,1)))*IF(MOD(Calculator!$B$29/Calculator!$F$20,1)&lt;0.5,-1,1))^2)/((50*POWER(80,POWER(COS(PI()*MOD(Calculator!$B$29/Calculator!$F$20,1)),2))+$C85)^2+(1500*ABS(SIN(2*PI()*MOD(Calculator!$B$29/Calculator!$F$20,1)))*IF(MOD(Calculator!$B$29/Calculator!$F$20,1)&lt;0.5,-1,1))^2))),2))</f>
        <v>—</v>
      </c>
      <c r="M85" s="266" t="str">
        <f aca="false">IF(OR(Calculator!$E$21&lt;&gt;"YES",Calculator!$B$29&lt;Calculator!$G$21),"—",ROUND((1+SQRT(((50*POWER(80,POWER(COS(PI()*MOD(Calculator!$B$29/Calculator!$F$21,1)),2))-$C85)^2+(1500*ABS(SIN(2*PI()*MOD(Calculator!$B$29/Calculator!$F$21,1)))*IF(MOD(Calculator!$B$29/Calculator!$F$21,1)&lt;0.5,-1,1))^2)/((50*POWER(80,POWER(COS(PI()*MOD(Calculator!$B$29/Calculator!$F$21,1)),2))+$C85)^2+(1500*ABS(SIN(2*PI()*MOD(Calculator!$B$29/Calculator!$F$21,1)))*IF(MOD(Calculator!$B$29/Calculator!$F$21,1)&lt;0.5,-1,1))^2)))/(1-SQRT(((50*POWER(80,POWER(COS(PI()*MOD(Calculator!$B$29/Calculator!$F$21,1)),2))-$C85)^2+(1500*ABS(SIN(2*PI()*MOD(Calculator!$B$29/Calculator!$F$21,1)))*IF(MOD(Calculator!$B$29/Calculator!$F$21,1)&lt;0.5,-1,1))^2)/((50*POWER(80,POWER(COS(PI()*MOD(Calculator!$B$29/Calculator!$F$21,1)),2))+$C85)^2+(1500*ABS(SIN(2*PI()*MOD(Calculator!$B$29/Calculator!$F$21,1)))*IF(MOD(Calculator!$B$29/Calculator!$F$21,1)&lt;0.5,-1,1))^2))),2))</f>
        <v>—</v>
      </c>
      <c r="N85" s="266" t="str">
        <f aca="false">IF(OR(Calculator!$E$22&lt;&gt;"YES",Calculator!$B$29&lt;Calculator!$G$22),"—",ROUND((1+SQRT(((50*POWER(80,POWER(COS(PI()*MOD(Calculator!$B$29/Calculator!$F$22,1)),2))-$C85)^2+(1500*ABS(SIN(2*PI()*MOD(Calculator!$B$29/Calculator!$F$22,1)))*IF(MOD(Calculator!$B$29/Calculator!$F$22,1)&lt;0.5,-1,1))^2)/((50*POWER(80,POWER(COS(PI()*MOD(Calculator!$B$29/Calculator!$F$22,1)),2))+$C85)^2+(1500*ABS(SIN(2*PI()*MOD(Calculator!$B$29/Calculator!$F$22,1)))*IF(MOD(Calculator!$B$29/Calculator!$F$22,1)&lt;0.5,-1,1))^2)))/(1-SQRT(((50*POWER(80,POWER(COS(PI()*MOD(Calculator!$B$29/Calculator!$F$22,1)),2))-$C85)^2+(1500*ABS(SIN(2*PI()*MOD(Calculator!$B$29/Calculator!$F$22,1)))*IF(MOD(Calculator!$B$29/Calculator!$F$22,1)&lt;0.5,-1,1))^2)/((50*POWER(80,POWER(COS(PI()*MOD(Calculator!$B$29/Calculator!$F$22,1)),2))+$C85)^2+(1500*ABS(SIN(2*PI()*MOD(Calculator!$B$29/Calculator!$F$22,1)))*IF(MOD(Calculator!$B$29/Calculator!$F$22,1)&lt;0.5,-1,1))^2))),2))</f>
        <v>—</v>
      </c>
      <c r="O85" s="292" t="n">
        <f aca="false">IFERROR(ROUND((IF(ISNUMBER(D85),D85,0)+IF(ISNUMBER(E85),E85,0)+IF(ISNUMBER(F85),F85,0)+IF(ISNUMBER(G85),G85,0)+IF(ISNUMBER(H85),H85,0)+IF(ISNUMBER(I85),I85,0)+IF(ISNUMBER(J85),J85,0)+IF(ISNUMBER(K85),K85,0)+IF(ISNUMBER(L85),L85,0)+IF(ISNUMBER(M85),M85,0)+IF(ISNUMBER(N85),N85,0))/(IF(ISNUMBER(D85),1,0)+IF(ISNUMBER(E85),1,0)+IF(ISNUMBER(F85),1,0)+IF(ISNUMBER(G85),1,0)+IF(ISNUMBER(H85),1,0)+IF(ISNUMBER(I85),1,0)+IF(ISNUMBER(J85),1,0)+IF(ISNUMBER(K85),1,0)+IF(ISNUMBER(L85),1,0)+IF(ISNUMBER(M85),1,0)+IF(ISNUMBER(N85),1,0)),4),"")</f>
        <v>20.29</v>
      </c>
      <c r="P85" s="266" t="str">
        <f aca="false">IF(OR(Calculator!$E$12&lt;&gt;"YES",Calculator!$B$30&lt;Calculator!$G$12),"—",ROUND((1+SQRT(((50*POWER(80,POWER(COS(PI()*MOD(Calculator!$B$30/Calculator!$F$12,1)),2))-$C85)^2+(1500*ABS(SIN(2*PI()*MOD(Calculator!$B$30/Calculator!$F$12,1)))*IF(MOD(Calculator!$B$30/Calculator!$F$12,1)&lt;0.5,-1,1))^2)/((50*POWER(80,POWER(COS(PI()*MOD(Calculator!$B$30/Calculator!$F$12,1)),2))+$C85)^2+(1500*ABS(SIN(2*PI()*MOD(Calculator!$B$30/Calculator!$F$12,1)))*IF(MOD(Calculator!$B$30/Calculator!$F$12,1)&lt;0.5,-1,1))^2)))/(1-SQRT(((50*POWER(80,POWER(COS(PI()*MOD(Calculator!$B$30/Calculator!$F$12,1)),2))-$C85)^2+(1500*ABS(SIN(2*PI()*MOD(Calculator!$B$30/Calculator!$F$12,1)))*IF(MOD(Calculator!$B$30/Calculator!$F$12,1)&lt;0.5,-1,1))^2)/((50*POWER(80,POWER(COS(PI()*MOD(Calculator!$B$30/Calculator!$F$12,1)),2))+$C85)^2+(1500*ABS(SIN(2*PI()*MOD(Calculator!$B$30/Calculator!$F$12,1)))*IF(MOD(Calculator!$B$30/Calculator!$F$12,1)&lt;0.5,-1,1))^2))),2))</f>
        <v>—</v>
      </c>
      <c r="Q85" s="266" t="str">
        <f aca="false">IF(OR(Calculator!$E$13&lt;&gt;"YES",Calculator!$B$30&lt;Calculator!$G$13),"—",ROUND((1+SQRT(((50*POWER(80,POWER(COS(PI()*MOD(Calculator!$B$30/Calculator!$F$13,1)),2))-$C85)^2+(1500*ABS(SIN(2*PI()*MOD(Calculator!$B$30/Calculator!$F$13,1)))*IF(MOD(Calculator!$B$30/Calculator!$F$13,1)&lt;0.5,-1,1))^2)/((50*POWER(80,POWER(COS(PI()*MOD(Calculator!$B$30/Calculator!$F$13,1)),2))+$C85)^2+(1500*ABS(SIN(2*PI()*MOD(Calculator!$B$30/Calculator!$F$13,1)))*IF(MOD(Calculator!$B$30/Calculator!$F$13,1)&lt;0.5,-1,1))^2)))/(1-SQRT(((50*POWER(80,POWER(COS(PI()*MOD(Calculator!$B$30/Calculator!$F$13,1)),2))-$C85)^2+(1500*ABS(SIN(2*PI()*MOD(Calculator!$B$30/Calculator!$F$13,1)))*IF(MOD(Calculator!$B$30/Calculator!$F$13,1)&lt;0.5,-1,1))^2)/((50*POWER(80,POWER(COS(PI()*MOD(Calculator!$B$30/Calculator!$F$13,1)),2))+$C85)^2+(1500*ABS(SIN(2*PI()*MOD(Calculator!$B$30/Calculator!$F$13,1)))*IF(MOD(Calculator!$B$30/Calculator!$F$13,1)&lt;0.5,-1,1))^2))),2))</f>
        <v>—</v>
      </c>
      <c r="R85" s="266" t="str">
        <f aca="false">IF(OR(Calculator!$E$14&lt;&gt;"YES",Calculator!$B$30&lt;Calculator!$G$14),"—",ROUND((1+SQRT(((50*POWER(80,POWER(COS(PI()*MOD(Calculator!$B$30/Calculator!$F$14,1)),2))-$C85)^2+(1500*ABS(SIN(2*PI()*MOD(Calculator!$B$30/Calculator!$F$14,1)))*IF(MOD(Calculator!$B$30/Calculator!$F$14,1)&lt;0.5,-1,1))^2)/((50*POWER(80,POWER(COS(PI()*MOD(Calculator!$B$30/Calculator!$F$14,1)),2))+$C85)^2+(1500*ABS(SIN(2*PI()*MOD(Calculator!$B$30/Calculator!$F$14,1)))*IF(MOD(Calculator!$B$30/Calculator!$F$14,1)&lt;0.5,-1,1))^2)))/(1-SQRT(((50*POWER(80,POWER(COS(PI()*MOD(Calculator!$B$30/Calculator!$F$14,1)),2))-$C85)^2+(1500*ABS(SIN(2*PI()*MOD(Calculator!$B$30/Calculator!$F$14,1)))*IF(MOD(Calculator!$B$30/Calculator!$F$14,1)&lt;0.5,-1,1))^2)/((50*POWER(80,POWER(COS(PI()*MOD(Calculator!$B$30/Calculator!$F$14,1)),2))+$C85)^2+(1500*ABS(SIN(2*PI()*MOD(Calculator!$B$30/Calculator!$F$14,1)))*IF(MOD(Calculator!$B$30/Calculator!$F$14,1)&lt;0.5,-1,1))^2))),2))</f>
        <v>—</v>
      </c>
      <c r="S85" s="266" t="n">
        <f aca="false">IF(OR(Calculator!$E$15&lt;&gt;"YES",Calculator!$B$30&lt;Calculator!$G$15),"—",ROUND((1+SQRT(((50*POWER(80,POWER(COS(PI()*MOD(Calculator!$B$30/Calculator!$F$15,1)),2))-$C85)^2+(1500*ABS(SIN(2*PI()*MOD(Calculator!$B$30/Calculator!$F$15,1)))*IF(MOD(Calculator!$B$30/Calculator!$F$15,1)&lt;0.5,-1,1))^2)/((50*POWER(80,POWER(COS(PI()*MOD(Calculator!$B$30/Calculator!$F$15,1)),2))+$C85)^2+(1500*ABS(SIN(2*PI()*MOD(Calculator!$B$30/Calculator!$F$15,1)))*IF(MOD(Calculator!$B$30/Calculator!$F$15,1)&lt;0.5,-1,1))^2)))/(1-SQRT(((50*POWER(80,POWER(COS(PI()*MOD(Calculator!$B$30/Calculator!$F$15,1)),2))-$C85)^2+(1500*ABS(SIN(2*PI()*MOD(Calculator!$B$30/Calculator!$F$15,1)))*IF(MOD(Calculator!$B$30/Calculator!$F$15,1)&lt;0.5,-1,1))^2)/((50*POWER(80,POWER(COS(PI()*MOD(Calculator!$B$30/Calculator!$F$15,1)),2))+$C85)^2+(1500*ABS(SIN(2*PI()*MOD(Calculator!$B$30/Calculator!$F$15,1)))*IF(MOD(Calculator!$B$30/Calculator!$F$15,1)&lt;0.5,-1,1))^2))),2))</f>
        <v>20.24</v>
      </c>
      <c r="T85" s="266" t="str">
        <f aca="false">IF(OR(Calculator!$E$16&lt;&gt;"YES",Calculator!$B$30&lt;Calculator!$G$16),"—",ROUND((1+SQRT(((50*POWER(80,POWER(COS(PI()*MOD(Calculator!$B$30/Calculator!$F$16,1)),2))-$C85)^2+(1500*ABS(SIN(2*PI()*MOD(Calculator!$B$30/Calculator!$F$16,1)))*IF(MOD(Calculator!$B$30/Calculator!$F$16,1)&lt;0.5,-1,1))^2)/((50*POWER(80,POWER(COS(PI()*MOD(Calculator!$B$30/Calculator!$F$16,1)),2))+$C85)^2+(1500*ABS(SIN(2*PI()*MOD(Calculator!$B$30/Calculator!$F$16,1)))*IF(MOD(Calculator!$B$30/Calculator!$F$16,1)&lt;0.5,-1,1))^2)))/(1-SQRT(((50*POWER(80,POWER(COS(PI()*MOD(Calculator!$B$30/Calculator!$F$16,1)),2))-$C85)^2+(1500*ABS(SIN(2*PI()*MOD(Calculator!$B$30/Calculator!$F$16,1)))*IF(MOD(Calculator!$B$30/Calculator!$F$16,1)&lt;0.5,-1,1))^2)/((50*POWER(80,POWER(COS(PI()*MOD(Calculator!$B$30/Calculator!$F$16,1)),2))+$C85)^2+(1500*ABS(SIN(2*PI()*MOD(Calculator!$B$30/Calculator!$F$16,1)))*IF(MOD(Calculator!$B$30/Calculator!$F$16,1)&lt;0.5,-1,1))^2))),2))</f>
        <v>—</v>
      </c>
      <c r="U85" s="266" t="n">
        <f aca="false">IF(OR(Calculator!$E$17&lt;&gt;"YES",Calculator!$B$30&lt;Calculator!$G$17),"—",ROUND((1+SQRT(((50*POWER(80,POWER(COS(PI()*MOD(Calculator!$B$30/Calculator!$F$17,1)),2))-$C85)^2+(1500*ABS(SIN(2*PI()*MOD(Calculator!$B$30/Calculator!$F$17,1)))*IF(MOD(Calculator!$B$30/Calculator!$F$17,1)&lt;0.5,-1,1))^2)/((50*POWER(80,POWER(COS(PI()*MOD(Calculator!$B$30/Calculator!$F$17,1)),2))+$C85)^2+(1500*ABS(SIN(2*PI()*MOD(Calculator!$B$30/Calculator!$F$17,1)))*IF(MOD(Calculator!$B$30/Calculator!$F$17,1)&lt;0.5,-1,1))^2)))/(1-SQRT(((50*POWER(80,POWER(COS(PI()*MOD(Calculator!$B$30/Calculator!$F$17,1)),2))-$C85)^2+(1500*ABS(SIN(2*PI()*MOD(Calculator!$B$30/Calculator!$F$17,1)))*IF(MOD(Calculator!$B$30/Calculator!$F$17,1)&lt;0.5,-1,1))^2)/((50*POWER(80,POWER(COS(PI()*MOD(Calculator!$B$30/Calculator!$F$17,1)),2))+$C85)^2+(1500*ABS(SIN(2*PI()*MOD(Calculator!$B$30/Calculator!$F$17,1)))*IF(MOD(Calculator!$B$30/Calculator!$F$17,1)&lt;0.5,-1,1))^2))),2))</f>
        <v>21.4</v>
      </c>
      <c r="V85" s="266" t="str">
        <f aca="false">IF(OR(Calculator!$E$18&lt;&gt;"YES",Calculator!$B$30&lt;Calculator!$G$18),"—",ROUND((1+SQRT(((50*POWER(80,POWER(COS(PI()*MOD(Calculator!$B$30/Calculator!$F$18,1)),2))-$C85)^2+(1500*ABS(SIN(2*PI()*MOD(Calculator!$B$30/Calculator!$F$18,1)))*IF(MOD(Calculator!$B$30/Calculator!$F$18,1)&lt;0.5,-1,1))^2)/((50*POWER(80,POWER(COS(PI()*MOD(Calculator!$B$30/Calculator!$F$18,1)),2))+$C85)^2+(1500*ABS(SIN(2*PI()*MOD(Calculator!$B$30/Calculator!$F$18,1)))*IF(MOD(Calculator!$B$30/Calculator!$F$18,1)&lt;0.5,-1,1))^2)))/(1-SQRT(((50*POWER(80,POWER(COS(PI()*MOD(Calculator!$B$30/Calculator!$F$18,1)),2))-$C85)^2+(1500*ABS(SIN(2*PI()*MOD(Calculator!$B$30/Calculator!$F$18,1)))*IF(MOD(Calculator!$B$30/Calculator!$F$18,1)&lt;0.5,-1,1))^2)/((50*POWER(80,POWER(COS(PI()*MOD(Calculator!$B$30/Calculator!$F$18,1)),2))+$C85)^2+(1500*ABS(SIN(2*PI()*MOD(Calculator!$B$30/Calculator!$F$18,1)))*IF(MOD(Calculator!$B$30/Calculator!$F$18,1)&lt;0.5,-1,1))^2))),2))</f>
        <v>—</v>
      </c>
      <c r="W85" s="266" t="str">
        <f aca="false">IF(OR(Calculator!$E$19&lt;&gt;"YES",Calculator!$B$30&lt;Calculator!$G$19),"—",ROUND((1+SQRT(((50*POWER(80,POWER(COS(PI()*MOD(Calculator!$B$30/Calculator!$F$19,1)),2))-$C85)^2+(1500*ABS(SIN(2*PI()*MOD(Calculator!$B$30/Calculator!$F$19,1)))*IF(MOD(Calculator!$B$30/Calculator!$F$19,1)&lt;0.5,-1,1))^2)/((50*POWER(80,POWER(COS(PI()*MOD(Calculator!$B$30/Calculator!$F$19,1)),2))+$C85)^2+(1500*ABS(SIN(2*PI()*MOD(Calculator!$B$30/Calculator!$F$19,1)))*IF(MOD(Calculator!$B$30/Calculator!$F$19,1)&lt;0.5,-1,1))^2)))/(1-SQRT(((50*POWER(80,POWER(COS(PI()*MOD(Calculator!$B$30/Calculator!$F$19,1)),2))-$C85)^2+(1500*ABS(SIN(2*PI()*MOD(Calculator!$B$30/Calculator!$F$19,1)))*IF(MOD(Calculator!$B$30/Calculator!$F$19,1)&lt;0.5,-1,1))^2)/((50*POWER(80,POWER(COS(PI()*MOD(Calculator!$B$30/Calculator!$F$19,1)),2))+$C85)^2+(1500*ABS(SIN(2*PI()*MOD(Calculator!$B$30/Calculator!$F$19,1)))*IF(MOD(Calculator!$B$30/Calculator!$F$19,1)&lt;0.5,-1,1))^2))),2))</f>
        <v>—</v>
      </c>
      <c r="X85" s="266" t="str">
        <f aca="false">IF(OR(Calculator!$E$20&lt;&gt;"YES",Calculator!$B$30&lt;Calculator!$G$20),"—",ROUND((1+SQRT(((50*POWER(80,POWER(COS(PI()*MOD(Calculator!$B$30/Calculator!$F$20,1)),2))-$C85)^2+(1500*ABS(SIN(2*PI()*MOD(Calculator!$B$30/Calculator!$F$20,1)))*IF(MOD(Calculator!$B$30/Calculator!$F$20,1)&lt;0.5,-1,1))^2)/((50*POWER(80,POWER(COS(PI()*MOD(Calculator!$B$30/Calculator!$F$20,1)),2))+$C85)^2+(1500*ABS(SIN(2*PI()*MOD(Calculator!$B$30/Calculator!$F$20,1)))*IF(MOD(Calculator!$B$30/Calculator!$F$20,1)&lt;0.5,-1,1))^2)))/(1-SQRT(((50*POWER(80,POWER(COS(PI()*MOD(Calculator!$B$30/Calculator!$F$20,1)),2))-$C85)^2+(1500*ABS(SIN(2*PI()*MOD(Calculator!$B$30/Calculator!$F$20,1)))*IF(MOD(Calculator!$B$30/Calculator!$F$20,1)&lt;0.5,-1,1))^2)/((50*POWER(80,POWER(COS(PI()*MOD(Calculator!$B$30/Calculator!$F$20,1)),2))+$C85)^2+(1500*ABS(SIN(2*PI()*MOD(Calculator!$B$30/Calculator!$F$20,1)))*IF(MOD(Calculator!$B$30/Calculator!$F$20,1)&lt;0.5,-1,1))^2))),2))</f>
        <v>—</v>
      </c>
      <c r="Y85" s="266" t="str">
        <f aca="false">IF(OR(Calculator!$E$21&lt;&gt;"YES",Calculator!$B$30&lt;Calculator!$G$21),"—",ROUND((1+SQRT(((50*POWER(80,POWER(COS(PI()*MOD(Calculator!$B$30/Calculator!$F$21,1)),2))-$C85)^2+(1500*ABS(SIN(2*PI()*MOD(Calculator!$B$30/Calculator!$F$21,1)))*IF(MOD(Calculator!$B$30/Calculator!$F$21,1)&lt;0.5,-1,1))^2)/((50*POWER(80,POWER(COS(PI()*MOD(Calculator!$B$30/Calculator!$F$21,1)),2))+$C85)^2+(1500*ABS(SIN(2*PI()*MOD(Calculator!$B$30/Calculator!$F$21,1)))*IF(MOD(Calculator!$B$30/Calculator!$F$21,1)&lt;0.5,-1,1))^2)))/(1-SQRT(((50*POWER(80,POWER(COS(PI()*MOD(Calculator!$B$30/Calculator!$F$21,1)),2))-$C85)^2+(1500*ABS(SIN(2*PI()*MOD(Calculator!$B$30/Calculator!$F$21,1)))*IF(MOD(Calculator!$B$30/Calculator!$F$21,1)&lt;0.5,-1,1))^2)/((50*POWER(80,POWER(COS(PI()*MOD(Calculator!$B$30/Calculator!$F$21,1)),2))+$C85)^2+(1500*ABS(SIN(2*PI()*MOD(Calculator!$B$30/Calculator!$F$21,1)))*IF(MOD(Calculator!$B$30/Calculator!$F$21,1)&lt;0.5,-1,1))^2))),2))</f>
        <v>—</v>
      </c>
      <c r="Z85" s="266" t="str">
        <f aca="false">IF(OR(Calculator!$E$22&lt;&gt;"YES",Calculator!$B$30&lt;Calculator!$G$22),"—",ROUND((1+SQRT(((50*POWER(80,POWER(COS(PI()*MOD(Calculator!$B$30/Calculator!$F$22,1)),2))-$C85)^2+(1500*ABS(SIN(2*PI()*MOD(Calculator!$B$30/Calculator!$F$22,1)))*IF(MOD(Calculator!$B$30/Calculator!$F$22,1)&lt;0.5,-1,1))^2)/((50*POWER(80,POWER(COS(PI()*MOD(Calculator!$B$30/Calculator!$F$22,1)),2))+$C85)^2+(1500*ABS(SIN(2*PI()*MOD(Calculator!$B$30/Calculator!$F$22,1)))*IF(MOD(Calculator!$B$30/Calculator!$F$22,1)&lt;0.5,-1,1))^2)))/(1-SQRT(((50*POWER(80,POWER(COS(PI()*MOD(Calculator!$B$30/Calculator!$F$22,1)),2))-$C85)^2+(1500*ABS(SIN(2*PI()*MOD(Calculator!$B$30/Calculator!$F$22,1)))*IF(MOD(Calculator!$B$30/Calculator!$F$22,1)&lt;0.5,-1,1))^2)/((50*POWER(80,POWER(COS(PI()*MOD(Calculator!$B$30/Calculator!$F$22,1)),2))+$C85)^2+(1500*ABS(SIN(2*PI()*MOD(Calculator!$B$30/Calculator!$F$22,1)))*IF(MOD(Calculator!$B$30/Calculator!$F$22,1)&lt;0.5,-1,1))^2))),2))</f>
        <v>—</v>
      </c>
      <c r="AA85" s="292" t="n">
        <f aca="false">IFERROR(ROUND((IF(ISNUMBER(P85),P85,0)+IF(ISNUMBER(Q85),Q85,0)+IF(ISNUMBER(R85),R85,0)+IF(ISNUMBER(S85),S85,0)+IF(ISNUMBER(T85),T85,0)+IF(ISNUMBER(U85),U85,0)+IF(ISNUMBER(V85),V85,0)+IF(ISNUMBER(W85),W85,0)+IF(ISNUMBER(X85),X85,0)+IF(ISNUMBER(Y85),Y85,0)+IF(ISNUMBER(Z85),Z85,0))/(IF(ISNUMBER(P85),1,0)+IF(ISNUMBER(Q85),1,0)+IF(ISNUMBER(R85),1,0)+IF(ISNUMBER(S85),1,0)+IF(ISNUMBER(T85),1,0)+IF(ISNUMBER(U85),1,0)+IF(ISNUMBER(V85),1,0)+IF(ISNUMBER(W85),1,0)+IF(ISNUMBER(X85),1,0)+IF(ISNUMBER(Y85),1,0)+IF(ISNUMBER(Z85),1,0)),4),"")</f>
        <v>20.82</v>
      </c>
      <c r="AB85" s="266" t="str">
        <f aca="false">IF(OR(Calculator!$E$12&lt;&gt;"YES",Calculator!$B$31&lt;Calculator!$G$12),"—",ROUND((1+SQRT(((50*POWER(80,POWER(COS(PI()*MOD(Calculator!$B$31/Calculator!$F$12,1)),2))-$C85)^2+(1500*ABS(SIN(2*PI()*MOD(Calculator!$B$31/Calculator!$F$12,1)))*IF(MOD(Calculator!$B$31/Calculator!$F$12,1)&lt;0.5,-1,1))^2)/((50*POWER(80,POWER(COS(PI()*MOD(Calculator!$B$31/Calculator!$F$12,1)),2))+$C85)^2+(1500*ABS(SIN(2*PI()*MOD(Calculator!$B$31/Calculator!$F$12,1)))*IF(MOD(Calculator!$B$31/Calculator!$F$12,1)&lt;0.5,-1,1))^2)))/(1-SQRT(((50*POWER(80,POWER(COS(PI()*MOD(Calculator!$B$31/Calculator!$F$12,1)),2))-$C85)^2+(1500*ABS(SIN(2*PI()*MOD(Calculator!$B$31/Calculator!$F$12,1)))*IF(MOD(Calculator!$B$31/Calculator!$F$12,1)&lt;0.5,-1,1))^2)/((50*POWER(80,POWER(COS(PI()*MOD(Calculator!$B$31/Calculator!$F$12,1)),2))+$C85)^2+(1500*ABS(SIN(2*PI()*MOD(Calculator!$B$31/Calculator!$F$12,1)))*IF(MOD(Calculator!$B$31/Calculator!$F$12,1)&lt;0.5,-1,1))^2))),2))</f>
        <v>—</v>
      </c>
      <c r="AC85" s="266" t="str">
        <f aca="false">IF(OR(Calculator!$E$13&lt;&gt;"YES",Calculator!$B$31&lt;Calculator!$G$13),"—",ROUND((1+SQRT(((50*POWER(80,POWER(COS(PI()*MOD(Calculator!$B$31/Calculator!$F$13,1)),2))-$C85)^2+(1500*ABS(SIN(2*PI()*MOD(Calculator!$B$31/Calculator!$F$13,1)))*IF(MOD(Calculator!$B$31/Calculator!$F$13,1)&lt;0.5,-1,1))^2)/((50*POWER(80,POWER(COS(PI()*MOD(Calculator!$B$31/Calculator!$F$13,1)),2))+$C85)^2+(1500*ABS(SIN(2*PI()*MOD(Calculator!$B$31/Calculator!$F$13,1)))*IF(MOD(Calculator!$B$31/Calculator!$F$13,1)&lt;0.5,-1,1))^2)))/(1-SQRT(((50*POWER(80,POWER(COS(PI()*MOD(Calculator!$B$31/Calculator!$F$13,1)),2))-$C85)^2+(1500*ABS(SIN(2*PI()*MOD(Calculator!$B$31/Calculator!$F$13,1)))*IF(MOD(Calculator!$B$31/Calculator!$F$13,1)&lt;0.5,-1,1))^2)/((50*POWER(80,POWER(COS(PI()*MOD(Calculator!$B$31/Calculator!$F$13,1)),2))+$C85)^2+(1500*ABS(SIN(2*PI()*MOD(Calculator!$B$31/Calculator!$F$13,1)))*IF(MOD(Calculator!$B$31/Calculator!$F$13,1)&lt;0.5,-1,1))^2))),2))</f>
        <v>—</v>
      </c>
      <c r="AD85" s="266" t="str">
        <f aca="false">IF(OR(Calculator!$E$14&lt;&gt;"YES",Calculator!$B$31&lt;Calculator!$G$14),"—",ROUND((1+SQRT(((50*POWER(80,POWER(COS(PI()*MOD(Calculator!$B$31/Calculator!$F$14,1)),2))-$C85)^2+(1500*ABS(SIN(2*PI()*MOD(Calculator!$B$31/Calculator!$F$14,1)))*IF(MOD(Calculator!$B$31/Calculator!$F$14,1)&lt;0.5,-1,1))^2)/((50*POWER(80,POWER(COS(PI()*MOD(Calculator!$B$31/Calculator!$F$14,1)),2))+$C85)^2+(1500*ABS(SIN(2*PI()*MOD(Calculator!$B$31/Calculator!$F$14,1)))*IF(MOD(Calculator!$B$31/Calculator!$F$14,1)&lt;0.5,-1,1))^2)))/(1-SQRT(((50*POWER(80,POWER(COS(PI()*MOD(Calculator!$B$31/Calculator!$F$14,1)),2))-$C85)^2+(1500*ABS(SIN(2*PI()*MOD(Calculator!$B$31/Calculator!$F$14,1)))*IF(MOD(Calculator!$B$31/Calculator!$F$14,1)&lt;0.5,-1,1))^2)/((50*POWER(80,POWER(COS(PI()*MOD(Calculator!$B$31/Calculator!$F$14,1)),2))+$C85)^2+(1500*ABS(SIN(2*PI()*MOD(Calculator!$B$31/Calculator!$F$14,1)))*IF(MOD(Calculator!$B$31/Calculator!$F$14,1)&lt;0.5,-1,1))^2))),2))</f>
        <v>—</v>
      </c>
      <c r="AE85" s="266" t="n">
        <f aca="false">IF(OR(Calculator!$E$15&lt;&gt;"YES",Calculator!$B$31&lt;Calculator!$G$15),"—",ROUND((1+SQRT(((50*POWER(80,POWER(COS(PI()*MOD(Calculator!$B$31/Calculator!$F$15,1)),2))-$C85)^2+(1500*ABS(SIN(2*PI()*MOD(Calculator!$B$31/Calculator!$F$15,1)))*IF(MOD(Calculator!$B$31/Calculator!$F$15,1)&lt;0.5,-1,1))^2)/((50*POWER(80,POWER(COS(PI()*MOD(Calculator!$B$31/Calculator!$F$15,1)),2))+$C85)^2+(1500*ABS(SIN(2*PI()*MOD(Calculator!$B$31/Calculator!$F$15,1)))*IF(MOD(Calculator!$B$31/Calculator!$F$15,1)&lt;0.5,-1,1))^2)))/(1-SQRT(((50*POWER(80,POWER(COS(PI()*MOD(Calculator!$B$31/Calculator!$F$15,1)),2))-$C85)^2+(1500*ABS(SIN(2*PI()*MOD(Calculator!$B$31/Calculator!$F$15,1)))*IF(MOD(Calculator!$B$31/Calculator!$F$15,1)&lt;0.5,-1,1))^2)/((50*POWER(80,POWER(COS(PI()*MOD(Calculator!$B$31/Calculator!$F$15,1)),2))+$C85)^2+(1500*ABS(SIN(2*PI()*MOD(Calculator!$B$31/Calculator!$F$15,1)))*IF(MOD(Calculator!$B$31/Calculator!$F$15,1)&lt;0.5,-1,1))^2))),2))</f>
        <v>22.47</v>
      </c>
      <c r="AF85" s="266" t="str">
        <f aca="false">IF(OR(Calculator!$E$16&lt;&gt;"YES",Calculator!$B$31&lt;Calculator!$G$16),"—",ROUND((1+SQRT(((50*POWER(80,POWER(COS(PI()*MOD(Calculator!$B$31/Calculator!$F$16,1)),2))-$C85)^2+(1500*ABS(SIN(2*PI()*MOD(Calculator!$B$31/Calculator!$F$16,1)))*IF(MOD(Calculator!$B$31/Calculator!$F$16,1)&lt;0.5,-1,1))^2)/((50*POWER(80,POWER(COS(PI()*MOD(Calculator!$B$31/Calculator!$F$16,1)),2))+$C85)^2+(1500*ABS(SIN(2*PI()*MOD(Calculator!$B$31/Calculator!$F$16,1)))*IF(MOD(Calculator!$B$31/Calculator!$F$16,1)&lt;0.5,-1,1))^2)))/(1-SQRT(((50*POWER(80,POWER(COS(PI()*MOD(Calculator!$B$31/Calculator!$F$16,1)),2))-$C85)^2+(1500*ABS(SIN(2*PI()*MOD(Calculator!$B$31/Calculator!$F$16,1)))*IF(MOD(Calculator!$B$31/Calculator!$F$16,1)&lt;0.5,-1,1))^2)/((50*POWER(80,POWER(COS(PI()*MOD(Calculator!$B$31/Calculator!$F$16,1)),2))+$C85)^2+(1500*ABS(SIN(2*PI()*MOD(Calculator!$B$31/Calculator!$F$16,1)))*IF(MOD(Calculator!$B$31/Calculator!$F$16,1)&lt;0.5,-1,1))^2))),2))</f>
        <v>—</v>
      </c>
      <c r="AG85" s="266" t="n">
        <f aca="false">IF(OR(Calculator!$E$17&lt;&gt;"YES",Calculator!$B$31&lt;Calculator!$G$17),"—",ROUND((1+SQRT(((50*POWER(80,POWER(COS(PI()*MOD(Calculator!$B$31/Calculator!$F$17,1)),2))-$C85)^2+(1500*ABS(SIN(2*PI()*MOD(Calculator!$B$31/Calculator!$F$17,1)))*IF(MOD(Calculator!$B$31/Calculator!$F$17,1)&lt;0.5,-1,1))^2)/((50*POWER(80,POWER(COS(PI()*MOD(Calculator!$B$31/Calculator!$F$17,1)),2))+$C85)^2+(1500*ABS(SIN(2*PI()*MOD(Calculator!$B$31/Calculator!$F$17,1)))*IF(MOD(Calculator!$B$31/Calculator!$F$17,1)&lt;0.5,-1,1))^2)))/(1-SQRT(((50*POWER(80,POWER(COS(PI()*MOD(Calculator!$B$31/Calculator!$F$17,1)),2))-$C85)^2+(1500*ABS(SIN(2*PI()*MOD(Calculator!$B$31/Calculator!$F$17,1)))*IF(MOD(Calculator!$B$31/Calculator!$F$17,1)&lt;0.5,-1,1))^2)/((50*POWER(80,POWER(COS(PI()*MOD(Calculator!$B$31/Calculator!$F$17,1)),2))+$C85)^2+(1500*ABS(SIN(2*PI()*MOD(Calculator!$B$31/Calculator!$F$17,1)))*IF(MOD(Calculator!$B$31/Calculator!$F$17,1)&lt;0.5,-1,1))^2))),2))</f>
        <v>17.21</v>
      </c>
      <c r="AH85" s="266" t="str">
        <f aca="false">IF(OR(Calculator!$E$18&lt;&gt;"YES",Calculator!$B$31&lt;Calculator!$G$18),"—",ROUND((1+SQRT(((50*POWER(80,POWER(COS(PI()*MOD(Calculator!$B$31/Calculator!$F$18,1)),2))-$C85)^2+(1500*ABS(SIN(2*PI()*MOD(Calculator!$B$31/Calculator!$F$18,1)))*IF(MOD(Calculator!$B$31/Calculator!$F$18,1)&lt;0.5,-1,1))^2)/((50*POWER(80,POWER(COS(PI()*MOD(Calculator!$B$31/Calculator!$F$18,1)),2))+$C85)^2+(1500*ABS(SIN(2*PI()*MOD(Calculator!$B$31/Calculator!$F$18,1)))*IF(MOD(Calculator!$B$31/Calculator!$F$18,1)&lt;0.5,-1,1))^2)))/(1-SQRT(((50*POWER(80,POWER(COS(PI()*MOD(Calculator!$B$31/Calculator!$F$18,1)),2))-$C85)^2+(1500*ABS(SIN(2*PI()*MOD(Calculator!$B$31/Calculator!$F$18,1)))*IF(MOD(Calculator!$B$31/Calculator!$F$18,1)&lt;0.5,-1,1))^2)/((50*POWER(80,POWER(COS(PI()*MOD(Calculator!$B$31/Calculator!$F$18,1)),2))+$C85)^2+(1500*ABS(SIN(2*PI()*MOD(Calculator!$B$31/Calculator!$F$18,1)))*IF(MOD(Calculator!$B$31/Calculator!$F$18,1)&lt;0.5,-1,1))^2))),2))</f>
        <v>—</v>
      </c>
      <c r="AI85" s="266" t="str">
        <f aca="false">IF(OR(Calculator!$E$19&lt;&gt;"YES",Calculator!$B$31&lt;Calculator!$G$19),"—",ROUND((1+SQRT(((50*POWER(80,POWER(COS(PI()*MOD(Calculator!$B$31/Calculator!$F$19,1)),2))-$C85)^2+(1500*ABS(SIN(2*PI()*MOD(Calculator!$B$31/Calculator!$F$19,1)))*IF(MOD(Calculator!$B$31/Calculator!$F$19,1)&lt;0.5,-1,1))^2)/((50*POWER(80,POWER(COS(PI()*MOD(Calculator!$B$31/Calculator!$F$19,1)),2))+$C85)^2+(1500*ABS(SIN(2*PI()*MOD(Calculator!$B$31/Calculator!$F$19,1)))*IF(MOD(Calculator!$B$31/Calculator!$F$19,1)&lt;0.5,-1,1))^2)))/(1-SQRT(((50*POWER(80,POWER(COS(PI()*MOD(Calculator!$B$31/Calculator!$F$19,1)),2))-$C85)^2+(1500*ABS(SIN(2*PI()*MOD(Calculator!$B$31/Calculator!$F$19,1)))*IF(MOD(Calculator!$B$31/Calculator!$F$19,1)&lt;0.5,-1,1))^2)/((50*POWER(80,POWER(COS(PI()*MOD(Calculator!$B$31/Calculator!$F$19,1)),2))+$C85)^2+(1500*ABS(SIN(2*PI()*MOD(Calculator!$B$31/Calculator!$F$19,1)))*IF(MOD(Calculator!$B$31/Calculator!$F$19,1)&lt;0.5,-1,1))^2))),2))</f>
        <v>—</v>
      </c>
      <c r="AJ85" s="266" t="str">
        <f aca="false">IF(OR(Calculator!$E$20&lt;&gt;"YES",Calculator!$B$31&lt;Calculator!$G$20),"—",ROUND((1+SQRT(((50*POWER(80,POWER(COS(PI()*MOD(Calculator!$B$31/Calculator!$F$20,1)),2))-$C85)^2+(1500*ABS(SIN(2*PI()*MOD(Calculator!$B$31/Calculator!$F$20,1)))*IF(MOD(Calculator!$B$31/Calculator!$F$20,1)&lt;0.5,-1,1))^2)/((50*POWER(80,POWER(COS(PI()*MOD(Calculator!$B$31/Calculator!$F$20,1)),2))+$C85)^2+(1500*ABS(SIN(2*PI()*MOD(Calculator!$B$31/Calculator!$F$20,1)))*IF(MOD(Calculator!$B$31/Calculator!$F$20,1)&lt;0.5,-1,1))^2)))/(1-SQRT(((50*POWER(80,POWER(COS(PI()*MOD(Calculator!$B$31/Calculator!$F$20,1)),2))-$C85)^2+(1500*ABS(SIN(2*PI()*MOD(Calculator!$B$31/Calculator!$F$20,1)))*IF(MOD(Calculator!$B$31/Calculator!$F$20,1)&lt;0.5,-1,1))^2)/((50*POWER(80,POWER(COS(PI()*MOD(Calculator!$B$31/Calculator!$F$20,1)),2))+$C85)^2+(1500*ABS(SIN(2*PI()*MOD(Calculator!$B$31/Calculator!$F$20,1)))*IF(MOD(Calculator!$B$31/Calculator!$F$20,1)&lt;0.5,-1,1))^2))),2))</f>
        <v>—</v>
      </c>
      <c r="AK85" s="266" t="str">
        <f aca="false">IF(OR(Calculator!$E$21&lt;&gt;"YES",Calculator!$B$31&lt;Calculator!$G$21),"—",ROUND((1+SQRT(((50*POWER(80,POWER(COS(PI()*MOD(Calculator!$B$31/Calculator!$F$21,1)),2))-$C85)^2+(1500*ABS(SIN(2*PI()*MOD(Calculator!$B$31/Calculator!$F$21,1)))*IF(MOD(Calculator!$B$31/Calculator!$F$21,1)&lt;0.5,-1,1))^2)/((50*POWER(80,POWER(COS(PI()*MOD(Calculator!$B$31/Calculator!$F$21,1)),2))+$C85)^2+(1500*ABS(SIN(2*PI()*MOD(Calculator!$B$31/Calculator!$F$21,1)))*IF(MOD(Calculator!$B$31/Calculator!$F$21,1)&lt;0.5,-1,1))^2)))/(1-SQRT(((50*POWER(80,POWER(COS(PI()*MOD(Calculator!$B$31/Calculator!$F$21,1)),2))-$C85)^2+(1500*ABS(SIN(2*PI()*MOD(Calculator!$B$31/Calculator!$F$21,1)))*IF(MOD(Calculator!$B$31/Calculator!$F$21,1)&lt;0.5,-1,1))^2)/((50*POWER(80,POWER(COS(PI()*MOD(Calculator!$B$31/Calculator!$F$21,1)),2))+$C85)^2+(1500*ABS(SIN(2*PI()*MOD(Calculator!$B$31/Calculator!$F$21,1)))*IF(MOD(Calculator!$B$31/Calculator!$F$21,1)&lt;0.5,-1,1))^2))),2))</f>
        <v>—</v>
      </c>
      <c r="AL85" s="266" t="str">
        <f aca="false">IF(OR(Calculator!$E$22&lt;&gt;"YES",Calculator!$B$31&lt;Calculator!$G$22),"—",ROUND((1+SQRT(((50*POWER(80,POWER(COS(PI()*MOD(Calculator!$B$31/Calculator!$F$22,1)),2))-$C85)^2+(1500*ABS(SIN(2*PI()*MOD(Calculator!$B$31/Calculator!$F$22,1)))*IF(MOD(Calculator!$B$31/Calculator!$F$22,1)&lt;0.5,-1,1))^2)/((50*POWER(80,POWER(COS(PI()*MOD(Calculator!$B$31/Calculator!$F$22,1)),2))+$C85)^2+(1500*ABS(SIN(2*PI()*MOD(Calculator!$B$31/Calculator!$F$22,1)))*IF(MOD(Calculator!$B$31/Calculator!$F$22,1)&lt;0.5,-1,1))^2)))/(1-SQRT(((50*POWER(80,POWER(COS(PI()*MOD(Calculator!$B$31/Calculator!$F$22,1)),2))-$C85)^2+(1500*ABS(SIN(2*PI()*MOD(Calculator!$B$31/Calculator!$F$22,1)))*IF(MOD(Calculator!$B$31/Calculator!$F$22,1)&lt;0.5,-1,1))^2)/((50*POWER(80,POWER(COS(PI()*MOD(Calculator!$B$31/Calculator!$F$22,1)),2))+$C85)^2+(1500*ABS(SIN(2*PI()*MOD(Calculator!$B$31/Calculator!$F$22,1)))*IF(MOD(Calculator!$B$31/Calculator!$F$22,1)&lt;0.5,-1,1))^2))),2))</f>
        <v>—</v>
      </c>
      <c r="AM85" s="293" t="n">
        <f aca="false">IFERROR(ROUND((IF(ISNUMBER(AB85),AB85,0)+IF(ISNUMBER(AC85),AC85,0)+IF(ISNUMBER(AD85),AD85,0)+IF(ISNUMBER(AE85),AE85,0)+IF(ISNUMBER(AF85),AF85,0)+IF(ISNUMBER(AG85),AG85,0)+IF(ISNUMBER(AH85),AH85,0)+IF(ISNUMBER(AI85),AI85,0)+IF(ISNUMBER(AJ85),AJ85,0)+IF(ISNUMBER(AK85),AK85,0)+IF(ISNUMBER(AL85),AL85,0))/(IF(ISNUMBER(AB85),1,0)+IF(ISNUMBER(AC85),1,0)+IF(ISNUMBER(AD85),1,0)+IF(ISNUMBER(AE85),1,0)+IF(ISNUMBER(AF85),1,0)+IF(ISNUMBER(AG85),1,0)+IF(ISNUMBER(AH85),1,0)+IF(ISNUMBER(AI85),1,0)+IF(ISNUMBER(AJ85),1,0)+IF(ISNUMBER(AK85),1,0)+IF(ISNUMBER(AL85),1,0)),4),"")</f>
        <v>19.84</v>
      </c>
      <c r="AN85" s="294" t="str">
        <f aca="false">IF(OR(Calculator!$E$12&lt;&gt;"YES",Calculator!$B$32&lt;Calculator!$G$12),"—",ROUND((1+SQRT(((50*POWER(80,POWER(COS(PI()*MOD(Calculator!$B$32/Calculator!$F$12,1)),2))-$C85)^2+(1500*ABS(SIN(2*PI()*MOD(Calculator!$B$32/Calculator!$F$12,1)))*IF(MOD(Calculator!$B$32/Calculator!$F$12,1)&lt;0.5,-1,1))^2)/((50*POWER(80,POWER(COS(PI()*MOD(Calculator!$B$32/Calculator!$F$12,1)),2))+$C85)^2+(1500*ABS(SIN(2*PI()*MOD(Calculator!$B$32/Calculator!$F$12,1)))*IF(MOD(Calculator!$B$32/Calculator!$F$12,1)&lt;0.5,-1,1))^2)))/(1-SQRT(((50*POWER(80,POWER(COS(PI()*MOD(Calculator!$B$32/Calculator!$F$12,1)),2))-$C85)^2+(1500*ABS(SIN(2*PI()*MOD(Calculator!$B$32/Calculator!$F$12,1)))*IF(MOD(Calculator!$B$32/Calculator!$F$12,1)&lt;0.5,-1,1))^2)/((50*POWER(80,POWER(COS(PI()*MOD(Calculator!$B$32/Calculator!$F$12,1)),2))+$C85)^2+(1500*ABS(SIN(2*PI()*MOD(Calculator!$B$32/Calculator!$F$12,1)))*IF(MOD(Calculator!$B$32/Calculator!$F$12,1)&lt;0.5,-1,1))^2))),2))</f>
        <v>—</v>
      </c>
      <c r="AO85" s="294" t="str">
        <f aca="false">IF(OR(Calculator!$E$13&lt;&gt;"YES",Calculator!$B$32&lt;Calculator!$G$13),"—",ROUND((1+SQRT(((50*POWER(80,POWER(COS(PI()*MOD(Calculator!$B$32/Calculator!$F$13,1)),2))-$C85)^2+(1500*ABS(SIN(2*PI()*MOD(Calculator!$B$32/Calculator!$F$13,1)))*IF(MOD(Calculator!$B$32/Calculator!$F$13,1)&lt;0.5,-1,1))^2)/((50*POWER(80,POWER(COS(PI()*MOD(Calculator!$B$32/Calculator!$F$13,1)),2))+$C85)^2+(1500*ABS(SIN(2*PI()*MOD(Calculator!$B$32/Calculator!$F$13,1)))*IF(MOD(Calculator!$B$32/Calculator!$F$13,1)&lt;0.5,-1,1))^2)))/(1-SQRT(((50*POWER(80,POWER(COS(PI()*MOD(Calculator!$B$32/Calculator!$F$13,1)),2))-$C85)^2+(1500*ABS(SIN(2*PI()*MOD(Calculator!$B$32/Calculator!$F$13,1)))*IF(MOD(Calculator!$B$32/Calculator!$F$13,1)&lt;0.5,-1,1))^2)/((50*POWER(80,POWER(COS(PI()*MOD(Calculator!$B$32/Calculator!$F$13,1)),2))+$C85)^2+(1500*ABS(SIN(2*PI()*MOD(Calculator!$B$32/Calculator!$F$13,1)))*IF(MOD(Calculator!$B$32/Calculator!$F$13,1)&lt;0.5,-1,1))^2))),2))</f>
        <v>—</v>
      </c>
      <c r="AP85" s="294" t="str">
        <f aca="false">IF(OR(Calculator!$E$14&lt;&gt;"YES",Calculator!$B$32&lt;Calculator!$G$14),"—",ROUND((1+SQRT(((50*POWER(80,POWER(COS(PI()*MOD(Calculator!$B$32/Calculator!$F$14,1)),2))-$C85)^2+(1500*ABS(SIN(2*PI()*MOD(Calculator!$B$32/Calculator!$F$14,1)))*IF(MOD(Calculator!$B$32/Calculator!$F$14,1)&lt;0.5,-1,1))^2)/((50*POWER(80,POWER(COS(PI()*MOD(Calculator!$B$32/Calculator!$F$14,1)),2))+$C85)^2+(1500*ABS(SIN(2*PI()*MOD(Calculator!$B$32/Calculator!$F$14,1)))*IF(MOD(Calculator!$B$32/Calculator!$F$14,1)&lt;0.5,-1,1))^2)))/(1-SQRT(((50*POWER(80,POWER(COS(PI()*MOD(Calculator!$B$32/Calculator!$F$14,1)),2))-$C85)^2+(1500*ABS(SIN(2*PI()*MOD(Calculator!$B$32/Calculator!$F$14,1)))*IF(MOD(Calculator!$B$32/Calculator!$F$14,1)&lt;0.5,-1,1))^2)/((50*POWER(80,POWER(COS(PI()*MOD(Calculator!$B$32/Calculator!$F$14,1)),2))+$C85)^2+(1500*ABS(SIN(2*PI()*MOD(Calculator!$B$32/Calculator!$F$14,1)))*IF(MOD(Calculator!$B$32/Calculator!$F$14,1)&lt;0.5,-1,1))^2))),2))</f>
        <v>—</v>
      </c>
      <c r="AQ85" s="294" t="n">
        <f aca="false">IF(OR(Calculator!$E$15&lt;&gt;"YES",Calculator!$B$32&lt;Calculator!$G$15),"—",ROUND((1+SQRT(((50*POWER(80,POWER(COS(PI()*MOD(Calculator!$B$32/Calculator!$F$15,1)),2))-$C85)^2+(1500*ABS(SIN(2*PI()*MOD(Calculator!$B$32/Calculator!$F$15,1)))*IF(MOD(Calculator!$B$32/Calculator!$F$15,1)&lt;0.5,-1,1))^2)/((50*POWER(80,POWER(COS(PI()*MOD(Calculator!$B$32/Calculator!$F$15,1)),2))+$C85)^2+(1500*ABS(SIN(2*PI()*MOD(Calculator!$B$32/Calculator!$F$15,1)))*IF(MOD(Calculator!$B$32/Calculator!$F$15,1)&lt;0.5,-1,1))^2)))/(1-SQRT(((50*POWER(80,POWER(COS(PI()*MOD(Calculator!$B$32/Calculator!$F$15,1)),2))-$C85)^2+(1500*ABS(SIN(2*PI()*MOD(Calculator!$B$32/Calculator!$F$15,1)))*IF(MOD(Calculator!$B$32/Calculator!$F$15,1)&lt;0.5,-1,1))^2)/((50*POWER(80,POWER(COS(PI()*MOD(Calculator!$B$32/Calculator!$F$15,1)),2))+$C85)^2+(1500*ABS(SIN(2*PI()*MOD(Calculator!$B$32/Calculator!$F$15,1)))*IF(MOD(Calculator!$B$32/Calculator!$F$15,1)&lt;0.5,-1,1))^2))),2))</f>
        <v>2.61</v>
      </c>
      <c r="AR85" s="294" t="str">
        <f aca="false">IF(OR(Calculator!$E$16&lt;&gt;"YES",Calculator!$B$32&lt;Calculator!$G$16),"—",ROUND((1+SQRT(((50*POWER(80,POWER(COS(PI()*MOD(Calculator!$B$32/Calculator!$F$16,1)),2))-$C85)^2+(1500*ABS(SIN(2*PI()*MOD(Calculator!$B$32/Calculator!$F$16,1)))*IF(MOD(Calculator!$B$32/Calculator!$F$16,1)&lt;0.5,-1,1))^2)/((50*POWER(80,POWER(COS(PI()*MOD(Calculator!$B$32/Calculator!$F$16,1)),2))+$C85)^2+(1500*ABS(SIN(2*PI()*MOD(Calculator!$B$32/Calculator!$F$16,1)))*IF(MOD(Calculator!$B$32/Calculator!$F$16,1)&lt;0.5,-1,1))^2)))/(1-SQRT(((50*POWER(80,POWER(COS(PI()*MOD(Calculator!$B$32/Calculator!$F$16,1)),2))-$C85)^2+(1500*ABS(SIN(2*PI()*MOD(Calculator!$B$32/Calculator!$F$16,1)))*IF(MOD(Calculator!$B$32/Calculator!$F$16,1)&lt;0.5,-1,1))^2)/((50*POWER(80,POWER(COS(PI()*MOD(Calculator!$B$32/Calculator!$F$16,1)),2))+$C85)^2+(1500*ABS(SIN(2*PI()*MOD(Calculator!$B$32/Calculator!$F$16,1)))*IF(MOD(Calculator!$B$32/Calculator!$F$16,1)&lt;0.5,-1,1))^2))),2))</f>
        <v>—</v>
      </c>
      <c r="AS85" s="294" t="n">
        <f aca="false">IF(OR(Calculator!$E$17&lt;&gt;"YES",Calculator!$B$32&lt;Calculator!$G$17),"—",ROUND((1+SQRT(((50*POWER(80,POWER(COS(PI()*MOD(Calculator!$B$32/Calculator!$F$17,1)),2))-$C85)^2+(1500*ABS(SIN(2*PI()*MOD(Calculator!$B$32/Calculator!$F$17,1)))*IF(MOD(Calculator!$B$32/Calculator!$F$17,1)&lt;0.5,-1,1))^2)/((50*POWER(80,POWER(COS(PI()*MOD(Calculator!$B$32/Calculator!$F$17,1)),2))+$C85)^2+(1500*ABS(SIN(2*PI()*MOD(Calculator!$B$32/Calculator!$F$17,1)))*IF(MOD(Calculator!$B$32/Calculator!$F$17,1)&lt;0.5,-1,1))^2)))/(1-SQRT(((50*POWER(80,POWER(COS(PI()*MOD(Calculator!$B$32/Calculator!$F$17,1)),2))-$C85)^2+(1500*ABS(SIN(2*PI()*MOD(Calculator!$B$32/Calculator!$F$17,1)))*IF(MOD(Calculator!$B$32/Calculator!$F$17,1)&lt;0.5,-1,1))^2)/((50*POWER(80,POWER(COS(PI()*MOD(Calculator!$B$32/Calculator!$F$17,1)),2))+$C85)^2+(1500*ABS(SIN(2*PI()*MOD(Calculator!$B$32/Calculator!$F$17,1)))*IF(MOD(Calculator!$B$32/Calculator!$F$17,1)&lt;0.5,-1,1))^2))),2))</f>
        <v>18.15</v>
      </c>
      <c r="AT85" s="294" t="str">
        <f aca="false">IF(OR(Calculator!$E$18&lt;&gt;"YES",Calculator!$B$32&lt;Calculator!$G$18),"—",ROUND((1+SQRT(((50*POWER(80,POWER(COS(PI()*MOD(Calculator!$B$32/Calculator!$F$18,1)),2))-$C85)^2+(1500*ABS(SIN(2*PI()*MOD(Calculator!$B$32/Calculator!$F$18,1)))*IF(MOD(Calculator!$B$32/Calculator!$F$18,1)&lt;0.5,-1,1))^2)/((50*POWER(80,POWER(COS(PI()*MOD(Calculator!$B$32/Calculator!$F$18,1)),2))+$C85)^2+(1500*ABS(SIN(2*PI()*MOD(Calculator!$B$32/Calculator!$F$18,1)))*IF(MOD(Calculator!$B$32/Calculator!$F$18,1)&lt;0.5,-1,1))^2)))/(1-SQRT(((50*POWER(80,POWER(COS(PI()*MOD(Calculator!$B$32/Calculator!$F$18,1)),2))-$C85)^2+(1500*ABS(SIN(2*PI()*MOD(Calculator!$B$32/Calculator!$F$18,1)))*IF(MOD(Calculator!$B$32/Calculator!$F$18,1)&lt;0.5,-1,1))^2)/((50*POWER(80,POWER(COS(PI()*MOD(Calculator!$B$32/Calculator!$F$18,1)),2))+$C85)^2+(1500*ABS(SIN(2*PI()*MOD(Calculator!$B$32/Calculator!$F$18,1)))*IF(MOD(Calculator!$B$32/Calculator!$F$18,1)&lt;0.5,-1,1))^2))),2))</f>
        <v>—</v>
      </c>
      <c r="AU85" s="294" t="str">
        <f aca="false">IF(OR(Calculator!$E$19&lt;&gt;"YES",Calculator!$B$32&lt;Calculator!$G$19),"—",ROUND((1+SQRT(((50*POWER(80,POWER(COS(PI()*MOD(Calculator!$B$32/Calculator!$F$19,1)),2))-$C85)^2+(1500*ABS(SIN(2*PI()*MOD(Calculator!$B$32/Calculator!$F$19,1)))*IF(MOD(Calculator!$B$32/Calculator!$F$19,1)&lt;0.5,-1,1))^2)/((50*POWER(80,POWER(COS(PI()*MOD(Calculator!$B$32/Calculator!$F$19,1)),2))+$C85)^2+(1500*ABS(SIN(2*PI()*MOD(Calculator!$B$32/Calculator!$F$19,1)))*IF(MOD(Calculator!$B$32/Calculator!$F$19,1)&lt;0.5,-1,1))^2)))/(1-SQRT(((50*POWER(80,POWER(COS(PI()*MOD(Calculator!$B$32/Calculator!$F$19,1)),2))-$C85)^2+(1500*ABS(SIN(2*PI()*MOD(Calculator!$B$32/Calculator!$F$19,1)))*IF(MOD(Calculator!$B$32/Calculator!$F$19,1)&lt;0.5,-1,1))^2)/((50*POWER(80,POWER(COS(PI()*MOD(Calculator!$B$32/Calculator!$F$19,1)),2))+$C85)^2+(1500*ABS(SIN(2*PI()*MOD(Calculator!$B$32/Calculator!$F$19,1)))*IF(MOD(Calculator!$B$32/Calculator!$F$19,1)&lt;0.5,-1,1))^2))),2))</f>
        <v>—</v>
      </c>
      <c r="AV85" s="294" t="str">
        <f aca="false">IF(OR(Calculator!$E$20&lt;&gt;"YES",Calculator!$B$32&lt;Calculator!$G$20),"—",ROUND((1+SQRT(((50*POWER(80,POWER(COS(PI()*MOD(Calculator!$B$32/Calculator!$F$20,1)),2))-$C85)^2+(1500*ABS(SIN(2*PI()*MOD(Calculator!$B$32/Calculator!$F$20,1)))*IF(MOD(Calculator!$B$32/Calculator!$F$20,1)&lt;0.5,-1,1))^2)/((50*POWER(80,POWER(COS(PI()*MOD(Calculator!$B$32/Calculator!$F$20,1)),2))+$C85)^2+(1500*ABS(SIN(2*PI()*MOD(Calculator!$B$32/Calculator!$F$20,1)))*IF(MOD(Calculator!$B$32/Calculator!$F$20,1)&lt;0.5,-1,1))^2)))/(1-SQRT(((50*POWER(80,POWER(COS(PI()*MOD(Calculator!$B$32/Calculator!$F$20,1)),2))-$C85)^2+(1500*ABS(SIN(2*PI()*MOD(Calculator!$B$32/Calculator!$F$20,1)))*IF(MOD(Calculator!$B$32/Calculator!$F$20,1)&lt;0.5,-1,1))^2)/((50*POWER(80,POWER(COS(PI()*MOD(Calculator!$B$32/Calculator!$F$20,1)),2))+$C85)^2+(1500*ABS(SIN(2*PI()*MOD(Calculator!$B$32/Calculator!$F$20,1)))*IF(MOD(Calculator!$B$32/Calculator!$F$20,1)&lt;0.5,-1,1))^2))),2))</f>
        <v>—</v>
      </c>
      <c r="AW85" s="294" t="str">
        <f aca="false">IF(OR(Calculator!$E$21&lt;&gt;"YES",Calculator!$B$32&lt;Calculator!$G$21),"—",ROUND((1+SQRT(((50*POWER(80,POWER(COS(PI()*MOD(Calculator!$B$32/Calculator!$F$21,1)),2))-$C85)^2+(1500*ABS(SIN(2*PI()*MOD(Calculator!$B$32/Calculator!$F$21,1)))*IF(MOD(Calculator!$B$32/Calculator!$F$21,1)&lt;0.5,-1,1))^2)/((50*POWER(80,POWER(COS(PI()*MOD(Calculator!$B$32/Calculator!$F$21,1)),2))+$C85)^2+(1500*ABS(SIN(2*PI()*MOD(Calculator!$B$32/Calculator!$F$21,1)))*IF(MOD(Calculator!$B$32/Calculator!$F$21,1)&lt;0.5,-1,1))^2)))/(1-SQRT(((50*POWER(80,POWER(COS(PI()*MOD(Calculator!$B$32/Calculator!$F$21,1)),2))-$C85)^2+(1500*ABS(SIN(2*PI()*MOD(Calculator!$B$32/Calculator!$F$21,1)))*IF(MOD(Calculator!$B$32/Calculator!$F$21,1)&lt;0.5,-1,1))^2)/((50*POWER(80,POWER(COS(PI()*MOD(Calculator!$B$32/Calculator!$F$21,1)),2))+$C85)^2+(1500*ABS(SIN(2*PI()*MOD(Calculator!$B$32/Calculator!$F$21,1)))*IF(MOD(Calculator!$B$32/Calculator!$F$21,1)&lt;0.5,-1,1))^2))),2))</f>
        <v>—</v>
      </c>
      <c r="AX85" s="294" t="str">
        <f aca="false">IF(OR(Calculator!$E$22&lt;&gt;"YES",Calculator!$B$32&lt;Calculator!$G$22),"—",ROUND((1+SQRT(((50*POWER(80,POWER(COS(PI()*MOD(Calculator!$B$32/Calculator!$F$22,1)),2))-$C85)^2+(1500*ABS(SIN(2*PI()*MOD(Calculator!$B$32/Calculator!$F$22,1)))*IF(MOD(Calculator!$B$32/Calculator!$F$22,1)&lt;0.5,-1,1))^2)/((50*POWER(80,POWER(COS(PI()*MOD(Calculator!$B$32/Calculator!$F$22,1)),2))+$C85)^2+(1500*ABS(SIN(2*PI()*MOD(Calculator!$B$32/Calculator!$F$22,1)))*IF(MOD(Calculator!$B$32/Calculator!$F$22,1)&lt;0.5,-1,1))^2)))/(1-SQRT(((50*POWER(80,POWER(COS(PI()*MOD(Calculator!$B$32/Calculator!$F$22,1)),2))-$C85)^2+(1500*ABS(SIN(2*PI()*MOD(Calculator!$B$32/Calculator!$F$22,1)))*IF(MOD(Calculator!$B$32/Calculator!$F$22,1)&lt;0.5,-1,1))^2)/((50*POWER(80,POWER(COS(PI()*MOD(Calculator!$B$32/Calculator!$F$22,1)),2))+$C85)^2+(1500*ABS(SIN(2*PI()*MOD(Calculator!$B$32/Calculator!$F$22,1)))*IF(MOD(Calculator!$B$32/Calculator!$F$22,1)&lt;0.5,-1,1))^2))),2))</f>
        <v>—</v>
      </c>
      <c r="AY85" s="293" t="n">
        <f aca="false">IFERROR(ROUND((IF(ISNUMBER(AN85),AN85,0)+IF(ISNUMBER(AO85),AO85,0)+IF(ISNUMBER(AP85),AP85,0)+IF(ISNUMBER(AQ85),AQ85,0)+IF(ISNUMBER(AR85),AR85,0)+IF(ISNUMBER(AS85),AS85,0)+IF(ISNUMBER(AT85),AT85,0)+IF(ISNUMBER(AU85),AU85,0)+IF(ISNUMBER(AV85),AV85,0)+IF(ISNUMBER(AW85),AW85,0)+IF(ISNUMBER(AX85),AX85,0))/(IF(ISNUMBER(AN85),1,0)+IF(ISNUMBER(AO85),1,0)+IF(ISNUMBER(AP85),1,0)+IF(ISNUMBER(AQ85),1,0)+IF(ISNUMBER(AR85),1,0)+IF(ISNUMBER(AS85),1,0)+IF(ISNUMBER(AT85),1,0)+IF(ISNUMBER(AU85),1,0)+IF(ISNUMBER(AV85),1,0)+IF(ISNUMBER(AW85),1,0)+IF(ISNUMBER(AX85),1,0)),4),"")</f>
        <v>10.38</v>
      </c>
      <c r="AZ85" s="294" t="str">
        <f aca="false">IF(OR(Calculator!$E$12&lt;&gt;"YES",Calculator!$B$33&lt;Calculator!$G$12),"—",ROUND((1+SQRT(((50*POWER(80,POWER(COS(PI()*MOD(Calculator!$B$33/Calculator!$F$12,1)),2))-$C85)^2+(1500*ABS(SIN(2*PI()*MOD(Calculator!$B$33/Calculator!$F$12,1)))*IF(MOD(Calculator!$B$33/Calculator!$F$12,1)&lt;0.5,-1,1))^2)/((50*POWER(80,POWER(COS(PI()*MOD(Calculator!$B$33/Calculator!$F$12,1)),2))+$C85)^2+(1500*ABS(SIN(2*PI()*MOD(Calculator!$B$33/Calculator!$F$12,1)))*IF(MOD(Calculator!$B$33/Calculator!$F$12,1)&lt;0.5,-1,1))^2)))/(1-SQRT(((50*POWER(80,POWER(COS(PI()*MOD(Calculator!$B$33/Calculator!$F$12,1)),2))-$C85)^2+(1500*ABS(SIN(2*PI()*MOD(Calculator!$B$33/Calculator!$F$12,1)))*IF(MOD(Calculator!$B$33/Calculator!$F$12,1)&lt;0.5,-1,1))^2)/((50*POWER(80,POWER(COS(PI()*MOD(Calculator!$B$33/Calculator!$F$12,1)),2))+$C85)^2+(1500*ABS(SIN(2*PI()*MOD(Calculator!$B$33/Calculator!$F$12,1)))*IF(MOD(Calculator!$B$33/Calculator!$F$12,1)&lt;0.5,-1,1))^2))),2))</f>
        <v>—</v>
      </c>
      <c r="BA85" s="294" t="str">
        <f aca="false">IF(OR(Calculator!$E$13&lt;&gt;"YES",Calculator!$B$33&lt;Calculator!$G$13),"—",ROUND((1+SQRT(((50*POWER(80,POWER(COS(PI()*MOD(Calculator!$B$33/Calculator!$F$13,1)),2))-$C85)^2+(1500*ABS(SIN(2*PI()*MOD(Calculator!$B$33/Calculator!$F$13,1)))*IF(MOD(Calculator!$B$33/Calculator!$F$13,1)&lt;0.5,-1,1))^2)/((50*POWER(80,POWER(COS(PI()*MOD(Calculator!$B$33/Calculator!$F$13,1)),2))+$C85)^2+(1500*ABS(SIN(2*PI()*MOD(Calculator!$B$33/Calculator!$F$13,1)))*IF(MOD(Calculator!$B$33/Calculator!$F$13,1)&lt;0.5,-1,1))^2)))/(1-SQRT(((50*POWER(80,POWER(COS(PI()*MOD(Calculator!$B$33/Calculator!$F$13,1)),2))-$C85)^2+(1500*ABS(SIN(2*PI()*MOD(Calculator!$B$33/Calculator!$F$13,1)))*IF(MOD(Calculator!$B$33/Calculator!$F$13,1)&lt;0.5,-1,1))^2)/((50*POWER(80,POWER(COS(PI()*MOD(Calculator!$B$33/Calculator!$F$13,1)),2))+$C85)^2+(1500*ABS(SIN(2*PI()*MOD(Calculator!$B$33/Calculator!$F$13,1)))*IF(MOD(Calculator!$B$33/Calculator!$F$13,1)&lt;0.5,-1,1))^2))),2))</f>
        <v>—</v>
      </c>
      <c r="BB85" s="294" t="str">
        <f aca="false">IF(OR(Calculator!$E$14&lt;&gt;"YES",Calculator!$B$33&lt;Calculator!$G$14),"—",ROUND((1+SQRT(((50*POWER(80,POWER(COS(PI()*MOD(Calculator!$B$33/Calculator!$F$14,1)),2))-$C85)^2+(1500*ABS(SIN(2*PI()*MOD(Calculator!$B$33/Calculator!$F$14,1)))*IF(MOD(Calculator!$B$33/Calculator!$F$14,1)&lt;0.5,-1,1))^2)/((50*POWER(80,POWER(COS(PI()*MOD(Calculator!$B$33/Calculator!$F$14,1)),2))+$C85)^2+(1500*ABS(SIN(2*PI()*MOD(Calculator!$B$33/Calculator!$F$14,1)))*IF(MOD(Calculator!$B$33/Calculator!$F$14,1)&lt;0.5,-1,1))^2)))/(1-SQRT(((50*POWER(80,POWER(COS(PI()*MOD(Calculator!$B$33/Calculator!$F$14,1)),2))-$C85)^2+(1500*ABS(SIN(2*PI()*MOD(Calculator!$B$33/Calculator!$F$14,1)))*IF(MOD(Calculator!$B$33/Calculator!$F$14,1)&lt;0.5,-1,1))^2)/((50*POWER(80,POWER(COS(PI()*MOD(Calculator!$B$33/Calculator!$F$14,1)),2))+$C85)^2+(1500*ABS(SIN(2*PI()*MOD(Calculator!$B$33/Calculator!$F$14,1)))*IF(MOD(Calculator!$B$33/Calculator!$F$14,1)&lt;0.5,-1,1))^2))),2))</f>
        <v>—</v>
      </c>
      <c r="BC85" s="294" t="n">
        <f aca="false">IF(OR(Calculator!$E$15&lt;&gt;"YES",Calculator!$B$33&lt;Calculator!$G$15),"—",ROUND((1+SQRT(((50*POWER(80,POWER(COS(PI()*MOD(Calculator!$B$33/Calculator!$F$15,1)),2))-$C85)^2+(1500*ABS(SIN(2*PI()*MOD(Calculator!$B$33/Calculator!$F$15,1)))*IF(MOD(Calculator!$B$33/Calculator!$F$15,1)&lt;0.5,-1,1))^2)/((50*POWER(80,POWER(COS(PI()*MOD(Calculator!$B$33/Calculator!$F$15,1)),2))+$C85)^2+(1500*ABS(SIN(2*PI()*MOD(Calculator!$B$33/Calculator!$F$15,1)))*IF(MOD(Calculator!$B$33/Calculator!$F$15,1)&lt;0.5,-1,1))^2)))/(1-SQRT(((50*POWER(80,POWER(COS(PI()*MOD(Calculator!$B$33/Calculator!$F$15,1)),2))-$C85)^2+(1500*ABS(SIN(2*PI()*MOD(Calculator!$B$33/Calculator!$F$15,1)))*IF(MOD(Calculator!$B$33/Calculator!$F$15,1)&lt;0.5,-1,1))^2)/((50*POWER(80,POWER(COS(PI()*MOD(Calculator!$B$33/Calculator!$F$15,1)),2))+$C85)^2+(1500*ABS(SIN(2*PI()*MOD(Calculator!$B$33/Calculator!$F$15,1)))*IF(MOD(Calculator!$B$33/Calculator!$F$15,1)&lt;0.5,-1,1))^2))),2))</f>
        <v>2.77</v>
      </c>
      <c r="BD85" s="294" t="str">
        <f aca="false">IF(OR(Calculator!$E$16&lt;&gt;"YES",Calculator!$B$33&lt;Calculator!$G$16),"—",ROUND((1+SQRT(((50*POWER(80,POWER(COS(PI()*MOD(Calculator!$B$33/Calculator!$F$16,1)),2))-$C85)^2+(1500*ABS(SIN(2*PI()*MOD(Calculator!$B$33/Calculator!$F$16,1)))*IF(MOD(Calculator!$B$33/Calculator!$F$16,1)&lt;0.5,-1,1))^2)/((50*POWER(80,POWER(COS(PI()*MOD(Calculator!$B$33/Calculator!$F$16,1)),2))+$C85)^2+(1500*ABS(SIN(2*PI()*MOD(Calculator!$B$33/Calculator!$F$16,1)))*IF(MOD(Calculator!$B$33/Calculator!$F$16,1)&lt;0.5,-1,1))^2)))/(1-SQRT(((50*POWER(80,POWER(COS(PI()*MOD(Calculator!$B$33/Calculator!$F$16,1)),2))-$C85)^2+(1500*ABS(SIN(2*PI()*MOD(Calculator!$B$33/Calculator!$F$16,1)))*IF(MOD(Calculator!$B$33/Calculator!$F$16,1)&lt;0.5,-1,1))^2)/((50*POWER(80,POWER(COS(PI()*MOD(Calculator!$B$33/Calculator!$F$16,1)),2))+$C85)^2+(1500*ABS(SIN(2*PI()*MOD(Calculator!$B$33/Calculator!$F$16,1)))*IF(MOD(Calculator!$B$33/Calculator!$F$16,1)&lt;0.5,-1,1))^2))),2))</f>
        <v>—</v>
      </c>
      <c r="BE85" s="294" t="n">
        <f aca="false">IF(OR(Calculator!$E$17&lt;&gt;"YES",Calculator!$B$33&lt;Calculator!$G$17),"—",ROUND((1+SQRT(((50*POWER(80,POWER(COS(PI()*MOD(Calculator!$B$33/Calculator!$F$17,1)),2))-$C85)^2+(1500*ABS(SIN(2*PI()*MOD(Calculator!$B$33/Calculator!$F$17,1)))*IF(MOD(Calculator!$B$33/Calculator!$F$17,1)&lt;0.5,-1,1))^2)/((50*POWER(80,POWER(COS(PI()*MOD(Calculator!$B$33/Calculator!$F$17,1)),2))+$C85)^2+(1500*ABS(SIN(2*PI()*MOD(Calculator!$B$33/Calculator!$F$17,1)))*IF(MOD(Calculator!$B$33/Calculator!$F$17,1)&lt;0.5,-1,1))^2)))/(1-SQRT(((50*POWER(80,POWER(COS(PI()*MOD(Calculator!$B$33/Calculator!$F$17,1)),2))-$C85)^2+(1500*ABS(SIN(2*PI()*MOD(Calculator!$B$33/Calculator!$F$17,1)))*IF(MOD(Calculator!$B$33/Calculator!$F$17,1)&lt;0.5,-1,1))^2)/((50*POWER(80,POWER(COS(PI()*MOD(Calculator!$B$33/Calculator!$F$17,1)),2))+$C85)^2+(1500*ABS(SIN(2*PI()*MOD(Calculator!$B$33/Calculator!$F$17,1)))*IF(MOD(Calculator!$B$33/Calculator!$F$17,1)&lt;0.5,-1,1))^2))),2))</f>
        <v>20.25</v>
      </c>
      <c r="BF85" s="294" t="str">
        <f aca="false">IF(OR(Calculator!$E$18&lt;&gt;"YES",Calculator!$B$33&lt;Calculator!$G$18),"—",ROUND((1+SQRT(((50*POWER(80,POWER(COS(PI()*MOD(Calculator!$B$33/Calculator!$F$18,1)),2))-$C85)^2+(1500*ABS(SIN(2*PI()*MOD(Calculator!$B$33/Calculator!$F$18,1)))*IF(MOD(Calculator!$B$33/Calculator!$F$18,1)&lt;0.5,-1,1))^2)/((50*POWER(80,POWER(COS(PI()*MOD(Calculator!$B$33/Calculator!$F$18,1)),2))+$C85)^2+(1500*ABS(SIN(2*PI()*MOD(Calculator!$B$33/Calculator!$F$18,1)))*IF(MOD(Calculator!$B$33/Calculator!$F$18,1)&lt;0.5,-1,1))^2)))/(1-SQRT(((50*POWER(80,POWER(COS(PI()*MOD(Calculator!$B$33/Calculator!$F$18,1)),2))-$C85)^2+(1500*ABS(SIN(2*PI()*MOD(Calculator!$B$33/Calculator!$F$18,1)))*IF(MOD(Calculator!$B$33/Calculator!$F$18,1)&lt;0.5,-1,1))^2)/((50*POWER(80,POWER(COS(PI()*MOD(Calculator!$B$33/Calculator!$F$18,1)),2))+$C85)^2+(1500*ABS(SIN(2*PI()*MOD(Calculator!$B$33/Calculator!$F$18,1)))*IF(MOD(Calculator!$B$33/Calculator!$F$18,1)&lt;0.5,-1,1))^2))),2))</f>
        <v>—</v>
      </c>
      <c r="BG85" s="294" t="str">
        <f aca="false">IF(OR(Calculator!$E$19&lt;&gt;"YES",Calculator!$B$33&lt;Calculator!$G$19),"—",ROUND((1+SQRT(((50*POWER(80,POWER(COS(PI()*MOD(Calculator!$B$33/Calculator!$F$19,1)),2))-$C85)^2+(1500*ABS(SIN(2*PI()*MOD(Calculator!$B$33/Calculator!$F$19,1)))*IF(MOD(Calculator!$B$33/Calculator!$F$19,1)&lt;0.5,-1,1))^2)/((50*POWER(80,POWER(COS(PI()*MOD(Calculator!$B$33/Calculator!$F$19,1)),2))+$C85)^2+(1500*ABS(SIN(2*PI()*MOD(Calculator!$B$33/Calculator!$F$19,1)))*IF(MOD(Calculator!$B$33/Calculator!$F$19,1)&lt;0.5,-1,1))^2)))/(1-SQRT(((50*POWER(80,POWER(COS(PI()*MOD(Calculator!$B$33/Calculator!$F$19,1)),2))-$C85)^2+(1500*ABS(SIN(2*PI()*MOD(Calculator!$B$33/Calculator!$F$19,1)))*IF(MOD(Calculator!$B$33/Calculator!$F$19,1)&lt;0.5,-1,1))^2)/((50*POWER(80,POWER(COS(PI()*MOD(Calculator!$B$33/Calculator!$F$19,1)),2))+$C85)^2+(1500*ABS(SIN(2*PI()*MOD(Calculator!$B$33/Calculator!$F$19,1)))*IF(MOD(Calculator!$B$33/Calculator!$F$19,1)&lt;0.5,-1,1))^2))),2))</f>
        <v>—</v>
      </c>
      <c r="BH85" s="294" t="str">
        <f aca="false">IF(OR(Calculator!$E$20&lt;&gt;"YES",Calculator!$B$33&lt;Calculator!$G$20),"—",ROUND((1+SQRT(((50*POWER(80,POWER(COS(PI()*MOD(Calculator!$B$33/Calculator!$F$20,1)),2))-$C85)^2+(1500*ABS(SIN(2*PI()*MOD(Calculator!$B$33/Calculator!$F$20,1)))*IF(MOD(Calculator!$B$33/Calculator!$F$20,1)&lt;0.5,-1,1))^2)/((50*POWER(80,POWER(COS(PI()*MOD(Calculator!$B$33/Calculator!$F$20,1)),2))+$C85)^2+(1500*ABS(SIN(2*PI()*MOD(Calculator!$B$33/Calculator!$F$20,1)))*IF(MOD(Calculator!$B$33/Calculator!$F$20,1)&lt;0.5,-1,1))^2)))/(1-SQRT(((50*POWER(80,POWER(COS(PI()*MOD(Calculator!$B$33/Calculator!$F$20,1)),2))-$C85)^2+(1500*ABS(SIN(2*PI()*MOD(Calculator!$B$33/Calculator!$F$20,1)))*IF(MOD(Calculator!$B$33/Calculator!$F$20,1)&lt;0.5,-1,1))^2)/((50*POWER(80,POWER(COS(PI()*MOD(Calculator!$B$33/Calculator!$F$20,1)),2))+$C85)^2+(1500*ABS(SIN(2*PI()*MOD(Calculator!$B$33/Calculator!$F$20,1)))*IF(MOD(Calculator!$B$33/Calculator!$F$20,1)&lt;0.5,-1,1))^2))),2))</f>
        <v>—</v>
      </c>
      <c r="BI85" s="294" t="str">
        <f aca="false">IF(OR(Calculator!$E$21&lt;&gt;"YES",Calculator!$B$33&lt;Calculator!$G$21),"—",ROUND((1+SQRT(((50*POWER(80,POWER(COS(PI()*MOD(Calculator!$B$33/Calculator!$F$21,1)),2))-$C85)^2+(1500*ABS(SIN(2*PI()*MOD(Calculator!$B$33/Calculator!$F$21,1)))*IF(MOD(Calculator!$B$33/Calculator!$F$21,1)&lt;0.5,-1,1))^2)/((50*POWER(80,POWER(COS(PI()*MOD(Calculator!$B$33/Calculator!$F$21,1)),2))+$C85)^2+(1500*ABS(SIN(2*PI()*MOD(Calculator!$B$33/Calculator!$F$21,1)))*IF(MOD(Calculator!$B$33/Calculator!$F$21,1)&lt;0.5,-1,1))^2)))/(1-SQRT(((50*POWER(80,POWER(COS(PI()*MOD(Calculator!$B$33/Calculator!$F$21,1)),2))-$C85)^2+(1500*ABS(SIN(2*PI()*MOD(Calculator!$B$33/Calculator!$F$21,1)))*IF(MOD(Calculator!$B$33/Calculator!$F$21,1)&lt;0.5,-1,1))^2)/((50*POWER(80,POWER(COS(PI()*MOD(Calculator!$B$33/Calculator!$F$21,1)),2))+$C85)^2+(1500*ABS(SIN(2*PI()*MOD(Calculator!$B$33/Calculator!$F$21,1)))*IF(MOD(Calculator!$B$33/Calculator!$F$21,1)&lt;0.5,-1,1))^2))),2))</f>
        <v>—</v>
      </c>
      <c r="BJ85" s="294" t="str">
        <f aca="false">IF(OR(Calculator!$E$22&lt;&gt;"YES",Calculator!$B$33&lt;Calculator!$G$22),"—",ROUND((1+SQRT(((50*POWER(80,POWER(COS(PI()*MOD(Calculator!$B$33/Calculator!$F$22,1)),2))-$C85)^2+(1500*ABS(SIN(2*PI()*MOD(Calculator!$B$33/Calculator!$F$22,1)))*IF(MOD(Calculator!$B$33/Calculator!$F$22,1)&lt;0.5,-1,1))^2)/((50*POWER(80,POWER(COS(PI()*MOD(Calculator!$B$33/Calculator!$F$22,1)),2))+$C85)^2+(1500*ABS(SIN(2*PI()*MOD(Calculator!$B$33/Calculator!$F$22,1)))*IF(MOD(Calculator!$B$33/Calculator!$F$22,1)&lt;0.5,-1,1))^2)))/(1-SQRT(((50*POWER(80,POWER(COS(PI()*MOD(Calculator!$B$33/Calculator!$F$22,1)),2))-$C85)^2+(1500*ABS(SIN(2*PI()*MOD(Calculator!$B$33/Calculator!$F$22,1)))*IF(MOD(Calculator!$B$33/Calculator!$F$22,1)&lt;0.5,-1,1))^2)/((50*POWER(80,POWER(COS(PI()*MOD(Calculator!$B$33/Calculator!$F$22,1)),2))+$C85)^2+(1500*ABS(SIN(2*PI()*MOD(Calculator!$B$33/Calculator!$F$22,1)))*IF(MOD(Calculator!$B$33/Calculator!$F$22,1)&lt;0.5,-1,1))^2))),2))</f>
        <v>—</v>
      </c>
      <c r="BK85" s="293" t="n">
        <f aca="false">IFERROR(ROUND((IF(ISNUMBER(AZ85),AZ85,0)+IF(ISNUMBER(BA85),BA85,0)+IF(ISNUMBER(BB85),BB85,0)+IF(ISNUMBER(BC85),BC85,0)+IF(ISNUMBER(BD85),BD85,0)+IF(ISNUMBER(BE85),BE85,0)+IF(ISNUMBER(BF85),BF85,0)+IF(ISNUMBER(BG85),BG85,0)+IF(ISNUMBER(BH85),BH85,0)+IF(ISNUMBER(BI85),BI85,0)+IF(ISNUMBER(BJ85),BJ85,0))/(IF(ISNUMBER(AZ85),1,0)+IF(ISNUMBER(BA85),1,0)+IF(ISNUMBER(BB85),1,0)+IF(ISNUMBER(BC85),1,0)+IF(ISNUMBER(BD85),1,0)+IF(ISNUMBER(BE85),1,0)+IF(ISNUMBER(BF85),1,0)+IF(ISNUMBER(BG85),1,0)+IF(ISNUMBER(BH85),1,0)+IF(ISNUMBER(BI85),1,0)+IF(ISNUMBER(BJ85),1,0)),4),"")</f>
        <v>11.51</v>
      </c>
      <c r="BM85" s="253" t="str">
        <f aca="false">IF(OR(Calculator!$E$12&lt;&gt;"YES",Calculator!$B$29&lt;Calculator!$G$12),"—",ROUND((1+SQRT(((50*POWER(80,POWER(COS(PI()*MOD(Calculator!$B$29/Calculator!$F$12,1)),2))+MIN(500,MAX(30,100*EXP(-0.3*'VSWR Calculator'!$C$24)*(1+3*ABS(MOD('VSWR Calculator'!$C$23/Calculator!$F$12/2,1)-0.5))))/'VSWR Calculator'!$C$25)-$C85)^2+(1500*ABS(SIN(2*PI()*MOD(Calculator!$B$29/Calculator!$F$12,1)))*IF(MOD(Calculator!$B$29/Calculator!$F$12,1)&lt;0.5,-1,1))^2)/SQRT(((50*POWER(80,POWER(COS(PI()*MOD(Calculator!$B$29/Calculator!$F$12,1)),2))+MIN(500,MAX(30,100*EXP(-0.3*'VSWR Calculator'!$C$24)*(1+3*ABS(MOD('VSWR Calculator'!$C$23/Calculator!$F$12/2,1)-0.5))))/'VSWR Calculator'!$C$25)+$C85)^2+(1500*ABS(SIN(2*PI()*MOD(Calculator!$B$29/Calculator!$F$12,1)))*IF(MOD(Calculator!$B$29/Calculator!$F$12,1)&lt;0.5,-1,1))^2))/(1-SQRT(((50*POWER(80,POWER(COS(PI()*MOD(Calculator!$B$29/Calculator!$F$12,1)),2))+MIN(500,MAX(30,100*EXP(-0.3*'VSWR Calculator'!$C$24)*(1+3*ABS(MOD('VSWR Calculator'!$C$23/Calculator!$F$12/2,1)-0.5))))/'VSWR Calculator'!$C$25)-$C85)^2+(1500*ABS(SIN(2*PI()*MOD(Calculator!$B$29/Calculator!$F$12,1)))*IF(MOD(Calculator!$B$29/Calculator!$F$12,1)&lt;0.5,-1,1))^2)/SQRT(((50*POWER(80,POWER(COS(PI()*MOD(Calculator!$B$29/Calculator!$F$12,1)),2))+MIN(500,MAX(30,100*EXP(-0.3*'VSWR Calculator'!$C$24)*(1+3*ABS(MOD('VSWR Calculator'!$C$23/Calculator!$F$12/2,1)-0.5))))/'VSWR Calculator'!$C$25)+$C85)^2+(1500*ABS(SIN(2*PI()*MOD(Calculator!$B$29/Calculator!$F$12,1)))*IF(MOD(Calculator!$B$29/Calculator!$F$12,1)&lt;0.5,-1,1))^2)),2))</f>
        <v>—</v>
      </c>
      <c r="BN85" s="253" t="str">
        <f aca="false">IF(OR(Calculator!$E$13&lt;&gt;"YES",Calculator!$B$29&lt;Calculator!$G$13),"—",ROUND((1+SQRT(((50*POWER(80,POWER(COS(PI()*MOD(Calculator!$B$29/Calculator!$F$13,1)),2))+MIN(500,MAX(30,100*EXP(-0.3*'VSWR Calculator'!$C$24)*(1+3*ABS(MOD('VSWR Calculator'!$C$23/Calculator!$F$13/2,1)-0.5))))/'VSWR Calculator'!$C$25)-$C85)^2+(1500*ABS(SIN(2*PI()*MOD(Calculator!$B$29/Calculator!$F$13,1)))*IF(MOD(Calculator!$B$29/Calculator!$F$13,1)&lt;0.5,-1,1))^2)/SQRT(((50*POWER(80,POWER(COS(PI()*MOD(Calculator!$B$29/Calculator!$F$13,1)),2))+MIN(500,MAX(30,100*EXP(-0.3*'VSWR Calculator'!$C$24)*(1+3*ABS(MOD('VSWR Calculator'!$C$23/Calculator!$F$13/2,1)-0.5))))/'VSWR Calculator'!$C$25)+$C85)^2+(1500*ABS(SIN(2*PI()*MOD(Calculator!$B$29/Calculator!$F$13,1)))*IF(MOD(Calculator!$B$29/Calculator!$F$13,1)&lt;0.5,-1,1))^2))/(1-SQRT(((50*POWER(80,POWER(COS(PI()*MOD(Calculator!$B$29/Calculator!$F$13,1)),2))+MIN(500,MAX(30,100*EXP(-0.3*'VSWR Calculator'!$C$24)*(1+3*ABS(MOD('VSWR Calculator'!$C$23/Calculator!$F$13/2,1)-0.5))))/'VSWR Calculator'!$C$25)-$C85)^2+(1500*ABS(SIN(2*PI()*MOD(Calculator!$B$29/Calculator!$F$13,1)))*IF(MOD(Calculator!$B$29/Calculator!$F$13,1)&lt;0.5,-1,1))^2)/SQRT(((50*POWER(80,POWER(COS(PI()*MOD(Calculator!$B$29/Calculator!$F$13,1)),2))+MIN(500,MAX(30,100*EXP(-0.3*'VSWR Calculator'!$C$24)*(1+3*ABS(MOD('VSWR Calculator'!$C$23/Calculator!$F$13/2,1)-0.5))))/'VSWR Calculator'!$C$25)+$C85)^2+(1500*ABS(SIN(2*PI()*MOD(Calculator!$B$29/Calculator!$F$13,1)))*IF(MOD(Calculator!$B$29/Calculator!$F$13,1)&lt;0.5,-1,1))^2)),2))</f>
        <v>—</v>
      </c>
      <c r="BO85" s="253" t="str">
        <f aca="false">IF(OR(Calculator!$E$14&lt;&gt;"YES",Calculator!$B$29&lt;Calculator!$G$14),"—",ROUND((1+SQRT(((50*POWER(80,POWER(COS(PI()*MOD(Calculator!$B$29/Calculator!$F$14,1)),2))+MIN(500,MAX(30,100*EXP(-0.3*'VSWR Calculator'!$C$24)*(1+3*ABS(MOD('VSWR Calculator'!$C$23/Calculator!$F$14/2,1)-0.5))))/'VSWR Calculator'!$C$25)-$C85)^2+(1500*ABS(SIN(2*PI()*MOD(Calculator!$B$29/Calculator!$F$14,1)))*IF(MOD(Calculator!$B$29/Calculator!$F$14,1)&lt;0.5,-1,1))^2)/SQRT(((50*POWER(80,POWER(COS(PI()*MOD(Calculator!$B$29/Calculator!$F$14,1)),2))+MIN(500,MAX(30,100*EXP(-0.3*'VSWR Calculator'!$C$24)*(1+3*ABS(MOD('VSWR Calculator'!$C$23/Calculator!$F$14/2,1)-0.5))))/'VSWR Calculator'!$C$25)+$C85)^2+(1500*ABS(SIN(2*PI()*MOD(Calculator!$B$29/Calculator!$F$14,1)))*IF(MOD(Calculator!$B$29/Calculator!$F$14,1)&lt;0.5,-1,1))^2))/(1-SQRT(((50*POWER(80,POWER(COS(PI()*MOD(Calculator!$B$29/Calculator!$F$14,1)),2))+MIN(500,MAX(30,100*EXP(-0.3*'VSWR Calculator'!$C$24)*(1+3*ABS(MOD('VSWR Calculator'!$C$23/Calculator!$F$14/2,1)-0.5))))/'VSWR Calculator'!$C$25)-$C85)^2+(1500*ABS(SIN(2*PI()*MOD(Calculator!$B$29/Calculator!$F$14,1)))*IF(MOD(Calculator!$B$29/Calculator!$F$14,1)&lt;0.5,-1,1))^2)/SQRT(((50*POWER(80,POWER(COS(PI()*MOD(Calculator!$B$29/Calculator!$F$14,1)),2))+MIN(500,MAX(30,100*EXP(-0.3*'VSWR Calculator'!$C$24)*(1+3*ABS(MOD('VSWR Calculator'!$C$23/Calculator!$F$14/2,1)-0.5))))/'VSWR Calculator'!$C$25)+$C85)^2+(1500*ABS(SIN(2*PI()*MOD(Calculator!$B$29/Calculator!$F$14,1)))*IF(MOD(Calculator!$B$29/Calculator!$F$14,1)&lt;0.5,-1,1))^2)),2))</f>
        <v>—</v>
      </c>
      <c r="BP85" s="253" t="n">
        <f aca="false">IF(OR(Calculator!$E$15&lt;&gt;"YES",Calculator!$B$29&lt;Calculator!$G$15),"—",ROUND((1+SQRT(((50*POWER(80,POWER(COS(PI()*MOD(Calculator!$B$29/Calculator!$F$15,1)),2))+MIN(500,MAX(30,100*EXP(-0.3*'VSWR Calculator'!$C$24)*(1+3*ABS(MOD('VSWR Calculator'!$C$23/Calculator!$F$15/2,1)-0.5))))/'VSWR Calculator'!$C$25)-$C85)^2+(1500*ABS(SIN(2*PI()*MOD(Calculator!$B$29/Calculator!$F$15,1)))*IF(MOD(Calculator!$B$29/Calculator!$F$15,1)&lt;0.5,-1,1))^2)/SQRT(((50*POWER(80,POWER(COS(PI()*MOD(Calculator!$B$29/Calculator!$F$15,1)),2))+MIN(500,MAX(30,100*EXP(-0.3*'VSWR Calculator'!$C$24)*(1+3*ABS(MOD('VSWR Calculator'!$C$23/Calculator!$F$15/2,1)-0.5))))/'VSWR Calculator'!$C$25)+$C85)^2+(1500*ABS(SIN(2*PI()*MOD(Calculator!$B$29/Calculator!$F$15,1)))*IF(MOD(Calculator!$B$29/Calculator!$F$15,1)&lt;0.5,-1,1))^2))/(1-SQRT(((50*POWER(80,POWER(COS(PI()*MOD(Calculator!$B$29/Calculator!$F$15,1)),2))+MIN(500,MAX(30,100*EXP(-0.3*'VSWR Calculator'!$C$24)*(1+3*ABS(MOD('VSWR Calculator'!$C$23/Calculator!$F$15/2,1)-0.5))))/'VSWR Calculator'!$C$25)-$C85)^2+(1500*ABS(SIN(2*PI()*MOD(Calculator!$B$29/Calculator!$F$15,1)))*IF(MOD(Calculator!$B$29/Calculator!$F$15,1)&lt;0.5,-1,1))^2)/SQRT(((50*POWER(80,POWER(COS(PI()*MOD(Calculator!$B$29/Calculator!$F$15,1)),2))+MIN(500,MAX(30,100*EXP(-0.3*'VSWR Calculator'!$C$24)*(1+3*ABS(MOD('VSWR Calculator'!$C$23/Calculator!$F$15/2,1)-0.5))))/'VSWR Calculator'!$C$25)+$C85)^2+(1500*ABS(SIN(2*PI()*MOD(Calculator!$B$29/Calculator!$F$15,1)))*IF(MOD(Calculator!$B$29/Calculator!$F$15,1)&lt;0.5,-1,1))^2)),2))</f>
        <v>16.96</v>
      </c>
      <c r="BQ85" s="253" t="str">
        <f aca="false">IF(OR(Calculator!$E$16&lt;&gt;"YES",Calculator!$B$29&lt;Calculator!$G$16),"—",ROUND((1+SQRT(((50*POWER(80,POWER(COS(PI()*MOD(Calculator!$B$29/Calculator!$F$16,1)),2))+MIN(500,MAX(30,100*EXP(-0.3*'VSWR Calculator'!$C$24)*(1+3*ABS(MOD('VSWR Calculator'!$C$23/Calculator!$F$16/2,1)-0.5))))/'VSWR Calculator'!$C$25)-$C85)^2+(1500*ABS(SIN(2*PI()*MOD(Calculator!$B$29/Calculator!$F$16,1)))*IF(MOD(Calculator!$B$29/Calculator!$F$16,1)&lt;0.5,-1,1))^2)/SQRT(((50*POWER(80,POWER(COS(PI()*MOD(Calculator!$B$29/Calculator!$F$16,1)),2))+MIN(500,MAX(30,100*EXP(-0.3*'VSWR Calculator'!$C$24)*(1+3*ABS(MOD('VSWR Calculator'!$C$23/Calculator!$F$16/2,1)-0.5))))/'VSWR Calculator'!$C$25)+$C85)^2+(1500*ABS(SIN(2*PI()*MOD(Calculator!$B$29/Calculator!$F$16,1)))*IF(MOD(Calculator!$B$29/Calculator!$F$16,1)&lt;0.5,-1,1))^2))/(1-SQRT(((50*POWER(80,POWER(COS(PI()*MOD(Calculator!$B$29/Calculator!$F$16,1)),2))+MIN(500,MAX(30,100*EXP(-0.3*'VSWR Calculator'!$C$24)*(1+3*ABS(MOD('VSWR Calculator'!$C$23/Calculator!$F$16/2,1)-0.5))))/'VSWR Calculator'!$C$25)-$C85)^2+(1500*ABS(SIN(2*PI()*MOD(Calculator!$B$29/Calculator!$F$16,1)))*IF(MOD(Calculator!$B$29/Calculator!$F$16,1)&lt;0.5,-1,1))^2)/SQRT(((50*POWER(80,POWER(COS(PI()*MOD(Calculator!$B$29/Calculator!$F$16,1)),2))+MIN(500,MAX(30,100*EXP(-0.3*'VSWR Calculator'!$C$24)*(1+3*ABS(MOD('VSWR Calculator'!$C$23/Calculator!$F$16/2,1)-0.5))))/'VSWR Calculator'!$C$25)+$C85)^2+(1500*ABS(SIN(2*PI()*MOD(Calculator!$B$29/Calculator!$F$16,1)))*IF(MOD(Calculator!$B$29/Calculator!$F$16,1)&lt;0.5,-1,1))^2)),2))</f>
        <v>—</v>
      </c>
      <c r="BR85" s="253" t="n">
        <f aca="false">IF(OR(Calculator!$E$17&lt;&gt;"YES",Calculator!$B$29&lt;Calculator!$G$17),"—",ROUND((1+SQRT(((50*POWER(80,POWER(COS(PI()*MOD(Calculator!$B$29/Calculator!$F$17,1)),2))+MIN(500,MAX(30,100*EXP(-0.3*'VSWR Calculator'!$C$24)*(1+3*ABS(MOD('VSWR Calculator'!$C$23/Calculator!$F$17/2,1)-0.5))))/'VSWR Calculator'!$C$25)-$C85)^2+(1500*ABS(SIN(2*PI()*MOD(Calculator!$B$29/Calculator!$F$17,1)))*IF(MOD(Calculator!$B$29/Calculator!$F$17,1)&lt;0.5,-1,1))^2)/SQRT(((50*POWER(80,POWER(COS(PI()*MOD(Calculator!$B$29/Calculator!$F$17,1)),2))+MIN(500,MAX(30,100*EXP(-0.3*'VSWR Calculator'!$C$24)*(1+3*ABS(MOD('VSWR Calculator'!$C$23/Calculator!$F$17/2,1)-0.5))))/'VSWR Calculator'!$C$25)+$C85)^2+(1500*ABS(SIN(2*PI()*MOD(Calculator!$B$29/Calculator!$F$17,1)))*IF(MOD(Calculator!$B$29/Calculator!$F$17,1)&lt;0.5,-1,1))^2))/(1-SQRT(((50*POWER(80,POWER(COS(PI()*MOD(Calculator!$B$29/Calculator!$F$17,1)),2))+MIN(500,MAX(30,100*EXP(-0.3*'VSWR Calculator'!$C$24)*(1+3*ABS(MOD('VSWR Calculator'!$C$23/Calculator!$F$17/2,1)-0.5))))/'VSWR Calculator'!$C$25)-$C85)^2+(1500*ABS(SIN(2*PI()*MOD(Calculator!$B$29/Calculator!$F$17,1)))*IF(MOD(Calculator!$B$29/Calculator!$F$17,1)&lt;0.5,-1,1))^2)/SQRT(((50*POWER(80,POWER(COS(PI()*MOD(Calculator!$B$29/Calculator!$F$17,1)),2))+MIN(500,MAX(30,100*EXP(-0.3*'VSWR Calculator'!$C$24)*(1+3*ABS(MOD('VSWR Calculator'!$C$23/Calculator!$F$17/2,1)-0.5))))/'VSWR Calculator'!$C$25)+$C85)^2+(1500*ABS(SIN(2*PI()*MOD(Calculator!$B$29/Calculator!$F$17,1)))*IF(MOD(Calculator!$B$29/Calculator!$F$17,1)&lt;0.5,-1,1))^2)),2))</f>
        <v>16.35</v>
      </c>
      <c r="BS85" s="253" t="str">
        <f aca="false">IF(OR(Calculator!$E$18&lt;&gt;"YES",Calculator!$B$29&lt;Calculator!$G$18),"—",ROUND((1+SQRT(((50*POWER(80,POWER(COS(PI()*MOD(Calculator!$B$29/Calculator!$F$18,1)),2))+MIN(500,MAX(30,100*EXP(-0.3*'VSWR Calculator'!$C$24)*(1+3*ABS(MOD('VSWR Calculator'!$C$23/Calculator!$F$18/2,1)-0.5))))/'VSWR Calculator'!$C$25)-$C85)^2+(1500*ABS(SIN(2*PI()*MOD(Calculator!$B$29/Calculator!$F$18,1)))*IF(MOD(Calculator!$B$29/Calculator!$F$18,1)&lt;0.5,-1,1))^2)/SQRT(((50*POWER(80,POWER(COS(PI()*MOD(Calculator!$B$29/Calculator!$F$18,1)),2))+MIN(500,MAX(30,100*EXP(-0.3*'VSWR Calculator'!$C$24)*(1+3*ABS(MOD('VSWR Calculator'!$C$23/Calculator!$F$18/2,1)-0.5))))/'VSWR Calculator'!$C$25)+$C85)^2+(1500*ABS(SIN(2*PI()*MOD(Calculator!$B$29/Calculator!$F$18,1)))*IF(MOD(Calculator!$B$29/Calculator!$F$18,1)&lt;0.5,-1,1))^2))/(1-SQRT(((50*POWER(80,POWER(COS(PI()*MOD(Calculator!$B$29/Calculator!$F$18,1)),2))+MIN(500,MAX(30,100*EXP(-0.3*'VSWR Calculator'!$C$24)*(1+3*ABS(MOD('VSWR Calculator'!$C$23/Calculator!$F$18/2,1)-0.5))))/'VSWR Calculator'!$C$25)-$C85)^2+(1500*ABS(SIN(2*PI()*MOD(Calculator!$B$29/Calculator!$F$18,1)))*IF(MOD(Calculator!$B$29/Calculator!$F$18,1)&lt;0.5,-1,1))^2)/SQRT(((50*POWER(80,POWER(COS(PI()*MOD(Calculator!$B$29/Calculator!$F$18,1)),2))+MIN(500,MAX(30,100*EXP(-0.3*'VSWR Calculator'!$C$24)*(1+3*ABS(MOD('VSWR Calculator'!$C$23/Calculator!$F$18/2,1)-0.5))))/'VSWR Calculator'!$C$25)+$C85)^2+(1500*ABS(SIN(2*PI()*MOD(Calculator!$B$29/Calculator!$F$18,1)))*IF(MOD(Calculator!$B$29/Calculator!$F$18,1)&lt;0.5,-1,1))^2)),2))</f>
        <v>—</v>
      </c>
      <c r="BT85" s="253" t="str">
        <f aca="false">IF(OR(Calculator!$E$19&lt;&gt;"YES",Calculator!$B$29&lt;Calculator!$G$19),"—",ROUND((1+SQRT(((50*POWER(80,POWER(COS(PI()*MOD(Calculator!$B$29/Calculator!$F$19,1)),2))+MIN(500,MAX(30,100*EXP(-0.3*'VSWR Calculator'!$C$24)*(1+3*ABS(MOD('VSWR Calculator'!$C$23/Calculator!$F$19/2,1)-0.5))))/'VSWR Calculator'!$C$25)-$C85)^2+(1500*ABS(SIN(2*PI()*MOD(Calculator!$B$29/Calculator!$F$19,1)))*IF(MOD(Calculator!$B$29/Calculator!$F$19,1)&lt;0.5,-1,1))^2)/SQRT(((50*POWER(80,POWER(COS(PI()*MOD(Calculator!$B$29/Calculator!$F$19,1)),2))+MIN(500,MAX(30,100*EXP(-0.3*'VSWR Calculator'!$C$24)*(1+3*ABS(MOD('VSWR Calculator'!$C$23/Calculator!$F$19/2,1)-0.5))))/'VSWR Calculator'!$C$25)+$C85)^2+(1500*ABS(SIN(2*PI()*MOD(Calculator!$B$29/Calculator!$F$19,1)))*IF(MOD(Calculator!$B$29/Calculator!$F$19,1)&lt;0.5,-1,1))^2))/(1-SQRT(((50*POWER(80,POWER(COS(PI()*MOD(Calculator!$B$29/Calculator!$F$19,1)),2))+MIN(500,MAX(30,100*EXP(-0.3*'VSWR Calculator'!$C$24)*(1+3*ABS(MOD('VSWR Calculator'!$C$23/Calculator!$F$19/2,1)-0.5))))/'VSWR Calculator'!$C$25)-$C85)^2+(1500*ABS(SIN(2*PI()*MOD(Calculator!$B$29/Calculator!$F$19,1)))*IF(MOD(Calculator!$B$29/Calculator!$F$19,1)&lt;0.5,-1,1))^2)/SQRT(((50*POWER(80,POWER(COS(PI()*MOD(Calculator!$B$29/Calculator!$F$19,1)),2))+MIN(500,MAX(30,100*EXP(-0.3*'VSWR Calculator'!$C$24)*(1+3*ABS(MOD('VSWR Calculator'!$C$23/Calculator!$F$19/2,1)-0.5))))/'VSWR Calculator'!$C$25)+$C85)^2+(1500*ABS(SIN(2*PI()*MOD(Calculator!$B$29/Calculator!$F$19,1)))*IF(MOD(Calculator!$B$29/Calculator!$F$19,1)&lt;0.5,-1,1))^2)),2))</f>
        <v>—</v>
      </c>
      <c r="BU85" s="253" t="str">
        <f aca="false">IF(OR(Calculator!$E$20&lt;&gt;"YES",Calculator!$B$29&lt;Calculator!$G$20),"—",ROUND((1+SQRT(((50*POWER(80,POWER(COS(PI()*MOD(Calculator!$B$29/Calculator!$F$20,1)),2))+MIN(500,MAX(30,100*EXP(-0.3*'VSWR Calculator'!$C$24)*(1+3*ABS(MOD('VSWR Calculator'!$C$23/Calculator!$F$20/2,1)-0.5))))/'VSWR Calculator'!$C$25)-$C85)^2+(1500*ABS(SIN(2*PI()*MOD(Calculator!$B$29/Calculator!$F$20,1)))*IF(MOD(Calculator!$B$29/Calculator!$F$20,1)&lt;0.5,-1,1))^2)/SQRT(((50*POWER(80,POWER(COS(PI()*MOD(Calculator!$B$29/Calculator!$F$20,1)),2))+MIN(500,MAX(30,100*EXP(-0.3*'VSWR Calculator'!$C$24)*(1+3*ABS(MOD('VSWR Calculator'!$C$23/Calculator!$F$20/2,1)-0.5))))/'VSWR Calculator'!$C$25)+$C85)^2+(1500*ABS(SIN(2*PI()*MOD(Calculator!$B$29/Calculator!$F$20,1)))*IF(MOD(Calculator!$B$29/Calculator!$F$20,1)&lt;0.5,-1,1))^2))/(1-SQRT(((50*POWER(80,POWER(COS(PI()*MOD(Calculator!$B$29/Calculator!$F$20,1)),2))+MIN(500,MAX(30,100*EXP(-0.3*'VSWR Calculator'!$C$24)*(1+3*ABS(MOD('VSWR Calculator'!$C$23/Calculator!$F$20/2,1)-0.5))))/'VSWR Calculator'!$C$25)-$C85)^2+(1500*ABS(SIN(2*PI()*MOD(Calculator!$B$29/Calculator!$F$20,1)))*IF(MOD(Calculator!$B$29/Calculator!$F$20,1)&lt;0.5,-1,1))^2)/SQRT(((50*POWER(80,POWER(COS(PI()*MOD(Calculator!$B$29/Calculator!$F$20,1)),2))+MIN(500,MAX(30,100*EXP(-0.3*'VSWR Calculator'!$C$24)*(1+3*ABS(MOD('VSWR Calculator'!$C$23/Calculator!$F$20/2,1)-0.5))))/'VSWR Calculator'!$C$25)+$C85)^2+(1500*ABS(SIN(2*PI()*MOD(Calculator!$B$29/Calculator!$F$20,1)))*IF(MOD(Calculator!$B$29/Calculator!$F$20,1)&lt;0.5,-1,1))^2)),2))</f>
        <v>—</v>
      </c>
      <c r="BV85" s="253" t="str">
        <f aca="false">IF(OR(Calculator!$E$21&lt;&gt;"YES",Calculator!$B$29&lt;Calculator!$G$21),"—",ROUND((1+SQRT(((50*POWER(80,POWER(COS(PI()*MOD(Calculator!$B$29/Calculator!$F$21,1)),2))+MIN(500,MAX(30,100*EXP(-0.3*'VSWR Calculator'!$C$24)*(1+3*ABS(MOD('VSWR Calculator'!$C$23/Calculator!$F$21/2,1)-0.5))))/'VSWR Calculator'!$C$25)-$C85)^2+(1500*ABS(SIN(2*PI()*MOD(Calculator!$B$29/Calculator!$F$21,1)))*IF(MOD(Calculator!$B$29/Calculator!$F$21,1)&lt;0.5,-1,1))^2)/SQRT(((50*POWER(80,POWER(COS(PI()*MOD(Calculator!$B$29/Calculator!$F$21,1)),2))+MIN(500,MAX(30,100*EXP(-0.3*'VSWR Calculator'!$C$24)*(1+3*ABS(MOD('VSWR Calculator'!$C$23/Calculator!$F$21/2,1)-0.5))))/'VSWR Calculator'!$C$25)+$C85)^2+(1500*ABS(SIN(2*PI()*MOD(Calculator!$B$29/Calculator!$F$21,1)))*IF(MOD(Calculator!$B$29/Calculator!$F$21,1)&lt;0.5,-1,1))^2))/(1-SQRT(((50*POWER(80,POWER(COS(PI()*MOD(Calculator!$B$29/Calculator!$F$21,1)),2))+MIN(500,MAX(30,100*EXP(-0.3*'VSWR Calculator'!$C$24)*(1+3*ABS(MOD('VSWR Calculator'!$C$23/Calculator!$F$21/2,1)-0.5))))/'VSWR Calculator'!$C$25)-$C85)^2+(1500*ABS(SIN(2*PI()*MOD(Calculator!$B$29/Calculator!$F$21,1)))*IF(MOD(Calculator!$B$29/Calculator!$F$21,1)&lt;0.5,-1,1))^2)/SQRT(((50*POWER(80,POWER(COS(PI()*MOD(Calculator!$B$29/Calculator!$F$21,1)),2))+MIN(500,MAX(30,100*EXP(-0.3*'VSWR Calculator'!$C$24)*(1+3*ABS(MOD('VSWR Calculator'!$C$23/Calculator!$F$21/2,1)-0.5))))/'VSWR Calculator'!$C$25)+$C85)^2+(1500*ABS(SIN(2*PI()*MOD(Calculator!$B$29/Calculator!$F$21,1)))*IF(MOD(Calculator!$B$29/Calculator!$F$21,1)&lt;0.5,-1,1))^2)),2))</f>
        <v>—</v>
      </c>
      <c r="BW85" s="253" t="str">
        <f aca="false">IF(OR(Calculator!$E$22&lt;&gt;"YES",Calculator!$B$29&lt;Calculator!$G$22),"—",ROUND((1+SQRT(((50*POWER(80,POWER(COS(PI()*MOD(Calculator!$B$29/Calculator!$F$22,1)),2))+MIN(500,MAX(30,100*EXP(-0.3*'VSWR Calculator'!$C$24)*(1+3*ABS(MOD('VSWR Calculator'!$C$23/Calculator!$F$22/2,1)-0.5))))/'VSWR Calculator'!$C$25)-$C85)^2+(1500*ABS(SIN(2*PI()*MOD(Calculator!$B$29/Calculator!$F$22,1)))*IF(MOD(Calculator!$B$29/Calculator!$F$22,1)&lt;0.5,-1,1))^2)/SQRT(((50*POWER(80,POWER(COS(PI()*MOD(Calculator!$B$29/Calculator!$F$22,1)),2))+MIN(500,MAX(30,100*EXP(-0.3*'VSWR Calculator'!$C$24)*(1+3*ABS(MOD('VSWR Calculator'!$C$23/Calculator!$F$22/2,1)-0.5))))/'VSWR Calculator'!$C$25)+$C85)^2+(1500*ABS(SIN(2*PI()*MOD(Calculator!$B$29/Calculator!$F$22,1)))*IF(MOD(Calculator!$B$29/Calculator!$F$22,1)&lt;0.5,-1,1))^2))/(1-SQRT(((50*POWER(80,POWER(COS(PI()*MOD(Calculator!$B$29/Calculator!$F$22,1)),2))+MIN(500,MAX(30,100*EXP(-0.3*'VSWR Calculator'!$C$24)*(1+3*ABS(MOD('VSWR Calculator'!$C$23/Calculator!$F$22/2,1)-0.5))))/'VSWR Calculator'!$C$25)-$C85)^2+(1500*ABS(SIN(2*PI()*MOD(Calculator!$B$29/Calculator!$F$22,1)))*IF(MOD(Calculator!$B$29/Calculator!$F$22,1)&lt;0.5,-1,1))^2)/SQRT(((50*POWER(80,POWER(COS(PI()*MOD(Calculator!$B$29/Calculator!$F$22,1)),2))+MIN(500,MAX(30,100*EXP(-0.3*'VSWR Calculator'!$C$24)*(1+3*ABS(MOD('VSWR Calculator'!$C$23/Calculator!$F$22/2,1)-0.5))))/'VSWR Calculator'!$C$25)+$C85)^2+(1500*ABS(SIN(2*PI()*MOD(Calculator!$B$29/Calculator!$F$22,1)))*IF(MOD(Calculator!$B$29/Calculator!$F$22,1)&lt;0.5,-1,1))^2)),2))</f>
        <v>—</v>
      </c>
      <c r="BX85" s="253" t="n">
        <f aca="false">IFERROR(ROUND((IF(ISNUMBER(BM85),BM85,0)+IF(ISNUMBER(BN85),BN85,0)+IF(ISNUMBER(BO85),BO85,0)+IF(ISNUMBER(BP85),BP85,0)+IF(ISNUMBER(BQ85),BQ85,0)+IF(ISNUMBER(BR85),BR85,0)+IF(ISNUMBER(BS85),BS85,0)+IF(ISNUMBER(BT85),BT85,0)+IF(ISNUMBER(BU85),BU85,0)+IF(ISNUMBER(BV85),BV85,0)+IF(ISNUMBER(BW85),BW85,0))/(IF(ISNUMBER(BM85),1,0)+IF(ISNUMBER(BN85),1,0)+IF(ISNUMBER(BO85),1,0)+IF(ISNUMBER(BP85),1,0)+IF(ISNUMBER(BQ85),1,0)+IF(ISNUMBER(BR85),1,0)+IF(ISNUMBER(BS85),1,0)+IF(ISNUMBER(BT85),1,0)+IF(ISNUMBER(BU85),1,0)+IF(ISNUMBER(BV85),1,0)+IF(ISNUMBER(BW85),1,0)),4),"")</f>
        <v>16.655</v>
      </c>
      <c r="BY85" s="253" t="str">
        <f aca="false">IF(OR(Calculator!$E$12&lt;&gt;"YES",Calculator!$B$30&lt;Calculator!$G$12),"—",ROUND((1+SQRT(((50*POWER(80,POWER(COS(PI()*MOD(Calculator!$B$30/Calculator!$F$12,1)),2))+MIN(500,MAX(30,100*EXP(-0.3*'VSWR Calculator'!$C$24)*(1+3*ABS(MOD('VSWR Calculator'!$C$23/Calculator!$F$12/2,1)-0.5))))/'VSWR Calculator'!$C$25)-$C85)^2+(1500*ABS(SIN(2*PI()*MOD(Calculator!$B$30/Calculator!$F$12,1)))*IF(MOD(Calculator!$B$30/Calculator!$F$12,1)&lt;0.5,-1,1))^2)/SQRT(((50*POWER(80,POWER(COS(PI()*MOD(Calculator!$B$30/Calculator!$F$12,1)),2))+MIN(500,MAX(30,100*EXP(-0.3*'VSWR Calculator'!$C$24)*(1+3*ABS(MOD('VSWR Calculator'!$C$23/Calculator!$F$12/2,1)-0.5))))/'VSWR Calculator'!$C$25)+$C85)^2+(1500*ABS(SIN(2*PI()*MOD(Calculator!$B$30/Calculator!$F$12,1)))*IF(MOD(Calculator!$B$30/Calculator!$F$12,1)&lt;0.5,-1,1))^2))/(1-SQRT(((50*POWER(80,POWER(COS(PI()*MOD(Calculator!$B$30/Calculator!$F$12,1)),2))+MIN(500,MAX(30,100*EXP(-0.3*'VSWR Calculator'!$C$24)*(1+3*ABS(MOD('VSWR Calculator'!$C$23/Calculator!$F$12/2,1)-0.5))))/'VSWR Calculator'!$C$25)-$C85)^2+(1500*ABS(SIN(2*PI()*MOD(Calculator!$B$30/Calculator!$F$12,1)))*IF(MOD(Calculator!$B$30/Calculator!$F$12,1)&lt;0.5,-1,1))^2)/SQRT(((50*POWER(80,POWER(COS(PI()*MOD(Calculator!$B$30/Calculator!$F$12,1)),2))+MIN(500,MAX(30,100*EXP(-0.3*'VSWR Calculator'!$C$24)*(1+3*ABS(MOD('VSWR Calculator'!$C$23/Calculator!$F$12/2,1)-0.5))))/'VSWR Calculator'!$C$25)+$C85)^2+(1500*ABS(SIN(2*PI()*MOD(Calculator!$B$30/Calculator!$F$12,1)))*IF(MOD(Calculator!$B$30/Calculator!$F$12,1)&lt;0.5,-1,1))^2)),2))</f>
        <v>—</v>
      </c>
      <c r="BZ85" s="253" t="str">
        <f aca="false">IF(OR(Calculator!$E$13&lt;&gt;"YES",Calculator!$B$30&lt;Calculator!$G$13),"—",ROUND((1+SQRT(((50*POWER(80,POWER(COS(PI()*MOD(Calculator!$B$30/Calculator!$F$13,1)),2))+MIN(500,MAX(30,100*EXP(-0.3*'VSWR Calculator'!$C$24)*(1+3*ABS(MOD('VSWR Calculator'!$C$23/Calculator!$F$13/2,1)-0.5))))/'VSWR Calculator'!$C$25)-$C85)^2+(1500*ABS(SIN(2*PI()*MOD(Calculator!$B$30/Calculator!$F$13,1)))*IF(MOD(Calculator!$B$30/Calculator!$F$13,1)&lt;0.5,-1,1))^2)/SQRT(((50*POWER(80,POWER(COS(PI()*MOD(Calculator!$B$30/Calculator!$F$13,1)),2))+MIN(500,MAX(30,100*EXP(-0.3*'VSWR Calculator'!$C$24)*(1+3*ABS(MOD('VSWR Calculator'!$C$23/Calculator!$F$13/2,1)-0.5))))/'VSWR Calculator'!$C$25)+$C85)^2+(1500*ABS(SIN(2*PI()*MOD(Calculator!$B$30/Calculator!$F$13,1)))*IF(MOD(Calculator!$B$30/Calculator!$F$13,1)&lt;0.5,-1,1))^2))/(1-SQRT(((50*POWER(80,POWER(COS(PI()*MOD(Calculator!$B$30/Calculator!$F$13,1)),2))+MIN(500,MAX(30,100*EXP(-0.3*'VSWR Calculator'!$C$24)*(1+3*ABS(MOD('VSWR Calculator'!$C$23/Calculator!$F$13/2,1)-0.5))))/'VSWR Calculator'!$C$25)-$C85)^2+(1500*ABS(SIN(2*PI()*MOD(Calculator!$B$30/Calculator!$F$13,1)))*IF(MOD(Calculator!$B$30/Calculator!$F$13,1)&lt;0.5,-1,1))^2)/SQRT(((50*POWER(80,POWER(COS(PI()*MOD(Calculator!$B$30/Calculator!$F$13,1)),2))+MIN(500,MAX(30,100*EXP(-0.3*'VSWR Calculator'!$C$24)*(1+3*ABS(MOD('VSWR Calculator'!$C$23/Calculator!$F$13/2,1)-0.5))))/'VSWR Calculator'!$C$25)+$C85)^2+(1500*ABS(SIN(2*PI()*MOD(Calculator!$B$30/Calculator!$F$13,1)))*IF(MOD(Calculator!$B$30/Calculator!$F$13,1)&lt;0.5,-1,1))^2)),2))</f>
        <v>—</v>
      </c>
      <c r="CA85" s="253" t="str">
        <f aca="false">IF(OR(Calculator!$E$14&lt;&gt;"YES",Calculator!$B$30&lt;Calculator!$G$14),"—",ROUND((1+SQRT(((50*POWER(80,POWER(COS(PI()*MOD(Calculator!$B$30/Calculator!$F$14,1)),2))+MIN(500,MAX(30,100*EXP(-0.3*'VSWR Calculator'!$C$24)*(1+3*ABS(MOD('VSWR Calculator'!$C$23/Calculator!$F$14/2,1)-0.5))))/'VSWR Calculator'!$C$25)-$C85)^2+(1500*ABS(SIN(2*PI()*MOD(Calculator!$B$30/Calculator!$F$14,1)))*IF(MOD(Calculator!$B$30/Calculator!$F$14,1)&lt;0.5,-1,1))^2)/SQRT(((50*POWER(80,POWER(COS(PI()*MOD(Calculator!$B$30/Calculator!$F$14,1)),2))+MIN(500,MAX(30,100*EXP(-0.3*'VSWR Calculator'!$C$24)*(1+3*ABS(MOD('VSWR Calculator'!$C$23/Calculator!$F$14/2,1)-0.5))))/'VSWR Calculator'!$C$25)+$C85)^2+(1500*ABS(SIN(2*PI()*MOD(Calculator!$B$30/Calculator!$F$14,1)))*IF(MOD(Calculator!$B$30/Calculator!$F$14,1)&lt;0.5,-1,1))^2))/(1-SQRT(((50*POWER(80,POWER(COS(PI()*MOD(Calculator!$B$30/Calculator!$F$14,1)),2))+MIN(500,MAX(30,100*EXP(-0.3*'VSWR Calculator'!$C$24)*(1+3*ABS(MOD('VSWR Calculator'!$C$23/Calculator!$F$14/2,1)-0.5))))/'VSWR Calculator'!$C$25)-$C85)^2+(1500*ABS(SIN(2*PI()*MOD(Calculator!$B$30/Calculator!$F$14,1)))*IF(MOD(Calculator!$B$30/Calculator!$F$14,1)&lt;0.5,-1,1))^2)/SQRT(((50*POWER(80,POWER(COS(PI()*MOD(Calculator!$B$30/Calculator!$F$14,1)),2))+MIN(500,MAX(30,100*EXP(-0.3*'VSWR Calculator'!$C$24)*(1+3*ABS(MOD('VSWR Calculator'!$C$23/Calculator!$F$14/2,1)-0.5))))/'VSWR Calculator'!$C$25)+$C85)^2+(1500*ABS(SIN(2*PI()*MOD(Calculator!$B$30/Calculator!$F$14,1)))*IF(MOD(Calculator!$B$30/Calculator!$F$14,1)&lt;0.5,-1,1))^2)),2))</f>
        <v>—</v>
      </c>
      <c r="CB85" s="253" t="n">
        <f aca="false">IF(OR(Calculator!$E$15&lt;&gt;"YES",Calculator!$B$30&lt;Calculator!$G$15),"—",ROUND((1+SQRT(((50*POWER(80,POWER(COS(PI()*MOD(Calculator!$B$30/Calculator!$F$15,1)),2))+MIN(500,MAX(30,100*EXP(-0.3*'VSWR Calculator'!$C$24)*(1+3*ABS(MOD('VSWR Calculator'!$C$23/Calculator!$F$15/2,1)-0.5))))/'VSWR Calculator'!$C$25)-$C85)^2+(1500*ABS(SIN(2*PI()*MOD(Calculator!$B$30/Calculator!$F$15,1)))*IF(MOD(Calculator!$B$30/Calculator!$F$15,1)&lt;0.5,-1,1))^2)/SQRT(((50*POWER(80,POWER(COS(PI()*MOD(Calculator!$B$30/Calculator!$F$15,1)),2))+MIN(500,MAX(30,100*EXP(-0.3*'VSWR Calculator'!$C$24)*(1+3*ABS(MOD('VSWR Calculator'!$C$23/Calculator!$F$15/2,1)-0.5))))/'VSWR Calculator'!$C$25)+$C85)^2+(1500*ABS(SIN(2*PI()*MOD(Calculator!$B$30/Calculator!$F$15,1)))*IF(MOD(Calculator!$B$30/Calculator!$F$15,1)&lt;0.5,-1,1))^2))/(1-SQRT(((50*POWER(80,POWER(COS(PI()*MOD(Calculator!$B$30/Calculator!$F$15,1)),2))+MIN(500,MAX(30,100*EXP(-0.3*'VSWR Calculator'!$C$24)*(1+3*ABS(MOD('VSWR Calculator'!$C$23/Calculator!$F$15/2,1)-0.5))))/'VSWR Calculator'!$C$25)-$C85)^2+(1500*ABS(SIN(2*PI()*MOD(Calculator!$B$30/Calculator!$F$15,1)))*IF(MOD(Calculator!$B$30/Calculator!$F$15,1)&lt;0.5,-1,1))^2)/SQRT(((50*POWER(80,POWER(COS(PI()*MOD(Calculator!$B$30/Calculator!$F$15,1)),2))+MIN(500,MAX(30,100*EXP(-0.3*'VSWR Calculator'!$C$24)*(1+3*ABS(MOD('VSWR Calculator'!$C$23/Calculator!$F$15/2,1)-0.5))))/'VSWR Calculator'!$C$25)+$C85)^2+(1500*ABS(SIN(2*PI()*MOD(Calculator!$B$30/Calculator!$F$15,1)))*IF(MOD(Calculator!$B$30/Calculator!$F$15,1)&lt;0.5,-1,1))^2)),2))</f>
        <v>16.28</v>
      </c>
      <c r="CC85" s="253" t="str">
        <f aca="false">IF(OR(Calculator!$E$16&lt;&gt;"YES",Calculator!$B$30&lt;Calculator!$G$16),"—",ROUND((1+SQRT(((50*POWER(80,POWER(COS(PI()*MOD(Calculator!$B$30/Calculator!$F$16,1)),2))+MIN(500,MAX(30,100*EXP(-0.3*'VSWR Calculator'!$C$24)*(1+3*ABS(MOD('VSWR Calculator'!$C$23/Calculator!$F$16/2,1)-0.5))))/'VSWR Calculator'!$C$25)-$C85)^2+(1500*ABS(SIN(2*PI()*MOD(Calculator!$B$30/Calculator!$F$16,1)))*IF(MOD(Calculator!$B$30/Calculator!$F$16,1)&lt;0.5,-1,1))^2)/SQRT(((50*POWER(80,POWER(COS(PI()*MOD(Calculator!$B$30/Calculator!$F$16,1)),2))+MIN(500,MAX(30,100*EXP(-0.3*'VSWR Calculator'!$C$24)*(1+3*ABS(MOD('VSWR Calculator'!$C$23/Calculator!$F$16/2,1)-0.5))))/'VSWR Calculator'!$C$25)+$C85)^2+(1500*ABS(SIN(2*PI()*MOD(Calculator!$B$30/Calculator!$F$16,1)))*IF(MOD(Calculator!$B$30/Calculator!$F$16,1)&lt;0.5,-1,1))^2))/(1-SQRT(((50*POWER(80,POWER(COS(PI()*MOD(Calculator!$B$30/Calculator!$F$16,1)),2))+MIN(500,MAX(30,100*EXP(-0.3*'VSWR Calculator'!$C$24)*(1+3*ABS(MOD('VSWR Calculator'!$C$23/Calculator!$F$16/2,1)-0.5))))/'VSWR Calculator'!$C$25)-$C85)^2+(1500*ABS(SIN(2*PI()*MOD(Calculator!$B$30/Calculator!$F$16,1)))*IF(MOD(Calculator!$B$30/Calculator!$F$16,1)&lt;0.5,-1,1))^2)/SQRT(((50*POWER(80,POWER(COS(PI()*MOD(Calculator!$B$30/Calculator!$F$16,1)),2))+MIN(500,MAX(30,100*EXP(-0.3*'VSWR Calculator'!$C$24)*(1+3*ABS(MOD('VSWR Calculator'!$C$23/Calculator!$F$16/2,1)-0.5))))/'VSWR Calculator'!$C$25)+$C85)^2+(1500*ABS(SIN(2*PI()*MOD(Calculator!$B$30/Calculator!$F$16,1)))*IF(MOD(Calculator!$B$30/Calculator!$F$16,1)&lt;0.5,-1,1))^2)),2))</f>
        <v>—</v>
      </c>
      <c r="CD85" s="253" t="n">
        <f aca="false">IF(OR(Calculator!$E$17&lt;&gt;"YES",Calculator!$B$30&lt;Calculator!$G$17),"—",ROUND((1+SQRT(((50*POWER(80,POWER(COS(PI()*MOD(Calculator!$B$30/Calculator!$F$17,1)),2))+MIN(500,MAX(30,100*EXP(-0.3*'VSWR Calculator'!$C$24)*(1+3*ABS(MOD('VSWR Calculator'!$C$23/Calculator!$F$17/2,1)-0.5))))/'VSWR Calculator'!$C$25)-$C85)^2+(1500*ABS(SIN(2*PI()*MOD(Calculator!$B$30/Calculator!$F$17,1)))*IF(MOD(Calculator!$B$30/Calculator!$F$17,1)&lt;0.5,-1,1))^2)/SQRT(((50*POWER(80,POWER(COS(PI()*MOD(Calculator!$B$30/Calculator!$F$17,1)),2))+MIN(500,MAX(30,100*EXP(-0.3*'VSWR Calculator'!$C$24)*(1+3*ABS(MOD('VSWR Calculator'!$C$23/Calculator!$F$17/2,1)-0.5))))/'VSWR Calculator'!$C$25)+$C85)^2+(1500*ABS(SIN(2*PI()*MOD(Calculator!$B$30/Calculator!$F$17,1)))*IF(MOD(Calculator!$B$30/Calculator!$F$17,1)&lt;0.5,-1,1))^2))/(1-SQRT(((50*POWER(80,POWER(COS(PI()*MOD(Calculator!$B$30/Calculator!$F$17,1)),2))+MIN(500,MAX(30,100*EXP(-0.3*'VSWR Calculator'!$C$24)*(1+3*ABS(MOD('VSWR Calculator'!$C$23/Calculator!$F$17/2,1)-0.5))))/'VSWR Calculator'!$C$25)-$C85)^2+(1500*ABS(SIN(2*PI()*MOD(Calculator!$B$30/Calculator!$F$17,1)))*IF(MOD(Calculator!$B$30/Calculator!$F$17,1)&lt;0.5,-1,1))^2)/SQRT(((50*POWER(80,POWER(COS(PI()*MOD(Calculator!$B$30/Calculator!$F$17,1)),2))+MIN(500,MAX(30,100*EXP(-0.3*'VSWR Calculator'!$C$24)*(1+3*ABS(MOD('VSWR Calculator'!$C$23/Calculator!$F$17/2,1)-0.5))))/'VSWR Calculator'!$C$25)+$C85)^2+(1500*ABS(SIN(2*PI()*MOD(Calculator!$B$30/Calculator!$F$17,1)))*IF(MOD(Calculator!$B$30/Calculator!$F$17,1)&lt;0.5,-1,1))^2)),2))</f>
        <v>17.85</v>
      </c>
      <c r="CE85" s="253" t="str">
        <f aca="false">IF(OR(Calculator!$E$18&lt;&gt;"YES",Calculator!$B$30&lt;Calculator!$G$18),"—",ROUND((1+SQRT(((50*POWER(80,POWER(COS(PI()*MOD(Calculator!$B$30/Calculator!$F$18,1)),2))+MIN(500,MAX(30,100*EXP(-0.3*'VSWR Calculator'!$C$24)*(1+3*ABS(MOD('VSWR Calculator'!$C$23/Calculator!$F$18/2,1)-0.5))))/'VSWR Calculator'!$C$25)-$C85)^2+(1500*ABS(SIN(2*PI()*MOD(Calculator!$B$30/Calculator!$F$18,1)))*IF(MOD(Calculator!$B$30/Calculator!$F$18,1)&lt;0.5,-1,1))^2)/SQRT(((50*POWER(80,POWER(COS(PI()*MOD(Calculator!$B$30/Calculator!$F$18,1)),2))+MIN(500,MAX(30,100*EXP(-0.3*'VSWR Calculator'!$C$24)*(1+3*ABS(MOD('VSWR Calculator'!$C$23/Calculator!$F$18/2,1)-0.5))))/'VSWR Calculator'!$C$25)+$C85)^2+(1500*ABS(SIN(2*PI()*MOD(Calculator!$B$30/Calculator!$F$18,1)))*IF(MOD(Calculator!$B$30/Calculator!$F$18,1)&lt;0.5,-1,1))^2))/(1-SQRT(((50*POWER(80,POWER(COS(PI()*MOD(Calculator!$B$30/Calculator!$F$18,1)),2))+MIN(500,MAX(30,100*EXP(-0.3*'VSWR Calculator'!$C$24)*(1+3*ABS(MOD('VSWR Calculator'!$C$23/Calculator!$F$18/2,1)-0.5))))/'VSWR Calculator'!$C$25)-$C85)^2+(1500*ABS(SIN(2*PI()*MOD(Calculator!$B$30/Calculator!$F$18,1)))*IF(MOD(Calculator!$B$30/Calculator!$F$18,1)&lt;0.5,-1,1))^2)/SQRT(((50*POWER(80,POWER(COS(PI()*MOD(Calculator!$B$30/Calculator!$F$18,1)),2))+MIN(500,MAX(30,100*EXP(-0.3*'VSWR Calculator'!$C$24)*(1+3*ABS(MOD('VSWR Calculator'!$C$23/Calculator!$F$18/2,1)-0.5))))/'VSWR Calculator'!$C$25)+$C85)^2+(1500*ABS(SIN(2*PI()*MOD(Calculator!$B$30/Calculator!$F$18,1)))*IF(MOD(Calculator!$B$30/Calculator!$F$18,1)&lt;0.5,-1,1))^2)),2))</f>
        <v>—</v>
      </c>
      <c r="CF85" s="253" t="str">
        <f aca="false">IF(OR(Calculator!$E$19&lt;&gt;"YES",Calculator!$B$30&lt;Calculator!$G$19),"—",ROUND((1+SQRT(((50*POWER(80,POWER(COS(PI()*MOD(Calculator!$B$30/Calculator!$F$19,1)),2))+MIN(500,MAX(30,100*EXP(-0.3*'VSWR Calculator'!$C$24)*(1+3*ABS(MOD('VSWR Calculator'!$C$23/Calculator!$F$19/2,1)-0.5))))/'VSWR Calculator'!$C$25)-$C85)^2+(1500*ABS(SIN(2*PI()*MOD(Calculator!$B$30/Calculator!$F$19,1)))*IF(MOD(Calculator!$B$30/Calculator!$F$19,1)&lt;0.5,-1,1))^2)/SQRT(((50*POWER(80,POWER(COS(PI()*MOD(Calculator!$B$30/Calculator!$F$19,1)),2))+MIN(500,MAX(30,100*EXP(-0.3*'VSWR Calculator'!$C$24)*(1+3*ABS(MOD('VSWR Calculator'!$C$23/Calculator!$F$19/2,1)-0.5))))/'VSWR Calculator'!$C$25)+$C85)^2+(1500*ABS(SIN(2*PI()*MOD(Calculator!$B$30/Calculator!$F$19,1)))*IF(MOD(Calculator!$B$30/Calculator!$F$19,1)&lt;0.5,-1,1))^2))/(1-SQRT(((50*POWER(80,POWER(COS(PI()*MOD(Calculator!$B$30/Calculator!$F$19,1)),2))+MIN(500,MAX(30,100*EXP(-0.3*'VSWR Calculator'!$C$24)*(1+3*ABS(MOD('VSWR Calculator'!$C$23/Calculator!$F$19/2,1)-0.5))))/'VSWR Calculator'!$C$25)-$C85)^2+(1500*ABS(SIN(2*PI()*MOD(Calculator!$B$30/Calculator!$F$19,1)))*IF(MOD(Calculator!$B$30/Calculator!$F$19,1)&lt;0.5,-1,1))^2)/SQRT(((50*POWER(80,POWER(COS(PI()*MOD(Calculator!$B$30/Calculator!$F$19,1)),2))+MIN(500,MAX(30,100*EXP(-0.3*'VSWR Calculator'!$C$24)*(1+3*ABS(MOD('VSWR Calculator'!$C$23/Calculator!$F$19/2,1)-0.5))))/'VSWR Calculator'!$C$25)+$C85)^2+(1500*ABS(SIN(2*PI()*MOD(Calculator!$B$30/Calculator!$F$19,1)))*IF(MOD(Calculator!$B$30/Calculator!$F$19,1)&lt;0.5,-1,1))^2)),2))</f>
        <v>—</v>
      </c>
      <c r="CG85" s="253" t="str">
        <f aca="false">IF(OR(Calculator!$E$20&lt;&gt;"YES",Calculator!$B$30&lt;Calculator!$G$20),"—",ROUND((1+SQRT(((50*POWER(80,POWER(COS(PI()*MOD(Calculator!$B$30/Calculator!$F$20,1)),2))+MIN(500,MAX(30,100*EXP(-0.3*'VSWR Calculator'!$C$24)*(1+3*ABS(MOD('VSWR Calculator'!$C$23/Calculator!$F$20/2,1)-0.5))))/'VSWR Calculator'!$C$25)-$C85)^2+(1500*ABS(SIN(2*PI()*MOD(Calculator!$B$30/Calculator!$F$20,1)))*IF(MOD(Calculator!$B$30/Calculator!$F$20,1)&lt;0.5,-1,1))^2)/SQRT(((50*POWER(80,POWER(COS(PI()*MOD(Calculator!$B$30/Calculator!$F$20,1)),2))+MIN(500,MAX(30,100*EXP(-0.3*'VSWR Calculator'!$C$24)*(1+3*ABS(MOD('VSWR Calculator'!$C$23/Calculator!$F$20/2,1)-0.5))))/'VSWR Calculator'!$C$25)+$C85)^2+(1500*ABS(SIN(2*PI()*MOD(Calculator!$B$30/Calculator!$F$20,1)))*IF(MOD(Calculator!$B$30/Calculator!$F$20,1)&lt;0.5,-1,1))^2))/(1-SQRT(((50*POWER(80,POWER(COS(PI()*MOD(Calculator!$B$30/Calculator!$F$20,1)),2))+MIN(500,MAX(30,100*EXP(-0.3*'VSWR Calculator'!$C$24)*(1+3*ABS(MOD('VSWR Calculator'!$C$23/Calculator!$F$20/2,1)-0.5))))/'VSWR Calculator'!$C$25)-$C85)^2+(1500*ABS(SIN(2*PI()*MOD(Calculator!$B$30/Calculator!$F$20,1)))*IF(MOD(Calculator!$B$30/Calculator!$F$20,1)&lt;0.5,-1,1))^2)/SQRT(((50*POWER(80,POWER(COS(PI()*MOD(Calculator!$B$30/Calculator!$F$20,1)),2))+MIN(500,MAX(30,100*EXP(-0.3*'VSWR Calculator'!$C$24)*(1+3*ABS(MOD('VSWR Calculator'!$C$23/Calculator!$F$20/2,1)-0.5))))/'VSWR Calculator'!$C$25)+$C85)^2+(1500*ABS(SIN(2*PI()*MOD(Calculator!$B$30/Calculator!$F$20,1)))*IF(MOD(Calculator!$B$30/Calculator!$F$20,1)&lt;0.5,-1,1))^2)),2))</f>
        <v>—</v>
      </c>
      <c r="CH85" s="253" t="str">
        <f aca="false">IF(OR(Calculator!$E$21&lt;&gt;"YES",Calculator!$B$30&lt;Calculator!$G$21),"—",ROUND((1+SQRT(((50*POWER(80,POWER(COS(PI()*MOD(Calculator!$B$30/Calculator!$F$21,1)),2))+MIN(500,MAX(30,100*EXP(-0.3*'VSWR Calculator'!$C$24)*(1+3*ABS(MOD('VSWR Calculator'!$C$23/Calculator!$F$21/2,1)-0.5))))/'VSWR Calculator'!$C$25)-$C85)^2+(1500*ABS(SIN(2*PI()*MOD(Calculator!$B$30/Calculator!$F$21,1)))*IF(MOD(Calculator!$B$30/Calculator!$F$21,1)&lt;0.5,-1,1))^2)/SQRT(((50*POWER(80,POWER(COS(PI()*MOD(Calculator!$B$30/Calculator!$F$21,1)),2))+MIN(500,MAX(30,100*EXP(-0.3*'VSWR Calculator'!$C$24)*(1+3*ABS(MOD('VSWR Calculator'!$C$23/Calculator!$F$21/2,1)-0.5))))/'VSWR Calculator'!$C$25)+$C85)^2+(1500*ABS(SIN(2*PI()*MOD(Calculator!$B$30/Calculator!$F$21,1)))*IF(MOD(Calculator!$B$30/Calculator!$F$21,1)&lt;0.5,-1,1))^2))/(1-SQRT(((50*POWER(80,POWER(COS(PI()*MOD(Calculator!$B$30/Calculator!$F$21,1)),2))+MIN(500,MAX(30,100*EXP(-0.3*'VSWR Calculator'!$C$24)*(1+3*ABS(MOD('VSWR Calculator'!$C$23/Calculator!$F$21/2,1)-0.5))))/'VSWR Calculator'!$C$25)-$C85)^2+(1500*ABS(SIN(2*PI()*MOD(Calculator!$B$30/Calculator!$F$21,1)))*IF(MOD(Calculator!$B$30/Calculator!$F$21,1)&lt;0.5,-1,1))^2)/SQRT(((50*POWER(80,POWER(COS(PI()*MOD(Calculator!$B$30/Calculator!$F$21,1)),2))+MIN(500,MAX(30,100*EXP(-0.3*'VSWR Calculator'!$C$24)*(1+3*ABS(MOD('VSWR Calculator'!$C$23/Calculator!$F$21/2,1)-0.5))))/'VSWR Calculator'!$C$25)+$C85)^2+(1500*ABS(SIN(2*PI()*MOD(Calculator!$B$30/Calculator!$F$21,1)))*IF(MOD(Calculator!$B$30/Calculator!$F$21,1)&lt;0.5,-1,1))^2)),2))</f>
        <v>—</v>
      </c>
      <c r="CI85" s="253" t="str">
        <f aca="false">IF(OR(Calculator!$E$22&lt;&gt;"YES",Calculator!$B$30&lt;Calculator!$G$22),"—",ROUND((1+SQRT(((50*POWER(80,POWER(COS(PI()*MOD(Calculator!$B$30/Calculator!$F$22,1)),2))+MIN(500,MAX(30,100*EXP(-0.3*'VSWR Calculator'!$C$24)*(1+3*ABS(MOD('VSWR Calculator'!$C$23/Calculator!$F$22/2,1)-0.5))))/'VSWR Calculator'!$C$25)-$C85)^2+(1500*ABS(SIN(2*PI()*MOD(Calculator!$B$30/Calculator!$F$22,1)))*IF(MOD(Calculator!$B$30/Calculator!$F$22,1)&lt;0.5,-1,1))^2)/SQRT(((50*POWER(80,POWER(COS(PI()*MOD(Calculator!$B$30/Calculator!$F$22,1)),2))+MIN(500,MAX(30,100*EXP(-0.3*'VSWR Calculator'!$C$24)*(1+3*ABS(MOD('VSWR Calculator'!$C$23/Calculator!$F$22/2,1)-0.5))))/'VSWR Calculator'!$C$25)+$C85)^2+(1500*ABS(SIN(2*PI()*MOD(Calculator!$B$30/Calculator!$F$22,1)))*IF(MOD(Calculator!$B$30/Calculator!$F$22,1)&lt;0.5,-1,1))^2))/(1-SQRT(((50*POWER(80,POWER(COS(PI()*MOD(Calculator!$B$30/Calculator!$F$22,1)),2))+MIN(500,MAX(30,100*EXP(-0.3*'VSWR Calculator'!$C$24)*(1+3*ABS(MOD('VSWR Calculator'!$C$23/Calculator!$F$22/2,1)-0.5))))/'VSWR Calculator'!$C$25)-$C85)^2+(1500*ABS(SIN(2*PI()*MOD(Calculator!$B$30/Calculator!$F$22,1)))*IF(MOD(Calculator!$B$30/Calculator!$F$22,1)&lt;0.5,-1,1))^2)/SQRT(((50*POWER(80,POWER(COS(PI()*MOD(Calculator!$B$30/Calculator!$F$22,1)),2))+MIN(500,MAX(30,100*EXP(-0.3*'VSWR Calculator'!$C$24)*(1+3*ABS(MOD('VSWR Calculator'!$C$23/Calculator!$F$22/2,1)-0.5))))/'VSWR Calculator'!$C$25)+$C85)^2+(1500*ABS(SIN(2*PI()*MOD(Calculator!$B$30/Calculator!$F$22,1)))*IF(MOD(Calculator!$B$30/Calculator!$F$22,1)&lt;0.5,-1,1))^2)),2))</f>
        <v>—</v>
      </c>
      <c r="CJ85" s="253" t="n">
        <f aca="false">IFERROR(ROUND((IF(ISNUMBER(BY85),BY85,0)+IF(ISNUMBER(BZ85),BZ85,0)+IF(ISNUMBER(CA85),CA85,0)+IF(ISNUMBER(CB85),CB85,0)+IF(ISNUMBER(CC85),CC85,0)+IF(ISNUMBER(CD85),CD85,0)+IF(ISNUMBER(CE85),CE85,0)+IF(ISNUMBER(CF85),CF85,0)+IF(ISNUMBER(CG85),CG85,0)+IF(ISNUMBER(CH85),CH85,0)+IF(ISNUMBER(CI85),CI85,0))/(IF(ISNUMBER(BY85),1,0)+IF(ISNUMBER(BZ85),1,0)+IF(ISNUMBER(CA85),1,0)+IF(ISNUMBER(CB85),1,0)+IF(ISNUMBER(CC85),1,0)+IF(ISNUMBER(CD85),1,0)+IF(ISNUMBER(CE85),1,0)+IF(ISNUMBER(CF85),1,0)+IF(ISNUMBER(CG85),1,0)+IF(ISNUMBER(CH85),1,0)+IF(ISNUMBER(CI85),1,0)),4),"")</f>
        <v>17.065</v>
      </c>
      <c r="CK85" s="253" t="str">
        <f aca="false">IF(OR(Calculator!$E$12&lt;&gt;"YES",Calculator!$B$31&lt;Calculator!$G$12),"—",ROUND((1+SQRT(((50*POWER(80,POWER(COS(PI()*MOD(Calculator!$B$31/Calculator!$F$12,1)),2))+MIN(500,MAX(30,100*EXP(-0.3*'VSWR Calculator'!$C$24)*(1+3*ABS(MOD('VSWR Calculator'!$C$23/Calculator!$F$12/2,1)-0.5))))/'VSWR Calculator'!$C$25)-$C85)^2+(1500*ABS(SIN(2*PI()*MOD(Calculator!$B$31/Calculator!$F$12,1)))*IF(MOD(Calculator!$B$31/Calculator!$F$12,1)&lt;0.5,-1,1))^2)/SQRT(((50*POWER(80,POWER(COS(PI()*MOD(Calculator!$B$31/Calculator!$F$12,1)),2))+MIN(500,MAX(30,100*EXP(-0.3*'VSWR Calculator'!$C$24)*(1+3*ABS(MOD('VSWR Calculator'!$C$23/Calculator!$F$12/2,1)-0.5))))/'VSWR Calculator'!$C$25)+$C85)^2+(1500*ABS(SIN(2*PI()*MOD(Calculator!$B$31/Calculator!$F$12,1)))*IF(MOD(Calculator!$B$31/Calculator!$F$12,1)&lt;0.5,-1,1))^2))/(1-SQRT(((50*POWER(80,POWER(COS(PI()*MOD(Calculator!$B$31/Calculator!$F$12,1)),2))+MIN(500,MAX(30,100*EXP(-0.3*'VSWR Calculator'!$C$24)*(1+3*ABS(MOD('VSWR Calculator'!$C$23/Calculator!$F$12/2,1)-0.5))))/'VSWR Calculator'!$C$25)-$C85)^2+(1500*ABS(SIN(2*PI()*MOD(Calculator!$B$31/Calculator!$F$12,1)))*IF(MOD(Calculator!$B$31/Calculator!$F$12,1)&lt;0.5,-1,1))^2)/SQRT(((50*POWER(80,POWER(COS(PI()*MOD(Calculator!$B$31/Calculator!$F$12,1)),2))+MIN(500,MAX(30,100*EXP(-0.3*'VSWR Calculator'!$C$24)*(1+3*ABS(MOD('VSWR Calculator'!$C$23/Calculator!$F$12/2,1)-0.5))))/'VSWR Calculator'!$C$25)+$C85)^2+(1500*ABS(SIN(2*PI()*MOD(Calculator!$B$31/Calculator!$F$12,1)))*IF(MOD(Calculator!$B$31/Calculator!$F$12,1)&lt;0.5,-1,1))^2)),2))</f>
        <v>—</v>
      </c>
      <c r="CL85" s="253" t="str">
        <f aca="false">IF(OR(Calculator!$E$13&lt;&gt;"YES",Calculator!$B$31&lt;Calculator!$G$13),"—",ROUND((1+SQRT(((50*POWER(80,POWER(COS(PI()*MOD(Calculator!$B$31/Calculator!$F$13,1)),2))+MIN(500,MAX(30,100*EXP(-0.3*'VSWR Calculator'!$C$24)*(1+3*ABS(MOD('VSWR Calculator'!$C$23/Calculator!$F$13/2,1)-0.5))))/'VSWR Calculator'!$C$25)-$C85)^2+(1500*ABS(SIN(2*PI()*MOD(Calculator!$B$31/Calculator!$F$13,1)))*IF(MOD(Calculator!$B$31/Calculator!$F$13,1)&lt;0.5,-1,1))^2)/SQRT(((50*POWER(80,POWER(COS(PI()*MOD(Calculator!$B$31/Calculator!$F$13,1)),2))+MIN(500,MAX(30,100*EXP(-0.3*'VSWR Calculator'!$C$24)*(1+3*ABS(MOD('VSWR Calculator'!$C$23/Calculator!$F$13/2,1)-0.5))))/'VSWR Calculator'!$C$25)+$C85)^2+(1500*ABS(SIN(2*PI()*MOD(Calculator!$B$31/Calculator!$F$13,1)))*IF(MOD(Calculator!$B$31/Calculator!$F$13,1)&lt;0.5,-1,1))^2))/(1-SQRT(((50*POWER(80,POWER(COS(PI()*MOD(Calculator!$B$31/Calculator!$F$13,1)),2))+MIN(500,MAX(30,100*EXP(-0.3*'VSWR Calculator'!$C$24)*(1+3*ABS(MOD('VSWR Calculator'!$C$23/Calculator!$F$13/2,1)-0.5))))/'VSWR Calculator'!$C$25)-$C85)^2+(1500*ABS(SIN(2*PI()*MOD(Calculator!$B$31/Calculator!$F$13,1)))*IF(MOD(Calculator!$B$31/Calculator!$F$13,1)&lt;0.5,-1,1))^2)/SQRT(((50*POWER(80,POWER(COS(PI()*MOD(Calculator!$B$31/Calculator!$F$13,1)),2))+MIN(500,MAX(30,100*EXP(-0.3*'VSWR Calculator'!$C$24)*(1+3*ABS(MOD('VSWR Calculator'!$C$23/Calculator!$F$13/2,1)-0.5))))/'VSWR Calculator'!$C$25)+$C85)^2+(1500*ABS(SIN(2*PI()*MOD(Calculator!$B$31/Calculator!$F$13,1)))*IF(MOD(Calculator!$B$31/Calculator!$F$13,1)&lt;0.5,-1,1))^2)),2))</f>
        <v>—</v>
      </c>
      <c r="CM85" s="253" t="str">
        <f aca="false">IF(OR(Calculator!$E$14&lt;&gt;"YES",Calculator!$B$31&lt;Calculator!$G$14),"—",ROUND((1+SQRT(((50*POWER(80,POWER(COS(PI()*MOD(Calculator!$B$31/Calculator!$F$14,1)),2))+MIN(500,MAX(30,100*EXP(-0.3*'VSWR Calculator'!$C$24)*(1+3*ABS(MOD('VSWR Calculator'!$C$23/Calculator!$F$14/2,1)-0.5))))/'VSWR Calculator'!$C$25)-$C85)^2+(1500*ABS(SIN(2*PI()*MOD(Calculator!$B$31/Calculator!$F$14,1)))*IF(MOD(Calculator!$B$31/Calculator!$F$14,1)&lt;0.5,-1,1))^2)/SQRT(((50*POWER(80,POWER(COS(PI()*MOD(Calculator!$B$31/Calculator!$F$14,1)),2))+MIN(500,MAX(30,100*EXP(-0.3*'VSWR Calculator'!$C$24)*(1+3*ABS(MOD('VSWR Calculator'!$C$23/Calculator!$F$14/2,1)-0.5))))/'VSWR Calculator'!$C$25)+$C85)^2+(1500*ABS(SIN(2*PI()*MOD(Calculator!$B$31/Calculator!$F$14,1)))*IF(MOD(Calculator!$B$31/Calculator!$F$14,1)&lt;0.5,-1,1))^2))/(1-SQRT(((50*POWER(80,POWER(COS(PI()*MOD(Calculator!$B$31/Calculator!$F$14,1)),2))+MIN(500,MAX(30,100*EXP(-0.3*'VSWR Calculator'!$C$24)*(1+3*ABS(MOD('VSWR Calculator'!$C$23/Calculator!$F$14/2,1)-0.5))))/'VSWR Calculator'!$C$25)-$C85)^2+(1500*ABS(SIN(2*PI()*MOD(Calculator!$B$31/Calculator!$F$14,1)))*IF(MOD(Calculator!$B$31/Calculator!$F$14,1)&lt;0.5,-1,1))^2)/SQRT(((50*POWER(80,POWER(COS(PI()*MOD(Calculator!$B$31/Calculator!$F$14,1)),2))+MIN(500,MAX(30,100*EXP(-0.3*'VSWR Calculator'!$C$24)*(1+3*ABS(MOD('VSWR Calculator'!$C$23/Calculator!$F$14/2,1)-0.5))))/'VSWR Calculator'!$C$25)+$C85)^2+(1500*ABS(SIN(2*PI()*MOD(Calculator!$B$31/Calculator!$F$14,1)))*IF(MOD(Calculator!$B$31/Calculator!$F$14,1)&lt;0.5,-1,1))^2)),2))</f>
        <v>—</v>
      </c>
      <c r="CN85" s="253" t="n">
        <f aca="false">IF(OR(Calculator!$E$15&lt;&gt;"YES",Calculator!$B$31&lt;Calculator!$G$15),"—",ROUND((1+SQRT(((50*POWER(80,POWER(COS(PI()*MOD(Calculator!$B$31/Calculator!$F$15,1)),2))+MIN(500,MAX(30,100*EXP(-0.3*'VSWR Calculator'!$C$24)*(1+3*ABS(MOD('VSWR Calculator'!$C$23/Calculator!$F$15/2,1)-0.5))))/'VSWR Calculator'!$C$25)-$C85)^2+(1500*ABS(SIN(2*PI()*MOD(Calculator!$B$31/Calculator!$F$15,1)))*IF(MOD(Calculator!$B$31/Calculator!$F$15,1)&lt;0.5,-1,1))^2)/SQRT(((50*POWER(80,POWER(COS(PI()*MOD(Calculator!$B$31/Calculator!$F$15,1)),2))+MIN(500,MAX(30,100*EXP(-0.3*'VSWR Calculator'!$C$24)*(1+3*ABS(MOD('VSWR Calculator'!$C$23/Calculator!$F$15/2,1)-0.5))))/'VSWR Calculator'!$C$25)+$C85)^2+(1500*ABS(SIN(2*PI()*MOD(Calculator!$B$31/Calculator!$F$15,1)))*IF(MOD(Calculator!$B$31/Calculator!$F$15,1)&lt;0.5,-1,1))^2))/(1-SQRT(((50*POWER(80,POWER(COS(PI()*MOD(Calculator!$B$31/Calculator!$F$15,1)),2))+MIN(500,MAX(30,100*EXP(-0.3*'VSWR Calculator'!$C$24)*(1+3*ABS(MOD('VSWR Calculator'!$C$23/Calculator!$F$15/2,1)-0.5))))/'VSWR Calculator'!$C$25)-$C85)^2+(1500*ABS(SIN(2*PI()*MOD(Calculator!$B$31/Calculator!$F$15,1)))*IF(MOD(Calculator!$B$31/Calculator!$F$15,1)&lt;0.5,-1,1))^2)/SQRT(((50*POWER(80,POWER(COS(PI()*MOD(Calculator!$B$31/Calculator!$F$15,1)),2))+MIN(500,MAX(30,100*EXP(-0.3*'VSWR Calculator'!$C$24)*(1+3*ABS(MOD('VSWR Calculator'!$C$23/Calculator!$F$15/2,1)-0.5))))/'VSWR Calculator'!$C$25)+$C85)^2+(1500*ABS(SIN(2*PI()*MOD(Calculator!$B$31/Calculator!$F$15,1)))*IF(MOD(Calculator!$B$31/Calculator!$F$15,1)&lt;0.5,-1,1))^2)),2))</f>
        <v>17.63</v>
      </c>
      <c r="CO85" s="253" t="str">
        <f aca="false">IF(OR(Calculator!$E$16&lt;&gt;"YES",Calculator!$B$31&lt;Calculator!$G$16),"—",ROUND((1+SQRT(((50*POWER(80,POWER(COS(PI()*MOD(Calculator!$B$31/Calculator!$F$16,1)),2))+MIN(500,MAX(30,100*EXP(-0.3*'VSWR Calculator'!$C$24)*(1+3*ABS(MOD('VSWR Calculator'!$C$23/Calculator!$F$16/2,1)-0.5))))/'VSWR Calculator'!$C$25)-$C85)^2+(1500*ABS(SIN(2*PI()*MOD(Calculator!$B$31/Calculator!$F$16,1)))*IF(MOD(Calculator!$B$31/Calculator!$F$16,1)&lt;0.5,-1,1))^2)/SQRT(((50*POWER(80,POWER(COS(PI()*MOD(Calculator!$B$31/Calculator!$F$16,1)),2))+MIN(500,MAX(30,100*EXP(-0.3*'VSWR Calculator'!$C$24)*(1+3*ABS(MOD('VSWR Calculator'!$C$23/Calculator!$F$16/2,1)-0.5))))/'VSWR Calculator'!$C$25)+$C85)^2+(1500*ABS(SIN(2*PI()*MOD(Calculator!$B$31/Calculator!$F$16,1)))*IF(MOD(Calculator!$B$31/Calculator!$F$16,1)&lt;0.5,-1,1))^2))/(1-SQRT(((50*POWER(80,POWER(COS(PI()*MOD(Calculator!$B$31/Calculator!$F$16,1)),2))+MIN(500,MAX(30,100*EXP(-0.3*'VSWR Calculator'!$C$24)*(1+3*ABS(MOD('VSWR Calculator'!$C$23/Calculator!$F$16/2,1)-0.5))))/'VSWR Calculator'!$C$25)-$C85)^2+(1500*ABS(SIN(2*PI()*MOD(Calculator!$B$31/Calculator!$F$16,1)))*IF(MOD(Calculator!$B$31/Calculator!$F$16,1)&lt;0.5,-1,1))^2)/SQRT(((50*POWER(80,POWER(COS(PI()*MOD(Calculator!$B$31/Calculator!$F$16,1)),2))+MIN(500,MAX(30,100*EXP(-0.3*'VSWR Calculator'!$C$24)*(1+3*ABS(MOD('VSWR Calculator'!$C$23/Calculator!$F$16/2,1)-0.5))))/'VSWR Calculator'!$C$25)+$C85)^2+(1500*ABS(SIN(2*PI()*MOD(Calculator!$B$31/Calculator!$F$16,1)))*IF(MOD(Calculator!$B$31/Calculator!$F$16,1)&lt;0.5,-1,1))^2)),2))</f>
        <v>—</v>
      </c>
      <c r="CP85" s="253" t="n">
        <f aca="false">IF(OR(Calculator!$E$17&lt;&gt;"YES",Calculator!$B$31&lt;Calculator!$G$17),"—",ROUND((1+SQRT(((50*POWER(80,POWER(COS(PI()*MOD(Calculator!$B$31/Calculator!$F$17,1)),2))+MIN(500,MAX(30,100*EXP(-0.3*'VSWR Calculator'!$C$24)*(1+3*ABS(MOD('VSWR Calculator'!$C$23/Calculator!$F$17/2,1)-0.5))))/'VSWR Calculator'!$C$25)-$C85)^2+(1500*ABS(SIN(2*PI()*MOD(Calculator!$B$31/Calculator!$F$17,1)))*IF(MOD(Calculator!$B$31/Calculator!$F$17,1)&lt;0.5,-1,1))^2)/SQRT(((50*POWER(80,POWER(COS(PI()*MOD(Calculator!$B$31/Calculator!$F$17,1)),2))+MIN(500,MAX(30,100*EXP(-0.3*'VSWR Calculator'!$C$24)*(1+3*ABS(MOD('VSWR Calculator'!$C$23/Calculator!$F$17/2,1)-0.5))))/'VSWR Calculator'!$C$25)+$C85)^2+(1500*ABS(SIN(2*PI()*MOD(Calculator!$B$31/Calculator!$F$17,1)))*IF(MOD(Calculator!$B$31/Calculator!$F$17,1)&lt;0.5,-1,1))^2))/(1-SQRT(((50*POWER(80,POWER(COS(PI()*MOD(Calculator!$B$31/Calculator!$F$17,1)),2))+MIN(500,MAX(30,100*EXP(-0.3*'VSWR Calculator'!$C$24)*(1+3*ABS(MOD('VSWR Calculator'!$C$23/Calculator!$F$17/2,1)-0.5))))/'VSWR Calculator'!$C$25)-$C85)^2+(1500*ABS(SIN(2*PI()*MOD(Calculator!$B$31/Calculator!$F$17,1)))*IF(MOD(Calculator!$B$31/Calculator!$F$17,1)&lt;0.5,-1,1))^2)/SQRT(((50*POWER(80,POWER(COS(PI()*MOD(Calculator!$B$31/Calculator!$F$17,1)),2))+MIN(500,MAX(30,100*EXP(-0.3*'VSWR Calculator'!$C$24)*(1+3*ABS(MOD('VSWR Calculator'!$C$23/Calculator!$F$17/2,1)-0.5))))/'VSWR Calculator'!$C$25)+$C85)^2+(1500*ABS(SIN(2*PI()*MOD(Calculator!$B$31/Calculator!$F$17,1)))*IF(MOD(Calculator!$B$31/Calculator!$F$17,1)&lt;0.5,-1,1))^2)),2))</f>
        <v>14.89</v>
      </c>
      <c r="CQ85" s="253" t="str">
        <f aca="false">IF(OR(Calculator!$E$18&lt;&gt;"YES",Calculator!$B$31&lt;Calculator!$G$18),"—",ROUND((1+SQRT(((50*POWER(80,POWER(COS(PI()*MOD(Calculator!$B$31/Calculator!$F$18,1)),2))+MIN(500,MAX(30,100*EXP(-0.3*'VSWR Calculator'!$C$24)*(1+3*ABS(MOD('VSWR Calculator'!$C$23/Calculator!$F$18/2,1)-0.5))))/'VSWR Calculator'!$C$25)-$C85)^2+(1500*ABS(SIN(2*PI()*MOD(Calculator!$B$31/Calculator!$F$18,1)))*IF(MOD(Calculator!$B$31/Calculator!$F$18,1)&lt;0.5,-1,1))^2)/SQRT(((50*POWER(80,POWER(COS(PI()*MOD(Calculator!$B$31/Calculator!$F$18,1)),2))+MIN(500,MAX(30,100*EXP(-0.3*'VSWR Calculator'!$C$24)*(1+3*ABS(MOD('VSWR Calculator'!$C$23/Calculator!$F$18/2,1)-0.5))))/'VSWR Calculator'!$C$25)+$C85)^2+(1500*ABS(SIN(2*PI()*MOD(Calculator!$B$31/Calculator!$F$18,1)))*IF(MOD(Calculator!$B$31/Calculator!$F$18,1)&lt;0.5,-1,1))^2))/(1-SQRT(((50*POWER(80,POWER(COS(PI()*MOD(Calculator!$B$31/Calculator!$F$18,1)),2))+MIN(500,MAX(30,100*EXP(-0.3*'VSWR Calculator'!$C$24)*(1+3*ABS(MOD('VSWR Calculator'!$C$23/Calculator!$F$18/2,1)-0.5))))/'VSWR Calculator'!$C$25)-$C85)^2+(1500*ABS(SIN(2*PI()*MOD(Calculator!$B$31/Calculator!$F$18,1)))*IF(MOD(Calculator!$B$31/Calculator!$F$18,1)&lt;0.5,-1,1))^2)/SQRT(((50*POWER(80,POWER(COS(PI()*MOD(Calculator!$B$31/Calculator!$F$18,1)),2))+MIN(500,MAX(30,100*EXP(-0.3*'VSWR Calculator'!$C$24)*(1+3*ABS(MOD('VSWR Calculator'!$C$23/Calculator!$F$18/2,1)-0.5))))/'VSWR Calculator'!$C$25)+$C85)^2+(1500*ABS(SIN(2*PI()*MOD(Calculator!$B$31/Calculator!$F$18,1)))*IF(MOD(Calculator!$B$31/Calculator!$F$18,1)&lt;0.5,-1,1))^2)),2))</f>
        <v>—</v>
      </c>
      <c r="CR85" s="253" t="str">
        <f aca="false">IF(OR(Calculator!$E$19&lt;&gt;"YES",Calculator!$B$31&lt;Calculator!$G$19),"—",ROUND((1+SQRT(((50*POWER(80,POWER(COS(PI()*MOD(Calculator!$B$31/Calculator!$F$19,1)),2))+MIN(500,MAX(30,100*EXP(-0.3*'VSWR Calculator'!$C$24)*(1+3*ABS(MOD('VSWR Calculator'!$C$23/Calculator!$F$19/2,1)-0.5))))/'VSWR Calculator'!$C$25)-$C85)^2+(1500*ABS(SIN(2*PI()*MOD(Calculator!$B$31/Calculator!$F$19,1)))*IF(MOD(Calculator!$B$31/Calculator!$F$19,1)&lt;0.5,-1,1))^2)/SQRT(((50*POWER(80,POWER(COS(PI()*MOD(Calculator!$B$31/Calculator!$F$19,1)),2))+MIN(500,MAX(30,100*EXP(-0.3*'VSWR Calculator'!$C$24)*(1+3*ABS(MOD('VSWR Calculator'!$C$23/Calculator!$F$19/2,1)-0.5))))/'VSWR Calculator'!$C$25)+$C85)^2+(1500*ABS(SIN(2*PI()*MOD(Calculator!$B$31/Calculator!$F$19,1)))*IF(MOD(Calculator!$B$31/Calculator!$F$19,1)&lt;0.5,-1,1))^2))/(1-SQRT(((50*POWER(80,POWER(COS(PI()*MOD(Calculator!$B$31/Calculator!$F$19,1)),2))+MIN(500,MAX(30,100*EXP(-0.3*'VSWR Calculator'!$C$24)*(1+3*ABS(MOD('VSWR Calculator'!$C$23/Calculator!$F$19/2,1)-0.5))))/'VSWR Calculator'!$C$25)-$C85)^2+(1500*ABS(SIN(2*PI()*MOD(Calculator!$B$31/Calculator!$F$19,1)))*IF(MOD(Calculator!$B$31/Calculator!$F$19,1)&lt;0.5,-1,1))^2)/SQRT(((50*POWER(80,POWER(COS(PI()*MOD(Calculator!$B$31/Calculator!$F$19,1)),2))+MIN(500,MAX(30,100*EXP(-0.3*'VSWR Calculator'!$C$24)*(1+3*ABS(MOD('VSWR Calculator'!$C$23/Calculator!$F$19/2,1)-0.5))))/'VSWR Calculator'!$C$25)+$C85)^2+(1500*ABS(SIN(2*PI()*MOD(Calculator!$B$31/Calculator!$F$19,1)))*IF(MOD(Calculator!$B$31/Calculator!$F$19,1)&lt;0.5,-1,1))^2)),2))</f>
        <v>—</v>
      </c>
      <c r="CS85" s="253" t="str">
        <f aca="false">IF(OR(Calculator!$E$20&lt;&gt;"YES",Calculator!$B$31&lt;Calculator!$G$20),"—",ROUND((1+SQRT(((50*POWER(80,POWER(COS(PI()*MOD(Calculator!$B$31/Calculator!$F$20,1)),2))+MIN(500,MAX(30,100*EXP(-0.3*'VSWR Calculator'!$C$24)*(1+3*ABS(MOD('VSWR Calculator'!$C$23/Calculator!$F$20/2,1)-0.5))))/'VSWR Calculator'!$C$25)-$C85)^2+(1500*ABS(SIN(2*PI()*MOD(Calculator!$B$31/Calculator!$F$20,1)))*IF(MOD(Calculator!$B$31/Calculator!$F$20,1)&lt;0.5,-1,1))^2)/SQRT(((50*POWER(80,POWER(COS(PI()*MOD(Calculator!$B$31/Calculator!$F$20,1)),2))+MIN(500,MAX(30,100*EXP(-0.3*'VSWR Calculator'!$C$24)*(1+3*ABS(MOD('VSWR Calculator'!$C$23/Calculator!$F$20/2,1)-0.5))))/'VSWR Calculator'!$C$25)+$C85)^2+(1500*ABS(SIN(2*PI()*MOD(Calculator!$B$31/Calculator!$F$20,1)))*IF(MOD(Calculator!$B$31/Calculator!$F$20,1)&lt;0.5,-1,1))^2))/(1-SQRT(((50*POWER(80,POWER(COS(PI()*MOD(Calculator!$B$31/Calculator!$F$20,1)),2))+MIN(500,MAX(30,100*EXP(-0.3*'VSWR Calculator'!$C$24)*(1+3*ABS(MOD('VSWR Calculator'!$C$23/Calculator!$F$20/2,1)-0.5))))/'VSWR Calculator'!$C$25)-$C85)^2+(1500*ABS(SIN(2*PI()*MOD(Calculator!$B$31/Calculator!$F$20,1)))*IF(MOD(Calculator!$B$31/Calculator!$F$20,1)&lt;0.5,-1,1))^2)/SQRT(((50*POWER(80,POWER(COS(PI()*MOD(Calculator!$B$31/Calculator!$F$20,1)),2))+MIN(500,MAX(30,100*EXP(-0.3*'VSWR Calculator'!$C$24)*(1+3*ABS(MOD('VSWR Calculator'!$C$23/Calculator!$F$20/2,1)-0.5))))/'VSWR Calculator'!$C$25)+$C85)^2+(1500*ABS(SIN(2*PI()*MOD(Calculator!$B$31/Calculator!$F$20,1)))*IF(MOD(Calculator!$B$31/Calculator!$F$20,1)&lt;0.5,-1,1))^2)),2))</f>
        <v>—</v>
      </c>
      <c r="CT85" s="253" t="str">
        <f aca="false">IF(OR(Calculator!$E$21&lt;&gt;"YES",Calculator!$B$31&lt;Calculator!$G$21),"—",ROUND((1+SQRT(((50*POWER(80,POWER(COS(PI()*MOD(Calculator!$B$31/Calculator!$F$21,1)),2))+MIN(500,MAX(30,100*EXP(-0.3*'VSWR Calculator'!$C$24)*(1+3*ABS(MOD('VSWR Calculator'!$C$23/Calculator!$F$21/2,1)-0.5))))/'VSWR Calculator'!$C$25)-$C85)^2+(1500*ABS(SIN(2*PI()*MOD(Calculator!$B$31/Calculator!$F$21,1)))*IF(MOD(Calculator!$B$31/Calculator!$F$21,1)&lt;0.5,-1,1))^2)/SQRT(((50*POWER(80,POWER(COS(PI()*MOD(Calculator!$B$31/Calculator!$F$21,1)),2))+MIN(500,MAX(30,100*EXP(-0.3*'VSWR Calculator'!$C$24)*(1+3*ABS(MOD('VSWR Calculator'!$C$23/Calculator!$F$21/2,1)-0.5))))/'VSWR Calculator'!$C$25)+$C85)^2+(1500*ABS(SIN(2*PI()*MOD(Calculator!$B$31/Calculator!$F$21,1)))*IF(MOD(Calculator!$B$31/Calculator!$F$21,1)&lt;0.5,-1,1))^2))/(1-SQRT(((50*POWER(80,POWER(COS(PI()*MOD(Calculator!$B$31/Calculator!$F$21,1)),2))+MIN(500,MAX(30,100*EXP(-0.3*'VSWR Calculator'!$C$24)*(1+3*ABS(MOD('VSWR Calculator'!$C$23/Calculator!$F$21/2,1)-0.5))))/'VSWR Calculator'!$C$25)-$C85)^2+(1500*ABS(SIN(2*PI()*MOD(Calculator!$B$31/Calculator!$F$21,1)))*IF(MOD(Calculator!$B$31/Calculator!$F$21,1)&lt;0.5,-1,1))^2)/SQRT(((50*POWER(80,POWER(COS(PI()*MOD(Calculator!$B$31/Calculator!$F$21,1)),2))+MIN(500,MAX(30,100*EXP(-0.3*'VSWR Calculator'!$C$24)*(1+3*ABS(MOD('VSWR Calculator'!$C$23/Calculator!$F$21/2,1)-0.5))))/'VSWR Calculator'!$C$25)+$C85)^2+(1500*ABS(SIN(2*PI()*MOD(Calculator!$B$31/Calculator!$F$21,1)))*IF(MOD(Calculator!$B$31/Calculator!$F$21,1)&lt;0.5,-1,1))^2)),2))</f>
        <v>—</v>
      </c>
      <c r="CU85" s="253" t="str">
        <f aca="false">IF(OR(Calculator!$E$22&lt;&gt;"YES",Calculator!$B$31&lt;Calculator!$G$22),"—",ROUND((1+SQRT(((50*POWER(80,POWER(COS(PI()*MOD(Calculator!$B$31/Calculator!$F$22,1)),2))+MIN(500,MAX(30,100*EXP(-0.3*'VSWR Calculator'!$C$24)*(1+3*ABS(MOD('VSWR Calculator'!$C$23/Calculator!$F$22/2,1)-0.5))))/'VSWR Calculator'!$C$25)-$C85)^2+(1500*ABS(SIN(2*PI()*MOD(Calculator!$B$31/Calculator!$F$22,1)))*IF(MOD(Calculator!$B$31/Calculator!$F$22,1)&lt;0.5,-1,1))^2)/SQRT(((50*POWER(80,POWER(COS(PI()*MOD(Calculator!$B$31/Calculator!$F$22,1)),2))+MIN(500,MAX(30,100*EXP(-0.3*'VSWR Calculator'!$C$24)*(1+3*ABS(MOD('VSWR Calculator'!$C$23/Calculator!$F$22/2,1)-0.5))))/'VSWR Calculator'!$C$25)+$C85)^2+(1500*ABS(SIN(2*PI()*MOD(Calculator!$B$31/Calculator!$F$22,1)))*IF(MOD(Calculator!$B$31/Calculator!$F$22,1)&lt;0.5,-1,1))^2))/(1-SQRT(((50*POWER(80,POWER(COS(PI()*MOD(Calculator!$B$31/Calculator!$F$22,1)),2))+MIN(500,MAX(30,100*EXP(-0.3*'VSWR Calculator'!$C$24)*(1+3*ABS(MOD('VSWR Calculator'!$C$23/Calculator!$F$22/2,1)-0.5))))/'VSWR Calculator'!$C$25)-$C85)^2+(1500*ABS(SIN(2*PI()*MOD(Calculator!$B$31/Calculator!$F$22,1)))*IF(MOD(Calculator!$B$31/Calculator!$F$22,1)&lt;0.5,-1,1))^2)/SQRT(((50*POWER(80,POWER(COS(PI()*MOD(Calculator!$B$31/Calculator!$F$22,1)),2))+MIN(500,MAX(30,100*EXP(-0.3*'VSWR Calculator'!$C$24)*(1+3*ABS(MOD('VSWR Calculator'!$C$23/Calculator!$F$22/2,1)-0.5))))/'VSWR Calculator'!$C$25)+$C85)^2+(1500*ABS(SIN(2*PI()*MOD(Calculator!$B$31/Calculator!$F$22,1)))*IF(MOD(Calculator!$B$31/Calculator!$F$22,1)&lt;0.5,-1,1))^2)),2))</f>
        <v>—</v>
      </c>
      <c r="CV85" s="253" t="n">
        <f aca="false">IFERROR(ROUND((IF(ISNUMBER(CK85),CK85,0)+IF(ISNUMBER(CL85),CL85,0)+IF(ISNUMBER(CM85),CM85,0)+IF(ISNUMBER(CN85),CN85,0)+IF(ISNUMBER(CO85),CO85,0)+IF(ISNUMBER(CP85),CP85,0)+IF(ISNUMBER(CQ85),CQ85,0)+IF(ISNUMBER(CR85),CR85,0)+IF(ISNUMBER(CS85),CS85,0)+IF(ISNUMBER(CT85),CT85,0)+IF(ISNUMBER(CU85),CU85,0))/(IF(ISNUMBER(CK85),1,0)+IF(ISNUMBER(CL85),1,0)+IF(ISNUMBER(CM85),1,0)+IF(ISNUMBER(CN85),1,0)+IF(ISNUMBER(CO85),1,0)+IF(ISNUMBER(CP85),1,0)+IF(ISNUMBER(CQ85),1,0)+IF(ISNUMBER(CR85),1,0)+IF(ISNUMBER(CS85),1,0)+IF(ISNUMBER(CT85),1,0)+IF(ISNUMBER(CU85),1,0)),4),"")</f>
        <v>16.26</v>
      </c>
      <c r="CW85" s="253" t="str">
        <f aca="false">IF(OR(Calculator!$E$12&lt;&gt;"YES",Calculator!$B$32&lt;Calculator!$G$12),"—",ROUND((1+SQRT(((50*POWER(80,POWER(COS(PI()*MOD(Calculator!$B$32/Calculator!$F$12,1)),2))+MIN(500,MAX(30,100*EXP(-0.3*'VSWR Calculator'!$C$24)*(1+3*ABS(MOD('VSWR Calculator'!$C$23/Calculator!$F$12/2,1)-0.5))))/'VSWR Calculator'!$C$25)-$C85)^2+(1500*ABS(SIN(2*PI()*MOD(Calculator!$B$32/Calculator!$F$12,1)))*IF(MOD(Calculator!$B$32/Calculator!$F$12,1)&lt;0.5,-1,1))^2)/SQRT(((50*POWER(80,POWER(COS(PI()*MOD(Calculator!$B$32/Calculator!$F$12,1)),2))+MIN(500,MAX(30,100*EXP(-0.3*'VSWR Calculator'!$C$24)*(1+3*ABS(MOD('VSWR Calculator'!$C$23/Calculator!$F$12/2,1)-0.5))))/'VSWR Calculator'!$C$25)+$C85)^2+(1500*ABS(SIN(2*PI()*MOD(Calculator!$B$32/Calculator!$F$12,1)))*IF(MOD(Calculator!$B$32/Calculator!$F$12,1)&lt;0.5,-1,1))^2))/(1-SQRT(((50*POWER(80,POWER(COS(PI()*MOD(Calculator!$B$32/Calculator!$F$12,1)),2))+MIN(500,MAX(30,100*EXP(-0.3*'VSWR Calculator'!$C$24)*(1+3*ABS(MOD('VSWR Calculator'!$C$23/Calculator!$F$12/2,1)-0.5))))/'VSWR Calculator'!$C$25)-$C85)^2+(1500*ABS(SIN(2*PI()*MOD(Calculator!$B$32/Calculator!$F$12,1)))*IF(MOD(Calculator!$B$32/Calculator!$F$12,1)&lt;0.5,-1,1))^2)/SQRT(((50*POWER(80,POWER(COS(PI()*MOD(Calculator!$B$32/Calculator!$F$12,1)),2))+MIN(500,MAX(30,100*EXP(-0.3*'VSWR Calculator'!$C$24)*(1+3*ABS(MOD('VSWR Calculator'!$C$23/Calculator!$F$12/2,1)-0.5))))/'VSWR Calculator'!$C$25)+$C85)^2+(1500*ABS(SIN(2*PI()*MOD(Calculator!$B$32/Calculator!$F$12,1)))*IF(MOD(Calculator!$B$32/Calculator!$F$12,1)&lt;0.5,-1,1))^2)),2))</f>
        <v>—</v>
      </c>
      <c r="CX85" s="253" t="str">
        <f aca="false">IF(OR(Calculator!$E$13&lt;&gt;"YES",Calculator!$B$32&lt;Calculator!$G$13),"—",ROUND((1+SQRT(((50*POWER(80,POWER(COS(PI()*MOD(Calculator!$B$32/Calculator!$F$13,1)),2))+MIN(500,MAX(30,100*EXP(-0.3*'VSWR Calculator'!$C$24)*(1+3*ABS(MOD('VSWR Calculator'!$C$23/Calculator!$F$13/2,1)-0.5))))/'VSWR Calculator'!$C$25)-$C85)^2+(1500*ABS(SIN(2*PI()*MOD(Calculator!$B$32/Calculator!$F$13,1)))*IF(MOD(Calculator!$B$32/Calculator!$F$13,1)&lt;0.5,-1,1))^2)/SQRT(((50*POWER(80,POWER(COS(PI()*MOD(Calculator!$B$32/Calculator!$F$13,1)),2))+MIN(500,MAX(30,100*EXP(-0.3*'VSWR Calculator'!$C$24)*(1+3*ABS(MOD('VSWR Calculator'!$C$23/Calculator!$F$13/2,1)-0.5))))/'VSWR Calculator'!$C$25)+$C85)^2+(1500*ABS(SIN(2*PI()*MOD(Calculator!$B$32/Calculator!$F$13,1)))*IF(MOD(Calculator!$B$32/Calculator!$F$13,1)&lt;0.5,-1,1))^2))/(1-SQRT(((50*POWER(80,POWER(COS(PI()*MOD(Calculator!$B$32/Calculator!$F$13,1)),2))+MIN(500,MAX(30,100*EXP(-0.3*'VSWR Calculator'!$C$24)*(1+3*ABS(MOD('VSWR Calculator'!$C$23/Calculator!$F$13/2,1)-0.5))))/'VSWR Calculator'!$C$25)-$C85)^2+(1500*ABS(SIN(2*PI()*MOD(Calculator!$B$32/Calculator!$F$13,1)))*IF(MOD(Calculator!$B$32/Calculator!$F$13,1)&lt;0.5,-1,1))^2)/SQRT(((50*POWER(80,POWER(COS(PI()*MOD(Calculator!$B$32/Calculator!$F$13,1)),2))+MIN(500,MAX(30,100*EXP(-0.3*'VSWR Calculator'!$C$24)*(1+3*ABS(MOD('VSWR Calculator'!$C$23/Calculator!$F$13/2,1)-0.5))))/'VSWR Calculator'!$C$25)+$C85)^2+(1500*ABS(SIN(2*PI()*MOD(Calculator!$B$32/Calculator!$F$13,1)))*IF(MOD(Calculator!$B$32/Calculator!$F$13,1)&lt;0.5,-1,1))^2)),2))</f>
        <v>—</v>
      </c>
      <c r="CY85" s="253" t="str">
        <f aca="false">IF(OR(Calculator!$E$14&lt;&gt;"YES",Calculator!$B$32&lt;Calculator!$G$14),"—",ROUND((1+SQRT(((50*POWER(80,POWER(COS(PI()*MOD(Calculator!$B$32/Calculator!$F$14,1)),2))+MIN(500,MAX(30,100*EXP(-0.3*'VSWR Calculator'!$C$24)*(1+3*ABS(MOD('VSWR Calculator'!$C$23/Calculator!$F$14/2,1)-0.5))))/'VSWR Calculator'!$C$25)-$C85)^2+(1500*ABS(SIN(2*PI()*MOD(Calculator!$B$32/Calculator!$F$14,1)))*IF(MOD(Calculator!$B$32/Calculator!$F$14,1)&lt;0.5,-1,1))^2)/SQRT(((50*POWER(80,POWER(COS(PI()*MOD(Calculator!$B$32/Calculator!$F$14,1)),2))+MIN(500,MAX(30,100*EXP(-0.3*'VSWR Calculator'!$C$24)*(1+3*ABS(MOD('VSWR Calculator'!$C$23/Calculator!$F$14/2,1)-0.5))))/'VSWR Calculator'!$C$25)+$C85)^2+(1500*ABS(SIN(2*PI()*MOD(Calculator!$B$32/Calculator!$F$14,1)))*IF(MOD(Calculator!$B$32/Calculator!$F$14,1)&lt;0.5,-1,1))^2))/(1-SQRT(((50*POWER(80,POWER(COS(PI()*MOD(Calculator!$B$32/Calculator!$F$14,1)),2))+MIN(500,MAX(30,100*EXP(-0.3*'VSWR Calculator'!$C$24)*(1+3*ABS(MOD('VSWR Calculator'!$C$23/Calculator!$F$14/2,1)-0.5))))/'VSWR Calculator'!$C$25)-$C85)^2+(1500*ABS(SIN(2*PI()*MOD(Calculator!$B$32/Calculator!$F$14,1)))*IF(MOD(Calculator!$B$32/Calculator!$F$14,1)&lt;0.5,-1,1))^2)/SQRT(((50*POWER(80,POWER(COS(PI()*MOD(Calculator!$B$32/Calculator!$F$14,1)),2))+MIN(500,MAX(30,100*EXP(-0.3*'VSWR Calculator'!$C$24)*(1+3*ABS(MOD('VSWR Calculator'!$C$23/Calculator!$F$14/2,1)-0.5))))/'VSWR Calculator'!$C$25)+$C85)^2+(1500*ABS(SIN(2*PI()*MOD(Calculator!$B$32/Calculator!$F$14,1)))*IF(MOD(Calculator!$B$32/Calculator!$F$14,1)&lt;0.5,-1,1))^2)),2))</f>
        <v>—</v>
      </c>
      <c r="CZ85" s="253" t="n">
        <f aca="false">IF(OR(Calculator!$E$15&lt;&gt;"YES",Calculator!$B$32&lt;Calculator!$G$15),"—",ROUND((1+SQRT(((50*POWER(80,POWER(COS(PI()*MOD(Calculator!$B$32/Calculator!$F$15,1)),2))+MIN(500,MAX(30,100*EXP(-0.3*'VSWR Calculator'!$C$24)*(1+3*ABS(MOD('VSWR Calculator'!$C$23/Calculator!$F$15/2,1)-0.5))))/'VSWR Calculator'!$C$25)-$C85)^2+(1500*ABS(SIN(2*PI()*MOD(Calculator!$B$32/Calculator!$F$15,1)))*IF(MOD(Calculator!$B$32/Calculator!$F$15,1)&lt;0.5,-1,1))^2)/SQRT(((50*POWER(80,POWER(COS(PI()*MOD(Calculator!$B$32/Calculator!$F$15,1)),2))+MIN(500,MAX(30,100*EXP(-0.3*'VSWR Calculator'!$C$24)*(1+3*ABS(MOD('VSWR Calculator'!$C$23/Calculator!$F$15/2,1)-0.5))))/'VSWR Calculator'!$C$25)+$C85)^2+(1500*ABS(SIN(2*PI()*MOD(Calculator!$B$32/Calculator!$F$15,1)))*IF(MOD(Calculator!$B$32/Calculator!$F$15,1)&lt;0.5,-1,1))^2))/(1-SQRT(((50*POWER(80,POWER(COS(PI()*MOD(Calculator!$B$32/Calculator!$F$15,1)),2))+MIN(500,MAX(30,100*EXP(-0.3*'VSWR Calculator'!$C$24)*(1+3*ABS(MOD('VSWR Calculator'!$C$23/Calculator!$F$15/2,1)-0.5))))/'VSWR Calculator'!$C$25)-$C85)^2+(1500*ABS(SIN(2*PI()*MOD(Calculator!$B$32/Calculator!$F$15,1)))*IF(MOD(Calculator!$B$32/Calculator!$F$15,1)&lt;0.5,-1,1))^2)/SQRT(((50*POWER(80,POWER(COS(PI()*MOD(Calculator!$B$32/Calculator!$F$15,1)),2))+MIN(500,MAX(30,100*EXP(-0.3*'VSWR Calculator'!$C$24)*(1+3*ABS(MOD('VSWR Calculator'!$C$23/Calculator!$F$15/2,1)-0.5))))/'VSWR Calculator'!$C$25)+$C85)^2+(1500*ABS(SIN(2*PI()*MOD(Calculator!$B$32/Calculator!$F$15,1)))*IF(MOD(Calculator!$B$32/Calculator!$F$15,1)&lt;0.5,-1,1))^2)),2))</f>
        <v>2.54</v>
      </c>
      <c r="DA85" s="253" t="str">
        <f aca="false">IF(OR(Calculator!$E$16&lt;&gt;"YES",Calculator!$B$32&lt;Calculator!$G$16),"—",ROUND((1+SQRT(((50*POWER(80,POWER(COS(PI()*MOD(Calculator!$B$32/Calculator!$F$16,1)),2))+MIN(500,MAX(30,100*EXP(-0.3*'VSWR Calculator'!$C$24)*(1+3*ABS(MOD('VSWR Calculator'!$C$23/Calculator!$F$16/2,1)-0.5))))/'VSWR Calculator'!$C$25)-$C85)^2+(1500*ABS(SIN(2*PI()*MOD(Calculator!$B$32/Calculator!$F$16,1)))*IF(MOD(Calculator!$B$32/Calculator!$F$16,1)&lt;0.5,-1,1))^2)/SQRT(((50*POWER(80,POWER(COS(PI()*MOD(Calculator!$B$32/Calculator!$F$16,1)),2))+MIN(500,MAX(30,100*EXP(-0.3*'VSWR Calculator'!$C$24)*(1+3*ABS(MOD('VSWR Calculator'!$C$23/Calculator!$F$16/2,1)-0.5))))/'VSWR Calculator'!$C$25)+$C85)^2+(1500*ABS(SIN(2*PI()*MOD(Calculator!$B$32/Calculator!$F$16,1)))*IF(MOD(Calculator!$B$32/Calculator!$F$16,1)&lt;0.5,-1,1))^2))/(1-SQRT(((50*POWER(80,POWER(COS(PI()*MOD(Calculator!$B$32/Calculator!$F$16,1)),2))+MIN(500,MAX(30,100*EXP(-0.3*'VSWR Calculator'!$C$24)*(1+3*ABS(MOD('VSWR Calculator'!$C$23/Calculator!$F$16/2,1)-0.5))))/'VSWR Calculator'!$C$25)-$C85)^2+(1500*ABS(SIN(2*PI()*MOD(Calculator!$B$32/Calculator!$F$16,1)))*IF(MOD(Calculator!$B$32/Calculator!$F$16,1)&lt;0.5,-1,1))^2)/SQRT(((50*POWER(80,POWER(COS(PI()*MOD(Calculator!$B$32/Calculator!$F$16,1)),2))+MIN(500,MAX(30,100*EXP(-0.3*'VSWR Calculator'!$C$24)*(1+3*ABS(MOD('VSWR Calculator'!$C$23/Calculator!$F$16/2,1)-0.5))))/'VSWR Calculator'!$C$25)+$C85)^2+(1500*ABS(SIN(2*PI()*MOD(Calculator!$B$32/Calculator!$F$16,1)))*IF(MOD(Calculator!$B$32/Calculator!$F$16,1)&lt;0.5,-1,1))^2)),2))</f>
        <v>—</v>
      </c>
      <c r="DB85" s="253" t="n">
        <f aca="false">IF(OR(Calculator!$E$17&lt;&gt;"YES",Calculator!$B$32&lt;Calculator!$G$17),"—",ROUND((1+SQRT(((50*POWER(80,POWER(COS(PI()*MOD(Calculator!$B$32/Calculator!$F$17,1)),2))+MIN(500,MAX(30,100*EXP(-0.3*'VSWR Calculator'!$C$24)*(1+3*ABS(MOD('VSWR Calculator'!$C$23/Calculator!$F$17/2,1)-0.5))))/'VSWR Calculator'!$C$25)-$C85)^2+(1500*ABS(SIN(2*PI()*MOD(Calculator!$B$32/Calculator!$F$17,1)))*IF(MOD(Calculator!$B$32/Calculator!$F$17,1)&lt;0.5,-1,1))^2)/SQRT(((50*POWER(80,POWER(COS(PI()*MOD(Calculator!$B$32/Calculator!$F$17,1)),2))+MIN(500,MAX(30,100*EXP(-0.3*'VSWR Calculator'!$C$24)*(1+3*ABS(MOD('VSWR Calculator'!$C$23/Calculator!$F$17/2,1)-0.5))))/'VSWR Calculator'!$C$25)+$C85)^2+(1500*ABS(SIN(2*PI()*MOD(Calculator!$B$32/Calculator!$F$17,1)))*IF(MOD(Calculator!$B$32/Calculator!$F$17,1)&lt;0.5,-1,1))^2))/(1-SQRT(((50*POWER(80,POWER(COS(PI()*MOD(Calculator!$B$32/Calculator!$F$17,1)),2))+MIN(500,MAX(30,100*EXP(-0.3*'VSWR Calculator'!$C$24)*(1+3*ABS(MOD('VSWR Calculator'!$C$23/Calculator!$F$17/2,1)-0.5))))/'VSWR Calculator'!$C$25)-$C85)^2+(1500*ABS(SIN(2*PI()*MOD(Calculator!$B$32/Calculator!$F$17,1)))*IF(MOD(Calculator!$B$32/Calculator!$F$17,1)&lt;0.5,-1,1))^2)/SQRT(((50*POWER(80,POWER(COS(PI()*MOD(Calculator!$B$32/Calculator!$F$17,1)),2))+MIN(500,MAX(30,100*EXP(-0.3*'VSWR Calculator'!$C$24)*(1+3*ABS(MOD('VSWR Calculator'!$C$23/Calculator!$F$17/2,1)-0.5))))/'VSWR Calculator'!$C$25)+$C85)^2+(1500*ABS(SIN(2*PI()*MOD(Calculator!$B$32/Calculator!$F$17,1)))*IF(MOD(Calculator!$B$32/Calculator!$F$17,1)&lt;0.5,-1,1))^2)),2))</f>
        <v>15.57</v>
      </c>
      <c r="DC85" s="253" t="str">
        <f aca="false">IF(OR(Calculator!$E$18&lt;&gt;"YES",Calculator!$B$32&lt;Calculator!$G$18),"—",ROUND((1+SQRT(((50*POWER(80,POWER(COS(PI()*MOD(Calculator!$B$32/Calculator!$F$18,1)),2))+MIN(500,MAX(30,100*EXP(-0.3*'VSWR Calculator'!$C$24)*(1+3*ABS(MOD('VSWR Calculator'!$C$23/Calculator!$F$18/2,1)-0.5))))/'VSWR Calculator'!$C$25)-$C85)^2+(1500*ABS(SIN(2*PI()*MOD(Calculator!$B$32/Calculator!$F$18,1)))*IF(MOD(Calculator!$B$32/Calculator!$F$18,1)&lt;0.5,-1,1))^2)/SQRT(((50*POWER(80,POWER(COS(PI()*MOD(Calculator!$B$32/Calculator!$F$18,1)),2))+MIN(500,MAX(30,100*EXP(-0.3*'VSWR Calculator'!$C$24)*(1+3*ABS(MOD('VSWR Calculator'!$C$23/Calculator!$F$18/2,1)-0.5))))/'VSWR Calculator'!$C$25)+$C85)^2+(1500*ABS(SIN(2*PI()*MOD(Calculator!$B$32/Calculator!$F$18,1)))*IF(MOD(Calculator!$B$32/Calculator!$F$18,1)&lt;0.5,-1,1))^2))/(1-SQRT(((50*POWER(80,POWER(COS(PI()*MOD(Calculator!$B$32/Calculator!$F$18,1)),2))+MIN(500,MAX(30,100*EXP(-0.3*'VSWR Calculator'!$C$24)*(1+3*ABS(MOD('VSWR Calculator'!$C$23/Calculator!$F$18/2,1)-0.5))))/'VSWR Calculator'!$C$25)-$C85)^2+(1500*ABS(SIN(2*PI()*MOD(Calculator!$B$32/Calculator!$F$18,1)))*IF(MOD(Calculator!$B$32/Calculator!$F$18,1)&lt;0.5,-1,1))^2)/SQRT(((50*POWER(80,POWER(COS(PI()*MOD(Calculator!$B$32/Calculator!$F$18,1)),2))+MIN(500,MAX(30,100*EXP(-0.3*'VSWR Calculator'!$C$24)*(1+3*ABS(MOD('VSWR Calculator'!$C$23/Calculator!$F$18/2,1)-0.5))))/'VSWR Calculator'!$C$25)+$C85)^2+(1500*ABS(SIN(2*PI()*MOD(Calculator!$B$32/Calculator!$F$18,1)))*IF(MOD(Calculator!$B$32/Calculator!$F$18,1)&lt;0.5,-1,1))^2)),2))</f>
        <v>—</v>
      </c>
      <c r="DD85" s="253" t="str">
        <f aca="false">IF(OR(Calculator!$E$19&lt;&gt;"YES",Calculator!$B$32&lt;Calculator!$G$19),"—",ROUND((1+SQRT(((50*POWER(80,POWER(COS(PI()*MOD(Calculator!$B$32/Calculator!$F$19,1)),2))+MIN(500,MAX(30,100*EXP(-0.3*'VSWR Calculator'!$C$24)*(1+3*ABS(MOD('VSWR Calculator'!$C$23/Calculator!$F$19/2,1)-0.5))))/'VSWR Calculator'!$C$25)-$C85)^2+(1500*ABS(SIN(2*PI()*MOD(Calculator!$B$32/Calculator!$F$19,1)))*IF(MOD(Calculator!$B$32/Calculator!$F$19,1)&lt;0.5,-1,1))^2)/SQRT(((50*POWER(80,POWER(COS(PI()*MOD(Calculator!$B$32/Calculator!$F$19,1)),2))+MIN(500,MAX(30,100*EXP(-0.3*'VSWR Calculator'!$C$24)*(1+3*ABS(MOD('VSWR Calculator'!$C$23/Calculator!$F$19/2,1)-0.5))))/'VSWR Calculator'!$C$25)+$C85)^2+(1500*ABS(SIN(2*PI()*MOD(Calculator!$B$32/Calculator!$F$19,1)))*IF(MOD(Calculator!$B$32/Calculator!$F$19,1)&lt;0.5,-1,1))^2))/(1-SQRT(((50*POWER(80,POWER(COS(PI()*MOD(Calculator!$B$32/Calculator!$F$19,1)),2))+MIN(500,MAX(30,100*EXP(-0.3*'VSWR Calculator'!$C$24)*(1+3*ABS(MOD('VSWR Calculator'!$C$23/Calculator!$F$19/2,1)-0.5))))/'VSWR Calculator'!$C$25)-$C85)^2+(1500*ABS(SIN(2*PI()*MOD(Calculator!$B$32/Calculator!$F$19,1)))*IF(MOD(Calculator!$B$32/Calculator!$F$19,1)&lt;0.5,-1,1))^2)/SQRT(((50*POWER(80,POWER(COS(PI()*MOD(Calculator!$B$32/Calculator!$F$19,1)),2))+MIN(500,MAX(30,100*EXP(-0.3*'VSWR Calculator'!$C$24)*(1+3*ABS(MOD('VSWR Calculator'!$C$23/Calculator!$F$19/2,1)-0.5))))/'VSWR Calculator'!$C$25)+$C85)^2+(1500*ABS(SIN(2*PI()*MOD(Calculator!$B$32/Calculator!$F$19,1)))*IF(MOD(Calculator!$B$32/Calculator!$F$19,1)&lt;0.5,-1,1))^2)),2))</f>
        <v>—</v>
      </c>
      <c r="DE85" s="253" t="str">
        <f aca="false">IF(OR(Calculator!$E$20&lt;&gt;"YES",Calculator!$B$32&lt;Calculator!$G$20),"—",ROUND((1+SQRT(((50*POWER(80,POWER(COS(PI()*MOD(Calculator!$B$32/Calculator!$F$20,1)),2))+MIN(500,MAX(30,100*EXP(-0.3*'VSWR Calculator'!$C$24)*(1+3*ABS(MOD('VSWR Calculator'!$C$23/Calculator!$F$20/2,1)-0.5))))/'VSWR Calculator'!$C$25)-$C85)^2+(1500*ABS(SIN(2*PI()*MOD(Calculator!$B$32/Calculator!$F$20,1)))*IF(MOD(Calculator!$B$32/Calculator!$F$20,1)&lt;0.5,-1,1))^2)/SQRT(((50*POWER(80,POWER(COS(PI()*MOD(Calculator!$B$32/Calculator!$F$20,1)),2))+MIN(500,MAX(30,100*EXP(-0.3*'VSWR Calculator'!$C$24)*(1+3*ABS(MOD('VSWR Calculator'!$C$23/Calculator!$F$20/2,1)-0.5))))/'VSWR Calculator'!$C$25)+$C85)^2+(1500*ABS(SIN(2*PI()*MOD(Calculator!$B$32/Calculator!$F$20,1)))*IF(MOD(Calculator!$B$32/Calculator!$F$20,1)&lt;0.5,-1,1))^2))/(1-SQRT(((50*POWER(80,POWER(COS(PI()*MOD(Calculator!$B$32/Calculator!$F$20,1)),2))+MIN(500,MAX(30,100*EXP(-0.3*'VSWR Calculator'!$C$24)*(1+3*ABS(MOD('VSWR Calculator'!$C$23/Calculator!$F$20/2,1)-0.5))))/'VSWR Calculator'!$C$25)-$C85)^2+(1500*ABS(SIN(2*PI()*MOD(Calculator!$B$32/Calculator!$F$20,1)))*IF(MOD(Calculator!$B$32/Calculator!$F$20,1)&lt;0.5,-1,1))^2)/SQRT(((50*POWER(80,POWER(COS(PI()*MOD(Calculator!$B$32/Calculator!$F$20,1)),2))+MIN(500,MAX(30,100*EXP(-0.3*'VSWR Calculator'!$C$24)*(1+3*ABS(MOD('VSWR Calculator'!$C$23/Calculator!$F$20/2,1)-0.5))))/'VSWR Calculator'!$C$25)+$C85)^2+(1500*ABS(SIN(2*PI()*MOD(Calculator!$B$32/Calculator!$F$20,1)))*IF(MOD(Calculator!$B$32/Calculator!$F$20,1)&lt;0.5,-1,1))^2)),2))</f>
        <v>—</v>
      </c>
      <c r="DF85" s="253" t="str">
        <f aca="false">IF(OR(Calculator!$E$21&lt;&gt;"YES",Calculator!$B$32&lt;Calculator!$G$21),"—",ROUND((1+SQRT(((50*POWER(80,POWER(COS(PI()*MOD(Calculator!$B$32/Calculator!$F$21,1)),2))+MIN(500,MAX(30,100*EXP(-0.3*'VSWR Calculator'!$C$24)*(1+3*ABS(MOD('VSWR Calculator'!$C$23/Calculator!$F$21/2,1)-0.5))))/'VSWR Calculator'!$C$25)-$C85)^2+(1500*ABS(SIN(2*PI()*MOD(Calculator!$B$32/Calculator!$F$21,1)))*IF(MOD(Calculator!$B$32/Calculator!$F$21,1)&lt;0.5,-1,1))^2)/SQRT(((50*POWER(80,POWER(COS(PI()*MOD(Calculator!$B$32/Calculator!$F$21,1)),2))+MIN(500,MAX(30,100*EXP(-0.3*'VSWR Calculator'!$C$24)*(1+3*ABS(MOD('VSWR Calculator'!$C$23/Calculator!$F$21/2,1)-0.5))))/'VSWR Calculator'!$C$25)+$C85)^2+(1500*ABS(SIN(2*PI()*MOD(Calculator!$B$32/Calculator!$F$21,1)))*IF(MOD(Calculator!$B$32/Calculator!$F$21,1)&lt;0.5,-1,1))^2))/(1-SQRT(((50*POWER(80,POWER(COS(PI()*MOD(Calculator!$B$32/Calculator!$F$21,1)),2))+MIN(500,MAX(30,100*EXP(-0.3*'VSWR Calculator'!$C$24)*(1+3*ABS(MOD('VSWR Calculator'!$C$23/Calculator!$F$21/2,1)-0.5))))/'VSWR Calculator'!$C$25)-$C85)^2+(1500*ABS(SIN(2*PI()*MOD(Calculator!$B$32/Calculator!$F$21,1)))*IF(MOD(Calculator!$B$32/Calculator!$F$21,1)&lt;0.5,-1,1))^2)/SQRT(((50*POWER(80,POWER(COS(PI()*MOD(Calculator!$B$32/Calculator!$F$21,1)),2))+MIN(500,MAX(30,100*EXP(-0.3*'VSWR Calculator'!$C$24)*(1+3*ABS(MOD('VSWR Calculator'!$C$23/Calculator!$F$21/2,1)-0.5))))/'VSWR Calculator'!$C$25)+$C85)^2+(1500*ABS(SIN(2*PI()*MOD(Calculator!$B$32/Calculator!$F$21,1)))*IF(MOD(Calculator!$B$32/Calculator!$F$21,1)&lt;0.5,-1,1))^2)),2))</f>
        <v>—</v>
      </c>
      <c r="DG85" s="253" t="str">
        <f aca="false">IF(OR(Calculator!$E$22&lt;&gt;"YES",Calculator!$B$32&lt;Calculator!$G$22),"—",ROUND((1+SQRT(((50*POWER(80,POWER(COS(PI()*MOD(Calculator!$B$32/Calculator!$F$22,1)),2))+MIN(500,MAX(30,100*EXP(-0.3*'VSWR Calculator'!$C$24)*(1+3*ABS(MOD('VSWR Calculator'!$C$23/Calculator!$F$22/2,1)-0.5))))/'VSWR Calculator'!$C$25)-$C85)^2+(1500*ABS(SIN(2*PI()*MOD(Calculator!$B$32/Calculator!$F$22,1)))*IF(MOD(Calculator!$B$32/Calculator!$F$22,1)&lt;0.5,-1,1))^2)/SQRT(((50*POWER(80,POWER(COS(PI()*MOD(Calculator!$B$32/Calculator!$F$22,1)),2))+MIN(500,MAX(30,100*EXP(-0.3*'VSWR Calculator'!$C$24)*(1+3*ABS(MOD('VSWR Calculator'!$C$23/Calculator!$F$22/2,1)-0.5))))/'VSWR Calculator'!$C$25)+$C85)^2+(1500*ABS(SIN(2*PI()*MOD(Calculator!$B$32/Calculator!$F$22,1)))*IF(MOD(Calculator!$B$32/Calculator!$F$22,1)&lt;0.5,-1,1))^2))/(1-SQRT(((50*POWER(80,POWER(COS(PI()*MOD(Calculator!$B$32/Calculator!$F$22,1)),2))+MIN(500,MAX(30,100*EXP(-0.3*'VSWR Calculator'!$C$24)*(1+3*ABS(MOD('VSWR Calculator'!$C$23/Calculator!$F$22/2,1)-0.5))))/'VSWR Calculator'!$C$25)-$C85)^2+(1500*ABS(SIN(2*PI()*MOD(Calculator!$B$32/Calculator!$F$22,1)))*IF(MOD(Calculator!$B$32/Calculator!$F$22,1)&lt;0.5,-1,1))^2)/SQRT(((50*POWER(80,POWER(COS(PI()*MOD(Calculator!$B$32/Calculator!$F$22,1)),2))+MIN(500,MAX(30,100*EXP(-0.3*'VSWR Calculator'!$C$24)*(1+3*ABS(MOD('VSWR Calculator'!$C$23/Calculator!$F$22/2,1)-0.5))))/'VSWR Calculator'!$C$25)+$C85)^2+(1500*ABS(SIN(2*PI()*MOD(Calculator!$B$32/Calculator!$F$22,1)))*IF(MOD(Calculator!$B$32/Calculator!$F$22,1)&lt;0.5,-1,1))^2)),2))</f>
        <v>—</v>
      </c>
      <c r="DH85" s="253" t="n">
        <f aca="false">IFERROR(ROUND((IF(ISNUMBER(CW85),CW85,0)+IF(ISNUMBER(CX85),CX85,0)+IF(ISNUMBER(CY85),CY85,0)+IF(ISNUMBER(CZ85),CZ85,0)+IF(ISNUMBER(DA85),DA85,0)+IF(ISNUMBER(DB85),DB85,0)+IF(ISNUMBER(DC85),DC85,0)+IF(ISNUMBER(DD85),DD85,0)+IF(ISNUMBER(DE85),DE85,0)+IF(ISNUMBER(DF85),DF85,0)+IF(ISNUMBER(DG85),DG85,0))/(IF(ISNUMBER(CW85),1,0)+IF(ISNUMBER(CX85),1,0)+IF(ISNUMBER(CY85),1,0)+IF(ISNUMBER(CZ85),1,0)+IF(ISNUMBER(DA85),1,0)+IF(ISNUMBER(DB85),1,0)+IF(ISNUMBER(DC85),1,0)+IF(ISNUMBER(DD85),1,0)+IF(ISNUMBER(DE85),1,0)+IF(ISNUMBER(DF85),1,0)+IF(ISNUMBER(DG85),1,0)),4),"")</f>
        <v>9.055</v>
      </c>
      <c r="DI85" s="253" t="str">
        <f aca="false">IF(OR(Calculator!$E$12&lt;&gt;"YES",Calculator!$B$33&lt;Calculator!$G$12),"—",ROUND((1+SQRT(((50*POWER(80,POWER(COS(PI()*MOD(Calculator!$B$33/Calculator!$F$12,1)),2))+MIN(500,MAX(30,100*EXP(-0.3*'VSWR Calculator'!$C$24)*(1+3*ABS(MOD('VSWR Calculator'!$C$23/Calculator!$F$12/2,1)-0.5))))/'VSWR Calculator'!$C$25)-$C85)^2+(1500*ABS(SIN(2*PI()*MOD(Calculator!$B$33/Calculator!$F$12,1)))*IF(MOD(Calculator!$B$33/Calculator!$F$12,1)&lt;0.5,-1,1))^2)/SQRT(((50*POWER(80,POWER(COS(PI()*MOD(Calculator!$B$33/Calculator!$F$12,1)),2))+MIN(500,MAX(30,100*EXP(-0.3*'VSWR Calculator'!$C$24)*(1+3*ABS(MOD('VSWR Calculator'!$C$23/Calculator!$F$12/2,1)-0.5))))/'VSWR Calculator'!$C$25)+$C85)^2+(1500*ABS(SIN(2*PI()*MOD(Calculator!$B$33/Calculator!$F$12,1)))*IF(MOD(Calculator!$B$33/Calculator!$F$12,1)&lt;0.5,-1,1))^2))/(1-SQRT(((50*POWER(80,POWER(COS(PI()*MOD(Calculator!$B$33/Calculator!$F$12,1)),2))+MIN(500,MAX(30,100*EXP(-0.3*'VSWR Calculator'!$C$24)*(1+3*ABS(MOD('VSWR Calculator'!$C$23/Calculator!$F$12/2,1)-0.5))))/'VSWR Calculator'!$C$25)-$C85)^2+(1500*ABS(SIN(2*PI()*MOD(Calculator!$B$33/Calculator!$F$12,1)))*IF(MOD(Calculator!$B$33/Calculator!$F$12,1)&lt;0.5,-1,1))^2)/SQRT(((50*POWER(80,POWER(COS(PI()*MOD(Calculator!$B$33/Calculator!$F$12,1)),2))+MIN(500,MAX(30,100*EXP(-0.3*'VSWR Calculator'!$C$24)*(1+3*ABS(MOD('VSWR Calculator'!$C$23/Calculator!$F$12/2,1)-0.5))))/'VSWR Calculator'!$C$25)+$C85)^2+(1500*ABS(SIN(2*PI()*MOD(Calculator!$B$33/Calculator!$F$12,1)))*IF(MOD(Calculator!$B$33/Calculator!$F$12,1)&lt;0.5,-1,1))^2)),2))</f>
        <v>—</v>
      </c>
      <c r="DJ85" s="253" t="str">
        <f aca="false">IF(OR(Calculator!$E$13&lt;&gt;"YES",Calculator!$B$33&lt;Calculator!$G$13),"—",ROUND((1+SQRT(((50*POWER(80,POWER(COS(PI()*MOD(Calculator!$B$33/Calculator!$F$13,1)),2))+MIN(500,MAX(30,100*EXP(-0.3*'VSWR Calculator'!$C$24)*(1+3*ABS(MOD('VSWR Calculator'!$C$23/Calculator!$F$13/2,1)-0.5))))/'VSWR Calculator'!$C$25)-$C85)^2+(1500*ABS(SIN(2*PI()*MOD(Calculator!$B$33/Calculator!$F$13,1)))*IF(MOD(Calculator!$B$33/Calculator!$F$13,1)&lt;0.5,-1,1))^2)/SQRT(((50*POWER(80,POWER(COS(PI()*MOD(Calculator!$B$33/Calculator!$F$13,1)),2))+MIN(500,MAX(30,100*EXP(-0.3*'VSWR Calculator'!$C$24)*(1+3*ABS(MOD('VSWR Calculator'!$C$23/Calculator!$F$13/2,1)-0.5))))/'VSWR Calculator'!$C$25)+$C85)^2+(1500*ABS(SIN(2*PI()*MOD(Calculator!$B$33/Calculator!$F$13,1)))*IF(MOD(Calculator!$B$33/Calculator!$F$13,1)&lt;0.5,-1,1))^2))/(1-SQRT(((50*POWER(80,POWER(COS(PI()*MOD(Calculator!$B$33/Calculator!$F$13,1)),2))+MIN(500,MAX(30,100*EXP(-0.3*'VSWR Calculator'!$C$24)*(1+3*ABS(MOD('VSWR Calculator'!$C$23/Calculator!$F$13/2,1)-0.5))))/'VSWR Calculator'!$C$25)-$C85)^2+(1500*ABS(SIN(2*PI()*MOD(Calculator!$B$33/Calculator!$F$13,1)))*IF(MOD(Calculator!$B$33/Calculator!$F$13,1)&lt;0.5,-1,1))^2)/SQRT(((50*POWER(80,POWER(COS(PI()*MOD(Calculator!$B$33/Calculator!$F$13,1)),2))+MIN(500,MAX(30,100*EXP(-0.3*'VSWR Calculator'!$C$24)*(1+3*ABS(MOD('VSWR Calculator'!$C$23/Calculator!$F$13/2,1)-0.5))))/'VSWR Calculator'!$C$25)+$C85)^2+(1500*ABS(SIN(2*PI()*MOD(Calculator!$B$33/Calculator!$F$13,1)))*IF(MOD(Calculator!$B$33/Calculator!$F$13,1)&lt;0.5,-1,1))^2)),2))</f>
        <v>—</v>
      </c>
      <c r="DK85" s="253" t="str">
        <f aca="false">IF(OR(Calculator!$E$14&lt;&gt;"YES",Calculator!$B$33&lt;Calculator!$G$14),"—",ROUND((1+SQRT(((50*POWER(80,POWER(COS(PI()*MOD(Calculator!$B$33/Calculator!$F$14,1)),2))+MIN(500,MAX(30,100*EXP(-0.3*'VSWR Calculator'!$C$24)*(1+3*ABS(MOD('VSWR Calculator'!$C$23/Calculator!$F$14/2,1)-0.5))))/'VSWR Calculator'!$C$25)-$C85)^2+(1500*ABS(SIN(2*PI()*MOD(Calculator!$B$33/Calculator!$F$14,1)))*IF(MOD(Calculator!$B$33/Calculator!$F$14,1)&lt;0.5,-1,1))^2)/SQRT(((50*POWER(80,POWER(COS(PI()*MOD(Calculator!$B$33/Calculator!$F$14,1)),2))+MIN(500,MAX(30,100*EXP(-0.3*'VSWR Calculator'!$C$24)*(1+3*ABS(MOD('VSWR Calculator'!$C$23/Calculator!$F$14/2,1)-0.5))))/'VSWR Calculator'!$C$25)+$C85)^2+(1500*ABS(SIN(2*PI()*MOD(Calculator!$B$33/Calculator!$F$14,1)))*IF(MOD(Calculator!$B$33/Calculator!$F$14,1)&lt;0.5,-1,1))^2))/(1-SQRT(((50*POWER(80,POWER(COS(PI()*MOD(Calculator!$B$33/Calculator!$F$14,1)),2))+MIN(500,MAX(30,100*EXP(-0.3*'VSWR Calculator'!$C$24)*(1+3*ABS(MOD('VSWR Calculator'!$C$23/Calculator!$F$14/2,1)-0.5))))/'VSWR Calculator'!$C$25)-$C85)^2+(1500*ABS(SIN(2*PI()*MOD(Calculator!$B$33/Calculator!$F$14,1)))*IF(MOD(Calculator!$B$33/Calculator!$F$14,1)&lt;0.5,-1,1))^2)/SQRT(((50*POWER(80,POWER(COS(PI()*MOD(Calculator!$B$33/Calculator!$F$14,1)),2))+MIN(500,MAX(30,100*EXP(-0.3*'VSWR Calculator'!$C$24)*(1+3*ABS(MOD('VSWR Calculator'!$C$23/Calculator!$F$14/2,1)-0.5))))/'VSWR Calculator'!$C$25)+$C85)^2+(1500*ABS(SIN(2*PI()*MOD(Calculator!$B$33/Calculator!$F$14,1)))*IF(MOD(Calculator!$B$33/Calculator!$F$14,1)&lt;0.5,-1,1))^2)),2))</f>
        <v>—</v>
      </c>
      <c r="DL85" s="253" t="n">
        <f aca="false">IF(OR(Calculator!$E$15&lt;&gt;"YES",Calculator!$B$33&lt;Calculator!$G$15),"—",ROUND((1+SQRT(((50*POWER(80,POWER(COS(PI()*MOD(Calculator!$B$33/Calculator!$F$15,1)),2))+MIN(500,MAX(30,100*EXP(-0.3*'VSWR Calculator'!$C$24)*(1+3*ABS(MOD('VSWR Calculator'!$C$23/Calculator!$F$15/2,1)-0.5))))/'VSWR Calculator'!$C$25)-$C85)^2+(1500*ABS(SIN(2*PI()*MOD(Calculator!$B$33/Calculator!$F$15,1)))*IF(MOD(Calculator!$B$33/Calculator!$F$15,1)&lt;0.5,-1,1))^2)/SQRT(((50*POWER(80,POWER(COS(PI()*MOD(Calculator!$B$33/Calculator!$F$15,1)),2))+MIN(500,MAX(30,100*EXP(-0.3*'VSWR Calculator'!$C$24)*(1+3*ABS(MOD('VSWR Calculator'!$C$23/Calculator!$F$15/2,1)-0.5))))/'VSWR Calculator'!$C$25)+$C85)^2+(1500*ABS(SIN(2*PI()*MOD(Calculator!$B$33/Calculator!$F$15,1)))*IF(MOD(Calculator!$B$33/Calculator!$F$15,1)&lt;0.5,-1,1))^2))/(1-SQRT(((50*POWER(80,POWER(COS(PI()*MOD(Calculator!$B$33/Calculator!$F$15,1)),2))+MIN(500,MAX(30,100*EXP(-0.3*'VSWR Calculator'!$C$24)*(1+3*ABS(MOD('VSWR Calculator'!$C$23/Calculator!$F$15/2,1)-0.5))))/'VSWR Calculator'!$C$25)-$C85)^2+(1500*ABS(SIN(2*PI()*MOD(Calculator!$B$33/Calculator!$F$15,1)))*IF(MOD(Calculator!$B$33/Calculator!$F$15,1)&lt;0.5,-1,1))^2)/SQRT(((50*POWER(80,POWER(COS(PI()*MOD(Calculator!$B$33/Calculator!$F$15,1)),2))+MIN(500,MAX(30,100*EXP(-0.3*'VSWR Calculator'!$C$24)*(1+3*ABS(MOD('VSWR Calculator'!$C$23/Calculator!$F$15/2,1)-0.5))))/'VSWR Calculator'!$C$25)+$C85)^2+(1500*ABS(SIN(2*PI()*MOD(Calculator!$B$33/Calculator!$F$15,1)))*IF(MOD(Calculator!$B$33/Calculator!$F$15,1)&lt;0.5,-1,1))^2)),2))</f>
        <v>2.7</v>
      </c>
      <c r="DM85" s="253" t="str">
        <f aca="false">IF(OR(Calculator!$E$16&lt;&gt;"YES",Calculator!$B$33&lt;Calculator!$G$16),"—",ROUND((1+SQRT(((50*POWER(80,POWER(COS(PI()*MOD(Calculator!$B$33/Calculator!$F$16,1)),2))+MIN(500,MAX(30,100*EXP(-0.3*'VSWR Calculator'!$C$24)*(1+3*ABS(MOD('VSWR Calculator'!$C$23/Calculator!$F$16/2,1)-0.5))))/'VSWR Calculator'!$C$25)-$C85)^2+(1500*ABS(SIN(2*PI()*MOD(Calculator!$B$33/Calculator!$F$16,1)))*IF(MOD(Calculator!$B$33/Calculator!$F$16,1)&lt;0.5,-1,1))^2)/SQRT(((50*POWER(80,POWER(COS(PI()*MOD(Calculator!$B$33/Calculator!$F$16,1)),2))+MIN(500,MAX(30,100*EXP(-0.3*'VSWR Calculator'!$C$24)*(1+3*ABS(MOD('VSWR Calculator'!$C$23/Calculator!$F$16/2,1)-0.5))))/'VSWR Calculator'!$C$25)+$C85)^2+(1500*ABS(SIN(2*PI()*MOD(Calculator!$B$33/Calculator!$F$16,1)))*IF(MOD(Calculator!$B$33/Calculator!$F$16,1)&lt;0.5,-1,1))^2))/(1-SQRT(((50*POWER(80,POWER(COS(PI()*MOD(Calculator!$B$33/Calculator!$F$16,1)),2))+MIN(500,MAX(30,100*EXP(-0.3*'VSWR Calculator'!$C$24)*(1+3*ABS(MOD('VSWR Calculator'!$C$23/Calculator!$F$16/2,1)-0.5))))/'VSWR Calculator'!$C$25)-$C85)^2+(1500*ABS(SIN(2*PI()*MOD(Calculator!$B$33/Calculator!$F$16,1)))*IF(MOD(Calculator!$B$33/Calculator!$F$16,1)&lt;0.5,-1,1))^2)/SQRT(((50*POWER(80,POWER(COS(PI()*MOD(Calculator!$B$33/Calculator!$F$16,1)),2))+MIN(500,MAX(30,100*EXP(-0.3*'VSWR Calculator'!$C$24)*(1+3*ABS(MOD('VSWR Calculator'!$C$23/Calculator!$F$16/2,1)-0.5))))/'VSWR Calculator'!$C$25)+$C85)^2+(1500*ABS(SIN(2*PI()*MOD(Calculator!$B$33/Calculator!$F$16,1)))*IF(MOD(Calculator!$B$33/Calculator!$F$16,1)&lt;0.5,-1,1))^2)),2))</f>
        <v>—</v>
      </c>
      <c r="DN85" s="253" t="n">
        <f aca="false">IF(OR(Calculator!$E$17&lt;&gt;"YES",Calculator!$B$33&lt;Calculator!$G$17),"—",ROUND((1+SQRT(((50*POWER(80,POWER(COS(PI()*MOD(Calculator!$B$33/Calculator!$F$17,1)),2))+MIN(500,MAX(30,100*EXP(-0.3*'VSWR Calculator'!$C$24)*(1+3*ABS(MOD('VSWR Calculator'!$C$23/Calculator!$F$17/2,1)-0.5))))/'VSWR Calculator'!$C$25)-$C85)^2+(1500*ABS(SIN(2*PI()*MOD(Calculator!$B$33/Calculator!$F$17,1)))*IF(MOD(Calculator!$B$33/Calculator!$F$17,1)&lt;0.5,-1,1))^2)/SQRT(((50*POWER(80,POWER(COS(PI()*MOD(Calculator!$B$33/Calculator!$F$17,1)),2))+MIN(500,MAX(30,100*EXP(-0.3*'VSWR Calculator'!$C$24)*(1+3*ABS(MOD('VSWR Calculator'!$C$23/Calculator!$F$17/2,1)-0.5))))/'VSWR Calculator'!$C$25)+$C85)^2+(1500*ABS(SIN(2*PI()*MOD(Calculator!$B$33/Calculator!$F$17,1)))*IF(MOD(Calculator!$B$33/Calculator!$F$17,1)&lt;0.5,-1,1))^2))/(1-SQRT(((50*POWER(80,POWER(COS(PI()*MOD(Calculator!$B$33/Calculator!$F$17,1)),2))+MIN(500,MAX(30,100*EXP(-0.3*'VSWR Calculator'!$C$24)*(1+3*ABS(MOD('VSWR Calculator'!$C$23/Calculator!$F$17/2,1)-0.5))))/'VSWR Calculator'!$C$25)-$C85)^2+(1500*ABS(SIN(2*PI()*MOD(Calculator!$B$33/Calculator!$F$17,1)))*IF(MOD(Calculator!$B$33/Calculator!$F$17,1)&lt;0.5,-1,1))^2)/SQRT(((50*POWER(80,POWER(COS(PI()*MOD(Calculator!$B$33/Calculator!$F$17,1)),2))+MIN(500,MAX(30,100*EXP(-0.3*'VSWR Calculator'!$C$24)*(1+3*ABS(MOD('VSWR Calculator'!$C$23/Calculator!$F$17/2,1)-0.5))))/'VSWR Calculator'!$C$25)+$C85)^2+(1500*ABS(SIN(2*PI()*MOD(Calculator!$B$33/Calculator!$F$17,1)))*IF(MOD(Calculator!$B$33/Calculator!$F$17,1)&lt;0.5,-1,1))^2)),2))</f>
        <v>17.05</v>
      </c>
      <c r="DO85" s="253" t="str">
        <f aca="false">IF(OR(Calculator!$E$18&lt;&gt;"YES",Calculator!$B$33&lt;Calculator!$G$18),"—",ROUND((1+SQRT(((50*POWER(80,POWER(COS(PI()*MOD(Calculator!$B$33/Calculator!$F$18,1)),2))+MIN(500,MAX(30,100*EXP(-0.3*'VSWR Calculator'!$C$24)*(1+3*ABS(MOD('VSWR Calculator'!$C$23/Calculator!$F$18/2,1)-0.5))))/'VSWR Calculator'!$C$25)-$C85)^2+(1500*ABS(SIN(2*PI()*MOD(Calculator!$B$33/Calculator!$F$18,1)))*IF(MOD(Calculator!$B$33/Calculator!$F$18,1)&lt;0.5,-1,1))^2)/SQRT(((50*POWER(80,POWER(COS(PI()*MOD(Calculator!$B$33/Calculator!$F$18,1)),2))+MIN(500,MAX(30,100*EXP(-0.3*'VSWR Calculator'!$C$24)*(1+3*ABS(MOD('VSWR Calculator'!$C$23/Calculator!$F$18/2,1)-0.5))))/'VSWR Calculator'!$C$25)+$C85)^2+(1500*ABS(SIN(2*PI()*MOD(Calculator!$B$33/Calculator!$F$18,1)))*IF(MOD(Calculator!$B$33/Calculator!$F$18,1)&lt;0.5,-1,1))^2))/(1-SQRT(((50*POWER(80,POWER(COS(PI()*MOD(Calculator!$B$33/Calculator!$F$18,1)),2))+MIN(500,MAX(30,100*EXP(-0.3*'VSWR Calculator'!$C$24)*(1+3*ABS(MOD('VSWR Calculator'!$C$23/Calculator!$F$18/2,1)-0.5))))/'VSWR Calculator'!$C$25)-$C85)^2+(1500*ABS(SIN(2*PI()*MOD(Calculator!$B$33/Calculator!$F$18,1)))*IF(MOD(Calculator!$B$33/Calculator!$F$18,1)&lt;0.5,-1,1))^2)/SQRT(((50*POWER(80,POWER(COS(PI()*MOD(Calculator!$B$33/Calculator!$F$18,1)),2))+MIN(500,MAX(30,100*EXP(-0.3*'VSWR Calculator'!$C$24)*(1+3*ABS(MOD('VSWR Calculator'!$C$23/Calculator!$F$18/2,1)-0.5))))/'VSWR Calculator'!$C$25)+$C85)^2+(1500*ABS(SIN(2*PI()*MOD(Calculator!$B$33/Calculator!$F$18,1)))*IF(MOD(Calculator!$B$33/Calculator!$F$18,1)&lt;0.5,-1,1))^2)),2))</f>
        <v>—</v>
      </c>
      <c r="DP85" s="253" t="str">
        <f aca="false">IF(OR(Calculator!$E$19&lt;&gt;"YES",Calculator!$B$33&lt;Calculator!$G$19),"—",ROUND((1+SQRT(((50*POWER(80,POWER(COS(PI()*MOD(Calculator!$B$33/Calculator!$F$19,1)),2))+MIN(500,MAX(30,100*EXP(-0.3*'VSWR Calculator'!$C$24)*(1+3*ABS(MOD('VSWR Calculator'!$C$23/Calculator!$F$19/2,1)-0.5))))/'VSWR Calculator'!$C$25)-$C85)^2+(1500*ABS(SIN(2*PI()*MOD(Calculator!$B$33/Calculator!$F$19,1)))*IF(MOD(Calculator!$B$33/Calculator!$F$19,1)&lt;0.5,-1,1))^2)/SQRT(((50*POWER(80,POWER(COS(PI()*MOD(Calculator!$B$33/Calculator!$F$19,1)),2))+MIN(500,MAX(30,100*EXP(-0.3*'VSWR Calculator'!$C$24)*(1+3*ABS(MOD('VSWR Calculator'!$C$23/Calculator!$F$19/2,1)-0.5))))/'VSWR Calculator'!$C$25)+$C85)^2+(1500*ABS(SIN(2*PI()*MOD(Calculator!$B$33/Calculator!$F$19,1)))*IF(MOD(Calculator!$B$33/Calculator!$F$19,1)&lt;0.5,-1,1))^2))/(1-SQRT(((50*POWER(80,POWER(COS(PI()*MOD(Calculator!$B$33/Calculator!$F$19,1)),2))+MIN(500,MAX(30,100*EXP(-0.3*'VSWR Calculator'!$C$24)*(1+3*ABS(MOD('VSWR Calculator'!$C$23/Calculator!$F$19/2,1)-0.5))))/'VSWR Calculator'!$C$25)-$C85)^2+(1500*ABS(SIN(2*PI()*MOD(Calculator!$B$33/Calculator!$F$19,1)))*IF(MOD(Calculator!$B$33/Calculator!$F$19,1)&lt;0.5,-1,1))^2)/SQRT(((50*POWER(80,POWER(COS(PI()*MOD(Calculator!$B$33/Calculator!$F$19,1)),2))+MIN(500,MAX(30,100*EXP(-0.3*'VSWR Calculator'!$C$24)*(1+3*ABS(MOD('VSWR Calculator'!$C$23/Calculator!$F$19/2,1)-0.5))))/'VSWR Calculator'!$C$25)+$C85)^2+(1500*ABS(SIN(2*PI()*MOD(Calculator!$B$33/Calculator!$F$19,1)))*IF(MOD(Calculator!$B$33/Calculator!$F$19,1)&lt;0.5,-1,1))^2)),2))</f>
        <v>—</v>
      </c>
      <c r="DQ85" s="253" t="str">
        <f aca="false">IF(OR(Calculator!$E$20&lt;&gt;"YES",Calculator!$B$33&lt;Calculator!$G$20),"—",ROUND((1+SQRT(((50*POWER(80,POWER(COS(PI()*MOD(Calculator!$B$33/Calculator!$F$20,1)),2))+MIN(500,MAX(30,100*EXP(-0.3*'VSWR Calculator'!$C$24)*(1+3*ABS(MOD('VSWR Calculator'!$C$23/Calculator!$F$20/2,1)-0.5))))/'VSWR Calculator'!$C$25)-$C85)^2+(1500*ABS(SIN(2*PI()*MOD(Calculator!$B$33/Calculator!$F$20,1)))*IF(MOD(Calculator!$B$33/Calculator!$F$20,1)&lt;0.5,-1,1))^2)/SQRT(((50*POWER(80,POWER(COS(PI()*MOD(Calculator!$B$33/Calculator!$F$20,1)),2))+MIN(500,MAX(30,100*EXP(-0.3*'VSWR Calculator'!$C$24)*(1+3*ABS(MOD('VSWR Calculator'!$C$23/Calculator!$F$20/2,1)-0.5))))/'VSWR Calculator'!$C$25)+$C85)^2+(1500*ABS(SIN(2*PI()*MOD(Calculator!$B$33/Calculator!$F$20,1)))*IF(MOD(Calculator!$B$33/Calculator!$F$20,1)&lt;0.5,-1,1))^2))/(1-SQRT(((50*POWER(80,POWER(COS(PI()*MOD(Calculator!$B$33/Calculator!$F$20,1)),2))+MIN(500,MAX(30,100*EXP(-0.3*'VSWR Calculator'!$C$24)*(1+3*ABS(MOD('VSWR Calculator'!$C$23/Calculator!$F$20/2,1)-0.5))))/'VSWR Calculator'!$C$25)-$C85)^2+(1500*ABS(SIN(2*PI()*MOD(Calculator!$B$33/Calculator!$F$20,1)))*IF(MOD(Calculator!$B$33/Calculator!$F$20,1)&lt;0.5,-1,1))^2)/SQRT(((50*POWER(80,POWER(COS(PI()*MOD(Calculator!$B$33/Calculator!$F$20,1)),2))+MIN(500,MAX(30,100*EXP(-0.3*'VSWR Calculator'!$C$24)*(1+3*ABS(MOD('VSWR Calculator'!$C$23/Calculator!$F$20/2,1)-0.5))))/'VSWR Calculator'!$C$25)+$C85)^2+(1500*ABS(SIN(2*PI()*MOD(Calculator!$B$33/Calculator!$F$20,1)))*IF(MOD(Calculator!$B$33/Calculator!$F$20,1)&lt;0.5,-1,1))^2)),2))</f>
        <v>—</v>
      </c>
      <c r="DR85" s="253" t="str">
        <f aca="false">IF(OR(Calculator!$E$21&lt;&gt;"YES",Calculator!$B$33&lt;Calculator!$G$21),"—",ROUND((1+SQRT(((50*POWER(80,POWER(COS(PI()*MOD(Calculator!$B$33/Calculator!$F$21,1)),2))+MIN(500,MAX(30,100*EXP(-0.3*'VSWR Calculator'!$C$24)*(1+3*ABS(MOD('VSWR Calculator'!$C$23/Calculator!$F$21/2,1)-0.5))))/'VSWR Calculator'!$C$25)-$C85)^2+(1500*ABS(SIN(2*PI()*MOD(Calculator!$B$33/Calculator!$F$21,1)))*IF(MOD(Calculator!$B$33/Calculator!$F$21,1)&lt;0.5,-1,1))^2)/SQRT(((50*POWER(80,POWER(COS(PI()*MOD(Calculator!$B$33/Calculator!$F$21,1)),2))+MIN(500,MAX(30,100*EXP(-0.3*'VSWR Calculator'!$C$24)*(1+3*ABS(MOD('VSWR Calculator'!$C$23/Calculator!$F$21/2,1)-0.5))))/'VSWR Calculator'!$C$25)+$C85)^2+(1500*ABS(SIN(2*PI()*MOD(Calculator!$B$33/Calculator!$F$21,1)))*IF(MOD(Calculator!$B$33/Calculator!$F$21,1)&lt;0.5,-1,1))^2))/(1-SQRT(((50*POWER(80,POWER(COS(PI()*MOD(Calculator!$B$33/Calculator!$F$21,1)),2))+MIN(500,MAX(30,100*EXP(-0.3*'VSWR Calculator'!$C$24)*(1+3*ABS(MOD('VSWR Calculator'!$C$23/Calculator!$F$21/2,1)-0.5))))/'VSWR Calculator'!$C$25)-$C85)^2+(1500*ABS(SIN(2*PI()*MOD(Calculator!$B$33/Calculator!$F$21,1)))*IF(MOD(Calculator!$B$33/Calculator!$F$21,1)&lt;0.5,-1,1))^2)/SQRT(((50*POWER(80,POWER(COS(PI()*MOD(Calculator!$B$33/Calculator!$F$21,1)),2))+MIN(500,MAX(30,100*EXP(-0.3*'VSWR Calculator'!$C$24)*(1+3*ABS(MOD('VSWR Calculator'!$C$23/Calculator!$F$21/2,1)-0.5))))/'VSWR Calculator'!$C$25)+$C85)^2+(1500*ABS(SIN(2*PI()*MOD(Calculator!$B$33/Calculator!$F$21,1)))*IF(MOD(Calculator!$B$33/Calculator!$F$21,1)&lt;0.5,-1,1))^2)),2))</f>
        <v>—</v>
      </c>
      <c r="DS85" s="253" t="str">
        <f aca="false">IF(OR(Calculator!$E$22&lt;&gt;"YES",Calculator!$B$33&lt;Calculator!$G$22),"—",ROUND((1+SQRT(((50*POWER(80,POWER(COS(PI()*MOD(Calculator!$B$33/Calculator!$F$22,1)),2))+MIN(500,MAX(30,100*EXP(-0.3*'VSWR Calculator'!$C$24)*(1+3*ABS(MOD('VSWR Calculator'!$C$23/Calculator!$F$22/2,1)-0.5))))/'VSWR Calculator'!$C$25)-$C85)^2+(1500*ABS(SIN(2*PI()*MOD(Calculator!$B$33/Calculator!$F$22,1)))*IF(MOD(Calculator!$B$33/Calculator!$F$22,1)&lt;0.5,-1,1))^2)/SQRT(((50*POWER(80,POWER(COS(PI()*MOD(Calculator!$B$33/Calculator!$F$22,1)),2))+MIN(500,MAX(30,100*EXP(-0.3*'VSWR Calculator'!$C$24)*(1+3*ABS(MOD('VSWR Calculator'!$C$23/Calculator!$F$22/2,1)-0.5))))/'VSWR Calculator'!$C$25)+$C85)^2+(1500*ABS(SIN(2*PI()*MOD(Calculator!$B$33/Calculator!$F$22,1)))*IF(MOD(Calculator!$B$33/Calculator!$F$22,1)&lt;0.5,-1,1))^2))/(1-SQRT(((50*POWER(80,POWER(COS(PI()*MOD(Calculator!$B$33/Calculator!$F$22,1)),2))+MIN(500,MAX(30,100*EXP(-0.3*'VSWR Calculator'!$C$24)*(1+3*ABS(MOD('VSWR Calculator'!$C$23/Calculator!$F$22/2,1)-0.5))))/'VSWR Calculator'!$C$25)-$C85)^2+(1500*ABS(SIN(2*PI()*MOD(Calculator!$B$33/Calculator!$F$22,1)))*IF(MOD(Calculator!$B$33/Calculator!$F$22,1)&lt;0.5,-1,1))^2)/SQRT(((50*POWER(80,POWER(COS(PI()*MOD(Calculator!$B$33/Calculator!$F$22,1)),2))+MIN(500,MAX(30,100*EXP(-0.3*'VSWR Calculator'!$C$24)*(1+3*ABS(MOD('VSWR Calculator'!$C$23/Calculator!$F$22/2,1)-0.5))))/'VSWR Calculator'!$C$25)+$C85)^2+(1500*ABS(SIN(2*PI()*MOD(Calculator!$B$33/Calculator!$F$22,1)))*IF(MOD(Calculator!$B$33/Calculator!$F$22,1)&lt;0.5,-1,1))^2)),2))</f>
        <v>—</v>
      </c>
      <c r="DT85" s="253" t="n">
        <f aca="false">IFERROR(ROUND((IF(ISNUMBER(DI85),DI85,0)+IF(ISNUMBER(DJ85),DJ85,0)+IF(ISNUMBER(DK85),DK85,0)+IF(ISNUMBER(DL85),DL85,0)+IF(ISNUMBER(DM85),DM85,0)+IF(ISNUMBER(DN85),DN85,0)+IF(ISNUMBER(DO85),DO85,0)+IF(ISNUMBER(DP85),DP85,0)+IF(ISNUMBER(DQ85),DQ85,0)+IF(ISNUMBER(DR85),DR85,0)+IF(ISNUMBER(DS85),DS85,0))/(IF(ISNUMBER(DI85),1,0)+IF(ISNUMBER(DJ85),1,0)+IF(ISNUMBER(DK85),1,0)+IF(ISNUMBER(DL85),1,0)+IF(ISNUMBER(DM85),1,0)+IF(ISNUMBER(DN85),1,0)+IF(ISNUMBER(DO85),1,0)+IF(ISNUMBER(DP85),1,0)+IF(ISNUMBER(DQ85),1,0)+IF(ISNUMBER(DR85),1,0)+IF(ISNUMBER(DS85),1,0)),4),"")</f>
        <v>9.875</v>
      </c>
      <c r="DU85" s="253" t="str">
        <f aca="false">IF(OR(Calculator!$E$12&lt;&gt;"YES",Calculator!$B$34&lt;Calculator!$G$12),"—",ROUND((1+SQRT(((50*POWER(80,POWER(COS(PI()*MOD(Calculator!$B$34/Calculator!$F$12,1)),2))-$C85)^2+(1500*ABS(SIN(2*PI()*MOD(Calculator!$B$34/Calculator!$F$12,1)))*IF(MOD(Calculator!$B$34/Calculator!$F$12,1)&lt;0.5,-1,1))^2)/((50*POWER(80,POWER(COS(PI()*MOD(Calculator!$B$34/Calculator!$F$12,1)),2))+$C85)^2+(1500*ABS(SIN(2*PI()*MOD(Calculator!$B$34/Calculator!$F$12,1)))*IF(MOD(Calculator!$B$34/Calculator!$F$12,1)&lt;0.5,-1,1))^2)))/(1-SQRT(((50*POWER(80,POWER(COS(PI()*MOD(Calculator!$B$34/Calculator!$F$12,1)),2))-$C85)^2+(1500*ABS(SIN(2*PI()*MOD(Calculator!$B$34/Calculator!$F$12,1)))*IF(MOD(Calculator!$B$34/Calculator!$F$12,1)&lt;0.5,-1,1))^2)/((50*POWER(80,POWER(COS(PI()*MOD(Calculator!$B$34/Calculator!$F$12,1)),2))+$C85)^2+(1500*ABS(SIN(2*PI()*MOD(Calculator!$B$34/Calculator!$F$12,1)))*IF(MOD(Calculator!$B$34/Calculator!$F$12,1)&lt;0.5,-1,1))^2))),2))</f>
        <v>—</v>
      </c>
      <c r="DV85" s="253" t="str">
        <f aca="false">IF(OR(Calculator!$E$13&lt;&gt;"YES",Calculator!$B$34&lt;Calculator!$G$13),"—",ROUND((1+SQRT(((50*POWER(80,POWER(COS(PI()*MOD(Calculator!$B$34/Calculator!$F$13,1)),2))-$C85)^2+(1500*ABS(SIN(2*PI()*MOD(Calculator!$B$34/Calculator!$F$13,1)))*IF(MOD(Calculator!$B$34/Calculator!$F$13,1)&lt;0.5,-1,1))^2)/((50*POWER(80,POWER(COS(PI()*MOD(Calculator!$B$34/Calculator!$F$13,1)),2))+$C85)^2+(1500*ABS(SIN(2*PI()*MOD(Calculator!$B$34/Calculator!$F$13,1)))*IF(MOD(Calculator!$B$34/Calculator!$F$13,1)&lt;0.5,-1,1))^2)))/(1-SQRT(((50*POWER(80,POWER(COS(PI()*MOD(Calculator!$B$34/Calculator!$F$13,1)),2))-$C85)^2+(1500*ABS(SIN(2*PI()*MOD(Calculator!$B$34/Calculator!$F$13,1)))*IF(MOD(Calculator!$B$34/Calculator!$F$13,1)&lt;0.5,-1,1))^2)/((50*POWER(80,POWER(COS(PI()*MOD(Calculator!$B$34/Calculator!$F$13,1)),2))+$C85)^2+(1500*ABS(SIN(2*PI()*MOD(Calculator!$B$34/Calculator!$F$13,1)))*IF(MOD(Calculator!$B$34/Calculator!$F$13,1)&lt;0.5,-1,1))^2))),2))</f>
        <v>—</v>
      </c>
      <c r="DW85" s="253" t="str">
        <f aca="false">IF(OR(Calculator!$E$14&lt;&gt;"YES",Calculator!$B$34&lt;Calculator!$G$14),"—",ROUND((1+SQRT(((50*POWER(80,POWER(COS(PI()*MOD(Calculator!$B$34/Calculator!$F$14,1)),2))-$C85)^2+(1500*ABS(SIN(2*PI()*MOD(Calculator!$B$34/Calculator!$F$14,1)))*IF(MOD(Calculator!$B$34/Calculator!$F$14,1)&lt;0.5,-1,1))^2)/((50*POWER(80,POWER(COS(PI()*MOD(Calculator!$B$34/Calculator!$F$14,1)),2))+$C85)^2+(1500*ABS(SIN(2*PI()*MOD(Calculator!$B$34/Calculator!$F$14,1)))*IF(MOD(Calculator!$B$34/Calculator!$F$14,1)&lt;0.5,-1,1))^2)))/(1-SQRT(((50*POWER(80,POWER(COS(PI()*MOD(Calculator!$B$34/Calculator!$F$14,1)),2))-$C85)^2+(1500*ABS(SIN(2*PI()*MOD(Calculator!$B$34/Calculator!$F$14,1)))*IF(MOD(Calculator!$B$34/Calculator!$F$14,1)&lt;0.5,-1,1))^2)/((50*POWER(80,POWER(COS(PI()*MOD(Calculator!$B$34/Calculator!$F$14,1)),2))+$C85)^2+(1500*ABS(SIN(2*PI()*MOD(Calculator!$B$34/Calculator!$F$14,1)))*IF(MOD(Calculator!$B$34/Calculator!$F$14,1)&lt;0.5,-1,1))^2))),2))</f>
        <v>—</v>
      </c>
      <c r="DX85" s="253" t="n">
        <f aca="false">IF(OR(Calculator!$E$15&lt;&gt;"YES",Calculator!$B$34&lt;Calculator!$G$15),"—",ROUND((1+SQRT(((50*POWER(80,POWER(COS(PI()*MOD(Calculator!$B$34/Calculator!$F$15,1)),2))-$C85)^2+(1500*ABS(SIN(2*PI()*MOD(Calculator!$B$34/Calculator!$F$15,1)))*IF(MOD(Calculator!$B$34/Calculator!$F$15,1)&lt;0.5,-1,1))^2)/((50*POWER(80,POWER(COS(PI()*MOD(Calculator!$B$34/Calculator!$F$15,1)),2))+$C85)^2+(1500*ABS(SIN(2*PI()*MOD(Calculator!$B$34/Calculator!$F$15,1)))*IF(MOD(Calculator!$B$34/Calculator!$F$15,1)&lt;0.5,-1,1))^2)))/(1-SQRT(((50*POWER(80,POWER(COS(PI()*MOD(Calculator!$B$34/Calculator!$F$15,1)),2))-$C85)^2+(1500*ABS(SIN(2*PI()*MOD(Calculator!$B$34/Calculator!$F$15,1)))*IF(MOD(Calculator!$B$34/Calculator!$F$15,1)&lt;0.5,-1,1))^2)/((50*POWER(80,POWER(COS(PI()*MOD(Calculator!$B$34/Calculator!$F$15,1)),2))+$C85)^2+(1500*ABS(SIN(2*PI()*MOD(Calculator!$B$34/Calculator!$F$15,1)))*IF(MOD(Calculator!$B$34/Calculator!$F$15,1)&lt;0.5,-1,1))^2))),2))</f>
        <v>23.63</v>
      </c>
      <c r="DY85" s="253" t="str">
        <f aca="false">IF(OR(Calculator!$E$16&lt;&gt;"YES",Calculator!$B$34&lt;Calculator!$G$16),"—",ROUND((1+SQRT(((50*POWER(80,POWER(COS(PI()*MOD(Calculator!$B$34/Calculator!$F$16,1)),2))-$C85)^2+(1500*ABS(SIN(2*PI()*MOD(Calculator!$B$34/Calculator!$F$16,1)))*IF(MOD(Calculator!$B$34/Calculator!$F$16,1)&lt;0.5,-1,1))^2)/((50*POWER(80,POWER(COS(PI()*MOD(Calculator!$B$34/Calculator!$F$16,1)),2))+$C85)^2+(1500*ABS(SIN(2*PI()*MOD(Calculator!$B$34/Calculator!$F$16,1)))*IF(MOD(Calculator!$B$34/Calculator!$F$16,1)&lt;0.5,-1,1))^2)))/(1-SQRT(((50*POWER(80,POWER(COS(PI()*MOD(Calculator!$B$34/Calculator!$F$16,1)),2))-$C85)^2+(1500*ABS(SIN(2*PI()*MOD(Calculator!$B$34/Calculator!$F$16,1)))*IF(MOD(Calculator!$B$34/Calculator!$F$16,1)&lt;0.5,-1,1))^2)/((50*POWER(80,POWER(COS(PI()*MOD(Calculator!$B$34/Calculator!$F$16,1)),2))+$C85)^2+(1500*ABS(SIN(2*PI()*MOD(Calculator!$B$34/Calculator!$F$16,1)))*IF(MOD(Calculator!$B$34/Calculator!$F$16,1)&lt;0.5,-1,1))^2))),2))</f>
        <v>—</v>
      </c>
      <c r="DZ85" s="253" t="n">
        <f aca="false">IF(OR(Calculator!$E$17&lt;&gt;"YES",Calculator!$B$34&lt;Calculator!$G$17),"—",ROUND((1+SQRT(((50*POWER(80,POWER(COS(PI()*MOD(Calculator!$B$34/Calculator!$F$17,1)),2))-$C85)^2+(1500*ABS(SIN(2*PI()*MOD(Calculator!$B$34/Calculator!$F$17,1)))*IF(MOD(Calculator!$B$34/Calculator!$F$17,1)&lt;0.5,-1,1))^2)/((50*POWER(80,POWER(COS(PI()*MOD(Calculator!$B$34/Calculator!$F$17,1)),2))+$C85)^2+(1500*ABS(SIN(2*PI()*MOD(Calculator!$B$34/Calculator!$F$17,1)))*IF(MOD(Calculator!$B$34/Calculator!$F$17,1)&lt;0.5,-1,1))^2)))/(1-SQRT(((50*POWER(80,POWER(COS(PI()*MOD(Calculator!$B$34/Calculator!$F$17,1)),2))-$C85)^2+(1500*ABS(SIN(2*PI()*MOD(Calculator!$B$34/Calculator!$F$17,1)))*IF(MOD(Calculator!$B$34/Calculator!$F$17,1)&lt;0.5,-1,1))^2)/((50*POWER(80,POWER(COS(PI()*MOD(Calculator!$B$34/Calculator!$F$17,1)),2))+$C85)^2+(1500*ABS(SIN(2*PI()*MOD(Calculator!$B$34/Calculator!$F$17,1)))*IF(MOD(Calculator!$B$34/Calculator!$F$17,1)&lt;0.5,-1,1))^2))),2))</f>
        <v>15.32</v>
      </c>
      <c r="EA85" s="253" t="str">
        <f aca="false">IF(OR(Calculator!$E$18&lt;&gt;"YES",Calculator!$B$34&lt;Calculator!$G$18),"—",ROUND((1+SQRT(((50*POWER(80,POWER(COS(PI()*MOD(Calculator!$B$34/Calculator!$F$18,1)),2))-$C85)^2+(1500*ABS(SIN(2*PI()*MOD(Calculator!$B$34/Calculator!$F$18,1)))*IF(MOD(Calculator!$B$34/Calculator!$F$18,1)&lt;0.5,-1,1))^2)/((50*POWER(80,POWER(COS(PI()*MOD(Calculator!$B$34/Calculator!$F$18,1)),2))+$C85)^2+(1500*ABS(SIN(2*PI()*MOD(Calculator!$B$34/Calculator!$F$18,1)))*IF(MOD(Calculator!$B$34/Calculator!$F$18,1)&lt;0.5,-1,1))^2)))/(1-SQRT(((50*POWER(80,POWER(COS(PI()*MOD(Calculator!$B$34/Calculator!$F$18,1)),2))-$C85)^2+(1500*ABS(SIN(2*PI()*MOD(Calculator!$B$34/Calculator!$F$18,1)))*IF(MOD(Calculator!$B$34/Calculator!$F$18,1)&lt;0.5,-1,1))^2)/((50*POWER(80,POWER(COS(PI()*MOD(Calculator!$B$34/Calculator!$F$18,1)),2))+$C85)^2+(1500*ABS(SIN(2*PI()*MOD(Calculator!$B$34/Calculator!$F$18,1)))*IF(MOD(Calculator!$B$34/Calculator!$F$18,1)&lt;0.5,-1,1))^2))),2))</f>
        <v>—</v>
      </c>
      <c r="EB85" s="253" t="str">
        <f aca="false">IF(OR(Calculator!$E$19&lt;&gt;"YES",Calculator!$B$34&lt;Calculator!$G$19),"—",ROUND((1+SQRT(((50*POWER(80,POWER(COS(PI()*MOD(Calculator!$B$34/Calculator!$F$19,1)),2))-$C85)^2+(1500*ABS(SIN(2*PI()*MOD(Calculator!$B$34/Calculator!$F$19,1)))*IF(MOD(Calculator!$B$34/Calculator!$F$19,1)&lt;0.5,-1,1))^2)/((50*POWER(80,POWER(COS(PI()*MOD(Calculator!$B$34/Calculator!$F$19,1)),2))+$C85)^2+(1500*ABS(SIN(2*PI()*MOD(Calculator!$B$34/Calculator!$F$19,1)))*IF(MOD(Calculator!$B$34/Calculator!$F$19,1)&lt;0.5,-1,1))^2)))/(1-SQRT(((50*POWER(80,POWER(COS(PI()*MOD(Calculator!$B$34/Calculator!$F$19,1)),2))-$C85)^2+(1500*ABS(SIN(2*PI()*MOD(Calculator!$B$34/Calculator!$F$19,1)))*IF(MOD(Calculator!$B$34/Calculator!$F$19,1)&lt;0.5,-1,1))^2)/((50*POWER(80,POWER(COS(PI()*MOD(Calculator!$B$34/Calculator!$F$19,1)),2))+$C85)^2+(1500*ABS(SIN(2*PI()*MOD(Calculator!$B$34/Calculator!$F$19,1)))*IF(MOD(Calculator!$B$34/Calculator!$F$19,1)&lt;0.5,-1,1))^2))),2))</f>
        <v>—</v>
      </c>
      <c r="EC85" s="253" t="str">
        <f aca="false">IF(OR(Calculator!$E$20&lt;&gt;"YES",Calculator!$B$34&lt;Calculator!$G$20),"—",ROUND((1+SQRT(((50*POWER(80,POWER(COS(PI()*MOD(Calculator!$B$34/Calculator!$F$20,1)),2))-$C85)^2+(1500*ABS(SIN(2*PI()*MOD(Calculator!$B$34/Calculator!$F$20,1)))*IF(MOD(Calculator!$B$34/Calculator!$F$20,1)&lt;0.5,-1,1))^2)/((50*POWER(80,POWER(COS(PI()*MOD(Calculator!$B$34/Calculator!$F$20,1)),2))+$C85)^2+(1500*ABS(SIN(2*PI()*MOD(Calculator!$B$34/Calculator!$F$20,1)))*IF(MOD(Calculator!$B$34/Calculator!$F$20,1)&lt;0.5,-1,1))^2)))/(1-SQRT(((50*POWER(80,POWER(COS(PI()*MOD(Calculator!$B$34/Calculator!$F$20,1)),2))-$C85)^2+(1500*ABS(SIN(2*PI()*MOD(Calculator!$B$34/Calculator!$F$20,1)))*IF(MOD(Calculator!$B$34/Calculator!$F$20,1)&lt;0.5,-1,1))^2)/((50*POWER(80,POWER(COS(PI()*MOD(Calculator!$B$34/Calculator!$F$20,1)),2))+$C85)^2+(1500*ABS(SIN(2*PI()*MOD(Calculator!$B$34/Calculator!$F$20,1)))*IF(MOD(Calculator!$B$34/Calculator!$F$20,1)&lt;0.5,-1,1))^2))),2))</f>
        <v>—</v>
      </c>
      <c r="ED85" s="253" t="str">
        <f aca="false">IF(OR(Calculator!$E$21&lt;&gt;"YES",Calculator!$B$34&lt;Calculator!$G$21),"—",ROUND((1+SQRT(((50*POWER(80,POWER(COS(PI()*MOD(Calculator!$B$34/Calculator!$F$21,1)),2))-$C85)^2+(1500*ABS(SIN(2*PI()*MOD(Calculator!$B$34/Calculator!$F$21,1)))*IF(MOD(Calculator!$B$34/Calculator!$F$21,1)&lt;0.5,-1,1))^2)/((50*POWER(80,POWER(COS(PI()*MOD(Calculator!$B$34/Calculator!$F$21,1)),2))+$C85)^2+(1500*ABS(SIN(2*PI()*MOD(Calculator!$B$34/Calculator!$F$21,1)))*IF(MOD(Calculator!$B$34/Calculator!$F$21,1)&lt;0.5,-1,1))^2)))/(1-SQRT(((50*POWER(80,POWER(COS(PI()*MOD(Calculator!$B$34/Calculator!$F$21,1)),2))-$C85)^2+(1500*ABS(SIN(2*PI()*MOD(Calculator!$B$34/Calculator!$F$21,1)))*IF(MOD(Calculator!$B$34/Calculator!$F$21,1)&lt;0.5,-1,1))^2)/((50*POWER(80,POWER(COS(PI()*MOD(Calculator!$B$34/Calculator!$F$21,1)),2))+$C85)^2+(1500*ABS(SIN(2*PI()*MOD(Calculator!$B$34/Calculator!$F$21,1)))*IF(MOD(Calculator!$B$34/Calculator!$F$21,1)&lt;0.5,-1,1))^2))),2))</f>
        <v>—</v>
      </c>
      <c r="EE85" s="253" t="str">
        <f aca="false">IF(OR(Calculator!$E$22&lt;&gt;"YES",Calculator!$B$34&lt;Calculator!$G$22),"—",ROUND((1+SQRT(((50*POWER(80,POWER(COS(PI()*MOD(Calculator!$B$34/Calculator!$F$22,1)),2))-$C85)^2+(1500*ABS(SIN(2*PI()*MOD(Calculator!$B$34/Calculator!$F$22,1)))*IF(MOD(Calculator!$B$34/Calculator!$F$22,1)&lt;0.5,-1,1))^2)/((50*POWER(80,POWER(COS(PI()*MOD(Calculator!$B$34/Calculator!$F$22,1)),2))+$C85)^2+(1500*ABS(SIN(2*PI()*MOD(Calculator!$B$34/Calculator!$F$22,1)))*IF(MOD(Calculator!$B$34/Calculator!$F$22,1)&lt;0.5,-1,1))^2)))/(1-SQRT(((50*POWER(80,POWER(COS(PI()*MOD(Calculator!$B$34/Calculator!$F$22,1)),2))-$C85)^2+(1500*ABS(SIN(2*PI()*MOD(Calculator!$B$34/Calculator!$F$22,1)))*IF(MOD(Calculator!$B$34/Calculator!$F$22,1)&lt;0.5,-1,1))^2)/((50*POWER(80,POWER(COS(PI()*MOD(Calculator!$B$34/Calculator!$F$22,1)),2))+$C85)^2+(1500*ABS(SIN(2*PI()*MOD(Calculator!$B$34/Calculator!$F$22,1)))*IF(MOD(Calculator!$B$34/Calculator!$F$22,1)&lt;0.5,-1,1))^2))),2))</f>
        <v>—</v>
      </c>
      <c r="EF85" s="295" t="n">
        <f aca="false">IFERROR(ROUND((IF(ISNUMBER(DU85),DU85,0)+IF(ISNUMBER(DV85),DV85,0)+IF(ISNUMBER(DW85),DW85,0)+IF(ISNUMBER(DX85),DX85,0)+IF(ISNUMBER(DY85),DY85,0)+IF(ISNUMBER(DZ85),DZ85,0)+IF(ISNUMBER(EA85),EA85,0)+IF(ISNUMBER(EB85),EB85,0)+IF(ISNUMBER(EC85),EC85,0)+IF(ISNUMBER(ED85),ED85,0)+IF(ISNUMBER(EE85),EE85,0))/(IF(ISNUMBER(DU85),1,0)+IF(ISNUMBER(DV85),1,0)+IF(ISNUMBER(DW85),1,0)+IF(ISNUMBER(DX85),1,0)+IF(ISNUMBER(DY85),1,0)+IF(ISNUMBER(DZ85),1,0)+IF(ISNUMBER(EA85),1,0)+IF(ISNUMBER(EB85),1,0)+IF(ISNUMBER(EC85),1,0)+IF(ISNUMBER(ED85),1,0)+IF(ISNUMBER(EE85),1,0)),4),"")</f>
        <v>19.475</v>
      </c>
      <c r="EG85" s="253" t="str">
        <f aca="false">IF(OR(Calculator!$E$12&lt;&gt;"YES",Calculator!$B$35&lt;Calculator!$G$12),"—",ROUND((1+SQRT(((50*POWER(80,POWER(COS(PI()*MOD(Calculator!$B$35/Calculator!$F$12,1)),2))-$C85)^2+(1500*ABS(SIN(2*PI()*MOD(Calculator!$B$35/Calculator!$F$12,1)))*IF(MOD(Calculator!$B$35/Calculator!$F$12,1)&lt;0.5,-1,1))^2)/((50*POWER(80,POWER(COS(PI()*MOD(Calculator!$B$35/Calculator!$F$12,1)),2))+$C85)^2+(1500*ABS(SIN(2*PI()*MOD(Calculator!$B$35/Calculator!$F$12,1)))*IF(MOD(Calculator!$B$35/Calculator!$F$12,1)&lt;0.5,-1,1))^2)))/(1-SQRT(((50*POWER(80,POWER(COS(PI()*MOD(Calculator!$B$35/Calculator!$F$12,1)),2))-$C85)^2+(1500*ABS(SIN(2*PI()*MOD(Calculator!$B$35/Calculator!$F$12,1)))*IF(MOD(Calculator!$B$35/Calculator!$F$12,1)&lt;0.5,-1,1))^2)/((50*POWER(80,POWER(COS(PI()*MOD(Calculator!$B$35/Calculator!$F$12,1)),2))+$C85)^2+(1500*ABS(SIN(2*PI()*MOD(Calculator!$B$35/Calculator!$F$12,1)))*IF(MOD(Calculator!$B$35/Calculator!$F$12,1)&lt;0.5,-1,1))^2))),2))</f>
        <v>—</v>
      </c>
      <c r="EH85" s="253" t="str">
        <f aca="false">IF(OR(Calculator!$E$13&lt;&gt;"YES",Calculator!$B$35&lt;Calculator!$G$13),"—",ROUND((1+SQRT(((50*POWER(80,POWER(COS(PI()*MOD(Calculator!$B$35/Calculator!$F$13,1)),2))-$C85)^2+(1500*ABS(SIN(2*PI()*MOD(Calculator!$B$35/Calculator!$F$13,1)))*IF(MOD(Calculator!$B$35/Calculator!$F$13,1)&lt;0.5,-1,1))^2)/((50*POWER(80,POWER(COS(PI()*MOD(Calculator!$B$35/Calculator!$F$13,1)),2))+$C85)^2+(1500*ABS(SIN(2*PI()*MOD(Calculator!$B$35/Calculator!$F$13,1)))*IF(MOD(Calculator!$B$35/Calculator!$F$13,1)&lt;0.5,-1,1))^2)))/(1-SQRT(((50*POWER(80,POWER(COS(PI()*MOD(Calculator!$B$35/Calculator!$F$13,1)),2))-$C85)^2+(1500*ABS(SIN(2*PI()*MOD(Calculator!$B$35/Calculator!$F$13,1)))*IF(MOD(Calculator!$B$35/Calculator!$F$13,1)&lt;0.5,-1,1))^2)/((50*POWER(80,POWER(COS(PI()*MOD(Calculator!$B$35/Calculator!$F$13,1)),2))+$C85)^2+(1500*ABS(SIN(2*PI()*MOD(Calculator!$B$35/Calculator!$F$13,1)))*IF(MOD(Calculator!$B$35/Calculator!$F$13,1)&lt;0.5,-1,1))^2))),2))</f>
        <v>—</v>
      </c>
      <c r="EI85" s="253" t="str">
        <f aca="false">IF(OR(Calculator!$E$14&lt;&gt;"YES",Calculator!$B$35&lt;Calculator!$G$14),"—",ROUND((1+SQRT(((50*POWER(80,POWER(COS(PI()*MOD(Calculator!$B$35/Calculator!$F$14,1)),2))-$C85)^2+(1500*ABS(SIN(2*PI()*MOD(Calculator!$B$35/Calculator!$F$14,1)))*IF(MOD(Calculator!$B$35/Calculator!$F$14,1)&lt;0.5,-1,1))^2)/((50*POWER(80,POWER(COS(PI()*MOD(Calculator!$B$35/Calculator!$F$14,1)),2))+$C85)^2+(1500*ABS(SIN(2*PI()*MOD(Calculator!$B$35/Calculator!$F$14,1)))*IF(MOD(Calculator!$B$35/Calculator!$F$14,1)&lt;0.5,-1,1))^2)))/(1-SQRT(((50*POWER(80,POWER(COS(PI()*MOD(Calculator!$B$35/Calculator!$F$14,1)),2))-$C85)^2+(1500*ABS(SIN(2*PI()*MOD(Calculator!$B$35/Calculator!$F$14,1)))*IF(MOD(Calculator!$B$35/Calculator!$F$14,1)&lt;0.5,-1,1))^2)/((50*POWER(80,POWER(COS(PI()*MOD(Calculator!$B$35/Calculator!$F$14,1)),2))+$C85)^2+(1500*ABS(SIN(2*PI()*MOD(Calculator!$B$35/Calculator!$F$14,1)))*IF(MOD(Calculator!$B$35/Calculator!$F$14,1)&lt;0.5,-1,1))^2))),2))</f>
        <v>—</v>
      </c>
      <c r="EJ85" s="253" t="n">
        <f aca="false">IF(OR(Calculator!$E$15&lt;&gt;"YES",Calculator!$B$35&lt;Calculator!$G$15),"—",ROUND((1+SQRT(((50*POWER(80,POWER(COS(PI()*MOD(Calculator!$B$35/Calculator!$F$15,1)),2))-$C85)^2+(1500*ABS(SIN(2*PI()*MOD(Calculator!$B$35/Calculator!$F$15,1)))*IF(MOD(Calculator!$B$35/Calculator!$F$15,1)&lt;0.5,-1,1))^2)/((50*POWER(80,POWER(COS(PI()*MOD(Calculator!$B$35/Calculator!$F$15,1)),2))+$C85)^2+(1500*ABS(SIN(2*PI()*MOD(Calculator!$B$35/Calculator!$F$15,1)))*IF(MOD(Calculator!$B$35/Calculator!$F$15,1)&lt;0.5,-1,1))^2)))/(1-SQRT(((50*POWER(80,POWER(COS(PI()*MOD(Calculator!$B$35/Calculator!$F$15,1)),2))-$C85)^2+(1500*ABS(SIN(2*PI()*MOD(Calculator!$B$35/Calculator!$F$15,1)))*IF(MOD(Calculator!$B$35/Calculator!$F$15,1)&lt;0.5,-1,1))^2)/((50*POWER(80,POWER(COS(PI()*MOD(Calculator!$B$35/Calculator!$F$15,1)),2))+$C85)^2+(1500*ABS(SIN(2*PI()*MOD(Calculator!$B$35/Calculator!$F$15,1)))*IF(MOD(Calculator!$B$35/Calculator!$F$15,1)&lt;0.5,-1,1))^2))),2))</f>
        <v>2.39</v>
      </c>
      <c r="EK85" s="253" t="str">
        <f aca="false">IF(OR(Calculator!$E$16&lt;&gt;"YES",Calculator!$B$35&lt;Calculator!$G$16),"—",ROUND((1+SQRT(((50*POWER(80,POWER(COS(PI()*MOD(Calculator!$B$35/Calculator!$F$16,1)),2))-$C85)^2+(1500*ABS(SIN(2*PI()*MOD(Calculator!$B$35/Calculator!$F$16,1)))*IF(MOD(Calculator!$B$35/Calculator!$F$16,1)&lt;0.5,-1,1))^2)/((50*POWER(80,POWER(COS(PI()*MOD(Calculator!$B$35/Calculator!$F$16,1)),2))+$C85)^2+(1500*ABS(SIN(2*PI()*MOD(Calculator!$B$35/Calculator!$F$16,1)))*IF(MOD(Calculator!$B$35/Calculator!$F$16,1)&lt;0.5,-1,1))^2)))/(1-SQRT(((50*POWER(80,POWER(COS(PI()*MOD(Calculator!$B$35/Calculator!$F$16,1)),2))-$C85)^2+(1500*ABS(SIN(2*PI()*MOD(Calculator!$B$35/Calculator!$F$16,1)))*IF(MOD(Calculator!$B$35/Calculator!$F$16,1)&lt;0.5,-1,1))^2)/((50*POWER(80,POWER(COS(PI()*MOD(Calculator!$B$35/Calculator!$F$16,1)),2))+$C85)^2+(1500*ABS(SIN(2*PI()*MOD(Calculator!$B$35/Calculator!$F$16,1)))*IF(MOD(Calculator!$B$35/Calculator!$F$16,1)&lt;0.5,-1,1))^2))),2))</f>
        <v>—</v>
      </c>
      <c r="EL85" s="253" t="n">
        <f aca="false">IF(OR(Calculator!$E$17&lt;&gt;"YES",Calculator!$B$35&lt;Calculator!$G$17),"—",ROUND((1+SQRT(((50*POWER(80,POWER(COS(PI()*MOD(Calculator!$B$35/Calculator!$F$17,1)),2))-$C85)^2+(1500*ABS(SIN(2*PI()*MOD(Calculator!$B$35/Calculator!$F$17,1)))*IF(MOD(Calculator!$B$35/Calculator!$F$17,1)&lt;0.5,-1,1))^2)/((50*POWER(80,POWER(COS(PI()*MOD(Calculator!$B$35/Calculator!$F$17,1)),2))+$C85)^2+(1500*ABS(SIN(2*PI()*MOD(Calculator!$B$35/Calculator!$F$17,1)))*IF(MOD(Calculator!$B$35/Calculator!$F$17,1)&lt;0.5,-1,1))^2)))/(1-SQRT(((50*POWER(80,POWER(COS(PI()*MOD(Calculator!$B$35/Calculator!$F$17,1)),2))-$C85)^2+(1500*ABS(SIN(2*PI()*MOD(Calculator!$B$35/Calculator!$F$17,1)))*IF(MOD(Calculator!$B$35/Calculator!$F$17,1)&lt;0.5,-1,1))^2)/((50*POWER(80,POWER(COS(PI()*MOD(Calculator!$B$35/Calculator!$F$17,1)),2))+$C85)^2+(1500*ABS(SIN(2*PI()*MOD(Calculator!$B$35/Calculator!$F$17,1)))*IF(MOD(Calculator!$B$35/Calculator!$F$17,1)&lt;0.5,-1,1))^2))),2))</f>
        <v>22.73</v>
      </c>
      <c r="EM85" s="253" t="str">
        <f aca="false">IF(OR(Calculator!$E$18&lt;&gt;"YES",Calculator!$B$35&lt;Calculator!$G$18),"—",ROUND((1+SQRT(((50*POWER(80,POWER(COS(PI()*MOD(Calculator!$B$35/Calculator!$F$18,1)),2))-$C85)^2+(1500*ABS(SIN(2*PI()*MOD(Calculator!$B$35/Calculator!$F$18,1)))*IF(MOD(Calculator!$B$35/Calculator!$F$18,1)&lt;0.5,-1,1))^2)/((50*POWER(80,POWER(COS(PI()*MOD(Calculator!$B$35/Calculator!$F$18,1)),2))+$C85)^2+(1500*ABS(SIN(2*PI()*MOD(Calculator!$B$35/Calculator!$F$18,1)))*IF(MOD(Calculator!$B$35/Calculator!$F$18,1)&lt;0.5,-1,1))^2)))/(1-SQRT(((50*POWER(80,POWER(COS(PI()*MOD(Calculator!$B$35/Calculator!$F$18,1)),2))-$C85)^2+(1500*ABS(SIN(2*PI()*MOD(Calculator!$B$35/Calculator!$F$18,1)))*IF(MOD(Calculator!$B$35/Calculator!$F$18,1)&lt;0.5,-1,1))^2)/((50*POWER(80,POWER(COS(PI()*MOD(Calculator!$B$35/Calculator!$F$18,1)),2))+$C85)^2+(1500*ABS(SIN(2*PI()*MOD(Calculator!$B$35/Calculator!$F$18,1)))*IF(MOD(Calculator!$B$35/Calculator!$F$18,1)&lt;0.5,-1,1))^2))),2))</f>
        <v>—</v>
      </c>
      <c r="EN85" s="253" t="str">
        <f aca="false">IF(OR(Calculator!$E$19&lt;&gt;"YES",Calculator!$B$35&lt;Calculator!$G$19),"—",ROUND((1+SQRT(((50*POWER(80,POWER(COS(PI()*MOD(Calculator!$B$35/Calculator!$F$19,1)),2))-$C85)^2+(1500*ABS(SIN(2*PI()*MOD(Calculator!$B$35/Calculator!$F$19,1)))*IF(MOD(Calculator!$B$35/Calculator!$F$19,1)&lt;0.5,-1,1))^2)/((50*POWER(80,POWER(COS(PI()*MOD(Calculator!$B$35/Calculator!$F$19,1)),2))+$C85)^2+(1500*ABS(SIN(2*PI()*MOD(Calculator!$B$35/Calculator!$F$19,1)))*IF(MOD(Calculator!$B$35/Calculator!$F$19,1)&lt;0.5,-1,1))^2)))/(1-SQRT(((50*POWER(80,POWER(COS(PI()*MOD(Calculator!$B$35/Calculator!$F$19,1)),2))-$C85)^2+(1500*ABS(SIN(2*PI()*MOD(Calculator!$B$35/Calculator!$F$19,1)))*IF(MOD(Calculator!$B$35/Calculator!$F$19,1)&lt;0.5,-1,1))^2)/((50*POWER(80,POWER(COS(PI()*MOD(Calculator!$B$35/Calculator!$F$19,1)),2))+$C85)^2+(1500*ABS(SIN(2*PI()*MOD(Calculator!$B$35/Calculator!$F$19,1)))*IF(MOD(Calculator!$B$35/Calculator!$F$19,1)&lt;0.5,-1,1))^2))),2))</f>
        <v>—</v>
      </c>
      <c r="EO85" s="253" t="str">
        <f aca="false">IF(OR(Calculator!$E$20&lt;&gt;"YES",Calculator!$B$35&lt;Calculator!$G$20),"—",ROUND((1+SQRT(((50*POWER(80,POWER(COS(PI()*MOD(Calculator!$B$35/Calculator!$F$20,1)),2))-$C85)^2+(1500*ABS(SIN(2*PI()*MOD(Calculator!$B$35/Calculator!$F$20,1)))*IF(MOD(Calculator!$B$35/Calculator!$F$20,1)&lt;0.5,-1,1))^2)/((50*POWER(80,POWER(COS(PI()*MOD(Calculator!$B$35/Calculator!$F$20,1)),2))+$C85)^2+(1500*ABS(SIN(2*PI()*MOD(Calculator!$B$35/Calculator!$F$20,1)))*IF(MOD(Calculator!$B$35/Calculator!$F$20,1)&lt;0.5,-1,1))^2)))/(1-SQRT(((50*POWER(80,POWER(COS(PI()*MOD(Calculator!$B$35/Calculator!$F$20,1)),2))-$C85)^2+(1500*ABS(SIN(2*PI()*MOD(Calculator!$B$35/Calculator!$F$20,1)))*IF(MOD(Calculator!$B$35/Calculator!$F$20,1)&lt;0.5,-1,1))^2)/((50*POWER(80,POWER(COS(PI()*MOD(Calculator!$B$35/Calculator!$F$20,1)),2))+$C85)^2+(1500*ABS(SIN(2*PI()*MOD(Calculator!$B$35/Calculator!$F$20,1)))*IF(MOD(Calculator!$B$35/Calculator!$F$20,1)&lt;0.5,-1,1))^2))),2))</f>
        <v>—</v>
      </c>
      <c r="EP85" s="253" t="str">
        <f aca="false">IF(OR(Calculator!$E$21&lt;&gt;"YES",Calculator!$B$35&lt;Calculator!$G$21),"—",ROUND((1+SQRT(((50*POWER(80,POWER(COS(PI()*MOD(Calculator!$B$35/Calculator!$F$21,1)),2))-$C85)^2+(1500*ABS(SIN(2*PI()*MOD(Calculator!$B$35/Calculator!$F$21,1)))*IF(MOD(Calculator!$B$35/Calculator!$F$21,1)&lt;0.5,-1,1))^2)/((50*POWER(80,POWER(COS(PI()*MOD(Calculator!$B$35/Calculator!$F$21,1)),2))+$C85)^2+(1500*ABS(SIN(2*PI()*MOD(Calculator!$B$35/Calculator!$F$21,1)))*IF(MOD(Calculator!$B$35/Calculator!$F$21,1)&lt;0.5,-1,1))^2)))/(1-SQRT(((50*POWER(80,POWER(COS(PI()*MOD(Calculator!$B$35/Calculator!$F$21,1)),2))-$C85)^2+(1500*ABS(SIN(2*PI()*MOD(Calculator!$B$35/Calculator!$F$21,1)))*IF(MOD(Calculator!$B$35/Calculator!$F$21,1)&lt;0.5,-1,1))^2)/((50*POWER(80,POWER(COS(PI()*MOD(Calculator!$B$35/Calculator!$F$21,1)),2))+$C85)^2+(1500*ABS(SIN(2*PI()*MOD(Calculator!$B$35/Calculator!$F$21,1)))*IF(MOD(Calculator!$B$35/Calculator!$F$21,1)&lt;0.5,-1,1))^2))),2))</f>
        <v>—</v>
      </c>
      <c r="EQ85" s="253" t="str">
        <f aca="false">IF(OR(Calculator!$E$22&lt;&gt;"YES",Calculator!$B$35&lt;Calculator!$G$22),"—",ROUND((1+SQRT(((50*POWER(80,POWER(COS(PI()*MOD(Calculator!$B$35/Calculator!$F$22,1)),2))-$C85)^2+(1500*ABS(SIN(2*PI()*MOD(Calculator!$B$35/Calculator!$F$22,1)))*IF(MOD(Calculator!$B$35/Calculator!$F$22,1)&lt;0.5,-1,1))^2)/((50*POWER(80,POWER(COS(PI()*MOD(Calculator!$B$35/Calculator!$F$22,1)),2))+$C85)^2+(1500*ABS(SIN(2*PI()*MOD(Calculator!$B$35/Calculator!$F$22,1)))*IF(MOD(Calculator!$B$35/Calculator!$F$22,1)&lt;0.5,-1,1))^2)))/(1-SQRT(((50*POWER(80,POWER(COS(PI()*MOD(Calculator!$B$35/Calculator!$F$22,1)),2))-$C85)^2+(1500*ABS(SIN(2*PI()*MOD(Calculator!$B$35/Calculator!$F$22,1)))*IF(MOD(Calculator!$B$35/Calculator!$F$22,1)&lt;0.5,-1,1))^2)/((50*POWER(80,POWER(COS(PI()*MOD(Calculator!$B$35/Calculator!$F$22,1)),2))+$C85)^2+(1500*ABS(SIN(2*PI()*MOD(Calculator!$B$35/Calculator!$F$22,1)))*IF(MOD(Calculator!$B$35/Calculator!$F$22,1)&lt;0.5,-1,1))^2))),2))</f>
        <v>—</v>
      </c>
      <c r="ER85" s="295" t="n">
        <f aca="false">IFERROR(ROUND((IF(ISNUMBER(EG85),EG85,0)+IF(ISNUMBER(EH85),EH85,0)+IF(ISNUMBER(EI85),EI85,0)+IF(ISNUMBER(EJ85),EJ85,0)+IF(ISNUMBER(EK85),EK85,0)+IF(ISNUMBER(EL85),EL85,0)+IF(ISNUMBER(EM85),EM85,0)+IF(ISNUMBER(EN85),EN85,0)+IF(ISNUMBER(EO85),EO85,0)+IF(ISNUMBER(EP85),EP85,0)+IF(ISNUMBER(EQ85),EQ85,0))/(IF(ISNUMBER(EG85),1,0)+IF(ISNUMBER(EH85),1,0)+IF(ISNUMBER(EI85),1,0)+IF(ISNUMBER(EJ85),1,0)+IF(ISNUMBER(EK85),1,0)+IF(ISNUMBER(EL85),1,0)+IF(ISNUMBER(EM85),1,0)+IF(ISNUMBER(EN85),1,0)+IF(ISNUMBER(EO85),1,0)+IF(ISNUMBER(EP85),1,0)+IF(ISNUMBER(EQ85),1,0)),4),"")</f>
        <v>12.56</v>
      </c>
      <c r="ES85" s="253" t="str">
        <f aca="false">IF(OR(Calculator!$E$12&lt;&gt;"YES",Calculator!$B$36&lt;Calculator!$G$12),"—",ROUND((1+SQRT(((50*POWER(80,POWER(COS(PI()*MOD(Calculator!$B$36/Calculator!$F$12,1)),2))-$C85)^2+(1500*ABS(SIN(2*PI()*MOD(Calculator!$B$36/Calculator!$F$12,1)))*IF(MOD(Calculator!$B$36/Calculator!$F$12,1)&lt;0.5,-1,1))^2)/((50*POWER(80,POWER(COS(PI()*MOD(Calculator!$B$36/Calculator!$F$12,1)),2))+$C85)^2+(1500*ABS(SIN(2*PI()*MOD(Calculator!$B$36/Calculator!$F$12,1)))*IF(MOD(Calculator!$B$36/Calculator!$F$12,1)&lt;0.5,-1,1))^2)))/(1-SQRT(((50*POWER(80,POWER(COS(PI()*MOD(Calculator!$B$36/Calculator!$F$12,1)),2))-$C85)^2+(1500*ABS(SIN(2*PI()*MOD(Calculator!$B$36/Calculator!$F$12,1)))*IF(MOD(Calculator!$B$36/Calculator!$F$12,1)&lt;0.5,-1,1))^2)/((50*POWER(80,POWER(COS(PI()*MOD(Calculator!$B$36/Calculator!$F$12,1)),2))+$C85)^2+(1500*ABS(SIN(2*PI()*MOD(Calculator!$B$36/Calculator!$F$12,1)))*IF(MOD(Calculator!$B$36/Calculator!$F$12,1)&lt;0.5,-1,1))^2))),2))</f>
        <v>—</v>
      </c>
      <c r="ET85" s="253" t="str">
        <f aca="false">IF(OR(Calculator!$E$13&lt;&gt;"YES",Calculator!$B$36&lt;Calculator!$G$13),"—",ROUND((1+SQRT(((50*POWER(80,POWER(COS(PI()*MOD(Calculator!$B$36/Calculator!$F$13,1)),2))-$C85)^2+(1500*ABS(SIN(2*PI()*MOD(Calculator!$B$36/Calculator!$F$13,1)))*IF(MOD(Calculator!$B$36/Calculator!$F$13,1)&lt;0.5,-1,1))^2)/((50*POWER(80,POWER(COS(PI()*MOD(Calculator!$B$36/Calculator!$F$13,1)),2))+$C85)^2+(1500*ABS(SIN(2*PI()*MOD(Calculator!$B$36/Calculator!$F$13,1)))*IF(MOD(Calculator!$B$36/Calculator!$F$13,1)&lt;0.5,-1,1))^2)))/(1-SQRT(((50*POWER(80,POWER(COS(PI()*MOD(Calculator!$B$36/Calculator!$F$13,1)),2))-$C85)^2+(1500*ABS(SIN(2*PI()*MOD(Calculator!$B$36/Calculator!$F$13,1)))*IF(MOD(Calculator!$B$36/Calculator!$F$13,1)&lt;0.5,-1,1))^2)/((50*POWER(80,POWER(COS(PI()*MOD(Calculator!$B$36/Calculator!$F$13,1)),2))+$C85)^2+(1500*ABS(SIN(2*PI()*MOD(Calculator!$B$36/Calculator!$F$13,1)))*IF(MOD(Calculator!$B$36/Calculator!$F$13,1)&lt;0.5,-1,1))^2))),2))</f>
        <v>—</v>
      </c>
      <c r="EU85" s="253" t="str">
        <f aca="false">IF(OR(Calculator!$E$14&lt;&gt;"YES",Calculator!$B$36&lt;Calculator!$G$14),"—",ROUND((1+SQRT(((50*POWER(80,POWER(COS(PI()*MOD(Calculator!$B$36/Calculator!$F$14,1)),2))-$C85)^2+(1500*ABS(SIN(2*PI()*MOD(Calculator!$B$36/Calculator!$F$14,1)))*IF(MOD(Calculator!$B$36/Calculator!$F$14,1)&lt;0.5,-1,1))^2)/((50*POWER(80,POWER(COS(PI()*MOD(Calculator!$B$36/Calculator!$F$14,1)),2))+$C85)^2+(1500*ABS(SIN(2*PI()*MOD(Calculator!$B$36/Calculator!$F$14,1)))*IF(MOD(Calculator!$B$36/Calculator!$F$14,1)&lt;0.5,-1,1))^2)))/(1-SQRT(((50*POWER(80,POWER(COS(PI()*MOD(Calculator!$B$36/Calculator!$F$14,1)),2))-$C85)^2+(1500*ABS(SIN(2*PI()*MOD(Calculator!$B$36/Calculator!$F$14,1)))*IF(MOD(Calculator!$B$36/Calculator!$F$14,1)&lt;0.5,-1,1))^2)/((50*POWER(80,POWER(COS(PI()*MOD(Calculator!$B$36/Calculator!$F$14,1)),2))+$C85)^2+(1500*ABS(SIN(2*PI()*MOD(Calculator!$B$36/Calculator!$F$14,1)))*IF(MOD(Calculator!$B$36/Calculator!$F$14,1)&lt;0.5,-1,1))^2))),2))</f>
        <v>—</v>
      </c>
      <c r="EV85" s="253" t="n">
        <f aca="false">IF(OR(Calculator!$E$15&lt;&gt;"YES",Calculator!$B$36&lt;Calculator!$G$15),"—",ROUND((1+SQRT(((50*POWER(80,POWER(COS(PI()*MOD(Calculator!$B$36/Calculator!$F$15,1)),2))-$C85)^2+(1500*ABS(SIN(2*PI()*MOD(Calculator!$B$36/Calculator!$F$15,1)))*IF(MOD(Calculator!$B$36/Calculator!$F$15,1)&lt;0.5,-1,1))^2)/((50*POWER(80,POWER(COS(PI()*MOD(Calculator!$B$36/Calculator!$F$15,1)),2))+$C85)^2+(1500*ABS(SIN(2*PI()*MOD(Calculator!$B$36/Calculator!$F$15,1)))*IF(MOD(Calculator!$B$36/Calculator!$F$15,1)&lt;0.5,-1,1))^2)))/(1-SQRT(((50*POWER(80,POWER(COS(PI()*MOD(Calculator!$B$36/Calculator!$F$15,1)),2))-$C85)^2+(1500*ABS(SIN(2*PI()*MOD(Calculator!$B$36/Calculator!$F$15,1)))*IF(MOD(Calculator!$B$36/Calculator!$F$15,1)&lt;0.5,-1,1))^2)/((50*POWER(80,POWER(COS(PI()*MOD(Calculator!$B$36/Calculator!$F$15,1)),2))+$C85)^2+(1500*ABS(SIN(2*PI()*MOD(Calculator!$B$36/Calculator!$F$15,1)))*IF(MOD(Calculator!$B$36/Calculator!$F$15,1)&lt;0.5,-1,1))^2))),2))</f>
        <v>19.16</v>
      </c>
      <c r="EW85" s="253" t="str">
        <f aca="false">IF(OR(Calculator!$E$16&lt;&gt;"YES",Calculator!$B$36&lt;Calculator!$G$16),"—",ROUND((1+SQRT(((50*POWER(80,POWER(COS(PI()*MOD(Calculator!$B$36/Calculator!$F$16,1)),2))-$C85)^2+(1500*ABS(SIN(2*PI()*MOD(Calculator!$B$36/Calculator!$F$16,1)))*IF(MOD(Calculator!$B$36/Calculator!$F$16,1)&lt;0.5,-1,1))^2)/((50*POWER(80,POWER(COS(PI()*MOD(Calculator!$B$36/Calculator!$F$16,1)),2))+$C85)^2+(1500*ABS(SIN(2*PI()*MOD(Calculator!$B$36/Calculator!$F$16,1)))*IF(MOD(Calculator!$B$36/Calculator!$F$16,1)&lt;0.5,-1,1))^2)))/(1-SQRT(((50*POWER(80,POWER(COS(PI()*MOD(Calculator!$B$36/Calculator!$F$16,1)),2))-$C85)^2+(1500*ABS(SIN(2*PI()*MOD(Calculator!$B$36/Calculator!$F$16,1)))*IF(MOD(Calculator!$B$36/Calculator!$F$16,1)&lt;0.5,-1,1))^2)/((50*POWER(80,POWER(COS(PI()*MOD(Calculator!$B$36/Calculator!$F$16,1)),2))+$C85)^2+(1500*ABS(SIN(2*PI()*MOD(Calculator!$B$36/Calculator!$F$16,1)))*IF(MOD(Calculator!$B$36/Calculator!$F$16,1)&lt;0.5,-1,1))^2))),2))</f>
        <v>—</v>
      </c>
      <c r="EX85" s="253" t="n">
        <f aca="false">IF(OR(Calculator!$E$17&lt;&gt;"YES",Calculator!$B$36&lt;Calculator!$G$17),"—",ROUND((1+SQRT(((50*POWER(80,POWER(COS(PI()*MOD(Calculator!$B$36/Calculator!$F$17,1)),2))-$C85)^2+(1500*ABS(SIN(2*PI()*MOD(Calculator!$B$36/Calculator!$F$17,1)))*IF(MOD(Calculator!$B$36/Calculator!$F$17,1)&lt;0.5,-1,1))^2)/((50*POWER(80,POWER(COS(PI()*MOD(Calculator!$B$36/Calculator!$F$17,1)),2))+$C85)^2+(1500*ABS(SIN(2*PI()*MOD(Calculator!$B$36/Calculator!$F$17,1)))*IF(MOD(Calculator!$B$36/Calculator!$F$17,1)&lt;0.5,-1,1))^2)))/(1-SQRT(((50*POWER(80,POWER(COS(PI()*MOD(Calculator!$B$36/Calculator!$F$17,1)),2))-$C85)^2+(1500*ABS(SIN(2*PI()*MOD(Calculator!$B$36/Calculator!$F$17,1)))*IF(MOD(Calculator!$B$36/Calculator!$F$17,1)&lt;0.5,-1,1))^2)/((50*POWER(80,POWER(COS(PI()*MOD(Calculator!$B$36/Calculator!$F$17,1)),2))+$C85)^2+(1500*ABS(SIN(2*PI()*MOD(Calculator!$B$36/Calculator!$F$17,1)))*IF(MOD(Calculator!$B$36/Calculator!$F$17,1)&lt;0.5,-1,1))^2))),2))</f>
        <v>23.68</v>
      </c>
      <c r="EY85" s="253" t="str">
        <f aca="false">IF(OR(Calculator!$E$18&lt;&gt;"YES",Calculator!$B$36&lt;Calculator!$G$18),"—",ROUND((1+SQRT(((50*POWER(80,POWER(COS(PI()*MOD(Calculator!$B$36/Calculator!$F$18,1)),2))-$C85)^2+(1500*ABS(SIN(2*PI()*MOD(Calculator!$B$36/Calculator!$F$18,1)))*IF(MOD(Calculator!$B$36/Calculator!$F$18,1)&lt;0.5,-1,1))^2)/((50*POWER(80,POWER(COS(PI()*MOD(Calculator!$B$36/Calculator!$F$18,1)),2))+$C85)^2+(1500*ABS(SIN(2*PI()*MOD(Calculator!$B$36/Calculator!$F$18,1)))*IF(MOD(Calculator!$B$36/Calculator!$F$18,1)&lt;0.5,-1,1))^2)))/(1-SQRT(((50*POWER(80,POWER(COS(PI()*MOD(Calculator!$B$36/Calculator!$F$18,1)),2))-$C85)^2+(1500*ABS(SIN(2*PI()*MOD(Calculator!$B$36/Calculator!$F$18,1)))*IF(MOD(Calculator!$B$36/Calculator!$F$18,1)&lt;0.5,-1,1))^2)/((50*POWER(80,POWER(COS(PI()*MOD(Calculator!$B$36/Calculator!$F$18,1)),2))+$C85)^2+(1500*ABS(SIN(2*PI()*MOD(Calculator!$B$36/Calculator!$F$18,1)))*IF(MOD(Calculator!$B$36/Calculator!$F$18,1)&lt;0.5,-1,1))^2))),2))</f>
        <v>—</v>
      </c>
      <c r="EZ85" s="253" t="str">
        <f aca="false">IF(OR(Calculator!$E$19&lt;&gt;"YES",Calculator!$B$36&lt;Calculator!$G$19),"—",ROUND((1+SQRT(((50*POWER(80,POWER(COS(PI()*MOD(Calculator!$B$36/Calculator!$F$19,1)),2))-$C85)^2+(1500*ABS(SIN(2*PI()*MOD(Calculator!$B$36/Calculator!$F$19,1)))*IF(MOD(Calculator!$B$36/Calculator!$F$19,1)&lt;0.5,-1,1))^2)/((50*POWER(80,POWER(COS(PI()*MOD(Calculator!$B$36/Calculator!$F$19,1)),2))+$C85)^2+(1500*ABS(SIN(2*PI()*MOD(Calculator!$B$36/Calculator!$F$19,1)))*IF(MOD(Calculator!$B$36/Calculator!$F$19,1)&lt;0.5,-1,1))^2)))/(1-SQRT(((50*POWER(80,POWER(COS(PI()*MOD(Calculator!$B$36/Calculator!$F$19,1)),2))-$C85)^2+(1500*ABS(SIN(2*PI()*MOD(Calculator!$B$36/Calculator!$F$19,1)))*IF(MOD(Calculator!$B$36/Calculator!$F$19,1)&lt;0.5,-1,1))^2)/((50*POWER(80,POWER(COS(PI()*MOD(Calculator!$B$36/Calculator!$F$19,1)),2))+$C85)^2+(1500*ABS(SIN(2*PI()*MOD(Calculator!$B$36/Calculator!$F$19,1)))*IF(MOD(Calculator!$B$36/Calculator!$F$19,1)&lt;0.5,-1,1))^2))),2))</f>
        <v>—</v>
      </c>
      <c r="FA85" s="253" t="str">
        <f aca="false">IF(OR(Calculator!$E$20&lt;&gt;"YES",Calculator!$B$36&lt;Calculator!$G$20),"—",ROUND((1+SQRT(((50*POWER(80,POWER(COS(PI()*MOD(Calculator!$B$36/Calculator!$F$20,1)),2))-$C85)^2+(1500*ABS(SIN(2*PI()*MOD(Calculator!$B$36/Calculator!$F$20,1)))*IF(MOD(Calculator!$B$36/Calculator!$F$20,1)&lt;0.5,-1,1))^2)/((50*POWER(80,POWER(COS(PI()*MOD(Calculator!$B$36/Calculator!$F$20,1)),2))+$C85)^2+(1500*ABS(SIN(2*PI()*MOD(Calculator!$B$36/Calculator!$F$20,1)))*IF(MOD(Calculator!$B$36/Calculator!$F$20,1)&lt;0.5,-1,1))^2)))/(1-SQRT(((50*POWER(80,POWER(COS(PI()*MOD(Calculator!$B$36/Calculator!$F$20,1)),2))-$C85)^2+(1500*ABS(SIN(2*PI()*MOD(Calculator!$B$36/Calculator!$F$20,1)))*IF(MOD(Calculator!$B$36/Calculator!$F$20,1)&lt;0.5,-1,1))^2)/((50*POWER(80,POWER(COS(PI()*MOD(Calculator!$B$36/Calculator!$F$20,1)),2))+$C85)^2+(1500*ABS(SIN(2*PI()*MOD(Calculator!$B$36/Calculator!$F$20,1)))*IF(MOD(Calculator!$B$36/Calculator!$F$20,1)&lt;0.5,-1,1))^2))),2))</f>
        <v>—</v>
      </c>
      <c r="FB85" s="253" t="str">
        <f aca="false">IF(OR(Calculator!$E$21&lt;&gt;"YES",Calculator!$B$36&lt;Calculator!$G$21),"—",ROUND((1+SQRT(((50*POWER(80,POWER(COS(PI()*MOD(Calculator!$B$36/Calculator!$F$21,1)),2))-$C85)^2+(1500*ABS(SIN(2*PI()*MOD(Calculator!$B$36/Calculator!$F$21,1)))*IF(MOD(Calculator!$B$36/Calculator!$F$21,1)&lt;0.5,-1,1))^2)/((50*POWER(80,POWER(COS(PI()*MOD(Calculator!$B$36/Calculator!$F$21,1)),2))+$C85)^2+(1500*ABS(SIN(2*PI()*MOD(Calculator!$B$36/Calculator!$F$21,1)))*IF(MOD(Calculator!$B$36/Calculator!$F$21,1)&lt;0.5,-1,1))^2)))/(1-SQRT(((50*POWER(80,POWER(COS(PI()*MOD(Calculator!$B$36/Calculator!$F$21,1)),2))-$C85)^2+(1500*ABS(SIN(2*PI()*MOD(Calculator!$B$36/Calculator!$F$21,1)))*IF(MOD(Calculator!$B$36/Calculator!$F$21,1)&lt;0.5,-1,1))^2)/((50*POWER(80,POWER(COS(PI()*MOD(Calculator!$B$36/Calculator!$F$21,1)),2))+$C85)^2+(1500*ABS(SIN(2*PI()*MOD(Calculator!$B$36/Calculator!$F$21,1)))*IF(MOD(Calculator!$B$36/Calculator!$F$21,1)&lt;0.5,-1,1))^2))),2))</f>
        <v>—</v>
      </c>
      <c r="FC85" s="253" t="str">
        <f aca="false">IF(OR(Calculator!$E$22&lt;&gt;"YES",Calculator!$B$36&lt;Calculator!$G$22),"—",ROUND((1+SQRT(((50*POWER(80,POWER(COS(PI()*MOD(Calculator!$B$36/Calculator!$F$22,1)),2))-$C85)^2+(1500*ABS(SIN(2*PI()*MOD(Calculator!$B$36/Calculator!$F$22,1)))*IF(MOD(Calculator!$B$36/Calculator!$F$22,1)&lt;0.5,-1,1))^2)/((50*POWER(80,POWER(COS(PI()*MOD(Calculator!$B$36/Calculator!$F$22,1)),2))+$C85)^2+(1500*ABS(SIN(2*PI()*MOD(Calculator!$B$36/Calculator!$F$22,1)))*IF(MOD(Calculator!$B$36/Calculator!$F$22,1)&lt;0.5,-1,1))^2)))/(1-SQRT(((50*POWER(80,POWER(COS(PI()*MOD(Calculator!$B$36/Calculator!$F$22,1)),2))-$C85)^2+(1500*ABS(SIN(2*PI()*MOD(Calculator!$B$36/Calculator!$F$22,1)))*IF(MOD(Calculator!$B$36/Calculator!$F$22,1)&lt;0.5,-1,1))^2)/((50*POWER(80,POWER(COS(PI()*MOD(Calculator!$B$36/Calculator!$F$22,1)),2))+$C85)^2+(1500*ABS(SIN(2*PI()*MOD(Calculator!$B$36/Calculator!$F$22,1)))*IF(MOD(Calculator!$B$36/Calculator!$F$22,1)&lt;0.5,-1,1))^2))),2))</f>
        <v>—</v>
      </c>
      <c r="FD85" s="295" t="n">
        <f aca="false">IFERROR(ROUND((IF(ISNUMBER(ES85),ES85,0)+IF(ISNUMBER(ET85),ET85,0)+IF(ISNUMBER(EU85),EU85,0)+IF(ISNUMBER(EV85),EV85,0)+IF(ISNUMBER(EW85),EW85,0)+IF(ISNUMBER(EX85),EX85,0)+IF(ISNUMBER(EY85),EY85,0)+IF(ISNUMBER(EZ85),EZ85,0)+IF(ISNUMBER(FA85),FA85,0)+IF(ISNUMBER(FB85),FB85,0)+IF(ISNUMBER(FC85),FC85,0))/(IF(ISNUMBER(ES85),1,0)+IF(ISNUMBER(ET85),1,0)+IF(ISNUMBER(EU85),1,0)+IF(ISNUMBER(EV85),1,0)+IF(ISNUMBER(EW85),1,0)+IF(ISNUMBER(EX85),1,0)+IF(ISNUMBER(EY85),1,0)+IF(ISNUMBER(EZ85),1,0)+IF(ISNUMBER(FA85),1,0)+IF(ISNUMBER(FB85),1,0)+IF(ISNUMBER(FC85),1,0)),4),"")</f>
        <v>21.42</v>
      </c>
      <c r="FE85" s="253" t="str">
        <f aca="false">IF(OR(Calculator!$E$12&lt;&gt;"YES",Calculator!$B$37&lt;Calculator!$G$12),"—",ROUND((1+SQRT(((50*POWER(80,POWER(COS(PI()*MOD(Calculator!$B$37/Calculator!$F$12,1)),2))-$C85)^2+(1500*ABS(SIN(2*PI()*MOD(Calculator!$B$37/Calculator!$F$12,1)))*IF(MOD(Calculator!$B$37/Calculator!$F$12,1)&lt;0.5,-1,1))^2)/((50*POWER(80,POWER(COS(PI()*MOD(Calculator!$B$37/Calculator!$F$12,1)),2))+$C85)^2+(1500*ABS(SIN(2*PI()*MOD(Calculator!$B$37/Calculator!$F$12,1)))*IF(MOD(Calculator!$B$37/Calculator!$F$12,1)&lt;0.5,-1,1))^2)))/(1-SQRT(((50*POWER(80,POWER(COS(PI()*MOD(Calculator!$B$37/Calculator!$F$12,1)),2))-$C85)^2+(1500*ABS(SIN(2*PI()*MOD(Calculator!$B$37/Calculator!$F$12,1)))*IF(MOD(Calculator!$B$37/Calculator!$F$12,1)&lt;0.5,-1,1))^2)/((50*POWER(80,POWER(COS(PI()*MOD(Calculator!$B$37/Calculator!$F$12,1)),2))+$C85)^2+(1500*ABS(SIN(2*PI()*MOD(Calculator!$B$37/Calculator!$F$12,1)))*IF(MOD(Calculator!$B$37/Calculator!$F$12,1)&lt;0.5,-1,1))^2))),2))</f>
        <v>—</v>
      </c>
      <c r="FF85" s="253" t="str">
        <f aca="false">IF(OR(Calculator!$E$13&lt;&gt;"YES",Calculator!$B$37&lt;Calculator!$G$13),"—",ROUND((1+SQRT(((50*POWER(80,POWER(COS(PI()*MOD(Calculator!$B$37/Calculator!$F$13,1)),2))-$C85)^2+(1500*ABS(SIN(2*PI()*MOD(Calculator!$B$37/Calculator!$F$13,1)))*IF(MOD(Calculator!$B$37/Calculator!$F$13,1)&lt;0.5,-1,1))^2)/((50*POWER(80,POWER(COS(PI()*MOD(Calculator!$B$37/Calculator!$F$13,1)),2))+$C85)^2+(1500*ABS(SIN(2*PI()*MOD(Calculator!$B$37/Calculator!$F$13,1)))*IF(MOD(Calculator!$B$37/Calculator!$F$13,1)&lt;0.5,-1,1))^2)))/(1-SQRT(((50*POWER(80,POWER(COS(PI()*MOD(Calculator!$B$37/Calculator!$F$13,1)),2))-$C85)^2+(1500*ABS(SIN(2*PI()*MOD(Calculator!$B$37/Calculator!$F$13,1)))*IF(MOD(Calculator!$B$37/Calculator!$F$13,1)&lt;0.5,-1,1))^2)/((50*POWER(80,POWER(COS(PI()*MOD(Calculator!$B$37/Calculator!$F$13,1)),2))+$C85)^2+(1500*ABS(SIN(2*PI()*MOD(Calculator!$B$37/Calculator!$F$13,1)))*IF(MOD(Calculator!$B$37/Calculator!$F$13,1)&lt;0.5,-1,1))^2))),2))</f>
        <v>—</v>
      </c>
      <c r="FG85" s="253" t="str">
        <f aca="false">IF(OR(Calculator!$E$14&lt;&gt;"YES",Calculator!$B$37&lt;Calculator!$G$14),"—",ROUND((1+SQRT(((50*POWER(80,POWER(COS(PI()*MOD(Calculator!$B$37/Calculator!$F$14,1)),2))-$C85)^2+(1500*ABS(SIN(2*PI()*MOD(Calculator!$B$37/Calculator!$F$14,1)))*IF(MOD(Calculator!$B$37/Calculator!$F$14,1)&lt;0.5,-1,1))^2)/((50*POWER(80,POWER(COS(PI()*MOD(Calculator!$B$37/Calculator!$F$14,1)),2))+$C85)^2+(1500*ABS(SIN(2*PI()*MOD(Calculator!$B$37/Calculator!$F$14,1)))*IF(MOD(Calculator!$B$37/Calculator!$F$14,1)&lt;0.5,-1,1))^2)))/(1-SQRT(((50*POWER(80,POWER(COS(PI()*MOD(Calculator!$B$37/Calculator!$F$14,1)),2))-$C85)^2+(1500*ABS(SIN(2*PI()*MOD(Calculator!$B$37/Calculator!$F$14,1)))*IF(MOD(Calculator!$B$37/Calculator!$F$14,1)&lt;0.5,-1,1))^2)/((50*POWER(80,POWER(COS(PI()*MOD(Calculator!$B$37/Calculator!$F$14,1)),2))+$C85)^2+(1500*ABS(SIN(2*PI()*MOD(Calculator!$B$37/Calculator!$F$14,1)))*IF(MOD(Calculator!$B$37/Calculator!$F$14,1)&lt;0.5,-1,1))^2))),2))</f>
        <v>—</v>
      </c>
      <c r="FH85" s="253" t="n">
        <f aca="false">IF(OR(Calculator!$E$15&lt;&gt;"YES",Calculator!$B$37&lt;Calculator!$G$15),"—",ROUND((1+SQRT(((50*POWER(80,POWER(COS(PI()*MOD(Calculator!$B$37/Calculator!$F$15,1)),2))-$C85)^2+(1500*ABS(SIN(2*PI()*MOD(Calculator!$B$37/Calculator!$F$15,1)))*IF(MOD(Calculator!$B$37/Calculator!$F$15,1)&lt;0.5,-1,1))^2)/((50*POWER(80,POWER(COS(PI()*MOD(Calculator!$B$37/Calculator!$F$15,1)),2))+$C85)^2+(1500*ABS(SIN(2*PI()*MOD(Calculator!$B$37/Calculator!$F$15,1)))*IF(MOD(Calculator!$B$37/Calculator!$F$15,1)&lt;0.5,-1,1))^2)))/(1-SQRT(((50*POWER(80,POWER(COS(PI()*MOD(Calculator!$B$37/Calculator!$F$15,1)),2))-$C85)^2+(1500*ABS(SIN(2*PI()*MOD(Calculator!$B$37/Calculator!$F$15,1)))*IF(MOD(Calculator!$B$37/Calculator!$F$15,1)&lt;0.5,-1,1))^2)/((50*POWER(80,POWER(COS(PI()*MOD(Calculator!$B$37/Calculator!$F$15,1)),2))+$C85)^2+(1500*ABS(SIN(2*PI()*MOD(Calculator!$B$37/Calculator!$F$15,1)))*IF(MOD(Calculator!$B$37/Calculator!$F$15,1)&lt;0.5,-1,1))^2))),2))</f>
        <v>2.45</v>
      </c>
      <c r="FI85" s="253" t="str">
        <f aca="false">IF(OR(Calculator!$E$16&lt;&gt;"YES",Calculator!$B$37&lt;Calculator!$G$16),"—",ROUND((1+SQRT(((50*POWER(80,POWER(COS(PI()*MOD(Calculator!$B$37/Calculator!$F$16,1)),2))-$C85)^2+(1500*ABS(SIN(2*PI()*MOD(Calculator!$B$37/Calculator!$F$16,1)))*IF(MOD(Calculator!$B$37/Calculator!$F$16,1)&lt;0.5,-1,1))^2)/((50*POWER(80,POWER(COS(PI()*MOD(Calculator!$B$37/Calculator!$F$16,1)),2))+$C85)^2+(1500*ABS(SIN(2*PI()*MOD(Calculator!$B$37/Calculator!$F$16,1)))*IF(MOD(Calculator!$B$37/Calculator!$F$16,1)&lt;0.5,-1,1))^2)))/(1-SQRT(((50*POWER(80,POWER(COS(PI()*MOD(Calculator!$B$37/Calculator!$F$16,1)),2))-$C85)^2+(1500*ABS(SIN(2*PI()*MOD(Calculator!$B$37/Calculator!$F$16,1)))*IF(MOD(Calculator!$B$37/Calculator!$F$16,1)&lt;0.5,-1,1))^2)/((50*POWER(80,POWER(COS(PI()*MOD(Calculator!$B$37/Calculator!$F$16,1)),2))+$C85)^2+(1500*ABS(SIN(2*PI()*MOD(Calculator!$B$37/Calculator!$F$16,1)))*IF(MOD(Calculator!$B$37/Calculator!$F$16,1)&lt;0.5,-1,1))^2))),2))</f>
        <v>—</v>
      </c>
      <c r="FJ85" s="253" t="n">
        <f aca="false">IF(OR(Calculator!$E$17&lt;&gt;"YES",Calculator!$B$37&lt;Calculator!$G$17),"—",ROUND((1+SQRT(((50*POWER(80,POWER(COS(PI()*MOD(Calculator!$B$37/Calculator!$F$17,1)),2))-$C85)^2+(1500*ABS(SIN(2*PI()*MOD(Calculator!$B$37/Calculator!$F$17,1)))*IF(MOD(Calculator!$B$37/Calculator!$F$17,1)&lt;0.5,-1,1))^2)/((50*POWER(80,POWER(COS(PI()*MOD(Calculator!$B$37/Calculator!$F$17,1)),2))+$C85)^2+(1500*ABS(SIN(2*PI()*MOD(Calculator!$B$37/Calculator!$F$17,1)))*IF(MOD(Calculator!$B$37/Calculator!$F$17,1)&lt;0.5,-1,1))^2)))/(1-SQRT(((50*POWER(80,POWER(COS(PI()*MOD(Calculator!$B$37/Calculator!$F$17,1)),2))-$C85)^2+(1500*ABS(SIN(2*PI()*MOD(Calculator!$B$37/Calculator!$F$17,1)))*IF(MOD(Calculator!$B$37/Calculator!$F$17,1)&lt;0.5,-1,1))^2)/((50*POWER(80,POWER(COS(PI()*MOD(Calculator!$B$37/Calculator!$F$17,1)),2))+$C85)^2+(1500*ABS(SIN(2*PI()*MOD(Calculator!$B$37/Calculator!$F$17,1)))*IF(MOD(Calculator!$B$37/Calculator!$F$17,1)&lt;0.5,-1,1))^2))),2))</f>
        <v>16.19</v>
      </c>
      <c r="FK85" s="253" t="str">
        <f aca="false">IF(OR(Calculator!$E$18&lt;&gt;"YES",Calculator!$B$37&lt;Calculator!$G$18),"—",ROUND((1+SQRT(((50*POWER(80,POWER(COS(PI()*MOD(Calculator!$B$37/Calculator!$F$18,1)),2))-$C85)^2+(1500*ABS(SIN(2*PI()*MOD(Calculator!$B$37/Calculator!$F$18,1)))*IF(MOD(Calculator!$B$37/Calculator!$F$18,1)&lt;0.5,-1,1))^2)/((50*POWER(80,POWER(COS(PI()*MOD(Calculator!$B$37/Calculator!$F$18,1)),2))+$C85)^2+(1500*ABS(SIN(2*PI()*MOD(Calculator!$B$37/Calculator!$F$18,1)))*IF(MOD(Calculator!$B$37/Calculator!$F$18,1)&lt;0.5,-1,1))^2)))/(1-SQRT(((50*POWER(80,POWER(COS(PI()*MOD(Calculator!$B$37/Calculator!$F$18,1)),2))-$C85)^2+(1500*ABS(SIN(2*PI()*MOD(Calculator!$B$37/Calculator!$F$18,1)))*IF(MOD(Calculator!$B$37/Calculator!$F$18,1)&lt;0.5,-1,1))^2)/((50*POWER(80,POWER(COS(PI()*MOD(Calculator!$B$37/Calculator!$F$18,1)),2))+$C85)^2+(1500*ABS(SIN(2*PI()*MOD(Calculator!$B$37/Calculator!$F$18,1)))*IF(MOD(Calculator!$B$37/Calculator!$F$18,1)&lt;0.5,-1,1))^2))),2))</f>
        <v>—</v>
      </c>
      <c r="FL85" s="253" t="str">
        <f aca="false">IF(OR(Calculator!$E$19&lt;&gt;"YES",Calculator!$B$37&lt;Calculator!$G$19),"—",ROUND((1+SQRT(((50*POWER(80,POWER(COS(PI()*MOD(Calculator!$B$37/Calculator!$F$19,1)),2))-$C85)^2+(1500*ABS(SIN(2*PI()*MOD(Calculator!$B$37/Calculator!$F$19,1)))*IF(MOD(Calculator!$B$37/Calculator!$F$19,1)&lt;0.5,-1,1))^2)/((50*POWER(80,POWER(COS(PI()*MOD(Calculator!$B$37/Calculator!$F$19,1)),2))+$C85)^2+(1500*ABS(SIN(2*PI()*MOD(Calculator!$B$37/Calculator!$F$19,1)))*IF(MOD(Calculator!$B$37/Calculator!$F$19,1)&lt;0.5,-1,1))^2)))/(1-SQRT(((50*POWER(80,POWER(COS(PI()*MOD(Calculator!$B$37/Calculator!$F$19,1)),2))-$C85)^2+(1500*ABS(SIN(2*PI()*MOD(Calculator!$B$37/Calculator!$F$19,1)))*IF(MOD(Calculator!$B$37/Calculator!$F$19,1)&lt;0.5,-1,1))^2)/((50*POWER(80,POWER(COS(PI()*MOD(Calculator!$B$37/Calculator!$F$19,1)),2))+$C85)^2+(1500*ABS(SIN(2*PI()*MOD(Calculator!$B$37/Calculator!$F$19,1)))*IF(MOD(Calculator!$B$37/Calculator!$F$19,1)&lt;0.5,-1,1))^2))),2))</f>
        <v>—</v>
      </c>
      <c r="FM85" s="253" t="str">
        <f aca="false">IF(OR(Calculator!$E$20&lt;&gt;"YES",Calculator!$B$37&lt;Calculator!$G$20),"—",ROUND((1+SQRT(((50*POWER(80,POWER(COS(PI()*MOD(Calculator!$B$37/Calculator!$F$20,1)),2))-$C85)^2+(1500*ABS(SIN(2*PI()*MOD(Calculator!$B$37/Calculator!$F$20,1)))*IF(MOD(Calculator!$B$37/Calculator!$F$20,1)&lt;0.5,-1,1))^2)/((50*POWER(80,POWER(COS(PI()*MOD(Calculator!$B$37/Calculator!$F$20,1)),2))+$C85)^2+(1500*ABS(SIN(2*PI()*MOD(Calculator!$B$37/Calculator!$F$20,1)))*IF(MOD(Calculator!$B$37/Calculator!$F$20,1)&lt;0.5,-1,1))^2)))/(1-SQRT(((50*POWER(80,POWER(COS(PI()*MOD(Calculator!$B$37/Calculator!$F$20,1)),2))-$C85)^2+(1500*ABS(SIN(2*PI()*MOD(Calculator!$B$37/Calculator!$F$20,1)))*IF(MOD(Calculator!$B$37/Calculator!$F$20,1)&lt;0.5,-1,1))^2)/((50*POWER(80,POWER(COS(PI()*MOD(Calculator!$B$37/Calculator!$F$20,1)),2))+$C85)^2+(1500*ABS(SIN(2*PI()*MOD(Calculator!$B$37/Calculator!$F$20,1)))*IF(MOD(Calculator!$B$37/Calculator!$F$20,1)&lt;0.5,-1,1))^2))),2))</f>
        <v>—</v>
      </c>
      <c r="FN85" s="253" t="str">
        <f aca="false">IF(OR(Calculator!$E$21&lt;&gt;"YES",Calculator!$B$37&lt;Calculator!$G$21),"—",ROUND((1+SQRT(((50*POWER(80,POWER(COS(PI()*MOD(Calculator!$B$37/Calculator!$F$21,1)),2))-$C85)^2+(1500*ABS(SIN(2*PI()*MOD(Calculator!$B$37/Calculator!$F$21,1)))*IF(MOD(Calculator!$B$37/Calculator!$F$21,1)&lt;0.5,-1,1))^2)/((50*POWER(80,POWER(COS(PI()*MOD(Calculator!$B$37/Calculator!$F$21,1)),2))+$C85)^2+(1500*ABS(SIN(2*PI()*MOD(Calculator!$B$37/Calculator!$F$21,1)))*IF(MOD(Calculator!$B$37/Calculator!$F$21,1)&lt;0.5,-1,1))^2)))/(1-SQRT(((50*POWER(80,POWER(COS(PI()*MOD(Calculator!$B$37/Calculator!$F$21,1)),2))-$C85)^2+(1500*ABS(SIN(2*PI()*MOD(Calculator!$B$37/Calculator!$F$21,1)))*IF(MOD(Calculator!$B$37/Calculator!$F$21,1)&lt;0.5,-1,1))^2)/((50*POWER(80,POWER(COS(PI()*MOD(Calculator!$B$37/Calculator!$F$21,1)),2))+$C85)^2+(1500*ABS(SIN(2*PI()*MOD(Calculator!$B$37/Calculator!$F$21,1)))*IF(MOD(Calculator!$B$37/Calculator!$F$21,1)&lt;0.5,-1,1))^2))),2))</f>
        <v>—</v>
      </c>
      <c r="FO85" s="253" t="str">
        <f aca="false">IF(OR(Calculator!$E$22&lt;&gt;"YES",Calculator!$B$37&lt;Calculator!$G$22),"—",ROUND((1+SQRT(((50*POWER(80,POWER(COS(PI()*MOD(Calculator!$B$37/Calculator!$F$22,1)),2))-$C85)^2+(1500*ABS(SIN(2*PI()*MOD(Calculator!$B$37/Calculator!$F$22,1)))*IF(MOD(Calculator!$B$37/Calculator!$F$22,1)&lt;0.5,-1,1))^2)/((50*POWER(80,POWER(COS(PI()*MOD(Calculator!$B$37/Calculator!$F$22,1)),2))+$C85)^2+(1500*ABS(SIN(2*PI()*MOD(Calculator!$B$37/Calculator!$F$22,1)))*IF(MOD(Calculator!$B$37/Calculator!$F$22,1)&lt;0.5,-1,1))^2)))/(1-SQRT(((50*POWER(80,POWER(COS(PI()*MOD(Calculator!$B$37/Calculator!$F$22,1)),2))-$C85)^2+(1500*ABS(SIN(2*PI()*MOD(Calculator!$B$37/Calculator!$F$22,1)))*IF(MOD(Calculator!$B$37/Calculator!$F$22,1)&lt;0.5,-1,1))^2)/((50*POWER(80,POWER(COS(PI()*MOD(Calculator!$B$37/Calculator!$F$22,1)),2))+$C85)^2+(1500*ABS(SIN(2*PI()*MOD(Calculator!$B$37/Calculator!$F$22,1)))*IF(MOD(Calculator!$B$37/Calculator!$F$22,1)&lt;0.5,-1,1))^2))),2))</f>
        <v>—</v>
      </c>
      <c r="FP85" s="295" t="n">
        <f aca="false">IFERROR(ROUND((IF(ISNUMBER(FE85),FE85,0)+IF(ISNUMBER(FF85),FF85,0)+IF(ISNUMBER(FG85),FG85,0)+IF(ISNUMBER(FH85),FH85,0)+IF(ISNUMBER(FI85),FI85,0)+IF(ISNUMBER(FJ85),FJ85,0)+IF(ISNUMBER(FK85),FK85,0)+IF(ISNUMBER(FL85),FL85,0)+IF(ISNUMBER(FM85),FM85,0)+IF(ISNUMBER(FN85),FN85,0)+IF(ISNUMBER(FO85),FO85,0))/(IF(ISNUMBER(FE85),1,0)+IF(ISNUMBER(FF85),1,0)+IF(ISNUMBER(FG85),1,0)+IF(ISNUMBER(FH85),1,0)+IF(ISNUMBER(FI85),1,0)+IF(ISNUMBER(FJ85),1,0)+IF(ISNUMBER(FK85),1,0)+IF(ISNUMBER(FL85),1,0)+IF(ISNUMBER(FM85),1,0)+IF(ISNUMBER(FN85),1,0)+IF(ISNUMBER(FO85),1,0)),4),"")</f>
        <v>9.32</v>
      </c>
      <c r="FQ85" s="253" t="str">
        <f aca="false">IF(OR(Calculator!$E$12&lt;&gt;"YES",Calculator!$B$38&lt;Calculator!$G$12),"—",ROUND((1+SQRT(((50*POWER(80,POWER(COS(PI()*MOD(Calculator!$B$38/Calculator!$F$12,1)),2))-$C85)^2+(1500*ABS(SIN(2*PI()*MOD(Calculator!$B$38/Calculator!$F$12,1)))*IF(MOD(Calculator!$B$38/Calculator!$F$12,1)&lt;0.5,-1,1))^2)/((50*POWER(80,POWER(COS(PI()*MOD(Calculator!$B$38/Calculator!$F$12,1)),2))+$C85)^2+(1500*ABS(SIN(2*PI()*MOD(Calculator!$B$38/Calculator!$F$12,1)))*IF(MOD(Calculator!$B$38/Calculator!$F$12,1)&lt;0.5,-1,1))^2)))/(1-SQRT(((50*POWER(80,POWER(COS(PI()*MOD(Calculator!$B$38/Calculator!$F$12,1)),2))-$C85)^2+(1500*ABS(SIN(2*PI()*MOD(Calculator!$B$38/Calculator!$F$12,1)))*IF(MOD(Calculator!$B$38/Calculator!$F$12,1)&lt;0.5,-1,1))^2)/((50*POWER(80,POWER(COS(PI()*MOD(Calculator!$B$38/Calculator!$F$12,1)),2))+$C85)^2+(1500*ABS(SIN(2*PI()*MOD(Calculator!$B$38/Calculator!$F$12,1)))*IF(MOD(Calculator!$B$38/Calculator!$F$12,1)&lt;0.5,-1,1))^2))),2))</f>
        <v>—</v>
      </c>
      <c r="FR85" s="253" t="str">
        <f aca="false">IF(OR(Calculator!$E$13&lt;&gt;"YES",Calculator!$B$38&lt;Calculator!$G$13),"—",ROUND((1+SQRT(((50*POWER(80,POWER(COS(PI()*MOD(Calculator!$B$38/Calculator!$F$13,1)),2))-$C85)^2+(1500*ABS(SIN(2*PI()*MOD(Calculator!$B$38/Calculator!$F$13,1)))*IF(MOD(Calculator!$B$38/Calculator!$F$13,1)&lt;0.5,-1,1))^2)/((50*POWER(80,POWER(COS(PI()*MOD(Calculator!$B$38/Calculator!$F$13,1)),2))+$C85)^2+(1500*ABS(SIN(2*PI()*MOD(Calculator!$B$38/Calculator!$F$13,1)))*IF(MOD(Calculator!$B$38/Calculator!$F$13,1)&lt;0.5,-1,1))^2)))/(1-SQRT(((50*POWER(80,POWER(COS(PI()*MOD(Calculator!$B$38/Calculator!$F$13,1)),2))-$C85)^2+(1500*ABS(SIN(2*PI()*MOD(Calculator!$B$38/Calculator!$F$13,1)))*IF(MOD(Calculator!$B$38/Calculator!$F$13,1)&lt;0.5,-1,1))^2)/((50*POWER(80,POWER(COS(PI()*MOD(Calculator!$B$38/Calculator!$F$13,1)),2))+$C85)^2+(1500*ABS(SIN(2*PI()*MOD(Calculator!$B$38/Calculator!$F$13,1)))*IF(MOD(Calculator!$B$38/Calculator!$F$13,1)&lt;0.5,-1,1))^2))),2))</f>
        <v>—</v>
      </c>
      <c r="FS85" s="253" t="str">
        <f aca="false">IF(OR(Calculator!$E$14&lt;&gt;"YES",Calculator!$B$38&lt;Calculator!$G$14),"—",ROUND((1+SQRT(((50*POWER(80,POWER(COS(PI()*MOD(Calculator!$B$38/Calculator!$F$14,1)),2))-$C85)^2+(1500*ABS(SIN(2*PI()*MOD(Calculator!$B$38/Calculator!$F$14,1)))*IF(MOD(Calculator!$B$38/Calculator!$F$14,1)&lt;0.5,-1,1))^2)/((50*POWER(80,POWER(COS(PI()*MOD(Calculator!$B$38/Calculator!$F$14,1)),2))+$C85)^2+(1500*ABS(SIN(2*PI()*MOD(Calculator!$B$38/Calculator!$F$14,1)))*IF(MOD(Calculator!$B$38/Calculator!$F$14,1)&lt;0.5,-1,1))^2)))/(1-SQRT(((50*POWER(80,POWER(COS(PI()*MOD(Calculator!$B$38/Calculator!$F$14,1)),2))-$C85)^2+(1500*ABS(SIN(2*PI()*MOD(Calculator!$B$38/Calculator!$F$14,1)))*IF(MOD(Calculator!$B$38/Calculator!$F$14,1)&lt;0.5,-1,1))^2)/((50*POWER(80,POWER(COS(PI()*MOD(Calculator!$B$38/Calculator!$F$14,1)),2))+$C85)^2+(1500*ABS(SIN(2*PI()*MOD(Calculator!$B$38/Calculator!$F$14,1)))*IF(MOD(Calculator!$B$38/Calculator!$F$14,1)&lt;0.5,-1,1))^2))),2))</f>
        <v>—</v>
      </c>
      <c r="FT85" s="253" t="n">
        <f aca="false">IF(OR(Calculator!$E$15&lt;&gt;"YES",Calculator!$B$38&lt;Calculator!$G$15),"—",ROUND((1+SQRT(((50*POWER(80,POWER(COS(PI()*MOD(Calculator!$B$38/Calculator!$F$15,1)),2))-$C85)^2+(1500*ABS(SIN(2*PI()*MOD(Calculator!$B$38/Calculator!$F$15,1)))*IF(MOD(Calculator!$B$38/Calculator!$F$15,1)&lt;0.5,-1,1))^2)/((50*POWER(80,POWER(COS(PI()*MOD(Calculator!$B$38/Calculator!$F$15,1)),2))+$C85)^2+(1500*ABS(SIN(2*PI()*MOD(Calculator!$B$38/Calculator!$F$15,1)))*IF(MOD(Calculator!$B$38/Calculator!$F$15,1)&lt;0.5,-1,1))^2)))/(1-SQRT(((50*POWER(80,POWER(COS(PI()*MOD(Calculator!$B$38/Calculator!$F$15,1)),2))-$C85)^2+(1500*ABS(SIN(2*PI()*MOD(Calculator!$B$38/Calculator!$F$15,1)))*IF(MOD(Calculator!$B$38/Calculator!$F$15,1)&lt;0.5,-1,1))^2)/((50*POWER(80,POWER(COS(PI()*MOD(Calculator!$B$38/Calculator!$F$15,1)),2))+$C85)^2+(1500*ABS(SIN(2*PI()*MOD(Calculator!$B$38/Calculator!$F$15,1)))*IF(MOD(Calculator!$B$38/Calculator!$F$15,1)&lt;0.5,-1,1))^2))),2))</f>
        <v>2.26</v>
      </c>
      <c r="FU85" s="253" t="str">
        <f aca="false">IF(OR(Calculator!$E$16&lt;&gt;"YES",Calculator!$B$38&lt;Calculator!$G$16),"—",ROUND((1+SQRT(((50*POWER(80,POWER(COS(PI()*MOD(Calculator!$B$38/Calculator!$F$16,1)),2))-$C85)^2+(1500*ABS(SIN(2*PI()*MOD(Calculator!$B$38/Calculator!$F$16,1)))*IF(MOD(Calculator!$B$38/Calculator!$F$16,1)&lt;0.5,-1,1))^2)/((50*POWER(80,POWER(COS(PI()*MOD(Calculator!$B$38/Calculator!$F$16,1)),2))+$C85)^2+(1500*ABS(SIN(2*PI()*MOD(Calculator!$B$38/Calculator!$F$16,1)))*IF(MOD(Calculator!$B$38/Calculator!$F$16,1)&lt;0.5,-1,1))^2)))/(1-SQRT(((50*POWER(80,POWER(COS(PI()*MOD(Calculator!$B$38/Calculator!$F$16,1)),2))-$C85)^2+(1500*ABS(SIN(2*PI()*MOD(Calculator!$B$38/Calculator!$F$16,1)))*IF(MOD(Calculator!$B$38/Calculator!$F$16,1)&lt;0.5,-1,1))^2)/((50*POWER(80,POWER(COS(PI()*MOD(Calculator!$B$38/Calculator!$F$16,1)),2))+$C85)^2+(1500*ABS(SIN(2*PI()*MOD(Calculator!$B$38/Calculator!$F$16,1)))*IF(MOD(Calculator!$B$38/Calculator!$F$16,1)&lt;0.5,-1,1))^2))),2))</f>
        <v>—</v>
      </c>
      <c r="FV85" s="253" t="n">
        <f aca="false">IF(OR(Calculator!$E$17&lt;&gt;"YES",Calculator!$B$38&lt;Calculator!$G$17),"—",ROUND((1+SQRT(((50*POWER(80,POWER(COS(PI()*MOD(Calculator!$B$38/Calculator!$F$17,1)),2))-$C85)^2+(1500*ABS(SIN(2*PI()*MOD(Calculator!$B$38/Calculator!$F$17,1)))*IF(MOD(Calculator!$B$38/Calculator!$F$17,1)&lt;0.5,-1,1))^2)/((50*POWER(80,POWER(COS(PI()*MOD(Calculator!$B$38/Calculator!$F$17,1)),2))+$C85)^2+(1500*ABS(SIN(2*PI()*MOD(Calculator!$B$38/Calculator!$F$17,1)))*IF(MOD(Calculator!$B$38/Calculator!$F$17,1)&lt;0.5,-1,1))^2)))/(1-SQRT(((50*POWER(80,POWER(COS(PI()*MOD(Calculator!$B$38/Calculator!$F$17,1)),2))-$C85)^2+(1500*ABS(SIN(2*PI()*MOD(Calculator!$B$38/Calculator!$F$17,1)))*IF(MOD(Calculator!$B$38/Calculator!$F$17,1)&lt;0.5,-1,1))^2)/((50*POWER(80,POWER(COS(PI()*MOD(Calculator!$B$38/Calculator!$F$17,1)),2))+$C85)^2+(1500*ABS(SIN(2*PI()*MOD(Calculator!$B$38/Calculator!$F$17,1)))*IF(MOD(Calculator!$B$38/Calculator!$F$17,1)&lt;0.5,-1,1))^2))),2))</f>
        <v>20.5</v>
      </c>
      <c r="FW85" s="253" t="str">
        <f aca="false">IF(OR(Calculator!$E$18&lt;&gt;"YES",Calculator!$B$38&lt;Calculator!$G$18),"—",ROUND((1+SQRT(((50*POWER(80,POWER(COS(PI()*MOD(Calculator!$B$38/Calculator!$F$18,1)),2))-$C85)^2+(1500*ABS(SIN(2*PI()*MOD(Calculator!$B$38/Calculator!$F$18,1)))*IF(MOD(Calculator!$B$38/Calculator!$F$18,1)&lt;0.5,-1,1))^2)/((50*POWER(80,POWER(COS(PI()*MOD(Calculator!$B$38/Calculator!$F$18,1)),2))+$C85)^2+(1500*ABS(SIN(2*PI()*MOD(Calculator!$B$38/Calculator!$F$18,1)))*IF(MOD(Calculator!$B$38/Calculator!$F$18,1)&lt;0.5,-1,1))^2)))/(1-SQRT(((50*POWER(80,POWER(COS(PI()*MOD(Calculator!$B$38/Calculator!$F$18,1)),2))-$C85)^2+(1500*ABS(SIN(2*PI()*MOD(Calculator!$B$38/Calculator!$F$18,1)))*IF(MOD(Calculator!$B$38/Calculator!$F$18,1)&lt;0.5,-1,1))^2)/((50*POWER(80,POWER(COS(PI()*MOD(Calculator!$B$38/Calculator!$F$18,1)),2))+$C85)^2+(1500*ABS(SIN(2*PI()*MOD(Calculator!$B$38/Calculator!$F$18,1)))*IF(MOD(Calculator!$B$38/Calculator!$F$18,1)&lt;0.5,-1,1))^2))),2))</f>
        <v>—</v>
      </c>
      <c r="FX85" s="253" t="str">
        <f aca="false">IF(OR(Calculator!$E$19&lt;&gt;"YES",Calculator!$B$38&lt;Calculator!$G$19),"—",ROUND((1+SQRT(((50*POWER(80,POWER(COS(PI()*MOD(Calculator!$B$38/Calculator!$F$19,1)),2))-$C85)^2+(1500*ABS(SIN(2*PI()*MOD(Calculator!$B$38/Calculator!$F$19,1)))*IF(MOD(Calculator!$B$38/Calculator!$F$19,1)&lt;0.5,-1,1))^2)/((50*POWER(80,POWER(COS(PI()*MOD(Calculator!$B$38/Calculator!$F$19,1)),2))+$C85)^2+(1500*ABS(SIN(2*PI()*MOD(Calculator!$B$38/Calculator!$F$19,1)))*IF(MOD(Calculator!$B$38/Calculator!$F$19,1)&lt;0.5,-1,1))^2)))/(1-SQRT(((50*POWER(80,POWER(COS(PI()*MOD(Calculator!$B$38/Calculator!$F$19,1)),2))-$C85)^2+(1500*ABS(SIN(2*PI()*MOD(Calculator!$B$38/Calculator!$F$19,1)))*IF(MOD(Calculator!$B$38/Calculator!$F$19,1)&lt;0.5,-1,1))^2)/((50*POWER(80,POWER(COS(PI()*MOD(Calculator!$B$38/Calculator!$F$19,1)),2))+$C85)^2+(1500*ABS(SIN(2*PI()*MOD(Calculator!$B$38/Calculator!$F$19,1)))*IF(MOD(Calculator!$B$38/Calculator!$F$19,1)&lt;0.5,-1,1))^2))),2))</f>
        <v>—</v>
      </c>
      <c r="FY85" s="253" t="str">
        <f aca="false">IF(OR(Calculator!$E$20&lt;&gt;"YES",Calculator!$B$38&lt;Calculator!$G$20),"—",ROUND((1+SQRT(((50*POWER(80,POWER(COS(PI()*MOD(Calculator!$B$38/Calculator!$F$20,1)),2))-$C85)^2+(1500*ABS(SIN(2*PI()*MOD(Calculator!$B$38/Calculator!$F$20,1)))*IF(MOD(Calculator!$B$38/Calculator!$F$20,1)&lt;0.5,-1,1))^2)/((50*POWER(80,POWER(COS(PI()*MOD(Calculator!$B$38/Calculator!$F$20,1)),2))+$C85)^2+(1500*ABS(SIN(2*PI()*MOD(Calculator!$B$38/Calculator!$F$20,1)))*IF(MOD(Calculator!$B$38/Calculator!$F$20,1)&lt;0.5,-1,1))^2)))/(1-SQRT(((50*POWER(80,POWER(COS(PI()*MOD(Calculator!$B$38/Calculator!$F$20,1)),2))-$C85)^2+(1500*ABS(SIN(2*PI()*MOD(Calculator!$B$38/Calculator!$F$20,1)))*IF(MOD(Calculator!$B$38/Calculator!$F$20,1)&lt;0.5,-1,1))^2)/((50*POWER(80,POWER(COS(PI()*MOD(Calculator!$B$38/Calculator!$F$20,1)),2))+$C85)^2+(1500*ABS(SIN(2*PI()*MOD(Calculator!$B$38/Calculator!$F$20,1)))*IF(MOD(Calculator!$B$38/Calculator!$F$20,1)&lt;0.5,-1,1))^2))),2))</f>
        <v>—</v>
      </c>
      <c r="FZ85" s="253" t="str">
        <f aca="false">IF(OR(Calculator!$E$21&lt;&gt;"YES",Calculator!$B$38&lt;Calculator!$G$21),"—",ROUND((1+SQRT(((50*POWER(80,POWER(COS(PI()*MOD(Calculator!$B$38/Calculator!$F$21,1)),2))-$C85)^2+(1500*ABS(SIN(2*PI()*MOD(Calculator!$B$38/Calculator!$F$21,1)))*IF(MOD(Calculator!$B$38/Calculator!$F$21,1)&lt;0.5,-1,1))^2)/((50*POWER(80,POWER(COS(PI()*MOD(Calculator!$B$38/Calculator!$F$21,1)),2))+$C85)^2+(1500*ABS(SIN(2*PI()*MOD(Calculator!$B$38/Calculator!$F$21,1)))*IF(MOD(Calculator!$B$38/Calculator!$F$21,1)&lt;0.5,-1,1))^2)))/(1-SQRT(((50*POWER(80,POWER(COS(PI()*MOD(Calculator!$B$38/Calculator!$F$21,1)),2))-$C85)^2+(1500*ABS(SIN(2*PI()*MOD(Calculator!$B$38/Calculator!$F$21,1)))*IF(MOD(Calculator!$B$38/Calculator!$F$21,1)&lt;0.5,-1,1))^2)/((50*POWER(80,POWER(COS(PI()*MOD(Calculator!$B$38/Calculator!$F$21,1)),2))+$C85)^2+(1500*ABS(SIN(2*PI()*MOD(Calculator!$B$38/Calculator!$F$21,1)))*IF(MOD(Calculator!$B$38/Calculator!$F$21,1)&lt;0.5,-1,1))^2))),2))</f>
        <v>—</v>
      </c>
      <c r="GA85" s="253" t="str">
        <f aca="false">IF(OR(Calculator!$E$22&lt;&gt;"YES",Calculator!$B$38&lt;Calculator!$G$22),"—",ROUND((1+SQRT(((50*POWER(80,POWER(COS(PI()*MOD(Calculator!$B$38/Calculator!$F$22,1)),2))-$C85)^2+(1500*ABS(SIN(2*PI()*MOD(Calculator!$B$38/Calculator!$F$22,1)))*IF(MOD(Calculator!$B$38/Calculator!$F$22,1)&lt;0.5,-1,1))^2)/((50*POWER(80,POWER(COS(PI()*MOD(Calculator!$B$38/Calculator!$F$22,1)),2))+$C85)^2+(1500*ABS(SIN(2*PI()*MOD(Calculator!$B$38/Calculator!$F$22,1)))*IF(MOD(Calculator!$B$38/Calculator!$F$22,1)&lt;0.5,-1,1))^2)))/(1-SQRT(((50*POWER(80,POWER(COS(PI()*MOD(Calculator!$B$38/Calculator!$F$22,1)),2))-$C85)^2+(1500*ABS(SIN(2*PI()*MOD(Calculator!$B$38/Calculator!$F$22,1)))*IF(MOD(Calculator!$B$38/Calculator!$F$22,1)&lt;0.5,-1,1))^2)/((50*POWER(80,POWER(COS(PI()*MOD(Calculator!$B$38/Calculator!$F$22,1)),2))+$C85)^2+(1500*ABS(SIN(2*PI()*MOD(Calculator!$B$38/Calculator!$F$22,1)))*IF(MOD(Calculator!$B$38/Calculator!$F$22,1)&lt;0.5,-1,1))^2))),2))</f>
        <v>—</v>
      </c>
      <c r="GB85" s="295" t="n">
        <f aca="false">IFERROR(ROUND((IF(ISNUMBER(FQ85),FQ85,0)+IF(ISNUMBER(FR85),FR85,0)+IF(ISNUMBER(FS85),FS85,0)+IF(ISNUMBER(FT85),FT85,0)+IF(ISNUMBER(FU85),FU85,0)+IF(ISNUMBER(FV85),FV85,0)+IF(ISNUMBER(FW85),FW85,0)+IF(ISNUMBER(FX85),FX85,0)+IF(ISNUMBER(FY85),FY85,0)+IF(ISNUMBER(FZ85),FZ85,0)+IF(ISNUMBER(GA85),GA85,0))/(IF(ISNUMBER(FQ85),1,0)+IF(ISNUMBER(FR85),1,0)+IF(ISNUMBER(FS85),1,0)+IF(ISNUMBER(FT85),1,0)+IF(ISNUMBER(FU85),1,0)+IF(ISNUMBER(FV85),1,0)+IF(ISNUMBER(FW85),1,0)+IF(ISNUMBER(FX85),1,0)+IF(ISNUMBER(FY85),1,0)+IF(ISNUMBER(FZ85),1,0)+IF(ISNUMBER(GA85),1,0)),4),"")</f>
        <v>11.38</v>
      </c>
      <c r="GD85" s="253" t="str">
        <f aca="false">IF(OR(Calculator!$E$12&lt;&gt;"YES",Calculator!$B$34&lt;Calculator!$G$12),"—",ROUND((1+SQRT(((50*POWER(80,POWER(COS(PI()*MOD(Calculator!$B$34/Calculator!$F$12,1)),2))+MIN(500,MAX(30,100*EXP(-0.3*'VSWR Calculator'!$C$24)*(1+3*ABS(MOD('VSWR Calculator'!$C$23/Calculator!$F$12/2,1)-0.5))))/'VSWR Calculator'!$C$25)-$C85)^2+(1500*ABS(SIN(2*PI()*MOD(Calculator!$B$34/Calculator!$F$12,1)))*IF(MOD(Calculator!$B$34/Calculator!$F$12,1)&lt;0.5,-1,1))^2)/SQRT(((50*POWER(80,POWER(COS(PI()*MOD(Calculator!$B$34/Calculator!$F$12,1)),2))+MIN(500,MAX(30,100*EXP(-0.3*'VSWR Calculator'!$C$24)*(1+3*ABS(MOD('VSWR Calculator'!$C$23/Calculator!$F$12/2,1)-0.5))))/'VSWR Calculator'!$C$25)+$C85)^2+(1500*ABS(SIN(2*PI()*MOD(Calculator!$B$34/Calculator!$F$12,1)))*IF(MOD(Calculator!$B$34/Calculator!$F$12,1)&lt;0.5,-1,1))^2))/(1-SQRT(((50*POWER(80,POWER(COS(PI()*MOD(Calculator!$B$34/Calculator!$F$12,1)),2))+MIN(500,MAX(30,100*EXP(-0.3*'VSWR Calculator'!$C$24)*(1+3*ABS(MOD('VSWR Calculator'!$C$23/Calculator!$F$12/2,1)-0.5))))/'VSWR Calculator'!$C$25)-$C85)^2+(1500*ABS(SIN(2*PI()*MOD(Calculator!$B$34/Calculator!$F$12,1)))*IF(MOD(Calculator!$B$34/Calculator!$F$12,1)&lt;0.5,-1,1))^2)/SQRT(((50*POWER(80,POWER(COS(PI()*MOD(Calculator!$B$34/Calculator!$F$12,1)),2))+MIN(500,MAX(30,100*EXP(-0.3*'VSWR Calculator'!$C$24)*(1+3*ABS(MOD('VSWR Calculator'!$C$23/Calculator!$F$12/2,1)-0.5))))/'VSWR Calculator'!$C$25)+$C85)^2+(1500*ABS(SIN(2*PI()*MOD(Calculator!$B$34/Calculator!$F$12,1)))*IF(MOD(Calculator!$B$34/Calculator!$F$12,1)&lt;0.5,-1,1))^2)),2))</f>
        <v>—</v>
      </c>
      <c r="GE85" s="253" t="str">
        <f aca="false">IF(OR(Calculator!$E$13&lt;&gt;"YES",Calculator!$B$34&lt;Calculator!$G$13),"—",ROUND((1+SQRT(((50*POWER(80,POWER(COS(PI()*MOD(Calculator!$B$34/Calculator!$F$13,1)),2))+MIN(500,MAX(30,100*EXP(-0.3*'VSWR Calculator'!$C$24)*(1+3*ABS(MOD('VSWR Calculator'!$C$23/Calculator!$F$13/2,1)-0.5))))/'VSWR Calculator'!$C$25)-$C85)^2+(1500*ABS(SIN(2*PI()*MOD(Calculator!$B$34/Calculator!$F$13,1)))*IF(MOD(Calculator!$B$34/Calculator!$F$13,1)&lt;0.5,-1,1))^2)/SQRT(((50*POWER(80,POWER(COS(PI()*MOD(Calculator!$B$34/Calculator!$F$13,1)),2))+MIN(500,MAX(30,100*EXP(-0.3*'VSWR Calculator'!$C$24)*(1+3*ABS(MOD('VSWR Calculator'!$C$23/Calculator!$F$13/2,1)-0.5))))/'VSWR Calculator'!$C$25)+$C85)^2+(1500*ABS(SIN(2*PI()*MOD(Calculator!$B$34/Calculator!$F$13,1)))*IF(MOD(Calculator!$B$34/Calculator!$F$13,1)&lt;0.5,-1,1))^2))/(1-SQRT(((50*POWER(80,POWER(COS(PI()*MOD(Calculator!$B$34/Calculator!$F$13,1)),2))+MIN(500,MAX(30,100*EXP(-0.3*'VSWR Calculator'!$C$24)*(1+3*ABS(MOD('VSWR Calculator'!$C$23/Calculator!$F$13/2,1)-0.5))))/'VSWR Calculator'!$C$25)-$C85)^2+(1500*ABS(SIN(2*PI()*MOD(Calculator!$B$34/Calculator!$F$13,1)))*IF(MOD(Calculator!$B$34/Calculator!$F$13,1)&lt;0.5,-1,1))^2)/SQRT(((50*POWER(80,POWER(COS(PI()*MOD(Calculator!$B$34/Calculator!$F$13,1)),2))+MIN(500,MAX(30,100*EXP(-0.3*'VSWR Calculator'!$C$24)*(1+3*ABS(MOD('VSWR Calculator'!$C$23/Calculator!$F$13/2,1)-0.5))))/'VSWR Calculator'!$C$25)+$C85)^2+(1500*ABS(SIN(2*PI()*MOD(Calculator!$B$34/Calculator!$F$13,1)))*IF(MOD(Calculator!$B$34/Calculator!$F$13,1)&lt;0.5,-1,1))^2)),2))</f>
        <v>—</v>
      </c>
      <c r="GF85" s="253" t="str">
        <f aca="false">IF(OR(Calculator!$E$14&lt;&gt;"YES",Calculator!$B$34&lt;Calculator!$G$14),"—",ROUND((1+SQRT(((50*POWER(80,POWER(COS(PI()*MOD(Calculator!$B$34/Calculator!$F$14,1)),2))+MIN(500,MAX(30,100*EXP(-0.3*'VSWR Calculator'!$C$24)*(1+3*ABS(MOD('VSWR Calculator'!$C$23/Calculator!$F$14/2,1)-0.5))))/'VSWR Calculator'!$C$25)-$C85)^2+(1500*ABS(SIN(2*PI()*MOD(Calculator!$B$34/Calculator!$F$14,1)))*IF(MOD(Calculator!$B$34/Calculator!$F$14,1)&lt;0.5,-1,1))^2)/SQRT(((50*POWER(80,POWER(COS(PI()*MOD(Calculator!$B$34/Calculator!$F$14,1)),2))+MIN(500,MAX(30,100*EXP(-0.3*'VSWR Calculator'!$C$24)*(1+3*ABS(MOD('VSWR Calculator'!$C$23/Calculator!$F$14/2,1)-0.5))))/'VSWR Calculator'!$C$25)+$C85)^2+(1500*ABS(SIN(2*PI()*MOD(Calculator!$B$34/Calculator!$F$14,1)))*IF(MOD(Calculator!$B$34/Calculator!$F$14,1)&lt;0.5,-1,1))^2))/(1-SQRT(((50*POWER(80,POWER(COS(PI()*MOD(Calculator!$B$34/Calculator!$F$14,1)),2))+MIN(500,MAX(30,100*EXP(-0.3*'VSWR Calculator'!$C$24)*(1+3*ABS(MOD('VSWR Calculator'!$C$23/Calculator!$F$14/2,1)-0.5))))/'VSWR Calculator'!$C$25)-$C85)^2+(1500*ABS(SIN(2*PI()*MOD(Calculator!$B$34/Calculator!$F$14,1)))*IF(MOD(Calculator!$B$34/Calculator!$F$14,1)&lt;0.5,-1,1))^2)/SQRT(((50*POWER(80,POWER(COS(PI()*MOD(Calculator!$B$34/Calculator!$F$14,1)),2))+MIN(500,MAX(30,100*EXP(-0.3*'VSWR Calculator'!$C$24)*(1+3*ABS(MOD('VSWR Calculator'!$C$23/Calculator!$F$14/2,1)-0.5))))/'VSWR Calculator'!$C$25)+$C85)^2+(1500*ABS(SIN(2*PI()*MOD(Calculator!$B$34/Calculator!$F$14,1)))*IF(MOD(Calculator!$B$34/Calculator!$F$14,1)&lt;0.5,-1,1))^2)),2))</f>
        <v>—</v>
      </c>
      <c r="GG85" s="253" t="n">
        <f aca="false">IF(OR(Calculator!$E$15&lt;&gt;"YES",Calculator!$B$34&lt;Calculator!$G$15),"—",ROUND((1+SQRT(((50*POWER(80,POWER(COS(PI()*MOD(Calculator!$B$34/Calculator!$F$15,1)),2))+MIN(500,MAX(30,100*EXP(-0.3*'VSWR Calculator'!$C$24)*(1+3*ABS(MOD('VSWR Calculator'!$C$23/Calculator!$F$15/2,1)-0.5))))/'VSWR Calculator'!$C$25)-$C85)^2+(1500*ABS(SIN(2*PI()*MOD(Calculator!$B$34/Calculator!$F$15,1)))*IF(MOD(Calculator!$B$34/Calculator!$F$15,1)&lt;0.5,-1,1))^2)/SQRT(((50*POWER(80,POWER(COS(PI()*MOD(Calculator!$B$34/Calculator!$F$15,1)),2))+MIN(500,MAX(30,100*EXP(-0.3*'VSWR Calculator'!$C$24)*(1+3*ABS(MOD('VSWR Calculator'!$C$23/Calculator!$F$15/2,1)-0.5))))/'VSWR Calculator'!$C$25)+$C85)^2+(1500*ABS(SIN(2*PI()*MOD(Calculator!$B$34/Calculator!$F$15,1)))*IF(MOD(Calculator!$B$34/Calculator!$F$15,1)&lt;0.5,-1,1))^2))/(1-SQRT(((50*POWER(80,POWER(COS(PI()*MOD(Calculator!$B$34/Calculator!$F$15,1)),2))+MIN(500,MAX(30,100*EXP(-0.3*'VSWR Calculator'!$C$24)*(1+3*ABS(MOD('VSWR Calculator'!$C$23/Calculator!$F$15/2,1)-0.5))))/'VSWR Calculator'!$C$25)-$C85)^2+(1500*ABS(SIN(2*PI()*MOD(Calculator!$B$34/Calculator!$F$15,1)))*IF(MOD(Calculator!$B$34/Calculator!$F$15,1)&lt;0.5,-1,1))^2)/SQRT(((50*POWER(80,POWER(COS(PI()*MOD(Calculator!$B$34/Calculator!$F$15,1)),2))+MIN(500,MAX(30,100*EXP(-0.3*'VSWR Calculator'!$C$24)*(1+3*ABS(MOD('VSWR Calculator'!$C$23/Calculator!$F$15/2,1)-0.5))))/'VSWR Calculator'!$C$25)+$C85)^2+(1500*ABS(SIN(2*PI()*MOD(Calculator!$B$34/Calculator!$F$15,1)))*IF(MOD(Calculator!$B$34/Calculator!$F$15,1)&lt;0.5,-1,1))^2)),2))</f>
        <v>18.31</v>
      </c>
      <c r="GH85" s="253" t="str">
        <f aca="false">IF(OR(Calculator!$E$16&lt;&gt;"YES",Calculator!$B$34&lt;Calculator!$G$16),"—",ROUND((1+SQRT(((50*POWER(80,POWER(COS(PI()*MOD(Calculator!$B$34/Calculator!$F$16,1)),2))+MIN(500,MAX(30,100*EXP(-0.3*'VSWR Calculator'!$C$24)*(1+3*ABS(MOD('VSWR Calculator'!$C$23/Calculator!$F$16/2,1)-0.5))))/'VSWR Calculator'!$C$25)-$C85)^2+(1500*ABS(SIN(2*PI()*MOD(Calculator!$B$34/Calculator!$F$16,1)))*IF(MOD(Calculator!$B$34/Calculator!$F$16,1)&lt;0.5,-1,1))^2)/SQRT(((50*POWER(80,POWER(COS(PI()*MOD(Calculator!$B$34/Calculator!$F$16,1)),2))+MIN(500,MAX(30,100*EXP(-0.3*'VSWR Calculator'!$C$24)*(1+3*ABS(MOD('VSWR Calculator'!$C$23/Calculator!$F$16/2,1)-0.5))))/'VSWR Calculator'!$C$25)+$C85)^2+(1500*ABS(SIN(2*PI()*MOD(Calculator!$B$34/Calculator!$F$16,1)))*IF(MOD(Calculator!$B$34/Calculator!$F$16,1)&lt;0.5,-1,1))^2))/(1-SQRT(((50*POWER(80,POWER(COS(PI()*MOD(Calculator!$B$34/Calculator!$F$16,1)),2))+MIN(500,MAX(30,100*EXP(-0.3*'VSWR Calculator'!$C$24)*(1+3*ABS(MOD('VSWR Calculator'!$C$23/Calculator!$F$16/2,1)-0.5))))/'VSWR Calculator'!$C$25)-$C85)^2+(1500*ABS(SIN(2*PI()*MOD(Calculator!$B$34/Calculator!$F$16,1)))*IF(MOD(Calculator!$B$34/Calculator!$F$16,1)&lt;0.5,-1,1))^2)/SQRT(((50*POWER(80,POWER(COS(PI()*MOD(Calculator!$B$34/Calculator!$F$16,1)),2))+MIN(500,MAX(30,100*EXP(-0.3*'VSWR Calculator'!$C$24)*(1+3*ABS(MOD('VSWR Calculator'!$C$23/Calculator!$F$16/2,1)-0.5))))/'VSWR Calculator'!$C$25)+$C85)^2+(1500*ABS(SIN(2*PI()*MOD(Calculator!$B$34/Calculator!$F$16,1)))*IF(MOD(Calculator!$B$34/Calculator!$F$16,1)&lt;0.5,-1,1))^2)),2))</f>
        <v>—</v>
      </c>
      <c r="GI85" s="253" t="n">
        <f aca="false">IF(OR(Calculator!$E$17&lt;&gt;"YES",Calculator!$B$34&lt;Calculator!$G$17),"—",ROUND((1+SQRT(((50*POWER(80,POWER(COS(PI()*MOD(Calculator!$B$34/Calculator!$F$17,1)),2))+MIN(500,MAX(30,100*EXP(-0.3*'VSWR Calculator'!$C$24)*(1+3*ABS(MOD('VSWR Calculator'!$C$23/Calculator!$F$17/2,1)-0.5))))/'VSWR Calculator'!$C$25)-$C85)^2+(1500*ABS(SIN(2*PI()*MOD(Calculator!$B$34/Calculator!$F$17,1)))*IF(MOD(Calculator!$B$34/Calculator!$F$17,1)&lt;0.5,-1,1))^2)/SQRT(((50*POWER(80,POWER(COS(PI()*MOD(Calculator!$B$34/Calculator!$F$17,1)),2))+MIN(500,MAX(30,100*EXP(-0.3*'VSWR Calculator'!$C$24)*(1+3*ABS(MOD('VSWR Calculator'!$C$23/Calculator!$F$17/2,1)-0.5))))/'VSWR Calculator'!$C$25)+$C85)^2+(1500*ABS(SIN(2*PI()*MOD(Calculator!$B$34/Calculator!$F$17,1)))*IF(MOD(Calculator!$B$34/Calculator!$F$17,1)&lt;0.5,-1,1))^2))/(1-SQRT(((50*POWER(80,POWER(COS(PI()*MOD(Calculator!$B$34/Calculator!$F$17,1)),2))+MIN(500,MAX(30,100*EXP(-0.3*'VSWR Calculator'!$C$24)*(1+3*ABS(MOD('VSWR Calculator'!$C$23/Calculator!$F$17/2,1)-0.5))))/'VSWR Calculator'!$C$25)-$C85)^2+(1500*ABS(SIN(2*PI()*MOD(Calculator!$B$34/Calculator!$F$17,1)))*IF(MOD(Calculator!$B$34/Calculator!$F$17,1)&lt;0.5,-1,1))^2)/SQRT(((50*POWER(80,POWER(COS(PI()*MOD(Calculator!$B$34/Calculator!$F$17,1)),2))+MIN(500,MAX(30,100*EXP(-0.3*'VSWR Calculator'!$C$24)*(1+3*ABS(MOD('VSWR Calculator'!$C$23/Calculator!$F$17/2,1)-0.5))))/'VSWR Calculator'!$C$25)+$C85)^2+(1500*ABS(SIN(2*PI()*MOD(Calculator!$B$34/Calculator!$F$17,1)))*IF(MOD(Calculator!$B$34/Calculator!$F$17,1)&lt;0.5,-1,1))^2)),2))</f>
        <v>13.47</v>
      </c>
      <c r="GJ85" s="253" t="str">
        <f aca="false">IF(OR(Calculator!$E$18&lt;&gt;"YES",Calculator!$B$34&lt;Calculator!$G$18),"—",ROUND((1+SQRT(((50*POWER(80,POWER(COS(PI()*MOD(Calculator!$B$34/Calculator!$F$18,1)),2))+MIN(500,MAX(30,100*EXP(-0.3*'VSWR Calculator'!$C$24)*(1+3*ABS(MOD('VSWR Calculator'!$C$23/Calculator!$F$18/2,1)-0.5))))/'VSWR Calculator'!$C$25)-$C85)^2+(1500*ABS(SIN(2*PI()*MOD(Calculator!$B$34/Calculator!$F$18,1)))*IF(MOD(Calculator!$B$34/Calculator!$F$18,1)&lt;0.5,-1,1))^2)/SQRT(((50*POWER(80,POWER(COS(PI()*MOD(Calculator!$B$34/Calculator!$F$18,1)),2))+MIN(500,MAX(30,100*EXP(-0.3*'VSWR Calculator'!$C$24)*(1+3*ABS(MOD('VSWR Calculator'!$C$23/Calculator!$F$18/2,1)-0.5))))/'VSWR Calculator'!$C$25)+$C85)^2+(1500*ABS(SIN(2*PI()*MOD(Calculator!$B$34/Calculator!$F$18,1)))*IF(MOD(Calculator!$B$34/Calculator!$F$18,1)&lt;0.5,-1,1))^2))/(1-SQRT(((50*POWER(80,POWER(COS(PI()*MOD(Calculator!$B$34/Calculator!$F$18,1)),2))+MIN(500,MAX(30,100*EXP(-0.3*'VSWR Calculator'!$C$24)*(1+3*ABS(MOD('VSWR Calculator'!$C$23/Calculator!$F$18/2,1)-0.5))))/'VSWR Calculator'!$C$25)-$C85)^2+(1500*ABS(SIN(2*PI()*MOD(Calculator!$B$34/Calculator!$F$18,1)))*IF(MOD(Calculator!$B$34/Calculator!$F$18,1)&lt;0.5,-1,1))^2)/SQRT(((50*POWER(80,POWER(COS(PI()*MOD(Calculator!$B$34/Calculator!$F$18,1)),2))+MIN(500,MAX(30,100*EXP(-0.3*'VSWR Calculator'!$C$24)*(1+3*ABS(MOD('VSWR Calculator'!$C$23/Calculator!$F$18/2,1)-0.5))))/'VSWR Calculator'!$C$25)+$C85)^2+(1500*ABS(SIN(2*PI()*MOD(Calculator!$B$34/Calculator!$F$18,1)))*IF(MOD(Calculator!$B$34/Calculator!$F$18,1)&lt;0.5,-1,1))^2)),2))</f>
        <v>—</v>
      </c>
      <c r="GK85" s="253" t="str">
        <f aca="false">IF(OR(Calculator!$E$19&lt;&gt;"YES",Calculator!$B$34&lt;Calculator!$G$19),"—",ROUND((1+SQRT(((50*POWER(80,POWER(COS(PI()*MOD(Calculator!$B$34/Calculator!$F$19,1)),2))+MIN(500,MAX(30,100*EXP(-0.3*'VSWR Calculator'!$C$24)*(1+3*ABS(MOD('VSWR Calculator'!$C$23/Calculator!$F$19/2,1)-0.5))))/'VSWR Calculator'!$C$25)-$C85)^2+(1500*ABS(SIN(2*PI()*MOD(Calculator!$B$34/Calculator!$F$19,1)))*IF(MOD(Calculator!$B$34/Calculator!$F$19,1)&lt;0.5,-1,1))^2)/SQRT(((50*POWER(80,POWER(COS(PI()*MOD(Calculator!$B$34/Calculator!$F$19,1)),2))+MIN(500,MAX(30,100*EXP(-0.3*'VSWR Calculator'!$C$24)*(1+3*ABS(MOD('VSWR Calculator'!$C$23/Calculator!$F$19/2,1)-0.5))))/'VSWR Calculator'!$C$25)+$C85)^2+(1500*ABS(SIN(2*PI()*MOD(Calculator!$B$34/Calculator!$F$19,1)))*IF(MOD(Calculator!$B$34/Calculator!$F$19,1)&lt;0.5,-1,1))^2))/(1-SQRT(((50*POWER(80,POWER(COS(PI()*MOD(Calculator!$B$34/Calculator!$F$19,1)),2))+MIN(500,MAX(30,100*EXP(-0.3*'VSWR Calculator'!$C$24)*(1+3*ABS(MOD('VSWR Calculator'!$C$23/Calculator!$F$19/2,1)-0.5))))/'VSWR Calculator'!$C$25)-$C85)^2+(1500*ABS(SIN(2*PI()*MOD(Calculator!$B$34/Calculator!$F$19,1)))*IF(MOD(Calculator!$B$34/Calculator!$F$19,1)&lt;0.5,-1,1))^2)/SQRT(((50*POWER(80,POWER(COS(PI()*MOD(Calculator!$B$34/Calculator!$F$19,1)),2))+MIN(500,MAX(30,100*EXP(-0.3*'VSWR Calculator'!$C$24)*(1+3*ABS(MOD('VSWR Calculator'!$C$23/Calculator!$F$19/2,1)-0.5))))/'VSWR Calculator'!$C$25)+$C85)^2+(1500*ABS(SIN(2*PI()*MOD(Calculator!$B$34/Calculator!$F$19,1)))*IF(MOD(Calculator!$B$34/Calculator!$F$19,1)&lt;0.5,-1,1))^2)),2))</f>
        <v>—</v>
      </c>
      <c r="GL85" s="253" t="str">
        <f aca="false">IF(OR(Calculator!$E$20&lt;&gt;"YES",Calculator!$B$34&lt;Calculator!$G$20),"—",ROUND((1+SQRT(((50*POWER(80,POWER(COS(PI()*MOD(Calculator!$B$34/Calculator!$F$20,1)),2))+MIN(500,MAX(30,100*EXP(-0.3*'VSWR Calculator'!$C$24)*(1+3*ABS(MOD('VSWR Calculator'!$C$23/Calculator!$F$20/2,1)-0.5))))/'VSWR Calculator'!$C$25)-$C85)^2+(1500*ABS(SIN(2*PI()*MOD(Calculator!$B$34/Calculator!$F$20,1)))*IF(MOD(Calculator!$B$34/Calculator!$F$20,1)&lt;0.5,-1,1))^2)/SQRT(((50*POWER(80,POWER(COS(PI()*MOD(Calculator!$B$34/Calculator!$F$20,1)),2))+MIN(500,MAX(30,100*EXP(-0.3*'VSWR Calculator'!$C$24)*(1+3*ABS(MOD('VSWR Calculator'!$C$23/Calculator!$F$20/2,1)-0.5))))/'VSWR Calculator'!$C$25)+$C85)^2+(1500*ABS(SIN(2*PI()*MOD(Calculator!$B$34/Calculator!$F$20,1)))*IF(MOD(Calculator!$B$34/Calculator!$F$20,1)&lt;0.5,-1,1))^2))/(1-SQRT(((50*POWER(80,POWER(COS(PI()*MOD(Calculator!$B$34/Calculator!$F$20,1)),2))+MIN(500,MAX(30,100*EXP(-0.3*'VSWR Calculator'!$C$24)*(1+3*ABS(MOD('VSWR Calculator'!$C$23/Calculator!$F$20/2,1)-0.5))))/'VSWR Calculator'!$C$25)-$C85)^2+(1500*ABS(SIN(2*PI()*MOD(Calculator!$B$34/Calculator!$F$20,1)))*IF(MOD(Calculator!$B$34/Calculator!$F$20,1)&lt;0.5,-1,1))^2)/SQRT(((50*POWER(80,POWER(COS(PI()*MOD(Calculator!$B$34/Calculator!$F$20,1)),2))+MIN(500,MAX(30,100*EXP(-0.3*'VSWR Calculator'!$C$24)*(1+3*ABS(MOD('VSWR Calculator'!$C$23/Calculator!$F$20/2,1)-0.5))))/'VSWR Calculator'!$C$25)+$C85)^2+(1500*ABS(SIN(2*PI()*MOD(Calculator!$B$34/Calculator!$F$20,1)))*IF(MOD(Calculator!$B$34/Calculator!$F$20,1)&lt;0.5,-1,1))^2)),2))</f>
        <v>—</v>
      </c>
      <c r="GM85" s="253" t="str">
        <f aca="false">IF(OR(Calculator!$E$21&lt;&gt;"YES",Calculator!$B$34&lt;Calculator!$G$21),"—",ROUND((1+SQRT(((50*POWER(80,POWER(COS(PI()*MOD(Calculator!$B$34/Calculator!$F$21,1)),2))+MIN(500,MAX(30,100*EXP(-0.3*'VSWR Calculator'!$C$24)*(1+3*ABS(MOD('VSWR Calculator'!$C$23/Calculator!$F$21/2,1)-0.5))))/'VSWR Calculator'!$C$25)-$C85)^2+(1500*ABS(SIN(2*PI()*MOD(Calculator!$B$34/Calculator!$F$21,1)))*IF(MOD(Calculator!$B$34/Calculator!$F$21,1)&lt;0.5,-1,1))^2)/SQRT(((50*POWER(80,POWER(COS(PI()*MOD(Calculator!$B$34/Calculator!$F$21,1)),2))+MIN(500,MAX(30,100*EXP(-0.3*'VSWR Calculator'!$C$24)*(1+3*ABS(MOD('VSWR Calculator'!$C$23/Calculator!$F$21/2,1)-0.5))))/'VSWR Calculator'!$C$25)+$C85)^2+(1500*ABS(SIN(2*PI()*MOD(Calculator!$B$34/Calculator!$F$21,1)))*IF(MOD(Calculator!$B$34/Calculator!$F$21,1)&lt;0.5,-1,1))^2))/(1-SQRT(((50*POWER(80,POWER(COS(PI()*MOD(Calculator!$B$34/Calculator!$F$21,1)),2))+MIN(500,MAX(30,100*EXP(-0.3*'VSWR Calculator'!$C$24)*(1+3*ABS(MOD('VSWR Calculator'!$C$23/Calculator!$F$21/2,1)-0.5))))/'VSWR Calculator'!$C$25)-$C85)^2+(1500*ABS(SIN(2*PI()*MOD(Calculator!$B$34/Calculator!$F$21,1)))*IF(MOD(Calculator!$B$34/Calculator!$F$21,1)&lt;0.5,-1,1))^2)/SQRT(((50*POWER(80,POWER(COS(PI()*MOD(Calculator!$B$34/Calculator!$F$21,1)),2))+MIN(500,MAX(30,100*EXP(-0.3*'VSWR Calculator'!$C$24)*(1+3*ABS(MOD('VSWR Calculator'!$C$23/Calculator!$F$21/2,1)-0.5))))/'VSWR Calculator'!$C$25)+$C85)^2+(1500*ABS(SIN(2*PI()*MOD(Calculator!$B$34/Calculator!$F$21,1)))*IF(MOD(Calculator!$B$34/Calculator!$F$21,1)&lt;0.5,-1,1))^2)),2))</f>
        <v>—</v>
      </c>
      <c r="GN85" s="253" t="str">
        <f aca="false">IF(OR(Calculator!$E$22&lt;&gt;"YES",Calculator!$B$34&lt;Calculator!$G$22),"—",ROUND((1+SQRT(((50*POWER(80,POWER(COS(PI()*MOD(Calculator!$B$34/Calculator!$F$22,1)),2))+MIN(500,MAX(30,100*EXP(-0.3*'VSWR Calculator'!$C$24)*(1+3*ABS(MOD('VSWR Calculator'!$C$23/Calculator!$F$22/2,1)-0.5))))/'VSWR Calculator'!$C$25)-$C85)^2+(1500*ABS(SIN(2*PI()*MOD(Calculator!$B$34/Calculator!$F$22,1)))*IF(MOD(Calculator!$B$34/Calculator!$F$22,1)&lt;0.5,-1,1))^2)/SQRT(((50*POWER(80,POWER(COS(PI()*MOD(Calculator!$B$34/Calculator!$F$22,1)),2))+MIN(500,MAX(30,100*EXP(-0.3*'VSWR Calculator'!$C$24)*(1+3*ABS(MOD('VSWR Calculator'!$C$23/Calculator!$F$22/2,1)-0.5))))/'VSWR Calculator'!$C$25)+$C85)^2+(1500*ABS(SIN(2*PI()*MOD(Calculator!$B$34/Calculator!$F$22,1)))*IF(MOD(Calculator!$B$34/Calculator!$F$22,1)&lt;0.5,-1,1))^2))/(1-SQRT(((50*POWER(80,POWER(COS(PI()*MOD(Calculator!$B$34/Calculator!$F$22,1)),2))+MIN(500,MAX(30,100*EXP(-0.3*'VSWR Calculator'!$C$24)*(1+3*ABS(MOD('VSWR Calculator'!$C$23/Calculator!$F$22/2,1)-0.5))))/'VSWR Calculator'!$C$25)-$C85)^2+(1500*ABS(SIN(2*PI()*MOD(Calculator!$B$34/Calculator!$F$22,1)))*IF(MOD(Calculator!$B$34/Calculator!$F$22,1)&lt;0.5,-1,1))^2)/SQRT(((50*POWER(80,POWER(COS(PI()*MOD(Calculator!$B$34/Calculator!$F$22,1)),2))+MIN(500,MAX(30,100*EXP(-0.3*'VSWR Calculator'!$C$24)*(1+3*ABS(MOD('VSWR Calculator'!$C$23/Calculator!$F$22/2,1)-0.5))))/'VSWR Calculator'!$C$25)+$C85)^2+(1500*ABS(SIN(2*PI()*MOD(Calculator!$B$34/Calculator!$F$22,1)))*IF(MOD(Calculator!$B$34/Calculator!$F$22,1)&lt;0.5,-1,1))^2)),2))</f>
        <v>—</v>
      </c>
      <c r="GO85" s="253" t="n">
        <f aca="false">IFERROR(ROUND((IF(ISNUMBER(GD85),GD85,0)+IF(ISNUMBER(GE85),GE85,0)+IF(ISNUMBER(GF85),GF85,0)+IF(ISNUMBER(GG85),GG85,0)+IF(ISNUMBER(GH85),GH85,0)+IF(ISNUMBER(GI85),GI85,0)+IF(ISNUMBER(GJ85),GJ85,0)+IF(ISNUMBER(GK85),GK85,0)+IF(ISNUMBER(GL85),GL85,0)+IF(ISNUMBER(GM85),GM85,0)+IF(ISNUMBER(GN85),GN85,0))/(IF(ISNUMBER(GD85),1,0)+IF(ISNUMBER(GE85),1,0)+IF(ISNUMBER(GF85),1,0)+IF(ISNUMBER(GG85),1,0)+IF(ISNUMBER(GH85),1,0)+IF(ISNUMBER(GI85),1,0)+IF(ISNUMBER(GJ85),1,0)+IF(ISNUMBER(GK85),1,0)+IF(ISNUMBER(GL85),1,0)+IF(ISNUMBER(GM85),1,0)+IF(ISNUMBER(GN85),1,0)),4),"")</f>
        <v>15.89</v>
      </c>
      <c r="GP85" s="253" t="str">
        <f aca="false">IF(OR(Calculator!$E$12&lt;&gt;"YES",Calculator!$B$35&lt;Calculator!$G$12),"—",ROUND((1+SQRT(((50*POWER(80,POWER(COS(PI()*MOD(Calculator!$B$35/Calculator!$F$12,1)),2))+MIN(500,MAX(30,100*EXP(-0.3*'VSWR Calculator'!$C$24)*(1+3*ABS(MOD('VSWR Calculator'!$C$23/Calculator!$F$12/2,1)-0.5))))/'VSWR Calculator'!$C$25)-$C85)^2+(1500*ABS(SIN(2*PI()*MOD(Calculator!$B$35/Calculator!$F$12,1)))*IF(MOD(Calculator!$B$35/Calculator!$F$12,1)&lt;0.5,-1,1))^2)/SQRT(((50*POWER(80,POWER(COS(PI()*MOD(Calculator!$B$35/Calculator!$F$12,1)),2))+MIN(500,MAX(30,100*EXP(-0.3*'VSWR Calculator'!$C$24)*(1+3*ABS(MOD('VSWR Calculator'!$C$23/Calculator!$F$12/2,1)-0.5))))/'VSWR Calculator'!$C$25)+$C85)^2+(1500*ABS(SIN(2*PI()*MOD(Calculator!$B$35/Calculator!$F$12,1)))*IF(MOD(Calculator!$B$35/Calculator!$F$12,1)&lt;0.5,-1,1))^2))/(1-SQRT(((50*POWER(80,POWER(COS(PI()*MOD(Calculator!$B$35/Calculator!$F$12,1)),2))+MIN(500,MAX(30,100*EXP(-0.3*'VSWR Calculator'!$C$24)*(1+3*ABS(MOD('VSWR Calculator'!$C$23/Calculator!$F$12/2,1)-0.5))))/'VSWR Calculator'!$C$25)-$C85)^2+(1500*ABS(SIN(2*PI()*MOD(Calculator!$B$35/Calculator!$F$12,1)))*IF(MOD(Calculator!$B$35/Calculator!$F$12,1)&lt;0.5,-1,1))^2)/SQRT(((50*POWER(80,POWER(COS(PI()*MOD(Calculator!$B$35/Calculator!$F$12,1)),2))+MIN(500,MAX(30,100*EXP(-0.3*'VSWR Calculator'!$C$24)*(1+3*ABS(MOD('VSWR Calculator'!$C$23/Calculator!$F$12/2,1)-0.5))))/'VSWR Calculator'!$C$25)+$C85)^2+(1500*ABS(SIN(2*PI()*MOD(Calculator!$B$35/Calculator!$F$12,1)))*IF(MOD(Calculator!$B$35/Calculator!$F$12,1)&lt;0.5,-1,1))^2)),2))</f>
        <v>—</v>
      </c>
      <c r="GQ85" s="253" t="str">
        <f aca="false">IF(OR(Calculator!$E$13&lt;&gt;"YES",Calculator!$B$35&lt;Calculator!$G$13),"—",ROUND((1+SQRT(((50*POWER(80,POWER(COS(PI()*MOD(Calculator!$B$35/Calculator!$F$13,1)),2))+MIN(500,MAX(30,100*EXP(-0.3*'VSWR Calculator'!$C$24)*(1+3*ABS(MOD('VSWR Calculator'!$C$23/Calculator!$F$13/2,1)-0.5))))/'VSWR Calculator'!$C$25)-$C85)^2+(1500*ABS(SIN(2*PI()*MOD(Calculator!$B$35/Calculator!$F$13,1)))*IF(MOD(Calculator!$B$35/Calculator!$F$13,1)&lt;0.5,-1,1))^2)/SQRT(((50*POWER(80,POWER(COS(PI()*MOD(Calculator!$B$35/Calculator!$F$13,1)),2))+MIN(500,MAX(30,100*EXP(-0.3*'VSWR Calculator'!$C$24)*(1+3*ABS(MOD('VSWR Calculator'!$C$23/Calculator!$F$13/2,1)-0.5))))/'VSWR Calculator'!$C$25)+$C85)^2+(1500*ABS(SIN(2*PI()*MOD(Calculator!$B$35/Calculator!$F$13,1)))*IF(MOD(Calculator!$B$35/Calculator!$F$13,1)&lt;0.5,-1,1))^2))/(1-SQRT(((50*POWER(80,POWER(COS(PI()*MOD(Calculator!$B$35/Calculator!$F$13,1)),2))+MIN(500,MAX(30,100*EXP(-0.3*'VSWR Calculator'!$C$24)*(1+3*ABS(MOD('VSWR Calculator'!$C$23/Calculator!$F$13/2,1)-0.5))))/'VSWR Calculator'!$C$25)-$C85)^2+(1500*ABS(SIN(2*PI()*MOD(Calculator!$B$35/Calculator!$F$13,1)))*IF(MOD(Calculator!$B$35/Calculator!$F$13,1)&lt;0.5,-1,1))^2)/SQRT(((50*POWER(80,POWER(COS(PI()*MOD(Calculator!$B$35/Calculator!$F$13,1)),2))+MIN(500,MAX(30,100*EXP(-0.3*'VSWR Calculator'!$C$24)*(1+3*ABS(MOD('VSWR Calculator'!$C$23/Calculator!$F$13/2,1)-0.5))))/'VSWR Calculator'!$C$25)+$C85)^2+(1500*ABS(SIN(2*PI()*MOD(Calculator!$B$35/Calculator!$F$13,1)))*IF(MOD(Calculator!$B$35/Calculator!$F$13,1)&lt;0.5,-1,1))^2)),2))</f>
        <v>—</v>
      </c>
      <c r="GR85" s="253" t="str">
        <f aca="false">IF(OR(Calculator!$E$14&lt;&gt;"YES",Calculator!$B$35&lt;Calculator!$G$14),"—",ROUND((1+SQRT(((50*POWER(80,POWER(COS(PI()*MOD(Calculator!$B$35/Calculator!$F$14,1)),2))+MIN(500,MAX(30,100*EXP(-0.3*'VSWR Calculator'!$C$24)*(1+3*ABS(MOD('VSWR Calculator'!$C$23/Calculator!$F$14/2,1)-0.5))))/'VSWR Calculator'!$C$25)-$C85)^2+(1500*ABS(SIN(2*PI()*MOD(Calculator!$B$35/Calculator!$F$14,1)))*IF(MOD(Calculator!$B$35/Calculator!$F$14,1)&lt;0.5,-1,1))^2)/SQRT(((50*POWER(80,POWER(COS(PI()*MOD(Calculator!$B$35/Calculator!$F$14,1)),2))+MIN(500,MAX(30,100*EXP(-0.3*'VSWR Calculator'!$C$24)*(1+3*ABS(MOD('VSWR Calculator'!$C$23/Calculator!$F$14/2,1)-0.5))))/'VSWR Calculator'!$C$25)+$C85)^2+(1500*ABS(SIN(2*PI()*MOD(Calculator!$B$35/Calculator!$F$14,1)))*IF(MOD(Calculator!$B$35/Calculator!$F$14,1)&lt;0.5,-1,1))^2))/(1-SQRT(((50*POWER(80,POWER(COS(PI()*MOD(Calculator!$B$35/Calculator!$F$14,1)),2))+MIN(500,MAX(30,100*EXP(-0.3*'VSWR Calculator'!$C$24)*(1+3*ABS(MOD('VSWR Calculator'!$C$23/Calculator!$F$14/2,1)-0.5))))/'VSWR Calculator'!$C$25)-$C85)^2+(1500*ABS(SIN(2*PI()*MOD(Calculator!$B$35/Calculator!$F$14,1)))*IF(MOD(Calculator!$B$35/Calculator!$F$14,1)&lt;0.5,-1,1))^2)/SQRT(((50*POWER(80,POWER(COS(PI()*MOD(Calculator!$B$35/Calculator!$F$14,1)),2))+MIN(500,MAX(30,100*EXP(-0.3*'VSWR Calculator'!$C$24)*(1+3*ABS(MOD('VSWR Calculator'!$C$23/Calculator!$F$14/2,1)-0.5))))/'VSWR Calculator'!$C$25)+$C85)^2+(1500*ABS(SIN(2*PI()*MOD(Calculator!$B$35/Calculator!$F$14,1)))*IF(MOD(Calculator!$B$35/Calculator!$F$14,1)&lt;0.5,-1,1))^2)),2))</f>
        <v>—</v>
      </c>
      <c r="GS85" s="253" t="n">
        <f aca="false">IF(OR(Calculator!$E$15&lt;&gt;"YES",Calculator!$B$35&lt;Calculator!$G$15),"—",ROUND((1+SQRT(((50*POWER(80,POWER(COS(PI()*MOD(Calculator!$B$35/Calculator!$F$15,1)),2))+MIN(500,MAX(30,100*EXP(-0.3*'VSWR Calculator'!$C$24)*(1+3*ABS(MOD('VSWR Calculator'!$C$23/Calculator!$F$15/2,1)-0.5))))/'VSWR Calculator'!$C$25)-$C85)^2+(1500*ABS(SIN(2*PI()*MOD(Calculator!$B$35/Calculator!$F$15,1)))*IF(MOD(Calculator!$B$35/Calculator!$F$15,1)&lt;0.5,-1,1))^2)/SQRT(((50*POWER(80,POWER(COS(PI()*MOD(Calculator!$B$35/Calculator!$F$15,1)),2))+MIN(500,MAX(30,100*EXP(-0.3*'VSWR Calculator'!$C$24)*(1+3*ABS(MOD('VSWR Calculator'!$C$23/Calculator!$F$15/2,1)-0.5))))/'VSWR Calculator'!$C$25)+$C85)^2+(1500*ABS(SIN(2*PI()*MOD(Calculator!$B$35/Calculator!$F$15,1)))*IF(MOD(Calculator!$B$35/Calculator!$F$15,1)&lt;0.5,-1,1))^2))/(1-SQRT(((50*POWER(80,POWER(COS(PI()*MOD(Calculator!$B$35/Calculator!$F$15,1)),2))+MIN(500,MAX(30,100*EXP(-0.3*'VSWR Calculator'!$C$24)*(1+3*ABS(MOD('VSWR Calculator'!$C$23/Calculator!$F$15/2,1)-0.5))))/'VSWR Calculator'!$C$25)-$C85)^2+(1500*ABS(SIN(2*PI()*MOD(Calculator!$B$35/Calculator!$F$15,1)))*IF(MOD(Calculator!$B$35/Calculator!$F$15,1)&lt;0.5,-1,1))^2)/SQRT(((50*POWER(80,POWER(COS(PI()*MOD(Calculator!$B$35/Calculator!$F$15,1)),2))+MIN(500,MAX(30,100*EXP(-0.3*'VSWR Calculator'!$C$24)*(1+3*ABS(MOD('VSWR Calculator'!$C$23/Calculator!$F$15/2,1)-0.5))))/'VSWR Calculator'!$C$25)+$C85)^2+(1500*ABS(SIN(2*PI()*MOD(Calculator!$B$35/Calculator!$F$15,1)))*IF(MOD(Calculator!$B$35/Calculator!$F$15,1)&lt;0.5,-1,1))^2)),2))</f>
        <v>2.34</v>
      </c>
      <c r="GT85" s="253" t="str">
        <f aca="false">IF(OR(Calculator!$E$16&lt;&gt;"YES",Calculator!$B$35&lt;Calculator!$G$16),"—",ROUND((1+SQRT(((50*POWER(80,POWER(COS(PI()*MOD(Calculator!$B$35/Calculator!$F$16,1)),2))+MIN(500,MAX(30,100*EXP(-0.3*'VSWR Calculator'!$C$24)*(1+3*ABS(MOD('VSWR Calculator'!$C$23/Calculator!$F$16/2,1)-0.5))))/'VSWR Calculator'!$C$25)-$C85)^2+(1500*ABS(SIN(2*PI()*MOD(Calculator!$B$35/Calculator!$F$16,1)))*IF(MOD(Calculator!$B$35/Calculator!$F$16,1)&lt;0.5,-1,1))^2)/SQRT(((50*POWER(80,POWER(COS(PI()*MOD(Calculator!$B$35/Calculator!$F$16,1)),2))+MIN(500,MAX(30,100*EXP(-0.3*'VSWR Calculator'!$C$24)*(1+3*ABS(MOD('VSWR Calculator'!$C$23/Calculator!$F$16/2,1)-0.5))))/'VSWR Calculator'!$C$25)+$C85)^2+(1500*ABS(SIN(2*PI()*MOD(Calculator!$B$35/Calculator!$F$16,1)))*IF(MOD(Calculator!$B$35/Calculator!$F$16,1)&lt;0.5,-1,1))^2))/(1-SQRT(((50*POWER(80,POWER(COS(PI()*MOD(Calculator!$B$35/Calculator!$F$16,1)),2))+MIN(500,MAX(30,100*EXP(-0.3*'VSWR Calculator'!$C$24)*(1+3*ABS(MOD('VSWR Calculator'!$C$23/Calculator!$F$16/2,1)-0.5))))/'VSWR Calculator'!$C$25)-$C85)^2+(1500*ABS(SIN(2*PI()*MOD(Calculator!$B$35/Calculator!$F$16,1)))*IF(MOD(Calculator!$B$35/Calculator!$F$16,1)&lt;0.5,-1,1))^2)/SQRT(((50*POWER(80,POWER(COS(PI()*MOD(Calculator!$B$35/Calculator!$F$16,1)),2))+MIN(500,MAX(30,100*EXP(-0.3*'VSWR Calculator'!$C$24)*(1+3*ABS(MOD('VSWR Calculator'!$C$23/Calculator!$F$16/2,1)-0.5))))/'VSWR Calculator'!$C$25)+$C85)^2+(1500*ABS(SIN(2*PI()*MOD(Calculator!$B$35/Calculator!$F$16,1)))*IF(MOD(Calculator!$B$35/Calculator!$F$16,1)&lt;0.5,-1,1))^2)),2))</f>
        <v>—</v>
      </c>
      <c r="GU85" s="253" t="n">
        <f aca="false">IF(OR(Calculator!$E$17&lt;&gt;"YES",Calculator!$B$35&lt;Calculator!$G$17),"—",ROUND((1+SQRT(((50*POWER(80,POWER(COS(PI()*MOD(Calculator!$B$35/Calculator!$F$17,1)),2))+MIN(500,MAX(30,100*EXP(-0.3*'VSWR Calculator'!$C$24)*(1+3*ABS(MOD('VSWR Calculator'!$C$23/Calculator!$F$17/2,1)-0.5))))/'VSWR Calculator'!$C$25)-$C85)^2+(1500*ABS(SIN(2*PI()*MOD(Calculator!$B$35/Calculator!$F$17,1)))*IF(MOD(Calculator!$B$35/Calculator!$F$17,1)&lt;0.5,-1,1))^2)/SQRT(((50*POWER(80,POWER(COS(PI()*MOD(Calculator!$B$35/Calculator!$F$17,1)),2))+MIN(500,MAX(30,100*EXP(-0.3*'VSWR Calculator'!$C$24)*(1+3*ABS(MOD('VSWR Calculator'!$C$23/Calculator!$F$17/2,1)-0.5))))/'VSWR Calculator'!$C$25)+$C85)^2+(1500*ABS(SIN(2*PI()*MOD(Calculator!$B$35/Calculator!$F$17,1)))*IF(MOD(Calculator!$B$35/Calculator!$F$17,1)&lt;0.5,-1,1))^2))/(1-SQRT(((50*POWER(80,POWER(COS(PI()*MOD(Calculator!$B$35/Calculator!$F$17,1)),2))+MIN(500,MAX(30,100*EXP(-0.3*'VSWR Calculator'!$C$24)*(1+3*ABS(MOD('VSWR Calculator'!$C$23/Calculator!$F$17/2,1)-0.5))))/'VSWR Calculator'!$C$25)-$C85)^2+(1500*ABS(SIN(2*PI()*MOD(Calculator!$B$35/Calculator!$F$17,1)))*IF(MOD(Calculator!$B$35/Calculator!$F$17,1)&lt;0.5,-1,1))^2)/SQRT(((50*POWER(80,POWER(COS(PI()*MOD(Calculator!$B$35/Calculator!$F$17,1)),2))+MIN(500,MAX(30,100*EXP(-0.3*'VSWR Calculator'!$C$24)*(1+3*ABS(MOD('VSWR Calculator'!$C$23/Calculator!$F$17/2,1)-0.5))))/'VSWR Calculator'!$C$25)+$C85)^2+(1500*ABS(SIN(2*PI()*MOD(Calculator!$B$35/Calculator!$F$17,1)))*IF(MOD(Calculator!$B$35/Calculator!$F$17,1)&lt;0.5,-1,1))^2)),2))</f>
        <v>18.73</v>
      </c>
      <c r="GV85" s="253" t="str">
        <f aca="false">IF(OR(Calculator!$E$18&lt;&gt;"YES",Calculator!$B$35&lt;Calculator!$G$18),"—",ROUND((1+SQRT(((50*POWER(80,POWER(COS(PI()*MOD(Calculator!$B$35/Calculator!$F$18,1)),2))+MIN(500,MAX(30,100*EXP(-0.3*'VSWR Calculator'!$C$24)*(1+3*ABS(MOD('VSWR Calculator'!$C$23/Calculator!$F$18/2,1)-0.5))))/'VSWR Calculator'!$C$25)-$C85)^2+(1500*ABS(SIN(2*PI()*MOD(Calculator!$B$35/Calculator!$F$18,1)))*IF(MOD(Calculator!$B$35/Calculator!$F$18,1)&lt;0.5,-1,1))^2)/SQRT(((50*POWER(80,POWER(COS(PI()*MOD(Calculator!$B$35/Calculator!$F$18,1)),2))+MIN(500,MAX(30,100*EXP(-0.3*'VSWR Calculator'!$C$24)*(1+3*ABS(MOD('VSWR Calculator'!$C$23/Calculator!$F$18/2,1)-0.5))))/'VSWR Calculator'!$C$25)+$C85)^2+(1500*ABS(SIN(2*PI()*MOD(Calculator!$B$35/Calculator!$F$18,1)))*IF(MOD(Calculator!$B$35/Calculator!$F$18,1)&lt;0.5,-1,1))^2))/(1-SQRT(((50*POWER(80,POWER(COS(PI()*MOD(Calculator!$B$35/Calculator!$F$18,1)),2))+MIN(500,MAX(30,100*EXP(-0.3*'VSWR Calculator'!$C$24)*(1+3*ABS(MOD('VSWR Calculator'!$C$23/Calculator!$F$18/2,1)-0.5))))/'VSWR Calculator'!$C$25)-$C85)^2+(1500*ABS(SIN(2*PI()*MOD(Calculator!$B$35/Calculator!$F$18,1)))*IF(MOD(Calculator!$B$35/Calculator!$F$18,1)&lt;0.5,-1,1))^2)/SQRT(((50*POWER(80,POWER(COS(PI()*MOD(Calculator!$B$35/Calculator!$F$18,1)),2))+MIN(500,MAX(30,100*EXP(-0.3*'VSWR Calculator'!$C$24)*(1+3*ABS(MOD('VSWR Calculator'!$C$23/Calculator!$F$18/2,1)-0.5))))/'VSWR Calculator'!$C$25)+$C85)^2+(1500*ABS(SIN(2*PI()*MOD(Calculator!$B$35/Calculator!$F$18,1)))*IF(MOD(Calculator!$B$35/Calculator!$F$18,1)&lt;0.5,-1,1))^2)),2))</f>
        <v>—</v>
      </c>
      <c r="GW85" s="253" t="str">
        <f aca="false">IF(OR(Calculator!$E$19&lt;&gt;"YES",Calculator!$B$35&lt;Calculator!$G$19),"—",ROUND((1+SQRT(((50*POWER(80,POWER(COS(PI()*MOD(Calculator!$B$35/Calculator!$F$19,1)),2))+MIN(500,MAX(30,100*EXP(-0.3*'VSWR Calculator'!$C$24)*(1+3*ABS(MOD('VSWR Calculator'!$C$23/Calculator!$F$19/2,1)-0.5))))/'VSWR Calculator'!$C$25)-$C85)^2+(1500*ABS(SIN(2*PI()*MOD(Calculator!$B$35/Calculator!$F$19,1)))*IF(MOD(Calculator!$B$35/Calculator!$F$19,1)&lt;0.5,-1,1))^2)/SQRT(((50*POWER(80,POWER(COS(PI()*MOD(Calculator!$B$35/Calculator!$F$19,1)),2))+MIN(500,MAX(30,100*EXP(-0.3*'VSWR Calculator'!$C$24)*(1+3*ABS(MOD('VSWR Calculator'!$C$23/Calculator!$F$19/2,1)-0.5))))/'VSWR Calculator'!$C$25)+$C85)^2+(1500*ABS(SIN(2*PI()*MOD(Calculator!$B$35/Calculator!$F$19,1)))*IF(MOD(Calculator!$B$35/Calculator!$F$19,1)&lt;0.5,-1,1))^2))/(1-SQRT(((50*POWER(80,POWER(COS(PI()*MOD(Calculator!$B$35/Calculator!$F$19,1)),2))+MIN(500,MAX(30,100*EXP(-0.3*'VSWR Calculator'!$C$24)*(1+3*ABS(MOD('VSWR Calculator'!$C$23/Calculator!$F$19/2,1)-0.5))))/'VSWR Calculator'!$C$25)-$C85)^2+(1500*ABS(SIN(2*PI()*MOD(Calculator!$B$35/Calculator!$F$19,1)))*IF(MOD(Calculator!$B$35/Calculator!$F$19,1)&lt;0.5,-1,1))^2)/SQRT(((50*POWER(80,POWER(COS(PI()*MOD(Calculator!$B$35/Calculator!$F$19,1)),2))+MIN(500,MAX(30,100*EXP(-0.3*'VSWR Calculator'!$C$24)*(1+3*ABS(MOD('VSWR Calculator'!$C$23/Calculator!$F$19/2,1)-0.5))))/'VSWR Calculator'!$C$25)+$C85)^2+(1500*ABS(SIN(2*PI()*MOD(Calculator!$B$35/Calculator!$F$19,1)))*IF(MOD(Calculator!$B$35/Calculator!$F$19,1)&lt;0.5,-1,1))^2)),2))</f>
        <v>—</v>
      </c>
      <c r="GX85" s="253" t="str">
        <f aca="false">IF(OR(Calculator!$E$20&lt;&gt;"YES",Calculator!$B$35&lt;Calculator!$G$20),"—",ROUND((1+SQRT(((50*POWER(80,POWER(COS(PI()*MOD(Calculator!$B$35/Calculator!$F$20,1)),2))+MIN(500,MAX(30,100*EXP(-0.3*'VSWR Calculator'!$C$24)*(1+3*ABS(MOD('VSWR Calculator'!$C$23/Calculator!$F$20/2,1)-0.5))))/'VSWR Calculator'!$C$25)-$C85)^2+(1500*ABS(SIN(2*PI()*MOD(Calculator!$B$35/Calculator!$F$20,1)))*IF(MOD(Calculator!$B$35/Calculator!$F$20,1)&lt;0.5,-1,1))^2)/SQRT(((50*POWER(80,POWER(COS(PI()*MOD(Calculator!$B$35/Calculator!$F$20,1)),2))+MIN(500,MAX(30,100*EXP(-0.3*'VSWR Calculator'!$C$24)*(1+3*ABS(MOD('VSWR Calculator'!$C$23/Calculator!$F$20/2,1)-0.5))))/'VSWR Calculator'!$C$25)+$C85)^2+(1500*ABS(SIN(2*PI()*MOD(Calculator!$B$35/Calculator!$F$20,1)))*IF(MOD(Calculator!$B$35/Calculator!$F$20,1)&lt;0.5,-1,1))^2))/(1-SQRT(((50*POWER(80,POWER(COS(PI()*MOD(Calculator!$B$35/Calculator!$F$20,1)),2))+MIN(500,MAX(30,100*EXP(-0.3*'VSWR Calculator'!$C$24)*(1+3*ABS(MOD('VSWR Calculator'!$C$23/Calculator!$F$20/2,1)-0.5))))/'VSWR Calculator'!$C$25)-$C85)^2+(1500*ABS(SIN(2*PI()*MOD(Calculator!$B$35/Calculator!$F$20,1)))*IF(MOD(Calculator!$B$35/Calculator!$F$20,1)&lt;0.5,-1,1))^2)/SQRT(((50*POWER(80,POWER(COS(PI()*MOD(Calculator!$B$35/Calculator!$F$20,1)),2))+MIN(500,MAX(30,100*EXP(-0.3*'VSWR Calculator'!$C$24)*(1+3*ABS(MOD('VSWR Calculator'!$C$23/Calculator!$F$20/2,1)-0.5))))/'VSWR Calculator'!$C$25)+$C85)^2+(1500*ABS(SIN(2*PI()*MOD(Calculator!$B$35/Calculator!$F$20,1)))*IF(MOD(Calculator!$B$35/Calculator!$F$20,1)&lt;0.5,-1,1))^2)),2))</f>
        <v>—</v>
      </c>
      <c r="GY85" s="253" t="str">
        <f aca="false">IF(OR(Calculator!$E$21&lt;&gt;"YES",Calculator!$B$35&lt;Calculator!$G$21),"—",ROUND((1+SQRT(((50*POWER(80,POWER(COS(PI()*MOD(Calculator!$B$35/Calculator!$F$21,1)),2))+MIN(500,MAX(30,100*EXP(-0.3*'VSWR Calculator'!$C$24)*(1+3*ABS(MOD('VSWR Calculator'!$C$23/Calculator!$F$21/2,1)-0.5))))/'VSWR Calculator'!$C$25)-$C85)^2+(1500*ABS(SIN(2*PI()*MOD(Calculator!$B$35/Calculator!$F$21,1)))*IF(MOD(Calculator!$B$35/Calculator!$F$21,1)&lt;0.5,-1,1))^2)/SQRT(((50*POWER(80,POWER(COS(PI()*MOD(Calculator!$B$35/Calculator!$F$21,1)),2))+MIN(500,MAX(30,100*EXP(-0.3*'VSWR Calculator'!$C$24)*(1+3*ABS(MOD('VSWR Calculator'!$C$23/Calculator!$F$21/2,1)-0.5))))/'VSWR Calculator'!$C$25)+$C85)^2+(1500*ABS(SIN(2*PI()*MOD(Calculator!$B$35/Calculator!$F$21,1)))*IF(MOD(Calculator!$B$35/Calculator!$F$21,1)&lt;0.5,-1,1))^2))/(1-SQRT(((50*POWER(80,POWER(COS(PI()*MOD(Calculator!$B$35/Calculator!$F$21,1)),2))+MIN(500,MAX(30,100*EXP(-0.3*'VSWR Calculator'!$C$24)*(1+3*ABS(MOD('VSWR Calculator'!$C$23/Calculator!$F$21/2,1)-0.5))))/'VSWR Calculator'!$C$25)-$C85)^2+(1500*ABS(SIN(2*PI()*MOD(Calculator!$B$35/Calculator!$F$21,1)))*IF(MOD(Calculator!$B$35/Calculator!$F$21,1)&lt;0.5,-1,1))^2)/SQRT(((50*POWER(80,POWER(COS(PI()*MOD(Calculator!$B$35/Calculator!$F$21,1)),2))+MIN(500,MAX(30,100*EXP(-0.3*'VSWR Calculator'!$C$24)*(1+3*ABS(MOD('VSWR Calculator'!$C$23/Calculator!$F$21/2,1)-0.5))))/'VSWR Calculator'!$C$25)+$C85)^2+(1500*ABS(SIN(2*PI()*MOD(Calculator!$B$35/Calculator!$F$21,1)))*IF(MOD(Calculator!$B$35/Calculator!$F$21,1)&lt;0.5,-1,1))^2)),2))</f>
        <v>—</v>
      </c>
      <c r="GZ85" s="253" t="str">
        <f aca="false">IF(OR(Calculator!$E$22&lt;&gt;"YES",Calculator!$B$35&lt;Calculator!$G$22),"—",ROUND((1+SQRT(((50*POWER(80,POWER(COS(PI()*MOD(Calculator!$B$35/Calculator!$F$22,1)),2))+MIN(500,MAX(30,100*EXP(-0.3*'VSWR Calculator'!$C$24)*(1+3*ABS(MOD('VSWR Calculator'!$C$23/Calculator!$F$22/2,1)-0.5))))/'VSWR Calculator'!$C$25)-$C85)^2+(1500*ABS(SIN(2*PI()*MOD(Calculator!$B$35/Calculator!$F$22,1)))*IF(MOD(Calculator!$B$35/Calculator!$F$22,1)&lt;0.5,-1,1))^2)/SQRT(((50*POWER(80,POWER(COS(PI()*MOD(Calculator!$B$35/Calculator!$F$22,1)),2))+MIN(500,MAX(30,100*EXP(-0.3*'VSWR Calculator'!$C$24)*(1+3*ABS(MOD('VSWR Calculator'!$C$23/Calculator!$F$22/2,1)-0.5))))/'VSWR Calculator'!$C$25)+$C85)^2+(1500*ABS(SIN(2*PI()*MOD(Calculator!$B$35/Calculator!$F$22,1)))*IF(MOD(Calculator!$B$35/Calculator!$F$22,1)&lt;0.5,-1,1))^2))/(1-SQRT(((50*POWER(80,POWER(COS(PI()*MOD(Calculator!$B$35/Calculator!$F$22,1)),2))+MIN(500,MAX(30,100*EXP(-0.3*'VSWR Calculator'!$C$24)*(1+3*ABS(MOD('VSWR Calculator'!$C$23/Calculator!$F$22/2,1)-0.5))))/'VSWR Calculator'!$C$25)-$C85)^2+(1500*ABS(SIN(2*PI()*MOD(Calculator!$B$35/Calculator!$F$22,1)))*IF(MOD(Calculator!$B$35/Calculator!$F$22,1)&lt;0.5,-1,1))^2)/SQRT(((50*POWER(80,POWER(COS(PI()*MOD(Calculator!$B$35/Calculator!$F$22,1)),2))+MIN(500,MAX(30,100*EXP(-0.3*'VSWR Calculator'!$C$24)*(1+3*ABS(MOD('VSWR Calculator'!$C$23/Calculator!$F$22/2,1)-0.5))))/'VSWR Calculator'!$C$25)+$C85)^2+(1500*ABS(SIN(2*PI()*MOD(Calculator!$B$35/Calculator!$F$22,1)))*IF(MOD(Calculator!$B$35/Calculator!$F$22,1)&lt;0.5,-1,1))^2)),2))</f>
        <v>—</v>
      </c>
      <c r="HA85" s="253" t="n">
        <f aca="false">IFERROR(ROUND((IF(ISNUMBER(GP85),GP85,0)+IF(ISNUMBER(GQ85),GQ85,0)+IF(ISNUMBER(GR85),GR85,0)+IF(ISNUMBER(GS85),GS85,0)+IF(ISNUMBER(GT85),GT85,0)+IF(ISNUMBER(GU85),GU85,0)+IF(ISNUMBER(GV85),GV85,0)+IF(ISNUMBER(GW85),GW85,0)+IF(ISNUMBER(GX85),GX85,0)+IF(ISNUMBER(GY85),GY85,0)+IF(ISNUMBER(GZ85),GZ85,0))/(IF(ISNUMBER(GP85),1,0)+IF(ISNUMBER(GQ85),1,0)+IF(ISNUMBER(GR85),1,0)+IF(ISNUMBER(GS85),1,0)+IF(ISNUMBER(GT85),1,0)+IF(ISNUMBER(GU85),1,0)+IF(ISNUMBER(GV85),1,0)+IF(ISNUMBER(GW85),1,0)+IF(ISNUMBER(GX85),1,0)+IF(ISNUMBER(GY85),1,0)+IF(ISNUMBER(GZ85),1,0)),4),"")</f>
        <v>10.535</v>
      </c>
      <c r="HB85" s="253" t="str">
        <f aca="false">IF(OR(Calculator!$E$12&lt;&gt;"YES",Calculator!$B$36&lt;Calculator!$G$12),"—",ROUND((1+SQRT(((50*POWER(80,POWER(COS(PI()*MOD(Calculator!$B$36/Calculator!$F$12,1)),2))+MIN(500,MAX(30,100*EXP(-0.3*'VSWR Calculator'!$C$24)*(1+3*ABS(MOD('VSWR Calculator'!$C$23/Calculator!$F$12/2,1)-0.5))))/'VSWR Calculator'!$C$25)-$C85)^2+(1500*ABS(SIN(2*PI()*MOD(Calculator!$B$36/Calculator!$F$12,1)))*IF(MOD(Calculator!$B$36/Calculator!$F$12,1)&lt;0.5,-1,1))^2)/SQRT(((50*POWER(80,POWER(COS(PI()*MOD(Calculator!$B$36/Calculator!$F$12,1)),2))+MIN(500,MAX(30,100*EXP(-0.3*'VSWR Calculator'!$C$24)*(1+3*ABS(MOD('VSWR Calculator'!$C$23/Calculator!$F$12/2,1)-0.5))))/'VSWR Calculator'!$C$25)+$C85)^2+(1500*ABS(SIN(2*PI()*MOD(Calculator!$B$36/Calculator!$F$12,1)))*IF(MOD(Calculator!$B$36/Calculator!$F$12,1)&lt;0.5,-1,1))^2))/(1-SQRT(((50*POWER(80,POWER(COS(PI()*MOD(Calculator!$B$36/Calculator!$F$12,1)),2))+MIN(500,MAX(30,100*EXP(-0.3*'VSWR Calculator'!$C$24)*(1+3*ABS(MOD('VSWR Calculator'!$C$23/Calculator!$F$12/2,1)-0.5))))/'VSWR Calculator'!$C$25)-$C85)^2+(1500*ABS(SIN(2*PI()*MOD(Calculator!$B$36/Calculator!$F$12,1)))*IF(MOD(Calculator!$B$36/Calculator!$F$12,1)&lt;0.5,-1,1))^2)/SQRT(((50*POWER(80,POWER(COS(PI()*MOD(Calculator!$B$36/Calculator!$F$12,1)),2))+MIN(500,MAX(30,100*EXP(-0.3*'VSWR Calculator'!$C$24)*(1+3*ABS(MOD('VSWR Calculator'!$C$23/Calculator!$F$12/2,1)-0.5))))/'VSWR Calculator'!$C$25)+$C85)^2+(1500*ABS(SIN(2*PI()*MOD(Calculator!$B$36/Calculator!$F$12,1)))*IF(MOD(Calculator!$B$36/Calculator!$F$12,1)&lt;0.5,-1,1))^2)),2))</f>
        <v>—</v>
      </c>
      <c r="HC85" s="253" t="str">
        <f aca="false">IF(OR(Calculator!$E$13&lt;&gt;"YES",Calculator!$B$36&lt;Calculator!$G$13),"—",ROUND((1+SQRT(((50*POWER(80,POWER(COS(PI()*MOD(Calculator!$B$36/Calculator!$F$13,1)),2))+MIN(500,MAX(30,100*EXP(-0.3*'VSWR Calculator'!$C$24)*(1+3*ABS(MOD('VSWR Calculator'!$C$23/Calculator!$F$13/2,1)-0.5))))/'VSWR Calculator'!$C$25)-$C85)^2+(1500*ABS(SIN(2*PI()*MOD(Calculator!$B$36/Calculator!$F$13,1)))*IF(MOD(Calculator!$B$36/Calculator!$F$13,1)&lt;0.5,-1,1))^2)/SQRT(((50*POWER(80,POWER(COS(PI()*MOD(Calculator!$B$36/Calculator!$F$13,1)),2))+MIN(500,MAX(30,100*EXP(-0.3*'VSWR Calculator'!$C$24)*(1+3*ABS(MOD('VSWR Calculator'!$C$23/Calculator!$F$13/2,1)-0.5))))/'VSWR Calculator'!$C$25)+$C85)^2+(1500*ABS(SIN(2*PI()*MOD(Calculator!$B$36/Calculator!$F$13,1)))*IF(MOD(Calculator!$B$36/Calculator!$F$13,1)&lt;0.5,-1,1))^2))/(1-SQRT(((50*POWER(80,POWER(COS(PI()*MOD(Calculator!$B$36/Calculator!$F$13,1)),2))+MIN(500,MAX(30,100*EXP(-0.3*'VSWR Calculator'!$C$24)*(1+3*ABS(MOD('VSWR Calculator'!$C$23/Calculator!$F$13/2,1)-0.5))))/'VSWR Calculator'!$C$25)-$C85)^2+(1500*ABS(SIN(2*PI()*MOD(Calculator!$B$36/Calculator!$F$13,1)))*IF(MOD(Calculator!$B$36/Calculator!$F$13,1)&lt;0.5,-1,1))^2)/SQRT(((50*POWER(80,POWER(COS(PI()*MOD(Calculator!$B$36/Calculator!$F$13,1)),2))+MIN(500,MAX(30,100*EXP(-0.3*'VSWR Calculator'!$C$24)*(1+3*ABS(MOD('VSWR Calculator'!$C$23/Calculator!$F$13/2,1)-0.5))))/'VSWR Calculator'!$C$25)+$C85)^2+(1500*ABS(SIN(2*PI()*MOD(Calculator!$B$36/Calculator!$F$13,1)))*IF(MOD(Calculator!$B$36/Calculator!$F$13,1)&lt;0.5,-1,1))^2)),2))</f>
        <v>—</v>
      </c>
      <c r="HD85" s="253" t="str">
        <f aca="false">IF(OR(Calculator!$E$14&lt;&gt;"YES",Calculator!$B$36&lt;Calculator!$G$14),"—",ROUND((1+SQRT(((50*POWER(80,POWER(COS(PI()*MOD(Calculator!$B$36/Calculator!$F$14,1)),2))+MIN(500,MAX(30,100*EXP(-0.3*'VSWR Calculator'!$C$24)*(1+3*ABS(MOD('VSWR Calculator'!$C$23/Calculator!$F$14/2,1)-0.5))))/'VSWR Calculator'!$C$25)-$C85)^2+(1500*ABS(SIN(2*PI()*MOD(Calculator!$B$36/Calculator!$F$14,1)))*IF(MOD(Calculator!$B$36/Calculator!$F$14,1)&lt;0.5,-1,1))^2)/SQRT(((50*POWER(80,POWER(COS(PI()*MOD(Calculator!$B$36/Calculator!$F$14,1)),2))+MIN(500,MAX(30,100*EXP(-0.3*'VSWR Calculator'!$C$24)*(1+3*ABS(MOD('VSWR Calculator'!$C$23/Calculator!$F$14/2,1)-0.5))))/'VSWR Calculator'!$C$25)+$C85)^2+(1500*ABS(SIN(2*PI()*MOD(Calculator!$B$36/Calculator!$F$14,1)))*IF(MOD(Calculator!$B$36/Calculator!$F$14,1)&lt;0.5,-1,1))^2))/(1-SQRT(((50*POWER(80,POWER(COS(PI()*MOD(Calculator!$B$36/Calculator!$F$14,1)),2))+MIN(500,MAX(30,100*EXP(-0.3*'VSWR Calculator'!$C$24)*(1+3*ABS(MOD('VSWR Calculator'!$C$23/Calculator!$F$14/2,1)-0.5))))/'VSWR Calculator'!$C$25)-$C85)^2+(1500*ABS(SIN(2*PI()*MOD(Calculator!$B$36/Calculator!$F$14,1)))*IF(MOD(Calculator!$B$36/Calculator!$F$14,1)&lt;0.5,-1,1))^2)/SQRT(((50*POWER(80,POWER(COS(PI()*MOD(Calculator!$B$36/Calculator!$F$14,1)),2))+MIN(500,MAX(30,100*EXP(-0.3*'VSWR Calculator'!$C$24)*(1+3*ABS(MOD('VSWR Calculator'!$C$23/Calculator!$F$14/2,1)-0.5))))/'VSWR Calculator'!$C$25)+$C85)^2+(1500*ABS(SIN(2*PI()*MOD(Calculator!$B$36/Calculator!$F$14,1)))*IF(MOD(Calculator!$B$36/Calculator!$F$14,1)&lt;0.5,-1,1))^2)),2))</f>
        <v>—</v>
      </c>
      <c r="HE85" s="253" t="n">
        <f aca="false">IF(OR(Calculator!$E$15&lt;&gt;"YES",Calculator!$B$36&lt;Calculator!$G$15),"—",ROUND((1+SQRT(((50*POWER(80,POWER(COS(PI()*MOD(Calculator!$B$36/Calculator!$F$15,1)),2))+MIN(500,MAX(30,100*EXP(-0.3*'VSWR Calculator'!$C$24)*(1+3*ABS(MOD('VSWR Calculator'!$C$23/Calculator!$F$15/2,1)-0.5))))/'VSWR Calculator'!$C$25)-$C85)^2+(1500*ABS(SIN(2*PI()*MOD(Calculator!$B$36/Calculator!$F$15,1)))*IF(MOD(Calculator!$B$36/Calculator!$F$15,1)&lt;0.5,-1,1))^2)/SQRT(((50*POWER(80,POWER(COS(PI()*MOD(Calculator!$B$36/Calculator!$F$15,1)),2))+MIN(500,MAX(30,100*EXP(-0.3*'VSWR Calculator'!$C$24)*(1+3*ABS(MOD('VSWR Calculator'!$C$23/Calculator!$F$15/2,1)-0.5))))/'VSWR Calculator'!$C$25)+$C85)^2+(1500*ABS(SIN(2*PI()*MOD(Calculator!$B$36/Calculator!$F$15,1)))*IF(MOD(Calculator!$B$36/Calculator!$F$15,1)&lt;0.5,-1,1))^2))/(1-SQRT(((50*POWER(80,POWER(COS(PI()*MOD(Calculator!$B$36/Calculator!$F$15,1)),2))+MIN(500,MAX(30,100*EXP(-0.3*'VSWR Calculator'!$C$24)*(1+3*ABS(MOD('VSWR Calculator'!$C$23/Calculator!$F$15/2,1)-0.5))))/'VSWR Calculator'!$C$25)-$C85)^2+(1500*ABS(SIN(2*PI()*MOD(Calculator!$B$36/Calculator!$F$15,1)))*IF(MOD(Calculator!$B$36/Calculator!$F$15,1)&lt;0.5,-1,1))^2)/SQRT(((50*POWER(80,POWER(COS(PI()*MOD(Calculator!$B$36/Calculator!$F$15,1)),2))+MIN(500,MAX(30,100*EXP(-0.3*'VSWR Calculator'!$C$24)*(1+3*ABS(MOD('VSWR Calculator'!$C$23/Calculator!$F$15/2,1)-0.5))))/'VSWR Calculator'!$C$25)+$C85)^2+(1500*ABS(SIN(2*PI()*MOD(Calculator!$B$36/Calculator!$F$15,1)))*IF(MOD(Calculator!$B$36/Calculator!$F$15,1)&lt;0.5,-1,1))^2)),2))</f>
        <v>15.6</v>
      </c>
      <c r="HF85" s="253" t="str">
        <f aca="false">IF(OR(Calculator!$E$16&lt;&gt;"YES",Calculator!$B$36&lt;Calculator!$G$16),"—",ROUND((1+SQRT(((50*POWER(80,POWER(COS(PI()*MOD(Calculator!$B$36/Calculator!$F$16,1)),2))+MIN(500,MAX(30,100*EXP(-0.3*'VSWR Calculator'!$C$24)*(1+3*ABS(MOD('VSWR Calculator'!$C$23/Calculator!$F$16/2,1)-0.5))))/'VSWR Calculator'!$C$25)-$C85)^2+(1500*ABS(SIN(2*PI()*MOD(Calculator!$B$36/Calculator!$F$16,1)))*IF(MOD(Calculator!$B$36/Calculator!$F$16,1)&lt;0.5,-1,1))^2)/SQRT(((50*POWER(80,POWER(COS(PI()*MOD(Calculator!$B$36/Calculator!$F$16,1)),2))+MIN(500,MAX(30,100*EXP(-0.3*'VSWR Calculator'!$C$24)*(1+3*ABS(MOD('VSWR Calculator'!$C$23/Calculator!$F$16/2,1)-0.5))))/'VSWR Calculator'!$C$25)+$C85)^2+(1500*ABS(SIN(2*PI()*MOD(Calculator!$B$36/Calculator!$F$16,1)))*IF(MOD(Calculator!$B$36/Calculator!$F$16,1)&lt;0.5,-1,1))^2))/(1-SQRT(((50*POWER(80,POWER(COS(PI()*MOD(Calculator!$B$36/Calculator!$F$16,1)),2))+MIN(500,MAX(30,100*EXP(-0.3*'VSWR Calculator'!$C$24)*(1+3*ABS(MOD('VSWR Calculator'!$C$23/Calculator!$F$16/2,1)-0.5))))/'VSWR Calculator'!$C$25)-$C85)^2+(1500*ABS(SIN(2*PI()*MOD(Calculator!$B$36/Calculator!$F$16,1)))*IF(MOD(Calculator!$B$36/Calculator!$F$16,1)&lt;0.5,-1,1))^2)/SQRT(((50*POWER(80,POWER(COS(PI()*MOD(Calculator!$B$36/Calculator!$F$16,1)),2))+MIN(500,MAX(30,100*EXP(-0.3*'VSWR Calculator'!$C$24)*(1+3*ABS(MOD('VSWR Calculator'!$C$23/Calculator!$F$16/2,1)-0.5))))/'VSWR Calculator'!$C$25)+$C85)^2+(1500*ABS(SIN(2*PI()*MOD(Calculator!$B$36/Calculator!$F$16,1)))*IF(MOD(Calculator!$B$36/Calculator!$F$16,1)&lt;0.5,-1,1))^2)),2))</f>
        <v>—</v>
      </c>
      <c r="HG85" s="253" t="n">
        <f aca="false">IF(OR(Calculator!$E$17&lt;&gt;"YES",Calculator!$B$36&lt;Calculator!$G$17),"—",ROUND((1+SQRT(((50*POWER(80,POWER(COS(PI()*MOD(Calculator!$B$36/Calculator!$F$17,1)),2))+MIN(500,MAX(30,100*EXP(-0.3*'VSWR Calculator'!$C$24)*(1+3*ABS(MOD('VSWR Calculator'!$C$23/Calculator!$F$17/2,1)-0.5))))/'VSWR Calculator'!$C$25)-$C85)^2+(1500*ABS(SIN(2*PI()*MOD(Calculator!$B$36/Calculator!$F$17,1)))*IF(MOD(Calculator!$B$36/Calculator!$F$17,1)&lt;0.5,-1,1))^2)/SQRT(((50*POWER(80,POWER(COS(PI()*MOD(Calculator!$B$36/Calculator!$F$17,1)),2))+MIN(500,MAX(30,100*EXP(-0.3*'VSWR Calculator'!$C$24)*(1+3*ABS(MOD('VSWR Calculator'!$C$23/Calculator!$F$17/2,1)-0.5))))/'VSWR Calculator'!$C$25)+$C85)^2+(1500*ABS(SIN(2*PI()*MOD(Calculator!$B$36/Calculator!$F$17,1)))*IF(MOD(Calculator!$B$36/Calculator!$F$17,1)&lt;0.5,-1,1))^2))/(1-SQRT(((50*POWER(80,POWER(COS(PI()*MOD(Calculator!$B$36/Calculator!$F$17,1)),2))+MIN(500,MAX(30,100*EXP(-0.3*'VSWR Calculator'!$C$24)*(1+3*ABS(MOD('VSWR Calculator'!$C$23/Calculator!$F$17/2,1)-0.5))))/'VSWR Calculator'!$C$25)-$C85)^2+(1500*ABS(SIN(2*PI()*MOD(Calculator!$B$36/Calculator!$F$17,1)))*IF(MOD(Calculator!$B$36/Calculator!$F$17,1)&lt;0.5,-1,1))^2)/SQRT(((50*POWER(80,POWER(COS(PI()*MOD(Calculator!$B$36/Calculator!$F$17,1)),2))+MIN(500,MAX(30,100*EXP(-0.3*'VSWR Calculator'!$C$24)*(1+3*ABS(MOD('VSWR Calculator'!$C$23/Calculator!$F$17/2,1)-0.5))))/'VSWR Calculator'!$C$25)+$C85)^2+(1500*ABS(SIN(2*PI()*MOD(Calculator!$B$36/Calculator!$F$17,1)))*IF(MOD(Calculator!$B$36/Calculator!$F$17,1)&lt;0.5,-1,1))^2)),2))</f>
        <v>19.34</v>
      </c>
      <c r="HH85" s="253" t="str">
        <f aca="false">IF(OR(Calculator!$E$18&lt;&gt;"YES",Calculator!$B$36&lt;Calculator!$G$18),"—",ROUND((1+SQRT(((50*POWER(80,POWER(COS(PI()*MOD(Calculator!$B$36/Calculator!$F$18,1)),2))+MIN(500,MAX(30,100*EXP(-0.3*'VSWR Calculator'!$C$24)*(1+3*ABS(MOD('VSWR Calculator'!$C$23/Calculator!$F$18/2,1)-0.5))))/'VSWR Calculator'!$C$25)-$C85)^2+(1500*ABS(SIN(2*PI()*MOD(Calculator!$B$36/Calculator!$F$18,1)))*IF(MOD(Calculator!$B$36/Calculator!$F$18,1)&lt;0.5,-1,1))^2)/SQRT(((50*POWER(80,POWER(COS(PI()*MOD(Calculator!$B$36/Calculator!$F$18,1)),2))+MIN(500,MAX(30,100*EXP(-0.3*'VSWR Calculator'!$C$24)*(1+3*ABS(MOD('VSWR Calculator'!$C$23/Calculator!$F$18/2,1)-0.5))))/'VSWR Calculator'!$C$25)+$C85)^2+(1500*ABS(SIN(2*PI()*MOD(Calculator!$B$36/Calculator!$F$18,1)))*IF(MOD(Calculator!$B$36/Calculator!$F$18,1)&lt;0.5,-1,1))^2))/(1-SQRT(((50*POWER(80,POWER(COS(PI()*MOD(Calculator!$B$36/Calculator!$F$18,1)),2))+MIN(500,MAX(30,100*EXP(-0.3*'VSWR Calculator'!$C$24)*(1+3*ABS(MOD('VSWR Calculator'!$C$23/Calculator!$F$18/2,1)-0.5))))/'VSWR Calculator'!$C$25)-$C85)^2+(1500*ABS(SIN(2*PI()*MOD(Calculator!$B$36/Calculator!$F$18,1)))*IF(MOD(Calculator!$B$36/Calculator!$F$18,1)&lt;0.5,-1,1))^2)/SQRT(((50*POWER(80,POWER(COS(PI()*MOD(Calculator!$B$36/Calculator!$F$18,1)),2))+MIN(500,MAX(30,100*EXP(-0.3*'VSWR Calculator'!$C$24)*(1+3*ABS(MOD('VSWR Calculator'!$C$23/Calculator!$F$18/2,1)-0.5))))/'VSWR Calculator'!$C$25)+$C85)^2+(1500*ABS(SIN(2*PI()*MOD(Calculator!$B$36/Calculator!$F$18,1)))*IF(MOD(Calculator!$B$36/Calculator!$F$18,1)&lt;0.5,-1,1))^2)),2))</f>
        <v>—</v>
      </c>
      <c r="HI85" s="253" t="str">
        <f aca="false">IF(OR(Calculator!$E$19&lt;&gt;"YES",Calculator!$B$36&lt;Calculator!$G$19),"—",ROUND((1+SQRT(((50*POWER(80,POWER(COS(PI()*MOD(Calculator!$B$36/Calculator!$F$19,1)),2))+MIN(500,MAX(30,100*EXP(-0.3*'VSWR Calculator'!$C$24)*(1+3*ABS(MOD('VSWR Calculator'!$C$23/Calculator!$F$19/2,1)-0.5))))/'VSWR Calculator'!$C$25)-$C85)^2+(1500*ABS(SIN(2*PI()*MOD(Calculator!$B$36/Calculator!$F$19,1)))*IF(MOD(Calculator!$B$36/Calculator!$F$19,1)&lt;0.5,-1,1))^2)/SQRT(((50*POWER(80,POWER(COS(PI()*MOD(Calculator!$B$36/Calculator!$F$19,1)),2))+MIN(500,MAX(30,100*EXP(-0.3*'VSWR Calculator'!$C$24)*(1+3*ABS(MOD('VSWR Calculator'!$C$23/Calculator!$F$19/2,1)-0.5))))/'VSWR Calculator'!$C$25)+$C85)^2+(1500*ABS(SIN(2*PI()*MOD(Calculator!$B$36/Calculator!$F$19,1)))*IF(MOD(Calculator!$B$36/Calculator!$F$19,1)&lt;0.5,-1,1))^2))/(1-SQRT(((50*POWER(80,POWER(COS(PI()*MOD(Calculator!$B$36/Calculator!$F$19,1)),2))+MIN(500,MAX(30,100*EXP(-0.3*'VSWR Calculator'!$C$24)*(1+3*ABS(MOD('VSWR Calculator'!$C$23/Calculator!$F$19/2,1)-0.5))))/'VSWR Calculator'!$C$25)-$C85)^2+(1500*ABS(SIN(2*PI()*MOD(Calculator!$B$36/Calculator!$F$19,1)))*IF(MOD(Calculator!$B$36/Calculator!$F$19,1)&lt;0.5,-1,1))^2)/SQRT(((50*POWER(80,POWER(COS(PI()*MOD(Calculator!$B$36/Calculator!$F$19,1)),2))+MIN(500,MAX(30,100*EXP(-0.3*'VSWR Calculator'!$C$24)*(1+3*ABS(MOD('VSWR Calculator'!$C$23/Calculator!$F$19/2,1)-0.5))))/'VSWR Calculator'!$C$25)+$C85)^2+(1500*ABS(SIN(2*PI()*MOD(Calculator!$B$36/Calculator!$F$19,1)))*IF(MOD(Calculator!$B$36/Calculator!$F$19,1)&lt;0.5,-1,1))^2)),2))</f>
        <v>—</v>
      </c>
      <c r="HJ85" s="253" t="str">
        <f aca="false">IF(OR(Calculator!$E$20&lt;&gt;"YES",Calculator!$B$36&lt;Calculator!$G$20),"—",ROUND((1+SQRT(((50*POWER(80,POWER(COS(PI()*MOD(Calculator!$B$36/Calculator!$F$20,1)),2))+MIN(500,MAX(30,100*EXP(-0.3*'VSWR Calculator'!$C$24)*(1+3*ABS(MOD('VSWR Calculator'!$C$23/Calculator!$F$20/2,1)-0.5))))/'VSWR Calculator'!$C$25)-$C85)^2+(1500*ABS(SIN(2*PI()*MOD(Calculator!$B$36/Calculator!$F$20,1)))*IF(MOD(Calculator!$B$36/Calculator!$F$20,1)&lt;0.5,-1,1))^2)/SQRT(((50*POWER(80,POWER(COS(PI()*MOD(Calculator!$B$36/Calculator!$F$20,1)),2))+MIN(500,MAX(30,100*EXP(-0.3*'VSWR Calculator'!$C$24)*(1+3*ABS(MOD('VSWR Calculator'!$C$23/Calculator!$F$20/2,1)-0.5))))/'VSWR Calculator'!$C$25)+$C85)^2+(1500*ABS(SIN(2*PI()*MOD(Calculator!$B$36/Calculator!$F$20,1)))*IF(MOD(Calculator!$B$36/Calculator!$F$20,1)&lt;0.5,-1,1))^2))/(1-SQRT(((50*POWER(80,POWER(COS(PI()*MOD(Calculator!$B$36/Calculator!$F$20,1)),2))+MIN(500,MAX(30,100*EXP(-0.3*'VSWR Calculator'!$C$24)*(1+3*ABS(MOD('VSWR Calculator'!$C$23/Calculator!$F$20/2,1)-0.5))))/'VSWR Calculator'!$C$25)-$C85)^2+(1500*ABS(SIN(2*PI()*MOD(Calculator!$B$36/Calculator!$F$20,1)))*IF(MOD(Calculator!$B$36/Calculator!$F$20,1)&lt;0.5,-1,1))^2)/SQRT(((50*POWER(80,POWER(COS(PI()*MOD(Calculator!$B$36/Calculator!$F$20,1)),2))+MIN(500,MAX(30,100*EXP(-0.3*'VSWR Calculator'!$C$24)*(1+3*ABS(MOD('VSWR Calculator'!$C$23/Calculator!$F$20/2,1)-0.5))))/'VSWR Calculator'!$C$25)+$C85)^2+(1500*ABS(SIN(2*PI()*MOD(Calculator!$B$36/Calculator!$F$20,1)))*IF(MOD(Calculator!$B$36/Calculator!$F$20,1)&lt;0.5,-1,1))^2)),2))</f>
        <v>—</v>
      </c>
      <c r="HK85" s="253" t="str">
        <f aca="false">IF(OR(Calculator!$E$21&lt;&gt;"YES",Calculator!$B$36&lt;Calculator!$G$21),"—",ROUND((1+SQRT(((50*POWER(80,POWER(COS(PI()*MOD(Calculator!$B$36/Calculator!$F$21,1)),2))+MIN(500,MAX(30,100*EXP(-0.3*'VSWR Calculator'!$C$24)*(1+3*ABS(MOD('VSWR Calculator'!$C$23/Calculator!$F$21/2,1)-0.5))))/'VSWR Calculator'!$C$25)-$C85)^2+(1500*ABS(SIN(2*PI()*MOD(Calculator!$B$36/Calculator!$F$21,1)))*IF(MOD(Calculator!$B$36/Calculator!$F$21,1)&lt;0.5,-1,1))^2)/SQRT(((50*POWER(80,POWER(COS(PI()*MOD(Calculator!$B$36/Calculator!$F$21,1)),2))+MIN(500,MAX(30,100*EXP(-0.3*'VSWR Calculator'!$C$24)*(1+3*ABS(MOD('VSWR Calculator'!$C$23/Calculator!$F$21/2,1)-0.5))))/'VSWR Calculator'!$C$25)+$C85)^2+(1500*ABS(SIN(2*PI()*MOD(Calculator!$B$36/Calculator!$F$21,1)))*IF(MOD(Calculator!$B$36/Calculator!$F$21,1)&lt;0.5,-1,1))^2))/(1-SQRT(((50*POWER(80,POWER(COS(PI()*MOD(Calculator!$B$36/Calculator!$F$21,1)),2))+MIN(500,MAX(30,100*EXP(-0.3*'VSWR Calculator'!$C$24)*(1+3*ABS(MOD('VSWR Calculator'!$C$23/Calculator!$F$21/2,1)-0.5))))/'VSWR Calculator'!$C$25)-$C85)^2+(1500*ABS(SIN(2*PI()*MOD(Calculator!$B$36/Calculator!$F$21,1)))*IF(MOD(Calculator!$B$36/Calculator!$F$21,1)&lt;0.5,-1,1))^2)/SQRT(((50*POWER(80,POWER(COS(PI()*MOD(Calculator!$B$36/Calculator!$F$21,1)),2))+MIN(500,MAX(30,100*EXP(-0.3*'VSWR Calculator'!$C$24)*(1+3*ABS(MOD('VSWR Calculator'!$C$23/Calculator!$F$21/2,1)-0.5))))/'VSWR Calculator'!$C$25)+$C85)^2+(1500*ABS(SIN(2*PI()*MOD(Calculator!$B$36/Calculator!$F$21,1)))*IF(MOD(Calculator!$B$36/Calculator!$F$21,1)&lt;0.5,-1,1))^2)),2))</f>
        <v>—</v>
      </c>
      <c r="HL85" s="253" t="str">
        <f aca="false">IF(OR(Calculator!$E$22&lt;&gt;"YES",Calculator!$B$36&lt;Calculator!$G$22),"—",ROUND((1+SQRT(((50*POWER(80,POWER(COS(PI()*MOD(Calculator!$B$36/Calculator!$F$22,1)),2))+MIN(500,MAX(30,100*EXP(-0.3*'VSWR Calculator'!$C$24)*(1+3*ABS(MOD('VSWR Calculator'!$C$23/Calculator!$F$22/2,1)-0.5))))/'VSWR Calculator'!$C$25)-$C85)^2+(1500*ABS(SIN(2*PI()*MOD(Calculator!$B$36/Calculator!$F$22,1)))*IF(MOD(Calculator!$B$36/Calculator!$F$22,1)&lt;0.5,-1,1))^2)/SQRT(((50*POWER(80,POWER(COS(PI()*MOD(Calculator!$B$36/Calculator!$F$22,1)),2))+MIN(500,MAX(30,100*EXP(-0.3*'VSWR Calculator'!$C$24)*(1+3*ABS(MOD('VSWR Calculator'!$C$23/Calculator!$F$22/2,1)-0.5))))/'VSWR Calculator'!$C$25)+$C85)^2+(1500*ABS(SIN(2*PI()*MOD(Calculator!$B$36/Calculator!$F$22,1)))*IF(MOD(Calculator!$B$36/Calculator!$F$22,1)&lt;0.5,-1,1))^2))/(1-SQRT(((50*POWER(80,POWER(COS(PI()*MOD(Calculator!$B$36/Calculator!$F$22,1)),2))+MIN(500,MAX(30,100*EXP(-0.3*'VSWR Calculator'!$C$24)*(1+3*ABS(MOD('VSWR Calculator'!$C$23/Calculator!$F$22/2,1)-0.5))))/'VSWR Calculator'!$C$25)-$C85)^2+(1500*ABS(SIN(2*PI()*MOD(Calculator!$B$36/Calculator!$F$22,1)))*IF(MOD(Calculator!$B$36/Calculator!$F$22,1)&lt;0.5,-1,1))^2)/SQRT(((50*POWER(80,POWER(COS(PI()*MOD(Calculator!$B$36/Calculator!$F$22,1)),2))+MIN(500,MAX(30,100*EXP(-0.3*'VSWR Calculator'!$C$24)*(1+3*ABS(MOD('VSWR Calculator'!$C$23/Calculator!$F$22/2,1)-0.5))))/'VSWR Calculator'!$C$25)+$C85)^2+(1500*ABS(SIN(2*PI()*MOD(Calculator!$B$36/Calculator!$F$22,1)))*IF(MOD(Calculator!$B$36/Calculator!$F$22,1)&lt;0.5,-1,1))^2)),2))</f>
        <v>—</v>
      </c>
      <c r="HM85" s="253" t="n">
        <f aca="false">IFERROR(ROUND((IF(ISNUMBER(HB85),HB85,0)+IF(ISNUMBER(HC85),HC85,0)+IF(ISNUMBER(HD85),HD85,0)+IF(ISNUMBER(HE85),HE85,0)+IF(ISNUMBER(HF85),HF85,0)+IF(ISNUMBER(HG85),HG85,0)+IF(ISNUMBER(HH85),HH85,0)+IF(ISNUMBER(HI85),HI85,0)+IF(ISNUMBER(HJ85),HJ85,0)+IF(ISNUMBER(HK85),HK85,0)+IF(ISNUMBER(HL85),HL85,0))/(IF(ISNUMBER(HB85),1,0)+IF(ISNUMBER(HC85),1,0)+IF(ISNUMBER(HD85),1,0)+IF(ISNUMBER(HE85),1,0)+IF(ISNUMBER(HF85),1,0)+IF(ISNUMBER(HG85),1,0)+IF(ISNUMBER(HH85),1,0)+IF(ISNUMBER(HI85),1,0)+IF(ISNUMBER(HJ85),1,0)+IF(ISNUMBER(HK85),1,0)+IF(ISNUMBER(HL85),1,0)),4),"")</f>
        <v>17.47</v>
      </c>
      <c r="HN85" s="253" t="str">
        <f aca="false">IF(OR(Calculator!$E$12&lt;&gt;"YES",Calculator!$B$37&lt;Calculator!$G$12),"—",ROUND((1+SQRT(((50*POWER(80,POWER(COS(PI()*MOD(Calculator!$B$37/Calculator!$F$12,1)),2))+MIN(500,MAX(30,100*EXP(-0.3*'VSWR Calculator'!$C$24)*(1+3*ABS(MOD('VSWR Calculator'!$C$23/Calculator!$F$12/2,1)-0.5))))/'VSWR Calculator'!$C$25)-$C85)^2+(1500*ABS(SIN(2*PI()*MOD(Calculator!$B$37/Calculator!$F$12,1)))*IF(MOD(Calculator!$B$37/Calculator!$F$12,1)&lt;0.5,-1,1))^2)/SQRT(((50*POWER(80,POWER(COS(PI()*MOD(Calculator!$B$37/Calculator!$F$12,1)),2))+MIN(500,MAX(30,100*EXP(-0.3*'VSWR Calculator'!$C$24)*(1+3*ABS(MOD('VSWR Calculator'!$C$23/Calculator!$F$12/2,1)-0.5))))/'VSWR Calculator'!$C$25)+$C85)^2+(1500*ABS(SIN(2*PI()*MOD(Calculator!$B$37/Calculator!$F$12,1)))*IF(MOD(Calculator!$B$37/Calculator!$F$12,1)&lt;0.5,-1,1))^2))/(1-SQRT(((50*POWER(80,POWER(COS(PI()*MOD(Calculator!$B$37/Calculator!$F$12,1)),2))+MIN(500,MAX(30,100*EXP(-0.3*'VSWR Calculator'!$C$24)*(1+3*ABS(MOD('VSWR Calculator'!$C$23/Calculator!$F$12/2,1)-0.5))))/'VSWR Calculator'!$C$25)-$C85)^2+(1500*ABS(SIN(2*PI()*MOD(Calculator!$B$37/Calculator!$F$12,1)))*IF(MOD(Calculator!$B$37/Calculator!$F$12,1)&lt;0.5,-1,1))^2)/SQRT(((50*POWER(80,POWER(COS(PI()*MOD(Calculator!$B$37/Calculator!$F$12,1)),2))+MIN(500,MAX(30,100*EXP(-0.3*'VSWR Calculator'!$C$24)*(1+3*ABS(MOD('VSWR Calculator'!$C$23/Calculator!$F$12/2,1)-0.5))))/'VSWR Calculator'!$C$25)+$C85)^2+(1500*ABS(SIN(2*PI()*MOD(Calculator!$B$37/Calculator!$F$12,1)))*IF(MOD(Calculator!$B$37/Calculator!$F$12,1)&lt;0.5,-1,1))^2)),2))</f>
        <v>—</v>
      </c>
      <c r="HO85" s="253" t="str">
        <f aca="false">IF(OR(Calculator!$E$13&lt;&gt;"YES",Calculator!$B$37&lt;Calculator!$G$13),"—",ROUND((1+SQRT(((50*POWER(80,POWER(COS(PI()*MOD(Calculator!$B$37/Calculator!$F$13,1)),2))+MIN(500,MAX(30,100*EXP(-0.3*'VSWR Calculator'!$C$24)*(1+3*ABS(MOD('VSWR Calculator'!$C$23/Calculator!$F$13/2,1)-0.5))))/'VSWR Calculator'!$C$25)-$C85)^2+(1500*ABS(SIN(2*PI()*MOD(Calculator!$B$37/Calculator!$F$13,1)))*IF(MOD(Calculator!$B$37/Calculator!$F$13,1)&lt;0.5,-1,1))^2)/SQRT(((50*POWER(80,POWER(COS(PI()*MOD(Calculator!$B$37/Calculator!$F$13,1)),2))+MIN(500,MAX(30,100*EXP(-0.3*'VSWR Calculator'!$C$24)*(1+3*ABS(MOD('VSWR Calculator'!$C$23/Calculator!$F$13/2,1)-0.5))))/'VSWR Calculator'!$C$25)+$C85)^2+(1500*ABS(SIN(2*PI()*MOD(Calculator!$B$37/Calculator!$F$13,1)))*IF(MOD(Calculator!$B$37/Calculator!$F$13,1)&lt;0.5,-1,1))^2))/(1-SQRT(((50*POWER(80,POWER(COS(PI()*MOD(Calculator!$B$37/Calculator!$F$13,1)),2))+MIN(500,MAX(30,100*EXP(-0.3*'VSWR Calculator'!$C$24)*(1+3*ABS(MOD('VSWR Calculator'!$C$23/Calculator!$F$13/2,1)-0.5))))/'VSWR Calculator'!$C$25)-$C85)^2+(1500*ABS(SIN(2*PI()*MOD(Calculator!$B$37/Calculator!$F$13,1)))*IF(MOD(Calculator!$B$37/Calculator!$F$13,1)&lt;0.5,-1,1))^2)/SQRT(((50*POWER(80,POWER(COS(PI()*MOD(Calculator!$B$37/Calculator!$F$13,1)),2))+MIN(500,MAX(30,100*EXP(-0.3*'VSWR Calculator'!$C$24)*(1+3*ABS(MOD('VSWR Calculator'!$C$23/Calculator!$F$13/2,1)-0.5))))/'VSWR Calculator'!$C$25)+$C85)^2+(1500*ABS(SIN(2*PI()*MOD(Calculator!$B$37/Calculator!$F$13,1)))*IF(MOD(Calculator!$B$37/Calculator!$F$13,1)&lt;0.5,-1,1))^2)),2))</f>
        <v>—</v>
      </c>
      <c r="HP85" s="253" t="str">
        <f aca="false">IF(OR(Calculator!$E$14&lt;&gt;"YES",Calculator!$B$37&lt;Calculator!$G$14),"—",ROUND((1+SQRT(((50*POWER(80,POWER(COS(PI()*MOD(Calculator!$B$37/Calculator!$F$14,1)),2))+MIN(500,MAX(30,100*EXP(-0.3*'VSWR Calculator'!$C$24)*(1+3*ABS(MOD('VSWR Calculator'!$C$23/Calculator!$F$14/2,1)-0.5))))/'VSWR Calculator'!$C$25)-$C85)^2+(1500*ABS(SIN(2*PI()*MOD(Calculator!$B$37/Calculator!$F$14,1)))*IF(MOD(Calculator!$B$37/Calculator!$F$14,1)&lt;0.5,-1,1))^2)/SQRT(((50*POWER(80,POWER(COS(PI()*MOD(Calculator!$B$37/Calculator!$F$14,1)),2))+MIN(500,MAX(30,100*EXP(-0.3*'VSWR Calculator'!$C$24)*(1+3*ABS(MOD('VSWR Calculator'!$C$23/Calculator!$F$14/2,1)-0.5))))/'VSWR Calculator'!$C$25)+$C85)^2+(1500*ABS(SIN(2*PI()*MOD(Calculator!$B$37/Calculator!$F$14,1)))*IF(MOD(Calculator!$B$37/Calculator!$F$14,1)&lt;0.5,-1,1))^2))/(1-SQRT(((50*POWER(80,POWER(COS(PI()*MOD(Calculator!$B$37/Calculator!$F$14,1)),2))+MIN(500,MAX(30,100*EXP(-0.3*'VSWR Calculator'!$C$24)*(1+3*ABS(MOD('VSWR Calculator'!$C$23/Calculator!$F$14/2,1)-0.5))))/'VSWR Calculator'!$C$25)-$C85)^2+(1500*ABS(SIN(2*PI()*MOD(Calculator!$B$37/Calculator!$F$14,1)))*IF(MOD(Calculator!$B$37/Calculator!$F$14,1)&lt;0.5,-1,1))^2)/SQRT(((50*POWER(80,POWER(COS(PI()*MOD(Calculator!$B$37/Calculator!$F$14,1)),2))+MIN(500,MAX(30,100*EXP(-0.3*'VSWR Calculator'!$C$24)*(1+3*ABS(MOD('VSWR Calculator'!$C$23/Calculator!$F$14/2,1)-0.5))))/'VSWR Calculator'!$C$25)+$C85)^2+(1500*ABS(SIN(2*PI()*MOD(Calculator!$B$37/Calculator!$F$14,1)))*IF(MOD(Calculator!$B$37/Calculator!$F$14,1)&lt;0.5,-1,1))^2)),2))</f>
        <v>—</v>
      </c>
      <c r="HQ85" s="253" t="n">
        <f aca="false">IF(OR(Calculator!$E$15&lt;&gt;"YES",Calculator!$B$37&lt;Calculator!$G$15),"—",ROUND((1+SQRT(((50*POWER(80,POWER(COS(PI()*MOD(Calculator!$B$37/Calculator!$F$15,1)),2))+MIN(500,MAX(30,100*EXP(-0.3*'VSWR Calculator'!$C$24)*(1+3*ABS(MOD('VSWR Calculator'!$C$23/Calculator!$F$15/2,1)-0.5))))/'VSWR Calculator'!$C$25)-$C85)^2+(1500*ABS(SIN(2*PI()*MOD(Calculator!$B$37/Calculator!$F$15,1)))*IF(MOD(Calculator!$B$37/Calculator!$F$15,1)&lt;0.5,-1,1))^2)/SQRT(((50*POWER(80,POWER(COS(PI()*MOD(Calculator!$B$37/Calculator!$F$15,1)),2))+MIN(500,MAX(30,100*EXP(-0.3*'VSWR Calculator'!$C$24)*(1+3*ABS(MOD('VSWR Calculator'!$C$23/Calculator!$F$15/2,1)-0.5))))/'VSWR Calculator'!$C$25)+$C85)^2+(1500*ABS(SIN(2*PI()*MOD(Calculator!$B$37/Calculator!$F$15,1)))*IF(MOD(Calculator!$B$37/Calculator!$F$15,1)&lt;0.5,-1,1))^2))/(1-SQRT(((50*POWER(80,POWER(COS(PI()*MOD(Calculator!$B$37/Calculator!$F$15,1)),2))+MIN(500,MAX(30,100*EXP(-0.3*'VSWR Calculator'!$C$24)*(1+3*ABS(MOD('VSWR Calculator'!$C$23/Calculator!$F$15/2,1)-0.5))))/'VSWR Calculator'!$C$25)-$C85)^2+(1500*ABS(SIN(2*PI()*MOD(Calculator!$B$37/Calculator!$F$15,1)))*IF(MOD(Calculator!$B$37/Calculator!$F$15,1)&lt;0.5,-1,1))^2)/SQRT(((50*POWER(80,POWER(COS(PI()*MOD(Calculator!$B$37/Calculator!$F$15,1)),2))+MIN(500,MAX(30,100*EXP(-0.3*'VSWR Calculator'!$C$24)*(1+3*ABS(MOD('VSWR Calculator'!$C$23/Calculator!$F$15/2,1)-0.5))))/'VSWR Calculator'!$C$25)+$C85)^2+(1500*ABS(SIN(2*PI()*MOD(Calculator!$B$37/Calculator!$F$15,1)))*IF(MOD(Calculator!$B$37/Calculator!$F$15,1)&lt;0.5,-1,1))^2)),2))</f>
        <v>2.39</v>
      </c>
      <c r="HR85" s="253" t="str">
        <f aca="false">IF(OR(Calculator!$E$16&lt;&gt;"YES",Calculator!$B$37&lt;Calculator!$G$16),"—",ROUND((1+SQRT(((50*POWER(80,POWER(COS(PI()*MOD(Calculator!$B$37/Calculator!$F$16,1)),2))+MIN(500,MAX(30,100*EXP(-0.3*'VSWR Calculator'!$C$24)*(1+3*ABS(MOD('VSWR Calculator'!$C$23/Calculator!$F$16/2,1)-0.5))))/'VSWR Calculator'!$C$25)-$C85)^2+(1500*ABS(SIN(2*PI()*MOD(Calculator!$B$37/Calculator!$F$16,1)))*IF(MOD(Calculator!$B$37/Calculator!$F$16,1)&lt;0.5,-1,1))^2)/SQRT(((50*POWER(80,POWER(COS(PI()*MOD(Calculator!$B$37/Calculator!$F$16,1)),2))+MIN(500,MAX(30,100*EXP(-0.3*'VSWR Calculator'!$C$24)*(1+3*ABS(MOD('VSWR Calculator'!$C$23/Calculator!$F$16/2,1)-0.5))))/'VSWR Calculator'!$C$25)+$C85)^2+(1500*ABS(SIN(2*PI()*MOD(Calculator!$B$37/Calculator!$F$16,1)))*IF(MOD(Calculator!$B$37/Calculator!$F$16,1)&lt;0.5,-1,1))^2))/(1-SQRT(((50*POWER(80,POWER(COS(PI()*MOD(Calculator!$B$37/Calculator!$F$16,1)),2))+MIN(500,MAX(30,100*EXP(-0.3*'VSWR Calculator'!$C$24)*(1+3*ABS(MOD('VSWR Calculator'!$C$23/Calculator!$F$16/2,1)-0.5))))/'VSWR Calculator'!$C$25)-$C85)^2+(1500*ABS(SIN(2*PI()*MOD(Calculator!$B$37/Calculator!$F$16,1)))*IF(MOD(Calculator!$B$37/Calculator!$F$16,1)&lt;0.5,-1,1))^2)/SQRT(((50*POWER(80,POWER(COS(PI()*MOD(Calculator!$B$37/Calculator!$F$16,1)),2))+MIN(500,MAX(30,100*EXP(-0.3*'VSWR Calculator'!$C$24)*(1+3*ABS(MOD('VSWR Calculator'!$C$23/Calculator!$F$16/2,1)-0.5))))/'VSWR Calculator'!$C$25)+$C85)^2+(1500*ABS(SIN(2*PI()*MOD(Calculator!$B$37/Calculator!$F$16,1)))*IF(MOD(Calculator!$B$37/Calculator!$F$16,1)&lt;0.5,-1,1))^2)),2))</f>
        <v>—</v>
      </c>
      <c r="HS85" s="253" t="n">
        <f aca="false">IF(OR(Calculator!$E$17&lt;&gt;"YES",Calculator!$B$37&lt;Calculator!$G$17),"—",ROUND((1+SQRT(((50*POWER(80,POWER(COS(PI()*MOD(Calculator!$B$37/Calculator!$F$17,1)),2))+MIN(500,MAX(30,100*EXP(-0.3*'VSWR Calculator'!$C$24)*(1+3*ABS(MOD('VSWR Calculator'!$C$23/Calculator!$F$17/2,1)-0.5))))/'VSWR Calculator'!$C$25)-$C85)^2+(1500*ABS(SIN(2*PI()*MOD(Calculator!$B$37/Calculator!$F$17,1)))*IF(MOD(Calculator!$B$37/Calculator!$F$17,1)&lt;0.5,-1,1))^2)/SQRT(((50*POWER(80,POWER(COS(PI()*MOD(Calculator!$B$37/Calculator!$F$17,1)),2))+MIN(500,MAX(30,100*EXP(-0.3*'VSWR Calculator'!$C$24)*(1+3*ABS(MOD('VSWR Calculator'!$C$23/Calculator!$F$17/2,1)-0.5))))/'VSWR Calculator'!$C$25)+$C85)^2+(1500*ABS(SIN(2*PI()*MOD(Calculator!$B$37/Calculator!$F$17,1)))*IF(MOD(Calculator!$B$37/Calculator!$F$17,1)&lt;0.5,-1,1))^2))/(1-SQRT(((50*POWER(80,POWER(COS(PI()*MOD(Calculator!$B$37/Calculator!$F$17,1)),2))+MIN(500,MAX(30,100*EXP(-0.3*'VSWR Calculator'!$C$24)*(1+3*ABS(MOD('VSWR Calculator'!$C$23/Calculator!$F$17/2,1)-0.5))))/'VSWR Calculator'!$C$25)-$C85)^2+(1500*ABS(SIN(2*PI()*MOD(Calculator!$B$37/Calculator!$F$17,1)))*IF(MOD(Calculator!$B$37/Calculator!$F$17,1)&lt;0.5,-1,1))^2)/SQRT(((50*POWER(80,POWER(COS(PI()*MOD(Calculator!$B$37/Calculator!$F$17,1)),2))+MIN(500,MAX(30,100*EXP(-0.3*'VSWR Calculator'!$C$24)*(1+3*ABS(MOD('VSWR Calculator'!$C$23/Calculator!$F$17/2,1)-0.5))))/'VSWR Calculator'!$C$25)+$C85)^2+(1500*ABS(SIN(2*PI()*MOD(Calculator!$B$37/Calculator!$F$17,1)))*IF(MOD(Calculator!$B$37/Calculator!$F$17,1)&lt;0.5,-1,1))^2)),2))</f>
        <v>14.13</v>
      </c>
      <c r="HT85" s="253" t="str">
        <f aca="false">IF(OR(Calculator!$E$18&lt;&gt;"YES",Calculator!$B$37&lt;Calculator!$G$18),"—",ROUND((1+SQRT(((50*POWER(80,POWER(COS(PI()*MOD(Calculator!$B$37/Calculator!$F$18,1)),2))+MIN(500,MAX(30,100*EXP(-0.3*'VSWR Calculator'!$C$24)*(1+3*ABS(MOD('VSWR Calculator'!$C$23/Calculator!$F$18/2,1)-0.5))))/'VSWR Calculator'!$C$25)-$C85)^2+(1500*ABS(SIN(2*PI()*MOD(Calculator!$B$37/Calculator!$F$18,1)))*IF(MOD(Calculator!$B$37/Calculator!$F$18,1)&lt;0.5,-1,1))^2)/SQRT(((50*POWER(80,POWER(COS(PI()*MOD(Calculator!$B$37/Calculator!$F$18,1)),2))+MIN(500,MAX(30,100*EXP(-0.3*'VSWR Calculator'!$C$24)*(1+3*ABS(MOD('VSWR Calculator'!$C$23/Calculator!$F$18/2,1)-0.5))))/'VSWR Calculator'!$C$25)+$C85)^2+(1500*ABS(SIN(2*PI()*MOD(Calculator!$B$37/Calculator!$F$18,1)))*IF(MOD(Calculator!$B$37/Calculator!$F$18,1)&lt;0.5,-1,1))^2))/(1-SQRT(((50*POWER(80,POWER(COS(PI()*MOD(Calculator!$B$37/Calculator!$F$18,1)),2))+MIN(500,MAX(30,100*EXP(-0.3*'VSWR Calculator'!$C$24)*(1+3*ABS(MOD('VSWR Calculator'!$C$23/Calculator!$F$18/2,1)-0.5))))/'VSWR Calculator'!$C$25)-$C85)^2+(1500*ABS(SIN(2*PI()*MOD(Calculator!$B$37/Calculator!$F$18,1)))*IF(MOD(Calculator!$B$37/Calculator!$F$18,1)&lt;0.5,-1,1))^2)/SQRT(((50*POWER(80,POWER(COS(PI()*MOD(Calculator!$B$37/Calculator!$F$18,1)),2))+MIN(500,MAX(30,100*EXP(-0.3*'VSWR Calculator'!$C$24)*(1+3*ABS(MOD('VSWR Calculator'!$C$23/Calculator!$F$18/2,1)-0.5))))/'VSWR Calculator'!$C$25)+$C85)^2+(1500*ABS(SIN(2*PI()*MOD(Calculator!$B$37/Calculator!$F$18,1)))*IF(MOD(Calculator!$B$37/Calculator!$F$18,1)&lt;0.5,-1,1))^2)),2))</f>
        <v>—</v>
      </c>
      <c r="HU85" s="253" t="str">
        <f aca="false">IF(OR(Calculator!$E$19&lt;&gt;"YES",Calculator!$B$37&lt;Calculator!$G$19),"—",ROUND((1+SQRT(((50*POWER(80,POWER(COS(PI()*MOD(Calculator!$B$37/Calculator!$F$19,1)),2))+MIN(500,MAX(30,100*EXP(-0.3*'VSWR Calculator'!$C$24)*(1+3*ABS(MOD('VSWR Calculator'!$C$23/Calculator!$F$19/2,1)-0.5))))/'VSWR Calculator'!$C$25)-$C85)^2+(1500*ABS(SIN(2*PI()*MOD(Calculator!$B$37/Calculator!$F$19,1)))*IF(MOD(Calculator!$B$37/Calculator!$F$19,1)&lt;0.5,-1,1))^2)/SQRT(((50*POWER(80,POWER(COS(PI()*MOD(Calculator!$B$37/Calculator!$F$19,1)),2))+MIN(500,MAX(30,100*EXP(-0.3*'VSWR Calculator'!$C$24)*(1+3*ABS(MOD('VSWR Calculator'!$C$23/Calculator!$F$19/2,1)-0.5))))/'VSWR Calculator'!$C$25)+$C85)^2+(1500*ABS(SIN(2*PI()*MOD(Calculator!$B$37/Calculator!$F$19,1)))*IF(MOD(Calculator!$B$37/Calculator!$F$19,1)&lt;0.5,-1,1))^2))/(1-SQRT(((50*POWER(80,POWER(COS(PI()*MOD(Calculator!$B$37/Calculator!$F$19,1)),2))+MIN(500,MAX(30,100*EXP(-0.3*'VSWR Calculator'!$C$24)*(1+3*ABS(MOD('VSWR Calculator'!$C$23/Calculator!$F$19/2,1)-0.5))))/'VSWR Calculator'!$C$25)-$C85)^2+(1500*ABS(SIN(2*PI()*MOD(Calculator!$B$37/Calculator!$F$19,1)))*IF(MOD(Calculator!$B$37/Calculator!$F$19,1)&lt;0.5,-1,1))^2)/SQRT(((50*POWER(80,POWER(COS(PI()*MOD(Calculator!$B$37/Calculator!$F$19,1)),2))+MIN(500,MAX(30,100*EXP(-0.3*'VSWR Calculator'!$C$24)*(1+3*ABS(MOD('VSWR Calculator'!$C$23/Calculator!$F$19/2,1)-0.5))))/'VSWR Calculator'!$C$25)+$C85)^2+(1500*ABS(SIN(2*PI()*MOD(Calculator!$B$37/Calculator!$F$19,1)))*IF(MOD(Calculator!$B$37/Calculator!$F$19,1)&lt;0.5,-1,1))^2)),2))</f>
        <v>—</v>
      </c>
      <c r="HV85" s="253" t="str">
        <f aca="false">IF(OR(Calculator!$E$20&lt;&gt;"YES",Calculator!$B$37&lt;Calculator!$G$20),"—",ROUND((1+SQRT(((50*POWER(80,POWER(COS(PI()*MOD(Calculator!$B$37/Calculator!$F$20,1)),2))+MIN(500,MAX(30,100*EXP(-0.3*'VSWR Calculator'!$C$24)*(1+3*ABS(MOD('VSWR Calculator'!$C$23/Calculator!$F$20/2,1)-0.5))))/'VSWR Calculator'!$C$25)-$C85)^2+(1500*ABS(SIN(2*PI()*MOD(Calculator!$B$37/Calculator!$F$20,1)))*IF(MOD(Calculator!$B$37/Calculator!$F$20,1)&lt;0.5,-1,1))^2)/SQRT(((50*POWER(80,POWER(COS(PI()*MOD(Calculator!$B$37/Calculator!$F$20,1)),2))+MIN(500,MAX(30,100*EXP(-0.3*'VSWR Calculator'!$C$24)*(1+3*ABS(MOD('VSWR Calculator'!$C$23/Calculator!$F$20/2,1)-0.5))))/'VSWR Calculator'!$C$25)+$C85)^2+(1500*ABS(SIN(2*PI()*MOD(Calculator!$B$37/Calculator!$F$20,1)))*IF(MOD(Calculator!$B$37/Calculator!$F$20,1)&lt;0.5,-1,1))^2))/(1-SQRT(((50*POWER(80,POWER(COS(PI()*MOD(Calculator!$B$37/Calculator!$F$20,1)),2))+MIN(500,MAX(30,100*EXP(-0.3*'VSWR Calculator'!$C$24)*(1+3*ABS(MOD('VSWR Calculator'!$C$23/Calculator!$F$20/2,1)-0.5))))/'VSWR Calculator'!$C$25)-$C85)^2+(1500*ABS(SIN(2*PI()*MOD(Calculator!$B$37/Calculator!$F$20,1)))*IF(MOD(Calculator!$B$37/Calculator!$F$20,1)&lt;0.5,-1,1))^2)/SQRT(((50*POWER(80,POWER(COS(PI()*MOD(Calculator!$B$37/Calculator!$F$20,1)),2))+MIN(500,MAX(30,100*EXP(-0.3*'VSWR Calculator'!$C$24)*(1+3*ABS(MOD('VSWR Calculator'!$C$23/Calculator!$F$20/2,1)-0.5))))/'VSWR Calculator'!$C$25)+$C85)^2+(1500*ABS(SIN(2*PI()*MOD(Calculator!$B$37/Calculator!$F$20,1)))*IF(MOD(Calculator!$B$37/Calculator!$F$20,1)&lt;0.5,-1,1))^2)),2))</f>
        <v>—</v>
      </c>
      <c r="HW85" s="253" t="str">
        <f aca="false">IF(OR(Calculator!$E$21&lt;&gt;"YES",Calculator!$B$37&lt;Calculator!$G$21),"—",ROUND((1+SQRT(((50*POWER(80,POWER(COS(PI()*MOD(Calculator!$B$37/Calculator!$F$21,1)),2))+MIN(500,MAX(30,100*EXP(-0.3*'VSWR Calculator'!$C$24)*(1+3*ABS(MOD('VSWR Calculator'!$C$23/Calculator!$F$21/2,1)-0.5))))/'VSWR Calculator'!$C$25)-$C85)^2+(1500*ABS(SIN(2*PI()*MOD(Calculator!$B$37/Calculator!$F$21,1)))*IF(MOD(Calculator!$B$37/Calculator!$F$21,1)&lt;0.5,-1,1))^2)/SQRT(((50*POWER(80,POWER(COS(PI()*MOD(Calculator!$B$37/Calculator!$F$21,1)),2))+MIN(500,MAX(30,100*EXP(-0.3*'VSWR Calculator'!$C$24)*(1+3*ABS(MOD('VSWR Calculator'!$C$23/Calculator!$F$21/2,1)-0.5))))/'VSWR Calculator'!$C$25)+$C85)^2+(1500*ABS(SIN(2*PI()*MOD(Calculator!$B$37/Calculator!$F$21,1)))*IF(MOD(Calculator!$B$37/Calculator!$F$21,1)&lt;0.5,-1,1))^2))/(1-SQRT(((50*POWER(80,POWER(COS(PI()*MOD(Calculator!$B$37/Calculator!$F$21,1)),2))+MIN(500,MAX(30,100*EXP(-0.3*'VSWR Calculator'!$C$24)*(1+3*ABS(MOD('VSWR Calculator'!$C$23/Calculator!$F$21/2,1)-0.5))))/'VSWR Calculator'!$C$25)-$C85)^2+(1500*ABS(SIN(2*PI()*MOD(Calculator!$B$37/Calculator!$F$21,1)))*IF(MOD(Calculator!$B$37/Calculator!$F$21,1)&lt;0.5,-1,1))^2)/SQRT(((50*POWER(80,POWER(COS(PI()*MOD(Calculator!$B$37/Calculator!$F$21,1)),2))+MIN(500,MAX(30,100*EXP(-0.3*'VSWR Calculator'!$C$24)*(1+3*ABS(MOD('VSWR Calculator'!$C$23/Calculator!$F$21/2,1)-0.5))))/'VSWR Calculator'!$C$25)+$C85)^2+(1500*ABS(SIN(2*PI()*MOD(Calculator!$B$37/Calculator!$F$21,1)))*IF(MOD(Calculator!$B$37/Calculator!$F$21,1)&lt;0.5,-1,1))^2)),2))</f>
        <v>—</v>
      </c>
      <c r="HX85" s="253" t="str">
        <f aca="false">IF(OR(Calculator!$E$22&lt;&gt;"YES",Calculator!$B$37&lt;Calculator!$G$22),"—",ROUND((1+SQRT(((50*POWER(80,POWER(COS(PI()*MOD(Calculator!$B$37/Calculator!$F$22,1)),2))+MIN(500,MAX(30,100*EXP(-0.3*'VSWR Calculator'!$C$24)*(1+3*ABS(MOD('VSWR Calculator'!$C$23/Calculator!$F$22/2,1)-0.5))))/'VSWR Calculator'!$C$25)-$C85)^2+(1500*ABS(SIN(2*PI()*MOD(Calculator!$B$37/Calculator!$F$22,1)))*IF(MOD(Calculator!$B$37/Calculator!$F$22,1)&lt;0.5,-1,1))^2)/SQRT(((50*POWER(80,POWER(COS(PI()*MOD(Calculator!$B$37/Calculator!$F$22,1)),2))+MIN(500,MAX(30,100*EXP(-0.3*'VSWR Calculator'!$C$24)*(1+3*ABS(MOD('VSWR Calculator'!$C$23/Calculator!$F$22/2,1)-0.5))))/'VSWR Calculator'!$C$25)+$C85)^2+(1500*ABS(SIN(2*PI()*MOD(Calculator!$B$37/Calculator!$F$22,1)))*IF(MOD(Calculator!$B$37/Calculator!$F$22,1)&lt;0.5,-1,1))^2))/(1-SQRT(((50*POWER(80,POWER(COS(PI()*MOD(Calculator!$B$37/Calculator!$F$22,1)),2))+MIN(500,MAX(30,100*EXP(-0.3*'VSWR Calculator'!$C$24)*(1+3*ABS(MOD('VSWR Calculator'!$C$23/Calculator!$F$22/2,1)-0.5))))/'VSWR Calculator'!$C$25)-$C85)^2+(1500*ABS(SIN(2*PI()*MOD(Calculator!$B$37/Calculator!$F$22,1)))*IF(MOD(Calculator!$B$37/Calculator!$F$22,1)&lt;0.5,-1,1))^2)/SQRT(((50*POWER(80,POWER(COS(PI()*MOD(Calculator!$B$37/Calculator!$F$22,1)),2))+MIN(500,MAX(30,100*EXP(-0.3*'VSWR Calculator'!$C$24)*(1+3*ABS(MOD('VSWR Calculator'!$C$23/Calculator!$F$22/2,1)-0.5))))/'VSWR Calculator'!$C$25)+$C85)^2+(1500*ABS(SIN(2*PI()*MOD(Calculator!$B$37/Calculator!$F$22,1)))*IF(MOD(Calculator!$B$37/Calculator!$F$22,1)&lt;0.5,-1,1))^2)),2))</f>
        <v>—</v>
      </c>
      <c r="HY85" s="253" t="n">
        <f aca="false">IFERROR(ROUND((IF(ISNUMBER(HN85),HN85,0)+IF(ISNUMBER(HO85),HO85,0)+IF(ISNUMBER(HP85),HP85,0)+IF(ISNUMBER(HQ85),HQ85,0)+IF(ISNUMBER(HR85),HR85,0)+IF(ISNUMBER(HS85),HS85,0)+IF(ISNUMBER(HT85),HT85,0)+IF(ISNUMBER(HU85),HU85,0)+IF(ISNUMBER(HV85),HV85,0)+IF(ISNUMBER(HW85),HW85,0)+IF(ISNUMBER(HX85),HX85,0))/(IF(ISNUMBER(HN85),1,0)+IF(ISNUMBER(HO85),1,0)+IF(ISNUMBER(HP85),1,0)+IF(ISNUMBER(HQ85),1,0)+IF(ISNUMBER(HR85),1,0)+IF(ISNUMBER(HS85),1,0)+IF(ISNUMBER(HT85),1,0)+IF(ISNUMBER(HU85),1,0)+IF(ISNUMBER(HV85),1,0)+IF(ISNUMBER(HW85),1,0)+IF(ISNUMBER(HX85),1,0)),4),"")</f>
        <v>8.26</v>
      </c>
      <c r="HZ85" s="253" t="str">
        <f aca="false">IF(OR(Calculator!$E$12&lt;&gt;"YES",Calculator!$B$38&lt;Calculator!$G$12),"—",ROUND((1+SQRT(((50*POWER(80,POWER(COS(PI()*MOD(Calculator!$B$38/Calculator!$F$12,1)),2))+MIN(500,MAX(30,100*EXP(-0.3*'VSWR Calculator'!$C$24)*(1+3*ABS(MOD('VSWR Calculator'!$C$23/Calculator!$F$12/2,1)-0.5))))/'VSWR Calculator'!$C$25)-$C85)^2+(1500*ABS(SIN(2*PI()*MOD(Calculator!$B$38/Calculator!$F$12,1)))*IF(MOD(Calculator!$B$38/Calculator!$F$12,1)&lt;0.5,-1,1))^2)/SQRT(((50*POWER(80,POWER(COS(PI()*MOD(Calculator!$B$38/Calculator!$F$12,1)),2))+MIN(500,MAX(30,100*EXP(-0.3*'VSWR Calculator'!$C$24)*(1+3*ABS(MOD('VSWR Calculator'!$C$23/Calculator!$F$12/2,1)-0.5))))/'VSWR Calculator'!$C$25)+$C85)^2+(1500*ABS(SIN(2*PI()*MOD(Calculator!$B$38/Calculator!$F$12,1)))*IF(MOD(Calculator!$B$38/Calculator!$F$12,1)&lt;0.5,-1,1))^2))/(1-SQRT(((50*POWER(80,POWER(COS(PI()*MOD(Calculator!$B$38/Calculator!$F$12,1)),2))+MIN(500,MAX(30,100*EXP(-0.3*'VSWR Calculator'!$C$24)*(1+3*ABS(MOD('VSWR Calculator'!$C$23/Calculator!$F$12/2,1)-0.5))))/'VSWR Calculator'!$C$25)-$C85)^2+(1500*ABS(SIN(2*PI()*MOD(Calculator!$B$38/Calculator!$F$12,1)))*IF(MOD(Calculator!$B$38/Calculator!$F$12,1)&lt;0.5,-1,1))^2)/SQRT(((50*POWER(80,POWER(COS(PI()*MOD(Calculator!$B$38/Calculator!$F$12,1)),2))+MIN(500,MAX(30,100*EXP(-0.3*'VSWR Calculator'!$C$24)*(1+3*ABS(MOD('VSWR Calculator'!$C$23/Calculator!$F$12/2,1)-0.5))))/'VSWR Calculator'!$C$25)+$C85)^2+(1500*ABS(SIN(2*PI()*MOD(Calculator!$B$38/Calculator!$F$12,1)))*IF(MOD(Calculator!$B$38/Calculator!$F$12,1)&lt;0.5,-1,1))^2)),2))</f>
        <v>—</v>
      </c>
      <c r="IA85" s="253" t="str">
        <f aca="false">IF(OR(Calculator!$E$13&lt;&gt;"YES",Calculator!$B$38&lt;Calculator!$G$13),"—",ROUND((1+SQRT(((50*POWER(80,POWER(COS(PI()*MOD(Calculator!$B$38/Calculator!$F$13,1)),2))+MIN(500,MAX(30,100*EXP(-0.3*'VSWR Calculator'!$C$24)*(1+3*ABS(MOD('VSWR Calculator'!$C$23/Calculator!$F$13/2,1)-0.5))))/'VSWR Calculator'!$C$25)-$C85)^2+(1500*ABS(SIN(2*PI()*MOD(Calculator!$B$38/Calculator!$F$13,1)))*IF(MOD(Calculator!$B$38/Calculator!$F$13,1)&lt;0.5,-1,1))^2)/SQRT(((50*POWER(80,POWER(COS(PI()*MOD(Calculator!$B$38/Calculator!$F$13,1)),2))+MIN(500,MAX(30,100*EXP(-0.3*'VSWR Calculator'!$C$24)*(1+3*ABS(MOD('VSWR Calculator'!$C$23/Calculator!$F$13/2,1)-0.5))))/'VSWR Calculator'!$C$25)+$C85)^2+(1500*ABS(SIN(2*PI()*MOD(Calculator!$B$38/Calculator!$F$13,1)))*IF(MOD(Calculator!$B$38/Calculator!$F$13,1)&lt;0.5,-1,1))^2))/(1-SQRT(((50*POWER(80,POWER(COS(PI()*MOD(Calculator!$B$38/Calculator!$F$13,1)),2))+MIN(500,MAX(30,100*EXP(-0.3*'VSWR Calculator'!$C$24)*(1+3*ABS(MOD('VSWR Calculator'!$C$23/Calculator!$F$13/2,1)-0.5))))/'VSWR Calculator'!$C$25)-$C85)^2+(1500*ABS(SIN(2*PI()*MOD(Calculator!$B$38/Calculator!$F$13,1)))*IF(MOD(Calculator!$B$38/Calculator!$F$13,1)&lt;0.5,-1,1))^2)/SQRT(((50*POWER(80,POWER(COS(PI()*MOD(Calculator!$B$38/Calculator!$F$13,1)),2))+MIN(500,MAX(30,100*EXP(-0.3*'VSWR Calculator'!$C$24)*(1+3*ABS(MOD('VSWR Calculator'!$C$23/Calculator!$F$13/2,1)-0.5))))/'VSWR Calculator'!$C$25)+$C85)^2+(1500*ABS(SIN(2*PI()*MOD(Calculator!$B$38/Calculator!$F$13,1)))*IF(MOD(Calculator!$B$38/Calculator!$F$13,1)&lt;0.5,-1,1))^2)),2))</f>
        <v>—</v>
      </c>
      <c r="IB85" s="253" t="str">
        <f aca="false">IF(OR(Calculator!$E$14&lt;&gt;"YES",Calculator!$B$38&lt;Calculator!$G$14),"—",ROUND((1+SQRT(((50*POWER(80,POWER(COS(PI()*MOD(Calculator!$B$38/Calculator!$F$14,1)),2))+MIN(500,MAX(30,100*EXP(-0.3*'VSWR Calculator'!$C$24)*(1+3*ABS(MOD('VSWR Calculator'!$C$23/Calculator!$F$14/2,1)-0.5))))/'VSWR Calculator'!$C$25)-$C85)^2+(1500*ABS(SIN(2*PI()*MOD(Calculator!$B$38/Calculator!$F$14,1)))*IF(MOD(Calculator!$B$38/Calculator!$F$14,1)&lt;0.5,-1,1))^2)/SQRT(((50*POWER(80,POWER(COS(PI()*MOD(Calculator!$B$38/Calculator!$F$14,1)),2))+MIN(500,MAX(30,100*EXP(-0.3*'VSWR Calculator'!$C$24)*(1+3*ABS(MOD('VSWR Calculator'!$C$23/Calculator!$F$14/2,1)-0.5))))/'VSWR Calculator'!$C$25)+$C85)^2+(1500*ABS(SIN(2*PI()*MOD(Calculator!$B$38/Calculator!$F$14,1)))*IF(MOD(Calculator!$B$38/Calculator!$F$14,1)&lt;0.5,-1,1))^2))/(1-SQRT(((50*POWER(80,POWER(COS(PI()*MOD(Calculator!$B$38/Calculator!$F$14,1)),2))+MIN(500,MAX(30,100*EXP(-0.3*'VSWR Calculator'!$C$24)*(1+3*ABS(MOD('VSWR Calculator'!$C$23/Calculator!$F$14/2,1)-0.5))))/'VSWR Calculator'!$C$25)-$C85)^2+(1500*ABS(SIN(2*PI()*MOD(Calculator!$B$38/Calculator!$F$14,1)))*IF(MOD(Calculator!$B$38/Calculator!$F$14,1)&lt;0.5,-1,1))^2)/SQRT(((50*POWER(80,POWER(COS(PI()*MOD(Calculator!$B$38/Calculator!$F$14,1)),2))+MIN(500,MAX(30,100*EXP(-0.3*'VSWR Calculator'!$C$24)*(1+3*ABS(MOD('VSWR Calculator'!$C$23/Calculator!$F$14/2,1)-0.5))))/'VSWR Calculator'!$C$25)+$C85)^2+(1500*ABS(SIN(2*PI()*MOD(Calculator!$B$38/Calculator!$F$14,1)))*IF(MOD(Calculator!$B$38/Calculator!$F$14,1)&lt;0.5,-1,1))^2)),2))</f>
        <v>—</v>
      </c>
      <c r="IC85" s="253" t="n">
        <f aca="false">IF(OR(Calculator!$E$15&lt;&gt;"YES",Calculator!$B$38&lt;Calculator!$G$15),"—",ROUND((1+SQRT(((50*POWER(80,POWER(COS(PI()*MOD(Calculator!$B$38/Calculator!$F$15,1)),2))+MIN(500,MAX(30,100*EXP(-0.3*'VSWR Calculator'!$C$24)*(1+3*ABS(MOD('VSWR Calculator'!$C$23/Calculator!$F$15/2,1)-0.5))))/'VSWR Calculator'!$C$25)-$C85)^2+(1500*ABS(SIN(2*PI()*MOD(Calculator!$B$38/Calculator!$F$15,1)))*IF(MOD(Calculator!$B$38/Calculator!$F$15,1)&lt;0.5,-1,1))^2)/SQRT(((50*POWER(80,POWER(COS(PI()*MOD(Calculator!$B$38/Calculator!$F$15,1)),2))+MIN(500,MAX(30,100*EXP(-0.3*'VSWR Calculator'!$C$24)*(1+3*ABS(MOD('VSWR Calculator'!$C$23/Calculator!$F$15/2,1)-0.5))))/'VSWR Calculator'!$C$25)+$C85)^2+(1500*ABS(SIN(2*PI()*MOD(Calculator!$B$38/Calculator!$F$15,1)))*IF(MOD(Calculator!$B$38/Calculator!$F$15,1)&lt;0.5,-1,1))^2))/(1-SQRT(((50*POWER(80,POWER(COS(PI()*MOD(Calculator!$B$38/Calculator!$F$15,1)),2))+MIN(500,MAX(30,100*EXP(-0.3*'VSWR Calculator'!$C$24)*(1+3*ABS(MOD('VSWR Calculator'!$C$23/Calculator!$F$15/2,1)-0.5))))/'VSWR Calculator'!$C$25)-$C85)^2+(1500*ABS(SIN(2*PI()*MOD(Calculator!$B$38/Calculator!$F$15,1)))*IF(MOD(Calculator!$B$38/Calculator!$F$15,1)&lt;0.5,-1,1))^2)/SQRT(((50*POWER(80,POWER(COS(PI()*MOD(Calculator!$B$38/Calculator!$F$15,1)),2))+MIN(500,MAX(30,100*EXP(-0.3*'VSWR Calculator'!$C$24)*(1+3*ABS(MOD('VSWR Calculator'!$C$23/Calculator!$F$15/2,1)-0.5))))/'VSWR Calculator'!$C$25)+$C85)^2+(1500*ABS(SIN(2*PI()*MOD(Calculator!$B$38/Calculator!$F$15,1)))*IF(MOD(Calculator!$B$38/Calculator!$F$15,1)&lt;0.5,-1,1))^2)),2))</f>
        <v>2.21</v>
      </c>
      <c r="ID85" s="253" t="str">
        <f aca="false">IF(OR(Calculator!$E$16&lt;&gt;"YES",Calculator!$B$38&lt;Calculator!$G$16),"—",ROUND((1+SQRT(((50*POWER(80,POWER(COS(PI()*MOD(Calculator!$B$38/Calculator!$F$16,1)),2))+MIN(500,MAX(30,100*EXP(-0.3*'VSWR Calculator'!$C$24)*(1+3*ABS(MOD('VSWR Calculator'!$C$23/Calculator!$F$16/2,1)-0.5))))/'VSWR Calculator'!$C$25)-$C85)^2+(1500*ABS(SIN(2*PI()*MOD(Calculator!$B$38/Calculator!$F$16,1)))*IF(MOD(Calculator!$B$38/Calculator!$F$16,1)&lt;0.5,-1,1))^2)/SQRT(((50*POWER(80,POWER(COS(PI()*MOD(Calculator!$B$38/Calculator!$F$16,1)),2))+MIN(500,MAX(30,100*EXP(-0.3*'VSWR Calculator'!$C$24)*(1+3*ABS(MOD('VSWR Calculator'!$C$23/Calculator!$F$16/2,1)-0.5))))/'VSWR Calculator'!$C$25)+$C85)^2+(1500*ABS(SIN(2*PI()*MOD(Calculator!$B$38/Calculator!$F$16,1)))*IF(MOD(Calculator!$B$38/Calculator!$F$16,1)&lt;0.5,-1,1))^2))/(1-SQRT(((50*POWER(80,POWER(COS(PI()*MOD(Calculator!$B$38/Calculator!$F$16,1)),2))+MIN(500,MAX(30,100*EXP(-0.3*'VSWR Calculator'!$C$24)*(1+3*ABS(MOD('VSWR Calculator'!$C$23/Calculator!$F$16/2,1)-0.5))))/'VSWR Calculator'!$C$25)-$C85)^2+(1500*ABS(SIN(2*PI()*MOD(Calculator!$B$38/Calculator!$F$16,1)))*IF(MOD(Calculator!$B$38/Calculator!$F$16,1)&lt;0.5,-1,1))^2)/SQRT(((50*POWER(80,POWER(COS(PI()*MOD(Calculator!$B$38/Calculator!$F$16,1)),2))+MIN(500,MAX(30,100*EXP(-0.3*'VSWR Calculator'!$C$24)*(1+3*ABS(MOD('VSWR Calculator'!$C$23/Calculator!$F$16/2,1)-0.5))))/'VSWR Calculator'!$C$25)+$C85)^2+(1500*ABS(SIN(2*PI()*MOD(Calculator!$B$38/Calculator!$F$16,1)))*IF(MOD(Calculator!$B$38/Calculator!$F$16,1)&lt;0.5,-1,1))^2)),2))</f>
        <v>—</v>
      </c>
      <c r="IE85" s="253" t="n">
        <f aca="false">IF(OR(Calculator!$E$17&lt;&gt;"YES",Calculator!$B$38&lt;Calculator!$G$17),"—",ROUND((1+SQRT(((50*POWER(80,POWER(COS(PI()*MOD(Calculator!$B$38/Calculator!$F$17,1)),2))+MIN(500,MAX(30,100*EXP(-0.3*'VSWR Calculator'!$C$24)*(1+3*ABS(MOD('VSWR Calculator'!$C$23/Calculator!$F$17/2,1)-0.5))))/'VSWR Calculator'!$C$25)-$C85)^2+(1500*ABS(SIN(2*PI()*MOD(Calculator!$B$38/Calculator!$F$17,1)))*IF(MOD(Calculator!$B$38/Calculator!$F$17,1)&lt;0.5,-1,1))^2)/SQRT(((50*POWER(80,POWER(COS(PI()*MOD(Calculator!$B$38/Calculator!$F$17,1)),2))+MIN(500,MAX(30,100*EXP(-0.3*'VSWR Calculator'!$C$24)*(1+3*ABS(MOD('VSWR Calculator'!$C$23/Calculator!$F$17/2,1)-0.5))))/'VSWR Calculator'!$C$25)+$C85)^2+(1500*ABS(SIN(2*PI()*MOD(Calculator!$B$38/Calculator!$F$17,1)))*IF(MOD(Calculator!$B$38/Calculator!$F$17,1)&lt;0.5,-1,1))^2))/(1-SQRT(((50*POWER(80,POWER(COS(PI()*MOD(Calculator!$B$38/Calculator!$F$17,1)),2))+MIN(500,MAX(30,100*EXP(-0.3*'VSWR Calculator'!$C$24)*(1+3*ABS(MOD('VSWR Calculator'!$C$23/Calculator!$F$17/2,1)-0.5))))/'VSWR Calculator'!$C$25)-$C85)^2+(1500*ABS(SIN(2*PI()*MOD(Calculator!$B$38/Calculator!$F$17,1)))*IF(MOD(Calculator!$B$38/Calculator!$F$17,1)&lt;0.5,-1,1))^2)/SQRT(((50*POWER(80,POWER(COS(PI()*MOD(Calculator!$B$38/Calculator!$F$17,1)),2))+MIN(500,MAX(30,100*EXP(-0.3*'VSWR Calculator'!$C$24)*(1+3*ABS(MOD('VSWR Calculator'!$C$23/Calculator!$F$17/2,1)-0.5))))/'VSWR Calculator'!$C$25)+$C85)^2+(1500*ABS(SIN(2*PI()*MOD(Calculator!$B$38/Calculator!$F$17,1)))*IF(MOD(Calculator!$B$38/Calculator!$F$17,1)&lt;0.5,-1,1))^2)),2))</f>
        <v>17.23</v>
      </c>
      <c r="IF85" s="253" t="str">
        <f aca="false">IF(OR(Calculator!$E$18&lt;&gt;"YES",Calculator!$B$38&lt;Calculator!$G$18),"—",ROUND((1+SQRT(((50*POWER(80,POWER(COS(PI()*MOD(Calculator!$B$38/Calculator!$F$18,1)),2))+MIN(500,MAX(30,100*EXP(-0.3*'VSWR Calculator'!$C$24)*(1+3*ABS(MOD('VSWR Calculator'!$C$23/Calculator!$F$18/2,1)-0.5))))/'VSWR Calculator'!$C$25)-$C85)^2+(1500*ABS(SIN(2*PI()*MOD(Calculator!$B$38/Calculator!$F$18,1)))*IF(MOD(Calculator!$B$38/Calculator!$F$18,1)&lt;0.5,-1,1))^2)/SQRT(((50*POWER(80,POWER(COS(PI()*MOD(Calculator!$B$38/Calculator!$F$18,1)),2))+MIN(500,MAX(30,100*EXP(-0.3*'VSWR Calculator'!$C$24)*(1+3*ABS(MOD('VSWR Calculator'!$C$23/Calculator!$F$18/2,1)-0.5))))/'VSWR Calculator'!$C$25)+$C85)^2+(1500*ABS(SIN(2*PI()*MOD(Calculator!$B$38/Calculator!$F$18,1)))*IF(MOD(Calculator!$B$38/Calculator!$F$18,1)&lt;0.5,-1,1))^2))/(1-SQRT(((50*POWER(80,POWER(COS(PI()*MOD(Calculator!$B$38/Calculator!$F$18,1)),2))+MIN(500,MAX(30,100*EXP(-0.3*'VSWR Calculator'!$C$24)*(1+3*ABS(MOD('VSWR Calculator'!$C$23/Calculator!$F$18/2,1)-0.5))))/'VSWR Calculator'!$C$25)-$C85)^2+(1500*ABS(SIN(2*PI()*MOD(Calculator!$B$38/Calculator!$F$18,1)))*IF(MOD(Calculator!$B$38/Calculator!$F$18,1)&lt;0.5,-1,1))^2)/SQRT(((50*POWER(80,POWER(COS(PI()*MOD(Calculator!$B$38/Calculator!$F$18,1)),2))+MIN(500,MAX(30,100*EXP(-0.3*'VSWR Calculator'!$C$24)*(1+3*ABS(MOD('VSWR Calculator'!$C$23/Calculator!$F$18/2,1)-0.5))))/'VSWR Calculator'!$C$25)+$C85)^2+(1500*ABS(SIN(2*PI()*MOD(Calculator!$B$38/Calculator!$F$18,1)))*IF(MOD(Calculator!$B$38/Calculator!$F$18,1)&lt;0.5,-1,1))^2)),2))</f>
        <v>—</v>
      </c>
      <c r="IG85" s="253" t="str">
        <f aca="false">IF(OR(Calculator!$E$19&lt;&gt;"YES",Calculator!$B$38&lt;Calculator!$G$19),"—",ROUND((1+SQRT(((50*POWER(80,POWER(COS(PI()*MOD(Calculator!$B$38/Calculator!$F$19,1)),2))+MIN(500,MAX(30,100*EXP(-0.3*'VSWR Calculator'!$C$24)*(1+3*ABS(MOD('VSWR Calculator'!$C$23/Calculator!$F$19/2,1)-0.5))))/'VSWR Calculator'!$C$25)-$C85)^2+(1500*ABS(SIN(2*PI()*MOD(Calculator!$B$38/Calculator!$F$19,1)))*IF(MOD(Calculator!$B$38/Calculator!$F$19,1)&lt;0.5,-1,1))^2)/SQRT(((50*POWER(80,POWER(COS(PI()*MOD(Calculator!$B$38/Calculator!$F$19,1)),2))+MIN(500,MAX(30,100*EXP(-0.3*'VSWR Calculator'!$C$24)*(1+3*ABS(MOD('VSWR Calculator'!$C$23/Calculator!$F$19/2,1)-0.5))))/'VSWR Calculator'!$C$25)+$C85)^2+(1500*ABS(SIN(2*PI()*MOD(Calculator!$B$38/Calculator!$F$19,1)))*IF(MOD(Calculator!$B$38/Calculator!$F$19,1)&lt;0.5,-1,1))^2))/(1-SQRT(((50*POWER(80,POWER(COS(PI()*MOD(Calculator!$B$38/Calculator!$F$19,1)),2))+MIN(500,MAX(30,100*EXP(-0.3*'VSWR Calculator'!$C$24)*(1+3*ABS(MOD('VSWR Calculator'!$C$23/Calculator!$F$19/2,1)-0.5))))/'VSWR Calculator'!$C$25)-$C85)^2+(1500*ABS(SIN(2*PI()*MOD(Calculator!$B$38/Calculator!$F$19,1)))*IF(MOD(Calculator!$B$38/Calculator!$F$19,1)&lt;0.5,-1,1))^2)/SQRT(((50*POWER(80,POWER(COS(PI()*MOD(Calculator!$B$38/Calculator!$F$19,1)),2))+MIN(500,MAX(30,100*EXP(-0.3*'VSWR Calculator'!$C$24)*(1+3*ABS(MOD('VSWR Calculator'!$C$23/Calculator!$F$19/2,1)-0.5))))/'VSWR Calculator'!$C$25)+$C85)^2+(1500*ABS(SIN(2*PI()*MOD(Calculator!$B$38/Calculator!$F$19,1)))*IF(MOD(Calculator!$B$38/Calculator!$F$19,1)&lt;0.5,-1,1))^2)),2))</f>
        <v>—</v>
      </c>
      <c r="IH85" s="253" t="str">
        <f aca="false">IF(OR(Calculator!$E$20&lt;&gt;"YES",Calculator!$B$38&lt;Calculator!$G$20),"—",ROUND((1+SQRT(((50*POWER(80,POWER(COS(PI()*MOD(Calculator!$B$38/Calculator!$F$20,1)),2))+MIN(500,MAX(30,100*EXP(-0.3*'VSWR Calculator'!$C$24)*(1+3*ABS(MOD('VSWR Calculator'!$C$23/Calculator!$F$20/2,1)-0.5))))/'VSWR Calculator'!$C$25)-$C85)^2+(1500*ABS(SIN(2*PI()*MOD(Calculator!$B$38/Calculator!$F$20,1)))*IF(MOD(Calculator!$B$38/Calculator!$F$20,1)&lt;0.5,-1,1))^2)/SQRT(((50*POWER(80,POWER(COS(PI()*MOD(Calculator!$B$38/Calculator!$F$20,1)),2))+MIN(500,MAX(30,100*EXP(-0.3*'VSWR Calculator'!$C$24)*(1+3*ABS(MOD('VSWR Calculator'!$C$23/Calculator!$F$20/2,1)-0.5))))/'VSWR Calculator'!$C$25)+$C85)^2+(1500*ABS(SIN(2*PI()*MOD(Calculator!$B$38/Calculator!$F$20,1)))*IF(MOD(Calculator!$B$38/Calculator!$F$20,1)&lt;0.5,-1,1))^2))/(1-SQRT(((50*POWER(80,POWER(COS(PI()*MOD(Calculator!$B$38/Calculator!$F$20,1)),2))+MIN(500,MAX(30,100*EXP(-0.3*'VSWR Calculator'!$C$24)*(1+3*ABS(MOD('VSWR Calculator'!$C$23/Calculator!$F$20/2,1)-0.5))))/'VSWR Calculator'!$C$25)-$C85)^2+(1500*ABS(SIN(2*PI()*MOD(Calculator!$B$38/Calculator!$F$20,1)))*IF(MOD(Calculator!$B$38/Calculator!$F$20,1)&lt;0.5,-1,1))^2)/SQRT(((50*POWER(80,POWER(COS(PI()*MOD(Calculator!$B$38/Calculator!$F$20,1)),2))+MIN(500,MAX(30,100*EXP(-0.3*'VSWR Calculator'!$C$24)*(1+3*ABS(MOD('VSWR Calculator'!$C$23/Calculator!$F$20/2,1)-0.5))))/'VSWR Calculator'!$C$25)+$C85)^2+(1500*ABS(SIN(2*PI()*MOD(Calculator!$B$38/Calculator!$F$20,1)))*IF(MOD(Calculator!$B$38/Calculator!$F$20,1)&lt;0.5,-1,1))^2)),2))</f>
        <v>—</v>
      </c>
      <c r="II85" s="253" t="str">
        <f aca="false">IF(OR(Calculator!$E$21&lt;&gt;"YES",Calculator!$B$38&lt;Calculator!$G$21),"—",ROUND((1+SQRT(((50*POWER(80,POWER(COS(PI()*MOD(Calculator!$B$38/Calculator!$F$21,1)),2))+MIN(500,MAX(30,100*EXP(-0.3*'VSWR Calculator'!$C$24)*(1+3*ABS(MOD('VSWR Calculator'!$C$23/Calculator!$F$21/2,1)-0.5))))/'VSWR Calculator'!$C$25)-$C85)^2+(1500*ABS(SIN(2*PI()*MOD(Calculator!$B$38/Calculator!$F$21,1)))*IF(MOD(Calculator!$B$38/Calculator!$F$21,1)&lt;0.5,-1,1))^2)/SQRT(((50*POWER(80,POWER(COS(PI()*MOD(Calculator!$B$38/Calculator!$F$21,1)),2))+MIN(500,MAX(30,100*EXP(-0.3*'VSWR Calculator'!$C$24)*(1+3*ABS(MOD('VSWR Calculator'!$C$23/Calculator!$F$21/2,1)-0.5))))/'VSWR Calculator'!$C$25)+$C85)^2+(1500*ABS(SIN(2*PI()*MOD(Calculator!$B$38/Calculator!$F$21,1)))*IF(MOD(Calculator!$B$38/Calculator!$F$21,1)&lt;0.5,-1,1))^2))/(1-SQRT(((50*POWER(80,POWER(COS(PI()*MOD(Calculator!$B$38/Calculator!$F$21,1)),2))+MIN(500,MAX(30,100*EXP(-0.3*'VSWR Calculator'!$C$24)*(1+3*ABS(MOD('VSWR Calculator'!$C$23/Calculator!$F$21/2,1)-0.5))))/'VSWR Calculator'!$C$25)-$C85)^2+(1500*ABS(SIN(2*PI()*MOD(Calculator!$B$38/Calculator!$F$21,1)))*IF(MOD(Calculator!$B$38/Calculator!$F$21,1)&lt;0.5,-1,1))^2)/SQRT(((50*POWER(80,POWER(COS(PI()*MOD(Calculator!$B$38/Calculator!$F$21,1)),2))+MIN(500,MAX(30,100*EXP(-0.3*'VSWR Calculator'!$C$24)*(1+3*ABS(MOD('VSWR Calculator'!$C$23/Calculator!$F$21/2,1)-0.5))))/'VSWR Calculator'!$C$25)+$C85)^2+(1500*ABS(SIN(2*PI()*MOD(Calculator!$B$38/Calculator!$F$21,1)))*IF(MOD(Calculator!$B$38/Calculator!$F$21,1)&lt;0.5,-1,1))^2)),2))</f>
        <v>—</v>
      </c>
      <c r="IJ85" s="253" t="str">
        <f aca="false">IF(OR(Calculator!$E$22&lt;&gt;"YES",Calculator!$B$38&lt;Calculator!$G$22),"—",ROUND((1+SQRT(((50*POWER(80,POWER(COS(PI()*MOD(Calculator!$B$38/Calculator!$F$22,1)),2))+MIN(500,MAX(30,100*EXP(-0.3*'VSWR Calculator'!$C$24)*(1+3*ABS(MOD('VSWR Calculator'!$C$23/Calculator!$F$22/2,1)-0.5))))/'VSWR Calculator'!$C$25)-$C85)^2+(1500*ABS(SIN(2*PI()*MOD(Calculator!$B$38/Calculator!$F$22,1)))*IF(MOD(Calculator!$B$38/Calculator!$F$22,1)&lt;0.5,-1,1))^2)/SQRT(((50*POWER(80,POWER(COS(PI()*MOD(Calculator!$B$38/Calculator!$F$22,1)),2))+MIN(500,MAX(30,100*EXP(-0.3*'VSWR Calculator'!$C$24)*(1+3*ABS(MOD('VSWR Calculator'!$C$23/Calculator!$F$22/2,1)-0.5))))/'VSWR Calculator'!$C$25)+$C85)^2+(1500*ABS(SIN(2*PI()*MOD(Calculator!$B$38/Calculator!$F$22,1)))*IF(MOD(Calculator!$B$38/Calculator!$F$22,1)&lt;0.5,-1,1))^2))/(1-SQRT(((50*POWER(80,POWER(COS(PI()*MOD(Calculator!$B$38/Calculator!$F$22,1)),2))+MIN(500,MAX(30,100*EXP(-0.3*'VSWR Calculator'!$C$24)*(1+3*ABS(MOD('VSWR Calculator'!$C$23/Calculator!$F$22/2,1)-0.5))))/'VSWR Calculator'!$C$25)-$C85)^2+(1500*ABS(SIN(2*PI()*MOD(Calculator!$B$38/Calculator!$F$22,1)))*IF(MOD(Calculator!$B$38/Calculator!$F$22,1)&lt;0.5,-1,1))^2)/SQRT(((50*POWER(80,POWER(COS(PI()*MOD(Calculator!$B$38/Calculator!$F$22,1)),2))+MIN(500,MAX(30,100*EXP(-0.3*'VSWR Calculator'!$C$24)*(1+3*ABS(MOD('VSWR Calculator'!$C$23/Calculator!$F$22/2,1)-0.5))))/'VSWR Calculator'!$C$25)+$C85)^2+(1500*ABS(SIN(2*PI()*MOD(Calculator!$B$38/Calculator!$F$22,1)))*IF(MOD(Calculator!$B$38/Calculator!$F$22,1)&lt;0.5,-1,1))^2)),2))</f>
        <v>—</v>
      </c>
      <c r="IK85" s="253" t="n">
        <f aca="false">IFERROR(ROUND((IF(ISNUMBER(HZ85),HZ85,0)+IF(ISNUMBER(IA85),IA85,0)+IF(ISNUMBER(IB85),IB85,0)+IF(ISNUMBER(IC85),IC85,0)+IF(ISNUMBER(ID85),ID85,0)+IF(ISNUMBER(IE85),IE85,0)+IF(ISNUMBER(IF85),IF85,0)+IF(ISNUMBER(IG85),IG85,0)+IF(ISNUMBER(IH85),IH85,0)+IF(ISNUMBER(II85),II85,0)+IF(ISNUMBER(IJ85),IJ85,0))/(IF(ISNUMBER(HZ85),1,0)+IF(ISNUMBER(IA85),1,0)+IF(ISNUMBER(IB85),1,0)+IF(ISNUMBER(IC85),1,0)+IF(ISNUMBER(ID85),1,0)+IF(ISNUMBER(IE85),1,0)+IF(ISNUMBER(IF85),1,0)+IF(ISNUMBER(IG85),1,0)+IF(ISNUMBER(IH85),1,0)+IF(ISNUMBER(II85),1,0)+IF(ISNUMBER(IJ85),1,0)),4),"")</f>
        <v>9.72</v>
      </c>
    </row>
    <row r="86" customFormat="false" ht="15" hidden="false" customHeight="true" outlineLevel="0" collapsed="false">
      <c r="A86" s="296" t="s">
        <v>528</v>
      </c>
      <c r="B86" s="296" t="s">
        <v>339</v>
      </c>
      <c r="C86" s="297" t="n">
        <v>2600</v>
      </c>
      <c r="D86" s="298" t="str">
        <f aca="false">IF(OR(Calculator!$E$12&lt;&gt;"YES",Calculator!$B$29&lt;Calculator!$G$12),"—",ROUND((1+SQRT(((50*POWER(80,POWER(COS(PI()*MOD(Calculator!$B$29/Calculator!$F$12,1)),2))-$C86)^2+(1500*ABS(SIN(2*PI()*MOD(Calculator!$B$29/Calculator!$F$12,1)))*IF(MOD(Calculator!$B$29/Calculator!$F$12,1)&lt;0.5,-1,1))^2)/((50*POWER(80,POWER(COS(PI()*MOD(Calculator!$B$29/Calculator!$F$12,1)),2))+$C86)^2+(1500*ABS(SIN(2*PI()*MOD(Calculator!$B$29/Calculator!$F$12,1)))*IF(MOD(Calculator!$B$29/Calculator!$F$12,1)&lt;0.5,-1,1))^2)))/(1-SQRT(((50*POWER(80,POWER(COS(PI()*MOD(Calculator!$B$29/Calculator!$F$12,1)),2))-$C86)^2+(1500*ABS(SIN(2*PI()*MOD(Calculator!$B$29/Calculator!$F$12,1)))*IF(MOD(Calculator!$B$29/Calculator!$F$12,1)&lt;0.5,-1,1))^2)/((50*POWER(80,POWER(COS(PI()*MOD(Calculator!$B$29/Calculator!$F$12,1)),2))+$C86)^2+(1500*ABS(SIN(2*PI()*MOD(Calculator!$B$29/Calculator!$F$12,1)))*IF(MOD(Calculator!$B$29/Calculator!$F$12,1)&lt;0.5,-1,1))^2))),2))</f>
        <v>—</v>
      </c>
      <c r="E86" s="298" t="str">
        <f aca="false">IF(OR(Calculator!$E$13&lt;&gt;"YES",Calculator!$B$29&lt;Calculator!$G$13),"—",ROUND((1+SQRT(((50*POWER(80,POWER(COS(PI()*MOD(Calculator!$B$29/Calculator!$F$13,1)),2))-$C86)^2+(1500*ABS(SIN(2*PI()*MOD(Calculator!$B$29/Calculator!$F$13,1)))*IF(MOD(Calculator!$B$29/Calculator!$F$13,1)&lt;0.5,-1,1))^2)/((50*POWER(80,POWER(COS(PI()*MOD(Calculator!$B$29/Calculator!$F$13,1)),2))+$C86)^2+(1500*ABS(SIN(2*PI()*MOD(Calculator!$B$29/Calculator!$F$13,1)))*IF(MOD(Calculator!$B$29/Calculator!$F$13,1)&lt;0.5,-1,1))^2)))/(1-SQRT(((50*POWER(80,POWER(COS(PI()*MOD(Calculator!$B$29/Calculator!$F$13,1)),2))-$C86)^2+(1500*ABS(SIN(2*PI()*MOD(Calculator!$B$29/Calculator!$F$13,1)))*IF(MOD(Calculator!$B$29/Calculator!$F$13,1)&lt;0.5,-1,1))^2)/((50*POWER(80,POWER(COS(PI()*MOD(Calculator!$B$29/Calculator!$F$13,1)),2))+$C86)^2+(1500*ABS(SIN(2*PI()*MOD(Calculator!$B$29/Calculator!$F$13,1)))*IF(MOD(Calculator!$B$29/Calculator!$F$13,1)&lt;0.5,-1,1))^2))),2))</f>
        <v>—</v>
      </c>
      <c r="F86" s="298" t="str">
        <f aca="false">IF(OR(Calculator!$E$14&lt;&gt;"YES",Calculator!$B$29&lt;Calculator!$G$14),"—",ROUND((1+SQRT(((50*POWER(80,POWER(COS(PI()*MOD(Calculator!$B$29/Calculator!$F$14,1)),2))-$C86)^2+(1500*ABS(SIN(2*PI()*MOD(Calculator!$B$29/Calculator!$F$14,1)))*IF(MOD(Calculator!$B$29/Calculator!$F$14,1)&lt;0.5,-1,1))^2)/((50*POWER(80,POWER(COS(PI()*MOD(Calculator!$B$29/Calculator!$F$14,1)),2))+$C86)^2+(1500*ABS(SIN(2*PI()*MOD(Calculator!$B$29/Calculator!$F$14,1)))*IF(MOD(Calculator!$B$29/Calculator!$F$14,1)&lt;0.5,-1,1))^2)))/(1-SQRT(((50*POWER(80,POWER(COS(PI()*MOD(Calculator!$B$29/Calculator!$F$14,1)),2))-$C86)^2+(1500*ABS(SIN(2*PI()*MOD(Calculator!$B$29/Calculator!$F$14,1)))*IF(MOD(Calculator!$B$29/Calculator!$F$14,1)&lt;0.5,-1,1))^2)/((50*POWER(80,POWER(COS(PI()*MOD(Calculator!$B$29/Calculator!$F$14,1)),2))+$C86)^2+(1500*ABS(SIN(2*PI()*MOD(Calculator!$B$29/Calculator!$F$14,1)))*IF(MOD(Calculator!$B$29/Calculator!$F$14,1)&lt;0.5,-1,1))^2))),2))</f>
        <v>—</v>
      </c>
      <c r="G86" s="298" t="n">
        <f aca="false">IF(OR(Calculator!$E$15&lt;&gt;"YES",Calculator!$B$29&lt;Calculator!$G$15),"—",ROUND((1+SQRT(((50*POWER(80,POWER(COS(PI()*MOD(Calculator!$B$29/Calculator!$F$15,1)),2))-$C86)^2+(1500*ABS(SIN(2*PI()*MOD(Calculator!$B$29/Calculator!$F$15,1)))*IF(MOD(Calculator!$B$29/Calculator!$F$15,1)&lt;0.5,-1,1))^2)/((50*POWER(80,POWER(COS(PI()*MOD(Calculator!$B$29/Calculator!$F$15,1)),2))+$C86)^2+(1500*ABS(SIN(2*PI()*MOD(Calculator!$B$29/Calculator!$F$15,1)))*IF(MOD(Calculator!$B$29/Calculator!$F$15,1)&lt;0.5,-1,1))^2)))/(1-SQRT(((50*POWER(80,POWER(COS(PI()*MOD(Calculator!$B$29/Calculator!$F$15,1)),2))-$C86)^2+(1500*ABS(SIN(2*PI()*MOD(Calculator!$B$29/Calculator!$F$15,1)))*IF(MOD(Calculator!$B$29/Calculator!$F$15,1)&lt;0.5,-1,1))^2)/((50*POWER(80,POWER(COS(PI()*MOD(Calculator!$B$29/Calculator!$F$15,1)),2))+$C86)^2+(1500*ABS(SIN(2*PI()*MOD(Calculator!$B$29/Calculator!$F$15,1)))*IF(MOD(Calculator!$B$29/Calculator!$F$15,1)&lt;0.5,-1,1))^2))),2))</f>
        <v>21.59</v>
      </c>
      <c r="H86" s="298" t="str">
        <f aca="false">IF(OR(Calculator!$E$16&lt;&gt;"YES",Calculator!$B$29&lt;Calculator!$G$16),"—",ROUND((1+SQRT(((50*POWER(80,POWER(COS(PI()*MOD(Calculator!$B$29/Calculator!$F$16,1)),2))-$C86)^2+(1500*ABS(SIN(2*PI()*MOD(Calculator!$B$29/Calculator!$F$16,1)))*IF(MOD(Calculator!$B$29/Calculator!$F$16,1)&lt;0.5,-1,1))^2)/((50*POWER(80,POWER(COS(PI()*MOD(Calculator!$B$29/Calculator!$F$16,1)),2))+$C86)^2+(1500*ABS(SIN(2*PI()*MOD(Calculator!$B$29/Calculator!$F$16,1)))*IF(MOD(Calculator!$B$29/Calculator!$F$16,1)&lt;0.5,-1,1))^2)))/(1-SQRT(((50*POWER(80,POWER(COS(PI()*MOD(Calculator!$B$29/Calculator!$F$16,1)),2))-$C86)^2+(1500*ABS(SIN(2*PI()*MOD(Calculator!$B$29/Calculator!$F$16,1)))*IF(MOD(Calculator!$B$29/Calculator!$F$16,1)&lt;0.5,-1,1))^2)/((50*POWER(80,POWER(COS(PI()*MOD(Calculator!$B$29/Calculator!$F$16,1)),2))+$C86)^2+(1500*ABS(SIN(2*PI()*MOD(Calculator!$B$29/Calculator!$F$16,1)))*IF(MOD(Calculator!$B$29/Calculator!$F$16,1)&lt;0.5,-1,1))^2))),2))</f>
        <v>—</v>
      </c>
      <c r="I86" s="298" t="n">
        <f aca="false">IF(OR(Calculator!$E$17&lt;&gt;"YES",Calculator!$B$29&lt;Calculator!$G$17),"—",ROUND((1+SQRT(((50*POWER(80,POWER(COS(PI()*MOD(Calculator!$B$29/Calculator!$F$17,1)),2))-$C86)^2+(1500*ABS(SIN(2*PI()*MOD(Calculator!$B$29/Calculator!$F$17,1)))*IF(MOD(Calculator!$B$29/Calculator!$F$17,1)&lt;0.5,-1,1))^2)/((50*POWER(80,POWER(COS(PI()*MOD(Calculator!$B$29/Calculator!$F$17,1)),2))+$C86)^2+(1500*ABS(SIN(2*PI()*MOD(Calculator!$B$29/Calculator!$F$17,1)))*IF(MOD(Calculator!$B$29/Calculator!$F$17,1)&lt;0.5,-1,1))^2)))/(1-SQRT(((50*POWER(80,POWER(COS(PI()*MOD(Calculator!$B$29/Calculator!$F$17,1)),2))-$C86)^2+(1500*ABS(SIN(2*PI()*MOD(Calculator!$B$29/Calculator!$F$17,1)))*IF(MOD(Calculator!$B$29/Calculator!$F$17,1)&lt;0.5,-1,1))^2)/((50*POWER(80,POWER(COS(PI()*MOD(Calculator!$B$29/Calculator!$F$17,1)),2))+$C86)^2+(1500*ABS(SIN(2*PI()*MOD(Calculator!$B$29/Calculator!$F$17,1)))*IF(MOD(Calculator!$B$29/Calculator!$F$17,1)&lt;0.5,-1,1))^2))),2))</f>
        <v>19.46</v>
      </c>
      <c r="J86" s="298" t="str">
        <f aca="false">IF(OR(Calculator!$E$18&lt;&gt;"YES",Calculator!$B$29&lt;Calculator!$G$18),"—",ROUND((1+SQRT(((50*POWER(80,POWER(COS(PI()*MOD(Calculator!$B$29/Calculator!$F$18,1)),2))-$C86)^2+(1500*ABS(SIN(2*PI()*MOD(Calculator!$B$29/Calculator!$F$18,1)))*IF(MOD(Calculator!$B$29/Calculator!$F$18,1)&lt;0.5,-1,1))^2)/((50*POWER(80,POWER(COS(PI()*MOD(Calculator!$B$29/Calculator!$F$18,1)),2))+$C86)^2+(1500*ABS(SIN(2*PI()*MOD(Calculator!$B$29/Calculator!$F$18,1)))*IF(MOD(Calculator!$B$29/Calculator!$F$18,1)&lt;0.5,-1,1))^2)))/(1-SQRT(((50*POWER(80,POWER(COS(PI()*MOD(Calculator!$B$29/Calculator!$F$18,1)),2))-$C86)^2+(1500*ABS(SIN(2*PI()*MOD(Calculator!$B$29/Calculator!$F$18,1)))*IF(MOD(Calculator!$B$29/Calculator!$F$18,1)&lt;0.5,-1,1))^2)/((50*POWER(80,POWER(COS(PI()*MOD(Calculator!$B$29/Calculator!$F$18,1)),2))+$C86)^2+(1500*ABS(SIN(2*PI()*MOD(Calculator!$B$29/Calculator!$F$18,1)))*IF(MOD(Calculator!$B$29/Calculator!$F$18,1)&lt;0.5,-1,1))^2))),2))</f>
        <v>—</v>
      </c>
      <c r="K86" s="298" t="str">
        <f aca="false">IF(OR(Calculator!$E$19&lt;&gt;"YES",Calculator!$B$29&lt;Calculator!$G$19),"—",ROUND((1+SQRT(((50*POWER(80,POWER(COS(PI()*MOD(Calculator!$B$29/Calculator!$F$19,1)),2))-$C86)^2+(1500*ABS(SIN(2*PI()*MOD(Calculator!$B$29/Calculator!$F$19,1)))*IF(MOD(Calculator!$B$29/Calculator!$F$19,1)&lt;0.5,-1,1))^2)/((50*POWER(80,POWER(COS(PI()*MOD(Calculator!$B$29/Calculator!$F$19,1)),2))+$C86)^2+(1500*ABS(SIN(2*PI()*MOD(Calculator!$B$29/Calculator!$F$19,1)))*IF(MOD(Calculator!$B$29/Calculator!$F$19,1)&lt;0.5,-1,1))^2)))/(1-SQRT(((50*POWER(80,POWER(COS(PI()*MOD(Calculator!$B$29/Calculator!$F$19,1)),2))-$C86)^2+(1500*ABS(SIN(2*PI()*MOD(Calculator!$B$29/Calculator!$F$19,1)))*IF(MOD(Calculator!$B$29/Calculator!$F$19,1)&lt;0.5,-1,1))^2)/((50*POWER(80,POWER(COS(PI()*MOD(Calculator!$B$29/Calculator!$F$19,1)),2))+$C86)^2+(1500*ABS(SIN(2*PI()*MOD(Calculator!$B$29/Calculator!$F$19,1)))*IF(MOD(Calculator!$B$29/Calculator!$F$19,1)&lt;0.5,-1,1))^2))),2))</f>
        <v>—</v>
      </c>
      <c r="L86" s="298" t="str">
        <f aca="false">IF(OR(Calculator!$E$20&lt;&gt;"YES",Calculator!$B$29&lt;Calculator!$G$20),"—",ROUND((1+SQRT(((50*POWER(80,POWER(COS(PI()*MOD(Calculator!$B$29/Calculator!$F$20,1)),2))-$C86)^2+(1500*ABS(SIN(2*PI()*MOD(Calculator!$B$29/Calculator!$F$20,1)))*IF(MOD(Calculator!$B$29/Calculator!$F$20,1)&lt;0.5,-1,1))^2)/((50*POWER(80,POWER(COS(PI()*MOD(Calculator!$B$29/Calculator!$F$20,1)),2))+$C86)^2+(1500*ABS(SIN(2*PI()*MOD(Calculator!$B$29/Calculator!$F$20,1)))*IF(MOD(Calculator!$B$29/Calculator!$F$20,1)&lt;0.5,-1,1))^2)))/(1-SQRT(((50*POWER(80,POWER(COS(PI()*MOD(Calculator!$B$29/Calculator!$F$20,1)),2))-$C86)^2+(1500*ABS(SIN(2*PI()*MOD(Calculator!$B$29/Calculator!$F$20,1)))*IF(MOD(Calculator!$B$29/Calculator!$F$20,1)&lt;0.5,-1,1))^2)/((50*POWER(80,POWER(COS(PI()*MOD(Calculator!$B$29/Calculator!$F$20,1)),2))+$C86)^2+(1500*ABS(SIN(2*PI()*MOD(Calculator!$B$29/Calculator!$F$20,1)))*IF(MOD(Calculator!$B$29/Calculator!$F$20,1)&lt;0.5,-1,1))^2))),2))</f>
        <v>—</v>
      </c>
      <c r="M86" s="298" t="str">
        <f aca="false">IF(OR(Calculator!$E$21&lt;&gt;"YES",Calculator!$B$29&lt;Calculator!$G$21),"—",ROUND((1+SQRT(((50*POWER(80,POWER(COS(PI()*MOD(Calculator!$B$29/Calculator!$F$21,1)),2))-$C86)^2+(1500*ABS(SIN(2*PI()*MOD(Calculator!$B$29/Calculator!$F$21,1)))*IF(MOD(Calculator!$B$29/Calculator!$F$21,1)&lt;0.5,-1,1))^2)/((50*POWER(80,POWER(COS(PI()*MOD(Calculator!$B$29/Calculator!$F$21,1)),2))+$C86)^2+(1500*ABS(SIN(2*PI()*MOD(Calculator!$B$29/Calculator!$F$21,1)))*IF(MOD(Calculator!$B$29/Calculator!$F$21,1)&lt;0.5,-1,1))^2)))/(1-SQRT(((50*POWER(80,POWER(COS(PI()*MOD(Calculator!$B$29/Calculator!$F$21,1)),2))-$C86)^2+(1500*ABS(SIN(2*PI()*MOD(Calculator!$B$29/Calculator!$F$21,1)))*IF(MOD(Calculator!$B$29/Calculator!$F$21,1)&lt;0.5,-1,1))^2)/((50*POWER(80,POWER(COS(PI()*MOD(Calculator!$B$29/Calculator!$F$21,1)),2))+$C86)^2+(1500*ABS(SIN(2*PI()*MOD(Calculator!$B$29/Calculator!$F$21,1)))*IF(MOD(Calculator!$B$29/Calculator!$F$21,1)&lt;0.5,-1,1))^2))),2))</f>
        <v>—</v>
      </c>
      <c r="N86" s="298" t="str">
        <f aca="false">IF(OR(Calculator!$E$22&lt;&gt;"YES",Calculator!$B$29&lt;Calculator!$G$22),"—",ROUND((1+SQRT(((50*POWER(80,POWER(COS(PI()*MOD(Calculator!$B$29/Calculator!$F$22,1)),2))-$C86)^2+(1500*ABS(SIN(2*PI()*MOD(Calculator!$B$29/Calculator!$F$22,1)))*IF(MOD(Calculator!$B$29/Calculator!$F$22,1)&lt;0.5,-1,1))^2)/((50*POWER(80,POWER(COS(PI()*MOD(Calculator!$B$29/Calculator!$F$22,1)),2))+$C86)^2+(1500*ABS(SIN(2*PI()*MOD(Calculator!$B$29/Calculator!$F$22,1)))*IF(MOD(Calculator!$B$29/Calculator!$F$22,1)&lt;0.5,-1,1))^2)))/(1-SQRT(((50*POWER(80,POWER(COS(PI()*MOD(Calculator!$B$29/Calculator!$F$22,1)),2))-$C86)^2+(1500*ABS(SIN(2*PI()*MOD(Calculator!$B$29/Calculator!$F$22,1)))*IF(MOD(Calculator!$B$29/Calculator!$F$22,1)&lt;0.5,-1,1))^2)/((50*POWER(80,POWER(COS(PI()*MOD(Calculator!$B$29/Calculator!$F$22,1)),2))+$C86)^2+(1500*ABS(SIN(2*PI()*MOD(Calculator!$B$29/Calculator!$F$22,1)))*IF(MOD(Calculator!$B$29/Calculator!$F$22,1)&lt;0.5,-1,1))^2))),2))</f>
        <v>—</v>
      </c>
      <c r="O86" s="292" t="n">
        <f aca="false">IFERROR(ROUND((IF(ISNUMBER(D86),D86,0)+IF(ISNUMBER(E86),E86,0)+IF(ISNUMBER(F86),F86,0)+IF(ISNUMBER(G86),G86,0)+IF(ISNUMBER(H86),H86,0)+IF(ISNUMBER(I86),I86,0)+IF(ISNUMBER(J86),J86,0)+IF(ISNUMBER(K86),K86,0)+IF(ISNUMBER(L86),L86,0)+IF(ISNUMBER(M86),M86,0)+IF(ISNUMBER(N86),N86,0))/(IF(ISNUMBER(D86),1,0)+IF(ISNUMBER(E86),1,0)+IF(ISNUMBER(F86),1,0)+IF(ISNUMBER(G86),1,0)+IF(ISNUMBER(H86),1,0)+IF(ISNUMBER(I86),1,0)+IF(ISNUMBER(J86),1,0)+IF(ISNUMBER(K86),1,0)+IF(ISNUMBER(L86),1,0)+IF(ISNUMBER(M86),1,0)+IF(ISNUMBER(N86),1,0)),4),"")</f>
        <v>20.525</v>
      </c>
      <c r="P86" s="298" t="str">
        <f aca="false">IF(OR(Calculator!$E$12&lt;&gt;"YES",Calculator!$B$30&lt;Calculator!$G$12),"—",ROUND((1+SQRT(((50*POWER(80,POWER(COS(PI()*MOD(Calculator!$B$30/Calculator!$F$12,1)),2))-$C86)^2+(1500*ABS(SIN(2*PI()*MOD(Calculator!$B$30/Calculator!$F$12,1)))*IF(MOD(Calculator!$B$30/Calculator!$F$12,1)&lt;0.5,-1,1))^2)/((50*POWER(80,POWER(COS(PI()*MOD(Calculator!$B$30/Calculator!$F$12,1)),2))+$C86)^2+(1500*ABS(SIN(2*PI()*MOD(Calculator!$B$30/Calculator!$F$12,1)))*IF(MOD(Calculator!$B$30/Calculator!$F$12,1)&lt;0.5,-1,1))^2)))/(1-SQRT(((50*POWER(80,POWER(COS(PI()*MOD(Calculator!$B$30/Calculator!$F$12,1)),2))-$C86)^2+(1500*ABS(SIN(2*PI()*MOD(Calculator!$B$30/Calculator!$F$12,1)))*IF(MOD(Calculator!$B$30/Calculator!$F$12,1)&lt;0.5,-1,1))^2)/((50*POWER(80,POWER(COS(PI()*MOD(Calculator!$B$30/Calculator!$F$12,1)),2))+$C86)^2+(1500*ABS(SIN(2*PI()*MOD(Calculator!$B$30/Calculator!$F$12,1)))*IF(MOD(Calculator!$B$30/Calculator!$F$12,1)&lt;0.5,-1,1))^2))),2))</f>
        <v>—</v>
      </c>
      <c r="Q86" s="298" t="str">
        <f aca="false">IF(OR(Calculator!$E$13&lt;&gt;"YES",Calculator!$B$30&lt;Calculator!$G$13),"—",ROUND((1+SQRT(((50*POWER(80,POWER(COS(PI()*MOD(Calculator!$B$30/Calculator!$F$13,1)),2))-$C86)^2+(1500*ABS(SIN(2*PI()*MOD(Calculator!$B$30/Calculator!$F$13,1)))*IF(MOD(Calculator!$B$30/Calculator!$F$13,1)&lt;0.5,-1,1))^2)/((50*POWER(80,POWER(COS(PI()*MOD(Calculator!$B$30/Calculator!$F$13,1)),2))+$C86)^2+(1500*ABS(SIN(2*PI()*MOD(Calculator!$B$30/Calculator!$F$13,1)))*IF(MOD(Calculator!$B$30/Calculator!$F$13,1)&lt;0.5,-1,1))^2)))/(1-SQRT(((50*POWER(80,POWER(COS(PI()*MOD(Calculator!$B$30/Calculator!$F$13,1)),2))-$C86)^2+(1500*ABS(SIN(2*PI()*MOD(Calculator!$B$30/Calculator!$F$13,1)))*IF(MOD(Calculator!$B$30/Calculator!$F$13,1)&lt;0.5,-1,1))^2)/((50*POWER(80,POWER(COS(PI()*MOD(Calculator!$B$30/Calculator!$F$13,1)),2))+$C86)^2+(1500*ABS(SIN(2*PI()*MOD(Calculator!$B$30/Calculator!$F$13,1)))*IF(MOD(Calculator!$B$30/Calculator!$F$13,1)&lt;0.5,-1,1))^2))),2))</f>
        <v>—</v>
      </c>
      <c r="R86" s="298" t="str">
        <f aca="false">IF(OR(Calculator!$E$14&lt;&gt;"YES",Calculator!$B$30&lt;Calculator!$G$14),"—",ROUND((1+SQRT(((50*POWER(80,POWER(COS(PI()*MOD(Calculator!$B$30/Calculator!$F$14,1)),2))-$C86)^2+(1500*ABS(SIN(2*PI()*MOD(Calculator!$B$30/Calculator!$F$14,1)))*IF(MOD(Calculator!$B$30/Calculator!$F$14,1)&lt;0.5,-1,1))^2)/((50*POWER(80,POWER(COS(PI()*MOD(Calculator!$B$30/Calculator!$F$14,1)),2))+$C86)^2+(1500*ABS(SIN(2*PI()*MOD(Calculator!$B$30/Calculator!$F$14,1)))*IF(MOD(Calculator!$B$30/Calculator!$F$14,1)&lt;0.5,-1,1))^2)))/(1-SQRT(((50*POWER(80,POWER(COS(PI()*MOD(Calculator!$B$30/Calculator!$F$14,1)),2))-$C86)^2+(1500*ABS(SIN(2*PI()*MOD(Calculator!$B$30/Calculator!$F$14,1)))*IF(MOD(Calculator!$B$30/Calculator!$F$14,1)&lt;0.5,-1,1))^2)/((50*POWER(80,POWER(COS(PI()*MOD(Calculator!$B$30/Calculator!$F$14,1)),2))+$C86)^2+(1500*ABS(SIN(2*PI()*MOD(Calculator!$B$30/Calculator!$F$14,1)))*IF(MOD(Calculator!$B$30/Calculator!$F$14,1)&lt;0.5,-1,1))^2))),2))</f>
        <v>—</v>
      </c>
      <c r="S86" s="298" t="n">
        <f aca="false">IF(OR(Calculator!$E$15&lt;&gt;"YES",Calculator!$B$30&lt;Calculator!$G$15),"—",ROUND((1+SQRT(((50*POWER(80,POWER(COS(PI()*MOD(Calculator!$B$30/Calculator!$F$15,1)),2))-$C86)^2+(1500*ABS(SIN(2*PI()*MOD(Calculator!$B$30/Calculator!$F$15,1)))*IF(MOD(Calculator!$B$30/Calculator!$F$15,1)&lt;0.5,-1,1))^2)/((50*POWER(80,POWER(COS(PI()*MOD(Calculator!$B$30/Calculator!$F$15,1)),2))+$C86)^2+(1500*ABS(SIN(2*PI()*MOD(Calculator!$B$30/Calculator!$F$15,1)))*IF(MOD(Calculator!$B$30/Calculator!$F$15,1)&lt;0.5,-1,1))^2)))/(1-SQRT(((50*POWER(80,POWER(COS(PI()*MOD(Calculator!$B$30/Calculator!$F$15,1)),2))-$C86)^2+(1500*ABS(SIN(2*PI()*MOD(Calculator!$B$30/Calculator!$F$15,1)))*IF(MOD(Calculator!$B$30/Calculator!$F$15,1)&lt;0.5,-1,1))^2)/((50*POWER(80,POWER(COS(PI()*MOD(Calculator!$B$30/Calculator!$F$15,1)),2))+$C86)^2+(1500*ABS(SIN(2*PI()*MOD(Calculator!$B$30/Calculator!$F$15,1)))*IF(MOD(Calculator!$B$30/Calculator!$F$15,1)&lt;0.5,-1,1))^2))),2))</f>
        <v>20.47</v>
      </c>
      <c r="T86" s="298" t="str">
        <f aca="false">IF(OR(Calculator!$E$16&lt;&gt;"YES",Calculator!$B$30&lt;Calculator!$G$16),"—",ROUND((1+SQRT(((50*POWER(80,POWER(COS(PI()*MOD(Calculator!$B$30/Calculator!$F$16,1)),2))-$C86)^2+(1500*ABS(SIN(2*PI()*MOD(Calculator!$B$30/Calculator!$F$16,1)))*IF(MOD(Calculator!$B$30/Calculator!$F$16,1)&lt;0.5,-1,1))^2)/((50*POWER(80,POWER(COS(PI()*MOD(Calculator!$B$30/Calculator!$F$16,1)),2))+$C86)^2+(1500*ABS(SIN(2*PI()*MOD(Calculator!$B$30/Calculator!$F$16,1)))*IF(MOD(Calculator!$B$30/Calculator!$F$16,1)&lt;0.5,-1,1))^2)))/(1-SQRT(((50*POWER(80,POWER(COS(PI()*MOD(Calculator!$B$30/Calculator!$F$16,1)),2))-$C86)^2+(1500*ABS(SIN(2*PI()*MOD(Calculator!$B$30/Calculator!$F$16,1)))*IF(MOD(Calculator!$B$30/Calculator!$F$16,1)&lt;0.5,-1,1))^2)/((50*POWER(80,POWER(COS(PI()*MOD(Calculator!$B$30/Calculator!$F$16,1)),2))+$C86)^2+(1500*ABS(SIN(2*PI()*MOD(Calculator!$B$30/Calculator!$F$16,1)))*IF(MOD(Calculator!$B$30/Calculator!$F$16,1)&lt;0.5,-1,1))^2))),2))</f>
        <v>—</v>
      </c>
      <c r="U86" s="298" t="n">
        <f aca="false">IF(OR(Calculator!$E$17&lt;&gt;"YES",Calculator!$B$30&lt;Calculator!$G$17),"—",ROUND((1+SQRT(((50*POWER(80,POWER(COS(PI()*MOD(Calculator!$B$30/Calculator!$F$17,1)),2))-$C86)^2+(1500*ABS(SIN(2*PI()*MOD(Calculator!$B$30/Calculator!$F$17,1)))*IF(MOD(Calculator!$B$30/Calculator!$F$17,1)&lt;0.5,-1,1))^2)/((50*POWER(80,POWER(COS(PI()*MOD(Calculator!$B$30/Calculator!$F$17,1)),2))+$C86)^2+(1500*ABS(SIN(2*PI()*MOD(Calculator!$B$30/Calculator!$F$17,1)))*IF(MOD(Calculator!$B$30/Calculator!$F$17,1)&lt;0.5,-1,1))^2)))/(1-SQRT(((50*POWER(80,POWER(COS(PI()*MOD(Calculator!$B$30/Calculator!$F$17,1)),2))-$C86)^2+(1500*ABS(SIN(2*PI()*MOD(Calculator!$B$30/Calculator!$F$17,1)))*IF(MOD(Calculator!$B$30/Calculator!$F$17,1)&lt;0.5,-1,1))^2)/((50*POWER(80,POWER(COS(PI()*MOD(Calculator!$B$30/Calculator!$F$17,1)),2))+$C86)^2+(1500*ABS(SIN(2*PI()*MOD(Calculator!$B$30/Calculator!$F$17,1)))*IF(MOD(Calculator!$B$30/Calculator!$F$17,1)&lt;0.5,-1,1))^2))),2))</f>
        <v>21.65</v>
      </c>
      <c r="V86" s="298" t="str">
        <f aca="false">IF(OR(Calculator!$E$18&lt;&gt;"YES",Calculator!$B$30&lt;Calculator!$G$18),"—",ROUND((1+SQRT(((50*POWER(80,POWER(COS(PI()*MOD(Calculator!$B$30/Calculator!$F$18,1)),2))-$C86)^2+(1500*ABS(SIN(2*PI()*MOD(Calculator!$B$30/Calculator!$F$18,1)))*IF(MOD(Calculator!$B$30/Calculator!$F$18,1)&lt;0.5,-1,1))^2)/((50*POWER(80,POWER(COS(PI()*MOD(Calculator!$B$30/Calculator!$F$18,1)),2))+$C86)^2+(1500*ABS(SIN(2*PI()*MOD(Calculator!$B$30/Calculator!$F$18,1)))*IF(MOD(Calculator!$B$30/Calculator!$F$18,1)&lt;0.5,-1,1))^2)))/(1-SQRT(((50*POWER(80,POWER(COS(PI()*MOD(Calculator!$B$30/Calculator!$F$18,1)),2))-$C86)^2+(1500*ABS(SIN(2*PI()*MOD(Calculator!$B$30/Calculator!$F$18,1)))*IF(MOD(Calculator!$B$30/Calculator!$F$18,1)&lt;0.5,-1,1))^2)/((50*POWER(80,POWER(COS(PI()*MOD(Calculator!$B$30/Calculator!$F$18,1)),2))+$C86)^2+(1500*ABS(SIN(2*PI()*MOD(Calculator!$B$30/Calculator!$F$18,1)))*IF(MOD(Calculator!$B$30/Calculator!$F$18,1)&lt;0.5,-1,1))^2))),2))</f>
        <v>—</v>
      </c>
      <c r="W86" s="298" t="str">
        <f aca="false">IF(OR(Calculator!$E$19&lt;&gt;"YES",Calculator!$B$30&lt;Calculator!$G$19),"—",ROUND((1+SQRT(((50*POWER(80,POWER(COS(PI()*MOD(Calculator!$B$30/Calculator!$F$19,1)),2))-$C86)^2+(1500*ABS(SIN(2*PI()*MOD(Calculator!$B$30/Calculator!$F$19,1)))*IF(MOD(Calculator!$B$30/Calculator!$F$19,1)&lt;0.5,-1,1))^2)/((50*POWER(80,POWER(COS(PI()*MOD(Calculator!$B$30/Calculator!$F$19,1)),2))+$C86)^2+(1500*ABS(SIN(2*PI()*MOD(Calculator!$B$30/Calculator!$F$19,1)))*IF(MOD(Calculator!$B$30/Calculator!$F$19,1)&lt;0.5,-1,1))^2)))/(1-SQRT(((50*POWER(80,POWER(COS(PI()*MOD(Calculator!$B$30/Calculator!$F$19,1)),2))-$C86)^2+(1500*ABS(SIN(2*PI()*MOD(Calculator!$B$30/Calculator!$F$19,1)))*IF(MOD(Calculator!$B$30/Calculator!$F$19,1)&lt;0.5,-1,1))^2)/((50*POWER(80,POWER(COS(PI()*MOD(Calculator!$B$30/Calculator!$F$19,1)),2))+$C86)^2+(1500*ABS(SIN(2*PI()*MOD(Calculator!$B$30/Calculator!$F$19,1)))*IF(MOD(Calculator!$B$30/Calculator!$F$19,1)&lt;0.5,-1,1))^2))),2))</f>
        <v>—</v>
      </c>
      <c r="X86" s="298" t="str">
        <f aca="false">IF(OR(Calculator!$E$20&lt;&gt;"YES",Calculator!$B$30&lt;Calculator!$G$20),"—",ROUND((1+SQRT(((50*POWER(80,POWER(COS(PI()*MOD(Calculator!$B$30/Calculator!$F$20,1)),2))-$C86)^2+(1500*ABS(SIN(2*PI()*MOD(Calculator!$B$30/Calculator!$F$20,1)))*IF(MOD(Calculator!$B$30/Calculator!$F$20,1)&lt;0.5,-1,1))^2)/((50*POWER(80,POWER(COS(PI()*MOD(Calculator!$B$30/Calculator!$F$20,1)),2))+$C86)^2+(1500*ABS(SIN(2*PI()*MOD(Calculator!$B$30/Calculator!$F$20,1)))*IF(MOD(Calculator!$B$30/Calculator!$F$20,1)&lt;0.5,-1,1))^2)))/(1-SQRT(((50*POWER(80,POWER(COS(PI()*MOD(Calculator!$B$30/Calculator!$F$20,1)),2))-$C86)^2+(1500*ABS(SIN(2*PI()*MOD(Calculator!$B$30/Calculator!$F$20,1)))*IF(MOD(Calculator!$B$30/Calculator!$F$20,1)&lt;0.5,-1,1))^2)/((50*POWER(80,POWER(COS(PI()*MOD(Calculator!$B$30/Calculator!$F$20,1)),2))+$C86)^2+(1500*ABS(SIN(2*PI()*MOD(Calculator!$B$30/Calculator!$F$20,1)))*IF(MOD(Calculator!$B$30/Calculator!$F$20,1)&lt;0.5,-1,1))^2))),2))</f>
        <v>—</v>
      </c>
      <c r="Y86" s="298" t="str">
        <f aca="false">IF(OR(Calculator!$E$21&lt;&gt;"YES",Calculator!$B$30&lt;Calculator!$G$21),"—",ROUND((1+SQRT(((50*POWER(80,POWER(COS(PI()*MOD(Calculator!$B$30/Calculator!$F$21,1)),2))-$C86)^2+(1500*ABS(SIN(2*PI()*MOD(Calculator!$B$30/Calculator!$F$21,1)))*IF(MOD(Calculator!$B$30/Calculator!$F$21,1)&lt;0.5,-1,1))^2)/((50*POWER(80,POWER(COS(PI()*MOD(Calculator!$B$30/Calculator!$F$21,1)),2))+$C86)^2+(1500*ABS(SIN(2*PI()*MOD(Calculator!$B$30/Calculator!$F$21,1)))*IF(MOD(Calculator!$B$30/Calculator!$F$21,1)&lt;0.5,-1,1))^2)))/(1-SQRT(((50*POWER(80,POWER(COS(PI()*MOD(Calculator!$B$30/Calculator!$F$21,1)),2))-$C86)^2+(1500*ABS(SIN(2*PI()*MOD(Calculator!$B$30/Calculator!$F$21,1)))*IF(MOD(Calculator!$B$30/Calculator!$F$21,1)&lt;0.5,-1,1))^2)/((50*POWER(80,POWER(COS(PI()*MOD(Calculator!$B$30/Calculator!$F$21,1)),2))+$C86)^2+(1500*ABS(SIN(2*PI()*MOD(Calculator!$B$30/Calculator!$F$21,1)))*IF(MOD(Calculator!$B$30/Calculator!$F$21,1)&lt;0.5,-1,1))^2))),2))</f>
        <v>—</v>
      </c>
      <c r="Z86" s="298" t="str">
        <f aca="false">IF(OR(Calculator!$E$22&lt;&gt;"YES",Calculator!$B$30&lt;Calculator!$G$22),"—",ROUND((1+SQRT(((50*POWER(80,POWER(COS(PI()*MOD(Calculator!$B$30/Calculator!$F$22,1)),2))-$C86)^2+(1500*ABS(SIN(2*PI()*MOD(Calculator!$B$30/Calculator!$F$22,1)))*IF(MOD(Calculator!$B$30/Calculator!$F$22,1)&lt;0.5,-1,1))^2)/((50*POWER(80,POWER(COS(PI()*MOD(Calculator!$B$30/Calculator!$F$22,1)),2))+$C86)^2+(1500*ABS(SIN(2*PI()*MOD(Calculator!$B$30/Calculator!$F$22,1)))*IF(MOD(Calculator!$B$30/Calculator!$F$22,1)&lt;0.5,-1,1))^2)))/(1-SQRT(((50*POWER(80,POWER(COS(PI()*MOD(Calculator!$B$30/Calculator!$F$22,1)),2))-$C86)^2+(1500*ABS(SIN(2*PI()*MOD(Calculator!$B$30/Calculator!$F$22,1)))*IF(MOD(Calculator!$B$30/Calculator!$F$22,1)&lt;0.5,-1,1))^2)/((50*POWER(80,POWER(COS(PI()*MOD(Calculator!$B$30/Calculator!$F$22,1)),2))+$C86)^2+(1500*ABS(SIN(2*PI()*MOD(Calculator!$B$30/Calculator!$F$22,1)))*IF(MOD(Calculator!$B$30/Calculator!$F$22,1)&lt;0.5,-1,1))^2))),2))</f>
        <v>—</v>
      </c>
      <c r="AA86" s="292" t="n">
        <f aca="false">IFERROR(ROUND((IF(ISNUMBER(P86),P86,0)+IF(ISNUMBER(Q86),Q86,0)+IF(ISNUMBER(R86),R86,0)+IF(ISNUMBER(S86),S86,0)+IF(ISNUMBER(T86),T86,0)+IF(ISNUMBER(U86),U86,0)+IF(ISNUMBER(V86),V86,0)+IF(ISNUMBER(W86),W86,0)+IF(ISNUMBER(X86),X86,0)+IF(ISNUMBER(Y86),Y86,0)+IF(ISNUMBER(Z86),Z86,0))/(IF(ISNUMBER(P86),1,0)+IF(ISNUMBER(Q86),1,0)+IF(ISNUMBER(R86),1,0)+IF(ISNUMBER(S86),1,0)+IF(ISNUMBER(T86),1,0)+IF(ISNUMBER(U86),1,0)+IF(ISNUMBER(V86),1,0)+IF(ISNUMBER(W86),1,0)+IF(ISNUMBER(X86),1,0)+IF(ISNUMBER(Y86),1,0)+IF(ISNUMBER(Z86),1,0)),4),"")</f>
        <v>21.06</v>
      </c>
      <c r="AB86" s="298" t="str">
        <f aca="false">IF(OR(Calculator!$E$12&lt;&gt;"YES",Calculator!$B$31&lt;Calculator!$G$12),"—",ROUND((1+SQRT(((50*POWER(80,POWER(COS(PI()*MOD(Calculator!$B$31/Calculator!$F$12,1)),2))-$C86)^2+(1500*ABS(SIN(2*PI()*MOD(Calculator!$B$31/Calculator!$F$12,1)))*IF(MOD(Calculator!$B$31/Calculator!$F$12,1)&lt;0.5,-1,1))^2)/((50*POWER(80,POWER(COS(PI()*MOD(Calculator!$B$31/Calculator!$F$12,1)),2))+$C86)^2+(1500*ABS(SIN(2*PI()*MOD(Calculator!$B$31/Calculator!$F$12,1)))*IF(MOD(Calculator!$B$31/Calculator!$F$12,1)&lt;0.5,-1,1))^2)))/(1-SQRT(((50*POWER(80,POWER(COS(PI()*MOD(Calculator!$B$31/Calculator!$F$12,1)),2))-$C86)^2+(1500*ABS(SIN(2*PI()*MOD(Calculator!$B$31/Calculator!$F$12,1)))*IF(MOD(Calculator!$B$31/Calculator!$F$12,1)&lt;0.5,-1,1))^2)/((50*POWER(80,POWER(COS(PI()*MOD(Calculator!$B$31/Calculator!$F$12,1)),2))+$C86)^2+(1500*ABS(SIN(2*PI()*MOD(Calculator!$B$31/Calculator!$F$12,1)))*IF(MOD(Calculator!$B$31/Calculator!$F$12,1)&lt;0.5,-1,1))^2))),2))</f>
        <v>—</v>
      </c>
      <c r="AC86" s="298" t="str">
        <f aca="false">IF(OR(Calculator!$E$13&lt;&gt;"YES",Calculator!$B$31&lt;Calculator!$G$13),"—",ROUND((1+SQRT(((50*POWER(80,POWER(COS(PI()*MOD(Calculator!$B$31/Calculator!$F$13,1)),2))-$C86)^2+(1500*ABS(SIN(2*PI()*MOD(Calculator!$B$31/Calculator!$F$13,1)))*IF(MOD(Calculator!$B$31/Calculator!$F$13,1)&lt;0.5,-1,1))^2)/((50*POWER(80,POWER(COS(PI()*MOD(Calculator!$B$31/Calculator!$F$13,1)),2))+$C86)^2+(1500*ABS(SIN(2*PI()*MOD(Calculator!$B$31/Calculator!$F$13,1)))*IF(MOD(Calculator!$B$31/Calculator!$F$13,1)&lt;0.5,-1,1))^2)))/(1-SQRT(((50*POWER(80,POWER(COS(PI()*MOD(Calculator!$B$31/Calculator!$F$13,1)),2))-$C86)^2+(1500*ABS(SIN(2*PI()*MOD(Calculator!$B$31/Calculator!$F$13,1)))*IF(MOD(Calculator!$B$31/Calculator!$F$13,1)&lt;0.5,-1,1))^2)/((50*POWER(80,POWER(COS(PI()*MOD(Calculator!$B$31/Calculator!$F$13,1)),2))+$C86)^2+(1500*ABS(SIN(2*PI()*MOD(Calculator!$B$31/Calculator!$F$13,1)))*IF(MOD(Calculator!$B$31/Calculator!$F$13,1)&lt;0.5,-1,1))^2))),2))</f>
        <v>—</v>
      </c>
      <c r="AD86" s="298" t="str">
        <f aca="false">IF(OR(Calculator!$E$14&lt;&gt;"YES",Calculator!$B$31&lt;Calculator!$G$14),"—",ROUND((1+SQRT(((50*POWER(80,POWER(COS(PI()*MOD(Calculator!$B$31/Calculator!$F$14,1)),2))-$C86)^2+(1500*ABS(SIN(2*PI()*MOD(Calculator!$B$31/Calculator!$F$14,1)))*IF(MOD(Calculator!$B$31/Calculator!$F$14,1)&lt;0.5,-1,1))^2)/((50*POWER(80,POWER(COS(PI()*MOD(Calculator!$B$31/Calculator!$F$14,1)),2))+$C86)^2+(1500*ABS(SIN(2*PI()*MOD(Calculator!$B$31/Calculator!$F$14,1)))*IF(MOD(Calculator!$B$31/Calculator!$F$14,1)&lt;0.5,-1,1))^2)))/(1-SQRT(((50*POWER(80,POWER(COS(PI()*MOD(Calculator!$B$31/Calculator!$F$14,1)),2))-$C86)^2+(1500*ABS(SIN(2*PI()*MOD(Calculator!$B$31/Calculator!$F$14,1)))*IF(MOD(Calculator!$B$31/Calculator!$F$14,1)&lt;0.5,-1,1))^2)/((50*POWER(80,POWER(COS(PI()*MOD(Calculator!$B$31/Calculator!$F$14,1)),2))+$C86)^2+(1500*ABS(SIN(2*PI()*MOD(Calculator!$B$31/Calculator!$F$14,1)))*IF(MOD(Calculator!$B$31/Calculator!$F$14,1)&lt;0.5,-1,1))^2))),2))</f>
        <v>—</v>
      </c>
      <c r="AE86" s="298" t="n">
        <f aca="false">IF(OR(Calculator!$E$15&lt;&gt;"YES",Calculator!$B$31&lt;Calculator!$G$15),"—",ROUND((1+SQRT(((50*POWER(80,POWER(COS(PI()*MOD(Calculator!$B$31/Calculator!$F$15,1)),2))-$C86)^2+(1500*ABS(SIN(2*PI()*MOD(Calculator!$B$31/Calculator!$F$15,1)))*IF(MOD(Calculator!$B$31/Calculator!$F$15,1)&lt;0.5,-1,1))^2)/((50*POWER(80,POWER(COS(PI()*MOD(Calculator!$B$31/Calculator!$F$15,1)),2))+$C86)^2+(1500*ABS(SIN(2*PI()*MOD(Calculator!$B$31/Calculator!$F$15,1)))*IF(MOD(Calculator!$B$31/Calculator!$F$15,1)&lt;0.5,-1,1))^2)))/(1-SQRT(((50*POWER(80,POWER(COS(PI()*MOD(Calculator!$B$31/Calculator!$F$15,1)),2))-$C86)^2+(1500*ABS(SIN(2*PI()*MOD(Calculator!$B$31/Calculator!$F$15,1)))*IF(MOD(Calculator!$B$31/Calculator!$F$15,1)&lt;0.5,-1,1))^2)/((50*POWER(80,POWER(COS(PI()*MOD(Calculator!$B$31/Calculator!$F$15,1)),2))+$C86)^2+(1500*ABS(SIN(2*PI()*MOD(Calculator!$B$31/Calculator!$F$15,1)))*IF(MOD(Calculator!$B$31/Calculator!$F$15,1)&lt;0.5,-1,1))^2))),2))</f>
        <v>22.74</v>
      </c>
      <c r="AF86" s="298" t="str">
        <f aca="false">IF(OR(Calculator!$E$16&lt;&gt;"YES",Calculator!$B$31&lt;Calculator!$G$16),"—",ROUND((1+SQRT(((50*POWER(80,POWER(COS(PI()*MOD(Calculator!$B$31/Calculator!$F$16,1)),2))-$C86)^2+(1500*ABS(SIN(2*PI()*MOD(Calculator!$B$31/Calculator!$F$16,1)))*IF(MOD(Calculator!$B$31/Calculator!$F$16,1)&lt;0.5,-1,1))^2)/((50*POWER(80,POWER(COS(PI()*MOD(Calculator!$B$31/Calculator!$F$16,1)),2))+$C86)^2+(1500*ABS(SIN(2*PI()*MOD(Calculator!$B$31/Calculator!$F$16,1)))*IF(MOD(Calculator!$B$31/Calculator!$F$16,1)&lt;0.5,-1,1))^2)))/(1-SQRT(((50*POWER(80,POWER(COS(PI()*MOD(Calculator!$B$31/Calculator!$F$16,1)),2))-$C86)^2+(1500*ABS(SIN(2*PI()*MOD(Calculator!$B$31/Calculator!$F$16,1)))*IF(MOD(Calculator!$B$31/Calculator!$F$16,1)&lt;0.5,-1,1))^2)/((50*POWER(80,POWER(COS(PI()*MOD(Calculator!$B$31/Calculator!$F$16,1)),2))+$C86)^2+(1500*ABS(SIN(2*PI()*MOD(Calculator!$B$31/Calculator!$F$16,1)))*IF(MOD(Calculator!$B$31/Calculator!$F$16,1)&lt;0.5,-1,1))^2))),2))</f>
        <v>—</v>
      </c>
      <c r="AG86" s="298" t="n">
        <f aca="false">IF(OR(Calculator!$E$17&lt;&gt;"YES",Calculator!$B$31&lt;Calculator!$G$17),"—",ROUND((1+SQRT(((50*POWER(80,POWER(COS(PI()*MOD(Calculator!$B$31/Calculator!$F$17,1)),2))-$C86)^2+(1500*ABS(SIN(2*PI()*MOD(Calculator!$B$31/Calculator!$F$17,1)))*IF(MOD(Calculator!$B$31/Calculator!$F$17,1)&lt;0.5,-1,1))^2)/((50*POWER(80,POWER(COS(PI()*MOD(Calculator!$B$31/Calculator!$F$17,1)),2))+$C86)^2+(1500*ABS(SIN(2*PI()*MOD(Calculator!$B$31/Calculator!$F$17,1)))*IF(MOD(Calculator!$B$31/Calculator!$F$17,1)&lt;0.5,-1,1))^2)))/(1-SQRT(((50*POWER(80,POWER(COS(PI()*MOD(Calculator!$B$31/Calculator!$F$17,1)),2))-$C86)^2+(1500*ABS(SIN(2*PI()*MOD(Calculator!$B$31/Calculator!$F$17,1)))*IF(MOD(Calculator!$B$31/Calculator!$F$17,1)&lt;0.5,-1,1))^2)/((50*POWER(80,POWER(COS(PI()*MOD(Calculator!$B$31/Calculator!$F$17,1)),2))+$C86)^2+(1500*ABS(SIN(2*PI()*MOD(Calculator!$B$31/Calculator!$F$17,1)))*IF(MOD(Calculator!$B$31/Calculator!$F$17,1)&lt;0.5,-1,1))^2))),2))</f>
        <v>17.39</v>
      </c>
      <c r="AH86" s="298" t="str">
        <f aca="false">IF(OR(Calculator!$E$18&lt;&gt;"YES",Calculator!$B$31&lt;Calculator!$G$18),"—",ROUND((1+SQRT(((50*POWER(80,POWER(COS(PI()*MOD(Calculator!$B$31/Calculator!$F$18,1)),2))-$C86)^2+(1500*ABS(SIN(2*PI()*MOD(Calculator!$B$31/Calculator!$F$18,1)))*IF(MOD(Calculator!$B$31/Calculator!$F$18,1)&lt;0.5,-1,1))^2)/((50*POWER(80,POWER(COS(PI()*MOD(Calculator!$B$31/Calculator!$F$18,1)),2))+$C86)^2+(1500*ABS(SIN(2*PI()*MOD(Calculator!$B$31/Calculator!$F$18,1)))*IF(MOD(Calculator!$B$31/Calculator!$F$18,1)&lt;0.5,-1,1))^2)))/(1-SQRT(((50*POWER(80,POWER(COS(PI()*MOD(Calculator!$B$31/Calculator!$F$18,1)),2))-$C86)^2+(1500*ABS(SIN(2*PI()*MOD(Calculator!$B$31/Calculator!$F$18,1)))*IF(MOD(Calculator!$B$31/Calculator!$F$18,1)&lt;0.5,-1,1))^2)/((50*POWER(80,POWER(COS(PI()*MOD(Calculator!$B$31/Calculator!$F$18,1)),2))+$C86)^2+(1500*ABS(SIN(2*PI()*MOD(Calculator!$B$31/Calculator!$F$18,1)))*IF(MOD(Calculator!$B$31/Calculator!$F$18,1)&lt;0.5,-1,1))^2))),2))</f>
        <v>—</v>
      </c>
      <c r="AI86" s="298" t="str">
        <f aca="false">IF(OR(Calculator!$E$19&lt;&gt;"YES",Calculator!$B$31&lt;Calculator!$G$19),"—",ROUND((1+SQRT(((50*POWER(80,POWER(COS(PI()*MOD(Calculator!$B$31/Calculator!$F$19,1)),2))-$C86)^2+(1500*ABS(SIN(2*PI()*MOD(Calculator!$B$31/Calculator!$F$19,1)))*IF(MOD(Calculator!$B$31/Calculator!$F$19,1)&lt;0.5,-1,1))^2)/((50*POWER(80,POWER(COS(PI()*MOD(Calculator!$B$31/Calculator!$F$19,1)),2))+$C86)^2+(1500*ABS(SIN(2*PI()*MOD(Calculator!$B$31/Calculator!$F$19,1)))*IF(MOD(Calculator!$B$31/Calculator!$F$19,1)&lt;0.5,-1,1))^2)))/(1-SQRT(((50*POWER(80,POWER(COS(PI()*MOD(Calculator!$B$31/Calculator!$F$19,1)),2))-$C86)^2+(1500*ABS(SIN(2*PI()*MOD(Calculator!$B$31/Calculator!$F$19,1)))*IF(MOD(Calculator!$B$31/Calculator!$F$19,1)&lt;0.5,-1,1))^2)/((50*POWER(80,POWER(COS(PI()*MOD(Calculator!$B$31/Calculator!$F$19,1)),2))+$C86)^2+(1500*ABS(SIN(2*PI()*MOD(Calculator!$B$31/Calculator!$F$19,1)))*IF(MOD(Calculator!$B$31/Calculator!$F$19,1)&lt;0.5,-1,1))^2))),2))</f>
        <v>—</v>
      </c>
      <c r="AJ86" s="298" t="str">
        <f aca="false">IF(OR(Calculator!$E$20&lt;&gt;"YES",Calculator!$B$31&lt;Calculator!$G$20),"—",ROUND((1+SQRT(((50*POWER(80,POWER(COS(PI()*MOD(Calculator!$B$31/Calculator!$F$20,1)),2))-$C86)^2+(1500*ABS(SIN(2*PI()*MOD(Calculator!$B$31/Calculator!$F$20,1)))*IF(MOD(Calculator!$B$31/Calculator!$F$20,1)&lt;0.5,-1,1))^2)/((50*POWER(80,POWER(COS(PI()*MOD(Calculator!$B$31/Calculator!$F$20,1)),2))+$C86)^2+(1500*ABS(SIN(2*PI()*MOD(Calculator!$B$31/Calculator!$F$20,1)))*IF(MOD(Calculator!$B$31/Calculator!$F$20,1)&lt;0.5,-1,1))^2)))/(1-SQRT(((50*POWER(80,POWER(COS(PI()*MOD(Calculator!$B$31/Calculator!$F$20,1)),2))-$C86)^2+(1500*ABS(SIN(2*PI()*MOD(Calculator!$B$31/Calculator!$F$20,1)))*IF(MOD(Calculator!$B$31/Calculator!$F$20,1)&lt;0.5,-1,1))^2)/((50*POWER(80,POWER(COS(PI()*MOD(Calculator!$B$31/Calculator!$F$20,1)),2))+$C86)^2+(1500*ABS(SIN(2*PI()*MOD(Calculator!$B$31/Calculator!$F$20,1)))*IF(MOD(Calculator!$B$31/Calculator!$F$20,1)&lt;0.5,-1,1))^2))),2))</f>
        <v>—</v>
      </c>
      <c r="AK86" s="298" t="str">
        <f aca="false">IF(OR(Calculator!$E$21&lt;&gt;"YES",Calculator!$B$31&lt;Calculator!$G$21),"—",ROUND((1+SQRT(((50*POWER(80,POWER(COS(PI()*MOD(Calculator!$B$31/Calculator!$F$21,1)),2))-$C86)^2+(1500*ABS(SIN(2*PI()*MOD(Calculator!$B$31/Calculator!$F$21,1)))*IF(MOD(Calculator!$B$31/Calculator!$F$21,1)&lt;0.5,-1,1))^2)/((50*POWER(80,POWER(COS(PI()*MOD(Calculator!$B$31/Calculator!$F$21,1)),2))+$C86)^2+(1500*ABS(SIN(2*PI()*MOD(Calculator!$B$31/Calculator!$F$21,1)))*IF(MOD(Calculator!$B$31/Calculator!$F$21,1)&lt;0.5,-1,1))^2)))/(1-SQRT(((50*POWER(80,POWER(COS(PI()*MOD(Calculator!$B$31/Calculator!$F$21,1)),2))-$C86)^2+(1500*ABS(SIN(2*PI()*MOD(Calculator!$B$31/Calculator!$F$21,1)))*IF(MOD(Calculator!$B$31/Calculator!$F$21,1)&lt;0.5,-1,1))^2)/((50*POWER(80,POWER(COS(PI()*MOD(Calculator!$B$31/Calculator!$F$21,1)),2))+$C86)^2+(1500*ABS(SIN(2*PI()*MOD(Calculator!$B$31/Calculator!$F$21,1)))*IF(MOD(Calculator!$B$31/Calculator!$F$21,1)&lt;0.5,-1,1))^2))),2))</f>
        <v>—</v>
      </c>
      <c r="AL86" s="298" t="str">
        <f aca="false">IF(OR(Calculator!$E$22&lt;&gt;"YES",Calculator!$B$31&lt;Calculator!$G$22),"—",ROUND((1+SQRT(((50*POWER(80,POWER(COS(PI()*MOD(Calculator!$B$31/Calculator!$F$22,1)),2))-$C86)^2+(1500*ABS(SIN(2*PI()*MOD(Calculator!$B$31/Calculator!$F$22,1)))*IF(MOD(Calculator!$B$31/Calculator!$F$22,1)&lt;0.5,-1,1))^2)/((50*POWER(80,POWER(COS(PI()*MOD(Calculator!$B$31/Calculator!$F$22,1)),2))+$C86)^2+(1500*ABS(SIN(2*PI()*MOD(Calculator!$B$31/Calculator!$F$22,1)))*IF(MOD(Calculator!$B$31/Calculator!$F$22,1)&lt;0.5,-1,1))^2)))/(1-SQRT(((50*POWER(80,POWER(COS(PI()*MOD(Calculator!$B$31/Calculator!$F$22,1)),2))-$C86)^2+(1500*ABS(SIN(2*PI()*MOD(Calculator!$B$31/Calculator!$F$22,1)))*IF(MOD(Calculator!$B$31/Calculator!$F$22,1)&lt;0.5,-1,1))^2)/((50*POWER(80,POWER(COS(PI()*MOD(Calculator!$B$31/Calculator!$F$22,1)),2))+$C86)^2+(1500*ABS(SIN(2*PI()*MOD(Calculator!$B$31/Calculator!$F$22,1)))*IF(MOD(Calculator!$B$31/Calculator!$F$22,1)&lt;0.5,-1,1))^2))),2))</f>
        <v>—</v>
      </c>
      <c r="AM86" s="293" t="n">
        <f aca="false">IFERROR(ROUND((IF(ISNUMBER(AB86),AB86,0)+IF(ISNUMBER(AC86),AC86,0)+IF(ISNUMBER(AD86),AD86,0)+IF(ISNUMBER(AE86),AE86,0)+IF(ISNUMBER(AF86),AF86,0)+IF(ISNUMBER(AG86),AG86,0)+IF(ISNUMBER(AH86),AH86,0)+IF(ISNUMBER(AI86),AI86,0)+IF(ISNUMBER(AJ86),AJ86,0)+IF(ISNUMBER(AK86),AK86,0)+IF(ISNUMBER(AL86),AL86,0))/(IF(ISNUMBER(AB86),1,0)+IF(ISNUMBER(AC86),1,0)+IF(ISNUMBER(AD86),1,0)+IF(ISNUMBER(AE86),1,0)+IF(ISNUMBER(AF86),1,0)+IF(ISNUMBER(AG86),1,0)+IF(ISNUMBER(AH86),1,0)+IF(ISNUMBER(AI86),1,0)+IF(ISNUMBER(AJ86),1,0)+IF(ISNUMBER(AK86),1,0)+IF(ISNUMBER(AL86),1,0)),4),"")</f>
        <v>20.065</v>
      </c>
      <c r="AN86" s="299" t="str">
        <f aca="false">IF(OR(Calculator!$E$12&lt;&gt;"YES",Calculator!$B$32&lt;Calculator!$G$12),"—",ROUND((1+SQRT(((50*POWER(80,POWER(COS(PI()*MOD(Calculator!$B$32/Calculator!$F$12,1)),2))-$C86)^2+(1500*ABS(SIN(2*PI()*MOD(Calculator!$B$32/Calculator!$F$12,1)))*IF(MOD(Calculator!$B$32/Calculator!$F$12,1)&lt;0.5,-1,1))^2)/((50*POWER(80,POWER(COS(PI()*MOD(Calculator!$B$32/Calculator!$F$12,1)),2))+$C86)^2+(1500*ABS(SIN(2*PI()*MOD(Calculator!$B$32/Calculator!$F$12,1)))*IF(MOD(Calculator!$B$32/Calculator!$F$12,1)&lt;0.5,-1,1))^2)))/(1-SQRT(((50*POWER(80,POWER(COS(PI()*MOD(Calculator!$B$32/Calculator!$F$12,1)),2))-$C86)^2+(1500*ABS(SIN(2*PI()*MOD(Calculator!$B$32/Calculator!$F$12,1)))*IF(MOD(Calculator!$B$32/Calculator!$F$12,1)&lt;0.5,-1,1))^2)/((50*POWER(80,POWER(COS(PI()*MOD(Calculator!$B$32/Calculator!$F$12,1)),2))+$C86)^2+(1500*ABS(SIN(2*PI()*MOD(Calculator!$B$32/Calculator!$F$12,1)))*IF(MOD(Calculator!$B$32/Calculator!$F$12,1)&lt;0.5,-1,1))^2))),2))</f>
        <v>—</v>
      </c>
      <c r="AO86" s="299" t="str">
        <f aca="false">IF(OR(Calculator!$E$13&lt;&gt;"YES",Calculator!$B$32&lt;Calculator!$G$13),"—",ROUND((1+SQRT(((50*POWER(80,POWER(COS(PI()*MOD(Calculator!$B$32/Calculator!$F$13,1)),2))-$C86)^2+(1500*ABS(SIN(2*PI()*MOD(Calculator!$B$32/Calculator!$F$13,1)))*IF(MOD(Calculator!$B$32/Calculator!$F$13,1)&lt;0.5,-1,1))^2)/((50*POWER(80,POWER(COS(PI()*MOD(Calculator!$B$32/Calculator!$F$13,1)),2))+$C86)^2+(1500*ABS(SIN(2*PI()*MOD(Calculator!$B$32/Calculator!$F$13,1)))*IF(MOD(Calculator!$B$32/Calculator!$F$13,1)&lt;0.5,-1,1))^2)))/(1-SQRT(((50*POWER(80,POWER(COS(PI()*MOD(Calculator!$B$32/Calculator!$F$13,1)),2))-$C86)^2+(1500*ABS(SIN(2*PI()*MOD(Calculator!$B$32/Calculator!$F$13,1)))*IF(MOD(Calculator!$B$32/Calculator!$F$13,1)&lt;0.5,-1,1))^2)/((50*POWER(80,POWER(COS(PI()*MOD(Calculator!$B$32/Calculator!$F$13,1)),2))+$C86)^2+(1500*ABS(SIN(2*PI()*MOD(Calculator!$B$32/Calculator!$F$13,1)))*IF(MOD(Calculator!$B$32/Calculator!$F$13,1)&lt;0.5,-1,1))^2))),2))</f>
        <v>—</v>
      </c>
      <c r="AP86" s="299" t="str">
        <f aca="false">IF(OR(Calculator!$E$14&lt;&gt;"YES",Calculator!$B$32&lt;Calculator!$G$14),"—",ROUND((1+SQRT(((50*POWER(80,POWER(COS(PI()*MOD(Calculator!$B$32/Calculator!$F$14,1)),2))-$C86)^2+(1500*ABS(SIN(2*PI()*MOD(Calculator!$B$32/Calculator!$F$14,1)))*IF(MOD(Calculator!$B$32/Calculator!$F$14,1)&lt;0.5,-1,1))^2)/((50*POWER(80,POWER(COS(PI()*MOD(Calculator!$B$32/Calculator!$F$14,1)),2))+$C86)^2+(1500*ABS(SIN(2*PI()*MOD(Calculator!$B$32/Calculator!$F$14,1)))*IF(MOD(Calculator!$B$32/Calculator!$F$14,1)&lt;0.5,-1,1))^2)))/(1-SQRT(((50*POWER(80,POWER(COS(PI()*MOD(Calculator!$B$32/Calculator!$F$14,1)),2))-$C86)^2+(1500*ABS(SIN(2*PI()*MOD(Calculator!$B$32/Calculator!$F$14,1)))*IF(MOD(Calculator!$B$32/Calculator!$F$14,1)&lt;0.5,-1,1))^2)/((50*POWER(80,POWER(COS(PI()*MOD(Calculator!$B$32/Calculator!$F$14,1)),2))+$C86)^2+(1500*ABS(SIN(2*PI()*MOD(Calculator!$B$32/Calculator!$F$14,1)))*IF(MOD(Calculator!$B$32/Calculator!$F$14,1)&lt;0.5,-1,1))^2))),2))</f>
        <v>—</v>
      </c>
      <c r="AQ86" s="299" t="n">
        <f aca="false">IF(OR(Calculator!$E$15&lt;&gt;"YES",Calculator!$B$32&lt;Calculator!$G$15),"—",ROUND((1+SQRT(((50*POWER(80,POWER(COS(PI()*MOD(Calculator!$B$32/Calculator!$F$15,1)),2))-$C86)^2+(1500*ABS(SIN(2*PI()*MOD(Calculator!$B$32/Calculator!$F$15,1)))*IF(MOD(Calculator!$B$32/Calculator!$F$15,1)&lt;0.5,-1,1))^2)/((50*POWER(80,POWER(COS(PI()*MOD(Calculator!$B$32/Calculator!$F$15,1)),2))+$C86)^2+(1500*ABS(SIN(2*PI()*MOD(Calculator!$B$32/Calculator!$F$15,1)))*IF(MOD(Calculator!$B$32/Calculator!$F$15,1)&lt;0.5,-1,1))^2)))/(1-SQRT(((50*POWER(80,POWER(COS(PI()*MOD(Calculator!$B$32/Calculator!$F$15,1)),2))-$C86)^2+(1500*ABS(SIN(2*PI()*MOD(Calculator!$B$32/Calculator!$F$15,1)))*IF(MOD(Calculator!$B$32/Calculator!$F$15,1)&lt;0.5,-1,1))^2)/((50*POWER(80,POWER(COS(PI()*MOD(Calculator!$B$32/Calculator!$F$15,1)),2))+$C86)^2+(1500*ABS(SIN(2*PI()*MOD(Calculator!$B$32/Calculator!$F$15,1)))*IF(MOD(Calculator!$B$32/Calculator!$F$15,1)&lt;0.5,-1,1))^2))),2))</f>
        <v>2.63</v>
      </c>
      <c r="AR86" s="299" t="str">
        <f aca="false">IF(OR(Calculator!$E$16&lt;&gt;"YES",Calculator!$B$32&lt;Calculator!$G$16),"—",ROUND((1+SQRT(((50*POWER(80,POWER(COS(PI()*MOD(Calculator!$B$32/Calculator!$F$16,1)),2))-$C86)^2+(1500*ABS(SIN(2*PI()*MOD(Calculator!$B$32/Calculator!$F$16,1)))*IF(MOD(Calculator!$B$32/Calculator!$F$16,1)&lt;0.5,-1,1))^2)/((50*POWER(80,POWER(COS(PI()*MOD(Calculator!$B$32/Calculator!$F$16,1)),2))+$C86)^2+(1500*ABS(SIN(2*PI()*MOD(Calculator!$B$32/Calculator!$F$16,1)))*IF(MOD(Calculator!$B$32/Calculator!$F$16,1)&lt;0.5,-1,1))^2)))/(1-SQRT(((50*POWER(80,POWER(COS(PI()*MOD(Calculator!$B$32/Calculator!$F$16,1)),2))-$C86)^2+(1500*ABS(SIN(2*PI()*MOD(Calculator!$B$32/Calculator!$F$16,1)))*IF(MOD(Calculator!$B$32/Calculator!$F$16,1)&lt;0.5,-1,1))^2)/((50*POWER(80,POWER(COS(PI()*MOD(Calculator!$B$32/Calculator!$F$16,1)),2))+$C86)^2+(1500*ABS(SIN(2*PI()*MOD(Calculator!$B$32/Calculator!$F$16,1)))*IF(MOD(Calculator!$B$32/Calculator!$F$16,1)&lt;0.5,-1,1))^2))),2))</f>
        <v>—</v>
      </c>
      <c r="AS86" s="299" t="n">
        <f aca="false">IF(OR(Calculator!$E$17&lt;&gt;"YES",Calculator!$B$32&lt;Calculator!$G$17),"—",ROUND((1+SQRT(((50*POWER(80,POWER(COS(PI()*MOD(Calculator!$B$32/Calculator!$F$17,1)),2))-$C86)^2+(1500*ABS(SIN(2*PI()*MOD(Calculator!$B$32/Calculator!$F$17,1)))*IF(MOD(Calculator!$B$32/Calculator!$F$17,1)&lt;0.5,-1,1))^2)/((50*POWER(80,POWER(COS(PI()*MOD(Calculator!$B$32/Calculator!$F$17,1)),2))+$C86)^2+(1500*ABS(SIN(2*PI()*MOD(Calculator!$B$32/Calculator!$F$17,1)))*IF(MOD(Calculator!$B$32/Calculator!$F$17,1)&lt;0.5,-1,1))^2)))/(1-SQRT(((50*POWER(80,POWER(COS(PI()*MOD(Calculator!$B$32/Calculator!$F$17,1)),2))-$C86)^2+(1500*ABS(SIN(2*PI()*MOD(Calculator!$B$32/Calculator!$F$17,1)))*IF(MOD(Calculator!$B$32/Calculator!$F$17,1)&lt;0.5,-1,1))^2)/((50*POWER(80,POWER(COS(PI()*MOD(Calculator!$B$32/Calculator!$F$17,1)),2))+$C86)^2+(1500*ABS(SIN(2*PI()*MOD(Calculator!$B$32/Calculator!$F$17,1)))*IF(MOD(Calculator!$B$32/Calculator!$F$17,1)&lt;0.5,-1,1))^2))),2))</f>
        <v>18.35</v>
      </c>
      <c r="AT86" s="299" t="str">
        <f aca="false">IF(OR(Calculator!$E$18&lt;&gt;"YES",Calculator!$B$32&lt;Calculator!$G$18),"—",ROUND((1+SQRT(((50*POWER(80,POWER(COS(PI()*MOD(Calculator!$B$32/Calculator!$F$18,1)),2))-$C86)^2+(1500*ABS(SIN(2*PI()*MOD(Calculator!$B$32/Calculator!$F$18,1)))*IF(MOD(Calculator!$B$32/Calculator!$F$18,1)&lt;0.5,-1,1))^2)/((50*POWER(80,POWER(COS(PI()*MOD(Calculator!$B$32/Calculator!$F$18,1)),2))+$C86)^2+(1500*ABS(SIN(2*PI()*MOD(Calculator!$B$32/Calculator!$F$18,1)))*IF(MOD(Calculator!$B$32/Calculator!$F$18,1)&lt;0.5,-1,1))^2)))/(1-SQRT(((50*POWER(80,POWER(COS(PI()*MOD(Calculator!$B$32/Calculator!$F$18,1)),2))-$C86)^2+(1500*ABS(SIN(2*PI()*MOD(Calculator!$B$32/Calculator!$F$18,1)))*IF(MOD(Calculator!$B$32/Calculator!$F$18,1)&lt;0.5,-1,1))^2)/((50*POWER(80,POWER(COS(PI()*MOD(Calculator!$B$32/Calculator!$F$18,1)),2))+$C86)^2+(1500*ABS(SIN(2*PI()*MOD(Calculator!$B$32/Calculator!$F$18,1)))*IF(MOD(Calculator!$B$32/Calculator!$F$18,1)&lt;0.5,-1,1))^2))),2))</f>
        <v>—</v>
      </c>
      <c r="AU86" s="299" t="str">
        <f aca="false">IF(OR(Calculator!$E$19&lt;&gt;"YES",Calculator!$B$32&lt;Calculator!$G$19),"—",ROUND((1+SQRT(((50*POWER(80,POWER(COS(PI()*MOD(Calculator!$B$32/Calculator!$F$19,1)),2))-$C86)^2+(1500*ABS(SIN(2*PI()*MOD(Calculator!$B$32/Calculator!$F$19,1)))*IF(MOD(Calculator!$B$32/Calculator!$F$19,1)&lt;0.5,-1,1))^2)/((50*POWER(80,POWER(COS(PI()*MOD(Calculator!$B$32/Calculator!$F$19,1)),2))+$C86)^2+(1500*ABS(SIN(2*PI()*MOD(Calculator!$B$32/Calculator!$F$19,1)))*IF(MOD(Calculator!$B$32/Calculator!$F$19,1)&lt;0.5,-1,1))^2)))/(1-SQRT(((50*POWER(80,POWER(COS(PI()*MOD(Calculator!$B$32/Calculator!$F$19,1)),2))-$C86)^2+(1500*ABS(SIN(2*PI()*MOD(Calculator!$B$32/Calculator!$F$19,1)))*IF(MOD(Calculator!$B$32/Calculator!$F$19,1)&lt;0.5,-1,1))^2)/((50*POWER(80,POWER(COS(PI()*MOD(Calculator!$B$32/Calculator!$F$19,1)),2))+$C86)^2+(1500*ABS(SIN(2*PI()*MOD(Calculator!$B$32/Calculator!$F$19,1)))*IF(MOD(Calculator!$B$32/Calculator!$F$19,1)&lt;0.5,-1,1))^2))),2))</f>
        <v>—</v>
      </c>
      <c r="AV86" s="299" t="str">
        <f aca="false">IF(OR(Calculator!$E$20&lt;&gt;"YES",Calculator!$B$32&lt;Calculator!$G$20),"—",ROUND((1+SQRT(((50*POWER(80,POWER(COS(PI()*MOD(Calculator!$B$32/Calculator!$F$20,1)),2))-$C86)^2+(1500*ABS(SIN(2*PI()*MOD(Calculator!$B$32/Calculator!$F$20,1)))*IF(MOD(Calculator!$B$32/Calculator!$F$20,1)&lt;0.5,-1,1))^2)/((50*POWER(80,POWER(COS(PI()*MOD(Calculator!$B$32/Calculator!$F$20,1)),2))+$C86)^2+(1500*ABS(SIN(2*PI()*MOD(Calculator!$B$32/Calculator!$F$20,1)))*IF(MOD(Calculator!$B$32/Calculator!$F$20,1)&lt;0.5,-1,1))^2)))/(1-SQRT(((50*POWER(80,POWER(COS(PI()*MOD(Calculator!$B$32/Calculator!$F$20,1)),2))-$C86)^2+(1500*ABS(SIN(2*PI()*MOD(Calculator!$B$32/Calculator!$F$20,1)))*IF(MOD(Calculator!$B$32/Calculator!$F$20,1)&lt;0.5,-1,1))^2)/((50*POWER(80,POWER(COS(PI()*MOD(Calculator!$B$32/Calculator!$F$20,1)),2))+$C86)^2+(1500*ABS(SIN(2*PI()*MOD(Calculator!$B$32/Calculator!$F$20,1)))*IF(MOD(Calculator!$B$32/Calculator!$F$20,1)&lt;0.5,-1,1))^2))),2))</f>
        <v>—</v>
      </c>
      <c r="AW86" s="299" t="str">
        <f aca="false">IF(OR(Calculator!$E$21&lt;&gt;"YES",Calculator!$B$32&lt;Calculator!$G$21),"—",ROUND((1+SQRT(((50*POWER(80,POWER(COS(PI()*MOD(Calculator!$B$32/Calculator!$F$21,1)),2))-$C86)^2+(1500*ABS(SIN(2*PI()*MOD(Calculator!$B$32/Calculator!$F$21,1)))*IF(MOD(Calculator!$B$32/Calculator!$F$21,1)&lt;0.5,-1,1))^2)/((50*POWER(80,POWER(COS(PI()*MOD(Calculator!$B$32/Calculator!$F$21,1)),2))+$C86)^2+(1500*ABS(SIN(2*PI()*MOD(Calculator!$B$32/Calculator!$F$21,1)))*IF(MOD(Calculator!$B$32/Calculator!$F$21,1)&lt;0.5,-1,1))^2)))/(1-SQRT(((50*POWER(80,POWER(COS(PI()*MOD(Calculator!$B$32/Calculator!$F$21,1)),2))-$C86)^2+(1500*ABS(SIN(2*PI()*MOD(Calculator!$B$32/Calculator!$F$21,1)))*IF(MOD(Calculator!$B$32/Calculator!$F$21,1)&lt;0.5,-1,1))^2)/((50*POWER(80,POWER(COS(PI()*MOD(Calculator!$B$32/Calculator!$F$21,1)),2))+$C86)^2+(1500*ABS(SIN(2*PI()*MOD(Calculator!$B$32/Calculator!$F$21,1)))*IF(MOD(Calculator!$B$32/Calculator!$F$21,1)&lt;0.5,-1,1))^2))),2))</f>
        <v>—</v>
      </c>
      <c r="AX86" s="299" t="str">
        <f aca="false">IF(OR(Calculator!$E$22&lt;&gt;"YES",Calculator!$B$32&lt;Calculator!$G$22),"—",ROUND((1+SQRT(((50*POWER(80,POWER(COS(PI()*MOD(Calculator!$B$32/Calculator!$F$22,1)),2))-$C86)^2+(1500*ABS(SIN(2*PI()*MOD(Calculator!$B$32/Calculator!$F$22,1)))*IF(MOD(Calculator!$B$32/Calculator!$F$22,1)&lt;0.5,-1,1))^2)/((50*POWER(80,POWER(COS(PI()*MOD(Calculator!$B$32/Calculator!$F$22,1)),2))+$C86)^2+(1500*ABS(SIN(2*PI()*MOD(Calculator!$B$32/Calculator!$F$22,1)))*IF(MOD(Calculator!$B$32/Calculator!$F$22,1)&lt;0.5,-1,1))^2)))/(1-SQRT(((50*POWER(80,POWER(COS(PI()*MOD(Calculator!$B$32/Calculator!$F$22,1)),2))-$C86)^2+(1500*ABS(SIN(2*PI()*MOD(Calculator!$B$32/Calculator!$F$22,1)))*IF(MOD(Calculator!$B$32/Calculator!$F$22,1)&lt;0.5,-1,1))^2)/((50*POWER(80,POWER(COS(PI()*MOD(Calculator!$B$32/Calculator!$F$22,1)),2))+$C86)^2+(1500*ABS(SIN(2*PI()*MOD(Calculator!$B$32/Calculator!$F$22,1)))*IF(MOD(Calculator!$B$32/Calculator!$F$22,1)&lt;0.5,-1,1))^2))),2))</f>
        <v>—</v>
      </c>
      <c r="AY86" s="293" t="n">
        <f aca="false">IFERROR(ROUND((IF(ISNUMBER(AN86),AN86,0)+IF(ISNUMBER(AO86),AO86,0)+IF(ISNUMBER(AP86),AP86,0)+IF(ISNUMBER(AQ86),AQ86,0)+IF(ISNUMBER(AR86),AR86,0)+IF(ISNUMBER(AS86),AS86,0)+IF(ISNUMBER(AT86),AT86,0)+IF(ISNUMBER(AU86),AU86,0)+IF(ISNUMBER(AV86),AV86,0)+IF(ISNUMBER(AW86),AW86,0)+IF(ISNUMBER(AX86),AX86,0))/(IF(ISNUMBER(AN86),1,0)+IF(ISNUMBER(AO86),1,0)+IF(ISNUMBER(AP86),1,0)+IF(ISNUMBER(AQ86),1,0)+IF(ISNUMBER(AR86),1,0)+IF(ISNUMBER(AS86),1,0)+IF(ISNUMBER(AT86),1,0)+IF(ISNUMBER(AU86),1,0)+IF(ISNUMBER(AV86),1,0)+IF(ISNUMBER(AW86),1,0)+IF(ISNUMBER(AX86),1,0)),4),"")</f>
        <v>10.49</v>
      </c>
      <c r="AZ86" s="299" t="str">
        <f aca="false">IF(OR(Calculator!$E$12&lt;&gt;"YES",Calculator!$B$33&lt;Calculator!$G$12),"—",ROUND((1+SQRT(((50*POWER(80,POWER(COS(PI()*MOD(Calculator!$B$33/Calculator!$F$12,1)),2))-$C86)^2+(1500*ABS(SIN(2*PI()*MOD(Calculator!$B$33/Calculator!$F$12,1)))*IF(MOD(Calculator!$B$33/Calculator!$F$12,1)&lt;0.5,-1,1))^2)/((50*POWER(80,POWER(COS(PI()*MOD(Calculator!$B$33/Calculator!$F$12,1)),2))+$C86)^2+(1500*ABS(SIN(2*PI()*MOD(Calculator!$B$33/Calculator!$F$12,1)))*IF(MOD(Calculator!$B$33/Calculator!$F$12,1)&lt;0.5,-1,1))^2)))/(1-SQRT(((50*POWER(80,POWER(COS(PI()*MOD(Calculator!$B$33/Calculator!$F$12,1)),2))-$C86)^2+(1500*ABS(SIN(2*PI()*MOD(Calculator!$B$33/Calculator!$F$12,1)))*IF(MOD(Calculator!$B$33/Calculator!$F$12,1)&lt;0.5,-1,1))^2)/((50*POWER(80,POWER(COS(PI()*MOD(Calculator!$B$33/Calculator!$F$12,1)),2))+$C86)^2+(1500*ABS(SIN(2*PI()*MOD(Calculator!$B$33/Calculator!$F$12,1)))*IF(MOD(Calculator!$B$33/Calculator!$F$12,1)&lt;0.5,-1,1))^2))),2))</f>
        <v>—</v>
      </c>
      <c r="BA86" s="299" t="str">
        <f aca="false">IF(OR(Calculator!$E$13&lt;&gt;"YES",Calculator!$B$33&lt;Calculator!$G$13),"—",ROUND((1+SQRT(((50*POWER(80,POWER(COS(PI()*MOD(Calculator!$B$33/Calculator!$F$13,1)),2))-$C86)^2+(1500*ABS(SIN(2*PI()*MOD(Calculator!$B$33/Calculator!$F$13,1)))*IF(MOD(Calculator!$B$33/Calculator!$F$13,1)&lt;0.5,-1,1))^2)/((50*POWER(80,POWER(COS(PI()*MOD(Calculator!$B$33/Calculator!$F$13,1)),2))+$C86)^2+(1500*ABS(SIN(2*PI()*MOD(Calculator!$B$33/Calculator!$F$13,1)))*IF(MOD(Calculator!$B$33/Calculator!$F$13,1)&lt;0.5,-1,1))^2)))/(1-SQRT(((50*POWER(80,POWER(COS(PI()*MOD(Calculator!$B$33/Calculator!$F$13,1)),2))-$C86)^2+(1500*ABS(SIN(2*PI()*MOD(Calculator!$B$33/Calculator!$F$13,1)))*IF(MOD(Calculator!$B$33/Calculator!$F$13,1)&lt;0.5,-1,1))^2)/((50*POWER(80,POWER(COS(PI()*MOD(Calculator!$B$33/Calculator!$F$13,1)),2))+$C86)^2+(1500*ABS(SIN(2*PI()*MOD(Calculator!$B$33/Calculator!$F$13,1)))*IF(MOD(Calculator!$B$33/Calculator!$F$13,1)&lt;0.5,-1,1))^2))),2))</f>
        <v>—</v>
      </c>
      <c r="BB86" s="299" t="str">
        <f aca="false">IF(OR(Calculator!$E$14&lt;&gt;"YES",Calculator!$B$33&lt;Calculator!$G$14),"—",ROUND((1+SQRT(((50*POWER(80,POWER(COS(PI()*MOD(Calculator!$B$33/Calculator!$F$14,1)),2))-$C86)^2+(1500*ABS(SIN(2*PI()*MOD(Calculator!$B$33/Calculator!$F$14,1)))*IF(MOD(Calculator!$B$33/Calculator!$F$14,1)&lt;0.5,-1,1))^2)/((50*POWER(80,POWER(COS(PI()*MOD(Calculator!$B$33/Calculator!$F$14,1)),2))+$C86)^2+(1500*ABS(SIN(2*PI()*MOD(Calculator!$B$33/Calculator!$F$14,1)))*IF(MOD(Calculator!$B$33/Calculator!$F$14,1)&lt;0.5,-1,1))^2)))/(1-SQRT(((50*POWER(80,POWER(COS(PI()*MOD(Calculator!$B$33/Calculator!$F$14,1)),2))-$C86)^2+(1500*ABS(SIN(2*PI()*MOD(Calculator!$B$33/Calculator!$F$14,1)))*IF(MOD(Calculator!$B$33/Calculator!$F$14,1)&lt;0.5,-1,1))^2)/((50*POWER(80,POWER(COS(PI()*MOD(Calculator!$B$33/Calculator!$F$14,1)),2))+$C86)^2+(1500*ABS(SIN(2*PI()*MOD(Calculator!$B$33/Calculator!$F$14,1)))*IF(MOD(Calculator!$B$33/Calculator!$F$14,1)&lt;0.5,-1,1))^2))),2))</f>
        <v>—</v>
      </c>
      <c r="BC86" s="299" t="n">
        <f aca="false">IF(OR(Calculator!$E$15&lt;&gt;"YES",Calculator!$B$33&lt;Calculator!$G$15),"—",ROUND((1+SQRT(((50*POWER(80,POWER(COS(PI()*MOD(Calculator!$B$33/Calculator!$F$15,1)),2))-$C86)^2+(1500*ABS(SIN(2*PI()*MOD(Calculator!$B$33/Calculator!$F$15,1)))*IF(MOD(Calculator!$B$33/Calculator!$F$15,1)&lt;0.5,-1,1))^2)/((50*POWER(80,POWER(COS(PI()*MOD(Calculator!$B$33/Calculator!$F$15,1)),2))+$C86)^2+(1500*ABS(SIN(2*PI()*MOD(Calculator!$B$33/Calculator!$F$15,1)))*IF(MOD(Calculator!$B$33/Calculator!$F$15,1)&lt;0.5,-1,1))^2)))/(1-SQRT(((50*POWER(80,POWER(COS(PI()*MOD(Calculator!$B$33/Calculator!$F$15,1)),2))-$C86)^2+(1500*ABS(SIN(2*PI()*MOD(Calculator!$B$33/Calculator!$F$15,1)))*IF(MOD(Calculator!$B$33/Calculator!$F$15,1)&lt;0.5,-1,1))^2)/((50*POWER(80,POWER(COS(PI()*MOD(Calculator!$B$33/Calculator!$F$15,1)),2))+$C86)^2+(1500*ABS(SIN(2*PI()*MOD(Calculator!$B$33/Calculator!$F$15,1)))*IF(MOD(Calculator!$B$33/Calculator!$F$15,1)&lt;0.5,-1,1))^2))),2))</f>
        <v>2.8</v>
      </c>
      <c r="BD86" s="299" t="str">
        <f aca="false">IF(OR(Calculator!$E$16&lt;&gt;"YES",Calculator!$B$33&lt;Calculator!$G$16),"—",ROUND((1+SQRT(((50*POWER(80,POWER(COS(PI()*MOD(Calculator!$B$33/Calculator!$F$16,1)),2))-$C86)^2+(1500*ABS(SIN(2*PI()*MOD(Calculator!$B$33/Calculator!$F$16,1)))*IF(MOD(Calculator!$B$33/Calculator!$F$16,1)&lt;0.5,-1,1))^2)/((50*POWER(80,POWER(COS(PI()*MOD(Calculator!$B$33/Calculator!$F$16,1)),2))+$C86)^2+(1500*ABS(SIN(2*PI()*MOD(Calculator!$B$33/Calculator!$F$16,1)))*IF(MOD(Calculator!$B$33/Calculator!$F$16,1)&lt;0.5,-1,1))^2)))/(1-SQRT(((50*POWER(80,POWER(COS(PI()*MOD(Calculator!$B$33/Calculator!$F$16,1)),2))-$C86)^2+(1500*ABS(SIN(2*PI()*MOD(Calculator!$B$33/Calculator!$F$16,1)))*IF(MOD(Calculator!$B$33/Calculator!$F$16,1)&lt;0.5,-1,1))^2)/((50*POWER(80,POWER(COS(PI()*MOD(Calculator!$B$33/Calculator!$F$16,1)),2))+$C86)^2+(1500*ABS(SIN(2*PI()*MOD(Calculator!$B$33/Calculator!$F$16,1)))*IF(MOD(Calculator!$B$33/Calculator!$F$16,1)&lt;0.5,-1,1))^2))),2))</f>
        <v>—</v>
      </c>
      <c r="BE86" s="299" t="n">
        <f aca="false">IF(OR(Calculator!$E$17&lt;&gt;"YES",Calculator!$B$33&lt;Calculator!$G$17),"—",ROUND((1+SQRT(((50*POWER(80,POWER(COS(PI()*MOD(Calculator!$B$33/Calculator!$F$17,1)),2))-$C86)^2+(1500*ABS(SIN(2*PI()*MOD(Calculator!$B$33/Calculator!$F$17,1)))*IF(MOD(Calculator!$B$33/Calculator!$F$17,1)&lt;0.5,-1,1))^2)/((50*POWER(80,POWER(COS(PI()*MOD(Calculator!$B$33/Calculator!$F$17,1)),2))+$C86)^2+(1500*ABS(SIN(2*PI()*MOD(Calculator!$B$33/Calculator!$F$17,1)))*IF(MOD(Calculator!$B$33/Calculator!$F$17,1)&lt;0.5,-1,1))^2)))/(1-SQRT(((50*POWER(80,POWER(COS(PI()*MOD(Calculator!$B$33/Calculator!$F$17,1)),2))-$C86)^2+(1500*ABS(SIN(2*PI()*MOD(Calculator!$B$33/Calculator!$F$17,1)))*IF(MOD(Calculator!$B$33/Calculator!$F$17,1)&lt;0.5,-1,1))^2)/((50*POWER(80,POWER(COS(PI()*MOD(Calculator!$B$33/Calculator!$F$17,1)),2))+$C86)^2+(1500*ABS(SIN(2*PI()*MOD(Calculator!$B$33/Calculator!$F$17,1)))*IF(MOD(Calculator!$B$33/Calculator!$F$17,1)&lt;0.5,-1,1))^2))),2))</f>
        <v>20.47</v>
      </c>
      <c r="BF86" s="299" t="str">
        <f aca="false">IF(OR(Calculator!$E$18&lt;&gt;"YES",Calculator!$B$33&lt;Calculator!$G$18),"—",ROUND((1+SQRT(((50*POWER(80,POWER(COS(PI()*MOD(Calculator!$B$33/Calculator!$F$18,1)),2))-$C86)^2+(1500*ABS(SIN(2*PI()*MOD(Calculator!$B$33/Calculator!$F$18,1)))*IF(MOD(Calculator!$B$33/Calculator!$F$18,1)&lt;0.5,-1,1))^2)/((50*POWER(80,POWER(COS(PI()*MOD(Calculator!$B$33/Calculator!$F$18,1)),2))+$C86)^2+(1500*ABS(SIN(2*PI()*MOD(Calculator!$B$33/Calculator!$F$18,1)))*IF(MOD(Calculator!$B$33/Calculator!$F$18,1)&lt;0.5,-1,1))^2)))/(1-SQRT(((50*POWER(80,POWER(COS(PI()*MOD(Calculator!$B$33/Calculator!$F$18,1)),2))-$C86)^2+(1500*ABS(SIN(2*PI()*MOD(Calculator!$B$33/Calculator!$F$18,1)))*IF(MOD(Calculator!$B$33/Calculator!$F$18,1)&lt;0.5,-1,1))^2)/((50*POWER(80,POWER(COS(PI()*MOD(Calculator!$B$33/Calculator!$F$18,1)),2))+$C86)^2+(1500*ABS(SIN(2*PI()*MOD(Calculator!$B$33/Calculator!$F$18,1)))*IF(MOD(Calculator!$B$33/Calculator!$F$18,1)&lt;0.5,-1,1))^2))),2))</f>
        <v>—</v>
      </c>
      <c r="BG86" s="299" t="str">
        <f aca="false">IF(OR(Calculator!$E$19&lt;&gt;"YES",Calculator!$B$33&lt;Calculator!$G$19),"—",ROUND((1+SQRT(((50*POWER(80,POWER(COS(PI()*MOD(Calculator!$B$33/Calculator!$F$19,1)),2))-$C86)^2+(1500*ABS(SIN(2*PI()*MOD(Calculator!$B$33/Calculator!$F$19,1)))*IF(MOD(Calculator!$B$33/Calculator!$F$19,1)&lt;0.5,-1,1))^2)/((50*POWER(80,POWER(COS(PI()*MOD(Calculator!$B$33/Calculator!$F$19,1)),2))+$C86)^2+(1500*ABS(SIN(2*PI()*MOD(Calculator!$B$33/Calculator!$F$19,1)))*IF(MOD(Calculator!$B$33/Calculator!$F$19,1)&lt;0.5,-1,1))^2)))/(1-SQRT(((50*POWER(80,POWER(COS(PI()*MOD(Calculator!$B$33/Calculator!$F$19,1)),2))-$C86)^2+(1500*ABS(SIN(2*PI()*MOD(Calculator!$B$33/Calculator!$F$19,1)))*IF(MOD(Calculator!$B$33/Calculator!$F$19,1)&lt;0.5,-1,1))^2)/((50*POWER(80,POWER(COS(PI()*MOD(Calculator!$B$33/Calculator!$F$19,1)),2))+$C86)^2+(1500*ABS(SIN(2*PI()*MOD(Calculator!$B$33/Calculator!$F$19,1)))*IF(MOD(Calculator!$B$33/Calculator!$F$19,1)&lt;0.5,-1,1))^2))),2))</f>
        <v>—</v>
      </c>
      <c r="BH86" s="299" t="str">
        <f aca="false">IF(OR(Calculator!$E$20&lt;&gt;"YES",Calculator!$B$33&lt;Calculator!$G$20),"—",ROUND((1+SQRT(((50*POWER(80,POWER(COS(PI()*MOD(Calculator!$B$33/Calculator!$F$20,1)),2))-$C86)^2+(1500*ABS(SIN(2*PI()*MOD(Calculator!$B$33/Calculator!$F$20,1)))*IF(MOD(Calculator!$B$33/Calculator!$F$20,1)&lt;0.5,-1,1))^2)/((50*POWER(80,POWER(COS(PI()*MOD(Calculator!$B$33/Calculator!$F$20,1)),2))+$C86)^2+(1500*ABS(SIN(2*PI()*MOD(Calculator!$B$33/Calculator!$F$20,1)))*IF(MOD(Calculator!$B$33/Calculator!$F$20,1)&lt;0.5,-1,1))^2)))/(1-SQRT(((50*POWER(80,POWER(COS(PI()*MOD(Calculator!$B$33/Calculator!$F$20,1)),2))-$C86)^2+(1500*ABS(SIN(2*PI()*MOD(Calculator!$B$33/Calculator!$F$20,1)))*IF(MOD(Calculator!$B$33/Calculator!$F$20,1)&lt;0.5,-1,1))^2)/((50*POWER(80,POWER(COS(PI()*MOD(Calculator!$B$33/Calculator!$F$20,1)),2))+$C86)^2+(1500*ABS(SIN(2*PI()*MOD(Calculator!$B$33/Calculator!$F$20,1)))*IF(MOD(Calculator!$B$33/Calculator!$F$20,1)&lt;0.5,-1,1))^2))),2))</f>
        <v>—</v>
      </c>
      <c r="BI86" s="299" t="str">
        <f aca="false">IF(OR(Calculator!$E$21&lt;&gt;"YES",Calculator!$B$33&lt;Calculator!$G$21),"—",ROUND((1+SQRT(((50*POWER(80,POWER(COS(PI()*MOD(Calculator!$B$33/Calculator!$F$21,1)),2))-$C86)^2+(1500*ABS(SIN(2*PI()*MOD(Calculator!$B$33/Calculator!$F$21,1)))*IF(MOD(Calculator!$B$33/Calculator!$F$21,1)&lt;0.5,-1,1))^2)/((50*POWER(80,POWER(COS(PI()*MOD(Calculator!$B$33/Calculator!$F$21,1)),2))+$C86)^2+(1500*ABS(SIN(2*PI()*MOD(Calculator!$B$33/Calculator!$F$21,1)))*IF(MOD(Calculator!$B$33/Calculator!$F$21,1)&lt;0.5,-1,1))^2)))/(1-SQRT(((50*POWER(80,POWER(COS(PI()*MOD(Calculator!$B$33/Calculator!$F$21,1)),2))-$C86)^2+(1500*ABS(SIN(2*PI()*MOD(Calculator!$B$33/Calculator!$F$21,1)))*IF(MOD(Calculator!$B$33/Calculator!$F$21,1)&lt;0.5,-1,1))^2)/((50*POWER(80,POWER(COS(PI()*MOD(Calculator!$B$33/Calculator!$F$21,1)),2))+$C86)^2+(1500*ABS(SIN(2*PI()*MOD(Calculator!$B$33/Calculator!$F$21,1)))*IF(MOD(Calculator!$B$33/Calculator!$F$21,1)&lt;0.5,-1,1))^2))),2))</f>
        <v>—</v>
      </c>
      <c r="BJ86" s="299" t="str">
        <f aca="false">IF(OR(Calculator!$E$22&lt;&gt;"YES",Calculator!$B$33&lt;Calculator!$G$22),"—",ROUND((1+SQRT(((50*POWER(80,POWER(COS(PI()*MOD(Calculator!$B$33/Calculator!$F$22,1)),2))-$C86)^2+(1500*ABS(SIN(2*PI()*MOD(Calculator!$B$33/Calculator!$F$22,1)))*IF(MOD(Calculator!$B$33/Calculator!$F$22,1)&lt;0.5,-1,1))^2)/((50*POWER(80,POWER(COS(PI()*MOD(Calculator!$B$33/Calculator!$F$22,1)),2))+$C86)^2+(1500*ABS(SIN(2*PI()*MOD(Calculator!$B$33/Calculator!$F$22,1)))*IF(MOD(Calculator!$B$33/Calculator!$F$22,1)&lt;0.5,-1,1))^2)))/(1-SQRT(((50*POWER(80,POWER(COS(PI()*MOD(Calculator!$B$33/Calculator!$F$22,1)),2))-$C86)^2+(1500*ABS(SIN(2*PI()*MOD(Calculator!$B$33/Calculator!$F$22,1)))*IF(MOD(Calculator!$B$33/Calculator!$F$22,1)&lt;0.5,-1,1))^2)/((50*POWER(80,POWER(COS(PI()*MOD(Calculator!$B$33/Calculator!$F$22,1)),2))+$C86)^2+(1500*ABS(SIN(2*PI()*MOD(Calculator!$B$33/Calculator!$F$22,1)))*IF(MOD(Calculator!$B$33/Calculator!$F$22,1)&lt;0.5,-1,1))^2))),2))</f>
        <v>—</v>
      </c>
      <c r="BK86" s="293" t="n">
        <f aca="false">IFERROR(ROUND((IF(ISNUMBER(AZ86),AZ86,0)+IF(ISNUMBER(BA86),BA86,0)+IF(ISNUMBER(BB86),BB86,0)+IF(ISNUMBER(BC86),BC86,0)+IF(ISNUMBER(BD86),BD86,0)+IF(ISNUMBER(BE86),BE86,0)+IF(ISNUMBER(BF86),BF86,0)+IF(ISNUMBER(BG86),BG86,0)+IF(ISNUMBER(BH86),BH86,0)+IF(ISNUMBER(BI86),BI86,0)+IF(ISNUMBER(BJ86),BJ86,0))/(IF(ISNUMBER(AZ86),1,0)+IF(ISNUMBER(BA86),1,0)+IF(ISNUMBER(BB86),1,0)+IF(ISNUMBER(BC86),1,0)+IF(ISNUMBER(BD86),1,0)+IF(ISNUMBER(BE86),1,0)+IF(ISNUMBER(BF86),1,0)+IF(ISNUMBER(BG86),1,0)+IF(ISNUMBER(BH86),1,0)+IF(ISNUMBER(BI86),1,0)+IF(ISNUMBER(BJ86),1,0)),4),"")</f>
        <v>11.635</v>
      </c>
      <c r="BM86" s="253" t="str">
        <f aca="false">IF(OR(Calculator!$E$12&lt;&gt;"YES",Calculator!$B$29&lt;Calculator!$G$12),"—",ROUND((1+SQRT(((50*POWER(80,POWER(COS(PI()*MOD(Calculator!$B$29/Calculator!$F$12,1)),2))+MIN(500,MAX(30,100*EXP(-0.3*'VSWR Calculator'!$C$24)*(1+3*ABS(MOD('VSWR Calculator'!$C$23/Calculator!$F$12/2,1)-0.5))))/'VSWR Calculator'!$C$25)-$C86)^2+(1500*ABS(SIN(2*PI()*MOD(Calculator!$B$29/Calculator!$F$12,1)))*IF(MOD(Calculator!$B$29/Calculator!$F$12,1)&lt;0.5,-1,1))^2)/SQRT(((50*POWER(80,POWER(COS(PI()*MOD(Calculator!$B$29/Calculator!$F$12,1)),2))+MIN(500,MAX(30,100*EXP(-0.3*'VSWR Calculator'!$C$24)*(1+3*ABS(MOD('VSWR Calculator'!$C$23/Calculator!$F$12/2,1)-0.5))))/'VSWR Calculator'!$C$25)+$C86)^2+(1500*ABS(SIN(2*PI()*MOD(Calculator!$B$29/Calculator!$F$12,1)))*IF(MOD(Calculator!$B$29/Calculator!$F$12,1)&lt;0.5,-1,1))^2))/(1-SQRT(((50*POWER(80,POWER(COS(PI()*MOD(Calculator!$B$29/Calculator!$F$12,1)),2))+MIN(500,MAX(30,100*EXP(-0.3*'VSWR Calculator'!$C$24)*(1+3*ABS(MOD('VSWR Calculator'!$C$23/Calculator!$F$12/2,1)-0.5))))/'VSWR Calculator'!$C$25)-$C86)^2+(1500*ABS(SIN(2*PI()*MOD(Calculator!$B$29/Calculator!$F$12,1)))*IF(MOD(Calculator!$B$29/Calculator!$F$12,1)&lt;0.5,-1,1))^2)/SQRT(((50*POWER(80,POWER(COS(PI()*MOD(Calculator!$B$29/Calculator!$F$12,1)),2))+MIN(500,MAX(30,100*EXP(-0.3*'VSWR Calculator'!$C$24)*(1+3*ABS(MOD('VSWR Calculator'!$C$23/Calculator!$F$12/2,1)-0.5))))/'VSWR Calculator'!$C$25)+$C86)^2+(1500*ABS(SIN(2*PI()*MOD(Calculator!$B$29/Calculator!$F$12,1)))*IF(MOD(Calculator!$B$29/Calculator!$F$12,1)&lt;0.5,-1,1))^2)),2))</f>
        <v>—</v>
      </c>
      <c r="BN86" s="253" t="str">
        <f aca="false">IF(OR(Calculator!$E$13&lt;&gt;"YES",Calculator!$B$29&lt;Calculator!$G$13),"—",ROUND((1+SQRT(((50*POWER(80,POWER(COS(PI()*MOD(Calculator!$B$29/Calculator!$F$13,1)),2))+MIN(500,MAX(30,100*EXP(-0.3*'VSWR Calculator'!$C$24)*(1+3*ABS(MOD('VSWR Calculator'!$C$23/Calculator!$F$13/2,1)-0.5))))/'VSWR Calculator'!$C$25)-$C86)^2+(1500*ABS(SIN(2*PI()*MOD(Calculator!$B$29/Calculator!$F$13,1)))*IF(MOD(Calculator!$B$29/Calculator!$F$13,1)&lt;0.5,-1,1))^2)/SQRT(((50*POWER(80,POWER(COS(PI()*MOD(Calculator!$B$29/Calculator!$F$13,1)),2))+MIN(500,MAX(30,100*EXP(-0.3*'VSWR Calculator'!$C$24)*(1+3*ABS(MOD('VSWR Calculator'!$C$23/Calculator!$F$13/2,1)-0.5))))/'VSWR Calculator'!$C$25)+$C86)^2+(1500*ABS(SIN(2*PI()*MOD(Calculator!$B$29/Calculator!$F$13,1)))*IF(MOD(Calculator!$B$29/Calculator!$F$13,1)&lt;0.5,-1,1))^2))/(1-SQRT(((50*POWER(80,POWER(COS(PI()*MOD(Calculator!$B$29/Calculator!$F$13,1)),2))+MIN(500,MAX(30,100*EXP(-0.3*'VSWR Calculator'!$C$24)*(1+3*ABS(MOD('VSWR Calculator'!$C$23/Calculator!$F$13/2,1)-0.5))))/'VSWR Calculator'!$C$25)-$C86)^2+(1500*ABS(SIN(2*PI()*MOD(Calculator!$B$29/Calculator!$F$13,1)))*IF(MOD(Calculator!$B$29/Calculator!$F$13,1)&lt;0.5,-1,1))^2)/SQRT(((50*POWER(80,POWER(COS(PI()*MOD(Calculator!$B$29/Calculator!$F$13,1)),2))+MIN(500,MAX(30,100*EXP(-0.3*'VSWR Calculator'!$C$24)*(1+3*ABS(MOD('VSWR Calculator'!$C$23/Calculator!$F$13/2,1)-0.5))))/'VSWR Calculator'!$C$25)+$C86)^2+(1500*ABS(SIN(2*PI()*MOD(Calculator!$B$29/Calculator!$F$13,1)))*IF(MOD(Calculator!$B$29/Calculator!$F$13,1)&lt;0.5,-1,1))^2)),2))</f>
        <v>—</v>
      </c>
      <c r="BO86" s="253" t="str">
        <f aca="false">IF(OR(Calculator!$E$14&lt;&gt;"YES",Calculator!$B$29&lt;Calculator!$G$14),"—",ROUND((1+SQRT(((50*POWER(80,POWER(COS(PI()*MOD(Calculator!$B$29/Calculator!$F$14,1)),2))+MIN(500,MAX(30,100*EXP(-0.3*'VSWR Calculator'!$C$24)*(1+3*ABS(MOD('VSWR Calculator'!$C$23/Calculator!$F$14/2,1)-0.5))))/'VSWR Calculator'!$C$25)-$C86)^2+(1500*ABS(SIN(2*PI()*MOD(Calculator!$B$29/Calculator!$F$14,1)))*IF(MOD(Calculator!$B$29/Calculator!$F$14,1)&lt;0.5,-1,1))^2)/SQRT(((50*POWER(80,POWER(COS(PI()*MOD(Calculator!$B$29/Calculator!$F$14,1)),2))+MIN(500,MAX(30,100*EXP(-0.3*'VSWR Calculator'!$C$24)*(1+3*ABS(MOD('VSWR Calculator'!$C$23/Calculator!$F$14/2,1)-0.5))))/'VSWR Calculator'!$C$25)+$C86)^2+(1500*ABS(SIN(2*PI()*MOD(Calculator!$B$29/Calculator!$F$14,1)))*IF(MOD(Calculator!$B$29/Calculator!$F$14,1)&lt;0.5,-1,1))^2))/(1-SQRT(((50*POWER(80,POWER(COS(PI()*MOD(Calculator!$B$29/Calculator!$F$14,1)),2))+MIN(500,MAX(30,100*EXP(-0.3*'VSWR Calculator'!$C$24)*(1+3*ABS(MOD('VSWR Calculator'!$C$23/Calculator!$F$14/2,1)-0.5))))/'VSWR Calculator'!$C$25)-$C86)^2+(1500*ABS(SIN(2*PI()*MOD(Calculator!$B$29/Calculator!$F$14,1)))*IF(MOD(Calculator!$B$29/Calculator!$F$14,1)&lt;0.5,-1,1))^2)/SQRT(((50*POWER(80,POWER(COS(PI()*MOD(Calculator!$B$29/Calculator!$F$14,1)),2))+MIN(500,MAX(30,100*EXP(-0.3*'VSWR Calculator'!$C$24)*(1+3*ABS(MOD('VSWR Calculator'!$C$23/Calculator!$F$14/2,1)-0.5))))/'VSWR Calculator'!$C$25)+$C86)^2+(1500*ABS(SIN(2*PI()*MOD(Calculator!$B$29/Calculator!$F$14,1)))*IF(MOD(Calculator!$B$29/Calculator!$F$14,1)&lt;0.5,-1,1))^2)),2))</f>
        <v>—</v>
      </c>
      <c r="BP86" s="253" t="n">
        <f aca="false">IF(OR(Calculator!$E$15&lt;&gt;"YES",Calculator!$B$29&lt;Calculator!$G$15),"—",ROUND((1+SQRT(((50*POWER(80,POWER(COS(PI()*MOD(Calculator!$B$29/Calculator!$F$15,1)),2))+MIN(500,MAX(30,100*EXP(-0.3*'VSWR Calculator'!$C$24)*(1+3*ABS(MOD('VSWR Calculator'!$C$23/Calculator!$F$15/2,1)-0.5))))/'VSWR Calculator'!$C$25)-$C86)^2+(1500*ABS(SIN(2*PI()*MOD(Calculator!$B$29/Calculator!$F$15,1)))*IF(MOD(Calculator!$B$29/Calculator!$F$15,1)&lt;0.5,-1,1))^2)/SQRT(((50*POWER(80,POWER(COS(PI()*MOD(Calculator!$B$29/Calculator!$F$15,1)),2))+MIN(500,MAX(30,100*EXP(-0.3*'VSWR Calculator'!$C$24)*(1+3*ABS(MOD('VSWR Calculator'!$C$23/Calculator!$F$15/2,1)-0.5))))/'VSWR Calculator'!$C$25)+$C86)^2+(1500*ABS(SIN(2*PI()*MOD(Calculator!$B$29/Calculator!$F$15,1)))*IF(MOD(Calculator!$B$29/Calculator!$F$15,1)&lt;0.5,-1,1))^2))/(1-SQRT(((50*POWER(80,POWER(COS(PI()*MOD(Calculator!$B$29/Calculator!$F$15,1)),2))+MIN(500,MAX(30,100*EXP(-0.3*'VSWR Calculator'!$C$24)*(1+3*ABS(MOD('VSWR Calculator'!$C$23/Calculator!$F$15/2,1)-0.5))))/'VSWR Calculator'!$C$25)-$C86)^2+(1500*ABS(SIN(2*PI()*MOD(Calculator!$B$29/Calculator!$F$15,1)))*IF(MOD(Calculator!$B$29/Calculator!$F$15,1)&lt;0.5,-1,1))^2)/SQRT(((50*POWER(80,POWER(COS(PI()*MOD(Calculator!$B$29/Calculator!$F$15,1)),2))+MIN(500,MAX(30,100*EXP(-0.3*'VSWR Calculator'!$C$24)*(1+3*ABS(MOD('VSWR Calculator'!$C$23/Calculator!$F$15/2,1)-0.5))))/'VSWR Calculator'!$C$25)+$C86)^2+(1500*ABS(SIN(2*PI()*MOD(Calculator!$B$29/Calculator!$F$15,1)))*IF(MOD(Calculator!$B$29/Calculator!$F$15,1)&lt;0.5,-1,1))^2)),2))</f>
        <v>17.15</v>
      </c>
      <c r="BQ86" s="253" t="str">
        <f aca="false">IF(OR(Calculator!$E$16&lt;&gt;"YES",Calculator!$B$29&lt;Calculator!$G$16),"—",ROUND((1+SQRT(((50*POWER(80,POWER(COS(PI()*MOD(Calculator!$B$29/Calculator!$F$16,1)),2))+MIN(500,MAX(30,100*EXP(-0.3*'VSWR Calculator'!$C$24)*(1+3*ABS(MOD('VSWR Calculator'!$C$23/Calculator!$F$16/2,1)-0.5))))/'VSWR Calculator'!$C$25)-$C86)^2+(1500*ABS(SIN(2*PI()*MOD(Calculator!$B$29/Calculator!$F$16,1)))*IF(MOD(Calculator!$B$29/Calculator!$F$16,1)&lt;0.5,-1,1))^2)/SQRT(((50*POWER(80,POWER(COS(PI()*MOD(Calculator!$B$29/Calculator!$F$16,1)),2))+MIN(500,MAX(30,100*EXP(-0.3*'VSWR Calculator'!$C$24)*(1+3*ABS(MOD('VSWR Calculator'!$C$23/Calculator!$F$16/2,1)-0.5))))/'VSWR Calculator'!$C$25)+$C86)^2+(1500*ABS(SIN(2*PI()*MOD(Calculator!$B$29/Calculator!$F$16,1)))*IF(MOD(Calculator!$B$29/Calculator!$F$16,1)&lt;0.5,-1,1))^2))/(1-SQRT(((50*POWER(80,POWER(COS(PI()*MOD(Calculator!$B$29/Calculator!$F$16,1)),2))+MIN(500,MAX(30,100*EXP(-0.3*'VSWR Calculator'!$C$24)*(1+3*ABS(MOD('VSWR Calculator'!$C$23/Calculator!$F$16/2,1)-0.5))))/'VSWR Calculator'!$C$25)-$C86)^2+(1500*ABS(SIN(2*PI()*MOD(Calculator!$B$29/Calculator!$F$16,1)))*IF(MOD(Calculator!$B$29/Calculator!$F$16,1)&lt;0.5,-1,1))^2)/SQRT(((50*POWER(80,POWER(COS(PI()*MOD(Calculator!$B$29/Calculator!$F$16,1)),2))+MIN(500,MAX(30,100*EXP(-0.3*'VSWR Calculator'!$C$24)*(1+3*ABS(MOD('VSWR Calculator'!$C$23/Calculator!$F$16/2,1)-0.5))))/'VSWR Calculator'!$C$25)+$C86)^2+(1500*ABS(SIN(2*PI()*MOD(Calculator!$B$29/Calculator!$F$16,1)))*IF(MOD(Calculator!$B$29/Calculator!$F$16,1)&lt;0.5,-1,1))^2)),2))</f>
        <v>—</v>
      </c>
      <c r="BR86" s="253" t="n">
        <f aca="false">IF(OR(Calculator!$E$17&lt;&gt;"YES",Calculator!$B$29&lt;Calculator!$G$17),"—",ROUND((1+SQRT(((50*POWER(80,POWER(COS(PI()*MOD(Calculator!$B$29/Calculator!$F$17,1)),2))+MIN(500,MAX(30,100*EXP(-0.3*'VSWR Calculator'!$C$24)*(1+3*ABS(MOD('VSWR Calculator'!$C$23/Calculator!$F$17/2,1)-0.5))))/'VSWR Calculator'!$C$25)-$C86)^2+(1500*ABS(SIN(2*PI()*MOD(Calculator!$B$29/Calculator!$F$17,1)))*IF(MOD(Calculator!$B$29/Calculator!$F$17,1)&lt;0.5,-1,1))^2)/SQRT(((50*POWER(80,POWER(COS(PI()*MOD(Calculator!$B$29/Calculator!$F$17,1)),2))+MIN(500,MAX(30,100*EXP(-0.3*'VSWR Calculator'!$C$24)*(1+3*ABS(MOD('VSWR Calculator'!$C$23/Calculator!$F$17/2,1)-0.5))))/'VSWR Calculator'!$C$25)+$C86)^2+(1500*ABS(SIN(2*PI()*MOD(Calculator!$B$29/Calculator!$F$17,1)))*IF(MOD(Calculator!$B$29/Calculator!$F$17,1)&lt;0.5,-1,1))^2))/(1-SQRT(((50*POWER(80,POWER(COS(PI()*MOD(Calculator!$B$29/Calculator!$F$17,1)),2))+MIN(500,MAX(30,100*EXP(-0.3*'VSWR Calculator'!$C$24)*(1+3*ABS(MOD('VSWR Calculator'!$C$23/Calculator!$F$17/2,1)-0.5))))/'VSWR Calculator'!$C$25)-$C86)^2+(1500*ABS(SIN(2*PI()*MOD(Calculator!$B$29/Calculator!$F$17,1)))*IF(MOD(Calculator!$B$29/Calculator!$F$17,1)&lt;0.5,-1,1))^2)/SQRT(((50*POWER(80,POWER(COS(PI()*MOD(Calculator!$B$29/Calculator!$F$17,1)),2))+MIN(500,MAX(30,100*EXP(-0.3*'VSWR Calculator'!$C$24)*(1+3*ABS(MOD('VSWR Calculator'!$C$23/Calculator!$F$17/2,1)-0.5))))/'VSWR Calculator'!$C$25)+$C86)^2+(1500*ABS(SIN(2*PI()*MOD(Calculator!$B$29/Calculator!$F$17,1)))*IF(MOD(Calculator!$B$29/Calculator!$F$17,1)&lt;0.5,-1,1))^2)),2))</f>
        <v>16.53</v>
      </c>
      <c r="BS86" s="253" t="str">
        <f aca="false">IF(OR(Calculator!$E$18&lt;&gt;"YES",Calculator!$B$29&lt;Calculator!$G$18),"—",ROUND((1+SQRT(((50*POWER(80,POWER(COS(PI()*MOD(Calculator!$B$29/Calculator!$F$18,1)),2))+MIN(500,MAX(30,100*EXP(-0.3*'VSWR Calculator'!$C$24)*(1+3*ABS(MOD('VSWR Calculator'!$C$23/Calculator!$F$18/2,1)-0.5))))/'VSWR Calculator'!$C$25)-$C86)^2+(1500*ABS(SIN(2*PI()*MOD(Calculator!$B$29/Calculator!$F$18,1)))*IF(MOD(Calculator!$B$29/Calculator!$F$18,1)&lt;0.5,-1,1))^2)/SQRT(((50*POWER(80,POWER(COS(PI()*MOD(Calculator!$B$29/Calculator!$F$18,1)),2))+MIN(500,MAX(30,100*EXP(-0.3*'VSWR Calculator'!$C$24)*(1+3*ABS(MOD('VSWR Calculator'!$C$23/Calculator!$F$18/2,1)-0.5))))/'VSWR Calculator'!$C$25)+$C86)^2+(1500*ABS(SIN(2*PI()*MOD(Calculator!$B$29/Calculator!$F$18,1)))*IF(MOD(Calculator!$B$29/Calculator!$F$18,1)&lt;0.5,-1,1))^2))/(1-SQRT(((50*POWER(80,POWER(COS(PI()*MOD(Calculator!$B$29/Calculator!$F$18,1)),2))+MIN(500,MAX(30,100*EXP(-0.3*'VSWR Calculator'!$C$24)*(1+3*ABS(MOD('VSWR Calculator'!$C$23/Calculator!$F$18/2,1)-0.5))))/'VSWR Calculator'!$C$25)-$C86)^2+(1500*ABS(SIN(2*PI()*MOD(Calculator!$B$29/Calculator!$F$18,1)))*IF(MOD(Calculator!$B$29/Calculator!$F$18,1)&lt;0.5,-1,1))^2)/SQRT(((50*POWER(80,POWER(COS(PI()*MOD(Calculator!$B$29/Calculator!$F$18,1)),2))+MIN(500,MAX(30,100*EXP(-0.3*'VSWR Calculator'!$C$24)*(1+3*ABS(MOD('VSWR Calculator'!$C$23/Calculator!$F$18/2,1)-0.5))))/'VSWR Calculator'!$C$25)+$C86)^2+(1500*ABS(SIN(2*PI()*MOD(Calculator!$B$29/Calculator!$F$18,1)))*IF(MOD(Calculator!$B$29/Calculator!$F$18,1)&lt;0.5,-1,1))^2)),2))</f>
        <v>—</v>
      </c>
      <c r="BT86" s="253" t="str">
        <f aca="false">IF(OR(Calculator!$E$19&lt;&gt;"YES",Calculator!$B$29&lt;Calculator!$G$19),"—",ROUND((1+SQRT(((50*POWER(80,POWER(COS(PI()*MOD(Calculator!$B$29/Calculator!$F$19,1)),2))+MIN(500,MAX(30,100*EXP(-0.3*'VSWR Calculator'!$C$24)*(1+3*ABS(MOD('VSWR Calculator'!$C$23/Calculator!$F$19/2,1)-0.5))))/'VSWR Calculator'!$C$25)-$C86)^2+(1500*ABS(SIN(2*PI()*MOD(Calculator!$B$29/Calculator!$F$19,1)))*IF(MOD(Calculator!$B$29/Calculator!$F$19,1)&lt;0.5,-1,1))^2)/SQRT(((50*POWER(80,POWER(COS(PI()*MOD(Calculator!$B$29/Calculator!$F$19,1)),2))+MIN(500,MAX(30,100*EXP(-0.3*'VSWR Calculator'!$C$24)*(1+3*ABS(MOD('VSWR Calculator'!$C$23/Calculator!$F$19/2,1)-0.5))))/'VSWR Calculator'!$C$25)+$C86)^2+(1500*ABS(SIN(2*PI()*MOD(Calculator!$B$29/Calculator!$F$19,1)))*IF(MOD(Calculator!$B$29/Calculator!$F$19,1)&lt;0.5,-1,1))^2))/(1-SQRT(((50*POWER(80,POWER(COS(PI()*MOD(Calculator!$B$29/Calculator!$F$19,1)),2))+MIN(500,MAX(30,100*EXP(-0.3*'VSWR Calculator'!$C$24)*(1+3*ABS(MOD('VSWR Calculator'!$C$23/Calculator!$F$19/2,1)-0.5))))/'VSWR Calculator'!$C$25)-$C86)^2+(1500*ABS(SIN(2*PI()*MOD(Calculator!$B$29/Calculator!$F$19,1)))*IF(MOD(Calculator!$B$29/Calculator!$F$19,1)&lt;0.5,-1,1))^2)/SQRT(((50*POWER(80,POWER(COS(PI()*MOD(Calculator!$B$29/Calculator!$F$19,1)),2))+MIN(500,MAX(30,100*EXP(-0.3*'VSWR Calculator'!$C$24)*(1+3*ABS(MOD('VSWR Calculator'!$C$23/Calculator!$F$19/2,1)-0.5))))/'VSWR Calculator'!$C$25)+$C86)^2+(1500*ABS(SIN(2*PI()*MOD(Calculator!$B$29/Calculator!$F$19,1)))*IF(MOD(Calculator!$B$29/Calculator!$F$19,1)&lt;0.5,-1,1))^2)),2))</f>
        <v>—</v>
      </c>
      <c r="BU86" s="253" t="str">
        <f aca="false">IF(OR(Calculator!$E$20&lt;&gt;"YES",Calculator!$B$29&lt;Calculator!$G$20),"—",ROUND((1+SQRT(((50*POWER(80,POWER(COS(PI()*MOD(Calculator!$B$29/Calculator!$F$20,1)),2))+MIN(500,MAX(30,100*EXP(-0.3*'VSWR Calculator'!$C$24)*(1+3*ABS(MOD('VSWR Calculator'!$C$23/Calculator!$F$20/2,1)-0.5))))/'VSWR Calculator'!$C$25)-$C86)^2+(1500*ABS(SIN(2*PI()*MOD(Calculator!$B$29/Calculator!$F$20,1)))*IF(MOD(Calculator!$B$29/Calculator!$F$20,1)&lt;0.5,-1,1))^2)/SQRT(((50*POWER(80,POWER(COS(PI()*MOD(Calculator!$B$29/Calculator!$F$20,1)),2))+MIN(500,MAX(30,100*EXP(-0.3*'VSWR Calculator'!$C$24)*(1+3*ABS(MOD('VSWR Calculator'!$C$23/Calculator!$F$20/2,1)-0.5))))/'VSWR Calculator'!$C$25)+$C86)^2+(1500*ABS(SIN(2*PI()*MOD(Calculator!$B$29/Calculator!$F$20,1)))*IF(MOD(Calculator!$B$29/Calculator!$F$20,1)&lt;0.5,-1,1))^2))/(1-SQRT(((50*POWER(80,POWER(COS(PI()*MOD(Calculator!$B$29/Calculator!$F$20,1)),2))+MIN(500,MAX(30,100*EXP(-0.3*'VSWR Calculator'!$C$24)*(1+3*ABS(MOD('VSWR Calculator'!$C$23/Calculator!$F$20/2,1)-0.5))))/'VSWR Calculator'!$C$25)-$C86)^2+(1500*ABS(SIN(2*PI()*MOD(Calculator!$B$29/Calculator!$F$20,1)))*IF(MOD(Calculator!$B$29/Calculator!$F$20,1)&lt;0.5,-1,1))^2)/SQRT(((50*POWER(80,POWER(COS(PI()*MOD(Calculator!$B$29/Calculator!$F$20,1)),2))+MIN(500,MAX(30,100*EXP(-0.3*'VSWR Calculator'!$C$24)*(1+3*ABS(MOD('VSWR Calculator'!$C$23/Calculator!$F$20/2,1)-0.5))))/'VSWR Calculator'!$C$25)+$C86)^2+(1500*ABS(SIN(2*PI()*MOD(Calculator!$B$29/Calculator!$F$20,1)))*IF(MOD(Calculator!$B$29/Calculator!$F$20,1)&lt;0.5,-1,1))^2)),2))</f>
        <v>—</v>
      </c>
      <c r="BV86" s="253" t="str">
        <f aca="false">IF(OR(Calculator!$E$21&lt;&gt;"YES",Calculator!$B$29&lt;Calculator!$G$21),"—",ROUND((1+SQRT(((50*POWER(80,POWER(COS(PI()*MOD(Calculator!$B$29/Calculator!$F$21,1)),2))+MIN(500,MAX(30,100*EXP(-0.3*'VSWR Calculator'!$C$24)*(1+3*ABS(MOD('VSWR Calculator'!$C$23/Calculator!$F$21/2,1)-0.5))))/'VSWR Calculator'!$C$25)-$C86)^2+(1500*ABS(SIN(2*PI()*MOD(Calculator!$B$29/Calculator!$F$21,1)))*IF(MOD(Calculator!$B$29/Calculator!$F$21,1)&lt;0.5,-1,1))^2)/SQRT(((50*POWER(80,POWER(COS(PI()*MOD(Calculator!$B$29/Calculator!$F$21,1)),2))+MIN(500,MAX(30,100*EXP(-0.3*'VSWR Calculator'!$C$24)*(1+3*ABS(MOD('VSWR Calculator'!$C$23/Calculator!$F$21/2,1)-0.5))))/'VSWR Calculator'!$C$25)+$C86)^2+(1500*ABS(SIN(2*PI()*MOD(Calculator!$B$29/Calculator!$F$21,1)))*IF(MOD(Calculator!$B$29/Calculator!$F$21,1)&lt;0.5,-1,1))^2))/(1-SQRT(((50*POWER(80,POWER(COS(PI()*MOD(Calculator!$B$29/Calculator!$F$21,1)),2))+MIN(500,MAX(30,100*EXP(-0.3*'VSWR Calculator'!$C$24)*(1+3*ABS(MOD('VSWR Calculator'!$C$23/Calculator!$F$21/2,1)-0.5))))/'VSWR Calculator'!$C$25)-$C86)^2+(1500*ABS(SIN(2*PI()*MOD(Calculator!$B$29/Calculator!$F$21,1)))*IF(MOD(Calculator!$B$29/Calculator!$F$21,1)&lt;0.5,-1,1))^2)/SQRT(((50*POWER(80,POWER(COS(PI()*MOD(Calculator!$B$29/Calculator!$F$21,1)),2))+MIN(500,MAX(30,100*EXP(-0.3*'VSWR Calculator'!$C$24)*(1+3*ABS(MOD('VSWR Calculator'!$C$23/Calculator!$F$21/2,1)-0.5))))/'VSWR Calculator'!$C$25)+$C86)^2+(1500*ABS(SIN(2*PI()*MOD(Calculator!$B$29/Calculator!$F$21,1)))*IF(MOD(Calculator!$B$29/Calculator!$F$21,1)&lt;0.5,-1,1))^2)),2))</f>
        <v>—</v>
      </c>
      <c r="BW86" s="253" t="str">
        <f aca="false">IF(OR(Calculator!$E$22&lt;&gt;"YES",Calculator!$B$29&lt;Calculator!$G$22),"—",ROUND((1+SQRT(((50*POWER(80,POWER(COS(PI()*MOD(Calculator!$B$29/Calculator!$F$22,1)),2))+MIN(500,MAX(30,100*EXP(-0.3*'VSWR Calculator'!$C$24)*(1+3*ABS(MOD('VSWR Calculator'!$C$23/Calculator!$F$22/2,1)-0.5))))/'VSWR Calculator'!$C$25)-$C86)^2+(1500*ABS(SIN(2*PI()*MOD(Calculator!$B$29/Calculator!$F$22,1)))*IF(MOD(Calculator!$B$29/Calculator!$F$22,1)&lt;0.5,-1,1))^2)/SQRT(((50*POWER(80,POWER(COS(PI()*MOD(Calculator!$B$29/Calculator!$F$22,1)),2))+MIN(500,MAX(30,100*EXP(-0.3*'VSWR Calculator'!$C$24)*(1+3*ABS(MOD('VSWR Calculator'!$C$23/Calculator!$F$22/2,1)-0.5))))/'VSWR Calculator'!$C$25)+$C86)^2+(1500*ABS(SIN(2*PI()*MOD(Calculator!$B$29/Calculator!$F$22,1)))*IF(MOD(Calculator!$B$29/Calculator!$F$22,1)&lt;0.5,-1,1))^2))/(1-SQRT(((50*POWER(80,POWER(COS(PI()*MOD(Calculator!$B$29/Calculator!$F$22,1)),2))+MIN(500,MAX(30,100*EXP(-0.3*'VSWR Calculator'!$C$24)*(1+3*ABS(MOD('VSWR Calculator'!$C$23/Calculator!$F$22/2,1)-0.5))))/'VSWR Calculator'!$C$25)-$C86)^2+(1500*ABS(SIN(2*PI()*MOD(Calculator!$B$29/Calculator!$F$22,1)))*IF(MOD(Calculator!$B$29/Calculator!$F$22,1)&lt;0.5,-1,1))^2)/SQRT(((50*POWER(80,POWER(COS(PI()*MOD(Calculator!$B$29/Calculator!$F$22,1)),2))+MIN(500,MAX(30,100*EXP(-0.3*'VSWR Calculator'!$C$24)*(1+3*ABS(MOD('VSWR Calculator'!$C$23/Calculator!$F$22/2,1)-0.5))))/'VSWR Calculator'!$C$25)+$C86)^2+(1500*ABS(SIN(2*PI()*MOD(Calculator!$B$29/Calculator!$F$22,1)))*IF(MOD(Calculator!$B$29/Calculator!$F$22,1)&lt;0.5,-1,1))^2)),2))</f>
        <v>—</v>
      </c>
      <c r="BX86" s="253" t="n">
        <f aca="false">IFERROR(ROUND((IF(ISNUMBER(BM86),BM86,0)+IF(ISNUMBER(BN86),BN86,0)+IF(ISNUMBER(BO86),BO86,0)+IF(ISNUMBER(BP86),BP86,0)+IF(ISNUMBER(BQ86),BQ86,0)+IF(ISNUMBER(BR86),BR86,0)+IF(ISNUMBER(BS86),BS86,0)+IF(ISNUMBER(BT86),BT86,0)+IF(ISNUMBER(BU86),BU86,0)+IF(ISNUMBER(BV86),BV86,0)+IF(ISNUMBER(BW86),BW86,0))/(IF(ISNUMBER(BM86),1,0)+IF(ISNUMBER(BN86),1,0)+IF(ISNUMBER(BO86),1,0)+IF(ISNUMBER(BP86),1,0)+IF(ISNUMBER(BQ86),1,0)+IF(ISNUMBER(BR86),1,0)+IF(ISNUMBER(BS86),1,0)+IF(ISNUMBER(BT86),1,0)+IF(ISNUMBER(BU86),1,0)+IF(ISNUMBER(BV86),1,0)+IF(ISNUMBER(BW86),1,0)),4),"")</f>
        <v>16.84</v>
      </c>
      <c r="BY86" s="253" t="str">
        <f aca="false">IF(OR(Calculator!$E$12&lt;&gt;"YES",Calculator!$B$30&lt;Calculator!$G$12),"—",ROUND((1+SQRT(((50*POWER(80,POWER(COS(PI()*MOD(Calculator!$B$30/Calculator!$F$12,1)),2))+MIN(500,MAX(30,100*EXP(-0.3*'VSWR Calculator'!$C$24)*(1+3*ABS(MOD('VSWR Calculator'!$C$23/Calculator!$F$12/2,1)-0.5))))/'VSWR Calculator'!$C$25)-$C86)^2+(1500*ABS(SIN(2*PI()*MOD(Calculator!$B$30/Calculator!$F$12,1)))*IF(MOD(Calculator!$B$30/Calculator!$F$12,1)&lt;0.5,-1,1))^2)/SQRT(((50*POWER(80,POWER(COS(PI()*MOD(Calculator!$B$30/Calculator!$F$12,1)),2))+MIN(500,MAX(30,100*EXP(-0.3*'VSWR Calculator'!$C$24)*(1+3*ABS(MOD('VSWR Calculator'!$C$23/Calculator!$F$12/2,1)-0.5))))/'VSWR Calculator'!$C$25)+$C86)^2+(1500*ABS(SIN(2*PI()*MOD(Calculator!$B$30/Calculator!$F$12,1)))*IF(MOD(Calculator!$B$30/Calculator!$F$12,1)&lt;0.5,-1,1))^2))/(1-SQRT(((50*POWER(80,POWER(COS(PI()*MOD(Calculator!$B$30/Calculator!$F$12,1)),2))+MIN(500,MAX(30,100*EXP(-0.3*'VSWR Calculator'!$C$24)*(1+3*ABS(MOD('VSWR Calculator'!$C$23/Calculator!$F$12/2,1)-0.5))))/'VSWR Calculator'!$C$25)-$C86)^2+(1500*ABS(SIN(2*PI()*MOD(Calculator!$B$30/Calculator!$F$12,1)))*IF(MOD(Calculator!$B$30/Calculator!$F$12,1)&lt;0.5,-1,1))^2)/SQRT(((50*POWER(80,POWER(COS(PI()*MOD(Calculator!$B$30/Calculator!$F$12,1)),2))+MIN(500,MAX(30,100*EXP(-0.3*'VSWR Calculator'!$C$24)*(1+3*ABS(MOD('VSWR Calculator'!$C$23/Calculator!$F$12/2,1)-0.5))))/'VSWR Calculator'!$C$25)+$C86)^2+(1500*ABS(SIN(2*PI()*MOD(Calculator!$B$30/Calculator!$F$12,1)))*IF(MOD(Calculator!$B$30/Calculator!$F$12,1)&lt;0.5,-1,1))^2)),2))</f>
        <v>—</v>
      </c>
      <c r="BZ86" s="253" t="str">
        <f aca="false">IF(OR(Calculator!$E$13&lt;&gt;"YES",Calculator!$B$30&lt;Calculator!$G$13),"—",ROUND((1+SQRT(((50*POWER(80,POWER(COS(PI()*MOD(Calculator!$B$30/Calculator!$F$13,1)),2))+MIN(500,MAX(30,100*EXP(-0.3*'VSWR Calculator'!$C$24)*(1+3*ABS(MOD('VSWR Calculator'!$C$23/Calculator!$F$13/2,1)-0.5))))/'VSWR Calculator'!$C$25)-$C86)^2+(1500*ABS(SIN(2*PI()*MOD(Calculator!$B$30/Calculator!$F$13,1)))*IF(MOD(Calculator!$B$30/Calculator!$F$13,1)&lt;0.5,-1,1))^2)/SQRT(((50*POWER(80,POWER(COS(PI()*MOD(Calculator!$B$30/Calculator!$F$13,1)),2))+MIN(500,MAX(30,100*EXP(-0.3*'VSWR Calculator'!$C$24)*(1+3*ABS(MOD('VSWR Calculator'!$C$23/Calculator!$F$13/2,1)-0.5))))/'VSWR Calculator'!$C$25)+$C86)^2+(1500*ABS(SIN(2*PI()*MOD(Calculator!$B$30/Calculator!$F$13,1)))*IF(MOD(Calculator!$B$30/Calculator!$F$13,1)&lt;0.5,-1,1))^2))/(1-SQRT(((50*POWER(80,POWER(COS(PI()*MOD(Calculator!$B$30/Calculator!$F$13,1)),2))+MIN(500,MAX(30,100*EXP(-0.3*'VSWR Calculator'!$C$24)*(1+3*ABS(MOD('VSWR Calculator'!$C$23/Calculator!$F$13/2,1)-0.5))))/'VSWR Calculator'!$C$25)-$C86)^2+(1500*ABS(SIN(2*PI()*MOD(Calculator!$B$30/Calculator!$F$13,1)))*IF(MOD(Calculator!$B$30/Calculator!$F$13,1)&lt;0.5,-1,1))^2)/SQRT(((50*POWER(80,POWER(COS(PI()*MOD(Calculator!$B$30/Calculator!$F$13,1)),2))+MIN(500,MAX(30,100*EXP(-0.3*'VSWR Calculator'!$C$24)*(1+3*ABS(MOD('VSWR Calculator'!$C$23/Calculator!$F$13/2,1)-0.5))))/'VSWR Calculator'!$C$25)+$C86)^2+(1500*ABS(SIN(2*PI()*MOD(Calculator!$B$30/Calculator!$F$13,1)))*IF(MOD(Calculator!$B$30/Calculator!$F$13,1)&lt;0.5,-1,1))^2)),2))</f>
        <v>—</v>
      </c>
      <c r="CA86" s="253" t="str">
        <f aca="false">IF(OR(Calculator!$E$14&lt;&gt;"YES",Calculator!$B$30&lt;Calculator!$G$14),"—",ROUND((1+SQRT(((50*POWER(80,POWER(COS(PI()*MOD(Calculator!$B$30/Calculator!$F$14,1)),2))+MIN(500,MAX(30,100*EXP(-0.3*'VSWR Calculator'!$C$24)*(1+3*ABS(MOD('VSWR Calculator'!$C$23/Calculator!$F$14/2,1)-0.5))))/'VSWR Calculator'!$C$25)-$C86)^2+(1500*ABS(SIN(2*PI()*MOD(Calculator!$B$30/Calculator!$F$14,1)))*IF(MOD(Calculator!$B$30/Calculator!$F$14,1)&lt;0.5,-1,1))^2)/SQRT(((50*POWER(80,POWER(COS(PI()*MOD(Calculator!$B$30/Calculator!$F$14,1)),2))+MIN(500,MAX(30,100*EXP(-0.3*'VSWR Calculator'!$C$24)*(1+3*ABS(MOD('VSWR Calculator'!$C$23/Calculator!$F$14/2,1)-0.5))))/'VSWR Calculator'!$C$25)+$C86)^2+(1500*ABS(SIN(2*PI()*MOD(Calculator!$B$30/Calculator!$F$14,1)))*IF(MOD(Calculator!$B$30/Calculator!$F$14,1)&lt;0.5,-1,1))^2))/(1-SQRT(((50*POWER(80,POWER(COS(PI()*MOD(Calculator!$B$30/Calculator!$F$14,1)),2))+MIN(500,MAX(30,100*EXP(-0.3*'VSWR Calculator'!$C$24)*(1+3*ABS(MOD('VSWR Calculator'!$C$23/Calculator!$F$14/2,1)-0.5))))/'VSWR Calculator'!$C$25)-$C86)^2+(1500*ABS(SIN(2*PI()*MOD(Calculator!$B$30/Calculator!$F$14,1)))*IF(MOD(Calculator!$B$30/Calculator!$F$14,1)&lt;0.5,-1,1))^2)/SQRT(((50*POWER(80,POWER(COS(PI()*MOD(Calculator!$B$30/Calculator!$F$14,1)),2))+MIN(500,MAX(30,100*EXP(-0.3*'VSWR Calculator'!$C$24)*(1+3*ABS(MOD('VSWR Calculator'!$C$23/Calculator!$F$14/2,1)-0.5))))/'VSWR Calculator'!$C$25)+$C86)^2+(1500*ABS(SIN(2*PI()*MOD(Calculator!$B$30/Calculator!$F$14,1)))*IF(MOD(Calculator!$B$30/Calculator!$F$14,1)&lt;0.5,-1,1))^2)),2))</f>
        <v>—</v>
      </c>
      <c r="CB86" s="253" t="n">
        <f aca="false">IF(OR(Calculator!$E$15&lt;&gt;"YES",Calculator!$B$30&lt;Calculator!$G$15),"—",ROUND((1+SQRT(((50*POWER(80,POWER(COS(PI()*MOD(Calculator!$B$30/Calculator!$F$15,1)),2))+MIN(500,MAX(30,100*EXP(-0.3*'VSWR Calculator'!$C$24)*(1+3*ABS(MOD('VSWR Calculator'!$C$23/Calculator!$F$15/2,1)-0.5))))/'VSWR Calculator'!$C$25)-$C86)^2+(1500*ABS(SIN(2*PI()*MOD(Calculator!$B$30/Calculator!$F$15,1)))*IF(MOD(Calculator!$B$30/Calculator!$F$15,1)&lt;0.5,-1,1))^2)/SQRT(((50*POWER(80,POWER(COS(PI()*MOD(Calculator!$B$30/Calculator!$F$15,1)),2))+MIN(500,MAX(30,100*EXP(-0.3*'VSWR Calculator'!$C$24)*(1+3*ABS(MOD('VSWR Calculator'!$C$23/Calculator!$F$15/2,1)-0.5))))/'VSWR Calculator'!$C$25)+$C86)^2+(1500*ABS(SIN(2*PI()*MOD(Calculator!$B$30/Calculator!$F$15,1)))*IF(MOD(Calculator!$B$30/Calculator!$F$15,1)&lt;0.5,-1,1))^2))/(1-SQRT(((50*POWER(80,POWER(COS(PI()*MOD(Calculator!$B$30/Calculator!$F$15,1)),2))+MIN(500,MAX(30,100*EXP(-0.3*'VSWR Calculator'!$C$24)*(1+3*ABS(MOD('VSWR Calculator'!$C$23/Calculator!$F$15/2,1)-0.5))))/'VSWR Calculator'!$C$25)-$C86)^2+(1500*ABS(SIN(2*PI()*MOD(Calculator!$B$30/Calculator!$F$15,1)))*IF(MOD(Calculator!$B$30/Calculator!$F$15,1)&lt;0.5,-1,1))^2)/SQRT(((50*POWER(80,POWER(COS(PI()*MOD(Calculator!$B$30/Calculator!$F$15,1)),2))+MIN(500,MAX(30,100*EXP(-0.3*'VSWR Calculator'!$C$24)*(1+3*ABS(MOD('VSWR Calculator'!$C$23/Calculator!$F$15/2,1)-0.5))))/'VSWR Calculator'!$C$25)+$C86)^2+(1500*ABS(SIN(2*PI()*MOD(Calculator!$B$30/Calculator!$F$15,1)))*IF(MOD(Calculator!$B$30/Calculator!$F$15,1)&lt;0.5,-1,1))^2)),2))</f>
        <v>16.46</v>
      </c>
      <c r="CC86" s="253" t="str">
        <f aca="false">IF(OR(Calculator!$E$16&lt;&gt;"YES",Calculator!$B$30&lt;Calculator!$G$16),"—",ROUND((1+SQRT(((50*POWER(80,POWER(COS(PI()*MOD(Calculator!$B$30/Calculator!$F$16,1)),2))+MIN(500,MAX(30,100*EXP(-0.3*'VSWR Calculator'!$C$24)*(1+3*ABS(MOD('VSWR Calculator'!$C$23/Calculator!$F$16/2,1)-0.5))))/'VSWR Calculator'!$C$25)-$C86)^2+(1500*ABS(SIN(2*PI()*MOD(Calculator!$B$30/Calculator!$F$16,1)))*IF(MOD(Calculator!$B$30/Calculator!$F$16,1)&lt;0.5,-1,1))^2)/SQRT(((50*POWER(80,POWER(COS(PI()*MOD(Calculator!$B$30/Calculator!$F$16,1)),2))+MIN(500,MAX(30,100*EXP(-0.3*'VSWR Calculator'!$C$24)*(1+3*ABS(MOD('VSWR Calculator'!$C$23/Calculator!$F$16/2,1)-0.5))))/'VSWR Calculator'!$C$25)+$C86)^2+(1500*ABS(SIN(2*PI()*MOD(Calculator!$B$30/Calculator!$F$16,1)))*IF(MOD(Calculator!$B$30/Calculator!$F$16,1)&lt;0.5,-1,1))^2))/(1-SQRT(((50*POWER(80,POWER(COS(PI()*MOD(Calculator!$B$30/Calculator!$F$16,1)),2))+MIN(500,MAX(30,100*EXP(-0.3*'VSWR Calculator'!$C$24)*(1+3*ABS(MOD('VSWR Calculator'!$C$23/Calculator!$F$16/2,1)-0.5))))/'VSWR Calculator'!$C$25)-$C86)^2+(1500*ABS(SIN(2*PI()*MOD(Calculator!$B$30/Calculator!$F$16,1)))*IF(MOD(Calculator!$B$30/Calculator!$F$16,1)&lt;0.5,-1,1))^2)/SQRT(((50*POWER(80,POWER(COS(PI()*MOD(Calculator!$B$30/Calculator!$F$16,1)),2))+MIN(500,MAX(30,100*EXP(-0.3*'VSWR Calculator'!$C$24)*(1+3*ABS(MOD('VSWR Calculator'!$C$23/Calculator!$F$16/2,1)-0.5))))/'VSWR Calculator'!$C$25)+$C86)^2+(1500*ABS(SIN(2*PI()*MOD(Calculator!$B$30/Calculator!$F$16,1)))*IF(MOD(Calculator!$B$30/Calculator!$F$16,1)&lt;0.5,-1,1))^2)),2))</f>
        <v>—</v>
      </c>
      <c r="CD86" s="253" t="n">
        <f aca="false">IF(OR(Calculator!$E$17&lt;&gt;"YES",Calculator!$B$30&lt;Calculator!$G$17),"—",ROUND((1+SQRT(((50*POWER(80,POWER(COS(PI()*MOD(Calculator!$B$30/Calculator!$F$17,1)),2))+MIN(500,MAX(30,100*EXP(-0.3*'VSWR Calculator'!$C$24)*(1+3*ABS(MOD('VSWR Calculator'!$C$23/Calculator!$F$17/2,1)-0.5))))/'VSWR Calculator'!$C$25)-$C86)^2+(1500*ABS(SIN(2*PI()*MOD(Calculator!$B$30/Calculator!$F$17,1)))*IF(MOD(Calculator!$B$30/Calculator!$F$17,1)&lt;0.5,-1,1))^2)/SQRT(((50*POWER(80,POWER(COS(PI()*MOD(Calculator!$B$30/Calculator!$F$17,1)),2))+MIN(500,MAX(30,100*EXP(-0.3*'VSWR Calculator'!$C$24)*(1+3*ABS(MOD('VSWR Calculator'!$C$23/Calculator!$F$17/2,1)-0.5))))/'VSWR Calculator'!$C$25)+$C86)^2+(1500*ABS(SIN(2*PI()*MOD(Calculator!$B$30/Calculator!$F$17,1)))*IF(MOD(Calculator!$B$30/Calculator!$F$17,1)&lt;0.5,-1,1))^2))/(1-SQRT(((50*POWER(80,POWER(COS(PI()*MOD(Calculator!$B$30/Calculator!$F$17,1)),2))+MIN(500,MAX(30,100*EXP(-0.3*'VSWR Calculator'!$C$24)*(1+3*ABS(MOD('VSWR Calculator'!$C$23/Calculator!$F$17/2,1)-0.5))))/'VSWR Calculator'!$C$25)-$C86)^2+(1500*ABS(SIN(2*PI()*MOD(Calculator!$B$30/Calculator!$F$17,1)))*IF(MOD(Calculator!$B$30/Calculator!$F$17,1)&lt;0.5,-1,1))^2)/SQRT(((50*POWER(80,POWER(COS(PI()*MOD(Calculator!$B$30/Calculator!$F$17,1)),2))+MIN(500,MAX(30,100*EXP(-0.3*'VSWR Calculator'!$C$24)*(1+3*ABS(MOD('VSWR Calculator'!$C$23/Calculator!$F$17/2,1)-0.5))))/'VSWR Calculator'!$C$25)+$C86)^2+(1500*ABS(SIN(2*PI()*MOD(Calculator!$B$30/Calculator!$F$17,1)))*IF(MOD(Calculator!$B$30/Calculator!$F$17,1)&lt;0.5,-1,1))^2)),2))</f>
        <v>18.05</v>
      </c>
      <c r="CE86" s="253" t="str">
        <f aca="false">IF(OR(Calculator!$E$18&lt;&gt;"YES",Calculator!$B$30&lt;Calculator!$G$18),"—",ROUND((1+SQRT(((50*POWER(80,POWER(COS(PI()*MOD(Calculator!$B$30/Calculator!$F$18,1)),2))+MIN(500,MAX(30,100*EXP(-0.3*'VSWR Calculator'!$C$24)*(1+3*ABS(MOD('VSWR Calculator'!$C$23/Calculator!$F$18/2,1)-0.5))))/'VSWR Calculator'!$C$25)-$C86)^2+(1500*ABS(SIN(2*PI()*MOD(Calculator!$B$30/Calculator!$F$18,1)))*IF(MOD(Calculator!$B$30/Calculator!$F$18,1)&lt;0.5,-1,1))^2)/SQRT(((50*POWER(80,POWER(COS(PI()*MOD(Calculator!$B$30/Calculator!$F$18,1)),2))+MIN(500,MAX(30,100*EXP(-0.3*'VSWR Calculator'!$C$24)*(1+3*ABS(MOD('VSWR Calculator'!$C$23/Calculator!$F$18/2,1)-0.5))))/'VSWR Calculator'!$C$25)+$C86)^2+(1500*ABS(SIN(2*PI()*MOD(Calculator!$B$30/Calculator!$F$18,1)))*IF(MOD(Calculator!$B$30/Calculator!$F$18,1)&lt;0.5,-1,1))^2))/(1-SQRT(((50*POWER(80,POWER(COS(PI()*MOD(Calculator!$B$30/Calculator!$F$18,1)),2))+MIN(500,MAX(30,100*EXP(-0.3*'VSWR Calculator'!$C$24)*(1+3*ABS(MOD('VSWR Calculator'!$C$23/Calculator!$F$18/2,1)-0.5))))/'VSWR Calculator'!$C$25)-$C86)^2+(1500*ABS(SIN(2*PI()*MOD(Calculator!$B$30/Calculator!$F$18,1)))*IF(MOD(Calculator!$B$30/Calculator!$F$18,1)&lt;0.5,-1,1))^2)/SQRT(((50*POWER(80,POWER(COS(PI()*MOD(Calculator!$B$30/Calculator!$F$18,1)),2))+MIN(500,MAX(30,100*EXP(-0.3*'VSWR Calculator'!$C$24)*(1+3*ABS(MOD('VSWR Calculator'!$C$23/Calculator!$F$18/2,1)-0.5))))/'VSWR Calculator'!$C$25)+$C86)^2+(1500*ABS(SIN(2*PI()*MOD(Calculator!$B$30/Calculator!$F$18,1)))*IF(MOD(Calculator!$B$30/Calculator!$F$18,1)&lt;0.5,-1,1))^2)),2))</f>
        <v>—</v>
      </c>
      <c r="CF86" s="253" t="str">
        <f aca="false">IF(OR(Calculator!$E$19&lt;&gt;"YES",Calculator!$B$30&lt;Calculator!$G$19),"—",ROUND((1+SQRT(((50*POWER(80,POWER(COS(PI()*MOD(Calculator!$B$30/Calculator!$F$19,1)),2))+MIN(500,MAX(30,100*EXP(-0.3*'VSWR Calculator'!$C$24)*(1+3*ABS(MOD('VSWR Calculator'!$C$23/Calculator!$F$19/2,1)-0.5))))/'VSWR Calculator'!$C$25)-$C86)^2+(1500*ABS(SIN(2*PI()*MOD(Calculator!$B$30/Calculator!$F$19,1)))*IF(MOD(Calculator!$B$30/Calculator!$F$19,1)&lt;0.5,-1,1))^2)/SQRT(((50*POWER(80,POWER(COS(PI()*MOD(Calculator!$B$30/Calculator!$F$19,1)),2))+MIN(500,MAX(30,100*EXP(-0.3*'VSWR Calculator'!$C$24)*(1+3*ABS(MOD('VSWR Calculator'!$C$23/Calculator!$F$19/2,1)-0.5))))/'VSWR Calculator'!$C$25)+$C86)^2+(1500*ABS(SIN(2*PI()*MOD(Calculator!$B$30/Calculator!$F$19,1)))*IF(MOD(Calculator!$B$30/Calculator!$F$19,1)&lt;0.5,-1,1))^2))/(1-SQRT(((50*POWER(80,POWER(COS(PI()*MOD(Calculator!$B$30/Calculator!$F$19,1)),2))+MIN(500,MAX(30,100*EXP(-0.3*'VSWR Calculator'!$C$24)*(1+3*ABS(MOD('VSWR Calculator'!$C$23/Calculator!$F$19/2,1)-0.5))))/'VSWR Calculator'!$C$25)-$C86)^2+(1500*ABS(SIN(2*PI()*MOD(Calculator!$B$30/Calculator!$F$19,1)))*IF(MOD(Calculator!$B$30/Calculator!$F$19,1)&lt;0.5,-1,1))^2)/SQRT(((50*POWER(80,POWER(COS(PI()*MOD(Calculator!$B$30/Calculator!$F$19,1)),2))+MIN(500,MAX(30,100*EXP(-0.3*'VSWR Calculator'!$C$24)*(1+3*ABS(MOD('VSWR Calculator'!$C$23/Calculator!$F$19/2,1)-0.5))))/'VSWR Calculator'!$C$25)+$C86)^2+(1500*ABS(SIN(2*PI()*MOD(Calculator!$B$30/Calculator!$F$19,1)))*IF(MOD(Calculator!$B$30/Calculator!$F$19,1)&lt;0.5,-1,1))^2)),2))</f>
        <v>—</v>
      </c>
      <c r="CG86" s="253" t="str">
        <f aca="false">IF(OR(Calculator!$E$20&lt;&gt;"YES",Calculator!$B$30&lt;Calculator!$G$20),"—",ROUND((1+SQRT(((50*POWER(80,POWER(COS(PI()*MOD(Calculator!$B$30/Calculator!$F$20,1)),2))+MIN(500,MAX(30,100*EXP(-0.3*'VSWR Calculator'!$C$24)*(1+3*ABS(MOD('VSWR Calculator'!$C$23/Calculator!$F$20/2,1)-0.5))))/'VSWR Calculator'!$C$25)-$C86)^2+(1500*ABS(SIN(2*PI()*MOD(Calculator!$B$30/Calculator!$F$20,1)))*IF(MOD(Calculator!$B$30/Calculator!$F$20,1)&lt;0.5,-1,1))^2)/SQRT(((50*POWER(80,POWER(COS(PI()*MOD(Calculator!$B$30/Calculator!$F$20,1)),2))+MIN(500,MAX(30,100*EXP(-0.3*'VSWR Calculator'!$C$24)*(1+3*ABS(MOD('VSWR Calculator'!$C$23/Calculator!$F$20/2,1)-0.5))))/'VSWR Calculator'!$C$25)+$C86)^2+(1500*ABS(SIN(2*PI()*MOD(Calculator!$B$30/Calculator!$F$20,1)))*IF(MOD(Calculator!$B$30/Calculator!$F$20,1)&lt;0.5,-1,1))^2))/(1-SQRT(((50*POWER(80,POWER(COS(PI()*MOD(Calculator!$B$30/Calculator!$F$20,1)),2))+MIN(500,MAX(30,100*EXP(-0.3*'VSWR Calculator'!$C$24)*(1+3*ABS(MOD('VSWR Calculator'!$C$23/Calculator!$F$20/2,1)-0.5))))/'VSWR Calculator'!$C$25)-$C86)^2+(1500*ABS(SIN(2*PI()*MOD(Calculator!$B$30/Calculator!$F$20,1)))*IF(MOD(Calculator!$B$30/Calculator!$F$20,1)&lt;0.5,-1,1))^2)/SQRT(((50*POWER(80,POWER(COS(PI()*MOD(Calculator!$B$30/Calculator!$F$20,1)),2))+MIN(500,MAX(30,100*EXP(-0.3*'VSWR Calculator'!$C$24)*(1+3*ABS(MOD('VSWR Calculator'!$C$23/Calculator!$F$20/2,1)-0.5))))/'VSWR Calculator'!$C$25)+$C86)^2+(1500*ABS(SIN(2*PI()*MOD(Calculator!$B$30/Calculator!$F$20,1)))*IF(MOD(Calculator!$B$30/Calculator!$F$20,1)&lt;0.5,-1,1))^2)),2))</f>
        <v>—</v>
      </c>
      <c r="CH86" s="253" t="str">
        <f aca="false">IF(OR(Calculator!$E$21&lt;&gt;"YES",Calculator!$B$30&lt;Calculator!$G$21),"—",ROUND((1+SQRT(((50*POWER(80,POWER(COS(PI()*MOD(Calculator!$B$30/Calculator!$F$21,1)),2))+MIN(500,MAX(30,100*EXP(-0.3*'VSWR Calculator'!$C$24)*(1+3*ABS(MOD('VSWR Calculator'!$C$23/Calculator!$F$21/2,1)-0.5))))/'VSWR Calculator'!$C$25)-$C86)^2+(1500*ABS(SIN(2*PI()*MOD(Calculator!$B$30/Calculator!$F$21,1)))*IF(MOD(Calculator!$B$30/Calculator!$F$21,1)&lt;0.5,-1,1))^2)/SQRT(((50*POWER(80,POWER(COS(PI()*MOD(Calculator!$B$30/Calculator!$F$21,1)),2))+MIN(500,MAX(30,100*EXP(-0.3*'VSWR Calculator'!$C$24)*(1+3*ABS(MOD('VSWR Calculator'!$C$23/Calculator!$F$21/2,1)-0.5))))/'VSWR Calculator'!$C$25)+$C86)^2+(1500*ABS(SIN(2*PI()*MOD(Calculator!$B$30/Calculator!$F$21,1)))*IF(MOD(Calculator!$B$30/Calculator!$F$21,1)&lt;0.5,-1,1))^2))/(1-SQRT(((50*POWER(80,POWER(COS(PI()*MOD(Calculator!$B$30/Calculator!$F$21,1)),2))+MIN(500,MAX(30,100*EXP(-0.3*'VSWR Calculator'!$C$24)*(1+3*ABS(MOD('VSWR Calculator'!$C$23/Calculator!$F$21/2,1)-0.5))))/'VSWR Calculator'!$C$25)-$C86)^2+(1500*ABS(SIN(2*PI()*MOD(Calculator!$B$30/Calculator!$F$21,1)))*IF(MOD(Calculator!$B$30/Calculator!$F$21,1)&lt;0.5,-1,1))^2)/SQRT(((50*POWER(80,POWER(COS(PI()*MOD(Calculator!$B$30/Calculator!$F$21,1)),2))+MIN(500,MAX(30,100*EXP(-0.3*'VSWR Calculator'!$C$24)*(1+3*ABS(MOD('VSWR Calculator'!$C$23/Calculator!$F$21/2,1)-0.5))))/'VSWR Calculator'!$C$25)+$C86)^2+(1500*ABS(SIN(2*PI()*MOD(Calculator!$B$30/Calculator!$F$21,1)))*IF(MOD(Calculator!$B$30/Calculator!$F$21,1)&lt;0.5,-1,1))^2)),2))</f>
        <v>—</v>
      </c>
      <c r="CI86" s="253" t="str">
        <f aca="false">IF(OR(Calculator!$E$22&lt;&gt;"YES",Calculator!$B$30&lt;Calculator!$G$22),"—",ROUND((1+SQRT(((50*POWER(80,POWER(COS(PI()*MOD(Calculator!$B$30/Calculator!$F$22,1)),2))+MIN(500,MAX(30,100*EXP(-0.3*'VSWR Calculator'!$C$24)*(1+3*ABS(MOD('VSWR Calculator'!$C$23/Calculator!$F$22/2,1)-0.5))))/'VSWR Calculator'!$C$25)-$C86)^2+(1500*ABS(SIN(2*PI()*MOD(Calculator!$B$30/Calculator!$F$22,1)))*IF(MOD(Calculator!$B$30/Calculator!$F$22,1)&lt;0.5,-1,1))^2)/SQRT(((50*POWER(80,POWER(COS(PI()*MOD(Calculator!$B$30/Calculator!$F$22,1)),2))+MIN(500,MAX(30,100*EXP(-0.3*'VSWR Calculator'!$C$24)*(1+3*ABS(MOD('VSWR Calculator'!$C$23/Calculator!$F$22/2,1)-0.5))))/'VSWR Calculator'!$C$25)+$C86)^2+(1500*ABS(SIN(2*PI()*MOD(Calculator!$B$30/Calculator!$F$22,1)))*IF(MOD(Calculator!$B$30/Calculator!$F$22,1)&lt;0.5,-1,1))^2))/(1-SQRT(((50*POWER(80,POWER(COS(PI()*MOD(Calculator!$B$30/Calculator!$F$22,1)),2))+MIN(500,MAX(30,100*EXP(-0.3*'VSWR Calculator'!$C$24)*(1+3*ABS(MOD('VSWR Calculator'!$C$23/Calculator!$F$22/2,1)-0.5))))/'VSWR Calculator'!$C$25)-$C86)^2+(1500*ABS(SIN(2*PI()*MOD(Calculator!$B$30/Calculator!$F$22,1)))*IF(MOD(Calculator!$B$30/Calculator!$F$22,1)&lt;0.5,-1,1))^2)/SQRT(((50*POWER(80,POWER(COS(PI()*MOD(Calculator!$B$30/Calculator!$F$22,1)),2))+MIN(500,MAX(30,100*EXP(-0.3*'VSWR Calculator'!$C$24)*(1+3*ABS(MOD('VSWR Calculator'!$C$23/Calculator!$F$22/2,1)-0.5))))/'VSWR Calculator'!$C$25)+$C86)^2+(1500*ABS(SIN(2*PI()*MOD(Calculator!$B$30/Calculator!$F$22,1)))*IF(MOD(Calculator!$B$30/Calculator!$F$22,1)&lt;0.5,-1,1))^2)),2))</f>
        <v>—</v>
      </c>
      <c r="CJ86" s="253" t="n">
        <f aca="false">IFERROR(ROUND((IF(ISNUMBER(BY86),BY86,0)+IF(ISNUMBER(BZ86),BZ86,0)+IF(ISNUMBER(CA86),CA86,0)+IF(ISNUMBER(CB86),CB86,0)+IF(ISNUMBER(CC86),CC86,0)+IF(ISNUMBER(CD86),CD86,0)+IF(ISNUMBER(CE86),CE86,0)+IF(ISNUMBER(CF86),CF86,0)+IF(ISNUMBER(CG86),CG86,0)+IF(ISNUMBER(CH86),CH86,0)+IF(ISNUMBER(CI86),CI86,0))/(IF(ISNUMBER(BY86),1,0)+IF(ISNUMBER(BZ86),1,0)+IF(ISNUMBER(CA86),1,0)+IF(ISNUMBER(CB86),1,0)+IF(ISNUMBER(CC86),1,0)+IF(ISNUMBER(CD86),1,0)+IF(ISNUMBER(CE86),1,0)+IF(ISNUMBER(CF86),1,0)+IF(ISNUMBER(CG86),1,0)+IF(ISNUMBER(CH86),1,0)+IF(ISNUMBER(CI86),1,0)),4),"")</f>
        <v>17.255</v>
      </c>
      <c r="CK86" s="253" t="str">
        <f aca="false">IF(OR(Calculator!$E$12&lt;&gt;"YES",Calculator!$B$31&lt;Calculator!$G$12),"—",ROUND((1+SQRT(((50*POWER(80,POWER(COS(PI()*MOD(Calculator!$B$31/Calculator!$F$12,1)),2))+MIN(500,MAX(30,100*EXP(-0.3*'VSWR Calculator'!$C$24)*(1+3*ABS(MOD('VSWR Calculator'!$C$23/Calculator!$F$12/2,1)-0.5))))/'VSWR Calculator'!$C$25)-$C86)^2+(1500*ABS(SIN(2*PI()*MOD(Calculator!$B$31/Calculator!$F$12,1)))*IF(MOD(Calculator!$B$31/Calculator!$F$12,1)&lt;0.5,-1,1))^2)/SQRT(((50*POWER(80,POWER(COS(PI()*MOD(Calculator!$B$31/Calculator!$F$12,1)),2))+MIN(500,MAX(30,100*EXP(-0.3*'VSWR Calculator'!$C$24)*(1+3*ABS(MOD('VSWR Calculator'!$C$23/Calculator!$F$12/2,1)-0.5))))/'VSWR Calculator'!$C$25)+$C86)^2+(1500*ABS(SIN(2*PI()*MOD(Calculator!$B$31/Calculator!$F$12,1)))*IF(MOD(Calculator!$B$31/Calculator!$F$12,1)&lt;0.5,-1,1))^2))/(1-SQRT(((50*POWER(80,POWER(COS(PI()*MOD(Calculator!$B$31/Calculator!$F$12,1)),2))+MIN(500,MAX(30,100*EXP(-0.3*'VSWR Calculator'!$C$24)*(1+3*ABS(MOD('VSWR Calculator'!$C$23/Calculator!$F$12/2,1)-0.5))))/'VSWR Calculator'!$C$25)-$C86)^2+(1500*ABS(SIN(2*PI()*MOD(Calculator!$B$31/Calculator!$F$12,1)))*IF(MOD(Calculator!$B$31/Calculator!$F$12,1)&lt;0.5,-1,1))^2)/SQRT(((50*POWER(80,POWER(COS(PI()*MOD(Calculator!$B$31/Calculator!$F$12,1)),2))+MIN(500,MAX(30,100*EXP(-0.3*'VSWR Calculator'!$C$24)*(1+3*ABS(MOD('VSWR Calculator'!$C$23/Calculator!$F$12/2,1)-0.5))))/'VSWR Calculator'!$C$25)+$C86)^2+(1500*ABS(SIN(2*PI()*MOD(Calculator!$B$31/Calculator!$F$12,1)))*IF(MOD(Calculator!$B$31/Calculator!$F$12,1)&lt;0.5,-1,1))^2)),2))</f>
        <v>—</v>
      </c>
      <c r="CL86" s="253" t="str">
        <f aca="false">IF(OR(Calculator!$E$13&lt;&gt;"YES",Calculator!$B$31&lt;Calculator!$G$13),"—",ROUND((1+SQRT(((50*POWER(80,POWER(COS(PI()*MOD(Calculator!$B$31/Calculator!$F$13,1)),2))+MIN(500,MAX(30,100*EXP(-0.3*'VSWR Calculator'!$C$24)*(1+3*ABS(MOD('VSWR Calculator'!$C$23/Calculator!$F$13/2,1)-0.5))))/'VSWR Calculator'!$C$25)-$C86)^2+(1500*ABS(SIN(2*PI()*MOD(Calculator!$B$31/Calculator!$F$13,1)))*IF(MOD(Calculator!$B$31/Calculator!$F$13,1)&lt;0.5,-1,1))^2)/SQRT(((50*POWER(80,POWER(COS(PI()*MOD(Calculator!$B$31/Calculator!$F$13,1)),2))+MIN(500,MAX(30,100*EXP(-0.3*'VSWR Calculator'!$C$24)*(1+3*ABS(MOD('VSWR Calculator'!$C$23/Calculator!$F$13/2,1)-0.5))))/'VSWR Calculator'!$C$25)+$C86)^2+(1500*ABS(SIN(2*PI()*MOD(Calculator!$B$31/Calculator!$F$13,1)))*IF(MOD(Calculator!$B$31/Calculator!$F$13,1)&lt;0.5,-1,1))^2))/(1-SQRT(((50*POWER(80,POWER(COS(PI()*MOD(Calculator!$B$31/Calculator!$F$13,1)),2))+MIN(500,MAX(30,100*EXP(-0.3*'VSWR Calculator'!$C$24)*(1+3*ABS(MOD('VSWR Calculator'!$C$23/Calculator!$F$13/2,1)-0.5))))/'VSWR Calculator'!$C$25)-$C86)^2+(1500*ABS(SIN(2*PI()*MOD(Calculator!$B$31/Calculator!$F$13,1)))*IF(MOD(Calculator!$B$31/Calculator!$F$13,1)&lt;0.5,-1,1))^2)/SQRT(((50*POWER(80,POWER(COS(PI()*MOD(Calculator!$B$31/Calculator!$F$13,1)),2))+MIN(500,MAX(30,100*EXP(-0.3*'VSWR Calculator'!$C$24)*(1+3*ABS(MOD('VSWR Calculator'!$C$23/Calculator!$F$13/2,1)-0.5))))/'VSWR Calculator'!$C$25)+$C86)^2+(1500*ABS(SIN(2*PI()*MOD(Calculator!$B$31/Calculator!$F$13,1)))*IF(MOD(Calculator!$B$31/Calculator!$F$13,1)&lt;0.5,-1,1))^2)),2))</f>
        <v>—</v>
      </c>
      <c r="CM86" s="253" t="str">
        <f aca="false">IF(OR(Calculator!$E$14&lt;&gt;"YES",Calculator!$B$31&lt;Calculator!$G$14),"—",ROUND((1+SQRT(((50*POWER(80,POWER(COS(PI()*MOD(Calculator!$B$31/Calculator!$F$14,1)),2))+MIN(500,MAX(30,100*EXP(-0.3*'VSWR Calculator'!$C$24)*(1+3*ABS(MOD('VSWR Calculator'!$C$23/Calculator!$F$14/2,1)-0.5))))/'VSWR Calculator'!$C$25)-$C86)^2+(1500*ABS(SIN(2*PI()*MOD(Calculator!$B$31/Calculator!$F$14,1)))*IF(MOD(Calculator!$B$31/Calculator!$F$14,1)&lt;0.5,-1,1))^2)/SQRT(((50*POWER(80,POWER(COS(PI()*MOD(Calculator!$B$31/Calculator!$F$14,1)),2))+MIN(500,MAX(30,100*EXP(-0.3*'VSWR Calculator'!$C$24)*(1+3*ABS(MOD('VSWR Calculator'!$C$23/Calculator!$F$14/2,1)-0.5))))/'VSWR Calculator'!$C$25)+$C86)^2+(1500*ABS(SIN(2*PI()*MOD(Calculator!$B$31/Calculator!$F$14,1)))*IF(MOD(Calculator!$B$31/Calculator!$F$14,1)&lt;0.5,-1,1))^2))/(1-SQRT(((50*POWER(80,POWER(COS(PI()*MOD(Calculator!$B$31/Calculator!$F$14,1)),2))+MIN(500,MAX(30,100*EXP(-0.3*'VSWR Calculator'!$C$24)*(1+3*ABS(MOD('VSWR Calculator'!$C$23/Calculator!$F$14/2,1)-0.5))))/'VSWR Calculator'!$C$25)-$C86)^2+(1500*ABS(SIN(2*PI()*MOD(Calculator!$B$31/Calculator!$F$14,1)))*IF(MOD(Calculator!$B$31/Calculator!$F$14,1)&lt;0.5,-1,1))^2)/SQRT(((50*POWER(80,POWER(COS(PI()*MOD(Calculator!$B$31/Calculator!$F$14,1)),2))+MIN(500,MAX(30,100*EXP(-0.3*'VSWR Calculator'!$C$24)*(1+3*ABS(MOD('VSWR Calculator'!$C$23/Calculator!$F$14/2,1)-0.5))))/'VSWR Calculator'!$C$25)+$C86)^2+(1500*ABS(SIN(2*PI()*MOD(Calculator!$B$31/Calculator!$F$14,1)))*IF(MOD(Calculator!$B$31/Calculator!$F$14,1)&lt;0.5,-1,1))^2)),2))</f>
        <v>—</v>
      </c>
      <c r="CN86" s="253" t="n">
        <f aca="false">IF(OR(Calculator!$E$15&lt;&gt;"YES",Calculator!$B$31&lt;Calculator!$G$15),"—",ROUND((1+SQRT(((50*POWER(80,POWER(COS(PI()*MOD(Calculator!$B$31/Calculator!$F$15,1)),2))+MIN(500,MAX(30,100*EXP(-0.3*'VSWR Calculator'!$C$24)*(1+3*ABS(MOD('VSWR Calculator'!$C$23/Calculator!$F$15/2,1)-0.5))))/'VSWR Calculator'!$C$25)-$C86)^2+(1500*ABS(SIN(2*PI()*MOD(Calculator!$B$31/Calculator!$F$15,1)))*IF(MOD(Calculator!$B$31/Calculator!$F$15,1)&lt;0.5,-1,1))^2)/SQRT(((50*POWER(80,POWER(COS(PI()*MOD(Calculator!$B$31/Calculator!$F$15,1)),2))+MIN(500,MAX(30,100*EXP(-0.3*'VSWR Calculator'!$C$24)*(1+3*ABS(MOD('VSWR Calculator'!$C$23/Calculator!$F$15/2,1)-0.5))))/'VSWR Calculator'!$C$25)+$C86)^2+(1500*ABS(SIN(2*PI()*MOD(Calculator!$B$31/Calculator!$F$15,1)))*IF(MOD(Calculator!$B$31/Calculator!$F$15,1)&lt;0.5,-1,1))^2))/(1-SQRT(((50*POWER(80,POWER(COS(PI()*MOD(Calculator!$B$31/Calculator!$F$15,1)),2))+MIN(500,MAX(30,100*EXP(-0.3*'VSWR Calculator'!$C$24)*(1+3*ABS(MOD('VSWR Calculator'!$C$23/Calculator!$F$15/2,1)-0.5))))/'VSWR Calculator'!$C$25)-$C86)^2+(1500*ABS(SIN(2*PI()*MOD(Calculator!$B$31/Calculator!$F$15,1)))*IF(MOD(Calculator!$B$31/Calculator!$F$15,1)&lt;0.5,-1,1))^2)/SQRT(((50*POWER(80,POWER(COS(PI()*MOD(Calculator!$B$31/Calculator!$F$15,1)),2))+MIN(500,MAX(30,100*EXP(-0.3*'VSWR Calculator'!$C$24)*(1+3*ABS(MOD('VSWR Calculator'!$C$23/Calculator!$F$15/2,1)-0.5))))/'VSWR Calculator'!$C$25)+$C86)^2+(1500*ABS(SIN(2*PI()*MOD(Calculator!$B$31/Calculator!$F$15,1)))*IF(MOD(Calculator!$B$31/Calculator!$F$15,1)&lt;0.5,-1,1))^2)),2))</f>
        <v>17.84</v>
      </c>
      <c r="CO86" s="253" t="str">
        <f aca="false">IF(OR(Calculator!$E$16&lt;&gt;"YES",Calculator!$B$31&lt;Calculator!$G$16),"—",ROUND((1+SQRT(((50*POWER(80,POWER(COS(PI()*MOD(Calculator!$B$31/Calculator!$F$16,1)),2))+MIN(500,MAX(30,100*EXP(-0.3*'VSWR Calculator'!$C$24)*(1+3*ABS(MOD('VSWR Calculator'!$C$23/Calculator!$F$16/2,1)-0.5))))/'VSWR Calculator'!$C$25)-$C86)^2+(1500*ABS(SIN(2*PI()*MOD(Calculator!$B$31/Calculator!$F$16,1)))*IF(MOD(Calculator!$B$31/Calculator!$F$16,1)&lt;0.5,-1,1))^2)/SQRT(((50*POWER(80,POWER(COS(PI()*MOD(Calculator!$B$31/Calculator!$F$16,1)),2))+MIN(500,MAX(30,100*EXP(-0.3*'VSWR Calculator'!$C$24)*(1+3*ABS(MOD('VSWR Calculator'!$C$23/Calculator!$F$16/2,1)-0.5))))/'VSWR Calculator'!$C$25)+$C86)^2+(1500*ABS(SIN(2*PI()*MOD(Calculator!$B$31/Calculator!$F$16,1)))*IF(MOD(Calculator!$B$31/Calculator!$F$16,1)&lt;0.5,-1,1))^2))/(1-SQRT(((50*POWER(80,POWER(COS(PI()*MOD(Calculator!$B$31/Calculator!$F$16,1)),2))+MIN(500,MAX(30,100*EXP(-0.3*'VSWR Calculator'!$C$24)*(1+3*ABS(MOD('VSWR Calculator'!$C$23/Calculator!$F$16/2,1)-0.5))))/'VSWR Calculator'!$C$25)-$C86)^2+(1500*ABS(SIN(2*PI()*MOD(Calculator!$B$31/Calculator!$F$16,1)))*IF(MOD(Calculator!$B$31/Calculator!$F$16,1)&lt;0.5,-1,1))^2)/SQRT(((50*POWER(80,POWER(COS(PI()*MOD(Calculator!$B$31/Calculator!$F$16,1)),2))+MIN(500,MAX(30,100*EXP(-0.3*'VSWR Calculator'!$C$24)*(1+3*ABS(MOD('VSWR Calculator'!$C$23/Calculator!$F$16/2,1)-0.5))))/'VSWR Calculator'!$C$25)+$C86)^2+(1500*ABS(SIN(2*PI()*MOD(Calculator!$B$31/Calculator!$F$16,1)))*IF(MOD(Calculator!$B$31/Calculator!$F$16,1)&lt;0.5,-1,1))^2)),2))</f>
        <v>—</v>
      </c>
      <c r="CP86" s="253" t="n">
        <f aca="false">IF(OR(Calculator!$E$17&lt;&gt;"YES",Calculator!$B$31&lt;Calculator!$G$17),"—",ROUND((1+SQRT(((50*POWER(80,POWER(COS(PI()*MOD(Calculator!$B$31/Calculator!$F$17,1)),2))+MIN(500,MAX(30,100*EXP(-0.3*'VSWR Calculator'!$C$24)*(1+3*ABS(MOD('VSWR Calculator'!$C$23/Calculator!$F$17/2,1)-0.5))))/'VSWR Calculator'!$C$25)-$C86)^2+(1500*ABS(SIN(2*PI()*MOD(Calculator!$B$31/Calculator!$F$17,1)))*IF(MOD(Calculator!$B$31/Calculator!$F$17,1)&lt;0.5,-1,1))^2)/SQRT(((50*POWER(80,POWER(COS(PI()*MOD(Calculator!$B$31/Calculator!$F$17,1)),2))+MIN(500,MAX(30,100*EXP(-0.3*'VSWR Calculator'!$C$24)*(1+3*ABS(MOD('VSWR Calculator'!$C$23/Calculator!$F$17/2,1)-0.5))))/'VSWR Calculator'!$C$25)+$C86)^2+(1500*ABS(SIN(2*PI()*MOD(Calculator!$B$31/Calculator!$F$17,1)))*IF(MOD(Calculator!$B$31/Calculator!$F$17,1)&lt;0.5,-1,1))^2))/(1-SQRT(((50*POWER(80,POWER(COS(PI()*MOD(Calculator!$B$31/Calculator!$F$17,1)),2))+MIN(500,MAX(30,100*EXP(-0.3*'VSWR Calculator'!$C$24)*(1+3*ABS(MOD('VSWR Calculator'!$C$23/Calculator!$F$17/2,1)-0.5))))/'VSWR Calculator'!$C$25)-$C86)^2+(1500*ABS(SIN(2*PI()*MOD(Calculator!$B$31/Calculator!$F$17,1)))*IF(MOD(Calculator!$B$31/Calculator!$F$17,1)&lt;0.5,-1,1))^2)/SQRT(((50*POWER(80,POWER(COS(PI()*MOD(Calculator!$B$31/Calculator!$F$17,1)),2))+MIN(500,MAX(30,100*EXP(-0.3*'VSWR Calculator'!$C$24)*(1+3*ABS(MOD('VSWR Calculator'!$C$23/Calculator!$F$17/2,1)-0.5))))/'VSWR Calculator'!$C$25)+$C86)^2+(1500*ABS(SIN(2*PI()*MOD(Calculator!$B$31/Calculator!$F$17,1)))*IF(MOD(Calculator!$B$31/Calculator!$F$17,1)&lt;0.5,-1,1))^2)),2))</f>
        <v>15.05</v>
      </c>
      <c r="CQ86" s="253" t="str">
        <f aca="false">IF(OR(Calculator!$E$18&lt;&gt;"YES",Calculator!$B$31&lt;Calculator!$G$18),"—",ROUND((1+SQRT(((50*POWER(80,POWER(COS(PI()*MOD(Calculator!$B$31/Calculator!$F$18,1)),2))+MIN(500,MAX(30,100*EXP(-0.3*'VSWR Calculator'!$C$24)*(1+3*ABS(MOD('VSWR Calculator'!$C$23/Calculator!$F$18/2,1)-0.5))))/'VSWR Calculator'!$C$25)-$C86)^2+(1500*ABS(SIN(2*PI()*MOD(Calculator!$B$31/Calculator!$F$18,1)))*IF(MOD(Calculator!$B$31/Calculator!$F$18,1)&lt;0.5,-1,1))^2)/SQRT(((50*POWER(80,POWER(COS(PI()*MOD(Calculator!$B$31/Calculator!$F$18,1)),2))+MIN(500,MAX(30,100*EXP(-0.3*'VSWR Calculator'!$C$24)*(1+3*ABS(MOD('VSWR Calculator'!$C$23/Calculator!$F$18/2,1)-0.5))))/'VSWR Calculator'!$C$25)+$C86)^2+(1500*ABS(SIN(2*PI()*MOD(Calculator!$B$31/Calculator!$F$18,1)))*IF(MOD(Calculator!$B$31/Calculator!$F$18,1)&lt;0.5,-1,1))^2))/(1-SQRT(((50*POWER(80,POWER(COS(PI()*MOD(Calculator!$B$31/Calculator!$F$18,1)),2))+MIN(500,MAX(30,100*EXP(-0.3*'VSWR Calculator'!$C$24)*(1+3*ABS(MOD('VSWR Calculator'!$C$23/Calculator!$F$18/2,1)-0.5))))/'VSWR Calculator'!$C$25)-$C86)^2+(1500*ABS(SIN(2*PI()*MOD(Calculator!$B$31/Calculator!$F$18,1)))*IF(MOD(Calculator!$B$31/Calculator!$F$18,1)&lt;0.5,-1,1))^2)/SQRT(((50*POWER(80,POWER(COS(PI()*MOD(Calculator!$B$31/Calculator!$F$18,1)),2))+MIN(500,MAX(30,100*EXP(-0.3*'VSWR Calculator'!$C$24)*(1+3*ABS(MOD('VSWR Calculator'!$C$23/Calculator!$F$18/2,1)-0.5))))/'VSWR Calculator'!$C$25)+$C86)^2+(1500*ABS(SIN(2*PI()*MOD(Calculator!$B$31/Calculator!$F$18,1)))*IF(MOD(Calculator!$B$31/Calculator!$F$18,1)&lt;0.5,-1,1))^2)),2))</f>
        <v>—</v>
      </c>
      <c r="CR86" s="253" t="str">
        <f aca="false">IF(OR(Calculator!$E$19&lt;&gt;"YES",Calculator!$B$31&lt;Calculator!$G$19),"—",ROUND((1+SQRT(((50*POWER(80,POWER(COS(PI()*MOD(Calculator!$B$31/Calculator!$F$19,1)),2))+MIN(500,MAX(30,100*EXP(-0.3*'VSWR Calculator'!$C$24)*(1+3*ABS(MOD('VSWR Calculator'!$C$23/Calculator!$F$19/2,1)-0.5))))/'VSWR Calculator'!$C$25)-$C86)^2+(1500*ABS(SIN(2*PI()*MOD(Calculator!$B$31/Calculator!$F$19,1)))*IF(MOD(Calculator!$B$31/Calculator!$F$19,1)&lt;0.5,-1,1))^2)/SQRT(((50*POWER(80,POWER(COS(PI()*MOD(Calculator!$B$31/Calculator!$F$19,1)),2))+MIN(500,MAX(30,100*EXP(-0.3*'VSWR Calculator'!$C$24)*(1+3*ABS(MOD('VSWR Calculator'!$C$23/Calculator!$F$19/2,1)-0.5))))/'VSWR Calculator'!$C$25)+$C86)^2+(1500*ABS(SIN(2*PI()*MOD(Calculator!$B$31/Calculator!$F$19,1)))*IF(MOD(Calculator!$B$31/Calculator!$F$19,1)&lt;0.5,-1,1))^2))/(1-SQRT(((50*POWER(80,POWER(COS(PI()*MOD(Calculator!$B$31/Calculator!$F$19,1)),2))+MIN(500,MAX(30,100*EXP(-0.3*'VSWR Calculator'!$C$24)*(1+3*ABS(MOD('VSWR Calculator'!$C$23/Calculator!$F$19/2,1)-0.5))))/'VSWR Calculator'!$C$25)-$C86)^2+(1500*ABS(SIN(2*PI()*MOD(Calculator!$B$31/Calculator!$F$19,1)))*IF(MOD(Calculator!$B$31/Calculator!$F$19,1)&lt;0.5,-1,1))^2)/SQRT(((50*POWER(80,POWER(COS(PI()*MOD(Calculator!$B$31/Calculator!$F$19,1)),2))+MIN(500,MAX(30,100*EXP(-0.3*'VSWR Calculator'!$C$24)*(1+3*ABS(MOD('VSWR Calculator'!$C$23/Calculator!$F$19/2,1)-0.5))))/'VSWR Calculator'!$C$25)+$C86)^2+(1500*ABS(SIN(2*PI()*MOD(Calculator!$B$31/Calculator!$F$19,1)))*IF(MOD(Calculator!$B$31/Calculator!$F$19,1)&lt;0.5,-1,1))^2)),2))</f>
        <v>—</v>
      </c>
      <c r="CS86" s="253" t="str">
        <f aca="false">IF(OR(Calculator!$E$20&lt;&gt;"YES",Calculator!$B$31&lt;Calculator!$G$20),"—",ROUND((1+SQRT(((50*POWER(80,POWER(COS(PI()*MOD(Calculator!$B$31/Calculator!$F$20,1)),2))+MIN(500,MAX(30,100*EXP(-0.3*'VSWR Calculator'!$C$24)*(1+3*ABS(MOD('VSWR Calculator'!$C$23/Calculator!$F$20/2,1)-0.5))))/'VSWR Calculator'!$C$25)-$C86)^2+(1500*ABS(SIN(2*PI()*MOD(Calculator!$B$31/Calculator!$F$20,1)))*IF(MOD(Calculator!$B$31/Calculator!$F$20,1)&lt;0.5,-1,1))^2)/SQRT(((50*POWER(80,POWER(COS(PI()*MOD(Calculator!$B$31/Calculator!$F$20,1)),2))+MIN(500,MAX(30,100*EXP(-0.3*'VSWR Calculator'!$C$24)*(1+3*ABS(MOD('VSWR Calculator'!$C$23/Calculator!$F$20/2,1)-0.5))))/'VSWR Calculator'!$C$25)+$C86)^2+(1500*ABS(SIN(2*PI()*MOD(Calculator!$B$31/Calculator!$F$20,1)))*IF(MOD(Calculator!$B$31/Calculator!$F$20,1)&lt;0.5,-1,1))^2))/(1-SQRT(((50*POWER(80,POWER(COS(PI()*MOD(Calculator!$B$31/Calculator!$F$20,1)),2))+MIN(500,MAX(30,100*EXP(-0.3*'VSWR Calculator'!$C$24)*(1+3*ABS(MOD('VSWR Calculator'!$C$23/Calculator!$F$20/2,1)-0.5))))/'VSWR Calculator'!$C$25)-$C86)^2+(1500*ABS(SIN(2*PI()*MOD(Calculator!$B$31/Calculator!$F$20,1)))*IF(MOD(Calculator!$B$31/Calculator!$F$20,1)&lt;0.5,-1,1))^2)/SQRT(((50*POWER(80,POWER(COS(PI()*MOD(Calculator!$B$31/Calculator!$F$20,1)),2))+MIN(500,MAX(30,100*EXP(-0.3*'VSWR Calculator'!$C$24)*(1+3*ABS(MOD('VSWR Calculator'!$C$23/Calculator!$F$20/2,1)-0.5))))/'VSWR Calculator'!$C$25)+$C86)^2+(1500*ABS(SIN(2*PI()*MOD(Calculator!$B$31/Calculator!$F$20,1)))*IF(MOD(Calculator!$B$31/Calculator!$F$20,1)&lt;0.5,-1,1))^2)),2))</f>
        <v>—</v>
      </c>
      <c r="CT86" s="253" t="str">
        <f aca="false">IF(OR(Calculator!$E$21&lt;&gt;"YES",Calculator!$B$31&lt;Calculator!$G$21),"—",ROUND((1+SQRT(((50*POWER(80,POWER(COS(PI()*MOD(Calculator!$B$31/Calculator!$F$21,1)),2))+MIN(500,MAX(30,100*EXP(-0.3*'VSWR Calculator'!$C$24)*(1+3*ABS(MOD('VSWR Calculator'!$C$23/Calculator!$F$21/2,1)-0.5))))/'VSWR Calculator'!$C$25)-$C86)^2+(1500*ABS(SIN(2*PI()*MOD(Calculator!$B$31/Calculator!$F$21,1)))*IF(MOD(Calculator!$B$31/Calculator!$F$21,1)&lt;0.5,-1,1))^2)/SQRT(((50*POWER(80,POWER(COS(PI()*MOD(Calculator!$B$31/Calculator!$F$21,1)),2))+MIN(500,MAX(30,100*EXP(-0.3*'VSWR Calculator'!$C$24)*(1+3*ABS(MOD('VSWR Calculator'!$C$23/Calculator!$F$21/2,1)-0.5))))/'VSWR Calculator'!$C$25)+$C86)^2+(1500*ABS(SIN(2*PI()*MOD(Calculator!$B$31/Calculator!$F$21,1)))*IF(MOD(Calculator!$B$31/Calculator!$F$21,1)&lt;0.5,-1,1))^2))/(1-SQRT(((50*POWER(80,POWER(COS(PI()*MOD(Calculator!$B$31/Calculator!$F$21,1)),2))+MIN(500,MAX(30,100*EXP(-0.3*'VSWR Calculator'!$C$24)*(1+3*ABS(MOD('VSWR Calculator'!$C$23/Calculator!$F$21/2,1)-0.5))))/'VSWR Calculator'!$C$25)-$C86)^2+(1500*ABS(SIN(2*PI()*MOD(Calculator!$B$31/Calculator!$F$21,1)))*IF(MOD(Calculator!$B$31/Calculator!$F$21,1)&lt;0.5,-1,1))^2)/SQRT(((50*POWER(80,POWER(COS(PI()*MOD(Calculator!$B$31/Calculator!$F$21,1)),2))+MIN(500,MAX(30,100*EXP(-0.3*'VSWR Calculator'!$C$24)*(1+3*ABS(MOD('VSWR Calculator'!$C$23/Calculator!$F$21/2,1)-0.5))))/'VSWR Calculator'!$C$25)+$C86)^2+(1500*ABS(SIN(2*PI()*MOD(Calculator!$B$31/Calculator!$F$21,1)))*IF(MOD(Calculator!$B$31/Calculator!$F$21,1)&lt;0.5,-1,1))^2)),2))</f>
        <v>—</v>
      </c>
      <c r="CU86" s="253" t="str">
        <f aca="false">IF(OR(Calculator!$E$22&lt;&gt;"YES",Calculator!$B$31&lt;Calculator!$G$22),"—",ROUND((1+SQRT(((50*POWER(80,POWER(COS(PI()*MOD(Calculator!$B$31/Calculator!$F$22,1)),2))+MIN(500,MAX(30,100*EXP(-0.3*'VSWR Calculator'!$C$24)*(1+3*ABS(MOD('VSWR Calculator'!$C$23/Calculator!$F$22/2,1)-0.5))))/'VSWR Calculator'!$C$25)-$C86)^2+(1500*ABS(SIN(2*PI()*MOD(Calculator!$B$31/Calculator!$F$22,1)))*IF(MOD(Calculator!$B$31/Calculator!$F$22,1)&lt;0.5,-1,1))^2)/SQRT(((50*POWER(80,POWER(COS(PI()*MOD(Calculator!$B$31/Calculator!$F$22,1)),2))+MIN(500,MAX(30,100*EXP(-0.3*'VSWR Calculator'!$C$24)*(1+3*ABS(MOD('VSWR Calculator'!$C$23/Calculator!$F$22/2,1)-0.5))))/'VSWR Calculator'!$C$25)+$C86)^2+(1500*ABS(SIN(2*PI()*MOD(Calculator!$B$31/Calculator!$F$22,1)))*IF(MOD(Calculator!$B$31/Calculator!$F$22,1)&lt;0.5,-1,1))^2))/(1-SQRT(((50*POWER(80,POWER(COS(PI()*MOD(Calculator!$B$31/Calculator!$F$22,1)),2))+MIN(500,MAX(30,100*EXP(-0.3*'VSWR Calculator'!$C$24)*(1+3*ABS(MOD('VSWR Calculator'!$C$23/Calculator!$F$22/2,1)-0.5))))/'VSWR Calculator'!$C$25)-$C86)^2+(1500*ABS(SIN(2*PI()*MOD(Calculator!$B$31/Calculator!$F$22,1)))*IF(MOD(Calculator!$B$31/Calculator!$F$22,1)&lt;0.5,-1,1))^2)/SQRT(((50*POWER(80,POWER(COS(PI()*MOD(Calculator!$B$31/Calculator!$F$22,1)),2))+MIN(500,MAX(30,100*EXP(-0.3*'VSWR Calculator'!$C$24)*(1+3*ABS(MOD('VSWR Calculator'!$C$23/Calculator!$F$22/2,1)-0.5))))/'VSWR Calculator'!$C$25)+$C86)^2+(1500*ABS(SIN(2*PI()*MOD(Calculator!$B$31/Calculator!$F$22,1)))*IF(MOD(Calculator!$B$31/Calculator!$F$22,1)&lt;0.5,-1,1))^2)),2))</f>
        <v>—</v>
      </c>
      <c r="CV86" s="253" t="n">
        <f aca="false">IFERROR(ROUND((IF(ISNUMBER(CK86),CK86,0)+IF(ISNUMBER(CL86),CL86,0)+IF(ISNUMBER(CM86),CM86,0)+IF(ISNUMBER(CN86),CN86,0)+IF(ISNUMBER(CO86),CO86,0)+IF(ISNUMBER(CP86),CP86,0)+IF(ISNUMBER(CQ86),CQ86,0)+IF(ISNUMBER(CR86),CR86,0)+IF(ISNUMBER(CS86),CS86,0)+IF(ISNUMBER(CT86),CT86,0)+IF(ISNUMBER(CU86),CU86,0))/(IF(ISNUMBER(CK86),1,0)+IF(ISNUMBER(CL86),1,0)+IF(ISNUMBER(CM86),1,0)+IF(ISNUMBER(CN86),1,0)+IF(ISNUMBER(CO86),1,0)+IF(ISNUMBER(CP86),1,0)+IF(ISNUMBER(CQ86),1,0)+IF(ISNUMBER(CR86),1,0)+IF(ISNUMBER(CS86),1,0)+IF(ISNUMBER(CT86),1,0)+IF(ISNUMBER(CU86),1,0)),4),"")</f>
        <v>16.445</v>
      </c>
      <c r="CW86" s="253" t="str">
        <f aca="false">IF(OR(Calculator!$E$12&lt;&gt;"YES",Calculator!$B$32&lt;Calculator!$G$12),"—",ROUND((1+SQRT(((50*POWER(80,POWER(COS(PI()*MOD(Calculator!$B$32/Calculator!$F$12,1)),2))+MIN(500,MAX(30,100*EXP(-0.3*'VSWR Calculator'!$C$24)*(1+3*ABS(MOD('VSWR Calculator'!$C$23/Calculator!$F$12/2,1)-0.5))))/'VSWR Calculator'!$C$25)-$C86)^2+(1500*ABS(SIN(2*PI()*MOD(Calculator!$B$32/Calculator!$F$12,1)))*IF(MOD(Calculator!$B$32/Calculator!$F$12,1)&lt;0.5,-1,1))^2)/SQRT(((50*POWER(80,POWER(COS(PI()*MOD(Calculator!$B$32/Calculator!$F$12,1)),2))+MIN(500,MAX(30,100*EXP(-0.3*'VSWR Calculator'!$C$24)*(1+3*ABS(MOD('VSWR Calculator'!$C$23/Calculator!$F$12/2,1)-0.5))))/'VSWR Calculator'!$C$25)+$C86)^2+(1500*ABS(SIN(2*PI()*MOD(Calculator!$B$32/Calculator!$F$12,1)))*IF(MOD(Calculator!$B$32/Calculator!$F$12,1)&lt;0.5,-1,1))^2))/(1-SQRT(((50*POWER(80,POWER(COS(PI()*MOD(Calculator!$B$32/Calculator!$F$12,1)),2))+MIN(500,MAX(30,100*EXP(-0.3*'VSWR Calculator'!$C$24)*(1+3*ABS(MOD('VSWR Calculator'!$C$23/Calculator!$F$12/2,1)-0.5))))/'VSWR Calculator'!$C$25)-$C86)^2+(1500*ABS(SIN(2*PI()*MOD(Calculator!$B$32/Calculator!$F$12,1)))*IF(MOD(Calculator!$B$32/Calculator!$F$12,1)&lt;0.5,-1,1))^2)/SQRT(((50*POWER(80,POWER(COS(PI()*MOD(Calculator!$B$32/Calculator!$F$12,1)),2))+MIN(500,MAX(30,100*EXP(-0.3*'VSWR Calculator'!$C$24)*(1+3*ABS(MOD('VSWR Calculator'!$C$23/Calculator!$F$12/2,1)-0.5))))/'VSWR Calculator'!$C$25)+$C86)^2+(1500*ABS(SIN(2*PI()*MOD(Calculator!$B$32/Calculator!$F$12,1)))*IF(MOD(Calculator!$B$32/Calculator!$F$12,1)&lt;0.5,-1,1))^2)),2))</f>
        <v>—</v>
      </c>
      <c r="CX86" s="253" t="str">
        <f aca="false">IF(OR(Calculator!$E$13&lt;&gt;"YES",Calculator!$B$32&lt;Calculator!$G$13),"—",ROUND((1+SQRT(((50*POWER(80,POWER(COS(PI()*MOD(Calculator!$B$32/Calculator!$F$13,1)),2))+MIN(500,MAX(30,100*EXP(-0.3*'VSWR Calculator'!$C$24)*(1+3*ABS(MOD('VSWR Calculator'!$C$23/Calculator!$F$13/2,1)-0.5))))/'VSWR Calculator'!$C$25)-$C86)^2+(1500*ABS(SIN(2*PI()*MOD(Calculator!$B$32/Calculator!$F$13,1)))*IF(MOD(Calculator!$B$32/Calculator!$F$13,1)&lt;0.5,-1,1))^2)/SQRT(((50*POWER(80,POWER(COS(PI()*MOD(Calculator!$B$32/Calculator!$F$13,1)),2))+MIN(500,MAX(30,100*EXP(-0.3*'VSWR Calculator'!$C$24)*(1+3*ABS(MOD('VSWR Calculator'!$C$23/Calculator!$F$13/2,1)-0.5))))/'VSWR Calculator'!$C$25)+$C86)^2+(1500*ABS(SIN(2*PI()*MOD(Calculator!$B$32/Calculator!$F$13,1)))*IF(MOD(Calculator!$B$32/Calculator!$F$13,1)&lt;0.5,-1,1))^2))/(1-SQRT(((50*POWER(80,POWER(COS(PI()*MOD(Calculator!$B$32/Calculator!$F$13,1)),2))+MIN(500,MAX(30,100*EXP(-0.3*'VSWR Calculator'!$C$24)*(1+3*ABS(MOD('VSWR Calculator'!$C$23/Calculator!$F$13/2,1)-0.5))))/'VSWR Calculator'!$C$25)-$C86)^2+(1500*ABS(SIN(2*PI()*MOD(Calculator!$B$32/Calculator!$F$13,1)))*IF(MOD(Calculator!$B$32/Calculator!$F$13,1)&lt;0.5,-1,1))^2)/SQRT(((50*POWER(80,POWER(COS(PI()*MOD(Calculator!$B$32/Calculator!$F$13,1)),2))+MIN(500,MAX(30,100*EXP(-0.3*'VSWR Calculator'!$C$24)*(1+3*ABS(MOD('VSWR Calculator'!$C$23/Calculator!$F$13/2,1)-0.5))))/'VSWR Calculator'!$C$25)+$C86)^2+(1500*ABS(SIN(2*PI()*MOD(Calculator!$B$32/Calculator!$F$13,1)))*IF(MOD(Calculator!$B$32/Calculator!$F$13,1)&lt;0.5,-1,1))^2)),2))</f>
        <v>—</v>
      </c>
      <c r="CY86" s="253" t="str">
        <f aca="false">IF(OR(Calculator!$E$14&lt;&gt;"YES",Calculator!$B$32&lt;Calculator!$G$14),"—",ROUND((1+SQRT(((50*POWER(80,POWER(COS(PI()*MOD(Calculator!$B$32/Calculator!$F$14,1)),2))+MIN(500,MAX(30,100*EXP(-0.3*'VSWR Calculator'!$C$24)*(1+3*ABS(MOD('VSWR Calculator'!$C$23/Calculator!$F$14/2,1)-0.5))))/'VSWR Calculator'!$C$25)-$C86)^2+(1500*ABS(SIN(2*PI()*MOD(Calculator!$B$32/Calculator!$F$14,1)))*IF(MOD(Calculator!$B$32/Calculator!$F$14,1)&lt;0.5,-1,1))^2)/SQRT(((50*POWER(80,POWER(COS(PI()*MOD(Calculator!$B$32/Calculator!$F$14,1)),2))+MIN(500,MAX(30,100*EXP(-0.3*'VSWR Calculator'!$C$24)*(1+3*ABS(MOD('VSWR Calculator'!$C$23/Calculator!$F$14/2,1)-0.5))))/'VSWR Calculator'!$C$25)+$C86)^2+(1500*ABS(SIN(2*PI()*MOD(Calculator!$B$32/Calculator!$F$14,1)))*IF(MOD(Calculator!$B$32/Calculator!$F$14,1)&lt;0.5,-1,1))^2))/(1-SQRT(((50*POWER(80,POWER(COS(PI()*MOD(Calculator!$B$32/Calculator!$F$14,1)),2))+MIN(500,MAX(30,100*EXP(-0.3*'VSWR Calculator'!$C$24)*(1+3*ABS(MOD('VSWR Calculator'!$C$23/Calculator!$F$14/2,1)-0.5))))/'VSWR Calculator'!$C$25)-$C86)^2+(1500*ABS(SIN(2*PI()*MOD(Calculator!$B$32/Calculator!$F$14,1)))*IF(MOD(Calculator!$B$32/Calculator!$F$14,1)&lt;0.5,-1,1))^2)/SQRT(((50*POWER(80,POWER(COS(PI()*MOD(Calculator!$B$32/Calculator!$F$14,1)),2))+MIN(500,MAX(30,100*EXP(-0.3*'VSWR Calculator'!$C$24)*(1+3*ABS(MOD('VSWR Calculator'!$C$23/Calculator!$F$14/2,1)-0.5))))/'VSWR Calculator'!$C$25)+$C86)^2+(1500*ABS(SIN(2*PI()*MOD(Calculator!$B$32/Calculator!$F$14,1)))*IF(MOD(Calculator!$B$32/Calculator!$F$14,1)&lt;0.5,-1,1))^2)),2))</f>
        <v>—</v>
      </c>
      <c r="CZ86" s="253" t="n">
        <f aca="false">IF(OR(Calculator!$E$15&lt;&gt;"YES",Calculator!$B$32&lt;Calculator!$G$15),"—",ROUND((1+SQRT(((50*POWER(80,POWER(COS(PI()*MOD(Calculator!$B$32/Calculator!$F$15,1)),2))+MIN(500,MAX(30,100*EXP(-0.3*'VSWR Calculator'!$C$24)*(1+3*ABS(MOD('VSWR Calculator'!$C$23/Calculator!$F$15/2,1)-0.5))))/'VSWR Calculator'!$C$25)-$C86)^2+(1500*ABS(SIN(2*PI()*MOD(Calculator!$B$32/Calculator!$F$15,1)))*IF(MOD(Calculator!$B$32/Calculator!$F$15,1)&lt;0.5,-1,1))^2)/SQRT(((50*POWER(80,POWER(COS(PI()*MOD(Calculator!$B$32/Calculator!$F$15,1)),2))+MIN(500,MAX(30,100*EXP(-0.3*'VSWR Calculator'!$C$24)*(1+3*ABS(MOD('VSWR Calculator'!$C$23/Calculator!$F$15/2,1)-0.5))))/'VSWR Calculator'!$C$25)+$C86)^2+(1500*ABS(SIN(2*PI()*MOD(Calculator!$B$32/Calculator!$F$15,1)))*IF(MOD(Calculator!$B$32/Calculator!$F$15,1)&lt;0.5,-1,1))^2))/(1-SQRT(((50*POWER(80,POWER(COS(PI()*MOD(Calculator!$B$32/Calculator!$F$15,1)),2))+MIN(500,MAX(30,100*EXP(-0.3*'VSWR Calculator'!$C$24)*(1+3*ABS(MOD('VSWR Calculator'!$C$23/Calculator!$F$15/2,1)-0.5))))/'VSWR Calculator'!$C$25)-$C86)^2+(1500*ABS(SIN(2*PI()*MOD(Calculator!$B$32/Calculator!$F$15,1)))*IF(MOD(Calculator!$B$32/Calculator!$F$15,1)&lt;0.5,-1,1))^2)/SQRT(((50*POWER(80,POWER(COS(PI()*MOD(Calculator!$B$32/Calculator!$F$15,1)),2))+MIN(500,MAX(30,100*EXP(-0.3*'VSWR Calculator'!$C$24)*(1+3*ABS(MOD('VSWR Calculator'!$C$23/Calculator!$F$15/2,1)-0.5))))/'VSWR Calculator'!$C$25)+$C86)^2+(1500*ABS(SIN(2*PI()*MOD(Calculator!$B$32/Calculator!$F$15,1)))*IF(MOD(Calculator!$B$32/Calculator!$F$15,1)&lt;0.5,-1,1))^2)),2))</f>
        <v>2.56</v>
      </c>
      <c r="DA86" s="253" t="str">
        <f aca="false">IF(OR(Calculator!$E$16&lt;&gt;"YES",Calculator!$B$32&lt;Calculator!$G$16),"—",ROUND((1+SQRT(((50*POWER(80,POWER(COS(PI()*MOD(Calculator!$B$32/Calculator!$F$16,1)),2))+MIN(500,MAX(30,100*EXP(-0.3*'VSWR Calculator'!$C$24)*(1+3*ABS(MOD('VSWR Calculator'!$C$23/Calculator!$F$16/2,1)-0.5))))/'VSWR Calculator'!$C$25)-$C86)^2+(1500*ABS(SIN(2*PI()*MOD(Calculator!$B$32/Calculator!$F$16,1)))*IF(MOD(Calculator!$B$32/Calculator!$F$16,1)&lt;0.5,-1,1))^2)/SQRT(((50*POWER(80,POWER(COS(PI()*MOD(Calculator!$B$32/Calculator!$F$16,1)),2))+MIN(500,MAX(30,100*EXP(-0.3*'VSWR Calculator'!$C$24)*(1+3*ABS(MOD('VSWR Calculator'!$C$23/Calculator!$F$16/2,1)-0.5))))/'VSWR Calculator'!$C$25)+$C86)^2+(1500*ABS(SIN(2*PI()*MOD(Calculator!$B$32/Calculator!$F$16,1)))*IF(MOD(Calculator!$B$32/Calculator!$F$16,1)&lt;0.5,-1,1))^2))/(1-SQRT(((50*POWER(80,POWER(COS(PI()*MOD(Calculator!$B$32/Calculator!$F$16,1)),2))+MIN(500,MAX(30,100*EXP(-0.3*'VSWR Calculator'!$C$24)*(1+3*ABS(MOD('VSWR Calculator'!$C$23/Calculator!$F$16/2,1)-0.5))))/'VSWR Calculator'!$C$25)-$C86)^2+(1500*ABS(SIN(2*PI()*MOD(Calculator!$B$32/Calculator!$F$16,1)))*IF(MOD(Calculator!$B$32/Calculator!$F$16,1)&lt;0.5,-1,1))^2)/SQRT(((50*POWER(80,POWER(COS(PI()*MOD(Calculator!$B$32/Calculator!$F$16,1)),2))+MIN(500,MAX(30,100*EXP(-0.3*'VSWR Calculator'!$C$24)*(1+3*ABS(MOD('VSWR Calculator'!$C$23/Calculator!$F$16/2,1)-0.5))))/'VSWR Calculator'!$C$25)+$C86)^2+(1500*ABS(SIN(2*PI()*MOD(Calculator!$B$32/Calculator!$F$16,1)))*IF(MOD(Calculator!$B$32/Calculator!$F$16,1)&lt;0.5,-1,1))^2)),2))</f>
        <v>—</v>
      </c>
      <c r="DB86" s="253" t="n">
        <f aca="false">IF(OR(Calculator!$E$17&lt;&gt;"YES",Calculator!$B$32&lt;Calculator!$G$17),"—",ROUND((1+SQRT(((50*POWER(80,POWER(COS(PI()*MOD(Calculator!$B$32/Calculator!$F$17,1)),2))+MIN(500,MAX(30,100*EXP(-0.3*'VSWR Calculator'!$C$24)*(1+3*ABS(MOD('VSWR Calculator'!$C$23/Calculator!$F$17/2,1)-0.5))))/'VSWR Calculator'!$C$25)-$C86)^2+(1500*ABS(SIN(2*PI()*MOD(Calculator!$B$32/Calculator!$F$17,1)))*IF(MOD(Calculator!$B$32/Calculator!$F$17,1)&lt;0.5,-1,1))^2)/SQRT(((50*POWER(80,POWER(COS(PI()*MOD(Calculator!$B$32/Calculator!$F$17,1)),2))+MIN(500,MAX(30,100*EXP(-0.3*'VSWR Calculator'!$C$24)*(1+3*ABS(MOD('VSWR Calculator'!$C$23/Calculator!$F$17/2,1)-0.5))))/'VSWR Calculator'!$C$25)+$C86)^2+(1500*ABS(SIN(2*PI()*MOD(Calculator!$B$32/Calculator!$F$17,1)))*IF(MOD(Calculator!$B$32/Calculator!$F$17,1)&lt;0.5,-1,1))^2))/(1-SQRT(((50*POWER(80,POWER(COS(PI()*MOD(Calculator!$B$32/Calculator!$F$17,1)),2))+MIN(500,MAX(30,100*EXP(-0.3*'VSWR Calculator'!$C$24)*(1+3*ABS(MOD('VSWR Calculator'!$C$23/Calculator!$F$17/2,1)-0.5))))/'VSWR Calculator'!$C$25)-$C86)^2+(1500*ABS(SIN(2*PI()*MOD(Calculator!$B$32/Calculator!$F$17,1)))*IF(MOD(Calculator!$B$32/Calculator!$F$17,1)&lt;0.5,-1,1))^2)/SQRT(((50*POWER(80,POWER(COS(PI()*MOD(Calculator!$B$32/Calculator!$F$17,1)),2))+MIN(500,MAX(30,100*EXP(-0.3*'VSWR Calculator'!$C$24)*(1+3*ABS(MOD('VSWR Calculator'!$C$23/Calculator!$F$17/2,1)-0.5))))/'VSWR Calculator'!$C$25)+$C86)^2+(1500*ABS(SIN(2*PI()*MOD(Calculator!$B$32/Calculator!$F$17,1)))*IF(MOD(Calculator!$B$32/Calculator!$F$17,1)&lt;0.5,-1,1))^2)),2))</f>
        <v>15.74</v>
      </c>
      <c r="DC86" s="253" t="str">
        <f aca="false">IF(OR(Calculator!$E$18&lt;&gt;"YES",Calculator!$B$32&lt;Calculator!$G$18),"—",ROUND((1+SQRT(((50*POWER(80,POWER(COS(PI()*MOD(Calculator!$B$32/Calculator!$F$18,1)),2))+MIN(500,MAX(30,100*EXP(-0.3*'VSWR Calculator'!$C$24)*(1+3*ABS(MOD('VSWR Calculator'!$C$23/Calculator!$F$18/2,1)-0.5))))/'VSWR Calculator'!$C$25)-$C86)^2+(1500*ABS(SIN(2*PI()*MOD(Calculator!$B$32/Calculator!$F$18,1)))*IF(MOD(Calculator!$B$32/Calculator!$F$18,1)&lt;0.5,-1,1))^2)/SQRT(((50*POWER(80,POWER(COS(PI()*MOD(Calculator!$B$32/Calculator!$F$18,1)),2))+MIN(500,MAX(30,100*EXP(-0.3*'VSWR Calculator'!$C$24)*(1+3*ABS(MOD('VSWR Calculator'!$C$23/Calculator!$F$18/2,1)-0.5))))/'VSWR Calculator'!$C$25)+$C86)^2+(1500*ABS(SIN(2*PI()*MOD(Calculator!$B$32/Calculator!$F$18,1)))*IF(MOD(Calculator!$B$32/Calculator!$F$18,1)&lt;0.5,-1,1))^2))/(1-SQRT(((50*POWER(80,POWER(COS(PI()*MOD(Calculator!$B$32/Calculator!$F$18,1)),2))+MIN(500,MAX(30,100*EXP(-0.3*'VSWR Calculator'!$C$24)*(1+3*ABS(MOD('VSWR Calculator'!$C$23/Calculator!$F$18/2,1)-0.5))))/'VSWR Calculator'!$C$25)-$C86)^2+(1500*ABS(SIN(2*PI()*MOD(Calculator!$B$32/Calculator!$F$18,1)))*IF(MOD(Calculator!$B$32/Calculator!$F$18,1)&lt;0.5,-1,1))^2)/SQRT(((50*POWER(80,POWER(COS(PI()*MOD(Calculator!$B$32/Calculator!$F$18,1)),2))+MIN(500,MAX(30,100*EXP(-0.3*'VSWR Calculator'!$C$24)*(1+3*ABS(MOD('VSWR Calculator'!$C$23/Calculator!$F$18/2,1)-0.5))))/'VSWR Calculator'!$C$25)+$C86)^2+(1500*ABS(SIN(2*PI()*MOD(Calculator!$B$32/Calculator!$F$18,1)))*IF(MOD(Calculator!$B$32/Calculator!$F$18,1)&lt;0.5,-1,1))^2)),2))</f>
        <v>—</v>
      </c>
      <c r="DD86" s="253" t="str">
        <f aca="false">IF(OR(Calculator!$E$19&lt;&gt;"YES",Calculator!$B$32&lt;Calculator!$G$19),"—",ROUND((1+SQRT(((50*POWER(80,POWER(COS(PI()*MOD(Calculator!$B$32/Calculator!$F$19,1)),2))+MIN(500,MAX(30,100*EXP(-0.3*'VSWR Calculator'!$C$24)*(1+3*ABS(MOD('VSWR Calculator'!$C$23/Calculator!$F$19/2,1)-0.5))))/'VSWR Calculator'!$C$25)-$C86)^2+(1500*ABS(SIN(2*PI()*MOD(Calculator!$B$32/Calculator!$F$19,1)))*IF(MOD(Calculator!$B$32/Calculator!$F$19,1)&lt;0.5,-1,1))^2)/SQRT(((50*POWER(80,POWER(COS(PI()*MOD(Calculator!$B$32/Calculator!$F$19,1)),2))+MIN(500,MAX(30,100*EXP(-0.3*'VSWR Calculator'!$C$24)*(1+3*ABS(MOD('VSWR Calculator'!$C$23/Calculator!$F$19/2,1)-0.5))))/'VSWR Calculator'!$C$25)+$C86)^2+(1500*ABS(SIN(2*PI()*MOD(Calculator!$B$32/Calculator!$F$19,1)))*IF(MOD(Calculator!$B$32/Calculator!$F$19,1)&lt;0.5,-1,1))^2))/(1-SQRT(((50*POWER(80,POWER(COS(PI()*MOD(Calculator!$B$32/Calculator!$F$19,1)),2))+MIN(500,MAX(30,100*EXP(-0.3*'VSWR Calculator'!$C$24)*(1+3*ABS(MOD('VSWR Calculator'!$C$23/Calculator!$F$19/2,1)-0.5))))/'VSWR Calculator'!$C$25)-$C86)^2+(1500*ABS(SIN(2*PI()*MOD(Calculator!$B$32/Calculator!$F$19,1)))*IF(MOD(Calculator!$B$32/Calculator!$F$19,1)&lt;0.5,-1,1))^2)/SQRT(((50*POWER(80,POWER(COS(PI()*MOD(Calculator!$B$32/Calculator!$F$19,1)),2))+MIN(500,MAX(30,100*EXP(-0.3*'VSWR Calculator'!$C$24)*(1+3*ABS(MOD('VSWR Calculator'!$C$23/Calculator!$F$19/2,1)-0.5))))/'VSWR Calculator'!$C$25)+$C86)^2+(1500*ABS(SIN(2*PI()*MOD(Calculator!$B$32/Calculator!$F$19,1)))*IF(MOD(Calculator!$B$32/Calculator!$F$19,1)&lt;0.5,-1,1))^2)),2))</f>
        <v>—</v>
      </c>
      <c r="DE86" s="253" t="str">
        <f aca="false">IF(OR(Calculator!$E$20&lt;&gt;"YES",Calculator!$B$32&lt;Calculator!$G$20),"—",ROUND((1+SQRT(((50*POWER(80,POWER(COS(PI()*MOD(Calculator!$B$32/Calculator!$F$20,1)),2))+MIN(500,MAX(30,100*EXP(-0.3*'VSWR Calculator'!$C$24)*(1+3*ABS(MOD('VSWR Calculator'!$C$23/Calculator!$F$20/2,1)-0.5))))/'VSWR Calculator'!$C$25)-$C86)^2+(1500*ABS(SIN(2*PI()*MOD(Calculator!$B$32/Calculator!$F$20,1)))*IF(MOD(Calculator!$B$32/Calculator!$F$20,1)&lt;0.5,-1,1))^2)/SQRT(((50*POWER(80,POWER(COS(PI()*MOD(Calculator!$B$32/Calculator!$F$20,1)),2))+MIN(500,MAX(30,100*EXP(-0.3*'VSWR Calculator'!$C$24)*(1+3*ABS(MOD('VSWR Calculator'!$C$23/Calculator!$F$20/2,1)-0.5))))/'VSWR Calculator'!$C$25)+$C86)^2+(1500*ABS(SIN(2*PI()*MOD(Calculator!$B$32/Calculator!$F$20,1)))*IF(MOD(Calculator!$B$32/Calculator!$F$20,1)&lt;0.5,-1,1))^2))/(1-SQRT(((50*POWER(80,POWER(COS(PI()*MOD(Calculator!$B$32/Calculator!$F$20,1)),2))+MIN(500,MAX(30,100*EXP(-0.3*'VSWR Calculator'!$C$24)*(1+3*ABS(MOD('VSWR Calculator'!$C$23/Calculator!$F$20/2,1)-0.5))))/'VSWR Calculator'!$C$25)-$C86)^2+(1500*ABS(SIN(2*PI()*MOD(Calculator!$B$32/Calculator!$F$20,1)))*IF(MOD(Calculator!$B$32/Calculator!$F$20,1)&lt;0.5,-1,1))^2)/SQRT(((50*POWER(80,POWER(COS(PI()*MOD(Calculator!$B$32/Calculator!$F$20,1)),2))+MIN(500,MAX(30,100*EXP(-0.3*'VSWR Calculator'!$C$24)*(1+3*ABS(MOD('VSWR Calculator'!$C$23/Calculator!$F$20/2,1)-0.5))))/'VSWR Calculator'!$C$25)+$C86)^2+(1500*ABS(SIN(2*PI()*MOD(Calculator!$B$32/Calculator!$F$20,1)))*IF(MOD(Calculator!$B$32/Calculator!$F$20,1)&lt;0.5,-1,1))^2)),2))</f>
        <v>—</v>
      </c>
      <c r="DF86" s="253" t="str">
        <f aca="false">IF(OR(Calculator!$E$21&lt;&gt;"YES",Calculator!$B$32&lt;Calculator!$G$21),"—",ROUND((1+SQRT(((50*POWER(80,POWER(COS(PI()*MOD(Calculator!$B$32/Calculator!$F$21,1)),2))+MIN(500,MAX(30,100*EXP(-0.3*'VSWR Calculator'!$C$24)*(1+3*ABS(MOD('VSWR Calculator'!$C$23/Calculator!$F$21/2,1)-0.5))))/'VSWR Calculator'!$C$25)-$C86)^2+(1500*ABS(SIN(2*PI()*MOD(Calculator!$B$32/Calculator!$F$21,1)))*IF(MOD(Calculator!$B$32/Calculator!$F$21,1)&lt;0.5,-1,1))^2)/SQRT(((50*POWER(80,POWER(COS(PI()*MOD(Calculator!$B$32/Calculator!$F$21,1)),2))+MIN(500,MAX(30,100*EXP(-0.3*'VSWR Calculator'!$C$24)*(1+3*ABS(MOD('VSWR Calculator'!$C$23/Calculator!$F$21/2,1)-0.5))))/'VSWR Calculator'!$C$25)+$C86)^2+(1500*ABS(SIN(2*PI()*MOD(Calculator!$B$32/Calculator!$F$21,1)))*IF(MOD(Calculator!$B$32/Calculator!$F$21,1)&lt;0.5,-1,1))^2))/(1-SQRT(((50*POWER(80,POWER(COS(PI()*MOD(Calculator!$B$32/Calculator!$F$21,1)),2))+MIN(500,MAX(30,100*EXP(-0.3*'VSWR Calculator'!$C$24)*(1+3*ABS(MOD('VSWR Calculator'!$C$23/Calculator!$F$21/2,1)-0.5))))/'VSWR Calculator'!$C$25)-$C86)^2+(1500*ABS(SIN(2*PI()*MOD(Calculator!$B$32/Calculator!$F$21,1)))*IF(MOD(Calculator!$B$32/Calculator!$F$21,1)&lt;0.5,-1,1))^2)/SQRT(((50*POWER(80,POWER(COS(PI()*MOD(Calculator!$B$32/Calculator!$F$21,1)),2))+MIN(500,MAX(30,100*EXP(-0.3*'VSWR Calculator'!$C$24)*(1+3*ABS(MOD('VSWR Calculator'!$C$23/Calculator!$F$21/2,1)-0.5))))/'VSWR Calculator'!$C$25)+$C86)^2+(1500*ABS(SIN(2*PI()*MOD(Calculator!$B$32/Calculator!$F$21,1)))*IF(MOD(Calculator!$B$32/Calculator!$F$21,1)&lt;0.5,-1,1))^2)),2))</f>
        <v>—</v>
      </c>
      <c r="DG86" s="253" t="str">
        <f aca="false">IF(OR(Calculator!$E$22&lt;&gt;"YES",Calculator!$B$32&lt;Calculator!$G$22),"—",ROUND((1+SQRT(((50*POWER(80,POWER(COS(PI()*MOD(Calculator!$B$32/Calculator!$F$22,1)),2))+MIN(500,MAX(30,100*EXP(-0.3*'VSWR Calculator'!$C$24)*(1+3*ABS(MOD('VSWR Calculator'!$C$23/Calculator!$F$22/2,1)-0.5))))/'VSWR Calculator'!$C$25)-$C86)^2+(1500*ABS(SIN(2*PI()*MOD(Calculator!$B$32/Calculator!$F$22,1)))*IF(MOD(Calculator!$B$32/Calculator!$F$22,1)&lt;0.5,-1,1))^2)/SQRT(((50*POWER(80,POWER(COS(PI()*MOD(Calculator!$B$32/Calculator!$F$22,1)),2))+MIN(500,MAX(30,100*EXP(-0.3*'VSWR Calculator'!$C$24)*(1+3*ABS(MOD('VSWR Calculator'!$C$23/Calculator!$F$22/2,1)-0.5))))/'VSWR Calculator'!$C$25)+$C86)^2+(1500*ABS(SIN(2*PI()*MOD(Calculator!$B$32/Calculator!$F$22,1)))*IF(MOD(Calculator!$B$32/Calculator!$F$22,1)&lt;0.5,-1,1))^2))/(1-SQRT(((50*POWER(80,POWER(COS(PI()*MOD(Calculator!$B$32/Calculator!$F$22,1)),2))+MIN(500,MAX(30,100*EXP(-0.3*'VSWR Calculator'!$C$24)*(1+3*ABS(MOD('VSWR Calculator'!$C$23/Calculator!$F$22/2,1)-0.5))))/'VSWR Calculator'!$C$25)-$C86)^2+(1500*ABS(SIN(2*PI()*MOD(Calculator!$B$32/Calculator!$F$22,1)))*IF(MOD(Calculator!$B$32/Calculator!$F$22,1)&lt;0.5,-1,1))^2)/SQRT(((50*POWER(80,POWER(COS(PI()*MOD(Calculator!$B$32/Calculator!$F$22,1)),2))+MIN(500,MAX(30,100*EXP(-0.3*'VSWR Calculator'!$C$24)*(1+3*ABS(MOD('VSWR Calculator'!$C$23/Calculator!$F$22/2,1)-0.5))))/'VSWR Calculator'!$C$25)+$C86)^2+(1500*ABS(SIN(2*PI()*MOD(Calculator!$B$32/Calculator!$F$22,1)))*IF(MOD(Calculator!$B$32/Calculator!$F$22,1)&lt;0.5,-1,1))^2)),2))</f>
        <v>—</v>
      </c>
      <c r="DH86" s="253" t="n">
        <f aca="false">IFERROR(ROUND((IF(ISNUMBER(CW86),CW86,0)+IF(ISNUMBER(CX86),CX86,0)+IF(ISNUMBER(CY86),CY86,0)+IF(ISNUMBER(CZ86),CZ86,0)+IF(ISNUMBER(DA86),DA86,0)+IF(ISNUMBER(DB86),DB86,0)+IF(ISNUMBER(DC86),DC86,0)+IF(ISNUMBER(DD86),DD86,0)+IF(ISNUMBER(DE86),DE86,0)+IF(ISNUMBER(DF86),DF86,0)+IF(ISNUMBER(DG86),DG86,0))/(IF(ISNUMBER(CW86),1,0)+IF(ISNUMBER(CX86),1,0)+IF(ISNUMBER(CY86),1,0)+IF(ISNUMBER(CZ86),1,0)+IF(ISNUMBER(DA86),1,0)+IF(ISNUMBER(DB86),1,0)+IF(ISNUMBER(DC86),1,0)+IF(ISNUMBER(DD86),1,0)+IF(ISNUMBER(DE86),1,0)+IF(ISNUMBER(DF86),1,0)+IF(ISNUMBER(DG86),1,0)),4),"")</f>
        <v>9.15</v>
      </c>
      <c r="DI86" s="253" t="str">
        <f aca="false">IF(OR(Calculator!$E$12&lt;&gt;"YES",Calculator!$B$33&lt;Calculator!$G$12),"—",ROUND((1+SQRT(((50*POWER(80,POWER(COS(PI()*MOD(Calculator!$B$33/Calculator!$F$12,1)),2))+MIN(500,MAX(30,100*EXP(-0.3*'VSWR Calculator'!$C$24)*(1+3*ABS(MOD('VSWR Calculator'!$C$23/Calculator!$F$12/2,1)-0.5))))/'VSWR Calculator'!$C$25)-$C86)^2+(1500*ABS(SIN(2*PI()*MOD(Calculator!$B$33/Calculator!$F$12,1)))*IF(MOD(Calculator!$B$33/Calculator!$F$12,1)&lt;0.5,-1,1))^2)/SQRT(((50*POWER(80,POWER(COS(PI()*MOD(Calculator!$B$33/Calculator!$F$12,1)),2))+MIN(500,MAX(30,100*EXP(-0.3*'VSWR Calculator'!$C$24)*(1+3*ABS(MOD('VSWR Calculator'!$C$23/Calculator!$F$12/2,1)-0.5))))/'VSWR Calculator'!$C$25)+$C86)^2+(1500*ABS(SIN(2*PI()*MOD(Calculator!$B$33/Calculator!$F$12,1)))*IF(MOD(Calculator!$B$33/Calculator!$F$12,1)&lt;0.5,-1,1))^2))/(1-SQRT(((50*POWER(80,POWER(COS(PI()*MOD(Calculator!$B$33/Calculator!$F$12,1)),2))+MIN(500,MAX(30,100*EXP(-0.3*'VSWR Calculator'!$C$24)*(1+3*ABS(MOD('VSWR Calculator'!$C$23/Calculator!$F$12/2,1)-0.5))))/'VSWR Calculator'!$C$25)-$C86)^2+(1500*ABS(SIN(2*PI()*MOD(Calculator!$B$33/Calculator!$F$12,1)))*IF(MOD(Calculator!$B$33/Calculator!$F$12,1)&lt;0.5,-1,1))^2)/SQRT(((50*POWER(80,POWER(COS(PI()*MOD(Calculator!$B$33/Calculator!$F$12,1)),2))+MIN(500,MAX(30,100*EXP(-0.3*'VSWR Calculator'!$C$24)*(1+3*ABS(MOD('VSWR Calculator'!$C$23/Calculator!$F$12/2,1)-0.5))))/'VSWR Calculator'!$C$25)+$C86)^2+(1500*ABS(SIN(2*PI()*MOD(Calculator!$B$33/Calculator!$F$12,1)))*IF(MOD(Calculator!$B$33/Calculator!$F$12,1)&lt;0.5,-1,1))^2)),2))</f>
        <v>—</v>
      </c>
      <c r="DJ86" s="253" t="str">
        <f aca="false">IF(OR(Calculator!$E$13&lt;&gt;"YES",Calculator!$B$33&lt;Calculator!$G$13),"—",ROUND((1+SQRT(((50*POWER(80,POWER(COS(PI()*MOD(Calculator!$B$33/Calculator!$F$13,1)),2))+MIN(500,MAX(30,100*EXP(-0.3*'VSWR Calculator'!$C$24)*(1+3*ABS(MOD('VSWR Calculator'!$C$23/Calculator!$F$13/2,1)-0.5))))/'VSWR Calculator'!$C$25)-$C86)^2+(1500*ABS(SIN(2*PI()*MOD(Calculator!$B$33/Calculator!$F$13,1)))*IF(MOD(Calculator!$B$33/Calculator!$F$13,1)&lt;0.5,-1,1))^2)/SQRT(((50*POWER(80,POWER(COS(PI()*MOD(Calculator!$B$33/Calculator!$F$13,1)),2))+MIN(500,MAX(30,100*EXP(-0.3*'VSWR Calculator'!$C$24)*(1+3*ABS(MOD('VSWR Calculator'!$C$23/Calculator!$F$13/2,1)-0.5))))/'VSWR Calculator'!$C$25)+$C86)^2+(1500*ABS(SIN(2*PI()*MOD(Calculator!$B$33/Calculator!$F$13,1)))*IF(MOD(Calculator!$B$33/Calculator!$F$13,1)&lt;0.5,-1,1))^2))/(1-SQRT(((50*POWER(80,POWER(COS(PI()*MOD(Calculator!$B$33/Calculator!$F$13,1)),2))+MIN(500,MAX(30,100*EXP(-0.3*'VSWR Calculator'!$C$24)*(1+3*ABS(MOD('VSWR Calculator'!$C$23/Calculator!$F$13/2,1)-0.5))))/'VSWR Calculator'!$C$25)-$C86)^2+(1500*ABS(SIN(2*PI()*MOD(Calculator!$B$33/Calculator!$F$13,1)))*IF(MOD(Calculator!$B$33/Calculator!$F$13,1)&lt;0.5,-1,1))^2)/SQRT(((50*POWER(80,POWER(COS(PI()*MOD(Calculator!$B$33/Calculator!$F$13,1)),2))+MIN(500,MAX(30,100*EXP(-0.3*'VSWR Calculator'!$C$24)*(1+3*ABS(MOD('VSWR Calculator'!$C$23/Calculator!$F$13/2,1)-0.5))))/'VSWR Calculator'!$C$25)+$C86)^2+(1500*ABS(SIN(2*PI()*MOD(Calculator!$B$33/Calculator!$F$13,1)))*IF(MOD(Calculator!$B$33/Calculator!$F$13,1)&lt;0.5,-1,1))^2)),2))</f>
        <v>—</v>
      </c>
      <c r="DK86" s="253" t="str">
        <f aca="false">IF(OR(Calculator!$E$14&lt;&gt;"YES",Calculator!$B$33&lt;Calculator!$G$14),"—",ROUND((1+SQRT(((50*POWER(80,POWER(COS(PI()*MOD(Calculator!$B$33/Calculator!$F$14,1)),2))+MIN(500,MAX(30,100*EXP(-0.3*'VSWR Calculator'!$C$24)*(1+3*ABS(MOD('VSWR Calculator'!$C$23/Calculator!$F$14/2,1)-0.5))))/'VSWR Calculator'!$C$25)-$C86)^2+(1500*ABS(SIN(2*PI()*MOD(Calculator!$B$33/Calculator!$F$14,1)))*IF(MOD(Calculator!$B$33/Calculator!$F$14,1)&lt;0.5,-1,1))^2)/SQRT(((50*POWER(80,POWER(COS(PI()*MOD(Calculator!$B$33/Calculator!$F$14,1)),2))+MIN(500,MAX(30,100*EXP(-0.3*'VSWR Calculator'!$C$24)*(1+3*ABS(MOD('VSWR Calculator'!$C$23/Calculator!$F$14/2,1)-0.5))))/'VSWR Calculator'!$C$25)+$C86)^2+(1500*ABS(SIN(2*PI()*MOD(Calculator!$B$33/Calculator!$F$14,1)))*IF(MOD(Calculator!$B$33/Calculator!$F$14,1)&lt;0.5,-1,1))^2))/(1-SQRT(((50*POWER(80,POWER(COS(PI()*MOD(Calculator!$B$33/Calculator!$F$14,1)),2))+MIN(500,MAX(30,100*EXP(-0.3*'VSWR Calculator'!$C$24)*(1+3*ABS(MOD('VSWR Calculator'!$C$23/Calculator!$F$14/2,1)-0.5))))/'VSWR Calculator'!$C$25)-$C86)^2+(1500*ABS(SIN(2*PI()*MOD(Calculator!$B$33/Calculator!$F$14,1)))*IF(MOD(Calculator!$B$33/Calculator!$F$14,1)&lt;0.5,-1,1))^2)/SQRT(((50*POWER(80,POWER(COS(PI()*MOD(Calculator!$B$33/Calculator!$F$14,1)),2))+MIN(500,MAX(30,100*EXP(-0.3*'VSWR Calculator'!$C$24)*(1+3*ABS(MOD('VSWR Calculator'!$C$23/Calculator!$F$14/2,1)-0.5))))/'VSWR Calculator'!$C$25)+$C86)^2+(1500*ABS(SIN(2*PI()*MOD(Calculator!$B$33/Calculator!$F$14,1)))*IF(MOD(Calculator!$B$33/Calculator!$F$14,1)&lt;0.5,-1,1))^2)),2))</f>
        <v>—</v>
      </c>
      <c r="DL86" s="253" t="n">
        <f aca="false">IF(OR(Calculator!$E$15&lt;&gt;"YES",Calculator!$B$33&lt;Calculator!$G$15),"—",ROUND((1+SQRT(((50*POWER(80,POWER(COS(PI()*MOD(Calculator!$B$33/Calculator!$F$15,1)),2))+MIN(500,MAX(30,100*EXP(-0.3*'VSWR Calculator'!$C$24)*(1+3*ABS(MOD('VSWR Calculator'!$C$23/Calculator!$F$15/2,1)-0.5))))/'VSWR Calculator'!$C$25)-$C86)^2+(1500*ABS(SIN(2*PI()*MOD(Calculator!$B$33/Calculator!$F$15,1)))*IF(MOD(Calculator!$B$33/Calculator!$F$15,1)&lt;0.5,-1,1))^2)/SQRT(((50*POWER(80,POWER(COS(PI()*MOD(Calculator!$B$33/Calculator!$F$15,1)),2))+MIN(500,MAX(30,100*EXP(-0.3*'VSWR Calculator'!$C$24)*(1+3*ABS(MOD('VSWR Calculator'!$C$23/Calculator!$F$15/2,1)-0.5))))/'VSWR Calculator'!$C$25)+$C86)^2+(1500*ABS(SIN(2*PI()*MOD(Calculator!$B$33/Calculator!$F$15,1)))*IF(MOD(Calculator!$B$33/Calculator!$F$15,1)&lt;0.5,-1,1))^2))/(1-SQRT(((50*POWER(80,POWER(COS(PI()*MOD(Calculator!$B$33/Calculator!$F$15,1)),2))+MIN(500,MAX(30,100*EXP(-0.3*'VSWR Calculator'!$C$24)*(1+3*ABS(MOD('VSWR Calculator'!$C$23/Calculator!$F$15/2,1)-0.5))))/'VSWR Calculator'!$C$25)-$C86)^2+(1500*ABS(SIN(2*PI()*MOD(Calculator!$B$33/Calculator!$F$15,1)))*IF(MOD(Calculator!$B$33/Calculator!$F$15,1)&lt;0.5,-1,1))^2)/SQRT(((50*POWER(80,POWER(COS(PI()*MOD(Calculator!$B$33/Calculator!$F$15,1)),2))+MIN(500,MAX(30,100*EXP(-0.3*'VSWR Calculator'!$C$24)*(1+3*ABS(MOD('VSWR Calculator'!$C$23/Calculator!$F$15/2,1)-0.5))))/'VSWR Calculator'!$C$25)+$C86)^2+(1500*ABS(SIN(2*PI()*MOD(Calculator!$B$33/Calculator!$F$15,1)))*IF(MOD(Calculator!$B$33/Calculator!$F$15,1)&lt;0.5,-1,1))^2)),2))</f>
        <v>2.72</v>
      </c>
      <c r="DM86" s="253" t="str">
        <f aca="false">IF(OR(Calculator!$E$16&lt;&gt;"YES",Calculator!$B$33&lt;Calculator!$G$16),"—",ROUND((1+SQRT(((50*POWER(80,POWER(COS(PI()*MOD(Calculator!$B$33/Calculator!$F$16,1)),2))+MIN(500,MAX(30,100*EXP(-0.3*'VSWR Calculator'!$C$24)*(1+3*ABS(MOD('VSWR Calculator'!$C$23/Calculator!$F$16/2,1)-0.5))))/'VSWR Calculator'!$C$25)-$C86)^2+(1500*ABS(SIN(2*PI()*MOD(Calculator!$B$33/Calculator!$F$16,1)))*IF(MOD(Calculator!$B$33/Calculator!$F$16,1)&lt;0.5,-1,1))^2)/SQRT(((50*POWER(80,POWER(COS(PI()*MOD(Calculator!$B$33/Calculator!$F$16,1)),2))+MIN(500,MAX(30,100*EXP(-0.3*'VSWR Calculator'!$C$24)*(1+3*ABS(MOD('VSWR Calculator'!$C$23/Calculator!$F$16/2,1)-0.5))))/'VSWR Calculator'!$C$25)+$C86)^2+(1500*ABS(SIN(2*PI()*MOD(Calculator!$B$33/Calculator!$F$16,1)))*IF(MOD(Calculator!$B$33/Calculator!$F$16,1)&lt;0.5,-1,1))^2))/(1-SQRT(((50*POWER(80,POWER(COS(PI()*MOD(Calculator!$B$33/Calculator!$F$16,1)),2))+MIN(500,MAX(30,100*EXP(-0.3*'VSWR Calculator'!$C$24)*(1+3*ABS(MOD('VSWR Calculator'!$C$23/Calculator!$F$16/2,1)-0.5))))/'VSWR Calculator'!$C$25)-$C86)^2+(1500*ABS(SIN(2*PI()*MOD(Calculator!$B$33/Calculator!$F$16,1)))*IF(MOD(Calculator!$B$33/Calculator!$F$16,1)&lt;0.5,-1,1))^2)/SQRT(((50*POWER(80,POWER(COS(PI()*MOD(Calculator!$B$33/Calculator!$F$16,1)),2))+MIN(500,MAX(30,100*EXP(-0.3*'VSWR Calculator'!$C$24)*(1+3*ABS(MOD('VSWR Calculator'!$C$23/Calculator!$F$16/2,1)-0.5))))/'VSWR Calculator'!$C$25)+$C86)^2+(1500*ABS(SIN(2*PI()*MOD(Calculator!$B$33/Calculator!$F$16,1)))*IF(MOD(Calculator!$B$33/Calculator!$F$16,1)&lt;0.5,-1,1))^2)),2))</f>
        <v>—</v>
      </c>
      <c r="DN86" s="253" t="n">
        <f aca="false">IF(OR(Calculator!$E$17&lt;&gt;"YES",Calculator!$B$33&lt;Calculator!$G$17),"—",ROUND((1+SQRT(((50*POWER(80,POWER(COS(PI()*MOD(Calculator!$B$33/Calculator!$F$17,1)),2))+MIN(500,MAX(30,100*EXP(-0.3*'VSWR Calculator'!$C$24)*(1+3*ABS(MOD('VSWR Calculator'!$C$23/Calculator!$F$17/2,1)-0.5))))/'VSWR Calculator'!$C$25)-$C86)^2+(1500*ABS(SIN(2*PI()*MOD(Calculator!$B$33/Calculator!$F$17,1)))*IF(MOD(Calculator!$B$33/Calculator!$F$17,1)&lt;0.5,-1,1))^2)/SQRT(((50*POWER(80,POWER(COS(PI()*MOD(Calculator!$B$33/Calculator!$F$17,1)),2))+MIN(500,MAX(30,100*EXP(-0.3*'VSWR Calculator'!$C$24)*(1+3*ABS(MOD('VSWR Calculator'!$C$23/Calculator!$F$17/2,1)-0.5))))/'VSWR Calculator'!$C$25)+$C86)^2+(1500*ABS(SIN(2*PI()*MOD(Calculator!$B$33/Calculator!$F$17,1)))*IF(MOD(Calculator!$B$33/Calculator!$F$17,1)&lt;0.5,-1,1))^2))/(1-SQRT(((50*POWER(80,POWER(COS(PI()*MOD(Calculator!$B$33/Calculator!$F$17,1)),2))+MIN(500,MAX(30,100*EXP(-0.3*'VSWR Calculator'!$C$24)*(1+3*ABS(MOD('VSWR Calculator'!$C$23/Calculator!$F$17/2,1)-0.5))))/'VSWR Calculator'!$C$25)-$C86)^2+(1500*ABS(SIN(2*PI()*MOD(Calculator!$B$33/Calculator!$F$17,1)))*IF(MOD(Calculator!$B$33/Calculator!$F$17,1)&lt;0.5,-1,1))^2)/SQRT(((50*POWER(80,POWER(COS(PI()*MOD(Calculator!$B$33/Calculator!$F$17,1)),2))+MIN(500,MAX(30,100*EXP(-0.3*'VSWR Calculator'!$C$24)*(1+3*ABS(MOD('VSWR Calculator'!$C$23/Calculator!$F$17/2,1)-0.5))))/'VSWR Calculator'!$C$25)+$C86)^2+(1500*ABS(SIN(2*PI()*MOD(Calculator!$B$33/Calculator!$F$17,1)))*IF(MOD(Calculator!$B$33/Calculator!$F$17,1)&lt;0.5,-1,1))^2)),2))</f>
        <v>17.25</v>
      </c>
      <c r="DO86" s="253" t="str">
        <f aca="false">IF(OR(Calculator!$E$18&lt;&gt;"YES",Calculator!$B$33&lt;Calculator!$G$18),"—",ROUND((1+SQRT(((50*POWER(80,POWER(COS(PI()*MOD(Calculator!$B$33/Calculator!$F$18,1)),2))+MIN(500,MAX(30,100*EXP(-0.3*'VSWR Calculator'!$C$24)*(1+3*ABS(MOD('VSWR Calculator'!$C$23/Calculator!$F$18/2,1)-0.5))))/'VSWR Calculator'!$C$25)-$C86)^2+(1500*ABS(SIN(2*PI()*MOD(Calculator!$B$33/Calculator!$F$18,1)))*IF(MOD(Calculator!$B$33/Calculator!$F$18,1)&lt;0.5,-1,1))^2)/SQRT(((50*POWER(80,POWER(COS(PI()*MOD(Calculator!$B$33/Calculator!$F$18,1)),2))+MIN(500,MAX(30,100*EXP(-0.3*'VSWR Calculator'!$C$24)*(1+3*ABS(MOD('VSWR Calculator'!$C$23/Calculator!$F$18/2,1)-0.5))))/'VSWR Calculator'!$C$25)+$C86)^2+(1500*ABS(SIN(2*PI()*MOD(Calculator!$B$33/Calculator!$F$18,1)))*IF(MOD(Calculator!$B$33/Calculator!$F$18,1)&lt;0.5,-1,1))^2))/(1-SQRT(((50*POWER(80,POWER(COS(PI()*MOD(Calculator!$B$33/Calculator!$F$18,1)),2))+MIN(500,MAX(30,100*EXP(-0.3*'VSWR Calculator'!$C$24)*(1+3*ABS(MOD('VSWR Calculator'!$C$23/Calculator!$F$18/2,1)-0.5))))/'VSWR Calculator'!$C$25)-$C86)^2+(1500*ABS(SIN(2*PI()*MOD(Calculator!$B$33/Calculator!$F$18,1)))*IF(MOD(Calculator!$B$33/Calculator!$F$18,1)&lt;0.5,-1,1))^2)/SQRT(((50*POWER(80,POWER(COS(PI()*MOD(Calculator!$B$33/Calculator!$F$18,1)),2))+MIN(500,MAX(30,100*EXP(-0.3*'VSWR Calculator'!$C$24)*(1+3*ABS(MOD('VSWR Calculator'!$C$23/Calculator!$F$18/2,1)-0.5))))/'VSWR Calculator'!$C$25)+$C86)^2+(1500*ABS(SIN(2*PI()*MOD(Calculator!$B$33/Calculator!$F$18,1)))*IF(MOD(Calculator!$B$33/Calculator!$F$18,1)&lt;0.5,-1,1))^2)),2))</f>
        <v>—</v>
      </c>
      <c r="DP86" s="253" t="str">
        <f aca="false">IF(OR(Calculator!$E$19&lt;&gt;"YES",Calculator!$B$33&lt;Calculator!$G$19),"—",ROUND((1+SQRT(((50*POWER(80,POWER(COS(PI()*MOD(Calculator!$B$33/Calculator!$F$19,1)),2))+MIN(500,MAX(30,100*EXP(-0.3*'VSWR Calculator'!$C$24)*(1+3*ABS(MOD('VSWR Calculator'!$C$23/Calculator!$F$19/2,1)-0.5))))/'VSWR Calculator'!$C$25)-$C86)^2+(1500*ABS(SIN(2*PI()*MOD(Calculator!$B$33/Calculator!$F$19,1)))*IF(MOD(Calculator!$B$33/Calculator!$F$19,1)&lt;0.5,-1,1))^2)/SQRT(((50*POWER(80,POWER(COS(PI()*MOD(Calculator!$B$33/Calculator!$F$19,1)),2))+MIN(500,MAX(30,100*EXP(-0.3*'VSWR Calculator'!$C$24)*(1+3*ABS(MOD('VSWR Calculator'!$C$23/Calculator!$F$19/2,1)-0.5))))/'VSWR Calculator'!$C$25)+$C86)^2+(1500*ABS(SIN(2*PI()*MOD(Calculator!$B$33/Calculator!$F$19,1)))*IF(MOD(Calculator!$B$33/Calculator!$F$19,1)&lt;0.5,-1,1))^2))/(1-SQRT(((50*POWER(80,POWER(COS(PI()*MOD(Calculator!$B$33/Calculator!$F$19,1)),2))+MIN(500,MAX(30,100*EXP(-0.3*'VSWR Calculator'!$C$24)*(1+3*ABS(MOD('VSWR Calculator'!$C$23/Calculator!$F$19/2,1)-0.5))))/'VSWR Calculator'!$C$25)-$C86)^2+(1500*ABS(SIN(2*PI()*MOD(Calculator!$B$33/Calculator!$F$19,1)))*IF(MOD(Calculator!$B$33/Calculator!$F$19,1)&lt;0.5,-1,1))^2)/SQRT(((50*POWER(80,POWER(COS(PI()*MOD(Calculator!$B$33/Calculator!$F$19,1)),2))+MIN(500,MAX(30,100*EXP(-0.3*'VSWR Calculator'!$C$24)*(1+3*ABS(MOD('VSWR Calculator'!$C$23/Calculator!$F$19/2,1)-0.5))))/'VSWR Calculator'!$C$25)+$C86)^2+(1500*ABS(SIN(2*PI()*MOD(Calculator!$B$33/Calculator!$F$19,1)))*IF(MOD(Calculator!$B$33/Calculator!$F$19,1)&lt;0.5,-1,1))^2)),2))</f>
        <v>—</v>
      </c>
      <c r="DQ86" s="253" t="str">
        <f aca="false">IF(OR(Calculator!$E$20&lt;&gt;"YES",Calculator!$B$33&lt;Calculator!$G$20),"—",ROUND((1+SQRT(((50*POWER(80,POWER(COS(PI()*MOD(Calculator!$B$33/Calculator!$F$20,1)),2))+MIN(500,MAX(30,100*EXP(-0.3*'VSWR Calculator'!$C$24)*(1+3*ABS(MOD('VSWR Calculator'!$C$23/Calculator!$F$20/2,1)-0.5))))/'VSWR Calculator'!$C$25)-$C86)^2+(1500*ABS(SIN(2*PI()*MOD(Calculator!$B$33/Calculator!$F$20,1)))*IF(MOD(Calculator!$B$33/Calculator!$F$20,1)&lt;0.5,-1,1))^2)/SQRT(((50*POWER(80,POWER(COS(PI()*MOD(Calculator!$B$33/Calculator!$F$20,1)),2))+MIN(500,MAX(30,100*EXP(-0.3*'VSWR Calculator'!$C$24)*(1+3*ABS(MOD('VSWR Calculator'!$C$23/Calculator!$F$20/2,1)-0.5))))/'VSWR Calculator'!$C$25)+$C86)^2+(1500*ABS(SIN(2*PI()*MOD(Calculator!$B$33/Calculator!$F$20,1)))*IF(MOD(Calculator!$B$33/Calculator!$F$20,1)&lt;0.5,-1,1))^2))/(1-SQRT(((50*POWER(80,POWER(COS(PI()*MOD(Calculator!$B$33/Calculator!$F$20,1)),2))+MIN(500,MAX(30,100*EXP(-0.3*'VSWR Calculator'!$C$24)*(1+3*ABS(MOD('VSWR Calculator'!$C$23/Calculator!$F$20/2,1)-0.5))))/'VSWR Calculator'!$C$25)-$C86)^2+(1500*ABS(SIN(2*PI()*MOD(Calculator!$B$33/Calculator!$F$20,1)))*IF(MOD(Calculator!$B$33/Calculator!$F$20,1)&lt;0.5,-1,1))^2)/SQRT(((50*POWER(80,POWER(COS(PI()*MOD(Calculator!$B$33/Calculator!$F$20,1)),2))+MIN(500,MAX(30,100*EXP(-0.3*'VSWR Calculator'!$C$24)*(1+3*ABS(MOD('VSWR Calculator'!$C$23/Calculator!$F$20/2,1)-0.5))))/'VSWR Calculator'!$C$25)+$C86)^2+(1500*ABS(SIN(2*PI()*MOD(Calculator!$B$33/Calculator!$F$20,1)))*IF(MOD(Calculator!$B$33/Calculator!$F$20,1)&lt;0.5,-1,1))^2)),2))</f>
        <v>—</v>
      </c>
      <c r="DR86" s="253" t="str">
        <f aca="false">IF(OR(Calculator!$E$21&lt;&gt;"YES",Calculator!$B$33&lt;Calculator!$G$21),"—",ROUND((1+SQRT(((50*POWER(80,POWER(COS(PI()*MOD(Calculator!$B$33/Calculator!$F$21,1)),2))+MIN(500,MAX(30,100*EXP(-0.3*'VSWR Calculator'!$C$24)*(1+3*ABS(MOD('VSWR Calculator'!$C$23/Calculator!$F$21/2,1)-0.5))))/'VSWR Calculator'!$C$25)-$C86)^2+(1500*ABS(SIN(2*PI()*MOD(Calculator!$B$33/Calculator!$F$21,1)))*IF(MOD(Calculator!$B$33/Calculator!$F$21,1)&lt;0.5,-1,1))^2)/SQRT(((50*POWER(80,POWER(COS(PI()*MOD(Calculator!$B$33/Calculator!$F$21,1)),2))+MIN(500,MAX(30,100*EXP(-0.3*'VSWR Calculator'!$C$24)*(1+3*ABS(MOD('VSWR Calculator'!$C$23/Calculator!$F$21/2,1)-0.5))))/'VSWR Calculator'!$C$25)+$C86)^2+(1500*ABS(SIN(2*PI()*MOD(Calculator!$B$33/Calculator!$F$21,1)))*IF(MOD(Calculator!$B$33/Calculator!$F$21,1)&lt;0.5,-1,1))^2))/(1-SQRT(((50*POWER(80,POWER(COS(PI()*MOD(Calculator!$B$33/Calculator!$F$21,1)),2))+MIN(500,MAX(30,100*EXP(-0.3*'VSWR Calculator'!$C$24)*(1+3*ABS(MOD('VSWR Calculator'!$C$23/Calculator!$F$21/2,1)-0.5))))/'VSWR Calculator'!$C$25)-$C86)^2+(1500*ABS(SIN(2*PI()*MOD(Calculator!$B$33/Calculator!$F$21,1)))*IF(MOD(Calculator!$B$33/Calculator!$F$21,1)&lt;0.5,-1,1))^2)/SQRT(((50*POWER(80,POWER(COS(PI()*MOD(Calculator!$B$33/Calculator!$F$21,1)),2))+MIN(500,MAX(30,100*EXP(-0.3*'VSWR Calculator'!$C$24)*(1+3*ABS(MOD('VSWR Calculator'!$C$23/Calculator!$F$21/2,1)-0.5))))/'VSWR Calculator'!$C$25)+$C86)^2+(1500*ABS(SIN(2*PI()*MOD(Calculator!$B$33/Calculator!$F$21,1)))*IF(MOD(Calculator!$B$33/Calculator!$F$21,1)&lt;0.5,-1,1))^2)),2))</f>
        <v>—</v>
      </c>
      <c r="DS86" s="253" t="str">
        <f aca="false">IF(OR(Calculator!$E$22&lt;&gt;"YES",Calculator!$B$33&lt;Calculator!$G$22),"—",ROUND((1+SQRT(((50*POWER(80,POWER(COS(PI()*MOD(Calculator!$B$33/Calculator!$F$22,1)),2))+MIN(500,MAX(30,100*EXP(-0.3*'VSWR Calculator'!$C$24)*(1+3*ABS(MOD('VSWR Calculator'!$C$23/Calculator!$F$22/2,1)-0.5))))/'VSWR Calculator'!$C$25)-$C86)^2+(1500*ABS(SIN(2*PI()*MOD(Calculator!$B$33/Calculator!$F$22,1)))*IF(MOD(Calculator!$B$33/Calculator!$F$22,1)&lt;0.5,-1,1))^2)/SQRT(((50*POWER(80,POWER(COS(PI()*MOD(Calculator!$B$33/Calculator!$F$22,1)),2))+MIN(500,MAX(30,100*EXP(-0.3*'VSWR Calculator'!$C$24)*(1+3*ABS(MOD('VSWR Calculator'!$C$23/Calculator!$F$22/2,1)-0.5))))/'VSWR Calculator'!$C$25)+$C86)^2+(1500*ABS(SIN(2*PI()*MOD(Calculator!$B$33/Calculator!$F$22,1)))*IF(MOD(Calculator!$B$33/Calculator!$F$22,1)&lt;0.5,-1,1))^2))/(1-SQRT(((50*POWER(80,POWER(COS(PI()*MOD(Calculator!$B$33/Calculator!$F$22,1)),2))+MIN(500,MAX(30,100*EXP(-0.3*'VSWR Calculator'!$C$24)*(1+3*ABS(MOD('VSWR Calculator'!$C$23/Calculator!$F$22/2,1)-0.5))))/'VSWR Calculator'!$C$25)-$C86)^2+(1500*ABS(SIN(2*PI()*MOD(Calculator!$B$33/Calculator!$F$22,1)))*IF(MOD(Calculator!$B$33/Calculator!$F$22,1)&lt;0.5,-1,1))^2)/SQRT(((50*POWER(80,POWER(COS(PI()*MOD(Calculator!$B$33/Calculator!$F$22,1)),2))+MIN(500,MAX(30,100*EXP(-0.3*'VSWR Calculator'!$C$24)*(1+3*ABS(MOD('VSWR Calculator'!$C$23/Calculator!$F$22/2,1)-0.5))))/'VSWR Calculator'!$C$25)+$C86)^2+(1500*ABS(SIN(2*PI()*MOD(Calculator!$B$33/Calculator!$F$22,1)))*IF(MOD(Calculator!$B$33/Calculator!$F$22,1)&lt;0.5,-1,1))^2)),2))</f>
        <v>—</v>
      </c>
      <c r="DT86" s="253" t="n">
        <f aca="false">IFERROR(ROUND((IF(ISNUMBER(DI86),DI86,0)+IF(ISNUMBER(DJ86),DJ86,0)+IF(ISNUMBER(DK86),DK86,0)+IF(ISNUMBER(DL86),DL86,0)+IF(ISNUMBER(DM86),DM86,0)+IF(ISNUMBER(DN86),DN86,0)+IF(ISNUMBER(DO86),DO86,0)+IF(ISNUMBER(DP86),DP86,0)+IF(ISNUMBER(DQ86),DQ86,0)+IF(ISNUMBER(DR86),DR86,0)+IF(ISNUMBER(DS86),DS86,0))/(IF(ISNUMBER(DI86),1,0)+IF(ISNUMBER(DJ86),1,0)+IF(ISNUMBER(DK86),1,0)+IF(ISNUMBER(DL86),1,0)+IF(ISNUMBER(DM86),1,0)+IF(ISNUMBER(DN86),1,0)+IF(ISNUMBER(DO86),1,0)+IF(ISNUMBER(DP86),1,0)+IF(ISNUMBER(DQ86),1,0)+IF(ISNUMBER(DR86),1,0)+IF(ISNUMBER(DS86),1,0)),4),"")</f>
        <v>9.985</v>
      </c>
      <c r="DU86" s="300" t="str">
        <f aca="false">IF(OR(Calculator!$E$12&lt;&gt;"YES",Calculator!$B$34&lt;Calculator!$G$12),"—",ROUND((1+SQRT(((50*POWER(80,POWER(COS(PI()*MOD(Calculator!$B$34/Calculator!$F$12,1)),2))-$C86)^2+(1500*ABS(SIN(2*PI()*MOD(Calculator!$B$34/Calculator!$F$12,1)))*IF(MOD(Calculator!$B$34/Calculator!$F$12,1)&lt;0.5,-1,1))^2)/((50*POWER(80,POWER(COS(PI()*MOD(Calculator!$B$34/Calculator!$F$12,1)),2))+$C86)^2+(1500*ABS(SIN(2*PI()*MOD(Calculator!$B$34/Calculator!$F$12,1)))*IF(MOD(Calculator!$B$34/Calculator!$F$12,1)&lt;0.5,-1,1))^2)))/(1-SQRT(((50*POWER(80,POWER(COS(PI()*MOD(Calculator!$B$34/Calculator!$F$12,1)),2))-$C86)^2+(1500*ABS(SIN(2*PI()*MOD(Calculator!$B$34/Calculator!$F$12,1)))*IF(MOD(Calculator!$B$34/Calculator!$F$12,1)&lt;0.5,-1,1))^2)/((50*POWER(80,POWER(COS(PI()*MOD(Calculator!$B$34/Calculator!$F$12,1)),2))+$C86)^2+(1500*ABS(SIN(2*PI()*MOD(Calculator!$B$34/Calculator!$F$12,1)))*IF(MOD(Calculator!$B$34/Calculator!$F$12,1)&lt;0.5,-1,1))^2))),2))</f>
        <v>—</v>
      </c>
      <c r="DV86" s="300" t="str">
        <f aca="false">IF(OR(Calculator!$E$13&lt;&gt;"YES",Calculator!$B$34&lt;Calculator!$G$13),"—",ROUND((1+SQRT(((50*POWER(80,POWER(COS(PI()*MOD(Calculator!$B$34/Calculator!$F$13,1)),2))-$C86)^2+(1500*ABS(SIN(2*PI()*MOD(Calculator!$B$34/Calculator!$F$13,1)))*IF(MOD(Calculator!$B$34/Calculator!$F$13,1)&lt;0.5,-1,1))^2)/((50*POWER(80,POWER(COS(PI()*MOD(Calculator!$B$34/Calculator!$F$13,1)),2))+$C86)^2+(1500*ABS(SIN(2*PI()*MOD(Calculator!$B$34/Calculator!$F$13,1)))*IF(MOD(Calculator!$B$34/Calculator!$F$13,1)&lt;0.5,-1,1))^2)))/(1-SQRT(((50*POWER(80,POWER(COS(PI()*MOD(Calculator!$B$34/Calculator!$F$13,1)),2))-$C86)^2+(1500*ABS(SIN(2*PI()*MOD(Calculator!$B$34/Calculator!$F$13,1)))*IF(MOD(Calculator!$B$34/Calculator!$F$13,1)&lt;0.5,-1,1))^2)/((50*POWER(80,POWER(COS(PI()*MOD(Calculator!$B$34/Calculator!$F$13,1)),2))+$C86)^2+(1500*ABS(SIN(2*PI()*MOD(Calculator!$B$34/Calculator!$F$13,1)))*IF(MOD(Calculator!$B$34/Calculator!$F$13,1)&lt;0.5,-1,1))^2))),2))</f>
        <v>—</v>
      </c>
      <c r="DW86" s="300" t="str">
        <f aca="false">IF(OR(Calculator!$E$14&lt;&gt;"YES",Calculator!$B$34&lt;Calculator!$G$14),"—",ROUND((1+SQRT(((50*POWER(80,POWER(COS(PI()*MOD(Calculator!$B$34/Calculator!$F$14,1)),2))-$C86)^2+(1500*ABS(SIN(2*PI()*MOD(Calculator!$B$34/Calculator!$F$14,1)))*IF(MOD(Calculator!$B$34/Calculator!$F$14,1)&lt;0.5,-1,1))^2)/((50*POWER(80,POWER(COS(PI()*MOD(Calculator!$B$34/Calculator!$F$14,1)),2))+$C86)^2+(1500*ABS(SIN(2*PI()*MOD(Calculator!$B$34/Calculator!$F$14,1)))*IF(MOD(Calculator!$B$34/Calculator!$F$14,1)&lt;0.5,-1,1))^2)))/(1-SQRT(((50*POWER(80,POWER(COS(PI()*MOD(Calculator!$B$34/Calculator!$F$14,1)),2))-$C86)^2+(1500*ABS(SIN(2*PI()*MOD(Calculator!$B$34/Calculator!$F$14,1)))*IF(MOD(Calculator!$B$34/Calculator!$F$14,1)&lt;0.5,-1,1))^2)/((50*POWER(80,POWER(COS(PI()*MOD(Calculator!$B$34/Calculator!$F$14,1)),2))+$C86)^2+(1500*ABS(SIN(2*PI()*MOD(Calculator!$B$34/Calculator!$F$14,1)))*IF(MOD(Calculator!$B$34/Calculator!$F$14,1)&lt;0.5,-1,1))^2))),2))</f>
        <v>—</v>
      </c>
      <c r="DX86" s="300" t="n">
        <f aca="false">IF(OR(Calculator!$E$15&lt;&gt;"YES",Calculator!$B$34&lt;Calculator!$G$15),"—",ROUND((1+SQRT(((50*POWER(80,POWER(COS(PI()*MOD(Calculator!$B$34/Calculator!$F$15,1)),2))-$C86)^2+(1500*ABS(SIN(2*PI()*MOD(Calculator!$B$34/Calculator!$F$15,1)))*IF(MOD(Calculator!$B$34/Calculator!$F$15,1)&lt;0.5,-1,1))^2)/((50*POWER(80,POWER(COS(PI()*MOD(Calculator!$B$34/Calculator!$F$15,1)),2))+$C86)^2+(1500*ABS(SIN(2*PI()*MOD(Calculator!$B$34/Calculator!$F$15,1)))*IF(MOD(Calculator!$B$34/Calculator!$F$15,1)&lt;0.5,-1,1))^2)))/(1-SQRT(((50*POWER(80,POWER(COS(PI()*MOD(Calculator!$B$34/Calculator!$F$15,1)),2))-$C86)^2+(1500*ABS(SIN(2*PI()*MOD(Calculator!$B$34/Calculator!$F$15,1)))*IF(MOD(Calculator!$B$34/Calculator!$F$15,1)&lt;0.5,-1,1))^2)/((50*POWER(80,POWER(COS(PI()*MOD(Calculator!$B$34/Calculator!$F$15,1)),2))+$C86)^2+(1500*ABS(SIN(2*PI()*MOD(Calculator!$B$34/Calculator!$F$15,1)))*IF(MOD(Calculator!$B$34/Calculator!$F$15,1)&lt;0.5,-1,1))^2))),2))</f>
        <v>23.92</v>
      </c>
      <c r="DY86" s="300" t="str">
        <f aca="false">IF(OR(Calculator!$E$16&lt;&gt;"YES",Calculator!$B$34&lt;Calculator!$G$16),"—",ROUND((1+SQRT(((50*POWER(80,POWER(COS(PI()*MOD(Calculator!$B$34/Calculator!$F$16,1)),2))-$C86)^2+(1500*ABS(SIN(2*PI()*MOD(Calculator!$B$34/Calculator!$F$16,1)))*IF(MOD(Calculator!$B$34/Calculator!$F$16,1)&lt;0.5,-1,1))^2)/((50*POWER(80,POWER(COS(PI()*MOD(Calculator!$B$34/Calculator!$F$16,1)),2))+$C86)^2+(1500*ABS(SIN(2*PI()*MOD(Calculator!$B$34/Calculator!$F$16,1)))*IF(MOD(Calculator!$B$34/Calculator!$F$16,1)&lt;0.5,-1,1))^2)))/(1-SQRT(((50*POWER(80,POWER(COS(PI()*MOD(Calculator!$B$34/Calculator!$F$16,1)),2))-$C86)^2+(1500*ABS(SIN(2*PI()*MOD(Calculator!$B$34/Calculator!$F$16,1)))*IF(MOD(Calculator!$B$34/Calculator!$F$16,1)&lt;0.5,-1,1))^2)/((50*POWER(80,POWER(COS(PI()*MOD(Calculator!$B$34/Calculator!$F$16,1)),2))+$C86)^2+(1500*ABS(SIN(2*PI()*MOD(Calculator!$B$34/Calculator!$F$16,1)))*IF(MOD(Calculator!$B$34/Calculator!$F$16,1)&lt;0.5,-1,1))^2))),2))</f>
        <v>—</v>
      </c>
      <c r="DZ86" s="300" t="n">
        <f aca="false">IF(OR(Calculator!$E$17&lt;&gt;"YES",Calculator!$B$34&lt;Calculator!$G$17),"—",ROUND((1+SQRT(((50*POWER(80,POWER(COS(PI()*MOD(Calculator!$B$34/Calculator!$F$17,1)),2))-$C86)^2+(1500*ABS(SIN(2*PI()*MOD(Calculator!$B$34/Calculator!$F$17,1)))*IF(MOD(Calculator!$B$34/Calculator!$F$17,1)&lt;0.5,-1,1))^2)/((50*POWER(80,POWER(COS(PI()*MOD(Calculator!$B$34/Calculator!$F$17,1)),2))+$C86)^2+(1500*ABS(SIN(2*PI()*MOD(Calculator!$B$34/Calculator!$F$17,1)))*IF(MOD(Calculator!$B$34/Calculator!$F$17,1)&lt;0.5,-1,1))^2)))/(1-SQRT(((50*POWER(80,POWER(COS(PI()*MOD(Calculator!$B$34/Calculator!$F$17,1)),2))-$C86)^2+(1500*ABS(SIN(2*PI()*MOD(Calculator!$B$34/Calculator!$F$17,1)))*IF(MOD(Calculator!$B$34/Calculator!$F$17,1)&lt;0.5,-1,1))^2)/((50*POWER(80,POWER(COS(PI()*MOD(Calculator!$B$34/Calculator!$F$17,1)),2))+$C86)^2+(1500*ABS(SIN(2*PI()*MOD(Calculator!$B$34/Calculator!$F$17,1)))*IF(MOD(Calculator!$B$34/Calculator!$F$17,1)&lt;0.5,-1,1))^2))),2))</f>
        <v>15.47</v>
      </c>
      <c r="EA86" s="300" t="str">
        <f aca="false">IF(OR(Calculator!$E$18&lt;&gt;"YES",Calculator!$B$34&lt;Calculator!$G$18),"—",ROUND((1+SQRT(((50*POWER(80,POWER(COS(PI()*MOD(Calculator!$B$34/Calculator!$F$18,1)),2))-$C86)^2+(1500*ABS(SIN(2*PI()*MOD(Calculator!$B$34/Calculator!$F$18,1)))*IF(MOD(Calculator!$B$34/Calculator!$F$18,1)&lt;0.5,-1,1))^2)/((50*POWER(80,POWER(COS(PI()*MOD(Calculator!$B$34/Calculator!$F$18,1)),2))+$C86)^2+(1500*ABS(SIN(2*PI()*MOD(Calculator!$B$34/Calculator!$F$18,1)))*IF(MOD(Calculator!$B$34/Calculator!$F$18,1)&lt;0.5,-1,1))^2)))/(1-SQRT(((50*POWER(80,POWER(COS(PI()*MOD(Calculator!$B$34/Calculator!$F$18,1)),2))-$C86)^2+(1500*ABS(SIN(2*PI()*MOD(Calculator!$B$34/Calculator!$F$18,1)))*IF(MOD(Calculator!$B$34/Calculator!$F$18,1)&lt;0.5,-1,1))^2)/((50*POWER(80,POWER(COS(PI()*MOD(Calculator!$B$34/Calculator!$F$18,1)),2))+$C86)^2+(1500*ABS(SIN(2*PI()*MOD(Calculator!$B$34/Calculator!$F$18,1)))*IF(MOD(Calculator!$B$34/Calculator!$F$18,1)&lt;0.5,-1,1))^2))),2))</f>
        <v>—</v>
      </c>
      <c r="EB86" s="300" t="str">
        <f aca="false">IF(OR(Calculator!$E$19&lt;&gt;"YES",Calculator!$B$34&lt;Calculator!$G$19),"—",ROUND((1+SQRT(((50*POWER(80,POWER(COS(PI()*MOD(Calculator!$B$34/Calculator!$F$19,1)),2))-$C86)^2+(1500*ABS(SIN(2*PI()*MOD(Calculator!$B$34/Calculator!$F$19,1)))*IF(MOD(Calculator!$B$34/Calculator!$F$19,1)&lt;0.5,-1,1))^2)/((50*POWER(80,POWER(COS(PI()*MOD(Calculator!$B$34/Calculator!$F$19,1)),2))+$C86)^2+(1500*ABS(SIN(2*PI()*MOD(Calculator!$B$34/Calculator!$F$19,1)))*IF(MOD(Calculator!$B$34/Calculator!$F$19,1)&lt;0.5,-1,1))^2)))/(1-SQRT(((50*POWER(80,POWER(COS(PI()*MOD(Calculator!$B$34/Calculator!$F$19,1)),2))-$C86)^2+(1500*ABS(SIN(2*PI()*MOD(Calculator!$B$34/Calculator!$F$19,1)))*IF(MOD(Calculator!$B$34/Calculator!$F$19,1)&lt;0.5,-1,1))^2)/((50*POWER(80,POWER(COS(PI()*MOD(Calculator!$B$34/Calculator!$F$19,1)),2))+$C86)^2+(1500*ABS(SIN(2*PI()*MOD(Calculator!$B$34/Calculator!$F$19,1)))*IF(MOD(Calculator!$B$34/Calculator!$F$19,1)&lt;0.5,-1,1))^2))),2))</f>
        <v>—</v>
      </c>
      <c r="EC86" s="300" t="str">
        <f aca="false">IF(OR(Calculator!$E$20&lt;&gt;"YES",Calculator!$B$34&lt;Calculator!$G$20),"—",ROUND((1+SQRT(((50*POWER(80,POWER(COS(PI()*MOD(Calculator!$B$34/Calculator!$F$20,1)),2))-$C86)^2+(1500*ABS(SIN(2*PI()*MOD(Calculator!$B$34/Calculator!$F$20,1)))*IF(MOD(Calculator!$B$34/Calculator!$F$20,1)&lt;0.5,-1,1))^2)/((50*POWER(80,POWER(COS(PI()*MOD(Calculator!$B$34/Calculator!$F$20,1)),2))+$C86)^2+(1500*ABS(SIN(2*PI()*MOD(Calculator!$B$34/Calculator!$F$20,1)))*IF(MOD(Calculator!$B$34/Calculator!$F$20,1)&lt;0.5,-1,1))^2)))/(1-SQRT(((50*POWER(80,POWER(COS(PI()*MOD(Calculator!$B$34/Calculator!$F$20,1)),2))-$C86)^2+(1500*ABS(SIN(2*PI()*MOD(Calculator!$B$34/Calculator!$F$20,1)))*IF(MOD(Calculator!$B$34/Calculator!$F$20,1)&lt;0.5,-1,1))^2)/((50*POWER(80,POWER(COS(PI()*MOD(Calculator!$B$34/Calculator!$F$20,1)),2))+$C86)^2+(1500*ABS(SIN(2*PI()*MOD(Calculator!$B$34/Calculator!$F$20,1)))*IF(MOD(Calculator!$B$34/Calculator!$F$20,1)&lt;0.5,-1,1))^2))),2))</f>
        <v>—</v>
      </c>
      <c r="ED86" s="300" t="str">
        <f aca="false">IF(OR(Calculator!$E$21&lt;&gt;"YES",Calculator!$B$34&lt;Calculator!$G$21),"—",ROUND((1+SQRT(((50*POWER(80,POWER(COS(PI()*MOD(Calculator!$B$34/Calculator!$F$21,1)),2))-$C86)^2+(1500*ABS(SIN(2*PI()*MOD(Calculator!$B$34/Calculator!$F$21,1)))*IF(MOD(Calculator!$B$34/Calculator!$F$21,1)&lt;0.5,-1,1))^2)/((50*POWER(80,POWER(COS(PI()*MOD(Calculator!$B$34/Calculator!$F$21,1)),2))+$C86)^2+(1500*ABS(SIN(2*PI()*MOD(Calculator!$B$34/Calculator!$F$21,1)))*IF(MOD(Calculator!$B$34/Calculator!$F$21,1)&lt;0.5,-1,1))^2)))/(1-SQRT(((50*POWER(80,POWER(COS(PI()*MOD(Calculator!$B$34/Calculator!$F$21,1)),2))-$C86)^2+(1500*ABS(SIN(2*PI()*MOD(Calculator!$B$34/Calculator!$F$21,1)))*IF(MOD(Calculator!$B$34/Calculator!$F$21,1)&lt;0.5,-1,1))^2)/((50*POWER(80,POWER(COS(PI()*MOD(Calculator!$B$34/Calculator!$F$21,1)),2))+$C86)^2+(1500*ABS(SIN(2*PI()*MOD(Calculator!$B$34/Calculator!$F$21,1)))*IF(MOD(Calculator!$B$34/Calculator!$F$21,1)&lt;0.5,-1,1))^2))),2))</f>
        <v>—</v>
      </c>
      <c r="EE86" s="300" t="str">
        <f aca="false">IF(OR(Calculator!$E$22&lt;&gt;"YES",Calculator!$B$34&lt;Calculator!$G$22),"—",ROUND((1+SQRT(((50*POWER(80,POWER(COS(PI()*MOD(Calculator!$B$34/Calculator!$F$22,1)),2))-$C86)^2+(1500*ABS(SIN(2*PI()*MOD(Calculator!$B$34/Calculator!$F$22,1)))*IF(MOD(Calculator!$B$34/Calculator!$F$22,1)&lt;0.5,-1,1))^2)/((50*POWER(80,POWER(COS(PI()*MOD(Calculator!$B$34/Calculator!$F$22,1)),2))+$C86)^2+(1500*ABS(SIN(2*PI()*MOD(Calculator!$B$34/Calculator!$F$22,1)))*IF(MOD(Calculator!$B$34/Calculator!$F$22,1)&lt;0.5,-1,1))^2)))/(1-SQRT(((50*POWER(80,POWER(COS(PI()*MOD(Calculator!$B$34/Calculator!$F$22,1)),2))-$C86)^2+(1500*ABS(SIN(2*PI()*MOD(Calculator!$B$34/Calculator!$F$22,1)))*IF(MOD(Calculator!$B$34/Calculator!$F$22,1)&lt;0.5,-1,1))^2)/((50*POWER(80,POWER(COS(PI()*MOD(Calculator!$B$34/Calculator!$F$22,1)),2))+$C86)^2+(1500*ABS(SIN(2*PI()*MOD(Calculator!$B$34/Calculator!$F$22,1)))*IF(MOD(Calculator!$B$34/Calculator!$F$22,1)&lt;0.5,-1,1))^2))),2))</f>
        <v>—</v>
      </c>
      <c r="EF86" s="295" t="n">
        <f aca="false">IFERROR(ROUND((IF(ISNUMBER(DU86),DU86,0)+IF(ISNUMBER(DV86),DV86,0)+IF(ISNUMBER(DW86),DW86,0)+IF(ISNUMBER(DX86),DX86,0)+IF(ISNUMBER(DY86),DY86,0)+IF(ISNUMBER(DZ86),DZ86,0)+IF(ISNUMBER(EA86),EA86,0)+IF(ISNUMBER(EB86),EB86,0)+IF(ISNUMBER(EC86),EC86,0)+IF(ISNUMBER(ED86),ED86,0)+IF(ISNUMBER(EE86),EE86,0))/(IF(ISNUMBER(DU86),1,0)+IF(ISNUMBER(DV86),1,0)+IF(ISNUMBER(DW86),1,0)+IF(ISNUMBER(DX86),1,0)+IF(ISNUMBER(DY86),1,0)+IF(ISNUMBER(DZ86),1,0)+IF(ISNUMBER(EA86),1,0)+IF(ISNUMBER(EB86),1,0)+IF(ISNUMBER(EC86),1,0)+IF(ISNUMBER(ED86),1,0)+IF(ISNUMBER(EE86),1,0)),4),"")</f>
        <v>19.695</v>
      </c>
      <c r="EG86" s="300" t="str">
        <f aca="false">IF(OR(Calculator!$E$12&lt;&gt;"YES",Calculator!$B$35&lt;Calculator!$G$12),"—",ROUND((1+SQRT(((50*POWER(80,POWER(COS(PI()*MOD(Calculator!$B$35/Calculator!$F$12,1)),2))-$C86)^2+(1500*ABS(SIN(2*PI()*MOD(Calculator!$B$35/Calculator!$F$12,1)))*IF(MOD(Calculator!$B$35/Calculator!$F$12,1)&lt;0.5,-1,1))^2)/((50*POWER(80,POWER(COS(PI()*MOD(Calculator!$B$35/Calculator!$F$12,1)),2))+$C86)^2+(1500*ABS(SIN(2*PI()*MOD(Calculator!$B$35/Calculator!$F$12,1)))*IF(MOD(Calculator!$B$35/Calculator!$F$12,1)&lt;0.5,-1,1))^2)))/(1-SQRT(((50*POWER(80,POWER(COS(PI()*MOD(Calculator!$B$35/Calculator!$F$12,1)),2))-$C86)^2+(1500*ABS(SIN(2*PI()*MOD(Calculator!$B$35/Calculator!$F$12,1)))*IF(MOD(Calculator!$B$35/Calculator!$F$12,1)&lt;0.5,-1,1))^2)/((50*POWER(80,POWER(COS(PI()*MOD(Calculator!$B$35/Calculator!$F$12,1)),2))+$C86)^2+(1500*ABS(SIN(2*PI()*MOD(Calculator!$B$35/Calculator!$F$12,1)))*IF(MOD(Calculator!$B$35/Calculator!$F$12,1)&lt;0.5,-1,1))^2))),2))</f>
        <v>—</v>
      </c>
      <c r="EH86" s="300" t="str">
        <f aca="false">IF(OR(Calculator!$E$13&lt;&gt;"YES",Calculator!$B$35&lt;Calculator!$G$13),"—",ROUND((1+SQRT(((50*POWER(80,POWER(COS(PI()*MOD(Calculator!$B$35/Calculator!$F$13,1)),2))-$C86)^2+(1500*ABS(SIN(2*PI()*MOD(Calculator!$B$35/Calculator!$F$13,1)))*IF(MOD(Calculator!$B$35/Calculator!$F$13,1)&lt;0.5,-1,1))^2)/((50*POWER(80,POWER(COS(PI()*MOD(Calculator!$B$35/Calculator!$F$13,1)),2))+$C86)^2+(1500*ABS(SIN(2*PI()*MOD(Calculator!$B$35/Calculator!$F$13,1)))*IF(MOD(Calculator!$B$35/Calculator!$F$13,1)&lt;0.5,-1,1))^2)))/(1-SQRT(((50*POWER(80,POWER(COS(PI()*MOD(Calculator!$B$35/Calculator!$F$13,1)),2))-$C86)^2+(1500*ABS(SIN(2*PI()*MOD(Calculator!$B$35/Calculator!$F$13,1)))*IF(MOD(Calculator!$B$35/Calculator!$F$13,1)&lt;0.5,-1,1))^2)/((50*POWER(80,POWER(COS(PI()*MOD(Calculator!$B$35/Calculator!$F$13,1)),2))+$C86)^2+(1500*ABS(SIN(2*PI()*MOD(Calculator!$B$35/Calculator!$F$13,1)))*IF(MOD(Calculator!$B$35/Calculator!$F$13,1)&lt;0.5,-1,1))^2))),2))</f>
        <v>—</v>
      </c>
      <c r="EI86" s="300" t="str">
        <f aca="false">IF(OR(Calculator!$E$14&lt;&gt;"YES",Calculator!$B$35&lt;Calculator!$G$14),"—",ROUND((1+SQRT(((50*POWER(80,POWER(COS(PI()*MOD(Calculator!$B$35/Calculator!$F$14,1)),2))-$C86)^2+(1500*ABS(SIN(2*PI()*MOD(Calculator!$B$35/Calculator!$F$14,1)))*IF(MOD(Calculator!$B$35/Calculator!$F$14,1)&lt;0.5,-1,1))^2)/((50*POWER(80,POWER(COS(PI()*MOD(Calculator!$B$35/Calculator!$F$14,1)),2))+$C86)^2+(1500*ABS(SIN(2*PI()*MOD(Calculator!$B$35/Calculator!$F$14,1)))*IF(MOD(Calculator!$B$35/Calculator!$F$14,1)&lt;0.5,-1,1))^2)))/(1-SQRT(((50*POWER(80,POWER(COS(PI()*MOD(Calculator!$B$35/Calculator!$F$14,1)),2))-$C86)^2+(1500*ABS(SIN(2*PI()*MOD(Calculator!$B$35/Calculator!$F$14,1)))*IF(MOD(Calculator!$B$35/Calculator!$F$14,1)&lt;0.5,-1,1))^2)/((50*POWER(80,POWER(COS(PI()*MOD(Calculator!$B$35/Calculator!$F$14,1)),2))+$C86)^2+(1500*ABS(SIN(2*PI()*MOD(Calculator!$B$35/Calculator!$F$14,1)))*IF(MOD(Calculator!$B$35/Calculator!$F$14,1)&lt;0.5,-1,1))^2))),2))</f>
        <v>—</v>
      </c>
      <c r="EJ86" s="300" t="n">
        <f aca="false">IF(OR(Calculator!$E$15&lt;&gt;"YES",Calculator!$B$35&lt;Calculator!$G$15),"—",ROUND((1+SQRT(((50*POWER(80,POWER(COS(PI()*MOD(Calculator!$B$35/Calculator!$F$15,1)),2))-$C86)^2+(1500*ABS(SIN(2*PI()*MOD(Calculator!$B$35/Calculator!$F$15,1)))*IF(MOD(Calculator!$B$35/Calculator!$F$15,1)&lt;0.5,-1,1))^2)/((50*POWER(80,POWER(COS(PI()*MOD(Calculator!$B$35/Calculator!$F$15,1)),2))+$C86)^2+(1500*ABS(SIN(2*PI()*MOD(Calculator!$B$35/Calculator!$F$15,1)))*IF(MOD(Calculator!$B$35/Calculator!$F$15,1)&lt;0.5,-1,1))^2)))/(1-SQRT(((50*POWER(80,POWER(COS(PI()*MOD(Calculator!$B$35/Calculator!$F$15,1)),2))-$C86)^2+(1500*ABS(SIN(2*PI()*MOD(Calculator!$B$35/Calculator!$F$15,1)))*IF(MOD(Calculator!$B$35/Calculator!$F$15,1)&lt;0.5,-1,1))^2)/((50*POWER(80,POWER(COS(PI()*MOD(Calculator!$B$35/Calculator!$F$15,1)),2))+$C86)^2+(1500*ABS(SIN(2*PI()*MOD(Calculator!$B$35/Calculator!$F$15,1)))*IF(MOD(Calculator!$B$35/Calculator!$F$15,1)&lt;0.5,-1,1))^2))),2))</f>
        <v>2.41</v>
      </c>
      <c r="EK86" s="300" t="str">
        <f aca="false">IF(OR(Calculator!$E$16&lt;&gt;"YES",Calculator!$B$35&lt;Calculator!$G$16),"—",ROUND((1+SQRT(((50*POWER(80,POWER(COS(PI()*MOD(Calculator!$B$35/Calculator!$F$16,1)),2))-$C86)^2+(1500*ABS(SIN(2*PI()*MOD(Calculator!$B$35/Calculator!$F$16,1)))*IF(MOD(Calculator!$B$35/Calculator!$F$16,1)&lt;0.5,-1,1))^2)/((50*POWER(80,POWER(COS(PI()*MOD(Calculator!$B$35/Calculator!$F$16,1)),2))+$C86)^2+(1500*ABS(SIN(2*PI()*MOD(Calculator!$B$35/Calculator!$F$16,1)))*IF(MOD(Calculator!$B$35/Calculator!$F$16,1)&lt;0.5,-1,1))^2)))/(1-SQRT(((50*POWER(80,POWER(COS(PI()*MOD(Calculator!$B$35/Calculator!$F$16,1)),2))-$C86)^2+(1500*ABS(SIN(2*PI()*MOD(Calculator!$B$35/Calculator!$F$16,1)))*IF(MOD(Calculator!$B$35/Calculator!$F$16,1)&lt;0.5,-1,1))^2)/((50*POWER(80,POWER(COS(PI()*MOD(Calculator!$B$35/Calculator!$F$16,1)),2))+$C86)^2+(1500*ABS(SIN(2*PI()*MOD(Calculator!$B$35/Calculator!$F$16,1)))*IF(MOD(Calculator!$B$35/Calculator!$F$16,1)&lt;0.5,-1,1))^2))),2))</f>
        <v>—</v>
      </c>
      <c r="EL86" s="300" t="n">
        <f aca="false">IF(OR(Calculator!$E$17&lt;&gt;"YES",Calculator!$B$35&lt;Calculator!$G$17),"—",ROUND((1+SQRT(((50*POWER(80,POWER(COS(PI()*MOD(Calculator!$B$35/Calculator!$F$17,1)),2))-$C86)^2+(1500*ABS(SIN(2*PI()*MOD(Calculator!$B$35/Calculator!$F$17,1)))*IF(MOD(Calculator!$B$35/Calculator!$F$17,1)&lt;0.5,-1,1))^2)/((50*POWER(80,POWER(COS(PI()*MOD(Calculator!$B$35/Calculator!$F$17,1)),2))+$C86)^2+(1500*ABS(SIN(2*PI()*MOD(Calculator!$B$35/Calculator!$F$17,1)))*IF(MOD(Calculator!$B$35/Calculator!$F$17,1)&lt;0.5,-1,1))^2)))/(1-SQRT(((50*POWER(80,POWER(COS(PI()*MOD(Calculator!$B$35/Calculator!$F$17,1)),2))-$C86)^2+(1500*ABS(SIN(2*PI()*MOD(Calculator!$B$35/Calculator!$F$17,1)))*IF(MOD(Calculator!$B$35/Calculator!$F$17,1)&lt;0.5,-1,1))^2)/((50*POWER(80,POWER(COS(PI()*MOD(Calculator!$B$35/Calculator!$F$17,1)),2))+$C86)^2+(1500*ABS(SIN(2*PI()*MOD(Calculator!$B$35/Calculator!$F$17,1)))*IF(MOD(Calculator!$B$35/Calculator!$F$17,1)&lt;0.5,-1,1))^2))),2))</f>
        <v>23</v>
      </c>
      <c r="EM86" s="300" t="str">
        <f aca="false">IF(OR(Calculator!$E$18&lt;&gt;"YES",Calculator!$B$35&lt;Calculator!$G$18),"—",ROUND((1+SQRT(((50*POWER(80,POWER(COS(PI()*MOD(Calculator!$B$35/Calculator!$F$18,1)),2))-$C86)^2+(1500*ABS(SIN(2*PI()*MOD(Calculator!$B$35/Calculator!$F$18,1)))*IF(MOD(Calculator!$B$35/Calculator!$F$18,1)&lt;0.5,-1,1))^2)/((50*POWER(80,POWER(COS(PI()*MOD(Calculator!$B$35/Calculator!$F$18,1)),2))+$C86)^2+(1500*ABS(SIN(2*PI()*MOD(Calculator!$B$35/Calculator!$F$18,1)))*IF(MOD(Calculator!$B$35/Calculator!$F$18,1)&lt;0.5,-1,1))^2)))/(1-SQRT(((50*POWER(80,POWER(COS(PI()*MOD(Calculator!$B$35/Calculator!$F$18,1)),2))-$C86)^2+(1500*ABS(SIN(2*PI()*MOD(Calculator!$B$35/Calculator!$F$18,1)))*IF(MOD(Calculator!$B$35/Calculator!$F$18,1)&lt;0.5,-1,1))^2)/((50*POWER(80,POWER(COS(PI()*MOD(Calculator!$B$35/Calculator!$F$18,1)),2))+$C86)^2+(1500*ABS(SIN(2*PI()*MOD(Calculator!$B$35/Calculator!$F$18,1)))*IF(MOD(Calculator!$B$35/Calculator!$F$18,1)&lt;0.5,-1,1))^2))),2))</f>
        <v>—</v>
      </c>
      <c r="EN86" s="300" t="str">
        <f aca="false">IF(OR(Calculator!$E$19&lt;&gt;"YES",Calculator!$B$35&lt;Calculator!$G$19),"—",ROUND((1+SQRT(((50*POWER(80,POWER(COS(PI()*MOD(Calculator!$B$35/Calculator!$F$19,1)),2))-$C86)^2+(1500*ABS(SIN(2*PI()*MOD(Calculator!$B$35/Calculator!$F$19,1)))*IF(MOD(Calculator!$B$35/Calculator!$F$19,1)&lt;0.5,-1,1))^2)/((50*POWER(80,POWER(COS(PI()*MOD(Calculator!$B$35/Calculator!$F$19,1)),2))+$C86)^2+(1500*ABS(SIN(2*PI()*MOD(Calculator!$B$35/Calculator!$F$19,1)))*IF(MOD(Calculator!$B$35/Calculator!$F$19,1)&lt;0.5,-1,1))^2)))/(1-SQRT(((50*POWER(80,POWER(COS(PI()*MOD(Calculator!$B$35/Calculator!$F$19,1)),2))-$C86)^2+(1500*ABS(SIN(2*PI()*MOD(Calculator!$B$35/Calculator!$F$19,1)))*IF(MOD(Calculator!$B$35/Calculator!$F$19,1)&lt;0.5,-1,1))^2)/((50*POWER(80,POWER(COS(PI()*MOD(Calculator!$B$35/Calculator!$F$19,1)),2))+$C86)^2+(1500*ABS(SIN(2*PI()*MOD(Calculator!$B$35/Calculator!$F$19,1)))*IF(MOD(Calculator!$B$35/Calculator!$F$19,1)&lt;0.5,-1,1))^2))),2))</f>
        <v>—</v>
      </c>
      <c r="EO86" s="300" t="str">
        <f aca="false">IF(OR(Calculator!$E$20&lt;&gt;"YES",Calculator!$B$35&lt;Calculator!$G$20),"—",ROUND((1+SQRT(((50*POWER(80,POWER(COS(PI()*MOD(Calculator!$B$35/Calculator!$F$20,1)),2))-$C86)^2+(1500*ABS(SIN(2*PI()*MOD(Calculator!$B$35/Calculator!$F$20,1)))*IF(MOD(Calculator!$B$35/Calculator!$F$20,1)&lt;0.5,-1,1))^2)/((50*POWER(80,POWER(COS(PI()*MOD(Calculator!$B$35/Calculator!$F$20,1)),2))+$C86)^2+(1500*ABS(SIN(2*PI()*MOD(Calculator!$B$35/Calculator!$F$20,1)))*IF(MOD(Calculator!$B$35/Calculator!$F$20,1)&lt;0.5,-1,1))^2)))/(1-SQRT(((50*POWER(80,POWER(COS(PI()*MOD(Calculator!$B$35/Calculator!$F$20,1)),2))-$C86)^2+(1500*ABS(SIN(2*PI()*MOD(Calculator!$B$35/Calculator!$F$20,1)))*IF(MOD(Calculator!$B$35/Calculator!$F$20,1)&lt;0.5,-1,1))^2)/((50*POWER(80,POWER(COS(PI()*MOD(Calculator!$B$35/Calculator!$F$20,1)),2))+$C86)^2+(1500*ABS(SIN(2*PI()*MOD(Calculator!$B$35/Calculator!$F$20,1)))*IF(MOD(Calculator!$B$35/Calculator!$F$20,1)&lt;0.5,-1,1))^2))),2))</f>
        <v>—</v>
      </c>
      <c r="EP86" s="300" t="str">
        <f aca="false">IF(OR(Calculator!$E$21&lt;&gt;"YES",Calculator!$B$35&lt;Calculator!$G$21),"—",ROUND((1+SQRT(((50*POWER(80,POWER(COS(PI()*MOD(Calculator!$B$35/Calculator!$F$21,1)),2))-$C86)^2+(1500*ABS(SIN(2*PI()*MOD(Calculator!$B$35/Calculator!$F$21,1)))*IF(MOD(Calculator!$B$35/Calculator!$F$21,1)&lt;0.5,-1,1))^2)/((50*POWER(80,POWER(COS(PI()*MOD(Calculator!$B$35/Calculator!$F$21,1)),2))+$C86)^2+(1500*ABS(SIN(2*PI()*MOD(Calculator!$B$35/Calculator!$F$21,1)))*IF(MOD(Calculator!$B$35/Calculator!$F$21,1)&lt;0.5,-1,1))^2)))/(1-SQRT(((50*POWER(80,POWER(COS(PI()*MOD(Calculator!$B$35/Calculator!$F$21,1)),2))-$C86)^2+(1500*ABS(SIN(2*PI()*MOD(Calculator!$B$35/Calculator!$F$21,1)))*IF(MOD(Calculator!$B$35/Calculator!$F$21,1)&lt;0.5,-1,1))^2)/((50*POWER(80,POWER(COS(PI()*MOD(Calculator!$B$35/Calculator!$F$21,1)),2))+$C86)^2+(1500*ABS(SIN(2*PI()*MOD(Calculator!$B$35/Calculator!$F$21,1)))*IF(MOD(Calculator!$B$35/Calculator!$F$21,1)&lt;0.5,-1,1))^2))),2))</f>
        <v>—</v>
      </c>
      <c r="EQ86" s="300" t="str">
        <f aca="false">IF(OR(Calculator!$E$22&lt;&gt;"YES",Calculator!$B$35&lt;Calculator!$G$22),"—",ROUND((1+SQRT(((50*POWER(80,POWER(COS(PI()*MOD(Calculator!$B$35/Calculator!$F$22,1)),2))-$C86)^2+(1500*ABS(SIN(2*PI()*MOD(Calculator!$B$35/Calculator!$F$22,1)))*IF(MOD(Calculator!$B$35/Calculator!$F$22,1)&lt;0.5,-1,1))^2)/((50*POWER(80,POWER(COS(PI()*MOD(Calculator!$B$35/Calculator!$F$22,1)),2))+$C86)^2+(1500*ABS(SIN(2*PI()*MOD(Calculator!$B$35/Calculator!$F$22,1)))*IF(MOD(Calculator!$B$35/Calculator!$F$22,1)&lt;0.5,-1,1))^2)))/(1-SQRT(((50*POWER(80,POWER(COS(PI()*MOD(Calculator!$B$35/Calculator!$F$22,1)),2))-$C86)^2+(1500*ABS(SIN(2*PI()*MOD(Calculator!$B$35/Calculator!$F$22,1)))*IF(MOD(Calculator!$B$35/Calculator!$F$22,1)&lt;0.5,-1,1))^2)/((50*POWER(80,POWER(COS(PI()*MOD(Calculator!$B$35/Calculator!$F$22,1)),2))+$C86)^2+(1500*ABS(SIN(2*PI()*MOD(Calculator!$B$35/Calculator!$F$22,1)))*IF(MOD(Calculator!$B$35/Calculator!$F$22,1)&lt;0.5,-1,1))^2))),2))</f>
        <v>—</v>
      </c>
      <c r="ER86" s="295" t="n">
        <f aca="false">IFERROR(ROUND((IF(ISNUMBER(EG86),EG86,0)+IF(ISNUMBER(EH86),EH86,0)+IF(ISNUMBER(EI86),EI86,0)+IF(ISNUMBER(EJ86),EJ86,0)+IF(ISNUMBER(EK86),EK86,0)+IF(ISNUMBER(EL86),EL86,0)+IF(ISNUMBER(EM86),EM86,0)+IF(ISNUMBER(EN86),EN86,0)+IF(ISNUMBER(EO86),EO86,0)+IF(ISNUMBER(EP86),EP86,0)+IF(ISNUMBER(EQ86),EQ86,0))/(IF(ISNUMBER(EG86),1,0)+IF(ISNUMBER(EH86),1,0)+IF(ISNUMBER(EI86),1,0)+IF(ISNUMBER(EJ86),1,0)+IF(ISNUMBER(EK86),1,0)+IF(ISNUMBER(EL86),1,0)+IF(ISNUMBER(EM86),1,0)+IF(ISNUMBER(EN86),1,0)+IF(ISNUMBER(EO86),1,0)+IF(ISNUMBER(EP86),1,0)+IF(ISNUMBER(EQ86),1,0)),4),"")</f>
        <v>12.705</v>
      </c>
      <c r="ES86" s="300" t="str">
        <f aca="false">IF(OR(Calculator!$E$12&lt;&gt;"YES",Calculator!$B$36&lt;Calculator!$G$12),"—",ROUND((1+SQRT(((50*POWER(80,POWER(COS(PI()*MOD(Calculator!$B$36/Calculator!$F$12,1)),2))-$C86)^2+(1500*ABS(SIN(2*PI()*MOD(Calculator!$B$36/Calculator!$F$12,1)))*IF(MOD(Calculator!$B$36/Calculator!$F$12,1)&lt;0.5,-1,1))^2)/((50*POWER(80,POWER(COS(PI()*MOD(Calculator!$B$36/Calculator!$F$12,1)),2))+$C86)^2+(1500*ABS(SIN(2*PI()*MOD(Calculator!$B$36/Calculator!$F$12,1)))*IF(MOD(Calculator!$B$36/Calculator!$F$12,1)&lt;0.5,-1,1))^2)))/(1-SQRT(((50*POWER(80,POWER(COS(PI()*MOD(Calculator!$B$36/Calculator!$F$12,1)),2))-$C86)^2+(1500*ABS(SIN(2*PI()*MOD(Calculator!$B$36/Calculator!$F$12,1)))*IF(MOD(Calculator!$B$36/Calculator!$F$12,1)&lt;0.5,-1,1))^2)/((50*POWER(80,POWER(COS(PI()*MOD(Calculator!$B$36/Calculator!$F$12,1)),2))+$C86)^2+(1500*ABS(SIN(2*PI()*MOD(Calculator!$B$36/Calculator!$F$12,1)))*IF(MOD(Calculator!$B$36/Calculator!$F$12,1)&lt;0.5,-1,1))^2))),2))</f>
        <v>—</v>
      </c>
      <c r="ET86" s="300" t="str">
        <f aca="false">IF(OR(Calculator!$E$13&lt;&gt;"YES",Calculator!$B$36&lt;Calculator!$G$13),"—",ROUND((1+SQRT(((50*POWER(80,POWER(COS(PI()*MOD(Calculator!$B$36/Calculator!$F$13,1)),2))-$C86)^2+(1500*ABS(SIN(2*PI()*MOD(Calculator!$B$36/Calculator!$F$13,1)))*IF(MOD(Calculator!$B$36/Calculator!$F$13,1)&lt;0.5,-1,1))^2)/((50*POWER(80,POWER(COS(PI()*MOD(Calculator!$B$36/Calculator!$F$13,1)),2))+$C86)^2+(1500*ABS(SIN(2*PI()*MOD(Calculator!$B$36/Calculator!$F$13,1)))*IF(MOD(Calculator!$B$36/Calculator!$F$13,1)&lt;0.5,-1,1))^2)))/(1-SQRT(((50*POWER(80,POWER(COS(PI()*MOD(Calculator!$B$36/Calculator!$F$13,1)),2))-$C86)^2+(1500*ABS(SIN(2*PI()*MOD(Calculator!$B$36/Calculator!$F$13,1)))*IF(MOD(Calculator!$B$36/Calculator!$F$13,1)&lt;0.5,-1,1))^2)/((50*POWER(80,POWER(COS(PI()*MOD(Calculator!$B$36/Calculator!$F$13,1)),2))+$C86)^2+(1500*ABS(SIN(2*PI()*MOD(Calculator!$B$36/Calculator!$F$13,1)))*IF(MOD(Calculator!$B$36/Calculator!$F$13,1)&lt;0.5,-1,1))^2))),2))</f>
        <v>—</v>
      </c>
      <c r="EU86" s="300" t="str">
        <f aca="false">IF(OR(Calculator!$E$14&lt;&gt;"YES",Calculator!$B$36&lt;Calculator!$G$14),"—",ROUND((1+SQRT(((50*POWER(80,POWER(COS(PI()*MOD(Calculator!$B$36/Calculator!$F$14,1)),2))-$C86)^2+(1500*ABS(SIN(2*PI()*MOD(Calculator!$B$36/Calculator!$F$14,1)))*IF(MOD(Calculator!$B$36/Calculator!$F$14,1)&lt;0.5,-1,1))^2)/((50*POWER(80,POWER(COS(PI()*MOD(Calculator!$B$36/Calculator!$F$14,1)),2))+$C86)^2+(1500*ABS(SIN(2*PI()*MOD(Calculator!$B$36/Calculator!$F$14,1)))*IF(MOD(Calculator!$B$36/Calculator!$F$14,1)&lt;0.5,-1,1))^2)))/(1-SQRT(((50*POWER(80,POWER(COS(PI()*MOD(Calculator!$B$36/Calculator!$F$14,1)),2))-$C86)^2+(1500*ABS(SIN(2*PI()*MOD(Calculator!$B$36/Calculator!$F$14,1)))*IF(MOD(Calculator!$B$36/Calculator!$F$14,1)&lt;0.5,-1,1))^2)/((50*POWER(80,POWER(COS(PI()*MOD(Calculator!$B$36/Calculator!$F$14,1)),2))+$C86)^2+(1500*ABS(SIN(2*PI()*MOD(Calculator!$B$36/Calculator!$F$14,1)))*IF(MOD(Calculator!$B$36/Calculator!$F$14,1)&lt;0.5,-1,1))^2))),2))</f>
        <v>—</v>
      </c>
      <c r="EV86" s="300" t="n">
        <f aca="false">IF(OR(Calculator!$E$15&lt;&gt;"YES",Calculator!$B$36&lt;Calculator!$G$15),"—",ROUND((1+SQRT(((50*POWER(80,POWER(COS(PI()*MOD(Calculator!$B$36/Calculator!$F$15,1)),2))-$C86)^2+(1500*ABS(SIN(2*PI()*MOD(Calculator!$B$36/Calculator!$F$15,1)))*IF(MOD(Calculator!$B$36/Calculator!$F$15,1)&lt;0.5,-1,1))^2)/((50*POWER(80,POWER(COS(PI()*MOD(Calculator!$B$36/Calculator!$F$15,1)),2))+$C86)^2+(1500*ABS(SIN(2*PI()*MOD(Calculator!$B$36/Calculator!$F$15,1)))*IF(MOD(Calculator!$B$36/Calculator!$F$15,1)&lt;0.5,-1,1))^2)))/(1-SQRT(((50*POWER(80,POWER(COS(PI()*MOD(Calculator!$B$36/Calculator!$F$15,1)),2))-$C86)^2+(1500*ABS(SIN(2*PI()*MOD(Calculator!$B$36/Calculator!$F$15,1)))*IF(MOD(Calculator!$B$36/Calculator!$F$15,1)&lt;0.5,-1,1))^2)/((50*POWER(80,POWER(COS(PI()*MOD(Calculator!$B$36/Calculator!$F$15,1)),2))+$C86)^2+(1500*ABS(SIN(2*PI()*MOD(Calculator!$B$36/Calculator!$F$15,1)))*IF(MOD(Calculator!$B$36/Calculator!$F$15,1)&lt;0.5,-1,1))^2))),2))</f>
        <v>19.38</v>
      </c>
      <c r="EW86" s="300" t="str">
        <f aca="false">IF(OR(Calculator!$E$16&lt;&gt;"YES",Calculator!$B$36&lt;Calculator!$G$16),"—",ROUND((1+SQRT(((50*POWER(80,POWER(COS(PI()*MOD(Calculator!$B$36/Calculator!$F$16,1)),2))-$C86)^2+(1500*ABS(SIN(2*PI()*MOD(Calculator!$B$36/Calculator!$F$16,1)))*IF(MOD(Calculator!$B$36/Calculator!$F$16,1)&lt;0.5,-1,1))^2)/((50*POWER(80,POWER(COS(PI()*MOD(Calculator!$B$36/Calculator!$F$16,1)),2))+$C86)^2+(1500*ABS(SIN(2*PI()*MOD(Calculator!$B$36/Calculator!$F$16,1)))*IF(MOD(Calculator!$B$36/Calculator!$F$16,1)&lt;0.5,-1,1))^2)))/(1-SQRT(((50*POWER(80,POWER(COS(PI()*MOD(Calculator!$B$36/Calculator!$F$16,1)),2))-$C86)^2+(1500*ABS(SIN(2*PI()*MOD(Calculator!$B$36/Calculator!$F$16,1)))*IF(MOD(Calculator!$B$36/Calculator!$F$16,1)&lt;0.5,-1,1))^2)/((50*POWER(80,POWER(COS(PI()*MOD(Calculator!$B$36/Calculator!$F$16,1)),2))+$C86)^2+(1500*ABS(SIN(2*PI()*MOD(Calculator!$B$36/Calculator!$F$16,1)))*IF(MOD(Calculator!$B$36/Calculator!$F$16,1)&lt;0.5,-1,1))^2))),2))</f>
        <v>—</v>
      </c>
      <c r="EX86" s="300" t="n">
        <f aca="false">IF(OR(Calculator!$E$17&lt;&gt;"YES",Calculator!$B$36&lt;Calculator!$G$17),"—",ROUND((1+SQRT(((50*POWER(80,POWER(COS(PI()*MOD(Calculator!$B$36/Calculator!$F$17,1)),2))-$C86)^2+(1500*ABS(SIN(2*PI()*MOD(Calculator!$B$36/Calculator!$F$17,1)))*IF(MOD(Calculator!$B$36/Calculator!$F$17,1)&lt;0.5,-1,1))^2)/((50*POWER(80,POWER(COS(PI()*MOD(Calculator!$B$36/Calculator!$F$17,1)),2))+$C86)^2+(1500*ABS(SIN(2*PI()*MOD(Calculator!$B$36/Calculator!$F$17,1)))*IF(MOD(Calculator!$B$36/Calculator!$F$17,1)&lt;0.5,-1,1))^2)))/(1-SQRT(((50*POWER(80,POWER(COS(PI()*MOD(Calculator!$B$36/Calculator!$F$17,1)),2))-$C86)^2+(1500*ABS(SIN(2*PI()*MOD(Calculator!$B$36/Calculator!$F$17,1)))*IF(MOD(Calculator!$B$36/Calculator!$F$17,1)&lt;0.5,-1,1))^2)/((50*POWER(80,POWER(COS(PI()*MOD(Calculator!$B$36/Calculator!$F$17,1)),2))+$C86)^2+(1500*ABS(SIN(2*PI()*MOD(Calculator!$B$36/Calculator!$F$17,1)))*IF(MOD(Calculator!$B$36/Calculator!$F$17,1)&lt;0.5,-1,1))^2))),2))</f>
        <v>23.96</v>
      </c>
      <c r="EY86" s="300" t="str">
        <f aca="false">IF(OR(Calculator!$E$18&lt;&gt;"YES",Calculator!$B$36&lt;Calculator!$G$18),"—",ROUND((1+SQRT(((50*POWER(80,POWER(COS(PI()*MOD(Calculator!$B$36/Calculator!$F$18,1)),2))-$C86)^2+(1500*ABS(SIN(2*PI()*MOD(Calculator!$B$36/Calculator!$F$18,1)))*IF(MOD(Calculator!$B$36/Calculator!$F$18,1)&lt;0.5,-1,1))^2)/((50*POWER(80,POWER(COS(PI()*MOD(Calculator!$B$36/Calculator!$F$18,1)),2))+$C86)^2+(1500*ABS(SIN(2*PI()*MOD(Calculator!$B$36/Calculator!$F$18,1)))*IF(MOD(Calculator!$B$36/Calculator!$F$18,1)&lt;0.5,-1,1))^2)))/(1-SQRT(((50*POWER(80,POWER(COS(PI()*MOD(Calculator!$B$36/Calculator!$F$18,1)),2))-$C86)^2+(1500*ABS(SIN(2*PI()*MOD(Calculator!$B$36/Calculator!$F$18,1)))*IF(MOD(Calculator!$B$36/Calculator!$F$18,1)&lt;0.5,-1,1))^2)/((50*POWER(80,POWER(COS(PI()*MOD(Calculator!$B$36/Calculator!$F$18,1)),2))+$C86)^2+(1500*ABS(SIN(2*PI()*MOD(Calculator!$B$36/Calculator!$F$18,1)))*IF(MOD(Calculator!$B$36/Calculator!$F$18,1)&lt;0.5,-1,1))^2))),2))</f>
        <v>—</v>
      </c>
      <c r="EZ86" s="300" t="str">
        <f aca="false">IF(OR(Calculator!$E$19&lt;&gt;"YES",Calculator!$B$36&lt;Calculator!$G$19),"—",ROUND((1+SQRT(((50*POWER(80,POWER(COS(PI()*MOD(Calculator!$B$36/Calculator!$F$19,1)),2))-$C86)^2+(1500*ABS(SIN(2*PI()*MOD(Calculator!$B$36/Calculator!$F$19,1)))*IF(MOD(Calculator!$B$36/Calculator!$F$19,1)&lt;0.5,-1,1))^2)/((50*POWER(80,POWER(COS(PI()*MOD(Calculator!$B$36/Calculator!$F$19,1)),2))+$C86)^2+(1500*ABS(SIN(2*PI()*MOD(Calculator!$B$36/Calculator!$F$19,1)))*IF(MOD(Calculator!$B$36/Calculator!$F$19,1)&lt;0.5,-1,1))^2)))/(1-SQRT(((50*POWER(80,POWER(COS(PI()*MOD(Calculator!$B$36/Calculator!$F$19,1)),2))-$C86)^2+(1500*ABS(SIN(2*PI()*MOD(Calculator!$B$36/Calculator!$F$19,1)))*IF(MOD(Calculator!$B$36/Calculator!$F$19,1)&lt;0.5,-1,1))^2)/((50*POWER(80,POWER(COS(PI()*MOD(Calculator!$B$36/Calculator!$F$19,1)),2))+$C86)^2+(1500*ABS(SIN(2*PI()*MOD(Calculator!$B$36/Calculator!$F$19,1)))*IF(MOD(Calculator!$B$36/Calculator!$F$19,1)&lt;0.5,-1,1))^2))),2))</f>
        <v>—</v>
      </c>
      <c r="FA86" s="300" t="str">
        <f aca="false">IF(OR(Calculator!$E$20&lt;&gt;"YES",Calculator!$B$36&lt;Calculator!$G$20),"—",ROUND((1+SQRT(((50*POWER(80,POWER(COS(PI()*MOD(Calculator!$B$36/Calculator!$F$20,1)),2))-$C86)^2+(1500*ABS(SIN(2*PI()*MOD(Calculator!$B$36/Calculator!$F$20,1)))*IF(MOD(Calculator!$B$36/Calculator!$F$20,1)&lt;0.5,-1,1))^2)/((50*POWER(80,POWER(COS(PI()*MOD(Calculator!$B$36/Calculator!$F$20,1)),2))+$C86)^2+(1500*ABS(SIN(2*PI()*MOD(Calculator!$B$36/Calculator!$F$20,1)))*IF(MOD(Calculator!$B$36/Calculator!$F$20,1)&lt;0.5,-1,1))^2)))/(1-SQRT(((50*POWER(80,POWER(COS(PI()*MOD(Calculator!$B$36/Calculator!$F$20,1)),2))-$C86)^2+(1500*ABS(SIN(2*PI()*MOD(Calculator!$B$36/Calculator!$F$20,1)))*IF(MOD(Calculator!$B$36/Calculator!$F$20,1)&lt;0.5,-1,1))^2)/((50*POWER(80,POWER(COS(PI()*MOD(Calculator!$B$36/Calculator!$F$20,1)),2))+$C86)^2+(1500*ABS(SIN(2*PI()*MOD(Calculator!$B$36/Calculator!$F$20,1)))*IF(MOD(Calculator!$B$36/Calculator!$F$20,1)&lt;0.5,-1,1))^2))),2))</f>
        <v>—</v>
      </c>
      <c r="FB86" s="300" t="str">
        <f aca="false">IF(OR(Calculator!$E$21&lt;&gt;"YES",Calculator!$B$36&lt;Calculator!$G$21),"—",ROUND((1+SQRT(((50*POWER(80,POWER(COS(PI()*MOD(Calculator!$B$36/Calculator!$F$21,1)),2))-$C86)^2+(1500*ABS(SIN(2*PI()*MOD(Calculator!$B$36/Calculator!$F$21,1)))*IF(MOD(Calculator!$B$36/Calculator!$F$21,1)&lt;0.5,-1,1))^2)/((50*POWER(80,POWER(COS(PI()*MOD(Calculator!$B$36/Calculator!$F$21,1)),2))+$C86)^2+(1500*ABS(SIN(2*PI()*MOD(Calculator!$B$36/Calculator!$F$21,1)))*IF(MOD(Calculator!$B$36/Calculator!$F$21,1)&lt;0.5,-1,1))^2)))/(1-SQRT(((50*POWER(80,POWER(COS(PI()*MOD(Calculator!$B$36/Calculator!$F$21,1)),2))-$C86)^2+(1500*ABS(SIN(2*PI()*MOD(Calculator!$B$36/Calculator!$F$21,1)))*IF(MOD(Calculator!$B$36/Calculator!$F$21,1)&lt;0.5,-1,1))^2)/((50*POWER(80,POWER(COS(PI()*MOD(Calculator!$B$36/Calculator!$F$21,1)),2))+$C86)^2+(1500*ABS(SIN(2*PI()*MOD(Calculator!$B$36/Calculator!$F$21,1)))*IF(MOD(Calculator!$B$36/Calculator!$F$21,1)&lt;0.5,-1,1))^2))),2))</f>
        <v>—</v>
      </c>
      <c r="FC86" s="300" t="str">
        <f aca="false">IF(OR(Calculator!$E$22&lt;&gt;"YES",Calculator!$B$36&lt;Calculator!$G$22),"—",ROUND((1+SQRT(((50*POWER(80,POWER(COS(PI()*MOD(Calculator!$B$36/Calculator!$F$22,1)),2))-$C86)^2+(1500*ABS(SIN(2*PI()*MOD(Calculator!$B$36/Calculator!$F$22,1)))*IF(MOD(Calculator!$B$36/Calculator!$F$22,1)&lt;0.5,-1,1))^2)/((50*POWER(80,POWER(COS(PI()*MOD(Calculator!$B$36/Calculator!$F$22,1)),2))+$C86)^2+(1500*ABS(SIN(2*PI()*MOD(Calculator!$B$36/Calculator!$F$22,1)))*IF(MOD(Calculator!$B$36/Calculator!$F$22,1)&lt;0.5,-1,1))^2)))/(1-SQRT(((50*POWER(80,POWER(COS(PI()*MOD(Calculator!$B$36/Calculator!$F$22,1)),2))-$C86)^2+(1500*ABS(SIN(2*PI()*MOD(Calculator!$B$36/Calculator!$F$22,1)))*IF(MOD(Calculator!$B$36/Calculator!$F$22,1)&lt;0.5,-1,1))^2)/((50*POWER(80,POWER(COS(PI()*MOD(Calculator!$B$36/Calculator!$F$22,1)),2))+$C86)^2+(1500*ABS(SIN(2*PI()*MOD(Calculator!$B$36/Calculator!$F$22,1)))*IF(MOD(Calculator!$B$36/Calculator!$F$22,1)&lt;0.5,-1,1))^2))),2))</f>
        <v>—</v>
      </c>
      <c r="FD86" s="295" t="n">
        <f aca="false">IFERROR(ROUND((IF(ISNUMBER(ES86),ES86,0)+IF(ISNUMBER(ET86),ET86,0)+IF(ISNUMBER(EU86),EU86,0)+IF(ISNUMBER(EV86),EV86,0)+IF(ISNUMBER(EW86),EW86,0)+IF(ISNUMBER(EX86),EX86,0)+IF(ISNUMBER(EY86),EY86,0)+IF(ISNUMBER(EZ86),EZ86,0)+IF(ISNUMBER(FA86),FA86,0)+IF(ISNUMBER(FB86),FB86,0)+IF(ISNUMBER(FC86),FC86,0))/(IF(ISNUMBER(ES86),1,0)+IF(ISNUMBER(ET86),1,0)+IF(ISNUMBER(EU86),1,0)+IF(ISNUMBER(EV86),1,0)+IF(ISNUMBER(EW86),1,0)+IF(ISNUMBER(EX86),1,0)+IF(ISNUMBER(EY86),1,0)+IF(ISNUMBER(EZ86),1,0)+IF(ISNUMBER(FA86),1,0)+IF(ISNUMBER(FB86),1,0)+IF(ISNUMBER(FC86),1,0)),4),"")</f>
        <v>21.67</v>
      </c>
      <c r="FE86" s="300" t="str">
        <f aca="false">IF(OR(Calculator!$E$12&lt;&gt;"YES",Calculator!$B$37&lt;Calculator!$G$12),"—",ROUND((1+SQRT(((50*POWER(80,POWER(COS(PI()*MOD(Calculator!$B$37/Calculator!$F$12,1)),2))-$C86)^2+(1500*ABS(SIN(2*PI()*MOD(Calculator!$B$37/Calculator!$F$12,1)))*IF(MOD(Calculator!$B$37/Calculator!$F$12,1)&lt;0.5,-1,1))^2)/((50*POWER(80,POWER(COS(PI()*MOD(Calculator!$B$37/Calculator!$F$12,1)),2))+$C86)^2+(1500*ABS(SIN(2*PI()*MOD(Calculator!$B$37/Calculator!$F$12,1)))*IF(MOD(Calculator!$B$37/Calculator!$F$12,1)&lt;0.5,-1,1))^2)))/(1-SQRT(((50*POWER(80,POWER(COS(PI()*MOD(Calculator!$B$37/Calculator!$F$12,1)),2))-$C86)^2+(1500*ABS(SIN(2*PI()*MOD(Calculator!$B$37/Calculator!$F$12,1)))*IF(MOD(Calculator!$B$37/Calculator!$F$12,1)&lt;0.5,-1,1))^2)/((50*POWER(80,POWER(COS(PI()*MOD(Calculator!$B$37/Calculator!$F$12,1)),2))+$C86)^2+(1500*ABS(SIN(2*PI()*MOD(Calculator!$B$37/Calculator!$F$12,1)))*IF(MOD(Calculator!$B$37/Calculator!$F$12,1)&lt;0.5,-1,1))^2))),2))</f>
        <v>—</v>
      </c>
      <c r="FF86" s="300" t="str">
        <f aca="false">IF(OR(Calculator!$E$13&lt;&gt;"YES",Calculator!$B$37&lt;Calculator!$G$13),"—",ROUND((1+SQRT(((50*POWER(80,POWER(COS(PI()*MOD(Calculator!$B$37/Calculator!$F$13,1)),2))-$C86)^2+(1500*ABS(SIN(2*PI()*MOD(Calculator!$B$37/Calculator!$F$13,1)))*IF(MOD(Calculator!$B$37/Calculator!$F$13,1)&lt;0.5,-1,1))^2)/((50*POWER(80,POWER(COS(PI()*MOD(Calculator!$B$37/Calculator!$F$13,1)),2))+$C86)^2+(1500*ABS(SIN(2*PI()*MOD(Calculator!$B$37/Calculator!$F$13,1)))*IF(MOD(Calculator!$B$37/Calculator!$F$13,1)&lt;0.5,-1,1))^2)))/(1-SQRT(((50*POWER(80,POWER(COS(PI()*MOD(Calculator!$B$37/Calculator!$F$13,1)),2))-$C86)^2+(1500*ABS(SIN(2*PI()*MOD(Calculator!$B$37/Calculator!$F$13,1)))*IF(MOD(Calculator!$B$37/Calculator!$F$13,1)&lt;0.5,-1,1))^2)/((50*POWER(80,POWER(COS(PI()*MOD(Calculator!$B$37/Calculator!$F$13,1)),2))+$C86)^2+(1500*ABS(SIN(2*PI()*MOD(Calculator!$B$37/Calculator!$F$13,1)))*IF(MOD(Calculator!$B$37/Calculator!$F$13,1)&lt;0.5,-1,1))^2))),2))</f>
        <v>—</v>
      </c>
      <c r="FG86" s="300" t="str">
        <f aca="false">IF(OR(Calculator!$E$14&lt;&gt;"YES",Calculator!$B$37&lt;Calculator!$G$14),"—",ROUND((1+SQRT(((50*POWER(80,POWER(COS(PI()*MOD(Calculator!$B$37/Calculator!$F$14,1)),2))-$C86)^2+(1500*ABS(SIN(2*PI()*MOD(Calculator!$B$37/Calculator!$F$14,1)))*IF(MOD(Calculator!$B$37/Calculator!$F$14,1)&lt;0.5,-1,1))^2)/((50*POWER(80,POWER(COS(PI()*MOD(Calculator!$B$37/Calculator!$F$14,1)),2))+$C86)^2+(1500*ABS(SIN(2*PI()*MOD(Calculator!$B$37/Calculator!$F$14,1)))*IF(MOD(Calculator!$B$37/Calculator!$F$14,1)&lt;0.5,-1,1))^2)))/(1-SQRT(((50*POWER(80,POWER(COS(PI()*MOD(Calculator!$B$37/Calculator!$F$14,1)),2))-$C86)^2+(1500*ABS(SIN(2*PI()*MOD(Calculator!$B$37/Calculator!$F$14,1)))*IF(MOD(Calculator!$B$37/Calculator!$F$14,1)&lt;0.5,-1,1))^2)/((50*POWER(80,POWER(COS(PI()*MOD(Calculator!$B$37/Calculator!$F$14,1)),2))+$C86)^2+(1500*ABS(SIN(2*PI()*MOD(Calculator!$B$37/Calculator!$F$14,1)))*IF(MOD(Calculator!$B$37/Calculator!$F$14,1)&lt;0.5,-1,1))^2))),2))</f>
        <v>—</v>
      </c>
      <c r="FH86" s="300" t="n">
        <f aca="false">IF(OR(Calculator!$E$15&lt;&gt;"YES",Calculator!$B$37&lt;Calculator!$G$15),"—",ROUND((1+SQRT(((50*POWER(80,POWER(COS(PI()*MOD(Calculator!$B$37/Calculator!$F$15,1)),2))-$C86)^2+(1500*ABS(SIN(2*PI()*MOD(Calculator!$B$37/Calculator!$F$15,1)))*IF(MOD(Calculator!$B$37/Calculator!$F$15,1)&lt;0.5,-1,1))^2)/((50*POWER(80,POWER(COS(PI()*MOD(Calculator!$B$37/Calculator!$F$15,1)),2))+$C86)^2+(1500*ABS(SIN(2*PI()*MOD(Calculator!$B$37/Calculator!$F$15,1)))*IF(MOD(Calculator!$B$37/Calculator!$F$15,1)&lt;0.5,-1,1))^2)))/(1-SQRT(((50*POWER(80,POWER(COS(PI()*MOD(Calculator!$B$37/Calculator!$F$15,1)),2))-$C86)^2+(1500*ABS(SIN(2*PI()*MOD(Calculator!$B$37/Calculator!$F$15,1)))*IF(MOD(Calculator!$B$37/Calculator!$F$15,1)&lt;0.5,-1,1))^2)/((50*POWER(80,POWER(COS(PI()*MOD(Calculator!$B$37/Calculator!$F$15,1)),2))+$C86)^2+(1500*ABS(SIN(2*PI()*MOD(Calculator!$B$37/Calculator!$F$15,1)))*IF(MOD(Calculator!$B$37/Calculator!$F$15,1)&lt;0.5,-1,1))^2))),2))</f>
        <v>2.47</v>
      </c>
      <c r="FI86" s="300" t="str">
        <f aca="false">IF(OR(Calculator!$E$16&lt;&gt;"YES",Calculator!$B$37&lt;Calculator!$G$16),"—",ROUND((1+SQRT(((50*POWER(80,POWER(COS(PI()*MOD(Calculator!$B$37/Calculator!$F$16,1)),2))-$C86)^2+(1500*ABS(SIN(2*PI()*MOD(Calculator!$B$37/Calculator!$F$16,1)))*IF(MOD(Calculator!$B$37/Calculator!$F$16,1)&lt;0.5,-1,1))^2)/((50*POWER(80,POWER(COS(PI()*MOD(Calculator!$B$37/Calculator!$F$16,1)),2))+$C86)^2+(1500*ABS(SIN(2*PI()*MOD(Calculator!$B$37/Calculator!$F$16,1)))*IF(MOD(Calculator!$B$37/Calculator!$F$16,1)&lt;0.5,-1,1))^2)))/(1-SQRT(((50*POWER(80,POWER(COS(PI()*MOD(Calculator!$B$37/Calculator!$F$16,1)),2))-$C86)^2+(1500*ABS(SIN(2*PI()*MOD(Calculator!$B$37/Calculator!$F$16,1)))*IF(MOD(Calculator!$B$37/Calculator!$F$16,1)&lt;0.5,-1,1))^2)/((50*POWER(80,POWER(COS(PI()*MOD(Calculator!$B$37/Calculator!$F$16,1)),2))+$C86)^2+(1500*ABS(SIN(2*PI()*MOD(Calculator!$B$37/Calculator!$F$16,1)))*IF(MOD(Calculator!$B$37/Calculator!$F$16,1)&lt;0.5,-1,1))^2))),2))</f>
        <v>—</v>
      </c>
      <c r="FJ86" s="300" t="n">
        <f aca="false">IF(OR(Calculator!$E$17&lt;&gt;"YES",Calculator!$B$37&lt;Calculator!$G$17),"—",ROUND((1+SQRT(((50*POWER(80,POWER(COS(PI()*MOD(Calculator!$B$37/Calculator!$F$17,1)),2))-$C86)^2+(1500*ABS(SIN(2*PI()*MOD(Calculator!$B$37/Calculator!$F$17,1)))*IF(MOD(Calculator!$B$37/Calculator!$F$17,1)&lt;0.5,-1,1))^2)/((50*POWER(80,POWER(COS(PI()*MOD(Calculator!$B$37/Calculator!$F$17,1)),2))+$C86)^2+(1500*ABS(SIN(2*PI()*MOD(Calculator!$B$37/Calculator!$F$17,1)))*IF(MOD(Calculator!$B$37/Calculator!$F$17,1)&lt;0.5,-1,1))^2)))/(1-SQRT(((50*POWER(80,POWER(COS(PI()*MOD(Calculator!$B$37/Calculator!$F$17,1)),2))-$C86)^2+(1500*ABS(SIN(2*PI()*MOD(Calculator!$B$37/Calculator!$F$17,1)))*IF(MOD(Calculator!$B$37/Calculator!$F$17,1)&lt;0.5,-1,1))^2)/((50*POWER(80,POWER(COS(PI()*MOD(Calculator!$B$37/Calculator!$F$17,1)),2))+$C86)^2+(1500*ABS(SIN(2*PI()*MOD(Calculator!$B$37/Calculator!$F$17,1)))*IF(MOD(Calculator!$B$37/Calculator!$F$17,1)&lt;0.5,-1,1))^2))),2))</f>
        <v>16.36</v>
      </c>
      <c r="FK86" s="300" t="str">
        <f aca="false">IF(OR(Calculator!$E$18&lt;&gt;"YES",Calculator!$B$37&lt;Calculator!$G$18),"—",ROUND((1+SQRT(((50*POWER(80,POWER(COS(PI()*MOD(Calculator!$B$37/Calculator!$F$18,1)),2))-$C86)^2+(1500*ABS(SIN(2*PI()*MOD(Calculator!$B$37/Calculator!$F$18,1)))*IF(MOD(Calculator!$B$37/Calculator!$F$18,1)&lt;0.5,-1,1))^2)/((50*POWER(80,POWER(COS(PI()*MOD(Calculator!$B$37/Calculator!$F$18,1)),2))+$C86)^2+(1500*ABS(SIN(2*PI()*MOD(Calculator!$B$37/Calculator!$F$18,1)))*IF(MOD(Calculator!$B$37/Calculator!$F$18,1)&lt;0.5,-1,1))^2)))/(1-SQRT(((50*POWER(80,POWER(COS(PI()*MOD(Calculator!$B$37/Calculator!$F$18,1)),2))-$C86)^2+(1500*ABS(SIN(2*PI()*MOD(Calculator!$B$37/Calculator!$F$18,1)))*IF(MOD(Calculator!$B$37/Calculator!$F$18,1)&lt;0.5,-1,1))^2)/((50*POWER(80,POWER(COS(PI()*MOD(Calculator!$B$37/Calculator!$F$18,1)),2))+$C86)^2+(1500*ABS(SIN(2*PI()*MOD(Calculator!$B$37/Calculator!$F$18,1)))*IF(MOD(Calculator!$B$37/Calculator!$F$18,1)&lt;0.5,-1,1))^2))),2))</f>
        <v>—</v>
      </c>
      <c r="FL86" s="300" t="str">
        <f aca="false">IF(OR(Calculator!$E$19&lt;&gt;"YES",Calculator!$B$37&lt;Calculator!$G$19),"—",ROUND((1+SQRT(((50*POWER(80,POWER(COS(PI()*MOD(Calculator!$B$37/Calculator!$F$19,1)),2))-$C86)^2+(1500*ABS(SIN(2*PI()*MOD(Calculator!$B$37/Calculator!$F$19,1)))*IF(MOD(Calculator!$B$37/Calculator!$F$19,1)&lt;0.5,-1,1))^2)/((50*POWER(80,POWER(COS(PI()*MOD(Calculator!$B$37/Calculator!$F$19,1)),2))+$C86)^2+(1500*ABS(SIN(2*PI()*MOD(Calculator!$B$37/Calculator!$F$19,1)))*IF(MOD(Calculator!$B$37/Calculator!$F$19,1)&lt;0.5,-1,1))^2)))/(1-SQRT(((50*POWER(80,POWER(COS(PI()*MOD(Calculator!$B$37/Calculator!$F$19,1)),2))-$C86)^2+(1500*ABS(SIN(2*PI()*MOD(Calculator!$B$37/Calculator!$F$19,1)))*IF(MOD(Calculator!$B$37/Calculator!$F$19,1)&lt;0.5,-1,1))^2)/((50*POWER(80,POWER(COS(PI()*MOD(Calculator!$B$37/Calculator!$F$19,1)),2))+$C86)^2+(1500*ABS(SIN(2*PI()*MOD(Calculator!$B$37/Calculator!$F$19,1)))*IF(MOD(Calculator!$B$37/Calculator!$F$19,1)&lt;0.5,-1,1))^2))),2))</f>
        <v>—</v>
      </c>
      <c r="FM86" s="300" t="str">
        <f aca="false">IF(OR(Calculator!$E$20&lt;&gt;"YES",Calculator!$B$37&lt;Calculator!$G$20),"—",ROUND((1+SQRT(((50*POWER(80,POWER(COS(PI()*MOD(Calculator!$B$37/Calculator!$F$20,1)),2))-$C86)^2+(1500*ABS(SIN(2*PI()*MOD(Calculator!$B$37/Calculator!$F$20,1)))*IF(MOD(Calculator!$B$37/Calculator!$F$20,1)&lt;0.5,-1,1))^2)/((50*POWER(80,POWER(COS(PI()*MOD(Calculator!$B$37/Calculator!$F$20,1)),2))+$C86)^2+(1500*ABS(SIN(2*PI()*MOD(Calculator!$B$37/Calculator!$F$20,1)))*IF(MOD(Calculator!$B$37/Calculator!$F$20,1)&lt;0.5,-1,1))^2)))/(1-SQRT(((50*POWER(80,POWER(COS(PI()*MOD(Calculator!$B$37/Calculator!$F$20,1)),2))-$C86)^2+(1500*ABS(SIN(2*PI()*MOD(Calculator!$B$37/Calculator!$F$20,1)))*IF(MOD(Calculator!$B$37/Calculator!$F$20,1)&lt;0.5,-1,1))^2)/((50*POWER(80,POWER(COS(PI()*MOD(Calculator!$B$37/Calculator!$F$20,1)),2))+$C86)^2+(1500*ABS(SIN(2*PI()*MOD(Calculator!$B$37/Calculator!$F$20,1)))*IF(MOD(Calculator!$B$37/Calculator!$F$20,1)&lt;0.5,-1,1))^2))),2))</f>
        <v>—</v>
      </c>
      <c r="FN86" s="300" t="str">
        <f aca="false">IF(OR(Calculator!$E$21&lt;&gt;"YES",Calculator!$B$37&lt;Calculator!$G$21),"—",ROUND((1+SQRT(((50*POWER(80,POWER(COS(PI()*MOD(Calculator!$B$37/Calculator!$F$21,1)),2))-$C86)^2+(1500*ABS(SIN(2*PI()*MOD(Calculator!$B$37/Calculator!$F$21,1)))*IF(MOD(Calculator!$B$37/Calculator!$F$21,1)&lt;0.5,-1,1))^2)/((50*POWER(80,POWER(COS(PI()*MOD(Calculator!$B$37/Calculator!$F$21,1)),2))+$C86)^2+(1500*ABS(SIN(2*PI()*MOD(Calculator!$B$37/Calculator!$F$21,1)))*IF(MOD(Calculator!$B$37/Calculator!$F$21,1)&lt;0.5,-1,1))^2)))/(1-SQRT(((50*POWER(80,POWER(COS(PI()*MOD(Calculator!$B$37/Calculator!$F$21,1)),2))-$C86)^2+(1500*ABS(SIN(2*PI()*MOD(Calculator!$B$37/Calculator!$F$21,1)))*IF(MOD(Calculator!$B$37/Calculator!$F$21,1)&lt;0.5,-1,1))^2)/((50*POWER(80,POWER(COS(PI()*MOD(Calculator!$B$37/Calculator!$F$21,1)),2))+$C86)^2+(1500*ABS(SIN(2*PI()*MOD(Calculator!$B$37/Calculator!$F$21,1)))*IF(MOD(Calculator!$B$37/Calculator!$F$21,1)&lt;0.5,-1,1))^2))),2))</f>
        <v>—</v>
      </c>
      <c r="FO86" s="300" t="str">
        <f aca="false">IF(OR(Calculator!$E$22&lt;&gt;"YES",Calculator!$B$37&lt;Calculator!$G$22),"—",ROUND((1+SQRT(((50*POWER(80,POWER(COS(PI()*MOD(Calculator!$B$37/Calculator!$F$22,1)),2))-$C86)^2+(1500*ABS(SIN(2*PI()*MOD(Calculator!$B$37/Calculator!$F$22,1)))*IF(MOD(Calculator!$B$37/Calculator!$F$22,1)&lt;0.5,-1,1))^2)/((50*POWER(80,POWER(COS(PI()*MOD(Calculator!$B$37/Calculator!$F$22,1)),2))+$C86)^2+(1500*ABS(SIN(2*PI()*MOD(Calculator!$B$37/Calculator!$F$22,1)))*IF(MOD(Calculator!$B$37/Calculator!$F$22,1)&lt;0.5,-1,1))^2)))/(1-SQRT(((50*POWER(80,POWER(COS(PI()*MOD(Calculator!$B$37/Calculator!$F$22,1)),2))-$C86)^2+(1500*ABS(SIN(2*PI()*MOD(Calculator!$B$37/Calculator!$F$22,1)))*IF(MOD(Calculator!$B$37/Calculator!$F$22,1)&lt;0.5,-1,1))^2)/((50*POWER(80,POWER(COS(PI()*MOD(Calculator!$B$37/Calculator!$F$22,1)),2))+$C86)^2+(1500*ABS(SIN(2*PI()*MOD(Calculator!$B$37/Calculator!$F$22,1)))*IF(MOD(Calculator!$B$37/Calculator!$F$22,1)&lt;0.5,-1,1))^2))),2))</f>
        <v>—</v>
      </c>
      <c r="FP86" s="295" t="n">
        <f aca="false">IFERROR(ROUND((IF(ISNUMBER(FE86),FE86,0)+IF(ISNUMBER(FF86),FF86,0)+IF(ISNUMBER(FG86),FG86,0)+IF(ISNUMBER(FH86),FH86,0)+IF(ISNUMBER(FI86),FI86,0)+IF(ISNUMBER(FJ86),FJ86,0)+IF(ISNUMBER(FK86),FK86,0)+IF(ISNUMBER(FL86),FL86,0)+IF(ISNUMBER(FM86),FM86,0)+IF(ISNUMBER(FN86),FN86,0)+IF(ISNUMBER(FO86),FO86,0))/(IF(ISNUMBER(FE86),1,0)+IF(ISNUMBER(FF86),1,0)+IF(ISNUMBER(FG86),1,0)+IF(ISNUMBER(FH86),1,0)+IF(ISNUMBER(FI86),1,0)+IF(ISNUMBER(FJ86),1,0)+IF(ISNUMBER(FK86),1,0)+IF(ISNUMBER(FL86),1,0)+IF(ISNUMBER(FM86),1,0)+IF(ISNUMBER(FN86),1,0)+IF(ISNUMBER(FO86),1,0)),4),"")</f>
        <v>9.415</v>
      </c>
      <c r="FQ86" s="300" t="str">
        <f aca="false">IF(OR(Calculator!$E$12&lt;&gt;"YES",Calculator!$B$38&lt;Calculator!$G$12),"—",ROUND((1+SQRT(((50*POWER(80,POWER(COS(PI()*MOD(Calculator!$B$38/Calculator!$F$12,1)),2))-$C86)^2+(1500*ABS(SIN(2*PI()*MOD(Calculator!$B$38/Calculator!$F$12,1)))*IF(MOD(Calculator!$B$38/Calculator!$F$12,1)&lt;0.5,-1,1))^2)/((50*POWER(80,POWER(COS(PI()*MOD(Calculator!$B$38/Calculator!$F$12,1)),2))+$C86)^2+(1500*ABS(SIN(2*PI()*MOD(Calculator!$B$38/Calculator!$F$12,1)))*IF(MOD(Calculator!$B$38/Calculator!$F$12,1)&lt;0.5,-1,1))^2)))/(1-SQRT(((50*POWER(80,POWER(COS(PI()*MOD(Calculator!$B$38/Calculator!$F$12,1)),2))-$C86)^2+(1500*ABS(SIN(2*PI()*MOD(Calculator!$B$38/Calculator!$F$12,1)))*IF(MOD(Calculator!$B$38/Calculator!$F$12,1)&lt;0.5,-1,1))^2)/((50*POWER(80,POWER(COS(PI()*MOD(Calculator!$B$38/Calculator!$F$12,1)),2))+$C86)^2+(1500*ABS(SIN(2*PI()*MOD(Calculator!$B$38/Calculator!$F$12,1)))*IF(MOD(Calculator!$B$38/Calculator!$F$12,1)&lt;0.5,-1,1))^2))),2))</f>
        <v>—</v>
      </c>
      <c r="FR86" s="300" t="str">
        <f aca="false">IF(OR(Calculator!$E$13&lt;&gt;"YES",Calculator!$B$38&lt;Calculator!$G$13),"—",ROUND((1+SQRT(((50*POWER(80,POWER(COS(PI()*MOD(Calculator!$B$38/Calculator!$F$13,1)),2))-$C86)^2+(1500*ABS(SIN(2*PI()*MOD(Calculator!$B$38/Calculator!$F$13,1)))*IF(MOD(Calculator!$B$38/Calculator!$F$13,1)&lt;0.5,-1,1))^2)/((50*POWER(80,POWER(COS(PI()*MOD(Calculator!$B$38/Calculator!$F$13,1)),2))+$C86)^2+(1500*ABS(SIN(2*PI()*MOD(Calculator!$B$38/Calculator!$F$13,1)))*IF(MOD(Calculator!$B$38/Calculator!$F$13,1)&lt;0.5,-1,1))^2)))/(1-SQRT(((50*POWER(80,POWER(COS(PI()*MOD(Calculator!$B$38/Calculator!$F$13,1)),2))-$C86)^2+(1500*ABS(SIN(2*PI()*MOD(Calculator!$B$38/Calculator!$F$13,1)))*IF(MOD(Calculator!$B$38/Calculator!$F$13,1)&lt;0.5,-1,1))^2)/((50*POWER(80,POWER(COS(PI()*MOD(Calculator!$B$38/Calculator!$F$13,1)),2))+$C86)^2+(1500*ABS(SIN(2*PI()*MOD(Calculator!$B$38/Calculator!$F$13,1)))*IF(MOD(Calculator!$B$38/Calculator!$F$13,1)&lt;0.5,-1,1))^2))),2))</f>
        <v>—</v>
      </c>
      <c r="FS86" s="300" t="str">
        <f aca="false">IF(OR(Calculator!$E$14&lt;&gt;"YES",Calculator!$B$38&lt;Calculator!$G$14),"—",ROUND((1+SQRT(((50*POWER(80,POWER(COS(PI()*MOD(Calculator!$B$38/Calculator!$F$14,1)),2))-$C86)^2+(1500*ABS(SIN(2*PI()*MOD(Calculator!$B$38/Calculator!$F$14,1)))*IF(MOD(Calculator!$B$38/Calculator!$F$14,1)&lt;0.5,-1,1))^2)/((50*POWER(80,POWER(COS(PI()*MOD(Calculator!$B$38/Calculator!$F$14,1)),2))+$C86)^2+(1500*ABS(SIN(2*PI()*MOD(Calculator!$B$38/Calculator!$F$14,1)))*IF(MOD(Calculator!$B$38/Calculator!$F$14,1)&lt;0.5,-1,1))^2)))/(1-SQRT(((50*POWER(80,POWER(COS(PI()*MOD(Calculator!$B$38/Calculator!$F$14,1)),2))-$C86)^2+(1500*ABS(SIN(2*PI()*MOD(Calculator!$B$38/Calculator!$F$14,1)))*IF(MOD(Calculator!$B$38/Calculator!$F$14,1)&lt;0.5,-1,1))^2)/((50*POWER(80,POWER(COS(PI()*MOD(Calculator!$B$38/Calculator!$F$14,1)),2))+$C86)^2+(1500*ABS(SIN(2*PI()*MOD(Calculator!$B$38/Calculator!$F$14,1)))*IF(MOD(Calculator!$B$38/Calculator!$F$14,1)&lt;0.5,-1,1))^2))),2))</f>
        <v>—</v>
      </c>
      <c r="FT86" s="300" t="n">
        <f aca="false">IF(OR(Calculator!$E$15&lt;&gt;"YES",Calculator!$B$38&lt;Calculator!$G$15),"—",ROUND((1+SQRT(((50*POWER(80,POWER(COS(PI()*MOD(Calculator!$B$38/Calculator!$F$15,1)),2))-$C86)^2+(1500*ABS(SIN(2*PI()*MOD(Calculator!$B$38/Calculator!$F$15,1)))*IF(MOD(Calculator!$B$38/Calculator!$F$15,1)&lt;0.5,-1,1))^2)/((50*POWER(80,POWER(COS(PI()*MOD(Calculator!$B$38/Calculator!$F$15,1)),2))+$C86)^2+(1500*ABS(SIN(2*PI()*MOD(Calculator!$B$38/Calculator!$F$15,1)))*IF(MOD(Calculator!$B$38/Calculator!$F$15,1)&lt;0.5,-1,1))^2)))/(1-SQRT(((50*POWER(80,POWER(COS(PI()*MOD(Calculator!$B$38/Calculator!$F$15,1)),2))-$C86)^2+(1500*ABS(SIN(2*PI()*MOD(Calculator!$B$38/Calculator!$F$15,1)))*IF(MOD(Calculator!$B$38/Calculator!$F$15,1)&lt;0.5,-1,1))^2)/((50*POWER(80,POWER(COS(PI()*MOD(Calculator!$B$38/Calculator!$F$15,1)),2))+$C86)^2+(1500*ABS(SIN(2*PI()*MOD(Calculator!$B$38/Calculator!$F$15,1)))*IF(MOD(Calculator!$B$38/Calculator!$F$15,1)&lt;0.5,-1,1))^2))),2))</f>
        <v>2.28</v>
      </c>
      <c r="FU86" s="300" t="str">
        <f aca="false">IF(OR(Calculator!$E$16&lt;&gt;"YES",Calculator!$B$38&lt;Calculator!$G$16),"—",ROUND((1+SQRT(((50*POWER(80,POWER(COS(PI()*MOD(Calculator!$B$38/Calculator!$F$16,1)),2))-$C86)^2+(1500*ABS(SIN(2*PI()*MOD(Calculator!$B$38/Calculator!$F$16,1)))*IF(MOD(Calculator!$B$38/Calculator!$F$16,1)&lt;0.5,-1,1))^2)/((50*POWER(80,POWER(COS(PI()*MOD(Calculator!$B$38/Calculator!$F$16,1)),2))+$C86)^2+(1500*ABS(SIN(2*PI()*MOD(Calculator!$B$38/Calculator!$F$16,1)))*IF(MOD(Calculator!$B$38/Calculator!$F$16,1)&lt;0.5,-1,1))^2)))/(1-SQRT(((50*POWER(80,POWER(COS(PI()*MOD(Calculator!$B$38/Calculator!$F$16,1)),2))-$C86)^2+(1500*ABS(SIN(2*PI()*MOD(Calculator!$B$38/Calculator!$F$16,1)))*IF(MOD(Calculator!$B$38/Calculator!$F$16,1)&lt;0.5,-1,1))^2)/((50*POWER(80,POWER(COS(PI()*MOD(Calculator!$B$38/Calculator!$F$16,1)),2))+$C86)^2+(1500*ABS(SIN(2*PI()*MOD(Calculator!$B$38/Calculator!$F$16,1)))*IF(MOD(Calculator!$B$38/Calculator!$F$16,1)&lt;0.5,-1,1))^2))),2))</f>
        <v>—</v>
      </c>
      <c r="FV86" s="300" t="n">
        <f aca="false">IF(OR(Calculator!$E$17&lt;&gt;"YES",Calculator!$B$38&lt;Calculator!$G$17),"—",ROUND((1+SQRT(((50*POWER(80,POWER(COS(PI()*MOD(Calculator!$B$38/Calculator!$F$17,1)),2))-$C86)^2+(1500*ABS(SIN(2*PI()*MOD(Calculator!$B$38/Calculator!$F$17,1)))*IF(MOD(Calculator!$B$38/Calculator!$F$17,1)&lt;0.5,-1,1))^2)/((50*POWER(80,POWER(COS(PI()*MOD(Calculator!$B$38/Calculator!$F$17,1)),2))+$C86)^2+(1500*ABS(SIN(2*PI()*MOD(Calculator!$B$38/Calculator!$F$17,1)))*IF(MOD(Calculator!$B$38/Calculator!$F$17,1)&lt;0.5,-1,1))^2)))/(1-SQRT(((50*POWER(80,POWER(COS(PI()*MOD(Calculator!$B$38/Calculator!$F$17,1)),2))-$C86)^2+(1500*ABS(SIN(2*PI()*MOD(Calculator!$B$38/Calculator!$F$17,1)))*IF(MOD(Calculator!$B$38/Calculator!$F$17,1)&lt;0.5,-1,1))^2)/((50*POWER(80,POWER(COS(PI()*MOD(Calculator!$B$38/Calculator!$F$17,1)),2))+$C86)^2+(1500*ABS(SIN(2*PI()*MOD(Calculator!$B$38/Calculator!$F$17,1)))*IF(MOD(Calculator!$B$38/Calculator!$F$17,1)&lt;0.5,-1,1))^2))),2))</f>
        <v>20.73</v>
      </c>
      <c r="FW86" s="300" t="str">
        <f aca="false">IF(OR(Calculator!$E$18&lt;&gt;"YES",Calculator!$B$38&lt;Calculator!$G$18),"—",ROUND((1+SQRT(((50*POWER(80,POWER(COS(PI()*MOD(Calculator!$B$38/Calculator!$F$18,1)),2))-$C86)^2+(1500*ABS(SIN(2*PI()*MOD(Calculator!$B$38/Calculator!$F$18,1)))*IF(MOD(Calculator!$B$38/Calculator!$F$18,1)&lt;0.5,-1,1))^2)/((50*POWER(80,POWER(COS(PI()*MOD(Calculator!$B$38/Calculator!$F$18,1)),2))+$C86)^2+(1500*ABS(SIN(2*PI()*MOD(Calculator!$B$38/Calculator!$F$18,1)))*IF(MOD(Calculator!$B$38/Calculator!$F$18,1)&lt;0.5,-1,1))^2)))/(1-SQRT(((50*POWER(80,POWER(COS(PI()*MOD(Calculator!$B$38/Calculator!$F$18,1)),2))-$C86)^2+(1500*ABS(SIN(2*PI()*MOD(Calculator!$B$38/Calculator!$F$18,1)))*IF(MOD(Calculator!$B$38/Calculator!$F$18,1)&lt;0.5,-1,1))^2)/((50*POWER(80,POWER(COS(PI()*MOD(Calculator!$B$38/Calculator!$F$18,1)),2))+$C86)^2+(1500*ABS(SIN(2*PI()*MOD(Calculator!$B$38/Calculator!$F$18,1)))*IF(MOD(Calculator!$B$38/Calculator!$F$18,1)&lt;0.5,-1,1))^2))),2))</f>
        <v>—</v>
      </c>
      <c r="FX86" s="300" t="str">
        <f aca="false">IF(OR(Calculator!$E$19&lt;&gt;"YES",Calculator!$B$38&lt;Calculator!$G$19),"—",ROUND((1+SQRT(((50*POWER(80,POWER(COS(PI()*MOD(Calculator!$B$38/Calculator!$F$19,1)),2))-$C86)^2+(1500*ABS(SIN(2*PI()*MOD(Calculator!$B$38/Calculator!$F$19,1)))*IF(MOD(Calculator!$B$38/Calculator!$F$19,1)&lt;0.5,-1,1))^2)/((50*POWER(80,POWER(COS(PI()*MOD(Calculator!$B$38/Calculator!$F$19,1)),2))+$C86)^2+(1500*ABS(SIN(2*PI()*MOD(Calculator!$B$38/Calculator!$F$19,1)))*IF(MOD(Calculator!$B$38/Calculator!$F$19,1)&lt;0.5,-1,1))^2)))/(1-SQRT(((50*POWER(80,POWER(COS(PI()*MOD(Calculator!$B$38/Calculator!$F$19,1)),2))-$C86)^2+(1500*ABS(SIN(2*PI()*MOD(Calculator!$B$38/Calculator!$F$19,1)))*IF(MOD(Calculator!$B$38/Calculator!$F$19,1)&lt;0.5,-1,1))^2)/((50*POWER(80,POWER(COS(PI()*MOD(Calculator!$B$38/Calculator!$F$19,1)),2))+$C86)^2+(1500*ABS(SIN(2*PI()*MOD(Calculator!$B$38/Calculator!$F$19,1)))*IF(MOD(Calculator!$B$38/Calculator!$F$19,1)&lt;0.5,-1,1))^2))),2))</f>
        <v>—</v>
      </c>
      <c r="FY86" s="300" t="str">
        <f aca="false">IF(OR(Calculator!$E$20&lt;&gt;"YES",Calculator!$B$38&lt;Calculator!$G$20),"—",ROUND((1+SQRT(((50*POWER(80,POWER(COS(PI()*MOD(Calculator!$B$38/Calculator!$F$20,1)),2))-$C86)^2+(1500*ABS(SIN(2*PI()*MOD(Calculator!$B$38/Calculator!$F$20,1)))*IF(MOD(Calculator!$B$38/Calculator!$F$20,1)&lt;0.5,-1,1))^2)/((50*POWER(80,POWER(COS(PI()*MOD(Calculator!$B$38/Calculator!$F$20,1)),2))+$C86)^2+(1500*ABS(SIN(2*PI()*MOD(Calculator!$B$38/Calculator!$F$20,1)))*IF(MOD(Calculator!$B$38/Calculator!$F$20,1)&lt;0.5,-1,1))^2)))/(1-SQRT(((50*POWER(80,POWER(COS(PI()*MOD(Calculator!$B$38/Calculator!$F$20,1)),2))-$C86)^2+(1500*ABS(SIN(2*PI()*MOD(Calculator!$B$38/Calculator!$F$20,1)))*IF(MOD(Calculator!$B$38/Calculator!$F$20,1)&lt;0.5,-1,1))^2)/((50*POWER(80,POWER(COS(PI()*MOD(Calculator!$B$38/Calculator!$F$20,1)),2))+$C86)^2+(1500*ABS(SIN(2*PI()*MOD(Calculator!$B$38/Calculator!$F$20,1)))*IF(MOD(Calculator!$B$38/Calculator!$F$20,1)&lt;0.5,-1,1))^2))),2))</f>
        <v>—</v>
      </c>
      <c r="FZ86" s="300" t="str">
        <f aca="false">IF(OR(Calculator!$E$21&lt;&gt;"YES",Calculator!$B$38&lt;Calculator!$G$21),"—",ROUND((1+SQRT(((50*POWER(80,POWER(COS(PI()*MOD(Calculator!$B$38/Calculator!$F$21,1)),2))-$C86)^2+(1500*ABS(SIN(2*PI()*MOD(Calculator!$B$38/Calculator!$F$21,1)))*IF(MOD(Calculator!$B$38/Calculator!$F$21,1)&lt;0.5,-1,1))^2)/((50*POWER(80,POWER(COS(PI()*MOD(Calculator!$B$38/Calculator!$F$21,1)),2))+$C86)^2+(1500*ABS(SIN(2*PI()*MOD(Calculator!$B$38/Calculator!$F$21,1)))*IF(MOD(Calculator!$B$38/Calculator!$F$21,1)&lt;0.5,-1,1))^2)))/(1-SQRT(((50*POWER(80,POWER(COS(PI()*MOD(Calculator!$B$38/Calculator!$F$21,1)),2))-$C86)^2+(1500*ABS(SIN(2*PI()*MOD(Calculator!$B$38/Calculator!$F$21,1)))*IF(MOD(Calculator!$B$38/Calculator!$F$21,1)&lt;0.5,-1,1))^2)/((50*POWER(80,POWER(COS(PI()*MOD(Calculator!$B$38/Calculator!$F$21,1)),2))+$C86)^2+(1500*ABS(SIN(2*PI()*MOD(Calculator!$B$38/Calculator!$F$21,1)))*IF(MOD(Calculator!$B$38/Calculator!$F$21,1)&lt;0.5,-1,1))^2))),2))</f>
        <v>—</v>
      </c>
      <c r="GA86" s="300" t="str">
        <f aca="false">IF(OR(Calculator!$E$22&lt;&gt;"YES",Calculator!$B$38&lt;Calculator!$G$22),"—",ROUND((1+SQRT(((50*POWER(80,POWER(COS(PI()*MOD(Calculator!$B$38/Calculator!$F$22,1)),2))-$C86)^2+(1500*ABS(SIN(2*PI()*MOD(Calculator!$B$38/Calculator!$F$22,1)))*IF(MOD(Calculator!$B$38/Calculator!$F$22,1)&lt;0.5,-1,1))^2)/((50*POWER(80,POWER(COS(PI()*MOD(Calculator!$B$38/Calculator!$F$22,1)),2))+$C86)^2+(1500*ABS(SIN(2*PI()*MOD(Calculator!$B$38/Calculator!$F$22,1)))*IF(MOD(Calculator!$B$38/Calculator!$F$22,1)&lt;0.5,-1,1))^2)))/(1-SQRT(((50*POWER(80,POWER(COS(PI()*MOD(Calculator!$B$38/Calculator!$F$22,1)),2))-$C86)^2+(1500*ABS(SIN(2*PI()*MOD(Calculator!$B$38/Calculator!$F$22,1)))*IF(MOD(Calculator!$B$38/Calculator!$F$22,1)&lt;0.5,-1,1))^2)/((50*POWER(80,POWER(COS(PI()*MOD(Calculator!$B$38/Calculator!$F$22,1)),2))+$C86)^2+(1500*ABS(SIN(2*PI()*MOD(Calculator!$B$38/Calculator!$F$22,1)))*IF(MOD(Calculator!$B$38/Calculator!$F$22,1)&lt;0.5,-1,1))^2))),2))</f>
        <v>—</v>
      </c>
      <c r="GB86" s="295" t="n">
        <f aca="false">IFERROR(ROUND((IF(ISNUMBER(FQ86),FQ86,0)+IF(ISNUMBER(FR86),FR86,0)+IF(ISNUMBER(FS86),FS86,0)+IF(ISNUMBER(FT86),FT86,0)+IF(ISNUMBER(FU86),FU86,0)+IF(ISNUMBER(FV86),FV86,0)+IF(ISNUMBER(FW86),FW86,0)+IF(ISNUMBER(FX86),FX86,0)+IF(ISNUMBER(FY86),FY86,0)+IF(ISNUMBER(FZ86),FZ86,0)+IF(ISNUMBER(GA86),GA86,0))/(IF(ISNUMBER(FQ86),1,0)+IF(ISNUMBER(FR86),1,0)+IF(ISNUMBER(FS86),1,0)+IF(ISNUMBER(FT86),1,0)+IF(ISNUMBER(FU86),1,0)+IF(ISNUMBER(FV86),1,0)+IF(ISNUMBER(FW86),1,0)+IF(ISNUMBER(FX86),1,0)+IF(ISNUMBER(FY86),1,0)+IF(ISNUMBER(FZ86),1,0)+IF(ISNUMBER(GA86),1,0)),4),"")</f>
        <v>11.505</v>
      </c>
      <c r="GD86" s="253" t="str">
        <f aca="false">IF(OR(Calculator!$E$12&lt;&gt;"YES",Calculator!$B$34&lt;Calculator!$G$12),"—",ROUND((1+SQRT(((50*POWER(80,POWER(COS(PI()*MOD(Calculator!$B$34/Calculator!$F$12,1)),2))+MIN(500,MAX(30,100*EXP(-0.3*'VSWR Calculator'!$C$24)*(1+3*ABS(MOD('VSWR Calculator'!$C$23/Calculator!$F$12/2,1)-0.5))))/'VSWR Calculator'!$C$25)-$C86)^2+(1500*ABS(SIN(2*PI()*MOD(Calculator!$B$34/Calculator!$F$12,1)))*IF(MOD(Calculator!$B$34/Calculator!$F$12,1)&lt;0.5,-1,1))^2)/SQRT(((50*POWER(80,POWER(COS(PI()*MOD(Calculator!$B$34/Calculator!$F$12,1)),2))+MIN(500,MAX(30,100*EXP(-0.3*'VSWR Calculator'!$C$24)*(1+3*ABS(MOD('VSWR Calculator'!$C$23/Calculator!$F$12/2,1)-0.5))))/'VSWR Calculator'!$C$25)+$C86)^2+(1500*ABS(SIN(2*PI()*MOD(Calculator!$B$34/Calculator!$F$12,1)))*IF(MOD(Calculator!$B$34/Calculator!$F$12,1)&lt;0.5,-1,1))^2))/(1-SQRT(((50*POWER(80,POWER(COS(PI()*MOD(Calculator!$B$34/Calculator!$F$12,1)),2))+MIN(500,MAX(30,100*EXP(-0.3*'VSWR Calculator'!$C$24)*(1+3*ABS(MOD('VSWR Calculator'!$C$23/Calculator!$F$12/2,1)-0.5))))/'VSWR Calculator'!$C$25)-$C86)^2+(1500*ABS(SIN(2*PI()*MOD(Calculator!$B$34/Calculator!$F$12,1)))*IF(MOD(Calculator!$B$34/Calculator!$F$12,1)&lt;0.5,-1,1))^2)/SQRT(((50*POWER(80,POWER(COS(PI()*MOD(Calculator!$B$34/Calculator!$F$12,1)),2))+MIN(500,MAX(30,100*EXP(-0.3*'VSWR Calculator'!$C$24)*(1+3*ABS(MOD('VSWR Calculator'!$C$23/Calculator!$F$12/2,1)-0.5))))/'VSWR Calculator'!$C$25)+$C86)^2+(1500*ABS(SIN(2*PI()*MOD(Calculator!$B$34/Calculator!$F$12,1)))*IF(MOD(Calculator!$B$34/Calculator!$F$12,1)&lt;0.5,-1,1))^2)),2))</f>
        <v>—</v>
      </c>
      <c r="GE86" s="253" t="str">
        <f aca="false">IF(OR(Calculator!$E$13&lt;&gt;"YES",Calculator!$B$34&lt;Calculator!$G$13),"—",ROUND((1+SQRT(((50*POWER(80,POWER(COS(PI()*MOD(Calculator!$B$34/Calculator!$F$13,1)),2))+MIN(500,MAX(30,100*EXP(-0.3*'VSWR Calculator'!$C$24)*(1+3*ABS(MOD('VSWR Calculator'!$C$23/Calculator!$F$13/2,1)-0.5))))/'VSWR Calculator'!$C$25)-$C86)^2+(1500*ABS(SIN(2*PI()*MOD(Calculator!$B$34/Calculator!$F$13,1)))*IF(MOD(Calculator!$B$34/Calculator!$F$13,1)&lt;0.5,-1,1))^2)/SQRT(((50*POWER(80,POWER(COS(PI()*MOD(Calculator!$B$34/Calculator!$F$13,1)),2))+MIN(500,MAX(30,100*EXP(-0.3*'VSWR Calculator'!$C$24)*(1+3*ABS(MOD('VSWR Calculator'!$C$23/Calculator!$F$13/2,1)-0.5))))/'VSWR Calculator'!$C$25)+$C86)^2+(1500*ABS(SIN(2*PI()*MOD(Calculator!$B$34/Calculator!$F$13,1)))*IF(MOD(Calculator!$B$34/Calculator!$F$13,1)&lt;0.5,-1,1))^2))/(1-SQRT(((50*POWER(80,POWER(COS(PI()*MOD(Calculator!$B$34/Calculator!$F$13,1)),2))+MIN(500,MAX(30,100*EXP(-0.3*'VSWR Calculator'!$C$24)*(1+3*ABS(MOD('VSWR Calculator'!$C$23/Calculator!$F$13/2,1)-0.5))))/'VSWR Calculator'!$C$25)-$C86)^2+(1500*ABS(SIN(2*PI()*MOD(Calculator!$B$34/Calculator!$F$13,1)))*IF(MOD(Calculator!$B$34/Calculator!$F$13,1)&lt;0.5,-1,1))^2)/SQRT(((50*POWER(80,POWER(COS(PI()*MOD(Calculator!$B$34/Calculator!$F$13,1)),2))+MIN(500,MAX(30,100*EXP(-0.3*'VSWR Calculator'!$C$24)*(1+3*ABS(MOD('VSWR Calculator'!$C$23/Calculator!$F$13/2,1)-0.5))))/'VSWR Calculator'!$C$25)+$C86)^2+(1500*ABS(SIN(2*PI()*MOD(Calculator!$B$34/Calculator!$F$13,1)))*IF(MOD(Calculator!$B$34/Calculator!$F$13,1)&lt;0.5,-1,1))^2)),2))</f>
        <v>—</v>
      </c>
      <c r="GF86" s="253" t="str">
        <f aca="false">IF(OR(Calculator!$E$14&lt;&gt;"YES",Calculator!$B$34&lt;Calculator!$G$14),"—",ROUND((1+SQRT(((50*POWER(80,POWER(COS(PI()*MOD(Calculator!$B$34/Calculator!$F$14,1)),2))+MIN(500,MAX(30,100*EXP(-0.3*'VSWR Calculator'!$C$24)*(1+3*ABS(MOD('VSWR Calculator'!$C$23/Calculator!$F$14/2,1)-0.5))))/'VSWR Calculator'!$C$25)-$C86)^2+(1500*ABS(SIN(2*PI()*MOD(Calculator!$B$34/Calculator!$F$14,1)))*IF(MOD(Calculator!$B$34/Calculator!$F$14,1)&lt;0.5,-1,1))^2)/SQRT(((50*POWER(80,POWER(COS(PI()*MOD(Calculator!$B$34/Calculator!$F$14,1)),2))+MIN(500,MAX(30,100*EXP(-0.3*'VSWR Calculator'!$C$24)*(1+3*ABS(MOD('VSWR Calculator'!$C$23/Calculator!$F$14/2,1)-0.5))))/'VSWR Calculator'!$C$25)+$C86)^2+(1500*ABS(SIN(2*PI()*MOD(Calculator!$B$34/Calculator!$F$14,1)))*IF(MOD(Calculator!$B$34/Calculator!$F$14,1)&lt;0.5,-1,1))^2))/(1-SQRT(((50*POWER(80,POWER(COS(PI()*MOD(Calculator!$B$34/Calculator!$F$14,1)),2))+MIN(500,MAX(30,100*EXP(-0.3*'VSWR Calculator'!$C$24)*(1+3*ABS(MOD('VSWR Calculator'!$C$23/Calculator!$F$14/2,1)-0.5))))/'VSWR Calculator'!$C$25)-$C86)^2+(1500*ABS(SIN(2*PI()*MOD(Calculator!$B$34/Calculator!$F$14,1)))*IF(MOD(Calculator!$B$34/Calculator!$F$14,1)&lt;0.5,-1,1))^2)/SQRT(((50*POWER(80,POWER(COS(PI()*MOD(Calculator!$B$34/Calculator!$F$14,1)),2))+MIN(500,MAX(30,100*EXP(-0.3*'VSWR Calculator'!$C$24)*(1+3*ABS(MOD('VSWR Calculator'!$C$23/Calculator!$F$14/2,1)-0.5))))/'VSWR Calculator'!$C$25)+$C86)^2+(1500*ABS(SIN(2*PI()*MOD(Calculator!$B$34/Calculator!$F$14,1)))*IF(MOD(Calculator!$B$34/Calculator!$F$14,1)&lt;0.5,-1,1))^2)),2))</f>
        <v>—</v>
      </c>
      <c r="GG86" s="253" t="n">
        <f aca="false">IF(OR(Calculator!$E$15&lt;&gt;"YES",Calculator!$B$34&lt;Calculator!$G$15),"—",ROUND((1+SQRT(((50*POWER(80,POWER(COS(PI()*MOD(Calculator!$B$34/Calculator!$F$15,1)),2))+MIN(500,MAX(30,100*EXP(-0.3*'VSWR Calculator'!$C$24)*(1+3*ABS(MOD('VSWR Calculator'!$C$23/Calculator!$F$15/2,1)-0.5))))/'VSWR Calculator'!$C$25)-$C86)^2+(1500*ABS(SIN(2*PI()*MOD(Calculator!$B$34/Calculator!$F$15,1)))*IF(MOD(Calculator!$B$34/Calculator!$F$15,1)&lt;0.5,-1,1))^2)/SQRT(((50*POWER(80,POWER(COS(PI()*MOD(Calculator!$B$34/Calculator!$F$15,1)),2))+MIN(500,MAX(30,100*EXP(-0.3*'VSWR Calculator'!$C$24)*(1+3*ABS(MOD('VSWR Calculator'!$C$23/Calculator!$F$15/2,1)-0.5))))/'VSWR Calculator'!$C$25)+$C86)^2+(1500*ABS(SIN(2*PI()*MOD(Calculator!$B$34/Calculator!$F$15,1)))*IF(MOD(Calculator!$B$34/Calculator!$F$15,1)&lt;0.5,-1,1))^2))/(1-SQRT(((50*POWER(80,POWER(COS(PI()*MOD(Calculator!$B$34/Calculator!$F$15,1)),2))+MIN(500,MAX(30,100*EXP(-0.3*'VSWR Calculator'!$C$24)*(1+3*ABS(MOD('VSWR Calculator'!$C$23/Calculator!$F$15/2,1)-0.5))))/'VSWR Calculator'!$C$25)-$C86)^2+(1500*ABS(SIN(2*PI()*MOD(Calculator!$B$34/Calculator!$F$15,1)))*IF(MOD(Calculator!$B$34/Calculator!$F$15,1)&lt;0.5,-1,1))^2)/SQRT(((50*POWER(80,POWER(COS(PI()*MOD(Calculator!$B$34/Calculator!$F$15,1)),2))+MIN(500,MAX(30,100*EXP(-0.3*'VSWR Calculator'!$C$24)*(1+3*ABS(MOD('VSWR Calculator'!$C$23/Calculator!$F$15/2,1)-0.5))))/'VSWR Calculator'!$C$25)+$C86)^2+(1500*ABS(SIN(2*PI()*MOD(Calculator!$B$34/Calculator!$F$15,1)))*IF(MOD(Calculator!$B$34/Calculator!$F$15,1)&lt;0.5,-1,1))^2)),2))</f>
        <v>18.53</v>
      </c>
      <c r="GH86" s="253" t="str">
        <f aca="false">IF(OR(Calculator!$E$16&lt;&gt;"YES",Calculator!$B$34&lt;Calculator!$G$16),"—",ROUND((1+SQRT(((50*POWER(80,POWER(COS(PI()*MOD(Calculator!$B$34/Calculator!$F$16,1)),2))+MIN(500,MAX(30,100*EXP(-0.3*'VSWR Calculator'!$C$24)*(1+3*ABS(MOD('VSWR Calculator'!$C$23/Calculator!$F$16/2,1)-0.5))))/'VSWR Calculator'!$C$25)-$C86)^2+(1500*ABS(SIN(2*PI()*MOD(Calculator!$B$34/Calculator!$F$16,1)))*IF(MOD(Calculator!$B$34/Calculator!$F$16,1)&lt;0.5,-1,1))^2)/SQRT(((50*POWER(80,POWER(COS(PI()*MOD(Calculator!$B$34/Calculator!$F$16,1)),2))+MIN(500,MAX(30,100*EXP(-0.3*'VSWR Calculator'!$C$24)*(1+3*ABS(MOD('VSWR Calculator'!$C$23/Calculator!$F$16/2,1)-0.5))))/'VSWR Calculator'!$C$25)+$C86)^2+(1500*ABS(SIN(2*PI()*MOD(Calculator!$B$34/Calculator!$F$16,1)))*IF(MOD(Calculator!$B$34/Calculator!$F$16,1)&lt;0.5,-1,1))^2))/(1-SQRT(((50*POWER(80,POWER(COS(PI()*MOD(Calculator!$B$34/Calculator!$F$16,1)),2))+MIN(500,MAX(30,100*EXP(-0.3*'VSWR Calculator'!$C$24)*(1+3*ABS(MOD('VSWR Calculator'!$C$23/Calculator!$F$16/2,1)-0.5))))/'VSWR Calculator'!$C$25)-$C86)^2+(1500*ABS(SIN(2*PI()*MOD(Calculator!$B$34/Calculator!$F$16,1)))*IF(MOD(Calculator!$B$34/Calculator!$F$16,1)&lt;0.5,-1,1))^2)/SQRT(((50*POWER(80,POWER(COS(PI()*MOD(Calculator!$B$34/Calculator!$F$16,1)),2))+MIN(500,MAX(30,100*EXP(-0.3*'VSWR Calculator'!$C$24)*(1+3*ABS(MOD('VSWR Calculator'!$C$23/Calculator!$F$16/2,1)-0.5))))/'VSWR Calculator'!$C$25)+$C86)^2+(1500*ABS(SIN(2*PI()*MOD(Calculator!$B$34/Calculator!$F$16,1)))*IF(MOD(Calculator!$B$34/Calculator!$F$16,1)&lt;0.5,-1,1))^2)),2))</f>
        <v>—</v>
      </c>
      <c r="GI86" s="253" t="n">
        <f aca="false">IF(OR(Calculator!$E$17&lt;&gt;"YES",Calculator!$B$34&lt;Calculator!$G$17),"—",ROUND((1+SQRT(((50*POWER(80,POWER(COS(PI()*MOD(Calculator!$B$34/Calculator!$F$17,1)),2))+MIN(500,MAX(30,100*EXP(-0.3*'VSWR Calculator'!$C$24)*(1+3*ABS(MOD('VSWR Calculator'!$C$23/Calculator!$F$17/2,1)-0.5))))/'VSWR Calculator'!$C$25)-$C86)^2+(1500*ABS(SIN(2*PI()*MOD(Calculator!$B$34/Calculator!$F$17,1)))*IF(MOD(Calculator!$B$34/Calculator!$F$17,1)&lt;0.5,-1,1))^2)/SQRT(((50*POWER(80,POWER(COS(PI()*MOD(Calculator!$B$34/Calculator!$F$17,1)),2))+MIN(500,MAX(30,100*EXP(-0.3*'VSWR Calculator'!$C$24)*(1+3*ABS(MOD('VSWR Calculator'!$C$23/Calculator!$F$17/2,1)-0.5))))/'VSWR Calculator'!$C$25)+$C86)^2+(1500*ABS(SIN(2*PI()*MOD(Calculator!$B$34/Calculator!$F$17,1)))*IF(MOD(Calculator!$B$34/Calculator!$F$17,1)&lt;0.5,-1,1))^2))/(1-SQRT(((50*POWER(80,POWER(COS(PI()*MOD(Calculator!$B$34/Calculator!$F$17,1)),2))+MIN(500,MAX(30,100*EXP(-0.3*'VSWR Calculator'!$C$24)*(1+3*ABS(MOD('VSWR Calculator'!$C$23/Calculator!$F$17/2,1)-0.5))))/'VSWR Calculator'!$C$25)-$C86)^2+(1500*ABS(SIN(2*PI()*MOD(Calculator!$B$34/Calculator!$F$17,1)))*IF(MOD(Calculator!$B$34/Calculator!$F$17,1)&lt;0.5,-1,1))^2)/SQRT(((50*POWER(80,POWER(COS(PI()*MOD(Calculator!$B$34/Calculator!$F$17,1)),2))+MIN(500,MAX(30,100*EXP(-0.3*'VSWR Calculator'!$C$24)*(1+3*ABS(MOD('VSWR Calculator'!$C$23/Calculator!$F$17/2,1)-0.5))))/'VSWR Calculator'!$C$25)+$C86)^2+(1500*ABS(SIN(2*PI()*MOD(Calculator!$B$34/Calculator!$F$17,1)))*IF(MOD(Calculator!$B$34/Calculator!$F$17,1)&lt;0.5,-1,1))^2)),2))</f>
        <v>13.61</v>
      </c>
      <c r="GJ86" s="253" t="str">
        <f aca="false">IF(OR(Calculator!$E$18&lt;&gt;"YES",Calculator!$B$34&lt;Calculator!$G$18),"—",ROUND((1+SQRT(((50*POWER(80,POWER(COS(PI()*MOD(Calculator!$B$34/Calculator!$F$18,1)),2))+MIN(500,MAX(30,100*EXP(-0.3*'VSWR Calculator'!$C$24)*(1+3*ABS(MOD('VSWR Calculator'!$C$23/Calculator!$F$18/2,1)-0.5))))/'VSWR Calculator'!$C$25)-$C86)^2+(1500*ABS(SIN(2*PI()*MOD(Calculator!$B$34/Calculator!$F$18,1)))*IF(MOD(Calculator!$B$34/Calculator!$F$18,1)&lt;0.5,-1,1))^2)/SQRT(((50*POWER(80,POWER(COS(PI()*MOD(Calculator!$B$34/Calculator!$F$18,1)),2))+MIN(500,MAX(30,100*EXP(-0.3*'VSWR Calculator'!$C$24)*(1+3*ABS(MOD('VSWR Calculator'!$C$23/Calculator!$F$18/2,1)-0.5))))/'VSWR Calculator'!$C$25)+$C86)^2+(1500*ABS(SIN(2*PI()*MOD(Calculator!$B$34/Calculator!$F$18,1)))*IF(MOD(Calculator!$B$34/Calculator!$F$18,1)&lt;0.5,-1,1))^2))/(1-SQRT(((50*POWER(80,POWER(COS(PI()*MOD(Calculator!$B$34/Calculator!$F$18,1)),2))+MIN(500,MAX(30,100*EXP(-0.3*'VSWR Calculator'!$C$24)*(1+3*ABS(MOD('VSWR Calculator'!$C$23/Calculator!$F$18/2,1)-0.5))))/'VSWR Calculator'!$C$25)-$C86)^2+(1500*ABS(SIN(2*PI()*MOD(Calculator!$B$34/Calculator!$F$18,1)))*IF(MOD(Calculator!$B$34/Calculator!$F$18,1)&lt;0.5,-1,1))^2)/SQRT(((50*POWER(80,POWER(COS(PI()*MOD(Calculator!$B$34/Calculator!$F$18,1)),2))+MIN(500,MAX(30,100*EXP(-0.3*'VSWR Calculator'!$C$24)*(1+3*ABS(MOD('VSWR Calculator'!$C$23/Calculator!$F$18/2,1)-0.5))))/'VSWR Calculator'!$C$25)+$C86)^2+(1500*ABS(SIN(2*PI()*MOD(Calculator!$B$34/Calculator!$F$18,1)))*IF(MOD(Calculator!$B$34/Calculator!$F$18,1)&lt;0.5,-1,1))^2)),2))</f>
        <v>—</v>
      </c>
      <c r="GK86" s="253" t="str">
        <f aca="false">IF(OR(Calculator!$E$19&lt;&gt;"YES",Calculator!$B$34&lt;Calculator!$G$19),"—",ROUND((1+SQRT(((50*POWER(80,POWER(COS(PI()*MOD(Calculator!$B$34/Calculator!$F$19,1)),2))+MIN(500,MAX(30,100*EXP(-0.3*'VSWR Calculator'!$C$24)*(1+3*ABS(MOD('VSWR Calculator'!$C$23/Calculator!$F$19/2,1)-0.5))))/'VSWR Calculator'!$C$25)-$C86)^2+(1500*ABS(SIN(2*PI()*MOD(Calculator!$B$34/Calculator!$F$19,1)))*IF(MOD(Calculator!$B$34/Calculator!$F$19,1)&lt;0.5,-1,1))^2)/SQRT(((50*POWER(80,POWER(COS(PI()*MOD(Calculator!$B$34/Calculator!$F$19,1)),2))+MIN(500,MAX(30,100*EXP(-0.3*'VSWR Calculator'!$C$24)*(1+3*ABS(MOD('VSWR Calculator'!$C$23/Calculator!$F$19/2,1)-0.5))))/'VSWR Calculator'!$C$25)+$C86)^2+(1500*ABS(SIN(2*PI()*MOD(Calculator!$B$34/Calculator!$F$19,1)))*IF(MOD(Calculator!$B$34/Calculator!$F$19,1)&lt;0.5,-1,1))^2))/(1-SQRT(((50*POWER(80,POWER(COS(PI()*MOD(Calculator!$B$34/Calculator!$F$19,1)),2))+MIN(500,MAX(30,100*EXP(-0.3*'VSWR Calculator'!$C$24)*(1+3*ABS(MOD('VSWR Calculator'!$C$23/Calculator!$F$19/2,1)-0.5))))/'VSWR Calculator'!$C$25)-$C86)^2+(1500*ABS(SIN(2*PI()*MOD(Calculator!$B$34/Calculator!$F$19,1)))*IF(MOD(Calculator!$B$34/Calculator!$F$19,1)&lt;0.5,-1,1))^2)/SQRT(((50*POWER(80,POWER(COS(PI()*MOD(Calculator!$B$34/Calculator!$F$19,1)),2))+MIN(500,MAX(30,100*EXP(-0.3*'VSWR Calculator'!$C$24)*(1+3*ABS(MOD('VSWR Calculator'!$C$23/Calculator!$F$19/2,1)-0.5))))/'VSWR Calculator'!$C$25)+$C86)^2+(1500*ABS(SIN(2*PI()*MOD(Calculator!$B$34/Calculator!$F$19,1)))*IF(MOD(Calculator!$B$34/Calculator!$F$19,1)&lt;0.5,-1,1))^2)),2))</f>
        <v>—</v>
      </c>
      <c r="GL86" s="253" t="str">
        <f aca="false">IF(OR(Calculator!$E$20&lt;&gt;"YES",Calculator!$B$34&lt;Calculator!$G$20),"—",ROUND((1+SQRT(((50*POWER(80,POWER(COS(PI()*MOD(Calculator!$B$34/Calculator!$F$20,1)),2))+MIN(500,MAX(30,100*EXP(-0.3*'VSWR Calculator'!$C$24)*(1+3*ABS(MOD('VSWR Calculator'!$C$23/Calculator!$F$20/2,1)-0.5))))/'VSWR Calculator'!$C$25)-$C86)^2+(1500*ABS(SIN(2*PI()*MOD(Calculator!$B$34/Calculator!$F$20,1)))*IF(MOD(Calculator!$B$34/Calculator!$F$20,1)&lt;0.5,-1,1))^2)/SQRT(((50*POWER(80,POWER(COS(PI()*MOD(Calculator!$B$34/Calculator!$F$20,1)),2))+MIN(500,MAX(30,100*EXP(-0.3*'VSWR Calculator'!$C$24)*(1+3*ABS(MOD('VSWR Calculator'!$C$23/Calculator!$F$20/2,1)-0.5))))/'VSWR Calculator'!$C$25)+$C86)^2+(1500*ABS(SIN(2*PI()*MOD(Calculator!$B$34/Calculator!$F$20,1)))*IF(MOD(Calculator!$B$34/Calculator!$F$20,1)&lt;0.5,-1,1))^2))/(1-SQRT(((50*POWER(80,POWER(COS(PI()*MOD(Calculator!$B$34/Calculator!$F$20,1)),2))+MIN(500,MAX(30,100*EXP(-0.3*'VSWR Calculator'!$C$24)*(1+3*ABS(MOD('VSWR Calculator'!$C$23/Calculator!$F$20/2,1)-0.5))))/'VSWR Calculator'!$C$25)-$C86)^2+(1500*ABS(SIN(2*PI()*MOD(Calculator!$B$34/Calculator!$F$20,1)))*IF(MOD(Calculator!$B$34/Calculator!$F$20,1)&lt;0.5,-1,1))^2)/SQRT(((50*POWER(80,POWER(COS(PI()*MOD(Calculator!$B$34/Calculator!$F$20,1)),2))+MIN(500,MAX(30,100*EXP(-0.3*'VSWR Calculator'!$C$24)*(1+3*ABS(MOD('VSWR Calculator'!$C$23/Calculator!$F$20/2,1)-0.5))))/'VSWR Calculator'!$C$25)+$C86)^2+(1500*ABS(SIN(2*PI()*MOD(Calculator!$B$34/Calculator!$F$20,1)))*IF(MOD(Calculator!$B$34/Calculator!$F$20,1)&lt;0.5,-1,1))^2)),2))</f>
        <v>—</v>
      </c>
      <c r="GM86" s="253" t="str">
        <f aca="false">IF(OR(Calculator!$E$21&lt;&gt;"YES",Calculator!$B$34&lt;Calculator!$G$21),"—",ROUND((1+SQRT(((50*POWER(80,POWER(COS(PI()*MOD(Calculator!$B$34/Calculator!$F$21,1)),2))+MIN(500,MAX(30,100*EXP(-0.3*'VSWR Calculator'!$C$24)*(1+3*ABS(MOD('VSWR Calculator'!$C$23/Calculator!$F$21/2,1)-0.5))))/'VSWR Calculator'!$C$25)-$C86)^2+(1500*ABS(SIN(2*PI()*MOD(Calculator!$B$34/Calculator!$F$21,1)))*IF(MOD(Calculator!$B$34/Calculator!$F$21,1)&lt;0.5,-1,1))^2)/SQRT(((50*POWER(80,POWER(COS(PI()*MOD(Calculator!$B$34/Calculator!$F$21,1)),2))+MIN(500,MAX(30,100*EXP(-0.3*'VSWR Calculator'!$C$24)*(1+3*ABS(MOD('VSWR Calculator'!$C$23/Calculator!$F$21/2,1)-0.5))))/'VSWR Calculator'!$C$25)+$C86)^2+(1500*ABS(SIN(2*PI()*MOD(Calculator!$B$34/Calculator!$F$21,1)))*IF(MOD(Calculator!$B$34/Calculator!$F$21,1)&lt;0.5,-1,1))^2))/(1-SQRT(((50*POWER(80,POWER(COS(PI()*MOD(Calculator!$B$34/Calculator!$F$21,1)),2))+MIN(500,MAX(30,100*EXP(-0.3*'VSWR Calculator'!$C$24)*(1+3*ABS(MOD('VSWR Calculator'!$C$23/Calculator!$F$21/2,1)-0.5))))/'VSWR Calculator'!$C$25)-$C86)^2+(1500*ABS(SIN(2*PI()*MOD(Calculator!$B$34/Calculator!$F$21,1)))*IF(MOD(Calculator!$B$34/Calculator!$F$21,1)&lt;0.5,-1,1))^2)/SQRT(((50*POWER(80,POWER(COS(PI()*MOD(Calculator!$B$34/Calculator!$F$21,1)),2))+MIN(500,MAX(30,100*EXP(-0.3*'VSWR Calculator'!$C$24)*(1+3*ABS(MOD('VSWR Calculator'!$C$23/Calculator!$F$21/2,1)-0.5))))/'VSWR Calculator'!$C$25)+$C86)^2+(1500*ABS(SIN(2*PI()*MOD(Calculator!$B$34/Calculator!$F$21,1)))*IF(MOD(Calculator!$B$34/Calculator!$F$21,1)&lt;0.5,-1,1))^2)),2))</f>
        <v>—</v>
      </c>
      <c r="GN86" s="253" t="str">
        <f aca="false">IF(OR(Calculator!$E$22&lt;&gt;"YES",Calculator!$B$34&lt;Calculator!$G$22),"—",ROUND((1+SQRT(((50*POWER(80,POWER(COS(PI()*MOD(Calculator!$B$34/Calculator!$F$22,1)),2))+MIN(500,MAX(30,100*EXP(-0.3*'VSWR Calculator'!$C$24)*(1+3*ABS(MOD('VSWR Calculator'!$C$23/Calculator!$F$22/2,1)-0.5))))/'VSWR Calculator'!$C$25)-$C86)^2+(1500*ABS(SIN(2*PI()*MOD(Calculator!$B$34/Calculator!$F$22,1)))*IF(MOD(Calculator!$B$34/Calculator!$F$22,1)&lt;0.5,-1,1))^2)/SQRT(((50*POWER(80,POWER(COS(PI()*MOD(Calculator!$B$34/Calculator!$F$22,1)),2))+MIN(500,MAX(30,100*EXP(-0.3*'VSWR Calculator'!$C$24)*(1+3*ABS(MOD('VSWR Calculator'!$C$23/Calculator!$F$22/2,1)-0.5))))/'VSWR Calculator'!$C$25)+$C86)^2+(1500*ABS(SIN(2*PI()*MOD(Calculator!$B$34/Calculator!$F$22,1)))*IF(MOD(Calculator!$B$34/Calculator!$F$22,1)&lt;0.5,-1,1))^2))/(1-SQRT(((50*POWER(80,POWER(COS(PI()*MOD(Calculator!$B$34/Calculator!$F$22,1)),2))+MIN(500,MAX(30,100*EXP(-0.3*'VSWR Calculator'!$C$24)*(1+3*ABS(MOD('VSWR Calculator'!$C$23/Calculator!$F$22/2,1)-0.5))))/'VSWR Calculator'!$C$25)-$C86)^2+(1500*ABS(SIN(2*PI()*MOD(Calculator!$B$34/Calculator!$F$22,1)))*IF(MOD(Calculator!$B$34/Calculator!$F$22,1)&lt;0.5,-1,1))^2)/SQRT(((50*POWER(80,POWER(COS(PI()*MOD(Calculator!$B$34/Calculator!$F$22,1)),2))+MIN(500,MAX(30,100*EXP(-0.3*'VSWR Calculator'!$C$24)*(1+3*ABS(MOD('VSWR Calculator'!$C$23/Calculator!$F$22/2,1)-0.5))))/'VSWR Calculator'!$C$25)+$C86)^2+(1500*ABS(SIN(2*PI()*MOD(Calculator!$B$34/Calculator!$F$22,1)))*IF(MOD(Calculator!$B$34/Calculator!$F$22,1)&lt;0.5,-1,1))^2)),2))</f>
        <v>—</v>
      </c>
      <c r="GO86" s="253" t="n">
        <f aca="false">IFERROR(ROUND((IF(ISNUMBER(GD86),GD86,0)+IF(ISNUMBER(GE86),GE86,0)+IF(ISNUMBER(GF86),GF86,0)+IF(ISNUMBER(GG86),GG86,0)+IF(ISNUMBER(GH86),GH86,0)+IF(ISNUMBER(GI86),GI86,0)+IF(ISNUMBER(GJ86),GJ86,0)+IF(ISNUMBER(GK86),GK86,0)+IF(ISNUMBER(GL86),GL86,0)+IF(ISNUMBER(GM86),GM86,0)+IF(ISNUMBER(GN86),GN86,0))/(IF(ISNUMBER(GD86),1,0)+IF(ISNUMBER(GE86),1,0)+IF(ISNUMBER(GF86),1,0)+IF(ISNUMBER(GG86),1,0)+IF(ISNUMBER(GH86),1,0)+IF(ISNUMBER(GI86),1,0)+IF(ISNUMBER(GJ86),1,0)+IF(ISNUMBER(GK86),1,0)+IF(ISNUMBER(GL86),1,0)+IF(ISNUMBER(GM86),1,0)+IF(ISNUMBER(GN86),1,0)),4),"")</f>
        <v>16.07</v>
      </c>
      <c r="GP86" s="253" t="str">
        <f aca="false">IF(OR(Calculator!$E$12&lt;&gt;"YES",Calculator!$B$35&lt;Calculator!$G$12),"—",ROUND((1+SQRT(((50*POWER(80,POWER(COS(PI()*MOD(Calculator!$B$35/Calculator!$F$12,1)),2))+MIN(500,MAX(30,100*EXP(-0.3*'VSWR Calculator'!$C$24)*(1+3*ABS(MOD('VSWR Calculator'!$C$23/Calculator!$F$12/2,1)-0.5))))/'VSWR Calculator'!$C$25)-$C86)^2+(1500*ABS(SIN(2*PI()*MOD(Calculator!$B$35/Calculator!$F$12,1)))*IF(MOD(Calculator!$B$35/Calculator!$F$12,1)&lt;0.5,-1,1))^2)/SQRT(((50*POWER(80,POWER(COS(PI()*MOD(Calculator!$B$35/Calculator!$F$12,1)),2))+MIN(500,MAX(30,100*EXP(-0.3*'VSWR Calculator'!$C$24)*(1+3*ABS(MOD('VSWR Calculator'!$C$23/Calculator!$F$12/2,1)-0.5))))/'VSWR Calculator'!$C$25)+$C86)^2+(1500*ABS(SIN(2*PI()*MOD(Calculator!$B$35/Calculator!$F$12,1)))*IF(MOD(Calculator!$B$35/Calculator!$F$12,1)&lt;0.5,-1,1))^2))/(1-SQRT(((50*POWER(80,POWER(COS(PI()*MOD(Calculator!$B$35/Calculator!$F$12,1)),2))+MIN(500,MAX(30,100*EXP(-0.3*'VSWR Calculator'!$C$24)*(1+3*ABS(MOD('VSWR Calculator'!$C$23/Calculator!$F$12/2,1)-0.5))))/'VSWR Calculator'!$C$25)-$C86)^2+(1500*ABS(SIN(2*PI()*MOD(Calculator!$B$35/Calculator!$F$12,1)))*IF(MOD(Calculator!$B$35/Calculator!$F$12,1)&lt;0.5,-1,1))^2)/SQRT(((50*POWER(80,POWER(COS(PI()*MOD(Calculator!$B$35/Calculator!$F$12,1)),2))+MIN(500,MAX(30,100*EXP(-0.3*'VSWR Calculator'!$C$24)*(1+3*ABS(MOD('VSWR Calculator'!$C$23/Calculator!$F$12/2,1)-0.5))))/'VSWR Calculator'!$C$25)+$C86)^2+(1500*ABS(SIN(2*PI()*MOD(Calculator!$B$35/Calculator!$F$12,1)))*IF(MOD(Calculator!$B$35/Calculator!$F$12,1)&lt;0.5,-1,1))^2)),2))</f>
        <v>—</v>
      </c>
      <c r="GQ86" s="253" t="str">
        <f aca="false">IF(OR(Calculator!$E$13&lt;&gt;"YES",Calculator!$B$35&lt;Calculator!$G$13),"—",ROUND((1+SQRT(((50*POWER(80,POWER(COS(PI()*MOD(Calculator!$B$35/Calculator!$F$13,1)),2))+MIN(500,MAX(30,100*EXP(-0.3*'VSWR Calculator'!$C$24)*(1+3*ABS(MOD('VSWR Calculator'!$C$23/Calculator!$F$13/2,1)-0.5))))/'VSWR Calculator'!$C$25)-$C86)^2+(1500*ABS(SIN(2*PI()*MOD(Calculator!$B$35/Calculator!$F$13,1)))*IF(MOD(Calculator!$B$35/Calculator!$F$13,1)&lt;0.5,-1,1))^2)/SQRT(((50*POWER(80,POWER(COS(PI()*MOD(Calculator!$B$35/Calculator!$F$13,1)),2))+MIN(500,MAX(30,100*EXP(-0.3*'VSWR Calculator'!$C$24)*(1+3*ABS(MOD('VSWR Calculator'!$C$23/Calculator!$F$13/2,1)-0.5))))/'VSWR Calculator'!$C$25)+$C86)^2+(1500*ABS(SIN(2*PI()*MOD(Calculator!$B$35/Calculator!$F$13,1)))*IF(MOD(Calculator!$B$35/Calculator!$F$13,1)&lt;0.5,-1,1))^2))/(1-SQRT(((50*POWER(80,POWER(COS(PI()*MOD(Calculator!$B$35/Calculator!$F$13,1)),2))+MIN(500,MAX(30,100*EXP(-0.3*'VSWR Calculator'!$C$24)*(1+3*ABS(MOD('VSWR Calculator'!$C$23/Calculator!$F$13/2,1)-0.5))))/'VSWR Calculator'!$C$25)-$C86)^2+(1500*ABS(SIN(2*PI()*MOD(Calculator!$B$35/Calculator!$F$13,1)))*IF(MOD(Calculator!$B$35/Calculator!$F$13,1)&lt;0.5,-1,1))^2)/SQRT(((50*POWER(80,POWER(COS(PI()*MOD(Calculator!$B$35/Calculator!$F$13,1)),2))+MIN(500,MAX(30,100*EXP(-0.3*'VSWR Calculator'!$C$24)*(1+3*ABS(MOD('VSWR Calculator'!$C$23/Calculator!$F$13/2,1)-0.5))))/'VSWR Calculator'!$C$25)+$C86)^2+(1500*ABS(SIN(2*PI()*MOD(Calculator!$B$35/Calculator!$F$13,1)))*IF(MOD(Calculator!$B$35/Calculator!$F$13,1)&lt;0.5,-1,1))^2)),2))</f>
        <v>—</v>
      </c>
      <c r="GR86" s="253" t="str">
        <f aca="false">IF(OR(Calculator!$E$14&lt;&gt;"YES",Calculator!$B$35&lt;Calculator!$G$14),"—",ROUND((1+SQRT(((50*POWER(80,POWER(COS(PI()*MOD(Calculator!$B$35/Calculator!$F$14,1)),2))+MIN(500,MAX(30,100*EXP(-0.3*'VSWR Calculator'!$C$24)*(1+3*ABS(MOD('VSWR Calculator'!$C$23/Calculator!$F$14/2,1)-0.5))))/'VSWR Calculator'!$C$25)-$C86)^2+(1500*ABS(SIN(2*PI()*MOD(Calculator!$B$35/Calculator!$F$14,1)))*IF(MOD(Calculator!$B$35/Calculator!$F$14,1)&lt;0.5,-1,1))^2)/SQRT(((50*POWER(80,POWER(COS(PI()*MOD(Calculator!$B$35/Calculator!$F$14,1)),2))+MIN(500,MAX(30,100*EXP(-0.3*'VSWR Calculator'!$C$24)*(1+3*ABS(MOD('VSWR Calculator'!$C$23/Calculator!$F$14/2,1)-0.5))))/'VSWR Calculator'!$C$25)+$C86)^2+(1500*ABS(SIN(2*PI()*MOD(Calculator!$B$35/Calculator!$F$14,1)))*IF(MOD(Calculator!$B$35/Calculator!$F$14,1)&lt;0.5,-1,1))^2))/(1-SQRT(((50*POWER(80,POWER(COS(PI()*MOD(Calculator!$B$35/Calculator!$F$14,1)),2))+MIN(500,MAX(30,100*EXP(-0.3*'VSWR Calculator'!$C$24)*(1+3*ABS(MOD('VSWR Calculator'!$C$23/Calculator!$F$14/2,1)-0.5))))/'VSWR Calculator'!$C$25)-$C86)^2+(1500*ABS(SIN(2*PI()*MOD(Calculator!$B$35/Calculator!$F$14,1)))*IF(MOD(Calculator!$B$35/Calculator!$F$14,1)&lt;0.5,-1,1))^2)/SQRT(((50*POWER(80,POWER(COS(PI()*MOD(Calculator!$B$35/Calculator!$F$14,1)),2))+MIN(500,MAX(30,100*EXP(-0.3*'VSWR Calculator'!$C$24)*(1+3*ABS(MOD('VSWR Calculator'!$C$23/Calculator!$F$14/2,1)-0.5))))/'VSWR Calculator'!$C$25)+$C86)^2+(1500*ABS(SIN(2*PI()*MOD(Calculator!$B$35/Calculator!$F$14,1)))*IF(MOD(Calculator!$B$35/Calculator!$F$14,1)&lt;0.5,-1,1))^2)),2))</f>
        <v>—</v>
      </c>
      <c r="GS86" s="253" t="n">
        <f aca="false">IF(OR(Calculator!$E$15&lt;&gt;"YES",Calculator!$B$35&lt;Calculator!$G$15),"—",ROUND((1+SQRT(((50*POWER(80,POWER(COS(PI()*MOD(Calculator!$B$35/Calculator!$F$15,1)),2))+MIN(500,MAX(30,100*EXP(-0.3*'VSWR Calculator'!$C$24)*(1+3*ABS(MOD('VSWR Calculator'!$C$23/Calculator!$F$15/2,1)-0.5))))/'VSWR Calculator'!$C$25)-$C86)^2+(1500*ABS(SIN(2*PI()*MOD(Calculator!$B$35/Calculator!$F$15,1)))*IF(MOD(Calculator!$B$35/Calculator!$F$15,1)&lt;0.5,-1,1))^2)/SQRT(((50*POWER(80,POWER(COS(PI()*MOD(Calculator!$B$35/Calculator!$F$15,1)),2))+MIN(500,MAX(30,100*EXP(-0.3*'VSWR Calculator'!$C$24)*(1+3*ABS(MOD('VSWR Calculator'!$C$23/Calculator!$F$15/2,1)-0.5))))/'VSWR Calculator'!$C$25)+$C86)^2+(1500*ABS(SIN(2*PI()*MOD(Calculator!$B$35/Calculator!$F$15,1)))*IF(MOD(Calculator!$B$35/Calculator!$F$15,1)&lt;0.5,-1,1))^2))/(1-SQRT(((50*POWER(80,POWER(COS(PI()*MOD(Calculator!$B$35/Calculator!$F$15,1)),2))+MIN(500,MAX(30,100*EXP(-0.3*'VSWR Calculator'!$C$24)*(1+3*ABS(MOD('VSWR Calculator'!$C$23/Calculator!$F$15/2,1)-0.5))))/'VSWR Calculator'!$C$25)-$C86)^2+(1500*ABS(SIN(2*PI()*MOD(Calculator!$B$35/Calculator!$F$15,1)))*IF(MOD(Calculator!$B$35/Calculator!$F$15,1)&lt;0.5,-1,1))^2)/SQRT(((50*POWER(80,POWER(COS(PI()*MOD(Calculator!$B$35/Calculator!$F$15,1)),2))+MIN(500,MAX(30,100*EXP(-0.3*'VSWR Calculator'!$C$24)*(1+3*ABS(MOD('VSWR Calculator'!$C$23/Calculator!$F$15/2,1)-0.5))))/'VSWR Calculator'!$C$25)+$C86)^2+(1500*ABS(SIN(2*PI()*MOD(Calculator!$B$35/Calculator!$F$15,1)))*IF(MOD(Calculator!$B$35/Calculator!$F$15,1)&lt;0.5,-1,1))^2)),2))</f>
        <v>2.36</v>
      </c>
      <c r="GT86" s="253" t="str">
        <f aca="false">IF(OR(Calculator!$E$16&lt;&gt;"YES",Calculator!$B$35&lt;Calculator!$G$16),"—",ROUND((1+SQRT(((50*POWER(80,POWER(COS(PI()*MOD(Calculator!$B$35/Calculator!$F$16,1)),2))+MIN(500,MAX(30,100*EXP(-0.3*'VSWR Calculator'!$C$24)*(1+3*ABS(MOD('VSWR Calculator'!$C$23/Calculator!$F$16/2,1)-0.5))))/'VSWR Calculator'!$C$25)-$C86)^2+(1500*ABS(SIN(2*PI()*MOD(Calculator!$B$35/Calculator!$F$16,1)))*IF(MOD(Calculator!$B$35/Calculator!$F$16,1)&lt;0.5,-1,1))^2)/SQRT(((50*POWER(80,POWER(COS(PI()*MOD(Calculator!$B$35/Calculator!$F$16,1)),2))+MIN(500,MAX(30,100*EXP(-0.3*'VSWR Calculator'!$C$24)*(1+3*ABS(MOD('VSWR Calculator'!$C$23/Calculator!$F$16/2,1)-0.5))))/'VSWR Calculator'!$C$25)+$C86)^2+(1500*ABS(SIN(2*PI()*MOD(Calculator!$B$35/Calculator!$F$16,1)))*IF(MOD(Calculator!$B$35/Calculator!$F$16,1)&lt;0.5,-1,1))^2))/(1-SQRT(((50*POWER(80,POWER(COS(PI()*MOD(Calculator!$B$35/Calculator!$F$16,1)),2))+MIN(500,MAX(30,100*EXP(-0.3*'VSWR Calculator'!$C$24)*(1+3*ABS(MOD('VSWR Calculator'!$C$23/Calculator!$F$16/2,1)-0.5))))/'VSWR Calculator'!$C$25)-$C86)^2+(1500*ABS(SIN(2*PI()*MOD(Calculator!$B$35/Calculator!$F$16,1)))*IF(MOD(Calculator!$B$35/Calculator!$F$16,1)&lt;0.5,-1,1))^2)/SQRT(((50*POWER(80,POWER(COS(PI()*MOD(Calculator!$B$35/Calculator!$F$16,1)),2))+MIN(500,MAX(30,100*EXP(-0.3*'VSWR Calculator'!$C$24)*(1+3*ABS(MOD('VSWR Calculator'!$C$23/Calculator!$F$16/2,1)-0.5))))/'VSWR Calculator'!$C$25)+$C86)^2+(1500*ABS(SIN(2*PI()*MOD(Calculator!$B$35/Calculator!$F$16,1)))*IF(MOD(Calculator!$B$35/Calculator!$F$16,1)&lt;0.5,-1,1))^2)),2))</f>
        <v>—</v>
      </c>
      <c r="GU86" s="253" t="n">
        <f aca="false">IF(OR(Calculator!$E$17&lt;&gt;"YES",Calculator!$B$35&lt;Calculator!$G$17),"—",ROUND((1+SQRT(((50*POWER(80,POWER(COS(PI()*MOD(Calculator!$B$35/Calculator!$F$17,1)),2))+MIN(500,MAX(30,100*EXP(-0.3*'VSWR Calculator'!$C$24)*(1+3*ABS(MOD('VSWR Calculator'!$C$23/Calculator!$F$17/2,1)-0.5))))/'VSWR Calculator'!$C$25)-$C86)^2+(1500*ABS(SIN(2*PI()*MOD(Calculator!$B$35/Calculator!$F$17,1)))*IF(MOD(Calculator!$B$35/Calculator!$F$17,1)&lt;0.5,-1,1))^2)/SQRT(((50*POWER(80,POWER(COS(PI()*MOD(Calculator!$B$35/Calculator!$F$17,1)),2))+MIN(500,MAX(30,100*EXP(-0.3*'VSWR Calculator'!$C$24)*(1+3*ABS(MOD('VSWR Calculator'!$C$23/Calculator!$F$17/2,1)-0.5))))/'VSWR Calculator'!$C$25)+$C86)^2+(1500*ABS(SIN(2*PI()*MOD(Calculator!$B$35/Calculator!$F$17,1)))*IF(MOD(Calculator!$B$35/Calculator!$F$17,1)&lt;0.5,-1,1))^2))/(1-SQRT(((50*POWER(80,POWER(COS(PI()*MOD(Calculator!$B$35/Calculator!$F$17,1)),2))+MIN(500,MAX(30,100*EXP(-0.3*'VSWR Calculator'!$C$24)*(1+3*ABS(MOD('VSWR Calculator'!$C$23/Calculator!$F$17/2,1)-0.5))))/'VSWR Calculator'!$C$25)-$C86)^2+(1500*ABS(SIN(2*PI()*MOD(Calculator!$B$35/Calculator!$F$17,1)))*IF(MOD(Calculator!$B$35/Calculator!$F$17,1)&lt;0.5,-1,1))^2)/SQRT(((50*POWER(80,POWER(COS(PI()*MOD(Calculator!$B$35/Calculator!$F$17,1)),2))+MIN(500,MAX(30,100*EXP(-0.3*'VSWR Calculator'!$C$24)*(1+3*ABS(MOD('VSWR Calculator'!$C$23/Calculator!$F$17/2,1)-0.5))))/'VSWR Calculator'!$C$25)+$C86)^2+(1500*ABS(SIN(2*PI()*MOD(Calculator!$B$35/Calculator!$F$17,1)))*IF(MOD(Calculator!$B$35/Calculator!$F$17,1)&lt;0.5,-1,1))^2)),2))</f>
        <v>18.95</v>
      </c>
      <c r="GV86" s="253" t="str">
        <f aca="false">IF(OR(Calculator!$E$18&lt;&gt;"YES",Calculator!$B$35&lt;Calculator!$G$18),"—",ROUND((1+SQRT(((50*POWER(80,POWER(COS(PI()*MOD(Calculator!$B$35/Calculator!$F$18,1)),2))+MIN(500,MAX(30,100*EXP(-0.3*'VSWR Calculator'!$C$24)*(1+3*ABS(MOD('VSWR Calculator'!$C$23/Calculator!$F$18/2,1)-0.5))))/'VSWR Calculator'!$C$25)-$C86)^2+(1500*ABS(SIN(2*PI()*MOD(Calculator!$B$35/Calculator!$F$18,1)))*IF(MOD(Calculator!$B$35/Calculator!$F$18,1)&lt;0.5,-1,1))^2)/SQRT(((50*POWER(80,POWER(COS(PI()*MOD(Calculator!$B$35/Calculator!$F$18,1)),2))+MIN(500,MAX(30,100*EXP(-0.3*'VSWR Calculator'!$C$24)*(1+3*ABS(MOD('VSWR Calculator'!$C$23/Calculator!$F$18/2,1)-0.5))))/'VSWR Calculator'!$C$25)+$C86)^2+(1500*ABS(SIN(2*PI()*MOD(Calculator!$B$35/Calculator!$F$18,1)))*IF(MOD(Calculator!$B$35/Calculator!$F$18,1)&lt;0.5,-1,1))^2))/(1-SQRT(((50*POWER(80,POWER(COS(PI()*MOD(Calculator!$B$35/Calculator!$F$18,1)),2))+MIN(500,MAX(30,100*EXP(-0.3*'VSWR Calculator'!$C$24)*(1+3*ABS(MOD('VSWR Calculator'!$C$23/Calculator!$F$18/2,1)-0.5))))/'VSWR Calculator'!$C$25)-$C86)^2+(1500*ABS(SIN(2*PI()*MOD(Calculator!$B$35/Calculator!$F$18,1)))*IF(MOD(Calculator!$B$35/Calculator!$F$18,1)&lt;0.5,-1,1))^2)/SQRT(((50*POWER(80,POWER(COS(PI()*MOD(Calculator!$B$35/Calculator!$F$18,1)),2))+MIN(500,MAX(30,100*EXP(-0.3*'VSWR Calculator'!$C$24)*(1+3*ABS(MOD('VSWR Calculator'!$C$23/Calculator!$F$18/2,1)-0.5))))/'VSWR Calculator'!$C$25)+$C86)^2+(1500*ABS(SIN(2*PI()*MOD(Calculator!$B$35/Calculator!$F$18,1)))*IF(MOD(Calculator!$B$35/Calculator!$F$18,1)&lt;0.5,-1,1))^2)),2))</f>
        <v>—</v>
      </c>
      <c r="GW86" s="253" t="str">
        <f aca="false">IF(OR(Calculator!$E$19&lt;&gt;"YES",Calculator!$B$35&lt;Calculator!$G$19),"—",ROUND((1+SQRT(((50*POWER(80,POWER(COS(PI()*MOD(Calculator!$B$35/Calculator!$F$19,1)),2))+MIN(500,MAX(30,100*EXP(-0.3*'VSWR Calculator'!$C$24)*(1+3*ABS(MOD('VSWR Calculator'!$C$23/Calculator!$F$19/2,1)-0.5))))/'VSWR Calculator'!$C$25)-$C86)^2+(1500*ABS(SIN(2*PI()*MOD(Calculator!$B$35/Calculator!$F$19,1)))*IF(MOD(Calculator!$B$35/Calculator!$F$19,1)&lt;0.5,-1,1))^2)/SQRT(((50*POWER(80,POWER(COS(PI()*MOD(Calculator!$B$35/Calculator!$F$19,1)),2))+MIN(500,MAX(30,100*EXP(-0.3*'VSWR Calculator'!$C$24)*(1+3*ABS(MOD('VSWR Calculator'!$C$23/Calculator!$F$19/2,1)-0.5))))/'VSWR Calculator'!$C$25)+$C86)^2+(1500*ABS(SIN(2*PI()*MOD(Calculator!$B$35/Calculator!$F$19,1)))*IF(MOD(Calculator!$B$35/Calculator!$F$19,1)&lt;0.5,-1,1))^2))/(1-SQRT(((50*POWER(80,POWER(COS(PI()*MOD(Calculator!$B$35/Calculator!$F$19,1)),2))+MIN(500,MAX(30,100*EXP(-0.3*'VSWR Calculator'!$C$24)*(1+3*ABS(MOD('VSWR Calculator'!$C$23/Calculator!$F$19/2,1)-0.5))))/'VSWR Calculator'!$C$25)-$C86)^2+(1500*ABS(SIN(2*PI()*MOD(Calculator!$B$35/Calculator!$F$19,1)))*IF(MOD(Calculator!$B$35/Calculator!$F$19,1)&lt;0.5,-1,1))^2)/SQRT(((50*POWER(80,POWER(COS(PI()*MOD(Calculator!$B$35/Calculator!$F$19,1)),2))+MIN(500,MAX(30,100*EXP(-0.3*'VSWR Calculator'!$C$24)*(1+3*ABS(MOD('VSWR Calculator'!$C$23/Calculator!$F$19/2,1)-0.5))))/'VSWR Calculator'!$C$25)+$C86)^2+(1500*ABS(SIN(2*PI()*MOD(Calculator!$B$35/Calculator!$F$19,1)))*IF(MOD(Calculator!$B$35/Calculator!$F$19,1)&lt;0.5,-1,1))^2)),2))</f>
        <v>—</v>
      </c>
      <c r="GX86" s="253" t="str">
        <f aca="false">IF(OR(Calculator!$E$20&lt;&gt;"YES",Calculator!$B$35&lt;Calculator!$G$20),"—",ROUND((1+SQRT(((50*POWER(80,POWER(COS(PI()*MOD(Calculator!$B$35/Calculator!$F$20,1)),2))+MIN(500,MAX(30,100*EXP(-0.3*'VSWR Calculator'!$C$24)*(1+3*ABS(MOD('VSWR Calculator'!$C$23/Calculator!$F$20/2,1)-0.5))))/'VSWR Calculator'!$C$25)-$C86)^2+(1500*ABS(SIN(2*PI()*MOD(Calculator!$B$35/Calculator!$F$20,1)))*IF(MOD(Calculator!$B$35/Calculator!$F$20,1)&lt;0.5,-1,1))^2)/SQRT(((50*POWER(80,POWER(COS(PI()*MOD(Calculator!$B$35/Calculator!$F$20,1)),2))+MIN(500,MAX(30,100*EXP(-0.3*'VSWR Calculator'!$C$24)*(1+3*ABS(MOD('VSWR Calculator'!$C$23/Calculator!$F$20/2,1)-0.5))))/'VSWR Calculator'!$C$25)+$C86)^2+(1500*ABS(SIN(2*PI()*MOD(Calculator!$B$35/Calculator!$F$20,1)))*IF(MOD(Calculator!$B$35/Calculator!$F$20,1)&lt;0.5,-1,1))^2))/(1-SQRT(((50*POWER(80,POWER(COS(PI()*MOD(Calculator!$B$35/Calculator!$F$20,1)),2))+MIN(500,MAX(30,100*EXP(-0.3*'VSWR Calculator'!$C$24)*(1+3*ABS(MOD('VSWR Calculator'!$C$23/Calculator!$F$20/2,1)-0.5))))/'VSWR Calculator'!$C$25)-$C86)^2+(1500*ABS(SIN(2*PI()*MOD(Calculator!$B$35/Calculator!$F$20,1)))*IF(MOD(Calculator!$B$35/Calculator!$F$20,1)&lt;0.5,-1,1))^2)/SQRT(((50*POWER(80,POWER(COS(PI()*MOD(Calculator!$B$35/Calculator!$F$20,1)),2))+MIN(500,MAX(30,100*EXP(-0.3*'VSWR Calculator'!$C$24)*(1+3*ABS(MOD('VSWR Calculator'!$C$23/Calculator!$F$20/2,1)-0.5))))/'VSWR Calculator'!$C$25)+$C86)^2+(1500*ABS(SIN(2*PI()*MOD(Calculator!$B$35/Calculator!$F$20,1)))*IF(MOD(Calculator!$B$35/Calculator!$F$20,1)&lt;0.5,-1,1))^2)),2))</f>
        <v>—</v>
      </c>
      <c r="GY86" s="253" t="str">
        <f aca="false">IF(OR(Calculator!$E$21&lt;&gt;"YES",Calculator!$B$35&lt;Calculator!$G$21),"—",ROUND((1+SQRT(((50*POWER(80,POWER(COS(PI()*MOD(Calculator!$B$35/Calculator!$F$21,1)),2))+MIN(500,MAX(30,100*EXP(-0.3*'VSWR Calculator'!$C$24)*(1+3*ABS(MOD('VSWR Calculator'!$C$23/Calculator!$F$21/2,1)-0.5))))/'VSWR Calculator'!$C$25)-$C86)^2+(1500*ABS(SIN(2*PI()*MOD(Calculator!$B$35/Calculator!$F$21,1)))*IF(MOD(Calculator!$B$35/Calculator!$F$21,1)&lt;0.5,-1,1))^2)/SQRT(((50*POWER(80,POWER(COS(PI()*MOD(Calculator!$B$35/Calculator!$F$21,1)),2))+MIN(500,MAX(30,100*EXP(-0.3*'VSWR Calculator'!$C$24)*(1+3*ABS(MOD('VSWR Calculator'!$C$23/Calculator!$F$21/2,1)-0.5))))/'VSWR Calculator'!$C$25)+$C86)^2+(1500*ABS(SIN(2*PI()*MOD(Calculator!$B$35/Calculator!$F$21,1)))*IF(MOD(Calculator!$B$35/Calculator!$F$21,1)&lt;0.5,-1,1))^2))/(1-SQRT(((50*POWER(80,POWER(COS(PI()*MOD(Calculator!$B$35/Calculator!$F$21,1)),2))+MIN(500,MAX(30,100*EXP(-0.3*'VSWR Calculator'!$C$24)*(1+3*ABS(MOD('VSWR Calculator'!$C$23/Calculator!$F$21/2,1)-0.5))))/'VSWR Calculator'!$C$25)-$C86)^2+(1500*ABS(SIN(2*PI()*MOD(Calculator!$B$35/Calculator!$F$21,1)))*IF(MOD(Calculator!$B$35/Calculator!$F$21,1)&lt;0.5,-1,1))^2)/SQRT(((50*POWER(80,POWER(COS(PI()*MOD(Calculator!$B$35/Calculator!$F$21,1)),2))+MIN(500,MAX(30,100*EXP(-0.3*'VSWR Calculator'!$C$24)*(1+3*ABS(MOD('VSWR Calculator'!$C$23/Calculator!$F$21/2,1)-0.5))))/'VSWR Calculator'!$C$25)+$C86)^2+(1500*ABS(SIN(2*PI()*MOD(Calculator!$B$35/Calculator!$F$21,1)))*IF(MOD(Calculator!$B$35/Calculator!$F$21,1)&lt;0.5,-1,1))^2)),2))</f>
        <v>—</v>
      </c>
      <c r="GZ86" s="253" t="str">
        <f aca="false">IF(OR(Calculator!$E$22&lt;&gt;"YES",Calculator!$B$35&lt;Calculator!$G$22),"—",ROUND((1+SQRT(((50*POWER(80,POWER(COS(PI()*MOD(Calculator!$B$35/Calculator!$F$22,1)),2))+MIN(500,MAX(30,100*EXP(-0.3*'VSWR Calculator'!$C$24)*(1+3*ABS(MOD('VSWR Calculator'!$C$23/Calculator!$F$22/2,1)-0.5))))/'VSWR Calculator'!$C$25)-$C86)^2+(1500*ABS(SIN(2*PI()*MOD(Calculator!$B$35/Calculator!$F$22,1)))*IF(MOD(Calculator!$B$35/Calculator!$F$22,1)&lt;0.5,-1,1))^2)/SQRT(((50*POWER(80,POWER(COS(PI()*MOD(Calculator!$B$35/Calculator!$F$22,1)),2))+MIN(500,MAX(30,100*EXP(-0.3*'VSWR Calculator'!$C$24)*(1+3*ABS(MOD('VSWR Calculator'!$C$23/Calculator!$F$22/2,1)-0.5))))/'VSWR Calculator'!$C$25)+$C86)^2+(1500*ABS(SIN(2*PI()*MOD(Calculator!$B$35/Calculator!$F$22,1)))*IF(MOD(Calculator!$B$35/Calculator!$F$22,1)&lt;0.5,-1,1))^2))/(1-SQRT(((50*POWER(80,POWER(COS(PI()*MOD(Calculator!$B$35/Calculator!$F$22,1)),2))+MIN(500,MAX(30,100*EXP(-0.3*'VSWR Calculator'!$C$24)*(1+3*ABS(MOD('VSWR Calculator'!$C$23/Calculator!$F$22/2,1)-0.5))))/'VSWR Calculator'!$C$25)-$C86)^2+(1500*ABS(SIN(2*PI()*MOD(Calculator!$B$35/Calculator!$F$22,1)))*IF(MOD(Calculator!$B$35/Calculator!$F$22,1)&lt;0.5,-1,1))^2)/SQRT(((50*POWER(80,POWER(COS(PI()*MOD(Calculator!$B$35/Calculator!$F$22,1)),2))+MIN(500,MAX(30,100*EXP(-0.3*'VSWR Calculator'!$C$24)*(1+3*ABS(MOD('VSWR Calculator'!$C$23/Calculator!$F$22/2,1)-0.5))))/'VSWR Calculator'!$C$25)+$C86)^2+(1500*ABS(SIN(2*PI()*MOD(Calculator!$B$35/Calculator!$F$22,1)))*IF(MOD(Calculator!$B$35/Calculator!$F$22,1)&lt;0.5,-1,1))^2)),2))</f>
        <v>—</v>
      </c>
      <c r="HA86" s="253" t="n">
        <f aca="false">IFERROR(ROUND((IF(ISNUMBER(GP86),GP86,0)+IF(ISNUMBER(GQ86),GQ86,0)+IF(ISNUMBER(GR86),GR86,0)+IF(ISNUMBER(GS86),GS86,0)+IF(ISNUMBER(GT86),GT86,0)+IF(ISNUMBER(GU86),GU86,0)+IF(ISNUMBER(GV86),GV86,0)+IF(ISNUMBER(GW86),GW86,0)+IF(ISNUMBER(GX86),GX86,0)+IF(ISNUMBER(GY86),GY86,0)+IF(ISNUMBER(GZ86),GZ86,0))/(IF(ISNUMBER(GP86),1,0)+IF(ISNUMBER(GQ86),1,0)+IF(ISNUMBER(GR86),1,0)+IF(ISNUMBER(GS86),1,0)+IF(ISNUMBER(GT86),1,0)+IF(ISNUMBER(GU86),1,0)+IF(ISNUMBER(GV86),1,0)+IF(ISNUMBER(GW86),1,0)+IF(ISNUMBER(GX86),1,0)+IF(ISNUMBER(GY86),1,0)+IF(ISNUMBER(GZ86),1,0)),4),"")</f>
        <v>10.655</v>
      </c>
      <c r="HB86" s="253" t="str">
        <f aca="false">IF(OR(Calculator!$E$12&lt;&gt;"YES",Calculator!$B$36&lt;Calculator!$G$12),"—",ROUND((1+SQRT(((50*POWER(80,POWER(COS(PI()*MOD(Calculator!$B$36/Calculator!$F$12,1)),2))+MIN(500,MAX(30,100*EXP(-0.3*'VSWR Calculator'!$C$24)*(1+3*ABS(MOD('VSWR Calculator'!$C$23/Calculator!$F$12/2,1)-0.5))))/'VSWR Calculator'!$C$25)-$C86)^2+(1500*ABS(SIN(2*PI()*MOD(Calculator!$B$36/Calculator!$F$12,1)))*IF(MOD(Calculator!$B$36/Calculator!$F$12,1)&lt;0.5,-1,1))^2)/SQRT(((50*POWER(80,POWER(COS(PI()*MOD(Calculator!$B$36/Calculator!$F$12,1)),2))+MIN(500,MAX(30,100*EXP(-0.3*'VSWR Calculator'!$C$24)*(1+3*ABS(MOD('VSWR Calculator'!$C$23/Calculator!$F$12/2,1)-0.5))))/'VSWR Calculator'!$C$25)+$C86)^2+(1500*ABS(SIN(2*PI()*MOD(Calculator!$B$36/Calculator!$F$12,1)))*IF(MOD(Calculator!$B$36/Calculator!$F$12,1)&lt;0.5,-1,1))^2))/(1-SQRT(((50*POWER(80,POWER(COS(PI()*MOD(Calculator!$B$36/Calculator!$F$12,1)),2))+MIN(500,MAX(30,100*EXP(-0.3*'VSWR Calculator'!$C$24)*(1+3*ABS(MOD('VSWR Calculator'!$C$23/Calculator!$F$12/2,1)-0.5))))/'VSWR Calculator'!$C$25)-$C86)^2+(1500*ABS(SIN(2*PI()*MOD(Calculator!$B$36/Calculator!$F$12,1)))*IF(MOD(Calculator!$B$36/Calculator!$F$12,1)&lt;0.5,-1,1))^2)/SQRT(((50*POWER(80,POWER(COS(PI()*MOD(Calculator!$B$36/Calculator!$F$12,1)),2))+MIN(500,MAX(30,100*EXP(-0.3*'VSWR Calculator'!$C$24)*(1+3*ABS(MOD('VSWR Calculator'!$C$23/Calculator!$F$12/2,1)-0.5))))/'VSWR Calculator'!$C$25)+$C86)^2+(1500*ABS(SIN(2*PI()*MOD(Calculator!$B$36/Calculator!$F$12,1)))*IF(MOD(Calculator!$B$36/Calculator!$F$12,1)&lt;0.5,-1,1))^2)),2))</f>
        <v>—</v>
      </c>
      <c r="HC86" s="253" t="str">
        <f aca="false">IF(OR(Calculator!$E$13&lt;&gt;"YES",Calculator!$B$36&lt;Calculator!$G$13),"—",ROUND((1+SQRT(((50*POWER(80,POWER(COS(PI()*MOD(Calculator!$B$36/Calculator!$F$13,1)),2))+MIN(500,MAX(30,100*EXP(-0.3*'VSWR Calculator'!$C$24)*(1+3*ABS(MOD('VSWR Calculator'!$C$23/Calculator!$F$13/2,1)-0.5))))/'VSWR Calculator'!$C$25)-$C86)^2+(1500*ABS(SIN(2*PI()*MOD(Calculator!$B$36/Calculator!$F$13,1)))*IF(MOD(Calculator!$B$36/Calculator!$F$13,1)&lt;0.5,-1,1))^2)/SQRT(((50*POWER(80,POWER(COS(PI()*MOD(Calculator!$B$36/Calculator!$F$13,1)),2))+MIN(500,MAX(30,100*EXP(-0.3*'VSWR Calculator'!$C$24)*(1+3*ABS(MOD('VSWR Calculator'!$C$23/Calculator!$F$13/2,1)-0.5))))/'VSWR Calculator'!$C$25)+$C86)^2+(1500*ABS(SIN(2*PI()*MOD(Calculator!$B$36/Calculator!$F$13,1)))*IF(MOD(Calculator!$B$36/Calculator!$F$13,1)&lt;0.5,-1,1))^2))/(1-SQRT(((50*POWER(80,POWER(COS(PI()*MOD(Calculator!$B$36/Calculator!$F$13,1)),2))+MIN(500,MAX(30,100*EXP(-0.3*'VSWR Calculator'!$C$24)*(1+3*ABS(MOD('VSWR Calculator'!$C$23/Calculator!$F$13/2,1)-0.5))))/'VSWR Calculator'!$C$25)-$C86)^2+(1500*ABS(SIN(2*PI()*MOD(Calculator!$B$36/Calculator!$F$13,1)))*IF(MOD(Calculator!$B$36/Calculator!$F$13,1)&lt;0.5,-1,1))^2)/SQRT(((50*POWER(80,POWER(COS(PI()*MOD(Calculator!$B$36/Calculator!$F$13,1)),2))+MIN(500,MAX(30,100*EXP(-0.3*'VSWR Calculator'!$C$24)*(1+3*ABS(MOD('VSWR Calculator'!$C$23/Calculator!$F$13/2,1)-0.5))))/'VSWR Calculator'!$C$25)+$C86)^2+(1500*ABS(SIN(2*PI()*MOD(Calculator!$B$36/Calculator!$F$13,1)))*IF(MOD(Calculator!$B$36/Calculator!$F$13,1)&lt;0.5,-1,1))^2)),2))</f>
        <v>—</v>
      </c>
      <c r="HD86" s="253" t="str">
        <f aca="false">IF(OR(Calculator!$E$14&lt;&gt;"YES",Calculator!$B$36&lt;Calculator!$G$14),"—",ROUND((1+SQRT(((50*POWER(80,POWER(COS(PI()*MOD(Calculator!$B$36/Calculator!$F$14,1)),2))+MIN(500,MAX(30,100*EXP(-0.3*'VSWR Calculator'!$C$24)*(1+3*ABS(MOD('VSWR Calculator'!$C$23/Calculator!$F$14/2,1)-0.5))))/'VSWR Calculator'!$C$25)-$C86)^2+(1500*ABS(SIN(2*PI()*MOD(Calculator!$B$36/Calculator!$F$14,1)))*IF(MOD(Calculator!$B$36/Calculator!$F$14,1)&lt;0.5,-1,1))^2)/SQRT(((50*POWER(80,POWER(COS(PI()*MOD(Calculator!$B$36/Calculator!$F$14,1)),2))+MIN(500,MAX(30,100*EXP(-0.3*'VSWR Calculator'!$C$24)*(1+3*ABS(MOD('VSWR Calculator'!$C$23/Calculator!$F$14/2,1)-0.5))))/'VSWR Calculator'!$C$25)+$C86)^2+(1500*ABS(SIN(2*PI()*MOD(Calculator!$B$36/Calculator!$F$14,1)))*IF(MOD(Calculator!$B$36/Calculator!$F$14,1)&lt;0.5,-1,1))^2))/(1-SQRT(((50*POWER(80,POWER(COS(PI()*MOD(Calculator!$B$36/Calculator!$F$14,1)),2))+MIN(500,MAX(30,100*EXP(-0.3*'VSWR Calculator'!$C$24)*(1+3*ABS(MOD('VSWR Calculator'!$C$23/Calculator!$F$14/2,1)-0.5))))/'VSWR Calculator'!$C$25)-$C86)^2+(1500*ABS(SIN(2*PI()*MOD(Calculator!$B$36/Calculator!$F$14,1)))*IF(MOD(Calculator!$B$36/Calculator!$F$14,1)&lt;0.5,-1,1))^2)/SQRT(((50*POWER(80,POWER(COS(PI()*MOD(Calculator!$B$36/Calculator!$F$14,1)),2))+MIN(500,MAX(30,100*EXP(-0.3*'VSWR Calculator'!$C$24)*(1+3*ABS(MOD('VSWR Calculator'!$C$23/Calculator!$F$14/2,1)-0.5))))/'VSWR Calculator'!$C$25)+$C86)^2+(1500*ABS(SIN(2*PI()*MOD(Calculator!$B$36/Calculator!$F$14,1)))*IF(MOD(Calculator!$B$36/Calculator!$F$14,1)&lt;0.5,-1,1))^2)),2))</f>
        <v>—</v>
      </c>
      <c r="HE86" s="253" t="n">
        <f aca="false">IF(OR(Calculator!$E$15&lt;&gt;"YES",Calculator!$B$36&lt;Calculator!$G$15),"—",ROUND((1+SQRT(((50*POWER(80,POWER(COS(PI()*MOD(Calculator!$B$36/Calculator!$F$15,1)),2))+MIN(500,MAX(30,100*EXP(-0.3*'VSWR Calculator'!$C$24)*(1+3*ABS(MOD('VSWR Calculator'!$C$23/Calculator!$F$15/2,1)-0.5))))/'VSWR Calculator'!$C$25)-$C86)^2+(1500*ABS(SIN(2*PI()*MOD(Calculator!$B$36/Calculator!$F$15,1)))*IF(MOD(Calculator!$B$36/Calculator!$F$15,1)&lt;0.5,-1,1))^2)/SQRT(((50*POWER(80,POWER(COS(PI()*MOD(Calculator!$B$36/Calculator!$F$15,1)),2))+MIN(500,MAX(30,100*EXP(-0.3*'VSWR Calculator'!$C$24)*(1+3*ABS(MOD('VSWR Calculator'!$C$23/Calculator!$F$15/2,1)-0.5))))/'VSWR Calculator'!$C$25)+$C86)^2+(1500*ABS(SIN(2*PI()*MOD(Calculator!$B$36/Calculator!$F$15,1)))*IF(MOD(Calculator!$B$36/Calculator!$F$15,1)&lt;0.5,-1,1))^2))/(1-SQRT(((50*POWER(80,POWER(COS(PI()*MOD(Calculator!$B$36/Calculator!$F$15,1)),2))+MIN(500,MAX(30,100*EXP(-0.3*'VSWR Calculator'!$C$24)*(1+3*ABS(MOD('VSWR Calculator'!$C$23/Calculator!$F$15/2,1)-0.5))))/'VSWR Calculator'!$C$25)-$C86)^2+(1500*ABS(SIN(2*PI()*MOD(Calculator!$B$36/Calculator!$F$15,1)))*IF(MOD(Calculator!$B$36/Calculator!$F$15,1)&lt;0.5,-1,1))^2)/SQRT(((50*POWER(80,POWER(COS(PI()*MOD(Calculator!$B$36/Calculator!$F$15,1)),2))+MIN(500,MAX(30,100*EXP(-0.3*'VSWR Calculator'!$C$24)*(1+3*ABS(MOD('VSWR Calculator'!$C$23/Calculator!$F$15/2,1)-0.5))))/'VSWR Calculator'!$C$25)+$C86)^2+(1500*ABS(SIN(2*PI()*MOD(Calculator!$B$36/Calculator!$F$15,1)))*IF(MOD(Calculator!$B$36/Calculator!$F$15,1)&lt;0.5,-1,1))^2)),2))</f>
        <v>15.77</v>
      </c>
      <c r="HF86" s="253" t="str">
        <f aca="false">IF(OR(Calculator!$E$16&lt;&gt;"YES",Calculator!$B$36&lt;Calculator!$G$16),"—",ROUND((1+SQRT(((50*POWER(80,POWER(COS(PI()*MOD(Calculator!$B$36/Calculator!$F$16,1)),2))+MIN(500,MAX(30,100*EXP(-0.3*'VSWR Calculator'!$C$24)*(1+3*ABS(MOD('VSWR Calculator'!$C$23/Calculator!$F$16/2,1)-0.5))))/'VSWR Calculator'!$C$25)-$C86)^2+(1500*ABS(SIN(2*PI()*MOD(Calculator!$B$36/Calculator!$F$16,1)))*IF(MOD(Calculator!$B$36/Calculator!$F$16,1)&lt;0.5,-1,1))^2)/SQRT(((50*POWER(80,POWER(COS(PI()*MOD(Calculator!$B$36/Calculator!$F$16,1)),2))+MIN(500,MAX(30,100*EXP(-0.3*'VSWR Calculator'!$C$24)*(1+3*ABS(MOD('VSWR Calculator'!$C$23/Calculator!$F$16/2,1)-0.5))))/'VSWR Calculator'!$C$25)+$C86)^2+(1500*ABS(SIN(2*PI()*MOD(Calculator!$B$36/Calculator!$F$16,1)))*IF(MOD(Calculator!$B$36/Calculator!$F$16,1)&lt;0.5,-1,1))^2))/(1-SQRT(((50*POWER(80,POWER(COS(PI()*MOD(Calculator!$B$36/Calculator!$F$16,1)),2))+MIN(500,MAX(30,100*EXP(-0.3*'VSWR Calculator'!$C$24)*(1+3*ABS(MOD('VSWR Calculator'!$C$23/Calculator!$F$16/2,1)-0.5))))/'VSWR Calculator'!$C$25)-$C86)^2+(1500*ABS(SIN(2*PI()*MOD(Calculator!$B$36/Calculator!$F$16,1)))*IF(MOD(Calculator!$B$36/Calculator!$F$16,1)&lt;0.5,-1,1))^2)/SQRT(((50*POWER(80,POWER(COS(PI()*MOD(Calculator!$B$36/Calculator!$F$16,1)),2))+MIN(500,MAX(30,100*EXP(-0.3*'VSWR Calculator'!$C$24)*(1+3*ABS(MOD('VSWR Calculator'!$C$23/Calculator!$F$16/2,1)-0.5))))/'VSWR Calculator'!$C$25)+$C86)^2+(1500*ABS(SIN(2*PI()*MOD(Calculator!$B$36/Calculator!$F$16,1)))*IF(MOD(Calculator!$B$36/Calculator!$F$16,1)&lt;0.5,-1,1))^2)),2))</f>
        <v>—</v>
      </c>
      <c r="HG86" s="253" t="n">
        <f aca="false">IF(OR(Calculator!$E$17&lt;&gt;"YES",Calculator!$B$36&lt;Calculator!$G$17),"—",ROUND((1+SQRT(((50*POWER(80,POWER(COS(PI()*MOD(Calculator!$B$36/Calculator!$F$17,1)),2))+MIN(500,MAX(30,100*EXP(-0.3*'VSWR Calculator'!$C$24)*(1+3*ABS(MOD('VSWR Calculator'!$C$23/Calculator!$F$17/2,1)-0.5))))/'VSWR Calculator'!$C$25)-$C86)^2+(1500*ABS(SIN(2*PI()*MOD(Calculator!$B$36/Calculator!$F$17,1)))*IF(MOD(Calculator!$B$36/Calculator!$F$17,1)&lt;0.5,-1,1))^2)/SQRT(((50*POWER(80,POWER(COS(PI()*MOD(Calculator!$B$36/Calculator!$F$17,1)),2))+MIN(500,MAX(30,100*EXP(-0.3*'VSWR Calculator'!$C$24)*(1+3*ABS(MOD('VSWR Calculator'!$C$23/Calculator!$F$17/2,1)-0.5))))/'VSWR Calculator'!$C$25)+$C86)^2+(1500*ABS(SIN(2*PI()*MOD(Calculator!$B$36/Calculator!$F$17,1)))*IF(MOD(Calculator!$B$36/Calculator!$F$17,1)&lt;0.5,-1,1))^2))/(1-SQRT(((50*POWER(80,POWER(COS(PI()*MOD(Calculator!$B$36/Calculator!$F$17,1)),2))+MIN(500,MAX(30,100*EXP(-0.3*'VSWR Calculator'!$C$24)*(1+3*ABS(MOD('VSWR Calculator'!$C$23/Calculator!$F$17/2,1)-0.5))))/'VSWR Calculator'!$C$25)-$C86)^2+(1500*ABS(SIN(2*PI()*MOD(Calculator!$B$36/Calculator!$F$17,1)))*IF(MOD(Calculator!$B$36/Calculator!$F$17,1)&lt;0.5,-1,1))^2)/SQRT(((50*POWER(80,POWER(COS(PI()*MOD(Calculator!$B$36/Calculator!$F$17,1)),2))+MIN(500,MAX(30,100*EXP(-0.3*'VSWR Calculator'!$C$24)*(1+3*ABS(MOD('VSWR Calculator'!$C$23/Calculator!$F$17/2,1)-0.5))))/'VSWR Calculator'!$C$25)+$C86)^2+(1500*ABS(SIN(2*PI()*MOD(Calculator!$B$36/Calculator!$F$17,1)))*IF(MOD(Calculator!$B$36/Calculator!$F$17,1)&lt;0.5,-1,1))^2)),2))</f>
        <v>19.58</v>
      </c>
      <c r="HH86" s="253" t="str">
        <f aca="false">IF(OR(Calculator!$E$18&lt;&gt;"YES",Calculator!$B$36&lt;Calculator!$G$18),"—",ROUND((1+SQRT(((50*POWER(80,POWER(COS(PI()*MOD(Calculator!$B$36/Calculator!$F$18,1)),2))+MIN(500,MAX(30,100*EXP(-0.3*'VSWR Calculator'!$C$24)*(1+3*ABS(MOD('VSWR Calculator'!$C$23/Calculator!$F$18/2,1)-0.5))))/'VSWR Calculator'!$C$25)-$C86)^2+(1500*ABS(SIN(2*PI()*MOD(Calculator!$B$36/Calculator!$F$18,1)))*IF(MOD(Calculator!$B$36/Calculator!$F$18,1)&lt;0.5,-1,1))^2)/SQRT(((50*POWER(80,POWER(COS(PI()*MOD(Calculator!$B$36/Calculator!$F$18,1)),2))+MIN(500,MAX(30,100*EXP(-0.3*'VSWR Calculator'!$C$24)*(1+3*ABS(MOD('VSWR Calculator'!$C$23/Calculator!$F$18/2,1)-0.5))))/'VSWR Calculator'!$C$25)+$C86)^2+(1500*ABS(SIN(2*PI()*MOD(Calculator!$B$36/Calculator!$F$18,1)))*IF(MOD(Calculator!$B$36/Calculator!$F$18,1)&lt;0.5,-1,1))^2))/(1-SQRT(((50*POWER(80,POWER(COS(PI()*MOD(Calculator!$B$36/Calculator!$F$18,1)),2))+MIN(500,MAX(30,100*EXP(-0.3*'VSWR Calculator'!$C$24)*(1+3*ABS(MOD('VSWR Calculator'!$C$23/Calculator!$F$18/2,1)-0.5))))/'VSWR Calculator'!$C$25)-$C86)^2+(1500*ABS(SIN(2*PI()*MOD(Calculator!$B$36/Calculator!$F$18,1)))*IF(MOD(Calculator!$B$36/Calculator!$F$18,1)&lt;0.5,-1,1))^2)/SQRT(((50*POWER(80,POWER(COS(PI()*MOD(Calculator!$B$36/Calculator!$F$18,1)),2))+MIN(500,MAX(30,100*EXP(-0.3*'VSWR Calculator'!$C$24)*(1+3*ABS(MOD('VSWR Calculator'!$C$23/Calculator!$F$18/2,1)-0.5))))/'VSWR Calculator'!$C$25)+$C86)^2+(1500*ABS(SIN(2*PI()*MOD(Calculator!$B$36/Calculator!$F$18,1)))*IF(MOD(Calculator!$B$36/Calculator!$F$18,1)&lt;0.5,-1,1))^2)),2))</f>
        <v>—</v>
      </c>
      <c r="HI86" s="253" t="str">
        <f aca="false">IF(OR(Calculator!$E$19&lt;&gt;"YES",Calculator!$B$36&lt;Calculator!$G$19),"—",ROUND((1+SQRT(((50*POWER(80,POWER(COS(PI()*MOD(Calculator!$B$36/Calculator!$F$19,1)),2))+MIN(500,MAX(30,100*EXP(-0.3*'VSWR Calculator'!$C$24)*(1+3*ABS(MOD('VSWR Calculator'!$C$23/Calculator!$F$19/2,1)-0.5))))/'VSWR Calculator'!$C$25)-$C86)^2+(1500*ABS(SIN(2*PI()*MOD(Calculator!$B$36/Calculator!$F$19,1)))*IF(MOD(Calculator!$B$36/Calculator!$F$19,1)&lt;0.5,-1,1))^2)/SQRT(((50*POWER(80,POWER(COS(PI()*MOD(Calculator!$B$36/Calculator!$F$19,1)),2))+MIN(500,MAX(30,100*EXP(-0.3*'VSWR Calculator'!$C$24)*(1+3*ABS(MOD('VSWR Calculator'!$C$23/Calculator!$F$19/2,1)-0.5))))/'VSWR Calculator'!$C$25)+$C86)^2+(1500*ABS(SIN(2*PI()*MOD(Calculator!$B$36/Calculator!$F$19,1)))*IF(MOD(Calculator!$B$36/Calculator!$F$19,1)&lt;0.5,-1,1))^2))/(1-SQRT(((50*POWER(80,POWER(COS(PI()*MOD(Calculator!$B$36/Calculator!$F$19,1)),2))+MIN(500,MAX(30,100*EXP(-0.3*'VSWR Calculator'!$C$24)*(1+3*ABS(MOD('VSWR Calculator'!$C$23/Calculator!$F$19/2,1)-0.5))))/'VSWR Calculator'!$C$25)-$C86)^2+(1500*ABS(SIN(2*PI()*MOD(Calculator!$B$36/Calculator!$F$19,1)))*IF(MOD(Calculator!$B$36/Calculator!$F$19,1)&lt;0.5,-1,1))^2)/SQRT(((50*POWER(80,POWER(COS(PI()*MOD(Calculator!$B$36/Calculator!$F$19,1)),2))+MIN(500,MAX(30,100*EXP(-0.3*'VSWR Calculator'!$C$24)*(1+3*ABS(MOD('VSWR Calculator'!$C$23/Calculator!$F$19/2,1)-0.5))))/'VSWR Calculator'!$C$25)+$C86)^2+(1500*ABS(SIN(2*PI()*MOD(Calculator!$B$36/Calculator!$F$19,1)))*IF(MOD(Calculator!$B$36/Calculator!$F$19,1)&lt;0.5,-1,1))^2)),2))</f>
        <v>—</v>
      </c>
      <c r="HJ86" s="253" t="str">
        <f aca="false">IF(OR(Calculator!$E$20&lt;&gt;"YES",Calculator!$B$36&lt;Calculator!$G$20),"—",ROUND((1+SQRT(((50*POWER(80,POWER(COS(PI()*MOD(Calculator!$B$36/Calculator!$F$20,1)),2))+MIN(500,MAX(30,100*EXP(-0.3*'VSWR Calculator'!$C$24)*(1+3*ABS(MOD('VSWR Calculator'!$C$23/Calculator!$F$20/2,1)-0.5))))/'VSWR Calculator'!$C$25)-$C86)^2+(1500*ABS(SIN(2*PI()*MOD(Calculator!$B$36/Calculator!$F$20,1)))*IF(MOD(Calculator!$B$36/Calculator!$F$20,1)&lt;0.5,-1,1))^2)/SQRT(((50*POWER(80,POWER(COS(PI()*MOD(Calculator!$B$36/Calculator!$F$20,1)),2))+MIN(500,MAX(30,100*EXP(-0.3*'VSWR Calculator'!$C$24)*(1+3*ABS(MOD('VSWR Calculator'!$C$23/Calculator!$F$20/2,1)-0.5))))/'VSWR Calculator'!$C$25)+$C86)^2+(1500*ABS(SIN(2*PI()*MOD(Calculator!$B$36/Calculator!$F$20,1)))*IF(MOD(Calculator!$B$36/Calculator!$F$20,1)&lt;0.5,-1,1))^2))/(1-SQRT(((50*POWER(80,POWER(COS(PI()*MOD(Calculator!$B$36/Calculator!$F$20,1)),2))+MIN(500,MAX(30,100*EXP(-0.3*'VSWR Calculator'!$C$24)*(1+3*ABS(MOD('VSWR Calculator'!$C$23/Calculator!$F$20/2,1)-0.5))))/'VSWR Calculator'!$C$25)-$C86)^2+(1500*ABS(SIN(2*PI()*MOD(Calculator!$B$36/Calculator!$F$20,1)))*IF(MOD(Calculator!$B$36/Calculator!$F$20,1)&lt;0.5,-1,1))^2)/SQRT(((50*POWER(80,POWER(COS(PI()*MOD(Calculator!$B$36/Calculator!$F$20,1)),2))+MIN(500,MAX(30,100*EXP(-0.3*'VSWR Calculator'!$C$24)*(1+3*ABS(MOD('VSWR Calculator'!$C$23/Calculator!$F$20/2,1)-0.5))))/'VSWR Calculator'!$C$25)+$C86)^2+(1500*ABS(SIN(2*PI()*MOD(Calculator!$B$36/Calculator!$F$20,1)))*IF(MOD(Calculator!$B$36/Calculator!$F$20,1)&lt;0.5,-1,1))^2)),2))</f>
        <v>—</v>
      </c>
      <c r="HK86" s="253" t="str">
        <f aca="false">IF(OR(Calculator!$E$21&lt;&gt;"YES",Calculator!$B$36&lt;Calculator!$G$21),"—",ROUND((1+SQRT(((50*POWER(80,POWER(COS(PI()*MOD(Calculator!$B$36/Calculator!$F$21,1)),2))+MIN(500,MAX(30,100*EXP(-0.3*'VSWR Calculator'!$C$24)*(1+3*ABS(MOD('VSWR Calculator'!$C$23/Calculator!$F$21/2,1)-0.5))))/'VSWR Calculator'!$C$25)-$C86)^2+(1500*ABS(SIN(2*PI()*MOD(Calculator!$B$36/Calculator!$F$21,1)))*IF(MOD(Calculator!$B$36/Calculator!$F$21,1)&lt;0.5,-1,1))^2)/SQRT(((50*POWER(80,POWER(COS(PI()*MOD(Calculator!$B$36/Calculator!$F$21,1)),2))+MIN(500,MAX(30,100*EXP(-0.3*'VSWR Calculator'!$C$24)*(1+3*ABS(MOD('VSWR Calculator'!$C$23/Calculator!$F$21/2,1)-0.5))))/'VSWR Calculator'!$C$25)+$C86)^2+(1500*ABS(SIN(2*PI()*MOD(Calculator!$B$36/Calculator!$F$21,1)))*IF(MOD(Calculator!$B$36/Calculator!$F$21,1)&lt;0.5,-1,1))^2))/(1-SQRT(((50*POWER(80,POWER(COS(PI()*MOD(Calculator!$B$36/Calculator!$F$21,1)),2))+MIN(500,MAX(30,100*EXP(-0.3*'VSWR Calculator'!$C$24)*(1+3*ABS(MOD('VSWR Calculator'!$C$23/Calculator!$F$21/2,1)-0.5))))/'VSWR Calculator'!$C$25)-$C86)^2+(1500*ABS(SIN(2*PI()*MOD(Calculator!$B$36/Calculator!$F$21,1)))*IF(MOD(Calculator!$B$36/Calculator!$F$21,1)&lt;0.5,-1,1))^2)/SQRT(((50*POWER(80,POWER(COS(PI()*MOD(Calculator!$B$36/Calculator!$F$21,1)),2))+MIN(500,MAX(30,100*EXP(-0.3*'VSWR Calculator'!$C$24)*(1+3*ABS(MOD('VSWR Calculator'!$C$23/Calculator!$F$21/2,1)-0.5))))/'VSWR Calculator'!$C$25)+$C86)^2+(1500*ABS(SIN(2*PI()*MOD(Calculator!$B$36/Calculator!$F$21,1)))*IF(MOD(Calculator!$B$36/Calculator!$F$21,1)&lt;0.5,-1,1))^2)),2))</f>
        <v>—</v>
      </c>
      <c r="HL86" s="253" t="str">
        <f aca="false">IF(OR(Calculator!$E$22&lt;&gt;"YES",Calculator!$B$36&lt;Calculator!$G$22),"—",ROUND((1+SQRT(((50*POWER(80,POWER(COS(PI()*MOD(Calculator!$B$36/Calculator!$F$22,1)),2))+MIN(500,MAX(30,100*EXP(-0.3*'VSWR Calculator'!$C$24)*(1+3*ABS(MOD('VSWR Calculator'!$C$23/Calculator!$F$22/2,1)-0.5))))/'VSWR Calculator'!$C$25)-$C86)^2+(1500*ABS(SIN(2*PI()*MOD(Calculator!$B$36/Calculator!$F$22,1)))*IF(MOD(Calculator!$B$36/Calculator!$F$22,1)&lt;0.5,-1,1))^2)/SQRT(((50*POWER(80,POWER(COS(PI()*MOD(Calculator!$B$36/Calculator!$F$22,1)),2))+MIN(500,MAX(30,100*EXP(-0.3*'VSWR Calculator'!$C$24)*(1+3*ABS(MOD('VSWR Calculator'!$C$23/Calculator!$F$22/2,1)-0.5))))/'VSWR Calculator'!$C$25)+$C86)^2+(1500*ABS(SIN(2*PI()*MOD(Calculator!$B$36/Calculator!$F$22,1)))*IF(MOD(Calculator!$B$36/Calculator!$F$22,1)&lt;0.5,-1,1))^2))/(1-SQRT(((50*POWER(80,POWER(COS(PI()*MOD(Calculator!$B$36/Calculator!$F$22,1)),2))+MIN(500,MAX(30,100*EXP(-0.3*'VSWR Calculator'!$C$24)*(1+3*ABS(MOD('VSWR Calculator'!$C$23/Calculator!$F$22/2,1)-0.5))))/'VSWR Calculator'!$C$25)-$C86)^2+(1500*ABS(SIN(2*PI()*MOD(Calculator!$B$36/Calculator!$F$22,1)))*IF(MOD(Calculator!$B$36/Calculator!$F$22,1)&lt;0.5,-1,1))^2)/SQRT(((50*POWER(80,POWER(COS(PI()*MOD(Calculator!$B$36/Calculator!$F$22,1)),2))+MIN(500,MAX(30,100*EXP(-0.3*'VSWR Calculator'!$C$24)*(1+3*ABS(MOD('VSWR Calculator'!$C$23/Calculator!$F$22/2,1)-0.5))))/'VSWR Calculator'!$C$25)+$C86)^2+(1500*ABS(SIN(2*PI()*MOD(Calculator!$B$36/Calculator!$F$22,1)))*IF(MOD(Calculator!$B$36/Calculator!$F$22,1)&lt;0.5,-1,1))^2)),2))</f>
        <v>—</v>
      </c>
      <c r="HM86" s="253" t="n">
        <f aca="false">IFERROR(ROUND((IF(ISNUMBER(HB86),HB86,0)+IF(ISNUMBER(HC86),HC86,0)+IF(ISNUMBER(HD86),HD86,0)+IF(ISNUMBER(HE86),HE86,0)+IF(ISNUMBER(HF86),HF86,0)+IF(ISNUMBER(HG86),HG86,0)+IF(ISNUMBER(HH86),HH86,0)+IF(ISNUMBER(HI86),HI86,0)+IF(ISNUMBER(HJ86),HJ86,0)+IF(ISNUMBER(HK86),HK86,0)+IF(ISNUMBER(HL86),HL86,0))/(IF(ISNUMBER(HB86),1,0)+IF(ISNUMBER(HC86),1,0)+IF(ISNUMBER(HD86),1,0)+IF(ISNUMBER(HE86),1,0)+IF(ISNUMBER(HF86),1,0)+IF(ISNUMBER(HG86),1,0)+IF(ISNUMBER(HH86),1,0)+IF(ISNUMBER(HI86),1,0)+IF(ISNUMBER(HJ86),1,0)+IF(ISNUMBER(HK86),1,0)+IF(ISNUMBER(HL86),1,0)),4),"")</f>
        <v>17.675</v>
      </c>
      <c r="HN86" s="253" t="str">
        <f aca="false">IF(OR(Calculator!$E$12&lt;&gt;"YES",Calculator!$B$37&lt;Calculator!$G$12),"—",ROUND((1+SQRT(((50*POWER(80,POWER(COS(PI()*MOD(Calculator!$B$37/Calculator!$F$12,1)),2))+MIN(500,MAX(30,100*EXP(-0.3*'VSWR Calculator'!$C$24)*(1+3*ABS(MOD('VSWR Calculator'!$C$23/Calculator!$F$12/2,1)-0.5))))/'VSWR Calculator'!$C$25)-$C86)^2+(1500*ABS(SIN(2*PI()*MOD(Calculator!$B$37/Calculator!$F$12,1)))*IF(MOD(Calculator!$B$37/Calculator!$F$12,1)&lt;0.5,-1,1))^2)/SQRT(((50*POWER(80,POWER(COS(PI()*MOD(Calculator!$B$37/Calculator!$F$12,1)),2))+MIN(500,MAX(30,100*EXP(-0.3*'VSWR Calculator'!$C$24)*(1+3*ABS(MOD('VSWR Calculator'!$C$23/Calculator!$F$12/2,1)-0.5))))/'VSWR Calculator'!$C$25)+$C86)^2+(1500*ABS(SIN(2*PI()*MOD(Calculator!$B$37/Calculator!$F$12,1)))*IF(MOD(Calculator!$B$37/Calculator!$F$12,1)&lt;0.5,-1,1))^2))/(1-SQRT(((50*POWER(80,POWER(COS(PI()*MOD(Calculator!$B$37/Calculator!$F$12,1)),2))+MIN(500,MAX(30,100*EXP(-0.3*'VSWR Calculator'!$C$24)*(1+3*ABS(MOD('VSWR Calculator'!$C$23/Calculator!$F$12/2,1)-0.5))))/'VSWR Calculator'!$C$25)-$C86)^2+(1500*ABS(SIN(2*PI()*MOD(Calculator!$B$37/Calculator!$F$12,1)))*IF(MOD(Calculator!$B$37/Calculator!$F$12,1)&lt;0.5,-1,1))^2)/SQRT(((50*POWER(80,POWER(COS(PI()*MOD(Calculator!$B$37/Calculator!$F$12,1)),2))+MIN(500,MAX(30,100*EXP(-0.3*'VSWR Calculator'!$C$24)*(1+3*ABS(MOD('VSWR Calculator'!$C$23/Calculator!$F$12/2,1)-0.5))))/'VSWR Calculator'!$C$25)+$C86)^2+(1500*ABS(SIN(2*PI()*MOD(Calculator!$B$37/Calculator!$F$12,1)))*IF(MOD(Calculator!$B$37/Calculator!$F$12,1)&lt;0.5,-1,1))^2)),2))</f>
        <v>—</v>
      </c>
      <c r="HO86" s="253" t="str">
        <f aca="false">IF(OR(Calculator!$E$13&lt;&gt;"YES",Calculator!$B$37&lt;Calculator!$G$13),"—",ROUND((1+SQRT(((50*POWER(80,POWER(COS(PI()*MOD(Calculator!$B$37/Calculator!$F$13,1)),2))+MIN(500,MAX(30,100*EXP(-0.3*'VSWR Calculator'!$C$24)*(1+3*ABS(MOD('VSWR Calculator'!$C$23/Calculator!$F$13/2,1)-0.5))))/'VSWR Calculator'!$C$25)-$C86)^2+(1500*ABS(SIN(2*PI()*MOD(Calculator!$B$37/Calculator!$F$13,1)))*IF(MOD(Calculator!$B$37/Calculator!$F$13,1)&lt;0.5,-1,1))^2)/SQRT(((50*POWER(80,POWER(COS(PI()*MOD(Calculator!$B$37/Calculator!$F$13,1)),2))+MIN(500,MAX(30,100*EXP(-0.3*'VSWR Calculator'!$C$24)*(1+3*ABS(MOD('VSWR Calculator'!$C$23/Calculator!$F$13/2,1)-0.5))))/'VSWR Calculator'!$C$25)+$C86)^2+(1500*ABS(SIN(2*PI()*MOD(Calculator!$B$37/Calculator!$F$13,1)))*IF(MOD(Calculator!$B$37/Calculator!$F$13,1)&lt;0.5,-1,1))^2))/(1-SQRT(((50*POWER(80,POWER(COS(PI()*MOD(Calculator!$B$37/Calculator!$F$13,1)),2))+MIN(500,MAX(30,100*EXP(-0.3*'VSWR Calculator'!$C$24)*(1+3*ABS(MOD('VSWR Calculator'!$C$23/Calculator!$F$13/2,1)-0.5))))/'VSWR Calculator'!$C$25)-$C86)^2+(1500*ABS(SIN(2*PI()*MOD(Calculator!$B$37/Calculator!$F$13,1)))*IF(MOD(Calculator!$B$37/Calculator!$F$13,1)&lt;0.5,-1,1))^2)/SQRT(((50*POWER(80,POWER(COS(PI()*MOD(Calculator!$B$37/Calculator!$F$13,1)),2))+MIN(500,MAX(30,100*EXP(-0.3*'VSWR Calculator'!$C$24)*(1+3*ABS(MOD('VSWR Calculator'!$C$23/Calculator!$F$13/2,1)-0.5))))/'VSWR Calculator'!$C$25)+$C86)^2+(1500*ABS(SIN(2*PI()*MOD(Calculator!$B$37/Calculator!$F$13,1)))*IF(MOD(Calculator!$B$37/Calculator!$F$13,1)&lt;0.5,-1,1))^2)),2))</f>
        <v>—</v>
      </c>
      <c r="HP86" s="253" t="str">
        <f aca="false">IF(OR(Calculator!$E$14&lt;&gt;"YES",Calculator!$B$37&lt;Calculator!$G$14),"—",ROUND((1+SQRT(((50*POWER(80,POWER(COS(PI()*MOD(Calculator!$B$37/Calculator!$F$14,1)),2))+MIN(500,MAX(30,100*EXP(-0.3*'VSWR Calculator'!$C$24)*(1+3*ABS(MOD('VSWR Calculator'!$C$23/Calculator!$F$14/2,1)-0.5))))/'VSWR Calculator'!$C$25)-$C86)^2+(1500*ABS(SIN(2*PI()*MOD(Calculator!$B$37/Calculator!$F$14,1)))*IF(MOD(Calculator!$B$37/Calculator!$F$14,1)&lt;0.5,-1,1))^2)/SQRT(((50*POWER(80,POWER(COS(PI()*MOD(Calculator!$B$37/Calculator!$F$14,1)),2))+MIN(500,MAX(30,100*EXP(-0.3*'VSWR Calculator'!$C$24)*(1+3*ABS(MOD('VSWR Calculator'!$C$23/Calculator!$F$14/2,1)-0.5))))/'VSWR Calculator'!$C$25)+$C86)^2+(1500*ABS(SIN(2*PI()*MOD(Calculator!$B$37/Calculator!$F$14,1)))*IF(MOD(Calculator!$B$37/Calculator!$F$14,1)&lt;0.5,-1,1))^2))/(1-SQRT(((50*POWER(80,POWER(COS(PI()*MOD(Calculator!$B$37/Calculator!$F$14,1)),2))+MIN(500,MAX(30,100*EXP(-0.3*'VSWR Calculator'!$C$24)*(1+3*ABS(MOD('VSWR Calculator'!$C$23/Calculator!$F$14/2,1)-0.5))))/'VSWR Calculator'!$C$25)-$C86)^2+(1500*ABS(SIN(2*PI()*MOD(Calculator!$B$37/Calculator!$F$14,1)))*IF(MOD(Calculator!$B$37/Calculator!$F$14,1)&lt;0.5,-1,1))^2)/SQRT(((50*POWER(80,POWER(COS(PI()*MOD(Calculator!$B$37/Calculator!$F$14,1)),2))+MIN(500,MAX(30,100*EXP(-0.3*'VSWR Calculator'!$C$24)*(1+3*ABS(MOD('VSWR Calculator'!$C$23/Calculator!$F$14/2,1)-0.5))))/'VSWR Calculator'!$C$25)+$C86)^2+(1500*ABS(SIN(2*PI()*MOD(Calculator!$B$37/Calculator!$F$14,1)))*IF(MOD(Calculator!$B$37/Calculator!$F$14,1)&lt;0.5,-1,1))^2)),2))</f>
        <v>—</v>
      </c>
      <c r="HQ86" s="253" t="n">
        <f aca="false">IF(OR(Calculator!$E$15&lt;&gt;"YES",Calculator!$B$37&lt;Calculator!$G$15),"—",ROUND((1+SQRT(((50*POWER(80,POWER(COS(PI()*MOD(Calculator!$B$37/Calculator!$F$15,1)),2))+MIN(500,MAX(30,100*EXP(-0.3*'VSWR Calculator'!$C$24)*(1+3*ABS(MOD('VSWR Calculator'!$C$23/Calculator!$F$15/2,1)-0.5))))/'VSWR Calculator'!$C$25)-$C86)^2+(1500*ABS(SIN(2*PI()*MOD(Calculator!$B$37/Calculator!$F$15,1)))*IF(MOD(Calculator!$B$37/Calculator!$F$15,1)&lt;0.5,-1,1))^2)/SQRT(((50*POWER(80,POWER(COS(PI()*MOD(Calculator!$B$37/Calculator!$F$15,1)),2))+MIN(500,MAX(30,100*EXP(-0.3*'VSWR Calculator'!$C$24)*(1+3*ABS(MOD('VSWR Calculator'!$C$23/Calculator!$F$15/2,1)-0.5))))/'VSWR Calculator'!$C$25)+$C86)^2+(1500*ABS(SIN(2*PI()*MOD(Calculator!$B$37/Calculator!$F$15,1)))*IF(MOD(Calculator!$B$37/Calculator!$F$15,1)&lt;0.5,-1,1))^2))/(1-SQRT(((50*POWER(80,POWER(COS(PI()*MOD(Calculator!$B$37/Calculator!$F$15,1)),2))+MIN(500,MAX(30,100*EXP(-0.3*'VSWR Calculator'!$C$24)*(1+3*ABS(MOD('VSWR Calculator'!$C$23/Calculator!$F$15/2,1)-0.5))))/'VSWR Calculator'!$C$25)-$C86)^2+(1500*ABS(SIN(2*PI()*MOD(Calculator!$B$37/Calculator!$F$15,1)))*IF(MOD(Calculator!$B$37/Calculator!$F$15,1)&lt;0.5,-1,1))^2)/SQRT(((50*POWER(80,POWER(COS(PI()*MOD(Calculator!$B$37/Calculator!$F$15,1)),2))+MIN(500,MAX(30,100*EXP(-0.3*'VSWR Calculator'!$C$24)*(1+3*ABS(MOD('VSWR Calculator'!$C$23/Calculator!$F$15/2,1)-0.5))))/'VSWR Calculator'!$C$25)+$C86)^2+(1500*ABS(SIN(2*PI()*MOD(Calculator!$B$37/Calculator!$F$15,1)))*IF(MOD(Calculator!$B$37/Calculator!$F$15,1)&lt;0.5,-1,1))^2)),2))</f>
        <v>2.41</v>
      </c>
      <c r="HR86" s="253" t="str">
        <f aca="false">IF(OR(Calculator!$E$16&lt;&gt;"YES",Calculator!$B$37&lt;Calculator!$G$16),"—",ROUND((1+SQRT(((50*POWER(80,POWER(COS(PI()*MOD(Calculator!$B$37/Calculator!$F$16,1)),2))+MIN(500,MAX(30,100*EXP(-0.3*'VSWR Calculator'!$C$24)*(1+3*ABS(MOD('VSWR Calculator'!$C$23/Calculator!$F$16/2,1)-0.5))))/'VSWR Calculator'!$C$25)-$C86)^2+(1500*ABS(SIN(2*PI()*MOD(Calculator!$B$37/Calculator!$F$16,1)))*IF(MOD(Calculator!$B$37/Calculator!$F$16,1)&lt;0.5,-1,1))^2)/SQRT(((50*POWER(80,POWER(COS(PI()*MOD(Calculator!$B$37/Calculator!$F$16,1)),2))+MIN(500,MAX(30,100*EXP(-0.3*'VSWR Calculator'!$C$24)*(1+3*ABS(MOD('VSWR Calculator'!$C$23/Calculator!$F$16/2,1)-0.5))))/'VSWR Calculator'!$C$25)+$C86)^2+(1500*ABS(SIN(2*PI()*MOD(Calculator!$B$37/Calculator!$F$16,1)))*IF(MOD(Calculator!$B$37/Calculator!$F$16,1)&lt;0.5,-1,1))^2))/(1-SQRT(((50*POWER(80,POWER(COS(PI()*MOD(Calculator!$B$37/Calculator!$F$16,1)),2))+MIN(500,MAX(30,100*EXP(-0.3*'VSWR Calculator'!$C$24)*(1+3*ABS(MOD('VSWR Calculator'!$C$23/Calculator!$F$16/2,1)-0.5))))/'VSWR Calculator'!$C$25)-$C86)^2+(1500*ABS(SIN(2*PI()*MOD(Calculator!$B$37/Calculator!$F$16,1)))*IF(MOD(Calculator!$B$37/Calculator!$F$16,1)&lt;0.5,-1,1))^2)/SQRT(((50*POWER(80,POWER(COS(PI()*MOD(Calculator!$B$37/Calculator!$F$16,1)),2))+MIN(500,MAX(30,100*EXP(-0.3*'VSWR Calculator'!$C$24)*(1+3*ABS(MOD('VSWR Calculator'!$C$23/Calculator!$F$16/2,1)-0.5))))/'VSWR Calculator'!$C$25)+$C86)^2+(1500*ABS(SIN(2*PI()*MOD(Calculator!$B$37/Calculator!$F$16,1)))*IF(MOD(Calculator!$B$37/Calculator!$F$16,1)&lt;0.5,-1,1))^2)),2))</f>
        <v>—</v>
      </c>
      <c r="HS86" s="253" t="n">
        <f aca="false">IF(OR(Calculator!$E$17&lt;&gt;"YES",Calculator!$B$37&lt;Calculator!$G$17),"—",ROUND((1+SQRT(((50*POWER(80,POWER(COS(PI()*MOD(Calculator!$B$37/Calculator!$F$17,1)),2))+MIN(500,MAX(30,100*EXP(-0.3*'VSWR Calculator'!$C$24)*(1+3*ABS(MOD('VSWR Calculator'!$C$23/Calculator!$F$17/2,1)-0.5))))/'VSWR Calculator'!$C$25)-$C86)^2+(1500*ABS(SIN(2*PI()*MOD(Calculator!$B$37/Calculator!$F$17,1)))*IF(MOD(Calculator!$B$37/Calculator!$F$17,1)&lt;0.5,-1,1))^2)/SQRT(((50*POWER(80,POWER(COS(PI()*MOD(Calculator!$B$37/Calculator!$F$17,1)),2))+MIN(500,MAX(30,100*EXP(-0.3*'VSWR Calculator'!$C$24)*(1+3*ABS(MOD('VSWR Calculator'!$C$23/Calculator!$F$17/2,1)-0.5))))/'VSWR Calculator'!$C$25)+$C86)^2+(1500*ABS(SIN(2*PI()*MOD(Calculator!$B$37/Calculator!$F$17,1)))*IF(MOD(Calculator!$B$37/Calculator!$F$17,1)&lt;0.5,-1,1))^2))/(1-SQRT(((50*POWER(80,POWER(COS(PI()*MOD(Calculator!$B$37/Calculator!$F$17,1)),2))+MIN(500,MAX(30,100*EXP(-0.3*'VSWR Calculator'!$C$24)*(1+3*ABS(MOD('VSWR Calculator'!$C$23/Calculator!$F$17/2,1)-0.5))))/'VSWR Calculator'!$C$25)-$C86)^2+(1500*ABS(SIN(2*PI()*MOD(Calculator!$B$37/Calculator!$F$17,1)))*IF(MOD(Calculator!$B$37/Calculator!$F$17,1)&lt;0.5,-1,1))^2)/SQRT(((50*POWER(80,POWER(COS(PI()*MOD(Calculator!$B$37/Calculator!$F$17,1)),2))+MIN(500,MAX(30,100*EXP(-0.3*'VSWR Calculator'!$C$24)*(1+3*ABS(MOD('VSWR Calculator'!$C$23/Calculator!$F$17/2,1)-0.5))))/'VSWR Calculator'!$C$25)+$C86)^2+(1500*ABS(SIN(2*PI()*MOD(Calculator!$B$37/Calculator!$F$17,1)))*IF(MOD(Calculator!$B$37/Calculator!$F$17,1)&lt;0.5,-1,1))^2)),2))</f>
        <v>14.28</v>
      </c>
      <c r="HT86" s="253" t="str">
        <f aca="false">IF(OR(Calculator!$E$18&lt;&gt;"YES",Calculator!$B$37&lt;Calculator!$G$18),"—",ROUND((1+SQRT(((50*POWER(80,POWER(COS(PI()*MOD(Calculator!$B$37/Calculator!$F$18,1)),2))+MIN(500,MAX(30,100*EXP(-0.3*'VSWR Calculator'!$C$24)*(1+3*ABS(MOD('VSWR Calculator'!$C$23/Calculator!$F$18/2,1)-0.5))))/'VSWR Calculator'!$C$25)-$C86)^2+(1500*ABS(SIN(2*PI()*MOD(Calculator!$B$37/Calculator!$F$18,1)))*IF(MOD(Calculator!$B$37/Calculator!$F$18,1)&lt;0.5,-1,1))^2)/SQRT(((50*POWER(80,POWER(COS(PI()*MOD(Calculator!$B$37/Calculator!$F$18,1)),2))+MIN(500,MAX(30,100*EXP(-0.3*'VSWR Calculator'!$C$24)*(1+3*ABS(MOD('VSWR Calculator'!$C$23/Calculator!$F$18/2,1)-0.5))))/'VSWR Calculator'!$C$25)+$C86)^2+(1500*ABS(SIN(2*PI()*MOD(Calculator!$B$37/Calculator!$F$18,1)))*IF(MOD(Calculator!$B$37/Calculator!$F$18,1)&lt;0.5,-1,1))^2))/(1-SQRT(((50*POWER(80,POWER(COS(PI()*MOD(Calculator!$B$37/Calculator!$F$18,1)),2))+MIN(500,MAX(30,100*EXP(-0.3*'VSWR Calculator'!$C$24)*(1+3*ABS(MOD('VSWR Calculator'!$C$23/Calculator!$F$18/2,1)-0.5))))/'VSWR Calculator'!$C$25)-$C86)^2+(1500*ABS(SIN(2*PI()*MOD(Calculator!$B$37/Calculator!$F$18,1)))*IF(MOD(Calculator!$B$37/Calculator!$F$18,1)&lt;0.5,-1,1))^2)/SQRT(((50*POWER(80,POWER(COS(PI()*MOD(Calculator!$B$37/Calculator!$F$18,1)),2))+MIN(500,MAX(30,100*EXP(-0.3*'VSWR Calculator'!$C$24)*(1+3*ABS(MOD('VSWR Calculator'!$C$23/Calculator!$F$18/2,1)-0.5))))/'VSWR Calculator'!$C$25)+$C86)^2+(1500*ABS(SIN(2*PI()*MOD(Calculator!$B$37/Calculator!$F$18,1)))*IF(MOD(Calculator!$B$37/Calculator!$F$18,1)&lt;0.5,-1,1))^2)),2))</f>
        <v>—</v>
      </c>
      <c r="HU86" s="253" t="str">
        <f aca="false">IF(OR(Calculator!$E$19&lt;&gt;"YES",Calculator!$B$37&lt;Calculator!$G$19),"—",ROUND((1+SQRT(((50*POWER(80,POWER(COS(PI()*MOD(Calculator!$B$37/Calculator!$F$19,1)),2))+MIN(500,MAX(30,100*EXP(-0.3*'VSWR Calculator'!$C$24)*(1+3*ABS(MOD('VSWR Calculator'!$C$23/Calculator!$F$19/2,1)-0.5))))/'VSWR Calculator'!$C$25)-$C86)^2+(1500*ABS(SIN(2*PI()*MOD(Calculator!$B$37/Calculator!$F$19,1)))*IF(MOD(Calculator!$B$37/Calculator!$F$19,1)&lt;0.5,-1,1))^2)/SQRT(((50*POWER(80,POWER(COS(PI()*MOD(Calculator!$B$37/Calculator!$F$19,1)),2))+MIN(500,MAX(30,100*EXP(-0.3*'VSWR Calculator'!$C$24)*(1+3*ABS(MOD('VSWR Calculator'!$C$23/Calculator!$F$19/2,1)-0.5))))/'VSWR Calculator'!$C$25)+$C86)^2+(1500*ABS(SIN(2*PI()*MOD(Calculator!$B$37/Calculator!$F$19,1)))*IF(MOD(Calculator!$B$37/Calculator!$F$19,1)&lt;0.5,-1,1))^2))/(1-SQRT(((50*POWER(80,POWER(COS(PI()*MOD(Calculator!$B$37/Calculator!$F$19,1)),2))+MIN(500,MAX(30,100*EXP(-0.3*'VSWR Calculator'!$C$24)*(1+3*ABS(MOD('VSWR Calculator'!$C$23/Calculator!$F$19/2,1)-0.5))))/'VSWR Calculator'!$C$25)-$C86)^2+(1500*ABS(SIN(2*PI()*MOD(Calculator!$B$37/Calculator!$F$19,1)))*IF(MOD(Calculator!$B$37/Calculator!$F$19,1)&lt;0.5,-1,1))^2)/SQRT(((50*POWER(80,POWER(COS(PI()*MOD(Calculator!$B$37/Calculator!$F$19,1)),2))+MIN(500,MAX(30,100*EXP(-0.3*'VSWR Calculator'!$C$24)*(1+3*ABS(MOD('VSWR Calculator'!$C$23/Calculator!$F$19/2,1)-0.5))))/'VSWR Calculator'!$C$25)+$C86)^2+(1500*ABS(SIN(2*PI()*MOD(Calculator!$B$37/Calculator!$F$19,1)))*IF(MOD(Calculator!$B$37/Calculator!$F$19,1)&lt;0.5,-1,1))^2)),2))</f>
        <v>—</v>
      </c>
      <c r="HV86" s="253" t="str">
        <f aca="false">IF(OR(Calculator!$E$20&lt;&gt;"YES",Calculator!$B$37&lt;Calculator!$G$20),"—",ROUND((1+SQRT(((50*POWER(80,POWER(COS(PI()*MOD(Calculator!$B$37/Calculator!$F$20,1)),2))+MIN(500,MAX(30,100*EXP(-0.3*'VSWR Calculator'!$C$24)*(1+3*ABS(MOD('VSWR Calculator'!$C$23/Calculator!$F$20/2,1)-0.5))))/'VSWR Calculator'!$C$25)-$C86)^2+(1500*ABS(SIN(2*PI()*MOD(Calculator!$B$37/Calculator!$F$20,1)))*IF(MOD(Calculator!$B$37/Calculator!$F$20,1)&lt;0.5,-1,1))^2)/SQRT(((50*POWER(80,POWER(COS(PI()*MOD(Calculator!$B$37/Calculator!$F$20,1)),2))+MIN(500,MAX(30,100*EXP(-0.3*'VSWR Calculator'!$C$24)*(1+3*ABS(MOD('VSWR Calculator'!$C$23/Calculator!$F$20/2,1)-0.5))))/'VSWR Calculator'!$C$25)+$C86)^2+(1500*ABS(SIN(2*PI()*MOD(Calculator!$B$37/Calculator!$F$20,1)))*IF(MOD(Calculator!$B$37/Calculator!$F$20,1)&lt;0.5,-1,1))^2))/(1-SQRT(((50*POWER(80,POWER(COS(PI()*MOD(Calculator!$B$37/Calculator!$F$20,1)),2))+MIN(500,MAX(30,100*EXP(-0.3*'VSWR Calculator'!$C$24)*(1+3*ABS(MOD('VSWR Calculator'!$C$23/Calculator!$F$20/2,1)-0.5))))/'VSWR Calculator'!$C$25)-$C86)^2+(1500*ABS(SIN(2*PI()*MOD(Calculator!$B$37/Calculator!$F$20,1)))*IF(MOD(Calculator!$B$37/Calculator!$F$20,1)&lt;0.5,-1,1))^2)/SQRT(((50*POWER(80,POWER(COS(PI()*MOD(Calculator!$B$37/Calculator!$F$20,1)),2))+MIN(500,MAX(30,100*EXP(-0.3*'VSWR Calculator'!$C$24)*(1+3*ABS(MOD('VSWR Calculator'!$C$23/Calculator!$F$20/2,1)-0.5))))/'VSWR Calculator'!$C$25)+$C86)^2+(1500*ABS(SIN(2*PI()*MOD(Calculator!$B$37/Calculator!$F$20,1)))*IF(MOD(Calculator!$B$37/Calculator!$F$20,1)&lt;0.5,-1,1))^2)),2))</f>
        <v>—</v>
      </c>
      <c r="HW86" s="253" t="str">
        <f aca="false">IF(OR(Calculator!$E$21&lt;&gt;"YES",Calculator!$B$37&lt;Calculator!$G$21),"—",ROUND((1+SQRT(((50*POWER(80,POWER(COS(PI()*MOD(Calculator!$B$37/Calculator!$F$21,1)),2))+MIN(500,MAX(30,100*EXP(-0.3*'VSWR Calculator'!$C$24)*(1+3*ABS(MOD('VSWR Calculator'!$C$23/Calculator!$F$21/2,1)-0.5))))/'VSWR Calculator'!$C$25)-$C86)^2+(1500*ABS(SIN(2*PI()*MOD(Calculator!$B$37/Calculator!$F$21,1)))*IF(MOD(Calculator!$B$37/Calculator!$F$21,1)&lt;0.5,-1,1))^2)/SQRT(((50*POWER(80,POWER(COS(PI()*MOD(Calculator!$B$37/Calculator!$F$21,1)),2))+MIN(500,MAX(30,100*EXP(-0.3*'VSWR Calculator'!$C$24)*(1+3*ABS(MOD('VSWR Calculator'!$C$23/Calculator!$F$21/2,1)-0.5))))/'VSWR Calculator'!$C$25)+$C86)^2+(1500*ABS(SIN(2*PI()*MOD(Calculator!$B$37/Calculator!$F$21,1)))*IF(MOD(Calculator!$B$37/Calculator!$F$21,1)&lt;0.5,-1,1))^2))/(1-SQRT(((50*POWER(80,POWER(COS(PI()*MOD(Calculator!$B$37/Calculator!$F$21,1)),2))+MIN(500,MAX(30,100*EXP(-0.3*'VSWR Calculator'!$C$24)*(1+3*ABS(MOD('VSWR Calculator'!$C$23/Calculator!$F$21/2,1)-0.5))))/'VSWR Calculator'!$C$25)-$C86)^2+(1500*ABS(SIN(2*PI()*MOD(Calculator!$B$37/Calculator!$F$21,1)))*IF(MOD(Calculator!$B$37/Calculator!$F$21,1)&lt;0.5,-1,1))^2)/SQRT(((50*POWER(80,POWER(COS(PI()*MOD(Calculator!$B$37/Calculator!$F$21,1)),2))+MIN(500,MAX(30,100*EXP(-0.3*'VSWR Calculator'!$C$24)*(1+3*ABS(MOD('VSWR Calculator'!$C$23/Calculator!$F$21/2,1)-0.5))))/'VSWR Calculator'!$C$25)+$C86)^2+(1500*ABS(SIN(2*PI()*MOD(Calculator!$B$37/Calculator!$F$21,1)))*IF(MOD(Calculator!$B$37/Calculator!$F$21,1)&lt;0.5,-1,1))^2)),2))</f>
        <v>—</v>
      </c>
      <c r="HX86" s="253" t="str">
        <f aca="false">IF(OR(Calculator!$E$22&lt;&gt;"YES",Calculator!$B$37&lt;Calculator!$G$22),"—",ROUND((1+SQRT(((50*POWER(80,POWER(COS(PI()*MOD(Calculator!$B$37/Calculator!$F$22,1)),2))+MIN(500,MAX(30,100*EXP(-0.3*'VSWR Calculator'!$C$24)*(1+3*ABS(MOD('VSWR Calculator'!$C$23/Calculator!$F$22/2,1)-0.5))))/'VSWR Calculator'!$C$25)-$C86)^2+(1500*ABS(SIN(2*PI()*MOD(Calculator!$B$37/Calculator!$F$22,1)))*IF(MOD(Calculator!$B$37/Calculator!$F$22,1)&lt;0.5,-1,1))^2)/SQRT(((50*POWER(80,POWER(COS(PI()*MOD(Calculator!$B$37/Calculator!$F$22,1)),2))+MIN(500,MAX(30,100*EXP(-0.3*'VSWR Calculator'!$C$24)*(1+3*ABS(MOD('VSWR Calculator'!$C$23/Calculator!$F$22/2,1)-0.5))))/'VSWR Calculator'!$C$25)+$C86)^2+(1500*ABS(SIN(2*PI()*MOD(Calculator!$B$37/Calculator!$F$22,1)))*IF(MOD(Calculator!$B$37/Calculator!$F$22,1)&lt;0.5,-1,1))^2))/(1-SQRT(((50*POWER(80,POWER(COS(PI()*MOD(Calculator!$B$37/Calculator!$F$22,1)),2))+MIN(500,MAX(30,100*EXP(-0.3*'VSWR Calculator'!$C$24)*(1+3*ABS(MOD('VSWR Calculator'!$C$23/Calculator!$F$22/2,1)-0.5))))/'VSWR Calculator'!$C$25)-$C86)^2+(1500*ABS(SIN(2*PI()*MOD(Calculator!$B$37/Calculator!$F$22,1)))*IF(MOD(Calculator!$B$37/Calculator!$F$22,1)&lt;0.5,-1,1))^2)/SQRT(((50*POWER(80,POWER(COS(PI()*MOD(Calculator!$B$37/Calculator!$F$22,1)),2))+MIN(500,MAX(30,100*EXP(-0.3*'VSWR Calculator'!$C$24)*(1+3*ABS(MOD('VSWR Calculator'!$C$23/Calculator!$F$22/2,1)-0.5))))/'VSWR Calculator'!$C$25)+$C86)^2+(1500*ABS(SIN(2*PI()*MOD(Calculator!$B$37/Calculator!$F$22,1)))*IF(MOD(Calculator!$B$37/Calculator!$F$22,1)&lt;0.5,-1,1))^2)),2))</f>
        <v>—</v>
      </c>
      <c r="HY86" s="253" t="n">
        <f aca="false">IFERROR(ROUND((IF(ISNUMBER(HN86),HN86,0)+IF(ISNUMBER(HO86),HO86,0)+IF(ISNUMBER(HP86),HP86,0)+IF(ISNUMBER(HQ86),HQ86,0)+IF(ISNUMBER(HR86),HR86,0)+IF(ISNUMBER(HS86),HS86,0)+IF(ISNUMBER(HT86),HT86,0)+IF(ISNUMBER(HU86),HU86,0)+IF(ISNUMBER(HV86),HV86,0)+IF(ISNUMBER(HW86),HW86,0)+IF(ISNUMBER(HX86),HX86,0))/(IF(ISNUMBER(HN86),1,0)+IF(ISNUMBER(HO86),1,0)+IF(ISNUMBER(HP86),1,0)+IF(ISNUMBER(HQ86),1,0)+IF(ISNUMBER(HR86),1,0)+IF(ISNUMBER(HS86),1,0)+IF(ISNUMBER(HT86),1,0)+IF(ISNUMBER(HU86),1,0)+IF(ISNUMBER(HV86),1,0)+IF(ISNUMBER(HW86),1,0)+IF(ISNUMBER(HX86),1,0)),4),"")</f>
        <v>8.345</v>
      </c>
      <c r="HZ86" s="253" t="str">
        <f aca="false">IF(OR(Calculator!$E$12&lt;&gt;"YES",Calculator!$B$38&lt;Calculator!$G$12),"—",ROUND((1+SQRT(((50*POWER(80,POWER(COS(PI()*MOD(Calculator!$B$38/Calculator!$F$12,1)),2))+MIN(500,MAX(30,100*EXP(-0.3*'VSWR Calculator'!$C$24)*(1+3*ABS(MOD('VSWR Calculator'!$C$23/Calculator!$F$12/2,1)-0.5))))/'VSWR Calculator'!$C$25)-$C86)^2+(1500*ABS(SIN(2*PI()*MOD(Calculator!$B$38/Calculator!$F$12,1)))*IF(MOD(Calculator!$B$38/Calculator!$F$12,1)&lt;0.5,-1,1))^2)/SQRT(((50*POWER(80,POWER(COS(PI()*MOD(Calculator!$B$38/Calculator!$F$12,1)),2))+MIN(500,MAX(30,100*EXP(-0.3*'VSWR Calculator'!$C$24)*(1+3*ABS(MOD('VSWR Calculator'!$C$23/Calculator!$F$12/2,1)-0.5))))/'VSWR Calculator'!$C$25)+$C86)^2+(1500*ABS(SIN(2*PI()*MOD(Calculator!$B$38/Calculator!$F$12,1)))*IF(MOD(Calculator!$B$38/Calculator!$F$12,1)&lt;0.5,-1,1))^2))/(1-SQRT(((50*POWER(80,POWER(COS(PI()*MOD(Calculator!$B$38/Calculator!$F$12,1)),2))+MIN(500,MAX(30,100*EXP(-0.3*'VSWR Calculator'!$C$24)*(1+3*ABS(MOD('VSWR Calculator'!$C$23/Calculator!$F$12/2,1)-0.5))))/'VSWR Calculator'!$C$25)-$C86)^2+(1500*ABS(SIN(2*PI()*MOD(Calculator!$B$38/Calculator!$F$12,1)))*IF(MOD(Calculator!$B$38/Calculator!$F$12,1)&lt;0.5,-1,1))^2)/SQRT(((50*POWER(80,POWER(COS(PI()*MOD(Calculator!$B$38/Calculator!$F$12,1)),2))+MIN(500,MAX(30,100*EXP(-0.3*'VSWR Calculator'!$C$24)*(1+3*ABS(MOD('VSWR Calculator'!$C$23/Calculator!$F$12/2,1)-0.5))))/'VSWR Calculator'!$C$25)+$C86)^2+(1500*ABS(SIN(2*PI()*MOD(Calculator!$B$38/Calculator!$F$12,1)))*IF(MOD(Calculator!$B$38/Calculator!$F$12,1)&lt;0.5,-1,1))^2)),2))</f>
        <v>—</v>
      </c>
      <c r="IA86" s="253" t="str">
        <f aca="false">IF(OR(Calculator!$E$13&lt;&gt;"YES",Calculator!$B$38&lt;Calculator!$G$13),"—",ROUND((1+SQRT(((50*POWER(80,POWER(COS(PI()*MOD(Calculator!$B$38/Calculator!$F$13,1)),2))+MIN(500,MAX(30,100*EXP(-0.3*'VSWR Calculator'!$C$24)*(1+3*ABS(MOD('VSWR Calculator'!$C$23/Calculator!$F$13/2,1)-0.5))))/'VSWR Calculator'!$C$25)-$C86)^2+(1500*ABS(SIN(2*PI()*MOD(Calculator!$B$38/Calculator!$F$13,1)))*IF(MOD(Calculator!$B$38/Calculator!$F$13,1)&lt;0.5,-1,1))^2)/SQRT(((50*POWER(80,POWER(COS(PI()*MOD(Calculator!$B$38/Calculator!$F$13,1)),2))+MIN(500,MAX(30,100*EXP(-0.3*'VSWR Calculator'!$C$24)*(1+3*ABS(MOD('VSWR Calculator'!$C$23/Calculator!$F$13/2,1)-0.5))))/'VSWR Calculator'!$C$25)+$C86)^2+(1500*ABS(SIN(2*PI()*MOD(Calculator!$B$38/Calculator!$F$13,1)))*IF(MOD(Calculator!$B$38/Calculator!$F$13,1)&lt;0.5,-1,1))^2))/(1-SQRT(((50*POWER(80,POWER(COS(PI()*MOD(Calculator!$B$38/Calculator!$F$13,1)),2))+MIN(500,MAX(30,100*EXP(-0.3*'VSWR Calculator'!$C$24)*(1+3*ABS(MOD('VSWR Calculator'!$C$23/Calculator!$F$13/2,1)-0.5))))/'VSWR Calculator'!$C$25)-$C86)^2+(1500*ABS(SIN(2*PI()*MOD(Calculator!$B$38/Calculator!$F$13,1)))*IF(MOD(Calculator!$B$38/Calculator!$F$13,1)&lt;0.5,-1,1))^2)/SQRT(((50*POWER(80,POWER(COS(PI()*MOD(Calculator!$B$38/Calculator!$F$13,1)),2))+MIN(500,MAX(30,100*EXP(-0.3*'VSWR Calculator'!$C$24)*(1+3*ABS(MOD('VSWR Calculator'!$C$23/Calculator!$F$13/2,1)-0.5))))/'VSWR Calculator'!$C$25)+$C86)^2+(1500*ABS(SIN(2*PI()*MOD(Calculator!$B$38/Calculator!$F$13,1)))*IF(MOD(Calculator!$B$38/Calculator!$F$13,1)&lt;0.5,-1,1))^2)),2))</f>
        <v>—</v>
      </c>
      <c r="IB86" s="253" t="str">
        <f aca="false">IF(OR(Calculator!$E$14&lt;&gt;"YES",Calculator!$B$38&lt;Calculator!$G$14),"—",ROUND((1+SQRT(((50*POWER(80,POWER(COS(PI()*MOD(Calculator!$B$38/Calculator!$F$14,1)),2))+MIN(500,MAX(30,100*EXP(-0.3*'VSWR Calculator'!$C$24)*(1+3*ABS(MOD('VSWR Calculator'!$C$23/Calculator!$F$14/2,1)-0.5))))/'VSWR Calculator'!$C$25)-$C86)^2+(1500*ABS(SIN(2*PI()*MOD(Calculator!$B$38/Calculator!$F$14,1)))*IF(MOD(Calculator!$B$38/Calculator!$F$14,1)&lt;0.5,-1,1))^2)/SQRT(((50*POWER(80,POWER(COS(PI()*MOD(Calculator!$B$38/Calculator!$F$14,1)),2))+MIN(500,MAX(30,100*EXP(-0.3*'VSWR Calculator'!$C$24)*(1+3*ABS(MOD('VSWR Calculator'!$C$23/Calculator!$F$14/2,1)-0.5))))/'VSWR Calculator'!$C$25)+$C86)^2+(1500*ABS(SIN(2*PI()*MOD(Calculator!$B$38/Calculator!$F$14,1)))*IF(MOD(Calculator!$B$38/Calculator!$F$14,1)&lt;0.5,-1,1))^2))/(1-SQRT(((50*POWER(80,POWER(COS(PI()*MOD(Calculator!$B$38/Calculator!$F$14,1)),2))+MIN(500,MAX(30,100*EXP(-0.3*'VSWR Calculator'!$C$24)*(1+3*ABS(MOD('VSWR Calculator'!$C$23/Calculator!$F$14/2,1)-0.5))))/'VSWR Calculator'!$C$25)-$C86)^2+(1500*ABS(SIN(2*PI()*MOD(Calculator!$B$38/Calculator!$F$14,1)))*IF(MOD(Calculator!$B$38/Calculator!$F$14,1)&lt;0.5,-1,1))^2)/SQRT(((50*POWER(80,POWER(COS(PI()*MOD(Calculator!$B$38/Calculator!$F$14,1)),2))+MIN(500,MAX(30,100*EXP(-0.3*'VSWR Calculator'!$C$24)*(1+3*ABS(MOD('VSWR Calculator'!$C$23/Calculator!$F$14/2,1)-0.5))))/'VSWR Calculator'!$C$25)+$C86)^2+(1500*ABS(SIN(2*PI()*MOD(Calculator!$B$38/Calculator!$F$14,1)))*IF(MOD(Calculator!$B$38/Calculator!$F$14,1)&lt;0.5,-1,1))^2)),2))</f>
        <v>—</v>
      </c>
      <c r="IC86" s="253" t="n">
        <f aca="false">IF(OR(Calculator!$E$15&lt;&gt;"YES",Calculator!$B$38&lt;Calculator!$G$15),"—",ROUND((1+SQRT(((50*POWER(80,POWER(COS(PI()*MOD(Calculator!$B$38/Calculator!$F$15,1)),2))+MIN(500,MAX(30,100*EXP(-0.3*'VSWR Calculator'!$C$24)*(1+3*ABS(MOD('VSWR Calculator'!$C$23/Calculator!$F$15/2,1)-0.5))))/'VSWR Calculator'!$C$25)-$C86)^2+(1500*ABS(SIN(2*PI()*MOD(Calculator!$B$38/Calculator!$F$15,1)))*IF(MOD(Calculator!$B$38/Calculator!$F$15,1)&lt;0.5,-1,1))^2)/SQRT(((50*POWER(80,POWER(COS(PI()*MOD(Calculator!$B$38/Calculator!$F$15,1)),2))+MIN(500,MAX(30,100*EXP(-0.3*'VSWR Calculator'!$C$24)*(1+3*ABS(MOD('VSWR Calculator'!$C$23/Calculator!$F$15/2,1)-0.5))))/'VSWR Calculator'!$C$25)+$C86)^2+(1500*ABS(SIN(2*PI()*MOD(Calculator!$B$38/Calculator!$F$15,1)))*IF(MOD(Calculator!$B$38/Calculator!$F$15,1)&lt;0.5,-1,1))^2))/(1-SQRT(((50*POWER(80,POWER(COS(PI()*MOD(Calculator!$B$38/Calculator!$F$15,1)),2))+MIN(500,MAX(30,100*EXP(-0.3*'VSWR Calculator'!$C$24)*(1+3*ABS(MOD('VSWR Calculator'!$C$23/Calculator!$F$15/2,1)-0.5))))/'VSWR Calculator'!$C$25)-$C86)^2+(1500*ABS(SIN(2*PI()*MOD(Calculator!$B$38/Calculator!$F$15,1)))*IF(MOD(Calculator!$B$38/Calculator!$F$15,1)&lt;0.5,-1,1))^2)/SQRT(((50*POWER(80,POWER(COS(PI()*MOD(Calculator!$B$38/Calculator!$F$15,1)),2))+MIN(500,MAX(30,100*EXP(-0.3*'VSWR Calculator'!$C$24)*(1+3*ABS(MOD('VSWR Calculator'!$C$23/Calculator!$F$15/2,1)-0.5))))/'VSWR Calculator'!$C$25)+$C86)^2+(1500*ABS(SIN(2*PI()*MOD(Calculator!$B$38/Calculator!$F$15,1)))*IF(MOD(Calculator!$B$38/Calculator!$F$15,1)&lt;0.5,-1,1))^2)),2))</f>
        <v>2.23</v>
      </c>
      <c r="ID86" s="253" t="str">
        <f aca="false">IF(OR(Calculator!$E$16&lt;&gt;"YES",Calculator!$B$38&lt;Calculator!$G$16),"—",ROUND((1+SQRT(((50*POWER(80,POWER(COS(PI()*MOD(Calculator!$B$38/Calculator!$F$16,1)),2))+MIN(500,MAX(30,100*EXP(-0.3*'VSWR Calculator'!$C$24)*(1+3*ABS(MOD('VSWR Calculator'!$C$23/Calculator!$F$16/2,1)-0.5))))/'VSWR Calculator'!$C$25)-$C86)^2+(1500*ABS(SIN(2*PI()*MOD(Calculator!$B$38/Calculator!$F$16,1)))*IF(MOD(Calculator!$B$38/Calculator!$F$16,1)&lt;0.5,-1,1))^2)/SQRT(((50*POWER(80,POWER(COS(PI()*MOD(Calculator!$B$38/Calculator!$F$16,1)),2))+MIN(500,MAX(30,100*EXP(-0.3*'VSWR Calculator'!$C$24)*(1+3*ABS(MOD('VSWR Calculator'!$C$23/Calculator!$F$16/2,1)-0.5))))/'VSWR Calculator'!$C$25)+$C86)^2+(1500*ABS(SIN(2*PI()*MOD(Calculator!$B$38/Calculator!$F$16,1)))*IF(MOD(Calculator!$B$38/Calculator!$F$16,1)&lt;0.5,-1,1))^2))/(1-SQRT(((50*POWER(80,POWER(COS(PI()*MOD(Calculator!$B$38/Calculator!$F$16,1)),2))+MIN(500,MAX(30,100*EXP(-0.3*'VSWR Calculator'!$C$24)*(1+3*ABS(MOD('VSWR Calculator'!$C$23/Calculator!$F$16/2,1)-0.5))))/'VSWR Calculator'!$C$25)-$C86)^2+(1500*ABS(SIN(2*PI()*MOD(Calculator!$B$38/Calculator!$F$16,1)))*IF(MOD(Calculator!$B$38/Calculator!$F$16,1)&lt;0.5,-1,1))^2)/SQRT(((50*POWER(80,POWER(COS(PI()*MOD(Calculator!$B$38/Calculator!$F$16,1)),2))+MIN(500,MAX(30,100*EXP(-0.3*'VSWR Calculator'!$C$24)*(1+3*ABS(MOD('VSWR Calculator'!$C$23/Calculator!$F$16/2,1)-0.5))))/'VSWR Calculator'!$C$25)+$C86)^2+(1500*ABS(SIN(2*PI()*MOD(Calculator!$B$38/Calculator!$F$16,1)))*IF(MOD(Calculator!$B$38/Calculator!$F$16,1)&lt;0.5,-1,1))^2)),2))</f>
        <v>—</v>
      </c>
      <c r="IE86" s="253" t="n">
        <f aca="false">IF(OR(Calculator!$E$17&lt;&gt;"YES",Calculator!$B$38&lt;Calculator!$G$17),"—",ROUND((1+SQRT(((50*POWER(80,POWER(COS(PI()*MOD(Calculator!$B$38/Calculator!$F$17,1)),2))+MIN(500,MAX(30,100*EXP(-0.3*'VSWR Calculator'!$C$24)*(1+3*ABS(MOD('VSWR Calculator'!$C$23/Calculator!$F$17/2,1)-0.5))))/'VSWR Calculator'!$C$25)-$C86)^2+(1500*ABS(SIN(2*PI()*MOD(Calculator!$B$38/Calculator!$F$17,1)))*IF(MOD(Calculator!$B$38/Calculator!$F$17,1)&lt;0.5,-1,1))^2)/SQRT(((50*POWER(80,POWER(COS(PI()*MOD(Calculator!$B$38/Calculator!$F$17,1)),2))+MIN(500,MAX(30,100*EXP(-0.3*'VSWR Calculator'!$C$24)*(1+3*ABS(MOD('VSWR Calculator'!$C$23/Calculator!$F$17/2,1)-0.5))))/'VSWR Calculator'!$C$25)+$C86)^2+(1500*ABS(SIN(2*PI()*MOD(Calculator!$B$38/Calculator!$F$17,1)))*IF(MOD(Calculator!$B$38/Calculator!$F$17,1)&lt;0.5,-1,1))^2))/(1-SQRT(((50*POWER(80,POWER(COS(PI()*MOD(Calculator!$B$38/Calculator!$F$17,1)),2))+MIN(500,MAX(30,100*EXP(-0.3*'VSWR Calculator'!$C$24)*(1+3*ABS(MOD('VSWR Calculator'!$C$23/Calculator!$F$17/2,1)-0.5))))/'VSWR Calculator'!$C$25)-$C86)^2+(1500*ABS(SIN(2*PI()*MOD(Calculator!$B$38/Calculator!$F$17,1)))*IF(MOD(Calculator!$B$38/Calculator!$F$17,1)&lt;0.5,-1,1))^2)/SQRT(((50*POWER(80,POWER(COS(PI()*MOD(Calculator!$B$38/Calculator!$F$17,1)),2))+MIN(500,MAX(30,100*EXP(-0.3*'VSWR Calculator'!$C$24)*(1+3*ABS(MOD('VSWR Calculator'!$C$23/Calculator!$F$17/2,1)-0.5))))/'VSWR Calculator'!$C$25)+$C86)^2+(1500*ABS(SIN(2*PI()*MOD(Calculator!$B$38/Calculator!$F$17,1)))*IF(MOD(Calculator!$B$38/Calculator!$F$17,1)&lt;0.5,-1,1))^2)),2))</f>
        <v>17.42</v>
      </c>
      <c r="IF86" s="253" t="str">
        <f aca="false">IF(OR(Calculator!$E$18&lt;&gt;"YES",Calculator!$B$38&lt;Calculator!$G$18),"—",ROUND((1+SQRT(((50*POWER(80,POWER(COS(PI()*MOD(Calculator!$B$38/Calculator!$F$18,1)),2))+MIN(500,MAX(30,100*EXP(-0.3*'VSWR Calculator'!$C$24)*(1+3*ABS(MOD('VSWR Calculator'!$C$23/Calculator!$F$18/2,1)-0.5))))/'VSWR Calculator'!$C$25)-$C86)^2+(1500*ABS(SIN(2*PI()*MOD(Calculator!$B$38/Calculator!$F$18,1)))*IF(MOD(Calculator!$B$38/Calculator!$F$18,1)&lt;0.5,-1,1))^2)/SQRT(((50*POWER(80,POWER(COS(PI()*MOD(Calculator!$B$38/Calculator!$F$18,1)),2))+MIN(500,MAX(30,100*EXP(-0.3*'VSWR Calculator'!$C$24)*(1+3*ABS(MOD('VSWR Calculator'!$C$23/Calculator!$F$18/2,1)-0.5))))/'VSWR Calculator'!$C$25)+$C86)^2+(1500*ABS(SIN(2*PI()*MOD(Calculator!$B$38/Calculator!$F$18,1)))*IF(MOD(Calculator!$B$38/Calculator!$F$18,1)&lt;0.5,-1,1))^2))/(1-SQRT(((50*POWER(80,POWER(COS(PI()*MOD(Calculator!$B$38/Calculator!$F$18,1)),2))+MIN(500,MAX(30,100*EXP(-0.3*'VSWR Calculator'!$C$24)*(1+3*ABS(MOD('VSWR Calculator'!$C$23/Calculator!$F$18/2,1)-0.5))))/'VSWR Calculator'!$C$25)-$C86)^2+(1500*ABS(SIN(2*PI()*MOD(Calculator!$B$38/Calculator!$F$18,1)))*IF(MOD(Calculator!$B$38/Calculator!$F$18,1)&lt;0.5,-1,1))^2)/SQRT(((50*POWER(80,POWER(COS(PI()*MOD(Calculator!$B$38/Calculator!$F$18,1)),2))+MIN(500,MAX(30,100*EXP(-0.3*'VSWR Calculator'!$C$24)*(1+3*ABS(MOD('VSWR Calculator'!$C$23/Calculator!$F$18/2,1)-0.5))))/'VSWR Calculator'!$C$25)+$C86)^2+(1500*ABS(SIN(2*PI()*MOD(Calculator!$B$38/Calculator!$F$18,1)))*IF(MOD(Calculator!$B$38/Calculator!$F$18,1)&lt;0.5,-1,1))^2)),2))</f>
        <v>—</v>
      </c>
      <c r="IG86" s="253" t="str">
        <f aca="false">IF(OR(Calculator!$E$19&lt;&gt;"YES",Calculator!$B$38&lt;Calculator!$G$19),"—",ROUND((1+SQRT(((50*POWER(80,POWER(COS(PI()*MOD(Calculator!$B$38/Calculator!$F$19,1)),2))+MIN(500,MAX(30,100*EXP(-0.3*'VSWR Calculator'!$C$24)*(1+3*ABS(MOD('VSWR Calculator'!$C$23/Calculator!$F$19/2,1)-0.5))))/'VSWR Calculator'!$C$25)-$C86)^2+(1500*ABS(SIN(2*PI()*MOD(Calculator!$B$38/Calculator!$F$19,1)))*IF(MOD(Calculator!$B$38/Calculator!$F$19,1)&lt;0.5,-1,1))^2)/SQRT(((50*POWER(80,POWER(COS(PI()*MOD(Calculator!$B$38/Calculator!$F$19,1)),2))+MIN(500,MAX(30,100*EXP(-0.3*'VSWR Calculator'!$C$24)*(1+3*ABS(MOD('VSWR Calculator'!$C$23/Calculator!$F$19/2,1)-0.5))))/'VSWR Calculator'!$C$25)+$C86)^2+(1500*ABS(SIN(2*PI()*MOD(Calculator!$B$38/Calculator!$F$19,1)))*IF(MOD(Calculator!$B$38/Calculator!$F$19,1)&lt;0.5,-1,1))^2))/(1-SQRT(((50*POWER(80,POWER(COS(PI()*MOD(Calculator!$B$38/Calculator!$F$19,1)),2))+MIN(500,MAX(30,100*EXP(-0.3*'VSWR Calculator'!$C$24)*(1+3*ABS(MOD('VSWR Calculator'!$C$23/Calculator!$F$19/2,1)-0.5))))/'VSWR Calculator'!$C$25)-$C86)^2+(1500*ABS(SIN(2*PI()*MOD(Calculator!$B$38/Calculator!$F$19,1)))*IF(MOD(Calculator!$B$38/Calculator!$F$19,1)&lt;0.5,-1,1))^2)/SQRT(((50*POWER(80,POWER(COS(PI()*MOD(Calculator!$B$38/Calculator!$F$19,1)),2))+MIN(500,MAX(30,100*EXP(-0.3*'VSWR Calculator'!$C$24)*(1+3*ABS(MOD('VSWR Calculator'!$C$23/Calculator!$F$19/2,1)-0.5))))/'VSWR Calculator'!$C$25)+$C86)^2+(1500*ABS(SIN(2*PI()*MOD(Calculator!$B$38/Calculator!$F$19,1)))*IF(MOD(Calculator!$B$38/Calculator!$F$19,1)&lt;0.5,-1,1))^2)),2))</f>
        <v>—</v>
      </c>
      <c r="IH86" s="253" t="str">
        <f aca="false">IF(OR(Calculator!$E$20&lt;&gt;"YES",Calculator!$B$38&lt;Calculator!$G$20),"—",ROUND((1+SQRT(((50*POWER(80,POWER(COS(PI()*MOD(Calculator!$B$38/Calculator!$F$20,1)),2))+MIN(500,MAX(30,100*EXP(-0.3*'VSWR Calculator'!$C$24)*(1+3*ABS(MOD('VSWR Calculator'!$C$23/Calculator!$F$20/2,1)-0.5))))/'VSWR Calculator'!$C$25)-$C86)^2+(1500*ABS(SIN(2*PI()*MOD(Calculator!$B$38/Calculator!$F$20,1)))*IF(MOD(Calculator!$B$38/Calculator!$F$20,1)&lt;0.5,-1,1))^2)/SQRT(((50*POWER(80,POWER(COS(PI()*MOD(Calculator!$B$38/Calculator!$F$20,1)),2))+MIN(500,MAX(30,100*EXP(-0.3*'VSWR Calculator'!$C$24)*(1+3*ABS(MOD('VSWR Calculator'!$C$23/Calculator!$F$20/2,1)-0.5))))/'VSWR Calculator'!$C$25)+$C86)^2+(1500*ABS(SIN(2*PI()*MOD(Calculator!$B$38/Calculator!$F$20,1)))*IF(MOD(Calculator!$B$38/Calculator!$F$20,1)&lt;0.5,-1,1))^2))/(1-SQRT(((50*POWER(80,POWER(COS(PI()*MOD(Calculator!$B$38/Calculator!$F$20,1)),2))+MIN(500,MAX(30,100*EXP(-0.3*'VSWR Calculator'!$C$24)*(1+3*ABS(MOD('VSWR Calculator'!$C$23/Calculator!$F$20/2,1)-0.5))))/'VSWR Calculator'!$C$25)-$C86)^2+(1500*ABS(SIN(2*PI()*MOD(Calculator!$B$38/Calculator!$F$20,1)))*IF(MOD(Calculator!$B$38/Calculator!$F$20,1)&lt;0.5,-1,1))^2)/SQRT(((50*POWER(80,POWER(COS(PI()*MOD(Calculator!$B$38/Calculator!$F$20,1)),2))+MIN(500,MAX(30,100*EXP(-0.3*'VSWR Calculator'!$C$24)*(1+3*ABS(MOD('VSWR Calculator'!$C$23/Calculator!$F$20/2,1)-0.5))))/'VSWR Calculator'!$C$25)+$C86)^2+(1500*ABS(SIN(2*PI()*MOD(Calculator!$B$38/Calculator!$F$20,1)))*IF(MOD(Calculator!$B$38/Calculator!$F$20,1)&lt;0.5,-1,1))^2)),2))</f>
        <v>—</v>
      </c>
      <c r="II86" s="253" t="str">
        <f aca="false">IF(OR(Calculator!$E$21&lt;&gt;"YES",Calculator!$B$38&lt;Calculator!$G$21),"—",ROUND((1+SQRT(((50*POWER(80,POWER(COS(PI()*MOD(Calculator!$B$38/Calculator!$F$21,1)),2))+MIN(500,MAX(30,100*EXP(-0.3*'VSWR Calculator'!$C$24)*(1+3*ABS(MOD('VSWR Calculator'!$C$23/Calculator!$F$21/2,1)-0.5))))/'VSWR Calculator'!$C$25)-$C86)^2+(1500*ABS(SIN(2*PI()*MOD(Calculator!$B$38/Calculator!$F$21,1)))*IF(MOD(Calculator!$B$38/Calculator!$F$21,1)&lt;0.5,-1,1))^2)/SQRT(((50*POWER(80,POWER(COS(PI()*MOD(Calculator!$B$38/Calculator!$F$21,1)),2))+MIN(500,MAX(30,100*EXP(-0.3*'VSWR Calculator'!$C$24)*(1+3*ABS(MOD('VSWR Calculator'!$C$23/Calculator!$F$21/2,1)-0.5))))/'VSWR Calculator'!$C$25)+$C86)^2+(1500*ABS(SIN(2*PI()*MOD(Calculator!$B$38/Calculator!$F$21,1)))*IF(MOD(Calculator!$B$38/Calculator!$F$21,1)&lt;0.5,-1,1))^2))/(1-SQRT(((50*POWER(80,POWER(COS(PI()*MOD(Calculator!$B$38/Calculator!$F$21,1)),2))+MIN(500,MAX(30,100*EXP(-0.3*'VSWR Calculator'!$C$24)*(1+3*ABS(MOD('VSWR Calculator'!$C$23/Calculator!$F$21/2,1)-0.5))))/'VSWR Calculator'!$C$25)-$C86)^2+(1500*ABS(SIN(2*PI()*MOD(Calculator!$B$38/Calculator!$F$21,1)))*IF(MOD(Calculator!$B$38/Calculator!$F$21,1)&lt;0.5,-1,1))^2)/SQRT(((50*POWER(80,POWER(COS(PI()*MOD(Calculator!$B$38/Calculator!$F$21,1)),2))+MIN(500,MAX(30,100*EXP(-0.3*'VSWR Calculator'!$C$24)*(1+3*ABS(MOD('VSWR Calculator'!$C$23/Calculator!$F$21/2,1)-0.5))))/'VSWR Calculator'!$C$25)+$C86)^2+(1500*ABS(SIN(2*PI()*MOD(Calculator!$B$38/Calculator!$F$21,1)))*IF(MOD(Calculator!$B$38/Calculator!$F$21,1)&lt;0.5,-1,1))^2)),2))</f>
        <v>—</v>
      </c>
      <c r="IJ86" s="253" t="str">
        <f aca="false">IF(OR(Calculator!$E$22&lt;&gt;"YES",Calculator!$B$38&lt;Calculator!$G$22),"—",ROUND((1+SQRT(((50*POWER(80,POWER(COS(PI()*MOD(Calculator!$B$38/Calculator!$F$22,1)),2))+MIN(500,MAX(30,100*EXP(-0.3*'VSWR Calculator'!$C$24)*(1+3*ABS(MOD('VSWR Calculator'!$C$23/Calculator!$F$22/2,1)-0.5))))/'VSWR Calculator'!$C$25)-$C86)^2+(1500*ABS(SIN(2*PI()*MOD(Calculator!$B$38/Calculator!$F$22,1)))*IF(MOD(Calculator!$B$38/Calculator!$F$22,1)&lt;0.5,-1,1))^2)/SQRT(((50*POWER(80,POWER(COS(PI()*MOD(Calculator!$B$38/Calculator!$F$22,1)),2))+MIN(500,MAX(30,100*EXP(-0.3*'VSWR Calculator'!$C$24)*(1+3*ABS(MOD('VSWR Calculator'!$C$23/Calculator!$F$22/2,1)-0.5))))/'VSWR Calculator'!$C$25)+$C86)^2+(1500*ABS(SIN(2*PI()*MOD(Calculator!$B$38/Calculator!$F$22,1)))*IF(MOD(Calculator!$B$38/Calculator!$F$22,1)&lt;0.5,-1,1))^2))/(1-SQRT(((50*POWER(80,POWER(COS(PI()*MOD(Calculator!$B$38/Calculator!$F$22,1)),2))+MIN(500,MAX(30,100*EXP(-0.3*'VSWR Calculator'!$C$24)*(1+3*ABS(MOD('VSWR Calculator'!$C$23/Calculator!$F$22/2,1)-0.5))))/'VSWR Calculator'!$C$25)-$C86)^2+(1500*ABS(SIN(2*PI()*MOD(Calculator!$B$38/Calculator!$F$22,1)))*IF(MOD(Calculator!$B$38/Calculator!$F$22,1)&lt;0.5,-1,1))^2)/SQRT(((50*POWER(80,POWER(COS(PI()*MOD(Calculator!$B$38/Calculator!$F$22,1)),2))+MIN(500,MAX(30,100*EXP(-0.3*'VSWR Calculator'!$C$24)*(1+3*ABS(MOD('VSWR Calculator'!$C$23/Calculator!$F$22/2,1)-0.5))))/'VSWR Calculator'!$C$25)+$C86)^2+(1500*ABS(SIN(2*PI()*MOD(Calculator!$B$38/Calculator!$F$22,1)))*IF(MOD(Calculator!$B$38/Calculator!$F$22,1)&lt;0.5,-1,1))^2)),2))</f>
        <v>—</v>
      </c>
      <c r="IK86" s="253" t="n">
        <f aca="false">IFERROR(ROUND((IF(ISNUMBER(HZ86),HZ86,0)+IF(ISNUMBER(IA86),IA86,0)+IF(ISNUMBER(IB86),IB86,0)+IF(ISNUMBER(IC86),IC86,0)+IF(ISNUMBER(ID86),ID86,0)+IF(ISNUMBER(IE86),IE86,0)+IF(ISNUMBER(IF86),IF86,0)+IF(ISNUMBER(IG86),IG86,0)+IF(ISNUMBER(IH86),IH86,0)+IF(ISNUMBER(II86),II86,0)+IF(ISNUMBER(IJ86),IJ86,0))/(IF(ISNUMBER(HZ86),1,0)+IF(ISNUMBER(IA86),1,0)+IF(ISNUMBER(IB86),1,0)+IF(ISNUMBER(IC86),1,0)+IF(ISNUMBER(ID86),1,0)+IF(ISNUMBER(IE86),1,0)+IF(ISNUMBER(IF86),1,0)+IF(ISNUMBER(IG86),1,0)+IF(ISNUMBER(IH86),1,0)+IF(ISNUMBER(II86),1,0)+IF(ISNUMBER(IJ86),1,0)),4),"")</f>
        <v>9.825</v>
      </c>
    </row>
    <row r="87" customFormat="false" ht="15" hidden="false" customHeight="true" outlineLevel="0" collapsed="false">
      <c r="A87" s="261" t="s">
        <v>529</v>
      </c>
      <c r="B87" s="261" t="s">
        <v>339</v>
      </c>
      <c r="C87" s="265" t="n">
        <v>2650</v>
      </c>
      <c r="D87" s="266" t="str">
        <f aca="false">IF(OR(Calculator!$E$12&lt;&gt;"YES",Calculator!$B$29&lt;Calculator!$G$12),"—",ROUND((1+SQRT(((50*POWER(80,POWER(COS(PI()*MOD(Calculator!$B$29/Calculator!$F$12,1)),2))-$C87)^2+(1500*ABS(SIN(2*PI()*MOD(Calculator!$B$29/Calculator!$F$12,1)))*IF(MOD(Calculator!$B$29/Calculator!$F$12,1)&lt;0.5,-1,1))^2)/((50*POWER(80,POWER(COS(PI()*MOD(Calculator!$B$29/Calculator!$F$12,1)),2))+$C87)^2+(1500*ABS(SIN(2*PI()*MOD(Calculator!$B$29/Calculator!$F$12,1)))*IF(MOD(Calculator!$B$29/Calculator!$F$12,1)&lt;0.5,-1,1))^2)))/(1-SQRT(((50*POWER(80,POWER(COS(PI()*MOD(Calculator!$B$29/Calculator!$F$12,1)),2))-$C87)^2+(1500*ABS(SIN(2*PI()*MOD(Calculator!$B$29/Calculator!$F$12,1)))*IF(MOD(Calculator!$B$29/Calculator!$F$12,1)&lt;0.5,-1,1))^2)/((50*POWER(80,POWER(COS(PI()*MOD(Calculator!$B$29/Calculator!$F$12,1)),2))+$C87)^2+(1500*ABS(SIN(2*PI()*MOD(Calculator!$B$29/Calculator!$F$12,1)))*IF(MOD(Calculator!$B$29/Calculator!$F$12,1)&lt;0.5,-1,1))^2))),2))</f>
        <v>—</v>
      </c>
      <c r="E87" s="266" t="str">
        <f aca="false">IF(OR(Calculator!$E$13&lt;&gt;"YES",Calculator!$B$29&lt;Calculator!$G$13),"—",ROUND((1+SQRT(((50*POWER(80,POWER(COS(PI()*MOD(Calculator!$B$29/Calculator!$F$13,1)),2))-$C87)^2+(1500*ABS(SIN(2*PI()*MOD(Calculator!$B$29/Calculator!$F$13,1)))*IF(MOD(Calculator!$B$29/Calculator!$F$13,1)&lt;0.5,-1,1))^2)/((50*POWER(80,POWER(COS(PI()*MOD(Calculator!$B$29/Calculator!$F$13,1)),2))+$C87)^2+(1500*ABS(SIN(2*PI()*MOD(Calculator!$B$29/Calculator!$F$13,1)))*IF(MOD(Calculator!$B$29/Calculator!$F$13,1)&lt;0.5,-1,1))^2)))/(1-SQRT(((50*POWER(80,POWER(COS(PI()*MOD(Calculator!$B$29/Calculator!$F$13,1)),2))-$C87)^2+(1500*ABS(SIN(2*PI()*MOD(Calculator!$B$29/Calculator!$F$13,1)))*IF(MOD(Calculator!$B$29/Calculator!$F$13,1)&lt;0.5,-1,1))^2)/((50*POWER(80,POWER(COS(PI()*MOD(Calculator!$B$29/Calculator!$F$13,1)),2))+$C87)^2+(1500*ABS(SIN(2*PI()*MOD(Calculator!$B$29/Calculator!$F$13,1)))*IF(MOD(Calculator!$B$29/Calculator!$F$13,1)&lt;0.5,-1,1))^2))),2))</f>
        <v>—</v>
      </c>
      <c r="F87" s="266" t="str">
        <f aca="false">IF(OR(Calculator!$E$14&lt;&gt;"YES",Calculator!$B$29&lt;Calculator!$G$14),"—",ROUND((1+SQRT(((50*POWER(80,POWER(COS(PI()*MOD(Calculator!$B$29/Calculator!$F$14,1)),2))-$C87)^2+(1500*ABS(SIN(2*PI()*MOD(Calculator!$B$29/Calculator!$F$14,1)))*IF(MOD(Calculator!$B$29/Calculator!$F$14,1)&lt;0.5,-1,1))^2)/((50*POWER(80,POWER(COS(PI()*MOD(Calculator!$B$29/Calculator!$F$14,1)),2))+$C87)^2+(1500*ABS(SIN(2*PI()*MOD(Calculator!$B$29/Calculator!$F$14,1)))*IF(MOD(Calculator!$B$29/Calculator!$F$14,1)&lt;0.5,-1,1))^2)))/(1-SQRT(((50*POWER(80,POWER(COS(PI()*MOD(Calculator!$B$29/Calculator!$F$14,1)),2))-$C87)^2+(1500*ABS(SIN(2*PI()*MOD(Calculator!$B$29/Calculator!$F$14,1)))*IF(MOD(Calculator!$B$29/Calculator!$F$14,1)&lt;0.5,-1,1))^2)/((50*POWER(80,POWER(COS(PI()*MOD(Calculator!$B$29/Calculator!$F$14,1)),2))+$C87)^2+(1500*ABS(SIN(2*PI()*MOD(Calculator!$B$29/Calculator!$F$14,1)))*IF(MOD(Calculator!$B$29/Calculator!$F$14,1)&lt;0.5,-1,1))^2))),2))</f>
        <v>—</v>
      </c>
      <c r="G87" s="266" t="n">
        <f aca="false">IF(OR(Calculator!$E$15&lt;&gt;"YES",Calculator!$B$29&lt;Calculator!$G$15),"—",ROUND((1+SQRT(((50*POWER(80,POWER(COS(PI()*MOD(Calculator!$B$29/Calculator!$F$15,1)),2))-$C87)^2+(1500*ABS(SIN(2*PI()*MOD(Calculator!$B$29/Calculator!$F$15,1)))*IF(MOD(Calculator!$B$29/Calculator!$F$15,1)&lt;0.5,-1,1))^2)/((50*POWER(80,POWER(COS(PI()*MOD(Calculator!$B$29/Calculator!$F$15,1)),2))+$C87)^2+(1500*ABS(SIN(2*PI()*MOD(Calculator!$B$29/Calculator!$F$15,1)))*IF(MOD(Calculator!$B$29/Calculator!$F$15,1)&lt;0.5,-1,1))^2)))/(1-SQRT(((50*POWER(80,POWER(COS(PI()*MOD(Calculator!$B$29/Calculator!$F$15,1)),2))-$C87)^2+(1500*ABS(SIN(2*PI()*MOD(Calculator!$B$29/Calculator!$F$15,1)))*IF(MOD(Calculator!$B$29/Calculator!$F$15,1)&lt;0.5,-1,1))^2)/((50*POWER(80,POWER(COS(PI()*MOD(Calculator!$B$29/Calculator!$F$15,1)),2))+$C87)^2+(1500*ABS(SIN(2*PI()*MOD(Calculator!$B$29/Calculator!$F$15,1)))*IF(MOD(Calculator!$B$29/Calculator!$F$15,1)&lt;0.5,-1,1))^2))),2))</f>
        <v>21.84</v>
      </c>
      <c r="H87" s="266" t="str">
        <f aca="false">IF(OR(Calculator!$E$16&lt;&gt;"YES",Calculator!$B$29&lt;Calculator!$G$16),"—",ROUND((1+SQRT(((50*POWER(80,POWER(COS(PI()*MOD(Calculator!$B$29/Calculator!$F$16,1)),2))-$C87)^2+(1500*ABS(SIN(2*PI()*MOD(Calculator!$B$29/Calculator!$F$16,1)))*IF(MOD(Calculator!$B$29/Calculator!$F$16,1)&lt;0.5,-1,1))^2)/((50*POWER(80,POWER(COS(PI()*MOD(Calculator!$B$29/Calculator!$F$16,1)),2))+$C87)^2+(1500*ABS(SIN(2*PI()*MOD(Calculator!$B$29/Calculator!$F$16,1)))*IF(MOD(Calculator!$B$29/Calculator!$F$16,1)&lt;0.5,-1,1))^2)))/(1-SQRT(((50*POWER(80,POWER(COS(PI()*MOD(Calculator!$B$29/Calculator!$F$16,1)),2))-$C87)^2+(1500*ABS(SIN(2*PI()*MOD(Calculator!$B$29/Calculator!$F$16,1)))*IF(MOD(Calculator!$B$29/Calculator!$F$16,1)&lt;0.5,-1,1))^2)/((50*POWER(80,POWER(COS(PI()*MOD(Calculator!$B$29/Calculator!$F$16,1)),2))+$C87)^2+(1500*ABS(SIN(2*PI()*MOD(Calculator!$B$29/Calculator!$F$16,1)))*IF(MOD(Calculator!$B$29/Calculator!$F$16,1)&lt;0.5,-1,1))^2))),2))</f>
        <v>—</v>
      </c>
      <c r="I87" s="266" t="n">
        <f aca="false">IF(OR(Calculator!$E$17&lt;&gt;"YES",Calculator!$B$29&lt;Calculator!$G$17),"—",ROUND((1+SQRT(((50*POWER(80,POWER(COS(PI()*MOD(Calculator!$B$29/Calculator!$F$17,1)),2))-$C87)^2+(1500*ABS(SIN(2*PI()*MOD(Calculator!$B$29/Calculator!$F$17,1)))*IF(MOD(Calculator!$B$29/Calculator!$F$17,1)&lt;0.5,-1,1))^2)/((50*POWER(80,POWER(COS(PI()*MOD(Calculator!$B$29/Calculator!$F$17,1)),2))+$C87)^2+(1500*ABS(SIN(2*PI()*MOD(Calculator!$B$29/Calculator!$F$17,1)))*IF(MOD(Calculator!$B$29/Calculator!$F$17,1)&lt;0.5,-1,1))^2)))/(1-SQRT(((50*POWER(80,POWER(COS(PI()*MOD(Calculator!$B$29/Calculator!$F$17,1)),2))-$C87)^2+(1500*ABS(SIN(2*PI()*MOD(Calculator!$B$29/Calculator!$F$17,1)))*IF(MOD(Calculator!$B$29/Calculator!$F$17,1)&lt;0.5,-1,1))^2)/((50*POWER(80,POWER(COS(PI()*MOD(Calculator!$B$29/Calculator!$F$17,1)),2))+$C87)^2+(1500*ABS(SIN(2*PI()*MOD(Calculator!$B$29/Calculator!$F$17,1)))*IF(MOD(Calculator!$B$29/Calculator!$F$17,1)&lt;0.5,-1,1))^2))),2))</f>
        <v>19.67</v>
      </c>
      <c r="J87" s="266" t="str">
        <f aca="false">IF(OR(Calculator!$E$18&lt;&gt;"YES",Calculator!$B$29&lt;Calculator!$G$18),"—",ROUND((1+SQRT(((50*POWER(80,POWER(COS(PI()*MOD(Calculator!$B$29/Calculator!$F$18,1)),2))-$C87)^2+(1500*ABS(SIN(2*PI()*MOD(Calculator!$B$29/Calculator!$F$18,1)))*IF(MOD(Calculator!$B$29/Calculator!$F$18,1)&lt;0.5,-1,1))^2)/((50*POWER(80,POWER(COS(PI()*MOD(Calculator!$B$29/Calculator!$F$18,1)),2))+$C87)^2+(1500*ABS(SIN(2*PI()*MOD(Calculator!$B$29/Calculator!$F$18,1)))*IF(MOD(Calculator!$B$29/Calculator!$F$18,1)&lt;0.5,-1,1))^2)))/(1-SQRT(((50*POWER(80,POWER(COS(PI()*MOD(Calculator!$B$29/Calculator!$F$18,1)),2))-$C87)^2+(1500*ABS(SIN(2*PI()*MOD(Calculator!$B$29/Calculator!$F$18,1)))*IF(MOD(Calculator!$B$29/Calculator!$F$18,1)&lt;0.5,-1,1))^2)/((50*POWER(80,POWER(COS(PI()*MOD(Calculator!$B$29/Calculator!$F$18,1)),2))+$C87)^2+(1500*ABS(SIN(2*PI()*MOD(Calculator!$B$29/Calculator!$F$18,1)))*IF(MOD(Calculator!$B$29/Calculator!$F$18,1)&lt;0.5,-1,1))^2))),2))</f>
        <v>—</v>
      </c>
      <c r="K87" s="266" t="str">
        <f aca="false">IF(OR(Calculator!$E$19&lt;&gt;"YES",Calculator!$B$29&lt;Calculator!$G$19),"—",ROUND((1+SQRT(((50*POWER(80,POWER(COS(PI()*MOD(Calculator!$B$29/Calculator!$F$19,1)),2))-$C87)^2+(1500*ABS(SIN(2*PI()*MOD(Calculator!$B$29/Calculator!$F$19,1)))*IF(MOD(Calculator!$B$29/Calculator!$F$19,1)&lt;0.5,-1,1))^2)/((50*POWER(80,POWER(COS(PI()*MOD(Calculator!$B$29/Calculator!$F$19,1)),2))+$C87)^2+(1500*ABS(SIN(2*PI()*MOD(Calculator!$B$29/Calculator!$F$19,1)))*IF(MOD(Calculator!$B$29/Calculator!$F$19,1)&lt;0.5,-1,1))^2)))/(1-SQRT(((50*POWER(80,POWER(COS(PI()*MOD(Calculator!$B$29/Calculator!$F$19,1)),2))-$C87)^2+(1500*ABS(SIN(2*PI()*MOD(Calculator!$B$29/Calculator!$F$19,1)))*IF(MOD(Calculator!$B$29/Calculator!$F$19,1)&lt;0.5,-1,1))^2)/((50*POWER(80,POWER(COS(PI()*MOD(Calculator!$B$29/Calculator!$F$19,1)),2))+$C87)^2+(1500*ABS(SIN(2*PI()*MOD(Calculator!$B$29/Calculator!$F$19,1)))*IF(MOD(Calculator!$B$29/Calculator!$F$19,1)&lt;0.5,-1,1))^2))),2))</f>
        <v>—</v>
      </c>
      <c r="L87" s="266" t="str">
        <f aca="false">IF(OR(Calculator!$E$20&lt;&gt;"YES",Calculator!$B$29&lt;Calculator!$G$20),"—",ROUND((1+SQRT(((50*POWER(80,POWER(COS(PI()*MOD(Calculator!$B$29/Calculator!$F$20,1)),2))-$C87)^2+(1500*ABS(SIN(2*PI()*MOD(Calculator!$B$29/Calculator!$F$20,1)))*IF(MOD(Calculator!$B$29/Calculator!$F$20,1)&lt;0.5,-1,1))^2)/((50*POWER(80,POWER(COS(PI()*MOD(Calculator!$B$29/Calculator!$F$20,1)),2))+$C87)^2+(1500*ABS(SIN(2*PI()*MOD(Calculator!$B$29/Calculator!$F$20,1)))*IF(MOD(Calculator!$B$29/Calculator!$F$20,1)&lt;0.5,-1,1))^2)))/(1-SQRT(((50*POWER(80,POWER(COS(PI()*MOD(Calculator!$B$29/Calculator!$F$20,1)),2))-$C87)^2+(1500*ABS(SIN(2*PI()*MOD(Calculator!$B$29/Calculator!$F$20,1)))*IF(MOD(Calculator!$B$29/Calculator!$F$20,1)&lt;0.5,-1,1))^2)/((50*POWER(80,POWER(COS(PI()*MOD(Calculator!$B$29/Calculator!$F$20,1)),2))+$C87)^2+(1500*ABS(SIN(2*PI()*MOD(Calculator!$B$29/Calculator!$F$20,1)))*IF(MOD(Calculator!$B$29/Calculator!$F$20,1)&lt;0.5,-1,1))^2))),2))</f>
        <v>—</v>
      </c>
      <c r="M87" s="266" t="str">
        <f aca="false">IF(OR(Calculator!$E$21&lt;&gt;"YES",Calculator!$B$29&lt;Calculator!$G$21),"—",ROUND((1+SQRT(((50*POWER(80,POWER(COS(PI()*MOD(Calculator!$B$29/Calculator!$F$21,1)),2))-$C87)^2+(1500*ABS(SIN(2*PI()*MOD(Calculator!$B$29/Calculator!$F$21,1)))*IF(MOD(Calculator!$B$29/Calculator!$F$21,1)&lt;0.5,-1,1))^2)/((50*POWER(80,POWER(COS(PI()*MOD(Calculator!$B$29/Calculator!$F$21,1)),2))+$C87)^2+(1500*ABS(SIN(2*PI()*MOD(Calculator!$B$29/Calculator!$F$21,1)))*IF(MOD(Calculator!$B$29/Calculator!$F$21,1)&lt;0.5,-1,1))^2)))/(1-SQRT(((50*POWER(80,POWER(COS(PI()*MOD(Calculator!$B$29/Calculator!$F$21,1)),2))-$C87)^2+(1500*ABS(SIN(2*PI()*MOD(Calculator!$B$29/Calculator!$F$21,1)))*IF(MOD(Calculator!$B$29/Calculator!$F$21,1)&lt;0.5,-1,1))^2)/((50*POWER(80,POWER(COS(PI()*MOD(Calculator!$B$29/Calculator!$F$21,1)),2))+$C87)^2+(1500*ABS(SIN(2*PI()*MOD(Calculator!$B$29/Calculator!$F$21,1)))*IF(MOD(Calculator!$B$29/Calculator!$F$21,1)&lt;0.5,-1,1))^2))),2))</f>
        <v>—</v>
      </c>
      <c r="N87" s="266" t="str">
        <f aca="false">IF(OR(Calculator!$E$22&lt;&gt;"YES",Calculator!$B$29&lt;Calculator!$G$22),"—",ROUND((1+SQRT(((50*POWER(80,POWER(COS(PI()*MOD(Calculator!$B$29/Calculator!$F$22,1)),2))-$C87)^2+(1500*ABS(SIN(2*PI()*MOD(Calculator!$B$29/Calculator!$F$22,1)))*IF(MOD(Calculator!$B$29/Calculator!$F$22,1)&lt;0.5,-1,1))^2)/((50*POWER(80,POWER(COS(PI()*MOD(Calculator!$B$29/Calculator!$F$22,1)),2))+$C87)^2+(1500*ABS(SIN(2*PI()*MOD(Calculator!$B$29/Calculator!$F$22,1)))*IF(MOD(Calculator!$B$29/Calculator!$F$22,1)&lt;0.5,-1,1))^2)))/(1-SQRT(((50*POWER(80,POWER(COS(PI()*MOD(Calculator!$B$29/Calculator!$F$22,1)),2))-$C87)^2+(1500*ABS(SIN(2*PI()*MOD(Calculator!$B$29/Calculator!$F$22,1)))*IF(MOD(Calculator!$B$29/Calculator!$F$22,1)&lt;0.5,-1,1))^2)/((50*POWER(80,POWER(COS(PI()*MOD(Calculator!$B$29/Calculator!$F$22,1)),2))+$C87)^2+(1500*ABS(SIN(2*PI()*MOD(Calculator!$B$29/Calculator!$F$22,1)))*IF(MOD(Calculator!$B$29/Calculator!$F$22,1)&lt;0.5,-1,1))^2))),2))</f>
        <v>—</v>
      </c>
      <c r="O87" s="292" t="n">
        <f aca="false">IFERROR(ROUND((IF(ISNUMBER(D87),D87,0)+IF(ISNUMBER(E87),E87,0)+IF(ISNUMBER(F87),F87,0)+IF(ISNUMBER(G87),G87,0)+IF(ISNUMBER(H87),H87,0)+IF(ISNUMBER(I87),I87,0)+IF(ISNUMBER(J87),J87,0)+IF(ISNUMBER(K87),K87,0)+IF(ISNUMBER(L87),L87,0)+IF(ISNUMBER(M87),M87,0)+IF(ISNUMBER(N87),N87,0))/(IF(ISNUMBER(D87),1,0)+IF(ISNUMBER(E87),1,0)+IF(ISNUMBER(F87),1,0)+IF(ISNUMBER(G87),1,0)+IF(ISNUMBER(H87),1,0)+IF(ISNUMBER(I87),1,0)+IF(ISNUMBER(J87),1,0)+IF(ISNUMBER(K87),1,0)+IF(ISNUMBER(L87),1,0)+IF(ISNUMBER(M87),1,0)+IF(ISNUMBER(N87),1,0)),4),"")</f>
        <v>20.755</v>
      </c>
      <c r="P87" s="266" t="str">
        <f aca="false">IF(OR(Calculator!$E$12&lt;&gt;"YES",Calculator!$B$30&lt;Calculator!$G$12),"—",ROUND((1+SQRT(((50*POWER(80,POWER(COS(PI()*MOD(Calculator!$B$30/Calculator!$F$12,1)),2))-$C87)^2+(1500*ABS(SIN(2*PI()*MOD(Calculator!$B$30/Calculator!$F$12,1)))*IF(MOD(Calculator!$B$30/Calculator!$F$12,1)&lt;0.5,-1,1))^2)/((50*POWER(80,POWER(COS(PI()*MOD(Calculator!$B$30/Calculator!$F$12,1)),2))+$C87)^2+(1500*ABS(SIN(2*PI()*MOD(Calculator!$B$30/Calculator!$F$12,1)))*IF(MOD(Calculator!$B$30/Calculator!$F$12,1)&lt;0.5,-1,1))^2)))/(1-SQRT(((50*POWER(80,POWER(COS(PI()*MOD(Calculator!$B$30/Calculator!$F$12,1)),2))-$C87)^2+(1500*ABS(SIN(2*PI()*MOD(Calculator!$B$30/Calculator!$F$12,1)))*IF(MOD(Calculator!$B$30/Calculator!$F$12,1)&lt;0.5,-1,1))^2)/((50*POWER(80,POWER(COS(PI()*MOD(Calculator!$B$30/Calculator!$F$12,1)),2))+$C87)^2+(1500*ABS(SIN(2*PI()*MOD(Calculator!$B$30/Calculator!$F$12,1)))*IF(MOD(Calculator!$B$30/Calculator!$F$12,1)&lt;0.5,-1,1))^2))),2))</f>
        <v>—</v>
      </c>
      <c r="Q87" s="266" t="str">
        <f aca="false">IF(OR(Calculator!$E$13&lt;&gt;"YES",Calculator!$B$30&lt;Calculator!$G$13),"—",ROUND((1+SQRT(((50*POWER(80,POWER(COS(PI()*MOD(Calculator!$B$30/Calculator!$F$13,1)),2))-$C87)^2+(1500*ABS(SIN(2*PI()*MOD(Calculator!$B$30/Calculator!$F$13,1)))*IF(MOD(Calculator!$B$30/Calculator!$F$13,1)&lt;0.5,-1,1))^2)/((50*POWER(80,POWER(COS(PI()*MOD(Calculator!$B$30/Calculator!$F$13,1)),2))+$C87)^2+(1500*ABS(SIN(2*PI()*MOD(Calculator!$B$30/Calculator!$F$13,1)))*IF(MOD(Calculator!$B$30/Calculator!$F$13,1)&lt;0.5,-1,1))^2)))/(1-SQRT(((50*POWER(80,POWER(COS(PI()*MOD(Calculator!$B$30/Calculator!$F$13,1)),2))-$C87)^2+(1500*ABS(SIN(2*PI()*MOD(Calculator!$B$30/Calculator!$F$13,1)))*IF(MOD(Calculator!$B$30/Calculator!$F$13,1)&lt;0.5,-1,1))^2)/((50*POWER(80,POWER(COS(PI()*MOD(Calculator!$B$30/Calculator!$F$13,1)),2))+$C87)^2+(1500*ABS(SIN(2*PI()*MOD(Calculator!$B$30/Calculator!$F$13,1)))*IF(MOD(Calculator!$B$30/Calculator!$F$13,1)&lt;0.5,-1,1))^2))),2))</f>
        <v>—</v>
      </c>
      <c r="R87" s="266" t="str">
        <f aca="false">IF(OR(Calculator!$E$14&lt;&gt;"YES",Calculator!$B$30&lt;Calculator!$G$14),"—",ROUND((1+SQRT(((50*POWER(80,POWER(COS(PI()*MOD(Calculator!$B$30/Calculator!$F$14,1)),2))-$C87)^2+(1500*ABS(SIN(2*PI()*MOD(Calculator!$B$30/Calculator!$F$14,1)))*IF(MOD(Calculator!$B$30/Calculator!$F$14,1)&lt;0.5,-1,1))^2)/((50*POWER(80,POWER(COS(PI()*MOD(Calculator!$B$30/Calculator!$F$14,1)),2))+$C87)^2+(1500*ABS(SIN(2*PI()*MOD(Calculator!$B$30/Calculator!$F$14,1)))*IF(MOD(Calculator!$B$30/Calculator!$F$14,1)&lt;0.5,-1,1))^2)))/(1-SQRT(((50*POWER(80,POWER(COS(PI()*MOD(Calculator!$B$30/Calculator!$F$14,1)),2))-$C87)^2+(1500*ABS(SIN(2*PI()*MOD(Calculator!$B$30/Calculator!$F$14,1)))*IF(MOD(Calculator!$B$30/Calculator!$F$14,1)&lt;0.5,-1,1))^2)/((50*POWER(80,POWER(COS(PI()*MOD(Calculator!$B$30/Calculator!$F$14,1)),2))+$C87)^2+(1500*ABS(SIN(2*PI()*MOD(Calculator!$B$30/Calculator!$F$14,1)))*IF(MOD(Calculator!$B$30/Calculator!$F$14,1)&lt;0.5,-1,1))^2))),2))</f>
        <v>—</v>
      </c>
      <c r="S87" s="266" t="n">
        <f aca="false">IF(OR(Calculator!$E$15&lt;&gt;"YES",Calculator!$B$30&lt;Calculator!$G$15),"—",ROUND((1+SQRT(((50*POWER(80,POWER(COS(PI()*MOD(Calculator!$B$30/Calculator!$F$15,1)),2))-$C87)^2+(1500*ABS(SIN(2*PI()*MOD(Calculator!$B$30/Calculator!$F$15,1)))*IF(MOD(Calculator!$B$30/Calculator!$F$15,1)&lt;0.5,-1,1))^2)/((50*POWER(80,POWER(COS(PI()*MOD(Calculator!$B$30/Calculator!$F$15,1)),2))+$C87)^2+(1500*ABS(SIN(2*PI()*MOD(Calculator!$B$30/Calculator!$F$15,1)))*IF(MOD(Calculator!$B$30/Calculator!$F$15,1)&lt;0.5,-1,1))^2)))/(1-SQRT(((50*POWER(80,POWER(COS(PI()*MOD(Calculator!$B$30/Calculator!$F$15,1)),2))-$C87)^2+(1500*ABS(SIN(2*PI()*MOD(Calculator!$B$30/Calculator!$F$15,1)))*IF(MOD(Calculator!$B$30/Calculator!$F$15,1)&lt;0.5,-1,1))^2)/((50*POWER(80,POWER(COS(PI()*MOD(Calculator!$B$30/Calculator!$F$15,1)),2))+$C87)^2+(1500*ABS(SIN(2*PI()*MOD(Calculator!$B$30/Calculator!$F$15,1)))*IF(MOD(Calculator!$B$30/Calculator!$F$15,1)&lt;0.5,-1,1))^2))),2))</f>
        <v>20.7</v>
      </c>
      <c r="T87" s="266" t="str">
        <f aca="false">IF(OR(Calculator!$E$16&lt;&gt;"YES",Calculator!$B$30&lt;Calculator!$G$16),"—",ROUND((1+SQRT(((50*POWER(80,POWER(COS(PI()*MOD(Calculator!$B$30/Calculator!$F$16,1)),2))-$C87)^2+(1500*ABS(SIN(2*PI()*MOD(Calculator!$B$30/Calculator!$F$16,1)))*IF(MOD(Calculator!$B$30/Calculator!$F$16,1)&lt;0.5,-1,1))^2)/((50*POWER(80,POWER(COS(PI()*MOD(Calculator!$B$30/Calculator!$F$16,1)),2))+$C87)^2+(1500*ABS(SIN(2*PI()*MOD(Calculator!$B$30/Calculator!$F$16,1)))*IF(MOD(Calculator!$B$30/Calculator!$F$16,1)&lt;0.5,-1,1))^2)))/(1-SQRT(((50*POWER(80,POWER(COS(PI()*MOD(Calculator!$B$30/Calculator!$F$16,1)),2))-$C87)^2+(1500*ABS(SIN(2*PI()*MOD(Calculator!$B$30/Calculator!$F$16,1)))*IF(MOD(Calculator!$B$30/Calculator!$F$16,1)&lt;0.5,-1,1))^2)/((50*POWER(80,POWER(COS(PI()*MOD(Calculator!$B$30/Calculator!$F$16,1)),2))+$C87)^2+(1500*ABS(SIN(2*PI()*MOD(Calculator!$B$30/Calculator!$F$16,1)))*IF(MOD(Calculator!$B$30/Calculator!$F$16,1)&lt;0.5,-1,1))^2))),2))</f>
        <v>—</v>
      </c>
      <c r="U87" s="266" t="n">
        <f aca="false">IF(OR(Calculator!$E$17&lt;&gt;"YES",Calculator!$B$30&lt;Calculator!$G$17),"—",ROUND((1+SQRT(((50*POWER(80,POWER(COS(PI()*MOD(Calculator!$B$30/Calculator!$F$17,1)),2))-$C87)^2+(1500*ABS(SIN(2*PI()*MOD(Calculator!$B$30/Calculator!$F$17,1)))*IF(MOD(Calculator!$B$30/Calculator!$F$17,1)&lt;0.5,-1,1))^2)/((50*POWER(80,POWER(COS(PI()*MOD(Calculator!$B$30/Calculator!$F$17,1)),2))+$C87)^2+(1500*ABS(SIN(2*PI()*MOD(Calculator!$B$30/Calculator!$F$17,1)))*IF(MOD(Calculator!$B$30/Calculator!$F$17,1)&lt;0.5,-1,1))^2)))/(1-SQRT(((50*POWER(80,POWER(COS(PI()*MOD(Calculator!$B$30/Calculator!$F$17,1)),2))-$C87)^2+(1500*ABS(SIN(2*PI()*MOD(Calculator!$B$30/Calculator!$F$17,1)))*IF(MOD(Calculator!$B$30/Calculator!$F$17,1)&lt;0.5,-1,1))^2)/((50*POWER(80,POWER(COS(PI()*MOD(Calculator!$B$30/Calculator!$F$17,1)),2))+$C87)^2+(1500*ABS(SIN(2*PI()*MOD(Calculator!$B$30/Calculator!$F$17,1)))*IF(MOD(Calculator!$B$30/Calculator!$F$17,1)&lt;0.5,-1,1))^2))),2))</f>
        <v>21.9</v>
      </c>
      <c r="V87" s="266" t="str">
        <f aca="false">IF(OR(Calculator!$E$18&lt;&gt;"YES",Calculator!$B$30&lt;Calculator!$G$18),"—",ROUND((1+SQRT(((50*POWER(80,POWER(COS(PI()*MOD(Calculator!$B$30/Calculator!$F$18,1)),2))-$C87)^2+(1500*ABS(SIN(2*PI()*MOD(Calculator!$B$30/Calculator!$F$18,1)))*IF(MOD(Calculator!$B$30/Calculator!$F$18,1)&lt;0.5,-1,1))^2)/((50*POWER(80,POWER(COS(PI()*MOD(Calculator!$B$30/Calculator!$F$18,1)),2))+$C87)^2+(1500*ABS(SIN(2*PI()*MOD(Calculator!$B$30/Calculator!$F$18,1)))*IF(MOD(Calculator!$B$30/Calculator!$F$18,1)&lt;0.5,-1,1))^2)))/(1-SQRT(((50*POWER(80,POWER(COS(PI()*MOD(Calculator!$B$30/Calculator!$F$18,1)),2))-$C87)^2+(1500*ABS(SIN(2*PI()*MOD(Calculator!$B$30/Calculator!$F$18,1)))*IF(MOD(Calculator!$B$30/Calculator!$F$18,1)&lt;0.5,-1,1))^2)/((50*POWER(80,POWER(COS(PI()*MOD(Calculator!$B$30/Calculator!$F$18,1)),2))+$C87)^2+(1500*ABS(SIN(2*PI()*MOD(Calculator!$B$30/Calculator!$F$18,1)))*IF(MOD(Calculator!$B$30/Calculator!$F$18,1)&lt;0.5,-1,1))^2))),2))</f>
        <v>—</v>
      </c>
      <c r="W87" s="266" t="str">
        <f aca="false">IF(OR(Calculator!$E$19&lt;&gt;"YES",Calculator!$B$30&lt;Calculator!$G$19),"—",ROUND((1+SQRT(((50*POWER(80,POWER(COS(PI()*MOD(Calculator!$B$30/Calculator!$F$19,1)),2))-$C87)^2+(1500*ABS(SIN(2*PI()*MOD(Calculator!$B$30/Calculator!$F$19,1)))*IF(MOD(Calculator!$B$30/Calculator!$F$19,1)&lt;0.5,-1,1))^2)/((50*POWER(80,POWER(COS(PI()*MOD(Calculator!$B$30/Calculator!$F$19,1)),2))+$C87)^2+(1500*ABS(SIN(2*PI()*MOD(Calculator!$B$30/Calculator!$F$19,1)))*IF(MOD(Calculator!$B$30/Calculator!$F$19,1)&lt;0.5,-1,1))^2)))/(1-SQRT(((50*POWER(80,POWER(COS(PI()*MOD(Calculator!$B$30/Calculator!$F$19,1)),2))-$C87)^2+(1500*ABS(SIN(2*PI()*MOD(Calculator!$B$30/Calculator!$F$19,1)))*IF(MOD(Calculator!$B$30/Calculator!$F$19,1)&lt;0.5,-1,1))^2)/((50*POWER(80,POWER(COS(PI()*MOD(Calculator!$B$30/Calculator!$F$19,1)),2))+$C87)^2+(1500*ABS(SIN(2*PI()*MOD(Calculator!$B$30/Calculator!$F$19,1)))*IF(MOD(Calculator!$B$30/Calculator!$F$19,1)&lt;0.5,-1,1))^2))),2))</f>
        <v>—</v>
      </c>
      <c r="X87" s="266" t="str">
        <f aca="false">IF(OR(Calculator!$E$20&lt;&gt;"YES",Calculator!$B$30&lt;Calculator!$G$20),"—",ROUND((1+SQRT(((50*POWER(80,POWER(COS(PI()*MOD(Calculator!$B$30/Calculator!$F$20,1)),2))-$C87)^2+(1500*ABS(SIN(2*PI()*MOD(Calculator!$B$30/Calculator!$F$20,1)))*IF(MOD(Calculator!$B$30/Calculator!$F$20,1)&lt;0.5,-1,1))^2)/((50*POWER(80,POWER(COS(PI()*MOD(Calculator!$B$30/Calculator!$F$20,1)),2))+$C87)^2+(1500*ABS(SIN(2*PI()*MOD(Calculator!$B$30/Calculator!$F$20,1)))*IF(MOD(Calculator!$B$30/Calculator!$F$20,1)&lt;0.5,-1,1))^2)))/(1-SQRT(((50*POWER(80,POWER(COS(PI()*MOD(Calculator!$B$30/Calculator!$F$20,1)),2))-$C87)^2+(1500*ABS(SIN(2*PI()*MOD(Calculator!$B$30/Calculator!$F$20,1)))*IF(MOD(Calculator!$B$30/Calculator!$F$20,1)&lt;0.5,-1,1))^2)/((50*POWER(80,POWER(COS(PI()*MOD(Calculator!$B$30/Calculator!$F$20,1)),2))+$C87)^2+(1500*ABS(SIN(2*PI()*MOD(Calculator!$B$30/Calculator!$F$20,1)))*IF(MOD(Calculator!$B$30/Calculator!$F$20,1)&lt;0.5,-1,1))^2))),2))</f>
        <v>—</v>
      </c>
      <c r="Y87" s="266" t="str">
        <f aca="false">IF(OR(Calculator!$E$21&lt;&gt;"YES",Calculator!$B$30&lt;Calculator!$G$21),"—",ROUND((1+SQRT(((50*POWER(80,POWER(COS(PI()*MOD(Calculator!$B$30/Calculator!$F$21,1)),2))-$C87)^2+(1500*ABS(SIN(2*PI()*MOD(Calculator!$B$30/Calculator!$F$21,1)))*IF(MOD(Calculator!$B$30/Calculator!$F$21,1)&lt;0.5,-1,1))^2)/((50*POWER(80,POWER(COS(PI()*MOD(Calculator!$B$30/Calculator!$F$21,1)),2))+$C87)^2+(1500*ABS(SIN(2*PI()*MOD(Calculator!$B$30/Calculator!$F$21,1)))*IF(MOD(Calculator!$B$30/Calculator!$F$21,1)&lt;0.5,-1,1))^2)))/(1-SQRT(((50*POWER(80,POWER(COS(PI()*MOD(Calculator!$B$30/Calculator!$F$21,1)),2))-$C87)^2+(1500*ABS(SIN(2*PI()*MOD(Calculator!$B$30/Calculator!$F$21,1)))*IF(MOD(Calculator!$B$30/Calculator!$F$21,1)&lt;0.5,-1,1))^2)/((50*POWER(80,POWER(COS(PI()*MOD(Calculator!$B$30/Calculator!$F$21,1)),2))+$C87)^2+(1500*ABS(SIN(2*PI()*MOD(Calculator!$B$30/Calculator!$F$21,1)))*IF(MOD(Calculator!$B$30/Calculator!$F$21,1)&lt;0.5,-1,1))^2))),2))</f>
        <v>—</v>
      </c>
      <c r="Z87" s="266" t="str">
        <f aca="false">IF(OR(Calculator!$E$22&lt;&gt;"YES",Calculator!$B$30&lt;Calculator!$G$22),"—",ROUND((1+SQRT(((50*POWER(80,POWER(COS(PI()*MOD(Calculator!$B$30/Calculator!$F$22,1)),2))-$C87)^2+(1500*ABS(SIN(2*PI()*MOD(Calculator!$B$30/Calculator!$F$22,1)))*IF(MOD(Calculator!$B$30/Calculator!$F$22,1)&lt;0.5,-1,1))^2)/((50*POWER(80,POWER(COS(PI()*MOD(Calculator!$B$30/Calculator!$F$22,1)),2))+$C87)^2+(1500*ABS(SIN(2*PI()*MOD(Calculator!$B$30/Calculator!$F$22,1)))*IF(MOD(Calculator!$B$30/Calculator!$F$22,1)&lt;0.5,-1,1))^2)))/(1-SQRT(((50*POWER(80,POWER(COS(PI()*MOD(Calculator!$B$30/Calculator!$F$22,1)),2))-$C87)^2+(1500*ABS(SIN(2*PI()*MOD(Calculator!$B$30/Calculator!$F$22,1)))*IF(MOD(Calculator!$B$30/Calculator!$F$22,1)&lt;0.5,-1,1))^2)/((50*POWER(80,POWER(COS(PI()*MOD(Calculator!$B$30/Calculator!$F$22,1)),2))+$C87)^2+(1500*ABS(SIN(2*PI()*MOD(Calculator!$B$30/Calculator!$F$22,1)))*IF(MOD(Calculator!$B$30/Calculator!$F$22,1)&lt;0.5,-1,1))^2))),2))</f>
        <v>—</v>
      </c>
      <c r="AA87" s="292" t="n">
        <f aca="false">IFERROR(ROUND((IF(ISNUMBER(P87),P87,0)+IF(ISNUMBER(Q87),Q87,0)+IF(ISNUMBER(R87),R87,0)+IF(ISNUMBER(S87),S87,0)+IF(ISNUMBER(T87),T87,0)+IF(ISNUMBER(U87),U87,0)+IF(ISNUMBER(V87),V87,0)+IF(ISNUMBER(W87),W87,0)+IF(ISNUMBER(X87),X87,0)+IF(ISNUMBER(Y87),Y87,0)+IF(ISNUMBER(Z87),Z87,0))/(IF(ISNUMBER(P87),1,0)+IF(ISNUMBER(Q87),1,0)+IF(ISNUMBER(R87),1,0)+IF(ISNUMBER(S87),1,0)+IF(ISNUMBER(T87),1,0)+IF(ISNUMBER(U87),1,0)+IF(ISNUMBER(V87),1,0)+IF(ISNUMBER(W87),1,0)+IF(ISNUMBER(X87),1,0)+IF(ISNUMBER(Y87),1,0)+IF(ISNUMBER(Z87),1,0)),4),"")</f>
        <v>21.3</v>
      </c>
      <c r="AB87" s="266" t="str">
        <f aca="false">IF(OR(Calculator!$E$12&lt;&gt;"YES",Calculator!$B$31&lt;Calculator!$G$12),"—",ROUND((1+SQRT(((50*POWER(80,POWER(COS(PI()*MOD(Calculator!$B$31/Calculator!$F$12,1)),2))-$C87)^2+(1500*ABS(SIN(2*PI()*MOD(Calculator!$B$31/Calculator!$F$12,1)))*IF(MOD(Calculator!$B$31/Calculator!$F$12,1)&lt;0.5,-1,1))^2)/((50*POWER(80,POWER(COS(PI()*MOD(Calculator!$B$31/Calculator!$F$12,1)),2))+$C87)^2+(1500*ABS(SIN(2*PI()*MOD(Calculator!$B$31/Calculator!$F$12,1)))*IF(MOD(Calculator!$B$31/Calculator!$F$12,1)&lt;0.5,-1,1))^2)))/(1-SQRT(((50*POWER(80,POWER(COS(PI()*MOD(Calculator!$B$31/Calculator!$F$12,1)),2))-$C87)^2+(1500*ABS(SIN(2*PI()*MOD(Calculator!$B$31/Calculator!$F$12,1)))*IF(MOD(Calculator!$B$31/Calculator!$F$12,1)&lt;0.5,-1,1))^2)/((50*POWER(80,POWER(COS(PI()*MOD(Calculator!$B$31/Calculator!$F$12,1)),2))+$C87)^2+(1500*ABS(SIN(2*PI()*MOD(Calculator!$B$31/Calculator!$F$12,1)))*IF(MOD(Calculator!$B$31/Calculator!$F$12,1)&lt;0.5,-1,1))^2))),2))</f>
        <v>—</v>
      </c>
      <c r="AC87" s="266" t="str">
        <f aca="false">IF(OR(Calculator!$E$13&lt;&gt;"YES",Calculator!$B$31&lt;Calculator!$G$13),"—",ROUND((1+SQRT(((50*POWER(80,POWER(COS(PI()*MOD(Calculator!$B$31/Calculator!$F$13,1)),2))-$C87)^2+(1500*ABS(SIN(2*PI()*MOD(Calculator!$B$31/Calculator!$F$13,1)))*IF(MOD(Calculator!$B$31/Calculator!$F$13,1)&lt;0.5,-1,1))^2)/((50*POWER(80,POWER(COS(PI()*MOD(Calculator!$B$31/Calculator!$F$13,1)),2))+$C87)^2+(1500*ABS(SIN(2*PI()*MOD(Calculator!$B$31/Calculator!$F$13,1)))*IF(MOD(Calculator!$B$31/Calculator!$F$13,1)&lt;0.5,-1,1))^2)))/(1-SQRT(((50*POWER(80,POWER(COS(PI()*MOD(Calculator!$B$31/Calculator!$F$13,1)),2))-$C87)^2+(1500*ABS(SIN(2*PI()*MOD(Calculator!$B$31/Calculator!$F$13,1)))*IF(MOD(Calculator!$B$31/Calculator!$F$13,1)&lt;0.5,-1,1))^2)/((50*POWER(80,POWER(COS(PI()*MOD(Calculator!$B$31/Calculator!$F$13,1)),2))+$C87)^2+(1500*ABS(SIN(2*PI()*MOD(Calculator!$B$31/Calculator!$F$13,1)))*IF(MOD(Calculator!$B$31/Calculator!$F$13,1)&lt;0.5,-1,1))^2))),2))</f>
        <v>—</v>
      </c>
      <c r="AD87" s="266" t="str">
        <f aca="false">IF(OR(Calculator!$E$14&lt;&gt;"YES",Calculator!$B$31&lt;Calculator!$G$14),"—",ROUND((1+SQRT(((50*POWER(80,POWER(COS(PI()*MOD(Calculator!$B$31/Calculator!$F$14,1)),2))-$C87)^2+(1500*ABS(SIN(2*PI()*MOD(Calculator!$B$31/Calculator!$F$14,1)))*IF(MOD(Calculator!$B$31/Calculator!$F$14,1)&lt;0.5,-1,1))^2)/((50*POWER(80,POWER(COS(PI()*MOD(Calculator!$B$31/Calculator!$F$14,1)),2))+$C87)^2+(1500*ABS(SIN(2*PI()*MOD(Calculator!$B$31/Calculator!$F$14,1)))*IF(MOD(Calculator!$B$31/Calculator!$F$14,1)&lt;0.5,-1,1))^2)))/(1-SQRT(((50*POWER(80,POWER(COS(PI()*MOD(Calculator!$B$31/Calculator!$F$14,1)),2))-$C87)^2+(1500*ABS(SIN(2*PI()*MOD(Calculator!$B$31/Calculator!$F$14,1)))*IF(MOD(Calculator!$B$31/Calculator!$F$14,1)&lt;0.5,-1,1))^2)/((50*POWER(80,POWER(COS(PI()*MOD(Calculator!$B$31/Calculator!$F$14,1)),2))+$C87)^2+(1500*ABS(SIN(2*PI()*MOD(Calculator!$B$31/Calculator!$F$14,1)))*IF(MOD(Calculator!$B$31/Calculator!$F$14,1)&lt;0.5,-1,1))^2))),2))</f>
        <v>—</v>
      </c>
      <c r="AE87" s="266" t="n">
        <f aca="false">IF(OR(Calculator!$E$15&lt;&gt;"YES",Calculator!$B$31&lt;Calculator!$G$15),"—",ROUND((1+SQRT(((50*POWER(80,POWER(COS(PI()*MOD(Calculator!$B$31/Calculator!$F$15,1)),2))-$C87)^2+(1500*ABS(SIN(2*PI()*MOD(Calculator!$B$31/Calculator!$F$15,1)))*IF(MOD(Calculator!$B$31/Calculator!$F$15,1)&lt;0.5,-1,1))^2)/((50*POWER(80,POWER(COS(PI()*MOD(Calculator!$B$31/Calculator!$F$15,1)),2))+$C87)^2+(1500*ABS(SIN(2*PI()*MOD(Calculator!$B$31/Calculator!$F$15,1)))*IF(MOD(Calculator!$B$31/Calculator!$F$15,1)&lt;0.5,-1,1))^2)))/(1-SQRT(((50*POWER(80,POWER(COS(PI()*MOD(Calculator!$B$31/Calculator!$F$15,1)),2))-$C87)^2+(1500*ABS(SIN(2*PI()*MOD(Calculator!$B$31/Calculator!$F$15,1)))*IF(MOD(Calculator!$B$31/Calculator!$F$15,1)&lt;0.5,-1,1))^2)/((50*POWER(80,POWER(COS(PI()*MOD(Calculator!$B$31/Calculator!$F$15,1)),2))+$C87)^2+(1500*ABS(SIN(2*PI()*MOD(Calculator!$B$31/Calculator!$F$15,1)))*IF(MOD(Calculator!$B$31/Calculator!$F$15,1)&lt;0.5,-1,1))^2))),2))</f>
        <v>23.01</v>
      </c>
      <c r="AF87" s="266" t="str">
        <f aca="false">IF(OR(Calculator!$E$16&lt;&gt;"YES",Calculator!$B$31&lt;Calculator!$G$16),"—",ROUND((1+SQRT(((50*POWER(80,POWER(COS(PI()*MOD(Calculator!$B$31/Calculator!$F$16,1)),2))-$C87)^2+(1500*ABS(SIN(2*PI()*MOD(Calculator!$B$31/Calculator!$F$16,1)))*IF(MOD(Calculator!$B$31/Calculator!$F$16,1)&lt;0.5,-1,1))^2)/((50*POWER(80,POWER(COS(PI()*MOD(Calculator!$B$31/Calculator!$F$16,1)),2))+$C87)^2+(1500*ABS(SIN(2*PI()*MOD(Calculator!$B$31/Calculator!$F$16,1)))*IF(MOD(Calculator!$B$31/Calculator!$F$16,1)&lt;0.5,-1,1))^2)))/(1-SQRT(((50*POWER(80,POWER(COS(PI()*MOD(Calculator!$B$31/Calculator!$F$16,1)),2))-$C87)^2+(1500*ABS(SIN(2*PI()*MOD(Calculator!$B$31/Calculator!$F$16,1)))*IF(MOD(Calculator!$B$31/Calculator!$F$16,1)&lt;0.5,-1,1))^2)/((50*POWER(80,POWER(COS(PI()*MOD(Calculator!$B$31/Calculator!$F$16,1)),2))+$C87)^2+(1500*ABS(SIN(2*PI()*MOD(Calculator!$B$31/Calculator!$F$16,1)))*IF(MOD(Calculator!$B$31/Calculator!$F$16,1)&lt;0.5,-1,1))^2))),2))</f>
        <v>—</v>
      </c>
      <c r="AG87" s="266" t="n">
        <f aca="false">IF(OR(Calculator!$E$17&lt;&gt;"YES",Calculator!$B$31&lt;Calculator!$G$17),"—",ROUND((1+SQRT(((50*POWER(80,POWER(COS(PI()*MOD(Calculator!$B$31/Calculator!$F$17,1)),2))-$C87)^2+(1500*ABS(SIN(2*PI()*MOD(Calculator!$B$31/Calculator!$F$17,1)))*IF(MOD(Calculator!$B$31/Calculator!$F$17,1)&lt;0.5,-1,1))^2)/((50*POWER(80,POWER(COS(PI()*MOD(Calculator!$B$31/Calculator!$F$17,1)),2))+$C87)^2+(1500*ABS(SIN(2*PI()*MOD(Calculator!$B$31/Calculator!$F$17,1)))*IF(MOD(Calculator!$B$31/Calculator!$F$17,1)&lt;0.5,-1,1))^2)))/(1-SQRT(((50*POWER(80,POWER(COS(PI()*MOD(Calculator!$B$31/Calculator!$F$17,1)),2))-$C87)^2+(1500*ABS(SIN(2*PI()*MOD(Calculator!$B$31/Calculator!$F$17,1)))*IF(MOD(Calculator!$B$31/Calculator!$F$17,1)&lt;0.5,-1,1))^2)/((50*POWER(80,POWER(COS(PI()*MOD(Calculator!$B$31/Calculator!$F$17,1)),2))+$C87)^2+(1500*ABS(SIN(2*PI()*MOD(Calculator!$B$31/Calculator!$F$17,1)))*IF(MOD(Calculator!$B$31/Calculator!$F$17,1)&lt;0.5,-1,1))^2))),2))</f>
        <v>17.58</v>
      </c>
      <c r="AH87" s="266" t="str">
        <f aca="false">IF(OR(Calculator!$E$18&lt;&gt;"YES",Calculator!$B$31&lt;Calculator!$G$18),"—",ROUND((1+SQRT(((50*POWER(80,POWER(COS(PI()*MOD(Calculator!$B$31/Calculator!$F$18,1)),2))-$C87)^2+(1500*ABS(SIN(2*PI()*MOD(Calculator!$B$31/Calculator!$F$18,1)))*IF(MOD(Calculator!$B$31/Calculator!$F$18,1)&lt;0.5,-1,1))^2)/((50*POWER(80,POWER(COS(PI()*MOD(Calculator!$B$31/Calculator!$F$18,1)),2))+$C87)^2+(1500*ABS(SIN(2*PI()*MOD(Calculator!$B$31/Calculator!$F$18,1)))*IF(MOD(Calculator!$B$31/Calculator!$F$18,1)&lt;0.5,-1,1))^2)))/(1-SQRT(((50*POWER(80,POWER(COS(PI()*MOD(Calculator!$B$31/Calculator!$F$18,1)),2))-$C87)^2+(1500*ABS(SIN(2*PI()*MOD(Calculator!$B$31/Calculator!$F$18,1)))*IF(MOD(Calculator!$B$31/Calculator!$F$18,1)&lt;0.5,-1,1))^2)/((50*POWER(80,POWER(COS(PI()*MOD(Calculator!$B$31/Calculator!$F$18,1)),2))+$C87)^2+(1500*ABS(SIN(2*PI()*MOD(Calculator!$B$31/Calculator!$F$18,1)))*IF(MOD(Calculator!$B$31/Calculator!$F$18,1)&lt;0.5,-1,1))^2))),2))</f>
        <v>—</v>
      </c>
      <c r="AI87" s="266" t="str">
        <f aca="false">IF(OR(Calculator!$E$19&lt;&gt;"YES",Calculator!$B$31&lt;Calculator!$G$19),"—",ROUND((1+SQRT(((50*POWER(80,POWER(COS(PI()*MOD(Calculator!$B$31/Calculator!$F$19,1)),2))-$C87)^2+(1500*ABS(SIN(2*PI()*MOD(Calculator!$B$31/Calculator!$F$19,1)))*IF(MOD(Calculator!$B$31/Calculator!$F$19,1)&lt;0.5,-1,1))^2)/((50*POWER(80,POWER(COS(PI()*MOD(Calculator!$B$31/Calculator!$F$19,1)),2))+$C87)^2+(1500*ABS(SIN(2*PI()*MOD(Calculator!$B$31/Calculator!$F$19,1)))*IF(MOD(Calculator!$B$31/Calculator!$F$19,1)&lt;0.5,-1,1))^2)))/(1-SQRT(((50*POWER(80,POWER(COS(PI()*MOD(Calculator!$B$31/Calculator!$F$19,1)),2))-$C87)^2+(1500*ABS(SIN(2*PI()*MOD(Calculator!$B$31/Calculator!$F$19,1)))*IF(MOD(Calculator!$B$31/Calculator!$F$19,1)&lt;0.5,-1,1))^2)/((50*POWER(80,POWER(COS(PI()*MOD(Calculator!$B$31/Calculator!$F$19,1)),2))+$C87)^2+(1500*ABS(SIN(2*PI()*MOD(Calculator!$B$31/Calculator!$F$19,1)))*IF(MOD(Calculator!$B$31/Calculator!$F$19,1)&lt;0.5,-1,1))^2))),2))</f>
        <v>—</v>
      </c>
      <c r="AJ87" s="266" t="str">
        <f aca="false">IF(OR(Calculator!$E$20&lt;&gt;"YES",Calculator!$B$31&lt;Calculator!$G$20),"—",ROUND((1+SQRT(((50*POWER(80,POWER(COS(PI()*MOD(Calculator!$B$31/Calculator!$F$20,1)),2))-$C87)^2+(1500*ABS(SIN(2*PI()*MOD(Calculator!$B$31/Calculator!$F$20,1)))*IF(MOD(Calculator!$B$31/Calculator!$F$20,1)&lt;0.5,-1,1))^2)/((50*POWER(80,POWER(COS(PI()*MOD(Calculator!$B$31/Calculator!$F$20,1)),2))+$C87)^2+(1500*ABS(SIN(2*PI()*MOD(Calculator!$B$31/Calculator!$F$20,1)))*IF(MOD(Calculator!$B$31/Calculator!$F$20,1)&lt;0.5,-1,1))^2)))/(1-SQRT(((50*POWER(80,POWER(COS(PI()*MOD(Calculator!$B$31/Calculator!$F$20,1)),2))-$C87)^2+(1500*ABS(SIN(2*PI()*MOD(Calculator!$B$31/Calculator!$F$20,1)))*IF(MOD(Calculator!$B$31/Calculator!$F$20,1)&lt;0.5,-1,1))^2)/((50*POWER(80,POWER(COS(PI()*MOD(Calculator!$B$31/Calculator!$F$20,1)),2))+$C87)^2+(1500*ABS(SIN(2*PI()*MOD(Calculator!$B$31/Calculator!$F$20,1)))*IF(MOD(Calculator!$B$31/Calculator!$F$20,1)&lt;0.5,-1,1))^2))),2))</f>
        <v>—</v>
      </c>
      <c r="AK87" s="266" t="str">
        <f aca="false">IF(OR(Calculator!$E$21&lt;&gt;"YES",Calculator!$B$31&lt;Calculator!$G$21),"—",ROUND((1+SQRT(((50*POWER(80,POWER(COS(PI()*MOD(Calculator!$B$31/Calculator!$F$21,1)),2))-$C87)^2+(1500*ABS(SIN(2*PI()*MOD(Calculator!$B$31/Calculator!$F$21,1)))*IF(MOD(Calculator!$B$31/Calculator!$F$21,1)&lt;0.5,-1,1))^2)/((50*POWER(80,POWER(COS(PI()*MOD(Calculator!$B$31/Calculator!$F$21,1)),2))+$C87)^2+(1500*ABS(SIN(2*PI()*MOD(Calculator!$B$31/Calculator!$F$21,1)))*IF(MOD(Calculator!$B$31/Calculator!$F$21,1)&lt;0.5,-1,1))^2)))/(1-SQRT(((50*POWER(80,POWER(COS(PI()*MOD(Calculator!$B$31/Calculator!$F$21,1)),2))-$C87)^2+(1500*ABS(SIN(2*PI()*MOD(Calculator!$B$31/Calculator!$F$21,1)))*IF(MOD(Calculator!$B$31/Calculator!$F$21,1)&lt;0.5,-1,1))^2)/((50*POWER(80,POWER(COS(PI()*MOD(Calculator!$B$31/Calculator!$F$21,1)),2))+$C87)^2+(1500*ABS(SIN(2*PI()*MOD(Calculator!$B$31/Calculator!$F$21,1)))*IF(MOD(Calculator!$B$31/Calculator!$F$21,1)&lt;0.5,-1,1))^2))),2))</f>
        <v>—</v>
      </c>
      <c r="AL87" s="266" t="str">
        <f aca="false">IF(OR(Calculator!$E$22&lt;&gt;"YES",Calculator!$B$31&lt;Calculator!$G$22),"—",ROUND((1+SQRT(((50*POWER(80,POWER(COS(PI()*MOD(Calculator!$B$31/Calculator!$F$22,1)),2))-$C87)^2+(1500*ABS(SIN(2*PI()*MOD(Calculator!$B$31/Calculator!$F$22,1)))*IF(MOD(Calculator!$B$31/Calculator!$F$22,1)&lt;0.5,-1,1))^2)/((50*POWER(80,POWER(COS(PI()*MOD(Calculator!$B$31/Calculator!$F$22,1)),2))+$C87)^2+(1500*ABS(SIN(2*PI()*MOD(Calculator!$B$31/Calculator!$F$22,1)))*IF(MOD(Calculator!$B$31/Calculator!$F$22,1)&lt;0.5,-1,1))^2)))/(1-SQRT(((50*POWER(80,POWER(COS(PI()*MOD(Calculator!$B$31/Calculator!$F$22,1)),2))-$C87)^2+(1500*ABS(SIN(2*PI()*MOD(Calculator!$B$31/Calculator!$F$22,1)))*IF(MOD(Calculator!$B$31/Calculator!$F$22,1)&lt;0.5,-1,1))^2)/((50*POWER(80,POWER(COS(PI()*MOD(Calculator!$B$31/Calculator!$F$22,1)),2))+$C87)^2+(1500*ABS(SIN(2*PI()*MOD(Calculator!$B$31/Calculator!$F$22,1)))*IF(MOD(Calculator!$B$31/Calculator!$F$22,1)&lt;0.5,-1,1))^2))),2))</f>
        <v>—</v>
      </c>
      <c r="AM87" s="293" t="n">
        <f aca="false">IFERROR(ROUND((IF(ISNUMBER(AB87),AB87,0)+IF(ISNUMBER(AC87),AC87,0)+IF(ISNUMBER(AD87),AD87,0)+IF(ISNUMBER(AE87),AE87,0)+IF(ISNUMBER(AF87),AF87,0)+IF(ISNUMBER(AG87),AG87,0)+IF(ISNUMBER(AH87),AH87,0)+IF(ISNUMBER(AI87),AI87,0)+IF(ISNUMBER(AJ87),AJ87,0)+IF(ISNUMBER(AK87),AK87,0)+IF(ISNUMBER(AL87),AL87,0))/(IF(ISNUMBER(AB87),1,0)+IF(ISNUMBER(AC87),1,0)+IF(ISNUMBER(AD87),1,0)+IF(ISNUMBER(AE87),1,0)+IF(ISNUMBER(AF87),1,0)+IF(ISNUMBER(AG87),1,0)+IF(ISNUMBER(AH87),1,0)+IF(ISNUMBER(AI87),1,0)+IF(ISNUMBER(AJ87),1,0)+IF(ISNUMBER(AK87),1,0)+IF(ISNUMBER(AL87),1,0)),4),"")</f>
        <v>20.295</v>
      </c>
      <c r="AN87" s="294" t="str">
        <f aca="false">IF(OR(Calculator!$E$12&lt;&gt;"YES",Calculator!$B$32&lt;Calculator!$G$12),"—",ROUND((1+SQRT(((50*POWER(80,POWER(COS(PI()*MOD(Calculator!$B$32/Calculator!$F$12,1)),2))-$C87)^2+(1500*ABS(SIN(2*PI()*MOD(Calculator!$B$32/Calculator!$F$12,1)))*IF(MOD(Calculator!$B$32/Calculator!$F$12,1)&lt;0.5,-1,1))^2)/((50*POWER(80,POWER(COS(PI()*MOD(Calculator!$B$32/Calculator!$F$12,1)),2))+$C87)^2+(1500*ABS(SIN(2*PI()*MOD(Calculator!$B$32/Calculator!$F$12,1)))*IF(MOD(Calculator!$B$32/Calculator!$F$12,1)&lt;0.5,-1,1))^2)))/(1-SQRT(((50*POWER(80,POWER(COS(PI()*MOD(Calculator!$B$32/Calculator!$F$12,1)),2))-$C87)^2+(1500*ABS(SIN(2*PI()*MOD(Calculator!$B$32/Calculator!$F$12,1)))*IF(MOD(Calculator!$B$32/Calculator!$F$12,1)&lt;0.5,-1,1))^2)/((50*POWER(80,POWER(COS(PI()*MOD(Calculator!$B$32/Calculator!$F$12,1)),2))+$C87)^2+(1500*ABS(SIN(2*PI()*MOD(Calculator!$B$32/Calculator!$F$12,1)))*IF(MOD(Calculator!$B$32/Calculator!$F$12,1)&lt;0.5,-1,1))^2))),2))</f>
        <v>—</v>
      </c>
      <c r="AO87" s="294" t="str">
        <f aca="false">IF(OR(Calculator!$E$13&lt;&gt;"YES",Calculator!$B$32&lt;Calculator!$G$13),"—",ROUND((1+SQRT(((50*POWER(80,POWER(COS(PI()*MOD(Calculator!$B$32/Calculator!$F$13,1)),2))-$C87)^2+(1500*ABS(SIN(2*PI()*MOD(Calculator!$B$32/Calculator!$F$13,1)))*IF(MOD(Calculator!$B$32/Calculator!$F$13,1)&lt;0.5,-1,1))^2)/((50*POWER(80,POWER(COS(PI()*MOD(Calculator!$B$32/Calculator!$F$13,1)),2))+$C87)^2+(1500*ABS(SIN(2*PI()*MOD(Calculator!$B$32/Calculator!$F$13,1)))*IF(MOD(Calculator!$B$32/Calculator!$F$13,1)&lt;0.5,-1,1))^2)))/(1-SQRT(((50*POWER(80,POWER(COS(PI()*MOD(Calculator!$B$32/Calculator!$F$13,1)),2))-$C87)^2+(1500*ABS(SIN(2*PI()*MOD(Calculator!$B$32/Calculator!$F$13,1)))*IF(MOD(Calculator!$B$32/Calculator!$F$13,1)&lt;0.5,-1,1))^2)/((50*POWER(80,POWER(COS(PI()*MOD(Calculator!$B$32/Calculator!$F$13,1)),2))+$C87)^2+(1500*ABS(SIN(2*PI()*MOD(Calculator!$B$32/Calculator!$F$13,1)))*IF(MOD(Calculator!$B$32/Calculator!$F$13,1)&lt;0.5,-1,1))^2))),2))</f>
        <v>—</v>
      </c>
      <c r="AP87" s="294" t="str">
        <f aca="false">IF(OR(Calculator!$E$14&lt;&gt;"YES",Calculator!$B$32&lt;Calculator!$G$14),"—",ROUND((1+SQRT(((50*POWER(80,POWER(COS(PI()*MOD(Calculator!$B$32/Calculator!$F$14,1)),2))-$C87)^2+(1500*ABS(SIN(2*PI()*MOD(Calculator!$B$32/Calculator!$F$14,1)))*IF(MOD(Calculator!$B$32/Calculator!$F$14,1)&lt;0.5,-1,1))^2)/((50*POWER(80,POWER(COS(PI()*MOD(Calculator!$B$32/Calculator!$F$14,1)),2))+$C87)^2+(1500*ABS(SIN(2*PI()*MOD(Calculator!$B$32/Calculator!$F$14,1)))*IF(MOD(Calculator!$B$32/Calculator!$F$14,1)&lt;0.5,-1,1))^2)))/(1-SQRT(((50*POWER(80,POWER(COS(PI()*MOD(Calculator!$B$32/Calculator!$F$14,1)),2))-$C87)^2+(1500*ABS(SIN(2*PI()*MOD(Calculator!$B$32/Calculator!$F$14,1)))*IF(MOD(Calculator!$B$32/Calculator!$F$14,1)&lt;0.5,-1,1))^2)/((50*POWER(80,POWER(COS(PI()*MOD(Calculator!$B$32/Calculator!$F$14,1)),2))+$C87)^2+(1500*ABS(SIN(2*PI()*MOD(Calculator!$B$32/Calculator!$F$14,1)))*IF(MOD(Calculator!$B$32/Calculator!$F$14,1)&lt;0.5,-1,1))^2))),2))</f>
        <v>—</v>
      </c>
      <c r="AQ87" s="294" t="n">
        <f aca="false">IF(OR(Calculator!$E$15&lt;&gt;"YES",Calculator!$B$32&lt;Calculator!$G$15),"—",ROUND((1+SQRT(((50*POWER(80,POWER(COS(PI()*MOD(Calculator!$B$32/Calculator!$F$15,1)),2))-$C87)^2+(1500*ABS(SIN(2*PI()*MOD(Calculator!$B$32/Calculator!$F$15,1)))*IF(MOD(Calculator!$B$32/Calculator!$F$15,1)&lt;0.5,-1,1))^2)/((50*POWER(80,POWER(COS(PI()*MOD(Calculator!$B$32/Calculator!$F$15,1)),2))+$C87)^2+(1500*ABS(SIN(2*PI()*MOD(Calculator!$B$32/Calculator!$F$15,1)))*IF(MOD(Calculator!$B$32/Calculator!$F$15,1)&lt;0.5,-1,1))^2)))/(1-SQRT(((50*POWER(80,POWER(COS(PI()*MOD(Calculator!$B$32/Calculator!$F$15,1)),2))-$C87)^2+(1500*ABS(SIN(2*PI()*MOD(Calculator!$B$32/Calculator!$F$15,1)))*IF(MOD(Calculator!$B$32/Calculator!$F$15,1)&lt;0.5,-1,1))^2)/((50*POWER(80,POWER(COS(PI()*MOD(Calculator!$B$32/Calculator!$F$15,1)),2))+$C87)^2+(1500*ABS(SIN(2*PI()*MOD(Calculator!$B$32/Calculator!$F$15,1)))*IF(MOD(Calculator!$B$32/Calculator!$F$15,1)&lt;0.5,-1,1))^2))),2))</f>
        <v>2.65</v>
      </c>
      <c r="AR87" s="294" t="str">
        <f aca="false">IF(OR(Calculator!$E$16&lt;&gt;"YES",Calculator!$B$32&lt;Calculator!$G$16),"—",ROUND((1+SQRT(((50*POWER(80,POWER(COS(PI()*MOD(Calculator!$B$32/Calculator!$F$16,1)),2))-$C87)^2+(1500*ABS(SIN(2*PI()*MOD(Calculator!$B$32/Calculator!$F$16,1)))*IF(MOD(Calculator!$B$32/Calculator!$F$16,1)&lt;0.5,-1,1))^2)/((50*POWER(80,POWER(COS(PI()*MOD(Calculator!$B$32/Calculator!$F$16,1)),2))+$C87)^2+(1500*ABS(SIN(2*PI()*MOD(Calculator!$B$32/Calculator!$F$16,1)))*IF(MOD(Calculator!$B$32/Calculator!$F$16,1)&lt;0.5,-1,1))^2)))/(1-SQRT(((50*POWER(80,POWER(COS(PI()*MOD(Calculator!$B$32/Calculator!$F$16,1)),2))-$C87)^2+(1500*ABS(SIN(2*PI()*MOD(Calculator!$B$32/Calculator!$F$16,1)))*IF(MOD(Calculator!$B$32/Calculator!$F$16,1)&lt;0.5,-1,1))^2)/((50*POWER(80,POWER(COS(PI()*MOD(Calculator!$B$32/Calculator!$F$16,1)),2))+$C87)^2+(1500*ABS(SIN(2*PI()*MOD(Calculator!$B$32/Calculator!$F$16,1)))*IF(MOD(Calculator!$B$32/Calculator!$F$16,1)&lt;0.5,-1,1))^2))),2))</f>
        <v>—</v>
      </c>
      <c r="AS87" s="294" t="n">
        <f aca="false">IF(OR(Calculator!$E$17&lt;&gt;"YES",Calculator!$B$32&lt;Calculator!$G$17),"—",ROUND((1+SQRT(((50*POWER(80,POWER(COS(PI()*MOD(Calculator!$B$32/Calculator!$F$17,1)),2))-$C87)^2+(1500*ABS(SIN(2*PI()*MOD(Calculator!$B$32/Calculator!$F$17,1)))*IF(MOD(Calculator!$B$32/Calculator!$F$17,1)&lt;0.5,-1,1))^2)/((50*POWER(80,POWER(COS(PI()*MOD(Calculator!$B$32/Calculator!$F$17,1)),2))+$C87)^2+(1500*ABS(SIN(2*PI()*MOD(Calculator!$B$32/Calculator!$F$17,1)))*IF(MOD(Calculator!$B$32/Calculator!$F$17,1)&lt;0.5,-1,1))^2)))/(1-SQRT(((50*POWER(80,POWER(COS(PI()*MOD(Calculator!$B$32/Calculator!$F$17,1)),2))-$C87)^2+(1500*ABS(SIN(2*PI()*MOD(Calculator!$B$32/Calculator!$F$17,1)))*IF(MOD(Calculator!$B$32/Calculator!$F$17,1)&lt;0.5,-1,1))^2)/((50*POWER(80,POWER(COS(PI()*MOD(Calculator!$B$32/Calculator!$F$17,1)),2))+$C87)^2+(1500*ABS(SIN(2*PI()*MOD(Calculator!$B$32/Calculator!$F$17,1)))*IF(MOD(Calculator!$B$32/Calculator!$F$17,1)&lt;0.5,-1,1))^2))),2))</f>
        <v>18.55</v>
      </c>
      <c r="AT87" s="294" t="str">
        <f aca="false">IF(OR(Calculator!$E$18&lt;&gt;"YES",Calculator!$B$32&lt;Calculator!$G$18),"—",ROUND((1+SQRT(((50*POWER(80,POWER(COS(PI()*MOD(Calculator!$B$32/Calculator!$F$18,1)),2))-$C87)^2+(1500*ABS(SIN(2*PI()*MOD(Calculator!$B$32/Calculator!$F$18,1)))*IF(MOD(Calculator!$B$32/Calculator!$F$18,1)&lt;0.5,-1,1))^2)/((50*POWER(80,POWER(COS(PI()*MOD(Calculator!$B$32/Calculator!$F$18,1)),2))+$C87)^2+(1500*ABS(SIN(2*PI()*MOD(Calculator!$B$32/Calculator!$F$18,1)))*IF(MOD(Calculator!$B$32/Calculator!$F$18,1)&lt;0.5,-1,1))^2)))/(1-SQRT(((50*POWER(80,POWER(COS(PI()*MOD(Calculator!$B$32/Calculator!$F$18,1)),2))-$C87)^2+(1500*ABS(SIN(2*PI()*MOD(Calculator!$B$32/Calculator!$F$18,1)))*IF(MOD(Calculator!$B$32/Calculator!$F$18,1)&lt;0.5,-1,1))^2)/((50*POWER(80,POWER(COS(PI()*MOD(Calculator!$B$32/Calculator!$F$18,1)),2))+$C87)^2+(1500*ABS(SIN(2*PI()*MOD(Calculator!$B$32/Calculator!$F$18,1)))*IF(MOD(Calculator!$B$32/Calculator!$F$18,1)&lt;0.5,-1,1))^2))),2))</f>
        <v>—</v>
      </c>
      <c r="AU87" s="294" t="str">
        <f aca="false">IF(OR(Calculator!$E$19&lt;&gt;"YES",Calculator!$B$32&lt;Calculator!$G$19),"—",ROUND((1+SQRT(((50*POWER(80,POWER(COS(PI()*MOD(Calculator!$B$32/Calculator!$F$19,1)),2))-$C87)^2+(1500*ABS(SIN(2*PI()*MOD(Calculator!$B$32/Calculator!$F$19,1)))*IF(MOD(Calculator!$B$32/Calculator!$F$19,1)&lt;0.5,-1,1))^2)/((50*POWER(80,POWER(COS(PI()*MOD(Calculator!$B$32/Calculator!$F$19,1)),2))+$C87)^2+(1500*ABS(SIN(2*PI()*MOD(Calculator!$B$32/Calculator!$F$19,1)))*IF(MOD(Calculator!$B$32/Calculator!$F$19,1)&lt;0.5,-1,1))^2)))/(1-SQRT(((50*POWER(80,POWER(COS(PI()*MOD(Calculator!$B$32/Calculator!$F$19,1)),2))-$C87)^2+(1500*ABS(SIN(2*PI()*MOD(Calculator!$B$32/Calculator!$F$19,1)))*IF(MOD(Calculator!$B$32/Calculator!$F$19,1)&lt;0.5,-1,1))^2)/((50*POWER(80,POWER(COS(PI()*MOD(Calculator!$B$32/Calculator!$F$19,1)),2))+$C87)^2+(1500*ABS(SIN(2*PI()*MOD(Calculator!$B$32/Calculator!$F$19,1)))*IF(MOD(Calculator!$B$32/Calculator!$F$19,1)&lt;0.5,-1,1))^2))),2))</f>
        <v>—</v>
      </c>
      <c r="AV87" s="294" t="str">
        <f aca="false">IF(OR(Calculator!$E$20&lt;&gt;"YES",Calculator!$B$32&lt;Calculator!$G$20),"—",ROUND((1+SQRT(((50*POWER(80,POWER(COS(PI()*MOD(Calculator!$B$32/Calculator!$F$20,1)),2))-$C87)^2+(1500*ABS(SIN(2*PI()*MOD(Calculator!$B$32/Calculator!$F$20,1)))*IF(MOD(Calculator!$B$32/Calculator!$F$20,1)&lt;0.5,-1,1))^2)/((50*POWER(80,POWER(COS(PI()*MOD(Calculator!$B$32/Calculator!$F$20,1)),2))+$C87)^2+(1500*ABS(SIN(2*PI()*MOD(Calculator!$B$32/Calculator!$F$20,1)))*IF(MOD(Calculator!$B$32/Calculator!$F$20,1)&lt;0.5,-1,1))^2)))/(1-SQRT(((50*POWER(80,POWER(COS(PI()*MOD(Calculator!$B$32/Calculator!$F$20,1)),2))-$C87)^2+(1500*ABS(SIN(2*PI()*MOD(Calculator!$B$32/Calculator!$F$20,1)))*IF(MOD(Calculator!$B$32/Calculator!$F$20,1)&lt;0.5,-1,1))^2)/((50*POWER(80,POWER(COS(PI()*MOD(Calculator!$B$32/Calculator!$F$20,1)),2))+$C87)^2+(1500*ABS(SIN(2*PI()*MOD(Calculator!$B$32/Calculator!$F$20,1)))*IF(MOD(Calculator!$B$32/Calculator!$F$20,1)&lt;0.5,-1,1))^2))),2))</f>
        <v>—</v>
      </c>
      <c r="AW87" s="294" t="str">
        <f aca="false">IF(OR(Calculator!$E$21&lt;&gt;"YES",Calculator!$B$32&lt;Calculator!$G$21),"—",ROUND((1+SQRT(((50*POWER(80,POWER(COS(PI()*MOD(Calculator!$B$32/Calculator!$F$21,1)),2))-$C87)^2+(1500*ABS(SIN(2*PI()*MOD(Calculator!$B$32/Calculator!$F$21,1)))*IF(MOD(Calculator!$B$32/Calculator!$F$21,1)&lt;0.5,-1,1))^2)/((50*POWER(80,POWER(COS(PI()*MOD(Calculator!$B$32/Calculator!$F$21,1)),2))+$C87)^2+(1500*ABS(SIN(2*PI()*MOD(Calculator!$B$32/Calculator!$F$21,1)))*IF(MOD(Calculator!$B$32/Calculator!$F$21,1)&lt;0.5,-1,1))^2)))/(1-SQRT(((50*POWER(80,POWER(COS(PI()*MOD(Calculator!$B$32/Calculator!$F$21,1)),2))-$C87)^2+(1500*ABS(SIN(2*PI()*MOD(Calculator!$B$32/Calculator!$F$21,1)))*IF(MOD(Calculator!$B$32/Calculator!$F$21,1)&lt;0.5,-1,1))^2)/((50*POWER(80,POWER(COS(PI()*MOD(Calculator!$B$32/Calculator!$F$21,1)),2))+$C87)^2+(1500*ABS(SIN(2*PI()*MOD(Calculator!$B$32/Calculator!$F$21,1)))*IF(MOD(Calculator!$B$32/Calculator!$F$21,1)&lt;0.5,-1,1))^2))),2))</f>
        <v>—</v>
      </c>
      <c r="AX87" s="294" t="str">
        <f aca="false">IF(OR(Calculator!$E$22&lt;&gt;"YES",Calculator!$B$32&lt;Calculator!$G$22),"—",ROUND((1+SQRT(((50*POWER(80,POWER(COS(PI()*MOD(Calculator!$B$32/Calculator!$F$22,1)),2))-$C87)^2+(1500*ABS(SIN(2*PI()*MOD(Calculator!$B$32/Calculator!$F$22,1)))*IF(MOD(Calculator!$B$32/Calculator!$F$22,1)&lt;0.5,-1,1))^2)/((50*POWER(80,POWER(COS(PI()*MOD(Calculator!$B$32/Calculator!$F$22,1)),2))+$C87)^2+(1500*ABS(SIN(2*PI()*MOD(Calculator!$B$32/Calculator!$F$22,1)))*IF(MOD(Calculator!$B$32/Calculator!$F$22,1)&lt;0.5,-1,1))^2)))/(1-SQRT(((50*POWER(80,POWER(COS(PI()*MOD(Calculator!$B$32/Calculator!$F$22,1)),2))-$C87)^2+(1500*ABS(SIN(2*PI()*MOD(Calculator!$B$32/Calculator!$F$22,1)))*IF(MOD(Calculator!$B$32/Calculator!$F$22,1)&lt;0.5,-1,1))^2)/((50*POWER(80,POWER(COS(PI()*MOD(Calculator!$B$32/Calculator!$F$22,1)),2))+$C87)^2+(1500*ABS(SIN(2*PI()*MOD(Calculator!$B$32/Calculator!$F$22,1)))*IF(MOD(Calculator!$B$32/Calculator!$F$22,1)&lt;0.5,-1,1))^2))),2))</f>
        <v>—</v>
      </c>
      <c r="AY87" s="293" t="n">
        <f aca="false">IFERROR(ROUND((IF(ISNUMBER(AN87),AN87,0)+IF(ISNUMBER(AO87),AO87,0)+IF(ISNUMBER(AP87),AP87,0)+IF(ISNUMBER(AQ87),AQ87,0)+IF(ISNUMBER(AR87),AR87,0)+IF(ISNUMBER(AS87),AS87,0)+IF(ISNUMBER(AT87),AT87,0)+IF(ISNUMBER(AU87),AU87,0)+IF(ISNUMBER(AV87),AV87,0)+IF(ISNUMBER(AW87),AW87,0)+IF(ISNUMBER(AX87),AX87,0))/(IF(ISNUMBER(AN87),1,0)+IF(ISNUMBER(AO87),1,0)+IF(ISNUMBER(AP87),1,0)+IF(ISNUMBER(AQ87),1,0)+IF(ISNUMBER(AR87),1,0)+IF(ISNUMBER(AS87),1,0)+IF(ISNUMBER(AT87),1,0)+IF(ISNUMBER(AU87),1,0)+IF(ISNUMBER(AV87),1,0)+IF(ISNUMBER(AW87),1,0)+IF(ISNUMBER(AX87),1,0)),4),"")</f>
        <v>10.6</v>
      </c>
      <c r="AZ87" s="294" t="str">
        <f aca="false">IF(OR(Calculator!$E$12&lt;&gt;"YES",Calculator!$B$33&lt;Calculator!$G$12),"—",ROUND((1+SQRT(((50*POWER(80,POWER(COS(PI()*MOD(Calculator!$B$33/Calculator!$F$12,1)),2))-$C87)^2+(1500*ABS(SIN(2*PI()*MOD(Calculator!$B$33/Calculator!$F$12,1)))*IF(MOD(Calculator!$B$33/Calculator!$F$12,1)&lt;0.5,-1,1))^2)/((50*POWER(80,POWER(COS(PI()*MOD(Calculator!$B$33/Calculator!$F$12,1)),2))+$C87)^2+(1500*ABS(SIN(2*PI()*MOD(Calculator!$B$33/Calculator!$F$12,1)))*IF(MOD(Calculator!$B$33/Calculator!$F$12,1)&lt;0.5,-1,1))^2)))/(1-SQRT(((50*POWER(80,POWER(COS(PI()*MOD(Calculator!$B$33/Calculator!$F$12,1)),2))-$C87)^2+(1500*ABS(SIN(2*PI()*MOD(Calculator!$B$33/Calculator!$F$12,1)))*IF(MOD(Calculator!$B$33/Calculator!$F$12,1)&lt;0.5,-1,1))^2)/((50*POWER(80,POWER(COS(PI()*MOD(Calculator!$B$33/Calculator!$F$12,1)),2))+$C87)^2+(1500*ABS(SIN(2*PI()*MOD(Calculator!$B$33/Calculator!$F$12,1)))*IF(MOD(Calculator!$B$33/Calculator!$F$12,1)&lt;0.5,-1,1))^2))),2))</f>
        <v>—</v>
      </c>
      <c r="BA87" s="294" t="str">
        <f aca="false">IF(OR(Calculator!$E$13&lt;&gt;"YES",Calculator!$B$33&lt;Calculator!$G$13),"—",ROUND((1+SQRT(((50*POWER(80,POWER(COS(PI()*MOD(Calculator!$B$33/Calculator!$F$13,1)),2))-$C87)^2+(1500*ABS(SIN(2*PI()*MOD(Calculator!$B$33/Calculator!$F$13,1)))*IF(MOD(Calculator!$B$33/Calculator!$F$13,1)&lt;0.5,-1,1))^2)/((50*POWER(80,POWER(COS(PI()*MOD(Calculator!$B$33/Calculator!$F$13,1)),2))+$C87)^2+(1500*ABS(SIN(2*PI()*MOD(Calculator!$B$33/Calculator!$F$13,1)))*IF(MOD(Calculator!$B$33/Calculator!$F$13,1)&lt;0.5,-1,1))^2)))/(1-SQRT(((50*POWER(80,POWER(COS(PI()*MOD(Calculator!$B$33/Calculator!$F$13,1)),2))-$C87)^2+(1500*ABS(SIN(2*PI()*MOD(Calculator!$B$33/Calculator!$F$13,1)))*IF(MOD(Calculator!$B$33/Calculator!$F$13,1)&lt;0.5,-1,1))^2)/((50*POWER(80,POWER(COS(PI()*MOD(Calculator!$B$33/Calculator!$F$13,1)),2))+$C87)^2+(1500*ABS(SIN(2*PI()*MOD(Calculator!$B$33/Calculator!$F$13,1)))*IF(MOD(Calculator!$B$33/Calculator!$F$13,1)&lt;0.5,-1,1))^2))),2))</f>
        <v>—</v>
      </c>
      <c r="BB87" s="294" t="str">
        <f aca="false">IF(OR(Calculator!$E$14&lt;&gt;"YES",Calculator!$B$33&lt;Calculator!$G$14),"—",ROUND((1+SQRT(((50*POWER(80,POWER(COS(PI()*MOD(Calculator!$B$33/Calculator!$F$14,1)),2))-$C87)^2+(1500*ABS(SIN(2*PI()*MOD(Calculator!$B$33/Calculator!$F$14,1)))*IF(MOD(Calculator!$B$33/Calculator!$F$14,1)&lt;0.5,-1,1))^2)/((50*POWER(80,POWER(COS(PI()*MOD(Calculator!$B$33/Calculator!$F$14,1)),2))+$C87)^2+(1500*ABS(SIN(2*PI()*MOD(Calculator!$B$33/Calculator!$F$14,1)))*IF(MOD(Calculator!$B$33/Calculator!$F$14,1)&lt;0.5,-1,1))^2)))/(1-SQRT(((50*POWER(80,POWER(COS(PI()*MOD(Calculator!$B$33/Calculator!$F$14,1)),2))-$C87)^2+(1500*ABS(SIN(2*PI()*MOD(Calculator!$B$33/Calculator!$F$14,1)))*IF(MOD(Calculator!$B$33/Calculator!$F$14,1)&lt;0.5,-1,1))^2)/((50*POWER(80,POWER(COS(PI()*MOD(Calculator!$B$33/Calculator!$F$14,1)),2))+$C87)^2+(1500*ABS(SIN(2*PI()*MOD(Calculator!$B$33/Calculator!$F$14,1)))*IF(MOD(Calculator!$B$33/Calculator!$F$14,1)&lt;0.5,-1,1))^2))),2))</f>
        <v>—</v>
      </c>
      <c r="BC87" s="294" t="n">
        <f aca="false">IF(OR(Calculator!$E$15&lt;&gt;"YES",Calculator!$B$33&lt;Calculator!$G$15),"—",ROUND((1+SQRT(((50*POWER(80,POWER(COS(PI()*MOD(Calculator!$B$33/Calculator!$F$15,1)),2))-$C87)^2+(1500*ABS(SIN(2*PI()*MOD(Calculator!$B$33/Calculator!$F$15,1)))*IF(MOD(Calculator!$B$33/Calculator!$F$15,1)&lt;0.5,-1,1))^2)/((50*POWER(80,POWER(COS(PI()*MOD(Calculator!$B$33/Calculator!$F$15,1)),2))+$C87)^2+(1500*ABS(SIN(2*PI()*MOD(Calculator!$B$33/Calculator!$F$15,1)))*IF(MOD(Calculator!$B$33/Calculator!$F$15,1)&lt;0.5,-1,1))^2)))/(1-SQRT(((50*POWER(80,POWER(COS(PI()*MOD(Calculator!$B$33/Calculator!$F$15,1)),2))-$C87)^2+(1500*ABS(SIN(2*PI()*MOD(Calculator!$B$33/Calculator!$F$15,1)))*IF(MOD(Calculator!$B$33/Calculator!$F$15,1)&lt;0.5,-1,1))^2)/((50*POWER(80,POWER(COS(PI()*MOD(Calculator!$B$33/Calculator!$F$15,1)),2))+$C87)^2+(1500*ABS(SIN(2*PI()*MOD(Calculator!$B$33/Calculator!$F$15,1)))*IF(MOD(Calculator!$B$33/Calculator!$F$15,1)&lt;0.5,-1,1))^2))),2))</f>
        <v>2.82</v>
      </c>
      <c r="BD87" s="294" t="str">
        <f aca="false">IF(OR(Calculator!$E$16&lt;&gt;"YES",Calculator!$B$33&lt;Calculator!$G$16),"—",ROUND((1+SQRT(((50*POWER(80,POWER(COS(PI()*MOD(Calculator!$B$33/Calculator!$F$16,1)),2))-$C87)^2+(1500*ABS(SIN(2*PI()*MOD(Calculator!$B$33/Calculator!$F$16,1)))*IF(MOD(Calculator!$B$33/Calculator!$F$16,1)&lt;0.5,-1,1))^2)/((50*POWER(80,POWER(COS(PI()*MOD(Calculator!$B$33/Calculator!$F$16,1)),2))+$C87)^2+(1500*ABS(SIN(2*PI()*MOD(Calculator!$B$33/Calculator!$F$16,1)))*IF(MOD(Calculator!$B$33/Calculator!$F$16,1)&lt;0.5,-1,1))^2)))/(1-SQRT(((50*POWER(80,POWER(COS(PI()*MOD(Calculator!$B$33/Calculator!$F$16,1)),2))-$C87)^2+(1500*ABS(SIN(2*PI()*MOD(Calculator!$B$33/Calculator!$F$16,1)))*IF(MOD(Calculator!$B$33/Calculator!$F$16,1)&lt;0.5,-1,1))^2)/((50*POWER(80,POWER(COS(PI()*MOD(Calculator!$B$33/Calculator!$F$16,1)),2))+$C87)^2+(1500*ABS(SIN(2*PI()*MOD(Calculator!$B$33/Calculator!$F$16,1)))*IF(MOD(Calculator!$B$33/Calculator!$F$16,1)&lt;0.5,-1,1))^2))),2))</f>
        <v>—</v>
      </c>
      <c r="BE87" s="294" t="n">
        <f aca="false">IF(OR(Calculator!$E$17&lt;&gt;"YES",Calculator!$B$33&lt;Calculator!$G$17),"—",ROUND((1+SQRT(((50*POWER(80,POWER(COS(PI()*MOD(Calculator!$B$33/Calculator!$F$17,1)),2))-$C87)^2+(1500*ABS(SIN(2*PI()*MOD(Calculator!$B$33/Calculator!$F$17,1)))*IF(MOD(Calculator!$B$33/Calculator!$F$17,1)&lt;0.5,-1,1))^2)/((50*POWER(80,POWER(COS(PI()*MOD(Calculator!$B$33/Calculator!$F$17,1)),2))+$C87)^2+(1500*ABS(SIN(2*PI()*MOD(Calculator!$B$33/Calculator!$F$17,1)))*IF(MOD(Calculator!$B$33/Calculator!$F$17,1)&lt;0.5,-1,1))^2)))/(1-SQRT(((50*POWER(80,POWER(COS(PI()*MOD(Calculator!$B$33/Calculator!$F$17,1)),2))-$C87)^2+(1500*ABS(SIN(2*PI()*MOD(Calculator!$B$33/Calculator!$F$17,1)))*IF(MOD(Calculator!$B$33/Calculator!$F$17,1)&lt;0.5,-1,1))^2)/((50*POWER(80,POWER(COS(PI()*MOD(Calculator!$B$33/Calculator!$F$17,1)),2))+$C87)^2+(1500*ABS(SIN(2*PI()*MOD(Calculator!$B$33/Calculator!$F$17,1)))*IF(MOD(Calculator!$B$33/Calculator!$F$17,1)&lt;0.5,-1,1))^2))),2))</f>
        <v>20.71</v>
      </c>
      <c r="BF87" s="294" t="str">
        <f aca="false">IF(OR(Calculator!$E$18&lt;&gt;"YES",Calculator!$B$33&lt;Calculator!$G$18),"—",ROUND((1+SQRT(((50*POWER(80,POWER(COS(PI()*MOD(Calculator!$B$33/Calculator!$F$18,1)),2))-$C87)^2+(1500*ABS(SIN(2*PI()*MOD(Calculator!$B$33/Calculator!$F$18,1)))*IF(MOD(Calculator!$B$33/Calculator!$F$18,1)&lt;0.5,-1,1))^2)/((50*POWER(80,POWER(COS(PI()*MOD(Calculator!$B$33/Calculator!$F$18,1)),2))+$C87)^2+(1500*ABS(SIN(2*PI()*MOD(Calculator!$B$33/Calculator!$F$18,1)))*IF(MOD(Calculator!$B$33/Calculator!$F$18,1)&lt;0.5,-1,1))^2)))/(1-SQRT(((50*POWER(80,POWER(COS(PI()*MOD(Calculator!$B$33/Calculator!$F$18,1)),2))-$C87)^2+(1500*ABS(SIN(2*PI()*MOD(Calculator!$B$33/Calculator!$F$18,1)))*IF(MOD(Calculator!$B$33/Calculator!$F$18,1)&lt;0.5,-1,1))^2)/((50*POWER(80,POWER(COS(PI()*MOD(Calculator!$B$33/Calculator!$F$18,1)),2))+$C87)^2+(1500*ABS(SIN(2*PI()*MOD(Calculator!$B$33/Calculator!$F$18,1)))*IF(MOD(Calculator!$B$33/Calculator!$F$18,1)&lt;0.5,-1,1))^2))),2))</f>
        <v>—</v>
      </c>
      <c r="BG87" s="294" t="str">
        <f aca="false">IF(OR(Calculator!$E$19&lt;&gt;"YES",Calculator!$B$33&lt;Calculator!$G$19),"—",ROUND((1+SQRT(((50*POWER(80,POWER(COS(PI()*MOD(Calculator!$B$33/Calculator!$F$19,1)),2))-$C87)^2+(1500*ABS(SIN(2*PI()*MOD(Calculator!$B$33/Calculator!$F$19,1)))*IF(MOD(Calculator!$B$33/Calculator!$F$19,1)&lt;0.5,-1,1))^2)/((50*POWER(80,POWER(COS(PI()*MOD(Calculator!$B$33/Calculator!$F$19,1)),2))+$C87)^2+(1500*ABS(SIN(2*PI()*MOD(Calculator!$B$33/Calculator!$F$19,1)))*IF(MOD(Calculator!$B$33/Calculator!$F$19,1)&lt;0.5,-1,1))^2)))/(1-SQRT(((50*POWER(80,POWER(COS(PI()*MOD(Calculator!$B$33/Calculator!$F$19,1)),2))-$C87)^2+(1500*ABS(SIN(2*PI()*MOD(Calculator!$B$33/Calculator!$F$19,1)))*IF(MOD(Calculator!$B$33/Calculator!$F$19,1)&lt;0.5,-1,1))^2)/((50*POWER(80,POWER(COS(PI()*MOD(Calculator!$B$33/Calculator!$F$19,1)),2))+$C87)^2+(1500*ABS(SIN(2*PI()*MOD(Calculator!$B$33/Calculator!$F$19,1)))*IF(MOD(Calculator!$B$33/Calculator!$F$19,1)&lt;0.5,-1,1))^2))),2))</f>
        <v>—</v>
      </c>
      <c r="BH87" s="294" t="str">
        <f aca="false">IF(OR(Calculator!$E$20&lt;&gt;"YES",Calculator!$B$33&lt;Calculator!$G$20),"—",ROUND((1+SQRT(((50*POWER(80,POWER(COS(PI()*MOD(Calculator!$B$33/Calculator!$F$20,1)),2))-$C87)^2+(1500*ABS(SIN(2*PI()*MOD(Calculator!$B$33/Calculator!$F$20,1)))*IF(MOD(Calculator!$B$33/Calculator!$F$20,1)&lt;0.5,-1,1))^2)/((50*POWER(80,POWER(COS(PI()*MOD(Calculator!$B$33/Calculator!$F$20,1)),2))+$C87)^2+(1500*ABS(SIN(2*PI()*MOD(Calculator!$B$33/Calculator!$F$20,1)))*IF(MOD(Calculator!$B$33/Calculator!$F$20,1)&lt;0.5,-1,1))^2)))/(1-SQRT(((50*POWER(80,POWER(COS(PI()*MOD(Calculator!$B$33/Calculator!$F$20,1)),2))-$C87)^2+(1500*ABS(SIN(2*PI()*MOD(Calculator!$B$33/Calculator!$F$20,1)))*IF(MOD(Calculator!$B$33/Calculator!$F$20,1)&lt;0.5,-1,1))^2)/((50*POWER(80,POWER(COS(PI()*MOD(Calculator!$B$33/Calculator!$F$20,1)),2))+$C87)^2+(1500*ABS(SIN(2*PI()*MOD(Calculator!$B$33/Calculator!$F$20,1)))*IF(MOD(Calculator!$B$33/Calculator!$F$20,1)&lt;0.5,-1,1))^2))),2))</f>
        <v>—</v>
      </c>
      <c r="BI87" s="294" t="str">
        <f aca="false">IF(OR(Calculator!$E$21&lt;&gt;"YES",Calculator!$B$33&lt;Calculator!$G$21),"—",ROUND((1+SQRT(((50*POWER(80,POWER(COS(PI()*MOD(Calculator!$B$33/Calculator!$F$21,1)),2))-$C87)^2+(1500*ABS(SIN(2*PI()*MOD(Calculator!$B$33/Calculator!$F$21,1)))*IF(MOD(Calculator!$B$33/Calculator!$F$21,1)&lt;0.5,-1,1))^2)/((50*POWER(80,POWER(COS(PI()*MOD(Calculator!$B$33/Calculator!$F$21,1)),2))+$C87)^2+(1500*ABS(SIN(2*PI()*MOD(Calculator!$B$33/Calculator!$F$21,1)))*IF(MOD(Calculator!$B$33/Calculator!$F$21,1)&lt;0.5,-1,1))^2)))/(1-SQRT(((50*POWER(80,POWER(COS(PI()*MOD(Calculator!$B$33/Calculator!$F$21,1)),2))-$C87)^2+(1500*ABS(SIN(2*PI()*MOD(Calculator!$B$33/Calculator!$F$21,1)))*IF(MOD(Calculator!$B$33/Calculator!$F$21,1)&lt;0.5,-1,1))^2)/((50*POWER(80,POWER(COS(PI()*MOD(Calculator!$B$33/Calculator!$F$21,1)),2))+$C87)^2+(1500*ABS(SIN(2*PI()*MOD(Calculator!$B$33/Calculator!$F$21,1)))*IF(MOD(Calculator!$B$33/Calculator!$F$21,1)&lt;0.5,-1,1))^2))),2))</f>
        <v>—</v>
      </c>
      <c r="BJ87" s="294" t="str">
        <f aca="false">IF(OR(Calculator!$E$22&lt;&gt;"YES",Calculator!$B$33&lt;Calculator!$G$22),"—",ROUND((1+SQRT(((50*POWER(80,POWER(COS(PI()*MOD(Calculator!$B$33/Calculator!$F$22,1)),2))-$C87)^2+(1500*ABS(SIN(2*PI()*MOD(Calculator!$B$33/Calculator!$F$22,1)))*IF(MOD(Calculator!$B$33/Calculator!$F$22,1)&lt;0.5,-1,1))^2)/((50*POWER(80,POWER(COS(PI()*MOD(Calculator!$B$33/Calculator!$F$22,1)),2))+$C87)^2+(1500*ABS(SIN(2*PI()*MOD(Calculator!$B$33/Calculator!$F$22,1)))*IF(MOD(Calculator!$B$33/Calculator!$F$22,1)&lt;0.5,-1,1))^2)))/(1-SQRT(((50*POWER(80,POWER(COS(PI()*MOD(Calculator!$B$33/Calculator!$F$22,1)),2))-$C87)^2+(1500*ABS(SIN(2*PI()*MOD(Calculator!$B$33/Calculator!$F$22,1)))*IF(MOD(Calculator!$B$33/Calculator!$F$22,1)&lt;0.5,-1,1))^2)/((50*POWER(80,POWER(COS(PI()*MOD(Calculator!$B$33/Calculator!$F$22,1)),2))+$C87)^2+(1500*ABS(SIN(2*PI()*MOD(Calculator!$B$33/Calculator!$F$22,1)))*IF(MOD(Calculator!$B$33/Calculator!$F$22,1)&lt;0.5,-1,1))^2))),2))</f>
        <v>—</v>
      </c>
      <c r="BK87" s="293" t="n">
        <f aca="false">IFERROR(ROUND((IF(ISNUMBER(AZ87),AZ87,0)+IF(ISNUMBER(BA87),BA87,0)+IF(ISNUMBER(BB87),BB87,0)+IF(ISNUMBER(BC87),BC87,0)+IF(ISNUMBER(BD87),BD87,0)+IF(ISNUMBER(BE87),BE87,0)+IF(ISNUMBER(BF87),BF87,0)+IF(ISNUMBER(BG87),BG87,0)+IF(ISNUMBER(BH87),BH87,0)+IF(ISNUMBER(BI87),BI87,0)+IF(ISNUMBER(BJ87),BJ87,0))/(IF(ISNUMBER(AZ87),1,0)+IF(ISNUMBER(BA87),1,0)+IF(ISNUMBER(BB87),1,0)+IF(ISNUMBER(BC87),1,0)+IF(ISNUMBER(BD87),1,0)+IF(ISNUMBER(BE87),1,0)+IF(ISNUMBER(BF87),1,0)+IF(ISNUMBER(BG87),1,0)+IF(ISNUMBER(BH87),1,0)+IF(ISNUMBER(BI87),1,0)+IF(ISNUMBER(BJ87),1,0)),4),"")</f>
        <v>11.765</v>
      </c>
      <c r="BM87" s="253" t="str">
        <f aca="false">IF(OR(Calculator!$E$12&lt;&gt;"YES",Calculator!$B$29&lt;Calculator!$G$12),"—",ROUND((1+SQRT(((50*POWER(80,POWER(COS(PI()*MOD(Calculator!$B$29/Calculator!$F$12,1)),2))+MIN(500,MAX(30,100*EXP(-0.3*'VSWR Calculator'!$C$24)*(1+3*ABS(MOD('VSWR Calculator'!$C$23/Calculator!$F$12/2,1)-0.5))))/'VSWR Calculator'!$C$25)-$C87)^2+(1500*ABS(SIN(2*PI()*MOD(Calculator!$B$29/Calculator!$F$12,1)))*IF(MOD(Calculator!$B$29/Calculator!$F$12,1)&lt;0.5,-1,1))^2)/SQRT(((50*POWER(80,POWER(COS(PI()*MOD(Calculator!$B$29/Calculator!$F$12,1)),2))+MIN(500,MAX(30,100*EXP(-0.3*'VSWR Calculator'!$C$24)*(1+3*ABS(MOD('VSWR Calculator'!$C$23/Calculator!$F$12/2,1)-0.5))))/'VSWR Calculator'!$C$25)+$C87)^2+(1500*ABS(SIN(2*PI()*MOD(Calculator!$B$29/Calculator!$F$12,1)))*IF(MOD(Calculator!$B$29/Calculator!$F$12,1)&lt;0.5,-1,1))^2))/(1-SQRT(((50*POWER(80,POWER(COS(PI()*MOD(Calculator!$B$29/Calculator!$F$12,1)),2))+MIN(500,MAX(30,100*EXP(-0.3*'VSWR Calculator'!$C$24)*(1+3*ABS(MOD('VSWR Calculator'!$C$23/Calculator!$F$12/2,1)-0.5))))/'VSWR Calculator'!$C$25)-$C87)^2+(1500*ABS(SIN(2*PI()*MOD(Calculator!$B$29/Calculator!$F$12,1)))*IF(MOD(Calculator!$B$29/Calculator!$F$12,1)&lt;0.5,-1,1))^2)/SQRT(((50*POWER(80,POWER(COS(PI()*MOD(Calculator!$B$29/Calculator!$F$12,1)),2))+MIN(500,MAX(30,100*EXP(-0.3*'VSWR Calculator'!$C$24)*(1+3*ABS(MOD('VSWR Calculator'!$C$23/Calculator!$F$12/2,1)-0.5))))/'VSWR Calculator'!$C$25)+$C87)^2+(1500*ABS(SIN(2*PI()*MOD(Calculator!$B$29/Calculator!$F$12,1)))*IF(MOD(Calculator!$B$29/Calculator!$F$12,1)&lt;0.5,-1,1))^2)),2))</f>
        <v>—</v>
      </c>
      <c r="BN87" s="253" t="str">
        <f aca="false">IF(OR(Calculator!$E$13&lt;&gt;"YES",Calculator!$B$29&lt;Calculator!$G$13),"—",ROUND((1+SQRT(((50*POWER(80,POWER(COS(PI()*MOD(Calculator!$B$29/Calculator!$F$13,1)),2))+MIN(500,MAX(30,100*EXP(-0.3*'VSWR Calculator'!$C$24)*(1+3*ABS(MOD('VSWR Calculator'!$C$23/Calculator!$F$13/2,1)-0.5))))/'VSWR Calculator'!$C$25)-$C87)^2+(1500*ABS(SIN(2*PI()*MOD(Calculator!$B$29/Calculator!$F$13,1)))*IF(MOD(Calculator!$B$29/Calculator!$F$13,1)&lt;0.5,-1,1))^2)/SQRT(((50*POWER(80,POWER(COS(PI()*MOD(Calculator!$B$29/Calculator!$F$13,1)),2))+MIN(500,MAX(30,100*EXP(-0.3*'VSWR Calculator'!$C$24)*(1+3*ABS(MOD('VSWR Calculator'!$C$23/Calculator!$F$13/2,1)-0.5))))/'VSWR Calculator'!$C$25)+$C87)^2+(1500*ABS(SIN(2*PI()*MOD(Calculator!$B$29/Calculator!$F$13,1)))*IF(MOD(Calculator!$B$29/Calculator!$F$13,1)&lt;0.5,-1,1))^2))/(1-SQRT(((50*POWER(80,POWER(COS(PI()*MOD(Calculator!$B$29/Calculator!$F$13,1)),2))+MIN(500,MAX(30,100*EXP(-0.3*'VSWR Calculator'!$C$24)*(1+3*ABS(MOD('VSWR Calculator'!$C$23/Calculator!$F$13/2,1)-0.5))))/'VSWR Calculator'!$C$25)-$C87)^2+(1500*ABS(SIN(2*PI()*MOD(Calculator!$B$29/Calculator!$F$13,1)))*IF(MOD(Calculator!$B$29/Calculator!$F$13,1)&lt;0.5,-1,1))^2)/SQRT(((50*POWER(80,POWER(COS(PI()*MOD(Calculator!$B$29/Calculator!$F$13,1)),2))+MIN(500,MAX(30,100*EXP(-0.3*'VSWR Calculator'!$C$24)*(1+3*ABS(MOD('VSWR Calculator'!$C$23/Calculator!$F$13/2,1)-0.5))))/'VSWR Calculator'!$C$25)+$C87)^2+(1500*ABS(SIN(2*PI()*MOD(Calculator!$B$29/Calculator!$F$13,1)))*IF(MOD(Calculator!$B$29/Calculator!$F$13,1)&lt;0.5,-1,1))^2)),2))</f>
        <v>—</v>
      </c>
      <c r="BO87" s="253" t="str">
        <f aca="false">IF(OR(Calculator!$E$14&lt;&gt;"YES",Calculator!$B$29&lt;Calculator!$G$14),"—",ROUND((1+SQRT(((50*POWER(80,POWER(COS(PI()*MOD(Calculator!$B$29/Calculator!$F$14,1)),2))+MIN(500,MAX(30,100*EXP(-0.3*'VSWR Calculator'!$C$24)*(1+3*ABS(MOD('VSWR Calculator'!$C$23/Calculator!$F$14/2,1)-0.5))))/'VSWR Calculator'!$C$25)-$C87)^2+(1500*ABS(SIN(2*PI()*MOD(Calculator!$B$29/Calculator!$F$14,1)))*IF(MOD(Calculator!$B$29/Calculator!$F$14,1)&lt;0.5,-1,1))^2)/SQRT(((50*POWER(80,POWER(COS(PI()*MOD(Calculator!$B$29/Calculator!$F$14,1)),2))+MIN(500,MAX(30,100*EXP(-0.3*'VSWR Calculator'!$C$24)*(1+3*ABS(MOD('VSWR Calculator'!$C$23/Calculator!$F$14/2,1)-0.5))))/'VSWR Calculator'!$C$25)+$C87)^2+(1500*ABS(SIN(2*PI()*MOD(Calculator!$B$29/Calculator!$F$14,1)))*IF(MOD(Calculator!$B$29/Calculator!$F$14,1)&lt;0.5,-1,1))^2))/(1-SQRT(((50*POWER(80,POWER(COS(PI()*MOD(Calculator!$B$29/Calculator!$F$14,1)),2))+MIN(500,MAX(30,100*EXP(-0.3*'VSWR Calculator'!$C$24)*(1+3*ABS(MOD('VSWR Calculator'!$C$23/Calculator!$F$14/2,1)-0.5))))/'VSWR Calculator'!$C$25)-$C87)^2+(1500*ABS(SIN(2*PI()*MOD(Calculator!$B$29/Calculator!$F$14,1)))*IF(MOD(Calculator!$B$29/Calculator!$F$14,1)&lt;0.5,-1,1))^2)/SQRT(((50*POWER(80,POWER(COS(PI()*MOD(Calculator!$B$29/Calculator!$F$14,1)),2))+MIN(500,MAX(30,100*EXP(-0.3*'VSWR Calculator'!$C$24)*(1+3*ABS(MOD('VSWR Calculator'!$C$23/Calculator!$F$14/2,1)-0.5))))/'VSWR Calculator'!$C$25)+$C87)^2+(1500*ABS(SIN(2*PI()*MOD(Calculator!$B$29/Calculator!$F$14,1)))*IF(MOD(Calculator!$B$29/Calculator!$F$14,1)&lt;0.5,-1,1))^2)),2))</f>
        <v>—</v>
      </c>
      <c r="BP87" s="253" t="n">
        <f aca="false">IF(OR(Calculator!$E$15&lt;&gt;"YES",Calculator!$B$29&lt;Calculator!$G$15),"—",ROUND((1+SQRT(((50*POWER(80,POWER(COS(PI()*MOD(Calculator!$B$29/Calculator!$F$15,1)),2))+MIN(500,MAX(30,100*EXP(-0.3*'VSWR Calculator'!$C$24)*(1+3*ABS(MOD('VSWR Calculator'!$C$23/Calculator!$F$15/2,1)-0.5))))/'VSWR Calculator'!$C$25)-$C87)^2+(1500*ABS(SIN(2*PI()*MOD(Calculator!$B$29/Calculator!$F$15,1)))*IF(MOD(Calculator!$B$29/Calculator!$F$15,1)&lt;0.5,-1,1))^2)/SQRT(((50*POWER(80,POWER(COS(PI()*MOD(Calculator!$B$29/Calculator!$F$15,1)),2))+MIN(500,MAX(30,100*EXP(-0.3*'VSWR Calculator'!$C$24)*(1+3*ABS(MOD('VSWR Calculator'!$C$23/Calculator!$F$15/2,1)-0.5))))/'VSWR Calculator'!$C$25)+$C87)^2+(1500*ABS(SIN(2*PI()*MOD(Calculator!$B$29/Calculator!$F$15,1)))*IF(MOD(Calculator!$B$29/Calculator!$F$15,1)&lt;0.5,-1,1))^2))/(1-SQRT(((50*POWER(80,POWER(COS(PI()*MOD(Calculator!$B$29/Calculator!$F$15,1)),2))+MIN(500,MAX(30,100*EXP(-0.3*'VSWR Calculator'!$C$24)*(1+3*ABS(MOD('VSWR Calculator'!$C$23/Calculator!$F$15/2,1)-0.5))))/'VSWR Calculator'!$C$25)-$C87)^2+(1500*ABS(SIN(2*PI()*MOD(Calculator!$B$29/Calculator!$F$15,1)))*IF(MOD(Calculator!$B$29/Calculator!$F$15,1)&lt;0.5,-1,1))^2)/SQRT(((50*POWER(80,POWER(COS(PI()*MOD(Calculator!$B$29/Calculator!$F$15,1)),2))+MIN(500,MAX(30,100*EXP(-0.3*'VSWR Calculator'!$C$24)*(1+3*ABS(MOD('VSWR Calculator'!$C$23/Calculator!$F$15/2,1)-0.5))))/'VSWR Calculator'!$C$25)+$C87)^2+(1500*ABS(SIN(2*PI()*MOD(Calculator!$B$29/Calculator!$F$15,1)))*IF(MOD(Calculator!$B$29/Calculator!$F$15,1)&lt;0.5,-1,1))^2)),2))</f>
        <v>17.35</v>
      </c>
      <c r="BQ87" s="253" t="str">
        <f aca="false">IF(OR(Calculator!$E$16&lt;&gt;"YES",Calculator!$B$29&lt;Calculator!$G$16),"—",ROUND((1+SQRT(((50*POWER(80,POWER(COS(PI()*MOD(Calculator!$B$29/Calculator!$F$16,1)),2))+MIN(500,MAX(30,100*EXP(-0.3*'VSWR Calculator'!$C$24)*(1+3*ABS(MOD('VSWR Calculator'!$C$23/Calculator!$F$16/2,1)-0.5))))/'VSWR Calculator'!$C$25)-$C87)^2+(1500*ABS(SIN(2*PI()*MOD(Calculator!$B$29/Calculator!$F$16,1)))*IF(MOD(Calculator!$B$29/Calculator!$F$16,1)&lt;0.5,-1,1))^2)/SQRT(((50*POWER(80,POWER(COS(PI()*MOD(Calculator!$B$29/Calculator!$F$16,1)),2))+MIN(500,MAX(30,100*EXP(-0.3*'VSWR Calculator'!$C$24)*(1+3*ABS(MOD('VSWR Calculator'!$C$23/Calculator!$F$16/2,1)-0.5))))/'VSWR Calculator'!$C$25)+$C87)^2+(1500*ABS(SIN(2*PI()*MOD(Calculator!$B$29/Calculator!$F$16,1)))*IF(MOD(Calculator!$B$29/Calculator!$F$16,1)&lt;0.5,-1,1))^2))/(1-SQRT(((50*POWER(80,POWER(COS(PI()*MOD(Calculator!$B$29/Calculator!$F$16,1)),2))+MIN(500,MAX(30,100*EXP(-0.3*'VSWR Calculator'!$C$24)*(1+3*ABS(MOD('VSWR Calculator'!$C$23/Calculator!$F$16/2,1)-0.5))))/'VSWR Calculator'!$C$25)-$C87)^2+(1500*ABS(SIN(2*PI()*MOD(Calculator!$B$29/Calculator!$F$16,1)))*IF(MOD(Calculator!$B$29/Calculator!$F$16,1)&lt;0.5,-1,1))^2)/SQRT(((50*POWER(80,POWER(COS(PI()*MOD(Calculator!$B$29/Calculator!$F$16,1)),2))+MIN(500,MAX(30,100*EXP(-0.3*'VSWR Calculator'!$C$24)*(1+3*ABS(MOD('VSWR Calculator'!$C$23/Calculator!$F$16/2,1)-0.5))))/'VSWR Calculator'!$C$25)+$C87)^2+(1500*ABS(SIN(2*PI()*MOD(Calculator!$B$29/Calculator!$F$16,1)))*IF(MOD(Calculator!$B$29/Calculator!$F$16,1)&lt;0.5,-1,1))^2)),2))</f>
        <v>—</v>
      </c>
      <c r="BR87" s="253" t="n">
        <f aca="false">IF(OR(Calculator!$E$17&lt;&gt;"YES",Calculator!$B$29&lt;Calculator!$G$17),"—",ROUND((1+SQRT(((50*POWER(80,POWER(COS(PI()*MOD(Calculator!$B$29/Calculator!$F$17,1)),2))+MIN(500,MAX(30,100*EXP(-0.3*'VSWR Calculator'!$C$24)*(1+3*ABS(MOD('VSWR Calculator'!$C$23/Calculator!$F$17/2,1)-0.5))))/'VSWR Calculator'!$C$25)-$C87)^2+(1500*ABS(SIN(2*PI()*MOD(Calculator!$B$29/Calculator!$F$17,1)))*IF(MOD(Calculator!$B$29/Calculator!$F$17,1)&lt;0.5,-1,1))^2)/SQRT(((50*POWER(80,POWER(COS(PI()*MOD(Calculator!$B$29/Calculator!$F$17,1)),2))+MIN(500,MAX(30,100*EXP(-0.3*'VSWR Calculator'!$C$24)*(1+3*ABS(MOD('VSWR Calculator'!$C$23/Calculator!$F$17/2,1)-0.5))))/'VSWR Calculator'!$C$25)+$C87)^2+(1500*ABS(SIN(2*PI()*MOD(Calculator!$B$29/Calculator!$F$17,1)))*IF(MOD(Calculator!$B$29/Calculator!$F$17,1)&lt;0.5,-1,1))^2))/(1-SQRT(((50*POWER(80,POWER(COS(PI()*MOD(Calculator!$B$29/Calculator!$F$17,1)),2))+MIN(500,MAX(30,100*EXP(-0.3*'VSWR Calculator'!$C$24)*(1+3*ABS(MOD('VSWR Calculator'!$C$23/Calculator!$F$17/2,1)-0.5))))/'VSWR Calculator'!$C$25)-$C87)^2+(1500*ABS(SIN(2*PI()*MOD(Calculator!$B$29/Calculator!$F$17,1)))*IF(MOD(Calculator!$B$29/Calculator!$F$17,1)&lt;0.5,-1,1))^2)/SQRT(((50*POWER(80,POWER(COS(PI()*MOD(Calculator!$B$29/Calculator!$F$17,1)),2))+MIN(500,MAX(30,100*EXP(-0.3*'VSWR Calculator'!$C$24)*(1+3*ABS(MOD('VSWR Calculator'!$C$23/Calculator!$F$17/2,1)-0.5))))/'VSWR Calculator'!$C$25)+$C87)^2+(1500*ABS(SIN(2*PI()*MOD(Calculator!$B$29/Calculator!$F$17,1)))*IF(MOD(Calculator!$B$29/Calculator!$F$17,1)&lt;0.5,-1,1))^2)),2))</f>
        <v>16.72</v>
      </c>
      <c r="BS87" s="253" t="str">
        <f aca="false">IF(OR(Calculator!$E$18&lt;&gt;"YES",Calculator!$B$29&lt;Calculator!$G$18),"—",ROUND((1+SQRT(((50*POWER(80,POWER(COS(PI()*MOD(Calculator!$B$29/Calculator!$F$18,1)),2))+MIN(500,MAX(30,100*EXP(-0.3*'VSWR Calculator'!$C$24)*(1+3*ABS(MOD('VSWR Calculator'!$C$23/Calculator!$F$18/2,1)-0.5))))/'VSWR Calculator'!$C$25)-$C87)^2+(1500*ABS(SIN(2*PI()*MOD(Calculator!$B$29/Calculator!$F$18,1)))*IF(MOD(Calculator!$B$29/Calculator!$F$18,1)&lt;0.5,-1,1))^2)/SQRT(((50*POWER(80,POWER(COS(PI()*MOD(Calculator!$B$29/Calculator!$F$18,1)),2))+MIN(500,MAX(30,100*EXP(-0.3*'VSWR Calculator'!$C$24)*(1+3*ABS(MOD('VSWR Calculator'!$C$23/Calculator!$F$18/2,1)-0.5))))/'VSWR Calculator'!$C$25)+$C87)^2+(1500*ABS(SIN(2*PI()*MOD(Calculator!$B$29/Calculator!$F$18,1)))*IF(MOD(Calculator!$B$29/Calculator!$F$18,1)&lt;0.5,-1,1))^2))/(1-SQRT(((50*POWER(80,POWER(COS(PI()*MOD(Calculator!$B$29/Calculator!$F$18,1)),2))+MIN(500,MAX(30,100*EXP(-0.3*'VSWR Calculator'!$C$24)*(1+3*ABS(MOD('VSWR Calculator'!$C$23/Calculator!$F$18/2,1)-0.5))))/'VSWR Calculator'!$C$25)-$C87)^2+(1500*ABS(SIN(2*PI()*MOD(Calculator!$B$29/Calculator!$F$18,1)))*IF(MOD(Calculator!$B$29/Calculator!$F$18,1)&lt;0.5,-1,1))^2)/SQRT(((50*POWER(80,POWER(COS(PI()*MOD(Calculator!$B$29/Calculator!$F$18,1)),2))+MIN(500,MAX(30,100*EXP(-0.3*'VSWR Calculator'!$C$24)*(1+3*ABS(MOD('VSWR Calculator'!$C$23/Calculator!$F$18/2,1)-0.5))))/'VSWR Calculator'!$C$25)+$C87)^2+(1500*ABS(SIN(2*PI()*MOD(Calculator!$B$29/Calculator!$F$18,1)))*IF(MOD(Calculator!$B$29/Calculator!$F$18,1)&lt;0.5,-1,1))^2)),2))</f>
        <v>—</v>
      </c>
      <c r="BT87" s="253" t="str">
        <f aca="false">IF(OR(Calculator!$E$19&lt;&gt;"YES",Calculator!$B$29&lt;Calculator!$G$19),"—",ROUND((1+SQRT(((50*POWER(80,POWER(COS(PI()*MOD(Calculator!$B$29/Calculator!$F$19,1)),2))+MIN(500,MAX(30,100*EXP(-0.3*'VSWR Calculator'!$C$24)*(1+3*ABS(MOD('VSWR Calculator'!$C$23/Calculator!$F$19/2,1)-0.5))))/'VSWR Calculator'!$C$25)-$C87)^2+(1500*ABS(SIN(2*PI()*MOD(Calculator!$B$29/Calculator!$F$19,1)))*IF(MOD(Calculator!$B$29/Calculator!$F$19,1)&lt;0.5,-1,1))^2)/SQRT(((50*POWER(80,POWER(COS(PI()*MOD(Calculator!$B$29/Calculator!$F$19,1)),2))+MIN(500,MAX(30,100*EXP(-0.3*'VSWR Calculator'!$C$24)*(1+3*ABS(MOD('VSWR Calculator'!$C$23/Calculator!$F$19/2,1)-0.5))))/'VSWR Calculator'!$C$25)+$C87)^2+(1500*ABS(SIN(2*PI()*MOD(Calculator!$B$29/Calculator!$F$19,1)))*IF(MOD(Calculator!$B$29/Calculator!$F$19,1)&lt;0.5,-1,1))^2))/(1-SQRT(((50*POWER(80,POWER(COS(PI()*MOD(Calculator!$B$29/Calculator!$F$19,1)),2))+MIN(500,MAX(30,100*EXP(-0.3*'VSWR Calculator'!$C$24)*(1+3*ABS(MOD('VSWR Calculator'!$C$23/Calculator!$F$19/2,1)-0.5))))/'VSWR Calculator'!$C$25)-$C87)^2+(1500*ABS(SIN(2*PI()*MOD(Calculator!$B$29/Calculator!$F$19,1)))*IF(MOD(Calculator!$B$29/Calculator!$F$19,1)&lt;0.5,-1,1))^2)/SQRT(((50*POWER(80,POWER(COS(PI()*MOD(Calculator!$B$29/Calculator!$F$19,1)),2))+MIN(500,MAX(30,100*EXP(-0.3*'VSWR Calculator'!$C$24)*(1+3*ABS(MOD('VSWR Calculator'!$C$23/Calculator!$F$19/2,1)-0.5))))/'VSWR Calculator'!$C$25)+$C87)^2+(1500*ABS(SIN(2*PI()*MOD(Calculator!$B$29/Calculator!$F$19,1)))*IF(MOD(Calculator!$B$29/Calculator!$F$19,1)&lt;0.5,-1,1))^2)),2))</f>
        <v>—</v>
      </c>
      <c r="BU87" s="253" t="str">
        <f aca="false">IF(OR(Calculator!$E$20&lt;&gt;"YES",Calculator!$B$29&lt;Calculator!$G$20),"—",ROUND((1+SQRT(((50*POWER(80,POWER(COS(PI()*MOD(Calculator!$B$29/Calculator!$F$20,1)),2))+MIN(500,MAX(30,100*EXP(-0.3*'VSWR Calculator'!$C$24)*(1+3*ABS(MOD('VSWR Calculator'!$C$23/Calculator!$F$20/2,1)-0.5))))/'VSWR Calculator'!$C$25)-$C87)^2+(1500*ABS(SIN(2*PI()*MOD(Calculator!$B$29/Calculator!$F$20,1)))*IF(MOD(Calculator!$B$29/Calculator!$F$20,1)&lt;0.5,-1,1))^2)/SQRT(((50*POWER(80,POWER(COS(PI()*MOD(Calculator!$B$29/Calculator!$F$20,1)),2))+MIN(500,MAX(30,100*EXP(-0.3*'VSWR Calculator'!$C$24)*(1+3*ABS(MOD('VSWR Calculator'!$C$23/Calculator!$F$20/2,1)-0.5))))/'VSWR Calculator'!$C$25)+$C87)^2+(1500*ABS(SIN(2*PI()*MOD(Calculator!$B$29/Calculator!$F$20,1)))*IF(MOD(Calculator!$B$29/Calculator!$F$20,1)&lt;0.5,-1,1))^2))/(1-SQRT(((50*POWER(80,POWER(COS(PI()*MOD(Calculator!$B$29/Calculator!$F$20,1)),2))+MIN(500,MAX(30,100*EXP(-0.3*'VSWR Calculator'!$C$24)*(1+3*ABS(MOD('VSWR Calculator'!$C$23/Calculator!$F$20/2,1)-0.5))))/'VSWR Calculator'!$C$25)-$C87)^2+(1500*ABS(SIN(2*PI()*MOD(Calculator!$B$29/Calculator!$F$20,1)))*IF(MOD(Calculator!$B$29/Calculator!$F$20,1)&lt;0.5,-1,1))^2)/SQRT(((50*POWER(80,POWER(COS(PI()*MOD(Calculator!$B$29/Calculator!$F$20,1)),2))+MIN(500,MAX(30,100*EXP(-0.3*'VSWR Calculator'!$C$24)*(1+3*ABS(MOD('VSWR Calculator'!$C$23/Calculator!$F$20/2,1)-0.5))))/'VSWR Calculator'!$C$25)+$C87)^2+(1500*ABS(SIN(2*PI()*MOD(Calculator!$B$29/Calculator!$F$20,1)))*IF(MOD(Calculator!$B$29/Calculator!$F$20,1)&lt;0.5,-1,1))^2)),2))</f>
        <v>—</v>
      </c>
      <c r="BV87" s="253" t="str">
        <f aca="false">IF(OR(Calculator!$E$21&lt;&gt;"YES",Calculator!$B$29&lt;Calculator!$G$21),"—",ROUND((1+SQRT(((50*POWER(80,POWER(COS(PI()*MOD(Calculator!$B$29/Calculator!$F$21,1)),2))+MIN(500,MAX(30,100*EXP(-0.3*'VSWR Calculator'!$C$24)*(1+3*ABS(MOD('VSWR Calculator'!$C$23/Calculator!$F$21/2,1)-0.5))))/'VSWR Calculator'!$C$25)-$C87)^2+(1500*ABS(SIN(2*PI()*MOD(Calculator!$B$29/Calculator!$F$21,1)))*IF(MOD(Calculator!$B$29/Calculator!$F$21,1)&lt;0.5,-1,1))^2)/SQRT(((50*POWER(80,POWER(COS(PI()*MOD(Calculator!$B$29/Calculator!$F$21,1)),2))+MIN(500,MAX(30,100*EXP(-0.3*'VSWR Calculator'!$C$24)*(1+3*ABS(MOD('VSWR Calculator'!$C$23/Calculator!$F$21/2,1)-0.5))))/'VSWR Calculator'!$C$25)+$C87)^2+(1500*ABS(SIN(2*PI()*MOD(Calculator!$B$29/Calculator!$F$21,1)))*IF(MOD(Calculator!$B$29/Calculator!$F$21,1)&lt;0.5,-1,1))^2))/(1-SQRT(((50*POWER(80,POWER(COS(PI()*MOD(Calculator!$B$29/Calculator!$F$21,1)),2))+MIN(500,MAX(30,100*EXP(-0.3*'VSWR Calculator'!$C$24)*(1+3*ABS(MOD('VSWR Calculator'!$C$23/Calculator!$F$21/2,1)-0.5))))/'VSWR Calculator'!$C$25)-$C87)^2+(1500*ABS(SIN(2*PI()*MOD(Calculator!$B$29/Calculator!$F$21,1)))*IF(MOD(Calculator!$B$29/Calculator!$F$21,1)&lt;0.5,-1,1))^2)/SQRT(((50*POWER(80,POWER(COS(PI()*MOD(Calculator!$B$29/Calculator!$F$21,1)),2))+MIN(500,MAX(30,100*EXP(-0.3*'VSWR Calculator'!$C$24)*(1+3*ABS(MOD('VSWR Calculator'!$C$23/Calculator!$F$21/2,1)-0.5))))/'VSWR Calculator'!$C$25)+$C87)^2+(1500*ABS(SIN(2*PI()*MOD(Calculator!$B$29/Calculator!$F$21,1)))*IF(MOD(Calculator!$B$29/Calculator!$F$21,1)&lt;0.5,-1,1))^2)),2))</f>
        <v>—</v>
      </c>
      <c r="BW87" s="253" t="str">
        <f aca="false">IF(OR(Calculator!$E$22&lt;&gt;"YES",Calculator!$B$29&lt;Calculator!$G$22),"—",ROUND((1+SQRT(((50*POWER(80,POWER(COS(PI()*MOD(Calculator!$B$29/Calculator!$F$22,1)),2))+MIN(500,MAX(30,100*EXP(-0.3*'VSWR Calculator'!$C$24)*(1+3*ABS(MOD('VSWR Calculator'!$C$23/Calculator!$F$22/2,1)-0.5))))/'VSWR Calculator'!$C$25)-$C87)^2+(1500*ABS(SIN(2*PI()*MOD(Calculator!$B$29/Calculator!$F$22,1)))*IF(MOD(Calculator!$B$29/Calculator!$F$22,1)&lt;0.5,-1,1))^2)/SQRT(((50*POWER(80,POWER(COS(PI()*MOD(Calculator!$B$29/Calculator!$F$22,1)),2))+MIN(500,MAX(30,100*EXP(-0.3*'VSWR Calculator'!$C$24)*(1+3*ABS(MOD('VSWR Calculator'!$C$23/Calculator!$F$22/2,1)-0.5))))/'VSWR Calculator'!$C$25)+$C87)^2+(1500*ABS(SIN(2*PI()*MOD(Calculator!$B$29/Calculator!$F$22,1)))*IF(MOD(Calculator!$B$29/Calculator!$F$22,1)&lt;0.5,-1,1))^2))/(1-SQRT(((50*POWER(80,POWER(COS(PI()*MOD(Calculator!$B$29/Calculator!$F$22,1)),2))+MIN(500,MAX(30,100*EXP(-0.3*'VSWR Calculator'!$C$24)*(1+3*ABS(MOD('VSWR Calculator'!$C$23/Calculator!$F$22/2,1)-0.5))))/'VSWR Calculator'!$C$25)-$C87)^2+(1500*ABS(SIN(2*PI()*MOD(Calculator!$B$29/Calculator!$F$22,1)))*IF(MOD(Calculator!$B$29/Calculator!$F$22,1)&lt;0.5,-1,1))^2)/SQRT(((50*POWER(80,POWER(COS(PI()*MOD(Calculator!$B$29/Calculator!$F$22,1)),2))+MIN(500,MAX(30,100*EXP(-0.3*'VSWR Calculator'!$C$24)*(1+3*ABS(MOD('VSWR Calculator'!$C$23/Calculator!$F$22/2,1)-0.5))))/'VSWR Calculator'!$C$25)+$C87)^2+(1500*ABS(SIN(2*PI()*MOD(Calculator!$B$29/Calculator!$F$22,1)))*IF(MOD(Calculator!$B$29/Calculator!$F$22,1)&lt;0.5,-1,1))^2)),2))</f>
        <v>—</v>
      </c>
      <c r="BX87" s="253" t="n">
        <f aca="false">IFERROR(ROUND((IF(ISNUMBER(BM87),BM87,0)+IF(ISNUMBER(BN87),BN87,0)+IF(ISNUMBER(BO87),BO87,0)+IF(ISNUMBER(BP87),BP87,0)+IF(ISNUMBER(BQ87),BQ87,0)+IF(ISNUMBER(BR87),BR87,0)+IF(ISNUMBER(BS87),BS87,0)+IF(ISNUMBER(BT87),BT87,0)+IF(ISNUMBER(BU87),BU87,0)+IF(ISNUMBER(BV87),BV87,0)+IF(ISNUMBER(BW87),BW87,0))/(IF(ISNUMBER(BM87),1,0)+IF(ISNUMBER(BN87),1,0)+IF(ISNUMBER(BO87),1,0)+IF(ISNUMBER(BP87),1,0)+IF(ISNUMBER(BQ87),1,0)+IF(ISNUMBER(BR87),1,0)+IF(ISNUMBER(BS87),1,0)+IF(ISNUMBER(BT87),1,0)+IF(ISNUMBER(BU87),1,0)+IF(ISNUMBER(BV87),1,0)+IF(ISNUMBER(BW87),1,0)),4),"")</f>
        <v>17.035</v>
      </c>
      <c r="BY87" s="253" t="str">
        <f aca="false">IF(OR(Calculator!$E$12&lt;&gt;"YES",Calculator!$B$30&lt;Calculator!$G$12),"—",ROUND((1+SQRT(((50*POWER(80,POWER(COS(PI()*MOD(Calculator!$B$30/Calculator!$F$12,1)),2))+MIN(500,MAX(30,100*EXP(-0.3*'VSWR Calculator'!$C$24)*(1+3*ABS(MOD('VSWR Calculator'!$C$23/Calculator!$F$12/2,1)-0.5))))/'VSWR Calculator'!$C$25)-$C87)^2+(1500*ABS(SIN(2*PI()*MOD(Calculator!$B$30/Calculator!$F$12,1)))*IF(MOD(Calculator!$B$30/Calculator!$F$12,1)&lt;0.5,-1,1))^2)/SQRT(((50*POWER(80,POWER(COS(PI()*MOD(Calculator!$B$30/Calculator!$F$12,1)),2))+MIN(500,MAX(30,100*EXP(-0.3*'VSWR Calculator'!$C$24)*(1+3*ABS(MOD('VSWR Calculator'!$C$23/Calculator!$F$12/2,1)-0.5))))/'VSWR Calculator'!$C$25)+$C87)^2+(1500*ABS(SIN(2*PI()*MOD(Calculator!$B$30/Calculator!$F$12,1)))*IF(MOD(Calculator!$B$30/Calculator!$F$12,1)&lt;0.5,-1,1))^2))/(1-SQRT(((50*POWER(80,POWER(COS(PI()*MOD(Calculator!$B$30/Calculator!$F$12,1)),2))+MIN(500,MAX(30,100*EXP(-0.3*'VSWR Calculator'!$C$24)*(1+3*ABS(MOD('VSWR Calculator'!$C$23/Calculator!$F$12/2,1)-0.5))))/'VSWR Calculator'!$C$25)-$C87)^2+(1500*ABS(SIN(2*PI()*MOD(Calculator!$B$30/Calculator!$F$12,1)))*IF(MOD(Calculator!$B$30/Calculator!$F$12,1)&lt;0.5,-1,1))^2)/SQRT(((50*POWER(80,POWER(COS(PI()*MOD(Calculator!$B$30/Calculator!$F$12,1)),2))+MIN(500,MAX(30,100*EXP(-0.3*'VSWR Calculator'!$C$24)*(1+3*ABS(MOD('VSWR Calculator'!$C$23/Calculator!$F$12/2,1)-0.5))))/'VSWR Calculator'!$C$25)+$C87)^2+(1500*ABS(SIN(2*PI()*MOD(Calculator!$B$30/Calculator!$F$12,1)))*IF(MOD(Calculator!$B$30/Calculator!$F$12,1)&lt;0.5,-1,1))^2)),2))</f>
        <v>—</v>
      </c>
      <c r="BZ87" s="253" t="str">
        <f aca="false">IF(OR(Calculator!$E$13&lt;&gt;"YES",Calculator!$B$30&lt;Calculator!$G$13),"—",ROUND((1+SQRT(((50*POWER(80,POWER(COS(PI()*MOD(Calculator!$B$30/Calculator!$F$13,1)),2))+MIN(500,MAX(30,100*EXP(-0.3*'VSWR Calculator'!$C$24)*(1+3*ABS(MOD('VSWR Calculator'!$C$23/Calculator!$F$13/2,1)-0.5))))/'VSWR Calculator'!$C$25)-$C87)^2+(1500*ABS(SIN(2*PI()*MOD(Calculator!$B$30/Calculator!$F$13,1)))*IF(MOD(Calculator!$B$30/Calculator!$F$13,1)&lt;0.5,-1,1))^2)/SQRT(((50*POWER(80,POWER(COS(PI()*MOD(Calculator!$B$30/Calculator!$F$13,1)),2))+MIN(500,MAX(30,100*EXP(-0.3*'VSWR Calculator'!$C$24)*(1+3*ABS(MOD('VSWR Calculator'!$C$23/Calculator!$F$13/2,1)-0.5))))/'VSWR Calculator'!$C$25)+$C87)^2+(1500*ABS(SIN(2*PI()*MOD(Calculator!$B$30/Calculator!$F$13,1)))*IF(MOD(Calculator!$B$30/Calculator!$F$13,1)&lt;0.5,-1,1))^2))/(1-SQRT(((50*POWER(80,POWER(COS(PI()*MOD(Calculator!$B$30/Calculator!$F$13,1)),2))+MIN(500,MAX(30,100*EXP(-0.3*'VSWR Calculator'!$C$24)*(1+3*ABS(MOD('VSWR Calculator'!$C$23/Calculator!$F$13/2,1)-0.5))))/'VSWR Calculator'!$C$25)-$C87)^2+(1500*ABS(SIN(2*PI()*MOD(Calculator!$B$30/Calculator!$F$13,1)))*IF(MOD(Calculator!$B$30/Calculator!$F$13,1)&lt;0.5,-1,1))^2)/SQRT(((50*POWER(80,POWER(COS(PI()*MOD(Calculator!$B$30/Calculator!$F$13,1)),2))+MIN(500,MAX(30,100*EXP(-0.3*'VSWR Calculator'!$C$24)*(1+3*ABS(MOD('VSWR Calculator'!$C$23/Calculator!$F$13/2,1)-0.5))))/'VSWR Calculator'!$C$25)+$C87)^2+(1500*ABS(SIN(2*PI()*MOD(Calculator!$B$30/Calculator!$F$13,1)))*IF(MOD(Calculator!$B$30/Calculator!$F$13,1)&lt;0.5,-1,1))^2)),2))</f>
        <v>—</v>
      </c>
      <c r="CA87" s="253" t="str">
        <f aca="false">IF(OR(Calculator!$E$14&lt;&gt;"YES",Calculator!$B$30&lt;Calculator!$G$14),"—",ROUND((1+SQRT(((50*POWER(80,POWER(COS(PI()*MOD(Calculator!$B$30/Calculator!$F$14,1)),2))+MIN(500,MAX(30,100*EXP(-0.3*'VSWR Calculator'!$C$24)*(1+3*ABS(MOD('VSWR Calculator'!$C$23/Calculator!$F$14/2,1)-0.5))))/'VSWR Calculator'!$C$25)-$C87)^2+(1500*ABS(SIN(2*PI()*MOD(Calculator!$B$30/Calculator!$F$14,1)))*IF(MOD(Calculator!$B$30/Calculator!$F$14,1)&lt;0.5,-1,1))^2)/SQRT(((50*POWER(80,POWER(COS(PI()*MOD(Calculator!$B$30/Calculator!$F$14,1)),2))+MIN(500,MAX(30,100*EXP(-0.3*'VSWR Calculator'!$C$24)*(1+3*ABS(MOD('VSWR Calculator'!$C$23/Calculator!$F$14/2,1)-0.5))))/'VSWR Calculator'!$C$25)+$C87)^2+(1500*ABS(SIN(2*PI()*MOD(Calculator!$B$30/Calculator!$F$14,1)))*IF(MOD(Calculator!$B$30/Calculator!$F$14,1)&lt;0.5,-1,1))^2))/(1-SQRT(((50*POWER(80,POWER(COS(PI()*MOD(Calculator!$B$30/Calculator!$F$14,1)),2))+MIN(500,MAX(30,100*EXP(-0.3*'VSWR Calculator'!$C$24)*(1+3*ABS(MOD('VSWR Calculator'!$C$23/Calculator!$F$14/2,1)-0.5))))/'VSWR Calculator'!$C$25)-$C87)^2+(1500*ABS(SIN(2*PI()*MOD(Calculator!$B$30/Calculator!$F$14,1)))*IF(MOD(Calculator!$B$30/Calculator!$F$14,1)&lt;0.5,-1,1))^2)/SQRT(((50*POWER(80,POWER(COS(PI()*MOD(Calculator!$B$30/Calculator!$F$14,1)),2))+MIN(500,MAX(30,100*EXP(-0.3*'VSWR Calculator'!$C$24)*(1+3*ABS(MOD('VSWR Calculator'!$C$23/Calculator!$F$14/2,1)-0.5))))/'VSWR Calculator'!$C$25)+$C87)^2+(1500*ABS(SIN(2*PI()*MOD(Calculator!$B$30/Calculator!$F$14,1)))*IF(MOD(Calculator!$B$30/Calculator!$F$14,1)&lt;0.5,-1,1))^2)),2))</f>
        <v>—</v>
      </c>
      <c r="CB87" s="253" t="n">
        <f aca="false">IF(OR(Calculator!$E$15&lt;&gt;"YES",Calculator!$B$30&lt;Calculator!$G$15),"—",ROUND((1+SQRT(((50*POWER(80,POWER(COS(PI()*MOD(Calculator!$B$30/Calculator!$F$15,1)),2))+MIN(500,MAX(30,100*EXP(-0.3*'VSWR Calculator'!$C$24)*(1+3*ABS(MOD('VSWR Calculator'!$C$23/Calculator!$F$15/2,1)-0.5))))/'VSWR Calculator'!$C$25)-$C87)^2+(1500*ABS(SIN(2*PI()*MOD(Calculator!$B$30/Calculator!$F$15,1)))*IF(MOD(Calculator!$B$30/Calculator!$F$15,1)&lt;0.5,-1,1))^2)/SQRT(((50*POWER(80,POWER(COS(PI()*MOD(Calculator!$B$30/Calculator!$F$15,1)),2))+MIN(500,MAX(30,100*EXP(-0.3*'VSWR Calculator'!$C$24)*(1+3*ABS(MOD('VSWR Calculator'!$C$23/Calculator!$F$15/2,1)-0.5))))/'VSWR Calculator'!$C$25)+$C87)^2+(1500*ABS(SIN(2*PI()*MOD(Calculator!$B$30/Calculator!$F$15,1)))*IF(MOD(Calculator!$B$30/Calculator!$F$15,1)&lt;0.5,-1,1))^2))/(1-SQRT(((50*POWER(80,POWER(COS(PI()*MOD(Calculator!$B$30/Calculator!$F$15,1)),2))+MIN(500,MAX(30,100*EXP(-0.3*'VSWR Calculator'!$C$24)*(1+3*ABS(MOD('VSWR Calculator'!$C$23/Calculator!$F$15/2,1)-0.5))))/'VSWR Calculator'!$C$25)-$C87)^2+(1500*ABS(SIN(2*PI()*MOD(Calculator!$B$30/Calculator!$F$15,1)))*IF(MOD(Calculator!$B$30/Calculator!$F$15,1)&lt;0.5,-1,1))^2)/SQRT(((50*POWER(80,POWER(COS(PI()*MOD(Calculator!$B$30/Calculator!$F$15,1)),2))+MIN(500,MAX(30,100*EXP(-0.3*'VSWR Calculator'!$C$24)*(1+3*ABS(MOD('VSWR Calculator'!$C$23/Calculator!$F$15/2,1)-0.5))))/'VSWR Calculator'!$C$25)+$C87)^2+(1500*ABS(SIN(2*PI()*MOD(Calculator!$B$30/Calculator!$F$15,1)))*IF(MOD(Calculator!$B$30/Calculator!$F$15,1)&lt;0.5,-1,1))^2)),2))</f>
        <v>16.65</v>
      </c>
      <c r="CC87" s="253" t="str">
        <f aca="false">IF(OR(Calculator!$E$16&lt;&gt;"YES",Calculator!$B$30&lt;Calculator!$G$16),"—",ROUND((1+SQRT(((50*POWER(80,POWER(COS(PI()*MOD(Calculator!$B$30/Calculator!$F$16,1)),2))+MIN(500,MAX(30,100*EXP(-0.3*'VSWR Calculator'!$C$24)*(1+3*ABS(MOD('VSWR Calculator'!$C$23/Calculator!$F$16/2,1)-0.5))))/'VSWR Calculator'!$C$25)-$C87)^2+(1500*ABS(SIN(2*PI()*MOD(Calculator!$B$30/Calculator!$F$16,1)))*IF(MOD(Calculator!$B$30/Calculator!$F$16,1)&lt;0.5,-1,1))^2)/SQRT(((50*POWER(80,POWER(COS(PI()*MOD(Calculator!$B$30/Calculator!$F$16,1)),2))+MIN(500,MAX(30,100*EXP(-0.3*'VSWR Calculator'!$C$24)*(1+3*ABS(MOD('VSWR Calculator'!$C$23/Calculator!$F$16/2,1)-0.5))))/'VSWR Calculator'!$C$25)+$C87)^2+(1500*ABS(SIN(2*PI()*MOD(Calculator!$B$30/Calculator!$F$16,1)))*IF(MOD(Calculator!$B$30/Calculator!$F$16,1)&lt;0.5,-1,1))^2))/(1-SQRT(((50*POWER(80,POWER(COS(PI()*MOD(Calculator!$B$30/Calculator!$F$16,1)),2))+MIN(500,MAX(30,100*EXP(-0.3*'VSWR Calculator'!$C$24)*(1+3*ABS(MOD('VSWR Calculator'!$C$23/Calculator!$F$16/2,1)-0.5))))/'VSWR Calculator'!$C$25)-$C87)^2+(1500*ABS(SIN(2*PI()*MOD(Calculator!$B$30/Calculator!$F$16,1)))*IF(MOD(Calculator!$B$30/Calculator!$F$16,1)&lt;0.5,-1,1))^2)/SQRT(((50*POWER(80,POWER(COS(PI()*MOD(Calculator!$B$30/Calculator!$F$16,1)),2))+MIN(500,MAX(30,100*EXP(-0.3*'VSWR Calculator'!$C$24)*(1+3*ABS(MOD('VSWR Calculator'!$C$23/Calculator!$F$16/2,1)-0.5))))/'VSWR Calculator'!$C$25)+$C87)^2+(1500*ABS(SIN(2*PI()*MOD(Calculator!$B$30/Calculator!$F$16,1)))*IF(MOD(Calculator!$B$30/Calculator!$F$16,1)&lt;0.5,-1,1))^2)),2))</f>
        <v>—</v>
      </c>
      <c r="CD87" s="253" t="n">
        <f aca="false">IF(OR(Calculator!$E$17&lt;&gt;"YES",Calculator!$B$30&lt;Calculator!$G$17),"—",ROUND((1+SQRT(((50*POWER(80,POWER(COS(PI()*MOD(Calculator!$B$30/Calculator!$F$17,1)),2))+MIN(500,MAX(30,100*EXP(-0.3*'VSWR Calculator'!$C$24)*(1+3*ABS(MOD('VSWR Calculator'!$C$23/Calculator!$F$17/2,1)-0.5))))/'VSWR Calculator'!$C$25)-$C87)^2+(1500*ABS(SIN(2*PI()*MOD(Calculator!$B$30/Calculator!$F$17,1)))*IF(MOD(Calculator!$B$30/Calculator!$F$17,1)&lt;0.5,-1,1))^2)/SQRT(((50*POWER(80,POWER(COS(PI()*MOD(Calculator!$B$30/Calculator!$F$17,1)),2))+MIN(500,MAX(30,100*EXP(-0.3*'VSWR Calculator'!$C$24)*(1+3*ABS(MOD('VSWR Calculator'!$C$23/Calculator!$F$17/2,1)-0.5))))/'VSWR Calculator'!$C$25)+$C87)^2+(1500*ABS(SIN(2*PI()*MOD(Calculator!$B$30/Calculator!$F$17,1)))*IF(MOD(Calculator!$B$30/Calculator!$F$17,1)&lt;0.5,-1,1))^2))/(1-SQRT(((50*POWER(80,POWER(COS(PI()*MOD(Calculator!$B$30/Calculator!$F$17,1)),2))+MIN(500,MAX(30,100*EXP(-0.3*'VSWR Calculator'!$C$24)*(1+3*ABS(MOD('VSWR Calculator'!$C$23/Calculator!$F$17/2,1)-0.5))))/'VSWR Calculator'!$C$25)-$C87)^2+(1500*ABS(SIN(2*PI()*MOD(Calculator!$B$30/Calculator!$F$17,1)))*IF(MOD(Calculator!$B$30/Calculator!$F$17,1)&lt;0.5,-1,1))^2)/SQRT(((50*POWER(80,POWER(COS(PI()*MOD(Calculator!$B$30/Calculator!$F$17,1)),2))+MIN(500,MAX(30,100*EXP(-0.3*'VSWR Calculator'!$C$24)*(1+3*ABS(MOD('VSWR Calculator'!$C$23/Calculator!$F$17/2,1)-0.5))))/'VSWR Calculator'!$C$25)+$C87)^2+(1500*ABS(SIN(2*PI()*MOD(Calculator!$B$30/Calculator!$F$17,1)))*IF(MOD(Calculator!$B$30/Calculator!$F$17,1)&lt;0.5,-1,1))^2)),2))</f>
        <v>18.26</v>
      </c>
      <c r="CE87" s="253" t="str">
        <f aca="false">IF(OR(Calculator!$E$18&lt;&gt;"YES",Calculator!$B$30&lt;Calculator!$G$18),"—",ROUND((1+SQRT(((50*POWER(80,POWER(COS(PI()*MOD(Calculator!$B$30/Calculator!$F$18,1)),2))+MIN(500,MAX(30,100*EXP(-0.3*'VSWR Calculator'!$C$24)*(1+3*ABS(MOD('VSWR Calculator'!$C$23/Calculator!$F$18/2,1)-0.5))))/'VSWR Calculator'!$C$25)-$C87)^2+(1500*ABS(SIN(2*PI()*MOD(Calculator!$B$30/Calculator!$F$18,1)))*IF(MOD(Calculator!$B$30/Calculator!$F$18,1)&lt;0.5,-1,1))^2)/SQRT(((50*POWER(80,POWER(COS(PI()*MOD(Calculator!$B$30/Calculator!$F$18,1)),2))+MIN(500,MAX(30,100*EXP(-0.3*'VSWR Calculator'!$C$24)*(1+3*ABS(MOD('VSWR Calculator'!$C$23/Calculator!$F$18/2,1)-0.5))))/'VSWR Calculator'!$C$25)+$C87)^2+(1500*ABS(SIN(2*PI()*MOD(Calculator!$B$30/Calculator!$F$18,1)))*IF(MOD(Calculator!$B$30/Calculator!$F$18,1)&lt;0.5,-1,1))^2))/(1-SQRT(((50*POWER(80,POWER(COS(PI()*MOD(Calculator!$B$30/Calculator!$F$18,1)),2))+MIN(500,MAX(30,100*EXP(-0.3*'VSWR Calculator'!$C$24)*(1+3*ABS(MOD('VSWR Calculator'!$C$23/Calculator!$F$18/2,1)-0.5))))/'VSWR Calculator'!$C$25)-$C87)^2+(1500*ABS(SIN(2*PI()*MOD(Calculator!$B$30/Calculator!$F$18,1)))*IF(MOD(Calculator!$B$30/Calculator!$F$18,1)&lt;0.5,-1,1))^2)/SQRT(((50*POWER(80,POWER(COS(PI()*MOD(Calculator!$B$30/Calculator!$F$18,1)),2))+MIN(500,MAX(30,100*EXP(-0.3*'VSWR Calculator'!$C$24)*(1+3*ABS(MOD('VSWR Calculator'!$C$23/Calculator!$F$18/2,1)-0.5))))/'VSWR Calculator'!$C$25)+$C87)^2+(1500*ABS(SIN(2*PI()*MOD(Calculator!$B$30/Calculator!$F$18,1)))*IF(MOD(Calculator!$B$30/Calculator!$F$18,1)&lt;0.5,-1,1))^2)),2))</f>
        <v>—</v>
      </c>
      <c r="CF87" s="253" t="str">
        <f aca="false">IF(OR(Calculator!$E$19&lt;&gt;"YES",Calculator!$B$30&lt;Calculator!$G$19),"—",ROUND((1+SQRT(((50*POWER(80,POWER(COS(PI()*MOD(Calculator!$B$30/Calculator!$F$19,1)),2))+MIN(500,MAX(30,100*EXP(-0.3*'VSWR Calculator'!$C$24)*(1+3*ABS(MOD('VSWR Calculator'!$C$23/Calculator!$F$19/2,1)-0.5))))/'VSWR Calculator'!$C$25)-$C87)^2+(1500*ABS(SIN(2*PI()*MOD(Calculator!$B$30/Calculator!$F$19,1)))*IF(MOD(Calculator!$B$30/Calculator!$F$19,1)&lt;0.5,-1,1))^2)/SQRT(((50*POWER(80,POWER(COS(PI()*MOD(Calculator!$B$30/Calculator!$F$19,1)),2))+MIN(500,MAX(30,100*EXP(-0.3*'VSWR Calculator'!$C$24)*(1+3*ABS(MOD('VSWR Calculator'!$C$23/Calculator!$F$19/2,1)-0.5))))/'VSWR Calculator'!$C$25)+$C87)^2+(1500*ABS(SIN(2*PI()*MOD(Calculator!$B$30/Calculator!$F$19,1)))*IF(MOD(Calculator!$B$30/Calculator!$F$19,1)&lt;0.5,-1,1))^2))/(1-SQRT(((50*POWER(80,POWER(COS(PI()*MOD(Calculator!$B$30/Calculator!$F$19,1)),2))+MIN(500,MAX(30,100*EXP(-0.3*'VSWR Calculator'!$C$24)*(1+3*ABS(MOD('VSWR Calculator'!$C$23/Calculator!$F$19/2,1)-0.5))))/'VSWR Calculator'!$C$25)-$C87)^2+(1500*ABS(SIN(2*PI()*MOD(Calculator!$B$30/Calculator!$F$19,1)))*IF(MOD(Calculator!$B$30/Calculator!$F$19,1)&lt;0.5,-1,1))^2)/SQRT(((50*POWER(80,POWER(COS(PI()*MOD(Calculator!$B$30/Calculator!$F$19,1)),2))+MIN(500,MAX(30,100*EXP(-0.3*'VSWR Calculator'!$C$24)*(1+3*ABS(MOD('VSWR Calculator'!$C$23/Calculator!$F$19/2,1)-0.5))))/'VSWR Calculator'!$C$25)+$C87)^2+(1500*ABS(SIN(2*PI()*MOD(Calculator!$B$30/Calculator!$F$19,1)))*IF(MOD(Calculator!$B$30/Calculator!$F$19,1)&lt;0.5,-1,1))^2)),2))</f>
        <v>—</v>
      </c>
      <c r="CG87" s="253" t="str">
        <f aca="false">IF(OR(Calculator!$E$20&lt;&gt;"YES",Calculator!$B$30&lt;Calculator!$G$20),"—",ROUND((1+SQRT(((50*POWER(80,POWER(COS(PI()*MOD(Calculator!$B$30/Calculator!$F$20,1)),2))+MIN(500,MAX(30,100*EXP(-0.3*'VSWR Calculator'!$C$24)*(1+3*ABS(MOD('VSWR Calculator'!$C$23/Calculator!$F$20/2,1)-0.5))))/'VSWR Calculator'!$C$25)-$C87)^2+(1500*ABS(SIN(2*PI()*MOD(Calculator!$B$30/Calculator!$F$20,1)))*IF(MOD(Calculator!$B$30/Calculator!$F$20,1)&lt;0.5,-1,1))^2)/SQRT(((50*POWER(80,POWER(COS(PI()*MOD(Calculator!$B$30/Calculator!$F$20,1)),2))+MIN(500,MAX(30,100*EXP(-0.3*'VSWR Calculator'!$C$24)*(1+3*ABS(MOD('VSWR Calculator'!$C$23/Calculator!$F$20/2,1)-0.5))))/'VSWR Calculator'!$C$25)+$C87)^2+(1500*ABS(SIN(2*PI()*MOD(Calculator!$B$30/Calculator!$F$20,1)))*IF(MOD(Calculator!$B$30/Calculator!$F$20,1)&lt;0.5,-1,1))^2))/(1-SQRT(((50*POWER(80,POWER(COS(PI()*MOD(Calculator!$B$30/Calculator!$F$20,1)),2))+MIN(500,MAX(30,100*EXP(-0.3*'VSWR Calculator'!$C$24)*(1+3*ABS(MOD('VSWR Calculator'!$C$23/Calculator!$F$20/2,1)-0.5))))/'VSWR Calculator'!$C$25)-$C87)^2+(1500*ABS(SIN(2*PI()*MOD(Calculator!$B$30/Calculator!$F$20,1)))*IF(MOD(Calculator!$B$30/Calculator!$F$20,1)&lt;0.5,-1,1))^2)/SQRT(((50*POWER(80,POWER(COS(PI()*MOD(Calculator!$B$30/Calculator!$F$20,1)),2))+MIN(500,MAX(30,100*EXP(-0.3*'VSWR Calculator'!$C$24)*(1+3*ABS(MOD('VSWR Calculator'!$C$23/Calculator!$F$20/2,1)-0.5))))/'VSWR Calculator'!$C$25)+$C87)^2+(1500*ABS(SIN(2*PI()*MOD(Calculator!$B$30/Calculator!$F$20,1)))*IF(MOD(Calculator!$B$30/Calculator!$F$20,1)&lt;0.5,-1,1))^2)),2))</f>
        <v>—</v>
      </c>
      <c r="CH87" s="253" t="str">
        <f aca="false">IF(OR(Calculator!$E$21&lt;&gt;"YES",Calculator!$B$30&lt;Calculator!$G$21),"—",ROUND((1+SQRT(((50*POWER(80,POWER(COS(PI()*MOD(Calculator!$B$30/Calculator!$F$21,1)),2))+MIN(500,MAX(30,100*EXP(-0.3*'VSWR Calculator'!$C$24)*(1+3*ABS(MOD('VSWR Calculator'!$C$23/Calculator!$F$21/2,1)-0.5))))/'VSWR Calculator'!$C$25)-$C87)^2+(1500*ABS(SIN(2*PI()*MOD(Calculator!$B$30/Calculator!$F$21,1)))*IF(MOD(Calculator!$B$30/Calculator!$F$21,1)&lt;0.5,-1,1))^2)/SQRT(((50*POWER(80,POWER(COS(PI()*MOD(Calculator!$B$30/Calculator!$F$21,1)),2))+MIN(500,MAX(30,100*EXP(-0.3*'VSWR Calculator'!$C$24)*(1+3*ABS(MOD('VSWR Calculator'!$C$23/Calculator!$F$21/2,1)-0.5))))/'VSWR Calculator'!$C$25)+$C87)^2+(1500*ABS(SIN(2*PI()*MOD(Calculator!$B$30/Calculator!$F$21,1)))*IF(MOD(Calculator!$B$30/Calculator!$F$21,1)&lt;0.5,-1,1))^2))/(1-SQRT(((50*POWER(80,POWER(COS(PI()*MOD(Calculator!$B$30/Calculator!$F$21,1)),2))+MIN(500,MAX(30,100*EXP(-0.3*'VSWR Calculator'!$C$24)*(1+3*ABS(MOD('VSWR Calculator'!$C$23/Calculator!$F$21/2,1)-0.5))))/'VSWR Calculator'!$C$25)-$C87)^2+(1500*ABS(SIN(2*PI()*MOD(Calculator!$B$30/Calculator!$F$21,1)))*IF(MOD(Calculator!$B$30/Calculator!$F$21,1)&lt;0.5,-1,1))^2)/SQRT(((50*POWER(80,POWER(COS(PI()*MOD(Calculator!$B$30/Calculator!$F$21,1)),2))+MIN(500,MAX(30,100*EXP(-0.3*'VSWR Calculator'!$C$24)*(1+3*ABS(MOD('VSWR Calculator'!$C$23/Calculator!$F$21/2,1)-0.5))))/'VSWR Calculator'!$C$25)+$C87)^2+(1500*ABS(SIN(2*PI()*MOD(Calculator!$B$30/Calculator!$F$21,1)))*IF(MOD(Calculator!$B$30/Calculator!$F$21,1)&lt;0.5,-1,1))^2)),2))</f>
        <v>—</v>
      </c>
      <c r="CI87" s="253" t="str">
        <f aca="false">IF(OR(Calculator!$E$22&lt;&gt;"YES",Calculator!$B$30&lt;Calculator!$G$22),"—",ROUND((1+SQRT(((50*POWER(80,POWER(COS(PI()*MOD(Calculator!$B$30/Calculator!$F$22,1)),2))+MIN(500,MAX(30,100*EXP(-0.3*'VSWR Calculator'!$C$24)*(1+3*ABS(MOD('VSWR Calculator'!$C$23/Calculator!$F$22/2,1)-0.5))))/'VSWR Calculator'!$C$25)-$C87)^2+(1500*ABS(SIN(2*PI()*MOD(Calculator!$B$30/Calculator!$F$22,1)))*IF(MOD(Calculator!$B$30/Calculator!$F$22,1)&lt;0.5,-1,1))^2)/SQRT(((50*POWER(80,POWER(COS(PI()*MOD(Calculator!$B$30/Calculator!$F$22,1)),2))+MIN(500,MAX(30,100*EXP(-0.3*'VSWR Calculator'!$C$24)*(1+3*ABS(MOD('VSWR Calculator'!$C$23/Calculator!$F$22/2,1)-0.5))))/'VSWR Calculator'!$C$25)+$C87)^2+(1500*ABS(SIN(2*PI()*MOD(Calculator!$B$30/Calculator!$F$22,1)))*IF(MOD(Calculator!$B$30/Calculator!$F$22,1)&lt;0.5,-1,1))^2))/(1-SQRT(((50*POWER(80,POWER(COS(PI()*MOD(Calculator!$B$30/Calculator!$F$22,1)),2))+MIN(500,MAX(30,100*EXP(-0.3*'VSWR Calculator'!$C$24)*(1+3*ABS(MOD('VSWR Calculator'!$C$23/Calculator!$F$22/2,1)-0.5))))/'VSWR Calculator'!$C$25)-$C87)^2+(1500*ABS(SIN(2*PI()*MOD(Calculator!$B$30/Calculator!$F$22,1)))*IF(MOD(Calculator!$B$30/Calculator!$F$22,1)&lt;0.5,-1,1))^2)/SQRT(((50*POWER(80,POWER(COS(PI()*MOD(Calculator!$B$30/Calculator!$F$22,1)),2))+MIN(500,MAX(30,100*EXP(-0.3*'VSWR Calculator'!$C$24)*(1+3*ABS(MOD('VSWR Calculator'!$C$23/Calculator!$F$22/2,1)-0.5))))/'VSWR Calculator'!$C$25)+$C87)^2+(1500*ABS(SIN(2*PI()*MOD(Calculator!$B$30/Calculator!$F$22,1)))*IF(MOD(Calculator!$B$30/Calculator!$F$22,1)&lt;0.5,-1,1))^2)),2))</f>
        <v>—</v>
      </c>
      <c r="CJ87" s="253" t="n">
        <f aca="false">IFERROR(ROUND((IF(ISNUMBER(BY87),BY87,0)+IF(ISNUMBER(BZ87),BZ87,0)+IF(ISNUMBER(CA87),CA87,0)+IF(ISNUMBER(CB87),CB87,0)+IF(ISNUMBER(CC87),CC87,0)+IF(ISNUMBER(CD87),CD87,0)+IF(ISNUMBER(CE87),CE87,0)+IF(ISNUMBER(CF87),CF87,0)+IF(ISNUMBER(CG87),CG87,0)+IF(ISNUMBER(CH87),CH87,0)+IF(ISNUMBER(CI87),CI87,0))/(IF(ISNUMBER(BY87),1,0)+IF(ISNUMBER(BZ87),1,0)+IF(ISNUMBER(CA87),1,0)+IF(ISNUMBER(CB87),1,0)+IF(ISNUMBER(CC87),1,0)+IF(ISNUMBER(CD87),1,0)+IF(ISNUMBER(CE87),1,0)+IF(ISNUMBER(CF87),1,0)+IF(ISNUMBER(CG87),1,0)+IF(ISNUMBER(CH87),1,0)+IF(ISNUMBER(CI87),1,0)),4),"")</f>
        <v>17.455</v>
      </c>
      <c r="CK87" s="253" t="str">
        <f aca="false">IF(OR(Calculator!$E$12&lt;&gt;"YES",Calculator!$B$31&lt;Calculator!$G$12),"—",ROUND((1+SQRT(((50*POWER(80,POWER(COS(PI()*MOD(Calculator!$B$31/Calculator!$F$12,1)),2))+MIN(500,MAX(30,100*EXP(-0.3*'VSWR Calculator'!$C$24)*(1+3*ABS(MOD('VSWR Calculator'!$C$23/Calculator!$F$12/2,1)-0.5))))/'VSWR Calculator'!$C$25)-$C87)^2+(1500*ABS(SIN(2*PI()*MOD(Calculator!$B$31/Calculator!$F$12,1)))*IF(MOD(Calculator!$B$31/Calculator!$F$12,1)&lt;0.5,-1,1))^2)/SQRT(((50*POWER(80,POWER(COS(PI()*MOD(Calculator!$B$31/Calculator!$F$12,1)),2))+MIN(500,MAX(30,100*EXP(-0.3*'VSWR Calculator'!$C$24)*(1+3*ABS(MOD('VSWR Calculator'!$C$23/Calculator!$F$12/2,1)-0.5))))/'VSWR Calculator'!$C$25)+$C87)^2+(1500*ABS(SIN(2*PI()*MOD(Calculator!$B$31/Calculator!$F$12,1)))*IF(MOD(Calculator!$B$31/Calculator!$F$12,1)&lt;0.5,-1,1))^2))/(1-SQRT(((50*POWER(80,POWER(COS(PI()*MOD(Calculator!$B$31/Calculator!$F$12,1)),2))+MIN(500,MAX(30,100*EXP(-0.3*'VSWR Calculator'!$C$24)*(1+3*ABS(MOD('VSWR Calculator'!$C$23/Calculator!$F$12/2,1)-0.5))))/'VSWR Calculator'!$C$25)-$C87)^2+(1500*ABS(SIN(2*PI()*MOD(Calculator!$B$31/Calculator!$F$12,1)))*IF(MOD(Calculator!$B$31/Calculator!$F$12,1)&lt;0.5,-1,1))^2)/SQRT(((50*POWER(80,POWER(COS(PI()*MOD(Calculator!$B$31/Calculator!$F$12,1)),2))+MIN(500,MAX(30,100*EXP(-0.3*'VSWR Calculator'!$C$24)*(1+3*ABS(MOD('VSWR Calculator'!$C$23/Calculator!$F$12/2,1)-0.5))))/'VSWR Calculator'!$C$25)+$C87)^2+(1500*ABS(SIN(2*PI()*MOD(Calculator!$B$31/Calculator!$F$12,1)))*IF(MOD(Calculator!$B$31/Calculator!$F$12,1)&lt;0.5,-1,1))^2)),2))</f>
        <v>—</v>
      </c>
      <c r="CL87" s="253" t="str">
        <f aca="false">IF(OR(Calculator!$E$13&lt;&gt;"YES",Calculator!$B$31&lt;Calculator!$G$13),"—",ROUND((1+SQRT(((50*POWER(80,POWER(COS(PI()*MOD(Calculator!$B$31/Calculator!$F$13,1)),2))+MIN(500,MAX(30,100*EXP(-0.3*'VSWR Calculator'!$C$24)*(1+3*ABS(MOD('VSWR Calculator'!$C$23/Calculator!$F$13/2,1)-0.5))))/'VSWR Calculator'!$C$25)-$C87)^2+(1500*ABS(SIN(2*PI()*MOD(Calculator!$B$31/Calculator!$F$13,1)))*IF(MOD(Calculator!$B$31/Calculator!$F$13,1)&lt;0.5,-1,1))^2)/SQRT(((50*POWER(80,POWER(COS(PI()*MOD(Calculator!$B$31/Calculator!$F$13,1)),2))+MIN(500,MAX(30,100*EXP(-0.3*'VSWR Calculator'!$C$24)*(1+3*ABS(MOD('VSWR Calculator'!$C$23/Calculator!$F$13/2,1)-0.5))))/'VSWR Calculator'!$C$25)+$C87)^2+(1500*ABS(SIN(2*PI()*MOD(Calculator!$B$31/Calculator!$F$13,1)))*IF(MOD(Calculator!$B$31/Calculator!$F$13,1)&lt;0.5,-1,1))^2))/(1-SQRT(((50*POWER(80,POWER(COS(PI()*MOD(Calculator!$B$31/Calculator!$F$13,1)),2))+MIN(500,MAX(30,100*EXP(-0.3*'VSWR Calculator'!$C$24)*(1+3*ABS(MOD('VSWR Calculator'!$C$23/Calculator!$F$13/2,1)-0.5))))/'VSWR Calculator'!$C$25)-$C87)^2+(1500*ABS(SIN(2*PI()*MOD(Calculator!$B$31/Calculator!$F$13,1)))*IF(MOD(Calculator!$B$31/Calculator!$F$13,1)&lt;0.5,-1,1))^2)/SQRT(((50*POWER(80,POWER(COS(PI()*MOD(Calculator!$B$31/Calculator!$F$13,1)),2))+MIN(500,MAX(30,100*EXP(-0.3*'VSWR Calculator'!$C$24)*(1+3*ABS(MOD('VSWR Calculator'!$C$23/Calculator!$F$13/2,1)-0.5))))/'VSWR Calculator'!$C$25)+$C87)^2+(1500*ABS(SIN(2*PI()*MOD(Calculator!$B$31/Calculator!$F$13,1)))*IF(MOD(Calculator!$B$31/Calculator!$F$13,1)&lt;0.5,-1,1))^2)),2))</f>
        <v>—</v>
      </c>
      <c r="CM87" s="253" t="str">
        <f aca="false">IF(OR(Calculator!$E$14&lt;&gt;"YES",Calculator!$B$31&lt;Calculator!$G$14),"—",ROUND((1+SQRT(((50*POWER(80,POWER(COS(PI()*MOD(Calculator!$B$31/Calculator!$F$14,1)),2))+MIN(500,MAX(30,100*EXP(-0.3*'VSWR Calculator'!$C$24)*(1+3*ABS(MOD('VSWR Calculator'!$C$23/Calculator!$F$14/2,1)-0.5))))/'VSWR Calculator'!$C$25)-$C87)^2+(1500*ABS(SIN(2*PI()*MOD(Calculator!$B$31/Calculator!$F$14,1)))*IF(MOD(Calculator!$B$31/Calculator!$F$14,1)&lt;0.5,-1,1))^2)/SQRT(((50*POWER(80,POWER(COS(PI()*MOD(Calculator!$B$31/Calculator!$F$14,1)),2))+MIN(500,MAX(30,100*EXP(-0.3*'VSWR Calculator'!$C$24)*(1+3*ABS(MOD('VSWR Calculator'!$C$23/Calculator!$F$14/2,1)-0.5))))/'VSWR Calculator'!$C$25)+$C87)^2+(1500*ABS(SIN(2*PI()*MOD(Calculator!$B$31/Calculator!$F$14,1)))*IF(MOD(Calculator!$B$31/Calculator!$F$14,1)&lt;0.5,-1,1))^2))/(1-SQRT(((50*POWER(80,POWER(COS(PI()*MOD(Calculator!$B$31/Calculator!$F$14,1)),2))+MIN(500,MAX(30,100*EXP(-0.3*'VSWR Calculator'!$C$24)*(1+3*ABS(MOD('VSWR Calculator'!$C$23/Calculator!$F$14/2,1)-0.5))))/'VSWR Calculator'!$C$25)-$C87)^2+(1500*ABS(SIN(2*PI()*MOD(Calculator!$B$31/Calculator!$F$14,1)))*IF(MOD(Calculator!$B$31/Calculator!$F$14,1)&lt;0.5,-1,1))^2)/SQRT(((50*POWER(80,POWER(COS(PI()*MOD(Calculator!$B$31/Calculator!$F$14,1)),2))+MIN(500,MAX(30,100*EXP(-0.3*'VSWR Calculator'!$C$24)*(1+3*ABS(MOD('VSWR Calculator'!$C$23/Calculator!$F$14/2,1)-0.5))))/'VSWR Calculator'!$C$25)+$C87)^2+(1500*ABS(SIN(2*PI()*MOD(Calculator!$B$31/Calculator!$F$14,1)))*IF(MOD(Calculator!$B$31/Calculator!$F$14,1)&lt;0.5,-1,1))^2)),2))</f>
        <v>—</v>
      </c>
      <c r="CN87" s="253" t="n">
        <f aca="false">IF(OR(Calculator!$E$15&lt;&gt;"YES",Calculator!$B$31&lt;Calculator!$G$15),"—",ROUND((1+SQRT(((50*POWER(80,POWER(COS(PI()*MOD(Calculator!$B$31/Calculator!$F$15,1)),2))+MIN(500,MAX(30,100*EXP(-0.3*'VSWR Calculator'!$C$24)*(1+3*ABS(MOD('VSWR Calculator'!$C$23/Calculator!$F$15/2,1)-0.5))))/'VSWR Calculator'!$C$25)-$C87)^2+(1500*ABS(SIN(2*PI()*MOD(Calculator!$B$31/Calculator!$F$15,1)))*IF(MOD(Calculator!$B$31/Calculator!$F$15,1)&lt;0.5,-1,1))^2)/SQRT(((50*POWER(80,POWER(COS(PI()*MOD(Calculator!$B$31/Calculator!$F$15,1)),2))+MIN(500,MAX(30,100*EXP(-0.3*'VSWR Calculator'!$C$24)*(1+3*ABS(MOD('VSWR Calculator'!$C$23/Calculator!$F$15/2,1)-0.5))))/'VSWR Calculator'!$C$25)+$C87)^2+(1500*ABS(SIN(2*PI()*MOD(Calculator!$B$31/Calculator!$F$15,1)))*IF(MOD(Calculator!$B$31/Calculator!$F$15,1)&lt;0.5,-1,1))^2))/(1-SQRT(((50*POWER(80,POWER(COS(PI()*MOD(Calculator!$B$31/Calculator!$F$15,1)),2))+MIN(500,MAX(30,100*EXP(-0.3*'VSWR Calculator'!$C$24)*(1+3*ABS(MOD('VSWR Calculator'!$C$23/Calculator!$F$15/2,1)-0.5))))/'VSWR Calculator'!$C$25)-$C87)^2+(1500*ABS(SIN(2*PI()*MOD(Calculator!$B$31/Calculator!$F$15,1)))*IF(MOD(Calculator!$B$31/Calculator!$F$15,1)&lt;0.5,-1,1))^2)/SQRT(((50*POWER(80,POWER(COS(PI()*MOD(Calculator!$B$31/Calculator!$F$15,1)),2))+MIN(500,MAX(30,100*EXP(-0.3*'VSWR Calculator'!$C$24)*(1+3*ABS(MOD('VSWR Calculator'!$C$23/Calculator!$F$15/2,1)-0.5))))/'VSWR Calculator'!$C$25)+$C87)^2+(1500*ABS(SIN(2*PI()*MOD(Calculator!$B$31/Calculator!$F$15,1)))*IF(MOD(Calculator!$B$31/Calculator!$F$15,1)&lt;0.5,-1,1))^2)),2))</f>
        <v>18.05</v>
      </c>
      <c r="CO87" s="253" t="str">
        <f aca="false">IF(OR(Calculator!$E$16&lt;&gt;"YES",Calculator!$B$31&lt;Calculator!$G$16),"—",ROUND((1+SQRT(((50*POWER(80,POWER(COS(PI()*MOD(Calculator!$B$31/Calculator!$F$16,1)),2))+MIN(500,MAX(30,100*EXP(-0.3*'VSWR Calculator'!$C$24)*(1+3*ABS(MOD('VSWR Calculator'!$C$23/Calculator!$F$16/2,1)-0.5))))/'VSWR Calculator'!$C$25)-$C87)^2+(1500*ABS(SIN(2*PI()*MOD(Calculator!$B$31/Calculator!$F$16,1)))*IF(MOD(Calculator!$B$31/Calculator!$F$16,1)&lt;0.5,-1,1))^2)/SQRT(((50*POWER(80,POWER(COS(PI()*MOD(Calculator!$B$31/Calculator!$F$16,1)),2))+MIN(500,MAX(30,100*EXP(-0.3*'VSWR Calculator'!$C$24)*(1+3*ABS(MOD('VSWR Calculator'!$C$23/Calculator!$F$16/2,1)-0.5))))/'VSWR Calculator'!$C$25)+$C87)^2+(1500*ABS(SIN(2*PI()*MOD(Calculator!$B$31/Calculator!$F$16,1)))*IF(MOD(Calculator!$B$31/Calculator!$F$16,1)&lt;0.5,-1,1))^2))/(1-SQRT(((50*POWER(80,POWER(COS(PI()*MOD(Calculator!$B$31/Calculator!$F$16,1)),2))+MIN(500,MAX(30,100*EXP(-0.3*'VSWR Calculator'!$C$24)*(1+3*ABS(MOD('VSWR Calculator'!$C$23/Calculator!$F$16/2,1)-0.5))))/'VSWR Calculator'!$C$25)-$C87)^2+(1500*ABS(SIN(2*PI()*MOD(Calculator!$B$31/Calculator!$F$16,1)))*IF(MOD(Calculator!$B$31/Calculator!$F$16,1)&lt;0.5,-1,1))^2)/SQRT(((50*POWER(80,POWER(COS(PI()*MOD(Calculator!$B$31/Calculator!$F$16,1)),2))+MIN(500,MAX(30,100*EXP(-0.3*'VSWR Calculator'!$C$24)*(1+3*ABS(MOD('VSWR Calculator'!$C$23/Calculator!$F$16/2,1)-0.5))))/'VSWR Calculator'!$C$25)+$C87)^2+(1500*ABS(SIN(2*PI()*MOD(Calculator!$B$31/Calculator!$F$16,1)))*IF(MOD(Calculator!$B$31/Calculator!$F$16,1)&lt;0.5,-1,1))^2)),2))</f>
        <v>—</v>
      </c>
      <c r="CP87" s="253" t="n">
        <f aca="false">IF(OR(Calculator!$E$17&lt;&gt;"YES",Calculator!$B$31&lt;Calculator!$G$17),"—",ROUND((1+SQRT(((50*POWER(80,POWER(COS(PI()*MOD(Calculator!$B$31/Calculator!$F$17,1)),2))+MIN(500,MAX(30,100*EXP(-0.3*'VSWR Calculator'!$C$24)*(1+3*ABS(MOD('VSWR Calculator'!$C$23/Calculator!$F$17/2,1)-0.5))))/'VSWR Calculator'!$C$25)-$C87)^2+(1500*ABS(SIN(2*PI()*MOD(Calculator!$B$31/Calculator!$F$17,1)))*IF(MOD(Calculator!$B$31/Calculator!$F$17,1)&lt;0.5,-1,1))^2)/SQRT(((50*POWER(80,POWER(COS(PI()*MOD(Calculator!$B$31/Calculator!$F$17,1)),2))+MIN(500,MAX(30,100*EXP(-0.3*'VSWR Calculator'!$C$24)*(1+3*ABS(MOD('VSWR Calculator'!$C$23/Calculator!$F$17/2,1)-0.5))))/'VSWR Calculator'!$C$25)+$C87)^2+(1500*ABS(SIN(2*PI()*MOD(Calculator!$B$31/Calculator!$F$17,1)))*IF(MOD(Calculator!$B$31/Calculator!$F$17,1)&lt;0.5,-1,1))^2))/(1-SQRT(((50*POWER(80,POWER(COS(PI()*MOD(Calculator!$B$31/Calculator!$F$17,1)),2))+MIN(500,MAX(30,100*EXP(-0.3*'VSWR Calculator'!$C$24)*(1+3*ABS(MOD('VSWR Calculator'!$C$23/Calculator!$F$17/2,1)-0.5))))/'VSWR Calculator'!$C$25)-$C87)^2+(1500*ABS(SIN(2*PI()*MOD(Calculator!$B$31/Calculator!$F$17,1)))*IF(MOD(Calculator!$B$31/Calculator!$F$17,1)&lt;0.5,-1,1))^2)/SQRT(((50*POWER(80,POWER(COS(PI()*MOD(Calculator!$B$31/Calculator!$F$17,1)),2))+MIN(500,MAX(30,100*EXP(-0.3*'VSWR Calculator'!$C$24)*(1+3*ABS(MOD('VSWR Calculator'!$C$23/Calculator!$F$17/2,1)-0.5))))/'VSWR Calculator'!$C$25)+$C87)^2+(1500*ABS(SIN(2*PI()*MOD(Calculator!$B$31/Calculator!$F$17,1)))*IF(MOD(Calculator!$B$31/Calculator!$F$17,1)&lt;0.5,-1,1))^2)),2))</f>
        <v>15.21</v>
      </c>
      <c r="CQ87" s="253" t="str">
        <f aca="false">IF(OR(Calculator!$E$18&lt;&gt;"YES",Calculator!$B$31&lt;Calculator!$G$18),"—",ROUND((1+SQRT(((50*POWER(80,POWER(COS(PI()*MOD(Calculator!$B$31/Calculator!$F$18,1)),2))+MIN(500,MAX(30,100*EXP(-0.3*'VSWR Calculator'!$C$24)*(1+3*ABS(MOD('VSWR Calculator'!$C$23/Calculator!$F$18/2,1)-0.5))))/'VSWR Calculator'!$C$25)-$C87)^2+(1500*ABS(SIN(2*PI()*MOD(Calculator!$B$31/Calculator!$F$18,1)))*IF(MOD(Calculator!$B$31/Calculator!$F$18,1)&lt;0.5,-1,1))^2)/SQRT(((50*POWER(80,POWER(COS(PI()*MOD(Calculator!$B$31/Calculator!$F$18,1)),2))+MIN(500,MAX(30,100*EXP(-0.3*'VSWR Calculator'!$C$24)*(1+3*ABS(MOD('VSWR Calculator'!$C$23/Calculator!$F$18/2,1)-0.5))))/'VSWR Calculator'!$C$25)+$C87)^2+(1500*ABS(SIN(2*PI()*MOD(Calculator!$B$31/Calculator!$F$18,1)))*IF(MOD(Calculator!$B$31/Calculator!$F$18,1)&lt;0.5,-1,1))^2))/(1-SQRT(((50*POWER(80,POWER(COS(PI()*MOD(Calculator!$B$31/Calculator!$F$18,1)),2))+MIN(500,MAX(30,100*EXP(-0.3*'VSWR Calculator'!$C$24)*(1+3*ABS(MOD('VSWR Calculator'!$C$23/Calculator!$F$18/2,1)-0.5))))/'VSWR Calculator'!$C$25)-$C87)^2+(1500*ABS(SIN(2*PI()*MOD(Calculator!$B$31/Calculator!$F$18,1)))*IF(MOD(Calculator!$B$31/Calculator!$F$18,1)&lt;0.5,-1,1))^2)/SQRT(((50*POWER(80,POWER(COS(PI()*MOD(Calculator!$B$31/Calculator!$F$18,1)),2))+MIN(500,MAX(30,100*EXP(-0.3*'VSWR Calculator'!$C$24)*(1+3*ABS(MOD('VSWR Calculator'!$C$23/Calculator!$F$18/2,1)-0.5))))/'VSWR Calculator'!$C$25)+$C87)^2+(1500*ABS(SIN(2*PI()*MOD(Calculator!$B$31/Calculator!$F$18,1)))*IF(MOD(Calculator!$B$31/Calculator!$F$18,1)&lt;0.5,-1,1))^2)),2))</f>
        <v>—</v>
      </c>
      <c r="CR87" s="253" t="str">
        <f aca="false">IF(OR(Calculator!$E$19&lt;&gt;"YES",Calculator!$B$31&lt;Calculator!$G$19),"—",ROUND((1+SQRT(((50*POWER(80,POWER(COS(PI()*MOD(Calculator!$B$31/Calculator!$F$19,1)),2))+MIN(500,MAX(30,100*EXP(-0.3*'VSWR Calculator'!$C$24)*(1+3*ABS(MOD('VSWR Calculator'!$C$23/Calculator!$F$19/2,1)-0.5))))/'VSWR Calculator'!$C$25)-$C87)^2+(1500*ABS(SIN(2*PI()*MOD(Calculator!$B$31/Calculator!$F$19,1)))*IF(MOD(Calculator!$B$31/Calculator!$F$19,1)&lt;0.5,-1,1))^2)/SQRT(((50*POWER(80,POWER(COS(PI()*MOD(Calculator!$B$31/Calculator!$F$19,1)),2))+MIN(500,MAX(30,100*EXP(-0.3*'VSWR Calculator'!$C$24)*(1+3*ABS(MOD('VSWR Calculator'!$C$23/Calculator!$F$19/2,1)-0.5))))/'VSWR Calculator'!$C$25)+$C87)^2+(1500*ABS(SIN(2*PI()*MOD(Calculator!$B$31/Calculator!$F$19,1)))*IF(MOD(Calculator!$B$31/Calculator!$F$19,1)&lt;0.5,-1,1))^2))/(1-SQRT(((50*POWER(80,POWER(COS(PI()*MOD(Calculator!$B$31/Calculator!$F$19,1)),2))+MIN(500,MAX(30,100*EXP(-0.3*'VSWR Calculator'!$C$24)*(1+3*ABS(MOD('VSWR Calculator'!$C$23/Calculator!$F$19/2,1)-0.5))))/'VSWR Calculator'!$C$25)-$C87)^2+(1500*ABS(SIN(2*PI()*MOD(Calculator!$B$31/Calculator!$F$19,1)))*IF(MOD(Calculator!$B$31/Calculator!$F$19,1)&lt;0.5,-1,1))^2)/SQRT(((50*POWER(80,POWER(COS(PI()*MOD(Calculator!$B$31/Calculator!$F$19,1)),2))+MIN(500,MAX(30,100*EXP(-0.3*'VSWR Calculator'!$C$24)*(1+3*ABS(MOD('VSWR Calculator'!$C$23/Calculator!$F$19/2,1)-0.5))))/'VSWR Calculator'!$C$25)+$C87)^2+(1500*ABS(SIN(2*PI()*MOD(Calculator!$B$31/Calculator!$F$19,1)))*IF(MOD(Calculator!$B$31/Calculator!$F$19,1)&lt;0.5,-1,1))^2)),2))</f>
        <v>—</v>
      </c>
      <c r="CS87" s="253" t="str">
        <f aca="false">IF(OR(Calculator!$E$20&lt;&gt;"YES",Calculator!$B$31&lt;Calculator!$G$20),"—",ROUND((1+SQRT(((50*POWER(80,POWER(COS(PI()*MOD(Calculator!$B$31/Calculator!$F$20,1)),2))+MIN(500,MAX(30,100*EXP(-0.3*'VSWR Calculator'!$C$24)*(1+3*ABS(MOD('VSWR Calculator'!$C$23/Calculator!$F$20/2,1)-0.5))))/'VSWR Calculator'!$C$25)-$C87)^2+(1500*ABS(SIN(2*PI()*MOD(Calculator!$B$31/Calculator!$F$20,1)))*IF(MOD(Calculator!$B$31/Calculator!$F$20,1)&lt;0.5,-1,1))^2)/SQRT(((50*POWER(80,POWER(COS(PI()*MOD(Calculator!$B$31/Calculator!$F$20,1)),2))+MIN(500,MAX(30,100*EXP(-0.3*'VSWR Calculator'!$C$24)*(1+3*ABS(MOD('VSWR Calculator'!$C$23/Calculator!$F$20/2,1)-0.5))))/'VSWR Calculator'!$C$25)+$C87)^2+(1500*ABS(SIN(2*PI()*MOD(Calculator!$B$31/Calculator!$F$20,1)))*IF(MOD(Calculator!$B$31/Calculator!$F$20,1)&lt;0.5,-1,1))^2))/(1-SQRT(((50*POWER(80,POWER(COS(PI()*MOD(Calculator!$B$31/Calculator!$F$20,1)),2))+MIN(500,MAX(30,100*EXP(-0.3*'VSWR Calculator'!$C$24)*(1+3*ABS(MOD('VSWR Calculator'!$C$23/Calculator!$F$20/2,1)-0.5))))/'VSWR Calculator'!$C$25)-$C87)^2+(1500*ABS(SIN(2*PI()*MOD(Calculator!$B$31/Calculator!$F$20,1)))*IF(MOD(Calculator!$B$31/Calculator!$F$20,1)&lt;0.5,-1,1))^2)/SQRT(((50*POWER(80,POWER(COS(PI()*MOD(Calculator!$B$31/Calculator!$F$20,1)),2))+MIN(500,MAX(30,100*EXP(-0.3*'VSWR Calculator'!$C$24)*(1+3*ABS(MOD('VSWR Calculator'!$C$23/Calculator!$F$20/2,1)-0.5))))/'VSWR Calculator'!$C$25)+$C87)^2+(1500*ABS(SIN(2*PI()*MOD(Calculator!$B$31/Calculator!$F$20,1)))*IF(MOD(Calculator!$B$31/Calculator!$F$20,1)&lt;0.5,-1,1))^2)),2))</f>
        <v>—</v>
      </c>
      <c r="CT87" s="253" t="str">
        <f aca="false">IF(OR(Calculator!$E$21&lt;&gt;"YES",Calculator!$B$31&lt;Calculator!$G$21),"—",ROUND((1+SQRT(((50*POWER(80,POWER(COS(PI()*MOD(Calculator!$B$31/Calculator!$F$21,1)),2))+MIN(500,MAX(30,100*EXP(-0.3*'VSWR Calculator'!$C$24)*(1+3*ABS(MOD('VSWR Calculator'!$C$23/Calculator!$F$21/2,1)-0.5))))/'VSWR Calculator'!$C$25)-$C87)^2+(1500*ABS(SIN(2*PI()*MOD(Calculator!$B$31/Calculator!$F$21,1)))*IF(MOD(Calculator!$B$31/Calculator!$F$21,1)&lt;0.5,-1,1))^2)/SQRT(((50*POWER(80,POWER(COS(PI()*MOD(Calculator!$B$31/Calculator!$F$21,1)),2))+MIN(500,MAX(30,100*EXP(-0.3*'VSWR Calculator'!$C$24)*(1+3*ABS(MOD('VSWR Calculator'!$C$23/Calculator!$F$21/2,1)-0.5))))/'VSWR Calculator'!$C$25)+$C87)^2+(1500*ABS(SIN(2*PI()*MOD(Calculator!$B$31/Calculator!$F$21,1)))*IF(MOD(Calculator!$B$31/Calculator!$F$21,1)&lt;0.5,-1,1))^2))/(1-SQRT(((50*POWER(80,POWER(COS(PI()*MOD(Calculator!$B$31/Calculator!$F$21,1)),2))+MIN(500,MAX(30,100*EXP(-0.3*'VSWR Calculator'!$C$24)*(1+3*ABS(MOD('VSWR Calculator'!$C$23/Calculator!$F$21/2,1)-0.5))))/'VSWR Calculator'!$C$25)-$C87)^2+(1500*ABS(SIN(2*PI()*MOD(Calculator!$B$31/Calculator!$F$21,1)))*IF(MOD(Calculator!$B$31/Calculator!$F$21,1)&lt;0.5,-1,1))^2)/SQRT(((50*POWER(80,POWER(COS(PI()*MOD(Calculator!$B$31/Calculator!$F$21,1)),2))+MIN(500,MAX(30,100*EXP(-0.3*'VSWR Calculator'!$C$24)*(1+3*ABS(MOD('VSWR Calculator'!$C$23/Calculator!$F$21/2,1)-0.5))))/'VSWR Calculator'!$C$25)+$C87)^2+(1500*ABS(SIN(2*PI()*MOD(Calculator!$B$31/Calculator!$F$21,1)))*IF(MOD(Calculator!$B$31/Calculator!$F$21,1)&lt;0.5,-1,1))^2)),2))</f>
        <v>—</v>
      </c>
      <c r="CU87" s="253" t="str">
        <f aca="false">IF(OR(Calculator!$E$22&lt;&gt;"YES",Calculator!$B$31&lt;Calculator!$G$22),"—",ROUND((1+SQRT(((50*POWER(80,POWER(COS(PI()*MOD(Calculator!$B$31/Calculator!$F$22,1)),2))+MIN(500,MAX(30,100*EXP(-0.3*'VSWR Calculator'!$C$24)*(1+3*ABS(MOD('VSWR Calculator'!$C$23/Calculator!$F$22/2,1)-0.5))))/'VSWR Calculator'!$C$25)-$C87)^2+(1500*ABS(SIN(2*PI()*MOD(Calculator!$B$31/Calculator!$F$22,1)))*IF(MOD(Calculator!$B$31/Calculator!$F$22,1)&lt;0.5,-1,1))^2)/SQRT(((50*POWER(80,POWER(COS(PI()*MOD(Calculator!$B$31/Calculator!$F$22,1)),2))+MIN(500,MAX(30,100*EXP(-0.3*'VSWR Calculator'!$C$24)*(1+3*ABS(MOD('VSWR Calculator'!$C$23/Calculator!$F$22/2,1)-0.5))))/'VSWR Calculator'!$C$25)+$C87)^2+(1500*ABS(SIN(2*PI()*MOD(Calculator!$B$31/Calculator!$F$22,1)))*IF(MOD(Calculator!$B$31/Calculator!$F$22,1)&lt;0.5,-1,1))^2))/(1-SQRT(((50*POWER(80,POWER(COS(PI()*MOD(Calculator!$B$31/Calculator!$F$22,1)),2))+MIN(500,MAX(30,100*EXP(-0.3*'VSWR Calculator'!$C$24)*(1+3*ABS(MOD('VSWR Calculator'!$C$23/Calculator!$F$22/2,1)-0.5))))/'VSWR Calculator'!$C$25)-$C87)^2+(1500*ABS(SIN(2*PI()*MOD(Calculator!$B$31/Calculator!$F$22,1)))*IF(MOD(Calculator!$B$31/Calculator!$F$22,1)&lt;0.5,-1,1))^2)/SQRT(((50*POWER(80,POWER(COS(PI()*MOD(Calculator!$B$31/Calculator!$F$22,1)),2))+MIN(500,MAX(30,100*EXP(-0.3*'VSWR Calculator'!$C$24)*(1+3*ABS(MOD('VSWR Calculator'!$C$23/Calculator!$F$22/2,1)-0.5))))/'VSWR Calculator'!$C$25)+$C87)^2+(1500*ABS(SIN(2*PI()*MOD(Calculator!$B$31/Calculator!$F$22,1)))*IF(MOD(Calculator!$B$31/Calculator!$F$22,1)&lt;0.5,-1,1))^2)),2))</f>
        <v>—</v>
      </c>
      <c r="CV87" s="253" t="n">
        <f aca="false">IFERROR(ROUND((IF(ISNUMBER(CK87),CK87,0)+IF(ISNUMBER(CL87),CL87,0)+IF(ISNUMBER(CM87),CM87,0)+IF(ISNUMBER(CN87),CN87,0)+IF(ISNUMBER(CO87),CO87,0)+IF(ISNUMBER(CP87),CP87,0)+IF(ISNUMBER(CQ87),CQ87,0)+IF(ISNUMBER(CR87),CR87,0)+IF(ISNUMBER(CS87),CS87,0)+IF(ISNUMBER(CT87),CT87,0)+IF(ISNUMBER(CU87),CU87,0))/(IF(ISNUMBER(CK87),1,0)+IF(ISNUMBER(CL87),1,0)+IF(ISNUMBER(CM87),1,0)+IF(ISNUMBER(CN87),1,0)+IF(ISNUMBER(CO87),1,0)+IF(ISNUMBER(CP87),1,0)+IF(ISNUMBER(CQ87),1,0)+IF(ISNUMBER(CR87),1,0)+IF(ISNUMBER(CS87),1,0)+IF(ISNUMBER(CT87),1,0)+IF(ISNUMBER(CU87),1,0)),4),"")</f>
        <v>16.63</v>
      </c>
      <c r="CW87" s="253" t="str">
        <f aca="false">IF(OR(Calculator!$E$12&lt;&gt;"YES",Calculator!$B$32&lt;Calculator!$G$12),"—",ROUND((1+SQRT(((50*POWER(80,POWER(COS(PI()*MOD(Calculator!$B$32/Calculator!$F$12,1)),2))+MIN(500,MAX(30,100*EXP(-0.3*'VSWR Calculator'!$C$24)*(1+3*ABS(MOD('VSWR Calculator'!$C$23/Calculator!$F$12/2,1)-0.5))))/'VSWR Calculator'!$C$25)-$C87)^2+(1500*ABS(SIN(2*PI()*MOD(Calculator!$B$32/Calculator!$F$12,1)))*IF(MOD(Calculator!$B$32/Calculator!$F$12,1)&lt;0.5,-1,1))^2)/SQRT(((50*POWER(80,POWER(COS(PI()*MOD(Calculator!$B$32/Calculator!$F$12,1)),2))+MIN(500,MAX(30,100*EXP(-0.3*'VSWR Calculator'!$C$24)*(1+3*ABS(MOD('VSWR Calculator'!$C$23/Calculator!$F$12/2,1)-0.5))))/'VSWR Calculator'!$C$25)+$C87)^2+(1500*ABS(SIN(2*PI()*MOD(Calculator!$B$32/Calculator!$F$12,1)))*IF(MOD(Calculator!$B$32/Calculator!$F$12,1)&lt;0.5,-1,1))^2))/(1-SQRT(((50*POWER(80,POWER(COS(PI()*MOD(Calculator!$B$32/Calculator!$F$12,1)),2))+MIN(500,MAX(30,100*EXP(-0.3*'VSWR Calculator'!$C$24)*(1+3*ABS(MOD('VSWR Calculator'!$C$23/Calculator!$F$12/2,1)-0.5))))/'VSWR Calculator'!$C$25)-$C87)^2+(1500*ABS(SIN(2*PI()*MOD(Calculator!$B$32/Calculator!$F$12,1)))*IF(MOD(Calculator!$B$32/Calculator!$F$12,1)&lt;0.5,-1,1))^2)/SQRT(((50*POWER(80,POWER(COS(PI()*MOD(Calculator!$B$32/Calculator!$F$12,1)),2))+MIN(500,MAX(30,100*EXP(-0.3*'VSWR Calculator'!$C$24)*(1+3*ABS(MOD('VSWR Calculator'!$C$23/Calculator!$F$12/2,1)-0.5))))/'VSWR Calculator'!$C$25)+$C87)^2+(1500*ABS(SIN(2*PI()*MOD(Calculator!$B$32/Calculator!$F$12,1)))*IF(MOD(Calculator!$B$32/Calculator!$F$12,1)&lt;0.5,-1,1))^2)),2))</f>
        <v>—</v>
      </c>
      <c r="CX87" s="253" t="str">
        <f aca="false">IF(OR(Calculator!$E$13&lt;&gt;"YES",Calculator!$B$32&lt;Calculator!$G$13),"—",ROUND((1+SQRT(((50*POWER(80,POWER(COS(PI()*MOD(Calculator!$B$32/Calculator!$F$13,1)),2))+MIN(500,MAX(30,100*EXP(-0.3*'VSWR Calculator'!$C$24)*(1+3*ABS(MOD('VSWR Calculator'!$C$23/Calculator!$F$13/2,1)-0.5))))/'VSWR Calculator'!$C$25)-$C87)^2+(1500*ABS(SIN(2*PI()*MOD(Calculator!$B$32/Calculator!$F$13,1)))*IF(MOD(Calculator!$B$32/Calculator!$F$13,1)&lt;0.5,-1,1))^2)/SQRT(((50*POWER(80,POWER(COS(PI()*MOD(Calculator!$B$32/Calculator!$F$13,1)),2))+MIN(500,MAX(30,100*EXP(-0.3*'VSWR Calculator'!$C$24)*(1+3*ABS(MOD('VSWR Calculator'!$C$23/Calculator!$F$13/2,1)-0.5))))/'VSWR Calculator'!$C$25)+$C87)^2+(1500*ABS(SIN(2*PI()*MOD(Calculator!$B$32/Calculator!$F$13,1)))*IF(MOD(Calculator!$B$32/Calculator!$F$13,1)&lt;0.5,-1,1))^2))/(1-SQRT(((50*POWER(80,POWER(COS(PI()*MOD(Calculator!$B$32/Calculator!$F$13,1)),2))+MIN(500,MAX(30,100*EXP(-0.3*'VSWR Calculator'!$C$24)*(1+3*ABS(MOD('VSWR Calculator'!$C$23/Calculator!$F$13/2,1)-0.5))))/'VSWR Calculator'!$C$25)-$C87)^2+(1500*ABS(SIN(2*PI()*MOD(Calculator!$B$32/Calculator!$F$13,1)))*IF(MOD(Calculator!$B$32/Calculator!$F$13,1)&lt;0.5,-1,1))^2)/SQRT(((50*POWER(80,POWER(COS(PI()*MOD(Calculator!$B$32/Calculator!$F$13,1)),2))+MIN(500,MAX(30,100*EXP(-0.3*'VSWR Calculator'!$C$24)*(1+3*ABS(MOD('VSWR Calculator'!$C$23/Calculator!$F$13/2,1)-0.5))))/'VSWR Calculator'!$C$25)+$C87)^2+(1500*ABS(SIN(2*PI()*MOD(Calculator!$B$32/Calculator!$F$13,1)))*IF(MOD(Calculator!$B$32/Calculator!$F$13,1)&lt;0.5,-1,1))^2)),2))</f>
        <v>—</v>
      </c>
      <c r="CY87" s="253" t="str">
        <f aca="false">IF(OR(Calculator!$E$14&lt;&gt;"YES",Calculator!$B$32&lt;Calculator!$G$14),"—",ROUND((1+SQRT(((50*POWER(80,POWER(COS(PI()*MOD(Calculator!$B$32/Calculator!$F$14,1)),2))+MIN(500,MAX(30,100*EXP(-0.3*'VSWR Calculator'!$C$24)*(1+3*ABS(MOD('VSWR Calculator'!$C$23/Calculator!$F$14/2,1)-0.5))))/'VSWR Calculator'!$C$25)-$C87)^2+(1500*ABS(SIN(2*PI()*MOD(Calculator!$B$32/Calculator!$F$14,1)))*IF(MOD(Calculator!$B$32/Calculator!$F$14,1)&lt;0.5,-1,1))^2)/SQRT(((50*POWER(80,POWER(COS(PI()*MOD(Calculator!$B$32/Calculator!$F$14,1)),2))+MIN(500,MAX(30,100*EXP(-0.3*'VSWR Calculator'!$C$24)*(1+3*ABS(MOD('VSWR Calculator'!$C$23/Calculator!$F$14/2,1)-0.5))))/'VSWR Calculator'!$C$25)+$C87)^2+(1500*ABS(SIN(2*PI()*MOD(Calculator!$B$32/Calculator!$F$14,1)))*IF(MOD(Calculator!$B$32/Calculator!$F$14,1)&lt;0.5,-1,1))^2))/(1-SQRT(((50*POWER(80,POWER(COS(PI()*MOD(Calculator!$B$32/Calculator!$F$14,1)),2))+MIN(500,MAX(30,100*EXP(-0.3*'VSWR Calculator'!$C$24)*(1+3*ABS(MOD('VSWR Calculator'!$C$23/Calculator!$F$14/2,1)-0.5))))/'VSWR Calculator'!$C$25)-$C87)^2+(1500*ABS(SIN(2*PI()*MOD(Calculator!$B$32/Calculator!$F$14,1)))*IF(MOD(Calculator!$B$32/Calculator!$F$14,1)&lt;0.5,-1,1))^2)/SQRT(((50*POWER(80,POWER(COS(PI()*MOD(Calculator!$B$32/Calculator!$F$14,1)),2))+MIN(500,MAX(30,100*EXP(-0.3*'VSWR Calculator'!$C$24)*(1+3*ABS(MOD('VSWR Calculator'!$C$23/Calculator!$F$14/2,1)-0.5))))/'VSWR Calculator'!$C$25)+$C87)^2+(1500*ABS(SIN(2*PI()*MOD(Calculator!$B$32/Calculator!$F$14,1)))*IF(MOD(Calculator!$B$32/Calculator!$F$14,1)&lt;0.5,-1,1))^2)),2))</f>
        <v>—</v>
      </c>
      <c r="CZ87" s="253" t="n">
        <f aca="false">IF(OR(Calculator!$E$15&lt;&gt;"YES",Calculator!$B$32&lt;Calculator!$G$15),"—",ROUND((1+SQRT(((50*POWER(80,POWER(COS(PI()*MOD(Calculator!$B$32/Calculator!$F$15,1)),2))+MIN(500,MAX(30,100*EXP(-0.3*'VSWR Calculator'!$C$24)*(1+3*ABS(MOD('VSWR Calculator'!$C$23/Calculator!$F$15/2,1)-0.5))))/'VSWR Calculator'!$C$25)-$C87)^2+(1500*ABS(SIN(2*PI()*MOD(Calculator!$B$32/Calculator!$F$15,1)))*IF(MOD(Calculator!$B$32/Calculator!$F$15,1)&lt;0.5,-1,1))^2)/SQRT(((50*POWER(80,POWER(COS(PI()*MOD(Calculator!$B$32/Calculator!$F$15,1)),2))+MIN(500,MAX(30,100*EXP(-0.3*'VSWR Calculator'!$C$24)*(1+3*ABS(MOD('VSWR Calculator'!$C$23/Calculator!$F$15/2,1)-0.5))))/'VSWR Calculator'!$C$25)+$C87)^2+(1500*ABS(SIN(2*PI()*MOD(Calculator!$B$32/Calculator!$F$15,1)))*IF(MOD(Calculator!$B$32/Calculator!$F$15,1)&lt;0.5,-1,1))^2))/(1-SQRT(((50*POWER(80,POWER(COS(PI()*MOD(Calculator!$B$32/Calculator!$F$15,1)),2))+MIN(500,MAX(30,100*EXP(-0.3*'VSWR Calculator'!$C$24)*(1+3*ABS(MOD('VSWR Calculator'!$C$23/Calculator!$F$15/2,1)-0.5))))/'VSWR Calculator'!$C$25)-$C87)^2+(1500*ABS(SIN(2*PI()*MOD(Calculator!$B$32/Calculator!$F$15,1)))*IF(MOD(Calculator!$B$32/Calculator!$F$15,1)&lt;0.5,-1,1))^2)/SQRT(((50*POWER(80,POWER(COS(PI()*MOD(Calculator!$B$32/Calculator!$F$15,1)),2))+MIN(500,MAX(30,100*EXP(-0.3*'VSWR Calculator'!$C$24)*(1+3*ABS(MOD('VSWR Calculator'!$C$23/Calculator!$F$15/2,1)-0.5))))/'VSWR Calculator'!$C$25)+$C87)^2+(1500*ABS(SIN(2*PI()*MOD(Calculator!$B$32/Calculator!$F$15,1)))*IF(MOD(Calculator!$B$32/Calculator!$F$15,1)&lt;0.5,-1,1))^2)),2))</f>
        <v>2.58</v>
      </c>
      <c r="DA87" s="253" t="str">
        <f aca="false">IF(OR(Calculator!$E$16&lt;&gt;"YES",Calculator!$B$32&lt;Calculator!$G$16),"—",ROUND((1+SQRT(((50*POWER(80,POWER(COS(PI()*MOD(Calculator!$B$32/Calculator!$F$16,1)),2))+MIN(500,MAX(30,100*EXP(-0.3*'VSWR Calculator'!$C$24)*(1+3*ABS(MOD('VSWR Calculator'!$C$23/Calculator!$F$16/2,1)-0.5))))/'VSWR Calculator'!$C$25)-$C87)^2+(1500*ABS(SIN(2*PI()*MOD(Calculator!$B$32/Calculator!$F$16,1)))*IF(MOD(Calculator!$B$32/Calculator!$F$16,1)&lt;0.5,-1,1))^2)/SQRT(((50*POWER(80,POWER(COS(PI()*MOD(Calculator!$B$32/Calculator!$F$16,1)),2))+MIN(500,MAX(30,100*EXP(-0.3*'VSWR Calculator'!$C$24)*(1+3*ABS(MOD('VSWR Calculator'!$C$23/Calculator!$F$16/2,1)-0.5))))/'VSWR Calculator'!$C$25)+$C87)^2+(1500*ABS(SIN(2*PI()*MOD(Calculator!$B$32/Calculator!$F$16,1)))*IF(MOD(Calculator!$B$32/Calculator!$F$16,1)&lt;0.5,-1,1))^2))/(1-SQRT(((50*POWER(80,POWER(COS(PI()*MOD(Calculator!$B$32/Calculator!$F$16,1)),2))+MIN(500,MAX(30,100*EXP(-0.3*'VSWR Calculator'!$C$24)*(1+3*ABS(MOD('VSWR Calculator'!$C$23/Calculator!$F$16/2,1)-0.5))))/'VSWR Calculator'!$C$25)-$C87)^2+(1500*ABS(SIN(2*PI()*MOD(Calculator!$B$32/Calculator!$F$16,1)))*IF(MOD(Calculator!$B$32/Calculator!$F$16,1)&lt;0.5,-1,1))^2)/SQRT(((50*POWER(80,POWER(COS(PI()*MOD(Calculator!$B$32/Calculator!$F$16,1)),2))+MIN(500,MAX(30,100*EXP(-0.3*'VSWR Calculator'!$C$24)*(1+3*ABS(MOD('VSWR Calculator'!$C$23/Calculator!$F$16/2,1)-0.5))))/'VSWR Calculator'!$C$25)+$C87)^2+(1500*ABS(SIN(2*PI()*MOD(Calculator!$B$32/Calculator!$F$16,1)))*IF(MOD(Calculator!$B$32/Calculator!$F$16,1)&lt;0.5,-1,1))^2)),2))</f>
        <v>—</v>
      </c>
      <c r="DB87" s="253" t="n">
        <f aca="false">IF(OR(Calculator!$E$17&lt;&gt;"YES",Calculator!$B$32&lt;Calculator!$G$17),"—",ROUND((1+SQRT(((50*POWER(80,POWER(COS(PI()*MOD(Calculator!$B$32/Calculator!$F$17,1)),2))+MIN(500,MAX(30,100*EXP(-0.3*'VSWR Calculator'!$C$24)*(1+3*ABS(MOD('VSWR Calculator'!$C$23/Calculator!$F$17/2,1)-0.5))))/'VSWR Calculator'!$C$25)-$C87)^2+(1500*ABS(SIN(2*PI()*MOD(Calculator!$B$32/Calculator!$F$17,1)))*IF(MOD(Calculator!$B$32/Calculator!$F$17,1)&lt;0.5,-1,1))^2)/SQRT(((50*POWER(80,POWER(COS(PI()*MOD(Calculator!$B$32/Calculator!$F$17,1)),2))+MIN(500,MAX(30,100*EXP(-0.3*'VSWR Calculator'!$C$24)*(1+3*ABS(MOD('VSWR Calculator'!$C$23/Calculator!$F$17/2,1)-0.5))))/'VSWR Calculator'!$C$25)+$C87)^2+(1500*ABS(SIN(2*PI()*MOD(Calculator!$B$32/Calculator!$F$17,1)))*IF(MOD(Calculator!$B$32/Calculator!$F$17,1)&lt;0.5,-1,1))^2))/(1-SQRT(((50*POWER(80,POWER(COS(PI()*MOD(Calculator!$B$32/Calculator!$F$17,1)),2))+MIN(500,MAX(30,100*EXP(-0.3*'VSWR Calculator'!$C$24)*(1+3*ABS(MOD('VSWR Calculator'!$C$23/Calculator!$F$17/2,1)-0.5))))/'VSWR Calculator'!$C$25)-$C87)^2+(1500*ABS(SIN(2*PI()*MOD(Calculator!$B$32/Calculator!$F$17,1)))*IF(MOD(Calculator!$B$32/Calculator!$F$17,1)&lt;0.5,-1,1))^2)/SQRT(((50*POWER(80,POWER(COS(PI()*MOD(Calculator!$B$32/Calculator!$F$17,1)),2))+MIN(500,MAX(30,100*EXP(-0.3*'VSWR Calculator'!$C$24)*(1+3*ABS(MOD('VSWR Calculator'!$C$23/Calculator!$F$17/2,1)-0.5))))/'VSWR Calculator'!$C$25)+$C87)^2+(1500*ABS(SIN(2*PI()*MOD(Calculator!$B$32/Calculator!$F$17,1)))*IF(MOD(Calculator!$B$32/Calculator!$F$17,1)&lt;0.5,-1,1))^2)),2))</f>
        <v>15.91</v>
      </c>
      <c r="DC87" s="253" t="str">
        <f aca="false">IF(OR(Calculator!$E$18&lt;&gt;"YES",Calculator!$B$32&lt;Calculator!$G$18),"—",ROUND((1+SQRT(((50*POWER(80,POWER(COS(PI()*MOD(Calculator!$B$32/Calculator!$F$18,1)),2))+MIN(500,MAX(30,100*EXP(-0.3*'VSWR Calculator'!$C$24)*(1+3*ABS(MOD('VSWR Calculator'!$C$23/Calculator!$F$18/2,1)-0.5))))/'VSWR Calculator'!$C$25)-$C87)^2+(1500*ABS(SIN(2*PI()*MOD(Calculator!$B$32/Calculator!$F$18,1)))*IF(MOD(Calculator!$B$32/Calculator!$F$18,1)&lt;0.5,-1,1))^2)/SQRT(((50*POWER(80,POWER(COS(PI()*MOD(Calculator!$B$32/Calculator!$F$18,1)),2))+MIN(500,MAX(30,100*EXP(-0.3*'VSWR Calculator'!$C$24)*(1+3*ABS(MOD('VSWR Calculator'!$C$23/Calculator!$F$18/2,1)-0.5))))/'VSWR Calculator'!$C$25)+$C87)^2+(1500*ABS(SIN(2*PI()*MOD(Calculator!$B$32/Calculator!$F$18,1)))*IF(MOD(Calculator!$B$32/Calculator!$F$18,1)&lt;0.5,-1,1))^2))/(1-SQRT(((50*POWER(80,POWER(COS(PI()*MOD(Calculator!$B$32/Calculator!$F$18,1)),2))+MIN(500,MAX(30,100*EXP(-0.3*'VSWR Calculator'!$C$24)*(1+3*ABS(MOD('VSWR Calculator'!$C$23/Calculator!$F$18/2,1)-0.5))))/'VSWR Calculator'!$C$25)-$C87)^2+(1500*ABS(SIN(2*PI()*MOD(Calculator!$B$32/Calculator!$F$18,1)))*IF(MOD(Calculator!$B$32/Calculator!$F$18,1)&lt;0.5,-1,1))^2)/SQRT(((50*POWER(80,POWER(COS(PI()*MOD(Calculator!$B$32/Calculator!$F$18,1)),2))+MIN(500,MAX(30,100*EXP(-0.3*'VSWR Calculator'!$C$24)*(1+3*ABS(MOD('VSWR Calculator'!$C$23/Calculator!$F$18/2,1)-0.5))))/'VSWR Calculator'!$C$25)+$C87)^2+(1500*ABS(SIN(2*PI()*MOD(Calculator!$B$32/Calculator!$F$18,1)))*IF(MOD(Calculator!$B$32/Calculator!$F$18,1)&lt;0.5,-1,1))^2)),2))</f>
        <v>—</v>
      </c>
      <c r="DD87" s="253" t="str">
        <f aca="false">IF(OR(Calculator!$E$19&lt;&gt;"YES",Calculator!$B$32&lt;Calculator!$G$19),"—",ROUND((1+SQRT(((50*POWER(80,POWER(COS(PI()*MOD(Calculator!$B$32/Calculator!$F$19,1)),2))+MIN(500,MAX(30,100*EXP(-0.3*'VSWR Calculator'!$C$24)*(1+3*ABS(MOD('VSWR Calculator'!$C$23/Calculator!$F$19/2,1)-0.5))))/'VSWR Calculator'!$C$25)-$C87)^2+(1500*ABS(SIN(2*PI()*MOD(Calculator!$B$32/Calculator!$F$19,1)))*IF(MOD(Calculator!$B$32/Calculator!$F$19,1)&lt;0.5,-1,1))^2)/SQRT(((50*POWER(80,POWER(COS(PI()*MOD(Calculator!$B$32/Calculator!$F$19,1)),2))+MIN(500,MAX(30,100*EXP(-0.3*'VSWR Calculator'!$C$24)*(1+3*ABS(MOD('VSWR Calculator'!$C$23/Calculator!$F$19/2,1)-0.5))))/'VSWR Calculator'!$C$25)+$C87)^2+(1500*ABS(SIN(2*PI()*MOD(Calculator!$B$32/Calculator!$F$19,1)))*IF(MOD(Calculator!$B$32/Calculator!$F$19,1)&lt;0.5,-1,1))^2))/(1-SQRT(((50*POWER(80,POWER(COS(PI()*MOD(Calculator!$B$32/Calculator!$F$19,1)),2))+MIN(500,MAX(30,100*EXP(-0.3*'VSWR Calculator'!$C$24)*(1+3*ABS(MOD('VSWR Calculator'!$C$23/Calculator!$F$19/2,1)-0.5))))/'VSWR Calculator'!$C$25)-$C87)^2+(1500*ABS(SIN(2*PI()*MOD(Calculator!$B$32/Calculator!$F$19,1)))*IF(MOD(Calculator!$B$32/Calculator!$F$19,1)&lt;0.5,-1,1))^2)/SQRT(((50*POWER(80,POWER(COS(PI()*MOD(Calculator!$B$32/Calculator!$F$19,1)),2))+MIN(500,MAX(30,100*EXP(-0.3*'VSWR Calculator'!$C$24)*(1+3*ABS(MOD('VSWR Calculator'!$C$23/Calculator!$F$19/2,1)-0.5))))/'VSWR Calculator'!$C$25)+$C87)^2+(1500*ABS(SIN(2*PI()*MOD(Calculator!$B$32/Calculator!$F$19,1)))*IF(MOD(Calculator!$B$32/Calculator!$F$19,1)&lt;0.5,-1,1))^2)),2))</f>
        <v>—</v>
      </c>
      <c r="DE87" s="253" t="str">
        <f aca="false">IF(OR(Calculator!$E$20&lt;&gt;"YES",Calculator!$B$32&lt;Calculator!$G$20),"—",ROUND((1+SQRT(((50*POWER(80,POWER(COS(PI()*MOD(Calculator!$B$32/Calculator!$F$20,1)),2))+MIN(500,MAX(30,100*EXP(-0.3*'VSWR Calculator'!$C$24)*(1+3*ABS(MOD('VSWR Calculator'!$C$23/Calculator!$F$20/2,1)-0.5))))/'VSWR Calculator'!$C$25)-$C87)^2+(1500*ABS(SIN(2*PI()*MOD(Calculator!$B$32/Calculator!$F$20,1)))*IF(MOD(Calculator!$B$32/Calculator!$F$20,1)&lt;0.5,-1,1))^2)/SQRT(((50*POWER(80,POWER(COS(PI()*MOD(Calculator!$B$32/Calculator!$F$20,1)),2))+MIN(500,MAX(30,100*EXP(-0.3*'VSWR Calculator'!$C$24)*(1+3*ABS(MOD('VSWR Calculator'!$C$23/Calculator!$F$20/2,1)-0.5))))/'VSWR Calculator'!$C$25)+$C87)^2+(1500*ABS(SIN(2*PI()*MOD(Calculator!$B$32/Calculator!$F$20,1)))*IF(MOD(Calculator!$B$32/Calculator!$F$20,1)&lt;0.5,-1,1))^2))/(1-SQRT(((50*POWER(80,POWER(COS(PI()*MOD(Calculator!$B$32/Calculator!$F$20,1)),2))+MIN(500,MAX(30,100*EXP(-0.3*'VSWR Calculator'!$C$24)*(1+3*ABS(MOD('VSWR Calculator'!$C$23/Calculator!$F$20/2,1)-0.5))))/'VSWR Calculator'!$C$25)-$C87)^2+(1500*ABS(SIN(2*PI()*MOD(Calculator!$B$32/Calculator!$F$20,1)))*IF(MOD(Calculator!$B$32/Calculator!$F$20,1)&lt;0.5,-1,1))^2)/SQRT(((50*POWER(80,POWER(COS(PI()*MOD(Calculator!$B$32/Calculator!$F$20,1)),2))+MIN(500,MAX(30,100*EXP(-0.3*'VSWR Calculator'!$C$24)*(1+3*ABS(MOD('VSWR Calculator'!$C$23/Calculator!$F$20/2,1)-0.5))))/'VSWR Calculator'!$C$25)+$C87)^2+(1500*ABS(SIN(2*PI()*MOD(Calculator!$B$32/Calculator!$F$20,1)))*IF(MOD(Calculator!$B$32/Calculator!$F$20,1)&lt;0.5,-1,1))^2)),2))</f>
        <v>—</v>
      </c>
      <c r="DF87" s="253" t="str">
        <f aca="false">IF(OR(Calculator!$E$21&lt;&gt;"YES",Calculator!$B$32&lt;Calculator!$G$21),"—",ROUND((1+SQRT(((50*POWER(80,POWER(COS(PI()*MOD(Calculator!$B$32/Calculator!$F$21,1)),2))+MIN(500,MAX(30,100*EXP(-0.3*'VSWR Calculator'!$C$24)*(1+3*ABS(MOD('VSWR Calculator'!$C$23/Calculator!$F$21/2,1)-0.5))))/'VSWR Calculator'!$C$25)-$C87)^2+(1500*ABS(SIN(2*PI()*MOD(Calculator!$B$32/Calculator!$F$21,1)))*IF(MOD(Calculator!$B$32/Calculator!$F$21,1)&lt;0.5,-1,1))^2)/SQRT(((50*POWER(80,POWER(COS(PI()*MOD(Calculator!$B$32/Calculator!$F$21,1)),2))+MIN(500,MAX(30,100*EXP(-0.3*'VSWR Calculator'!$C$24)*(1+3*ABS(MOD('VSWR Calculator'!$C$23/Calculator!$F$21/2,1)-0.5))))/'VSWR Calculator'!$C$25)+$C87)^2+(1500*ABS(SIN(2*PI()*MOD(Calculator!$B$32/Calculator!$F$21,1)))*IF(MOD(Calculator!$B$32/Calculator!$F$21,1)&lt;0.5,-1,1))^2))/(1-SQRT(((50*POWER(80,POWER(COS(PI()*MOD(Calculator!$B$32/Calculator!$F$21,1)),2))+MIN(500,MAX(30,100*EXP(-0.3*'VSWR Calculator'!$C$24)*(1+3*ABS(MOD('VSWR Calculator'!$C$23/Calculator!$F$21/2,1)-0.5))))/'VSWR Calculator'!$C$25)-$C87)^2+(1500*ABS(SIN(2*PI()*MOD(Calculator!$B$32/Calculator!$F$21,1)))*IF(MOD(Calculator!$B$32/Calculator!$F$21,1)&lt;0.5,-1,1))^2)/SQRT(((50*POWER(80,POWER(COS(PI()*MOD(Calculator!$B$32/Calculator!$F$21,1)),2))+MIN(500,MAX(30,100*EXP(-0.3*'VSWR Calculator'!$C$24)*(1+3*ABS(MOD('VSWR Calculator'!$C$23/Calculator!$F$21/2,1)-0.5))))/'VSWR Calculator'!$C$25)+$C87)^2+(1500*ABS(SIN(2*PI()*MOD(Calculator!$B$32/Calculator!$F$21,1)))*IF(MOD(Calculator!$B$32/Calculator!$F$21,1)&lt;0.5,-1,1))^2)),2))</f>
        <v>—</v>
      </c>
      <c r="DG87" s="253" t="str">
        <f aca="false">IF(OR(Calculator!$E$22&lt;&gt;"YES",Calculator!$B$32&lt;Calculator!$G$22),"—",ROUND((1+SQRT(((50*POWER(80,POWER(COS(PI()*MOD(Calculator!$B$32/Calculator!$F$22,1)),2))+MIN(500,MAX(30,100*EXP(-0.3*'VSWR Calculator'!$C$24)*(1+3*ABS(MOD('VSWR Calculator'!$C$23/Calculator!$F$22/2,1)-0.5))))/'VSWR Calculator'!$C$25)-$C87)^2+(1500*ABS(SIN(2*PI()*MOD(Calculator!$B$32/Calculator!$F$22,1)))*IF(MOD(Calculator!$B$32/Calculator!$F$22,1)&lt;0.5,-1,1))^2)/SQRT(((50*POWER(80,POWER(COS(PI()*MOD(Calculator!$B$32/Calculator!$F$22,1)),2))+MIN(500,MAX(30,100*EXP(-0.3*'VSWR Calculator'!$C$24)*(1+3*ABS(MOD('VSWR Calculator'!$C$23/Calculator!$F$22/2,1)-0.5))))/'VSWR Calculator'!$C$25)+$C87)^2+(1500*ABS(SIN(2*PI()*MOD(Calculator!$B$32/Calculator!$F$22,1)))*IF(MOD(Calculator!$B$32/Calculator!$F$22,1)&lt;0.5,-1,1))^2))/(1-SQRT(((50*POWER(80,POWER(COS(PI()*MOD(Calculator!$B$32/Calculator!$F$22,1)),2))+MIN(500,MAX(30,100*EXP(-0.3*'VSWR Calculator'!$C$24)*(1+3*ABS(MOD('VSWR Calculator'!$C$23/Calculator!$F$22/2,1)-0.5))))/'VSWR Calculator'!$C$25)-$C87)^2+(1500*ABS(SIN(2*PI()*MOD(Calculator!$B$32/Calculator!$F$22,1)))*IF(MOD(Calculator!$B$32/Calculator!$F$22,1)&lt;0.5,-1,1))^2)/SQRT(((50*POWER(80,POWER(COS(PI()*MOD(Calculator!$B$32/Calculator!$F$22,1)),2))+MIN(500,MAX(30,100*EXP(-0.3*'VSWR Calculator'!$C$24)*(1+3*ABS(MOD('VSWR Calculator'!$C$23/Calculator!$F$22/2,1)-0.5))))/'VSWR Calculator'!$C$25)+$C87)^2+(1500*ABS(SIN(2*PI()*MOD(Calculator!$B$32/Calculator!$F$22,1)))*IF(MOD(Calculator!$B$32/Calculator!$F$22,1)&lt;0.5,-1,1))^2)),2))</f>
        <v>—</v>
      </c>
      <c r="DH87" s="253" t="n">
        <f aca="false">IFERROR(ROUND((IF(ISNUMBER(CW87),CW87,0)+IF(ISNUMBER(CX87),CX87,0)+IF(ISNUMBER(CY87),CY87,0)+IF(ISNUMBER(CZ87),CZ87,0)+IF(ISNUMBER(DA87),DA87,0)+IF(ISNUMBER(DB87),DB87,0)+IF(ISNUMBER(DC87),DC87,0)+IF(ISNUMBER(DD87),DD87,0)+IF(ISNUMBER(DE87),DE87,0)+IF(ISNUMBER(DF87),DF87,0)+IF(ISNUMBER(DG87),DG87,0))/(IF(ISNUMBER(CW87),1,0)+IF(ISNUMBER(CX87),1,0)+IF(ISNUMBER(CY87),1,0)+IF(ISNUMBER(CZ87),1,0)+IF(ISNUMBER(DA87),1,0)+IF(ISNUMBER(DB87),1,0)+IF(ISNUMBER(DC87),1,0)+IF(ISNUMBER(DD87),1,0)+IF(ISNUMBER(DE87),1,0)+IF(ISNUMBER(DF87),1,0)+IF(ISNUMBER(DG87),1,0)),4),"")</f>
        <v>9.245</v>
      </c>
      <c r="DI87" s="253" t="str">
        <f aca="false">IF(OR(Calculator!$E$12&lt;&gt;"YES",Calculator!$B$33&lt;Calculator!$G$12),"—",ROUND((1+SQRT(((50*POWER(80,POWER(COS(PI()*MOD(Calculator!$B$33/Calculator!$F$12,1)),2))+MIN(500,MAX(30,100*EXP(-0.3*'VSWR Calculator'!$C$24)*(1+3*ABS(MOD('VSWR Calculator'!$C$23/Calculator!$F$12/2,1)-0.5))))/'VSWR Calculator'!$C$25)-$C87)^2+(1500*ABS(SIN(2*PI()*MOD(Calculator!$B$33/Calculator!$F$12,1)))*IF(MOD(Calculator!$B$33/Calculator!$F$12,1)&lt;0.5,-1,1))^2)/SQRT(((50*POWER(80,POWER(COS(PI()*MOD(Calculator!$B$33/Calculator!$F$12,1)),2))+MIN(500,MAX(30,100*EXP(-0.3*'VSWR Calculator'!$C$24)*(1+3*ABS(MOD('VSWR Calculator'!$C$23/Calculator!$F$12/2,1)-0.5))))/'VSWR Calculator'!$C$25)+$C87)^2+(1500*ABS(SIN(2*PI()*MOD(Calculator!$B$33/Calculator!$F$12,1)))*IF(MOD(Calculator!$B$33/Calculator!$F$12,1)&lt;0.5,-1,1))^2))/(1-SQRT(((50*POWER(80,POWER(COS(PI()*MOD(Calculator!$B$33/Calculator!$F$12,1)),2))+MIN(500,MAX(30,100*EXP(-0.3*'VSWR Calculator'!$C$24)*(1+3*ABS(MOD('VSWR Calculator'!$C$23/Calculator!$F$12/2,1)-0.5))))/'VSWR Calculator'!$C$25)-$C87)^2+(1500*ABS(SIN(2*PI()*MOD(Calculator!$B$33/Calculator!$F$12,1)))*IF(MOD(Calculator!$B$33/Calculator!$F$12,1)&lt;0.5,-1,1))^2)/SQRT(((50*POWER(80,POWER(COS(PI()*MOD(Calculator!$B$33/Calculator!$F$12,1)),2))+MIN(500,MAX(30,100*EXP(-0.3*'VSWR Calculator'!$C$24)*(1+3*ABS(MOD('VSWR Calculator'!$C$23/Calculator!$F$12/2,1)-0.5))))/'VSWR Calculator'!$C$25)+$C87)^2+(1500*ABS(SIN(2*PI()*MOD(Calculator!$B$33/Calculator!$F$12,1)))*IF(MOD(Calculator!$B$33/Calculator!$F$12,1)&lt;0.5,-1,1))^2)),2))</f>
        <v>—</v>
      </c>
      <c r="DJ87" s="253" t="str">
        <f aca="false">IF(OR(Calculator!$E$13&lt;&gt;"YES",Calculator!$B$33&lt;Calculator!$G$13),"—",ROUND((1+SQRT(((50*POWER(80,POWER(COS(PI()*MOD(Calculator!$B$33/Calculator!$F$13,1)),2))+MIN(500,MAX(30,100*EXP(-0.3*'VSWR Calculator'!$C$24)*(1+3*ABS(MOD('VSWR Calculator'!$C$23/Calculator!$F$13/2,1)-0.5))))/'VSWR Calculator'!$C$25)-$C87)^2+(1500*ABS(SIN(2*PI()*MOD(Calculator!$B$33/Calculator!$F$13,1)))*IF(MOD(Calculator!$B$33/Calculator!$F$13,1)&lt;0.5,-1,1))^2)/SQRT(((50*POWER(80,POWER(COS(PI()*MOD(Calculator!$B$33/Calculator!$F$13,1)),2))+MIN(500,MAX(30,100*EXP(-0.3*'VSWR Calculator'!$C$24)*(1+3*ABS(MOD('VSWR Calculator'!$C$23/Calculator!$F$13/2,1)-0.5))))/'VSWR Calculator'!$C$25)+$C87)^2+(1500*ABS(SIN(2*PI()*MOD(Calculator!$B$33/Calculator!$F$13,1)))*IF(MOD(Calculator!$B$33/Calculator!$F$13,1)&lt;0.5,-1,1))^2))/(1-SQRT(((50*POWER(80,POWER(COS(PI()*MOD(Calculator!$B$33/Calculator!$F$13,1)),2))+MIN(500,MAX(30,100*EXP(-0.3*'VSWR Calculator'!$C$24)*(1+3*ABS(MOD('VSWR Calculator'!$C$23/Calculator!$F$13/2,1)-0.5))))/'VSWR Calculator'!$C$25)-$C87)^2+(1500*ABS(SIN(2*PI()*MOD(Calculator!$B$33/Calculator!$F$13,1)))*IF(MOD(Calculator!$B$33/Calculator!$F$13,1)&lt;0.5,-1,1))^2)/SQRT(((50*POWER(80,POWER(COS(PI()*MOD(Calculator!$B$33/Calculator!$F$13,1)),2))+MIN(500,MAX(30,100*EXP(-0.3*'VSWR Calculator'!$C$24)*(1+3*ABS(MOD('VSWR Calculator'!$C$23/Calculator!$F$13/2,1)-0.5))))/'VSWR Calculator'!$C$25)+$C87)^2+(1500*ABS(SIN(2*PI()*MOD(Calculator!$B$33/Calculator!$F$13,1)))*IF(MOD(Calculator!$B$33/Calculator!$F$13,1)&lt;0.5,-1,1))^2)),2))</f>
        <v>—</v>
      </c>
      <c r="DK87" s="253" t="str">
        <f aca="false">IF(OR(Calculator!$E$14&lt;&gt;"YES",Calculator!$B$33&lt;Calculator!$G$14),"—",ROUND((1+SQRT(((50*POWER(80,POWER(COS(PI()*MOD(Calculator!$B$33/Calculator!$F$14,1)),2))+MIN(500,MAX(30,100*EXP(-0.3*'VSWR Calculator'!$C$24)*(1+3*ABS(MOD('VSWR Calculator'!$C$23/Calculator!$F$14/2,1)-0.5))))/'VSWR Calculator'!$C$25)-$C87)^2+(1500*ABS(SIN(2*PI()*MOD(Calculator!$B$33/Calculator!$F$14,1)))*IF(MOD(Calculator!$B$33/Calculator!$F$14,1)&lt;0.5,-1,1))^2)/SQRT(((50*POWER(80,POWER(COS(PI()*MOD(Calculator!$B$33/Calculator!$F$14,1)),2))+MIN(500,MAX(30,100*EXP(-0.3*'VSWR Calculator'!$C$24)*(1+3*ABS(MOD('VSWR Calculator'!$C$23/Calculator!$F$14/2,1)-0.5))))/'VSWR Calculator'!$C$25)+$C87)^2+(1500*ABS(SIN(2*PI()*MOD(Calculator!$B$33/Calculator!$F$14,1)))*IF(MOD(Calculator!$B$33/Calculator!$F$14,1)&lt;0.5,-1,1))^2))/(1-SQRT(((50*POWER(80,POWER(COS(PI()*MOD(Calculator!$B$33/Calculator!$F$14,1)),2))+MIN(500,MAX(30,100*EXP(-0.3*'VSWR Calculator'!$C$24)*(1+3*ABS(MOD('VSWR Calculator'!$C$23/Calculator!$F$14/2,1)-0.5))))/'VSWR Calculator'!$C$25)-$C87)^2+(1500*ABS(SIN(2*PI()*MOD(Calculator!$B$33/Calculator!$F$14,1)))*IF(MOD(Calculator!$B$33/Calculator!$F$14,1)&lt;0.5,-1,1))^2)/SQRT(((50*POWER(80,POWER(COS(PI()*MOD(Calculator!$B$33/Calculator!$F$14,1)),2))+MIN(500,MAX(30,100*EXP(-0.3*'VSWR Calculator'!$C$24)*(1+3*ABS(MOD('VSWR Calculator'!$C$23/Calculator!$F$14/2,1)-0.5))))/'VSWR Calculator'!$C$25)+$C87)^2+(1500*ABS(SIN(2*PI()*MOD(Calculator!$B$33/Calculator!$F$14,1)))*IF(MOD(Calculator!$B$33/Calculator!$F$14,1)&lt;0.5,-1,1))^2)),2))</f>
        <v>—</v>
      </c>
      <c r="DL87" s="253" t="n">
        <f aca="false">IF(OR(Calculator!$E$15&lt;&gt;"YES",Calculator!$B$33&lt;Calculator!$G$15),"—",ROUND((1+SQRT(((50*POWER(80,POWER(COS(PI()*MOD(Calculator!$B$33/Calculator!$F$15,1)),2))+MIN(500,MAX(30,100*EXP(-0.3*'VSWR Calculator'!$C$24)*(1+3*ABS(MOD('VSWR Calculator'!$C$23/Calculator!$F$15/2,1)-0.5))))/'VSWR Calculator'!$C$25)-$C87)^2+(1500*ABS(SIN(2*PI()*MOD(Calculator!$B$33/Calculator!$F$15,1)))*IF(MOD(Calculator!$B$33/Calculator!$F$15,1)&lt;0.5,-1,1))^2)/SQRT(((50*POWER(80,POWER(COS(PI()*MOD(Calculator!$B$33/Calculator!$F$15,1)),2))+MIN(500,MAX(30,100*EXP(-0.3*'VSWR Calculator'!$C$24)*(1+3*ABS(MOD('VSWR Calculator'!$C$23/Calculator!$F$15/2,1)-0.5))))/'VSWR Calculator'!$C$25)+$C87)^2+(1500*ABS(SIN(2*PI()*MOD(Calculator!$B$33/Calculator!$F$15,1)))*IF(MOD(Calculator!$B$33/Calculator!$F$15,1)&lt;0.5,-1,1))^2))/(1-SQRT(((50*POWER(80,POWER(COS(PI()*MOD(Calculator!$B$33/Calculator!$F$15,1)),2))+MIN(500,MAX(30,100*EXP(-0.3*'VSWR Calculator'!$C$24)*(1+3*ABS(MOD('VSWR Calculator'!$C$23/Calculator!$F$15/2,1)-0.5))))/'VSWR Calculator'!$C$25)-$C87)^2+(1500*ABS(SIN(2*PI()*MOD(Calculator!$B$33/Calculator!$F$15,1)))*IF(MOD(Calculator!$B$33/Calculator!$F$15,1)&lt;0.5,-1,1))^2)/SQRT(((50*POWER(80,POWER(COS(PI()*MOD(Calculator!$B$33/Calculator!$F$15,1)),2))+MIN(500,MAX(30,100*EXP(-0.3*'VSWR Calculator'!$C$24)*(1+3*ABS(MOD('VSWR Calculator'!$C$23/Calculator!$F$15/2,1)-0.5))))/'VSWR Calculator'!$C$25)+$C87)^2+(1500*ABS(SIN(2*PI()*MOD(Calculator!$B$33/Calculator!$F$15,1)))*IF(MOD(Calculator!$B$33/Calculator!$F$15,1)&lt;0.5,-1,1))^2)),2))</f>
        <v>2.74</v>
      </c>
      <c r="DM87" s="253" t="str">
        <f aca="false">IF(OR(Calculator!$E$16&lt;&gt;"YES",Calculator!$B$33&lt;Calculator!$G$16),"—",ROUND((1+SQRT(((50*POWER(80,POWER(COS(PI()*MOD(Calculator!$B$33/Calculator!$F$16,1)),2))+MIN(500,MAX(30,100*EXP(-0.3*'VSWR Calculator'!$C$24)*(1+3*ABS(MOD('VSWR Calculator'!$C$23/Calculator!$F$16/2,1)-0.5))))/'VSWR Calculator'!$C$25)-$C87)^2+(1500*ABS(SIN(2*PI()*MOD(Calculator!$B$33/Calculator!$F$16,1)))*IF(MOD(Calculator!$B$33/Calculator!$F$16,1)&lt;0.5,-1,1))^2)/SQRT(((50*POWER(80,POWER(COS(PI()*MOD(Calculator!$B$33/Calculator!$F$16,1)),2))+MIN(500,MAX(30,100*EXP(-0.3*'VSWR Calculator'!$C$24)*(1+3*ABS(MOD('VSWR Calculator'!$C$23/Calculator!$F$16/2,1)-0.5))))/'VSWR Calculator'!$C$25)+$C87)^2+(1500*ABS(SIN(2*PI()*MOD(Calculator!$B$33/Calculator!$F$16,1)))*IF(MOD(Calculator!$B$33/Calculator!$F$16,1)&lt;0.5,-1,1))^2))/(1-SQRT(((50*POWER(80,POWER(COS(PI()*MOD(Calculator!$B$33/Calculator!$F$16,1)),2))+MIN(500,MAX(30,100*EXP(-0.3*'VSWR Calculator'!$C$24)*(1+3*ABS(MOD('VSWR Calculator'!$C$23/Calculator!$F$16/2,1)-0.5))))/'VSWR Calculator'!$C$25)-$C87)^2+(1500*ABS(SIN(2*PI()*MOD(Calculator!$B$33/Calculator!$F$16,1)))*IF(MOD(Calculator!$B$33/Calculator!$F$16,1)&lt;0.5,-1,1))^2)/SQRT(((50*POWER(80,POWER(COS(PI()*MOD(Calculator!$B$33/Calculator!$F$16,1)),2))+MIN(500,MAX(30,100*EXP(-0.3*'VSWR Calculator'!$C$24)*(1+3*ABS(MOD('VSWR Calculator'!$C$23/Calculator!$F$16/2,1)-0.5))))/'VSWR Calculator'!$C$25)+$C87)^2+(1500*ABS(SIN(2*PI()*MOD(Calculator!$B$33/Calculator!$F$16,1)))*IF(MOD(Calculator!$B$33/Calculator!$F$16,1)&lt;0.5,-1,1))^2)),2))</f>
        <v>—</v>
      </c>
      <c r="DN87" s="253" t="n">
        <f aca="false">IF(OR(Calculator!$E$17&lt;&gt;"YES",Calculator!$B$33&lt;Calculator!$G$17),"—",ROUND((1+SQRT(((50*POWER(80,POWER(COS(PI()*MOD(Calculator!$B$33/Calculator!$F$17,1)),2))+MIN(500,MAX(30,100*EXP(-0.3*'VSWR Calculator'!$C$24)*(1+3*ABS(MOD('VSWR Calculator'!$C$23/Calculator!$F$17/2,1)-0.5))))/'VSWR Calculator'!$C$25)-$C87)^2+(1500*ABS(SIN(2*PI()*MOD(Calculator!$B$33/Calculator!$F$17,1)))*IF(MOD(Calculator!$B$33/Calculator!$F$17,1)&lt;0.5,-1,1))^2)/SQRT(((50*POWER(80,POWER(COS(PI()*MOD(Calculator!$B$33/Calculator!$F$17,1)),2))+MIN(500,MAX(30,100*EXP(-0.3*'VSWR Calculator'!$C$24)*(1+3*ABS(MOD('VSWR Calculator'!$C$23/Calculator!$F$17/2,1)-0.5))))/'VSWR Calculator'!$C$25)+$C87)^2+(1500*ABS(SIN(2*PI()*MOD(Calculator!$B$33/Calculator!$F$17,1)))*IF(MOD(Calculator!$B$33/Calculator!$F$17,1)&lt;0.5,-1,1))^2))/(1-SQRT(((50*POWER(80,POWER(COS(PI()*MOD(Calculator!$B$33/Calculator!$F$17,1)),2))+MIN(500,MAX(30,100*EXP(-0.3*'VSWR Calculator'!$C$24)*(1+3*ABS(MOD('VSWR Calculator'!$C$23/Calculator!$F$17/2,1)-0.5))))/'VSWR Calculator'!$C$25)-$C87)^2+(1500*ABS(SIN(2*PI()*MOD(Calculator!$B$33/Calculator!$F$17,1)))*IF(MOD(Calculator!$B$33/Calculator!$F$17,1)&lt;0.5,-1,1))^2)/SQRT(((50*POWER(80,POWER(COS(PI()*MOD(Calculator!$B$33/Calculator!$F$17,1)),2))+MIN(500,MAX(30,100*EXP(-0.3*'VSWR Calculator'!$C$24)*(1+3*ABS(MOD('VSWR Calculator'!$C$23/Calculator!$F$17/2,1)-0.5))))/'VSWR Calculator'!$C$25)+$C87)^2+(1500*ABS(SIN(2*PI()*MOD(Calculator!$B$33/Calculator!$F$17,1)))*IF(MOD(Calculator!$B$33/Calculator!$F$17,1)&lt;0.5,-1,1))^2)),2))</f>
        <v>17.44</v>
      </c>
      <c r="DO87" s="253" t="str">
        <f aca="false">IF(OR(Calculator!$E$18&lt;&gt;"YES",Calculator!$B$33&lt;Calculator!$G$18),"—",ROUND((1+SQRT(((50*POWER(80,POWER(COS(PI()*MOD(Calculator!$B$33/Calculator!$F$18,1)),2))+MIN(500,MAX(30,100*EXP(-0.3*'VSWR Calculator'!$C$24)*(1+3*ABS(MOD('VSWR Calculator'!$C$23/Calculator!$F$18/2,1)-0.5))))/'VSWR Calculator'!$C$25)-$C87)^2+(1500*ABS(SIN(2*PI()*MOD(Calculator!$B$33/Calculator!$F$18,1)))*IF(MOD(Calculator!$B$33/Calculator!$F$18,1)&lt;0.5,-1,1))^2)/SQRT(((50*POWER(80,POWER(COS(PI()*MOD(Calculator!$B$33/Calculator!$F$18,1)),2))+MIN(500,MAX(30,100*EXP(-0.3*'VSWR Calculator'!$C$24)*(1+3*ABS(MOD('VSWR Calculator'!$C$23/Calculator!$F$18/2,1)-0.5))))/'VSWR Calculator'!$C$25)+$C87)^2+(1500*ABS(SIN(2*PI()*MOD(Calculator!$B$33/Calculator!$F$18,1)))*IF(MOD(Calculator!$B$33/Calculator!$F$18,1)&lt;0.5,-1,1))^2))/(1-SQRT(((50*POWER(80,POWER(COS(PI()*MOD(Calculator!$B$33/Calculator!$F$18,1)),2))+MIN(500,MAX(30,100*EXP(-0.3*'VSWR Calculator'!$C$24)*(1+3*ABS(MOD('VSWR Calculator'!$C$23/Calculator!$F$18/2,1)-0.5))))/'VSWR Calculator'!$C$25)-$C87)^2+(1500*ABS(SIN(2*PI()*MOD(Calculator!$B$33/Calculator!$F$18,1)))*IF(MOD(Calculator!$B$33/Calculator!$F$18,1)&lt;0.5,-1,1))^2)/SQRT(((50*POWER(80,POWER(COS(PI()*MOD(Calculator!$B$33/Calculator!$F$18,1)),2))+MIN(500,MAX(30,100*EXP(-0.3*'VSWR Calculator'!$C$24)*(1+3*ABS(MOD('VSWR Calculator'!$C$23/Calculator!$F$18/2,1)-0.5))))/'VSWR Calculator'!$C$25)+$C87)^2+(1500*ABS(SIN(2*PI()*MOD(Calculator!$B$33/Calculator!$F$18,1)))*IF(MOD(Calculator!$B$33/Calculator!$F$18,1)&lt;0.5,-1,1))^2)),2))</f>
        <v>—</v>
      </c>
      <c r="DP87" s="253" t="str">
        <f aca="false">IF(OR(Calculator!$E$19&lt;&gt;"YES",Calculator!$B$33&lt;Calculator!$G$19),"—",ROUND((1+SQRT(((50*POWER(80,POWER(COS(PI()*MOD(Calculator!$B$33/Calculator!$F$19,1)),2))+MIN(500,MAX(30,100*EXP(-0.3*'VSWR Calculator'!$C$24)*(1+3*ABS(MOD('VSWR Calculator'!$C$23/Calculator!$F$19/2,1)-0.5))))/'VSWR Calculator'!$C$25)-$C87)^2+(1500*ABS(SIN(2*PI()*MOD(Calculator!$B$33/Calculator!$F$19,1)))*IF(MOD(Calculator!$B$33/Calculator!$F$19,1)&lt;0.5,-1,1))^2)/SQRT(((50*POWER(80,POWER(COS(PI()*MOD(Calculator!$B$33/Calculator!$F$19,1)),2))+MIN(500,MAX(30,100*EXP(-0.3*'VSWR Calculator'!$C$24)*(1+3*ABS(MOD('VSWR Calculator'!$C$23/Calculator!$F$19/2,1)-0.5))))/'VSWR Calculator'!$C$25)+$C87)^2+(1500*ABS(SIN(2*PI()*MOD(Calculator!$B$33/Calculator!$F$19,1)))*IF(MOD(Calculator!$B$33/Calculator!$F$19,1)&lt;0.5,-1,1))^2))/(1-SQRT(((50*POWER(80,POWER(COS(PI()*MOD(Calculator!$B$33/Calculator!$F$19,1)),2))+MIN(500,MAX(30,100*EXP(-0.3*'VSWR Calculator'!$C$24)*(1+3*ABS(MOD('VSWR Calculator'!$C$23/Calculator!$F$19/2,1)-0.5))))/'VSWR Calculator'!$C$25)-$C87)^2+(1500*ABS(SIN(2*PI()*MOD(Calculator!$B$33/Calculator!$F$19,1)))*IF(MOD(Calculator!$B$33/Calculator!$F$19,1)&lt;0.5,-1,1))^2)/SQRT(((50*POWER(80,POWER(COS(PI()*MOD(Calculator!$B$33/Calculator!$F$19,1)),2))+MIN(500,MAX(30,100*EXP(-0.3*'VSWR Calculator'!$C$24)*(1+3*ABS(MOD('VSWR Calculator'!$C$23/Calculator!$F$19/2,1)-0.5))))/'VSWR Calculator'!$C$25)+$C87)^2+(1500*ABS(SIN(2*PI()*MOD(Calculator!$B$33/Calculator!$F$19,1)))*IF(MOD(Calculator!$B$33/Calculator!$F$19,1)&lt;0.5,-1,1))^2)),2))</f>
        <v>—</v>
      </c>
      <c r="DQ87" s="253" t="str">
        <f aca="false">IF(OR(Calculator!$E$20&lt;&gt;"YES",Calculator!$B$33&lt;Calculator!$G$20),"—",ROUND((1+SQRT(((50*POWER(80,POWER(COS(PI()*MOD(Calculator!$B$33/Calculator!$F$20,1)),2))+MIN(500,MAX(30,100*EXP(-0.3*'VSWR Calculator'!$C$24)*(1+3*ABS(MOD('VSWR Calculator'!$C$23/Calculator!$F$20/2,1)-0.5))))/'VSWR Calculator'!$C$25)-$C87)^2+(1500*ABS(SIN(2*PI()*MOD(Calculator!$B$33/Calculator!$F$20,1)))*IF(MOD(Calculator!$B$33/Calculator!$F$20,1)&lt;0.5,-1,1))^2)/SQRT(((50*POWER(80,POWER(COS(PI()*MOD(Calculator!$B$33/Calculator!$F$20,1)),2))+MIN(500,MAX(30,100*EXP(-0.3*'VSWR Calculator'!$C$24)*(1+3*ABS(MOD('VSWR Calculator'!$C$23/Calculator!$F$20/2,1)-0.5))))/'VSWR Calculator'!$C$25)+$C87)^2+(1500*ABS(SIN(2*PI()*MOD(Calculator!$B$33/Calculator!$F$20,1)))*IF(MOD(Calculator!$B$33/Calculator!$F$20,1)&lt;0.5,-1,1))^2))/(1-SQRT(((50*POWER(80,POWER(COS(PI()*MOD(Calculator!$B$33/Calculator!$F$20,1)),2))+MIN(500,MAX(30,100*EXP(-0.3*'VSWR Calculator'!$C$24)*(1+3*ABS(MOD('VSWR Calculator'!$C$23/Calculator!$F$20/2,1)-0.5))))/'VSWR Calculator'!$C$25)-$C87)^2+(1500*ABS(SIN(2*PI()*MOD(Calculator!$B$33/Calculator!$F$20,1)))*IF(MOD(Calculator!$B$33/Calculator!$F$20,1)&lt;0.5,-1,1))^2)/SQRT(((50*POWER(80,POWER(COS(PI()*MOD(Calculator!$B$33/Calculator!$F$20,1)),2))+MIN(500,MAX(30,100*EXP(-0.3*'VSWR Calculator'!$C$24)*(1+3*ABS(MOD('VSWR Calculator'!$C$23/Calculator!$F$20/2,1)-0.5))))/'VSWR Calculator'!$C$25)+$C87)^2+(1500*ABS(SIN(2*PI()*MOD(Calculator!$B$33/Calculator!$F$20,1)))*IF(MOD(Calculator!$B$33/Calculator!$F$20,1)&lt;0.5,-1,1))^2)),2))</f>
        <v>—</v>
      </c>
      <c r="DR87" s="253" t="str">
        <f aca="false">IF(OR(Calculator!$E$21&lt;&gt;"YES",Calculator!$B$33&lt;Calculator!$G$21),"—",ROUND((1+SQRT(((50*POWER(80,POWER(COS(PI()*MOD(Calculator!$B$33/Calculator!$F$21,1)),2))+MIN(500,MAX(30,100*EXP(-0.3*'VSWR Calculator'!$C$24)*(1+3*ABS(MOD('VSWR Calculator'!$C$23/Calculator!$F$21/2,1)-0.5))))/'VSWR Calculator'!$C$25)-$C87)^2+(1500*ABS(SIN(2*PI()*MOD(Calculator!$B$33/Calculator!$F$21,1)))*IF(MOD(Calculator!$B$33/Calculator!$F$21,1)&lt;0.5,-1,1))^2)/SQRT(((50*POWER(80,POWER(COS(PI()*MOD(Calculator!$B$33/Calculator!$F$21,1)),2))+MIN(500,MAX(30,100*EXP(-0.3*'VSWR Calculator'!$C$24)*(1+3*ABS(MOD('VSWR Calculator'!$C$23/Calculator!$F$21/2,1)-0.5))))/'VSWR Calculator'!$C$25)+$C87)^2+(1500*ABS(SIN(2*PI()*MOD(Calculator!$B$33/Calculator!$F$21,1)))*IF(MOD(Calculator!$B$33/Calculator!$F$21,1)&lt;0.5,-1,1))^2))/(1-SQRT(((50*POWER(80,POWER(COS(PI()*MOD(Calculator!$B$33/Calculator!$F$21,1)),2))+MIN(500,MAX(30,100*EXP(-0.3*'VSWR Calculator'!$C$24)*(1+3*ABS(MOD('VSWR Calculator'!$C$23/Calculator!$F$21/2,1)-0.5))))/'VSWR Calculator'!$C$25)-$C87)^2+(1500*ABS(SIN(2*PI()*MOD(Calculator!$B$33/Calculator!$F$21,1)))*IF(MOD(Calculator!$B$33/Calculator!$F$21,1)&lt;0.5,-1,1))^2)/SQRT(((50*POWER(80,POWER(COS(PI()*MOD(Calculator!$B$33/Calculator!$F$21,1)),2))+MIN(500,MAX(30,100*EXP(-0.3*'VSWR Calculator'!$C$24)*(1+3*ABS(MOD('VSWR Calculator'!$C$23/Calculator!$F$21/2,1)-0.5))))/'VSWR Calculator'!$C$25)+$C87)^2+(1500*ABS(SIN(2*PI()*MOD(Calculator!$B$33/Calculator!$F$21,1)))*IF(MOD(Calculator!$B$33/Calculator!$F$21,1)&lt;0.5,-1,1))^2)),2))</f>
        <v>—</v>
      </c>
      <c r="DS87" s="253" t="str">
        <f aca="false">IF(OR(Calculator!$E$22&lt;&gt;"YES",Calculator!$B$33&lt;Calculator!$G$22),"—",ROUND((1+SQRT(((50*POWER(80,POWER(COS(PI()*MOD(Calculator!$B$33/Calculator!$F$22,1)),2))+MIN(500,MAX(30,100*EXP(-0.3*'VSWR Calculator'!$C$24)*(1+3*ABS(MOD('VSWR Calculator'!$C$23/Calculator!$F$22/2,1)-0.5))))/'VSWR Calculator'!$C$25)-$C87)^2+(1500*ABS(SIN(2*PI()*MOD(Calculator!$B$33/Calculator!$F$22,1)))*IF(MOD(Calculator!$B$33/Calculator!$F$22,1)&lt;0.5,-1,1))^2)/SQRT(((50*POWER(80,POWER(COS(PI()*MOD(Calculator!$B$33/Calculator!$F$22,1)),2))+MIN(500,MAX(30,100*EXP(-0.3*'VSWR Calculator'!$C$24)*(1+3*ABS(MOD('VSWR Calculator'!$C$23/Calculator!$F$22/2,1)-0.5))))/'VSWR Calculator'!$C$25)+$C87)^2+(1500*ABS(SIN(2*PI()*MOD(Calculator!$B$33/Calculator!$F$22,1)))*IF(MOD(Calculator!$B$33/Calculator!$F$22,1)&lt;0.5,-1,1))^2))/(1-SQRT(((50*POWER(80,POWER(COS(PI()*MOD(Calculator!$B$33/Calculator!$F$22,1)),2))+MIN(500,MAX(30,100*EXP(-0.3*'VSWR Calculator'!$C$24)*(1+3*ABS(MOD('VSWR Calculator'!$C$23/Calculator!$F$22/2,1)-0.5))))/'VSWR Calculator'!$C$25)-$C87)^2+(1500*ABS(SIN(2*PI()*MOD(Calculator!$B$33/Calculator!$F$22,1)))*IF(MOD(Calculator!$B$33/Calculator!$F$22,1)&lt;0.5,-1,1))^2)/SQRT(((50*POWER(80,POWER(COS(PI()*MOD(Calculator!$B$33/Calculator!$F$22,1)),2))+MIN(500,MAX(30,100*EXP(-0.3*'VSWR Calculator'!$C$24)*(1+3*ABS(MOD('VSWR Calculator'!$C$23/Calculator!$F$22/2,1)-0.5))))/'VSWR Calculator'!$C$25)+$C87)^2+(1500*ABS(SIN(2*PI()*MOD(Calculator!$B$33/Calculator!$F$22,1)))*IF(MOD(Calculator!$B$33/Calculator!$F$22,1)&lt;0.5,-1,1))^2)),2))</f>
        <v>—</v>
      </c>
      <c r="DT87" s="253" t="n">
        <f aca="false">IFERROR(ROUND((IF(ISNUMBER(DI87),DI87,0)+IF(ISNUMBER(DJ87),DJ87,0)+IF(ISNUMBER(DK87),DK87,0)+IF(ISNUMBER(DL87),DL87,0)+IF(ISNUMBER(DM87),DM87,0)+IF(ISNUMBER(DN87),DN87,0)+IF(ISNUMBER(DO87),DO87,0)+IF(ISNUMBER(DP87),DP87,0)+IF(ISNUMBER(DQ87),DQ87,0)+IF(ISNUMBER(DR87),DR87,0)+IF(ISNUMBER(DS87),DS87,0))/(IF(ISNUMBER(DI87),1,0)+IF(ISNUMBER(DJ87),1,0)+IF(ISNUMBER(DK87),1,0)+IF(ISNUMBER(DL87),1,0)+IF(ISNUMBER(DM87),1,0)+IF(ISNUMBER(DN87),1,0)+IF(ISNUMBER(DO87),1,0)+IF(ISNUMBER(DP87),1,0)+IF(ISNUMBER(DQ87),1,0)+IF(ISNUMBER(DR87),1,0)+IF(ISNUMBER(DS87),1,0)),4),"")</f>
        <v>10.09</v>
      </c>
      <c r="DU87" s="253" t="str">
        <f aca="false">IF(OR(Calculator!$E$12&lt;&gt;"YES",Calculator!$B$34&lt;Calculator!$G$12),"—",ROUND((1+SQRT(((50*POWER(80,POWER(COS(PI()*MOD(Calculator!$B$34/Calculator!$F$12,1)),2))-$C87)^2+(1500*ABS(SIN(2*PI()*MOD(Calculator!$B$34/Calculator!$F$12,1)))*IF(MOD(Calculator!$B$34/Calculator!$F$12,1)&lt;0.5,-1,1))^2)/((50*POWER(80,POWER(COS(PI()*MOD(Calculator!$B$34/Calculator!$F$12,1)),2))+$C87)^2+(1500*ABS(SIN(2*PI()*MOD(Calculator!$B$34/Calculator!$F$12,1)))*IF(MOD(Calculator!$B$34/Calculator!$F$12,1)&lt;0.5,-1,1))^2)))/(1-SQRT(((50*POWER(80,POWER(COS(PI()*MOD(Calculator!$B$34/Calculator!$F$12,1)),2))-$C87)^2+(1500*ABS(SIN(2*PI()*MOD(Calculator!$B$34/Calculator!$F$12,1)))*IF(MOD(Calculator!$B$34/Calculator!$F$12,1)&lt;0.5,-1,1))^2)/((50*POWER(80,POWER(COS(PI()*MOD(Calculator!$B$34/Calculator!$F$12,1)),2))+$C87)^2+(1500*ABS(SIN(2*PI()*MOD(Calculator!$B$34/Calculator!$F$12,1)))*IF(MOD(Calculator!$B$34/Calculator!$F$12,1)&lt;0.5,-1,1))^2))),2))</f>
        <v>—</v>
      </c>
      <c r="DV87" s="253" t="str">
        <f aca="false">IF(OR(Calculator!$E$13&lt;&gt;"YES",Calculator!$B$34&lt;Calculator!$G$13),"—",ROUND((1+SQRT(((50*POWER(80,POWER(COS(PI()*MOD(Calculator!$B$34/Calculator!$F$13,1)),2))-$C87)^2+(1500*ABS(SIN(2*PI()*MOD(Calculator!$B$34/Calculator!$F$13,1)))*IF(MOD(Calculator!$B$34/Calculator!$F$13,1)&lt;0.5,-1,1))^2)/((50*POWER(80,POWER(COS(PI()*MOD(Calculator!$B$34/Calculator!$F$13,1)),2))+$C87)^2+(1500*ABS(SIN(2*PI()*MOD(Calculator!$B$34/Calculator!$F$13,1)))*IF(MOD(Calculator!$B$34/Calculator!$F$13,1)&lt;0.5,-1,1))^2)))/(1-SQRT(((50*POWER(80,POWER(COS(PI()*MOD(Calculator!$B$34/Calculator!$F$13,1)),2))-$C87)^2+(1500*ABS(SIN(2*PI()*MOD(Calculator!$B$34/Calculator!$F$13,1)))*IF(MOD(Calculator!$B$34/Calculator!$F$13,1)&lt;0.5,-1,1))^2)/((50*POWER(80,POWER(COS(PI()*MOD(Calculator!$B$34/Calculator!$F$13,1)),2))+$C87)^2+(1500*ABS(SIN(2*PI()*MOD(Calculator!$B$34/Calculator!$F$13,1)))*IF(MOD(Calculator!$B$34/Calculator!$F$13,1)&lt;0.5,-1,1))^2))),2))</f>
        <v>—</v>
      </c>
      <c r="DW87" s="253" t="str">
        <f aca="false">IF(OR(Calculator!$E$14&lt;&gt;"YES",Calculator!$B$34&lt;Calculator!$G$14),"—",ROUND((1+SQRT(((50*POWER(80,POWER(COS(PI()*MOD(Calculator!$B$34/Calculator!$F$14,1)),2))-$C87)^2+(1500*ABS(SIN(2*PI()*MOD(Calculator!$B$34/Calculator!$F$14,1)))*IF(MOD(Calculator!$B$34/Calculator!$F$14,1)&lt;0.5,-1,1))^2)/((50*POWER(80,POWER(COS(PI()*MOD(Calculator!$B$34/Calculator!$F$14,1)),2))+$C87)^2+(1500*ABS(SIN(2*PI()*MOD(Calculator!$B$34/Calculator!$F$14,1)))*IF(MOD(Calculator!$B$34/Calculator!$F$14,1)&lt;0.5,-1,1))^2)))/(1-SQRT(((50*POWER(80,POWER(COS(PI()*MOD(Calculator!$B$34/Calculator!$F$14,1)),2))-$C87)^2+(1500*ABS(SIN(2*PI()*MOD(Calculator!$B$34/Calculator!$F$14,1)))*IF(MOD(Calculator!$B$34/Calculator!$F$14,1)&lt;0.5,-1,1))^2)/((50*POWER(80,POWER(COS(PI()*MOD(Calculator!$B$34/Calculator!$F$14,1)),2))+$C87)^2+(1500*ABS(SIN(2*PI()*MOD(Calculator!$B$34/Calculator!$F$14,1)))*IF(MOD(Calculator!$B$34/Calculator!$F$14,1)&lt;0.5,-1,1))^2))),2))</f>
        <v>—</v>
      </c>
      <c r="DX87" s="253" t="n">
        <f aca="false">IF(OR(Calculator!$E$15&lt;&gt;"YES",Calculator!$B$34&lt;Calculator!$G$15),"—",ROUND((1+SQRT(((50*POWER(80,POWER(COS(PI()*MOD(Calculator!$B$34/Calculator!$F$15,1)),2))-$C87)^2+(1500*ABS(SIN(2*PI()*MOD(Calculator!$B$34/Calculator!$F$15,1)))*IF(MOD(Calculator!$B$34/Calculator!$F$15,1)&lt;0.5,-1,1))^2)/((50*POWER(80,POWER(COS(PI()*MOD(Calculator!$B$34/Calculator!$F$15,1)),2))+$C87)^2+(1500*ABS(SIN(2*PI()*MOD(Calculator!$B$34/Calculator!$F$15,1)))*IF(MOD(Calculator!$B$34/Calculator!$F$15,1)&lt;0.5,-1,1))^2)))/(1-SQRT(((50*POWER(80,POWER(COS(PI()*MOD(Calculator!$B$34/Calculator!$F$15,1)),2))-$C87)^2+(1500*ABS(SIN(2*PI()*MOD(Calculator!$B$34/Calculator!$F$15,1)))*IF(MOD(Calculator!$B$34/Calculator!$F$15,1)&lt;0.5,-1,1))^2)/((50*POWER(80,POWER(COS(PI()*MOD(Calculator!$B$34/Calculator!$F$15,1)),2))+$C87)^2+(1500*ABS(SIN(2*PI()*MOD(Calculator!$B$34/Calculator!$F$15,1)))*IF(MOD(Calculator!$B$34/Calculator!$F$15,1)&lt;0.5,-1,1))^2))),2))</f>
        <v>24.21</v>
      </c>
      <c r="DY87" s="253" t="str">
        <f aca="false">IF(OR(Calculator!$E$16&lt;&gt;"YES",Calculator!$B$34&lt;Calculator!$G$16),"—",ROUND((1+SQRT(((50*POWER(80,POWER(COS(PI()*MOD(Calculator!$B$34/Calculator!$F$16,1)),2))-$C87)^2+(1500*ABS(SIN(2*PI()*MOD(Calculator!$B$34/Calculator!$F$16,1)))*IF(MOD(Calculator!$B$34/Calculator!$F$16,1)&lt;0.5,-1,1))^2)/((50*POWER(80,POWER(COS(PI()*MOD(Calculator!$B$34/Calculator!$F$16,1)),2))+$C87)^2+(1500*ABS(SIN(2*PI()*MOD(Calculator!$B$34/Calculator!$F$16,1)))*IF(MOD(Calculator!$B$34/Calculator!$F$16,1)&lt;0.5,-1,1))^2)))/(1-SQRT(((50*POWER(80,POWER(COS(PI()*MOD(Calculator!$B$34/Calculator!$F$16,1)),2))-$C87)^2+(1500*ABS(SIN(2*PI()*MOD(Calculator!$B$34/Calculator!$F$16,1)))*IF(MOD(Calculator!$B$34/Calculator!$F$16,1)&lt;0.5,-1,1))^2)/((50*POWER(80,POWER(COS(PI()*MOD(Calculator!$B$34/Calculator!$F$16,1)),2))+$C87)^2+(1500*ABS(SIN(2*PI()*MOD(Calculator!$B$34/Calculator!$F$16,1)))*IF(MOD(Calculator!$B$34/Calculator!$F$16,1)&lt;0.5,-1,1))^2))),2))</f>
        <v>—</v>
      </c>
      <c r="DZ87" s="253" t="n">
        <f aca="false">IF(OR(Calculator!$E$17&lt;&gt;"YES",Calculator!$B$34&lt;Calculator!$G$17),"—",ROUND((1+SQRT(((50*POWER(80,POWER(COS(PI()*MOD(Calculator!$B$34/Calculator!$F$17,1)),2))-$C87)^2+(1500*ABS(SIN(2*PI()*MOD(Calculator!$B$34/Calculator!$F$17,1)))*IF(MOD(Calculator!$B$34/Calculator!$F$17,1)&lt;0.5,-1,1))^2)/((50*POWER(80,POWER(COS(PI()*MOD(Calculator!$B$34/Calculator!$F$17,1)),2))+$C87)^2+(1500*ABS(SIN(2*PI()*MOD(Calculator!$B$34/Calculator!$F$17,1)))*IF(MOD(Calculator!$B$34/Calculator!$F$17,1)&lt;0.5,-1,1))^2)))/(1-SQRT(((50*POWER(80,POWER(COS(PI()*MOD(Calculator!$B$34/Calculator!$F$17,1)),2))-$C87)^2+(1500*ABS(SIN(2*PI()*MOD(Calculator!$B$34/Calculator!$F$17,1)))*IF(MOD(Calculator!$B$34/Calculator!$F$17,1)&lt;0.5,-1,1))^2)/((50*POWER(80,POWER(COS(PI()*MOD(Calculator!$B$34/Calculator!$F$17,1)),2))+$C87)^2+(1500*ABS(SIN(2*PI()*MOD(Calculator!$B$34/Calculator!$F$17,1)))*IF(MOD(Calculator!$B$34/Calculator!$F$17,1)&lt;0.5,-1,1))^2))),2))</f>
        <v>15.64</v>
      </c>
      <c r="EA87" s="253" t="str">
        <f aca="false">IF(OR(Calculator!$E$18&lt;&gt;"YES",Calculator!$B$34&lt;Calculator!$G$18),"—",ROUND((1+SQRT(((50*POWER(80,POWER(COS(PI()*MOD(Calculator!$B$34/Calculator!$F$18,1)),2))-$C87)^2+(1500*ABS(SIN(2*PI()*MOD(Calculator!$B$34/Calculator!$F$18,1)))*IF(MOD(Calculator!$B$34/Calculator!$F$18,1)&lt;0.5,-1,1))^2)/((50*POWER(80,POWER(COS(PI()*MOD(Calculator!$B$34/Calculator!$F$18,1)),2))+$C87)^2+(1500*ABS(SIN(2*PI()*MOD(Calculator!$B$34/Calculator!$F$18,1)))*IF(MOD(Calculator!$B$34/Calculator!$F$18,1)&lt;0.5,-1,1))^2)))/(1-SQRT(((50*POWER(80,POWER(COS(PI()*MOD(Calculator!$B$34/Calculator!$F$18,1)),2))-$C87)^2+(1500*ABS(SIN(2*PI()*MOD(Calculator!$B$34/Calculator!$F$18,1)))*IF(MOD(Calculator!$B$34/Calculator!$F$18,1)&lt;0.5,-1,1))^2)/((50*POWER(80,POWER(COS(PI()*MOD(Calculator!$B$34/Calculator!$F$18,1)),2))+$C87)^2+(1500*ABS(SIN(2*PI()*MOD(Calculator!$B$34/Calculator!$F$18,1)))*IF(MOD(Calculator!$B$34/Calculator!$F$18,1)&lt;0.5,-1,1))^2))),2))</f>
        <v>—</v>
      </c>
      <c r="EB87" s="253" t="str">
        <f aca="false">IF(OR(Calculator!$E$19&lt;&gt;"YES",Calculator!$B$34&lt;Calculator!$G$19),"—",ROUND((1+SQRT(((50*POWER(80,POWER(COS(PI()*MOD(Calculator!$B$34/Calculator!$F$19,1)),2))-$C87)^2+(1500*ABS(SIN(2*PI()*MOD(Calculator!$B$34/Calculator!$F$19,1)))*IF(MOD(Calculator!$B$34/Calculator!$F$19,1)&lt;0.5,-1,1))^2)/((50*POWER(80,POWER(COS(PI()*MOD(Calculator!$B$34/Calculator!$F$19,1)),2))+$C87)^2+(1500*ABS(SIN(2*PI()*MOD(Calculator!$B$34/Calculator!$F$19,1)))*IF(MOD(Calculator!$B$34/Calculator!$F$19,1)&lt;0.5,-1,1))^2)))/(1-SQRT(((50*POWER(80,POWER(COS(PI()*MOD(Calculator!$B$34/Calculator!$F$19,1)),2))-$C87)^2+(1500*ABS(SIN(2*PI()*MOD(Calculator!$B$34/Calculator!$F$19,1)))*IF(MOD(Calculator!$B$34/Calculator!$F$19,1)&lt;0.5,-1,1))^2)/((50*POWER(80,POWER(COS(PI()*MOD(Calculator!$B$34/Calculator!$F$19,1)),2))+$C87)^2+(1500*ABS(SIN(2*PI()*MOD(Calculator!$B$34/Calculator!$F$19,1)))*IF(MOD(Calculator!$B$34/Calculator!$F$19,1)&lt;0.5,-1,1))^2))),2))</f>
        <v>—</v>
      </c>
      <c r="EC87" s="253" t="str">
        <f aca="false">IF(OR(Calculator!$E$20&lt;&gt;"YES",Calculator!$B$34&lt;Calculator!$G$20),"—",ROUND((1+SQRT(((50*POWER(80,POWER(COS(PI()*MOD(Calculator!$B$34/Calculator!$F$20,1)),2))-$C87)^2+(1500*ABS(SIN(2*PI()*MOD(Calculator!$B$34/Calculator!$F$20,1)))*IF(MOD(Calculator!$B$34/Calculator!$F$20,1)&lt;0.5,-1,1))^2)/((50*POWER(80,POWER(COS(PI()*MOD(Calculator!$B$34/Calculator!$F$20,1)),2))+$C87)^2+(1500*ABS(SIN(2*PI()*MOD(Calculator!$B$34/Calculator!$F$20,1)))*IF(MOD(Calculator!$B$34/Calculator!$F$20,1)&lt;0.5,-1,1))^2)))/(1-SQRT(((50*POWER(80,POWER(COS(PI()*MOD(Calculator!$B$34/Calculator!$F$20,1)),2))-$C87)^2+(1500*ABS(SIN(2*PI()*MOD(Calculator!$B$34/Calculator!$F$20,1)))*IF(MOD(Calculator!$B$34/Calculator!$F$20,1)&lt;0.5,-1,1))^2)/((50*POWER(80,POWER(COS(PI()*MOD(Calculator!$B$34/Calculator!$F$20,1)),2))+$C87)^2+(1500*ABS(SIN(2*PI()*MOD(Calculator!$B$34/Calculator!$F$20,1)))*IF(MOD(Calculator!$B$34/Calculator!$F$20,1)&lt;0.5,-1,1))^2))),2))</f>
        <v>—</v>
      </c>
      <c r="ED87" s="253" t="str">
        <f aca="false">IF(OR(Calculator!$E$21&lt;&gt;"YES",Calculator!$B$34&lt;Calculator!$G$21),"—",ROUND((1+SQRT(((50*POWER(80,POWER(COS(PI()*MOD(Calculator!$B$34/Calculator!$F$21,1)),2))-$C87)^2+(1500*ABS(SIN(2*PI()*MOD(Calculator!$B$34/Calculator!$F$21,1)))*IF(MOD(Calculator!$B$34/Calculator!$F$21,1)&lt;0.5,-1,1))^2)/((50*POWER(80,POWER(COS(PI()*MOD(Calculator!$B$34/Calculator!$F$21,1)),2))+$C87)^2+(1500*ABS(SIN(2*PI()*MOD(Calculator!$B$34/Calculator!$F$21,1)))*IF(MOD(Calculator!$B$34/Calculator!$F$21,1)&lt;0.5,-1,1))^2)))/(1-SQRT(((50*POWER(80,POWER(COS(PI()*MOD(Calculator!$B$34/Calculator!$F$21,1)),2))-$C87)^2+(1500*ABS(SIN(2*PI()*MOD(Calculator!$B$34/Calculator!$F$21,1)))*IF(MOD(Calculator!$B$34/Calculator!$F$21,1)&lt;0.5,-1,1))^2)/((50*POWER(80,POWER(COS(PI()*MOD(Calculator!$B$34/Calculator!$F$21,1)),2))+$C87)^2+(1500*ABS(SIN(2*PI()*MOD(Calculator!$B$34/Calculator!$F$21,1)))*IF(MOD(Calculator!$B$34/Calculator!$F$21,1)&lt;0.5,-1,1))^2))),2))</f>
        <v>—</v>
      </c>
      <c r="EE87" s="253" t="str">
        <f aca="false">IF(OR(Calculator!$E$22&lt;&gt;"YES",Calculator!$B$34&lt;Calculator!$G$22),"—",ROUND((1+SQRT(((50*POWER(80,POWER(COS(PI()*MOD(Calculator!$B$34/Calculator!$F$22,1)),2))-$C87)^2+(1500*ABS(SIN(2*PI()*MOD(Calculator!$B$34/Calculator!$F$22,1)))*IF(MOD(Calculator!$B$34/Calculator!$F$22,1)&lt;0.5,-1,1))^2)/((50*POWER(80,POWER(COS(PI()*MOD(Calculator!$B$34/Calculator!$F$22,1)),2))+$C87)^2+(1500*ABS(SIN(2*PI()*MOD(Calculator!$B$34/Calculator!$F$22,1)))*IF(MOD(Calculator!$B$34/Calculator!$F$22,1)&lt;0.5,-1,1))^2)))/(1-SQRT(((50*POWER(80,POWER(COS(PI()*MOD(Calculator!$B$34/Calculator!$F$22,1)),2))-$C87)^2+(1500*ABS(SIN(2*PI()*MOD(Calculator!$B$34/Calculator!$F$22,1)))*IF(MOD(Calculator!$B$34/Calculator!$F$22,1)&lt;0.5,-1,1))^2)/((50*POWER(80,POWER(COS(PI()*MOD(Calculator!$B$34/Calculator!$F$22,1)),2))+$C87)^2+(1500*ABS(SIN(2*PI()*MOD(Calculator!$B$34/Calculator!$F$22,1)))*IF(MOD(Calculator!$B$34/Calculator!$F$22,1)&lt;0.5,-1,1))^2))),2))</f>
        <v>—</v>
      </c>
      <c r="EF87" s="295" t="n">
        <f aca="false">IFERROR(ROUND((IF(ISNUMBER(DU87),DU87,0)+IF(ISNUMBER(DV87),DV87,0)+IF(ISNUMBER(DW87),DW87,0)+IF(ISNUMBER(DX87),DX87,0)+IF(ISNUMBER(DY87),DY87,0)+IF(ISNUMBER(DZ87),DZ87,0)+IF(ISNUMBER(EA87),EA87,0)+IF(ISNUMBER(EB87),EB87,0)+IF(ISNUMBER(EC87),EC87,0)+IF(ISNUMBER(ED87),ED87,0)+IF(ISNUMBER(EE87),EE87,0))/(IF(ISNUMBER(DU87),1,0)+IF(ISNUMBER(DV87),1,0)+IF(ISNUMBER(DW87),1,0)+IF(ISNUMBER(DX87),1,0)+IF(ISNUMBER(DY87),1,0)+IF(ISNUMBER(DZ87),1,0)+IF(ISNUMBER(EA87),1,0)+IF(ISNUMBER(EB87),1,0)+IF(ISNUMBER(EC87),1,0)+IF(ISNUMBER(ED87),1,0)+IF(ISNUMBER(EE87),1,0)),4),"")</f>
        <v>19.925</v>
      </c>
      <c r="EG87" s="253" t="str">
        <f aca="false">IF(OR(Calculator!$E$12&lt;&gt;"YES",Calculator!$B$35&lt;Calculator!$G$12),"—",ROUND((1+SQRT(((50*POWER(80,POWER(COS(PI()*MOD(Calculator!$B$35/Calculator!$F$12,1)),2))-$C87)^2+(1500*ABS(SIN(2*PI()*MOD(Calculator!$B$35/Calculator!$F$12,1)))*IF(MOD(Calculator!$B$35/Calculator!$F$12,1)&lt;0.5,-1,1))^2)/((50*POWER(80,POWER(COS(PI()*MOD(Calculator!$B$35/Calculator!$F$12,1)),2))+$C87)^2+(1500*ABS(SIN(2*PI()*MOD(Calculator!$B$35/Calculator!$F$12,1)))*IF(MOD(Calculator!$B$35/Calculator!$F$12,1)&lt;0.5,-1,1))^2)))/(1-SQRT(((50*POWER(80,POWER(COS(PI()*MOD(Calculator!$B$35/Calculator!$F$12,1)),2))-$C87)^2+(1500*ABS(SIN(2*PI()*MOD(Calculator!$B$35/Calculator!$F$12,1)))*IF(MOD(Calculator!$B$35/Calculator!$F$12,1)&lt;0.5,-1,1))^2)/((50*POWER(80,POWER(COS(PI()*MOD(Calculator!$B$35/Calculator!$F$12,1)),2))+$C87)^2+(1500*ABS(SIN(2*PI()*MOD(Calculator!$B$35/Calculator!$F$12,1)))*IF(MOD(Calculator!$B$35/Calculator!$F$12,1)&lt;0.5,-1,1))^2))),2))</f>
        <v>—</v>
      </c>
      <c r="EH87" s="253" t="str">
        <f aca="false">IF(OR(Calculator!$E$13&lt;&gt;"YES",Calculator!$B$35&lt;Calculator!$G$13),"—",ROUND((1+SQRT(((50*POWER(80,POWER(COS(PI()*MOD(Calculator!$B$35/Calculator!$F$13,1)),2))-$C87)^2+(1500*ABS(SIN(2*PI()*MOD(Calculator!$B$35/Calculator!$F$13,1)))*IF(MOD(Calculator!$B$35/Calculator!$F$13,1)&lt;0.5,-1,1))^2)/((50*POWER(80,POWER(COS(PI()*MOD(Calculator!$B$35/Calculator!$F$13,1)),2))+$C87)^2+(1500*ABS(SIN(2*PI()*MOD(Calculator!$B$35/Calculator!$F$13,1)))*IF(MOD(Calculator!$B$35/Calculator!$F$13,1)&lt;0.5,-1,1))^2)))/(1-SQRT(((50*POWER(80,POWER(COS(PI()*MOD(Calculator!$B$35/Calculator!$F$13,1)),2))-$C87)^2+(1500*ABS(SIN(2*PI()*MOD(Calculator!$B$35/Calculator!$F$13,1)))*IF(MOD(Calculator!$B$35/Calculator!$F$13,1)&lt;0.5,-1,1))^2)/((50*POWER(80,POWER(COS(PI()*MOD(Calculator!$B$35/Calculator!$F$13,1)),2))+$C87)^2+(1500*ABS(SIN(2*PI()*MOD(Calculator!$B$35/Calculator!$F$13,1)))*IF(MOD(Calculator!$B$35/Calculator!$F$13,1)&lt;0.5,-1,1))^2))),2))</f>
        <v>—</v>
      </c>
      <c r="EI87" s="253" t="str">
        <f aca="false">IF(OR(Calculator!$E$14&lt;&gt;"YES",Calculator!$B$35&lt;Calculator!$G$14),"—",ROUND((1+SQRT(((50*POWER(80,POWER(COS(PI()*MOD(Calculator!$B$35/Calculator!$F$14,1)),2))-$C87)^2+(1500*ABS(SIN(2*PI()*MOD(Calculator!$B$35/Calculator!$F$14,1)))*IF(MOD(Calculator!$B$35/Calculator!$F$14,1)&lt;0.5,-1,1))^2)/((50*POWER(80,POWER(COS(PI()*MOD(Calculator!$B$35/Calculator!$F$14,1)),2))+$C87)^2+(1500*ABS(SIN(2*PI()*MOD(Calculator!$B$35/Calculator!$F$14,1)))*IF(MOD(Calculator!$B$35/Calculator!$F$14,1)&lt;0.5,-1,1))^2)))/(1-SQRT(((50*POWER(80,POWER(COS(PI()*MOD(Calculator!$B$35/Calculator!$F$14,1)),2))-$C87)^2+(1500*ABS(SIN(2*PI()*MOD(Calculator!$B$35/Calculator!$F$14,1)))*IF(MOD(Calculator!$B$35/Calculator!$F$14,1)&lt;0.5,-1,1))^2)/((50*POWER(80,POWER(COS(PI()*MOD(Calculator!$B$35/Calculator!$F$14,1)),2))+$C87)^2+(1500*ABS(SIN(2*PI()*MOD(Calculator!$B$35/Calculator!$F$14,1)))*IF(MOD(Calculator!$B$35/Calculator!$F$14,1)&lt;0.5,-1,1))^2))),2))</f>
        <v>—</v>
      </c>
      <c r="EJ87" s="253" t="n">
        <f aca="false">IF(OR(Calculator!$E$15&lt;&gt;"YES",Calculator!$B$35&lt;Calculator!$G$15),"—",ROUND((1+SQRT(((50*POWER(80,POWER(COS(PI()*MOD(Calculator!$B$35/Calculator!$F$15,1)),2))-$C87)^2+(1500*ABS(SIN(2*PI()*MOD(Calculator!$B$35/Calculator!$F$15,1)))*IF(MOD(Calculator!$B$35/Calculator!$F$15,1)&lt;0.5,-1,1))^2)/((50*POWER(80,POWER(COS(PI()*MOD(Calculator!$B$35/Calculator!$F$15,1)),2))+$C87)^2+(1500*ABS(SIN(2*PI()*MOD(Calculator!$B$35/Calculator!$F$15,1)))*IF(MOD(Calculator!$B$35/Calculator!$F$15,1)&lt;0.5,-1,1))^2)))/(1-SQRT(((50*POWER(80,POWER(COS(PI()*MOD(Calculator!$B$35/Calculator!$F$15,1)),2))-$C87)^2+(1500*ABS(SIN(2*PI()*MOD(Calculator!$B$35/Calculator!$F$15,1)))*IF(MOD(Calculator!$B$35/Calculator!$F$15,1)&lt;0.5,-1,1))^2)/((50*POWER(80,POWER(COS(PI()*MOD(Calculator!$B$35/Calculator!$F$15,1)),2))+$C87)^2+(1500*ABS(SIN(2*PI()*MOD(Calculator!$B$35/Calculator!$F$15,1)))*IF(MOD(Calculator!$B$35/Calculator!$F$15,1)&lt;0.5,-1,1))^2))),2))</f>
        <v>2.43</v>
      </c>
      <c r="EK87" s="253" t="str">
        <f aca="false">IF(OR(Calculator!$E$16&lt;&gt;"YES",Calculator!$B$35&lt;Calculator!$G$16),"—",ROUND((1+SQRT(((50*POWER(80,POWER(COS(PI()*MOD(Calculator!$B$35/Calculator!$F$16,1)),2))-$C87)^2+(1500*ABS(SIN(2*PI()*MOD(Calculator!$B$35/Calculator!$F$16,1)))*IF(MOD(Calculator!$B$35/Calculator!$F$16,1)&lt;0.5,-1,1))^2)/((50*POWER(80,POWER(COS(PI()*MOD(Calculator!$B$35/Calculator!$F$16,1)),2))+$C87)^2+(1500*ABS(SIN(2*PI()*MOD(Calculator!$B$35/Calculator!$F$16,1)))*IF(MOD(Calculator!$B$35/Calculator!$F$16,1)&lt;0.5,-1,1))^2)))/(1-SQRT(((50*POWER(80,POWER(COS(PI()*MOD(Calculator!$B$35/Calculator!$F$16,1)),2))-$C87)^2+(1500*ABS(SIN(2*PI()*MOD(Calculator!$B$35/Calculator!$F$16,1)))*IF(MOD(Calculator!$B$35/Calculator!$F$16,1)&lt;0.5,-1,1))^2)/((50*POWER(80,POWER(COS(PI()*MOD(Calculator!$B$35/Calculator!$F$16,1)),2))+$C87)^2+(1500*ABS(SIN(2*PI()*MOD(Calculator!$B$35/Calculator!$F$16,1)))*IF(MOD(Calculator!$B$35/Calculator!$F$16,1)&lt;0.5,-1,1))^2))),2))</f>
        <v>—</v>
      </c>
      <c r="EL87" s="253" t="n">
        <f aca="false">IF(OR(Calculator!$E$17&lt;&gt;"YES",Calculator!$B$35&lt;Calculator!$G$17),"—",ROUND((1+SQRT(((50*POWER(80,POWER(COS(PI()*MOD(Calculator!$B$35/Calculator!$F$17,1)),2))-$C87)^2+(1500*ABS(SIN(2*PI()*MOD(Calculator!$B$35/Calculator!$F$17,1)))*IF(MOD(Calculator!$B$35/Calculator!$F$17,1)&lt;0.5,-1,1))^2)/((50*POWER(80,POWER(COS(PI()*MOD(Calculator!$B$35/Calculator!$F$17,1)),2))+$C87)^2+(1500*ABS(SIN(2*PI()*MOD(Calculator!$B$35/Calculator!$F$17,1)))*IF(MOD(Calculator!$B$35/Calculator!$F$17,1)&lt;0.5,-1,1))^2)))/(1-SQRT(((50*POWER(80,POWER(COS(PI()*MOD(Calculator!$B$35/Calculator!$F$17,1)),2))-$C87)^2+(1500*ABS(SIN(2*PI()*MOD(Calculator!$B$35/Calculator!$F$17,1)))*IF(MOD(Calculator!$B$35/Calculator!$F$17,1)&lt;0.5,-1,1))^2)/((50*POWER(80,POWER(COS(PI()*MOD(Calculator!$B$35/Calculator!$F$17,1)),2))+$C87)^2+(1500*ABS(SIN(2*PI()*MOD(Calculator!$B$35/Calculator!$F$17,1)))*IF(MOD(Calculator!$B$35/Calculator!$F$17,1)&lt;0.5,-1,1))^2))),2))</f>
        <v>23.27</v>
      </c>
      <c r="EM87" s="253" t="str">
        <f aca="false">IF(OR(Calculator!$E$18&lt;&gt;"YES",Calculator!$B$35&lt;Calculator!$G$18),"—",ROUND((1+SQRT(((50*POWER(80,POWER(COS(PI()*MOD(Calculator!$B$35/Calculator!$F$18,1)),2))-$C87)^2+(1500*ABS(SIN(2*PI()*MOD(Calculator!$B$35/Calculator!$F$18,1)))*IF(MOD(Calculator!$B$35/Calculator!$F$18,1)&lt;0.5,-1,1))^2)/((50*POWER(80,POWER(COS(PI()*MOD(Calculator!$B$35/Calculator!$F$18,1)),2))+$C87)^2+(1500*ABS(SIN(2*PI()*MOD(Calculator!$B$35/Calculator!$F$18,1)))*IF(MOD(Calculator!$B$35/Calculator!$F$18,1)&lt;0.5,-1,1))^2)))/(1-SQRT(((50*POWER(80,POWER(COS(PI()*MOD(Calculator!$B$35/Calculator!$F$18,1)),2))-$C87)^2+(1500*ABS(SIN(2*PI()*MOD(Calculator!$B$35/Calculator!$F$18,1)))*IF(MOD(Calculator!$B$35/Calculator!$F$18,1)&lt;0.5,-1,1))^2)/((50*POWER(80,POWER(COS(PI()*MOD(Calculator!$B$35/Calculator!$F$18,1)),2))+$C87)^2+(1500*ABS(SIN(2*PI()*MOD(Calculator!$B$35/Calculator!$F$18,1)))*IF(MOD(Calculator!$B$35/Calculator!$F$18,1)&lt;0.5,-1,1))^2))),2))</f>
        <v>—</v>
      </c>
      <c r="EN87" s="253" t="str">
        <f aca="false">IF(OR(Calculator!$E$19&lt;&gt;"YES",Calculator!$B$35&lt;Calculator!$G$19),"—",ROUND((1+SQRT(((50*POWER(80,POWER(COS(PI()*MOD(Calculator!$B$35/Calculator!$F$19,1)),2))-$C87)^2+(1500*ABS(SIN(2*PI()*MOD(Calculator!$B$35/Calculator!$F$19,1)))*IF(MOD(Calculator!$B$35/Calculator!$F$19,1)&lt;0.5,-1,1))^2)/((50*POWER(80,POWER(COS(PI()*MOD(Calculator!$B$35/Calculator!$F$19,1)),2))+$C87)^2+(1500*ABS(SIN(2*PI()*MOD(Calculator!$B$35/Calculator!$F$19,1)))*IF(MOD(Calculator!$B$35/Calculator!$F$19,1)&lt;0.5,-1,1))^2)))/(1-SQRT(((50*POWER(80,POWER(COS(PI()*MOD(Calculator!$B$35/Calculator!$F$19,1)),2))-$C87)^2+(1500*ABS(SIN(2*PI()*MOD(Calculator!$B$35/Calculator!$F$19,1)))*IF(MOD(Calculator!$B$35/Calculator!$F$19,1)&lt;0.5,-1,1))^2)/((50*POWER(80,POWER(COS(PI()*MOD(Calculator!$B$35/Calculator!$F$19,1)),2))+$C87)^2+(1500*ABS(SIN(2*PI()*MOD(Calculator!$B$35/Calculator!$F$19,1)))*IF(MOD(Calculator!$B$35/Calculator!$F$19,1)&lt;0.5,-1,1))^2))),2))</f>
        <v>—</v>
      </c>
      <c r="EO87" s="253" t="str">
        <f aca="false">IF(OR(Calculator!$E$20&lt;&gt;"YES",Calculator!$B$35&lt;Calculator!$G$20),"—",ROUND((1+SQRT(((50*POWER(80,POWER(COS(PI()*MOD(Calculator!$B$35/Calculator!$F$20,1)),2))-$C87)^2+(1500*ABS(SIN(2*PI()*MOD(Calculator!$B$35/Calculator!$F$20,1)))*IF(MOD(Calculator!$B$35/Calculator!$F$20,1)&lt;0.5,-1,1))^2)/((50*POWER(80,POWER(COS(PI()*MOD(Calculator!$B$35/Calculator!$F$20,1)),2))+$C87)^2+(1500*ABS(SIN(2*PI()*MOD(Calculator!$B$35/Calculator!$F$20,1)))*IF(MOD(Calculator!$B$35/Calculator!$F$20,1)&lt;0.5,-1,1))^2)))/(1-SQRT(((50*POWER(80,POWER(COS(PI()*MOD(Calculator!$B$35/Calculator!$F$20,1)),2))-$C87)^2+(1500*ABS(SIN(2*PI()*MOD(Calculator!$B$35/Calculator!$F$20,1)))*IF(MOD(Calculator!$B$35/Calculator!$F$20,1)&lt;0.5,-1,1))^2)/((50*POWER(80,POWER(COS(PI()*MOD(Calculator!$B$35/Calculator!$F$20,1)),2))+$C87)^2+(1500*ABS(SIN(2*PI()*MOD(Calculator!$B$35/Calculator!$F$20,1)))*IF(MOD(Calculator!$B$35/Calculator!$F$20,1)&lt;0.5,-1,1))^2))),2))</f>
        <v>—</v>
      </c>
      <c r="EP87" s="253" t="str">
        <f aca="false">IF(OR(Calculator!$E$21&lt;&gt;"YES",Calculator!$B$35&lt;Calculator!$G$21),"—",ROUND((1+SQRT(((50*POWER(80,POWER(COS(PI()*MOD(Calculator!$B$35/Calculator!$F$21,1)),2))-$C87)^2+(1500*ABS(SIN(2*PI()*MOD(Calculator!$B$35/Calculator!$F$21,1)))*IF(MOD(Calculator!$B$35/Calculator!$F$21,1)&lt;0.5,-1,1))^2)/((50*POWER(80,POWER(COS(PI()*MOD(Calculator!$B$35/Calculator!$F$21,1)),2))+$C87)^2+(1500*ABS(SIN(2*PI()*MOD(Calculator!$B$35/Calculator!$F$21,1)))*IF(MOD(Calculator!$B$35/Calculator!$F$21,1)&lt;0.5,-1,1))^2)))/(1-SQRT(((50*POWER(80,POWER(COS(PI()*MOD(Calculator!$B$35/Calculator!$F$21,1)),2))-$C87)^2+(1500*ABS(SIN(2*PI()*MOD(Calculator!$B$35/Calculator!$F$21,1)))*IF(MOD(Calculator!$B$35/Calculator!$F$21,1)&lt;0.5,-1,1))^2)/((50*POWER(80,POWER(COS(PI()*MOD(Calculator!$B$35/Calculator!$F$21,1)),2))+$C87)^2+(1500*ABS(SIN(2*PI()*MOD(Calculator!$B$35/Calculator!$F$21,1)))*IF(MOD(Calculator!$B$35/Calculator!$F$21,1)&lt;0.5,-1,1))^2))),2))</f>
        <v>—</v>
      </c>
      <c r="EQ87" s="253" t="str">
        <f aca="false">IF(OR(Calculator!$E$22&lt;&gt;"YES",Calculator!$B$35&lt;Calculator!$G$22),"—",ROUND((1+SQRT(((50*POWER(80,POWER(COS(PI()*MOD(Calculator!$B$35/Calculator!$F$22,1)),2))-$C87)^2+(1500*ABS(SIN(2*PI()*MOD(Calculator!$B$35/Calculator!$F$22,1)))*IF(MOD(Calculator!$B$35/Calculator!$F$22,1)&lt;0.5,-1,1))^2)/((50*POWER(80,POWER(COS(PI()*MOD(Calculator!$B$35/Calculator!$F$22,1)),2))+$C87)^2+(1500*ABS(SIN(2*PI()*MOD(Calculator!$B$35/Calculator!$F$22,1)))*IF(MOD(Calculator!$B$35/Calculator!$F$22,1)&lt;0.5,-1,1))^2)))/(1-SQRT(((50*POWER(80,POWER(COS(PI()*MOD(Calculator!$B$35/Calculator!$F$22,1)),2))-$C87)^2+(1500*ABS(SIN(2*PI()*MOD(Calculator!$B$35/Calculator!$F$22,1)))*IF(MOD(Calculator!$B$35/Calculator!$F$22,1)&lt;0.5,-1,1))^2)/((50*POWER(80,POWER(COS(PI()*MOD(Calculator!$B$35/Calculator!$F$22,1)),2))+$C87)^2+(1500*ABS(SIN(2*PI()*MOD(Calculator!$B$35/Calculator!$F$22,1)))*IF(MOD(Calculator!$B$35/Calculator!$F$22,1)&lt;0.5,-1,1))^2))),2))</f>
        <v>—</v>
      </c>
      <c r="ER87" s="295" t="n">
        <f aca="false">IFERROR(ROUND((IF(ISNUMBER(EG87),EG87,0)+IF(ISNUMBER(EH87),EH87,0)+IF(ISNUMBER(EI87),EI87,0)+IF(ISNUMBER(EJ87),EJ87,0)+IF(ISNUMBER(EK87),EK87,0)+IF(ISNUMBER(EL87),EL87,0)+IF(ISNUMBER(EM87),EM87,0)+IF(ISNUMBER(EN87),EN87,0)+IF(ISNUMBER(EO87),EO87,0)+IF(ISNUMBER(EP87),EP87,0)+IF(ISNUMBER(EQ87),EQ87,0))/(IF(ISNUMBER(EG87),1,0)+IF(ISNUMBER(EH87),1,0)+IF(ISNUMBER(EI87),1,0)+IF(ISNUMBER(EJ87),1,0)+IF(ISNUMBER(EK87),1,0)+IF(ISNUMBER(EL87),1,0)+IF(ISNUMBER(EM87),1,0)+IF(ISNUMBER(EN87),1,0)+IF(ISNUMBER(EO87),1,0)+IF(ISNUMBER(EP87),1,0)+IF(ISNUMBER(EQ87),1,0)),4),"")</f>
        <v>12.85</v>
      </c>
      <c r="ES87" s="253" t="str">
        <f aca="false">IF(OR(Calculator!$E$12&lt;&gt;"YES",Calculator!$B$36&lt;Calculator!$G$12),"—",ROUND((1+SQRT(((50*POWER(80,POWER(COS(PI()*MOD(Calculator!$B$36/Calculator!$F$12,1)),2))-$C87)^2+(1500*ABS(SIN(2*PI()*MOD(Calculator!$B$36/Calculator!$F$12,1)))*IF(MOD(Calculator!$B$36/Calculator!$F$12,1)&lt;0.5,-1,1))^2)/((50*POWER(80,POWER(COS(PI()*MOD(Calculator!$B$36/Calculator!$F$12,1)),2))+$C87)^2+(1500*ABS(SIN(2*PI()*MOD(Calculator!$B$36/Calculator!$F$12,1)))*IF(MOD(Calculator!$B$36/Calculator!$F$12,1)&lt;0.5,-1,1))^2)))/(1-SQRT(((50*POWER(80,POWER(COS(PI()*MOD(Calculator!$B$36/Calculator!$F$12,1)),2))-$C87)^2+(1500*ABS(SIN(2*PI()*MOD(Calculator!$B$36/Calculator!$F$12,1)))*IF(MOD(Calculator!$B$36/Calculator!$F$12,1)&lt;0.5,-1,1))^2)/((50*POWER(80,POWER(COS(PI()*MOD(Calculator!$B$36/Calculator!$F$12,1)),2))+$C87)^2+(1500*ABS(SIN(2*PI()*MOD(Calculator!$B$36/Calculator!$F$12,1)))*IF(MOD(Calculator!$B$36/Calculator!$F$12,1)&lt;0.5,-1,1))^2))),2))</f>
        <v>—</v>
      </c>
      <c r="ET87" s="253" t="str">
        <f aca="false">IF(OR(Calculator!$E$13&lt;&gt;"YES",Calculator!$B$36&lt;Calculator!$G$13),"—",ROUND((1+SQRT(((50*POWER(80,POWER(COS(PI()*MOD(Calculator!$B$36/Calculator!$F$13,1)),2))-$C87)^2+(1500*ABS(SIN(2*PI()*MOD(Calculator!$B$36/Calculator!$F$13,1)))*IF(MOD(Calculator!$B$36/Calculator!$F$13,1)&lt;0.5,-1,1))^2)/((50*POWER(80,POWER(COS(PI()*MOD(Calculator!$B$36/Calculator!$F$13,1)),2))+$C87)^2+(1500*ABS(SIN(2*PI()*MOD(Calculator!$B$36/Calculator!$F$13,1)))*IF(MOD(Calculator!$B$36/Calculator!$F$13,1)&lt;0.5,-1,1))^2)))/(1-SQRT(((50*POWER(80,POWER(COS(PI()*MOD(Calculator!$B$36/Calculator!$F$13,1)),2))-$C87)^2+(1500*ABS(SIN(2*PI()*MOD(Calculator!$B$36/Calculator!$F$13,1)))*IF(MOD(Calculator!$B$36/Calculator!$F$13,1)&lt;0.5,-1,1))^2)/((50*POWER(80,POWER(COS(PI()*MOD(Calculator!$B$36/Calculator!$F$13,1)),2))+$C87)^2+(1500*ABS(SIN(2*PI()*MOD(Calculator!$B$36/Calculator!$F$13,1)))*IF(MOD(Calculator!$B$36/Calculator!$F$13,1)&lt;0.5,-1,1))^2))),2))</f>
        <v>—</v>
      </c>
      <c r="EU87" s="253" t="str">
        <f aca="false">IF(OR(Calculator!$E$14&lt;&gt;"YES",Calculator!$B$36&lt;Calculator!$G$14),"—",ROUND((1+SQRT(((50*POWER(80,POWER(COS(PI()*MOD(Calculator!$B$36/Calculator!$F$14,1)),2))-$C87)^2+(1500*ABS(SIN(2*PI()*MOD(Calculator!$B$36/Calculator!$F$14,1)))*IF(MOD(Calculator!$B$36/Calculator!$F$14,1)&lt;0.5,-1,1))^2)/((50*POWER(80,POWER(COS(PI()*MOD(Calculator!$B$36/Calculator!$F$14,1)),2))+$C87)^2+(1500*ABS(SIN(2*PI()*MOD(Calculator!$B$36/Calculator!$F$14,1)))*IF(MOD(Calculator!$B$36/Calculator!$F$14,1)&lt;0.5,-1,1))^2)))/(1-SQRT(((50*POWER(80,POWER(COS(PI()*MOD(Calculator!$B$36/Calculator!$F$14,1)),2))-$C87)^2+(1500*ABS(SIN(2*PI()*MOD(Calculator!$B$36/Calculator!$F$14,1)))*IF(MOD(Calculator!$B$36/Calculator!$F$14,1)&lt;0.5,-1,1))^2)/((50*POWER(80,POWER(COS(PI()*MOD(Calculator!$B$36/Calculator!$F$14,1)),2))+$C87)^2+(1500*ABS(SIN(2*PI()*MOD(Calculator!$B$36/Calculator!$F$14,1)))*IF(MOD(Calculator!$B$36/Calculator!$F$14,1)&lt;0.5,-1,1))^2))),2))</f>
        <v>—</v>
      </c>
      <c r="EV87" s="253" t="n">
        <f aca="false">IF(OR(Calculator!$E$15&lt;&gt;"YES",Calculator!$B$36&lt;Calculator!$G$15),"—",ROUND((1+SQRT(((50*POWER(80,POWER(COS(PI()*MOD(Calculator!$B$36/Calculator!$F$15,1)),2))-$C87)^2+(1500*ABS(SIN(2*PI()*MOD(Calculator!$B$36/Calculator!$F$15,1)))*IF(MOD(Calculator!$B$36/Calculator!$F$15,1)&lt;0.5,-1,1))^2)/((50*POWER(80,POWER(COS(PI()*MOD(Calculator!$B$36/Calculator!$F$15,1)),2))+$C87)^2+(1500*ABS(SIN(2*PI()*MOD(Calculator!$B$36/Calculator!$F$15,1)))*IF(MOD(Calculator!$B$36/Calculator!$F$15,1)&lt;0.5,-1,1))^2)))/(1-SQRT(((50*POWER(80,POWER(COS(PI()*MOD(Calculator!$B$36/Calculator!$F$15,1)),2))-$C87)^2+(1500*ABS(SIN(2*PI()*MOD(Calculator!$B$36/Calculator!$F$15,1)))*IF(MOD(Calculator!$B$36/Calculator!$F$15,1)&lt;0.5,-1,1))^2)/((50*POWER(80,POWER(COS(PI()*MOD(Calculator!$B$36/Calculator!$F$15,1)),2))+$C87)^2+(1500*ABS(SIN(2*PI()*MOD(Calculator!$B$36/Calculator!$F$15,1)))*IF(MOD(Calculator!$B$36/Calculator!$F$15,1)&lt;0.5,-1,1))^2))),2))</f>
        <v>19.59</v>
      </c>
      <c r="EW87" s="253" t="str">
        <f aca="false">IF(OR(Calculator!$E$16&lt;&gt;"YES",Calculator!$B$36&lt;Calculator!$G$16),"—",ROUND((1+SQRT(((50*POWER(80,POWER(COS(PI()*MOD(Calculator!$B$36/Calculator!$F$16,1)),2))-$C87)^2+(1500*ABS(SIN(2*PI()*MOD(Calculator!$B$36/Calculator!$F$16,1)))*IF(MOD(Calculator!$B$36/Calculator!$F$16,1)&lt;0.5,-1,1))^2)/((50*POWER(80,POWER(COS(PI()*MOD(Calculator!$B$36/Calculator!$F$16,1)),2))+$C87)^2+(1500*ABS(SIN(2*PI()*MOD(Calculator!$B$36/Calculator!$F$16,1)))*IF(MOD(Calculator!$B$36/Calculator!$F$16,1)&lt;0.5,-1,1))^2)))/(1-SQRT(((50*POWER(80,POWER(COS(PI()*MOD(Calculator!$B$36/Calculator!$F$16,1)),2))-$C87)^2+(1500*ABS(SIN(2*PI()*MOD(Calculator!$B$36/Calculator!$F$16,1)))*IF(MOD(Calculator!$B$36/Calculator!$F$16,1)&lt;0.5,-1,1))^2)/((50*POWER(80,POWER(COS(PI()*MOD(Calculator!$B$36/Calculator!$F$16,1)),2))+$C87)^2+(1500*ABS(SIN(2*PI()*MOD(Calculator!$B$36/Calculator!$F$16,1)))*IF(MOD(Calculator!$B$36/Calculator!$F$16,1)&lt;0.5,-1,1))^2))),2))</f>
        <v>—</v>
      </c>
      <c r="EX87" s="253" t="n">
        <f aca="false">IF(OR(Calculator!$E$17&lt;&gt;"YES",Calculator!$B$36&lt;Calculator!$G$17),"—",ROUND((1+SQRT(((50*POWER(80,POWER(COS(PI()*MOD(Calculator!$B$36/Calculator!$F$17,1)),2))-$C87)^2+(1500*ABS(SIN(2*PI()*MOD(Calculator!$B$36/Calculator!$F$17,1)))*IF(MOD(Calculator!$B$36/Calculator!$F$17,1)&lt;0.5,-1,1))^2)/((50*POWER(80,POWER(COS(PI()*MOD(Calculator!$B$36/Calculator!$F$17,1)),2))+$C87)^2+(1500*ABS(SIN(2*PI()*MOD(Calculator!$B$36/Calculator!$F$17,1)))*IF(MOD(Calculator!$B$36/Calculator!$F$17,1)&lt;0.5,-1,1))^2)))/(1-SQRT(((50*POWER(80,POWER(COS(PI()*MOD(Calculator!$B$36/Calculator!$F$17,1)),2))-$C87)^2+(1500*ABS(SIN(2*PI()*MOD(Calculator!$B$36/Calculator!$F$17,1)))*IF(MOD(Calculator!$B$36/Calculator!$F$17,1)&lt;0.5,-1,1))^2)/((50*POWER(80,POWER(COS(PI()*MOD(Calculator!$B$36/Calculator!$F$17,1)),2))+$C87)^2+(1500*ABS(SIN(2*PI()*MOD(Calculator!$B$36/Calculator!$F$17,1)))*IF(MOD(Calculator!$B$36/Calculator!$F$17,1)&lt;0.5,-1,1))^2))),2))</f>
        <v>24.25</v>
      </c>
      <c r="EY87" s="253" t="str">
        <f aca="false">IF(OR(Calculator!$E$18&lt;&gt;"YES",Calculator!$B$36&lt;Calculator!$G$18),"—",ROUND((1+SQRT(((50*POWER(80,POWER(COS(PI()*MOD(Calculator!$B$36/Calculator!$F$18,1)),2))-$C87)^2+(1500*ABS(SIN(2*PI()*MOD(Calculator!$B$36/Calculator!$F$18,1)))*IF(MOD(Calculator!$B$36/Calculator!$F$18,1)&lt;0.5,-1,1))^2)/((50*POWER(80,POWER(COS(PI()*MOD(Calculator!$B$36/Calculator!$F$18,1)),2))+$C87)^2+(1500*ABS(SIN(2*PI()*MOD(Calculator!$B$36/Calculator!$F$18,1)))*IF(MOD(Calculator!$B$36/Calculator!$F$18,1)&lt;0.5,-1,1))^2)))/(1-SQRT(((50*POWER(80,POWER(COS(PI()*MOD(Calculator!$B$36/Calculator!$F$18,1)),2))-$C87)^2+(1500*ABS(SIN(2*PI()*MOD(Calculator!$B$36/Calculator!$F$18,1)))*IF(MOD(Calculator!$B$36/Calculator!$F$18,1)&lt;0.5,-1,1))^2)/((50*POWER(80,POWER(COS(PI()*MOD(Calculator!$B$36/Calculator!$F$18,1)),2))+$C87)^2+(1500*ABS(SIN(2*PI()*MOD(Calculator!$B$36/Calculator!$F$18,1)))*IF(MOD(Calculator!$B$36/Calculator!$F$18,1)&lt;0.5,-1,1))^2))),2))</f>
        <v>—</v>
      </c>
      <c r="EZ87" s="253" t="str">
        <f aca="false">IF(OR(Calculator!$E$19&lt;&gt;"YES",Calculator!$B$36&lt;Calculator!$G$19),"—",ROUND((1+SQRT(((50*POWER(80,POWER(COS(PI()*MOD(Calculator!$B$36/Calculator!$F$19,1)),2))-$C87)^2+(1500*ABS(SIN(2*PI()*MOD(Calculator!$B$36/Calculator!$F$19,1)))*IF(MOD(Calculator!$B$36/Calculator!$F$19,1)&lt;0.5,-1,1))^2)/((50*POWER(80,POWER(COS(PI()*MOD(Calculator!$B$36/Calculator!$F$19,1)),2))+$C87)^2+(1500*ABS(SIN(2*PI()*MOD(Calculator!$B$36/Calculator!$F$19,1)))*IF(MOD(Calculator!$B$36/Calculator!$F$19,1)&lt;0.5,-1,1))^2)))/(1-SQRT(((50*POWER(80,POWER(COS(PI()*MOD(Calculator!$B$36/Calculator!$F$19,1)),2))-$C87)^2+(1500*ABS(SIN(2*PI()*MOD(Calculator!$B$36/Calculator!$F$19,1)))*IF(MOD(Calculator!$B$36/Calculator!$F$19,1)&lt;0.5,-1,1))^2)/((50*POWER(80,POWER(COS(PI()*MOD(Calculator!$B$36/Calculator!$F$19,1)),2))+$C87)^2+(1500*ABS(SIN(2*PI()*MOD(Calculator!$B$36/Calculator!$F$19,1)))*IF(MOD(Calculator!$B$36/Calculator!$F$19,1)&lt;0.5,-1,1))^2))),2))</f>
        <v>—</v>
      </c>
      <c r="FA87" s="253" t="str">
        <f aca="false">IF(OR(Calculator!$E$20&lt;&gt;"YES",Calculator!$B$36&lt;Calculator!$G$20),"—",ROUND((1+SQRT(((50*POWER(80,POWER(COS(PI()*MOD(Calculator!$B$36/Calculator!$F$20,1)),2))-$C87)^2+(1500*ABS(SIN(2*PI()*MOD(Calculator!$B$36/Calculator!$F$20,1)))*IF(MOD(Calculator!$B$36/Calculator!$F$20,1)&lt;0.5,-1,1))^2)/((50*POWER(80,POWER(COS(PI()*MOD(Calculator!$B$36/Calculator!$F$20,1)),2))+$C87)^2+(1500*ABS(SIN(2*PI()*MOD(Calculator!$B$36/Calculator!$F$20,1)))*IF(MOD(Calculator!$B$36/Calculator!$F$20,1)&lt;0.5,-1,1))^2)))/(1-SQRT(((50*POWER(80,POWER(COS(PI()*MOD(Calculator!$B$36/Calculator!$F$20,1)),2))-$C87)^2+(1500*ABS(SIN(2*PI()*MOD(Calculator!$B$36/Calculator!$F$20,1)))*IF(MOD(Calculator!$B$36/Calculator!$F$20,1)&lt;0.5,-1,1))^2)/((50*POWER(80,POWER(COS(PI()*MOD(Calculator!$B$36/Calculator!$F$20,1)),2))+$C87)^2+(1500*ABS(SIN(2*PI()*MOD(Calculator!$B$36/Calculator!$F$20,1)))*IF(MOD(Calculator!$B$36/Calculator!$F$20,1)&lt;0.5,-1,1))^2))),2))</f>
        <v>—</v>
      </c>
      <c r="FB87" s="253" t="str">
        <f aca="false">IF(OR(Calculator!$E$21&lt;&gt;"YES",Calculator!$B$36&lt;Calculator!$G$21),"—",ROUND((1+SQRT(((50*POWER(80,POWER(COS(PI()*MOD(Calculator!$B$36/Calculator!$F$21,1)),2))-$C87)^2+(1500*ABS(SIN(2*PI()*MOD(Calculator!$B$36/Calculator!$F$21,1)))*IF(MOD(Calculator!$B$36/Calculator!$F$21,1)&lt;0.5,-1,1))^2)/((50*POWER(80,POWER(COS(PI()*MOD(Calculator!$B$36/Calculator!$F$21,1)),2))+$C87)^2+(1500*ABS(SIN(2*PI()*MOD(Calculator!$B$36/Calculator!$F$21,1)))*IF(MOD(Calculator!$B$36/Calculator!$F$21,1)&lt;0.5,-1,1))^2)))/(1-SQRT(((50*POWER(80,POWER(COS(PI()*MOD(Calculator!$B$36/Calculator!$F$21,1)),2))-$C87)^2+(1500*ABS(SIN(2*PI()*MOD(Calculator!$B$36/Calculator!$F$21,1)))*IF(MOD(Calculator!$B$36/Calculator!$F$21,1)&lt;0.5,-1,1))^2)/((50*POWER(80,POWER(COS(PI()*MOD(Calculator!$B$36/Calculator!$F$21,1)),2))+$C87)^2+(1500*ABS(SIN(2*PI()*MOD(Calculator!$B$36/Calculator!$F$21,1)))*IF(MOD(Calculator!$B$36/Calculator!$F$21,1)&lt;0.5,-1,1))^2))),2))</f>
        <v>—</v>
      </c>
      <c r="FC87" s="253" t="str">
        <f aca="false">IF(OR(Calculator!$E$22&lt;&gt;"YES",Calculator!$B$36&lt;Calculator!$G$22),"—",ROUND((1+SQRT(((50*POWER(80,POWER(COS(PI()*MOD(Calculator!$B$36/Calculator!$F$22,1)),2))-$C87)^2+(1500*ABS(SIN(2*PI()*MOD(Calculator!$B$36/Calculator!$F$22,1)))*IF(MOD(Calculator!$B$36/Calculator!$F$22,1)&lt;0.5,-1,1))^2)/((50*POWER(80,POWER(COS(PI()*MOD(Calculator!$B$36/Calculator!$F$22,1)),2))+$C87)^2+(1500*ABS(SIN(2*PI()*MOD(Calculator!$B$36/Calculator!$F$22,1)))*IF(MOD(Calculator!$B$36/Calculator!$F$22,1)&lt;0.5,-1,1))^2)))/(1-SQRT(((50*POWER(80,POWER(COS(PI()*MOD(Calculator!$B$36/Calculator!$F$22,1)),2))-$C87)^2+(1500*ABS(SIN(2*PI()*MOD(Calculator!$B$36/Calculator!$F$22,1)))*IF(MOD(Calculator!$B$36/Calculator!$F$22,1)&lt;0.5,-1,1))^2)/((50*POWER(80,POWER(COS(PI()*MOD(Calculator!$B$36/Calculator!$F$22,1)),2))+$C87)^2+(1500*ABS(SIN(2*PI()*MOD(Calculator!$B$36/Calculator!$F$22,1)))*IF(MOD(Calculator!$B$36/Calculator!$F$22,1)&lt;0.5,-1,1))^2))),2))</f>
        <v>—</v>
      </c>
      <c r="FD87" s="295" t="n">
        <f aca="false">IFERROR(ROUND((IF(ISNUMBER(ES87),ES87,0)+IF(ISNUMBER(ET87),ET87,0)+IF(ISNUMBER(EU87),EU87,0)+IF(ISNUMBER(EV87),EV87,0)+IF(ISNUMBER(EW87),EW87,0)+IF(ISNUMBER(EX87),EX87,0)+IF(ISNUMBER(EY87),EY87,0)+IF(ISNUMBER(EZ87),EZ87,0)+IF(ISNUMBER(FA87),FA87,0)+IF(ISNUMBER(FB87),FB87,0)+IF(ISNUMBER(FC87),FC87,0))/(IF(ISNUMBER(ES87),1,0)+IF(ISNUMBER(ET87),1,0)+IF(ISNUMBER(EU87),1,0)+IF(ISNUMBER(EV87),1,0)+IF(ISNUMBER(EW87),1,0)+IF(ISNUMBER(EX87),1,0)+IF(ISNUMBER(EY87),1,0)+IF(ISNUMBER(EZ87),1,0)+IF(ISNUMBER(FA87),1,0)+IF(ISNUMBER(FB87),1,0)+IF(ISNUMBER(FC87),1,0)),4),"")</f>
        <v>21.92</v>
      </c>
      <c r="FE87" s="253" t="str">
        <f aca="false">IF(OR(Calculator!$E$12&lt;&gt;"YES",Calculator!$B$37&lt;Calculator!$G$12),"—",ROUND((1+SQRT(((50*POWER(80,POWER(COS(PI()*MOD(Calculator!$B$37/Calculator!$F$12,1)),2))-$C87)^2+(1500*ABS(SIN(2*PI()*MOD(Calculator!$B$37/Calculator!$F$12,1)))*IF(MOD(Calculator!$B$37/Calculator!$F$12,1)&lt;0.5,-1,1))^2)/((50*POWER(80,POWER(COS(PI()*MOD(Calculator!$B$37/Calculator!$F$12,1)),2))+$C87)^2+(1500*ABS(SIN(2*PI()*MOD(Calculator!$B$37/Calculator!$F$12,1)))*IF(MOD(Calculator!$B$37/Calculator!$F$12,1)&lt;0.5,-1,1))^2)))/(1-SQRT(((50*POWER(80,POWER(COS(PI()*MOD(Calculator!$B$37/Calculator!$F$12,1)),2))-$C87)^2+(1500*ABS(SIN(2*PI()*MOD(Calculator!$B$37/Calculator!$F$12,1)))*IF(MOD(Calculator!$B$37/Calculator!$F$12,1)&lt;0.5,-1,1))^2)/((50*POWER(80,POWER(COS(PI()*MOD(Calculator!$B$37/Calculator!$F$12,1)),2))+$C87)^2+(1500*ABS(SIN(2*PI()*MOD(Calculator!$B$37/Calculator!$F$12,1)))*IF(MOD(Calculator!$B$37/Calculator!$F$12,1)&lt;0.5,-1,1))^2))),2))</f>
        <v>—</v>
      </c>
      <c r="FF87" s="253" t="str">
        <f aca="false">IF(OR(Calculator!$E$13&lt;&gt;"YES",Calculator!$B$37&lt;Calculator!$G$13),"—",ROUND((1+SQRT(((50*POWER(80,POWER(COS(PI()*MOD(Calculator!$B$37/Calculator!$F$13,1)),2))-$C87)^2+(1500*ABS(SIN(2*PI()*MOD(Calculator!$B$37/Calculator!$F$13,1)))*IF(MOD(Calculator!$B$37/Calculator!$F$13,1)&lt;0.5,-1,1))^2)/((50*POWER(80,POWER(COS(PI()*MOD(Calculator!$B$37/Calculator!$F$13,1)),2))+$C87)^2+(1500*ABS(SIN(2*PI()*MOD(Calculator!$B$37/Calculator!$F$13,1)))*IF(MOD(Calculator!$B$37/Calculator!$F$13,1)&lt;0.5,-1,1))^2)))/(1-SQRT(((50*POWER(80,POWER(COS(PI()*MOD(Calculator!$B$37/Calculator!$F$13,1)),2))-$C87)^2+(1500*ABS(SIN(2*PI()*MOD(Calculator!$B$37/Calculator!$F$13,1)))*IF(MOD(Calculator!$B$37/Calculator!$F$13,1)&lt;0.5,-1,1))^2)/((50*POWER(80,POWER(COS(PI()*MOD(Calculator!$B$37/Calculator!$F$13,1)),2))+$C87)^2+(1500*ABS(SIN(2*PI()*MOD(Calculator!$B$37/Calculator!$F$13,1)))*IF(MOD(Calculator!$B$37/Calculator!$F$13,1)&lt;0.5,-1,1))^2))),2))</f>
        <v>—</v>
      </c>
      <c r="FG87" s="253" t="str">
        <f aca="false">IF(OR(Calculator!$E$14&lt;&gt;"YES",Calculator!$B$37&lt;Calculator!$G$14),"—",ROUND((1+SQRT(((50*POWER(80,POWER(COS(PI()*MOD(Calculator!$B$37/Calculator!$F$14,1)),2))-$C87)^2+(1500*ABS(SIN(2*PI()*MOD(Calculator!$B$37/Calculator!$F$14,1)))*IF(MOD(Calculator!$B$37/Calculator!$F$14,1)&lt;0.5,-1,1))^2)/((50*POWER(80,POWER(COS(PI()*MOD(Calculator!$B$37/Calculator!$F$14,1)),2))+$C87)^2+(1500*ABS(SIN(2*PI()*MOD(Calculator!$B$37/Calculator!$F$14,1)))*IF(MOD(Calculator!$B$37/Calculator!$F$14,1)&lt;0.5,-1,1))^2)))/(1-SQRT(((50*POWER(80,POWER(COS(PI()*MOD(Calculator!$B$37/Calculator!$F$14,1)),2))-$C87)^2+(1500*ABS(SIN(2*PI()*MOD(Calculator!$B$37/Calculator!$F$14,1)))*IF(MOD(Calculator!$B$37/Calculator!$F$14,1)&lt;0.5,-1,1))^2)/((50*POWER(80,POWER(COS(PI()*MOD(Calculator!$B$37/Calculator!$F$14,1)),2))+$C87)^2+(1500*ABS(SIN(2*PI()*MOD(Calculator!$B$37/Calculator!$F$14,1)))*IF(MOD(Calculator!$B$37/Calculator!$F$14,1)&lt;0.5,-1,1))^2))),2))</f>
        <v>—</v>
      </c>
      <c r="FH87" s="253" t="n">
        <f aca="false">IF(OR(Calculator!$E$15&lt;&gt;"YES",Calculator!$B$37&lt;Calculator!$G$15),"—",ROUND((1+SQRT(((50*POWER(80,POWER(COS(PI()*MOD(Calculator!$B$37/Calculator!$F$15,1)),2))-$C87)^2+(1500*ABS(SIN(2*PI()*MOD(Calculator!$B$37/Calculator!$F$15,1)))*IF(MOD(Calculator!$B$37/Calculator!$F$15,1)&lt;0.5,-1,1))^2)/((50*POWER(80,POWER(COS(PI()*MOD(Calculator!$B$37/Calculator!$F$15,1)),2))+$C87)^2+(1500*ABS(SIN(2*PI()*MOD(Calculator!$B$37/Calculator!$F$15,1)))*IF(MOD(Calculator!$B$37/Calculator!$F$15,1)&lt;0.5,-1,1))^2)))/(1-SQRT(((50*POWER(80,POWER(COS(PI()*MOD(Calculator!$B$37/Calculator!$F$15,1)),2))-$C87)^2+(1500*ABS(SIN(2*PI()*MOD(Calculator!$B$37/Calculator!$F$15,1)))*IF(MOD(Calculator!$B$37/Calculator!$F$15,1)&lt;0.5,-1,1))^2)/((50*POWER(80,POWER(COS(PI()*MOD(Calculator!$B$37/Calculator!$F$15,1)),2))+$C87)^2+(1500*ABS(SIN(2*PI()*MOD(Calculator!$B$37/Calculator!$F$15,1)))*IF(MOD(Calculator!$B$37/Calculator!$F$15,1)&lt;0.5,-1,1))^2))),2))</f>
        <v>2.49</v>
      </c>
      <c r="FI87" s="253" t="str">
        <f aca="false">IF(OR(Calculator!$E$16&lt;&gt;"YES",Calculator!$B$37&lt;Calculator!$G$16),"—",ROUND((1+SQRT(((50*POWER(80,POWER(COS(PI()*MOD(Calculator!$B$37/Calculator!$F$16,1)),2))-$C87)^2+(1500*ABS(SIN(2*PI()*MOD(Calculator!$B$37/Calculator!$F$16,1)))*IF(MOD(Calculator!$B$37/Calculator!$F$16,1)&lt;0.5,-1,1))^2)/((50*POWER(80,POWER(COS(PI()*MOD(Calculator!$B$37/Calculator!$F$16,1)),2))+$C87)^2+(1500*ABS(SIN(2*PI()*MOD(Calculator!$B$37/Calculator!$F$16,1)))*IF(MOD(Calculator!$B$37/Calculator!$F$16,1)&lt;0.5,-1,1))^2)))/(1-SQRT(((50*POWER(80,POWER(COS(PI()*MOD(Calculator!$B$37/Calculator!$F$16,1)),2))-$C87)^2+(1500*ABS(SIN(2*PI()*MOD(Calculator!$B$37/Calculator!$F$16,1)))*IF(MOD(Calculator!$B$37/Calculator!$F$16,1)&lt;0.5,-1,1))^2)/((50*POWER(80,POWER(COS(PI()*MOD(Calculator!$B$37/Calculator!$F$16,1)),2))+$C87)^2+(1500*ABS(SIN(2*PI()*MOD(Calculator!$B$37/Calculator!$F$16,1)))*IF(MOD(Calculator!$B$37/Calculator!$F$16,1)&lt;0.5,-1,1))^2))),2))</f>
        <v>—</v>
      </c>
      <c r="FJ87" s="253" t="n">
        <f aca="false">IF(OR(Calculator!$E$17&lt;&gt;"YES",Calculator!$B$37&lt;Calculator!$G$17),"—",ROUND((1+SQRT(((50*POWER(80,POWER(COS(PI()*MOD(Calculator!$B$37/Calculator!$F$17,1)),2))-$C87)^2+(1500*ABS(SIN(2*PI()*MOD(Calculator!$B$37/Calculator!$F$17,1)))*IF(MOD(Calculator!$B$37/Calculator!$F$17,1)&lt;0.5,-1,1))^2)/((50*POWER(80,POWER(COS(PI()*MOD(Calculator!$B$37/Calculator!$F$17,1)),2))+$C87)^2+(1500*ABS(SIN(2*PI()*MOD(Calculator!$B$37/Calculator!$F$17,1)))*IF(MOD(Calculator!$B$37/Calculator!$F$17,1)&lt;0.5,-1,1))^2)))/(1-SQRT(((50*POWER(80,POWER(COS(PI()*MOD(Calculator!$B$37/Calculator!$F$17,1)),2))-$C87)^2+(1500*ABS(SIN(2*PI()*MOD(Calculator!$B$37/Calculator!$F$17,1)))*IF(MOD(Calculator!$B$37/Calculator!$F$17,1)&lt;0.5,-1,1))^2)/((50*POWER(80,POWER(COS(PI()*MOD(Calculator!$B$37/Calculator!$F$17,1)),2))+$C87)^2+(1500*ABS(SIN(2*PI()*MOD(Calculator!$B$37/Calculator!$F$17,1)))*IF(MOD(Calculator!$B$37/Calculator!$F$17,1)&lt;0.5,-1,1))^2))),2))</f>
        <v>16.53</v>
      </c>
      <c r="FK87" s="253" t="str">
        <f aca="false">IF(OR(Calculator!$E$18&lt;&gt;"YES",Calculator!$B$37&lt;Calculator!$G$18),"—",ROUND((1+SQRT(((50*POWER(80,POWER(COS(PI()*MOD(Calculator!$B$37/Calculator!$F$18,1)),2))-$C87)^2+(1500*ABS(SIN(2*PI()*MOD(Calculator!$B$37/Calculator!$F$18,1)))*IF(MOD(Calculator!$B$37/Calculator!$F$18,1)&lt;0.5,-1,1))^2)/((50*POWER(80,POWER(COS(PI()*MOD(Calculator!$B$37/Calculator!$F$18,1)),2))+$C87)^2+(1500*ABS(SIN(2*PI()*MOD(Calculator!$B$37/Calculator!$F$18,1)))*IF(MOD(Calculator!$B$37/Calculator!$F$18,1)&lt;0.5,-1,1))^2)))/(1-SQRT(((50*POWER(80,POWER(COS(PI()*MOD(Calculator!$B$37/Calculator!$F$18,1)),2))-$C87)^2+(1500*ABS(SIN(2*PI()*MOD(Calculator!$B$37/Calculator!$F$18,1)))*IF(MOD(Calculator!$B$37/Calculator!$F$18,1)&lt;0.5,-1,1))^2)/((50*POWER(80,POWER(COS(PI()*MOD(Calculator!$B$37/Calculator!$F$18,1)),2))+$C87)^2+(1500*ABS(SIN(2*PI()*MOD(Calculator!$B$37/Calculator!$F$18,1)))*IF(MOD(Calculator!$B$37/Calculator!$F$18,1)&lt;0.5,-1,1))^2))),2))</f>
        <v>—</v>
      </c>
      <c r="FL87" s="253" t="str">
        <f aca="false">IF(OR(Calculator!$E$19&lt;&gt;"YES",Calculator!$B$37&lt;Calculator!$G$19),"—",ROUND((1+SQRT(((50*POWER(80,POWER(COS(PI()*MOD(Calculator!$B$37/Calculator!$F$19,1)),2))-$C87)^2+(1500*ABS(SIN(2*PI()*MOD(Calculator!$B$37/Calculator!$F$19,1)))*IF(MOD(Calculator!$B$37/Calculator!$F$19,1)&lt;0.5,-1,1))^2)/((50*POWER(80,POWER(COS(PI()*MOD(Calculator!$B$37/Calculator!$F$19,1)),2))+$C87)^2+(1500*ABS(SIN(2*PI()*MOD(Calculator!$B$37/Calculator!$F$19,1)))*IF(MOD(Calculator!$B$37/Calculator!$F$19,1)&lt;0.5,-1,1))^2)))/(1-SQRT(((50*POWER(80,POWER(COS(PI()*MOD(Calculator!$B$37/Calculator!$F$19,1)),2))-$C87)^2+(1500*ABS(SIN(2*PI()*MOD(Calculator!$B$37/Calculator!$F$19,1)))*IF(MOD(Calculator!$B$37/Calculator!$F$19,1)&lt;0.5,-1,1))^2)/((50*POWER(80,POWER(COS(PI()*MOD(Calculator!$B$37/Calculator!$F$19,1)),2))+$C87)^2+(1500*ABS(SIN(2*PI()*MOD(Calculator!$B$37/Calculator!$F$19,1)))*IF(MOD(Calculator!$B$37/Calculator!$F$19,1)&lt;0.5,-1,1))^2))),2))</f>
        <v>—</v>
      </c>
      <c r="FM87" s="253" t="str">
        <f aca="false">IF(OR(Calculator!$E$20&lt;&gt;"YES",Calculator!$B$37&lt;Calculator!$G$20),"—",ROUND((1+SQRT(((50*POWER(80,POWER(COS(PI()*MOD(Calculator!$B$37/Calculator!$F$20,1)),2))-$C87)^2+(1500*ABS(SIN(2*PI()*MOD(Calculator!$B$37/Calculator!$F$20,1)))*IF(MOD(Calculator!$B$37/Calculator!$F$20,1)&lt;0.5,-1,1))^2)/((50*POWER(80,POWER(COS(PI()*MOD(Calculator!$B$37/Calculator!$F$20,1)),2))+$C87)^2+(1500*ABS(SIN(2*PI()*MOD(Calculator!$B$37/Calculator!$F$20,1)))*IF(MOD(Calculator!$B$37/Calculator!$F$20,1)&lt;0.5,-1,1))^2)))/(1-SQRT(((50*POWER(80,POWER(COS(PI()*MOD(Calculator!$B$37/Calculator!$F$20,1)),2))-$C87)^2+(1500*ABS(SIN(2*PI()*MOD(Calculator!$B$37/Calculator!$F$20,1)))*IF(MOD(Calculator!$B$37/Calculator!$F$20,1)&lt;0.5,-1,1))^2)/((50*POWER(80,POWER(COS(PI()*MOD(Calculator!$B$37/Calculator!$F$20,1)),2))+$C87)^2+(1500*ABS(SIN(2*PI()*MOD(Calculator!$B$37/Calculator!$F$20,1)))*IF(MOD(Calculator!$B$37/Calculator!$F$20,1)&lt;0.5,-1,1))^2))),2))</f>
        <v>—</v>
      </c>
      <c r="FN87" s="253" t="str">
        <f aca="false">IF(OR(Calculator!$E$21&lt;&gt;"YES",Calculator!$B$37&lt;Calculator!$G$21),"—",ROUND((1+SQRT(((50*POWER(80,POWER(COS(PI()*MOD(Calculator!$B$37/Calculator!$F$21,1)),2))-$C87)^2+(1500*ABS(SIN(2*PI()*MOD(Calculator!$B$37/Calculator!$F$21,1)))*IF(MOD(Calculator!$B$37/Calculator!$F$21,1)&lt;0.5,-1,1))^2)/((50*POWER(80,POWER(COS(PI()*MOD(Calculator!$B$37/Calculator!$F$21,1)),2))+$C87)^2+(1500*ABS(SIN(2*PI()*MOD(Calculator!$B$37/Calculator!$F$21,1)))*IF(MOD(Calculator!$B$37/Calculator!$F$21,1)&lt;0.5,-1,1))^2)))/(1-SQRT(((50*POWER(80,POWER(COS(PI()*MOD(Calculator!$B$37/Calculator!$F$21,1)),2))-$C87)^2+(1500*ABS(SIN(2*PI()*MOD(Calculator!$B$37/Calculator!$F$21,1)))*IF(MOD(Calculator!$B$37/Calculator!$F$21,1)&lt;0.5,-1,1))^2)/((50*POWER(80,POWER(COS(PI()*MOD(Calculator!$B$37/Calculator!$F$21,1)),2))+$C87)^2+(1500*ABS(SIN(2*PI()*MOD(Calculator!$B$37/Calculator!$F$21,1)))*IF(MOD(Calculator!$B$37/Calculator!$F$21,1)&lt;0.5,-1,1))^2))),2))</f>
        <v>—</v>
      </c>
      <c r="FO87" s="253" t="str">
        <f aca="false">IF(OR(Calculator!$E$22&lt;&gt;"YES",Calculator!$B$37&lt;Calculator!$G$22),"—",ROUND((1+SQRT(((50*POWER(80,POWER(COS(PI()*MOD(Calculator!$B$37/Calculator!$F$22,1)),2))-$C87)^2+(1500*ABS(SIN(2*PI()*MOD(Calculator!$B$37/Calculator!$F$22,1)))*IF(MOD(Calculator!$B$37/Calculator!$F$22,1)&lt;0.5,-1,1))^2)/((50*POWER(80,POWER(COS(PI()*MOD(Calculator!$B$37/Calculator!$F$22,1)),2))+$C87)^2+(1500*ABS(SIN(2*PI()*MOD(Calculator!$B$37/Calculator!$F$22,1)))*IF(MOD(Calculator!$B$37/Calculator!$F$22,1)&lt;0.5,-1,1))^2)))/(1-SQRT(((50*POWER(80,POWER(COS(PI()*MOD(Calculator!$B$37/Calculator!$F$22,1)),2))-$C87)^2+(1500*ABS(SIN(2*PI()*MOD(Calculator!$B$37/Calculator!$F$22,1)))*IF(MOD(Calculator!$B$37/Calculator!$F$22,1)&lt;0.5,-1,1))^2)/((50*POWER(80,POWER(COS(PI()*MOD(Calculator!$B$37/Calculator!$F$22,1)),2))+$C87)^2+(1500*ABS(SIN(2*PI()*MOD(Calculator!$B$37/Calculator!$F$22,1)))*IF(MOD(Calculator!$B$37/Calculator!$F$22,1)&lt;0.5,-1,1))^2))),2))</f>
        <v>—</v>
      </c>
      <c r="FP87" s="295" t="n">
        <f aca="false">IFERROR(ROUND((IF(ISNUMBER(FE87),FE87,0)+IF(ISNUMBER(FF87),FF87,0)+IF(ISNUMBER(FG87),FG87,0)+IF(ISNUMBER(FH87),FH87,0)+IF(ISNUMBER(FI87),FI87,0)+IF(ISNUMBER(FJ87),FJ87,0)+IF(ISNUMBER(FK87),FK87,0)+IF(ISNUMBER(FL87),FL87,0)+IF(ISNUMBER(FM87),FM87,0)+IF(ISNUMBER(FN87),FN87,0)+IF(ISNUMBER(FO87),FO87,0))/(IF(ISNUMBER(FE87),1,0)+IF(ISNUMBER(FF87),1,0)+IF(ISNUMBER(FG87),1,0)+IF(ISNUMBER(FH87),1,0)+IF(ISNUMBER(FI87),1,0)+IF(ISNUMBER(FJ87),1,0)+IF(ISNUMBER(FK87),1,0)+IF(ISNUMBER(FL87),1,0)+IF(ISNUMBER(FM87),1,0)+IF(ISNUMBER(FN87),1,0)+IF(ISNUMBER(FO87),1,0)),4),"")</f>
        <v>9.51</v>
      </c>
      <c r="FQ87" s="253" t="str">
        <f aca="false">IF(OR(Calculator!$E$12&lt;&gt;"YES",Calculator!$B$38&lt;Calculator!$G$12),"—",ROUND((1+SQRT(((50*POWER(80,POWER(COS(PI()*MOD(Calculator!$B$38/Calculator!$F$12,1)),2))-$C87)^2+(1500*ABS(SIN(2*PI()*MOD(Calculator!$B$38/Calculator!$F$12,1)))*IF(MOD(Calculator!$B$38/Calculator!$F$12,1)&lt;0.5,-1,1))^2)/((50*POWER(80,POWER(COS(PI()*MOD(Calculator!$B$38/Calculator!$F$12,1)),2))+$C87)^2+(1500*ABS(SIN(2*PI()*MOD(Calculator!$B$38/Calculator!$F$12,1)))*IF(MOD(Calculator!$B$38/Calculator!$F$12,1)&lt;0.5,-1,1))^2)))/(1-SQRT(((50*POWER(80,POWER(COS(PI()*MOD(Calculator!$B$38/Calculator!$F$12,1)),2))-$C87)^2+(1500*ABS(SIN(2*PI()*MOD(Calculator!$B$38/Calculator!$F$12,1)))*IF(MOD(Calculator!$B$38/Calculator!$F$12,1)&lt;0.5,-1,1))^2)/((50*POWER(80,POWER(COS(PI()*MOD(Calculator!$B$38/Calculator!$F$12,1)),2))+$C87)^2+(1500*ABS(SIN(2*PI()*MOD(Calculator!$B$38/Calculator!$F$12,1)))*IF(MOD(Calculator!$B$38/Calculator!$F$12,1)&lt;0.5,-1,1))^2))),2))</f>
        <v>—</v>
      </c>
      <c r="FR87" s="253" t="str">
        <f aca="false">IF(OR(Calculator!$E$13&lt;&gt;"YES",Calculator!$B$38&lt;Calculator!$G$13),"—",ROUND((1+SQRT(((50*POWER(80,POWER(COS(PI()*MOD(Calculator!$B$38/Calculator!$F$13,1)),2))-$C87)^2+(1500*ABS(SIN(2*PI()*MOD(Calculator!$B$38/Calculator!$F$13,1)))*IF(MOD(Calculator!$B$38/Calculator!$F$13,1)&lt;0.5,-1,1))^2)/((50*POWER(80,POWER(COS(PI()*MOD(Calculator!$B$38/Calculator!$F$13,1)),2))+$C87)^2+(1500*ABS(SIN(2*PI()*MOD(Calculator!$B$38/Calculator!$F$13,1)))*IF(MOD(Calculator!$B$38/Calculator!$F$13,1)&lt;0.5,-1,1))^2)))/(1-SQRT(((50*POWER(80,POWER(COS(PI()*MOD(Calculator!$B$38/Calculator!$F$13,1)),2))-$C87)^2+(1500*ABS(SIN(2*PI()*MOD(Calculator!$B$38/Calculator!$F$13,1)))*IF(MOD(Calculator!$B$38/Calculator!$F$13,1)&lt;0.5,-1,1))^2)/((50*POWER(80,POWER(COS(PI()*MOD(Calculator!$B$38/Calculator!$F$13,1)),2))+$C87)^2+(1500*ABS(SIN(2*PI()*MOD(Calculator!$B$38/Calculator!$F$13,1)))*IF(MOD(Calculator!$B$38/Calculator!$F$13,1)&lt;0.5,-1,1))^2))),2))</f>
        <v>—</v>
      </c>
      <c r="FS87" s="253" t="str">
        <f aca="false">IF(OR(Calculator!$E$14&lt;&gt;"YES",Calculator!$B$38&lt;Calculator!$G$14),"—",ROUND((1+SQRT(((50*POWER(80,POWER(COS(PI()*MOD(Calculator!$B$38/Calculator!$F$14,1)),2))-$C87)^2+(1500*ABS(SIN(2*PI()*MOD(Calculator!$B$38/Calculator!$F$14,1)))*IF(MOD(Calculator!$B$38/Calculator!$F$14,1)&lt;0.5,-1,1))^2)/((50*POWER(80,POWER(COS(PI()*MOD(Calculator!$B$38/Calculator!$F$14,1)),2))+$C87)^2+(1500*ABS(SIN(2*PI()*MOD(Calculator!$B$38/Calculator!$F$14,1)))*IF(MOD(Calculator!$B$38/Calculator!$F$14,1)&lt;0.5,-1,1))^2)))/(1-SQRT(((50*POWER(80,POWER(COS(PI()*MOD(Calculator!$B$38/Calculator!$F$14,1)),2))-$C87)^2+(1500*ABS(SIN(2*PI()*MOD(Calculator!$B$38/Calculator!$F$14,1)))*IF(MOD(Calculator!$B$38/Calculator!$F$14,1)&lt;0.5,-1,1))^2)/((50*POWER(80,POWER(COS(PI()*MOD(Calculator!$B$38/Calculator!$F$14,1)),2))+$C87)^2+(1500*ABS(SIN(2*PI()*MOD(Calculator!$B$38/Calculator!$F$14,1)))*IF(MOD(Calculator!$B$38/Calculator!$F$14,1)&lt;0.5,-1,1))^2))),2))</f>
        <v>—</v>
      </c>
      <c r="FT87" s="253" t="n">
        <f aca="false">IF(OR(Calculator!$E$15&lt;&gt;"YES",Calculator!$B$38&lt;Calculator!$G$15),"—",ROUND((1+SQRT(((50*POWER(80,POWER(COS(PI()*MOD(Calculator!$B$38/Calculator!$F$15,1)),2))-$C87)^2+(1500*ABS(SIN(2*PI()*MOD(Calculator!$B$38/Calculator!$F$15,1)))*IF(MOD(Calculator!$B$38/Calculator!$F$15,1)&lt;0.5,-1,1))^2)/((50*POWER(80,POWER(COS(PI()*MOD(Calculator!$B$38/Calculator!$F$15,1)),2))+$C87)^2+(1500*ABS(SIN(2*PI()*MOD(Calculator!$B$38/Calculator!$F$15,1)))*IF(MOD(Calculator!$B$38/Calculator!$F$15,1)&lt;0.5,-1,1))^2)))/(1-SQRT(((50*POWER(80,POWER(COS(PI()*MOD(Calculator!$B$38/Calculator!$F$15,1)),2))-$C87)^2+(1500*ABS(SIN(2*PI()*MOD(Calculator!$B$38/Calculator!$F$15,1)))*IF(MOD(Calculator!$B$38/Calculator!$F$15,1)&lt;0.5,-1,1))^2)/((50*POWER(80,POWER(COS(PI()*MOD(Calculator!$B$38/Calculator!$F$15,1)),2))+$C87)^2+(1500*ABS(SIN(2*PI()*MOD(Calculator!$B$38/Calculator!$F$15,1)))*IF(MOD(Calculator!$B$38/Calculator!$F$15,1)&lt;0.5,-1,1))^2))),2))</f>
        <v>2.29</v>
      </c>
      <c r="FU87" s="253" t="str">
        <f aca="false">IF(OR(Calculator!$E$16&lt;&gt;"YES",Calculator!$B$38&lt;Calculator!$G$16),"—",ROUND((1+SQRT(((50*POWER(80,POWER(COS(PI()*MOD(Calculator!$B$38/Calculator!$F$16,1)),2))-$C87)^2+(1500*ABS(SIN(2*PI()*MOD(Calculator!$B$38/Calculator!$F$16,1)))*IF(MOD(Calculator!$B$38/Calculator!$F$16,1)&lt;0.5,-1,1))^2)/((50*POWER(80,POWER(COS(PI()*MOD(Calculator!$B$38/Calculator!$F$16,1)),2))+$C87)^2+(1500*ABS(SIN(2*PI()*MOD(Calculator!$B$38/Calculator!$F$16,1)))*IF(MOD(Calculator!$B$38/Calculator!$F$16,1)&lt;0.5,-1,1))^2)))/(1-SQRT(((50*POWER(80,POWER(COS(PI()*MOD(Calculator!$B$38/Calculator!$F$16,1)),2))-$C87)^2+(1500*ABS(SIN(2*PI()*MOD(Calculator!$B$38/Calculator!$F$16,1)))*IF(MOD(Calculator!$B$38/Calculator!$F$16,1)&lt;0.5,-1,1))^2)/((50*POWER(80,POWER(COS(PI()*MOD(Calculator!$B$38/Calculator!$F$16,1)),2))+$C87)^2+(1500*ABS(SIN(2*PI()*MOD(Calculator!$B$38/Calculator!$F$16,1)))*IF(MOD(Calculator!$B$38/Calculator!$F$16,1)&lt;0.5,-1,1))^2))),2))</f>
        <v>—</v>
      </c>
      <c r="FV87" s="253" t="n">
        <f aca="false">IF(OR(Calculator!$E$17&lt;&gt;"YES",Calculator!$B$38&lt;Calculator!$G$17),"—",ROUND((1+SQRT(((50*POWER(80,POWER(COS(PI()*MOD(Calculator!$B$38/Calculator!$F$17,1)),2))-$C87)^2+(1500*ABS(SIN(2*PI()*MOD(Calculator!$B$38/Calculator!$F$17,1)))*IF(MOD(Calculator!$B$38/Calculator!$F$17,1)&lt;0.5,-1,1))^2)/((50*POWER(80,POWER(COS(PI()*MOD(Calculator!$B$38/Calculator!$F$17,1)),2))+$C87)^2+(1500*ABS(SIN(2*PI()*MOD(Calculator!$B$38/Calculator!$F$17,1)))*IF(MOD(Calculator!$B$38/Calculator!$F$17,1)&lt;0.5,-1,1))^2)))/(1-SQRT(((50*POWER(80,POWER(COS(PI()*MOD(Calculator!$B$38/Calculator!$F$17,1)),2))-$C87)^2+(1500*ABS(SIN(2*PI()*MOD(Calculator!$B$38/Calculator!$F$17,1)))*IF(MOD(Calculator!$B$38/Calculator!$F$17,1)&lt;0.5,-1,1))^2)/((50*POWER(80,POWER(COS(PI()*MOD(Calculator!$B$38/Calculator!$F$17,1)),2))+$C87)^2+(1500*ABS(SIN(2*PI()*MOD(Calculator!$B$38/Calculator!$F$17,1)))*IF(MOD(Calculator!$B$38/Calculator!$F$17,1)&lt;0.5,-1,1))^2))),2))</f>
        <v>20.97</v>
      </c>
      <c r="FW87" s="253" t="str">
        <f aca="false">IF(OR(Calculator!$E$18&lt;&gt;"YES",Calculator!$B$38&lt;Calculator!$G$18),"—",ROUND((1+SQRT(((50*POWER(80,POWER(COS(PI()*MOD(Calculator!$B$38/Calculator!$F$18,1)),2))-$C87)^2+(1500*ABS(SIN(2*PI()*MOD(Calculator!$B$38/Calculator!$F$18,1)))*IF(MOD(Calculator!$B$38/Calculator!$F$18,1)&lt;0.5,-1,1))^2)/((50*POWER(80,POWER(COS(PI()*MOD(Calculator!$B$38/Calculator!$F$18,1)),2))+$C87)^2+(1500*ABS(SIN(2*PI()*MOD(Calculator!$B$38/Calculator!$F$18,1)))*IF(MOD(Calculator!$B$38/Calculator!$F$18,1)&lt;0.5,-1,1))^2)))/(1-SQRT(((50*POWER(80,POWER(COS(PI()*MOD(Calculator!$B$38/Calculator!$F$18,1)),2))-$C87)^2+(1500*ABS(SIN(2*PI()*MOD(Calculator!$B$38/Calculator!$F$18,1)))*IF(MOD(Calculator!$B$38/Calculator!$F$18,1)&lt;0.5,-1,1))^2)/((50*POWER(80,POWER(COS(PI()*MOD(Calculator!$B$38/Calculator!$F$18,1)),2))+$C87)^2+(1500*ABS(SIN(2*PI()*MOD(Calculator!$B$38/Calculator!$F$18,1)))*IF(MOD(Calculator!$B$38/Calculator!$F$18,1)&lt;0.5,-1,1))^2))),2))</f>
        <v>—</v>
      </c>
      <c r="FX87" s="253" t="str">
        <f aca="false">IF(OR(Calculator!$E$19&lt;&gt;"YES",Calculator!$B$38&lt;Calculator!$G$19),"—",ROUND((1+SQRT(((50*POWER(80,POWER(COS(PI()*MOD(Calculator!$B$38/Calculator!$F$19,1)),2))-$C87)^2+(1500*ABS(SIN(2*PI()*MOD(Calculator!$B$38/Calculator!$F$19,1)))*IF(MOD(Calculator!$B$38/Calculator!$F$19,1)&lt;0.5,-1,1))^2)/((50*POWER(80,POWER(COS(PI()*MOD(Calculator!$B$38/Calculator!$F$19,1)),2))+$C87)^2+(1500*ABS(SIN(2*PI()*MOD(Calculator!$B$38/Calculator!$F$19,1)))*IF(MOD(Calculator!$B$38/Calculator!$F$19,1)&lt;0.5,-1,1))^2)))/(1-SQRT(((50*POWER(80,POWER(COS(PI()*MOD(Calculator!$B$38/Calculator!$F$19,1)),2))-$C87)^2+(1500*ABS(SIN(2*PI()*MOD(Calculator!$B$38/Calculator!$F$19,1)))*IF(MOD(Calculator!$B$38/Calculator!$F$19,1)&lt;0.5,-1,1))^2)/((50*POWER(80,POWER(COS(PI()*MOD(Calculator!$B$38/Calculator!$F$19,1)),2))+$C87)^2+(1500*ABS(SIN(2*PI()*MOD(Calculator!$B$38/Calculator!$F$19,1)))*IF(MOD(Calculator!$B$38/Calculator!$F$19,1)&lt;0.5,-1,1))^2))),2))</f>
        <v>—</v>
      </c>
      <c r="FY87" s="253" t="str">
        <f aca="false">IF(OR(Calculator!$E$20&lt;&gt;"YES",Calculator!$B$38&lt;Calculator!$G$20),"—",ROUND((1+SQRT(((50*POWER(80,POWER(COS(PI()*MOD(Calculator!$B$38/Calculator!$F$20,1)),2))-$C87)^2+(1500*ABS(SIN(2*PI()*MOD(Calculator!$B$38/Calculator!$F$20,1)))*IF(MOD(Calculator!$B$38/Calculator!$F$20,1)&lt;0.5,-1,1))^2)/((50*POWER(80,POWER(COS(PI()*MOD(Calculator!$B$38/Calculator!$F$20,1)),2))+$C87)^2+(1500*ABS(SIN(2*PI()*MOD(Calculator!$B$38/Calculator!$F$20,1)))*IF(MOD(Calculator!$B$38/Calculator!$F$20,1)&lt;0.5,-1,1))^2)))/(1-SQRT(((50*POWER(80,POWER(COS(PI()*MOD(Calculator!$B$38/Calculator!$F$20,1)),2))-$C87)^2+(1500*ABS(SIN(2*PI()*MOD(Calculator!$B$38/Calculator!$F$20,1)))*IF(MOD(Calculator!$B$38/Calculator!$F$20,1)&lt;0.5,-1,1))^2)/((50*POWER(80,POWER(COS(PI()*MOD(Calculator!$B$38/Calculator!$F$20,1)),2))+$C87)^2+(1500*ABS(SIN(2*PI()*MOD(Calculator!$B$38/Calculator!$F$20,1)))*IF(MOD(Calculator!$B$38/Calculator!$F$20,1)&lt;0.5,-1,1))^2))),2))</f>
        <v>—</v>
      </c>
      <c r="FZ87" s="253" t="str">
        <f aca="false">IF(OR(Calculator!$E$21&lt;&gt;"YES",Calculator!$B$38&lt;Calculator!$G$21),"—",ROUND((1+SQRT(((50*POWER(80,POWER(COS(PI()*MOD(Calculator!$B$38/Calculator!$F$21,1)),2))-$C87)^2+(1500*ABS(SIN(2*PI()*MOD(Calculator!$B$38/Calculator!$F$21,1)))*IF(MOD(Calculator!$B$38/Calculator!$F$21,1)&lt;0.5,-1,1))^2)/((50*POWER(80,POWER(COS(PI()*MOD(Calculator!$B$38/Calculator!$F$21,1)),2))+$C87)^2+(1500*ABS(SIN(2*PI()*MOD(Calculator!$B$38/Calculator!$F$21,1)))*IF(MOD(Calculator!$B$38/Calculator!$F$21,1)&lt;0.5,-1,1))^2)))/(1-SQRT(((50*POWER(80,POWER(COS(PI()*MOD(Calculator!$B$38/Calculator!$F$21,1)),2))-$C87)^2+(1500*ABS(SIN(2*PI()*MOD(Calculator!$B$38/Calculator!$F$21,1)))*IF(MOD(Calculator!$B$38/Calculator!$F$21,1)&lt;0.5,-1,1))^2)/((50*POWER(80,POWER(COS(PI()*MOD(Calculator!$B$38/Calculator!$F$21,1)),2))+$C87)^2+(1500*ABS(SIN(2*PI()*MOD(Calculator!$B$38/Calculator!$F$21,1)))*IF(MOD(Calculator!$B$38/Calculator!$F$21,1)&lt;0.5,-1,1))^2))),2))</f>
        <v>—</v>
      </c>
      <c r="GA87" s="253" t="str">
        <f aca="false">IF(OR(Calculator!$E$22&lt;&gt;"YES",Calculator!$B$38&lt;Calculator!$G$22),"—",ROUND((1+SQRT(((50*POWER(80,POWER(COS(PI()*MOD(Calculator!$B$38/Calculator!$F$22,1)),2))-$C87)^2+(1500*ABS(SIN(2*PI()*MOD(Calculator!$B$38/Calculator!$F$22,1)))*IF(MOD(Calculator!$B$38/Calculator!$F$22,1)&lt;0.5,-1,1))^2)/((50*POWER(80,POWER(COS(PI()*MOD(Calculator!$B$38/Calculator!$F$22,1)),2))+$C87)^2+(1500*ABS(SIN(2*PI()*MOD(Calculator!$B$38/Calculator!$F$22,1)))*IF(MOD(Calculator!$B$38/Calculator!$F$22,1)&lt;0.5,-1,1))^2)))/(1-SQRT(((50*POWER(80,POWER(COS(PI()*MOD(Calculator!$B$38/Calculator!$F$22,1)),2))-$C87)^2+(1500*ABS(SIN(2*PI()*MOD(Calculator!$B$38/Calculator!$F$22,1)))*IF(MOD(Calculator!$B$38/Calculator!$F$22,1)&lt;0.5,-1,1))^2)/((50*POWER(80,POWER(COS(PI()*MOD(Calculator!$B$38/Calculator!$F$22,1)),2))+$C87)^2+(1500*ABS(SIN(2*PI()*MOD(Calculator!$B$38/Calculator!$F$22,1)))*IF(MOD(Calculator!$B$38/Calculator!$F$22,1)&lt;0.5,-1,1))^2))),2))</f>
        <v>—</v>
      </c>
      <c r="GB87" s="295" t="n">
        <f aca="false">IFERROR(ROUND((IF(ISNUMBER(FQ87),FQ87,0)+IF(ISNUMBER(FR87),FR87,0)+IF(ISNUMBER(FS87),FS87,0)+IF(ISNUMBER(FT87),FT87,0)+IF(ISNUMBER(FU87),FU87,0)+IF(ISNUMBER(FV87),FV87,0)+IF(ISNUMBER(FW87),FW87,0)+IF(ISNUMBER(FX87),FX87,0)+IF(ISNUMBER(FY87),FY87,0)+IF(ISNUMBER(FZ87),FZ87,0)+IF(ISNUMBER(GA87),GA87,0))/(IF(ISNUMBER(FQ87),1,0)+IF(ISNUMBER(FR87),1,0)+IF(ISNUMBER(FS87),1,0)+IF(ISNUMBER(FT87),1,0)+IF(ISNUMBER(FU87),1,0)+IF(ISNUMBER(FV87),1,0)+IF(ISNUMBER(FW87),1,0)+IF(ISNUMBER(FX87),1,0)+IF(ISNUMBER(FY87),1,0)+IF(ISNUMBER(FZ87),1,0)+IF(ISNUMBER(GA87),1,0)),4),"")</f>
        <v>11.63</v>
      </c>
      <c r="GD87" s="253" t="str">
        <f aca="false">IF(OR(Calculator!$E$12&lt;&gt;"YES",Calculator!$B$34&lt;Calculator!$G$12),"—",ROUND((1+SQRT(((50*POWER(80,POWER(COS(PI()*MOD(Calculator!$B$34/Calculator!$F$12,1)),2))+MIN(500,MAX(30,100*EXP(-0.3*'VSWR Calculator'!$C$24)*(1+3*ABS(MOD('VSWR Calculator'!$C$23/Calculator!$F$12/2,1)-0.5))))/'VSWR Calculator'!$C$25)-$C87)^2+(1500*ABS(SIN(2*PI()*MOD(Calculator!$B$34/Calculator!$F$12,1)))*IF(MOD(Calculator!$B$34/Calculator!$F$12,1)&lt;0.5,-1,1))^2)/SQRT(((50*POWER(80,POWER(COS(PI()*MOD(Calculator!$B$34/Calculator!$F$12,1)),2))+MIN(500,MAX(30,100*EXP(-0.3*'VSWR Calculator'!$C$24)*(1+3*ABS(MOD('VSWR Calculator'!$C$23/Calculator!$F$12/2,1)-0.5))))/'VSWR Calculator'!$C$25)+$C87)^2+(1500*ABS(SIN(2*PI()*MOD(Calculator!$B$34/Calculator!$F$12,1)))*IF(MOD(Calculator!$B$34/Calculator!$F$12,1)&lt;0.5,-1,1))^2))/(1-SQRT(((50*POWER(80,POWER(COS(PI()*MOD(Calculator!$B$34/Calculator!$F$12,1)),2))+MIN(500,MAX(30,100*EXP(-0.3*'VSWR Calculator'!$C$24)*(1+3*ABS(MOD('VSWR Calculator'!$C$23/Calculator!$F$12/2,1)-0.5))))/'VSWR Calculator'!$C$25)-$C87)^2+(1500*ABS(SIN(2*PI()*MOD(Calculator!$B$34/Calculator!$F$12,1)))*IF(MOD(Calculator!$B$34/Calculator!$F$12,1)&lt;0.5,-1,1))^2)/SQRT(((50*POWER(80,POWER(COS(PI()*MOD(Calculator!$B$34/Calculator!$F$12,1)),2))+MIN(500,MAX(30,100*EXP(-0.3*'VSWR Calculator'!$C$24)*(1+3*ABS(MOD('VSWR Calculator'!$C$23/Calculator!$F$12/2,1)-0.5))))/'VSWR Calculator'!$C$25)+$C87)^2+(1500*ABS(SIN(2*PI()*MOD(Calculator!$B$34/Calculator!$F$12,1)))*IF(MOD(Calculator!$B$34/Calculator!$F$12,1)&lt;0.5,-1,1))^2)),2))</f>
        <v>—</v>
      </c>
      <c r="GE87" s="253" t="str">
        <f aca="false">IF(OR(Calculator!$E$13&lt;&gt;"YES",Calculator!$B$34&lt;Calculator!$G$13),"—",ROUND((1+SQRT(((50*POWER(80,POWER(COS(PI()*MOD(Calculator!$B$34/Calculator!$F$13,1)),2))+MIN(500,MAX(30,100*EXP(-0.3*'VSWR Calculator'!$C$24)*(1+3*ABS(MOD('VSWR Calculator'!$C$23/Calculator!$F$13/2,1)-0.5))))/'VSWR Calculator'!$C$25)-$C87)^2+(1500*ABS(SIN(2*PI()*MOD(Calculator!$B$34/Calculator!$F$13,1)))*IF(MOD(Calculator!$B$34/Calculator!$F$13,1)&lt;0.5,-1,1))^2)/SQRT(((50*POWER(80,POWER(COS(PI()*MOD(Calculator!$B$34/Calculator!$F$13,1)),2))+MIN(500,MAX(30,100*EXP(-0.3*'VSWR Calculator'!$C$24)*(1+3*ABS(MOD('VSWR Calculator'!$C$23/Calculator!$F$13/2,1)-0.5))))/'VSWR Calculator'!$C$25)+$C87)^2+(1500*ABS(SIN(2*PI()*MOD(Calculator!$B$34/Calculator!$F$13,1)))*IF(MOD(Calculator!$B$34/Calculator!$F$13,1)&lt;0.5,-1,1))^2))/(1-SQRT(((50*POWER(80,POWER(COS(PI()*MOD(Calculator!$B$34/Calculator!$F$13,1)),2))+MIN(500,MAX(30,100*EXP(-0.3*'VSWR Calculator'!$C$24)*(1+3*ABS(MOD('VSWR Calculator'!$C$23/Calculator!$F$13/2,1)-0.5))))/'VSWR Calculator'!$C$25)-$C87)^2+(1500*ABS(SIN(2*PI()*MOD(Calculator!$B$34/Calculator!$F$13,1)))*IF(MOD(Calculator!$B$34/Calculator!$F$13,1)&lt;0.5,-1,1))^2)/SQRT(((50*POWER(80,POWER(COS(PI()*MOD(Calculator!$B$34/Calculator!$F$13,1)),2))+MIN(500,MAX(30,100*EXP(-0.3*'VSWR Calculator'!$C$24)*(1+3*ABS(MOD('VSWR Calculator'!$C$23/Calculator!$F$13/2,1)-0.5))))/'VSWR Calculator'!$C$25)+$C87)^2+(1500*ABS(SIN(2*PI()*MOD(Calculator!$B$34/Calculator!$F$13,1)))*IF(MOD(Calculator!$B$34/Calculator!$F$13,1)&lt;0.5,-1,1))^2)),2))</f>
        <v>—</v>
      </c>
      <c r="GF87" s="253" t="str">
        <f aca="false">IF(OR(Calculator!$E$14&lt;&gt;"YES",Calculator!$B$34&lt;Calculator!$G$14),"—",ROUND((1+SQRT(((50*POWER(80,POWER(COS(PI()*MOD(Calculator!$B$34/Calculator!$F$14,1)),2))+MIN(500,MAX(30,100*EXP(-0.3*'VSWR Calculator'!$C$24)*(1+3*ABS(MOD('VSWR Calculator'!$C$23/Calculator!$F$14/2,1)-0.5))))/'VSWR Calculator'!$C$25)-$C87)^2+(1500*ABS(SIN(2*PI()*MOD(Calculator!$B$34/Calculator!$F$14,1)))*IF(MOD(Calculator!$B$34/Calculator!$F$14,1)&lt;0.5,-1,1))^2)/SQRT(((50*POWER(80,POWER(COS(PI()*MOD(Calculator!$B$34/Calculator!$F$14,1)),2))+MIN(500,MAX(30,100*EXP(-0.3*'VSWR Calculator'!$C$24)*(1+3*ABS(MOD('VSWR Calculator'!$C$23/Calculator!$F$14/2,1)-0.5))))/'VSWR Calculator'!$C$25)+$C87)^2+(1500*ABS(SIN(2*PI()*MOD(Calculator!$B$34/Calculator!$F$14,1)))*IF(MOD(Calculator!$B$34/Calculator!$F$14,1)&lt;0.5,-1,1))^2))/(1-SQRT(((50*POWER(80,POWER(COS(PI()*MOD(Calculator!$B$34/Calculator!$F$14,1)),2))+MIN(500,MAX(30,100*EXP(-0.3*'VSWR Calculator'!$C$24)*(1+3*ABS(MOD('VSWR Calculator'!$C$23/Calculator!$F$14/2,1)-0.5))))/'VSWR Calculator'!$C$25)-$C87)^2+(1500*ABS(SIN(2*PI()*MOD(Calculator!$B$34/Calculator!$F$14,1)))*IF(MOD(Calculator!$B$34/Calculator!$F$14,1)&lt;0.5,-1,1))^2)/SQRT(((50*POWER(80,POWER(COS(PI()*MOD(Calculator!$B$34/Calculator!$F$14,1)),2))+MIN(500,MAX(30,100*EXP(-0.3*'VSWR Calculator'!$C$24)*(1+3*ABS(MOD('VSWR Calculator'!$C$23/Calculator!$F$14/2,1)-0.5))))/'VSWR Calculator'!$C$25)+$C87)^2+(1500*ABS(SIN(2*PI()*MOD(Calculator!$B$34/Calculator!$F$14,1)))*IF(MOD(Calculator!$B$34/Calculator!$F$14,1)&lt;0.5,-1,1))^2)),2))</f>
        <v>—</v>
      </c>
      <c r="GG87" s="253" t="n">
        <f aca="false">IF(OR(Calculator!$E$15&lt;&gt;"YES",Calculator!$B$34&lt;Calculator!$G$15),"—",ROUND((1+SQRT(((50*POWER(80,POWER(COS(PI()*MOD(Calculator!$B$34/Calculator!$F$15,1)),2))+MIN(500,MAX(30,100*EXP(-0.3*'VSWR Calculator'!$C$24)*(1+3*ABS(MOD('VSWR Calculator'!$C$23/Calculator!$F$15/2,1)-0.5))))/'VSWR Calculator'!$C$25)-$C87)^2+(1500*ABS(SIN(2*PI()*MOD(Calculator!$B$34/Calculator!$F$15,1)))*IF(MOD(Calculator!$B$34/Calculator!$F$15,1)&lt;0.5,-1,1))^2)/SQRT(((50*POWER(80,POWER(COS(PI()*MOD(Calculator!$B$34/Calculator!$F$15,1)),2))+MIN(500,MAX(30,100*EXP(-0.3*'VSWR Calculator'!$C$24)*(1+3*ABS(MOD('VSWR Calculator'!$C$23/Calculator!$F$15/2,1)-0.5))))/'VSWR Calculator'!$C$25)+$C87)^2+(1500*ABS(SIN(2*PI()*MOD(Calculator!$B$34/Calculator!$F$15,1)))*IF(MOD(Calculator!$B$34/Calculator!$F$15,1)&lt;0.5,-1,1))^2))/(1-SQRT(((50*POWER(80,POWER(COS(PI()*MOD(Calculator!$B$34/Calculator!$F$15,1)),2))+MIN(500,MAX(30,100*EXP(-0.3*'VSWR Calculator'!$C$24)*(1+3*ABS(MOD('VSWR Calculator'!$C$23/Calculator!$F$15/2,1)-0.5))))/'VSWR Calculator'!$C$25)-$C87)^2+(1500*ABS(SIN(2*PI()*MOD(Calculator!$B$34/Calculator!$F$15,1)))*IF(MOD(Calculator!$B$34/Calculator!$F$15,1)&lt;0.5,-1,1))^2)/SQRT(((50*POWER(80,POWER(COS(PI()*MOD(Calculator!$B$34/Calculator!$F$15,1)),2))+MIN(500,MAX(30,100*EXP(-0.3*'VSWR Calculator'!$C$24)*(1+3*ABS(MOD('VSWR Calculator'!$C$23/Calculator!$F$15/2,1)-0.5))))/'VSWR Calculator'!$C$25)+$C87)^2+(1500*ABS(SIN(2*PI()*MOD(Calculator!$B$34/Calculator!$F$15,1)))*IF(MOD(Calculator!$B$34/Calculator!$F$15,1)&lt;0.5,-1,1))^2)),2))</f>
        <v>18.75</v>
      </c>
      <c r="GH87" s="253" t="str">
        <f aca="false">IF(OR(Calculator!$E$16&lt;&gt;"YES",Calculator!$B$34&lt;Calculator!$G$16),"—",ROUND((1+SQRT(((50*POWER(80,POWER(COS(PI()*MOD(Calculator!$B$34/Calculator!$F$16,1)),2))+MIN(500,MAX(30,100*EXP(-0.3*'VSWR Calculator'!$C$24)*(1+3*ABS(MOD('VSWR Calculator'!$C$23/Calculator!$F$16/2,1)-0.5))))/'VSWR Calculator'!$C$25)-$C87)^2+(1500*ABS(SIN(2*PI()*MOD(Calculator!$B$34/Calculator!$F$16,1)))*IF(MOD(Calculator!$B$34/Calculator!$F$16,1)&lt;0.5,-1,1))^2)/SQRT(((50*POWER(80,POWER(COS(PI()*MOD(Calculator!$B$34/Calculator!$F$16,1)),2))+MIN(500,MAX(30,100*EXP(-0.3*'VSWR Calculator'!$C$24)*(1+3*ABS(MOD('VSWR Calculator'!$C$23/Calculator!$F$16/2,1)-0.5))))/'VSWR Calculator'!$C$25)+$C87)^2+(1500*ABS(SIN(2*PI()*MOD(Calculator!$B$34/Calculator!$F$16,1)))*IF(MOD(Calculator!$B$34/Calculator!$F$16,1)&lt;0.5,-1,1))^2))/(1-SQRT(((50*POWER(80,POWER(COS(PI()*MOD(Calculator!$B$34/Calculator!$F$16,1)),2))+MIN(500,MAX(30,100*EXP(-0.3*'VSWR Calculator'!$C$24)*(1+3*ABS(MOD('VSWR Calculator'!$C$23/Calculator!$F$16/2,1)-0.5))))/'VSWR Calculator'!$C$25)-$C87)^2+(1500*ABS(SIN(2*PI()*MOD(Calculator!$B$34/Calculator!$F$16,1)))*IF(MOD(Calculator!$B$34/Calculator!$F$16,1)&lt;0.5,-1,1))^2)/SQRT(((50*POWER(80,POWER(COS(PI()*MOD(Calculator!$B$34/Calculator!$F$16,1)),2))+MIN(500,MAX(30,100*EXP(-0.3*'VSWR Calculator'!$C$24)*(1+3*ABS(MOD('VSWR Calculator'!$C$23/Calculator!$F$16/2,1)-0.5))))/'VSWR Calculator'!$C$25)+$C87)^2+(1500*ABS(SIN(2*PI()*MOD(Calculator!$B$34/Calculator!$F$16,1)))*IF(MOD(Calculator!$B$34/Calculator!$F$16,1)&lt;0.5,-1,1))^2)),2))</f>
        <v>—</v>
      </c>
      <c r="GI87" s="253" t="n">
        <f aca="false">IF(OR(Calculator!$E$17&lt;&gt;"YES",Calculator!$B$34&lt;Calculator!$G$17),"—",ROUND((1+SQRT(((50*POWER(80,POWER(COS(PI()*MOD(Calculator!$B$34/Calculator!$F$17,1)),2))+MIN(500,MAX(30,100*EXP(-0.3*'VSWR Calculator'!$C$24)*(1+3*ABS(MOD('VSWR Calculator'!$C$23/Calculator!$F$17/2,1)-0.5))))/'VSWR Calculator'!$C$25)-$C87)^2+(1500*ABS(SIN(2*PI()*MOD(Calculator!$B$34/Calculator!$F$17,1)))*IF(MOD(Calculator!$B$34/Calculator!$F$17,1)&lt;0.5,-1,1))^2)/SQRT(((50*POWER(80,POWER(COS(PI()*MOD(Calculator!$B$34/Calculator!$F$17,1)),2))+MIN(500,MAX(30,100*EXP(-0.3*'VSWR Calculator'!$C$24)*(1+3*ABS(MOD('VSWR Calculator'!$C$23/Calculator!$F$17/2,1)-0.5))))/'VSWR Calculator'!$C$25)+$C87)^2+(1500*ABS(SIN(2*PI()*MOD(Calculator!$B$34/Calculator!$F$17,1)))*IF(MOD(Calculator!$B$34/Calculator!$F$17,1)&lt;0.5,-1,1))^2))/(1-SQRT(((50*POWER(80,POWER(COS(PI()*MOD(Calculator!$B$34/Calculator!$F$17,1)),2))+MIN(500,MAX(30,100*EXP(-0.3*'VSWR Calculator'!$C$24)*(1+3*ABS(MOD('VSWR Calculator'!$C$23/Calculator!$F$17/2,1)-0.5))))/'VSWR Calculator'!$C$25)-$C87)^2+(1500*ABS(SIN(2*PI()*MOD(Calculator!$B$34/Calculator!$F$17,1)))*IF(MOD(Calculator!$B$34/Calculator!$F$17,1)&lt;0.5,-1,1))^2)/SQRT(((50*POWER(80,POWER(COS(PI()*MOD(Calculator!$B$34/Calculator!$F$17,1)),2))+MIN(500,MAX(30,100*EXP(-0.3*'VSWR Calculator'!$C$24)*(1+3*ABS(MOD('VSWR Calculator'!$C$23/Calculator!$F$17/2,1)-0.5))))/'VSWR Calculator'!$C$25)+$C87)^2+(1500*ABS(SIN(2*PI()*MOD(Calculator!$B$34/Calculator!$F$17,1)))*IF(MOD(Calculator!$B$34/Calculator!$F$17,1)&lt;0.5,-1,1))^2)),2))</f>
        <v>13.75</v>
      </c>
      <c r="GJ87" s="253" t="str">
        <f aca="false">IF(OR(Calculator!$E$18&lt;&gt;"YES",Calculator!$B$34&lt;Calculator!$G$18),"—",ROUND((1+SQRT(((50*POWER(80,POWER(COS(PI()*MOD(Calculator!$B$34/Calculator!$F$18,1)),2))+MIN(500,MAX(30,100*EXP(-0.3*'VSWR Calculator'!$C$24)*(1+3*ABS(MOD('VSWR Calculator'!$C$23/Calculator!$F$18/2,1)-0.5))))/'VSWR Calculator'!$C$25)-$C87)^2+(1500*ABS(SIN(2*PI()*MOD(Calculator!$B$34/Calculator!$F$18,1)))*IF(MOD(Calculator!$B$34/Calculator!$F$18,1)&lt;0.5,-1,1))^2)/SQRT(((50*POWER(80,POWER(COS(PI()*MOD(Calculator!$B$34/Calculator!$F$18,1)),2))+MIN(500,MAX(30,100*EXP(-0.3*'VSWR Calculator'!$C$24)*(1+3*ABS(MOD('VSWR Calculator'!$C$23/Calculator!$F$18/2,1)-0.5))))/'VSWR Calculator'!$C$25)+$C87)^2+(1500*ABS(SIN(2*PI()*MOD(Calculator!$B$34/Calculator!$F$18,1)))*IF(MOD(Calculator!$B$34/Calculator!$F$18,1)&lt;0.5,-1,1))^2))/(1-SQRT(((50*POWER(80,POWER(COS(PI()*MOD(Calculator!$B$34/Calculator!$F$18,1)),2))+MIN(500,MAX(30,100*EXP(-0.3*'VSWR Calculator'!$C$24)*(1+3*ABS(MOD('VSWR Calculator'!$C$23/Calculator!$F$18/2,1)-0.5))))/'VSWR Calculator'!$C$25)-$C87)^2+(1500*ABS(SIN(2*PI()*MOD(Calculator!$B$34/Calculator!$F$18,1)))*IF(MOD(Calculator!$B$34/Calculator!$F$18,1)&lt;0.5,-1,1))^2)/SQRT(((50*POWER(80,POWER(COS(PI()*MOD(Calculator!$B$34/Calculator!$F$18,1)),2))+MIN(500,MAX(30,100*EXP(-0.3*'VSWR Calculator'!$C$24)*(1+3*ABS(MOD('VSWR Calculator'!$C$23/Calculator!$F$18/2,1)-0.5))))/'VSWR Calculator'!$C$25)+$C87)^2+(1500*ABS(SIN(2*PI()*MOD(Calculator!$B$34/Calculator!$F$18,1)))*IF(MOD(Calculator!$B$34/Calculator!$F$18,1)&lt;0.5,-1,1))^2)),2))</f>
        <v>—</v>
      </c>
      <c r="GK87" s="253" t="str">
        <f aca="false">IF(OR(Calculator!$E$19&lt;&gt;"YES",Calculator!$B$34&lt;Calculator!$G$19),"—",ROUND((1+SQRT(((50*POWER(80,POWER(COS(PI()*MOD(Calculator!$B$34/Calculator!$F$19,1)),2))+MIN(500,MAX(30,100*EXP(-0.3*'VSWR Calculator'!$C$24)*(1+3*ABS(MOD('VSWR Calculator'!$C$23/Calculator!$F$19/2,1)-0.5))))/'VSWR Calculator'!$C$25)-$C87)^2+(1500*ABS(SIN(2*PI()*MOD(Calculator!$B$34/Calculator!$F$19,1)))*IF(MOD(Calculator!$B$34/Calculator!$F$19,1)&lt;0.5,-1,1))^2)/SQRT(((50*POWER(80,POWER(COS(PI()*MOD(Calculator!$B$34/Calculator!$F$19,1)),2))+MIN(500,MAX(30,100*EXP(-0.3*'VSWR Calculator'!$C$24)*(1+3*ABS(MOD('VSWR Calculator'!$C$23/Calculator!$F$19/2,1)-0.5))))/'VSWR Calculator'!$C$25)+$C87)^2+(1500*ABS(SIN(2*PI()*MOD(Calculator!$B$34/Calculator!$F$19,1)))*IF(MOD(Calculator!$B$34/Calculator!$F$19,1)&lt;0.5,-1,1))^2))/(1-SQRT(((50*POWER(80,POWER(COS(PI()*MOD(Calculator!$B$34/Calculator!$F$19,1)),2))+MIN(500,MAX(30,100*EXP(-0.3*'VSWR Calculator'!$C$24)*(1+3*ABS(MOD('VSWR Calculator'!$C$23/Calculator!$F$19/2,1)-0.5))))/'VSWR Calculator'!$C$25)-$C87)^2+(1500*ABS(SIN(2*PI()*MOD(Calculator!$B$34/Calculator!$F$19,1)))*IF(MOD(Calculator!$B$34/Calculator!$F$19,1)&lt;0.5,-1,1))^2)/SQRT(((50*POWER(80,POWER(COS(PI()*MOD(Calculator!$B$34/Calculator!$F$19,1)),2))+MIN(500,MAX(30,100*EXP(-0.3*'VSWR Calculator'!$C$24)*(1+3*ABS(MOD('VSWR Calculator'!$C$23/Calculator!$F$19/2,1)-0.5))))/'VSWR Calculator'!$C$25)+$C87)^2+(1500*ABS(SIN(2*PI()*MOD(Calculator!$B$34/Calculator!$F$19,1)))*IF(MOD(Calculator!$B$34/Calculator!$F$19,1)&lt;0.5,-1,1))^2)),2))</f>
        <v>—</v>
      </c>
      <c r="GL87" s="253" t="str">
        <f aca="false">IF(OR(Calculator!$E$20&lt;&gt;"YES",Calculator!$B$34&lt;Calculator!$G$20),"—",ROUND((1+SQRT(((50*POWER(80,POWER(COS(PI()*MOD(Calculator!$B$34/Calculator!$F$20,1)),2))+MIN(500,MAX(30,100*EXP(-0.3*'VSWR Calculator'!$C$24)*(1+3*ABS(MOD('VSWR Calculator'!$C$23/Calculator!$F$20/2,1)-0.5))))/'VSWR Calculator'!$C$25)-$C87)^2+(1500*ABS(SIN(2*PI()*MOD(Calculator!$B$34/Calculator!$F$20,1)))*IF(MOD(Calculator!$B$34/Calculator!$F$20,1)&lt;0.5,-1,1))^2)/SQRT(((50*POWER(80,POWER(COS(PI()*MOD(Calculator!$B$34/Calculator!$F$20,1)),2))+MIN(500,MAX(30,100*EXP(-0.3*'VSWR Calculator'!$C$24)*(1+3*ABS(MOD('VSWR Calculator'!$C$23/Calculator!$F$20/2,1)-0.5))))/'VSWR Calculator'!$C$25)+$C87)^2+(1500*ABS(SIN(2*PI()*MOD(Calculator!$B$34/Calculator!$F$20,1)))*IF(MOD(Calculator!$B$34/Calculator!$F$20,1)&lt;0.5,-1,1))^2))/(1-SQRT(((50*POWER(80,POWER(COS(PI()*MOD(Calculator!$B$34/Calculator!$F$20,1)),2))+MIN(500,MAX(30,100*EXP(-0.3*'VSWR Calculator'!$C$24)*(1+3*ABS(MOD('VSWR Calculator'!$C$23/Calculator!$F$20/2,1)-0.5))))/'VSWR Calculator'!$C$25)-$C87)^2+(1500*ABS(SIN(2*PI()*MOD(Calculator!$B$34/Calculator!$F$20,1)))*IF(MOD(Calculator!$B$34/Calculator!$F$20,1)&lt;0.5,-1,1))^2)/SQRT(((50*POWER(80,POWER(COS(PI()*MOD(Calculator!$B$34/Calculator!$F$20,1)),2))+MIN(500,MAX(30,100*EXP(-0.3*'VSWR Calculator'!$C$24)*(1+3*ABS(MOD('VSWR Calculator'!$C$23/Calculator!$F$20/2,1)-0.5))))/'VSWR Calculator'!$C$25)+$C87)^2+(1500*ABS(SIN(2*PI()*MOD(Calculator!$B$34/Calculator!$F$20,1)))*IF(MOD(Calculator!$B$34/Calculator!$F$20,1)&lt;0.5,-1,1))^2)),2))</f>
        <v>—</v>
      </c>
      <c r="GM87" s="253" t="str">
        <f aca="false">IF(OR(Calculator!$E$21&lt;&gt;"YES",Calculator!$B$34&lt;Calculator!$G$21),"—",ROUND((1+SQRT(((50*POWER(80,POWER(COS(PI()*MOD(Calculator!$B$34/Calculator!$F$21,1)),2))+MIN(500,MAX(30,100*EXP(-0.3*'VSWR Calculator'!$C$24)*(1+3*ABS(MOD('VSWR Calculator'!$C$23/Calculator!$F$21/2,1)-0.5))))/'VSWR Calculator'!$C$25)-$C87)^2+(1500*ABS(SIN(2*PI()*MOD(Calculator!$B$34/Calculator!$F$21,1)))*IF(MOD(Calculator!$B$34/Calculator!$F$21,1)&lt;0.5,-1,1))^2)/SQRT(((50*POWER(80,POWER(COS(PI()*MOD(Calculator!$B$34/Calculator!$F$21,1)),2))+MIN(500,MAX(30,100*EXP(-0.3*'VSWR Calculator'!$C$24)*(1+3*ABS(MOD('VSWR Calculator'!$C$23/Calculator!$F$21/2,1)-0.5))))/'VSWR Calculator'!$C$25)+$C87)^2+(1500*ABS(SIN(2*PI()*MOD(Calculator!$B$34/Calculator!$F$21,1)))*IF(MOD(Calculator!$B$34/Calculator!$F$21,1)&lt;0.5,-1,1))^2))/(1-SQRT(((50*POWER(80,POWER(COS(PI()*MOD(Calculator!$B$34/Calculator!$F$21,1)),2))+MIN(500,MAX(30,100*EXP(-0.3*'VSWR Calculator'!$C$24)*(1+3*ABS(MOD('VSWR Calculator'!$C$23/Calculator!$F$21/2,1)-0.5))))/'VSWR Calculator'!$C$25)-$C87)^2+(1500*ABS(SIN(2*PI()*MOD(Calculator!$B$34/Calculator!$F$21,1)))*IF(MOD(Calculator!$B$34/Calculator!$F$21,1)&lt;0.5,-1,1))^2)/SQRT(((50*POWER(80,POWER(COS(PI()*MOD(Calculator!$B$34/Calculator!$F$21,1)),2))+MIN(500,MAX(30,100*EXP(-0.3*'VSWR Calculator'!$C$24)*(1+3*ABS(MOD('VSWR Calculator'!$C$23/Calculator!$F$21/2,1)-0.5))))/'VSWR Calculator'!$C$25)+$C87)^2+(1500*ABS(SIN(2*PI()*MOD(Calculator!$B$34/Calculator!$F$21,1)))*IF(MOD(Calculator!$B$34/Calculator!$F$21,1)&lt;0.5,-1,1))^2)),2))</f>
        <v>—</v>
      </c>
      <c r="GN87" s="253" t="str">
        <f aca="false">IF(OR(Calculator!$E$22&lt;&gt;"YES",Calculator!$B$34&lt;Calculator!$G$22),"—",ROUND((1+SQRT(((50*POWER(80,POWER(COS(PI()*MOD(Calculator!$B$34/Calculator!$F$22,1)),2))+MIN(500,MAX(30,100*EXP(-0.3*'VSWR Calculator'!$C$24)*(1+3*ABS(MOD('VSWR Calculator'!$C$23/Calculator!$F$22/2,1)-0.5))))/'VSWR Calculator'!$C$25)-$C87)^2+(1500*ABS(SIN(2*PI()*MOD(Calculator!$B$34/Calculator!$F$22,1)))*IF(MOD(Calculator!$B$34/Calculator!$F$22,1)&lt;0.5,-1,1))^2)/SQRT(((50*POWER(80,POWER(COS(PI()*MOD(Calculator!$B$34/Calculator!$F$22,1)),2))+MIN(500,MAX(30,100*EXP(-0.3*'VSWR Calculator'!$C$24)*(1+3*ABS(MOD('VSWR Calculator'!$C$23/Calculator!$F$22/2,1)-0.5))))/'VSWR Calculator'!$C$25)+$C87)^2+(1500*ABS(SIN(2*PI()*MOD(Calculator!$B$34/Calculator!$F$22,1)))*IF(MOD(Calculator!$B$34/Calculator!$F$22,1)&lt;0.5,-1,1))^2))/(1-SQRT(((50*POWER(80,POWER(COS(PI()*MOD(Calculator!$B$34/Calculator!$F$22,1)),2))+MIN(500,MAX(30,100*EXP(-0.3*'VSWR Calculator'!$C$24)*(1+3*ABS(MOD('VSWR Calculator'!$C$23/Calculator!$F$22/2,1)-0.5))))/'VSWR Calculator'!$C$25)-$C87)^2+(1500*ABS(SIN(2*PI()*MOD(Calculator!$B$34/Calculator!$F$22,1)))*IF(MOD(Calculator!$B$34/Calculator!$F$22,1)&lt;0.5,-1,1))^2)/SQRT(((50*POWER(80,POWER(COS(PI()*MOD(Calculator!$B$34/Calculator!$F$22,1)),2))+MIN(500,MAX(30,100*EXP(-0.3*'VSWR Calculator'!$C$24)*(1+3*ABS(MOD('VSWR Calculator'!$C$23/Calculator!$F$22/2,1)-0.5))))/'VSWR Calculator'!$C$25)+$C87)^2+(1500*ABS(SIN(2*PI()*MOD(Calculator!$B$34/Calculator!$F$22,1)))*IF(MOD(Calculator!$B$34/Calculator!$F$22,1)&lt;0.5,-1,1))^2)),2))</f>
        <v>—</v>
      </c>
      <c r="GO87" s="253" t="n">
        <f aca="false">IFERROR(ROUND((IF(ISNUMBER(GD87),GD87,0)+IF(ISNUMBER(GE87),GE87,0)+IF(ISNUMBER(GF87),GF87,0)+IF(ISNUMBER(GG87),GG87,0)+IF(ISNUMBER(GH87),GH87,0)+IF(ISNUMBER(GI87),GI87,0)+IF(ISNUMBER(GJ87),GJ87,0)+IF(ISNUMBER(GK87),GK87,0)+IF(ISNUMBER(GL87),GL87,0)+IF(ISNUMBER(GM87),GM87,0)+IF(ISNUMBER(GN87),GN87,0))/(IF(ISNUMBER(GD87),1,0)+IF(ISNUMBER(GE87),1,0)+IF(ISNUMBER(GF87),1,0)+IF(ISNUMBER(GG87),1,0)+IF(ISNUMBER(GH87),1,0)+IF(ISNUMBER(GI87),1,0)+IF(ISNUMBER(GJ87),1,0)+IF(ISNUMBER(GK87),1,0)+IF(ISNUMBER(GL87),1,0)+IF(ISNUMBER(GM87),1,0)+IF(ISNUMBER(GN87),1,0)),4),"")</f>
        <v>16.25</v>
      </c>
      <c r="GP87" s="253" t="str">
        <f aca="false">IF(OR(Calculator!$E$12&lt;&gt;"YES",Calculator!$B$35&lt;Calculator!$G$12),"—",ROUND((1+SQRT(((50*POWER(80,POWER(COS(PI()*MOD(Calculator!$B$35/Calculator!$F$12,1)),2))+MIN(500,MAX(30,100*EXP(-0.3*'VSWR Calculator'!$C$24)*(1+3*ABS(MOD('VSWR Calculator'!$C$23/Calculator!$F$12/2,1)-0.5))))/'VSWR Calculator'!$C$25)-$C87)^2+(1500*ABS(SIN(2*PI()*MOD(Calculator!$B$35/Calculator!$F$12,1)))*IF(MOD(Calculator!$B$35/Calculator!$F$12,1)&lt;0.5,-1,1))^2)/SQRT(((50*POWER(80,POWER(COS(PI()*MOD(Calculator!$B$35/Calculator!$F$12,1)),2))+MIN(500,MAX(30,100*EXP(-0.3*'VSWR Calculator'!$C$24)*(1+3*ABS(MOD('VSWR Calculator'!$C$23/Calculator!$F$12/2,1)-0.5))))/'VSWR Calculator'!$C$25)+$C87)^2+(1500*ABS(SIN(2*PI()*MOD(Calculator!$B$35/Calculator!$F$12,1)))*IF(MOD(Calculator!$B$35/Calculator!$F$12,1)&lt;0.5,-1,1))^2))/(1-SQRT(((50*POWER(80,POWER(COS(PI()*MOD(Calculator!$B$35/Calculator!$F$12,1)),2))+MIN(500,MAX(30,100*EXP(-0.3*'VSWR Calculator'!$C$24)*(1+3*ABS(MOD('VSWR Calculator'!$C$23/Calculator!$F$12/2,1)-0.5))))/'VSWR Calculator'!$C$25)-$C87)^2+(1500*ABS(SIN(2*PI()*MOD(Calculator!$B$35/Calculator!$F$12,1)))*IF(MOD(Calculator!$B$35/Calculator!$F$12,1)&lt;0.5,-1,1))^2)/SQRT(((50*POWER(80,POWER(COS(PI()*MOD(Calculator!$B$35/Calculator!$F$12,1)),2))+MIN(500,MAX(30,100*EXP(-0.3*'VSWR Calculator'!$C$24)*(1+3*ABS(MOD('VSWR Calculator'!$C$23/Calculator!$F$12/2,1)-0.5))))/'VSWR Calculator'!$C$25)+$C87)^2+(1500*ABS(SIN(2*PI()*MOD(Calculator!$B$35/Calculator!$F$12,1)))*IF(MOD(Calculator!$B$35/Calculator!$F$12,1)&lt;0.5,-1,1))^2)),2))</f>
        <v>—</v>
      </c>
      <c r="GQ87" s="253" t="str">
        <f aca="false">IF(OR(Calculator!$E$13&lt;&gt;"YES",Calculator!$B$35&lt;Calculator!$G$13),"—",ROUND((1+SQRT(((50*POWER(80,POWER(COS(PI()*MOD(Calculator!$B$35/Calculator!$F$13,1)),2))+MIN(500,MAX(30,100*EXP(-0.3*'VSWR Calculator'!$C$24)*(1+3*ABS(MOD('VSWR Calculator'!$C$23/Calculator!$F$13/2,1)-0.5))))/'VSWR Calculator'!$C$25)-$C87)^2+(1500*ABS(SIN(2*PI()*MOD(Calculator!$B$35/Calculator!$F$13,1)))*IF(MOD(Calculator!$B$35/Calculator!$F$13,1)&lt;0.5,-1,1))^2)/SQRT(((50*POWER(80,POWER(COS(PI()*MOD(Calculator!$B$35/Calculator!$F$13,1)),2))+MIN(500,MAX(30,100*EXP(-0.3*'VSWR Calculator'!$C$24)*(1+3*ABS(MOD('VSWR Calculator'!$C$23/Calculator!$F$13/2,1)-0.5))))/'VSWR Calculator'!$C$25)+$C87)^2+(1500*ABS(SIN(2*PI()*MOD(Calculator!$B$35/Calculator!$F$13,1)))*IF(MOD(Calculator!$B$35/Calculator!$F$13,1)&lt;0.5,-1,1))^2))/(1-SQRT(((50*POWER(80,POWER(COS(PI()*MOD(Calculator!$B$35/Calculator!$F$13,1)),2))+MIN(500,MAX(30,100*EXP(-0.3*'VSWR Calculator'!$C$24)*(1+3*ABS(MOD('VSWR Calculator'!$C$23/Calculator!$F$13/2,1)-0.5))))/'VSWR Calculator'!$C$25)-$C87)^2+(1500*ABS(SIN(2*PI()*MOD(Calculator!$B$35/Calculator!$F$13,1)))*IF(MOD(Calculator!$B$35/Calculator!$F$13,1)&lt;0.5,-1,1))^2)/SQRT(((50*POWER(80,POWER(COS(PI()*MOD(Calculator!$B$35/Calculator!$F$13,1)),2))+MIN(500,MAX(30,100*EXP(-0.3*'VSWR Calculator'!$C$24)*(1+3*ABS(MOD('VSWR Calculator'!$C$23/Calculator!$F$13/2,1)-0.5))))/'VSWR Calculator'!$C$25)+$C87)^2+(1500*ABS(SIN(2*PI()*MOD(Calculator!$B$35/Calculator!$F$13,1)))*IF(MOD(Calculator!$B$35/Calculator!$F$13,1)&lt;0.5,-1,1))^2)),2))</f>
        <v>—</v>
      </c>
      <c r="GR87" s="253" t="str">
        <f aca="false">IF(OR(Calculator!$E$14&lt;&gt;"YES",Calculator!$B$35&lt;Calculator!$G$14),"—",ROUND((1+SQRT(((50*POWER(80,POWER(COS(PI()*MOD(Calculator!$B$35/Calculator!$F$14,1)),2))+MIN(500,MAX(30,100*EXP(-0.3*'VSWR Calculator'!$C$24)*(1+3*ABS(MOD('VSWR Calculator'!$C$23/Calculator!$F$14/2,1)-0.5))))/'VSWR Calculator'!$C$25)-$C87)^2+(1500*ABS(SIN(2*PI()*MOD(Calculator!$B$35/Calculator!$F$14,1)))*IF(MOD(Calculator!$B$35/Calculator!$F$14,1)&lt;0.5,-1,1))^2)/SQRT(((50*POWER(80,POWER(COS(PI()*MOD(Calculator!$B$35/Calculator!$F$14,1)),2))+MIN(500,MAX(30,100*EXP(-0.3*'VSWR Calculator'!$C$24)*(1+3*ABS(MOD('VSWR Calculator'!$C$23/Calculator!$F$14/2,1)-0.5))))/'VSWR Calculator'!$C$25)+$C87)^2+(1500*ABS(SIN(2*PI()*MOD(Calculator!$B$35/Calculator!$F$14,1)))*IF(MOD(Calculator!$B$35/Calculator!$F$14,1)&lt;0.5,-1,1))^2))/(1-SQRT(((50*POWER(80,POWER(COS(PI()*MOD(Calculator!$B$35/Calculator!$F$14,1)),2))+MIN(500,MAX(30,100*EXP(-0.3*'VSWR Calculator'!$C$24)*(1+3*ABS(MOD('VSWR Calculator'!$C$23/Calculator!$F$14/2,1)-0.5))))/'VSWR Calculator'!$C$25)-$C87)^2+(1500*ABS(SIN(2*PI()*MOD(Calculator!$B$35/Calculator!$F$14,1)))*IF(MOD(Calculator!$B$35/Calculator!$F$14,1)&lt;0.5,-1,1))^2)/SQRT(((50*POWER(80,POWER(COS(PI()*MOD(Calculator!$B$35/Calculator!$F$14,1)),2))+MIN(500,MAX(30,100*EXP(-0.3*'VSWR Calculator'!$C$24)*(1+3*ABS(MOD('VSWR Calculator'!$C$23/Calculator!$F$14/2,1)-0.5))))/'VSWR Calculator'!$C$25)+$C87)^2+(1500*ABS(SIN(2*PI()*MOD(Calculator!$B$35/Calculator!$F$14,1)))*IF(MOD(Calculator!$B$35/Calculator!$F$14,1)&lt;0.5,-1,1))^2)),2))</f>
        <v>—</v>
      </c>
      <c r="GS87" s="253" t="n">
        <f aca="false">IF(OR(Calculator!$E$15&lt;&gt;"YES",Calculator!$B$35&lt;Calculator!$G$15),"—",ROUND((1+SQRT(((50*POWER(80,POWER(COS(PI()*MOD(Calculator!$B$35/Calculator!$F$15,1)),2))+MIN(500,MAX(30,100*EXP(-0.3*'VSWR Calculator'!$C$24)*(1+3*ABS(MOD('VSWR Calculator'!$C$23/Calculator!$F$15/2,1)-0.5))))/'VSWR Calculator'!$C$25)-$C87)^2+(1500*ABS(SIN(2*PI()*MOD(Calculator!$B$35/Calculator!$F$15,1)))*IF(MOD(Calculator!$B$35/Calculator!$F$15,1)&lt;0.5,-1,1))^2)/SQRT(((50*POWER(80,POWER(COS(PI()*MOD(Calculator!$B$35/Calculator!$F$15,1)),2))+MIN(500,MAX(30,100*EXP(-0.3*'VSWR Calculator'!$C$24)*(1+3*ABS(MOD('VSWR Calculator'!$C$23/Calculator!$F$15/2,1)-0.5))))/'VSWR Calculator'!$C$25)+$C87)^2+(1500*ABS(SIN(2*PI()*MOD(Calculator!$B$35/Calculator!$F$15,1)))*IF(MOD(Calculator!$B$35/Calculator!$F$15,1)&lt;0.5,-1,1))^2))/(1-SQRT(((50*POWER(80,POWER(COS(PI()*MOD(Calculator!$B$35/Calculator!$F$15,1)),2))+MIN(500,MAX(30,100*EXP(-0.3*'VSWR Calculator'!$C$24)*(1+3*ABS(MOD('VSWR Calculator'!$C$23/Calculator!$F$15/2,1)-0.5))))/'VSWR Calculator'!$C$25)-$C87)^2+(1500*ABS(SIN(2*PI()*MOD(Calculator!$B$35/Calculator!$F$15,1)))*IF(MOD(Calculator!$B$35/Calculator!$F$15,1)&lt;0.5,-1,1))^2)/SQRT(((50*POWER(80,POWER(COS(PI()*MOD(Calculator!$B$35/Calculator!$F$15,1)),2))+MIN(500,MAX(30,100*EXP(-0.3*'VSWR Calculator'!$C$24)*(1+3*ABS(MOD('VSWR Calculator'!$C$23/Calculator!$F$15/2,1)-0.5))))/'VSWR Calculator'!$C$25)+$C87)^2+(1500*ABS(SIN(2*PI()*MOD(Calculator!$B$35/Calculator!$F$15,1)))*IF(MOD(Calculator!$B$35/Calculator!$F$15,1)&lt;0.5,-1,1))^2)),2))</f>
        <v>2.38</v>
      </c>
      <c r="GT87" s="253" t="str">
        <f aca="false">IF(OR(Calculator!$E$16&lt;&gt;"YES",Calculator!$B$35&lt;Calculator!$G$16),"—",ROUND((1+SQRT(((50*POWER(80,POWER(COS(PI()*MOD(Calculator!$B$35/Calculator!$F$16,1)),2))+MIN(500,MAX(30,100*EXP(-0.3*'VSWR Calculator'!$C$24)*(1+3*ABS(MOD('VSWR Calculator'!$C$23/Calculator!$F$16/2,1)-0.5))))/'VSWR Calculator'!$C$25)-$C87)^2+(1500*ABS(SIN(2*PI()*MOD(Calculator!$B$35/Calculator!$F$16,1)))*IF(MOD(Calculator!$B$35/Calculator!$F$16,1)&lt;0.5,-1,1))^2)/SQRT(((50*POWER(80,POWER(COS(PI()*MOD(Calculator!$B$35/Calculator!$F$16,1)),2))+MIN(500,MAX(30,100*EXP(-0.3*'VSWR Calculator'!$C$24)*(1+3*ABS(MOD('VSWR Calculator'!$C$23/Calculator!$F$16/2,1)-0.5))))/'VSWR Calculator'!$C$25)+$C87)^2+(1500*ABS(SIN(2*PI()*MOD(Calculator!$B$35/Calculator!$F$16,1)))*IF(MOD(Calculator!$B$35/Calculator!$F$16,1)&lt;0.5,-1,1))^2))/(1-SQRT(((50*POWER(80,POWER(COS(PI()*MOD(Calculator!$B$35/Calculator!$F$16,1)),2))+MIN(500,MAX(30,100*EXP(-0.3*'VSWR Calculator'!$C$24)*(1+3*ABS(MOD('VSWR Calculator'!$C$23/Calculator!$F$16/2,1)-0.5))))/'VSWR Calculator'!$C$25)-$C87)^2+(1500*ABS(SIN(2*PI()*MOD(Calculator!$B$35/Calculator!$F$16,1)))*IF(MOD(Calculator!$B$35/Calculator!$F$16,1)&lt;0.5,-1,1))^2)/SQRT(((50*POWER(80,POWER(COS(PI()*MOD(Calculator!$B$35/Calculator!$F$16,1)),2))+MIN(500,MAX(30,100*EXP(-0.3*'VSWR Calculator'!$C$24)*(1+3*ABS(MOD('VSWR Calculator'!$C$23/Calculator!$F$16/2,1)-0.5))))/'VSWR Calculator'!$C$25)+$C87)^2+(1500*ABS(SIN(2*PI()*MOD(Calculator!$B$35/Calculator!$F$16,1)))*IF(MOD(Calculator!$B$35/Calculator!$F$16,1)&lt;0.5,-1,1))^2)),2))</f>
        <v>—</v>
      </c>
      <c r="GU87" s="253" t="n">
        <f aca="false">IF(OR(Calculator!$E$17&lt;&gt;"YES",Calculator!$B$35&lt;Calculator!$G$17),"—",ROUND((1+SQRT(((50*POWER(80,POWER(COS(PI()*MOD(Calculator!$B$35/Calculator!$F$17,1)),2))+MIN(500,MAX(30,100*EXP(-0.3*'VSWR Calculator'!$C$24)*(1+3*ABS(MOD('VSWR Calculator'!$C$23/Calculator!$F$17/2,1)-0.5))))/'VSWR Calculator'!$C$25)-$C87)^2+(1500*ABS(SIN(2*PI()*MOD(Calculator!$B$35/Calculator!$F$17,1)))*IF(MOD(Calculator!$B$35/Calculator!$F$17,1)&lt;0.5,-1,1))^2)/SQRT(((50*POWER(80,POWER(COS(PI()*MOD(Calculator!$B$35/Calculator!$F$17,1)),2))+MIN(500,MAX(30,100*EXP(-0.3*'VSWR Calculator'!$C$24)*(1+3*ABS(MOD('VSWR Calculator'!$C$23/Calculator!$F$17/2,1)-0.5))))/'VSWR Calculator'!$C$25)+$C87)^2+(1500*ABS(SIN(2*PI()*MOD(Calculator!$B$35/Calculator!$F$17,1)))*IF(MOD(Calculator!$B$35/Calculator!$F$17,1)&lt;0.5,-1,1))^2))/(1-SQRT(((50*POWER(80,POWER(COS(PI()*MOD(Calculator!$B$35/Calculator!$F$17,1)),2))+MIN(500,MAX(30,100*EXP(-0.3*'VSWR Calculator'!$C$24)*(1+3*ABS(MOD('VSWR Calculator'!$C$23/Calculator!$F$17/2,1)-0.5))))/'VSWR Calculator'!$C$25)-$C87)^2+(1500*ABS(SIN(2*PI()*MOD(Calculator!$B$35/Calculator!$F$17,1)))*IF(MOD(Calculator!$B$35/Calculator!$F$17,1)&lt;0.5,-1,1))^2)/SQRT(((50*POWER(80,POWER(COS(PI()*MOD(Calculator!$B$35/Calculator!$F$17,1)),2))+MIN(500,MAX(30,100*EXP(-0.3*'VSWR Calculator'!$C$24)*(1+3*ABS(MOD('VSWR Calculator'!$C$23/Calculator!$F$17/2,1)-0.5))))/'VSWR Calculator'!$C$25)+$C87)^2+(1500*ABS(SIN(2*PI()*MOD(Calculator!$B$35/Calculator!$F$17,1)))*IF(MOD(Calculator!$B$35/Calculator!$F$17,1)&lt;0.5,-1,1))^2)),2))</f>
        <v>19.17</v>
      </c>
      <c r="GV87" s="253" t="str">
        <f aca="false">IF(OR(Calculator!$E$18&lt;&gt;"YES",Calculator!$B$35&lt;Calculator!$G$18),"—",ROUND((1+SQRT(((50*POWER(80,POWER(COS(PI()*MOD(Calculator!$B$35/Calculator!$F$18,1)),2))+MIN(500,MAX(30,100*EXP(-0.3*'VSWR Calculator'!$C$24)*(1+3*ABS(MOD('VSWR Calculator'!$C$23/Calculator!$F$18/2,1)-0.5))))/'VSWR Calculator'!$C$25)-$C87)^2+(1500*ABS(SIN(2*PI()*MOD(Calculator!$B$35/Calculator!$F$18,1)))*IF(MOD(Calculator!$B$35/Calculator!$F$18,1)&lt;0.5,-1,1))^2)/SQRT(((50*POWER(80,POWER(COS(PI()*MOD(Calculator!$B$35/Calculator!$F$18,1)),2))+MIN(500,MAX(30,100*EXP(-0.3*'VSWR Calculator'!$C$24)*(1+3*ABS(MOD('VSWR Calculator'!$C$23/Calculator!$F$18/2,1)-0.5))))/'VSWR Calculator'!$C$25)+$C87)^2+(1500*ABS(SIN(2*PI()*MOD(Calculator!$B$35/Calculator!$F$18,1)))*IF(MOD(Calculator!$B$35/Calculator!$F$18,1)&lt;0.5,-1,1))^2))/(1-SQRT(((50*POWER(80,POWER(COS(PI()*MOD(Calculator!$B$35/Calculator!$F$18,1)),2))+MIN(500,MAX(30,100*EXP(-0.3*'VSWR Calculator'!$C$24)*(1+3*ABS(MOD('VSWR Calculator'!$C$23/Calculator!$F$18/2,1)-0.5))))/'VSWR Calculator'!$C$25)-$C87)^2+(1500*ABS(SIN(2*PI()*MOD(Calculator!$B$35/Calculator!$F$18,1)))*IF(MOD(Calculator!$B$35/Calculator!$F$18,1)&lt;0.5,-1,1))^2)/SQRT(((50*POWER(80,POWER(COS(PI()*MOD(Calculator!$B$35/Calculator!$F$18,1)),2))+MIN(500,MAX(30,100*EXP(-0.3*'VSWR Calculator'!$C$24)*(1+3*ABS(MOD('VSWR Calculator'!$C$23/Calculator!$F$18/2,1)-0.5))))/'VSWR Calculator'!$C$25)+$C87)^2+(1500*ABS(SIN(2*PI()*MOD(Calculator!$B$35/Calculator!$F$18,1)))*IF(MOD(Calculator!$B$35/Calculator!$F$18,1)&lt;0.5,-1,1))^2)),2))</f>
        <v>—</v>
      </c>
      <c r="GW87" s="253" t="str">
        <f aca="false">IF(OR(Calculator!$E$19&lt;&gt;"YES",Calculator!$B$35&lt;Calculator!$G$19),"—",ROUND((1+SQRT(((50*POWER(80,POWER(COS(PI()*MOD(Calculator!$B$35/Calculator!$F$19,1)),2))+MIN(500,MAX(30,100*EXP(-0.3*'VSWR Calculator'!$C$24)*(1+3*ABS(MOD('VSWR Calculator'!$C$23/Calculator!$F$19/2,1)-0.5))))/'VSWR Calculator'!$C$25)-$C87)^2+(1500*ABS(SIN(2*PI()*MOD(Calculator!$B$35/Calculator!$F$19,1)))*IF(MOD(Calculator!$B$35/Calculator!$F$19,1)&lt;0.5,-1,1))^2)/SQRT(((50*POWER(80,POWER(COS(PI()*MOD(Calculator!$B$35/Calculator!$F$19,1)),2))+MIN(500,MAX(30,100*EXP(-0.3*'VSWR Calculator'!$C$24)*(1+3*ABS(MOD('VSWR Calculator'!$C$23/Calculator!$F$19/2,1)-0.5))))/'VSWR Calculator'!$C$25)+$C87)^2+(1500*ABS(SIN(2*PI()*MOD(Calculator!$B$35/Calculator!$F$19,1)))*IF(MOD(Calculator!$B$35/Calculator!$F$19,1)&lt;0.5,-1,1))^2))/(1-SQRT(((50*POWER(80,POWER(COS(PI()*MOD(Calculator!$B$35/Calculator!$F$19,1)),2))+MIN(500,MAX(30,100*EXP(-0.3*'VSWR Calculator'!$C$24)*(1+3*ABS(MOD('VSWR Calculator'!$C$23/Calculator!$F$19/2,1)-0.5))))/'VSWR Calculator'!$C$25)-$C87)^2+(1500*ABS(SIN(2*PI()*MOD(Calculator!$B$35/Calculator!$F$19,1)))*IF(MOD(Calculator!$B$35/Calculator!$F$19,1)&lt;0.5,-1,1))^2)/SQRT(((50*POWER(80,POWER(COS(PI()*MOD(Calculator!$B$35/Calculator!$F$19,1)),2))+MIN(500,MAX(30,100*EXP(-0.3*'VSWR Calculator'!$C$24)*(1+3*ABS(MOD('VSWR Calculator'!$C$23/Calculator!$F$19/2,1)-0.5))))/'VSWR Calculator'!$C$25)+$C87)^2+(1500*ABS(SIN(2*PI()*MOD(Calculator!$B$35/Calculator!$F$19,1)))*IF(MOD(Calculator!$B$35/Calculator!$F$19,1)&lt;0.5,-1,1))^2)),2))</f>
        <v>—</v>
      </c>
      <c r="GX87" s="253" t="str">
        <f aca="false">IF(OR(Calculator!$E$20&lt;&gt;"YES",Calculator!$B$35&lt;Calculator!$G$20),"—",ROUND((1+SQRT(((50*POWER(80,POWER(COS(PI()*MOD(Calculator!$B$35/Calculator!$F$20,1)),2))+MIN(500,MAX(30,100*EXP(-0.3*'VSWR Calculator'!$C$24)*(1+3*ABS(MOD('VSWR Calculator'!$C$23/Calculator!$F$20/2,1)-0.5))))/'VSWR Calculator'!$C$25)-$C87)^2+(1500*ABS(SIN(2*PI()*MOD(Calculator!$B$35/Calculator!$F$20,1)))*IF(MOD(Calculator!$B$35/Calculator!$F$20,1)&lt;0.5,-1,1))^2)/SQRT(((50*POWER(80,POWER(COS(PI()*MOD(Calculator!$B$35/Calculator!$F$20,1)),2))+MIN(500,MAX(30,100*EXP(-0.3*'VSWR Calculator'!$C$24)*(1+3*ABS(MOD('VSWR Calculator'!$C$23/Calculator!$F$20/2,1)-0.5))))/'VSWR Calculator'!$C$25)+$C87)^2+(1500*ABS(SIN(2*PI()*MOD(Calculator!$B$35/Calculator!$F$20,1)))*IF(MOD(Calculator!$B$35/Calculator!$F$20,1)&lt;0.5,-1,1))^2))/(1-SQRT(((50*POWER(80,POWER(COS(PI()*MOD(Calculator!$B$35/Calculator!$F$20,1)),2))+MIN(500,MAX(30,100*EXP(-0.3*'VSWR Calculator'!$C$24)*(1+3*ABS(MOD('VSWR Calculator'!$C$23/Calculator!$F$20/2,1)-0.5))))/'VSWR Calculator'!$C$25)-$C87)^2+(1500*ABS(SIN(2*PI()*MOD(Calculator!$B$35/Calculator!$F$20,1)))*IF(MOD(Calculator!$B$35/Calculator!$F$20,1)&lt;0.5,-1,1))^2)/SQRT(((50*POWER(80,POWER(COS(PI()*MOD(Calculator!$B$35/Calculator!$F$20,1)),2))+MIN(500,MAX(30,100*EXP(-0.3*'VSWR Calculator'!$C$24)*(1+3*ABS(MOD('VSWR Calculator'!$C$23/Calculator!$F$20/2,1)-0.5))))/'VSWR Calculator'!$C$25)+$C87)^2+(1500*ABS(SIN(2*PI()*MOD(Calculator!$B$35/Calculator!$F$20,1)))*IF(MOD(Calculator!$B$35/Calculator!$F$20,1)&lt;0.5,-1,1))^2)),2))</f>
        <v>—</v>
      </c>
      <c r="GY87" s="253" t="str">
        <f aca="false">IF(OR(Calculator!$E$21&lt;&gt;"YES",Calculator!$B$35&lt;Calculator!$G$21),"—",ROUND((1+SQRT(((50*POWER(80,POWER(COS(PI()*MOD(Calculator!$B$35/Calculator!$F$21,1)),2))+MIN(500,MAX(30,100*EXP(-0.3*'VSWR Calculator'!$C$24)*(1+3*ABS(MOD('VSWR Calculator'!$C$23/Calculator!$F$21/2,1)-0.5))))/'VSWR Calculator'!$C$25)-$C87)^2+(1500*ABS(SIN(2*PI()*MOD(Calculator!$B$35/Calculator!$F$21,1)))*IF(MOD(Calculator!$B$35/Calculator!$F$21,1)&lt;0.5,-1,1))^2)/SQRT(((50*POWER(80,POWER(COS(PI()*MOD(Calculator!$B$35/Calculator!$F$21,1)),2))+MIN(500,MAX(30,100*EXP(-0.3*'VSWR Calculator'!$C$24)*(1+3*ABS(MOD('VSWR Calculator'!$C$23/Calculator!$F$21/2,1)-0.5))))/'VSWR Calculator'!$C$25)+$C87)^2+(1500*ABS(SIN(2*PI()*MOD(Calculator!$B$35/Calculator!$F$21,1)))*IF(MOD(Calculator!$B$35/Calculator!$F$21,1)&lt;0.5,-1,1))^2))/(1-SQRT(((50*POWER(80,POWER(COS(PI()*MOD(Calculator!$B$35/Calculator!$F$21,1)),2))+MIN(500,MAX(30,100*EXP(-0.3*'VSWR Calculator'!$C$24)*(1+3*ABS(MOD('VSWR Calculator'!$C$23/Calculator!$F$21/2,1)-0.5))))/'VSWR Calculator'!$C$25)-$C87)^2+(1500*ABS(SIN(2*PI()*MOD(Calculator!$B$35/Calculator!$F$21,1)))*IF(MOD(Calculator!$B$35/Calculator!$F$21,1)&lt;0.5,-1,1))^2)/SQRT(((50*POWER(80,POWER(COS(PI()*MOD(Calculator!$B$35/Calculator!$F$21,1)),2))+MIN(500,MAX(30,100*EXP(-0.3*'VSWR Calculator'!$C$24)*(1+3*ABS(MOD('VSWR Calculator'!$C$23/Calculator!$F$21/2,1)-0.5))))/'VSWR Calculator'!$C$25)+$C87)^2+(1500*ABS(SIN(2*PI()*MOD(Calculator!$B$35/Calculator!$F$21,1)))*IF(MOD(Calculator!$B$35/Calculator!$F$21,1)&lt;0.5,-1,1))^2)),2))</f>
        <v>—</v>
      </c>
      <c r="GZ87" s="253" t="str">
        <f aca="false">IF(OR(Calculator!$E$22&lt;&gt;"YES",Calculator!$B$35&lt;Calculator!$G$22),"—",ROUND((1+SQRT(((50*POWER(80,POWER(COS(PI()*MOD(Calculator!$B$35/Calculator!$F$22,1)),2))+MIN(500,MAX(30,100*EXP(-0.3*'VSWR Calculator'!$C$24)*(1+3*ABS(MOD('VSWR Calculator'!$C$23/Calculator!$F$22/2,1)-0.5))))/'VSWR Calculator'!$C$25)-$C87)^2+(1500*ABS(SIN(2*PI()*MOD(Calculator!$B$35/Calculator!$F$22,1)))*IF(MOD(Calculator!$B$35/Calculator!$F$22,1)&lt;0.5,-1,1))^2)/SQRT(((50*POWER(80,POWER(COS(PI()*MOD(Calculator!$B$35/Calculator!$F$22,1)),2))+MIN(500,MAX(30,100*EXP(-0.3*'VSWR Calculator'!$C$24)*(1+3*ABS(MOD('VSWR Calculator'!$C$23/Calculator!$F$22/2,1)-0.5))))/'VSWR Calculator'!$C$25)+$C87)^2+(1500*ABS(SIN(2*PI()*MOD(Calculator!$B$35/Calculator!$F$22,1)))*IF(MOD(Calculator!$B$35/Calculator!$F$22,1)&lt;0.5,-1,1))^2))/(1-SQRT(((50*POWER(80,POWER(COS(PI()*MOD(Calculator!$B$35/Calculator!$F$22,1)),2))+MIN(500,MAX(30,100*EXP(-0.3*'VSWR Calculator'!$C$24)*(1+3*ABS(MOD('VSWR Calculator'!$C$23/Calculator!$F$22/2,1)-0.5))))/'VSWR Calculator'!$C$25)-$C87)^2+(1500*ABS(SIN(2*PI()*MOD(Calculator!$B$35/Calculator!$F$22,1)))*IF(MOD(Calculator!$B$35/Calculator!$F$22,1)&lt;0.5,-1,1))^2)/SQRT(((50*POWER(80,POWER(COS(PI()*MOD(Calculator!$B$35/Calculator!$F$22,1)),2))+MIN(500,MAX(30,100*EXP(-0.3*'VSWR Calculator'!$C$24)*(1+3*ABS(MOD('VSWR Calculator'!$C$23/Calculator!$F$22/2,1)-0.5))))/'VSWR Calculator'!$C$25)+$C87)^2+(1500*ABS(SIN(2*PI()*MOD(Calculator!$B$35/Calculator!$F$22,1)))*IF(MOD(Calculator!$B$35/Calculator!$F$22,1)&lt;0.5,-1,1))^2)),2))</f>
        <v>—</v>
      </c>
      <c r="HA87" s="253" t="n">
        <f aca="false">IFERROR(ROUND((IF(ISNUMBER(GP87),GP87,0)+IF(ISNUMBER(GQ87),GQ87,0)+IF(ISNUMBER(GR87),GR87,0)+IF(ISNUMBER(GS87),GS87,0)+IF(ISNUMBER(GT87),GT87,0)+IF(ISNUMBER(GU87),GU87,0)+IF(ISNUMBER(GV87),GV87,0)+IF(ISNUMBER(GW87),GW87,0)+IF(ISNUMBER(GX87),GX87,0)+IF(ISNUMBER(GY87),GY87,0)+IF(ISNUMBER(GZ87),GZ87,0))/(IF(ISNUMBER(GP87),1,0)+IF(ISNUMBER(GQ87),1,0)+IF(ISNUMBER(GR87),1,0)+IF(ISNUMBER(GS87),1,0)+IF(ISNUMBER(GT87),1,0)+IF(ISNUMBER(GU87),1,0)+IF(ISNUMBER(GV87),1,0)+IF(ISNUMBER(GW87),1,0)+IF(ISNUMBER(GX87),1,0)+IF(ISNUMBER(GY87),1,0)+IF(ISNUMBER(GZ87),1,0)),4),"")</f>
        <v>10.775</v>
      </c>
      <c r="HB87" s="253" t="str">
        <f aca="false">IF(OR(Calculator!$E$12&lt;&gt;"YES",Calculator!$B$36&lt;Calculator!$G$12),"—",ROUND((1+SQRT(((50*POWER(80,POWER(COS(PI()*MOD(Calculator!$B$36/Calculator!$F$12,1)),2))+MIN(500,MAX(30,100*EXP(-0.3*'VSWR Calculator'!$C$24)*(1+3*ABS(MOD('VSWR Calculator'!$C$23/Calculator!$F$12/2,1)-0.5))))/'VSWR Calculator'!$C$25)-$C87)^2+(1500*ABS(SIN(2*PI()*MOD(Calculator!$B$36/Calculator!$F$12,1)))*IF(MOD(Calculator!$B$36/Calculator!$F$12,1)&lt;0.5,-1,1))^2)/SQRT(((50*POWER(80,POWER(COS(PI()*MOD(Calculator!$B$36/Calculator!$F$12,1)),2))+MIN(500,MAX(30,100*EXP(-0.3*'VSWR Calculator'!$C$24)*(1+3*ABS(MOD('VSWR Calculator'!$C$23/Calculator!$F$12/2,1)-0.5))))/'VSWR Calculator'!$C$25)+$C87)^2+(1500*ABS(SIN(2*PI()*MOD(Calculator!$B$36/Calculator!$F$12,1)))*IF(MOD(Calculator!$B$36/Calculator!$F$12,1)&lt;0.5,-1,1))^2))/(1-SQRT(((50*POWER(80,POWER(COS(PI()*MOD(Calculator!$B$36/Calculator!$F$12,1)),2))+MIN(500,MAX(30,100*EXP(-0.3*'VSWR Calculator'!$C$24)*(1+3*ABS(MOD('VSWR Calculator'!$C$23/Calculator!$F$12/2,1)-0.5))))/'VSWR Calculator'!$C$25)-$C87)^2+(1500*ABS(SIN(2*PI()*MOD(Calculator!$B$36/Calculator!$F$12,1)))*IF(MOD(Calculator!$B$36/Calculator!$F$12,1)&lt;0.5,-1,1))^2)/SQRT(((50*POWER(80,POWER(COS(PI()*MOD(Calculator!$B$36/Calculator!$F$12,1)),2))+MIN(500,MAX(30,100*EXP(-0.3*'VSWR Calculator'!$C$24)*(1+3*ABS(MOD('VSWR Calculator'!$C$23/Calculator!$F$12/2,1)-0.5))))/'VSWR Calculator'!$C$25)+$C87)^2+(1500*ABS(SIN(2*PI()*MOD(Calculator!$B$36/Calculator!$F$12,1)))*IF(MOD(Calculator!$B$36/Calculator!$F$12,1)&lt;0.5,-1,1))^2)),2))</f>
        <v>—</v>
      </c>
      <c r="HC87" s="253" t="str">
        <f aca="false">IF(OR(Calculator!$E$13&lt;&gt;"YES",Calculator!$B$36&lt;Calculator!$G$13),"—",ROUND((1+SQRT(((50*POWER(80,POWER(COS(PI()*MOD(Calculator!$B$36/Calculator!$F$13,1)),2))+MIN(500,MAX(30,100*EXP(-0.3*'VSWR Calculator'!$C$24)*(1+3*ABS(MOD('VSWR Calculator'!$C$23/Calculator!$F$13/2,1)-0.5))))/'VSWR Calculator'!$C$25)-$C87)^2+(1500*ABS(SIN(2*PI()*MOD(Calculator!$B$36/Calculator!$F$13,1)))*IF(MOD(Calculator!$B$36/Calculator!$F$13,1)&lt;0.5,-1,1))^2)/SQRT(((50*POWER(80,POWER(COS(PI()*MOD(Calculator!$B$36/Calculator!$F$13,1)),2))+MIN(500,MAX(30,100*EXP(-0.3*'VSWR Calculator'!$C$24)*(1+3*ABS(MOD('VSWR Calculator'!$C$23/Calculator!$F$13/2,1)-0.5))))/'VSWR Calculator'!$C$25)+$C87)^2+(1500*ABS(SIN(2*PI()*MOD(Calculator!$B$36/Calculator!$F$13,1)))*IF(MOD(Calculator!$B$36/Calculator!$F$13,1)&lt;0.5,-1,1))^2))/(1-SQRT(((50*POWER(80,POWER(COS(PI()*MOD(Calculator!$B$36/Calculator!$F$13,1)),2))+MIN(500,MAX(30,100*EXP(-0.3*'VSWR Calculator'!$C$24)*(1+3*ABS(MOD('VSWR Calculator'!$C$23/Calculator!$F$13/2,1)-0.5))))/'VSWR Calculator'!$C$25)-$C87)^2+(1500*ABS(SIN(2*PI()*MOD(Calculator!$B$36/Calculator!$F$13,1)))*IF(MOD(Calculator!$B$36/Calculator!$F$13,1)&lt;0.5,-1,1))^2)/SQRT(((50*POWER(80,POWER(COS(PI()*MOD(Calculator!$B$36/Calculator!$F$13,1)),2))+MIN(500,MAX(30,100*EXP(-0.3*'VSWR Calculator'!$C$24)*(1+3*ABS(MOD('VSWR Calculator'!$C$23/Calculator!$F$13/2,1)-0.5))))/'VSWR Calculator'!$C$25)+$C87)^2+(1500*ABS(SIN(2*PI()*MOD(Calculator!$B$36/Calculator!$F$13,1)))*IF(MOD(Calculator!$B$36/Calculator!$F$13,1)&lt;0.5,-1,1))^2)),2))</f>
        <v>—</v>
      </c>
      <c r="HD87" s="253" t="str">
        <f aca="false">IF(OR(Calculator!$E$14&lt;&gt;"YES",Calculator!$B$36&lt;Calculator!$G$14),"—",ROUND((1+SQRT(((50*POWER(80,POWER(COS(PI()*MOD(Calculator!$B$36/Calculator!$F$14,1)),2))+MIN(500,MAX(30,100*EXP(-0.3*'VSWR Calculator'!$C$24)*(1+3*ABS(MOD('VSWR Calculator'!$C$23/Calculator!$F$14/2,1)-0.5))))/'VSWR Calculator'!$C$25)-$C87)^2+(1500*ABS(SIN(2*PI()*MOD(Calculator!$B$36/Calculator!$F$14,1)))*IF(MOD(Calculator!$B$36/Calculator!$F$14,1)&lt;0.5,-1,1))^2)/SQRT(((50*POWER(80,POWER(COS(PI()*MOD(Calculator!$B$36/Calculator!$F$14,1)),2))+MIN(500,MAX(30,100*EXP(-0.3*'VSWR Calculator'!$C$24)*(1+3*ABS(MOD('VSWR Calculator'!$C$23/Calculator!$F$14/2,1)-0.5))))/'VSWR Calculator'!$C$25)+$C87)^2+(1500*ABS(SIN(2*PI()*MOD(Calculator!$B$36/Calculator!$F$14,1)))*IF(MOD(Calculator!$B$36/Calculator!$F$14,1)&lt;0.5,-1,1))^2))/(1-SQRT(((50*POWER(80,POWER(COS(PI()*MOD(Calculator!$B$36/Calculator!$F$14,1)),2))+MIN(500,MAX(30,100*EXP(-0.3*'VSWR Calculator'!$C$24)*(1+3*ABS(MOD('VSWR Calculator'!$C$23/Calculator!$F$14/2,1)-0.5))))/'VSWR Calculator'!$C$25)-$C87)^2+(1500*ABS(SIN(2*PI()*MOD(Calculator!$B$36/Calculator!$F$14,1)))*IF(MOD(Calculator!$B$36/Calculator!$F$14,1)&lt;0.5,-1,1))^2)/SQRT(((50*POWER(80,POWER(COS(PI()*MOD(Calculator!$B$36/Calculator!$F$14,1)),2))+MIN(500,MAX(30,100*EXP(-0.3*'VSWR Calculator'!$C$24)*(1+3*ABS(MOD('VSWR Calculator'!$C$23/Calculator!$F$14/2,1)-0.5))))/'VSWR Calculator'!$C$25)+$C87)^2+(1500*ABS(SIN(2*PI()*MOD(Calculator!$B$36/Calculator!$F$14,1)))*IF(MOD(Calculator!$B$36/Calculator!$F$14,1)&lt;0.5,-1,1))^2)),2))</f>
        <v>—</v>
      </c>
      <c r="HE87" s="253" t="n">
        <f aca="false">IF(OR(Calculator!$E$15&lt;&gt;"YES",Calculator!$B$36&lt;Calculator!$G$15),"—",ROUND((1+SQRT(((50*POWER(80,POWER(COS(PI()*MOD(Calculator!$B$36/Calculator!$F$15,1)),2))+MIN(500,MAX(30,100*EXP(-0.3*'VSWR Calculator'!$C$24)*(1+3*ABS(MOD('VSWR Calculator'!$C$23/Calculator!$F$15/2,1)-0.5))))/'VSWR Calculator'!$C$25)-$C87)^2+(1500*ABS(SIN(2*PI()*MOD(Calculator!$B$36/Calculator!$F$15,1)))*IF(MOD(Calculator!$B$36/Calculator!$F$15,1)&lt;0.5,-1,1))^2)/SQRT(((50*POWER(80,POWER(COS(PI()*MOD(Calculator!$B$36/Calculator!$F$15,1)),2))+MIN(500,MAX(30,100*EXP(-0.3*'VSWR Calculator'!$C$24)*(1+3*ABS(MOD('VSWR Calculator'!$C$23/Calculator!$F$15/2,1)-0.5))))/'VSWR Calculator'!$C$25)+$C87)^2+(1500*ABS(SIN(2*PI()*MOD(Calculator!$B$36/Calculator!$F$15,1)))*IF(MOD(Calculator!$B$36/Calculator!$F$15,1)&lt;0.5,-1,1))^2))/(1-SQRT(((50*POWER(80,POWER(COS(PI()*MOD(Calculator!$B$36/Calculator!$F$15,1)),2))+MIN(500,MAX(30,100*EXP(-0.3*'VSWR Calculator'!$C$24)*(1+3*ABS(MOD('VSWR Calculator'!$C$23/Calculator!$F$15/2,1)-0.5))))/'VSWR Calculator'!$C$25)-$C87)^2+(1500*ABS(SIN(2*PI()*MOD(Calculator!$B$36/Calculator!$F$15,1)))*IF(MOD(Calculator!$B$36/Calculator!$F$15,1)&lt;0.5,-1,1))^2)/SQRT(((50*POWER(80,POWER(COS(PI()*MOD(Calculator!$B$36/Calculator!$F$15,1)),2))+MIN(500,MAX(30,100*EXP(-0.3*'VSWR Calculator'!$C$24)*(1+3*ABS(MOD('VSWR Calculator'!$C$23/Calculator!$F$15/2,1)-0.5))))/'VSWR Calculator'!$C$25)+$C87)^2+(1500*ABS(SIN(2*PI()*MOD(Calculator!$B$36/Calculator!$F$15,1)))*IF(MOD(Calculator!$B$36/Calculator!$F$15,1)&lt;0.5,-1,1))^2)),2))</f>
        <v>15.94</v>
      </c>
      <c r="HF87" s="253" t="str">
        <f aca="false">IF(OR(Calculator!$E$16&lt;&gt;"YES",Calculator!$B$36&lt;Calculator!$G$16),"—",ROUND((1+SQRT(((50*POWER(80,POWER(COS(PI()*MOD(Calculator!$B$36/Calculator!$F$16,1)),2))+MIN(500,MAX(30,100*EXP(-0.3*'VSWR Calculator'!$C$24)*(1+3*ABS(MOD('VSWR Calculator'!$C$23/Calculator!$F$16/2,1)-0.5))))/'VSWR Calculator'!$C$25)-$C87)^2+(1500*ABS(SIN(2*PI()*MOD(Calculator!$B$36/Calculator!$F$16,1)))*IF(MOD(Calculator!$B$36/Calculator!$F$16,1)&lt;0.5,-1,1))^2)/SQRT(((50*POWER(80,POWER(COS(PI()*MOD(Calculator!$B$36/Calculator!$F$16,1)),2))+MIN(500,MAX(30,100*EXP(-0.3*'VSWR Calculator'!$C$24)*(1+3*ABS(MOD('VSWR Calculator'!$C$23/Calculator!$F$16/2,1)-0.5))))/'VSWR Calculator'!$C$25)+$C87)^2+(1500*ABS(SIN(2*PI()*MOD(Calculator!$B$36/Calculator!$F$16,1)))*IF(MOD(Calculator!$B$36/Calculator!$F$16,1)&lt;0.5,-1,1))^2))/(1-SQRT(((50*POWER(80,POWER(COS(PI()*MOD(Calculator!$B$36/Calculator!$F$16,1)),2))+MIN(500,MAX(30,100*EXP(-0.3*'VSWR Calculator'!$C$24)*(1+3*ABS(MOD('VSWR Calculator'!$C$23/Calculator!$F$16/2,1)-0.5))))/'VSWR Calculator'!$C$25)-$C87)^2+(1500*ABS(SIN(2*PI()*MOD(Calculator!$B$36/Calculator!$F$16,1)))*IF(MOD(Calculator!$B$36/Calculator!$F$16,1)&lt;0.5,-1,1))^2)/SQRT(((50*POWER(80,POWER(COS(PI()*MOD(Calculator!$B$36/Calculator!$F$16,1)),2))+MIN(500,MAX(30,100*EXP(-0.3*'VSWR Calculator'!$C$24)*(1+3*ABS(MOD('VSWR Calculator'!$C$23/Calculator!$F$16/2,1)-0.5))))/'VSWR Calculator'!$C$25)+$C87)^2+(1500*ABS(SIN(2*PI()*MOD(Calculator!$B$36/Calculator!$F$16,1)))*IF(MOD(Calculator!$B$36/Calculator!$F$16,1)&lt;0.5,-1,1))^2)),2))</f>
        <v>—</v>
      </c>
      <c r="HG87" s="253" t="n">
        <f aca="false">IF(OR(Calculator!$E$17&lt;&gt;"YES",Calculator!$B$36&lt;Calculator!$G$17),"—",ROUND((1+SQRT(((50*POWER(80,POWER(COS(PI()*MOD(Calculator!$B$36/Calculator!$F$17,1)),2))+MIN(500,MAX(30,100*EXP(-0.3*'VSWR Calculator'!$C$24)*(1+3*ABS(MOD('VSWR Calculator'!$C$23/Calculator!$F$17/2,1)-0.5))))/'VSWR Calculator'!$C$25)-$C87)^2+(1500*ABS(SIN(2*PI()*MOD(Calculator!$B$36/Calculator!$F$17,1)))*IF(MOD(Calculator!$B$36/Calculator!$F$17,1)&lt;0.5,-1,1))^2)/SQRT(((50*POWER(80,POWER(COS(PI()*MOD(Calculator!$B$36/Calculator!$F$17,1)),2))+MIN(500,MAX(30,100*EXP(-0.3*'VSWR Calculator'!$C$24)*(1+3*ABS(MOD('VSWR Calculator'!$C$23/Calculator!$F$17/2,1)-0.5))))/'VSWR Calculator'!$C$25)+$C87)^2+(1500*ABS(SIN(2*PI()*MOD(Calculator!$B$36/Calculator!$F$17,1)))*IF(MOD(Calculator!$B$36/Calculator!$F$17,1)&lt;0.5,-1,1))^2))/(1-SQRT(((50*POWER(80,POWER(COS(PI()*MOD(Calculator!$B$36/Calculator!$F$17,1)),2))+MIN(500,MAX(30,100*EXP(-0.3*'VSWR Calculator'!$C$24)*(1+3*ABS(MOD('VSWR Calculator'!$C$23/Calculator!$F$17/2,1)-0.5))))/'VSWR Calculator'!$C$25)-$C87)^2+(1500*ABS(SIN(2*PI()*MOD(Calculator!$B$36/Calculator!$F$17,1)))*IF(MOD(Calculator!$B$36/Calculator!$F$17,1)&lt;0.5,-1,1))^2)/SQRT(((50*POWER(80,POWER(COS(PI()*MOD(Calculator!$B$36/Calculator!$F$17,1)),2))+MIN(500,MAX(30,100*EXP(-0.3*'VSWR Calculator'!$C$24)*(1+3*ABS(MOD('VSWR Calculator'!$C$23/Calculator!$F$17/2,1)-0.5))))/'VSWR Calculator'!$C$25)+$C87)^2+(1500*ABS(SIN(2*PI()*MOD(Calculator!$B$36/Calculator!$F$17,1)))*IF(MOD(Calculator!$B$36/Calculator!$F$17,1)&lt;0.5,-1,1))^2)),2))</f>
        <v>19.81</v>
      </c>
      <c r="HH87" s="253" t="str">
        <f aca="false">IF(OR(Calculator!$E$18&lt;&gt;"YES",Calculator!$B$36&lt;Calculator!$G$18),"—",ROUND((1+SQRT(((50*POWER(80,POWER(COS(PI()*MOD(Calculator!$B$36/Calculator!$F$18,1)),2))+MIN(500,MAX(30,100*EXP(-0.3*'VSWR Calculator'!$C$24)*(1+3*ABS(MOD('VSWR Calculator'!$C$23/Calculator!$F$18/2,1)-0.5))))/'VSWR Calculator'!$C$25)-$C87)^2+(1500*ABS(SIN(2*PI()*MOD(Calculator!$B$36/Calculator!$F$18,1)))*IF(MOD(Calculator!$B$36/Calculator!$F$18,1)&lt;0.5,-1,1))^2)/SQRT(((50*POWER(80,POWER(COS(PI()*MOD(Calculator!$B$36/Calculator!$F$18,1)),2))+MIN(500,MAX(30,100*EXP(-0.3*'VSWR Calculator'!$C$24)*(1+3*ABS(MOD('VSWR Calculator'!$C$23/Calculator!$F$18/2,1)-0.5))))/'VSWR Calculator'!$C$25)+$C87)^2+(1500*ABS(SIN(2*PI()*MOD(Calculator!$B$36/Calculator!$F$18,1)))*IF(MOD(Calculator!$B$36/Calculator!$F$18,1)&lt;0.5,-1,1))^2))/(1-SQRT(((50*POWER(80,POWER(COS(PI()*MOD(Calculator!$B$36/Calculator!$F$18,1)),2))+MIN(500,MAX(30,100*EXP(-0.3*'VSWR Calculator'!$C$24)*(1+3*ABS(MOD('VSWR Calculator'!$C$23/Calculator!$F$18/2,1)-0.5))))/'VSWR Calculator'!$C$25)-$C87)^2+(1500*ABS(SIN(2*PI()*MOD(Calculator!$B$36/Calculator!$F$18,1)))*IF(MOD(Calculator!$B$36/Calculator!$F$18,1)&lt;0.5,-1,1))^2)/SQRT(((50*POWER(80,POWER(COS(PI()*MOD(Calculator!$B$36/Calculator!$F$18,1)),2))+MIN(500,MAX(30,100*EXP(-0.3*'VSWR Calculator'!$C$24)*(1+3*ABS(MOD('VSWR Calculator'!$C$23/Calculator!$F$18/2,1)-0.5))))/'VSWR Calculator'!$C$25)+$C87)^2+(1500*ABS(SIN(2*PI()*MOD(Calculator!$B$36/Calculator!$F$18,1)))*IF(MOD(Calculator!$B$36/Calculator!$F$18,1)&lt;0.5,-1,1))^2)),2))</f>
        <v>—</v>
      </c>
      <c r="HI87" s="253" t="str">
        <f aca="false">IF(OR(Calculator!$E$19&lt;&gt;"YES",Calculator!$B$36&lt;Calculator!$G$19),"—",ROUND((1+SQRT(((50*POWER(80,POWER(COS(PI()*MOD(Calculator!$B$36/Calculator!$F$19,1)),2))+MIN(500,MAX(30,100*EXP(-0.3*'VSWR Calculator'!$C$24)*(1+3*ABS(MOD('VSWR Calculator'!$C$23/Calculator!$F$19/2,1)-0.5))))/'VSWR Calculator'!$C$25)-$C87)^2+(1500*ABS(SIN(2*PI()*MOD(Calculator!$B$36/Calculator!$F$19,1)))*IF(MOD(Calculator!$B$36/Calculator!$F$19,1)&lt;0.5,-1,1))^2)/SQRT(((50*POWER(80,POWER(COS(PI()*MOD(Calculator!$B$36/Calculator!$F$19,1)),2))+MIN(500,MAX(30,100*EXP(-0.3*'VSWR Calculator'!$C$24)*(1+3*ABS(MOD('VSWR Calculator'!$C$23/Calculator!$F$19/2,1)-0.5))))/'VSWR Calculator'!$C$25)+$C87)^2+(1500*ABS(SIN(2*PI()*MOD(Calculator!$B$36/Calculator!$F$19,1)))*IF(MOD(Calculator!$B$36/Calculator!$F$19,1)&lt;0.5,-1,1))^2))/(1-SQRT(((50*POWER(80,POWER(COS(PI()*MOD(Calculator!$B$36/Calculator!$F$19,1)),2))+MIN(500,MAX(30,100*EXP(-0.3*'VSWR Calculator'!$C$24)*(1+3*ABS(MOD('VSWR Calculator'!$C$23/Calculator!$F$19/2,1)-0.5))))/'VSWR Calculator'!$C$25)-$C87)^2+(1500*ABS(SIN(2*PI()*MOD(Calculator!$B$36/Calculator!$F$19,1)))*IF(MOD(Calculator!$B$36/Calculator!$F$19,1)&lt;0.5,-1,1))^2)/SQRT(((50*POWER(80,POWER(COS(PI()*MOD(Calculator!$B$36/Calculator!$F$19,1)),2))+MIN(500,MAX(30,100*EXP(-0.3*'VSWR Calculator'!$C$24)*(1+3*ABS(MOD('VSWR Calculator'!$C$23/Calculator!$F$19/2,1)-0.5))))/'VSWR Calculator'!$C$25)+$C87)^2+(1500*ABS(SIN(2*PI()*MOD(Calculator!$B$36/Calculator!$F$19,1)))*IF(MOD(Calculator!$B$36/Calculator!$F$19,1)&lt;0.5,-1,1))^2)),2))</f>
        <v>—</v>
      </c>
      <c r="HJ87" s="253" t="str">
        <f aca="false">IF(OR(Calculator!$E$20&lt;&gt;"YES",Calculator!$B$36&lt;Calculator!$G$20),"—",ROUND((1+SQRT(((50*POWER(80,POWER(COS(PI()*MOD(Calculator!$B$36/Calculator!$F$20,1)),2))+MIN(500,MAX(30,100*EXP(-0.3*'VSWR Calculator'!$C$24)*(1+3*ABS(MOD('VSWR Calculator'!$C$23/Calculator!$F$20/2,1)-0.5))))/'VSWR Calculator'!$C$25)-$C87)^2+(1500*ABS(SIN(2*PI()*MOD(Calculator!$B$36/Calculator!$F$20,1)))*IF(MOD(Calculator!$B$36/Calculator!$F$20,1)&lt;0.5,-1,1))^2)/SQRT(((50*POWER(80,POWER(COS(PI()*MOD(Calculator!$B$36/Calculator!$F$20,1)),2))+MIN(500,MAX(30,100*EXP(-0.3*'VSWR Calculator'!$C$24)*(1+3*ABS(MOD('VSWR Calculator'!$C$23/Calculator!$F$20/2,1)-0.5))))/'VSWR Calculator'!$C$25)+$C87)^2+(1500*ABS(SIN(2*PI()*MOD(Calculator!$B$36/Calculator!$F$20,1)))*IF(MOD(Calculator!$B$36/Calculator!$F$20,1)&lt;0.5,-1,1))^2))/(1-SQRT(((50*POWER(80,POWER(COS(PI()*MOD(Calculator!$B$36/Calculator!$F$20,1)),2))+MIN(500,MAX(30,100*EXP(-0.3*'VSWR Calculator'!$C$24)*(1+3*ABS(MOD('VSWR Calculator'!$C$23/Calculator!$F$20/2,1)-0.5))))/'VSWR Calculator'!$C$25)-$C87)^2+(1500*ABS(SIN(2*PI()*MOD(Calculator!$B$36/Calculator!$F$20,1)))*IF(MOD(Calculator!$B$36/Calculator!$F$20,1)&lt;0.5,-1,1))^2)/SQRT(((50*POWER(80,POWER(COS(PI()*MOD(Calculator!$B$36/Calculator!$F$20,1)),2))+MIN(500,MAX(30,100*EXP(-0.3*'VSWR Calculator'!$C$24)*(1+3*ABS(MOD('VSWR Calculator'!$C$23/Calculator!$F$20/2,1)-0.5))))/'VSWR Calculator'!$C$25)+$C87)^2+(1500*ABS(SIN(2*PI()*MOD(Calculator!$B$36/Calculator!$F$20,1)))*IF(MOD(Calculator!$B$36/Calculator!$F$20,1)&lt;0.5,-1,1))^2)),2))</f>
        <v>—</v>
      </c>
      <c r="HK87" s="253" t="str">
        <f aca="false">IF(OR(Calculator!$E$21&lt;&gt;"YES",Calculator!$B$36&lt;Calculator!$G$21),"—",ROUND((1+SQRT(((50*POWER(80,POWER(COS(PI()*MOD(Calculator!$B$36/Calculator!$F$21,1)),2))+MIN(500,MAX(30,100*EXP(-0.3*'VSWR Calculator'!$C$24)*(1+3*ABS(MOD('VSWR Calculator'!$C$23/Calculator!$F$21/2,1)-0.5))))/'VSWR Calculator'!$C$25)-$C87)^2+(1500*ABS(SIN(2*PI()*MOD(Calculator!$B$36/Calculator!$F$21,1)))*IF(MOD(Calculator!$B$36/Calculator!$F$21,1)&lt;0.5,-1,1))^2)/SQRT(((50*POWER(80,POWER(COS(PI()*MOD(Calculator!$B$36/Calculator!$F$21,1)),2))+MIN(500,MAX(30,100*EXP(-0.3*'VSWR Calculator'!$C$24)*(1+3*ABS(MOD('VSWR Calculator'!$C$23/Calculator!$F$21/2,1)-0.5))))/'VSWR Calculator'!$C$25)+$C87)^2+(1500*ABS(SIN(2*PI()*MOD(Calculator!$B$36/Calculator!$F$21,1)))*IF(MOD(Calculator!$B$36/Calculator!$F$21,1)&lt;0.5,-1,1))^2))/(1-SQRT(((50*POWER(80,POWER(COS(PI()*MOD(Calculator!$B$36/Calculator!$F$21,1)),2))+MIN(500,MAX(30,100*EXP(-0.3*'VSWR Calculator'!$C$24)*(1+3*ABS(MOD('VSWR Calculator'!$C$23/Calculator!$F$21/2,1)-0.5))))/'VSWR Calculator'!$C$25)-$C87)^2+(1500*ABS(SIN(2*PI()*MOD(Calculator!$B$36/Calculator!$F$21,1)))*IF(MOD(Calculator!$B$36/Calculator!$F$21,1)&lt;0.5,-1,1))^2)/SQRT(((50*POWER(80,POWER(COS(PI()*MOD(Calculator!$B$36/Calculator!$F$21,1)),2))+MIN(500,MAX(30,100*EXP(-0.3*'VSWR Calculator'!$C$24)*(1+3*ABS(MOD('VSWR Calculator'!$C$23/Calculator!$F$21/2,1)-0.5))))/'VSWR Calculator'!$C$25)+$C87)^2+(1500*ABS(SIN(2*PI()*MOD(Calculator!$B$36/Calculator!$F$21,1)))*IF(MOD(Calculator!$B$36/Calculator!$F$21,1)&lt;0.5,-1,1))^2)),2))</f>
        <v>—</v>
      </c>
      <c r="HL87" s="253" t="str">
        <f aca="false">IF(OR(Calculator!$E$22&lt;&gt;"YES",Calculator!$B$36&lt;Calculator!$G$22),"—",ROUND((1+SQRT(((50*POWER(80,POWER(COS(PI()*MOD(Calculator!$B$36/Calculator!$F$22,1)),2))+MIN(500,MAX(30,100*EXP(-0.3*'VSWR Calculator'!$C$24)*(1+3*ABS(MOD('VSWR Calculator'!$C$23/Calculator!$F$22/2,1)-0.5))))/'VSWR Calculator'!$C$25)-$C87)^2+(1500*ABS(SIN(2*PI()*MOD(Calculator!$B$36/Calculator!$F$22,1)))*IF(MOD(Calculator!$B$36/Calculator!$F$22,1)&lt;0.5,-1,1))^2)/SQRT(((50*POWER(80,POWER(COS(PI()*MOD(Calculator!$B$36/Calculator!$F$22,1)),2))+MIN(500,MAX(30,100*EXP(-0.3*'VSWR Calculator'!$C$24)*(1+3*ABS(MOD('VSWR Calculator'!$C$23/Calculator!$F$22/2,1)-0.5))))/'VSWR Calculator'!$C$25)+$C87)^2+(1500*ABS(SIN(2*PI()*MOD(Calculator!$B$36/Calculator!$F$22,1)))*IF(MOD(Calculator!$B$36/Calculator!$F$22,1)&lt;0.5,-1,1))^2))/(1-SQRT(((50*POWER(80,POWER(COS(PI()*MOD(Calculator!$B$36/Calculator!$F$22,1)),2))+MIN(500,MAX(30,100*EXP(-0.3*'VSWR Calculator'!$C$24)*(1+3*ABS(MOD('VSWR Calculator'!$C$23/Calculator!$F$22/2,1)-0.5))))/'VSWR Calculator'!$C$25)-$C87)^2+(1500*ABS(SIN(2*PI()*MOD(Calculator!$B$36/Calculator!$F$22,1)))*IF(MOD(Calculator!$B$36/Calculator!$F$22,1)&lt;0.5,-1,1))^2)/SQRT(((50*POWER(80,POWER(COS(PI()*MOD(Calculator!$B$36/Calculator!$F$22,1)),2))+MIN(500,MAX(30,100*EXP(-0.3*'VSWR Calculator'!$C$24)*(1+3*ABS(MOD('VSWR Calculator'!$C$23/Calculator!$F$22/2,1)-0.5))))/'VSWR Calculator'!$C$25)+$C87)^2+(1500*ABS(SIN(2*PI()*MOD(Calculator!$B$36/Calculator!$F$22,1)))*IF(MOD(Calculator!$B$36/Calculator!$F$22,1)&lt;0.5,-1,1))^2)),2))</f>
        <v>—</v>
      </c>
      <c r="HM87" s="253" t="n">
        <f aca="false">IFERROR(ROUND((IF(ISNUMBER(HB87),HB87,0)+IF(ISNUMBER(HC87),HC87,0)+IF(ISNUMBER(HD87),HD87,0)+IF(ISNUMBER(HE87),HE87,0)+IF(ISNUMBER(HF87),HF87,0)+IF(ISNUMBER(HG87),HG87,0)+IF(ISNUMBER(HH87),HH87,0)+IF(ISNUMBER(HI87),HI87,0)+IF(ISNUMBER(HJ87),HJ87,0)+IF(ISNUMBER(HK87),HK87,0)+IF(ISNUMBER(HL87),HL87,0))/(IF(ISNUMBER(HB87),1,0)+IF(ISNUMBER(HC87),1,0)+IF(ISNUMBER(HD87),1,0)+IF(ISNUMBER(HE87),1,0)+IF(ISNUMBER(HF87),1,0)+IF(ISNUMBER(HG87),1,0)+IF(ISNUMBER(HH87),1,0)+IF(ISNUMBER(HI87),1,0)+IF(ISNUMBER(HJ87),1,0)+IF(ISNUMBER(HK87),1,0)+IF(ISNUMBER(HL87),1,0)),4),"")</f>
        <v>17.875</v>
      </c>
      <c r="HN87" s="253" t="str">
        <f aca="false">IF(OR(Calculator!$E$12&lt;&gt;"YES",Calculator!$B$37&lt;Calculator!$G$12),"—",ROUND((1+SQRT(((50*POWER(80,POWER(COS(PI()*MOD(Calculator!$B$37/Calculator!$F$12,1)),2))+MIN(500,MAX(30,100*EXP(-0.3*'VSWR Calculator'!$C$24)*(1+3*ABS(MOD('VSWR Calculator'!$C$23/Calculator!$F$12/2,1)-0.5))))/'VSWR Calculator'!$C$25)-$C87)^2+(1500*ABS(SIN(2*PI()*MOD(Calculator!$B$37/Calculator!$F$12,1)))*IF(MOD(Calculator!$B$37/Calculator!$F$12,1)&lt;0.5,-1,1))^2)/SQRT(((50*POWER(80,POWER(COS(PI()*MOD(Calculator!$B$37/Calculator!$F$12,1)),2))+MIN(500,MAX(30,100*EXP(-0.3*'VSWR Calculator'!$C$24)*(1+3*ABS(MOD('VSWR Calculator'!$C$23/Calculator!$F$12/2,1)-0.5))))/'VSWR Calculator'!$C$25)+$C87)^2+(1500*ABS(SIN(2*PI()*MOD(Calculator!$B$37/Calculator!$F$12,1)))*IF(MOD(Calculator!$B$37/Calculator!$F$12,1)&lt;0.5,-1,1))^2))/(1-SQRT(((50*POWER(80,POWER(COS(PI()*MOD(Calculator!$B$37/Calculator!$F$12,1)),2))+MIN(500,MAX(30,100*EXP(-0.3*'VSWR Calculator'!$C$24)*(1+3*ABS(MOD('VSWR Calculator'!$C$23/Calculator!$F$12/2,1)-0.5))))/'VSWR Calculator'!$C$25)-$C87)^2+(1500*ABS(SIN(2*PI()*MOD(Calculator!$B$37/Calculator!$F$12,1)))*IF(MOD(Calculator!$B$37/Calculator!$F$12,1)&lt;0.5,-1,1))^2)/SQRT(((50*POWER(80,POWER(COS(PI()*MOD(Calculator!$B$37/Calculator!$F$12,1)),2))+MIN(500,MAX(30,100*EXP(-0.3*'VSWR Calculator'!$C$24)*(1+3*ABS(MOD('VSWR Calculator'!$C$23/Calculator!$F$12/2,1)-0.5))))/'VSWR Calculator'!$C$25)+$C87)^2+(1500*ABS(SIN(2*PI()*MOD(Calculator!$B$37/Calculator!$F$12,1)))*IF(MOD(Calculator!$B$37/Calculator!$F$12,1)&lt;0.5,-1,1))^2)),2))</f>
        <v>—</v>
      </c>
      <c r="HO87" s="253" t="str">
        <f aca="false">IF(OR(Calculator!$E$13&lt;&gt;"YES",Calculator!$B$37&lt;Calculator!$G$13),"—",ROUND((1+SQRT(((50*POWER(80,POWER(COS(PI()*MOD(Calculator!$B$37/Calculator!$F$13,1)),2))+MIN(500,MAX(30,100*EXP(-0.3*'VSWR Calculator'!$C$24)*(1+3*ABS(MOD('VSWR Calculator'!$C$23/Calculator!$F$13/2,1)-0.5))))/'VSWR Calculator'!$C$25)-$C87)^2+(1500*ABS(SIN(2*PI()*MOD(Calculator!$B$37/Calculator!$F$13,1)))*IF(MOD(Calculator!$B$37/Calculator!$F$13,1)&lt;0.5,-1,1))^2)/SQRT(((50*POWER(80,POWER(COS(PI()*MOD(Calculator!$B$37/Calculator!$F$13,1)),2))+MIN(500,MAX(30,100*EXP(-0.3*'VSWR Calculator'!$C$24)*(1+3*ABS(MOD('VSWR Calculator'!$C$23/Calculator!$F$13/2,1)-0.5))))/'VSWR Calculator'!$C$25)+$C87)^2+(1500*ABS(SIN(2*PI()*MOD(Calculator!$B$37/Calculator!$F$13,1)))*IF(MOD(Calculator!$B$37/Calculator!$F$13,1)&lt;0.5,-1,1))^2))/(1-SQRT(((50*POWER(80,POWER(COS(PI()*MOD(Calculator!$B$37/Calculator!$F$13,1)),2))+MIN(500,MAX(30,100*EXP(-0.3*'VSWR Calculator'!$C$24)*(1+3*ABS(MOD('VSWR Calculator'!$C$23/Calculator!$F$13/2,1)-0.5))))/'VSWR Calculator'!$C$25)-$C87)^2+(1500*ABS(SIN(2*PI()*MOD(Calculator!$B$37/Calculator!$F$13,1)))*IF(MOD(Calculator!$B$37/Calculator!$F$13,1)&lt;0.5,-1,1))^2)/SQRT(((50*POWER(80,POWER(COS(PI()*MOD(Calculator!$B$37/Calculator!$F$13,1)),2))+MIN(500,MAX(30,100*EXP(-0.3*'VSWR Calculator'!$C$24)*(1+3*ABS(MOD('VSWR Calculator'!$C$23/Calculator!$F$13/2,1)-0.5))))/'VSWR Calculator'!$C$25)+$C87)^2+(1500*ABS(SIN(2*PI()*MOD(Calculator!$B$37/Calculator!$F$13,1)))*IF(MOD(Calculator!$B$37/Calculator!$F$13,1)&lt;0.5,-1,1))^2)),2))</f>
        <v>—</v>
      </c>
      <c r="HP87" s="253" t="str">
        <f aca="false">IF(OR(Calculator!$E$14&lt;&gt;"YES",Calculator!$B$37&lt;Calculator!$G$14),"—",ROUND((1+SQRT(((50*POWER(80,POWER(COS(PI()*MOD(Calculator!$B$37/Calculator!$F$14,1)),2))+MIN(500,MAX(30,100*EXP(-0.3*'VSWR Calculator'!$C$24)*(1+3*ABS(MOD('VSWR Calculator'!$C$23/Calculator!$F$14/2,1)-0.5))))/'VSWR Calculator'!$C$25)-$C87)^2+(1500*ABS(SIN(2*PI()*MOD(Calculator!$B$37/Calculator!$F$14,1)))*IF(MOD(Calculator!$B$37/Calculator!$F$14,1)&lt;0.5,-1,1))^2)/SQRT(((50*POWER(80,POWER(COS(PI()*MOD(Calculator!$B$37/Calculator!$F$14,1)),2))+MIN(500,MAX(30,100*EXP(-0.3*'VSWR Calculator'!$C$24)*(1+3*ABS(MOD('VSWR Calculator'!$C$23/Calculator!$F$14/2,1)-0.5))))/'VSWR Calculator'!$C$25)+$C87)^2+(1500*ABS(SIN(2*PI()*MOD(Calculator!$B$37/Calculator!$F$14,1)))*IF(MOD(Calculator!$B$37/Calculator!$F$14,1)&lt;0.5,-1,1))^2))/(1-SQRT(((50*POWER(80,POWER(COS(PI()*MOD(Calculator!$B$37/Calculator!$F$14,1)),2))+MIN(500,MAX(30,100*EXP(-0.3*'VSWR Calculator'!$C$24)*(1+3*ABS(MOD('VSWR Calculator'!$C$23/Calculator!$F$14/2,1)-0.5))))/'VSWR Calculator'!$C$25)-$C87)^2+(1500*ABS(SIN(2*PI()*MOD(Calculator!$B$37/Calculator!$F$14,1)))*IF(MOD(Calculator!$B$37/Calculator!$F$14,1)&lt;0.5,-1,1))^2)/SQRT(((50*POWER(80,POWER(COS(PI()*MOD(Calculator!$B$37/Calculator!$F$14,1)),2))+MIN(500,MAX(30,100*EXP(-0.3*'VSWR Calculator'!$C$24)*(1+3*ABS(MOD('VSWR Calculator'!$C$23/Calculator!$F$14/2,1)-0.5))))/'VSWR Calculator'!$C$25)+$C87)^2+(1500*ABS(SIN(2*PI()*MOD(Calculator!$B$37/Calculator!$F$14,1)))*IF(MOD(Calculator!$B$37/Calculator!$F$14,1)&lt;0.5,-1,1))^2)),2))</f>
        <v>—</v>
      </c>
      <c r="HQ87" s="253" t="n">
        <f aca="false">IF(OR(Calculator!$E$15&lt;&gt;"YES",Calculator!$B$37&lt;Calculator!$G$15),"—",ROUND((1+SQRT(((50*POWER(80,POWER(COS(PI()*MOD(Calculator!$B$37/Calculator!$F$15,1)),2))+MIN(500,MAX(30,100*EXP(-0.3*'VSWR Calculator'!$C$24)*(1+3*ABS(MOD('VSWR Calculator'!$C$23/Calculator!$F$15/2,1)-0.5))))/'VSWR Calculator'!$C$25)-$C87)^2+(1500*ABS(SIN(2*PI()*MOD(Calculator!$B$37/Calculator!$F$15,1)))*IF(MOD(Calculator!$B$37/Calculator!$F$15,1)&lt;0.5,-1,1))^2)/SQRT(((50*POWER(80,POWER(COS(PI()*MOD(Calculator!$B$37/Calculator!$F$15,1)),2))+MIN(500,MAX(30,100*EXP(-0.3*'VSWR Calculator'!$C$24)*(1+3*ABS(MOD('VSWR Calculator'!$C$23/Calculator!$F$15/2,1)-0.5))))/'VSWR Calculator'!$C$25)+$C87)^2+(1500*ABS(SIN(2*PI()*MOD(Calculator!$B$37/Calculator!$F$15,1)))*IF(MOD(Calculator!$B$37/Calculator!$F$15,1)&lt;0.5,-1,1))^2))/(1-SQRT(((50*POWER(80,POWER(COS(PI()*MOD(Calculator!$B$37/Calculator!$F$15,1)),2))+MIN(500,MAX(30,100*EXP(-0.3*'VSWR Calculator'!$C$24)*(1+3*ABS(MOD('VSWR Calculator'!$C$23/Calculator!$F$15/2,1)-0.5))))/'VSWR Calculator'!$C$25)-$C87)^2+(1500*ABS(SIN(2*PI()*MOD(Calculator!$B$37/Calculator!$F$15,1)))*IF(MOD(Calculator!$B$37/Calculator!$F$15,1)&lt;0.5,-1,1))^2)/SQRT(((50*POWER(80,POWER(COS(PI()*MOD(Calculator!$B$37/Calculator!$F$15,1)),2))+MIN(500,MAX(30,100*EXP(-0.3*'VSWR Calculator'!$C$24)*(1+3*ABS(MOD('VSWR Calculator'!$C$23/Calculator!$F$15/2,1)-0.5))))/'VSWR Calculator'!$C$25)+$C87)^2+(1500*ABS(SIN(2*PI()*MOD(Calculator!$B$37/Calculator!$F$15,1)))*IF(MOD(Calculator!$B$37/Calculator!$F$15,1)&lt;0.5,-1,1))^2)),2))</f>
        <v>2.43</v>
      </c>
      <c r="HR87" s="253" t="str">
        <f aca="false">IF(OR(Calculator!$E$16&lt;&gt;"YES",Calculator!$B$37&lt;Calculator!$G$16),"—",ROUND((1+SQRT(((50*POWER(80,POWER(COS(PI()*MOD(Calculator!$B$37/Calculator!$F$16,1)),2))+MIN(500,MAX(30,100*EXP(-0.3*'VSWR Calculator'!$C$24)*(1+3*ABS(MOD('VSWR Calculator'!$C$23/Calculator!$F$16/2,1)-0.5))))/'VSWR Calculator'!$C$25)-$C87)^2+(1500*ABS(SIN(2*PI()*MOD(Calculator!$B$37/Calculator!$F$16,1)))*IF(MOD(Calculator!$B$37/Calculator!$F$16,1)&lt;0.5,-1,1))^2)/SQRT(((50*POWER(80,POWER(COS(PI()*MOD(Calculator!$B$37/Calculator!$F$16,1)),2))+MIN(500,MAX(30,100*EXP(-0.3*'VSWR Calculator'!$C$24)*(1+3*ABS(MOD('VSWR Calculator'!$C$23/Calculator!$F$16/2,1)-0.5))))/'VSWR Calculator'!$C$25)+$C87)^2+(1500*ABS(SIN(2*PI()*MOD(Calculator!$B$37/Calculator!$F$16,1)))*IF(MOD(Calculator!$B$37/Calculator!$F$16,1)&lt;0.5,-1,1))^2))/(1-SQRT(((50*POWER(80,POWER(COS(PI()*MOD(Calculator!$B$37/Calculator!$F$16,1)),2))+MIN(500,MAX(30,100*EXP(-0.3*'VSWR Calculator'!$C$24)*(1+3*ABS(MOD('VSWR Calculator'!$C$23/Calculator!$F$16/2,1)-0.5))))/'VSWR Calculator'!$C$25)-$C87)^2+(1500*ABS(SIN(2*PI()*MOD(Calculator!$B$37/Calculator!$F$16,1)))*IF(MOD(Calculator!$B$37/Calculator!$F$16,1)&lt;0.5,-1,1))^2)/SQRT(((50*POWER(80,POWER(COS(PI()*MOD(Calculator!$B$37/Calculator!$F$16,1)),2))+MIN(500,MAX(30,100*EXP(-0.3*'VSWR Calculator'!$C$24)*(1+3*ABS(MOD('VSWR Calculator'!$C$23/Calculator!$F$16/2,1)-0.5))))/'VSWR Calculator'!$C$25)+$C87)^2+(1500*ABS(SIN(2*PI()*MOD(Calculator!$B$37/Calculator!$F$16,1)))*IF(MOD(Calculator!$B$37/Calculator!$F$16,1)&lt;0.5,-1,1))^2)),2))</f>
        <v>—</v>
      </c>
      <c r="HS87" s="253" t="n">
        <f aca="false">IF(OR(Calculator!$E$17&lt;&gt;"YES",Calculator!$B$37&lt;Calculator!$G$17),"—",ROUND((1+SQRT(((50*POWER(80,POWER(COS(PI()*MOD(Calculator!$B$37/Calculator!$F$17,1)),2))+MIN(500,MAX(30,100*EXP(-0.3*'VSWR Calculator'!$C$24)*(1+3*ABS(MOD('VSWR Calculator'!$C$23/Calculator!$F$17/2,1)-0.5))))/'VSWR Calculator'!$C$25)-$C87)^2+(1500*ABS(SIN(2*PI()*MOD(Calculator!$B$37/Calculator!$F$17,1)))*IF(MOD(Calculator!$B$37/Calculator!$F$17,1)&lt;0.5,-1,1))^2)/SQRT(((50*POWER(80,POWER(COS(PI()*MOD(Calculator!$B$37/Calculator!$F$17,1)),2))+MIN(500,MAX(30,100*EXP(-0.3*'VSWR Calculator'!$C$24)*(1+3*ABS(MOD('VSWR Calculator'!$C$23/Calculator!$F$17/2,1)-0.5))))/'VSWR Calculator'!$C$25)+$C87)^2+(1500*ABS(SIN(2*PI()*MOD(Calculator!$B$37/Calculator!$F$17,1)))*IF(MOD(Calculator!$B$37/Calculator!$F$17,1)&lt;0.5,-1,1))^2))/(1-SQRT(((50*POWER(80,POWER(COS(PI()*MOD(Calculator!$B$37/Calculator!$F$17,1)),2))+MIN(500,MAX(30,100*EXP(-0.3*'VSWR Calculator'!$C$24)*(1+3*ABS(MOD('VSWR Calculator'!$C$23/Calculator!$F$17/2,1)-0.5))))/'VSWR Calculator'!$C$25)-$C87)^2+(1500*ABS(SIN(2*PI()*MOD(Calculator!$B$37/Calculator!$F$17,1)))*IF(MOD(Calculator!$B$37/Calculator!$F$17,1)&lt;0.5,-1,1))^2)/SQRT(((50*POWER(80,POWER(COS(PI()*MOD(Calculator!$B$37/Calculator!$F$17,1)),2))+MIN(500,MAX(30,100*EXP(-0.3*'VSWR Calculator'!$C$24)*(1+3*ABS(MOD('VSWR Calculator'!$C$23/Calculator!$F$17/2,1)-0.5))))/'VSWR Calculator'!$C$25)+$C87)^2+(1500*ABS(SIN(2*PI()*MOD(Calculator!$B$37/Calculator!$F$17,1)))*IF(MOD(Calculator!$B$37/Calculator!$F$17,1)&lt;0.5,-1,1))^2)),2))</f>
        <v>14.43</v>
      </c>
      <c r="HT87" s="253" t="str">
        <f aca="false">IF(OR(Calculator!$E$18&lt;&gt;"YES",Calculator!$B$37&lt;Calculator!$G$18),"—",ROUND((1+SQRT(((50*POWER(80,POWER(COS(PI()*MOD(Calculator!$B$37/Calculator!$F$18,1)),2))+MIN(500,MAX(30,100*EXP(-0.3*'VSWR Calculator'!$C$24)*(1+3*ABS(MOD('VSWR Calculator'!$C$23/Calculator!$F$18/2,1)-0.5))))/'VSWR Calculator'!$C$25)-$C87)^2+(1500*ABS(SIN(2*PI()*MOD(Calculator!$B$37/Calculator!$F$18,1)))*IF(MOD(Calculator!$B$37/Calculator!$F$18,1)&lt;0.5,-1,1))^2)/SQRT(((50*POWER(80,POWER(COS(PI()*MOD(Calculator!$B$37/Calculator!$F$18,1)),2))+MIN(500,MAX(30,100*EXP(-0.3*'VSWR Calculator'!$C$24)*(1+3*ABS(MOD('VSWR Calculator'!$C$23/Calculator!$F$18/2,1)-0.5))))/'VSWR Calculator'!$C$25)+$C87)^2+(1500*ABS(SIN(2*PI()*MOD(Calculator!$B$37/Calculator!$F$18,1)))*IF(MOD(Calculator!$B$37/Calculator!$F$18,1)&lt;0.5,-1,1))^2))/(1-SQRT(((50*POWER(80,POWER(COS(PI()*MOD(Calculator!$B$37/Calculator!$F$18,1)),2))+MIN(500,MAX(30,100*EXP(-0.3*'VSWR Calculator'!$C$24)*(1+3*ABS(MOD('VSWR Calculator'!$C$23/Calculator!$F$18/2,1)-0.5))))/'VSWR Calculator'!$C$25)-$C87)^2+(1500*ABS(SIN(2*PI()*MOD(Calculator!$B$37/Calculator!$F$18,1)))*IF(MOD(Calculator!$B$37/Calculator!$F$18,1)&lt;0.5,-1,1))^2)/SQRT(((50*POWER(80,POWER(COS(PI()*MOD(Calculator!$B$37/Calculator!$F$18,1)),2))+MIN(500,MAX(30,100*EXP(-0.3*'VSWR Calculator'!$C$24)*(1+3*ABS(MOD('VSWR Calculator'!$C$23/Calculator!$F$18/2,1)-0.5))))/'VSWR Calculator'!$C$25)+$C87)^2+(1500*ABS(SIN(2*PI()*MOD(Calculator!$B$37/Calculator!$F$18,1)))*IF(MOD(Calculator!$B$37/Calculator!$F$18,1)&lt;0.5,-1,1))^2)),2))</f>
        <v>—</v>
      </c>
      <c r="HU87" s="253" t="str">
        <f aca="false">IF(OR(Calculator!$E$19&lt;&gt;"YES",Calculator!$B$37&lt;Calculator!$G$19),"—",ROUND((1+SQRT(((50*POWER(80,POWER(COS(PI()*MOD(Calculator!$B$37/Calculator!$F$19,1)),2))+MIN(500,MAX(30,100*EXP(-0.3*'VSWR Calculator'!$C$24)*(1+3*ABS(MOD('VSWR Calculator'!$C$23/Calculator!$F$19/2,1)-0.5))))/'VSWR Calculator'!$C$25)-$C87)^2+(1500*ABS(SIN(2*PI()*MOD(Calculator!$B$37/Calculator!$F$19,1)))*IF(MOD(Calculator!$B$37/Calculator!$F$19,1)&lt;0.5,-1,1))^2)/SQRT(((50*POWER(80,POWER(COS(PI()*MOD(Calculator!$B$37/Calculator!$F$19,1)),2))+MIN(500,MAX(30,100*EXP(-0.3*'VSWR Calculator'!$C$24)*(1+3*ABS(MOD('VSWR Calculator'!$C$23/Calculator!$F$19/2,1)-0.5))))/'VSWR Calculator'!$C$25)+$C87)^2+(1500*ABS(SIN(2*PI()*MOD(Calculator!$B$37/Calculator!$F$19,1)))*IF(MOD(Calculator!$B$37/Calculator!$F$19,1)&lt;0.5,-1,1))^2))/(1-SQRT(((50*POWER(80,POWER(COS(PI()*MOD(Calculator!$B$37/Calculator!$F$19,1)),2))+MIN(500,MAX(30,100*EXP(-0.3*'VSWR Calculator'!$C$24)*(1+3*ABS(MOD('VSWR Calculator'!$C$23/Calculator!$F$19/2,1)-0.5))))/'VSWR Calculator'!$C$25)-$C87)^2+(1500*ABS(SIN(2*PI()*MOD(Calculator!$B$37/Calculator!$F$19,1)))*IF(MOD(Calculator!$B$37/Calculator!$F$19,1)&lt;0.5,-1,1))^2)/SQRT(((50*POWER(80,POWER(COS(PI()*MOD(Calculator!$B$37/Calculator!$F$19,1)),2))+MIN(500,MAX(30,100*EXP(-0.3*'VSWR Calculator'!$C$24)*(1+3*ABS(MOD('VSWR Calculator'!$C$23/Calculator!$F$19/2,1)-0.5))))/'VSWR Calculator'!$C$25)+$C87)^2+(1500*ABS(SIN(2*PI()*MOD(Calculator!$B$37/Calculator!$F$19,1)))*IF(MOD(Calculator!$B$37/Calculator!$F$19,1)&lt;0.5,-1,1))^2)),2))</f>
        <v>—</v>
      </c>
      <c r="HV87" s="253" t="str">
        <f aca="false">IF(OR(Calculator!$E$20&lt;&gt;"YES",Calculator!$B$37&lt;Calculator!$G$20),"—",ROUND((1+SQRT(((50*POWER(80,POWER(COS(PI()*MOD(Calculator!$B$37/Calculator!$F$20,1)),2))+MIN(500,MAX(30,100*EXP(-0.3*'VSWR Calculator'!$C$24)*(1+3*ABS(MOD('VSWR Calculator'!$C$23/Calculator!$F$20/2,1)-0.5))))/'VSWR Calculator'!$C$25)-$C87)^2+(1500*ABS(SIN(2*PI()*MOD(Calculator!$B$37/Calculator!$F$20,1)))*IF(MOD(Calculator!$B$37/Calculator!$F$20,1)&lt;0.5,-1,1))^2)/SQRT(((50*POWER(80,POWER(COS(PI()*MOD(Calculator!$B$37/Calculator!$F$20,1)),2))+MIN(500,MAX(30,100*EXP(-0.3*'VSWR Calculator'!$C$24)*(1+3*ABS(MOD('VSWR Calculator'!$C$23/Calculator!$F$20/2,1)-0.5))))/'VSWR Calculator'!$C$25)+$C87)^2+(1500*ABS(SIN(2*PI()*MOD(Calculator!$B$37/Calculator!$F$20,1)))*IF(MOD(Calculator!$B$37/Calculator!$F$20,1)&lt;0.5,-1,1))^2))/(1-SQRT(((50*POWER(80,POWER(COS(PI()*MOD(Calculator!$B$37/Calculator!$F$20,1)),2))+MIN(500,MAX(30,100*EXP(-0.3*'VSWR Calculator'!$C$24)*(1+3*ABS(MOD('VSWR Calculator'!$C$23/Calculator!$F$20/2,1)-0.5))))/'VSWR Calculator'!$C$25)-$C87)^2+(1500*ABS(SIN(2*PI()*MOD(Calculator!$B$37/Calculator!$F$20,1)))*IF(MOD(Calculator!$B$37/Calculator!$F$20,1)&lt;0.5,-1,1))^2)/SQRT(((50*POWER(80,POWER(COS(PI()*MOD(Calculator!$B$37/Calculator!$F$20,1)),2))+MIN(500,MAX(30,100*EXP(-0.3*'VSWR Calculator'!$C$24)*(1+3*ABS(MOD('VSWR Calculator'!$C$23/Calculator!$F$20/2,1)-0.5))))/'VSWR Calculator'!$C$25)+$C87)^2+(1500*ABS(SIN(2*PI()*MOD(Calculator!$B$37/Calculator!$F$20,1)))*IF(MOD(Calculator!$B$37/Calculator!$F$20,1)&lt;0.5,-1,1))^2)),2))</f>
        <v>—</v>
      </c>
      <c r="HW87" s="253" t="str">
        <f aca="false">IF(OR(Calculator!$E$21&lt;&gt;"YES",Calculator!$B$37&lt;Calculator!$G$21),"—",ROUND((1+SQRT(((50*POWER(80,POWER(COS(PI()*MOD(Calculator!$B$37/Calculator!$F$21,1)),2))+MIN(500,MAX(30,100*EXP(-0.3*'VSWR Calculator'!$C$24)*(1+3*ABS(MOD('VSWR Calculator'!$C$23/Calculator!$F$21/2,1)-0.5))))/'VSWR Calculator'!$C$25)-$C87)^2+(1500*ABS(SIN(2*PI()*MOD(Calculator!$B$37/Calculator!$F$21,1)))*IF(MOD(Calculator!$B$37/Calculator!$F$21,1)&lt;0.5,-1,1))^2)/SQRT(((50*POWER(80,POWER(COS(PI()*MOD(Calculator!$B$37/Calculator!$F$21,1)),2))+MIN(500,MAX(30,100*EXP(-0.3*'VSWR Calculator'!$C$24)*(1+3*ABS(MOD('VSWR Calculator'!$C$23/Calculator!$F$21/2,1)-0.5))))/'VSWR Calculator'!$C$25)+$C87)^2+(1500*ABS(SIN(2*PI()*MOD(Calculator!$B$37/Calculator!$F$21,1)))*IF(MOD(Calculator!$B$37/Calculator!$F$21,1)&lt;0.5,-1,1))^2))/(1-SQRT(((50*POWER(80,POWER(COS(PI()*MOD(Calculator!$B$37/Calculator!$F$21,1)),2))+MIN(500,MAX(30,100*EXP(-0.3*'VSWR Calculator'!$C$24)*(1+3*ABS(MOD('VSWR Calculator'!$C$23/Calculator!$F$21/2,1)-0.5))))/'VSWR Calculator'!$C$25)-$C87)^2+(1500*ABS(SIN(2*PI()*MOD(Calculator!$B$37/Calculator!$F$21,1)))*IF(MOD(Calculator!$B$37/Calculator!$F$21,1)&lt;0.5,-1,1))^2)/SQRT(((50*POWER(80,POWER(COS(PI()*MOD(Calculator!$B$37/Calculator!$F$21,1)),2))+MIN(500,MAX(30,100*EXP(-0.3*'VSWR Calculator'!$C$24)*(1+3*ABS(MOD('VSWR Calculator'!$C$23/Calculator!$F$21/2,1)-0.5))))/'VSWR Calculator'!$C$25)+$C87)^2+(1500*ABS(SIN(2*PI()*MOD(Calculator!$B$37/Calculator!$F$21,1)))*IF(MOD(Calculator!$B$37/Calculator!$F$21,1)&lt;0.5,-1,1))^2)),2))</f>
        <v>—</v>
      </c>
      <c r="HX87" s="253" t="str">
        <f aca="false">IF(OR(Calculator!$E$22&lt;&gt;"YES",Calculator!$B$37&lt;Calculator!$G$22),"—",ROUND((1+SQRT(((50*POWER(80,POWER(COS(PI()*MOD(Calculator!$B$37/Calculator!$F$22,1)),2))+MIN(500,MAX(30,100*EXP(-0.3*'VSWR Calculator'!$C$24)*(1+3*ABS(MOD('VSWR Calculator'!$C$23/Calculator!$F$22/2,1)-0.5))))/'VSWR Calculator'!$C$25)-$C87)^2+(1500*ABS(SIN(2*PI()*MOD(Calculator!$B$37/Calculator!$F$22,1)))*IF(MOD(Calculator!$B$37/Calculator!$F$22,1)&lt;0.5,-1,1))^2)/SQRT(((50*POWER(80,POWER(COS(PI()*MOD(Calculator!$B$37/Calculator!$F$22,1)),2))+MIN(500,MAX(30,100*EXP(-0.3*'VSWR Calculator'!$C$24)*(1+3*ABS(MOD('VSWR Calculator'!$C$23/Calculator!$F$22/2,1)-0.5))))/'VSWR Calculator'!$C$25)+$C87)^2+(1500*ABS(SIN(2*PI()*MOD(Calculator!$B$37/Calculator!$F$22,1)))*IF(MOD(Calculator!$B$37/Calculator!$F$22,1)&lt;0.5,-1,1))^2))/(1-SQRT(((50*POWER(80,POWER(COS(PI()*MOD(Calculator!$B$37/Calculator!$F$22,1)),2))+MIN(500,MAX(30,100*EXP(-0.3*'VSWR Calculator'!$C$24)*(1+3*ABS(MOD('VSWR Calculator'!$C$23/Calculator!$F$22/2,1)-0.5))))/'VSWR Calculator'!$C$25)-$C87)^2+(1500*ABS(SIN(2*PI()*MOD(Calculator!$B$37/Calculator!$F$22,1)))*IF(MOD(Calculator!$B$37/Calculator!$F$22,1)&lt;0.5,-1,1))^2)/SQRT(((50*POWER(80,POWER(COS(PI()*MOD(Calculator!$B$37/Calculator!$F$22,1)),2))+MIN(500,MAX(30,100*EXP(-0.3*'VSWR Calculator'!$C$24)*(1+3*ABS(MOD('VSWR Calculator'!$C$23/Calculator!$F$22/2,1)-0.5))))/'VSWR Calculator'!$C$25)+$C87)^2+(1500*ABS(SIN(2*PI()*MOD(Calculator!$B$37/Calculator!$F$22,1)))*IF(MOD(Calculator!$B$37/Calculator!$F$22,1)&lt;0.5,-1,1))^2)),2))</f>
        <v>—</v>
      </c>
      <c r="HY87" s="253" t="n">
        <f aca="false">IFERROR(ROUND((IF(ISNUMBER(HN87),HN87,0)+IF(ISNUMBER(HO87),HO87,0)+IF(ISNUMBER(HP87),HP87,0)+IF(ISNUMBER(HQ87),HQ87,0)+IF(ISNUMBER(HR87),HR87,0)+IF(ISNUMBER(HS87),HS87,0)+IF(ISNUMBER(HT87),HT87,0)+IF(ISNUMBER(HU87),HU87,0)+IF(ISNUMBER(HV87),HV87,0)+IF(ISNUMBER(HW87),HW87,0)+IF(ISNUMBER(HX87),HX87,0))/(IF(ISNUMBER(HN87),1,0)+IF(ISNUMBER(HO87),1,0)+IF(ISNUMBER(HP87),1,0)+IF(ISNUMBER(HQ87),1,0)+IF(ISNUMBER(HR87),1,0)+IF(ISNUMBER(HS87),1,0)+IF(ISNUMBER(HT87),1,0)+IF(ISNUMBER(HU87),1,0)+IF(ISNUMBER(HV87),1,0)+IF(ISNUMBER(HW87),1,0)+IF(ISNUMBER(HX87),1,0)),4),"")</f>
        <v>8.43</v>
      </c>
      <c r="HZ87" s="253" t="str">
        <f aca="false">IF(OR(Calculator!$E$12&lt;&gt;"YES",Calculator!$B$38&lt;Calculator!$G$12),"—",ROUND((1+SQRT(((50*POWER(80,POWER(COS(PI()*MOD(Calculator!$B$38/Calculator!$F$12,1)),2))+MIN(500,MAX(30,100*EXP(-0.3*'VSWR Calculator'!$C$24)*(1+3*ABS(MOD('VSWR Calculator'!$C$23/Calculator!$F$12/2,1)-0.5))))/'VSWR Calculator'!$C$25)-$C87)^2+(1500*ABS(SIN(2*PI()*MOD(Calculator!$B$38/Calculator!$F$12,1)))*IF(MOD(Calculator!$B$38/Calculator!$F$12,1)&lt;0.5,-1,1))^2)/SQRT(((50*POWER(80,POWER(COS(PI()*MOD(Calculator!$B$38/Calculator!$F$12,1)),2))+MIN(500,MAX(30,100*EXP(-0.3*'VSWR Calculator'!$C$24)*(1+3*ABS(MOD('VSWR Calculator'!$C$23/Calculator!$F$12/2,1)-0.5))))/'VSWR Calculator'!$C$25)+$C87)^2+(1500*ABS(SIN(2*PI()*MOD(Calculator!$B$38/Calculator!$F$12,1)))*IF(MOD(Calculator!$B$38/Calculator!$F$12,1)&lt;0.5,-1,1))^2))/(1-SQRT(((50*POWER(80,POWER(COS(PI()*MOD(Calculator!$B$38/Calculator!$F$12,1)),2))+MIN(500,MAX(30,100*EXP(-0.3*'VSWR Calculator'!$C$24)*(1+3*ABS(MOD('VSWR Calculator'!$C$23/Calculator!$F$12/2,1)-0.5))))/'VSWR Calculator'!$C$25)-$C87)^2+(1500*ABS(SIN(2*PI()*MOD(Calculator!$B$38/Calculator!$F$12,1)))*IF(MOD(Calculator!$B$38/Calculator!$F$12,1)&lt;0.5,-1,1))^2)/SQRT(((50*POWER(80,POWER(COS(PI()*MOD(Calculator!$B$38/Calculator!$F$12,1)),2))+MIN(500,MAX(30,100*EXP(-0.3*'VSWR Calculator'!$C$24)*(1+3*ABS(MOD('VSWR Calculator'!$C$23/Calculator!$F$12/2,1)-0.5))))/'VSWR Calculator'!$C$25)+$C87)^2+(1500*ABS(SIN(2*PI()*MOD(Calculator!$B$38/Calculator!$F$12,1)))*IF(MOD(Calculator!$B$38/Calculator!$F$12,1)&lt;0.5,-1,1))^2)),2))</f>
        <v>—</v>
      </c>
      <c r="IA87" s="253" t="str">
        <f aca="false">IF(OR(Calculator!$E$13&lt;&gt;"YES",Calculator!$B$38&lt;Calculator!$G$13),"—",ROUND((1+SQRT(((50*POWER(80,POWER(COS(PI()*MOD(Calculator!$B$38/Calculator!$F$13,1)),2))+MIN(500,MAX(30,100*EXP(-0.3*'VSWR Calculator'!$C$24)*(1+3*ABS(MOD('VSWR Calculator'!$C$23/Calculator!$F$13/2,1)-0.5))))/'VSWR Calculator'!$C$25)-$C87)^2+(1500*ABS(SIN(2*PI()*MOD(Calculator!$B$38/Calculator!$F$13,1)))*IF(MOD(Calculator!$B$38/Calculator!$F$13,1)&lt;0.5,-1,1))^2)/SQRT(((50*POWER(80,POWER(COS(PI()*MOD(Calculator!$B$38/Calculator!$F$13,1)),2))+MIN(500,MAX(30,100*EXP(-0.3*'VSWR Calculator'!$C$24)*(1+3*ABS(MOD('VSWR Calculator'!$C$23/Calculator!$F$13/2,1)-0.5))))/'VSWR Calculator'!$C$25)+$C87)^2+(1500*ABS(SIN(2*PI()*MOD(Calculator!$B$38/Calculator!$F$13,1)))*IF(MOD(Calculator!$B$38/Calculator!$F$13,1)&lt;0.5,-1,1))^2))/(1-SQRT(((50*POWER(80,POWER(COS(PI()*MOD(Calculator!$B$38/Calculator!$F$13,1)),2))+MIN(500,MAX(30,100*EXP(-0.3*'VSWR Calculator'!$C$24)*(1+3*ABS(MOD('VSWR Calculator'!$C$23/Calculator!$F$13/2,1)-0.5))))/'VSWR Calculator'!$C$25)-$C87)^2+(1500*ABS(SIN(2*PI()*MOD(Calculator!$B$38/Calculator!$F$13,1)))*IF(MOD(Calculator!$B$38/Calculator!$F$13,1)&lt;0.5,-1,1))^2)/SQRT(((50*POWER(80,POWER(COS(PI()*MOD(Calculator!$B$38/Calculator!$F$13,1)),2))+MIN(500,MAX(30,100*EXP(-0.3*'VSWR Calculator'!$C$24)*(1+3*ABS(MOD('VSWR Calculator'!$C$23/Calculator!$F$13/2,1)-0.5))))/'VSWR Calculator'!$C$25)+$C87)^2+(1500*ABS(SIN(2*PI()*MOD(Calculator!$B$38/Calculator!$F$13,1)))*IF(MOD(Calculator!$B$38/Calculator!$F$13,1)&lt;0.5,-1,1))^2)),2))</f>
        <v>—</v>
      </c>
      <c r="IB87" s="253" t="str">
        <f aca="false">IF(OR(Calculator!$E$14&lt;&gt;"YES",Calculator!$B$38&lt;Calculator!$G$14),"—",ROUND((1+SQRT(((50*POWER(80,POWER(COS(PI()*MOD(Calculator!$B$38/Calculator!$F$14,1)),2))+MIN(500,MAX(30,100*EXP(-0.3*'VSWR Calculator'!$C$24)*(1+3*ABS(MOD('VSWR Calculator'!$C$23/Calculator!$F$14/2,1)-0.5))))/'VSWR Calculator'!$C$25)-$C87)^2+(1500*ABS(SIN(2*PI()*MOD(Calculator!$B$38/Calculator!$F$14,1)))*IF(MOD(Calculator!$B$38/Calculator!$F$14,1)&lt;0.5,-1,1))^2)/SQRT(((50*POWER(80,POWER(COS(PI()*MOD(Calculator!$B$38/Calculator!$F$14,1)),2))+MIN(500,MAX(30,100*EXP(-0.3*'VSWR Calculator'!$C$24)*(1+3*ABS(MOD('VSWR Calculator'!$C$23/Calculator!$F$14/2,1)-0.5))))/'VSWR Calculator'!$C$25)+$C87)^2+(1500*ABS(SIN(2*PI()*MOD(Calculator!$B$38/Calculator!$F$14,1)))*IF(MOD(Calculator!$B$38/Calculator!$F$14,1)&lt;0.5,-1,1))^2))/(1-SQRT(((50*POWER(80,POWER(COS(PI()*MOD(Calculator!$B$38/Calculator!$F$14,1)),2))+MIN(500,MAX(30,100*EXP(-0.3*'VSWR Calculator'!$C$24)*(1+3*ABS(MOD('VSWR Calculator'!$C$23/Calculator!$F$14/2,1)-0.5))))/'VSWR Calculator'!$C$25)-$C87)^2+(1500*ABS(SIN(2*PI()*MOD(Calculator!$B$38/Calculator!$F$14,1)))*IF(MOD(Calculator!$B$38/Calculator!$F$14,1)&lt;0.5,-1,1))^2)/SQRT(((50*POWER(80,POWER(COS(PI()*MOD(Calculator!$B$38/Calculator!$F$14,1)),2))+MIN(500,MAX(30,100*EXP(-0.3*'VSWR Calculator'!$C$24)*(1+3*ABS(MOD('VSWR Calculator'!$C$23/Calculator!$F$14/2,1)-0.5))))/'VSWR Calculator'!$C$25)+$C87)^2+(1500*ABS(SIN(2*PI()*MOD(Calculator!$B$38/Calculator!$F$14,1)))*IF(MOD(Calculator!$B$38/Calculator!$F$14,1)&lt;0.5,-1,1))^2)),2))</f>
        <v>—</v>
      </c>
      <c r="IC87" s="253" t="n">
        <f aca="false">IF(OR(Calculator!$E$15&lt;&gt;"YES",Calculator!$B$38&lt;Calculator!$G$15),"—",ROUND((1+SQRT(((50*POWER(80,POWER(COS(PI()*MOD(Calculator!$B$38/Calculator!$F$15,1)),2))+MIN(500,MAX(30,100*EXP(-0.3*'VSWR Calculator'!$C$24)*(1+3*ABS(MOD('VSWR Calculator'!$C$23/Calculator!$F$15/2,1)-0.5))))/'VSWR Calculator'!$C$25)-$C87)^2+(1500*ABS(SIN(2*PI()*MOD(Calculator!$B$38/Calculator!$F$15,1)))*IF(MOD(Calculator!$B$38/Calculator!$F$15,1)&lt;0.5,-1,1))^2)/SQRT(((50*POWER(80,POWER(COS(PI()*MOD(Calculator!$B$38/Calculator!$F$15,1)),2))+MIN(500,MAX(30,100*EXP(-0.3*'VSWR Calculator'!$C$24)*(1+3*ABS(MOD('VSWR Calculator'!$C$23/Calculator!$F$15/2,1)-0.5))))/'VSWR Calculator'!$C$25)+$C87)^2+(1500*ABS(SIN(2*PI()*MOD(Calculator!$B$38/Calculator!$F$15,1)))*IF(MOD(Calculator!$B$38/Calculator!$F$15,1)&lt;0.5,-1,1))^2))/(1-SQRT(((50*POWER(80,POWER(COS(PI()*MOD(Calculator!$B$38/Calculator!$F$15,1)),2))+MIN(500,MAX(30,100*EXP(-0.3*'VSWR Calculator'!$C$24)*(1+3*ABS(MOD('VSWR Calculator'!$C$23/Calculator!$F$15/2,1)-0.5))))/'VSWR Calculator'!$C$25)-$C87)^2+(1500*ABS(SIN(2*PI()*MOD(Calculator!$B$38/Calculator!$F$15,1)))*IF(MOD(Calculator!$B$38/Calculator!$F$15,1)&lt;0.5,-1,1))^2)/SQRT(((50*POWER(80,POWER(COS(PI()*MOD(Calculator!$B$38/Calculator!$F$15,1)),2))+MIN(500,MAX(30,100*EXP(-0.3*'VSWR Calculator'!$C$24)*(1+3*ABS(MOD('VSWR Calculator'!$C$23/Calculator!$F$15/2,1)-0.5))))/'VSWR Calculator'!$C$25)+$C87)^2+(1500*ABS(SIN(2*PI()*MOD(Calculator!$B$38/Calculator!$F$15,1)))*IF(MOD(Calculator!$B$38/Calculator!$F$15,1)&lt;0.5,-1,1))^2)),2))</f>
        <v>2.24</v>
      </c>
      <c r="ID87" s="253" t="str">
        <f aca="false">IF(OR(Calculator!$E$16&lt;&gt;"YES",Calculator!$B$38&lt;Calculator!$G$16),"—",ROUND((1+SQRT(((50*POWER(80,POWER(COS(PI()*MOD(Calculator!$B$38/Calculator!$F$16,1)),2))+MIN(500,MAX(30,100*EXP(-0.3*'VSWR Calculator'!$C$24)*(1+3*ABS(MOD('VSWR Calculator'!$C$23/Calculator!$F$16/2,1)-0.5))))/'VSWR Calculator'!$C$25)-$C87)^2+(1500*ABS(SIN(2*PI()*MOD(Calculator!$B$38/Calculator!$F$16,1)))*IF(MOD(Calculator!$B$38/Calculator!$F$16,1)&lt;0.5,-1,1))^2)/SQRT(((50*POWER(80,POWER(COS(PI()*MOD(Calculator!$B$38/Calculator!$F$16,1)),2))+MIN(500,MAX(30,100*EXP(-0.3*'VSWR Calculator'!$C$24)*(1+3*ABS(MOD('VSWR Calculator'!$C$23/Calculator!$F$16/2,1)-0.5))))/'VSWR Calculator'!$C$25)+$C87)^2+(1500*ABS(SIN(2*PI()*MOD(Calculator!$B$38/Calculator!$F$16,1)))*IF(MOD(Calculator!$B$38/Calculator!$F$16,1)&lt;0.5,-1,1))^2))/(1-SQRT(((50*POWER(80,POWER(COS(PI()*MOD(Calculator!$B$38/Calculator!$F$16,1)),2))+MIN(500,MAX(30,100*EXP(-0.3*'VSWR Calculator'!$C$24)*(1+3*ABS(MOD('VSWR Calculator'!$C$23/Calculator!$F$16/2,1)-0.5))))/'VSWR Calculator'!$C$25)-$C87)^2+(1500*ABS(SIN(2*PI()*MOD(Calculator!$B$38/Calculator!$F$16,1)))*IF(MOD(Calculator!$B$38/Calculator!$F$16,1)&lt;0.5,-1,1))^2)/SQRT(((50*POWER(80,POWER(COS(PI()*MOD(Calculator!$B$38/Calculator!$F$16,1)),2))+MIN(500,MAX(30,100*EXP(-0.3*'VSWR Calculator'!$C$24)*(1+3*ABS(MOD('VSWR Calculator'!$C$23/Calculator!$F$16/2,1)-0.5))))/'VSWR Calculator'!$C$25)+$C87)^2+(1500*ABS(SIN(2*PI()*MOD(Calculator!$B$38/Calculator!$F$16,1)))*IF(MOD(Calculator!$B$38/Calculator!$F$16,1)&lt;0.5,-1,1))^2)),2))</f>
        <v>—</v>
      </c>
      <c r="IE87" s="253" t="n">
        <f aca="false">IF(OR(Calculator!$E$17&lt;&gt;"YES",Calculator!$B$38&lt;Calculator!$G$17),"—",ROUND((1+SQRT(((50*POWER(80,POWER(COS(PI()*MOD(Calculator!$B$38/Calculator!$F$17,1)),2))+MIN(500,MAX(30,100*EXP(-0.3*'VSWR Calculator'!$C$24)*(1+3*ABS(MOD('VSWR Calculator'!$C$23/Calculator!$F$17/2,1)-0.5))))/'VSWR Calculator'!$C$25)-$C87)^2+(1500*ABS(SIN(2*PI()*MOD(Calculator!$B$38/Calculator!$F$17,1)))*IF(MOD(Calculator!$B$38/Calculator!$F$17,1)&lt;0.5,-1,1))^2)/SQRT(((50*POWER(80,POWER(COS(PI()*MOD(Calculator!$B$38/Calculator!$F$17,1)),2))+MIN(500,MAX(30,100*EXP(-0.3*'VSWR Calculator'!$C$24)*(1+3*ABS(MOD('VSWR Calculator'!$C$23/Calculator!$F$17/2,1)-0.5))))/'VSWR Calculator'!$C$25)+$C87)^2+(1500*ABS(SIN(2*PI()*MOD(Calculator!$B$38/Calculator!$F$17,1)))*IF(MOD(Calculator!$B$38/Calculator!$F$17,1)&lt;0.5,-1,1))^2))/(1-SQRT(((50*POWER(80,POWER(COS(PI()*MOD(Calculator!$B$38/Calculator!$F$17,1)),2))+MIN(500,MAX(30,100*EXP(-0.3*'VSWR Calculator'!$C$24)*(1+3*ABS(MOD('VSWR Calculator'!$C$23/Calculator!$F$17/2,1)-0.5))))/'VSWR Calculator'!$C$25)-$C87)^2+(1500*ABS(SIN(2*PI()*MOD(Calculator!$B$38/Calculator!$F$17,1)))*IF(MOD(Calculator!$B$38/Calculator!$F$17,1)&lt;0.5,-1,1))^2)/SQRT(((50*POWER(80,POWER(COS(PI()*MOD(Calculator!$B$38/Calculator!$F$17,1)),2))+MIN(500,MAX(30,100*EXP(-0.3*'VSWR Calculator'!$C$24)*(1+3*ABS(MOD('VSWR Calculator'!$C$23/Calculator!$F$17/2,1)-0.5))))/'VSWR Calculator'!$C$25)+$C87)^2+(1500*ABS(SIN(2*PI()*MOD(Calculator!$B$38/Calculator!$F$17,1)))*IF(MOD(Calculator!$B$38/Calculator!$F$17,1)&lt;0.5,-1,1))^2)),2))</f>
        <v>17.62</v>
      </c>
      <c r="IF87" s="253" t="str">
        <f aca="false">IF(OR(Calculator!$E$18&lt;&gt;"YES",Calculator!$B$38&lt;Calculator!$G$18),"—",ROUND((1+SQRT(((50*POWER(80,POWER(COS(PI()*MOD(Calculator!$B$38/Calculator!$F$18,1)),2))+MIN(500,MAX(30,100*EXP(-0.3*'VSWR Calculator'!$C$24)*(1+3*ABS(MOD('VSWR Calculator'!$C$23/Calculator!$F$18/2,1)-0.5))))/'VSWR Calculator'!$C$25)-$C87)^2+(1500*ABS(SIN(2*PI()*MOD(Calculator!$B$38/Calculator!$F$18,1)))*IF(MOD(Calculator!$B$38/Calculator!$F$18,1)&lt;0.5,-1,1))^2)/SQRT(((50*POWER(80,POWER(COS(PI()*MOD(Calculator!$B$38/Calculator!$F$18,1)),2))+MIN(500,MAX(30,100*EXP(-0.3*'VSWR Calculator'!$C$24)*(1+3*ABS(MOD('VSWR Calculator'!$C$23/Calculator!$F$18/2,1)-0.5))))/'VSWR Calculator'!$C$25)+$C87)^2+(1500*ABS(SIN(2*PI()*MOD(Calculator!$B$38/Calculator!$F$18,1)))*IF(MOD(Calculator!$B$38/Calculator!$F$18,1)&lt;0.5,-1,1))^2))/(1-SQRT(((50*POWER(80,POWER(COS(PI()*MOD(Calculator!$B$38/Calculator!$F$18,1)),2))+MIN(500,MAX(30,100*EXP(-0.3*'VSWR Calculator'!$C$24)*(1+3*ABS(MOD('VSWR Calculator'!$C$23/Calculator!$F$18/2,1)-0.5))))/'VSWR Calculator'!$C$25)-$C87)^2+(1500*ABS(SIN(2*PI()*MOD(Calculator!$B$38/Calculator!$F$18,1)))*IF(MOD(Calculator!$B$38/Calculator!$F$18,1)&lt;0.5,-1,1))^2)/SQRT(((50*POWER(80,POWER(COS(PI()*MOD(Calculator!$B$38/Calculator!$F$18,1)),2))+MIN(500,MAX(30,100*EXP(-0.3*'VSWR Calculator'!$C$24)*(1+3*ABS(MOD('VSWR Calculator'!$C$23/Calculator!$F$18/2,1)-0.5))))/'VSWR Calculator'!$C$25)+$C87)^2+(1500*ABS(SIN(2*PI()*MOD(Calculator!$B$38/Calculator!$F$18,1)))*IF(MOD(Calculator!$B$38/Calculator!$F$18,1)&lt;0.5,-1,1))^2)),2))</f>
        <v>—</v>
      </c>
      <c r="IG87" s="253" t="str">
        <f aca="false">IF(OR(Calculator!$E$19&lt;&gt;"YES",Calculator!$B$38&lt;Calculator!$G$19),"—",ROUND((1+SQRT(((50*POWER(80,POWER(COS(PI()*MOD(Calculator!$B$38/Calculator!$F$19,1)),2))+MIN(500,MAX(30,100*EXP(-0.3*'VSWR Calculator'!$C$24)*(1+3*ABS(MOD('VSWR Calculator'!$C$23/Calculator!$F$19/2,1)-0.5))))/'VSWR Calculator'!$C$25)-$C87)^2+(1500*ABS(SIN(2*PI()*MOD(Calculator!$B$38/Calculator!$F$19,1)))*IF(MOD(Calculator!$B$38/Calculator!$F$19,1)&lt;0.5,-1,1))^2)/SQRT(((50*POWER(80,POWER(COS(PI()*MOD(Calculator!$B$38/Calculator!$F$19,1)),2))+MIN(500,MAX(30,100*EXP(-0.3*'VSWR Calculator'!$C$24)*(1+3*ABS(MOD('VSWR Calculator'!$C$23/Calculator!$F$19/2,1)-0.5))))/'VSWR Calculator'!$C$25)+$C87)^2+(1500*ABS(SIN(2*PI()*MOD(Calculator!$B$38/Calculator!$F$19,1)))*IF(MOD(Calculator!$B$38/Calculator!$F$19,1)&lt;0.5,-1,1))^2))/(1-SQRT(((50*POWER(80,POWER(COS(PI()*MOD(Calculator!$B$38/Calculator!$F$19,1)),2))+MIN(500,MAX(30,100*EXP(-0.3*'VSWR Calculator'!$C$24)*(1+3*ABS(MOD('VSWR Calculator'!$C$23/Calculator!$F$19/2,1)-0.5))))/'VSWR Calculator'!$C$25)-$C87)^2+(1500*ABS(SIN(2*PI()*MOD(Calculator!$B$38/Calculator!$F$19,1)))*IF(MOD(Calculator!$B$38/Calculator!$F$19,1)&lt;0.5,-1,1))^2)/SQRT(((50*POWER(80,POWER(COS(PI()*MOD(Calculator!$B$38/Calculator!$F$19,1)),2))+MIN(500,MAX(30,100*EXP(-0.3*'VSWR Calculator'!$C$24)*(1+3*ABS(MOD('VSWR Calculator'!$C$23/Calculator!$F$19/2,1)-0.5))))/'VSWR Calculator'!$C$25)+$C87)^2+(1500*ABS(SIN(2*PI()*MOD(Calculator!$B$38/Calculator!$F$19,1)))*IF(MOD(Calculator!$B$38/Calculator!$F$19,1)&lt;0.5,-1,1))^2)),2))</f>
        <v>—</v>
      </c>
      <c r="IH87" s="253" t="str">
        <f aca="false">IF(OR(Calculator!$E$20&lt;&gt;"YES",Calculator!$B$38&lt;Calculator!$G$20),"—",ROUND((1+SQRT(((50*POWER(80,POWER(COS(PI()*MOD(Calculator!$B$38/Calculator!$F$20,1)),2))+MIN(500,MAX(30,100*EXP(-0.3*'VSWR Calculator'!$C$24)*(1+3*ABS(MOD('VSWR Calculator'!$C$23/Calculator!$F$20/2,1)-0.5))))/'VSWR Calculator'!$C$25)-$C87)^2+(1500*ABS(SIN(2*PI()*MOD(Calculator!$B$38/Calculator!$F$20,1)))*IF(MOD(Calculator!$B$38/Calculator!$F$20,1)&lt;0.5,-1,1))^2)/SQRT(((50*POWER(80,POWER(COS(PI()*MOD(Calculator!$B$38/Calculator!$F$20,1)),2))+MIN(500,MAX(30,100*EXP(-0.3*'VSWR Calculator'!$C$24)*(1+3*ABS(MOD('VSWR Calculator'!$C$23/Calculator!$F$20/2,1)-0.5))))/'VSWR Calculator'!$C$25)+$C87)^2+(1500*ABS(SIN(2*PI()*MOD(Calculator!$B$38/Calculator!$F$20,1)))*IF(MOD(Calculator!$B$38/Calculator!$F$20,1)&lt;0.5,-1,1))^2))/(1-SQRT(((50*POWER(80,POWER(COS(PI()*MOD(Calculator!$B$38/Calculator!$F$20,1)),2))+MIN(500,MAX(30,100*EXP(-0.3*'VSWR Calculator'!$C$24)*(1+3*ABS(MOD('VSWR Calculator'!$C$23/Calculator!$F$20/2,1)-0.5))))/'VSWR Calculator'!$C$25)-$C87)^2+(1500*ABS(SIN(2*PI()*MOD(Calculator!$B$38/Calculator!$F$20,1)))*IF(MOD(Calculator!$B$38/Calculator!$F$20,1)&lt;0.5,-1,1))^2)/SQRT(((50*POWER(80,POWER(COS(PI()*MOD(Calculator!$B$38/Calculator!$F$20,1)),2))+MIN(500,MAX(30,100*EXP(-0.3*'VSWR Calculator'!$C$24)*(1+3*ABS(MOD('VSWR Calculator'!$C$23/Calculator!$F$20/2,1)-0.5))))/'VSWR Calculator'!$C$25)+$C87)^2+(1500*ABS(SIN(2*PI()*MOD(Calculator!$B$38/Calculator!$F$20,1)))*IF(MOD(Calculator!$B$38/Calculator!$F$20,1)&lt;0.5,-1,1))^2)),2))</f>
        <v>—</v>
      </c>
      <c r="II87" s="253" t="str">
        <f aca="false">IF(OR(Calculator!$E$21&lt;&gt;"YES",Calculator!$B$38&lt;Calculator!$G$21),"—",ROUND((1+SQRT(((50*POWER(80,POWER(COS(PI()*MOD(Calculator!$B$38/Calculator!$F$21,1)),2))+MIN(500,MAX(30,100*EXP(-0.3*'VSWR Calculator'!$C$24)*(1+3*ABS(MOD('VSWR Calculator'!$C$23/Calculator!$F$21/2,1)-0.5))))/'VSWR Calculator'!$C$25)-$C87)^2+(1500*ABS(SIN(2*PI()*MOD(Calculator!$B$38/Calculator!$F$21,1)))*IF(MOD(Calculator!$B$38/Calculator!$F$21,1)&lt;0.5,-1,1))^2)/SQRT(((50*POWER(80,POWER(COS(PI()*MOD(Calculator!$B$38/Calculator!$F$21,1)),2))+MIN(500,MAX(30,100*EXP(-0.3*'VSWR Calculator'!$C$24)*(1+3*ABS(MOD('VSWR Calculator'!$C$23/Calculator!$F$21/2,1)-0.5))))/'VSWR Calculator'!$C$25)+$C87)^2+(1500*ABS(SIN(2*PI()*MOD(Calculator!$B$38/Calculator!$F$21,1)))*IF(MOD(Calculator!$B$38/Calculator!$F$21,1)&lt;0.5,-1,1))^2))/(1-SQRT(((50*POWER(80,POWER(COS(PI()*MOD(Calculator!$B$38/Calculator!$F$21,1)),2))+MIN(500,MAX(30,100*EXP(-0.3*'VSWR Calculator'!$C$24)*(1+3*ABS(MOD('VSWR Calculator'!$C$23/Calculator!$F$21/2,1)-0.5))))/'VSWR Calculator'!$C$25)-$C87)^2+(1500*ABS(SIN(2*PI()*MOD(Calculator!$B$38/Calculator!$F$21,1)))*IF(MOD(Calculator!$B$38/Calculator!$F$21,1)&lt;0.5,-1,1))^2)/SQRT(((50*POWER(80,POWER(COS(PI()*MOD(Calculator!$B$38/Calculator!$F$21,1)),2))+MIN(500,MAX(30,100*EXP(-0.3*'VSWR Calculator'!$C$24)*(1+3*ABS(MOD('VSWR Calculator'!$C$23/Calculator!$F$21/2,1)-0.5))))/'VSWR Calculator'!$C$25)+$C87)^2+(1500*ABS(SIN(2*PI()*MOD(Calculator!$B$38/Calculator!$F$21,1)))*IF(MOD(Calculator!$B$38/Calculator!$F$21,1)&lt;0.5,-1,1))^2)),2))</f>
        <v>—</v>
      </c>
      <c r="IJ87" s="253" t="str">
        <f aca="false">IF(OR(Calculator!$E$22&lt;&gt;"YES",Calculator!$B$38&lt;Calculator!$G$22),"—",ROUND((1+SQRT(((50*POWER(80,POWER(COS(PI()*MOD(Calculator!$B$38/Calculator!$F$22,1)),2))+MIN(500,MAX(30,100*EXP(-0.3*'VSWR Calculator'!$C$24)*(1+3*ABS(MOD('VSWR Calculator'!$C$23/Calculator!$F$22/2,1)-0.5))))/'VSWR Calculator'!$C$25)-$C87)^2+(1500*ABS(SIN(2*PI()*MOD(Calculator!$B$38/Calculator!$F$22,1)))*IF(MOD(Calculator!$B$38/Calculator!$F$22,1)&lt;0.5,-1,1))^2)/SQRT(((50*POWER(80,POWER(COS(PI()*MOD(Calculator!$B$38/Calculator!$F$22,1)),2))+MIN(500,MAX(30,100*EXP(-0.3*'VSWR Calculator'!$C$24)*(1+3*ABS(MOD('VSWR Calculator'!$C$23/Calculator!$F$22/2,1)-0.5))))/'VSWR Calculator'!$C$25)+$C87)^2+(1500*ABS(SIN(2*PI()*MOD(Calculator!$B$38/Calculator!$F$22,1)))*IF(MOD(Calculator!$B$38/Calculator!$F$22,1)&lt;0.5,-1,1))^2))/(1-SQRT(((50*POWER(80,POWER(COS(PI()*MOD(Calculator!$B$38/Calculator!$F$22,1)),2))+MIN(500,MAX(30,100*EXP(-0.3*'VSWR Calculator'!$C$24)*(1+3*ABS(MOD('VSWR Calculator'!$C$23/Calculator!$F$22/2,1)-0.5))))/'VSWR Calculator'!$C$25)-$C87)^2+(1500*ABS(SIN(2*PI()*MOD(Calculator!$B$38/Calculator!$F$22,1)))*IF(MOD(Calculator!$B$38/Calculator!$F$22,1)&lt;0.5,-1,1))^2)/SQRT(((50*POWER(80,POWER(COS(PI()*MOD(Calculator!$B$38/Calculator!$F$22,1)),2))+MIN(500,MAX(30,100*EXP(-0.3*'VSWR Calculator'!$C$24)*(1+3*ABS(MOD('VSWR Calculator'!$C$23/Calculator!$F$22/2,1)-0.5))))/'VSWR Calculator'!$C$25)+$C87)^2+(1500*ABS(SIN(2*PI()*MOD(Calculator!$B$38/Calculator!$F$22,1)))*IF(MOD(Calculator!$B$38/Calculator!$F$22,1)&lt;0.5,-1,1))^2)),2))</f>
        <v>—</v>
      </c>
      <c r="IK87" s="253" t="n">
        <f aca="false">IFERROR(ROUND((IF(ISNUMBER(HZ87),HZ87,0)+IF(ISNUMBER(IA87),IA87,0)+IF(ISNUMBER(IB87),IB87,0)+IF(ISNUMBER(IC87),IC87,0)+IF(ISNUMBER(ID87),ID87,0)+IF(ISNUMBER(IE87),IE87,0)+IF(ISNUMBER(IF87),IF87,0)+IF(ISNUMBER(IG87),IG87,0)+IF(ISNUMBER(IH87),IH87,0)+IF(ISNUMBER(II87),II87,0)+IF(ISNUMBER(IJ87),IJ87,0))/(IF(ISNUMBER(HZ87),1,0)+IF(ISNUMBER(IA87),1,0)+IF(ISNUMBER(IB87),1,0)+IF(ISNUMBER(IC87),1,0)+IF(ISNUMBER(ID87),1,0)+IF(ISNUMBER(IE87),1,0)+IF(ISNUMBER(IF87),1,0)+IF(ISNUMBER(IG87),1,0)+IF(ISNUMBER(IH87),1,0)+IF(ISNUMBER(II87),1,0)+IF(ISNUMBER(IJ87),1,0)),4),"")</f>
        <v>9.93</v>
      </c>
    </row>
    <row r="88" customFormat="false" ht="15" hidden="false" customHeight="true" outlineLevel="0" collapsed="false">
      <c r="A88" s="296" t="s">
        <v>530</v>
      </c>
      <c r="B88" s="296" t="s">
        <v>339</v>
      </c>
      <c r="C88" s="297" t="n">
        <v>2700</v>
      </c>
      <c r="D88" s="298" t="str">
        <f aca="false">IF(OR(Calculator!$E$12&lt;&gt;"YES",Calculator!$B$29&lt;Calculator!$G$12),"—",ROUND((1+SQRT(((50*POWER(80,POWER(COS(PI()*MOD(Calculator!$B$29/Calculator!$F$12,1)),2))-$C88)^2+(1500*ABS(SIN(2*PI()*MOD(Calculator!$B$29/Calculator!$F$12,1)))*IF(MOD(Calculator!$B$29/Calculator!$F$12,1)&lt;0.5,-1,1))^2)/((50*POWER(80,POWER(COS(PI()*MOD(Calculator!$B$29/Calculator!$F$12,1)),2))+$C88)^2+(1500*ABS(SIN(2*PI()*MOD(Calculator!$B$29/Calculator!$F$12,1)))*IF(MOD(Calculator!$B$29/Calculator!$F$12,1)&lt;0.5,-1,1))^2)))/(1-SQRT(((50*POWER(80,POWER(COS(PI()*MOD(Calculator!$B$29/Calculator!$F$12,1)),2))-$C88)^2+(1500*ABS(SIN(2*PI()*MOD(Calculator!$B$29/Calculator!$F$12,1)))*IF(MOD(Calculator!$B$29/Calculator!$F$12,1)&lt;0.5,-1,1))^2)/((50*POWER(80,POWER(COS(PI()*MOD(Calculator!$B$29/Calculator!$F$12,1)),2))+$C88)^2+(1500*ABS(SIN(2*PI()*MOD(Calculator!$B$29/Calculator!$F$12,1)))*IF(MOD(Calculator!$B$29/Calculator!$F$12,1)&lt;0.5,-1,1))^2))),2))</f>
        <v>—</v>
      </c>
      <c r="E88" s="298" t="str">
        <f aca="false">IF(OR(Calculator!$E$13&lt;&gt;"YES",Calculator!$B$29&lt;Calculator!$G$13),"—",ROUND((1+SQRT(((50*POWER(80,POWER(COS(PI()*MOD(Calculator!$B$29/Calculator!$F$13,1)),2))-$C88)^2+(1500*ABS(SIN(2*PI()*MOD(Calculator!$B$29/Calculator!$F$13,1)))*IF(MOD(Calculator!$B$29/Calculator!$F$13,1)&lt;0.5,-1,1))^2)/((50*POWER(80,POWER(COS(PI()*MOD(Calculator!$B$29/Calculator!$F$13,1)),2))+$C88)^2+(1500*ABS(SIN(2*PI()*MOD(Calculator!$B$29/Calculator!$F$13,1)))*IF(MOD(Calculator!$B$29/Calculator!$F$13,1)&lt;0.5,-1,1))^2)))/(1-SQRT(((50*POWER(80,POWER(COS(PI()*MOD(Calculator!$B$29/Calculator!$F$13,1)),2))-$C88)^2+(1500*ABS(SIN(2*PI()*MOD(Calculator!$B$29/Calculator!$F$13,1)))*IF(MOD(Calculator!$B$29/Calculator!$F$13,1)&lt;0.5,-1,1))^2)/((50*POWER(80,POWER(COS(PI()*MOD(Calculator!$B$29/Calculator!$F$13,1)),2))+$C88)^2+(1500*ABS(SIN(2*PI()*MOD(Calculator!$B$29/Calculator!$F$13,1)))*IF(MOD(Calculator!$B$29/Calculator!$F$13,1)&lt;0.5,-1,1))^2))),2))</f>
        <v>—</v>
      </c>
      <c r="F88" s="298" t="str">
        <f aca="false">IF(OR(Calculator!$E$14&lt;&gt;"YES",Calculator!$B$29&lt;Calculator!$G$14),"—",ROUND((1+SQRT(((50*POWER(80,POWER(COS(PI()*MOD(Calculator!$B$29/Calculator!$F$14,1)),2))-$C88)^2+(1500*ABS(SIN(2*PI()*MOD(Calculator!$B$29/Calculator!$F$14,1)))*IF(MOD(Calculator!$B$29/Calculator!$F$14,1)&lt;0.5,-1,1))^2)/((50*POWER(80,POWER(COS(PI()*MOD(Calculator!$B$29/Calculator!$F$14,1)),2))+$C88)^2+(1500*ABS(SIN(2*PI()*MOD(Calculator!$B$29/Calculator!$F$14,1)))*IF(MOD(Calculator!$B$29/Calculator!$F$14,1)&lt;0.5,-1,1))^2)))/(1-SQRT(((50*POWER(80,POWER(COS(PI()*MOD(Calculator!$B$29/Calculator!$F$14,1)),2))-$C88)^2+(1500*ABS(SIN(2*PI()*MOD(Calculator!$B$29/Calculator!$F$14,1)))*IF(MOD(Calculator!$B$29/Calculator!$F$14,1)&lt;0.5,-1,1))^2)/((50*POWER(80,POWER(COS(PI()*MOD(Calculator!$B$29/Calculator!$F$14,1)),2))+$C88)^2+(1500*ABS(SIN(2*PI()*MOD(Calculator!$B$29/Calculator!$F$14,1)))*IF(MOD(Calculator!$B$29/Calculator!$F$14,1)&lt;0.5,-1,1))^2))),2))</f>
        <v>—</v>
      </c>
      <c r="G88" s="298" t="n">
        <f aca="false">IF(OR(Calculator!$E$15&lt;&gt;"YES",Calculator!$B$29&lt;Calculator!$G$15),"—",ROUND((1+SQRT(((50*POWER(80,POWER(COS(PI()*MOD(Calculator!$B$29/Calculator!$F$15,1)),2))-$C88)^2+(1500*ABS(SIN(2*PI()*MOD(Calculator!$B$29/Calculator!$F$15,1)))*IF(MOD(Calculator!$B$29/Calculator!$F$15,1)&lt;0.5,-1,1))^2)/((50*POWER(80,POWER(COS(PI()*MOD(Calculator!$B$29/Calculator!$F$15,1)),2))+$C88)^2+(1500*ABS(SIN(2*PI()*MOD(Calculator!$B$29/Calculator!$F$15,1)))*IF(MOD(Calculator!$B$29/Calculator!$F$15,1)&lt;0.5,-1,1))^2)))/(1-SQRT(((50*POWER(80,POWER(COS(PI()*MOD(Calculator!$B$29/Calculator!$F$15,1)),2))-$C88)^2+(1500*ABS(SIN(2*PI()*MOD(Calculator!$B$29/Calculator!$F$15,1)))*IF(MOD(Calculator!$B$29/Calculator!$F$15,1)&lt;0.5,-1,1))^2)/((50*POWER(80,POWER(COS(PI()*MOD(Calculator!$B$29/Calculator!$F$15,1)),2))+$C88)^2+(1500*ABS(SIN(2*PI()*MOD(Calculator!$B$29/Calculator!$F$15,1)))*IF(MOD(Calculator!$B$29/Calculator!$F$15,1)&lt;0.5,-1,1))^2))),2))</f>
        <v>22.09</v>
      </c>
      <c r="H88" s="298" t="str">
        <f aca="false">IF(OR(Calculator!$E$16&lt;&gt;"YES",Calculator!$B$29&lt;Calculator!$G$16),"—",ROUND((1+SQRT(((50*POWER(80,POWER(COS(PI()*MOD(Calculator!$B$29/Calculator!$F$16,1)),2))-$C88)^2+(1500*ABS(SIN(2*PI()*MOD(Calculator!$B$29/Calculator!$F$16,1)))*IF(MOD(Calculator!$B$29/Calculator!$F$16,1)&lt;0.5,-1,1))^2)/((50*POWER(80,POWER(COS(PI()*MOD(Calculator!$B$29/Calculator!$F$16,1)),2))+$C88)^2+(1500*ABS(SIN(2*PI()*MOD(Calculator!$B$29/Calculator!$F$16,1)))*IF(MOD(Calculator!$B$29/Calculator!$F$16,1)&lt;0.5,-1,1))^2)))/(1-SQRT(((50*POWER(80,POWER(COS(PI()*MOD(Calculator!$B$29/Calculator!$F$16,1)),2))-$C88)^2+(1500*ABS(SIN(2*PI()*MOD(Calculator!$B$29/Calculator!$F$16,1)))*IF(MOD(Calculator!$B$29/Calculator!$F$16,1)&lt;0.5,-1,1))^2)/((50*POWER(80,POWER(COS(PI()*MOD(Calculator!$B$29/Calculator!$F$16,1)),2))+$C88)^2+(1500*ABS(SIN(2*PI()*MOD(Calculator!$B$29/Calculator!$F$16,1)))*IF(MOD(Calculator!$B$29/Calculator!$F$16,1)&lt;0.5,-1,1))^2))),2))</f>
        <v>—</v>
      </c>
      <c r="I88" s="298" t="n">
        <f aca="false">IF(OR(Calculator!$E$17&lt;&gt;"YES",Calculator!$B$29&lt;Calculator!$G$17),"—",ROUND((1+SQRT(((50*POWER(80,POWER(COS(PI()*MOD(Calculator!$B$29/Calculator!$F$17,1)),2))-$C88)^2+(1500*ABS(SIN(2*PI()*MOD(Calculator!$B$29/Calculator!$F$17,1)))*IF(MOD(Calculator!$B$29/Calculator!$F$17,1)&lt;0.5,-1,1))^2)/((50*POWER(80,POWER(COS(PI()*MOD(Calculator!$B$29/Calculator!$F$17,1)),2))+$C88)^2+(1500*ABS(SIN(2*PI()*MOD(Calculator!$B$29/Calculator!$F$17,1)))*IF(MOD(Calculator!$B$29/Calculator!$F$17,1)&lt;0.5,-1,1))^2)))/(1-SQRT(((50*POWER(80,POWER(COS(PI()*MOD(Calculator!$B$29/Calculator!$F$17,1)),2))-$C88)^2+(1500*ABS(SIN(2*PI()*MOD(Calculator!$B$29/Calculator!$F$17,1)))*IF(MOD(Calculator!$B$29/Calculator!$F$17,1)&lt;0.5,-1,1))^2)/((50*POWER(80,POWER(COS(PI()*MOD(Calculator!$B$29/Calculator!$F$17,1)),2))+$C88)^2+(1500*ABS(SIN(2*PI()*MOD(Calculator!$B$29/Calculator!$F$17,1)))*IF(MOD(Calculator!$B$29/Calculator!$F$17,1)&lt;0.5,-1,1))^2))),2))</f>
        <v>19.89</v>
      </c>
      <c r="J88" s="298" t="str">
        <f aca="false">IF(OR(Calculator!$E$18&lt;&gt;"YES",Calculator!$B$29&lt;Calculator!$G$18),"—",ROUND((1+SQRT(((50*POWER(80,POWER(COS(PI()*MOD(Calculator!$B$29/Calculator!$F$18,1)),2))-$C88)^2+(1500*ABS(SIN(2*PI()*MOD(Calculator!$B$29/Calculator!$F$18,1)))*IF(MOD(Calculator!$B$29/Calculator!$F$18,1)&lt;0.5,-1,1))^2)/((50*POWER(80,POWER(COS(PI()*MOD(Calculator!$B$29/Calculator!$F$18,1)),2))+$C88)^2+(1500*ABS(SIN(2*PI()*MOD(Calculator!$B$29/Calculator!$F$18,1)))*IF(MOD(Calculator!$B$29/Calculator!$F$18,1)&lt;0.5,-1,1))^2)))/(1-SQRT(((50*POWER(80,POWER(COS(PI()*MOD(Calculator!$B$29/Calculator!$F$18,1)),2))-$C88)^2+(1500*ABS(SIN(2*PI()*MOD(Calculator!$B$29/Calculator!$F$18,1)))*IF(MOD(Calculator!$B$29/Calculator!$F$18,1)&lt;0.5,-1,1))^2)/((50*POWER(80,POWER(COS(PI()*MOD(Calculator!$B$29/Calculator!$F$18,1)),2))+$C88)^2+(1500*ABS(SIN(2*PI()*MOD(Calculator!$B$29/Calculator!$F$18,1)))*IF(MOD(Calculator!$B$29/Calculator!$F$18,1)&lt;0.5,-1,1))^2))),2))</f>
        <v>—</v>
      </c>
      <c r="K88" s="298" t="str">
        <f aca="false">IF(OR(Calculator!$E$19&lt;&gt;"YES",Calculator!$B$29&lt;Calculator!$G$19),"—",ROUND((1+SQRT(((50*POWER(80,POWER(COS(PI()*MOD(Calculator!$B$29/Calculator!$F$19,1)),2))-$C88)^2+(1500*ABS(SIN(2*PI()*MOD(Calculator!$B$29/Calculator!$F$19,1)))*IF(MOD(Calculator!$B$29/Calculator!$F$19,1)&lt;0.5,-1,1))^2)/((50*POWER(80,POWER(COS(PI()*MOD(Calculator!$B$29/Calculator!$F$19,1)),2))+$C88)^2+(1500*ABS(SIN(2*PI()*MOD(Calculator!$B$29/Calculator!$F$19,1)))*IF(MOD(Calculator!$B$29/Calculator!$F$19,1)&lt;0.5,-1,1))^2)))/(1-SQRT(((50*POWER(80,POWER(COS(PI()*MOD(Calculator!$B$29/Calculator!$F$19,1)),2))-$C88)^2+(1500*ABS(SIN(2*PI()*MOD(Calculator!$B$29/Calculator!$F$19,1)))*IF(MOD(Calculator!$B$29/Calculator!$F$19,1)&lt;0.5,-1,1))^2)/((50*POWER(80,POWER(COS(PI()*MOD(Calculator!$B$29/Calculator!$F$19,1)),2))+$C88)^2+(1500*ABS(SIN(2*PI()*MOD(Calculator!$B$29/Calculator!$F$19,1)))*IF(MOD(Calculator!$B$29/Calculator!$F$19,1)&lt;0.5,-1,1))^2))),2))</f>
        <v>—</v>
      </c>
      <c r="L88" s="298" t="str">
        <f aca="false">IF(OR(Calculator!$E$20&lt;&gt;"YES",Calculator!$B$29&lt;Calculator!$G$20),"—",ROUND((1+SQRT(((50*POWER(80,POWER(COS(PI()*MOD(Calculator!$B$29/Calculator!$F$20,1)),2))-$C88)^2+(1500*ABS(SIN(2*PI()*MOD(Calculator!$B$29/Calculator!$F$20,1)))*IF(MOD(Calculator!$B$29/Calculator!$F$20,1)&lt;0.5,-1,1))^2)/((50*POWER(80,POWER(COS(PI()*MOD(Calculator!$B$29/Calculator!$F$20,1)),2))+$C88)^2+(1500*ABS(SIN(2*PI()*MOD(Calculator!$B$29/Calculator!$F$20,1)))*IF(MOD(Calculator!$B$29/Calculator!$F$20,1)&lt;0.5,-1,1))^2)))/(1-SQRT(((50*POWER(80,POWER(COS(PI()*MOD(Calculator!$B$29/Calculator!$F$20,1)),2))-$C88)^2+(1500*ABS(SIN(2*PI()*MOD(Calculator!$B$29/Calculator!$F$20,1)))*IF(MOD(Calculator!$B$29/Calculator!$F$20,1)&lt;0.5,-1,1))^2)/((50*POWER(80,POWER(COS(PI()*MOD(Calculator!$B$29/Calculator!$F$20,1)),2))+$C88)^2+(1500*ABS(SIN(2*PI()*MOD(Calculator!$B$29/Calculator!$F$20,1)))*IF(MOD(Calculator!$B$29/Calculator!$F$20,1)&lt;0.5,-1,1))^2))),2))</f>
        <v>—</v>
      </c>
      <c r="M88" s="298" t="str">
        <f aca="false">IF(OR(Calculator!$E$21&lt;&gt;"YES",Calculator!$B$29&lt;Calculator!$G$21),"—",ROUND((1+SQRT(((50*POWER(80,POWER(COS(PI()*MOD(Calculator!$B$29/Calculator!$F$21,1)),2))-$C88)^2+(1500*ABS(SIN(2*PI()*MOD(Calculator!$B$29/Calculator!$F$21,1)))*IF(MOD(Calculator!$B$29/Calculator!$F$21,1)&lt;0.5,-1,1))^2)/((50*POWER(80,POWER(COS(PI()*MOD(Calculator!$B$29/Calculator!$F$21,1)),2))+$C88)^2+(1500*ABS(SIN(2*PI()*MOD(Calculator!$B$29/Calculator!$F$21,1)))*IF(MOD(Calculator!$B$29/Calculator!$F$21,1)&lt;0.5,-1,1))^2)))/(1-SQRT(((50*POWER(80,POWER(COS(PI()*MOD(Calculator!$B$29/Calculator!$F$21,1)),2))-$C88)^2+(1500*ABS(SIN(2*PI()*MOD(Calculator!$B$29/Calculator!$F$21,1)))*IF(MOD(Calculator!$B$29/Calculator!$F$21,1)&lt;0.5,-1,1))^2)/((50*POWER(80,POWER(COS(PI()*MOD(Calculator!$B$29/Calculator!$F$21,1)),2))+$C88)^2+(1500*ABS(SIN(2*PI()*MOD(Calculator!$B$29/Calculator!$F$21,1)))*IF(MOD(Calculator!$B$29/Calculator!$F$21,1)&lt;0.5,-1,1))^2))),2))</f>
        <v>—</v>
      </c>
      <c r="N88" s="298" t="str">
        <f aca="false">IF(OR(Calculator!$E$22&lt;&gt;"YES",Calculator!$B$29&lt;Calculator!$G$22),"—",ROUND((1+SQRT(((50*POWER(80,POWER(COS(PI()*MOD(Calculator!$B$29/Calculator!$F$22,1)),2))-$C88)^2+(1500*ABS(SIN(2*PI()*MOD(Calculator!$B$29/Calculator!$F$22,1)))*IF(MOD(Calculator!$B$29/Calculator!$F$22,1)&lt;0.5,-1,1))^2)/((50*POWER(80,POWER(COS(PI()*MOD(Calculator!$B$29/Calculator!$F$22,1)),2))+$C88)^2+(1500*ABS(SIN(2*PI()*MOD(Calculator!$B$29/Calculator!$F$22,1)))*IF(MOD(Calculator!$B$29/Calculator!$F$22,1)&lt;0.5,-1,1))^2)))/(1-SQRT(((50*POWER(80,POWER(COS(PI()*MOD(Calculator!$B$29/Calculator!$F$22,1)),2))-$C88)^2+(1500*ABS(SIN(2*PI()*MOD(Calculator!$B$29/Calculator!$F$22,1)))*IF(MOD(Calculator!$B$29/Calculator!$F$22,1)&lt;0.5,-1,1))^2)/((50*POWER(80,POWER(COS(PI()*MOD(Calculator!$B$29/Calculator!$F$22,1)),2))+$C88)^2+(1500*ABS(SIN(2*PI()*MOD(Calculator!$B$29/Calculator!$F$22,1)))*IF(MOD(Calculator!$B$29/Calculator!$F$22,1)&lt;0.5,-1,1))^2))),2))</f>
        <v>—</v>
      </c>
      <c r="O88" s="292" t="n">
        <f aca="false">IFERROR(ROUND((IF(ISNUMBER(D88),D88,0)+IF(ISNUMBER(E88),E88,0)+IF(ISNUMBER(F88),F88,0)+IF(ISNUMBER(G88),G88,0)+IF(ISNUMBER(H88),H88,0)+IF(ISNUMBER(I88),I88,0)+IF(ISNUMBER(J88),J88,0)+IF(ISNUMBER(K88),K88,0)+IF(ISNUMBER(L88),L88,0)+IF(ISNUMBER(M88),M88,0)+IF(ISNUMBER(N88),N88,0))/(IF(ISNUMBER(D88),1,0)+IF(ISNUMBER(E88),1,0)+IF(ISNUMBER(F88),1,0)+IF(ISNUMBER(G88),1,0)+IF(ISNUMBER(H88),1,0)+IF(ISNUMBER(I88),1,0)+IF(ISNUMBER(J88),1,0)+IF(ISNUMBER(K88),1,0)+IF(ISNUMBER(L88),1,0)+IF(ISNUMBER(M88),1,0)+IF(ISNUMBER(N88),1,0)),4),"")</f>
        <v>20.99</v>
      </c>
      <c r="P88" s="298" t="str">
        <f aca="false">IF(OR(Calculator!$E$12&lt;&gt;"YES",Calculator!$B$30&lt;Calculator!$G$12),"—",ROUND((1+SQRT(((50*POWER(80,POWER(COS(PI()*MOD(Calculator!$B$30/Calculator!$F$12,1)),2))-$C88)^2+(1500*ABS(SIN(2*PI()*MOD(Calculator!$B$30/Calculator!$F$12,1)))*IF(MOD(Calculator!$B$30/Calculator!$F$12,1)&lt;0.5,-1,1))^2)/((50*POWER(80,POWER(COS(PI()*MOD(Calculator!$B$30/Calculator!$F$12,1)),2))+$C88)^2+(1500*ABS(SIN(2*PI()*MOD(Calculator!$B$30/Calculator!$F$12,1)))*IF(MOD(Calculator!$B$30/Calculator!$F$12,1)&lt;0.5,-1,1))^2)))/(1-SQRT(((50*POWER(80,POWER(COS(PI()*MOD(Calculator!$B$30/Calculator!$F$12,1)),2))-$C88)^2+(1500*ABS(SIN(2*PI()*MOD(Calculator!$B$30/Calculator!$F$12,1)))*IF(MOD(Calculator!$B$30/Calculator!$F$12,1)&lt;0.5,-1,1))^2)/((50*POWER(80,POWER(COS(PI()*MOD(Calculator!$B$30/Calculator!$F$12,1)),2))+$C88)^2+(1500*ABS(SIN(2*PI()*MOD(Calculator!$B$30/Calculator!$F$12,1)))*IF(MOD(Calculator!$B$30/Calculator!$F$12,1)&lt;0.5,-1,1))^2))),2))</f>
        <v>—</v>
      </c>
      <c r="Q88" s="298" t="str">
        <f aca="false">IF(OR(Calculator!$E$13&lt;&gt;"YES",Calculator!$B$30&lt;Calculator!$G$13),"—",ROUND((1+SQRT(((50*POWER(80,POWER(COS(PI()*MOD(Calculator!$B$30/Calculator!$F$13,1)),2))-$C88)^2+(1500*ABS(SIN(2*PI()*MOD(Calculator!$B$30/Calculator!$F$13,1)))*IF(MOD(Calculator!$B$30/Calculator!$F$13,1)&lt;0.5,-1,1))^2)/((50*POWER(80,POWER(COS(PI()*MOD(Calculator!$B$30/Calculator!$F$13,1)),2))+$C88)^2+(1500*ABS(SIN(2*PI()*MOD(Calculator!$B$30/Calculator!$F$13,1)))*IF(MOD(Calculator!$B$30/Calculator!$F$13,1)&lt;0.5,-1,1))^2)))/(1-SQRT(((50*POWER(80,POWER(COS(PI()*MOD(Calculator!$B$30/Calculator!$F$13,1)),2))-$C88)^2+(1500*ABS(SIN(2*PI()*MOD(Calculator!$B$30/Calculator!$F$13,1)))*IF(MOD(Calculator!$B$30/Calculator!$F$13,1)&lt;0.5,-1,1))^2)/((50*POWER(80,POWER(COS(PI()*MOD(Calculator!$B$30/Calculator!$F$13,1)),2))+$C88)^2+(1500*ABS(SIN(2*PI()*MOD(Calculator!$B$30/Calculator!$F$13,1)))*IF(MOD(Calculator!$B$30/Calculator!$F$13,1)&lt;0.5,-1,1))^2))),2))</f>
        <v>—</v>
      </c>
      <c r="R88" s="298" t="str">
        <f aca="false">IF(OR(Calculator!$E$14&lt;&gt;"YES",Calculator!$B$30&lt;Calculator!$G$14),"—",ROUND((1+SQRT(((50*POWER(80,POWER(COS(PI()*MOD(Calculator!$B$30/Calculator!$F$14,1)),2))-$C88)^2+(1500*ABS(SIN(2*PI()*MOD(Calculator!$B$30/Calculator!$F$14,1)))*IF(MOD(Calculator!$B$30/Calculator!$F$14,1)&lt;0.5,-1,1))^2)/((50*POWER(80,POWER(COS(PI()*MOD(Calculator!$B$30/Calculator!$F$14,1)),2))+$C88)^2+(1500*ABS(SIN(2*PI()*MOD(Calculator!$B$30/Calculator!$F$14,1)))*IF(MOD(Calculator!$B$30/Calculator!$F$14,1)&lt;0.5,-1,1))^2)))/(1-SQRT(((50*POWER(80,POWER(COS(PI()*MOD(Calculator!$B$30/Calculator!$F$14,1)),2))-$C88)^2+(1500*ABS(SIN(2*PI()*MOD(Calculator!$B$30/Calculator!$F$14,1)))*IF(MOD(Calculator!$B$30/Calculator!$F$14,1)&lt;0.5,-1,1))^2)/((50*POWER(80,POWER(COS(PI()*MOD(Calculator!$B$30/Calculator!$F$14,1)),2))+$C88)^2+(1500*ABS(SIN(2*PI()*MOD(Calculator!$B$30/Calculator!$F$14,1)))*IF(MOD(Calculator!$B$30/Calculator!$F$14,1)&lt;0.5,-1,1))^2))),2))</f>
        <v>—</v>
      </c>
      <c r="S88" s="298" t="n">
        <f aca="false">IF(OR(Calculator!$E$15&lt;&gt;"YES",Calculator!$B$30&lt;Calculator!$G$15),"—",ROUND((1+SQRT(((50*POWER(80,POWER(COS(PI()*MOD(Calculator!$B$30/Calculator!$F$15,1)),2))-$C88)^2+(1500*ABS(SIN(2*PI()*MOD(Calculator!$B$30/Calculator!$F$15,1)))*IF(MOD(Calculator!$B$30/Calculator!$F$15,1)&lt;0.5,-1,1))^2)/((50*POWER(80,POWER(COS(PI()*MOD(Calculator!$B$30/Calculator!$F$15,1)),2))+$C88)^2+(1500*ABS(SIN(2*PI()*MOD(Calculator!$B$30/Calculator!$F$15,1)))*IF(MOD(Calculator!$B$30/Calculator!$F$15,1)&lt;0.5,-1,1))^2)))/(1-SQRT(((50*POWER(80,POWER(COS(PI()*MOD(Calculator!$B$30/Calculator!$F$15,1)),2))-$C88)^2+(1500*ABS(SIN(2*PI()*MOD(Calculator!$B$30/Calculator!$F$15,1)))*IF(MOD(Calculator!$B$30/Calculator!$F$15,1)&lt;0.5,-1,1))^2)/((50*POWER(80,POWER(COS(PI()*MOD(Calculator!$B$30/Calculator!$F$15,1)),2))+$C88)^2+(1500*ABS(SIN(2*PI()*MOD(Calculator!$B$30/Calculator!$F$15,1)))*IF(MOD(Calculator!$B$30/Calculator!$F$15,1)&lt;0.5,-1,1))^2))),2))</f>
        <v>20.93</v>
      </c>
      <c r="T88" s="298" t="str">
        <f aca="false">IF(OR(Calculator!$E$16&lt;&gt;"YES",Calculator!$B$30&lt;Calculator!$G$16),"—",ROUND((1+SQRT(((50*POWER(80,POWER(COS(PI()*MOD(Calculator!$B$30/Calculator!$F$16,1)),2))-$C88)^2+(1500*ABS(SIN(2*PI()*MOD(Calculator!$B$30/Calculator!$F$16,1)))*IF(MOD(Calculator!$B$30/Calculator!$F$16,1)&lt;0.5,-1,1))^2)/((50*POWER(80,POWER(COS(PI()*MOD(Calculator!$B$30/Calculator!$F$16,1)),2))+$C88)^2+(1500*ABS(SIN(2*PI()*MOD(Calculator!$B$30/Calculator!$F$16,1)))*IF(MOD(Calculator!$B$30/Calculator!$F$16,1)&lt;0.5,-1,1))^2)))/(1-SQRT(((50*POWER(80,POWER(COS(PI()*MOD(Calculator!$B$30/Calculator!$F$16,1)),2))-$C88)^2+(1500*ABS(SIN(2*PI()*MOD(Calculator!$B$30/Calculator!$F$16,1)))*IF(MOD(Calculator!$B$30/Calculator!$F$16,1)&lt;0.5,-1,1))^2)/((50*POWER(80,POWER(COS(PI()*MOD(Calculator!$B$30/Calculator!$F$16,1)),2))+$C88)^2+(1500*ABS(SIN(2*PI()*MOD(Calculator!$B$30/Calculator!$F$16,1)))*IF(MOD(Calculator!$B$30/Calculator!$F$16,1)&lt;0.5,-1,1))^2))),2))</f>
        <v>—</v>
      </c>
      <c r="U88" s="298" t="n">
        <f aca="false">IF(OR(Calculator!$E$17&lt;&gt;"YES",Calculator!$B$30&lt;Calculator!$G$17),"—",ROUND((1+SQRT(((50*POWER(80,POWER(COS(PI()*MOD(Calculator!$B$30/Calculator!$F$17,1)),2))-$C88)^2+(1500*ABS(SIN(2*PI()*MOD(Calculator!$B$30/Calculator!$F$17,1)))*IF(MOD(Calculator!$B$30/Calculator!$F$17,1)&lt;0.5,-1,1))^2)/((50*POWER(80,POWER(COS(PI()*MOD(Calculator!$B$30/Calculator!$F$17,1)),2))+$C88)^2+(1500*ABS(SIN(2*PI()*MOD(Calculator!$B$30/Calculator!$F$17,1)))*IF(MOD(Calculator!$B$30/Calculator!$F$17,1)&lt;0.5,-1,1))^2)))/(1-SQRT(((50*POWER(80,POWER(COS(PI()*MOD(Calculator!$B$30/Calculator!$F$17,1)),2))-$C88)^2+(1500*ABS(SIN(2*PI()*MOD(Calculator!$B$30/Calculator!$F$17,1)))*IF(MOD(Calculator!$B$30/Calculator!$F$17,1)&lt;0.5,-1,1))^2)/((50*POWER(80,POWER(COS(PI()*MOD(Calculator!$B$30/Calculator!$F$17,1)),2))+$C88)^2+(1500*ABS(SIN(2*PI()*MOD(Calculator!$B$30/Calculator!$F$17,1)))*IF(MOD(Calculator!$B$30/Calculator!$F$17,1)&lt;0.5,-1,1))^2))),2))</f>
        <v>22.16</v>
      </c>
      <c r="V88" s="298" t="str">
        <f aca="false">IF(OR(Calculator!$E$18&lt;&gt;"YES",Calculator!$B$30&lt;Calculator!$G$18),"—",ROUND((1+SQRT(((50*POWER(80,POWER(COS(PI()*MOD(Calculator!$B$30/Calculator!$F$18,1)),2))-$C88)^2+(1500*ABS(SIN(2*PI()*MOD(Calculator!$B$30/Calculator!$F$18,1)))*IF(MOD(Calculator!$B$30/Calculator!$F$18,1)&lt;0.5,-1,1))^2)/((50*POWER(80,POWER(COS(PI()*MOD(Calculator!$B$30/Calculator!$F$18,1)),2))+$C88)^2+(1500*ABS(SIN(2*PI()*MOD(Calculator!$B$30/Calculator!$F$18,1)))*IF(MOD(Calculator!$B$30/Calculator!$F$18,1)&lt;0.5,-1,1))^2)))/(1-SQRT(((50*POWER(80,POWER(COS(PI()*MOD(Calculator!$B$30/Calculator!$F$18,1)),2))-$C88)^2+(1500*ABS(SIN(2*PI()*MOD(Calculator!$B$30/Calculator!$F$18,1)))*IF(MOD(Calculator!$B$30/Calculator!$F$18,1)&lt;0.5,-1,1))^2)/((50*POWER(80,POWER(COS(PI()*MOD(Calculator!$B$30/Calculator!$F$18,1)),2))+$C88)^2+(1500*ABS(SIN(2*PI()*MOD(Calculator!$B$30/Calculator!$F$18,1)))*IF(MOD(Calculator!$B$30/Calculator!$F$18,1)&lt;0.5,-1,1))^2))),2))</f>
        <v>—</v>
      </c>
      <c r="W88" s="298" t="str">
        <f aca="false">IF(OR(Calculator!$E$19&lt;&gt;"YES",Calculator!$B$30&lt;Calculator!$G$19),"—",ROUND((1+SQRT(((50*POWER(80,POWER(COS(PI()*MOD(Calculator!$B$30/Calculator!$F$19,1)),2))-$C88)^2+(1500*ABS(SIN(2*PI()*MOD(Calculator!$B$30/Calculator!$F$19,1)))*IF(MOD(Calculator!$B$30/Calculator!$F$19,1)&lt;0.5,-1,1))^2)/((50*POWER(80,POWER(COS(PI()*MOD(Calculator!$B$30/Calculator!$F$19,1)),2))+$C88)^2+(1500*ABS(SIN(2*PI()*MOD(Calculator!$B$30/Calculator!$F$19,1)))*IF(MOD(Calculator!$B$30/Calculator!$F$19,1)&lt;0.5,-1,1))^2)))/(1-SQRT(((50*POWER(80,POWER(COS(PI()*MOD(Calculator!$B$30/Calculator!$F$19,1)),2))-$C88)^2+(1500*ABS(SIN(2*PI()*MOD(Calculator!$B$30/Calculator!$F$19,1)))*IF(MOD(Calculator!$B$30/Calculator!$F$19,1)&lt;0.5,-1,1))^2)/((50*POWER(80,POWER(COS(PI()*MOD(Calculator!$B$30/Calculator!$F$19,1)),2))+$C88)^2+(1500*ABS(SIN(2*PI()*MOD(Calculator!$B$30/Calculator!$F$19,1)))*IF(MOD(Calculator!$B$30/Calculator!$F$19,1)&lt;0.5,-1,1))^2))),2))</f>
        <v>—</v>
      </c>
      <c r="X88" s="298" t="str">
        <f aca="false">IF(OR(Calculator!$E$20&lt;&gt;"YES",Calculator!$B$30&lt;Calculator!$G$20),"—",ROUND((1+SQRT(((50*POWER(80,POWER(COS(PI()*MOD(Calculator!$B$30/Calculator!$F$20,1)),2))-$C88)^2+(1500*ABS(SIN(2*PI()*MOD(Calculator!$B$30/Calculator!$F$20,1)))*IF(MOD(Calculator!$B$30/Calculator!$F$20,1)&lt;0.5,-1,1))^2)/((50*POWER(80,POWER(COS(PI()*MOD(Calculator!$B$30/Calculator!$F$20,1)),2))+$C88)^2+(1500*ABS(SIN(2*PI()*MOD(Calculator!$B$30/Calculator!$F$20,1)))*IF(MOD(Calculator!$B$30/Calculator!$F$20,1)&lt;0.5,-1,1))^2)))/(1-SQRT(((50*POWER(80,POWER(COS(PI()*MOD(Calculator!$B$30/Calculator!$F$20,1)),2))-$C88)^2+(1500*ABS(SIN(2*PI()*MOD(Calculator!$B$30/Calculator!$F$20,1)))*IF(MOD(Calculator!$B$30/Calculator!$F$20,1)&lt;0.5,-1,1))^2)/((50*POWER(80,POWER(COS(PI()*MOD(Calculator!$B$30/Calculator!$F$20,1)),2))+$C88)^2+(1500*ABS(SIN(2*PI()*MOD(Calculator!$B$30/Calculator!$F$20,1)))*IF(MOD(Calculator!$B$30/Calculator!$F$20,1)&lt;0.5,-1,1))^2))),2))</f>
        <v>—</v>
      </c>
      <c r="Y88" s="298" t="str">
        <f aca="false">IF(OR(Calculator!$E$21&lt;&gt;"YES",Calculator!$B$30&lt;Calculator!$G$21),"—",ROUND((1+SQRT(((50*POWER(80,POWER(COS(PI()*MOD(Calculator!$B$30/Calculator!$F$21,1)),2))-$C88)^2+(1500*ABS(SIN(2*PI()*MOD(Calculator!$B$30/Calculator!$F$21,1)))*IF(MOD(Calculator!$B$30/Calculator!$F$21,1)&lt;0.5,-1,1))^2)/((50*POWER(80,POWER(COS(PI()*MOD(Calculator!$B$30/Calculator!$F$21,1)),2))+$C88)^2+(1500*ABS(SIN(2*PI()*MOD(Calculator!$B$30/Calculator!$F$21,1)))*IF(MOD(Calculator!$B$30/Calculator!$F$21,1)&lt;0.5,-1,1))^2)))/(1-SQRT(((50*POWER(80,POWER(COS(PI()*MOD(Calculator!$B$30/Calculator!$F$21,1)),2))-$C88)^2+(1500*ABS(SIN(2*PI()*MOD(Calculator!$B$30/Calculator!$F$21,1)))*IF(MOD(Calculator!$B$30/Calculator!$F$21,1)&lt;0.5,-1,1))^2)/((50*POWER(80,POWER(COS(PI()*MOD(Calculator!$B$30/Calculator!$F$21,1)),2))+$C88)^2+(1500*ABS(SIN(2*PI()*MOD(Calculator!$B$30/Calculator!$F$21,1)))*IF(MOD(Calculator!$B$30/Calculator!$F$21,1)&lt;0.5,-1,1))^2))),2))</f>
        <v>—</v>
      </c>
      <c r="Z88" s="298" t="str">
        <f aca="false">IF(OR(Calculator!$E$22&lt;&gt;"YES",Calculator!$B$30&lt;Calculator!$G$22),"—",ROUND((1+SQRT(((50*POWER(80,POWER(COS(PI()*MOD(Calculator!$B$30/Calculator!$F$22,1)),2))-$C88)^2+(1500*ABS(SIN(2*PI()*MOD(Calculator!$B$30/Calculator!$F$22,1)))*IF(MOD(Calculator!$B$30/Calculator!$F$22,1)&lt;0.5,-1,1))^2)/((50*POWER(80,POWER(COS(PI()*MOD(Calculator!$B$30/Calculator!$F$22,1)),2))+$C88)^2+(1500*ABS(SIN(2*PI()*MOD(Calculator!$B$30/Calculator!$F$22,1)))*IF(MOD(Calculator!$B$30/Calculator!$F$22,1)&lt;0.5,-1,1))^2)))/(1-SQRT(((50*POWER(80,POWER(COS(PI()*MOD(Calculator!$B$30/Calculator!$F$22,1)),2))-$C88)^2+(1500*ABS(SIN(2*PI()*MOD(Calculator!$B$30/Calculator!$F$22,1)))*IF(MOD(Calculator!$B$30/Calculator!$F$22,1)&lt;0.5,-1,1))^2)/((50*POWER(80,POWER(COS(PI()*MOD(Calculator!$B$30/Calculator!$F$22,1)),2))+$C88)^2+(1500*ABS(SIN(2*PI()*MOD(Calculator!$B$30/Calculator!$F$22,1)))*IF(MOD(Calculator!$B$30/Calculator!$F$22,1)&lt;0.5,-1,1))^2))),2))</f>
        <v>—</v>
      </c>
      <c r="AA88" s="292" t="n">
        <f aca="false">IFERROR(ROUND((IF(ISNUMBER(P88),P88,0)+IF(ISNUMBER(Q88),Q88,0)+IF(ISNUMBER(R88),R88,0)+IF(ISNUMBER(S88),S88,0)+IF(ISNUMBER(T88),T88,0)+IF(ISNUMBER(U88),U88,0)+IF(ISNUMBER(V88),V88,0)+IF(ISNUMBER(W88),W88,0)+IF(ISNUMBER(X88),X88,0)+IF(ISNUMBER(Y88),Y88,0)+IF(ISNUMBER(Z88),Z88,0))/(IF(ISNUMBER(P88),1,0)+IF(ISNUMBER(Q88),1,0)+IF(ISNUMBER(R88),1,0)+IF(ISNUMBER(S88),1,0)+IF(ISNUMBER(T88),1,0)+IF(ISNUMBER(U88),1,0)+IF(ISNUMBER(V88),1,0)+IF(ISNUMBER(W88),1,0)+IF(ISNUMBER(X88),1,0)+IF(ISNUMBER(Y88),1,0)+IF(ISNUMBER(Z88),1,0)),4),"")</f>
        <v>21.545</v>
      </c>
      <c r="AB88" s="298" t="str">
        <f aca="false">IF(OR(Calculator!$E$12&lt;&gt;"YES",Calculator!$B$31&lt;Calculator!$G$12),"—",ROUND((1+SQRT(((50*POWER(80,POWER(COS(PI()*MOD(Calculator!$B$31/Calculator!$F$12,1)),2))-$C88)^2+(1500*ABS(SIN(2*PI()*MOD(Calculator!$B$31/Calculator!$F$12,1)))*IF(MOD(Calculator!$B$31/Calculator!$F$12,1)&lt;0.5,-1,1))^2)/((50*POWER(80,POWER(COS(PI()*MOD(Calculator!$B$31/Calculator!$F$12,1)),2))+$C88)^2+(1500*ABS(SIN(2*PI()*MOD(Calculator!$B$31/Calculator!$F$12,1)))*IF(MOD(Calculator!$B$31/Calculator!$F$12,1)&lt;0.5,-1,1))^2)))/(1-SQRT(((50*POWER(80,POWER(COS(PI()*MOD(Calculator!$B$31/Calculator!$F$12,1)),2))-$C88)^2+(1500*ABS(SIN(2*PI()*MOD(Calculator!$B$31/Calculator!$F$12,1)))*IF(MOD(Calculator!$B$31/Calculator!$F$12,1)&lt;0.5,-1,1))^2)/((50*POWER(80,POWER(COS(PI()*MOD(Calculator!$B$31/Calculator!$F$12,1)),2))+$C88)^2+(1500*ABS(SIN(2*PI()*MOD(Calculator!$B$31/Calculator!$F$12,1)))*IF(MOD(Calculator!$B$31/Calculator!$F$12,1)&lt;0.5,-1,1))^2))),2))</f>
        <v>—</v>
      </c>
      <c r="AC88" s="298" t="str">
        <f aca="false">IF(OR(Calculator!$E$13&lt;&gt;"YES",Calculator!$B$31&lt;Calculator!$G$13),"—",ROUND((1+SQRT(((50*POWER(80,POWER(COS(PI()*MOD(Calculator!$B$31/Calculator!$F$13,1)),2))-$C88)^2+(1500*ABS(SIN(2*PI()*MOD(Calculator!$B$31/Calculator!$F$13,1)))*IF(MOD(Calculator!$B$31/Calculator!$F$13,1)&lt;0.5,-1,1))^2)/((50*POWER(80,POWER(COS(PI()*MOD(Calculator!$B$31/Calculator!$F$13,1)),2))+$C88)^2+(1500*ABS(SIN(2*PI()*MOD(Calculator!$B$31/Calculator!$F$13,1)))*IF(MOD(Calculator!$B$31/Calculator!$F$13,1)&lt;0.5,-1,1))^2)))/(1-SQRT(((50*POWER(80,POWER(COS(PI()*MOD(Calculator!$B$31/Calculator!$F$13,1)),2))-$C88)^2+(1500*ABS(SIN(2*PI()*MOD(Calculator!$B$31/Calculator!$F$13,1)))*IF(MOD(Calculator!$B$31/Calculator!$F$13,1)&lt;0.5,-1,1))^2)/((50*POWER(80,POWER(COS(PI()*MOD(Calculator!$B$31/Calculator!$F$13,1)),2))+$C88)^2+(1500*ABS(SIN(2*PI()*MOD(Calculator!$B$31/Calculator!$F$13,1)))*IF(MOD(Calculator!$B$31/Calculator!$F$13,1)&lt;0.5,-1,1))^2))),2))</f>
        <v>—</v>
      </c>
      <c r="AD88" s="298" t="str">
        <f aca="false">IF(OR(Calculator!$E$14&lt;&gt;"YES",Calculator!$B$31&lt;Calculator!$G$14),"—",ROUND((1+SQRT(((50*POWER(80,POWER(COS(PI()*MOD(Calculator!$B$31/Calculator!$F$14,1)),2))-$C88)^2+(1500*ABS(SIN(2*PI()*MOD(Calculator!$B$31/Calculator!$F$14,1)))*IF(MOD(Calculator!$B$31/Calculator!$F$14,1)&lt;0.5,-1,1))^2)/((50*POWER(80,POWER(COS(PI()*MOD(Calculator!$B$31/Calculator!$F$14,1)),2))+$C88)^2+(1500*ABS(SIN(2*PI()*MOD(Calculator!$B$31/Calculator!$F$14,1)))*IF(MOD(Calculator!$B$31/Calculator!$F$14,1)&lt;0.5,-1,1))^2)))/(1-SQRT(((50*POWER(80,POWER(COS(PI()*MOD(Calculator!$B$31/Calculator!$F$14,1)),2))-$C88)^2+(1500*ABS(SIN(2*PI()*MOD(Calculator!$B$31/Calculator!$F$14,1)))*IF(MOD(Calculator!$B$31/Calculator!$F$14,1)&lt;0.5,-1,1))^2)/((50*POWER(80,POWER(COS(PI()*MOD(Calculator!$B$31/Calculator!$F$14,1)),2))+$C88)^2+(1500*ABS(SIN(2*PI()*MOD(Calculator!$B$31/Calculator!$F$14,1)))*IF(MOD(Calculator!$B$31/Calculator!$F$14,1)&lt;0.5,-1,1))^2))),2))</f>
        <v>—</v>
      </c>
      <c r="AE88" s="298" t="n">
        <f aca="false">IF(OR(Calculator!$E$15&lt;&gt;"YES",Calculator!$B$31&lt;Calculator!$G$15),"—",ROUND((1+SQRT(((50*POWER(80,POWER(COS(PI()*MOD(Calculator!$B$31/Calculator!$F$15,1)),2))-$C88)^2+(1500*ABS(SIN(2*PI()*MOD(Calculator!$B$31/Calculator!$F$15,1)))*IF(MOD(Calculator!$B$31/Calculator!$F$15,1)&lt;0.5,-1,1))^2)/((50*POWER(80,POWER(COS(PI()*MOD(Calculator!$B$31/Calculator!$F$15,1)),2))+$C88)^2+(1500*ABS(SIN(2*PI()*MOD(Calculator!$B$31/Calculator!$F$15,1)))*IF(MOD(Calculator!$B$31/Calculator!$F$15,1)&lt;0.5,-1,1))^2)))/(1-SQRT(((50*POWER(80,POWER(COS(PI()*MOD(Calculator!$B$31/Calculator!$F$15,1)),2))-$C88)^2+(1500*ABS(SIN(2*PI()*MOD(Calculator!$B$31/Calculator!$F$15,1)))*IF(MOD(Calculator!$B$31/Calculator!$F$15,1)&lt;0.5,-1,1))^2)/((50*POWER(80,POWER(COS(PI()*MOD(Calculator!$B$31/Calculator!$F$15,1)),2))+$C88)^2+(1500*ABS(SIN(2*PI()*MOD(Calculator!$B$31/Calculator!$F$15,1)))*IF(MOD(Calculator!$B$31/Calculator!$F$15,1)&lt;0.5,-1,1))^2))),2))</f>
        <v>23.28</v>
      </c>
      <c r="AF88" s="298" t="str">
        <f aca="false">IF(OR(Calculator!$E$16&lt;&gt;"YES",Calculator!$B$31&lt;Calculator!$G$16),"—",ROUND((1+SQRT(((50*POWER(80,POWER(COS(PI()*MOD(Calculator!$B$31/Calculator!$F$16,1)),2))-$C88)^2+(1500*ABS(SIN(2*PI()*MOD(Calculator!$B$31/Calculator!$F$16,1)))*IF(MOD(Calculator!$B$31/Calculator!$F$16,1)&lt;0.5,-1,1))^2)/((50*POWER(80,POWER(COS(PI()*MOD(Calculator!$B$31/Calculator!$F$16,1)),2))+$C88)^2+(1500*ABS(SIN(2*PI()*MOD(Calculator!$B$31/Calculator!$F$16,1)))*IF(MOD(Calculator!$B$31/Calculator!$F$16,1)&lt;0.5,-1,1))^2)))/(1-SQRT(((50*POWER(80,POWER(COS(PI()*MOD(Calculator!$B$31/Calculator!$F$16,1)),2))-$C88)^2+(1500*ABS(SIN(2*PI()*MOD(Calculator!$B$31/Calculator!$F$16,1)))*IF(MOD(Calculator!$B$31/Calculator!$F$16,1)&lt;0.5,-1,1))^2)/((50*POWER(80,POWER(COS(PI()*MOD(Calculator!$B$31/Calculator!$F$16,1)),2))+$C88)^2+(1500*ABS(SIN(2*PI()*MOD(Calculator!$B$31/Calculator!$F$16,1)))*IF(MOD(Calculator!$B$31/Calculator!$F$16,1)&lt;0.5,-1,1))^2))),2))</f>
        <v>—</v>
      </c>
      <c r="AG88" s="298" t="n">
        <f aca="false">IF(OR(Calculator!$E$17&lt;&gt;"YES",Calculator!$B$31&lt;Calculator!$G$17),"—",ROUND((1+SQRT(((50*POWER(80,POWER(COS(PI()*MOD(Calculator!$B$31/Calculator!$F$17,1)),2))-$C88)^2+(1500*ABS(SIN(2*PI()*MOD(Calculator!$B$31/Calculator!$F$17,1)))*IF(MOD(Calculator!$B$31/Calculator!$F$17,1)&lt;0.5,-1,1))^2)/((50*POWER(80,POWER(COS(PI()*MOD(Calculator!$B$31/Calculator!$F$17,1)),2))+$C88)^2+(1500*ABS(SIN(2*PI()*MOD(Calculator!$B$31/Calculator!$F$17,1)))*IF(MOD(Calculator!$B$31/Calculator!$F$17,1)&lt;0.5,-1,1))^2)))/(1-SQRT(((50*POWER(80,POWER(COS(PI()*MOD(Calculator!$B$31/Calculator!$F$17,1)),2))-$C88)^2+(1500*ABS(SIN(2*PI()*MOD(Calculator!$B$31/Calculator!$F$17,1)))*IF(MOD(Calculator!$B$31/Calculator!$F$17,1)&lt;0.5,-1,1))^2)/((50*POWER(80,POWER(COS(PI()*MOD(Calculator!$B$31/Calculator!$F$17,1)),2))+$C88)^2+(1500*ABS(SIN(2*PI()*MOD(Calculator!$B$31/Calculator!$F$17,1)))*IF(MOD(Calculator!$B$31/Calculator!$F$17,1)&lt;0.5,-1,1))^2))),2))</f>
        <v>17.77</v>
      </c>
      <c r="AH88" s="298" t="str">
        <f aca="false">IF(OR(Calculator!$E$18&lt;&gt;"YES",Calculator!$B$31&lt;Calculator!$G$18),"—",ROUND((1+SQRT(((50*POWER(80,POWER(COS(PI()*MOD(Calculator!$B$31/Calculator!$F$18,1)),2))-$C88)^2+(1500*ABS(SIN(2*PI()*MOD(Calculator!$B$31/Calculator!$F$18,1)))*IF(MOD(Calculator!$B$31/Calculator!$F$18,1)&lt;0.5,-1,1))^2)/((50*POWER(80,POWER(COS(PI()*MOD(Calculator!$B$31/Calculator!$F$18,1)),2))+$C88)^2+(1500*ABS(SIN(2*PI()*MOD(Calculator!$B$31/Calculator!$F$18,1)))*IF(MOD(Calculator!$B$31/Calculator!$F$18,1)&lt;0.5,-1,1))^2)))/(1-SQRT(((50*POWER(80,POWER(COS(PI()*MOD(Calculator!$B$31/Calculator!$F$18,1)),2))-$C88)^2+(1500*ABS(SIN(2*PI()*MOD(Calculator!$B$31/Calculator!$F$18,1)))*IF(MOD(Calculator!$B$31/Calculator!$F$18,1)&lt;0.5,-1,1))^2)/((50*POWER(80,POWER(COS(PI()*MOD(Calculator!$B$31/Calculator!$F$18,1)),2))+$C88)^2+(1500*ABS(SIN(2*PI()*MOD(Calculator!$B$31/Calculator!$F$18,1)))*IF(MOD(Calculator!$B$31/Calculator!$F$18,1)&lt;0.5,-1,1))^2))),2))</f>
        <v>—</v>
      </c>
      <c r="AI88" s="298" t="str">
        <f aca="false">IF(OR(Calculator!$E$19&lt;&gt;"YES",Calculator!$B$31&lt;Calculator!$G$19),"—",ROUND((1+SQRT(((50*POWER(80,POWER(COS(PI()*MOD(Calculator!$B$31/Calculator!$F$19,1)),2))-$C88)^2+(1500*ABS(SIN(2*PI()*MOD(Calculator!$B$31/Calculator!$F$19,1)))*IF(MOD(Calculator!$B$31/Calculator!$F$19,1)&lt;0.5,-1,1))^2)/((50*POWER(80,POWER(COS(PI()*MOD(Calculator!$B$31/Calculator!$F$19,1)),2))+$C88)^2+(1500*ABS(SIN(2*PI()*MOD(Calculator!$B$31/Calculator!$F$19,1)))*IF(MOD(Calculator!$B$31/Calculator!$F$19,1)&lt;0.5,-1,1))^2)))/(1-SQRT(((50*POWER(80,POWER(COS(PI()*MOD(Calculator!$B$31/Calculator!$F$19,1)),2))-$C88)^2+(1500*ABS(SIN(2*PI()*MOD(Calculator!$B$31/Calculator!$F$19,1)))*IF(MOD(Calculator!$B$31/Calculator!$F$19,1)&lt;0.5,-1,1))^2)/((50*POWER(80,POWER(COS(PI()*MOD(Calculator!$B$31/Calculator!$F$19,1)),2))+$C88)^2+(1500*ABS(SIN(2*PI()*MOD(Calculator!$B$31/Calculator!$F$19,1)))*IF(MOD(Calculator!$B$31/Calculator!$F$19,1)&lt;0.5,-1,1))^2))),2))</f>
        <v>—</v>
      </c>
      <c r="AJ88" s="298" t="str">
        <f aca="false">IF(OR(Calculator!$E$20&lt;&gt;"YES",Calculator!$B$31&lt;Calculator!$G$20),"—",ROUND((1+SQRT(((50*POWER(80,POWER(COS(PI()*MOD(Calculator!$B$31/Calculator!$F$20,1)),2))-$C88)^2+(1500*ABS(SIN(2*PI()*MOD(Calculator!$B$31/Calculator!$F$20,1)))*IF(MOD(Calculator!$B$31/Calculator!$F$20,1)&lt;0.5,-1,1))^2)/((50*POWER(80,POWER(COS(PI()*MOD(Calculator!$B$31/Calculator!$F$20,1)),2))+$C88)^2+(1500*ABS(SIN(2*PI()*MOD(Calculator!$B$31/Calculator!$F$20,1)))*IF(MOD(Calculator!$B$31/Calculator!$F$20,1)&lt;0.5,-1,1))^2)))/(1-SQRT(((50*POWER(80,POWER(COS(PI()*MOD(Calculator!$B$31/Calculator!$F$20,1)),2))-$C88)^2+(1500*ABS(SIN(2*PI()*MOD(Calculator!$B$31/Calculator!$F$20,1)))*IF(MOD(Calculator!$B$31/Calculator!$F$20,1)&lt;0.5,-1,1))^2)/((50*POWER(80,POWER(COS(PI()*MOD(Calculator!$B$31/Calculator!$F$20,1)),2))+$C88)^2+(1500*ABS(SIN(2*PI()*MOD(Calculator!$B$31/Calculator!$F$20,1)))*IF(MOD(Calculator!$B$31/Calculator!$F$20,1)&lt;0.5,-1,1))^2))),2))</f>
        <v>—</v>
      </c>
      <c r="AK88" s="298" t="str">
        <f aca="false">IF(OR(Calculator!$E$21&lt;&gt;"YES",Calculator!$B$31&lt;Calculator!$G$21),"—",ROUND((1+SQRT(((50*POWER(80,POWER(COS(PI()*MOD(Calculator!$B$31/Calculator!$F$21,1)),2))-$C88)^2+(1500*ABS(SIN(2*PI()*MOD(Calculator!$B$31/Calculator!$F$21,1)))*IF(MOD(Calculator!$B$31/Calculator!$F$21,1)&lt;0.5,-1,1))^2)/((50*POWER(80,POWER(COS(PI()*MOD(Calculator!$B$31/Calculator!$F$21,1)),2))+$C88)^2+(1500*ABS(SIN(2*PI()*MOD(Calculator!$B$31/Calculator!$F$21,1)))*IF(MOD(Calculator!$B$31/Calculator!$F$21,1)&lt;0.5,-1,1))^2)))/(1-SQRT(((50*POWER(80,POWER(COS(PI()*MOD(Calculator!$B$31/Calculator!$F$21,1)),2))-$C88)^2+(1500*ABS(SIN(2*PI()*MOD(Calculator!$B$31/Calculator!$F$21,1)))*IF(MOD(Calculator!$B$31/Calculator!$F$21,1)&lt;0.5,-1,1))^2)/((50*POWER(80,POWER(COS(PI()*MOD(Calculator!$B$31/Calculator!$F$21,1)),2))+$C88)^2+(1500*ABS(SIN(2*PI()*MOD(Calculator!$B$31/Calculator!$F$21,1)))*IF(MOD(Calculator!$B$31/Calculator!$F$21,1)&lt;0.5,-1,1))^2))),2))</f>
        <v>—</v>
      </c>
      <c r="AL88" s="298" t="str">
        <f aca="false">IF(OR(Calculator!$E$22&lt;&gt;"YES",Calculator!$B$31&lt;Calculator!$G$22),"—",ROUND((1+SQRT(((50*POWER(80,POWER(COS(PI()*MOD(Calculator!$B$31/Calculator!$F$22,1)),2))-$C88)^2+(1500*ABS(SIN(2*PI()*MOD(Calculator!$B$31/Calculator!$F$22,1)))*IF(MOD(Calculator!$B$31/Calculator!$F$22,1)&lt;0.5,-1,1))^2)/((50*POWER(80,POWER(COS(PI()*MOD(Calculator!$B$31/Calculator!$F$22,1)),2))+$C88)^2+(1500*ABS(SIN(2*PI()*MOD(Calculator!$B$31/Calculator!$F$22,1)))*IF(MOD(Calculator!$B$31/Calculator!$F$22,1)&lt;0.5,-1,1))^2)))/(1-SQRT(((50*POWER(80,POWER(COS(PI()*MOD(Calculator!$B$31/Calculator!$F$22,1)),2))-$C88)^2+(1500*ABS(SIN(2*PI()*MOD(Calculator!$B$31/Calculator!$F$22,1)))*IF(MOD(Calculator!$B$31/Calculator!$F$22,1)&lt;0.5,-1,1))^2)/((50*POWER(80,POWER(COS(PI()*MOD(Calculator!$B$31/Calculator!$F$22,1)),2))+$C88)^2+(1500*ABS(SIN(2*PI()*MOD(Calculator!$B$31/Calculator!$F$22,1)))*IF(MOD(Calculator!$B$31/Calculator!$F$22,1)&lt;0.5,-1,1))^2))),2))</f>
        <v>—</v>
      </c>
      <c r="AM88" s="293" t="n">
        <f aca="false">IFERROR(ROUND((IF(ISNUMBER(AB88),AB88,0)+IF(ISNUMBER(AC88),AC88,0)+IF(ISNUMBER(AD88),AD88,0)+IF(ISNUMBER(AE88),AE88,0)+IF(ISNUMBER(AF88),AF88,0)+IF(ISNUMBER(AG88),AG88,0)+IF(ISNUMBER(AH88),AH88,0)+IF(ISNUMBER(AI88),AI88,0)+IF(ISNUMBER(AJ88),AJ88,0)+IF(ISNUMBER(AK88),AK88,0)+IF(ISNUMBER(AL88),AL88,0))/(IF(ISNUMBER(AB88),1,0)+IF(ISNUMBER(AC88),1,0)+IF(ISNUMBER(AD88),1,0)+IF(ISNUMBER(AE88),1,0)+IF(ISNUMBER(AF88),1,0)+IF(ISNUMBER(AG88),1,0)+IF(ISNUMBER(AH88),1,0)+IF(ISNUMBER(AI88),1,0)+IF(ISNUMBER(AJ88),1,0)+IF(ISNUMBER(AK88),1,0)+IF(ISNUMBER(AL88),1,0)),4),"")</f>
        <v>20.525</v>
      </c>
      <c r="AN88" s="299" t="str">
        <f aca="false">IF(OR(Calculator!$E$12&lt;&gt;"YES",Calculator!$B$32&lt;Calculator!$G$12),"—",ROUND((1+SQRT(((50*POWER(80,POWER(COS(PI()*MOD(Calculator!$B$32/Calculator!$F$12,1)),2))-$C88)^2+(1500*ABS(SIN(2*PI()*MOD(Calculator!$B$32/Calculator!$F$12,1)))*IF(MOD(Calculator!$B$32/Calculator!$F$12,1)&lt;0.5,-1,1))^2)/((50*POWER(80,POWER(COS(PI()*MOD(Calculator!$B$32/Calculator!$F$12,1)),2))+$C88)^2+(1500*ABS(SIN(2*PI()*MOD(Calculator!$B$32/Calculator!$F$12,1)))*IF(MOD(Calculator!$B$32/Calculator!$F$12,1)&lt;0.5,-1,1))^2)))/(1-SQRT(((50*POWER(80,POWER(COS(PI()*MOD(Calculator!$B$32/Calculator!$F$12,1)),2))-$C88)^2+(1500*ABS(SIN(2*PI()*MOD(Calculator!$B$32/Calculator!$F$12,1)))*IF(MOD(Calculator!$B$32/Calculator!$F$12,1)&lt;0.5,-1,1))^2)/((50*POWER(80,POWER(COS(PI()*MOD(Calculator!$B$32/Calculator!$F$12,1)),2))+$C88)^2+(1500*ABS(SIN(2*PI()*MOD(Calculator!$B$32/Calculator!$F$12,1)))*IF(MOD(Calculator!$B$32/Calculator!$F$12,1)&lt;0.5,-1,1))^2))),2))</f>
        <v>—</v>
      </c>
      <c r="AO88" s="299" t="str">
        <f aca="false">IF(OR(Calculator!$E$13&lt;&gt;"YES",Calculator!$B$32&lt;Calculator!$G$13),"—",ROUND((1+SQRT(((50*POWER(80,POWER(COS(PI()*MOD(Calculator!$B$32/Calculator!$F$13,1)),2))-$C88)^2+(1500*ABS(SIN(2*PI()*MOD(Calculator!$B$32/Calculator!$F$13,1)))*IF(MOD(Calculator!$B$32/Calculator!$F$13,1)&lt;0.5,-1,1))^2)/((50*POWER(80,POWER(COS(PI()*MOD(Calculator!$B$32/Calculator!$F$13,1)),2))+$C88)^2+(1500*ABS(SIN(2*PI()*MOD(Calculator!$B$32/Calculator!$F$13,1)))*IF(MOD(Calculator!$B$32/Calculator!$F$13,1)&lt;0.5,-1,1))^2)))/(1-SQRT(((50*POWER(80,POWER(COS(PI()*MOD(Calculator!$B$32/Calculator!$F$13,1)),2))-$C88)^2+(1500*ABS(SIN(2*PI()*MOD(Calculator!$B$32/Calculator!$F$13,1)))*IF(MOD(Calculator!$B$32/Calculator!$F$13,1)&lt;0.5,-1,1))^2)/((50*POWER(80,POWER(COS(PI()*MOD(Calculator!$B$32/Calculator!$F$13,1)),2))+$C88)^2+(1500*ABS(SIN(2*PI()*MOD(Calculator!$B$32/Calculator!$F$13,1)))*IF(MOD(Calculator!$B$32/Calculator!$F$13,1)&lt;0.5,-1,1))^2))),2))</f>
        <v>—</v>
      </c>
      <c r="AP88" s="299" t="str">
        <f aca="false">IF(OR(Calculator!$E$14&lt;&gt;"YES",Calculator!$B$32&lt;Calculator!$G$14),"—",ROUND((1+SQRT(((50*POWER(80,POWER(COS(PI()*MOD(Calculator!$B$32/Calculator!$F$14,1)),2))-$C88)^2+(1500*ABS(SIN(2*PI()*MOD(Calculator!$B$32/Calculator!$F$14,1)))*IF(MOD(Calculator!$B$32/Calculator!$F$14,1)&lt;0.5,-1,1))^2)/((50*POWER(80,POWER(COS(PI()*MOD(Calculator!$B$32/Calculator!$F$14,1)),2))+$C88)^2+(1500*ABS(SIN(2*PI()*MOD(Calculator!$B$32/Calculator!$F$14,1)))*IF(MOD(Calculator!$B$32/Calculator!$F$14,1)&lt;0.5,-1,1))^2)))/(1-SQRT(((50*POWER(80,POWER(COS(PI()*MOD(Calculator!$B$32/Calculator!$F$14,1)),2))-$C88)^2+(1500*ABS(SIN(2*PI()*MOD(Calculator!$B$32/Calculator!$F$14,1)))*IF(MOD(Calculator!$B$32/Calculator!$F$14,1)&lt;0.5,-1,1))^2)/((50*POWER(80,POWER(COS(PI()*MOD(Calculator!$B$32/Calculator!$F$14,1)),2))+$C88)^2+(1500*ABS(SIN(2*PI()*MOD(Calculator!$B$32/Calculator!$F$14,1)))*IF(MOD(Calculator!$B$32/Calculator!$F$14,1)&lt;0.5,-1,1))^2))),2))</f>
        <v>—</v>
      </c>
      <c r="AQ88" s="299" t="n">
        <f aca="false">IF(OR(Calculator!$E$15&lt;&gt;"YES",Calculator!$B$32&lt;Calculator!$G$15),"—",ROUND((1+SQRT(((50*POWER(80,POWER(COS(PI()*MOD(Calculator!$B$32/Calculator!$F$15,1)),2))-$C88)^2+(1500*ABS(SIN(2*PI()*MOD(Calculator!$B$32/Calculator!$F$15,1)))*IF(MOD(Calculator!$B$32/Calculator!$F$15,1)&lt;0.5,-1,1))^2)/((50*POWER(80,POWER(COS(PI()*MOD(Calculator!$B$32/Calculator!$F$15,1)),2))+$C88)^2+(1500*ABS(SIN(2*PI()*MOD(Calculator!$B$32/Calculator!$F$15,1)))*IF(MOD(Calculator!$B$32/Calculator!$F$15,1)&lt;0.5,-1,1))^2)))/(1-SQRT(((50*POWER(80,POWER(COS(PI()*MOD(Calculator!$B$32/Calculator!$F$15,1)),2))-$C88)^2+(1500*ABS(SIN(2*PI()*MOD(Calculator!$B$32/Calculator!$F$15,1)))*IF(MOD(Calculator!$B$32/Calculator!$F$15,1)&lt;0.5,-1,1))^2)/((50*POWER(80,POWER(COS(PI()*MOD(Calculator!$B$32/Calculator!$F$15,1)),2))+$C88)^2+(1500*ABS(SIN(2*PI()*MOD(Calculator!$B$32/Calculator!$F$15,1)))*IF(MOD(Calculator!$B$32/Calculator!$F$15,1)&lt;0.5,-1,1))^2))),2))</f>
        <v>2.67</v>
      </c>
      <c r="AR88" s="299" t="str">
        <f aca="false">IF(OR(Calculator!$E$16&lt;&gt;"YES",Calculator!$B$32&lt;Calculator!$G$16),"—",ROUND((1+SQRT(((50*POWER(80,POWER(COS(PI()*MOD(Calculator!$B$32/Calculator!$F$16,1)),2))-$C88)^2+(1500*ABS(SIN(2*PI()*MOD(Calculator!$B$32/Calculator!$F$16,1)))*IF(MOD(Calculator!$B$32/Calculator!$F$16,1)&lt;0.5,-1,1))^2)/((50*POWER(80,POWER(COS(PI()*MOD(Calculator!$B$32/Calculator!$F$16,1)),2))+$C88)^2+(1500*ABS(SIN(2*PI()*MOD(Calculator!$B$32/Calculator!$F$16,1)))*IF(MOD(Calculator!$B$32/Calculator!$F$16,1)&lt;0.5,-1,1))^2)))/(1-SQRT(((50*POWER(80,POWER(COS(PI()*MOD(Calculator!$B$32/Calculator!$F$16,1)),2))-$C88)^2+(1500*ABS(SIN(2*PI()*MOD(Calculator!$B$32/Calculator!$F$16,1)))*IF(MOD(Calculator!$B$32/Calculator!$F$16,1)&lt;0.5,-1,1))^2)/((50*POWER(80,POWER(COS(PI()*MOD(Calculator!$B$32/Calculator!$F$16,1)),2))+$C88)^2+(1500*ABS(SIN(2*PI()*MOD(Calculator!$B$32/Calculator!$F$16,1)))*IF(MOD(Calculator!$B$32/Calculator!$F$16,1)&lt;0.5,-1,1))^2))),2))</f>
        <v>—</v>
      </c>
      <c r="AS88" s="299" t="n">
        <f aca="false">IF(OR(Calculator!$E$17&lt;&gt;"YES",Calculator!$B$32&lt;Calculator!$G$17),"—",ROUND((1+SQRT(((50*POWER(80,POWER(COS(PI()*MOD(Calculator!$B$32/Calculator!$F$17,1)),2))-$C88)^2+(1500*ABS(SIN(2*PI()*MOD(Calculator!$B$32/Calculator!$F$17,1)))*IF(MOD(Calculator!$B$32/Calculator!$F$17,1)&lt;0.5,-1,1))^2)/((50*POWER(80,POWER(COS(PI()*MOD(Calculator!$B$32/Calculator!$F$17,1)),2))+$C88)^2+(1500*ABS(SIN(2*PI()*MOD(Calculator!$B$32/Calculator!$F$17,1)))*IF(MOD(Calculator!$B$32/Calculator!$F$17,1)&lt;0.5,-1,1))^2)))/(1-SQRT(((50*POWER(80,POWER(COS(PI()*MOD(Calculator!$B$32/Calculator!$F$17,1)),2))-$C88)^2+(1500*ABS(SIN(2*PI()*MOD(Calculator!$B$32/Calculator!$F$17,1)))*IF(MOD(Calculator!$B$32/Calculator!$F$17,1)&lt;0.5,-1,1))^2)/((50*POWER(80,POWER(COS(PI()*MOD(Calculator!$B$32/Calculator!$F$17,1)),2))+$C88)^2+(1500*ABS(SIN(2*PI()*MOD(Calculator!$B$32/Calculator!$F$17,1)))*IF(MOD(Calculator!$B$32/Calculator!$F$17,1)&lt;0.5,-1,1))^2))),2))</f>
        <v>18.75</v>
      </c>
      <c r="AT88" s="299" t="str">
        <f aca="false">IF(OR(Calculator!$E$18&lt;&gt;"YES",Calculator!$B$32&lt;Calculator!$G$18),"—",ROUND((1+SQRT(((50*POWER(80,POWER(COS(PI()*MOD(Calculator!$B$32/Calculator!$F$18,1)),2))-$C88)^2+(1500*ABS(SIN(2*PI()*MOD(Calculator!$B$32/Calculator!$F$18,1)))*IF(MOD(Calculator!$B$32/Calculator!$F$18,1)&lt;0.5,-1,1))^2)/((50*POWER(80,POWER(COS(PI()*MOD(Calculator!$B$32/Calculator!$F$18,1)),2))+$C88)^2+(1500*ABS(SIN(2*PI()*MOD(Calculator!$B$32/Calculator!$F$18,1)))*IF(MOD(Calculator!$B$32/Calculator!$F$18,1)&lt;0.5,-1,1))^2)))/(1-SQRT(((50*POWER(80,POWER(COS(PI()*MOD(Calculator!$B$32/Calculator!$F$18,1)),2))-$C88)^2+(1500*ABS(SIN(2*PI()*MOD(Calculator!$B$32/Calculator!$F$18,1)))*IF(MOD(Calculator!$B$32/Calculator!$F$18,1)&lt;0.5,-1,1))^2)/((50*POWER(80,POWER(COS(PI()*MOD(Calculator!$B$32/Calculator!$F$18,1)),2))+$C88)^2+(1500*ABS(SIN(2*PI()*MOD(Calculator!$B$32/Calculator!$F$18,1)))*IF(MOD(Calculator!$B$32/Calculator!$F$18,1)&lt;0.5,-1,1))^2))),2))</f>
        <v>—</v>
      </c>
      <c r="AU88" s="299" t="str">
        <f aca="false">IF(OR(Calculator!$E$19&lt;&gt;"YES",Calculator!$B$32&lt;Calculator!$G$19),"—",ROUND((1+SQRT(((50*POWER(80,POWER(COS(PI()*MOD(Calculator!$B$32/Calculator!$F$19,1)),2))-$C88)^2+(1500*ABS(SIN(2*PI()*MOD(Calculator!$B$32/Calculator!$F$19,1)))*IF(MOD(Calculator!$B$32/Calculator!$F$19,1)&lt;0.5,-1,1))^2)/((50*POWER(80,POWER(COS(PI()*MOD(Calculator!$B$32/Calculator!$F$19,1)),2))+$C88)^2+(1500*ABS(SIN(2*PI()*MOD(Calculator!$B$32/Calculator!$F$19,1)))*IF(MOD(Calculator!$B$32/Calculator!$F$19,1)&lt;0.5,-1,1))^2)))/(1-SQRT(((50*POWER(80,POWER(COS(PI()*MOD(Calculator!$B$32/Calculator!$F$19,1)),2))-$C88)^2+(1500*ABS(SIN(2*PI()*MOD(Calculator!$B$32/Calculator!$F$19,1)))*IF(MOD(Calculator!$B$32/Calculator!$F$19,1)&lt;0.5,-1,1))^2)/((50*POWER(80,POWER(COS(PI()*MOD(Calculator!$B$32/Calculator!$F$19,1)),2))+$C88)^2+(1500*ABS(SIN(2*PI()*MOD(Calculator!$B$32/Calculator!$F$19,1)))*IF(MOD(Calculator!$B$32/Calculator!$F$19,1)&lt;0.5,-1,1))^2))),2))</f>
        <v>—</v>
      </c>
      <c r="AV88" s="299" t="str">
        <f aca="false">IF(OR(Calculator!$E$20&lt;&gt;"YES",Calculator!$B$32&lt;Calculator!$G$20),"—",ROUND((1+SQRT(((50*POWER(80,POWER(COS(PI()*MOD(Calculator!$B$32/Calculator!$F$20,1)),2))-$C88)^2+(1500*ABS(SIN(2*PI()*MOD(Calculator!$B$32/Calculator!$F$20,1)))*IF(MOD(Calculator!$B$32/Calculator!$F$20,1)&lt;0.5,-1,1))^2)/((50*POWER(80,POWER(COS(PI()*MOD(Calculator!$B$32/Calculator!$F$20,1)),2))+$C88)^2+(1500*ABS(SIN(2*PI()*MOD(Calculator!$B$32/Calculator!$F$20,1)))*IF(MOD(Calculator!$B$32/Calculator!$F$20,1)&lt;0.5,-1,1))^2)))/(1-SQRT(((50*POWER(80,POWER(COS(PI()*MOD(Calculator!$B$32/Calculator!$F$20,1)),2))-$C88)^2+(1500*ABS(SIN(2*PI()*MOD(Calculator!$B$32/Calculator!$F$20,1)))*IF(MOD(Calculator!$B$32/Calculator!$F$20,1)&lt;0.5,-1,1))^2)/((50*POWER(80,POWER(COS(PI()*MOD(Calculator!$B$32/Calculator!$F$20,1)),2))+$C88)^2+(1500*ABS(SIN(2*PI()*MOD(Calculator!$B$32/Calculator!$F$20,1)))*IF(MOD(Calculator!$B$32/Calculator!$F$20,1)&lt;0.5,-1,1))^2))),2))</f>
        <v>—</v>
      </c>
      <c r="AW88" s="299" t="str">
        <f aca="false">IF(OR(Calculator!$E$21&lt;&gt;"YES",Calculator!$B$32&lt;Calculator!$G$21),"—",ROUND((1+SQRT(((50*POWER(80,POWER(COS(PI()*MOD(Calculator!$B$32/Calculator!$F$21,1)),2))-$C88)^2+(1500*ABS(SIN(2*PI()*MOD(Calculator!$B$32/Calculator!$F$21,1)))*IF(MOD(Calculator!$B$32/Calculator!$F$21,1)&lt;0.5,-1,1))^2)/((50*POWER(80,POWER(COS(PI()*MOD(Calculator!$B$32/Calculator!$F$21,1)),2))+$C88)^2+(1500*ABS(SIN(2*PI()*MOD(Calculator!$B$32/Calculator!$F$21,1)))*IF(MOD(Calculator!$B$32/Calculator!$F$21,1)&lt;0.5,-1,1))^2)))/(1-SQRT(((50*POWER(80,POWER(COS(PI()*MOD(Calculator!$B$32/Calculator!$F$21,1)),2))-$C88)^2+(1500*ABS(SIN(2*PI()*MOD(Calculator!$B$32/Calculator!$F$21,1)))*IF(MOD(Calculator!$B$32/Calculator!$F$21,1)&lt;0.5,-1,1))^2)/((50*POWER(80,POWER(COS(PI()*MOD(Calculator!$B$32/Calculator!$F$21,1)),2))+$C88)^2+(1500*ABS(SIN(2*PI()*MOD(Calculator!$B$32/Calculator!$F$21,1)))*IF(MOD(Calculator!$B$32/Calculator!$F$21,1)&lt;0.5,-1,1))^2))),2))</f>
        <v>—</v>
      </c>
      <c r="AX88" s="299" t="str">
        <f aca="false">IF(OR(Calculator!$E$22&lt;&gt;"YES",Calculator!$B$32&lt;Calculator!$G$22),"—",ROUND((1+SQRT(((50*POWER(80,POWER(COS(PI()*MOD(Calculator!$B$32/Calculator!$F$22,1)),2))-$C88)^2+(1500*ABS(SIN(2*PI()*MOD(Calculator!$B$32/Calculator!$F$22,1)))*IF(MOD(Calculator!$B$32/Calculator!$F$22,1)&lt;0.5,-1,1))^2)/((50*POWER(80,POWER(COS(PI()*MOD(Calculator!$B$32/Calculator!$F$22,1)),2))+$C88)^2+(1500*ABS(SIN(2*PI()*MOD(Calculator!$B$32/Calculator!$F$22,1)))*IF(MOD(Calculator!$B$32/Calculator!$F$22,1)&lt;0.5,-1,1))^2)))/(1-SQRT(((50*POWER(80,POWER(COS(PI()*MOD(Calculator!$B$32/Calculator!$F$22,1)),2))-$C88)^2+(1500*ABS(SIN(2*PI()*MOD(Calculator!$B$32/Calculator!$F$22,1)))*IF(MOD(Calculator!$B$32/Calculator!$F$22,1)&lt;0.5,-1,1))^2)/((50*POWER(80,POWER(COS(PI()*MOD(Calculator!$B$32/Calculator!$F$22,1)),2))+$C88)^2+(1500*ABS(SIN(2*PI()*MOD(Calculator!$B$32/Calculator!$F$22,1)))*IF(MOD(Calculator!$B$32/Calculator!$F$22,1)&lt;0.5,-1,1))^2))),2))</f>
        <v>—</v>
      </c>
      <c r="AY88" s="293" t="n">
        <f aca="false">IFERROR(ROUND((IF(ISNUMBER(AN88),AN88,0)+IF(ISNUMBER(AO88),AO88,0)+IF(ISNUMBER(AP88),AP88,0)+IF(ISNUMBER(AQ88),AQ88,0)+IF(ISNUMBER(AR88),AR88,0)+IF(ISNUMBER(AS88),AS88,0)+IF(ISNUMBER(AT88),AT88,0)+IF(ISNUMBER(AU88),AU88,0)+IF(ISNUMBER(AV88),AV88,0)+IF(ISNUMBER(AW88),AW88,0)+IF(ISNUMBER(AX88),AX88,0))/(IF(ISNUMBER(AN88),1,0)+IF(ISNUMBER(AO88),1,0)+IF(ISNUMBER(AP88),1,0)+IF(ISNUMBER(AQ88),1,0)+IF(ISNUMBER(AR88),1,0)+IF(ISNUMBER(AS88),1,0)+IF(ISNUMBER(AT88),1,0)+IF(ISNUMBER(AU88),1,0)+IF(ISNUMBER(AV88),1,0)+IF(ISNUMBER(AW88),1,0)+IF(ISNUMBER(AX88),1,0)),4),"")</f>
        <v>10.71</v>
      </c>
      <c r="AZ88" s="299" t="str">
        <f aca="false">IF(OR(Calculator!$E$12&lt;&gt;"YES",Calculator!$B$33&lt;Calculator!$G$12),"—",ROUND((1+SQRT(((50*POWER(80,POWER(COS(PI()*MOD(Calculator!$B$33/Calculator!$F$12,1)),2))-$C88)^2+(1500*ABS(SIN(2*PI()*MOD(Calculator!$B$33/Calculator!$F$12,1)))*IF(MOD(Calculator!$B$33/Calculator!$F$12,1)&lt;0.5,-1,1))^2)/((50*POWER(80,POWER(COS(PI()*MOD(Calculator!$B$33/Calculator!$F$12,1)),2))+$C88)^2+(1500*ABS(SIN(2*PI()*MOD(Calculator!$B$33/Calculator!$F$12,1)))*IF(MOD(Calculator!$B$33/Calculator!$F$12,1)&lt;0.5,-1,1))^2)))/(1-SQRT(((50*POWER(80,POWER(COS(PI()*MOD(Calculator!$B$33/Calculator!$F$12,1)),2))-$C88)^2+(1500*ABS(SIN(2*PI()*MOD(Calculator!$B$33/Calculator!$F$12,1)))*IF(MOD(Calculator!$B$33/Calculator!$F$12,1)&lt;0.5,-1,1))^2)/((50*POWER(80,POWER(COS(PI()*MOD(Calculator!$B$33/Calculator!$F$12,1)),2))+$C88)^2+(1500*ABS(SIN(2*PI()*MOD(Calculator!$B$33/Calculator!$F$12,1)))*IF(MOD(Calculator!$B$33/Calculator!$F$12,1)&lt;0.5,-1,1))^2))),2))</f>
        <v>—</v>
      </c>
      <c r="BA88" s="299" t="str">
        <f aca="false">IF(OR(Calculator!$E$13&lt;&gt;"YES",Calculator!$B$33&lt;Calculator!$G$13),"—",ROUND((1+SQRT(((50*POWER(80,POWER(COS(PI()*MOD(Calculator!$B$33/Calculator!$F$13,1)),2))-$C88)^2+(1500*ABS(SIN(2*PI()*MOD(Calculator!$B$33/Calculator!$F$13,1)))*IF(MOD(Calculator!$B$33/Calculator!$F$13,1)&lt;0.5,-1,1))^2)/((50*POWER(80,POWER(COS(PI()*MOD(Calculator!$B$33/Calculator!$F$13,1)),2))+$C88)^2+(1500*ABS(SIN(2*PI()*MOD(Calculator!$B$33/Calculator!$F$13,1)))*IF(MOD(Calculator!$B$33/Calculator!$F$13,1)&lt;0.5,-1,1))^2)))/(1-SQRT(((50*POWER(80,POWER(COS(PI()*MOD(Calculator!$B$33/Calculator!$F$13,1)),2))-$C88)^2+(1500*ABS(SIN(2*PI()*MOD(Calculator!$B$33/Calculator!$F$13,1)))*IF(MOD(Calculator!$B$33/Calculator!$F$13,1)&lt;0.5,-1,1))^2)/((50*POWER(80,POWER(COS(PI()*MOD(Calculator!$B$33/Calculator!$F$13,1)),2))+$C88)^2+(1500*ABS(SIN(2*PI()*MOD(Calculator!$B$33/Calculator!$F$13,1)))*IF(MOD(Calculator!$B$33/Calculator!$F$13,1)&lt;0.5,-1,1))^2))),2))</f>
        <v>—</v>
      </c>
      <c r="BB88" s="299" t="str">
        <f aca="false">IF(OR(Calculator!$E$14&lt;&gt;"YES",Calculator!$B$33&lt;Calculator!$G$14),"—",ROUND((1+SQRT(((50*POWER(80,POWER(COS(PI()*MOD(Calculator!$B$33/Calculator!$F$14,1)),2))-$C88)^2+(1500*ABS(SIN(2*PI()*MOD(Calculator!$B$33/Calculator!$F$14,1)))*IF(MOD(Calculator!$B$33/Calculator!$F$14,1)&lt;0.5,-1,1))^2)/((50*POWER(80,POWER(COS(PI()*MOD(Calculator!$B$33/Calculator!$F$14,1)),2))+$C88)^2+(1500*ABS(SIN(2*PI()*MOD(Calculator!$B$33/Calculator!$F$14,1)))*IF(MOD(Calculator!$B$33/Calculator!$F$14,1)&lt;0.5,-1,1))^2)))/(1-SQRT(((50*POWER(80,POWER(COS(PI()*MOD(Calculator!$B$33/Calculator!$F$14,1)),2))-$C88)^2+(1500*ABS(SIN(2*PI()*MOD(Calculator!$B$33/Calculator!$F$14,1)))*IF(MOD(Calculator!$B$33/Calculator!$F$14,1)&lt;0.5,-1,1))^2)/((50*POWER(80,POWER(COS(PI()*MOD(Calculator!$B$33/Calculator!$F$14,1)),2))+$C88)^2+(1500*ABS(SIN(2*PI()*MOD(Calculator!$B$33/Calculator!$F$14,1)))*IF(MOD(Calculator!$B$33/Calculator!$F$14,1)&lt;0.5,-1,1))^2))),2))</f>
        <v>—</v>
      </c>
      <c r="BC88" s="299" t="n">
        <f aca="false">IF(OR(Calculator!$E$15&lt;&gt;"YES",Calculator!$B$33&lt;Calculator!$G$15),"—",ROUND((1+SQRT(((50*POWER(80,POWER(COS(PI()*MOD(Calculator!$B$33/Calculator!$F$15,1)),2))-$C88)^2+(1500*ABS(SIN(2*PI()*MOD(Calculator!$B$33/Calculator!$F$15,1)))*IF(MOD(Calculator!$B$33/Calculator!$F$15,1)&lt;0.5,-1,1))^2)/((50*POWER(80,POWER(COS(PI()*MOD(Calculator!$B$33/Calculator!$F$15,1)),2))+$C88)^2+(1500*ABS(SIN(2*PI()*MOD(Calculator!$B$33/Calculator!$F$15,1)))*IF(MOD(Calculator!$B$33/Calculator!$F$15,1)&lt;0.5,-1,1))^2)))/(1-SQRT(((50*POWER(80,POWER(COS(PI()*MOD(Calculator!$B$33/Calculator!$F$15,1)),2))-$C88)^2+(1500*ABS(SIN(2*PI()*MOD(Calculator!$B$33/Calculator!$F$15,1)))*IF(MOD(Calculator!$B$33/Calculator!$F$15,1)&lt;0.5,-1,1))^2)/((50*POWER(80,POWER(COS(PI()*MOD(Calculator!$B$33/Calculator!$F$15,1)),2))+$C88)^2+(1500*ABS(SIN(2*PI()*MOD(Calculator!$B$33/Calculator!$F$15,1)))*IF(MOD(Calculator!$B$33/Calculator!$F$15,1)&lt;0.5,-1,1))^2))),2))</f>
        <v>2.85</v>
      </c>
      <c r="BD88" s="299" t="str">
        <f aca="false">IF(OR(Calculator!$E$16&lt;&gt;"YES",Calculator!$B$33&lt;Calculator!$G$16),"—",ROUND((1+SQRT(((50*POWER(80,POWER(COS(PI()*MOD(Calculator!$B$33/Calculator!$F$16,1)),2))-$C88)^2+(1500*ABS(SIN(2*PI()*MOD(Calculator!$B$33/Calculator!$F$16,1)))*IF(MOD(Calculator!$B$33/Calculator!$F$16,1)&lt;0.5,-1,1))^2)/((50*POWER(80,POWER(COS(PI()*MOD(Calculator!$B$33/Calculator!$F$16,1)),2))+$C88)^2+(1500*ABS(SIN(2*PI()*MOD(Calculator!$B$33/Calculator!$F$16,1)))*IF(MOD(Calculator!$B$33/Calculator!$F$16,1)&lt;0.5,-1,1))^2)))/(1-SQRT(((50*POWER(80,POWER(COS(PI()*MOD(Calculator!$B$33/Calculator!$F$16,1)),2))-$C88)^2+(1500*ABS(SIN(2*PI()*MOD(Calculator!$B$33/Calculator!$F$16,1)))*IF(MOD(Calculator!$B$33/Calculator!$F$16,1)&lt;0.5,-1,1))^2)/((50*POWER(80,POWER(COS(PI()*MOD(Calculator!$B$33/Calculator!$F$16,1)),2))+$C88)^2+(1500*ABS(SIN(2*PI()*MOD(Calculator!$B$33/Calculator!$F$16,1)))*IF(MOD(Calculator!$B$33/Calculator!$F$16,1)&lt;0.5,-1,1))^2))),2))</f>
        <v>—</v>
      </c>
      <c r="BE88" s="299" t="n">
        <f aca="false">IF(OR(Calculator!$E$17&lt;&gt;"YES",Calculator!$B$33&lt;Calculator!$G$17),"—",ROUND((1+SQRT(((50*POWER(80,POWER(COS(PI()*MOD(Calculator!$B$33/Calculator!$F$17,1)),2))-$C88)^2+(1500*ABS(SIN(2*PI()*MOD(Calculator!$B$33/Calculator!$F$17,1)))*IF(MOD(Calculator!$B$33/Calculator!$F$17,1)&lt;0.5,-1,1))^2)/((50*POWER(80,POWER(COS(PI()*MOD(Calculator!$B$33/Calculator!$F$17,1)),2))+$C88)^2+(1500*ABS(SIN(2*PI()*MOD(Calculator!$B$33/Calculator!$F$17,1)))*IF(MOD(Calculator!$B$33/Calculator!$F$17,1)&lt;0.5,-1,1))^2)))/(1-SQRT(((50*POWER(80,POWER(COS(PI()*MOD(Calculator!$B$33/Calculator!$F$17,1)),2))-$C88)^2+(1500*ABS(SIN(2*PI()*MOD(Calculator!$B$33/Calculator!$F$17,1)))*IF(MOD(Calculator!$B$33/Calculator!$F$17,1)&lt;0.5,-1,1))^2)/((50*POWER(80,POWER(COS(PI()*MOD(Calculator!$B$33/Calculator!$F$17,1)),2))+$C88)^2+(1500*ABS(SIN(2*PI()*MOD(Calculator!$B$33/Calculator!$F$17,1)))*IF(MOD(Calculator!$B$33/Calculator!$F$17,1)&lt;0.5,-1,1))^2))),2))</f>
        <v>20.94</v>
      </c>
      <c r="BF88" s="299" t="str">
        <f aca="false">IF(OR(Calculator!$E$18&lt;&gt;"YES",Calculator!$B$33&lt;Calculator!$G$18),"—",ROUND((1+SQRT(((50*POWER(80,POWER(COS(PI()*MOD(Calculator!$B$33/Calculator!$F$18,1)),2))-$C88)^2+(1500*ABS(SIN(2*PI()*MOD(Calculator!$B$33/Calculator!$F$18,1)))*IF(MOD(Calculator!$B$33/Calculator!$F$18,1)&lt;0.5,-1,1))^2)/((50*POWER(80,POWER(COS(PI()*MOD(Calculator!$B$33/Calculator!$F$18,1)),2))+$C88)^2+(1500*ABS(SIN(2*PI()*MOD(Calculator!$B$33/Calculator!$F$18,1)))*IF(MOD(Calculator!$B$33/Calculator!$F$18,1)&lt;0.5,-1,1))^2)))/(1-SQRT(((50*POWER(80,POWER(COS(PI()*MOD(Calculator!$B$33/Calculator!$F$18,1)),2))-$C88)^2+(1500*ABS(SIN(2*PI()*MOD(Calculator!$B$33/Calculator!$F$18,1)))*IF(MOD(Calculator!$B$33/Calculator!$F$18,1)&lt;0.5,-1,1))^2)/((50*POWER(80,POWER(COS(PI()*MOD(Calculator!$B$33/Calculator!$F$18,1)),2))+$C88)^2+(1500*ABS(SIN(2*PI()*MOD(Calculator!$B$33/Calculator!$F$18,1)))*IF(MOD(Calculator!$B$33/Calculator!$F$18,1)&lt;0.5,-1,1))^2))),2))</f>
        <v>—</v>
      </c>
      <c r="BG88" s="299" t="str">
        <f aca="false">IF(OR(Calculator!$E$19&lt;&gt;"YES",Calculator!$B$33&lt;Calculator!$G$19),"—",ROUND((1+SQRT(((50*POWER(80,POWER(COS(PI()*MOD(Calculator!$B$33/Calculator!$F$19,1)),2))-$C88)^2+(1500*ABS(SIN(2*PI()*MOD(Calculator!$B$33/Calculator!$F$19,1)))*IF(MOD(Calculator!$B$33/Calculator!$F$19,1)&lt;0.5,-1,1))^2)/((50*POWER(80,POWER(COS(PI()*MOD(Calculator!$B$33/Calculator!$F$19,1)),2))+$C88)^2+(1500*ABS(SIN(2*PI()*MOD(Calculator!$B$33/Calculator!$F$19,1)))*IF(MOD(Calculator!$B$33/Calculator!$F$19,1)&lt;0.5,-1,1))^2)))/(1-SQRT(((50*POWER(80,POWER(COS(PI()*MOD(Calculator!$B$33/Calculator!$F$19,1)),2))-$C88)^2+(1500*ABS(SIN(2*PI()*MOD(Calculator!$B$33/Calculator!$F$19,1)))*IF(MOD(Calculator!$B$33/Calculator!$F$19,1)&lt;0.5,-1,1))^2)/((50*POWER(80,POWER(COS(PI()*MOD(Calculator!$B$33/Calculator!$F$19,1)),2))+$C88)^2+(1500*ABS(SIN(2*PI()*MOD(Calculator!$B$33/Calculator!$F$19,1)))*IF(MOD(Calculator!$B$33/Calculator!$F$19,1)&lt;0.5,-1,1))^2))),2))</f>
        <v>—</v>
      </c>
      <c r="BH88" s="299" t="str">
        <f aca="false">IF(OR(Calculator!$E$20&lt;&gt;"YES",Calculator!$B$33&lt;Calculator!$G$20),"—",ROUND((1+SQRT(((50*POWER(80,POWER(COS(PI()*MOD(Calculator!$B$33/Calculator!$F$20,1)),2))-$C88)^2+(1500*ABS(SIN(2*PI()*MOD(Calculator!$B$33/Calculator!$F$20,1)))*IF(MOD(Calculator!$B$33/Calculator!$F$20,1)&lt;0.5,-1,1))^2)/((50*POWER(80,POWER(COS(PI()*MOD(Calculator!$B$33/Calculator!$F$20,1)),2))+$C88)^2+(1500*ABS(SIN(2*PI()*MOD(Calculator!$B$33/Calculator!$F$20,1)))*IF(MOD(Calculator!$B$33/Calculator!$F$20,1)&lt;0.5,-1,1))^2)))/(1-SQRT(((50*POWER(80,POWER(COS(PI()*MOD(Calculator!$B$33/Calculator!$F$20,1)),2))-$C88)^2+(1500*ABS(SIN(2*PI()*MOD(Calculator!$B$33/Calculator!$F$20,1)))*IF(MOD(Calculator!$B$33/Calculator!$F$20,1)&lt;0.5,-1,1))^2)/((50*POWER(80,POWER(COS(PI()*MOD(Calculator!$B$33/Calculator!$F$20,1)),2))+$C88)^2+(1500*ABS(SIN(2*PI()*MOD(Calculator!$B$33/Calculator!$F$20,1)))*IF(MOD(Calculator!$B$33/Calculator!$F$20,1)&lt;0.5,-1,1))^2))),2))</f>
        <v>—</v>
      </c>
      <c r="BI88" s="299" t="str">
        <f aca="false">IF(OR(Calculator!$E$21&lt;&gt;"YES",Calculator!$B$33&lt;Calculator!$G$21),"—",ROUND((1+SQRT(((50*POWER(80,POWER(COS(PI()*MOD(Calculator!$B$33/Calculator!$F$21,1)),2))-$C88)^2+(1500*ABS(SIN(2*PI()*MOD(Calculator!$B$33/Calculator!$F$21,1)))*IF(MOD(Calculator!$B$33/Calculator!$F$21,1)&lt;0.5,-1,1))^2)/((50*POWER(80,POWER(COS(PI()*MOD(Calculator!$B$33/Calculator!$F$21,1)),2))+$C88)^2+(1500*ABS(SIN(2*PI()*MOD(Calculator!$B$33/Calculator!$F$21,1)))*IF(MOD(Calculator!$B$33/Calculator!$F$21,1)&lt;0.5,-1,1))^2)))/(1-SQRT(((50*POWER(80,POWER(COS(PI()*MOD(Calculator!$B$33/Calculator!$F$21,1)),2))-$C88)^2+(1500*ABS(SIN(2*PI()*MOD(Calculator!$B$33/Calculator!$F$21,1)))*IF(MOD(Calculator!$B$33/Calculator!$F$21,1)&lt;0.5,-1,1))^2)/((50*POWER(80,POWER(COS(PI()*MOD(Calculator!$B$33/Calculator!$F$21,1)),2))+$C88)^2+(1500*ABS(SIN(2*PI()*MOD(Calculator!$B$33/Calculator!$F$21,1)))*IF(MOD(Calculator!$B$33/Calculator!$F$21,1)&lt;0.5,-1,1))^2))),2))</f>
        <v>—</v>
      </c>
      <c r="BJ88" s="299" t="str">
        <f aca="false">IF(OR(Calculator!$E$22&lt;&gt;"YES",Calculator!$B$33&lt;Calculator!$G$22),"—",ROUND((1+SQRT(((50*POWER(80,POWER(COS(PI()*MOD(Calculator!$B$33/Calculator!$F$22,1)),2))-$C88)^2+(1500*ABS(SIN(2*PI()*MOD(Calculator!$B$33/Calculator!$F$22,1)))*IF(MOD(Calculator!$B$33/Calculator!$F$22,1)&lt;0.5,-1,1))^2)/((50*POWER(80,POWER(COS(PI()*MOD(Calculator!$B$33/Calculator!$F$22,1)),2))+$C88)^2+(1500*ABS(SIN(2*PI()*MOD(Calculator!$B$33/Calculator!$F$22,1)))*IF(MOD(Calculator!$B$33/Calculator!$F$22,1)&lt;0.5,-1,1))^2)))/(1-SQRT(((50*POWER(80,POWER(COS(PI()*MOD(Calculator!$B$33/Calculator!$F$22,1)),2))-$C88)^2+(1500*ABS(SIN(2*PI()*MOD(Calculator!$B$33/Calculator!$F$22,1)))*IF(MOD(Calculator!$B$33/Calculator!$F$22,1)&lt;0.5,-1,1))^2)/((50*POWER(80,POWER(COS(PI()*MOD(Calculator!$B$33/Calculator!$F$22,1)),2))+$C88)^2+(1500*ABS(SIN(2*PI()*MOD(Calculator!$B$33/Calculator!$F$22,1)))*IF(MOD(Calculator!$B$33/Calculator!$F$22,1)&lt;0.5,-1,1))^2))),2))</f>
        <v>—</v>
      </c>
      <c r="BK88" s="293" t="n">
        <f aca="false">IFERROR(ROUND((IF(ISNUMBER(AZ88),AZ88,0)+IF(ISNUMBER(BA88),BA88,0)+IF(ISNUMBER(BB88),BB88,0)+IF(ISNUMBER(BC88),BC88,0)+IF(ISNUMBER(BD88),BD88,0)+IF(ISNUMBER(BE88),BE88,0)+IF(ISNUMBER(BF88),BF88,0)+IF(ISNUMBER(BG88),BG88,0)+IF(ISNUMBER(BH88),BH88,0)+IF(ISNUMBER(BI88),BI88,0)+IF(ISNUMBER(BJ88),BJ88,0))/(IF(ISNUMBER(AZ88),1,0)+IF(ISNUMBER(BA88),1,0)+IF(ISNUMBER(BB88),1,0)+IF(ISNUMBER(BC88),1,0)+IF(ISNUMBER(BD88),1,0)+IF(ISNUMBER(BE88),1,0)+IF(ISNUMBER(BF88),1,0)+IF(ISNUMBER(BG88),1,0)+IF(ISNUMBER(BH88),1,0)+IF(ISNUMBER(BI88),1,0)+IF(ISNUMBER(BJ88),1,0)),4),"")</f>
        <v>11.895</v>
      </c>
      <c r="BM88" s="253" t="str">
        <f aca="false">IF(OR(Calculator!$E$12&lt;&gt;"YES",Calculator!$B$29&lt;Calculator!$G$12),"—",ROUND((1+SQRT(((50*POWER(80,POWER(COS(PI()*MOD(Calculator!$B$29/Calculator!$F$12,1)),2))+MIN(500,MAX(30,100*EXP(-0.3*'VSWR Calculator'!$C$24)*(1+3*ABS(MOD('VSWR Calculator'!$C$23/Calculator!$F$12/2,1)-0.5))))/'VSWR Calculator'!$C$25)-$C88)^2+(1500*ABS(SIN(2*PI()*MOD(Calculator!$B$29/Calculator!$F$12,1)))*IF(MOD(Calculator!$B$29/Calculator!$F$12,1)&lt;0.5,-1,1))^2)/SQRT(((50*POWER(80,POWER(COS(PI()*MOD(Calculator!$B$29/Calculator!$F$12,1)),2))+MIN(500,MAX(30,100*EXP(-0.3*'VSWR Calculator'!$C$24)*(1+3*ABS(MOD('VSWR Calculator'!$C$23/Calculator!$F$12/2,1)-0.5))))/'VSWR Calculator'!$C$25)+$C88)^2+(1500*ABS(SIN(2*PI()*MOD(Calculator!$B$29/Calculator!$F$12,1)))*IF(MOD(Calculator!$B$29/Calculator!$F$12,1)&lt;0.5,-1,1))^2))/(1-SQRT(((50*POWER(80,POWER(COS(PI()*MOD(Calculator!$B$29/Calculator!$F$12,1)),2))+MIN(500,MAX(30,100*EXP(-0.3*'VSWR Calculator'!$C$24)*(1+3*ABS(MOD('VSWR Calculator'!$C$23/Calculator!$F$12/2,1)-0.5))))/'VSWR Calculator'!$C$25)-$C88)^2+(1500*ABS(SIN(2*PI()*MOD(Calculator!$B$29/Calculator!$F$12,1)))*IF(MOD(Calculator!$B$29/Calculator!$F$12,1)&lt;0.5,-1,1))^2)/SQRT(((50*POWER(80,POWER(COS(PI()*MOD(Calculator!$B$29/Calculator!$F$12,1)),2))+MIN(500,MAX(30,100*EXP(-0.3*'VSWR Calculator'!$C$24)*(1+3*ABS(MOD('VSWR Calculator'!$C$23/Calculator!$F$12/2,1)-0.5))))/'VSWR Calculator'!$C$25)+$C88)^2+(1500*ABS(SIN(2*PI()*MOD(Calculator!$B$29/Calculator!$F$12,1)))*IF(MOD(Calculator!$B$29/Calculator!$F$12,1)&lt;0.5,-1,1))^2)),2))</f>
        <v>—</v>
      </c>
      <c r="BN88" s="253" t="str">
        <f aca="false">IF(OR(Calculator!$E$13&lt;&gt;"YES",Calculator!$B$29&lt;Calculator!$G$13),"—",ROUND((1+SQRT(((50*POWER(80,POWER(COS(PI()*MOD(Calculator!$B$29/Calculator!$F$13,1)),2))+MIN(500,MAX(30,100*EXP(-0.3*'VSWR Calculator'!$C$24)*(1+3*ABS(MOD('VSWR Calculator'!$C$23/Calculator!$F$13/2,1)-0.5))))/'VSWR Calculator'!$C$25)-$C88)^2+(1500*ABS(SIN(2*PI()*MOD(Calculator!$B$29/Calculator!$F$13,1)))*IF(MOD(Calculator!$B$29/Calculator!$F$13,1)&lt;0.5,-1,1))^2)/SQRT(((50*POWER(80,POWER(COS(PI()*MOD(Calculator!$B$29/Calculator!$F$13,1)),2))+MIN(500,MAX(30,100*EXP(-0.3*'VSWR Calculator'!$C$24)*(1+3*ABS(MOD('VSWR Calculator'!$C$23/Calculator!$F$13/2,1)-0.5))))/'VSWR Calculator'!$C$25)+$C88)^2+(1500*ABS(SIN(2*PI()*MOD(Calculator!$B$29/Calculator!$F$13,1)))*IF(MOD(Calculator!$B$29/Calculator!$F$13,1)&lt;0.5,-1,1))^2))/(1-SQRT(((50*POWER(80,POWER(COS(PI()*MOD(Calculator!$B$29/Calculator!$F$13,1)),2))+MIN(500,MAX(30,100*EXP(-0.3*'VSWR Calculator'!$C$24)*(1+3*ABS(MOD('VSWR Calculator'!$C$23/Calculator!$F$13/2,1)-0.5))))/'VSWR Calculator'!$C$25)-$C88)^2+(1500*ABS(SIN(2*PI()*MOD(Calculator!$B$29/Calculator!$F$13,1)))*IF(MOD(Calculator!$B$29/Calculator!$F$13,1)&lt;0.5,-1,1))^2)/SQRT(((50*POWER(80,POWER(COS(PI()*MOD(Calculator!$B$29/Calculator!$F$13,1)),2))+MIN(500,MAX(30,100*EXP(-0.3*'VSWR Calculator'!$C$24)*(1+3*ABS(MOD('VSWR Calculator'!$C$23/Calculator!$F$13/2,1)-0.5))))/'VSWR Calculator'!$C$25)+$C88)^2+(1500*ABS(SIN(2*PI()*MOD(Calculator!$B$29/Calculator!$F$13,1)))*IF(MOD(Calculator!$B$29/Calculator!$F$13,1)&lt;0.5,-1,1))^2)),2))</f>
        <v>—</v>
      </c>
      <c r="BO88" s="253" t="str">
        <f aca="false">IF(OR(Calculator!$E$14&lt;&gt;"YES",Calculator!$B$29&lt;Calculator!$G$14),"—",ROUND((1+SQRT(((50*POWER(80,POWER(COS(PI()*MOD(Calculator!$B$29/Calculator!$F$14,1)),2))+MIN(500,MAX(30,100*EXP(-0.3*'VSWR Calculator'!$C$24)*(1+3*ABS(MOD('VSWR Calculator'!$C$23/Calculator!$F$14/2,1)-0.5))))/'VSWR Calculator'!$C$25)-$C88)^2+(1500*ABS(SIN(2*PI()*MOD(Calculator!$B$29/Calculator!$F$14,1)))*IF(MOD(Calculator!$B$29/Calculator!$F$14,1)&lt;0.5,-1,1))^2)/SQRT(((50*POWER(80,POWER(COS(PI()*MOD(Calculator!$B$29/Calculator!$F$14,1)),2))+MIN(500,MAX(30,100*EXP(-0.3*'VSWR Calculator'!$C$24)*(1+3*ABS(MOD('VSWR Calculator'!$C$23/Calculator!$F$14/2,1)-0.5))))/'VSWR Calculator'!$C$25)+$C88)^2+(1500*ABS(SIN(2*PI()*MOD(Calculator!$B$29/Calculator!$F$14,1)))*IF(MOD(Calculator!$B$29/Calculator!$F$14,1)&lt;0.5,-1,1))^2))/(1-SQRT(((50*POWER(80,POWER(COS(PI()*MOD(Calculator!$B$29/Calculator!$F$14,1)),2))+MIN(500,MAX(30,100*EXP(-0.3*'VSWR Calculator'!$C$24)*(1+3*ABS(MOD('VSWR Calculator'!$C$23/Calculator!$F$14/2,1)-0.5))))/'VSWR Calculator'!$C$25)-$C88)^2+(1500*ABS(SIN(2*PI()*MOD(Calculator!$B$29/Calculator!$F$14,1)))*IF(MOD(Calculator!$B$29/Calculator!$F$14,1)&lt;0.5,-1,1))^2)/SQRT(((50*POWER(80,POWER(COS(PI()*MOD(Calculator!$B$29/Calculator!$F$14,1)),2))+MIN(500,MAX(30,100*EXP(-0.3*'VSWR Calculator'!$C$24)*(1+3*ABS(MOD('VSWR Calculator'!$C$23/Calculator!$F$14/2,1)-0.5))))/'VSWR Calculator'!$C$25)+$C88)^2+(1500*ABS(SIN(2*PI()*MOD(Calculator!$B$29/Calculator!$F$14,1)))*IF(MOD(Calculator!$B$29/Calculator!$F$14,1)&lt;0.5,-1,1))^2)),2))</f>
        <v>—</v>
      </c>
      <c r="BP88" s="253" t="n">
        <f aca="false">IF(OR(Calculator!$E$15&lt;&gt;"YES",Calculator!$B$29&lt;Calculator!$G$15),"—",ROUND((1+SQRT(((50*POWER(80,POWER(COS(PI()*MOD(Calculator!$B$29/Calculator!$F$15,1)),2))+MIN(500,MAX(30,100*EXP(-0.3*'VSWR Calculator'!$C$24)*(1+3*ABS(MOD('VSWR Calculator'!$C$23/Calculator!$F$15/2,1)-0.5))))/'VSWR Calculator'!$C$25)-$C88)^2+(1500*ABS(SIN(2*PI()*MOD(Calculator!$B$29/Calculator!$F$15,1)))*IF(MOD(Calculator!$B$29/Calculator!$F$15,1)&lt;0.5,-1,1))^2)/SQRT(((50*POWER(80,POWER(COS(PI()*MOD(Calculator!$B$29/Calculator!$F$15,1)),2))+MIN(500,MAX(30,100*EXP(-0.3*'VSWR Calculator'!$C$24)*(1+3*ABS(MOD('VSWR Calculator'!$C$23/Calculator!$F$15/2,1)-0.5))))/'VSWR Calculator'!$C$25)+$C88)^2+(1500*ABS(SIN(2*PI()*MOD(Calculator!$B$29/Calculator!$F$15,1)))*IF(MOD(Calculator!$B$29/Calculator!$F$15,1)&lt;0.5,-1,1))^2))/(1-SQRT(((50*POWER(80,POWER(COS(PI()*MOD(Calculator!$B$29/Calculator!$F$15,1)),2))+MIN(500,MAX(30,100*EXP(-0.3*'VSWR Calculator'!$C$24)*(1+3*ABS(MOD('VSWR Calculator'!$C$23/Calculator!$F$15/2,1)-0.5))))/'VSWR Calculator'!$C$25)-$C88)^2+(1500*ABS(SIN(2*PI()*MOD(Calculator!$B$29/Calculator!$F$15,1)))*IF(MOD(Calculator!$B$29/Calculator!$F$15,1)&lt;0.5,-1,1))^2)/SQRT(((50*POWER(80,POWER(COS(PI()*MOD(Calculator!$B$29/Calculator!$F$15,1)),2))+MIN(500,MAX(30,100*EXP(-0.3*'VSWR Calculator'!$C$24)*(1+3*ABS(MOD('VSWR Calculator'!$C$23/Calculator!$F$15/2,1)-0.5))))/'VSWR Calculator'!$C$25)+$C88)^2+(1500*ABS(SIN(2*PI()*MOD(Calculator!$B$29/Calculator!$F$15,1)))*IF(MOD(Calculator!$B$29/Calculator!$F$15,1)&lt;0.5,-1,1))^2)),2))</f>
        <v>17.55</v>
      </c>
      <c r="BQ88" s="253" t="str">
        <f aca="false">IF(OR(Calculator!$E$16&lt;&gt;"YES",Calculator!$B$29&lt;Calculator!$G$16),"—",ROUND((1+SQRT(((50*POWER(80,POWER(COS(PI()*MOD(Calculator!$B$29/Calculator!$F$16,1)),2))+MIN(500,MAX(30,100*EXP(-0.3*'VSWR Calculator'!$C$24)*(1+3*ABS(MOD('VSWR Calculator'!$C$23/Calculator!$F$16/2,1)-0.5))))/'VSWR Calculator'!$C$25)-$C88)^2+(1500*ABS(SIN(2*PI()*MOD(Calculator!$B$29/Calculator!$F$16,1)))*IF(MOD(Calculator!$B$29/Calculator!$F$16,1)&lt;0.5,-1,1))^2)/SQRT(((50*POWER(80,POWER(COS(PI()*MOD(Calculator!$B$29/Calculator!$F$16,1)),2))+MIN(500,MAX(30,100*EXP(-0.3*'VSWR Calculator'!$C$24)*(1+3*ABS(MOD('VSWR Calculator'!$C$23/Calculator!$F$16/2,1)-0.5))))/'VSWR Calculator'!$C$25)+$C88)^2+(1500*ABS(SIN(2*PI()*MOD(Calculator!$B$29/Calculator!$F$16,1)))*IF(MOD(Calculator!$B$29/Calculator!$F$16,1)&lt;0.5,-1,1))^2))/(1-SQRT(((50*POWER(80,POWER(COS(PI()*MOD(Calculator!$B$29/Calculator!$F$16,1)),2))+MIN(500,MAX(30,100*EXP(-0.3*'VSWR Calculator'!$C$24)*(1+3*ABS(MOD('VSWR Calculator'!$C$23/Calculator!$F$16/2,1)-0.5))))/'VSWR Calculator'!$C$25)-$C88)^2+(1500*ABS(SIN(2*PI()*MOD(Calculator!$B$29/Calculator!$F$16,1)))*IF(MOD(Calculator!$B$29/Calculator!$F$16,1)&lt;0.5,-1,1))^2)/SQRT(((50*POWER(80,POWER(COS(PI()*MOD(Calculator!$B$29/Calculator!$F$16,1)),2))+MIN(500,MAX(30,100*EXP(-0.3*'VSWR Calculator'!$C$24)*(1+3*ABS(MOD('VSWR Calculator'!$C$23/Calculator!$F$16/2,1)-0.5))))/'VSWR Calculator'!$C$25)+$C88)^2+(1500*ABS(SIN(2*PI()*MOD(Calculator!$B$29/Calculator!$F$16,1)))*IF(MOD(Calculator!$B$29/Calculator!$F$16,1)&lt;0.5,-1,1))^2)),2))</f>
        <v>—</v>
      </c>
      <c r="BR88" s="253" t="n">
        <f aca="false">IF(OR(Calculator!$E$17&lt;&gt;"YES",Calculator!$B$29&lt;Calculator!$G$17),"—",ROUND((1+SQRT(((50*POWER(80,POWER(COS(PI()*MOD(Calculator!$B$29/Calculator!$F$17,1)),2))+MIN(500,MAX(30,100*EXP(-0.3*'VSWR Calculator'!$C$24)*(1+3*ABS(MOD('VSWR Calculator'!$C$23/Calculator!$F$17/2,1)-0.5))))/'VSWR Calculator'!$C$25)-$C88)^2+(1500*ABS(SIN(2*PI()*MOD(Calculator!$B$29/Calculator!$F$17,1)))*IF(MOD(Calculator!$B$29/Calculator!$F$17,1)&lt;0.5,-1,1))^2)/SQRT(((50*POWER(80,POWER(COS(PI()*MOD(Calculator!$B$29/Calculator!$F$17,1)),2))+MIN(500,MAX(30,100*EXP(-0.3*'VSWR Calculator'!$C$24)*(1+3*ABS(MOD('VSWR Calculator'!$C$23/Calculator!$F$17/2,1)-0.5))))/'VSWR Calculator'!$C$25)+$C88)^2+(1500*ABS(SIN(2*PI()*MOD(Calculator!$B$29/Calculator!$F$17,1)))*IF(MOD(Calculator!$B$29/Calculator!$F$17,1)&lt;0.5,-1,1))^2))/(1-SQRT(((50*POWER(80,POWER(COS(PI()*MOD(Calculator!$B$29/Calculator!$F$17,1)),2))+MIN(500,MAX(30,100*EXP(-0.3*'VSWR Calculator'!$C$24)*(1+3*ABS(MOD('VSWR Calculator'!$C$23/Calculator!$F$17/2,1)-0.5))))/'VSWR Calculator'!$C$25)-$C88)^2+(1500*ABS(SIN(2*PI()*MOD(Calculator!$B$29/Calculator!$F$17,1)))*IF(MOD(Calculator!$B$29/Calculator!$F$17,1)&lt;0.5,-1,1))^2)/SQRT(((50*POWER(80,POWER(COS(PI()*MOD(Calculator!$B$29/Calculator!$F$17,1)),2))+MIN(500,MAX(30,100*EXP(-0.3*'VSWR Calculator'!$C$24)*(1+3*ABS(MOD('VSWR Calculator'!$C$23/Calculator!$F$17/2,1)-0.5))))/'VSWR Calculator'!$C$25)+$C88)^2+(1500*ABS(SIN(2*PI()*MOD(Calculator!$B$29/Calculator!$F$17,1)))*IF(MOD(Calculator!$B$29/Calculator!$F$17,1)&lt;0.5,-1,1))^2)),2))</f>
        <v>16.91</v>
      </c>
      <c r="BS88" s="253" t="str">
        <f aca="false">IF(OR(Calculator!$E$18&lt;&gt;"YES",Calculator!$B$29&lt;Calculator!$G$18),"—",ROUND((1+SQRT(((50*POWER(80,POWER(COS(PI()*MOD(Calculator!$B$29/Calculator!$F$18,1)),2))+MIN(500,MAX(30,100*EXP(-0.3*'VSWR Calculator'!$C$24)*(1+3*ABS(MOD('VSWR Calculator'!$C$23/Calculator!$F$18/2,1)-0.5))))/'VSWR Calculator'!$C$25)-$C88)^2+(1500*ABS(SIN(2*PI()*MOD(Calculator!$B$29/Calculator!$F$18,1)))*IF(MOD(Calculator!$B$29/Calculator!$F$18,1)&lt;0.5,-1,1))^2)/SQRT(((50*POWER(80,POWER(COS(PI()*MOD(Calculator!$B$29/Calculator!$F$18,1)),2))+MIN(500,MAX(30,100*EXP(-0.3*'VSWR Calculator'!$C$24)*(1+3*ABS(MOD('VSWR Calculator'!$C$23/Calculator!$F$18/2,1)-0.5))))/'VSWR Calculator'!$C$25)+$C88)^2+(1500*ABS(SIN(2*PI()*MOD(Calculator!$B$29/Calculator!$F$18,1)))*IF(MOD(Calculator!$B$29/Calculator!$F$18,1)&lt;0.5,-1,1))^2))/(1-SQRT(((50*POWER(80,POWER(COS(PI()*MOD(Calculator!$B$29/Calculator!$F$18,1)),2))+MIN(500,MAX(30,100*EXP(-0.3*'VSWR Calculator'!$C$24)*(1+3*ABS(MOD('VSWR Calculator'!$C$23/Calculator!$F$18/2,1)-0.5))))/'VSWR Calculator'!$C$25)-$C88)^2+(1500*ABS(SIN(2*PI()*MOD(Calculator!$B$29/Calculator!$F$18,1)))*IF(MOD(Calculator!$B$29/Calculator!$F$18,1)&lt;0.5,-1,1))^2)/SQRT(((50*POWER(80,POWER(COS(PI()*MOD(Calculator!$B$29/Calculator!$F$18,1)),2))+MIN(500,MAX(30,100*EXP(-0.3*'VSWR Calculator'!$C$24)*(1+3*ABS(MOD('VSWR Calculator'!$C$23/Calculator!$F$18/2,1)-0.5))))/'VSWR Calculator'!$C$25)+$C88)^2+(1500*ABS(SIN(2*PI()*MOD(Calculator!$B$29/Calculator!$F$18,1)))*IF(MOD(Calculator!$B$29/Calculator!$F$18,1)&lt;0.5,-1,1))^2)),2))</f>
        <v>—</v>
      </c>
      <c r="BT88" s="253" t="str">
        <f aca="false">IF(OR(Calculator!$E$19&lt;&gt;"YES",Calculator!$B$29&lt;Calculator!$G$19),"—",ROUND((1+SQRT(((50*POWER(80,POWER(COS(PI()*MOD(Calculator!$B$29/Calculator!$F$19,1)),2))+MIN(500,MAX(30,100*EXP(-0.3*'VSWR Calculator'!$C$24)*(1+3*ABS(MOD('VSWR Calculator'!$C$23/Calculator!$F$19/2,1)-0.5))))/'VSWR Calculator'!$C$25)-$C88)^2+(1500*ABS(SIN(2*PI()*MOD(Calculator!$B$29/Calculator!$F$19,1)))*IF(MOD(Calculator!$B$29/Calculator!$F$19,1)&lt;0.5,-1,1))^2)/SQRT(((50*POWER(80,POWER(COS(PI()*MOD(Calculator!$B$29/Calculator!$F$19,1)),2))+MIN(500,MAX(30,100*EXP(-0.3*'VSWR Calculator'!$C$24)*(1+3*ABS(MOD('VSWR Calculator'!$C$23/Calculator!$F$19/2,1)-0.5))))/'VSWR Calculator'!$C$25)+$C88)^2+(1500*ABS(SIN(2*PI()*MOD(Calculator!$B$29/Calculator!$F$19,1)))*IF(MOD(Calculator!$B$29/Calculator!$F$19,1)&lt;0.5,-1,1))^2))/(1-SQRT(((50*POWER(80,POWER(COS(PI()*MOD(Calculator!$B$29/Calculator!$F$19,1)),2))+MIN(500,MAX(30,100*EXP(-0.3*'VSWR Calculator'!$C$24)*(1+3*ABS(MOD('VSWR Calculator'!$C$23/Calculator!$F$19/2,1)-0.5))))/'VSWR Calculator'!$C$25)-$C88)^2+(1500*ABS(SIN(2*PI()*MOD(Calculator!$B$29/Calculator!$F$19,1)))*IF(MOD(Calculator!$B$29/Calculator!$F$19,1)&lt;0.5,-1,1))^2)/SQRT(((50*POWER(80,POWER(COS(PI()*MOD(Calculator!$B$29/Calculator!$F$19,1)),2))+MIN(500,MAX(30,100*EXP(-0.3*'VSWR Calculator'!$C$24)*(1+3*ABS(MOD('VSWR Calculator'!$C$23/Calculator!$F$19/2,1)-0.5))))/'VSWR Calculator'!$C$25)+$C88)^2+(1500*ABS(SIN(2*PI()*MOD(Calculator!$B$29/Calculator!$F$19,1)))*IF(MOD(Calculator!$B$29/Calculator!$F$19,1)&lt;0.5,-1,1))^2)),2))</f>
        <v>—</v>
      </c>
      <c r="BU88" s="253" t="str">
        <f aca="false">IF(OR(Calculator!$E$20&lt;&gt;"YES",Calculator!$B$29&lt;Calculator!$G$20),"—",ROUND((1+SQRT(((50*POWER(80,POWER(COS(PI()*MOD(Calculator!$B$29/Calculator!$F$20,1)),2))+MIN(500,MAX(30,100*EXP(-0.3*'VSWR Calculator'!$C$24)*(1+3*ABS(MOD('VSWR Calculator'!$C$23/Calculator!$F$20/2,1)-0.5))))/'VSWR Calculator'!$C$25)-$C88)^2+(1500*ABS(SIN(2*PI()*MOD(Calculator!$B$29/Calculator!$F$20,1)))*IF(MOD(Calculator!$B$29/Calculator!$F$20,1)&lt;0.5,-1,1))^2)/SQRT(((50*POWER(80,POWER(COS(PI()*MOD(Calculator!$B$29/Calculator!$F$20,1)),2))+MIN(500,MAX(30,100*EXP(-0.3*'VSWR Calculator'!$C$24)*(1+3*ABS(MOD('VSWR Calculator'!$C$23/Calculator!$F$20/2,1)-0.5))))/'VSWR Calculator'!$C$25)+$C88)^2+(1500*ABS(SIN(2*PI()*MOD(Calculator!$B$29/Calculator!$F$20,1)))*IF(MOD(Calculator!$B$29/Calculator!$F$20,1)&lt;0.5,-1,1))^2))/(1-SQRT(((50*POWER(80,POWER(COS(PI()*MOD(Calculator!$B$29/Calculator!$F$20,1)),2))+MIN(500,MAX(30,100*EXP(-0.3*'VSWR Calculator'!$C$24)*(1+3*ABS(MOD('VSWR Calculator'!$C$23/Calculator!$F$20/2,1)-0.5))))/'VSWR Calculator'!$C$25)-$C88)^2+(1500*ABS(SIN(2*PI()*MOD(Calculator!$B$29/Calculator!$F$20,1)))*IF(MOD(Calculator!$B$29/Calculator!$F$20,1)&lt;0.5,-1,1))^2)/SQRT(((50*POWER(80,POWER(COS(PI()*MOD(Calculator!$B$29/Calculator!$F$20,1)),2))+MIN(500,MAX(30,100*EXP(-0.3*'VSWR Calculator'!$C$24)*(1+3*ABS(MOD('VSWR Calculator'!$C$23/Calculator!$F$20/2,1)-0.5))))/'VSWR Calculator'!$C$25)+$C88)^2+(1500*ABS(SIN(2*PI()*MOD(Calculator!$B$29/Calculator!$F$20,1)))*IF(MOD(Calculator!$B$29/Calculator!$F$20,1)&lt;0.5,-1,1))^2)),2))</f>
        <v>—</v>
      </c>
      <c r="BV88" s="253" t="str">
        <f aca="false">IF(OR(Calculator!$E$21&lt;&gt;"YES",Calculator!$B$29&lt;Calculator!$G$21),"—",ROUND((1+SQRT(((50*POWER(80,POWER(COS(PI()*MOD(Calculator!$B$29/Calculator!$F$21,1)),2))+MIN(500,MAX(30,100*EXP(-0.3*'VSWR Calculator'!$C$24)*(1+3*ABS(MOD('VSWR Calculator'!$C$23/Calculator!$F$21/2,1)-0.5))))/'VSWR Calculator'!$C$25)-$C88)^2+(1500*ABS(SIN(2*PI()*MOD(Calculator!$B$29/Calculator!$F$21,1)))*IF(MOD(Calculator!$B$29/Calculator!$F$21,1)&lt;0.5,-1,1))^2)/SQRT(((50*POWER(80,POWER(COS(PI()*MOD(Calculator!$B$29/Calculator!$F$21,1)),2))+MIN(500,MAX(30,100*EXP(-0.3*'VSWR Calculator'!$C$24)*(1+3*ABS(MOD('VSWR Calculator'!$C$23/Calculator!$F$21/2,1)-0.5))))/'VSWR Calculator'!$C$25)+$C88)^2+(1500*ABS(SIN(2*PI()*MOD(Calculator!$B$29/Calculator!$F$21,1)))*IF(MOD(Calculator!$B$29/Calculator!$F$21,1)&lt;0.5,-1,1))^2))/(1-SQRT(((50*POWER(80,POWER(COS(PI()*MOD(Calculator!$B$29/Calculator!$F$21,1)),2))+MIN(500,MAX(30,100*EXP(-0.3*'VSWR Calculator'!$C$24)*(1+3*ABS(MOD('VSWR Calculator'!$C$23/Calculator!$F$21/2,1)-0.5))))/'VSWR Calculator'!$C$25)-$C88)^2+(1500*ABS(SIN(2*PI()*MOD(Calculator!$B$29/Calculator!$F$21,1)))*IF(MOD(Calculator!$B$29/Calculator!$F$21,1)&lt;0.5,-1,1))^2)/SQRT(((50*POWER(80,POWER(COS(PI()*MOD(Calculator!$B$29/Calculator!$F$21,1)),2))+MIN(500,MAX(30,100*EXP(-0.3*'VSWR Calculator'!$C$24)*(1+3*ABS(MOD('VSWR Calculator'!$C$23/Calculator!$F$21/2,1)-0.5))))/'VSWR Calculator'!$C$25)+$C88)^2+(1500*ABS(SIN(2*PI()*MOD(Calculator!$B$29/Calculator!$F$21,1)))*IF(MOD(Calculator!$B$29/Calculator!$F$21,1)&lt;0.5,-1,1))^2)),2))</f>
        <v>—</v>
      </c>
      <c r="BW88" s="253" t="str">
        <f aca="false">IF(OR(Calculator!$E$22&lt;&gt;"YES",Calculator!$B$29&lt;Calculator!$G$22),"—",ROUND((1+SQRT(((50*POWER(80,POWER(COS(PI()*MOD(Calculator!$B$29/Calculator!$F$22,1)),2))+MIN(500,MAX(30,100*EXP(-0.3*'VSWR Calculator'!$C$24)*(1+3*ABS(MOD('VSWR Calculator'!$C$23/Calculator!$F$22/2,1)-0.5))))/'VSWR Calculator'!$C$25)-$C88)^2+(1500*ABS(SIN(2*PI()*MOD(Calculator!$B$29/Calculator!$F$22,1)))*IF(MOD(Calculator!$B$29/Calculator!$F$22,1)&lt;0.5,-1,1))^2)/SQRT(((50*POWER(80,POWER(COS(PI()*MOD(Calculator!$B$29/Calculator!$F$22,1)),2))+MIN(500,MAX(30,100*EXP(-0.3*'VSWR Calculator'!$C$24)*(1+3*ABS(MOD('VSWR Calculator'!$C$23/Calculator!$F$22/2,1)-0.5))))/'VSWR Calculator'!$C$25)+$C88)^2+(1500*ABS(SIN(2*PI()*MOD(Calculator!$B$29/Calculator!$F$22,1)))*IF(MOD(Calculator!$B$29/Calculator!$F$22,1)&lt;0.5,-1,1))^2))/(1-SQRT(((50*POWER(80,POWER(COS(PI()*MOD(Calculator!$B$29/Calculator!$F$22,1)),2))+MIN(500,MAX(30,100*EXP(-0.3*'VSWR Calculator'!$C$24)*(1+3*ABS(MOD('VSWR Calculator'!$C$23/Calculator!$F$22/2,1)-0.5))))/'VSWR Calculator'!$C$25)-$C88)^2+(1500*ABS(SIN(2*PI()*MOD(Calculator!$B$29/Calculator!$F$22,1)))*IF(MOD(Calculator!$B$29/Calculator!$F$22,1)&lt;0.5,-1,1))^2)/SQRT(((50*POWER(80,POWER(COS(PI()*MOD(Calculator!$B$29/Calculator!$F$22,1)),2))+MIN(500,MAX(30,100*EXP(-0.3*'VSWR Calculator'!$C$24)*(1+3*ABS(MOD('VSWR Calculator'!$C$23/Calculator!$F$22/2,1)-0.5))))/'VSWR Calculator'!$C$25)+$C88)^2+(1500*ABS(SIN(2*PI()*MOD(Calculator!$B$29/Calculator!$F$22,1)))*IF(MOD(Calculator!$B$29/Calculator!$F$22,1)&lt;0.5,-1,1))^2)),2))</f>
        <v>—</v>
      </c>
      <c r="BX88" s="253" t="n">
        <f aca="false">IFERROR(ROUND((IF(ISNUMBER(BM88),BM88,0)+IF(ISNUMBER(BN88),BN88,0)+IF(ISNUMBER(BO88),BO88,0)+IF(ISNUMBER(BP88),BP88,0)+IF(ISNUMBER(BQ88),BQ88,0)+IF(ISNUMBER(BR88),BR88,0)+IF(ISNUMBER(BS88),BS88,0)+IF(ISNUMBER(BT88),BT88,0)+IF(ISNUMBER(BU88),BU88,0)+IF(ISNUMBER(BV88),BV88,0)+IF(ISNUMBER(BW88),BW88,0))/(IF(ISNUMBER(BM88),1,0)+IF(ISNUMBER(BN88),1,0)+IF(ISNUMBER(BO88),1,0)+IF(ISNUMBER(BP88),1,0)+IF(ISNUMBER(BQ88),1,0)+IF(ISNUMBER(BR88),1,0)+IF(ISNUMBER(BS88),1,0)+IF(ISNUMBER(BT88),1,0)+IF(ISNUMBER(BU88),1,0)+IF(ISNUMBER(BV88),1,0)+IF(ISNUMBER(BW88),1,0)),4),"")</f>
        <v>17.23</v>
      </c>
      <c r="BY88" s="253" t="str">
        <f aca="false">IF(OR(Calculator!$E$12&lt;&gt;"YES",Calculator!$B$30&lt;Calculator!$G$12),"—",ROUND((1+SQRT(((50*POWER(80,POWER(COS(PI()*MOD(Calculator!$B$30/Calculator!$F$12,1)),2))+MIN(500,MAX(30,100*EXP(-0.3*'VSWR Calculator'!$C$24)*(1+3*ABS(MOD('VSWR Calculator'!$C$23/Calculator!$F$12/2,1)-0.5))))/'VSWR Calculator'!$C$25)-$C88)^2+(1500*ABS(SIN(2*PI()*MOD(Calculator!$B$30/Calculator!$F$12,1)))*IF(MOD(Calculator!$B$30/Calculator!$F$12,1)&lt;0.5,-1,1))^2)/SQRT(((50*POWER(80,POWER(COS(PI()*MOD(Calculator!$B$30/Calculator!$F$12,1)),2))+MIN(500,MAX(30,100*EXP(-0.3*'VSWR Calculator'!$C$24)*(1+3*ABS(MOD('VSWR Calculator'!$C$23/Calculator!$F$12/2,1)-0.5))))/'VSWR Calculator'!$C$25)+$C88)^2+(1500*ABS(SIN(2*PI()*MOD(Calculator!$B$30/Calculator!$F$12,1)))*IF(MOD(Calculator!$B$30/Calculator!$F$12,1)&lt;0.5,-1,1))^2))/(1-SQRT(((50*POWER(80,POWER(COS(PI()*MOD(Calculator!$B$30/Calculator!$F$12,1)),2))+MIN(500,MAX(30,100*EXP(-0.3*'VSWR Calculator'!$C$24)*(1+3*ABS(MOD('VSWR Calculator'!$C$23/Calculator!$F$12/2,1)-0.5))))/'VSWR Calculator'!$C$25)-$C88)^2+(1500*ABS(SIN(2*PI()*MOD(Calculator!$B$30/Calculator!$F$12,1)))*IF(MOD(Calculator!$B$30/Calculator!$F$12,1)&lt;0.5,-1,1))^2)/SQRT(((50*POWER(80,POWER(COS(PI()*MOD(Calculator!$B$30/Calculator!$F$12,1)),2))+MIN(500,MAX(30,100*EXP(-0.3*'VSWR Calculator'!$C$24)*(1+3*ABS(MOD('VSWR Calculator'!$C$23/Calculator!$F$12/2,1)-0.5))))/'VSWR Calculator'!$C$25)+$C88)^2+(1500*ABS(SIN(2*PI()*MOD(Calculator!$B$30/Calculator!$F$12,1)))*IF(MOD(Calculator!$B$30/Calculator!$F$12,1)&lt;0.5,-1,1))^2)),2))</f>
        <v>—</v>
      </c>
      <c r="BZ88" s="253" t="str">
        <f aca="false">IF(OR(Calculator!$E$13&lt;&gt;"YES",Calculator!$B$30&lt;Calculator!$G$13),"—",ROUND((1+SQRT(((50*POWER(80,POWER(COS(PI()*MOD(Calculator!$B$30/Calculator!$F$13,1)),2))+MIN(500,MAX(30,100*EXP(-0.3*'VSWR Calculator'!$C$24)*(1+3*ABS(MOD('VSWR Calculator'!$C$23/Calculator!$F$13/2,1)-0.5))))/'VSWR Calculator'!$C$25)-$C88)^2+(1500*ABS(SIN(2*PI()*MOD(Calculator!$B$30/Calculator!$F$13,1)))*IF(MOD(Calculator!$B$30/Calculator!$F$13,1)&lt;0.5,-1,1))^2)/SQRT(((50*POWER(80,POWER(COS(PI()*MOD(Calculator!$B$30/Calculator!$F$13,1)),2))+MIN(500,MAX(30,100*EXP(-0.3*'VSWR Calculator'!$C$24)*(1+3*ABS(MOD('VSWR Calculator'!$C$23/Calculator!$F$13/2,1)-0.5))))/'VSWR Calculator'!$C$25)+$C88)^2+(1500*ABS(SIN(2*PI()*MOD(Calculator!$B$30/Calculator!$F$13,1)))*IF(MOD(Calculator!$B$30/Calculator!$F$13,1)&lt;0.5,-1,1))^2))/(1-SQRT(((50*POWER(80,POWER(COS(PI()*MOD(Calculator!$B$30/Calculator!$F$13,1)),2))+MIN(500,MAX(30,100*EXP(-0.3*'VSWR Calculator'!$C$24)*(1+3*ABS(MOD('VSWR Calculator'!$C$23/Calculator!$F$13/2,1)-0.5))))/'VSWR Calculator'!$C$25)-$C88)^2+(1500*ABS(SIN(2*PI()*MOD(Calculator!$B$30/Calculator!$F$13,1)))*IF(MOD(Calculator!$B$30/Calculator!$F$13,1)&lt;0.5,-1,1))^2)/SQRT(((50*POWER(80,POWER(COS(PI()*MOD(Calculator!$B$30/Calculator!$F$13,1)),2))+MIN(500,MAX(30,100*EXP(-0.3*'VSWR Calculator'!$C$24)*(1+3*ABS(MOD('VSWR Calculator'!$C$23/Calculator!$F$13/2,1)-0.5))))/'VSWR Calculator'!$C$25)+$C88)^2+(1500*ABS(SIN(2*PI()*MOD(Calculator!$B$30/Calculator!$F$13,1)))*IF(MOD(Calculator!$B$30/Calculator!$F$13,1)&lt;0.5,-1,1))^2)),2))</f>
        <v>—</v>
      </c>
      <c r="CA88" s="253" t="str">
        <f aca="false">IF(OR(Calculator!$E$14&lt;&gt;"YES",Calculator!$B$30&lt;Calculator!$G$14),"—",ROUND((1+SQRT(((50*POWER(80,POWER(COS(PI()*MOD(Calculator!$B$30/Calculator!$F$14,1)),2))+MIN(500,MAX(30,100*EXP(-0.3*'VSWR Calculator'!$C$24)*(1+3*ABS(MOD('VSWR Calculator'!$C$23/Calculator!$F$14/2,1)-0.5))))/'VSWR Calculator'!$C$25)-$C88)^2+(1500*ABS(SIN(2*PI()*MOD(Calculator!$B$30/Calculator!$F$14,1)))*IF(MOD(Calculator!$B$30/Calculator!$F$14,1)&lt;0.5,-1,1))^2)/SQRT(((50*POWER(80,POWER(COS(PI()*MOD(Calculator!$B$30/Calculator!$F$14,1)),2))+MIN(500,MAX(30,100*EXP(-0.3*'VSWR Calculator'!$C$24)*(1+3*ABS(MOD('VSWR Calculator'!$C$23/Calculator!$F$14/2,1)-0.5))))/'VSWR Calculator'!$C$25)+$C88)^2+(1500*ABS(SIN(2*PI()*MOD(Calculator!$B$30/Calculator!$F$14,1)))*IF(MOD(Calculator!$B$30/Calculator!$F$14,1)&lt;0.5,-1,1))^2))/(1-SQRT(((50*POWER(80,POWER(COS(PI()*MOD(Calculator!$B$30/Calculator!$F$14,1)),2))+MIN(500,MAX(30,100*EXP(-0.3*'VSWR Calculator'!$C$24)*(1+3*ABS(MOD('VSWR Calculator'!$C$23/Calculator!$F$14/2,1)-0.5))))/'VSWR Calculator'!$C$25)-$C88)^2+(1500*ABS(SIN(2*PI()*MOD(Calculator!$B$30/Calculator!$F$14,1)))*IF(MOD(Calculator!$B$30/Calculator!$F$14,1)&lt;0.5,-1,1))^2)/SQRT(((50*POWER(80,POWER(COS(PI()*MOD(Calculator!$B$30/Calculator!$F$14,1)),2))+MIN(500,MAX(30,100*EXP(-0.3*'VSWR Calculator'!$C$24)*(1+3*ABS(MOD('VSWR Calculator'!$C$23/Calculator!$F$14/2,1)-0.5))))/'VSWR Calculator'!$C$25)+$C88)^2+(1500*ABS(SIN(2*PI()*MOD(Calculator!$B$30/Calculator!$F$14,1)))*IF(MOD(Calculator!$B$30/Calculator!$F$14,1)&lt;0.5,-1,1))^2)),2))</f>
        <v>—</v>
      </c>
      <c r="CB88" s="253" t="n">
        <f aca="false">IF(OR(Calculator!$E$15&lt;&gt;"YES",Calculator!$B$30&lt;Calculator!$G$15),"—",ROUND((1+SQRT(((50*POWER(80,POWER(COS(PI()*MOD(Calculator!$B$30/Calculator!$F$15,1)),2))+MIN(500,MAX(30,100*EXP(-0.3*'VSWR Calculator'!$C$24)*(1+3*ABS(MOD('VSWR Calculator'!$C$23/Calculator!$F$15/2,1)-0.5))))/'VSWR Calculator'!$C$25)-$C88)^2+(1500*ABS(SIN(2*PI()*MOD(Calculator!$B$30/Calculator!$F$15,1)))*IF(MOD(Calculator!$B$30/Calculator!$F$15,1)&lt;0.5,-1,1))^2)/SQRT(((50*POWER(80,POWER(COS(PI()*MOD(Calculator!$B$30/Calculator!$F$15,1)),2))+MIN(500,MAX(30,100*EXP(-0.3*'VSWR Calculator'!$C$24)*(1+3*ABS(MOD('VSWR Calculator'!$C$23/Calculator!$F$15/2,1)-0.5))))/'VSWR Calculator'!$C$25)+$C88)^2+(1500*ABS(SIN(2*PI()*MOD(Calculator!$B$30/Calculator!$F$15,1)))*IF(MOD(Calculator!$B$30/Calculator!$F$15,1)&lt;0.5,-1,1))^2))/(1-SQRT(((50*POWER(80,POWER(COS(PI()*MOD(Calculator!$B$30/Calculator!$F$15,1)),2))+MIN(500,MAX(30,100*EXP(-0.3*'VSWR Calculator'!$C$24)*(1+3*ABS(MOD('VSWR Calculator'!$C$23/Calculator!$F$15/2,1)-0.5))))/'VSWR Calculator'!$C$25)-$C88)^2+(1500*ABS(SIN(2*PI()*MOD(Calculator!$B$30/Calculator!$F$15,1)))*IF(MOD(Calculator!$B$30/Calculator!$F$15,1)&lt;0.5,-1,1))^2)/SQRT(((50*POWER(80,POWER(COS(PI()*MOD(Calculator!$B$30/Calculator!$F$15,1)),2))+MIN(500,MAX(30,100*EXP(-0.3*'VSWR Calculator'!$C$24)*(1+3*ABS(MOD('VSWR Calculator'!$C$23/Calculator!$F$15/2,1)-0.5))))/'VSWR Calculator'!$C$25)+$C88)^2+(1500*ABS(SIN(2*PI()*MOD(Calculator!$B$30/Calculator!$F$15,1)))*IF(MOD(Calculator!$B$30/Calculator!$F$15,1)&lt;0.5,-1,1))^2)),2))</f>
        <v>16.83</v>
      </c>
      <c r="CC88" s="253" t="str">
        <f aca="false">IF(OR(Calculator!$E$16&lt;&gt;"YES",Calculator!$B$30&lt;Calculator!$G$16),"—",ROUND((1+SQRT(((50*POWER(80,POWER(COS(PI()*MOD(Calculator!$B$30/Calculator!$F$16,1)),2))+MIN(500,MAX(30,100*EXP(-0.3*'VSWR Calculator'!$C$24)*(1+3*ABS(MOD('VSWR Calculator'!$C$23/Calculator!$F$16/2,1)-0.5))))/'VSWR Calculator'!$C$25)-$C88)^2+(1500*ABS(SIN(2*PI()*MOD(Calculator!$B$30/Calculator!$F$16,1)))*IF(MOD(Calculator!$B$30/Calculator!$F$16,1)&lt;0.5,-1,1))^2)/SQRT(((50*POWER(80,POWER(COS(PI()*MOD(Calculator!$B$30/Calculator!$F$16,1)),2))+MIN(500,MAX(30,100*EXP(-0.3*'VSWR Calculator'!$C$24)*(1+3*ABS(MOD('VSWR Calculator'!$C$23/Calculator!$F$16/2,1)-0.5))))/'VSWR Calculator'!$C$25)+$C88)^2+(1500*ABS(SIN(2*PI()*MOD(Calculator!$B$30/Calculator!$F$16,1)))*IF(MOD(Calculator!$B$30/Calculator!$F$16,1)&lt;0.5,-1,1))^2))/(1-SQRT(((50*POWER(80,POWER(COS(PI()*MOD(Calculator!$B$30/Calculator!$F$16,1)),2))+MIN(500,MAX(30,100*EXP(-0.3*'VSWR Calculator'!$C$24)*(1+3*ABS(MOD('VSWR Calculator'!$C$23/Calculator!$F$16/2,1)-0.5))))/'VSWR Calculator'!$C$25)-$C88)^2+(1500*ABS(SIN(2*PI()*MOD(Calculator!$B$30/Calculator!$F$16,1)))*IF(MOD(Calculator!$B$30/Calculator!$F$16,1)&lt;0.5,-1,1))^2)/SQRT(((50*POWER(80,POWER(COS(PI()*MOD(Calculator!$B$30/Calculator!$F$16,1)),2))+MIN(500,MAX(30,100*EXP(-0.3*'VSWR Calculator'!$C$24)*(1+3*ABS(MOD('VSWR Calculator'!$C$23/Calculator!$F$16/2,1)-0.5))))/'VSWR Calculator'!$C$25)+$C88)^2+(1500*ABS(SIN(2*PI()*MOD(Calculator!$B$30/Calculator!$F$16,1)))*IF(MOD(Calculator!$B$30/Calculator!$F$16,1)&lt;0.5,-1,1))^2)),2))</f>
        <v>—</v>
      </c>
      <c r="CD88" s="253" t="n">
        <f aca="false">IF(OR(Calculator!$E$17&lt;&gt;"YES",Calculator!$B$30&lt;Calculator!$G$17),"—",ROUND((1+SQRT(((50*POWER(80,POWER(COS(PI()*MOD(Calculator!$B$30/Calculator!$F$17,1)),2))+MIN(500,MAX(30,100*EXP(-0.3*'VSWR Calculator'!$C$24)*(1+3*ABS(MOD('VSWR Calculator'!$C$23/Calculator!$F$17/2,1)-0.5))))/'VSWR Calculator'!$C$25)-$C88)^2+(1500*ABS(SIN(2*PI()*MOD(Calculator!$B$30/Calculator!$F$17,1)))*IF(MOD(Calculator!$B$30/Calculator!$F$17,1)&lt;0.5,-1,1))^2)/SQRT(((50*POWER(80,POWER(COS(PI()*MOD(Calculator!$B$30/Calculator!$F$17,1)),2))+MIN(500,MAX(30,100*EXP(-0.3*'VSWR Calculator'!$C$24)*(1+3*ABS(MOD('VSWR Calculator'!$C$23/Calculator!$F$17/2,1)-0.5))))/'VSWR Calculator'!$C$25)+$C88)^2+(1500*ABS(SIN(2*PI()*MOD(Calculator!$B$30/Calculator!$F$17,1)))*IF(MOD(Calculator!$B$30/Calculator!$F$17,1)&lt;0.5,-1,1))^2))/(1-SQRT(((50*POWER(80,POWER(COS(PI()*MOD(Calculator!$B$30/Calculator!$F$17,1)),2))+MIN(500,MAX(30,100*EXP(-0.3*'VSWR Calculator'!$C$24)*(1+3*ABS(MOD('VSWR Calculator'!$C$23/Calculator!$F$17/2,1)-0.5))))/'VSWR Calculator'!$C$25)-$C88)^2+(1500*ABS(SIN(2*PI()*MOD(Calculator!$B$30/Calculator!$F$17,1)))*IF(MOD(Calculator!$B$30/Calculator!$F$17,1)&lt;0.5,-1,1))^2)/SQRT(((50*POWER(80,POWER(COS(PI()*MOD(Calculator!$B$30/Calculator!$F$17,1)),2))+MIN(500,MAX(30,100*EXP(-0.3*'VSWR Calculator'!$C$24)*(1+3*ABS(MOD('VSWR Calculator'!$C$23/Calculator!$F$17/2,1)-0.5))))/'VSWR Calculator'!$C$25)+$C88)^2+(1500*ABS(SIN(2*PI()*MOD(Calculator!$B$30/Calculator!$F$17,1)))*IF(MOD(Calculator!$B$30/Calculator!$F$17,1)&lt;0.5,-1,1))^2)),2))</f>
        <v>18.47</v>
      </c>
      <c r="CE88" s="253" t="str">
        <f aca="false">IF(OR(Calculator!$E$18&lt;&gt;"YES",Calculator!$B$30&lt;Calculator!$G$18),"—",ROUND((1+SQRT(((50*POWER(80,POWER(COS(PI()*MOD(Calculator!$B$30/Calculator!$F$18,1)),2))+MIN(500,MAX(30,100*EXP(-0.3*'VSWR Calculator'!$C$24)*(1+3*ABS(MOD('VSWR Calculator'!$C$23/Calculator!$F$18/2,1)-0.5))))/'VSWR Calculator'!$C$25)-$C88)^2+(1500*ABS(SIN(2*PI()*MOD(Calculator!$B$30/Calculator!$F$18,1)))*IF(MOD(Calculator!$B$30/Calculator!$F$18,1)&lt;0.5,-1,1))^2)/SQRT(((50*POWER(80,POWER(COS(PI()*MOD(Calculator!$B$30/Calculator!$F$18,1)),2))+MIN(500,MAX(30,100*EXP(-0.3*'VSWR Calculator'!$C$24)*(1+3*ABS(MOD('VSWR Calculator'!$C$23/Calculator!$F$18/2,1)-0.5))))/'VSWR Calculator'!$C$25)+$C88)^2+(1500*ABS(SIN(2*PI()*MOD(Calculator!$B$30/Calculator!$F$18,1)))*IF(MOD(Calculator!$B$30/Calculator!$F$18,1)&lt;0.5,-1,1))^2))/(1-SQRT(((50*POWER(80,POWER(COS(PI()*MOD(Calculator!$B$30/Calculator!$F$18,1)),2))+MIN(500,MAX(30,100*EXP(-0.3*'VSWR Calculator'!$C$24)*(1+3*ABS(MOD('VSWR Calculator'!$C$23/Calculator!$F$18/2,1)-0.5))))/'VSWR Calculator'!$C$25)-$C88)^2+(1500*ABS(SIN(2*PI()*MOD(Calculator!$B$30/Calculator!$F$18,1)))*IF(MOD(Calculator!$B$30/Calculator!$F$18,1)&lt;0.5,-1,1))^2)/SQRT(((50*POWER(80,POWER(COS(PI()*MOD(Calculator!$B$30/Calculator!$F$18,1)),2))+MIN(500,MAX(30,100*EXP(-0.3*'VSWR Calculator'!$C$24)*(1+3*ABS(MOD('VSWR Calculator'!$C$23/Calculator!$F$18/2,1)-0.5))))/'VSWR Calculator'!$C$25)+$C88)^2+(1500*ABS(SIN(2*PI()*MOD(Calculator!$B$30/Calculator!$F$18,1)))*IF(MOD(Calculator!$B$30/Calculator!$F$18,1)&lt;0.5,-1,1))^2)),2))</f>
        <v>—</v>
      </c>
      <c r="CF88" s="253" t="str">
        <f aca="false">IF(OR(Calculator!$E$19&lt;&gt;"YES",Calculator!$B$30&lt;Calculator!$G$19),"—",ROUND((1+SQRT(((50*POWER(80,POWER(COS(PI()*MOD(Calculator!$B$30/Calculator!$F$19,1)),2))+MIN(500,MAX(30,100*EXP(-0.3*'VSWR Calculator'!$C$24)*(1+3*ABS(MOD('VSWR Calculator'!$C$23/Calculator!$F$19/2,1)-0.5))))/'VSWR Calculator'!$C$25)-$C88)^2+(1500*ABS(SIN(2*PI()*MOD(Calculator!$B$30/Calculator!$F$19,1)))*IF(MOD(Calculator!$B$30/Calculator!$F$19,1)&lt;0.5,-1,1))^2)/SQRT(((50*POWER(80,POWER(COS(PI()*MOD(Calculator!$B$30/Calculator!$F$19,1)),2))+MIN(500,MAX(30,100*EXP(-0.3*'VSWR Calculator'!$C$24)*(1+3*ABS(MOD('VSWR Calculator'!$C$23/Calculator!$F$19/2,1)-0.5))))/'VSWR Calculator'!$C$25)+$C88)^2+(1500*ABS(SIN(2*PI()*MOD(Calculator!$B$30/Calculator!$F$19,1)))*IF(MOD(Calculator!$B$30/Calculator!$F$19,1)&lt;0.5,-1,1))^2))/(1-SQRT(((50*POWER(80,POWER(COS(PI()*MOD(Calculator!$B$30/Calculator!$F$19,1)),2))+MIN(500,MAX(30,100*EXP(-0.3*'VSWR Calculator'!$C$24)*(1+3*ABS(MOD('VSWR Calculator'!$C$23/Calculator!$F$19/2,1)-0.5))))/'VSWR Calculator'!$C$25)-$C88)^2+(1500*ABS(SIN(2*PI()*MOD(Calculator!$B$30/Calculator!$F$19,1)))*IF(MOD(Calculator!$B$30/Calculator!$F$19,1)&lt;0.5,-1,1))^2)/SQRT(((50*POWER(80,POWER(COS(PI()*MOD(Calculator!$B$30/Calculator!$F$19,1)),2))+MIN(500,MAX(30,100*EXP(-0.3*'VSWR Calculator'!$C$24)*(1+3*ABS(MOD('VSWR Calculator'!$C$23/Calculator!$F$19/2,1)-0.5))))/'VSWR Calculator'!$C$25)+$C88)^2+(1500*ABS(SIN(2*PI()*MOD(Calculator!$B$30/Calculator!$F$19,1)))*IF(MOD(Calculator!$B$30/Calculator!$F$19,1)&lt;0.5,-1,1))^2)),2))</f>
        <v>—</v>
      </c>
      <c r="CG88" s="253" t="str">
        <f aca="false">IF(OR(Calculator!$E$20&lt;&gt;"YES",Calculator!$B$30&lt;Calculator!$G$20),"—",ROUND((1+SQRT(((50*POWER(80,POWER(COS(PI()*MOD(Calculator!$B$30/Calculator!$F$20,1)),2))+MIN(500,MAX(30,100*EXP(-0.3*'VSWR Calculator'!$C$24)*(1+3*ABS(MOD('VSWR Calculator'!$C$23/Calculator!$F$20/2,1)-0.5))))/'VSWR Calculator'!$C$25)-$C88)^2+(1500*ABS(SIN(2*PI()*MOD(Calculator!$B$30/Calculator!$F$20,1)))*IF(MOD(Calculator!$B$30/Calculator!$F$20,1)&lt;0.5,-1,1))^2)/SQRT(((50*POWER(80,POWER(COS(PI()*MOD(Calculator!$B$30/Calculator!$F$20,1)),2))+MIN(500,MAX(30,100*EXP(-0.3*'VSWR Calculator'!$C$24)*(1+3*ABS(MOD('VSWR Calculator'!$C$23/Calculator!$F$20/2,1)-0.5))))/'VSWR Calculator'!$C$25)+$C88)^2+(1500*ABS(SIN(2*PI()*MOD(Calculator!$B$30/Calculator!$F$20,1)))*IF(MOD(Calculator!$B$30/Calculator!$F$20,1)&lt;0.5,-1,1))^2))/(1-SQRT(((50*POWER(80,POWER(COS(PI()*MOD(Calculator!$B$30/Calculator!$F$20,1)),2))+MIN(500,MAX(30,100*EXP(-0.3*'VSWR Calculator'!$C$24)*(1+3*ABS(MOD('VSWR Calculator'!$C$23/Calculator!$F$20/2,1)-0.5))))/'VSWR Calculator'!$C$25)-$C88)^2+(1500*ABS(SIN(2*PI()*MOD(Calculator!$B$30/Calculator!$F$20,1)))*IF(MOD(Calculator!$B$30/Calculator!$F$20,1)&lt;0.5,-1,1))^2)/SQRT(((50*POWER(80,POWER(COS(PI()*MOD(Calculator!$B$30/Calculator!$F$20,1)),2))+MIN(500,MAX(30,100*EXP(-0.3*'VSWR Calculator'!$C$24)*(1+3*ABS(MOD('VSWR Calculator'!$C$23/Calculator!$F$20/2,1)-0.5))))/'VSWR Calculator'!$C$25)+$C88)^2+(1500*ABS(SIN(2*PI()*MOD(Calculator!$B$30/Calculator!$F$20,1)))*IF(MOD(Calculator!$B$30/Calculator!$F$20,1)&lt;0.5,-1,1))^2)),2))</f>
        <v>—</v>
      </c>
      <c r="CH88" s="253" t="str">
        <f aca="false">IF(OR(Calculator!$E$21&lt;&gt;"YES",Calculator!$B$30&lt;Calculator!$G$21),"—",ROUND((1+SQRT(((50*POWER(80,POWER(COS(PI()*MOD(Calculator!$B$30/Calculator!$F$21,1)),2))+MIN(500,MAX(30,100*EXP(-0.3*'VSWR Calculator'!$C$24)*(1+3*ABS(MOD('VSWR Calculator'!$C$23/Calculator!$F$21/2,1)-0.5))))/'VSWR Calculator'!$C$25)-$C88)^2+(1500*ABS(SIN(2*PI()*MOD(Calculator!$B$30/Calculator!$F$21,1)))*IF(MOD(Calculator!$B$30/Calculator!$F$21,1)&lt;0.5,-1,1))^2)/SQRT(((50*POWER(80,POWER(COS(PI()*MOD(Calculator!$B$30/Calculator!$F$21,1)),2))+MIN(500,MAX(30,100*EXP(-0.3*'VSWR Calculator'!$C$24)*(1+3*ABS(MOD('VSWR Calculator'!$C$23/Calculator!$F$21/2,1)-0.5))))/'VSWR Calculator'!$C$25)+$C88)^2+(1500*ABS(SIN(2*PI()*MOD(Calculator!$B$30/Calculator!$F$21,1)))*IF(MOD(Calculator!$B$30/Calculator!$F$21,1)&lt;0.5,-1,1))^2))/(1-SQRT(((50*POWER(80,POWER(COS(PI()*MOD(Calculator!$B$30/Calculator!$F$21,1)),2))+MIN(500,MAX(30,100*EXP(-0.3*'VSWR Calculator'!$C$24)*(1+3*ABS(MOD('VSWR Calculator'!$C$23/Calculator!$F$21/2,1)-0.5))))/'VSWR Calculator'!$C$25)-$C88)^2+(1500*ABS(SIN(2*PI()*MOD(Calculator!$B$30/Calculator!$F$21,1)))*IF(MOD(Calculator!$B$30/Calculator!$F$21,1)&lt;0.5,-1,1))^2)/SQRT(((50*POWER(80,POWER(COS(PI()*MOD(Calculator!$B$30/Calculator!$F$21,1)),2))+MIN(500,MAX(30,100*EXP(-0.3*'VSWR Calculator'!$C$24)*(1+3*ABS(MOD('VSWR Calculator'!$C$23/Calculator!$F$21/2,1)-0.5))))/'VSWR Calculator'!$C$25)+$C88)^2+(1500*ABS(SIN(2*PI()*MOD(Calculator!$B$30/Calculator!$F$21,1)))*IF(MOD(Calculator!$B$30/Calculator!$F$21,1)&lt;0.5,-1,1))^2)),2))</f>
        <v>—</v>
      </c>
      <c r="CI88" s="253" t="str">
        <f aca="false">IF(OR(Calculator!$E$22&lt;&gt;"YES",Calculator!$B$30&lt;Calculator!$G$22),"—",ROUND((1+SQRT(((50*POWER(80,POWER(COS(PI()*MOD(Calculator!$B$30/Calculator!$F$22,1)),2))+MIN(500,MAX(30,100*EXP(-0.3*'VSWR Calculator'!$C$24)*(1+3*ABS(MOD('VSWR Calculator'!$C$23/Calculator!$F$22/2,1)-0.5))))/'VSWR Calculator'!$C$25)-$C88)^2+(1500*ABS(SIN(2*PI()*MOD(Calculator!$B$30/Calculator!$F$22,1)))*IF(MOD(Calculator!$B$30/Calculator!$F$22,1)&lt;0.5,-1,1))^2)/SQRT(((50*POWER(80,POWER(COS(PI()*MOD(Calculator!$B$30/Calculator!$F$22,1)),2))+MIN(500,MAX(30,100*EXP(-0.3*'VSWR Calculator'!$C$24)*(1+3*ABS(MOD('VSWR Calculator'!$C$23/Calculator!$F$22/2,1)-0.5))))/'VSWR Calculator'!$C$25)+$C88)^2+(1500*ABS(SIN(2*PI()*MOD(Calculator!$B$30/Calculator!$F$22,1)))*IF(MOD(Calculator!$B$30/Calculator!$F$22,1)&lt;0.5,-1,1))^2))/(1-SQRT(((50*POWER(80,POWER(COS(PI()*MOD(Calculator!$B$30/Calculator!$F$22,1)),2))+MIN(500,MAX(30,100*EXP(-0.3*'VSWR Calculator'!$C$24)*(1+3*ABS(MOD('VSWR Calculator'!$C$23/Calculator!$F$22/2,1)-0.5))))/'VSWR Calculator'!$C$25)-$C88)^2+(1500*ABS(SIN(2*PI()*MOD(Calculator!$B$30/Calculator!$F$22,1)))*IF(MOD(Calculator!$B$30/Calculator!$F$22,1)&lt;0.5,-1,1))^2)/SQRT(((50*POWER(80,POWER(COS(PI()*MOD(Calculator!$B$30/Calculator!$F$22,1)),2))+MIN(500,MAX(30,100*EXP(-0.3*'VSWR Calculator'!$C$24)*(1+3*ABS(MOD('VSWR Calculator'!$C$23/Calculator!$F$22/2,1)-0.5))))/'VSWR Calculator'!$C$25)+$C88)^2+(1500*ABS(SIN(2*PI()*MOD(Calculator!$B$30/Calculator!$F$22,1)))*IF(MOD(Calculator!$B$30/Calculator!$F$22,1)&lt;0.5,-1,1))^2)),2))</f>
        <v>—</v>
      </c>
      <c r="CJ88" s="253" t="n">
        <f aca="false">IFERROR(ROUND((IF(ISNUMBER(BY88),BY88,0)+IF(ISNUMBER(BZ88),BZ88,0)+IF(ISNUMBER(CA88),CA88,0)+IF(ISNUMBER(CB88),CB88,0)+IF(ISNUMBER(CC88),CC88,0)+IF(ISNUMBER(CD88),CD88,0)+IF(ISNUMBER(CE88),CE88,0)+IF(ISNUMBER(CF88),CF88,0)+IF(ISNUMBER(CG88),CG88,0)+IF(ISNUMBER(CH88),CH88,0)+IF(ISNUMBER(CI88),CI88,0))/(IF(ISNUMBER(BY88),1,0)+IF(ISNUMBER(BZ88),1,0)+IF(ISNUMBER(CA88),1,0)+IF(ISNUMBER(CB88),1,0)+IF(ISNUMBER(CC88),1,0)+IF(ISNUMBER(CD88),1,0)+IF(ISNUMBER(CE88),1,0)+IF(ISNUMBER(CF88),1,0)+IF(ISNUMBER(CG88),1,0)+IF(ISNUMBER(CH88),1,0)+IF(ISNUMBER(CI88),1,0)),4),"")</f>
        <v>17.65</v>
      </c>
      <c r="CK88" s="253" t="str">
        <f aca="false">IF(OR(Calculator!$E$12&lt;&gt;"YES",Calculator!$B$31&lt;Calculator!$G$12),"—",ROUND((1+SQRT(((50*POWER(80,POWER(COS(PI()*MOD(Calculator!$B$31/Calculator!$F$12,1)),2))+MIN(500,MAX(30,100*EXP(-0.3*'VSWR Calculator'!$C$24)*(1+3*ABS(MOD('VSWR Calculator'!$C$23/Calculator!$F$12/2,1)-0.5))))/'VSWR Calculator'!$C$25)-$C88)^2+(1500*ABS(SIN(2*PI()*MOD(Calculator!$B$31/Calculator!$F$12,1)))*IF(MOD(Calculator!$B$31/Calculator!$F$12,1)&lt;0.5,-1,1))^2)/SQRT(((50*POWER(80,POWER(COS(PI()*MOD(Calculator!$B$31/Calculator!$F$12,1)),2))+MIN(500,MAX(30,100*EXP(-0.3*'VSWR Calculator'!$C$24)*(1+3*ABS(MOD('VSWR Calculator'!$C$23/Calculator!$F$12/2,1)-0.5))))/'VSWR Calculator'!$C$25)+$C88)^2+(1500*ABS(SIN(2*PI()*MOD(Calculator!$B$31/Calculator!$F$12,1)))*IF(MOD(Calculator!$B$31/Calculator!$F$12,1)&lt;0.5,-1,1))^2))/(1-SQRT(((50*POWER(80,POWER(COS(PI()*MOD(Calculator!$B$31/Calculator!$F$12,1)),2))+MIN(500,MAX(30,100*EXP(-0.3*'VSWR Calculator'!$C$24)*(1+3*ABS(MOD('VSWR Calculator'!$C$23/Calculator!$F$12/2,1)-0.5))))/'VSWR Calculator'!$C$25)-$C88)^2+(1500*ABS(SIN(2*PI()*MOD(Calculator!$B$31/Calculator!$F$12,1)))*IF(MOD(Calculator!$B$31/Calculator!$F$12,1)&lt;0.5,-1,1))^2)/SQRT(((50*POWER(80,POWER(COS(PI()*MOD(Calculator!$B$31/Calculator!$F$12,1)),2))+MIN(500,MAX(30,100*EXP(-0.3*'VSWR Calculator'!$C$24)*(1+3*ABS(MOD('VSWR Calculator'!$C$23/Calculator!$F$12/2,1)-0.5))))/'VSWR Calculator'!$C$25)+$C88)^2+(1500*ABS(SIN(2*PI()*MOD(Calculator!$B$31/Calculator!$F$12,1)))*IF(MOD(Calculator!$B$31/Calculator!$F$12,1)&lt;0.5,-1,1))^2)),2))</f>
        <v>—</v>
      </c>
      <c r="CL88" s="253" t="str">
        <f aca="false">IF(OR(Calculator!$E$13&lt;&gt;"YES",Calculator!$B$31&lt;Calculator!$G$13),"—",ROUND((1+SQRT(((50*POWER(80,POWER(COS(PI()*MOD(Calculator!$B$31/Calculator!$F$13,1)),2))+MIN(500,MAX(30,100*EXP(-0.3*'VSWR Calculator'!$C$24)*(1+3*ABS(MOD('VSWR Calculator'!$C$23/Calculator!$F$13/2,1)-0.5))))/'VSWR Calculator'!$C$25)-$C88)^2+(1500*ABS(SIN(2*PI()*MOD(Calculator!$B$31/Calculator!$F$13,1)))*IF(MOD(Calculator!$B$31/Calculator!$F$13,1)&lt;0.5,-1,1))^2)/SQRT(((50*POWER(80,POWER(COS(PI()*MOD(Calculator!$B$31/Calculator!$F$13,1)),2))+MIN(500,MAX(30,100*EXP(-0.3*'VSWR Calculator'!$C$24)*(1+3*ABS(MOD('VSWR Calculator'!$C$23/Calculator!$F$13/2,1)-0.5))))/'VSWR Calculator'!$C$25)+$C88)^2+(1500*ABS(SIN(2*PI()*MOD(Calculator!$B$31/Calculator!$F$13,1)))*IF(MOD(Calculator!$B$31/Calculator!$F$13,1)&lt;0.5,-1,1))^2))/(1-SQRT(((50*POWER(80,POWER(COS(PI()*MOD(Calculator!$B$31/Calculator!$F$13,1)),2))+MIN(500,MAX(30,100*EXP(-0.3*'VSWR Calculator'!$C$24)*(1+3*ABS(MOD('VSWR Calculator'!$C$23/Calculator!$F$13/2,1)-0.5))))/'VSWR Calculator'!$C$25)-$C88)^2+(1500*ABS(SIN(2*PI()*MOD(Calculator!$B$31/Calculator!$F$13,1)))*IF(MOD(Calculator!$B$31/Calculator!$F$13,1)&lt;0.5,-1,1))^2)/SQRT(((50*POWER(80,POWER(COS(PI()*MOD(Calculator!$B$31/Calculator!$F$13,1)),2))+MIN(500,MAX(30,100*EXP(-0.3*'VSWR Calculator'!$C$24)*(1+3*ABS(MOD('VSWR Calculator'!$C$23/Calculator!$F$13/2,1)-0.5))))/'VSWR Calculator'!$C$25)+$C88)^2+(1500*ABS(SIN(2*PI()*MOD(Calculator!$B$31/Calculator!$F$13,1)))*IF(MOD(Calculator!$B$31/Calculator!$F$13,1)&lt;0.5,-1,1))^2)),2))</f>
        <v>—</v>
      </c>
      <c r="CM88" s="253" t="str">
        <f aca="false">IF(OR(Calculator!$E$14&lt;&gt;"YES",Calculator!$B$31&lt;Calculator!$G$14),"—",ROUND((1+SQRT(((50*POWER(80,POWER(COS(PI()*MOD(Calculator!$B$31/Calculator!$F$14,1)),2))+MIN(500,MAX(30,100*EXP(-0.3*'VSWR Calculator'!$C$24)*(1+3*ABS(MOD('VSWR Calculator'!$C$23/Calculator!$F$14/2,1)-0.5))))/'VSWR Calculator'!$C$25)-$C88)^2+(1500*ABS(SIN(2*PI()*MOD(Calculator!$B$31/Calculator!$F$14,1)))*IF(MOD(Calculator!$B$31/Calculator!$F$14,1)&lt;0.5,-1,1))^2)/SQRT(((50*POWER(80,POWER(COS(PI()*MOD(Calculator!$B$31/Calculator!$F$14,1)),2))+MIN(500,MAX(30,100*EXP(-0.3*'VSWR Calculator'!$C$24)*(1+3*ABS(MOD('VSWR Calculator'!$C$23/Calculator!$F$14/2,1)-0.5))))/'VSWR Calculator'!$C$25)+$C88)^2+(1500*ABS(SIN(2*PI()*MOD(Calculator!$B$31/Calculator!$F$14,1)))*IF(MOD(Calculator!$B$31/Calculator!$F$14,1)&lt;0.5,-1,1))^2))/(1-SQRT(((50*POWER(80,POWER(COS(PI()*MOD(Calculator!$B$31/Calculator!$F$14,1)),2))+MIN(500,MAX(30,100*EXP(-0.3*'VSWR Calculator'!$C$24)*(1+3*ABS(MOD('VSWR Calculator'!$C$23/Calculator!$F$14/2,1)-0.5))))/'VSWR Calculator'!$C$25)-$C88)^2+(1500*ABS(SIN(2*PI()*MOD(Calculator!$B$31/Calculator!$F$14,1)))*IF(MOD(Calculator!$B$31/Calculator!$F$14,1)&lt;0.5,-1,1))^2)/SQRT(((50*POWER(80,POWER(COS(PI()*MOD(Calculator!$B$31/Calculator!$F$14,1)),2))+MIN(500,MAX(30,100*EXP(-0.3*'VSWR Calculator'!$C$24)*(1+3*ABS(MOD('VSWR Calculator'!$C$23/Calculator!$F$14/2,1)-0.5))))/'VSWR Calculator'!$C$25)+$C88)^2+(1500*ABS(SIN(2*PI()*MOD(Calculator!$B$31/Calculator!$F$14,1)))*IF(MOD(Calculator!$B$31/Calculator!$F$14,1)&lt;0.5,-1,1))^2)),2))</f>
        <v>—</v>
      </c>
      <c r="CN88" s="253" t="n">
        <f aca="false">IF(OR(Calculator!$E$15&lt;&gt;"YES",Calculator!$B$31&lt;Calculator!$G$15),"—",ROUND((1+SQRT(((50*POWER(80,POWER(COS(PI()*MOD(Calculator!$B$31/Calculator!$F$15,1)),2))+MIN(500,MAX(30,100*EXP(-0.3*'VSWR Calculator'!$C$24)*(1+3*ABS(MOD('VSWR Calculator'!$C$23/Calculator!$F$15/2,1)-0.5))))/'VSWR Calculator'!$C$25)-$C88)^2+(1500*ABS(SIN(2*PI()*MOD(Calculator!$B$31/Calculator!$F$15,1)))*IF(MOD(Calculator!$B$31/Calculator!$F$15,1)&lt;0.5,-1,1))^2)/SQRT(((50*POWER(80,POWER(COS(PI()*MOD(Calculator!$B$31/Calculator!$F$15,1)),2))+MIN(500,MAX(30,100*EXP(-0.3*'VSWR Calculator'!$C$24)*(1+3*ABS(MOD('VSWR Calculator'!$C$23/Calculator!$F$15/2,1)-0.5))))/'VSWR Calculator'!$C$25)+$C88)^2+(1500*ABS(SIN(2*PI()*MOD(Calculator!$B$31/Calculator!$F$15,1)))*IF(MOD(Calculator!$B$31/Calculator!$F$15,1)&lt;0.5,-1,1))^2))/(1-SQRT(((50*POWER(80,POWER(COS(PI()*MOD(Calculator!$B$31/Calculator!$F$15,1)),2))+MIN(500,MAX(30,100*EXP(-0.3*'VSWR Calculator'!$C$24)*(1+3*ABS(MOD('VSWR Calculator'!$C$23/Calculator!$F$15/2,1)-0.5))))/'VSWR Calculator'!$C$25)-$C88)^2+(1500*ABS(SIN(2*PI()*MOD(Calculator!$B$31/Calculator!$F$15,1)))*IF(MOD(Calculator!$B$31/Calculator!$F$15,1)&lt;0.5,-1,1))^2)/SQRT(((50*POWER(80,POWER(COS(PI()*MOD(Calculator!$B$31/Calculator!$F$15,1)),2))+MIN(500,MAX(30,100*EXP(-0.3*'VSWR Calculator'!$C$24)*(1+3*ABS(MOD('VSWR Calculator'!$C$23/Calculator!$F$15/2,1)-0.5))))/'VSWR Calculator'!$C$25)+$C88)^2+(1500*ABS(SIN(2*PI()*MOD(Calculator!$B$31/Calculator!$F$15,1)))*IF(MOD(Calculator!$B$31/Calculator!$F$15,1)&lt;0.5,-1,1))^2)),2))</f>
        <v>18.26</v>
      </c>
      <c r="CO88" s="253" t="str">
        <f aca="false">IF(OR(Calculator!$E$16&lt;&gt;"YES",Calculator!$B$31&lt;Calculator!$G$16),"—",ROUND((1+SQRT(((50*POWER(80,POWER(COS(PI()*MOD(Calculator!$B$31/Calculator!$F$16,1)),2))+MIN(500,MAX(30,100*EXP(-0.3*'VSWR Calculator'!$C$24)*(1+3*ABS(MOD('VSWR Calculator'!$C$23/Calculator!$F$16/2,1)-0.5))))/'VSWR Calculator'!$C$25)-$C88)^2+(1500*ABS(SIN(2*PI()*MOD(Calculator!$B$31/Calculator!$F$16,1)))*IF(MOD(Calculator!$B$31/Calculator!$F$16,1)&lt;0.5,-1,1))^2)/SQRT(((50*POWER(80,POWER(COS(PI()*MOD(Calculator!$B$31/Calculator!$F$16,1)),2))+MIN(500,MAX(30,100*EXP(-0.3*'VSWR Calculator'!$C$24)*(1+3*ABS(MOD('VSWR Calculator'!$C$23/Calculator!$F$16/2,1)-0.5))))/'VSWR Calculator'!$C$25)+$C88)^2+(1500*ABS(SIN(2*PI()*MOD(Calculator!$B$31/Calculator!$F$16,1)))*IF(MOD(Calculator!$B$31/Calculator!$F$16,1)&lt;0.5,-1,1))^2))/(1-SQRT(((50*POWER(80,POWER(COS(PI()*MOD(Calculator!$B$31/Calculator!$F$16,1)),2))+MIN(500,MAX(30,100*EXP(-0.3*'VSWR Calculator'!$C$24)*(1+3*ABS(MOD('VSWR Calculator'!$C$23/Calculator!$F$16/2,1)-0.5))))/'VSWR Calculator'!$C$25)-$C88)^2+(1500*ABS(SIN(2*PI()*MOD(Calculator!$B$31/Calculator!$F$16,1)))*IF(MOD(Calculator!$B$31/Calculator!$F$16,1)&lt;0.5,-1,1))^2)/SQRT(((50*POWER(80,POWER(COS(PI()*MOD(Calculator!$B$31/Calculator!$F$16,1)),2))+MIN(500,MAX(30,100*EXP(-0.3*'VSWR Calculator'!$C$24)*(1+3*ABS(MOD('VSWR Calculator'!$C$23/Calculator!$F$16/2,1)-0.5))))/'VSWR Calculator'!$C$25)+$C88)^2+(1500*ABS(SIN(2*PI()*MOD(Calculator!$B$31/Calculator!$F$16,1)))*IF(MOD(Calculator!$B$31/Calculator!$F$16,1)&lt;0.5,-1,1))^2)),2))</f>
        <v>—</v>
      </c>
      <c r="CP88" s="253" t="n">
        <f aca="false">IF(OR(Calculator!$E$17&lt;&gt;"YES",Calculator!$B$31&lt;Calculator!$G$17),"—",ROUND((1+SQRT(((50*POWER(80,POWER(COS(PI()*MOD(Calculator!$B$31/Calculator!$F$17,1)),2))+MIN(500,MAX(30,100*EXP(-0.3*'VSWR Calculator'!$C$24)*(1+3*ABS(MOD('VSWR Calculator'!$C$23/Calculator!$F$17/2,1)-0.5))))/'VSWR Calculator'!$C$25)-$C88)^2+(1500*ABS(SIN(2*PI()*MOD(Calculator!$B$31/Calculator!$F$17,1)))*IF(MOD(Calculator!$B$31/Calculator!$F$17,1)&lt;0.5,-1,1))^2)/SQRT(((50*POWER(80,POWER(COS(PI()*MOD(Calculator!$B$31/Calculator!$F$17,1)),2))+MIN(500,MAX(30,100*EXP(-0.3*'VSWR Calculator'!$C$24)*(1+3*ABS(MOD('VSWR Calculator'!$C$23/Calculator!$F$17/2,1)-0.5))))/'VSWR Calculator'!$C$25)+$C88)^2+(1500*ABS(SIN(2*PI()*MOD(Calculator!$B$31/Calculator!$F$17,1)))*IF(MOD(Calculator!$B$31/Calculator!$F$17,1)&lt;0.5,-1,1))^2))/(1-SQRT(((50*POWER(80,POWER(COS(PI()*MOD(Calculator!$B$31/Calculator!$F$17,1)),2))+MIN(500,MAX(30,100*EXP(-0.3*'VSWR Calculator'!$C$24)*(1+3*ABS(MOD('VSWR Calculator'!$C$23/Calculator!$F$17/2,1)-0.5))))/'VSWR Calculator'!$C$25)-$C88)^2+(1500*ABS(SIN(2*PI()*MOD(Calculator!$B$31/Calculator!$F$17,1)))*IF(MOD(Calculator!$B$31/Calculator!$F$17,1)&lt;0.5,-1,1))^2)/SQRT(((50*POWER(80,POWER(COS(PI()*MOD(Calculator!$B$31/Calculator!$F$17,1)),2))+MIN(500,MAX(30,100*EXP(-0.3*'VSWR Calculator'!$C$24)*(1+3*ABS(MOD('VSWR Calculator'!$C$23/Calculator!$F$17/2,1)-0.5))))/'VSWR Calculator'!$C$25)+$C88)^2+(1500*ABS(SIN(2*PI()*MOD(Calculator!$B$31/Calculator!$F$17,1)))*IF(MOD(Calculator!$B$31/Calculator!$F$17,1)&lt;0.5,-1,1))^2)),2))</f>
        <v>15.37</v>
      </c>
      <c r="CQ88" s="253" t="str">
        <f aca="false">IF(OR(Calculator!$E$18&lt;&gt;"YES",Calculator!$B$31&lt;Calculator!$G$18),"—",ROUND((1+SQRT(((50*POWER(80,POWER(COS(PI()*MOD(Calculator!$B$31/Calculator!$F$18,1)),2))+MIN(500,MAX(30,100*EXP(-0.3*'VSWR Calculator'!$C$24)*(1+3*ABS(MOD('VSWR Calculator'!$C$23/Calculator!$F$18/2,1)-0.5))))/'VSWR Calculator'!$C$25)-$C88)^2+(1500*ABS(SIN(2*PI()*MOD(Calculator!$B$31/Calculator!$F$18,1)))*IF(MOD(Calculator!$B$31/Calculator!$F$18,1)&lt;0.5,-1,1))^2)/SQRT(((50*POWER(80,POWER(COS(PI()*MOD(Calculator!$B$31/Calculator!$F$18,1)),2))+MIN(500,MAX(30,100*EXP(-0.3*'VSWR Calculator'!$C$24)*(1+3*ABS(MOD('VSWR Calculator'!$C$23/Calculator!$F$18/2,1)-0.5))))/'VSWR Calculator'!$C$25)+$C88)^2+(1500*ABS(SIN(2*PI()*MOD(Calculator!$B$31/Calculator!$F$18,1)))*IF(MOD(Calculator!$B$31/Calculator!$F$18,1)&lt;0.5,-1,1))^2))/(1-SQRT(((50*POWER(80,POWER(COS(PI()*MOD(Calculator!$B$31/Calculator!$F$18,1)),2))+MIN(500,MAX(30,100*EXP(-0.3*'VSWR Calculator'!$C$24)*(1+3*ABS(MOD('VSWR Calculator'!$C$23/Calculator!$F$18/2,1)-0.5))))/'VSWR Calculator'!$C$25)-$C88)^2+(1500*ABS(SIN(2*PI()*MOD(Calculator!$B$31/Calculator!$F$18,1)))*IF(MOD(Calculator!$B$31/Calculator!$F$18,1)&lt;0.5,-1,1))^2)/SQRT(((50*POWER(80,POWER(COS(PI()*MOD(Calculator!$B$31/Calculator!$F$18,1)),2))+MIN(500,MAX(30,100*EXP(-0.3*'VSWR Calculator'!$C$24)*(1+3*ABS(MOD('VSWR Calculator'!$C$23/Calculator!$F$18/2,1)-0.5))))/'VSWR Calculator'!$C$25)+$C88)^2+(1500*ABS(SIN(2*PI()*MOD(Calculator!$B$31/Calculator!$F$18,1)))*IF(MOD(Calculator!$B$31/Calculator!$F$18,1)&lt;0.5,-1,1))^2)),2))</f>
        <v>—</v>
      </c>
      <c r="CR88" s="253" t="str">
        <f aca="false">IF(OR(Calculator!$E$19&lt;&gt;"YES",Calculator!$B$31&lt;Calculator!$G$19),"—",ROUND((1+SQRT(((50*POWER(80,POWER(COS(PI()*MOD(Calculator!$B$31/Calculator!$F$19,1)),2))+MIN(500,MAX(30,100*EXP(-0.3*'VSWR Calculator'!$C$24)*(1+3*ABS(MOD('VSWR Calculator'!$C$23/Calculator!$F$19/2,1)-0.5))))/'VSWR Calculator'!$C$25)-$C88)^2+(1500*ABS(SIN(2*PI()*MOD(Calculator!$B$31/Calculator!$F$19,1)))*IF(MOD(Calculator!$B$31/Calculator!$F$19,1)&lt;0.5,-1,1))^2)/SQRT(((50*POWER(80,POWER(COS(PI()*MOD(Calculator!$B$31/Calculator!$F$19,1)),2))+MIN(500,MAX(30,100*EXP(-0.3*'VSWR Calculator'!$C$24)*(1+3*ABS(MOD('VSWR Calculator'!$C$23/Calculator!$F$19/2,1)-0.5))))/'VSWR Calculator'!$C$25)+$C88)^2+(1500*ABS(SIN(2*PI()*MOD(Calculator!$B$31/Calculator!$F$19,1)))*IF(MOD(Calculator!$B$31/Calculator!$F$19,1)&lt;0.5,-1,1))^2))/(1-SQRT(((50*POWER(80,POWER(COS(PI()*MOD(Calculator!$B$31/Calculator!$F$19,1)),2))+MIN(500,MAX(30,100*EXP(-0.3*'VSWR Calculator'!$C$24)*(1+3*ABS(MOD('VSWR Calculator'!$C$23/Calculator!$F$19/2,1)-0.5))))/'VSWR Calculator'!$C$25)-$C88)^2+(1500*ABS(SIN(2*PI()*MOD(Calculator!$B$31/Calculator!$F$19,1)))*IF(MOD(Calculator!$B$31/Calculator!$F$19,1)&lt;0.5,-1,1))^2)/SQRT(((50*POWER(80,POWER(COS(PI()*MOD(Calculator!$B$31/Calculator!$F$19,1)),2))+MIN(500,MAX(30,100*EXP(-0.3*'VSWR Calculator'!$C$24)*(1+3*ABS(MOD('VSWR Calculator'!$C$23/Calculator!$F$19/2,1)-0.5))))/'VSWR Calculator'!$C$25)+$C88)^2+(1500*ABS(SIN(2*PI()*MOD(Calculator!$B$31/Calculator!$F$19,1)))*IF(MOD(Calculator!$B$31/Calculator!$F$19,1)&lt;0.5,-1,1))^2)),2))</f>
        <v>—</v>
      </c>
      <c r="CS88" s="253" t="str">
        <f aca="false">IF(OR(Calculator!$E$20&lt;&gt;"YES",Calculator!$B$31&lt;Calculator!$G$20),"—",ROUND((1+SQRT(((50*POWER(80,POWER(COS(PI()*MOD(Calculator!$B$31/Calculator!$F$20,1)),2))+MIN(500,MAX(30,100*EXP(-0.3*'VSWR Calculator'!$C$24)*(1+3*ABS(MOD('VSWR Calculator'!$C$23/Calculator!$F$20/2,1)-0.5))))/'VSWR Calculator'!$C$25)-$C88)^2+(1500*ABS(SIN(2*PI()*MOD(Calculator!$B$31/Calculator!$F$20,1)))*IF(MOD(Calculator!$B$31/Calculator!$F$20,1)&lt;0.5,-1,1))^2)/SQRT(((50*POWER(80,POWER(COS(PI()*MOD(Calculator!$B$31/Calculator!$F$20,1)),2))+MIN(500,MAX(30,100*EXP(-0.3*'VSWR Calculator'!$C$24)*(1+3*ABS(MOD('VSWR Calculator'!$C$23/Calculator!$F$20/2,1)-0.5))))/'VSWR Calculator'!$C$25)+$C88)^2+(1500*ABS(SIN(2*PI()*MOD(Calculator!$B$31/Calculator!$F$20,1)))*IF(MOD(Calculator!$B$31/Calculator!$F$20,1)&lt;0.5,-1,1))^2))/(1-SQRT(((50*POWER(80,POWER(COS(PI()*MOD(Calculator!$B$31/Calculator!$F$20,1)),2))+MIN(500,MAX(30,100*EXP(-0.3*'VSWR Calculator'!$C$24)*(1+3*ABS(MOD('VSWR Calculator'!$C$23/Calculator!$F$20/2,1)-0.5))))/'VSWR Calculator'!$C$25)-$C88)^2+(1500*ABS(SIN(2*PI()*MOD(Calculator!$B$31/Calculator!$F$20,1)))*IF(MOD(Calculator!$B$31/Calculator!$F$20,1)&lt;0.5,-1,1))^2)/SQRT(((50*POWER(80,POWER(COS(PI()*MOD(Calculator!$B$31/Calculator!$F$20,1)),2))+MIN(500,MAX(30,100*EXP(-0.3*'VSWR Calculator'!$C$24)*(1+3*ABS(MOD('VSWR Calculator'!$C$23/Calculator!$F$20/2,1)-0.5))))/'VSWR Calculator'!$C$25)+$C88)^2+(1500*ABS(SIN(2*PI()*MOD(Calculator!$B$31/Calculator!$F$20,1)))*IF(MOD(Calculator!$B$31/Calculator!$F$20,1)&lt;0.5,-1,1))^2)),2))</f>
        <v>—</v>
      </c>
      <c r="CT88" s="253" t="str">
        <f aca="false">IF(OR(Calculator!$E$21&lt;&gt;"YES",Calculator!$B$31&lt;Calculator!$G$21),"—",ROUND((1+SQRT(((50*POWER(80,POWER(COS(PI()*MOD(Calculator!$B$31/Calculator!$F$21,1)),2))+MIN(500,MAX(30,100*EXP(-0.3*'VSWR Calculator'!$C$24)*(1+3*ABS(MOD('VSWR Calculator'!$C$23/Calculator!$F$21/2,1)-0.5))))/'VSWR Calculator'!$C$25)-$C88)^2+(1500*ABS(SIN(2*PI()*MOD(Calculator!$B$31/Calculator!$F$21,1)))*IF(MOD(Calculator!$B$31/Calculator!$F$21,1)&lt;0.5,-1,1))^2)/SQRT(((50*POWER(80,POWER(COS(PI()*MOD(Calculator!$B$31/Calculator!$F$21,1)),2))+MIN(500,MAX(30,100*EXP(-0.3*'VSWR Calculator'!$C$24)*(1+3*ABS(MOD('VSWR Calculator'!$C$23/Calculator!$F$21/2,1)-0.5))))/'VSWR Calculator'!$C$25)+$C88)^2+(1500*ABS(SIN(2*PI()*MOD(Calculator!$B$31/Calculator!$F$21,1)))*IF(MOD(Calculator!$B$31/Calculator!$F$21,1)&lt;0.5,-1,1))^2))/(1-SQRT(((50*POWER(80,POWER(COS(PI()*MOD(Calculator!$B$31/Calculator!$F$21,1)),2))+MIN(500,MAX(30,100*EXP(-0.3*'VSWR Calculator'!$C$24)*(1+3*ABS(MOD('VSWR Calculator'!$C$23/Calculator!$F$21/2,1)-0.5))))/'VSWR Calculator'!$C$25)-$C88)^2+(1500*ABS(SIN(2*PI()*MOD(Calculator!$B$31/Calculator!$F$21,1)))*IF(MOD(Calculator!$B$31/Calculator!$F$21,1)&lt;0.5,-1,1))^2)/SQRT(((50*POWER(80,POWER(COS(PI()*MOD(Calculator!$B$31/Calculator!$F$21,1)),2))+MIN(500,MAX(30,100*EXP(-0.3*'VSWR Calculator'!$C$24)*(1+3*ABS(MOD('VSWR Calculator'!$C$23/Calculator!$F$21/2,1)-0.5))))/'VSWR Calculator'!$C$25)+$C88)^2+(1500*ABS(SIN(2*PI()*MOD(Calculator!$B$31/Calculator!$F$21,1)))*IF(MOD(Calculator!$B$31/Calculator!$F$21,1)&lt;0.5,-1,1))^2)),2))</f>
        <v>—</v>
      </c>
      <c r="CU88" s="253" t="str">
        <f aca="false">IF(OR(Calculator!$E$22&lt;&gt;"YES",Calculator!$B$31&lt;Calculator!$G$22),"—",ROUND((1+SQRT(((50*POWER(80,POWER(COS(PI()*MOD(Calculator!$B$31/Calculator!$F$22,1)),2))+MIN(500,MAX(30,100*EXP(-0.3*'VSWR Calculator'!$C$24)*(1+3*ABS(MOD('VSWR Calculator'!$C$23/Calculator!$F$22/2,1)-0.5))))/'VSWR Calculator'!$C$25)-$C88)^2+(1500*ABS(SIN(2*PI()*MOD(Calculator!$B$31/Calculator!$F$22,1)))*IF(MOD(Calculator!$B$31/Calculator!$F$22,1)&lt;0.5,-1,1))^2)/SQRT(((50*POWER(80,POWER(COS(PI()*MOD(Calculator!$B$31/Calculator!$F$22,1)),2))+MIN(500,MAX(30,100*EXP(-0.3*'VSWR Calculator'!$C$24)*(1+3*ABS(MOD('VSWR Calculator'!$C$23/Calculator!$F$22/2,1)-0.5))))/'VSWR Calculator'!$C$25)+$C88)^2+(1500*ABS(SIN(2*PI()*MOD(Calculator!$B$31/Calculator!$F$22,1)))*IF(MOD(Calculator!$B$31/Calculator!$F$22,1)&lt;0.5,-1,1))^2))/(1-SQRT(((50*POWER(80,POWER(COS(PI()*MOD(Calculator!$B$31/Calculator!$F$22,1)),2))+MIN(500,MAX(30,100*EXP(-0.3*'VSWR Calculator'!$C$24)*(1+3*ABS(MOD('VSWR Calculator'!$C$23/Calculator!$F$22/2,1)-0.5))))/'VSWR Calculator'!$C$25)-$C88)^2+(1500*ABS(SIN(2*PI()*MOD(Calculator!$B$31/Calculator!$F$22,1)))*IF(MOD(Calculator!$B$31/Calculator!$F$22,1)&lt;0.5,-1,1))^2)/SQRT(((50*POWER(80,POWER(COS(PI()*MOD(Calculator!$B$31/Calculator!$F$22,1)),2))+MIN(500,MAX(30,100*EXP(-0.3*'VSWR Calculator'!$C$24)*(1+3*ABS(MOD('VSWR Calculator'!$C$23/Calculator!$F$22/2,1)-0.5))))/'VSWR Calculator'!$C$25)+$C88)^2+(1500*ABS(SIN(2*PI()*MOD(Calculator!$B$31/Calculator!$F$22,1)))*IF(MOD(Calculator!$B$31/Calculator!$F$22,1)&lt;0.5,-1,1))^2)),2))</f>
        <v>—</v>
      </c>
      <c r="CV88" s="253" t="n">
        <f aca="false">IFERROR(ROUND((IF(ISNUMBER(CK88),CK88,0)+IF(ISNUMBER(CL88),CL88,0)+IF(ISNUMBER(CM88),CM88,0)+IF(ISNUMBER(CN88),CN88,0)+IF(ISNUMBER(CO88),CO88,0)+IF(ISNUMBER(CP88),CP88,0)+IF(ISNUMBER(CQ88),CQ88,0)+IF(ISNUMBER(CR88),CR88,0)+IF(ISNUMBER(CS88),CS88,0)+IF(ISNUMBER(CT88),CT88,0)+IF(ISNUMBER(CU88),CU88,0))/(IF(ISNUMBER(CK88),1,0)+IF(ISNUMBER(CL88),1,0)+IF(ISNUMBER(CM88),1,0)+IF(ISNUMBER(CN88),1,0)+IF(ISNUMBER(CO88),1,0)+IF(ISNUMBER(CP88),1,0)+IF(ISNUMBER(CQ88),1,0)+IF(ISNUMBER(CR88),1,0)+IF(ISNUMBER(CS88),1,0)+IF(ISNUMBER(CT88),1,0)+IF(ISNUMBER(CU88),1,0)),4),"")</f>
        <v>16.815</v>
      </c>
      <c r="CW88" s="253" t="str">
        <f aca="false">IF(OR(Calculator!$E$12&lt;&gt;"YES",Calculator!$B$32&lt;Calculator!$G$12),"—",ROUND((1+SQRT(((50*POWER(80,POWER(COS(PI()*MOD(Calculator!$B$32/Calculator!$F$12,1)),2))+MIN(500,MAX(30,100*EXP(-0.3*'VSWR Calculator'!$C$24)*(1+3*ABS(MOD('VSWR Calculator'!$C$23/Calculator!$F$12/2,1)-0.5))))/'VSWR Calculator'!$C$25)-$C88)^2+(1500*ABS(SIN(2*PI()*MOD(Calculator!$B$32/Calculator!$F$12,1)))*IF(MOD(Calculator!$B$32/Calculator!$F$12,1)&lt;0.5,-1,1))^2)/SQRT(((50*POWER(80,POWER(COS(PI()*MOD(Calculator!$B$32/Calculator!$F$12,1)),2))+MIN(500,MAX(30,100*EXP(-0.3*'VSWR Calculator'!$C$24)*(1+3*ABS(MOD('VSWR Calculator'!$C$23/Calculator!$F$12/2,1)-0.5))))/'VSWR Calculator'!$C$25)+$C88)^2+(1500*ABS(SIN(2*PI()*MOD(Calculator!$B$32/Calculator!$F$12,1)))*IF(MOD(Calculator!$B$32/Calculator!$F$12,1)&lt;0.5,-1,1))^2))/(1-SQRT(((50*POWER(80,POWER(COS(PI()*MOD(Calculator!$B$32/Calculator!$F$12,1)),2))+MIN(500,MAX(30,100*EXP(-0.3*'VSWR Calculator'!$C$24)*(1+3*ABS(MOD('VSWR Calculator'!$C$23/Calculator!$F$12/2,1)-0.5))))/'VSWR Calculator'!$C$25)-$C88)^2+(1500*ABS(SIN(2*PI()*MOD(Calculator!$B$32/Calculator!$F$12,1)))*IF(MOD(Calculator!$B$32/Calculator!$F$12,1)&lt;0.5,-1,1))^2)/SQRT(((50*POWER(80,POWER(COS(PI()*MOD(Calculator!$B$32/Calculator!$F$12,1)),2))+MIN(500,MAX(30,100*EXP(-0.3*'VSWR Calculator'!$C$24)*(1+3*ABS(MOD('VSWR Calculator'!$C$23/Calculator!$F$12/2,1)-0.5))))/'VSWR Calculator'!$C$25)+$C88)^2+(1500*ABS(SIN(2*PI()*MOD(Calculator!$B$32/Calculator!$F$12,1)))*IF(MOD(Calculator!$B$32/Calculator!$F$12,1)&lt;0.5,-1,1))^2)),2))</f>
        <v>—</v>
      </c>
      <c r="CX88" s="253" t="str">
        <f aca="false">IF(OR(Calculator!$E$13&lt;&gt;"YES",Calculator!$B$32&lt;Calculator!$G$13),"—",ROUND((1+SQRT(((50*POWER(80,POWER(COS(PI()*MOD(Calculator!$B$32/Calculator!$F$13,1)),2))+MIN(500,MAX(30,100*EXP(-0.3*'VSWR Calculator'!$C$24)*(1+3*ABS(MOD('VSWR Calculator'!$C$23/Calculator!$F$13/2,1)-0.5))))/'VSWR Calculator'!$C$25)-$C88)^2+(1500*ABS(SIN(2*PI()*MOD(Calculator!$B$32/Calculator!$F$13,1)))*IF(MOD(Calculator!$B$32/Calculator!$F$13,1)&lt;0.5,-1,1))^2)/SQRT(((50*POWER(80,POWER(COS(PI()*MOD(Calculator!$B$32/Calculator!$F$13,1)),2))+MIN(500,MAX(30,100*EXP(-0.3*'VSWR Calculator'!$C$24)*(1+3*ABS(MOD('VSWR Calculator'!$C$23/Calculator!$F$13/2,1)-0.5))))/'VSWR Calculator'!$C$25)+$C88)^2+(1500*ABS(SIN(2*PI()*MOD(Calculator!$B$32/Calculator!$F$13,1)))*IF(MOD(Calculator!$B$32/Calculator!$F$13,1)&lt;0.5,-1,1))^2))/(1-SQRT(((50*POWER(80,POWER(COS(PI()*MOD(Calculator!$B$32/Calculator!$F$13,1)),2))+MIN(500,MAX(30,100*EXP(-0.3*'VSWR Calculator'!$C$24)*(1+3*ABS(MOD('VSWR Calculator'!$C$23/Calculator!$F$13/2,1)-0.5))))/'VSWR Calculator'!$C$25)-$C88)^2+(1500*ABS(SIN(2*PI()*MOD(Calculator!$B$32/Calculator!$F$13,1)))*IF(MOD(Calculator!$B$32/Calculator!$F$13,1)&lt;0.5,-1,1))^2)/SQRT(((50*POWER(80,POWER(COS(PI()*MOD(Calculator!$B$32/Calculator!$F$13,1)),2))+MIN(500,MAX(30,100*EXP(-0.3*'VSWR Calculator'!$C$24)*(1+3*ABS(MOD('VSWR Calculator'!$C$23/Calculator!$F$13/2,1)-0.5))))/'VSWR Calculator'!$C$25)+$C88)^2+(1500*ABS(SIN(2*PI()*MOD(Calculator!$B$32/Calculator!$F$13,1)))*IF(MOD(Calculator!$B$32/Calculator!$F$13,1)&lt;0.5,-1,1))^2)),2))</f>
        <v>—</v>
      </c>
      <c r="CY88" s="253" t="str">
        <f aca="false">IF(OR(Calculator!$E$14&lt;&gt;"YES",Calculator!$B$32&lt;Calculator!$G$14),"—",ROUND((1+SQRT(((50*POWER(80,POWER(COS(PI()*MOD(Calculator!$B$32/Calculator!$F$14,1)),2))+MIN(500,MAX(30,100*EXP(-0.3*'VSWR Calculator'!$C$24)*(1+3*ABS(MOD('VSWR Calculator'!$C$23/Calculator!$F$14/2,1)-0.5))))/'VSWR Calculator'!$C$25)-$C88)^2+(1500*ABS(SIN(2*PI()*MOD(Calculator!$B$32/Calculator!$F$14,1)))*IF(MOD(Calculator!$B$32/Calculator!$F$14,1)&lt;0.5,-1,1))^2)/SQRT(((50*POWER(80,POWER(COS(PI()*MOD(Calculator!$B$32/Calculator!$F$14,1)),2))+MIN(500,MAX(30,100*EXP(-0.3*'VSWR Calculator'!$C$24)*(1+3*ABS(MOD('VSWR Calculator'!$C$23/Calculator!$F$14/2,1)-0.5))))/'VSWR Calculator'!$C$25)+$C88)^2+(1500*ABS(SIN(2*PI()*MOD(Calculator!$B$32/Calculator!$F$14,1)))*IF(MOD(Calculator!$B$32/Calculator!$F$14,1)&lt;0.5,-1,1))^2))/(1-SQRT(((50*POWER(80,POWER(COS(PI()*MOD(Calculator!$B$32/Calculator!$F$14,1)),2))+MIN(500,MAX(30,100*EXP(-0.3*'VSWR Calculator'!$C$24)*(1+3*ABS(MOD('VSWR Calculator'!$C$23/Calculator!$F$14/2,1)-0.5))))/'VSWR Calculator'!$C$25)-$C88)^2+(1500*ABS(SIN(2*PI()*MOD(Calculator!$B$32/Calculator!$F$14,1)))*IF(MOD(Calculator!$B$32/Calculator!$F$14,1)&lt;0.5,-1,1))^2)/SQRT(((50*POWER(80,POWER(COS(PI()*MOD(Calculator!$B$32/Calculator!$F$14,1)),2))+MIN(500,MAX(30,100*EXP(-0.3*'VSWR Calculator'!$C$24)*(1+3*ABS(MOD('VSWR Calculator'!$C$23/Calculator!$F$14/2,1)-0.5))))/'VSWR Calculator'!$C$25)+$C88)^2+(1500*ABS(SIN(2*PI()*MOD(Calculator!$B$32/Calculator!$F$14,1)))*IF(MOD(Calculator!$B$32/Calculator!$F$14,1)&lt;0.5,-1,1))^2)),2))</f>
        <v>—</v>
      </c>
      <c r="CZ88" s="253" t="n">
        <f aca="false">IF(OR(Calculator!$E$15&lt;&gt;"YES",Calculator!$B$32&lt;Calculator!$G$15),"—",ROUND((1+SQRT(((50*POWER(80,POWER(COS(PI()*MOD(Calculator!$B$32/Calculator!$F$15,1)),2))+MIN(500,MAX(30,100*EXP(-0.3*'VSWR Calculator'!$C$24)*(1+3*ABS(MOD('VSWR Calculator'!$C$23/Calculator!$F$15/2,1)-0.5))))/'VSWR Calculator'!$C$25)-$C88)^2+(1500*ABS(SIN(2*PI()*MOD(Calculator!$B$32/Calculator!$F$15,1)))*IF(MOD(Calculator!$B$32/Calculator!$F$15,1)&lt;0.5,-1,1))^2)/SQRT(((50*POWER(80,POWER(COS(PI()*MOD(Calculator!$B$32/Calculator!$F$15,1)),2))+MIN(500,MAX(30,100*EXP(-0.3*'VSWR Calculator'!$C$24)*(1+3*ABS(MOD('VSWR Calculator'!$C$23/Calculator!$F$15/2,1)-0.5))))/'VSWR Calculator'!$C$25)+$C88)^2+(1500*ABS(SIN(2*PI()*MOD(Calculator!$B$32/Calculator!$F$15,1)))*IF(MOD(Calculator!$B$32/Calculator!$F$15,1)&lt;0.5,-1,1))^2))/(1-SQRT(((50*POWER(80,POWER(COS(PI()*MOD(Calculator!$B$32/Calculator!$F$15,1)),2))+MIN(500,MAX(30,100*EXP(-0.3*'VSWR Calculator'!$C$24)*(1+3*ABS(MOD('VSWR Calculator'!$C$23/Calculator!$F$15/2,1)-0.5))))/'VSWR Calculator'!$C$25)-$C88)^2+(1500*ABS(SIN(2*PI()*MOD(Calculator!$B$32/Calculator!$F$15,1)))*IF(MOD(Calculator!$B$32/Calculator!$F$15,1)&lt;0.5,-1,1))^2)/SQRT(((50*POWER(80,POWER(COS(PI()*MOD(Calculator!$B$32/Calculator!$F$15,1)),2))+MIN(500,MAX(30,100*EXP(-0.3*'VSWR Calculator'!$C$24)*(1+3*ABS(MOD('VSWR Calculator'!$C$23/Calculator!$F$15/2,1)-0.5))))/'VSWR Calculator'!$C$25)+$C88)^2+(1500*ABS(SIN(2*PI()*MOD(Calculator!$B$32/Calculator!$F$15,1)))*IF(MOD(Calculator!$B$32/Calculator!$F$15,1)&lt;0.5,-1,1))^2)),2))</f>
        <v>2.6</v>
      </c>
      <c r="DA88" s="253" t="str">
        <f aca="false">IF(OR(Calculator!$E$16&lt;&gt;"YES",Calculator!$B$32&lt;Calculator!$G$16),"—",ROUND((1+SQRT(((50*POWER(80,POWER(COS(PI()*MOD(Calculator!$B$32/Calculator!$F$16,1)),2))+MIN(500,MAX(30,100*EXP(-0.3*'VSWR Calculator'!$C$24)*(1+3*ABS(MOD('VSWR Calculator'!$C$23/Calculator!$F$16/2,1)-0.5))))/'VSWR Calculator'!$C$25)-$C88)^2+(1500*ABS(SIN(2*PI()*MOD(Calculator!$B$32/Calculator!$F$16,1)))*IF(MOD(Calculator!$B$32/Calculator!$F$16,1)&lt;0.5,-1,1))^2)/SQRT(((50*POWER(80,POWER(COS(PI()*MOD(Calculator!$B$32/Calculator!$F$16,1)),2))+MIN(500,MAX(30,100*EXP(-0.3*'VSWR Calculator'!$C$24)*(1+3*ABS(MOD('VSWR Calculator'!$C$23/Calculator!$F$16/2,1)-0.5))))/'VSWR Calculator'!$C$25)+$C88)^2+(1500*ABS(SIN(2*PI()*MOD(Calculator!$B$32/Calculator!$F$16,1)))*IF(MOD(Calculator!$B$32/Calculator!$F$16,1)&lt;0.5,-1,1))^2))/(1-SQRT(((50*POWER(80,POWER(COS(PI()*MOD(Calculator!$B$32/Calculator!$F$16,1)),2))+MIN(500,MAX(30,100*EXP(-0.3*'VSWR Calculator'!$C$24)*(1+3*ABS(MOD('VSWR Calculator'!$C$23/Calculator!$F$16/2,1)-0.5))))/'VSWR Calculator'!$C$25)-$C88)^2+(1500*ABS(SIN(2*PI()*MOD(Calculator!$B$32/Calculator!$F$16,1)))*IF(MOD(Calculator!$B$32/Calculator!$F$16,1)&lt;0.5,-1,1))^2)/SQRT(((50*POWER(80,POWER(COS(PI()*MOD(Calculator!$B$32/Calculator!$F$16,1)),2))+MIN(500,MAX(30,100*EXP(-0.3*'VSWR Calculator'!$C$24)*(1+3*ABS(MOD('VSWR Calculator'!$C$23/Calculator!$F$16/2,1)-0.5))))/'VSWR Calculator'!$C$25)+$C88)^2+(1500*ABS(SIN(2*PI()*MOD(Calculator!$B$32/Calculator!$F$16,1)))*IF(MOD(Calculator!$B$32/Calculator!$F$16,1)&lt;0.5,-1,1))^2)),2))</f>
        <v>—</v>
      </c>
      <c r="DB88" s="253" t="n">
        <f aca="false">IF(OR(Calculator!$E$17&lt;&gt;"YES",Calculator!$B$32&lt;Calculator!$G$17),"—",ROUND((1+SQRT(((50*POWER(80,POWER(COS(PI()*MOD(Calculator!$B$32/Calculator!$F$17,1)),2))+MIN(500,MAX(30,100*EXP(-0.3*'VSWR Calculator'!$C$24)*(1+3*ABS(MOD('VSWR Calculator'!$C$23/Calculator!$F$17/2,1)-0.5))))/'VSWR Calculator'!$C$25)-$C88)^2+(1500*ABS(SIN(2*PI()*MOD(Calculator!$B$32/Calculator!$F$17,1)))*IF(MOD(Calculator!$B$32/Calculator!$F$17,1)&lt;0.5,-1,1))^2)/SQRT(((50*POWER(80,POWER(COS(PI()*MOD(Calculator!$B$32/Calculator!$F$17,1)),2))+MIN(500,MAX(30,100*EXP(-0.3*'VSWR Calculator'!$C$24)*(1+3*ABS(MOD('VSWR Calculator'!$C$23/Calculator!$F$17/2,1)-0.5))))/'VSWR Calculator'!$C$25)+$C88)^2+(1500*ABS(SIN(2*PI()*MOD(Calculator!$B$32/Calculator!$F$17,1)))*IF(MOD(Calculator!$B$32/Calculator!$F$17,1)&lt;0.5,-1,1))^2))/(1-SQRT(((50*POWER(80,POWER(COS(PI()*MOD(Calculator!$B$32/Calculator!$F$17,1)),2))+MIN(500,MAX(30,100*EXP(-0.3*'VSWR Calculator'!$C$24)*(1+3*ABS(MOD('VSWR Calculator'!$C$23/Calculator!$F$17/2,1)-0.5))))/'VSWR Calculator'!$C$25)-$C88)^2+(1500*ABS(SIN(2*PI()*MOD(Calculator!$B$32/Calculator!$F$17,1)))*IF(MOD(Calculator!$B$32/Calculator!$F$17,1)&lt;0.5,-1,1))^2)/SQRT(((50*POWER(80,POWER(COS(PI()*MOD(Calculator!$B$32/Calculator!$F$17,1)),2))+MIN(500,MAX(30,100*EXP(-0.3*'VSWR Calculator'!$C$24)*(1+3*ABS(MOD('VSWR Calculator'!$C$23/Calculator!$F$17/2,1)-0.5))))/'VSWR Calculator'!$C$25)+$C88)^2+(1500*ABS(SIN(2*PI()*MOD(Calculator!$B$32/Calculator!$F$17,1)))*IF(MOD(Calculator!$B$32/Calculator!$F$17,1)&lt;0.5,-1,1))^2)),2))</f>
        <v>16.09</v>
      </c>
      <c r="DC88" s="253" t="str">
        <f aca="false">IF(OR(Calculator!$E$18&lt;&gt;"YES",Calculator!$B$32&lt;Calculator!$G$18),"—",ROUND((1+SQRT(((50*POWER(80,POWER(COS(PI()*MOD(Calculator!$B$32/Calculator!$F$18,1)),2))+MIN(500,MAX(30,100*EXP(-0.3*'VSWR Calculator'!$C$24)*(1+3*ABS(MOD('VSWR Calculator'!$C$23/Calculator!$F$18/2,1)-0.5))))/'VSWR Calculator'!$C$25)-$C88)^2+(1500*ABS(SIN(2*PI()*MOD(Calculator!$B$32/Calculator!$F$18,1)))*IF(MOD(Calculator!$B$32/Calculator!$F$18,1)&lt;0.5,-1,1))^2)/SQRT(((50*POWER(80,POWER(COS(PI()*MOD(Calculator!$B$32/Calculator!$F$18,1)),2))+MIN(500,MAX(30,100*EXP(-0.3*'VSWR Calculator'!$C$24)*(1+3*ABS(MOD('VSWR Calculator'!$C$23/Calculator!$F$18/2,1)-0.5))))/'VSWR Calculator'!$C$25)+$C88)^2+(1500*ABS(SIN(2*PI()*MOD(Calculator!$B$32/Calculator!$F$18,1)))*IF(MOD(Calculator!$B$32/Calculator!$F$18,1)&lt;0.5,-1,1))^2))/(1-SQRT(((50*POWER(80,POWER(COS(PI()*MOD(Calculator!$B$32/Calculator!$F$18,1)),2))+MIN(500,MAX(30,100*EXP(-0.3*'VSWR Calculator'!$C$24)*(1+3*ABS(MOD('VSWR Calculator'!$C$23/Calculator!$F$18/2,1)-0.5))))/'VSWR Calculator'!$C$25)-$C88)^2+(1500*ABS(SIN(2*PI()*MOD(Calculator!$B$32/Calculator!$F$18,1)))*IF(MOD(Calculator!$B$32/Calculator!$F$18,1)&lt;0.5,-1,1))^2)/SQRT(((50*POWER(80,POWER(COS(PI()*MOD(Calculator!$B$32/Calculator!$F$18,1)),2))+MIN(500,MAX(30,100*EXP(-0.3*'VSWR Calculator'!$C$24)*(1+3*ABS(MOD('VSWR Calculator'!$C$23/Calculator!$F$18/2,1)-0.5))))/'VSWR Calculator'!$C$25)+$C88)^2+(1500*ABS(SIN(2*PI()*MOD(Calculator!$B$32/Calculator!$F$18,1)))*IF(MOD(Calculator!$B$32/Calculator!$F$18,1)&lt;0.5,-1,1))^2)),2))</f>
        <v>—</v>
      </c>
      <c r="DD88" s="253" t="str">
        <f aca="false">IF(OR(Calculator!$E$19&lt;&gt;"YES",Calculator!$B$32&lt;Calculator!$G$19),"—",ROUND((1+SQRT(((50*POWER(80,POWER(COS(PI()*MOD(Calculator!$B$32/Calculator!$F$19,1)),2))+MIN(500,MAX(30,100*EXP(-0.3*'VSWR Calculator'!$C$24)*(1+3*ABS(MOD('VSWR Calculator'!$C$23/Calculator!$F$19/2,1)-0.5))))/'VSWR Calculator'!$C$25)-$C88)^2+(1500*ABS(SIN(2*PI()*MOD(Calculator!$B$32/Calculator!$F$19,1)))*IF(MOD(Calculator!$B$32/Calculator!$F$19,1)&lt;0.5,-1,1))^2)/SQRT(((50*POWER(80,POWER(COS(PI()*MOD(Calculator!$B$32/Calculator!$F$19,1)),2))+MIN(500,MAX(30,100*EXP(-0.3*'VSWR Calculator'!$C$24)*(1+3*ABS(MOD('VSWR Calculator'!$C$23/Calculator!$F$19/2,1)-0.5))))/'VSWR Calculator'!$C$25)+$C88)^2+(1500*ABS(SIN(2*PI()*MOD(Calculator!$B$32/Calculator!$F$19,1)))*IF(MOD(Calculator!$B$32/Calculator!$F$19,1)&lt;0.5,-1,1))^2))/(1-SQRT(((50*POWER(80,POWER(COS(PI()*MOD(Calculator!$B$32/Calculator!$F$19,1)),2))+MIN(500,MAX(30,100*EXP(-0.3*'VSWR Calculator'!$C$24)*(1+3*ABS(MOD('VSWR Calculator'!$C$23/Calculator!$F$19/2,1)-0.5))))/'VSWR Calculator'!$C$25)-$C88)^2+(1500*ABS(SIN(2*PI()*MOD(Calculator!$B$32/Calculator!$F$19,1)))*IF(MOD(Calculator!$B$32/Calculator!$F$19,1)&lt;0.5,-1,1))^2)/SQRT(((50*POWER(80,POWER(COS(PI()*MOD(Calculator!$B$32/Calculator!$F$19,1)),2))+MIN(500,MAX(30,100*EXP(-0.3*'VSWR Calculator'!$C$24)*(1+3*ABS(MOD('VSWR Calculator'!$C$23/Calculator!$F$19/2,1)-0.5))))/'VSWR Calculator'!$C$25)+$C88)^2+(1500*ABS(SIN(2*PI()*MOD(Calculator!$B$32/Calculator!$F$19,1)))*IF(MOD(Calculator!$B$32/Calculator!$F$19,1)&lt;0.5,-1,1))^2)),2))</f>
        <v>—</v>
      </c>
      <c r="DE88" s="253" t="str">
        <f aca="false">IF(OR(Calculator!$E$20&lt;&gt;"YES",Calculator!$B$32&lt;Calculator!$G$20),"—",ROUND((1+SQRT(((50*POWER(80,POWER(COS(PI()*MOD(Calculator!$B$32/Calculator!$F$20,1)),2))+MIN(500,MAX(30,100*EXP(-0.3*'VSWR Calculator'!$C$24)*(1+3*ABS(MOD('VSWR Calculator'!$C$23/Calculator!$F$20/2,1)-0.5))))/'VSWR Calculator'!$C$25)-$C88)^2+(1500*ABS(SIN(2*PI()*MOD(Calculator!$B$32/Calculator!$F$20,1)))*IF(MOD(Calculator!$B$32/Calculator!$F$20,1)&lt;0.5,-1,1))^2)/SQRT(((50*POWER(80,POWER(COS(PI()*MOD(Calculator!$B$32/Calculator!$F$20,1)),2))+MIN(500,MAX(30,100*EXP(-0.3*'VSWR Calculator'!$C$24)*(1+3*ABS(MOD('VSWR Calculator'!$C$23/Calculator!$F$20/2,1)-0.5))))/'VSWR Calculator'!$C$25)+$C88)^2+(1500*ABS(SIN(2*PI()*MOD(Calculator!$B$32/Calculator!$F$20,1)))*IF(MOD(Calculator!$B$32/Calculator!$F$20,1)&lt;0.5,-1,1))^2))/(1-SQRT(((50*POWER(80,POWER(COS(PI()*MOD(Calculator!$B$32/Calculator!$F$20,1)),2))+MIN(500,MAX(30,100*EXP(-0.3*'VSWR Calculator'!$C$24)*(1+3*ABS(MOD('VSWR Calculator'!$C$23/Calculator!$F$20/2,1)-0.5))))/'VSWR Calculator'!$C$25)-$C88)^2+(1500*ABS(SIN(2*PI()*MOD(Calculator!$B$32/Calculator!$F$20,1)))*IF(MOD(Calculator!$B$32/Calculator!$F$20,1)&lt;0.5,-1,1))^2)/SQRT(((50*POWER(80,POWER(COS(PI()*MOD(Calculator!$B$32/Calculator!$F$20,1)),2))+MIN(500,MAX(30,100*EXP(-0.3*'VSWR Calculator'!$C$24)*(1+3*ABS(MOD('VSWR Calculator'!$C$23/Calculator!$F$20/2,1)-0.5))))/'VSWR Calculator'!$C$25)+$C88)^2+(1500*ABS(SIN(2*PI()*MOD(Calculator!$B$32/Calculator!$F$20,1)))*IF(MOD(Calculator!$B$32/Calculator!$F$20,1)&lt;0.5,-1,1))^2)),2))</f>
        <v>—</v>
      </c>
      <c r="DF88" s="253" t="str">
        <f aca="false">IF(OR(Calculator!$E$21&lt;&gt;"YES",Calculator!$B$32&lt;Calculator!$G$21),"—",ROUND((1+SQRT(((50*POWER(80,POWER(COS(PI()*MOD(Calculator!$B$32/Calculator!$F$21,1)),2))+MIN(500,MAX(30,100*EXP(-0.3*'VSWR Calculator'!$C$24)*(1+3*ABS(MOD('VSWR Calculator'!$C$23/Calculator!$F$21/2,1)-0.5))))/'VSWR Calculator'!$C$25)-$C88)^2+(1500*ABS(SIN(2*PI()*MOD(Calculator!$B$32/Calculator!$F$21,1)))*IF(MOD(Calculator!$B$32/Calculator!$F$21,1)&lt;0.5,-1,1))^2)/SQRT(((50*POWER(80,POWER(COS(PI()*MOD(Calculator!$B$32/Calculator!$F$21,1)),2))+MIN(500,MAX(30,100*EXP(-0.3*'VSWR Calculator'!$C$24)*(1+3*ABS(MOD('VSWR Calculator'!$C$23/Calculator!$F$21/2,1)-0.5))))/'VSWR Calculator'!$C$25)+$C88)^2+(1500*ABS(SIN(2*PI()*MOD(Calculator!$B$32/Calculator!$F$21,1)))*IF(MOD(Calculator!$B$32/Calculator!$F$21,1)&lt;0.5,-1,1))^2))/(1-SQRT(((50*POWER(80,POWER(COS(PI()*MOD(Calculator!$B$32/Calculator!$F$21,1)),2))+MIN(500,MAX(30,100*EXP(-0.3*'VSWR Calculator'!$C$24)*(1+3*ABS(MOD('VSWR Calculator'!$C$23/Calculator!$F$21/2,1)-0.5))))/'VSWR Calculator'!$C$25)-$C88)^2+(1500*ABS(SIN(2*PI()*MOD(Calculator!$B$32/Calculator!$F$21,1)))*IF(MOD(Calculator!$B$32/Calculator!$F$21,1)&lt;0.5,-1,1))^2)/SQRT(((50*POWER(80,POWER(COS(PI()*MOD(Calculator!$B$32/Calculator!$F$21,1)),2))+MIN(500,MAX(30,100*EXP(-0.3*'VSWR Calculator'!$C$24)*(1+3*ABS(MOD('VSWR Calculator'!$C$23/Calculator!$F$21/2,1)-0.5))))/'VSWR Calculator'!$C$25)+$C88)^2+(1500*ABS(SIN(2*PI()*MOD(Calculator!$B$32/Calculator!$F$21,1)))*IF(MOD(Calculator!$B$32/Calculator!$F$21,1)&lt;0.5,-1,1))^2)),2))</f>
        <v>—</v>
      </c>
      <c r="DG88" s="253" t="str">
        <f aca="false">IF(OR(Calculator!$E$22&lt;&gt;"YES",Calculator!$B$32&lt;Calculator!$G$22),"—",ROUND((1+SQRT(((50*POWER(80,POWER(COS(PI()*MOD(Calculator!$B$32/Calculator!$F$22,1)),2))+MIN(500,MAX(30,100*EXP(-0.3*'VSWR Calculator'!$C$24)*(1+3*ABS(MOD('VSWR Calculator'!$C$23/Calculator!$F$22/2,1)-0.5))))/'VSWR Calculator'!$C$25)-$C88)^2+(1500*ABS(SIN(2*PI()*MOD(Calculator!$B$32/Calculator!$F$22,1)))*IF(MOD(Calculator!$B$32/Calculator!$F$22,1)&lt;0.5,-1,1))^2)/SQRT(((50*POWER(80,POWER(COS(PI()*MOD(Calculator!$B$32/Calculator!$F$22,1)),2))+MIN(500,MAX(30,100*EXP(-0.3*'VSWR Calculator'!$C$24)*(1+3*ABS(MOD('VSWR Calculator'!$C$23/Calculator!$F$22/2,1)-0.5))))/'VSWR Calculator'!$C$25)+$C88)^2+(1500*ABS(SIN(2*PI()*MOD(Calculator!$B$32/Calculator!$F$22,1)))*IF(MOD(Calculator!$B$32/Calculator!$F$22,1)&lt;0.5,-1,1))^2))/(1-SQRT(((50*POWER(80,POWER(COS(PI()*MOD(Calculator!$B$32/Calculator!$F$22,1)),2))+MIN(500,MAX(30,100*EXP(-0.3*'VSWR Calculator'!$C$24)*(1+3*ABS(MOD('VSWR Calculator'!$C$23/Calculator!$F$22/2,1)-0.5))))/'VSWR Calculator'!$C$25)-$C88)^2+(1500*ABS(SIN(2*PI()*MOD(Calculator!$B$32/Calculator!$F$22,1)))*IF(MOD(Calculator!$B$32/Calculator!$F$22,1)&lt;0.5,-1,1))^2)/SQRT(((50*POWER(80,POWER(COS(PI()*MOD(Calculator!$B$32/Calculator!$F$22,1)),2))+MIN(500,MAX(30,100*EXP(-0.3*'VSWR Calculator'!$C$24)*(1+3*ABS(MOD('VSWR Calculator'!$C$23/Calculator!$F$22/2,1)-0.5))))/'VSWR Calculator'!$C$25)+$C88)^2+(1500*ABS(SIN(2*PI()*MOD(Calculator!$B$32/Calculator!$F$22,1)))*IF(MOD(Calculator!$B$32/Calculator!$F$22,1)&lt;0.5,-1,1))^2)),2))</f>
        <v>—</v>
      </c>
      <c r="DH88" s="253" t="n">
        <f aca="false">IFERROR(ROUND((IF(ISNUMBER(CW88),CW88,0)+IF(ISNUMBER(CX88),CX88,0)+IF(ISNUMBER(CY88),CY88,0)+IF(ISNUMBER(CZ88),CZ88,0)+IF(ISNUMBER(DA88),DA88,0)+IF(ISNUMBER(DB88),DB88,0)+IF(ISNUMBER(DC88),DC88,0)+IF(ISNUMBER(DD88),DD88,0)+IF(ISNUMBER(DE88),DE88,0)+IF(ISNUMBER(DF88),DF88,0)+IF(ISNUMBER(DG88),DG88,0))/(IF(ISNUMBER(CW88),1,0)+IF(ISNUMBER(CX88),1,0)+IF(ISNUMBER(CY88),1,0)+IF(ISNUMBER(CZ88),1,0)+IF(ISNUMBER(DA88),1,0)+IF(ISNUMBER(DB88),1,0)+IF(ISNUMBER(DC88),1,0)+IF(ISNUMBER(DD88),1,0)+IF(ISNUMBER(DE88),1,0)+IF(ISNUMBER(DF88),1,0)+IF(ISNUMBER(DG88),1,0)),4),"")</f>
        <v>9.345</v>
      </c>
      <c r="DI88" s="253" t="str">
        <f aca="false">IF(OR(Calculator!$E$12&lt;&gt;"YES",Calculator!$B$33&lt;Calculator!$G$12),"—",ROUND((1+SQRT(((50*POWER(80,POWER(COS(PI()*MOD(Calculator!$B$33/Calculator!$F$12,1)),2))+MIN(500,MAX(30,100*EXP(-0.3*'VSWR Calculator'!$C$24)*(1+3*ABS(MOD('VSWR Calculator'!$C$23/Calculator!$F$12/2,1)-0.5))))/'VSWR Calculator'!$C$25)-$C88)^2+(1500*ABS(SIN(2*PI()*MOD(Calculator!$B$33/Calculator!$F$12,1)))*IF(MOD(Calculator!$B$33/Calculator!$F$12,1)&lt;0.5,-1,1))^2)/SQRT(((50*POWER(80,POWER(COS(PI()*MOD(Calculator!$B$33/Calculator!$F$12,1)),2))+MIN(500,MAX(30,100*EXP(-0.3*'VSWR Calculator'!$C$24)*(1+3*ABS(MOD('VSWR Calculator'!$C$23/Calculator!$F$12/2,1)-0.5))))/'VSWR Calculator'!$C$25)+$C88)^2+(1500*ABS(SIN(2*PI()*MOD(Calculator!$B$33/Calculator!$F$12,1)))*IF(MOD(Calculator!$B$33/Calculator!$F$12,1)&lt;0.5,-1,1))^2))/(1-SQRT(((50*POWER(80,POWER(COS(PI()*MOD(Calculator!$B$33/Calculator!$F$12,1)),2))+MIN(500,MAX(30,100*EXP(-0.3*'VSWR Calculator'!$C$24)*(1+3*ABS(MOD('VSWR Calculator'!$C$23/Calculator!$F$12/2,1)-0.5))))/'VSWR Calculator'!$C$25)-$C88)^2+(1500*ABS(SIN(2*PI()*MOD(Calculator!$B$33/Calculator!$F$12,1)))*IF(MOD(Calculator!$B$33/Calculator!$F$12,1)&lt;0.5,-1,1))^2)/SQRT(((50*POWER(80,POWER(COS(PI()*MOD(Calculator!$B$33/Calculator!$F$12,1)),2))+MIN(500,MAX(30,100*EXP(-0.3*'VSWR Calculator'!$C$24)*(1+3*ABS(MOD('VSWR Calculator'!$C$23/Calculator!$F$12/2,1)-0.5))))/'VSWR Calculator'!$C$25)+$C88)^2+(1500*ABS(SIN(2*PI()*MOD(Calculator!$B$33/Calculator!$F$12,1)))*IF(MOD(Calculator!$B$33/Calculator!$F$12,1)&lt;0.5,-1,1))^2)),2))</f>
        <v>—</v>
      </c>
      <c r="DJ88" s="253" t="str">
        <f aca="false">IF(OR(Calculator!$E$13&lt;&gt;"YES",Calculator!$B$33&lt;Calculator!$G$13),"—",ROUND((1+SQRT(((50*POWER(80,POWER(COS(PI()*MOD(Calculator!$B$33/Calculator!$F$13,1)),2))+MIN(500,MAX(30,100*EXP(-0.3*'VSWR Calculator'!$C$24)*(1+3*ABS(MOD('VSWR Calculator'!$C$23/Calculator!$F$13/2,1)-0.5))))/'VSWR Calculator'!$C$25)-$C88)^2+(1500*ABS(SIN(2*PI()*MOD(Calculator!$B$33/Calculator!$F$13,1)))*IF(MOD(Calculator!$B$33/Calculator!$F$13,1)&lt;0.5,-1,1))^2)/SQRT(((50*POWER(80,POWER(COS(PI()*MOD(Calculator!$B$33/Calculator!$F$13,1)),2))+MIN(500,MAX(30,100*EXP(-0.3*'VSWR Calculator'!$C$24)*(1+3*ABS(MOD('VSWR Calculator'!$C$23/Calculator!$F$13/2,1)-0.5))))/'VSWR Calculator'!$C$25)+$C88)^2+(1500*ABS(SIN(2*PI()*MOD(Calculator!$B$33/Calculator!$F$13,1)))*IF(MOD(Calculator!$B$33/Calculator!$F$13,1)&lt;0.5,-1,1))^2))/(1-SQRT(((50*POWER(80,POWER(COS(PI()*MOD(Calculator!$B$33/Calculator!$F$13,1)),2))+MIN(500,MAX(30,100*EXP(-0.3*'VSWR Calculator'!$C$24)*(1+3*ABS(MOD('VSWR Calculator'!$C$23/Calculator!$F$13/2,1)-0.5))))/'VSWR Calculator'!$C$25)-$C88)^2+(1500*ABS(SIN(2*PI()*MOD(Calculator!$B$33/Calculator!$F$13,1)))*IF(MOD(Calculator!$B$33/Calculator!$F$13,1)&lt;0.5,-1,1))^2)/SQRT(((50*POWER(80,POWER(COS(PI()*MOD(Calculator!$B$33/Calculator!$F$13,1)),2))+MIN(500,MAX(30,100*EXP(-0.3*'VSWR Calculator'!$C$24)*(1+3*ABS(MOD('VSWR Calculator'!$C$23/Calculator!$F$13/2,1)-0.5))))/'VSWR Calculator'!$C$25)+$C88)^2+(1500*ABS(SIN(2*PI()*MOD(Calculator!$B$33/Calculator!$F$13,1)))*IF(MOD(Calculator!$B$33/Calculator!$F$13,1)&lt;0.5,-1,1))^2)),2))</f>
        <v>—</v>
      </c>
      <c r="DK88" s="253" t="str">
        <f aca="false">IF(OR(Calculator!$E$14&lt;&gt;"YES",Calculator!$B$33&lt;Calculator!$G$14),"—",ROUND((1+SQRT(((50*POWER(80,POWER(COS(PI()*MOD(Calculator!$B$33/Calculator!$F$14,1)),2))+MIN(500,MAX(30,100*EXP(-0.3*'VSWR Calculator'!$C$24)*(1+3*ABS(MOD('VSWR Calculator'!$C$23/Calculator!$F$14/2,1)-0.5))))/'VSWR Calculator'!$C$25)-$C88)^2+(1500*ABS(SIN(2*PI()*MOD(Calculator!$B$33/Calculator!$F$14,1)))*IF(MOD(Calculator!$B$33/Calculator!$F$14,1)&lt;0.5,-1,1))^2)/SQRT(((50*POWER(80,POWER(COS(PI()*MOD(Calculator!$B$33/Calculator!$F$14,1)),2))+MIN(500,MAX(30,100*EXP(-0.3*'VSWR Calculator'!$C$24)*(1+3*ABS(MOD('VSWR Calculator'!$C$23/Calculator!$F$14/2,1)-0.5))))/'VSWR Calculator'!$C$25)+$C88)^2+(1500*ABS(SIN(2*PI()*MOD(Calculator!$B$33/Calculator!$F$14,1)))*IF(MOD(Calculator!$B$33/Calculator!$F$14,1)&lt;0.5,-1,1))^2))/(1-SQRT(((50*POWER(80,POWER(COS(PI()*MOD(Calculator!$B$33/Calculator!$F$14,1)),2))+MIN(500,MAX(30,100*EXP(-0.3*'VSWR Calculator'!$C$24)*(1+3*ABS(MOD('VSWR Calculator'!$C$23/Calculator!$F$14/2,1)-0.5))))/'VSWR Calculator'!$C$25)-$C88)^2+(1500*ABS(SIN(2*PI()*MOD(Calculator!$B$33/Calculator!$F$14,1)))*IF(MOD(Calculator!$B$33/Calculator!$F$14,1)&lt;0.5,-1,1))^2)/SQRT(((50*POWER(80,POWER(COS(PI()*MOD(Calculator!$B$33/Calculator!$F$14,1)),2))+MIN(500,MAX(30,100*EXP(-0.3*'VSWR Calculator'!$C$24)*(1+3*ABS(MOD('VSWR Calculator'!$C$23/Calculator!$F$14/2,1)-0.5))))/'VSWR Calculator'!$C$25)+$C88)^2+(1500*ABS(SIN(2*PI()*MOD(Calculator!$B$33/Calculator!$F$14,1)))*IF(MOD(Calculator!$B$33/Calculator!$F$14,1)&lt;0.5,-1,1))^2)),2))</f>
        <v>—</v>
      </c>
      <c r="DL88" s="253" t="n">
        <f aca="false">IF(OR(Calculator!$E$15&lt;&gt;"YES",Calculator!$B$33&lt;Calculator!$G$15),"—",ROUND((1+SQRT(((50*POWER(80,POWER(COS(PI()*MOD(Calculator!$B$33/Calculator!$F$15,1)),2))+MIN(500,MAX(30,100*EXP(-0.3*'VSWR Calculator'!$C$24)*(1+3*ABS(MOD('VSWR Calculator'!$C$23/Calculator!$F$15/2,1)-0.5))))/'VSWR Calculator'!$C$25)-$C88)^2+(1500*ABS(SIN(2*PI()*MOD(Calculator!$B$33/Calculator!$F$15,1)))*IF(MOD(Calculator!$B$33/Calculator!$F$15,1)&lt;0.5,-1,1))^2)/SQRT(((50*POWER(80,POWER(COS(PI()*MOD(Calculator!$B$33/Calculator!$F$15,1)),2))+MIN(500,MAX(30,100*EXP(-0.3*'VSWR Calculator'!$C$24)*(1+3*ABS(MOD('VSWR Calculator'!$C$23/Calculator!$F$15/2,1)-0.5))))/'VSWR Calculator'!$C$25)+$C88)^2+(1500*ABS(SIN(2*PI()*MOD(Calculator!$B$33/Calculator!$F$15,1)))*IF(MOD(Calculator!$B$33/Calculator!$F$15,1)&lt;0.5,-1,1))^2))/(1-SQRT(((50*POWER(80,POWER(COS(PI()*MOD(Calculator!$B$33/Calculator!$F$15,1)),2))+MIN(500,MAX(30,100*EXP(-0.3*'VSWR Calculator'!$C$24)*(1+3*ABS(MOD('VSWR Calculator'!$C$23/Calculator!$F$15/2,1)-0.5))))/'VSWR Calculator'!$C$25)-$C88)^2+(1500*ABS(SIN(2*PI()*MOD(Calculator!$B$33/Calculator!$F$15,1)))*IF(MOD(Calculator!$B$33/Calculator!$F$15,1)&lt;0.5,-1,1))^2)/SQRT(((50*POWER(80,POWER(COS(PI()*MOD(Calculator!$B$33/Calculator!$F$15,1)),2))+MIN(500,MAX(30,100*EXP(-0.3*'VSWR Calculator'!$C$24)*(1+3*ABS(MOD('VSWR Calculator'!$C$23/Calculator!$F$15/2,1)-0.5))))/'VSWR Calculator'!$C$25)+$C88)^2+(1500*ABS(SIN(2*PI()*MOD(Calculator!$B$33/Calculator!$F$15,1)))*IF(MOD(Calculator!$B$33/Calculator!$F$15,1)&lt;0.5,-1,1))^2)),2))</f>
        <v>2.77</v>
      </c>
      <c r="DM88" s="253" t="str">
        <f aca="false">IF(OR(Calculator!$E$16&lt;&gt;"YES",Calculator!$B$33&lt;Calculator!$G$16),"—",ROUND((1+SQRT(((50*POWER(80,POWER(COS(PI()*MOD(Calculator!$B$33/Calculator!$F$16,1)),2))+MIN(500,MAX(30,100*EXP(-0.3*'VSWR Calculator'!$C$24)*(1+3*ABS(MOD('VSWR Calculator'!$C$23/Calculator!$F$16/2,1)-0.5))))/'VSWR Calculator'!$C$25)-$C88)^2+(1500*ABS(SIN(2*PI()*MOD(Calculator!$B$33/Calculator!$F$16,1)))*IF(MOD(Calculator!$B$33/Calculator!$F$16,1)&lt;0.5,-1,1))^2)/SQRT(((50*POWER(80,POWER(COS(PI()*MOD(Calculator!$B$33/Calculator!$F$16,1)),2))+MIN(500,MAX(30,100*EXP(-0.3*'VSWR Calculator'!$C$24)*(1+3*ABS(MOD('VSWR Calculator'!$C$23/Calculator!$F$16/2,1)-0.5))))/'VSWR Calculator'!$C$25)+$C88)^2+(1500*ABS(SIN(2*PI()*MOD(Calculator!$B$33/Calculator!$F$16,1)))*IF(MOD(Calculator!$B$33/Calculator!$F$16,1)&lt;0.5,-1,1))^2))/(1-SQRT(((50*POWER(80,POWER(COS(PI()*MOD(Calculator!$B$33/Calculator!$F$16,1)),2))+MIN(500,MAX(30,100*EXP(-0.3*'VSWR Calculator'!$C$24)*(1+3*ABS(MOD('VSWR Calculator'!$C$23/Calculator!$F$16/2,1)-0.5))))/'VSWR Calculator'!$C$25)-$C88)^2+(1500*ABS(SIN(2*PI()*MOD(Calculator!$B$33/Calculator!$F$16,1)))*IF(MOD(Calculator!$B$33/Calculator!$F$16,1)&lt;0.5,-1,1))^2)/SQRT(((50*POWER(80,POWER(COS(PI()*MOD(Calculator!$B$33/Calculator!$F$16,1)),2))+MIN(500,MAX(30,100*EXP(-0.3*'VSWR Calculator'!$C$24)*(1+3*ABS(MOD('VSWR Calculator'!$C$23/Calculator!$F$16/2,1)-0.5))))/'VSWR Calculator'!$C$25)+$C88)^2+(1500*ABS(SIN(2*PI()*MOD(Calculator!$B$33/Calculator!$F$16,1)))*IF(MOD(Calculator!$B$33/Calculator!$F$16,1)&lt;0.5,-1,1))^2)),2))</f>
        <v>—</v>
      </c>
      <c r="DN88" s="253" t="n">
        <f aca="false">IF(OR(Calculator!$E$17&lt;&gt;"YES",Calculator!$B$33&lt;Calculator!$G$17),"—",ROUND((1+SQRT(((50*POWER(80,POWER(COS(PI()*MOD(Calculator!$B$33/Calculator!$F$17,1)),2))+MIN(500,MAX(30,100*EXP(-0.3*'VSWR Calculator'!$C$24)*(1+3*ABS(MOD('VSWR Calculator'!$C$23/Calculator!$F$17/2,1)-0.5))))/'VSWR Calculator'!$C$25)-$C88)^2+(1500*ABS(SIN(2*PI()*MOD(Calculator!$B$33/Calculator!$F$17,1)))*IF(MOD(Calculator!$B$33/Calculator!$F$17,1)&lt;0.5,-1,1))^2)/SQRT(((50*POWER(80,POWER(COS(PI()*MOD(Calculator!$B$33/Calculator!$F$17,1)),2))+MIN(500,MAX(30,100*EXP(-0.3*'VSWR Calculator'!$C$24)*(1+3*ABS(MOD('VSWR Calculator'!$C$23/Calculator!$F$17/2,1)-0.5))))/'VSWR Calculator'!$C$25)+$C88)^2+(1500*ABS(SIN(2*PI()*MOD(Calculator!$B$33/Calculator!$F$17,1)))*IF(MOD(Calculator!$B$33/Calculator!$F$17,1)&lt;0.5,-1,1))^2))/(1-SQRT(((50*POWER(80,POWER(COS(PI()*MOD(Calculator!$B$33/Calculator!$F$17,1)),2))+MIN(500,MAX(30,100*EXP(-0.3*'VSWR Calculator'!$C$24)*(1+3*ABS(MOD('VSWR Calculator'!$C$23/Calculator!$F$17/2,1)-0.5))))/'VSWR Calculator'!$C$25)-$C88)^2+(1500*ABS(SIN(2*PI()*MOD(Calculator!$B$33/Calculator!$F$17,1)))*IF(MOD(Calculator!$B$33/Calculator!$F$17,1)&lt;0.5,-1,1))^2)/SQRT(((50*POWER(80,POWER(COS(PI()*MOD(Calculator!$B$33/Calculator!$F$17,1)),2))+MIN(500,MAX(30,100*EXP(-0.3*'VSWR Calculator'!$C$24)*(1+3*ABS(MOD('VSWR Calculator'!$C$23/Calculator!$F$17/2,1)-0.5))))/'VSWR Calculator'!$C$25)+$C88)^2+(1500*ABS(SIN(2*PI()*MOD(Calculator!$B$33/Calculator!$F$17,1)))*IF(MOD(Calculator!$B$33/Calculator!$F$17,1)&lt;0.5,-1,1))^2)),2))</f>
        <v>17.64</v>
      </c>
      <c r="DO88" s="253" t="str">
        <f aca="false">IF(OR(Calculator!$E$18&lt;&gt;"YES",Calculator!$B$33&lt;Calculator!$G$18),"—",ROUND((1+SQRT(((50*POWER(80,POWER(COS(PI()*MOD(Calculator!$B$33/Calculator!$F$18,1)),2))+MIN(500,MAX(30,100*EXP(-0.3*'VSWR Calculator'!$C$24)*(1+3*ABS(MOD('VSWR Calculator'!$C$23/Calculator!$F$18/2,1)-0.5))))/'VSWR Calculator'!$C$25)-$C88)^2+(1500*ABS(SIN(2*PI()*MOD(Calculator!$B$33/Calculator!$F$18,1)))*IF(MOD(Calculator!$B$33/Calculator!$F$18,1)&lt;0.5,-1,1))^2)/SQRT(((50*POWER(80,POWER(COS(PI()*MOD(Calculator!$B$33/Calculator!$F$18,1)),2))+MIN(500,MAX(30,100*EXP(-0.3*'VSWR Calculator'!$C$24)*(1+3*ABS(MOD('VSWR Calculator'!$C$23/Calculator!$F$18/2,1)-0.5))))/'VSWR Calculator'!$C$25)+$C88)^2+(1500*ABS(SIN(2*PI()*MOD(Calculator!$B$33/Calculator!$F$18,1)))*IF(MOD(Calculator!$B$33/Calculator!$F$18,1)&lt;0.5,-1,1))^2))/(1-SQRT(((50*POWER(80,POWER(COS(PI()*MOD(Calculator!$B$33/Calculator!$F$18,1)),2))+MIN(500,MAX(30,100*EXP(-0.3*'VSWR Calculator'!$C$24)*(1+3*ABS(MOD('VSWR Calculator'!$C$23/Calculator!$F$18/2,1)-0.5))))/'VSWR Calculator'!$C$25)-$C88)^2+(1500*ABS(SIN(2*PI()*MOD(Calculator!$B$33/Calculator!$F$18,1)))*IF(MOD(Calculator!$B$33/Calculator!$F$18,1)&lt;0.5,-1,1))^2)/SQRT(((50*POWER(80,POWER(COS(PI()*MOD(Calculator!$B$33/Calculator!$F$18,1)),2))+MIN(500,MAX(30,100*EXP(-0.3*'VSWR Calculator'!$C$24)*(1+3*ABS(MOD('VSWR Calculator'!$C$23/Calculator!$F$18/2,1)-0.5))))/'VSWR Calculator'!$C$25)+$C88)^2+(1500*ABS(SIN(2*PI()*MOD(Calculator!$B$33/Calculator!$F$18,1)))*IF(MOD(Calculator!$B$33/Calculator!$F$18,1)&lt;0.5,-1,1))^2)),2))</f>
        <v>—</v>
      </c>
      <c r="DP88" s="253" t="str">
        <f aca="false">IF(OR(Calculator!$E$19&lt;&gt;"YES",Calculator!$B$33&lt;Calculator!$G$19),"—",ROUND((1+SQRT(((50*POWER(80,POWER(COS(PI()*MOD(Calculator!$B$33/Calculator!$F$19,1)),2))+MIN(500,MAX(30,100*EXP(-0.3*'VSWR Calculator'!$C$24)*(1+3*ABS(MOD('VSWR Calculator'!$C$23/Calculator!$F$19/2,1)-0.5))))/'VSWR Calculator'!$C$25)-$C88)^2+(1500*ABS(SIN(2*PI()*MOD(Calculator!$B$33/Calculator!$F$19,1)))*IF(MOD(Calculator!$B$33/Calculator!$F$19,1)&lt;0.5,-1,1))^2)/SQRT(((50*POWER(80,POWER(COS(PI()*MOD(Calculator!$B$33/Calculator!$F$19,1)),2))+MIN(500,MAX(30,100*EXP(-0.3*'VSWR Calculator'!$C$24)*(1+3*ABS(MOD('VSWR Calculator'!$C$23/Calculator!$F$19/2,1)-0.5))))/'VSWR Calculator'!$C$25)+$C88)^2+(1500*ABS(SIN(2*PI()*MOD(Calculator!$B$33/Calculator!$F$19,1)))*IF(MOD(Calculator!$B$33/Calculator!$F$19,1)&lt;0.5,-1,1))^2))/(1-SQRT(((50*POWER(80,POWER(COS(PI()*MOD(Calculator!$B$33/Calculator!$F$19,1)),2))+MIN(500,MAX(30,100*EXP(-0.3*'VSWR Calculator'!$C$24)*(1+3*ABS(MOD('VSWR Calculator'!$C$23/Calculator!$F$19/2,1)-0.5))))/'VSWR Calculator'!$C$25)-$C88)^2+(1500*ABS(SIN(2*PI()*MOD(Calculator!$B$33/Calculator!$F$19,1)))*IF(MOD(Calculator!$B$33/Calculator!$F$19,1)&lt;0.5,-1,1))^2)/SQRT(((50*POWER(80,POWER(COS(PI()*MOD(Calculator!$B$33/Calculator!$F$19,1)),2))+MIN(500,MAX(30,100*EXP(-0.3*'VSWR Calculator'!$C$24)*(1+3*ABS(MOD('VSWR Calculator'!$C$23/Calculator!$F$19/2,1)-0.5))))/'VSWR Calculator'!$C$25)+$C88)^2+(1500*ABS(SIN(2*PI()*MOD(Calculator!$B$33/Calculator!$F$19,1)))*IF(MOD(Calculator!$B$33/Calculator!$F$19,1)&lt;0.5,-1,1))^2)),2))</f>
        <v>—</v>
      </c>
      <c r="DQ88" s="253" t="str">
        <f aca="false">IF(OR(Calculator!$E$20&lt;&gt;"YES",Calculator!$B$33&lt;Calculator!$G$20),"—",ROUND((1+SQRT(((50*POWER(80,POWER(COS(PI()*MOD(Calculator!$B$33/Calculator!$F$20,1)),2))+MIN(500,MAX(30,100*EXP(-0.3*'VSWR Calculator'!$C$24)*(1+3*ABS(MOD('VSWR Calculator'!$C$23/Calculator!$F$20/2,1)-0.5))))/'VSWR Calculator'!$C$25)-$C88)^2+(1500*ABS(SIN(2*PI()*MOD(Calculator!$B$33/Calculator!$F$20,1)))*IF(MOD(Calculator!$B$33/Calculator!$F$20,1)&lt;0.5,-1,1))^2)/SQRT(((50*POWER(80,POWER(COS(PI()*MOD(Calculator!$B$33/Calculator!$F$20,1)),2))+MIN(500,MAX(30,100*EXP(-0.3*'VSWR Calculator'!$C$24)*(1+3*ABS(MOD('VSWR Calculator'!$C$23/Calculator!$F$20/2,1)-0.5))))/'VSWR Calculator'!$C$25)+$C88)^2+(1500*ABS(SIN(2*PI()*MOD(Calculator!$B$33/Calculator!$F$20,1)))*IF(MOD(Calculator!$B$33/Calculator!$F$20,1)&lt;0.5,-1,1))^2))/(1-SQRT(((50*POWER(80,POWER(COS(PI()*MOD(Calculator!$B$33/Calculator!$F$20,1)),2))+MIN(500,MAX(30,100*EXP(-0.3*'VSWR Calculator'!$C$24)*(1+3*ABS(MOD('VSWR Calculator'!$C$23/Calculator!$F$20/2,1)-0.5))))/'VSWR Calculator'!$C$25)-$C88)^2+(1500*ABS(SIN(2*PI()*MOD(Calculator!$B$33/Calculator!$F$20,1)))*IF(MOD(Calculator!$B$33/Calculator!$F$20,1)&lt;0.5,-1,1))^2)/SQRT(((50*POWER(80,POWER(COS(PI()*MOD(Calculator!$B$33/Calculator!$F$20,1)),2))+MIN(500,MAX(30,100*EXP(-0.3*'VSWR Calculator'!$C$24)*(1+3*ABS(MOD('VSWR Calculator'!$C$23/Calculator!$F$20/2,1)-0.5))))/'VSWR Calculator'!$C$25)+$C88)^2+(1500*ABS(SIN(2*PI()*MOD(Calculator!$B$33/Calculator!$F$20,1)))*IF(MOD(Calculator!$B$33/Calculator!$F$20,1)&lt;0.5,-1,1))^2)),2))</f>
        <v>—</v>
      </c>
      <c r="DR88" s="253" t="str">
        <f aca="false">IF(OR(Calculator!$E$21&lt;&gt;"YES",Calculator!$B$33&lt;Calculator!$G$21),"—",ROUND((1+SQRT(((50*POWER(80,POWER(COS(PI()*MOD(Calculator!$B$33/Calculator!$F$21,1)),2))+MIN(500,MAX(30,100*EXP(-0.3*'VSWR Calculator'!$C$24)*(1+3*ABS(MOD('VSWR Calculator'!$C$23/Calculator!$F$21/2,1)-0.5))))/'VSWR Calculator'!$C$25)-$C88)^2+(1500*ABS(SIN(2*PI()*MOD(Calculator!$B$33/Calculator!$F$21,1)))*IF(MOD(Calculator!$B$33/Calculator!$F$21,1)&lt;0.5,-1,1))^2)/SQRT(((50*POWER(80,POWER(COS(PI()*MOD(Calculator!$B$33/Calculator!$F$21,1)),2))+MIN(500,MAX(30,100*EXP(-0.3*'VSWR Calculator'!$C$24)*(1+3*ABS(MOD('VSWR Calculator'!$C$23/Calculator!$F$21/2,1)-0.5))))/'VSWR Calculator'!$C$25)+$C88)^2+(1500*ABS(SIN(2*PI()*MOD(Calculator!$B$33/Calculator!$F$21,1)))*IF(MOD(Calculator!$B$33/Calculator!$F$21,1)&lt;0.5,-1,1))^2))/(1-SQRT(((50*POWER(80,POWER(COS(PI()*MOD(Calculator!$B$33/Calculator!$F$21,1)),2))+MIN(500,MAX(30,100*EXP(-0.3*'VSWR Calculator'!$C$24)*(1+3*ABS(MOD('VSWR Calculator'!$C$23/Calculator!$F$21/2,1)-0.5))))/'VSWR Calculator'!$C$25)-$C88)^2+(1500*ABS(SIN(2*PI()*MOD(Calculator!$B$33/Calculator!$F$21,1)))*IF(MOD(Calculator!$B$33/Calculator!$F$21,1)&lt;0.5,-1,1))^2)/SQRT(((50*POWER(80,POWER(COS(PI()*MOD(Calculator!$B$33/Calculator!$F$21,1)),2))+MIN(500,MAX(30,100*EXP(-0.3*'VSWR Calculator'!$C$24)*(1+3*ABS(MOD('VSWR Calculator'!$C$23/Calculator!$F$21/2,1)-0.5))))/'VSWR Calculator'!$C$25)+$C88)^2+(1500*ABS(SIN(2*PI()*MOD(Calculator!$B$33/Calculator!$F$21,1)))*IF(MOD(Calculator!$B$33/Calculator!$F$21,1)&lt;0.5,-1,1))^2)),2))</f>
        <v>—</v>
      </c>
      <c r="DS88" s="253" t="str">
        <f aca="false">IF(OR(Calculator!$E$22&lt;&gt;"YES",Calculator!$B$33&lt;Calculator!$G$22),"—",ROUND((1+SQRT(((50*POWER(80,POWER(COS(PI()*MOD(Calculator!$B$33/Calculator!$F$22,1)),2))+MIN(500,MAX(30,100*EXP(-0.3*'VSWR Calculator'!$C$24)*(1+3*ABS(MOD('VSWR Calculator'!$C$23/Calculator!$F$22/2,1)-0.5))))/'VSWR Calculator'!$C$25)-$C88)^2+(1500*ABS(SIN(2*PI()*MOD(Calculator!$B$33/Calculator!$F$22,1)))*IF(MOD(Calculator!$B$33/Calculator!$F$22,1)&lt;0.5,-1,1))^2)/SQRT(((50*POWER(80,POWER(COS(PI()*MOD(Calculator!$B$33/Calculator!$F$22,1)),2))+MIN(500,MAX(30,100*EXP(-0.3*'VSWR Calculator'!$C$24)*(1+3*ABS(MOD('VSWR Calculator'!$C$23/Calculator!$F$22/2,1)-0.5))))/'VSWR Calculator'!$C$25)+$C88)^2+(1500*ABS(SIN(2*PI()*MOD(Calculator!$B$33/Calculator!$F$22,1)))*IF(MOD(Calculator!$B$33/Calculator!$F$22,1)&lt;0.5,-1,1))^2))/(1-SQRT(((50*POWER(80,POWER(COS(PI()*MOD(Calculator!$B$33/Calculator!$F$22,1)),2))+MIN(500,MAX(30,100*EXP(-0.3*'VSWR Calculator'!$C$24)*(1+3*ABS(MOD('VSWR Calculator'!$C$23/Calculator!$F$22/2,1)-0.5))))/'VSWR Calculator'!$C$25)-$C88)^2+(1500*ABS(SIN(2*PI()*MOD(Calculator!$B$33/Calculator!$F$22,1)))*IF(MOD(Calculator!$B$33/Calculator!$F$22,1)&lt;0.5,-1,1))^2)/SQRT(((50*POWER(80,POWER(COS(PI()*MOD(Calculator!$B$33/Calculator!$F$22,1)),2))+MIN(500,MAX(30,100*EXP(-0.3*'VSWR Calculator'!$C$24)*(1+3*ABS(MOD('VSWR Calculator'!$C$23/Calculator!$F$22/2,1)-0.5))))/'VSWR Calculator'!$C$25)+$C88)^2+(1500*ABS(SIN(2*PI()*MOD(Calculator!$B$33/Calculator!$F$22,1)))*IF(MOD(Calculator!$B$33/Calculator!$F$22,1)&lt;0.5,-1,1))^2)),2))</f>
        <v>—</v>
      </c>
      <c r="DT88" s="253" t="n">
        <f aca="false">IFERROR(ROUND((IF(ISNUMBER(DI88),DI88,0)+IF(ISNUMBER(DJ88),DJ88,0)+IF(ISNUMBER(DK88),DK88,0)+IF(ISNUMBER(DL88),DL88,0)+IF(ISNUMBER(DM88),DM88,0)+IF(ISNUMBER(DN88),DN88,0)+IF(ISNUMBER(DO88),DO88,0)+IF(ISNUMBER(DP88),DP88,0)+IF(ISNUMBER(DQ88),DQ88,0)+IF(ISNUMBER(DR88),DR88,0)+IF(ISNUMBER(DS88),DS88,0))/(IF(ISNUMBER(DI88),1,0)+IF(ISNUMBER(DJ88),1,0)+IF(ISNUMBER(DK88),1,0)+IF(ISNUMBER(DL88),1,0)+IF(ISNUMBER(DM88),1,0)+IF(ISNUMBER(DN88),1,0)+IF(ISNUMBER(DO88),1,0)+IF(ISNUMBER(DP88),1,0)+IF(ISNUMBER(DQ88),1,0)+IF(ISNUMBER(DR88),1,0)+IF(ISNUMBER(DS88),1,0)),4),"")</f>
        <v>10.205</v>
      </c>
      <c r="DU88" s="300" t="str">
        <f aca="false">IF(OR(Calculator!$E$12&lt;&gt;"YES",Calculator!$B$34&lt;Calculator!$G$12),"—",ROUND((1+SQRT(((50*POWER(80,POWER(COS(PI()*MOD(Calculator!$B$34/Calculator!$F$12,1)),2))-$C88)^2+(1500*ABS(SIN(2*PI()*MOD(Calculator!$B$34/Calculator!$F$12,1)))*IF(MOD(Calculator!$B$34/Calculator!$F$12,1)&lt;0.5,-1,1))^2)/((50*POWER(80,POWER(COS(PI()*MOD(Calculator!$B$34/Calculator!$F$12,1)),2))+$C88)^2+(1500*ABS(SIN(2*PI()*MOD(Calculator!$B$34/Calculator!$F$12,1)))*IF(MOD(Calculator!$B$34/Calculator!$F$12,1)&lt;0.5,-1,1))^2)))/(1-SQRT(((50*POWER(80,POWER(COS(PI()*MOD(Calculator!$B$34/Calculator!$F$12,1)),2))-$C88)^2+(1500*ABS(SIN(2*PI()*MOD(Calculator!$B$34/Calculator!$F$12,1)))*IF(MOD(Calculator!$B$34/Calculator!$F$12,1)&lt;0.5,-1,1))^2)/((50*POWER(80,POWER(COS(PI()*MOD(Calculator!$B$34/Calculator!$F$12,1)),2))+$C88)^2+(1500*ABS(SIN(2*PI()*MOD(Calculator!$B$34/Calculator!$F$12,1)))*IF(MOD(Calculator!$B$34/Calculator!$F$12,1)&lt;0.5,-1,1))^2))),2))</f>
        <v>—</v>
      </c>
      <c r="DV88" s="300" t="str">
        <f aca="false">IF(OR(Calculator!$E$13&lt;&gt;"YES",Calculator!$B$34&lt;Calculator!$G$13),"—",ROUND((1+SQRT(((50*POWER(80,POWER(COS(PI()*MOD(Calculator!$B$34/Calculator!$F$13,1)),2))-$C88)^2+(1500*ABS(SIN(2*PI()*MOD(Calculator!$B$34/Calculator!$F$13,1)))*IF(MOD(Calculator!$B$34/Calculator!$F$13,1)&lt;0.5,-1,1))^2)/((50*POWER(80,POWER(COS(PI()*MOD(Calculator!$B$34/Calculator!$F$13,1)),2))+$C88)^2+(1500*ABS(SIN(2*PI()*MOD(Calculator!$B$34/Calculator!$F$13,1)))*IF(MOD(Calculator!$B$34/Calculator!$F$13,1)&lt;0.5,-1,1))^2)))/(1-SQRT(((50*POWER(80,POWER(COS(PI()*MOD(Calculator!$B$34/Calculator!$F$13,1)),2))-$C88)^2+(1500*ABS(SIN(2*PI()*MOD(Calculator!$B$34/Calculator!$F$13,1)))*IF(MOD(Calculator!$B$34/Calculator!$F$13,1)&lt;0.5,-1,1))^2)/((50*POWER(80,POWER(COS(PI()*MOD(Calculator!$B$34/Calculator!$F$13,1)),2))+$C88)^2+(1500*ABS(SIN(2*PI()*MOD(Calculator!$B$34/Calculator!$F$13,1)))*IF(MOD(Calculator!$B$34/Calculator!$F$13,1)&lt;0.5,-1,1))^2))),2))</f>
        <v>—</v>
      </c>
      <c r="DW88" s="300" t="str">
        <f aca="false">IF(OR(Calculator!$E$14&lt;&gt;"YES",Calculator!$B$34&lt;Calculator!$G$14),"—",ROUND((1+SQRT(((50*POWER(80,POWER(COS(PI()*MOD(Calculator!$B$34/Calculator!$F$14,1)),2))-$C88)^2+(1500*ABS(SIN(2*PI()*MOD(Calculator!$B$34/Calculator!$F$14,1)))*IF(MOD(Calculator!$B$34/Calculator!$F$14,1)&lt;0.5,-1,1))^2)/((50*POWER(80,POWER(COS(PI()*MOD(Calculator!$B$34/Calculator!$F$14,1)),2))+$C88)^2+(1500*ABS(SIN(2*PI()*MOD(Calculator!$B$34/Calculator!$F$14,1)))*IF(MOD(Calculator!$B$34/Calculator!$F$14,1)&lt;0.5,-1,1))^2)))/(1-SQRT(((50*POWER(80,POWER(COS(PI()*MOD(Calculator!$B$34/Calculator!$F$14,1)),2))-$C88)^2+(1500*ABS(SIN(2*PI()*MOD(Calculator!$B$34/Calculator!$F$14,1)))*IF(MOD(Calculator!$B$34/Calculator!$F$14,1)&lt;0.5,-1,1))^2)/((50*POWER(80,POWER(COS(PI()*MOD(Calculator!$B$34/Calculator!$F$14,1)),2))+$C88)^2+(1500*ABS(SIN(2*PI()*MOD(Calculator!$B$34/Calculator!$F$14,1)))*IF(MOD(Calculator!$B$34/Calculator!$F$14,1)&lt;0.5,-1,1))^2))),2))</f>
        <v>—</v>
      </c>
      <c r="DX88" s="300" t="n">
        <f aca="false">IF(OR(Calculator!$E$15&lt;&gt;"YES",Calculator!$B$34&lt;Calculator!$G$15),"—",ROUND((1+SQRT(((50*POWER(80,POWER(COS(PI()*MOD(Calculator!$B$34/Calculator!$F$15,1)),2))-$C88)^2+(1500*ABS(SIN(2*PI()*MOD(Calculator!$B$34/Calculator!$F$15,1)))*IF(MOD(Calculator!$B$34/Calculator!$F$15,1)&lt;0.5,-1,1))^2)/((50*POWER(80,POWER(COS(PI()*MOD(Calculator!$B$34/Calculator!$F$15,1)),2))+$C88)^2+(1500*ABS(SIN(2*PI()*MOD(Calculator!$B$34/Calculator!$F$15,1)))*IF(MOD(Calculator!$B$34/Calculator!$F$15,1)&lt;0.5,-1,1))^2)))/(1-SQRT(((50*POWER(80,POWER(COS(PI()*MOD(Calculator!$B$34/Calculator!$F$15,1)),2))-$C88)^2+(1500*ABS(SIN(2*PI()*MOD(Calculator!$B$34/Calculator!$F$15,1)))*IF(MOD(Calculator!$B$34/Calculator!$F$15,1)&lt;0.5,-1,1))^2)/((50*POWER(80,POWER(COS(PI()*MOD(Calculator!$B$34/Calculator!$F$15,1)),2))+$C88)^2+(1500*ABS(SIN(2*PI()*MOD(Calculator!$B$34/Calculator!$F$15,1)))*IF(MOD(Calculator!$B$34/Calculator!$F$15,1)&lt;0.5,-1,1))^2))),2))</f>
        <v>24.5</v>
      </c>
      <c r="DY88" s="300" t="str">
        <f aca="false">IF(OR(Calculator!$E$16&lt;&gt;"YES",Calculator!$B$34&lt;Calculator!$G$16),"—",ROUND((1+SQRT(((50*POWER(80,POWER(COS(PI()*MOD(Calculator!$B$34/Calculator!$F$16,1)),2))-$C88)^2+(1500*ABS(SIN(2*PI()*MOD(Calculator!$B$34/Calculator!$F$16,1)))*IF(MOD(Calculator!$B$34/Calculator!$F$16,1)&lt;0.5,-1,1))^2)/((50*POWER(80,POWER(COS(PI()*MOD(Calculator!$B$34/Calculator!$F$16,1)),2))+$C88)^2+(1500*ABS(SIN(2*PI()*MOD(Calculator!$B$34/Calculator!$F$16,1)))*IF(MOD(Calculator!$B$34/Calculator!$F$16,1)&lt;0.5,-1,1))^2)))/(1-SQRT(((50*POWER(80,POWER(COS(PI()*MOD(Calculator!$B$34/Calculator!$F$16,1)),2))-$C88)^2+(1500*ABS(SIN(2*PI()*MOD(Calculator!$B$34/Calculator!$F$16,1)))*IF(MOD(Calculator!$B$34/Calculator!$F$16,1)&lt;0.5,-1,1))^2)/((50*POWER(80,POWER(COS(PI()*MOD(Calculator!$B$34/Calculator!$F$16,1)),2))+$C88)^2+(1500*ABS(SIN(2*PI()*MOD(Calculator!$B$34/Calculator!$F$16,1)))*IF(MOD(Calculator!$B$34/Calculator!$F$16,1)&lt;0.5,-1,1))^2))),2))</f>
        <v>—</v>
      </c>
      <c r="DZ88" s="300" t="n">
        <f aca="false">IF(OR(Calculator!$E$17&lt;&gt;"YES",Calculator!$B$34&lt;Calculator!$G$17),"—",ROUND((1+SQRT(((50*POWER(80,POWER(COS(PI()*MOD(Calculator!$B$34/Calculator!$F$17,1)),2))-$C88)^2+(1500*ABS(SIN(2*PI()*MOD(Calculator!$B$34/Calculator!$F$17,1)))*IF(MOD(Calculator!$B$34/Calculator!$F$17,1)&lt;0.5,-1,1))^2)/((50*POWER(80,POWER(COS(PI()*MOD(Calculator!$B$34/Calculator!$F$17,1)),2))+$C88)^2+(1500*ABS(SIN(2*PI()*MOD(Calculator!$B$34/Calculator!$F$17,1)))*IF(MOD(Calculator!$B$34/Calculator!$F$17,1)&lt;0.5,-1,1))^2)))/(1-SQRT(((50*POWER(80,POWER(COS(PI()*MOD(Calculator!$B$34/Calculator!$F$17,1)),2))-$C88)^2+(1500*ABS(SIN(2*PI()*MOD(Calculator!$B$34/Calculator!$F$17,1)))*IF(MOD(Calculator!$B$34/Calculator!$F$17,1)&lt;0.5,-1,1))^2)/((50*POWER(80,POWER(COS(PI()*MOD(Calculator!$B$34/Calculator!$F$17,1)),2))+$C88)^2+(1500*ABS(SIN(2*PI()*MOD(Calculator!$B$34/Calculator!$F$17,1)))*IF(MOD(Calculator!$B$34/Calculator!$F$17,1)&lt;0.5,-1,1))^2))),2))</f>
        <v>15.8</v>
      </c>
      <c r="EA88" s="300" t="str">
        <f aca="false">IF(OR(Calculator!$E$18&lt;&gt;"YES",Calculator!$B$34&lt;Calculator!$G$18),"—",ROUND((1+SQRT(((50*POWER(80,POWER(COS(PI()*MOD(Calculator!$B$34/Calculator!$F$18,1)),2))-$C88)^2+(1500*ABS(SIN(2*PI()*MOD(Calculator!$B$34/Calculator!$F$18,1)))*IF(MOD(Calculator!$B$34/Calculator!$F$18,1)&lt;0.5,-1,1))^2)/((50*POWER(80,POWER(COS(PI()*MOD(Calculator!$B$34/Calculator!$F$18,1)),2))+$C88)^2+(1500*ABS(SIN(2*PI()*MOD(Calculator!$B$34/Calculator!$F$18,1)))*IF(MOD(Calculator!$B$34/Calculator!$F$18,1)&lt;0.5,-1,1))^2)))/(1-SQRT(((50*POWER(80,POWER(COS(PI()*MOD(Calculator!$B$34/Calculator!$F$18,1)),2))-$C88)^2+(1500*ABS(SIN(2*PI()*MOD(Calculator!$B$34/Calculator!$F$18,1)))*IF(MOD(Calculator!$B$34/Calculator!$F$18,1)&lt;0.5,-1,1))^2)/((50*POWER(80,POWER(COS(PI()*MOD(Calculator!$B$34/Calculator!$F$18,1)),2))+$C88)^2+(1500*ABS(SIN(2*PI()*MOD(Calculator!$B$34/Calculator!$F$18,1)))*IF(MOD(Calculator!$B$34/Calculator!$F$18,1)&lt;0.5,-1,1))^2))),2))</f>
        <v>—</v>
      </c>
      <c r="EB88" s="300" t="str">
        <f aca="false">IF(OR(Calculator!$E$19&lt;&gt;"YES",Calculator!$B$34&lt;Calculator!$G$19),"—",ROUND((1+SQRT(((50*POWER(80,POWER(COS(PI()*MOD(Calculator!$B$34/Calculator!$F$19,1)),2))-$C88)^2+(1500*ABS(SIN(2*PI()*MOD(Calculator!$B$34/Calculator!$F$19,1)))*IF(MOD(Calculator!$B$34/Calculator!$F$19,1)&lt;0.5,-1,1))^2)/((50*POWER(80,POWER(COS(PI()*MOD(Calculator!$B$34/Calculator!$F$19,1)),2))+$C88)^2+(1500*ABS(SIN(2*PI()*MOD(Calculator!$B$34/Calculator!$F$19,1)))*IF(MOD(Calculator!$B$34/Calculator!$F$19,1)&lt;0.5,-1,1))^2)))/(1-SQRT(((50*POWER(80,POWER(COS(PI()*MOD(Calculator!$B$34/Calculator!$F$19,1)),2))-$C88)^2+(1500*ABS(SIN(2*PI()*MOD(Calculator!$B$34/Calculator!$F$19,1)))*IF(MOD(Calculator!$B$34/Calculator!$F$19,1)&lt;0.5,-1,1))^2)/((50*POWER(80,POWER(COS(PI()*MOD(Calculator!$B$34/Calculator!$F$19,1)),2))+$C88)^2+(1500*ABS(SIN(2*PI()*MOD(Calculator!$B$34/Calculator!$F$19,1)))*IF(MOD(Calculator!$B$34/Calculator!$F$19,1)&lt;0.5,-1,1))^2))),2))</f>
        <v>—</v>
      </c>
      <c r="EC88" s="300" t="str">
        <f aca="false">IF(OR(Calculator!$E$20&lt;&gt;"YES",Calculator!$B$34&lt;Calculator!$G$20),"—",ROUND((1+SQRT(((50*POWER(80,POWER(COS(PI()*MOD(Calculator!$B$34/Calculator!$F$20,1)),2))-$C88)^2+(1500*ABS(SIN(2*PI()*MOD(Calculator!$B$34/Calculator!$F$20,1)))*IF(MOD(Calculator!$B$34/Calculator!$F$20,1)&lt;0.5,-1,1))^2)/((50*POWER(80,POWER(COS(PI()*MOD(Calculator!$B$34/Calculator!$F$20,1)),2))+$C88)^2+(1500*ABS(SIN(2*PI()*MOD(Calculator!$B$34/Calculator!$F$20,1)))*IF(MOD(Calculator!$B$34/Calculator!$F$20,1)&lt;0.5,-1,1))^2)))/(1-SQRT(((50*POWER(80,POWER(COS(PI()*MOD(Calculator!$B$34/Calculator!$F$20,1)),2))-$C88)^2+(1500*ABS(SIN(2*PI()*MOD(Calculator!$B$34/Calculator!$F$20,1)))*IF(MOD(Calculator!$B$34/Calculator!$F$20,1)&lt;0.5,-1,1))^2)/((50*POWER(80,POWER(COS(PI()*MOD(Calculator!$B$34/Calculator!$F$20,1)),2))+$C88)^2+(1500*ABS(SIN(2*PI()*MOD(Calculator!$B$34/Calculator!$F$20,1)))*IF(MOD(Calculator!$B$34/Calculator!$F$20,1)&lt;0.5,-1,1))^2))),2))</f>
        <v>—</v>
      </c>
      <c r="ED88" s="300" t="str">
        <f aca="false">IF(OR(Calculator!$E$21&lt;&gt;"YES",Calculator!$B$34&lt;Calculator!$G$21),"—",ROUND((1+SQRT(((50*POWER(80,POWER(COS(PI()*MOD(Calculator!$B$34/Calculator!$F$21,1)),2))-$C88)^2+(1500*ABS(SIN(2*PI()*MOD(Calculator!$B$34/Calculator!$F$21,1)))*IF(MOD(Calculator!$B$34/Calculator!$F$21,1)&lt;0.5,-1,1))^2)/((50*POWER(80,POWER(COS(PI()*MOD(Calculator!$B$34/Calculator!$F$21,1)),2))+$C88)^2+(1500*ABS(SIN(2*PI()*MOD(Calculator!$B$34/Calculator!$F$21,1)))*IF(MOD(Calculator!$B$34/Calculator!$F$21,1)&lt;0.5,-1,1))^2)))/(1-SQRT(((50*POWER(80,POWER(COS(PI()*MOD(Calculator!$B$34/Calculator!$F$21,1)),2))-$C88)^2+(1500*ABS(SIN(2*PI()*MOD(Calculator!$B$34/Calculator!$F$21,1)))*IF(MOD(Calculator!$B$34/Calculator!$F$21,1)&lt;0.5,-1,1))^2)/((50*POWER(80,POWER(COS(PI()*MOD(Calculator!$B$34/Calculator!$F$21,1)),2))+$C88)^2+(1500*ABS(SIN(2*PI()*MOD(Calculator!$B$34/Calculator!$F$21,1)))*IF(MOD(Calculator!$B$34/Calculator!$F$21,1)&lt;0.5,-1,1))^2))),2))</f>
        <v>—</v>
      </c>
      <c r="EE88" s="300" t="str">
        <f aca="false">IF(OR(Calculator!$E$22&lt;&gt;"YES",Calculator!$B$34&lt;Calculator!$G$22),"—",ROUND((1+SQRT(((50*POWER(80,POWER(COS(PI()*MOD(Calculator!$B$34/Calculator!$F$22,1)),2))-$C88)^2+(1500*ABS(SIN(2*PI()*MOD(Calculator!$B$34/Calculator!$F$22,1)))*IF(MOD(Calculator!$B$34/Calculator!$F$22,1)&lt;0.5,-1,1))^2)/((50*POWER(80,POWER(COS(PI()*MOD(Calculator!$B$34/Calculator!$F$22,1)),2))+$C88)^2+(1500*ABS(SIN(2*PI()*MOD(Calculator!$B$34/Calculator!$F$22,1)))*IF(MOD(Calculator!$B$34/Calculator!$F$22,1)&lt;0.5,-1,1))^2)))/(1-SQRT(((50*POWER(80,POWER(COS(PI()*MOD(Calculator!$B$34/Calculator!$F$22,1)),2))-$C88)^2+(1500*ABS(SIN(2*PI()*MOD(Calculator!$B$34/Calculator!$F$22,1)))*IF(MOD(Calculator!$B$34/Calculator!$F$22,1)&lt;0.5,-1,1))^2)/((50*POWER(80,POWER(COS(PI()*MOD(Calculator!$B$34/Calculator!$F$22,1)),2))+$C88)^2+(1500*ABS(SIN(2*PI()*MOD(Calculator!$B$34/Calculator!$F$22,1)))*IF(MOD(Calculator!$B$34/Calculator!$F$22,1)&lt;0.5,-1,1))^2))),2))</f>
        <v>—</v>
      </c>
      <c r="EF88" s="295" t="n">
        <f aca="false">IFERROR(ROUND((IF(ISNUMBER(DU88),DU88,0)+IF(ISNUMBER(DV88),DV88,0)+IF(ISNUMBER(DW88),DW88,0)+IF(ISNUMBER(DX88),DX88,0)+IF(ISNUMBER(DY88),DY88,0)+IF(ISNUMBER(DZ88),DZ88,0)+IF(ISNUMBER(EA88),EA88,0)+IF(ISNUMBER(EB88),EB88,0)+IF(ISNUMBER(EC88),EC88,0)+IF(ISNUMBER(ED88),ED88,0)+IF(ISNUMBER(EE88),EE88,0))/(IF(ISNUMBER(DU88),1,0)+IF(ISNUMBER(DV88),1,0)+IF(ISNUMBER(DW88),1,0)+IF(ISNUMBER(DX88),1,0)+IF(ISNUMBER(DY88),1,0)+IF(ISNUMBER(DZ88),1,0)+IF(ISNUMBER(EA88),1,0)+IF(ISNUMBER(EB88),1,0)+IF(ISNUMBER(EC88),1,0)+IF(ISNUMBER(ED88),1,0)+IF(ISNUMBER(EE88),1,0)),4),"")</f>
        <v>20.15</v>
      </c>
      <c r="EG88" s="300" t="str">
        <f aca="false">IF(OR(Calculator!$E$12&lt;&gt;"YES",Calculator!$B$35&lt;Calculator!$G$12),"—",ROUND((1+SQRT(((50*POWER(80,POWER(COS(PI()*MOD(Calculator!$B$35/Calculator!$F$12,1)),2))-$C88)^2+(1500*ABS(SIN(2*PI()*MOD(Calculator!$B$35/Calculator!$F$12,1)))*IF(MOD(Calculator!$B$35/Calculator!$F$12,1)&lt;0.5,-1,1))^2)/((50*POWER(80,POWER(COS(PI()*MOD(Calculator!$B$35/Calculator!$F$12,1)),2))+$C88)^2+(1500*ABS(SIN(2*PI()*MOD(Calculator!$B$35/Calculator!$F$12,1)))*IF(MOD(Calculator!$B$35/Calculator!$F$12,1)&lt;0.5,-1,1))^2)))/(1-SQRT(((50*POWER(80,POWER(COS(PI()*MOD(Calculator!$B$35/Calculator!$F$12,1)),2))-$C88)^2+(1500*ABS(SIN(2*PI()*MOD(Calculator!$B$35/Calculator!$F$12,1)))*IF(MOD(Calculator!$B$35/Calculator!$F$12,1)&lt;0.5,-1,1))^2)/((50*POWER(80,POWER(COS(PI()*MOD(Calculator!$B$35/Calculator!$F$12,1)),2))+$C88)^2+(1500*ABS(SIN(2*PI()*MOD(Calculator!$B$35/Calculator!$F$12,1)))*IF(MOD(Calculator!$B$35/Calculator!$F$12,1)&lt;0.5,-1,1))^2))),2))</f>
        <v>—</v>
      </c>
      <c r="EH88" s="300" t="str">
        <f aca="false">IF(OR(Calculator!$E$13&lt;&gt;"YES",Calculator!$B$35&lt;Calculator!$G$13),"—",ROUND((1+SQRT(((50*POWER(80,POWER(COS(PI()*MOD(Calculator!$B$35/Calculator!$F$13,1)),2))-$C88)^2+(1500*ABS(SIN(2*PI()*MOD(Calculator!$B$35/Calculator!$F$13,1)))*IF(MOD(Calculator!$B$35/Calculator!$F$13,1)&lt;0.5,-1,1))^2)/((50*POWER(80,POWER(COS(PI()*MOD(Calculator!$B$35/Calculator!$F$13,1)),2))+$C88)^2+(1500*ABS(SIN(2*PI()*MOD(Calculator!$B$35/Calculator!$F$13,1)))*IF(MOD(Calculator!$B$35/Calculator!$F$13,1)&lt;0.5,-1,1))^2)))/(1-SQRT(((50*POWER(80,POWER(COS(PI()*MOD(Calculator!$B$35/Calculator!$F$13,1)),2))-$C88)^2+(1500*ABS(SIN(2*PI()*MOD(Calculator!$B$35/Calculator!$F$13,1)))*IF(MOD(Calculator!$B$35/Calculator!$F$13,1)&lt;0.5,-1,1))^2)/((50*POWER(80,POWER(COS(PI()*MOD(Calculator!$B$35/Calculator!$F$13,1)),2))+$C88)^2+(1500*ABS(SIN(2*PI()*MOD(Calculator!$B$35/Calculator!$F$13,1)))*IF(MOD(Calculator!$B$35/Calculator!$F$13,1)&lt;0.5,-1,1))^2))),2))</f>
        <v>—</v>
      </c>
      <c r="EI88" s="300" t="str">
        <f aca="false">IF(OR(Calculator!$E$14&lt;&gt;"YES",Calculator!$B$35&lt;Calculator!$G$14),"—",ROUND((1+SQRT(((50*POWER(80,POWER(COS(PI()*MOD(Calculator!$B$35/Calculator!$F$14,1)),2))-$C88)^2+(1500*ABS(SIN(2*PI()*MOD(Calculator!$B$35/Calculator!$F$14,1)))*IF(MOD(Calculator!$B$35/Calculator!$F$14,1)&lt;0.5,-1,1))^2)/((50*POWER(80,POWER(COS(PI()*MOD(Calculator!$B$35/Calculator!$F$14,1)),2))+$C88)^2+(1500*ABS(SIN(2*PI()*MOD(Calculator!$B$35/Calculator!$F$14,1)))*IF(MOD(Calculator!$B$35/Calculator!$F$14,1)&lt;0.5,-1,1))^2)))/(1-SQRT(((50*POWER(80,POWER(COS(PI()*MOD(Calculator!$B$35/Calculator!$F$14,1)),2))-$C88)^2+(1500*ABS(SIN(2*PI()*MOD(Calculator!$B$35/Calculator!$F$14,1)))*IF(MOD(Calculator!$B$35/Calculator!$F$14,1)&lt;0.5,-1,1))^2)/((50*POWER(80,POWER(COS(PI()*MOD(Calculator!$B$35/Calculator!$F$14,1)),2))+$C88)^2+(1500*ABS(SIN(2*PI()*MOD(Calculator!$B$35/Calculator!$F$14,1)))*IF(MOD(Calculator!$B$35/Calculator!$F$14,1)&lt;0.5,-1,1))^2))),2))</f>
        <v>—</v>
      </c>
      <c r="EJ88" s="300" t="n">
        <f aca="false">IF(OR(Calculator!$E$15&lt;&gt;"YES",Calculator!$B$35&lt;Calculator!$G$15),"—",ROUND((1+SQRT(((50*POWER(80,POWER(COS(PI()*MOD(Calculator!$B$35/Calculator!$F$15,1)),2))-$C88)^2+(1500*ABS(SIN(2*PI()*MOD(Calculator!$B$35/Calculator!$F$15,1)))*IF(MOD(Calculator!$B$35/Calculator!$F$15,1)&lt;0.5,-1,1))^2)/((50*POWER(80,POWER(COS(PI()*MOD(Calculator!$B$35/Calculator!$F$15,1)),2))+$C88)^2+(1500*ABS(SIN(2*PI()*MOD(Calculator!$B$35/Calculator!$F$15,1)))*IF(MOD(Calculator!$B$35/Calculator!$F$15,1)&lt;0.5,-1,1))^2)))/(1-SQRT(((50*POWER(80,POWER(COS(PI()*MOD(Calculator!$B$35/Calculator!$F$15,1)),2))-$C88)^2+(1500*ABS(SIN(2*PI()*MOD(Calculator!$B$35/Calculator!$F$15,1)))*IF(MOD(Calculator!$B$35/Calculator!$F$15,1)&lt;0.5,-1,1))^2)/((50*POWER(80,POWER(COS(PI()*MOD(Calculator!$B$35/Calculator!$F$15,1)),2))+$C88)^2+(1500*ABS(SIN(2*PI()*MOD(Calculator!$B$35/Calculator!$F$15,1)))*IF(MOD(Calculator!$B$35/Calculator!$F$15,1)&lt;0.5,-1,1))^2))),2))</f>
        <v>2.46</v>
      </c>
      <c r="EK88" s="300" t="str">
        <f aca="false">IF(OR(Calculator!$E$16&lt;&gt;"YES",Calculator!$B$35&lt;Calculator!$G$16),"—",ROUND((1+SQRT(((50*POWER(80,POWER(COS(PI()*MOD(Calculator!$B$35/Calculator!$F$16,1)),2))-$C88)^2+(1500*ABS(SIN(2*PI()*MOD(Calculator!$B$35/Calculator!$F$16,1)))*IF(MOD(Calculator!$B$35/Calculator!$F$16,1)&lt;0.5,-1,1))^2)/((50*POWER(80,POWER(COS(PI()*MOD(Calculator!$B$35/Calculator!$F$16,1)),2))+$C88)^2+(1500*ABS(SIN(2*PI()*MOD(Calculator!$B$35/Calculator!$F$16,1)))*IF(MOD(Calculator!$B$35/Calculator!$F$16,1)&lt;0.5,-1,1))^2)))/(1-SQRT(((50*POWER(80,POWER(COS(PI()*MOD(Calculator!$B$35/Calculator!$F$16,1)),2))-$C88)^2+(1500*ABS(SIN(2*PI()*MOD(Calculator!$B$35/Calculator!$F$16,1)))*IF(MOD(Calculator!$B$35/Calculator!$F$16,1)&lt;0.5,-1,1))^2)/((50*POWER(80,POWER(COS(PI()*MOD(Calculator!$B$35/Calculator!$F$16,1)),2))+$C88)^2+(1500*ABS(SIN(2*PI()*MOD(Calculator!$B$35/Calculator!$F$16,1)))*IF(MOD(Calculator!$B$35/Calculator!$F$16,1)&lt;0.5,-1,1))^2))),2))</f>
        <v>—</v>
      </c>
      <c r="EL88" s="300" t="n">
        <f aca="false">IF(OR(Calculator!$E$17&lt;&gt;"YES",Calculator!$B$35&lt;Calculator!$G$17),"—",ROUND((1+SQRT(((50*POWER(80,POWER(COS(PI()*MOD(Calculator!$B$35/Calculator!$F$17,1)),2))-$C88)^2+(1500*ABS(SIN(2*PI()*MOD(Calculator!$B$35/Calculator!$F$17,1)))*IF(MOD(Calculator!$B$35/Calculator!$F$17,1)&lt;0.5,-1,1))^2)/((50*POWER(80,POWER(COS(PI()*MOD(Calculator!$B$35/Calculator!$F$17,1)),2))+$C88)^2+(1500*ABS(SIN(2*PI()*MOD(Calculator!$B$35/Calculator!$F$17,1)))*IF(MOD(Calculator!$B$35/Calculator!$F$17,1)&lt;0.5,-1,1))^2)))/(1-SQRT(((50*POWER(80,POWER(COS(PI()*MOD(Calculator!$B$35/Calculator!$F$17,1)),2))-$C88)^2+(1500*ABS(SIN(2*PI()*MOD(Calculator!$B$35/Calculator!$F$17,1)))*IF(MOD(Calculator!$B$35/Calculator!$F$17,1)&lt;0.5,-1,1))^2)/((50*POWER(80,POWER(COS(PI()*MOD(Calculator!$B$35/Calculator!$F$17,1)),2))+$C88)^2+(1500*ABS(SIN(2*PI()*MOD(Calculator!$B$35/Calculator!$F$17,1)))*IF(MOD(Calculator!$B$35/Calculator!$F$17,1)&lt;0.5,-1,1))^2))),2))</f>
        <v>23.54</v>
      </c>
      <c r="EM88" s="300" t="str">
        <f aca="false">IF(OR(Calculator!$E$18&lt;&gt;"YES",Calculator!$B$35&lt;Calculator!$G$18),"—",ROUND((1+SQRT(((50*POWER(80,POWER(COS(PI()*MOD(Calculator!$B$35/Calculator!$F$18,1)),2))-$C88)^2+(1500*ABS(SIN(2*PI()*MOD(Calculator!$B$35/Calculator!$F$18,1)))*IF(MOD(Calculator!$B$35/Calculator!$F$18,1)&lt;0.5,-1,1))^2)/((50*POWER(80,POWER(COS(PI()*MOD(Calculator!$B$35/Calculator!$F$18,1)),2))+$C88)^2+(1500*ABS(SIN(2*PI()*MOD(Calculator!$B$35/Calculator!$F$18,1)))*IF(MOD(Calculator!$B$35/Calculator!$F$18,1)&lt;0.5,-1,1))^2)))/(1-SQRT(((50*POWER(80,POWER(COS(PI()*MOD(Calculator!$B$35/Calculator!$F$18,1)),2))-$C88)^2+(1500*ABS(SIN(2*PI()*MOD(Calculator!$B$35/Calculator!$F$18,1)))*IF(MOD(Calculator!$B$35/Calculator!$F$18,1)&lt;0.5,-1,1))^2)/((50*POWER(80,POWER(COS(PI()*MOD(Calculator!$B$35/Calculator!$F$18,1)),2))+$C88)^2+(1500*ABS(SIN(2*PI()*MOD(Calculator!$B$35/Calculator!$F$18,1)))*IF(MOD(Calculator!$B$35/Calculator!$F$18,1)&lt;0.5,-1,1))^2))),2))</f>
        <v>—</v>
      </c>
      <c r="EN88" s="300" t="str">
        <f aca="false">IF(OR(Calculator!$E$19&lt;&gt;"YES",Calculator!$B$35&lt;Calculator!$G$19),"—",ROUND((1+SQRT(((50*POWER(80,POWER(COS(PI()*MOD(Calculator!$B$35/Calculator!$F$19,1)),2))-$C88)^2+(1500*ABS(SIN(2*PI()*MOD(Calculator!$B$35/Calculator!$F$19,1)))*IF(MOD(Calculator!$B$35/Calculator!$F$19,1)&lt;0.5,-1,1))^2)/((50*POWER(80,POWER(COS(PI()*MOD(Calculator!$B$35/Calculator!$F$19,1)),2))+$C88)^2+(1500*ABS(SIN(2*PI()*MOD(Calculator!$B$35/Calculator!$F$19,1)))*IF(MOD(Calculator!$B$35/Calculator!$F$19,1)&lt;0.5,-1,1))^2)))/(1-SQRT(((50*POWER(80,POWER(COS(PI()*MOD(Calculator!$B$35/Calculator!$F$19,1)),2))-$C88)^2+(1500*ABS(SIN(2*PI()*MOD(Calculator!$B$35/Calculator!$F$19,1)))*IF(MOD(Calculator!$B$35/Calculator!$F$19,1)&lt;0.5,-1,1))^2)/((50*POWER(80,POWER(COS(PI()*MOD(Calculator!$B$35/Calculator!$F$19,1)),2))+$C88)^2+(1500*ABS(SIN(2*PI()*MOD(Calculator!$B$35/Calculator!$F$19,1)))*IF(MOD(Calculator!$B$35/Calculator!$F$19,1)&lt;0.5,-1,1))^2))),2))</f>
        <v>—</v>
      </c>
      <c r="EO88" s="300" t="str">
        <f aca="false">IF(OR(Calculator!$E$20&lt;&gt;"YES",Calculator!$B$35&lt;Calculator!$G$20),"—",ROUND((1+SQRT(((50*POWER(80,POWER(COS(PI()*MOD(Calculator!$B$35/Calculator!$F$20,1)),2))-$C88)^2+(1500*ABS(SIN(2*PI()*MOD(Calculator!$B$35/Calculator!$F$20,1)))*IF(MOD(Calculator!$B$35/Calculator!$F$20,1)&lt;0.5,-1,1))^2)/((50*POWER(80,POWER(COS(PI()*MOD(Calculator!$B$35/Calculator!$F$20,1)),2))+$C88)^2+(1500*ABS(SIN(2*PI()*MOD(Calculator!$B$35/Calculator!$F$20,1)))*IF(MOD(Calculator!$B$35/Calculator!$F$20,1)&lt;0.5,-1,1))^2)))/(1-SQRT(((50*POWER(80,POWER(COS(PI()*MOD(Calculator!$B$35/Calculator!$F$20,1)),2))-$C88)^2+(1500*ABS(SIN(2*PI()*MOD(Calculator!$B$35/Calculator!$F$20,1)))*IF(MOD(Calculator!$B$35/Calculator!$F$20,1)&lt;0.5,-1,1))^2)/((50*POWER(80,POWER(COS(PI()*MOD(Calculator!$B$35/Calculator!$F$20,1)),2))+$C88)^2+(1500*ABS(SIN(2*PI()*MOD(Calculator!$B$35/Calculator!$F$20,1)))*IF(MOD(Calculator!$B$35/Calculator!$F$20,1)&lt;0.5,-1,1))^2))),2))</f>
        <v>—</v>
      </c>
      <c r="EP88" s="300" t="str">
        <f aca="false">IF(OR(Calculator!$E$21&lt;&gt;"YES",Calculator!$B$35&lt;Calculator!$G$21),"—",ROUND((1+SQRT(((50*POWER(80,POWER(COS(PI()*MOD(Calculator!$B$35/Calculator!$F$21,1)),2))-$C88)^2+(1500*ABS(SIN(2*PI()*MOD(Calculator!$B$35/Calculator!$F$21,1)))*IF(MOD(Calculator!$B$35/Calculator!$F$21,1)&lt;0.5,-1,1))^2)/((50*POWER(80,POWER(COS(PI()*MOD(Calculator!$B$35/Calculator!$F$21,1)),2))+$C88)^2+(1500*ABS(SIN(2*PI()*MOD(Calculator!$B$35/Calculator!$F$21,1)))*IF(MOD(Calculator!$B$35/Calculator!$F$21,1)&lt;0.5,-1,1))^2)))/(1-SQRT(((50*POWER(80,POWER(COS(PI()*MOD(Calculator!$B$35/Calculator!$F$21,1)),2))-$C88)^2+(1500*ABS(SIN(2*PI()*MOD(Calculator!$B$35/Calculator!$F$21,1)))*IF(MOD(Calculator!$B$35/Calculator!$F$21,1)&lt;0.5,-1,1))^2)/((50*POWER(80,POWER(COS(PI()*MOD(Calculator!$B$35/Calculator!$F$21,1)),2))+$C88)^2+(1500*ABS(SIN(2*PI()*MOD(Calculator!$B$35/Calculator!$F$21,1)))*IF(MOD(Calculator!$B$35/Calculator!$F$21,1)&lt;0.5,-1,1))^2))),2))</f>
        <v>—</v>
      </c>
      <c r="EQ88" s="300" t="str">
        <f aca="false">IF(OR(Calculator!$E$22&lt;&gt;"YES",Calculator!$B$35&lt;Calculator!$G$22),"—",ROUND((1+SQRT(((50*POWER(80,POWER(COS(PI()*MOD(Calculator!$B$35/Calculator!$F$22,1)),2))-$C88)^2+(1500*ABS(SIN(2*PI()*MOD(Calculator!$B$35/Calculator!$F$22,1)))*IF(MOD(Calculator!$B$35/Calculator!$F$22,1)&lt;0.5,-1,1))^2)/((50*POWER(80,POWER(COS(PI()*MOD(Calculator!$B$35/Calculator!$F$22,1)),2))+$C88)^2+(1500*ABS(SIN(2*PI()*MOD(Calculator!$B$35/Calculator!$F$22,1)))*IF(MOD(Calculator!$B$35/Calculator!$F$22,1)&lt;0.5,-1,1))^2)))/(1-SQRT(((50*POWER(80,POWER(COS(PI()*MOD(Calculator!$B$35/Calculator!$F$22,1)),2))-$C88)^2+(1500*ABS(SIN(2*PI()*MOD(Calculator!$B$35/Calculator!$F$22,1)))*IF(MOD(Calculator!$B$35/Calculator!$F$22,1)&lt;0.5,-1,1))^2)/((50*POWER(80,POWER(COS(PI()*MOD(Calculator!$B$35/Calculator!$F$22,1)),2))+$C88)^2+(1500*ABS(SIN(2*PI()*MOD(Calculator!$B$35/Calculator!$F$22,1)))*IF(MOD(Calculator!$B$35/Calculator!$F$22,1)&lt;0.5,-1,1))^2))),2))</f>
        <v>—</v>
      </c>
      <c r="ER88" s="295" t="n">
        <f aca="false">IFERROR(ROUND((IF(ISNUMBER(EG88),EG88,0)+IF(ISNUMBER(EH88),EH88,0)+IF(ISNUMBER(EI88),EI88,0)+IF(ISNUMBER(EJ88),EJ88,0)+IF(ISNUMBER(EK88),EK88,0)+IF(ISNUMBER(EL88),EL88,0)+IF(ISNUMBER(EM88),EM88,0)+IF(ISNUMBER(EN88),EN88,0)+IF(ISNUMBER(EO88),EO88,0)+IF(ISNUMBER(EP88),EP88,0)+IF(ISNUMBER(EQ88),EQ88,0))/(IF(ISNUMBER(EG88),1,0)+IF(ISNUMBER(EH88),1,0)+IF(ISNUMBER(EI88),1,0)+IF(ISNUMBER(EJ88),1,0)+IF(ISNUMBER(EK88),1,0)+IF(ISNUMBER(EL88),1,0)+IF(ISNUMBER(EM88),1,0)+IF(ISNUMBER(EN88),1,0)+IF(ISNUMBER(EO88),1,0)+IF(ISNUMBER(EP88),1,0)+IF(ISNUMBER(EQ88),1,0)),4),"")</f>
        <v>13</v>
      </c>
      <c r="ES88" s="300" t="str">
        <f aca="false">IF(OR(Calculator!$E$12&lt;&gt;"YES",Calculator!$B$36&lt;Calculator!$G$12),"—",ROUND((1+SQRT(((50*POWER(80,POWER(COS(PI()*MOD(Calculator!$B$36/Calculator!$F$12,1)),2))-$C88)^2+(1500*ABS(SIN(2*PI()*MOD(Calculator!$B$36/Calculator!$F$12,1)))*IF(MOD(Calculator!$B$36/Calculator!$F$12,1)&lt;0.5,-1,1))^2)/((50*POWER(80,POWER(COS(PI()*MOD(Calculator!$B$36/Calculator!$F$12,1)),2))+$C88)^2+(1500*ABS(SIN(2*PI()*MOD(Calculator!$B$36/Calculator!$F$12,1)))*IF(MOD(Calculator!$B$36/Calculator!$F$12,1)&lt;0.5,-1,1))^2)))/(1-SQRT(((50*POWER(80,POWER(COS(PI()*MOD(Calculator!$B$36/Calculator!$F$12,1)),2))-$C88)^2+(1500*ABS(SIN(2*PI()*MOD(Calculator!$B$36/Calculator!$F$12,1)))*IF(MOD(Calculator!$B$36/Calculator!$F$12,1)&lt;0.5,-1,1))^2)/((50*POWER(80,POWER(COS(PI()*MOD(Calculator!$B$36/Calculator!$F$12,1)),2))+$C88)^2+(1500*ABS(SIN(2*PI()*MOD(Calculator!$B$36/Calculator!$F$12,1)))*IF(MOD(Calculator!$B$36/Calculator!$F$12,1)&lt;0.5,-1,1))^2))),2))</f>
        <v>—</v>
      </c>
      <c r="ET88" s="300" t="str">
        <f aca="false">IF(OR(Calculator!$E$13&lt;&gt;"YES",Calculator!$B$36&lt;Calculator!$G$13),"—",ROUND((1+SQRT(((50*POWER(80,POWER(COS(PI()*MOD(Calculator!$B$36/Calculator!$F$13,1)),2))-$C88)^2+(1500*ABS(SIN(2*PI()*MOD(Calculator!$B$36/Calculator!$F$13,1)))*IF(MOD(Calculator!$B$36/Calculator!$F$13,1)&lt;0.5,-1,1))^2)/((50*POWER(80,POWER(COS(PI()*MOD(Calculator!$B$36/Calculator!$F$13,1)),2))+$C88)^2+(1500*ABS(SIN(2*PI()*MOD(Calculator!$B$36/Calculator!$F$13,1)))*IF(MOD(Calculator!$B$36/Calculator!$F$13,1)&lt;0.5,-1,1))^2)))/(1-SQRT(((50*POWER(80,POWER(COS(PI()*MOD(Calculator!$B$36/Calculator!$F$13,1)),2))-$C88)^2+(1500*ABS(SIN(2*PI()*MOD(Calculator!$B$36/Calculator!$F$13,1)))*IF(MOD(Calculator!$B$36/Calculator!$F$13,1)&lt;0.5,-1,1))^2)/((50*POWER(80,POWER(COS(PI()*MOD(Calculator!$B$36/Calculator!$F$13,1)),2))+$C88)^2+(1500*ABS(SIN(2*PI()*MOD(Calculator!$B$36/Calculator!$F$13,1)))*IF(MOD(Calculator!$B$36/Calculator!$F$13,1)&lt;0.5,-1,1))^2))),2))</f>
        <v>—</v>
      </c>
      <c r="EU88" s="300" t="str">
        <f aca="false">IF(OR(Calculator!$E$14&lt;&gt;"YES",Calculator!$B$36&lt;Calculator!$G$14),"—",ROUND((1+SQRT(((50*POWER(80,POWER(COS(PI()*MOD(Calculator!$B$36/Calculator!$F$14,1)),2))-$C88)^2+(1500*ABS(SIN(2*PI()*MOD(Calculator!$B$36/Calculator!$F$14,1)))*IF(MOD(Calculator!$B$36/Calculator!$F$14,1)&lt;0.5,-1,1))^2)/((50*POWER(80,POWER(COS(PI()*MOD(Calculator!$B$36/Calculator!$F$14,1)),2))+$C88)^2+(1500*ABS(SIN(2*PI()*MOD(Calculator!$B$36/Calculator!$F$14,1)))*IF(MOD(Calculator!$B$36/Calculator!$F$14,1)&lt;0.5,-1,1))^2)))/(1-SQRT(((50*POWER(80,POWER(COS(PI()*MOD(Calculator!$B$36/Calculator!$F$14,1)),2))-$C88)^2+(1500*ABS(SIN(2*PI()*MOD(Calculator!$B$36/Calculator!$F$14,1)))*IF(MOD(Calculator!$B$36/Calculator!$F$14,1)&lt;0.5,-1,1))^2)/((50*POWER(80,POWER(COS(PI()*MOD(Calculator!$B$36/Calculator!$F$14,1)),2))+$C88)^2+(1500*ABS(SIN(2*PI()*MOD(Calculator!$B$36/Calculator!$F$14,1)))*IF(MOD(Calculator!$B$36/Calculator!$F$14,1)&lt;0.5,-1,1))^2))),2))</f>
        <v>—</v>
      </c>
      <c r="EV88" s="300" t="n">
        <f aca="false">IF(OR(Calculator!$E$15&lt;&gt;"YES",Calculator!$B$36&lt;Calculator!$G$15),"—",ROUND((1+SQRT(((50*POWER(80,POWER(COS(PI()*MOD(Calculator!$B$36/Calculator!$F$15,1)),2))-$C88)^2+(1500*ABS(SIN(2*PI()*MOD(Calculator!$B$36/Calculator!$F$15,1)))*IF(MOD(Calculator!$B$36/Calculator!$F$15,1)&lt;0.5,-1,1))^2)/((50*POWER(80,POWER(COS(PI()*MOD(Calculator!$B$36/Calculator!$F$15,1)),2))+$C88)^2+(1500*ABS(SIN(2*PI()*MOD(Calculator!$B$36/Calculator!$F$15,1)))*IF(MOD(Calculator!$B$36/Calculator!$F$15,1)&lt;0.5,-1,1))^2)))/(1-SQRT(((50*POWER(80,POWER(COS(PI()*MOD(Calculator!$B$36/Calculator!$F$15,1)),2))-$C88)^2+(1500*ABS(SIN(2*PI()*MOD(Calculator!$B$36/Calculator!$F$15,1)))*IF(MOD(Calculator!$B$36/Calculator!$F$15,1)&lt;0.5,-1,1))^2)/((50*POWER(80,POWER(COS(PI()*MOD(Calculator!$B$36/Calculator!$F$15,1)),2))+$C88)^2+(1500*ABS(SIN(2*PI()*MOD(Calculator!$B$36/Calculator!$F$15,1)))*IF(MOD(Calculator!$B$36/Calculator!$F$15,1)&lt;0.5,-1,1))^2))),2))</f>
        <v>19.81</v>
      </c>
      <c r="EW88" s="300" t="str">
        <f aca="false">IF(OR(Calculator!$E$16&lt;&gt;"YES",Calculator!$B$36&lt;Calculator!$G$16),"—",ROUND((1+SQRT(((50*POWER(80,POWER(COS(PI()*MOD(Calculator!$B$36/Calculator!$F$16,1)),2))-$C88)^2+(1500*ABS(SIN(2*PI()*MOD(Calculator!$B$36/Calculator!$F$16,1)))*IF(MOD(Calculator!$B$36/Calculator!$F$16,1)&lt;0.5,-1,1))^2)/((50*POWER(80,POWER(COS(PI()*MOD(Calculator!$B$36/Calculator!$F$16,1)),2))+$C88)^2+(1500*ABS(SIN(2*PI()*MOD(Calculator!$B$36/Calculator!$F$16,1)))*IF(MOD(Calculator!$B$36/Calculator!$F$16,1)&lt;0.5,-1,1))^2)))/(1-SQRT(((50*POWER(80,POWER(COS(PI()*MOD(Calculator!$B$36/Calculator!$F$16,1)),2))-$C88)^2+(1500*ABS(SIN(2*PI()*MOD(Calculator!$B$36/Calculator!$F$16,1)))*IF(MOD(Calculator!$B$36/Calculator!$F$16,1)&lt;0.5,-1,1))^2)/((50*POWER(80,POWER(COS(PI()*MOD(Calculator!$B$36/Calculator!$F$16,1)),2))+$C88)^2+(1500*ABS(SIN(2*PI()*MOD(Calculator!$B$36/Calculator!$F$16,1)))*IF(MOD(Calculator!$B$36/Calculator!$F$16,1)&lt;0.5,-1,1))^2))),2))</f>
        <v>—</v>
      </c>
      <c r="EX88" s="300" t="n">
        <f aca="false">IF(OR(Calculator!$E$17&lt;&gt;"YES",Calculator!$B$36&lt;Calculator!$G$17),"—",ROUND((1+SQRT(((50*POWER(80,POWER(COS(PI()*MOD(Calculator!$B$36/Calculator!$F$17,1)),2))-$C88)^2+(1500*ABS(SIN(2*PI()*MOD(Calculator!$B$36/Calculator!$F$17,1)))*IF(MOD(Calculator!$B$36/Calculator!$F$17,1)&lt;0.5,-1,1))^2)/((50*POWER(80,POWER(COS(PI()*MOD(Calculator!$B$36/Calculator!$F$17,1)),2))+$C88)^2+(1500*ABS(SIN(2*PI()*MOD(Calculator!$B$36/Calculator!$F$17,1)))*IF(MOD(Calculator!$B$36/Calculator!$F$17,1)&lt;0.5,-1,1))^2)))/(1-SQRT(((50*POWER(80,POWER(COS(PI()*MOD(Calculator!$B$36/Calculator!$F$17,1)),2))-$C88)^2+(1500*ABS(SIN(2*PI()*MOD(Calculator!$B$36/Calculator!$F$17,1)))*IF(MOD(Calculator!$B$36/Calculator!$F$17,1)&lt;0.5,-1,1))^2)/((50*POWER(80,POWER(COS(PI()*MOD(Calculator!$B$36/Calculator!$F$17,1)),2))+$C88)^2+(1500*ABS(SIN(2*PI()*MOD(Calculator!$B$36/Calculator!$F$17,1)))*IF(MOD(Calculator!$B$36/Calculator!$F$17,1)&lt;0.5,-1,1))^2))),2))</f>
        <v>24.54</v>
      </c>
      <c r="EY88" s="300" t="str">
        <f aca="false">IF(OR(Calculator!$E$18&lt;&gt;"YES",Calculator!$B$36&lt;Calculator!$G$18),"—",ROUND((1+SQRT(((50*POWER(80,POWER(COS(PI()*MOD(Calculator!$B$36/Calculator!$F$18,1)),2))-$C88)^2+(1500*ABS(SIN(2*PI()*MOD(Calculator!$B$36/Calculator!$F$18,1)))*IF(MOD(Calculator!$B$36/Calculator!$F$18,1)&lt;0.5,-1,1))^2)/((50*POWER(80,POWER(COS(PI()*MOD(Calculator!$B$36/Calculator!$F$18,1)),2))+$C88)^2+(1500*ABS(SIN(2*PI()*MOD(Calculator!$B$36/Calculator!$F$18,1)))*IF(MOD(Calculator!$B$36/Calculator!$F$18,1)&lt;0.5,-1,1))^2)))/(1-SQRT(((50*POWER(80,POWER(COS(PI()*MOD(Calculator!$B$36/Calculator!$F$18,1)),2))-$C88)^2+(1500*ABS(SIN(2*PI()*MOD(Calculator!$B$36/Calculator!$F$18,1)))*IF(MOD(Calculator!$B$36/Calculator!$F$18,1)&lt;0.5,-1,1))^2)/((50*POWER(80,POWER(COS(PI()*MOD(Calculator!$B$36/Calculator!$F$18,1)),2))+$C88)^2+(1500*ABS(SIN(2*PI()*MOD(Calculator!$B$36/Calculator!$F$18,1)))*IF(MOD(Calculator!$B$36/Calculator!$F$18,1)&lt;0.5,-1,1))^2))),2))</f>
        <v>—</v>
      </c>
      <c r="EZ88" s="300" t="str">
        <f aca="false">IF(OR(Calculator!$E$19&lt;&gt;"YES",Calculator!$B$36&lt;Calculator!$G$19),"—",ROUND((1+SQRT(((50*POWER(80,POWER(COS(PI()*MOD(Calculator!$B$36/Calculator!$F$19,1)),2))-$C88)^2+(1500*ABS(SIN(2*PI()*MOD(Calculator!$B$36/Calculator!$F$19,1)))*IF(MOD(Calculator!$B$36/Calculator!$F$19,1)&lt;0.5,-1,1))^2)/((50*POWER(80,POWER(COS(PI()*MOD(Calculator!$B$36/Calculator!$F$19,1)),2))+$C88)^2+(1500*ABS(SIN(2*PI()*MOD(Calculator!$B$36/Calculator!$F$19,1)))*IF(MOD(Calculator!$B$36/Calculator!$F$19,1)&lt;0.5,-1,1))^2)))/(1-SQRT(((50*POWER(80,POWER(COS(PI()*MOD(Calculator!$B$36/Calculator!$F$19,1)),2))-$C88)^2+(1500*ABS(SIN(2*PI()*MOD(Calculator!$B$36/Calculator!$F$19,1)))*IF(MOD(Calculator!$B$36/Calculator!$F$19,1)&lt;0.5,-1,1))^2)/((50*POWER(80,POWER(COS(PI()*MOD(Calculator!$B$36/Calculator!$F$19,1)),2))+$C88)^2+(1500*ABS(SIN(2*PI()*MOD(Calculator!$B$36/Calculator!$F$19,1)))*IF(MOD(Calculator!$B$36/Calculator!$F$19,1)&lt;0.5,-1,1))^2))),2))</f>
        <v>—</v>
      </c>
      <c r="FA88" s="300" t="str">
        <f aca="false">IF(OR(Calculator!$E$20&lt;&gt;"YES",Calculator!$B$36&lt;Calculator!$G$20),"—",ROUND((1+SQRT(((50*POWER(80,POWER(COS(PI()*MOD(Calculator!$B$36/Calculator!$F$20,1)),2))-$C88)^2+(1500*ABS(SIN(2*PI()*MOD(Calculator!$B$36/Calculator!$F$20,1)))*IF(MOD(Calculator!$B$36/Calculator!$F$20,1)&lt;0.5,-1,1))^2)/((50*POWER(80,POWER(COS(PI()*MOD(Calculator!$B$36/Calculator!$F$20,1)),2))+$C88)^2+(1500*ABS(SIN(2*PI()*MOD(Calculator!$B$36/Calculator!$F$20,1)))*IF(MOD(Calculator!$B$36/Calculator!$F$20,1)&lt;0.5,-1,1))^2)))/(1-SQRT(((50*POWER(80,POWER(COS(PI()*MOD(Calculator!$B$36/Calculator!$F$20,1)),2))-$C88)^2+(1500*ABS(SIN(2*PI()*MOD(Calculator!$B$36/Calculator!$F$20,1)))*IF(MOD(Calculator!$B$36/Calculator!$F$20,1)&lt;0.5,-1,1))^2)/((50*POWER(80,POWER(COS(PI()*MOD(Calculator!$B$36/Calculator!$F$20,1)),2))+$C88)^2+(1500*ABS(SIN(2*PI()*MOD(Calculator!$B$36/Calculator!$F$20,1)))*IF(MOD(Calculator!$B$36/Calculator!$F$20,1)&lt;0.5,-1,1))^2))),2))</f>
        <v>—</v>
      </c>
      <c r="FB88" s="300" t="str">
        <f aca="false">IF(OR(Calculator!$E$21&lt;&gt;"YES",Calculator!$B$36&lt;Calculator!$G$21),"—",ROUND((1+SQRT(((50*POWER(80,POWER(COS(PI()*MOD(Calculator!$B$36/Calculator!$F$21,1)),2))-$C88)^2+(1500*ABS(SIN(2*PI()*MOD(Calculator!$B$36/Calculator!$F$21,1)))*IF(MOD(Calculator!$B$36/Calculator!$F$21,1)&lt;0.5,-1,1))^2)/((50*POWER(80,POWER(COS(PI()*MOD(Calculator!$B$36/Calculator!$F$21,1)),2))+$C88)^2+(1500*ABS(SIN(2*PI()*MOD(Calculator!$B$36/Calculator!$F$21,1)))*IF(MOD(Calculator!$B$36/Calculator!$F$21,1)&lt;0.5,-1,1))^2)))/(1-SQRT(((50*POWER(80,POWER(COS(PI()*MOD(Calculator!$B$36/Calculator!$F$21,1)),2))-$C88)^2+(1500*ABS(SIN(2*PI()*MOD(Calculator!$B$36/Calculator!$F$21,1)))*IF(MOD(Calculator!$B$36/Calculator!$F$21,1)&lt;0.5,-1,1))^2)/((50*POWER(80,POWER(COS(PI()*MOD(Calculator!$B$36/Calculator!$F$21,1)),2))+$C88)^2+(1500*ABS(SIN(2*PI()*MOD(Calculator!$B$36/Calculator!$F$21,1)))*IF(MOD(Calculator!$B$36/Calculator!$F$21,1)&lt;0.5,-1,1))^2))),2))</f>
        <v>—</v>
      </c>
      <c r="FC88" s="300" t="str">
        <f aca="false">IF(OR(Calculator!$E$22&lt;&gt;"YES",Calculator!$B$36&lt;Calculator!$G$22),"—",ROUND((1+SQRT(((50*POWER(80,POWER(COS(PI()*MOD(Calculator!$B$36/Calculator!$F$22,1)),2))-$C88)^2+(1500*ABS(SIN(2*PI()*MOD(Calculator!$B$36/Calculator!$F$22,1)))*IF(MOD(Calculator!$B$36/Calculator!$F$22,1)&lt;0.5,-1,1))^2)/((50*POWER(80,POWER(COS(PI()*MOD(Calculator!$B$36/Calculator!$F$22,1)),2))+$C88)^2+(1500*ABS(SIN(2*PI()*MOD(Calculator!$B$36/Calculator!$F$22,1)))*IF(MOD(Calculator!$B$36/Calculator!$F$22,1)&lt;0.5,-1,1))^2)))/(1-SQRT(((50*POWER(80,POWER(COS(PI()*MOD(Calculator!$B$36/Calculator!$F$22,1)),2))-$C88)^2+(1500*ABS(SIN(2*PI()*MOD(Calculator!$B$36/Calculator!$F$22,1)))*IF(MOD(Calculator!$B$36/Calculator!$F$22,1)&lt;0.5,-1,1))^2)/((50*POWER(80,POWER(COS(PI()*MOD(Calculator!$B$36/Calculator!$F$22,1)),2))+$C88)^2+(1500*ABS(SIN(2*PI()*MOD(Calculator!$B$36/Calculator!$F$22,1)))*IF(MOD(Calculator!$B$36/Calculator!$F$22,1)&lt;0.5,-1,1))^2))),2))</f>
        <v>—</v>
      </c>
      <c r="FD88" s="295" t="n">
        <f aca="false">IFERROR(ROUND((IF(ISNUMBER(ES88),ES88,0)+IF(ISNUMBER(ET88),ET88,0)+IF(ISNUMBER(EU88),EU88,0)+IF(ISNUMBER(EV88),EV88,0)+IF(ISNUMBER(EW88),EW88,0)+IF(ISNUMBER(EX88),EX88,0)+IF(ISNUMBER(EY88),EY88,0)+IF(ISNUMBER(EZ88),EZ88,0)+IF(ISNUMBER(FA88),FA88,0)+IF(ISNUMBER(FB88),FB88,0)+IF(ISNUMBER(FC88),FC88,0))/(IF(ISNUMBER(ES88),1,0)+IF(ISNUMBER(ET88),1,0)+IF(ISNUMBER(EU88),1,0)+IF(ISNUMBER(EV88),1,0)+IF(ISNUMBER(EW88),1,0)+IF(ISNUMBER(EX88),1,0)+IF(ISNUMBER(EY88),1,0)+IF(ISNUMBER(EZ88),1,0)+IF(ISNUMBER(FA88),1,0)+IF(ISNUMBER(FB88),1,0)+IF(ISNUMBER(FC88),1,0)),4),"")</f>
        <v>22.175</v>
      </c>
      <c r="FE88" s="300" t="str">
        <f aca="false">IF(OR(Calculator!$E$12&lt;&gt;"YES",Calculator!$B$37&lt;Calculator!$G$12),"—",ROUND((1+SQRT(((50*POWER(80,POWER(COS(PI()*MOD(Calculator!$B$37/Calculator!$F$12,1)),2))-$C88)^2+(1500*ABS(SIN(2*PI()*MOD(Calculator!$B$37/Calculator!$F$12,1)))*IF(MOD(Calculator!$B$37/Calculator!$F$12,1)&lt;0.5,-1,1))^2)/((50*POWER(80,POWER(COS(PI()*MOD(Calculator!$B$37/Calculator!$F$12,1)),2))+$C88)^2+(1500*ABS(SIN(2*PI()*MOD(Calculator!$B$37/Calculator!$F$12,1)))*IF(MOD(Calculator!$B$37/Calculator!$F$12,1)&lt;0.5,-1,1))^2)))/(1-SQRT(((50*POWER(80,POWER(COS(PI()*MOD(Calculator!$B$37/Calculator!$F$12,1)),2))-$C88)^2+(1500*ABS(SIN(2*PI()*MOD(Calculator!$B$37/Calculator!$F$12,1)))*IF(MOD(Calculator!$B$37/Calculator!$F$12,1)&lt;0.5,-1,1))^2)/((50*POWER(80,POWER(COS(PI()*MOD(Calculator!$B$37/Calculator!$F$12,1)),2))+$C88)^2+(1500*ABS(SIN(2*PI()*MOD(Calculator!$B$37/Calculator!$F$12,1)))*IF(MOD(Calculator!$B$37/Calculator!$F$12,1)&lt;0.5,-1,1))^2))),2))</f>
        <v>—</v>
      </c>
      <c r="FF88" s="300" t="str">
        <f aca="false">IF(OR(Calculator!$E$13&lt;&gt;"YES",Calculator!$B$37&lt;Calculator!$G$13),"—",ROUND((1+SQRT(((50*POWER(80,POWER(COS(PI()*MOD(Calculator!$B$37/Calculator!$F$13,1)),2))-$C88)^2+(1500*ABS(SIN(2*PI()*MOD(Calculator!$B$37/Calculator!$F$13,1)))*IF(MOD(Calculator!$B$37/Calculator!$F$13,1)&lt;0.5,-1,1))^2)/((50*POWER(80,POWER(COS(PI()*MOD(Calculator!$B$37/Calculator!$F$13,1)),2))+$C88)^2+(1500*ABS(SIN(2*PI()*MOD(Calculator!$B$37/Calculator!$F$13,1)))*IF(MOD(Calculator!$B$37/Calculator!$F$13,1)&lt;0.5,-1,1))^2)))/(1-SQRT(((50*POWER(80,POWER(COS(PI()*MOD(Calculator!$B$37/Calculator!$F$13,1)),2))-$C88)^2+(1500*ABS(SIN(2*PI()*MOD(Calculator!$B$37/Calculator!$F$13,1)))*IF(MOD(Calculator!$B$37/Calculator!$F$13,1)&lt;0.5,-1,1))^2)/((50*POWER(80,POWER(COS(PI()*MOD(Calculator!$B$37/Calculator!$F$13,1)),2))+$C88)^2+(1500*ABS(SIN(2*PI()*MOD(Calculator!$B$37/Calculator!$F$13,1)))*IF(MOD(Calculator!$B$37/Calculator!$F$13,1)&lt;0.5,-1,1))^2))),2))</f>
        <v>—</v>
      </c>
      <c r="FG88" s="300" t="str">
        <f aca="false">IF(OR(Calculator!$E$14&lt;&gt;"YES",Calculator!$B$37&lt;Calculator!$G$14),"—",ROUND((1+SQRT(((50*POWER(80,POWER(COS(PI()*MOD(Calculator!$B$37/Calculator!$F$14,1)),2))-$C88)^2+(1500*ABS(SIN(2*PI()*MOD(Calculator!$B$37/Calculator!$F$14,1)))*IF(MOD(Calculator!$B$37/Calculator!$F$14,1)&lt;0.5,-1,1))^2)/((50*POWER(80,POWER(COS(PI()*MOD(Calculator!$B$37/Calculator!$F$14,1)),2))+$C88)^2+(1500*ABS(SIN(2*PI()*MOD(Calculator!$B$37/Calculator!$F$14,1)))*IF(MOD(Calculator!$B$37/Calculator!$F$14,1)&lt;0.5,-1,1))^2)))/(1-SQRT(((50*POWER(80,POWER(COS(PI()*MOD(Calculator!$B$37/Calculator!$F$14,1)),2))-$C88)^2+(1500*ABS(SIN(2*PI()*MOD(Calculator!$B$37/Calculator!$F$14,1)))*IF(MOD(Calculator!$B$37/Calculator!$F$14,1)&lt;0.5,-1,1))^2)/((50*POWER(80,POWER(COS(PI()*MOD(Calculator!$B$37/Calculator!$F$14,1)),2))+$C88)^2+(1500*ABS(SIN(2*PI()*MOD(Calculator!$B$37/Calculator!$F$14,1)))*IF(MOD(Calculator!$B$37/Calculator!$F$14,1)&lt;0.5,-1,1))^2))),2))</f>
        <v>—</v>
      </c>
      <c r="FH88" s="300" t="n">
        <f aca="false">IF(OR(Calculator!$E$15&lt;&gt;"YES",Calculator!$B$37&lt;Calculator!$G$15),"—",ROUND((1+SQRT(((50*POWER(80,POWER(COS(PI()*MOD(Calculator!$B$37/Calculator!$F$15,1)),2))-$C88)^2+(1500*ABS(SIN(2*PI()*MOD(Calculator!$B$37/Calculator!$F$15,1)))*IF(MOD(Calculator!$B$37/Calculator!$F$15,1)&lt;0.5,-1,1))^2)/((50*POWER(80,POWER(COS(PI()*MOD(Calculator!$B$37/Calculator!$F$15,1)),2))+$C88)^2+(1500*ABS(SIN(2*PI()*MOD(Calculator!$B$37/Calculator!$F$15,1)))*IF(MOD(Calculator!$B$37/Calculator!$F$15,1)&lt;0.5,-1,1))^2)))/(1-SQRT(((50*POWER(80,POWER(COS(PI()*MOD(Calculator!$B$37/Calculator!$F$15,1)),2))-$C88)^2+(1500*ABS(SIN(2*PI()*MOD(Calculator!$B$37/Calculator!$F$15,1)))*IF(MOD(Calculator!$B$37/Calculator!$F$15,1)&lt;0.5,-1,1))^2)/((50*POWER(80,POWER(COS(PI()*MOD(Calculator!$B$37/Calculator!$F$15,1)),2))+$C88)^2+(1500*ABS(SIN(2*PI()*MOD(Calculator!$B$37/Calculator!$F$15,1)))*IF(MOD(Calculator!$B$37/Calculator!$F$15,1)&lt;0.5,-1,1))^2))),2))</f>
        <v>2.52</v>
      </c>
      <c r="FI88" s="300" t="str">
        <f aca="false">IF(OR(Calculator!$E$16&lt;&gt;"YES",Calculator!$B$37&lt;Calculator!$G$16),"—",ROUND((1+SQRT(((50*POWER(80,POWER(COS(PI()*MOD(Calculator!$B$37/Calculator!$F$16,1)),2))-$C88)^2+(1500*ABS(SIN(2*PI()*MOD(Calculator!$B$37/Calculator!$F$16,1)))*IF(MOD(Calculator!$B$37/Calculator!$F$16,1)&lt;0.5,-1,1))^2)/((50*POWER(80,POWER(COS(PI()*MOD(Calculator!$B$37/Calculator!$F$16,1)),2))+$C88)^2+(1500*ABS(SIN(2*PI()*MOD(Calculator!$B$37/Calculator!$F$16,1)))*IF(MOD(Calculator!$B$37/Calculator!$F$16,1)&lt;0.5,-1,1))^2)))/(1-SQRT(((50*POWER(80,POWER(COS(PI()*MOD(Calculator!$B$37/Calculator!$F$16,1)),2))-$C88)^2+(1500*ABS(SIN(2*PI()*MOD(Calculator!$B$37/Calculator!$F$16,1)))*IF(MOD(Calculator!$B$37/Calculator!$F$16,1)&lt;0.5,-1,1))^2)/((50*POWER(80,POWER(COS(PI()*MOD(Calculator!$B$37/Calculator!$F$16,1)),2))+$C88)^2+(1500*ABS(SIN(2*PI()*MOD(Calculator!$B$37/Calculator!$F$16,1)))*IF(MOD(Calculator!$B$37/Calculator!$F$16,1)&lt;0.5,-1,1))^2))),2))</f>
        <v>—</v>
      </c>
      <c r="FJ88" s="300" t="n">
        <f aca="false">IF(OR(Calculator!$E$17&lt;&gt;"YES",Calculator!$B$37&lt;Calculator!$G$17),"—",ROUND((1+SQRT(((50*POWER(80,POWER(COS(PI()*MOD(Calculator!$B$37/Calculator!$F$17,1)),2))-$C88)^2+(1500*ABS(SIN(2*PI()*MOD(Calculator!$B$37/Calculator!$F$17,1)))*IF(MOD(Calculator!$B$37/Calculator!$F$17,1)&lt;0.5,-1,1))^2)/((50*POWER(80,POWER(COS(PI()*MOD(Calculator!$B$37/Calculator!$F$17,1)),2))+$C88)^2+(1500*ABS(SIN(2*PI()*MOD(Calculator!$B$37/Calculator!$F$17,1)))*IF(MOD(Calculator!$B$37/Calculator!$F$17,1)&lt;0.5,-1,1))^2)))/(1-SQRT(((50*POWER(80,POWER(COS(PI()*MOD(Calculator!$B$37/Calculator!$F$17,1)),2))-$C88)^2+(1500*ABS(SIN(2*PI()*MOD(Calculator!$B$37/Calculator!$F$17,1)))*IF(MOD(Calculator!$B$37/Calculator!$F$17,1)&lt;0.5,-1,1))^2)/((50*POWER(80,POWER(COS(PI()*MOD(Calculator!$B$37/Calculator!$F$17,1)),2))+$C88)^2+(1500*ABS(SIN(2*PI()*MOD(Calculator!$B$37/Calculator!$F$17,1)))*IF(MOD(Calculator!$B$37/Calculator!$F$17,1)&lt;0.5,-1,1))^2))),2))</f>
        <v>16.71</v>
      </c>
      <c r="FK88" s="300" t="str">
        <f aca="false">IF(OR(Calculator!$E$18&lt;&gt;"YES",Calculator!$B$37&lt;Calculator!$G$18),"—",ROUND((1+SQRT(((50*POWER(80,POWER(COS(PI()*MOD(Calculator!$B$37/Calculator!$F$18,1)),2))-$C88)^2+(1500*ABS(SIN(2*PI()*MOD(Calculator!$B$37/Calculator!$F$18,1)))*IF(MOD(Calculator!$B$37/Calculator!$F$18,1)&lt;0.5,-1,1))^2)/((50*POWER(80,POWER(COS(PI()*MOD(Calculator!$B$37/Calculator!$F$18,1)),2))+$C88)^2+(1500*ABS(SIN(2*PI()*MOD(Calculator!$B$37/Calculator!$F$18,1)))*IF(MOD(Calculator!$B$37/Calculator!$F$18,1)&lt;0.5,-1,1))^2)))/(1-SQRT(((50*POWER(80,POWER(COS(PI()*MOD(Calculator!$B$37/Calculator!$F$18,1)),2))-$C88)^2+(1500*ABS(SIN(2*PI()*MOD(Calculator!$B$37/Calculator!$F$18,1)))*IF(MOD(Calculator!$B$37/Calculator!$F$18,1)&lt;0.5,-1,1))^2)/((50*POWER(80,POWER(COS(PI()*MOD(Calculator!$B$37/Calculator!$F$18,1)),2))+$C88)^2+(1500*ABS(SIN(2*PI()*MOD(Calculator!$B$37/Calculator!$F$18,1)))*IF(MOD(Calculator!$B$37/Calculator!$F$18,1)&lt;0.5,-1,1))^2))),2))</f>
        <v>—</v>
      </c>
      <c r="FL88" s="300" t="str">
        <f aca="false">IF(OR(Calculator!$E$19&lt;&gt;"YES",Calculator!$B$37&lt;Calculator!$G$19),"—",ROUND((1+SQRT(((50*POWER(80,POWER(COS(PI()*MOD(Calculator!$B$37/Calculator!$F$19,1)),2))-$C88)^2+(1500*ABS(SIN(2*PI()*MOD(Calculator!$B$37/Calculator!$F$19,1)))*IF(MOD(Calculator!$B$37/Calculator!$F$19,1)&lt;0.5,-1,1))^2)/((50*POWER(80,POWER(COS(PI()*MOD(Calculator!$B$37/Calculator!$F$19,1)),2))+$C88)^2+(1500*ABS(SIN(2*PI()*MOD(Calculator!$B$37/Calculator!$F$19,1)))*IF(MOD(Calculator!$B$37/Calculator!$F$19,1)&lt;0.5,-1,1))^2)))/(1-SQRT(((50*POWER(80,POWER(COS(PI()*MOD(Calculator!$B$37/Calculator!$F$19,1)),2))-$C88)^2+(1500*ABS(SIN(2*PI()*MOD(Calculator!$B$37/Calculator!$F$19,1)))*IF(MOD(Calculator!$B$37/Calculator!$F$19,1)&lt;0.5,-1,1))^2)/((50*POWER(80,POWER(COS(PI()*MOD(Calculator!$B$37/Calculator!$F$19,1)),2))+$C88)^2+(1500*ABS(SIN(2*PI()*MOD(Calculator!$B$37/Calculator!$F$19,1)))*IF(MOD(Calculator!$B$37/Calculator!$F$19,1)&lt;0.5,-1,1))^2))),2))</f>
        <v>—</v>
      </c>
      <c r="FM88" s="300" t="str">
        <f aca="false">IF(OR(Calculator!$E$20&lt;&gt;"YES",Calculator!$B$37&lt;Calculator!$G$20),"—",ROUND((1+SQRT(((50*POWER(80,POWER(COS(PI()*MOD(Calculator!$B$37/Calculator!$F$20,1)),2))-$C88)^2+(1500*ABS(SIN(2*PI()*MOD(Calculator!$B$37/Calculator!$F$20,1)))*IF(MOD(Calculator!$B$37/Calculator!$F$20,1)&lt;0.5,-1,1))^2)/((50*POWER(80,POWER(COS(PI()*MOD(Calculator!$B$37/Calculator!$F$20,1)),2))+$C88)^2+(1500*ABS(SIN(2*PI()*MOD(Calculator!$B$37/Calculator!$F$20,1)))*IF(MOD(Calculator!$B$37/Calculator!$F$20,1)&lt;0.5,-1,1))^2)))/(1-SQRT(((50*POWER(80,POWER(COS(PI()*MOD(Calculator!$B$37/Calculator!$F$20,1)),2))-$C88)^2+(1500*ABS(SIN(2*PI()*MOD(Calculator!$B$37/Calculator!$F$20,1)))*IF(MOD(Calculator!$B$37/Calculator!$F$20,1)&lt;0.5,-1,1))^2)/((50*POWER(80,POWER(COS(PI()*MOD(Calculator!$B$37/Calculator!$F$20,1)),2))+$C88)^2+(1500*ABS(SIN(2*PI()*MOD(Calculator!$B$37/Calculator!$F$20,1)))*IF(MOD(Calculator!$B$37/Calculator!$F$20,1)&lt;0.5,-1,1))^2))),2))</f>
        <v>—</v>
      </c>
      <c r="FN88" s="300" t="str">
        <f aca="false">IF(OR(Calculator!$E$21&lt;&gt;"YES",Calculator!$B$37&lt;Calculator!$G$21),"—",ROUND((1+SQRT(((50*POWER(80,POWER(COS(PI()*MOD(Calculator!$B$37/Calculator!$F$21,1)),2))-$C88)^2+(1500*ABS(SIN(2*PI()*MOD(Calculator!$B$37/Calculator!$F$21,1)))*IF(MOD(Calculator!$B$37/Calculator!$F$21,1)&lt;0.5,-1,1))^2)/((50*POWER(80,POWER(COS(PI()*MOD(Calculator!$B$37/Calculator!$F$21,1)),2))+$C88)^2+(1500*ABS(SIN(2*PI()*MOD(Calculator!$B$37/Calculator!$F$21,1)))*IF(MOD(Calculator!$B$37/Calculator!$F$21,1)&lt;0.5,-1,1))^2)))/(1-SQRT(((50*POWER(80,POWER(COS(PI()*MOD(Calculator!$B$37/Calculator!$F$21,1)),2))-$C88)^2+(1500*ABS(SIN(2*PI()*MOD(Calculator!$B$37/Calculator!$F$21,1)))*IF(MOD(Calculator!$B$37/Calculator!$F$21,1)&lt;0.5,-1,1))^2)/((50*POWER(80,POWER(COS(PI()*MOD(Calculator!$B$37/Calculator!$F$21,1)),2))+$C88)^2+(1500*ABS(SIN(2*PI()*MOD(Calculator!$B$37/Calculator!$F$21,1)))*IF(MOD(Calculator!$B$37/Calculator!$F$21,1)&lt;0.5,-1,1))^2))),2))</f>
        <v>—</v>
      </c>
      <c r="FO88" s="300" t="str">
        <f aca="false">IF(OR(Calculator!$E$22&lt;&gt;"YES",Calculator!$B$37&lt;Calculator!$G$22),"—",ROUND((1+SQRT(((50*POWER(80,POWER(COS(PI()*MOD(Calculator!$B$37/Calculator!$F$22,1)),2))-$C88)^2+(1500*ABS(SIN(2*PI()*MOD(Calculator!$B$37/Calculator!$F$22,1)))*IF(MOD(Calculator!$B$37/Calculator!$F$22,1)&lt;0.5,-1,1))^2)/((50*POWER(80,POWER(COS(PI()*MOD(Calculator!$B$37/Calculator!$F$22,1)),2))+$C88)^2+(1500*ABS(SIN(2*PI()*MOD(Calculator!$B$37/Calculator!$F$22,1)))*IF(MOD(Calculator!$B$37/Calculator!$F$22,1)&lt;0.5,-1,1))^2)))/(1-SQRT(((50*POWER(80,POWER(COS(PI()*MOD(Calculator!$B$37/Calculator!$F$22,1)),2))-$C88)^2+(1500*ABS(SIN(2*PI()*MOD(Calculator!$B$37/Calculator!$F$22,1)))*IF(MOD(Calculator!$B$37/Calculator!$F$22,1)&lt;0.5,-1,1))^2)/((50*POWER(80,POWER(COS(PI()*MOD(Calculator!$B$37/Calculator!$F$22,1)),2))+$C88)^2+(1500*ABS(SIN(2*PI()*MOD(Calculator!$B$37/Calculator!$F$22,1)))*IF(MOD(Calculator!$B$37/Calculator!$F$22,1)&lt;0.5,-1,1))^2))),2))</f>
        <v>—</v>
      </c>
      <c r="FP88" s="295" t="n">
        <f aca="false">IFERROR(ROUND((IF(ISNUMBER(FE88),FE88,0)+IF(ISNUMBER(FF88),FF88,0)+IF(ISNUMBER(FG88),FG88,0)+IF(ISNUMBER(FH88),FH88,0)+IF(ISNUMBER(FI88),FI88,0)+IF(ISNUMBER(FJ88),FJ88,0)+IF(ISNUMBER(FK88),FK88,0)+IF(ISNUMBER(FL88),FL88,0)+IF(ISNUMBER(FM88),FM88,0)+IF(ISNUMBER(FN88),FN88,0)+IF(ISNUMBER(FO88),FO88,0))/(IF(ISNUMBER(FE88),1,0)+IF(ISNUMBER(FF88),1,0)+IF(ISNUMBER(FG88),1,0)+IF(ISNUMBER(FH88),1,0)+IF(ISNUMBER(FI88),1,0)+IF(ISNUMBER(FJ88),1,0)+IF(ISNUMBER(FK88),1,0)+IF(ISNUMBER(FL88),1,0)+IF(ISNUMBER(FM88),1,0)+IF(ISNUMBER(FN88),1,0)+IF(ISNUMBER(FO88),1,0)),4),"")</f>
        <v>9.615</v>
      </c>
      <c r="FQ88" s="300" t="str">
        <f aca="false">IF(OR(Calculator!$E$12&lt;&gt;"YES",Calculator!$B$38&lt;Calculator!$G$12),"—",ROUND((1+SQRT(((50*POWER(80,POWER(COS(PI()*MOD(Calculator!$B$38/Calculator!$F$12,1)),2))-$C88)^2+(1500*ABS(SIN(2*PI()*MOD(Calculator!$B$38/Calculator!$F$12,1)))*IF(MOD(Calculator!$B$38/Calculator!$F$12,1)&lt;0.5,-1,1))^2)/((50*POWER(80,POWER(COS(PI()*MOD(Calculator!$B$38/Calculator!$F$12,1)),2))+$C88)^2+(1500*ABS(SIN(2*PI()*MOD(Calculator!$B$38/Calculator!$F$12,1)))*IF(MOD(Calculator!$B$38/Calculator!$F$12,1)&lt;0.5,-1,1))^2)))/(1-SQRT(((50*POWER(80,POWER(COS(PI()*MOD(Calculator!$B$38/Calculator!$F$12,1)),2))-$C88)^2+(1500*ABS(SIN(2*PI()*MOD(Calculator!$B$38/Calculator!$F$12,1)))*IF(MOD(Calculator!$B$38/Calculator!$F$12,1)&lt;0.5,-1,1))^2)/((50*POWER(80,POWER(COS(PI()*MOD(Calculator!$B$38/Calculator!$F$12,1)),2))+$C88)^2+(1500*ABS(SIN(2*PI()*MOD(Calculator!$B$38/Calculator!$F$12,1)))*IF(MOD(Calculator!$B$38/Calculator!$F$12,1)&lt;0.5,-1,1))^2))),2))</f>
        <v>—</v>
      </c>
      <c r="FR88" s="300" t="str">
        <f aca="false">IF(OR(Calculator!$E$13&lt;&gt;"YES",Calculator!$B$38&lt;Calculator!$G$13),"—",ROUND((1+SQRT(((50*POWER(80,POWER(COS(PI()*MOD(Calculator!$B$38/Calculator!$F$13,1)),2))-$C88)^2+(1500*ABS(SIN(2*PI()*MOD(Calculator!$B$38/Calculator!$F$13,1)))*IF(MOD(Calculator!$B$38/Calculator!$F$13,1)&lt;0.5,-1,1))^2)/((50*POWER(80,POWER(COS(PI()*MOD(Calculator!$B$38/Calculator!$F$13,1)),2))+$C88)^2+(1500*ABS(SIN(2*PI()*MOD(Calculator!$B$38/Calculator!$F$13,1)))*IF(MOD(Calculator!$B$38/Calculator!$F$13,1)&lt;0.5,-1,1))^2)))/(1-SQRT(((50*POWER(80,POWER(COS(PI()*MOD(Calculator!$B$38/Calculator!$F$13,1)),2))-$C88)^2+(1500*ABS(SIN(2*PI()*MOD(Calculator!$B$38/Calculator!$F$13,1)))*IF(MOD(Calculator!$B$38/Calculator!$F$13,1)&lt;0.5,-1,1))^2)/((50*POWER(80,POWER(COS(PI()*MOD(Calculator!$B$38/Calculator!$F$13,1)),2))+$C88)^2+(1500*ABS(SIN(2*PI()*MOD(Calculator!$B$38/Calculator!$F$13,1)))*IF(MOD(Calculator!$B$38/Calculator!$F$13,1)&lt;0.5,-1,1))^2))),2))</f>
        <v>—</v>
      </c>
      <c r="FS88" s="300" t="str">
        <f aca="false">IF(OR(Calculator!$E$14&lt;&gt;"YES",Calculator!$B$38&lt;Calculator!$G$14),"—",ROUND((1+SQRT(((50*POWER(80,POWER(COS(PI()*MOD(Calculator!$B$38/Calculator!$F$14,1)),2))-$C88)^2+(1500*ABS(SIN(2*PI()*MOD(Calculator!$B$38/Calculator!$F$14,1)))*IF(MOD(Calculator!$B$38/Calculator!$F$14,1)&lt;0.5,-1,1))^2)/((50*POWER(80,POWER(COS(PI()*MOD(Calculator!$B$38/Calculator!$F$14,1)),2))+$C88)^2+(1500*ABS(SIN(2*PI()*MOD(Calculator!$B$38/Calculator!$F$14,1)))*IF(MOD(Calculator!$B$38/Calculator!$F$14,1)&lt;0.5,-1,1))^2)))/(1-SQRT(((50*POWER(80,POWER(COS(PI()*MOD(Calculator!$B$38/Calculator!$F$14,1)),2))-$C88)^2+(1500*ABS(SIN(2*PI()*MOD(Calculator!$B$38/Calculator!$F$14,1)))*IF(MOD(Calculator!$B$38/Calculator!$F$14,1)&lt;0.5,-1,1))^2)/((50*POWER(80,POWER(COS(PI()*MOD(Calculator!$B$38/Calculator!$F$14,1)),2))+$C88)^2+(1500*ABS(SIN(2*PI()*MOD(Calculator!$B$38/Calculator!$F$14,1)))*IF(MOD(Calculator!$B$38/Calculator!$F$14,1)&lt;0.5,-1,1))^2))),2))</f>
        <v>—</v>
      </c>
      <c r="FT88" s="300" t="n">
        <f aca="false">IF(OR(Calculator!$E$15&lt;&gt;"YES",Calculator!$B$38&lt;Calculator!$G$15),"—",ROUND((1+SQRT(((50*POWER(80,POWER(COS(PI()*MOD(Calculator!$B$38/Calculator!$F$15,1)),2))-$C88)^2+(1500*ABS(SIN(2*PI()*MOD(Calculator!$B$38/Calculator!$F$15,1)))*IF(MOD(Calculator!$B$38/Calculator!$F$15,1)&lt;0.5,-1,1))^2)/((50*POWER(80,POWER(COS(PI()*MOD(Calculator!$B$38/Calculator!$F$15,1)),2))+$C88)^2+(1500*ABS(SIN(2*PI()*MOD(Calculator!$B$38/Calculator!$F$15,1)))*IF(MOD(Calculator!$B$38/Calculator!$F$15,1)&lt;0.5,-1,1))^2)))/(1-SQRT(((50*POWER(80,POWER(COS(PI()*MOD(Calculator!$B$38/Calculator!$F$15,1)),2))-$C88)^2+(1500*ABS(SIN(2*PI()*MOD(Calculator!$B$38/Calculator!$F$15,1)))*IF(MOD(Calculator!$B$38/Calculator!$F$15,1)&lt;0.5,-1,1))^2)/((50*POWER(80,POWER(COS(PI()*MOD(Calculator!$B$38/Calculator!$F$15,1)),2))+$C88)^2+(1500*ABS(SIN(2*PI()*MOD(Calculator!$B$38/Calculator!$F$15,1)))*IF(MOD(Calculator!$B$38/Calculator!$F$15,1)&lt;0.5,-1,1))^2))),2))</f>
        <v>2.31</v>
      </c>
      <c r="FU88" s="300" t="str">
        <f aca="false">IF(OR(Calculator!$E$16&lt;&gt;"YES",Calculator!$B$38&lt;Calculator!$G$16),"—",ROUND((1+SQRT(((50*POWER(80,POWER(COS(PI()*MOD(Calculator!$B$38/Calculator!$F$16,1)),2))-$C88)^2+(1500*ABS(SIN(2*PI()*MOD(Calculator!$B$38/Calculator!$F$16,1)))*IF(MOD(Calculator!$B$38/Calculator!$F$16,1)&lt;0.5,-1,1))^2)/((50*POWER(80,POWER(COS(PI()*MOD(Calculator!$B$38/Calculator!$F$16,1)),2))+$C88)^2+(1500*ABS(SIN(2*PI()*MOD(Calculator!$B$38/Calculator!$F$16,1)))*IF(MOD(Calculator!$B$38/Calculator!$F$16,1)&lt;0.5,-1,1))^2)))/(1-SQRT(((50*POWER(80,POWER(COS(PI()*MOD(Calculator!$B$38/Calculator!$F$16,1)),2))-$C88)^2+(1500*ABS(SIN(2*PI()*MOD(Calculator!$B$38/Calculator!$F$16,1)))*IF(MOD(Calculator!$B$38/Calculator!$F$16,1)&lt;0.5,-1,1))^2)/((50*POWER(80,POWER(COS(PI()*MOD(Calculator!$B$38/Calculator!$F$16,1)),2))+$C88)^2+(1500*ABS(SIN(2*PI()*MOD(Calculator!$B$38/Calculator!$F$16,1)))*IF(MOD(Calculator!$B$38/Calculator!$F$16,1)&lt;0.5,-1,1))^2))),2))</f>
        <v>—</v>
      </c>
      <c r="FV88" s="300" t="n">
        <f aca="false">IF(OR(Calculator!$E$17&lt;&gt;"YES",Calculator!$B$38&lt;Calculator!$G$17),"—",ROUND((1+SQRT(((50*POWER(80,POWER(COS(PI()*MOD(Calculator!$B$38/Calculator!$F$17,1)),2))-$C88)^2+(1500*ABS(SIN(2*PI()*MOD(Calculator!$B$38/Calculator!$F$17,1)))*IF(MOD(Calculator!$B$38/Calculator!$F$17,1)&lt;0.5,-1,1))^2)/((50*POWER(80,POWER(COS(PI()*MOD(Calculator!$B$38/Calculator!$F$17,1)),2))+$C88)^2+(1500*ABS(SIN(2*PI()*MOD(Calculator!$B$38/Calculator!$F$17,1)))*IF(MOD(Calculator!$B$38/Calculator!$F$17,1)&lt;0.5,-1,1))^2)))/(1-SQRT(((50*POWER(80,POWER(COS(PI()*MOD(Calculator!$B$38/Calculator!$F$17,1)),2))-$C88)^2+(1500*ABS(SIN(2*PI()*MOD(Calculator!$B$38/Calculator!$F$17,1)))*IF(MOD(Calculator!$B$38/Calculator!$F$17,1)&lt;0.5,-1,1))^2)/((50*POWER(80,POWER(COS(PI()*MOD(Calculator!$B$38/Calculator!$F$17,1)),2))+$C88)^2+(1500*ABS(SIN(2*PI()*MOD(Calculator!$B$38/Calculator!$F$17,1)))*IF(MOD(Calculator!$B$38/Calculator!$F$17,1)&lt;0.5,-1,1))^2))),2))</f>
        <v>21.21</v>
      </c>
      <c r="FW88" s="300" t="str">
        <f aca="false">IF(OR(Calculator!$E$18&lt;&gt;"YES",Calculator!$B$38&lt;Calculator!$G$18),"—",ROUND((1+SQRT(((50*POWER(80,POWER(COS(PI()*MOD(Calculator!$B$38/Calculator!$F$18,1)),2))-$C88)^2+(1500*ABS(SIN(2*PI()*MOD(Calculator!$B$38/Calculator!$F$18,1)))*IF(MOD(Calculator!$B$38/Calculator!$F$18,1)&lt;0.5,-1,1))^2)/((50*POWER(80,POWER(COS(PI()*MOD(Calculator!$B$38/Calculator!$F$18,1)),2))+$C88)^2+(1500*ABS(SIN(2*PI()*MOD(Calculator!$B$38/Calculator!$F$18,1)))*IF(MOD(Calculator!$B$38/Calculator!$F$18,1)&lt;0.5,-1,1))^2)))/(1-SQRT(((50*POWER(80,POWER(COS(PI()*MOD(Calculator!$B$38/Calculator!$F$18,1)),2))-$C88)^2+(1500*ABS(SIN(2*PI()*MOD(Calculator!$B$38/Calculator!$F$18,1)))*IF(MOD(Calculator!$B$38/Calculator!$F$18,1)&lt;0.5,-1,1))^2)/((50*POWER(80,POWER(COS(PI()*MOD(Calculator!$B$38/Calculator!$F$18,1)),2))+$C88)^2+(1500*ABS(SIN(2*PI()*MOD(Calculator!$B$38/Calculator!$F$18,1)))*IF(MOD(Calculator!$B$38/Calculator!$F$18,1)&lt;0.5,-1,1))^2))),2))</f>
        <v>—</v>
      </c>
      <c r="FX88" s="300" t="str">
        <f aca="false">IF(OR(Calculator!$E$19&lt;&gt;"YES",Calculator!$B$38&lt;Calculator!$G$19),"—",ROUND((1+SQRT(((50*POWER(80,POWER(COS(PI()*MOD(Calculator!$B$38/Calculator!$F$19,1)),2))-$C88)^2+(1500*ABS(SIN(2*PI()*MOD(Calculator!$B$38/Calculator!$F$19,1)))*IF(MOD(Calculator!$B$38/Calculator!$F$19,1)&lt;0.5,-1,1))^2)/((50*POWER(80,POWER(COS(PI()*MOD(Calculator!$B$38/Calculator!$F$19,1)),2))+$C88)^2+(1500*ABS(SIN(2*PI()*MOD(Calculator!$B$38/Calculator!$F$19,1)))*IF(MOD(Calculator!$B$38/Calculator!$F$19,1)&lt;0.5,-1,1))^2)))/(1-SQRT(((50*POWER(80,POWER(COS(PI()*MOD(Calculator!$B$38/Calculator!$F$19,1)),2))-$C88)^2+(1500*ABS(SIN(2*PI()*MOD(Calculator!$B$38/Calculator!$F$19,1)))*IF(MOD(Calculator!$B$38/Calculator!$F$19,1)&lt;0.5,-1,1))^2)/((50*POWER(80,POWER(COS(PI()*MOD(Calculator!$B$38/Calculator!$F$19,1)),2))+$C88)^2+(1500*ABS(SIN(2*PI()*MOD(Calculator!$B$38/Calculator!$F$19,1)))*IF(MOD(Calculator!$B$38/Calculator!$F$19,1)&lt;0.5,-1,1))^2))),2))</f>
        <v>—</v>
      </c>
      <c r="FY88" s="300" t="str">
        <f aca="false">IF(OR(Calculator!$E$20&lt;&gt;"YES",Calculator!$B$38&lt;Calculator!$G$20),"—",ROUND((1+SQRT(((50*POWER(80,POWER(COS(PI()*MOD(Calculator!$B$38/Calculator!$F$20,1)),2))-$C88)^2+(1500*ABS(SIN(2*PI()*MOD(Calculator!$B$38/Calculator!$F$20,1)))*IF(MOD(Calculator!$B$38/Calculator!$F$20,1)&lt;0.5,-1,1))^2)/((50*POWER(80,POWER(COS(PI()*MOD(Calculator!$B$38/Calculator!$F$20,1)),2))+$C88)^2+(1500*ABS(SIN(2*PI()*MOD(Calculator!$B$38/Calculator!$F$20,1)))*IF(MOD(Calculator!$B$38/Calculator!$F$20,1)&lt;0.5,-1,1))^2)))/(1-SQRT(((50*POWER(80,POWER(COS(PI()*MOD(Calculator!$B$38/Calculator!$F$20,1)),2))-$C88)^2+(1500*ABS(SIN(2*PI()*MOD(Calculator!$B$38/Calculator!$F$20,1)))*IF(MOD(Calculator!$B$38/Calculator!$F$20,1)&lt;0.5,-1,1))^2)/((50*POWER(80,POWER(COS(PI()*MOD(Calculator!$B$38/Calculator!$F$20,1)),2))+$C88)^2+(1500*ABS(SIN(2*PI()*MOD(Calculator!$B$38/Calculator!$F$20,1)))*IF(MOD(Calculator!$B$38/Calculator!$F$20,1)&lt;0.5,-1,1))^2))),2))</f>
        <v>—</v>
      </c>
      <c r="FZ88" s="300" t="str">
        <f aca="false">IF(OR(Calculator!$E$21&lt;&gt;"YES",Calculator!$B$38&lt;Calculator!$G$21),"—",ROUND((1+SQRT(((50*POWER(80,POWER(COS(PI()*MOD(Calculator!$B$38/Calculator!$F$21,1)),2))-$C88)^2+(1500*ABS(SIN(2*PI()*MOD(Calculator!$B$38/Calculator!$F$21,1)))*IF(MOD(Calculator!$B$38/Calculator!$F$21,1)&lt;0.5,-1,1))^2)/((50*POWER(80,POWER(COS(PI()*MOD(Calculator!$B$38/Calculator!$F$21,1)),2))+$C88)^2+(1500*ABS(SIN(2*PI()*MOD(Calculator!$B$38/Calculator!$F$21,1)))*IF(MOD(Calculator!$B$38/Calculator!$F$21,1)&lt;0.5,-1,1))^2)))/(1-SQRT(((50*POWER(80,POWER(COS(PI()*MOD(Calculator!$B$38/Calculator!$F$21,1)),2))-$C88)^2+(1500*ABS(SIN(2*PI()*MOD(Calculator!$B$38/Calculator!$F$21,1)))*IF(MOD(Calculator!$B$38/Calculator!$F$21,1)&lt;0.5,-1,1))^2)/((50*POWER(80,POWER(COS(PI()*MOD(Calculator!$B$38/Calculator!$F$21,1)),2))+$C88)^2+(1500*ABS(SIN(2*PI()*MOD(Calculator!$B$38/Calculator!$F$21,1)))*IF(MOD(Calculator!$B$38/Calculator!$F$21,1)&lt;0.5,-1,1))^2))),2))</f>
        <v>—</v>
      </c>
      <c r="GA88" s="300" t="str">
        <f aca="false">IF(OR(Calculator!$E$22&lt;&gt;"YES",Calculator!$B$38&lt;Calculator!$G$22),"—",ROUND((1+SQRT(((50*POWER(80,POWER(COS(PI()*MOD(Calculator!$B$38/Calculator!$F$22,1)),2))-$C88)^2+(1500*ABS(SIN(2*PI()*MOD(Calculator!$B$38/Calculator!$F$22,1)))*IF(MOD(Calculator!$B$38/Calculator!$F$22,1)&lt;0.5,-1,1))^2)/((50*POWER(80,POWER(COS(PI()*MOD(Calculator!$B$38/Calculator!$F$22,1)),2))+$C88)^2+(1500*ABS(SIN(2*PI()*MOD(Calculator!$B$38/Calculator!$F$22,1)))*IF(MOD(Calculator!$B$38/Calculator!$F$22,1)&lt;0.5,-1,1))^2)))/(1-SQRT(((50*POWER(80,POWER(COS(PI()*MOD(Calculator!$B$38/Calculator!$F$22,1)),2))-$C88)^2+(1500*ABS(SIN(2*PI()*MOD(Calculator!$B$38/Calculator!$F$22,1)))*IF(MOD(Calculator!$B$38/Calculator!$F$22,1)&lt;0.5,-1,1))^2)/((50*POWER(80,POWER(COS(PI()*MOD(Calculator!$B$38/Calculator!$F$22,1)),2))+$C88)^2+(1500*ABS(SIN(2*PI()*MOD(Calculator!$B$38/Calculator!$F$22,1)))*IF(MOD(Calculator!$B$38/Calculator!$F$22,1)&lt;0.5,-1,1))^2))),2))</f>
        <v>—</v>
      </c>
      <c r="GB88" s="295" t="n">
        <f aca="false">IFERROR(ROUND((IF(ISNUMBER(FQ88),FQ88,0)+IF(ISNUMBER(FR88),FR88,0)+IF(ISNUMBER(FS88),FS88,0)+IF(ISNUMBER(FT88),FT88,0)+IF(ISNUMBER(FU88),FU88,0)+IF(ISNUMBER(FV88),FV88,0)+IF(ISNUMBER(FW88),FW88,0)+IF(ISNUMBER(FX88),FX88,0)+IF(ISNUMBER(FY88),FY88,0)+IF(ISNUMBER(FZ88),FZ88,0)+IF(ISNUMBER(GA88),GA88,0))/(IF(ISNUMBER(FQ88),1,0)+IF(ISNUMBER(FR88),1,0)+IF(ISNUMBER(FS88),1,0)+IF(ISNUMBER(FT88),1,0)+IF(ISNUMBER(FU88),1,0)+IF(ISNUMBER(FV88),1,0)+IF(ISNUMBER(FW88),1,0)+IF(ISNUMBER(FX88),1,0)+IF(ISNUMBER(FY88),1,0)+IF(ISNUMBER(FZ88),1,0)+IF(ISNUMBER(GA88),1,0)),4),"")</f>
        <v>11.76</v>
      </c>
      <c r="GD88" s="253" t="str">
        <f aca="false">IF(OR(Calculator!$E$12&lt;&gt;"YES",Calculator!$B$34&lt;Calculator!$G$12),"—",ROUND((1+SQRT(((50*POWER(80,POWER(COS(PI()*MOD(Calculator!$B$34/Calculator!$F$12,1)),2))+MIN(500,MAX(30,100*EXP(-0.3*'VSWR Calculator'!$C$24)*(1+3*ABS(MOD('VSWR Calculator'!$C$23/Calculator!$F$12/2,1)-0.5))))/'VSWR Calculator'!$C$25)-$C88)^2+(1500*ABS(SIN(2*PI()*MOD(Calculator!$B$34/Calculator!$F$12,1)))*IF(MOD(Calculator!$B$34/Calculator!$F$12,1)&lt;0.5,-1,1))^2)/SQRT(((50*POWER(80,POWER(COS(PI()*MOD(Calculator!$B$34/Calculator!$F$12,1)),2))+MIN(500,MAX(30,100*EXP(-0.3*'VSWR Calculator'!$C$24)*(1+3*ABS(MOD('VSWR Calculator'!$C$23/Calculator!$F$12/2,1)-0.5))))/'VSWR Calculator'!$C$25)+$C88)^2+(1500*ABS(SIN(2*PI()*MOD(Calculator!$B$34/Calculator!$F$12,1)))*IF(MOD(Calculator!$B$34/Calculator!$F$12,1)&lt;0.5,-1,1))^2))/(1-SQRT(((50*POWER(80,POWER(COS(PI()*MOD(Calculator!$B$34/Calculator!$F$12,1)),2))+MIN(500,MAX(30,100*EXP(-0.3*'VSWR Calculator'!$C$24)*(1+3*ABS(MOD('VSWR Calculator'!$C$23/Calculator!$F$12/2,1)-0.5))))/'VSWR Calculator'!$C$25)-$C88)^2+(1500*ABS(SIN(2*PI()*MOD(Calculator!$B$34/Calculator!$F$12,1)))*IF(MOD(Calculator!$B$34/Calculator!$F$12,1)&lt;0.5,-1,1))^2)/SQRT(((50*POWER(80,POWER(COS(PI()*MOD(Calculator!$B$34/Calculator!$F$12,1)),2))+MIN(500,MAX(30,100*EXP(-0.3*'VSWR Calculator'!$C$24)*(1+3*ABS(MOD('VSWR Calculator'!$C$23/Calculator!$F$12/2,1)-0.5))))/'VSWR Calculator'!$C$25)+$C88)^2+(1500*ABS(SIN(2*PI()*MOD(Calculator!$B$34/Calculator!$F$12,1)))*IF(MOD(Calculator!$B$34/Calculator!$F$12,1)&lt;0.5,-1,1))^2)),2))</f>
        <v>—</v>
      </c>
      <c r="GE88" s="253" t="str">
        <f aca="false">IF(OR(Calculator!$E$13&lt;&gt;"YES",Calculator!$B$34&lt;Calculator!$G$13),"—",ROUND((1+SQRT(((50*POWER(80,POWER(COS(PI()*MOD(Calculator!$B$34/Calculator!$F$13,1)),2))+MIN(500,MAX(30,100*EXP(-0.3*'VSWR Calculator'!$C$24)*(1+3*ABS(MOD('VSWR Calculator'!$C$23/Calculator!$F$13/2,1)-0.5))))/'VSWR Calculator'!$C$25)-$C88)^2+(1500*ABS(SIN(2*PI()*MOD(Calculator!$B$34/Calculator!$F$13,1)))*IF(MOD(Calculator!$B$34/Calculator!$F$13,1)&lt;0.5,-1,1))^2)/SQRT(((50*POWER(80,POWER(COS(PI()*MOD(Calculator!$B$34/Calculator!$F$13,1)),2))+MIN(500,MAX(30,100*EXP(-0.3*'VSWR Calculator'!$C$24)*(1+3*ABS(MOD('VSWR Calculator'!$C$23/Calculator!$F$13/2,1)-0.5))))/'VSWR Calculator'!$C$25)+$C88)^2+(1500*ABS(SIN(2*PI()*MOD(Calculator!$B$34/Calculator!$F$13,1)))*IF(MOD(Calculator!$B$34/Calculator!$F$13,1)&lt;0.5,-1,1))^2))/(1-SQRT(((50*POWER(80,POWER(COS(PI()*MOD(Calculator!$B$34/Calculator!$F$13,1)),2))+MIN(500,MAX(30,100*EXP(-0.3*'VSWR Calculator'!$C$24)*(1+3*ABS(MOD('VSWR Calculator'!$C$23/Calculator!$F$13/2,1)-0.5))))/'VSWR Calculator'!$C$25)-$C88)^2+(1500*ABS(SIN(2*PI()*MOD(Calculator!$B$34/Calculator!$F$13,1)))*IF(MOD(Calculator!$B$34/Calculator!$F$13,1)&lt;0.5,-1,1))^2)/SQRT(((50*POWER(80,POWER(COS(PI()*MOD(Calculator!$B$34/Calculator!$F$13,1)),2))+MIN(500,MAX(30,100*EXP(-0.3*'VSWR Calculator'!$C$24)*(1+3*ABS(MOD('VSWR Calculator'!$C$23/Calculator!$F$13/2,1)-0.5))))/'VSWR Calculator'!$C$25)+$C88)^2+(1500*ABS(SIN(2*PI()*MOD(Calculator!$B$34/Calculator!$F$13,1)))*IF(MOD(Calculator!$B$34/Calculator!$F$13,1)&lt;0.5,-1,1))^2)),2))</f>
        <v>—</v>
      </c>
      <c r="GF88" s="253" t="str">
        <f aca="false">IF(OR(Calculator!$E$14&lt;&gt;"YES",Calculator!$B$34&lt;Calculator!$G$14),"—",ROUND((1+SQRT(((50*POWER(80,POWER(COS(PI()*MOD(Calculator!$B$34/Calculator!$F$14,1)),2))+MIN(500,MAX(30,100*EXP(-0.3*'VSWR Calculator'!$C$24)*(1+3*ABS(MOD('VSWR Calculator'!$C$23/Calculator!$F$14/2,1)-0.5))))/'VSWR Calculator'!$C$25)-$C88)^2+(1500*ABS(SIN(2*PI()*MOD(Calculator!$B$34/Calculator!$F$14,1)))*IF(MOD(Calculator!$B$34/Calculator!$F$14,1)&lt;0.5,-1,1))^2)/SQRT(((50*POWER(80,POWER(COS(PI()*MOD(Calculator!$B$34/Calculator!$F$14,1)),2))+MIN(500,MAX(30,100*EXP(-0.3*'VSWR Calculator'!$C$24)*(1+3*ABS(MOD('VSWR Calculator'!$C$23/Calculator!$F$14/2,1)-0.5))))/'VSWR Calculator'!$C$25)+$C88)^2+(1500*ABS(SIN(2*PI()*MOD(Calculator!$B$34/Calculator!$F$14,1)))*IF(MOD(Calculator!$B$34/Calculator!$F$14,1)&lt;0.5,-1,1))^2))/(1-SQRT(((50*POWER(80,POWER(COS(PI()*MOD(Calculator!$B$34/Calculator!$F$14,1)),2))+MIN(500,MAX(30,100*EXP(-0.3*'VSWR Calculator'!$C$24)*(1+3*ABS(MOD('VSWR Calculator'!$C$23/Calculator!$F$14/2,1)-0.5))))/'VSWR Calculator'!$C$25)-$C88)^2+(1500*ABS(SIN(2*PI()*MOD(Calculator!$B$34/Calculator!$F$14,1)))*IF(MOD(Calculator!$B$34/Calculator!$F$14,1)&lt;0.5,-1,1))^2)/SQRT(((50*POWER(80,POWER(COS(PI()*MOD(Calculator!$B$34/Calculator!$F$14,1)),2))+MIN(500,MAX(30,100*EXP(-0.3*'VSWR Calculator'!$C$24)*(1+3*ABS(MOD('VSWR Calculator'!$C$23/Calculator!$F$14/2,1)-0.5))))/'VSWR Calculator'!$C$25)+$C88)^2+(1500*ABS(SIN(2*PI()*MOD(Calculator!$B$34/Calculator!$F$14,1)))*IF(MOD(Calculator!$B$34/Calculator!$F$14,1)&lt;0.5,-1,1))^2)),2))</f>
        <v>—</v>
      </c>
      <c r="GG88" s="253" t="n">
        <f aca="false">IF(OR(Calculator!$E$15&lt;&gt;"YES",Calculator!$B$34&lt;Calculator!$G$15),"—",ROUND((1+SQRT(((50*POWER(80,POWER(COS(PI()*MOD(Calculator!$B$34/Calculator!$F$15,1)),2))+MIN(500,MAX(30,100*EXP(-0.3*'VSWR Calculator'!$C$24)*(1+3*ABS(MOD('VSWR Calculator'!$C$23/Calculator!$F$15/2,1)-0.5))))/'VSWR Calculator'!$C$25)-$C88)^2+(1500*ABS(SIN(2*PI()*MOD(Calculator!$B$34/Calculator!$F$15,1)))*IF(MOD(Calculator!$B$34/Calculator!$F$15,1)&lt;0.5,-1,1))^2)/SQRT(((50*POWER(80,POWER(COS(PI()*MOD(Calculator!$B$34/Calculator!$F$15,1)),2))+MIN(500,MAX(30,100*EXP(-0.3*'VSWR Calculator'!$C$24)*(1+3*ABS(MOD('VSWR Calculator'!$C$23/Calculator!$F$15/2,1)-0.5))))/'VSWR Calculator'!$C$25)+$C88)^2+(1500*ABS(SIN(2*PI()*MOD(Calculator!$B$34/Calculator!$F$15,1)))*IF(MOD(Calculator!$B$34/Calculator!$F$15,1)&lt;0.5,-1,1))^2))/(1-SQRT(((50*POWER(80,POWER(COS(PI()*MOD(Calculator!$B$34/Calculator!$F$15,1)),2))+MIN(500,MAX(30,100*EXP(-0.3*'VSWR Calculator'!$C$24)*(1+3*ABS(MOD('VSWR Calculator'!$C$23/Calculator!$F$15/2,1)-0.5))))/'VSWR Calculator'!$C$25)-$C88)^2+(1500*ABS(SIN(2*PI()*MOD(Calculator!$B$34/Calculator!$F$15,1)))*IF(MOD(Calculator!$B$34/Calculator!$F$15,1)&lt;0.5,-1,1))^2)/SQRT(((50*POWER(80,POWER(COS(PI()*MOD(Calculator!$B$34/Calculator!$F$15,1)),2))+MIN(500,MAX(30,100*EXP(-0.3*'VSWR Calculator'!$C$24)*(1+3*ABS(MOD('VSWR Calculator'!$C$23/Calculator!$F$15/2,1)-0.5))))/'VSWR Calculator'!$C$25)+$C88)^2+(1500*ABS(SIN(2*PI()*MOD(Calculator!$B$34/Calculator!$F$15,1)))*IF(MOD(Calculator!$B$34/Calculator!$F$15,1)&lt;0.5,-1,1))^2)),2))</f>
        <v>18.97</v>
      </c>
      <c r="GH88" s="253" t="str">
        <f aca="false">IF(OR(Calculator!$E$16&lt;&gt;"YES",Calculator!$B$34&lt;Calculator!$G$16),"—",ROUND((1+SQRT(((50*POWER(80,POWER(COS(PI()*MOD(Calculator!$B$34/Calculator!$F$16,1)),2))+MIN(500,MAX(30,100*EXP(-0.3*'VSWR Calculator'!$C$24)*(1+3*ABS(MOD('VSWR Calculator'!$C$23/Calculator!$F$16/2,1)-0.5))))/'VSWR Calculator'!$C$25)-$C88)^2+(1500*ABS(SIN(2*PI()*MOD(Calculator!$B$34/Calculator!$F$16,1)))*IF(MOD(Calculator!$B$34/Calculator!$F$16,1)&lt;0.5,-1,1))^2)/SQRT(((50*POWER(80,POWER(COS(PI()*MOD(Calculator!$B$34/Calculator!$F$16,1)),2))+MIN(500,MAX(30,100*EXP(-0.3*'VSWR Calculator'!$C$24)*(1+3*ABS(MOD('VSWR Calculator'!$C$23/Calculator!$F$16/2,1)-0.5))))/'VSWR Calculator'!$C$25)+$C88)^2+(1500*ABS(SIN(2*PI()*MOD(Calculator!$B$34/Calculator!$F$16,1)))*IF(MOD(Calculator!$B$34/Calculator!$F$16,1)&lt;0.5,-1,1))^2))/(1-SQRT(((50*POWER(80,POWER(COS(PI()*MOD(Calculator!$B$34/Calculator!$F$16,1)),2))+MIN(500,MAX(30,100*EXP(-0.3*'VSWR Calculator'!$C$24)*(1+3*ABS(MOD('VSWR Calculator'!$C$23/Calculator!$F$16/2,1)-0.5))))/'VSWR Calculator'!$C$25)-$C88)^2+(1500*ABS(SIN(2*PI()*MOD(Calculator!$B$34/Calculator!$F$16,1)))*IF(MOD(Calculator!$B$34/Calculator!$F$16,1)&lt;0.5,-1,1))^2)/SQRT(((50*POWER(80,POWER(COS(PI()*MOD(Calculator!$B$34/Calculator!$F$16,1)),2))+MIN(500,MAX(30,100*EXP(-0.3*'VSWR Calculator'!$C$24)*(1+3*ABS(MOD('VSWR Calculator'!$C$23/Calculator!$F$16/2,1)-0.5))))/'VSWR Calculator'!$C$25)+$C88)^2+(1500*ABS(SIN(2*PI()*MOD(Calculator!$B$34/Calculator!$F$16,1)))*IF(MOD(Calculator!$B$34/Calculator!$F$16,1)&lt;0.5,-1,1))^2)),2))</f>
        <v>—</v>
      </c>
      <c r="GI88" s="253" t="n">
        <f aca="false">IF(OR(Calculator!$E$17&lt;&gt;"YES",Calculator!$B$34&lt;Calculator!$G$17),"—",ROUND((1+SQRT(((50*POWER(80,POWER(COS(PI()*MOD(Calculator!$B$34/Calculator!$F$17,1)),2))+MIN(500,MAX(30,100*EXP(-0.3*'VSWR Calculator'!$C$24)*(1+3*ABS(MOD('VSWR Calculator'!$C$23/Calculator!$F$17/2,1)-0.5))))/'VSWR Calculator'!$C$25)-$C88)^2+(1500*ABS(SIN(2*PI()*MOD(Calculator!$B$34/Calculator!$F$17,1)))*IF(MOD(Calculator!$B$34/Calculator!$F$17,1)&lt;0.5,-1,1))^2)/SQRT(((50*POWER(80,POWER(COS(PI()*MOD(Calculator!$B$34/Calculator!$F$17,1)),2))+MIN(500,MAX(30,100*EXP(-0.3*'VSWR Calculator'!$C$24)*(1+3*ABS(MOD('VSWR Calculator'!$C$23/Calculator!$F$17/2,1)-0.5))))/'VSWR Calculator'!$C$25)+$C88)^2+(1500*ABS(SIN(2*PI()*MOD(Calculator!$B$34/Calculator!$F$17,1)))*IF(MOD(Calculator!$B$34/Calculator!$F$17,1)&lt;0.5,-1,1))^2))/(1-SQRT(((50*POWER(80,POWER(COS(PI()*MOD(Calculator!$B$34/Calculator!$F$17,1)),2))+MIN(500,MAX(30,100*EXP(-0.3*'VSWR Calculator'!$C$24)*(1+3*ABS(MOD('VSWR Calculator'!$C$23/Calculator!$F$17/2,1)-0.5))))/'VSWR Calculator'!$C$25)-$C88)^2+(1500*ABS(SIN(2*PI()*MOD(Calculator!$B$34/Calculator!$F$17,1)))*IF(MOD(Calculator!$B$34/Calculator!$F$17,1)&lt;0.5,-1,1))^2)/SQRT(((50*POWER(80,POWER(COS(PI()*MOD(Calculator!$B$34/Calculator!$F$17,1)),2))+MIN(500,MAX(30,100*EXP(-0.3*'VSWR Calculator'!$C$24)*(1+3*ABS(MOD('VSWR Calculator'!$C$23/Calculator!$F$17/2,1)-0.5))))/'VSWR Calculator'!$C$25)+$C88)^2+(1500*ABS(SIN(2*PI()*MOD(Calculator!$B$34/Calculator!$F$17,1)))*IF(MOD(Calculator!$B$34/Calculator!$F$17,1)&lt;0.5,-1,1))^2)),2))</f>
        <v>13.9</v>
      </c>
      <c r="GJ88" s="253" t="str">
        <f aca="false">IF(OR(Calculator!$E$18&lt;&gt;"YES",Calculator!$B$34&lt;Calculator!$G$18),"—",ROUND((1+SQRT(((50*POWER(80,POWER(COS(PI()*MOD(Calculator!$B$34/Calculator!$F$18,1)),2))+MIN(500,MAX(30,100*EXP(-0.3*'VSWR Calculator'!$C$24)*(1+3*ABS(MOD('VSWR Calculator'!$C$23/Calculator!$F$18/2,1)-0.5))))/'VSWR Calculator'!$C$25)-$C88)^2+(1500*ABS(SIN(2*PI()*MOD(Calculator!$B$34/Calculator!$F$18,1)))*IF(MOD(Calculator!$B$34/Calculator!$F$18,1)&lt;0.5,-1,1))^2)/SQRT(((50*POWER(80,POWER(COS(PI()*MOD(Calculator!$B$34/Calculator!$F$18,1)),2))+MIN(500,MAX(30,100*EXP(-0.3*'VSWR Calculator'!$C$24)*(1+3*ABS(MOD('VSWR Calculator'!$C$23/Calculator!$F$18/2,1)-0.5))))/'VSWR Calculator'!$C$25)+$C88)^2+(1500*ABS(SIN(2*PI()*MOD(Calculator!$B$34/Calculator!$F$18,1)))*IF(MOD(Calculator!$B$34/Calculator!$F$18,1)&lt;0.5,-1,1))^2))/(1-SQRT(((50*POWER(80,POWER(COS(PI()*MOD(Calculator!$B$34/Calculator!$F$18,1)),2))+MIN(500,MAX(30,100*EXP(-0.3*'VSWR Calculator'!$C$24)*(1+3*ABS(MOD('VSWR Calculator'!$C$23/Calculator!$F$18/2,1)-0.5))))/'VSWR Calculator'!$C$25)-$C88)^2+(1500*ABS(SIN(2*PI()*MOD(Calculator!$B$34/Calculator!$F$18,1)))*IF(MOD(Calculator!$B$34/Calculator!$F$18,1)&lt;0.5,-1,1))^2)/SQRT(((50*POWER(80,POWER(COS(PI()*MOD(Calculator!$B$34/Calculator!$F$18,1)),2))+MIN(500,MAX(30,100*EXP(-0.3*'VSWR Calculator'!$C$24)*(1+3*ABS(MOD('VSWR Calculator'!$C$23/Calculator!$F$18/2,1)-0.5))))/'VSWR Calculator'!$C$25)+$C88)^2+(1500*ABS(SIN(2*PI()*MOD(Calculator!$B$34/Calculator!$F$18,1)))*IF(MOD(Calculator!$B$34/Calculator!$F$18,1)&lt;0.5,-1,1))^2)),2))</f>
        <v>—</v>
      </c>
      <c r="GK88" s="253" t="str">
        <f aca="false">IF(OR(Calculator!$E$19&lt;&gt;"YES",Calculator!$B$34&lt;Calculator!$G$19),"—",ROUND((1+SQRT(((50*POWER(80,POWER(COS(PI()*MOD(Calculator!$B$34/Calculator!$F$19,1)),2))+MIN(500,MAX(30,100*EXP(-0.3*'VSWR Calculator'!$C$24)*(1+3*ABS(MOD('VSWR Calculator'!$C$23/Calculator!$F$19/2,1)-0.5))))/'VSWR Calculator'!$C$25)-$C88)^2+(1500*ABS(SIN(2*PI()*MOD(Calculator!$B$34/Calculator!$F$19,1)))*IF(MOD(Calculator!$B$34/Calculator!$F$19,1)&lt;0.5,-1,1))^2)/SQRT(((50*POWER(80,POWER(COS(PI()*MOD(Calculator!$B$34/Calculator!$F$19,1)),2))+MIN(500,MAX(30,100*EXP(-0.3*'VSWR Calculator'!$C$24)*(1+3*ABS(MOD('VSWR Calculator'!$C$23/Calculator!$F$19/2,1)-0.5))))/'VSWR Calculator'!$C$25)+$C88)^2+(1500*ABS(SIN(2*PI()*MOD(Calculator!$B$34/Calculator!$F$19,1)))*IF(MOD(Calculator!$B$34/Calculator!$F$19,1)&lt;0.5,-1,1))^2))/(1-SQRT(((50*POWER(80,POWER(COS(PI()*MOD(Calculator!$B$34/Calculator!$F$19,1)),2))+MIN(500,MAX(30,100*EXP(-0.3*'VSWR Calculator'!$C$24)*(1+3*ABS(MOD('VSWR Calculator'!$C$23/Calculator!$F$19/2,1)-0.5))))/'VSWR Calculator'!$C$25)-$C88)^2+(1500*ABS(SIN(2*PI()*MOD(Calculator!$B$34/Calculator!$F$19,1)))*IF(MOD(Calculator!$B$34/Calculator!$F$19,1)&lt;0.5,-1,1))^2)/SQRT(((50*POWER(80,POWER(COS(PI()*MOD(Calculator!$B$34/Calculator!$F$19,1)),2))+MIN(500,MAX(30,100*EXP(-0.3*'VSWR Calculator'!$C$24)*(1+3*ABS(MOD('VSWR Calculator'!$C$23/Calculator!$F$19/2,1)-0.5))))/'VSWR Calculator'!$C$25)+$C88)^2+(1500*ABS(SIN(2*PI()*MOD(Calculator!$B$34/Calculator!$F$19,1)))*IF(MOD(Calculator!$B$34/Calculator!$F$19,1)&lt;0.5,-1,1))^2)),2))</f>
        <v>—</v>
      </c>
      <c r="GL88" s="253" t="str">
        <f aca="false">IF(OR(Calculator!$E$20&lt;&gt;"YES",Calculator!$B$34&lt;Calculator!$G$20),"—",ROUND((1+SQRT(((50*POWER(80,POWER(COS(PI()*MOD(Calculator!$B$34/Calculator!$F$20,1)),2))+MIN(500,MAX(30,100*EXP(-0.3*'VSWR Calculator'!$C$24)*(1+3*ABS(MOD('VSWR Calculator'!$C$23/Calculator!$F$20/2,1)-0.5))))/'VSWR Calculator'!$C$25)-$C88)^2+(1500*ABS(SIN(2*PI()*MOD(Calculator!$B$34/Calculator!$F$20,1)))*IF(MOD(Calculator!$B$34/Calculator!$F$20,1)&lt;0.5,-1,1))^2)/SQRT(((50*POWER(80,POWER(COS(PI()*MOD(Calculator!$B$34/Calculator!$F$20,1)),2))+MIN(500,MAX(30,100*EXP(-0.3*'VSWR Calculator'!$C$24)*(1+3*ABS(MOD('VSWR Calculator'!$C$23/Calculator!$F$20/2,1)-0.5))))/'VSWR Calculator'!$C$25)+$C88)^2+(1500*ABS(SIN(2*PI()*MOD(Calculator!$B$34/Calculator!$F$20,1)))*IF(MOD(Calculator!$B$34/Calculator!$F$20,1)&lt;0.5,-1,1))^2))/(1-SQRT(((50*POWER(80,POWER(COS(PI()*MOD(Calculator!$B$34/Calculator!$F$20,1)),2))+MIN(500,MAX(30,100*EXP(-0.3*'VSWR Calculator'!$C$24)*(1+3*ABS(MOD('VSWR Calculator'!$C$23/Calculator!$F$20/2,1)-0.5))))/'VSWR Calculator'!$C$25)-$C88)^2+(1500*ABS(SIN(2*PI()*MOD(Calculator!$B$34/Calculator!$F$20,1)))*IF(MOD(Calculator!$B$34/Calculator!$F$20,1)&lt;0.5,-1,1))^2)/SQRT(((50*POWER(80,POWER(COS(PI()*MOD(Calculator!$B$34/Calculator!$F$20,1)),2))+MIN(500,MAX(30,100*EXP(-0.3*'VSWR Calculator'!$C$24)*(1+3*ABS(MOD('VSWR Calculator'!$C$23/Calculator!$F$20/2,1)-0.5))))/'VSWR Calculator'!$C$25)+$C88)^2+(1500*ABS(SIN(2*PI()*MOD(Calculator!$B$34/Calculator!$F$20,1)))*IF(MOD(Calculator!$B$34/Calculator!$F$20,1)&lt;0.5,-1,1))^2)),2))</f>
        <v>—</v>
      </c>
      <c r="GM88" s="253" t="str">
        <f aca="false">IF(OR(Calculator!$E$21&lt;&gt;"YES",Calculator!$B$34&lt;Calculator!$G$21),"—",ROUND((1+SQRT(((50*POWER(80,POWER(COS(PI()*MOD(Calculator!$B$34/Calculator!$F$21,1)),2))+MIN(500,MAX(30,100*EXP(-0.3*'VSWR Calculator'!$C$24)*(1+3*ABS(MOD('VSWR Calculator'!$C$23/Calculator!$F$21/2,1)-0.5))))/'VSWR Calculator'!$C$25)-$C88)^2+(1500*ABS(SIN(2*PI()*MOD(Calculator!$B$34/Calculator!$F$21,1)))*IF(MOD(Calculator!$B$34/Calculator!$F$21,1)&lt;0.5,-1,1))^2)/SQRT(((50*POWER(80,POWER(COS(PI()*MOD(Calculator!$B$34/Calculator!$F$21,1)),2))+MIN(500,MAX(30,100*EXP(-0.3*'VSWR Calculator'!$C$24)*(1+3*ABS(MOD('VSWR Calculator'!$C$23/Calculator!$F$21/2,1)-0.5))))/'VSWR Calculator'!$C$25)+$C88)^2+(1500*ABS(SIN(2*PI()*MOD(Calculator!$B$34/Calculator!$F$21,1)))*IF(MOD(Calculator!$B$34/Calculator!$F$21,1)&lt;0.5,-1,1))^2))/(1-SQRT(((50*POWER(80,POWER(COS(PI()*MOD(Calculator!$B$34/Calculator!$F$21,1)),2))+MIN(500,MAX(30,100*EXP(-0.3*'VSWR Calculator'!$C$24)*(1+3*ABS(MOD('VSWR Calculator'!$C$23/Calculator!$F$21/2,1)-0.5))))/'VSWR Calculator'!$C$25)-$C88)^2+(1500*ABS(SIN(2*PI()*MOD(Calculator!$B$34/Calculator!$F$21,1)))*IF(MOD(Calculator!$B$34/Calculator!$F$21,1)&lt;0.5,-1,1))^2)/SQRT(((50*POWER(80,POWER(COS(PI()*MOD(Calculator!$B$34/Calculator!$F$21,1)),2))+MIN(500,MAX(30,100*EXP(-0.3*'VSWR Calculator'!$C$24)*(1+3*ABS(MOD('VSWR Calculator'!$C$23/Calculator!$F$21/2,1)-0.5))))/'VSWR Calculator'!$C$25)+$C88)^2+(1500*ABS(SIN(2*PI()*MOD(Calculator!$B$34/Calculator!$F$21,1)))*IF(MOD(Calculator!$B$34/Calculator!$F$21,1)&lt;0.5,-1,1))^2)),2))</f>
        <v>—</v>
      </c>
      <c r="GN88" s="253" t="str">
        <f aca="false">IF(OR(Calculator!$E$22&lt;&gt;"YES",Calculator!$B$34&lt;Calculator!$G$22),"—",ROUND((1+SQRT(((50*POWER(80,POWER(COS(PI()*MOD(Calculator!$B$34/Calculator!$F$22,1)),2))+MIN(500,MAX(30,100*EXP(-0.3*'VSWR Calculator'!$C$24)*(1+3*ABS(MOD('VSWR Calculator'!$C$23/Calculator!$F$22/2,1)-0.5))))/'VSWR Calculator'!$C$25)-$C88)^2+(1500*ABS(SIN(2*PI()*MOD(Calculator!$B$34/Calculator!$F$22,1)))*IF(MOD(Calculator!$B$34/Calculator!$F$22,1)&lt;0.5,-1,1))^2)/SQRT(((50*POWER(80,POWER(COS(PI()*MOD(Calculator!$B$34/Calculator!$F$22,1)),2))+MIN(500,MAX(30,100*EXP(-0.3*'VSWR Calculator'!$C$24)*(1+3*ABS(MOD('VSWR Calculator'!$C$23/Calculator!$F$22/2,1)-0.5))))/'VSWR Calculator'!$C$25)+$C88)^2+(1500*ABS(SIN(2*PI()*MOD(Calculator!$B$34/Calculator!$F$22,1)))*IF(MOD(Calculator!$B$34/Calculator!$F$22,1)&lt;0.5,-1,1))^2))/(1-SQRT(((50*POWER(80,POWER(COS(PI()*MOD(Calculator!$B$34/Calculator!$F$22,1)),2))+MIN(500,MAX(30,100*EXP(-0.3*'VSWR Calculator'!$C$24)*(1+3*ABS(MOD('VSWR Calculator'!$C$23/Calculator!$F$22/2,1)-0.5))))/'VSWR Calculator'!$C$25)-$C88)^2+(1500*ABS(SIN(2*PI()*MOD(Calculator!$B$34/Calculator!$F$22,1)))*IF(MOD(Calculator!$B$34/Calculator!$F$22,1)&lt;0.5,-1,1))^2)/SQRT(((50*POWER(80,POWER(COS(PI()*MOD(Calculator!$B$34/Calculator!$F$22,1)),2))+MIN(500,MAX(30,100*EXP(-0.3*'VSWR Calculator'!$C$24)*(1+3*ABS(MOD('VSWR Calculator'!$C$23/Calculator!$F$22/2,1)-0.5))))/'VSWR Calculator'!$C$25)+$C88)^2+(1500*ABS(SIN(2*PI()*MOD(Calculator!$B$34/Calculator!$F$22,1)))*IF(MOD(Calculator!$B$34/Calculator!$F$22,1)&lt;0.5,-1,1))^2)),2))</f>
        <v>—</v>
      </c>
      <c r="GO88" s="253" t="n">
        <f aca="false">IFERROR(ROUND((IF(ISNUMBER(GD88),GD88,0)+IF(ISNUMBER(GE88),GE88,0)+IF(ISNUMBER(GF88),GF88,0)+IF(ISNUMBER(GG88),GG88,0)+IF(ISNUMBER(GH88),GH88,0)+IF(ISNUMBER(GI88),GI88,0)+IF(ISNUMBER(GJ88),GJ88,0)+IF(ISNUMBER(GK88),GK88,0)+IF(ISNUMBER(GL88),GL88,0)+IF(ISNUMBER(GM88),GM88,0)+IF(ISNUMBER(GN88),GN88,0))/(IF(ISNUMBER(GD88),1,0)+IF(ISNUMBER(GE88),1,0)+IF(ISNUMBER(GF88),1,0)+IF(ISNUMBER(GG88),1,0)+IF(ISNUMBER(GH88),1,0)+IF(ISNUMBER(GI88),1,0)+IF(ISNUMBER(GJ88),1,0)+IF(ISNUMBER(GK88),1,0)+IF(ISNUMBER(GL88),1,0)+IF(ISNUMBER(GM88),1,0)+IF(ISNUMBER(GN88),1,0)),4),"")</f>
        <v>16.435</v>
      </c>
      <c r="GP88" s="253" t="str">
        <f aca="false">IF(OR(Calculator!$E$12&lt;&gt;"YES",Calculator!$B$35&lt;Calculator!$G$12),"—",ROUND((1+SQRT(((50*POWER(80,POWER(COS(PI()*MOD(Calculator!$B$35/Calculator!$F$12,1)),2))+MIN(500,MAX(30,100*EXP(-0.3*'VSWR Calculator'!$C$24)*(1+3*ABS(MOD('VSWR Calculator'!$C$23/Calculator!$F$12/2,1)-0.5))))/'VSWR Calculator'!$C$25)-$C88)^2+(1500*ABS(SIN(2*PI()*MOD(Calculator!$B$35/Calculator!$F$12,1)))*IF(MOD(Calculator!$B$35/Calculator!$F$12,1)&lt;0.5,-1,1))^2)/SQRT(((50*POWER(80,POWER(COS(PI()*MOD(Calculator!$B$35/Calculator!$F$12,1)),2))+MIN(500,MAX(30,100*EXP(-0.3*'VSWR Calculator'!$C$24)*(1+3*ABS(MOD('VSWR Calculator'!$C$23/Calculator!$F$12/2,1)-0.5))))/'VSWR Calculator'!$C$25)+$C88)^2+(1500*ABS(SIN(2*PI()*MOD(Calculator!$B$35/Calculator!$F$12,1)))*IF(MOD(Calculator!$B$35/Calculator!$F$12,1)&lt;0.5,-1,1))^2))/(1-SQRT(((50*POWER(80,POWER(COS(PI()*MOD(Calculator!$B$35/Calculator!$F$12,1)),2))+MIN(500,MAX(30,100*EXP(-0.3*'VSWR Calculator'!$C$24)*(1+3*ABS(MOD('VSWR Calculator'!$C$23/Calculator!$F$12/2,1)-0.5))))/'VSWR Calculator'!$C$25)-$C88)^2+(1500*ABS(SIN(2*PI()*MOD(Calculator!$B$35/Calculator!$F$12,1)))*IF(MOD(Calculator!$B$35/Calculator!$F$12,1)&lt;0.5,-1,1))^2)/SQRT(((50*POWER(80,POWER(COS(PI()*MOD(Calculator!$B$35/Calculator!$F$12,1)),2))+MIN(500,MAX(30,100*EXP(-0.3*'VSWR Calculator'!$C$24)*(1+3*ABS(MOD('VSWR Calculator'!$C$23/Calculator!$F$12/2,1)-0.5))))/'VSWR Calculator'!$C$25)+$C88)^2+(1500*ABS(SIN(2*PI()*MOD(Calculator!$B$35/Calculator!$F$12,1)))*IF(MOD(Calculator!$B$35/Calculator!$F$12,1)&lt;0.5,-1,1))^2)),2))</f>
        <v>—</v>
      </c>
      <c r="GQ88" s="253" t="str">
        <f aca="false">IF(OR(Calculator!$E$13&lt;&gt;"YES",Calculator!$B$35&lt;Calculator!$G$13),"—",ROUND((1+SQRT(((50*POWER(80,POWER(COS(PI()*MOD(Calculator!$B$35/Calculator!$F$13,1)),2))+MIN(500,MAX(30,100*EXP(-0.3*'VSWR Calculator'!$C$24)*(1+3*ABS(MOD('VSWR Calculator'!$C$23/Calculator!$F$13/2,1)-0.5))))/'VSWR Calculator'!$C$25)-$C88)^2+(1500*ABS(SIN(2*PI()*MOD(Calculator!$B$35/Calculator!$F$13,1)))*IF(MOD(Calculator!$B$35/Calculator!$F$13,1)&lt;0.5,-1,1))^2)/SQRT(((50*POWER(80,POWER(COS(PI()*MOD(Calculator!$B$35/Calculator!$F$13,1)),2))+MIN(500,MAX(30,100*EXP(-0.3*'VSWR Calculator'!$C$24)*(1+3*ABS(MOD('VSWR Calculator'!$C$23/Calculator!$F$13/2,1)-0.5))))/'VSWR Calculator'!$C$25)+$C88)^2+(1500*ABS(SIN(2*PI()*MOD(Calculator!$B$35/Calculator!$F$13,1)))*IF(MOD(Calculator!$B$35/Calculator!$F$13,1)&lt;0.5,-1,1))^2))/(1-SQRT(((50*POWER(80,POWER(COS(PI()*MOD(Calculator!$B$35/Calculator!$F$13,1)),2))+MIN(500,MAX(30,100*EXP(-0.3*'VSWR Calculator'!$C$24)*(1+3*ABS(MOD('VSWR Calculator'!$C$23/Calculator!$F$13/2,1)-0.5))))/'VSWR Calculator'!$C$25)-$C88)^2+(1500*ABS(SIN(2*PI()*MOD(Calculator!$B$35/Calculator!$F$13,1)))*IF(MOD(Calculator!$B$35/Calculator!$F$13,1)&lt;0.5,-1,1))^2)/SQRT(((50*POWER(80,POWER(COS(PI()*MOD(Calculator!$B$35/Calculator!$F$13,1)),2))+MIN(500,MAX(30,100*EXP(-0.3*'VSWR Calculator'!$C$24)*(1+3*ABS(MOD('VSWR Calculator'!$C$23/Calculator!$F$13/2,1)-0.5))))/'VSWR Calculator'!$C$25)+$C88)^2+(1500*ABS(SIN(2*PI()*MOD(Calculator!$B$35/Calculator!$F$13,1)))*IF(MOD(Calculator!$B$35/Calculator!$F$13,1)&lt;0.5,-1,1))^2)),2))</f>
        <v>—</v>
      </c>
      <c r="GR88" s="253" t="str">
        <f aca="false">IF(OR(Calculator!$E$14&lt;&gt;"YES",Calculator!$B$35&lt;Calculator!$G$14),"—",ROUND((1+SQRT(((50*POWER(80,POWER(COS(PI()*MOD(Calculator!$B$35/Calculator!$F$14,1)),2))+MIN(500,MAX(30,100*EXP(-0.3*'VSWR Calculator'!$C$24)*(1+3*ABS(MOD('VSWR Calculator'!$C$23/Calculator!$F$14/2,1)-0.5))))/'VSWR Calculator'!$C$25)-$C88)^2+(1500*ABS(SIN(2*PI()*MOD(Calculator!$B$35/Calculator!$F$14,1)))*IF(MOD(Calculator!$B$35/Calculator!$F$14,1)&lt;0.5,-1,1))^2)/SQRT(((50*POWER(80,POWER(COS(PI()*MOD(Calculator!$B$35/Calculator!$F$14,1)),2))+MIN(500,MAX(30,100*EXP(-0.3*'VSWR Calculator'!$C$24)*(1+3*ABS(MOD('VSWR Calculator'!$C$23/Calculator!$F$14/2,1)-0.5))))/'VSWR Calculator'!$C$25)+$C88)^2+(1500*ABS(SIN(2*PI()*MOD(Calculator!$B$35/Calculator!$F$14,1)))*IF(MOD(Calculator!$B$35/Calculator!$F$14,1)&lt;0.5,-1,1))^2))/(1-SQRT(((50*POWER(80,POWER(COS(PI()*MOD(Calculator!$B$35/Calculator!$F$14,1)),2))+MIN(500,MAX(30,100*EXP(-0.3*'VSWR Calculator'!$C$24)*(1+3*ABS(MOD('VSWR Calculator'!$C$23/Calculator!$F$14/2,1)-0.5))))/'VSWR Calculator'!$C$25)-$C88)^2+(1500*ABS(SIN(2*PI()*MOD(Calculator!$B$35/Calculator!$F$14,1)))*IF(MOD(Calculator!$B$35/Calculator!$F$14,1)&lt;0.5,-1,1))^2)/SQRT(((50*POWER(80,POWER(COS(PI()*MOD(Calculator!$B$35/Calculator!$F$14,1)),2))+MIN(500,MAX(30,100*EXP(-0.3*'VSWR Calculator'!$C$24)*(1+3*ABS(MOD('VSWR Calculator'!$C$23/Calculator!$F$14/2,1)-0.5))))/'VSWR Calculator'!$C$25)+$C88)^2+(1500*ABS(SIN(2*PI()*MOD(Calculator!$B$35/Calculator!$F$14,1)))*IF(MOD(Calculator!$B$35/Calculator!$F$14,1)&lt;0.5,-1,1))^2)),2))</f>
        <v>—</v>
      </c>
      <c r="GS88" s="253" t="n">
        <f aca="false">IF(OR(Calculator!$E$15&lt;&gt;"YES",Calculator!$B$35&lt;Calculator!$G$15),"—",ROUND((1+SQRT(((50*POWER(80,POWER(COS(PI()*MOD(Calculator!$B$35/Calculator!$F$15,1)),2))+MIN(500,MAX(30,100*EXP(-0.3*'VSWR Calculator'!$C$24)*(1+3*ABS(MOD('VSWR Calculator'!$C$23/Calculator!$F$15/2,1)-0.5))))/'VSWR Calculator'!$C$25)-$C88)^2+(1500*ABS(SIN(2*PI()*MOD(Calculator!$B$35/Calculator!$F$15,1)))*IF(MOD(Calculator!$B$35/Calculator!$F$15,1)&lt;0.5,-1,1))^2)/SQRT(((50*POWER(80,POWER(COS(PI()*MOD(Calculator!$B$35/Calculator!$F$15,1)),2))+MIN(500,MAX(30,100*EXP(-0.3*'VSWR Calculator'!$C$24)*(1+3*ABS(MOD('VSWR Calculator'!$C$23/Calculator!$F$15/2,1)-0.5))))/'VSWR Calculator'!$C$25)+$C88)^2+(1500*ABS(SIN(2*PI()*MOD(Calculator!$B$35/Calculator!$F$15,1)))*IF(MOD(Calculator!$B$35/Calculator!$F$15,1)&lt;0.5,-1,1))^2))/(1-SQRT(((50*POWER(80,POWER(COS(PI()*MOD(Calculator!$B$35/Calculator!$F$15,1)),2))+MIN(500,MAX(30,100*EXP(-0.3*'VSWR Calculator'!$C$24)*(1+3*ABS(MOD('VSWR Calculator'!$C$23/Calculator!$F$15/2,1)-0.5))))/'VSWR Calculator'!$C$25)-$C88)^2+(1500*ABS(SIN(2*PI()*MOD(Calculator!$B$35/Calculator!$F$15,1)))*IF(MOD(Calculator!$B$35/Calculator!$F$15,1)&lt;0.5,-1,1))^2)/SQRT(((50*POWER(80,POWER(COS(PI()*MOD(Calculator!$B$35/Calculator!$F$15,1)),2))+MIN(500,MAX(30,100*EXP(-0.3*'VSWR Calculator'!$C$24)*(1+3*ABS(MOD('VSWR Calculator'!$C$23/Calculator!$F$15/2,1)-0.5))))/'VSWR Calculator'!$C$25)+$C88)^2+(1500*ABS(SIN(2*PI()*MOD(Calculator!$B$35/Calculator!$F$15,1)))*IF(MOD(Calculator!$B$35/Calculator!$F$15,1)&lt;0.5,-1,1))^2)),2))</f>
        <v>2.4</v>
      </c>
      <c r="GT88" s="253" t="str">
        <f aca="false">IF(OR(Calculator!$E$16&lt;&gt;"YES",Calculator!$B$35&lt;Calculator!$G$16),"—",ROUND((1+SQRT(((50*POWER(80,POWER(COS(PI()*MOD(Calculator!$B$35/Calculator!$F$16,1)),2))+MIN(500,MAX(30,100*EXP(-0.3*'VSWR Calculator'!$C$24)*(1+3*ABS(MOD('VSWR Calculator'!$C$23/Calculator!$F$16/2,1)-0.5))))/'VSWR Calculator'!$C$25)-$C88)^2+(1500*ABS(SIN(2*PI()*MOD(Calculator!$B$35/Calculator!$F$16,1)))*IF(MOD(Calculator!$B$35/Calculator!$F$16,1)&lt;0.5,-1,1))^2)/SQRT(((50*POWER(80,POWER(COS(PI()*MOD(Calculator!$B$35/Calculator!$F$16,1)),2))+MIN(500,MAX(30,100*EXP(-0.3*'VSWR Calculator'!$C$24)*(1+3*ABS(MOD('VSWR Calculator'!$C$23/Calculator!$F$16/2,1)-0.5))))/'VSWR Calculator'!$C$25)+$C88)^2+(1500*ABS(SIN(2*PI()*MOD(Calculator!$B$35/Calculator!$F$16,1)))*IF(MOD(Calculator!$B$35/Calculator!$F$16,1)&lt;0.5,-1,1))^2))/(1-SQRT(((50*POWER(80,POWER(COS(PI()*MOD(Calculator!$B$35/Calculator!$F$16,1)),2))+MIN(500,MAX(30,100*EXP(-0.3*'VSWR Calculator'!$C$24)*(1+3*ABS(MOD('VSWR Calculator'!$C$23/Calculator!$F$16/2,1)-0.5))))/'VSWR Calculator'!$C$25)-$C88)^2+(1500*ABS(SIN(2*PI()*MOD(Calculator!$B$35/Calculator!$F$16,1)))*IF(MOD(Calculator!$B$35/Calculator!$F$16,1)&lt;0.5,-1,1))^2)/SQRT(((50*POWER(80,POWER(COS(PI()*MOD(Calculator!$B$35/Calculator!$F$16,1)),2))+MIN(500,MAX(30,100*EXP(-0.3*'VSWR Calculator'!$C$24)*(1+3*ABS(MOD('VSWR Calculator'!$C$23/Calculator!$F$16/2,1)-0.5))))/'VSWR Calculator'!$C$25)+$C88)^2+(1500*ABS(SIN(2*PI()*MOD(Calculator!$B$35/Calculator!$F$16,1)))*IF(MOD(Calculator!$B$35/Calculator!$F$16,1)&lt;0.5,-1,1))^2)),2))</f>
        <v>—</v>
      </c>
      <c r="GU88" s="253" t="n">
        <f aca="false">IF(OR(Calculator!$E$17&lt;&gt;"YES",Calculator!$B$35&lt;Calculator!$G$17),"—",ROUND((1+SQRT(((50*POWER(80,POWER(COS(PI()*MOD(Calculator!$B$35/Calculator!$F$17,1)),2))+MIN(500,MAX(30,100*EXP(-0.3*'VSWR Calculator'!$C$24)*(1+3*ABS(MOD('VSWR Calculator'!$C$23/Calculator!$F$17/2,1)-0.5))))/'VSWR Calculator'!$C$25)-$C88)^2+(1500*ABS(SIN(2*PI()*MOD(Calculator!$B$35/Calculator!$F$17,1)))*IF(MOD(Calculator!$B$35/Calculator!$F$17,1)&lt;0.5,-1,1))^2)/SQRT(((50*POWER(80,POWER(COS(PI()*MOD(Calculator!$B$35/Calculator!$F$17,1)),2))+MIN(500,MAX(30,100*EXP(-0.3*'VSWR Calculator'!$C$24)*(1+3*ABS(MOD('VSWR Calculator'!$C$23/Calculator!$F$17/2,1)-0.5))))/'VSWR Calculator'!$C$25)+$C88)^2+(1500*ABS(SIN(2*PI()*MOD(Calculator!$B$35/Calculator!$F$17,1)))*IF(MOD(Calculator!$B$35/Calculator!$F$17,1)&lt;0.5,-1,1))^2))/(1-SQRT(((50*POWER(80,POWER(COS(PI()*MOD(Calculator!$B$35/Calculator!$F$17,1)),2))+MIN(500,MAX(30,100*EXP(-0.3*'VSWR Calculator'!$C$24)*(1+3*ABS(MOD('VSWR Calculator'!$C$23/Calculator!$F$17/2,1)-0.5))))/'VSWR Calculator'!$C$25)-$C88)^2+(1500*ABS(SIN(2*PI()*MOD(Calculator!$B$35/Calculator!$F$17,1)))*IF(MOD(Calculator!$B$35/Calculator!$F$17,1)&lt;0.5,-1,1))^2)/SQRT(((50*POWER(80,POWER(COS(PI()*MOD(Calculator!$B$35/Calculator!$F$17,1)),2))+MIN(500,MAX(30,100*EXP(-0.3*'VSWR Calculator'!$C$24)*(1+3*ABS(MOD('VSWR Calculator'!$C$23/Calculator!$F$17/2,1)-0.5))))/'VSWR Calculator'!$C$25)+$C88)^2+(1500*ABS(SIN(2*PI()*MOD(Calculator!$B$35/Calculator!$F$17,1)))*IF(MOD(Calculator!$B$35/Calculator!$F$17,1)&lt;0.5,-1,1))^2)),2))</f>
        <v>19.4</v>
      </c>
      <c r="GV88" s="253" t="str">
        <f aca="false">IF(OR(Calculator!$E$18&lt;&gt;"YES",Calculator!$B$35&lt;Calculator!$G$18),"—",ROUND((1+SQRT(((50*POWER(80,POWER(COS(PI()*MOD(Calculator!$B$35/Calculator!$F$18,1)),2))+MIN(500,MAX(30,100*EXP(-0.3*'VSWR Calculator'!$C$24)*(1+3*ABS(MOD('VSWR Calculator'!$C$23/Calculator!$F$18/2,1)-0.5))))/'VSWR Calculator'!$C$25)-$C88)^2+(1500*ABS(SIN(2*PI()*MOD(Calculator!$B$35/Calculator!$F$18,1)))*IF(MOD(Calculator!$B$35/Calculator!$F$18,1)&lt;0.5,-1,1))^2)/SQRT(((50*POWER(80,POWER(COS(PI()*MOD(Calculator!$B$35/Calculator!$F$18,1)),2))+MIN(500,MAX(30,100*EXP(-0.3*'VSWR Calculator'!$C$24)*(1+3*ABS(MOD('VSWR Calculator'!$C$23/Calculator!$F$18/2,1)-0.5))))/'VSWR Calculator'!$C$25)+$C88)^2+(1500*ABS(SIN(2*PI()*MOD(Calculator!$B$35/Calculator!$F$18,1)))*IF(MOD(Calculator!$B$35/Calculator!$F$18,1)&lt;0.5,-1,1))^2))/(1-SQRT(((50*POWER(80,POWER(COS(PI()*MOD(Calculator!$B$35/Calculator!$F$18,1)),2))+MIN(500,MAX(30,100*EXP(-0.3*'VSWR Calculator'!$C$24)*(1+3*ABS(MOD('VSWR Calculator'!$C$23/Calculator!$F$18/2,1)-0.5))))/'VSWR Calculator'!$C$25)-$C88)^2+(1500*ABS(SIN(2*PI()*MOD(Calculator!$B$35/Calculator!$F$18,1)))*IF(MOD(Calculator!$B$35/Calculator!$F$18,1)&lt;0.5,-1,1))^2)/SQRT(((50*POWER(80,POWER(COS(PI()*MOD(Calculator!$B$35/Calculator!$F$18,1)),2))+MIN(500,MAX(30,100*EXP(-0.3*'VSWR Calculator'!$C$24)*(1+3*ABS(MOD('VSWR Calculator'!$C$23/Calculator!$F$18/2,1)-0.5))))/'VSWR Calculator'!$C$25)+$C88)^2+(1500*ABS(SIN(2*PI()*MOD(Calculator!$B$35/Calculator!$F$18,1)))*IF(MOD(Calculator!$B$35/Calculator!$F$18,1)&lt;0.5,-1,1))^2)),2))</f>
        <v>—</v>
      </c>
      <c r="GW88" s="253" t="str">
        <f aca="false">IF(OR(Calculator!$E$19&lt;&gt;"YES",Calculator!$B$35&lt;Calculator!$G$19),"—",ROUND((1+SQRT(((50*POWER(80,POWER(COS(PI()*MOD(Calculator!$B$35/Calculator!$F$19,1)),2))+MIN(500,MAX(30,100*EXP(-0.3*'VSWR Calculator'!$C$24)*(1+3*ABS(MOD('VSWR Calculator'!$C$23/Calculator!$F$19/2,1)-0.5))))/'VSWR Calculator'!$C$25)-$C88)^2+(1500*ABS(SIN(2*PI()*MOD(Calculator!$B$35/Calculator!$F$19,1)))*IF(MOD(Calculator!$B$35/Calculator!$F$19,1)&lt;0.5,-1,1))^2)/SQRT(((50*POWER(80,POWER(COS(PI()*MOD(Calculator!$B$35/Calculator!$F$19,1)),2))+MIN(500,MAX(30,100*EXP(-0.3*'VSWR Calculator'!$C$24)*(1+3*ABS(MOD('VSWR Calculator'!$C$23/Calculator!$F$19/2,1)-0.5))))/'VSWR Calculator'!$C$25)+$C88)^2+(1500*ABS(SIN(2*PI()*MOD(Calculator!$B$35/Calculator!$F$19,1)))*IF(MOD(Calculator!$B$35/Calculator!$F$19,1)&lt;0.5,-1,1))^2))/(1-SQRT(((50*POWER(80,POWER(COS(PI()*MOD(Calculator!$B$35/Calculator!$F$19,1)),2))+MIN(500,MAX(30,100*EXP(-0.3*'VSWR Calculator'!$C$24)*(1+3*ABS(MOD('VSWR Calculator'!$C$23/Calculator!$F$19/2,1)-0.5))))/'VSWR Calculator'!$C$25)-$C88)^2+(1500*ABS(SIN(2*PI()*MOD(Calculator!$B$35/Calculator!$F$19,1)))*IF(MOD(Calculator!$B$35/Calculator!$F$19,1)&lt;0.5,-1,1))^2)/SQRT(((50*POWER(80,POWER(COS(PI()*MOD(Calculator!$B$35/Calculator!$F$19,1)),2))+MIN(500,MAX(30,100*EXP(-0.3*'VSWR Calculator'!$C$24)*(1+3*ABS(MOD('VSWR Calculator'!$C$23/Calculator!$F$19/2,1)-0.5))))/'VSWR Calculator'!$C$25)+$C88)^2+(1500*ABS(SIN(2*PI()*MOD(Calculator!$B$35/Calculator!$F$19,1)))*IF(MOD(Calculator!$B$35/Calculator!$F$19,1)&lt;0.5,-1,1))^2)),2))</f>
        <v>—</v>
      </c>
      <c r="GX88" s="253" t="str">
        <f aca="false">IF(OR(Calculator!$E$20&lt;&gt;"YES",Calculator!$B$35&lt;Calculator!$G$20),"—",ROUND((1+SQRT(((50*POWER(80,POWER(COS(PI()*MOD(Calculator!$B$35/Calculator!$F$20,1)),2))+MIN(500,MAX(30,100*EXP(-0.3*'VSWR Calculator'!$C$24)*(1+3*ABS(MOD('VSWR Calculator'!$C$23/Calculator!$F$20/2,1)-0.5))))/'VSWR Calculator'!$C$25)-$C88)^2+(1500*ABS(SIN(2*PI()*MOD(Calculator!$B$35/Calculator!$F$20,1)))*IF(MOD(Calculator!$B$35/Calculator!$F$20,1)&lt;0.5,-1,1))^2)/SQRT(((50*POWER(80,POWER(COS(PI()*MOD(Calculator!$B$35/Calculator!$F$20,1)),2))+MIN(500,MAX(30,100*EXP(-0.3*'VSWR Calculator'!$C$24)*(1+3*ABS(MOD('VSWR Calculator'!$C$23/Calculator!$F$20/2,1)-0.5))))/'VSWR Calculator'!$C$25)+$C88)^2+(1500*ABS(SIN(2*PI()*MOD(Calculator!$B$35/Calculator!$F$20,1)))*IF(MOD(Calculator!$B$35/Calculator!$F$20,1)&lt;0.5,-1,1))^2))/(1-SQRT(((50*POWER(80,POWER(COS(PI()*MOD(Calculator!$B$35/Calculator!$F$20,1)),2))+MIN(500,MAX(30,100*EXP(-0.3*'VSWR Calculator'!$C$24)*(1+3*ABS(MOD('VSWR Calculator'!$C$23/Calculator!$F$20/2,1)-0.5))))/'VSWR Calculator'!$C$25)-$C88)^2+(1500*ABS(SIN(2*PI()*MOD(Calculator!$B$35/Calculator!$F$20,1)))*IF(MOD(Calculator!$B$35/Calculator!$F$20,1)&lt;0.5,-1,1))^2)/SQRT(((50*POWER(80,POWER(COS(PI()*MOD(Calculator!$B$35/Calculator!$F$20,1)),2))+MIN(500,MAX(30,100*EXP(-0.3*'VSWR Calculator'!$C$24)*(1+3*ABS(MOD('VSWR Calculator'!$C$23/Calculator!$F$20/2,1)-0.5))))/'VSWR Calculator'!$C$25)+$C88)^2+(1500*ABS(SIN(2*PI()*MOD(Calculator!$B$35/Calculator!$F$20,1)))*IF(MOD(Calculator!$B$35/Calculator!$F$20,1)&lt;0.5,-1,1))^2)),2))</f>
        <v>—</v>
      </c>
      <c r="GY88" s="253" t="str">
        <f aca="false">IF(OR(Calculator!$E$21&lt;&gt;"YES",Calculator!$B$35&lt;Calculator!$G$21),"—",ROUND((1+SQRT(((50*POWER(80,POWER(COS(PI()*MOD(Calculator!$B$35/Calculator!$F$21,1)),2))+MIN(500,MAX(30,100*EXP(-0.3*'VSWR Calculator'!$C$24)*(1+3*ABS(MOD('VSWR Calculator'!$C$23/Calculator!$F$21/2,1)-0.5))))/'VSWR Calculator'!$C$25)-$C88)^2+(1500*ABS(SIN(2*PI()*MOD(Calculator!$B$35/Calculator!$F$21,1)))*IF(MOD(Calculator!$B$35/Calculator!$F$21,1)&lt;0.5,-1,1))^2)/SQRT(((50*POWER(80,POWER(COS(PI()*MOD(Calculator!$B$35/Calculator!$F$21,1)),2))+MIN(500,MAX(30,100*EXP(-0.3*'VSWR Calculator'!$C$24)*(1+3*ABS(MOD('VSWR Calculator'!$C$23/Calculator!$F$21/2,1)-0.5))))/'VSWR Calculator'!$C$25)+$C88)^2+(1500*ABS(SIN(2*PI()*MOD(Calculator!$B$35/Calculator!$F$21,1)))*IF(MOD(Calculator!$B$35/Calculator!$F$21,1)&lt;0.5,-1,1))^2))/(1-SQRT(((50*POWER(80,POWER(COS(PI()*MOD(Calculator!$B$35/Calculator!$F$21,1)),2))+MIN(500,MAX(30,100*EXP(-0.3*'VSWR Calculator'!$C$24)*(1+3*ABS(MOD('VSWR Calculator'!$C$23/Calculator!$F$21/2,1)-0.5))))/'VSWR Calculator'!$C$25)-$C88)^2+(1500*ABS(SIN(2*PI()*MOD(Calculator!$B$35/Calculator!$F$21,1)))*IF(MOD(Calculator!$B$35/Calculator!$F$21,1)&lt;0.5,-1,1))^2)/SQRT(((50*POWER(80,POWER(COS(PI()*MOD(Calculator!$B$35/Calculator!$F$21,1)),2))+MIN(500,MAX(30,100*EXP(-0.3*'VSWR Calculator'!$C$24)*(1+3*ABS(MOD('VSWR Calculator'!$C$23/Calculator!$F$21/2,1)-0.5))))/'VSWR Calculator'!$C$25)+$C88)^2+(1500*ABS(SIN(2*PI()*MOD(Calculator!$B$35/Calculator!$F$21,1)))*IF(MOD(Calculator!$B$35/Calculator!$F$21,1)&lt;0.5,-1,1))^2)),2))</f>
        <v>—</v>
      </c>
      <c r="GZ88" s="253" t="str">
        <f aca="false">IF(OR(Calculator!$E$22&lt;&gt;"YES",Calculator!$B$35&lt;Calculator!$G$22),"—",ROUND((1+SQRT(((50*POWER(80,POWER(COS(PI()*MOD(Calculator!$B$35/Calculator!$F$22,1)),2))+MIN(500,MAX(30,100*EXP(-0.3*'VSWR Calculator'!$C$24)*(1+3*ABS(MOD('VSWR Calculator'!$C$23/Calculator!$F$22/2,1)-0.5))))/'VSWR Calculator'!$C$25)-$C88)^2+(1500*ABS(SIN(2*PI()*MOD(Calculator!$B$35/Calculator!$F$22,1)))*IF(MOD(Calculator!$B$35/Calculator!$F$22,1)&lt;0.5,-1,1))^2)/SQRT(((50*POWER(80,POWER(COS(PI()*MOD(Calculator!$B$35/Calculator!$F$22,1)),2))+MIN(500,MAX(30,100*EXP(-0.3*'VSWR Calculator'!$C$24)*(1+3*ABS(MOD('VSWR Calculator'!$C$23/Calculator!$F$22/2,1)-0.5))))/'VSWR Calculator'!$C$25)+$C88)^2+(1500*ABS(SIN(2*PI()*MOD(Calculator!$B$35/Calculator!$F$22,1)))*IF(MOD(Calculator!$B$35/Calculator!$F$22,1)&lt;0.5,-1,1))^2))/(1-SQRT(((50*POWER(80,POWER(COS(PI()*MOD(Calculator!$B$35/Calculator!$F$22,1)),2))+MIN(500,MAX(30,100*EXP(-0.3*'VSWR Calculator'!$C$24)*(1+3*ABS(MOD('VSWR Calculator'!$C$23/Calculator!$F$22/2,1)-0.5))))/'VSWR Calculator'!$C$25)-$C88)^2+(1500*ABS(SIN(2*PI()*MOD(Calculator!$B$35/Calculator!$F$22,1)))*IF(MOD(Calculator!$B$35/Calculator!$F$22,1)&lt;0.5,-1,1))^2)/SQRT(((50*POWER(80,POWER(COS(PI()*MOD(Calculator!$B$35/Calculator!$F$22,1)),2))+MIN(500,MAX(30,100*EXP(-0.3*'VSWR Calculator'!$C$24)*(1+3*ABS(MOD('VSWR Calculator'!$C$23/Calculator!$F$22/2,1)-0.5))))/'VSWR Calculator'!$C$25)+$C88)^2+(1500*ABS(SIN(2*PI()*MOD(Calculator!$B$35/Calculator!$F$22,1)))*IF(MOD(Calculator!$B$35/Calculator!$F$22,1)&lt;0.5,-1,1))^2)),2))</f>
        <v>—</v>
      </c>
      <c r="HA88" s="253" t="n">
        <f aca="false">IFERROR(ROUND((IF(ISNUMBER(GP88),GP88,0)+IF(ISNUMBER(GQ88),GQ88,0)+IF(ISNUMBER(GR88),GR88,0)+IF(ISNUMBER(GS88),GS88,0)+IF(ISNUMBER(GT88),GT88,0)+IF(ISNUMBER(GU88),GU88,0)+IF(ISNUMBER(GV88),GV88,0)+IF(ISNUMBER(GW88),GW88,0)+IF(ISNUMBER(GX88),GX88,0)+IF(ISNUMBER(GY88),GY88,0)+IF(ISNUMBER(GZ88),GZ88,0))/(IF(ISNUMBER(GP88),1,0)+IF(ISNUMBER(GQ88),1,0)+IF(ISNUMBER(GR88),1,0)+IF(ISNUMBER(GS88),1,0)+IF(ISNUMBER(GT88),1,0)+IF(ISNUMBER(GU88),1,0)+IF(ISNUMBER(GV88),1,0)+IF(ISNUMBER(GW88),1,0)+IF(ISNUMBER(GX88),1,0)+IF(ISNUMBER(GY88),1,0)+IF(ISNUMBER(GZ88),1,0)),4),"")</f>
        <v>10.9</v>
      </c>
      <c r="HB88" s="253" t="str">
        <f aca="false">IF(OR(Calculator!$E$12&lt;&gt;"YES",Calculator!$B$36&lt;Calculator!$G$12),"—",ROUND((1+SQRT(((50*POWER(80,POWER(COS(PI()*MOD(Calculator!$B$36/Calculator!$F$12,1)),2))+MIN(500,MAX(30,100*EXP(-0.3*'VSWR Calculator'!$C$24)*(1+3*ABS(MOD('VSWR Calculator'!$C$23/Calculator!$F$12/2,1)-0.5))))/'VSWR Calculator'!$C$25)-$C88)^2+(1500*ABS(SIN(2*PI()*MOD(Calculator!$B$36/Calculator!$F$12,1)))*IF(MOD(Calculator!$B$36/Calculator!$F$12,1)&lt;0.5,-1,1))^2)/SQRT(((50*POWER(80,POWER(COS(PI()*MOD(Calculator!$B$36/Calculator!$F$12,1)),2))+MIN(500,MAX(30,100*EXP(-0.3*'VSWR Calculator'!$C$24)*(1+3*ABS(MOD('VSWR Calculator'!$C$23/Calculator!$F$12/2,1)-0.5))))/'VSWR Calculator'!$C$25)+$C88)^2+(1500*ABS(SIN(2*PI()*MOD(Calculator!$B$36/Calculator!$F$12,1)))*IF(MOD(Calculator!$B$36/Calculator!$F$12,1)&lt;0.5,-1,1))^2))/(1-SQRT(((50*POWER(80,POWER(COS(PI()*MOD(Calculator!$B$36/Calculator!$F$12,1)),2))+MIN(500,MAX(30,100*EXP(-0.3*'VSWR Calculator'!$C$24)*(1+3*ABS(MOD('VSWR Calculator'!$C$23/Calculator!$F$12/2,1)-0.5))))/'VSWR Calculator'!$C$25)-$C88)^2+(1500*ABS(SIN(2*PI()*MOD(Calculator!$B$36/Calculator!$F$12,1)))*IF(MOD(Calculator!$B$36/Calculator!$F$12,1)&lt;0.5,-1,1))^2)/SQRT(((50*POWER(80,POWER(COS(PI()*MOD(Calculator!$B$36/Calculator!$F$12,1)),2))+MIN(500,MAX(30,100*EXP(-0.3*'VSWR Calculator'!$C$24)*(1+3*ABS(MOD('VSWR Calculator'!$C$23/Calculator!$F$12/2,1)-0.5))))/'VSWR Calculator'!$C$25)+$C88)^2+(1500*ABS(SIN(2*PI()*MOD(Calculator!$B$36/Calculator!$F$12,1)))*IF(MOD(Calculator!$B$36/Calculator!$F$12,1)&lt;0.5,-1,1))^2)),2))</f>
        <v>—</v>
      </c>
      <c r="HC88" s="253" t="str">
        <f aca="false">IF(OR(Calculator!$E$13&lt;&gt;"YES",Calculator!$B$36&lt;Calculator!$G$13),"—",ROUND((1+SQRT(((50*POWER(80,POWER(COS(PI()*MOD(Calculator!$B$36/Calculator!$F$13,1)),2))+MIN(500,MAX(30,100*EXP(-0.3*'VSWR Calculator'!$C$24)*(1+3*ABS(MOD('VSWR Calculator'!$C$23/Calculator!$F$13/2,1)-0.5))))/'VSWR Calculator'!$C$25)-$C88)^2+(1500*ABS(SIN(2*PI()*MOD(Calculator!$B$36/Calculator!$F$13,1)))*IF(MOD(Calculator!$B$36/Calculator!$F$13,1)&lt;0.5,-1,1))^2)/SQRT(((50*POWER(80,POWER(COS(PI()*MOD(Calculator!$B$36/Calculator!$F$13,1)),2))+MIN(500,MAX(30,100*EXP(-0.3*'VSWR Calculator'!$C$24)*(1+3*ABS(MOD('VSWR Calculator'!$C$23/Calculator!$F$13/2,1)-0.5))))/'VSWR Calculator'!$C$25)+$C88)^2+(1500*ABS(SIN(2*PI()*MOD(Calculator!$B$36/Calculator!$F$13,1)))*IF(MOD(Calculator!$B$36/Calculator!$F$13,1)&lt;0.5,-1,1))^2))/(1-SQRT(((50*POWER(80,POWER(COS(PI()*MOD(Calculator!$B$36/Calculator!$F$13,1)),2))+MIN(500,MAX(30,100*EXP(-0.3*'VSWR Calculator'!$C$24)*(1+3*ABS(MOD('VSWR Calculator'!$C$23/Calculator!$F$13/2,1)-0.5))))/'VSWR Calculator'!$C$25)-$C88)^2+(1500*ABS(SIN(2*PI()*MOD(Calculator!$B$36/Calculator!$F$13,1)))*IF(MOD(Calculator!$B$36/Calculator!$F$13,1)&lt;0.5,-1,1))^2)/SQRT(((50*POWER(80,POWER(COS(PI()*MOD(Calculator!$B$36/Calculator!$F$13,1)),2))+MIN(500,MAX(30,100*EXP(-0.3*'VSWR Calculator'!$C$24)*(1+3*ABS(MOD('VSWR Calculator'!$C$23/Calculator!$F$13/2,1)-0.5))))/'VSWR Calculator'!$C$25)+$C88)^2+(1500*ABS(SIN(2*PI()*MOD(Calculator!$B$36/Calculator!$F$13,1)))*IF(MOD(Calculator!$B$36/Calculator!$F$13,1)&lt;0.5,-1,1))^2)),2))</f>
        <v>—</v>
      </c>
      <c r="HD88" s="253" t="str">
        <f aca="false">IF(OR(Calculator!$E$14&lt;&gt;"YES",Calculator!$B$36&lt;Calculator!$G$14),"—",ROUND((1+SQRT(((50*POWER(80,POWER(COS(PI()*MOD(Calculator!$B$36/Calculator!$F$14,1)),2))+MIN(500,MAX(30,100*EXP(-0.3*'VSWR Calculator'!$C$24)*(1+3*ABS(MOD('VSWR Calculator'!$C$23/Calculator!$F$14/2,1)-0.5))))/'VSWR Calculator'!$C$25)-$C88)^2+(1500*ABS(SIN(2*PI()*MOD(Calculator!$B$36/Calculator!$F$14,1)))*IF(MOD(Calculator!$B$36/Calculator!$F$14,1)&lt;0.5,-1,1))^2)/SQRT(((50*POWER(80,POWER(COS(PI()*MOD(Calculator!$B$36/Calculator!$F$14,1)),2))+MIN(500,MAX(30,100*EXP(-0.3*'VSWR Calculator'!$C$24)*(1+3*ABS(MOD('VSWR Calculator'!$C$23/Calculator!$F$14/2,1)-0.5))))/'VSWR Calculator'!$C$25)+$C88)^2+(1500*ABS(SIN(2*PI()*MOD(Calculator!$B$36/Calculator!$F$14,1)))*IF(MOD(Calculator!$B$36/Calculator!$F$14,1)&lt;0.5,-1,1))^2))/(1-SQRT(((50*POWER(80,POWER(COS(PI()*MOD(Calculator!$B$36/Calculator!$F$14,1)),2))+MIN(500,MAX(30,100*EXP(-0.3*'VSWR Calculator'!$C$24)*(1+3*ABS(MOD('VSWR Calculator'!$C$23/Calculator!$F$14/2,1)-0.5))))/'VSWR Calculator'!$C$25)-$C88)^2+(1500*ABS(SIN(2*PI()*MOD(Calculator!$B$36/Calculator!$F$14,1)))*IF(MOD(Calculator!$B$36/Calculator!$F$14,1)&lt;0.5,-1,1))^2)/SQRT(((50*POWER(80,POWER(COS(PI()*MOD(Calculator!$B$36/Calculator!$F$14,1)),2))+MIN(500,MAX(30,100*EXP(-0.3*'VSWR Calculator'!$C$24)*(1+3*ABS(MOD('VSWR Calculator'!$C$23/Calculator!$F$14/2,1)-0.5))))/'VSWR Calculator'!$C$25)+$C88)^2+(1500*ABS(SIN(2*PI()*MOD(Calculator!$B$36/Calculator!$F$14,1)))*IF(MOD(Calculator!$B$36/Calculator!$F$14,1)&lt;0.5,-1,1))^2)),2))</f>
        <v>—</v>
      </c>
      <c r="HE88" s="253" t="n">
        <f aca="false">IF(OR(Calculator!$E$15&lt;&gt;"YES",Calculator!$B$36&lt;Calculator!$G$15),"—",ROUND((1+SQRT(((50*POWER(80,POWER(COS(PI()*MOD(Calculator!$B$36/Calculator!$F$15,1)),2))+MIN(500,MAX(30,100*EXP(-0.3*'VSWR Calculator'!$C$24)*(1+3*ABS(MOD('VSWR Calculator'!$C$23/Calculator!$F$15/2,1)-0.5))))/'VSWR Calculator'!$C$25)-$C88)^2+(1500*ABS(SIN(2*PI()*MOD(Calculator!$B$36/Calculator!$F$15,1)))*IF(MOD(Calculator!$B$36/Calculator!$F$15,1)&lt;0.5,-1,1))^2)/SQRT(((50*POWER(80,POWER(COS(PI()*MOD(Calculator!$B$36/Calculator!$F$15,1)),2))+MIN(500,MAX(30,100*EXP(-0.3*'VSWR Calculator'!$C$24)*(1+3*ABS(MOD('VSWR Calculator'!$C$23/Calculator!$F$15/2,1)-0.5))))/'VSWR Calculator'!$C$25)+$C88)^2+(1500*ABS(SIN(2*PI()*MOD(Calculator!$B$36/Calculator!$F$15,1)))*IF(MOD(Calculator!$B$36/Calculator!$F$15,1)&lt;0.5,-1,1))^2))/(1-SQRT(((50*POWER(80,POWER(COS(PI()*MOD(Calculator!$B$36/Calculator!$F$15,1)),2))+MIN(500,MAX(30,100*EXP(-0.3*'VSWR Calculator'!$C$24)*(1+3*ABS(MOD('VSWR Calculator'!$C$23/Calculator!$F$15/2,1)-0.5))))/'VSWR Calculator'!$C$25)-$C88)^2+(1500*ABS(SIN(2*PI()*MOD(Calculator!$B$36/Calculator!$F$15,1)))*IF(MOD(Calculator!$B$36/Calculator!$F$15,1)&lt;0.5,-1,1))^2)/SQRT(((50*POWER(80,POWER(COS(PI()*MOD(Calculator!$B$36/Calculator!$F$15,1)),2))+MIN(500,MAX(30,100*EXP(-0.3*'VSWR Calculator'!$C$24)*(1+3*ABS(MOD('VSWR Calculator'!$C$23/Calculator!$F$15/2,1)-0.5))))/'VSWR Calculator'!$C$25)+$C88)^2+(1500*ABS(SIN(2*PI()*MOD(Calculator!$B$36/Calculator!$F$15,1)))*IF(MOD(Calculator!$B$36/Calculator!$F$15,1)&lt;0.5,-1,1))^2)),2))</f>
        <v>16.12</v>
      </c>
      <c r="HF88" s="253" t="str">
        <f aca="false">IF(OR(Calculator!$E$16&lt;&gt;"YES",Calculator!$B$36&lt;Calculator!$G$16),"—",ROUND((1+SQRT(((50*POWER(80,POWER(COS(PI()*MOD(Calculator!$B$36/Calculator!$F$16,1)),2))+MIN(500,MAX(30,100*EXP(-0.3*'VSWR Calculator'!$C$24)*(1+3*ABS(MOD('VSWR Calculator'!$C$23/Calculator!$F$16/2,1)-0.5))))/'VSWR Calculator'!$C$25)-$C88)^2+(1500*ABS(SIN(2*PI()*MOD(Calculator!$B$36/Calculator!$F$16,1)))*IF(MOD(Calculator!$B$36/Calculator!$F$16,1)&lt;0.5,-1,1))^2)/SQRT(((50*POWER(80,POWER(COS(PI()*MOD(Calculator!$B$36/Calculator!$F$16,1)),2))+MIN(500,MAX(30,100*EXP(-0.3*'VSWR Calculator'!$C$24)*(1+3*ABS(MOD('VSWR Calculator'!$C$23/Calculator!$F$16/2,1)-0.5))))/'VSWR Calculator'!$C$25)+$C88)^2+(1500*ABS(SIN(2*PI()*MOD(Calculator!$B$36/Calculator!$F$16,1)))*IF(MOD(Calculator!$B$36/Calculator!$F$16,1)&lt;0.5,-1,1))^2))/(1-SQRT(((50*POWER(80,POWER(COS(PI()*MOD(Calculator!$B$36/Calculator!$F$16,1)),2))+MIN(500,MAX(30,100*EXP(-0.3*'VSWR Calculator'!$C$24)*(1+3*ABS(MOD('VSWR Calculator'!$C$23/Calculator!$F$16/2,1)-0.5))))/'VSWR Calculator'!$C$25)-$C88)^2+(1500*ABS(SIN(2*PI()*MOD(Calculator!$B$36/Calculator!$F$16,1)))*IF(MOD(Calculator!$B$36/Calculator!$F$16,1)&lt;0.5,-1,1))^2)/SQRT(((50*POWER(80,POWER(COS(PI()*MOD(Calculator!$B$36/Calculator!$F$16,1)),2))+MIN(500,MAX(30,100*EXP(-0.3*'VSWR Calculator'!$C$24)*(1+3*ABS(MOD('VSWR Calculator'!$C$23/Calculator!$F$16/2,1)-0.5))))/'VSWR Calculator'!$C$25)+$C88)^2+(1500*ABS(SIN(2*PI()*MOD(Calculator!$B$36/Calculator!$F$16,1)))*IF(MOD(Calculator!$B$36/Calculator!$F$16,1)&lt;0.5,-1,1))^2)),2))</f>
        <v>—</v>
      </c>
      <c r="HG88" s="253" t="n">
        <f aca="false">IF(OR(Calculator!$E$17&lt;&gt;"YES",Calculator!$B$36&lt;Calculator!$G$17),"—",ROUND((1+SQRT(((50*POWER(80,POWER(COS(PI()*MOD(Calculator!$B$36/Calculator!$F$17,1)),2))+MIN(500,MAX(30,100*EXP(-0.3*'VSWR Calculator'!$C$24)*(1+3*ABS(MOD('VSWR Calculator'!$C$23/Calculator!$F$17/2,1)-0.5))))/'VSWR Calculator'!$C$25)-$C88)^2+(1500*ABS(SIN(2*PI()*MOD(Calculator!$B$36/Calculator!$F$17,1)))*IF(MOD(Calculator!$B$36/Calculator!$F$17,1)&lt;0.5,-1,1))^2)/SQRT(((50*POWER(80,POWER(COS(PI()*MOD(Calculator!$B$36/Calculator!$F$17,1)),2))+MIN(500,MAX(30,100*EXP(-0.3*'VSWR Calculator'!$C$24)*(1+3*ABS(MOD('VSWR Calculator'!$C$23/Calculator!$F$17/2,1)-0.5))))/'VSWR Calculator'!$C$25)+$C88)^2+(1500*ABS(SIN(2*PI()*MOD(Calculator!$B$36/Calculator!$F$17,1)))*IF(MOD(Calculator!$B$36/Calculator!$F$17,1)&lt;0.5,-1,1))^2))/(1-SQRT(((50*POWER(80,POWER(COS(PI()*MOD(Calculator!$B$36/Calculator!$F$17,1)),2))+MIN(500,MAX(30,100*EXP(-0.3*'VSWR Calculator'!$C$24)*(1+3*ABS(MOD('VSWR Calculator'!$C$23/Calculator!$F$17/2,1)-0.5))))/'VSWR Calculator'!$C$25)-$C88)^2+(1500*ABS(SIN(2*PI()*MOD(Calculator!$B$36/Calculator!$F$17,1)))*IF(MOD(Calculator!$B$36/Calculator!$F$17,1)&lt;0.5,-1,1))^2)/SQRT(((50*POWER(80,POWER(COS(PI()*MOD(Calculator!$B$36/Calculator!$F$17,1)),2))+MIN(500,MAX(30,100*EXP(-0.3*'VSWR Calculator'!$C$24)*(1+3*ABS(MOD('VSWR Calculator'!$C$23/Calculator!$F$17/2,1)-0.5))))/'VSWR Calculator'!$C$25)+$C88)^2+(1500*ABS(SIN(2*PI()*MOD(Calculator!$B$36/Calculator!$F$17,1)))*IF(MOD(Calculator!$B$36/Calculator!$F$17,1)&lt;0.5,-1,1))^2)),2))</f>
        <v>20.05</v>
      </c>
      <c r="HH88" s="253" t="str">
        <f aca="false">IF(OR(Calculator!$E$18&lt;&gt;"YES",Calculator!$B$36&lt;Calculator!$G$18),"—",ROUND((1+SQRT(((50*POWER(80,POWER(COS(PI()*MOD(Calculator!$B$36/Calculator!$F$18,1)),2))+MIN(500,MAX(30,100*EXP(-0.3*'VSWR Calculator'!$C$24)*(1+3*ABS(MOD('VSWR Calculator'!$C$23/Calculator!$F$18/2,1)-0.5))))/'VSWR Calculator'!$C$25)-$C88)^2+(1500*ABS(SIN(2*PI()*MOD(Calculator!$B$36/Calculator!$F$18,1)))*IF(MOD(Calculator!$B$36/Calculator!$F$18,1)&lt;0.5,-1,1))^2)/SQRT(((50*POWER(80,POWER(COS(PI()*MOD(Calculator!$B$36/Calculator!$F$18,1)),2))+MIN(500,MAX(30,100*EXP(-0.3*'VSWR Calculator'!$C$24)*(1+3*ABS(MOD('VSWR Calculator'!$C$23/Calculator!$F$18/2,1)-0.5))))/'VSWR Calculator'!$C$25)+$C88)^2+(1500*ABS(SIN(2*PI()*MOD(Calculator!$B$36/Calculator!$F$18,1)))*IF(MOD(Calculator!$B$36/Calculator!$F$18,1)&lt;0.5,-1,1))^2))/(1-SQRT(((50*POWER(80,POWER(COS(PI()*MOD(Calculator!$B$36/Calculator!$F$18,1)),2))+MIN(500,MAX(30,100*EXP(-0.3*'VSWR Calculator'!$C$24)*(1+3*ABS(MOD('VSWR Calculator'!$C$23/Calculator!$F$18/2,1)-0.5))))/'VSWR Calculator'!$C$25)-$C88)^2+(1500*ABS(SIN(2*PI()*MOD(Calculator!$B$36/Calculator!$F$18,1)))*IF(MOD(Calculator!$B$36/Calculator!$F$18,1)&lt;0.5,-1,1))^2)/SQRT(((50*POWER(80,POWER(COS(PI()*MOD(Calculator!$B$36/Calculator!$F$18,1)),2))+MIN(500,MAX(30,100*EXP(-0.3*'VSWR Calculator'!$C$24)*(1+3*ABS(MOD('VSWR Calculator'!$C$23/Calculator!$F$18/2,1)-0.5))))/'VSWR Calculator'!$C$25)+$C88)^2+(1500*ABS(SIN(2*PI()*MOD(Calculator!$B$36/Calculator!$F$18,1)))*IF(MOD(Calculator!$B$36/Calculator!$F$18,1)&lt;0.5,-1,1))^2)),2))</f>
        <v>—</v>
      </c>
      <c r="HI88" s="253" t="str">
        <f aca="false">IF(OR(Calculator!$E$19&lt;&gt;"YES",Calculator!$B$36&lt;Calculator!$G$19),"—",ROUND((1+SQRT(((50*POWER(80,POWER(COS(PI()*MOD(Calculator!$B$36/Calculator!$F$19,1)),2))+MIN(500,MAX(30,100*EXP(-0.3*'VSWR Calculator'!$C$24)*(1+3*ABS(MOD('VSWR Calculator'!$C$23/Calculator!$F$19/2,1)-0.5))))/'VSWR Calculator'!$C$25)-$C88)^2+(1500*ABS(SIN(2*PI()*MOD(Calculator!$B$36/Calculator!$F$19,1)))*IF(MOD(Calculator!$B$36/Calculator!$F$19,1)&lt;0.5,-1,1))^2)/SQRT(((50*POWER(80,POWER(COS(PI()*MOD(Calculator!$B$36/Calculator!$F$19,1)),2))+MIN(500,MAX(30,100*EXP(-0.3*'VSWR Calculator'!$C$24)*(1+3*ABS(MOD('VSWR Calculator'!$C$23/Calculator!$F$19/2,1)-0.5))))/'VSWR Calculator'!$C$25)+$C88)^2+(1500*ABS(SIN(2*PI()*MOD(Calculator!$B$36/Calculator!$F$19,1)))*IF(MOD(Calculator!$B$36/Calculator!$F$19,1)&lt;0.5,-1,1))^2))/(1-SQRT(((50*POWER(80,POWER(COS(PI()*MOD(Calculator!$B$36/Calculator!$F$19,1)),2))+MIN(500,MAX(30,100*EXP(-0.3*'VSWR Calculator'!$C$24)*(1+3*ABS(MOD('VSWR Calculator'!$C$23/Calculator!$F$19/2,1)-0.5))))/'VSWR Calculator'!$C$25)-$C88)^2+(1500*ABS(SIN(2*PI()*MOD(Calculator!$B$36/Calculator!$F$19,1)))*IF(MOD(Calculator!$B$36/Calculator!$F$19,1)&lt;0.5,-1,1))^2)/SQRT(((50*POWER(80,POWER(COS(PI()*MOD(Calculator!$B$36/Calculator!$F$19,1)),2))+MIN(500,MAX(30,100*EXP(-0.3*'VSWR Calculator'!$C$24)*(1+3*ABS(MOD('VSWR Calculator'!$C$23/Calculator!$F$19/2,1)-0.5))))/'VSWR Calculator'!$C$25)+$C88)^2+(1500*ABS(SIN(2*PI()*MOD(Calculator!$B$36/Calculator!$F$19,1)))*IF(MOD(Calculator!$B$36/Calculator!$F$19,1)&lt;0.5,-1,1))^2)),2))</f>
        <v>—</v>
      </c>
      <c r="HJ88" s="253" t="str">
        <f aca="false">IF(OR(Calculator!$E$20&lt;&gt;"YES",Calculator!$B$36&lt;Calculator!$G$20),"—",ROUND((1+SQRT(((50*POWER(80,POWER(COS(PI()*MOD(Calculator!$B$36/Calculator!$F$20,1)),2))+MIN(500,MAX(30,100*EXP(-0.3*'VSWR Calculator'!$C$24)*(1+3*ABS(MOD('VSWR Calculator'!$C$23/Calculator!$F$20/2,1)-0.5))))/'VSWR Calculator'!$C$25)-$C88)^2+(1500*ABS(SIN(2*PI()*MOD(Calculator!$B$36/Calculator!$F$20,1)))*IF(MOD(Calculator!$B$36/Calculator!$F$20,1)&lt;0.5,-1,1))^2)/SQRT(((50*POWER(80,POWER(COS(PI()*MOD(Calculator!$B$36/Calculator!$F$20,1)),2))+MIN(500,MAX(30,100*EXP(-0.3*'VSWR Calculator'!$C$24)*(1+3*ABS(MOD('VSWR Calculator'!$C$23/Calculator!$F$20/2,1)-0.5))))/'VSWR Calculator'!$C$25)+$C88)^2+(1500*ABS(SIN(2*PI()*MOD(Calculator!$B$36/Calculator!$F$20,1)))*IF(MOD(Calculator!$B$36/Calculator!$F$20,1)&lt;0.5,-1,1))^2))/(1-SQRT(((50*POWER(80,POWER(COS(PI()*MOD(Calculator!$B$36/Calculator!$F$20,1)),2))+MIN(500,MAX(30,100*EXP(-0.3*'VSWR Calculator'!$C$24)*(1+3*ABS(MOD('VSWR Calculator'!$C$23/Calculator!$F$20/2,1)-0.5))))/'VSWR Calculator'!$C$25)-$C88)^2+(1500*ABS(SIN(2*PI()*MOD(Calculator!$B$36/Calculator!$F$20,1)))*IF(MOD(Calculator!$B$36/Calculator!$F$20,1)&lt;0.5,-1,1))^2)/SQRT(((50*POWER(80,POWER(COS(PI()*MOD(Calculator!$B$36/Calculator!$F$20,1)),2))+MIN(500,MAX(30,100*EXP(-0.3*'VSWR Calculator'!$C$24)*(1+3*ABS(MOD('VSWR Calculator'!$C$23/Calculator!$F$20/2,1)-0.5))))/'VSWR Calculator'!$C$25)+$C88)^2+(1500*ABS(SIN(2*PI()*MOD(Calculator!$B$36/Calculator!$F$20,1)))*IF(MOD(Calculator!$B$36/Calculator!$F$20,1)&lt;0.5,-1,1))^2)),2))</f>
        <v>—</v>
      </c>
      <c r="HK88" s="253" t="str">
        <f aca="false">IF(OR(Calculator!$E$21&lt;&gt;"YES",Calculator!$B$36&lt;Calculator!$G$21),"—",ROUND((1+SQRT(((50*POWER(80,POWER(COS(PI()*MOD(Calculator!$B$36/Calculator!$F$21,1)),2))+MIN(500,MAX(30,100*EXP(-0.3*'VSWR Calculator'!$C$24)*(1+3*ABS(MOD('VSWR Calculator'!$C$23/Calculator!$F$21/2,1)-0.5))))/'VSWR Calculator'!$C$25)-$C88)^2+(1500*ABS(SIN(2*PI()*MOD(Calculator!$B$36/Calculator!$F$21,1)))*IF(MOD(Calculator!$B$36/Calculator!$F$21,1)&lt;0.5,-1,1))^2)/SQRT(((50*POWER(80,POWER(COS(PI()*MOD(Calculator!$B$36/Calculator!$F$21,1)),2))+MIN(500,MAX(30,100*EXP(-0.3*'VSWR Calculator'!$C$24)*(1+3*ABS(MOD('VSWR Calculator'!$C$23/Calculator!$F$21/2,1)-0.5))))/'VSWR Calculator'!$C$25)+$C88)^2+(1500*ABS(SIN(2*PI()*MOD(Calculator!$B$36/Calculator!$F$21,1)))*IF(MOD(Calculator!$B$36/Calculator!$F$21,1)&lt;0.5,-1,1))^2))/(1-SQRT(((50*POWER(80,POWER(COS(PI()*MOD(Calculator!$B$36/Calculator!$F$21,1)),2))+MIN(500,MAX(30,100*EXP(-0.3*'VSWR Calculator'!$C$24)*(1+3*ABS(MOD('VSWR Calculator'!$C$23/Calculator!$F$21/2,1)-0.5))))/'VSWR Calculator'!$C$25)-$C88)^2+(1500*ABS(SIN(2*PI()*MOD(Calculator!$B$36/Calculator!$F$21,1)))*IF(MOD(Calculator!$B$36/Calculator!$F$21,1)&lt;0.5,-1,1))^2)/SQRT(((50*POWER(80,POWER(COS(PI()*MOD(Calculator!$B$36/Calculator!$F$21,1)),2))+MIN(500,MAX(30,100*EXP(-0.3*'VSWR Calculator'!$C$24)*(1+3*ABS(MOD('VSWR Calculator'!$C$23/Calculator!$F$21/2,1)-0.5))))/'VSWR Calculator'!$C$25)+$C88)^2+(1500*ABS(SIN(2*PI()*MOD(Calculator!$B$36/Calculator!$F$21,1)))*IF(MOD(Calculator!$B$36/Calculator!$F$21,1)&lt;0.5,-1,1))^2)),2))</f>
        <v>—</v>
      </c>
      <c r="HL88" s="253" t="str">
        <f aca="false">IF(OR(Calculator!$E$22&lt;&gt;"YES",Calculator!$B$36&lt;Calculator!$G$22),"—",ROUND((1+SQRT(((50*POWER(80,POWER(COS(PI()*MOD(Calculator!$B$36/Calculator!$F$22,1)),2))+MIN(500,MAX(30,100*EXP(-0.3*'VSWR Calculator'!$C$24)*(1+3*ABS(MOD('VSWR Calculator'!$C$23/Calculator!$F$22/2,1)-0.5))))/'VSWR Calculator'!$C$25)-$C88)^2+(1500*ABS(SIN(2*PI()*MOD(Calculator!$B$36/Calculator!$F$22,1)))*IF(MOD(Calculator!$B$36/Calculator!$F$22,1)&lt;0.5,-1,1))^2)/SQRT(((50*POWER(80,POWER(COS(PI()*MOD(Calculator!$B$36/Calculator!$F$22,1)),2))+MIN(500,MAX(30,100*EXP(-0.3*'VSWR Calculator'!$C$24)*(1+3*ABS(MOD('VSWR Calculator'!$C$23/Calculator!$F$22/2,1)-0.5))))/'VSWR Calculator'!$C$25)+$C88)^2+(1500*ABS(SIN(2*PI()*MOD(Calculator!$B$36/Calculator!$F$22,1)))*IF(MOD(Calculator!$B$36/Calculator!$F$22,1)&lt;0.5,-1,1))^2))/(1-SQRT(((50*POWER(80,POWER(COS(PI()*MOD(Calculator!$B$36/Calculator!$F$22,1)),2))+MIN(500,MAX(30,100*EXP(-0.3*'VSWR Calculator'!$C$24)*(1+3*ABS(MOD('VSWR Calculator'!$C$23/Calculator!$F$22/2,1)-0.5))))/'VSWR Calculator'!$C$25)-$C88)^2+(1500*ABS(SIN(2*PI()*MOD(Calculator!$B$36/Calculator!$F$22,1)))*IF(MOD(Calculator!$B$36/Calculator!$F$22,1)&lt;0.5,-1,1))^2)/SQRT(((50*POWER(80,POWER(COS(PI()*MOD(Calculator!$B$36/Calculator!$F$22,1)),2))+MIN(500,MAX(30,100*EXP(-0.3*'VSWR Calculator'!$C$24)*(1+3*ABS(MOD('VSWR Calculator'!$C$23/Calculator!$F$22/2,1)-0.5))))/'VSWR Calculator'!$C$25)+$C88)^2+(1500*ABS(SIN(2*PI()*MOD(Calculator!$B$36/Calculator!$F$22,1)))*IF(MOD(Calculator!$B$36/Calculator!$F$22,1)&lt;0.5,-1,1))^2)),2))</f>
        <v>—</v>
      </c>
      <c r="HM88" s="253" t="n">
        <f aca="false">IFERROR(ROUND((IF(ISNUMBER(HB88),HB88,0)+IF(ISNUMBER(HC88),HC88,0)+IF(ISNUMBER(HD88),HD88,0)+IF(ISNUMBER(HE88),HE88,0)+IF(ISNUMBER(HF88),HF88,0)+IF(ISNUMBER(HG88),HG88,0)+IF(ISNUMBER(HH88),HH88,0)+IF(ISNUMBER(HI88),HI88,0)+IF(ISNUMBER(HJ88),HJ88,0)+IF(ISNUMBER(HK88),HK88,0)+IF(ISNUMBER(HL88),HL88,0))/(IF(ISNUMBER(HB88),1,0)+IF(ISNUMBER(HC88),1,0)+IF(ISNUMBER(HD88),1,0)+IF(ISNUMBER(HE88),1,0)+IF(ISNUMBER(HF88),1,0)+IF(ISNUMBER(HG88),1,0)+IF(ISNUMBER(HH88),1,0)+IF(ISNUMBER(HI88),1,0)+IF(ISNUMBER(HJ88),1,0)+IF(ISNUMBER(HK88),1,0)+IF(ISNUMBER(HL88),1,0)),4),"")</f>
        <v>18.085</v>
      </c>
      <c r="HN88" s="253" t="str">
        <f aca="false">IF(OR(Calculator!$E$12&lt;&gt;"YES",Calculator!$B$37&lt;Calculator!$G$12),"—",ROUND((1+SQRT(((50*POWER(80,POWER(COS(PI()*MOD(Calculator!$B$37/Calculator!$F$12,1)),2))+MIN(500,MAX(30,100*EXP(-0.3*'VSWR Calculator'!$C$24)*(1+3*ABS(MOD('VSWR Calculator'!$C$23/Calculator!$F$12/2,1)-0.5))))/'VSWR Calculator'!$C$25)-$C88)^2+(1500*ABS(SIN(2*PI()*MOD(Calculator!$B$37/Calculator!$F$12,1)))*IF(MOD(Calculator!$B$37/Calculator!$F$12,1)&lt;0.5,-1,1))^2)/SQRT(((50*POWER(80,POWER(COS(PI()*MOD(Calculator!$B$37/Calculator!$F$12,1)),2))+MIN(500,MAX(30,100*EXP(-0.3*'VSWR Calculator'!$C$24)*(1+3*ABS(MOD('VSWR Calculator'!$C$23/Calculator!$F$12/2,1)-0.5))))/'VSWR Calculator'!$C$25)+$C88)^2+(1500*ABS(SIN(2*PI()*MOD(Calculator!$B$37/Calculator!$F$12,1)))*IF(MOD(Calculator!$B$37/Calculator!$F$12,1)&lt;0.5,-1,1))^2))/(1-SQRT(((50*POWER(80,POWER(COS(PI()*MOD(Calculator!$B$37/Calculator!$F$12,1)),2))+MIN(500,MAX(30,100*EXP(-0.3*'VSWR Calculator'!$C$24)*(1+3*ABS(MOD('VSWR Calculator'!$C$23/Calculator!$F$12/2,1)-0.5))))/'VSWR Calculator'!$C$25)-$C88)^2+(1500*ABS(SIN(2*PI()*MOD(Calculator!$B$37/Calculator!$F$12,1)))*IF(MOD(Calculator!$B$37/Calculator!$F$12,1)&lt;0.5,-1,1))^2)/SQRT(((50*POWER(80,POWER(COS(PI()*MOD(Calculator!$B$37/Calculator!$F$12,1)),2))+MIN(500,MAX(30,100*EXP(-0.3*'VSWR Calculator'!$C$24)*(1+3*ABS(MOD('VSWR Calculator'!$C$23/Calculator!$F$12/2,1)-0.5))))/'VSWR Calculator'!$C$25)+$C88)^2+(1500*ABS(SIN(2*PI()*MOD(Calculator!$B$37/Calculator!$F$12,1)))*IF(MOD(Calculator!$B$37/Calculator!$F$12,1)&lt;0.5,-1,1))^2)),2))</f>
        <v>—</v>
      </c>
      <c r="HO88" s="253" t="str">
        <f aca="false">IF(OR(Calculator!$E$13&lt;&gt;"YES",Calculator!$B$37&lt;Calculator!$G$13),"—",ROUND((1+SQRT(((50*POWER(80,POWER(COS(PI()*MOD(Calculator!$B$37/Calculator!$F$13,1)),2))+MIN(500,MAX(30,100*EXP(-0.3*'VSWR Calculator'!$C$24)*(1+3*ABS(MOD('VSWR Calculator'!$C$23/Calculator!$F$13/2,1)-0.5))))/'VSWR Calculator'!$C$25)-$C88)^2+(1500*ABS(SIN(2*PI()*MOD(Calculator!$B$37/Calculator!$F$13,1)))*IF(MOD(Calculator!$B$37/Calculator!$F$13,1)&lt;0.5,-1,1))^2)/SQRT(((50*POWER(80,POWER(COS(PI()*MOD(Calculator!$B$37/Calculator!$F$13,1)),2))+MIN(500,MAX(30,100*EXP(-0.3*'VSWR Calculator'!$C$24)*(1+3*ABS(MOD('VSWR Calculator'!$C$23/Calculator!$F$13/2,1)-0.5))))/'VSWR Calculator'!$C$25)+$C88)^2+(1500*ABS(SIN(2*PI()*MOD(Calculator!$B$37/Calculator!$F$13,1)))*IF(MOD(Calculator!$B$37/Calculator!$F$13,1)&lt;0.5,-1,1))^2))/(1-SQRT(((50*POWER(80,POWER(COS(PI()*MOD(Calculator!$B$37/Calculator!$F$13,1)),2))+MIN(500,MAX(30,100*EXP(-0.3*'VSWR Calculator'!$C$24)*(1+3*ABS(MOD('VSWR Calculator'!$C$23/Calculator!$F$13/2,1)-0.5))))/'VSWR Calculator'!$C$25)-$C88)^2+(1500*ABS(SIN(2*PI()*MOD(Calculator!$B$37/Calculator!$F$13,1)))*IF(MOD(Calculator!$B$37/Calculator!$F$13,1)&lt;0.5,-1,1))^2)/SQRT(((50*POWER(80,POWER(COS(PI()*MOD(Calculator!$B$37/Calculator!$F$13,1)),2))+MIN(500,MAX(30,100*EXP(-0.3*'VSWR Calculator'!$C$24)*(1+3*ABS(MOD('VSWR Calculator'!$C$23/Calculator!$F$13/2,1)-0.5))))/'VSWR Calculator'!$C$25)+$C88)^2+(1500*ABS(SIN(2*PI()*MOD(Calculator!$B$37/Calculator!$F$13,1)))*IF(MOD(Calculator!$B$37/Calculator!$F$13,1)&lt;0.5,-1,1))^2)),2))</f>
        <v>—</v>
      </c>
      <c r="HP88" s="253" t="str">
        <f aca="false">IF(OR(Calculator!$E$14&lt;&gt;"YES",Calculator!$B$37&lt;Calculator!$G$14),"—",ROUND((1+SQRT(((50*POWER(80,POWER(COS(PI()*MOD(Calculator!$B$37/Calculator!$F$14,1)),2))+MIN(500,MAX(30,100*EXP(-0.3*'VSWR Calculator'!$C$24)*(1+3*ABS(MOD('VSWR Calculator'!$C$23/Calculator!$F$14/2,1)-0.5))))/'VSWR Calculator'!$C$25)-$C88)^2+(1500*ABS(SIN(2*PI()*MOD(Calculator!$B$37/Calculator!$F$14,1)))*IF(MOD(Calculator!$B$37/Calculator!$F$14,1)&lt;0.5,-1,1))^2)/SQRT(((50*POWER(80,POWER(COS(PI()*MOD(Calculator!$B$37/Calculator!$F$14,1)),2))+MIN(500,MAX(30,100*EXP(-0.3*'VSWR Calculator'!$C$24)*(1+3*ABS(MOD('VSWR Calculator'!$C$23/Calculator!$F$14/2,1)-0.5))))/'VSWR Calculator'!$C$25)+$C88)^2+(1500*ABS(SIN(2*PI()*MOD(Calculator!$B$37/Calculator!$F$14,1)))*IF(MOD(Calculator!$B$37/Calculator!$F$14,1)&lt;0.5,-1,1))^2))/(1-SQRT(((50*POWER(80,POWER(COS(PI()*MOD(Calculator!$B$37/Calculator!$F$14,1)),2))+MIN(500,MAX(30,100*EXP(-0.3*'VSWR Calculator'!$C$24)*(1+3*ABS(MOD('VSWR Calculator'!$C$23/Calculator!$F$14/2,1)-0.5))))/'VSWR Calculator'!$C$25)-$C88)^2+(1500*ABS(SIN(2*PI()*MOD(Calculator!$B$37/Calculator!$F$14,1)))*IF(MOD(Calculator!$B$37/Calculator!$F$14,1)&lt;0.5,-1,1))^2)/SQRT(((50*POWER(80,POWER(COS(PI()*MOD(Calculator!$B$37/Calculator!$F$14,1)),2))+MIN(500,MAX(30,100*EXP(-0.3*'VSWR Calculator'!$C$24)*(1+3*ABS(MOD('VSWR Calculator'!$C$23/Calculator!$F$14/2,1)-0.5))))/'VSWR Calculator'!$C$25)+$C88)^2+(1500*ABS(SIN(2*PI()*MOD(Calculator!$B$37/Calculator!$F$14,1)))*IF(MOD(Calculator!$B$37/Calculator!$F$14,1)&lt;0.5,-1,1))^2)),2))</f>
        <v>—</v>
      </c>
      <c r="HQ88" s="253" t="n">
        <f aca="false">IF(OR(Calculator!$E$15&lt;&gt;"YES",Calculator!$B$37&lt;Calculator!$G$15),"—",ROUND((1+SQRT(((50*POWER(80,POWER(COS(PI()*MOD(Calculator!$B$37/Calculator!$F$15,1)),2))+MIN(500,MAX(30,100*EXP(-0.3*'VSWR Calculator'!$C$24)*(1+3*ABS(MOD('VSWR Calculator'!$C$23/Calculator!$F$15/2,1)-0.5))))/'VSWR Calculator'!$C$25)-$C88)^2+(1500*ABS(SIN(2*PI()*MOD(Calculator!$B$37/Calculator!$F$15,1)))*IF(MOD(Calculator!$B$37/Calculator!$F$15,1)&lt;0.5,-1,1))^2)/SQRT(((50*POWER(80,POWER(COS(PI()*MOD(Calculator!$B$37/Calculator!$F$15,1)),2))+MIN(500,MAX(30,100*EXP(-0.3*'VSWR Calculator'!$C$24)*(1+3*ABS(MOD('VSWR Calculator'!$C$23/Calculator!$F$15/2,1)-0.5))))/'VSWR Calculator'!$C$25)+$C88)^2+(1500*ABS(SIN(2*PI()*MOD(Calculator!$B$37/Calculator!$F$15,1)))*IF(MOD(Calculator!$B$37/Calculator!$F$15,1)&lt;0.5,-1,1))^2))/(1-SQRT(((50*POWER(80,POWER(COS(PI()*MOD(Calculator!$B$37/Calculator!$F$15,1)),2))+MIN(500,MAX(30,100*EXP(-0.3*'VSWR Calculator'!$C$24)*(1+3*ABS(MOD('VSWR Calculator'!$C$23/Calculator!$F$15/2,1)-0.5))))/'VSWR Calculator'!$C$25)-$C88)^2+(1500*ABS(SIN(2*PI()*MOD(Calculator!$B$37/Calculator!$F$15,1)))*IF(MOD(Calculator!$B$37/Calculator!$F$15,1)&lt;0.5,-1,1))^2)/SQRT(((50*POWER(80,POWER(COS(PI()*MOD(Calculator!$B$37/Calculator!$F$15,1)),2))+MIN(500,MAX(30,100*EXP(-0.3*'VSWR Calculator'!$C$24)*(1+3*ABS(MOD('VSWR Calculator'!$C$23/Calculator!$F$15/2,1)-0.5))))/'VSWR Calculator'!$C$25)+$C88)^2+(1500*ABS(SIN(2*PI()*MOD(Calculator!$B$37/Calculator!$F$15,1)))*IF(MOD(Calculator!$B$37/Calculator!$F$15,1)&lt;0.5,-1,1))^2)),2))</f>
        <v>2.45</v>
      </c>
      <c r="HR88" s="253" t="str">
        <f aca="false">IF(OR(Calculator!$E$16&lt;&gt;"YES",Calculator!$B$37&lt;Calculator!$G$16),"—",ROUND((1+SQRT(((50*POWER(80,POWER(COS(PI()*MOD(Calculator!$B$37/Calculator!$F$16,1)),2))+MIN(500,MAX(30,100*EXP(-0.3*'VSWR Calculator'!$C$24)*(1+3*ABS(MOD('VSWR Calculator'!$C$23/Calculator!$F$16/2,1)-0.5))))/'VSWR Calculator'!$C$25)-$C88)^2+(1500*ABS(SIN(2*PI()*MOD(Calculator!$B$37/Calculator!$F$16,1)))*IF(MOD(Calculator!$B$37/Calculator!$F$16,1)&lt;0.5,-1,1))^2)/SQRT(((50*POWER(80,POWER(COS(PI()*MOD(Calculator!$B$37/Calculator!$F$16,1)),2))+MIN(500,MAX(30,100*EXP(-0.3*'VSWR Calculator'!$C$24)*(1+3*ABS(MOD('VSWR Calculator'!$C$23/Calculator!$F$16/2,1)-0.5))))/'VSWR Calculator'!$C$25)+$C88)^2+(1500*ABS(SIN(2*PI()*MOD(Calculator!$B$37/Calculator!$F$16,1)))*IF(MOD(Calculator!$B$37/Calculator!$F$16,1)&lt;0.5,-1,1))^2))/(1-SQRT(((50*POWER(80,POWER(COS(PI()*MOD(Calculator!$B$37/Calculator!$F$16,1)),2))+MIN(500,MAX(30,100*EXP(-0.3*'VSWR Calculator'!$C$24)*(1+3*ABS(MOD('VSWR Calculator'!$C$23/Calculator!$F$16/2,1)-0.5))))/'VSWR Calculator'!$C$25)-$C88)^2+(1500*ABS(SIN(2*PI()*MOD(Calculator!$B$37/Calculator!$F$16,1)))*IF(MOD(Calculator!$B$37/Calculator!$F$16,1)&lt;0.5,-1,1))^2)/SQRT(((50*POWER(80,POWER(COS(PI()*MOD(Calculator!$B$37/Calculator!$F$16,1)),2))+MIN(500,MAX(30,100*EXP(-0.3*'VSWR Calculator'!$C$24)*(1+3*ABS(MOD('VSWR Calculator'!$C$23/Calculator!$F$16/2,1)-0.5))))/'VSWR Calculator'!$C$25)+$C88)^2+(1500*ABS(SIN(2*PI()*MOD(Calculator!$B$37/Calculator!$F$16,1)))*IF(MOD(Calculator!$B$37/Calculator!$F$16,1)&lt;0.5,-1,1))^2)),2))</f>
        <v>—</v>
      </c>
      <c r="HS88" s="253" t="n">
        <f aca="false">IF(OR(Calculator!$E$17&lt;&gt;"YES",Calculator!$B$37&lt;Calculator!$G$17),"—",ROUND((1+SQRT(((50*POWER(80,POWER(COS(PI()*MOD(Calculator!$B$37/Calculator!$F$17,1)),2))+MIN(500,MAX(30,100*EXP(-0.3*'VSWR Calculator'!$C$24)*(1+3*ABS(MOD('VSWR Calculator'!$C$23/Calculator!$F$17/2,1)-0.5))))/'VSWR Calculator'!$C$25)-$C88)^2+(1500*ABS(SIN(2*PI()*MOD(Calculator!$B$37/Calculator!$F$17,1)))*IF(MOD(Calculator!$B$37/Calculator!$F$17,1)&lt;0.5,-1,1))^2)/SQRT(((50*POWER(80,POWER(COS(PI()*MOD(Calculator!$B$37/Calculator!$F$17,1)),2))+MIN(500,MAX(30,100*EXP(-0.3*'VSWR Calculator'!$C$24)*(1+3*ABS(MOD('VSWR Calculator'!$C$23/Calculator!$F$17/2,1)-0.5))))/'VSWR Calculator'!$C$25)+$C88)^2+(1500*ABS(SIN(2*PI()*MOD(Calculator!$B$37/Calculator!$F$17,1)))*IF(MOD(Calculator!$B$37/Calculator!$F$17,1)&lt;0.5,-1,1))^2))/(1-SQRT(((50*POWER(80,POWER(COS(PI()*MOD(Calculator!$B$37/Calculator!$F$17,1)),2))+MIN(500,MAX(30,100*EXP(-0.3*'VSWR Calculator'!$C$24)*(1+3*ABS(MOD('VSWR Calculator'!$C$23/Calculator!$F$17/2,1)-0.5))))/'VSWR Calculator'!$C$25)-$C88)^2+(1500*ABS(SIN(2*PI()*MOD(Calculator!$B$37/Calculator!$F$17,1)))*IF(MOD(Calculator!$B$37/Calculator!$F$17,1)&lt;0.5,-1,1))^2)/SQRT(((50*POWER(80,POWER(COS(PI()*MOD(Calculator!$B$37/Calculator!$F$17,1)),2))+MIN(500,MAX(30,100*EXP(-0.3*'VSWR Calculator'!$C$24)*(1+3*ABS(MOD('VSWR Calculator'!$C$23/Calculator!$F$17/2,1)-0.5))))/'VSWR Calculator'!$C$25)+$C88)^2+(1500*ABS(SIN(2*PI()*MOD(Calculator!$B$37/Calculator!$F$17,1)))*IF(MOD(Calculator!$B$37/Calculator!$F$17,1)&lt;0.5,-1,1))^2)),2))</f>
        <v>14.58</v>
      </c>
      <c r="HT88" s="253" t="str">
        <f aca="false">IF(OR(Calculator!$E$18&lt;&gt;"YES",Calculator!$B$37&lt;Calculator!$G$18),"—",ROUND((1+SQRT(((50*POWER(80,POWER(COS(PI()*MOD(Calculator!$B$37/Calculator!$F$18,1)),2))+MIN(500,MAX(30,100*EXP(-0.3*'VSWR Calculator'!$C$24)*(1+3*ABS(MOD('VSWR Calculator'!$C$23/Calculator!$F$18/2,1)-0.5))))/'VSWR Calculator'!$C$25)-$C88)^2+(1500*ABS(SIN(2*PI()*MOD(Calculator!$B$37/Calculator!$F$18,1)))*IF(MOD(Calculator!$B$37/Calculator!$F$18,1)&lt;0.5,-1,1))^2)/SQRT(((50*POWER(80,POWER(COS(PI()*MOD(Calculator!$B$37/Calculator!$F$18,1)),2))+MIN(500,MAX(30,100*EXP(-0.3*'VSWR Calculator'!$C$24)*(1+3*ABS(MOD('VSWR Calculator'!$C$23/Calculator!$F$18/2,1)-0.5))))/'VSWR Calculator'!$C$25)+$C88)^2+(1500*ABS(SIN(2*PI()*MOD(Calculator!$B$37/Calculator!$F$18,1)))*IF(MOD(Calculator!$B$37/Calculator!$F$18,1)&lt;0.5,-1,1))^2))/(1-SQRT(((50*POWER(80,POWER(COS(PI()*MOD(Calculator!$B$37/Calculator!$F$18,1)),2))+MIN(500,MAX(30,100*EXP(-0.3*'VSWR Calculator'!$C$24)*(1+3*ABS(MOD('VSWR Calculator'!$C$23/Calculator!$F$18/2,1)-0.5))))/'VSWR Calculator'!$C$25)-$C88)^2+(1500*ABS(SIN(2*PI()*MOD(Calculator!$B$37/Calculator!$F$18,1)))*IF(MOD(Calculator!$B$37/Calculator!$F$18,1)&lt;0.5,-1,1))^2)/SQRT(((50*POWER(80,POWER(COS(PI()*MOD(Calculator!$B$37/Calculator!$F$18,1)),2))+MIN(500,MAX(30,100*EXP(-0.3*'VSWR Calculator'!$C$24)*(1+3*ABS(MOD('VSWR Calculator'!$C$23/Calculator!$F$18/2,1)-0.5))))/'VSWR Calculator'!$C$25)+$C88)^2+(1500*ABS(SIN(2*PI()*MOD(Calculator!$B$37/Calculator!$F$18,1)))*IF(MOD(Calculator!$B$37/Calculator!$F$18,1)&lt;0.5,-1,1))^2)),2))</f>
        <v>—</v>
      </c>
      <c r="HU88" s="253" t="str">
        <f aca="false">IF(OR(Calculator!$E$19&lt;&gt;"YES",Calculator!$B$37&lt;Calculator!$G$19),"—",ROUND((1+SQRT(((50*POWER(80,POWER(COS(PI()*MOD(Calculator!$B$37/Calculator!$F$19,1)),2))+MIN(500,MAX(30,100*EXP(-0.3*'VSWR Calculator'!$C$24)*(1+3*ABS(MOD('VSWR Calculator'!$C$23/Calculator!$F$19/2,1)-0.5))))/'VSWR Calculator'!$C$25)-$C88)^2+(1500*ABS(SIN(2*PI()*MOD(Calculator!$B$37/Calculator!$F$19,1)))*IF(MOD(Calculator!$B$37/Calculator!$F$19,1)&lt;0.5,-1,1))^2)/SQRT(((50*POWER(80,POWER(COS(PI()*MOD(Calculator!$B$37/Calculator!$F$19,1)),2))+MIN(500,MAX(30,100*EXP(-0.3*'VSWR Calculator'!$C$24)*(1+3*ABS(MOD('VSWR Calculator'!$C$23/Calculator!$F$19/2,1)-0.5))))/'VSWR Calculator'!$C$25)+$C88)^2+(1500*ABS(SIN(2*PI()*MOD(Calculator!$B$37/Calculator!$F$19,1)))*IF(MOD(Calculator!$B$37/Calculator!$F$19,1)&lt;0.5,-1,1))^2))/(1-SQRT(((50*POWER(80,POWER(COS(PI()*MOD(Calculator!$B$37/Calculator!$F$19,1)),2))+MIN(500,MAX(30,100*EXP(-0.3*'VSWR Calculator'!$C$24)*(1+3*ABS(MOD('VSWR Calculator'!$C$23/Calculator!$F$19/2,1)-0.5))))/'VSWR Calculator'!$C$25)-$C88)^2+(1500*ABS(SIN(2*PI()*MOD(Calculator!$B$37/Calculator!$F$19,1)))*IF(MOD(Calculator!$B$37/Calculator!$F$19,1)&lt;0.5,-1,1))^2)/SQRT(((50*POWER(80,POWER(COS(PI()*MOD(Calculator!$B$37/Calculator!$F$19,1)),2))+MIN(500,MAX(30,100*EXP(-0.3*'VSWR Calculator'!$C$24)*(1+3*ABS(MOD('VSWR Calculator'!$C$23/Calculator!$F$19/2,1)-0.5))))/'VSWR Calculator'!$C$25)+$C88)^2+(1500*ABS(SIN(2*PI()*MOD(Calculator!$B$37/Calculator!$F$19,1)))*IF(MOD(Calculator!$B$37/Calculator!$F$19,1)&lt;0.5,-1,1))^2)),2))</f>
        <v>—</v>
      </c>
      <c r="HV88" s="253" t="str">
        <f aca="false">IF(OR(Calculator!$E$20&lt;&gt;"YES",Calculator!$B$37&lt;Calculator!$G$20),"—",ROUND((1+SQRT(((50*POWER(80,POWER(COS(PI()*MOD(Calculator!$B$37/Calculator!$F$20,1)),2))+MIN(500,MAX(30,100*EXP(-0.3*'VSWR Calculator'!$C$24)*(1+3*ABS(MOD('VSWR Calculator'!$C$23/Calculator!$F$20/2,1)-0.5))))/'VSWR Calculator'!$C$25)-$C88)^2+(1500*ABS(SIN(2*PI()*MOD(Calculator!$B$37/Calculator!$F$20,1)))*IF(MOD(Calculator!$B$37/Calculator!$F$20,1)&lt;0.5,-1,1))^2)/SQRT(((50*POWER(80,POWER(COS(PI()*MOD(Calculator!$B$37/Calculator!$F$20,1)),2))+MIN(500,MAX(30,100*EXP(-0.3*'VSWR Calculator'!$C$24)*(1+3*ABS(MOD('VSWR Calculator'!$C$23/Calculator!$F$20/2,1)-0.5))))/'VSWR Calculator'!$C$25)+$C88)^2+(1500*ABS(SIN(2*PI()*MOD(Calculator!$B$37/Calculator!$F$20,1)))*IF(MOD(Calculator!$B$37/Calculator!$F$20,1)&lt;0.5,-1,1))^2))/(1-SQRT(((50*POWER(80,POWER(COS(PI()*MOD(Calculator!$B$37/Calculator!$F$20,1)),2))+MIN(500,MAX(30,100*EXP(-0.3*'VSWR Calculator'!$C$24)*(1+3*ABS(MOD('VSWR Calculator'!$C$23/Calculator!$F$20/2,1)-0.5))))/'VSWR Calculator'!$C$25)-$C88)^2+(1500*ABS(SIN(2*PI()*MOD(Calculator!$B$37/Calculator!$F$20,1)))*IF(MOD(Calculator!$B$37/Calculator!$F$20,1)&lt;0.5,-1,1))^2)/SQRT(((50*POWER(80,POWER(COS(PI()*MOD(Calculator!$B$37/Calculator!$F$20,1)),2))+MIN(500,MAX(30,100*EXP(-0.3*'VSWR Calculator'!$C$24)*(1+3*ABS(MOD('VSWR Calculator'!$C$23/Calculator!$F$20/2,1)-0.5))))/'VSWR Calculator'!$C$25)+$C88)^2+(1500*ABS(SIN(2*PI()*MOD(Calculator!$B$37/Calculator!$F$20,1)))*IF(MOD(Calculator!$B$37/Calculator!$F$20,1)&lt;0.5,-1,1))^2)),2))</f>
        <v>—</v>
      </c>
      <c r="HW88" s="253" t="str">
        <f aca="false">IF(OR(Calculator!$E$21&lt;&gt;"YES",Calculator!$B$37&lt;Calculator!$G$21),"—",ROUND((1+SQRT(((50*POWER(80,POWER(COS(PI()*MOD(Calculator!$B$37/Calculator!$F$21,1)),2))+MIN(500,MAX(30,100*EXP(-0.3*'VSWR Calculator'!$C$24)*(1+3*ABS(MOD('VSWR Calculator'!$C$23/Calculator!$F$21/2,1)-0.5))))/'VSWR Calculator'!$C$25)-$C88)^2+(1500*ABS(SIN(2*PI()*MOD(Calculator!$B$37/Calculator!$F$21,1)))*IF(MOD(Calculator!$B$37/Calculator!$F$21,1)&lt;0.5,-1,1))^2)/SQRT(((50*POWER(80,POWER(COS(PI()*MOD(Calculator!$B$37/Calculator!$F$21,1)),2))+MIN(500,MAX(30,100*EXP(-0.3*'VSWR Calculator'!$C$24)*(1+3*ABS(MOD('VSWR Calculator'!$C$23/Calculator!$F$21/2,1)-0.5))))/'VSWR Calculator'!$C$25)+$C88)^2+(1500*ABS(SIN(2*PI()*MOD(Calculator!$B$37/Calculator!$F$21,1)))*IF(MOD(Calculator!$B$37/Calculator!$F$21,1)&lt;0.5,-1,1))^2))/(1-SQRT(((50*POWER(80,POWER(COS(PI()*MOD(Calculator!$B$37/Calculator!$F$21,1)),2))+MIN(500,MAX(30,100*EXP(-0.3*'VSWR Calculator'!$C$24)*(1+3*ABS(MOD('VSWR Calculator'!$C$23/Calculator!$F$21/2,1)-0.5))))/'VSWR Calculator'!$C$25)-$C88)^2+(1500*ABS(SIN(2*PI()*MOD(Calculator!$B$37/Calculator!$F$21,1)))*IF(MOD(Calculator!$B$37/Calculator!$F$21,1)&lt;0.5,-1,1))^2)/SQRT(((50*POWER(80,POWER(COS(PI()*MOD(Calculator!$B$37/Calculator!$F$21,1)),2))+MIN(500,MAX(30,100*EXP(-0.3*'VSWR Calculator'!$C$24)*(1+3*ABS(MOD('VSWR Calculator'!$C$23/Calculator!$F$21/2,1)-0.5))))/'VSWR Calculator'!$C$25)+$C88)^2+(1500*ABS(SIN(2*PI()*MOD(Calculator!$B$37/Calculator!$F$21,1)))*IF(MOD(Calculator!$B$37/Calculator!$F$21,1)&lt;0.5,-1,1))^2)),2))</f>
        <v>—</v>
      </c>
      <c r="HX88" s="253" t="str">
        <f aca="false">IF(OR(Calculator!$E$22&lt;&gt;"YES",Calculator!$B$37&lt;Calculator!$G$22),"—",ROUND((1+SQRT(((50*POWER(80,POWER(COS(PI()*MOD(Calculator!$B$37/Calculator!$F$22,1)),2))+MIN(500,MAX(30,100*EXP(-0.3*'VSWR Calculator'!$C$24)*(1+3*ABS(MOD('VSWR Calculator'!$C$23/Calculator!$F$22/2,1)-0.5))))/'VSWR Calculator'!$C$25)-$C88)^2+(1500*ABS(SIN(2*PI()*MOD(Calculator!$B$37/Calculator!$F$22,1)))*IF(MOD(Calculator!$B$37/Calculator!$F$22,1)&lt;0.5,-1,1))^2)/SQRT(((50*POWER(80,POWER(COS(PI()*MOD(Calculator!$B$37/Calculator!$F$22,1)),2))+MIN(500,MAX(30,100*EXP(-0.3*'VSWR Calculator'!$C$24)*(1+3*ABS(MOD('VSWR Calculator'!$C$23/Calculator!$F$22/2,1)-0.5))))/'VSWR Calculator'!$C$25)+$C88)^2+(1500*ABS(SIN(2*PI()*MOD(Calculator!$B$37/Calculator!$F$22,1)))*IF(MOD(Calculator!$B$37/Calculator!$F$22,1)&lt;0.5,-1,1))^2))/(1-SQRT(((50*POWER(80,POWER(COS(PI()*MOD(Calculator!$B$37/Calculator!$F$22,1)),2))+MIN(500,MAX(30,100*EXP(-0.3*'VSWR Calculator'!$C$24)*(1+3*ABS(MOD('VSWR Calculator'!$C$23/Calculator!$F$22/2,1)-0.5))))/'VSWR Calculator'!$C$25)-$C88)^2+(1500*ABS(SIN(2*PI()*MOD(Calculator!$B$37/Calculator!$F$22,1)))*IF(MOD(Calculator!$B$37/Calculator!$F$22,1)&lt;0.5,-1,1))^2)/SQRT(((50*POWER(80,POWER(COS(PI()*MOD(Calculator!$B$37/Calculator!$F$22,1)),2))+MIN(500,MAX(30,100*EXP(-0.3*'VSWR Calculator'!$C$24)*(1+3*ABS(MOD('VSWR Calculator'!$C$23/Calculator!$F$22/2,1)-0.5))))/'VSWR Calculator'!$C$25)+$C88)^2+(1500*ABS(SIN(2*PI()*MOD(Calculator!$B$37/Calculator!$F$22,1)))*IF(MOD(Calculator!$B$37/Calculator!$F$22,1)&lt;0.5,-1,1))^2)),2))</f>
        <v>—</v>
      </c>
      <c r="HY88" s="253" t="n">
        <f aca="false">IFERROR(ROUND((IF(ISNUMBER(HN88),HN88,0)+IF(ISNUMBER(HO88),HO88,0)+IF(ISNUMBER(HP88),HP88,0)+IF(ISNUMBER(HQ88),HQ88,0)+IF(ISNUMBER(HR88),HR88,0)+IF(ISNUMBER(HS88),HS88,0)+IF(ISNUMBER(HT88),HT88,0)+IF(ISNUMBER(HU88),HU88,0)+IF(ISNUMBER(HV88),HV88,0)+IF(ISNUMBER(HW88),HW88,0)+IF(ISNUMBER(HX88),HX88,0))/(IF(ISNUMBER(HN88),1,0)+IF(ISNUMBER(HO88),1,0)+IF(ISNUMBER(HP88),1,0)+IF(ISNUMBER(HQ88),1,0)+IF(ISNUMBER(HR88),1,0)+IF(ISNUMBER(HS88),1,0)+IF(ISNUMBER(HT88),1,0)+IF(ISNUMBER(HU88),1,0)+IF(ISNUMBER(HV88),1,0)+IF(ISNUMBER(HW88),1,0)+IF(ISNUMBER(HX88),1,0)),4),"")</f>
        <v>8.515</v>
      </c>
      <c r="HZ88" s="253" t="str">
        <f aca="false">IF(OR(Calculator!$E$12&lt;&gt;"YES",Calculator!$B$38&lt;Calculator!$G$12),"—",ROUND((1+SQRT(((50*POWER(80,POWER(COS(PI()*MOD(Calculator!$B$38/Calculator!$F$12,1)),2))+MIN(500,MAX(30,100*EXP(-0.3*'VSWR Calculator'!$C$24)*(1+3*ABS(MOD('VSWR Calculator'!$C$23/Calculator!$F$12/2,1)-0.5))))/'VSWR Calculator'!$C$25)-$C88)^2+(1500*ABS(SIN(2*PI()*MOD(Calculator!$B$38/Calculator!$F$12,1)))*IF(MOD(Calculator!$B$38/Calculator!$F$12,1)&lt;0.5,-1,1))^2)/SQRT(((50*POWER(80,POWER(COS(PI()*MOD(Calculator!$B$38/Calculator!$F$12,1)),2))+MIN(500,MAX(30,100*EXP(-0.3*'VSWR Calculator'!$C$24)*(1+3*ABS(MOD('VSWR Calculator'!$C$23/Calculator!$F$12/2,1)-0.5))))/'VSWR Calculator'!$C$25)+$C88)^2+(1500*ABS(SIN(2*PI()*MOD(Calculator!$B$38/Calculator!$F$12,1)))*IF(MOD(Calculator!$B$38/Calculator!$F$12,1)&lt;0.5,-1,1))^2))/(1-SQRT(((50*POWER(80,POWER(COS(PI()*MOD(Calculator!$B$38/Calculator!$F$12,1)),2))+MIN(500,MAX(30,100*EXP(-0.3*'VSWR Calculator'!$C$24)*(1+3*ABS(MOD('VSWR Calculator'!$C$23/Calculator!$F$12/2,1)-0.5))))/'VSWR Calculator'!$C$25)-$C88)^2+(1500*ABS(SIN(2*PI()*MOD(Calculator!$B$38/Calculator!$F$12,1)))*IF(MOD(Calculator!$B$38/Calculator!$F$12,1)&lt;0.5,-1,1))^2)/SQRT(((50*POWER(80,POWER(COS(PI()*MOD(Calculator!$B$38/Calculator!$F$12,1)),2))+MIN(500,MAX(30,100*EXP(-0.3*'VSWR Calculator'!$C$24)*(1+3*ABS(MOD('VSWR Calculator'!$C$23/Calculator!$F$12/2,1)-0.5))))/'VSWR Calculator'!$C$25)+$C88)^2+(1500*ABS(SIN(2*PI()*MOD(Calculator!$B$38/Calculator!$F$12,1)))*IF(MOD(Calculator!$B$38/Calculator!$F$12,1)&lt;0.5,-1,1))^2)),2))</f>
        <v>—</v>
      </c>
      <c r="IA88" s="253" t="str">
        <f aca="false">IF(OR(Calculator!$E$13&lt;&gt;"YES",Calculator!$B$38&lt;Calculator!$G$13),"—",ROUND((1+SQRT(((50*POWER(80,POWER(COS(PI()*MOD(Calculator!$B$38/Calculator!$F$13,1)),2))+MIN(500,MAX(30,100*EXP(-0.3*'VSWR Calculator'!$C$24)*(1+3*ABS(MOD('VSWR Calculator'!$C$23/Calculator!$F$13/2,1)-0.5))))/'VSWR Calculator'!$C$25)-$C88)^2+(1500*ABS(SIN(2*PI()*MOD(Calculator!$B$38/Calculator!$F$13,1)))*IF(MOD(Calculator!$B$38/Calculator!$F$13,1)&lt;0.5,-1,1))^2)/SQRT(((50*POWER(80,POWER(COS(PI()*MOD(Calculator!$B$38/Calculator!$F$13,1)),2))+MIN(500,MAX(30,100*EXP(-0.3*'VSWR Calculator'!$C$24)*(1+3*ABS(MOD('VSWR Calculator'!$C$23/Calculator!$F$13/2,1)-0.5))))/'VSWR Calculator'!$C$25)+$C88)^2+(1500*ABS(SIN(2*PI()*MOD(Calculator!$B$38/Calculator!$F$13,1)))*IF(MOD(Calculator!$B$38/Calculator!$F$13,1)&lt;0.5,-1,1))^2))/(1-SQRT(((50*POWER(80,POWER(COS(PI()*MOD(Calculator!$B$38/Calculator!$F$13,1)),2))+MIN(500,MAX(30,100*EXP(-0.3*'VSWR Calculator'!$C$24)*(1+3*ABS(MOD('VSWR Calculator'!$C$23/Calculator!$F$13/2,1)-0.5))))/'VSWR Calculator'!$C$25)-$C88)^2+(1500*ABS(SIN(2*PI()*MOD(Calculator!$B$38/Calculator!$F$13,1)))*IF(MOD(Calculator!$B$38/Calculator!$F$13,1)&lt;0.5,-1,1))^2)/SQRT(((50*POWER(80,POWER(COS(PI()*MOD(Calculator!$B$38/Calculator!$F$13,1)),2))+MIN(500,MAX(30,100*EXP(-0.3*'VSWR Calculator'!$C$24)*(1+3*ABS(MOD('VSWR Calculator'!$C$23/Calculator!$F$13/2,1)-0.5))))/'VSWR Calculator'!$C$25)+$C88)^2+(1500*ABS(SIN(2*PI()*MOD(Calculator!$B$38/Calculator!$F$13,1)))*IF(MOD(Calculator!$B$38/Calculator!$F$13,1)&lt;0.5,-1,1))^2)),2))</f>
        <v>—</v>
      </c>
      <c r="IB88" s="253" t="str">
        <f aca="false">IF(OR(Calculator!$E$14&lt;&gt;"YES",Calculator!$B$38&lt;Calculator!$G$14),"—",ROUND((1+SQRT(((50*POWER(80,POWER(COS(PI()*MOD(Calculator!$B$38/Calculator!$F$14,1)),2))+MIN(500,MAX(30,100*EXP(-0.3*'VSWR Calculator'!$C$24)*(1+3*ABS(MOD('VSWR Calculator'!$C$23/Calculator!$F$14/2,1)-0.5))))/'VSWR Calculator'!$C$25)-$C88)^2+(1500*ABS(SIN(2*PI()*MOD(Calculator!$B$38/Calculator!$F$14,1)))*IF(MOD(Calculator!$B$38/Calculator!$F$14,1)&lt;0.5,-1,1))^2)/SQRT(((50*POWER(80,POWER(COS(PI()*MOD(Calculator!$B$38/Calculator!$F$14,1)),2))+MIN(500,MAX(30,100*EXP(-0.3*'VSWR Calculator'!$C$24)*(1+3*ABS(MOD('VSWR Calculator'!$C$23/Calculator!$F$14/2,1)-0.5))))/'VSWR Calculator'!$C$25)+$C88)^2+(1500*ABS(SIN(2*PI()*MOD(Calculator!$B$38/Calculator!$F$14,1)))*IF(MOD(Calculator!$B$38/Calculator!$F$14,1)&lt;0.5,-1,1))^2))/(1-SQRT(((50*POWER(80,POWER(COS(PI()*MOD(Calculator!$B$38/Calculator!$F$14,1)),2))+MIN(500,MAX(30,100*EXP(-0.3*'VSWR Calculator'!$C$24)*(1+3*ABS(MOD('VSWR Calculator'!$C$23/Calculator!$F$14/2,1)-0.5))))/'VSWR Calculator'!$C$25)-$C88)^2+(1500*ABS(SIN(2*PI()*MOD(Calculator!$B$38/Calculator!$F$14,1)))*IF(MOD(Calculator!$B$38/Calculator!$F$14,1)&lt;0.5,-1,1))^2)/SQRT(((50*POWER(80,POWER(COS(PI()*MOD(Calculator!$B$38/Calculator!$F$14,1)),2))+MIN(500,MAX(30,100*EXP(-0.3*'VSWR Calculator'!$C$24)*(1+3*ABS(MOD('VSWR Calculator'!$C$23/Calculator!$F$14/2,1)-0.5))))/'VSWR Calculator'!$C$25)+$C88)^2+(1500*ABS(SIN(2*PI()*MOD(Calculator!$B$38/Calculator!$F$14,1)))*IF(MOD(Calculator!$B$38/Calculator!$F$14,1)&lt;0.5,-1,1))^2)),2))</f>
        <v>—</v>
      </c>
      <c r="IC88" s="253" t="n">
        <f aca="false">IF(OR(Calculator!$E$15&lt;&gt;"YES",Calculator!$B$38&lt;Calculator!$G$15),"—",ROUND((1+SQRT(((50*POWER(80,POWER(COS(PI()*MOD(Calculator!$B$38/Calculator!$F$15,1)),2))+MIN(500,MAX(30,100*EXP(-0.3*'VSWR Calculator'!$C$24)*(1+3*ABS(MOD('VSWR Calculator'!$C$23/Calculator!$F$15/2,1)-0.5))))/'VSWR Calculator'!$C$25)-$C88)^2+(1500*ABS(SIN(2*PI()*MOD(Calculator!$B$38/Calculator!$F$15,1)))*IF(MOD(Calculator!$B$38/Calculator!$F$15,1)&lt;0.5,-1,1))^2)/SQRT(((50*POWER(80,POWER(COS(PI()*MOD(Calculator!$B$38/Calculator!$F$15,1)),2))+MIN(500,MAX(30,100*EXP(-0.3*'VSWR Calculator'!$C$24)*(1+3*ABS(MOD('VSWR Calculator'!$C$23/Calculator!$F$15/2,1)-0.5))))/'VSWR Calculator'!$C$25)+$C88)^2+(1500*ABS(SIN(2*PI()*MOD(Calculator!$B$38/Calculator!$F$15,1)))*IF(MOD(Calculator!$B$38/Calculator!$F$15,1)&lt;0.5,-1,1))^2))/(1-SQRT(((50*POWER(80,POWER(COS(PI()*MOD(Calculator!$B$38/Calculator!$F$15,1)),2))+MIN(500,MAX(30,100*EXP(-0.3*'VSWR Calculator'!$C$24)*(1+3*ABS(MOD('VSWR Calculator'!$C$23/Calculator!$F$15/2,1)-0.5))))/'VSWR Calculator'!$C$25)-$C88)^2+(1500*ABS(SIN(2*PI()*MOD(Calculator!$B$38/Calculator!$F$15,1)))*IF(MOD(Calculator!$B$38/Calculator!$F$15,1)&lt;0.5,-1,1))^2)/SQRT(((50*POWER(80,POWER(COS(PI()*MOD(Calculator!$B$38/Calculator!$F$15,1)),2))+MIN(500,MAX(30,100*EXP(-0.3*'VSWR Calculator'!$C$24)*(1+3*ABS(MOD('VSWR Calculator'!$C$23/Calculator!$F$15/2,1)-0.5))))/'VSWR Calculator'!$C$25)+$C88)^2+(1500*ABS(SIN(2*PI()*MOD(Calculator!$B$38/Calculator!$F$15,1)))*IF(MOD(Calculator!$B$38/Calculator!$F$15,1)&lt;0.5,-1,1))^2)),2))</f>
        <v>2.26</v>
      </c>
      <c r="ID88" s="253" t="str">
        <f aca="false">IF(OR(Calculator!$E$16&lt;&gt;"YES",Calculator!$B$38&lt;Calculator!$G$16),"—",ROUND((1+SQRT(((50*POWER(80,POWER(COS(PI()*MOD(Calculator!$B$38/Calculator!$F$16,1)),2))+MIN(500,MAX(30,100*EXP(-0.3*'VSWR Calculator'!$C$24)*(1+3*ABS(MOD('VSWR Calculator'!$C$23/Calculator!$F$16/2,1)-0.5))))/'VSWR Calculator'!$C$25)-$C88)^2+(1500*ABS(SIN(2*PI()*MOD(Calculator!$B$38/Calculator!$F$16,1)))*IF(MOD(Calculator!$B$38/Calculator!$F$16,1)&lt;0.5,-1,1))^2)/SQRT(((50*POWER(80,POWER(COS(PI()*MOD(Calculator!$B$38/Calculator!$F$16,1)),2))+MIN(500,MAX(30,100*EXP(-0.3*'VSWR Calculator'!$C$24)*(1+3*ABS(MOD('VSWR Calculator'!$C$23/Calculator!$F$16/2,1)-0.5))))/'VSWR Calculator'!$C$25)+$C88)^2+(1500*ABS(SIN(2*PI()*MOD(Calculator!$B$38/Calculator!$F$16,1)))*IF(MOD(Calculator!$B$38/Calculator!$F$16,1)&lt;0.5,-1,1))^2))/(1-SQRT(((50*POWER(80,POWER(COS(PI()*MOD(Calculator!$B$38/Calculator!$F$16,1)),2))+MIN(500,MAX(30,100*EXP(-0.3*'VSWR Calculator'!$C$24)*(1+3*ABS(MOD('VSWR Calculator'!$C$23/Calculator!$F$16/2,1)-0.5))))/'VSWR Calculator'!$C$25)-$C88)^2+(1500*ABS(SIN(2*PI()*MOD(Calculator!$B$38/Calculator!$F$16,1)))*IF(MOD(Calculator!$B$38/Calculator!$F$16,1)&lt;0.5,-1,1))^2)/SQRT(((50*POWER(80,POWER(COS(PI()*MOD(Calculator!$B$38/Calculator!$F$16,1)),2))+MIN(500,MAX(30,100*EXP(-0.3*'VSWR Calculator'!$C$24)*(1+3*ABS(MOD('VSWR Calculator'!$C$23/Calculator!$F$16/2,1)-0.5))))/'VSWR Calculator'!$C$25)+$C88)^2+(1500*ABS(SIN(2*PI()*MOD(Calculator!$B$38/Calculator!$F$16,1)))*IF(MOD(Calculator!$B$38/Calculator!$F$16,1)&lt;0.5,-1,1))^2)),2))</f>
        <v>—</v>
      </c>
      <c r="IE88" s="253" t="n">
        <f aca="false">IF(OR(Calculator!$E$17&lt;&gt;"YES",Calculator!$B$38&lt;Calculator!$G$17),"—",ROUND((1+SQRT(((50*POWER(80,POWER(COS(PI()*MOD(Calculator!$B$38/Calculator!$F$17,1)),2))+MIN(500,MAX(30,100*EXP(-0.3*'VSWR Calculator'!$C$24)*(1+3*ABS(MOD('VSWR Calculator'!$C$23/Calculator!$F$17/2,1)-0.5))))/'VSWR Calculator'!$C$25)-$C88)^2+(1500*ABS(SIN(2*PI()*MOD(Calculator!$B$38/Calculator!$F$17,1)))*IF(MOD(Calculator!$B$38/Calculator!$F$17,1)&lt;0.5,-1,1))^2)/SQRT(((50*POWER(80,POWER(COS(PI()*MOD(Calculator!$B$38/Calculator!$F$17,1)),2))+MIN(500,MAX(30,100*EXP(-0.3*'VSWR Calculator'!$C$24)*(1+3*ABS(MOD('VSWR Calculator'!$C$23/Calculator!$F$17/2,1)-0.5))))/'VSWR Calculator'!$C$25)+$C88)^2+(1500*ABS(SIN(2*PI()*MOD(Calculator!$B$38/Calculator!$F$17,1)))*IF(MOD(Calculator!$B$38/Calculator!$F$17,1)&lt;0.5,-1,1))^2))/(1-SQRT(((50*POWER(80,POWER(COS(PI()*MOD(Calculator!$B$38/Calculator!$F$17,1)),2))+MIN(500,MAX(30,100*EXP(-0.3*'VSWR Calculator'!$C$24)*(1+3*ABS(MOD('VSWR Calculator'!$C$23/Calculator!$F$17/2,1)-0.5))))/'VSWR Calculator'!$C$25)-$C88)^2+(1500*ABS(SIN(2*PI()*MOD(Calculator!$B$38/Calculator!$F$17,1)))*IF(MOD(Calculator!$B$38/Calculator!$F$17,1)&lt;0.5,-1,1))^2)/SQRT(((50*POWER(80,POWER(COS(PI()*MOD(Calculator!$B$38/Calculator!$F$17,1)),2))+MIN(500,MAX(30,100*EXP(-0.3*'VSWR Calculator'!$C$24)*(1+3*ABS(MOD('VSWR Calculator'!$C$23/Calculator!$F$17/2,1)-0.5))))/'VSWR Calculator'!$C$25)+$C88)^2+(1500*ABS(SIN(2*PI()*MOD(Calculator!$B$38/Calculator!$F$17,1)))*IF(MOD(Calculator!$B$38/Calculator!$F$17,1)&lt;0.5,-1,1))^2)),2))</f>
        <v>17.82</v>
      </c>
      <c r="IF88" s="253" t="str">
        <f aca="false">IF(OR(Calculator!$E$18&lt;&gt;"YES",Calculator!$B$38&lt;Calculator!$G$18),"—",ROUND((1+SQRT(((50*POWER(80,POWER(COS(PI()*MOD(Calculator!$B$38/Calculator!$F$18,1)),2))+MIN(500,MAX(30,100*EXP(-0.3*'VSWR Calculator'!$C$24)*(1+3*ABS(MOD('VSWR Calculator'!$C$23/Calculator!$F$18/2,1)-0.5))))/'VSWR Calculator'!$C$25)-$C88)^2+(1500*ABS(SIN(2*PI()*MOD(Calculator!$B$38/Calculator!$F$18,1)))*IF(MOD(Calculator!$B$38/Calculator!$F$18,1)&lt;0.5,-1,1))^2)/SQRT(((50*POWER(80,POWER(COS(PI()*MOD(Calculator!$B$38/Calculator!$F$18,1)),2))+MIN(500,MAX(30,100*EXP(-0.3*'VSWR Calculator'!$C$24)*(1+3*ABS(MOD('VSWR Calculator'!$C$23/Calculator!$F$18/2,1)-0.5))))/'VSWR Calculator'!$C$25)+$C88)^2+(1500*ABS(SIN(2*PI()*MOD(Calculator!$B$38/Calculator!$F$18,1)))*IF(MOD(Calculator!$B$38/Calculator!$F$18,1)&lt;0.5,-1,1))^2))/(1-SQRT(((50*POWER(80,POWER(COS(PI()*MOD(Calculator!$B$38/Calculator!$F$18,1)),2))+MIN(500,MAX(30,100*EXP(-0.3*'VSWR Calculator'!$C$24)*(1+3*ABS(MOD('VSWR Calculator'!$C$23/Calculator!$F$18/2,1)-0.5))))/'VSWR Calculator'!$C$25)-$C88)^2+(1500*ABS(SIN(2*PI()*MOD(Calculator!$B$38/Calculator!$F$18,1)))*IF(MOD(Calculator!$B$38/Calculator!$F$18,1)&lt;0.5,-1,1))^2)/SQRT(((50*POWER(80,POWER(COS(PI()*MOD(Calculator!$B$38/Calculator!$F$18,1)),2))+MIN(500,MAX(30,100*EXP(-0.3*'VSWR Calculator'!$C$24)*(1+3*ABS(MOD('VSWR Calculator'!$C$23/Calculator!$F$18/2,1)-0.5))))/'VSWR Calculator'!$C$25)+$C88)^2+(1500*ABS(SIN(2*PI()*MOD(Calculator!$B$38/Calculator!$F$18,1)))*IF(MOD(Calculator!$B$38/Calculator!$F$18,1)&lt;0.5,-1,1))^2)),2))</f>
        <v>—</v>
      </c>
      <c r="IG88" s="253" t="str">
        <f aca="false">IF(OR(Calculator!$E$19&lt;&gt;"YES",Calculator!$B$38&lt;Calculator!$G$19),"—",ROUND((1+SQRT(((50*POWER(80,POWER(COS(PI()*MOD(Calculator!$B$38/Calculator!$F$19,1)),2))+MIN(500,MAX(30,100*EXP(-0.3*'VSWR Calculator'!$C$24)*(1+3*ABS(MOD('VSWR Calculator'!$C$23/Calculator!$F$19/2,1)-0.5))))/'VSWR Calculator'!$C$25)-$C88)^2+(1500*ABS(SIN(2*PI()*MOD(Calculator!$B$38/Calculator!$F$19,1)))*IF(MOD(Calculator!$B$38/Calculator!$F$19,1)&lt;0.5,-1,1))^2)/SQRT(((50*POWER(80,POWER(COS(PI()*MOD(Calculator!$B$38/Calculator!$F$19,1)),2))+MIN(500,MAX(30,100*EXP(-0.3*'VSWR Calculator'!$C$24)*(1+3*ABS(MOD('VSWR Calculator'!$C$23/Calculator!$F$19/2,1)-0.5))))/'VSWR Calculator'!$C$25)+$C88)^2+(1500*ABS(SIN(2*PI()*MOD(Calculator!$B$38/Calculator!$F$19,1)))*IF(MOD(Calculator!$B$38/Calculator!$F$19,1)&lt;0.5,-1,1))^2))/(1-SQRT(((50*POWER(80,POWER(COS(PI()*MOD(Calculator!$B$38/Calculator!$F$19,1)),2))+MIN(500,MAX(30,100*EXP(-0.3*'VSWR Calculator'!$C$24)*(1+3*ABS(MOD('VSWR Calculator'!$C$23/Calculator!$F$19/2,1)-0.5))))/'VSWR Calculator'!$C$25)-$C88)^2+(1500*ABS(SIN(2*PI()*MOD(Calculator!$B$38/Calculator!$F$19,1)))*IF(MOD(Calculator!$B$38/Calculator!$F$19,1)&lt;0.5,-1,1))^2)/SQRT(((50*POWER(80,POWER(COS(PI()*MOD(Calculator!$B$38/Calculator!$F$19,1)),2))+MIN(500,MAX(30,100*EXP(-0.3*'VSWR Calculator'!$C$24)*(1+3*ABS(MOD('VSWR Calculator'!$C$23/Calculator!$F$19/2,1)-0.5))))/'VSWR Calculator'!$C$25)+$C88)^2+(1500*ABS(SIN(2*PI()*MOD(Calculator!$B$38/Calculator!$F$19,1)))*IF(MOD(Calculator!$B$38/Calculator!$F$19,1)&lt;0.5,-1,1))^2)),2))</f>
        <v>—</v>
      </c>
      <c r="IH88" s="253" t="str">
        <f aca="false">IF(OR(Calculator!$E$20&lt;&gt;"YES",Calculator!$B$38&lt;Calculator!$G$20),"—",ROUND((1+SQRT(((50*POWER(80,POWER(COS(PI()*MOD(Calculator!$B$38/Calculator!$F$20,1)),2))+MIN(500,MAX(30,100*EXP(-0.3*'VSWR Calculator'!$C$24)*(1+3*ABS(MOD('VSWR Calculator'!$C$23/Calculator!$F$20/2,1)-0.5))))/'VSWR Calculator'!$C$25)-$C88)^2+(1500*ABS(SIN(2*PI()*MOD(Calculator!$B$38/Calculator!$F$20,1)))*IF(MOD(Calculator!$B$38/Calculator!$F$20,1)&lt;0.5,-1,1))^2)/SQRT(((50*POWER(80,POWER(COS(PI()*MOD(Calculator!$B$38/Calculator!$F$20,1)),2))+MIN(500,MAX(30,100*EXP(-0.3*'VSWR Calculator'!$C$24)*(1+3*ABS(MOD('VSWR Calculator'!$C$23/Calculator!$F$20/2,1)-0.5))))/'VSWR Calculator'!$C$25)+$C88)^2+(1500*ABS(SIN(2*PI()*MOD(Calculator!$B$38/Calculator!$F$20,1)))*IF(MOD(Calculator!$B$38/Calculator!$F$20,1)&lt;0.5,-1,1))^2))/(1-SQRT(((50*POWER(80,POWER(COS(PI()*MOD(Calculator!$B$38/Calculator!$F$20,1)),2))+MIN(500,MAX(30,100*EXP(-0.3*'VSWR Calculator'!$C$24)*(1+3*ABS(MOD('VSWR Calculator'!$C$23/Calculator!$F$20/2,1)-0.5))))/'VSWR Calculator'!$C$25)-$C88)^2+(1500*ABS(SIN(2*PI()*MOD(Calculator!$B$38/Calculator!$F$20,1)))*IF(MOD(Calculator!$B$38/Calculator!$F$20,1)&lt;0.5,-1,1))^2)/SQRT(((50*POWER(80,POWER(COS(PI()*MOD(Calculator!$B$38/Calculator!$F$20,1)),2))+MIN(500,MAX(30,100*EXP(-0.3*'VSWR Calculator'!$C$24)*(1+3*ABS(MOD('VSWR Calculator'!$C$23/Calculator!$F$20/2,1)-0.5))))/'VSWR Calculator'!$C$25)+$C88)^2+(1500*ABS(SIN(2*PI()*MOD(Calculator!$B$38/Calculator!$F$20,1)))*IF(MOD(Calculator!$B$38/Calculator!$F$20,1)&lt;0.5,-1,1))^2)),2))</f>
        <v>—</v>
      </c>
      <c r="II88" s="253" t="str">
        <f aca="false">IF(OR(Calculator!$E$21&lt;&gt;"YES",Calculator!$B$38&lt;Calculator!$G$21),"—",ROUND((1+SQRT(((50*POWER(80,POWER(COS(PI()*MOD(Calculator!$B$38/Calculator!$F$21,1)),2))+MIN(500,MAX(30,100*EXP(-0.3*'VSWR Calculator'!$C$24)*(1+3*ABS(MOD('VSWR Calculator'!$C$23/Calculator!$F$21/2,1)-0.5))))/'VSWR Calculator'!$C$25)-$C88)^2+(1500*ABS(SIN(2*PI()*MOD(Calculator!$B$38/Calculator!$F$21,1)))*IF(MOD(Calculator!$B$38/Calculator!$F$21,1)&lt;0.5,-1,1))^2)/SQRT(((50*POWER(80,POWER(COS(PI()*MOD(Calculator!$B$38/Calculator!$F$21,1)),2))+MIN(500,MAX(30,100*EXP(-0.3*'VSWR Calculator'!$C$24)*(1+3*ABS(MOD('VSWR Calculator'!$C$23/Calculator!$F$21/2,1)-0.5))))/'VSWR Calculator'!$C$25)+$C88)^2+(1500*ABS(SIN(2*PI()*MOD(Calculator!$B$38/Calculator!$F$21,1)))*IF(MOD(Calculator!$B$38/Calculator!$F$21,1)&lt;0.5,-1,1))^2))/(1-SQRT(((50*POWER(80,POWER(COS(PI()*MOD(Calculator!$B$38/Calculator!$F$21,1)),2))+MIN(500,MAX(30,100*EXP(-0.3*'VSWR Calculator'!$C$24)*(1+3*ABS(MOD('VSWR Calculator'!$C$23/Calculator!$F$21/2,1)-0.5))))/'VSWR Calculator'!$C$25)-$C88)^2+(1500*ABS(SIN(2*PI()*MOD(Calculator!$B$38/Calculator!$F$21,1)))*IF(MOD(Calculator!$B$38/Calculator!$F$21,1)&lt;0.5,-1,1))^2)/SQRT(((50*POWER(80,POWER(COS(PI()*MOD(Calculator!$B$38/Calculator!$F$21,1)),2))+MIN(500,MAX(30,100*EXP(-0.3*'VSWR Calculator'!$C$24)*(1+3*ABS(MOD('VSWR Calculator'!$C$23/Calculator!$F$21/2,1)-0.5))))/'VSWR Calculator'!$C$25)+$C88)^2+(1500*ABS(SIN(2*PI()*MOD(Calculator!$B$38/Calculator!$F$21,1)))*IF(MOD(Calculator!$B$38/Calculator!$F$21,1)&lt;0.5,-1,1))^2)),2))</f>
        <v>—</v>
      </c>
      <c r="IJ88" s="253" t="str">
        <f aca="false">IF(OR(Calculator!$E$22&lt;&gt;"YES",Calculator!$B$38&lt;Calculator!$G$22),"—",ROUND((1+SQRT(((50*POWER(80,POWER(COS(PI()*MOD(Calculator!$B$38/Calculator!$F$22,1)),2))+MIN(500,MAX(30,100*EXP(-0.3*'VSWR Calculator'!$C$24)*(1+3*ABS(MOD('VSWR Calculator'!$C$23/Calculator!$F$22/2,1)-0.5))))/'VSWR Calculator'!$C$25)-$C88)^2+(1500*ABS(SIN(2*PI()*MOD(Calculator!$B$38/Calculator!$F$22,1)))*IF(MOD(Calculator!$B$38/Calculator!$F$22,1)&lt;0.5,-1,1))^2)/SQRT(((50*POWER(80,POWER(COS(PI()*MOD(Calculator!$B$38/Calculator!$F$22,1)),2))+MIN(500,MAX(30,100*EXP(-0.3*'VSWR Calculator'!$C$24)*(1+3*ABS(MOD('VSWR Calculator'!$C$23/Calculator!$F$22/2,1)-0.5))))/'VSWR Calculator'!$C$25)+$C88)^2+(1500*ABS(SIN(2*PI()*MOD(Calculator!$B$38/Calculator!$F$22,1)))*IF(MOD(Calculator!$B$38/Calculator!$F$22,1)&lt;0.5,-1,1))^2))/(1-SQRT(((50*POWER(80,POWER(COS(PI()*MOD(Calculator!$B$38/Calculator!$F$22,1)),2))+MIN(500,MAX(30,100*EXP(-0.3*'VSWR Calculator'!$C$24)*(1+3*ABS(MOD('VSWR Calculator'!$C$23/Calculator!$F$22/2,1)-0.5))))/'VSWR Calculator'!$C$25)-$C88)^2+(1500*ABS(SIN(2*PI()*MOD(Calculator!$B$38/Calculator!$F$22,1)))*IF(MOD(Calculator!$B$38/Calculator!$F$22,1)&lt;0.5,-1,1))^2)/SQRT(((50*POWER(80,POWER(COS(PI()*MOD(Calculator!$B$38/Calculator!$F$22,1)),2))+MIN(500,MAX(30,100*EXP(-0.3*'VSWR Calculator'!$C$24)*(1+3*ABS(MOD('VSWR Calculator'!$C$23/Calculator!$F$22/2,1)-0.5))))/'VSWR Calculator'!$C$25)+$C88)^2+(1500*ABS(SIN(2*PI()*MOD(Calculator!$B$38/Calculator!$F$22,1)))*IF(MOD(Calculator!$B$38/Calculator!$F$22,1)&lt;0.5,-1,1))^2)),2))</f>
        <v>—</v>
      </c>
      <c r="IK88" s="253" t="n">
        <f aca="false">IFERROR(ROUND((IF(ISNUMBER(HZ88),HZ88,0)+IF(ISNUMBER(IA88),IA88,0)+IF(ISNUMBER(IB88),IB88,0)+IF(ISNUMBER(IC88),IC88,0)+IF(ISNUMBER(ID88),ID88,0)+IF(ISNUMBER(IE88),IE88,0)+IF(ISNUMBER(IF88),IF88,0)+IF(ISNUMBER(IG88),IG88,0)+IF(ISNUMBER(IH88),IH88,0)+IF(ISNUMBER(II88),II88,0)+IF(ISNUMBER(IJ88),IJ88,0))/(IF(ISNUMBER(HZ88),1,0)+IF(ISNUMBER(IA88),1,0)+IF(ISNUMBER(IB88),1,0)+IF(ISNUMBER(IC88),1,0)+IF(ISNUMBER(ID88),1,0)+IF(ISNUMBER(IE88),1,0)+IF(ISNUMBER(IF88),1,0)+IF(ISNUMBER(IG88),1,0)+IF(ISNUMBER(IH88),1,0)+IF(ISNUMBER(II88),1,0)+IF(ISNUMBER(IJ88),1,0)),4),"")</f>
        <v>10.04</v>
      </c>
    </row>
    <row r="89" customFormat="false" ht="15" hidden="false" customHeight="true" outlineLevel="0" collapsed="false">
      <c r="A89" s="261" t="s">
        <v>531</v>
      </c>
      <c r="B89" s="261" t="s">
        <v>339</v>
      </c>
      <c r="C89" s="265" t="n">
        <v>2750</v>
      </c>
      <c r="D89" s="266" t="str">
        <f aca="false">IF(OR(Calculator!$E$12&lt;&gt;"YES",Calculator!$B$29&lt;Calculator!$G$12),"—",ROUND((1+SQRT(((50*POWER(80,POWER(COS(PI()*MOD(Calculator!$B$29/Calculator!$F$12,1)),2))-$C89)^2+(1500*ABS(SIN(2*PI()*MOD(Calculator!$B$29/Calculator!$F$12,1)))*IF(MOD(Calculator!$B$29/Calculator!$F$12,1)&lt;0.5,-1,1))^2)/((50*POWER(80,POWER(COS(PI()*MOD(Calculator!$B$29/Calculator!$F$12,1)),2))+$C89)^2+(1500*ABS(SIN(2*PI()*MOD(Calculator!$B$29/Calculator!$F$12,1)))*IF(MOD(Calculator!$B$29/Calculator!$F$12,1)&lt;0.5,-1,1))^2)))/(1-SQRT(((50*POWER(80,POWER(COS(PI()*MOD(Calculator!$B$29/Calculator!$F$12,1)),2))-$C89)^2+(1500*ABS(SIN(2*PI()*MOD(Calculator!$B$29/Calculator!$F$12,1)))*IF(MOD(Calculator!$B$29/Calculator!$F$12,1)&lt;0.5,-1,1))^2)/((50*POWER(80,POWER(COS(PI()*MOD(Calculator!$B$29/Calculator!$F$12,1)),2))+$C89)^2+(1500*ABS(SIN(2*PI()*MOD(Calculator!$B$29/Calculator!$F$12,1)))*IF(MOD(Calculator!$B$29/Calculator!$F$12,1)&lt;0.5,-1,1))^2))),2))</f>
        <v>—</v>
      </c>
      <c r="E89" s="266" t="str">
        <f aca="false">IF(OR(Calculator!$E$13&lt;&gt;"YES",Calculator!$B$29&lt;Calculator!$G$13),"—",ROUND((1+SQRT(((50*POWER(80,POWER(COS(PI()*MOD(Calculator!$B$29/Calculator!$F$13,1)),2))-$C89)^2+(1500*ABS(SIN(2*PI()*MOD(Calculator!$B$29/Calculator!$F$13,1)))*IF(MOD(Calculator!$B$29/Calculator!$F$13,1)&lt;0.5,-1,1))^2)/((50*POWER(80,POWER(COS(PI()*MOD(Calculator!$B$29/Calculator!$F$13,1)),2))+$C89)^2+(1500*ABS(SIN(2*PI()*MOD(Calculator!$B$29/Calculator!$F$13,1)))*IF(MOD(Calculator!$B$29/Calculator!$F$13,1)&lt;0.5,-1,1))^2)))/(1-SQRT(((50*POWER(80,POWER(COS(PI()*MOD(Calculator!$B$29/Calculator!$F$13,1)),2))-$C89)^2+(1500*ABS(SIN(2*PI()*MOD(Calculator!$B$29/Calculator!$F$13,1)))*IF(MOD(Calculator!$B$29/Calculator!$F$13,1)&lt;0.5,-1,1))^2)/((50*POWER(80,POWER(COS(PI()*MOD(Calculator!$B$29/Calculator!$F$13,1)),2))+$C89)^2+(1500*ABS(SIN(2*PI()*MOD(Calculator!$B$29/Calculator!$F$13,1)))*IF(MOD(Calculator!$B$29/Calculator!$F$13,1)&lt;0.5,-1,1))^2))),2))</f>
        <v>—</v>
      </c>
      <c r="F89" s="266" t="str">
        <f aca="false">IF(OR(Calculator!$E$14&lt;&gt;"YES",Calculator!$B$29&lt;Calculator!$G$14),"—",ROUND((1+SQRT(((50*POWER(80,POWER(COS(PI()*MOD(Calculator!$B$29/Calculator!$F$14,1)),2))-$C89)^2+(1500*ABS(SIN(2*PI()*MOD(Calculator!$B$29/Calculator!$F$14,1)))*IF(MOD(Calculator!$B$29/Calculator!$F$14,1)&lt;0.5,-1,1))^2)/((50*POWER(80,POWER(COS(PI()*MOD(Calculator!$B$29/Calculator!$F$14,1)),2))+$C89)^2+(1500*ABS(SIN(2*PI()*MOD(Calculator!$B$29/Calculator!$F$14,1)))*IF(MOD(Calculator!$B$29/Calculator!$F$14,1)&lt;0.5,-1,1))^2)))/(1-SQRT(((50*POWER(80,POWER(COS(PI()*MOD(Calculator!$B$29/Calculator!$F$14,1)),2))-$C89)^2+(1500*ABS(SIN(2*PI()*MOD(Calculator!$B$29/Calculator!$F$14,1)))*IF(MOD(Calculator!$B$29/Calculator!$F$14,1)&lt;0.5,-1,1))^2)/((50*POWER(80,POWER(COS(PI()*MOD(Calculator!$B$29/Calculator!$F$14,1)),2))+$C89)^2+(1500*ABS(SIN(2*PI()*MOD(Calculator!$B$29/Calculator!$F$14,1)))*IF(MOD(Calculator!$B$29/Calculator!$F$14,1)&lt;0.5,-1,1))^2))),2))</f>
        <v>—</v>
      </c>
      <c r="G89" s="266" t="n">
        <f aca="false">IF(OR(Calculator!$E$15&lt;&gt;"YES",Calculator!$B$29&lt;Calculator!$G$15),"—",ROUND((1+SQRT(((50*POWER(80,POWER(COS(PI()*MOD(Calculator!$B$29/Calculator!$F$15,1)),2))-$C89)^2+(1500*ABS(SIN(2*PI()*MOD(Calculator!$B$29/Calculator!$F$15,1)))*IF(MOD(Calculator!$B$29/Calculator!$F$15,1)&lt;0.5,-1,1))^2)/((50*POWER(80,POWER(COS(PI()*MOD(Calculator!$B$29/Calculator!$F$15,1)),2))+$C89)^2+(1500*ABS(SIN(2*PI()*MOD(Calculator!$B$29/Calculator!$F$15,1)))*IF(MOD(Calculator!$B$29/Calculator!$F$15,1)&lt;0.5,-1,1))^2)))/(1-SQRT(((50*POWER(80,POWER(COS(PI()*MOD(Calculator!$B$29/Calculator!$F$15,1)),2))-$C89)^2+(1500*ABS(SIN(2*PI()*MOD(Calculator!$B$29/Calculator!$F$15,1)))*IF(MOD(Calculator!$B$29/Calculator!$F$15,1)&lt;0.5,-1,1))^2)/((50*POWER(80,POWER(COS(PI()*MOD(Calculator!$B$29/Calculator!$F$15,1)),2))+$C89)^2+(1500*ABS(SIN(2*PI()*MOD(Calculator!$B$29/Calculator!$F$15,1)))*IF(MOD(Calculator!$B$29/Calculator!$F$15,1)&lt;0.5,-1,1))^2))),2))</f>
        <v>22.35</v>
      </c>
      <c r="H89" s="266" t="str">
        <f aca="false">IF(OR(Calculator!$E$16&lt;&gt;"YES",Calculator!$B$29&lt;Calculator!$G$16),"—",ROUND((1+SQRT(((50*POWER(80,POWER(COS(PI()*MOD(Calculator!$B$29/Calculator!$F$16,1)),2))-$C89)^2+(1500*ABS(SIN(2*PI()*MOD(Calculator!$B$29/Calculator!$F$16,1)))*IF(MOD(Calculator!$B$29/Calculator!$F$16,1)&lt;0.5,-1,1))^2)/((50*POWER(80,POWER(COS(PI()*MOD(Calculator!$B$29/Calculator!$F$16,1)),2))+$C89)^2+(1500*ABS(SIN(2*PI()*MOD(Calculator!$B$29/Calculator!$F$16,1)))*IF(MOD(Calculator!$B$29/Calculator!$F$16,1)&lt;0.5,-1,1))^2)))/(1-SQRT(((50*POWER(80,POWER(COS(PI()*MOD(Calculator!$B$29/Calculator!$F$16,1)),2))-$C89)^2+(1500*ABS(SIN(2*PI()*MOD(Calculator!$B$29/Calculator!$F$16,1)))*IF(MOD(Calculator!$B$29/Calculator!$F$16,1)&lt;0.5,-1,1))^2)/((50*POWER(80,POWER(COS(PI()*MOD(Calculator!$B$29/Calculator!$F$16,1)),2))+$C89)^2+(1500*ABS(SIN(2*PI()*MOD(Calculator!$B$29/Calculator!$F$16,1)))*IF(MOD(Calculator!$B$29/Calculator!$F$16,1)&lt;0.5,-1,1))^2))),2))</f>
        <v>—</v>
      </c>
      <c r="I89" s="266" t="n">
        <f aca="false">IF(OR(Calculator!$E$17&lt;&gt;"YES",Calculator!$B$29&lt;Calculator!$G$17),"—",ROUND((1+SQRT(((50*POWER(80,POWER(COS(PI()*MOD(Calculator!$B$29/Calculator!$F$17,1)),2))-$C89)^2+(1500*ABS(SIN(2*PI()*MOD(Calculator!$B$29/Calculator!$F$17,1)))*IF(MOD(Calculator!$B$29/Calculator!$F$17,1)&lt;0.5,-1,1))^2)/((50*POWER(80,POWER(COS(PI()*MOD(Calculator!$B$29/Calculator!$F$17,1)),2))+$C89)^2+(1500*ABS(SIN(2*PI()*MOD(Calculator!$B$29/Calculator!$F$17,1)))*IF(MOD(Calculator!$B$29/Calculator!$F$17,1)&lt;0.5,-1,1))^2)))/(1-SQRT(((50*POWER(80,POWER(COS(PI()*MOD(Calculator!$B$29/Calculator!$F$17,1)),2))-$C89)^2+(1500*ABS(SIN(2*PI()*MOD(Calculator!$B$29/Calculator!$F$17,1)))*IF(MOD(Calculator!$B$29/Calculator!$F$17,1)&lt;0.5,-1,1))^2)/((50*POWER(80,POWER(COS(PI()*MOD(Calculator!$B$29/Calculator!$F$17,1)),2))+$C89)^2+(1500*ABS(SIN(2*PI()*MOD(Calculator!$B$29/Calculator!$F$17,1)))*IF(MOD(Calculator!$B$29/Calculator!$F$17,1)&lt;0.5,-1,1))^2))),2))</f>
        <v>20.11</v>
      </c>
      <c r="J89" s="266" t="str">
        <f aca="false">IF(OR(Calculator!$E$18&lt;&gt;"YES",Calculator!$B$29&lt;Calculator!$G$18),"—",ROUND((1+SQRT(((50*POWER(80,POWER(COS(PI()*MOD(Calculator!$B$29/Calculator!$F$18,1)),2))-$C89)^2+(1500*ABS(SIN(2*PI()*MOD(Calculator!$B$29/Calculator!$F$18,1)))*IF(MOD(Calculator!$B$29/Calculator!$F$18,1)&lt;0.5,-1,1))^2)/((50*POWER(80,POWER(COS(PI()*MOD(Calculator!$B$29/Calculator!$F$18,1)),2))+$C89)^2+(1500*ABS(SIN(2*PI()*MOD(Calculator!$B$29/Calculator!$F$18,1)))*IF(MOD(Calculator!$B$29/Calculator!$F$18,1)&lt;0.5,-1,1))^2)))/(1-SQRT(((50*POWER(80,POWER(COS(PI()*MOD(Calculator!$B$29/Calculator!$F$18,1)),2))-$C89)^2+(1500*ABS(SIN(2*PI()*MOD(Calculator!$B$29/Calculator!$F$18,1)))*IF(MOD(Calculator!$B$29/Calculator!$F$18,1)&lt;0.5,-1,1))^2)/((50*POWER(80,POWER(COS(PI()*MOD(Calculator!$B$29/Calculator!$F$18,1)),2))+$C89)^2+(1500*ABS(SIN(2*PI()*MOD(Calculator!$B$29/Calculator!$F$18,1)))*IF(MOD(Calculator!$B$29/Calculator!$F$18,1)&lt;0.5,-1,1))^2))),2))</f>
        <v>—</v>
      </c>
      <c r="K89" s="266" t="str">
        <f aca="false">IF(OR(Calculator!$E$19&lt;&gt;"YES",Calculator!$B$29&lt;Calculator!$G$19),"—",ROUND((1+SQRT(((50*POWER(80,POWER(COS(PI()*MOD(Calculator!$B$29/Calculator!$F$19,1)),2))-$C89)^2+(1500*ABS(SIN(2*PI()*MOD(Calculator!$B$29/Calculator!$F$19,1)))*IF(MOD(Calculator!$B$29/Calculator!$F$19,1)&lt;0.5,-1,1))^2)/((50*POWER(80,POWER(COS(PI()*MOD(Calculator!$B$29/Calculator!$F$19,1)),2))+$C89)^2+(1500*ABS(SIN(2*PI()*MOD(Calculator!$B$29/Calculator!$F$19,1)))*IF(MOD(Calculator!$B$29/Calculator!$F$19,1)&lt;0.5,-1,1))^2)))/(1-SQRT(((50*POWER(80,POWER(COS(PI()*MOD(Calculator!$B$29/Calculator!$F$19,1)),2))-$C89)^2+(1500*ABS(SIN(2*PI()*MOD(Calculator!$B$29/Calculator!$F$19,1)))*IF(MOD(Calculator!$B$29/Calculator!$F$19,1)&lt;0.5,-1,1))^2)/((50*POWER(80,POWER(COS(PI()*MOD(Calculator!$B$29/Calculator!$F$19,1)),2))+$C89)^2+(1500*ABS(SIN(2*PI()*MOD(Calculator!$B$29/Calculator!$F$19,1)))*IF(MOD(Calculator!$B$29/Calculator!$F$19,1)&lt;0.5,-1,1))^2))),2))</f>
        <v>—</v>
      </c>
      <c r="L89" s="266" t="str">
        <f aca="false">IF(OR(Calculator!$E$20&lt;&gt;"YES",Calculator!$B$29&lt;Calculator!$G$20),"—",ROUND((1+SQRT(((50*POWER(80,POWER(COS(PI()*MOD(Calculator!$B$29/Calculator!$F$20,1)),2))-$C89)^2+(1500*ABS(SIN(2*PI()*MOD(Calculator!$B$29/Calculator!$F$20,1)))*IF(MOD(Calculator!$B$29/Calculator!$F$20,1)&lt;0.5,-1,1))^2)/((50*POWER(80,POWER(COS(PI()*MOD(Calculator!$B$29/Calculator!$F$20,1)),2))+$C89)^2+(1500*ABS(SIN(2*PI()*MOD(Calculator!$B$29/Calculator!$F$20,1)))*IF(MOD(Calculator!$B$29/Calculator!$F$20,1)&lt;0.5,-1,1))^2)))/(1-SQRT(((50*POWER(80,POWER(COS(PI()*MOD(Calculator!$B$29/Calculator!$F$20,1)),2))-$C89)^2+(1500*ABS(SIN(2*PI()*MOD(Calculator!$B$29/Calculator!$F$20,1)))*IF(MOD(Calculator!$B$29/Calculator!$F$20,1)&lt;0.5,-1,1))^2)/((50*POWER(80,POWER(COS(PI()*MOD(Calculator!$B$29/Calculator!$F$20,1)),2))+$C89)^2+(1500*ABS(SIN(2*PI()*MOD(Calculator!$B$29/Calculator!$F$20,1)))*IF(MOD(Calculator!$B$29/Calculator!$F$20,1)&lt;0.5,-1,1))^2))),2))</f>
        <v>—</v>
      </c>
      <c r="M89" s="266" t="str">
        <f aca="false">IF(OR(Calculator!$E$21&lt;&gt;"YES",Calculator!$B$29&lt;Calculator!$G$21),"—",ROUND((1+SQRT(((50*POWER(80,POWER(COS(PI()*MOD(Calculator!$B$29/Calculator!$F$21,1)),2))-$C89)^2+(1500*ABS(SIN(2*PI()*MOD(Calculator!$B$29/Calculator!$F$21,1)))*IF(MOD(Calculator!$B$29/Calculator!$F$21,1)&lt;0.5,-1,1))^2)/((50*POWER(80,POWER(COS(PI()*MOD(Calculator!$B$29/Calculator!$F$21,1)),2))+$C89)^2+(1500*ABS(SIN(2*PI()*MOD(Calculator!$B$29/Calculator!$F$21,1)))*IF(MOD(Calculator!$B$29/Calculator!$F$21,1)&lt;0.5,-1,1))^2)))/(1-SQRT(((50*POWER(80,POWER(COS(PI()*MOD(Calculator!$B$29/Calculator!$F$21,1)),2))-$C89)^2+(1500*ABS(SIN(2*PI()*MOD(Calculator!$B$29/Calculator!$F$21,1)))*IF(MOD(Calculator!$B$29/Calculator!$F$21,1)&lt;0.5,-1,1))^2)/((50*POWER(80,POWER(COS(PI()*MOD(Calculator!$B$29/Calculator!$F$21,1)),2))+$C89)^2+(1500*ABS(SIN(2*PI()*MOD(Calculator!$B$29/Calculator!$F$21,1)))*IF(MOD(Calculator!$B$29/Calculator!$F$21,1)&lt;0.5,-1,1))^2))),2))</f>
        <v>—</v>
      </c>
      <c r="N89" s="266" t="str">
        <f aca="false">IF(OR(Calculator!$E$22&lt;&gt;"YES",Calculator!$B$29&lt;Calculator!$G$22),"—",ROUND((1+SQRT(((50*POWER(80,POWER(COS(PI()*MOD(Calculator!$B$29/Calculator!$F$22,1)),2))-$C89)^2+(1500*ABS(SIN(2*PI()*MOD(Calculator!$B$29/Calculator!$F$22,1)))*IF(MOD(Calculator!$B$29/Calculator!$F$22,1)&lt;0.5,-1,1))^2)/((50*POWER(80,POWER(COS(PI()*MOD(Calculator!$B$29/Calculator!$F$22,1)),2))+$C89)^2+(1500*ABS(SIN(2*PI()*MOD(Calculator!$B$29/Calculator!$F$22,1)))*IF(MOD(Calculator!$B$29/Calculator!$F$22,1)&lt;0.5,-1,1))^2)))/(1-SQRT(((50*POWER(80,POWER(COS(PI()*MOD(Calculator!$B$29/Calculator!$F$22,1)),2))-$C89)^2+(1500*ABS(SIN(2*PI()*MOD(Calculator!$B$29/Calculator!$F$22,1)))*IF(MOD(Calculator!$B$29/Calculator!$F$22,1)&lt;0.5,-1,1))^2)/((50*POWER(80,POWER(COS(PI()*MOD(Calculator!$B$29/Calculator!$F$22,1)),2))+$C89)^2+(1500*ABS(SIN(2*PI()*MOD(Calculator!$B$29/Calculator!$F$22,1)))*IF(MOD(Calculator!$B$29/Calculator!$F$22,1)&lt;0.5,-1,1))^2))),2))</f>
        <v>—</v>
      </c>
      <c r="O89" s="292" t="n">
        <f aca="false">IFERROR(ROUND((IF(ISNUMBER(D89),D89,0)+IF(ISNUMBER(E89),E89,0)+IF(ISNUMBER(F89),F89,0)+IF(ISNUMBER(G89),G89,0)+IF(ISNUMBER(H89),H89,0)+IF(ISNUMBER(I89),I89,0)+IF(ISNUMBER(J89),J89,0)+IF(ISNUMBER(K89),K89,0)+IF(ISNUMBER(L89),L89,0)+IF(ISNUMBER(M89),M89,0)+IF(ISNUMBER(N89),N89,0))/(IF(ISNUMBER(D89),1,0)+IF(ISNUMBER(E89),1,0)+IF(ISNUMBER(F89),1,0)+IF(ISNUMBER(G89),1,0)+IF(ISNUMBER(H89),1,0)+IF(ISNUMBER(I89),1,0)+IF(ISNUMBER(J89),1,0)+IF(ISNUMBER(K89),1,0)+IF(ISNUMBER(L89),1,0)+IF(ISNUMBER(M89),1,0)+IF(ISNUMBER(N89),1,0)),4),"")</f>
        <v>21.23</v>
      </c>
      <c r="P89" s="266" t="str">
        <f aca="false">IF(OR(Calculator!$E$12&lt;&gt;"YES",Calculator!$B$30&lt;Calculator!$G$12),"—",ROUND((1+SQRT(((50*POWER(80,POWER(COS(PI()*MOD(Calculator!$B$30/Calculator!$F$12,1)),2))-$C89)^2+(1500*ABS(SIN(2*PI()*MOD(Calculator!$B$30/Calculator!$F$12,1)))*IF(MOD(Calculator!$B$30/Calculator!$F$12,1)&lt;0.5,-1,1))^2)/((50*POWER(80,POWER(COS(PI()*MOD(Calculator!$B$30/Calculator!$F$12,1)),2))+$C89)^2+(1500*ABS(SIN(2*PI()*MOD(Calculator!$B$30/Calculator!$F$12,1)))*IF(MOD(Calculator!$B$30/Calculator!$F$12,1)&lt;0.5,-1,1))^2)))/(1-SQRT(((50*POWER(80,POWER(COS(PI()*MOD(Calculator!$B$30/Calculator!$F$12,1)),2))-$C89)^2+(1500*ABS(SIN(2*PI()*MOD(Calculator!$B$30/Calculator!$F$12,1)))*IF(MOD(Calculator!$B$30/Calculator!$F$12,1)&lt;0.5,-1,1))^2)/((50*POWER(80,POWER(COS(PI()*MOD(Calculator!$B$30/Calculator!$F$12,1)),2))+$C89)^2+(1500*ABS(SIN(2*PI()*MOD(Calculator!$B$30/Calculator!$F$12,1)))*IF(MOD(Calculator!$B$30/Calculator!$F$12,1)&lt;0.5,-1,1))^2))),2))</f>
        <v>—</v>
      </c>
      <c r="Q89" s="266" t="str">
        <f aca="false">IF(OR(Calculator!$E$13&lt;&gt;"YES",Calculator!$B$30&lt;Calculator!$G$13),"—",ROUND((1+SQRT(((50*POWER(80,POWER(COS(PI()*MOD(Calculator!$B$30/Calculator!$F$13,1)),2))-$C89)^2+(1500*ABS(SIN(2*PI()*MOD(Calculator!$B$30/Calculator!$F$13,1)))*IF(MOD(Calculator!$B$30/Calculator!$F$13,1)&lt;0.5,-1,1))^2)/((50*POWER(80,POWER(COS(PI()*MOD(Calculator!$B$30/Calculator!$F$13,1)),2))+$C89)^2+(1500*ABS(SIN(2*PI()*MOD(Calculator!$B$30/Calculator!$F$13,1)))*IF(MOD(Calculator!$B$30/Calculator!$F$13,1)&lt;0.5,-1,1))^2)))/(1-SQRT(((50*POWER(80,POWER(COS(PI()*MOD(Calculator!$B$30/Calculator!$F$13,1)),2))-$C89)^2+(1500*ABS(SIN(2*PI()*MOD(Calculator!$B$30/Calculator!$F$13,1)))*IF(MOD(Calculator!$B$30/Calculator!$F$13,1)&lt;0.5,-1,1))^2)/((50*POWER(80,POWER(COS(PI()*MOD(Calculator!$B$30/Calculator!$F$13,1)),2))+$C89)^2+(1500*ABS(SIN(2*PI()*MOD(Calculator!$B$30/Calculator!$F$13,1)))*IF(MOD(Calculator!$B$30/Calculator!$F$13,1)&lt;0.5,-1,1))^2))),2))</f>
        <v>—</v>
      </c>
      <c r="R89" s="266" t="str">
        <f aca="false">IF(OR(Calculator!$E$14&lt;&gt;"YES",Calculator!$B$30&lt;Calculator!$G$14),"—",ROUND((1+SQRT(((50*POWER(80,POWER(COS(PI()*MOD(Calculator!$B$30/Calculator!$F$14,1)),2))-$C89)^2+(1500*ABS(SIN(2*PI()*MOD(Calculator!$B$30/Calculator!$F$14,1)))*IF(MOD(Calculator!$B$30/Calculator!$F$14,1)&lt;0.5,-1,1))^2)/((50*POWER(80,POWER(COS(PI()*MOD(Calculator!$B$30/Calculator!$F$14,1)),2))+$C89)^2+(1500*ABS(SIN(2*PI()*MOD(Calculator!$B$30/Calculator!$F$14,1)))*IF(MOD(Calculator!$B$30/Calculator!$F$14,1)&lt;0.5,-1,1))^2)))/(1-SQRT(((50*POWER(80,POWER(COS(PI()*MOD(Calculator!$B$30/Calculator!$F$14,1)),2))-$C89)^2+(1500*ABS(SIN(2*PI()*MOD(Calculator!$B$30/Calculator!$F$14,1)))*IF(MOD(Calculator!$B$30/Calculator!$F$14,1)&lt;0.5,-1,1))^2)/((50*POWER(80,POWER(COS(PI()*MOD(Calculator!$B$30/Calculator!$F$14,1)),2))+$C89)^2+(1500*ABS(SIN(2*PI()*MOD(Calculator!$B$30/Calculator!$F$14,1)))*IF(MOD(Calculator!$B$30/Calculator!$F$14,1)&lt;0.5,-1,1))^2))),2))</f>
        <v>—</v>
      </c>
      <c r="S89" s="266" t="n">
        <f aca="false">IF(OR(Calculator!$E$15&lt;&gt;"YES",Calculator!$B$30&lt;Calculator!$G$15),"—",ROUND((1+SQRT(((50*POWER(80,POWER(COS(PI()*MOD(Calculator!$B$30/Calculator!$F$15,1)),2))-$C89)^2+(1500*ABS(SIN(2*PI()*MOD(Calculator!$B$30/Calculator!$F$15,1)))*IF(MOD(Calculator!$B$30/Calculator!$F$15,1)&lt;0.5,-1,1))^2)/((50*POWER(80,POWER(COS(PI()*MOD(Calculator!$B$30/Calculator!$F$15,1)),2))+$C89)^2+(1500*ABS(SIN(2*PI()*MOD(Calculator!$B$30/Calculator!$F$15,1)))*IF(MOD(Calculator!$B$30/Calculator!$F$15,1)&lt;0.5,-1,1))^2)))/(1-SQRT(((50*POWER(80,POWER(COS(PI()*MOD(Calculator!$B$30/Calculator!$F$15,1)),2))-$C89)^2+(1500*ABS(SIN(2*PI()*MOD(Calculator!$B$30/Calculator!$F$15,1)))*IF(MOD(Calculator!$B$30/Calculator!$F$15,1)&lt;0.5,-1,1))^2)/((50*POWER(80,POWER(COS(PI()*MOD(Calculator!$B$30/Calculator!$F$15,1)),2))+$C89)^2+(1500*ABS(SIN(2*PI()*MOD(Calculator!$B$30/Calculator!$F$15,1)))*IF(MOD(Calculator!$B$30/Calculator!$F$15,1)&lt;0.5,-1,1))^2))),2))</f>
        <v>21.17</v>
      </c>
      <c r="T89" s="266" t="str">
        <f aca="false">IF(OR(Calculator!$E$16&lt;&gt;"YES",Calculator!$B$30&lt;Calculator!$G$16),"—",ROUND((1+SQRT(((50*POWER(80,POWER(COS(PI()*MOD(Calculator!$B$30/Calculator!$F$16,1)),2))-$C89)^2+(1500*ABS(SIN(2*PI()*MOD(Calculator!$B$30/Calculator!$F$16,1)))*IF(MOD(Calculator!$B$30/Calculator!$F$16,1)&lt;0.5,-1,1))^2)/((50*POWER(80,POWER(COS(PI()*MOD(Calculator!$B$30/Calculator!$F$16,1)),2))+$C89)^2+(1500*ABS(SIN(2*PI()*MOD(Calculator!$B$30/Calculator!$F$16,1)))*IF(MOD(Calculator!$B$30/Calculator!$F$16,1)&lt;0.5,-1,1))^2)))/(1-SQRT(((50*POWER(80,POWER(COS(PI()*MOD(Calculator!$B$30/Calculator!$F$16,1)),2))-$C89)^2+(1500*ABS(SIN(2*PI()*MOD(Calculator!$B$30/Calculator!$F$16,1)))*IF(MOD(Calculator!$B$30/Calculator!$F$16,1)&lt;0.5,-1,1))^2)/((50*POWER(80,POWER(COS(PI()*MOD(Calculator!$B$30/Calculator!$F$16,1)),2))+$C89)^2+(1500*ABS(SIN(2*PI()*MOD(Calculator!$B$30/Calculator!$F$16,1)))*IF(MOD(Calculator!$B$30/Calculator!$F$16,1)&lt;0.5,-1,1))^2))),2))</f>
        <v>—</v>
      </c>
      <c r="U89" s="266" t="n">
        <f aca="false">IF(OR(Calculator!$E$17&lt;&gt;"YES",Calculator!$B$30&lt;Calculator!$G$17),"—",ROUND((1+SQRT(((50*POWER(80,POWER(COS(PI()*MOD(Calculator!$B$30/Calculator!$F$17,1)),2))-$C89)^2+(1500*ABS(SIN(2*PI()*MOD(Calculator!$B$30/Calculator!$F$17,1)))*IF(MOD(Calculator!$B$30/Calculator!$F$17,1)&lt;0.5,-1,1))^2)/((50*POWER(80,POWER(COS(PI()*MOD(Calculator!$B$30/Calculator!$F$17,1)),2))+$C89)^2+(1500*ABS(SIN(2*PI()*MOD(Calculator!$B$30/Calculator!$F$17,1)))*IF(MOD(Calculator!$B$30/Calculator!$F$17,1)&lt;0.5,-1,1))^2)))/(1-SQRT(((50*POWER(80,POWER(COS(PI()*MOD(Calculator!$B$30/Calculator!$F$17,1)),2))-$C89)^2+(1500*ABS(SIN(2*PI()*MOD(Calculator!$B$30/Calculator!$F$17,1)))*IF(MOD(Calculator!$B$30/Calculator!$F$17,1)&lt;0.5,-1,1))^2)/((50*POWER(80,POWER(COS(PI()*MOD(Calculator!$B$30/Calculator!$F$17,1)),2))+$C89)^2+(1500*ABS(SIN(2*PI()*MOD(Calculator!$B$30/Calculator!$F$17,1)))*IF(MOD(Calculator!$B$30/Calculator!$F$17,1)&lt;0.5,-1,1))^2))),2))</f>
        <v>22.41</v>
      </c>
      <c r="V89" s="266" t="str">
        <f aca="false">IF(OR(Calculator!$E$18&lt;&gt;"YES",Calculator!$B$30&lt;Calculator!$G$18),"—",ROUND((1+SQRT(((50*POWER(80,POWER(COS(PI()*MOD(Calculator!$B$30/Calculator!$F$18,1)),2))-$C89)^2+(1500*ABS(SIN(2*PI()*MOD(Calculator!$B$30/Calculator!$F$18,1)))*IF(MOD(Calculator!$B$30/Calculator!$F$18,1)&lt;0.5,-1,1))^2)/((50*POWER(80,POWER(COS(PI()*MOD(Calculator!$B$30/Calculator!$F$18,1)),2))+$C89)^2+(1500*ABS(SIN(2*PI()*MOD(Calculator!$B$30/Calculator!$F$18,1)))*IF(MOD(Calculator!$B$30/Calculator!$F$18,1)&lt;0.5,-1,1))^2)))/(1-SQRT(((50*POWER(80,POWER(COS(PI()*MOD(Calculator!$B$30/Calculator!$F$18,1)),2))-$C89)^2+(1500*ABS(SIN(2*PI()*MOD(Calculator!$B$30/Calculator!$F$18,1)))*IF(MOD(Calculator!$B$30/Calculator!$F$18,1)&lt;0.5,-1,1))^2)/((50*POWER(80,POWER(COS(PI()*MOD(Calculator!$B$30/Calculator!$F$18,1)),2))+$C89)^2+(1500*ABS(SIN(2*PI()*MOD(Calculator!$B$30/Calculator!$F$18,1)))*IF(MOD(Calculator!$B$30/Calculator!$F$18,1)&lt;0.5,-1,1))^2))),2))</f>
        <v>—</v>
      </c>
      <c r="W89" s="266" t="str">
        <f aca="false">IF(OR(Calculator!$E$19&lt;&gt;"YES",Calculator!$B$30&lt;Calculator!$G$19),"—",ROUND((1+SQRT(((50*POWER(80,POWER(COS(PI()*MOD(Calculator!$B$30/Calculator!$F$19,1)),2))-$C89)^2+(1500*ABS(SIN(2*PI()*MOD(Calculator!$B$30/Calculator!$F$19,1)))*IF(MOD(Calculator!$B$30/Calculator!$F$19,1)&lt;0.5,-1,1))^2)/((50*POWER(80,POWER(COS(PI()*MOD(Calculator!$B$30/Calculator!$F$19,1)),2))+$C89)^2+(1500*ABS(SIN(2*PI()*MOD(Calculator!$B$30/Calculator!$F$19,1)))*IF(MOD(Calculator!$B$30/Calculator!$F$19,1)&lt;0.5,-1,1))^2)))/(1-SQRT(((50*POWER(80,POWER(COS(PI()*MOD(Calculator!$B$30/Calculator!$F$19,1)),2))-$C89)^2+(1500*ABS(SIN(2*PI()*MOD(Calculator!$B$30/Calculator!$F$19,1)))*IF(MOD(Calculator!$B$30/Calculator!$F$19,1)&lt;0.5,-1,1))^2)/((50*POWER(80,POWER(COS(PI()*MOD(Calculator!$B$30/Calculator!$F$19,1)),2))+$C89)^2+(1500*ABS(SIN(2*PI()*MOD(Calculator!$B$30/Calculator!$F$19,1)))*IF(MOD(Calculator!$B$30/Calculator!$F$19,1)&lt;0.5,-1,1))^2))),2))</f>
        <v>—</v>
      </c>
      <c r="X89" s="266" t="str">
        <f aca="false">IF(OR(Calculator!$E$20&lt;&gt;"YES",Calculator!$B$30&lt;Calculator!$G$20),"—",ROUND((1+SQRT(((50*POWER(80,POWER(COS(PI()*MOD(Calculator!$B$30/Calculator!$F$20,1)),2))-$C89)^2+(1500*ABS(SIN(2*PI()*MOD(Calculator!$B$30/Calculator!$F$20,1)))*IF(MOD(Calculator!$B$30/Calculator!$F$20,1)&lt;0.5,-1,1))^2)/((50*POWER(80,POWER(COS(PI()*MOD(Calculator!$B$30/Calculator!$F$20,1)),2))+$C89)^2+(1500*ABS(SIN(2*PI()*MOD(Calculator!$B$30/Calculator!$F$20,1)))*IF(MOD(Calculator!$B$30/Calculator!$F$20,1)&lt;0.5,-1,1))^2)))/(1-SQRT(((50*POWER(80,POWER(COS(PI()*MOD(Calculator!$B$30/Calculator!$F$20,1)),2))-$C89)^2+(1500*ABS(SIN(2*PI()*MOD(Calculator!$B$30/Calculator!$F$20,1)))*IF(MOD(Calculator!$B$30/Calculator!$F$20,1)&lt;0.5,-1,1))^2)/((50*POWER(80,POWER(COS(PI()*MOD(Calculator!$B$30/Calculator!$F$20,1)),2))+$C89)^2+(1500*ABS(SIN(2*PI()*MOD(Calculator!$B$30/Calculator!$F$20,1)))*IF(MOD(Calculator!$B$30/Calculator!$F$20,1)&lt;0.5,-1,1))^2))),2))</f>
        <v>—</v>
      </c>
      <c r="Y89" s="266" t="str">
        <f aca="false">IF(OR(Calculator!$E$21&lt;&gt;"YES",Calculator!$B$30&lt;Calculator!$G$21),"—",ROUND((1+SQRT(((50*POWER(80,POWER(COS(PI()*MOD(Calculator!$B$30/Calculator!$F$21,1)),2))-$C89)^2+(1500*ABS(SIN(2*PI()*MOD(Calculator!$B$30/Calculator!$F$21,1)))*IF(MOD(Calculator!$B$30/Calculator!$F$21,1)&lt;0.5,-1,1))^2)/((50*POWER(80,POWER(COS(PI()*MOD(Calculator!$B$30/Calculator!$F$21,1)),2))+$C89)^2+(1500*ABS(SIN(2*PI()*MOD(Calculator!$B$30/Calculator!$F$21,1)))*IF(MOD(Calculator!$B$30/Calculator!$F$21,1)&lt;0.5,-1,1))^2)))/(1-SQRT(((50*POWER(80,POWER(COS(PI()*MOD(Calculator!$B$30/Calculator!$F$21,1)),2))-$C89)^2+(1500*ABS(SIN(2*PI()*MOD(Calculator!$B$30/Calculator!$F$21,1)))*IF(MOD(Calculator!$B$30/Calculator!$F$21,1)&lt;0.5,-1,1))^2)/((50*POWER(80,POWER(COS(PI()*MOD(Calculator!$B$30/Calculator!$F$21,1)),2))+$C89)^2+(1500*ABS(SIN(2*PI()*MOD(Calculator!$B$30/Calculator!$F$21,1)))*IF(MOD(Calculator!$B$30/Calculator!$F$21,1)&lt;0.5,-1,1))^2))),2))</f>
        <v>—</v>
      </c>
      <c r="Z89" s="266" t="str">
        <f aca="false">IF(OR(Calculator!$E$22&lt;&gt;"YES",Calculator!$B$30&lt;Calculator!$G$22),"—",ROUND((1+SQRT(((50*POWER(80,POWER(COS(PI()*MOD(Calculator!$B$30/Calculator!$F$22,1)),2))-$C89)^2+(1500*ABS(SIN(2*PI()*MOD(Calculator!$B$30/Calculator!$F$22,1)))*IF(MOD(Calculator!$B$30/Calculator!$F$22,1)&lt;0.5,-1,1))^2)/((50*POWER(80,POWER(COS(PI()*MOD(Calculator!$B$30/Calculator!$F$22,1)),2))+$C89)^2+(1500*ABS(SIN(2*PI()*MOD(Calculator!$B$30/Calculator!$F$22,1)))*IF(MOD(Calculator!$B$30/Calculator!$F$22,1)&lt;0.5,-1,1))^2)))/(1-SQRT(((50*POWER(80,POWER(COS(PI()*MOD(Calculator!$B$30/Calculator!$F$22,1)),2))-$C89)^2+(1500*ABS(SIN(2*PI()*MOD(Calculator!$B$30/Calculator!$F$22,1)))*IF(MOD(Calculator!$B$30/Calculator!$F$22,1)&lt;0.5,-1,1))^2)/((50*POWER(80,POWER(COS(PI()*MOD(Calculator!$B$30/Calculator!$F$22,1)),2))+$C89)^2+(1500*ABS(SIN(2*PI()*MOD(Calculator!$B$30/Calculator!$F$22,1)))*IF(MOD(Calculator!$B$30/Calculator!$F$22,1)&lt;0.5,-1,1))^2))),2))</f>
        <v>—</v>
      </c>
      <c r="AA89" s="292" t="n">
        <f aca="false">IFERROR(ROUND((IF(ISNUMBER(P89),P89,0)+IF(ISNUMBER(Q89),Q89,0)+IF(ISNUMBER(R89),R89,0)+IF(ISNUMBER(S89),S89,0)+IF(ISNUMBER(T89),T89,0)+IF(ISNUMBER(U89),U89,0)+IF(ISNUMBER(V89),V89,0)+IF(ISNUMBER(W89),W89,0)+IF(ISNUMBER(X89),X89,0)+IF(ISNUMBER(Y89),Y89,0)+IF(ISNUMBER(Z89),Z89,0))/(IF(ISNUMBER(P89),1,0)+IF(ISNUMBER(Q89),1,0)+IF(ISNUMBER(R89),1,0)+IF(ISNUMBER(S89),1,0)+IF(ISNUMBER(T89),1,0)+IF(ISNUMBER(U89),1,0)+IF(ISNUMBER(V89),1,0)+IF(ISNUMBER(W89),1,0)+IF(ISNUMBER(X89),1,0)+IF(ISNUMBER(Y89),1,0)+IF(ISNUMBER(Z89),1,0)),4),"")</f>
        <v>21.79</v>
      </c>
      <c r="AB89" s="266" t="str">
        <f aca="false">IF(OR(Calculator!$E$12&lt;&gt;"YES",Calculator!$B$31&lt;Calculator!$G$12),"—",ROUND((1+SQRT(((50*POWER(80,POWER(COS(PI()*MOD(Calculator!$B$31/Calculator!$F$12,1)),2))-$C89)^2+(1500*ABS(SIN(2*PI()*MOD(Calculator!$B$31/Calculator!$F$12,1)))*IF(MOD(Calculator!$B$31/Calculator!$F$12,1)&lt;0.5,-1,1))^2)/((50*POWER(80,POWER(COS(PI()*MOD(Calculator!$B$31/Calculator!$F$12,1)),2))+$C89)^2+(1500*ABS(SIN(2*PI()*MOD(Calculator!$B$31/Calculator!$F$12,1)))*IF(MOD(Calculator!$B$31/Calculator!$F$12,1)&lt;0.5,-1,1))^2)))/(1-SQRT(((50*POWER(80,POWER(COS(PI()*MOD(Calculator!$B$31/Calculator!$F$12,1)),2))-$C89)^2+(1500*ABS(SIN(2*PI()*MOD(Calculator!$B$31/Calculator!$F$12,1)))*IF(MOD(Calculator!$B$31/Calculator!$F$12,1)&lt;0.5,-1,1))^2)/((50*POWER(80,POWER(COS(PI()*MOD(Calculator!$B$31/Calculator!$F$12,1)),2))+$C89)^2+(1500*ABS(SIN(2*PI()*MOD(Calculator!$B$31/Calculator!$F$12,1)))*IF(MOD(Calculator!$B$31/Calculator!$F$12,1)&lt;0.5,-1,1))^2))),2))</f>
        <v>—</v>
      </c>
      <c r="AC89" s="266" t="str">
        <f aca="false">IF(OR(Calculator!$E$13&lt;&gt;"YES",Calculator!$B$31&lt;Calculator!$G$13),"—",ROUND((1+SQRT(((50*POWER(80,POWER(COS(PI()*MOD(Calculator!$B$31/Calculator!$F$13,1)),2))-$C89)^2+(1500*ABS(SIN(2*PI()*MOD(Calculator!$B$31/Calculator!$F$13,1)))*IF(MOD(Calculator!$B$31/Calculator!$F$13,1)&lt;0.5,-1,1))^2)/((50*POWER(80,POWER(COS(PI()*MOD(Calculator!$B$31/Calculator!$F$13,1)),2))+$C89)^2+(1500*ABS(SIN(2*PI()*MOD(Calculator!$B$31/Calculator!$F$13,1)))*IF(MOD(Calculator!$B$31/Calculator!$F$13,1)&lt;0.5,-1,1))^2)))/(1-SQRT(((50*POWER(80,POWER(COS(PI()*MOD(Calculator!$B$31/Calculator!$F$13,1)),2))-$C89)^2+(1500*ABS(SIN(2*PI()*MOD(Calculator!$B$31/Calculator!$F$13,1)))*IF(MOD(Calculator!$B$31/Calculator!$F$13,1)&lt;0.5,-1,1))^2)/((50*POWER(80,POWER(COS(PI()*MOD(Calculator!$B$31/Calculator!$F$13,1)),2))+$C89)^2+(1500*ABS(SIN(2*PI()*MOD(Calculator!$B$31/Calculator!$F$13,1)))*IF(MOD(Calculator!$B$31/Calculator!$F$13,1)&lt;0.5,-1,1))^2))),2))</f>
        <v>—</v>
      </c>
      <c r="AD89" s="266" t="str">
        <f aca="false">IF(OR(Calculator!$E$14&lt;&gt;"YES",Calculator!$B$31&lt;Calculator!$G$14),"—",ROUND((1+SQRT(((50*POWER(80,POWER(COS(PI()*MOD(Calculator!$B$31/Calculator!$F$14,1)),2))-$C89)^2+(1500*ABS(SIN(2*PI()*MOD(Calculator!$B$31/Calculator!$F$14,1)))*IF(MOD(Calculator!$B$31/Calculator!$F$14,1)&lt;0.5,-1,1))^2)/((50*POWER(80,POWER(COS(PI()*MOD(Calculator!$B$31/Calculator!$F$14,1)),2))+$C89)^2+(1500*ABS(SIN(2*PI()*MOD(Calculator!$B$31/Calculator!$F$14,1)))*IF(MOD(Calculator!$B$31/Calculator!$F$14,1)&lt;0.5,-1,1))^2)))/(1-SQRT(((50*POWER(80,POWER(COS(PI()*MOD(Calculator!$B$31/Calculator!$F$14,1)),2))-$C89)^2+(1500*ABS(SIN(2*PI()*MOD(Calculator!$B$31/Calculator!$F$14,1)))*IF(MOD(Calculator!$B$31/Calculator!$F$14,1)&lt;0.5,-1,1))^2)/((50*POWER(80,POWER(COS(PI()*MOD(Calculator!$B$31/Calculator!$F$14,1)),2))+$C89)^2+(1500*ABS(SIN(2*PI()*MOD(Calculator!$B$31/Calculator!$F$14,1)))*IF(MOD(Calculator!$B$31/Calculator!$F$14,1)&lt;0.5,-1,1))^2))),2))</f>
        <v>—</v>
      </c>
      <c r="AE89" s="266" t="n">
        <f aca="false">IF(OR(Calculator!$E$15&lt;&gt;"YES",Calculator!$B$31&lt;Calculator!$G$15),"—",ROUND((1+SQRT(((50*POWER(80,POWER(COS(PI()*MOD(Calculator!$B$31/Calculator!$F$15,1)),2))-$C89)^2+(1500*ABS(SIN(2*PI()*MOD(Calculator!$B$31/Calculator!$F$15,1)))*IF(MOD(Calculator!$B$31/Calculator!$F$15,1)&lt;0.5,-1,1))^2)/((50*POWER(80,POWER(COS(PI()*MOD(Calculator!$B$31/Calculator!$F$15,1)),2))+$C89)^2+(1500*ABS(SIN(2*PI()*MOD(Calculator!$B$31/Calculator!$F$15,1)))*IF(MOD(Calculator!$B$31/Calculator!$F$15,1)&lt;0.5,-1,1))^2)))/(1-SQRT(((50*POWER(80,POWER(COS(PI()*MOD(Calculator!$B$31/Calculator!$F$15,1)),2))-$C89)^2+(1500*ABS(SIN(2*PI()*MOD(Calculator!$B$31/Calculator!$F$15,1)))*IF(MOD(Calculator!$B$31/Calculator!$F$15,1)&lt;0.5,-1,1))^2)/((50*POWER(80,POWER(COS(PI()*MOD(Calculator!$B$31/Calculator!$F$15,1)),2))+$C89)^2+(1500*ABS(SIN(2*PI()*MOD(Calculator!$B$31/Calculator!$F$15,1)))*IF(MOD(Calculator!$B$31/Calculator!$F$15,1)&lt;0.5,-1,1))^2))),2))</f>
        <v>23.55</v>
      </c>
      <c r="AF89" s="266" t="str">
        <f aca="false">IF(OR(Calculator!$E$16&lt;&gt;"YES",Calculator!$B$31&lt;Calculator!$G$16),"—",ROUND((1+SQRT(((50*POWER(80,POWER(COS(PI()*MOD(Calculator!$B$31/Calculator!$F$16,1)),2))-$C89)^2+(1500*ABS(SIN(2*PI()*MOD(Calculator!$B$31/Calculator!$F$16,1)))*IF(MOD(Calculator!$B$31/Calculator!$F$16,1)&lt;0.5,-1,1))^2)/((50*POWER(80,POWER(COS(PI()*MOD(Calculator!$B$31/Calculator!$F$16,1)),2))+$C89)^2+(1500*ABS(SIN(2*PI()*MOD(Calculator!$B$31/Calculator!$F$16,1)))*IF(MOD(Calculator!$B$31/Calculator!$F$16,1)&lt;0.5,-1,1))^2)))/(1-SQRT(((50*POWER(80,POWER(COS(PI()*MOD(Calculator!$B$31/Calculator!$F$16,1)),2))-$C89)^2+(1500*ABS(SIN(2*PI()*MOD(Calculator!$B$31/Calculator!$F$16,1)))*IF(MOD(Calculator!$B$31/Calculator!$F$16,1)&lt;0.5,-1,1))^2)/((50*POWER(80,POWER(COS(PI()*MOD(Calculator!$B$31/Calculator!$F$16,1)),2))+$C89)^2+(1500*ABS(SIN(2*PI()*MOD(Calculator!$B$31/Calculator!$F$16,1)))*IF(MOD(Calculator!$B$31/Calculator!$F$16,1)&lt;0.5,-1,1))^2))),2))</f>
        <v>—</v>
      </c>
      <c r="AG89" s="266" t="n">
        <f aca="false">IF(OR(Calculator!$E$17&lt;&gt;"YES",Calculator!$B$31&lt;Calculator!$G$17),"—",ROUND((1+SQRT(((50*POWER(80,POWER(COS(PI()*MOD(Calculator!$B$31/Calculator!$F$17,1)),2))-$C89)^2+(1500*ABS(SIN(2*PI()*MOD(Calculator!$B$31/Calculator!$F$17,1)))*IF(MOD(Calculator!$B$31/Calculator!$F$17,1)&lt;0.5,-1,1))^2)/((50*POWER(80,POWER(COS(PI()*MOD(Calculator!$B$31/Calculator!$F$17,1)),2))+$C89)^2+(1500*ABS(SIN(2*PI()*MOD(Calculator!$B$31/Calculator!$F$17,1)))*IF(MOD(Calculator!$B$31/Calculator!$F$17,1)&lt;0.5,-1,1))^2)))/(1-SQRT(((50*POWER(80,POWER(COS(PI()*MOD(Calculator!$B$31/Calculator!$F$17,1)),2))-$C89)^2+(1500*ABS(SIN(2*PI()*MOD(Calculator!$B$31/Calculator!$F$17,1)))*IF(MOD(Calculator!$B$31/Calculator!$F$17,1)&lt;0.5,-1,1))^2)/((50*POWER(80,POWER(COS(PI()*MOD(Calculator!$B$31/Calculator!$F$17,1)),2))+$C89)^2+(1500*ABS(SIN(2*PI()*MOD(Calculator!$B$31/Calculator!$F$17,1)))*IF(MOD(Calculator!$B$31/Calculator!$F$17,1)&lt;0.5,-1,1))^2))),2))</f>
        <v>17.96</v>
      </c>
      <c r="AH89" s="266" t="str">
        <f aca="false">IF(OR(Calculator!$E$18&lt;&gt;"YES",Calculator!$B$31&lt;Calculator!$G$18),"—",ROUND((1+SQRT(((50*POWER(80,POWER(COS(PI()*MOD(Calculator!$B$31/Calculator!$F$18,1)),2))-$C89)^2+(1500*ABS(SIN(2*PI()*MOD(Calculator!$B$31/Calculator!$F$18,1)))*IF(MOD(Calculator!$B$31/Calculator!$F$18,1)&lt;0.5,-1,1))^2)/((50*POWER(80,POWER(COS(PI()*MOD(Calculator!$B$31/Calculator!$F$18,1)),2))+$C89)^2+(1500*ABS(SIN(2*PI()*MOD(Calculator!$B$31/Calculator!$F$18,1)))*IF(MOD(Calculator!$B$31/Calculator!$F$18,1)&lt;0.5,-1,1))^2)))/(1-SQRT(((50*POWER(80,POWER(COS(PI()*MOD(Calculator!$B$31/Calculator!$F$18,1)),2))-$C89)^2+(1500*ABS(SIN(2*PI()*MOD(Calculator!$B$31/Calculator!$F$18,1)))*IF(MOD(Calculator!$B$31/Calculator!$F$18,1)&lt;0.5,-1,1))^2)/((50*POWER(80,POWER(COS(PI()*MOD(Calculator!$B$31/Calculator!$F$18,1)),2))+$C89)^2+(1500*ABS(SIN(2*PI()*MOD(Calculator!$B$31/Calculator!$F$18,1)))*IF(MOD(Calculator!$B$31/Calculator!$F$18,1)&lt;0.5,-1,1))^2))),2))</f>
        <v>—</v>
      </c>
      <c r="AI89" s="266" t="str">
        <f aca="false">IF(OR(Calculator!$E$19&lt;&gt;"YES",Calculator!$B$31&lt;Calculator!$G$19),"—",ROUND((1+SQRT(((50*POWER(80,POWER(COS(PI()*MOD(Calculator!$B$31/Calculator!$F$19,1)),2))-$C89)^2+(1500*ABS(SIN(2*PI()*MOD(Calculator!$B$31/Calculator!$F$19,1)))*IF(MOD(Calculator!$B$31/Calculator!$F$19,1)&lt;0.5,-1,1))^2)/((50*POWER(80,POWER(COS(PI()*MOD(Calculator!$B$31/Calculator!$F$19,1)),2))+$C89)^2+(1500*ABS(SIN(2*PI()*MOD(Calculator!$B$31/Calculator!$F$19,1)))*IF(MOD(Calculator!$B$31/Calculator!$F$19,1)&lt;0.5,-1,1))^2)))/(1-SQRT(((50*POWER(80,POWER(COS(PI()*MOD(Calculator!$B$31/Calculator!$F$19,1)),2))-$C89)^2+(1500*ABS(SIN(2*PI()*MOD(Calculator!$B$31/Calculator!$F$19,1)))*IF(MOD(Calculator!$B$31/Calculator!$F$19,1)&lt;0.5,-1,1))^2)/((50*POWER(80,POWER(COS(PI()*MOD(Calculator!$B$31/Calculator!$F$19,1)),2))+$C89)^2+(1500*ABS(SIN(2*PI()*MOD(Calculator!$B$31/Calculator!$F$19,1)))*IF(MOD(Calculator!$B$31/Calculator!$F$19,1)&lt;0.5,-1,1))^2))),2))</f>
        <v>—</v>
      </c>
      <c r="AJ89" s="266" t="str">
        <f aca="false">IF(OR(Calculator!$E$20&lt;&gt;"YES",Calculator!$B$31&lt;Calculator!$G$20),"—",ROUND((1+SQRT(((50*POWER(80,POWER(COS(PI()*MOD(Calculator!$B$31/Calculator!$F$20,1)),2))-$C89)^2+(1500*ABS(SIN(2*PI()*MOD(Calculator!$B$31/Calculator!$F$20,1)))*IF(MOD(Calculator!$B$31/Calculator!$F$20,1)&lt;0.5,-1,1))^2)/((50*POWER(80,POWER(COS(PI()*MOD(Calculator!$B$31/Calculator!$F$20,1)),2))+$C89)^2+(1500*ABS(SIN(2*PI()*MOD(Calculator!$B$31/Calculator!$F$20,1)))*IF(MOD(Calculator!$B$31/Calculator!$F$20,1)&lt;0.5,-1,1))^2)))/(1-SQRT(((50*POWER(80,POWER(COS(PI()*MOD(Calculator!$B$31/Calculator!$F$20,1)),2))-$C89)^2+(1500*ABS(SIN(2*PI()*MOD(Calculator!$B$31/Calculator!$F$20,1)))*IF(MOD(Calculator!$B$31/Calculator!$F$20,1)&lt;0.5,-1,1))^2)/((50*POWER(80,POWER(COS(PI()*MOD(Calculator!$B$31/Calculator!$F$20,1)),2))+$C89)^2+(1500*ABS(SIN(2*PI()*MOD(Calculator!$B$31/Calculator!$F$20,1)))*IF(MOD(Calculator!$B$31/Calculator!$F$20,1)&lt;0.5,-1,1))^2))),2))</f>
        <v>—</v>
      </c>
      <c r="AK89" s="266" t="str">
        <f aca="false">IF(OR(Calculator!$E$21&lt;&gt;"YES",Calculator!$B$31&lt;Calculator!$G$21),"—",ROUND((1+SQRT(((50*POWER(80,POWER(COS(PI()*MOD(Calculator!$B$31/Calculator!$F$21,1)),2))-$C89)^2+(1500*ABS(SIN(2*PI()*MOD(Calculator!$B$31/Calculator!$F$21,1)))*IF(MOD(Calculator!$B$31/Calculator!$F$21,1)&lt;0.5,-1,1))^2)/((50*POWER(80,POWER(COS(PI()*MOD(Calculator!$B$31/Calculator!$F$21,1)),2))+$C89)^2+(1500*ABS(SIN(2*PI()*MOD(Calculator!$B$31/Calculator!$F$21,1)))*IF(MOD(Calculator!$B$31/Calculator!$F$21,1)&lt;0.5,-1,1))^2)))/(1-SQRT(((50*POWER(80,POWER(COS(PI()*MOD(Calculator!$B$31/Calculator!$F$21,1)),2))-$C89)^2+(1500*ABS(SIN(2*PI()*MOD(Calculator!$B$31/Calculator!$F$21,1)))*IF(MOD(Calculator!$B$31/Calculator!$F$21,1)&lt;0.5,-1,1))^2)/((50*POWER(80,POWER(COS(PI()*MOD(Calculator!$B$31/Calculator!$F$21,1)),2))+$C89)^2+(1500*ABS(SIN(2*PI()*MOD(Calculator!$B$31/Calculator!$F$21,1)))*IF(MOD(Calculator!$B$31/Calculator!$F$21,1)&lt;0.5,-1,1))^2))),2))</f>
        <v>—</v>
      </c>
      <c r="AL89" s="266" t="str">
        <f aca="false">IF(OR(Calculator!$E$22&lt;&gt;"YES",Calculator!$B$31&lt;Calculator!$G$22),"—",ROUND((1+SQRT(((50*POWER(80,POWER(COS(PI()*MOD(Calculator!$B$31/Calculator!$F$22,1)),2))-$C89)^2+(1500*ABS(SIN(2*PI()*MOD(Calculator!$B$31/Calculator!$F$22,1)))*IF(MOD(Calculator!$B$31/Calculator!$F$22,1)&lt;0.5,-1,1))^2)/((50*POWER(80,POWER(COS(PI()*MOD(Calculator!$B$31/Calculator!$F$22,1)),2))+$C89)^2+(1500*ABS(SIN(2*PI()*MOD(Calculator!$B$31/Calculator!$F$22,1)))*IF(MOD(Calculator!$B$31/Calculator!$F$22,1)&lt;0.5,-1,1))^2)))/(1-SQRT(((50*POWER(80,POWER(COS(PI()*MOD(Calculator!$B$31/Calculator!$F$22,1)),2))-$C89)^2+(1500*ABS(SIN(2*PI()*MOD(Calculator!$B$31/Calculator!$F$22,1)))*IF(MOD(Calculator!$B$31/Calculator!$F$22,1)&lt;0.5,-1,1))^2)/((50*POWER(80,POWER(COS(PI()*MOD(Calculator!$B$31/Calculator!$F$22,1)),2))+$C89)^2+(1500*ABS(SIN(2*PI()*MOD(Calculator!$B$31/Calculator!$F$22,1)))*IF(MOD(Calculator!$B$31/Calculator!$F$22,1)&lt;0.5,-1,1))^2))),2))</f>
        <v>—</v>
      </c>
      <c r="AM89" s="293" t="n">
        <f aca="false">IFERROR(ROUND((IF(ISNUMBER(AB89),AB89,0)+IF(ISNUMBER(AC89),AC89,0)+IF(ISNUMBER(AD89),AD89,0)+IF(ISNUMBER(AE89),AE89,0)+IF(ISNUMBER(AF89),AF89,0)+IF(ISNUMBER(AG89),AG89,0)+IF(ISNUMBER(AH89),AH89,0)+IF(ISNUMBER(AI89),AI89,0)+IF(ISNUMBER(AJ89),AJ89,0)+IF(ISNUMBER(AK89),AK89,0)+IF(ISNUMBER(AL89),AL89,0))/(IF(ISNUMBER(AB89),1,0)+IF(ISNUMBER(AC89),1,0)+IF(ISNUMBER(AD89),1,0)+IF(ISNUMBER(AE89),1,0)+IF(ISNUMBER(AF89),1,0)+IF(ISNUMBER(AG89),1,0)+IF(ISNUMBER(AH89),1,0)+IF(ISNUMBER(AI89),1,0)+IF(ISNUMBER(AJ89),1,0)+IF(ISNUMBER(AK89),1,0)+IF(ISNUMBER(AL89),1,0)),4),"")</f>
        <v>20.755</v>
      </c>
      <c r="AN89" s="294" t="str">
        <f aca="false">IF(OR(Calculator!$E$12&lt;&gt;"YES",Calculator!$B$32&lt;Calculator!$G$12),"—",ROUND((1+SQRT(((50*POWER(80,POWER(COS(PI()*MOD(Calculator!$B$32/Calculator!$F$12,1)),2))-$C89)^2+(1500*ABS(SIN(2*PI()*MOD(Calculator!$B$32/Calculator!$F$12,1)))*IF(MOD(Calculator!$B$32/Calculator!$F$12,1)&lt;0.5,-1,1))^2)/((50*POWER(80,POWER(COS(PI()*MOD(Calculator!$B$32/Calculator!$F$12,1)),2))+$C89)^2+(1500*ABS(SIN(2*PI()*MOD(Calculator!$B$32/Calculator!$F$12,1)))*IF(MOD(Calculator!$B$32/Calculator!$F$12,1)&lt;0.5,-1,1))^2)))/(1-SQRT(((50*POWER(80,POWER(COS(PI()*MOD(Calculator!$B$32/Calculator!$F$12,1)),2))-$C89)^2+(1500*ABS(SIN(2*PI()*MOD(Calculator!$B$32/Calculator!$F$12,1)))*IF(MOD(Calculator!$B$32/Calculator!$F$12,1)&lt;0.5,-1,1))^2)/((50*POWER(80,POWER(COS(PI()*MOD(Calculator!$B$32/Calculator!$F$12,1)),2))+$C89)^2+(1500*ABS(SIN(2*PI()*MOD(Calculator!$B$32/Calculator!$F$12,1)))*IF(MOD(Calculator!$B$32/Calculator!$F$12,1)&lt;0.5,-1,1))^2))),2))</f>
        <v>—</v>
      </c>
      <c r="AO89" s="294" t="str">
        <f aca="false">IF(OR(Calculator!$E$13&lt;&gt;"YES",Calculator!$B$32&lt;Calculator!$G$13),"—",ROUND((1+SQRT(((50*POWER(80,POWER(COS(PI()*MOD(Calculator!$B$32/Calculator!$F$13,1)),2))-$C89)^2+(1500*ABS(SIN(2*PI()*MOD(Calculator!$B$32/Calculator!$F$13,1)))*IF(MOD(Calculator!$B$32/Calculator!$F$13,1)&lt;0.5,-1,1))^2)/((50*POWER(80,POWER(COS(PI()*MOD(Calculator!$B$32/Calculator!$F$13,1)),2))+$C89)^2+(1500*ABS(SIN(2*PI()*MOD(Calculator!$B$32/Calculator!$F$13,1)))*IF(MOD(Calculator!$B$32/Calculator!$F$13,1)&lt;0.5,-1,1))^2)))/(1-SQRT(((50*POWER(80,POWER(COS(PI()*MOD(Calculator!$B$32/Calculator!$F$13,1)),2))-$C89)^2+(1500*ABS(SIN(2*PI()*MOD(Calculator!$B$32/Calculator!$F$13,1)))*IF(MOD(Calculator!$B$32/Calculator!$F$13,1)&lt;0.5,-1,1))^2)/((50*POWER(80,POWER(COS(PI()*MOD(Calculator!$B$32/Calculator!$F$13,1)),2))+$C89)^2+(1500*ABS(SIN(2*PI()*MOD(Calculator!$B$32/Calculator!$F$13,1)))*IF(MOD(Calculator!$B$32/Calculator!$F$13,1)&lt;0.5,-1,1))^2))),2))</f>
        <v>—</v>
      </c>
      <c r="AP89" s="294" t="str">
        <f aca="false">IF(OR(Calculator!$E$14&lt;&gt;"YES",Calculator!$B$32&lt;Calculator!$G$14),"—",ROUND((1+SQRT(((50*POWER(80,POWER(COS(PI()*MOD(Calculator!$B$32/Calculator!$F$14,1)),2))-$C89)^2+(1500*ABS(SIN(2*PI()*MOD(Calculator!$B$32/Calculator!$F$14,1)))*IF(MOD(Calculator!$B$32/Calculator!$F$14,1)&lt;0.5,-1,1))^2)/((50*POWER(80,POWER(COS(PI()*MOD(Calculator!$B$32/Calculator!$F$14,1)),2))+$C89)^2+(1500*ABS(SIN(2*PI()*MOD(Calculator!$B$32/Calculator!$F$14,1)))*IF(MOD(Calculator!$B$32/Calculator!$F$14,1)&lt;0.5,-1,1))^2)))/(1-SQRT(((50*POWER(80,POWER(COS(PI()*MOD(Calculator!$B$32/Calculator!$F$14,1)),2))-$C89)^2+(1500*ABS(SIN(2*PI()*MOD(Calculator!$B$32/Calculator!$F$14,1)))*IF(MOD(Calculator!$B$32/Calculator!$F$14,1)&lt;0.5,-1,1))^2)/((50*POWER(80,POWER(COS(PI()*MOD(Calculator!$B$32/Calculator!$F$14,1)),2))+$C89)^2+(1500*ABS(SIN(2*PI()*MOD(Calculator!$B$32/Calculator!$F$14,1)))*IF(MOD(Calculator!$B$32/Calculator!$F$14,1)&lt;0.5,-1,1))^2))),2))</f>
        <v>—</v>
      </c>
      <c r="AQ89" s="294" t="n">
        <f aca="false">IF(OR(Calculator!$E$15&lt;&gt;"YES",Calculator!$B$32&lt;Calculator!$G$15),"—",ROUND((1+SQRT(((50*POWER(80,POWER(COS(PI()*MOD(Calculator!$B$32/Calculator!$F$15,1)),2))-$C89)^2+(1500*ABS(SIN(2*PI()*MOD(Calculator!$B$32/Calculator!$F$15,1)))*IF(MOD(Calculator!$B$32/Calculator!$F$15,1)&lt;0.5,-1,1))^2)/((50*POWER(80,POWER(COS(PI()*MOD(Calculator!$B$32/Calculator!$F$15,1)),2))+$C89)^2+(1500*ABS(SIN(2*PI()*MOD(Calculator!$B$32/Calculator!$F$15,1)))*IF(MOD(Calculator!$B$32/Calculator!$F$15,1)&lt;0.5,-1,1))^2)))/(1-SQRT(((50*POWER(80,POWER(COS(PI()*MOD(Calculator!$B$32/Calculator!$F$15,1)),2))-$C89)^2+(1500*ABS(SIN(2*PI()*MOD(Calculator!$B$32/Calculator!$F$15,1)))*IF(MOD(Calculator!$B$32/Calculator!$F$15,1)&lt;0.5,-1,1))^2)/((50*POWER(80,POWER(COS(PI()*MOD(Calculator!$B$32/Calculator!$F$15,1)),2))+$C89)^2+(1500*ABS(SIN(2*PI()*MOD(Calculator!$B$32/Calculator!$F$15,1)))*IF(MOD(Calculator!$B$32/Calculator!$F$15,1)&lt;0.5,-1,1))^2))),2))</f>
        <v>2.7</v>
      </c>
      <c r="AR89" s="294" t="str">
        <f aca="false">IF(OR(Calculator!$E$16&lt;&gt;"YES",Calculator!$B$32&lt;Calculator!$G$16),"—",ROUND((1+SQRT(((50*POWER(80,POWER(COS(PI()*MOD(Calculator!$B$32/Calculator!$F$16,1)),2))-$C89)^2+(1500*ABS(SIN(2*PI()*MOD(Calculator!$B$32/Calculator!$F$16,1)))*IF(MOD(Calculator!$B$32/Calculator!$F$16,1)&lt;0.5,-1,1))^2)/((50*POWER(80,POWER(COS(PI()*MOD(Calculator!$B$32/Calculator!$F$16,1)),2))+$C89)^2+(1500*ABS(SIN(2*PI()*MOD(Calculator!$B$32/Calculator!$F$16,1)))*IF(MOD(Calculator!$B$32/Calculator!$F$16,1)&lt;0.5,-1,1))^2)))/(1-SQRT(((50*POWER(80,POWER(COS(PI()*MOD(Calculator!$B$32/Calculator!$F$16,1)),2))-$C89)^2+(1500*ABS(SIN(2*PI()*MOD(Calculator!$B$32/Calculator!$F$16,1)))*IF(MOD(Calculator!$B$32/Calculator!$F$16,1)&lt;0.5,-1,1))^2)/((50*POWER(80,POWER(COS(PI()*MOD(Calculator!$B$32/Calculator!$F$16,1)),2))+$C89)^2+(1500*ABS(SIN(2*PI()*MOD(Calculator!$B$32/Calculator!$F$16,1)))*IF(MOD(Calculator!$B$32/Calculator!$F$16,1)&lt;0.5,-1,1))^2))),2))</f>
        <v>—</v>
      </c>
      <c r="AS89" s="294" t="n">
        <f aca="false">IF(OR(Calculator!$E$17&lt;&gt;"YES",Calculator!$B$32&lt;Calculator!$G$17),"—",ROUND((1+SQRT(((50*POWER(80,POWER(COS(PI()*MOD(Calculator!$B$32/Calculator!$F$17,1)),2))-$C89)^2+(1500*ABS(SIN(2*PI()*MOD(Calculator!$B$32/Calculator!$F$17,1)))*IF(MOD(Calculator!$B$32/Calculator!$F$17,1)&lt;0.5,-1,1))^2)/((50*POWER(80,POWER(COS(PI()*MOD(Calculator!$B$32/Calculator!$F$17,1)),2))+$C89)^2+(1500*ABS(SIN(2*PI()*MOD(Calculator!$B$32/Calculator!$F$17,1)))*IF(MOD(Calculator!$B$32/Calculator!$F$17,1)&lt;0.5,-1,1))^2)))/(1-SQRT(((50*POWER(80,POWER(COS(PI()*MOD(Calculator!$B$32/Calculator!$F$17,1)),2))-$C89)^2+(1500*ABS(SIN(2*PI()*MOD(Calculator!$B$32/Calculator!$F$17,1)))*IF(MOD(Calculator!$B$32/Calculator!$F$17,1)&lt;0.5,-1,1))^2)/((50*POWER(80,POWER(COS(PI()*MOD(Calculator!$B$32/Calculator!$F$17,1)),2))+$C89)^2+(1500*ABS(SIN(2*PI()*MOD(Calculator!$B$32/Calculator!$F$17,1)))*IF(MOD(Calculator!$B$32/Calculator!$F$17,1)&lt;0.5,-1,1))^2))),2))</f>
        <v>18.96</v>
      </c>
      <c r="AT89" s="294" t="str">
        <f aca="false">IF(OR(Calculator!$E$18&lt;&gt;"YES",Calculator!$B$32&lt;Calculator!$G$18),"—",ROUND((1+SQRT(((50*POWER(80,POWER(COS(PI()*MOD(Calculator!$B$32/Calculator!$F$18,1)),2))-$C89)^2+(1500*ABS(SIN(2*PI()*MOD(Calculator!$B$32/Calculator!$F$18,1)))*IF(MOD(Calculator!$B$32/Calculator!$F$18,1)&lt;0.5,-1,1))^2)/((50*POWER(80,POWER(COS(PI()*MOD(Calculator!$B$32/Calculator!$F$18,1)),2))+$C89)^2+(1500*ABS(SIN(2*PI()*MOD(Calculator!$B$32/Calculator!$F$18,1)))*IF(MOD(Calculator!$B$32/Calculator!$F$18,1)&lt;0.5,-1,1))^2)))/(1-SQRT(((50*POWER(80,POWER(COS(PI()*MOD(Calculator!$B$32/Calculator!$F$18,1)),2))-$C89)^2+(1500*ABS(SIN(2*PI()*MOD(Calculator!$B$32/Calculator!$F$18,1)))*IF(MOD(Calculator!$B$32/Calculator!$F$18,1)&lt;0.5,-1,1))^2)/((50*POWER(80,POWER(COS(PI()*MOD(Calculator!$B$32/Calculator!$F$18,1)),2))+$C89)^2+(1500*ABS(SIN(2*PI()*MOD(Calculator!$B$32/Calculator!$F$18,1)))*IF(MOD(Calculator!$B$32/Calculator!$F$18,1)&lt;0.5,-1,1))^2))),2))</f>
        <v>—</v>
      </c>
      <c r="AU89" s="294" t="str">
        <f aca="false">IF(OR(Calculator!$E$19&lt;&gt;"YES",Calculator!$B$32&lt;Calculator!$G$19),"—",ROUND((1+SQRT(((50*POWER(80,POWER(COS(PI()*MOD(Calculator!$B$32/Calculator!$F$19,1)),2))-$C89)^2+(1500*ABS(SIN(2*PI()*MOD(Calculator!$B$32/Calculator!$F$19,1)))*IF(MOD(Calculator!$B$32/Calculator!$F$19,1)&lt;0.5,-1,1))^2)/((50*POWER(80,POWER(COS(PI()*MOD(Calculator!$B$32/Calculator!$F$19,1)),2))+$C89)^2+(1500*ABS(SIN(2*PI()*MOD(Calculator!$B$32/Calculator!$F$19,1)))*IF(MOD(Calculator!$B$32/Calculator!$F$19,1)&lt;0.5,-1,1))^2)))/(1-SQRT(((50*POWER(80,POWER(COS(PI()*MOD(Calculator!$B$32/Calculator!$F$19,1)),2))-$C89)^2+(1500*ABS(SIN(2*PI()*MOD(Calculator!$B$32/Calculator!$F$19,1)))*IF(MOD(Calculator!$B$32/Calculator!$F$19,1)&lt;0.5,-1,1))^2)/((50*POWER(80,POWER(COS(PI()*MOD(Calculator!$B$32/Calculator!$F$19,1)),2))+$C89)^2+(1500*ABS(SIN(2*PI()*MOD(Calculator!$B$32/Calculator!$F$19,1)))*IF(MOD(Calculator!$B$32/Calculator!$F$19,1)&lt;0.5,-1,1))^2))),2))</f>
        <v>—</v>
      </c>
      <c r="AV89" s="294" t="str">
        <f aca="false">IF(OR(Calculator!$E$20&lt;&gt;"YES",Calculator!$B$32&lt;Calculator!$G$20),"—",ROUND((1+SQRT(((50*POWER(80,POWER(COS(PI()*MOD(Calculator!$B$32/Calculator!$F$20,1)),2))-$C89)^2+(1500*ABS(SIN(2*PI()*MOD(Calculator!$B$32/Calculator!$F$20,1)))*IF(MOD(Calculator!$B$32/Calculator!$F$20,1)&lt;0.5,-1,1))^2)/((50*POWER(80,POWER(COS(PI()*MOD(Calculator!$B$32/Calculator!$F$20,1)),2))+$C89)^2+(1500*ABS(SIN(2*PI()*MOD(Calculator!$B$32/Calculator!$F$20,1)))*IF(MOD(Calculator!$B$32/Calculator!$F$20,1)&lt;0.5,-1,1))^2)))/(1-SQRT(((50*POWER(80,POWER(COS(PI()*MOD(Calculator!$B$32/Calculator!$F$20,1)),2))-$C89)^2+(1500*ABS(SIN(2*PI()*MOD(Calculator!$B$32/Calculator!$F$20,1)))*IF(MOD(Calculator!$B$32/Calculator!$F$20,1)&lt;0.5,-1,1))^2)/((50*POWER(80,POWER(COS(PI()*MOD(Calculator!$B$32/Calculator!$F$20,1)),2))+$C89)^2+(1500*ABS(SIN(2*PI()*MOD(Calculator!$B$32/Calculator!$F$20,1)))*IF(MOD(Calculator!$B$32/Calculator!$F$20,1)&lt;0.5,-1,1))^2))),2))</f>
        <v>—</v>
      </c>
      <c r="AW89" s="294" t="str">
        <f aca="false">IF(OR(Calculator!$E$21&lt;&gt;"YES",Calculator!$B$32&lt;Calculator!$G$21),"—",ROUND((1+SQRT(((50*POWER(80,POWER(COS(PI()*MOD(Calculator!$B$32/Calculator!$F$21,1)),2))-$C89)^2+(1500*ABS(SIN(2*PI()*MOD(Calculator!$B$32/Calculator!$F$21,1)))*IF(MOD(Calculator!$B$32/Calculator!$F$21,1)&lt;0.5,-1,1))^2)/((50*POWER(80,POWER(COS(PI()*MOD(Calculator!$B$32/Calculator!$F$21,1)),2))+$C89)^2+(1500*ABS(SIN(2*PI()*MOD(Calculator!$B$32/Calculator!$F$21,1)))*IF(MOD(Calculator!$B$32/Calculator!$F$21,1)&lt;0.5,-1,1))^2)))/(1-SQRT(((50*POWER(80,POWER(COS(PI()*MOD(Calculator!$B$32/Calculator!$F$21,1)),2))-$C89)^2+(1500*ABS(SIN(2*PI()*MOD(Calculator!$B$32/Calculator!$F$21,1)))*IF(MOD(Calculator!$B$32/Calculator!$F$21,1)&lt;0.5,-1,1))^2)/((50*POWER(80,POWER(COS(PI()*MOD(Calculator!$B$32/Calculator!$F$21,1)),2))+$C89)^2+(1500*ABS(SIN(2*PI()*MOD(Calculator!$B$32/Calculator!$F$21,1)))*IF(MOD(Calculator!$B$32/Calculator!$F$21,1)&lt;0.5,-1,1))^2))),2))</f>
        <v>—</v>
      </c>
      <c r="AX89" s="294" t="str">
        <f aca="false">IF(OR(Calculator!$E$22&lt;&gt;"YES",Calculator!$B$32&lt;Calculator!$G$22),"—",ROUND((1+SQRT(((50*POWER(80,POWER(COS(PI()*MOD(Calculator!$B$32/Calculator!$F$22,1)),2))-$C89)^2+(1500*ABS(SIN(2*PI()*MOD(Calculator!$B$32/Calculator!$F$22,1)))*IF(MOD(Calculator!$B$32/Calculator!$F$22,1)&lt;0.5,-1,1))^2)/((50*POWER(80,POWER(COS(PI()*MOD(Calculator!$B$32/Calculator!$F$22,1)),2))+$C89)^2+(1500*ABS(SIN(2*PI()*MOD(Calculator!$B$32/Calculator!$F$22,1)))*IF(MOD(Calculator!$B$32/Calculator!$F$22,1)&lt;0.5,-1,1))^2)))/(1-SQRT(((50*POWER(80,POWER(COS(PI()*MOD(Calculator!$B$32/Calculator!$F$22,1)),2))-$C89)^2+(1500*ABS(SIN(2*PI()*MOD(Calculator!$B$32/Calculator!$F$22,1)))*IF(MOD(Calculator!$B$32/Calculator!$F$22,1)&lt;0.5,-1,1))^2)/((50*POWER(80,POWER(COS(PI()*MOD(Calculator!$B$32/Calculator!$F$22,1)),2))+$C89)^2+(1500*ABS(SIN(2*PI()*MOD(Calculator!$B$32/Calculator!$F$22,1)))*IF(MOD(Calculator!$B$32/Calculator!$F$22,1)&lt;0.5,-1,1))^2))),2))</f>
        <v>—</v>
      </c>
      <c r="AY89" s="293" t="n">
        <f aca="false">IFERROR(ROUND((IF(ISNUMBER(AN89),AN89,0)+IF(ISNUMBER(AO89),AO89,0)+IF(ISNUMBER(AP89),AP89,0)+IF(ISNUMBER(AQ89),AQ89,0)+IF(ISNUMBER(AR89),AR89,0)+IF(ISNUMBER(AS89),AS89,0)+IF(ISNUMBER(AT89),AT89,0)+IF(ISNUMBER(AU89),AU89,0)+IF(ISNUMBER(AV89),AV89,0)+IF(ISNUMBER(AW89),AW89,0)+IF(ISNUMBER(AX89),AX89,0))/(IF(ISNUMBER(AN89),1,0)+IF(ISNUMBER(AO89),1,0)+IF(ISNUMBER(AP89),1,0)+IF(ISNUMBER(AQ89),1,0)+IF(ISNUMBER(AR89),1,0)+IF(ISNUMBER(AS89),1,0)+IF(ISNUMBER(AT89),1,0)+IF(ISNUMBER(AU89),1,0)+IF(ISNUMBER(AV89),1,0)+IF(ISNUMBER(AW89),1,0)+IF(ISNUMBER(AX89),1,0)),4),"")</f>
        <v>10.83</v>
      </c>
      <c r="AZ89" s="294" t="str">
        <f aca="false">IF(OR(Calculator!$E$12&lt;&gt;"YES",Calculator!$B$33&lt;Calculator!$G$12),"—",ROUND((1+SQRT(((50*POWER(80,POWER(COS(PI()*MOD(Calculator!$B$33/Calculator!$F$12,1)),2))-$C89)^2+(1500*ABS(SIN(2*PI()*MOD(Calculator!$B$33/Calculator!$F$12,1)))*IF(MOD(Calculator!$B$33/Calculator!$F$12,1)&lt;0.5,-1,1))^2)/((50*POWER(80,POWER(COS(PI()*MOD(Calculator!$B$33/Calculator!$F$12,1)),2))+$C89)^2+(1500*ABS(SIN(2*PI()*MOD(Calculator!$B$33/Calculator!$F$12,1)))*IF(MOD(Calculator!$B$33/Calculator!$F$12,1)&lt;0.5,-1,1))^2)))/(1-SQRT(((50*POWER(80,POWER(COS(PI()*MOD(Calculator!$B$33/Calculator!$F$12,1)),2))-$C89)^2+(1500*ABS(SIN(2*PI()*MOD(Calculator!$B$33/Calculator!$F$12,1)))*IF(MOD(Calculator!$B$33/Calculator!$F$12,1)&lt;0.5,-1,1))^2)/((50*POWER(80,POWER(COS(PI()*MOD(Calculator!$B$33/Calculator!$F$12,1)),2))+$C89)^2+(1500*ABS(SIN(2*PI()*MOD(Calculator!$B$33/Calculator!$F$12,1)))*IF(MOD(Calculator!$B$33/Calculator!$F$12,1)&lt;0.5,-1,1))^2))),2))</f>
        <v>—</v>
      </c>
      <c r="BA89" s="294" t="str">
        <f aca="false">IF(OR(Calculator!$E$13&lt;&gt;"YES",Calculator!$B$33&lt;Calculator!$G$13),"—",ROUND((1+SQRT(((50*POWER(80,POWER(COS(PI()*MOD(Calculator!$B$33/Calculator!$F$13,1)),2))-$C89)^2+(1500*ABS(SIN(2*PI()*MOD(Calculator!$B$33/Calculator!$F$13,1)))*IF(MOD(Calculator!$B$33/Calculator!$F$13,1)&lt;0.5,-1,1))^2)/((50*POWER(80,POWER(COS(PI()*MOD(Calculator!$B$33/Calculator!$F$13,1)),2))+$C89)^2+(1500*ABS(SIN(2*PI()*MOD(Calculator!$B$33/Calculator!$F$13,1)))*IF(MOD(Calculator!$B$33/Calculator!$F$13,1)&lt;0.5,-1,1))^2)))/(1-SQRT(((50*POWER(80,POWER(COS(PI()*MOD(Calculator!$B$33/Calculator!$F$13,1)),2))-$C89)^2+(1500*ABS(SIN(2*PI()*MOD(Calculator!$B$33/Calculator!$F$13,1)))*IF(MOD(Calculator!$B$33/Calculator!$F$13,1)&lt;0.5,-1,1))^2)/((50*POWER(80,POWER(COS(PI()*MOD(Calculator!$B$33/Calculator!$F$13,1)),2))+$C89)^2+(1500*ABS(SIN(2*PI()*MOD(Calculator!$B$33/Calculator!$F$13,1)))*IF(MOD(Calculator!$B$33/Calculator!$F$13,1)&lt;0.5,-1,1))^2))),2))</f>
        <v>—</v>
      </c>
      <c r="BB89" s="294" t="str">
        <f aca="false">IF(OR(Calculator!$E$14&lt;&gt;"YES",Calculator!$B$33&lt;Calculator!$G$14),"—",ROUND((1+SQRT(((50*POWER(80,POWER(COS(PI()*MOD(Calculator!$B$33/Calculator!$F$14,1)),2))-$C89)^2+(1500*ABS(SIN(2*PI()*MOD(Calculator!$B$33/Calculator!$F$14,1)))*IF(MOD(Calculator!$B$33/Calculator!$F$14,1)&lt;0.5,-1,1))^2)/((50*POWER(80,POWER(COS(PI()*MOD(Calculator!$B$33/Calculator!$F$14,1)),2))+$C89)^2+(1500*ABS(SIN(2*PI()*MOD(Calculator!$B$33/Calculator!$F$14,1)))*IF(MOD(Calculator!$B$33/Calculator!$F$14,1)&lt;0.5,-1,1))^2)))/(1-SQRT(((50*POWER(80,POWER(COS(PI()*MOD(Calculator!$B$33/Calculator!$F$14,1)),2))-$C89)^2+(1500*ABS(SIN(2*PI()*MOD(Calculator!$B$33/Calculator!$F$14,1)))*IF(MOD(Calculator!$B$33/Calculator!$F$14,1)&lt;0.5,-1,1))^2)/((50*POWER(80,POWER(COS(PI()*MOD(Calculator!$B$33/Calculator!$F$14,1)),2))+$C89)^2+(1500*ABS(SIN(2*PI()*MOD(Calculator!$B$33/Calculator!$F$14,1)))*IF(MOD(Calculator!$B$33/Calculator!$F$14,1)&lt;0.5,-1,1))^2))),2))</f>
        <v>—</v>
      </c>
      <c r="BC89" s="294" t="n">
        <f aca="false">IF(OR(Calculator!$E$15&lt;&gt;"YES",Calculator!$B$33&lt;Calculator!$G$15),"—",ROUND((1+SQRT(((50*POWER(80,POWER(COS(PI()*MOD(Calculator!$B$33/Calculator!$F$15,1)),2))-$C89)^2+(1500*ABS(SIN(2*PI()*MOD(Calculator!$B$33/Calculator!$F$15,1)))*IF(MOD(Calculator!$B$33/Calculator!$F$15,1)&lt;0.5,-1,1))^2)/((50*POWER(80,POWER(COS(PI()*MOD(Calculator!$B$33/Calculator!$F$15,1)),2))+$C89)^2+(1500*ABS(SIN(2*PI()*MOD(Calculator!$B$33/Calculator!$F$15,1)))*IF(MOD(Calculator!$B$33/Calculator!$F$15,1)&lt;0.5,-1,1))^2)))/(1-SQRT(((50*POWER(80,POWER(COS(PI()*MOD(Calculator!$B$33/Calculator!$F$15,1)),2))-$C89)^2+(1500*ABS(SIN(2*PI()*MOD(Calculator!$B$33/Calculator!$F$15,1)))*IF(MOD(Calculator!$B$33/Calculator!$F$15,1)&lt;0.5,-1,1))^2)/((50*POWER(80,POWER(COS(PI()*MOD(Calculator!$B$33/Calculator!$F$15,1)),2))+$C89)^2+(1500*ABS(SIN(2*PI()*MOD(Calculator!$B$33/Calculator!$F$15,1)))*IF(MOD(Calculator!$B$33/Calculator!$F$15,1)&lt;0.5,-1,1))^2))),2))</f>
        <v>2.87</v>
      </c>
      <c r="BD89" s="294" t="str">
        <f aca="false">IF(OR(Calculator!$E$16&lt;&gt;"YES",Calculator!$B$33&lt;Calculator!$G$16),"—",ROUND((1+SQRT(((50*POWER(80,POWER(COS(PI()*MOD(Calculator!$B$33/Calculator!$F$16,1)),2))-$C89)^2+(1500*ABS(SIN(2*PI()*MOD(Calculator!$B$33/Calculator!$F$16,1)))*IF(MOD(Calculator!$B$33/Calculator!$F$16,1)&lt;0.5,-1,1))^2)/((50*POWER(80,POWER(COS(PI()*MOD(Calculator!$B$33/Calculator!$F$16,1)),2))+$C89)^2+(1500*ABS(SIN(2*PI()*MOD(Calculator!$B$33/Calculator!$F$16,1)))*IF(MOD(Calculator!$B$33/Calculator!$F$16,1)&lt;0.5,-1,1))^2)))/(1-SQRT(((50*POWER(80,POWER(COS(PI()*MOD(Calculator!$B$33/Calculator!$F$16,1)),2))-$C89)^2+(1500*ABS(SIN(2*PI()*MOD(Calculator!$B$33/Calculator!$F$16,1)))*IF(MOD(Calculator!$B$33/Calculator!$F$16,1)&lt;0.5,-1,1))^2)/((50*POWER(80,POWER(COS(PI()*MOD(Calculator!$B$33/Calculator!$F$16,1)),2))+$C89)^2+(1500*ABS(SIN(2*PI()*MOD(Calculator!$B$33/Calculator!$F$16,1)))*IF(MOD(Calculator!$B$33/Calculator!$F$16,1)&lt;0.5,-1,1))^2))),2))</f>
        <v>—</v>
      </c>
      <c r="BE89" s="294" t="n">
        <f aca="false">IF(OR(Calculator!$E$17&lt;&gt;"YES",Calculator!$B$33&lt;Calculator!$G$17),"—",ROUND((1+SQRT(((50*POWER(80,POWER(COS(PI()*MOD(Calculator!$B$33/Calculator!$F$17,1)),2))-$C89)^2+(1500*ABS(SIN(2*PI()*MOD(Calculator!$B$33/Calculator!$F$17,1)))*IF(MOD(Calculator!$B$33/Calculator!$F$17,1)&lt;0.5,-1,1))^2)/((50*POWER(80,POWER(COS(PI()*MOD(Calculator!$B$33/Calculator!$F$17,1)),2))+$C89)^2+(1500*ABS(SIN(2*PI()*MOD(Calculator!$B$33/Calculator!$F$17,1)))*IF(MOD(Calculator!$B$33/Calculator!$F$17,1)&lt;0.5,-1,1))^2)))/(1-SQRT(((50*POWER(80,POWER(COS(PI()*MOD(Calculator!$B$33/Calculator!$F$17,1)),2))-$C89)^2+(1500*ABS(SIN(2*PI()*MOD(Calculator!$B$33/Calculator!$F$17,1)))*IF(MOD(Calculator!$B$33/Calculator!$F$17,1)&lt;0.5,-1,1))^2)/((50*POWER(80,POWER(COS(PI()*MOD(Calculator!$B$33/Calculator!$F$17,1)),2))+$C89)^2+(1500*ABS(SIN(2*PI()*MOD(Calculator!$B$33/Calculator!$F$17,1)))*IF(MOD(Calculator!$B$33/Calculator!$F$17,1)&lt;0.5,-1,1))^2))),2))</f>
        <v>21.18</v>
      </c>
      <c r="BF89" s="294" t="str">
        <f aca="false">IF(OR(Calculator!$E$18&lt;&gt;"YES",Calculator!$B$33&lt;Calculator!$G$18),"—",ROUND((1+SQRT(((50*POWER(80,POWER(COS(PI()*MOD(Calculator!$B$33/Calculator!$F$18,1)),2))-$C89)^2+(1500*ABS(SIN(2*PI()*MOD(Calculator!$B$33/Calculator!$F$18,1)))*IF(MOD(Calculator!$B$33/Calculator!$F$18,1)&lt;0.5,-1,1))^2)/((50*POWER(80,POWER(COS(PI()*MOD(Calculator!$B$33/Calculator!$F$18,1)),2))+$C89)^2+(1500*ABS(SIN(2*PI()*MOD(Calculator!$B$33/Calculator!$F$18,1)))*IF(MOD(Calculator!$B$33/Calculator!$F$18,1)&lt;0.5,-1,1))^2)))/(1-SQRT(((50*POWER(80,POWER(COS(PI()*MOD(Calculator!$B$33/Calculator!$F$18,1)),2))-$C89)^2+(1500*ABS(SIN(2*PI()*MOD(Calculator!$B$33/Calculator!$F$18,1)))*IF(MOD(Calculator!$B$33/Calculator!$F$18,1)&lt;0.5,-1,1))^2)/((50*POWER(80,POWER(COS(PI()*MOD(Calculator!$B$33/Calculator!$F$18,1)),2))+$C89)^2+(1500*ABS(SIN(2*PI()*MOD(Calculator!$B$33/Calculator!$F$18,1)))*IF(MOD(Calculator!$B$33/Calculator!$F$18,1)&lt;0.5,-1,1))^2))),2))</f>
        <v>—</v>
      </c>
      <c r="BG89" s="294" t="str">
        <f aca="false">IF(OR(Calculator!$E$19&lt;&gt;"YES",Calculator!$B$33&lt;Calculator!$G$19),"—",ROUND((1+SQRT(((50*POWER(80,POWER(COS(PI()*MOD(Calculator!$B$33/Calculator!$F$19,1)),2))-$C89)^2+(1500*ABS(SIN(2*PI()*MOD(Calculator!$B$33/Calculator!$F$19,1)))*IF(MOD(Calculator!$B$33/Calculator!$F$19,1)&lt;0.5,-1,1))^2)/((50*POWER(80,POWER(COS(PI()*MOD(Calculator!$B$33/Calculator!$F$19,1)),2))+$C89)^2+(1500*ABS(SIN(2*PI()*MOD(Calculator!$B$33/Calculator!$F$19,1)))*IF(MOD(Calculator!$B$33/Calculator!$F$19,1)&lt;0.5,-1,1))^2)))/(1-SQRT(((50*POWER(80,POWER(COS(PI()*MOD(Calculator!$B$33/Calculator!$F$19,1)),2))-$C89)^2+(1500*ABS(SIN(2*PI()*MOD(Calculator!$B$33/Calculator!$F$19,1)))*IF(MOD(Calculator!$B$33/Calculator!$F$19,1)&lt;0.5,-1,1))^2)/((50*POWER(80,POWER(COS(PI()*MOD(Calculator!$B$33/Calculator!$F$19,1)),2))+$C89)^2+(1500*ABS(SIN(2*PI()*MOD(Calculator!$B$33/Calculator!$F$19,1)))*IF(MOD(Calculator!$B$33/Calculator!$F$19,1)&lt;0.5,-1,1))^2))),2))</f>
        <v>—</v>
      </c>
      <c r="BH89" s="294" t="str">
        <f aca="false">IF(OR(Calculator!$E$20&lt;&gt;"YES",Calculator!$B$33&lt;Calculator!$G$20),"—",ROUND((1+SQRT(((50*POWER(80,POWER(COS(PI()*MOD(Calculator!$B$33/Calculator!$F$20,1)),2))-$C89)^2+(1500*ABS(SIN(2*PI()*MOD(Calculator!$B$33/Calculator!$F$20,1)))*IF(MOD(Calculator!$B$33/Calculator!$F$20,1)&lt;0.5,-1,1))^2)/((50*POWER(80,POWER(COS(PI()*MOD(Calculator!$B$33/Calculator!$F$20,1)),2))+$C89)^2+(1500*ABS(SIN(2*PI()*MOD(Calculator!$B$33/Calculator!$F$20,1)))*IF(MOD(Calculator!$B$33/Calculator!$F$20,1)&lt;0.5,-1,1))^2)))/(1-SQRT(((50*POWER(80,POWER(COS(PI()*MOD(Calculator!$B$33/Calculator!$F$20,1)),2))-$C89)^2+(1500*ABS(SIN(2*PI()*MOD(Calculator!$B$33/Calculator!$F$20,1)))*IF(MOD(Calculator!$B$33/Calculator!$F$20,1)&lt;0.5,-1,1))^2)/((50*POWER(80,POWER(COS(PI()*MOD(Calculator!$B$33/Calculator!$F$20,1)),2))+$C89)^2+(1500*ABS(SIN(2*PI()*MOD(Calculator!$B$33/Calculator!$F$20,1)))*IF(MOD(Calculator!$B$33/Calculator!$F$20,1)&lt;0.5,-1,1))^2))),2))</f>
        <v>—</v>
      </c>
      <c r="BI89" s="294" t="str">
        <f aca="false">IF(OR(Calculator!$E$21&lt;&gt;"YES",Calculator!$B$33&lt;Calculator!$G$21),"—",ROUND((1+SQRT(((50*POWER(80,POWER(COS(PI()*MOD(Calculator!$B$33/Calculator!$F$21,1)),2))-$C89)^2+(1500*ABS(SIN(2*PI()*MOD(Calculator!$B$33/Calculator!$F$21,1)))*IF(MOD(Calculator!$B$33/Calculator!$F$21,1)&lt;0.5,-1,1))^2)/((50*POWER(80,POWER(COS(PI()*MOD(Calculator!$B$33/Calculator!$F$21,1)),2))+$C89)^2+(1500*ABS(SIN(2*PI()*MOD(Calculator!$B$33/Calculator!$F$21,1)))*IF(MOD(Calculator!$B$33/Calculator!$F$21,1)&lt;0.5,-1,1))^2)))/(1-SQRT(((50*POWER(80,POWER(COS(PI()*MOD(Calculator!$B$33/Calculator!$F$21,1)),2))-$C89)^2+(1500*ABS(SIN(2*PI()*MOD(Calculator!$B$33/Calculator!$F$21,1)))*IF(MOD(Calculator!$B$33/Calculator!$F$21,1)&lt;0.5,-1,1))^2)/((50*POWER(80,POWER(COS(PI()*MOD(Calculator!$B$33/Calculator!$F$21,1)),2))+$C89)^2+(1500*ABS(SIN(2*PI()*MOD(Calculator!$B$33/Calculator!$F$21,1)))*IF(MOD(Calculator!$B$33/Calculator!$F$21,1)&lt;0.5,-1,1))^2))),2))</f>
        <v>—</v>
      </c>
      <c r="BJ89" s="294" t="str">
        <f aca="false">IF(OR(Calculator!$E$22&lt;&gt;"YES",Calculator!$B$33&lt;Calculator!$G$22),"—",ROUND((1+SQRT(((50*POWER(80,POWER(COS(PI()*MOD(Calculator!$B$33/Calculator!$F$22,1)),2))-$C89)^2+(1500*ABS(SIN(2*PI()*MOD(Calculator!$B$33/Calculator!$F$22,1)))*IF(MOD(Calculator!$B$33/Calculator!$F$22,1)&lt;0.5,-1,1))^2)/((50*POWER(80,POWER(COS(PI()*MOD(Calculator!$B$33/Calculator!$F$22,1)),2))+$C89)^2+(1500*ABS(SIN(2*PI()*MOD(Calculator!$B$33/Calculator!$F$22,1)))*IF(MOD(Calculator!$B$33/Calculator!$F$22,1)&lt;0.5,-1,1))^2)))/(1-SQRT(((50*POWER(80,POWER(COS(PI()*MOD(Calculator!$B$33/Calculator!$F$22,1)),2))-$C89)^2+(1500*ABS(SIN(2*PI()*MOD(Calculator!$B$33/Calculator!$F$22,1)))*IF(MOD(Calculator!$B$33/Calculator!$F$22,1)&lt;0.5,-1,1))^2)/((50*POWER(80,POWER(COS(PI()*MOD(Calculator!$B$33/Calculator!$F$22,1)),2))+$C89)^2+(1500*ABS(SIN(2*PI()*MOD(Calculator!$B$33/Calculator!$F$22,1)))*IF(MOD(Calculator!$B$33/Calculator!$F$22,1)&lt;0.5,-1,1))^2))),2))</f>
        <v>—</v>
      </c>
      <c r="BK89" s="293" t="n">
        <f aca="false">IFERROR(ROUND((IF(ISNUMBER(AZ89),AZ89,0)+IF(ISNUMBER(BA89),BA89,0)+IF(ISNUMBER(BB89),BB89,0)+IF(ISNUMBER(BC89),BC89,0)+IF(ISNUMBER(BD89),BD89,0)+IF(ISNUMBER(BE89),BE89,0)+IF(ISNUMBER(BF89),BF89,0)+IF(ISNUMBER(BG89),BG89,0)+IF(ISNUMBER(BH89),BH89,0)+IF(ISNUMBER(BI89),BI89,0)+IF(ISNUMBER(BJ89),BJ89,0))/(IF(ISNUMBER(AZ89),1,0)+IF(ISNUMBER(BA89),1,0)+IF(ISNUMBER(BB89),1,0)+IF(ISNUMBER(BC89),1,0)+IF(ISNUMBER(BD89),1,0)+IF(ISNUMBER(BE89),1,0)+IF(ISNUMBER(BF89),1,0)+IF(ISNUMBER(BG89),1,0)+IF(ISNUMBER(BH89),1,0)+IF(ISNUMBER(BI89),1,0)+IF(ISNUMBER(BJ89),1,0)),4),"")</f>
        <v>12.025</v>
      </c>
      <c r="BM89" s="253" t="str">
        <f aca="false">IF(OR(Calculator!$E$12&lt;&gt;"YES",Calculator!$B$29&lt;Calculator!$G$12),"—",ROUND((1+SQRT(((50*POWER(80,POWER(COS(PI()*MOD(Calculator!$B$29/Calculator!$F$12,1)),2))+MIN(500,MAX(30,100*EXP(-0.3*'VSWR Calculator'!$C$24)*(1+3*ABS(MOD('VSWR Calculator'!$C$23/Calculator!$F$12/2,1)-0.5))))/'VSWR Calculator'!$C$25)-$C89)^2+(1500*ABS(SIN(2*PI()*MOD(Calculator!$B$29/Calculator!$F$12,1)))*IF(MOD(Calculator!$B$29/Calculator!$F$12,1)&lt;0.5,-1,1))^2)/SQRT(((50*POWER(80,POWER(COS(PI()*MOD(Calculator!$B$29/Calculator!$F$12,1)),2))+MIN(500,MAX(30,100*EXP(-0.3*'VSWR Calculator'!$C$24)*(1+3*ABS(MOD('VSWR Calculator'!$C$23/Calculator!$F$12/2,1)-0.5))))/'VSWR Calculator'!$C$25)+$C89)^2+(1500*ABS(SIN(2*PI()*MOD(Calculator!$B$29/Calculator!$F$12,1)))*IF(MOD(Calculator!$B$29/Calculator!$F$12,1)&lt;0.5,-1,1))^2))/(1-SQRT(((50*POWER(80,POWER(COS(PI()*MOD(Calculator!$B$29/Calculator!$F$12,1)),2))+MIN(500,MAX(30,100*EXP(-0.3*'VSWR Calculator'!$C$24)*(1+3*ABS(MOD('VSWR Calculator'!$C$23/Calculator!$F$12/2,1)-0.5))))/'VSWR Calculator'!$C$25)-$C89)^2+(1500*ABS(SIN(2*PI()*MOD(Calculator!$B$29/Calculator!$F$12,1)))*IF(MOD(Calculator!$B$29/Calculator!$F$12,1)&lt;0.5,-1,1))^2)/SQRT(((50*POWER(80,POWER(COS(PI()*MOD(Calculator!$B$29/Calculator!$F$12,1)),2))+MIN(500,MAX(30,100*EXP(-0.3*'VSWR Calculator'!$C$24)*(1+3*ABS(MOD('VSWR Calculator'!$C$23/Calculator!$F$12/2,1)-0.5))))/'VSWR Calculator'!$C$25)+$C89)^2+(1500*ABS(SIN(2*PI()*MOD(Calculator!$B$29/Calculator!$F$12,1)))*IF(MOD(Calculator!$B$29/Calculator!$F$12,1)&lt;0.5,-1,1))^2)),2))</f>
        <v>—</v>
      </c>
      <c r="BN89" s="253" t="str">
        <f aca="false">IF(OR(Calculator!$E$13&lt;&gt;"YES",Calculator!$B$29&lt;Calculator!$G$13),"—",ROUND((1+SQRT(((50*POWER(80,POWER(COS(PI()*MOD(Calculator!$B$29/Calculator!$F$13,1)),2))+MIN(500,MAX(30,100*EXP(-0.3*'VSWR Calculator'!$C$24)*(1+3*ABS(MOD('VSWR Calculator'!$C$23/Calculator!$F$13/2,1)-0.5))))/'VSWR Calculator'!$C$25)-$C89)^2+(1500*ABS(SIN(2*PI()*MOD(Calculator!$B$29/Calculator!$F$13,1)))*IF(MOD(Calculator!$B$29/Calculator!$F$13,1)&lt;0.5,-1,1))^2)/SQRT(((50*POWER(80,POWER(COS(PI()*MOD(Calculator!$B$29/Calculator!$F$13,1)),2))+MIN(500,MAX(30,100*EXP(-0.3*'VSWR Calculator'!$C$24)*(1+3*ABS(MOD('VSWR Calculator'!$C$23/Calculator!$F$13/2,1)-0.5))))/'VSWR Calculator'!$C$25)+$C89)^2+(1500*ABS(SIN(2*PI()*MOD(Calculator!$B$29/Calculator!$F$13,1)))*IF(MOD(Calculator!$B$29/Calculator!$F$13,1)&lt;0.5,-1,1))^2))/(1-SQRT(((50*POWER(80,POWER(COS(PI()*MOD(Calculator!$B$29/Calculator!$F$13,1)),2))+MIN(500,MAX(30,100*EXP(-0.3*'VSWR Calculator'!$C$24)*(1+3*ABS(MOD('VSWR Calculator'!$C$23/Calculator!$F$13/2,1)-0.5))))/'VSWR Calculator'!$C$25)-$C89)^2+(1500*ABS(SIN(2*PI()*MOD(Calculator!$B$29/Calculator!$F$13,1)))*IF(MOD(Calculator!$B$29/Calculator!$F$13,1)&lt;0.5,-1,1))^2)/SQRT(((50*POWER(80,POWER(COS(PI()*MOD(Calculator!$B$29/Calculator!$F$13,1)),2))+MIN(500,MAX(30,100*EXP(-0.3*'VSWR Calculator'!$C$24)*(1+3*ABS(MOD('VSWR Calculator'!$C$23/Calculator!$F$13/2,1)-0.5))))/'VSWR Calculator'!$C$25)+$C89)^2+(1500*ABS(SIN(2*PI()*MOD(Calculator!$B$29/Calculator!$F$13,1)))*IF(MOD(Calculator!$B$29/Calculator!$F$13,1)&lt;0.5,-1,1))^2)),2))</f>
        <v>—</v>
      </c>
      <c r="BO89" s="253" t="str">
        <f aca="false">IF(OR(Calculator!$E$14&lt;&gt;"YES",Calculator!$B$29&lt;Calculator!$G$14),"—",ROUND((1+SQRT(((50*POWER(80,POWER(COS(PI()*MOD(Calculator!$B$29/Calculator!$F$14,1)),2))+MIN(500,MAX(30,100*EXP(-0.3*'VSWR Calculator'!$C$24)*(1+3*ABS(MOD('VSWR Calculator'!$C$23/Calculator!$F$14/2,1)-0.5))))/'VSWR Calculator'!$C$25)-$C89)^2+(1500*ABS(SIN(2*PI()*MOD(Calculator!$B$29/Calculator!$F$14,1)))*IF(MOD(Calculator!$B$29/Calculator!$F$14,1)&lt;0.5,-1,1))^2)/SQRT(((50*POWER(80,POWER(COS(PI()*MOD(Calculator!$B$29/Calculator!$F$14,1)),2))+MIN(500,MAX(30,100*EXP(-0.3*'VSWR Calculator'!$C$24)*(1+3*ABS(MOD('VSWR Calculator'!$C$23/Calculator!$F$14/2,1)-0.5))))/'VSWR Calculator'!$C$25)+$C89)^2+(1500*ABS(SIN(2*PI()*MOD(Calculator!$B$29/Calculator!$F$14,1)))*IF(MOD(Calculator!$B$29/Calculator!$F$14,1)&lt;0.5,-1,1))^2))/(1-SQRT(((50*POWER(80,POWER(COS(PI()*MOD(Calculator!$B$29/Calculator!$F$14,1)),2))+MIN(500,MAX(30,100*EXP(-0.3*'VSWR Calculator'!$C$24)*(1+3*ABS(MOD('VSWR Calculator'!$C$23/Calculator!$F$14/2,1)-0.5))))/'VSWR Calculator'!$C$25)-$C89)^2+(1500*ABS(SIN(2*PI()*MOD(Calculator!$B$29/Calculator!$F$14,1)))*IF(MOD(Calculator!$B$29/Calculator!$F$14,1)&lt;0.5,-1,1))^2)/SQRT(((50*POWER(80,POWER(COS(PI()*MOD(Calculator!$B$29/Calculator!$F$14,1)),2))+MIN(500,MAX(30,100*EXP(-0.3*'VSWR Calculator'!$C$24)*(1+3*ABS(MOD('VSWR Calculator'!$C$23/Calculator!$F$14/2,1)-0.5))))/'VSWR Calculator'!$C$25)+$C89)^2+(1500*ABS(SIN(2*PI()*MOD(Calculator!$B$29/Calculator!$F$14,1)))*IF(MOD(Calculator!$B$29/Calculator!$F$14,1)&lt;0.5,-1,1))^2)),2))</f>
        <v>—</v>
      </c>
      <c r="BP89" s="253" t="n">
        <f aca="false">IF(OR(Calculator!$E$15&lt;&gt;"YES",Calculator!$B$29&lt;Calculator!$G$15),"—",ROUND((1+SQRT(((50*POWER(80,POWER(COS(PI()*MOD(Calculator!$B$29/Calculator!$F$15,1)),2))+MIN(500,MAX(30,100*EXP(-0.3*'VSWR Calculator'!$C$24)*(1+3*ABS(MOD('VSWR Calculator'!$C$23/Calculator!$F$15/2,1)-0.5))))/'VSWR Calculator'!$C$25)-$C89)^2+(1500*ABS(SIN(2*PI()*MOD(Calculator!$B$29/Calculator!$F$15,1)))*IF(MOD(Calculator!$B$29/Calculator!$F$15,1)&lt;0.5,-1,1))^2)/SQRT(((50*POWER(80,POWER(COS(PI()*MOD(Calculator!$B$29/Calculator!$F$15,1)),2))+MIN(500,MAX(30,100*EXP(-0.3*'VSWR Calculator'!$C$24)*(1+3*ABS(MOD('VSWR Calculator'!$C$23/Calculator!$F$15/2,1)-0.5))))/'VSWR Calculator'!$C$25)+$C89)^2+(1500*ABS(SIN(2*PI()*MOD(Calculator!$B$29/Calculator!$F$15,1)))*IF(MOD(Calculator!$B$29/Calculator!$F$15,1)&lt;0.5,-1,1))^2))/(1-SQRT(((50*POWER(80,POWER(COS(PI()*MOD(Calculator!$B$29/Calculator!$F$15,1)),2))+MIN(500,MAX(30,100*EXP(-0.3*'VSWR Calculator'!$C$24)*(1+3*ABS(MOD('VSWR Calculator'!$C$23/Calculator!$F$15/2,1)-0.5))))/'VSWR Calculator'!$C$25)-$C89)^2+(1500*ABS(SIN(2*PI()*MOD(Calculator!$B$29/Calculator!$F$15,1)))*IF(MOD(Calculator!$B$29/Calculator!$F$15,1)&lt;0.5,-1,1))^2)/SQRT(((50*POWER(80,POWER(COS(PI()*MOD(Calculator!$B$29/Calculator!$F$15,1)),2))+MIN(500,MAX(30,100*EXP(-0.3*'VSWR Calculator'!$C$24)*(1+3*ABS(MOD('VSWR Calculator'!$C$23/Calculator!$F$15/2,1)-0.5))))/'VSWR Calculator'!$C$25)+$C89)^2+(1500*ABS(SIN(2*PI()*MOD(Calculator!$B$29/Calculator!$F$15,1)))*IF(MOD(Calculator!$B$29/Calculator!$F$15,1)&lt;0.5,-1,1))^2)),2))</f>
        <v>17.75</v>
      </c>
      <c r="BQ89" s="253" t="str">
        <f aca="false">IF(OR(Calculator!$E$16&lt;&gt;"YES",Calculator!$B$29&lt;Calculator!$G$16),"—",ROUND((1+SQRT(((50*POWER(80,POWER(COS(PI()*MOD(Calculator!$B$29/Calculator!$F$16,1)),2))+MIN(500,MAX(30,100*EXP(-0.3*'VSWR Calculator'!$C$24)*(1+3*ABS(MOD('VSWR Calculator'!$C$23/Calculator!$F$16/2,1)-0.5))))/'VSWR Calculator'!$C$25)-$C89)^2+(1500*ABS(SIN(2*PI()*MOD(Calculator!$B$29/Calculator!$F$16,1)))*IF(MOD(Calculator!$B$29/Calculator!$F$16,1)&lt;0.5,-1,1))^2)/SQRT(((50*POWER(80,POWER(COS(PI()*MOD(Calculator!$B$29/Calculator!$F$16,1)),2))+MIN(500,MAX(30,100*EXP(-0.3*'VSWR Calculator'!$C$24)*(1+3*ABS(MOD('VSWR Calculator'!$C$23/Calculator!$F$16/2,1)-0.5))))/'VSWR Calculator'!$C$25)+$C89)^2+(1500*ABS(SIN(2*PI()*MOD(Calculator!$B$29/Calculator!$F$16,1)))*IF(MOD(Calculator!$B$29/Calculator!$F$16,1)&lt;0.5,-1,1))^2))/(1-SQRT(((50*POWER(80,POWER(COS(PI()*MOD(Calculator!$B$29/Calculator!$F$16,1)),2))+MIN(500,MAX(30,100*EXP(-0.3*'VSWR Calculator'!$C$24)*(1+3*ABS(MOD('VSWR Calculator'!$C$23/Calculator!$F$16/2,1)-0.5))))/'VSWR Calculator'!$C$25)-$C89)^2+(1500*ABS(SIN(2*PI()*MOD(Calculator!$B$29/Calculator!$F$16,1)))*IF(MOD(Calculator!$B$29/Calculator!$F$16,1)&lt;0.5,-1,1))^2)/SQRT(((50*POWER(80,POWER(COS(PI()*MOD(Calculator!$B$29/Calculator!$F$16,1)),2))+MIN(500,MAX(30,100*EXP(-0.3*'VSWR Calculator'!$C$24)*(1+3*ABS(MOD('VSWR Calculator'!$C$23/Calculator!$F$16/2,1)-0.5))))/'VSWR Calculator'!$C$25)+$C89)^2+(1500*ABS(SIN(2*PI()*MOD(Calculator!$B$29/Calculator!$F$16,1)))*IF(MOD(Calculator!$B$29/Calculator!$F$16,1)&lt;0.5,-1,1))^2)),2))</f>
        <v>—</v>
      </c>
      <c r="BR89" s="253" t="n">
        <f aca="false">IF(OR(Calculator!$E$17&lt;&gt;"YES",Calculator!$B$29&lt;Calculator!$G$17),"—",ROUND((1+SQRT(((50*POWER(80,POWER(COS(PI()*MOD(Calculator!$B$29/Calculator!$F$17,1)),2))+MIN(500,MAX(30,100*EXP(-0.3*'VSWR Calculator'!$C$24)*(1+3*ABS(MOD('VSWR Calculator'!$C$23/Calculator!$F$17/2,1)-0.5))))/'VSWR Calculator'!$C$25)-$C89)^2+(1500*ABS(SIN(2*PI()*MOD(Calculator!$B$29/Calculator!$F$17,1)))*IF(MOD(Calculator!$B$29/Calculator!$F$17,1)&lt;0.5,-1,1))^2)/SQRT(((50*POWER(80,POWER(COS(PI()*MOD(Calculator!$B$29/Calculator!$F$17,1)),2))+MIN(500,MAX(30,100*EXP(-0.3*'VSWR Calculator'!$C$24)*(1+3*ABS(MOD('VSWR Calculator'!$C$23/Calculator!$F$17/2,1)-0.5))))/'VSWR Calculator'!$C$25)+$C89)^2+(1500*ABS(SIN(2*PI()*MOD(Calculator!$B$29/Calculator!$F$17,1)))*IF(MOD(Calculator!$B$29/Calculator!$F$17,1)&lt;0.5,-1,1))^2))/(1-SQRT(((50*POWER(80,POWER(COS(PI()*MOD(Calculator!$B$29/Calculator!$F$17,1)),2))+MIN(500,MAX(30,100*EXP(-0.3*'VSWR Calculator'!$C$24)*(1+3*ABS(MOD('VSWR Calculator'!$C$23/Calculator!$F$17/2,1)-0.5))))/'VSWR Calculator'!$C$25)-$C89)^2+(1500*ABS(SIN(2*PI()*MOD(Calculator!$B$29/Calculator!$F$17,1)))*IF(MOD(Calculator!$B$29/Calculator!$F$17,1)&lt;0.5,-1,1))^2)/SQRT(((50*POWER(80,POWER(COS(PI()*MOD(Calculator!$B$29/Calculator!$F$17,1)),2))+MIN(500,MAX(30,100*EXP(-0.3*'VSWR Calculator'!$C$24)*(1+3*ABS(MOD('VSWR Calculator'!$C$23/Calculator!$F$17/2,1)-0.5))))/'VSWR Calculator'!$C$25)+$C89)^2+(1500*ABS(SIN(2*PI()*MOD(Calculator!$B$29/Calculator!$F$17,1)))*IF(MOD(Calculator!$B$29/Calculator!$F$17,1)&lt;0.5,-1,1))^2)),2))</f>
        <v>17.09</v>
      </c>
      <c r="BS89" s="253" t="str">
        <f aca="false">IF(OR(Calculator!$E$18&lt;&gt;"YES",Calculator!$B$29&lt;Calculator!$G$18),"—",ROUND((1+SQRT(((50*POWER(80,POWER(COS(PI()*MOD(Calculator!$B$29/Calculator!$F$18,1)),2))+MIN(500,MAX(30,100*EXP(-0.3*'VSWR Calculator'!$C$24)*(1+3*ABS(MOD('VSWR Calculator'!$C$23/Calculator!$F$18/2,1)-0.5))))/'VSWR Calculator'!$C$25)-$C89)^2+(1500*ABS(SIN(2*PI()*MOD(Calculator!$B$29/Calculator!$F$18,1)))*IF(MOD(Calculator!$B$29/Calculator!$F$18,1)&lt;0.5,-1,1))^2)/SQRT(((50*POWER(80,POWER(COS(PI()*MOD(Calculator!$B$29/Calculator!$F$18,1)),2))+MIN(500,MAX(30,100*EXP(-0.3*'VSWR Calculator'!$C$24)*(1+3*ABS(MOD('VSWR Calculator'!$C$23/Calculator!$F$18/2,1)-0.5))))/'VSWR Calculator'!$C$25)+$C89)^2+(1500*ABS(SIN(2*PI()*MOD(Calculator!$B$29/Calculator!$F$18,1)))*IF(MOD(Calculator!$B$29/Calculator!$F$18,1)&lt;0.5,-1,1))^2))/(1-SQRT(((50*POWER(80,POWER(COS(PI()*MOD(Calculator!$B$29/Calculator!$F$18,1)),2))+MIN(500,MAX(30,100*EXP(-0.3*'VSWR Calculator'!$C$24)*(1+3*ABS(MOD('VSWR Calculator'!$C$23/Calculator!$F$18/2,1)-0.5))))/'VSWR Calculator'!$C$25)-$C89)^2+(1500*ABS(SIN(2*PI()*MOD(Calculator!$B$29/Calculator!$F$18,1)))*IF(MOD(Calculator!$B$29/Calculator!$F$18,1)&lt;0.5,-1,1))^2)/SQRT(((50*POWER(80,POWER(COS(PI()*MOD(Calculator!$B$29/Calculator!$F$18,1)),2))+MIN(500,MAX(30,100*EXP(-0.3*'VSWR Calculator'!$C$24)*(1+3*ABS(MOD('VSWR Calculator'!$C$23/Calculator!$F$18/2,1)-0.5))))/'VSWR Calculator'!$C$25)+$C89)^2+(1500*ABS(SIN(2*PI()*MOD(Calculator!$B$29/Calculator!$F$18,1)))*IF(MOD(Calculator!$B$29/Calculator!$F$18,1)&lt;0.5,-1,1))^2)),2))</f>
        <v>—</v>
      </c>
      <c r="BT89" s="253" t="str">
        <f aca="false">IF(OR(Calculator!$E$19&lt;&gt;"YES",Calculator!$B$29&lt;Calculator!$G$19),"—",ROUND((1+SQRT(((50*POWER(80,POWER(COS(PI()*MOD(Calculator!$B$29/Calculator!$F$19,1)),2))+MIN(500,MAX(30,100*EXP(-0.3*'VSWR Calculator'!$C$24)*(1+3*ABS(MOD('VSWR Calculator'!$C$23/Calculator!$F$19/2,1)-0.5))))/'VSWR Calculator'!$C$25)-$C89)^2+(1500*ABS(SIN(2*PI()*MOD(Calculator!$B$29/Calculator!$F$19,1)))*IF(MOD(Calculator!$B$29/Calculator!$F$19,1)&lt;0.5,-1,1))^2)/SQRT(((50*POWER(80,POWER(COS(PI()*MOD(Calculator!$B$29/Calculator!$F$19,1)),2))+MIN(500,MAX(30,100*EXP(-0.3*'VSWR Calculator'!$C$24)*(1+3*ABS(MOD('VSWR Calculator'!$C$23/Calculator!$F$19/2,1)-0.5))))/'VSWR Calculator'!$C$25)+$C89)^2+(1500*ABS(SIN(2*PI()*MOD(Calculator!$B$29/Calculator!$F$19,1)))*IF(MOD(Calculator!$B$29/Calculator!$F$19,1)&lt;0.5,-1,1))^2))/(1-SQRT(((50*POWER(80,POWER(COS(PI()*MOD(Calculator!$B$29/Calculator!$F$19,1)),2))+MIN(500,MAX(30,100*EXP(-0.3*'VSWR Calculator'!$C$24)*(1+3*ABS(MOD('VSWR Calculator'!$C$23/Calculator!$F$19/2,1)-0.5))))/'VSWR Calculator'!$C$25)-$C89)^2+(1500*ABS(SIN(2*PI()*MOD(Calculator!$B$29/Calculator!$F$19,1)))*IF(MOD(Calculator!$B$29/Calculator!$F$19,1)&lt;0.5,-1,1))^2)/SQRT(((50*POWER(80,POWER(COS(PI()*MOD(Calculator!$B$29/Calculator!$F$19,1)),2))+MIN(500,MAX(30,100*EXP(-0.3*'VSWR Calculator'!$C$24)*(1+3*ABS(MOD('VSWR Calculator'!$C$23/Calculator!$F$19/2,1)-0.5))))/'VSWR Calculator'!$C$25)+$C89)^2+(1500*ABS(SIN(2*PI()*MOD(Calculator!$B$29/Calculator!$F$19,1)))*IF(MOD(Calculator!$B$29/Calculator!$F$19,1)&lt;0.5,-1,1))^2)),2))</f>
        <v>—</v>
      </c>
      <c r="BU89" s="253" t="str">
        <f aca="false">IF(OR(Calculator!$E$20&lt;&gt;"YES",Calculator!$B$29&lt;Calculator!$G$20),"—",ROUND((1+SQRT(((50*POWER(80,POWER(COS(PI()*MOD(Calculator!$B$29/Calculator!$F$20,1)),2))+MIN(500,MAX(30,100*EXP(-0.3*'VSWR Calculator'!$C$24)*(1+3*ABS(MOD('VSWR Calculator'!$C$23/Calculator!$F$20/2,1)-0.5))))/'VSWR Calculator'!$C$25)-$C89)^2+(1500*ABS(SIN(2*PI()*MOD(Calculator!$B$29/Calculator!$F$20,1)))*IF(MOD(Calculator!$B$29/Calculator!$F$20,1)&lt;0.5,-1,1))^2)/SQRT(((50*POWER(80,POWER(COS(PI()*MOD(Calculator!$B$29/Calculator!$F$20,1)),2))+MIN(500,MAX(30,100*EXP(-0.3*'VSWR Calculator'!$C$24)*(1+3*ABS(MOD('VSWR Calculator'!$C$23/Calculator!$F$20/2,1)-0.5))))/'VSWR Calculator'!$C$25)+$C89)^2+(1500*ABS(SIN(2*PI()*MOD(Calculator!$B$29/Calculator!$F$20,1)))*IF(MOD(Calculator!$B$29/Calculator!$F$20,1)&lt;0.5,-1,1))^2))/(1-SQRT(((50*POWER(80,POWER(COS(PI()*MOD(Calculator!$B$29/Calculator!$F$20,1)),2))+MIN(500,MAX(30,100*EXP(-0.3*'VSWR Calculator'!$C$24)*(1+3*ABS(MOD('VSWR Calculator'!$C$23/Calculator!$F$20/2,1)-0.5))))/'VSWR Calculator'!$C$25)-$C89)^2+(1500*ABS(SIN(2*PI()*MOD(Calculator!$B$29/Calculator!$F$20,1)))*IF(MOD(Calculator!$B$29/Calculator!$F$20,1)&lt;0.5,-1,1))^2)/SQRT(((50*POWER(80,POWER(COS(PI()*MOD(Calculator!$B$29/Calculator!$F$20,1)),2))+MIN(500,MAX(30,100*EXP(-0.3*'VSWR Calculator'!$C$24)*(1+3*ABS(MOD('VSWR Calculator'!$C$23/Calculator!$F$20/2,1)-0.5))))/'VSWR Calculator'!$C$25)+$C89)^2+(1500*ABS(SIN(2*PI()*MOD(Calculator!$B$29/Calculator!$F$20,1)))*IF(MOD(Calculator!$B$29/Calculator!$F$20,1)&lt;0.5,-1,1))^2)),2))</f>
        <v>—</v>
      </c>
      <c r="BV89" s="253" t="str">
        <f aca="false">IF(OR(Calculator!$E$21&lt;&gt;"YES",Calculator!$B$29&lt;Calculator!$G$21),"—",ROUND((1+SQRT(((50*POWER(80,POWER(COS(PI()*MOD(Calculator!$B$29/Calculator!$F$21,1)),2))+MIN(500,MAX(30,100*EXP(-0.3*'VSWR Calculator'!$C$24)*(1+3*ABS(MOD('VSWR Calculator'!$C$23/Calculator!$F$21/2,1)-0.5))))/'VSWR Calculator'!$C$25)-$C89)^2+(1500*ABS(SIN(2*PI()*MOD(Calculator!$B$29/Calculator!$F$21,1)))*IF(MOD(Calculator!$B$29/Calculator!$F$21,1)&lt;0.5,-1,1))^2)/SQRT(((50*POWER(80,POWER(COS(PI()*MOD(Calculator!$B$29/Calculator!$F$21,1)),2))+MIN(500,MAX(30,100*EXP(-0.3*'VSWR Calculator'!$C$24)*(1+3*ABS(MOD('VSWR Calculator'!$C$23/Calculator!$F$21/2,1)-0.5))))/'VSWR Calculator'!$C$25)+$C89)^2+(1500*ABS(SIN(2*PI()*MOD(Calculator!$B$29/Calculator!$F$21,1)))*IF(MOD(Calculator!$B$29/Calculator!$F$21,1)&lt;0.5,-1,1))^2))/(1-SQRT(((50*POWER(80,POWER(COS(PI()*MOD(Calculator!$B$29/Calculator!$F$21,1)),2))+MIN(500,MAX(30,100*EXP(-0.3*'VSWR Calculator'!$C$24)*(1+3*ABS(MOD('VSWR Calculator'!$C$23/Calculator!$F$21/2,1)-0.5))))/'VSWR Calculator'!$C$25)-$C89)^2+(1500*ABS(SIN(2*PI()*MOD(Calculator!$B$29/Calculator!$F$21,1)))*IF(MOD(Calculator!$B$29/Calculator!$F$21,1)&lt;0.5,-1,1))^2)/SQRT(((50*POWER(80,POWER(COS(PI()*MOD(Calculator!$B$29/Calculator!$F$21,1)),2))+MIN(500,MAX(30,100*EXP(-0.3*'VSWR Calculator'!$C$24)*(1+3*ABS(MOD('VSWR Calculator'!$C$23/Calculator!$F$21/2,1)-0.5))))/'VSWR Calculator'!$C$25)+$C89)^2+(1500*ABS(SIN(2*PI()*MOD(Calculator!$B$29/Calculator!$F$21,1)))*IF(MOD(Calculator!$B$29/Calculator!$F$21,1)&lt;0.5,-1,1))^2)),2))</f>
        <v>—</v>
      </c>
      <c r="BW89" s="253" t="str">
        <f aca="false">IF(OR(Calculator!$E$22&lt;&gt;"YES",Calculator!$B$29&lt;Calculator!$G$22),"—",ROUND((1+SQRT(((50*POWER(80,POWER(COS(PI()*MOD(Calculator!$B$29/Calculator!$F$22,1)),2))+MIN(500,MAX(30,100*EXP(-0.3*'VSWR Calculator'!$C$24)*(1+3*ABS(MOD('VSWR Calculator'!$C$23/Calculator!$F$22/2,1)-0.5))))/'VSWR Calculator'!$C$25)-$C89)^2+(1500*ABS(SIN(2*PI()*MOD(Calculator!$B$29/Calculator!$F$22,1)))*IF(MOD(Calculator!$B$29/Calculator!$F$22,1)&lt;0.5,-1,1))^2)/SQRT(((50*POWER(80,POWER(COS(PI()*MOD(Calculator!$B$29/Calculator!$F$22,1)),2))+MIN(500,MAX(30,100*EXP(-0.3*'VSWR Calculator'!$C$24)*(1+3*ABS(MOD('VSWR Calculator'!$C$23/Calculator!$F$22/2,1)-0.5))))/'VSWR Calculator'!$C$25)+$C89)^2+(1500*ABS(SIN(2*PI()*MOD(Calculator!$B$29/Calculator!$F$22,1)))*IF(MOD(Calculator!$B$29/Calculator!$F$22,1)&lt;0.5,-1,1))^2))/(1-SQRT(((50*POWER(80,POWER(COS(PI()*MOD(Calculator!$B$29/Calculator!$F$22,1)),2))+MIN(500,MAX(30,100*EXP(-0.3*'VSWR Calculator'!$C$24)*(1+3*ABS(MOD('VSWR Calculator'!$C$23/Calculator!$F$22/2,1)-0.5))))/'VSWR Calculator'!$C$25)-$C89)^2+(1500*ABS(SIN(2*PI()*MOD(Calculator!$B$29/Calculator!$F$22,1)))*IF(MOD(Calculator!$B$29/Calculator!$F$22,1)&lt;0.5,-1,1))^2)/SQRT(((50*POWER(80,POWER(COS(PI()*MOD(Calculator!$B$29/Calculator!$F$22,1)),2))+MIN(500,MAX(30,100*EXP(-0.3*'VSWR Calculator'!$C$24)*(1+3*ABS(MOD('VSWR Calculator'!$C$23/Calculator!$F$22/2,1)-0.5))))/'VSWR Calculator'!$C$25)+$C89)^2+(1500*ABS(SIN(2*PI()*MOD(Calculator!$B$29/Calculator!$F$22,1)))*IF(MOD(Calculator!$B$29/Calculator!$F$22,1)&lt;0.5,-1,1))^2)),2))</f>
        <v>—</v>
      </c>
      <c r="BX89" s="253" t="n">
        <f aca="false">IFERROR(ROUND((IF(ISNUMBER(BM89),BM89,0)+IF(ISNUMBER(BN89),BN89,0)+IF(ISNUMBER(BO89),BO89,0)+IF(ISNUMBER(BP89),BP89,0)+IF(ISNUMBER(BQ89),BQ89,0)+IF(ISNUMBER(BR89),BR89,0)+IF(ISNUMBER(BS89),BS89,0)+IF(ISNUMBER(BT89),BT89,0)+IF(ISNUMBER(BU89),BU89,0)+IF(ISNUMBER(BV89),BV89,0)+IF(ISNUMBER(BW89),BW89,0))/(IF(ISNUMBER(BM89),1,0)+IF(ISNUMBER(BN89),1,0)+IF(ISNUMBER(BO89),1,0)+IF(ISNUMBER(BP89),1,0)+IF(ISNUMBER(BQ89),1,0)+IF(ISNUMBER(BR89),1,0)+IF(ISNUMBER(BS89),1,0)+IF(ISNUMBER(BT89),1,0)+IF(ISNUMBER(BU89),1,0)+IF(ISNUMBER(BV89),1,0)+IF(ISNUMBER(BW89),1,0)),4),"")</f>
        <v>17.42</v>
      </c>
      <c r="BY89" s="253" t="str">
        <f aca="false">IF(OR(Calculator!$E$12&lt;&gt;"YES",Calculator!$B$30&lt;Calculator!$G$12),"—",ROUND((1+SQRT(((50*POWER(80,POWER(COS(PI()*MOD(Calculator!$B$30/Calculator!$F$12,1)),2))+MIN(500,MAX(30,100*EXP(-0.3*'VSWR Calculator'!$C$24)*(1+3*ABS(MOD('VSWR Calculator'!$C$23/Calculator!$F$12/2,1)-0.5))))/'VSWR Calculator'!$C$25)-$C89)^2+(1500*ABS(SIN(2*PI()*MOD(Calculator!$B$30/Calculator!$F$12,1)))*IF(MOD(Calculator!$B$30/Calculator!$F$12,1)&lt;0.5,-1,1))^2)/SQRT(((50*POWER(80,POWER(COS(PI()*MOD(Calculator!$B$30/Calculator!$F$12,1)),2))+MIN(500,MAX(30,100*EXP(-0.3*'VSWR Calculator'!$C$24)*(1+3*ABS(MOD('VSWR Calculator'!$C$23/Calculator!$F$12/2,1)-0.5))))/'VSWR Calculator'!$C$25)+$C89)^2+(1500*ABS(SIN(2*PI()*MOD(Calculator!$B$30/Calculator!$F$12,1)))*IF(MOD(Calculator!$B$30/Calculator!$F$12,1)&lt;0.5,-1,1))^2))/(1-SQRT(((50*POWER(80,POWER(COS(PI()*MOD(Calculator!$B$30/Calculator!$F$12,1)),2))+MIN(500,MAX(30,100*EXP(-0.3*'VSWR Calculator'!$C$24)*(1+3*ABS(MOD('VSWR Calculator'!$C$23/Calculator!$F$12/2,1)-0.5))))/'VSWR Calculator'!$C$25)-$C89)^2+(1500*ABS(SIN(2*PI()*MOD(Calculator!$B$30/Calculator!$F$12,1)))*IF(MOD(Calculator!$B$30/Calculator!$F$12,1)&lt;0.5,-1,1))^2)/SQRT(((50*POWER(80,POWER(COS(PI()*MOD(Calculator!$B$30/Calculator!$F$12,1)),2))+MIN(500,MAX(30,100*EXP(-0.3*'VSWR Calculator'!$C$24)*(1+3*ABS(MOD('VSWR Calculator'!$C$23/Calculator!$F$12/2,1)-0.5))))/'VSWR Calculator'!$C$25)+$C89)^2+(1500*ABS(SIN(2*PI()*MOD(Calculator!$B$30/Calculator!$F$12,1)))*IF(MOD(Calculator!$B$30/Calculator!$F$12,1)&lt;0.5,-1,1))^2)),2))</f>
        <v>—</v>
      </c>
      <c r="BZ89" s="253" t="str">
        <f aca="false">IF(OR(Calculator!$E$13&lt;&gt;"YES",Calculator!$B$30&lt;Calculator!$G$13),"—",ROUND((1+SQRT(((50*POWER(80,POWER(COS(PI()*MOD(Calculator!$B$30/Calculator!$F$13,1)),2))+MIN(500,MAX(30,100*EXP(-0.3*'VSWR Calculator'!$C$24)*(1+3*ABS(MOD('VSWR Calculator'!$C$23/Calculator!$F$13/2,1)-0.5))))/'VSWR Calculator'!$C$25)-$C89)^2+(1500*ABS(SIN(2*PI()*MOD(Calculator!$B$30/Calculator!$F$13,1)))*IF(MOD(Calculator!$B$30/Calculator!$F$13,1)&lt;0.5,-1,1))^2)/SQRT(((50*POWER(80,POWER(COS(PI()*MOD(Calculator!$B$30/Calculator!$F$13,1)),2))+MIN(500,MAX(30,100*EXP(-0.3*'VSWR Calculator'!$C$24)*(1+3*ABS(MOD('VSWR Calculator'!$C$23/Calculator!$F$13/2,1)-0.5))))/'VSWR Calculator'!$C$25)+$C89)^2+(1500*ABS(SIN(2*PI()*MOD(Calculator!$B$30/Calculator!$F$13,1)))*IF(MOD(Calculator!$B$30/Calculator!$F$13,1)&lt;0.5,-1,1))^2))/(1-SQRT(((50*POWER(80,POWER(COS(PI()*MOD(Calculator!$B$30/Calculator!$F$13,1)),2))+MIN(500,MAX(30,100*EXP(-0.3*'VSWR Calculator'!$C$24)*(1+3*ABS(MOD('VSWR Calculator'!$C$23/Calculator!$F$13/2,1)-0.5))))/'VSWR Calculator'!$C$25)-$C89)^2+(1500*ABS(SIN(2*PI()*MOD(Calculator!$B$30/Calculator!$F$13,1)))*IF(MOD(Calculator!$B$30/Calculator!$F$13,1)&lt;0.5,-1,1))^2)/SQRT(((50*POWER(80,POWER(COS(PI()*MOD(Calculator!$B$30/Calculator!$F$13,1)),2))+MIN(500,MAX(30,100*EXP(-0.3*'VSWR Calculator'!$C$24)*(1+3*ABS(MOD('VSWR Calculator'!$C$23/Calculator!$F$13/2,1)-0.5))))/'VSWR Calculator'!$C$25)+$C89)^2+(1500*ABS(SIN(2*PI()*MOD(Calculator!$B$30/Calculator!$F$13,1)))*IF(MOD(Calculator!$B$30/Calculator!$F$13,1)&lt;0.5,-1,1))^2)),2))</f>
        <v>—</v>
      </c>
      <c r="CA89" s="253" t="str">
        <f aca="false">IF(OR(Calculator!$E$14&lt;&gt;"YES",Calculator!$B$30&lt;Calculator!$G$14),"—",ROUND((1+SQRT(((50*POWER(80,POWER(COS(PI()*MOD(Calculator!$B$30/Calculator!$F$14,1)),2))+MIN(500,MAX(30,100*EXP(-0.3*'VSWR Calculator'!$C$24)*(1+3*ABS(MOD('VSWR Calculator'!$C$23/Calculator!$F$14/2,1)-0.5))))/'VSWR Calculator'!$C$25)-$C89)^2+(1500*ABS(SIN(2*PI()*MOD(Calculator!$B$30/Calculator!$F$14,1)))*IF(MOD(Calculator!$B$30/Calculator!$F$14,1)&lt;0.5,-1,1))^2)/SQRT(((50*POWER(80,POWER(COS(PI()*MOD(Calculator!$B$30/Calculator!$F$14,1)),2))+MIN(500,MAX(30,100*EXP(-0.3*'VSWR Calculator'!$C$24)*(1+3*ABS(MOD('VSWR Calculator'!$C$23/Calculator!$F$14/2,1)-0.5))))/'VSWR Calculator'!$C$25)+$C89)^2+(1500*ABS(SIN(2*PI()*MOD(Calculator!$B$30/Calculator!$F$14,1)))*IF(MOD(Calculator!$B$30/Calculator!$F$14,1)&lt;0.5,-1,1))^2))/(1-SQRT(((50*POWER(80,POWER(COS(PI()*MOD(Calculator!$B$30/Calculator!$F$14,1)),2))+MIN(500,MAX(30,100*EXP(-0.3*'VSWR Calculator'!$C$24)*(1+3*ABS(MOD('VSWR Calculator'!$C$23/Calculator!$F$14/2,1)-0.5))))/'VSWR Calculator'!$C$25)-$C89)^2+(1500*ABS(SIN(2*PI()*MOD(Calculator!$B$30/Calculator!$F$14,1)))*IF(MOD(Calculator!$B$30/Calculator!$F$14,1)&lt;0.5,-1,1))^2)/SQRT(((50*POWER(80,POWER(COS(PI()*MOD(Calculator!$B$30/Calculator!$F$14,1)),2))+MIN(500,MAX(30,100*EXP(-0.3*'VSWR Calculator'!$C$24)*(1+3*ABS(MOD('VSWR Calculator'!$C$23/Calculator!$F$14/2,1)-0.5))))/'VSWR Calculator'!$C$25)+$C89)^2+(1500*ABS(SIN(2*PI()*MOD(Calculator!$B$30/Calculator!$F$14,1)))*IF(MOD(Calculator!$B$30/Calculator!$F$14,1)&lt;0.5,-1,1))^2)),2))</f>
        <v>—</v>
      </c>
      <c r="CB89" s="253" t="n">
        <f aca="false">IF(OR(Calculator!$E$15&lt;&gt;"YES",Calculator!$B$30&lt;Calculator!$G$15),"—",ROUND((1+SQRT(((50*POWER(80,POWER(COS(PI()*MOD(Calculator!$B$30/Calculator!$F$15,1)),2))+MIN(500,MAX(30,100*EXP(-0.3*'VSWR Calculator'!$C$24)*(1+3*ABS(MOD('VSWR Calculator'!$C$23/Calculator!$F$15/2,1)-0.5))))/'VSWR Calculator'!$C$25)-$C89)^2+(1500*ABS(SIN(2*PI()*MOD(Calculator!$B$30/Calculator!$F$15,1)))*IF(MOD(Calculator!$B$30/Calculator!$F$15,1)&lt;0.5,-1,1))^2)/SQRT(((50*POWER(80,POWER(COS(PI()*MOD(Calculator!$B$30/Calculator!$F$15,1)),2))+MIN(500,MAX(30,100*EXP(-0.3*'VSWR Calculator'!$C$24)*(1+3*ABS(MOD('VSWR Calculator'!$C$23/Calculator!$F$15/2,1)-0.5))))/'VSWR Calculator'!$C$25)+$C89)^2+(1500*ABS(SIN(2*PI()*MOD(Calculator!$B$30/Calculator!$F$15,1)))*IF(MOD(Calculator!$B$30/Calculator!$F$15,1)&lt;0.5,-1,1))^2))/(1-SQRT(((50*POWER(80,POWER(COS(PI()*MOD(Calculator!$B$30/Calculator!$F$15,1)),2))+MIN(500,MAX(30,100*EXP(-0.3*'VSWR Calculator'!$C$24)*(1+3*ABS(MOD('VSWR Calculator'!$C$23/Calculator!$F$15/2,1)-0.5))))/'VSWR Calculator'!$C$25)-$C89)^2+(1500*ABS(SIN(2*PI()*MOD(Calculator!$B$30/Calculator!$F$15,1)))*IF(MOD(Calculator!$B$30/Calculator!$F$15,1)&lt;0.5,-1,1))^2)/SQRT(((50*POWER(80,POWER(COS(PI()*MOD(Calculator!$B$30/Calculator!$F$15,1)),2))+MIN(500,MAX(30,100*EXP(-0.3*'VSWR Calculator'!$C$24)*(1+3*ABS(MOD('VSWR Calculator'!$C$23/Calculator!$F$15/2,1)-0.5))))/'VSWR Calculator'!$C$25)+$C89)^2+(1500*ABS(SIN(2*PI()*MOD(Calculator!$B$30/Calculator!$F$15,1)))*IF(MOD(Calculator!$B$30/Calculator!$F$15,1)&lt;0.5,-1,1))^2)),2))</f>
        <v>17.03</v>
      </c>
      <c r="CC89" s="253" t="str">
        <f aca="false">IF(OR(Calculator!$E$16&lt;&gt;"YES",Calculator!$B$30&lt;Calculator!$G$16),"—",ROUND((1+SQRT(((50*POWER(80,POWER(COS(PI()*MOD(Calculator!$B$30/Calculator!$F$16,1)),2))+MIN(500,MAX(30,100*EXP(-0.3*'VSWR Calculator'!$C$24)*(1+3*ABS(MOD('VSWR Calculator'!$C$23/Calculator!$F$16/2,1)-0.5))))/'VSWR Calculator'!$C$25)-$C89)^2+(1500*ABS(SIN(2*PI()*MOD(Calculator!$B$30/Calculator!$F$16,1)))*IF(MOD(Calculator!$B$30/Calculator!$F$16,1)&lt;0.5,-1,1))^2)/SQRT(((50*POWER(80,POWER(COS(PI()*MOD(Calculator!$B$30/Calculator!$F$16,1)),2))+MIN(500,MAX(30,100*EXP(-0.3*'VSWR Calculator'!$C$24)*(1+3*ABS(MOD('VSWR Calculator'!$C$23/Calculator!$F$16/2,1)-0.5))))/'VSWR Calculator'!$C$25)+$C89)^2+(1500*ABS(SIN(2*PI()*MOD(Calculator!$B$30/Calculator!$F$16,1)))*IF(MOD(Calculator!$B$30/Calculator!$F$16,1)&lt;0.5,-1,1))^2))/(1-SQRT(((50*POWER(80,POWER(COS(PI()*MOD(Calculator!$B$30/Calculator!$F$16,1)),2))+MIN(500,MAX(30,100*EXP(-0.3*'VSWR Calculator'!$C$24)*(1+3*ABS(MOD('VSWR Calculator'!$C$23/Calculator!$F$16/2,1)-0.5))))/'VSWR Calculator'!$C$25)-$C89)^2+(1500*ABS(SIN(2*PI()*MOD(Calculator!$B$30/Calculator!$F$16,1)))*IF(MOD(Calculator!$B$30/Calculator!$F$16,1)&lt;0.5,-1,1))^2)/SQRT(((50*POWER(80,POWER(COS(PI()*MOD(Calculator!$B$30/Calculator!$F$16,1)),2))+MIN(500,MAX(30,100*EXP(-0.3*'VSWR Calculator'!$C$24)*(1+3*ABS(MOD('VSWR Calculator'!$C$23/Calculator!$F$16/2,1)-0.5))))/'VSWR Calculator'!$C$25)+$C89)^2+(1500*ABS(SIN(2*PI()*MOD(Calculator!$B$30/Calculator!$F$16,1)))*IF(MOD(Calculator!$B$30/Calculator!$F$16,1)&lt;0.5,-1,1))^2)),2))</f>
        <v>—</v>
      </c>
      <c r="CD89" s="253" t="n">
        <f aca="false">IF(OR(Calculator!$E$17&lt;&gt;"YES",Calculator!$B$30&lt;Calculator!$G$17),"—",ROUND((1+SQRT(((50*POWER(80,POWER(COS(PI()*MOD(Calculator!$B$30/Calculator!$F$17,1)),2))+MIN(500,MAX(30,100*EXP(-0.3*'VSWR Calculator'!$C$24)*(1+3*ABS(MOD('VSWR Calculator'!$C$23/Calculator!$F$17/2,1)-0.5))))/'VSWR Calculator'!$C$25)-$C89)^2+(1500*ABS(SIN(2*PI()*MOD(Calculator!$B$30/Calculator!$F$17,1)))*IF(MOD(Calculator!$B$30/Calculator!$F$17,1)&lt;0.5,-1,1))^2)/SQRT(((50*POWER(80,POWER(COS(PI()*MOD(Calculator!$B$30/Calculator!$F$17,1)),2))+MIN(500,MAX(30,100*EXP(-0.3*'VSWR Calculator'!$C$24)*(1+3*ABS(MOD('VSWR Calculator'!$C$23/Calculator!$F$17/2,1)-0.5))))/'VSWR Calculator'!$C$25)+$C89)^2+(1500*ABS(SIN(2*PI()*MOD(Calculator!$B$30/Calculator!$F$17,1)))*IF(MOD(Calculator!$B$30/Calculator!$F$17,1)&lt;0.5,-1,1))^2))/(1-SQRT(((50*POWER(80,POWER(COS(PI()*MOD(Calculator!$B$30/Calculator!$F$17,1)),2))+MIN(500,MAX(30,100*EXP(-0.3*'VSWR Calculator'!$C$24)*(1+3*ABS(MOD('VSWR Calculator'!$C$23/Calculator!$F$17/2,1)-0.5))))/'VSWR Calculator'!$C$25)-$C89)^2+(1500*ABS(SIN(2*PI()*MOD(Calculator!$B$30/Calculator!$F$17,1)))*IF(MOD(Calculator!$B$30/Calculator!$F$17,1)&lt;0.5,-1,1))^2)/SQRT(((50*POWER(80,POWER(COS(PI()*MOD(Calculator!$B$30/Calculator!$F$17,1)),2))+MIN(500,MAX(30,100*EXP(-0.3*'VSWR Calculator'!$C$24)*(1+3*ABS(MOD('VSWR Calculator'!$C$23/Calculator!$F$17/2,1)-0.5))))/'VSWR Calculator'!$C$25)+$C89)^2+(1500*ABS(SIN(2*PI()*MOD(Calculator!$B$30/Calculator!$F$17,1)))*IF(MOD(Calculator!$B$30/Calculator!$F$17,1)&lt;0.5,-1,1))^2)),2))</f>
        <v>18.69</v>
      </c>
      <c r="CE89" s="253" t="str">
        <f aca="false">IF(OR(Calculator!$E$18&lt;&gt;"YES",Calculator!$B$30&lt;Calculator!$G$18),"—",ROUND((1+SQRT(((50*POWER(80,POWER(COS(PI()*MOD(Calculator!$B$30/Calculator!$F$18,1)),2))+MIN(500,MAX(30,100*EXP(-0.3*'VSWR Calculator'!$C$24)*(1+3*ABS(MOD('VSWR Calculator'!$C$23/Calculator!$F$18/2,1)-0.5))))/'VSWR Calculator'!$C$25)-$C89)^2+(1500*ABS(SIN(2*PI()*MOD(Calculator!$B$30/Calculator!$F$18,1)))*IF(MOD(Calculator!$B$30/Calculator!$F$18,1)&lt;0.5,-1,1))^2)/SQRT(((50*POWER(80,POWER(COS(PI()*MOD(Calculator!$B$30/Calculator!$F$18,1)),2))+MIN(500,MAX(30,100*EXP(-0.3*'VSWR Calculator'!$C$24)*(1+3*ABS(MOD('VSWR Calculator'!$C$23/Calculator!$F$18/2,1)-0.5))))/'VSWR Calculator'!$C$25)+$C89)^2+(1500*ABS(SIN(2*PI()*MOD(Calculator!$B$30/Calculator!$F$18,1)))*IF(MOD(Calculator!$B$30/Calculator!$F$18,1)&lt;0.5,-1,1))^2))/(1-SQRT(((50*POWER(80,POWER(COS(PI()*MOD(Calculator!$B$30/Calculator!$F$18,1)),2))+MIN(500,MAX(30,100*EXP(-0.3*'VSWR Calculator'!$C$24)*(1+3*ABS(MOD('VSWR Calculator'!$C$23/Calculator!$F$18/2,1)-0.5))))/'VSWR Calculator'!$C$25)-$C89)^2+(1500*ABS(SIN(2*PI()*MOD(Calculator!$B$30/Calculator!$F$18,1)))*IF(MOD(Calculator!$B$30/Calculator!$F$18,1)&lt;0.5,-1,1))^2)/SQRT(((50*POWER(80,POWER(COS(PI()*MOD(Calculator!$B$30/Calculator!$F$18,1)),2))+MIN(500,MAX(30,100*EXP(-0.3*'VSWR Calculator'!$C$24)*(1+3*ABS(MOD('VSWR Calculator'!$C$23/Calculator!$F$18/2,1)-0.5))))/'VSWR Calculator'!$C$25)+$C89)^2+(1500*ABS(SIN(2*PI()*MOD(Calculator!$B$30/Calculator!$F$18,1)))*IF(MOD(Calculator!$B$30/Calculator!$F$18,1)&lt;0.5,-1,1))^2)),2))</f>
        <v>—</v>
      </c>
      <c r="CF89" s="253" t="str">
        <f aca="false">IF(OR(Calculator!$E$19&lt;&gt;"YES",Calculator!$B$30&lt;Calculator!$G$19),"—",ROUND((1+SQRT(((50*POWER(80,POWER(COS(PI()*MOD(Calculator!$B$30/Calculator!$F$19,1)),2))+MIN(500,MAX(30,100*EXP(-0.3*'VSWR Calculator'!$C$24)*(1+3*ABS(MOD('VSWR Calculator'!$C$23/Calculator!$F$19/2,1)-0.5))))/'VSWR Calculator'!$C$25)-$C89)^2+(1500*ABS(SIN(2*PI()*MOD(Calculator!$B$30/Calculator!$F$19,1)))*IF(MOD(Calculator!$B$30/Calculator!$F$19,1)&lt;0.5,-1,1))^2)/SQRT(((50*POWER(80,POWER(COS(PI()*MOD(Calculator!$B$30/Calculator!$F$19,1)),2))+MIN(500,MAX(30,100*EXP(-0.3*'VSWR Calculator'!$C$24)*(1+3*ABS(MOD('VSWR Calculator'!$C$23/Calculator!$F$19/2,1)-0.5))))/'VSWR Calculator'!$C$25)+$C89)^2+(1500*ABS(SIN(2*PI()*MOD(Calculator!$B$30/Calculator!$F$19,1)))*IF(MOD(Calculator!$B$30/Calculator!$F$19,1)&lt;0.5,-1,1))^2))/(1-SQRT(((50*POWER(80,POWER(COS(PI()*MOD(Calculator!$B$30/Calculator!$F$19,1)),2))+MIN(500,MAX(30,100*EXP(-0.3*'VSWR Calculator'!$C$24)*(1+3*ABS(MOD('VSWR Calculator'!$C$23/Calculator!$F$19/2,1)-0.5))))/'VSWR Calculator'!$C$25)-$C89)^2+(1500*ABS(SIN(2*PI()*MOD(Calculator!$B$30/Calculator!$F$19,1)))*IF(MOD(Calculator!$B$30/Calculator!$F$19,1)&lt;0.5,-1,1))^2)/SQRT(((50*POWER(80,POWER(COS(PI()*MOD(Calculator!$B$30/Calculator!$F$19,1)),2))+MIN(500,MAX(30,100*EXP(-0.3*'VSWR Calculator'!$C$24)*(1+3*ABS(MOD('VSWR Calculator'!$C$23/Calculator!$F$19/2,1)-0.5))))/'VSWR Calculator'!$C$25)+$C89)^2+(1500*ABS(SIN(2*PI()*MOD(Calculator!$B$30/Calculator!$F$19,1)))*IF(MOD(Calculator!$B$30/Calculator!$F$19,1)&lt;0.5,-1,1))^2)),2))</f>
        <v>—</v>
      </c>
      <c r="CG89" s="253" t="str">
        <f aca="false">IF(OR(Calculator!$E$20&lt;&gt;"YES",Calculator!$B$30&lt;Calculator!$G$20),"—",ROUND((1+SQRT(((50*POWER(80,POWER(COS(PI()*MOD(Calculator!$B$30/Calculator!$F$20,1)),2))+MIN(500,MAX(30,100*EXP(-0.3*'VSWR Calculator'!$C$24)*(1+3*ABS(MOD('VSWR Calculator'!$C$23/Calculator!$F$20/2,1)-0.5))))/'VSWR Calculator'!$C$25)-$C89)^2+(1500*ABS(SIN(2*PI()*MOD(Calculator!$B$30/Calculator!$F$20,1)))*IF(MOD(Calculator!$B$30/Calculator!$F$20,1)&lt;0.5,-1,1))^2)/SQRT(((50*POWER(80,POWER(COS(PI()*MOD(Calculator!$B$30/Calculator!$F$20,1)),2))+MIN(500,MAX(30,100*EXP(-0.3*'VSWR Calculator'!$C$24)*(1+3*ABS(MOD('VSWR Calculator'!$C$23/Calculator!$F$20/2,1)-0.5))))/'VSWR Calculator'!$C$25)+$C89)^2+(1500*ABS(SIN(2*PI()*MOD(Calculator!$B$30/Calculator!$F$20,1)))*IF(MOD(Calculator!$B$30/Calculator!$F$20,1)&lt;0.5,-1,1))^2))/(1-SQRT(((50*POWER(80,POWER(COS(PI()*MOD(Calculator!$B$30/Calculator!$F$20,1)),2))+MIN(500,MAX(30,100*EXP(-0.3*'VSWR Calculator'!$C$24)*(1+3*ABS(MOD('VSWR Calculator'!$C$23/Calculator!$F$20/2,1)-0.5))))/'VSWR Calculator'!$C$25)-$C89)^2+(1500*ABS(SIN(2*PI()*MOD(Calculator!$B$30/Calculator!$F$20,1)))*IF(MOD(Calculator!$B$30/Calculator!$F$20,1)&lt;0.5,-1,1))^2)/SQRT(((50*POWER(80,POWER(COS(PI()*MOD(Calculator!$B$30/Calculator!$F$20,1)),2))+MIN(500,MAX(30,100*EXP(-0.3*'VSWR Calculator'!$C$24)*(1+3*ABS(MOD('VSWR Calculator'!$C$23/Calculator!$F$20/2,1)-0.5))))/'VSWR Calculator'!$C$25)+$C89)^2+(1500*ABS(SIN(2*PI()*MOD(Calculator!$B$30/Calculator!$F$20,1)))*IF(MOD(Calculator!$B$30/Calculator!$F$20,1)&lt;0.5,-1,1))^2)),2))</f>
        <v>—</v>
      </c>
      <c r="CH89" s="253" t="str">
        <f aca="false">IF(OR(Calculator!$E$21&lt;&gt;"YES",Calculator!$B$30&lt;Calculator!$G$21),"—",ROUND((1+SQRT(((50*POWER(80,POWER(COS(PI()*MOD(Calculator!$B$30/Calculator!$F$21,1)),2))+MIN(500,MAX(30,100*EXP(-0.3*'VSWR Calculator'!$C$24)*(1+3*ABS(MOD('VSWR Calculator'!$C$23/Calculator!$F$21/2,1)-0.5))))/'VSWR Calculator'!$C$25)-$C89)^2+(1500*ABS(SIN(2*PI()*MOD(Calculator!$B$30/Calculator!$F$21,1)))*IF(MOD(Calculator!$B$30/Calculator!$F$21,1)&lt;0.5,-1,1))^2)/SQRT(((50*POWER(80,POWER(COS(PI()*MOD(Calculator!$B$30/Calculator!$F$21,1)),2))+MIN(500,MAX(30,100*EXP(-0.3*'VSWR Calculator'!$C$24)*(1+3*ABS(MOD('VSWR Calculator'!$C$23/Calculator!$F$21/2,1)-0.5))))/'VSWR Calculator'!$C$25)+$C89)^2+(1500*ABS(SIN(2*PI()*MOD(Calculator!$B$30/Calculator!$F$21,1)))*IF(MOD(Calculator!$B$30/Calculator!$F$21,1)&lt;0.5,-1,1))^2))/(1-SQRT(((50*POWER(80,POWER(COS(PI()*MOD(Calculator!$B$30/Calculator!$F$21,1)),2))+MIN(500,MAX(30,100*EXP(-0.3*'VSWR Calculator'!$C$24)*(1+3*ABS(MOD('VSWR Calculator'!$C$23/Calculator!$F$21/2,1)-0.5))))/'VSWR Calculator'!$C$25)-$C89)^2+(1500*ABS(SIN(2*PI()*MOD(Calculator!$B$30/Calculator!$F$21,1)))*IF(MOD(Calculator!$B$30/Calculator!$F$21,1)&lt;0.5,-1,1))^2)/SQRT(((50*POWER(80,POWER(COS(PI()*MOD(Calculator!$B$30/Calculator!$F$21,1)),2))+MIN(500,MAX(30,100*EXP(-0.3*'VSWR Calculator'!$C$24)*(1+3*ABS(MOD('VSWR Calculator'!$C$23/Calculator!$F$21/2,1)-0.5))))/'VSWR Calculator'!$C$25)+$C89)^2+(1500*ABS(SIN(2*PI()*MOD(Calculator!$B$30/Calculator!$F$21,1)))*IF(MOD(Calculator!$B$30/Calculator!$F$21,1)&lt;0.5,-1,1))^2)),2))</f>
        <v>—</v>
      </c>
      <c r="CI89" s="253" t="str">
        <f aca="false">IF(OR(Calculator!$E$22&lt;&gt;"YES",Calculator!$B$30&lt;Calculator!$G$22),"—",ROUND((1+SQRT(((50*POWER(80,POWER(COS(PI()*MOD(Calculator!$B$30/Calculator!$F$22,1)),2))+MIN(500,MAX(30,100*EXP(-0.3*'VSWR Calculator'!$C$24)*(1+3*ABS(MOD('VSWR Calculator'!$C$23/Calculator!$F$22/2,1)-0.5))))/'VSWR Calculator'!$C$25)-$C89)^2+(1500*ABS(SIN(2*PI()*MOD(Calculator!$B$30/Calculator!$F$22,1)))*IF(MOD(Calculator!$B$30/Calculator!$F$22,1)&lt;0.5,-1,1))^2)/SQRT(((50*POWER(80,POWER(COS(PI()*MOD(Calculator!$B$30/Calculator!$F$22,1)),2))+MIN(500,MAX(30,100*EXP(-0.3*'VSWR Calculator'!$C$24)*(1+3*ABS(MOD('VSWR Calculator'!$C$23/Calculator!$F$22/2,1)-0.5))))/'VSWR Calculator'!$C$25)+$C89)^2+(1500*ABS(SIN(2*PI()*MOD(Calculator!$B$30/Calculator!$F$22,1)))*IF(MOD(Calculator!$B$30/Calculator!$F$22,1)&lt;0.5,-1,1))^2))/(1-SQRT(((50*POWER(80,POWER(COS(PI()*MOD(Calculator!$B$30/Calculator!$F$22,1)),2))+MIN(500,MAX(30,100*EXP(-0.3*'VSWR Calculator'!$C$24)*(1+3*ABS(MOD('VSWR Calculator'!$C$23/Calculator!$F$22/2,1)-0.5))))/'VSWR Calculator'!$C$25)-$C89)^2+(1500*ABS(SIN(2*PI()*MOD(Calculator!$B$30/Calculator!$F$22,1)))*IF(MOD(Calculator!$B$30/Calculator!$F$22,1)&lt;0.5,-1,1))^2)/SQRT(((50*POWER(80,POWER(COS(PI()*MOD(Calculator!$B$30/Calculator!$F$22,1)),2))+MIN(500,MAX(30,100*EXP(-0.3*'VSWR Calculator'!$C$24)*(1+3*ABS(MOD('VSWR Calculator'!$C$23/Calculator!$F$22/2,1)-0.5))))/'VSWR Calculator'!$C$25)+$C89)^2+(1500*ABS(SIN(2*PI()*MOD(Calculator!$B$30/Calculator!$F$22,1)))*IF(MOD(Calculator!$B$30/Calculator!$F$22,1)&lt;0.5,-1,1))^2)),2))</f>
        <v>—</v>
      </c>
      <c r="CJ89" s="253" t="n">
        <f aca="false">IFERROR(ROUND((IF(ISNUMBER(BY89),BY89,0)+IF(ISNUMBER(BZ89),BZ89,0)+IF(ISNUMBER(CA89),CA89,0)+IF(ISNUMBER(CB89),CB89,0)+IF(ISNUMBER(CC89),CC89,0)+IF(ISNUMBER(CD89),CD89,0)+IF(ISNUMBER(CE89),CE89,0)+IF(ISNUMBER(CF89),CF89,0)+IF(ISNUMBER(CG89),CG89,0)+IF(ISNUMBER(CH89),CH89,0)+IF(ISNUMBER(CI89),CI89,0))/(IF(ISNUMBER(BY89),1,0)+IF(ISNUMBER(BZ89),1,0)+IF(ISNUMBER(CA89),1,0)+IF(ISNUMBER(CB89),1,0)+IF(ISNUMBER(CC89),1,0)+IF(ISNUMBER(CD89),1,0)+IF(ISNUMBER(CE89),1,0)+IF(ISNUMBER(CF89),1,0)+IF(ISNUMBER(CG89),1,0)+IF(ISNUMBER(CH89),1,0)+IF(ISNUMBER(CI89),1,0)),4),"")</f>
        <v>17.86</v>
      </c>
      <c r="CK89" s="253" t="str">
        <f aca="false">IF(OR(Calculator!$E$12&lt;&gt;"YES",Calculator!$B$31&lt;Calculator!$G$12),"—",ROUND((1+SQRT(((50*POWER(80,POWER(COS(PI()*MOD(Calculator!$B$31/Calculator!$F$12,1)),2))+MIN(500,MAX(30,100*EXP(-0.3*'VSWR Calculator'!$C$24)*(1+3*ABS(MOD('VSWR Calculator'!$C$23/Calculator!$F$12/2,1)-0.5))))/'VSWR Calculator'!$C$25)-$C89)^2+(1500*ABS(SIN(2*PI()*MOD(Calculator!$B$31/Calculator!$F$12,1)))*IF(MOD(Calculator!$B$31/Calculator!$F$12,1)&lt;0.5,-1,1))^2)/SQRT(((50*POWER(80,POWER(COS(PI()*MOD(Calculator!$B$31/Calculator!$F$12,1)),2))+MIN(500,MAX(30,100*EXP(-0.3*'VSWR Calculator'!$C$24)*(1+3*ABS(MOD('VSWR Calculator'!$C$23/Calculator!$F$12/2,1)-0.5))))/'VSWR Calculator'!$C$25)+$C89)^2+(1500*ABS(SIN(2*PI()*MOD(Calculator!$B$31/Calculator!$F$12,1)))*IF(MOD(Calculator!$B$31/Calculator!$F$12,1)&lt;0.5,-1,1))^2))/(1-SQRT(((50*POWER(80,POWER(COS(PI()*MOD(Calculator!$B$31/Calculator!$F$12,1)),2))+MIN(500,MAX(30,100*EXP(-0.3*'VSWR Calculator'!$C$24)*(1+3*ABS(MOD('VSWR Calculator'!$C$23/Calculator!$F$12/2,1)-0.5))))/'VSWR Calculator'!$C$25)-$C89)^2+(1500*ABS(SIN(2*PI()*MOD(Calculator!$B$31/Calculator!$F$12,1)))*IF(MOD(Calculator!$B$31/Calculator!$F$12,1)&lt;0.5,-1,1))^2)/SQRT(((50*POWER(80,POWER(COS(PI()*MOD(Calculator!$B$31/Calculator!$F$12,1)),2))+MIN(500,MAX(30,100*EXP(-0.3*'VSWR Calculator'!$C$24)*(1+3*ABS(MOD('VSWR Calculator'!$C$23/Calculator!$F$12/2,1)-0.5))))/'VSWR Calculator'!$C$25)+$C89)^2+(1500*ABS(SIN(2*PI()*MOD(Calculator!$B$31/Calculator!$F$12,1)))*IF(MOD(Calculator!$B$31/Calculator!$F$12,1)&lt;0.5,-1,1))^2)),2))</f>
        <v>—</v>
      </c>
      <c r="CL89" s="253" t="str">
        <f aca="false">IF(OR(Calculator!$E$13&lt;&gt;"YES",Calculator!$B$31&lt;Calculator!$G$13),"—",ROUND((1+SQRT(((50*POWER(80,POWER(COS(PI()*MOD(Calculator!$B$31/Calculator!$F$13,1)),2))+MIN(500,MAX(30,100*EXP(-0.3*'VSWR Calculator'!$C$24)*(1+3*ABS(MOD('VSWR Calculator'!$C$23/Calculator!$F$13/2,1)-0.5))))/'VSWR Calculator'!$C$25)-$C89)^2+(1500*ABS(SIN(2*PI()*MOD(Calculator!$B$31/Calculator!$F$13,1)))*IF(MOD(Calculator!$B$31/Calculator!$F$13,1)&lt;0.5,-1,1))^2)/SQRT(((50*POWER(80,POWER(COS(PI()*MOD(Calculator!$B$31/Calculator!$F$13,1)),2))+MIN(500,MAX(30,100*EXP(-0.3*'VSWR Calculator'!$C$24)*(1+3*ABS(MOD('VSWR Calculator'!$C$23/Calculator!$F$13/2,1)-0.5))))/'VSWR Calculator'!$C$25)+$C89)^2+(1500*ABS(SIN(2*PI()*MOD(Calculator!$B$31/Calculator!$F$13,1)))*IF(MOD(Calculator!$B$31/Calculator!$F$13,1)&lt;0.5,-1,1))^2))/(1-SQRT(((50*POWER(80,POWER(COS(PI()*MOD(Calculator!$B$31/Calculator!$F$13,1)),2))+MIN(500,MAX(30,100*EXP(-0.3*'VSWR Calculator'!$C$24)*(1+3*ABS(MOD('VSWR Calculator'!$C$23/Calculator!$F$13/2,1)-0.5))))/'VSWR Calculator'!$C$25)-$C89)^2+(1500*ABS(SIN(2*PI()*MOD(Calculator!$B$31/Calculator!$F$13,1)))*IF(MOD(Calculator!$B$31/Calculator!$F$13,1)&lt;0.5,-1,1))^2)/SQRT(((50*POWER(80,POWER(COS(PI()*MOD(Calculator!$B$31/Calculator!$F$13,1)),2))+MIN(500,MAX(30,100*EXP(-0.3*'VSWR Calculator'!$C$24)*(1+3*ABS(MOD('VSWR Calculator'!$C$23/Calculator!$F$13/2,1)-0.5))))/'VSWR Calculator'!$C$25)+$C89)^2+(1500*ABS(SIN(2*PI()*MOD(Calculator!$B$31/Calculator!$F$13,1)))*IF(MOD(Calculator!$B$31/Calculator!$F$13,1)&lt;0.5,-1,1))^2)),2))</f>
        <v>—</v>
      </c>
      <c r="CM89" s="253" t="str">
        <f aca="false">IF(OR(Calculator!$E$14&lt;&gt;"YES",Calculator!$B$31&lt;Calculator!$G$14),"—",ROUND((1+SQRT(((50*POWER(80,POWER(COS(PI()*MOD(Calculator!$B$31/Calculator!$F$14,1)),2))+MIN(500,MAX(30,100*EXP(-0.3*'VSWR Calculator'!$C$24)*(1+3*ABS(MOD('VSWR Calculator'!$C$23/Calculator!$F$14/2,1)-0.5))))/'VSWR Calculator'!$C$25)-$C89)^2+(1500*ABS(SIN(2*PI()*MOD(Calculator!$B$31/Calculator!$F$14,1)))*IF(MOD(Calculator!$B$31/Calculator!$F$14,1)&lt;0.5,-1,1))^2)/SQRT(((50*POWER(80,POWER(COS(PI()*MOD(Calculator!$B$31/Calculator!$F$14,1)),2))+MIN(500,MAX(30,100*EXP(-0.3*'VSWR Calculator'!$C$24)*(1+3*ABS(MOD('VSWR Calculator'!$C$23/Calculator!$F$14/2,1)-0.5))))/'VSWR Calculator'!$C$25)+$C89)^2+(1500*ABS(SIN(2*PI()*MOD(Calculator!$B$31/Calculator!$F$14,1)))*IF(MOD(Calculator!$B$31/Calculator!$F$14,1)&lt;0.5,-1,1))^2))/(1-SQRT(((50*POWER(80,POWER(COS(PI()*MOD(Calculator!$B$31/Calculator!$F$14,1)),2))+MIN(500,MAX(30,100*EXP(-0.3*'VSWR Calculator'!$C$24)*(1+3*ABS(MOD('VSWR Calculator'!$C$23/Calculator!$F$14/2,1)-0.5))))/'VSWR Calculator'!$C$25)-$C89)^2+(1500*ABS(SIN(2*PI()*MOD(Calculator!$B$31/Calculator!$F$14,1)))*IF(MOD(Calculator!$B$31/Calculator!$F$14,1)&lt;0.5,-1,1))^2)/SQRT(((50*POWER(80,POWER(COS(PI()*MOD(Calculator!$B$31/Calculator!$F$14,1)),2))+MIN(500,MAX(30,100*EXP(-0.3*'VSWR Calculator'!$C$24)*(1+3*ABS(MOD('VSWR Calculator'!$C$23/Calculator!$F$14/2,1)-0.5))))/'VSWR Calculator'!$C$25)+$C89)^2+(1500*ABS(SIN(2*PI()*MOD(Calculator!$B$31/Calculator!$F$14,1)))*IF(MOD(Calculator!$B$31/Calculator!$F$14,1)&lt;0.5,-1,1))^2)),2))</f>
        <v>—</v>
      </c>
      <c r="CN89" s="253" t="n">
        <f aca="false">IF(OR(Calculator!$E$15&lt;&gt;"YES",Calculator!$B$31&lt;Calculator!$G$15),"—",ROUND((1+SQRT(((50*POWER(80,POWER(COS(PI()*MOD(Calculator!$B$31/Calculator!$F$15,1)),2))+MIN(500,MAX(30,100*EXP(-0.3*'VSWR Calculator'!$C$24)*(1+3*ABS(MOD('VSWR Calculator'!$C$23/Calculator!$F$15/2,1)-0.5))))/'VSWR Calculator'!$C$25)-$C89)^2+(1500*ABS(SIN(2*PI()*MOD(Calculator!$B$31/Calculator!$F$15,1)))*IF(MOD(Calculator!$B$31/Calculator!$F$15,1)&lt;0.5,-1,1))^2)/SQRT(((50*POWER(80,POWER(COS(PI()*MOD(Calculator!$B$31/Calculator!$F$15,1)),2))+MIN(500,MAX(30,100*EXP(-0.3*'VSWR Calculator'!$C$24)*(1+3*ABS(MOD('VSWR Calculator'!$C$23/Calculator!$F$15/2,1)-0.5))))/'VSWR Calculator'!$C$25)+$C89)^2+(1500*ABS(SIN(2*PI()*MOD(Calculator!$B$31/Calculator!$F$15,1)))*IF(MOD(Calculator!$B$31/Calculator!$F$15,1)&lt;0.5,-1,1))^2))/(1-SQRT(((50*POWER(80,POWER(COS(PI()*MOD(Calculator!$B$31/Calculator!$F$15,1)),2))+MIN(500,MAX(30,100*EXP(-0.3*'VSWR Calculator'!$C$24)*(1+3*ABS(MOD('VSWR Calculator'!$C$23/Calculator!$F$15/2,1)-0.5))))/'VSWR Calculator'!$C$25)-$C89)^2+(1500*ABS(SIN(2*PI()*MOD(Calculator!$B$31/Calculator!$F$15,1)))*IF(MOD(Calculator!$B$31/Calculator!$F$15,1)&lt;0.5,-1,1))^2)/SQRT(((50*POWER(80,POWER(COS(PI()*MOD(Calculator!$B$31/Calculator!$F$15,1)),2))+MIN(500,MAX(30,100*EXP(-0.3*'VSWR Calculator'!$C$24)*(1+3*ABS(MOD('VSWR Calculator'!$C$23/Calculator!$F$15/2,1)-0.5))))/'VSWR Calculator'!$C$25)+$C89)^2+(1500*ABS(SIN(2*PI()*MOD(Calculator!$B$31/Calculator!$F$15,1)))*IF(MOD(Calculator!$B$31/Calculator!$F$15,1)&lt;0.5,-1,1))^2)),2))</f>
        <v>18.48</v>
      </c>
      <c r="CO89" s="253" t="str">
        <f aca="false">IF(OR(Calculator!$E$16&lt;&gt;"YES",Calculator!$B$31&lt;Calculator!$G$16),"—",ROUND((1+SQRT(((50*POWER(80,POWER(COS(PI()*MOD(Calculator!$B$31/Calculator!$F$16,1)),2))+MIN(500,MAX(30,100*EXP(-0.3*'VSWR Calculator'!$C$24)*(1+3*ABS(MOD('VSWR Calculator'!$C$23/Calculator!$F$16/2,1)-0.5))))/'VSWR Calculator'!$C$25)-$C89)^2+(1500*ABS(SIN(2*PI()*MOD(Calculator!$B$31/Calculator!$F$16,1)))*IF(MOD(Calculator!$B$31/Calculator!$F$16,1)&lt;0.5,-1,1))^2)/SQRT(((50*POWER(80,POWER(COS(PI()*MOD(Calculator!$B$31/Calculator!$F$16,1)),2))+MIN(500,MAX(30,100*EXP(-0.3*'VSWR Calculator'!$C$24)*(1+3*ABS(MOD('VSWR Calculator'!$C$23/Calculator!$F$16/2,1)-0.5))))/'VSWR Calculator'!$C$25)+$C89)^2+(1500*ABS(SIN(2*PI()*MOD(Calculator!$B$31/Calculator!$F$16,1)))*IF(MOD(Calculator!$B$31/Calculator!$F$16,1)&lt;0.5,-1,1))^2))/(1-SQRT(((50*POWER(80,POWER(COS(PI()*MOD(Calculator!$B$31/Calculator!$F$16,1)),2))+MIN(500,MAX(30,100*EXP(-0.3*'VSWR Calculator'!$C$24)*(1+3*ABS(MOD('VSWR Calculator'!$C$23/Calculator!$F$16/2,1)-0.5))))/'VSWR Calculator'!$C$25)-$C89)^2+(1500*ABS(SIN(2*PI()*MOD(Calculator!$B$31/Calculator!$F$16,1)))*IF(MOD(Calculator!$B$31/Calculator!$F$16,1)&lt;0.5,-1,1))^2)/SQRT(((50*POWER(80,POWER(COS(PI()*MOD(Calculator!$B$31/Calculator!$F$16,1)),2))+MIN(500,MAX(30,100*EXP(-0.3*'VSWR Calculator'!$C$24)*(1+3*ABS(MOD('VSWR Calculator'!$C$23/Calculator!$F$16/2,1)-0.5))))/'VSWR Calculator'!$C$25)+$C89)^2+(1500*ABS(SIN(2*PI()*MOD(Calculator!$B$31/Calculator!$F$16,1)))*IF(MOD(Calculator!$B$31/Calculator!$F$16,1)&lt;0.5,-1,1))^2)),2))</f>
        <v>—</v>
      </c>
      <c r="CP89" s="253" t="n">
        <f aca="false">IF(OR(Calculator!$E$17&lt;&gt;"YES",Calculator!$B$31&lt;Calculator!$G$17),"—",ROUND((1+SQRT(((50*POWER(80,POWER(COS(PI()*MOD(Calculator!$B$31/Calculator!$F$17,1)),2))+MIN(500,MAX(30,100*EXP(-0.3*'VSWR Calculator'!$C$24)*(1+3*ABS(MOD('VSWR Calculator'!$C$23/Calculator!$F$17/2,1)-0.5))))/'VSWR Calculator'!$C$25)-$C89)^2+(1500*ABS(SIN(2*PI()*MOD(Calculator!$B$31/Calculator!$F$17,1)))*IF(MOD(Calculator!$B$31/Calculator!$F$17,1)&lt;0.5,-1,1))^2)/SQRT(((50*POWER(80,POWER(COS(PI()*MOD(Calculator!$B$31/Calculator!$F$17,1)),2))+MIN(500,MAX(30,100*EXP(-0.3*'VSWR Calculator'!$C$24)*(1+3*ABS(MOD('VSWR Calculator'!$C$23/Calculator!$F$17/2,1)-0.5))))/'VSWR Calculator'!$C$25)+$C89)^2+(1500*ABS(SIN(2*PI()*MOD(Calculator!$B$31/Calculator!$F$17,1)))*IF(MOD(Calculator!$B$31/Calculator!$F$17,1)&lt;0.5,-1,1))^2))/(1-SQRT(((50*POWER(80,POWER(COS(PI()*MOD(Calculator!$B$31/Calculator!$F$17,1)),2))+MIN(500,MAX(30,100*EXP(-0.3*'VSWR Calculator'!$C$24)*(1+3*ABS(MOD('VSWR Calculator'!$C$23/Calculator!$F$17/2,1)-0.5))))/'VSWR Calculator'!$C$25)-$C89)^2+(1500*ABS(SIN(2*PI()*MOD(Calculator!$B$31/Calculator!$F$17,1)))*IF(MOD(Calculator!$B$31/Calculator!$F$17,1)&lt;0.5,-1,1))^2)/SQRT(((50*POWER(80,POWER(COS(PI()*MOD(Calculator!$B$31/Calculator!$F$17,1)),2))+MIN(500,MAX(30,100*EXP(-0.3*'VSWR Calculator'!$C$24)*(1+3*ABS(MOD('VSWR Calculator'!$C$23/Calculator!$F$17/2,1)-0.5))))/'VSWR Calculator'!$C$25)+$C89)^2+(1500*ABS(SIN(2*PI()*MOD(Calculator!$B$31/Calculator!$F$17,1)))*IF(MOD(Calculator!$B$31/Calculator!$F$17,1)&lt;0.5,-1,1))^2)),2))</f>
        <v>15.54</v>
      </c>
      <c r="CQ89" s="253" t="str">
        <f aca="false">IF(OR(Calculator!$E$18&lt;&gt;"YES",Calculator!$B$31&lt;Calculator!$G$18),"—",ROUND((1+SQRT(((50*POWER(80,POWER(COS(PI()*MOD(Calculator!$B$31/Calculator!$F$18,1)),2))+MIN(500,MAX(30,100*EXP(-0.3*'VSWR Calculator'!$C$24)*(1+3*ABS(MOD('VSWR Calculator'!$C$23/Calculator!$F$18/2,1)-0.5))))/'VSWR Calculator'!$C$25)-$C89)^2+(1500*ABS(SIN(2*PI()*MOD(Calculator!$B$31/Calculator!$F$18,1)))*IF(MOD(Calculator!$B$31/Calculator!$F$18,1)&lt;0.5,-1,1))^2)/SQRT(((50*POWER(80,POWER(COS(PI()*MOD(Calculator!$B$31/Calculator!$F$18,1)),2))+MIN(500,MAX(30,100*EXP(-0.3*'VSWR Calculator'!$C$24)*(1+3*ABS(MOD('VSWR Calculator'!$C$23/Calculator!$F$18/2,1)-0.5))))/'VSWR Calculator'!$C$25)+$C89)^2+(1500*ABS(SIN(2*PI()*MOD(Calculator!$B$31/Calculator!$F$18,1)))*IF(MOD(Calculator!$B$31/Calculator!$F$18,1)&lt;0.5,-1,1))^2))/(1-SQRT(((50*POWER(80,POWER(COS(PI()*MOD(Calculator!$B$31/Calculator!$F$18,1)),2))+MIN(500,MAX(30,100*EXP(-0.3*'VSWR Calculator'!$C$24)*(1+3*ABS(MOD('VSWR Calculator'!$C$23/Calculator!$F$18/2,1)-0.5))))/'VSWR Calculator'!$C$25)-$C89)^2+(1500*ABS(SIN(2*PI()*MOD(Calculator!$B$31/Calculator!$F$18,1)))*IF(MOD(Calculator!$B$31/Calculator!$F$18,1)&lt;0.5,-1,1))^2)/SQRT(((50*POWER(80,POWER(COS(PI()*MOD(Calculator!$B$31/Calculator!$F$18,1)),2))+MIN(500,MAX(30,100*EXP(-0.3*'VSWR Calculator'!$C$24)*(1+3*ABS(MOD('VSWR Calculator'!$C$23/Calculator!$F$18/2,1)-0.5))))/'VSWR Calculator'!$C$25)+$C89)^2+(1500*ABS(SIN(2*PI()*MOD(Calculator!$B$31/Calculator!$F$18,1)))*IF(MOD(Calculator!$B$31/Calculator!$F$18,1)&lt;0.5,-1,1))^2)),2))</f>
        <v>—</v>
      </c>
      <c r="CR89" s="253" t="str">
        <f aca="false">IF(OR(Calculator!$E$19&lt;&gt;"YES",Calculator!$B$31&lt;Calculator!$G$19),"—",ROUND((1+SQRT(((50*POWER(80,POWER(COS(PI()*MOD(Calculator!$B$31/Calculator!$F$19,1)),2))+MIN(500,MAX(30,100*EXP(-0.3*'VSWR Calculator'!$C$24)*(1+3*ABS(MOD('VSWR Calculator'!$C$23/Calculator!$F$19/2,1)-0.5))))/'VSWR Calculator'!$C$25)-$C89)^2+(1500*ABS(SIN(2*PI()*MOD(Calculator!$B$31/Calculator!$F$19,1)))*IF(MOD(Calculator!$B$31/Calculator!$F$19,1)&lt;0.5,-1,1))^2)/SQRT(((50*POWER(80,POWER(COS(PI()*MOD(Calculator!$B$31/Calculator!$F$19,1)),2))+MIN(500,MAX(30,100*EXP(-0.3*'VSWR Calculator'!$C$24)*(1+3*ABS(MOD('VSWR Calculator'!$C$23/Calculator!$F$19/2,1)-0.5))))/'VSWR Calculator'!$C$25)+$C89)^2+(1500*ABS(SIN(2*PI()*MOD(Calculator!$B$31/Calculator!$F$19,1)))*IF(MOD(Calculator!$B$31/Calculator!$F$19,1)&lt;0.5,-1,1))^2))/(1-SQRT(((50*POWER(80,POWER(COS(PI()*MOD(Calculator!$B$31/Calculator!$F$19,1)),2))+MIN(500,MAX(30,100*EXP(-0.3*'VSWR Calculator'!$C$24)*(1+3*ABS(MOD('VSWR Calculator'!$C$23/Calculator!$F$19/2,1)-0.5))))/'VSWR Calculator'!$C$25)-$C89)^2+(1500*ABS(SIN(2*PI()*MOD(Calculator!$B$31/Calculator!$F$19,1)))*IF(MOD(Calculator!$B$31/Calculator!$F$19,1)&lt;0.5,-1,1))^2)/SQRT(((50*POWER(80,POWER(COS(PI()*MOD(Calculator!$B$31/Calculator!$F$19,1)),2))+MIN(500,MAX(30,100*EXP(-0.3*'VSWR Calculator'!$C$24)*(1+3*ABS(MOD('VSWR Calculator'!$C$23/Calculator!$F$19/2,1)-0.5))))/'VSWR Calculator'!$C$25)+$C89)^2+(1500*ABS(SIN(2*PI()*MOD(Calculator!$B$31/Calculator!$F$19,1)))*IF(MOD(Calculator!$B$31/Calculator!$F$19,1)&lt;0.5,-1,1))^2)),2))</f>
        <v>—</v>
      </c>
      <c r="CS89" s="253" t="str">
        <f aca="false">IF(OR(Calculator!$E$20&lt;&gt;"YES",Calculator!$B$31&lt;Calculator!$G$20),"—",ROUND((1+SQRT(((50*POWER(80,POWER(COS(PI()*MOD(Calculator!$B$31/Calculator!$F$20,1)),2))+MIN(500,MAX(30,100*EXP(-0.3*'VSWR Calculator'!$C$24)*(1+3*ABS(MOD('VSWR Calculator'!$C$23/Calculator!$F$20/2,1)-0.5))))/'VSWR Calculator'!$C$25)-$C89)^2+(1500*ABS(SIN(2*PI()*MOD(Calculator!$B$31/Calculator!$F$20,1)))*IF(MOD(Calculator!$B$31/Calculator!$F$20,1)&lt;0.5,-1,1))^2)/SQRT(((50*POWER(80,POWER(COS(PI()*MOD(Calculator!$B$31/Calculator!$F$20,1)),2))+MIN(500,MAX(30,100*EXP(-0.3*'VSWR Calculator'!$C$24)*(1+3*ABS(MOD('VSWR Calculator'!$C$23/Calculator!$F$20/2,1)-0.5))))/'VSWR Calculator'!$C$25)+$C89)^2+(1500*ABS(SIN(2*PI()*MOD(Calculator!$B$31/Calculator!$F$20,1)))*IF(MOD(Calculator!$B$31/Calculator!$F$20,1)&lt;0.5,-1,1))^2))/(1-SQRT(((50*POWER(80,POWER(COS(PI()*MOD(Calculator!$B$31/Calculator!$F$20,1)),2))+MIN(500,MAX(30,100*EXP(-0.3*'VSWR Calculator'!$C$24)*(1+3*ABS(MOD('VSWR Calculator'!$C$23/Calculator!$F$20/2,1)-0.5))))/'VSWR Calculator'!$C$25)-$C89)^2+(1500*ABS(SIN(2*PI()*MOD(Calculator!$B$31/Calculator!$F$20,1)))*IF(MOD(Calculator!$B$31/Calculator!$F$20,1)&lt;0.5,-1,1))^2)/SQRT(((50*POWER(80,POWER(COS(PI()*MOD(Calculator!$B$31/Calculator!$F$20,1)),2))+MIN(500,MAX(30,100*EXP(-0.3*'VSWR Calculator'!$C$24)*(1+3*ABS(MOD('VSWR Calculator'!$C$23/Calculator!$F$20/2,1)-0.5))))/'VSWR Calculator'!$C$25)+$C89)^2+(1500*ABS(SIN(2*PI()*MOD(Calculator!$B$31/Calculator!$F$20,1)))*IF(MOD(Calculator!$B$31/Calculator!$F$20,1)&lt;0.5,-1,1))^2)),2))</f>
        <v>—</v>
      </c>
      <c r="CT89" s="253" t="str">
        <f aca="false">IF(OR(Calculator!$E$21&lt;&gt;"YES",Calculator!$B$31&lt;Calculator!$G$21),"—",ROUND((1+SQRT(((50*POWER(80,POWER(COS(PI()*MOD(Calculator!$B$31/Calculator!$F$21,1)),2))+MIN(500,MAX(30,100*EXP(-0.3*'VSWR Calculator'!$C$24)*(1+3*ABS(MOD('VSWR Calculator'!$C$23/Calculator!$F$21/2,1)-0.5))))/'VSWR Calculator'!$C$25)-$C89)^2+(1500*ABS(SIN(2*PI()*MOD(Calculator!$B$31/Calculator!$F$21,1)))*IF(MOD(Calculator!$B$31/Calculator!$F$21,1)&lt;0.5,-1,1))^2)/SQRT(((50*POWER(80,POWER(COS(PI()*MOD(Calculator!$B$31/Calculator!$F$21,1)),2))+MIN(500,MAX(30,100*EXP(-0.3*'VSWR Calculator'!$C$24)*(1+3*ABS(MOD('VSWR Calculator'!$C$23/Calculator!$F$21/2,1)-0.5))))/'VSWR Calculator'!$C$25)+$C89)^2+(1500*ABS(SIN(2*PI()*MOD(Calculator!$B$31/Calculator!$F$21,1)))*IF(MOD(Calculator!$B$31/Calculator!$F$21,1)&lt;0.5,-1,1))^2))/(1-SQRT(((50*POWER(80,POWER(COS(PI()*MOD(Calculator!$B$31/Calculator!$F$21,1)),2))+MIN(500,MAX(30,100*EXP(-0.3*'VSWR Calculator'!$C$24)*(1+3*ABS(MOD('VSWR Calculator'!$C$23/Calculator!$F$21/2,1)-0.5))))/'VSWR Calculator'!$C$25)-$C89)^2+(1500*ABS(SIN(2*PI()*MOD(Calculator!$B$31/Calculator!$F$21,1)))*IF(MOD(Calculator!$B$31/Calculator!$F$21,1)&lt;0.5,-1,1))^2)/SQRT(((50*POWER(80,POWER(COS(PI()*MOD(Calculator!$B$31/Calculator!$F$21,1)),2))+MIN(500,MAX(30,100*EXP(-0.3*'VSWR Calculator'!$C$24)*(1+3*ABS(MOD('VSWR Calculator'!$C$23/Calculator!$F$21/2,1)-0.5))))/'VSWR Calculator'!$C$25)+$C89)^2+(1500*ABS(SIN(2*PI()*MOD(Calculator!$B$31/Calculator!$F$21,1)))*IF(MOD(Calculator!$B$31/Calculator!$F$21,1)&lt;0.5,-1,1))^2)),2))</f>
        <v>—</v>
      </c>
      <c r="CU89" s="253" t="str">
        <f aca="false">IF(OR(Calculator!$E$22&lt;&gt;"YES",Calculator!$B$31&lt;Calculator!$G$22),"—",ROUND((1+SQRT(((50*POWER(80,POWER(COS(PI()*MOD(Calculator!$B$31/Calculator!$F$22,1)),2))+MIN(500,MAX(30,100*EXP(-0.3*'VSWR Calculator'!$C$24)*(1+3*ABS(MOD('VSWR Calculator'!$C$23/Calculator!$F$22/2,1)-0.5))))/'VSWR Calculator'!$C$25)-$C89)^2+(1500*ABS(SIN(2*PI()*MOD(Calculator!$B$31/Calculator!$F$22,1)))*IF(MOD(Calculator!$B$31/Calculator!$F$22,1)&lt;0.5,-1,1))^2)/SQRT(((50*POWER(80,POWER(COS(PI()*MOD(Calculator!$B$31/Calculator!$F$22,1)),2))+MIN(500,MAX(30,100*EXP(-0.3*'VSWR Calculator'!$C$24)*(1+3*ABS(MOD('VSWR Calculator'!$C$23/Calculator!$F$22/2,1)-0.5))))/'VSWR Calculator'!$C$25)+$C89)^2+(1500*ABS(SIN(2*PI()*MOD(Calculator!$B$31/Calculator!$F$22,1)))*IF(MOD(Calculator!$B$31/Calculator!$F$22,1)&lt;0.5,-1,1))^2))/(1-SQRT(((50*POWER(80,POWER(COS(PI()*MOD(Calculator!$B$31/Calculator!$F$22,1)),2))+MIN(500,MAX(30,100*EXP(-0.3*'VSWR Calculator'!$C$24)*(1+3*ABS(MOD('VSWR Calculator'!$C$23/Calculator!$F$22/2,1)-0.5))))/'VSWR Calculator'!$C$25)-$C89)^2+(1500*ABS(SIN(2*PI()*MOD(Calculator!$B$31/Calculator!$F$22,1)))*IF(MOD(Calculator!$B$31/Calculator!$F$22,1)&lt;0.5,-1,1))^2)/SQRT(((50*POWER(80,POWER(COS(PI()*MOD(Calculator!$B$31/Calculator!$F$22,1)),2))+MIN(500,MAX(30,100*EXP(-0.3*'VSWR Calculator'!$C$24)*(1+3*ABS(MOD('VSWR Calculator'!$C$23/Calculator!$F$22/2,1)-0.5))))/'VSWR Calculator'!$C$25)+$C89)^2+(1500*ABS(SIN(2*PI()*MOD(Calculator!$B$31/Calculator!$F$22,1)))*IF(MOD(Calculator!$B$31/Calculator!$F$22,1)&lt;0.5,-1,1))^2)),2))</f>
        <v>—</v>
      </c>
      <c r="CV89" s="253" t="n">
        <f aca="false">IFERROR(ROUND((IF(ISNUMBER(CK89),CK89,0)+IF(ISNUMBER(CL89),CL89,0)+IF(ISNUMBER(CM89),CM89,0)+IF(ISNUMBER(CN89),CN89,0)+IF(ISNUMBER(CO89),CO89,0)+IF(ISNUMBER(CP89),CP89,0)+IF(ISNUMBER(CQ89),CQ89,0)+IF(ISNUMBER(CR89),CR89,0)+IF(ISNUMBER(CS89),CS89,0)+IF(ISNUMBER(CT89),CT89,0)+IF(ISNUMBER(CU89),CU89,0))/(IF(ISNUMBER(CK89),1,0)+IF(ISNUMBER(CL89),1,0)+IF(ISNUMBER(CM89),1,0)+IF(ISNUMBER(CN89),1,0)+IF(ISNUMBER(CO89),1,0)+IF(ISNUMBER(CP89),1,0)+IF(ISNUMBER(CQ89),1,0)+IF(ISNUMBER(CR89),1,0)+IF(ISNUMBER(CS89),1,0)+IF(ISNUMBER(CT89),1,0)+IF(ISNUMBER(CU89),1,0)),4),"")</f>
        <v>17.01</v>
      </c>
      <c r="CW89" s="253" t="str">
        <f aca="false">IF(OR(Calculator!$E$12&lt;&gt;"YES",Calculator!$B$32&lt;Calculator!$G$12),"—",ROUND((1+SQRT(((50*POWER(80,POWER(COS(PI()*MOD(Calculator!$B$32/Calculator!$F$12,1)),2))+MIN(500,MAX(30,100*EXP(-0.3*'VSWR Calculator'!$C$24)*(1+3*ABS(MOD('VSWR Calculator'!$C$23/Calculator!$F$12/2,1)-0.5))))/'VSWR Calculator'!$C$25)-$C89)^2+(1500*ABS(SIN(2*PI()*MOD(Calculator!$B$32/Calculator!$F$12,1)))*IF(MOD(Calculator!$B$32/Calculator!$F$12,1)&lt;0.5,-1,1))^2)/SQRT(((50*POWER(80,POWER(COS(PI()*MOD(Calculator!$B$32/Calculator!$F$12,1)),2))+MIN(500,MAX(30,100*EXP(-0.3*'VSWR Calculator'!$C$24)*(1+3*ABS(MOD('VSWR Calculator'!$C$23/Calculator!$F$12/2,1)-0.5))))/'VSWR Calculator'!$C$25)+$C89)^2+(1500*ABS(SIN(2*PI()*MOD(Calculator!$B$32/Calculator!$F$12,1)))*IF(MOD(Calculator!$B$32/Calculator!$F$12,1)&lt;0.5,-1,1))^2))/(1-SQRT(((50*POWER(80,POWER(COS(PI()*MOD(Calculator!$B$32/Calculator!$F$12,1)),2))+MIN(500,MAX(30,100*EXP(-0.3*'VSWR Calculator'!$C$24)*(1+3*ABS(MOD('VSWR Calculator'!$C$23/Calculator!$F$12/2,1)-0.5))))/'VSWR Calculator'!$C$25)-$C89)^2+(1500*ABS(SIN(2*PI()*MOD(Calculator!$B$32/Calculator!$F$12,1)))*IF(MOD(Calculator!$B$32/Calculator!$F$12,1)&lt;0.5,-1,1))^2)/SQRT(((50*POWER(80,POWER(COS(PI()*MOD(Calculator!$B$32/Calculator!$F$12,1)),2))+MIN(500,MAX(30,100*EXP(-0.3*'VSWR Calculator'!$C$24)*(1+3*ABS(MOD('VSWR Calculator'!$C$23/Calculator!$F$12/2,1)-0.5))))/'VSWR Calculator'!$C$25)+$C89)^2+(1500*ABS(SIN(2*PI()*MOD(Calculator!$B$32/Calculator!$F$12,1)))*IF(MOD(Calculator!$B$32/Calculator!$F$12,1)&lt;0.5,-1,1))^2)),2))</f>
        <v>—</v>
      </c>
      <c r="CX89" s="253" t="str">
        <f aca="false">IF(OR(Calculator!$E$13&lt;&gt;"YES",Calculator!$B$32&lt;Calculator!$G$13),"—",ROUND((1+SQRT(((50*POWER(80,POWER(COS(PI()*MOD(Calculator!$B$32/Calculator!$F$13,1)),2))+MIN(500,MAX(30,100*EXP(-0.3*'VSWR Calculator'!$C$24)*(1+3*ABS(MOD('VSWR Calculator'!$C$23/Calculator!$F$13/2,1)-0.5))))/'VSWR Calculator'!$C$25)-$C89)^2+(1500*ABS(SIN(2*PI()*MOD(Calculator!$B$32/Calculator!$F$13,1)))*IF(MOD(Calculator!$B$32/Calculator!$F$13,1)&lt;0.5,-1,1))^2)/SQRT(((50*POWER(80,POWER(COS(PI()*MOD(Calculator!$B$32/Calculator!$F$13,1)),2))+MIN(500,MAX(30,100*EXP(-0.3*'VSWR Calculator'!$C$24)*(1+3*ABS(MOD('VSWR Calculator'!$C$23/Calculator!$F$13/2,1)-0.5))))/'VSWR Calculator'!$C$25)+$C89)^2+(1500*ABS(SIN(2*PI()*MOD(Calculator!$B$32/Calculator!$F$13,1)))*IF(MOD(Calculator!$B$32/Calculator!$F$13,1)&lt;0.5,-1,1))^2))/(1-SQRT(((50*POWER(80,POWER(COS(PI()*MOD(Calculator!$B$32/Calculator!$F$13,1)),2))+MIN(500,MAX(30,100*EXP(-0.3*'VSWR Calculator'!$C$24)*(1+3*ABS(MOD('VSWR Calculator'!$C$23/Calculator!$F$13/2,1)-0.5))))/'VSWR Calculator'!$C$25)-$C89)^2+(1500*ABS(SIN(2*PI()*MOD(Calculator!$B$32/Calculator!$F$13,1)))*IF(MOD(Calculator!$B$32/Calculator!$F$13,1)&lt;0.5,-1,1))^2)/SQRT(((50*POWER(80,POWER(COS(PI()*MOD(Calculator!$B$32/Calculator!$F$13,1)),2))+MIN(500,MAX(30,100*EXP(-0.3*'VSWR Calculator'!$C$24)*(1+3*ABS(MOD('VSWR Calculator'!$C$23/Calculator!$F$13/2,1)-0.5))))/'VSWR Calculator'!$C$25)+$C89)^2+(1500*ABS(SIN(2*PI()*MOD(Calculator!$B$32/Calculator!$F$13,1)))*IF(MOD(Calculator!$B$32/Calculator!$F$13,1)&lt;0.5,-1,1))^2)),2))</f>
        <v>—</v>
      </c>
      <c r="CY89" s="253" t="str">
        <f aca="false">IF(OR(Calculator!$E$14&lt;&gt;"YES",Calculator!$B$32&lt;Calculator!$G$14),"—",ROUND((1+SQRT(((50*POWER(80,POWER(COS(PI()*MOD(Calculator!$B$32/Calculator!$F$14,1)),2))+MIN(500,MAX(30,100*EXP(-0.3*'VSWR Calculator'!$C$24)*(1+3*ABS(MOD('VSWR Calculator'!$C$23/Calculator!$F$14/2,1)-0.5))))/'VSWR Calculator'!$C$25)-$C89)^2+(1500*ABS(SIN(2*PI()*MOD(Calculator!$B$32/Calculator!$F$14,1)))*IF(MOD(Calculator!$B$32/Calculator!$F$14,1)&lt;0.5,-1,1))^2)/SQRT(((50*POWER(80,POWER(COS(PI()*MOD(Calculator!$B$32/Calculator!$F$14,1)),2))+MIN(500,MAX(30,100*EXP(-0.3*'VSWR Calculator'!$C$24)*(1+3*ABS(MOD('VSWR Calculator'!$C$23/Calculator!$F$14/2,1)-0.5))))/'VSWR Calculator'!$C$25)+$C89)^2+(1500*ABS(SIN(2*PI()*MOD(Calculator!$B$32/Calculator!$F$14,1)))*IF(MOD(Calculator!$B$32/Calculator!$F$14,1)&lt;0.5,-1,1))^2))/(1-SQRT(((50*POWER(80,POWER(COS(PI()*MOD(Calculator!$B$32/Calculator!$F$14,1)),2))+MIN(500,MAX(30,100*EXP(-0.3*'VSWR Calculator'!$C$24)*(1+3*ABS(MOD('VSWR Calculator'!$C$23/Calculator!$F$14/2,1)-0.5))))/'VSWR Calculator'!$C$25)-$C89)^2+(1500*ABS(SIN(2*PI()*MOD(Calculator!$B$32/Calculator!$F$14,1)))*IF(MOD(Calculator!$B$32/Calculator!$F$14,1)&lt;0.5,-1,1))^2)/SQRT(((50*POWER(80,POWER(COS(PI()*MOD(Calculator!$B$32/Calculator!$F$14,1)),2))+MIN(500,MAX(30,100*EXP(-0.3*'VSWR Calculator'!$C$24)*(1+3*ABS(MOD('VSWR Calculator'!$C$23/Calculator!$F$14/2,1)-0.5))))/'VSWR Calculator'!$C$25)+$C89)^2+(1500*ABS(SIN(2*PI()*MOD(Calculator!$B$32/Calculator!$F$14,1)))*IF(MOD(Calculator!$B$32/Calculator!$F$14,1)&lt;0.5,-1,1))^2)),2))</f>
        <v>—</v>
      </c>
      <c r="CZ89" s="253" t="n">
        <f aca="false">IF(OR(Calculator!$E$15&lt;&gt;"YES",Calculator!$B$32&lt;Calculator!$G$15),"—",ROUND((1+SQRT(((50*POWER(80,POWER(COS(PI()*MOD(Calculator!$B$32/Calculator!$F$15,1)),2))+MIN(500,MAX(30,100*EXP(-0.3*'VSWR Calculator'!$C$24)*(1+3*ABS(MOD('VSWR Calculator'!$C$23/Calculator!$F$15/2,1)-0.5))))/'VSWR Calculator'!$C$25)-$C89)^2+(1500*ABS(SIN(2*PI()*MOD(Calculator!$B$32/Calculator!$F$15,1)))*IF(MOD(Calculator!$B$32/Calculator!$F$15,1)&lt;0.5,-1,1))^2)/SQRT(((50*POWER(80,POWER(COS(PI()*MOD(Calculator!$B$32/Calculator!$F$15,1)),2))+MIN(500,MAX(30,100*EXP(-0.3*'VSWR Calculator'!$C$24)*(1+3*ABS(MOD('VSWR Calculator'!$C$23/Calculator!$F$15/2,1)-0.5))))/'VSWR Calculator'!$C$25)+$C89)^2+(1500*ABS(SIN(2*PI()*MOD(Calculator!$B$32/Calculator!$F$15,1)))*IF(MOD(Calculator!$B$32/Calculator!$F$15,1)&lt;0.5,-1,1))^2))/(1-SQRT(((50*POWER(80,POWER(COS(PI()*MOD(Calculator!$B$32/Calculator!$F$15,1)),2))+MIN(500,MAX(30,100*EXP(-0.3*'VSWR Calculator'!$C$24)*(1+3*ABS(MOD('VSWR Calculator'!$C$23/Calculator!$F$15/2,1)-0.5))))/'VSWR Calculator'!$C$25)-$C89)^2+(1500*ABS(SIN(2*PI()*MOD(Calculator!$B$32/Calculator!$F$15,1)))*IF(MOD(Calculator!$B$32/Calculator!$F$15,1)&lt;0.5,-1,1))^2)/SQRT(((50*POWER(80,POWER(COS(PI()*MOD(Calculator!$B$32/Calculator!$F$15,1)),2))+MIN(500,MAX(30,100*EXP(-0.3*'VSWR Calculator'!$C$24)*(1+3*ABS(MOD('VSWR Calculator'!$C$23/Calculator!$F$15/2,1)-0.5))))/'VSWR Calculator'!$C$25)+$C89)^2+(1500*ABS(SIN(2*PI()*MOD(Calculator!$B$32/Calculator!$F$15,1)))*IF(MOD(Calculator!$B$32/Calculator!$F$15,1)&lt;0.5,-1,1))^2)),2))</f>
        <v>2.63</v>
      </c>
      <c r="DA89" s="253" t="str">
        <f aca="false">IF(OR(Calculator!$E$16&lt;&gt;"YES",Calculator!$B$32&lt;Calculator!$G$16),"—",ROUND((1+SQRT(((50*POWER(80,POWER(COS(PI()*MOD(Calculator!$B$32/Calculator!$F$16,1)),2))+MIN(500,MAX(30,100*EXP(-0.3*'VSWR Calculator'!$C$24)*(1+3*ABS(MOD('VSWR Calculator'!$C$23/Calculator!$F$16/2,1)-0.5))))/'VSWR Calculator'!$C$25)-$C89)^2+(1500*ABS(SIN(2*PI()*MOD(Calculator!$B$32/Calculator!$F$16,1)))*IF(MOD(Calculator!$B$32/Calculator!$F$16,1)&lt;0.5,-1,1))^2)/SQRT(((50*POWER(80,POWER(COS(PI()*MOD(Calculator!$B$32/Calculator!$F$16,1)),2))+MIN(500,MAX(30,100*EXP(-0.3*'VSWR Calculator'!$C$24)*(1+3*ABS(MOD('VSWR Calculator'!$C$23/Calculator!$F$16/2,1)-0.5))))/'VSWR Calculator'!$C$25)+$C89)^2+(1500*ABS(SIN(2*PI()*MOD(Calculator!$B$32/Calculator!$F$16,1)))*IF(MOD(Calculator!$B$32/Calculator!$F$16,1)&lt;0.5,-1,1))^2))/(1-SQRT(((50*POWER(80,POWER(COS(PI()*MOD(Calculator!$B$32/Calculator!$F$16,1)),2))+MIN(500,MAX(30,100*EXP(-0.3*'VSWR Calculator'!$C$24)*(1+3*ABS(MOD('VSWR Calculator'!$C$23/Calculator!$F$16/2,1)-0.5))))/'VSWR Calculator'!$C$25)-$C89)^2+(1500*ABS(SIN(2*PI()*MOD(Calculator!$B$32/Calculator!$F$16,1)))*IF(MOD(Calculator!$B$32/Calculator!$F$16,1)&lt;0.5,-1,1))^2)/SQRT(((50*POWER(80,POWER(COS(PI()*MOD(Calculator!$B$32/Calculator!$F$16,1)),2))+MIN(500,MAX(30,100*EXP(-0.3*'VSWR Calculator'!$C$24)*(1+3*ABS(MOD('VSWR Calculator'!$C$23/Calculator!$F$16/2,1)-0.5))))/'VSWR Calculator'!$C$25)+$C89)^2+(1500*ABS(SIN(2*PI()*MOD(Calculator!$B$32/Calculator!$F$16,1)))*IF(MOD(Calculator!$B$32/Calculator!$F$16,1)&lt;0.5,-1,1))^2)),2))</f>
        <v>—</v>
      </c>
      <c r="DB89" s="253" t="n">
        <f aca="false">IF(OR(Calculator!$E$17&lt;&gt;"YES",Calculator!$B$32&lt;Calculator!$G$17),"—",ROUND((1+SQRT(((50*POWER(80,POWER(COS(PI()*MOD(Calculator!$B$32/Calculator!$F$17,1)),2))+MIN(500,MAX(30,100*EXP(-0.3*'VSWR Calculator'!$C$24)*(1+3*ABS(MOD('VSWR Calculator'!$C$23/Calculator!$F$17/2,1)-0.5))))/'VSWR Calculator'!$C$25)-$C89)^2+(1500*ABS(SIN(2*PI()*MOD(Calculator!$B$32/Calculator!$F$17,1)))*IF(MOD(Calculator!$B$32/Calculator!$F$17,1)&lt;0.5,-1,1))^2)/SQRT(((50*POWER(80,POWER(COS(PI()*MOD(Calculator!$B$32/Calculator!$F$17,1)),2))+MIN(500,MAX(30,100*EXP(-0.3*'VSWR Calculator'!$C$24)*(1+3*ABS(MOD('VSWR Calculator'!$C$23/Calculator!$F$17/2,1)-0.5))))/'VSWR Calculator'!$C$25)+$C89)^2+(1500*ABS(SIN(2*PI()*MOD(Calculator!$B$32/Calculator!$F$17,1)))*IF(MOD(Calculator!$B$32/Calculator!$F$17,1)&lt;0.5,-1,1))^2))/(1-SQRT(((50*POWER(80,POWER(COS(PI()*MOD(Calculator!$B$32/Calculator!$F$17,1)),2))+MIN(500,MAX(30,100*EXP(-0.3*'VSWR Calculator'!$C$24)*(1+3*ABS(MOD('VSWR Calculator'!$C$23/Calculator!$F$17/2,1)-0.5))))/'VSWR Calculator'!$C$25)-$C89)^2+(1500*ABS(SIN(2*PI()*MOD(Calculator!$B$32/Calculator!$F$17,1)))*IF(MOD(Calculator!$B$32/Calculator!$F$17,1)&lt;0.5,-1,1))^2)/SQRT(((50*POWER(80,POWER(COS(PI()*MOD(Calculator!$B$32/Calculator!$F$17,1)),2))+MIN(500,MAX(30,100*EXP(-0.3*'VSWR Calculator'!$C$24)*(1+3*ABS(MOD('VSWR Calculator'!$C$23/Calculator!$F$17/2,1)-0.5))))/'VSWR Calculator'!$C$25)+$C89)^2+(1500*ABS(SIN(2*PI()*MOD(Calculator!$B$32/Calculator!$F$17,1)))*IF(MOD(Calculator!$B$32/Calculator!$F$17,1)&lt;0.5,-1,1))^2)),2))</f>
        <v>16.27</v>
      </c>
      <c r="DC89" s="253" t="str">
        <f aca="false">IF(OR(Calculator!$E$18&lt;&gt;"YES",Calculator!$B$32&lt;Calculator!$G$18),"—",ROUND((1+SQRT(((50*POWER(80,POWER(COS(PI()*MOD(Calculator!$B$32/Calculator!$F$18,1)),2))+MIN(500,MAX(30,100*EXP(-0.3*'VSWR Calculator'!$C$24)*(1+3*ABS(MOD('VSWR Calculator'!$C$23/Calculator!$F$18/2,1)-0.5))))/'VSWR Calculator'!$C$25)-$C89)^2+(1500*ABS(SIN(2*PI()*MOD(Calculator!$B$32/Calculator!$F$18,1)))*IF(MOD(Calculator!$B$32/Calculator!$F$18,1)&lt;0.5,-1,1))^2)/SQRT(((50*POWER(80,POWER(COS(PI()*MOD(Calculator!$B$32/Calculator!$F$18,1)),2))+MIN(500,MAX(30,100*EXP(-0.3*'VSWR Calculator'!$C$24)*(1+3*ABS(MOD('VSWR Calculator'!$C$23/Calculator!$F$18/2,1)-0.5))))/'VSWR Calculator'!$C$25)+$C89)^2+(1500*ABS(SIN(2*PI()*MOD(Calculator!$B$32/Calculator!$F$18,1)))*IF(MOD(Calculator!$B$32/Calculator!$F$18,1)&lt;0.5,-1,1))^2))/(1-SQRT(((50*POWER(80,POWER(COS(PI()*MOD(Calculator!$B$32/Calculator!$F$18,1)),2))+MIN(500,MAX(30,100*EXP(-0.3*'VSWR Calculator'!$C$24)*(1+3*ABS(MOD('VSWR Calculator'!$C$23/Calculator!$F$18/2,1)-0.5))))/'VSWR Calculator'!$C$25)-$C89)^2+(1500*ABS(SIN(2*PI()*MOD(Calculator!$B$32/Calculator!$F$18,1)))*IF(MOD(Calculator!$B$32/Calculator!$F$18,1)&lt;0.5,-1,1))^2)/SQRT(((50*POWER(80,POWER(COS(PI()*MOD(Calculator!$B$32/Calculator!$F$18,1)),2))+MIN(500,MAX(30,100*EXP(-0.3*'VSWR Calculator'!$C$24)*(1+3*ABS(MOD('VSWR Calculator'!$C$23/Calculator!$F$18/2,1)-0.5))))/'VSWR Calculator'!$C$25)+$C89)^2+(1500*ABS(SIN(2*PI()*MOD(Calculator!$B$32/Calculator!$F$18,1)))*IF(MOD(Calculator!$B$32/Calculator!$F$18,1)&lt;0.5,-1,1))^2)),2))</f>
        <v>—</v>
      </c>
      <c r="DD89" s="253" t="str">
        <f aca="false">IF(OR(Calculator!$E$19&lt;&gt;"YES",Calculator!$B$32&lt;Calculator!$G$19),"—",ROUND((1+SQRT(((50*POWER(80,POWER(COS(PI()*MOD(Calculator!$B$32/Calculator!$F$19,1)),2))+MIN(500,MAX(30,100*EXP(-0.3*'VSWR Calculator'!$C$24)*(1+3*ABS(MOD('VSWR Calculator'!$C$23/Calculator!$F$19/2,1)-0.5))))/'VSWR Calculator'!$C$25)-$C89)^2+(1500*ABS(SIN(2*PI()*MOD(Calculator!$B$32/Calculator!$F$19,1)))*IF(MOD(Calculator!$B$32/Calculator!$F$19,1)&lt;0.5,-1,1))^2)/SQRT(((50*POWER(80,POWER(COS(PI()*MOD(Calculator!$B$32/Calculator!$F$19,1)),2))+MIN(500,MAX(30,100*EXP(-0.3*'VSWR Calculator'!$C$24)*(1+3*ABS(MOD('VSWR Calculator'!$C$23/Calculator!$F$19/2,1)-0.5))))/'VSWR Calculator'!$C$25)+$C89)^2+(1500*ABS(SIN(2*PI()*MOD(Calculator!$B$32/Calculator!$F$19,1)))*IF(MOD(Calculator!$B$32/Calculator!$F$19,1)&lt;0.5,-1,1))^2))/(1-SQRT(((50*POWER(80,POWER(COS(PI()*MOD(Calculator!$B$32/Calculator!$F$19,1)),2))+MIN(500,MAX(30,100*EXP(-0.3*'VSWR Calculator'!$C$24)*(1+3*ABS(MOD('VSWR Calculator'!$C$23/Calculator!$F$19/2,1)-0.5))))/'VSWR Calculator'!$C$25)-$C89)^2+(1500*ABS(SIN(2*PI()*MOD(Calculator!$B$32/Calculator!$F$19,1)))*IF(MOD(Calculator!$B$32/Calculator!$F$19,1)&lt;0.5,-1,1))^2)/SQRT(((50*POWER(80,POWER(COS(PI()*MOD(Calculator!$B$32/Calculator!$F$19,1)),2))+MIN(500,MAX(30,100*EXP(-0.3*'VSWR Calculator'!$C$24)*(1+3*ABS(MOD('VSWR Calculator'!$C$23/Calculator!$F$19/2,1)-0.5))))/'VSWR Calculator'!$C$25)+$C89)^2+(1500*ABS(SIN(2*PI()*MOD(Calculator!$B$32/Calculator!$F$19,1)))*IF(MOD(Calculator!$B$32/Calculator!$F$19,1)&lt;0.5,-1,1))^2)),2))</f>
        <v>—</v>
      </c>
      <c r="DE89" s="253" t="str">
        <f aca="false">IF(OR(Calculator!$E$20&lt;&gt;"YES",Calculator!$B$32&lt;Calculator!$G$20),"—",ROUND((1+SQRT(((50*POWER(80,POWER(COS(PI()*MOD(Calculator!$B$32/Calculator!$F$20,1)),2))+MIN(500,MAX(30,100*EXP(-0.3*'VSWR Calculator'!$C$24)*(1+3*ABS(MOD('VSWR Calculator'!$C$23/Calculator!$F$20/2,1)-0.5))))/'VSWR Calculator'!$C$25)-$C89)^2+(1500*ABS(SIN(2*PI()*MOD(Calculator!$B$32/Calculator!$F$20,1)))*IF(MOD(Calculator!$B$32/Calculator!$F$20,1)&lt;0.5,-1,1))^2)/SQRT(((50*POWER(80,POWER(COS(PI()*MOD(Calculator!$B$32/Calculator!$F$20,1)),2))+MIN(500,MAX(30,100*EXP(-0.3*'VSWR Calculator'!$C$24)*(1+3*ABS(MOD('VSWR Calculator'!$C$23/Calculator!$F$20/2,1)-0.5))))/'VSWR Calculator'!$C$25)+$C89)^2+(1500*ABS(SIN(2*PI()*MOD(Calculator!$B$32/Calculator!$F$20,1)))*IF(MOD(Calculator!$B$32/Calculator!$F$20,1)&lt;0.5,-1,1))^2))/(1-SQRT(((50*POWER(80,POWER(COS(PI()*MOD(Calculator!$B$32/Calculator!$F$20,1)),2))+MIN(500,MAX(30,100*EXP(-0.3*'VSWR Calculator'!$C$24)*(1+3*ABS(MOD('VSWR Calculator'!$C$23/Calculator!$F$20/2,1)-0.5))))/'VSWR Calculator'!$C$25)-$C89)^2+(1500*ABS(SIN(2*PI()*MOD(Calculator!$B$32/Calculator!$F$20,1)))*IF(MOD(Calculator!$B$32/Calculator!$F$20,1)&lt;0.5,-1,1))^2)/SQRT(((50*POWER(80,POWER(COS(PI()*MOD(Calculator!$B$32/Calculator!$F$20,1)),2))+MIN(500,MAX(30,100*EXP(-0.3*'VSWR Calculator'!$C$24)*(1+3*ABS(MOD('VSWR Calculator'!$C$23/Calculator!$F$20/2,1)-0.5))))/'VSWR Calculator'!$C$25)+$C89)^2+(1500*ABS(SIN(2*PI()*MOD(Calculator!$B$32/Calculator!$F$20,1)))*IF(MOD(Calculator!$B$32/Calculator!$F$20,1)&lt;0.5,-1,1))^2)),2))</f>
        <v>—</v>
      </c>
      <c r="DF89" s="253" t="str">
        <f aca="false">IF(OR(Calculator!$E$21&lt;&gt;"YES",Calculator!$B$32&lt;Calculator!$G$21),"—",ROUND((1+SQRT(((50*POWER(80,POWER(COS(PI()*MOD(Calculator!$B$32/Calculator!$F$21,1)),2))+MIN(500,MAX(30,100*EXP(-0.3*'VSWR Calculator'!$C$24)*(1+3*ABS(MOD('VSWR Calculator'!$C$23/Calculator!$F$21/2,1)-0.5))))/'VSWR Calculator'!$C$25)-$C89)^2+(1500*ABS(SIN(2*PI()*MOD(Calculator!$B$32/Calculator!$F$21,1)))*IF(MOD(Calculator!$B$32/Calculator!$F$21,1)&lt;0.5,-1,1))^2)/SQRT(((50*POWER(80,POWER(COS(PI()*MOD(Calculator!$B$32/Calculator!$F$21,1)),2))+MIN(500,MAX(30,100*EXP(-0.3*'VSWR Calculator'!$C$24)*(1+3*ABS(MOD('VSWR Calculator'!$C$23/Calculator!$F$21/2,1)-0.5))))/'VSWR Calculator'!$C$25)+$C89)^2+(1500*ABS(SIN(2*PI()*MOD(Calculator!$B$32/Calculator!$F$21,1)))*IF(MOD(Calculator!$B$32/Calculator!$F$21,1)&lt;0.5,-1,1))^2))/(1-SQRT(((50*POWER(80,POWER(COS(PI()*MOD(Calculator!$B$32/Calculator!$F$21,1)),2))+MIN(500,MAX(30,100*EXP(-0.3*'VSWR Calculator'!$C$24)*(1+3*ABS(MOD('VSWR Calculator'!$C$23/Calculator!$F$21/2,1)-0.5))))/'VSWR Calculator'!$C$25)-$C89)^2+(1500*ABS(SIN(2*PI()*MOD(Calculator!$B$32/Calculator!$F$21,1)))*IF(MOD(Calculator!$B$32/Calculator!$F$21,1)&lt;0.5,-1,1))^2)/SQRT(((50*POWER(80,POWER(COS(PI()*MOD(Calculator!$B$32/Calculator!$F$21,1)),2))+MIN(500,MAX(30,100*EXP(-0.3*'VSWR Calculator'!$C$24)*(1+3*ABS(MOD('VSWR Calculator'!$C$23/Calculator!$F$21/2,1)-0.5))))/'VSWR Calculator'!$C$25)+$C89)^2+(1500*ABS(SIN(2*PI()*MOD(Calculator!$B$32/Calculator!$F$21,1)))*IF(MOD(Calculator!$B$32/Calculator!$F$21,1)&lt;0.5,-1,1))^2)),2))</f>
        <v>—</v>
      </c>
      <c r="DG89" s="253" t="str">
        <f aca="false">IF(OR(Calculator!$E$22&lt;&gt;"YES",Calculator!$B$32&lt;Calculator!$G$22),"—",ROUND((1+SQRT(((50*POWER(80,POWER(COS(PI()*MOD(Calculator!$B$32/Calculator!$F$22,1)),2))+MIN(500,MAX(30,100*EXP(-0.3*'VSWR Calculator'!$C$24)*(1+3*ABS(MOD('VSWR Calculator'!$C$23/Calculator!$F$22/2,1)-0.5))))/'VSWR Calculator'!$C$25)-$C89)^2+(1500*ABS(SIN(2*PI()*MOD(Calculator!$B$32/Calculator!$F$22,1)))*IF(MOD(Calculator!$B$32/Calculator!$F$22,1)&lt;0.5,-1,1))^2)/SQRT(((50*POWER(80,POWER(COS(PI()*MOD(Calculator!$B$32/Calculator!$F$22,1)),2))+MIN(500,MAX(30,100*EXP(-0.3*'VSWR Calculator'!$C$24)*(1+3*ABS(MOD('VSWR Calculator'!$C$23/Calculator!$F$22/2,1)-0.5))))/'VSWR Calculator'!$C$25)+$C89)^2+(1500*ABS(SIN(2*PI()*MOD(Calculator!$B$32/Calculator!$F$22,1)))*IF(MOD(Calculator!$B$32/Calculator!$F$22,1)&lt;0.5,-1,1))^2))/(1-SQRT(((50*POWER(80,POWER(COS(PI()*MOD(Calculator!$B$32/Calculator!$F$22,1)),2))+MIN(500,MAX(30,100*EXP(-0.3*'VSWR Calculator'!$C$24)*(1+3*ABS(MOD('VSWR Calculator'!$C$23/Calculator!$F$22/2,1)-0.5))))/'VSWR Calculator'!$C$25)-$C89)^2+(1500*ABS(SIN(2*PI()*MOD(Calculator!$B$32/Calculator!$F$22,1)))*IF(MOD(Calculator!$B$32/Calculator!$F$22,1)&lt;0.5,-1,1))^2)/SQRT(((50*POWER(80,POWER(COS(PI()*MOD(Calculator!$B$32/Calculator!$F$22,1)),2))+MIN(500,MAX(30,100*EXP(-0.3*'VSWR Calculator'!$C$24)*(1+3*ABS(MOD('VSWR Calculator'!$C$23/Calculator!$F$22/2,1)-0.5))))/'VSWR Calculator'!$C$25)+$C89)^2+(1500*ABS(SIN(2*PI()*MOD(Calculator!$B$32/Calculator!$F$22,1)))*IF(MOD(Calculator!$B$32/Calculator!$F$22,1)&lt;0.5,-1,1))^2)),2))</f>
        <v>—</v>
      </c>
      <c r="DH89" s="253" t="n">
        <f aca="false">IFERROR(ROUND((IF(ISNUMBER(CW89),CW89,0)+IF(ISNUMBER(CX89),CX89,0)+IF(ISNUMBER(CY89),CY89,0)+IF(ISNUMBER(CZ89),CZ89,0)+IF(ISNUMBER(DA89),DA89,0)+IF(ISNUMBER(DB89),DB89,0)+IF(ISNUMBER(DC89),DC89,0)+IF(ISNUMBER(DD89),DD89,0)+IF(ISNUMBER(DE89),DE89,0)+IF(ISNUMBER(DF89),DF89,0)+IF(ISNUMBER(DG89),DG89,0))/(IF(ISNUMBER(CW89),1,0)+IF(ISNUMBER(CX89),1,0)+IF(ISNUMBER(CY89),1,0)+IF(ISNUMBER(CZ89),1,0)+IF(ISNUMBER(DA89),1,0)+IF(ISNUMBER(DB89),1,0)+IF(ISNUMBER(DC89),1,0)+IF(ISNUMBER(DD89),1,0)+IF(ISNUMBER(DE89),1,0)+IF(ISNUMBER(DF89),1,0)+IF(ISNUMBER(DG89),1,0)),4),"")</f>
        <v>9.45</v>
      </c>
      <c r="DI89" s="253" t="str">
        <f aca="false">IF(OR(Calculator!$E$12&lt;&gt;"YES",Calculator!$B$33&lt;Calculator!$G$12),"—",ROUND((1+SQRT(((50*POWER(80,POWER(COS(PI()*MOD(Calculator!$B$33/Calculator!$F$12,1)),2))+MIN(500,MAX(30,100*EXP(-0.3*'VSWR Calculator'!$C$24)*(1+3*ABS(MOD('VSWR Calculator'!$C$23/Calculator!$F$12/2,1)-0.5))))/'VSWR Calculator'!$C$25)-$C89)^2+(1500*ABS(SIN(2*PI()*MOD(Calculator!$B$33/Calculator!$F$12,1)))*IF(MOD(Calculator!$B$33/Calculator!$F$12,1)&lt;0.5,-1,1))^2)/SQRT(((50*POWER(80,POWER(COS(PI()*MOD(Calculator!$B$33/Calculator!$F$12,1)),2))+MIN(500,MAX(30,100*EXP(-0.3*'VSWR Calculator'!$C$24)*(1+3*ABS(MOD('VSWR Calculator'!$C$23/Calculator!$F$12/2,1)-0.5))))/'VSWR Calculator'!$C$25)+$C89)^2+(1500*ABS(SIN(2*PI()*MOD(Calculator!$B$33/Calculator!$F$12,1)))*IF(MOD(Calculator!$B$33/Calculator!$F$12,1)&lt;0.5,-1,1))^2))/(1-SQRT(((50*POWER(80,POWER(COS(PI()*MOD(Calculator!$B$33/Calculator!$F$12,1)),2))+MIN(500,MAX(30,100*EXP(-0.3*'VSWR Calculator'!$C$24)*(1+3*ABS(MOD('VSWR Calculator'!$C$23/Calculator!$F$12/2,1)-0.5))))/'VSWR Calculator'!$C$25)-$C89)^2+(1500*ABS(SIN(2*PI()*MOD(Calculator!$B$33/Calculator!$F$12,1)))*IF(MOD(Calculator!$B$33/Calculator!$F$12,1)&lt;0.5,-1,1))^2)/SQRT(((50*POWER(80,POWER(COS(PI()*MOD(Calculator!$B$33/Calculator!$F$12,1)),2))+MIN(500,MAX(30,100*EXP(-0.3*'VSWR Calculator'!$C$24)*(1+3*ABS(MOD('VSWR Calculator'!$C$23/Calculator!$F$12/2,1)-0.5))))/'VSWR Calculator'!$C$25)+$C89)^2+(1500*ABS(SIN(2*PI()*MOD(Calculator!$B$33/Calculator!$F$12,1)))*IF(MOD(Calculator!$B$33/Calculator!$F$12,1)&lt;0.5,-1,1))^2)),2))</f>
        <v>—</v>
      </c>
      <c r="DJ89" s="253" t="str">
        <f aca="false">IF(OR(Calculator!$E$13&lt;&gt;"YES",Calculator!$B$33&lt;Calculator!$G$13),"—",ROUND((1+SQRT(((50*POWER(80,POWER(COS(PI()*MOD(Calculator!$B$33/Calculator!$F$13,1)),2))+MIN(500,MAX(30,100*EXP(-0.3*'VSWR Calculator'!$C$24)*(1+3*ABS(MOD('VSWR Calculator'!$C$23/Calculator!$F$13/2,1)-0.5))))/'VSWR Calculator'!$C$25)-$C89)^2+(1500*ABS(SIN(2*PI()*MOD(Calculator!$B$33/Calculator!$F$13,1)))*IF(MOD(Calculator!$B$33/Calculator!$F$13,1)&lt;0.5,-1,1))^2)/SQRT(((50*POWER(80,POWER(COS(PI()*MOD(Calculator!$B$33/Calculator!$F$13,1)),2))+MIN(500,MAX(30,100*EXP(-0.3*'VSWR Calculator'!$C$24)*(1+3*ABS(MOD('VSWR Calculator'!$C$23/Calculator!$F$13/2,1)-0.5))))/'VSWR Calculator'!$C$25)+$C89)^2+(1500*ABS(SIN(2*PI()*MOD(Calculator!$B$33/Calculator!$F$13,1)))*IF(MOD(Calculator!$B$33/Calculator!$F$13,1)&lt;0.5,-1,1))^2))/(1-SQRT(((50*POWER(80,POWER(COS(PI()*MOD(Calculator!$B$33/Calculator!$F$13,1)),2))+MIN(500,MAX(30,100*EXP(-0.3*'VSWR Calculator'!$C$24)*(1+3*ABS(MOD('VSWR Calculator'!$C$23/Calculator!$F$13/2,1)-0.5))))/'VSWR Calculator'!$C$25)-$C89)^2+(1500*ABS(SIN(2*PI()*MOD(Calculator!$B$33/Calculator!$F$13,1)))*IF(MOD(Calculator!$B$33/Calculator!$F$13,1)&lt;0.5,-1,1))^2)/SQRT(((50*POWER(80,POWER(COS(PI()*MOD(Calculator!$B$33/Calculator!$F$13,1)),2))+MIN(500,MAX(30,100*EXP(-0.3*'VSWR Calculator'!$C$24)*(1+3*ABS(MOD('VSWR Calculator'!$C$23/Calculator!$F$13/2,1)-0.5))))/'VSWR Calculator'!$C$25)+$C89)^2+(1500*ABS(SIN(2*PI()*MOD(Calculator!$B$33/Calculator!$F$13,1)))*IF(MOD(Calculator!$B$33/Calculator!$F$13,1)&lt;0.5,-1,1))^2)),2))</f>
        <v>—</v>
      </c>
      <c r="DK89" s="253" t="str">
        <f aca="false">IF(OR(Calculator!$E$14&lt;&gt;"YES",Calculator!$B$33&lt;Calculator!$G$14),"—",ROUND((1+SQRT(((50*POWER(80,POWER(COS(PI()*MOD(Calculator!$B$33/Calculator!$F$14,1)),2))+MIN(500,MAX(30,100*EXP(-0.3*'VSWR Calculator'!$C$24)*(1+3*ABS(MOD('VSWR Calculator'!$C$23/Calculator!$F$14/2,1)-0.5))))/'VSWR Calculator'!$C$25)-$C89)^2+(1500*ABS(SIN(2*PI()*MOD(Calculator!$B$33/Calculator!$F$14,1)))*IF(MOD(Calculator!$B$33/Calculator!$F$14,1)&lt;0.5,-1,1))^2)/SQRT(((50*POWER(80,POWER(COS(PI()*MOD(Calculator!$B$33/Calculator!$F$14,1)),2))+MIN(500,MAX(30,100*EXP(-0.3*'VSWR Calculator'!$C$24)*(1+3*ABS(MOD('VSWR Calculator'!$C$23/Calculator!$F$14/2,1)-0.5))))/'VSWR Calculator'!$C$25)+$C89)^2+(1500*ABS(SIN(2*PI()*MOD(Calculator!$B$33/Calculator!$F$14,1)))*IF(MOD(Calculator!$B$33/Calculator!$F$14,1)&lt;0.5,-1,1))^2))/(1-SQRT(((50*POWER(80,POWER(COS(PI()*MOD(Calculator!$B$33/Calculator!$F$14,1)),2))+MIN(500,MAX(30,100*EXP(-0.3*'VSWR Calculator'!$C$24)*(1+3*ABS(MOD('VSWR Calculator'!$C$23/Calculator!$F$14/2,1)-0.5))))/'VSWR Calculator'!$C$25)-$C89)^2+(1500*ABS(SIN(2*PI()*MOD(Calculator!$B$33/Calculator!$F$14,1)))*IF(MOD(Calculator!$B$33/Calculator!$F$14,1)&lt;0.5,-1,1))^2)/SQRT(((50*POWER(80,POWER(COS(PI()*MOD(Calculator!$B$33/Calculator!$F$14,1)),2))+MIN(500,MAX(30,100*EXP(-0.3*'VSWR Calculator'!$C$24)*(1+3*ABS(MOD('VSWR Calculator'!$C$23/Calculator!$F$14/2,1)-0.5))))/'VSWR Calculator'!$C$25)+$C89)^2+(1500*ABS(SIN(2*PI()*MOD(Calculator!$B$33/Calculator!$F$14,1)))*IF(MOD(Calculator!$B$33/Calculator!$F$14,1)&lt;0.5,-1,1))^2)),2))</f>
        <v>—</v>
      </c>
      <c r="DL89" s="253" t="n">
        <f aca="false">IF(OR(Calculator!$E$15&lt;&gt;"YES",Calculator!$B$33&lt;Calculator!$G$15),"—",ROUND((1+SQRT(((50*POWER(80,POWER(COS(PI()*MOD(Calculator!$B$33/Calculator!$F$15,1)),2))+MIN(500,MAX(30,100*EXP(-0.3*'VSWR Calculator'!$C$24)*(1+3*ABS(MOD('VSWR Calculator'!$C$23/Calculator!$F$15/2,1)-0.5))))/'VSWR Calculator'!$C$25)-$C89)^2+(1500*ABS(SIN(2*PI()*MOD(Calculator!$B$33/Calculator!$F$15,1)))*IF(MOD(Calculator!$B$33/Calculator!$F$15,1)&lt;0.5,-1,1))^2)/SQRT(((50*POWER(80,POWER(COS(PI()*MOD(Calculator!$B$33/Calculator!$F$15,1)),2))+MIN(500,MAX(30,100*EXP(-0.3*'VSWR Calculator'!$C$24)*(1+3*ABS(MOD('VSWR Calculator'!$C$23/Calculator!$F$15/2,1)-0.5))))/'VSWR Calculator'!$C$25)+$C89)^2+(1500*ABS(SIN(2*PI()*MOD(Calculator!$B$33/Calculator!$F$15,1)))*IF(MOD(Calculator!$B$33/Calculator!$F$15,1)&lt;0.5,-1,1))^2))/(1-SQRT(((50*POWER(80,POWER(COS(PI()*MOD(Calculator!$B$33/Calculator!$F$15,1)),2))+MIN(500,MAX(30,100*EXP(-0.3*'VSWR Calculator'!$C$24)*(1+3*ABS(MOD('VSWR Calculator'!$C$23/Calculator!$F$15/2,1)-0.5))))/'VSWR Calculator'!$C$25)-$C89)^2+(1500*ABS(SIN(2*PI()*MOD(Calculator!$B$33/Calculator!$F$15,1)))*IF(MOD(Calculator!$B$33/Calculator!$F$15,1)&lt;0.5,-1,1))^2)/SQRT(((50*POWER(80,POWER(COS(PI()*MOD(Calculator!$B$33/Calculator!$F$15,1)),2))+MIN(500,MAX(30,100*EXP(-0.3*'VSWR Calculator'!$C$24)*(1+3*ABS(MOD('VSWR Calculator'!$C$23/Calculator!$F$15/2,1)-0.5))))/'VSWR Calculator'!$C$25)+$C89)^2+(1500*ABS(SIN(2*PI()*MOD(Calculator!$B$33/Calculator!$F$15,1)))*IF(MOD(Calculator!$B$33/Calculator!$F$15,1)&lt;0.5,-1,1))^2)),2))</f>
        <v>2.79</v>
      </c>
      <c r="DM89" s="253" t="str">
        <f aca="false">IF(OR(Calculator!$E$16&lt;&gt;"YES",Calculator!$B$33&lt;Calculator!$G$16),"—",ROUND((1+SQRT(((50*POWER(80,POWER(COS(PI()*MOD(Calculator!$B$33/Calculator!$F$16,1)),2))+MIN(500,MAX(30,100*EXP(-0.3*'VSWR Calculator'!$C$24)*(1+3*ABS(MOD('VSWR Calculator'!$C$23/Calculator!$F$16/2,1)-0.5))))/'VSWR Calculator'!$C$25)-$C89)^2+(1500*ABS(SIN(2*PI()*MOD(Calculator!$B$33/Calculator!$F$16,1)))*IF(MOD(Calculator!$B$33/Calculator!$F$16,1)&lt;0.5,-1,1))^2)/SQRT(((50*POWER(80,POWER(COS(PI()*MOD(Calculator!$B$33/Calculator!$F$16,1)),2))+MIN(500,MAX(30,100*EXP(-0.3*'VSWR Calculator'!$C$24)*(1+3*ABS(MOD('VSWR Calculator'!$C$23/Calculator!$F$16/2,1)-0.5))))/'VSWR Calculator'!$C$25)+$C89)^2+(1500*ABS(SIN(2*PI()*MOD(Calculator!$B$33/Calculator!$F$16,1)))*IF(MOD(Calculator!$B$33/Calculator!$F$16,1)&lt;0.5,-1,1))^2))/(1-SQRT(((50*POWER(80,POWER(COS(PI()*MOD(Calculator!$B$33/Calculator!$F$16,1)),2))+MIN(500,MAX(30,100*EXP(-0.3*'VSWR Calculator'!$C$24)*(1+3*ABS(MOD('VSWR Calculator'!$C$23/Calculator!$F$16/2,1)-0.5))))/'VSWR Calculator'!$C$25)-$C89)^2+(1500*ABS(SIN(2*PI()*MOD(Calculator!$B$33/Calculator!$F$16,1)))*IF(MOD(Calculator!$B$33/Calculator!$F$16,1)&lt;0.5,-1,1))^2)/SQRT(((50*POWER(80,POWER(COS(PI()*MOD(Calculator!$B$33/Calculator!$F$16,1)),2))+MIN(500,MAX(30,100*EXP(-0.3*'VSWR Calculator'!$C$24)*(1+3*ABS(MOD('VSWR Calculator'!$C$23/Calculator!$F$16/2,1)-0.5))))/'VSWR Calculator'!$C$25)+$C89)^2+(1500*ABS(SIN(2*PI()*MOD(Calculator!$B$33/Calculator!$F$16,1)))*IF(MOD(Calculator!$B$33/Calculator!$F$16,1)&lt;0.5,-1,1))^2)),2))</f>
        <v>—</v>
      </c>
      <c r="DN89" s="253" t="n">
        <f aca="false">IF(OR(Calculator!$E$17&lt;&gt;"YES",Calculator!$B$33&lt;Calculator!$G$17),"—",ROUND((1+SQRT(((50*POWER(80,POWER(COS(PI()*MOD(Calculator!$B$33/Calculator!$F$17,1)),2))+MIN(500,MAX(30,100*EXP(-0.3*'VSWR Calculator'!$C$24)*(1+3*ABS(MOD('VSWR Calculator'!$C$23/Calculator!$F$17/2,1)-0.5))))/'VSWR Calculator'!$C$25)-$C89)^2+(1500*ABS(SIN(2*PI()*MOD(Calculator!$B$33/Calculator!$F$17,1)))*IF(MOD(Calculator!$B$33/Calculator!$F$17,1)&lt;0.5,-1,1))^2)/SQRT(((50*POWER(80,POWER(COS(PI()*MOD(Calculator!$B$33/Calculator!$F$17,1)),2))+MIN(500,MAX(30,100*EXP(-0.3*'VSWR Calculator'!$C$24)*(1+3*ABS(MOD('VSWR Calculator'!$C$23/Calculator!$F$17/2,1)-0.5))))/'VSWR Calculator'!$C$25)+$C89)^2+(1500*ABS(SIN(2*PI()*MOD(Calculator!$B$33/Calculator!$F$17,1)))*IF(MOD(Calculator!$B$33/Calculator!$F$17,1)&lt;0.5,-1,1))^2))/(1-SQRT(((50*POWER(80,POWER(COS(PI()*MOD(Calculator!$B$33/Calculator!$F$17,1)),2))+MIN(500,MAX(30,100*EXP(-0.3*'VSWR Calculator'!$C$24)*(1+3*ABS(MOD('VSWR Calculator'!$C$23/Calculator!$F$17/2,1)-0.5))))/'VSWR Calculator'!$C$25)-$C89)^2+(1500*ABS(SIN(2*PI()*MOD(Calculator!$B$33/Calculator!$F$17,1)))*IF(MOD(Calculator!$B$33/Calculator!$F$17,1)&lt;0.5,-1,1))^2)/SQRT(((50*POWER(80,POWER(COS(PI()*MOD(Calculator!$B$33/Calculator!$F$17,1)),2))+MIN(500,MAX(30,100*EXP(-0.3*'VSWR Calculator'!$C$24)*(1+3*ABS(MOD('VSWR Calculator'!$C$23/Calculator!$F$17/2,1)-0.5))))/'VSWR Calculator'!$C$25)+$C89)^2+(1500*ABS(SIN(2*PI()*MOD(Calculator!$B$33/Calculator!$F$17,1)))*IF(MOD(Calculator!$B$33/Calculator!$F$17,1)&lt;0.5,-1,1))^2)),2))</f>
        <v>17.84</v>
      </c>
      <c r="DO89" s="253" t="str">
        <f aca="false">IF(OR(Calculator!$E$18&lt;&gt;"YES",Calculator!$B$33&lt;Calculator!$G$18),"—",ROUND((1+SQRT(((50*POWER(80,POWER(COS(PI()*MOD(Calculator!$B$33/Calculator!$F$18,1)),2))+MIN(500,MAX(30,100*EXP(-0.3*'VSWR Calculator'!$C$24)*(1+3*ABS(MOD('VSWR Calculator'!$C$23/Calculator!$F$18/2,1)-0.5))))/'VSWR Calculator'!$C$25)-$C89)^2+(1500*ABS(SIN(2*PI()*MOD(Calculator!$B$33/Calculator!$F$18,1)))*IF(MOD(Calculator!$B$33/Calculator!$F$18,1)&lt;0.5,-1,1))^2)/SQRT(((50*POWER(80,POWER(COS(PI()*MOD(Calculator!$B$33/Calculator!$F$18,1)),2))+MIN(500,MAX(30,100*EXP(-0.3*'VSWR Calculator'!$C$24)*(1+3*ABS(MOD('VSWR Calculator'!$C$23/Calculator!$F$18/2,1)-0.5))))/'VSWR Calculator'!$C$25)+$C89)^2+(1500*ABS(SIN(2*PI()*MOD(Calculator!$B$33/Calculator!$F$18,1)))*IF(MOD(Calculator!$B$33/Calculator!$F$18,1)&lt;0.5,-1,1))^2))/(1-SQRT(((50*POWER(80,POWER(COS(PI()*MOD(Calculator!$B$33/Calculator!$F$18,1)),2))+MIN(500,MAX(30,100*EXP(-0.3*'VSWR Calculator'!$C$24)*(1+3*ABS(MOD('VSWR Calculator'!$C$23/Calculator!$F$18/2,1)-0.5))))/'VSWR Calculator'!$C$25)-$C89)^2+(1500*ABS(SIN(2*PI()*MOD(Calculator!$B$33/Calculator!$F$18,1)))*IF(MOD(Calculator!$B$33/Calculator!$F$18,1)&lt;0.5,-1,1))^2)/SQRT(((50*POWER(80,POWER(COS(PI()*MOD(Calculator!$B$33/Calculator!$F$18,1)),2))+MIN(500,MAX(30,100*EXP(-0.3*'VSWR Calculator'!$C$24)*(1+3*ABS(MOD('VSWR Calculator'!$C$23/Calculator!$F$18/2,1)-0.5))))/'VSWR Calculator'!$C$25)+$C89)^2+(1500*ABS(SIN(2*PI()*MOD(Calculator!$B$33/Calculator!$F$18,1)))*IF(MOD(Calculator!$B$33/Calculator!$F$18,1)&lt;0.5,-1,1))^2)),2))</f>
        <v>—</v>
      </c>
      <c r="DP89" s="253" t="str">
        <f aca="false">IF(OR(Calculator!$E$19&lt;&gt;"YES",Calculator!$B$33&lt;Calculator!$G$19),"—",ROUND((1+SQRT(((50*POWER(80,POWER(COS(PI()*MOD(Calculator!$B$33/Calculator!$F$19,1)),2))+MIN(500,MAX(30,100*EXP(-0.3*'VSWR Calculator'!$C$24)*(1+3*ABS(MOD('VSWR Calculator'!$C$23/Calculator!$F$19/2,1)-0.5))))/'VSWR Calculator'!$C$25)-$C89)^2+(1500*ABS(SIN(2*PI()*MOD(Calculator!$B$33/Calculator!$F$19,1)))*IF(MOD(Calculator!$B$33/Calculator!$F$19,1)&lt;0.5,-1,1))^2)/SQRT(((50*POWER(80,POWER(COS(PI()*MOD(Calculator!$B$33/Calculator!$F$19,1)),2))+MIN(500,MAX(30,100*EXP(-0.3*'VSWR Calculator'!$C$24)*(1+3*ABS(MOD('VSWR Calculator'!$C$23/Calculator!$F$19/2,1)-0.5))))/'VSWR Calculator'!$C$25)+$C89)^2+(1500*ABS(SIN(2*PI()*MOD(Calculator!$B$33/Calculator!$F$19,1)))*IF(MOD(Calculator!$B$33/Calculator!$F$19,1)&lt;0.5,-1,1))^2))/(1-SQRT(((50*POWER(80,POWER(COS(PI()*MOD(Calculator!$B$33/Calculator!$F$19,1)),2))+MIN(500,MAX(30,100*EXP(-0.3*'VSWR Calculator'!$C$24)*(1+3*ABS(MOD('VSWR Calculator'!$C$23/Calculator!$F$19/2,1)-0.5))))/'VSWR Calculator'!$C$25)-$C89)^2+(1500*ABS(SIN(2*PI()*MOD(Calculator!$B$33/Calculator!$F$19,1)))*IF(MOD(Calculator!$B$33/Calculator!$F$19,1)&lt;0.5,-1,1))^2)/SQRT(((50*POWER(80,POWER(COS(PI()*MOD(Calculator!$B$33/Calculator!$F$19,1)),2))+MIN(500,MAX(30,100*EXP(-0.3*'VSWR Calculator'!$C$24)*(1+3*ABS(MOD('VSWR Calculator'!$C$23/Calculator!$F$19/2,1)-0.5))))/'VSWR Calculator'!$C$25)+$C89)^2+(1500*ABS(SIN(2*PI()*MOD(Calculator!$B$33/Calculator!$F$19,1)))*IF(MOD(Calculator!$B$33/Calculator!$F$19,1)&lt;0.5,-1,1))^2)),2))</f>
        <v>—</v>
      </c>
      <c r="DQ89" s="253" t="str">
        <f aca="false">IF(OR(Calculator!$E$20&lt;&gt;"YES",Calculator!$B$33&lt;Calculator!$G$20),"—",ROUND((1+SQRT(((50*POWER(80,POWER(COS(PI()*MOD(Calculator!$B$33/Calculator!$F$20,1)),2))+MIN(500,MAX(30,100*EXP(-0.3*'VSWR Calculator'!$C$24)*(1+3*ABS(MOD('VSWR Calculator'!$C$23/Calculator!$F$20/2,1)-0.5))))/'VSWR Calculator'!$C$25)-$C89)^2+(1500*ABS(SIN(2*PI()*MOD(Calculator!$B$33/Calculator!$F$20,1)))*IF(MOD(Calculator!$B$33/Calculator!$F$20,1)&lt;0.5,-1,1))^2)/SQRT(((50*POWER(80,POWER(COS(PI()*MOD(Calculator!$B$33/Calculator!$F$20,1)),2))+MIN(500,MAX(30,100*EXP(-0.3*'VSWR Calculator'!$C$24)*(1+3*ABS(MOD('VSWR Calculator'!$C$23/Calculator!$F$20/2,1)-0.5))))/'VSWR Calculator'!$C$25)+$C89)^2+(1500*ABS(SIN(2*PI()*MOD(Calculator!$B$33/Calculator!$F$20,1)))*IF(MOD(Calculator!$B$33/Calculator!$F$20,1)&lt;0.5,-1,1))^2))/(1-SQRT(((50*POWER(80,POWER(COS(PI()*MOD(Calculator!$B$33/Calculator!$F$20,1)),2))+MIN(500,MAX(30,100*EXP(-0.3*'VSWR Calculator'!$C$24)*(1+3*ABS(MOD('VSWR Calculator'!$C$23/Calculator!$F$20/2,1)-0.5))))/'VSWR Calculator'!$C$25)-$C89)^2+(1500*ABS(SIN(2*PI()*MOD(Calculator!$B$33/Calculator!$F$20,1)))*IF(MOD(Calculator!$B$33/Calculator!$F$20,1)&lt;0.5,-1,1))^2)/SQRT(((50*POWER(80,POWER(COS(PI()*MOD(Calculator!$B$33/Calculator!$F$20,1)),2))+MIN(500,MAX(30,100*EXP(-0.3*'VSWR Calculator'!$C$24)*(1+3*ABS(MOD('VSWR Calculator'!$C$23/Calculator!$F$20/2,1)-0.5))))/'VSWR Calculator'!$C$25)+$C89)^2+(1500*ABS(SIN(2*PI()*MOD(Calculator!$B$33/Calculator!$F$20,1)))*IF(MOD(Calculator!$B$33/Calculator!$F$20,1)&lt;0.5,-1,1))^2)),2))</f>
        <v>—</v>
      </c>
      <c r="DR89" s="253" t="str">
        <f aca="false">IF(OR(Calculator!$E$21&lt;&gt;"YES",Calculator!$B$33&lt;Calculator!$G$21),"—",ROUND((1+SQRT(((50*POWER(80,POWER(COS(PI()*MOD(Calculator!$B$33/Calculator!$F$21,1)),2))+MIN(500,MAX(30,100*EXP(-0.3*'VSWR Calculator'!$C$24)*(1+3*ABS(MOD('VSWR Calculator'!$C$23/Calculator!$F$21/2,1)-0.5))))/'VSWR Calculator'!$C$25)-$C89)^2+(1500*ABS(SIN(2*PI()*MOD(Calculator!$B$33/Calculator!$F$21,1)))*IF(MOD(Calculator!$B$33/Calculator!$F$21,1)&lt;0.5,-1,1))^2)/SQRT(((50*POWER(80,POWER(COS(PI()*MOD(Calculator!$B$33/Calculator!$F$21,1)),2))+MIN(500,MAX(30,100*EXP(-0.3*'VSWR Calculator'!$C$24)*(1+3*ABS(MOD('VSWR Calculator'!$C$23/Calculator!$F$21/2,1)-0.5))))/'VSWR Calculator'!$C$25)+$C89)^2+(1500*ABS(SIN(2*PI()*MOD(Calculator!$B$33/Calculator!$F$21,1)))*IF(MOD(Calculator!$B$33/Calculator!$F$21,1)&lt;0.5,-1,1))^2))/(1-SQRT(((50*POWER(80,POWER(COS(PI()*MOD(Calculator!$B$33/Calculator!$F$21,1)),2))+MIN(500,MAX(30,100*EXP(-0.3*'VSWR Calculator'!$C$24)*(1+3*ABS(MOD('VSWR Calculator'!$C$23/Calculator!$F$21/2,1)-0.5))))/'VSWR Calculator'!$C$25)-$C89)^2+(1500*ABS(SIN(2*PI()*MOD(Calculator!$B$33/Calculator!$F$21,1)))*IF(MOD(Calculator!$B$33/Calculator!$F$21,1)&lt;0.5,-1,1))^2)/SQRT(((50*POWER(80,POWER(COS(PI()*MOD(Calculator!$B$33/Calculator!$F$21,1)),2))+MIN(500,MAX(30,100*EXP(-0.3*'VSWR Calculator'!$C$24)*(1+3*ABS(MOD('VSWR Calculator'!$C$23/Calculator!$F$21/2,1)-0.5))))/'VSWR Calculator'!$C$25)+$C89)^2+(1500*ABS(SIN(2*PI()*MOD(Calculator!$B$33/Calculator!$F$21,1)))*IF(MOD(Calculator!$B$33/Calculator!$F$21,1)&lt;0.5,-1,1))^2)),2))</f>
        <v>—</v>
      </c>
      <c r="DS89" s="253" t="str">
        <f aca="false">IF(OR(Calculator!$E$22&lt;&gt;"YES",Calculator!$B$33&lt;Calculator!$G$22),"—",ROUND((1+SQRT(((50*POWER(80,POWER(COS(PI()*MOD(Calculator!$B$33/Calculator!$F$22,1)),2))+MIN(500,MAX(30,100*EXP(-0.3*'VSWR Calculator'!$C$24)*(1+3*ABS(MOD('VSWR Calculator'!$C$23/Calculator!$F$22/2,1)-0.5))))/'VSWR Calculator'!$C$25)-$C89)^2+(1500*ABS(SIN(2*PI()*MOD(Calculator!$B$33/Calculator!$F$22,1)))*IF(MOD(Calculator!$B$33/Calculator!$F$22,1)&lt;0.5,-1,1))^2)/SQRT(((50*POWER(80,POWER(COS(PI()*MOD(Calculator!$B$33/Calculator!$F$22,1)),2))+MIN(500,MAX(30,100*EXP(-0.3*'VSWR Calculator'!$C$24)*(1+3*ABS(MOD('VSWR Calculator'!$C$23/Calculator!$F$22/2,1)-0.5))))/'VSWR Calculator'!$C$25)+$C89)^2+(1500*ABS(SIN(2*PI()*MOD(Calculator!$B$33/Calculator!$F$22,1)))*IF(MOD(Calculator!$B$33/Calculator!$F$22,1)&lt;0.5,-1,1))^2))/(1-SQRT(((50*POWER(80,POWER(COS(PI()*MOD(Calculator!$B$33/Calculator!$F$22,1)),2))+MIN(500,MAX(30,100*EXP(-0.3*'VSWR Calculator'!$C$24)*(1+3*ABS(MOD('VSWR Calculator'!$C$23/Calculator!$F$22/2,1)-0.5))))/'VSWR Calculator'!$C$25)-$C89)^2+(1500*ABS(SIN(2*PI()*MOD(Calculator!$B$33/Calculator!$F$22,1)))*IF(MOD(Calculator!$B$33/Calculator!$F$22,1)&lt;0.5,-1,1))^2)/SQRT(((50*POWER(80,POWER(COS(PI()*MOD(Calculator!$B$33/Calculator!$F$22,1)),2))+MIN(500,MAX(30,100*EXP(-0.3*'VSWR Calculator'!$C$24)*(1+3*ABS(MOD('VSWR Calculator'!$C$23/Calculator!$F$22/2,1)-0.5))))/'VSWR Calculator'!$C$25)+$C89)^2+(1500*ABS(SIN(2*PI()*MOD(Calculator!$B$33/Calculator!$F$22,1)))*IF(MOD(Calculator!$B$33/Calculator!$F$22,1)&lt;0.5,-1,1))^2)),2))</f>
        <v>—</v>
      </c>
      <c r="DT89" s="253" t="n">
        <f aca="false">IFERROR(ROUND((IF(ISNUMBER(DI89),DI89,0)+IF(ISNUMBER(DJ89),DJ89,0)+IF(ISNUMBER(DK89),DK89,0)+IF(ISNUMBER(DL89),DL89,0)+IF(ISNUMBER(DM89),DM89,0)+IF(ISNUMBER(DN89),DN89,0)+IF(ISNUMBER(DO89),DO89,0)+IF(ISNUMBER(DP89),DP89,0)+IF(ISNUMBER(DQ89),DQ89,0)+IF(ISNUMBER(DR89),DR89,0)+IF(ISNUMBER(DS89),DS89,0))/(IF(ISNUMBER(DI89),1,0)+IF(ISNUMBER(DJ89),1,0)+IF(ISNUMBER(DK89),1,0)+IF(ISNUMBER(DL89),1,0)+IF(ISNUMBER(DM89),1,0)+IF(ISNUMBER(DN89),1,0)+IF(ISNUMBER(DO89),1,0)+IF(ISNUMBER(DP89),1,0)+IF(ISNUMBER(DQ89),1,0)+IF(ISNUMBER(DR89),1,0)+IF(ISNUMBER(DS89),1,0)),4),"")</f>
        <v>10.315</v>
      </c>
      <c r="DU89" s="253" t="str">
        <f aca="false">IF(OR(Calculator!$E$12&lt;&gt;"YES",Calculator!$B$34&lt;Calculator!$G$12),"—",ROUND((1+SQRT(((50*POWER(80,POWER(COS(PI()*MOD(Calculator!$B$34/Calculator!$F$12,1)),2))-$C89)^2+(1500*ABS(SIN(2*PI()*MOD(Calculator!$B$34/Calculator!$F$12,1)))*IF(MOD(Calculator!$B$34/Calculator!$F$12,1)&lt;0.5,-1,1))^2)/((50*POWER(80,POWER(COS(PI()*MOD(Calculator!$B$34/Calculator!$F$12,1)),2))+$C89)^2+(1500*ABS(SIN(2*PI()*MOD(Calculator!$B$34/Calculator!$F$12,1)))*IF(MOD(Calculator!$B$34/Calculator!$F$12,1)&lt;0.5,-1,1))^2)))/(1-SQRT(((50*POWER(80,POWER(COS(PI()*MOD(Calculator!$B$34/Calculator!$F$12,1)),2))-$C89)^2+(1500*ABS(SIN(2*PI()*MOD(Calculator!$B$34/Calculator!$F$12,1)))*IF(MOD(Calculator!$B$34/Calculator!$F$12,1)&lt;0.5,-1,1))^2)/((50*POWER(80,POWER(COS(PI()*MOD(Calculator!$B$34/Calculator!$F$12,1)),2))+$C89)^2+(1500*ABS(SIN(2*PI()*MOD(Calculator!$B$34/Calculator!$F$12,1)))*IF(MOD(Calculator!$B$34/Calculator!$F$12,1)&lt;0.5,-1,1))^2))),2))</f>
        <v>—</v>
      </c>
      <c r="DV89" s="253" t="str">
        <f aca="false">IF(OR(Calculator!$E$13&lt;&gt;"YES",Calculator!$B$34&lt;Calculator!$G$13),"—",ROUND((1+SQRT(((50*POWER(80,POWER(COS(PI()*MOD(Calculator!$B$34/Calculator!$F$13,1)),2))-$C89)^2+(1500*ABS(SIN(2*PI()*MOD(Calculator!$B$34/Calculator!$F$13,1)))*IF(MOD(Calculator!$B$34/Calculator!$F$13,1)&lt;0.5,-1,1))^2)/((50*POWER(80,POWER(COS(PI()*MOD(Calculator!$B$34/Calculator!$F$13,1)),2))+$C89)^2+(1500*ABS(SIN(2*PI()*MOD(Calculator!$B$34/Calculator!$F$13,1)))*IF(MOD(Calculator!$B$34/Calculator!$F$13,1)&lt;0.5,-1,1))^2)))/(1-SQRT(((50*POWER(80,POWER(COS(PI()*MOD(Calculator!$B$34/Calculator!$F$13,1)),2))-$C89)^2+(1500*ABS(SIN(2*PI()*MOD(Calculator!$B$34/Calculator!$F$13,1)))*IF(MOD(Calculator!$B$34/Calculator!$F$13,1)&lt;0.5,-1,1))^2)/((50*POWER(80,POWER(COS(PI()*MOD(Calculator!$B$34/Calculator!$F$13,1)),2))+$C89)^2+(1500*ABS(SIN(2*PI()*MOD(Calculator!$B$34/Calculator!$F$13,1)))*IF(MOD(Calculator!$B$34/Calculator!$F$13,1)&lt;0.5,-1,1))^2))),2))</f>
        <v>—</v>
      </c>
      <c r="DW89" s="253" t="str">
        <f aca="false">IF(OR(Calculator!$E$14&lt;&gt;"YES",Calculator!$B$34&lt;Calculator!$G$14),"—",ROUND((1+SQRT(((50*POWER(80,POWER(COS(PI()*MOD(Calculator!$B$34/Calculator!$F$14,1)),2))-$C89)^2+(1500*ABS(SIN(2*PI()*MOD(Calculator!$B$34/Calculator!$F$14,1)))*IF(MOD(Calculator!$B$34/Calculator!$F$14,1)&lt;0.5,-1,1))^2)/((50*POWER(80,POWER(COS(PI()*MOD(Calculator!$B$34/Calculator!$F$14,1)),2))+$C89)^2+(1500*ABS(SIN(2*PI()*MOD(Calculator!$B$34/Calculator!$F$14,1)))*IF(MOD(Calculator!$B$34/Calculator!$F$14,1)&lt;0.5,-1,1))^2)))/(1-SQRT(((50*POWER(80,POWER(COS(PI()*MOD(Calculator!$B$34/Calculator!$F$14,1)),2))-$C89)^2+(1500*ABS(SIN(2*PI()*MOD(Calculator!$B$34/Calculator!$F$14,1)))*IF(MOD(Calculator!$B$34/Calculator!$F$14,1)&lt;0.5,-1,1))^2)/((50*POWER(80,POWER(COS(PI()*MOD(Calculator!$B$34/Calculator!$F$14,1)),2))+$C89)^2+(1500*ABS(SIN(2*PI()*MOD(Calculator!$B$34/Calculator!$F$14,1)))*IF(MOD(Calculator!$B$34/Calculator!$F$14,1)&lt;0.5,-1,1))^2))),2))</f>
        <v>—</v>
      </c>
      <c r="DX89" s="253" t="n">
        <f aca="false">IF(OR(Calculator!$E$15&lt;&gt;"YES",Calculator!$B$34&lt;Calculator!$G$15),"—",ROUND((1+SQRT(((50*POWER(80,POWER(COS(PI()*MOD(Calculator!$B$34/Calculator!$F$15,1)),2))-$C89)^2+(1500*ABS(SIN(2*PI()*MOD(Calculator!$B$34/Calculator!$F$15,1)))*IF(MOD(Calculator!$B$34/Calculator!$F$15,1)&lt;0.5,-1,1))^2)/((50*POWER(80,POWER(COS(PI()*MOD(Calculator!$B$34/Calculator!$F$15,1)),2))+$C89)^2+(1500*ABS(SIN(2*PI()*MOD(Calculator!$B$34/Calculator!$F$15,1)))*IF(MOD(Calculator!$B$34/Calculator!$F$15,1)&lt;0.5,-1,1))^2)))/(1-SQRT(((50*POWER(80,POWER(COS(PI()*MOD(Calculator!$B$34/Calculator!$F$15,1)),2))-$C89)^2+(1500*ABS(SIN(2*PI()*MOD(Calculator!$B$34/Calculator!$F$15,1)))*IF(MOD(Calculator!$B$34/Calculator!$F$15,1)&lt;0.5,-1,1))^2)/((50*POWER(80,POWER(COS(PI()*MOD(Calculator!$B$34/Calculator!$F$15,1)),2))+$C89)^2+(1500*ABS(SIN(2*PI()*MOD(Calculator!$B$34/Calculator!$F$15,1)))*IF(MOD(Calculator!$B$34/Calculator!$F$15,1)&lt;0.5,-1,1))^2))),2))</f>
        <v>24.79</v>
      </c>
      <c r="DY89" s="253" t="str">
        <f aca="false">IF(OR(Calculator!$E$16&lt;&gt;"YES",Calculator!$B$34&lt;Calculator!$G$16),"—",ROUND((1+SQRT(((50*POWER(80,POWER(COS(PI()*MOD(Calculator!$B$34/Calculator!$F$16,1)),2))-$C89)^2+(1500*ABS(SIN(2*PI()*MOD(Calculator!$B$34/Calculator!$F$16,1)))*IF(MOD(Calculator!$B$34/Calculator!$F$16,1)&lt;0.5,-1,1))^2)/((50*POWER(80,POWER(COS(PI()*MOD(Calculator!$B$34/Calculator!$F$16,1)),2))+$C89)^2+(1500*ABS(SIN(2*PI()*MOD(Calculator!$B$34/Calculator!$F$16,1)))*IF(MOD(Calculator!$B$34/Calculator!$F$16,1)&lt;0.5,-1,1))^2)))/(1-SQRT(((50*POWER(80,POWER(COS(PI()*MOD(Calculator!$B$34/Calculator!$F$16,1)),2))-$C89)^2+(1500*ABS(SIN(2*PI()*MOD(Calculator!$B$34/Calculator!$F$16,1)))*IF(MOD(Calculator!$B$34/Calculator!$F$16,1)&lt;0.5,-1,1))^2)/((50*POWER(80,POWER(COS(PI()*MOD(Calculator!$B$34/Calculator!$F$16,1)),2))+$C89)^2+(1500*ABS(SIN(2*PI()*MOD(Calculator!$B$34/Calculator!$F$16,1)))*IF(MOD(Calculator!$B$34/Calculator!$F$16,1)&lt;0.5,-1,1))^2))),2))</f>
        <v>—</v>
      </c>
      <c r="DZ89" s="253" t="n">
        <f aca="false">IF(OR(Calculator!$E$17&lt;&gt;"YES",Calculator!$B$34&lt;Calculator!$G$17),"—",ROUND((1+SQRT(((50*POWER(80,POWER(COS(PI()*MOD(Calculator!$B$34/Calculator!$F$17,1)),2))-$C89)^2+(1500*ABS(SIN(2*PI()*MOD(Calculator!$B$34/Calculator!$F$17,1)))*IF(MOD(Calculator!$B$34/Calculator!$F$17,1)&lt;0.5,-1,1))^2)/((50*POWER(80,POWER(COS(PI()*MOD(Calculator!$B$34/Calculator!$F$17,1)),2))+$C89)^2+(1500*ABS(SIN(2*PI()*MOD(Calculator!$B$34/Calculator!$F$17,1)))*IF(MOD(Calculator!$B$34/Calculator!$F$17,1)&lt;0.5,-1,1))^2)))/(1-SQRT(((50*POWER(80,POWER(COS(PI()*MOD(Calculator!$B$34/Calculator!$F$17,1)),2))-$C89)^2+(1500*ABS(SIN(2*PI()*MOD(Calculator!$B$34/Calculator!$F$17,1)))*IF(MOD(Calculator!$B$34/Calculator!$F$17,1)&lt;0.5,-1,1))^2)/((50*POWER(80,POWER(COS(PI()*MOD(Calculator!$B$34/Calculator!$F$17,1)),2))+$C89)^2+(1500*ABS(SIN(2*PI()*MOD(Calculator!$B$34/Calculator!$F$17,1)))*IF(MOD(Calculator!$B$34/Calculator!$F$17,1)&lt;0.5,-1,1))^2))),2))</f>
        <v>15.97</v>
      </c>
      <c r="EA89" s="253" t="str">
        <f aca="false">IF(OR(Calculator!$E$18&lt;&gt;"YES",Calculator!$B$34&lt;Calculator!$G$18),"—",ROUND((1+SQRT(((50*POWER(80,POWER(COS(PI()*MOD(Calculator!$B$34/Calculator!$F$18,1)),2))-$C89)^2+(1500*ABS(SIN(2*PI()*MOD(Calculator!$B$34/Calculator!$F$18,1)))*IF(MOD(Calculator!$B$34/Calculator!$F$18,1)&lt;0.5,-1,1))^2)/((50*POWER(80,POWER(COS(PI()*MOD(Calculator!$B$34/Calculator!$F$18,1)),2))+$C89)^2+(1500*ABS(SIN(2*PI()*MOD(Calculator!$B$34/Calculator!$F$18,1)))*IF(MOD(Calculator!$B$34/Calculator!$F$18,1)&lt;0.5,-1,1))^2)))/(1-SQRT(((50*POWER(80,POWER(COS(PI()*MOD(Calculator!$B$34/Calculator!$F$18,1)),2))-$C89)^2+(1500*ABS(SIN(2*PI()*MOD(Calculator!$B$34/Calculator!$F$18,1)))*IF(MOD(Calculator!$B$34/Calculator!$F$18,1)&lt;0.5,-1,1))^2)/((50*POWER(80,POWER(COS(PI()*MOD(Calculator!$B$34/Calculator!$F$18,1)),2))+$C89)^2+(1500*ABS(SIN(2*PI()*MOD(Calculator!$B$34/Calculator!$F$18,1)))*IF(MOD(Calculator!$B$34/Calculator!$F$18,1)&lt;0.5,-1,1))^2))),2))</f>
        <v>—</v>
      </c>
      <c r="EB89" s="253" t="str">
        <f aca="false">IF(OR(Calculator!$E$19&lt;&gt;"YES",Calculator!$B$34&lt;Calculator!$G$19),"—",ROUND((1+SQRT(((50*POWER(80,POWER(COS(PI()*MOD(Calculator!$B$34/Calculator!$F$19,1)),2))-$C89)^2+(1500*ABS(SIN(2*PI()*MOD(Calculator!$B$34/Calculator!$F$19,1)))*IF(MOD(Calculator!$B$34/Calculator!$F$19,1)&lt;0.5,-1,1))^2)/((50*POWER(80,POWER(COS(PI()*MOD(Calculator!$B$34/Calculator!$F$19,1)),2))+$C89)^2+(1500*ABS(SIN(2*PI()*MOD(Calculator!$B$34/Calculator!$F$19,1)))*IF(MOD(Calculator!$B$34/Calculator!$F$19,1)&lt;0.5,-1,1))^2)))/(1-SQRT(((50*POWER(80,POWER(COS(PI()*MOD(Calculator!$B$34/Calculator!$F$19,1)),2))-$C89)^2+(1500*ABS(SIN(2*PI()*MOD(Calculator!$B$34/Calculator!$F$19,1)))*IF(MOD(Calculator!$B$34/Calculator!$F$19,1)&lt;0.5,-1,1))^2)/((50*POWER(80,POWER(COS(PI()*MOD(Calculator!$B$34/Calculator!$F$19,1)),2))+$C89)^2+(1500*ABS(SIN(2*PI()*MOD(Calculator!$B$34/Calculator!$F$19,1)))*IF(MOD(Calculator!$B$34/Calculator!$F$19,1)&lt;0.5,-1,1))^2))),2))</f>
        <v>—</v>
      </c>
      <c r="EC89" s="253" t="str">
        <f aca="false">IF(OR(Calculator!$E$20&lt;&gt;"YES",Calculator!$B$34&lt;Calculator!$G$20),"—",ROUND((1+SQRT(((50*POWER(80,POWER(COS(PI()*MOD(Calculator!$B$34/Calculator!$F$20,1)),2))-$C89)^2+(1500*ABS(SIN(2*PI()*MOD(Calculator!$B$34/Calculator!$F$20,1)))*IF(MOD(Calculator!$B$34/Calculator!$F$20,1)&lt;0.5,-1,1))^2)/((50*POWER(80,POWER(COS(PI()*MOD(Calculator!$B$34/Calculator!$F$20,1)),2))+$C89)^2+(1500*ABS(SIN(2*PI()*MOD(Calculator!$B$34/Calculator!$F$20,1)))*IF(MOD(Calculator!$B$34/Calculator!$F$20,1)&lt;0.5,-1,1))^2)))/(1-SQRT(((50*POWER(80,POWER(COS(PI()*MOD(Calculator!$B$34/Calculator!$F$20,1)),2))-$C89)^2+(1500*ABS(SIN(2*PI()*MOD(Calculator!$B$34/Calculator!$F$20,1)))*IF(MOD(Calculator!$B$34/Calculator!$F$20,1)&lt;0.5,-1,1))^2)/((50*POWER(80,POWER(COS(PI()*MOD(Calculator!$B$34/Calculator!$F$20,1)),2))+$C89)^2+(1500*ABS(SIN(2*PI()*MOD(Calculator!$B$34/Calculator!$F$20,1)))*IF(MOD(Calculator!$B$34/Calculator!$F$20,1)&lt;0.5,-1,1))^2))),2))</f>
        <v>—</v>
      </c>
      <c r="ED89" s="253" t="str">
        <f aca="false">IF(OR(Calculator!$E$21&lt;&gt;"YES",Calculator!$B$34&lt;Calculator!$G$21),"—",ROUND((1+SQRT(((50*POWER(80,POWER(COS(PI()*MOD(Calculator!$B$34/Calculator!$F$21,1)),2))-$C89)^2+(1500*ABS(SIN(2*PI()*MOD(Calculator!$B$34/Calculator!$F$21,1)))*IF(MOD(Calculator!$B$34/Calculator!$F$21,1)&lt;0.5,-1,1))^2)/((50*POWER(80,POWER(COS(PI()*MOD(Calculator!$B$34/Calculator!$F$21,1)),2))+$C89)^2+(1500*ABS(SIN(2*PI()*MOD(Calculator!$B$34/Calculator!$F$21,1)))*IF(MOD(Calculator!$B$34/Calculator!$F$21,1)&lt;0.5,-1,1))^2)))/(1-SQRT(((50*POWER(80,POWER(COS(PI()*MOD(Calculator!$B$34/Calculator!$F$21,1)),2))-$C89)^2+(1500*ABS(SIN(2*PI()*MOD(Calculator!$B$34/Calculator!$F$21,1)))*IF(MOD(Calculator!$B$34/Calculator!$F$21,1)&lt;0.5,-1,1))^2)/((50*POWER(80,POWER(COS(PI()*MOD(Calculator!$B$34/Calculator!$F$21,1)),2))+$C89)^2+(1500*ABS(SIN(2*PI()*MOD(Calculator!$B$34/Calculator!$F$21,1)))*IF(MOD(Calculator!$B$34/Calculator!$F$21,1)&lt;0.5,-1,1))^2))),2))</f>
        <v>—</v>
      </c>
      <c r="EE89" s="253" t="str">
        <f aca="false">IF(OR(Calculator!$E$22&lt;&gt;"YES",Calculator!$B$34&lt;Calculator!$G$22),"—",ROUND((1+SQRT(((50*POWER(80,POWER(COS(PI()*MOD(Calculator!$B$34/Calculator!$F$22,1)),2))-$C89)^2+(1500*ABS(SIN(2*PI()*MOD(Calculator!$B$34/Calculator!$F$22,1)))*IF(MOD(Calculator!$B$34/Calculator!$F$22,1)&lt;0.5,-1,1))^2)/((50*POWER(80,POWER(COS(PI()*MOD(Calculator!$B$34/Calculator!$F$22,1)),2))+$C89)^2+(1500*ABS(SIN(2*PI()*MOD(Calculator!$B$34/Calculator!$F$22,1)))*IF(MOD(Calculator!$B$34/Calculator!$F$22,1)&lt;0.5,-1,1))^2)))/(1-SQRT(((50*POWER(80,POWER(COS(PI()*MOD(Calculator!$B$34/Calculator!$F$22,1)),2))-$C89)^2+(1500*ABS(SIN(2*PI()*MOD(Calculator!$B$34/Calculator!$F$22,1)))*IF(MOD(Calculator!$B$34/Calculator!$F$22,1)&lt;0.5,-1,1))^2)/((50*POWER(80,POWER(COS(PI()*MOD(Calculator!$B$34/Calculator!$F$22,1)),2))+$C89)^2+(1500*ABS(SIN(2*PI()*MOD(Calculator!$B$34/Calculator!$F$22,1)))*IF(MOD(Calculator!$B$34/Calculator!$F$22,1)&lt;0.5,-1,1))^2))),2))</f>
        <v>—</v>
      </c>
      <c r="EF89" s="295" t="n">
        <f aca="false">IFERROR(ROUND((IF(ISNUMBER(DU89),DU89,0)+IF(ISNUMBER(DV89),DV89,0)+IF(ISNUMBER(DW89),DW89,0)+IF(ISNUMBER(DX89),DX89,0)+IF(ISNUMBER(DY89),DY89,0)+IF(ISNUMBER(DZ89),DZ89,0)+IF(ISNUMBER(EA89),EA89,0)+IF(ISNUMBER(EB89),EB89,0)+IF(ISNUMBER(EC89),EC89,0)+IF(ISNUMBER(ED89),ED89,0)+IF(ISNUMBER(EE89),EE89,0))/(IF(ISNUMBER(DU89),1,0)+IF(ISNUMBER(DV89),1,0)+IF(ISNUMBER(DW89),1,0)+IF(ISNUMBER(DX89),1,0)+IF(ISNUMBER(DY89),1,0)+IF(ISNUMBER(DZ89),1,0)+IF(ISNUMBER(EA89),1,0)+IF(ISNUMBER(EB89),1,0)+IF(ISNUMBER(EC89),1,0)+IF(ISNUMBER(ED89),1,0)+IF(ISNUMBER(EE89),1,0)),4),"")</f>
        <v>20.38</v>
      </c>
      <c r="EG89" s="253" t="str">
        <f aca="false">IF(OR(Calculator!$E$12&lt;&gt;"YES",Calculator!$B$35&lt;Calculator!$G$12),"—",ROUND((1+SQRT(((50*POWER(80,POWER(COS(PI()*MOD(Calculator!$B$35/Calculator!$F$12,1)),2))-$C89)^2+(1500*ABS(SIN(2*PI()*MOD(Calculator!$B$35/Calculator!$F$12,1)))*IF(MOD(Calculator!$B$35/Calculator!$F$12,1)&lt;0.5,-1,1))^2)/((50*POWER(80,POWER(COS(PI()*MOD(Calculator!$B$35/Calculator!$F$12,1)),2))+$C89)^2+(1500*ABS(SIN(2*PI()*MOD(Calculator!$B$35/Calculator!$F$12,1)))*IF(MOD(Calculator!$B$35/Calculator!$F$12,1)&lt;0.5,-1,1))^2)))/(1-SQRT(((50*POWER(80,POWER(COS(PI()*MOD(Calculator!$B$35/Calculator!$F$12,1)),2))-$C89)^2+(1500*ABS(SIN(2*PI()*MOD(Calculator!$B$35/Calculator!$F$12,1)))*IF(MOD(Calculator!$B$35/Calculator!$F$12,1)&lt;0.5,-1,1))^2)/((50*POWER(80,POWER(COS(PI()*MOD(Calculator!$B$35/Calculator!$F$12,1)),2))+$C89)^2+(1500*ABS(SIN(2*PI()*MOD(Calculator!$B$35/Calculator!$F$12,1)))*IF(MOD(Calculator!$B$35/Calculator!$F$12,1)&lt;0.5,-1,1))^2))),2))</f>
        <v>—</v>
      </c>
      <c r="EH89" s="253" t="str">
        <f aca="false">IF(OR(Calculator!$E$13&lt;&gt;"YES",Calculator!$B$35&lt;Calculator!$G$13),"—",ROUND((1+SQRT(((50*POWER(80,POWER(COS(PI()*MOD(Calculator!$B$35/Calculator!$F$13,1)),2))-$C89)^2+(1500*ABS(SIN(2*PI()*MOD(Calculator!$B$35/Calculator!$F$13,1)))*IF(MOD(Calculator!$B$35/Calculator!$F$13,1)&lt;0.5,-1,1))^2)/((50*POWER(80,POWER(COS(PI()*MOD(Calculator!$B$35/Calculator!$F$13,1)),2))+$C89)^2+(1500*ABS(SIN(2*PI()*MOD(Calculator!$B$35/Calculator!$F$13,1)))*IF(MOD(Calculator!$B$35/Calculator!$F$13,1)&lt;0.5,-1,1))^2)))/(1-SQRT(((50*POWER(80,POWER(COS(PI()*MOD(Calculator!$B$35/Calculator!$F$13,1)),2))-$C89)^2+(1500*ABS(SIN(2*PI()*MOD(Calculator!$B$35/Calculator!$F$13,1)))*IF(MOD(Calculator!$B$35/Calculator!$F$13,1)&lt;0.5,-1,1))^2)/((50*POWER(80,POWER(COS(PI()*MOD(Calculator!$B$35/Calculator!$F$13,1)),2))+$C89)^2+(1500*ABS(SIN(2*PI()*MOD(Calculator!$B$35/Calculator!$F$13,1)))*IF(MOD(Calculator!$B$35/Calculator!$F$13,1)&lt;0.5,-1,1))^2))),2))</f>
        <v>—</v>
      </c>
      <c r="EI89" s="253" t="str">
        <f aca="false">IF(OR(Calculator!$E$14&lt;&gt;"YES",Calculator!$B$35&lt;Calculator!$G$14),"—",ROUND((1+SQRT(((50*POWER(80,POWER(COS(PI()*MOD(Calculator!$B$35/Calculator!$F$14,1)),2))-$C89)^2+(1500*ABS(SIN(2*PI()*MOD(Calculator!$B$35/Calculator!$F$14,1)))*IF(MOD(Calculator!$B$35/Calculator!$F$14,1)&lt;0.5,-1,1))^2)/((50*POWER(80,POWER(COS(PI()*MOD(Calculator!$B$35/Calculator!$F$14,1)),2))+$C89)^2+(1500*ABS(SIN(2*PI()*MOD(Calculator!$B$35/Calculator!$F$14,1)))*IF(MOD(Calculator!$B$35/Calculator!$F$14,1)&lt;0.5,-1,1))^2)))/(1-SQRT(((50*POWER(80,POWER(COS(PI()*MOD(Calculator!$B$35/Calculator!$F$14,1)),2))-$C89)^2+(1500*ABS(SIN(2*PI()*MOD(Calculator!$B$35/Calculator!$F$14,1)))*IF(MOD(Calculator!$B$35/Calculator!$F$14,1)&lt;0.5,-1,1))^2)/((50*POWER(80,POWER(COS(PI()*MOD(Calculator!$B$35/Calculator!$F$14,1)),2))+$C89)^2+(1500*ABS(SIN(2*PI()*MOD(Calculator!$B$35/Calculator!$F$14,1)))*IF(MOD(Calculator!$B$35/Calculator!$F$14,1)&lt;0.5,-1,1))^2))),2))</f>
        <v>—</v>
      </c>
      <c r="EJ89" s="253" t="n">
        <f aca="false">IF(OR(Calculator!$E$15&lt;&gt;"YES",Calculator!$B$35&lt;Calculator!$G$15),"—",ROUND((1+SQRT(((50*POWER(80,POWER(COS(PI()*MOD(Calculator!$B$35/Calculator!$F$15,1)),2))-$C89)^2+(1500*ABS(SIN(2*PI()*MOD(Calculator!$B$35/Calculator!$F$15,1)))*IF(MOD(Calculator!$B$35/Calculator!$F$15,1)&lt;0.5,-1,1))^2)/((50*POWER(80,POWER(COS(PI()*MOD(Calculator!$B$35/Calculator!$F$15,1)),2))+$C89)^2+(1500*ABS(SIN(2*PI()*MOD(Calculator!$B$35/Calculator!$F$15,1)))*IF(MOD(Calculator!$B$35/Calculator!$F$15,1)&lt;0.5,-1,1))^2)))/(1-SQRT(((50*POWER(80,POWER(COS(PI()*MOD(Calculator!$B$35/Calculator!$F$15,1)),2))-$C89)^2+(1500*ABS(SIN(2*PI()*MOD(Calculator!$B$35/Calculator!$F$15,1)))*IF(MOD(Calculator!$B$35/Calculator!$F$15,1)&lt;0.5,-1,1))^2)/((50*POWER(80,POWER(COS(PI()*MOD(Calculator!$B$35/Calculator!$F$15,1)),2))+$C89)^2+(1500*ABS(SIN(2*PI()*MOD(Calculator!$B$35/Calculator!$F$15,1)))*IF(MOD(Calculator!$B$35/Calculator!$F$15,1)&lt;0.5,-1,1))^2))),2))</f>
        <v>2.48</v>
      </c>
      <c r="EK89" s="253" t="str">
        <f aca="false">IF(OR(Calculator!$E$16&lt;&gt;"YES",Calculator!$B$35&lt;Calculator!$G$16),"—",ROUND((1+SQRT(((50*POWER(80,POWER(COS(PI()*MOD(Calculator!$B$35/Calculator!$F$16,1)),2))-$C89)^2+(1500*ABS(SIN(2*PI()*MOD(Calculator!$B$35/Calculator!$F$16,1)))*IF(MOD(Calculator!$B$35/Calculator!$F$16,1)&lt;0.5,-1,1))^2)/((50*POWER(80,POWER(COS(PI()*MOD(Calculator!$B$35/Calculator!$F$16,1)),2))+$C89)^2+(1500*ABS(SIN(2*PI()*MOD(Calculator!$B$35/Calculator!$F$16,1)))*IF(MOD(Calculator!$B$35/Calculator!$F$16,1)&lt;0.5,-1,1))^2)))/(1-SQRT(((50*POWER(80,POWER(COS(PI()*MOD(Calculator!$B$35/Calculator!$F$16,1)),2))-$C89)^2+(1500*ABS(SIN(2*PI()*MOD(Calculator!$B$35/Calculator!$F$16,1)))*IF(MOD(Calculator!$B$35/Calculator!$F$16,1)&lt;0.5,-1,1))^2)/((50*POWER(80,POWER(COS(PI()*MOD(Calculator!$B$35/Calculator!$F$16,1)),2))+$C89)^2+(1500*ABS(SIN(2*PI()*MOD(Calculator!$B$35/Calculator!$F$16,1)))*IF(MOD(Calculator!$B$35/Calculator!$F$16,1)&lt;0.5,-1,1))^2))),2))</f>
        <v>—</v>
      </c>
      <c r="EL89" s="253" t="n">
        <f aca="false">IF(OR(Calculator!$E$17&lt;&gt;"YES",Calculator!$B$35&lt;Calculator!$G$17),"—",ROUND((1+SQRT(((50*POWER(80,POWER(COS(PI()*MOD(Calculator!$B$35/Calculator!$F$17,1)),2))-$C89)^2+(1500*ABS(SIN(2*PI()*MOD(Calculator!$B$35/Calculator!$F$17,1)))*IF(MOD(Calculator!$B$35/Calculator!$F$17,1)&lt;0.5,-1,1))^2)/((50*POWER(80,POWER(COS(PI()*MOD(Calculator!$B$35/Calculator!$F$17,1)),2))+$C89)^2+(1500*ABS(SIN(2*PI()*MOD(Calculator!$B$35/Calculator!$F$17,1)))*IF(MOD(Calculator!$B$35/Calculator!$F$17,1)&lt;0.5,-1,1))^2)))/(1-SQRT(((50*POWER(80,POWER(COS(PI()*MOD(Calculator!$B$35/Calculator!$F$17,1)),2))-$C89)^2+(1500*ABS(SIN(2*PI()*MOD(Calculator!$B$35/Calculator!$F$17,1)))*IF(MOD(Calculator!$B$35/Calculator!$F$17,1)&lt;0.5,-1,1))^2)/((50*POWER(80,POWER(COS(PI()*MOD(Calculator!$B$35/Calculator!$F$17,1)),2))+$C89)^2+(1500*ABS(SIN(2*PI()*MOD(Calculator!$B$35/Calculator!$F$17,1)))*IF(MOD(Calculator!$B$35/Calculator!$F$17,1)&lt;0.5,-1,1))^2))),2))</f>
        <v>23.82</v>
      </c>
      <c r="EM89" s="253" t="str">
        <f aca="false">IF(OR(Calculator!$E$18&lt;&gt;"YES",Calculator!$B$35&lt;Calculator!$G$18),"—",ROUND((1+SQRT(((50*POWER(80,POWER(COS(PI()*MOD(Calculator!$B$35/Calculator!$F$18,1)),2))-$C89)^2+(1500*ABS(SIN(2*PI()*MOD(Calculator!$B$35/Calculator!$F$18,1)))*IF(MOD(Calculator!$B$35/Calculator!$F$18,1)&lt;0.5,-1,1))^2)/((50*POWER(80,POWER(COS(PI()*MOD(Calculator!$B$35/Calculator!$F$18,1)),2))+$C89)^2+(1500*ABS(SIN(2*PI()*MOD(Calculator!$B$35/Calculator!$F$18,1)))*IF(MOD(Calculator!$B$35/Calculator!$F$18,1)&lt;0.5,-1,1))^2)))/(1-SQRT(((50*POWER(80,POWER(COS(PI()*MOD(Calculator!$B$35/Calculator!$F$18,1)),2))-$C89)^2+(1500*ABS(SIN(2*PI()*MOD(Calculator!$B$35/Calculator!$F$18,1)))*IF(MOD(Calculator!$B$35/Calculator!$F$18,1)&lt;0.5,-1,1))^2)/((50*POWER(80,POWER(COS(PI()*MOD(Calculator!$B$35/Calculator!$F$18,1)),2))+$C89)^2+(1500*ABS(SIN(2*PI()*MOD(Calculator!$B$35/Calculator!$F$18,1)))*IF(MOD(Calculator!$B$35/Calculator!$F$18,1)&lt;0.5,-1,1))^2))),2))</f>
        <v>—</v>
      </c>
      <c r="EN89" s="253" t="str">
        <f aca="false">IF(OR(Calculator!$E$19&lt;&gt;"YES",Calculator!$B$35&lt;Calculator!$G$19),"—",ROUND((1+SQRT(((50*POWER(80,POWER(COS(PI()*MOD(Calculator!$B$35/Calculator!$F$19,1)),2))-$C89)^2+(1500*ABS(SIN(2*PI()*MOD(Calculator!$B$35/Calculator!$F$19,1)))*IF(MOD(Calculator!$B$35/Calculator!$F$19,1)&lt;0.5,-1,1))^2)/((50*POWER(80,POWER(COS(PI()*MOD(Calculator!$B$35/Calculator!$F$19,1)),2))+$C89)^2+(1500*ABS(SIN(2*PI()*MOD(Calculator!$B$35/Calculator!$F$19,1)))*IF(MOD(Calculator!$B$35/Calculator!$F$19,1)&lt;0.5,-1,1))^2)))/(1-SQRT(((50*POWER(80,POWER(COS(PI()*MOD(Calculator!$B$35/Calculator!$F$19,1)),2))-$C89)^2+(1500*ABS(SIN(2*PI()*MOD(Calculator!$B$35/Calculator!$F$19,1)))*IF(MOD(Calculator!$B$35/Calculator!$F$19,1)&lt;0.5,-1,1))^2)/((50*POWER(80,POWER(COS(PI()*MOD(Calculator!$B$35/Calculator!$F$19,1)),2))+$C89)^2+(1500*ABS(SIN(2*PI()*MOD(Calculator!$B$35/Calculator!$F$19,1)))*IF(MOD(Calculator!$B$35/Calculator!$F$19,1)&lt;0.5,-1,1))^2))),2))</f>
        <v>—</v>
      </c>
      <c r="EO89" s="253" t="str">
        <f aca="false">IF(OR(Calculator!$E$20&lt;&gt;"YES",Calculator!$B$35&lt;Calculator!$G$20),"—",ROUND((1+SQRT(((50*POWER(80,POWER(COS(PI()*MOD(Calculator!$B$35/Calculator!$F$20,1)),2))-$C89)^2+(1500*ABS(SIN(2*PI()*MOD(Calculator!$B$35/Calculator!$F$20,1)))*IF(MOD(Calculator!$B$35/Calculator!$F$20,1)&lt;0.5,-1,1))^2)/((50*POWER(80,POWER(COS(PI()*MOD(Calculator!$B$35/Calculator!$F$20,1)),2))+$C89)^2+(1500*ABS(SIN(2*PI()*MOD(Calculator!$B$35/Calculator!$F$20,1)))*IF(MOD(Calculator!$B$35/Calculator!$F$20,1)&lt;0.5,-1,1))^2)))/(1-SQRT(((50*POWER(80,POWER(COS(PI()*MOD(Calculator!$B$35/Calculator!$F$20,1)),2))-$C89)^2+(1500*ABS(SIN(2*PI()*MOD(Calculator!$B$35/Calculator!$F$20,1)))*IF(MOD(Calculator!$B$35/Calculator!$F$20,1)&lt;0.5,-1,1))^2)/((50*POWER(80,POWER(COS(PI()*MOD(Calculator!$B$35/Calculator!$F$20,1)),2))+$C89)^2+(1500*ABS(SIN(2*PI()*MOD(Calculator!$B$35/Calculator!$F$20,1)))*IF(MOD(Calculator!$B$35/Calculator!$F$20,1)&lt;0.5,-1,1))^2))),2))</f>
        <v>—</v>
      </c>
      <c r="EP89" s="253" t="str">
        <f aca="false">IF(OR(Calculator!$E$21&lt;&gt;"YES",Calculator!$B$35&lt;Calculator!$G$21),"—",ROUND((1+SQRT(((50*POWER(80,POWER(COS(PI()*MOD(Calculator!$B$35/Calculator!$F$21,1)),2))-$C89)^2+(1500*ABS(SIN(2*PI()*MOD(Calculator!$B$35/Calculator!$F$21,1)))*IF(MOD(Calculator!$B$35/Calculator!$F$21,1)&lt;0.5,-1,1))^2)/((50*POWER(80,POWER(COS(PI()*MOD(Calculator!$B$35/Calculator!$F$21,1)),2))+$C89)^2+(1500*ABS(SIN(2*PI()*MOD(Calculator!$B$35/Calculator!$F$21,1)))*IF(MOD(Calculator!$B$35/Calculator!$F$21,1)&lt;0.5,-1,1))^2)))/(1-SQRT(((50*POWER(80,POWER(COS(PI()*MOD(Calculator!$B$35/Calculator!$F$21,1)),2))-$C89)^2+(1500*ABS(SIN(2*PI()*MOD(Calculator!$B$35/Calculator!$F$21,1)))*IF(MOD(Calculator!$B$35/Calculator!$F$21,1)&lt;0.5,-1,1))^2)/((50*POWER(80,POWER(COS(PI()*MOD(Calculator!$B$35/Calculator!$F$21,1)),2))+$C89)^2+(1500*ABS(SIN(2*PI()*MOD(Calculator!$B$35/Calculator!$F$21,1)))*IF(MOD(Calculator!$B$35/Calculator!$F$21,1)&lt;0.5,-1,1))^2))),2))</f>
        <v>—</v>
      </c>
      <c r="EQ89" s="253" t="str">
        <f aca="false">IF(OR(Calculator!$E$22&lt;&gt;"YES",Calculator!$B$35&lt;Calculator!$G$22),"—",ROUND((1+SQRT(((50*POWER(80,POWER(COS(PI()*MOD(Calculator!$B$35/Calculator!$F$22,1)),2))-$C89)^2+(1500*ABS(SIN(2*PI()*MOD(Calculator!$B$35/Calculator!$F$22,1)))*IF(MOD(Calculator!$B$35/Calculator!$F$22,1)&lt;0.5,-1,1))^2)/((50*POWER(80,POWER(COS(PI()*MOD(Calculator!$B$35/Calculator!$F$22,1)),2))+$C89)^2+(1500*ABS(SIN(2*PI()*MOD(Calculator!$B$35/Calculator!$F$22,1)))*IF(MOD(Calculator!$B$35/Calculator!$F$22,1)&lt;0.5,-1,1))^2)))/(1-SQRT(((50*POWER(80,POWER(COS(PI()*MOD(Calculator!$B$35/Calculator!$F$22,1)),2))-$C89)^2+(1500*ABS(SIN(2*PI()*MOD(Calculator!$B$35/Calculator!$F$22,1)))*IF(MOD(Calculator!$B$35/Calculator!$F$22,1)&lt;0.5,-1,1))^2)/((50*POWER(80,POWER(COS(PI()*MOD(Calculator!$B$35/Calculator!$F$22,1)),2))+$C89)^2+(1500*ABS(SIN(2*PI()*MOD(Calculator!$B$35/Calculator!$F$22,1)))*IF(MOD(Calculator!$B$35/Calculator!$F$22,1)&lt;0.5,-1,1))^2))),2))</f>
        <v>—</v>
      </c>
      <c r="ER89" s="295" t="n">
        <f aca="false">IFERROR(ROUND((IF(ISNUMBER(EG89),EG89,0)+IF(ISNUMBER(EH89),EH89,0)+IF(ISNUMBER(EI89),EI89,0)+IF(ISNUMBER(EJ89),EJ89,0)+IF(ISNUMBER(EK89),EK89,0)+IF(ISNUMBER(EL89),EL89,0)+IF(ISNUMBER(EM89),EM89,0)+IF(ISNUMBER(EN89),EN89,0)+IF(ISNUMBER(EO89),EO89,0)+IF(ISNUMBER(EP89),EP89,0)+IF(ISNUMBER(EQ89),EQ89,0))/(IF(ISNUMBER(EG89),1,0)+IF(ISNUMBER(EH89),1,0)+IF(ISNUMBER(EI89),1,0)+IF(ISNUMBER(EJ89),1,0)+IF(ISNUMBER(EK89),1,0)+IF(ISNUMBER(EL89),1,0)+IF(ISNUMBER(EM89),1,0)+IF(ISNUMBER(EN89),1,0)+IF(ISNUMBER(EO89),1,0)+IF(ISNUMBER(EP89),1,0)+IF(ISNUMBER(EQ89),1,0)),4),"")</f>
        <v>13.15</v>
      </c>
      <c r="ES89" s="253" t="str">
        <f aca="false">IF(OR(Calculator!$E$12&lt;&gt;"YES",Calculator!$B$36&lt;Calculator!$G$12),"—",ROUND((1+SQRT(((50*POWER(80,POWER(COS(PI()*MOD(Calculator!$B$36/Calculator!$F$12,1)),2))-$C89)^2+(1500*ABS(SIN(2*PI()*MOD(Calculator!$B$36/Calculator!$F$12,1)))*IF(MOD(Calculator!$B$36/Calculator!$F$12,1)&lt;0.5,-1,1))^2)/((50*POWER(80,POWER(COS(PI()*MOD(Calculator!$B$36/Calculator!$F$12,1)),2))+$C89)^2+(1500*ABS(SIN(2*PI()*MOD(Calculator!$B$36/Calculator!$F$12,1)))*IF(MOD(Calculator!$B$36/Calculator!$F$12,1)&lt;0.5,-1,1))^2)))/(1-SQRT(((50*POWER(80,POWER(COS(PI()*MOD(Calculator!$B$36/Calculator!$F$12,1)),2))-$C89)^2+(1500*ABS(SIN(2*PI()*MOD(Calculator!$B$36/Calculator!$F$12,1)))*IF(MOD(Calculator!$B$36/Calculator!$F$12,1)&lt;0.5,-1,1))^2)/((50*POWER(80,POWER(COS(PI()*MOD(Calculator!$B$36/Calculator!$F$12,1)),2))+$C89)^2+(1500*ABS(SIN(2*PI()*MOD(Calculator!$B$36/Calculator!$F$12,1)))*IF(MOD(Calculator!$B$36/Calculator!$F$12,1)&lt;0.5,-1,1))^2))),2))</f>
        <v>—</v>
      </c>
      <c r="ET89" s="253" t="str">
        <f aca="false">IF(OR(Calculator!$E$13&lt;&gt;"YES",Calculator!$B$36&lt;Calculator!$G$13),"—",ROUND((1+SQRT(((50*POWER(80,POWER(COS(PI()*MOD(Calculator!$B$36/Calculator!$F$13,1)),2))-$C89)^2+(1500*ABS(SIN(2*PI()*MOD(Calculator!$B$36/Calculator!$F$13,1)))*IF(MOD(Calculator!$B$36/Calculator!$F$13,1)&lt;0.5,-1,1))^2)/((50*POWER(80,POWER(COS(PI()*MOD(Calculator!$B$36/Calculator!$F$13,1)),2))+$C89)^2+(1500*ABS(SIN(2*PI()*MOD(Calculator!$B$36/Calculator!$F$13,1)))*IF(MOD(Calculator!$B$36/Calculator!$F$13,1)&lt;0.5,-1,1))^2)))/(1-SQRT(((50*POWER(80,POWER(COS(PI()*MOD(Calculator!$B$36/Calculator!$F$13,1)),2))-$C89)^2+(1500*ABS(SIN(2*PI()*MOD(Calculator!$B$36/Calculator!$F$13,1)))*IF(MOD(Calculator!$B$36/Calculator!$F$13,1)&lt;0.5,-1,1))^2)/((50*POWER(80,POWER(COS(PI()*MOD(Calculator!$B$36/Calculator!$F$13,1)),2))+$C89)^2+(1500*ABS(SIN(2*PI()*MOD(Calculator!$B$36/Calculator!$F$13,1)))*IF(MOD(Calculator!$B$36/Calculator!$F$13,1)&lt;0.5,-1,1))^2))),2))</f>
        <v>—</v>
      </c>
      <c r="EU89" s="253" t="str">
        <f aca="false">IF(OR(Calculator!$E$14&lt;&gt;"YES",Calculator!$B$36&lt;Calculator!$G$14),"—",ROUND((1+SQRT(((50*POWER(80,POWER(COS(PI()*MOD(Calculator!$B$36/Calculator!$F$14,1)),2))-$C89)^2+(1500*ABS(SIN(2*PI()*MOD(Calculator!$B$36/Calculator!$F$14,1)))*IF(MOD(Calculator!$B$36/Calculator!$F$14,1)&lt;0.5,-1,1))^2)/((50*POWER(80,POWER(COS(PI()*MOD(Calculator!$B$36/Calculator!$F$14,1)),2))+$C89)^2+(1500*ABS(SIN(2*PI()*MOD(Calculator!$B$36/Calculator!$F$14,1)))*IF(MOD(Calculator!$B$36/Calculator!$F$14,1)&lt;0.5,-1,1))^2)))/(1-SQRT(((50*POWER(80,POWER(COS(PI()*MOD(Calculator!$B$36/Calculator!$F$14,1)),2))-$C89)^2+(1500*ABS(SIN(2*PI()*MOD(Calculator!$B$36/Calculator!$F$14,1)))*IF(MOD(Calculator!$B$36/Calculator!$F$14,1)&lt;0.5,-1,1))^2)/((50*POWER(80,POWER(COS(PI()*MOD(Calculator!$B$36/Calculator!$F$14,1)),2))+$C89)^2+(1500*ABS(SIN(2*PI()*MOD(Calculator!$B$36/Calculator!$F$14,1)))*IF(MOD(Calculator!$B$36/Calculator!$F$14,1)&lt;0.5,-1,1))^2))),2))</f>
        <v>—</v>
      </c>
      <c r="EV89" s="253" t="n">
        <f aca="false">IF(OR(Calculator!$E$15&lt;&gt;"YES",Calculator!$B$36&lt;Calculator!$G$15),"—",ROUND((1+SQRT(((50*POWER(80,POWER(COS(PI()*MOD(Calculator!$B$36/Calculator!$F$15,1)),2))-$C89)^2+(1500*ABS(SIN(2*PI()*MOD(Calculator!$B$36/Calculator!$F$15,1)))*IF(MOD(Calculator!$B$36/Calculator!$F$15,1)&lt;0.5,-1,1))^2)/((50*POWER(80,POWER(COS(PI()*MOD(Calculator!$B$36/Calculator!$F$15,1)),2))+$C89)^2+(1500*ABS(SIN(2*PI()*MOD(Calculator!$B$36/Calculator!$F$15,1)))*IF(MOD(Calculator!$B$36/Calculator!$F$15,1)&lt;0.5,-1,1))^2)))/(1-SQRT(((50*POWER(80,POWER(COS(PI()*MOD(Calculator!$B$36/Calculator!$F$15,1)),2))-$C89)^2+(1500*ABS(SIN(2*PI()*MOD(Calculator!$B$36/Calculator!$F$15,1)))*IF(MOD(Calculator!$B$36/Calculator!$F$15,1)&lt;0.5,-1,1))^2)/((50*POWER(80,POWER(COS(PI()*MOD(Calculator!$B$36/Calculator!$F$15,1)),2))+$C89)^2+(1500*ABS(SIN(2*PI()*MOD(Calculator!$B$36/Calculator!$F$15,1)))*IF(MOD(Calculator!$B$36/Calculator!$F$15,1)&lt;0.5,-1,1))^2))),2))</f>
        <v>20.03</v>
      </c>
      <c r="EW89" s="253" t="str">
        <f aca="false">IF(OR(Calculator!$E$16&lt;&gt;"YES",Calculator!$B$36&lt;Calculator!$G$16),"—",ROUND((1+SQRT(((50*POWER(80,POWER(COS(PI()*MOD(Calculator!$B$36/Calculator!$F$16,1)),2))-$C89)^2+(1500*ABS(SIN(2*PI()*MOD(Calculator!$B$36/Calculator!$F$16,1)))*IF(MOD(Calculator!$B$36/Calculator!$F$16,1)&lt;0.5,-1,1))^2)/((50*POWER(80,POWER(COS(PI()*MOD(Calculator!$B$36/Calculator!$F$16,1)),2))+$C89)^2+(1500*ABS(SIN(2*PI()*MOD(Calculator!$B$36/Calculator!$F$16,1)))*IF(MOD(Calculator!$B$36/Calculator!$F$16,1)&lt;0.5,-1,1))^2)))/(1-SQRT(((50*POWER(80,POWER(COS(PI()*MOD(Calculator!$B$36/Calculator!$F$16,1)),2))-$C89)^2+(1500*ABS(SIN(2*PI()*MOD(Calculator!$B$36/Calculator!$F$16,1)))*IF(MOD(Calculator!$B$36/Calculator!$F$16,1)&lt;0.5,-1,1))^2)/((50*POWER(80,POWER(COS(PI()*MOD(Calculator!$B$36/Calculator!$F$16,1)),2))+$C89)^2+(1500*ABS(SIN(2*PI()*MOD(Calculator!$B$36/Calculator!$F$16,1)))*IF(MOD(Calculator!$B$36/Calculator!$F$16,1)&lt;0.5,-1,1))^2))),2))</f>
        <v>—</v>
      </c>
      <c r="EX89" s="253" t="n">
        <f aca="false">IF(OR(Calculator!$E$17&lt;&gt;"YES",Calculator!$B$36&lt;Calculator!$G$17),"—",ROUND((1+SQRT(((50*POWER(80,POWER(COS(PI()*MOD(Calculator!$B$36/Calculator!$F$17,1)),2))-$C89)^2+(1500*ABS(SIN(2*PI()*MOD(Calculator!$B$36/Calculator!$F$17,1)))*IF(MOD(Calculator!$B$36/Calculator!$F$17,1)&lt;0.5,-1,1))^2)/((50*POWER(80,POWER(COS(PI()*MOD(Calculator!$B$36/Calculator!$F$17,1)),2))+$C89)^2+(1500*ABS(SIN(2*PI()*MOD(Calculator!$B$36/Calculator!$F$17,1)))*IF(MOD(Calculator!$B$36/Calculator!$F$17,1)&lt;0.5,-1,1))^2)))/(1-SQRT(((50*POWER(80,POWER(COS(PI()*MOD(Calculator!$B$36/Calculator!$F$17,1)),2))-$C89)^2+(1500*ABS(SIN(2*PI()*MOD(Calculator!$B$36/Calculator!$F$17,1)))*IF(MOD(Calculator!$B$36/Calculator!$F$17,1)&lt;0.5,-1,1))^2)/((50*POWER(80,POWER(COS(PI()*MOD(Calculator!$B$36/Calculator!$F$17,1)),2))+$C89)^2+(1500*ABS(SIN(2*PI()*MOD(Calculator!$B$36/Calculator!$F$17,1)))*IF(MOD(Calculator!$B$36/Calculator!$F$17,1)&lt;0.5,-1,1))^2))),2))</f>
        <v>24.84</v>
      </c>
      <c r="EY89" s="253" t="str">
        <f aca="false">IF(OR(Calculator!$E$18&lt;&gt;"YES",Calculator!$B$36&lt;Calculator!$G$18),"—",ROUND((1+SQRT(((50*POWER(80,POWER(COS(PI()*MOD(Calculator!$B$36/Calculator!$F$18,1)),2))-$C89)^2+(1500*ABS(SIN(2*PI()*MOD(Calculator!$B$36/Calculator!$F$18,1)))*IF(MOD(Calculator!$B$36/Calculator!$F$18,1)&lt;0.5,-1,1))^2)/((50*POWER(80,POWER(COS(PI()*MOD(Calculator!$B$36/Calculator!$F$18,1)),2))+$C89)^2+(1500*ABS(SIN(2*PI()*MOD(Calculator!$B$36/Calculator!$F$18,1)))*IF(MOD(Calculator!$B$36/Calculator!$F$18,1)&lt;0.5,-1,1))^2)))/(1-SQRT(((50*POWER(80,POWER(COS(PI()*MOD(Calculator!$B$36/Calculator!$F$18,1)),2))-$C89)^2+(1500*ABS(SIN(2*PI()*MOD(Calculator!$B$36/Calculator!$F$18,1)))*IF(MOD(Calculator!$B$36/Calculator!$F$18,1)&lt;0.5,-1,1))^2)/((50*POWER(80,POWER(COS(PI()*MOD(Calculator!$B$36/Calculator!$F$18,1)),2))+$C89)^2+(1500*ABS(SIN(2*PI()*MOD(Calculator!$B$36/Calculator!$F$18,1)))*IF(MOD(Calculator!$B$36/Calculator!$F$18,1)&lt;0.5,-1,1))^2))),2))</f>
        <v>—</v>
      </c>
      <c r="EZ89" s="253" t="str">
        <f aca="false">IF(OR(Calculator!$E$19&lt;&gt;"YES",Calculator!$B$36&lt;Calculator!$G$19),"—",ROUND((1+SQRT(((50*POWER(80,POWER(COS(PI()*MOD(Calculator!$B$36/Calculator!$F$19,1)),2))-$C89)^2+(1500*ABS(SIN(2*PI()*MOD(Calculator!$B$36/Calculator!$F$19,1)))*IF(MOD(Calculator!$B$36/Calculator!$F$19,1)&lt;0.5,-1,1))^2)/((50*POWER(80,POWER(COS(PI()*MOD(Calculator!$B$36/Calculator!$F$19,1)),2))+$C89)^2+(1500*ABS(SIN(2*PI()*MOD(Calculator!$B$36/Calculator!$F$19,1)))*IF(MOD(Calculator!$B$36/Calculator!$F$19,1)&lt;0.5,-1,1))^2)))/(1-SQRT(((50*POWER(80,POWER(COS(PI()*MOD(Calculator!$B$36/Calculator!$F$19,1)),2))-$C89)^2+(1500*ABS(SIN(2*PI()*MOD(Calculator!$B$36/Calculator!$F$19,1)))*IF(MOD(Calculator!$B$36/Calculator!$F$19,1)&lt;0.5,-1,1))^2)/((50*POWER(80,POWER(COS(PI()*MOD(Calculator!$B$36/Calculator!$F$19,1)),2))+$C89)^2+(1500*ABS(SIN(2*PI()*MOD(Calculator!$B$36/Calculator!$F$19,1)))*IF(MOD(Calculator!$B$36/Calculator!$F$19,1)&lt;0.5,-1,1))^2))),2))</f>
        <v>—</v>
      </c>
      <c r="FA89" s="253" t="str">
        <f aca="false">IF(OR(Calculator!$E$20&lt;&gt;"YES",Calculator!$B$36&lt;Calculator!$G$20),"—",ROUND((1+SQRT(((50*POWER(80,POWER(COS(PI()*MOD(Calculator!$B$36/Calculator!$F$20,1)),2))-$C89)^2+(1500*ABS(SIN(2*PI()*MOD(Calculator!$B$36/Calculator!$F$20,1)))*IF(MOD(Calculator!$B$36/Calculator!$F$20,1)&lt;0.5,-1,1))^2)/((50*POWER(80,POWER(COS(PI()*MOD(Calculator!$B$36/Calculator!$F$20,1)),2))+$C89)^2+(1500*ABS(SIN(2*PI()*MOD(Calculator!$B$36/Calculator!$F$20,1)))*IF(MOD(Calculator!$B$36/Calculator!$F$20,1)&lt;0.5,-1,1))^2)))/(1-SQRT(((50*POWER(80,POWER(COS(PI()*MOD(Calculator!$B$36/Calculator!$F$20,1)),2))-$C89)^2+(1500*ABS(SIN(2*PI()*MOD(Calculator!$B$36/Calculator!$F$20,1)))*IF(MOD(Calculator!$B$36/Calculator!$F$20,1)&lt;0.5,-1,1))^2)/((50*POWER(80,POWER(COS(PI()*MOD(Calculator!$B$36/Calculator!$F$20,1)),2))+$C89)^2+(1500*ABS(SIN(2*PI()*MOD(Calculator!$B$36/Calculator!$F$20,1)))*IF(MOD(Calculator!$B$36/Calculator!$F$20,1)&lt;0.5,-1,1))^2))),2))</f>
        <v>—</v>
      </c>
      <c r="FB89" s="253" t="str">
        <f aca="false">IF(OR(Calculator!$E$21&lt;&gt;"YES",Calculator!$B$36&lt;Calculator!$G$21),"—",ROUND((1+SQRT(((50*POWER(80,POWER(COS(PI()*MOD(Calculator!$B$36/Calculator!$F$21,1)),2))-$C89)^2+(1500*ABS(SIN(2*PI()*MOD(Calculator!$B$36/Calculator!$F$21,1)))*IF(MOD(Calculator!$B$36/Calculator!$F$21,1)&lt;0.5,-1,1))^2)/((50*POWER(80,POWER(COS(PI()*MOD(Calculator!$B$36/Calculator!$F$21,1)),2))+$C89)^2+(1500*ABS(SIN(2*PI()*MOD(Calculator!$B$36/Calculator!$F$21,1)))*IF(MOD(Calculator!$B$36/Calculator!$F$21,1)&lt;0.5,-1,1))^2)))/(1-SQRT(((50*POWER(80,POWER(COS(PI()*MOD(Calculator!$B$36/Calculator!$F$21,1)),2))-$C89)^2+(1500*ABS(SIN(2*PI()*MOD(Calculator!$B$36/Calculator!$F$21,1)))*IF(MOD(Calculator!$B$36/Calculator!$F$21,1)&lt;0.5,-1,1))^2)/((50*POWER(80,POWER(COS(PI()*MOD(Calculator!$B$36/Calculator!$F$21,1)),2))+$C89)^2+(1500*ABS(SIN(2*PI()*MOD(Calculator!$B$36/Calculator!$F$21,1)))*IF(MOD(Calculator!$B$36/Calculator!$F$21,1)&lt;0.5,-1,1))^2))),2))</f>
        <v>—</v>
      </c>
      <c r="FC89" s="253" t="str">
        <f aca="false">IF(OR(Calculator!$E$22&lt;&gt;"YES",Calculator!$B$36&lt;Calculator!$G$22),"—",ROUND((1+SQRT(((50*POWER(80,POWER(COS(PI()*MOD(Calculator!$B$36/Calculator!$F$22,1)),2))-$C89)^2+(1500*ABS(SIN(2*PI()*MOD(Calculator!$B$36/Calculator!$F$22,1)))*IF(MOD(Calculator!$B$36/Calculator!$F$22,1)&lt;0.5,-1,1))^2)/((50*POWER(80,POWER(COS(PI()*MOD(Calculator!$B$36/Calculator!$F$22,1)),2))+$C89)^2+(1500*ABS(SIN(2*PI()*MOD(Calculator!$B$36/Calculator!$F$22,1)))*IF(MOD(Calculator!$B$36/Calculator!$F$22,1)&lt;0.5,-1,1))^2)))/(1-SQRT(((50*POWER(80,POWER(COS(PI()*MOD(Calculator!$B$36/Calculator!$F$22,1)),2))-$C89)^2+(1500*ABS(SIN(2*PI()*MOD(Calculator!$B$36/Calculator!$F$22,1)))*IF(MOD(Calculator!$B$36/Calculator!$F$22,1)&lt;0.5,-1,1))^2)/((50*POWER(80,POWER(COS(PI()*MOD(Calculator!$B$36/Calculator!$F$22,1)),2))+$C89)^2+(1500*ABS(SIN(2*PI()*MOD(Calculator!$B$36/Calculator!$F$22,1)))*IF(MOD(Calculator!$B$36/Calculator!$F$22,1)&lt;0.5,-1,1))^2))),2))</f>
        <v>—</v>
      </c>
      <c r="FD89" s="295" t="n">
        <f aca="false">IFERROR(ROUND((IF(ISNUMBER(ES89),ES89,0)+IF(ISNUMBER(ET89),ET89,0)+IF(ISNUMBER(EU89),EU89,0)+IF(ISNUMBER(EV89),EV89,0)+IF(ISNUMBER(EW89),EW89,0)+IF(ISNUMBER(EX89),EX89,0)+IF(ISNUMBER(EY89),EY89,0)+IF(ISNUMBER(EZ89),EZ89,0)+IF(ISNUMBER(FA89),FA89,0)+IF(ISNUMBER(FB89),FB89,0)+IF(ISNUMBER(FC89),FC89,0))/(IF(ISNUMBER(ES89),1,0)+IF(ISNUMBER(ET89),1,0)+IF(ISNUMBER(EU89),1,0)+IF(ISNUMBER(EV89),1,0)+IF(ISNUMBER(EW89),1,0)+IF(ISNUMBER(EX89),1,0)+IF(ISNUMBER(EY89),1,0)+IF(ISNUMBER(EZ89),1,0)+IF(ISNUMBER(FA89),1,0)+IF(ISNUMBER(FB89),1,0)+IF(ISNUMBER(FC89),1,0)),4),"")</f>
        <v>22.435</v>
      </c>
      <c r="FE89" s="253" t="str">
        <f aca="false">IF(OR(Calculator!$E$12&lt;&gt;"YES",Calculator!$B$37&lt;Calculator!$G$12),"—",ROUND((1+SQRT(((50*POWER(80,POWER(COS(PI()*MOD(Calculator!$B$37/Calculator!$F$12,1)),2))-$C89)^2+(1500*ABS(SIN(2*PI()*MOD(Calculator!$B$37/Calculator!$F$12,1)))*IF(MOD(Calculator!$B$37/Calculator!$F$12,1)&lt;0.5,-1,1))^2)/((50*POWER(80,POWER(COS(PI()*MOD(Calculator!$B$37/Calculator!$F$12,1)),2))+$C89)^2+(1500*ABS(SIN(2*PI()*MOD(Calculator!$B$37/Calculator!$F$12,1)))*IF(MOD(Calculator!$B$37/Calculator!$F$12,1)&lt;0.5,-1,1))^2)))/(1-SQRT(((50*POWER(80,POWER(COS(PI()*MOD(Calculator!$B$37/Calculator!$F$12,1)),2))-$C89)^2+(1500*ABS(SIN(2*PI()*MOD(Calculator!$B$37/Calculator!$F$12,1)))*IF(MOD(Calculator!$B$37/Calculator!$F$12,1)&lt;0.5,-1,1))^2)/((50*POWER(80,POWER(COS(PI()*MOD(Calculator!$B$37/Calculator!$F$12,1)),2))+$C89)^2+(1500*ABS(SIN(2*PI()*MOD(Calculator!$B$37/Calculator!$F$12,1)))*IF(MOD(Calculator!$B$37/Calculator!$F$12,1)&lt;0.5,-1,1))^2))),2))</f>
        <v>—</v>
      </c>
      <c r="FF89" s="253" t="str">
        <f aca="false">IF(OR(Calculator!$E$13&lt;&gt;"YES",Calculator!$B$37&lt;Calculator!$G$13),"—",ROUND((1+SQRT(((50*POWER(80,POWER(COS(PI()*MOD(Calculator!$B$37/Calculator!$F$13,1)),2))-$C89)^2+(1500*ABS(SIN(2*PI()*MOD(Calculator!$B$37/Calculator!$F$13,1)))*IF(MOD(Calculator!$B$37/Calculator!$F$13,1)&lt;0.5,-1,1))^2)/((50*POWER(80,POWER(COS(PI()*MOD(Calculator!$B$37/Calculator!$F$13,1)),2))+$C89)^2+(1500*ABS(SIN(2*PI()*MOD(Calculator!$B$37/Calculator!$F$13,1)))*IF(MOD(Calculator!$B$37/Calculator!$F$13,1)&lt;0.5,-1,1))^2)))/(1-SQRT(((50*POWER(80,POWER(COS(PI()*MOD(Calculator!$B$37/Calculator!$F$13,1)),2))-$C89)^2+(1500*ABS(SIN(2*PI()*MOD(Calculator!$B$37/Calculator!$F$13,1)))*IF(MOD(Calculator!$B$37/Calculator!$F$13,1)&lt;0.5,-1,1))^2)/((50*POWER(80,POWER(COS(PI()*MOD(Calculator!$B$37/Calculator!$F$13,1)),2))+$C89)^2+(1500*ABS(SIN(2*PI()*MOD(Calculator!$B$37/Calculator!$F$13,1)))*IF(MOD(Calculator!$B$37/Calculator!$F$13,1)&lt;0.5,-1,1))^2))),2))</f>
        <v>—</v>
      </c>
      <c r="FG89" s="253" t="str">
        <f aca="false">IF(OR(Calculator!$E$14&lt;&gt;"YES",Calculator!$B$37&lt;Calculator!$G$14),"—",ROUND((1+SQRT(((50*POWER(80,POWER(COS(PI()*MOD(Calculator!$B$37/Calculator!$F$14,1)),2))-$C89)^2+(1500*ABS(SIN(2*PI()*MOD(Calculator!$B$37/Calculator!$F$14,1)))*IF(MOD(Calculator!$B$37/Calculator!$F$14,1)&lt;0.5,-1,1))^2)/((50*POWER(80,POWER(COS(PI()*MOD(Calculator!$B$37/Calculator!$F$14,1)),2))+$C89)^2+(1500*ABS(SIN(2*PI()*MOD(Calculator!$B$37/Calculator!$F$14,1)))*IF(MOD(Calculator!$B$37/Calculator!$F$14,1)&lt;0.5,-1,1))^2)))/(1-SQRT(((50*POWER(80,POWER(COS(PI()*MOD(Calculator!$B$37/Calculator!$F$14,1)),2))-$C89)^2+(1500*ABS(SIN(2*PI()*MOD(Calculator!$B$37/Calculator!$F$14,1)))*IF(MOD(Calculator!$B$37/Calculator!$F$14,1)&lt;0.5,-1,1))^2)/((50*POWER(80,POWER(COS(PI()*MOD(Calculator!$B$37/Calculator!$F$14,1)),2))+$C89)^2+(1500*ABS(SIN(2*PI()*MOD(Calculator!$B$37/Calculator!$F$14,1)))*IF(MOD(Calculator!$B$37/Calculator!$F$14,1)&lt;0.5,-1,1))^2))),2))</f>
        <v>—</v>
      </c>
      <c r="FH89" s="253" t="n">
        <f aca="false">IF(OR(Calculator!$E$15&lt;&gt;"YES",Calculator!$B$37&lt;Calculator!$G$15),"—",ROUND((1+SQRT(((50*POWER(80,POWER(COS(PI()*MOD(Calculator!$B$37/Calculator!$F$15,1)),2))-$C89)^2+(1500*ABS(SIN(2*PI()*MOD(Calculator!$B$37/Calculator!$F$15,1)))*IF(MOD(Calculator!$B$37/Calculator!$F$15,1)&lt;0.5,-1,1))^2)/((50*POWER(80,POWER(COS(PI()*MOD(Calculator!$B$37/Calculator!$F$15,1)),2))+$C89)^2+(1500*ABS(SIN(2*PI()*MOD(Calculator!$B$37/Calculator!$F$15,1)))*IF(MOD(Calculator!$B$37/Calculator!$F$15,1)&lt;0.5,-1,1))^2)))/(1-SQRT(((50*POWER(80,POWER(COS(PI()*MOD(Calculator!$B$37/Calculator!$F$15,1)),2))-$C89)^2+(1500*ABS(SIN(2*PI()*MOD(Calculator!$B$37/Calculator!$F$15,1)))*IF(MOD(Calculator!$B$37/Calculator!$F$15,1)&lt;0.5,-1,1))^2)/((50*POWER(80,POWER(COS(PI()*MOD(Calculator!$B$37/Calculator!$F$15,1)),2))+$C89)^2+(1500*ABS(SIN(2*PI()*MOD(Calculator!$B$37/Calculator!$F$15,1)))*IF(MOD(Calculator!$B$37/Calculator!$F$15,1)&lt;0.5,-1,1))^2))),2))</f>
        <v>2.54</v>
      </c>
      <c r="FI89" s="253" t="str">
        <f aca="false">IF(OR(Calculator!$E$16&lt;&gt;"YES",Calculator!$B$37&lt;Calculator!$G$16),"—",ROUND((1+SQRT(((50*POWER(80,POWER(COS(PI()*MOD(Calculator!$B$37/Calculator!$F$16,1)),2))-$C89)^2+(1500*ABS(SIN(2*PI()*MOD(Calculator!$B$37/Calculator!$F$16,1)))*IF(MOD(Calculator!$B$37/Calculator!$F$16,1)&lt;0.5,-1,1))^2)/((50*POWER(80,POWER(COS(PI()*MOD(Calculator!$B$37/Calculator!$F$16,1)),2))+$C89)^2+(1500*ABS(SIN(2*PI()*MOD(Calculator!$B$37/Calculator!$F$16,1)))*IF(MOD(Calculator!$B$37/Calculator!$F$16,1)&lt;0.5,-1,1))^2)))/(1-SQRT(((50*POWER(80,POWER(COS(PI()*MOD(Calculator!$B$37/Calculator!$F$16,1)),2))-$C89)^2+(1500*ABS(SIN(2*PI()*MOD(Calculator!$B$37/Calculator!$F$16,1)))*IF(MOD(Calculator!$B$37/Calculator!$F$16,1)&lt;0.5,-1,1))^2)/((50*POWER(80,POWER(COS(PI()*MOD(Calculator!$B$37/Calculator!$F$16,1)),2))+$C89)^2+(1500*ABS(SIN(2*PI()*MOD(Calculator!$B$37/Calculator!$F$16,1)))*IF(MOD(Calculator!$B$37/Calculator!$F$16,1)&lt;0.5,-1,1))^2))),2))</f>
        <v>—</v>
      </c>
      <c r="FJ89" s="253" t="n">
        <f aca="false">IF(OR(Calculator!$E$17&lt;&gt;"YES",Calculator!$B$37&lt;Calculator!$G$17),"—",ROUND((1+SQRT(((50*POWER(80,POWER(COS(PI()*MOD(Calculator!$B$37/Calculator!$F$17,1)),2))-$C89)^2+(1500*ABS(SIN(2*PI()*MOD(Calculator!$B$37/Calculator!$F$17,1)))*IF(MOD(Calculator!$B$37/Calculator!$F$17,1)&lt;0.5,-1,1))^2)/((50*POWER(80,POWER(COS(PI()*MOD(Calculator!$B$37/Calculator!$F$17,1)),2))+$C89)^2+(1500*ABS(SIN(2*PI()*MOD(Calculator!$B$37/Calculator!$F$17,1)))*IF(MOD(Calculator!$B$37/Calculator!$F$17,1)&lt;0.5,-1,1))^2)))/(1-SQRT(((50*POWER(80,POWER(COS(PI()*MOD(Calculator!$B$37/Calculator!$F$17,1)),2))-$C89)^2+(1500*ABS(SIN(2*PI()*MOD(Calculator!$B$37/Calculator!$F$17,1)))*IF(MOD(Calculator!$B$37/Calculator!$F$17,1)&lt;0.5,-1,1))^2)/((50*POWER(80,POWER(COS(PI()*MOD(Calculator!$B$37/Calculator!$F$17,1)),2))+$C89)^2+(1500*ABS(SIN(2*PI()*MOD(Calculator!$B$37/Calculator!$F$17,1)))*IF(MOD(Calculator!$B$37/Calculator!$F$17,1)&lt;0.5,-1,1))^2))),2))</f>
        <v>16.89</v>
      </c>
      <c r="FK89" s="253" t="str">
        <f aca="false">IF(OR(Calculator!$E$18&lt;&gt;"YES",Calculator!$B$37&lt;Calculator!$G$18),"—",ROUND((1+SQRT(((50*POWER(80,POWER(COS(PI()*MOD(Calculator!$B$37/Calculator!$F$18,1)),2))-$C89)^2+(1500*ABS(SIN(2*PI()*MOD(Calculator!$B$37/Calculator!$F$18,1)))*IF(MOD(Calculator!$B$37/Calculator!$F$18,1)&lt;0.5,-1,1))^2)/((50*POWER(80,POWER(COS(PI()*MOD(Calculator!$B$37/Calculator!$F$18,1)),2))+$C89)^2+(1500*ABS(SIN(2*PI()*MOD(Calculator!$B$37/Calculator!$F$18,1)))*IF(MOD(Calculator!$B$37/Calculator!$F$18,1)&lt;0.5,-1,1))^2)))/(1-SQRT(((50*POWER(80,POWER(COS(PI()*MOD(Calculator!$B$37/Calculator!$F$18,1)),2))-$C89)^2+(1500*ABS(SIN(2*PI()*MOD(Calculator!$B$37/Calculator!$F$18,1)))*IF(MOD(Calculator!$B$37/Calculator!$F$18,1)&lt;0.5,-1,1))^2)/((50*POWER(80,POWER(COS(PI()*MOD(Calculator!$B$37/Calculator!$F$18,1)),2))+$C89)^2+(1500*ABS(SIN(2*PI()*MOD(Calculator!$B$37/Calculator!$F$18,1)))*IF(MOD(Calculator!$B$37/Calculator!$F$18,1)&lt;0.5,-1,1))^2))),2))</f>
        <v>—</v>
      </c>
      <c r="FL89" s="253" t="str">
        <f aca="false">IF(OR(Calculator!$E$19&lt;&gt;"YES",Calculator!$B$37&lt;Calculator!$G$19),"—",ROUND((1+SQRT(((50*POWER(80,POWER(COS(PI()*MOD(Calculator!$B$37/Calculator!$F$19,1)),2))-$C89)^2+(1500*ABS(SIN(2*PI()*MOD(Calculator!$B$37/Calculator!$F$19,1)))*IF(MOD(Calculator!$B$37/Calculator!$F$19,1)&lt;0.5,-1,1))^2)/((50*POWER(80,POWER(COS(PI()*MOD(Calculator!$B$37/Calculator!$F$19,1)),2))+$C89)^2+(1500*ABS(SIN(2*PI()*MOD(Calculator!$B$37/Calculator!$F$19,1)))*IF(MOD(Calculator!$B$37/Calculator!$F$19,1)&lt;0.5,-1,1))^2)))/(1-SQRT(((50*POWER(80,POWER(COS(PI()*MOD(Calculator!$B$37/Calculator!$F$19,1)),2))-$C89)^2+(1500*ABS(SIN(2*PI()*MOD(Calculator!$B$37/Calculator!$F$19,1)))*IF(MOD(Calculator!$B$37/Calculator!$F$19,1)&lt;0.5,-1,1))^2)/((50*POWER(80,POWER(COS(PI()*MOD(Calculator!$B$37/Calculator!$F$19,1)),2))+$C89)^2+(1500*ABS(SIN(2*PI()*MOD(Calculator!$B$37/Calculator!$F$19,1)))*IF(MOD(Calculator!$B$37/Calculator!$F$19,1)&lt;0.5,-1,1))^2))),2))</f>
        <v>—</v>
      </c>
      <c r="FM89" s="253" t="str">
        <f aca="false">IF(OR(Calculator!$E$20&lt;&gt;"YES",Calculator!$B$37&lt;Calculator!$G$20),"—",ROUND((1+SQRT(((50*POWER(80,POWER(COS(PI()*MOD(Calculator!$B$37/Calculator!$F$20,1)),2))-$C89)^2+(1500*ABS(SIN(2*PI()*MOD(Calculator!$B$37/Calculator!$F$20,1)))*IF(MOD(Calculator!$B$37/Calculator!$F$20,1)&lt;0.5,-1,1))^2)/((50*POWER(80,POWER(COS(PI()*MOD(Calculator!$B$37/Calculator!$F$20,1)),2))+$C89)^2+(1500*ABS(SIN(2*PI()*MOD(Calculator!$B$37/Calculator!$F$20,1)))*IF(MOD(Calculator!$B$37/Calculator!$F$20,1)&lt;0.5,-1,1))^2)))/(1-SQRT(((50*POWER(80,POWER(COS(PI()*MOD(Calculator!$B$37/Calculator!$F$20,1)),2))-$C89)^2+(1500*ABS(SIN(2*PI()*MOD(Calculator!$B$37/Calculator!$F$20,1)))*IF(MOD(Calculator!$B$37/Calculator!$F$20,1)&lt;0.5,-1,1))^2)/((50*POWER(80,POWER(COS(PI()*MOD(Calculator!$B$37/Calculator!$F$20,1)),2))+$C89)^2+(1500*ABS(SIN(2*PI()*MOD(Calculator!$B$37/Calculator!$F$20,1)))*IF(MOD(Calculator!$B$37/Calculator!$F$20,1)&lt;0.5,-1,1))^2))),2))</f>
        <v>—</v>
      </c>
      <c r="FN89" s="253" t="str">
        <f aca="false">IF(OR(Calculator!$E$21&lt;&gt;"YES",Calculator!$B$37&lt;Calculator!$G$21),"—",ROUND((1+SQRT(((50*POWER(80,POWER(COS(PI()*MOD(Calculator!$B$37/Calculator!$F$21,1)),2))-$C89)^2+(1500*ABS(SIN(2*PI()*MOD(Calculator!$B$37/Calculator!$F$21,1)))*IF(MOD(Calculator!$B$37/Calculator!$F$21,1)&lt;0.5,-1,1))^2)/((50*POWER(80,POWER(COS(PI()*MOD(Calculator!$B$37/Calculator!$F$21,1)),2))+$C89)^2+(1500*ABS(SIN(2*PI()*MOD(Calculator!$B$37/Calculator!$F$21,1)))*IF(MOD(Calculator!$B$37/Calculator!$F$21,1)&lt;0.5,-1,1))^2)))/(1-SQRT(((50*POWER(80,POWER(COS(PI()*MOD(Calculator!$B$37/Calculator!$F$21,1)),2))-$C89)^2+(1500*ABS(SIN(2*PI()*MOD(Calculator!$B$37/Calculator!$F$21,1)))*IF(MOD(Calculator!$B$37/Calculator!$F$21,1)&lt;0.5,-1,1))^2)/((50*POWER(80,POWER(COS(PI()*MOD(Calculator!$B$37/Calculator!$F$21,1)),2))+$C89)^2+(1500*ABS(SIN(2*PI()*MOD(Calculator!$B$37/Calculator!$F$21,1)))*IF(MOD(Calculator!$B$37/Calculator!$F$21,1)&lt;0.5,-1,1))^2))),2))</f>
        <v>—</v>
      </c>
      <c r="FO89" s="253" t="str">
        <f aca="false">IF(OR(Calculator!$E$22&lt;&gt;"YES",Calculator!$B$37&lt;Calculator!$G$22),"—",ROUND((1+SQRT(((50*POWER(80,POWER(COS(PI()*MOD(Calculator!$B$37/Calculator!$F$22,1)),2))-$C89)^2+(1500*ABS(SIN(2*PI()*MOD(Calculator!$B$37/Calculator!$F$22,1)))*IF(MOD(Calculator!$B$37/Calculator!$F$22,1)&lt;0.5,-1,1))^2)/((50*POWER(80,POWER(COS(PI()*MOD(Calculator!$B$37/Calculator!$F$22,1)),2))+$C89)^2+(1500*ABS(SIN(2*PI()*MOD(Calculator!$B$37/Calculator!$F$22,1)))*IF(MOD(Calculator!$B$37/Calculator!$F$22,1)&lt;0.5,-1,1))^2)))/(1-SQRT(((50*POWER(80,POWER(COS(PI()*MOD(Calculator!$B$37/Calculator!$F$22,1)),2))-$C89)^2+(1500*ABS(SIN(2*PI()*MOD(Calculator!$B$37/Calculator!$F$22,1)))*IF(MOD(Calculator!$B$37/Calculator!$F$22,1)&lt;0.5,-1,1))^2)/((50*POWER(80,POWER(COS(PI()*MOD(Calculator!$B$37/Calculator!$F$22,1)),2))+$C89)^2+(1500*ABS(SIN(2*PI()*MOD(Calculator!$B$37/Calculator!$F$22,1)))*IF(MOD(Calculator!$B$37/Calculator!$F$22,1)&lt;0.5,-1,1))^2))),2))</f>
        <v>—</v>
      </c>
      <c r="FP89" s="295" t="n">
        <f aca="false">IFERROR(ROUND((IF(ISNUMBER(FE89),FE89,0)+IF(ISNUMBER(FF89),FF89,0)+IF(ISNUMBER(FG89),FG89,0)+IF(ISNUMBER(FH89),FH89,0)+IF(ISNUMBER(FI89),FI89,0)+IF(ISNUMBER(FJ89),FJ89,0)+IF(ISNUMBER(FK89),FK89,0)+IF(ISNUMBER(FL89),FL89,0)+IF(ISNUMBER(FM89),FM89,0)+IF(ISNUMBER(FN89),FN89,0)+IF(ISNUMBER(FO89),FO89,0))/(IF(ISNUMBER(FE89),1,0)+IF(ISNUMBER(FF89),1,0)+IF(ISNUMBER(FG89),1,0)+IF(ISNUMBER(FH89),1,0)+IF(ISNUMBER(FI89),1,0)+IF(ISNUMBER(FJ89),1,0)+IF(ISNUMBER(FK89),1,0)+IF(ISNUMBER(FL89),1,0)+IF(ISNUMBER(FM89),1,0)+IF(ISNUMBER(FN89),1,0)+IF(ISNUMBER(FO89),1,0)),4),"")</f>
        <v>9.715</v>
      </c>
      <c r="FQ89" s="253" t="str">
        <f aca="false">IF(OR(Calculator!$E$12&lt;&gt;"YES",Calculator!$B$38&lt;Calculator!$G$12),"—",ROUND((1+SQRT(((50*POWER(80,POWER(COS(PI()*MOD(Calculator!$B$38/Calculator!$F$12,1)),2))-$C89)^2+(1500*ABS(SIN(2*PI()*MOD(Calculator!$B$38/Calculator!$F$12,1)))*IF(MOD(Calculator!$B$38/Calculator!$F$12,1)&lt;0.5,-1,1))^2)/((50*POWER(80,POWER(COS(PI()*MOD(Calculator!$B$38/Calculator!$F$12,1)),2))+$C89)^2+(1500*ABS(SIN(2*PI()*MOD(Calculator!$B$38/Calculator!$F$12,1)))*IF(MOD(Calculator!$B$38/Calculator!$F$12,1)&lt;0.5,-1,1))^2)))/(1-SQRT(((50*POWER(80,POWER(COS(PI()*MOD(Calculator!$B$38/Calculator!$F$12,1)),2))-$C89)^2+(1500*ABS(SIN(2*PI()*MOD(Calculator!$B$38/Calculator!$F$12,1)))*IF(MOD(Calculator!$B$38/Calculator!$F$12,1)&lt;0.5,-1,1))^2)/((50*POWER(80,POWER(COS(PI()*MOD(Calculator!$B$38/Calculator!$F$12,1)),2))+$C89)^2+(1500*ABS(SIN(2*PI()*MOD(Calculator!$B$38/Calculator!$F$12,1)))*IF(MOD(Calculator!$B$38/Calculator!$F$12,1)&lt;0.5,-1,1))^2))),2))</f>
        <v>—</v>
      </c>
      <c r="FR89" s="253" t="str">
        <f aca="false">IF(OR(Calculator!$E$13&lt;&gt;"YES",Calculator!$B$38&lt;Calculator!$G$13),"—",ROUND((1+SQRT(((50*POWER(80,POWER(COS(PI()*MOD(Calculator!$B$38/Calculator!$F$13,1)),2))-$C89)^2+(1500*ABS(SIN(2*PI()*MOD(Calculator!$B$38/Calculator!$F$13,1)))*IF(MOD(Calculator!$B$38/Calculator!$F$13,1)&lt;0.5,-1,1))^2)/((50*POWER(80,POWER(COS(PI()*MOD(Calculator!$B$38/Calculator!$F$13,1)),2))+$C89)^2+(1500*ABS(SIN(2*PI()*MOD(Calculator!$B$38/Calculator!$F$13,1)))*IF(MOD(Calculator!$B$38/Calculator!$F$13,1)&lt;0.5,-1,1))^2)))/(1-SQRT(((50*POWER(80,POWER(COS(PI()*MOD(Calculator!$B$38/Calculator!$F$13,1)),2))-$C89)^2+(1500*ABS(SIN(2*PI()*MOD(Calculator!$B$38/Calculator!$F$13,1)))*IF(MOD(Calculator!$B$38/Calculator!$F$13,1)&lt;0.5,-1,1))^2)/((50*POWER(80,POWER(COS(PI()*MOD(Calculator!$B$38/Calculator!$F$13,1)),2))+$C89)^2+(1500*ABS(SIN(2*PI()*MOD(Calculator!$B$38/Calculator!$F$13,1)))*IF(MOD(Calculator!$B$38/Calculator!$F$13,1)&lt;0.5,-1,1))^2))),2))</f>
        <v>—</v>
      </c>
      <c r="FS89" s="253" t="str">
        <f aca="false">IF(OR(Calculator!$E$14&lt;&gt;"YES",Calculator!$B$38&lt;Calculator!$G$14),"—",ROUND((1+SQRT(((50*POWER(80,POWER(COS(PI()*MOD(Calculator!$B$38/Calculator!$F$14,1)),2))-$C89)^2+(1500*ABS(SIN(2*PI()*MOD(Calculator!$B$38/Calculator!$F$14,1)))*IF(MOD(Calculator!$B$38/Calculator!$F$14,1)&lt;0.5,-1,1))^2)/((50*POWER(80,POWER(COS(PI()*MOD(Calculator!$B$38/Calculator!$F$14,1)),2))+$C89)^2+(1500*ABS(SIN(2*PI()*MOD(Calculator!$B$38/Calculator!$F$14,1)))*IF(MOD(Calculator!$B$38/Calculator!$F$14,1)&lt;0.5,-1,1))^2)))/(1-SQRT(((50*POWER(80,POWER(COS(PI()*MOD(Calculator!$B$38/Calculator!$F$14,1)),2))-$C89)^2+(1500*ABS(SIN(2*PI()*MOD(Calculator!$B$38/Calculator!$F$14,1)))*IF(MOD(Calculator!$B$38/Calculator!$F$14,1)&lt;0.5,-1,1))^2)/((50*POWER(80,POWER(COS(PI()*MOD(Calculator!$B$38/Calculator!$F$14,1)),2))+$C89)^2+(1500*ABS(SIN(2*PI()*MOD(Calculator!$B$38/Calculator!$F$14,1)))*IF(MOD(Calculator!$B$38/Calculator!$F$14,1)&lt;0.5,-1,1))^2))),2))</f>
        <v>—</v>
      </c>
      <c r="FT89" s="253" t="n">
        <f aca="false">IF(OR(Calculator!$E$15&lt;&gt;"YES",Calculator!$B$38&lt;Calculator!$G$15),"—",ROUND((1+SQRT(((50*POWER(80,POWER(COS(PI()*MOD(Calculator!$B$38/Calculator!$F$15,1)),2))-$C89)^2+(1500*ABS(SIN(2*PI()*MOD(Calculator!$B$38/Calculator!$F$15,1)))*IF(MOD(Calculator!$B$38/Calculator!$F$15,1)&lt;0.5,-1,1))^2)/((50*POWER(80,POWER(COS(PI()*MOD(Calculator!$B$38/Calculator!$F$15,1)),2))+$C89)^2+(1500*ABS(SIN(2*PI()*MOD(Calculator!$B$38/Calculator!$F$15,1)))*IF(MOD(Calculator!$B$38/Calculator!$F$15,1)&lt;0.5,-1,1))^2)))/(1-SQRT(((50*POWER(80,POWER(COS(PI()*MOD(Calculator!$B$38/Calculator!$F$15,1)),2))-$C89)^2+(1500*ABS(SIN(2*PI()*MOD(Calculator!$B$38/Calculator!$F$15,1)))*IF(MOD(Calculator!$B$38/Calculator!$F$15,1)&lt;0.5,-1,1))^2)/((50*POWER(80,POWER(COS(PI()*MOD(Calculator!$B$38/Calculator!$F$15,1)),2))+$C89)^2+(1500*ABS(SIN(2*PI()*MOD(Calculator!$B$38/Calculator!$F$15,1)))*IF(MOD(Calculator!$B$38/Calculator!$F$15,1)&lt;0.5,-1,1))^2))),2))</f>
        <v>2.33</v>
      </c>
      <c r="FU89" s="253" t="str">
        <f aca="false">IF(OR(Calculator!$E$16&lt;&gt;"YES",Calculator!$B$38&lt;Calculator!$G$16),"—",ROUND((1+SQRT(((50*POWER(80,POWER(COS(PI()*MOD(Calculator!$B$38/Calculator!$F$16,1)),2))-$C89)^2+(1500*ABS(SIN(2*PI()*MOD(Calculator!$B$38/Calculator!$F$16,1)))*IF(MOD(Calculator!$B$38/Calculator!$F$16,1)&lt;0.5,-1,1))^2)/((50*POWER(80,POWER(COS(PI()*MOD(Calculator!$B$38/Calculator!$F$16,1)),2))+$C89)^2+(1500*ABS(SIN(2*PI()*MOD(Calculator!$B$38/Calculator!$F$16,1)))*IF(MOD(Calculator!$B$38/Calculator!$F$16,1)&lt;0.5,-1,1))^2)))/(1-SQRT(((50*POWER(80,POWER(COS(PI()*MOD(Calculator!$B$38/Calculator!$F$16,1)),2))-$C89)^2+(1500*ABS(SIN(2*PI()*MOD(Calculator!$B$38/Calculator!$F$16,1)))*IF(MOD(Calculator!$B$38/Calculator!$F$16,1)&lt;0.5,-1,1))^2)/((50*POWER(80,POWER(COS(PI()*MOD(Calculator!$B$38/Calculator!$F$16,1)),2))+$C89)^2+(1500*ABS(SIN(2*PI()*MOD(Calculator!$B$38/Calculator!$F$16,1)))*IF(MOD(Calculator!$B$38/Calculator!$F$16,1)&lt;0.5,-1,1))^2))),2))</f>
        <v>—</v>
      </c>
      <c r="FV89" s="253" t="n">
        <f aca="false">IF(OR(Calculator!$E$17&lt;&gt;"YES",Calculator!$B$38&lt;Calculator!$G$17),"—",ROUND((1+SQRT(((50*POWER(80,POWER(COS(PI()*MOD(Calculator!$B$38/Calculator!$F$17,1)),2))-$C89)^2+(1500*ABS(SIN(2*PI()*MOD(Calculator!$B$38/Calculator!$F$17,1)))*IF(MOD(Calculator!$B$38/Calculator!$F$17,1)&lt;0.5,-1,1))^2)/((50*POWER(80,POWER(COS(PI()*MOD(Calculator!$B$38/Calculator!$F$17,1)),2))+$C89)^2+(1500*ABS(SIN(2*PI()*MOD(Calculator!$B$38/Calculator!$F$17,1)))*IF(MOD(Calculator!$B$38/Calculator!$F$17,1)&lt;0.5,-1,1))^2)))/(1-SQRT(((50*POWER(80,POWER(COS(PI()*MOD(Calculator!$B$38/Calculator!$F$17,1)),2))-$C89)^2+(1500*ABS(SIN(2*PI()*MOD(Calculator!$B$38/Calculator!$F$17,1)))*IF(MOD(Calculator!$B$38/Calculator!$F$17,1)&lt;0.5,-1,1))^2)/((50*POWER(80,POWER(COS(PI()*MOD(Calculator!$B$38/Calculator!$F$17,1)),2))+$C89)^2+(1500*ABS(SIN(2*PI()*MOD(Calculator!$B$38/Calculator!$F$17,1)))*IF(MOD(Calculator!$B$38/Calculator!$F$17,1)&lt;0.5,-1,1))^2))),2))</f>
        <v>21.45</v>
      </c>
      <c r="FW89" s="253" t="str">
        <f aca="false">IF(OR(Calculator!$E$18&lt;&gt;"YES",Calculator!$B$38&lt;Calculator!$G$18),"—",ROUND((1+SQRT(((50*POWER(80,POWER(COS(PI()*MOD(Calculator!$B$38/Calculator!$F$18,1)),2))-$C89)^2+(1500*ABS(SIN(2*PI()*MOD(Calculator!$B$38/Calculator!$F$18,1)))*IF(MOD(Calculator!$B$38/Calculator!$F$18,1)&lt;0.5,-1,1))^2)/((50*POWER(80,POWER(COS(PI()*MOD(Calculator!$B$38/Calculator!$F$18,1)),2))+$C89)^2+(1500*ABS(SIN(2*PI()*MOD(Calculator!$B$38/Calculator!$F$18,1)))*IF(MOD(Calculator!$B$38/Calculator!$F$18,1)&lt;0.5,-1,1))^2)))/(1-SQRT(((50*POWER(80,POWER(COS(PI()*MOD(Calculator!$B$38/Calculator!$F$18,1)),2))-$C89)^2+(1500*ABS(SIN(2*PI()*MOD(Calculator!$B$38/Calculator!$F$18,1)))*IF(MOD(Calculator!$B$38/Calculator!$F$18,1)&lt;0.5,-1,1))^2)/((50*POWER(80,POWER(COS(PI()*MOD(Calculator!$B$38/Calculator!$F$18,1)),2))+$C89)^2+(1500*ABS(SIN(2*PI()*MOD(Calculator!$B$38/Calculator!$F$18,1)))*IF(MOD(Calculator!$B$38/Calculator!$F$18,1)&lt;0.5,-1,1))^2))),2))</f>
        <v>—</v>
      </c>
      <c r="FX89" s="253" t="str">
        <f aca="false">IF(OR(Calculator!$E$19&lt;&gt;"YES",Calculator!$B$38&lt;Calculator!$G$19),"—",ROUND((1+SQRT(((50*POWER(80,POWER(COS(PI()*MOD(Calculator!$B$38/Calculator!$F$19,1)),2))-$C89)^2+(1500*ABS(SIN(2*PI()*MOD(Calculator!$B$38/Calculator!$F$19,1)))*IF(MOD(Calculator!$B$38/Calculator!$F$19,1)&lt;0.5,-1,1))^2)/((50*POWER(80,POWER(COS(PI()*MOD(Calculator!$B$38/Calculator!$F$19,1)),2))+$C89)^2+(1500*ABS(SIN(2*PI()*MOD(Calculator!$B$38/Calculator!$F$19,1)))*IF(MOD(Calculator!$B$38/Calculator!$F$19,1)&lt;0.5,-1,1))^2)))/(1-SQRT(((50*POWER(80,POWER(COS(PI()*MOD(Calculator!$B$38/Calculator!$F$19,1)),2))-$C89)^2+(1500*ABS(SIN(2*PI()*MOD(Calculator!$B$38/Calculator!$F$19,1)))*IF(MOD(Calculator!$B$38/Calculator!$F$19,1)&lt;0.5,-1,1))^2)/((50*POWER(80,POWER(COS(PI()*MOD(Calculator!$B$38/Calculator!$F$19,1)),2))+$C89)^2+(1500*ABS(SIN(2*PI()*MOD(Calculator!$B$38/Calculator!$F$19,1)))*IF(MOD(Calculator!$B$38/Calculator!$F$19,1)&lt;0.5,-1,1))^2))),2))</f>
        <v>—</v>
      </c>
      <c r="FY89" s="253" t="str">
        <f aca="false">IF(OR(Calculator!$E$20&lt;&gt;"YES",Calculator!$B$38&lt;Calculator!$G$20),"—",ROUND((1+SQRT(((50*POWER(80,POWER(COS(PI()*MOD(Calculator!$B$38/Calculator!$F$20,1)),2))-$C89)^2+(1500*ABS(SIN(2*PI()*MOD(Calculator!$B$38/Calculator!$F$20,1)))*IF(MOD(Calculator!$B$38/Calculator!$F$20,1)&lt;0.5,-1,1))^2)/((50*POWER(80,POWER(COS(PI()*MOD(Calculator!$B$38/Calculator!$F$20,1)),2))+$C89)^2+(1500*ABS(SIN(2*PI()*MOD(Calculator!$B$38/Calculator!$F$20,1)))*IF(MOD(Calculator!$B$38/Calculator!$F$20,1)&lt;0.5,-1,1))^2)))/(1-SQRT(((50*POWER(80,POWER(COS(PI()*MOD(Calculator!$B$38/Calculator!$F$20,1)),2))-$C89)^2+(1500*ABS(SIN(2*PI()*MOD(Calculator!$B$38/Calculator!$F$20,1)))*IF(MOD(Calculator!$B$38/Calculator!$F$20,1)&lt;0.5,-1,1))^2)/((50*POWER(80,POWER(COS(PI()*MOD(Calculator!$B$38/Calculator!$F$20,1)),2))+$C89)^2+(1500*ABS(SIN(2*PI()*MOD(Calculator!$B$38/Calculator!$F$20,1)))*IF(MOD(Calculator!$B$38/Calculator!$F$20,1)&lt;0.5,-1,1))^2))),2))</f>
        <v>—</v>
      </c>
      <c r="FZ89" s="253" t="str">
        <f aca="false">IF(OR(Calculator!$E$21&lt;&gt;"YES",Calculator!$B$38&lt;Calculator!$G$21),"—",ROUND((1+SQRT(((50*POWER(80,POWER(COS(PI()*MOD(Calculator!$B$38/Calculator!$F$21,1)),2))-$C89)^2+(1500*ABS(SIN(2*PI()*MOD(Calculator!$B$38/Calculator!$F$21,1)))*IF(MOD(Calculator!$B$38/Calculator!$F$21,1)&lt;0.5,-1,1))^2)/((50*POWER(80,POWER(COS(PI()*MOD(Calculator!$B$38/Calculator!$F$21,1)),2))+$C89)^2+(1500*ABS(SIN(2*PI()*MOD(Calculator!$B$38/Calculator!$F$21,1)))*IF(MOD(Calculator!$B$38/Calculator!$F$21,1)&lt;0.5,-1,1))^2)))/(1-SQRT(((50*POWER(80,POWER(COS(PI()*MOD(Calculator!$B$38/Calculator!$F$21,1)),2))-$C89)^2+(1500*ABS(SIN(2*PI()*MOD(Calculator!$B$38/Calculator!$F$21,1)))*IF(MOD(Calculator!$B$38/Calculator!$F$21,1)&lt;0.5,-1,1))^2)/((50*POWER(80,POWER(COS(PI()*MOD(Calculator!$B$38/Calculator!$F$21,1)),2))+$C89)^2+(1500*ABS(SIN(2*PI()*MOD(Calculator!$B$38/Calculator!$F$21,1)))*IF(MOD(Calculator!$B$38/Calculator!$F$21,1)&lt;0.5,-1,1))^2))),2))</f>
        <v>—</v>
      </c>
      <c r="GA89" s="253" t="str">
        <f aca="false">IF(OR(Calculator!$E$22&lt;&gt;"YES",Calculator!$B$38&lt;Calculator!$G$22),"—",ROUND((1+SQRT(((50*POWER(80,POWER(COS(PI()*MOD(Calculator!$B$38/Calculator!$F$22,1)),2))-$C89)^2+(1500*ABS(SIN(2*PI()*MOD(Calculator!$B$38/Calculator!$F$22,1)))*IF(MOD(Calculator!$B$38/Calculator!$F$22,1)&lt;0.5,-1,1))^2)/((50*POWER(80,POWER(COS(PI()*MOD(Calculator!$B$38/Calculator!$F$22,1)),2))+$C89)^2+(1500*ABS(SIN(2*PI()*MOD(Calculator!$B$38/Calculator!$F$22,1)))*IF(MOD(Calculator!$B$38/Calculator!$F$22,1)&lt;0.5,-1,1))^2)))/(1-SQRT(((50*POWER(80,POWER(COS(PI()*MOD(Calculator!$B$38/Calculator!$F$22,1)),2))-$C89)^2+(1500*ABS(SIN(2*PI()*MOD(Calculator!$B$38/Calculator!$F$22,1)))*IF(MOD(Calculator!$B$38/Calculator!$F$22,1)&lt;0.5,-1,1))^2)/((50*POWER(80,POWER(COS(PI()*MOD(Calculator!$B$38/Calculator!$F$22,1)),2))+$C89)^2+(1500*ABS(SIN(2*PI()*MOD(Calculator!$B$38/Calculator!$F$22,1)))*IF(MOD(Calculator!$B$38/Calculator!$F$22,1)&lt;0.5,-1,1))^2))),2))</f>
        <v>—</v>
      </c>
      <c r="GB89" s="295" t="n">
        <f aca="false">IFERROR(ROUND((IF(ISNUMBER(FQ89),FQ89,0)+IF(ISNUMBER(FR89),FR89,0)+IF(ISNUMBER(FS89),FS89,0)+IF(ISNUMBER(FT89),FT89,0)+IF(ISNUMBER(FU89),FU89,0)+IF(ISNUMBER(FV89),FV89,0)+IF(ISNUMBER(FW89),FW89,0)+IF(ISNUMBER(FX89),FX89,0)+IF(ISNUMBER(FY89),FY89,0)+IF(ISNUMBER(FZ89),FZ89,0)+IF(ISNUMBER(GA89),GA89,0))/(IF(ISNUMBER(FQ89),1,0)+IF(ISNUMBER(FR89),1,0)+IF(ISNUMBER(FS89),1,0)+IF(ISNUMBER(FT89),1,0)+IF(ISNUMBER(FU89),1,0)+IF(ISNUMBER(FV89),1,0)+IF(ISNUMBER(FW89),1,0)+IF(ISNUMBER(FX89),1,0)+IF(ISNUMBER(FY89),1,0)+IF(ISNUMBER(FZ89),1,0)+IF(ISNUMBER(GA89),1,0)),4),"")</f>
        <v>11.89</v>
      </c>
      <c r="GD89" s="253" t="str">
        <f aca="false">IF(OR(Calculator!$E$12&lt;&gt;"YES",Calculator!$B$34&lt;Calculator!$G$12),"—",ROUND((1+SQRT(((50*POWER(80,POWER(COS(PI()*MOD(Calculator!$B$34/Calculator!$F$12,1)),2))+MIN(500,MAX(30,100*EXP(-0.3*'VSWR Calculator'!$C$24)*(1+3*ABS(MOD('VSWR Calculator'!$C$23/Calculator!$F$12/2,1)-0.5))))/'VSWR Calculator'!$C$25)-$C89)^2+(1500*ABS(SIN(2*PI()*MOD(Calculator!$B$34/Calculator!$F$12,1)))*IF(MOD(Calculator!$B$34/Calculator!$F$12,1)&lt;0.5,-1,1))^2)/SQRT(((50*POWER(80,POWER(COS(PI()*MOD(Calculator!$B$34/Calculator!$F$12,1)),2))+MIN(500,MAX(30,100*EXP(-0.3*'VSWR Calculator'!$C$24)*(1+3*ABS(MOD('VSWR Calculator'!$C$23/Calculator!$F$12/2,1)-0.5))))/'VSWR Calculator'!$C$25)+$C89)^2+(1500*ABS(SIN(2*PI()*MOD(Calculator!$B$34/Calculator!$F$12,1)))*IF(MOD(Calculator!$B$34/Calculator!$F$12,1)&lt;0.5,-1,1))^2))/(1-SQRT(((50*POWER(80,POWER(COS(PI()*MOD(Calculator!$B$34/Calculator!$F$12,1)),2))+MIN(500,MAX(30,100*EXP(-0.3*'VSWR Calculator'!$C$24)*(1+3*ABS(MOD('VSWR Calculator'!$C$23/Calculator!$F$12/2,1)-0.5))))/'VSWR Calculator'!$C$25)-$C89)^2+(1500*ABS(SIN(2*PI()*MOD(Calculator!$B$34/Calculator!$F$12,1)))*IF(MOD(Calculator!$B$34/Calculator!$F$12,1)&lt;0.5,-1,1))^2)/SQRT(((50*POWER(80,POWER(COS(PI()*MOD(Calculator!$B$34/Calculator!$F$12,1)),2))+MIN(500,MAX(30,100*EXP(-0.3*'VSWR Calculator'!$C$24)*(1+3*ABS(MOD('VSWR Calculator'!$C$23/Calculator!$F$12/2,1)-0.5))))/'VSWR Calculator'!$C$25)+$C89)^2+(1500*ABS(SIN(2*PI()*MOD(Calculator!$B$34/Calculator!$F$12,1)))*IF(MOD(Calculator!$B$34/Calculator!$F$12,1)&lt;0.5,-1,1))^2)),2))</f>
        <v>—</v>
      </c>
      <c r="GE89" s="253" t="str">
        <f aca="false">IF(OR(Calculator!$E$13&lt;&gt;"YES",Calculator!$B$34&lt;Calculator!$G$13),"—",ROUND((1+SQRT(((50*POWER(80,POWER(COS(PI()*MOD(Calculator!$B$34/Calculator!$F$13,1)),2))+MIN(500,MAX(30,100*EXP(-0.3*'VSWR Calculator'!$C$24)*(1+3*ABS(MOD('VSWR Calculator'!$C$23/Calculator!$F$13/2,1)-0.5))))/'VSWR Calculator'!$C$25)-$C89)^2+(1500*ABS(SIN(2*PI()*MOD(Calculator!$B$34/Calculator!$F$13,1)))*IF(MOD(Calculator!$B$34/Calculator!$F$13,1)&lt;0.5,-1,1))^2)/SQRT(((50*POWER(80,POWER(COS(PI()*MOD(Calculator!$B$34/Calculator!$F$13,1)),2))+MIN(500,MAX(30,100*EXP(-0.3*'VSWR Calculator'!$C$24)*(1+3*ABS(MOD('VSWR Calculator'!$C$23/Calculator!$F$13/2,1)-0.5))))/'VSWR Calculator'!$C$25)+$C89)^2+(1500*ABS(SIN(2*PI()*MOD(Calculator!$B$34/Calculator!$F$13,1)))*IF(MOD(Calculator!$B$34/Calculator!$F$13,1)&lt;0.5,-1,1))^2))/(1-SQRT(((50*POWER(80,POWER(COS(PI()*MOD(Calculator!$B$34/Calculator!$F$13,1)),2))+MIN(500,MAX(30,100*EXP(-0.3*'VSWR Calculator'!$C$24)*(1+3*ABS(MOD('VSWR Calculator'!$C$23/Calculator!$F$13/2,1)-0.5))))/'VSWR Calculator'!$C$25)-$C89)^2+(1500*ABS(SIN(2*PI()*MOD(Calculator!$B$34/Calculator!$F$13,1)))*IF(MOD(Calculator!$B$34/Calculator!$F$13,1)&lt;0.5,-1,1))^2)/SQRT(((50*POWER(80,POWER(COS(PI()*MOD(Calculator!$B$34/Calculator!$F$13,1)),2))+MIN(500,MAX(30,100*EXP(-0.3*'VSWR Calculator'!$C$24)*(1+3*ABS(MOD('VSWR Calculator'!$C$23/Calculator!$F$13/2,1)-0.5))))/'VSWR Calculator'!$C$25)+$C89)^2+(1500*ABS(SIN(2*PI()*MOD(Calculator!$B$34/Calculator!$F$13,1)))*IF(MOD(Calculator!$B$34/Calculator!$F$13,1)&lt;0.5,-1,1))^2)),2))</f>
        <v>—</v>
      </c>
      <c r="GF89" s="253" t="str">
        <f aca="false">IF(OR(Calculator!$E$14&lt;&gt;"YES",Calculator!$B$34&lt;Calculator!$G$14),"—",ROUND((1+SQRT(((50*POWER(80,POWER(COS(PI()*MOD(Calculator!$B$34/Calculator!$F$14,1)),2))+MIN(500,MAX(30,100*EXP(-0.3*'VSWR Calculator'!$C$24)*(1+3*ABS(MOD('VSWR Calculator'!$C$23/Calculator!$F$14/2,1)-0.5))))/'VSWR Calculator'!$C$25)-$C89)^2+(1500*ABS(SIN(2*PI()*MOD(Calculator!$B$34/Calculator!$F$14,1)))*IF(MOD(Calculator!$B$34/Calculator!$F$14,1)&lt;0.5,-1,1))^2)/SQRT(((50*POWER(80,POWER(COS(PI()*MOD(Calculator!$B$34/Calculator!$F$14,1)),2))+MIN(500,MAX(30,100*EXP(-0.3*'VSWR Calculator'!$C$24)*(1+3*ABS(MOD('VSWR Calculator'!$C$23/Calculator!$F$14/2,1)-0.5))))/'VSWR Calculator'!$C$25)+$C89)^2+(1500*ABS(SIN(2*PI()*MOD(Calculator!$B$34/Calculator!$F$14,1)))*IF(MOD(Calculator!$B$34/Calculator!$F$14,1)&lt;0.5,-1,1))^2))/(1-SQRT(((50*POWER(80,POWER(COS(PI()*MOD(Calculator!$B$34/Calculator!$F$14,1)),2))+MIN(500,MAX(30,100*EXP(-0.3*'VSWR Calculator'!$C$24)*(1+3*ABS(MOD('VSWR Calculator'!$C$23/Calculator!$F$14/2,1)-0.5))))/'VSWR Calculator'!$C$25)-$C89)^2+(1500*ABS(SIN(2*PI()*MOD(Calculator!$B$34/Calculator!$F$14,1)))*IF(MOD(Calculator!$B$34/Calculator!$F$14,1)&lt;0.5,-1,1))^2)/SQRT(((50*POWER(80,POWER(COS(PI()*MOD(Calculator!$B$34/Calculator!$F$14,1)),2))+MIN(500,MAX(30,100*EXP(-0.3*'VSWR Calculator'!$C$24)*(1+3*ABS(MOD('VSWR Calculator'!$C$23/Calculator!$F$14/2,1)-0.5))))/'VSWR Calculator'!$C$25)+$C89)^2+(1500*ABS(SIN(2*PI()*MOD(Calculator!$B$34/Calculator!$F$14,1)))*IF(MOD(Calculator!$B$34/Calculator!$F$14,1)&lt;0.5,-1,1))^2)),2))</f>
        <v>—</v>
      </c>
      <c r="GG89" s="253" t="n">
        <f aca="false">IF(OR(Calculator!$E$15&lt;&gt;"YES",Calculator!$B$34&lt;Calculator!$G$15),"—",ROUND((1+SQRT(((50*POWER(80,POWER(COS(PI()*MOD(Calculator!$B$34/Calculator!$F$15,1)),2))+MIN(500,MAX(30,100*EXP(-0.3*'VSWR Calculator'!$C$24)*(1+3*ABS(MOD('VSWR Calculator'!$C$23/Calculator!$F$15/2,1)-0.5))))/'VSWR Calculator'!$C$25)-$C89)^2+(1500*ABS(SIN(2*PI()*MOD(Calculator!$B$34/Calculator!$F$15,1)))*IF(MOD(Calculator!$B$34/Calculator!$F$15,1)&lt;0.5,-1,1))^2)/SQRT(((50*POWER(80,POWER(COS(PI()*MOD(Calculator!$B$34/Calculator!$F$15,1)),2))+MIN(500,MAX(30,100*EXP(-0.3*'VSWR Calculator'!$C$24)*(1+3*ABS(MOD('VSWR Calculator'!$C$23/Calculator!$F$15/2,1)-0.5))))/'VSWR Calculator'!$C$25)+$C89)^2+(1500*ABS(SIN(2*PI()*MOD(Calculator!$B$34/Calculator!$F$15,1)))*IF(MOD(Calculator!$B$34/Calculator!$F$15,1)&lt;0.5,-1,1))^2))/(1-SQRT(((50*POWER(80,POWER(COS(PI()*MOD(Calculator!$B$34/Calculator!$F$15,1)),2))+MIN(500,MAX(30,100*EXP(-0.3*'VSWR Calculator'!$C$24)*(1+3*ABS(MOD('VSWR Calculator'!$C$23/Calculator!$F$15/2,1)-0.5))))/'VSWR Calculator'!$C$25)-$C89)^2+(1500*ABS(SIN(2*PI()*MOD(Calculator!$B$34/Calculator!$F$15,1)))*IF(MOD(Calculator!$B$34/Calculator!$F$15,1)&lt;0.5,-1,1))^2)/SQRT(((50*POWER(80,POWER(COS(PI()*MOD(Calculator!$B$34/Calculator!$F$15,1)),2))+MIN(500,MAX(30,100*EXP(-0.3*'VSWR Calculator'!$C$24)*(1+3*ABS(MOD('VSWR Calculator'!$C$23/Calculator!$F$15/2,1)-0.5))))/'VSWR Calculator'!$C$25)+$C89)^2+(1500*ABS(SIN(2*PI()*MOD(Calculator!$B$34/Calculator!$F$15,1)))*IF(MOD(Calculator!$B$34/Calculator!$F$15,1)&lt;0.5,-1,1))^2)),2))</f>
        <v>19.2</v>
      </c>
      <c r="GH89" s="253" t="str">
        <f aca="false">IF(OR(Calculator!$E$16&lt;&gt;"YES",Calculator!$B$34&lt;Calculator!$G$16),"—",ROUND((1+SQRT(((50*POWER(80,POWER(COS(PI()*MOD(Calculator!$B$34/Calculator!$F$16,1)),2))+MIN(500,MAX(30,100*EXP(-0.3*'VSWR Calculator'!$C$24)*(1+3*ABS(MOD('VSWR Calculator'!$C$23/Calculator!$F$16/2,1)-0.5))))/'VSWR Calculator'!$C$25)-$C89)^2+(1500*ABS(SIN(2*PI()*MOD(Calculator!$B$34/Calculator!$F$16,1)))*IF(MOD(Calculator!$B$34/Calculator!$F$16,1)&lt;0.5,-1,1))^2)/SQRT(((50*POWER(80,POWER(COS(PI()*MOD(Calculator!$B$34/Calculator!$F$16,1)),2))+MIN(500,MAX(30,100*EXP(-0.3*'VSWR Calculator'!$C$24)*(1+3*ABS(MOD('VSWR Calculator'!$C$23/Calculator!$F$16/2,1)-0.5))))/'VSWR Calculator'!$C$25)+$C89)^2+(1500*ABS(SIN(2*PI()*MOD(Calculator!$B$34/Calculator!$F$16,1)))*IF(MOD(Calculator!$B$34/Calculator!$F$16,1)&lt;0.5,-1,1))^2))/(1-SQRT(((50*POWER(80,POWER(COS(PI()*MOD(Calculator!$B$34/Calculator!$F$16,1)),2))+MIN(500,MAX(30,100*EXP(-0.3*'VSWR Calculator'!$C$24)*(1+3*ABS(MOD('VSWR Calculator'!$C$23/Calculator!$F$16/2,1)-0.5))))/'VSWR Calculator'!$C$25)-$C89)^2+(1500*ABS(SIN(2*PI()*MOD(Calculator!$B$34/Calculator!$F$16,1)))*IF(MOD(Calculator!$B$34/Calculator!$F$16,1)&lt;0.5,-1,1))^2)/SQRT(((50*POWER(80,POWER(COS(PI()*MOD(Calculator!$B$34/Calculator!$F$16,1)),2))+MIN(500,MAX(30,100*EXP(-0.3*'VSWR Calculator'!$C$24)*(1+3*ABS(MOD('VSWR Calculator'!$C$23/Calculator!$F$16/2,1)-0.5))))/'VSWR Calculator'!$C$25)+$C89)^2+(1500*ABS(SIN(2*PI()*MOD(Calculator!$B$34/Calculator!$F$16,1)))*IF(MOD(Calculator!$B$34/Calculator!$F$16,1)&lt;0.5,-1,1))^2)),2))</f>
        <v>—</v>
      </c>
      <c r="GI89" s="253" t="n">
        <f aca="false">IF(OR(Calculator!$E$17&lt;&gt;"YES",Calculator!$B$34&lt;Calculator!$G$17),"—",ROUND((1+SQRT(((50*POWER(80,POWER(COS(PI()*MOD(Calculator!$B$34/Calculator!$F$17,1)),2))+MIN(500,MAX(30,100*EXP(-0.3*'VSWR Calculator'!$C$24)*(1+3*ABS(MOD('VSWR Calculator'!$C$23/Calculator!$F$17/2,1)-0.5))))/'VSWR Calculator'!$C$25)-$C89)^2+(1500*ABS(SIN(2*PI()*MOD(Calculator!$B$34/Calculator!$F$17,1)))*IF(MOD(Calculator!$B$34/Calculator!$F$17,1)&lt;0.5,-1,1))^2)/SQRT(((50*POWER(80,POWER(COS(PI()*MOD(Calculator!$B$34/Calculator!$F$17,1)),2))+MIN(500,MAX(30,100*EXP(-0.3*'VSWR Calculator'!$C$24)*(1+3*ABS(MOD('VSWR Calculator'!$C$23/Calculator!$F$17/2,1)-0.5))))/'VSWR Calculator'!$C$25)+$C89)^2+(1500*ABS(SIN(2*PI()*MOD(Calculator!$B$34/Calculator!$F$17,1)))*IF(MOD(Calculator!$B$34/Calculator!$F$17,1)&lt;0.5,-1,1))^2))/(1-SQRT(((50*POWER(80,POWER(COS(PI()*MOD(Calculator!$B$34/Calculator!$F$17,1)),2))+MIN(500,MAX(30,100*EXP(-0.3*'VSWR Calculator'!$C$24)*(1+3*ABS(MOD('VSWR Calculator'!$C$23/Calculator!$F$17/2,1)-0.5))))/'VSWR Calculator'!$C$25)-$C89)^2+(1500*ABS(SIN(2*PI()*MOD(Calculator!$B$34/Calculator!$F$17,1)))*IF(MOD(Calculator!$B$34/Calculator!$F$17,1)&lt;0.5,-1,1))^2)/SQRT(((50*POWER(80,POWER(COS(PI()*MOD(Calculator!$B$34/Calculator!$F$17,1)),2))+MIN(500,MAX(30,100*EXP(-0.3*'VSWR Calculator'!$C$24)*(1+3*ABS(MOD('VSWR Calculator'!$C$23/Calculator!$F$17/2,1)-0.5))))/'VSWR Calculator'!$C$25)+$C89)^2+(1500*ABS(SIN(2*PI()*MOD(Calculator!$B$34/Calculator!$F$17,1)))*IF(MOD(Calculator!$B$34/Calculator!$F$17,1)&lt;0.5,-1,1))^2)),2))</f>
        <v>14.04</v>
      </c>
      <c r="GJ89" s="253" t="str">
        <f aca="false">IF(OR(Calculator!$E$18&lt;&gt;"YES",Calculator!$B$34&lt;Calculator!$G$18),"—",ROUND((1+SQRT(((50*POWER(80,POWER(COS(PI()*MOD(Calculator!$B$34/Calculator!$F$18,1)),2))+MIN(500,MAX(30,100*EXP(-0.3*'VSWR Calculator'!$C$24)*(1+3*ABS(MOD('VSWR Calculator'!$C$23/Calculator!$F$18/2,1)-0.5))))/'VSWR Calculator'!$C$25)-$C89)^2+(1500*ABS(SIN(2*PI()*MOD(Calculator!$B$34/Calculator!$F$18,1)))*IF(MOD(Calculator!$B$34/Calculator!$F$18,1)&lt;0.5,-1,1))^2)/SQRT(((50*POWER(80,POWER(COS(PI()*MOD(Calculator!$B$34/Calculator!$F$18,1)),2))+MIN(500,MAX(30,100*EXP(-0.3*'VSWR Calculator'!$C$24)*(1+3*ABS(MOD('VSWR Calculator'!$C$23/Calculator!$F$18/2,1)-0.5))))/'VSWR Calculator'!$C$25)+$C89)^2+(1500*ABS(SIN(2*PI()*MOD(Calculator!$B$34/Calculator!$F$18,1)))*IF(MOD(Calculator!$B$34/Calculator!$F$18,1)&lt;0.5,-1,1))^2))/(1-SQRT(((50*POWER(80,POWER(COS(PI()*MOD(Calculator!$B$34/Calculator!$F$18,1)),2))+MIN(500,MAX(30,100*EXP(-0.3*'VSWR Calculator'!$C$24)*(1+3*ABS(MOD('VSWR Calculator'!$C$23/Calculator!$F$18/2,1)-0.5))))/'VSWR Calculator'!$C$25)-$C89)^2+(1500*ABS(SIN(2*PI()*MOD(Calculator!$B$34/Calculator!$F$18,1)))*IF(MOD(Calculator!$B$34/Calculator!$F$18,1)&lt;0.5,-1,1))^2)/SQRT(((50*POWER(80,POWER(COS(PI()*MOD(Calculator!$B$34/Calculator!$F$18,1)),2))+MIN(500,MAX(30,100*EXP(-0.3*'VSWR Calculator'!$C$24)*(1+3*ABS(MOD('VSWR Calculator'!$C$23/Calculator!$F$18/2,1)-0.5))))/'VSWR Calculator'!$C$25)+$C89)^2+(1500*ABS(SIN(2*PI()*MOD(Calculator!$B$34/Calculator!$F$18,1)))*IF(MOD(Calculator!$B$34/Calculator!$F$18,1)&lt;0.5,-1,1))^2)),2))</f>
        <v>—</v>
      </c>
      <c r="GK89" s="253" t="str">
        <f aca="false">IF(OR(Calculator!$E$19&lt;&gt;"YES",Calculator!$B$34&lt;Calculator!$G$19),"—",ROUND((1+SQRT(((50*POWER(80,POWER(COS(PI()*MOD(Calculator!$B$34/Calculator!$F$19,1)),2))+MIN(500,MAX(30,100*EXP(-0.3*'VSWR Calculator'!$C$24)*(1+3*ABS(MOD('VSWR Calculator'!$C$23/Calculator!$F$19/2,1)-0.5))))/'VSWR Calculator'!$C$25)-$C89)^2+(1500*ABS(SIN(2*PI()*MOD(Calculator!$B$34/Calculator!$F$19,1)))*IF(MOD(Calculator!$B$34/Calculator!$F$19,1)&lt;0.5,-1,1))^2)/SQRT(((50*POWER(80,POWER(COS(PI()*MOD(Calculator!$B$34/Calculator!$F$19,1)),2))+MIN(500,MAX(30,100*EXP(-0.3*'VSWR Calculator'!$C$24)*(1+3*ABS(MOD('VSWR Calculator'!$C$23/Calculator!$F$19/2,1)-0.5))))/'VSWR Calculator'!$C$25)+$C89)^2+(1500*ABS(SIN(2*PI()*MOD(Calculator!$B$34/Calculator!$F$19,1)))*IF(MOD(Calculator!$B$34/Calculator!$F$19,1)&lt;0.5,-1,1))^2))/(1-SQRT(((50*POWER(80,POWER(COS(PI()*MOD(Calculator!$B$34/Calculator!$F$19,1)),2))+MIN(500,MAX(30,100*EXP(-0.3*'VSWR Calculator'!$C$24)*(1+3*ABS(MOD('VSWR Calculator'!$C$23/Calculator!$F$19/2,1)-0.5))))/'VSWR Calculator'!$C$25)-$C89)^2+(1500*ABS(SIN(2*PI()*MOD(Calculator!$B$34/Calculator!$F$19,1)))*IF(MOD(Calculator!$B$34/Calculator!$F$19,1)&lt;0.5,-1,1))^2)/SQRT(((50*POWER(80,POWER(COS(PI()*MOD(Calculator!$B$34/Calculator!$F$19,1)),2))+MIN(500,MAX(30,100*EXP(-0.3*'VSWR Calculator'!$C$24)*(1+3*ABS(MOD('VSWR Calculator'!$C$23/Calculator!$F$19/2,1)-0.5))))/'VSWR Calculator'!$C$25)+$C89)^2+(1500*ABS(SIN(2*PI()*MOD(Calculator!$B$34/Calculator!$F$19,1)))*IF(MOD(Calculator!$B$34/Calculator!$F$19,1)&lt;0.5,-1,1))^2)),2))</f>
        <v>—</v>
      </c>
      <c r="GL89" s="253" t="str">
        <f aca="false">IF(OR(Calculator!$E$20&lt;&gt;"YES",Calculator!$B$34&lt;Calculator!$G$20),"—",ROUND((1+SQRT(((50*POWER(80,POWER(COS(PI()*MOD(Calculator!$B$34/Calculator!$F$20,1)),2))+MIN(500,MAX(30,100*EXP(-0.3*'VSWR Calculator'!$C$24)*(1+3*ABS(MOD('VSWR Calculator'!$C$23/Calculator!$F$20/2,1)-0.5))))/'VSWR Calculator'!$C$25)-$C89)^2+(1500*ABS(SIN(2*PI()*MOD(Calculator!$B$34/Calculator!$F$20,1)))*IF(MOD(Calculator!$B$34/Calculator!$F$20,1)&lt;0.5,-1,1))^2)/SQRT(((50*POWER(80,POWER(COS(PI()*MOD(Calculator!$B$34/Calculator!$F$20,1)),2))+MIN(500,MAX(30,100*EXP(-0.3*'VSWR Calculator'!$C$24)*(1+3*ABS(MOD('VSWR Calculator'!$C$23/Calculator!$F$20/2,1)-0.5))))/'VSWR Calculator'!$C$25)+$C89)^2+(1500*ABS(SIN(2*PI()*MOD(Calculator!$B$34/Calculator!$F$20,1)))*IF(MOD(Calculator!$B$34/Calculator!$F$20,1)&lt;0.5,-1,1))^2))/(1-SQRT(((50*POWER(80,POWER(COS(PI()*MOD(Calculator!$B$34/Calculator!$F$20,1)),2))+MIN(500,MAX(30,100*EXP(-0.3*'VSWR Calculator'!$C$24)*(1+3*ABS(MOD('VSWR Calculator'!$C$23/Calculator!$F$20/2,1)-0.5))))/'VSWR Calculator'!$C$25)-$C89)^2+(1500*ABS(SIN(2*PI()*MOD(Calculator!$B$34/Calculator!$F$20,1)))*IF(MOD(Calculator!$B$34/Calculator!$F$20,1)&lt;0.5,-1,1))^2)/SQRT(((50*POWER(80,POWER(COS(PI()*MOD(Calculator!$B$34/Calculator!$F$20,1)),2))+MIN(500,MAX(30,100*EXP(-0.3*'VSWR Calculator'!$C$24)*(1+3*ABS(MOD('VSWR Calculator'!$C$23/Calculator!$F$20/2,1)-0.5))))/'VSWR Calculator'!$C$25)+$C89)^2+(1500*ABS(SIN(2*PI()*MOD(Calculator!$B$34/Calculator!$F$20,1)))*IF(MOD(Calculator!$B$34/Calculator!$F$20,1)&lt;0.5,-1,1))^2)),2))</f>
        <v>—</v>
      </c>
      <c r="GM89" s="253" t="str">
        <f aca="false">IF(OR(Calculator!$E$21&lt;&gt;"YES",Calculator!$B$34&lt;Calculator!$G$21),"—",ROUND((1+SQRT(((50*POWER(80,POWER(COS(PI()*MOD(Calculator!$B$34/Calculator!$F$21,1)),2))+MIN(500,MAX(30,100*EXP(-0.3*'VSWR Calculator'!$C$24)*(1+3*ABS(MOD('VSWR Calculator'!$C$23/Calculator!$F$21/2,1)-0.5))))/'VSWR Calculator'!$C$25)-$C89)^2+(1500*ABS(SIN(2*PI()*MOD(Calculator!$B$34/Calculator!$F$21,1)))*IF(MOD(Calculator!$B$34/Calculator!$F$21,1)&lt;0.5,-1,1))^2)/SQRT(((50*POWER(80,POWER(COS(PI()*MOD(Calculator!$B$34/Calculator!$F$21,1)),2))+MIN(500,MAX(30,100*EXP(-0.3*'VSWR Calculator'!$C$24)*(1+3*ABS(MOD('VSWR Calculator'!$C$23/Calculator!$F$21/2,1)-0.5))))/'VSWR Calculator'!$C$25)+$C89)^2+(1500*ABS(SIN(2*PI()*MOD(Calculator!$B$34/Calculator!$F$21,1)))*IF(MOD(Calculator!$B$34/Calculator!$F$21,1)&lt;0.5,-1,1))^2))/(1-SQRT(((50*POWER(80,POWER(COS(PI()*MOD(Calculator!$B$34/Calculator!$F$21,1)),2))+MIN(500,MAX(30,100*EXP(-0.3*'VSWR Calculator'!$C$24)*(1+3*ABS(MOD('VSWR Calculator'!$C$23/Calculator!$F$21/2,1)-0.5))))/'VSWR Calculator'!$C$25)-$C89)^2+(1500*ABS(SIN(2*PI()*MOD(Calculator!$B$34/Calculator!$F$21,1)))*IF(MOD(Calculator!$B$34/Calculator!$F$21,1)&lt;0.5,-1,1))^2)/SQRT(((50*POWER(80,POWER(COS(PI()*MOD(Calculator!$B$34/Calculator!$F$21,1)),2))+MIN(500,MAX(30,100*EXP(-0.3*'VSWR Calculator'!$C$24)*(1+3*ABS(MOD('VSWR Calculator'!$C$23/Calculator!$F$21/2,1)-0.5))))/'VSWR Calculator'!$C$25)+$C89)^2+(1500*ABS(SIN(2*PI()*MOD(Calculator!$B$34/Calculator!$F$21,1)))*IF(MOD(Calculator!$B$34/Calculator!$F$21,1)&lt;0.5,-1,1))^2)),2))</f>
        <v>—</v>
      </c>
      <c r="GN89" s="253" t="str">
        <f aca="false">IF(OR(Calculator!$E$22&lt;&gt;"YES",Calculator!$B$34&lt;Calculator!$G$22),"—",ROUND((1+SQRT(((50*POWER(80,POWER(COS(PI()*MOD(Calculator!$B$34/Calculator!$F$22,1)),2))+MIN(500,MAX(30,100*EXP(-0.3*'VSWR Calculator'!$C$24)*(1+3*ABS(MOD('VSWR Calculator'!$C$23/Calculator!$F$22/2,1)-0.5))))/'VSWR Calculator'!$C$25)-$C89)^2+(1500*ABS(SIN(2*PI()*MOD(Calculator!$B$34/Calculator!$F$22,1)))*IF(MOD(Calculator!$B$34/Calculator!$F$22,1)&lt;0.5,-1,1))^2)/SQRT(((50*POWER(80,POWER(COS(PI()*MOD(Calculator!$B$34/Calculator!$F$22,1)),2))+MIN(500,MAX(30,100*EXP(-0.3*'VSWR Calculator'!$C$24)*(1+3*ABS(MOD('VSWR Calculator'!$C$23/Calculator!$F$22/2,1)-0.5))))/'VSWR Calculator'!$C$25)+$C89)^2+(1500*ABS(SIN(2*PI()*MOD(Calculator!$B$34/Calculator!$F$22,1)))*IF(MOD(Calculator!$B$34/Calculator!$F$22,1)&lt;0.5,-1,1))^2))/(1-SQRT(((50*POWER(80,POWER(COS(PI()*MOD(Calculator!$B$34/Calculator!$F$22,1)),2))+MIN(500,MAX(30,100*EXP(-0.3*'VSWR Calculator'!$C$24)*(1+3*ABS(MOD('VSWR Calculator'!$C$23/Calculator!$F$22/2,1)-0.5))))/'VSWR Calculator'!$C$25)-$C89)^2+(1500*ABS(SIN(2*PI()*MOD(Calculator!$B$34/Calculator!$F$22,1)))*IF(MOD(Calculator!$B$34/Calculator!$F$22,1)&lt;0.5,-1,1))^2)/SQRT(((50*POWER(80,POWER(COS(PI()*MOD(Calculator!$B$34/Calculator!$F$22,1)),2))+MIN(500,MAX(30,100*EXP(-0.3*'VSWR Calculator'!$C$24)*(1+3*ABS(MOD('VSWR Calculator'!$C$23/Calculator!$F$22/2,1)-0.5))))/'VSWR Calculator'!$C$25)+$C89)^2+(1500*ABS(SIN(2*PI()*MOD(Calculator!$B$34/Calculator!$F$22,1)))*IF(MOD(Calculator!$B$34/Calculator!$F$22,1)&lt;0.5,-1,1))^2)),2))</f>
        <v>—</v>
      </c>
      <c r="GO89" s="253" t="n">
        <f aca="false">IFERROR(ROUND((IF(ISNUMBER(GD89),GD89,0)+IF(ISNUMBER(GE89),GE89,0)+IF(ISNUMBER(GF89),GF89,0)+IF(ISNUMBER(GG89),GG89,0)+IF(ISNUMBER(GH89),GH89,0)+IF(ISNUMBER(GI89),GI89,0)+IF(ISNUMBER(GJ89),GJ89,0)+IF(ISNUMBER(GK89),GK89,0)+IF(ISNUMBER(GL89),GL89,0)+IF(ISNUMBER(GM89),GM89,0)+IF(ISNUMBER(GN89),GN89,0))/(IF(ISNUMBER(GD89),1,0)+IF(ISNUMBER(GE89),1,0)+IF(ISNUMBER(GF89),1,0)+IF(ISNUMBER(GG89),1,0)+IF(ISNUMBER(GH89),1,0)+IF(ISNUMBER(GI89),1,0)+IF(ISNUMBER(GJ89),1,0)+IF(ISNUMBER(GK89),1,0)+IF(ISNUMBER(GL89),1,0)+IF(ISNUMBER(GM89),1,0)+IF(ISNUMBER(GN89),1,0)),4),"")</f>
        <v>16.62</v>
      </c>
      <c r="GP89" s="253" t="str">
        <f aca="false">IF(OR(Calculator!$E$12&lt;&gt;"YES",Calculator!$B$35&lt;Calculator!$G$12),"—",ROUND((1+SQRT(((50*POWER(80,POWER(COS(PI()*MOD(Calculator!$B$35/Calculator!$F$12,1)),2))+MIN(500,MAX(30,100*EXP(-0.3*'VSWR Calculator'!$C$24)*(1+3*ABS(MOD('VSWR Calculator'!$C$23/Calculator!$F$12/2,1)-0.5))))/'VSWR Calculator'!$C$25)-$C89)^2+(1500*ABS(SIN(2*PI()*MOD(Calculator!$B$35/Calculator!$F$12,1)))*IF(MOD(Calculator!$B$35/Calculator!$F$12,1)&lt;0.5,-1,1))^2)/SQRT(((50*POWER(80,POWER(COS(PI()*MOD(Calculator!$B$35/Calculator!$F$12,1)),2))+MIN(500,MAX(30,100*EXP(-0.3*'VSWR Calculator'!$C$24)*(1+3*ABS(MOD('VSWR Calculator'!$C$23/Calculator!$F$12/2,1)-0.5))))/'VSWR Calculator'!$C$25)+$C89)^2+(1500*ABS(SIN(2*PI()*MOD(Calculator!$B$35/Calculator!$F$12,1)))*IF(MOD(Calculator!$B$35/Calculator!$F$12,1)&lt;0.5,-1,1))^2))/(1-SQRT(((50*POWER(80,POWER(COS(PI()*MOD(Calculator!$B$35/Calculator!$F$12,1)),2))+MIN(500,MAX(30,100*EXP(-0.3*'VSWR Calculator'!$C$24)*(1+3*ABS(MOD('VSWR Calculator'!$C$23/Calculator!$F$12/2,1)-0.5))))/'VSWR Calculator'!$C$25)-$C89)^2+(1500*ABS(SIN(2*PI()*MOD(Calculator!$B$35/Calculator!$F$12,1)))*IF(MOD(Calculator!$B$35/Calculator!$F$12,1)&lt;0.5,-1,1))^2)/SQRT(((50*POWER(80,POWER(COS(PI()*MOD(Calculator!$B$35/Calculator!$F$12,1)),2))+MIN(500,MAX(30,100*EXP(-0.3*'VSWR Calculator'!$C$24)*(1+3*ABS(MOD('VSWR Calculator'!$C$23/Calculator!$F$12/2,1)-0.5))))/'VSWR Calculator'!$C$25)+$C89)^2+(1500*ABS(SIN(2*PI()*MOD(Calculator!$B$35/Calculator!$F$12,1)))*IF(MOD(Calculator!$B$35/Calculator!$F$12,1)&lt;0.5,-1,1))^2)),2))</f>
        <v>—</v>
      </c>
      <c r="GQ89" s="253" t="str">
        <f aca="false">IF(OR(Calculator!$E$13&lt;&gt;"YES",Calculator!$B$35&lt;Calculator!$G$13),"—",ROUND((1+SQRT(((50*POWER(80,POWER(COS(PI()*MOD(Calculator!$B$35/Calculator!$F$13,1)),2))+MIN(500,MAX(30,100*EXP(-0.3*'VSWR Calculator'!$C$24)*(1+3*ABS(MOD('VSWR Calculator'!$C$23/Calculator!$F$13/2,1)-0.5))))/'VSWR Calculator'!$C$25)-$C89)^2+(1500*ABS(SIN(2*PI()*MOD(Calculator!$B$35/Calculator!$F$13,1)))*IF(MOD(Calculator!$B$35/Calculator!$F$13,1)&lt;0.5,-1,1))^2)/SQRT(((50*POWER(80,POWER(COS(PI()*MOD(Calculator!$B$35/Calculator!$F$13,1)),2))+MIN(500,MAX(30,100*EXP(-0.3*'VSWR Calculator'!$C$24)*(1+3*ABS(MOD('VSWR Calculator'!$C$23/Calculator!$F$13/2,1)-0.5))))/'VSWR Calculator'!$C$25)+$C89)^2+(1500*ABS(SIN(2*PI()*MOD(Calculator!$B$35/Calculator!$F$13,1)))*IF(MOD(Calculator!$B$35/Calculator!$F$13,1)&lt;0.5,-1,1))^2))/(1-SQRT(((50*POWER(80,POWER(COS(PI()*MOD(Calculator!$B$35/Calculator!$F$13,1)),2))+MIN(500,MAX(30,100*EXP(-0.3*'VSWR Calculator'!$C$24)*(1+3*ABS(MOD('VSWR Calculator'!$C$23/Calculator!$F$13/2,1)-0.5))))/'VSWR Calculator'!$C$25)-$C89)^2+(1500*ABS(SIN(2*PI()*MOD(Calculator!$B$35/Calculator!$F$13,1)))*IF(MOD(Calculator!$B$35/Calculator!$F$13,1)&lt;0.5,-1,1))^2)/SQRT(((50*POWER(80,POWER(COS(PI()*MOD(Calculator!$B$35/Calculator!$F$13,1)),2))+MIN(500,MAX(30,100*EXP(-0.3*'VSWR Calculator'!$C$24)*(1+3*ABS(MOD('VSWR Calculator'!$C$23/Calculator!$F$13/2,1)-0.5))))/'VSWR Calculator'!$C$25)+$C89)^2+(1500*ABS(SIN(2*PI()*MOD(Calculator!$B$35/Calculator!$F$13,1)))*IF(MOD(Calculator!$B$35/Calculator!$F$13,1)&lt;0.5,-1,1))^2)),2))</f>
        <v>—</v>
      </c>
      <c r="GR89" s="253" t="str">
        <f aca="false">IF(OR(Calculator!$E$14&lt;&gt;"YES",Calculator!$B$35&lt;Calculator!$G$14),"—",ROUND((1+SQRT(((50*POWER(80,POWER(COS(PI()*MOD(Calculator!$B$35/Calculator!$F$14,1)),2))+MIN(500,MAX(30,100*EXP(-0.3*'VSWR Calculator'!$C$24)*(1+3*ABS(MOD('VSWR Calculator'!$C$23/Calculator!$F$14/2,1)-0.5))))/'VSWR Calculator'!$C$25)-$C89)^2+(1500*ABS(SIN(2*PI()*MOD(Calculator!$B$35/Calculator!$F$14,1)))*IF(MOD(Calculator!$B$35/Calculator!$F$14,1)&lt;0.5,-1,1))^2)/SQRT(((50*POWER(80,POWER(COS(PI()*MOD(Calculator!$B$35/Calculator!$F$14,1)),2))+MIN(500,MAX(30,100*EXP(-0.3*'VSWR Calculator'!$C$24)*(1+3*ABS(MOD('VSWR Calculator'!$C$23/Calculator!$F$14/2,1)-0.5))))/'VSWR Calculator'!$C$25)+$C89)^2+(1500*ABS(SIN(2*PI()*MOD(Calculator!$B$35/Calculator!$F$14,1)))*IF(MOD(Calculator!$B$35/Calculator!$F$14,1)&lt;0.5,-1,1))^2))/(1-SQRT(((50*POWER(80,POWER(COS(PI()*MOD(Calculator!$B$35/Calculator!$F$14,1)),2))+MIN(500,MAX(30,100*EXP(-0.3*'VSWR Calculator'!$C$24)*(1+3*ABS(MOD('VSWR Calculator'!$C$23/Calculator!$F$14/2,1)-0.5))))/'VSWR Calculator'!$C$25)-$C89)^2+(1500*ABS(SIN(2*PI()*MOD(Calculator!$B$35/Calculator!$F$14,1)))*IF(MOD(Calculator!$B$35/Calculator!$F$14,1)&lt;0.5,-1,1))^2)/SQRT(((50*POWER(80,POWER(COS(PI()*MOD(Calculator!$B$35/Calculator!$F$14,1)),2))+MIN(500,MAX(30,100*EXP(-0.3*'VSWR Calculator'!$C$24)*(1+3*ABS(MOD('VSWR Calculator'!$C$23/Calculator!$F$14/2,1)-0.5))))/'VSWR Calculator'!$C$25)+$C89)^2+(1500*ABS(SIN(2*PI()*MOD(Calculator!$B$35/Calculator!$F$14,1)))*IF(MOD(Calculator!$B$35/Calculator!$F$14,1)&lt;0.5,-1,1))^2)),2))</f>
        <v>—</v>
      </c>
      <c r="GS89" s="253" t="n">
        <f aca="false">IF(OR(Calculator!$E$15&lt;&gt;"YES",Calculator!$B$35&lt;Calculator!$G$15),"—",ROUND((1+SQRT(((50*POWER(80,POWER(COS(PI()*MOD(Calculator!$B$35/Calculator!$F$15,1)),2))+MIN(500,MAX(30,100*EXP(-0.3*'VSWR Calculator'!$C$24)*(1+3*ABS(MOD('VSWR Calculator'!$C$23/Calculator!$F$15/2,1)-0.5))))/'VSWR Calculator'!$C$25)-$C89)^2+(1500*ABS(SIN(2*PI()*MOD(Calculator!$B$35/Calculator!$F$15,1)))*IF(MOD(Calculator!$B$35/Calculator!$F$15,1)&lt;0.5,-1,1))^2)/SQRT(((50*POWER(80,POWER(COS(PI()*MOD(Calculator!$B$35/Calculator!$F$15,1)),2))+MIN(500,MAX(30,100*EXP(-0.3*'VSWR Calculator'!$C$24)*(1+3*ABS(MOD('VSWR Calculator'!$C$23/Calculator!$F$15/2,1)-0.5))))/'VSWR Calculator'!$C$25)+$C89)^2+(1500*ABS(SIN(2*PI()*MOD(Calculator!$B$35/Calculator!$F$15,1)))*IF(MOD(Calculator!$B$35/Calculator!$F$15,1)&lt;0.5,-1,1))^2))/(1-SQRT(((50*POWER(80,POWER(COS(PI()*MOD(Calculator!$B$35/Calculator!$F$15,1)),2))+MIN(500,MAX(30,100*EXP(-0.3*'VSWR Calculator'!$C$24)*(1+3*ABS(MOD('VSWR Calculator'!$C$23/Calculator!$F$15/2,1)-0.5))))/'VSWR Calculator'!$C$25)-$C89)^2+(1500*ABS(SIN(2*PI()*MOD(Calculator!$B$35/Calculator!$F$15,1)))*IF(MOD(Calculator!$B$35/Calculator!$F$15,1)&lt;0.5,-1,1))^2)/SQRT(((50*POWER(80,POWER(COS(PI()*MOD(Calculator!$B$35/Calculator!$F$15,1)),2))+MIN(500,MAX(30,100*EXP(-0.3*'VSWR Calculator'!$C$24)*(1+3*ABS(MOD('VSWR Calculator'!$C$23/Calculator!$F$15/2,1)-0.5))))/'VSWR Calculator'!$C$25)+$C89)^2+(1500*ABS(SIN(2*PI()*MOD(Calculator!$B$35/Calculator!$F$15,1)))*IF(MOD(Calculator!$B$35/Calculator!$F$15,1)&lt;0.5,-1,1))^2)),2))</f>
        <v>2.42</v>
      </c>
      <c r="GT89" s="253" t="str">
        <f aca="false">IF(OR(Calculator!$E$16&lt;&gt;"YES",Calculator!$B$35&lt;Calculator!$G$16),"—",ROUND((1+SQRT(((50*POWER(80,POWER(COS(PI()*MOD(Calculator!$B$35/Calculator!$F$16,1)),2))+MIN(500,MAX(30,100*EXP(-0.3*'VSWR Calculator'!$C$24)*(1+3*ABS(MOD('VSWR Calculator'!$C$23/Calculator!$F$16/2,1)-0.5))))/'VSWR Calculator'!$C$25)-$C89)^2+(1500*ABS(SIN(2*PI()*MOD(Calculator!$B$35/Calculator!$F$16,1)))*IF(MOD(Calculator!$B$35/Calculator!$F$16,1)&lt;0.5,-1,1))^2)/SQRT(((50*POWER(80,POWER(COS(PI()*MOD(Calculator!$B$35/Calculator!$F$16,1)),2))+MIN(500,MAX(30,100*EXP(-0.3*'VSWR Calculator'!$C$24)*(1+3*ABS(MOD('VSWR Calculator'!$C$23/Calculator!$F$16/2,1)-0.5))))/'VSWR Calculator'!$C$25)+$C89)^2+(1500*ABS(SIN(2*PI()*MOD(Calculator!$B$35/Calculator!$F$16,1)))*IF(MOD(Calculator!$B$35/Calculator!$F$16,1)&lt;0.5,-1,1))^2))/(1-SQRT(((50*POWER(80,POWER(COS(PI()*MOD(Calculator!$B$35/Calculator!$F$16,1)),2))+MIN(500,MAX(30,100*EXP(-0.3*'VSWR Calculator'!$C$24)*(1+3*ABS(MOD('VSWR Calculator'!$C$23/Calculator!$F$16/2,1)-0.5))))/'VSWR Calculator'!$C$25)-$C89)^2+(1500*ABS(SIN(2*PI()*MOD(Calculator!$B$35/Calculator!$F$16,1)))*IF(MOD(Calculator!$B$35/Calculator!$F$16,1)&lt;0.5,-1,1))^2)/SQRT(((50*POWER(80,POWER(COS(PI()*MOD(Calculator!$B$35/Calculator!$F$16,1)),2))+MIN(500,MAX(30,100*EXP(-0.3*'VSWR Calculator'!$C$24)*(1+3*ABS(MOD('VSWR Calculator'!$C$23/Calculator!$F$16/2,1)-0.5))))/'VSWR Calculator'!$C$25)+$C89)^2+(1500*ABS(SIN(2*PI()*MOD(Calculator!$B$35/Calculator!$F$16,1)))*IF(MOD(Calculator!$B$35/Calculator!$F$16,1)&lt;0.5,-1,1))^2)),2))</f>
        <v>—</v>
      </c>
      <c r="GU89" s="253" t="n">
        <f aca="false">IF(OR(Calculator!$E$17&lt;&gt;"YES",Calculator!$B$35&lt;Calculator!$G$17),"—",ROUND((1+SQRT(((50*POWER(80,POWER(COS(PI()*MOD(Calculator!$B$35/Calculator!$F$17,1)),2))+MIN(500,MAX(30,100*EXP(-0.3*'VSWR Calculator'!$C$24)*(1+3*ABS(MOD('VSWR Calculator'!$C$23/Calculator!$F$17/2,1)-0.5))))/'VSWR Calculator'!$C$25)-$C89)^2+(1500*ABS(SIN(2*PI()*MOD(Calculator!$B$35/Calculator!$F$17,1)))*IF(MOD(Calculator!$B$35/Calculator!$F$17,1)&lt;0.5,-1,1))^2)/SQRT(((50*POWER(80,POWER(COS(PI()*MOD(Calculator!$B$35/Calculator!$F$17,1)),2))+MIN(500,MAX(30,100*EXP(-0.3*'VSWR Calculator'!$C$24)*(1+3*ABS(MOD('VSWR Calculator'!$C$23/Calculator!$F$17/2,1)-0.5))))/'VSWR Calculator'!$C$25)+$C89)^2+(1500*ABS(SIN(2*PI()*MOD(Calculator!$B$35/Calculator!$F$17,1)))*IF(MOD(Calculator!$B$35/Calculator!$F$17,1)&lt;0.5,-1,1))^2))/(1-SQRT(((50*POWER(80,POWER(COS(PI()*MOD(Calculator!$B$35/Calculator!$F$17,1)),2))+MIN(500,MAX(30,100*EXP(-0.3*'VSWR Calculator'!$C$24)*(1+3*ABS(MOD('VSWR Calculator'!$C$23/Calculator!$F$17/2,1)-0.5))))/'VSWR Calculator'!$C$25)-$C89)^2+(1500*ABS(SIN(2*PI()*MOD(Calculator!$B$35/Calculator!$F$17,1)))*IF(MOD(Calculator!$B$35/Calculator!$F$17,1)&lt;0.5,-1,1))^2)/SQRT(((50*POWER(80,POWER(COS(PI()*MOD(Calculator!$B$35/Calculator!$F$17,1)),2))+MIN(500,MAX(30,100*EXP(-0.3*'VSWR Calculator'!$C$24)*(1+3*ABS(MOD('VSWR Calculator'!$C$23/Calculator!$F$17/2,1)-0.5))))/'VSWR Calculator'!$C$25)+$C89)^2+(1500*ABS(SIN(2*PI()*MOD(Calculator!$B$35/Calculator!$F$17,1)))*IF(MOD(Calculator!$B$35/Calculator!$F$17,1)&lt;0.5,-1,1))^2)),2))</f>
        <v>19.63</v>
      </c>
      <c r="GV89" s="253" t="str">
        <f aca="false">IF(OR(Calculator!$E$18&lt;&gt;"YES",Calculator!$B$35&lt;Calculator!$G$18),"—",ROUND((1+SQRT(((50*POWER(80,POWER(COS(PI()*MOD(Calculator!$B$35/Calculator!$F$18,1)),2))+MIN(500,MAX(30,100*EXP(-0.3*'VSWR Calculator'!$C$24)*(1+3*ABS(MOD('VSWR Calculator'!$C$23/Calculator!$F$18/2,1)-0.5))))/'VSWR Calculator'!$C$25)-$C89)^2+(1500*ABS(SIN(2*PI()*MOD(Calculator!$B$35/Calculator!$F$18,1)))*IF(MOD(Calculator!$B$35/Calculator!$F$18,1)&lt;0.5,-1,1))^2)/SQRT(((50*POWER(80,POWER(COS(PI()*MOD(Calculator!$B$35/Calculator!$F$18,1)),2))+MIN(500,MAX(30,100*EXP(-0.3*'VSWR Calculator'!$C$24)*(1+3*ABS(MOD('VSWR Calculator'!$C$23/Calculator!$F$18/2,1)-0.5))))/'VSWR Calculator'!$C$25)+$C89)^2+(1500*ABS(SIN(2*PI()*MOD(Calculator!$B$35/Calculator!$F$18,1)))*IF(MOD(Calculator!$B$35/Calculator!$F$18,1)&lt;0.5,-1,1))^2))/(1-SQRT(((50*POWER(80,POWER(COS(PI()*MOD(Calculator!$B$35/Calculator!$F$18,1)),2))+MIN(500,MAX(30,100*EXP(-0.3*'VSWR Calculator'!$C$24)*(1+3*ABS(MOD('VSWR Calculator'!$C$23/Calculator!$F$18/2,1)-0.5))))/'VSWR Calculator'!$C$25)-$C89)^2+(1500*ABS(SIN(2*PI()*MOD(Calculator!$B$35/Calculator!$F$18,1)))*IF(MOD(Calculator!$B$35/Calculator!$F$18,1)&lt;0.5,-1,1))^2)/SQRT(((50*POWER(80,POWER(COS(PI()*MOD(Calculator!$B$35/Calculator!$F$18,1)),2))+MIN(500,MAX(30,100*EXP(-0.3*'VSWR Calculator'!$C$24)*(1+3*ABS(MOD('VSWR Calculator'!$C$23/Calculator!$F$18/2,1)-0.5))))/'VSWR Calculator'!$C$25)+$C89)^2+(1500*ABS(SIN(2*PI()*MOD(Calculator!$B$35/Calculator!$F$18,1)))*IF(MOD(Calculator!$B$35/Calculator!$F$18,1)&lt;0.5,-1,1))^2)),2))</f>
        <v>—</v>
      </c>
      <c r="GW89" s="253" t="str">
        <f aca="false">IF(OR(Calculator!$E$19&lt;&gt;"YES",Calculator!$B$35&lt;Calculator!$G$19),"—",ROUND((1+SQRT(((50*POWER(80,POWER(COS(PI()*MOD(Calculator!$B$35/Calculator!$F$19,1)),2))+MIN(500,MAX(30,100*EXP(-0.3*'VSWR Calculator'!$C$24)*(1+3*ABS(MOD('VSWR Calculator'!$C$23/Calculator!$F$19/2,1)-0.5))))/'VSWR Calculator'!$C$25)-$C89)^2+(1500*ABS(SIN(2*PI()*MOD(Calculator!$B$35/Calculator!$F$19,1)))*IF(MOD(Calculator!$B$35/Calculator!$F$19,1)&lt;0.5,-1,1))^2)/SQRT(((50*POWER(80,POWER(COS(PI()*MOD(Calculator!$B$35/Calculator!$F$19,1)),2))+MIN(500,MAX(30,100*EXP(-0.3*'VSWR Calculator'!$C$24)*(1+3*ABS(MOD('VSWR Calculator'!$C$23/Calculator!$F$19/2,1)-0.5))))/'VSWR Calculator'!$C$25)+$C89)^2+(1500*ABS(SIN(2*PI()*MOD(Calculator!$B$35/Calculator!$F$19,1)))*IF(MOD(Calculator!$B$35/Calculator!$F$19,1)&lt;0.5,-1,1))^2))/(1-SQRT(((50*POWER(80,POWER(COS(PI()*MOD(Calculator!$B$35/Calculator!$F$19,1)),2))+MIN(500,MAX(30,100*EXP(-0.3*'VSWR Calculator'!$C$24)*(1+3*ABS(MOD('VSWR Calculator'!$C$23/Calculator!$F$19/2,1)-0.5))))/'VSWR Calculator'!$C$25)-$C89)^2+(1500*ABS(SIN(2*PI()*MOD(Calculator!$B$35/Calculator!$F$19,1)))*IF(MOD(Calculator!$B$35/Calculator!$F$19,1)&lt;0.5,-1,1))^2)/SQRT(((50*POWER(80,POWER(COS(PI()*MOD(Calculator!$B$35/Calculator!$F$19,1)),2))+MIN(500,MAX(30,100*EXP(-0.3*'VSWR Calculator'!$C$24)*(1+3*ABS(MOD('VSWR Calculator'!$C$23/Calculator!$F$19/2,1)-0.5))))/'VSWR Calculator'!$C$25)+$C89)^2+(1500*ABS(SIN(2*PI()*MOD(Calculator!$B$35/Calculator!$F$19,1)))*IF(MOD(Calculator!$B$35/Calculator!$F$19,1)&lt;0.5,-1,1))^2)),2))</f>
        <v>—</v>
      </c>
      <c r="GX89" s="253" t="str">
        <f aca="false">IF(OR(Calculator!$E$20&lt;&gt;"YES",Calculator!$B$35&lt;Calculator!$G$20),"—",ROUND((1+SQRT(((50*POWER(80,POWER(COS(PI()*MOD(Calculator!$B$35/Calculator!$F$20,1)),2))+MIN(500,MAX(30,100*EXP(-0.3*'VSWR Calculator'!$C$24)*(1+3*ABS(MOD('VSWR Calculator'!$C$23/Calculator!$F$20/2,1)-0.5))))/'VSWR Calculator'!$C$25)-$C89)^2+(1500*ABS(SIN(2*PI()*MOD(Calculator!$B$35/Calculator!$F$20,1)))*IF(MOD(Calculator!$B$35/Calculator!$F$20,1)&lt;0.5,-1,1))^2)/SQRT(((50*POWER(80,POWER(COS(PI()*MOD(Calculator!$B$35/Calculator!$F$20,1)),2))+MIN(500,MAX(30,100*EXP(-0.3*'VSWR Calculator'!$C$24)*(1+3*ABS(MOD('VSWR Calculator'!$C$23/Calculator!$F$20/2,1)-0.5))))/'VSWR Calculator'!$C$25)+$C89)^2+(1500*ABS(SIN(2*PI()*MOD(Calculator!$B$35/Calculator!$F$20,1)))*IF(MOD(Calculator!$B$35/Calculator!$F$20,1)&lt;0.5,-1,1))^2))/(1-SQRT(((50*POWER(80,POWER(COS(PI()*MOD(Calculator!$B$35/Calculator!$F$20,1)),2))+MIN(500,MAX(30,100*EXP(-0.3*'VSWR Calculator'!$C$24)*(1+3*ABS(MOD('VSWR Calculator'!$C$23/Calculator!$F$20/2,1)-0.5))))/'VSWR Calculator'!$C$25)-$C89)^2+(1500*ABS(SIN(2*PI()*MOD(Calculator!$B$35/Calculator!$F$20,1)))*IF(MOD(Calculator!$B$35/Calculator!$F$20,1)&lt;0.5,-1,1))^2)/SQRT(((50*POWER(80,POWER(COS(PI()*MOD(Calculator!$B$35/Calculator!$F$20,1)),2))+MIN(500,MAX(30,100*EXP(-0.3*'VSWR Calculator'!$C$24)*(1+3*ABS(MOD('VSWR Calculator'!$C$23/Calculator!$F$20/2,1)-0.5))))/'VSWR Calculator'!$C$25)+$C89)^2+(1500*ABS(SIN(2*PI()*MOD(Calculator!$B$35/Calculator!$F$20,1)))*IF(MOD(Calculator!$B$35/Calculator!$F$20,1)&lt;0.5,-1,1))^2)),2))</f>
        <v>—</v>
      </c>
      <c r="GY89" s="253" t="str">
        <f aca="false">IF(OR(Calculator!$E$21&lt;&gt;"YES",Calculator!$B$35&lt;Calculator!$G$21),"—",ROUND((1+SQRT(((50*POWER(80,POWER(COS(PI()*MOD(Calculator!$B$35/Calculator!$F$21,1)),2))+MIN(500,MAX(30,100*EXP(-0.3*'VSWR Calculator'!$C$24)*(1+3*ABS(MOD('VSWR Calculator'!$C$23/Calculator!$F$21/2,1)-0.5))))/'VSWR Calculator'!$C$25)-$C89)^2+(1500*ABS(SIN(2*PI()*MOD(Calculator!$B$35/Calculator!$F$21,1)))*IF(MOD(Calculator!$B$35/Calculator!$F$21,1)&lt;0.5,-1,1))^2)/SQRT(((50*POWER(80,POWER(COS(PI()*MOD(Calculator!$B$35/Calculator!$F$21,1)),2))+MIN(500,MAX(30,100*EXP(-0.3*'VSWR Calculator'!$C$24)*(1+3*ABS(MOD('VSWR Calculator'!$C$23/Calculator!$F$21/2,1)-0.5))))/'VSWR Calculator'!$C$25)+$C89)^2+(1500*ABS(SIN(2*PI()*MOD(Calculator!$B$35/Calculator!$F$21,1)))*IF(MOD(Calculator!$B$35/Calculator!$F$21,1)&lt;0.5,-1,1))^2))/(1-SQRT(((50*POWER(80,POWER(COS(PI()*MOD(Calculator!$B$35/Calculator!$F$21,1)),2))+MIN(500,MAX(30,100*EXP(-0.3*'VSWR Calculator'!$C$24)*(1+3*ABS(MOD('VSWR Calculator'!$C$23/Calculator!$F$21/2,1)-0.5))))/'VSWR Calculator'!$C$25)-$C89)^2+(1500*ABS(SIN(2*PI()*MOD(Calculator!$B$35/Calculator!$F$21,1)))*IF(MOD(Calculator!$B$35/Calculator!$F$21,1)&lt;0.5,-1,1))^2)/SQRT(((50*POWER(80,POWER(COS(PI()*MOD(Calculator!$B$35/Calculator!$F$21,1)),2))+MIN(500,MAX(30,100*EXP(-0.3*'VSWR Calculator'!$C$24)*(1+3*ABS(MOD('VSWR Calculator'!$C$23/Calculator!$F$21/2,1)-0.5))))/'VSWR Calculator'!$C$25)+$C89)^2+(1500*ABS(SIN(2*PI()*MOD(Calculator!$B$35/Calculator!$F$21,1)))*IF(MOD(Calculator!$B$35/Calculator!$F$21,1)&lt;0.5,-1,1))^2)),2))</f>
        <v>—</v>
      </c>
      <c r="GZ89" s="253" t="str">
        <f aca="false">IF(OR(Calculator!$E$22&lt;&gt;"YES",Calculator!$B$35&lt;Calculator!$G$22),"—",ROUND((1+SQRT(((50*POWER(80,POWER(COS(PI()*MOD(Calculator!$B$35/Calculator!$F$22,1)),2))+MIN(500,MAX(30,100*EXP(-0.3*'VSWR Calculator'!$C$24)*(1+3*ABS(MOD('VSWR Calculator'!$C$23/Calculator!$F$22/2,1)-0.5))))/'VSWR Calculator'!$C$25)-$C89)^2+(1500*ABS(SIN(2*PI()*MOD(Calculator!$B$35/Calculator!$F$22,1)))*IF(MOD(Calculator!$B$35/Calculator!$F$22,1)&lt;0.5,-1,1))^2)/SQRT(((50*POWER(80,POWER(COS(PI()*MOD(Calculator!$B$35/Calculator!$F$22,1)),2))+MIN(500,MAX(30,100*EXP(-0.3*'VSWR Calculator'!$C$24)*(1+3*ABS(MOD('VSWR Calculator'!$C$23/Calculator!$F$22/2,1)-0.5))))/'VSWR Calculator'!$C$25)+$C89)^2+(1500*ABS(SIN(2*PI()*MOD(Calculator!$B$35/Calculator!$F$22,1)))*IF(MOD(Calculator!$B$35/Calculator!$F$22,1)&lt;0.5,-1,1))^2))/(1-SQRT(((50*POWER(80,POWER(COS(PI()*MOD(Calculator!$B$35/Calculator!$F$22,1)),2))+MIN(500,MAX(30,100*EXP(-0.3*'VSWR Calculator'!$C$24)*(1+3*ABS(MOD('VSWR Calculator'!$C$23/Calculator!$F$22/2,1)-0.5))))/'VSWR Calculator'!$C$25)-$C89)^2+(1500*ABS(SIN(2*PI()*MOD(Calculator!$B$35/Calculator!$F$22,1)))*IF(MOD(Calculator!$B$35/Calculator!$F$22,1)&lt;0.5,-1,1))^2)/SQRT(((50*POWER(80,POWER(COS(PI()*MOD(Calculator!$B$35/Calculator!$F$22,1)),2))+MIN(500,MAX(30,100*EXP(-0.3*'VSWR Calculator'!$C$24)*(1+3*ABS(MOD('VSWR Calculator'!$C$23/Calculator!$F$22/2,1)-0.5))))/'VSWR Calculator'!$C$25)+$C89)^2+(1500*ABS(SIN(2*PI()*MOD(Calculator!$B$35/Calculator!$F$22,1)))*IF(MOD(Calculator!$B$35/Calculator!$F$22,1)&lt;0.5,-1,1))^2)),2))</f>
        <v>—</v>
      </c>
      <c r="HA89" s="253" t="n">
        <f aca="false">IFERROR(ROUND((IF(ISNUMBER(GP89),GP89,0)+IF(ISNUMBER(GQ89),GQ89,0)+IF(ISNUMBER(GR89),GR89,0)+IF(ISNUMBER(GS89),GS89,0)+IF(ISNUMBER(GT89),GT89,0)+IF(ISNUMBER(GU89),GU89,0)+IF(ISNUMBER(GV89),GV89,0)+IF(ISNUMBER(GW89),GW89,0)+IF(ISNUMBER(GX89),GX89,0)+IF(ISNUMBER(GY89),GY89,0)+IF(ISNUMBER(GZ89),GZ89,0))/(IF(ISNUMBER(GP89),1,0)+IF(ISNUMBER(GQ89),1,0)+IF(ISNUMBER(GR89),1,0)+IF(ISNUMBER(GS89),1,0)+IF(ISNUMBER(GT89),1,0)+IF(ISNUMBER(GU89),1,0)+IF(ISNUMBER(GV89),1,0)+IF(ISNUMBER(GW89),1,0)+IF(ISNUMBER(GX89),1,0)+IF(ISNUMBER(GY89),1,0)+IF(ISNUMBER(GZ89),1,0)),4),"")</f>
        <v>11.025</v>
      </c>
      <c r="HB89" s="253" t="str">
        <f aca="false">IF(OR(Calculator!$E$12&lt;&gt;"YES",Calculator!$B$36&lt;Calculator!$G$12),"—",ROUND((1+SQRT(((50*POWER(80,POWER(COS(PI()*MOD(Calculator!$B$36/Calculator!$F$12,1)),2))+MIN(500,MAX(30,100*EXP(-0.3*'VSWR Calculator'!$C$24)*(1+3*ABS(MOD('VSWR Calculator'!$C$23/Calculator!$F$12/2,1)-0.5))))/'VSWR Calculator'!$C$25)-$C89)^2+(1500*ABS(SIN(2*PI()*MOD(Calculator!$B$36/Calculator!$F$12,1)))*IF(MOD(Calculator!$B$36/Calculator!$F$12,1)&lt;0.5,-1,1))^2)/SQRT(((50*POWER(80,POWER(COS(PI()*MOD(Calculator!$B$36/Calculator!$F$12,1)),2))+MIN(500,MAX(30,100*EXP(-0.3*'VSWR Calculator'!$C$24)*(1+3*ABS(MOD('VSWR Calculator'!$C$23/Calculator!$F$12/2,1)-0.5))))/'VSWR Calculator'!$C$25)+$C89)^2+(1500*ABS(SIN(2*PI()*MOD(Calculator!$B$36/Calculator!$F$12,1)))*IF(MOD(Calculator!$B$36/Calculator!$F$12,1)&lt;0.5,-1,1))^2))/(1-SQRT(((50*POWER(80,POWER(COS(PI()*MOD(Calculator!$B$36/Calculator!$F$12,1)),2))+MIN(500,MAX(30,100*EXP(-0.3*'VSWR Calculator'!$C$24)*(1+3*ABS(MOD('VSWR Calculator'!$C$23/Calculator!$F$12/2,1)-0.5))))/'VSWR Calculator'!$C$25)-$C89)^2+(1500*ABS(SIN(2*PI()*MOD(Calculator!$B$36/Calculator!$F$12,1)))*IF(MOD(Calculator!$B$36/Calculator!$F$12,1)&lt;0.5,-1,1))^2)/SQRT(((50*POWER(80,POWER(COS(PI()*MOD(Calculator!$B$36/Calculator!$F$12,1)),2))+MIN(500,MAX(30,100*EXP(-0.3*'VSWR Calculator'!$C$24)*(1+3*ABS(MOD('VSWR Calculator'!$C$23/Calculator!$F$12/2,1)-0.5))))/'VSWR Calculator'!$C$25)+$C89)^2+(1500*ABS(SIN(2*PI()*MOD(Calculator!$B$36/Calculator!$F$12,1)))*IF(MOD(Calculator!$B$36/Calculator!$F$12,1)&lt;0.5,-1,1))^2)),2))</f>
        <v>—</v>
      </c>
      <c r="HC89" s="253" t="str">
        <f aca="false">IF(OR(Calculator!$E$13&lt;&gt;"YES",Calculator!$B$36&lt;Calculator!$G$13),"—",ROUND((1+SQRT(((50*POWER(80,POWER(COS(PI()*MOD(Calculator!$B$36/Calculator!$F$13,1)),2))+MIN(500,MAX(30,100*EXP(-0.3*'VSWR Calculator'!$C$24)*(1+3*ABS(MOD('VSWR Calculator'!$C$23/Calculator!$F$13/2,1)-0.5))))/'VSWR Calculator'!$C$25)-$C89)^2+(1500*ABS(SIN(2*PI()*MOD(Calculator!$B$36/Calculator!$F$13,1)))*IF(MOD(Calculator!$B$36/Calculator!$F$13,1)&lt;0.5,-1,1))^2)/SQRT(((50*POWER(80,POWER(COS(PI()*MOD(Calculator!$B$36/Calculator!$F$13,1)),2))+MIN(500,MAX(30,100*EXP(-0.3*'VSWR Calculator'!$C$24)*(1+3*ABS(MOD('VSWR Calculator'!$C$23/Calculator!$F$13/2,1)-0.5))))/'VSWR Calculator'!$C$25)+$C89)^2+(1500*ABS(SIN(2*PI()*MOD(Calculator!$B$36/Calculator!$F$13,1)))*IF(MOD(Calculator!$B$36/Calculator!$F$13,1)&lt;0.5,-1,1))^2))/(1-SQRT(((50*POWER(80,POWER(COS(PI()*MOD(Calculator!$B$36/Calculator!$F$13,1)),2))+MIN(500,MAX(30,100*EXP(-0.3*'VSWR Calculator'!$C$24)*(1+3*ABS(MOD('VSWR Calculator'!$C$23/Calculator!$F$13/2,1)-0.5))))/'VSWR Calculator'!$C$25)-$C89)^2+(1500*ABS(SIN(2*PI()*MOD(Calculator!$B$36/Calculator!$F$13,1)))*IF(MOD(Calculator!$B$36/Calculator!$F$13,1)&lt;0.5,-1,1))^2)/SQRT(((50*POWER(80,POWER(COS(PI()*MOD(Calculator!$B$36/Calculator!$F$13,1)),2))+MIN(500,MAX(30,100*EXP(-0.3*'VSWR Calculator'!$C$24)*(1+3*ABS(MOD('VSWR Calculator'!$C$23/Calculator!$F$13/2,1)-0.5))))/'VSWR Calculator'!$C$25)+$C89)^2+(1500*ABS(SIN(2*PI()*MOD(Calculator!$B$36/Calculator!$F$13,1)))*IF(MOD(Calculator!$B$36/Calculator!$F$13,1)&lt;0.5,-1,1))^2)),2))</f>
        <v>—</v>
      </c>
      <c r="HD89" s="253" t="str">
        <f aca="false">IF(OR(Calculator!$E$14&lt;&gt;"YES",Calculator!$B$36&lt;Calculator!$G$14),"—",ROUND((1+SQRT(((50*POWER(80,POWER(COS(PI()*MOD(Calculator!$B$36/Calculator!$F$14,1)),2))+MIN(500,MAX(30,100*EXP(-0.3*'VSWR Calculator'!$C$24)*(1+3*ABS(MOD('VSWR Calculator'!$C$23/Calculator!$F$14/2,1)-0.5))))/'VSWR Calculator'!$C$25)-$C89)^2+(1500*ABS(SIN(2*PI()*MOD(Calculator!$B$36/Calculator!$F$14,1)))*IF(MOD(Calculator!$B$36/Calculator!$F$14,1)&lt;0.5,-1,1))^2)/SQRT(((50*POWER(80,POWER(COS(PI()*MOD(Calculator!$B$36/Calculator!$F$14,1)),2))+MIN(500,MAX(30,100*EXP(-0.3*'VSWR Calculator'!$C$24)*(1+3*ABS(MOD('VSWR Calculator'!$C$23/Calculator!$F$14/2,1)-0.5))))/'VSWR Calculator'!$C$25)+$C89)^2+(1500*ABS(SIN(2*PI()*MOD(Calculator!$B$36/Calculator!$F$14,1)))*IF(MOD(Calculator!$B$36/Calculator!$F$14,1)&lt;0.5,-1,1))^2))/(1-SQRT(((50*POWER(80,POWER(COS(PI()*MOD(Calculator!$B$36/Calculator!$F$14,1)),2))+MIN(500,MAX(30,100*EXP(-0.3*'VSWR Calculator'!$C$24)*(1+3*ABS(MOD('VSWR Calculator'!$C$23/Calculator!$F$14/2,1)-0.5))))/'VSWR Calculator'!$C$25)-$C89)^2+(1500*ABS(SIN(2*PI()*MOD(Calculator!$B$36/Calculator!$F$14,1)))*IF(MOD(Calculator!$B$36/Calculator!$F$14,1)&lt;0.5,-1,1))^2)/SQRT(((50*POWER(80,POWER(COS(PI()*MOD(Calculator!$B$36/Calculator!$F$14,1)),2))+MIN(500,MAX(30,100*EXP(-0.3*'VSWR Calculator'!$C$24)*(1+3*ABS(MOD('VSWR Calculator'!$C$23/Calculator!$F$14/2,1)-0.5))))/'VSWR Calculator'!$C$25)+$C89)^2+(1500*ABS(SIN(2*PI()*MOD(Calculator!$B$36/Calculator!$F$14,1)))*IF(MOD(Calculator!$B$36/Calculator!$F$14,1)&lt;0.5,-1,1))^2)),2))</f>
        <v>—</v>
      </c>
      <c r="HE89" s="253" t="n">
        <f aca="false">IF(OR(Calculator!$E$15&lt;&gt;"YES",Calculator!$B$36&lt;Calculator!$G$15),"—",ROUND((1+SQRT(((50*POWER(80,POWER(COS(PI()*MOD(Calculator!$B$36/Calculator!$F$15,1)),2))+MIN(500,MAX(30,100*EXP(-0.3*'VSWR Calculator'!$C$24)*(1+3*ABS(MOD('VSWR Calculator'!$C$23/Calculator!$F$15/2,1)-0.5))))/'VSWR Calculator'!$C$25)-$C89)^2+(1500*ABS(SIN(2*PI()*MOD(Calculator!$B$36/Calculator!$F$15,1)))*IF(MOD(Calculator!$B$36/Calculator!$F$15,1)&lt;0.5,-1,1))^2)/SQRT(((50*POWER(80,POWER(COS(PI()*MOD(Calculator!$B$36/Calculator!$F$15,1)),2))+MIN(500,MAX(30,100*EXP(-0.3*'VSWR Calculator'!$C$24)*(1+3*ABS(MOD('VSWR Calculator'!$C$23/Calculator!$F$15/2,1)-0.5))))/'VSWR Calculator'!$C$25)+$C89)^2+(1500*ABS(SIN(2*PI()*MOD(Calculator!$B$36/Calculator!$F$15,1)))*IF(MOD(Calculator!$B$36/Calculator!$F$15,1)&lt;0.5,-1,1))^2))/(1-SQRT(((50*POWER(80,POWER(COS(PI()*MOD(Calculator!$B$36/Calculator!$F$15,1)),2))+MIN(500,MAX(30,100*EXP(-0.3*'VSWR Calculator'!$C$24)*(1+3*ABS(MOD('VSWR Calculator'!$C$23/Calculator!$F$15/2,1)-0.5))))/'VSWR Calculator'!$C$25)-$C89)^2+(1500*ABS(SIN(2*PI()*MOD(Calculator!$B$36/Calculator!$F$15,1)))*IF(MOD(Calculator!$B$36/Calculator!$F$15,1)&lt;0.5,-1,1))^2)/SQRT(((50*POWER(80,POWER(COS(PI()*MOD(Calculator!$B$36/Calculator!$F$15,1)),2))+MIN(500,MAX(30,100*EXP(-0.3*'VSWR Calculator'!$C$24)*(1+3*ABS(MOD('VSWR Calculator'!$C$23/Calculator!$F$15/2,1)-0.5))))/'VSWR Calculator'!$C$25)+$C89)^2+(1500*ABS(SIN(2*PI()*MOD(Calculator!$B$36/Calculator!$F$15,1)))*IF(MOD(Calculator!$B$36/Calculator!$F$15,1)&lt;0.5,-1,1))^2)),2))</f>
        <v>16.3</v>
      </c>
      <c r="HF89" s="253" t="str">
        <f aca="false">IF(OR(Calculator!$E$16&lt;&gt;"YES",Calculator!$B$36&lt;Calculator!$G$16),"—",ROUND((1+SQRT(((50*POWER(80,POWER(COS(PI()*MOD(Calculator!$B$36/Calculator!$F$16,1)),2))+MIN(500,MAX(30,100*EXP(-0.3*'VSWR Calculator'!$C$24)*(1+3*ABS(MOD('VSWR Calculator'!$C$23/Calculator!$F$16/2,1)-0.5))))/'VSWR Calculator'!$C$25)-$C89)^2+(1500*ABS(SIN(2*PI()*MOD(Calculator!$B$36/Calculator!$F$16,1)))*IF(MOD(Calculator!$B$36/Calculator!$F$16,1)&lt;0.5,-1,1))^2)/SQRT(((50*POWER(80,POWER(COS(PI()*MOD(Calculator!$B$36/Calculator!$F$16,1)),2))+MIN(500,MAX(30,100*EXP(-0.3*'VSWR Calculator'!$C$24)*(1+3*ABS(MOD('VSWR Calculator'!$C$23/Calculator!$F$16/2,1)-0.5))))/'VSWR Calculator'!$C$25)+$C89)^2+(1500*ABS(SIN(2*PI()*MOD(Calculator!$B$36/Calculator!$F$16,1)))*IF(MOD(Calculator!$B$36/Calculator!$F$16,1)&lt;0.5,-1,1))^2))/(1-SQRT(((50*POWER(80,POWER(COS(PI()*MOD(Calculator!$B$36/Calculator!$F$16,1)),2))+MIN(500,MAX(30,100*EXP(-0.3*'VSWR Calculator'!$C$24)*(1+3*ABS(MOD('VSWR Calculator'!$C$23/Calculator!$F$16/2,1)-0.5))))/'VSWR Calculator'!$C$25)-$C89)^2+(1500*ABS(SIN(2*PI()*MOD(Calculator!$B$36/Calculator!$F$16,1)))*IF(MOD(Calculator!$B$36/Calculator!$F$16,1)&lt;0.5,-1,1))^2)/SQRT(((50*POWER(80,POWER(COS(PI()*MOD(Calculator!$B$36/Calculator!$F$16,1)),2))+MIN(500,MAX(30,100*EXP(-0.3*'VSWR Calculator'!$C$24)*(1+3*ABS(MOD('VSWR Calculator'!$C$23/Calculator!$F$16/2,1)-0.5))))/'VSWR Calculator'!$C$25)+$C89)^2+(1500*ABS(SIN(2*PI()*MOD(Calculator!$B$36/Calculator!$F$16,1)))*IF(MOD(Calculator!$B$36/Calculator!$F$16,1)&lt;0.5,-1,1))^2)),2))</f>
        <v>—</v>
      </c>
      <c r="HG89" s="253" t="n">
        <f aca="false">IF(OR(Calculator!$E$17&lt;&gt;"YES",Calculator!$B$36&lt;Calculator!$G$17),"—",ROUND((1+SQRT(((50*POWER(80,POWER(COS(PI()*MOD(Calculator!$B$36/Calculator!$F$17,1)),2))+MIN(500,MAX(30,100*EXP(-0.3*'VSWR Calculator'!$C$24)*(1+3*ABS(MOD('VSWR Calculator'!$C$23/Calculator!$F$17/2,1)-0.5))))/'VSWR Calculator'!$C$25)-$C89)^2+(1500*ABS(SIN(2*PI()*MOD(Calculator!$B$36/Calculator!$F$17,1)))*IF(MOD(Calculator!$B$36/Calculator!$F$17,1)&lt;0.5,-1,1))^2)/SQRT(((50*POWER(80,POWER(COS(PI()*MOD(Calculator!$B$36/Calculator!$F$17,1)),2))+MIN(500,MAX(30,100*EXP(-0.3*'VSWR Calculator'!$C$24)*(1+3*ABS(MOD('VSWR Calculator'!$C$23/Calculator!$F$17/2,1)-0.5))))/'VSWR Calculator'!$C$25)+$C89)^2+(1500*ABS(SIN(2*PI()*MOD(Calculator!$B$36/Calculator!$F$17,1)))*IF(MOD(Calculator!$B$36/Calculator!$F$17,1)&lt;0.5,-1,1))^2))/(1-SQRT(((50*POWER(80,POWER(COS(PI()*MOD(Calculator!$B$36/Calculator!$F$17,1)),2))+MIN(500,MAX(30,100*EXP(-0.3*'VSWR Calculator'!$C$24)*(1+3*ABS(MOD('VSWR Calculator'!$C$23/Calculator!$F$17/2,1)-0.5))))/'VSWR Calculator'!$C$25)-$C89)^2+(1500*ABS(SIN(2*PI()*MOD(Calculator!$B$36/Calculator!$F$17,1)))*IF(MOD(Calculator!$B$36/Calculator!$F$17,1)&lt;0.5,-1,1))^2)/SQRT(((50*POWER(80,POWER(COS(PI()*MOD(Calculator!$B$36/Calculator!$F$17,1)),2))+MIN(500,MAX(30,100*EXP(-0.3*'VSWR Calculator'!$C$24)*(1+3*ABS(MOD('VSWR Calculator'!$C$23/Calculator!$F$17/2,1)-0.5))))/'VSWR Calculator'!$C$25)+$C89)^2+(1500*ABS(SIN(2*PI()*MOD(Calculator!$B$36/Calculator!$F$17,1)))*IF(MOD(Calculator!$B$36/Calculator!$F$17,1)&lt;0.5,-1,1))^2)),2))</f>
        <v>20.29</v>
      </c>
      <c r="HH89" s="253" t="str">
        <f aca="false">IF(OR(Calculator!$E$18&lt;&gt;"YES",Calculator!$B$36&lt;Calculator!$G$18),"—",ROUND((1+SQRT(((50*POWER(80,POWER(COS(PI()*MOD(Calculator!$B$36/Calculator!$F$18,1)),2))+MIN(500,MAX(30,100*EXP(-0.3*'VSWR Calculator'!$C$24)*(1+3*ABS(MOD('VSWR Calculator'!$C$23/Calculator!$F$18/2,1)-0.5))))/'VSWR Calculator'!$C$25)-$C89)^2+(1500*ABS(SIN(2*PI()*MOD(Calculator!$B$36/Calculator!$F$18,1)))*IF(MOD(Calculator!$B$36/Calculator!$F$18,1)&lt;0.5,-1,1))^2)/SQRT(((50*POWER(80,POWER(COS(PI()*MOD(Calculator!$B$36/Calculator!$F$18,1)),2))+MIN(500,MAX(30,100*EXP(-0.3*'VSWR Calculator'!$C$24)*(1+3*ABS(MOD('VSWR Calculator'!$C$23/Calculator!$F$18/2,1)-0.5))))/'VSWR Calculator'!$C$25)+$C89)^2+(1500*ABS(SIN(2*PI()*MOD(Calculator!$B$36/Calculator!$F$18,1)))*IF(MOD(Calculator!$B$36/Calculator!$F$18,1)&lt;0.5,-1,1))^2))/(1-SQRT(((50*POWER(80,POWER(COS(PI()*MOD(Calculator!$B$36/Calculator!$F$18,1)),2))+MIN(500,MAX(30,100*EXP(-0.3*'VSWR Calculator'!$C$24)*(1+3*ABS(MOD('VSWR Calculator'!$C$23/Calculator!$F$18/2,1)-0.5))))/'VSWR Calculator'!$C$25)-$C89)^2+(1500*ABS(SIN(2*PI()*MOD(Calculator!$B$36/Calculator!$F$18,1)))*IF(MOD(Calculator!$B$36/Calculator!$F$18,1)&lt;0.5,-1,1))^2)/SQRT(((50*POWER(80,POWER(COS(PI()*MOD(Calculator!$B$36/Calculator!$F$18,1)),2))+MIN(500,MAX(30,100*EXP(-0.3*'VSWR Calculator'!$C$24)*(1+3*ABS(MOD('VSWR Calculator'!$C$23/Calculator!$F$18/2,1)-0.5))))/'VSWR Calculator'!$C$25)+$C89)^2+(1500*ABS(SIN(2*PI()*MOD(Calculator!$B$36/Calculator!$F$18,1)))*IF(MOD(Calculator!$B$36/Calculator!$F$18,1)&lt;0.5,-1,1))^2)),2))</f>
        <v>—</v>
      </c>
      <c r="HI89" s="253" t="str">
        <f aca="false">IF(OR(Calculator!$E$19&lt;&gt;"YES",Calculator!$B$36&lt;Calculator!$G$19),"—",ROUND((1+SQRT(((50*POWER(80,POWER(COS(PI()*MOD(Calculator!$B$36/Calculator!$F$19,1)),2))+MIN(500,MAX(30,100*EXP(-0.3*'VSWR Calculator'!$C$24)*(1+3*ABS(MOD('VSWR Calculator'!$C$23/Calculator!$F$19/2,1)-0.5))))/'VSWR Calculator'!$C$25)-$C89)^2+(1500*ABS(SIN(2*PI()*MOD(Calculator!$B$36/Calculator!$F$19,1)))*IF(MOD(Calculator!$B$36/Calculator!$F$19,1)&lt;0.5,-1,1))^2)/SQRT(((50*POWER(80,POWER(COS(PI()*MOD(Calculator!$B$36/Calculator!$F$19,1)),2))+MIN(500,MAX(30,100*EXP(-0.3*'VSWR Calculator'!$C$24)*(1+3*ABS(MOD('VSWR Calculator'!$C$23/Calculator!$F$19/2,1)-0.5))))/'VSWR Calculator'!$C$25)+$C89)^2+(1500*ABS(SIN(2*PI()*MOD(Calculator!$B$36/Calculator!$F$19,1)))*IF(MOD(Calculator!$B$36/Calculator!$F$19,1)&lt;0.5,-1,1))^2))/(1-SQRT(((50*POWER(80,POWER(COS(PI()*MOD(Calculator!$B$36/Calculator!$F$19,1)),2))+MIN(500,MAX(30,100*EXP(-0.3*'VSWR Calculator'!$C$24)*(1+3*ABS(MOD('VSWR Calculator'!$C$23/Calculator!$F$19/2,1)-0.5))))/'VSWR Calculator'!$C$25)-$C89)^2+(1500*ABS(SIN(2*PI()*MOD(Calculator!$B$36/Calculator!$F$19,1)))*IF(MOD(Calculator!$B$36/Calculator!$F$19,1)&lt;0.5,-1,1))^2)/SQRT(((50*POWER(80,POWER(COS(PI()*MOD(Calculator!$B$36/Calculator!$F$19,1)),2))+MIN(500,MAX(30,100*EXP(-0.3*'VSWR Calculator'!$C$24)*(1+3*ABS(MOD('VSWR Calculator'!$C$23/Calculator!$F$19/2,1)-0.5))))/'VSWR Calculator'!$C$25)+$C89)^2+(1500*ABS(SIN(2*PI()*MOD(Calculator!$B$36/Calculator!$F$19,1)))*IF(MOD(Calculator!$B$36/Calculator!$F$19,1)&lt;0.5,-1,1))^2)),2))</f>
        <v>—</v>
      </c>
      <c r="HJ89" s="253" t="str">
        <f aca="false">IF(OR(Calculator!$E$20&lt;&gt;"YES",Calculator!$B$36&lt;Calculator!$G$20),"—",ROUND((1+SQRT(((50*POWER(80,POWER(COS(PI()*MOD(Calculator!$B$36/Calculator!$F$20,1)),2))+MIN(500,MAX(30,100*EXP(-0.3*'VSWR Calculator'!$C$24)*(1+3*ABS(MOD('VSWR Calculator'!$C$23/Calculator!$F$20/2,1)-0.5))))/'VSWR Calculator'!$C$25)-$C89)^2+(1500*ABS(SIN(2*PI()*MOD(Calculator!$B$36/Calculator!$F$20,1)))*IF(MOD(Calculator!$B$36/Calculator!$F$20,1)&lt;0.5,-1,1))^2)/SQRT(((50*POWER(80,POWER(COS(PI()*MOD(Calculator!$B$36/Calculator!$F$20,1)),2))+MIN(500,MAX(30,100*EXP(-0.3*'VSWR Calculator'!$C$24)*(1+3*ABS(MOD('VSWR Calculator'!$C$23/Calculator!$F$20/2,1)-0.5))))/'VSWR Calculator'!$C$25)+$C89)^2+(1500*ABS(SIN(2*PI()*MOD(Calculator!$B$36/Calculator!$F$20,1)))*IF(MOD(Calculator!$B$36/Calculator!$F$20,1)&lt;0.5,-1,1))^2))/(1-SQRT(((50*POWER(80,POWER(COS(PI()*MOD(Calculator!$B$36/Calculator!$F$20,1)),2))+MIN(500,MAX(30,100*EXP(-0.3*'VSWR Calculator'!$C$24)*(1+3*ABS(MOD('VSWR Calculator'!$C$23/Calculator!$F$20/2,1)-0.5))))/'VSWR Calculator'!$C$25)-$C89)^2+(1500*ABS(SIN(2*PI()*MOD(Calculator!$B$36/Calculator!$F$20,1)))*IF(MOD(Calculator!$B$36/Calculator!$F$20,1)&lt;0.5,-1,1))^2)/SQRT(((50*POWER(80,POWER(COS(PI()*MOD(Calculator!$B$36/Calculator!$F$20,1)),2))+MIN(500,MAX(30,100*EXP(-0.3*'VSWR Calculator'!$C$24)*(1+3*ABS(MOD('VSWR Calculator'!$C$23/Calculator!$F$20/2,1)-0.5))))/'VSWR Calculator'!$C$25)+$C89)^2+(1500*ABS(SIN(2*PI()*MOD(Calculator!$B$36/Calculator!$F$20,1)))*IF(MOD(Calculator!$B$36/Calculator!$F$20,1)&lt;0.5,-1,1))^2)),2))</f>
        <v>—</v>
      </c>
      <c r="HK89" s="253" t="str">
        <f aca="false">IF(OR(Calculator!$E$21&lt;&gt;"YES",Calculator!$B$36&lt;Calculator!$G$21),"—",ROUND((1+SQRT(((50*POWER(80,POWER(COS(PI()*MOD(Calculator!$B$36/Calculator!$F$21,1)),2))+MIN(500,MAX(30,100*EXP(-0.3*'VSWR Calculator'!$C$24)*(1+3*ABS(MOD('VSWR Calculator'!$C$23/Calculator!$F$21/2,1)-0.5))))/'VSWR Calculator'!$C$25)-$C89)^2+(1500*ABS(SIN(2*PI()*MOD(Calculator!$B$36/Calculator!$F$21,1)))*IF(MOD(Calculator!$B$36/Calculator!$F$21,1)&lt;0.5,-1,1))^2)/SQRT(((50*POWER(80,POWER(COS(PI()*MOD(Calculator!$B$36/Calculator!$F$21,1)),2))+MIN(500,MAX(30,100*EXP(-0.3*'VSWR Calculator'!$C$24)*(1+3*ABS(MOD('VSWR Calculator'!$C$23/Calculator!$F$21/2,1)-0.5))))/'VSWR Calculator'!$C$25)+$C89)^2+(1500*ABS(SIN(2*PI()*MOD(Calculator!$B$36/Calculator!$F$21,1)))*IF(MOD(Calculator!$B$36/Calculator!$F$21,1)&lt;0.5,-1,1))^2))/(1-SQRT(((50*POWER(80,POWER(COS(PI()*MOD(Calculator!$B$36/Calculator!$F$21,1)),2))+MIN(500,MAX(30,100*EXP(-0.3*'VSWR Calculator'!$C$24)*(1+3*ABS(MOD('VSWR Calculator'!$C$23/Calculator!$F$21/2,1)-0.5))))/'VSWR Calculator'!$C$25)-$C89)^2+(1500*ABS(SIN(2*PI()*MOD(Calculator!$B$36/Calculator!$F$21,1)))*IF(MOD(Calculator!$B$36/Calculator!$F$21,1)&lt;0.5,-1,1))^2)/SQRT(((50*POWER(80,POWER(COS(PI()*MOD(Calculator!$B$36/Calculator!$F$21,1)),2))+MIN(500,MAX(30,100*EXP(-0.3*'VSWR Calculator'!$C$24)*(1+3*ABS(MOD('VSWR Calculator'!$C$23/Calculator!$F$21/2,1)-0.5))))/'VSWR Calculator'!$C$25)+$C89)^2+(1500*ABS(SIN(2*PI()*MOD(Calculator!$B$36/Calculator!$F$21,1)))*IF(MOD(Calculator!$B$36/Calculator!$F$21,1)&lt;0.5,-1,1))^2)),2))</f>
        <v>—</v>
      </c>
      <c r="HL89" s="253" t="str">
        <f aca="false">IF(OR(Calculator!$E$22&lt;&gt;"YES",Calculator!$B$36&lt;Calculator!$G$22),"—",ROUND((1+SQRT(((50*POWER(80,POWER(COS(PI()*MOD(Calculator!$B$36/Calculator!$F$22,1)),2))+MIN(500,MAX(30,100*EXP(-0.3*'VSWR Calculator'!$C$24)*(1+3*ABS(MOD('VSWR Calculator'!$C$23/Calculator!$F$22/2,1)-0.5))))/'VSWR Calculator'!$C$25)-$C89)^2+(1500*ABS(SIN(2*PI()*MOD(Calculator!$B$36/Calculator!$F$22,1)))*IF(MOD(Calculator!$B$36/Calculator!$F$22,1)&lt;0.5,-1,1))^2)/SQRT(((50*POWER(80,POWER(COS(PI()*MOD(Calculator!$B$36/Calculator!$F$22,1)),2))+MIN(500,MAX(30,100*EXP(-0.3*'VSWR Calculator'!$C$24)*(1+3*ABS(MOD('VSWR Calculator'!$C$23/Calculator!$F$22/2,1)-0.5))))/'VSWR Calculator'!$C$25)+$C89)^2+(1500*ABS(SIN(2*PI()*MOD(Calculator!$B$36/Calculator!$F$22,1)))*IF(MOD(Calculator!$B$36/Calculator!$F$22,1)&lt;0.5,-1,1))^2))/(1-SQRT(((50*POWER(80,POWER(COS(PI()*MOD(Calculator!$B$36/Calculator!$F$22,1)),2))+MIN(500,MAX(30,100*EXP(-0.3*'VSWR Calculator'!$C$24)*(1+3*ABS(MOD('VSWR Calculator'!$C$23/Calculator!$F$22/2,1)-0.5))))/'VSWR Calculator'!$C$25)-$C89)^2+(1500*ABS(SIN(2*PI()*MOD(Calculator!$B$36/Calculator!$F$22,1)))*IF(MOD(Calculator!$B$36/Calculator!$F$22,1)&lt;0.5,-1,1))^2)/SQRT(((50*POWER(80,POWER(COS(PI()*MOD(Calculator!$B$36/Calculator!$F$22,1)),2))+MIN(500,MAX(30,100*EXP(-0.3*'VSWR Calculator'!$C$24)*(1+3*ABS(MOD('VSWR Calculator'!$C$23/Calculator!$F$22/2,1)-0.5))))/'VSWR Calculator'!$C$25)+$C89)^2+(1500*ABS(SIN(2*PI()*MOD(Calculator!$B$36/Calculator!$F$22,1)))*IF(MOD(Calculator!$B$36/Calculator!$F$22,1)&lt;0.5,-1,1))^2)),2))</f>
        <v>—</v>
      </c>
      <c r="HM89" s="253" t="n">
        <f aca="false">IFERROR(ROUND((IF(ISNUMBER(HB89),HB89,0)+IF(ISNUMBER(HC89),HC89,0)+IF(ISNUMBER(HD89),HD89,0)+IF(ISNUMBER(HE89),HE89,0)+IF(ISNUMBER(HF89),HF89,0)+IF(ISNUMBER(HG89),HG89,0)+IF(ISNUMBER(HH89),HH89,0)+IF(ISNUMBER(HI89),HI89,0)+IF(ISNUMBER(HJ89),HJ89,0)+IF(ISNUMBER(HK89),HK89,0)+IF(ISNUMBER(HL89),HL89,0))/(IF(ISNUMBER(HB89),1,0)+IF(ISNUMBER(HC89),1,0)+IF(ISNUMBER(HD89),1,0)+IF(ISNUMBER(HE89),1,0)+IF(ISNUMBER(HF89),1,0)+IF(ISNUMBER(HG89),1,0)+IF(ISNUMBER(HH89),1,0)+IF(ISNUMBER(HI89),1,0)+IF(ISNUMBER(HJ89),1,0)+IF(ISNUMBER(HK89),1,0)+IF(ISNUMBER(HL89),1,0)),4),"")</f>
        <v>18.295</v>
      </c>
      <c r="HN89" s="253" t="str">
        <f aca="false">IF(OR(Calculator!$E$12&lt;&gt;"YES",Calculator!$B$37&lt;Calculator!$G$12),"—",ROUND((1+SQRT(((50*POWER(80,POWER(COS(PI()*MOD(Calculator!$B$37/Calculator!$F$12,1)),2))+MIN(500,MAX(30,100*EXP(-0.3*'VSWR Calculator'!$C$24)*(1+3*ABS(MOD('VSWR Calculator'!$C$23/Calculator!$F$12/2,1)-0.5))))/'VSWR Calculator'!$C$25)-$C89)^2+(1500*ABS(SIN(2*PI()*MOD(Calculator!$B$37/Calculator!$F$12,1)))*IF(MOD(Calculator!$B$37/Calculator!$F$12,1)&lt;0.5,-1,1))^2)/SQRT(((50*POWER(80,POWER(COS(PI()*MOD(Calculator!$B$37/Calculator!$F$12,1)),2))+MIN(500,MAX(30,100*EXP(-0.3*'VSWR Calculator'!$C$24)*(1+3*ABS(MOD('VSWR Calculator'!$C$23/Calculator!$F$12/2,1)-0.5))))/'VSWR Calculator'!$C$25)+$C89)^2+(1500*ABS(SIN(2*PI()*MOD(Calculator!$B$37/Calculator!$F$12,1)))*IF(MOD(Calculator!$B$37/Calculator!$F$12,1)&lt;0.5,-1,1))^2))/(1-SQRT(((50*POWER(80,POWER(COS(PI()*MOD(Calculator!$B$37/Calculator!$F$12,1)),2))+MIN(500,MAX(30,100*EXP(-0.3*'VSWR Calculator'!$C$24)*(1+3*ABS(MOD('VSWR Calculator'!$C$23/Calculator!$F$12/2,1)-0.5))))/'VSWR Calculator'!$C$25)-$C89)^2+(1500*ABS(SIN(2*PI()*MOD(Calculator!$B$37/Calculator!$F$12,1)))*IF(MOD(Calculator!$B$37/Calculator!$F$12,1)&lt;0.5,-1,1))^2)/SQRT(((50*POWER(80,POWER(COS(PI()*MOD(Calculator!$B$37/Calculator!$F$12,1)),2))+MIN(500,MAX(30,100*EXP(-0.3*'VSWR Calculator'!$C$24)*(1+3*ABS(MOD('VSWR Calculator'!$C$23/Calculator!$F$12/2,1)-0.5))))/'VSWR Calculator'!$C$25)+$C89)^2+(1500*ABS(SIN(2*PI()*MOD(Calculator!$B$37/Calculator!$F$12,1)))*IF(MOD(Calculator!$B$37/Calculator!$F$12,1)&lt;0.5,-1,1))^2)),2))</f>
        <v>—</v>
      </c>
      <c r="HO89" s="253" t="str">
        <f aca="false">IF(OR(Calculator!$E$13&lt;&gt;"YES",Calculator!$B$37&lt;Calculator!$G$13),"—",ROUND((1+SQRT(((50*POWER(80,POWER(COS(PI()*MOD(Calculator!$B$37/Calculator!$F$13,1)),2))+MIN(500,MAX(30,100*EXP(-0.3*'VSWR Calculator'!$C$24)*(1+3*ABS(MOD('VSWR Calculator'!$C$23/Calculator!$F$13/2,1)-0.5))))/'VSWR Calculator'!$C$25)-$C89)^2+(1500*ABS(SIN(2*PI()*MOD(Calculator!$B$37/Calculator!$F$13,1)))*IF(MOD(Calculator!$B$37/Calculator!$F$13,1)&lt;0.5,-1,1))^2)/SQRT(((50*POWER(80,POWER(COS(PI()*MOD(Calculator!$B$37/Calculator!$F$13,1)),2))+MIN(500,MAX(30,100*EXP(-0.3*'VSWR Calculator'!$C$24)*(1+3*ABS(MOD('VSWR Calculator'!$C$23/Calculator!$F$13/2,1)-0.5))))/'VSWR Calculator'!$C$25)+$C89)^2+(1500*ABS(SIN(2*PI()*MOD(Calculator!$B$37/Calculator!$F$13,1)))*IF(MOD(Calculator!$B$37/Calculator!$F$13,1)&lt;0.5,-1,1))^2))/(1-SQRT(((50*POWER(80,POWER(COS(PI()*MOD(Calculator!$B$37/Calculator!$F$13,1)),2))+MIN(500,MAX(30,100*EXP(-0.3*'VSWR Calculator'!$C$24)*(1+3*ABS(MOD('VSWR Calculator'!$C$23/Calculator!$F$13/2,1)-0.5))))/'VSWR Calculator'!$C$25)-$C89)^2+(1500*ABS(SIN(2*PI()*MOD(Calculator!$B$37/Calculator!$F$13,1)))*IF(MOD(Calculator!$B$37/Calculator!$F$13,1)&lt;0.5,-1,1))^2)/SQRT(((50*POWER(80,POWER(COS(PI()*MOD(Calculator!$B$37/Calculator!$F$13,1)),2))+MIN(500,MAX(30,100*EXP(-0.3*'VSWR Calculator'!$C$24)*(1+3*ABS(MOD('VSWR Calculator'!$C$23/Calculator!$F$13/2,1)-0.5))))/'VSWR Calculator'!$C$25)+$C89)^2+(1500*ABS(SIN(2*PI()*MOD(Calculator!$B$37/Calculator!$F$13,1)))*IF(MOD(Calculator!$B$37/Calculator!$F$13,1)&lt;0.5,-1,1))^2)),2))</f>
        <v>—</v>
      </c>
      <c r="HP89" s="253" t="str">
        <f aca="false">IF(OR(Calculator!$E$14&lt;&gt;"YES",Calculator!$B$37&lt;Calculator!$G$14),"—",ROUND((1+SQRT(((50*POWER(80,POWER(COS(PI()*MOD(Calculator!$B$37/Calculator!$F$14,1)),2))+MIN(500,MAX(30,100*EXP(-0.3*'VSWR Calculator'!$C$24)*(1+3*ABS(MOD('VSWR Calculator'!$C$23/Calculator!$F$14/2,1)-0.5))))/'VSWR Calculator'!$C$25)-$C89)^2+(1500*ABS(SIN(2*PI()*MOD(Calculator!$B$37/Calculator!$F$14,1)))*IF(MOD(Calculator!$B$37/Calculator!$F$14,1)&lt;0.5,-1,1))^2)/SQRT(((50*POWER(80,POWER(COS(PI()*MOD(Calculator!$B$37/Calculator!$F$14,1)),2))+MIN(500,MAX(30,100*EXP(-0.3*'VSWR Calculator'!$C$24)*(1+3*ABS(MOD('VSWR Calculator'!$C$23/Calculator!$F$14/2,1)-0.5))))/'VSWR Calculator'!$C$25)+$C89)^2+(1500*ABS(SIN(2*PI()*MOD(Calculator!$B$37/Calculator!$F$14,1)))*IF(MOD(Calculator!$B$37/Calculator!$F$14,1)&lt;0.5,-1,1))^2))/(1-SQRT(((50*POWER(80,POWER(COS(PI()*MOD(Calculator!$B$37/Calculator!$F$14,1)),2))+MIN(500,MAX(30,100*EXP(-0.3*'VSWR Calculator'!$C$24)*(1+3*ABS(MOD('VSWR Calculator'!$C$23/Calculator!$F$14/2,1)-0.5))))/'VSWR Calculator'!$C$25)-$C89)^2+(1500*ABS(SIN(2*PI()*MOD(Calculator!$B$37/Calculator!$F$14,1)))*IF(MOD(Calculator!$B$37/Calculator!$F$14,1)&lt;0.5,-1,1))^2)/SQRT(((50*POWER(80,POWER(COS(PI()*MOD(Calculator!$B$37/Calculator!$F$14,1)),2))+MIN(500,MAX(30,100*EXP(-0.3*'VSWR Calculator'!$C$24)*(1+3*ABS(MOD('VSWR Calculator'!$C$23/Calculator!$F$14/2,1)-0.5))))/'VSWR Calculator'!$C$25)+$C89)^2+(1500*ABS(SIN(2*PI()*MOD(Calculator!$B$37/Calculator!$F$14,1)))*IF(MOD(Calculator!$B$37/Calculator!$F$14,1)&lt;0.5,-1,1))^2)),2))</f>
        <v>—</v>
      </c>
      <c r="HQ89" s="253" t="n">
        <f aca="false">IF(OR(Calculator!$E$15&lt;&gt;"YES",Calculator!$B$37&lt;Calculator!$G$15),"—",ROUND((1+SQRT(((50*POWER(80,POWER(COS(PI()*MOD(Calculator!$B$37/Calculator!$F$15,1)),2))+MIN(500,MAX(30,100*EXP(-0.3*'VSWR Calculator'!$C$24)*(1+3*ABS(MOD('VSWR Calculator'!$C$23/Calculator!$F$15/2,1)-0.5))))/'VSWR Calculator'!$C$25)-$C89)^2+(1500*ABS(SIN(2*PI()*MOD(Calculator!$B$37/Calculator!$F$15,1)))*IF(MOD(Calculator!$B$37/Calculator!$F$15,1)&lt;0.5,-1,1))^2)/SQRT(((50*POWER(80,POWER(COS(PI()*MOD(Calculator!$B$37/Calculator!$F$15,1)),2))+MIN(500,MAX(30,100*EXP(-0.3*'VSWR Calculator'!$C$24)*(1+3*ABS(MOD('VSWR Calculator'!$C$23/Calculator!$F$15/2,1)-0.5))))/'VSWR Calculator'!$C$25)+$C89)^2+(1500*ABS(SIN(2*PI()*MOD(Calculator!$B$37/Calculator!$F$15,1)))*IF(MOD(Calculator!$B$37/Calculator!$F$15,1)&lt;0.5,-1,1))^2))/(1-SQRT(((50*POWER(80,POWER(COS(PI()*MOD(Calculator!$B$37/Calculator!$F$15,1)),2))+MIN(500,MAX(30,100*EXP(-0.3*'VSWR Calculator'!$C$24)*(1+3*ABS(MOD('VSWR Calculator'!$C$23/Calculator!$F$15/2,1)-0.5))))/'VSWR Calculator'!$C$25)-$C89)^2+(1500*ABS(SIN(2*PI()*MOD(Calculator!$B$37/Calculator!$F$15,1)))*IF(MOD(Calculator!$B$37/Calculator!$F$15,1)&lt;0.5,-1,1))^2)/SQRT(((50*POWER(80,POWER(COS(PI()*MOD(Calculator!$B$37/Calculator!$F$15,1)),2))+MIN(500,MAX(30,100*EXP(-0.3*'VSWR Calculator'!$C$24)*(1+3*ABS(MOD('VSWR Calculator'!$C$23/Calculator!$F$15/2,1)-0.5))))/'VSWR Calculator'!$C$25)+$C89)^2+(1500*ABS(SIN(2*PI()*MOD(Calculator!$B$37/Calculator!$F$15,1)))*IF(MOD(Calculator!$B$37/Calculator!$F$15,1)&lt;0.5,-1,1))^2)),2))</f>
        <v>2.47</v>
      </c>
      <c r="HR89" s="253" t="str">
        <f aca="false">IF(OR(Calculator!$E$16&lt;&gt;"YES",Calculator!$B$37&lt;Calculator!$G$16),"—",ROUND((1+SQRT(((50*POWER(80,POWER(COS(PI()*MOD(Calculator!$B$37/Calculator!$F$16,1)),2))+MIN(500,MAX(30,100*EXP(-0.3*'VSWR Calculator'!$C$24)*(1+3*ABS(MOD('VSWR Calculator'!$C$23/Calculator!$F$16/2,1)-0.5))))/'VSWR Calculator'!$C$25)-$C89)^2+(1500*ABS(SIN(2*PI()*MOD(Calculator!$B$37/Calculator!$F$16,1)))*IF(MOD(Calculator!$B$37/Calculator!$F$16,1)&lt;0.5,-1,1))^2)/SQRT(((50*POWER(80,POWER(COS(PI()*MOD(Calculator!$B$37/Calculator!$F$16,1)),2))+MIN(500,MAX(30,100*EXP(-0.3*'VSWR Calculator'!$C$24)*(1+3*ABS(MOD('VSWR Calculator'!$C$23/Calculator!$F$16/2,1)-0.5))))/'VSWR Calculator'!$C$25)+$C89)^2+(1500*ABS(SIN(2*PI()*MOD(Calculator!$B$37/Calculator!$F$16,1)))*IF(MOD(Calculator!$B$37/Calculator!$F$16,1)&lt;0.5,-1,1))^2))/(1-SQRT(((50*POWER(80,POWER(COS(PI()*MOD(Calculator!$B$37/Calculator!$F$16,1)),2))+MIN(500,MAX(30,100*EXP(-0.3*'VSWR Calculator'!$C$24)*(1+3*ABS(MOD('VSWR Calculator'!$C$23/Calculator!$F$16/2,1)-0.5))))/'VSWR Calculator'!$C$25)-$C89)^2+(1500*ABS(SIN(2*PI()*MOD(Calculator!$B$37/Calculator!$F$16,1)))*IF(MOD(Calculator!$B$37/Calculator!$F$16,1)&lt;0.5,-1,1))^2)/SQRT(((50*POWER(80,POWER(COS(PI()*MOD(Calculator!$B$37/Calculator!$F$16,1)),2))+MIN(500,MAX(30,100*EXP(-0.3*'VSWR Calculator'!$C$24)*(1+3*ABS(MOD('VSWR Calculator'!$C$23/Calculator!$F$16/2,1)-0.5))))/'VSWR Calculator'!$C$25)+$C89)^2+(1500*ABS(SIN(2*PI()*MOD(Calculator!$B$37/Calculator!$F$16,1)))*IF(MOD(Calculator!$B$37/Calculator!$F$16,1)&lt;0.5,-1,1))^2)),2))</f>
        <v>—</v>
      </c>
      <c r="HS89" s="253" t="n">
        <f aca="false">IF(OR(Calculator!$E$17&lt;&gt;"YES",Calculator!$B$37&lt;Calculator!$G$17),"—",ROUND((1+SQRT(((50*POWER(80,POWER(COS(PI()*MOD(Calculator!$B$37/Calculator!$F$17,1)),2))+MIN(500,MAX(30,100*EXP(-0.3*'VSWR Calculator'!$C$24)*(1+3*ABS(MOD('VSWR Calculator'!$C$23/Calculator!$F$17/2,1)-0.5))))/'VSWR Calculator'!$C$25)-$C89)^2+(1500*ABS(SIN(2*PI()*MOD(Calculator!$B$37/Calculator!$F$17,1)))*IF(MOD(Calculator!$B$37/Calculator!$F$17,1)&lt;0.5,-1,1))^2)/SQRT(((50*POWER(80,POWER(COS(PI()*MOD(Calculator!$B$37/Calculator!$F$17,1)),2))+MIN(500,MAX(30,100*EXP(-0.3*'VSWR Calculator'!$C$24)*(1+3*ABS(MOD('VSWR Calculator'!$C$23/Calculator!$F$17/2,1)-0.5))))/'VSWR Calculator'!$C$25)+$C89)^2+(1500*ABS(SIN(2*PI()*MOD(Calculator!$B$37/Calculator!$F$17,1)))*IF(MOD(Calculator!$B$37/Calculator!$F$17,1)&lt;0.5,-1,1))^2))/(1-SQRT(((50*POWER(80,POWER(COS(PI()*MOD(Calculator!$B$37/Calculator!$F$17,1)),2))+MIN(500,MAX(30,100*EXP(-0.3*'VSWR Calculator'!$C$24)*(1+3*ABS(MOD('VSWR Calculator'!$C$23/Calculator!$F$17/2,1)-0.5))))/'VSWR Calculator'!$C$25)-$C89)^2+(1500*ABS(SIN(2*PI()*MOD(Calculator!$B$37/Calculator!$F$17,1)))*IF(MOD(Calculator!$B$37/Calculator!$F$17,1)&lt;0.5,-1,1))^2)/SQRT(((50*POWER(80,POWER(COS(PI()*MOD(Calculator!$B$37/Calculator!$F$17,1)),2))+MIN(500,MAX(30,100*EXP(-0.3*'VSWR Calculator'!$C$24)*(1+3*ABS(MOD('VSWR Calculator'!$C$23/Calculator!$F$17/2,1)-0.5))))/'VSWR Calculator'!$C$25)+$C89)^2+(1500*ABS(SIN(2*PI()*MOD(Calculator!$B$37/Calculator!$F$17,1)))*IF(MOD(Calculator!$B$37/Calculator!$F$17,1)&lt;0.5,-1,1))^2)),2))</f>
        <v>14.74</v>
      </c>
      <c r="HT89" s="253" t="str">
        <f aca="false">IF(OR(Calculator!$E$18&lt;&gt;"YES",Calculator!$B$37&lt;Calculator!$G$18),"—",ROUND((1+SQRT(((50*POWER(80,POWER(COS(PI()*MOD(Calculator!$B$37/Calculator!$F$18,1)),2))+MIN(500,MAX(30,100*EXP(-0.3*'VSWR Calculator'!$C$24)*(1+3*ABS(MOD('VSWR Calculator'!$C$23/Calculator!$F$18/2,1)-0.5))))/'VSWR Calculator'!$C$25)-$C89)^2+(1500*ABS(SIN(2*PI()*MOD(Calculator!$B$37/Calculator!$F$18,1)))*IF(MOD(Calculator!$B$37/Calculator!$F$18,1)&lt;0.5,-1,1))^2)/SQRT(((50*POWER(80,POWER(COS(PI()*MOD(Calculator!$B$37/Calculator!$F$18,1)),2))+MIN(500,MAX(30,100*EXP(-0.3*'VSWR Calculator'!$C$24)*(1+3*ABS(MOD('VSWR Calculator'!$C$23/Calculator!$F$18/2,1)-0.5))))/'VSWR Calculator'!$C$25)+$C89)^2+(1500*ABS(SIN(2*PI()*MOD(Calculator!$B$37/Calculator!$F$18,1)))*IF(MOD(Calculator!$B$37/Calculator!$F$18,1)&lt;0.5,-1,1))^2))/(1-SQRT(((50*POWER(80,POWER(COS(PI()*MOD(Calculator!$B$37/Calculator!$F$18,1)),2))+MIN(500,MAX(30,100*EXP(-0.3*'VSWR Calculator'!$C$24)*(1+3*ABS(MOD('VSWR Calculator'!$C$23/Calculator!$F$18/2,1)-0.5))))/'VSWR Calculator'!$C$25)-$C89)^2+(1500*ABS(SIN(2*PI()*MOD(Calculator!$B$37/Calculator!$F$18,1)))*IF(MOD(Calculator!$B$37/Calculator!$F$18,1)&lt;0.5,-1,1))^2)/SQRT(((50*POWER(80,POWER(COS(PI()*MOD(Calculator!$B$37/Calculator!$F$18,1)),2))+MIN(500,MAX(30,100*EXP(-0.3*'VSWR Calculator'!$C$24)*(1+3*ABS(MOD('VSWR Calculator'!$C$23/Calculator!$F$18/2,1)-0.5))))/'VSWR Calculator'!$C$25)+$C89)^2+(1500*ABS(SIN(2*PI()*MOD(Calculator!$B$37/Calculator!$F$18,1)))*IF(MOD(Calculator!$B$37/Calculator!$F$18,1)&lt;0.5,-1,1))^2)),2))</f>
        <v>—</v>
      </c>
      <c r="HU89" s="253" t="str">
        <f aca="false">IF(OR(Calculator!$E$19&lt;&gt;"YES",Calculator!$B$37&lt;Calculator!$G$19),"—",ROUND((1+SQRT(((50*POWER(80,POWER(COS(PI()*MOD(Calculator!$B$37/Calculator!$F$19,1)),2))+MIN(500,MAX(30,100*EXP(-0.3*'VSWR Calculator'!$C$24)*(1+3*ABS(MOD('VSWR Calculator'!$C$23/Calculator!$F$19/2,1)-0.5))))/'VSWR Calculator'!$C$25)-$C89)^2+(1500*ABS(SIN(2*PI()*MOD(Calculator!$B$37/Calculator!$F$19,1)))*IF(MOD(Calculator!$B$37/Calculator!$F$19,1)&lt;0.5,-1,1))^2)/SQRT(((50*POWER(80,POWER(COS(PI()*MOD(Calculator!$B$37/Calculator!$F$19,1)),2))+MIN(500,MAX(30,100*EXP(-0.3*'VSWR Calculator'!$C$24)*(1+3*ABS(MOD('VSWR Calculator'!$C$23/Calculator!$F$19/2,1)-0.5))))/'VSWR Calculator'!$C$25)+$C89)^2+(1500*ABS(SIN(2*PI()*MOD(Calculator!$B$37/Calculator!$F$19,1)))*IF(MOD(Calculator!$B$37/Calculator!$F$19,1)&lt;0.5,-1,1))^2))/(1-SQRT(((50*POWER(80,POWER(COS(PI()*MOD(Calculator!$B$37/Calculator!$F$19,1)),2))+MIN(500,MAX(30,100*EXP(-0.3*'VSWR Calculator'!$C$24)*(1+3*ABS(MOD('VSWR Calculator'!$C$23/Calculator!$F$19/2,1)-0.5))))/'VSWR Calculator'!$C$25)-$C89)^2+(1500*ABS(SIN(2*PI()*MOD(Calculator!$B$37/Calculator!$F$19,1)))*IF(MOD(Calculator!$B$37/Calculator!$F$19,1)&lt;0.5,-1,1))^2)/SQRT(((50*POWER(80,POWER(COS(PI()*MOD(Calculator!$B$37/Calculator!$F$19,1)),2))+MIN(500,MAX(30,100*EXP(-0.3*'VSWR Calculator'!$C$24)*(1+3*ABS(MOD('VSWR Calculator'!$C$23/Calculator!$F$19/2,1)-0.5))))/'VSWR Calculator'!$C$25)+$C89)^2+(1500*ABS(SIN(2*PI()*MOD(Calculator!$B$37/Calculator!$F$19,1)))*IF(MOD(Calculator!$B$37/Calculator!$F$19,1)&lt;0.5,-1,1))^2)),2))</f>
        <v>—</v>
      </c>
      <c r="HV89" s="253" t="str">
        <f aca="false">IF(OR(Calculator!$E$20&lt;&gt;"YES",Calculator!$B$37&lt;Calculator!$G$20),"—",ROUND((1+SQRT(((50*POWER(80,POWER(COS(PI()*MOD(Calculator!$B$37/Calculator!$F$20,1)),2))+MIN(500,MAX(30,100*EXP(-0.3*'VSWR Calculator'!$C$24)*(1+3*ABS(MOD('VSWR Calculator'!$C$23/Calculator!$F$20/2,1)-0.5))))/'VSWR Calculator'!$C$25)-$C89)^2+(1500*ABS(SIN(2*PI()*MOD(Calculator!$B$37/Calculator!$F$20,1)))*IF(MOD(Calculator!$B$37/Calculator!$F$20,1)&lt;0.5,-1,1))^2)/SQRT(((50*POWER(80,POWER(COS(PI()*MOD(Calculator!$B$37/Calculator!$F$20,1)),2))+MIN(500,MAX(30,100*EXP(-0.3*'VSWR Calculator'!$C$24)*(1+3*ABS(MOD('VSWR Calculator'!$C$23/Calculator!$F$20/2,1)-0.5))))/'VSWR Calculator'!$C$25)+$C89)^2+(1500*ABS(SIN(2*PI()*MOD(Calculator!$B$37/Calculator!$F$20,1)))*IF(MOD(Calculator!$B$37/Calculator!$F$20,1)&lt;0.5,-1,1))^2))/(1-SQRT(((50*POWER(80,POWER(COS(PI()*MOD(Calculator!$B$37/Calculator!$F$20,1)),2))+MIN(500,MAX(30,100*EXP(-0.3*'VSWR Calculator'!$C$24)*(1+3*ABS(MOD('VSWR Calculator'!$C$23/Calculator!$F$20/2,1)-0.5))))/'VSWR Calculator'!$C$25)-$C89)^2+(1500*ABS(SIN(2*PI()*MOD(Calculator!$B$37/Calculator!$F$20,1)))*IF(MOD(Calculator!$B$37/Calculator!$F$20,1)&lt;0.5,-1,1))^2)/SQRT(((50*POWER(80,POWER(COS(PI()*MOD(Calculator!$B$37/Calculator!$F$20,1)),2))+MIN(500,MAX(30,100*EXP(-0.3*'VSWR Calculator'!$C$24)*(1+3*ABS(MOD('VSWR Calculator'!$C$23/Calculator!$F$20/2,1)-0.5))))/'VSWR Calculator'!$C$25)+$C89)^2+(1500*ABS(SIN(2*PI()*MOD(Calculator!$B$37/Calculator!$F$20,1)))*IF(MOD(Calculator!$B$37/Calculator!$F$20,1)&lt;0.5,-1,1))^2)),2))</f>
        <v>—</v>
      </c>
      <c r="HW89" s="253" t="str">
        <f aca="false">IF(OR(Calculator!$E$21&lt;&gt;"YES",Calculator!$B$37&lt;Calculator!$G$21),"—",ROUND((1+SQRT(((50*POWER(80,POWER(COS(PI()*MOD(Calculator!$B$37/Calculator!$F$21,1)),2))+MIN(500,MAX(30,100*EXP(-0.3*'VSWR Calculator'!$C$24)*(1+3*ABS(MOD('VSWR Calculator'!$C$23/Calculator!$F$21/2,1)-0.5))))/'VSWR Calculator'!$C$25)-$C89)^2+(1500*ABS(SIN(2*PI()*MOD(Calculator!$B$37/Calculator!$F$21,1)))*IF(MOD(Calculator!$B$37/Calculator!$F$21,1)&lt;0.5,-1,1))^2)/SQRT(((50*POWER(80,POWER(COS(PI()*MOD(Calculator!$B$37/Calculator!$F$21,1)),2))+MIN(500,MAX(30,100*EXP(-0.3*'VSWR Calculator'!$C$24)*(1+3*ABS(MOD('VSWR Calculator'!$C$23/Calculator!$F$21/2,1)-0.5))))/'VSWR Calculator'!$C$25)+$C89)^2+(1500*ABS(SIN(2*PI()*MOD(Calculator!$B$37/Calculator!$F$21,1)))*IF(MOD(Calculator!$B$37/Calculator!$F$21,1)&lt;0.5,-1,1))^2))/(1-SQRT(((50*POWER(80,POWER(COS(PI()*MOD(Calculator!$B$37/Calculator!$F$21,1)),2))+MIN(500,MAX(30,100*EXP(-0.3*'VSWR Calculator'!$C$24)*(1+3*ABS(MOD('VSWR Calculator'!$C$23/Calculator!$F$21/2,1)-0.5))))/'VSWR Calculator'!$C$25)-$C89)^2+(1500*ABS(SIN(2*PI()*MOD(Calculator!$B$37/Calculator!$F$21,1)))*IF(MOD(Calculator!$B$37/Calculator!$F$21,1)&lt;0.5,-1,1))^2)/SQRT(((50*POWER(80,POWER(COS(PI()*MOD(Calculator!$B$37/Calculator!$F$21,1)),2))+MIN(500,MAX(30,100*EXP(-0.3*'VSWR Calculator'!$C$24)*(1+3*ABS(MOD('VSWR Calculator'!$C$23/Calculator!$F$21/2,1)-0.5))))/'VSWR Calculator'!$C$25)+$C89)^2+(1500*ABS(SIN(2*PI()*MOD(Calculator!$B$37/Calculator!$F$21,1)))*IF(MOD(Calculator!$B$37/Calculator!$F$21,1)&lt;0.5,-1,1))^2)),2))</f>
        <v>—</v>
      </c>
      <c r="HX89" s="253" t="str">
        <f aca="false">IF(OR(Calculator!$E$22&lt;&gt;"YES",Calculator!$B$37&lt;Calculator!$G$22),"—",ROUND((1+SQRT(((50*POWER(80,POWER(COS(PI()*MOD(Calculator!$B$37/Calculator!$F$22,1)),2))+MIN(500,MAX(30,100*EXP(-0.3*'VSWR Calculator'!$C$24)*(1+3*ABS(MOD('VSWR Calculator'!$C$23/Calculator!$F$22/2,1)-0.5))))/'VSWR Calculator'!$C$25)-$C89)^2+(1500*ABS(SIN(2*PI()*MOD(Calculator!$B$37/Calculator!$F$22,1)))*IF(MOD(Calculator!$B$37/Calculator!$F$22,1)&lt;0.5,-1,1))^2)/SQRT(((50*POWER(80,POWER(COS(PI()*MOD(Calculator!$B$37/Calculator!$F$22,1)),2))+MIN(500,MAX(30,100*EXP(-0.3*'VSWR Calculator'!$C$24)*(1+3*ABS(MOD('VSWR Calculator'!$C$23/Calculator!$F$22/2,1)-0.5))))/'VSWR Calculator'!$C$25)+$C89)^2+(1500*ABS(SIN(2*PI()*MOD(Calculator!$B$37/Calculator!$F$22,1)))*IF(MOD(Calculator!$B$37/Calculator!$F$22,1)&lt;0.5,-1,1))^2))/(1-SQRT(((50*POWER(80,POWER(COS(PI()*MOD(Calculator!$B$37/Calculator!$F$22,1)),2))+MIN(500,MAX(30,100*EXP(-0.3*'VSWR Calculator'!$C$24)*(1+3*ABS(MOD('VSWR Calculator'!$C$23/Calculator!$F$22/2,1)-0.5))))/'VSWR Calculator'!$C$25)-$C89)^2+(1500*ABS(SIN(2*PI()*MOD(Calculator!$B$37/Calculator!$F$22,1)))*IF(MOD(Calculator!$B$37/Calculator!$F$22,1)&lt;0.5,-1,1))^2)/SQRT(((50*POWER(80,POWER(COS(PI()*MOD(Calculator!$B$37/Calculator!$F$22,1)),2))+MIN(500,MAX(30,100*EXP(-0.3*'VSWR Calculator'!$C$24)*(1+3*ABS(MOD('VSWR Calculator'!$C$23/Calculator!$F$22/2,1)-0.5))))/'VSWR Calculator'!$C$25)+$C89)^2+(1500*ABS(SIN(2*PI()*MOD(Calculator!$B$37/Calculator!$F$22,1)))*IF(MOD(Calculator!$B$37/Calculator!$F$22,1)&lt;0.5,-1,1))^2)),2))</f>
        <v>—</v>
      </c>
      <c r="HY89" s="253" t="n">
        <f aca="false">IFERROR(ROUND((IF(ISNUMBER(HN89),HN89,0)+IF(ISNUMBER(HO89),HO89,0)+IF(ISNUMBER(HP89),HP89,0)+IF(ISNUMBER(HQ89),HQ89,0)+IF(ISNUMBER(HR89),HR89,0)+IF(ISNUMBER(HS89),HS89,0)+IF(ISNUMBER(HT89),HT89,0)+IF(ISNUMBER(HU89),HU89,0)+IF(ISNUMBER(HV89),HV89,0)+IF(ISNUMBER(HW89),HW89,0)+IF(ISNUMBER(HX89),HX89,0))/(IF(ISNUMBER(HN89),1,0)+IF(ISNUMBER(HO89),1,0)+IF(ISNUMBER(HP89),1,0)+IF(ISNUMBER(HQ89),1,0)+IF(ISNUMBER(HR89),1,0)+IF(ISNUMBER(HS89),1,0)+IF(ISNUMBER(HT89),1,0)+IF(ISNUMBER(HU89),1,0)+IF(ISNUMBER(HV89),1,0)+IF(ISNUMBER(HW89),1,0)+IF(ISNUMBER(HX89),1,0)),4),"")</f>
        <v>8.605</v>
      </c>
      <c r="HZ89" s="253" t="str">
        <f aca="false">IF(OR(Calculator!$E$12&lt;&gt;"YES",Calculator!$B$38&lt;Calculator!$G$12),"—",ROUND((1+SQRT(((50*POWER(80,POWER(COS(PI()*MOD(Calculator!$B$38/Calculator!$F$12,1)),2))+MIN(500,MAX(30,100*EXP(-0.3*'VSWR Calculator'!$C$24)*(1+3*ABS(MOD('VSWR Calculator'!$C$23/Calculator!$F$12/2,1)-0.5))))/'VSWR Calculator'!$C$25)-$C89)^2+(1500*ABS(SIN(2*PI()*MOD(Calculator!$B$38/Calculator!$F$12,1)))*IF(MOD(Calculator!$B$38/Calculator!$F$12,1)&lt;0.5,-1,1))^2)/SQRT(((50*POWER(80,POWER(COS(PI()*MOD(Calculator!$B$38/Calculator!$F$12,1)),2))+MIN(500,MAX(30,100*EXP(-0.3*'VSWR Calculator'!$C$24)*(1+3*ABS(MOD('VSWR Calculator'!$C$23/Calculator!$F$12/2,1)-0.5))))/'VSWR Calculator'!$C$25)+$C89)^2+(1500*ABS(SIN(2*PI()*MOD(Calculator!$B$38/Calculator!$F$12,1)))*IF(MOD(Calculator!$B$38/Calculator!$F$12,1)&lt;0.5,-1,1))^2))/(1-SQRT(((50*POWER(80,POWER(COS(PI()*MOD(Calculator!$B$38/Calculator!$F$12,1)),2))+MIN(500,MAX(30,100*EXP(-0.3*'VSWR Calculator'!$C$24)*(1+3*ABS(MOD('VSWR Calculator'!$C$23/Calculator!$F$12/2,1)-0.5))))/'VSWR Calculator'!$C$25)-$C89)^2+(1500*ABS(SIN(2*PI()*MOD(Calculator!$B$38/Calculator!$F$12,1)))*IF(MOD(Calculator!$B$38/Calculator!$F$12,1)&lt;0.5,-1,1))^2)/SQRT(((50*POWER(80,POWER(COS(PI()*MOD(Calculator!$B$38/Calculator!$F$12,1)),2))+MIN(500,MAX(30,100*EXP(-0.3*'VSWR Calculator'!$C$24)*(1+3*ABS(MOD('VSWR Calculator'!$C$23/Calculator!$F$12/2,1)-0.5))))/'VSWR Calculator'!$C$25)+$C89)^2+(1500*ABS(SIN(2*PI()*MOD(Calculator!$B$38/Calculator!$F$12,1)))*IF(MOD(Calculator!$B$38/Calculator!$F$12,1)&lt;0.5,-1,1))^2)),2))</f>
        <v>—</v>
      </c>
      <c r="IA89" s="253" t="str">
        <f aca="false">IF(OR(Calculator!$E$13&lt;&gt;"YES",Calculator!$B$38&lt;Calculator!$G$13),"—",ROUND((1+SQRT(((50*POWER(80,POWER(COS(PI()*MOD(Calculator!$B$38/Calculator!$F$13,1)),2))+MIN(500,MAX(30,100*EXP(-0.3*'VSWR Calculator'!$C$24)*(1+3*ABS(MOD('VSWR Calculator'!$C$23/Calculator!$F$13/2,1)-0.5))))/'VSWR Calculator'!$C$25)-$C89)^2+(1500*ABS(SIN(2*PI()*MOD(Calculator!$B$38/Calculator!$F$13,1)))*IF(MOD(Calculator!$B$38/Calculator!$F$13,1)&lt;0.5,-1,1))^2)/SQRT(((50*POWER(80,POWER(COS(PI()*MOD(Calculator!$B$38/Calculator!$F$13,1)),2))+MIN(500,MAX(30,100*EXP(-0.3*'VSWR Calculator'!$C$24)*(1+3*ABS(MOD('VSWR Calculator'!$C$23/Calculator!$F$13/2,1)-0.5))))/'VSWR Calculator'!$C$25)+$C89)^2+(1500*ABS(SIN(2*PI()*MOD(Calculator!$B$38/Calculator!$F$13,1)))*IF(MOD(Calculator!$B$38/Calculator!$F$13,1)&lt;0.5,-1,1))^2))/(1-SQRT(((50*POWER(80,POWER(COS(PI()*MOD(Calculator!$B$38/Calculator!$F$13,1)),2))+MIN(500,MAX(30,100*EXP(-0.3*'VSWR Calculator'!$C$24)*(1+3*ABS(MOD('VSWR Calculator'!$C$23/Calculator!$F$13/2,1)-0.5))))/'VSWR Calculator'!$C$25)-$C89)^2+(1500*ABS(SIN(2*PI()*MOD(Calculator!$B$38/Calculator!$F$13,1)))*IF(MOD(Calculator!$B$38/Calculator!$F$13,1)&lt;0.5,-1,1))^2)/SQRT(((50*POWER(80,POWER(COS(PI()*MOD(Calculator!$B$38/Calculator!$F$13,1)),2))+MIN(500,MAX(30,100*EXP(-0.3*'VSWR Calculator'!$C$24)*(1+3*ABS(MOD('VSWR Calculator'!$C$23/Calculator!$F$13/2,1)-0.5))))/'VSWR Calculator'!$C$25)+$C89)^2+(1500*ABS(SIN(2*PI()*MOD(Calculator!$B$38/Calculator!$F$13,1)))*IF(MOD(Calculator!$B$38/Calculator!$F$13,1)&lt;0.5,-1,1))^2)),2))</f>
        <v>—</v>
      </c>
      <c r="IB89" s="253" t="str">
        <f aca="false">IF(OR(Calculator!$E$14&lt;&gt;"YES",Calculator!$B$38&lt;Calculator!$G$14),"—",ROUND((1+SQRT(((50*POWER(80,POWER(COS(PI()*MOD(Calculator!$B$38/Calculator!$F$14,1)),2))+MIN(500,MAX(30,100*EXP(-0.3*'VSWR Calculator'!$C$24)*(1+3*ABS(MOD('VSWR Calculator'!$C$23/Calculator!$F$14/2,1)-0.5))))/'VSWR Calculator'!$C$25)-$C89)^2+(1500*ABS(SIN(2*PI()*MOD(Calculator!$B$38/Calculator!$F$14,1)))*IF(MOD(Calculator!$B$38/Calculator!$F$14,1)&lt;0.5,-1,1))^2)/SQRT(((50*POWER(80,POWER(COS(PI()*MOD(Calculator!$B$38/Calculator!$F$14,1)),2))+MIN(500,MAX(30,100*EXP(-0.3*'VSWR Calculator'!$C$24)*(1+3*ABS(MOD('VSWR Calculator'!$C$23/Calculator!$F$14/2,1)-0.5))))/'VSWR Calculator'!$C$25)+$C89)^2+(1500*ABS(SIN(2*PI()*MOD(Calculator!$B$38/Calculator!$F$14,1)))*IF(MOD(Calculator!$B$38/Calculator!$F$14,1)&lt;0.5,-1,1))^2))/(1-SQRT(((50*POWER(80,POWER(COS(PI()*MOD(Calculator!$B$38/Calculator!$F$14,1)),2))+MIN(500,MAX(30,100*EXP(-0.3*'VSWR Calculator'!$C$24)*(1+3*ABS(MOD('VSWR Calculator'!$C$23/Calculator!$F$14/2,1)-0.5))))/'VSWR Calculator'!$C$25)-$C89)^2+(1500*ABS(SIN(2*PI()*MOD(Calculator!$B$38/Calculator!$F$14,1)))*IF(MOD(Calculator!$B$38/Calculator!$F$14,1)&lt;0.5,-1,1))^2)/SQRT(((50*POWER(80,POWER(COS(PI()*MOD(Calculator!$B$38/Calculator!$F$14,1)),2))+MIN(500,MAX(30,100*EXP(-0.3*'VSWR Calculator'!$C$24)*(1+3*ABS(MOD('VSWR Calculator'!$C$23/Calculator!$F$14/2,1)-0.5))))/'VSWR Calculator'!$C$25)+$C89)^2+(1500*ABS(SIN(2*PI()*MOD(Calculator!$B$38/Calculator!$F$14,1)))*IF(MOD(Calculator!$B$38/Calculator!$F$14,1)&lt;0.5,-1,1))^2)),2))</f>
        <v>—</v>
      </c>
      <c r="IC89" s="253" t="n">
        <f aca="false">IF(OR(Calculator!$E$15&lt;&gt;"YES",Calculator!$B$38&lt;Calculator!$G$15),"—",ROUND((1+SQRT(((50*POWER(80,POWER(COS(PI()*MOD(Calculator!$B$38/Calculator!$F$15,1)),2))+MIN(500,MAX(30,100*EXP(-0.3*'VSWR Calculator'!$C$24)*(1+3*ABS(MOD('VSWR Calculator'!$C$23/Calculator!$F$15/2,1)-0.5))))/'VSWR Calculator'!$C$25)-$C89)^2+(1500*ABS(SIN(2*PI()*MOD(Calculator!$B$38/Calculator!$F$15,1)))*IF(MOD(Calculator!$B$38/Calculator!$F$15,1)&lt;0.5,-1,1))^2)/SQRT(((50*POWER(80,POWER(COS(PI()*MOD(Calculator!$B$38/Calculator!$F$15,1)),2))+MIN(500,MAX(30,100*EXP(-0.3*'VSWR Calculator'!$C$24)*(1+3*ABS(MOD('VSWR Calculator'!$C$23/Calculator!$F$15/2,1)-0.5))))/'VSWR Calculator'!$C$25)+$C89)^2+(1500*ABS(SIN(2*PI()*MOD(Calculator!$B$38/Calculator!$F$15,1)))*IF(MOD(Calculator!$B$38/Calculator!$F$15,1)&lt;0.5,-1,1))^2))/(1-SQRT(((50*POWER(80,POWER(COS(PI()*MOD(Calculator!$B$38/Calculator!$F$15,1)),2))+MIN(500,MAX(30,100*EXP(-0.3*'VSWR Calculator'!$C$24)*(1+3*ABS(MOD('VSWR Calculator'!$C$23/Calculator!$F$15/2,1)-0.5))))/'VSWR Calculator'!$C$25)-$C89)^2+(1500*ABS(SIN(2*PI()*MOD(Calculator!$B$38/Calculator!$F$15,1)))*IF(MOD(Calculator!$B$38/Calculator!$F$15,1)&lt;0.5,-1,1))^2)/SQRT(((50*POWER(80,POWER(COS(PI()*MOD(Calculator!$B$38/Calculator!$F$15,1)),2))+MIN(500,MAX(30,100*EXP(-0.3*'VSWR Calculator'!$C$24)*(1+3*ABS(MOD('VSWR Calculator'!$C$23/Calculator!$F$15/2,1)-0.5))))/'VSWR Calculator'!$C$25)+$C89)^2+(1500*ABS(SIN(2*PI()*MOD(Calculator!$B$38/Calculator!$F$15,1)))*IF(MOD(Calculator!$B$38/Calculator!$F$15,1)&lt;0.5,-1,1))^2)),2))</f>
        <v>2.28</v>
      </c>
      <c r="ID89" s="253" t="str">
        <f aca="false">IF(OR(Calculator!$E$16&lt;&gt;"YES",Calculator!$B$38&lt;Calculator!$G$16),"—",ROUND((1+SQRT(((50*POWER(80,POWER(COS(PI()*MOD(Calculator!$B$38/Calculator!$F$16,1)),2))+MIN(500,MAX(30,100*EXP(-0.3*'VSWR Calculator'!$C$24)*(1+3*ABS(MOD('VSWR Calculator'!$C$23/Calculator!$F$16/2,1)-0.5))))/'VSWR Calculator'!$C$25)-$C89)^2+(1500*ABS(SIN(2*PI()*MOD(Calculator!$B$38/Calculator!$F$16,1)))*IF(MOD(Calculator!$B$38/Calculator!$F$16,1)&lt;0.5,-1,1))^2)/SQRT(((50*POWER(80,POWER(COS(PI()*MOD(Calculator!$B$38/Calculator!$F$16,1)),2))+MIN(500,MAX(30,100*EXP(-0.3*'VSWR Calculator'!$C$24)*(1+3*ABS(MOD('VSWR Calculator'!$C$23/Calculator!$F$16/2,1)-0.5))))/'VSWR Calculator'!$C$25)+$C89)^2+(1500*ABS(SIN(2*PI()*MOD(Calculator!$B$38/Calculator!$F$16,1)))*IF(MOD(Calculator!$B$38/Calculator!$F$16,1)&lt;0.5,-1,1))^2))/(1-SQRT(((50*POWER(80,POWER(COS(PI()*MOD(Calculator!$B$38/Calculator!$F$16,1)),2))+MIN(500,MAX(30,100*EXP(-0.3*'VSWR Calculator'!$C$24)*(1+3*ABS(MOD('VSWR Calculator'!$C$23/Calculator!$F$16/2,1)-0.5))))/'VSWR Calculator'!$C$25)-$C89)^2+(1500*ABS(SIN(2*PI()*MOD(Calculator!$B$38/Calculator!$F$16,1)))*IF(MOD(Calculator!$B$38/Calculator!$F$16,1)&lt;0.5,-1,1))^2)/SQRT(((50*POWER(80,POWER(COS(PI()*MOD(Calculator!$B$38/Calculator!$F$16,1)),2))+MIN(500,MAX(30,100*EXP(-0.3*'VSWR Calculator'!$C$24)*(1+3*ABS(MOD('VSWR Calculator'!$C$23/Calculator!$F$16/2,1)-0.5))))/'VSWR Calculator'!$C$25)+$C89)^2+(1500*ABS(SIN(2*PI()*MOD(Calculator!$B$38/Calculator!$F$16,1)))*IF(MOD(Calculator!$B$38/Calculator!$F$16,1)&lt;0.5,-1,1))^2)),2))</f>
        <v>—</v>
      </c>
      <c r="IE89" s="253" t="n">
        <f aca="false">IF(OR(Calculator!$E$17&lt;&gt;"YES",Calculator!$B$38&lt;Calculator!$G$17),"—",ROUND((1+SQRT(((50*POWER(80,POWER(COS(PI()*MOD(Calculator!$B$38/Calculator!$F$17,1)),2))+MIN(500,MAX(30,100*EXP(-0.3*'VSWR Calculator'!$C$24)*(1+3*ABS(MOD('VSWR Calculator'!$C$23/Calculator!$F$17/2,1)-0.5))))/'VSWR Calculator'!$C$25)-$C89)^2+(1500*ABS(SIN(2*PI()*MOD(Calculator!$B$38/Calculator!$F$17,1)))*IF(MOD(Calculator!$B$38/Calculator!$F$17,1)&lt;0.5,-1,1))^2)/SQRT(((50*POWER(80,POWER(COS(PI()*MOD(Calculator!$B$38/Calculator!$F$17,1)),2))+MIN(500,MAX(30,100*EXP(-0.3*'VSWR Calculator'!$C$24)*(1+3*ABS(MOD('VSWR Calculator'!$C$23/Calculator!$F$17/2,1)-0.5))))/'VSWR Calculator'!$C$25)+$C89)^2+(1500*ABS(SIN(2*PI()*MOD(Calculator!$B$38/Calculator!$F$17,1)))*IF(MOD(Calculator!$B$38/Calculator!$F$17,1)&lt;0.5,-1,1))^2))/(1-SQRT(((50*POWER(80,POWER(COS(PI()*MOD(Calculator!$B$38/Calculator!$F$17,1)),2))+MIN(500,MAX(30,100*EXP(-0.3*'VSWR Calculator'!$C$24)*(1+3*ABS(MOD('VSWR Calculator'!$C$23/Calculator!$F$17/2,1)-0.5))))/'VSWR Calculator'!$C$25)-$C89)^2+(1500*ABS(SIN(2*PI()*MOD(Calculator!$B$38/Calculator!$F$17,1)))*IF(MOD(Calculator!$B$38/Calculator!$F$17,1)&lt;0.5,-1,1))^2)/SQRT(((50*POWER(80,POWER(COS(PI()*MOD(Calculator!$B$38/Calculator!$F$17,1)),2))+MIN(500,MAX(30,100*EXP(-0.3*'VSWR Calculator'!$C$24)*(1+3*ABS(MOD('VSWR Calculator'!$C$23/Calculator!$F$17/2,1)-0.5))))/'VSWR Calculator'!$C$25)+$C89)^2+(1500*ABS(SIN(2*PI()*MOD(Calculator!$B$38/Calculator!$F$17,1)))*IF(MOD(Calculator!$B$38/Calculator!$F$17,1)&lt;0.5,-1,1))^2)),2))</f>
        <v>18.03</v>
      </c>
      <c r="IF89" s="253" t="str">
        <f aca="false">IF(OR(Calculator!$E$18&lt;&gt;"YES",Calculator!$B$38&lt;Calculator!$G$18),"—",ROUND((1+SQRT(((50*POWER(80,POWER(COS(PI()*MOD(Calculator!$B$38/Calculator!$F$18,1)),2))+MIN(500,MAX(30,100*EXP(-0.3*'VSWR Calculator'!$C$24)*(1+3*ABS(MOD('VSWR Calculator'!$C$23/Calculator!$F$18/2,1)-0.5))))/'VSWR Calculator'!$C$25)-$C89)^2+(1500*ABS(SIN(2*PI()*MOD(Calculator!$B$38/Calculator!$F$18,1)))*IF(MOD(Calculator!$B$38/Calculator!$F$18,1)&lt;0.5,-1,1))^2)/SQRT(((50*POWER(80,POWER(COS(PI()*MOD(Calculator!$B$38/Calculator!$F$18,1)),2))+MIN(500,MAX(30,100*EXP(-0.3*'VSWR Calculator'!$C$24)*(1+3*ABS(MOD('VSWR Calculator'!$C$23/Calculator!$F$18/2,1)-0.5))))/'VSWR Calculator'!$C$25)+$C89)^2+(1500*ABS(SIN(2*PI()*MOD(Calculator!$B$38/Calculator!$F$18,1)))*IF(MOD(Calculator!$B$38/Calculator!$F$18,1)&lt;0.5,-1,1))^2))/(1-SQRT(((50*POWER(80,POWER(COS(PI()*MOD(Calculator!$B$38/Calculator!$F$18,1)),2))+MIN(500,MAX(30,100*EXP(-0.3*'VSWR Calculator'!$C$24)*(1+3*ABS(MOD('VSWR Calculator'!$C$23/Calculator!$F$18/2,1)-0.5))))/'VSWR Calculator'!$C$25)-$C89)^2+(1500*ABS(SIN(2*PI()*MOD(Calculator!$B$38/Calculator!$F$18,1)))*IF(MOD(Calculator!$B$38/Calculator!$F$18,1)&lt;0.5,-1,1))^2)/SQRT(((50*POWER(80,POWER(COS(PI()*MOD(Calculator!$B$38/Calculator!$F$18,1)),2))+MIN(500,MAX(30,100*EXP(-0.3*'VSWR Calculator'!$C$24)*(1+3*ABS(MOD('VSWR Calculator'!$C$23/Calculator!$F$18/2,1)-0.5))))/'VSWR Calculator'!$C$25)+$C89)^2+(1500*ABS(SIN(2*PI()*MOD(Calculator!$B$38/Calculator!$F$18,1)))*IF(MOD(Calculator!$B$38/Calculator!$F$18,1)&lt;0.5,-1,1))^2)),2))</f>
        <v>—</v>
      </c>
      <c r="IG89" s="253" t="str">
        <f aca="false">IF(OR(Calculator!$E$19&lt;&gt;"YES",Calculator!$B$38&lt;Calculator!$G$19),"—",ROUND((1+SQRT(((50*POWER(80,POWER(COS(PI()*MOD(Calculator!$B$38/Calculator!$F$19,1)),2))+MIN(500,MAX(30,100*EXP(-0.3*'VSWR Calculator'!$C$24)*(1+3*ABS(MOD('VSWR Calculator'!$C$23/Calculator!$F$19/2,1)-0.5))))/'VSWR Calculator'!$C$25)-$C89)^2+(1500*ABS(SIN(2*PI()*MOD(Calculator!$B$38/Calculator!$F$19,1)))*IF(MOD(Calculator!$B$38/Calculator!$F$19,1)&lt;0.5,-1,1))^2)/SQRT(((50*POWER(80,POWER(COS(PI()*MOD(Calculator!$B$38/Calculator!$F$19,1)),2))+MIN(500,MAX(30,100*EXP(-0.3*'VSWR Calculator'!$C$24)*(1+3*ABS(MOD('VSWR Calculator'!$C$23/Calculator!$F$19/2,1)-0.5))))/'VSWR Calculator'!$C$25)+$C89)^2+(1500*ABS(SIN(2*PI()*MOD(Calculator!$B$38/Calculator!$F$19,1)))*IF(MOD(Calculator!$B$38/Calculator!$F$19,1)&lt;0.5,-1,1))^2))/(1-SQRT(((50*POWER(80,POWER(COS(PI()*MOD(Calculator!$B$38/Calculator!$F$19,1)),2))+MIN(500,MAX(30,100*EXP(-0.3*'VSWR Calculator'!$C$24)*(1+3*ABS(MOD('VSWR Calculator'!$C$23/Calculator!$F$19/2,1)-0.5))))/'VSWR Calculator'!$C$25)-$C89)^2+(1500*ABS(SIN(2*PI()*MOD(Calculator!$B$38/Calculator!$F$19,1)))*IF(MOD(Calculator!$B$38/Calculator!$F$19,1)&lt;0.5,-1,1))^2)/SQRT(((50*POWER(80,POWER(COS(PI()*MOD(Calculator!$B$38/Calculator!$F$19,1)),2))+MIN(500,MAX(30,100*EXP(-0.3*'VSWR Calculator'!$C$24)*(1+3*ABS(MOD('VSWR Calculator'!$C$23/Calculator!$F$19/2,1)-0.5))))/'VSWR Calculator'!$C$25)+$C89)^2+(1500*ABS(SIN(2*PI()*MOD(Calculator!$B$38/Calculator!$F$19,1)))*IF(MOD(Calculator!$B$38/Calculator!$F$19,1)&lt;0.5,-1,1))^2)),2))</f>
        <v>—</v>
      </c>
      <c r="IH89" s="253" t="str">
        <f aca="false">IF(OR(Calculator!$E$20&lt;&gt;"YES",Calculator!$B$38&lt;Calculator!$G$20),"—",ROUND((1+SQRT(((50*POWER(80,POWER(COS(PI()*MOD(Calculator!$B$38/Calculator!$F$20,1)),2))+MIN(500,MAX(30,100*EXP(-0.3*'VSWR Calculator'!$C$24)*(1+3*ABS(MOD('VSWR Calculator'!$C$23/Calculator!$F$20/2,1)-0.5))))/'VSWR Calculator'!$C$25)-$C89)^2+(1500*ABS(SIN(2*PI()*MOD(Calculator!$B$38/Calculator!$F$20,1)))*IF(MOD(Calculator!$B$38/Calculator!$F$20,1)&lt;0.5,-1,1))^2)/SQRT(((50*POWER(80,POWER(COS(PI()*MOD(Calculator!$B$38/Calculator!$F$20,1)),2))+MIN(500,MAX(30,100*EXP(-0.3*'VSWR Calculator'!$C$24)*(1+3*ABS(MOD('VSWR Calculator'!$C$23/Calculator!$F$20/2,1)-0.5))))/'VSWR Calculator'!$C$25)+$C89)^2+(1500*ABS(SIN(2*PI()*MOD(Calculator!$B$38/Calculator!$F$20,1)))*IF(MOD(Calculator!$B$38/Calculator!$F$20,1)&lt;0.5,-1,1))^2))/(1-SQRT(((50*POWER(80,POWER(COS(PI()*MOD(Calculator!$B$38/Calculator!$F$20,1)),2))+MIN(500,MAX(30,100*EXP(-0.3*'VSWR Calculator'!$C$24)*(1+3*ABS(MOD('VSWR Calculator'!$C$23/Calculator!$F$20/2,1)-0.5))))/'VSWR Calculator'!$C$25)-$C89)^2+(1500*ABS(SIN(2*PI()*MOD(Calculator!$B$38/Calculator!$F$20,1)))*IF(MOD(Calculator!$B$38/Calculator!$F$20,1)&lt;0.5,-1,1))^2)/SQRT(((50*POWER(80,POWER(COS(PI()*MOD(Calculator!$B$38/Calculator!$F$20,1)),2))+MIN(500,MAX(30,100*EXP(-0.3*'VSWR Calculator'!$C$24)*(1+3*ABS(MOD('VSWR Calculator'!$C$23/Calculator!$F$20/2,1)-0.5))))/'VSWR Calculator'!$C$25)+$C89)^2+(1500*ABS(SIN(2*PI()*MOD(Calculator!$B$38/Calculator!$F$20,1)))*IF(MOD(Calculator!$B$38/Calculator!$F$20,1)&lt;0.5,-1,1))^2)),2))</f>
        <v>—</v>
      </c>
      <c r="II89" s="253" t="str">
        <f aca="false">IF(OR(Calculator!$E$21&lt;&gt;"YES",Calculator!$B$38&lt;Calculator!$G$21),"—",ROUND((1+SQRT(((50*POWER(80,POWER(COS(PI()*MOD(Calculator!$B$38/Calculator!$F$21,1)),2))+MIN(500,MAX(30,100*EXP(-0.3*'VSWR Calculator'!$C$24)*(1+3*ABS(MOD('VSWR Calculator'!$C$23/Calculator!$F$21/2,1)-0.5))))/'VSWR Calculator'!$C$25)-$C89)^2+(1500*ABS(SIN(2*PI()*MOD(Calculator!$B$38/Calculator!$F$21,1)))*IF(MOD(Calculator!$B$38/Calculator!$F$21,1)&lt;0.5,-1,1))^2)/SQRT(((50*POWER(80,POWER(COS(PI()*MOD(Calculator!$B$38/Calculator!$F$21,1)),2))+MIN(500,MAX(30,100*EXP(-0.3*'VSWR Calculator'!$C$24)*(1+3*ABS(MOD('VSWR Calculator'!$C$23/Calculator!$F$21/2,1)-0.5))))/'VSWR Calculator'!$C$25)+$C89)^2+(1500*ABS(SIN(2*PI()*MOD(Calculator!$B$38/Calculator!$F$21,1)))*IF(MOD(Calculator!$B$38/Calculator!$F$21,1)&lt;0.5,-1,1))^2))/(1-SQRT(((50*POWER(80,POWER(COS(PI()*MOD(Calculator!$B$38/Calculator!$F$21,1)),2))+MIN(500,MAX(30,100*EXP(-0.3*'VSWR Calculator'!$C$24)*(1+3*ABS(MOD('VSWR Calculator'!$C$23/Calculator!$F$21/2,1)-0.5))))/'VSWR Calculator'!$C$25)-$C89)^2+(1500*ABS(SIN(2*PI()*MOD(Calculator!$B$38/Calculator!$F$21,1)))*IF(MOD(Calculator!$B$38/Calculator!$F$21,1)&lt;0.5,-1,1))^2)/SQRT(((50*POWER(80,POWER(COS(PI()*MOD(Calculator!$B$38/Calculator!$F$21,1)),2))+MIN(500,MAX(30,100*EXP(-0.3*'VSWR Calculator'!$C$24)*(1+3*ABS(MOD('VSWR Calculator'!$C$23/Calculator!$F$21/2,1)-0.5))))/'VSWR Calculator'!$C$25)+$C89)^2+(1500*ABS(SIN(2*PI()*MOD(Calculator!$B$38/Calculator!$F$21,1)))*IF(MOD(Calculator!$B$38/Calculator!$F$21,1)&lt;0.5,-1,1))^2)),2))</f>
        <v>—</v>
      </c>
      <c r="IJ89" s="253" t="str">
        <f aca="false">IF(OR(Calculator!$E$22&lt;&gt;"YES",Calculator!$B$38&lt;Calculator!$G$22),"—",ROUND((1+SQRT(((50*POWER(80,POWER(COS(PI()*MOD(Calculator!$B$38/Calculator!$F$22,1)),2))+MIN(500,MAX(30,100*EXP(-0.3*'VSWR Calculator'!$C$24)*(1+3*ABS(MOD('VSWR Calculator'!$C$23/Calculator!$F$22/2,1)-0.5))))/'VSWR Calculator'!$C$25)-$C89)^2+(1500*ABS(SIN(2*PI()*MOD(Calculator!$B$38/Calculator!$F$22,1)))*IF(MOD(Calculator!$B$38/Calculator!$F$22,1)&lt;0.5,-1,1))^2)/SQRT(((50*POWER(80,POWER(COS(PI()*MOD(Calculator!$B$38/Calculator!$F$22,1)),2))+MIN(500,MAX(30,100*EXP(-0.3*'VSWR Calculator'!$C$24)*(1+3*ABS(MOD('VSWR Calculator'!$C$23/Calculator!$F$22/2,1)-0.5))))/'VSWR Calculator'!$C$25)+$C89)^2+(1500*ABS(SIN(2*PI()*MOD(Calculator!$B$38/Calculator!$F$22,1)))*IF(MOD(Calculator!$B$38/Calculator!$F$22,1)&lt;0.5,-1,1))^2))/(1-SQRT(((50*POWER(80,POWER(COS(PI()*MOD(Calculator!$B$38/Calculator!$F$22,1)),2))+MIN(500,MAX(30,100*EXP(-0.3*'VSWR Calculator'!$C$24)*(1+3*ABS(MOD('VSWR Calculator'!$C$23/Calculator!$F$22/2,1)-0.5))))/'VSWR Calculator'!$C$25)-$C89)^2+(1500*ABS(SIN(2*PI()*MOD(Calculator!$B$38/Calculator!$F$22,1)))*IF(MOD(Calculator!$B$38/Calculator!$F$22,1)&lt;0.5,-1,1))^2)/SQRT(((50*POWER(80,POWER(COS(PI()*MOD(Calculator!$B$38/Calculator!$F$22,1)),2))+MIN(500,MAX(30,100*EXP(-0.3*'VSWR Calculator'!$C$24)*(1+3*ABS(MOD('VSWR Calculator'!$C$23/Calculator!$F$22/2,1)-0.5))))/'VSWR Calculator'!$C$25)+$C89)^2+(1500*ABS(SIN(2*PI()*MOD(Calculator!$B$38/Calculator!$F$22,1)))*IF(MOD(Calculator!$B$38/Calculator!$F$22,1)&lt;0.5,-1,1))^2)),2))</f>
        <v>—</v>
      </c>
      <c r="IK89" s="253" t="n">
        <f aca="false">IFERROR(ROUND((IF(ISNUMBER(HZ89),HZ89,0)+IF(ISNUMBER(IA89),IA89,0)+IF(ISNUMBER(IB89),IB89,0)+IF(ISNUMBER(IC89),IC89,0)+IF(ISNUMBER(ID89),ID89,0)+IF(ISNUMBER(IE89),IE89,0)+IF(ISNUMBER(IF89),IF89,0)+IF(ISNUMBER(IG89),IG89,0)+IF(ISNUMBER(IH89),IH89,0)+IF(ISNUMBER(II89),II89,0)+IF(ISNUMBER(IJ89),IJ89,0))/(IF(ISNUMBER(HZ89),1,0)+IF(ISNUMBER(IA89),1,0)+IF(ISNUMBER(IB89),1,0)+IF(ISNUMBER(IC89),1,0)+IF(ISNUMBER(ID89),1,0)+IF(ISNUMBER(IE89),1,0)+IF(ISNUMBER(IF89),1,0)+IF(ISNUMBER(IG89),1,0)+IF(ISNUMBER(IH89),1,0)+IF(ISNUMBER(II89),1,0)+IF(ISNUMBER(IJ89),1,0)),4),"")</f>
        <v>10.155</v>
      </c>
    </row>
    <row r="90" customFormat="false" ht="15" hidden="false" customHeight="true" outlineLevel="0" collapsed="false">
      <c r="A90" s="296" t="s">
        <v>532</v>
      </c>
      <c r="B90" s="296" t="s">
        <v>339</v>
      </c>
      <c r="C90" s="297" t="n">
        <v>2800</v>
      </c>
      <c r="D90" s="298" t="str">
        <f aca="false">IF(OR(Calculator!$E$12&lt;&gt;"YES",Calculator!$B$29&lt;Calculator!$G$12),"—",ROUND((1+SQRT(((50*POWER(80,POWER(COS(PI()*MOD(Calculator!$B$29/Calculator!$F$12,1)),2))-$C90)^2+(1500*ABS(SIN(2*PI()*MOD(Calculator!$B$29/Calculator!$F$12,1)))*IF(MOD(Calculator!$B$29/Calculator!$F$12,1)&lt;0.5,-1,1))^2)/((50*POWER(80,POWER(COS(PI()*MOD(Calculator!$B$29/Calculator!$F$12,1)),2))+$C90)^2+(1500*ABS(SIN(2*PI()*MOD(Calculator!$B$29/Calculator!$F$12,1)))*IF(MOD(Calculator!$B$29/Calculator!$F$12,1)&lt;0.5,-1,1))^2)))/(1-SQRT(((50*POWER(80,POWER(COS(PI()*MOD(Calculator!$B$29/Calculator!$F$12,1)),2))-$C90)^2+(1500*ABS(SIN(2*PI()*MOD(Calculator!$B$29/Calculator!$F$12,1)))*IF(MOD(Calculator!$B$29/Calculator!$F$12,1)&lt;0.5,-1,1))^2)/((50*POWER(80,POWER(COS(PI()*MOD(Calculator!$B$29/Calculator!$F$12,1)),2))+$C90)^2+(1500*ABS(SIN(2*PI()*MOD(Calculator!$B$29/Calculator!$F$12,1)))*IF(MOD(Calculator!$B$29/Calculator!$F$12,1)&lt;0.5,-1,1))^2))),2))</f>
        <v>—</v>
      </c>
      <c r="E90" s="298" t="str">
        <f aca="false">IF(OR(Calculator!$E$13&lt;&gt;"YES",Calculator!$B$29&lt;Calculator!$G$13),"—",ROUND((1+SQRT(((50*POWER(80,POWER(COS(PI()*MOD(Calculator!$B$29/Calculator!$F$13,1)),2))-$C90)^2+(1500*ABS(SIN(2*PI()*MOD(Calculator!$B$29/Calculator!$F$13,1)))*IF(MOD(Calculator!$B$29/Calculator!$F$13,1)&lt;0.5,-1,1))^2)/((50*POWER(80,POWER(COS(PI()*MOD(Calculator!$B$29/Calculator!$F$13,1)),2))+$C90)^2+(1500*ABS(SIN(2*PI()*MOD(Calculator!$B$29/Calculator!$F$13,1)))*IF(MOD(Calculator!$B$29/Calculator!$F$13,1)&lt;0.5,-1,1))^2)))/(1-SQRT(((50*POWER(80,POWER(COS(PI()*MOD(Calculator!$B$29/Calculator!$F$13,1)),2))-$C90)^2+(1500*ABS(SIN(2*PI()*MOD(Calculator!$B$29/Calculator!$F$13,1)))*IF(MOD(Calculator!$B$29/Calculator!$F$13,1)&lt;0.5,-1,1))^2)/((50*POWER(80,POWER(COS(PI()*MOD(Calculator!$B$29/Calculator!$F$13,1)),2))+$C90)^2+(1500*ABS(SIN(2*PI()*MOD(Calculator!$B$29/Calculator!$F$13,1)))*IF(MOD(Calculator!$B$29/Calculator!$F$13,1)&lt;0.5,-1,1))^2))),2))</f>
        <v>—</v>
      </c>
      <c r="F90" s="298" t="str">
        <f aca="false">IF(OR(Calculator!$E$14&lt;&gt;"YES",Calculator!$B$29&lt;Calculator!$G$14),"—",ROUND((1+SQRT(((50*POWER(80,POWER(COS(PI()*MOD(Calculator!$B$29/Calculator!$F$14,1)),2))-$C90)^2+(1500*ABS(SIN(2*PI()*MOD(Calculator!$B$29/Calculator!$F$14,1)))*IF(MOD(Calculator!$B$29/Calculator!$F$14,1)&lt;0.5,-1,1))^2)/((50*POWER(80,POWER(COS(PI()*MOD(Calculator!$B$29/Calculator!$F$14,1)),2))+$C90)^2+(1500*ABS(SIN(2*PI()*MOD(Calculator!$B$29/Calculator!$F$14,1)))*IF(MOD(Calculator!$B$29/Calculator!$F$14,1)&lt;0.5,-1,1))^2)))/(1-SQRT(((50*POWER(80,POWER(COS(PI()*MOD(Calculator!$B$29/Calculator!$F$14,1)),2))-$C90)^2+(1500*ABS(SIN(2*PI()*MOD(Calculator!$B$29/Calculator!$F$14,1)))*IF(MOD(Calculator!$B$29/Calculator!$F$14,1)&lt;0.5,-1,1))^2)/((50*POWER(80,POWER(COS(PI()*MOD(Calculator!$B$29/Calculator!$F$14,1)),2))+$C90)^2+(1500*ABS(SIN(2*PI()*MOD(Calculator!$B$29/Calculator!$F$14,1)))*IF(MOD(Calculator!$B$29/Calculator!$F$14,1)&lt;0.5,-1,1))^2))),2))</f>
        <v>—</v>
      </c>
      <c r="G90" s="298" t="n">
        <f aca="false">IF(OR(Calculator!$E$15&lt;&gt;"YES",Calculator!$B$29&lt;Calculator!$G$15),"—",ROUND((1+SQRT(((50*POWER(80,POWER(COS(PI()*MOD(Calculator!$B$29/Calculator!$F$15,1)),2))-$C90)^2+(1500*ABS(SIN(2*PI()*MOD(Calculator!$B$29/Calculator!$F$15,1)))*IF(MOD(Calculator!$B$29/Calculator!$F$15,1)&lt;0.5,-1,1))^2)/((50*POWER(80,POWER(COS(PI()*MOD(Calculator!$B$29/Calculator!$F$15,1)),2))+$C90)^2+(1500*ABS(SIN(2*PI()*MOD(Calculator!$B$29/Calculator!$F$15,1)))*IF(MOD(Calculator!$B$29/Calculator!$F$15,1)&lt;0.5,-1,1))^2)))/(1-SQRT(((50*POWER(80,POWER(COS(PI()*MOD(Calculator!$B$29/Calculator!$F$15,1)),2))-$C90)^2+(1500*ABS(SIN(2*PI()*MOD(Calculator!$B$29/Calculator!$F$15,1)))*IF(MOD(Calculator!$B$29/Calculator!$F$15,1)&lt;0.5,-1,1))^2)/((50*POWER(80,POWER(COS(PI()*MOD(Calculator!$B$29/Calculator!$F$15,1)),2))+$C90)^2+(1500*ABS(SIN(2*PI()*MOD(Calculator!$B$29/Calculator!$F$15,1)))*IF(MOD(Calculator!$B$29/Calculator!$F$15,1)&lt;0.5,-1,1))^2))),2))</f>
        <v>22.6</v>
      </c>
      <c r="H90" s="298" t="str">
        <f aca="false">IF(OR(Calculator!$E$16&lt;&gt;"YES",Calculator!$B$29&lt;Calculator!$G$16),"—",ROUND((1+SQRT(((50*POWER(80,POWER(COS(PI()*MOD(Calculator!$B$29/Calculator!$F$16,1)),2))-$C90)^2+(1500*ABS(SIN(2*PI()*MOD(Calculator!$B$29/Calculator!$F$16,1)))*IF(MOD(Calculator!$B$29/Calculator!$F$16,1)&lt;0.5,-1,1))^2)/((50*POWER(80,POWER(COS(PI()*MOD(Calculator!$B$29/Calculator!$F$16,1)),2))+$C90)^2+(1500*ABS(SIN(2*PI()*MOD(Calculator!$B$29/Calculator!$F$16,1)))*IF(MOD(Calculator!$B$29/Calculator!$F$16,1)&lt;0.5,-1,1))^2)))/(1-SQRT(((50*POWER(80,POWER(COS(PI()*MOD(Calculator!$B$29/Calculator!$F$16,1)),2))-$C90)^2+(1500*ABS(SIN(2*PI()*MOD(Calculator!$B$29/Calculator!$F$16,1)))*IF(MOD(Calculator!$B$29/Calculator!$F$16,1)&lt;0.5,-1,1))^2)/((50*POWER(80,POWER(COS(PI()*MOD(Calculator!$B$29/Calculator!$F$16,1)),2))+$C90)^2+(1500*ABS(SIN(2*PI()*MOD(Calculator!$B$29/Calculator!$F$16,1)))*IF(MOD(Calculator!$B$29/Calculator!$F$16,1)&lt;0.5,-1,1))^2))),2))</f>
        <v>—</v>
      </c>
      <c r="I90" s="298" t="n">
        <f aca="false">IF(OR(Calculator!$E$17&lt;&gt;"YES",Calculator!$B$29&lt;Calculator!$G$17),"—",ROUND((1+SQRT(((50*POWER(80,POWER(COS(PI()*MOD(Calculator!$B$29/Calculator!$F$17,1)),2))-$C90)^2+(1500*ABS(SIN(2*PI()*MOD(Calculator!$B$29/Calculator!$F$17,1)))*IF(MOD(Calculator!$B$29/Calculator!$F$17,1)&lt;0.5,-1,1))^2)/((50*POWER(80,POWER(COS(PI()*MOD(Calculator!$B$29/Calculator!$F$17,1)),2))+$C90)^2+(1500*ABS(SIN(2*PI()*MOD(Calculator!$B$29/Calculator!$F$17,1)))*IF(MOD(Calculator!$B$29/Calculator!$F$17,1)&lt;0.5,-1,1))^2)))/(1-SQRT(((50*POWER(80,POWER(COS(PI()*MOD(Calculator!$B$29/Calculator!$F$17,1)),2))-$C90)^2+(1500*ABS(SIN(2*PI()*MOD(Calculator!$B$29/Calculator!$F$17,1)))*IF(MOD(Calculator!$B$29/Calculator!$F$17,1)&lt;0.5,-1,1))^2)/((50*POWER(80,POWER(COS(PI()*MOD(Calculator!$B$29/Calculator!$F$17,1)),2))+$C90)^2+(1500*ABS(SIN(2*PI()*MOD(Calculator!$B$29/Calculator!$F$17,1)))*IF(MOD(Calculator!$B$29/Calculator!$F$17,1)&lt;0.5,-1,1))^2))),2))</f>
        <v>20.34</v>
      </c>
      <c r="J90" s="298" t="str">
        <f aca="false">IF(OR(Calculator!$E$18&lt;&gt;"YES",Calculator!$B$29&lt;Calculator!$G$18),"—",ROUND((1+SQRT(((50*POWER(80,POWER(COS(PI()*MOD(Calculator!$B$29/Calculator!$F$18,1)),2))-$C90)^2+(1500*ABS(SIN(2*PI()*MOD(Calculator!$B$29/Calculator!$F$18,1)))*IF(MOD(Calculator!$B$29/Calculator!$F$18,1)&lt;0.5,-1,1))^2)/((50*POWER(80,POWER(COS(PI()*MOD(Calculator!$B$29/Calculator!$F$18,1)),2))+$C90)^2+(1500*ABS(SIN(2*PI()*MOD(Calculator!$B$29/Calculator!$F$18,1)))*IF(MOD(Calculator!$B$29/Calculator!$F$18,1)&lt;0.5,-1,1))^2)))/(1-SQRT(((50*POWER(80,POWER(COS(PI()*MOD(Calculator!$B$29/Calculator!$F$18,1)),2))-$C90)^2+(1500*ABS(SIN(2*PI()*MOD(Calculator!$B$29/Calculator!$F$18,1)))*IF(MOD(Calculator!$B$29/Calculator!$F$18,1)&lt;0.5,-1,1))^2)/((50*POWER(80,POWER(COS(PI()*MOD(Calculator!$B$29/Calculator!$F$18,1)),2))+$C90)^2+(1500*ABS(SIN(2*PI()*MOD(Calculator!$B$29/Calculator!$F$18,1)))*IF(MOD(Calculator!$B$29/Calculator!$F$18,1)&lt;0.5,-1,1))^2))),2))</f>
        <v>—</v>
      </c>
      <c r="K90" s="298" t="str">
        <f aca="false">IF(OR(Calculator!$E$19&lt;&gt;"YES",Calculator!$B$29&lt;Calculator!$G$19),"—",ROUND((1+SQRT(((50*POWER(80,POWER(COS(PI()*MOD(Calculator!$B$29/Calculator!$F$19,1)),2))-$C90)^2+(1500*ABS(SIN(2*PI()*MOD(Calculator!$B$29/Calculator!$F$19,1)))*IF(MOD(Calculator!$B$29/Calculator!$F$19,1)&lt;0.5,-1,1))^2)/((50*POWER(80,POWER(COS(PI()*MOD(Calculator!$B$29/Calculator!$F$19,1)),2))+$C90)^2+(1500*ABS(SIN(2*PI()*MOD(Calculator!$B$29/Calculator!$F$19,1)))*IF(MOD(Calculator!$B$29/Calculator!$F$19,1)&lt;0.5,-1,1))^2)))/(1-SQRT(((50*POWER(80,POWER(COS(PI()*MOD(Calculator!$B$29/Calculator!$F$19,1)),2))-$C90)^2+(1500*ABS(SIN(2*PI()*MOD(Calculator!$B$29/Calculator!$F$19,1)))*IF(MOD(Calculator!$B$29/Calculator!$F$19,1)&lt;0.5,-1,1))^2)/((50*POWER(80,POWER(COS(PI()*MOD(Calculator!$B$29/Calculator!$F$19,1)),2))+$C90)^2+(1500*ABS(SIN(2*PI()*MOD(Calculator!$B$29/Calculator!$F$19,1)))*IF(MOD(Calculator!$B$29/Calculator!$F$19,1)&lt;0.5,-1,1))^2))),2))</f>
        <v>—</v>
      </c>
      <c r="L90" s="298" t="str">
        <f aca="false">IF(OR(Calculator!$E$20&lt;&gt;"YES",Calculator!$B$29&lt;Calculator!$G$20),"—",ROUND((1+SQRT(((50*POWER(80,POWER(COS(PI()*MOD(Calculator!$B$29/Calculator!$F$20,1)),2))-$C90)^2+(1500*ABS(SIN(2*PI()*MOD(Calculator!$B$29/Calculator!$F$20,1)))*IF(MOD(Calculator!$B$29/Calculator!$F$20,1)&lt;0.5,-1,1))^2)/((50*POWER(80,POWER(COS(PI()*MOD(Calculator!$B$29/Calculator!$F$20,1)),2))+$C90)^2+(1500*ABS(SIN(2*PI()*MOD(Calculator!$B$29/Calculator!$F$20,1)))*IF(MOD(Calculator!$B$29/Calculator!$F$20,1)&lt;0.5,-1,1))^2)))/(1-SQRT(((50*POWER(80,POWER(COS(PI()*MOD(Calculator!$B$29/Calculator!$F$20,1)),2))-$C90)^2+(1500*ABS(SIN(2*PI()*MOD(Calculator!$B$29/Calculator!$F$20,1)))*IF(MOD(Calculator!$B$29/Calculator!$F$20,1)&lt;0.5,-1,1))^2)/((50*POWER(80,POWER(COS(PI()*MOD(Calculator!$B$29/Calculator!$F$20,1)),2))+$C90)^2+(1500*ABS(SIN(2*PI()*MOD(Calculator!$B$29/Calculator!$F$20,1)))*IF(MOD(Calculator!$B$29/Calculator!$F$20,1)&lt;0.5,-1,1))^2))),2))</f>
        <v>—</v>
      </c>
      <c r="M90" s="298" t="str">
        <f aca="false">IF(OR(Calculator!$E$21&lt;&gt;"YES",Calculator!$B$29&lt;Calculator!$G$21),"—",ROUND((1+SQRT(((50*POWER(80,POWER(COS(PI()*MOD(Calculator!$B$29/Calculator!$F$21,1)),2))-$C90)^2+(1500*ABS(SIN(2*PI()*MOD(Calculator!$B$29/Calculator!$F$21,1)))*IF(MOD(Calculator!$B$29/Calculator!$F$21,1)&lt;0.5,-1,1))^2)/((50*POWER(80,POWER(COS(PI()*MOD(Calculator!$B$29/Calculator!$F$21,1)),2))+$C90)^2+(1500*ABS(SIN(2*PI()*MOD(Calculator!$B$29/Calculator!$F$21,1)))*IF(MOD(Calculator!$B$29/Calculator!$F$21,1)&lt;0.5,-1,1))^2)))/(1-SQRT(((50*POWER(80,POWER(COS(PI()*MOD(Calculator!$B$29/Calculator!$F$21,1)),2))-$C90)^2+(1500*ABS(SIN(2*PI()*MOD(Calculator!$B$29/Calculator!$F$21,1)))*IF(MOD(Calculator!$B$29/Calculator!$F$21,1)&lt;0.5,-1,1))^2)/((50*POWER(80,POWER(COS(PI()*MOD(Calculator!$B$29/Calculator!$F$21,1)),2))+$C90)^2+(1500*ABS(SIN(2*PI()*MOD(Calculator!$B$29/Calculator!$F$21,1)))*IF(MOD(Calculator!$B$29/Calculator!$F$21,1)&lt;0.5,-1,1))^2))),2))</f>
        <v>—</v>
      </c>
      <c r="N90" s="298" t="str">
        <f aca="false">IF(OR(Calculator!$E$22&lt;&gt;"YES",Calculator!$B$29&lt;Calculator!$G$22),"—",ROUND((1+SQRT(((50*POWER(80,POWER(COS(PI()*MOD(Calculator!$B$29/Calculator!$F$22,1)),2))-$C90)^2+(1500*ABS(SIN(2*PI()*MOD(Calculator!$B$29/Calculator!$F$22,1)))*IF(MOD(Calculator!$B$29/Calculator!$F$22,1)&lt;0.5,-1,1))^2)/((50*POWER(80,POWER(COS(PI()*MOD(Calculator!$B$29/Calculator!$F$22,1)),2))+$C90)^2+(1500*ABS(SIN(2*PI()*MOD(Calculator!$B$29/Calculator!$F$22,1)))*IF(MOD(Calculator!$B$29/Calculator!$F$22,1)&lt;0.5,-1,1))^2)))/(1-SQRT(((50*POWER(80,POWER(COS(PI()*MOD(Calculator!$B$29/Calculator!$F$22,1)),2))-$C90)^2+(1500*ABS(SIN(2*PI()*MOD(Calculator!$B$29/Calculator!$F$22,1)))*IF(MOD(Calculator!$B$29/Calculator!$F$22,1)&lt;0.5,-1,1))^2)/((50*POWER(80,POWER(COS(PI()*MOD(Calculator!$B$29/Calculator!$F$22,1)),2))+$C90)^2+(1500*ABS(SIN(2*PI()*MOD(Calculator!$B$29/Calculator!$F$22,1)))*IF(MOD(Calculator!$B$29/Calculator!$F$22,1)&lt;0.5,-1,1))^2))),2))</f>
        <v>—</v>
      </c>
      <c r="O90" s="292" t="n">
        <f aca="false">IFERROR(ROUND((IF(ISNUMBER(D90),D90,0)+IF(ISNUMBER(E90),E90,0)+IF(ISNUMBER(F90),F90,0)+IF(ISNUMBER(G90),G90,0)+IF(ISNUMBER(H90),H90,0)+IF(ISNUMBER(I90),I90,0)+IF(ISNUMBER(J90),J90,0)+IF(ISNUMBER(K90),K90,0)+IF(ISNUMBER(L90),L90,0)+IF(ISNUMBER(M90),M90,0)+IF(ISNUMBER(N90),N90,0))/(IF(ISNUMBER(D90),1,0)+IF(ISNUMBER(E90),1,0)+IF(ISNUMBER(F90),1,0)+IF(ISNUMBER(G90),1,0)+IF(ISNUMBER(H90),1,0)+IF(ISNUMBER(I90),1,0)+IF(ISNUMBER(J90),1,0)+IF(ISNUMBER(K90),1,0)+IF(ISNUMBER(L90),1,0)+IF(ISNUMBER(M90),1,0)+IF(ISNUMBER(N90),1,0)),4),"")</f>
        <v>21.47</v>
      </c>
      <c r="P90" s="298" t="str">
        <f aca="false">IF(OR(Calculator!$E$12&lt;&gt;"YES",Calculator!$B$30&lt;Calculator!$G$12),"—",ROUND((1+SQRT(((50*POWER(80,POWER(COS(PI()*MOD(Calculator!$B$30/Calculator!$F$12,1)),2))-$C90)^2+(1500*ABS(SIN(2*PI()*MOD(Calculator!$B$30/Calculator!$F$12,1)))*IF(MOD(Calculator!$B$30/Calculator!$F$12,1)&lt;0.5,-1,1))^2)/((50*POWER(80,POWER(COS(PI()*MOD(Calculator!$B$30/Calculator!$F$12,1)),2))+$C90)^2+(1500*ABS(SIN(2*PI()*MOD(Calculator!$B$30/Calculator!$F$12,1)))*IF(MOD(Calculator!$B$30/Calculator!$F$12,1)&lt;0.5,-1,1))^2)))/(1-SQRT(((50*POWER(80,POWER(COS(PI()*MOD(Calculator!$B$30/Calculator!$F$12,1)),2))-$C90)^2+(1500*ABS(SIN(2*PI()*MOD(Calculator!$B$30/Calculator!$F$12,1)))*IF(MOD(Calculator!$B$30/Calculator!$F$12,1)&lt;0.5,-1,1))^2)/((50*POWER(80,POWER(COS(PI()*MOD(Calculator!$B$30/Calculator!$F$12,1)),2))+$C90)^2+(1500*ABS(SIN(2*PI()*MOD(Calculator!$B$30/Calculator!$F$12,1)))*IF(MOD(Calculator!$B$30/Calculator!$F$12,1)&lt;0.5,-1,1))^2))),2))</f>
        <v>—</v>
      </c>
      <c r="Q90" s="298" t="str">
        <f aca="false">IF(OR(Calculator!$E$13&lt;&gt;"YES",Calculator!$B$30&lt;Calculator!$G$13),"—",ROUND((1+SQRT(((50*POWER(80,POWER(COS(PI()*MOD(Calculator!$B$30/Calculator!$F$13,1)),2))-$C90)^2+(1500*ABS(SIN(2*PI()*MOD(Calculator!$B$30/Calculator!$F$13,1)))*IF(MOD(Calculator!$B$30/Calculator!$F$13,1)&lt;0.5,-1,1))^2)/((50*POWER(80,POWER(COS(PI()*MOD(Calculator!$B$30/Calculator!$F$13,1)),2))+$C90)^2+(1500*ABS(SIN(2*PI()*MOD(Calculator!$B$30/Calculator!$F$13,1)))*IF(MOD(Calculator!$B$30/Calculator!$F$13,1)&lt;0.5,-1,1))^2)))/(1-SQRT(((50*POWER(80,POWER(COS(PI()*MOD(Calculator!$B$30/Calculator!$F$13,1)),2))-$C90)^2+(1500*ABS(SIN(2*PI()*MOD(Calculator!$B$30/Calculator!$F$13,1)))*IF(MOD(Calculator!$B$30/Calculator!$F$13,1)&lt;0.5,-1,1))^2)/((50*POWER(80,POWER(COS(PI()*MOD(Calculator!$B$30/Calculator!$F$13,1)),2))+$C90)^2+(1500*ABS(SIN(2*PI()*MOD(Calculator!$B$30/Calculator!$F$13,1)))*IF(MOD(Calculator!$B$30/Calculator!$F$13,1)&lt;0.5,-1,1))^2))),2))</f>
        <v>—</v>
      </c>
      <c r="R90" s="298" t="str">
        <f aca="false">IF(OR(Calculator!$E$14&lt;&gt;"YES",Calculator!$B$30&lt;Calculator!$G$14),"—",ROUND((1+SQRT(((50*POWER(80,POWER(COS(PI()*MOD(Calculator!$B$30/Calculator!$F$14,1)),2))-$C90)^2+(1500*ABS(SIN(2*PI()*MOD(Calculator!$B$30/Calculator!$F$14,1)))*IF(MOD(Calculator!$B$30/Calculator!$F$14,1)&lt;0.5,-1,1))^2)/((50*POWER(80,POWER(COS(PI()*MOD(Calculator!$B$30/Calculator!$F$14,1)),2))+$C90)^2+(1500*ABS(SIN(2*PI()*MOD(Calculator!$B$30/Calculator!$F$14,1)))*IF(MOD(Calculator!$B$30/Calculator!$F$14,1)&lt;0.5,-1,1))^2)))/(1-SQRT(((50*POWER(80,POWER(COS(PI()*MOD(Calculator!$B$30/Calculator!$F$14,1)),2))-$C90)^2+(1500*ABS(SIN(2*PI()*MOD(Calculator!$B$30/Calculator!$F$14,1)))*IF(MOD(Calculator!$B$30/Calculator!$F$14,1)&lt;0.5,-1,1))^2)/((50*POWER(80,POWER(COS(PI()*MOD(Calculator!$B$30/Calculator!$F$14,1)),2))+$C90)^2+(1500*ABS(SIN(2*PI()*MOD(Calculator!$B$30/Calculator!$F$14,1)))*IF(MOD(Calculator!$B$30/Calculator!$F$14,1)&lt;0.5,-1,1))^2))),2))</f>
        <v>—</v>
      </c>
      <c r="S90" s="298" t="n">
        <f aca="false">IF(OR(Calculator!$E$15&lt;&gt;"YES",Calculator!$B$30&lt;Calculator!$G$15),"—",ROUND((1+SQRT(((50*POWER(80,POWER(COS(PI()*MOD(Calculator!$B$30/Calculator!$F$15,1)),2))-$C90)^2+(1500*ABS(SIN(2*PI()*MOD(Calculator!$B$30/Calculator!$F$15,1)))*IF(MOD(Calculator!$B$30/Calculator!$F$15,1)&lt;0.5,-1,1))^2)/((50*POWER(80,POWER(COS(PI()*MOD(Calculator!$B$30/Calculator!$F$15,1)),2))+$C90)^2+(1500*ABS(SIN(2*PI()*MOD(Calculator!$B$30/Calculator!$F$15,1)))*IF(MOD(Calculator!$B$30/Calculator!$F$15,1)&lt;0.5,-1,1))^2)))/(1-SQRT(((50*POWER(80,POWER(COS(PI()*MOD(Calculator!$B$30/Calculator!$F$15,1)),2))-$C90)^2+(1500*ABS(SIN(2*PI()*MOD(Calculator!$B$30/Calculator!$F$15,1)))*IF(MOD(Calculator!$B$30/Calculator!$F$15,1)&lt;0.5,-1,1))^2)/((50*POWER(80,POWER(COS(PI()*MOD(Calculator!$B$30/Calculator!$F$15,1)),2))+$C90)^2+(1500*ABS(SIN(2*PI()*MOD(Calculator!$B$30/Calculator!$F$15,1)))*IF(MOD(Calculator!$B$30/Calculator!$F$15,1)&lt;0.5,-1,1))^2))),2))</f>
        <v>21.41</v>
      </c>
      <c r="T90" s="298" t="str">
        <f aca="false">IF(OR(Calculator!$E$16&lt;&gt;"YES",Calculator!$B$30&lt;Calculator!$G$16),"—",ROUND((1+SQRT(((50*POWER(80,POWER(COS(PI()*MOD(Calculator!$B$30/Calculator!$F$16,1)),2))-$C90)^2+(1500*ABS(SIN(2*PI()*MOD(Calculator!$B$30/Calculator!$F$16,1)))*IF(MOD(Calculator!$B$30/Calculator!$F$16,1)&lt;0.5,-1,1))^2)/((50*POWER(80,POWER(COS(PI()*MOD(Calculator!$B$30/Calculator!$F$16,1)),2))+$C90)^2+(1500*ABS(SIN(2*PI()*MOD(Calculator!$B$30/Calculator!$F$16,1)))*IF(MOD(Calculator!$B$30/Calculator!$F$16,1)&lt;0.5,-1,1))^2)))/(1-SQRT(((50*POWER(80,POWER(COS(PI()*MOD(Calculator!$B$30/Calculator!$F$16,1)),2))-$C90)^2+(1500*ABS(SIN(2*PI()*MOD(Calculator!$B$30/Calculator!$F$16,1)))*IF(MOD(Calculator!$B$30/Calculator!$F$16,1)&lt;0.5,-1,1))^2)/((50*POWER(80,POWER(COS(PI()*MOD(Calculator!$B$30/Calculator!$F$16,1)),2))+$C90)^2+(1500*ABS(SIN(2*PI()*MOD(Calculator!$B$30/Calculator!$F$16,1)))*IF(MOD(Calculator!$B$30/Calculator!$F$16,1)&lt;0.5,-1,1))^2))),2))</f>
        <v>—</v>
      </c>
      <c r="U90" s="298" t="n">
        <f aca="false">IF(OR(Calculator!$E$17&lt;&gt;"YES",Calculator!$B$30&lt;Calculator!$G$17),"—",ROUND((1+SQRT(((50*POWER(80,POWER(COS(PI()*MOD(Calculator!$B$30/Calculator!$F$17,1)),2))-$C90)^2+(1500*ABS(SIN(2*PI()*MOD(Calculator!$B$30/Calculator!$F$17,1)))*IF(MOD(Calculator!$B$30/Calculator!$F$17,1)&lt;0.5,-1,1))^2)/((50*POWER(80,POWER(COS(PI()*MOD(Calculator!$B$30/Calculator!$F$17,1)),2))+$C90)^2+(1500*ABS(SIN(2*PI()*MOD(Calculator!$B$30/Calculator!$F$17,1)))*IF(MOD(Calculator!$B$30/Calculator!$F$17,1)&lt;0.5,-1,1))^2)))/(1-SQRT(((50*POWER(80,POWER(COS(PI()*MOD(Calculator!$B$30/Calculator!$F$17,1)),2))-$C90)^2+(1500*ABS(SIN(2*PI()*MOD(Calculator!$B$30/Calculator!$F$17,1)))*IF(MOD(Calculator!$B$30/Calculator!$F$17,1)&lt;0.5,-1,1))^2)/((50*POWER(80,POWER(COS(PI()*MOD(Calculator!$B$30/Calculator!$F$17,1)),2))+$C90)^2+(1500*ABS(SIN(2*PI()*MOD(Calculator!$B$30/Calculator!$F$17,1)))*IF(MOD(Calculator!$B$30/Calculator!$F$17,1)&lt;0.5,-1,1))^2))),2))</f>
        <v>22.67</v>
      </c>
      <c r="V90" s="298" t="str">
        <f aca="false">IF(OR(Calculator!$E$18&lt;&gt;"YES",Calculator!$B$30&lt;Calculator!$G$18),"—",ROUND((1+SQRT(((50*POWER(80,POWER(COS(PI()*MOD(Calculator!$B$30/Calculator!$F$18,1)),2))-$C90)^2+(1500*ABS(SIN(2*PI()*MOD(Calculator!$B$30/Calculator!$F$18,1)))*IF(MOD(Calculator!$B$30/Calculator!$F$18,1)&lt;0.5,-1,1))^2)/((50*POWER(80,POWER(COS(PI()*MOD(Calculator!$B$30/Calculator!$F$18,1)),2))+$C90)^2+(1500*ABS(SIN(2*PI()*MOD(Calculator!$B$30/Calculator!$F$18,1)))*IF(MOD(Calculator!$B$30/Calculator!$F$18,1)&lt;0.5,-1,1))^2)))/(1-SQRT(((50*POWER(80,POWER(COS(PI()*MOD(Calculator!$B$30/Calculator!$F$18,1)),2))-$C90)^2+(1500*ABS(SIN(2*PI()*MOD(Calculator!$B$30/Calculator!$F$18,1)))*IF(MOD(Calculator!$B$30/Calculator!$F$18,1)&lt;0.5,-1,1))^2)/((50*POWER(80,POWER(COS(PI()*MOD(Calculator!$B$30/Calculator!$F$18,1)),2))+$C90)^2+(1500*ABS(SIN(2*PI()*MOD(Calculator!$B$30/Calculator!$F$18,1)))*IF(MOD(Calculator!$B$30/Calculator!$F$18,1)&lt;0.5,-1,1))^2))),2))</f>
        <v>—</v>
      </c>
      <c r="W90" s="298" t="str">
        <f aca="false">IF(OR(Calculator!$E$19&lt;&gt;"YES",Calculator!$B$30&lt;Calculator!$G$19),"—",ROUND((1+SQRT(((50*POWER(80,POWER(COS(PI()*MOD(Calculator!$B$30/Calculator!$F$19,1)),2))-$C90)^2+(1500*ABS(SIN(2*PI()*MOD(Calculator!$B$30/Calculator!$F$19,1)))*IF(MOD(Calculator!$B$30/Calculator!$F$19,1)&lt;0.5,-1,1))^2)/((50*POWER(80,POWER(COS(PI()*MOD(Calculator!$B$30/Calculator!$F$19,1)),2))+$C90)^2+(1500*ABS(SIN(2*PI()*MOD(Calculator!$B$30/Calculator!$F$19,1)))*IF(MOD(Calculator!$B$30/Calculator!$F$19,1)&lt;0.5,-1,1))^2)))/(1-SQRT(((50*POWER(80,POWER(COS(PI()*MOD(Calculator!$B$30/Calculator!$F$19,1)),2))-$C90)^2+(1500*ABS(SIN(2*PI()*MOD(Calculator!$B$30/Calculator!$F$19,1)))*IF(MOD(Calculator!$B$30/Calculator!$F$19,1)&lt;0.5,-1,1))^2)/((50*POWER(80,POWER(COS(PI()*MOD(Calculator!$B$30/Calculator!$F$19,1)),2))+$C90)^2+(1500*ABS(SIN(2*PI()*MOD(Calculator!$B$30/Calculator!$F$19,1)))*IF(MOD(Calculator!$B$30/Calculator!$F$19,1)&lt;0.5,-1,1))^2))),2))</f>
        <v>—</v>
      </c>
      <c r="X90" s="298" t="str">
        <f aca="false">IF(OR(Calculator!$E$20&lt;&gt;"YES",Calculator!$B$30&lt;Calculator!$G$20),"—",ROUND((1+SQRT(((50*POWER(80,POWER(COS(PI()*MOD(Calculator!$B$30/Calculator!$F$20,1)),2))-$C90)^2+(1500*ABS(SIN(2*PI()*MOD(Calculator!$B$30/Calculator!$F$20,1)))*IF(MOD(Calculator!$B$30/Calculator!$F$20,1)&lt;0.5,-1,1))^2)/((50*POWER(80,POWER(COS(PI()*MOD(Calculator!$B$30/Calculator!$F$20,1)),2))+$C90)^2+(1500*ABS(SIN(2*PI()*MOD(Calculator!$B$30/Calculator!$F$20,1)))*IF(MOD(Calculator!$B$30/Calculator!$F$20,1)&lt;0.5,-1,1))^2)))/(1-SQRT(((50*POWER(80,POWER(COS(PI()*MOD(Calculator!$B$30/Calculator!$F$20,1)),2))-$C90)^2+(1500*ABS(SIN(2*PI()*MOD(Calculator!$B$30/Calculator!$F$20,1)))*IF(MOD(Calculator!$B$30/Calculator!$F$20,1)&lt;0.5,-1,1))^2)/((50*POWER(80,POWER(COS(PI()*MOD(Calculator!$B$30/Calculator!$F$20,1)),2))+$C90)^2+(1500*ABS(SIN(2*PI()*MOD(Calculator!$B$30/Calculator!$F$20,1)))*IF(MOD(Calculator!$B$30/Calculator!$F$20,1)&lt;0.5,-1,1))^2))),2))</f>
        <v>—</v>
      </c>
      <c r="Y90" s="298" t="str">
        <f aca="false">IF(OR(Calculator!$E$21&lt;&gt;"YES",Calculator!$B$30&lt;Calculator!$G$21),"—",ROUND((1+SQRT(((50*POWER(80,POWER(COS(PI()*MOD(Calculator!$B$30/Calculator!$F$21,1)),2))-$C90)^2+(1500*ABS(SIN(2*PI()*MOD(Calculator!$B$30/Calculator!$F$21,1)))*IF(MOD(Calculator!$B$30/Calculator!$F$21,1)&lt;0.5,-1,1))^2)/((50*POWER(80,POWER(COS(PI()*MOD(Calculator!$B$30/Calculator!$F$21,1)),2))+$C90)^2+(1500*ABS(SIN(2*PI()*MOD(Calculator!$B$30/Calculator!$F$21,1)))*IF(MOD(Calculator!$B$30/Calculator!$F$21,1)&lt;0.5,-1,1))^2)))/(1-SQRT(((50*POWER(80,POWER(COS(PI()*MOD(Calculator!$B$30/Calculator!$F$21,1)),2))-$C90)^2+(1500*ABS(SIN(2*PI()*MOD(Calculator!$B$30/Calculator!$F$21,1)))*IF(MOD(Calculator!$B$30/Calculator!$F$21,1)&lt;0.5,-1,1))^2)/((50*POWER(80,POWER(COS(PI()*MOD(Calculator!$B$30/Calculator!$F$21,1)),2))+$C90)^2+(1500*ABS(SIN(2*PI()*MOD(Calculator!$B$30/Calculator!$F$21,1)))*IF(MOD(Calculator!$B$30/Calculator!$F$21,1)&lt;0.5,-1,1))^2))),2))</f>
        <v>—</v>
      </c>
      <c r="Z90" s="298" t="str">
        <f aca="false">IF(OR(Calculator!$E$22&lt;&gt;"YES",Calculator!$B$30&lt;Calculator!$G$22),"—",ROUND((1+SQRT(((50*POWER(80,POWER(COS(PI()*MOD(Calculator!$B$30/Calculator!$F$22,1)),2))-$C90)^2+(1500*ABS(SIN(2*PI()*MOD(Calculator!$B$30/Calculator!$F$22,1)))*IF(MOD(Calculator!$B$30/Calculator!$F$22,1)&lt;0.5,-1,1))^2)/((50*POWER(80,POWER(COS(PI()*MOD(Calculator!$B$30/Calculator!$F$22,1)),2))+$C90)^2+(1500*ABS(SIN(2*PI()*MOD(Calculator!$B$30/Calculator!$F$22,1)))*IF(MOD(Calculator!$B$30/Calculator!$F$22,1)&lt;0.5,-1,1))^2)))/(1-SQRT(((50*POWER(80,POWER(COS(PI()*MOD(Calculator!$B$30/Calculator!$F$22,1)),2))-$C90)^2+(1500*ABS(SIN(2*PI()*MOD(Calculator!$B$30/Calculator!$F$22,1)))*IF(MOD(Calculator!$B$30/Calculator!$F$22,1)&lt;0.5,-1,1))^2)/((50*POWER(80,POWER(COS(PI()*MOD(Calculator!$B$30/Calculator!$F$22,1)),2))+$C90)^2+(1500*ABS(SIN(2*PI()*MOD(Calculator!$B$30/Calculator!$F$22,1)))*IF(MOD(Calculator!$B$30/Calculator!$F$22,1)&lt;0.5,-1,1))^2))),2))</f>
        <v>—</v>
      </c>
      <c r="AA90" s="292" t="n">
        <f aca="false">IFERROR(ROUND((IF(ISNUMBER(P90),P90,0)+IF(ISNUMBER(Q90),Q90,0)+IF(ISNUMBER(R90),R90,0)+IF(ISNUMBER(S90),S90,0)+IF(ISNUMBER(T90),T90,0)+IF(ISNUMBER(U90),U90,0)+IF(ISNUMBER(V90),V90,0)+IF(ISNUMBER(W90),W90,0)+IF(ISNUMBER(X90),X90,0)+IF(ISNUMBER(Y90),Y90,0)+IF(ISNUMBER(Z90),Z90,0))/(IF(ISNUMBER(P90),1,0)+IF(ISNUMBER(Q90),1,0)+IF(ISNUMBER(R90),1,0)+IF(ISNUMBER(S90),1,0)+IF(ISNUMBER(T90),1,0)+IF(ISNUMBER(U90),1,0)+IF(ISNUMBER(V90),1,0)+IF(ISNUMBER(W90),1,0)+IF(ISNUMBER(X90),1,0)+IF(ISNUMBER(Y90),1,0)+IF(ISNUMBER(Z90),1,0)),4),"")</f>
        <v>22.04</v>
      </c>
      <c r="AB90" s="298" t="str">
        <f aca="false">IF(OR(Calculator!$E$12&lt;&gt;"YES",Calculator!$B$31&lt;Calculator!$G$12),"—",ROUND((1+SQRT(((50*POWER(80,POWER(COS(PI()*MOD(Calculator!$B$31/Calculator!$F$12,1)),2))-$C90)^2+(1500*ABS(SIN(2*PI()*MOD(Calculator!$B$31/Calculator!$F$12,1)))*IF(MOD(Calculator!$B$31/Calculator!$F$12,1)&lt;0.5,-1,1))^2)/((50*POWER(80,POWER(COS(PI()*MOD(Calculator!$B$31/Calculator!$F$12,1)),2))+$C90)^2+(1500*ABS(SIN(2*PI()*MOD(Calculator!$B$31/Calculator!$F$12,1)))*IF(MOD(Calculator!$B$31/Calculator!$F$12,1)&lt;0.5,-1,1))^2)))/(1-SQRT(((50*POWER(80,POWER(COS(PI()*MOD(Calculator!$B$31/Calculator!$F$12,1)),2))-$C90)^2+(1500*ABS(SIN(2*PI()*MOD(Calculator!$B$31/Calculator!$F$12,1)))*IF(MOD(Calculator!$B$31/Calculator!$F$12,1)&lt;0.5,-1,1))^2)/((50*POWER(80,POWER(COS(PI()*MOD(Calculator!$B$31/Calculator!$F$12,1)),2))+$C90)^2+(1500*ABS(SIN(2*PI()*MOD(Calculator!$B$31/Calculator!$F$12,1)))*IF(MOD(Calculator!$B$31/Calculator!$F$12,1)&lt;0.5,-1,1))^2))),2))</f>
        <v>—</v>
      </c>
      <c r="AC90" s="298" t="str">
        <f aca="false">IF(OR(Calculator!$E$13&lt;&gt;"YES",Calculator!$B$31&lt;Calculator!$G$13),"—",ROUND((1+SQRT(((50*POWER(80,POWER(COS(PI()*MOD(Calculator!$B$31/Calculator!$F$13,1)),2))-$C90)^2+(1500*ABS(SIN(2*PI()*MOD(Calculator!$B$31/Calculator!$F$13,1)))*IF(MOD(Calculator!$B$31/Calculator!$F$13,1)&lt;0.5,-1,1))^2)/((50*POWER(80,POWER(COS(PI()*MOD(Calculator!$B$31/Calculator!$F$13,1)),2))+$C90)^2+(1500*ABS(SIN(2*PI()*MOD(Calculator!$B$31/Calculator!$F$13,1)))*IF(MOD(Calculator!$B$31/Calculator!$F$13,1)&lt;0.5,-1,1))^2)))/(1-SQRT(((50*POWER(80,POWER(COS(PI()*MOD(Calculator!$B$31/Calculator!$F$13,1)),2))-$C90)^2+(1500*ABS(SIN(2*PI()*MOD(Calculator!$B$31/Calculator!$F$13,1)))*IF(MOD(Calculator!$B$31/Calculator!$F$13,1)&lt;0.5,-1,1))^2)/((50*POWER(80,POWER(COS(PI()*MOD(Calculator!$B$31/Calculator!$F$13,1)),2))+$C90)^2+(1500*ABS(SIN(2*PI()*MOD(Calculator!$B$31/Calculator!$F$13,1)))*IF(MOD(Calculator!$B$31/Calculator!$F$13,1)&lt;0.5,-1,1))^2))),2))</f>
        <v>—</v>
      </c>
      <c r="AD90" s="298" t="str">
        <f aca="false">IF(OR(Calculator!$E$14&lt;&gt;"YES",Calculator!$B$31&lt;Calculator!$G$14),"—",ROUND((1+SQRT(((50*POWER(80,POWER(COS(PI()*MOD(Calculator!$B$31/Calculator!$F$14,1)),2))-$C90)^2+(1500*ABS(SIN(2*PI()*MOD(Calculator!$B$31/Calculator!$F$14,1)))*IF(MOD(Calculator!$B$31/Calculator!$F$14,1)&lt;0.5,-1,1))^2)/((50*POWER(80,POWER(COS(PI()*MOD(Calculator!$B$31/Calculator!$F$14,1)),2))+$C90)^2+(1500*ABS(SIN(2*PI()*MOD(Calculator!$B$31/Calculator!$F$14,1)))*IF(MOD(Calculator!$B$31/Calculator!$F$14,1)&lt;0.5,-1,1))^2)))/(1-SQRT(((50*POWER(80,POWER(COS(PI()*MOD(Calculator!$B$31/Calculator!$F$14,1)),2))-$C90)^2+(1500*ABS(SIN(2*PI()*MOD(Calculator!$B$31/Calculator!$F$14,1)))*IF(MOD(Calculator!$B$31/Calculator!$F$14,1)&lt;0.5,-1,1))^2)/((50*POWER(80,POWER(COS(PI()*MOD(Calculator!$B$31/Calculator!$F$14,1)),2))+$C90)^2+(1500*ABS(SIN(2*PI()*MOD(Calculator!$B$31/Calculator!$F$14,1)))*IF(MOD(Calculator!$B$31/Calculator!$F$14,1)&lt;0.5,-1,1))^2))),2))</f>
        <v>—</v>
      </c>
      <c r="AE90" s="298" t="n">
        <f aca="false">IF(OR(Calculator!$E$15&lt;&gt;"YES",Calculator!$B$31&lt;Calculator!$G$15),"—",ROUND((1+SQRT(((50*POWER(80,POWER(COS(PI()*MOD(Calculator!$B$31/Calculator!$F$15,1)),2))-$C90)^2+(1500*ABS(SIN(2*PI()*MOD(Calculator!$B$31/Calculator!$F$15,1)))*IF(MOD(Calculator!$B$31/Calculator!$F$15,1)&lt;0.5,-1,1))^2)/((50*POWER(80,POWER(COS(PI()*MOD(Calculator!$B$31/Calculator!$F$15,1)),2))+$C90)^2+(1500*ABS(SIN(2*PI()*MOD(Calculator!$B$31/Calculator!$F$15,1)))*IF(MOD(Calculator!$B$31/Calculator!$F$15,1)&lt;0.5,-1,1))^2)))/(1-SQRT(((50*POWER(80,POWER(COS(PI()*MOD(Calculator!$B$31/Calculator!$F$15,1)),2))-$C90)^2+(1500*ABS(SIN(2*PI()*MOD(Calculator!$B$31/Calculator!$F$15,1)))*IF(MOD(Calculator!$B$31/Calculator!$F$15,1)&lt;0.5,-1,1))^2)/((50*POWER(80,POWER(COS(PI()*MOD(Calculator!$B$31/Calculator!$F$15,1)),2))+$C90)^2+(1500*ABS(SIN(2*PI()*MOD(Calculator!$B$31/Calculator!$F$15,1)))*IF(MOD(Calculator!$B$31/Calculator!$F$15,1)&lt;0.5,-1,1))^2))),2))</f>
        <v>23.83</v>
      </c>
      <c r="AF90" s="298" t="str">
        <f aca="false">IF(OR(Calculator!$E$16&lt;&gt;"YES",Calculator!$B$31&lt;Calculator!$G$16),"—",ROUND((1+SQRT(((50*POWER(80,POWER(COS(PI()*MOD(Calculator!$B$31/Calculator!$F$16,1)),2))-$C90)^2+(1500*ABS(SIN(2*PI()*MOD(Calculator!$B$31/Calculator!$F$16,1)))*IF(MOD(Calculator!$B$31/Calculator!$F$16,1)&lt;0.5,-1,1))^2)/((50*POWER(80,POWER(COS(PI()*MOD(Calculator!$B$31/Calculator!$F$16,1)),2))+$C90)^2+(1500*ABS(SIN(2*PI()*MOD(Calculator!$B$31/Calculator!$F$16,1)))*IF(MOD(Calculator!$B$31/Calculator!$F$16,1)&lt;0.5,-1,1))^2)))/(1-SQRT(((50*POWER(80,POWER(COS(PI()*MOD(Calculator!$B$31/Calculator!$F$16,1)),2))-$C90)^2+(1500*ABS(SIN(2*PI()*MOD(Calculator!$B$31/Calculator!$F$16,1)))*IF(MOD(Calculator!$B$31/Calculator!$F$16,1)&lt;0.5,-1,1))^2)/((50*POWER(80,POWER(COS(PI()*MOD(Calculator!$B$31/Calculator!$F$16,1)),2))+$C90)^2+(1500*ABS(SIN(2*PI()*MOD(Calculator!$B$31/Calculator!$F$16,1)))*IF(MOD(Calculator!$B$31/Calculator!$F$16,1)&lt;0.5,-1,1))^2))),2))</f>
        <v>—</v>
      </c>
      <c r="AG90" s="298" t="n">
        <f aca="false">IF(OR(Calculator!$E$17&lt;&gt;"YES",Calculator!$B$31&lt;Calculator!$G$17),"—",ROUND((1+SQRT(((50*POWER(80,POWER(COS(PI()*MOD(Calculator!$B$31/Calculator!$F$17,1)),2))-$C90)^2+(1500*ABS(SIN(2*PI()*MOD(Calculator!$B$31/Calculator!$F$17,1)))*IF(MOD(Calculator!$B$31/Calculator!$F$17,1)&lt;0.5,-1,1))^2)/((50*POWER(80,POWER(COS(PI()*MOD(Calculator!$B$31/Calculator!$F$17,1)),2))+$C90)^2+(1500*ABS(SIN(2*PI()*MOD(Calculator!$B$31/Calculator!$F$17,1)))*IF(MOD(Calculator!$B$31/Calculator!$F$17,1)&lt;0.5,-1,1))^2)))/(1-SQRT(((50*POWER(80,POWER(COS(PI()*MOD(Calculator!$B$31/Calculator!$F$17,1)),2))-$C90)^2+(1500*ABS(SIN(2*PI()*MOD(Calculator!$B$31/Calculator!$F$17,1)))*IF(MOD(Calculator!$B$31/Calculator!$F$17,1)&lt;0.5,-1,1))^2)/((50*POWER(80,POWER(COS(PI()*MOD(Calculator!$B$31/Calculator!$F$17,1)),2))+$C90)^2+(1500*ABS(SIN(2*PI()*MOD(Calculator!$B$31/Calculator!$F$17,1)))*IF(MOD(Calculator!$B$31/Calculator!$F$17,1)&lt;0.5,-1,1))^2))),2))</f>
        <v>18.16</v>
      </c>
      <c r="AH90" s="298" t="str">
        <f aca="false">IF(OR(Calculator!$E$18&lt;&gt;"YES",Calculator!$B$31&lt;Calculator!$G$18),"—",ROUND((1+SQRT(((50*POWER(80,POWER(COS(PI()*MOD(Calculator!$B$31/Calculator!$F$18,1)),2))-$C90)^2+(1500*ABS(SIN(2*PI()*MOD(Calculator!$B$31/Calculator!$F$18,1)))*IF(MOD(Calculator!$B$31/Calculator!$F$18,1)&lt;0.5,-1,1))^2)/((50*POWER(80,POWER(COS(PI()*MOD(Calculator!$B$31/Calculator!$F$18,1)),2))+$C90)^2+(1500*ABS(SIN(2*PI()*MOD(Calculator!$B$31/Calculator!$F$18,1)))*IF(MOD(Calculator!$B$31/Calculator!$F$18,1)&lt;0.5,-1,1))^2)))/(1-SQRT(((50*POWER(80,POWER(COS(PI()*MOD(Calculator!$B$31/Calculator!$F$18,1)),2))-$C90)^2+(1500*ABS(SIN(2*PI()*MOD(Calculator!$B$31/Calculator!$F$18,1)))*IF(MOD(Calculator!$B$31/Calculator!$F$18,1)&lt;0.5,-1,1))^2)/((50*POWER(80,POWER(COS(PI()*MOD(Calculator!$B$31/Calculator!$F$18,1)),2))+$C90)^2+(1500*ABS(SIN(2*PI()*MOD(Calculator!$B$31/Calculator!$F$18,1)))*IF(MOD(Calculator!$B$31/Calculator!$F$18,1)&lt;0.5,-1,1))^2))),2))</f>
        <v>—</v>
      </c>
      <c r="AI90" s="298" t="str">
        <f aca="false">IF(OR(Calculator!$E$19&lt;&gt;"YES",Calculator!$B$31&lt;Calculator!$G$19),"—",ROUND((1+SQRT(((50*POWER(80,POWER(COS(PI()*MOD(Calculator!$B$31/Calculator!$F$19,1)),2))-$C90)^2+(1500*ABS(SIN(2*PI()*MOD(Calculator!$B$31/Calculator!$F$19,1)))*IF(MOD(Calculator!$B$31/Calculator!$F$19,1)&lt;0.5,-1,1))^2)/((50*POWER(80,POWER(COS(PI()*MOD(Calculator!$B$31/Calculator!$F$19,1)),2))+$C90)^2+(1500*ABS(SIN(2*PI()*MOD(Calculator!$B$31/Calculator!$F$19,1)))*IF(MOD(Calculator!$B$31/Calculator!$F$19,1)&lt;0.5,-1,1))^2)))/(1-SQRT(((50*POWER(80,POWER(COS(PI()*MOD(Calculator!$B$31/Calculator!$F$19,1)),2))-$C90)^2+(1500*ABS(SIN(2*PI()*MOD(Calculator!$B$31/Calculator!$F$19,1)))*IF(MOD(Calculator!$B$31/Calculator!$F$19,1)&lt;0.5,-1,1))^2)/((50*POWER(80,POWER(COS(PI()*MOD(Calculator!$B$31/Calculator!$F$19,1)),2))+$C90)^2+(1500*ABS(SIN(2*PI()*MOD(Calculator!$B$31/Calculator!$F$19,1)))*IF(MOD(Calculator!$B$31/Calculator!$F$19,1)&lt;0.5,-1,1))^2))),2))</f>
        <v>—</v>
      </c>
      <c r="AJ90" s="298" t="str">
        <f aca="false">IF(OR(Calculator!$E$20&lt;&gt;"YES",Calculator!$B$31&lt;Calculator!$G$20),"—",ROUND((1+SQRT(((50*POWER(80,POWER(COS(PI()*MOD(Calculator!$B$31/Calculator!$F$20,1)),2))-$C90)^2+(1500*ABS(SIN(2*PI()*MOD(Calculator!$B$31/Calculator!$F$20,1)))*IF(MOD(Calculator!$B$31/Calculator!$F$20,1)&lt;0.5,-1,1))^2)/((50*POWER(80,POWER(COS(PI()*MOD(Calculator!$B$31/Calculator!$F$20,1)),2))+$C90)^2+(1500*ABS(SIN(2*PI()*MOD(Calculator!$B$31/Calculator!$F$20,1)))*IF(MOD(Calculator!$B$31/Calculator!$F$20,1)&lt;0.5,-1,1))^2)))/(1-SQRT(((50*POWER(80,POWER(COS(PI()*MOD(Calculator!$B$31/Calculator!$F$20,1)),2))-$C90)^2+(1500*ABS(SIN(2*PI()*MOD(Calculator!$B$31/Calculator!$F$20,1)))*IF(MOD(Calculator!$B$31/Calculator!$F$20,1)&lt;0.5,-1,1))^2)/((50*POWER(80,POWER(COS(PI()*MOD(Calculator!$B$31/Calculator!$F$20,1)),2))+$C90)^2+(1500*ABS(SIN(2*PI()*MOD(Calculator!$B$31/Calculator!$F$20,1)))*IF(MOD(Calculator!$B$31/Calculator!$F$20,1)&lt;0.5,-1,1))^2))),2))</f>
        <v>—</v>
      </c>
      <c r="AK90" s="298" t="str">
        <f aca="false">IF(OR(Calculator!$E$21&lt;&gt;"YES",Calculator!$B$31&lt;Calculator!$G$21),"—",ROUND((1+SQRT(((50*POWER(80,POWER(COS(PI()*MOD(Calculator!$B$31/Calculator!$F$21,1)),2))-$C90)^2+(1500*ABS(SIN(2*PI()*MOD(Calculator!$B$31/Calculator!$F$21,1)))*IF(MOD(Calculator!$B$31/Calculator!$F$21,1)&lt;0.5,-1,1))^2)/((50*POWER(80,POWER(COS(PI()*MOD(Calculator!$B$31/Calculator!$F$21,1)),2))+$C90)^2+(1500*ABS(SIN(2*PI()*MOD(Calculator!$B$31/Calculator!$F$21,1)))*IF(MOD(Calculator!$B$31/Calculator!$F$21,1)&lt;0.5,-1,1))^2)))/(1-SQRT(((50*POWER(80,POWER(COS(PI()*MOD(Calculator!$B$31/Calculator!$F$21,1)),2))-$C90)^2+(1500*ABS(SIN(2*PI()*MOD(Calculator!$B$31/Calculator!$F$21,1)))*IF(MOD(Calculator!$B$31/Calculator!$F$21,1)&lt;0.5,-1,1))^2)/((50*POWER(80,POWER(COS(PI()*MOD(Calculator!$B$31/Calculator!$F$21,1)),2))+$C90)^2+(1500*ABS(SIN(2*PI()*MOD(Calculator!$B$31/Calculator!$F$21,1)))*IF(MOD(Calculator!$B$31/Calculator!$F$21,1)&lt;0.5,-1,1))^2))),2))</f>
        <v>—</v>
      </c>
      <c r="AL90" s="298" t="str">
        <f aca="false">IF(OR(Calculator!$E$22&lt;&gt;"YES",Calculator!$B$31&lt;Calculator!$G$22),"—",ROUND((1+SQRT(((50*POWER(80,POWER(COS(PI()*MOD(Calculator!$B$31/Calculator!$F$22,1)),2))-$C90)^2+(1500*ABS(SIN(2*PI()*MOD(Calculator!$B$31/Calculator!$F$22,1)))*IF(MOD(Calculator!$B$31/Calculator!$F$22,1)&lt;0.5,-1,1))^2)/((50*POWER(80,POWER(COS(PI()*MOD(Calculator!$B$31/Calculator!$F$22,1)),2))+$C90)^2+(1500*ABS(SIN(2*PI()*MOD(Calculator!$B$31/Calculator!$F$22,1)))*IF(MOD(Calculator!$B$31/Calculator!$F$22,1)&lt;0.5,-1,1))^2)))/(1-SQRT(((50*POWER(80,POWER(COS(PI()*MOD(Calculator!$B$31/Calculator!$F$22,1)),2))-$C90)^2+(1500*ABS(SIN(2*PI()*MOD(Calculator!$B$31/Calculator!$F$22,1)))*IF(MOD(Calculator!$B$31/Calculator!$F$22,1)&lt;0.5,-1,1))^2)/((50*POWER(80,POWER(COS(PI()*MOD(Calculator!$B$31/Calculator!$F$22,1)),2))+$C90)^2+(1500*ABS(SIN(2*PI()*MOD(Calculator!$B$31/Calculator!$F$22,1)))*IF(MOD(Calculator!$B$31/Calculator!$F$22,1)&lt;0.5,-1,1))^2))),2))</f>
        <v>—</v>
      </c>
      <c r="AM90" s="293" t="n">
        <f aca="false">IFERROR(ROUND((IF(ISNUMBER(AB90),AB90,0)+IF(ISNUMBER(AC90),AC90,0)+IF(ISNUMBER(AD90),AD90,0)+IF(ISNUMBER(AE90),AE90,0)+IF(ISNUMBER(AF90),AF90,0)+IF(ISNUMBER(AG90),AG90,0)+IF(ISNUMBER(AH90),AH90,0)+IF(ISNUMBER(AI90),AI90,0)+IF(ISNUMBER(AJ90),AJ90,0)+IF(ISNUMBER(AK90),AK90,0)+IF(ISNUMBER(AL90),AL90,0))/(IF(ISNUMBER(AB90),1,0)+IF(ISNUMBER(AC90),1,0)+IF(ISNUMBER(AD90),1,0)+IF(ISNUMBER(AE90),1,0)+IF(ISNUMBER(AF90),1,0)+IF(ISNUMBER(AG90),1,0)+IF(ISNUMBER(AH90),1,0)+IF(ISNUMBER(AI90),1,0)+IF(ISNUMBER(AJ90),1,0)+IF(ISNUMBER(AK90),1,0)+IF(ISNUMBER(AL90),1,0)),4),"")</f>
        <v>20.995</v>
      </c>
      <c r="AN90" s="299" t="str">
        <f aca="false">IF(OR(Calculator!$E$12&lt;&gt;"YES",Calculator!$B$32&lt;Calculator!$G$12),"—",ROUND((1+SQRT(((50*POWER(80,POWER(COS(PI()*MOD(Calculator!$B$32/Calculator!$F$12,1)),2))-$C90)^2+(1500*ABS(SIN(2*PI()*MOD(Calculator!$B$32/Calculator!$F$12,1)))*IF(MOD(Calculator!$B$32/Calculator!$F$12,1)&lt;0.5,-1,1))^2)/((50*POWER(80,POWER(COS(PI()*MOD(Calculator!$B$32/Calculator!$F$12,1)),2))+$C90)^2+(1500*ABS(SIN(2*PI()*MOD(Calculator!$B$32/Calculator!$F$12,1)))*IF(MOD(Calculator!$B$32/Calculator!$F$12,1)&lt;0.5,-1,1))^2)))/(1-SQRT(((50*POWER(80,POWER(COS(PI()*MOD(Calculator!$B$32/Calculator!$F$12,1)),2))-$C90)^2+(1500*ABS(SIN(2*PI()*MOD(Calculator!$B$32/Calculator!$F$12,1)))*IF(MOD(Calculator!$B$32/Calculator!$F$12,1)&lt;0.5,-1,1))^2)/((50*POWER(80,POWER(COS(PI()*MOD(Calculator!$B$32/Calculator!$F$12,1)),2))+$C90)^2+(1500*ABS(SIN(2*PI()*MOD(Calculator!$B$32/Calculator!$F$12,1)))*IF(MOD(Calculator!$B$32/Calculator!$F$12,1)&lt;0.5,-1,1))^2))),2))</f>
        <v>—</v>
      </c>
      <c r="AO90" s="299" t="str">
        <f aca="false">IF(OR(Calculator!$E$13&lt;&gt;"YES",Calculator!$B$32&lt;Calculator!$G$13),"—",ROUND((1+SQRT(((50*POWER(80,POWER(COS(PI()*MOD(Calculator!$B$32/Calculator!$F$13,1)),2))-$C90)^2+(1500*ABS(SIN(2*PI()*MOD(Calculator!$B$32/Calculator!$F$13,1)))*IF(MOD(Calculator!$B$32/Calculator!$F$13,1)&lt;0.5,-1,1))^2)/((50*POWER(80,POWER(COS(PI()*MOD(Calculator!$B$32/Calculator!$F$13,1)),2))+$C90)^2+(1500*ABS(SIN(2*PI()*MOD(Calculator!$B$32/Calculator!$F$13,1)))*IF(MOD(Calculator!$B$32/Calculator!$F$13,1)&lt;0.5,-1,1))^2)))/(1-SQRT(((50*POWER(80,POWER(COS(PI()*MOD(Calculator!$B$32/Calculator!$F$13,1)),2))-$C90)^2+(1500*ABS(SIN(2*PI()*MOD(Calculator!$B$32/Calculator!$F$13,1)))*IF(MOD(Calculator!$B$32/Calculator!$F$13,1)&lt;0.5,-1,1))^2)/((50*POWER(80,POWER(COS(PI()*MOD(Calculator!$B$32/Calculator!$F$13,1)),2))+$C90)^2+(1500*ABS(SIN(2*PI()*MOD(Calculator!$B$32/Calculator!$F$13,1)))*IF(MOD(Calculator!$B$32/Calculator!$F$13,1)&lt;0.5,-1,1))^2))),2))</f>
        <v>—</v>
      </c>
      <c r="AP90" s="299" t="str">
        <f aca="false">IF(OR(Calculator!$E$14&lt;&gt;"YES",Calculator!$B$32&lt;Calculator!$G$14),"—",ROUND((1+SQRT(((50*POWER(80,POWER(COS(PI()*MOD(Calculator!$B$32/Calculator!$F$14,1)),2))-$C90)^2+(1500*ABS(SIN(2*PI()*MOD(Calculator!$B$32/Calculator!$F$14,1)))*IF(MOD(Calculator!$B$32/Calculator!$F$14,1)&lt;0.5,-1,1))^2)/((50*POWER(80,POWER(COS(PI()*MOD(Calculator!$B$32/Calculator!$F$14,1)),2))+$C90)^2+(1500*ABS(SIN(2*PI()*MOD(Calculator!$B$32/Calculator!$F$14,1)))*IF(MOD(Calculator!$B$32/Calculator!$F$14,1)&lt;0.5,-1,1))^2)))/(1-SQRT(((50*POWER(80,POWER(COS(PI()*MOD(Calculator!$B$32/Calculator!$F$14,1)),2))-$C90)^2+(1500*ABS(SIN(2*PI()*MOD(Calculator!$B$32/Calculator!$F$14,1)))*IF(MOD(Calculator!$B$32/Calculator!$F$14,1)&lt;0.5,-1,1))^2)/((50*POWER(80,POWER(COS(PI()*MOD(Calculator!$B$32/Calculator!$F$14,1)),2))+$C90)^2+(1500*ABS(SIN(2*PI()*MOD(Calculator!$B$32/Calculator!$F$14,1)))*IF(MOD(Calculator!$B$32/Calculator!$F$14,1)&lt;0.5,-1,1))^2))),2))</f>
        <v>—</v>
      </c>
      <c r="AQ90" s="299" t="n">
        <f aca="false">IF(OR(Calculator!$E$15&lt;&gt;"YES",Calculator!$B$32&lt;Calculator!$G$15),"—",ROUND((1+SQRT(((50*POWER(80,POWER(COS(PI()*MOD(Calculator!$B$32/Calculator!$F$15,1)),2))-$C90)^2+(1500*ABS(SIN(2*PI()*MOD(Calculator!$B$32/Calculator!$F$15,1)))*IF(MOD(Calculator!$B$32/Calculator!$F$15,1)&lt;0.5,-1,1))^2)/((50*POWER(80,POWER(COS(PI()*MOD(Calculator!$B$32/Calculator!$F$15,1)),2))+$C90)^2+(1500*ABS(SIN(2*PI()*MOD(Calculator!$B$32/Calculator!$F$15,1)))*IF(MOD(Calculator!$B$32/Calculator!$F$15,1)&lt;0.5,-1,1))^2)))/(1-SQRT(((50*POWER(80,POWER(COS(PI()*MOD(Calculator!$B$32/Calculator!$F$15,1)),2))-$C90)^2+(1500*ABS(SIN(2*PI()*MOD(Calculator!$B$32/Calculator!$F$15,1)))*IF(MOD(Calculator!$B$32/Calculator!$F$15,1)&lt;0.5,-1,1))^2)/((50*POWER(80,POWER(COS(PI()*MOD(Calculator!$B$32/Calculator!$F$15,1)),2))+$C90)^2+(1500*ABS(SIN(2*PI()*MOD(Calculator!$B$32/Calculator!$F$15,1)))*IF(MOD(Calculator!$B$32/Calculator!$F$15,1)&lt;0.5,-1,1))^2))),2))</f>
        <v>2.72</v>
      </c>
      <c r="AR90" s="299" t="str">
        <f aca="false">IF(OR(Calculator!$E$16&lt;&gt;"YES",Calculator!$B$32&lt;Calculator!$G$16),"—",ROUND((1+SQRT(((50*POWER(80,POWER(COS(PI()*MOD(Calculator!$B$32/Calculator!$F$16,1)),2))-$C90)^2+(1500*ABS(SIN(2*PI()*MOD(Calculator!$B$32/Calculator!$F$16,1)))*IF(MOD(Calculator!$B$32/Calculator!$F$16,1)&lt;0.5,-1,1))^2)/((50*POWER(80,POWER(COS(PI()*MOD(Calculator!$B$32/Calculator!$F$16,1)),2))+$C90)^2+(1500*ABS(SIN(2*PI()*MOD(Calculator!$B$32/Calculator!$F$16,1)))*IF(MOD(Calculator!$B$32/Calculator!$F$16,1)&lt;0.5,-1,1))^2)))/(1-SQRT(((50*POWER(80,POWER(COS(PI()*MOD(Calculator!$B$32/Calculator!$F$16,1)),2))-$C90)^2+(1500*ABS(SIN(2*PI()*MOD(Calculator!$B$32/Calculator!$F$16,1)))*IF(MOD(Calculator!$B$32/Calculator!$F$16,1)&lt;0.5,-1,1))^2)/((50*POWER(80,POWER(COS(PI()*MOD(Calculator!$B$32/Calculator!$F$16,1)),2))+$C90)^2+(1500*ABS(SIN(2*PI()*MOD(Calculator!$B$32/Calculator!$F$16,1)))*IF(MOD(Calculator!$B$32/Calculator!$F$16,1)&lt;0.5,-1,1))^2))),2))</f>
        <v>—</v>
      </c>
      <c r="AS90" s="299" t="n">
        <f aca="false">IF(OR(Calculator!$E$17&lt;&gt;"YES",Calculator!$B$32&lt;Calculator!$G$17),"—",ROUND((1+SQRT(((50*POWER(80,POWER(COS(PI()*MOD(Calculator!$B$32/Calculator!$F$17,1)),2))-$C90)^2+(1500*ABS(SIN(2*PI()*MOD(Calculator!$B$32/Calculator!$F$17,1)))*IF(MOD(Calculator!$B$32/Calculator!$F$17,1)&lt;0.5,-1,1))^2)/((50*POWER(80,POWER(COS(PI()*MOD(Calculator!$B$32/Calculator!$F$17,1)),2))+$C90)^2+(1500*ABS(SIN(2*PI()*MOD(Calculator!$B$32/Calculator!$F$17,1)))*IF(MOD(Calculator!$B$32/Calculator!$F$17,1)&lt;0.5,-1,1))^2)))/(1-SQRT(((50*POWER(80,POWER(COS(PI()*MOD(Calculator!$B$32/Calculator!$F$17,1)),2))-$C90)^2+(1500*ABS(SIN(2*PI()*MOD(Calculator!$B$32/Calculator!$F$17,1)))*IF(MOD(Calculator!$B$32/Calculator!$F$17,1)&lt;0.5,-1,1))^2)/((50*POWER(80,POWER(COS(PI()*MOD(Calculator!$B$32/Calculator!$F$17,1)),2))+$C90)^2+(1500*ABS(SIN(2*PI()*MOD(Calculator!$B$32/Calculator!$F$17,1)))*IF(MOD(Calculator!$B$32/Calculator!$F$17,1)&lt;0.5,-1,1))^2))),2))</f>
        <v>19.17</v>
      </c>
      <c r="AT90" s="299" t="str">
        <f aca="false">IF(OR(Calculator!$E$18&lt;&gt;"YES",Calculator!$B$32&lt;Calculator!$G$18),"—",ROUND((1+SQRT(((50*POWER(80,POWER(COS(PI()*MOD(Calculator!$B$32/Calculator!$F$18,1)),2))-$C90)^2+(1500*ABS(SIN(2*PI()*MOD(Calculator!$B$32/Calculator!$F$18,1)))*IF(MOD(Calculator!$B$32/Calculator!$F$18,1)&lt;0.5,-1,1))^2)/((50*POWER(80,POWER(COS(PI()*MOD(Calculator!$B$32/Calculator!$F$18,1)),2))+$C90)^2+(1500*ABS(SIN(2*PI()*MOD(Calculator!$B$32/Calculator!$F$18,1)))*IF(MOD(Calculator!$B$32/Calculator!$F$18,1)&lt;0.5,-1,1))^2)))/(1-SQRT(((50*POWER(80,POWER(COS(PI()*MOD(Calculator!$B$32/Calculator!$F$18,1)),2))-$C90)^2+(1500*ABS(SIN(2*PI()*MOD(Calculator!$B$32/Calculator!$F$18,1)))*IF(MOD(Calculator!$B$32/Calculator!$F$18,1)&lt;0.5,-1,1))^2)/((50*POWER(80,POWER(COS(PI()*MOD(Calculator!$B$32/Calculator!$F$18,1)),2))+$C90)^2+(1500*ABS(SIN(2*PI()*MOD(Calculator!$B$32/Calculator!$F$18,1)))*IF(MOD(Calculator!$B$32/Calculator!$F$18,1)&lt;0.5,-1,1))^2))),2))</f>
        <v>—</v>
      </c>
      <c r="AU90" s="299" t="str">
        <f aca="false">IF(OR(Calculator!$E$19&lt;&gt;"YES",Calculator!$B$32&lt;Calculator!$G$19),"—",ROUND((1+SQRT(((50*POWER(80,POWER(COS(PI()*MOD(Calculator!$B$32/Calculator!$F$19,1)),2))-$C90)^2+(1500*ABS(SIN(2*PI()*MOD(Calculator!$B$32/Calculator!$F$19,1)))*IF(MOD(Calculator!$B$32/Calculator!$F$19,1)&lt;0.5,-1,1))^2)/((50*POWER(80,POWER(COS(PI()*MOD(Calculator!$B$32/Calculator!$F$19,1)),2))+$C90)^2+(1500*ABS(SIN(2*PI()*MOD(Calculator!$B$32/Calculator!$F$19,1)))*IF(MOD(Calculator!$B$32/Calculator!$F$19,1)&lt;0.5,-1,1))^2)))/(1-SQRT(((50*POWER(80,POWER(COS(PI()*MOD(Calculator!$B$32/Calculator!$F$19,1)),2))-$C90)^2+(1500*ABS(SIN(2*PI()*MOD(Calculator!$B$32/Calculator!$F$19,1)))*IF(MOD(Calculator!$B$32/Calculator!$F$19,1)&lt;0.5,-1,1))^2)/((50*POWER(80,POWER(COS(PI()*MOD(Calculator!$B$32/Calculator!$F$19,1)),2))+$C90)^2+(1500*ABS(SIN(2*PI()*MOD(Calculator!$B$32/Calculator!$F$19,1)))*IF(MOD(Calculator!$B$32/Calculator!$F$19,1)&lt;0.5,-1,1))^2))),2))</f>
        <v>—</v>
      </c>
      <c r="AV90" s="299" t="str">
        <f aca="false">IF(OR(Calculator!$E$20&lt;&gt;"YES",Calculator!$B$32&lt;Calculator!$G$20),"—",ROUND((1+SQRT(((50*POWER(80,POWER(COS(PI()*MOD(Calculator!$B$32/Calculator!$F$20,1)),2))-$C90)^2+(1500*ABS(SIN(2*PI()*MOD(Calculator!$B$32/Calculator!$F$20,1)))*IF(MOD(Calculator!$B$32/Calculator!$F$20,1)&lt;0.5,-1,1))^2)/((50*POWER(80,POWER(COS(PI()*MOD(Calculator!$B$32/Calculator!$F$20,1)),2))+$C90)^2+(1500*ABS(SIN(2*PI()*MOD(Calculator!$B$32/Calculator!$F$20,1)))*IF(MOD(Calculator!$B$32/Calculator!$F$20,1)&lt;0.5,-1,1))^2)))/(1-SQRT(((50*POWER(80,POWER(COS(PI()*MOD(Calculator!$B$32/Calculator!$F$20,1)),2))-$C90)^2+(1500*ABS(SIN(2*PI()*MOD(Calculator!$B$32/Calculator!$F$20,1)))*IF(MOD(Calculator!$B$32/Calculator!$F$20,1)&lt;0.5,-1,1))^2)/((50*POWER(80,POWER(COS(PI()*MOD(Calculator!$B$32/Calculator!$F$20,1)),2))+$C90)^2+(1500*ABS(SIN(2*PI()*MOD(Calculator!$B$32/Calculator!$F$20,1)))*IF(MOD(Calculator!$B$32/Calculator!$F$20,1)&lt;0.5,-1,1))^2))),2))</f>
        <v>—</v>
      </c>
      <c r="AW90" s="299" t="str">
        <f aca="false">IF(OR(Calculator!$E$21&lt;&gt;"YES",Calculator!$B$32&lt;Calculator!$G$21),"—",ROUND((1+SQRT(((50*POWER(80,POWER(COS(PI()*MOD(Calculator!$B$32/Calculator!$F$21,1)),2))-$C90)^2+(1500*ABS(SIN(2*PI()*MOD(Calculator!$B$32/Calculator!$F$21,1)))*IF(MOD(Calculator!$B$32/Calculator!$F$21,1)&lt;0.5,-1,1))^2)/((50*POWER(80,POWER(COS(PI()*MOD(Calculator!$B$32/Calculator!$F$21,1)),2))+$C90)^2+(1500*ABS(SIN(2*PI()*MOD(Calculator!$B$32/Calculator!$F$21,1)))*IF(MOD(Calculator!$B$32/Calculator!$F$21,1)&lt;0.5,-1,1))^2)))/(1-SQRT(((50*POWER(80,POWER(COS(PI()*MOD(Calculator!$B$32/Calculator!$F$21,1)),2))-$C90)^2+(1500*ABS(SIN(2*PI()*MOD(Calculator!$B$32/Calculator!$F$21,1)))*IF(MOD(Calculator!$B$32/Calculator!$F$21,1)&lt;0.5,-1,1))^2)/((50*POWER(80,POWER(COS(PI()*MOD(Calculator!$B$32/Calculator!$F$21,1)),2))+$C90)^2+(1500*ABS(SIN(2*PI()*MOD(Calculator!$B$32/Calculator!$F$21,1)))*IF(MOD(Calculator!$B$32/Calculator!$F$21,1)&lt;0.5,-1,1))^2))),2))</f>
        <v>—</v>
      </c>
      <c r="AX90" s="299" t="str">
        <f aca="false">IF(OR(Calculator!$E$22&lt;&gt;"YES",Calculator!$B$32&lt;Calculator!$G$22),"—",ROUND((1+SQRT(((50*POWER(80,POWER(COS(PI()*MOD(Calculator!$B$32/Calculator!$F$22,1)),2))-$C90)^2+(1500*ABS(SIN(2*PI()*MOD(Calculator!$B$32/Calculator!$F$22,1)))*IF(MOD(Calculator!$B$32/Calculator!$F$22,1)&lt;0.5,-1,1))^2)/((50*POWER(80,POWER(COS(PI()*MOD(Calculator!$B$32/Calculator!$F$22,1)),2))+$C90)^2+(1500*ABS(SIN(2*PI()*MOD(Calculator!$B$32/Calculator!$F$22,1)))*IF(MOD(Calculator!$B$32/Calculator!$F$22,1)&lt;0.5,-1,1))^2)))/(1-SQRT(((50*POWER(80,POWER(COS(PI()*MOD(Calculator!$B$32/Calculator!$F$22,1)),2))-$C90)^2+(1500*ABS(SIN(2*PI()*MOD(Calculator!$B$32/Calculator!$F$22,1)))*IF(MOD(Calculator!$B$32/Calculator!$F$22,1)&lt;0.5,-1,1))^2)/((50*POWER(80,POWER(COS(PI()*MOD(Calculator!$B$32/Calculator!$F$22,1)),2))+$C90)^2+(1500*ABS(SIN(2*PI()*MOD(Calculator!$B$32/Calculator!$F$22,1)))*IF(MOD(Calculator!$B$32/Calculator!$F$22,1)&lt;0.5,-1,1))^2))),2))</f>
        <v>—</v>
      </c>
      <c r="AY90" s="293" t="n">
        <f aca="false">IFERROR(ROUND((IF(ISNUMBER(AN90),AN90,0)+IF(ISNUMBER(AO90),AO90,0)+IF(ISNUMBER(AP90),AP90,0)+IF(ISNUMBER(AQ90),AQ90,0)+IF(ISNUMBER(AR90),AR90,0)+IF(ISNUMBER(AS90),AS90,0)+IF(ISNUMBER(AT90),AT90,0)+IF(ISNUMBER(AU90),AU90,0)+IF(ISNUMBER(AV90),AV90,0)+IF(ISNUMBER(AW90),AW90,0)+IF(ISNUMBER(AX90),AX90,0))/(IF(ISNUMBER(AN90),1,0)+IF(ISNUMBER(AO90),1,0)+IF(ISNUMBER(AP90),1,0)+IF(ISNUMBER(AQ90),1,0)+IF(ISNUMBER(AR90),1,0)+IF(ISNUMBER(AS90),1,0)+IF(ISNUMBER(AT90),1,0)+IF(ISNUMBER(AU90),1,0)+IF(ISNUMBER(AV90),1,0)+IF(ISNUMBER(AW90),1,0)+IF(ISNUMBER(AX90),1,0)),4),"")</f>
        <v>10.945</v>
      </c>
      <c r="AZ90" s="299" t="str">
        <f aca="false">IF(OR(Calculator!$E$12&lt;&gt;"YES",Calculator!$B$33&lt;Calculator!$G$12),"—",ROUND((1+SQRT(((50*POWER(80,POWER(COS(PI()*MOD(Calculator!$B$33/Calculator!$F$12,1)),2))-$C90)^2+(1500*ABS(SIN(2*PI()*MOD(Calculator!$B$33/Calculator!$F$12,1)))*IF(MOD(Calculator!$B$33/Calculator!$F$12,1)&lt;0.5,-1,1))^2)/((50*POWER(80,POWER(COS(PI()*MOD(Calculator!$B$33/Calculator!$F$12,1)),2))+$C90)^2+(1500*ABS(SIN(2*PI()*MOD(Calculator!$B$33/Calculator!$F$12,1)))*IF(MOD(Calculator!$B$33/Calculator!$F$12,1)&lt;0.5,-1,1))^2)))/(1-SQRT(((50*POWER(80,POWER(COS(PI()*MOD(Calculator!$B$33/Calculator!$F$12,1)),2))-$C90)^2+(1500*ABS(SIN(2*PI()*MOD(Calculator!$B$33/Calculator!$F$12,1)))*IF(MOD(Calculator!$B$33/Calculator!$F$12,1)&lt;0.5,-1,1))^2)/((50*POWER(80,POWER(COS(PI()*MOD(Calculator!$B$33/Calculator!$F$12,1)),2))+$C90)^2+(1500*ABS(SIN(2*PI()*MOD(Calculator!$B$33/Calculator!$F$12,1)))*IF(MOD(Calculator!$B$33/Calculator!$F$12,1)&lt;0.5,-1,1))^2))),2))</f>
        <v>—</v>
      </c>
      <c r="BA90" s="299" t="str">
        <f aca="false">IF(OR(Calculator!$E$13&lt;&gt;"YES",Calculator!$B$33&lt;Calculator!$G$13),"—",ROUND((1+SQRT(((50*POWER(80,POWER(COS(PI()*MOD(Calculator!$B$33/Calculator!$F$13,1)),2))-$C90)^2+(1500*ABS(SIN(2*PI()*MOD(Calculator!$B$33/Calculator!$F$13,1)))*IF(MOD(Calculator!$B$33/Calculator!$F$13,1)&lt;0.5,-1,1))^2)/((50*POWER(80,POWER(COS(PI()*MOD(Calculator!$B$33/Calculator!$F$13,1)),2))+$C90)^2+(1500*ABS(SIN(2*PI()*MOD(Calculator!$B$33/Calculator!$F$13,1)))*IF(MOD(Calculator!$B$33/Calculator!$F$13,1)&lt;0.5,-1,1))^2)))/(1-SQRT(((50*POWER(80,POWER(COS(PI()*MOD(Calculator!$B$33/Calculator!$F$13,1)),2))-$C90)^2+(1500*ABS(SIN(2*PI()*MOD(Calculator!$B$33/Calculator!$F$13,1)))*IF(MOD(Calculator!$B$33/Calculator!$F$13,1)&lt;0.5,-1,1))^2)/((50*POWER(80,POWER(COS(PI()*MOD(Calculator!$B$33/Calculator!$F$13,1)),2))+$C90)^2+(1500*ABS(SIN(2*PI()*MOD(Calculator!$B$33/Calculator!$F$13,1)))*IF(MOD(Calculator!$B$33/Calculator!$F$13,1)&lt;0.5,-1,1))^2))),2))</f>
        <v>—</v>
      </c>
      <c r="BB90" s="299" t="str">
        <f aca="false">IF(OR(Calculator!$E$14&lt;&gt;"YES",Calculator!$B$33&lt;Calculator!$G$14),"—",ROUND((1+SQRT(((50*POWER(80,POWER(COS(PI()*MOD(Calculator!$B$33/Calculator!$F$14,1)),2))-$C90)^2+(1500*ABS(SIN(2*PI()*MOD(Calculator!$B$33/Calculator!$F$14,1)))*IF(MOD(Calculator!$B$33/Calculator!$F$14,1)&lt;0.5,-1,1))^2)/((50*POWER(80,POWER(COS(PI()*MOD(Calculator!$B$33/Calculator!$F$14,1)),2))+$C90)^2+(1500*ABS(SIN(2*PI()*MOD(Calculator!$B$33/Calculator!$F$14,1)))*IF(MOD(Calculator!$B$33/Calculator!$F$14,1)&lt;0.5,-1,1))^2)))/(1-SQRT(((50*POWER(80,POWER(COS(PI()*MOD(Calculator!$B$33/Calculator!$F$14,1)),2))-$C90)^2+(1500*ABS(SIN(2*PI()*MOD(Calculator!$B$33/Calculator!$F$14,1)))*IF(MOD(Calculator!$B$33/Calculator!$F$14,1)&lt;0.5,-1,1))^2)/((50*POWER(80,POWER(COS(PI()*MOD(Calculator!$B$33/Calculator!$F$14,1)),2))+$C90)^2+(1500*ABS(SIN(2*PI()*MOD(Calculator!$B$33/Calculator!$F$14,1)))*IF(MOD(Calculator!$B$33/Calculator!$F$14,1)&lt;0.5,-1,1))^2))),2))</f>
        <v>—</v>
      </c>
      <c r="BC90" s="299" t="n">
        <f aca="false">IF(OR(Calculator!$E$15&lt;&gt;"YES",Calculator!$B$33&lt;Calculator!$G$15),"—",ROUND((1+SQRT(((50*POWER(80,POWER(COS(PI()*MOD(Calculator!$B$33/Calculator!$F$15,1)),2))-$C90)^2+(1500*ABS(SIN(2*PI()*MOD(Calculator!$B$33/Calculator!$F$15,1)))*IF(MOD(Calculator!$B$33/Calculator!$F$15,1)&lt;0.5,-1,1))^2)/((50*POWER(80,POWER(COS(PI()*MOD(Calculator!$B$33/Calculator!$F$15,1)),2))+$C90)^2+(1500*ABS(SIN(2*PI()*MOD(Calculator!$B$33/Calculator!$F$15,1)))*IF(MOD(Calculator!$B$33/Calculator!$F$15,1)&lt;0.5,-1,1))^2)))/(1-SQRT(((50*POWER(80,POWER(COS(PI()*MOD(Calculator!$B$33/Calculator!$F$15,1)),2))-$C90)^2+(1500*ABS(SIN(2*PI()*MOD(Calculator!$B$33/Calculator!$F$15,1)))*IF(MOD(Calculator!$B$33/Calculator!$F$15,1)&lt;0.5,-1,1))^2)/((50*POWER(80,POWER(COS(PI()*MOD(Calculator!$B$33/Calculator!$F$15,1)),2))+$C90)^2+(1500*ABS(SIN(2*PI()*MOD(Calculator!$B$33/Calculator!$F$15,1)))*IF(MOD(Calculator!$B$33/Calculator!$F$15,1)&lt;0.5,-1,1))^2))),2))</f>
        <v>2.9</v>
      </c>
      <c r="BD90" s="299" t="str">
        <f aca="false">IF(OR(Calculator!$E$16&lt;&gt;"YES",Calculator!$B$33&lt;Calculator!$G$16),"—",ROUND((1+SQRT(((50*POWER(80,POWER(COS(PI()*MOD(Calculator!$B$33/Calculator!$F$16,1)),2))-$C90)^2+(1500*ABS(SIN(2*PI()*MOD(Calculator!$B$33/Calculator!$F$16,1)))*IF(MOD(Calculator!$B$33/Calculator!$F$16,1)&lt;0.5,-1,1))^2)/((50*POWER(80,POWER(COS(PI()*MOD(Calculator!$B$33/Calculator!$F$16,1)),2))+$C90)^2+(1500*ABS(SIN(2*PI()*MOD(Calculator!$B$33/Calculator!$F$16,1)))*IF(MOD(Calculator!$B$33/Calculator!$F$16,1)&lt;0.5,-1,1))^2)))/(1-SQRT(((50*POWER(80,POWER(COS(PI()*MOD(Calculator!$B$33/Calculator!$F$16,1)),2))-$C90)^2+(1500*ABS(SIN(2*PI()*MOD(Calculator!$B$33/Calculator!$F$16,1)))*IF(MOD(Calculator!$B$33/Calculator!$F$16,1)&lt;0.5,-1,1))^2)/((50*POWER(80,POWER(COS(PI()*MOD(Calculator!$B$33/Calculator!$F$16,1)),2))+$C90)^2+(1500*ABS(SIN(2*PI()*MOD(Calculator!$B$33/Calculator!$F$16,1)))*IF(MOD(Calculator!$B$33/Calculator!$F$16,1)&lt;0.5,-1,1))^2))),2))</f>
        <v>—</v>
      </c>
      <c r="BE90" s="299" t="n">
        <f aca="false">IF(OR(Calculator!$E$17&lt;&gt;"YES",Calculator!$B$33&lt;Calculator!$G$17),"—",ROUND((1+SQRT(((50*POWER(80,POWER(COS(PI()*MOD(Calculator!$B$33/Calculator!$F$17,1)),2))-$C90)^2+(1500*ABS(SIN(2*PI()*MOD(Calculator!$B$33/Calculator!$F$17,1)))*IF(MOD(Calculator!$B$33/Calculator!$F$17,1)&lt;0.5,-1,1))^2)/((50*POWER(80,POWER(COS(PI()*MOD(Calculator!$B$33/Calculator!$F$17,1)),2))+$C90)^2+(1500*ABS(SIN(2*PI()*MOD(Calculator!$B$33/Calculator!$F$17,1)))*IF(MOD(Calculator!$B$33/Calculator!$F$17,1)&lt;0.5,-1,1))^2)))/(1-SQRT(((50*POWER(80,POWER(COS(PI()*MOD(Calculator!$B$33/Calculator!$F$17,1)),2))-$C90)^2+(1500*ABS(SIN(2*PI()*MOD(Calculator!$B$33/Calculator!$F$17,1)))*IF(MOD(Calculator!$B$33/Calculator!$F$17,1)&lt;0.5,-1,1))^2)/((50*POWER(80,POWER(COS(PI()*MOD(Calculator!$B$33/Calculator!$F$17,1)),2))+$C90)^2+(1500*ABS(SIN(2*PI()*MOD(Calculator!$B$33/Calculator!$F$17,1)))*IF(MOD(Calculator!$B$33/Calculator!$F$17,1)&lt;0.5,-1,1))^2))),2))</f>
        <v>21.42</v>
      </c>
      <c r="BF90" s="299" t="str">
        <f aca="false">IF(OR(Calculator!$E$18&lt;&gt;"YES",Calculator!$B$33&lt;Calculator!$G$18),"—",ROUND((1+SQRT(((50*POWER(80,POWER(COS(PI()*MOD(Calculator!$B$33/Calculator!$F$18,1)),2))-$C90)^2+(1500*ABS(SIN(2*PI()*MOD(Calculator!$B$33/Calculator!$F$18,1)))*IF(MOD(Calculator!$B$33/Calculator!$F$18,1)&lt;0.5,-1,1))^2)/((50*POWER(80,POWER(COS(PI()*MOD(Calculator!$B$33/Calculator!$F$18,1)),2))+$C90)^2+(1500*ABS(SIN(2*PI()*MOD(Calculator!$B$33/Calculator!$F$18,1)))*IF(MOD(Calculator!$B$33/Calculator!$F$18,1)&lt;0.5,-1,1))^2)))/(1-SQRT(((50*POWER(80,POWER(COS(PI()*MOD(Calculator!$B$33/Calculator!$F$18,1)),2))-$C90)^2+(1500*ABS(SIN(2*PI()*MOD(Calculator!$B$33/Calculator!$F$18,1)))*IF(MOD(Calculator!$B$33/Calculator!$F$18,1)&lt;0.5,-1,1))^2)/((50*POWER(80,POWER(COS(PI()*MOD(Calculator!$B$33/Calculator!$F$18,1)),2))+$C90)^2+(1500*ABS(SIN(2*PI()*MOD(Calculator!$B$33/Calculator!$F$18,1)))*IF(MOD(Calculator!$B$33/Calculator!$F$18,1)&lt;0.5,-1,1))^2))),2))</f>
        <v>—</v>
      </c>
      <c r="BG90" s="299" t="str">
        <f aca="false">IF(OR(Calculator!$E$19&lt;&gt;"YES",Calculator!$B$33&lt;Calculator!$G$19),"—",ROUND((1+SQRT(((50*POWER(80,POWER(COS(PI()*MOD(Calculator!$B$33/Calculator!$F$19,1)),2))-$C90)^2+(1500*ABS(SIN(2*PI()*MOD(Calculator!$B$33/Calculator!$F$19,1)))*IF(MOD(Calculator!$B$33/Calculator!$F$19,1)&lt;0.5,-1,1))^2)/((50*POWER(80,POWER(COS(PI()*MOD(Calculator!$B$33/Calculator!$F$19,1)),2))+$C90)^2+(1500*ABS(SIN(2*PI()*MOD(Calculator!$B$33/Calculator!$F$19,1)))*IF(MOD(Calculator!$B$33/Calculator!$F$19,1)&lt;0.5,-1,1))^2)))/(1-SQRT(((50*POWER(80,POWER(COS(PI()*MOD(Calculator!$B$33/Calculator!$F$19,1)),2))-$C90)^2+(1500*ABS(SIN(2*PI()*MOD(Calculator!$B$33/Calculator!$F$19,1)))*IF(MOD(Calculator!$B$33/Calculator!$F$19,1)&lt;0.5,-1,1))^2)/((50*POWER(80,POWER(COS(PI()*MOD(Calculator!$B$33/Calculator!$F$19,1)),2))+$C90)^2+(1500*ABS(SIN(2*PI()*MOD(Calculator!$B$33/Calculator!$F$19,1)))*IF(MOD(Calculator!$B$33/Calculator!$F$19,1)&lt;0.5,-1,1))^2))),2))</f>
        <v>—</v>
      </c>
      <c r="BH90" s="299" t="str">
        <f aca="false">IF(OR(Calculator!$E$20&lt;&gt;"YES",Calculator!$B$33&lt;Calculator!$G$20),"—",ROUND((1+SQRT(((50*POWER(80,POWER(COS(PI()*MOD(Calculator!$B$33/Calculator!$F$20,1)),2))-$C90)^2+(1500*ABS(SIN(2*PI()*MOD(Calculator!$B$33/Calculator!$F$20,1)))*IF(MOD(Calculator!$B$33/Calculator!$F$20,1)&lt;0.5,-1,1))^2)/((50*POWER(80,POWER(COS(PI()*MOD(Calculator!$B$33/Calculator!$F$20,1)),2))+$C90)^2+(1500*ABS(SIN(2*PI()*MOD(Calculator!$B$33/Calculator!$F$20,1)))*IF(MOD(Calculator!$B$33/Calculator!$F$20,1)&lt;0.5,-1,1))^2)))/(1-SQRT(((50*POWER(80,POWER(COS(PI()*MOD(Calculator!$B$33/Calculator!$F$20,1)),2))-$C90)^2+(1500*ABS(SIN(2*PI()*MOD(Calculator!$B$33/Calculator!$F$20,1)))*IF(MOD(Calculator!$B$33/Calculator!$F$20,1)&lt;0.5,-1,1))^2)/((50*POWER(80,POWER(COS(PI()*MOD(Calculator!$B$33/Calculator!$F$20,1)),2))+$C90)^2+(1500*ABS(SIN(2*PI()*MOD(Calculator!$B$33/Calculator!$F$20,1)))*IF(MOD(Calculator!$B$33/Calculator!$F$20,1)&lt;0.5,-1,1))^2))),2))</f>
        <v>—</v>
      </c>
      <c r="BI90" s="299" t="str">
        <f aca="false">IF(OR(Calculator!$E$21&lt;&gt;"YES",Calculator!$B$33&lt;Calculator!$G$21),"—",ROUND((1+SQRT(((50*POWER(80,POWER(COS(PI()*MOD(Calculator!$B$33/Calculator!$F$21,1)),2))-$C90)^2+(1500*ABS(SIN(2*PI()*MOD(Calculator!$B$33/Calculator!$F$21,1)))*IF(MOD(Calculator!$B$33/Calculator!$F$21,1)&lt;0.5,-1,1))^2)/((50*POWER(80,POWER(COS(PI()*MOD(Calculator!$B$33/Calculator!$F$21,1)),2))+$C90)^2+(1500*ABS(SIN(2*PI()*MOD(Calculator!$B$33/Calculator!$F$21,1)))*IF(MOD(Calculator!$B$33/Calculator!$F$21,1)&lt;0.5,-1,1))^2)))/(1-SQRT(((50*POWER(80,POWER(COS(PI()*MOD(Calculator!$B$33/Calculator!$F$21,1)),2))-$C90)^2+(1500*ABS(SIN(2*PI()*MOD(Calculator!$B$33/Calculator!$F$21,1)))*IF(MOD(Calculator!$B$33/Calculator!$F$21,1)&lt;0.5,-1,1))^2)/((50*POWER(80,POWER(COS(PI()*MOD(Calculator!$B$33/Calculator!$F$21,1)),2))+$C90)^2+(1500*ABS(SIN(2*PI()*MOD(Calculator!$B$33/Calculator!$F$21,1)))*IF(MOD(Calculator!$B$33/Calculator!$F$21,1)&lt;0.5,-1,1))^2))),2))</f>
        <v>—</v>
      </c>
      <c r="BJ90" s="299" t="str">
        <f aca="false">IF(OR(Calculator!$E$22&lt;&gt;"YES",Calculator!$B$33&lt;Calculator!$G$22),"—",ROUND((1+SQRT(((50*POWER(80,POWER(COS(PI()*MOD(Calculator!$B$33/Calculator!$F$22,1)),2))-$C90)^2+(1500*ABS(SIN(2*PI()*MOD(Calculator!$B$33/Calculator!$F$22,1)))*IF(MOD(Calculator!$B$33/Calculator!$F$22,1)&lt;0.5,-1,1))^2)/((50*POWER(80,POWER(COS(PI()*MOD(Calculator!$B$33/Calculator!$F$22,1)),2))+$C90)^2+(1500*ABS(SIN(2*PI()*MOD(Calculator!$B$33/Calculator!$F$22,1)))*IF(MOD(Calculator!$B$33/Calculator!$F$22,1)&lt;0.5,-1,1))^2)))/(1-SQRT(((50*POWER(80,POWER(COS(PI()*MOD(Calculator!$B$33/Calculator!$F$22,1)),2))-$C90)^2+(1500*ABS(SIN(2*PI()*MOD(Calculator!$B$33/Calculator!$F$22,1)))*IF(MOD(Calculator!$B$33/Calculator!$F$22,1)&lt;0.5,-1,1))^2)/((50*POWER(80,POWER(COS(PI()*MOD(Calculator!$B$33/Calculator!$F$22,1)),2))+$C90)^2+(1500*ABS(SIN(2*PI()*MOD(Calculator!$B$33/Calculator!$F$22,1)))*IF(MOD(Calculator!$B$33/Calculator!$F$22,1)&lt;0.5,-1,1))^2))),2))</f>
        <v>—</v>
      </c>
      <c r="BK90" s="293" t="n">
        <f aca="false">IFERROR(ROUND((IF(ISNUMBER(AZ90),AZ90,0)+IF(ISNUMBER(BA90),BA90,0)+IF(ISNUMBER(BB90),BB90,0)+IF(ISNUMBER(BC90),BC90,0)+IF(ISNUMBER(BD90),BD90,0)+IF(ISNUMBER(BE90),BE90,0)+IF(ISNUMBER(BF90),BF90,0)+IF(ISNUMBER(BG90),BG90,0)+IF(ISNUMBER(BH90),BH90,0)+IF(ISNUMBER(BI90),BI90,0)+IF(ISNUMBER(BJ90),BJ90,0))/(IF(ISNUMBER(AZ90),1,0)+IF(ISNUMBER(BA90),1,0)+IF(ISNUMBER(BB90),1,0)+IF(ISNUMBER(BC90),1,0)+IF(ISNUMBER(BD90),1,0)+IF(ISNUMBER(BE90),1,0)+IF(ISNUMBER(BF90),1,0)+IF(ISNUMBER(BG90),1,0)+IF(ISNUMBER(BH90),1,0)+IF(ISNUMBER(BI90),1,0)+IF(ISNUMBER(BJ90),1,0)),4),"")</f>
        <v>12.16</v>
      </c>
      <c r="BM90" s="253" t="str">
        <f aca="false">IF(OR(Calculator!$E$12&lt;&gt;"YES",Calculator!$B$29&lt;Calculator!$G$12),"—",ROUND((1+SQRT(((50*POWER(80,POWER(COS(PI()*MOD(Calculator!$B$29/Calculator!$F$12,1)),2))+MIN(500,MAX(30,100*EXP(-0.3*'VSWR Calculator'!$C$24)*(1+3*ABS(MOD('VSWR Calculator'!$C$23/Calculator!$F$12/2,1)-0.5))))/'VSWR Calculator'!$C$25)-$C90)^2+(1500*ABS(SIN(2*PI()*MOD(Calculator!$B$29/Calculator!$F$12,1)))*IF(MOD(Calculator!$B$29/Calculator!$F$12,1)&lt;0.5,-1,1))^2)/SQRT(((50*POWER(80,POWER(COS(PI()*MOD(Calculator!$B$29/Calculator!$F$12,1)),2))+MIN(500,MAX(30,100*EXP(-0.3*'VSWR Calculator'!$C$24)*(1+3*ABS(MOD('VSWR Calculator'!$C$23/Calculator!$F$12/2,1)-0.5))))/'VSWR Calculator'!$C$25)+$C90)^2+(1500*ABS(SIN(2*PI()*MOD(Calculator!$B$29/Calculator!$F$12,1)))*IF(MOD(Calculator!$B$29/Calculator!$F$12,1)&lt;0.5,-1,1))^2))/(1-SQRT(((50*POWER(80,POWER(COS(PI()*MOD(Calculator!$B$29/Calculator!$F$12,1)),2))+MIN(500,MAX(30,100*EXP(-0.3*'VSWR Calculator'!$C$24)*(1+3*ABS(MOD('VSWR Calculator'!$C$23/Calculator!$F$12/2,1)-0.5))))/'VSWR Calculator'!$C$25)-$C90)^2+(1500*ABS(SIN(2*PI()*MOD(Calculator!$B$29/Calculator!$F$12,1)))*IF(MOD(Calculator!$B$29/Calculator!$F$12,1)&lt;0.5,-1,1))^2)/SQRT(((50*POWER(80,POWER(COS(PI()*MOD(Calculator!$B$29/Calculator!$F$12,1)),2))+MIN(500,MAX(30,100*EXP(-0.3*'VSWR Calculator'!$C$24)*(1+3*ABS(MOD('VSWR Calculator'!$C$23/Calculator!$F$12/2,1)-0.5))))/'VSWR Calculator'!$C$25)+$C90)^2+(1500*ABS(SIN(2*PI()*MOD(Calculator!$B$29/Calculator!$F$12,1)))*IF(MOD(Calculator!$B$29/Calculator!$F$12,1)&lt;0.5,-1,1))^2)),2))</f>
        <v>—</v>
      </c>
      <c r="BN90" s="253" t="str">
        <f aca="false">IF(OR(Calculator!$E$13&lt;&gt;"YES",Calculator!$B$29&lt;Calculator!$G$13),"—",ROUND((1+SQRT(((50*POWER(80,POWER(COS(PI()*MOD(Calculator!$B$29/Calculator!$F$13,1)),2))+MIN(500,MAX(30,100*EXP(-0.3*'VSWR Calculator'!$C$24)*(1+3*ABS(MOD('VSWR Calculator'!$C$23/Calculator!$F$13/2,1)-0.5))))/'VSWR Calculator'!$C$25)-$C90)^2+(1500*ABS(SIN(2*PI()*MOD(Calculator!$B$29/Calculator!$F$13,1)))*IF(MOD(Calculator!$B$29/Calculator!$F$13,1)&lt;0.5,-1,1))^2)/SQRT(((50*POWER(80,POWER(COS(PI()*MOD(Calculator!$B$29/Calculator!$F$13,1)),2))+MIN(500,MAX(30,100*EXP(-0.3*'VSWR Calculator'!$C$24)*(1+3*ABS(MOD('VSWR Calculator'!$C$23/Calculator!$F$13/2,1)-0.5))))/'VSWR Calculator'!$C$25)+$C90)^2+(1500*ABS(SIN(2*PI()*MOD(Calculator!$B$29/Calculator!$F$13,1)))*IF(MOD(Calculator!$B$29/Calculator!$F$13,1)&lt;0.5,-1,1))^2))/(1-SQRT(((50*POWER(80,POWER(COS(PI()*MOD(Calculator!$B$29/Calculator!$F$13,1)),2))+MIN(500,MAX(30,100*EXP(-0.3*'VSWR Calculator'!$C$24)*(1+3*ABS(MOD('VSWR Calculator'!$C$23/Calculator!$F$13/2,1)-0.5))))/'VSWR Calculator'!$C$25)-$C90)^2+(1500*ABS(SIN(2*PI()*MOD(Calculator!$B$29/Calculator!$F$13,1)))*IF(MOD(Calculator!$B$29/Calculator!$F$13,1)&lt;0.5,-1,1))^2)/SQRT(((50*POWER(80,POWER(COS(PI()*MOD(Calculator!$B$29/Calculator!$F$13,1)),2))+MIN(500,MAX(30,100*EXP(-0.3*'VSWR Calculator'!$C$24)*(1+3*ABS(MOD('VSWR Calculator'!$C$23/Calculator!$F$13/2,1)-0.5))))/'VSWR Calculator'!$C$25)+$C90)^2+(1500*ABS(SIN(2*PI()*MOD(Calculator!$B$29/Calculator!$F$13,1)))*IF(MOD(Calculator!$B$29/Calculator!$F$13,1)&lt;0.5,-1,1))^2)),2))</f>
        <v>—</v>
      </c>
      <c r="BO90" s="253" t="str">
        <f aca="false">IF(OR(Calculator!$E$14&lt;&gt;"YES",Calculator!$B$29&lt;Calculator!$G$14),"—",ROUND((1+SQRT(((50*POWER(80,POWER(COS(PI()*MOD(Calculator!$B$29/Calculator!$F$14,1)),2))+MIN(500,MAX(30,100*EXP(-0.3*'VSWR Calculator'!$C$24)*(1+3*ABS(MOD('VSWR Calculator'!$C$23/Calculator!$F$14/2,1)-0.5))))/'VSWR Calculator'!$C$25)-$C90)^2+(1500*ABS(SIN(2*PI()*MOD(Calculator!$B$29/Calculator!$F$14,1)))*IF(MOD(Calculator!$B$29/Calculator!$F$14,1)&lt;0.5,-1,1))^2)/SQRT(((50*POWER(80,POWER(COS(PI()*MOD(Calculator!$B$29/Calculator!$F$14,1)),2))+MIN(500,MAX(30,100*EXP(-0.3*'VSWR Calculator'!$C$24)*(1+3*ABS(MOD('VSWR Calculator'!$C$23/Calculator!$F$14/2,1)-0.5))))/'VSWR Calculator'!$C$25)+$C90)^2+(1500*ABS(SIN(2*PI()*MOD(Calculator!$B$29/Calculator!$F$14,1)))*IF(MOD(Calculator!$B$29/Calculator!$F$14,1)&lt;0.5,-1,1))^2))/(1-SQRT(((50*POWER(80,POWER(COS(PI()*MOD(Calculator!$B$29/Calculator!$F$14,1)),2))+MIN(500,MAX(30,100*EXP(-0.3*'VSWR Calculator'!$C$24)*(1+3*ABS(MOD('VSWR Calculator'!$C$23/Calculator!$F$14/2,1)-0.5))))/'VSWR Calculator'!$C$25)-$C90)^2+(1500*ABS(SIN(2*PI()*MOD(Calculator!$B$29/Calculator!$F$14,1)))*IF(MOD(Calculator!$B$29/Calculator!$F$14,1)&lt;0.5,-1,1))^2)/SQRT(((50*POWER(80,POWER(COS(PI()*MOD(Calculator!$B$29/Calculator!$F$14,1)),2))+MIN(500,MAX(30,100*EXP(-0.3*'VSWR Calculator'!$C$24)*(1+3*ABS(MOD('VSWR Calculator'!$C$23/Calculator!$F$14/2,1)-0.5))))/'VSWR Calculator'!$C$25)+$C90)^2+(1500*ABS(SIN(2*PI()*MOD(Calculator!$B$29/Calculator!$F$14,1)))*IF(MOD(Calculator!$B$29/Calculator!$F$14,1)&lt;0.5,-1,1))^2)),2))</f>
        <v>—</v>
      </c>
      <c r="BP90" s="253" t="n">
        <f aca="false">IF(OR(Calculator!$E$15&lt;&gt;"YES",Calculator!$B$29&lt;Calculator!$G$15),"—",ROUND((1+SQRT(((50*POWER(80,POWER(COS(PI()*MOD(Calculator!$B$29/Calculator!$F$15,1)),2))+MIN(500,MAX(30,100*EXP(-0.3*'VSWR Calculator'!$C$24)*(1+3*ABS(MOD('VSWR Calculator'!$C$23/Calculator!$F$15/2,1)-0.5))))/'VSWR Calculator'!$C$25)-$C90)^2+(1500*ABS(SIN(2*PI()*MOD(Calculator!$B$29/Calculator!$F$15,1)))*IF(MOD(Calculator!$B$29/Calculator!$F$15,1)&lt;0.5,-1,1))^2)/SQRT(((50*POWER(80,POWER(COS(PI()*MOD(Calculator!$B$29/Calculator!$F$15,1)),2))+MIN(500,MAX(30,100*EXP(-0.3*'VSWR Calculator'!$C$24)*(1+3*ABS(MOD('VSWR Calculator'!$C$23/Calculator!$F$15/2,1)-0.5))))/'VSWR Calculator'!$C$25)+$C90)^2+(1500*ABS(SIN(2*PI()*MOD(Calculator!$B$29/Calculator!$F$15,1)))*IF(MOD(Calculator!$B$29/Calculator!$F$15,1)&lt;0.5,-1,1))^2))/(1-SQRT(((50*POWER(80,POWER(COS(PI()*MOD(Calculator!$B$29/Calculator!$F$15,1)),2))+MIN(500,MAX(30,100*EXP(-0.3*'VSWR Calculator'!$C$24)*(1+3*ABS(MOD('VSWR Calculator'!$C$23/Calculator!$F$15/2,1)-0.5))))/'VSWR Calculator'!$C$25)-$C90)^2+(1500*ABS(SIN(2*PI()*MOD(Calculator!$B$29/Calculator!$F$15,1)))*IF(MOD(Calculator!$B$29/Calculator!$F$15,1)&lt;0.5,-1,1))^2)/SQRT(((50*POWER(80,POWER(COS(PI()*MOD(Calculator!$B$29/Calculator!$F$15,1)),2))+MIN(500,MAX(30,100*EXP(-0.3*'VSWR Calculator'!$C$24)*(1+3*ABS(MOD('VSWR Calculator'!$C$23/Calculator!$F$15/2,1)-0.5))))/'VSWR Calculator'!$C$25)+$C90)^2+(1500*ABS(SIN(2*PI()*MOD(Calculator!$B$29/Calculator!$F$15,1)))*IF(MOD(Calculator!$B$29/Calculator!$F$15,1)&lt;0.5,-1,1))^2)),2))</f>
        <v>17.96</v>
      </c>
      <c r="BQ90" s="253" t="str">
        <f aca="false">IF(OR(Calculator!$E$16&lt;&gt;"YES",Calculator!$B$29&lt;Calculator!$G$16),"—",ROUND((1+SQRT(((50*POWER(80,POWER(COS(PI()*MOD(Calculator!$B$29/Calculator!$F$16,1)),2))+MIN(500,MAX(30,100*EXP(-0.3*'VSWR Calculator'!$C$24)*(1+3*ABS(MOD('VSWR Calculator'!$C$23/Calculator!$F$16/2,1)-0.5))))/'VSWR Calculator'!$C$25)-$C90)^2+(1500*ABS(SIN(2*PI()*MOD(Calculator!$B$29/Calculator!$F$16,1)))*IF(MOD(Calculator!$B$29/Calculator!$F$16,1)&lt;0.5,-1,1))^2)/SQRT(((50*POWER(80,POWER(COS(PI()*MOD(Calculator!$B$29/Calculator!$F$16,1)),2))+MIN(500,MAX(30,100*EXP(-0.3*'VSWR Calculator'!$C$24)*(1+3*ABS(MOD('VSWR Calculator'!$C$23/Calculator!$F$16/2,1)-0.5))))/'VSWR Calculator'!$C$25)+$C90)^2+(1500*ABS(SIN(2*PI()*MOD(Calculator!$B$29/Calculator!$F$16,1)))*IF(MOD(Calculator!$B$29/Calculator!$F$16,1)&lt;0.5,-1,1))^2))/(1-SQRT(((50*POWER(80,POWER(COS(PI()*MOD(Calculator!$B$29/Calculator!$F$16,1)),2))+MIN(500,MAX(30,100*EXP(-0.3*'VSWR Calculator'!$C$24)*(1+3*ABS(MOD('VSWR Calculator'!$C$23/Calculator!$F$16/2,1)-0.5))))/'VSWR Calculator'!$C$25)-$C90)^2+(1500*ABS(SIN(2*PI()*MOD(Calculator!$B$29/Calculator!$F$16,1)))*IF(MOD(Calculator!$B$29/Calculator!$F$16,1)&lt;0.5,-1,1))^2)/SQRT(((50*POWER(80,POWER(COS(PI()*MOD(Calculator!$B$29/Calculator!$F$16,1)),2))+MIN(500,MAX(30,100*EXP(-0.3*'VSWR Calculator'!$C$24)*(1+3*ABS(MOD('VSWR Calculator'!$C$23/Calculator!$F$16/2,1)-0.5))))/'VSWR Calculator'!$C$25)+$C90)^2+(1500*ABS(SIN(2*PI()*MOD(Calculator!$B$29/Calculator!$F$16,1)))*IF(MOD(Calculator!$B$29/Calculator!$F$16,1)&lt;0.5,-1,1))^2)),2))</f>
        <v>—</v>
      </c>
      <c r="BR90" s="253" t="n">
        <f aca="false">IF(OR(Calculator!$E$17&lt;&gt;"YES",Calculator!$B$29&lt;Calculator!$G$17),"—",ROUND((1+SQRT(((50*POWER(80,POWER(COS(PI()*MOD(Calculator!$B$29/Calculator!$F$17,1)),2))+MIN(500,MAX(30,100*EXP(-0.3*'VSWR Calculator'!$C$24)*(1+3*ABS(MOD('VSWR Calculator'!$C$23/Calculator!$F$17/2,1)-0.5))))/'VSWR Calculator'!$C$25)-$C90)^2+(1500*ABS(SIN(2*PI()*MOD(Calculator!$B$29/Calculator!$F$17,1)))*IF(MOD(Calculator!$B$29/Calculator!$F$17,1)&lt;0.5,-1,1))^2)/SQRT(((50*POWER(80,POWER(COS(PI()*MOD(Calculator!$B$29/Calculator!$F$17,1)),2))+MIN(500,MAX(30,100*EXP(-0.3*'VSWR Calculator'!$C$24)*(1+3*ABS(MOD('VSWR Calculator'!$C$23/Calculator!$F$17/2,1)-0.5))))/'VSWR Calculator'!$C$25)+$C90)^2+(1500*ABS(SIN(2*PI()*MOD(Calculator!$B$29/Calculator!$F$17,1)))*IF(MOD(Calculator!$B$29/Calculator!$F$17,1)&lt;0.5,-1,1))^2))/(1-SQRT(((50*POWER(80,POWER(COS(PI()*MOD(Calculator!$B$29/Calculator!$F$17,1)),2))+MIN(500,MAX(30,100*EXP(-0.3*'VSWR Calculator'!$C$24)*(1+3*ABS(MOD('VSWR Calculator'!$C$23/Calculator!$F$17/2,1)-0.5))))/'VSWR Calculator'!$C$25)-$C90)^2+(1500*ABS(SIN(2*PI()*MOD(Calculator!$B$29/Calculator!$F$17,1)))*IF(MOD(Calculator!$B$29/Calculator!$F$17,1)&lt;0.5,-1,1))^2)/SQRT(((50*POWER(80,POWER(COS(PI()*MOD(Calculator!$B$29/Calculator!$F$17,1)),2))+MIN(500,MAX(30,100*EXP(-0.3*'VSWR Calculator'!$C$24)*(1+3*ABS(MOD('VSWR Calculator'!$C$23/Calculator!$F$17/2,1)-0.5))))/'VSWR Calculator'!$C$25)+$C90)^2+(1500*ABS(SIN(2*PI()*MOD(Calculator!$B$29/Calculator!$F$17,1)))*IF(MOD(Calculator!$B$29/Calculator!$F$17,1)&lt;0.5,-1,1))^2)),2))</f>
        <v>17.29</v>
      </c>
      <c r="BS90" s="253" t="str">
        <f aca="false">IF(OR(Calculator!$E$18&lt;&gt;"YES",Calculator!$B$29&lt;Calculator!$G$18),"—",ROUND((1+SQRT(((50*POWER(80,POWER(COS(PI()*MOD(Calculator!$B$29/Calculator!$F$18,1)),2))+MIN(500,MAX(30,100*EXP(-0.3*'VSWR Calculator'!$C$24)*(1+3*ABS(MOD('VSWR Calculator'!$C$23/Calculator!$F$18/2,1)-0.5))))/'VSWR Calculator'!$C$25)-$C90)^2+(1500*ABS(SIN(2*PI()*MOD(Calculator!$B$29/Calculator!$F$18,1)))*IF(MOD(Calculator!$B$29/Calculator!$F$18,1)&lt;0.5,-1,1))^2)/SQRT(((50*POWER(80,POWER(COS(PI()*MOD(Calculator!$B$29/Calculator!$F$18,1)),2))+MIN(500,MAX(30,100*EXP(-0.3*'VSWR Calculator'!$C$24)*(1+3*ABS(MOD('VSWR Calculator'!$C$23/Calculator!$F$18/2,1)-0.5))))/'VSWR Calculator'!$C$25)+$C90)^2+(1500*ABS(SIN(2*PI()*MOD(Calculator!$B$29/Calculator!$F$18,1)))*IF(MOD(Calculator!$B$29/Calculator!$F$18,1)&lt;0.5,-1,1))^2))/(1-SQRT(((50*POWER(80,POWER(COS(PI()*MOD(Calculator!$B$29/Calculator!$F$18,1)),2))+MIN(500,MAX(30,100*EXP(-0.3*'VSWR Calculator'!$C$24)*(1+3*ABS(MOD('VSWR Calculator'!$C$23/Calculator!$F$18/2,1)-0.5))))/'VSWR Calculator'!$C$25)-$C90)^2+(1500*ABS(SIN(2*PI()*MOD(Calculator!$B$29/Calculator!$F$18,1)))*IF(MOD(Calculator!$B$29/Calculator!$F$18,1)&lt;0.5,-1,1))^2)/SQRT(((50*POWER(80,POWER(COS(PI()*MOD(Calculator!$B$29/Calculator!$F$18,1)),2))+MIN(500,MAX(30,100*EXP(-0.3*'VSWR Calculator'!$C$24)*(1+3*ABS(MOD('VSWR Calculator'!$C$23/Calculator!$F$18/2,1)-0.5))))/'VSWR Calculator'!$C$25)+$C90)^2+(1500*ABS(SIN(2*PI()*MOD(Calculator!$B$29/Calculator!$F$18,1)))*IF(MOD(Calculator!$B$29/Calculator!$F$18,1)&lt;0.5,-1,1))^2)),2))</f>
        <v>—</v>
      </c>
      <c r="BT90" s="253" t="str">
        <f aca="false">IF(OR(Calculator!$E$19&lt;&gt;"YES",Calculator!$B$29&lt;Calculator!$G$19),"—",ROUND((1+SQRT(((50*POWER(80,POWER(COS(PI()*MOD(Calculator!$B$29/Calculator!$F$19,1)),2))+MIN(500,MAX(30,100*EXP(-0.3*'VSWR Calculator'!$C$24)*(1+3*ABS(MOD('VSWR Calculator'!$C$23/Calculator!$F$19/2,1)-0.5))))/'VSWR Calculator'!$C$25)-$C90)^2+(1500*ABS(SIN(2*PI()*MOD(Calculator!$B$29/Calculator!$F$19,1)))*IF(MOD(Calculator!$B$29/Calculator!$F$19,1)&lt;0.5,-1,1))^2)/SQRT(((50*POWER(80,POWER(COS(PI()*MOD(Calculator!$B$29/Calculator!$F$19,1)),2))+MIN(500,MAX(30,100*EXP(-0.3*'VSWR Calculator'!$C$24)*(1+3*ABS(MOD('VSWR Calculator'!$C$23/Calculator!$F$19/2,1)-0.5))))/'VSWR Calculator'!$C$25)+$C90)^2+(1500*ABS(SIN(2*PI()*MOD(Calculator!$B$29/Calculator!$F$19,1)))*IF(MOD(Calculator!$B$29/Calculator!$F$19,1)&lt;0.5,-1,1))^2))/(1-SQRT(((50*POWER(80,POWER(COS(PI()*MOD(Calculator!$B$29/Calculator!$F$19,1)),2))+MIN(500,MAX(30,100*EXP(-0.3*'VSWR Calculator'!$C$24)*(1+3*ABS(MOD('VSWR Calculator'!$C$23/Calculator!$F$19/2,1)-0.5))))/'VSWR Calculator'!$C$25)-$C90)^2+(1500*ABS(SIN(2*PI()*MOD(Calculator!$B$29/Calculator!$F$19,1)))*IF(MOD(Calculator!$B$29/Calculator!$F$19,1)&lt;0.5,-1,1))^2)/SQRT(((50*POWER(80,POWER(COS(PI()*MOD(Calculator!$B$29/Calculator!$F$19,1)),2))+MIN(500,MAX(30,100*EXP(-0.3*'VSWR Calculator'!$C$24)*(1+3*ABS(MOD('VSWR Calculator'!$C$23/Calculator!$F$19/2,1)-0.5))))/'VSWR Calculator'!$C$25)+$C90)^2+(1500*ABS(SIN(2*PI()*MOD(Calculator!$B$29/Calculator!$F$19,1)))*IF(MOD(Calculator!$B$29/Calculator!$F$19,1)&lt;0.5,-1,1))^2)),2))</f>
        <v>—</v>
      </c>
      <c r="BU90" s="253" t="str">
        <f aca="false">IF(OR(Calculator!$E$20&lt;&gt;"YES",Calculator!$B$29&lt;Calculator!$G$20),"—",ROUND((1+SQRT(((50*POWER(80,POWER(COS(PI()*MOD(Calculator!$B$29/Calculator!$F$20,1)),2))+MIN(500,MAX(30,100*EXP(-0.3*'VSWR Calculator'!$C$24)*(1+3*ABS(MOD('VSWR Calculator'!$C$23/Calculator!$F$20/2,1)-0.5))))/'VSWR Calculator'!$C$25)-$C90)^2+(1500*ABS(SIN(2*PI()*MOD(Calculator!$B$29/Calculator!$F$20,1)))*IF(MOD(Calculator!$B$29/Calculator!$F$20,1)&lt;0.5,-1,1))^2)/SQRT(((50*POWER(80,POWER(COS(PI()*MOD(Calculator!$B$29/Calculator!$F$20,1)),2))+MIN(500,MAX(30,100*EXP(-0.3*'VSWR Calculator'!$C$24)*(1+3*ABS(MOD('VSWR Calculator'!$C$23/Calculator!$F$20/2,1)-0.5))))/'VSWR Calculator'!$C$25)+$C90)^2+(1500*ABS(SIN(2*PI()*MOD(Calculator!$B$29/Calculator!$F$20,1)))*IF(MOD(Calculator!$B$29/Calculator!$F$20,1)&lt;0.5,-1,1))^2))/(1-SQRT(((50*POWER(80,POWER(COS(PI()*MOD(Calculator!$B$29/Calculator!$F$20,1)),2))+MIN(500,MAX(30,100*EXP(-0.3*'VSWR Calculator'!$C$24)*(1+3*ABS(MOD('VSWR Calculator'!$C$23/Calculator!$F$20/2,1)-0.5))))/'VSWR Calculator'!$C$25)-$C90)^2+(1500*ABS(SIN(2*PI()*MOD(Calculator!$B$29/Calculator!$F$20,1)))*IF(MOD(Calculator!$B$29/Calculator!$F$20,1)&lt;0.5,-1,1))^2)/SQRT(((50*POWER(80,POWER(COS(PI()*MOD(Calculator!$B$29/Calculator!$F$20,1)),2))+MIN(500,MAX(30,100*EXP(-0.3*'VSWR Calculator'!$C$24)*(1+3*ABS(MOD('VSWR Calculator'!$C$23/Calculator!$F$20/2,1)-0.5))))/'VSWR Calculator'!$C$25)+$C90)^2+(1500*ABS(SIN(2*PI()*MOD(Calculator!$B$29/Calculator!$F$20,1)))*IF(MOD(Calculator!$B$29/Calculator!$F$20,1)&lt;0.5,-1,1))^2)),2))</f>
        <v>—</v>
      </c>
      <c r="BV90" s="253" t="str">
        <f aca="false">IF(OR(Calculator!$E$21&lt;&gt;"YES",Calculator!$B$29&lt;Calculator!$G$21),"—",ROUND((1+SQRT(((50*POWER(80,POWER(COS(PI()*MOD(Calculator!$B$29/Calculator!$F$21,1)),2))+MIN(500,MAX(30,100*EXP(-0.3*'VSWR Calculator'!$C$24)*(1+3*ABS(MOD('VSWR Calculator'!$C$23/Calculator!$F$21/2,1)-0.5))))/'VSWR Calculator'!$C$25)-$C90)^2+(1500*ABS(SIN(2*PI()*MOD(Calculator!$B$29/Calculator!$F$21,1)))*IF(MOD(Calculator!$B$29/Calculator!$F$21,1)&lt;0.5,-1,1))^2)/SQRT(((50*POWER(80,POWER(COS(PI()*MOD(Calculator!$B$29/Calculator!$F$21,1)),2))+MIN(500,MAX(30,100*EXP(-0.3*'VSWR Calculator'!$C$24)*(1+3*ABS(MOD('VSWR Calculator'!$C$23/Calculator!$F$21/2,1)-0.5))))/'VSWR Calculator'!$C$25)+$C90)^2+(1500*ABS(SIN(2*PI()*MOD(Calculator!$B$29/Calculator!$F$21,1)))*IF(MOD(Calculator!$B$29/Calculator!$F$21,1)&lt;0.5,-1,1))^2))/(1-SQRT(((50*POWER(80,POWER(COS(PI()*MOD(Calculator!$B$29/Calculator!$F$21,1)),2))+MIN(500,MAX(30,100*EXP(-0.3*'VSWR Calculator'!$C$24)*(1+3*ABS(MOD('VSWR Calculator'!$C$23/Calculator!$F$21/2,1)-0.5))))/'VSWR Calculator'!$C$25)-$C90)^2+(1500*ABS(SIN(2*PI()*MOD(Calculator!$B$29/Calculator!$F$21,1)))*IF(MOD(Calculator!$B$29/Calculator!$F$21,1)&lt;0.5,-1,1))^2)/SQRT(((50*POWER(80,POWER(COS(PI()*MOD(Calculator!$B$29/Calculator!$F$21,1)),2))+MIN(500,MAX(30,100*EXP(-0.3*'VSWR Calculator'!$C$24)*(1+3*ABS(MOD('VSWR Calculator'!$C$23/Calculator!$F$21/2,1)-0.5))))/'VSWR Calculator'!$C$25)+$C90)^2+(1500*ABS(SIN(2*PI()*MOD(Calculator!$B$29/Calculator!$F$21,1)))*IF(MOD(Calculator!$B$29/Calculator!$F$21,1)&lt;0.5,-1,1))^2)),2))</f>
        <v>—</v>
      </c>
      <c r="BW90" s="253" t="str">
        <f aca="false">IF(OR(Calculator!$E$22&lt;&gt;"YES",Calculator!$B$29&lt;Calculator!$G$22),"—",ROUND((1+SQRT(((50*POWER(80,POWER(COS(PI()*MOD(Calculator!$B$29/Calculator!$F$22,1)),2))+MIN(500,MAX(30,100*EXP(-0.3*'VSWR Calculator'!$C$24)*(1+3*ABS(MOD('VSWR Calculator'!$C$23/Calculator!$F$22/2,1)-0.5))))/'VSWR Calculator'!$C$25)-$C90)^2+(1500*ABS(SIN(2*PI()*MOD(Calculator!$B$29/Calculator!$F$22,1)))*IF(MOD(Calculator!$B$29/Calculator!$F$22,1)&lt;0.5,-1,1))^2)/SQRT(((50*POWER(80,POWER(COS(PI()*MOD(Calculator!$B$29/Calculator!$F$22,1)),2))+MIN(500,MAX(30,100*EXP(-0.3*'VSWR Calculator'!$C$24)*(1+3*ABS(MOD('VSWR Calculator'!$C$23/Calculator!$F$22/2,1)-0.5))))/'VSWR Calculator'!$C$25)+$C90)^2+(1500*ABS(SIN(2*PI()*MOD(Calculator!$B$29/Calculator!$F$22,1)))*IF(MOD(Calculator!$B$29/Calculator!$F$22,1)&lt;0.5,-1,1))^2))/(1-SQRT(((50*POWER(80,POWER(COS(PI()*MOD(Calculator!$B$29/Calculator!$F$22,1)),2))+MIN(500,MAX(30,100*EXP(-0.3*'VSWR Calculator'!$C$24)*(1+3*ABS(MOD('VSWR Calculator'!$C$23/Calculator!$F$22/2,1)-0.5))))/'VSWR Calculator'!$C$25)-$C90)^2+(1500*ABS(SIN(2*PI()*MOD(Calculator!$B$29/Calculator!$F$22,1)))*IF(MOD(Calculator!$B$29/Calculator!$F$22,1)&lt;0.5,-1,1))^2)/SQRT(((50*POWER(80,POWER(COS(PI()*MOD(Calculator!$B$29/Calculator!$F$22,1)),2))+MIN(500,MAX(30,100*EXP(-0.3*'VSWR Calculator'!$C$24)*(1+3*ABS(MOD('VSWR Calculator'!$C$23/Calculator!$F$22/2,1)-0.5))))/'VSWR Calculator'!$C$25)+$C90)^2+(1500*ABS(SIN(2*PI()*MOD(Calculator!$B$29/Calculator!$F$22,1)))*IF(MOD(Calculator!$B$29/Calculator!$F$22,1)&lt;0.5,-1,1))^2)),2))</f>
        <v>—</v>
      </c>
      <c r="BX90" s="253" t="n">
        <f aca="false">IFERROR(ROUND((IF(ISNUMBER(BM90),BM90,0)+IF(ISNUMBER(BN90),BN90,0)+IF(ISNUMBER(BO90),BO90,0)+IF(ISNUMBER(BP90),BP90,0)+IF(ISNUMBER(BQ90),BQ90,0)+IF(ISNUMBER(BR90),BR90,0)+IF(ISNUMBER(BS90),BS90,0)+IF(ISNUMBER(BT90),BT90,0)+IF(ISNUMBER(BU90),BU90,0)+IF(ISNUMBER(BV90),BV90,0)+IF(ISNUMBER(BW90),BW90,0))/(IF(ISNUMBER(BM90),1,0)+IF(ISNUMBER(BN90),1,0)+IF(ISNUMBER(BO90),1,0)+IF(ISNUMBER(BP90),1,0)+IF(ISNUMBER(BQ90),1,0)+IF(ISNUMBER(BR90),1,0)+IF(ISNUMBER(BS90),1,0)+IF(ISNUMBER(BT90),1,0)+IF(ISNUMBER(BU90),1,0)+IF(ISNUMBER(BV90),1,0)+IF(ISNUMBER(BW90),1,0)),4),"")</f>
        <v>17.625</v>
      </c>
      <c r="BY90" s="253" t="str">
        <f aca="false">IF(OR(Calculator!$E$12&lt;&gt;"YES",Calculator!$B$30&lt;Calculator!$G$12),"—",ROUND((1+SQRT(((50*POWER(80,POWER(COS(PI()*MOD(Calculator!$B$30/Calculator!$F$12,1)),2))+MIN(500,MAX(30,100*EXP(-0.3*'VSWR Calculator'!$C$24)*(1+3*ABS(MOD('VSWR Calculator'!$C$23/Calculator!$F$12/2,1)-0.5))))/'VSWR Calculator'!$C$25)-$C90)^2+(1500*ABS(SIN(2*PI()*MOD(Calculator!$B$30/Calculator!$F$12,1)))*IF(MOD(Calculator!$B$30/Calculator!$F$12,1)&lt;0.5,-1,1))^2)/SQRT(((50*POWER(80,POWER(COS(PI()*MOD(Calculator!$B$30/Calculator!$F$12,1)),2))+MIN(500,MAX(30,100*EXP(-0.3*'VSWR Calculator'!$C$24)*(1+3*ABS(MOD('VSWR Calculator'!$C$23/Calculator!$F$12/2,1)-0.5))))/'VSWR Calculator'!$C$25)+$C90)^2+(1500*ABS(SIN(2*PI()*MOD(Calculator!$B$30/Calculator!$F$12,1)))*IF(MOD(Calculator!$B$30/Calculator!$F$12,1)&lt;0.5,-1,1))^2))/(1-SQRT(((50*POWER(80,POWER(COS(PI()*MOD(Calculator!$B$30/Calculator!$F$12,1)),2))+MIN(500,MAX(30,100*EXP(-0.3*'VSWR Calculator'!$C$24)*(1+3*ABS(MOD('VSWR Calculator'!$C$23/Calculator!$F$12/2,1)-0.5))))/'VSWR Calculator'!$C$25)-$C90)^2+(1500*ABS(SIN(2*PI()*MOD(Calculator!$B$30/Calculator!$F$12,1)))*IF(MOD(Calculator!$B$30/Calculator!$F$12,1)&lt;0.5,-1,1))^2)/SQRT(((50*POWER(80,POWER(COS(PI()*MOD(Calculator!$B$30/Calculator!$F$12,1)),2))+MIN(500,MAX(30,100*EXP(-0.3*'VSWR Calculator'!$C$24)*(1+3*ABS(MOD('VSWR Calculator'!$C$23/Calculator!$F$12/2,1)-0.5))))/'VSWR Calculator'!$C$25)+$C90)^2+(1500*ABS(SIN(2*PI()*MOD(Calculator!$B$30/Calculator!$F$12,1)))*IF(MOD(Calculator!$B$30/Calculator!$F$12,1)&lt;0.5,-1,1))^2)),2))</f>
        <v>—</v>
      </c>
      <c r="BZ90" s="253" t="str">
        <f aca="false">IF(OR(Calculator!$E$13&lt;&gt;"YES",Calculator!$B$30&lt;Calculator!$G$13),"—",ROUND((1+SQRT(((50*POWER(80,POWER(COS(PI()*MOD(Calculator!$B$30/Calculator!$F$13,1)),2))+MIN(500,MAX(30,100*EXP(-0.3*'VSWR Calculator'!$C$24)*(1+3*ABS(MOD('VSWR Calculator'!$C$23/Calculator!$F$13/2,1)-0.5))))/'VSWR Calculator'!$C$25)-$C90)^2+(1500*ABS(SIN(2*PI()*MOD(Calculator!$B$30/Calculator!$F$13,1)))*IF(MOD(Calculator!$B$30/Calculator!$F$13,1)&lt;0.5,-1,1))^2)/SQRT(((50*POWER(80,POWER(COS(PI()*MOD(Calculator!$B$30/Calculator!$F$13,1)),2))+MIN(500,MAX(30,100*EXP(-0.3*'VSWR Calculator'!$C$24)*(1+3*ABS(MOD('VSWR Calculator'!$C$23/Calculator!$F$13/2,1)-0.5))))/'VSWR Calculator'!$C$25)+$C90)^2+(1500*ABS(SIN(2*PI()*MOD(Calculator!$B$30/Calculator!$F$13,1)))*IF(MOD(Calculator!$B$30/Calculator!$F$13,1)&lt;0.5,-1,1))^2))/(1-SQRT(((50*POWER(80,POWER(COS(PI()*MOD(Calculator!$B$30/Calculator!$F$13,1)),2))+MIN(500,MAX(30,100*EXP(-0.3*'VSWR Calculator'!$C$24)*(1+3*ABS(MOD('VSWR Calculator'!$C$23/Calculator!$F$13/2,1)-0.5))))/'VSWR Calculator'!$C$25)-$C90)^2+(1500*ABS(SIN(2*PI()*MOD(Calculator!$B$30/Calculator!$F$13,1)))*IF(MOD(Calculator!$B$30/Calculator!$F$13,1)&lt;0.5,-1,1))^2)/SQRT(((50*POWER(80,POWER(COS(PI()*MOD(Calculator!$B$30/Calculator!$F$13,1)),2))+MIN(500,MAX(30,100*EXP(-0.3*'VSWR Calculator'!$C$24)*(1+3*ABS(MOD('VSWR Calculator'!$C$23/Calculator!$F$13/2,1)-0.5))))/'VSWR Calculator'!$C$25)+$C90)^2+(1500*ABS(SIN(2*PI()*MOD(Calculator!$B$30/Calculator!$F$13,1)))*IF(MOD(Calculator!$B$30/Calculator!$F$13,1)&lt;0.5,-1,1))^2)),2))</f>
        <v>—</v>
      </c>
      <c r="CA90" s="253" t="str">
        <f aca="false">IF(OR(Calculator!$E$14&lt;&gt;"YES",Calculator!$B$30&lt;Calculator!$G$14),"—",ROUND((1+SQRT(((50*POWER(80,POWER(COS(PI()*MOD(Calculator!$B$30/Calculator!$F$14,1)),2))+MIN(500,MAX(30,100*EXP(-0.3*'VSWR Calculator'!$C$24)*(1+3*ABS(MOD('VSWR Calculator'!$C$23/Calculator!$F$14/2,1)-0.5))))/'VSWR Calculator'!$C$25)-$C90)^2+(1500*ABS(SIN(2*PI()*MOD(Calculator!$B$30/Calculator!$F$14,1)))*IF(MOD(Calculator!$B$30/Calculator!$F$14,1)&lt;0.5,-1,1))^2)/SQRT(((50*POWER(80,POWER(COS(PI()*MOD(Calculator!$B$30/Calculator!$F$14,1)),2))+MIN(500,MAX(30,100*EXP(-0.3*'VSWR Calculator'!$C$24)*(1+3*ABS(MOD('VSWR Calculator'!$C$23/Calculator!$F$14/2,1)-0.5))))/'VSWR Calculator'!$C$25)+$C90)^2+(1500*ABS(SIN(2*PI()*MOD(Calculator!$B$30/Calculator!$F$14,1)))*IF(MOD(Calculator!$B$30/Calculator!$F$14,1)&lt;0.5,-1,1))^2))/(1-SQRT(((50*POWER(80,POWER(COS(PI()*MOD(Calculator!$B$30/Calculator!$F$14,1)),2))+MIN(500,MAX(30,100*EXP(-0.3*'VSWR Calculator'!$C$24)*(1+3*ABS(MOD('VSWR Calculator'!$C$23/Calculator!$F$14/2,1)-0.5))))/'VSWR Calculator'!$C$25)-$C90)^2+(1500*ABS(SIN(2*PI()*MOD(Calculator!$B$30/Calculator!$F$14,1)))*IF(MOD(Calculator!$B$30/Calculator!$F$14,1)&lt;0.5,-1,1))^2)/SQRT(((50*POWER(80,POWER(COS(PI()*MOD(Calculator!$B$30/Calculator!$F$14,1)),2))+MIN(500,MAX(30,100*EXP(-0.3*'VSWR Calculator'!$C$24)*(1+3*ABS(MOD('VSWR Calculator'!$C$23/Calculator!$F$14/2,1)-0.5))))/'VSWR Calculator'!$C$25)+$C90)^2+(1500*ABS(SIN(2*PI()*MOD(Calculator!$B$30/Calculator!$F$14,1)))*IF(MOD(Calculator!$B$30/Calculator!$F$14,1)&lt;0.5,-1,1))^2)),2))</f>
        <v>—</v>
      </c>
      <c r="CB90" s="253" t="n">
        <f aca="false">IF(OR(Calculator!$E$15&lt;&gt;"YES",Calculator!$B$30&lt;Calculator!$G$15),"—",ROUND((1+SQRT(((50*POWER(80,POWER(COS(PI()*MOD(Calculator!$B$30/Calculator!$F$15,1)),2))+MIN(500,MAX(30,100*EXP(-0.3*'VSWR Calculator'!$C$24)*(1+3*ABS(MOD('VSWR Calculator'!$C$23/Calculator!$F$15/2,1)-0.5))))/'VSWR Calculator'!$C$25)-$C90)^2+(1500*ABS(SIN(2*PI()*MOD(Calculator!$B$30/Calculator!$F$15,1)))*IF(MOD(Calculator!$B$30/Calculator!$F$15,1)&lt;0.5,-1,1))^2)/SQRT(((50*POWER(80,POWER(COS(PI()*MOD(Calculator!$B$30/Calculator!$F$15,1)),2))+MIN(500,MAX(30,100*EXP(-0.3*'VSWR Calculator'!$C$24)*(1+3*ABS(MOD('VSWR Calculator'!$C$23/Calculator!$F$15/2,1)-0.5))))/'VSWR Calculator'!$C$25)+$C90)^2+(1500*ABS(SIN(2*PI()*MOD(Calculator!$B$30/Calculator!$F$15,1)))*IF(MOD(Calculator!$B$30/Calculator!$F$15,1)&lt;0.5,-1,1))^2))/(1-SQRT(((50*POWER(80,POWER(COS(PI()*MOD(Calculator!$B$30/Calculator!$F$15,1)),2))+MIN(500,MAX(30,100*EXP(-0.3*'VSWR Calculator'!$C$24)*(1+3*ABS(MOD('VSWR Calculator'!$C$23/Calculator!$F$15/2,1)-0.5))))/'VSWR Calculator'!$C$25)-$C90)^2+(1500*ABS(SIN(2*PI()*MOD(Calculator!$B$30/Calculator!$F$15,1)))*IF(MOD(Calculator!$B$30/Calculator!$F$15,1)&lt;0.5,-1,1))^2)/SQRT(((50*POWER(80,POWER(COS(PI()*MOD(Calculator!$B$30/Calculator!$F$15,1)),2))+MIN(500,MAX(30,100*EXP(-0.3*'VSWR Calculator'!$C$24)*(1+3*ABS(MOD('VSWR Calculator'!$C$23/Calculator!$F$15/2,1)-0.5))))/'VSWR Calculator'!$C$25)+$C90)^2+(1500*ABS(SIN(2*PI()*MOD(Calculator!$B$30/Calculator!$F$15,1)))*IF(MOD(Calculator!$B$30/Calculator!$F$15,1)&lt;0.5,-1,1))^2)),2))</f>
        <v>17.22</v>
      </c>
      <c r="CC90" s="253" t="str">
        <f aca="false">IF(OR(Calculator!$E$16&lt;&gt;"YES",Calculator!$B$30&lt;Calculator!$G$16),"—",ROUND((1+SQRT(((50*POWER(80,POWER(COS(PI()*MOD(Calculator!$B$30/Calculator!$F$16,1)),2))+MIN(500,MAX(30,100*EXP(-0.3*'VSWR Calculator'!$C$24)*(1+3*ABS(MOD('VSWR Calculator'!$C$23/Calculator!$F$16/2,1)-0.5))))/'VSWR Calculator'!$C$25)-$C90)^2+(1500*ABS(SIN(2*PI()*MOD(Calculator!$B$30/Calculator!$F$16,1)))*IF(MOD(Calculator!$B$30/Calculator!$F$16,1)&lt;0.5,-1,1))^2)/SQRT(((50*POWER(80,POWER(COS(PI()*MOD(Calculator!$B$30/Calculator!$F$16,1)),2))+MIN(500,MAX(30,100*EXP(-0.3*'VSWR Calculator'!$C$24)*(1+3*ABS(MOD('VSWR Calculator'!$C$23/Calculator!$F$16/2,1)-0.5))))/'VSWR Calculator'!$C$25)+$C90)^2+(1500*ABS(SIN(2*PI()*MOD(Calculator!$B$30/Calculator!$F$16,1)))*IF(MOD(Calculator!$B$30/Calculator!$F$16,1)&lt;0.5,-1,1))^2))/(1-SQRT(((50*POWER(80,POWER(COS(PI()*MOD(Calculator!$B$30/Calculator!$F$16,1)),2))+MIN(500,MAX(30,100*EXP(-0.3*'VSWR Calculator'!$C$24)*(1+3*ABS(MOD('VSWR Calculator'!$C$23/Calculator!$F$16/2,1)-0.5))))/'VSWR Calculator'!$C$25)-$C90)^2+(1500*ABS(SIN(2*PI()*MOD(Calculator!$B$30/Calculator!$F$16,1)))*IF(MOD(Calculator!$B$30/Calculator!$F$16,1)&lt;0.5,-1,1))^2)/SQRT(((50*POWER(80,POWER(COS(PI()*MOD(Calculator!$B$30/Calculator!$F$16,1)),2))+MIN(500,MAX(30,100*EXP(-0.3*'VSWR Calculator'!$C$24)*(1+3*ABS(MOD('VSWR Calculator'!$C$23/Calculator!$F$16/2,1)-0.5))))/'VSWR Calculator'!$C$25)+$C90)^2+(1500*ABS(SIN(2*PI()*MOD(Calculator!$B$30/Calculator!$F$16,1)))*IF(MOD(Calculator!$B$30/Calculator!$F$16,1)&lt;0.5,-1,1))^2)),2))</f>
        <v>—</v>
      </c>
      <c r="CD90" s="253" t="n">
        <f aca="false">IF(OR(Calculator!$E$17&lt;&gt;"YES",Calculator!$B$30&lt;Calculator!$G$17),"—",ROUND((1+SQRT(((50*POWER(80,POWER(COS(PI()*MOD(Calculator!$B$30/Calculator!$F$17,1)),2))+MIN(500,MAX(30,100*EXP(-0.3*'VSWR Calculator'!$C$24)*(1+3*ABS(MOD('VSWR Calculator'!$C$23/Calculator!$F$17/2,1)-0.5))))/'VSWR Calculator'!$C$25)-$C90)^2+(1500*ABS(SIN(2*PI()*MOD(Calculator!$B$30/Calculator!$F$17,1)))*IF(MOD(Calculator!$B$30/Calculator!$F$17,1)&lt;0.5,-1,1))^2)/SQRT(((50*POWER(80,POWER(COS(PI()*MOD(Calculator!$B$30/Calculator!$F$17,1)),2))+MIN(500,MAX(30,100*EXP(-0.3*'VSWR Calculator'!$C$24)*(1+3*ABS(MOD('VSWR Calculator'!$C$23/Calculator!$F$17/2,1)-0.5))))/'VSWR Calculator'!$C$25)+$C90)^2+(1500*ABS(SIN(2*PI()*MOD(Calculator!$B$30/Calculator!$F$17,1)))*IF(MOD(Calculator!$B$30/Calculator!$F$17,1)&lt;0.5,-1,1))^2))/(1-SQRT(((50*POWER(80,POWER(COS(PI()*MOD(Calculator!$B$30/Calculator!$F$17,1)),2))+MIN(500,MAX(30,100*EXP(-0.3*'VSWR Calculator'!$C$24)*(1+3*ABS(MOD('VSWR Calculator'!$C$23/Calculator!$F$17/2,1)-0.5))))/'VSWR Calculator'!$C$25)-$C90)^2+(1500*ABS(SIN(2*PI()*MOD(Calculator!$B$30/Calculator!$F$17,1)))*IF(MOD(Calculator!$B$30/Calculator!$F$17,1)&lt;0.5,-1,1))^2)/SQRT(((50*POWER(80,POWER(COS(PI()*MOD(Calculator!$B$30/Calculator!$F$17,1)),2))+MIN(500,MAX(30,100*EXP(-0.3*'VSWR Calculator'!$C$24)*(1+3*ABS(MOD('VSWR Calculator'!$C$23/Calculator!$F$17/2,1)-0.5))))/'VSWR Calculator'!$C$25)+$C90)^2+(1500*ABS(SIN(2*PI()*MOD(Calculator!$B$30/Calculator!$F$17,1)))*IF(MOD(Calculator!$B$30/Calculator!$F$17,1)&lt;0.5,-1,1))^2)),2))</f>
        <v>18.9</v>
      </c>
      <c r="CE90" s="253" t="str">
        <f aca="false">IF(OR(Calculator!$E$18&lt;&gt;"YES",Calculator!$B$30&lt;Calculator!$G$18),"—",ROUND((1+SQRT(((50*POWER(80,POWER(COS(PI()*MOD(Calculator!$B$30/Calculator!$F$18,1)),2))+MIN(500,MAX(30,100*EXP(-0.3*'VSWR Calculator'!$C$24)*(1+3*ABS(MOD('VSWR Calculator'!$C$23/Calculator!$F$18/2,1)-0.5))))/'VSWR Calculator'!$C$25)-$C90)^2+(1500*ABS(SIN(2*PI()*MOD(Calculator!$B$30/Calculator!$F$18,1)))*IF(MOD(Calculator!$B$30/Calculator!$F$18,1)&lt;0.5,-1,1))^2)/SQRT(((50*POWER(80,POWER(COS(PI()*MOD(Calculator!$B$30/Calculator!$F$18,1)),2))+MIN(500,MAX(30,100*EXP(-0.3*'VSWR Calculator'!$C$24)*(1+3*ABS(MOD('VSWR Calculator'!$C$23/Calculator!$F$18/2,1)-0.5))))/'VSWR Calculator'!$C$25)+$C90)^2+(1500*ABS(SIN(2*PI()*MOD(Calculator!$B$30/Calculator!$F$18,1)))*IF(MOD(Calculator!$B$30/Calculator!$F$18,1)&lt;0.5,-1,1))^2))/(1-SQRT(((50*POWER(80,POWER(COS(PI()*MOD(Calculator!$B$30/Calculator!$F$18,1)),2))+MIN(500,MAX(30,100*EXP(-0.3*'VSWR Calculator'!$C$24)*(1+3*ABS(MOD('VSWR Calculator'!$C$23/Calculator!$F$18/2,1)-0.5))))/'VSWR Calculator'!$C$25)-$C90)^2+(1500*ABS(SIN(2*PI()*MOD(Calculator!$B$30/Calculator!$F$18,1)))*IF(MOD(Calculator!$B$30/Calculator!$F$18,1)&lt;0.5,-1,1))^2)/SQRT(((50*POWER(80,POWER(COS(PI()*MOD(Calculator!$B$30/Calculator!$F$18,1)),2))+MIN(500,MAX(30,100*EXP(-0.3*'VSWR Calculator'!$C$24)*(1+3*ABS(MOD('VSWR Calculator'!$C$23/Calculator!$F$18/2,1)-0.5))))/'VSWR Calculator'!$C$25)+$C90)^2+(1500*ABS(SIN(2*PI()*MOD(Calculator!$B$30/Calculator!$F$18,1)))*IF(MOD(Calculator!$B$30/Calculator!$F$18,1)&lt;0.5,-1,1))^2)),2))</f>
        <v>—</v>
      </c>
      <c r="CF90" s="253" t="str">
        <f aca="false">IF(OR(Calculator!$E$19&lt;&gt;"YES",Calculator!$B$30&lt;Calculator!$G$19),"—",ROUND((1+SQRT(((50*POWER(80,POWER(COS(PI()*MOD(Calculator!$B$30/Calculator!$F$19,1)),2))+MIN(500,MAX(30,100*EXP(-0.3*'VSWR Calculator'!$C$24)*(1+3*ABS(MOD('VSWR Calculator'!$C$23/Calculator!$F$19/2,1)-0.5))))/'VSWR Calculator'!$C$25)-$C90)^2+(1500*ABS(SIN(2*PI()*MOD(Calculator!$B$30/Calculator!$F$19,1)))*IF(MOD(Calculator!$B$30/Calculator!$F$19,1)&lt;0.5,-1,1))^2)/SQRT(((50*POWER(80,POWER(COS(PI()*MOD(Calculator!$B$30/Calculator!$F$19,1)),2))+MIN(500,MAX(30,100*EXP(-0.3*'VSWR Calculator'!$C$24)*(1+3*ABS(MOD('VSWR Calculator'!$C$23/Calculator!$F$19/2,1)-0.5))))/'VSWR Calculator'!$C$25)+$C90)^2+(1500*ABS(SIN(2*PI()*MOD(Calculator!$B$30/Calculator!$F$19,1)))*IF(MOD(Calculator!$B$30/Calculator!$F$19,1)&lt;0.5,-1,1))^2))/(1-SQRT(((50*POWER(80,POWER(COS(PI()*MOD(Calculator!$B$30/Calculator!$F$19,1)),2))+MIN(500,MAX(30,100*EXP(-0.3*'VSWR Calculator'!$C$24)*(1+3*ABS(MOD('VSWR Calculator'!$C$23/Calculator!$F$19/2,1)-0.5))))/'VSWR Calculator'!$C$25)-$C90)^2+(1500*ABS(SIN(2*PI()*MOD(Calculator!$B$30/Calculator!$F$19,1)))*IF(MOD(Calculator!$B$30/Calculator!$F$19,1)&lt;0.5,-1,1))^2)/SQRT(((50*POWER(80,POWER(COS(PI()*MOD(Calculator!$B$30/Calculator!$F$19,1)),2))+MIN(500,MAX(30,100*EXP(-0.3*'VSWR Calculator'!$C$24)*(1+3*ABS(MOD('VSWR Calculator'!$C$23/Calculator!$F$19/2,1)-0.5))))/'VSWR Calculator'!$C$25)+$C90)^2+(1500*ABS(SIN(2*PI()*MOD(Calculator!$B$30/Calculator!$F$19,1)))*IF(MOD(Calculator!$B$30/Calculator!$F$19,1)&lt;0.5,-1,1))^2)),2))</f>
        <v>—</v>
      </c>
      <c r="CG90" s="253" t="str">
        <f aca="false">IF(OR(Calculator!$E$20&lt;&gt;"YES",Calculator!$B$30&lt;Calculator!$G$20),"—",ROUND((1+SQRT(((50*POWER(80,POWER(COS(PI()*MOD(Calculator!$B$30/Calculator!$F$20,1)),2))+MIN(500,MAX(30,100*EXP(-0.3*'VSWR Calculator'!$C$24)*(1+3*ABS(MOD('VSWR Calculator'!$C$23/Calculator!$F$20/2,1)-0.5))))/'VSWR Calculator'!$C$25)-$C90)^2+(1500*ABS(SIN(2*PI()*MOD(Calculator!$B$30/Calculator!$F$20,1)))*IF(MOD(Calculator!$B$30/Calculator!$F$20,1)&lt;0.5,-1,1))^2)/SQRT(((50*POWER(80,POWER(COS(PI()*MOD(Calculator!$B$30/Calculator!$F$20,1)),2))+MIN(500,MAX(30,100*EXP(-0.3*'VSWR Calculator'!$C$24)*(1+3*ABS(MOD('VSWR Calculator'!$C$23/Calculator!$F$20/2,1)-0.5))))/'VSWR Calculator'!$C$25)+$C90)^2+(1500*ABS(SIN(2*PI()*MOD(Calculator!$B$30/Calculator!$F$20,1)))*IF(MOD(Calculator!$B$30/Calculator!$F$20,1)&lt;0.5,-1,1))^2))/(1-SQRT(((50*POWER(80,POWER(COS(PI()*MOD(Calculator!$B$30/Calculator!$F$20,1)),2))+MIN(500,MAX(30,100*EXP(-0.3*'VSWR Calculator'!$C$24)*(1+3*ABS(MOD('VSWR Calculator'!$C$23/Calculator!$F$20/2,1)-0.5))))/'VSWR Calculator'!$C$25)-$C90)^2+(1500*ABS(SIN(2*PI()*MOD(Calculator!$B$30/Calculator!$F$20,1)))*IF(MOD(Calculator!$B$30/Calculator!$F$20,1)&lt;0.5,-1,1))^2)/SQRT(((50*POWER(80,POWER(COS(PI()*MOD(Calculator!$B$30/Calculator!$F$20,1)),2))+MIN(500,MAX(30,100*EXP(-0.3*'VSWR Calculator'!$C$24)*(1+3*ABS(MOD('VSWR Calculator'!$C$23/Calculator!$F$20/2,1)-0.5))))/'VSWR Calculator'!$C$25)+$C90)^2+(1500*ABS(SIN(2*PI()*MOD(Calculator!$B$30/Calculator!$F$20,1)))*IF(MOD(Calculator!$B$30/Calculator!$F$20,1)&lt;0.5,-1,1))^2)),2))</f>
        <v>—</v>
      </c>
      <c r="CH90" s="253" t="str">
        <f aca="false">IF(OR(Calculator!$E$21&lt;&gt;"YES",Calculator!$B$30&lt;Calculator!$G$21),"—",ROUND((1+SQRT(((50*POWER(80,POWER(COS(PI()*MOD(Calculator!$B$30/Calculator!$F$21,1)),2))+MIN(500,MAX(30,100*EXP(-0.3*'VSWR Calculator'!$C$24)*(1+3*ABS(MOD('VSWR Calculator'!$C$23/Calculator!$F$21/2,1)-0.5))))/'VSWR Calculator'!$C$25)-$C90)^2+(1500*ABS(SIN(2*PI()*MOD(Calculator!$B$30/Calculator!$F$21,1)))*IF(MOD(Calculator!$B$30/Calculator!$F$21,1)&lt;0.5,-1,1))^2)/SQRT(((50*POWER(80,POWER(COS(PI()*MOD(Calculator!$B$30/Calculator!$F$21,1)),2))+MIN(500,MAX(30,100*EXP(-0.3*'VSWR Calculator'!$C$24)*(1+3*ABS(MOD('VSWR Calculator'!$C$23/Calculator!$F$21/2,1)-0.5))))/'VSWR Calculator'!$C$25)+$C90)^2+(1500*ABS(SIN(2*PI()*MOD(Calculator!$B$30/Calculator!$F$21,1)))*IF(MOD(Calculator!$B$30/Calculator!$F$21,1)&lt;0.5,-1,1))^2))/(1-SQRT(((50*POWER(80,POWER(COS(PI()*MOD(Calculator!$B$30/Calculator!$F$21,1)),2))+MIN(500,MAX(30,100*EXP(-0.3*'VSWR Calculator'!$C$24)*(1+3*ABS(MOD('VSWR Calculator'!$C$23/Calculator!$F$21/2,1)-0.5))))/'VSWR Calculator'!$C$25)-$C90)^2+(1500*ABS(SIN(2*PI()*MOD(Calculator!$B$30/Calculator!$F$21,1)))*IF(MOD(Calculator!$B$30/Calculator!$F$21,1)&lt;0.5,-1,1))^2)/SQRT(((50*POWER(80,POWER(COS(PI()*MOD(Calculator!$B$30/Calculator!$F$21,1)),2))+MIN(500,MAX(30,100*EXP(-0.3*'VSWR Calculator'!$C$24)*(1+3*ABS(MOD('VSWR Calculator'!$C$23/Calculator!$F$21/2,1)-0.5))))/'VSWR Calculator'!$C$25)+$C90)^2+(1500*ABS(SIN(2*PI()*MOD(Calculator!$B$30/Calculator!$F$21,1)))*IF(MOD(Calculator!$B$30/Calculator!$F$21,1)&lt;0.5,-1,1))^2)),2))</f>
        <v>—</v>
      </c>
      <c r="CI90" s="253" t="str">
        <f aca="false">IF(OR(Calculator!$E$22&lt;&gt;"YES",Calculator!$B$30&lt;Calculator!$G$22),"—",ROUND((1+SQRT(((50*POWER(80,POWER(COS(PI()*MOD(Calculator!$B$30/Calculator!$F$22,1)),2))+MIN(500,MAX(30,100*EXP(-0.3*'VSWR Calculator'!$C$24)*(1+3*ABS(MOD('VSWR Calculator'!$C$23/Calculator!$F$22/2,1)-0.5))))/'VSWR Calculator'!$C$25)-$C90)^2+(1500*ABS(SIN(2*PI()*MOD(Calculator!$B$30/Calculator!$F$22,1)))*IF(MOD(Calculator!$B$30/Calculator!$F$22,1)&lt;0.5,-1,1))^2)/SQRT(((50*POWER(80,POWER(COS(PI()*MOD(Calculator!$B$30/Calculator!$F$22,1)),2))+MIN(500,MAX(30,100*EXP(-0.3*'VSWR Calculator'!$C$24)*(1+3*ABS(MOD('VSWR Calculator'!$C$23/Calculator!$F$22/2,1)-0.5))))/'VSWR Calculator'!$C$25)+$C90)^2+(1500*ABS(SIN(2*PI()*MOD(Calculator!$B$30/Calculator!$F$22,1)))*IF(MOD(Calculator!$B$30/Calculator!$F$22,1)&lt;0.5,-1,1))^2))/(1-SQRT(((50*POWER(80,POWER(COS(PI()*MOD(Calculator!$B$30/Calculator!$F$22,1)),2))+MIN(500,MAX(30,100*EXP(-0.3*'VSWR Calculator'!$C$24)*(1+3*ABS(MOD('VSWR Calculator'!$C$23/Calculator!$F$22/2,1)-0.5))))/'VSWR Calculator'!$C$25)-$C90)^2+(1500*ABS(SIN(2*PI()*MOD(Calculator!$B$30/Calculator!$F$22,1)))*IF(MOD(Calculator!$B$30/Calculator!$F$22,1)&lt;0.5,-1,1))^2)/SQRT(((50*POWER(80,POWER(COS(PI()*MOD(Calculator!$B$30/Calculator!$F$22,1)),2))+MIN(500,MAX(30,100*EXP(-0.3*'VSWR Calculator'!$C$24)*(1+3*ABS(MOD('VSWR Calculator'!$C$23/Calculator!$F$22/2,1)-0.5))))/'VSWR Calculator'!$C$25)+$C90)^2+(1500*ABS(SIN(2*PI()*MOD(Calculator!$B$30/Calculator!$F$22,1)))*IF(MOD(Calculator!$B$30/Calculator!$F$22,1)&lt;0.5,-1,1))^2)),2))</f>
        <v>—</v>
      </c>
      <c r="CJ90" s="253" t="n">
        <f aca="false">IFERROR(ROUND((IF(ISNUMBER(BY90),BY90,0)+IF(ISNUMBER(BZ90),BZ90,0)+IF(ISNUMBER(CA90),CA90,0)+IF(ISNUMBER(CB90),CB90,0)+IF(ISNUMBER(CC90),CC90,0)+IF(ISNUMBER(CD90),CD90,0)+IF(ISNUMBER(CE90),CE90,0)+IF(ISNUMBER(CF90),CF90,0)+IF(ISNUMBER(CG90),CG90,0)+IF(ISNUMBER(CH90),CH90,0)+IF(ISNUMBER(CI90),CI90,0))/(IF(ISNUMBER(BY90),1,0)+IF(ISNUMBER(BZ90),1,0)+IF(ISNUMBER(CA90),1,0)+IF(ISNUMBER(CB90),1,0)+IF(ISNUMBER(CC90),1,0)+IF(ISNUMBER(CD90),1,0)+IF(ISNUMBER(CE90),1,0)+IF(ISNUMBER(CF90),1,0)+IF(ISNUMBER(CG90),1,0)+IF(ISNUMBER(CH90),1,0)+IF(ISNUMBER(CI90),1,0)),4),"")</f>
        <v>18.06</v>
      </c>
      <c r="CK90" s="253" t="str">
        <f aca="false">IF(OR(Calculator!$E$12&lt;&gt;"YES",Calculator!$B$31&lt;Calculator!$G$12),"—",ROUND((1+SQRT(((50*POWER(80,POWER(COS(PI()*MOD(Calculator!$B$31/Calculator!$F$12,1)),2))+MIN(500,MAX(30,100*EXP(-0.3*'VSWR Calculator'!$C$24)*(1+3*ABS(MOD('VSWR Calculator'!$C$23/Calculator!$F$12/2,1)-0.5))))/'VSWR Calculator'!$C$25)-$C90)^2+(1500*ABS(SIN(2*PI()*MOD(Calculator!$B$31/Calculator!$F$12,1)))*IF(MOD(Calculator!$B$31/Calculator!$F$12,1)&lt;0.5,-1,1))^2)/SQRT(((50*POWER(80,POWER(COS(PI()*MOD(Calculator!$B$31/Calculator!$F$12,1)),2))+MIN(500,MAX(30,100*EXP(-0.3*'VSWR Calculator'!$C$24)*(1+3*ABS(MOD('VSWR Calculator'!$C$23/Calculator!$F$12/2,1)-0.5))))/'VSWR Calculator'!$C$25)+$C90)^2+(1500*ABS(SIN(2*PI()*MOD(Calculator!$B$31/Calculator!$F$12,1)))*IF(MOD(Calculator!$B$31/Calculator!$F$12,1)&lt;0.5,-1,1))^2))/(1-SQRT(((50*POWER(80,POWER(COS(PI()*MOD(Calculator!$B$31/Calculator!$F$12,1)),2))+MIN(500,MAX(30,100*EXP(-0.3*'VSWR Calculator'!$C$24)*(1+3*ABS(MOD('VSWR Calculator'!$C$23/Calculator!$F$12/2,1)-0.5))))/'VSWR Calculator'!$C$25)-$C90)^2+(1500*ABS(SIN(2*PI()*MOD(Calculator!$B$31/Calculator!$F$12,1)))*IF(MOD(Calculator!$B$31/Calculator!$F$12,1)&lt;0.5,-1,1))^2)/SQRT(((50*POWER(80,POWER(COS(PI()*MOD(Calculator!$B$31/Calculator!$F$12,1)),2))+MIN(500,MAX(30,100*EXP(-0.3*'VSWR Calculator'!$C$24)*(1+3*ABS(MOD('VSWR Calculator'!$C$23/Calculator!$F$12/2,1)-0.5))))/'VSWR Calculator'!$C$25)+$C90)^2+(1500*ABS(SIN(2*PI()*MOD(Calculator!$B$31/Calculator!$F$12,1)))*IF(MOD(Calculator!$B$31/Calculator!$F$12,1)&lt;0.5,-1,1))^2)),2))</f>
        <v>—</v>
      </c>
      <c r="CL90" s="253" t="str">
        <f aca="false">IF(OR(Calculator!$E$13&lt;&gt;"YES",Calculator!$B$31&lt;Calculator!$G$13),"—",ROUND((1+SQRT(((50*POWER(80,POWER(COS(PI()*MOD(Calculator!$B$31/Calculator!$F$13,1)),2))+MIN(500,MAX(30,100*EXP(-0.3*'VSWR Calculator'!$C$24)*(1+3*ABS(MOD('VSWR Calculator'!$C$23/Calculator!$F$13/2,1)-0.5))))/'VSWR Calculator'!$C$25)-$C90)^2+(1500*ABS(SIN(2*PI()*MOD(Calculator!$B$31/Calculator!$F$13,1)))*IF(MOD(Calculator!$B$31/Calculator!$F$13,1)&lt;0.5,-1,1))^2)/SQRT(((50*POWER(80,POWER(COS(PI()*MOD(Calculator!$B$31/Calculator!$F$13,1)),2))+MIN(500,MAX(30,100*EXP(-0.3*'VSWR Calculator'!$C$24)*(1+3*ABS(MOD('VSWR Calculator'!$C$23/Calculator!$F$13/2,1)-0.5))))/'VSWR Calculator'!$C$25)+$C90)^2+(1500*ABS(SIN(2*PI()*MOD(Calculator!$B$31/Calculator!$F$13,1)))*IF(MOD(Calculator!$B$31/Calculator!$F$13,1)&lt;0.5,-1,1))^2))/(1-SQRT(((50*POWER(80,POWER(COS(PI()*MOD(Calculator!$B$31/Calculator!$F$13,1)),2))+MIN(500,MAX(30,100*EXP(-0.3*'VSWR Calculator'!$C$24)*(1+3*ABS(MOD('VSWR Calculator'!$C$23/Calculator!$F$13/2,1)-0.5))))/'VSWR Calculator'!$C$25)-$C90)^2+(1500*ABS(SIN(2*PI()*MOD(Calculator!$B$31/Calculator!$F$13,1)))*IF(MOD(Calculator!$B$31/Calculator!$F$13,1)&lt;0.5,-1,1))^2)/SQRT(((50*POWER(80,POWER(COS(PI()*MOD(Calculator!$B$31/Calculator!$F$13,1)),2))+MIN(500,MAX(30,100*EXP(-0.3*'VSWR Calculator'!$C$24)*(1+3*ABS(MOD('VSWR Calculator'!$C$23/Calculator!$F$13/2,1)-0.5))))/'VSWR Calculator'!$C$25)+$C90)^2+(1500*ABS(SIN(2*PI()*MOD(Calculator!$B$31/Calculator!$F$13,1)))*IF(MOD(Calculator!$B$31/Calculator!$F$13,1)&lt;0.5,-1,1))^2)),2))</f>
        <v>—</v>
      </c>
      <c r="CM90" s="253" t="str">
        <f aca="false">IF(OR(Calculator!$E$14&lt;&gt;"YES",Calculator!$B$31&lt;Calculator!$G$14),"—",ROUND((1+SQRT(((50*POWER(80,POWER(COS(PI()*MOD(Calculator!$B$31/Calculator!$F$14,1)),2))+MIN(500,MAX(30,100*EXP(-0.3*'VSWR Calculator'!$C$24)*(1+3*ABS(MOD('VSWR Calculator'!$C$23/Calculator!$F$14/2,1)-0.5))))/'VSWR Calculator'!$C$25)-$C90)^2+(1500*ABS(SIN(2*PI()*MOD(Calculator!$B$31/Calculator!$F$14,1)))*IF(MOD(Calculator!$B$31/Calculator!$F$14,1)&lt;0.5,-1,1))^2)/SQRT(((50*POWER(80,POWER(COS(PI()*MOD(Calculator!$B$31/Calculator!$F$14,1)),2))+MIN(500,MAX(30,100*EXP(-0.3*'VSWR Calculator'!$C$24)*(1+3*ABS(MOD('VSWR Calculator'!$C$23/Calculator!$F$14/2,1)-0.5))))/'VSWR Calculator'!$C$25)+$C90)^2+(1500*ABS(SIN(2*PI()*MOD(Calculator!$B$31/Calculator!$F$14,1)))*IF(MOD(Calculator!$B$31/Calculator!$F$14,1)&lt;0.5,-1,1))^2))/(1-SQRT(((50*POWER(80,POWER(COS(PI()*MOD(Calculator!$B$31/Calculator!$F$14,1)),2))+MIN(500,MAX(30,100*EXP(-0.3*'VSWR Calculator'!$C$24)*(1+3*ABS(MOD('VSWR Calculator'!$C$23/Calculator!$F$14/2,1)-0.5))))/'VSWR Calculator'!$C$25)-$C90)^2+(1500*ABS(SIN(2*PI()*MOD(Calculator!$B$31/Calculator!$F$14,1)))*IF(MOD(Calculator!$B$31/Calculator!$F$14,1)&lt;0.5,-1,1))^2)/SQRT(((50*POWER(80,POWER(COS(PI()*MOD(Calculator!$B$31/Calculator!$F$14,1)),2))+MIN(500,MAX(30,100*EXP(-0.3*'VSWR Calculator'!$C$24)*(1+3*ABS(MOD('VSWR Calculator'!$C$23/Calculator!$F$14/2,1)-0.5))))/'VSWR Calculator'!$C$25)+$C90)^2+(1500*ABS(SIN(2*PI()*MOD(Calculator!$B$31/Calculator!$F$14,1)))*IF(MOD(Calculator!$B$31/Calculator!$F$14,1)&lt;0.5,-1,1))^2)),2))</f>
        <v>—</v>
      </c>
      <c r="CN90" s="253" t="n">
        <f aca="false">IF(OR(Calculator!$E$15&lt;&gt;"YES",Calculator!$B$31&lt;Calculator!$G$15),"—",ROUND((1+SQRT(((50*POWER(80,POWER(COS(PI()*MOD(Calculator!$B$31/Calculator!$F$15,1)),2))+MIN(500,MAX(30,100*EXP(-0.3*'VSWR Calculator'!$C$24)*(1+3*ABS(MOD('VSWR Calculator'!$C$23/Calculator!$F$15/2,1)-0.5))))/'VSWR Calculator'!$C$25)-$C90)^2+(1500*ABS(SIN(2*PI()*MOD(Calculator!$B$31/Calculator!$F$15,1)))*IF(MOD(Calculator!$B$31/Calculator!$F$15,1)&lt;0.5,-1,1))^2)/SQRT(((50*POWER(80,POWER(COS(PI()*MOD(Calculator!$B$31/Calculator!$F$15,1)),2))+MIN(500,MAX(30,100*EXP(-0.3*'VSWR Calculator'!$C$24)*(1+3*ABS(MOD('VSWR Calculator'!$C$23/Calculator!$F$15/2,1)-0.5))))/'VSWR Calculator'!$C$25)+$C90)^2+(1500*ABS(SIN(2*PI()*MOD(Calculator!$B$31/Calculator!$F$15,1)))*IF(MOD(Calculator!$B$31/Calculator!$F$15,1)&lt;0.5,-1,1))^2))/(1-SQRT(((50*POWER(80,POWER(COS(PI()*MOD(Calculator!$B$31/Calculator!$F$15,1)),2))+MIN(500,MAX(30,100*EXP(-0.3*'VSWR Calculator'!$C$24)*(1+3*ABS(MOD('VSWR Calculator'!$C$23/Calculator!$F$15/2,1)-0.5))))/'VSWR Calculator'!$C$25)-$C90)^2+(1500*ABS(SIN(2*PI()*MOD(Calculator!$B$31/Calculator!$F$15,1)))*IF(MOD(Calculator!$B$31/Calculator!$F$15,1)&lt;0.5,-1,1))^2)/SQRT(((50*POWER(80,POWER(COS(PI()*MOD(Calculator!$B$31/Calculator!$F$15,1)),2))+MIN(500,MAX(30,100*EXP(-0.3*'VSWR Calculator'!$C$24)*(1+3*ABS(MOD('VSWR Calculator'!$C$23/Calculator!$F$15/2,1)-0.5))))/'VSWR Calculator'!$C$25)+$C90)^2+(1500*ABS(SIN(2*PI()*MOD(Calculator!$B$31/Calculator!$F$15,1)))*IF(MOD(Calculator!$B$31/Calculator!$F$15,1)&lt;0.5,-1,1))^2)),2))</f>
        <v>18.7</v>
      </c>
      <c r="CO90" s="253" t="str">
        <f aca="false">IF(OR(Calculator!$E$16&lt;&gt;"YES",Calculator!$B$31&lt;Calculator!$G$16),"—",ROUND((1+SQRT(((50*POWER(80,POWER(COS(PI()*MOD(Calculator!$B$31/Calculator!$F$16,1)),2))+MIN(500,MAX(30,100*EXP(-0.3*'VSWR Calculator'!$C$24)*(1+3*ABS(MOD('VSWR Calculator'!$C$23/Calculator!$F$16/2,1)-0.5))))/'VSWR Calculator'!$C$25)-$C90)^2+(1500*ABS(SIN(2*PI()*MOD(Calculator!$B$31/Calculator!$F$16,1)))*IF(MOD(Calculator!$B$31/Calculator!$F$16,1)&lt;0.5,-1,1))^2)/SQRT(((50*POWER(80,POWER(COS(PI()*MOD(Calculator!$B$31/Calculator!$F$16,1)),2))+MIN(500,MAX(30,100*EXP(-0.3*'VSWR Calculator'!$C$24)*(1+3*ABS(MOD('VSWR Calculator'!$C$23/Calculator!$F$16/2,1)-0.5))))/'VSWR Calculator'!$C$25)+$C90)^2+(1500*ABS(SIN(2*PI()*MOD(Calculator!$B$31/Calculator!$F$16,1)))*IF(MOD(Calculator!$B$31/Calculator!$F$16,1)&lt;0.5,-1,1))^2))/(1-SQRT(((50*POWER(80,POWER(COS(PI()*MOD(Calculator!$B$31/Calculator!$F$16,1)),2))+MIN(500,MAX(30,100*EXP(-0.3*'VSWR Calculator'!$C$24)*(1+3*ABS(MOD('VSWR Calculator'!$C$23/Calculator!$F$16/2,1)-0.5))))/'VSWR Calculator'!$C$25)-$C90)^2+(1500*ABS(SIN(2*PI()*MOD(Calculator!$B$31/Calculator!$F$16,1)))*IF(MOD(Calculator!$B$31/Calculator!$F$16,1)&lt;0.5,-1,1))^2)/SQRT(((50*POWER(80,POWER(COS(PI()*MOD(Calculator!$B$31/Calculator!$F$16,1)),2))+MIN(500,MAX(30,100*EXP(-0.3*'VSWR Calculator'!$C$24)*(1+3*ABS(MOD('VSWR Calculator'!$C$23/Calculator!$F$16/2,1)-0.5))))/'VSWR Calculator'!$C$25)+$C90)^2+(1500*ABS(SIN(2*PI()*MOD(Calculator!$B$31/Calculator!$F$16,1)))*IF(MOD(Calculator!$B$31/Calculator!$F$16,1)&lt;0.5,-1,1))^2)),2))</f>
        <v>—</v>
      </c>
      <c r="CP90" s="253" t="n">
        <f aca="false">IF(OR(Calculator!$E$17&lt;&gt;"YES",Calculator!$B$31&lt;Calculator!$G$17),"—",ROUND((1+SQRT(((50*POWER(80,POWER(COS(PI()*MOD(Calculator!$B$31/Calculator!$F$17,1)),2))+MIN(500,MAX(30,100*EXP(-0.3*'VSWR Calculator'!$C$24)*(1+3*ABS(MOD('VSWR Calculator'!$C$23/Calculator!$F$17/2,1)-0.5))))/'VSWR Calculator'!$C$25)-$C90)^2+(1500*ABS(SIN(2*PI()*MOD(Calculator!$B$31/Calculator!$F$17,1)))*IF(MOD(Calculator!$B$31/Calculator!$F$17,1)&lt;0.5,-1,1))^2)/SQRT(((50*POWER(80,POWER(COS(PI()*MOD(Calculator!$B$31/Calculator!$F$17,1)),2))+MIN(500,MAX(30,100*EXP(-0.3*'VSWR Calculator'!$C$24)*(1+3*ABS(MOD('VSWR Calculator'!$C$23/Calculator!$F$17/2,1)-0.5))))/'VSWR Calculator'!$C$25)+$C90)^2+(1500*ABS(SIN(2*PI()*MOD(Calculator!$B$31/Calculator!$F$17,1)))*IF(MOD(Calculator!$B$31/Calculator!$F$17,1)&lt;0.5,-1,1))^2))/(1-SQRT(((50*POWER(80,POWER(COS(PI()*MOD(Calculator!$B$31/Calculator!$F$17,1)),2))+MIN(500,MAX(30,100*EXP(-0.3*'VSWR Calculator'!$C$24)*(1+3*ABS(MOD('VSWR Calculator'!$C$23/Calculator!$F$17/2,1)-0.5))))/'VSWR Calculator'!$C$25)-$C90)^2+(1500*ABS(SIN(2*PI()*MOD(Calculator!$B$31/Calculator!$F$17,1)))*IF(MOD(Calculator!$B$31/Calculator!$F$17,1)&lt;0.5,-1,1))^2)/SQRT(((50*POWER(80,POWER(COS(PI()*MOD(Calculator!$B$31/Calculator!$F$17,1)),2))+MIN(500,MAX(30,100*EXP(-0.3*'VSWR Calculator'!$C$24)*(1+3*ABS(MOD('VSWR Calculator'!$C$23/Calculator!$F$17/2,1)-0.5))))/'VSWR Calculator'!$C$25)+$C90)^2+(1500*ABS(SIN(2*PI()*MOD(Calculator!$B$31/Calculator!$F$17,1)))*IF(MOD(Calculator!$B$31/Calculator!$F$17,1)&lt;0.5,-1,1))^2)),2))</f>
        <v>15.71</v>
      </c>
      <c r="CQ90" s="253" t="str">
        <f aca="false">IF(OR(Calculator!$E$18&lt;&gt;"YES",Calculator!$B$31&lt;Calculator!$G$18),"—",ROUND((1+SQRT(((50*POWER(80,POWER(COS(PI()*MOD(Calculator!$B$31/Calculator!$F$18,1)),2))+MIN(500,MAX(30,100*EXP(-0.3*'VSWR Calculator'!$C$24)*(1+3*ABS(MOD('VSWR Calculator'!$C$23/Calculator!$F$18/2,1)-0.5))))/'VSWR Calculator'!$C$25)-$C90)^2+(1500*ABS(SIN(2*PI()*MOD(Calculator!$B$31/Calculator!$F$18,1)))*IF(MOD(Calculator!$B$31/Calculator!$F$18,1)&lt;0.5,-1,1))^2)/SQRT(((50*POWER(80,POWER(COS(PI()*MOD(Calculator!$B$31/Calculator!$F$18,1)),2))+MIN(500,MAX(30,100*EXP(-0.3*'VSWR Calculator'!$C$24)*(1+3*ABS(MOD('VSWR Calculator'!$C$23/Calculator!$F$18/2,1)-0.5))))/'VSWR Calculator'!$C$25)+$C90)^2+(1500*ABS(SIN(2*PI()*MOD(Calculator!$B$31/Calculator!$F$18,1)))*IF(MOD(Calculator!$B$31/Calculator!$F$18,1)&lt;0.5,-1,1))^2))/(1-SQRT(((50*POWER(80,POWER(COS(PI()*MOD(Calculator!$B$31/Calculator!$F$18,1)),2))+MIN(500,MAX(30,100*EXP(-0.3*'VSWR Calculator'!$C$24)*(1+3*ABS(MOD('VSWR Calculator'!$C$23/Calculator!$F$18/2,1)-0.5))))/'VSWR Calculator'!$C$25)-$C90)^2+(1500*ABS(SIN(2*PI()*MOD(Calculator!$B$31/Calculator!$F$18,1)))*IF(MOD(Calculator!$B$31/Calculator!$F$18,1)&lt;0.5,-1,1))^2)/SQRT(((50*POWER(80,POWER(COS(PI()*MOD(Calculator!$B$31/Calculator!$F$18,1)),2))+MIN(500,MAX(30,100*EXP(-0.3*'VSWR Calculator'!$C$24)*(1+3*ABS(MOD('VSWR Calculator'!$C$23/Calculator!$F$18/2,1)-0.5))))/'VSWR Calculator'!$C$25)+$C90)^2+(1500*ABS(SIN(2*PI()*MOD(Calculator!$B$31/Calculator!$F$18,1)))*IF(MOD(Calculator!$B$31/Calculator!$F$18,1)&lt;0.5,-1,1))^2)),2))</f>
        <v>—</v>
      </c>
      <c r="CR90" s="253" t="str">
        <f aca="false">IF(OR(Calculator!$E$19&lt;&gt;"YES",Calculator!$B$31&lt;Calculator!$G$19),"—",ROUND((1+SQRT(((50*POWER(80,POWER(COS(PI()*MOD(Calculator!$B$31/Calculator!$F$19,1)),2))+MIN(500,MAX(30,100*EXP(-0.3*'VSWR Calculator'!$C$24)*(1+3*ABS(MOD('VSWR Calculator'!$C$23/Calculator!$F$19/2,1)-0.5))))/'VSWR Calculator'!$C$25)-$C90)^2+(1500*ABS(SIN(2*PI()*MOD(Calculator!$B$31/Calculator!$F$19,1)))*IF(MOD(Calculator!$B$31/Calculator!$F$19,1)&lt;0.5,-1,1))^2)/SQRT(((50*POWER(80,POWER(COS(PI()*MOD(Calculator!$B$31/Calculator!$F$19,1)),2))+MIN(500,MAX(30,100*EXP(-0.3*'VSWR Calculator'!$C$24)*(1+3*ABS(MOD('VSWR Calculator'!$C$23/Calculator!$F$19/2,1)-0.5))))/'VSWR Calculator'!$C$25)+$C90)^2+(1500*ABS(SIN(2*PI()*MOD(Calculator!$B$31/Calculator!$F$19,1)))*IF(MOD(Calculator!$B$31/Calculator!$F$19,1)&lt;0.5,-1,1))^2))/(1-SQRT(((50*POWER(80,POWER(COS(PI()*MOD(Calculator!$B$31/Calculator!$F$19,1)),2))+MIN(500,MAX(30,100*EXP(-0.3*'VSWR Calculator'!$C$24)*(1+3*ABS(MOD('VSWR Calculator'!$C$23/Calculator!$F$19/2,1)-0.5))))/'VSWR Calculator'!$C$25)-$C90)^2+(1500*ABS(SIN(2*PI()*MOD(Calculator!$B$31/Calculator!$F$19,1)))*IF(MOD(Calculator!$B$31/Calculator!$F$19,1)&lt;0.5,-1,1))^2)/SQRT(((50*POWER(80,POWER(COS(PI()*MOD(Calculator!$B$31/Calculator!$F$19,1)),2))+MIN(500,MAX(30,100*EXP(-0.3*'VSWR Calculator'!$C$24)*(1+3*ABS(MOD('VSWR Calculator'!$C$23/Calculator!$F$19/2,1)-0.5))))/'VSWR Calculator'!$C$25)+$C90)^2+(1500*ABS(SIN(2*PI()*MOD(Calculator!$B$31/Calculator!$F$19,1)))*IF(MOD(Calculator!$B$31/Calculator!$F$19,1)&lt;0.5,-1,1))^2)),2))</f>
        <v>—</v>
      </c>
      <c r="CS90" s="253" t="str">
        <f aca="false">IF(OR(Calculator!$E$20&lt;&gt;"YES",Calculator!$B$31&lt;Calculator!$G$20),"—",ROUND((1+SQRT(((50*POWER(80,POWER(COS(PI()*MOD(Calculator!$B$31/Calculator!$F$20,1)),2))+MIN(500,MAX(30,100*EXP(-0.3*'VSWR Calculator'!$C$24)*(1+3*ABS(MOD('VSWR Calculator'!$C$23/Calculator!$F$20/2,1)-0.5))))/'VSWR Calculator'!$C$25)-$C90)^2+(1500*ABS(SIN(2*PI()*MOD(Calculator!$B$31/Calculator!$F$20,1)))*IF(MOD(Calculator!$B$31/Calculator!$F$20,1)&lt;0.5,-1,1))^2)/SQRT(((50*POWER(80,POWER(COS(PI()*MOD(Calculator!$B$31/Calculator!$F$20,1)),2))+MIN(500,MAX(30,100*EXP(-0.3*'VSWR Calculator'!$C$24)*(1+3*ABS(MOD('VSWR Calculator'!$C$23/Calculator!$F$20/2,1)-0.5))))/'VSWR Calculator'!$C$25)+$C90)^2+(1500*ABS(SIN(2*PI()*MOD(Calculator!$B$31/Calculator!$F$20,1)))*IF(MOD(Calculator!$B$31/Calculator!$F$20,1)&lt;0.5,-1,1))^2))/(1-SQRT(((50*POWER(80,POWER(COS(PI()*MOD(Calculator!$B$31/Calculator!$F$20,1)),2))+MIN(500,MAX(30,100*EXP(-0.3*'VSWR Calculator'!$C$24)*(1+3*ABS(MOD('VSWR Calculator'!$C$23/Calculator!$F$20/2,1)-0.5))))/'VSWR Calculator'!$C$25)-$C90)^2+(1500*ABS(SIN(2*PI()*MOD(Calculator!$B$31/Calculator!$F$20,1)))*IF(MOD(Calculator!$B$31/Calculator!$F$20,1)&lt;0.5,-1,1))^2)/SQRT(((50*POWER(80,POWER(COS(PI()*MOD(Calculator!$B$31/Calculator!$F$20,1)),2))+MIN(500,MAX(30,100*EXP(-0.3*'VSWR Calculator'!$C$24)*(1+3*ABS(MOD('VSWR Calculator'!$C$23/Calculator!$F$20/2,1)-0.5))))/'VSWR Calculator'!$C$25)+$C90)^2+(1500*ABS(SIN(2*PI()*MOD(Calculator!$B$31/Calculator!$F$20,1)))*IF(MOD(Calculator!$B$31/Calculator!$F$20,1)&lt;0.5,-1,1))^2)),2))</f>
        <v>—</v>
      </c>
      <c r="CT90" s="253" t="str">
        <f aca="false">IF(OR(Calculator!$E$21&lt;&gt;"YES",Calculator!$B$31&lt;Calculator!$G$21),"—",ROUND((1+SQRT(((50*POWER(80,POWER(COS(PI()*MOD(Calculator!$B$31/Calculator!$F$21,1)),2))+MIN(500,MAX(30,100*EXP(-0.3*'VSWR Calculator'!$C$24)*(1+3*ABS(MOD('VSWR Calculator'!$C$23/Calculator!$F$21/2,1)-0.5))))/'VSWR Calculator'!$C$25)-$C90)^2+(1500*ABS(SIN(2*PI()*MOD(Calculator!$B$31/Calculator!$F$21,1)))*IF(MOD(Calculator!$B$31/Calculator!$F$21,1)&lt;0.5,-1,1))^2)/SQRT(((50*POWER(80,POWER(COS(PI()*MOD(Calculator!$B$31/Calculator!$F$21,1)),2))+MIN(500,MAX(30,100*EXP(-0.3*'VSWR Calculator'!$C$24)*(1+3*ABS(MOD('VSWR Calculator'!$C$23/Calculator!$F$21/2,1)-0.5))))/'VSWR Calculator'!$C$25)+$C90)^2+(1500*ABS(SIN(2*PI()*MOD(Calculator!$B$31/Calculator!$F$21,1)))*IF(MOD(Calculator!$B$31/Calculator!$F$21,1)&lt;0.5,-1,1))^2))/(1-SQRT(((50*POWER(80,POWER(COS(PI()*MOD(Calculator!$B$31/Calculator!$F$21,1)),2))+MIN(500,MAX(30,100*EXP(-0.3*'VSWR Calculator'!$C$24)*(1+3*ABS(MOD('VSWR Calculator'!$C$23/Calculator!$F$21/2,1)-0.5))))/'VSWR Calculator'!$C$25)-$C90)^2+(1500*ABS(SIN(2*PI()*MOD(Calculator!$B$31/Calculator!$F$21,1)))*IF(MOD(Calculator!$B$31/Calculator!$F$21,1)&lt;0.5,-1,1))^2)/SQRT(((50*POWER(80,POWER(COS(PI()*MOD(Calculator!$B$31/Calculator!$F$21,1)),2))+MIN(500,MAX(30,100*EXP(-0.3*'VSWR Calculator'!$C$24)*(1+3*ABS(MOD('VSWR Calculator'!$C$23/Calculator!$F$21/2,1)-0.5))))/'VSWR Calculator'!$C$25)+$C90)^2+(1500*ABS(SIN(2*PI()*MOD(Calculator!$B$31/Calculator!$F$21,1)))*IF(MOD(Calculator!$B$31/Calculator!$F$21,1)&lt;0.5,-1,1))^2)),2))</f>
        <v>—</v>
      </c>
      <c r="CU90" s="253" t="str">
        <f aca="false">IF(OR(Calculator!$E$22&lt;&gt;"YES",Calculator!$B$31&lt;Calculator!$G$22),"—",ROUND((1+SQRT(((50*POWER(80,POWER(COS(PI()*MOD(Calculator!$B$31/Calculator!$F$22,1)),2))+MIN(500,MAX(30,100*EXP(-0.3*'VSWR Calculator'!$C$24)*(1+3*ABS(MOD('VSWR Calculator'!$C$23/Calculator!$F$22/2,1)-0.5))))/'VSWR Calculator'!$C$25)-$C90)^2+(1500*ABS(SIN(2*PI()*MOD(Calculator!$B$31/Calculator!$F$22,1)))*IF(MOD(Calculator!$B$31/Calculator!$F$22,1)&lt;0.5,-1,1))^2)/SQRT(((50*POWER(80,POWER(COS(PI()*MOD(Calculator!$B$31/Calculator!$F$22,1)),2))+MIN(500,MAX(30,100*EXP(-0.3*'VSWR Calculator'!$C$24)*(1+3*ABS(MOD('VSWR Calculator'!$C$23/Calculator!$F$22/2,1)-0.5))))/'VSWR Calculator'!$C$25)+$C90)^2+(1500*ABS(SIN(2*PI()*MOD(Calculator!$B$31/Calculator!$F$22,1)))*IF(MOD(Calculator!$B$31/Calculator!$F$22,1)&lt;0.5,-1,1))^2))/(1-SQRT(((50*POWER(80,POWER(COS(PI()*MOD(Calculator!$B$31/Calculator!$F$22,1)),2))+MIN(500,MAX(30,100*EXP(-0.3*'VSWR Calculator'!$C$24)*(1+3*ABS(MOD('VSWR Calculator'!$C$23/Calculator!$F$22/2,1)-0.5))))/'VSWR Calculator'!$C$25)-$C90)^2+(1500*ABS(SIN(2*PI()*MOD(Calculator!$B$31/Calculator!$F$22,1)))*IF(MOD(Calculator!$B$31/Calculator!$F$22,1)&lt;0.5,-1,1))^2)/SQRT(((50*POWER(80,POWER(COS(PI()*MOD(Calculator!$B$31/Calculator!$F$22,1)),2))+MIN(500,MAX(30,100*EXP(-0.3*'VSWR Calculator'!$C$24)*(1+3*ABS(MOD('VSWR Calculator'!$C$23/Calculator!$F$22/2,1)-0.5))))/'VSWR Calculator'!$C$25)+$C90)^2+(1500*ABS(SIN(2*PI()*MOD(Calculator!$B$31/Calculator!$F$22,1)))*IF(MOD(Calculator!$B$31/Calculator!$F$22,1)&lt;0.5,-1,1))^2)),2))</f>
        <v>—</v>
      </c>
      <c r="CV90" s="253" t="n">
        <f aca="false">IFERROR(ROUND((IF(ISNUMBER(CK90),CK90,0)+IF(ISNUMBER(CL90),CL90,0)+IF(ISNUMBER(CM90),CM90,0)+IF(ISNUMBER(CN90),CN90,0)+IF(ISNUMBER(CO90),CO90,0)+IF(ISNUMBER(CP90),CP90,0)+IF(ISNUMBER(CQ90),CQ90,0)+IF(ISNUMBER(CR90),CR90,0)+IF(ISNUMBER(CS90),CS90,0)+IF(ISNUMBER(CT90),CT90,0)+IF(ISNUMBER(CU90),CU90,0))/(IF(ISNUMBER(CK90),1,0)+IF(ISNUMBER(CL90),1,0)+IF(ISNUMBER(CM90),1,0)+IF(ISNUMBER(CN90),1,0)+IF(ISNUMBER(CO90),1,0)+IF(ISNUMBER(CP90),1,0)+IF(ISNUMBER(CQ90),1,0)+IF(ISNUMBER(CR90),1,0)+IF(ISNUMBER(CS90),1,0)+IF(ISNUMBER(CT90),1,0)+IF(ISNUMBER(CU90),1,0)),4),"")</f>
        <v>17.205</v>
      </c>
      <c r="CW90" s="253" t="str">
        <f aca="false">IF(OR(Calculator!$E$12&lt;&gt;"YES",Calculator!$B$32&lt;Calculator!$G$12),"—",ROUND((1+SQRT(((50*POWER(80,POWER(COS(PI()*MOD(Calculator!$B$32/Calculator!$F$12,1)),2))+MIN(500,MAX(30,100*EXP(-0.3*'VSWR Calculator'!$C$24)*(1+3*ABS(MOD('VSWR Calculator'!$C$23/Calculator!$F$12/2,1)-0.5))))/'VSWR Calculator'!$C$25)-$C90)^2+(1500*ABS(SIN(2*PI()*MOD(Calculator!$B$32/Calculator!$F$12,1)))*IF(MOD(Calculator!$B$32/Calculator!$F$12,1)&lt;0.5,-1,1))^2)/SQRT(((50*POWER(80,POWER(COS(PI()*MOD(Calculator!$B$32/Calculator!$F$12,1)),2))+MIN(500,MAX(30,100*EXP(-0.3*'VSWR Calculator'!$C$24)*(1+3*ABS(MOD('VSWR Calculator'!$C$23/Calculator!$F$12/2,1)-0.5))))/'VSWR Calculator'!$C$25)+$C90)^2+(1500*ABS(SIN(2*PI()*MOD(Calculator!$B$32/Calculator!$F$12,1)))*IF(MOD(Calculator!$B$32/Calculator!$F$12,1)&lt;0.5,-1,1))^2))/(1-SQRT(((50*POWER(80,POWER(COS(PI()*MOD(Calculator!$B$32/Calculator!$F$12,1)),2))+MIN(500,MAX(30,100*EXP(-0.3*'VSWR Calculator'!$C$24)*(1+3*ABS(MOD('VSWR Calculator'!$C$23/Calculator!$F$12/2,1)-0.5))))/'VSWR Calculator'!$C$25)-$C90)^2+(1500*ABS(SIN(2*PI()*MOD(Calculator!$B$32/Calculator!$F$12,1)))*IF(MOD(Calculator!$B$32/Calculator!$F$12,1)&lt;0.5,-1,1))^2)/SQRT(((50*POWER(80,POWER(COS(PI()*MOD(Calculator!$B$32/Calculator!$F$12,1)),2))+MIN(500,MAX(30,100*EXP(-0.3*'VSWR Calculator'!$C$24)*(1+3*ABS(MOD('VSWR Calculator'!$C$23/Calculator!$F$12/2,1)-0.5))))/'VSWR Calculator'!$C$25)+$C90)^2+(1500*ABS(SIN(2*PI()*MOD(Calculator!$B$32/Calculator!$F$12,1)))*IF(MOD(Calculator!$B$32/Calculator!$F$12,1)&lt;0.5,-1,1))^2)),2))</f>
        <v>—</v>
      </c>
      <c r="CX90" s="253" t="str">
        <f aca="false">IF(OR(Calculator!$E$13&lt;&gt;"YES",Calculator!$B$32&lt;Calculator!$G$13),"—",ROUND((1+SQRT(((50*POWER(80,POWER(COS(PI()*MOD(Calculator!$B$32/Calculator!$F$13,1)),2))+MIN(500,MAX(30,100*EXP(-0.3*'VSWR Calculator'!$C$24)*(1+3*ABS(MOD('VSWR Calculator'!$C$23/Calculator!$F$13/2,1)-0.5))))/'VSWR Calculator'!$C$25)-$C90)^2+(1500*ABS(SIN(2*PI()*MOD(Calculator!$B$32/Calculator!$F$13,1)))*IF(MOD(Calculator!$B$32/Calculator!$F$13,1)&lt;0.5,-1,1))^2)/SQRT(((50*POWER(80,POWER(COS(PI()*MOD(Calculator!$B$32/Calculator!$F$13,1)),2))+MIN(500,MAX(30,100*EXP(-0.3*'VSWR Calculator'!$C$24)*(1+3*ABS(MOD('VSWR Calculator'!$C$23/Calculator!$F$13/2,1)-0.5))))/'VSWR Calculator'!$C$25)+$C90)^2+(1500*ABS(SIN(2*PI()*MOD(Calculator!$B$32/Calculator!$F$13,1)))*IF(MOD(Calculator!$B$32/Calculator!$F$13,1)&lt;0.5,-1,1))^2))/(1-SQRT(((50*POWER(80,POWER(COS(PI()*MOD(Calculator!$B$32/Calculator!$F$13,1)),2))+MIN(500,MAX(30,100*EXP(-0.3*'VSWR Calculator'!$C$24)*(1+3*ABS(MOD('VSWR Calculator'!$C$23/Calculator!$F$13/2,1)-0.5))))/'VSWR Calculator'!$C$25)-$C90)^2+(1500*ABS(SIN(2*PI()*MOD(Calculator!$B$32/Calculator!$F$13,1)))*IF(MOD(Calculator!$B$32/Calculator!$F$13,1)&lt;0.5,-1,1))^2)/SQRT(((50*POWER(80,POWER(COS(PI()*MOD(Calculator!$B$32/Calculator!$F$13,1)),2))+MIN(500,MAX(30,100*EXP(-0.3*'VSWR Calculator'!$C$24)*(1+3*ABS(MOD('VSWR Calculator'!$C$23/Calculator!$F$13/2,1)-0.5))))/'VSWR Calculator'!$C$25)+$C90)^2+(1500*ABS(SIN(2*PI()*MOD(Calculator!$B$32/Calculator!$F$13,1)))*IF(MOD(Calculator!$B$32/Calculator!$F$13,1)&lt;0.5,-1,1))^2)),2))</f>
        <v>—</v>
      </c>
      <c r="CY90" s="253" t="str">
        <f aca="false">IF(OR(Calculator!$E$14&lt;&gt;"YES",Calculator!$B$32&lt;Calculator!$G$14),"—",ROUND((1+SQRT(((50*POWER(80,POWER(COS(PI()*MOD(Calculator!$B$32/Calculator!$F$14,1)),2))+MIN(500,MAX(30,100*EXP(-0.3*'VSWR Calculator'!$C$24)*(1+3*ABS(MOD('VSWR Calculator'!$C$23/Calculator!$F$14/2,1)-0.5))))/'VSWR Calculator'!$C$25)-$C90)^2+(1500*ABS(SIN(2*PI()*MOD(Calculator!$B$32/Calculator!$F$14,1)))*IF(MOD(Calculator!$B$32/Calculator!$F$14,1)&lt;0.5,-1,1))^2)/SQRT(((50*POWER(80,POWER(COS(PI()*MOD(Calculator!$B$32/Calculator!$F$14,1)),2))+MIN(500,MAX(30,100*EXP(-0.3*'VSWR Calculator'!$C$24)*(1+3*ABS(MOD('VSWR Calculator'!$C$23/Calculator!$F$14/2,1)-0.5))))/'VSWR Calculator'!$C$25)+$C90)^2+(1500*ABS(SIN(2*PI()*MOD(Calculator!$B$32/Calculator!$F$14,1)))*IF(MOD(Calculator!$B$32/Calculator!$F$14,1)&lt;0.5,-1,1))^2))/(1-SQRT(((50*POWER(80,POWER(COS(PI()*MOD(Calculator!$B$32/Calculator!$F$14,1)),2))+MIN(500,MAX(30,100*EXP(-0.3*'VSWR Calculator'!$C$24)*(1+3*ABS(MOD('VSWR Calculator'!$C$23/Calculator!$F$14/2,1)-0.5))))/'VSWR Calculator'!$C$25)-$C90)^2+(1500*ABS(SIN(2*PI()*MOD(Calculator!$B$32/Calculator!$F$14,1)))*IF(MOD(Calculator!$B$32/Calculator!$F$14,1)&lt;0.5,-1,1))^2)/SQRT(((50*POWER(80,POWER(COS(PI()*MOD(Calculator!$B$32/Calculator!$F$14,1)),2))+MIN(500,MAX(30,100*EXP(-0.3*'VSWR Calculator'!$C$24)*(1+3*ABS(MOD('VSWR Calculator'!$C$23/Calculator!$F$14/2,1)-0.5))))/'VSWR Calculator'!$C$25)+$C90)^2+(1500*ABS(SIN(2*PI()*MOD(Calculator!$B$32/Calculator!$F$14,1)))*IF(MOD(Calculator!$B$32/Calculator!$F$14,1)&lt;0.5,-1,1))^2)),2))</f>
        <v>—</v>
      </c>
      <c r="CZ90" s="253" t="n">
        <f aca="false">IF(OR(Calculator!$E$15&lt;&gt;"YES",Calculator!$B$32&lt;Calculator!$G$15),"—",ROUND((1+SQRT(((50*POWER(80,POWER(COS(PI()*MOD(Calculator!$B$32/Calculator!$F$15,1)),2))+MIN(500,MAX(30,100*EXP(-0.3*'VSWR Calculator'!$C$24)*(1+3*ABS(MOD('VSWR Calculator'!$C$23/Calculator!$F$15/2,1)-0.5))))/'VSWR Calculator'!$C$25)-$C90)^2+(1500*ABS(SIN(2*PI()*MOD(Calculator!$B$32/Calculator!$F$15,1)))*IF(MOD(Calculator!$B$32/Calculator!$F$15,1)&lt;0.5,-1,1))^2)/SQRT(((50*POWER(80,POWER(COS(PI()*MOD(Calculator!$B$32/Calculator!$F$15,1)),2))+MIN(500,MAX(30,100*EXP(-0.3*'VSWR Calculator'!$C$24)*(1+3*ABS(MOD('VSWR Calculator'!$C$23/Calculator!$F$15/2,1)-0.5))))/'VSWR Calculator'!$C$25)+$C90)^2+(1500*ABS(SIN(2*PI()*MOD(Calculator!$B$32/Calculator!$F$15,1)))*IF(MOD(Calculator!$B$32/Calculator!$F$15,1)&lt;0.5,-1,1))^2))/(1-SQRT(((50*POWER(80,POWER(COS(PI()*MOD(Calculator!$B$32/Calculator!$F$15,1)),2))+MIN(500,MAX(30,100*EXP(-0.3*'VSWR Calculator'!$C$24)*(1+3*ABS(MOD('VSWR Calculator'!$C$23/Calculator!$F$15/2,1)-0.5))))/'VSWR Calculator'!$C$25)-$C90)^2+(1500*ABS(SIN(2*PI()*MOD(Calculator!$B$32/Calculator!$F$15,1)))*IF(MOD(Calculator!$B$32/Calculator!$F$15,1)&lt;0.5,-1,1))^2)/SQRT(((50*POWER(80,POWER(COS(PI()*MOD(Calculator!$B$32/Calculator!$F$15,1)),2))+MIN(500,MAX(30,100*EXP(-0.3*'VSWR Calculator'!$C$24)*(1+3*ABS(MOD('VSWR Calculator'!$C$23/Calculator!$F$15/2,1)-0.5))))/'VSWR Calculator'!$C$25)+$C90)^2+(1500*ABS(SIN(2*PI()*MOD(Calculator!$B$32/Calculator!$F$15,1)))*IF(MOD(Calculator!$B$32/Calculator!$F$15,1)&lt;0.5,-1,1))^2)),2))</f>
        <v>2.65</v>
      </c>
      <c r="DA90" s="253" t="str">
        <f aca="false">IF(OR(Calculator!$E$16&lt;&gt;"YES",Calculator!$B$32&lt;Calculator!$G$16),"—",ROUND((1+SQRT(((50*POWER(80,POWER(COS(PI()*MOD(Calculator!$B$32/Calculator!$F$16,1)),2))+MIN(500,MAX(30,100*EXP(-0.3*'VSWR Calculator'!$C$24)*(1+3*ABS(MOD('VSWR Calculator'!$C$23/Calculator!$F$16/2,1)-0.5))))/'VSWR Calculator'!$C$25)-$C90)^2+(1500*ABS(SIN(2*PI()*MOD(Calculator!$B$32/Calculator!$F$16,1)))*IF(MOD(Calculator!$B$32/Calculator!$F$16,1)&lt;0.5,-1,1))^2)/SQRT(((50*POWER(80,POWER(COS(PI()*MOD(Calculator!$B$32/Calculator!$F$16,1)),2))+MIN(500,MAX(30,100*EXP(-0.3*'VSWR Calculator'!$C$24)*(1+3*ABS(MOD('VSWR Calculator'!$C$23/Calculator!$F$16/2,1)-0.5))))/'VSWR Calculator'!$C$25)+$C90)^2+(1500*ABS(SIN(2*PI()*MOD(Calculator!$B$32/Calculator!$F$16,1)))*IF(MOD(Calculator!$B$32/Calculator!$F$16,1)&lt;0.5,-1,1))^2))/(1-SQRT(((50*POWER(80,POWER(COS(PI()*MOD(Calculator!$B$32/Calculator!$F$16,1)),2))+MIN(500,MAX(30,100*EXP(-0.3*'VSWR Calculator'!$C$24)*(1+3*ABS(MOD('VSWR Calculator'!$C$23/Calculator!$F$16/2,1)-0.5))))/'VSWR Calculator'!$C$25)-$C90)^2+(1500*ABS(SIN(2*PI()*MOD(Calculator!$B$32/Calculator!$F$16,1)))*IF(MOD(Calculator!$B$32/Calculator!$F$16,1)&lt;0.5,-1,1))^2)/SQRT(((50*POWER(80,POWER(COS(PI()*MOD(Calculator!$B$32/Calculator!$F$16,1)),2))+MIN(500,MAX(30,100*EXP(-0.3*'VSWR Calculator'!$C$24)*(1+3*ABS(MOD('VSWR Calculator'!$C$23/Calculator!$F$16/2,1)-0.5))))/'VSWR Calculator'!$C$25)+$C90)^2+(1500*ABS(SIN(2*PI()*MOD(Calculator!$B$32/Calculator!$F$16,1)))*IF(MOD(Calculator!$B$32/Calculator!$F$16,1)&lt;0.5,-1,1))^2)),2))</f>
        <v>—</v>
      </c>
      <c r="DB90" s="253" t="n">
        <f aca="false">IF(OR(Calculator!$E$17&lt;&gt;"YES",Calculator!$B$32&lt;Calculator!$G$17),"—",ROUND((1+SQRT(((50*POWER(80,POWER(COS(PI()*MOD(Calculator!$B$32/Calculator!$F$17,1)),2))+MIN(500,MAX(30,100*EXP(-0.3*'VSWR Calculator'!$C$24)*(1+3*ABS(MOD('VSWR Calculator'!$C$23/Calculator!$F$17/2,1)-0.5))))/'VSWR Calculator'!$C$25)-$C90)^2+(1500*ABS(SIN(2*PI()*MOD(Calculator!$B$32/Calculator!$F$17,1)))*IF(MOD(Calculator!$B$32/Calculator!$F$17,1)&lt;0.5,-1,1))^2)/SQRT(((50*POWER(80,POWER(COS(PI()*MOD(Calculator!$B$32/Calculator!$F$17,1)),2))+MIN(500,MAX(30,100*EXP(-0.3*'VSWR Calculator'!$C$24)*(1+3*ABS(MOD('VSWR Calculator'!$C$23/Calculator!$F$17/2,1)-0.5))))/'VSWR Calculator'!$C$25)+$C90)^2+(1500*ABS(SIN(2*PI()*MOD(Calculator!$B$32/Calculator!$F$17,1)))*IF(MOD(Calculator!$B$32/Calculator!$F$17,1)&lt;0.5,-1,1))^2))/(1-SQRT(((50*POWER(80,POWER(COS(PI()*MOD(Calculator!$B$32/Calculator!$F$17,1)),2))+MIN(500,MAX(30,100*EXP(-0.3*'VSWR Calculator'!$C$24)*(1+3*ABS(MOD('VSWR Calculator'!$C$23/Calculator!$F$17/2,1)-0.5))))/'VSWR Calculator'!$C$25)-$C90)^2+(1500*ABS(SIN(2*PI()*MOD(Calculator!$B$32/Calculator!$F$17,1)))*IF(MOD(Calculator!$B$32/Calculator!$F$17,1)&lt;0.5,-1,1))^2)/SQRT(((50*POWER(80,POWER(COS(PI()*MOD(Calculator!$B$32/Calculator!$F$17,1)),2))+MIN(500,MAX(30,100*EXP(-0.3*'VSWR Calculator'!$C$24)*(1+3*ABS(MOD('VSWR Calculator'!$C$23/Calculator!$F$17/2,1)-0.5))))/'VSWR Calculator'!$C$25)+$C90)^2+(1500*ABS(SIN(2*PI()*MOD(Calculator!$B$32/Calculator!$F$17,1)))*IF(MOD(Calculator!$B$32/Calculator!$F$17,1)&lt;0.5,-1,1))^2)),2))</f>
        <v>16.44</v>
      </c>
      <c r="DC90" s="253" t="str">
        <f aca="false">IF(OR(Calculator!$E$18&lt;&gt;"YES",Calculator!$B$32&lt;Calculator!$G$18),"—",ROUND((1+SQRT(((50*POWER(80,POWER(COS(PI()*MOD(Calculator!$B$32/Calculator!$F$18,1)),2))+MIN(500,MAX(30,100*EXP(-0.3*'VSWR Calculator'!$C$24)*(1+3*ABS(MOD('VSWR Calculator'!$C$23/Calculator!$F$18/2,1)-0.5))))/'VSWR Calculator'!$C$25)-$C90)^2+(1500*ABS(SIN(2*PI()*MOD(Calculator!$B$32/Calculator!$F$18,1)))*IF(MOD(Calculator!$B$32/Calculator!$F$18,1)&lt;0.5,-1,1))^2)/SQRT(((50*POWER(80,POWER(COS(PI()*MOD(Calculator!$B$32/Calculator!$F$18,1)),2))+MIN(500,MAX(30,100*EXP(-0.3*'VSWR Calculator'!$C$24)*(1+3*ABS(MOD('VSWR Calculator'!$C$23/Calculator!$F$18/2,1)-0.5))))/'VSWR Calculator'!$C$25)+$C90)^2+(1500*ABS(SIN(2*PI()*MOD(Calculator!$B$32/Calculator!$F$18,1)))*IF(MOD(Calculator!$B$32/Calculator!$F$18,1)&lt;0.5,-1,1))^2))/(1-SQRT(((50*POWER(80,POWER(COS(PI()*MOD(Calculator!$B$32/Calculator!$F$18,1)),2))+MIN(500,MAX(30,100*EXP(-0.3*'VSWR Calculator'!$C$24)*(1+3*ABS(MOD('VSWR Calculator'!$C$23/Calculator!$F$18/2,1)-0.5))))/'VSWR Calculator'!$C$25)-$C90)^2+(1500*ABS(SIN(2*PI()*MOD(Calculator!$B$32/Calculator!$F$18,1)))*IF(MOD(Calculator!$B$32/Calculator!$F$18,1)&lt;0.5,-1,1))^2)/SQRT(((50*POWER(80,POWER(COS(PI()*MOD(Calculator!$B$32/Calculator!$F$18,1)),2))+MIN(500,MAX(30,100*EXP(-0.3*'VSWR Calculator'!$C$24)*(1+3*ABS(MOD('VSWR Calculator'!$C$23/Calculator!$F$18/2,1)-0.5))))/'VSWR Calculator'!$C$25)+$C90)^2+(1500*ABS(SIN(2*PI()*MOD(Calculator!$B$32/Calculator!$F$18,1)))*IF(MOD(Calculator!$B$32/Calculator!$F$18,1)&lt;0.5,-1,1))^2)),2))</f>
        <v>—</v>
      </c>
      <c r="DD90" s="253" t="str">
        <f aca="false">IF(OR(Calculator!$E$19&lt;&gt;"YES",Calculator!$B$32&lt;Calculator!$G$19),"—",ROUND((1+SQRT(((50*POWER(80,POWER(COS(PI()*MOD(Calculator!$B$32/Calculator!$F$19,1)),2))+MIN(500,MAX(30,100*EXP(-0.3*'VSWR Calculator'!$C$24)*(1+3*ABS(MOD('VSWR Calculator'!$C$23/Calculator!$F$19/2,1)-0.5))))/'VSWR Calculator'!$C$25)-$C90)^2+(1500*ABS(SIN(2*PI()*MOD(Calculator!$B$32/Calculator!$F$19,1)))*IF(MOD(Calculator!$B$32/Calculator!$F$19,1)&lt;0.5,-1,1))^2)/SQRT(((50*POWER(80,POWER(COS(PI()*MOD(Calculator!$B$32/Calculator!$F$19,1)),2))+MIN(500,MAX(30,100*EXP(-0.3*'VSWR Calculator'!$C$24)*(1+3*ABS(MOD('VSWR Calculator'!$C$23/Calculator!$F$19/2,1)-0.5))))/'VSWR Calculator'!$C$25)+$C90)^2+(1500*ABS(SIN(2*PI()*MOD(Calculator!$B$32/Calculator!$F$19,1)))*IF(MOD(Calculator!$B$32/Calculator!$F$19,1)&lt;0.5,-1,1))^2))/(1-SQRT(((50*POWER(80,POWER(COS(PI()*MOD(Calculator!$B$32/Calculator!$F$19,1)),2))+MIN(500,MAX(30,100*EXP(-0.3*'VSWR Calculator'!$C$24)*(1+3*ABS(MOD('VSWR Calculator'!$C$23/Calculator!$F$19/2,1)-0.5))))/'VSWR Calculator'!$C$25)-$C90)^2+(1500*ABS(SIN(2*PI()*MOD(Calculator!$B$32/Calculator!$F$19,1)))*IF(MOD(Calculator!$B$32/Calculator!$F$19,1)&lt;0.5,-1,1))^2)/SQRT(((50*POWER(80,POWER(COS(PI()*MOD(Calculator!$B$32/Calculator!$F$19,1)),2))+MIN(500,MAX(30,100*EXP(-0.3*'VSWR Calculator'!$C$24)*(1+3*ABS(MOD('VSWR Calculator'!$C$23/Calculator!$F$19/2,1)-0.5))))/'VSWR Calculator'!$C$25)+$C90)^2+(1500*ABS(SIN(2*PI()*MOD(Calculator!$B$32/Calculator!$F$19,1)))*IF(MOD(Calculator!$B$32/Calculator!$F$19,1)&lt;0.5,-1,1))^2)),2))</f>
        <v>—</v>
      </c>
      <c r="DE90" s="253" t="str">
        <f aca="false">IF(OR(Calculator!$E$20&lt;&gt;"YES",Calculator!$B$32&lt;Calculator!$G$20),"—",ROUND((1+SQRT(((50*POWER(80,POWER(COS(PI()*MOD(Calculator!$B$32/Calculator!$F$20,1)),2))+MIN(500,MAX(30,100*EXP(-0.3*'VSWR Calculator'!$C$24)*(1+3*ABS(MOD('VSWR Calculator'!$C$23/Calculator!$F$20/2,1)-0.5))))/'VSWR Calculator'!$C$25)-$C90)^2+(1500*ABS(SIN(2*PI()*MOD(Calculator!$B$32/Calculator!$F$20,1)))*IF(MOD(Calculator!$B$32/Calculator!$F$20,1)&lt;0.5,-1,1))^2)/SQRT(((50*POWER(80,POWER(COS(PI()*MOD(Calculator!$B$32/Calculator!$F$20,1)),2))+MIN(500,MAX(30,100*EXP(-0.3*'VSWR Calculator'!$C$24)*(1+3*ABS(MOD('VSWR Calculator'!$C$23/Calculator!$F$20/2,1)-0.5))))/'VSWR Calculator'!$C$25)+$C90)^2+(1500*ABS(SIN(2*PI()*MOD(Calculator!$B$32/Calculator!$F$20,1)))*IF(MOD(Calculator!$B$32/Calculator!$F$20,1)&lt;0.5,-1,1))^2))/(1-SQRT(((50*POWER(80,POWER(COS(PI()*MOD(Calculator!$B$32/Calculator!$F$20,1)),2))+MIN(500,MAX(30,100*EXP(-0.3*'VSWR Calculator'!$C$24)*(1+3*ABS(MOD('VSWR Calculator'!$C$23/Calculator!$F$20/2,1)-0.5))))/'VSWR Calculator'!$C$25)-$C90)^2+(1500*ABS(SIN(2*PI()*MOD(Calculator!$B$32/Calculator!$F$20,1)))*IF(MOD(Calculator!$B$32/Calculator!$F$20,1)&lt;0.5,-1,1))^2)/SQRT(((50*POWER(80,POWER(COS(PI()*MOD(Calculator!$B$32/Calculator!$F$20,1)),2))+MIN(500,MAX(30,100*EXP(-0.3*'VSWR Calculator'!$C$24)*(1+3*ABS(MOD('VSWR Calculator'!$C$23/Calculator!$F$20/2,1)-0.5))))/'VSWR Calculator'!$C$25)+$C90)^2+(1500*ABS(SIN(2*PI()*MOD(Calculator!$B$32/Calculator!$F$20,1)))*IF(MOD(Calculator!$B$32/Calculator!$F$20,1)&lt;0.5,-1,1))^2)),2))</f>
        <v>—</v>
      </c>
      <c r="DF90" s="253" t="str">
        <f aca="false">IF(OR(Calculator!$E$21&lt;&gt;"YES",Calculator!$B$32&lt;Calculator!$G$21),"—",ROUND((1+SQRT(((50*POWER(80,POWER(COS(PI()*MOD(Calculator!$B$32/Calculator!$F$21,1)),2))+MIN(500,MAX(30,100*EXP(-0.3*'VSWR Calculator'!$C$24)*(1+3*ABS(MOD('VSWR Calculator'!$C$23/Calculator!$F$21/2,1)-0.5))))/'VSWR Calculator'!$C$25)-$C90)^2+(1500*ABS(SIN(2*PI()*MOD(Calculator!$B$32/Calculator!$F$21,1)))*IF(MOD(Calculator!$B$32/Calculator!$F$21,1)&lt;0.5,-1,1))^2)/SQRT(((50*POWER(80,POWER(COS(PI()*MOD(Calculator!$B$32/Calculator!$F$21,1)),2))+MIN(500,MAX(30,100*EXP(-0.3*'VSWR Calculator'!$C$24)*(1+3*ABS(MOD('VSWR Calculator'!$C$23/Calculator!$F$21/2,1)-0.5))))/'VSWR Calculator'!$C$25)+$C90)^2+(1500*ABS(SIN(2*PI()*MOD(Calculator!$B$32/Calculator!$F$21,1)))*IF(MOD(Calculator!$B$32/Calculator!$F$21,1)&lt;0.5,-1,1))^2))/(1-SQRT(((50*POWER(80,POWER(COS(PI()*MOD(Calculator!$B$32/Calculator!$F$21,1)),2))+MIN(500,MAX(30,100*EXP(-0.3*'VSWR Calculator'!$C$24)*(1+3*ABS(MOD('VSWR Calculator'!$C$23/Calculator!$F$21/2,1)-0.5))))/'VSWR Calculator'!$C$25)-$C90)^2+(1500*ABS(SIN(2*PI()*MOD(Calculator!$B$32/Calculator!$F$21,1)))*IF(MOD(Calculator!$B$32/Calculator!$F$21,1)&lt;0.5,-1,1))^2)/SQRT(((50*POWER(80,POWER(COS(PI()*MOD(Calculator!$B$32/Calculator!$F$21,1)),2))+MIN(500,MAX(30,100*EXP(-0.3*'VSWR Calculator'!$C$24)*(1+3*ABS(MOD('VSWR Calculator'!$C$23/Calculator!$F$21/2,1)-0.5))))/'VSWR Calculator'!$C$25)+$C90)^2+(1500*ABS(SIN(2*PI()*MOD(Calculator!$B$32/Calculator!$F$21,1)))*IF(MOD(Calculator!$B$32/Calculator!$F$21,1)&lt;0.5,-1,1))^2)),2))</f>
        <v>—</v>
      </c>
      <c r="DG90" s="253" t="str">
        <f aca="false">IF(OR(Calculator!$E$22&lt;&gt;"YES",Calculator!$B$32&lt;Calculator!$G$22),"—",ROUND((1+SQRT(((50*POWER(80,POWER(COS(PI()*MOD(Calculator!$B$32/Calculator!$F$22,1)),2))+MIN(500,MAX(30,100*EXP(-0.3*'VSWR Calculator'!$C$24)*(1+3*ABS(MOD('VSWR Calculator'!$C$23/Calculator!$F$22/2,1)-0.5))))/'VSWR Calculator'!$C$25)-$C90)^2+(1500*ABS(SIN(2*PI()*MOD(Calculator!$B$32/Calculator!$F$22,1)))*IF(MOD(Calculator!$B$32/Calculator!$F$22,1)&lt;0.5,-1,1))^2)/SQRT(((50*POWER(80,POWER(COS(PI()*MOD(Calculator!$B$32/Calculator!$F$22,1)),2))+MIN(500,MAX(30,100*EXP(-0.3*'VSWR Calculator'!$C$24)*(1+3*ABS(MOD('VSWR Calculator'!$C$23/Calculator!$F$22/2,1)-0.5))))/'VSWR Calculator'!$C$25)+$C90)^2+(1500*ABS(SIN(2*PI()*MOD(Calculator!$B$32/Calculator!$F$22,1)))*IF(MOD(Calculator!$B$32/Calculator!$F$22,1)&lt;0.5,-1,1))^2))/(1-SQRT(((50*POWER(80,POWER(COS(PI()*MOD(Calculator!$B$32/Calculator!$F$22,1)),2))+MIN(500,MAX(30,100*EXP(-0.3*'VSWR Calculator'!$C$24)*(1+3*ABS(MOD('VSWR Calculator'!$C$23/Calculator!$F$22/2,1)-0.5))))/'VSWR Calculator'!$C$25)-$C90)^2+(1500*ABS(SIN(2*PI()*MOD(Calculator!$B$32/Calculator!$F$22,1)))*IF(MOD(Calculator!$B$32/Calculator!$F$22,1)&lt;0.5,-1,1))^2)/SQRT(((50*POWER(80,POWER(COS(PI()*MOD(Calculator!$B$32/Calculator!$F$22,1)),2))+MIN(500,MAX(30,100*EXP(-0.3*'VSWR Calculator'!$C$24)*(1+3*ABS(MOD('VSWR Calculator'!$C$23/Calculator!$F$22/2,1)-0.5))))/'VSWR Calculator'!$C$25)+$C90)^2+(1500*ABS(SIN(2*PI()*MOD(Calculator!$B$32/Calculator!$F$22,1)))*IF(MOD(Calculator!$B$32/Calculator!$F$22,1)&lt;0.5,-1,1))^2)),2))</f>
        <v>—</v>
      </c>
      <c r="DH90" s="253" t="n">
        <f aca="false">IFERROR(ROUND((IF(ISNUMBER(CW90),CW90,0)+IF(ISNUMBER(CX90),CX90,0)+IF(ISNUMBER(CY90),CY90,0)+IF(ISNUMBER(CZ90),CZ90,0)+IF(ISNUMBER(DA90),DA90,0)+IF(ISNUMBER(DB90),DB90,0)+IF(ISNUMBER(DC90),DC90,0)+IF(ISNUMBER(DD90),DD90,0)+IF(ISNUMBER(DE90),DE90,0)+IF(ISNUMBER(DF90),DF90,0)+IF(ISNUMBER(DG90),DG90,0))/(IF(ISNUMBER(CW90),1,0)+IF(ISNUMBER(CX90),1,0)+IF(ISNUMBER(CY90),1,0)+IF(ISNUMBER(CZ90),1,0)+IF(ISNUMBER(DA90),1,0)+IF(ISNUMBER(DB90),1,0)+IF(ISNUMBER(DC90),1,0)+IF(ISNUMBER(DD90),1,0)+IF(ISNUMBER(DE90),1,0)+IF(ISNUMBER(DF90),1,0)+IF(ISNUMBER(DG90),1,0)),4),"")</f>
        <v>9.545</v>
      </c>
      <c r="DI90" s="253" t="str">
        <f aca="false">IF(OR(Calculator!$E$12&lt;&gt;"YES",Calculator!$B$33&lt;Calculator!$G$12),"—",ROUND((1+SQRT(((50*POWER(80,POWER(COS(PI()*MOD(Calculator!$B$33/Calculator!$F$12,1)),2))+MIN(500,MAX(30,100*EXP(-0.3*'VSWR Calculator'!$C$24)*(1+3*ABS(MOD('VSWR Calculator'!$C$23/Calculator!$F$12/2,1)-0.5))))/'VSWR Calculator'!$C$25)-$C90)^2+(1500*ABS(SIN(2*PI()*MOD(Calculator!$B$33/Calculator!$F$12,1)))*IF(MOD(Calculator!$B$33/Calculator!$F$12,1)&lt;0.5,-1,1))^2)/SQRT(((50*POWER(80,POWER(COS(PI()*MOD(Calculator!$B$33/Calculator!$F$12,1)),2))+MIN(500,MAX(30,100*EXP(-0.3*'VSWR Calculator'!$C$24)*(1+3*ABS(MOD('VSWR Calculator'!$C$23/Calculator!$F$12/2,1)-0.5))))/'VSWR Calculator'!$C$25)+$C90)^2+(1500*ABS(SIN(2*PI()*MOD(Calculator!$B$33/Calculator!$F$12,1)))*IF(MOD(Calculator!$B$33/Calculator!$F$12,1)&lt;0.5,-1,1))^2))/(1-SQRT(((50*POWER(80,POWER(COS(PI()*MOD(Calculator!$B$33/Calculator!$F$12,1)),2))+MIN(500,MAX(30,100*EXP(-0.3*'VSWR Calculator'!$C$24)*(1+3*ABS(MOD('VSWR Calculator'!$C$23/Calculator!$F$12/2,1)-0.5))))/'VSWR Calculator'!$C$25)-$C90)^2+(1500*ABS(SIN(2*PI()*MOD(Calculator!$B$33/Calculator!$F$12,1)))*IF(MOD(Calculator!$B$33/Calculator!$F$12,1)&lt;0.5,-1,1))^2)/SQRT(((50*POWER(80,POWER(COS(PI()*MOD(Calculator!$B$33/Calculator!$F$12,1)),2))+MIN(500,MAX(30,100*EXP(-0.3*'VSWR Calculator'!$C$24)*(1+3*ABS(MOD('VSWR Calculator'!$C$23/Calculator!$F$12/2,1)-0.5))))/'VSWR Calculator'!$C$25)+$C90)^2+(1500*ABS(SIN(2*PI()*MOD(Calculator!$B$33/Calculator!$F$12,1)))*IF(MOD(Calculator!$B$33/Calculator!$F$12,1)&lt;0.5,-1,1))^2)),2))</f>
        <v>—</v>
      </c>
      <c r="DJ90" s="253" t="str">
        <f aca="false">IF(OR(Calculator!$E$13&lt;&gt;"YES",Calculator!$B$33&lt;Calculator!$G$13),"—",ROUND((1+SQRT(((50*POWER(80,POWER(COS(PI()*MOD(Calculator!$B$33/Calculator!$F$13,1)),2))+MIN(500,MAX(30,100*EXP(-0.3*'VSWR Calculator'!$C$24)*(1+3*ABS(MOD('VSWR Calculator'!$C$23/Calculator!$F$13/2,1)-0.5))))/'VSWR Calculator'!$C$25)-$C90)^2+(1500*ABS(SIN(2*PI()*MOD(Calculator!$B$33/Calculator!$F$13,1)))*IF(MOD(Calculator!$B$33/Calculator!$F$13,1)&lt;0.5,-1,1))^2)/SQRT(((50*POWER(80,POWER(COS(PI()*MOD(Calculator!$B$33/Calculator!$F$13,1)),2))+MIN(500,MAX(30,100*EXP(-0.3*'VSWR Calculator'!$C$24)*(1+3*ABS(MOD('VSWR Calculator'!$C$23/Calculator!$F$13/2,1)-0.5))))/'VSWR Calculator'!$C$25)+$C90)^2+(1500*ABS(SIN(2*PI()*MOD(Calculator!$B$33/Calculator!$F$13,1)))*IF(MOD(Calculator!$B$33/Calculator!$F$13,1)&lt;0.5,-1,1))^2))/(1-SQRT(((50*POWER(80,POWER(COS(PI()*MOD(Calculator!$B$33/Calculator!$F$13,1)),2))+MIN(500,MAX(30,100*EXP(-0.3*'VSWR Calculator'!$C$24)*(1+3*ABS(MOD('VSWR Calculator'!$C$23/Calculator!$F$13/2,1)-0.5))))/'VSWR Calculator'!$C$25)-$C90)^2+(1500*ABS(SIN(2*PI()*MOD(Calculator!$B$33/Calculator!$F$13,1)))*IF(MOD(Calculator!$B$33/Calculator!$F$13,1)&lt;0.5,-1,1))^2)/SQRT(((50*POWER(80,POWER(COS(PI()*MOD(Calculator!$B$33/Calculator!$F$13,1)),2))+MIN(500,MAX(30,100*EXP(-0.3*'VSWR Calculator'!$C$24)*(1+3*ABS(MOD('VSWR Calculator'!$C$23/Calculator!$F$13/2,1)-0.5))))/'VSWR Calculator'!$C$25)+$C90)^2+(1500*ABS(SIN(2*PI()*MOD(Calculator!$B$33/Calculator!$F$13,1)))*IF(MOD(Calculator!$B$33/Calculator!$F$13,1)&lt;0.5,-1,1))^2)),2))</f>
        <v>—</v>
      </c>
      <c r="DK90" s="253" t="str">
        <f aca="false">IF(OR(Calculator!$E$14&lt;&gt;"YES",Calculator!$B$33&lt;Calculator!$G$14),"—",ROUND((1+SQRT(((50*POWER(80,POWER(COS(PI()*MOD(Calculator!$B$33/Calculator!$F$14,1)),2))+MIN(500,MAX(30,100*EXP(-0.3*'VSWR Calculator'!$C$24)*(1+3*ABS(MOD('VSWR Calculator'!$C$23/Calculator!$F$14/2,1)-0.5))))/'VSWR Calculator'!$C$25)-$C90)^2+(1500*ABS(SIN(2*PI()*MOD(Calculator!$B$33/Calculator!$F$14,1)))*IF(MOD(Calculator!$B$33/Calculator!$F$14,1)&lt;0.5,-1,1))^2)/SQRT(((50*POWER(80,POWER(COS(PI()*MOD(Calculator!$B$33/Calculator!$F$14,1)),2))+MIN(500,MAX(30,100*EXP(-0.3*'VSWR Calculator'!$C$24)*(1+3*ABS(MOD('VSWR Calculator'!$C$23/Calculator!$F$14/2,1)-0.5))))/'VSWR Calculator'!$C$25)+$C90)^2+(1500*ABS(SIN(2*PI()*MOD(Calculator!$B$33/Calculator!$F$14,1)))*IF(MOD(Calculator!$B$33/Calculator!$F$14,1)&lt;0.5,-1,1))^2))/(1-SQRT(((50*POWER(80,POWER(COS(PI()*MOD(Calculator!$B$33/Calculator!$F$14,1)),2))+MIN(500,MAX(30,100*EXP(-0.3*'VSWR Calculator'!$C$24)*(1+3*ABS(MOD('VSWR Calculator'!$C$23/Calculator!$F$14/2,1)-0.5))))/'VSWR Calculator'!$C$25)-$C90)^2+(1500*ABS(SIN(2*PI()*MOD(Calculator!$B$33/Calculator!$F$14,1)))*IF(MOD(Calculator!$B$33/Calculator!$F$14,1)&lt;0.5,-1,1))^2)/SQRT(((50*POWER(80,POWER(COS(PI()*MOD(Calculator!$B$33/Calculator!$F$14,1)),2))+MIN(500,MAX(30,100*EXP(-0.3*'VSWR Calculator'!$C$24)*(1+3*ABS(MOD('VSWR Calculator'!$C$23/Calculator!$F$14/2,1)-0.5))))/'VSWR Calculator'!$C$25)+$C90)^2+(1500*ABS(SIN(2*PI()*MOD(Calculator!$B$33/Calculator!$F$14,1)))*IF(MOD(Calculator!$B$33/Calculator!$F$14,1)&lt;0.5,-1,1))^2)),2))</f>
        <v>—</v>
      </c>
      <c r="DL90" s="253" t="n">
        <f aca="false">IF(OR(Calculator!$E$15&lt;&gt;"YES",Calculator!$B$33&lt;Calculator!$G$15),"—",ROUND((1+SQRT(((50*POWER(80,POWER(COS(PI()*MOD(Calculator!$B$33/Calculator!$F$15,1)),2))+MIN(500,MAX(30,100*EXP(-0.3*'VSWR Calculator'!$C$24)*(1+3*ABS(MOD('VSWR Calculator'!$C$23/Calculator!$F$15/2,1)-0.5))))/'VSWR Calculator'!$C$25)-$C90)^2+(1500*ABS(SIN(2*PI()*MOD(Calculator!$B$33/Calculator!$F$15,1)))*IF(MOD(Calculator!$B$33/Calculator!$F$15,1)&lt;0.5,-1,1))^2)/SQRT(((50*POWER(80,POWER(COS(PI()*MOD(Calculator!$B$33/Calculator!$F$15,1)),2))+MIN(500,MAX(30,100*EXP(-0.3*'VSWR Calculator'!$C$24)*(1+3*ABS(MOD('VSWR Calculator'!$C$23/Calculator!$F$15/2,1)-0.5))))/'VSWR Calculator'!$C$25)+$C90)^2+(1500*ABS(SIN(2*PI()*MOD(Calculator!$B$33/Calculator!$F$15,1)))*IF(MOD(Calculator!$B$33/Calculator!$F$15,1)&lt;0.5,-1,1))^2))/(1-SQRT(((50*POWER(80,POWER(COS(PI()*MOD(Calculator!$B$33/Calculator!$F$15,1)),2))+MIN(500,MAX(30,100*EXP(-0.3*'VSWR Calculator'!$C$24)*(1+3*ABS(MOD('VSWR Calculator'!$C$23/Calculator!$F$15/2,1)-0.5))))/'VSWR Calculator'!$C$25)-$C90)^2+(1500*ABS(SIN(2*PI()*MOD(Calculator!$B$33/Calculator!$F$15,1)))*IF(MOD(Calculator!$B$33/Calculator!$F$15,1)&lt;0.5,-1,1))^2)/SQRT(((50*POWER(80,POWER(COS(PI()*MOD(Calculator!$B$33/Calculator!$F$15,1)),2))+MIN(500,MAX(30,100*EXP(-0.3*'VSWR Calculator'!$C$24)*(1+3*ABS(MOD('VSWR Calculator'!$C$23/Calculator!$F$15/2,1)-0.5))))/'VSWR Calculator'!$C$25)+$C90)^2+(1500*ABS(SIN(2*PI()*MOD(Calculator!$B$33/Calculator!$F$15,1)))*IF(MOD(Calculator!$B$33/Calculator!$F$15,1)&lt;0.5,-1,1))^2)),2))</f>
        <v>2.82</v>
      </c>
      <c r="DM90" s="253" t="str">
        <f aca="false">IF(OR(Calculator!$E$16&lt;&gt;"YES",Calculator!$B$33&lt;Calculator!$G$16),"—",ROUND((1+SQRT(((50*POWER(80,POWER(COS(PI()*MOD(Calculator!$B$33/Calculator!$F$16,1)),2))+MIN(500,MAX(30,100*EXP(-0.3*'VSWR Calculator'!$C$24)*(1+3*ABS(MOD('VSWR Calculator'!$C$23/Calculator!$F$16/2,1)-0.5))))/'VSWR Calculator'!$C$25)-$C90)^2+(1500*ABS(SIN(2*PI()*MOD(Calculator!$B$33/Calculator!$F$16,1)))*IF(MOD(Calculator!$B$33/Calculator!$F$16,1)&lt;0.5,-1,1))^2)/SQRT(((50*POWER(80,POWER(COS(PI()*MOD(Calculator!$B$33/Calculator!$F$16,1)),2))+MIN(500,MAX(30,100*EXP(-0.3*'VSWR Calculator'!$C$24)*(1+3*ABS(MOD('VSWR Calculator'!$C$23/Calculator!$F$16/2,1)-0.5))))/'VSWR Calculator'!$C$25)+$C90)^2+(1500*ABS(SIN(2*PI()*MOD(Calculator!$B$33/Calculator!$F$16,1)))*IF(MOD(Calculator!$B$33/Calculator!$F$16,1)&lt;0.5,-1,1))^2))/(1-SQRT(((50*POWER(80,POWER(COS(PI()*MOD(Calculator!$B$33/Calculator!$F$16,1)),2))+MIN(500,MAX(30,100*EXP(-0.3*'VSWR Calculator'!$C$24)*(1+3*ABS(MOD('VSWR Calculator'!$C$23/Calculator!$F$16/2,1)-0.5))))/'VSWR Calculator'!$C$25)-$C90)^2+(1500*ABS(SIN(2*PI()*MOD(Calculator!$B$33/Calculator!$F$16,1)))*IF(MOD(Calculator!$B$33/Calculator!$F$16,1)&lt;0.5,-1,1))^2)/SQRT(((50*POWER(80,POWER(COS(PI()*MOD(Calculator!$B$33/Calculator!$F$16,1)),2))+MIN(500,MAX(30,100*EXP(-0.3*'VSWR Calculator'!$C$24)*(1+3*ABS(MOD('VSWR Calculator'!$C$23/Calculator!$F$16/2,1)-0.5))))/'VSWR Calculator'!$C$25)+$C90)^2+(1500*ABS(SIN(2*PI()*MOD(Calculator!$B$33/Calculator!$F$16,1)))*IF(MOD(Calculator!$B$33/Calculator!$F$16,1)&lt;0.5,-1,1))^2)),2))</f>
        <v>—</v>
      </c>
      <c r="DN90" s="253" t="n">
        <f aca="false">IF(OR(Calculator!$E$17&lt;&gt;"YES",Calculator!$B$33&lt;Calculator!$G$17),"—",ROUND((1+SQRT(((50*POWER(80,POWER(COS(PI()*MOD(Calculator!$B$33/Calculator!$F$17,1)),2))+MIN(500,MAX(30,100*EXP(-0.3*'VSWR Calculator'!$C$24)*(1+3*ABS(MOD('VSWR Calculator'!$C$23/Calculator!$F$17/2,1)-0.5))))/'VSWR Calculator'!$C$25)-$C90)^2+(1500*ABS(SIN(2*PI()*MOD(Calculator!$B$33/Calculator!$F$17,1)))*IF(MOD(Calculator!$B$33/Calculator!$F$17,1)&lt;0.5,-1,1))^2)/SQRT(((50*POWER(80,POWER(COS(PI()*MOD(Calculator!$B$33/Calculator!$F$17,1)),2))+MIN(500,MAX(30,100*EXP(-0.3*'VSWR Calculator'!$C$24)*(1+3*ABS(MOD('VSWR Calculator'!$C$23/Calculator!$F$17/2,1)-0.5))))/'VSWR Calculator'!$C$25)+$C90)^2+(1500*ABS(SIN(2*PI()*MOD(Calculator!$B$33/Calculator!$F$17,1)))*IF(MOD(Calculator!$B$33/Calculator!$F$17,1)&lt;0.5,-1,1))^2))/(1-SQRT(((50*POWER(80,POWER(COS(PI()*MOD(Calculator!$B$33/Calculator!$F$17,1)),2))+MIN(500,MAX(30,100*EXP(-0.3*'VSWR Calculator'!$C$24)*(1+3*ABS(MOD('VSWR Calculator'!$C$23/Calculator!$F$17/2,1)-0.5))))/'VSWR Calculator'!$C$25)-$C90)^2+(1500*ABS(SIN(2*PI()*MOD(Calculator!$B$33/Calculator!$F$17,1)))*IF(MOD(Calculator!$B$33/Calculator!$F$17,1)&lt;0.5,-1,1))^2)/SQRT(((50*POWER(80,POWER(COS(PI()*MOD(Calculator!$B$33/Calculator!$F$17,1)),2))+MIN(500,MAX(30,100*EXP(-0.3*'VSWR Calculator'!$C$24)*(1+3*ABS(MOD('VSWR Calculator'!$C$23/Calculator!$F$17/2,1)-0.5))))/'VSWR Calculator'!$C$25)+$C90)^2+(1500*ABS(SIN(2*PI()*MOD(Calculator!$B$33/Calculator!$F$17,1)))*IF(MOD(Calculator!$B$33/Calculator!$F$17,1)&lt;0.5,-1,1))^2)),2))</f>
        <v>18.04</v>
      </c>
      <c r="DO90" s="253" t="str">
        <f aca="false">IF(OR(Calculator!$E$18&lt;&gt;"YES",Calculator!$B$33&lt;Calculator!$G$18),"—",ROUND((1+SQRT(((50*POWER(80,POWER(COS(PI()*MOD(Calculator!$B$33/Calculator!$F$18,1)),2))+MIN(500,MAX(30,100*EXP(-0.3*'VSWR Calculator'!$C$24)*(1+3*ABS(MOD('VSWR Calculator'!$C$23/Calculator!$F$18/2,1)-0.5))))/'VSWR Calculator'!$C$25)-$C90)^2+(1500*ABS(SIN(2*PI()*MOD(Calculator!$B$33/Calculator!$F$18,1)))*IF(MOD(Calculator!$B$33/Calculator!$F$18,1)&lt;0.5,-1,1))^2)/SQRT(((50*POWER(80,POWER(COS(PI()*MOD(Calculator!$B$33/Calculator!$F$18,1)),2))+MIN(500,MAX(30,100*EXP(-0.3*'VSWR Calculator'!$C$24)*(1+3*ABS(MOD('VSWR Calculator'!$C$23/Calculator!$F$18/2,1)-0.5))))/'VSWR Calculator'!$C$25)+$C90)^2+(1500*ABS(SIN(2*PI()*MOD(Calculator!$B$33/Calculator!$F$18,1)))*IF(MOD(Calculator!$B$33/Calculator!$F$18,1)&lt;0.5,-1,1))^2))/(1-SQRT(((50*POWER(80,POWER(COS(PI()*MOD(Calculator!$B$33/Calculator!$F$18,1)),2))+MIN(500,MAX(30,100*EXP(-0.3*'VSWR Calculator'!$C$24)*(1+3*ABS(MOD('VSWR Calculator'!$C$23/Calculator!$F$18/2,1)-0.5))))/'VSWR Calculator'!$C$25)-$C90)^2+(1500*ABS(SIN(2*PI()*MOD(Calculator!$B$33/Calculator!$F$18,1)))*IF(MOD(Calculator!$B$33/Calculator!$F$18,1)&lt;0.5,-1,1))^2)/SQRT(((50*POWER(80,POWER(COS(PI()*MOD(Calculator!$B$33/Calculator!$F$18,1)),2))+MIN(500,MAX(30,100*EXP(-0.3*'VSWR Calculator'!$C$24)*(1+3*ABS(MOD('VSWR Calculator'!$C$23/Calculator!$F$18/2,1)-0.5))))/'VSWR Calculator'!$C$25)+$C90)^2+(1500*ABS(SIN(2*PI()*MOD(Calculator!$B$33/Calculator!$F$18,1)))*IF(MOD(Calculator!$B$33/Calculator!$F$18,1)&lt;0.5,-1,1))^2)),2))</f>
        <v>—</v>
      </c>
      <c r="DP90" s="253" t="str">
        <f aca="false">IF(OR(Calculator!$E$19&lt;&gt;"YES",Calculator!$B$33&lt;Calculator!$G$19),"—",ROUND((1+SQRT(((50*POWER(80,POWER(COS(PI()*MOD(Calculator!$B$33/Calculator!$F$19,1)),2))+MIN(500,MAX(30,100*EXP(-0.3*'VSWR Calculator'!$C$24)*(1+3*ABS(MOD('VSWR Calculator'!$C$23/Calculator!$F$19/2,1)-0.5))))/'VSWR Calculator'!$C$25)-$C90)^2+(1500*ABS(SIN(2*PI()*MOD(Calculator!$B$33/Calculator!$F$19,1)))*IF(MOD(Calculator!$B$33/Calculator!$F$19,1)&lt;0.5,-1,1))^2)/SQRT(((50*POWER(80,POWER(COS(PI()*MOD(Calculator!$B$33/Calculator!$F$19,1)),2))+MIN(500,MAX(30,100*EXP(-0.3*'VSWR Calculator'!$C$24)*(1+3*ABS(MOD('VSWR Calculator'!$C$23/Calculator!$F$19/2,1)-0.5))))/'VSWR Calculator'!$C$25)+$C90)^2+(1500*ABS(SIN(2*PI()*MOD(Calculator!$B$33/Calculator!$F$19,1)))*IF(MOD(Calculator!$B$33/Calculator!$F$19,1)&lt;0.5,-1,1))^2))/(1-SQRT(((50*POWER(80,POWER(COS(PI()*MOD(Calculator!$B$33/Calculator!$F$19,1)),2))+MIN(500,MAX(30,100*EXP(-0.3*'VSWR Calculator'!$C$24)*(1+3*ABS(MOD('VSWR Calculator'!$C$23/Calculator!$F$19/2,1)-0.5))))/'VSWR Calculator'!$C$25)-$C90)^2+(1500*ABS(SIN(2*PI()*MOD(Calculator!$B$33/Calculator!$F$19,1)))*IF(MOD(Calculator!$B$33/Calculator!$F$19,1)&lt;0.5,-1,1))^2)/SQRT(((50*POWER(80,POWER(COS(PI()*MOD(Calculator!$B$33/Calculator!$F$19,1)),2))+MIN(500,MAX(30,100*EXP(-0.3*'VSWR Calculator'!$C$24)*(1+3*ABS(MOD('VSWR Calculator'!$C$23/Calculator!$F$19/2,1)-0.5))))/'VSWR Calculator'!$C$25)+$C90)^2+(1500*ABS(SIN(2*PI()*MOD(Calculator!$B$33/Calculator!$F$19,1)))*IF(MOD(Calculator!$B$33/Calculator!$F$19,1)&lt;0.5,-1,1))^2)),2))</f>
        <v>—</v>
      </c>
      <c r="DQ90" s="253" t="str">
        <f aca="false">IF(OR(Calculator!$E$20&lt;&gt;"YES",Calculator!$B$33&lt;Calculator!$G$20),"—",ROUND((1+SQRT(((50*POWER(80,POWER(COS(PI()*MOD(Calculator!$B$33/Calculator!$F$20,1)),2))+MIN(500,MAX(30,100*EXP(-0.3*'VSWR Calculator'!$C$24)*(1+3*ABS(MOD('VSWR Calculator'!$C$23/Calculator!$F$20/2,1)-0.5))))/'VSWR Calculator'!$C$25)-$C90)^2+(1500*ABS(SIN(2*PI()*MOD(Calculator!$B$33/Calculator!$F$20,1)))*IF(MOD(Calculator!$B$33/Calculator!$F$20,1)&lt;0.5,-1,1))^2)/SQRT(((50*POWER(80,POWER(COS(PI()*MOD(Calculator!$B$33/Calculator!$F$20,1)),2))+MIN(500,MAX(30,100*EXP(-0.3*'VSWR Calculator'!$C$24)*(1+3*ABS(MOD('VSWR Calculator'!$C$23/Calculator!$F$20/2,1)-0.5))))/'VSWR Calculator'!$C$25)+$C90)^2+(1500*ABS(SIN(2*PI()*MOD(Calculator!$B$33/Calculator!$F$20,1)))*IF(MOD(Calculator!$B$33/Calculator!$F$20,1)&lt;0.5,-1,1))^2))/(1-SQRT(((50*POWER(80,POWER(COS(PI()*MOD(Calculator!$B$33/Calculator!$F$20,1)),2))+MIN(500,MAX(30,100*EXP(-0.3*'VSWR Calculator'!$C$24)*(1+3*ABS(MOD('VSWR Calculator'!$C$23/Calculator!$F$20/2,1)-0.5))))/'VSWR Calculator'!$C$25)-$C90)^2+(1500*ABS(SIN(2*PI()*MOD(Calculator!$B$33/Calculator!$F$20,1)))*IF(MOD(Calculator!$B$33/Calculator!$F$20,1)&lt;0.5,-1,1))^2)/SQRT(((50*POWER(80,POWER(COS(PI()*MOD(Calculator!$B$33/Calculator!$F$20,1)),2))+MIN(500,MAX(30,100*EXP(-0.3*'VSWR Calculator'!$C$24)*(1+3*ABS(MOD('VSWR Calculator'!$C$23/Calculator!$F$20/2,1)-0.5))))/'VSWR Calculator'!$C$25)+$C90)^2+(1500*ABS(SIN(2*PI()*MOD(Calculator!$B$33/Calculator!$F$20,1)))*IF(MOD(Calculator!$B$33/Calculator!$F$20,1)&lt;0.5,-1,1))^2)),2))</f>
        <v>—</v>
      </c>
      <c r="DR90" s="253" t="str">
        <f aca="false">IF(OR(Calculator!$E$21&lt;&gt;"YES",Calculator!$B$33&lt;Calculator!$G$21),"—",ROUND((1+SQRT(((50*POWER(80,POWER(COS(PI()*MOD(Calculator!$B$33/Calculator!$F$21,1)),2))+MIN(500,MAX(30,100*EXP(-0.3*'VSWR Calculator'!$C$24)*(1+3*ABS(MOD('VSWR Calculator'!$C$23/Calculator!$F$21/2,1)-0.5))))/'VSWR Calculator'!$C$25)-$C90)^2+(1500*ABS(SIN(2*PI()*MOD(Calculator!$B$33/Calculator!$F$21,1)))*IF(MOD(Calculator!$B$33/Calculator!$F$21,1)&lt;0.5,-1,1))^2)/SQRT(((50*POWER(80,POWER(COS(PI()*MOD(Calculator!$B$33/Calculator!$F$21,1)),2))+MIN(500,MAX(30,100*EXP(-0.3*'VSWR Calculator'!$C$24)*(1+3*ABS(MOD('VSWR Calculator'!$C$23/Calculator!$F$21/2,1)-0.5))))/'VSWR Calculator'!$C$25)+$C90)^2+(1500*ABS(SIN(2*PI()*MOD(Calculator!$B$33/Calculator!$F$21,1)))*IF(MOD(Calculator!$B$33/Calculator!$F$21,1)&lt;0.5,-1,1))^2))/(1-SQRT(((50*POWER(80,POWER(COS(PI()*MOD(Calculator!$B$33/Calculator!$F$21,1)),2))+MIN(500,MAX(30,100*EXP(-0.3*'VSWR Calculator'!$C$24)*(1+3*ABS(MOD('VSWR Calculator'!$C$23/Calculator!$F$21/2,1)-0.5))))/'VSWR Calculator'!$C$25)-$C90)^2+(1500*ABS(SIN(2*PI()*MOD(Calculator!$B$33/Calculator!$F$21,1)))*IF(MOD(Calculator!$B$33/Calculator!$F$21,1)&lt;0.5,-1,1))^2)/SQRT(((50*POWER(80,POWER(COS(PI()*MOD(Calculator!$B$33/Calculator!$F$21,1)),2))+MIN(500,MAX(30,100*EXP(-0.3*'VSWR Calculator'!$C$24)*(1+3*ABS(MOD('VSWR Calculator'!$C$23/Calculator!$F$21/2,1)-0.5))))/'VSWR Calculator'!$C$25)+$C90)^2+(1500*ABS(SIN(2*PI()*MOD(Calculator!$B$33/Calculator!$F$21,1)))*IF(MOD(Calculator!$B$33/Calculator!$F$21,1)&lt;0.5,-1,1))^2)),2))</f>
        <v>—</v>
      </c>
      <c r="DS90" s="253" t="str">
        <f aca="false">IF(OR(Calculator!$E$22&lt;&gt;"YES",Calculator!$B$33&lt;Calculator!$G$22),"—",ROUND((1+SQRT(((50*POWER(80,POWER(COS(PI()*MOD(Calculator!$B$33/Calculator!$F$22,1)),2))+MIN(500,MAX(30,100*EXP(-0.3*'VSWR Calculator'!$C$24)*(1+3*ABS(MOD('VSWR Calculator'!$C$23/Calculator!$F$22/2,1)-0.5))))/'VSWR Calculator'!$C$25)-$C90)^2+(1500*ABS(SIN(2*PI()*MOD(Calculator!$B$33/Calculator!$F$22,1)))*IF(MOD(Calculator!$B$33/Calculator!$F$22,1)&lt;0.5,-1,1))^2)/SQRT(((50*POWER(80,POWER(COS(PI()*MOD(Calculator!$B$33/Calculator!$F$22,1)),2))+MIN(500,MAX(30,100*EXP(-0.3*'VSWR Calculator'!$C$24)*(1+3*ABS(MOD('VSWR Calculator'!$C$23/Calculator!$F$22/2,1)-0.5))))/'VSWR Calculator'!$C$25)+$C90)^2+(1500*ABS(SIN(2*PI()*MOD(Calculator!$B$33/Calculator!$F$22,1)))*IF(MOD(Calculator!$B$33/Calculator!$F$22,1)&lt;0.5,-1,1))^2))/(1-SQRT(((50*POWER(80,POWER(COS(PI()*MOD(Calculator!$B$33/Calculator!$F$22,1)),2))+MIN(500,MAX(30,100*EXP(-0.3*'VSWR Calculator'!$C$24)*(1+3*ABS(MOD('VSWR Calculator'!$C$23/Calculator!$F$22/2,1)-0.5))))/'VSWR Calculator'!$C$25)-$C90)^2+(1500*ABS(SIN(2*PI()*MOD(Calculator!$B$33/Calculator!$F$22,1)))*IF(MOD(Calculator!$B$33/Calculator!$F$22,1)&lt;0.5,-1,1))^2)/SQRT(((50*POWER(80,POWER(COS(PI()*MOD(Calculator!$B$33/Calculator!$F$22,1)),2))+MIN(500,MAX(30,100*EXP(-0.3*'VSWR Calculator'!$C$24)*(1+3*ABS(MOD('VSWR Calculator'!$C$23/Calculator!$F$22/2,1)-0.5))))/'VSWR Calculator'!$C$25)+$C90)^2+(1500*ABS(SIN(2*PI()*MOD(Calculator!$B$33/Calculator!$F$22,1)))*IF(MOD(Calculator!$B$33/Calculator!$F$22,1)&lt;0.5,-1,1))^2)),2))</f>
        <v>—</v>
      </c>
      <c r="DT90" s="253" t="n">
        <f aca="false">IFERROR(ROUND((IF(ISNUMBER(DI90),DI90,0)+IF(ISNUMBER(DJ90),DJ90,0)+IF(ISNUMBER(DK90),DK90,0)+IF(ISNUMBER(DL90),DL90,0)+IF(ISNUMBER(DM90),DM90,0)+IF(ISNUMBER(DN90),DN90,0)+IF(ISNUMBER(DO90),DO90,0)+IF(ISNUMBER(DP90),DP90,0)+IF(ISNUMBER(DQ90),DQ90,0)+IF(ISNUMBER(DR90),DR90,0)+IF(ISNUMBER(DS90),DS90,0))/(IF(ISNUMBER(DI90),1,0)+IF(ISNUMBER(DJ90),1,0)+IF(ISNUMBER(DK90),1,0)+IF(ISNUMBER(DL90),1,0)+IF(ISNUMBER(DM90),1,0)+IF(ISNUMBER(DN90),1,0)+IF(ISNUMBER(DO90),1,0)+IF(ISNUMBER(DP90),1,0)+IF(ISNUMBER(DQ90),1,0)+IF(ISNUMBER(DR90),1,0)+IF(ISNUMBER(DS90),1,0)),4),"")</f>
        <v>10.43</v>
      </c>
      <c r="DU90" s="300" t="str">
        <f aca="false">IF(OR(Calculator!$E$12&lt;&gt;"YES",Calculator!$B$34&lt;Calculator!$G$12),"—",ROUND((1+SQRT(((50*POWER(80,POWER(COS(PI()*MOD(Calculator!$B$34/Calculator!$F$12,1)),2))-$C90)^2+(1500*ABS(SIN(2*PI()*MOD(Calculator!$B$34/Calculator!$F$12,1)))*IF(MOD(Calculator!$B$34/Calculator!$F$12,1)&lt;0.5,-1,1))^2)/((50*POWER(80,POWER(COS(PI()*MOD(Calculator!$B$34/Calculator!$F$12,1)),2))+$C90)^2+(1500*ABS(SIN(2*PI()*MOD(Calculator!$B$34/Calculator!$F$12,1)))*IF(MOD(Calculator!$B$34/Calculator!$F$12,1)&lt;0.5,-1,1))^2)))/(1-SQRT(((50*POWER(80,POWER(COS(PI()*MOD(Calculator!$B$34/Calculator!$F$12,1)),2))-$C90)^2+(1500*ABS(SIN(2*PI()*MOD(Calculator!$B$34/Calculator!$F$12,1)))*IF(MOD(Calculator!$B$34/Calculator!$F$12,1)&lt;0.5,-1,1))^2)/((50*POWER(80,POWER(COS(PI()*MOD(Calculator!$B$34/Calculator!$F$12,1)),2))+$C90)^2+(1500*ABS(SIN(2*PI()*MOD(Calculator!$B$34/Calculator!$F$12,1)))*IF(MOD(Calculator!$B$34/Calculator!$F$12,1)&lt;0.5,-1,1))^2))),2))</f>
        <v>—</v>
      </c>
      <c r="DV90" s="300" t="str">
        <f aca="false">IF(OR(Calculator!$E$13&lt;&gt;"YES",Calculator!$B$34&lt;Calculator!$G$13),"—",ROUND((1+SQRT(((50*POWER(80,POWER(COS(PI()*MOD(Calculator!$B$34/Calculator!$F$13,1)),2))-$C90)^2+(1500*ABS(SIN(2*PI()*MOD(Calculator!$B$34/Calculator!$F$13,1)))*IF(MOD(Calculator!$B$34/Calculator!$F$13,1)&lt;0.5,-1,1))^2)/((50*POWER(80,POWER(COS(PI()*MOD(Calculator!$B$34/Calculator!$F$13,1)),2))+$C90)^2+(1500*ABS(SIN(2*PI()*MOD(Calculator!$B$34/Calculator!$F$13,1)))*IF(MOD(Calculator!$B$34/Calculator!$F$13,1)&lt;0.5,-1,1))^2)))/(1-SQRT(((50*POWER(80,POWER(COS(PI()*MOD(Calculator!$B$34/Calculator!$F$13,1)),2))-$C90)^2+(1500*ABS(SIN(2*PI()*MOD(Calculator!$B$34/Calculator!$F$13,1)))*IF(MOD(Calculator!$B$34/Calculator!$F$13,1)&lt;0.5,-1,1))^2)/((50*POWER(80,POWER(COS(PI()*MOD(Calculator!$B$34/Calculator!$F$13,1)),2))+$C90)^2+(1500*ABS(SIN(2*PI()*MOD(Calculator!$B$34/Calculator!$F$13,1)))*IF(MOD(Calculator!$B$34/Calculator!$F$13,1)&lt;0.5,-1,1))^2))),2))</f>
        <v>—</v>
      </c>
      <c r="DW90" s="300" t="str">
        <f aca="false">IF(OR(Calculator!$E$14&lt;&gt;"YES",Calculator!$B$34&lt;Calculator!$G$14),"—",ROUND((1+SQRT(((50*POWER(80,POWER(COS(PI()*MOD(Calculator!$B$34/Calculator!$F$14,1)),2))-$C90)^2+(1500*ABS(SIN(2*PI()*MOD(Calculator!$B$34/Calculator!$F$14,1)))*IF(MOD(Calculator!$B$34/Calculator!$F$14,1)&lt;0.5,-1,1))^2)/((50*POWER(80,POWER(COS(PI()*MOD(Calculator!$B$34/Calculator!$F$14,1)),2))+$C90)^2+(1500*ABS(SIN(2*PI()*MOD(Calculator!$B$34/Calculator!$F$14,1)))*IF(MOD(Calculator!$B$34/Calculator!$F$14,1)&lt;0.5,-1,1))^2)))/(1-SQRT(((50*POWER(80,POWER(COS(PI()*MOD(Calculator!$B$34/Calculator!$F$14,1)),2))-$C90)^2+(1500*ABS(SIN(2*PI()*MOD(Calculator!$B$34/Calculator!$F$14,1)))*IF(MOD(Calculator!$B$34/Calculator!$F$14,1)&lt;0.5,-1,1))^2)/((50*POWER(80,POWER(COS(PI()*MOD(Calculator!$B$34/Calculator!$F$14,1)),2))+$C90)^2+(1500*ABS(SIN(2*PI()*MOD(Calculator!$B$34/Calculator!$F$14,1)))*IF(MOD(Calculator!$B$34/Calculator!$F$14,1)&lt;0.5,-1,1))^2))),2))</f>
        <v>—</v>
      </c>
      <c r="DX90" s="300" t="n">
        <f aca="false">IF(OR(Calculator!$E$15&lt;&gt;"YES",Calculator!$B$34&lt;Calculator!$G$15),"—",ROUND((1+SQRT(((50*POWER(80,POWER(COS(PI()*MOD(Calculator!$B$34/Calculator!$F$15,1)),2))-$C90)^2+(1500*ABS(SIN(2*PI()*MOD(Calculator!$B$34/Calculator!$F$15,1)))*IF(MOD(Calculator!$B$34/Calculator!$F$15,1)&lt;0.5,-1,1))^2)/((50*POWER(80,POWER(COS(PI()*MOD(Calculator!$B$34/Calculator!$F$15,1)),2))+$C90)^2+(1500*ABS(SIN(2*PI()*MOD(Calculator!$B$34/Calculator!$F$15,1)))*IF(MOD(Calculator!$B$34/Calculator!$F$15,1)&lt;0.5,-1,1))^2)))/(1-SQRT(((50*POWER(80,POWER(COS(PI()*MOD(Calculator!$B$34/Calculator!$F$15,1)),2))-$C90)^2+(1500*ABS(SIN(2*PI()*MOD(Calculator!$B$34/Calculator!$F$15,1)))*IF(MOD(Calculator!$B$34/Calculator!$F$15,1)&lt;0.5,-1,1))^2)/((50*POWER(80,POWER(COS(PI()*MOD(Calculator!$B$34/Calculator!$F$15,1)),2))+$C90)^2+(1500*ABS(SIN(2*PI()*MOD(Calculator!$B$34/Calculator!$F$15,1)))*IF(MOD(Calculator!$B$34/Calculator!$F$15,1)&lt;0.5,-1,1))^2))),2))</f>
        <v>25.09</v>
      </c>
      <c r="DY90" s="300" t="str">
        <f aca="false">IF(OR(Calculator!$E$16&lt;&gt;"YES",Calculator!$B$34&lt;Calculator!$G$16),"—",ROUND((1+SQRT(((50*POWER(80,POWER(COS(PI()*MOD(Calculator!$B$34/Calculator!$F$16,1)),2))-$C90)^2+(1500*ABS(SIN(2*PI()*MOD(Calculator!$B$34/Calculator!$F$16,1)))*IF(MOD(Calculator!$B$34/Calculator!$F$16,1)&lt;0.5,-1,1))^2)/((50*POWER(80,POWER(COS(PI()*MOD(Calculator!$B$34/Calculator!$F$16,1)),2))+$C90)^2+(1500*ABS(SIN(2*PI()*MOD(Calculator!$B$34/Calculator!$F$16,1)))*IF(MOD(Calculator!$B$34/Calculator!$F$16,1)&lt;0.5,-1,1))^2)))/(1-SQRT(((50*POWER(80,POWER(COS(PI()*MOD(Calculator!$B$34/Calculator!$F$16,1)),2))-$C90)^2+(1500*ABS(SIN(2*PI()*MOD(Calculator!$B$34/Calculator!$F$16,1)))*IF(MOD(Calculator!$B$34/Calculator!$F$16,1)&lt;0.5,-1,1))^2)/((50*POWER(80,POWER(COS(PI()*MOD(Calculator!$B$34/Calculator!$F$16,1)),2))+$C90)^2+(1500*ABS(SIN(2*PI()*MOD(Calculator!$B$34/Calculator!$F$16,1)))*IF(MOD(Calculator!$B$34/Calculator!$F$16,1)&lt;0.5,-1,1))^2))),2))</f>
        <v>—</v>
      </c>
      <c r="DZ90" s="300" t="n">
        <f aca="false">IF(OR(Calculator!$E$17&lt;&gt;"YES",Calculator!$B$34&lt;Calculator!$G$17),"—",ROUND((1+SQRT(((50*POWER(80,POWER(COS(PI()*MOD(Calculator!$B$34/Calculator!$F$17,1)),2))-$C90)^2+(1500*ABS(SIN(2*PI()*MOD(Calculator!$B$34/Calculator!$F$17,1)))*IF(MOD(Calculator!$B$34/Calculator!$F$17,1)&lt;0.5,-1,1))^2)/((50*POWER(80,POWER(COS(PI()*MOD(Calculator!$B$34/Calculator!$F$17,1)),2))+$C90)^2+(1500*ABS(SIN(2*PI()*MOD(Calculator!$B$34/Calculator!$F$17,1)))*IF(MOD(Calculator!$B$34/Calculator!$F$17,1)&lt;0.5,-1,1))^2)))/(1-SQRT(((50*POWER(80,POWER(COS(PI()*MOD(Calculator!$B$34/Calculator!$F$17,1)),2))-$C90)^2+(1500*ABS(SIN(2*PI()*MOD(Calculator!$B$34/Calculator!$F$17,1)))*IF(MOD(Calculator!$B$34/Calculator!$F$17,1)&lt;0.5,-1,1))^2)/((50*POWER(80,POWER(COS(PI()*MOD(Calculator!$B$34/Calculator!$F$17,1)),2))+$C90)^2+(1500*ABS(SIN(2*PI()*MOD(Calculator!$B$34/Calculator!$F$17,1)))*IF(MOD(Calculator!$B$34/Calculator!$F$17,1)&lt;0.5,-1,1))^2))),2))</f>
        <v>16.14</v>
      </c>
      <c r="EA90" s="300" t="str">
        <f aca="false">IF(OR(Calculator!$E$18&lt;&gt;"YES",Calculator!$B$34&lt;Calculator!$G$18),"—",ROUND((1+SQRT(((50*POWER(80,POWER(COS(PI()*MOD(Calculator!$B$34/Calculator!$F$18,1)),2))-$C90)^2+(1500*ABS(SIN(2*PI()*MOD(Calculator!$B$34/Calculator!$F$18,1)))*IF(MOD(Calculator!$B$34/Calculator!$F$18,1)&lt;0.5,-1,1))^2)/((50*POWER(80,POWER(COS(PI()*MOD(Calculator!$B$34/Calculator!$F$18,1)),2))+$C90)^2+(1500*ABS(SIN(2*PI()*MOD(Calculator!$B$34/Calculator!$F$18,1)))*IF(MOD(Calculator!$B$34/Calculator!$F$18,1)&lt;0.5,-1,1))^2)))/(1-SQRT(((50*POWER(80,POWER(COS(PI()*MOD(Calculator!$B$34/Calculator!$F$18,1)),2))-$C90)^2+(1500*ABS(SIN(2*PI()*MOD(Calculator!$B$34/Calculator!$F$18,1)))*IF(MOD(Calculator!$B$34/Calculator!$F$18,1)&lt;0.5,-1,1))^2)/((50*POWER(80,POWER(COS(PI()*MOD(Calculator!$B$34/Calculator!$F$18,1)),2))+$C90)^2+(1500*ABS(SIN(2*PI()*MOD(Calculator!$B$34/Calculator!$F$18,1)))*IF(MOD(Calculator!$B$34/Calculator!$F$18,1)&lt;0.5,-1,1))^2))),2))</f>
        <v>—</v>
      </c>
      <c r="EB90" s="300" t="str">
        <f aca="false">IF(OR(Calculator!$E$19&lt;&gt;"YES",Calculator!$B$34&lt;Calculator!$G$19),"—",ROUND((1+SQRT(((50*POWER(80,POWER(COS(PI()*MOD(Calculator!$B$34/Calculator!$F$19,1)),2))-$C90)^2+(1500*ABS(SIN(2*PI()*MOD(Calculator!$B$34/Calculator!$F$19,1)))*IF(MOD(Calculator!$B$34/Calculator!$F$19,1)&lt;0.5,-1,1))^2)/((50*POWER(80,POWER(COS(PI()*MOD(Calculator!$B$34/Calculator!$F$19,1)),2))+$C90)^2+(1500*ABS(SIN(2*PI()*MOD(Calculator!$B$34/Calculator!$F$19,1)))*IF(MOD(Calculator!$B$34/Calculator!$F$19,1)&lt;0.5,-1,1))^2)))/(1-SQRT(((50*POWER(80,POWER(COS(PI()*MOD(Calculator!$B$34/Calculator!$F$19,1)),2))-$C90)^2+(1500*ABS(SIN(2*PI()*MOD(Calculator!$B$34/Calculator!$F$19,1)))*IF(MOD(Calculator!$B$34/Calculator!$F$19,1)&lt;0.5,-1,1))^2)/((50*POWER(80,POWER(COS(PI()*MOD(Calculator!$B$34/Calculator!$F$19,1)),2))+$C90)^2+(1500*ABS(SIN(2*PI()*MOD(Calculator!$B$34/Calculator!$F$19,1)))*IF(MOD(Calculator!$B$34/Calculator!$F$19,1)&lt;0.5,-1,1))^2))),2))</f>
        <v>—</v>
      </c>
      <c r="EC90" s="300" t="str">
        <f aca="false">IF(OR(Calculator!$E$20&lt;&gt;"YES",Calculator!$B$34&lt;Calculator!$G$20),"—",ROUND((1+SQRT(((50*POWER(80,POWER(COS(PI()*MOD(Calculator!$B$34/Calculator!$F$20,1)),2))-$C90)^2+(1500*ABS(SIN(2*PI()*MOD(Calculator!$B$34/Calculator!$F$20,1)))*IF(MOD(Calculator!$B$34/Calculator!$F$20,1)&lt;0.5,-1,1))^2)/((50*POWER(80,POWER(COS(PI()*MOD(Calculator!$B$34/Calculator!$F$20,1)),2))+$C90)^2+(1500*ABS(SIN(2*PI()*MOD(Calculator!$B$34/Calculator!$F$20,1)))*IF(MOD(Calculator!$B$34/Calculator!$F$20,1)&lt;0.5,-1,1))^2)))/(1-SQRT(((50*POWER(80,POWER(COS(PI()*MOD(Calculator!$B$34/Calculator!$F$20,1)),2))-$C90)^2+(1500*ABS(SIN(2*PI()*MOD(Calculator!$B$34/Calculator!$F$20,1)))*IF(MOD(Calculator!$B$34/Calculator!$F$20,1)&lt;0.5,-1,1))^2)/((50*POWER(80,POWER(COS(PI()*MOD(Calculator!$B$34/Calculator!$F$20,1)),2))+$C90)^2+(1500*ABS(SIN(2*PI()*MOD(Calculator!$B$34/Calculator!$F$20,1)))*IF(MOD(Calculator!$B$34/Calculator!$F$20,1)&lt;0.5,-1,1))^2))),2))</f>
        <v>—</v>
      </c>
      <c r="ED90" s="300" t="str">
        <f aca="false">IF(OR(Calculator!$E$21&lt;&gt;"YES",Calculator!$B$34&lt;Calculator!$G$21),"—",ROUND((1+SQRT(((50*POWER(80,POWER(COS(PI()*MOD(Calculator!$B$34/Calculator!$F$21,1)),2))-$C90)^2+(1500*ABS(SIN(2*PI()*MOD(Calculator!$B$34/Calculator!$F$21,1)))*IF(MOD(Calculator!$B$34/Calculator!$F$21,1)&lt;0.5,-1,1))^2)/((50*POWER(80,POWER(COS(PI()*MOD(Calculator!$B$34/Calculator!$F$21,1)),2))+$C90)^2+(1500*ABS(SIN(2*PI()*MOD(Calculator!$B$34/Calculator!$F$21,1)))*IF(MOD(Calculator!$B$34/Calculator!$F$21,1)&lt;0.5,-1,1))^2)))/(1-SQRT(((50*POWER(80,POWER(COS(PI()*MOD(Calculator!$B$34/Calculator!$F$21,1)),2))-$C90)^2+(1500*ABS(SIN(2*PI()*MOD(Calculator!$B$34/Calculator!$F$21,1)))*IF(MOD(Calculator!$B$34/Calculator!$F$21,1)&lt;0.5,-1,1))^2)/((50*POWER(80,POWER(COS(PI()*MOD(Calculator!$B$34/Calculator!$F$21,1)),2))+$C90)^2+(1500*ABS(SIN(2*PI()*MOD(Calculator!$B$34/Calculator!$F$21,1)))*IF(MOD(Calculator!$B$34/Calculator!$F$21,1)&lt;0.5,-1,1))^2))),2))</f>
        <v>—</v>
      </c>
      <c r="EE90" s="300" t="str">
        <f aca="false">IF(OR(Calculator!$E$22&lt;&gt;"YES",Calculator!$B$34&lt;Calculator!$G$22),"—",ROUND((1+SQRT(((50*POWER(80,POWER(COS(PI()*MOD(Calculator!$B$34/Calculator!$F$22,1)),2))-$C90)^2+(1500*ABS(SIN(2*PI()*MOD(Calculator!$B$34/Calculator!$F$22,1)))*IF(MOD(Calculator!$B$34/Calculator!$F$22,1)&lt;0.5,-1,1))^2)/((50*POWER(80,POWER(COS(PI()*MOD(Calculator!$B$34/Calculator!$F$22,1)),2))+$C90)^2+(1500*ABS(SIN(2*PI()*MOD(Calculator!$B$34/Calculator!$F$22,1)))*IF(MOD(Calculator!$B$34/Calculator!$F$22,1)&lt;0.5,-1,1))^2)))/(1-SQRT(((50*POWER(80,POWER(COS(PI()*MOD(Calculator!$B$34/Calculator!$F$22,1)),2))-$C90)^2+(1500*ABS(SIN(2*PI()*MOD(Calculator!$B$34/Calculator!$F$22,1)))*IF(MOD(Calculator!$B$34/Calculator!$F$22,1)&lt;0.5,-1,1))^2)/((50*POWER(80,POWER(COS(PI()*MOD(Calculator!$B$34/Calculator!$F$22,1)),2))+$C90)^2+(1500*ABS(SIN(2*PI()*MOD(Calculator!$B$34/Calculator!$F$22,1)))*IF(MOD(Calculator!$B$34/Calculator!$F$22,1)&lt;0.5,-1,1))^2))),2))</f>
        <v>—</v>
      </c>
      <c r="EF90" s="295" t="n">
        <f aca="false">IFERROR(ROUND((IF(ISNUMBER(DU90),DU90,0)+IF(ISNUMBER(DV90),DV90,0)+IF(ISNUMBER(DW90),DW90,0)+IF(ISNUMBER(DX90),DX90,0)+IF(ISNUMBER(DY90),DY90,0)+IF(ISNUMBER(DZ90),DZ90,0)+IF(ISNUMBER(EA90),EA90,0)+IF(ISNUMBER(EB90),EB90,0)+IF(ISNUMBER(EC90),EC90,0)+IF(ISNUMBER(ED90),ED90,0)+IF(ISNUMBER(EE90),EE90,0))/(IF(ISNUMBER(DU90),1,0)+IF(ISNUMBER(DV90),1,0)+IF(ISNUMBER(DW90),1,0)+IF(ISNUMBER(DX90),1,0)+IF(ISNUMBER(DY90),1,0)+IF(ISNUMBER(DZ90),1,0)+IF(ISNUMBER(EA90),1,0)+IF(ISNUMBER(EB90),1,0)+IF(ISNUMBER(EC90),1,0)+IF(ISNUMBER(ED90),1,0)+IF(ISNUMBER(EE90),1,0)),4),"")</f>
        <v>20.615</v>
      </c>
      <c r="EG90" s="300" t="str">
        <f aca="false">IF(OR(Calculator!$E$12&lt;&gt;"YES",Calculator!$B$35&lt;Calculator!$G$12),"—",ROUND((1+SQRT(((50*POWER(80,POWER(COS(PI()*MOD(Calculator!$B$35/Calculator!$F$12,1)),2))-$C90)^2+(1500*ABS(SIN(2*PI()*MOD(Calculator!$B$35/Calculator!$F$12,1)))*IF(MOD(Calculator!$B$35/Calculator!$F$12,1)&lt;0.5,-1,1))^2)/((50*POWER(80,POWER(COS(PI()*MOD(Calculator!$B$35/Calculator!$F$12,1)),2))+$C90)^2+(1500*ABS(SIN(2*PI()*MOD(Calculator!$B$35/Calculator!$F$12,1)))*IF(MOD(Calculator!$B$35/Calculator!$F$12,1)&lt;0.5,-1,1))^2)))/(1-SQRT(((50*POWER(80,POWER(COS(PI()*MOD(Calculator!$B$35/Calculator!$F$12,1)),2))-$C90)^2+(1500*ABS(SIN(2*PI()*MOD(Calculator!$B$35/Calculator!$F$12,1)))*IF(MOD(Calculator!$B$35/Calculator!$F$12,1)&lt;0.5,-1,1))^2)/((50*POWER(80,POWER(COS(PI()*MOD(Calculator!$B$35/Calculator!$F$12,1)),2))+$C90)^2+(1500*ABS(SIN(2*PI()*MOD(Calculator!$B$35/Calculator!$F$12,1)))*IF(MOD(Calculator!$B$35/Calculator!$F$12,1)&lt;0.5,-1,1))^2))),2))</f>
        <v>—</v>
      </c>
      <c r="EH90" s="300" t="str">
        <f aca="false">IF(OR(Calculator!$E$13&lt;&gt;"YES",Calculator!$B$35&lt;Calculator!$G$13),"—",ROUND((1+SQRT(((50*POWER(80,POWER(COS(PI()*MOD(Calculator!$B$35/Calculator!$F$13,1)),2))-$C90)^2+(1500*ABS(SIN(2*PI()*MOD(Calculator!$B$35/Calculator!$F$13,1)))*IF(MOD(Calculator!$B$35/Calculator!$F$13,1)&lt;0.5,-1,1))^2)/((50*POWER(80,POWER(COS(PI()*MOD(Calculator!$B$35/Calculator!$F$13,1)),2))+$C90)^2+(1500*ABS(SIN(2*PI()*MOD(Calculator!$B$35/Calculator!$F$13,1)))*IF(MOD(Calculator!$B$35/Calculator!$F$13,1)&lt;0.5,-1,1))^2)))/(1-SQRT(((50*POWER(80,POWER(COS(PI()*MOD(Calculator!$B$35/Calculator!$F$13,1)),2))-$C90)^2+(1500*ABS(SIN(2*PI()*MOD(Calculator!$B$35/Calculator!$F$13,1)))*IF(MOD(Calculator!$B$35/Calculator!$F$13,1)&lt;0.5,-1,1))^2)/((50*POWER(80,POWER(COS(PI()*MOD(Calculator!$B$35/Calculator!$F$13,1)),2))+$C90)^2+(1500*ABS(SIN(2*PI()*MOD(Calculator!$B$35/Calculator!$F$13,1)))*IF(MOD(Calculator!$B$35/Calculator!$F$13,1)&lt;0.5,-1,1))^2))),2))</f>
        <v>—</v>
      </c>
      <c r="EI90" s="300" t="str">
        <f aca="false">IF(OR(Calculator!$E$14&lt;&gt;"YES",Calculator!$B$35&lt;Calculator!$G$14),"—",ROUND((1+SQRT(((50*POWER(80,POWER(COS(PI()*MOD(Calculator!$B$35/Calculator!$F$14,1)),2))-$C90)^2+(1500*ABS(SIN(2*PI()*MOD(Calculator!$B$35/Calculator!$F$14,1)))*IF(MOD(Calculator!$B$35/Calculator!$F$14,1)&lt;0.5,-1,1))^2)/((50*POWER(80,POWER(COS(PI()*MOD(Calculator!$B$35/Calculator!$F$14,1)),2))+$C90)^2+(1500*ABS(SIN(2*PI()*MOD(Calculator!$B$35/Calculator!$F$14,1)))*IF(MOD(Calculator!$B$35/Calculator!$F$14,1)&lt;0.5,-1,1))^2)))/(1-SQRT(((50*POWER(80,POWER(COS(PI()*MOD(Calculator!$B$35/Calculator!$F$14,1)),2))-$C90)^2+(1500*ABS(SIN(2*PI()*MOD(Calculator!$B$35/Calculator!$F$14,1)))*IF(MOD(Calculator!$B$35/Calculator!$F$14,1)&lt;0.5,-1,1))^2)/((50*POWER(80,POWER(COS(PI()*MOD(Calculator!$B$35/Calculator!$F$14,1)),2))+$C90)^2+(1500*ABS(SIN(2*PI()*MOD(Calculator!$B$35/Calculator!$F$14,1)))*IF(MOD(Calculator!$B$35/Calculator!$F$14,1)&lt;0.5,-1,1))^2))),2))</f>
        <v>—</v>
      </c>
      <c r="EJ90" s="300" t="n">
        <f aca="false">IF(OR(Calculator!$E$15&lt;&gt;"YES",Calculator!$B$35&lt;Calculator!$G$15),"—",ROUND((1+SQRT(((50*POWER(80,POWER(COS(PI()*MOD(Calculator!$B$35/Calculator!$F$15,1)),2))-$C90)^2+(1500*ABS(SIN(2*PI()*MOD(Calculator!$B$35/Calculator!$F$15,1)))*IF(MOD(Calculator!$B$35/Calculator!$F$15,1)&lt;0.5,-1,1))^2)/((50*POWER(80,POWER(COS(PI()*MOD(Calculator!$B$35/Calculator!$F$15,1)),2))+$C90)^2+(1500*ABS(SIN(2*PI()*MOD(Calculator!$B$35/Calculator!$F$15,1)))*IF(MOD(Calculator!$B$35/Calculator!$F$15,1)&lt;0.5,-1,1))^2)))/(1-SQRT(((50*POWER(80,POWER(COS(PI()*MOD(Calculator!$B$35/Calculator!$F$15,1)),2))-$C90)^2+(1500*ABS(SIN(2*PI()*MOD(Calculator!$B$35/Calculator!$F$15,1)))*IF(MOD(Calculator!$B$35/Calculator!$F$15,1)&lt;0.5,-1,1))^2)/((50*POWER(80,POWER(COS(PI()*MOD(Calculator!$B$35/Calculator!$F$15,1)),2))+$C90)^2+(1500*ABS(SIN(2*PI()*MOD(Calculator!$B$35/Calculator!$F$15,1)))*IF(MOD(Calculator!$B$35/Calculator!$F$15,1)&lt;0.5,-1,1))^2))),2))</f>
        <v>2.5</v>
      </c>
      <c r="EK90" s="300" t="str">
        <f aca="false">IF(OR(Calculator!$E$16&lt;&gt;"YES",Calculator!$B$35&lt;Calculator!$G$16),"—",ROUND((1+SQRT(((50*POWER(80,POWER(COS(PI()*MOD(Calculator!$B$35/Calculator!$F$16,1)),2))-$C90)^2+(1500*ABS(SIN(2*PI()*MOD(Calculator!$B$35/Calculator!$F$16,1)))*IF(MOD(Calculator!$B$35/Calculator!$F$16,1)&lt;0.5,-1,1))^2)/((50*POWER(80,POWER(COS(PI()*MOD(Calculator!$B$35/Calculator!$F$16,1)),2))+$C90)^2+(1500*ABS(SIN(2*PI()*MOD(Calculator!$B$35/Calculator!$F$16,1)))*IF(MOD(Calculator!$B$35/Calculator!$F$16,1)&lt;0.5,-1,1))^2)))/(1-SQRT(((50*POWER(80,POWER(COS(PI()*MOD(Calculator!$B$35/Calculator!$F$16,1)),2))-$C90)^2+(1500*ABS(SIN(2*PI()*MOD(Calculator!$B$35/Calculator!$F$16,1)))*IF(MOD(Calculator!$B$35/Calculator!$F$16,1)&lt;0.5,-1,1))^2)/((50*POWER(80,POWER(COS(PI()*MOD(Calculator!$B$35/Calculator!$F$16,1)),2))+$C90)^2+(1500*ABS(SIN(2*PI()*MOD(Calculator!$B$35/Calculator!$F$16,1)))*IF(MOD(Calculator!$B$35/Calculator!$F$16,1)&lt;0.5,-1,1))^2))),2))</f>
        <v>—</v>
      </c>
      <c r="EL90" s="300" t="n">
        <f aca="false">IF(OR(Calculator!$E$17&lt;&gt;"YES",Calculator!$B$35&lt;Calculator!$G$17),"—",ROUND((1+SQRT(((50*POWER(80,POWER(COS(PI()*MOD(Calculator!$B$35/Calculator!$F$17,1)),2))-$C90)^2+(1500*ABS(SIN(2*PI()*MOD(Calculator!$B$35/Calculator!$F$17,1)))*IF(MOD(Calculator!$B$35/Calculator!$F$17,1)&lt;0.5,-1,1))^2)/((50*POWER(80,POWER(COS(PI()*MOD(Calculator!$B$35/Calculator!$F$17,1)),2))+$C90)^2+(1500*ABS(SIN(2*PI()*MOD(Calculator!$B$35/Calculator!$F$17,1)))*IF(MOD(Calculator!$B$35/Calculator!$F$17,1)&lt;0.5,-1,1))^2)))/(1-SQRT(((50*POWER(80,POWER(COS(PI()*MOD(Calculator!$B$35/Calculator!$F$17,1)),2))-$C90)^2+(1500*ABS(SIN(2*PI()*MOD(Calculator!$B$35/Calculator!$F$17,1)))*IF(MOD(Calculator!$B$35/Calculator!$F$17,1)&lt;0.5,-1,1))^2)/((50*POWER(80,POWER(COS(PI()*MOD(Calculator!$B$35/Calculator!$F$17,1)),2))+$C90)^2+(1500*ABS(SIN(2*PI()*MOD(Calculator!$B$35/Calculator!$F$17,1)))*IF(MOD(Calculator!$B$35/Calculator!$F$17,1)&lt;0.5,-1,1))^2))),2))</f>
        <v>24.1</v>
      </c>
      <c r="EM90" s="300" t="str">
        <f aca="false">IF(OR(Calculator!$E$18&lt;&gt;"YES",Calculator!$B$35&lt;Calculator!$G$18),"—",ROUND((1+SQRT(((50*POWER(80,POWER(COS(PI()*MOD(Calculator!$B$35/Calculator!$F$18,1)),2))-$C90)^2+(1500*ABS(SIN(2*PI()*MOD(Calculator!$B$35/Calculator!$F$18,1)))*IF(MOD(Calculator!$B$35/Calculator!$F$18,1)&lt;0.5,-1,1))^2)/((50*POWER(80,POWER(COS(PI()*MOD(Calculator!$B$35/Calculator!$F$18,1)),2))+$C90)^2+(1500*ABS(SIN(2*PI()*MOD(Calculator!$B$35/Calculator!$F$18,1)))*IF(MOD(Calculator!$B$35/Calculator!$F$18,1)&lt;0.5,-1,1))^2)))/(1-SQRT(((50*POWER(80,POWER(COS(PI()*MOD(Calculator!$B$35/Calculator!$F$18,1)),2))-$C90)^2+(1500*ABS(SIN(2*PI()*MOD(Calculator!$B$35/Calculator!$F$18,1)))*IF(MOD(Calculator!$B$35/Calculator!$F$18,1)&lt;0.5,-1,1))^2)/((50*POWER(80,POWER(COS(PI()*MOD(Calculator!$B$35/Calculator!$F$18,1)),2))+$C90)^2+(1500*ABS(SIN(2*PI()*MOD(Calculator!$B$35/Calculator!$F$18,1)))*IF(MOD(Calculator!$B$35/Calculator!$F$18,1)&lt;0.5,-1,1))^2))),2))</f>
        <v>—</v>
      </c>
      <c r="EN90" s="300" t="str">
        <f aca="false">IF(OR(Calculator!$E$19&lt;&gt;"YES",Calculator!$B$35&lt;Calculator!$G$19),"—",ROUND((1+SQRT(((50*POWER(80,POWER(COS(PI()*MOD(Calculator!$B$35/Calculator!$F$19,1)),2))-$C90)^2+(1500*ABS(SIN(2*PI()*MOD(Calculator!$B$35/Calculator!$F$19,1)))*IF(MOD(Calculator!$B$35/Calculator!$F$19,1)&lt;0.5,-1,1))^2)/((50*POWER(80,POWER(COS(PI()*MOD(Calculator!$B$35/Calculator!$F$19,1)),2))+$C90)^2+(1500*ABS(SIN(2*PI()*MOD(Calculator!$B$35/Calculator!$F$19,1)))*IF(MOD(Calculator!$B$35/Calculator!$F$19,1)&lt;0.5,-1,1))^2)))/(1-SQRT(((50*POWER(80,POWER(COS(PI()*MOD(Calculator!$B$35/Calculator!$F$19,1)),2))-$C90)^2+(1500*ABS(SIN(2*PI()*MOD(Calculator!$B$35/Calculator!$F$19,1)))*IF(MOD(Calculator!$B$35/Calculator!$F$19,1)&lt;0.5,-1,1))^2)/((50*POWER(80,POWER(COS(PI()*MOD(Calculator!$B$35/Calculator!$F$19,1)),2))+$C90)^2+(1500*ABS(SIN(2*PI()*MOD(Calculator!$B$35/Calculator!$F$19,1)))*IF(MOD(Calculator!$B$35/Calculator!$F$19,1)&lt;0.5,-1,1))^2))),2))</f>
        <v>—</v>
      </c>
      <c r="EO90" s="300" t="str">
        <f aca="false">IF(OR(Calculator!$E$20&lt;&gt;"YES",Calculator!$B$35&lt;Calculator!$G$20),"—",ROUND((1+SQRT(((50*POWER(80,POWER(COS(PI()*MOD(Calculator!$B$35/Calculator!$F$20,1)),2))-$C90)^2+(1500*ABS(SIN(2*PI()*MOD(Calculator!$B$35/Calculator!$F$20,1)))*IF(MOD(Calculator!$B$35/Calculator!$F$20,1)&lt;0.5,-1,1))^2)/((50*POWER(80,POWER(COS(PI()*MOD(Calculator!$B$35/Calculator!$F$20,1)),2))+$C90)^2+(1500*ABS(SIN(2*PI()*MOD(Calculator!$B$35/Calculator!$F$20,1)))*IF(MOD(Calculator!$B$35/Calculator!$F$20,1)&lt;0.5,-1,1))^2)))/(1-SQRT(((50*POWER(80,POWER(COS(PI()*MOD(Calculator!$B$35/Calculator!$F$20,1)),2))-$C90)^2+(1500*ABS(SIN(2*PI()*MOD(Calculator!$B$35/Calculator!$F$20,1)))*IF(MOD(Calculator!$B$35/Calculator!$F$20,1)&lt;0.5,-1,1))^2)/((50*POWER(80,POWER(COS(PI()*MOD(Calculator!$B$35/Calculator!$F$20,1)),2))+$C90)^2+(1500*ABS(SIN(2*PI()*MOD(Calculator!$B$35/Calculator!$F$20,1)))*IF(MOD(Calculator!$B$35/Calculator!$F$20,1)&lt;0.5,-1,1))^2))),2))</f>
        <v>—</v>
      </c>
      <c r="EP90" s="300" t="str">
        <f aca="false">IF(OR(Calculator!$E$21&lt;&gt;"YES",Calculator!$B$35&lt;Calculator!$G$21),"—",ROUND((1+SQRT(((50*POWER(80,POWER(COS(PI()*MOD(Calculator!$B$35/Calculator!$F$21,1)),2))-$C90)^2+(1500*ABS(SIN(2*PI()*MOD(Calculator!$B$35/Calculator!$F$21,1)))*IF(MOD(Calculator!$B$35/Calculator!$F$21,1)&lt;0.5,-1,1))^2)/((50*POWER(80,POWER(COS(PI()*MOD(Calculator!$B$35/Calculator!$F$21,1)),2))+$C90)^2+(1500*ABS(SIN(2*PI()*MOD(Calculator!$B$35/Calculator!$F$21,1)))*IF(MOD(Calculator!$B$35/Calculator!$F$21,1)&lt;0.5,-1,1))^2)))/(1-SQRT(((50*POWER(80,POWER(COS(PI()*MOD(Calculator!$B$35/Calculator!$F$21,1)),2))-$C90)^2+(1500*ABS(SIN(2*PI()*MOD(Calculator!$B$35/Calculator!$F$21,1)))*IF(MOD(Calculator!$B$35/Calculator!$F$21,1)&lt;0.5,-1,1))^2)/((50*POWER(80,POWER(COS(PI()*MOD(Calculator!$B$35/Calculator!$F$21,1)),2))+$C90)^2+(1500*ABS(SIN(2*PI()*MOD(Calculator!$B$35/Calculator!$F$21,1)))*IF(MOD(Calculator!$B$35/Calculator!$F$21,1)&lt;0.5,-1,1))^2))),2))</f>
        <v>—</v>
      </c>
      <c r="EQ90" s="300" t="str">
        <f aca="false">IF(OR(Calculator!$E$22&lt;&gt;"YES",Calculator!$B$35&lt;Calculator!$G$22),"—",ROUND((1+SQRT(((50*POWER(80,POWER(COS(PI()*MOD(Calculator!$B$35/Calculator!$F$22,1)),2))-$C90)^2+(1500*ABS(SIN(2*PI()*MOD(Calculator!$B$35/Calculator!$F$22,1)))*IF(MOD(Calculator!$B$35/Calculator!$F$22,1)&lt;0.5,-1,1))^2)/((50*POWER(80,POWER(COS(PI()*MOD(Calculator!$B$35/Calculator!$F$22,1)),2))+$C90)^2+(1500*ABS(SIN(2*PI()*MOD(Calculator!$B$35/Calculator!$F$22,1)))*IF(MOD(Calculator!$B$35/Calculator!$F$22,1)&lt;0.5,-1,1))^2)))/(1-SQRT(((50*POWER(80,POWER(COS(PI()*MOD(Calculator!$B$35/Calculator!$F$22,1)),2))-$C90)^2+(1500*ABS(SIN(2*PI()*MOD(Calculator!$B$35/Calculator!$F$22,1)))*IF(MOD(Calculator!$B$35/Calculator!$F$22,1)&lt;0.5,-1,1))^2)/((50*POWER(80,POWER(COS(PI()*MOD(Calculator!$B$35/Calculator!$F$22,1)),2))+$C90)^2+(1500*ABS(SIN(2*PI()*MOD(Calculator!$B$35/Calculator!$F$22,1)))*IF(MOD(Calculator!$B$35/Calculator!$F$22,1)&lt;0.5,-1,1))^2))),2))</f>
        <v>—</v>
      </c>
      <c r="ER90" s="295" t="n">
        <f aca="false">IFERROR(ROUND((IF(ISNUMBER(EG90),EG90,0)+IF(ISNUMBER(EH90),EH90,0)+IF(ISNUMBER(EI90),EI90,0)+IF(ISNUMBER(EJ90),EJ90,0)+IF(ISNUMBER(EK90),EK90,0)+IF(ISNUMBER(EL90),EL90,0)+IF(ISNUMBER(EM90),EM90,0)+IF(ISNUMBER(EN90),EN90,0)+IF(ISNUMBER(EO90),EO90,0)+IF(ISNUMBER(EP90),EP90,0)+IF(ISNUMBER(EQ90),EQ90,0))/(IF(ISNUMBER(EG90),1,0)+IF(ISNUMBER(EH90),1,0)+IF(ISNUMBER(EI90),1,0)+IF(ISNUMBER(EJ90),1,0)+IF(ISNUMBER(EK90),1,0)+IF(ISNUMBER(EL90),1,0)+IF(ISNUMBER(EM90),1,0)+IF(ISNUMBER(EN90),1,0)+IF(ISNUMBER(EO90),1,0)+IF(ISNUMBER(EP90),1,0)+IF(ISNUMBER(EQ90),1,0)),4),"")</f>
        <v>13.3</v>
      </c>
      <c r="ES90" s="300" t="str">
        <f aca="false">IF(OR(Calculator!$E$12&lt;&gt;"YES",Calculator!$B$36&lt;Calculator!$G$12),"—",ROUND((1+SQRT(((50*POWER(80,POWER(COS(PI()*MOD(Calculator!$B$36/Calculator!$F$12,1)),2))-$C90)^2+(1500*ABS(SIN(2*PI()*MOD(Calculator!$B$36/Calculator!$F$12,1)))*IF(MOD(Calculator!$B$36/Calculator!$F$12,1)&lt;0.5,-1,1))^2)/((50*POWER(80,POWER(COS(PI()*MOD(Calculator!$B$36/Calculator!$F$12,1)),2))+$C90)^2+(1500*ABS(SIN(2*PI()*MOD(Calculator!$B$36/Calculator!$F$12,1)))*IF(MOD(Calculator!$B$36/Calculator!$F$12,1)&lt;0.5,-1,1))^2)))/(1-SQRT(((50*POWER(80,POWER(COS(PI()*MOD(Calculator!$B$36/Calculator!$F$12,1)),2))-$C90)^2+(1500*ABS(SIN(2*PI()*MOD(Calculator!$B$36/Calculator!$F$12,1)))*IF(MOD(Calculator!$B$36/Calculator!$F$12,1)&lt;0.5,-1,1))^2)/((50*POWER(80,POWER(COS(PI()*MOD(Calculator!$B$36/Calculator!$F$12,1)),2))+$C90)^2+(1500*ABS(SIN(2*PI()*MOD(Calculator!$B$36/Calculator!$F$12,1)))*IF(MOD(Calculator!$B$36/Calculator!$F$12,1)&lt;0.5,-1,1))^2))),2))</f>
        <v>—</v>
      </c>
      <c r="ET90" s="300" t="str">
        <f aca="false">IF(OR(Calculator!$E$13&lt;&gt;"YES",Calculator!$B$36&lt;Calculator!$G$13),"—",ROUND((1+SQRT(((50*POWER(80,POWER(COS(PI()*MOD(Calculator!$B$36/Calculator!$F$13,1)),2))-$C90)^2+(1500*ABS(SIN(2*PI()*MOD(Calculator!$B$36/Calculator!$F$13,1)))*IF(MOD(Calculator!$B$36/Calculator!$F$13,1)&lt;0.5,-1,1))^2)/((50*POWER(80,POWER(COS(PI()*MOD(Calculator!$B$36/Calculator!$F$13,1)),2))+$C90)^2+(1500*ABS(SIN(2*PI()*MOD(Calculator!$B$36/Calculator!$F$13,1)))*IF(MOD(Calculator!$B$36/Calculator!$F$13,1)&lt;0.5,-1,1))^2)))/(1-SQRT(((50*POWER(80,POWER(COS(PI()*MOD(Calculator!$B$36/Calculator!$F$13,1)),2))-$C90)^2+(1500*ABS(SIN(2*PI()*MOD(Calculator!$B$36/Calculator!$F$13,1)))*IF(MOD(Calculator!$B$36/Calculator!$F$13,1)&lt;0.5,-1,1))^2)/((50*POWER(80,POWER(COS(PI()*MOD(Calculator!$B$36/Calculator!$F$13,1)),2))+$C90)^2+(1500*ABS(SIN(2*PI()*MOD(Calculator!$B$36/Calculator!$F$13,1)))*IF(MOD(Calculator!$B$36/Calculator!$F$13,1)&lt;0.5,-1,1))^2))),2))</f>
        <v>—</v>
      </c>
      <c r="EU90" s="300" t="str">
        <f aca="false">IF(OR(Calculator!$E$14&lt;&gt;"YES",Calculator!$B$36&lt;Calculator!$G$14),"—",ROUND((1+SQRT(((50*POWER(80,POWER(COS(PI()*MOD(Calculator!$B$36/Calculator!$F$14,1)),2))-$C90)^2+(1500*ABS(SIN(2*PI()*MOD(Calculator!$B$36/Calculator!$F$14,1)))*IF(MOD(Calculator!$B$36/Calculator!$F$14,1)&lt;0.5,-1,1))^2)/((50*POWER(80,POWER(COS(PI()*MOD(Calculator!$B$36/Calculator!$F$14,1)),2))+$C90)^2+(1500*ABS(SIN(2*PI()*MOD(Calculator!$B$36/Calculator!$F$14,1)))*IF(MOD(Calculator!$B$36/Calculator!$F$14,1)&lt;0.5,-1,1))^2)))/(1-SQRT(((50*POWER(80,POWER(COS(PI()*MOD(Calculator!$B$36/Calculator!$F$14,1)),2))-$C90)^2+(1500*ABS(SIN(2*PI()*MOD(Calculator!$B$36/Calculator!$F$14,1)))*IF(MOD(Calculator!$B$36/Calculator!$F$14,1)&lt;0.5,-1,1))^2)/((50*POWER(80,POWER(COS(PI()*MOD(Calculator!$B$36/Calculator!$F$14,1)),2))+$C90)^2+(1500*ABS(SIN(2*PI()*MOD(Calculator!$B$36/Calculator!$F$14,1)))*IF(MOD(Calculator!$B$36/Calculator!$F$14,1)&lt;0.5,-1,1))^2))),2))</f>
        <v>—</v>
      </c>
      <c r="EV90" s="300" t="n">
        <f aca="false">IF(OR(Calculator!$E$15&lt;&gt;"YES",Calculator!$B$36&lt;Calculator!$G$15),"—",ROUND((1+SQRT(((50*POWER(80,POWER(COS(PI()*MOD(Calculator!$B$36/Calculator!$F$15,1)),2))-$C90)^2+(1500*ABS(SIN(2*PI()*MOD(Calculator!$B$36/Calculator!$F$15,1)))*IF(MOD(Calculator!$B$36/Calculator!$F$15,1)&lt;0.5,-1,1))^2)/((50*POWER(80,POWER(COS(PI()*MOD(Calculator!$B$36/Calculator!$F$15,1)),2))+$C90)^2+(1500*ABS(SIN(2*PI()*MOD(Calculator!$B$36/Calculator!$F$15,1)))*IF(MOD(Calculator!$B$36/Calculator!$F$15,1)&lt;0.5,-1,1))^2)))/(1-SQRT(((50*POWER(80,POWER(COS(PI()*MOD(Calculator!$B$36/Calculator!$F$15,1)),2))-$C90)^2+(1500*ABS(SIN(2*PI()*MOD(Calculator!$B$36/Calculator!$F$15,1)))*IF(MOD(Calculator!$B$36/Calculator!$F$15,1)&lt;0.5,-1,1))^2)/((50*POWER(80,POWER(COS(PI()*MOD(Calculator!$B$36/Calculator!$F$15,1)),2))+$C90)^2+(1500*ABS(SIN(2*PI()*MOD(Calculator!$B$36/Calculator!$F$15,1)))*IF(MOD(Calculator!$B$36/Calculator!$F$15,1)&lt;0.5,-1,1))^2))),2))</f>
        <v>20.26</v>
      </c>
      <c r="EW90" s="300" t="str">
        <f aca="false">IF(OR(Calculator!$E$16&lt;&gt;"YES",Calculator!$B$36&lt;Calculator!$G$16),"—",ROUND((1+SQRT(((50*POWER(80,POWER(COS(PI()*MOD(Calculator!$B$36/Calculator!$F$16,1)),2))-$C90)^2+(1500*ABS(SIN(2*PI()*MOD(Calculator!$B$36/Calculator!$F$16,1)))*IF(MOD(Calculator!$B$36/Calculator!$F$16,1)&lt;0.5,-1,1))^2)/((50*POWER(80,POWER(COS(PI()*MOD(Calculator!$B$36/Calculator!$F$16,1)),2))+$C90)^2+(1500*ABS(SIN(2*PI()*MOD(Calculator!$B$36/Calculator!$F$16,1)))*IF(MOD(Calculator!$B$36/Calculator!$F$16,1)&lt;0.5,-1,1))^2)))/(1-SQRT(((50*POWER(80,POWER(COS(PI()*MOD(Calculator!$B$36/Calculator!$F$16,1)),2))-$C90)^2+(1500*ABS(SIN(2*PI()*MOD(Calculator!$B$36/Calculator!$F$16,1)))*IF(MOD(Calculator!$B$36/Calculator!$F$16,1)&lt;0.5,-1,1))^2)/((50*POWER(80,POWER(COS(PI()*MOD(Calculator!$B$36/Calculator!$F$16,1)),2))+$C90)^2+(1500*ABS(SIN(2*PI()*MOD(Calculator!$B$36/Calculator!$F$16,1)))*IF(MOD(Calculator!$B$36/Calculator!$F$16,1)&lt;0.5,-1,1))^2))),2))</f>
        <v>—</v>
      </c>
      <c r="EX90" s="300" t="n">
        <f aca="false">IF(OR(Calculator!$E$17&lt;&gt;"YES",Calculator!$B$36&lt;Calculator!$G$17),"—",ROUND((1+SQRT(((50*POWER(80,POWER(COS(PI()*MOD(Calculator!$B$36/Calculator!$F$17,1)),2))-$C90)^2+(1500*ABS(SIN(2*PI()*MOD(Calculator!$B$36/Calculator!$F$17,1)))*IF(MOD(Calculator!$B$36/Calculator!$F$17,1)&lt;0.5,-1,1))^2)/((50*POWER(80,POWER(COS(PI()*MOD(Calculator!$B$36/Calculator!$F$17,1)),2))+$C90)^2+(1500*ABS(SIN(2*PI()*MOD(Calculator!$B$36/Calculator!$F$17,1)))*IF(MOD(Calculator!$B$36/Calculator!$F$17,1)&lt;0.5,-1,1))^2)))/(1-SQRT(((50*POWER(80,POWER(COS(PI()*MOD(Calculator!$B$36/Calculator!$F$17,1)),2))-$C90)^2+(1500*ABS(SIN(2*PI()*MOD(Calculator!$B$36/Calculator!$F$17,1)))*IF(MOD(Calculator!$B$36/Calculator!$F$17,1)&lt;0.5,-1,1))^2)/((50*POWER(80,POWER(COS(PI()*MOD(Calculator!$B$36/Calculator!$F$17,1)),2))+$C90)^2+(1500*ABS(SIN(2*PI()*MOD(Calculator!$B$36/Calculator!$F$17,1)))*IF(MOD(Calculator!$B$36/Calculator!$F$17,1)&lt;0.5,-1,1))^2))),2))</f>
        <v>25.14</v>
      </c>
      <c r="EY90" s="300" t="str">
        <f aca="false">IF(OR(Calculator!$E$18&lt;&gt;"YES",Calculator!$B$36&lt;Calculator!$G$18),"—",ROUND((1+SQRT(((50*POWER(80,POWER(COS(PI()*MOD(Calculator!$B$36/Calculator!$F$18,1)),2))-$C90)^2+(1500*ABS(SIN(2*PI()*MOD(Calculator!$B$36/Calculator!$F$18,1)))*IF(MOD(Calculator!$B$36/Calculator!$F$18,1)&lt;0.5,-1,1))^2)/((50*POWER(80,POWER(COS(PI()*MOD(Calculator!$B$36/Calculator!$F$18,1)),2))+$C90)^2+(1500*ABS(SIN(2*PI()*MOD(Calculator!$B$36/Calculator!$F$18,1)))*IF(MOD(Calculator!$B$36/Calculator!$F$18,1)&lt;0.5,-1,1))^2)))/(1-SQRT(((50*POWER(80,POWER(COS(PI()*MOD(Calculator!$B$36/Calculator!$F$18,1)),2))-$C90)^2+(1500*ABS(SIN(2*PI()*MOD(Calculator!$B$36/Calculator!$F$18,1)))*IF(MOD(Calculator!$B$36/Calculator!$F$18,1)&lt;0.5,-1,1))^2)/((50*POWER(80,POWER(COS(PI()*MOD(Calculator!$B$36/Calculator!$F$18,1)),2))+$C90)^2+(1500*ABS(SIN(2*PI()*MOD(Calculator!$B$36/Calculator!$F$18,1)))*IF(MOD(Calculator!$B$36/Calculator!$F$18,1)&lt;0.5,-1,1))^2))),2))</f>
        <v>—</v>
      </c>
      <c r="EZ90" s="300" t="str">
        <f aca="false">IF(OR(Calculator!$E$19&lt;&gt;"YES",Calculator!$B$36&lt;Calculator!$G$19),"—",ROUND((1+SQRT(((50*POWER(80,POWER(COS(PI()*MOD(Calculator!$B$36/Calculator!$F$19,1)),2))-$C90)^2+(1500*ABS(SIN(2*PI()*MOD(Calculator!$B$36/Calculator!$F$19,1)))*IF(MOD(Calculator!$B$36/Calculator!$F$19,1)&lt;0.5,-1,1))^2)/((50*POWER(80,POWER(COS(PI()*MOD(Calculator!$B$36/Calculator!$F$19,1)),2))+$C90)^2+(1500*ABS(SIN(2*PI()*MOD(Calculator!$B$36/Calculator!$F$19,1)))*IF(MOD(Calculator!$B$36/Calculator!$F$19,1)&lt;0.5,-1,1))^2)))/(1-SQRT(((50*POWER(80,POWER(COS(PI()*MOD(Calculator!$B$36/Calculator!$F$19,1)),2))-$C90)^2+(1500*ABS(SIN(2*PI()*MOD(Calculator!$B$36/Calculator!$F$19,1)))*IF(MOD(Calculator!$B$36/Calculator!$F$19,1)&lt;0.5,-1,1))^2)/((50*POWER(80,POWER(COS(PI()*MOD(Calculator!$B$36/Calculator!$F$19,1)),2))+$C90)^2+(1500*ABS(SIN(2*PI()*MOD(Calculator!$B$36/Calculator!$F$19,1)))*IF(MOD(Calculator!$B$36/Calculator!$F$19,1)&lt;0.5,-1,1))^2))),2))</f>
        <v>—</v>
      </c>
      <c r="FA90" s="300" t="str">
        <f aca="false">IF(OR(Calculator!$E$20&lt;&gt;"YES",Calculator!$B$36&lt;Calculator!$G$20),"—",ROUND((1+SQRT(((50*POWER(80,POWER(COS(PI()*MOD(Calculator!$B$36/Calculator!$F$20,1)),2))-$C90)^2+(1500*ABS(SIN(2*PI()*MOD(Calculator!$B$36/Calculator!$F$20,1)))*IF(MOD(Calculator!$B$36/Calculator!$F$20,1)&lt;0.5,-1,1))^2)/((50*POWER(80,POWER(COS(PI()*MOD(Calculator!$B$36/Calculator!$F$20,1)),2))+$C90)^2+(1500*ABS(SIN(2*PI()*MOD(Calculator!$B$36/Calculator!$F$20,1)))*IF(MOD(Calculator!$B$36/Calculator!$F$20,1)&lt;0.5,-1,1))^2)))/(1-SQRT(((50*POWER(80,POWER(COS(PI()*MOD(Calculator!$B$36/Calculator!$F$20,1)),2))-$C90)^2+(1500*ABS(SIN(2*PI()*MOD(Calculator!$B$36/Calculator!$F$20,1)))*IF(MOD(Calculator!$B$36/Calculator!$F$20,1)&lt;0.5,-1,1))^2)/((50*POWER(80,POWER(COS(PI()*MOD(Calculator!$B$36/Calculator!$F$20,1)),2))+$C90)^2+(1500*ABS(SIN(2*PI()*MOD(Calculator!$B$36/Calculator!$F$20,1)))*IF(MOD(Calculator!$B$36/Calculator!$F$20,1)&lt;0.5,-1,1))^2))),2))</f>
        <v>—</v>
      </c>
      <c r="FB90" s="300" t="str">
        <f aca="false">IF(OR(Calculator!$E$21&lt;&gt;"YES",Calculator!$B$36&lt;Calculator!$G$21),"—",ROUND((1+SQRT(((50*POWER(80,POWER(COS(PI()*MOD(Calculator!$B$36/Calculator!$F$21,1)),2))-$C90)^2+(1500*ABS(SIN(2*PI()*MOD(Calculator!$B$36/Calculator!$F$21,1)))*IF(MOD(Calculator!$B$36/Calculator!$F$21,1)&lt;0.5,-1,1))^2)/((50*POWER(80,POWER(COS(PI()*MOD(Calculator!$B$36/Calculator!$F$21,1)),2))+$C90)^2+(1500*ABS(SIN(2*PI()*MOD(Calculator!$B$36/Calculator!$F$21,1)))*IF(MOD(Calculator!$B$36/Calculator!$F$21,1)&lt;0.5,-1,1))^2)))/(1-SQRT(((50*POWER(80,POWER(COS(PI()*MOD(Calculator!$B$36/Calculator!$F$21,1)),2))-$C90)^2+(1500*ABS(SIN(2*PI()*MOD(Calculator!$B$36/Calculator!$F$21,1)))*IF(MOD(Calculator!$B$36/Calculator!$F$21,1)&lt;0.5,-1,1))^2)/((50*POWER(80,POWER(COS(PI()*MOD(Calculator!$B$36/Calculator!$F$21,1)),2))+$C90)^2+(1500*ABS(SIN(2*PI()*MOD(Calculator!$B$36/Calculator!$F$21,1)))*IF(MOD(Calculator!$B$36/Calculator!$F$21,1)&lt;0.5,-1,1))^2))),2))</f>
        <v>—</v>
      </c>
      <c r="FC90" s="300" t="str">
        <f aca="false">IF(OR(Calculator!$E$22&lt;&gt;"YES",Calculator!$B$36&lt;Calculator!$G$22),"—",ROUND((1+SQRT(((50*POWER(80,POWER(COS(PI()*MOD(Calculator!$B$36/Calculator!$F$22,1)),2))-$C90)^2+(1500*ABS(SIN(2*PI()*MOD(Calculator!$B$36/Calculator!$F$22,1)))*IF(MOD(Calculator!$B$36/Calculator!$F$22,1)&lt;0.5,-1,1))^2)/((50*POWER(80,POWER(COS(PI()*MOD(Calculator!$B$36/Calculator!$F$22,1)),2))+$C90)^2+(1500*ABS(SIN(2*PI()*MOD(Calculator!$B$36/Calculator!$F$22,1)))*IF(MOD(Calculator!$B$36/Calculator!$F$22,1)&lt;0.5,-1,1))^2)))/(1-SQRT(((50*POWER(80,POWER(COS(PI()*MOD(Calculator!$B$36/Calculator!$F$22,1)),2))-$C90)^2+(1500*ABS(SIN(2*PI()*MOD(Calculator!$B$36/Calculator!$F$22,1)))*IF(MOD(Calculator!$B$36/Calculator!$F$22,1)&lt;0.5,-1,1))^2)/((50*POWER(80,POWER(COS(PI()*MOD(Calculator!$B$36/Calculator!$F$22,1)),2))+$C90)^2+(1500*ABS(SIN(2*PI()*MOD(Calculator!$B$36/Calculator!$F$22,1)))*IF(MOD(Calculator!$B$36/Calculator!$F$22,1)&lt;0.5,-1,1))^2))),2))</f>
        <v>—</v>
      </c>
      <c r="FD90" s="295" t="n">
        <f aca="false">IFERROR(ROUND((IF(ISNUMBER(ES90),ES90,0)+IF(ISNUMBER(ET90),ET90,0)+IF(ISNUMBER(EU90),EU90,0)+IF(ISNUMBER(EV90),EV90,0)+IF(ISNUMBER(EW90),EW90,0)+IF(ISNUMBER(EX90),EX90,0)+IF(ISNUMBER(EY90),EY90,0)+IF(ISNUMBER(EZ90),EZ90,0)+IF(ISNUMBER(FA90),FA90,0)+IF(ISNUMBER(FB90),FB90,0)+IF(ISNUMBER(FC90),FC90,0))/(IF(ISNUMBER(ES90),1,0)+IF(ISNUMBER(ET90),1,0)+IF(ISNUMBER(EU90),1,0)+IF(ISNUMBER(EV90),1,0)+IF(ISNUMBER(EW90),1,0)+IF(ISNUMBER(EX90),1,0)+IF(ISNUMBER(EY90),1,0)+IF(ISNUMBER(EZ90),1,0)+IF(ISNUMBER(FA90),1,0)+IF(ISNUMBER(FB90),1,0)+IF(ISNUMBER(FC90),1,0)),4),"")</f>
        <v>22.7</v>
      </c>
      <c r="FE90" s="300" t="str">
        <f aca="false">IF(OR(Calculator!$E$12&lt;&gt;"YES",Calculator!$B$37&lt;Calculator!$G$12),"—",ROUND((1+SQRT(((50*POWER(80,POWER(COS(PI()*MOD(Calculator!$B$37/Calculator!$F$12,1)),2))-$C90)^2+(1500*ABS(SIN(2*PI()*MOD(Calculator!$B$37/Calculator!$F$12,1)))*IF(MOD(Calculator!$B$37/Calculator!$F$12,1)&lt;0.5,-1,1))^2)/((50*POWER(80,POWER(COS(PI()*MOD(Calculator!$B$37/Calculator!$F$12,1)),2))+$C90)^2+(1500*ABS(SIN(2*PI()*MOD(Calculator!$B$37/Calculator!$F$12,1)))*IF(MOD(Calculator!$B$37/Calculator!$F$12,1)&lt;0.5,-1,1))^2)))/(1-SQRT(((50*POWER(80,POWER(COS(PI()*MOD(Calculator!$B$37/Calculator!$F$12,1)),2))-$C90)^2+(1500*ABS(SIN(2*PI()*MOD(Calculator!$B$37/Calculator!$F$12,1)))*IF(MOD(Calculator!$B$37/Calculator!$F$12,1)&lt;0.5,-1,1))^2)/((50*POWER(80,POWER(COS(PI()*MOD(Calculator!$B$37/Calculator!$F$12,1)),2))+$C90)^2+(1500*ABS(SIN(2*PI()*MOD(Calculator!$B$37/Calculator!$F$12,1)))*IF(MOD(Calculator!$B$37/Calculator!$F$12,1)&lt;0.5,-1,1))^2))),2))</f>
        <v>—</v>
      </c>
      <c r="FF90" s="300" t="str">
        <f aca="false">IF(OR(Calculator!$E$13&lt;&gt;"YES",Calculator!$B$37&lt;Calculator!$G$13),"—",ROUND((1+SQRT(((50*POWER(80,POWER(COS(PI()*MOD(Calculator!$B$37/Calculator!$F$13,1)),2))-$C90)^2+(1500*ABS(SIN(2*PI()*MOD(Calculator!$B$37/Calculator!$F$13,1)))*IF(MOD(Calculator!$B$37/Calculator!$F$13,1)&lt;0.5,-1,1))^2)/((50*POWER(80,POWER(COS(PI()*MOD(Calculator!$B$37/Calculator!$F$13,1)),2))+$C90)^2+(1500*ABS(SIN(2*PI()*MOD(Calculator!$B$37/Calculator!$F$13,1)))*IF(MOD(Calculator!$B$37/Calculator!$F$13,1)&lt;0.5,-1,1))^2)))/(1-SQRT(((50*POWER(80,POWER(COS(PI()*MOD(Calculator!$B$37/Calculator!$F$13,1)),2))-$C90)^2+(1500*ABS(SIN(2*PI()*MOD(Calculator!$B$37/Calculator!$F$13,1)))*IF(MOD(Calculator!$B$37/Calculator!$F$13,1)&lt;0.5,-1,1))^2)/((50*POWER(80,POWER(COS(PI()*MOD(Calculator!$B$37/Calculator!$F$13,1)),2))+$C90)^2+(1500*ABS(SIN(2*PI()*MOD(Calculator!$B$37/Calculator!$F$13,1)))*IF(MOD(Calculator!$B$37/Calculator!$F$13,1)&lt;0.5,-1,1))^2))),2))</f>
        <v>—</v>
      </c>
      <c r="FG90" s="300" t="str">
        <f aca="false">IF(OR(Calculator!$E$14&lt;&gt;"YES",Calculator!$B$37&lt;Calculator!$G$14),"—",ROUND((1+SQRT(((50*POWER(80,POWER(COS(PI()*MOD(Calculator!$B$37/Calculator!$F$14,1)),2))-$C90)^2+(1500*ABS(SIN(2*PI()*MOD(Calculator!$B$37/Calculator!$F$14,1)))*IF(MOD(Calculator!$B$37/Calculator!$F$14,1)&lt;0.5,-1,1))^2)/((50*POWER(80,POWER(COS(PI()*MOD(Calculator!$B$37/Calculator!$F$14,1)),2))+$C90)^2+(1500*ABS(SIN(2*PI()*MOD(Calculator!$B$37/Calculator!$F$14,1)))*IF(MOD(Calculator!$B$37/Calculator!$F$14,1)&lt;0.5,-1,1))^2)))/(1-SQRT(((50*POWER(80,POWER(COS(PI()*MOD(Calculator!$B$37/Calculator!$F$14,1)),2))-$C90)^2+(1500*ABS(SIN(2*PI()*MOD(Calculator!$B$37/Calculator!$F$14,1)))*IF(MOD(Calculator!$B$37/Calculator!$F$14,1)&lt;0.5,-1,1))^2)/((50*POWER(80,POWER(COS(PI()*MOD(Calculator!$B$37/Calculator!$F$14,1)),2))+$C90)^2+(1500*ABS(SIN(2*PI()*MOD(Calculator!$B$37/Calculator!$F$14,1)))*IF(MOD(Calculator!$B$37/Calculator!$F$14,1)&lt;0.5,-1,1))^2))),2))</f>
        <v>—</v>
      </c>
      <c r="FH90" s="300" t="n">
        <f aca="false">IF(OR(Calculator!$E$15&lt;&gt;"YES",Calculator!$B$37&lt;Calculator!$G$15),"—",ROUND((1+SQRT(((50*POWER(80,POWER(COS(PI()*MOD(Calculator!$B$37/Calculator!$F$15,1)),2))-$C90)^2+(1500*ABS(SIN(2*PI()*MOD(Calculator!$B$37/Calculator!$F$15,1)))*IF(MOD(Calculator!$B$37/Calculator!$F$15,1)&lt;0.5,-1,1))^2)/((50*POWER(80,POWER(COS(PI()*MOD(Calculator!$B$37/Calculator!$F$15,1)),2))+$C90)^2+(1500*ABS(SIN(2*PI()*MOD(Calculator!$B$37/Calculator!$F$15,1)))*IF(MOD(Calculator!$B$37/Calculator!$F$15,1)&lt;0.5,-1,1))^2)))/(1-SQRT(((50*POWER(80,POWER(COS(PI()*MOD(Calculator!$B$37/Calculator!$F$15,1)),2))-$C90)^2+(1500*ABS(SIN(2*PI()*MOD(Calculator!$B$37/Calculator!$F$15,1)))*IF(MOD(Calculator!$B$37/Calculator!$F$15,1)&lt;0.5,-1,1))^2)/((50*POWER(80,POWER(COS(PI()*MOD(Calculator!$B$37/Calculator!$F$15,1)),2))+$C90)^2+(1500*ABS(SIN(2*PI()*MOD(Calculator!$B$37/Calculator!$F$15,1)))*IF(MOD(Calculator!$B$37/Calculator!$F$15,1)&lt;0.5,-1,1))^2))),2))</f>
        <v>2.56</v>
      </c>
      <c r="FI90" s="300" t="str">
        <f aca="false">IF(OR(Calculator!$E$16&lt;&gt;"YES",Calculator!$B$37&lt;Calculator!$G$16),"—",ROUND((1+SQRT(((50*POWER(80,POWER(COS(PI()*MOD(Calculator!$B$37/Calculator!$F$16,1)),2))-$C90)^2+(1500*ABS(SIN(2*PI()*MOD(Calculator!$B$37/Calculator!$F$16,1)))*IF(MOD(Calculator!$B$37/Calculator!$F$16,1)&lt;0.5,-1,1))^2)/((50*POWER(80,POWER(COS(PI()*MOD(Calculator!$B$37/Calculator!$F$16,1)),2))+$C90)^2+(1500*ABS(SIN(2*PI()*MOD(Calculator!$B$37/Calculator!$F$16,1)))*IF(MOD(Calculator!$B$37/Calculator!$F$16,1)&lt;0.5,-1,1))^2)))/(1-SQRT(((50*POWER(80,POWER(COS(PI()*MOD(Calculator!$B$37/Calculator!$F$16,1)),2))-$C90)^2+(1500*ABS(SIN(2*PI()*MOD(Calculator!$B$37/Calculator!$F$16,1)))*IF(MOD(Calculator!$B$37/Calculator!$F$16,1)&lt;0.5,-1,1))^2)/((50*POWER(80,POWER(COS(PI()*MOD(Calculator!$B$37/Calculator!$F$16,1)),2))+$C90)^2+(1500*ABS(SIN(2*PI()*MOD(Calculator!$B$37/Calculator!$F$16,1)))*IF(MOD(Calculator!$B$37/Calculator!$F$16,1)&lt;0.5,-1,1))^2))),2))</f>
        <v>—</v>
      </c>
      <c r="FJ90" s="300" t="n">
        <f aca="false">IF(OR(Calculator!$E$17&lt;&gt;"YES",Calculator!$B$37&lt;Calculator!$G$17),"—",ROUND((1+SQRT(((50*POWER(80,POWER(COS(PI()*MOD(Calculator!$B$37/Calculator!$F$17,1)),2))-$C90)^2+(1500*ABS(SIN(2*PI()*MOD(Calculator!$B$37/Calculator!$F$17,1)))*IF(MOD(Calculator!$B$37/Calculator!$F$17,1)&lt;0.5,-1,1))^2)/((50*POWER(80,POWER(COS(PI()*MOD(Calculator!$B$37/Calculator!$F$17,1)),2))+$C90)^2+(1500*ABS(SIN(2*PI()*MOD(Calculator!$B$37/Calculator!$F$17,1)))*IF(MOD(Calculator!$B$37/Calculator!$F$17,1)&lt;0.5,-1,1))^2)))/(1-SQRT(((50*POWER(80,POWER(COS(PI()*MOD(Calculator!$B$37/Calculator!$F$17,1)),2))-$C90)^2+(1500*ABS(SIN(2*PI()*MOD(Calculator!$B$37/Calculator!$F$17,1)))*IF(MOD(Calculator!$B$37/Calculator!$F$17,1)&lt;0.5,-1,1))^2)/((50*POWER(80,POWER(COS(PI()*MOD(Calculator!$B$37/Calculator!$F$17,1)),2))+$C90)^2+(1500*ABS(SIN(2*PI()*MOD(Calculator!$B$37/Calculator!$F$17,1)))*IF(MOD(Calculator!$B$37/Calculator!$F$17,1)&lt;0.5,-1,1))^2))),2))</f>
        <v>17.07</v>
      </c>
      <c r="FK90" s="300" t="str">
        <f aca="false">IF(OR(Calculator!$E$18&lt;&gt;"YES",Calculator!$B$37&lt;Calculator!$G$18),"—",ROUND((1+SQRT(((50*POWER(80,POWER(COS(PI()*MOD(Calculator!$B$37/Calculator!$F$18,1)),2))-$C90)^2+(1500*ABS(SIN(2*PI()*MOD(Calculator!$B$37/Calculator!$F$18,1)))*IF(MOD(Calculator!$B$37/Calculator!$F$18,1)&lt;0.5,-1,1))^2)/((50*POWER(80,POWER(COS(PI()*MOD(Calculator!$B$37/Calculator!$F$18,1)),2))+$C90)^2+(1500*ABS(SIN(2*PI()*MOD(Calculator!$B$37/Calculator!$F$18,1)))*IF(MOD(Calculator!$B$37/Calculator!$F$18,1)&lt;0.5,-1,1))^2)))/(1-SQRT(((50*POWER(80,POWER(COS(PI()*MOD(Calculator!$B$37/Calculator!$F$18,1)),2))-$C90)^2+(1500*ABS(SIN(2*PI()*MOD(Calculator!$B$37/Calculator!$F$18,1)))*IF(MOD(Calculator!$B$37/Calculator!$F$18,1)&lt;0.5,-1,1))^2)/((50*POWER(80,POWER(COS(PI()*MOD(Calculator!$B$37/Calculator!$F$18,1)),2))+$C90)^2+(1500*ABS(SIN(2*PI()*MOD(Calculator!$B$37/Calculator!$F$18,1)))*IF(MOD(Calculator!$B$37/Calculator!$F$18,1)&lt;0.5,-1,1))^2))),2))</f>
        <v>—</v>
      </c>
      <c r="FL90" s="300" t="str">
        <f aca="false">IF(OR(Calculator!$E$19&lt;&gt;"YES",Calculator!$B$37&lt;Calculator!$G$19),"—",ROUND((1+SQRT(((50*POWER(80,POWER(COS(PI()*MOD(Calculator!$B$37/Calculator!$F$19,1)),2))-$C90)^2+(1500*ABS(SIN(2*PI()*MOD(Calculator!$B$37/Calculator!$F$19,1)))*IF(MOD(Calculator!$B$37/Calculator!$F$19,1)&lt;0.5,-1,1))^2)/((50*POWER(80,POWER(COS(PI()*MOD(Calculator!$B$37/Calculator!$F$19,1)),2))+$C90)^2+(1500*ABS(SIN(2*PI()*MOD(Calculator!$B$37/Calculator!$F$19,1)))*IF(MOD(Calculator!$B$37/Calculator!$F$19,1)&lt;0.5,-1,1))^2)))/(1-SQRT(((50*POWER(80,POWER(COS(PI()*MOD(Calculator!$B$37/Calculator!$F$19,1)),2))-$C90)^2+(1500*ABS(SIN(2*PI()*MOD(Calculator!$B$37/Calculator!$F$19,1)))*IF(MOD(Calculator!$B$37/Calculator!$F$19,1)&lt;0.5,-1,1))^2)/((50*POWER(80,POWER(COS(PI()*MOD(Calculator!$B$37/Calculator!$F$19,1)),2))+$C90)^2+(1500*ABS(SIN(2*PI()*MOD(Calculator!$B$37/Calculator!$F$19,1)))*IF(MOD(Calculator!$B$37/Calculator!$F$19,1)&lt;0.5,-1,1))^2))),2))</f>
        <v>—</v>
      </c>
      <c r="FM90" s="300" t="str">
        <f aca="false">IF(OR(Calculator!$E$20&lt;&gt;"YES",Calculator!$B$37&lt;Calculator!$G$20),"—",ROUND((1+SQRT(((50*POWER(80,POWER(COS(PI()*MOD(Calculator!$B$37/Calculator!$F$20,1)),2))-$C90)^2+(1500*ABS(SIN(2*PI()*MOD(Calculator!$B$37/Calculator!$F$20,1)))*IF(MOD(Calculator!$B$37/Calculator!$F$20,1)&lt;0.5,-1,1))^2)/((50*POWER(80,POWER(COS(PI()*MOD(Calculator!$B$37/Calculator!$F$20,1)),2))+$C90)^2+(1500*ABS(SIN(2*PI()*MOD(Calculator!$B$37/Calculator!$F$20,1)))*IF(MOD(Calculator!$B$37/Calculator!$F$20,1)&lt;0.5,-1,1))^2)))/(1-SQRT(((50*POWER(80,POWER(COS(PI()*MOD(Calculator!$B$37/Calculator!$F$20,1)),2))-$C90)^2+(1500*ABS(SIN(2*PI()*MOD(Calculator!$B$37/Calculator!$F$20,1)))*IF(MOD(Calculator!$B$37/Calculator!$F$20,1)&lt;0.5,-1,1))^2)/((50*POWER(80,POWER(COS(PI()*MOD(Calculator!$B$37/Calculator!$F$20,1)),2))+$C90)^2+(1500*ABS(SIN(2*PI()*MOD(Calculator!$B$37/Calculator!$F$20,1)))*IF(MOD(Calculator!$B$37/Calculator!$F$20,1)&lt;0.5,-1,1))^2))),2))</f>
        <v>—</v>
      </c>
      <c r="FN90" s="300" t="str">
        <f aca="false">IF(OR(Calculator!$E$21&lt;&gt;"YES",Calculator!$B$37&lt;Calculator!$G$21),"—",ROUND((1+SQRT(((50*POWER(80,POWER(COS(PI()*MOD(Calculator!$B$37/Calculator!$F$21,1)),2))-$C90)^2+(1500*ABS(SIN(2*PI()*MOD(Calculator!$B$37/Calculator!$F$21,1)))*IF(MOD(Calculator!$B$37/Calculator!$F$21,1)&lt;0.5,-1,1))^2)/((50*POWER(80,POWER(COS(PI()*MOD(Calculator!$B$37/Calculator!$F$21,1)),2))+$C90)^2+(1500*ABS(SIN(2*PI()*MOD(Calculator!$B$37/Calculator!$F$21,1)))*IF(MOD(Calculator!$B$37/Calculator!$F$21,1)&lt;0.5,-1,1))^2)))/(1-SQRT(((50*POWER(80,POWER(COS(PI()*MOD(Calculator!$B$37/Calculator!$F$21,1)),2))-$C90)^2+(1500*ABS(SIN(2*PI()*MOD(Calculator!$B$37/Calculator!$F$21,1)))*IF(MOD(Calculator!$B$37/Calculator!$F$21,1)&lt;0.5,-1,1))^2)/((50*POWER(80,POWER(COS(PI()*MOD(Calculator!$B$37/Calculator!$F$21,1)),2))+$C90)^2+(1500*ABS(SIN(2*PI()*MOD(Calculator!$B$37/Calculator!$F$21,1)))*IF(MOD(Calculator!$B$37/Calculator!$F$21,1)&lt;0.5,-1,1))^2))),2))</f>
        <v>—</v>
      </c>
      <c r="FO90" s="300" t="str">
        <f aca="false">IF(OR(Calculator!$E$22&lt;&gt;"YES",Calculator!$B$37&lt;Calculator!$G$22),"—",ROUND((1+SQRT(((50*POWER(80,POWER(COS(PI()*MOD(Calculator!$B$37/Calculator!$F$22,1)),2))-$C90)^2+(1500*ABS(SIN(2*PI()*MOD(Calculator!$B$37/Calculator!$F$22,1)))*IF(MOD(Calculator!$B$37/Calculator!$F$22,1)&lt;0.5,-1,1))^2)/((50*POWER(80,POWER(COS(PI()*MOD(Calculator!$B$37/Calculator!$F$22,1)),2))+$C90)^2+(1500*ABS(SIN(2*PI()*MOD(Calculator!$B$37/Calculator!$F$22,1)))*IF(MOD(Calculator!$B$37/Calculator!$F$22,1)&lt;0.5,-1,1))^2)))/(1-SQRT(((50*POWER(80,POWER(COS(PI()*MOD(Calculator!$B$37/Calculator!$F$22,1)),2))-$C90)^2+(1500*ABS(SIN(2*PI()*MOD(Calculator!$B$37/Calculator!$F$22,1)))*IF(MOD(Calculator!$B$37/Calculator!$F$22,1)&lt;0.5,-1,1))^2)/((50*POWER(80,POWER(COS(PI()*MOD(Calculator!$B$37/Calculator!$F$22,1)),2))+$C90)^2+(1500*ABS(SIN(2*PI()*MOD(Calculator!$B$37/Calculator!$F$22,1)))*IF(MOD(Calculator!$B$37/Calculator!$F$22,1)&lt;0.5,-1,1))^2))),2))</f>
        <v>—</v>
      </c>
      <c r="FP90" s="295" t="n">
        <f aca="false">IFERROR(ROUND((IF(ISNUMBER(FE90),FE90,0)+IF(ISNUMBER(FF90),FF90,0)+IF(ISNUMBER(FG90),FG90,0)+IF(ISNUMBER(FH90),FH90,0)+IF(ISNUMBER(FI90),FI90,0)+IF(ISNUMBER(FJ90),FJ90,0)+IF(ISNUMBER(FK90),FK90,0)+IF(ISNUMBER(FL90),FL90,0)+IF(ISNUMBER(FM90),FM90,0)+IF(ISNUMBER(FN90),FN90,0)+IF(ISNUMBER(FO90),FO90,0))/(IF(ISNUMBER(FE90),1,0)+IF(ISNUMBER(FF90),1,0)+IF(ISNUMBER(FG90),1,0)+IF(ISNUMBER(FH90),1,0)+IF(ISNUMBER(FI90),1,0)+IF(ISNUMBER(FJ90),1,0)+IF(ISNUMBER(FK90),1,0)+IF(ISNUMBER(FL90),1,0)+IF(ISNUMBER(FM90),1,0)+IF(ISNUMBER(FN90),1,0)+IF(ISNUMBER(FO90),1,0)),4),"")</f>
        <v>9.815</v>
      </c>
      <c r="FQ90" s="300" t="str">
        <f aca="false">IF(OR(Calculator!$E$12&lt;&gt;"YES",Calculator!$B$38&lt;Calculator!$G$12),"—",ROUND((1+SQRT(((50*POWER(80,POWER(COS(PI()*MOD(Calculator!$B$38/Calculator!$F$12,1)),2))-$C90)^2+(1500*ABS(SIN(2*PI()*MOD(Calculator!$B$38/Calculator!$F$12,1)))*IF(MOD(Calculator!$B$38/Calculator!$F$12,1)&lt;0.5,-1,1))^2)/((50*POWER(80,POWER(COS(PI()*MOD(Calculator!$B$38/Calculator!$F$12,1)),2))+$C90)^2+(1500*ABS(SIN(2*PI()*MOD(Calculator!$B$38/Calculator!$F$12,1)))*IF(MOD(Calculator!$B$38/Calculator!$F$12,1)&lt;0.5,-1,1))^2)))/(1-SQRT(((50*POWER(80,POWER(COS(PI()*MOD(Calculator!$B$38/Calculator!$F$12,1)),2))-$C90)^2+(1500*ABS(SIN(2*PI()*MOD(Calculator!$B$38/Calculator!$F$12,1)))*IF(MOD(Calculator!$B$38/Calculator!$F$12,1)&lt;0.5,-1,1))^2)/((50*POWER(80,POWER(COS(PI()*MOD(Calculator!$B$38/Calculator!$F$12,1)),2))+$C90)^2+(1500*ABS(SIN(2*PI()*MOD(Calculator!$B$38/Calculator!$F$12,1)))*IF(MOD(Calculator!$B$38/Calculator!$F$12,1)&lt;0.5,-1,1))^2))),2))</f>
        <v>—</v>
      </c>
      <c r="FR90" s="300" t="str">
        <f aca="false">IF(OR(Calculator!$E$13&lt;&gt;"YES",Calculator!$B$38&lt;Calculator!$G$13),"—",ROUND((1+SQRT(((50*POWER(80,POWER(COS(PI()*MOD(Calculator!$B$38/Calculator!$F$13,1)),2))-$C90)^2+(1500*ABS(SIN(2*PI()*MOD(Calculator!$B$38/Calculator!$F$13,1)))*IF(MOD(Calculator!$B$38/Calculator!$F$13,1)&lt;0.5,-1,1))^2)/((50*POWER(80,POWER(COS(PI()*MOD(Calculator!$B$38/Calculator!$F$13,1)),2))+$C90)^2+(1500*ABS(SIN(2*PI()*MOD(Calculator!$B$38/Calculator!$F$13,1)))*IF(MOD(Calculator!$B$38/Calculator!$F$13,1)&lt;0.5,-1,1))^2)))/(1-SQRT(((50*POWER(80,POWER(COS(PI()*MOD(Calculator!$B$38/Calculator!$F$13,1)),2))-$C90)^2+(1500*ABS(SIN(2*PI()*MOD(Calculator!$B$38/Calculator!$F$13,1)))*IF(MOD(Calculator!$B$38/Calculator!$F$13,1)&lt;0.5,-1,1))^2)/((50*POWER(80,POWER(COS(PI()*MOD(Calculator!$B$38/Calculator!$F$13,1)),2))+$C90)^2+(1500*ABS(SIN(2*PI()*MOD(Calculator!$B$38/Calculator!$F$13,1)))*IF(MOD(Calculator!$B$38/Calculator!$F$13,1)&lt;0.5,-1,1))^2))),2))</f>
        <v>—</v>
      </c>
      <c r="FS90" s="300" t="str">
        <f aca="false">IF(OR(Calculator!$E$14&lt;&gt;"YES",Calculator!$B$38&lt;Calculator!$G$14),"—",ROUND((1+SQRT(((50*POWER(80,POWER(COS(PI()*MOD(Calculator!$B$38/Calculator!$F$14,1)),2))-$C90)^2+(1500*ABS(SIN(2*PI()*MOD(Calculator!$B$38/Calculator!$F$14,1)))*IF(MOD(Calculator!$B$38/Calculator!$F$14,1)&lt;0.5,-1,1))^2)/((50*POWER(80,POWER(COS(PI()*MOD(Calculator!$B$38/Calculator!$F$14,1)),2))+$C90)^2+(1500*ABS(SIN(2*PI()*MOD(Calculator!$B$38/Calculator!$F$14,1)))*IF(MOD(Calculator!$B$38/Calculator!$F$14,1)&lt;0.5,-1,1))^2)))/(1-SQRT(((50*POWER(80,POWER(COS(PI()*MOD(Calculator!$B$38/Calculator!$F$14,1)),2))-$C90)^2+(1500*ABS(SIN(2*PI()*MOD(Calculator!$B$38/Calculator!$F$14,1)))*IF(MOD(Calculator!$B$38/Calculator!$F$14,1)&lt;0.5,-1,1))^2)/((50*POWER(80,POWER(COS(PI()*MOD(Calculator!$B$38/Calculator!$F$14,1)),2))+$C90)^2+(1500*ABS(SIN(2*PI()*MOD(Calculator!$B$38/Calculator!$F$14,1)))*IF(MOD(Calculator!$B$38/Calculator!$F$14,1)&lt;0.5,-1,1))^2))),2))</f>
        <v>—</v>
      </c>
      <c r="FT90" s="300" t="n">
        <f aca="false">IF(OR(Calculator!$E$15&lt;&gt;"YES",Calculator!$B$38&lt;Calculator!$G$15),"—",ROUND((1+SQRT(((50*POWER(80,POWER(COS(PI()*MOD(Calculator!$B$38/Calculator!$F$15,1)),2))-$C90)^2+(1500*ABS(SIN(2*PI()*MOD(Calculator!$B$38/Calculator!$F$15,1)))*IF(MOD(Calculator!$B$38/Calculator!$F$15,1)&lt;0.5,-1,1))^2)/((50*POWER(80,POWER(COS(PI()*MOD(Calculator!$B$38/Calculator!$F$15,1)),2))+$C90)^2+(1500*ABS(SIN(2*PI()*MOD(Calculator!$B$38/Calculator!$F$15,1)))*IF(MOD(Calculator!$B$38/Calculator!$F$15,1)&lt;0.5,-1,1))^2)))/(1-SQRT(((50*POWER(80,POWER(COS(PI()*MOD(Calculator!$B$38/Calculator!$F$15,1)),2))-$C90)^2+(1500*ABS(SIN(2*PI()*MOD(Calculator!$B$38/Calculator!$F$15,1)))*IF(MOD(Calculator!$B$38/Calculator!$F$15,1)&lt;0.5,-1,1))^2)/((50*POWER(80,POWER(COS(PI()*MOD(Calculator!$B$38/Calculator!$F$15,1)),2))+$C90)^2+(1500*ABS(SIN(2*PI()*MOD(Calculator!$B$38/Calculator!$F$15,1)))*IF(MOD(Calculator!$B$38/Calculator!$F$15,1)&lt;0.5,-1,1))^2))),2))</f>
        <v>2.35</v>
      </c>
      <c r="FU90" s="300" t="str">
        <f aca="false">IF(OR(Calculator!$E$16&lt;&gt;"YES",Calculator!$B$38&lt;Calculator!$G$16),"—",ROUND((1+SQRT(((50*POWER(80,POWER(COS(PI()*MOD(Calculator!$B$38/Calculator!$F$16,1)),2))-$C90)^2+(1500*ABS(SIN(2*PI()*MOD(Calculator!$B$38/Calculator!$F$16,1)))*IF(MOD(Calculator!$B$38/Calculator!$F$16,1)&lt;0.5,-1,1))^2)/((50*POWER(80,POWER(COS(PI()*MOD(Calculator!$B$38/Calculator!$F$16,1)),2))+$C90)^2+(1500*ABS(SIN(2*PI()*MOD(Calculator!$B$38/Calculator!$F$16,1)))*IF(MOD(Calculator!$B$38/Calculator!$F$16,1)&lt;0.5,-1,1))^2)))/(1-SQRT(((50*POWER(80,POWER(COS(PI()*MOD(Calculator!$B$38/Calculator!$F$16,1)),2))-$C90)^2+(1500*ABS(SIN(2*PI()*MOD(Calculator!$B$38/Calculator!$F$16,1)))*IF(MOD(Calculator!$B$38/Calculator!$F$16,1)&lt;0.5,-1,1))^2)/((50*POWER(80,POWER(COS(PI()*MOD(Calculator!$B$38/Calculator!$F$16,1)),2))+$C90)^2+(1500*ABS(SIN(2*PI()*MOD(Calculator!$B$38/Calculator!$F$16,1)))*IF(MOD(Calculator!$B$38/Calculator!$F$16,1)&lt;0.5,-1,1))^2))),2))</f>
        <v>—</v>
      </c>
      <c r="FV90" s="300" t="n">
        <f aca="false">IF(OR(Calculator!$E$17&lt;&gt;"YES",Calculator!$B$38&lt;Calculator!$G$17),"—",ROUND((1+SQRT(((50*POWER(80,POWER(COS(PI()*MOD(Calculator!$B$38/Calculator!$F$17,1)),2))-$C90)^2+(1500*ABS(SIN(2*PI()*MOD(Calculator!$B$38/Calculator!$F$17,1)))*IF(MOD(Calculator!$B$38/Calculator!$F$17,1)&lt;0.5,-1,1))^2)/((50*POWER(80,POWER(COS(PI()*MOD(Calculator!$B$38/Calculator!$F$17,1)),2))+$C90)^2+(1500*ABS(SIN(2*PI()*MOD(Calculator!$B$38/Calculator!$F$17,1)))*IF(MOD(Calculator!$B$38/Calculator!$F$17,1)&lt;0.5,-1,1))^2)))/(1-SQRT(((50*POWER(80,POWER(COS(PI()*MOD(Calculator!$B$38/Calculator!$F$17,1)),2))-$C90)^2+(1500*ABS(SIN(2*PI()*MOD(Calculator!$B$38/Calculator!$F$17,1)))*IF(MOD(Calculator!$B$38/Calculator!$F$17,1)&lt;0.5,-1,1))^2)/((50*POWER(80,POWER(COS(PI()*MOD(Calculator!$B$38/Calculator!$F$17,1)),2))+$C90)^2+(1500*ABS(SIN(2*PI()*MOD(Calculator!$B$38/Calculator!$F$17,1)))*IF(MOD(Calculator!$B$38/Calculator!$F$17,1)&lt;0.5,-1,1))^2))),2))</f>
        <v>21.69</v>
      </c>
      <c r="FW90" s="300" t="str">
        <f aca="false">IF(OR(Calculator!$E$18&lt;&gt;"YES",Calculator!$B$38&lt;Calculator!$G$18),"—",ROUND((1+SQRT(((50*POWER(80,POWER(COS(PI()*MOD(Calculator!$B$38/Calculator!$F$18,1)),2))-$C90)^2+(1500*ABS(SIN(2*PI()*MOD(Calculator!$B$38/Calculator!$F$18,1)))*IF(MOD(Calculator!$B$38/Calculator!$F$18,1)&lt;0.5,-1,1))^2)/((50*POWER(80,POWER(COS(PI()*MOD(Calculator!$B$38/Calculator!$F$18,1)),2))+$C90)^2+(1500*ABS(SIN(2*PI()*MOD(Calculator!$B$38/Calculator!$F$18,1)))*IF(MOD(Calculator!$B$38/Calculator!$F$18,1)&lt;0.5,-1,1))^2)))/(1-SQRT(((50*POWER(80,POWER(COS(PI()*MOD(Calculator!$B$38/Calculator!$F$18,1)),2))-$C90)^2+(1500*ABS(SIN(2*PI()*MOD(Calculator!$B$38/Calculator!$F$18,1)))*IF(MOD(Calculator!$B$38/Calculator!$F$18,1)&lt;0.5,-1,1))^2)/((50*POWER(80,POWER(COS(PI()*MOD(Calculator!$B$38/Calculator!$F$18,1)),2))+$C90)^2+(1500*ABS(SIN(2*PI()*MOD(Calculator!$B$38/Calculator!$F$18,1)))*IF(MOD(Calculator!$B$38/Calculator!$F$18,1)&lt;0.5,-1,1))^2))),2))</f>
        <v>—</v>
      </c>
      <c r="FX90" s="300" t="str">
        <f aca="false">IF(OR(Calculator!$E$19&lt;&gt;"YES",Calculator!$B$38&lt;Calculator!$G$19),"—",ROUND((1+SQRT(((50*POWER(80,POWER(COS(PI()*MOD(Calculator!$B$38/Calculator!$F$19,1)),2))-$C90)^2+(1500*ABS(SIN(2*PI()*MOD(Calculator!$B$38/Calculator!$F$19,1)))*IF(MOD(Calculator!$B$38/Calculator!$F$19,1)&lt;0.5,-1,1))^2)/((50*POWER(80,POWER(COS(PI()*MOD(Calculator!$B$38/Calculator!$F$19,1)),2))+$C90)^2+(1500*ABS(SIN(2*PI()*MOD(Calculator!$B$38/Calculator!$F$19,1)))*IF(MOD(Calculator!$B$38/Calculator!$F$19,1)&lt;0.5,-1,1))^2)))/(1-SQRT(((50*POWER(80,POWER(COS(PI()*MOD(Calculator!$B$38/Calculator!$F$19,1)),2))-$C90)^2+(1500*ABS(SIN(2*PI()*MOD(Calculator!$B$38/Calculator!$F$19,1)))*IF(MOD(Calculator!$B$38/Calculator!$F$19,1)&lt;0.5,-1,1))^2)/((50*POWER(80,POWER(COS(PI()*MOD(Calculator!$B$38/Calculator!$F$19,1)),2))+$C90)^2+(1500*ABS(SIN(2*PI()*MOD(Calculator!$B$38/Calculator!$F$19,1)))*IF(MOD(Calculator!$B$38/Calculator!$F$19,1)&lt;0.5,-1,1))^2))),2))</f>
        <v>—</v>
      </c>
      <c r="FY90" s="300" t="str">
        <f aca="false">IF(OR(Calculator!$E$20&lt;&gt;"YES",Calculator!$B$38&lt;Calculator!$G$20),"—",ROUND((1+SQRT(((50*POWER(80,POWER(COS(PI()*MOD(Calculator!$B$38/Calculator!$F$20,1)),2))-$C90)^2+(1500*ABS(SIN(2*PI()*MOD(Calculator!$B$38/Calculator!$F$20,1)))*IF(MOD(Calculator!$B$38/Calculator!$F$20,1)&lt;0.5,-1,1))^2)/((50*POWER(80,POWER(COS(PI()*MOD(Calculator!$B$38/Calculator!$F$20,1)),2))+$C90)^2+(1500*ABS(SIN(2*PI()*MOD(Calculator!$B$38/Calculator!$F$20,1)))*IF(MOD(Calculator!$B$38/Calculator!$F$20,1)&lt;0.5,-1,1))^2)))/(1-SQRT(((50*POWER(80,POWER(COS(PI()*MOD(Calculator!$B$38/Calculator!$F$20,1)),2))-$C90)^2+(1500*ABS(SIN(2*PI()*MOD(Calculator!$B$38/Calculator!$F$20,1)))*IF(MOD(Calculator!$B$38/Calculator!$F$20,1)&lt;0.5,-1,1))^2)/((50*POWER(80,POWER(COS(PI()*MOD(Calculator!$B$38/Calculator!$F$20,1)),2))+$C90)^2+(1500*ABS(SIN(2*PI()*MOD(Calculator!$B$38/Calculator!$F$20,1)))*IF(MOD(Calculator!$B$38/Calculator!$F$20,1)&lt;0.5,-1,1))^2))),2))</f>
        <v>—</v>
      </c>
      <c r="FZ90" s="300" t="str">
        <f aca="false">IF(OR(Calculator!$E$21&lt;&gt;"YES",Calculator!$B$38&lt;Calculator!$G$21),"—",ROUND((1+SQRT(((50*POWER(80,POWER(COS(PI()*MOD(Calculator!$B$38/Calculator!$F$21,1)),2))-$C90)^2+(1500*ABS(SIN(2*PI()*MOD(Calculator!$B$38/Calculator!$F$21,1)))*IF(MOD(Calculator!$B$38/Calculator!$F$21,1)&lt;0.5,-1,1))^2)/((50*POWER(80,POWER(COS(PI()*MOD(Calculator!$B$38/Calculator!$F$21,1)),2))+$C90)^2+(1500*ABS(SIN(2*PI()*MOD(Calculator!$B$38/Calculator!$F$21,1)))*IF(MOD(Calculator!$B$38/Calculator!$F$21,1)&lt;0.5,-1,1))^2)))/(1-SQRT(((50*POWER(80,POWER(COS(PI()*MOD(Calculator!$B$38/Calculator!$F$21,1)),2))-$C90)^2+(1500*ABS(SIN(2*PI()*MOD(Calculator!$B$38/Calculator!$F$21,1)))*IF(MOD(Calculator!$B$38/Calculator!$F$21,1)&lt;0.5,-1,1))^2)/((50*POWER(80,POWER(COS(PI()*MOD(Calculator!$B$38/Calculator!$F$21,1)),2))+$C90)^2+(1500*ABS(SIN(2*PI()*MOD(Calculator!$B$38/Calculator!$F$21,1)))*IF(MOD(Calculator!$B$38/Calculator!$F$21,1)&lt;0.5,-1,1))^2))),2))</f>
        <v>—</v>
      </c>
      <c r="GA90" s="300" t="str">
        <f aca="false">IF(OR(Calculator!$E$22&lt;&gt;"YES",Calculator!$B$38&lt;Calculator!$G$22),"—",ROUND((1+SQRT(((50*POWER(80,POWER(COS(PI()*MOD(Calculator!$B$38/Calculator!$F$22,1)),2))-$C90)^2+(1500*ABS(SIN(2*PI()*MOD(Calculator!$B$38/Calculator!$F$22,1)))*IF(MOD(Calculator!$B$38/Calculator!$F$22,1)&lt;0.5,-1,1))^2)/((50*POWER(80,POWER(COS(PI()*MOD(Calculator!$B$38/Calculator!$F$22,1)),2))+$C90)^2+(1500*ABS(SIN(2*PI()*MOD(Calculator!$B$38/Calculator!$F$22,1)))*IF(MOD(Calculator!$B$38/Calculator!$F$22,1)&lt;0.5,-1,1))^2)))/(1-SQRT(((50*POWER(80,POWER(COS(PI()*MOD(Calculator!$B$38/Calculator!$F$22,1)),2))-$C90)^2+(1500*ABS(SIN(2*PI()*MOD(Calculator!$B$38/Calculator!$F$22,1)))*IF(MOD(Calculator!$B$38/Calculator!$F$22,1)&lt;0.5,-1,1))^2)/((50*POWER(80,POWER(COS(PI()*MOD(Calculator!$B$38/Calculator!$F$22,1)),2))+$C90)^2+(1500*ABS(SIN(2*PI()*MOD(Calculator!$B$38/Calculator!$F$22,1)))*IF(MOD(Calculator!$B$38/Calculator!$F$22,1)&lt;0.5,-1,1))^2))),2))</f>
        <v>—</v>
      </c>
      <c r="GB90" s="295" t="n">
        <f aca="false">IFERROR(ROUND((IF(ISNUMBER(FQ90),FQ90,0)+IF(ISNUMBER(FR90),FR90,0)+IF(ISNUMBER(FS90),FS90,0)+IF(ISNUMBER(FT90),FT90,0)+IF(ISNUMBER(FU90),FU90,0)+IF(ISNUMBER(FV90),FV90,0)+IF(ISNUMBER(FW90),FW90,0)+IF(ISNUMBER(FX90),FX90,0)+IF(ISNUMBER(FY90),FY90,0)+IF(ISNUMBER(FZ90),FZ90,0)+IF(ISNUMBER(GA90),GA90,0))/(IF(ISNUMBER(FQ90),1,0)+IF(ISNUMBER(FR90),1,0)+IF(ISNUMBER(FS90),1,0)+IF(ISNUMBER(FT90),1,0)+IF(ISNUMBER(FU90),1,0)+IF(ISNUMBER(FV90),1,0)+IF(ISNUMBER(FW90),1,0)+IF(ISNUMBER(FX90),1,0)+IF(ISNUMBER(FY90),1,0)+IF(ISNUMBER(FZ90),1,0)+IF(ISNUMBER(GA90),1,0)),4),"")</f>
        <v>12.02</v>
      </c>
      <c r="GD90" s="253" t="str">
        <f aca="false">IF(OR(Calculator!$E$12&lt;&gt;"YES",Calculator!$B$34&lt;Calculator!$G$12),"—",ROUND((1+SQRT(((50*POWER(80,POWER(COS(PI()*MOD(Calculator!$B$34/Calculator!$F$12,1)),2))+MIN(500,MAX(30,100*EXP(-0.3*'VSWR Calculator'!$C$24)*(1+3*ABS(MOD('VSWR Calculator'!$C$23/Calculator!$F$12/2,1)-0.5))))/'VSWR Calculator'!$C$25)-$C90)^2+(1500*ABS(SIN(2*PI()*MOD(Calculator!$B$34/Calculator!$F$12,1)))*IF(MOD(Calculator!$B$34/Calculator!$F$12,1)&lt;0.5,-1,1))^2)/SQRT(((50*POWER(80,POWER(COS(PI()*MOD(Calculator!$B$34/Calculator!$F$12,1)),2))+MIN(500,MAX(30,100*EXP(-0.3*'VSWR Calculator'!$C$24)*(1+3*ABS(MOD('VSWR Calculator'!$C$23/Calculator!$F$12/2,1)-0.5))))/'VSWR Calculator'!$C$25)+$C90)^2+(1500*ABS(SIN(2*PI()*MOD(Calculator!$B$34/Calculator!$F$12,1)))*IF(MOD(Calculator!$B$34/Calculator!$F$12,1)&lt;0.5,-1,1))^2))/(1-SQRT(((50*POWER(80,POWER(COS(PI()*MOD(Calculator!$B$34/Calculator!$F$12,1)),2))+MIN(500,MAX(30,100*EXP(-0.3*'VSWR Calculator'!$C$24)*(1+3*ABS(MOD('VSWR Calculator'!$C$23/Calculator!$F$12/2,1)-0.5))))/'VSWR Calculator'!$C$25)-$C90)^2+(1500*ABS(SIN(2*PI()*MOD(Calculator!$B$34/Calculator!$F$12,1)))*IF(MOD(Calculator!$B$34/Calculator!$F$12,1)&lt;0.5,-1,1))^2)/SQRT(((50*POWER(80,POWER(COS(PI()*MOD(Calculator!$B$34/Calculator!$F$12,1)),2))+MIN(500,MAX(30,100*EXP(-0.3*'VSWR Calculator'!$C$24)*(1+3*ABS(MOD('VSWR Calculator'!$C$23/Calculator!$F$12/2,1)-0.5))))/'VSWR Calculator'!$C$25)+$C90)^2+(1500*ABS(SIN(2*PI()*MOD(Calculator!$B$34/Calculator!$F$12,1)))*IF(MOD(Calculator!$B$34/Calculator!$F$12,1)&lt;0.5,-1,1))^2)),2))</f>
        <v>—</v>
      </c>
      <c r="GE90" s="253" t="str">
        <f aca="false">IF(OR(Calculator!$E$13&lt;&gt;"YES",Calculator!$B$34&lt;Calculator!$G$13),"—",ROUND((1+SQRT(((50*POWER(80,POWER(COS(PI()*MOD(Calculator!$B$34/Calculator!$F$13,1)),2))+MIN(500,MAX(30,100*EXP(-0.3*'VSWR Calculator'!$C$24)*(1+3*ABS(MOD('VSWR Calculator'!$C$23/Calculator!$F$13/2,1)-0.5))))/'VSWR Calculator'!$C$25)-$C90)^2+(1500*ABS(SIN(2*PI()*MOD(Calculator!$B$34/Calculator!$F$13,1)))*IF(MOD(Calculator!$B$34/Calculator!$F$13,1)&lt;0.5,-1,1))^2)/SQRT(((50*POWER(80,POWER(COS(PI()*MOD(Calculator!$B$34/Calculator!$F$13,1)),2))+MIN(500,MAX(30,100*EXP(-0.3*'VSWR Calculator'!$C$24)*(1+3*ABS(MOD('VSWR Calculator'!$C$23/Calculator!$F$13/2,1)-0.5))))/'VSWR Calculator'!$C$25)+$C90)^2+(1500*ABS(SIN(2*PI()*MOD(Calculator!$B$34/Calculator!$F$13,1)))*IF(MOD(Calculator!$B$34/Calculator!$F$13,1)&lt;0.5,-1,1))^2))/(1-SQRT(((50*POWER(80,POWER(COS(PI()*MOD(Calculator!$B$34/Calculator!$F$13,1)),2))+MIN(500,MAX(30,100*EXP(-0.3*'VSWR Calculator'!$C$24)*(1+3*ABS(MOD('VSWR Calculator'!$C$23/Calculator!$F$13/2,1)-0.5))))/'VSWR Calculator'!$C$25)-$C90)^2+(1500*ABS(SIN(2*PI()*MOD(Calculator!$B$34/Calculator!$F$13,1)))*IF(MOD(Calculator!$B$34/Calculator!$F$13,1)&lt;0.5,-1,1))^2)/SQRT(((50*POWER(80,POWER(COS(PI()*MOD(Calculator!$B$34/Calculator!$F$13,1)),2))+MIN(500,MAX(30,100*EXP(-0.3*'VSWR Calculator'!$C$24)*(1+3*ABS(MOD('VSWR Calculator'!$C$23/Calculator!$F$13/2,1)-0.5))))/'VSWR Calculator'!$C$25)+$C90)^2+(1500*ABS(SIN(2*PI()*MOD(Calculator!$B$34/Calculator!$F$13,1)))*IF(MOD(Calculator!$B$34/Calculator!$F$13,1)&lt;0.5,-1,1))^2)),2))</f>
        <v>—</v>
      </c>
      <c r="GF90" s="253" t="str">
        <f aca="false">IF(OR(Calculator!$E$14&lt;&gt;"YES",Calculator!$B$34&lt;Calculator!$G$14),"—",ROUND((1+SQRT(((50*POWER(80,POWER(COS(PI()*MOD(Calculator!$B$34/Calculator!$F$14,1)),2))+MIN(500,MAX(30,100*EXP(-0.3*'VSWR Calculator'!$C$24)*(1+3*ABS(MOD('VSWR Calculator'!$C$23/Calculator!$F$14/2,1)-0.5))))/'VSWR Calculator'!$C$25)-$C90)^2+(1500*ABS(SIN(2*PI()*MOD(Calculator!$B$34/Calculator!$F$14,1)))*IF(MOD(Calculator!$B$34/Calculator!$F$14,1)&lt;0.5,-1,1))^2)/SQRT(((50*POWER(80,POWER(COS(PI()*MOD(Calculator!$B$34/Calculator!$F$14,1)),2))+MIN(500,MAX(30,100*EXP(-0.3*'VSWR Calculator'!$C$24)*(1+3*ABS(MOD('VSWR Calculator'!$C$23/Calculator!$F$14/2,1)-0.5))))/'VSWR Calculator'!$C$25)+$C90)^2+(1500*ABS(SIN(2*PI()*MOD(Calculator!$B$34/Calculator!$F$14,1)))*IF(MOD(Calculator!$B$34/Calculator!$F$14,1)&lt;0.5,-1,1))^2))/(1-SQRT(((50*POWER(80,POWER(COS(PI()*MOD(Calculator!$B$34/Calculator!$F$14,1)),2))+MIN(500,MAX(30,100*EXP(-0.3*'VSWR Calculator'!$C$24)*(1+3*ABS(MOD('VSWR Calculator'!$C$23/Calculator!$F$14/2,1)-0.5))))/'VSWR Calculator'!$C$25)-$C90)^2+(1500*ABS(SIN(2*PI()*MOD(Calculator!$B$34/Calculator!$F$14,1)))*IF(MOD(Calculator!$B$34/Calculator!$F$14,1)&lt;0.5,-1,1))^2)/SQRT(((50*POWER(80,POWER(COS(PI()*MOD(Calculator!$B$34/Calculator!$F$14,1)),2))+MIN(500,MAX(30,100*EXP(-0.3*'VSWR Calculator'!$C$24)*(1+3*ABS(MOD('VSWR Calculator'!$C$23/Calculator!$F$14/2,1)-0.5))))/'VSWR Calculator'!$C$25)+$C90)^2+(1500*ABS(SIN(2*PI()*MOD(Calculator!$B$34/Calculator!$F$14,1)))*IF(MOD(Calculator!$B$34/Calculator!$F$14,1)&lt;0.5,-1,1))^2)),2))</f>
        <v>—</v>
      </c>
      <c r="GG90" s="253" t="n">
        <f aca="false">IF(OR(Calculator!$E$15&lt;&gt;"YES",Calculator!$B$34&lt;Calculator!$G$15),"—",ROUND((1+SQRT(((50*POWER(80,POWER(COS(PI()*MOD(Calculator!$B$34/Calculator!$F$15,1)),2))+MIN(500,MAX(30,100*EXP(-0.3*'VSWR Calculator'!$C$24)*(1+3*ABS(MOD('VSWR Calculator'!$C$23/Calculator!$F$15/2,1)-0.5))))/'VSWR Calculator'!$C$25)-$C90)^2+(1500*ABS(SIN(2*PI()*MOD(Calculator!$B$34/Calculator!$F$15,1)))*IF(MOD(Calculator!$B$34/Calculator!$F$15,1)&lt;0.5,-1,1))^2)/SQRT(((50*POWER(80,POWER(COS(PI()*MOD(Calculator!$B$34/Calculator!$F$15,1)),2))+MIN(500,MAX(30,100*EXP(-0.3*'VSWR Calculator'!$C$24)*(1+3*ABS(MOD('VSWR Calculator'!$C$23/Calculator!$F$15/2,1)-0.5))))/'VSWR Calculator'!$C$25)+$C90)^2+(1500*ABS(SIN(2*PI()*MOD(Calculator!$B$34/Calculator!$F$15,1)))*IF(MOD(Calculator!$B$34/Calculator!$F$15,1)&lt;0.5,-1,1))^2))/(1-SQRT(((50*POWER(80,POWER(COS(PI()*MOD(Calculator!$B$34/Calculator!$F$15,1)),2))+MIN(500,MAX(30,100*EXP(-0.3*'VSWR Calculator'!$C$24)*(1+3*ABS(MOD('VSWR Calculator'!$C$23/Calculator!$F$15/2,1)-0.5))))/'VSWR Calculator'!$C$25)-$C90)^2+(1500*ABS(SIN(2*PI()*MOD(Calculator!$B$34/Calculator!$F$15,1)))*IF(MOD(Calculator!$B$34/Calculator!$F$15,1)&lt;0.5,-1,1))^2)/SQRT(((50*POWER(80,POWER(COS(PI()*MOD(Calculator!$B$34/Calculator!$F$15,1)),2))+MIN(500,MAX(30,100*EXP(-0.3*'VSWR Calculator'!$C$24)*(1+3*ABS(MOD('VSWR Calculator'!$C$23/Calculator!$F$15/2,1)-0.5))))/'VSWR Calculator'!$C$25)+$C90)^2+(1500*ABS(SIN(2*PI()*MOD(Calculator!$B$34/Calculator!$F$15,1)))*IF(MOD(Calculator!$B$34/Calculator!$F$15,1)&lt;0.5,-1,1))^2)),2))</f>
        <v>19.43</v>
      </c>
      <c r="GH90" s="253" t="str">
        <f aca="false">IF(OR(Calculator!$E$16&lt;&gt;"YES",Calculator!$B$34&lt;Calculator!$G$16),"—",ROUND((1+SQRT(((50*POWER(80,POWER(COS(PI()*MOD(Calculator!$B$34/Calculator!$F$16,1)),2))+MIN(500,MAX(30,100*EXP(-0.3*'VSWR Calculator'!$C$24)*(1+3*ABS(MOD('VSWR Calculator'!$C$23/Calculator!$F$16/2,1)-0.5))))/'VSWR Calculator'!$C$25)-$C90)^2+(1500*ABS(SIN(2*PI()*MOD(Calculator!$B$34/Calculator!$F$16,1)))*IF(MOD(Calculator!$B$34/Calculator!$F$16,1)&lt;0.5,-1,1))^2)/SQRT(((50*POWER(80,POWER(COS(PI()*MOD(Calculator!$B$34/Calculator!$F$16,1)),2))+MIN(500,MAX(30,100*EXP(-0.3*'VSWR Calculator'!$C$24)*(1+3*ABS(MOD('VSWR Calculator'!$C$23/Calculator!$F$16/2,1)-0.5))))/'VSWR Calculator'!$C$25)+$C90)^2+(1500*ABS(SIN(2*PI()*MOD(Calculator!$B$34/Calculator!$F$16,1)))*IF(MOD(Calculator!$B$34/Calculator!$F$16,1)&lt;0.5,-1,1))^2))/(1-SQRT(((50*POWER(80,POWER(COS(PI()*MOD(Calculator!$B$34/Calculator!$F$16,1)),2))+MIN(500,MAX(30,100*EXP(-0.3*'VSWR Calculator'!$C$24)*(1+3*ABS(MOD('VSWR Calculator'!$C$23/Calculator!$F$16/2,1)-0.5))))/'VSWR Calculator'!$C$25)-$C90)^2+(1500*ABS(SIN(2*PI()*MOD(Calculator!$B$34/Calculator!$F$16,1)))*IF(MOD(Calculator!$B$34/Calculator!$F$16,1)&lt;0.5,-1,1))^2)/SQRT(((50*POWER(80,POWER(COS(PI()*MOD(Calculator!$B$34/Calculator!$F$16,1)),2))+MIN(500,MAX(30,100*EXP(-0.3*'VSWR Calculator'!$C$24)*(1+3*ABS(MOD('VSWR Calculator'!$C$23/Calculator!$F$16/2,1)-0.5))))/'VSWR Calculator'!$C$25)+$C90)^2+(1500*ABS(SIN(2*PI()*MOD(Calculator!$B$34/Calculator!$F$16,1)))*IF(MOD(Calculator!$B$34/Calculator!$F$16,1)&lt;0.5,-1,1))^2)),2))</f>
        <v>—</v>
      </c>
      <c r="GI90" s="253" t="n">
        <f aca="false">IF(OR(Calculator!$E$17&lt;&gt;"YES",Calculator!$B$34&lt;Calculator!$G$17),"—",ROUND((1+SQRT(((50*POWER(80,POWER(COS(PI()*MOD(Calculator!$B$34/Calculator!$F$17,1)),2))+MIN(500,MAX(30,100*EXP(-0.3*'VSWR Calculator'!$C$24)*(1+3*ABS(MOD('VSWR Calculator'!$C$23/Calculator!$F$17/2,1)-0.5))))/'VSWR Calculator'!$C$25)-$C90)^2+(1500*ABS(SIN(2*PI()*MOD(Calculator!$B$34/Calculator!$F$17,1)))*IF(MOD(Calculator!$B$34/Calculator!$F$17,1)&lt;0.5,-1,1))^2)/SQRT(((50*POWER(80,POWER(COS(PI()*MOD(Calculator!$B$34/Calculator!$F$17,1)),2))+MIN(500,MAX(30,100*EXP(-0.3*'VSWR Calculator'!$C$24)*(1+3*ABS(MOD('VSWR Calculator'!$C$23/Calculator!$F$17/2,1)-0.5))))/'VSWR Calculator'!$C$25)+$C90)^2+(1500*ABS(SIN(2*PI()*MOD(Calculator!$B$34/Calculator!$F$17,1)))*IF(MOD(Calculator!$B$34/Calculator!$F$17,1)&lt;0.5,-1,1))^2))/(1-SQRT(((50*POWER(80,POWER(COS(PI()*MOD(Calculator!$B$34/Calculator!$F$17,1)),2))+MIN(500,MAX(30,100*EXP(-0.3*'VSWR Calculator'!$C$24)*(1+3*ABS(MOD('VSWR Calculator'!$C$23/Calculator!$F$17/2,1)-0.5))))/'VSWR Calculator'!$C$25)-$C90)^2+(1500*ABS(SIN(2*PI()*MOD(Calculator!$B$34/Calculator!$F$17,1)))*IF(MOD(Calculator!$B$34/Calculator!$F$17,1)&lt;0.5,-1,1))^2)/SQRT(((50*POWER(80,POWER(COS(PI()*MOD(Calculator!$B$34/Calculator!$F$17,1)),2))+MIN(500,MAX(30,100*EXP(-0.3*'VSWR Calculator'!$C$24)*(1+3*ABS(MOD('VSWR Calculator'!$C$23/Calculator!$F$17/2,1)-0.5))))/'VSWR Calculator'!$C$25)+$C90)^2+(1500*ABS(SIN(2*PI()*MOD(Calculator!$B$34/Calculator!$F$17,1)))*IF(MOD(Calculator!$B$34/Calculator!$F$17,1)&lt;0.5,-1,1))^2)),2))</f>
        <v>14.19</v>
      </c>
      <c r="GJ90" s="253" t="str">
        <f aca="false">IF(OR(Calculator!$E$18&lt;&gt;"YES",Calculator!$B$34&lt;Calculator!$G$18),"—",ROUND((1+SQRT(((50*POWER(80,POWER(COS(PI()*MOD(Calculator!$B$34/Calculator!$F$18,1)),2))+MIN(500,MAX(30,100*EXP(-0.3*'VSWR Calculator'!$C$24)*(1+3*ABS(MOD('VSWR Calculator'!$C$23/Calculator!$F$18/2,1)-0.5))))/'VSWR Calculator'!$C$25)-$C90)^2+(1500*ABS(SIN(2*PI()*MOD(Calculator!$B$34/Calculator!$F$18,1)))*IF(MOD(Calculator!$B$34/Calculator!$F$18,1)&lt;0.5,-1,1))^2)/SQRT(((50*POWER(80,POWER(COS(PI()*MOD(Calculator!$B$34/Calculator!$F$18,1)),2))+MIN(500,MAX(30,100*EXP(-0.3*'VSWR Calculator'!$C$24)*(1+3*ABS(MOD('VSWR Calculator'!$C$23/Calculator!$F$18/2,1)-0.5))))/'VSWR Calculator'!$C$25)+$C90)^2+(1500*ABS(SIN(2*PI()*MOD(Calculator!$B$34/Calculator!$F$18,1)))*IF(MOD(Calculator!$B$34/Calculator!$F$18,1)&lt;0.5,-1,1))^2))/(1-SQRT(((50*POWER(80,POWER(COS(PI()*MOD(Calculator!$B$34/Calculator!$F$18,1)),2))+MIN(500,MAX(30,100*EXP(-0.3*'VSWR Calculator'!$C$24)*(1+3*ABS(MOD('VSWR Calculator'!$C$23/Calculator!$F$18/2,1)-0.5))))/'VSWR Calculator'!$C$25)-$C90)^2+(1500*ABS(SIN(2*PI()*MOD(Calculator!$B$34/Calculator!$F$18,1)))*IF(MOD(Calculator!$B$34/Calculator!$F$18,1)&lt;0.5,-1,1))^2)/SQRT(((50*POWER(80,POWER(COS(PI()*MOD(Calculator!$B$34/Calculator!$F$18,1)),2))+MIN(500,MAX(30,100*EXP(-0.3*'VSWR Calculator'!$C$24)*(1+3*ABS(MOD('VSWR Calculator'!$C$23/Calculator!$F$18/2,1)-0.5))))/'VSWR Calculator'!$C$25)+$C90)^2+(1500*ABS(SIN(2*PI()*MOD(Calculator!$B$34/Calculator!$F$18,1)))*IF(MOD(Calculator!$B$34/Calculator!$F$18,1)&lt;0.5,-1,1))^2)),2))</f>
        <v>—</v>
      </c>
      <c r="GK90" s="253" t="str">
        <f aca="false">IF(OR(Calculator!$E$19&lt;&gt;"YES",Calculator!$B$34&lt;Calculator!$G$19),"—",ROUND((1+SQRT(((50*POWER(80,POWER(COS(PI()*MOD(Calculator!$B$34/Calculator!$F$19,1)),2))+MIN(500,MAX(30,100*EXP(-0.3*'VSWR Calculator'!$C$24)*(1+3*ABS(MOD('VSWR Calculator'!$C$23/Calculator!$F$19/2,1)-0.5))))/'VSWR Calculator'!$C$25)-$C90)^2+(1500*ABS(SIN(2*PI()*MOD(Calculator!$B$34/Calculator!$F$19,1)))*IF(MOD(Calculator!$B$34/Calculator!$F$19,1)&lt;0.5,-1,1))^2)/SQRT(((50*POWER(80,POWER(COS(PI()*MOD(Calculator!$B$34/Calculator!$F$19,1)),2))+MIN(500,MAX(30,100*EXP(-0.3*'VSWR Calculator'!$C$24)*(1+3*ABS(MOD('VSWR Calculator'!$C$23/Calculator!$F$19/2,1)-0.5))))/'VSWR Calculator'!$C$25)+$C90)^2+(1500*ABS(SIN(2*PI()*MOD(Calculator!$B$34/Calculator!$F$19,1)))*IF(MOD(Calculator!$B$34/Calculator!$F$19,1)&lt;0.5,-1,1))^2))/(1-SQRT(((50*POWER(80,POWER(COS(PI()*MOD(Calculator!$B$34/Calculator!$F$19,1)),2))+MIN(500,MAX(30,100*EXP(-0.3*'VSWR Calculator'!$C$24)*(1+3*ABS(MOD('VSWR Calculator'!$C$23/Calculator!$F$19/2,1)-0.5))))/'VSWR Calculator'!$C$25)-$C90)^2+(1500*ABS(SIN(2*PI()*MOD(Calculator!$B$34/Calculator!$F$19,1)))*IF(MOD(Calculator!$B$34/Calculator!$F$19,1)&lt;0.5,-1,1))^2)/SQRT(((50*POWER(80,POWER(COS(PI()*MOD(Calculator!$B$34/Calculator!$F$19,1)),2))+MIN(500,MAX(30,100*EXP(-0.3*'VSWR Calculator'!$C$24)*(1+3*ABS(MOD('VSWR Calculator'!$C$23/Calculator!$F$19/2,1)-0.5))))/'VSWR Calculator'!$C$25)+$C90)^2+(1500*ABS(SIN(2*PI()*MOD(Calculator!$B$34/Calculator!$F$19,1)))*IF(MOD(Calculator!$B$34/Calculator!$F$19,1)&lt;0.5,-1,1))^2)),2))</f>
        <v>—</v>
      </c>
      <c r="GL90" s="253" t="str">
        <f aca="false">IF(OR(Calculator!$E$20&lt;&gt;"YES",Calculator!$B$34&lt;Calculator!$G$20),"—",ROUND((1+SQRT(((50*POWER(80,POWER(COS(PI()*MOD(Calculator!$B$34/Calculator!$F$20,1)),2))+MIN(500,MAX(30,100*EXP(-0.3*'VSWR Calculator'!$C$24)*(1+3*ABS(MOD('VSWR Calculator'!$C$23/Calculator!$F$20/2,1)-0.5))))/'VSWR Calculator'!$C$25)-$C90)^2+(1500*ABS(SIN(2*PI()*MOD(Calculator!$B$34/Calculator!$F$20,1)))*IF(MOD(Calculator!$B$34/Calculator!$F$20,1)&lt;0.5,-1,1))^2)/SQRT(((50*POWER(80,POWER(COS(PI()*MOD(Calculator!$B$34/Calculator!$F$20,1)),2))+MIN(500,MAX(30,100*EXP(-0.3*'VSWR Calculator'!$C$24)*(1+3*ABS(MOD('VSWR Calculator'!$C$23/Calculator!$F$20/2,1)-0.5))))/'VSWR Calculator'!$C$25)+$C90)^2+(1500*ABS(SIN(2*PI()*MOD(Calculator!$B$34/Calculator!$F$20,1)))*IF(MOD(Calculator!$B$34/Calculator!$F$20,1)&lt;0.5,-1,1))^2))/(1-SQRT(((50*POWER(80,POWER(COS(PI()*MOD(Calculator!$B$34/Calculator!$F$20,1)),2))+MIN(500,MAX(30,100*EXP(-0.3*'VSWR Calculator'!$C$24)*(1+3*ABS(MOD('VSWR Calculator'!$C$23/Calculator!$F$20/2,1)-0.5))))/'VSWR Calculator'!$C$25)-$C90)^2+(1500*ABS(SIN(2*PI()*MOD(Calculator!$B$34/Calculator!$F$20,1)))*IF(MOD(Calculator!$B$34/Calculator!$F$20,1)&lt;0.5,-1,1))^2)/SQRT(((50*POWER(80,POWER(COS(PI()*MOD(Calculator!$B$34/Calculator!$F$20,1)),2))+MIN(500,MAX(30,100*EXP(-0.3*'VSWR Calculator'!$C$24)*(1+3*ABS(MOD('VSWR Calculator'!$C$23/Calculator!$F$20/2,1)-0.5))))/'VSWR Calculator'!$C$25)+$C90)^2+(1500*ABS(SIN(2*PI()*MOD(Calculator!$B$34/Calculator!$F$20,1)))*IF(MOD(Calculator!$B$34/Calculator!$F$20,1)&lt;0.5,-1,1))^2)),2))</f>
        <v>—</v>
      </c>
      <c r="GM90" s="253" t="str">
        <f aca="false">IF(OR(Calculator!$E$21&lt;&gt;"YES",Calculator!$B$34&lt;Calculator!$G$21),"—",ROUND((1+SQRT(((50*POWER(80,POWER(COS(PI()*MOD(Calculator!$B$34/Calculator!$F$21,1)),2))+MIN(500,MAX(30,100*EXP(-0.3*'VSWR Calculator'!$C$24)*(1+3*ABS(MOD('VSWR Calculator'!$C$23/Calculator!$F$21/2,1)-0.5))))/'VSWR Calculator'!$C$25)-$C90)^2+(1500*ABS(SIN(2*PI()*MOD(Calculator!$B$34/Calculator!$F$21,1)))*IF(MOD(Calculator!$B$34/Calculator!$F$21,1)&lt;0.5,-1,1))^2)/SQRT(((50*POWER(80,POWER(COS(PI()*MOD(Calculator!$B$34/Calculator!$F$21,1)),2))+MIN(500,MAX(30,100*EXP(-0.3*'VSWR Calculator'!$C$24)*(1+3*ABS(MOD('VSWR Calculator'!$C$23/Calculator!$F$21/2,1)-0.5))))/'VSWR Calculator'!$C$25)+$C90)^2+(1500*ABS(SIN(2*PI()*MOD(Calculator!$B$34/Calculator!$F$21,1)))*IF(MOD(Calculator!$B$34/Calculator!$F$21,1)&lt;0.5,-1,1))^2))/(1-SQRT(((50*POWER(80,POWER(COS(PI()*MOD(Calculator!$B$34/Calculator!$F$21,1)),2))+MIN(500,MAX(30,100*EXP(-0.3*'VSWR Calculator'!$C$24)*(1+3*ABS(MOD('VSWR Calculator'!$C$23/Calculator!$F$21/2,1)-0.5))))/'VSWR Calculator'!$C$25)-$C90)^2+(1500*ABS(SIN(2*PI()*MOD(Calculator!$B$34/Calculator!$F$21,1)))*IF(MOD(Calculator!$B$34/Calculator!$F$21,1)&lt;0.5,-1,1))^2)/SQRT(((50*POWER(80,POWER(COS(PI()*MOD(Calculator!$B$34/Calculator!$F$21,1)),2))+MIN(500,MAX(30,100*EXP(-0.3*'VSWR Calculator'!$C$24)*(1+3*ABS(MOD('VSWR Calculator'!$C$23/Calculator!$F$21/2,1)-0.5))))/'VSWR Calculator'!$C$25)+$C90)^2+(1500*ABS(SIN(2*PI()*MOD(Calculator!$B$34/Calculator!$F$21,1)))*IF(MOD(Calculator!$B$34/Calculator!$F$21,1)&lt;0.5,-1,1))^2)),2))</f>
        <v>—</v>
      </c>
      <c r="GN90" s="253" t="str">
        <f aca="false">IF(OR(Calculator!$E$22&lt;&gt;"YES",Calculator!$B$34&lt;Calculator!$G$22),"—",ROUND((1+SQRT(((50*POWER(80,POWER(COS(PI()*MOD(Calculator!$B$34/Calculator!$F$22,1)),2))+MIN(500,MAX(30,100*EXP(-0.3*'VSWR Calculator'!$C$24)*(1+3*ABS(MOD('VSWR Calculator'!$C$23/Calculator!$F$22/2,1)-0.5))))/'VSWR Calculator'!$C$25)-$C90)^2+(1500*ABS(SIN(2*PI()*MOD(Calculator!$B$34/Calculator!$F$22,1)))*IF(MOD(Calculator!$B$34/Calculator!$F$22,1)&lt;0.5,-1,1))^2)/SQRT(((50*POWER(80,POWER(COS(PI()*MOD(Calculator!$B$34/Calculator!$F$22,1)),2))+MIN(500,MAX(30,100*EXP(-0.3*'VSWR Calculator'!$C$24)*(1+3*ABS(MOD('VSWR Calculator'!$C$23/Calculator!$F$22/2,1)-0.5))))/'VSWR Calculator'!$C$25)+$C90)^2+(1500*ABS(SIN(2*PI()*MOD(Calculator!$B$34/Calculator!$F$22,1)))*IF(MOD(Calculator!$B$34/Calculator!$F$22,1)&lt;0.5,-1,1))^2))/(1-SQRT(((50*POWER(80,POWER(COS(PI()*MOD(Calculator!$B$34/Calculator!$F$22,1)),2))+MIN(500,MAX(30,100*EXP(-0.3*'VSWR Calculator'!$C$24)*(1+3*ABS(MOD('VSWR Calculator'!$C$23/Calculator!$F$22/2,1)-0.5))))/'VSWR Calculator'!$C$25)-$C90)^2+(1500*ABS(SIN(2*PI()*MOD(Calculator!$B$34/Calculator!$F$22,1)))*IF(MOD(Calculator!$B$34/Calculator!$F$22,1)&lt;0.5,-1,1))^2)/SQRT(((50*POWER(80,POWER(COS(PI()*MOD(Calculator!$B$34/Calculator!$F$22,1)),2))+MIN(500,MAX(30,100*EXP(-0.3*'VSWR Calculator'!$C$24)*(1+3*ABS(MOD('VSWR Calculator'!$C$23/Calculator!$F$22/2,1)-0.5))))/'VSWR Calculator'!$C$25)+$C90)^2+(1500*ABS(SIN(2*PI()*MOD(Calculator!$B$34/Calculator!$F$22,1)))*IF(MOD(Calculator!$B$34/Calculator!$F$22,1)&lt;0.5,-1,1))^2)),2))</f>
        <v>—</v>
      </c>
      <c r="GO90" s="253" t="n">
        <f aca="false">IFERROR(ROUND((IF(ISNUMBER(GD90),GD90,0)+IF(ISNUMBER(GE90),GE90,0)+IF(ISNUMBER(GF90),GF90,0)+IF(ISNUMBER(GG90),GG90,0)+IF(ISNUMBER(GH90),GH90,0)+IF(ISNUMBER(GI90),GI90,0)+IF(ISNUMBER(GJ90),GJ90,0)+IF(ISNUMBER(GK90),GK90,0)+IF(ISNUMBER(GL90),GL90,0)+IF(ISNUMBER(GM90),GM90,0)+IF(ISNUMBER(GN90),GN90,0))/(IF(ISNUMBER(GD90),1,0)+IF(ISNUMBER(GE90),1,0)+IF(ISNUMBER(GF90),1,0)+IF(ISNUMBER(GG90),1,0)+IF(ISNUMBER(GH90),1,0)+IF(ISNUMBER(GI90),1,0)+IF(ISNUMBER(GJ90),1,0)+IF(ISNUMBER(GK90),1,0)+IF(ISNUMBER(GL90),1,0)+IF(ISNUMBER(GM90),1,0)+IF(ISNUMBER(GN90),1,0)),4),"")</f>
        <v>16.81</v>
      </c>
      <c r="GP90" s="253" t="str">
        <f aca="false">IF(OR(Calculator!$E$12&lt;&gt;"YES",Calculator!$B$35&lt;Calculator!$G$12),"—",ROUND((1+SQRT(((50*POWER(80,POWER(COS(PI()*MOD(Calculator!$B$35/Calculator!$F$12,1)),2))+MIN(500,MAX(30,100*EXP(-0.3*'VSWR Calculator'!$C$24)*(1+3*ABS(MOD('VSWR Calculator'!$C$23/Calculator!$F$12/2,1)-0.5))))/'VSWR Calculator'!$C$25)-$C90)^2+(1500*ABS(SIN(2*PI()*MOD(Calculator!$B$35/Calculator!$F$12,1)))*IF(MOD(Calculator!$B$35/Calculator!$F$12,1)&lt;0.5,-1,1))^2)/SQRT(((50*POWER(80,POWER(COS(PI()*MOD(Calculator!$B$35/Calculator!$F$12,1)),2))+MIN(500,MAX(30,100*EXP(-0.3*'VSWR Calculator'!$C$24)*(1+3*ABS(MOD('VSWR Calculator'!$C$23/Calculator!$F$12/2,1)-0.5))))/'VSWR Calculator'!$C$25)+$C90)^2+(1500*ABS(SIN(2*PI()*MOD(Calculator!$B$35/Calculator!$F$12,1)))*IF(MOD(Calculator!$B$35/Calculator!$F$12,1)&lt;0.5,-1,1))^2))/(1-SQRT(((50*POWER(80,POWER(COS(PI()*MOD(Calculator!$B$35/Calculator!$F$12,1)),2))+MIN(500,MAX(30,100*EXP(-0.3*'VSWR Calculator'!$C$24)*(1+3*ABS(MOD('VSWR Calculator'!$C$23/Calculator!$F$12/2,1)-0.5))))/'VSWR Calculator'!$C$25)-$C90)^2+(1500*ABS(SIN(2*PI()*MOD(Calculator!$B$35/Calculator!$F$12,1)))*IF(MOD(Calculator!$B$35/Calculator!$F$12,1)&lt;0.5,-1,1))^2)/SQRT(((50*POWER(80,POWER(COS(PI()*MOD(Calculator!$B$35/Calculator!$F$12,1)),2))+MIN(500,MAX(30,100*EXP(-0.3*'VSWR Calculator'!$C$24)*(1+3*ABS(MOD('VSWR Calculator'!$C$23/Calculator!$F$12/2,1)-0.5))))/'VSWR Calculator'!$C$25)+$C90)^2+(1500*ABS(SIN(2*PI()*MOD(Calculator!$B$35/Calculator!$F$12,1)))*IF(MOD(Calculator!$B$35/Calculator!$F$12,1)&lt;0.5,-1,1))^2)),2))</f>
        <v>—</v>
      </c>
      <c r="GQ90" s="253" t="str">
        <f aca="false">IF(OR(Calculator!$E$13&lt;&gt;"YES",Calculator!$B$35&lt;Calculator!$G$13),"—",ROUND((1+SQRT(((50*POWER(80,POWER(COS(PI()*MOD(Calculator!$B$35/Calculator!$F$13,1)),2))+MIN(500,MAX(30,100*EXP(-0.3*'VSWR Calculator'!$C$24)*(1+3*ABS(MOD('VSWR Calculator'!$C$23/Calculator!$F$13/2,1)-0.5))))/'VSWR Calculator'!$C$25)-$C90)^2+(1500*ABS(SIN(2*PI()*MOD(Calculator!$B$35/Calculator!$F$13,1)))*IF(MOD(Calculator!$B$35/Calculator!$F$13,1)&lt;0.5,-1,1))^2)/SQRT(((50*POWER(80,POWER(COS(PI()*MOD(Calculator!$B$35/Calculator!$F$13,1)),2))+MIN(500,MAX(30,100*EXP(-0.3*'VSWR Calculator'!$C$24)*(1+3*ABS(MOD('VSWR Calculator'!$C$23/Calculator!$F$13/2,1)-0.5))))/'VSWR Calculator'!$C$25)+$C90)^2+(1500*ABS(SIN(2*PI()*MOD(Calculator!$B$35/Calculator!$F$13,1)))*IF(MOD(Calculator!$B$35/Calculator!$F$13,1)&lt;0.5,-1,1))^2))/(1-SQRT(((50*POWER(80,POWER(COS(PI()*MOD(Calculator!$B$35/Calculator!$F$13,1)),2))+MIN(500,MAX(30,100*EXP(-0.3*'VSWR Calculator'!$C$24)*(1+3*ABS(MOD('VSWR Calculator'!$C$23/Calculator!$F$13/2,1)-0.5))))/'VSWR Calculator'!$C$25)-$C90)^2+(1500*ABS(SIN(2*PI()*MOD(Calculator!$B$35/Calculator!$F$13,1)))*IF(MOD(Calculator!$B$35/Calculator!$F$13,1)&lt;0.5,-1,1))^2)/SQRT(((50*POWER(80,POWER(COS(PI()*MOD(Calculator!$B$35/Calculator!$F$13,1)),2))+MIN(500,MAX(30,100*EXP(-0.3*'VSWR Calculator'!$C$24)*(1+3*ABS(MOD('VSWR Calculator'!$C$23/Calculator!$F$13/2,1)-0.5))))/'VSWR Calculator'!$C$25)+$C90)^2+(1500*ABS(SIN(2*PI()*MOD(Calculator!$B$35/Calculator!$F$13,1)))*IF(MOD(Calculator!$B$35/Calculator!$F$13,1)&lt;0.5,-1,1))^2)),2))</f>
        <v>—</v>
      </c>
      <c r="GR90" s="253" t="str">
        <f aca="false">IF(OR(Calculator!$E$14&lt;&gt;"YES",Calculator!$B$35&lt;Calculator!$G$14),"—",ROUND((1+SQRT(((50*POWER(80,POWER(COS(PI()*MOD(Calculator!$B$35/Calculator!$F$14,1)),2))+MIN(500,MAX(30,100*EXP(-0.3*'VSWR Calculator'!$C$24)*(1+3*ABS(MOD('VSWR Calculator'!$C$23/Calculator!$F$14/2,1)-0.5))))/'VSWR Calculator'!$C$25)-$C90)^2+(1500*ABS(SIN(2*PI()*MOD(Calculator!$B$35/Calculator!$F$14,1)))*IF(MOD(Calculator!$B$35/Calculator!$F$14,1)&lt;0.5,-1,1))^2)/SQRT(((50*POWER(80,POWER(COS(PI()*MOD(Calculator!$B$35/Calculator!$F$14,1)),2))+MIN(500,MAX(30,100*EXP(-0.3*'VSWR Calculator'!$C$24)*(1+3*ABS(MOD('VSWR Calculator'!$C$23/Calculator!$F$14/2,1)-0.5))))/'VSWR Calculator'!$C$25)+$C90)^2+(1500*ABS(SIN(2*PI()*MOD(Calculator!$B$35/Calculator!$F$14,1)))*IF(MOD(Calculator!$B$35/Calculator!$F$14,1)&lt;0.5,-1,1))^2))/(1-SQRT(((50*POWER(80,POWER(COS(PI()*MOD(Calculator!$B$35/Calculator!$F$14,1)),2))+MIN(500,MAX(30,100*EXP(-0.3*'VSWR Calculator'!$C$24)*(1+3*ABS(MOD('VSWR Calculator'!$C$23/Calculator!$F$14/2,1)-0.5))))/'VSWR Calculator'!$C$25)-$C90)^2+(1500*ABS(SIN(2*PI()*MOD(Calculator!$B$35/Calculator!$F$14,1)))*IF(MOD(Calculator!$B$35/Calculator!$F$14,1)&lt;0.5,-1,1))^2)/SQRT(((50*POWER(80,POWER(COS(PI()*MOD(Calculator!$B$35/Calculator!$F$14,1)),2))+MIN(500,MAX(30,100*EXP(-0.3*'VSWR Calculator'!$C$24)*(1+3*ABS(MOD('VSWR Calculator'!$C$23/Calculator!$F$14/2,1)-0.5))))/'VSWR Calculator'!$C$25)+$C90)^2+(1500*ABS(SIN(2*PI()*MOD(Calculator!$B$35/Calculator!$F$14,1)))*IF(MOD(Calculator!$B$35/Calculator!$F$14,1)&lt;0.5,-1,1))^2)),2))</f>
        <v>—</v>
      </c>
      <c r="GS90" s="253" t="n">
        <f aca="false">IF(OR(Calculator!$E$15&lt;&gt;"YES",Calculator!$B$35&lt;Calculator!$G$15),"—",ROUND((1+SQRT(((50*POWER(80,POWER(COS(PI()*MOD(Calculator!$B$35/Calculator!$F$15,1)),2))+MIN(500,MAX(30,100*EXP(-0.3*'VSWR Calculator'!$C$24)*(1+3*ABS(MOD('VSWR Calculator'!$C$23/Calculator!$F$15/2,1)-0.5))))/'VSWR Calculator'!$C$25)-$C90)^2+(1500*ABS(SIN(2*PI()*MOD(Calculator!$B$35/Calculator!$F$15,1)))*IF(MOD(Calculator!$B$35/Calculator!$F$15,1)&lt;0.5,-1,1))^2)/SQRT(((50*POWER(80,POWER(COS(PI()*MOD(Calculator!$B$35/Calculator!$F$15,1)),2))+MIN(500,MAX(30,100*EXP(-0.3*'VSWR Calculator'!$C$24)*(1+3*ABS(MOD('VSWR Calculator'!$C$23/Calculator!$F$15/2,1)-0.5))))/'VSWR Calculator'!$C$25)+$C90)^2+(1500*ABS(SIN(2*PI()*MOD(Calculator!$B$35/Calculator!$F$15,1)))*IF(MOD(Calculator!$B$35/Calculator!$F$15,1)&lt;0.5,-1,1))^2))/(1-SQRT(((50*POWER(80,POWER(COS(PI()*MOD(Calculator!$B$35/Calculator!$F$15,1)),2))+MIN(500,MAX(30,100*EXP(-0.3*'VSWR Calculator'!$C$24)*(1+3*ABS(MOD('VSWR Calculator'!$C$23/Calculator!$F$15/2,1)-0.5))))/'VSWR Calculator'!$C$25)-$C90)^2+(1500*ABS(SIN(2*PI()*MOD(Calculator!$B$35/Calculator!$F$15,1)))*IF(MOD(Calculator!$B$35/Calculator!$F$15,1)&lt;0.5,-1,1))^2)/SQRT(((50*POWER(80,POWER(COS(PI()*MOD(Calculator!$B$35/Calculator!$F$15,1)),2))+MIN(500,MAX(30,100*EXP(-0.3*'VSWR Calculator'!$C$24)*(1+3*ABS(MOD('VSWR Calculator'!$C$23/Calculator!$F$15/2,1)-0.5))))/'VSWR Calculator'!$C$25)+$C90)^2+(1500*ABS(SIN(2*PI()*MOD(Calculator!$B$35/Calculator!$F$15,1)))*IF(MOD(Calculator!$B$35/Calculator!$F$15,1)&lt;0.5,-1,1))^2)),2))</f>
        <v>2.44</v>
      </c>
      <c r="GT90" s="253" t="str">
        <f aca="false">IF(OR(Calculator!$E$16&lt;&gt;"YES",Calculator!$B$35&lt;Calculator!$G$16),"—",ROUND((1+SQRT(((50*POWER(80,POWER(COS(PI()*MOD(Calculator!$B$35/Calculator!$F$16,1)),2))+MIN(500,MAX(30,100*EXP(-0.3*'VSWR Calculator'!$C$24)*(1+3*ABS(MOD('VSWR Calculator'!$C$23/Calculator!$F$16/2,1)-0.5))))/'VSWR Calculator'!$C$25)-$C90)^2+(1500*ABS(SIN(2*PI()*MOD(Calculator!$B$35/Calculator!$F$16,1)))*IF(MOD(Calculator!$B$35/Calculator!$F$16,1)&lt;0.5,-1,1))^2)/SQRT(((50*POWER(80,POWER(COS(PI()*MOD(Calculator!$B$35/Calculator!$F$16,1)),2))+MIN(500,MAX(30,100*EXP(-0.3*'VSWR Calculator'!$C$24)*(1+3*ABS(MOD('VSWR Calculator'!$C$23/Calculator!$F$16/2,1)-0.5))))/'VSWR Calculator'!$C$25)+$C90)^2+(1500*ABS(SIN(2*PI()*MOD(Calculator!$B$35/Calculator!$F$16,1)))*IF(MOD(Calculator!$B$35/Calculator!$F$16,1)&lt;0.5,-1,1))^2))/(1-SQRT(((50*POWER(80,POWER(COS(PI()*MOD(Calculator!$B$35/Calculator!$F$16,1)),2))+MIN(500,MAX(30,100*EXP(-0.3*'VSWR Calculator'!$C$24)*(1+3*ABS(MOD('VSWR Calculator'!$C$23/Calculator!$F$16/2,1)-0.5))))/'VSWR Calculator'!$C$25)-$C90)^2+(1500*ABS(SIN(2*PI()*MOD(Calculator!$B$35/Calculator!$F$16,1)))*IF(MOD(Calculator!$B$35/Calculator!$F$16,1)&lt;0.5,-1,1))^2)/SQRT(((50*POWER(80,POWER(COS(PI()*MOD(Calculator!$B$35/Calculator!$F$16,1)),2))+MIN(500,MAX(30,100*EXP(-0.3*'VSWR Calculator'!$C$24)*(1+3*ABS(MOD('VSWR Calculator'!$C$23/Calculator!$F$16/2,1)-0.5))))/'VSWR Calculator'!$C$25)+$C90)^2+(1500*ABS(SIN(2*PI()*MOD(Calculator!$B$35/Calculator!$F$16,1)))*IF(MOD(Calculator!$B$35/Calculator!$F$16,1)&lt;0.5,-1,1))^2)),2))</f>
        <v>—</v>
      </c>
      <c r="GU90" s="253" t="n">
        <f aca="false">IF(OR(Calculator!$E$17&lt;&gt;"YES",Calculator!$B$35&lt;Calculator!$G$17),"—",ROUND((1+SQRT(((50*POWER(80,POWER(COS(PI()*MOD(Calculator!$B$35/Calculator!$F$17,1)),2))+MIN(500,MAX(30,100*EXP(-0.3*'VSWR Calculator'!$C$24)*(1+3*ABS(MOD('VSWR Calculator'!$C$23/Calculator!$F$17/2,1)-0.5))))/'VSWR Calculator'!$C$25)-$C90)^2+(1500*ABS(SIN(2*PI()*MOD(Calculator!$B$35/Calculator!$F$17,1)))*IF(MOD(Calculator!$B$35/Calculator!$F$17,1)&lt;0.5,-1,1))^2)/SQRT(((50*POWER(80,POWER(COS(PI()*MOD(Calculator!$B$35/Calculator!$F$17,1)),2))+MIN(500,MAX(30,100*EXP(-0.3*'VSWR Calculator'!$C$24)*(1+3*ABS(MOD('VSWR Calculator'!$C$23/Calculator!$F$17/2,1)-0.5))))/'VSWR Calculator'!$C$25)+$C90)^2+(1500*ABS(SIN(2*PI()*MOD(Calculator!$B$35/Calculator!$F$17,1)))*IF(MOD(Calculator!$B$35/Calculator!$F$17,1)&lt;0.5,-1,1))^2))/(1-SQRT(((50*POWER(80,POWER(COS(PI()*MOD(Calculator!$B$35/Calculator!$F$17,1)),2))+MIN(500,MAX(30,100*EXP(-0.3*'VSWR Calculator'!$C$24)*(1+3*ABS(MOD('VSWR Calculator'!$C$23/Calculator!$F$17/2,1)-0.5))))/'VSWR Calculator'!$C$25)-$C90)^2+(1500*ABS(SIN(2*PI()*MOD(Calculator!$B$35/Calculator!$F$17,1)))*IF(MOD(Calculator!$B$35/Calculator!$F$17,1)&lt;0.5,-1,1))^2)/SQRT(((50*POWER(80,POWER(COS(PI()*MOD(Calculator!$B$35/Calculator!$F$17,1)),2))+MIN(500,MAX(30,100*EXP(-0.3*'VSWR Calculator'!$C$24)*(1+3*ABS(MOD('VSWR Calculator'!$C$23/Calculator!$F$17/2,1)-0.5))))/'VSWR Calculator'!$C$25)+$C90)^2+(1500*ABS(SIN(2*PI()*MOD(Calculator!$B$35/Calculator!$F$17,1)))*IF(MOD(Calculator!$B$35/Calculator!$F$17,1)&lt;0.5,-1,1))^2)),2))</f>
        <v>19.86</v>
      </c>
      <c r="GV90" s="253" t="str">
        <f aca="false">IF(OR(Calculator!$E$18&lt;&gt;"YES",Calculator!$B$35&lt;Calculator!$G$18),"—",ROUND((1+SQRT(((50*POWER(80,POWER(COS(PI()*MOD(Calculator!$B$35/Calculator!$F$18,1)),2))+MIN(500,MAX(30,100*EXP(-0.3*'VSWR Calculator'!$C$24)*(1+3*ABS(MOD('VSWR Calculator'!$C$23/Calculator!$F$18/2,1)-0.5))))/'VSWR Calculator'!$C$25)-$C90)^2+(1500*ABS(SIN(2*PI()*MOD(Calculator!$B$35/Calculator!$F$18,1)))*IF(MOD(Calculator!$B$35/Calculator!$F$18,1)&lt;0.5,-1,1))^2)/SQRT(((50*POWER(80,POWER(COS(PI()*MOD(Calculator!$B$35/Calculator!$F$18,1)),2))+MIN(500,MAX(30,100*EXP(-0.3*'VSWR Calculator'!$C$24)*(1+3*ABS(MOD('VSWR Calculator'!$C$23/Calculator!$F$18/2,1)-0.5))))/'VSWR Calculator'!$C$25)+$C90)^2+(1500*ABS(SIN(2*PI()*MOD(Calculator!$B$35/Calculator!$F$18,1)))*IF(MOD(Calculator!$B$35/Calculator!$F$18,1)&lt;0.5,-1,1))^2))/(1-SQRT(((50*POWER(80,POWER(COS(PI()*MOD(Calculator!$B$35/Calculator!$F$18,1)),2))+MIN(500,MAX(30,100*EXP(-0.3*'VSWR Calculator'!$C$24)*(1+3*ABS(MOD('VSWR Calculator'!$C$23/Calculator!$F$18/2,1)-0.5))))/'VSWR Calculator'!$C$25)-$C90)^2+(1500*ABS(SIN(2*PI()*MOD(Calculator!$B$35/Calculator!$F$18,1)))*IF(MOD(Calculator!$B$35/Calculator!$F$18,1)&lt;0.5,-1,1))^2)/SQRT(((50*POWER(80,POWER(COS(PI()*MOD(Calculator!$B$35/Calculator!$F$18,1)),2))+MIN(500,MAX(30,100*EXP(-0.3*'VSWR Calculator'!$C$24)*(1+3*ABS(MOD('VSWR Calculator'!$C$23/Calculator!$F$18/2,1)-0.5))))/'VSWR Calculator'!$C$25)+$C90)^2+(1500*ABS(SIN(2*PI()*MOD(Calculator!$B$35/Calculator!$F$18,1)))*IF(MOD(Calculator!$B$35/Calculator!$F$18,1)&lt;0.5,-1,1))^2)),2))</f>
        <v>—</v>
      </c>
      <c r="GW90" s="253" t="str">
        <f aca="false">IF(OR(Calculator!$E$19&lt;&gt;"YES",Calculator!$B$35&lt;Calculator!$G$19),"—",ROUND((1+SQRT(((50*POWER(80,POWER(COS(PI()*MOD(Calculator!$B$35/Calculator!$F$19,1)),2))+MIN(500,MAX(30,100*EXP(-0.3*'VSWR Calculator'!$C$24)*(1+3*ABS(MOD('VSWR Calculator'!$C$23/Calculator!$F$19/2,1)-0.5))))/'VSWR Calculator'!$C$25)-$C90)^2+(1500*ABS(SIN(2*PI()*MOD(Calculator!$B$35/Calculator!$F$19,1)))*IF(MOD(Calculator!$B$35/Calculator!$F$19,1)&lt;0.5,-1,1))^2)/SQRT(((50*POWER(80,POWER(COS(PI()*MOD(Calculator!$B$35/Calculator!$F$19,1)),2))+MIN(500,MAX(30,100*EXP(-0.3*'VSWR Calculator'!$C$24)*(1+3*ABS(MOD('VSWR Calculator'!$C$23/Calculator!$F$19/2,1)-0.5))))/'VSWR Calculator'!$C$25)+$C90)^2+(1500*ABS(SIN(2*PI()*MOD(Calculator!$B$35/Calculator!$F$19,1)))*IF(MOD(Calculator!$B$35/Calculator!$F$19,1)&lt;0.5,-1,1))^2))/(1-SQRT(((50*POWER(80,POWER(COS(PI()*MOD(Calculator!$B$35/Calculator!$F$19,1)),2))+MIN(500,MAX(30,100*EXP(-0.3*'VSWR Calculator'!$C$24)*(1+3*ABS(MOD('VSWR Calculator'!$C$23/Calculator!$F$19/2,1)-0.5))))/'VSWR Calculator'!$C$25)-$C90)^2+(1500*ABS(SIN(2*PI()*MOD(Calculator!$B$35/Calculator!$F$19,1)))*IF(MOD(Calculator!$B$35/Calculator!$F$19,1)&lt;0.5,-1,1))^2)/SQRT(((50*POWER(80,POWER(COS(PI()*MOD(Calculator!$B$35/Calculator!$F$19,1)),2))+MIN(500,MAX(30,100*EXP(-0.3*'VSWR Calculator'!$C$24)*(1+3*ABS(MOD('VSWR Calculator'!$C$23/Calculator!$F$19/2,1)-0.5))))/'VSWR Calculator'!$C$25)+$C90)^2+(1500*ABS(SIN(2*PI()*MOD(Calculator!$B$35/Calculator!$F$19,1)))*IF(MOD(Calculator!$B$35/Calculator!$F$19,1)&lt;0.5,-1,1))^2)),2))</f>
        <v>—</v>
      </c>
      <c r="GX90" s="253" t="str">
        <f aca="false">IF(OR(Calculator!$E$20&lt;&gt;"YES",Calculator!$B$35&lt;Calculator!$G$20),"—",ROUND((1+SQRT(((50*POWER(80,POWER(COS(PI()*MOD(Calculator!$B$35/Calculator!$F$20,1)),2))+MIN(500,MAX(30,100*EXP(-0.3*'VSWR Calculator'!$C$24)*(1+3*ABS(MOD('VSWR Calculator'!$C$23/Calculator!$F$20/2,1)-0.5))))/'VSWR Calculator'!$C$25)-$C90)^2+(1500*ABS(SIN(2*PI()*MOD(Calculator!$B$35/Calculator!$F$20,1)))*IF(MOD(Calculator!$B$35/Calculator!$F$20,1)&lt;0.5,-1,1))^2)/SQRT(((50*POWER(80,POWER(COS(PI()*MOD(Calculator!$B$35/Calculator!$F$20,1)),2))+MIN(500,MAX(30,100*EXP(-0.3*'VSWR Calculator'!$C$24)*(1+3*ABS(MOD('VSWR Calculator'!$C$23/Calculator!$F$20/2,1)-0.5))))/'VSWR Calculator'!$C$25)+$C90)^2+(1500*ABS(SIN(2*PI()*MOD(Calculator!$B$35/Calculator!$F$20,1)))*IF(MOD(Calculator!$B$35/Calculator!$F$20,1)&lt;0.5,-1,1))^2))/(1-SQRT(((50*POWER(80,POWER(COS(PI()*MOD(Calculator!$B$35/Calculator!$F$20,1)),2))+MIN(500,MAX(30,100*EXP(-0.3*'VSWR Calculator'!$C$24)*(1+3*ABS(MOD('VSWR Calculator'!$C$23/Calculator!$F$20/2,1)-0.5))))/'VSWR Calculator'!$C$25)-$C90)^2+(1500*ABS(SIN(2*PI()*MOD(Calculator!$B$35/Calculator!$F$20,1)))*IF(MOD(Calculator!$B$35/Calculator!$F$20,1)&lt;0.5,-1,1))^2)/SQRT(((50*POWER(80,POWER(COS(PI()*MOD(Calculator!$B$35/Calculator!$F$20,1)),2))+MIN(500,MAX(30,100*EXP(-0.3*'VSWR Calculator'!$C$24)*(1+3*ABS(MOD('VSWR Calculator'!$C$23/Calculator!$F$20/2,1)-0.5))))/'VSWR Calculator'!$C$25)+$C90)^2+(1500*ABS(SIN(2*PI()*MOD(Calculator!$B$35/Calculator!$F$20,1)))*IF(MOD(Calculator!$B$35/Calculator!$F$20,1)&lt;0.5,-1,1))^2)),2))</f>
        <v>—</v>
      </c>
      <c r="GY90" s="253" t="str">
        <f aca="false">IF(OR(Calculator!$E$21&lt;&gt;"YES",Calculator!$B$35&lt;Calculator!$G$21),"—",ROUND((1+SQRT(((50*POWER(80,POWER(COS(PI()*MOD(Calculator!$B$35/Calculator!$F$21,1)),2))+MIN(500,MAX(30,100*EXP(-0.3*'VSWR Calculator'!$C$24)*(1+3*ABS(MOD('VSWR Calculator'!$C$23/Calculator!$F$21/2,1)-0.5))))/'VSWR Calculator'!$C$25)-$C90)^2+(1500*ABS(SIN(2*PI()*MOD(Calculator!$B$35/Calculator!$F$21,1)))*IF(MOD(Calculator!$B$35/Calculator!$F$21,1)&lt;0.5,-1,1))^2)/SQRT(((50*POWER(80,POWER(COS(PI()*MOD(Calculator!$B$35/Calculator!$F$21,1)),2))+MIN(500,MAX(30,100*EXP(-0.3*'VSWR Calculator'!$C$24)*(1+3*ABS(MOD('VSWR Calculator'!$C$23/Calculator!$F$21/2,1)-0.5))))/'VSWR Calculator'!$C$25)+$C90)^2+(1500*ABS(SIN(2*PI()*MOD(Calculator!$B$35/Calculator!$F$21,1)))*IF(MOD(Calculator!$B$35/Calculator!$F$21,1)&lt;0.5,-1,1))^2))/(1-SQRT(((50*POWER(80,POWER(COS(PI()*MOD(Calculator!$B$35/Calculator!$F$21,1)),2))+MIN(500,MAX(30,100*EXP(-0.3*'VSWR Calculator'!$C$24)*(1+3*ABS(MOD('VSWR Calculator'!$C$23/Calculator!$F$21/2,1)-0.5))))/'VSWR Calculator'!$C$25)-$C90)^2+(1500*ABS(SIN(2*PI()*MOD(Calculator!$B$35/Calculator!$F$21,1)))*IF(MOD(Calculator!$B$35/Calculator!$F$21,1)&lt;0.5,-1,1))^2)/SQRT(((50*POWER(80,POWER(COS(PI()*MOD(Calculator!$B$35/Calculator!$F$21,1)),2))+MIN(500,MAX(30,100*EXP(-0.3*'VSWR Calculator'!$C$24)*(1+3*ABS(MOD('VSWR Calculator'!$C$23/Calculator!$F$21/2,1)-0.5))))/'VSWR Calculator'!$C$25)+$C90)^2+(1500*ABS(SIN(2*PI()*MOD(Calculator!$B$35/Calculator!$F$21,1)))*IF(MOD(Calculator!$B$35/Calculator!$F$21,1)&lt;0.5,-1,1))^2)),2))</f>
        <v>—</v>
      </c>
      <c r="GZ90" s="253" t="str">
        <f aca="false">IF(OR(Calculator!$E$22&lt;&gt;"YES",Calculator!$B$35&lt;Calculator!$G$22),"—",ROUND((1+SQRT(((50*POWER(80,POWER(COS(PI()*MOD(Calculator!$B$35/Calculator!$F$22,1)),2))+MIN(500,MAX(30,100*EXP(-0.3*'VSWR Calculator'!$C$24)*(1+3*ABS(MOD('VSWR Calculator'!$C$23/Calculator!$F$22/2,1)-0.5))))/'VSWR Calculator'!$C$25)-$C90)^2+(1500*ABS(SIN(2*PI()*MOD(Calculator!$B$35/Calculator!$F$22,1)))*IF(MOD(Calculator!$B$35/Calculator!$F$22,1)&lt;0.5,-1,1))^2)/SQRT(((50*POWER(80,POWER(COS(PI()*MOD(Calculator!$B$35/Calculator!$F$22,1)),2))+MIN(500,MAX(30,100*EXP(-0.3*'VSWR Calculator'!$C$24)*(1+3*ABS(MOD('VSWR Calculator'!$C$23/Calculator!$F$22/2,1)-0.5))))/'VSWR Calculator'!$C$25)+$C90)^2+(1500*ABS(SIN(2*PI()*MOD(Calculator!$B$35/Calculator!$F$22,1)))*IF(MOD(Calculator!$B$35/Calculator!$F$22,1)&lt;0.5,-1,1))^2))/(1-SQRT(((50*POWER(80,POWER(COS(PI()*MOD(Calculator!$B$35/Calculator!$F$22,1)),2))+MIN(500,MAX(30,100*EXP(-0.3*'VSWR Calculator'!$C$24)*(1+3*ABS(MOD('VSWR Calculator'!$C$23/Calculator!$F$22/2,1)-0.5))))/'VSWR Calculator'!$C$25)-$C90)^2+(1500*ABS(SIN(2*PI()*MOD(Calculator!$B$35/Calculator!$F$22,1)))*IF(MOD(Calculator!$B$35/Calculator!$F$22,1)&lt;0.5,-1,1))^2)/SQRT(((50*POWER(80,POWER(COS(PI()*MOD(Calculator!$B$35/Calculator!$F$22,1)),2))+MIN(500,MAX(30,100*EXP(-0.3*'VSWR Calculator'!$C$24)*(1+3*ABS(MOD('VSWR Calculator'!$C$23/Calculator!$F$22/2,1)-0.5))))/'VSWR Calculator'!$C$25)+$C90)^2+(1500*ABS(SIN(2*PI()*MOD(Calculator!$B$35/Calculator!$F$22,1)))*IF(MOD(Calculator!$B$35/Calculator!$F$22,1)&lt;0.5,-1,1))^2)),2))</f>
        <v>—</v>
      </c>
      <c r="HA90" s="253" t="n">
        <f aca="false">IFERROR(ROUND((IF(ISNUMBER(GP90),GP90,0)+IF(ISNUMBER(GQ90),GQ90,0)+IF(ISNUMBER(GR90),GR90,0)+IF(ISNUMBER(GS90),GS90,0)+IF(ISNUMBER(GT90),GT90,0)+IF(ISNUMBER(GU90),GU90,0)+IF(ISNUMBER(GV90),GV90,0)+IF(ISNUMBER(GW90),GW90,0)+IF(ISNUMBER(GX90),GX90,0)+IF(ISNUMBER(GY90),GY90,0)+IF(ISNUMBER(GZ90),GZ90,0))/(IF(ISNUMBER(GP90),1,0)+IF(ISNUMBER(GQ90),1,0)+IF(ISNUMBER(GR90),1,0)+IF(ISNUMBER(GS90),1,0)+IF(ISNUMBER(GT90),1,0)+IF(ISNUMBER(GU90),1,0)+IF(ISNUMBER(GV90),1,0)+IF(ISNUMBER(GW90),1,0)+IF(ISNUMBER(GX90),1,0)+IF(ISNUMBER(GY90),1,0)+IF(ISNUMBER(GZ90),1,0)),4),"")</f>
        <v>11.15</v>
      </c>
      <c r="HB90" s="253" t="str">
        <f aca="false">IF(OR(Calculator!$E$12&lt;&gt;"YES",Calculator!$B$36&lt;Calculator!$G$12),"—",ROUND((1+SQRT(((50*POWER(80,POWER(COS(PI()*MOD(Calculator!$B$36/Calculator!$F$12,1)),2))+MIN(500,MAX(30,100*EXP(-0.3*'VSWR Calculator'!$C$24)*(1+3*ABS(MOD('VSWR Calculator'!$C$23/Calculator!$F$12/2,1)-0.5))))/'VSWR Calculator'!$C$25)-$C90)^2+(1500*ABS(SIN(2*PI()*MOD(Calculator!$B$36/Calculator!$F$12,1)))*IF(MOD(Calculator!$B$36/Calculator!$F$12,1)&lt;0.5,-1,1))^2)/SQRT(((50*POWER(80,POWER(COS(PI()*MOD(Calculator!$B$36/Calculator!$F$12,1)),2))+MIN(500,MAX(30,100*EXP(-0.3*'VSWR Calculator'!$C$24)*(1+3*ABS(MOD('VSWR Calculator'!$C$23/Calculator!$F$12/2,1)-0.5))))/'VSWR Calculator'!$C$25)+$C90)^2+(1500*ABS(SIN(2*PI()*MOD(Calculator!$B$36/Calculator!$F$12,1)))*IF(MOD(Calculator!$B$36/Calculator!$F$12,1)&lt;0.5,-1,1))^2))/(1-SQRT(((50*POWER(80,POWER(COS(PI()*MOD(Calculator!$B$36/Calculator!$F$12,1)),2))+MIN(500,MAX(30,100*EXP(-0.3*'VSWR Calculator'!$C$24)*(1+3*ABS(MOD('VSWR Calculator'!$C$23/Calculator!$F$12/2,1)-0.5))))/'VSWR Calculator'!$C$25)-$C90)^2+(1500*ABS(SIN(2*PI()*MOD(Calculator!$B$36/Calculator!$F$12,1)))*IF(MOD(Calculator!$B$36/Calculator!$F$12,1)&lt;0.5,-1,1))^2)/SQRT(((50*POWER(80,POWER(COS(PI()*MOD(Calculator!$B$36/Calculator!$F$12,1)),2))+MIN(500,MAX(30,100*EXP(-0.3*'VSWR Calculator'!$C$24)*(1+3*ABS(MOD('VSWR Calculator'!$C$23/Calculator!$F$12/2,1)-0.5))))/'VSWR Calculator'!$C$25)+$C90)^2+(1500*ABS(SIN(2*PI()*MOD(Calculator!$B$36/Calculator!$F$12,1)))*IF(MOD(Calculator!$B$36/Calculator!$F$12,1)&lt;0.5,-1,1))^2)),2))</f>
        <v>—</v>
      </c>
      <c r="HC90" s="253" t="str">
        <f aca="false">IF(OR(Calculator!$E$13&lt;&gt;"YES",Calculator!$B$36&lt;Calculator!$G$13),"—",ROUND((1+SQRT(((50*POWER(80,POWER(COS(PI()*MOD(Calculator!$B$36/Calculator!$F$13,1)),2))+MIN(500,MAX(30,100*EXP(-0.3*'VSWR Calculator'!$C$24)*(1+3*ABS(MOD('VSWR Calculator'!$C$23/Calculator!$F$13/2,1)-0.5))))/'VSWR Calculator'!$C$25)-$C90)^2+(1500*ABS(SIN(2*PI()*MOD(Calculator!$B$36/Calculator!$F$13,1)))*IF(MOD(Calculator!$B$36/Calculator!$F$13,1)&lt;0.5,-1,1))^2)/SQRT(((50*POWER(80,POWER(COS(PI()*MOD(Calculator!$B$36/Calculator!$F$13,1)),2))+MIN(500,MAX(30,100*EXP(-0.3*'VSWR Calculator'!$C$24)*(1+3*ABS(MOD('VSWR Calculator'!$C$23/Calculator!$F$13/2,1)-0.5))))/'VSWR Calculator'!$C$25)+$C90)^2+(1500*ABS(SIN(2*PI()*MOD(Calculator!$B$36/Calculator!$F$13,1)))*IF(MOD(Calculator!$B$36/Calculator!$F$13,1)&lt;0.5,-1,1))^2))/(1-SQRT(((50*POWER(80,POWER(COS(PI()*MOD(Calculator!$B$36/Calculator!$F$13,1)),2))+MIN(500,MAX(30,100*EXP(-0.3*'VSWR Calculator'!$C$24)*(1+3*ABS(MOD('VSWR Calculator'!$C$23/Calculator!$F$13/2,1)-0.5))))/'VSWR Calculator'!$C$25)-$C90)^2+(1500*ABS(SIN(2*PI()*MOD(Calculator!$B$36/Calculator!$F$13,1)))*IF(MOD(Calculator!$B$36/Calculator!$F$13,1)&lt;0.5,-1,1))^2)/SQRT(((50*POWER(80,POWER(COS(PI()*MOD(Calculator!$B$36/Calculator!$F$13,1)),2))+MIN(500,MAX(30,100*EXP(-0.3*'VSWR Calculator'!$C$24)*(1+3*ABS(MOD('VSWR Calculator'!$C$23/Calculator!$F$13/2,1)-0.5))))/'VSWR Calculator'!$C$25)+$C90)^2+(1500*ABS(SIN(2*PI()*MOD(Calculator!$B$36/Calculator!$F$13,1)))*IF(MOD(Calculator!$B$36/Calculator!$F$13,1)&lt;0.5,-1,1))^2)),2))</f>
        <v>—</v>
      </c>
      <c r="HD90" s="253" t="str">
        <f aca="false">IF(OR(Calculator!$E$14&lt;&gt;"YES",Calculator!$B$36&lt;Calculator!$G$14),"—",ROUND((1+SQRT(((50*POWER(80,POWER(COS(PI()*MOD(Calculator!$B$36/Calculator!$F$14,1)),2))+MIN(500,MAX(30,100*EXP(-0.3*'VSWR Calculator'!$C$24)*(1+3*ABS(MOD('VSWR Calculator'!$C$23/Calculator!$F$14/2,1)-0.5))))/'VSWR Calculator'!$C$25)-$C90)^2+(1500*ABS(SIN(2*PI()*MOD(Calculator!$B$36/Calculator!$F$14,1)))*IF(MOD(Calculator!$B$36/Calculator!$F$14,1)&lt;0.5,-1,1))^2)/SQRT(((50*POWER(80,POWER(COS(PI()*MOD(Calculator!$B$36/Calculator!$F$14,1)),2))+MIN(500,MAX(30,100*EXP(-0.3*'VSWR Calculator'!$C$24)*(1+3*ABS(MOD('VSWR Calculator'!$C$23/Calculator!$F$14/2,1)-0.5))))/'VSWR Calculator'!$C$25)+$C90)^2+(1500*ABS(SIN(2*PI()*MOD(Calculator!$B$36/Calculator!$F$14,1)))*IF(MOD(Calculator!$B$36/Calculator!$F$14,1)&lt;0.5,-1,1))^2))/(1-SQRT(((50*POWER(80,POWER(COS(PI()*MOD(Calculator!$B$36/Calculator!$F$14,1)),2))+MIN(500,MAX(30,100*EXP(-0.3*'VSWR Calculator'!$C$24)*(1+3*ABS(MOD('VSWR Calculator'!$C$23/Calculator!$F$14/2,1)-0.5))))/'VSWR Calculator'!$C$25)-$C90)^2+(1500*ABS(SIN(2*PI()*MOD(Calculator!$B$36/Calculator!$F$14,1)))*IF(MOD(Calculator!$B$36/Calculator!$F$14,1)&lt;0.5,-1,1))^2)/SQRT(((50*POWER(80,POWER(COS(PI()*MOD(Calculator!$B$36/Calculator!$F$14,1)),2))+MIN(500,MAX(30,100*EXP(-0.3*'VSWR Calculator'!$C$24)*(1+3*ABS(MOD('VSWR Calculator'!$C$23/Calculator!$F$14/2,1)-0.5))))/'VSWR Calculator'!$C$25)+$C90)^2+(1500*ABS(SIN(2*PI()*MOD(Calculator!$B$36/Calculator!$F$14,1)))*IF(MOD(Calculator!$B$36/Calculator!$F$14,1)&lt;0.5,-1,1))^2)),2))</f>
        <v>—</v>
      </c>
      <c r="HE90" s="253" t="n">
        <f aca="false">IF(OR(Calculator!$E$15&lt;&gt;"YES",Calculator!$B$36&lt;Calculator!$G$15),"—",ROUND((1+SQRT(((50*POWER(80,POWER(COS(PI()*MOD(Calculator!$B$36/Calculator!$F$15,1)),2))+MIN(500,MAX(30,100*EXP(-0.3*'VSWR Calculator'!$C$24)*(1+3*ABS(MOD('VSWR Calculator'!$C$23/Calculator!$F$15/2,1)-0.5))))/'VSWR Calculator'!$C$25)-$C90)^2+(1500*ABS(SIN(2*PI()*MOD(Calculator!$B$36/Calculator!$F$15,1)))*IF(MOD(Calculator!$B$36/Calculator!$F$15,1)&lt;0.5,-1,1))^2)/SQRT(((50*POWER(80,POWER(COS(PI()*MOD(Calculator!$B$36/Calculator!$F$15,1)),2))+MIN(500,MAX(30,100*EXP(-0.3*'VSWR Calculator'!$C$24)*(1+3*ABS(MOD('VSWR Calculator'!$C$23/Calculator!$F$15/2,1)-0.5))))/'VSWR Calculator'!$C$25)+$C90)^2+(1500*ABS(SIN(2*PI()*MOD(Calculator!$B$36/Calculator!$F$15,1)))*IF(MOD(Calculator!$B$36/Calculator!$F$15,1)&lt;0.5,-1,1))^2))/(1-SQRT(((50*POWER(80,POWER(COS(PI()*MOD(Calculator!$B$36/Calculator!$F$15,1)),2))+MIN(500,MAX(30,100*EXP(-0.3*'VSWR Calculator'!$C$24)*(1+3*ABS(MOD('VSWR Calculator'!$C$23/Calculator!$F$15/2,1)-0.5))))/'VSWR Calculator'!$C$25)-$C90)^2+(1500*ABS(SIN(2*PI()*MOD(Calculator!$B$36/Calculator!$F$15,1)))*IF(MOD(Calculator!$B$36/Calculator!$F$15,1)&lt;0.5,-1,1))^2)/SQRT(((50*POWER(80,POWER(COS(PI()*MOD(Calculator!$B$36/Calculator!$F$15,1)),2))+MIN(500,MAX(30,100*EXP(-0.3*'VSWR Calculator'!$C$24)*(1+3*ABS(MOD('VSWR Calculator'!$C$23/Calculator!$F$15/2,1)-0.5))))/'VSWR Calculator'!$C$25)+$C90)^2+(1500*ABS(SIN(2*PI()*MOD(Calculator!$B$36/Calculator!$F$15,1)))*IF(MOD(Calculator!$B$36/Calculator!$F$15,1)&lt;0.5,-1,1))^2)),2))</f>
        <v>16.48</v>
      </c>
      <c r="HF90" s="253" t="str">
        <f aca="false">IF(OR(Calculator!$E$16&lt;&gt;"YES",Calculator!$B$36&lt;Calculator!$G$16),"—",ROUND((1+SQRT(((50*POWER(80,POWER(COS(PI()*MOD(Calculator!$B$36/Calculator!$F$16,1)),2))+MIN(500,MAX(30,100*EXP(-0.3*'VSWR Calculator'!$C$24)*(1+3*ABS(MOD('VSWR Calculator'!$C$23/Calculator!$F$16/2,1)-0.5))))/'VSWR Calculator'!$C$25)-$C90)^2+(1500*ABS(SIN(2*PI()*MOD(Calculator!$B$36/Calculator!$F$16,1)))*IF(MOD(Calculator!$B$36/Calculator!$F$16,1)&lt;0.5,-1,1))^2)/SQRT(((50*POWER(80,POWER(COS(PI()*MOD(Calculator!$B$36/Calculator!$F$16,1)),2))+MIN(500,MAX(30,100*EXP(-0.3*'VSWR Calculator'!$C$24)*(1+3*ABS(MOD('VSWR Calculator'!$C$23/Calculator!$F$16/2,1)-0.5))))/'VSWR Calculator'!$C$25)+$C90)^2+(1500*ABS(SIN(2*PI()*MOD(Calculator!$B$36/Calculator!$F$16,1)))*IF(MOD(Calculator!$B$36/Calculator!$F$16,1)&lt;0.5,-1,1))^2))/(1-SQRT(((50*POWER(80,POWER(COS(PI()*MOD(Calculator!$B$36/Calculator!$F$16,1)),2))+MIN(500,MAX(30,100*EXP(-0.3*'VSWR Calculator'!$C$24)*(1+3*ABS(MOD('VSWR Calculator'!$C$23/Calculator!$F$16/2,1)-0.5))))/'VSWR Calculator'!$C$25)-$C90)^2+(1500*ABS(SIN(2*PI()*MOD(Calculator!$B$36/Calculator!$F$16,1)))*IF(MOD(Calculator!$B$36/Calculator!$F$16,1)&lt;0.5,-1,1))^2)/SQRT(((50*POWER(80,POWER(COS(PI()*MOD(Calculator!$B$36/Calculator!$F$16,1)),2))+MIN(500,MAX(30,100*EXP(-0.3*'VSWR Calculator'!$C$24)*(1+3*ABS(MOD('VSWR Calculator'!$C$23/Calculator!$F$16/2,1)-0.5))))/'VSWR Calculator'!$C$25)+$C90)^2+(1500*ABS(SIN(2*PI()*MOD(Calculator!$B$36/Calculator!$F$16,1)))*IF(MOD(Calculator!$B$36/Calculator!$F$16,1)&lt;0.5,-1,1))^2)),2))</f>
        <v>—</v>
      </c>
      <c r="HG90" s="253" t="n">
        <f aca="false">IF(OR(Calculator!$E$17&lt;&gt;"YES",Calculator!$B$36&lt;Calculator!$G$17),"—",ROUND((1+SQRT(((50*POWER(80,POWER(COS(PI()*MOD(Calculator!$B$36/Calculator!$F$17,1)),2))+MIN(500,MAX(30,100*EXP(-0.3*'VSWR Calculator'!$C$24)*(1+3*ABS(MOD('VSWR Calculator'!$C$23/Calculator!$F$17/2,1)-0.5))))/'VSWR Calculator'!$C$25)-$C90)^2+(1500*ABS(SIN(2*PI()*MOD(Calculator!$B$36/Calculator!$F$17,1)))*IF(MOD(Calculator!$B$36/Calculator!$F$17,1)&lt;0.5,-1,1))^2)/SQRT(((50*POWER(80,POWER(COS(PI()*MOD(Calculator!$B$36/Calculator!$F$17,1)),2))+MIN(500,MAX(30,100*EXP(-0.3*'VSWR Calculator'!$C$24)*(1+3*ABS(MOD('VSWR Calculator'!$C$23/Calculator!$F$17/2,1)-0.5))))/'VSWR Calculator'!$C$25)+$C90)^2+(1500*ABS(SIN(2*PI()*MOD(Calculator!$B$36/Calculator!$F$17,1)))*IF(MOD(Calculator!$B$36/Calculator!$F$17,1)&lt;0.5,-1,1))^2))/(1-SQRT(((50*POWER(80,POWER(COS(PI()*MOD(Calculator!$B$36/Calculator!$F$17,1)),2))+MIN(500,MAX(30,100*EXP(-0.3*'VSWR Calculator'!$C$24)*(1+3*ABS(MOD('VSWR Calculator'!$C$23/Calculator!$F$17/2,1)-0.5))))/'VSWR Calculator'!$C$25)-$C90)^2+(1500*ABS(SIN(2*PI()*MOD(Calculator!$B$36/Calculator!$F$17,1)))*IF(MOD(Calculator!$B$36/Calculator!$F$17,1)&lt;0.5,-1,1))^2)/SQRT(((50*POWER(80,POWER(COS(PI()*MOD(Calculator!$B$36/Calculator!$F$17,1)),2))+MIN(500,MAX(30,100*EXP(-0.3*'VSWR Calculator'!$C$24)*(1+3*ABS(MOD('VSWR Calculator'!$C$23/Calculator!$F$17/2,1)-0.5))))/'VSWR Calculator'!$C$25)+$C90)^2+(1500*ABS(SIN(2*PI()*MOD(Calculator!$B$36/Calculator!$F$17,1)))*IF(MOD(Calculator!$B$36/Calculator!$F$17,1)&lt;0.5,-1,1))^2)),2))</f>
        <v>20.53</v>
      </c>
      <c r="HH90" s="253" t="str">
        <f aca="false">IF(OR(Calculator!$E$18&lt;&gt;"YES",Calculator!$B$36&lt;Calculator!$G$18),"—",ROUND((1+SQRT(((50*POWER(80,POWER(COS(PI()*MOD(Calculator!$B$36/Calculator!$F$18,1)),2))+MIN(500,MAX(30,100*EXP(-0.3*'VSWR Calculator'!$C$24)*(1+3*ABS(MOD('VSWR Calculator'!$C$23/Calculator!$F$18/2,1)-0.5))))/'VSWR Calculator'!$C$25)-$C90)^2+(1500*ABS(SIN(2*PI()*MOD(Calculator!$B$36/Calculator!$F$18,1)))*IF(MOD(Calculator!$B$36/Calculator!$F$18,1)&lt;0.5,-1,1))^2)/SQRT(((50*POWER(80,POWER(COS(PI()*MOD(Calculator!$B$36/Calculator!$F$18,1)),2))+MIN(500,MAX(30,100*EXP(-0.3*'VSWR Calculator'!$C$24)*(1+3*ABS(MOD('VSWR Calculator'!$C$23/Calculator!$F$18/2,1)-0.5))))/'VSWR Calculator'!$C$25)+$C90)^2+(1500*ABS(SIN(2*PI()*MOD(Calculator!$B$36/Calculator!$F$18,1)))*IF(MOD(Calculator!$B$36/Calculator!$F$18,1)&lt;0.5,-1,1))^2))/(1-SQRT(((50*POWER(80,POWER(COS(PI()*MOD(Calculator!$B$36/Calculator!$F$18,1)),2))+MIN(500,MAX(30,100*EXP(-0.3*'VSWR Calculator'!$C$24)*(1+3*ABS(MOD('VSWR Calculator'!$C$23/Calculator!$F$18/2,1)-0.5))))/'VSWR Calculator'!$C$25)-$C90)^2+(1500*ABS(SIN(2*PI()*MOD(Calculator!$B$36/Calculator!$F$18,1)))*IF(MOD(Calculator!$B$36/Calculator!$F$18,1)&lt;0.5,-1,1))^2)/SQRT(((50*POWER(80,POWER(COS(PI()*MOD(Calculator!$B$36/Calculator!$F$18,1)),2))+MIN(500,MAX(30,100*EXP(-0.3*'VSWR Calculator'!$C$24)*(1+3*ABS(MOD('VSWR Calculator'!$C$23/Calculator!$F$18/2,1)-0.5))))/'VSWR Calculator'!$C$25)+$C90)^2+(1500*ABS(SIN(2*PI()*MOD(Calculator!$B$36/Calculator!$F$18,1)))*IF(MOD(Calculator!$B$36/Calculator!$F$18,1)&lt;0.5,-1,1))^2)),2))</f>
        <v>—</v>
      </c>
      <c r="HI90" s="253" t="str">
        <f aca="false">IF(OR(Calculator!$E$19&lt;&gt;"YES",Calculator!$B$36&lt;Calculator!$G$19),"—",ROUND((1+SQRT(((50*POWER(80,POWER(COS(PI()*MOD(Calculator!$B$36/Calculator!$F$19,1)),2))+MIN(500,MAX(30,100*EXP(-0.3*'VSWR Calculator'!$C$24)*(1+3*ABS(MOD('VSWR Calculator'!$C$23/Calculator!$F$19/2,1)-0.5))))/'VSWR Calculator'!$C$25)-$C90)^2+(1500*ABS(SIN(2*PI()*MOD(Calculator!$B$36/Calculator!$F$19,1)))*IF(MOD(Calculator!$B$36/Calculator!$F$19,1)&lt;0.5,-1,1))^2)/SQRT(((50*POWER(80,POWER(COS(PI()*MOD(Calculator!$B$36/Calculator!$F$19,1)),2))+MIN(500,MAX(30,100*EXP(-0.3*'VSWR Calculator'!$C$24)*(1+3*ABS(MOD('VSWR Calculator'!$C$23/Calculator!$F$19/2,1)-0.5))))/'VSWR Calculator'!$C$25)+$C90)^2+(1500*ABS(SIN(2*PI()*MOD(Calculator!$B$36/Calculator!$F$19,1)))*IF(MOD(Calculator!$B$36/Calculator!$F$19,1)&lt;0.5,-1,1))^2))/(1-SQRT(((50*POWER(80,POWER(COS(PI()*MOD(Calculator!$B$36/Calculator!$F$19,1)),2))+MIN(500,MAX(30,100*EXP(-0.3*'VSWR Calculator'!$C$24)*(1+3*ABS(MOD('VSWR Calculator'!$C$23/Calculator!$F$19/2,1)-0.5))))/'VSWR Calculator'!$C$25)-$C90)^2+(1500*ABS(SIN(2*PI()*MOD(Calculator!$B$36/Calculator!$F$19,1)))*IF(MOD(Calculator!$B$36/Calculator!$F$19,1)&lt;0.5,-1,1))^2)/SQRT(((50*POWER(80,POWER(COS(PI()*MOD(Calculator!$B$36/Calculator!$F$19,1)),2))+MIN(500,MAX(30,100*EXP(-0.3*'VSWR Calculator'!$C$24)*(1+3*ABS(MOD('VSWR Calculator'!$C$23/Calculator!$F$19/2,1)-0.5))))/'VSWR Calculator'!$C$25)+$C90)^2+(1500*ABS(SIN(2*PI()*MOD(Calculator!$B$36/Calculator!$F$19,1)))*IF(MOD(Calculator!$B$36/Calculator!$F$19,1)&lt;0.5,-1,1))^2)),2))</f>
        <v>—</v>
      </c>
      <c r="HJ90" s="253" t="str">
        <f aca="false">IF(OR(Calculator!$E$20&lt;&gt;"YES",Calculator!$B$36&lt;Calculator!$G$20),"—",ROUND((1+SQRT(((50*POWER(80,POWER(COS(PI()*MOD(Calculator!$B$36/Calculator!$F$20,1)),2))+MIN(500,MAX(30,100*EXP(-0.3*'VSWR Calculator'!$C$24)*(1+3*ABS(MOD('VSWR Calculator'!$C$23/Calculator!$F$20/2,1)-0.5))))/'VSWR Calculator'!$C$25)-$C90)^2+(1500*ABS(SIN(2*PI()*MOD(Calculator!$B$36/Calculator!$F$20,1)))*IF(MOD(Calculator!$B$36/Calculator!$F$20,1)&lt;0.5,-1,1))^2)/SQRT(((50*POWER(80,POWER(COS(PI()*MOD(Calculator!$B$36/Calculator!$F$20,1)),2))+MIN(500,MAX(30,100*EXP(-0.3*'VSWR Calculator'!$C$24)*(1+3*ABS(MOD('VSWR Calculator'!$C$23/Calculator!$F$20/2,1)-0.5))))/'VSWR Calculator'!$C$25)+$C90)^2+(1500*ABS(SIN(2*PI()*MOD(Calculator!$B$36/Calculator!$F$20,1)))*IF(MOD(Calculator!$B$36/Calculator!$F$20,1)&lt;0.5,-1,1))^2))/(1-SQRT(((50*POWER(80,POWER(COS(PI()*MOD(Calculator!$B$36/Calculator!$F$20,1)),2))+MIN(500,MAX(30,100*EXP(-0.3*'VSWR Calculator'!$C$24)*(1+3*ABS(MOD('VSWR Calculator'!$C$23/Calculator!$F$20/2,1)-0.5))))/'VSWR Calculator'!$C$25)-$C90)^2+(1500*ABS(SIN(2*PI()*MOD(Calculator!$B$36/Calculator!$F$20,1)))*IF(MOD(Calculator!$B$36/Calculator!$F$20,1)&lt;0.5,-1,1))^2)/SQRT(((50*POWER(80,POWER(COS(PI()*MOD(Calculator!$B$36/Calculator!$F$20,1)),2))+MIN(500,MAX(30,100*EXP(-0.3*'VSWR Calculator'!$C$24)*(1+3*ABS(MOD('VSWR Calculator'!$C$23/Calculator!$F$20/2,1)-0.5))))/'VSWR Calculator'!$C$25)+$C90)^2+(1500*ABS(SIN(2*PI()*MOD(Calculator!$B$36/Calculator!$F$20,1)))*IF(MOD(Calculator!$B$36/Calculator!$F$20,1)&lt;0.5,-1,1))^2)),2))</f>
        <v>—</v>
      </c>
      <c r="HK90" s="253" t="str">
        <f aca="false">IF(OR(Calculator!$E$21&lt;&gt;"YES",Calculator!$B$36&lt;Calculator!$G$21),"—",ROUND((1+SQRT(((50*POWER(80,POWER(COS(PI()*MOD(Calculator!$B$36/Calculator!$F$21,1)),2))+MIN(500,MAX(30,100*EXP(-0.3*'VSWR Calculator'!$C$24)*(1+3*ABS(MOD('VSWR Calculator'!$C$23/Calculator!$F$21/2,1)-0.5))))/'VSWR Calculator'!$C$25)-$C90)^2+(1500*ABS(SIN(2*PI()*MOD(Calculator!$B$36/Calculator!$F$21,1)))*IF(MOD(Calculator!$B$36/Calculator!$F$21,1)&lt;0.5,-1,1))^2)/SQRT(((50*POWER(80,POWER(COS(PI()*MOD(Calculator!$B$36/Calculator!$F$21,1)),2))+MIN(500,MAX(30,100*EXP(-0.3*'VSWR Calculator'!$C$24)*(1+3*ABS(MOD('VSWR Calculator'!$C$23/Calculator!$F$21/2,1)-0.5))))/'VSWR Calculator'!$C$25)+$C90)^2+(1500*ABS(SIN(2*PI()*MOD(Calculator!$B$36/Calculator!$F$21,1)))*IF(MOD(Calculator!$B$36/Calculator!$F$21,1)&lt;0.5,-1,1))^2))/(1-SQRT(((50*POWER(80,POWER(COS(PI()*MOD(Calculator!$B$36/Calculator!$F$21,1)),2))+MIN(500,MAX(30,100*EXP(-0.3*'VSWR Calculator'!$C$24)*(1+3*ABS(MOD('VSWR Calculator'!$C$23/Calculator!$F$21/2,1)-0.5))))/'VSWR Calculator'!$C$25)-$C90)^2+(1500*ABS(SIN(2*PI()*MOD(Calculator!$B$36/Calculator!$F$21,1)))*IF(MOD(Calculator!$B$36/Calculator!$F$21,1)&lt;0.5,-1,1))^2)/SQRT(((50*POWER(80,POWER(COS(PI()*MOD(Calculator!$B$36/Calculator!$F$21,1)),2))+MIN(500,MAX(30,100*EXP(-0.3*'VSWR Calculator'!$C$24)*(1+3*ABS(MOD('VSWR Calculator'!$C$23/Calculator!$F$21/2,1)-0.5))))/'VSWR Calculator'!$C$25)+$C90)^2+(1500*ABS(SIN(2*PI()*MOD(Calculator!$B$36/Calculator!$F$21,1)))*IF(MOD(Calculator!$B$36/Calculator!$F$21,1)&lt;0.5,-1,1))^2)),2))</f>
        <v>—</v>
      </c>
      <c r="HL90" s="253" t="str">
        <f aca="false">IF(OR(Calculator!$E$22&lt;&gt;"YES",Calculator!$B$36&lt;Calculator!$G$22),"—",ROUND((1+SQRT(((50*POWER(80,POWER(COS(PI()*MOD(Calculator!$B$36/Calculator!$F$22,1)),2))+MIN(500,MAX(30,100*EXP(-0.3*'VSWR Calculator'!$C$24)*(1+3*ABS(MOD('VSWR Calculator'!$C$23/Calculator!$F$22/2,1)-0.5))))/'VSWR Calculator'!$C$25)-$C90)^2+(1500*ABS(SIN(2*PI()*MOD(Calculator!$B$36/Calculator!$F$22,1)))*IF(MOD(Calculator!$B$36/Calculator!$F$22,1)&lt;0.5,-1,1))^2)/SQRT(((50*POWER(80,POWER(COS(PI()*MOD(Calculator!$B$36/Calculator!$F$22,1)),2))+MIN(500,MAX(30,100*EXP(-0.3*'VSWR Calculator'!$C$24)*(1+3*ABS(MOD('VSWR Calculator'!$C$23/Calculator!$F$22/2,1)-0.5))))/'VSWR Calculator'!$C$25)+$C90)^2+(1500*ABS(SIN(2*PI()*MOD(Calculator!$B$36/Calculator!$F$22,1)))*IF(MOD(Calculator!$B$36/Calculator!$F$22,1)&lt;0.5,-1,1))^2))/(1-SQRT(((50*POWER(80,POWER(COS(PI()*MOD(Calculator!$B$36/Calculator!$F$22,1)),2))+MIN(500,MAX(30,100*EXP(-0.3*'VSWR Calculator'!$C$24)*(1+3*ABS(MOD('VSWR Calculator'!$C$23/Calculator!$F$22/2,1)-0.5))))/'VSWR Calculator'!$C$25)-$C90)^2+(1500*ABS(SIN(2*PI()*MOD(Calculator!$B$36/Calculator!$F$22,1)))*IF(MOD(Calculator!$B$36/Calculator!$F$22,1)&lt;0.5,-1,1))^2)/SQRT(((50*POWER(80,POWER(COS(PI()*MOD(Calculator!$B$36/Calculator!$F$22,1)),2))+MIN(500,MAX(30,100*EXP(-0.3*'VSWR Calculator'!$C$24)*(1+3*ABS(MOD('VSWR Calculator'!$C$23/Calculator!$F$22/2,1)-0.5))))/'VSWR Calculator'!$C$25)+$C90)^2+(1500*ABS(SIN(2*PI()*MOD(Calculator!$B$36/Calculator!$F$22,1)))*IF(MOD(Calculator!$B$36/Calculator!$F$22,1)&lt;0.5,-1,1))^2)),2))</f>
        <v>—</v>
      </c>
      <c r="HM90" s="253" t="n">
        <f aca="false">IFERROR(ROUND((IF(ISNUMBER(HB90),HB90,0)+IF(ISNUMBER(HC90),HC90,0)+IF(ISNUMBER(HD90),HD90,0)+IF(ISNUMBER(HE90),HE90,0)+IF(ISNUMBER(HF90),HF90,0)+IF(ISNUMBER(HG90),HG90,0)+IF(ISNUMBER(HH90),HH90,0)+IF(ISNUMBER(HI90),HI90,0)+IF(ISNUMBER(HJ90),HJ90,0)+IF(ISNUMBER(HK90),HK90,0)+IF(ISNUMBER(HL90),HL90,0))/(IF(ISNUMBER(HB90),1,0)+IF(ISNUMBER(HC90),1,0)+IF(ISNUMBER(HD90),1,0)+IF(ISNUMBER(HE90),1,0)+IF(ISNUMBER(HF90),1,0)+IF(ISNUMBER(HG90),1,0)+IF(ISNUMBER(HH90),1,0)+IF(ISNUMBER(HI90),1,0)+IF(ISNUMBER(HJ90),1,0)+IF(ISNUMBER(HK90),1,0)+IF(ISNUMBER(HL90),1,0)),4),"")</f>
        <v>18.505</v>
      </c>
      <c r="HN90" s="253" t="str">
        <f aca="false">IF(OR(Calculator!$E$12&lt;&gt;"YES",Calculator!$B$37&lt;Calculator!$G$12),"—",ROUND((1+SQRT(((50*POWER(80,POWER(COS(PI()*MOD(Calculator!$B$37/Calculator!$F$12,1)),2))+MIN(500,MAX(30,100*EXP(-0.3*'VSWR Calculator'!$C$24)*(1+3*ABS(MOD('VSWR Calculator'!$C$23/Calculator!$F$12/2,1)-0.5))))/'VSWR Calculator'!$C$25)-$C90)^2+(1500*ABS(SIN(2*PI()*MOD(Calculator!$B$37/Calculator!$F$12,1)))*IF(MOD(Calculator!$B$37/Calculator!$F$12,1)&lt;0.5,-1,1))^2)/SQRT(((50*POWER(80,POWER(COS(PI()*MOD(Calculator!$B$37/Calculator!$F$12,1)),2))+MIN(500,MAX(30,100*EXP(-0.3*'VSWR Calculator'!$C$24)*(1+3*ABS(MOD('VSWR Calculator'!$C$23/Calculator!$F$12/2,1)-0.5))))/'VSWR Calculator'!$C$25)+$C90)^2+(1500*ABS(SIN(2*PI()*MOD(Calculator!$B$37/Calculator!$F$12,1)))*IF(MOD(Calculator!$B$37/Calculator!$F$12,1)&lt;0.5,-1,1))^2))/(1-SQRT(((50*POWER(80,POWER(COS(PI()*MOD(Calculator!$B$37/Calculator!$F$12,1)),2))+MIN(500,MAX(30,100*EXP(-0.3*'VSWR Calculator'!$C$24)*(1+3*ABS(MOD('VSWR Calculator'!$C$23/Calculator!$F$12/2,1)-0.5))))/'VSWR Calculator'!$C$25)-$C90)^2+(1500*ABS(SIN(2*PI()*MOD(Calculator!$B$37/Calculator!$F$12,1)))*IF(MOD(Calculator!$B$37/Calculator!$F$12,1)&lt;0.5,-1,1))^2)/SQRT(((50*POWER(80,POWER(COS(PI()*MOD(Calculator!$B$37/Calculator!$F$12,1)),2))+MIN(500,MAX(30,100*EXP(-0.3*'VSWR Calculator'!$C$24)*(1+3*ABS(MOD('VSWR Calculator'!$C$23/Calculator!$F$12/2,1)-0.5))))/'VSWR Calculator'!$C$25)+$C90)^2+(1500*ABS(SIN(2*PI()*MOD(Calculator!$B$37/Calculator!$F$12,1)))*IF(MOD(Calculator!$B$37/Calculator!$F$12,1)&lt;0.5,-1,1))^2)),2))</f>
        <v>—</v>
      </c>
      <c r="HO90" s="253" t="str">
        <f aca="false">IF(OR(Calculator!$E$13&lt;&gt;"YES",Calculator!$B$37&lt;Calculator!$G$13),"—",ROUND((1+SQRT(((50*POWER(80,POWER(COS(PI()*MOD(Calculator!$B$37/Calculator!$F$13,1)),2))+MIN(500,MAX(30,100*EXP(-0.3*'VSWR Calculator'!$C$24)*(1+3*ABS(MOD('VSWR Calculator'!$C$23/Calculator!$F$13/2,1)-0.5))))/'VSWR Calculator'!$C$25)-$C90)^2+(1500*ABS(SIN(2*PI()*MOD(Calculator!$B$37/Calculator!$F$13,1)))*IF(MOD(Calculator!$B$37/Calculator!$F$13,1)&lt;0.5,-1,1))^2)/SQRT(((50*POWER(80,POWER(COS(PI()*MOD(Calculator!$B$37/Calculator!$F$13,1)),2))+MIN(500,MAX(30,100*EXP(-0.3*'VSWR Calculator'!$C$24)*(1+3*ABS(MOD('VSWR Calculator'!$C$23/Calculator!$F$13/2,1)-0.5))))/'VSWR Calculator'!$C$25)+$C90)^2+(1500*ABS(SIN(2*PI()*MOD(Calculator!$B$37/Calculator!$F$13,1)))*IF(MOD(Calculator!$B$37/Calculator!$F$13,1)&lt;0.5,-1,1))^2))/(1-SQRT(((50*POWER(80,POWER(COS(PI()*MOD(Calculator!$B$37/Calculator!$F$13,1)),2))+MIN(500,MAX(30,100*EXP(-0.3*'VSWR Calculator'!$C$24)*(1+3*ABS(MOD('VSWR Calculator'!$C$23/Calculator!$F$13/2,1)-0.5))))/'VSWR Calculator'!$C$25)-$C90)^2+(1500*ABS(SIN(2*PI()*MOD(Calculator!$B$37/Calculator!$F$13,1)))*IF(MOD(Calculator!$B$37/Calculator!$F$13,1)&lt;0.5,-1,1))^2)/SQRT(((50*POWER(80,POWER(COS(PI()*MOD(Calculator!$B$37/Calculator!$F$13,1)),2))+MIN(500,MAX(30,100*EXP(-0.3*'VSWR Calculator'!$C$24)*(1+3*ABS(MOD('VSWR Calculator'!$C$23/Calculator!$F$13/2,1)-0.5))))/'VSWR Calculator'!$C$25)+$C90)^2+(1500*ABS(SIN(2*PI()*MOD(Calculator!$B$37/Calculator!$F$13,1)))*IF(MOD(Calculator!$B$37/Calculator!$F$13,1)&lt;0.5,-1,1))^2)),2))</f>
        <v>—</v>
      </c>
      <c r="HP90" s="253" t="str">
        <f aca="false">IF(OR(Calculator!$E$14&lt;&gt;"YES",Calculator!$B$37&lt;Calculator!$G$14),"—",ROUND((1+SQRT(((50*POWER(80,POWER(COS(PI()*MOD(Calculator!$B$37/Calculator!$F$14,1)),2))+MIN(500,MAX(30,100*EXP(-0.3*'VSWR Calculator'!$C$24)*(1+3*ABS(MOD('VSWR Calculator'!$C$23/Calculator!$F$14/2,1)-0.5))))/'VSWR Calculator'!$C$25)-$C90)^2+(1500*ABS(SIN(2*PI()*MOD(Calculator!$B$37/Calculator!$F$14,1)))*IF(MOD(Calculator!$B$37/Calculator!$F$14,1)&lt;0.5,-1,1))^2)/SQRT(((50*POWER(80,POWER(COS(PI()*MOD(Calculator!$B$37/Calculator!$F$14,1)),2))+MIN(500,MAX(30,100*EXP(-0.3*'VSWR Calculator'!$C$24)*(1+3*ABS(MOD('VSWR Calculator'!$C$23/Calculator!$F$14/2,1)-0.5))))/'VSWR Calculator'!$C$25)+$C90)^2+(1500*ABS(SIN(2*PI()*MOD(Calculator!$B$37/Calculator!$F$14,1)))*IF(MOD(Calculator!$B$37/Calculator!$F$14,1)&lt;0.5,-1,1))^2))/(1-SQRT(((50*POWER(80,POWER(COS(PI()*MOD(Calculator!$B$37/Calculator!$F$14,1)),2))+MIN(500,MAX(30,100*EXP(-0.3*'VSWR Calculator'!$C$24)*(1+3*ABS(MOD('VSWR Calculator'!$C$23/Calculator!$F$14/2,1)-0.5))))/'VSWR Calculator'!$C$25)-$C90)^2+(1500*ABS(SIN(2*PI()*MOD(Calculator!$B$37/Calculator!$F$14,1)))*IF(MOD(Calculator!$B$37/Calculator!$F$14,1)&lt;0.5,-1,1))^2)/SQRT(((50*POWER(80,POWER(COS(PI()*MOD(Calculator!$B$37/Calculator!$F$14,1)),2))+MIN(500,MAX(30,100*EXP(-0.3*'VSWR Calculator'!$C$24)*(1+3*ABS(MOD('VSWR Calculator'!$C$23/Calculator!$F$14/2,1)-0.5))))/'VSWR Calculator'!$C$25)+$C90)^2+(1500*ABS(SIN(2*PI()*MOD(Calculator!$B$37/Calculator!$F$14,1)))*IF(MOD(Calculator!$B$37/Calculator!$F$14,1)&lt;0.5,-1,1))^2)),2))</f>
        <v>—</v>
      </c>
      <c r="HQ90" s="253" t="n">
        <f aca="false">IF(OR(Calculator!$E$15&lt;&gt;"YES",Calculator!$B$37&lt;Calculator!$G$15),"—",ROUND((1+SQRT(((50*POWER(80,POWER(COS(PI()*MOD(Calculator!$B$37/Calculator!$F$15,1)),2))+MIN(500,MAX(30,100*EXP(-0.3*'VSWR Calculator'!$C$24)*(1+3*ABS(MOD('VSWR Calculator'!$C$23/Calculator!$F$15/2,1)-0.5))))/'VSWR Calculator'!$C$25)-$C90)^2+(1500*ABS(SIN(2*PI()*MOD(Calculator!$B$37/Calculator!$F$15,1)))*IF(MOD(Calculator!$B$37/Calculator!$F$15,1)&lt;0.5,-1,1))^2)/SQRT(((50*POWER(80,POWER(COS(PI()*MOD(Calculator!$B$37/Calculator!$F$15,1)),2))+MIN(500,MAX(30,100*EXP(-0.3*'VSWR Calculator'!$C$24)*(1+3*ABS(MOD('VSWR Calculator'!$C$23/Calculator!$F$15/2,1)-0.5))))/'VSWR Calculator'!$C$25)+$C90)^2+(1500*ABS(SIN(2*PI()*MOD(Calculator!$B$37/Calculator!$F$15,1)))*IF(MOD(Calculator!$B$37/Calculator!$F$15,1)&lt;0.5,-1,1))^2))/(1-SQRT(((50*POWER(80,POWER(COS(PI()*MOD(Calculator!$B$37/Calculator!$F$15,1)),2))+MIN(500,MAX(30,100*EXP(-0.3*'VSWR Calculator'!$C$24)*(1+3*ABS(MOD('VSWR Calculator'!$C$23/Calculator!$F$15/2,1)-0.5))))/'VSWR Calculator'!$C$25)-$C90)^2+(1500*ABS(SIN(2*PI()*MOD(Calculator!$B$37/Calculator!$F$15,1)))*IF(MOD(Calculator!$B$37/Calculator!$F$15,1)&lt;0.5,-1,1))^2)/SQRT(((50*POWER(80,POWER(COS(PI()*MOD(Calculator!$B$37/Calculator!$F$15,1)),2))+MIN(500,MAX(30,100*EXP(-0.3*'VSWR Calculator'!$C$24)*(1+3*ABS(MOD('VSWR Calculator'!$C$23/Calculator!$F$15/2,1)-0.5))))/'VSWR Calculator'!$C$25)+$C90)^2+(1500*ABS(SIN(2*PI()*MOD(Calculator!$B$37/Calculator!$F$15,1)))*IF(MOD(Calculator!$B$37/Calculator!$F$15,1)&lt;0.5,-1,1))^2)),2))</f>
        <v>2.5</v>
      </c>
      <c r="HR90" s="253" t="str">
        <f aca="false">IF(OR(Calculator!$E$16&lt;&gt;"YES",Calculator!$B$37&lt;Calculator!$G$16),"—",ROUND((1+SQRT(((50*POWER(80,POWER(COS(PI()*MOD(Calculator!$B$37/Calculator!$F$16,1)),2))+MIN(500,MAX(30,100*EXP(-0.3*'VSWR Calculator'!$C$24)*(1+3*ABS(MOD('VSWR Calculator'!$C$23/Calculator!$F$16/2,1)-0.5))))/'VSWR Calculator'!$C$25)-$C90)^2+(1500*ABS(SIN(2*PI()*MOD(Calculator!$B$37/Calculator!$F$16,1)))*IF(MOD(Calculator!$B$37/Calculator!$F$16,1)&lt;0.5,-1,1))^2)/SQRT(((50*POWER(80,POWER(COS(PI()*MOD(Calculator!$B$37/Calculator!$F$16,1)),2))+MIN(500,MAX(30,100*EXP(-0.3*'VSWR Calculator'!$C$24)*(1+3*ABS(MOD('VSWR Calculator'!$C$23/Calculator!$F$16/2,1)-0.5))))/'VSWR Calculator'!$C$25)+$C90)^2+(1500*ABS(SIN(2*PI()*MOD(Calculator!$B$37/Calculator!$F$16,1)))*IF(MOD(Calculator!$B$37/Calculator!$F$16,1)&lt;0.5,-1,1))^2))/(1-SQRT(((50*POWER(80,POWER(COS(PI()*MOD(Calculator!$B$37/Calculator!$F$16,1)),2))+MIN(500,MAX(30,100*EXP(-0.3*'VSWR Calculator'!$C$24)*(1+3*ABS(MOD('VSWR Calculator'!$C$23/Calculator!$F$16/2,1)-0.5))))/'VSWR Calculator'!$C$25)-$C90)^2+(1500*ABS(SIN(2*PI()*MOD(Calculator!$B$37/Calculator!$F$16,1)))*IF(MOD(Calculator!$B$37/Calculator!$F$16,1)&lt;0.5,-1,1))^2)/SQRT(((50*POWER(80,POWER(COS(PI()*MOD(Calculator!$B$37/Calculator!$F$16,1)),2))+MIN(500,MAX(30,100*EXP(-0.3*'VSWR Calculator'!$C$24)*(1+3*ABS(MOD('VSWR Calculator'!$C$23/Calculator!$F$16/2,1)-0.5))))/'VSWR Calculator'!$C$25)+$C90)^2+(1500*ABS(SIN(2*PI()*MOD(Calculator!$B$37/Calculator!$F$16,1)))*IF(MOD(Calculator!$B$37/Calculator!$F$16,1)&lt;0.5,-1,1))^2)),2))</f>
        <v>—</v>
      </c>
      <c r="HS90" s="253" t="n">
        <f aca="false">IF(OR(Calculator!$E$17&lt;&gt;"YES",Calculator!$B$37&lt;Calculator!$G$17),"—",ROUND((1+SQRT(((50*POWER(80,POWER(COS(PI()*MOD(Calculator!$B$37/Calculator!$F$17,1)),2))+MIN(500,MAX(30,100*EXP(-0.3*'VSWR Calculator'!$C$24)*(1+3*ABS(MOD('VSWR Calculator'!$C$23/Calculator!$F$17/2,1)-0.5))))/'VSWR Calculator'!$C$25)-$C90)^2+(1500*ABS(SIN(2*PI()*MOD(Calculator!$B$37/Calculator!$F$17,1)))*IF(MOD(Calculator!$B$37/Calculator!$F$17,1)&lt;0.5,-1,1))^2)/SQRT(((50*POWER(80,POWER(COS(PI()*MOD(Calculator!$B$37/Calculator!$F$17,1)),2))+MIN(500,MAX(30,100*EXP(-0.3*'VSWR Calculator'!$C$24)*(1+3*ABS(MOD('VSWR Calculator'!$C$23/Calculator!$F$17/2,1)-0.5))))/'VSWR Calculator'!$C$25)+$C90)^2+(1500*ABS(SIN(2*PI()*MOD(Calculator!$B$37/Calculator!$F$17,1)))*IF(MOD(Calculator!$B$37/Calculator!$F$17,1)&lt;0.5,-1,1))^2))/(1-SQRT(((50*POWER(80,POWER(COS(PI()*MOD(Calculator!$B$37/Calculator!$F$17,1)),2))+MIN(500,MAX(30,100*EXP(-0.3*'VSWR Calculator'!$C$24)*(1+3*ABS(MOD('VSWR Calculator'!$C$23/Calculator!$F$17/2,1)-0.5))))/'VSWR Calculator'!$C$25)-$C90)^2+(1500*ABS(SIN(2*PI()*MOD(Calculator!$B$37/Calculator!$F$17,1)))*IF(MOD(Calculator!$B$37/Calculator!$F$17,1)&lt;0.5,-1,1))^2)/SQRT(((50*POWER(80,POWER(COS(PI()*MOD(Calculator!$B$37/Calculator!$F$17,1)),2))+MIN(500,MAX(30,100*EXP(-0.3*'VSWR Calculator'!$C$24)*(1+3*ABS(MOD('VSWR Calculator'!$C$23/Calculator!$F$17/2,1)-0.5))))/'VSWR Calculator'!$C$25)+$C90)^2+(1500*ABS(SIN(2*PI()*MOD(Calculator!$B$37/Calculator!$F$17,1)))*IF(MOD(Calculator!$B$37/Calculator!$F$17,1)&lt;0.5,-1,1))^2)),2))</f>
        <v>14.9</v>
      </c>
      <c r="HT90" s="253" t="str">
        <f aca="false">IF(OR(Calculator!$E$18&lt;&gt;"YES",Calculator!$B$37&lt;Calculator!$G$18),"—",ROUND((1+SQRT(((50*POWER(80,POWER(COS(PI()*MOD(Calculator!$B$37/Calculator!$F$18,1)),2))+MIN(500,MAX(30,100*EXP(-0.3*'VSWR Calculator'!$C$24)*(1+3*ABS(MOD('VSWR Calculator'!$C$23/Calculator!$F$18/2,1)-0.5))))/'VSWR Calculator'!$C$25)-$C90)^2+(1500*ABS(SIN(2*PI()*MOD(Calculator!$B$37/Calculator!$F$18,1)))*IF(MOD(Calculator!$B$37/Calculator!$F$18,1)&lt;0.5,-1,1))^2)/SQRT(((50*POWER(80,POWER(COS(PI()*MOD(Calculator!$B$37/Calculator!$F$18,1)),2))+MIN(500,MAX(30,100*EXP(-0.3*'VSWR Calculator'!$C$24)*(1+3*ABS(MOD('VSWR Calculator'!$C$23/Calculator!$F$18/2,1)-0.5))))/'VSWR Calculator'!$C$25)+$C90)^2+(1500*ABS(SIN(2*PI()*MOD(Calculator!$B$37/Calculator!$F$18,1)))*IF(MOD(Calculator!$B$37/Calculator!$F$18,1)&lt;0.5,-1,1))^2))/(1-SQRT(((50*POWER(80,POWER(COS(PI()*MOD(Calculator!$B$37/Calculator!$F$18,1)),2))+MIN(500,MAX(30,100*EXP(-0.3*'VSWR Calculator'!$C$24)*(1+3*ABS(MOD('VSWR Calculator'!$C$23/Calculator!$F$18/2,1)-0.5))))/'VSWR Calculator'!$C$25)-$C90)^2+(1500*ABS(SIN(2*PI()*MOD(Calculator!$B$37/Calculator!$F$18,1)))*IF(MOD(Calculator!$B$37/Calculator!$F$18,1)&lt;0.5,-1,1))^2)/SQRT(((50*POWER(80,POWER(COS(PI()*MOD(Calculator!$B$37/Calculator!$F$18,1)),2))+MIN(500,MAX(30,100*EXP(-0.3*'VSWR Calculator'!$C$24)*(1+3*ABS(MOD('VSWR Calculator'!$C$23/Calculator!$F$18/2,1)-0.5))))/'VSWR Calculator'!$C$25)+$C90)^2+(1500*ABS(SIN(2*PI()*MOD(Calculator!$B$37/Calculator!$F$18,1)))*IF(MOD(Calculator!$B$37/Calculator!$F$18,1)&lt;0.5,-1,1))^2)),2))</f>
        <v>—</v>
      </c>
      <c r="HU90" s="253" t="str">
        <f aca="false">IF(OR(Calculator!$E$19&lt;&gt;"YES",Calculator!$B$37&lt;Calculator!$G$19),"—",ROUND((1+SQRT(((50*POWER(80,POWER(COS(PI()*MOD(Calculator!$B$37/Calculator!$F$19,1)),2))+MIN(500,MAX(30,100*EXP(-0.3*'VSWR Calculator'!$C$24)*(1+3*ABS(MOD('VSWR Calculator'!$C$23/Calculator!$F$19/2,1)-0.5))))/'VSWR Calculator'!$C$25)-$C90)^2+(1500*ABS(SIN(2*PI()*MOD(Calculator!$B$37/Calculator!$F$19,1)))*IF(MOD(Calculator!$B$37/Calculator!$F$19,1)&lt;0.5,-1,1))^2)/SQRT(((50*POWER(80,POWER(COS(PI()*MOD(Calculator!$B$37/Calculator!$F$19,1)),2))+MIN(500,MAX(30,100*EXP(-0.3*'VSWR Calculator'!$C$24)*(1+3*ABS(MOD('VSWR Calculator'!$C$23/Calculator!$F$19/2,1)-0.5))))/'VSWR Calculator'!$C$25)+$C90)^2+(1500*ABS(SIN(2*PI()*MOD(Calculator!$B$37/Calculator!$F$19,1)))*IF(MOD(Calculator!$B$37/Calculator!$F$19,1)&lt;0.5,-1,1))^2))/(1-SQRT(((50*POWER(80,POWER(COS(PI()*MOD(Calculator!$B$37/Calculator!$F$19,1)),2))+MIN(500,MAX(30,100*EXP(-0.3*'VSWR Calculator'!$C$24)*(1+3*ABS(MOD('VSWR Calculator'!$C$23/Calculator!$F$19/2,1)-0.5))))/'VSWR Calculator'!$C$25)-$C90)^2+(1500*ABS(SIN(2*PI()*MOD(Calculator!$B$37/Calculator!$F$19,1)))*IF(MOD(Calculator!$B$37/Calculator!$F$19,1)&lt;0.5,-1,1))^2)/SQRT(((50*POWER(80,POWER(COS(PI()*MOD(Calculator!$B$37/Calculator!$F$19,1)),2))+MIN(500,MAX(30,100*EXP(-0.3*'VSWR Calculator'!$C$24)*(1+3*ABS(MOD('VSWR Calculator'!$C$23/Calculator!$F$19/2,1)-0.5))))/'VSWR Calculator'!$C$25)+$C90)^2+(1500*ABS(SIN(2*PI()*MOD(Calculator!$B$37/Calculator!$F$19,1)))*IF(MOD(Calculator!$B$37/Calculator!$F$19,1)&lt;0.5,-1,1))^2)),2))</f>
        <v>—</v>
      </c>
      <c r="HV90" s="253" t="str">
        <f aca="false">IF(OR(Calculator!$E$20&lt;&gt;"YES",Calculator!$B$37&lt;Calculator!$G$20),"—",ROUND((1+SQRT(((50*POWER(80,POWER(COS(PI()*MOD(Calculator!$B$37/Calculator!$F$20,1)),2))+MIN(500,MAX(30,100*EXP(-0.3*'VSWR Calculator'!$C$24)*(1+3*ABS(MOD('VSWR Calculator'!$C$23/Calculator!$F$20/2,1)-0.5))))/'VSWR Calculator'!$C$25)-$C90)^2+(1500*ABS(SIN(2*PI()*MOD(Calculator!$B$37/Calculator!$F$20,1)))*IF(MOD(Calculator!$B$37/Calculator!$F$20,1)&lt;0.5,-1,1))^2)/SQRT(((50*POWER(80,POWER(COS(PI()*MOD(Calculator!$B$37/Calculator!$F$20,1)),2))+MIN(500,MAX(30,100*EXP(-0.3*'VSWR Calculator'!$C$24)*(1+3*ABS(MOD('VSWR Calculator'!$C$23/Calculator!$F$20/2,1)-0.5))))/'VSWR Calculator'!$C$25)+$C90)^2+(1500*ABS(SIN(2*PI()*MOD(Calculator!$B$37/Calculator!$F$20,1)))*IF(MOD(Calculator!$B$37/Calculator!$F$20,1)&lt;0.5,-1,1))^2))/(1-SQRT(((50*POWER(80,POWER(COS(PI()*MOD(Calculator!$B$37/Calculator!$F$20,1)),2))+MIN(500,MAX(30,100*EXP(-0.3*'VSWR Calculator'!$C$24)*(1+3*ABS(MOD('VSWR Calculator'!$C$23/Calculator!$F$20/2,1)-0.5))))/'VSWR Calculator'!$C$25)-$C90)^2+(1500*ABS(SIN(2*PI()*MOD(Calculator!$B$37/Calculator!$F$20,1)))*IF(MOD(Calculator!$B$37/Calculator!$F$20,1)&lt;0.5,-1,1))^2)/SQRT(((50*POWER(80,POWER(COS(PI()*MOD(Calculator!$B$37/Calculator!$F$20,1)),2))+MIN(500,MAX(30,100*EXP(-0.3*'VSWR Calculator'!$C$24)*(1+3*ABS(MOD('VSWR Calculator'!$C$23/Calculator!$F$20/2,1)-0.5))))/'VSWR Calculator'!$C$25)+$C90)^2+(1500*ABS(SIN(2*PI()*MOD(Calculator!$B$37/Calculator!$F$20,1)))*IF(MOD(Calculator!$B$37/Calculator!$F$20,1)&lt;0.5,-1,1))^2)),2))</f>
        <v>—</v>
      </c>
      <c r="HW90" s="253" t="str">
        <f aca="false">IF(OR(Calculator!$E$21&lt;&gt;"YES",Calculator!$B$37&lt;Calculator!$G$21),"—",ROUND((1+SQRT(((50*POWER(80,POWER(COS(PI()*MOD(Calculator!$B$37/Calculator!$F$21,1)),2))+MIN(500,MAX(30,100*EXP(-0.3*'VSWR Calculator'!$C$24)*(1+3*ABS(MOD('VSWR Calculator'!$C$23/Calculator!$F$21/2,1)-0.5))))/'VSWR Calculator'!$C$25)-$C90)^2+(1500*ABS(SIN(2*PI()*MOD(Calculator!$B$37/Calculator!$F$21,1)))*IF(MOD(Calculator!$B$37/Calculator!$F$21,1)&lt;0.5,-1,1))^2)/SQRT(((50*POWER(80,POWER(COS(PI()*MOD(Calculator!$B$37/Calculator!$F$21,1)),2))+MIN(500,MAX(30,100*EXP(-0.3*'VSWR Calculator'!$C$24)*(1+3*ABS(MOD('VSWR Calculator'!$C$23/Calculator!$F$21/2,1)-0.5))))/'VSWR Calculator'!$C$25)+$C90)^2+(1500*ABS(SIN(2*PI()*MOD(Calculator!$B$37/Calculator!$F$21,1)))*IF(MOD(Calculator!$B$37/Calculator!$F$21,1)&lt;0.5,-1,1))^2))/(1-SQRT(((50*POWER(80,POWER(COS(PI()*MOD(Calculator!$B$37/Calculator!$F$21,1)),2))+MIN(500,MAX(30,100*EXP(-0.3*'VSWR Calculator'!$C$24)*(1+3*ABS(MOD('VSWR Calculator'!$C$23/Calculator!$F$21/2,1)-0.5))))/'VSWR Calculator'!$C$25)-$C90)^2+(1500*ABS(SIN(2*PI()*MOD(Calculator!$B$37/Calculator!$F$21,1)))*IF(MOD(Calculator!$B$37/Calculator!$F$21,1)&lt;0.5,-1,1))^2)/SQRT(((50*POWER(80,POWER(COS(PI()*MOD(Calculator!$B$37/Calculator!$F$21,1)),2))+MIN(500,MAX(30,100*EXP(-0.3*'VSWR Calculator'!$C$24)*(1+3*ABS(MOD('VSWR Calculator'!$C$23/Calculator!$F$21/2,1)-0.5))))/'VSWR Calculator'!$C$25)+$C90)^2+(1500*ABS(SIN(2*PI()*MOD(Calculator!$B$37/Calculator!$F$21,1)))*IF(MOD(Calculator!$B$37/Calculator!$F$21,1)&lt;0.5,-1,1))^2)),2))</f>
        <v>—</v>
      </c>
      <c r="HX90" s="253" t="str">
        <f aca="false">IF(OR(Calculator!$E$22&lt;&gt;"YES",Calculator!$B$37&lt;Calculator!$G$22),"—",ROUND((1+SQRT(((50*POWER(80,POWER(COS(PI()*MOD(Calculator!$B$37/Calculator!$F$22,1)),2))+MIN(500,MAX(30,100*EXP(-0.3*'VSWR Calculator'!$C$24)*(1+3*ABS(MOD('VSWR Calculator'!$C$23/Calculator!$F$22/2,1)-0.5))))/'VSWR Calculator'!$C$25)-$C90)^2+(1500*ABS(SIN(2*PI()*MOD(Calculator!$B$37/Calculator!$F$22,1)))*IF(MOD(Calculator!$B$37/Calculator!$F$22,1)&lt;0.5,-1,1))^2)/SQRT(((50*POWER(80,POWER(COS(PI()*MOD(Calculator!$B$37/Calculator!$F$22,1)),2))+MIN(500,MAX(30,100*EXP(-0.3*'VSWR Calculator'!$C$24)*(1+3*ABS(MOD('VSWR Calculator'!$C$23/Calculator!$F$22/2,1)-0.5))))/'VSWR Calculator'!$C$25)+$C90)^2+(1500*ABS(SIN(2*PI()*MOD(Calculator!$B$37/Calculator!$F$22,1)))*IF(MOD(Calculator!$B$37/Calculator!$F$22,1)&lt;0.5,-1,1))^2))/(1-SQRT(((50*POWER(80,POWER(COS(PI()*MOD(Calculator!$B$37/Calculator!$F$22,1)),2))+MIN(500,MAX(30,100*EXP(-0.3*'VSWR Calculator'!$C$24)*(1+3*ABS(MOD('VSWR Calculator'!$C$23/Calculator!$F$22/2,1)-0.5))))/'VSWR Calculator'!$C$25)-$C90)^2+(1500*ABS(SIN(2*PI()*MOD(Calculator!$B$37/Calculator!$F$22,1)))*IF(MOD(Calculator!$B$37/Calculator!$F$22,1)&lt;0.5,-1,1))^2)/SQRT(((50*POWER(80,POWER(COS(PI()*MOD(Calculator!$B$37/Calculator!$F$22,1)),2))+MIN(500,MAX(30,100*EXP(-0.3*'VSWR Calculator'!$C$24)*(1+3*ABS(MOD('VSWR Calculator'!$C$23/Calculator!$F$22/2,1)-0.5))))/'VSWR Calculator'!$C$25)+$C90)^2+(1500*ABS(SIN(2*PI()*MOD(Calculator!$B$37/Calculator!$F$22,1)))*IF(MOD(Calculator!$B$37/Calculator!$F$22,1)&lt;0.5,-1,1))^2)),2))</f>
        <v>—</v>
      </c>
      <c r="HY90" s="253" t="n">
        <f aca="false">IFERROR(ROUND((IF(ISNUMBER(HN90),HN90,0)+IF(ISNUMBER(HO90),HO90,0)+IF(ISNUMBER(HP90),HP90,0)+IF(ISNUMBER(HQ90),HQ90,0)+IF(ISNUMBER(HR90),HR90,0)+IF(ISNUMBER(HS90),HS90,0)+IF(ISNUMBER(HT90),HT90,0)+IF(ISNUMBER(HU90),HU90,0)+IF(ISNUMBER(HV90),HV90,0)+IF(ISNUMBER(HW90),HW90,0)+IF(ISNUMBER(HX90),HX90,0))/(IF(ISNUMBER(HN90),1,0)+IF(ISNUMBER(HO90),1,0)+IF(ISNUMBER(HP90),1,0)+IF(ISNUMBER(HQ90),1,0)+IF(ISNUMBER(HR90),1,0)+IF(ISNUMBER(HS90),1,0)+IF(ISNUMBER(HT90),1,0)+IF(ISNUMBER(HU90),1,0)+IF(ISNUMBER(HV90),1,0)+IF(ISNUMBER(HW90),1,0)+IF(ISNUMBER(HX90),1,0)),4),"")</f>
        <v>8.7</v>
      </c>
      <c r="HZ90" s="253" t="str">
        <f aca="false">IF(OR(Calculator!$E$12&lt;&gt;"YES",Calculator!$B$38&lt;Calculator!$G$12),"—",ROUND((1+SQRT(((50*POWER(80,POWER(COS(PI()*MOD(Calculator!$B$38/Calculator!$F$12,1)),2))+MIN(500,MAX(30,100*EXP(-0.3*'VSWR Calculator'!$C$24)*(1+3*ABS(MOD('VSWR Calculator'!$C$23/Calculator!$F$12/2,1)-0.5))))/'VSWR Calculator'!$C$25)-$C90)^2+(1500*ABS(SIN(2*PI()*MOD(Calculator!$B$38/Calculator!$F$12,1)))*IF(MOD(Calculator!$B$38/Calculator!$F$12,1)&lt;0.5,-1,1))^2)/SQRT(((50*POWER(80,POWER(COS(PI()*MOD(Calculator!$B$38/Calculator!$F$12,1)),2))+MIN(500,MAX(30,100*EXP(-0.3*'VSWR Calculator'!$C$24)*(1+3*ABS(MOD('VSWR Calculator'!$C$23/Calculator!$F$12/2,1)-0.5))))/'VSWR Calculator'!$C$25)+$C90)^2+(1500*ABS(SIN(2*PI()*MOD(Calculator!$B$38/Calculator!$F$12,1)))*IF(MOD(Calculator!$B$38/Calculator!$F$12,1)&lt;0.5,-1,1))^2))/(1-SQRT(((50*POWER(80,POWER(COS(PI()*MOD(Calculator!$B$38/Calculator!$F$12,1)),2))+MIN(500,MAX(30,100*EXP(-0.3*'VSWR Calculator'!$C$24)*(1+3*ABS(MOD('VSWR Calculator'!$C$23/Calculator!$F$12/2,1)-0.5))))/'VSWR Calculator'!$C$25)-$C90)^2+(1500*ABS(SIN(2*PI()*MOD(Calculator!$B$38/Calculator!$F$12,1)))*IF(MOD(Calculator!$B$38/Calculator!$F$12,1)&lt;0.5,-1,1))^2)/SQRT(((50*POWER(80,POWER(COS(PI()*MOD(Calculator!$B$38/Calculator!$F$12,1)),2))+MIN(500,MAX(30,100*EXP(-0.3*'VSWR Calculator'!$C$24)*(1+3*ABS(MOD('VSWR Calculator'!$C$23/Calculator!$F$12/2,1)-0.5))))/'VSWR Calculator'!$C$25)+$C90)^2+(1500*ABS(SIN(2*PI()*MOD(Calculator!$B$38/Calculator!$F$12,1)))*IF(MOD(Calculator!$B$38/Calculator!$F$12,1)&lt;0.5,-1,1))^2)),2))</f>
        <v>—</v>
      </c>
      <c r="IA90" s="253" t="str">
        <f aca="false">IF(OR(Calculator!$E$13&lt;&gt;"YES",Calculator!$B$38&lt;Calculator!$G$13),"—",ROUND((1+SQRT(((50*POWER(80,POWER(COS(PI()*MOD(Calculator!$B$38/Calculator!$F$13,1)),2))+MIN(500,MAX(30,100*EXP(-0.3*'VSWR Calculator'!$C$24)*(1+3*ABS(MOD('VSWR Calculator'!$C$23/Calculator!$F$13/2,1)-0.5))))/'VSWR Calculator'!$C$25)-$C90)^2+(1500*ABS(SIN(2*PI()*MOD(Calculator!$B$38/Calculator!$F$13,1)))*IF(MOD(Calculator!$B$38/Calculator!$F$13,1)&lt;0.5,-1,1))^2)/SQRT(((50*POWER(80,POWER(COS(PI()*MOD(Calculator!$B$38/Calculator!$F$13,1)),2))+MIN(500,MAX(30,100*EXP(-0.3*'VSWR Calculator'!$C$24)*(1+3*ABS(MOD('VSWR Calculator'!$C$23/Calculator!$F$13/2,1)-0.5))))/'VSWR Calculator'!$C$25)+$C90)^2+(1500*ABS(SIN(2*PI()*MOD(Calculator!$B$38/Calculator!$F$13,1)))*IF(MOD(Calculator!$B$38/Calculator!$F$13,1)&lt;0.5,-1,1))^2))/(1-SQRT(((50*POWER(80,POWER(COS(PI()*MOD(Calculator!$B$38/Calculator!$F$13,1)),2))+MIN(500,MAX(30,100*EXP(-0.3*'VSWR Calculator'!$C$24)*(1+3*ABS(MOD('VSWR Calculator'!$C$23/Calculator!$F$13/2,1)-0.5))))/'VSWR Calculator'!$C$25)-$C90)^2+(1500*ABS(SIN(2*PI()*MOD(Calculator!$B$38/Calculator!$F$13,1)))*IF(MOD(Calculator!$B$38/Calculator!$F$13,1)&lt;0.5,-1,1))^2)/SQRT(((50*POWER(80,POWER(COS(PI()*MOD(Calculator!$B$38/Calculator!$F$13,1)),2))+MIN(500,MAX(30,100*EXP(-0.3*'VSWR Calculator'!$C$24)*(1+3*ABS(MOD('VSWR Calculator'!$C$23/Calculator!$F$13/2,1)-0.5))))/'VSWR Calculator'!$C$25)+$C90)^2+(1500*ABS(SIN(2*PI()*MOD(Calculator!$B$38/Calculator!$F$13,1)))*IF(MOD(Calculator!$B$38/Calculator!$F$13,1)&lt;0.5,-1,1))^2)),2))</f>
        <v>—</v>
      </c>
      <c r="IB90" s="253" t="str">
        <f aca="false">IF(OR(Calculator!$E$14&lt;&gt;"YES",Calculator!$B$38&lt;Calculator!$G$14),"—",ROUND((1+SQRT(((50*POWER(80,POWER(COS(PI()*MOD(Calculator!$B$38/Calculator!$F$14,1)),2))+MIN(500,MAX(30,100*EXP(-0.3*'VSWR Calculator'!$C$24)*(1+3*ABS(MOD('VSWR Calculator'!$C$23/Calculator!$F$14/2,1)-0.5))))/'VSWR Calculator'!$C$25)-$C90)^2+(1500*ABS(SIN(2*PI()*MOD(Calculator!$B$38/Calculator!$F$14,1)))*IF(MOD(Calculator!$B$38/Calculator!$F$14,1)&lt;0.5,-1,1))^2)/SQRT(((50*POWER(80,POWER(COS(PI()*MOD(Calculator!$B$38/Calculator!$F$14,1)),2))+MIN(500,MAX(30,100*EXP(-0.3*'VSWR Calculator'!$C$24)*(1+3*ABS(MOD('VSWR Calculator'!$C$23/Calculator!$F$14/2,1)-0.5))))/'VSWR Calculator'!$C$25)+$C90)^2+(1500*ABS(SIN(2*PI()*MOD(Calculator!$B$38/Calculator!$F$14,1)))*IF(MOD(Calculator!$B$38/Calculator!$F$14,1)&lt;0.5,-1,1))^2))/(1-SQRT(((50*POWER(80,POWER(COS(PI()*MOD(Calculator!$B$38/Calculator!$F$14,1)),2))+MIN(500,MAX(30,100*EXP(-0.3*'VSWR Calculator'!$C$24)*(1+3*ABS(MOD('VSWR Calculator'!$C$23/Calculator!$F$14/2,1)-0.5))))/'VSWR Calculator'!$C$25)-$C90)^2+(1500*ABS(SIN(2*PI()*MOD(Calculator!$B$38/Calculator!$F$14,1)))*IF(MOD(Calculator!$B$38/Calculator!$F$14,1)&lt;0.5,-1,1))^2)/SQRT(((50*POWER(80,POWER(COS(PI()*MOD(Calculator!$B$38/Calculator!$F$14,1)),2))+MIN(500,MAX(30,100*EXP(-0.3*'VSWR Calculator'!$C$24)*(1+3*ABS(MOD('VSWR Calculator'!$C$23/Calculator!$F$14/2,1)-0.5))))/'VSWR Calculator'!$C$25)+$C90)^2+(1500*ABS(SIN(2*PI()*MOD(Calculator!$B$38/Calculator!$F$14,1)))*IF(MOD(Calculator!$B$38/Calculator!$F$14,1)&lt;0.5,-1,1))^2)),2))</f>
        <v>—</v>
      </c>
      <c r="IC90" s="253" t="n">
        <f aca="false">IF(OR(Calculator!$E$15&lt;&gt;"YES",Calculator!$B$38&lt;Calculator!$G$15),"—",ROUND((1+SQRT(((50*POWER(80,POWER(COS(PI()*MOD(Calculator!$B$38/Calculator!$F$15,1)),2))+MIN(500,MAX(30,100*EXP(-0.3*'VSWR Calculator'!$C$24)*(1+3*ABS(MOD('VSWR Calculator'!$C$23/Calculator!$F$15/2,1)-0.5))))/'VSWR Calculator'!$C$25)-$C90)^2+(1500*ABS(SIN(2*PI()*MOD(Calculator!$B$38/Calculator!$F$15,1)))*IF(MOD(Calculator!$B$38/Calculator!$F$15,1)&lt;0.5,-1,1))^2)/SQRT(((50*POWER(80,POWER(COS(PI()*MOD(Calculator!$B$38/Calculator!$F$15,1)),2))+MIN(500,MAX(30,100*EXP(-0.3*'VSWR Calculator'!$C$24)*(1+3*ABS(MOD('VSWR Calculator'!$C$23/Calculator!$F$15/2,1)-0.5))))/'VSWR Calculator'!$C$25)+$C90)^2+(1500*ABS(SIN(2*PI()*MOD(Calculator!$B$38/Calculator!$F$15,1)))*IF(MOD(Calculator!$B$38/Calculator!$F$15,1)&lt;0.5,-1,1))^2))/(1-SQRT(((50*POWER(80,POWER(COS(PI()*MOD(Calculator!$B$38/Calculator!$F$15,1)),2))+MIN(500,MAX(30,100*EXP(-0.3*'VSWR Calculator'!$C$24)*(1+3*ABS(MOD('VSWR Calculator'!$C$23/Calculator!$F$15/2,1)-0.5))))/'VSWR Calculator'!$C$25)-$C90)^2+(1500*ABS(SIN(2*PI()*MOD(Calculator!$B$38/Calculator!$F$15,1)))*IF(MOD(Calculator!$B$38/Calculator!$F$15,1)&lt;0.5,-1,1))^2)/SQRT(((50*POWER(80,POWER(COS(PI()*MOD(Calculator!$B$38/Calculator!$F$15,1)),2))+MIN(500,MAX(30,100*EXP(-0.3*'VSWR Calculator'!$C$24)*(1+3*ABS(MOD('VSWR Calculator'!$C$23/Calculator!$F$15/2,1)-0.5))))/'VSWR Calculator'!$C$25)+$C90)^2+(1500*ABS(SIN(2*PI()*MOD(Calculator!$B$38/Calculator!$F$15,1)))*IF(MOD(Calculator!$B$38/Calculator!$F$15,1)&lt;0.5,-1,1))^2)),2))</f>
        <v>2.3</v>
      </c>
      <c r="ID90" s="253" t="str">
        <f aca="false">IF(OR(Calculator!$E$16&lt;&gt;"YES",Calculator!$B$38&lt;Calculator!$G$16),"—",ROUND((1+SQRT(((50*POWER(80,POWER(COS(PI()*MOD(Calculator!$B$38/Calculator!$F$16,1)),2))+MIN(500,MAX(30,100*EXP(-0.3*'VSWR Calculator'!$C$24)*(1+3*ABS(MOD('VSWR Calculator'!$C$23/Calculator!$F$16/2,1)-0.5))))/'VSWR Calculator'!$C$25)-$C90)^2+(1500*ABS(SIN(2*PI()*MOD(Calculator!$B$38/Calculator!$F$16,1)))*IF(MOD(Calculator!$B$38/Calculator!$F$16,1)&lt;0.5,-1,1))^2)/SQRT(((50*POWER(80,POWER(COS(PI()*MOD(Calculator!$B$38/Calculator!$F$16,1)),2))+MIN(500,MAX(30,100*EXP(-0.3*'VSWR Calculator'!$C$24)*(1+3*ABS(MOD('VSWR Calculator'!$C$23/Calculator!$F$16/2,1)-0.5))))/'VSWR Calculator'!$C$25)+$C90)^2+(1500*ABS(SIN(2*PI()*MOD(Calculator!$B$38/Calculator!$F$16,1)))*IF(MOD(Calculator!$B$38/Calculator!$F$16,1)&lt;0.5,-1,1))^2))/(1-SQRT(((50*POWER(80,POWER(COS(PI()*MOD(Calculator!$B$38/Calculator!$F$16,1)),2))+MIN(500,MAX(30,100*EXP(-0.3*'VSWR Calculator'!$C$24)*(1+3*ABS(MOD('VSWR Calculator'!$C$23/Calculator!$F$16/2,1)-0.5))))/'VSWR Calculator'!$C$25)-$C90)^2+(1500*ABS(SIN(2*PI()*MOD(Calculator!$B$38/Calculator!$F$16,1)))*IF(MOD(Calculator!$B$38/Calculator!$F$16,1)&lt;0.5,-1,1))^2)/SQRT(((50*POWER(80,POWER(COS(PI()*MOD(Calculator!$B$38/Calculator!$F$16,1)),2))+MIN(500,MAX(30,100*EXP(-0.3*'VSWR Calculator'!$C$24)*(1+3*ABS(MOD('VSWR Calculator'!$C$23/Calculator!$F$16/2,1)-0.5))))/'VSWR Calculator'!$C$25)+$C90)^2+(1500*ABS(SIN(2*PI()*MOD(Calculator!$B$38/Calculator!$F$16,1)))*IF(MOD(Calculator!$B$38/Calculator!$F$16,1)&lt;0.5,-1,1))^2)),2))</f>
        <v>—</v>
      </c>
      <c r="IE90" s="253" t="n">
        <f aca="false">IF(OR(Calculator!$E$17&lt;&gt;"YES",Calculator!$B$38&lt;Calculator!$G$17),"—",ROUND((1+SQRT(((50*POWER(80,POWER(COS(PI()*MOD(Calculator!$B$38/Calculator!$F$17,1)),2))+MIN(500,MAX(30,100*EXP(-0.3*'VSWR Calculator'!$C$24)*(1+3*ABS(MOD('VSWR Calculator'!$C$23/Calculator!$F$17/2,1)-0.5))))/'VSWR Calculator'!$C$25)-$C90)^2+(1500*ABS(SIN(2*PI()*MOD(Calculator!$B$38/Calculator!$F$17,1)))*IF(MOD(Calculator!$B$38/Calculator!$F$17,1)&lt;0.5,-1,1))^2)/SQRT(((50*POWER(80,POWER(COS(PI()*MOD(Calculator!$B$38/Calculator!$F$17,1)),2))+MIN(500,MAX(30,100*EXP(-0.3*'VSWR Calculator'!$C$24)*(1+3*ABS(MOD('VSWR Calculator'!$C$23/Calculator!$F$17/2,1)-0.5))))/'VSWR Calculator'!$C$25)+$C90)^2+(1500*ABS(SIN(2*PI()*MOD(Calculator!$B$38/Calculator!$F$17,1)))*IF(MOD(Calculator!$B$38/Calculator!$F$17,1)&lt;0.5,-1,1))^2))/(1-SQRT(((50*POWER(80,POWER(COS(PI()*MOD(Calculator!$B$38/Calculator!$F$17,1)),2))+MIN(500,MAX(30,100*EXP(-0.3*'VSWR Calculator'!$C$24)*(1+3*ABS(MOD('VSWR Calculator'!$C$23/Calculator!$F$17/2,1)-0.5))))/'VSWR Calculator'!$C$25)-$C90)^2+(1500*ABS(SIN(2*PI()*MOD(Calculator!$B$38/Calculator!$F$17,1)))*IF(MOD(Calculator!$B$38/Calculator!$F$17,1)&lt;0.5,-1,1))^2)/SQRT(((50*POWER(80,POWER(COS(PI()*MOD(Calculator!$B$38/Calculator!$F$17,1)),2))+MIN(500,MAX(30,100*EXP(-0.3*'VSWR Calculator'!$C$24)*(1+3*ABS(MOD('VSWR Calculator'!$C$23/Calculator!$F$17/2,1)-0.5))))/'VSWR Calculator'!$C$25)+$C90)^2+(1500*ABS(SIN(2*PI()*MOD(Calculator!$B$38/Calculator!$F$17,1)))*IF(MOD(Calculator!$B$38/Calculator!$F$17,1)&lt;0.5,-1,1))^2)),2))</f>
        <v>18.23</v>
      </c>
      <c r="IF90" s="253" t="str">
        <f aca="false">IF(OR(Calculator!$E$18&lt;&gt;"YES",Calculator!$B$38&lt;Calculator!$G$18),"—",ROUND((1+SQRT(((50*POWER(80,POWER(COS(PI()*MOD(Calculator!$B$38/Calculator!$F$18,1)),2))+MIN(500,MAX(30,100*EXP(-0.3*'VSWR Calculator'!$C$24)*(1+3*ABS(MOD('VSWR Calculator'!$C$23/Calculator!$F$18/2,1)-0.5))))/'VSWR Calculator'!$C$25)-$C90)^2+(1500*ABS(SIN(2*PI()*MOD(Calculator!$B$38/Calculator!$F$18,1)))*IF(MOD(Calculator!$B$38/Calculator!$F$18,1)&lt;0.5,-1,1))^2)/SQRT(((50*POWER(80,POWER(COS(PI()*MOD(Calculator!$B$38/Calculator!$F$18,1)),2))+MIN(500,MAX(30,100*EXP(-0.3*'VSWR Calculator'!$C$24)*(1+3*ABS(MOD('VSWR Calculator'!$C$23/Calculator!$F$18/2,1)-0.5))))/'VSWR Calculator'!$C$25)+$C90)^2+(1500*ABS(SIN(2*PI()*MOD(Calculator!$B$38/Calculator!$F$18,1)))*IF(MOD(Calculator!$B$38/Calculator!$F$18,1)&lt;0.5,-1,1))^2))/(1-SQRT(((50*POWER(80,POWER(COS(PI()*MOD(Calculator!$B$38/Calculator!$F$18,1)),2))+MIN(500,MAX(30,100*EXP(-0.3*'VSWR Calculator'!$C$24)*(1+3*ABS(MOD('VSWR Calculator'!$C$23/Calculator!$F$18/2,1)-0.5))))/'VSWR Calculator'!$C$25)-$C90)^2+(1500*ABS(SIN(2*PI()*MOD(Calculator!$B$38/Calculator!$F$18,1)))*IF(MOD(Calculator!$B$38/Calculator!$F$18,1)&lt;0.5,-1,1))^2)/SQRT(((50*POWER(80,POWER(COS(PI()*MOD(Calculator!$B$38/Calculator!$F$18,1)),2))+MIN(500,MAX(30,100*EXP(-0.3*'VSWR Calculator'!$C$24)*(1+3*ABS(MOD('VSWR Calculator'!$C$23/Calculator!$F$18/2,1)-0.5))))/'VSWR Calculator'!$C$25)+$C90)^2+(1500*ABS(SIN(2*PI()*MOD(Calculator!$B$38/Calculator!$F$18,1)))*IF(MOD(Calculator!$B$38/Calculator!$F$18,1)&lt;0.5,-1,1))^2)),2))</f>
        <v>—</v>
      </c>
      <c r="IG90" s="253" t="str">
        <f aca="false">IF(OR(Calculator!$E$19&lt;&gt;"YES",Calculator!$B$38&lt;Calculator!$G$19),"—",ROUND((1+SQRT(((50*POWER(80,POWER(COS(PI()*MOD(Calculator!$B$38/Calculator!$F$19,1)),2))+MIN(500,MAX(30,100*EXP(-0.3*'VSWR Calculator'!$C$24)*(1+3*ABS(MOD('VSWR Calculator'!$C$23/Calculator!$F$19/2,1)-0.5))))/'VSWR Calculator'!$C$25)-$C90)^2+(1500*ABS(SIN(2*PI()*MOD(Calculator!$B$38/Calculator!$F$19,1)))*IF(MOD(Calculator!$B$38/Calculator!$F$19,1)&lt;0.5,-1,1))^2)/SQRT(((50*POWER(80,POWER(COS(PI()*MOD(Calculator!$B$38/Calculator!$F$19,1)),2))+MIN(500,MAX(30,100*EXP(-0.3*'VSWR Calculator'!$C$24)*(1+3*ABS(MOD('VSWR Calculator'!$C$23/Calculator!$F$19/2,1)-0.5))))/'VSWR Calculator'!$C$25)+$C90)^2+(1500*ABS(SIN(2*PI()*MOD(Calculator!$B$38/Calculator!$F$19,1)))*IF(MOD(Calculator!$B$38/Calculator!$F$19,1)&lt;0.5,-1,1))^2))/(1-SQRT(((50*POWER(80,POWER(COS(PI()*MOD(Calculator!$B$38/Calculator!$F$19,1)),2))+MIN(500,MAX(30,100*EXP(-0.3*'VSWR Calculator'!$C$24)*(1+3*ABS(MOD('VSWR Calculator'!$C$23/Calculator!$F$19/2,1)-0.5))))/'VSWR Calculator'!$C$25)-$C90)^2+(1500*ABS(SIN(2*PI()*MOD(Calculator!$B$38/Calculator!$F$19,1)))*IF(MOD(Calculator!$B$38/Calculator!$F$19,1)&lt;0.5,-1,1))^2)/SQRT(((50*POWER(80,POWER(COS(PI()*MOD(Calculator!$B$38/Calculator!$F$19,1)),2))+MIN(500,MAX(30,100*EXP(-0.3*'VSWR Calculator'!$C$24)*(1+3*ABS(MOD('VSWR Calculator'!$C$23/Calculator!$F$19/2,1)-0.5))))/'VSWR Calculator'!$C$25)+$C90)^2+(1500*ABS(SIN(2*PI()*MOD(Calculator!$B$38/Calculator!$F$19,1)))*IF(MOD(Calculator!$B$38/Calculator!$F$19,1)&lt;0.5,-1,1))^2)),2))</f>
        <v>—</v>
      </c>
      <c r="IH90" s="253" t="str">
        <f aca="false">IF(OR(Calculator!$E$20&lt;&gt;"YES",Calculator!$B$38&lt;Calculator!$G$20),"—",ROUND((1+SQRT(((50*POWER(80,POWER(COS(PI()*MOD(Calculator!$B$38/Calculator!$F$20,1)),2))+MIN(500,MAX(30,100*EXP(-0.3*'VSWR Calculator'!$C$24)*(1+3*ABS(MOD('VSWR Calculator'!$C$23/Calculator!$F$20/2,1)-0.5))))/'VSWR Calculator'!$C$25)-$C90)^2+(1500*ABS(SIN(2*PI()*MOD(Calculator!$B$38/Calculator!$F$20,1)))*IF(MOD(Calculator!$B$38/Calculator!$F$20,1)&lt;0.5,-1,1))^2)/SQRT(((50*POWER(80,POWER(COS(PI()*MOD(Calculator!$B$38/Calculator!$F$20,1)),2))+MIN(500,MAX(30,100*EXP(-0.3*'VSWR Calculator'!$C$24)*(1+3*ABS(MOD('VSWR Calculator'!$C$23/Calculator!$F$20/2,1)-0.5))))/'VSWR Calculator'!$C$25)+$C90)^2+(1500*ABS(SIN(2*PI()*MOD(Calculator!$B$38/Calculator!$F$20,1)))*IF(MOD(Calculator!$B$38/Calculator!$F$20,1)&lt;0.5,-1,1))^2))/(1-SQRT(((50*POWER(80,POWER(COS(PI()*MOD(Calculator!$B$38/Calculator!$F$20,1)),2))+MIN(500,MAX(30,100*EXP(-0.3*'VSWR Calculator'!$C$24)*(1+3*ABS(MOD('VSWR Calculator'!$C$23/Calculator!$F$20/2,1)-0.5))))/'VSWR Calculator'!$C$25)-$C90)^2+(1500*ABS(SIN(2*PI()*MOD(Calculator!$B$38/Calculator!$F$20,1)))*IF(MOD(Calculator!$B$38/Calculator!$F$20,1)&lt;0.5,-1,1))^2)/SQRT(((50*POWER(80,POWER(COS(PI()*MOD(Calculator!$B$38/Calculator!$F$20,1)),2))+MIN(500,MAX(30,100*EXP(-0.3*'VSWR Calculator'!$C$24)*(1+3*ABS(MOD('VSWR Calculator'!$C$23/Calculator!$F$20/2,1)-0.5))))/'VSWR Calculator'!$C$25)+$C90)^2+(1500*ABS(SIN(2*PI()*MOD(Calculator!$B$38/Calculator!$F$20,1)))*IF(MOD(Calculator!$B$38/Calculator!$F$20,1)&lt;0.5,-1,1))^2)),2))</f>
        <v>—</v>
      </c>
      <c r="II90" s="253" t="str">
        <f aca="false">IF(OR(Calculator!$E$21&lt;&gt;"YES",Calculator!$B$38&lt;Calculator!$G$21),"—",ROUND((1+SQRT(((50*POWER(80,POWER(COS(PI()*MOD(Calculator!$B$38/Calculator!$F$21,1)),2))+MIN(500,MAX(30,100*EXP(-0.3*'VSWR Calculator'!$C$24)*(1+3*ABS(MOD('VSWR Calculator'!$C$23/Calculator!$F$21/2,1)-0.5))))/'VSWR Calculator'!$C$25)-$C90)^2+(1500*ABS(SIN(2*PI()*MOD(Calculator!$B$38/Calculator!$F$21,1)))*IF(MOD(Calculator!$B$38/Calculator!$F$21,1)&lt;0.5,-1,1))^2)/SQRT(((50*POWER(80,POWER(COS(PI()*MOD(Calculator!$B$38/Calculator!$F$21,1)),2))+MIN(500,MAX(30,100*EXP(-0.3*'VSWR Calculator'!$C$24)*(1+3*ABS(MOD('VSWR Calculator'!$C$23/Calculator!$F$21/2,1)-0.5))))/'VSWR Calculator'!$C$25)+$C90)^2+(1500*ABS(SIN(2*PI()*MOD(Calculator!$B$38/Calculator!$F$21,1)))*IF(MOD(Calculator!$B$38/Calculator!$F$21,1)&lt;0.5,-1,1))^2))/(1-SQRT(((50*POWER(80,POWER(COS(PI()*MOD(Calculator!$B$38/Calculator!$F$21,1)),2))+MIN(500,MAX(30,100*EXP(-0.3*'VSWR Calculator'!$C$24)*(1+3*ABS(MOD('VSWR Calculator'!$C$23/Calculator!$F$21/2,1)-0.5))))/'VSWR Calculator'!$C$25)-$C90)^2+(1500*ABS(SIN(2*PI()*MOD(Calculator!$B$38/Calculator!$F$21,1)))*IF(MOD(Calculator!$B$38/Calculator!$F$21,1)&lt;0.5,-1,1))^2)/SQRT(((50*POWER(80,POWER(COS(PI()*MOD(Calculator!$B$38/Calculator!$F$21,1)),2))+MIN(500,MAX(30,100*EXP(-0.3*'VSWR Calculator'!$C$24)*(1+3*ABS(MOD('VSWR Calculator'!$C$23/Calculator!$F$21/2,1)-0.5))))/'VSWR Calculator'!$C$25)+$C90)^2+(1500*ABS(SIN(2*PI()*MOD(Calculator!$B$38/Calculator!$F$21,1)))*IF(MOD(Calculator!$B$38/Calculator!$F$21,1)&lt;0.5,-1,1))^2)),2))</f>
        <v>—</v>
      </c>
      <c r="IJ90" s="253" t="str">
        <f aca="false">IF(OR(Calculator!$E$22&lt;&gt;"YES",Calculator!$B$38&lt;Calculator!$G$22),"—",ROUND((1+SQRT(((50*POWER(80,POWER(COS(PI()*MOD(Calculator!$B$38/Calculator!$F$22,1)),2))+MIN(500,MAX(30,100*EXP(-0.3*'VSWR Calculator'!$C$24)*(1+3*ABS(MOD('VSWR Calculator'!$C$23/Calculator!$F$22/2,1)-0.5))))/'VSWR Calculator'!$C$25)-$C90)^2+(1500*ABS(SIN(2*PI()*MOD(Calculator!$B$38/Calculator!$F$22,1)))*IF(MOD(Calculator!$B$38/Calculator!$F$22,1)&lt;0.5,-1,1))^2)/SQRT(((50*POWER(80,POWER(COS(PI()*MOD(Calculator!$B$38/Calculator!$F$22,1)),2))+MIN(500,MAX(30,100*EXP(-0.3*'VSWR Calculator'!$C$24)*(1+3*ABS(MOD('VSWR Calculator'!$C$23/Calculator!$F$22/2,1)-0.5))))/'VSWR Calculator'!$C$25)+$C90)^2+(1500*ABS(SIN(2*PI()*MOD(Calculator!$B$38/Calculator!$F$22,1)))*IF(MOD(Calculator!$B$38/Calculator!$F$22,1)&lt;0.5,-1,1))^2))/(1-SQRT(((50*POWER(80,POWER(COS(PI()*MOD(Calculator!$B$38/Calculator!$F$22,1)),2))+MIN(500,MAX(30,100*EXP(-0.3*'VSWR Calculator'!$C$24)*(1+3*ABS(MOD('VSWR Calculator'!$C$23/Calculator!$F$22/2,1)-0.5))))/'VSWR Calculator'!$C$25)-$C90)^2+(1500*ABS(SIN(2*PI()*MOD(Calculator!$B$38/Calculator!$F$22,1)))*IF(MOD(Calculator!$B$38/Calculator!$F$22,1)&lt;0.5,-1,1))^2)/SQRT(((50*POWER(80,POWER(COS(PI()*MOD(Calculator!$B$38/Calculator!$F$22,1)),2))+MIN(500,MAX(30,100*EXP(-0.3*'VSWR Calculator'!$C$24)*(1+3*ABS(MOD('VSWR Calculator'!$C$23/Calculator!$F$22/2,1)-0.5))))/'VSWR Calculator'!$C$25)+$C90)^2+(1500*ABS(SIN(2*PI()*MOD(Calculator!$B$38/Calculator!$F$22,1)))*IF(MOD(Calculator!$B$38/Calculator!$F$22,1)&lt;0.5,-1,1))^2)),2))</f>
        <v>—</v>
      </c>
      <c r="IK90" s="253" t="n">
        <f aca="false">IFERROR(ROUND((IF(ISNUMBER(HZ90),HZ90,0)+IF(ISNUMBER(IA90),IA90,0)+IF(ISNUMBER(IB90),IB90,0)+IF(ISNUMBER(IC90),IC90,0)+IF(ISNUMBER(ID90),ID90,0)+IF(ISNUMBER(IE90),IE90,0)+IF(ISNUMBER(IF90),IF90,0)+IF(ISNUMBER(IG90),IG90,0)+IF(ISNUMBER(IH90),IH90,0)+IF(ISNUMBER(II90),II90,0)+IF(ISNUMBER(IJ90),IJ90,0))/(IF(ISNUMBER(HZ90),1,0)+IF(ISNUMBER(IA90),1,0)+IF(ISNUMBER(IB90),1,0)+IF(ISNUMBER(IC90),1,0)+IF(ISNUMBER(ID90),1,0)+IF(ISNUMBER(IE90),1,0)+IF(ISNUMBER(IF90),1,0)+IF(ISNUMBER(IG90),1,0)+IF(ISNUMBER(IH90),1,0)+IF(ISNUMBER(II90),1,0)+IF(ISNUMBER(IJ90),1,0)),4),"")</f>
        <v>10.265</v>
      </c>
    </row>
    <row r="91" customFormat="false" ht="15" hidden="false" customHeight="true" outlineLevel="0" collapsed="false">
      <c r="A91" s="261" t="s">
        <v>533</v>
      </c>
      <c r="B91" s="261" t="s">
        <v>339</v>
      </c>
      <c r="C91" s="265" t="n">
        <v>2850</v>
      </c>
      <c r="D91" s="266" t="str">
        <f aca="false">IF(OR(Calculator!$E$12&lt;&gt;"YES",Calculator!$B$29&lt;Calculator!$G$12),"—",ROUND((1+SQRT(((50*POWER(80,POWER(COS(PI()*MOD(Calculator!$B$29/Calculator!$F$12,1)),2))-$C91)^2+(1500*ABS(SIN(2*PI()*MOD(Calculator!$B$29/Calculator!$F$12,1)))*IF(MOD(Calculator!$B$29/Calculator!$F$12,1)&lt;0.5,-1,1))^2)/((50*POWER(80,POWER(COS(PI()*MOD(Calculator!$B$29/Calculator!$F$12,1)),2))+$C91)^2+(1500*ABS(SIN(2*PI()*MOD(Calculator!$B$29/Calculator!$F$12,1)))*IF(MOD(Calculator!$B$29/Calculator!$F$12,1)&lt;0.5,-1,1))^2)))/(1-SQRT(((50*POWER(80,POWER(COS(PI()*MOD(Calculator!$B$29/Calculator!$F$12,1)),2))-$C91)^2+(1500*ABS(SIN(2*PI()*MOD(Calculator!$B$29/Calculator!$F$12,1)))*IF(MOD(Calculator!$B$29/Calculator!$F$12,1)&lt;0.5,-1,1))^2)/((50*POWER(80,POWER(COS(PI()*MOD(Calculator!$B$29/Calculator!$F$12,1)),2))+$C91)^2+(1500*ABS(SIN(2*PI()*MOD(Calculator!$B$29/Calculator!$F$12,1)))*IF(MOD(Calculator!$B$29/Calculator!$F$12,1)&lt;0.5,-1,1))^2))),2))</f>
        <v>—</v>
      </c>
      <c r="E91" s="266" t="str">
        <f aca="false">IF(OR(Calculator!$E$13&lt;&gt;"YES",Calculator!$B$29&lt;Calculator!$G$13),"—",ROUND((1+SQRT(((50*POWER(80,POWER(COS(PI()*MOD(Calculator!$B$29/Calculator!$F$13,1)),2))-$C91)^2+(1500*ABS(SIN(2*PI()*MOD(Calculator!$B$29/Calculator!$F$13,1)))*IF(MOD(Calculator!$B$29/Calculator!$F$13,1)&lt;0.5,-1,1))^2)/((50*POWER(80,POWER(COS(PI()*MOD(Calculator!$B$29/Calculator!$F$13,1)),2))+$C91)^2+(1500*ABS(SIN(2*PI()*MOD(Calculator!$B$29/Calculator!$F$13,1)))*IF(MOD(Calculator!$B$29/Calculator!$F$13,1)&lt;0.5,-1,1))^2)))/(1-SQRT(((50*POWER(80,POWER(COS(PI()*MOD(Calculator!$B$29/Calculator!$F$13,1)),2))-$C91)^2+(1500*ABS(SIN(2*PI()*MOD(Calculator!$B$29/Calculator!$F$13,1)))*IF(MOD(Calculator!$B$29/Calculator!$F$13,1)&lt;0.5,-1,1))^2)/((50*POWER(80,POWER(COS(PI()*MOD(Calculator!$B$29/Calculator!$F$13,1)),2))+$C91)^2+(1500*ABS(SIN(2*PI()*MOD(Calculator!$B$29/Calculator!$F$13,1)))*IF(MOD(Calculator!$B$29/Calculator!$F$13,1)&lt;0.5,-1,1))^2))),2))</f>
        <v>—</v>
      </c>
      <c r="F91" s="266" t="str">
        <f aca="false">IF(OR(Calculator!$E$14&lt;&gt;"YES",Calculator!$B$29&lt;Calculator!$G$14),"—",ROUND((1+SQRT(((50*POWER(80,POWER(COS(PI()*MOD(Calculator!$B$29/Calculator!$F$14,1)),2))-$C91)^2+(1500*ABS(SIN(2*PI()*MOD(Calculator!$B$29/Calculator!$F$14,1)))*IF(MOD(Calculator!$B$29/Calculator!$F$14,1)&lt;0.5,-1,1))^2)/((50*POWER(80,POWER(COS(PI()*MOD(Calculator!$B$29/Calculator!$F$14,1)),2))+$C91)^2+(1500*ABS(SIN(2*PI()*MOD(Calculator!$B$29/Calculator!$F$14,1)))*IF(MOD(Calculator!$B$29/Calculator!$F$14,1)&lt;0.5,-1,1))^2)))/(1-SQRT(((50*POWER(80,POWER(COS(PI()*MOD(Calculator!$B$29/Calculator!$F$14,1)),2))-$C91)^2+(1500*ABS(SIN(2*PI()*MOD(Calculator!$B$29/Calculator!$F$14,1)))*IF(MOD(Calculator!$B$29/Calculator!$F$14,1)&lt;0.5,-1,1))^2)/((50*POWER(80,POWER(COS(PI()*MOD(Calculator!$B$29/Calculator!$F$14,1)),2))+$C91)^2+(1500*ABS(SIN(2*PI()*MOD(Calculator!$B$29/Calculator!$F$14,1)))*IF(MOD(Calculator!$B$29/Calculator!$F$14,1)&lt;0.5,-1,1))^2))),2))</f>
        <v>—</v>
      </c>
      <c r="G91" s="266" t="n">
        <f aca="false">IF(OR(Calculator!$E$15&lt;&gt;"YES",Calculator!$B$29&lt;Calculator!$G$15),"—",ROUND((1+SQRT(((50*POWER(80,POWER(COS(PI()*MOD(Calculator!$B$29/Calculator!$F$15,1)),2))-$C91)^2+(1500*ABS(SIN(2*PI()*MOD(Calculator!$B$29/Calculator!$F$15,1)))*IF(MOD(Calculator!$B$29/Calculator!$F$15,1)&lt;0.5,-1,1))^2)/((50*POWER(80,POWER(COS(PI()*MOD(Calculator!$B$29/Calculator!$F$15,1)),2))+$C91)^2+(1500*ABS(SIN(2*PI()*MOD(Calculator!$B$29/Calculator!$F$15,1)))*IF(MOD(Calculator!$B$29/Calculator!$F$15,1)&lt;0.5,-1,1))^2)))/(1-SQRT(((50*POWER(80,POWER(COS(PI()*MOD(Calculator!$B$29/Calculator!$F$15,1)),2))-$C91)^2+(1500*ABS(SIN(2*PI()*MOD(Calculator!$B$29/Calculator!$F$15,1)))*IF(MOD(Calculator!$B$29/Calculator!$F$15,1)&lt;0.5,-1,1))^2)/((50*POWER(80,POWER(COS(PI()*MOD(Calculator!$B$29/Calculator!$F$15,1)),2))+$C91)^2+(1500*ABS(SIN(2*PI()*MOD(Calculator!$B$29/Calculator!$F$15,1)))*IF(MOD(Calculator!$B$29/Calculator!$F$15,1)&lt;0.5,-1,1))^2))),2))</f>
        <v>22.86</v>
      </c>
      <c r="H91" s="266" t="str">
        <f aca="false">IF(OR(Calculator!$E$16&lt;&gt;"YES",Calculator!$B$29&lt;Calculator!$G$16),"—",ROUND((1+SQRT(((50*POWER(80,POWER(COS(PI()*MOD(Calculator!$B$29/Calculator!$F$16,1)),2))-$C91)^2+(1500*ABS(SIN(2*PI()*MOD(Calculator!$B$29/Calculator!$F$16,1)))*IF(MOD(Calculator!$B$29/Calculator!$F$16,1)&lt;0.5,-1,1))^2)/((50*POWER(80,POWER(COS(PI()*MOD(Calculator!$B$29/Calculator!$F$16,1)),2))+$C91)^2+(1500*ABS(SIN(2*PI()*MOD(Calculator!$B$29/Calculator!$F$16,1)))*IF(MOD(Calculator!$B$29/Calculator!$F$16,1)&lt;0.5,-1,1))^2)))/(1-SQRT(((50*POWER(80,POWER(COS(PI()*MOD(Calculator!$B$29/Calculator!$F$16,1)),2))-$C91)^2+(1500*ABS(SIN(2*PI()*MOD(Calculator!$B$29/Calculator!$F$16,1)))*IF(MOD(Calculator!$B$29/Calculator!$F$16,1)&lt;0.5,-1,1))^2)/((50*POWER(80,POWER(COS(PI()*MOD(Calculator!$B$29/Calculator!$F$16,1)),2))+$C91)^2+(1500*ABS(SIN(2*PI()*MOD(Calculator!$B$29/Calculator!$F$16,1)))*IF(MOD(Calculator!$B$29/Calculator!$F$16,1)&lt;0.5,-1,1))^2))),2))</f>
        <v>—</v>
      </c>
      <c r="I91" s="266" t="n">
        <f aca="false">IF(OR(Calculator!$E$17&lt;&gt;"YES",Calculator!$B$29&lt;Calculator!$G$17),"—",ROUND((1+SQRT(((50*POWER(80,POWER(COS(PI()*MOD(Calculator!$B$29/Calculator!$F$17,1)),2))-$C91)^2+(1500*ABS(SIN(2*PI()*MOD(Calculator!$B$29/Calculator!$F$17,1)))*IF(MOD(Calculator!$B$29/Calculator!$F$17,1)&lt;0.5,-1,1))^2)/((50*POWER(80,POWER(COS(PI()*MOD(Calculator!$B$29/Calculator!$F$17,1)),2))+$C91)^2+(1500*ABS(SIN(2*PI()*MOD(Calculator!$B$29/Calculator!$F$17,1)))*IF(MOD(Calculator!$B$29/Calculator!$F$17,1)&lt;0.5,-1,1))^2)))/(1-SQRT(((50*POWER(80,POWER(COS(PI()*MOD(Calculator!$B$29/Calculator!$F$17,1)),2))-$C91)^2+(1500*ABS(SIN(2*PI()*MOD(Calculator!$B$29/Calculator!$F$17,1)))*IF(MOD(Calculator!$B$29/Calculator!$F$17,1)&lt;0.5,-1,1))^2)/((50*POWER(80,POWER(COS(PI()*MOD(Calculator!$B$29/Calculator!$F$17,1)),2))+$C91)^2+(1500*ABS(SIN(2*PI()*MOD(Calculator!$B$29/Calculator!$F$17,1)))*IF(MOD(Calculator!$B$29/Calculator!$F$17,1)&lt;0.5,-1,1))^2))),2))</f>
        <v>20.57</v>
      </c>
      <c r="J91" s="266" t="str">
        <f aca="false">IF(OR(Calculator!$E$18&lt;&gt;"YES",Calculator!$B$29&lt;Calculator!$G$18),"—",ROUND((1+SQRT(((50*POWER(80,POWER(COS(PI()*MOD(Calculator!$B$29/Calculator!$F$18,1)),2))-$C91)^2+(1500*ABS(SIN(2*PI()*MOD(Calculator!$B$29/Calculator!$F$18,1)))*IF(MOD(Calculator!$B$29/Calculator!$F$18,1)&lt;0.5,-1,1))^2)/((50*POWER(80,POWER(COS(PI()*MOD(Calculator!$B$29/Calculator!$F$18,1)),2))+$C91)^2+(1500*ABS(SIN(2*PI()*MOD(Calculator!$B$29/Calculator!$F$18,1)))*IF(MOD(Calculator!$B$29/Calculator!$F$18,1)&lt;0.5,-1,1))^2)))/(1-SQRT(((50*POWER(80,POWER(COS(PI()*MOD(Calculator!$B$29/Calculator!$F$18,1)),2))-$C91)^2+(1500*ABS(SIN(2*PI()*MOD(Calculator!$B$29/Calculator!$F$18,1)))*IF(MOD(Calculator!$B$29/Calculator!$F$18,1)&lt;0.5,-1,1))^2)/((50*POWER(80,POWER(COS(PI()*MOD(Calculator!$B$29/Calculator!$F$18,1)),2))+$C91)^2+(1500*ABS(SIN(2*PI()*MOD(Calculator!$B$29/Calculator!$F$18,1)))*IF(MOD(Calculator!$B$29/Calculator!$F$18,1)&lt;0.5,-1,1))^2))),2))</f>
        <v>—</v>
      </c>
      <c r="K91" s="266" t="str">
        <f aca="false">IF(OR(Calculator!$E$19&lt;&gt;"YES",Calculator!$B$29&lt;Calculator!$G$19),"—",ROUND((1+SQRT(((50*POWER(80,POWER(COS(PI()*MOD(Calculator!$B$29/Calculator!$F$19,1)),2))-$C91)^2+(1500*ABS(SIN(2*PI()*MOD(Calculator!$B$29/Calculator!$F$19,1)))*IF(MOD(Calculator!$B$29/Calculator!$F$19,1)&lt;0.5,-1,1))^2)/((50*POWER(80,POWER(COS(PI()*MOD(Calculator!$B$29/Calculator!$F$19,1)),2))+$C91)^2+(1500*ABS(SIN(2*PI()*MOD(Calculator!$B$29/Calculator!$F$19,1)))*IF(MOD(Calculator!$B$29/Calculator!$F$19,1)&lt;0.5,-1,1))^2)))/(1-SQRT(((50*POWER(80,POWER(COS(PI()*MOD(Calculator!$B$29/Calculator!$F$19,1)),2))-$C91)^2+(1500*ABS(SIN(2*PI()*MOD(Calculator!$B$29/Calculator!$F$19,1)))*IF(MOD(Calculator!$B$29/Calculator!$F$19,1)&lt;0.5,-1,1))^2)/((50*POWER(80,POWER(COS(PI()*MOD(Calculator!$B$29/Calculator!$F$19,1)),2))+$C91)^2+(1500*ABS(SIN(2*PI()*MOD(Calculator!$B$29/Calculator!$F$19,1)))*IF(MOD(Calculator!$B$29/Calculator!$F$19,1)&lt;0.5,-1,1))^2))),2))</f>
        <v>—</v>
      </c>
      <c r="L91" s="266" t="str">
        <f aca="false">IF(OR(Calculator!$E$20&lt;&gt;"YES",Calculator!$B$29&lt;Calculator!$G$20),"—",ROUND((1+SQRT(((50*POWER(80,POWER(COS(PI()*MOD(Calculator!$B$29/Calculator!$F$20,1)),2))-$C91)^2+(1500*ABS(SIN(2*PI()*MOD(Calculator!$B$29/Calculator!$F$20,1)))*IF(MOD(Calculator!$B$29/Calculator!$F$20,1)&lt;0.5,-1,1))^2)/((50*POWER(80,POWER(COS(PI()*MOD(Calculator!$B$29/Calculator!$F$20,1)),2))+$C91)^2+(1500*ABS(SIN(2*PI()*MOD(Calculator!$B$29/Calculator!$F$20,1)))*IF(MOD(Calculator!$B$29/Calculator!$F$20,1)&lt;0.5,-1,1))^2)))/(1-SQRT(((50*POWER(80,POWER(COS(PI()*MOD(Calculator!$B$29/Calculator!$F$20,1)),2))-$C91)^2+(1500*ABS(SIN(2*PI()*MOD(Calculator!$B$29/Calculator!$F$20,1)))*IF(MOD(Calculator!$B$29/Calculator!$F$20,1)&lt;0.5,-1,1))^2)/((50*POWER(80,POWER(COS(PI()*MOD(Calculator!$B$29/Calculator!$F$20,1)),2))+$C91)^2+(1500*ABS(SIN(2*PI()*MOD(Calculator!$B$29/Calculator!$F$20,1)))*IF(MOD(Calculator!$B$29/Calculator!$F$20,1)&lt;0.5,-1,1))^2))),2))</f>
        <v>—</v>
      </c>
      <c r="M91" s="266" t="str">
        <f aca="false">IF(OR(Calculator!$E$21&lt;&gt;"YES",Calculator!$B$29&lt;Calculator!$G$21),"—",ROUND((1+SQRT(((50*POWER(80,POWER(COS(PI()*MOD(Calculator!$B$29/Calculator!$F$21,1)),2))-$C91)^2+(1500*ABS(SIN(2*PI()*MOD(Calculator!$B$29/Calculator!$F$21,1)))*IF(MOD(Calculator!$B$29/Calculator!$F$21,1)&lt;0.5,-1,1))^2)/((50*POWER(80,POWER(COS(PI()*MOD(Calculator!$B$29/Calculator!$F$21,1)),2))+$C91)^2+(1500*ABS(SIN(2*PI()*MOD(Calculator!$B$29/Calculator!$F$21,1)))*IF(MOD(Calculator!$B$29/Calculator!$F$21,1)&lt;0.5,-1,1))^2)))/(1-SQRT(((50*POWER(80,POWER(COS(PI()*MOD(Calculator!$B$29/Calculator!$F$21,1)),2))-$C91)^2+(1500*ABS(SIN(2*PI()*MOD(Calculator!$B$29/Calculator!$F$21,1)))*IF(MOD(Calculator!$B$29/Calculator!$F$21,1)&lt;0.5,-1,1))^2)/((50*POWER(80,POWER(COS(PI()*MOD(Calculator!$B$29/Calculator!$F$21,1)),2))+$C91)^2+(1500*ABS(SIN(2*PI()*MOD(Calculator!$B$29/Calculator!$F$21,1)))*IF(MOD(Calculator!$B$29/Calculator!$F$21,1)&lt;0.5,-1,1))^2))),2))</f>
        <v>—</v>
      </c>
      <c r="N91" s="266" t="str">
        <f aca="false">IF(OR(Calculator!$E$22&lt;&gt;"YES",Calculator!$B$29&lt;Calculator!$G$22),"—",ROUND((1+SQRT(((50*POWER(80,POWER(COS(PI()*MOD(Calculator!$B$29/Calculator!$F$22,1)),2))-$C91)^2+(1500*ABS(SIN(2*PI()*MOD(Calculator!$B$29/Calculator!$F$22,1)))*IF(MOD(Calculator!$B$29/Calculator!$F$22,1)&lt;0.5,-1,1))^2)/((50*POWER(80,POWER(COS(PI()*MOD(Calculator!$B$29/Calculator!$F$22,1)),2))+$C91)^2+(1500*ABS(SIN(2*PI()*MOD(Calculator!$B$29/Calculator!$F$22,1)))*IF(MOD(Calculator!$B$29/Calculator!$F$22,1)&lt;0.5,-1,1))^2)))/(1-SQRT(((50*POWER(80,POWER(COS(PI()*MOD(Calculator!$B$29/Calculator!$F$22,1)),2))-$C91)^2+(1500*ABS(SIN(2*PI()*MOD(Calculator!$B$29/Calculator!$F$22,1)))*IF(MOD(Calculator!$B$29/Calculator!$F$22,1)&lt;0.5,-1,1))^2)/((50*POWER(80,POWER(COS(PI()*MOD(Calculator!$B$29/Calculator!$F$22,1)),2))+$C91)^2+(1500*ABS(SIN(2*PI()*MOD(Calculator!$B$29/Calculator!$F$22,1)))*IF(MOD(Calculator!$B$29/Calculator!$F$22,1)&lt;0.5,-1,1))^2))),2))</f>
        <v>—</v>
      </c>
      <c r="O91" s="292" t="n">
        <f aca="false">IFERROR(ROUND((IF(ISNUMBER(D91),D91,0)+IF(ISNUMBER(E91),E91,0)+IF(ISNUMBER(F91),F91,0)+IF(ISNUMBER(G91),G91,0)+IF(ISNUMBER(H91),H91,0)+IF(ISNUMBER(I91),I91,0)+IF(ISNUMBER(J91),J91,0)+IF(ISNUMBER(K91),K91,0)+IF(ISNUMBER(L91),L91,0)+IF(ISNUMBER(M91),M91,0)+IF(ISNUMBER(N91),N91,0))/(IF(ISNUMBER(D91),1,0)+IF(ISNUMBER(E91),1,0)+IF(ISNUMBER(F91),1,0)+IF(ISNUMBER(G91),1,0)+IF(ISNUMBER(H91),1,0)+IF(ISNUMBER(I91),1,0)+IF(ISNUMBER(J91),1,0)+IF(ISNUMBER(K91),1,0)+IF(ISNUMBER(L91),1,0)+IF(ISNUMBER(M91),1,0)+IF(ISNUMBER(N91),1,0)),4),"")</f>
        <v>21.715</v>
      </c>
      <c r="P91" s="266" t="str">
        <f aca="false">IF(OR(Calculator!$E$12&lt;&gt;"YES",Calculator!$B$30&lt;Calculator!$G$12),"—",ROUND((1+SQRT(((50*POWER(80,POWER(COS(PI()*MOD(Calculator!$B$30/Calculator!$F$12,1)),2))-$C91)^2+(1500*ABS(SIN(2*PI()*MOD(Calculator!$B$30/Calculator!$F$12,1)))*IF(MOD(Calculator!$B$30/Calculator!$F$12,1)&lt;0.5,-1,1))^2)/((50*POWER(80,POWER(COS(PI()*MOD(Calculator!$B$30/Calculator!$F$12,1)),2))+$C91)^2+(1500*ABS(SIN(2*PI()*MOD(Calculator!$B$30/Calculator!$F$12,1)))*IF(MOD(Calculator!$B$30/Calculator!$F$12,1)&lt;0.5,-1,1))^2)))/(1-SQRT(((50*POWER(80,POWER(COS(PI()*MOD(Calculator!$B$30/Calculator!$F$12,1)),2))-$C91)^2+(1500*ABS(SIN(2*PI()*MOD(Calculator!$B$30/Calculator!$F$12,1)))*IF(MOD(Calculator!$B$30/Calculator!$F$12,1)&lt;0.5,-1,1))^2)/((50*POWER(80,POWER(COS(PI()*MOD(Calculator!$B$30/Calculator!$F$12,1)),2))+$C91)^2+(1500*ABS(SIN(2*PI()*MOD(Calculator!$B$30/Calculator!$F$12,1)))*IF(MOD(Calculator!$B$30/Calculator!$F$12,1)&lt;0.5,-1,1))^2))),2))</f>
        <v>—</v>
      </c>
      <c r="Q91" s="266" t="str">
        <f aca="false">IF(OR(Calculator!$E$13&lt;&gt;"YES",Calculator!$B$30&lt;Calculator!$G$13),"—",ROUND((1+SQRT(((50*POWER(80,POWER(COS(PI()*MOD(Calculator!$B$30/Calculator!$F$13,1)),2))-$C91)^2+(1500*ABS(SIN(2*PI()*MOD(Calculator!$B$30/Calculator!$F$13,1)))*IF(MOD(Calculator!$B$30/Calculator!$F$13,1)&lt;0.5,-1,1))^2)/((50*POWER(80,POWER(COS(PI()*MOD(Calculator!$B$30/Calculator!$F$13,1)),2))+$C91)^2+(1500*ABS(SIN(2*PI()*MOD(Calculator!$B$30/Calculator!$F$13,1)))*IF(MOD(Calculator!$B$30/Calculator!$F$13,1)&lt;0.5,-1,1))^2)))/(1-SQRT(((50*POWER(80,POWER(COS(PI()*MOD(Calculator!$B$30/Calculator!$F$13,1)),2))-$C91)^2+(1500*ABS(SIN(2*PI()*MOD(Calculator!$B$30/Calculator!$F$13,1)))*IF(MOD(Calculator!$B$30/Calculator!$F$13,1)&lt;0.5,-1,1))^2)/((50*POWER(80,POWER(COS(PI()*MOD(Calculator!$B$30/Calculator!$F$13,1)),2))+$C91)^2+(1500*ABS(SIN(2*PI()*MOD(Calculator!$B$30/Calculator!$F$13,1)))*IF(MOD(Calculator!$B$30/Calculator!$F$13,1)&lt;0.5,-1,1))^2))),2))</f>
        <v>—</v>
      </c>
      <c r="R91" s="266" t="str">
        <f aca="false">IF(OR(Calculator!$E$14&lt;&gt;"YES",Calculator!$B$30&lt;Calculator!$G$14),"—",ROUND((1+SQRT(((50*POWER(80,POWER(COS(PI()*MOD(Calculator!$B$30/Calculator!$F$14,1)),2))-$C91)^2+(1500*ABS(SIN(2*PI()*MOD(Calculator!$B$30/Calculator!$F$14,1)))*IF(MOD(Calculator!$B$30/Calculator!$F$14,1)&lt;0.5,-1,1))^2)/((50*POWER(80,POWER(COS(PI()*MOD(Calculator!$B$30/Calculator!$F$14,1)),2))+$C91)^2+(1500*ABS(SIN(2*PI()*MOD(Calculator!$B$30/Calculator!$F$14,1)))*IF(MOD(Calculator!$B$30/Calculator!$F$14,1)&lt;0.5,-1,1))^2)))/(1-SQRT(((50*POWER(80,POWER(COS(PI()*MOD(Calculator!$B$30/Calculator!$F$14,1)),2))-$C91)^2+(1500*ABS(SIN(2*PI()*MOD(Calculator!$B$30/Calculator!$F$14,1)))*IF(MOD(Calculator!$B$30/Calculator!$F$14,1)&lt;0.5,-1,1))^2)/((50*POWER(80,POWER(COS(PI()*MOD(Calculator!$B$30/Calculator!$F$14,1)),2))+$C91)^2+(1500*ABS(SIN(2*PI()*MOD(Calculator!$B$30/Calculator!$F$14,1)))*IF(MOD(Calculator!$B$30/Calculator!$F$14,1)&lt;0.5,-1,1))^2))),2))</f>
        <v>—</v>
      </c>
      <c r="S91" s="266" t="n">
        <f aca="false">IF(OR(Calculator!$E$15&lt;&gt;"YES",Calculator!$B$30&lt;Calculator!$G$15),"—",ROUND((1+SQRT(((50*POWER(80,POWER(COS(PI()*MOD(Calculator!$B$30/Calculator!$F$15,1)),2))-$C91)^2+(1500*ABS(SIN(2*PI()*MOD(Calculator!$B$30/Calculator!$F$15,1)))*IF(MOD(Calculator!$B$30/Calculator!$F$15,1)&lt;0.5,-1,1))^2)/((50*POWER(80,POWER(COS(PI()*MOD(Calculator!$B$30/Calculator!$F$15,1)),2))+$C91)^2+(1500*ABS(SIN(2*PI()*MOD(Calculator!$B$30/Calculator!$F$15,1)))*IF(MOD(Calculator!$B$30/Calculator!$F$15,1)&lt;0.5,-1,1))^2)))/(1-SQRT(((50*POWER(80,POWER(COS(PI()*MOD(Calculator!$B$30/Calculator!$F$15,1)),2))-$C91)^2+(1500*ABS(SIN(2*PI()*MOD(Calculator!$B$30/Calculator!$F$15,1)))*IF(MOD(Calculator!$B$30/Calculator!$F$15,1)&lt;0.5,-1,1))^2)/((50*POWER(80,POWER(COS(PI()*MOD(Calculator!$B$30/Calculator!$F$15,1)),2))+$C91)^2+(1500*ABS(SIN(2*PI()*MOD(Calculator!$B$30/Calculator!$F$15,1)))*IF(MOD(Calculator!$B$30/Calculator!$F$15,1)&lt;0.5,-1,1))^2))),2))</f>
        <v>21.66</v>
      </c>
      <c r="T91" s="266" t="str">
        <f aca="false">IF(OR(Calculator!$E$16&lt;&gt;"YES",Calculator!$B$30&lt;Calculator!$G$16),"—",ROUND((1+SQRT(((50*POWER(80,POWER(COS(PI()*MOD(Calculator!$B$30/Calculator!$F$16,1)),2))-$C91)^2+(1500*ABS(SIN(2*PI()*MOD(Calculator!$B$30/Calculator!$F$16,1)))*IF(MOD(Calculator!$B$30/Calculator!$F$16,1)&lt;0.5,-1,1))^2)/((50*POWER(80,POWER(COS(PI()*MOD(Calculator!$B$30/Calculator!$F$16,1)),2))+$C91)^2+(1500*ABS(SIN(2*PI()*MOD(Calculator!$B$30/Calculator!$F$16,1)))*IF(MOD(Calculator!$B$30/Calculator!$F$16,1)&lt;0.5,-1,1))^2)))/(1-SQRT(((50*POWER(80,POWER(COS(PI()*MOD(Calculator!$B$30/Calculator!$F$16,1)),2))-$C91)^2+(1500*ABS(SIN(2*PI()*MOD(Calculator!$B$30/Calculator!$F$16,1)))*IF(MOD(Calculator!$B$30/Calculator!$F$16,1)&lt;0.5,-1,1))^2)/((50*POWER(80,POWER(COS(PI()*MOD(Calculator!$B$30/Calculator!$F$16,1)),2))+$C91)^2+(1500*ABS(SIN(2*PI()*MOD(Calculator!$B$30/Calculator!$F$16,1)))*IF(MOD(Calculator!$B$30/Calculator!$F$16,1)&lt;0.5,-1,1))^2))),2))</f>
        <v>—</v>
      </c>
      <c r="U91" s="266" t="n">
        <f aca="false">IF(OR(Calculator!$E$17&lt;&gt;"YES",Calculator!$B$30&lt;Calculator!$G$17),"—",ROUND((1+SQRT(((50*POWER(80,POWER(COS(PI()*MOD(Calculator!$B$30/Calculator!$F$17,1)),2))-$C91)^2+(1500*ABS(SIN(2*PI()*MOD(Calculator!$B$30/Calculator!$F$17,1)))*IF(MOD(Calculator!$B$30/Calculator!$F$17,1)&lt;0.5,-1,1))^2)/((50*POWER(80,POWER(COS(PI()*MOD(Calculator!$B$30/Calculator!$F$17,1)),2))+$C91)^2+(1500*ABS(SIN(2*PI()*MOD(Calculator!$B$30/Calculator!$F$17,1)))*IF(MOD(Calculator!$B$30/Calculator!$F$17,1)&lt;0.5,-1,1))^2)))/(1-SQRT(((50*POWER(80,POWER(COS(PI()*MOD(Calculator!$B$30/Calculator!$F$17,1)),2))-$C91)^2+(1500*ABS(SIN(2*PI()*MOD(Calculator!$B$30/Calculator!$F$17,1)))*IF(MOD(Calculator!$B$30/Calculator!$F$17,1)&lt;0.5,-1,1))^2)/((50*POWER(80,POWER(COS(PI()*MOD(Calculator!$B$30/Calculator!$F$17,1)),2))+$C91)^2+(1500*ABS(SIN(2*PI()*MOD(Calculator!$B$30/Calculator!$F$17,1)))*IF(MOD(Calculator!$B$30/Calculator!$F$17,1)&lt;0.5,-1,1))^2))),2))</f>
        <v>22.93</v>
      </c>
      <c r="V91" s="266" t="str">
        <f aca="false">IF(OR(Calculator!$E$18&lt;&gt;"YES",Calculator!$B$30&lt;Calculator!$G$18),"—",ROUND((1+SQRT(((50*POWER(80,POWER(COS(PI()*MOD(Calculator!$B$30/Calculator!$F$18,1)),2))-$C91)^2+(1500*ABS(SIN(2*PI()*MOD(Calculator!$B$30/Calculator!$F$18,1)))*IF(MOD(Calculator!$B$30/Calculator!$F$18,1)&lt;0.5,-1,1))^2)/((50*POWER(80,POWER(COS(PI()*MOD(Calculator!$B$30/Calculator!$F$18,1)),2))+$C91)^2+(1500*ABS(SIN(2*PI()*MOD(Calculator!$B$30/Calculator!$F$18,1)))*IF(MOD(Calculator!$B$30/Calculator!$F$18,1)&lt;0.5,-1,1))^2)))/(1-SQRT(((50*POWER(80,POWER(COS(PI()*MOD(Calculator!$B$30/Calculator!$F$18,1)),2))-$C91)^2+(1500*ABS(SIN(2*PI()*MOD(Calculator!$B$30/Calculator!$F$18,1)))*IF(MOD(Calculator!$B$30/Calculator!$F$18,1)&lt;0.5,-1,1))^2)/((50*POWER(80,POWER(COS(PI()*MOD(Calculator!$B$30/Calculator!$F$18,1)),2))+$C91)^2+(1500*ABS(SIN(2*PI()*MOD(Calculator!$B$30/Calculator!$F$18,1)))*IF(MOD(Calculator!$B$30/Calculator!$F$18,1)&lt;0.5,-1,1))^2))),2))</f>
        <v>—</v>
      </c>
      <c r="W91" s="266" t="str">
        <f aca="false">IF(OR(Calculator!$E$19&lt;&gt;"YES",Calculator!$B$30&lt;Calculator!$G$19),"—",ROUND((1+SQRT(((50*POWER(80,POWER(COS(PI()*MOD(Calculator!$B$30/Calculator!$F$19,1)),2))-$C91)^2+(1500*ABS(SIN(2*PI()*MOD(Calculator!$B$30/Calculator!$F$19,1)))*IF(MOD(Calculator!$B$30/Calculator!$F$19,1)&lt;0.5,-1,1))^2)/((50*POWER(80,POWER(COS(PI()*MOD(Calculator!$B$30/Calculator!$F$19,1)),2))+$C91)^2+(1500*ABS(SIN(2*PI()*MOD(Calculator!$B$30/Calculator!$F$19,1)))*IF(MOD(Calculator!$B$30/Calculator!$F$19,1)&lt;0.5,-1,1))^2)))/(1-SQRT(((50*POWER(80,POWER(COS(PI()*MOD(Calculator!$B$30/Calculator!$F$19,1)),2))-$C91)^2+(1500*ABS(SIN(2*PI()*MOD(Calculator!$B$30/Calculator!$F$19,1)))*IF(MOD(Calculator!$B$30/Calculator!$F$19,1)&lt;0.5,-1,1))^2)/((50*POWER(80,POWER(COS(PI()*MOD(Calculator!$B$30/Calculator!$F$19,1)),2))+$C91)^2+(1500*ABS(SIN(2*PI()*MOD(Calculator!$B$30/Calculator!$F$19,1)))*IF(MOD(Calculator!$B$30/Calculator!$F$19,1)&lt;0.5,-1,1))^2))),2))</f>
        <v>—</v>
      </c>
      <c r="X91" s="266" t="str">
        <f aca="false">IF(OR(Calculator!$E$20&lt;&gt;"YES",Calculator!$B$30&lt;Calculator!$G$20),"—",ROUND((1+SQRT(((50*POWER(80,POWER(COS(PI()*MOD(Calculator!$B$30/Calculator!$F$20,1)),2))-$C91)^2+(1500*ABS(SIN(2*PI()*MOD(Calculator!$B$30/Calculator!$F$20,1)))*IF(MOD(Calculator!$B$30/Calculator!$F$20,1)&lt;0.5,-1,1))^2)/((50*POWER(80,POWER(COS(PI()*MOD(Calculator!$B$30/Calculator!$F$20,1)),2))+$C91)^2+(1500*ABS(SIN(2*PI()*MOD(Calculator!$B$30/Calculator!$F$20,1)))*IF(MOD(Calculator!$B$30/Calculator!$F$20,1)&lt;0.5,-1,1))^2)))/(1-SQRT(((50*POWER(80,POWER(COS(PI()*MOD(Calculator!$B$30/Calculator!$F$20,1)),2))-$C91)^2+(1500*ABS(SIN(2*PI()*MOD(Calculator!$B$30/Calculator!$F$20,1)))*IF(MOD(Calculator!$B$30/Calculator!$F$20,1)&lt;0.5,-1,1))^2)/((50*POWER(80,POWER(COS(PI()*MOD(Calculator!$B$30/Calculator!$F$20,1)),2))+$C91)^2+(1500*ABS(SIN(2*PI()*MOD(Calculator!$B$30/Calculator!$F$20,1)))*IF(MOD(Calculator!$B$30/Calculator!$F$20,1)&lt;0.5,-1,1))^2))),2))</f>
        <v>—</v>
      </c>
      <c r="Y91" s="266" t="str">
        <f aca="false">IF(OR(Calculator!$E$21&lt;&gt;"YES",Calculator!$B$30&lt;Calculator!$G$21),"—",ROUND((1+SQRT(((50*POWER(80,POWER(COS(PI()*MOD(Calculator!$B$30/Calculator!$F$21,1)),2))-$C91)^2+(1500*ABS(SIN(2*PI()*MOD(Calculator!$B$30/Calculator!$F$21,1)))*IF(MOD(Calculator!$B$30/Calculator!$F$21,1)&lt;0.5,-1,1))^2)/((50*POWER(80,POWER(COS(PI()*MOD(Calculator!$B$30/Calculator!$F$21,1)),2))+$C91)^2+(1500*ABS(SIN(2*PI()*MOD(Calculator!$B$30/Calculator!$F$21,1)))*IF(MOD(Calculator!$B$30/Calculator!$F$21,1)&lt;0.5,-1,1))^2)))/(1-SQRT(((50*POWER(80,POWER(COS(PI()*MOD(Calculator!$B$30/Calculator!$F$21,1)),2))-$C91)^2+(1500*ABS(SIN(2*PI()*MOD(Calculator!$B$30/Calculator!$F$21,1)))*IF(MOD(Calculator!$B$30/Calculator!$F$21,1)&lt;0.5,-1,1))^2)/((50*POWER(80,POWER(COS(PI()*MOD(Calculator!$B$30/Calculator!$F$21,1)),2))+$C91)^2+(1500*ABS(SIN(2*PI()*MOD(Calculator!$B$30/Calculator!$F$21,1)))*IF(MOD(Calculator!$B$30/Calculator!$F$21,1)&lt;0.5,-1,1))^2))),2))</f>
        <v>—</v>
      </c>
      <c r="Z91" s="266" t="str">
        <f aca="false">IF(OR(Calculator!$E$22&lt;&gt;"YES",Calculator!$B$30&lt;Calculator!$G$22),"—",ROUND((1+SQRT(((50*POWER(80,POWER(COS(PI()*MOD(Calculator!$B$30/Calculator!$F$22,1)),2))-$C91)^2+(1500*ABS(SIN(2*PI()*MOD(Calculator!$B$30/Calculator!$F$22,1)))*IF(MOD(Calculator!$B$30/Calculator!$F$22,1)&lt;0.5,-1,1))^2)/((50*POWER(80,POWER(COS(PI()*MOD(Calculator!$B$30/Calculator!$F$22,1)),2))+$C91)^2+(1500*ABS(SIN(2*PI()*MOD(Calculator!$B$30/Calculator!$F$22,1)))*IF(MOD(Calculator!$B$30/Calculator!$F$22,1)&lt;0.5,-1,1))^2)))/(1-SQRT(((50*POWER(80,POWER(COS(PI()*MOD(Calculator!$B$30/Calculator!$F$22,1)),2))-$C91)^2+(1500*ABS(SIN(2*PI()*MOD(Calculator!$B$30/Calculator!$F$22,1)))*IF(MOD(Calculator!$B$30/Calculator!$F$22,1)&lt;0.5,-1,1))^2)/((50*POWER(80,POWER(COS(PI()*MOD(Calculator!$B$30/Calculator!$F$22,1)),2))+$C91)^2+(1500*ABS(SIN(2*PI()*MOD(Calculator!$B$30/Calculator!$F$22,1)))*IF(MOD(Calculator!$B$30/Calculator!$F$22,1)&lt;0.5,-1,1))^2))),2))</f>
        <v>—</v>
      </c>
      <c r="AA91" s="292" t="n">
        <f aca="false">IFERROR(ROUND((IF(ISNUMBER(P91),P91,0)+IF(ISNUMBER(Q91),Q91,0)+IF(ISNUMBER(R91),R91,0)+IF(ISNUMBER(S91),S91,0)+IF(ISNUMBER(T91),T91,0)+IF(ISNUMBER(U91),U91,0)+IF(ISNUMBER(V91),V91,0)+IF(ISNUMBER(W91),W91,0)+IF(ISNUMBER(X91),X91,0)+IF(ISNUMBER(Y91),Y91,0)+IF(ISNUMBER(Z91),Z91,0))/(IF(ISNUMBER(P91),1,0)+IF(ISNUMBER(Q91),1,0)+IF(ISNUMBER(R91),1,0)+IF(ISNUMBER(S91),1,0)+IF(ISNUMBER(T91),1,0)+IF(ISNUMBER(U91),1,0)+IF(ISNUMBER(V91),1,0)+IF(ISNUMBER(W91),1,0)+IF(ISNUMBER(X91),1,0)+IF(ISNUMBER(Y91),1,0)+IF(ISNUMBER(Z91),1,0)),4),"")</f>
        <v>22.295</v>
      </c>
      <c r="AB91" s="266" t="str">
        <f aca="false">IF(OR(Calculator!$E$12&lt;&gt;"YES",Calculator!$B$31&lt;Calculator!$G$12),"—",ROUND((1+SQRT(((50*POWER(80,POWER(COS(PI()*MOD(Calculator!$B$31/Calculator!$F$12,1)),2))-$C91)^2+(1500*ABS(SIN(2*PI()*MOD(Calculator!$B$31/Calculator!$F$12,1)))*IF(MOD(Calculator!$B$31/Calculator!$F$12,1)&lt;0.5,-1,1))^2)/((50*POWER(80,POWER(COS(PI()*MOD(Calculator!$B$31/Calculator!$F$12,1)),2))+$C91)^2+(1500*ABS(SIN(2*PI()*MOD(Calculator!$B$31/Calculator!$F$12,1)))*IF(MOD(Calculator!$B$31/Calculator!$F$12,1)&lt;0.5,-1,1))^2)))/(1-SQRT(((50*POWER(80,POWER(COS(PI()*MOD(Calculator!$B$31/Calculator!$F$12,1)),2))-$C91)^2+(1500*ABS(SIN(2*PI()*MOD(Calculator!$B$31/Calculator!$F$12,1)))*IF(MOD(Calculator!$B$31/Calculator!$F$12,1)&lt;0.5,-1,1))^2)/((50*POWER(80,POWER(COS(PI()*MOD(Calculator!$B$31/Calculator!$F$12,1)),2))+$C91)^2+(1500*ABS(SIN(2*PI()*MOD(Calculator!$B$31/Calculator!$F$12,1)))*IF(MOD(Calculator!$B$31/Calculator!$F$12,1)&lt;0.5,-1,1))^2))),2))</f>
        <v>—</v>
      </c>
      <c r="AC91" s="266" t="str">
        <f aca="false">IF(OR(Calculator!$E$13&lt;&gt;"YES",Calculator!$B$31&lt;Calculator!$G$13),"—",ROUND((1+SQRT(((50*POWER(80,POWER(COS(PI()*MOD(Calculator!$B$31/Calculator!$F$13,1)),2))-$C91)^2+(1500*ABS(SIN(2*PI()*MOD(Calculator!$B$31/Calculator!$F$13,1)))*IF(MOD(Calculator!$B$31/Calculator!$F$13,1)&lt;0.5,-1,1))^2)/((50*POWER(80,POWER(COS(PI()*MOD(Calculator!$B$31/Calculator!$F$13,1)),2))+$C91)^2+(1500*ABS(SIN(2*PI()*MOD(Calculator!$B$31/Calculator!$F$13,1)))*IF(MOD(Calculator!$B$31/Calculator!$F$13,1)&lt;0.5,-1,1))^2)))/(1-SQRT(((50*POWER(80,POWER(COS(PI()*MOD(Calculator!$B$31/Calculator!$F$13,1)),2))-$C91)^2+(1500*ABS(SIN(2*PI()*MOD(Calculator!$B$31/Calculator!$F$13,1)))*IF(MOD(Calculator!$B$31/Calculator!$F$13,1)&lt;0.5,-1,1))^2)/((50*POWER(80,POWER(COS(PI()*MOD(Calculator!$B$31/Calculator!$F$13,1)),2))+$C91)^2+(1500*ABS(SIN(2*PI()*MOD(Calculator!$B$31/Calculator!$F$13,1)))*IF(MOD(Calculator!$B$31/Calculator!$F$13,1)&lt;0.5,-1,1))^2))),2))</f>
        <v>—</v>
      </c>
      <c r="AD91" s="266" t="str">
        <f aca="false">IF(OR(Calculator!$E$14&lt;&gt;"YES",Calculator!$B$31&lt;Calculator!$G$14),"—",ROUND((1+SQRT(((50*POWER(80,POWER(COS(PI()*MOD(Calculator!$B$31/Calculator!$F$14,1)),2))-$C91)^2+(1500*ABS(SIN(2*PI()*MOD(Calculator!$B$31/Calculator!$F$14,1)))*IF(MOD(Calculator!$B$31/Calculator!$F$14,1)&lt;0.5,-1,1))^2)/((50*POWER(80,POWER(COS(PI()*MOD(Calculator!$B$31/Calculator!$F$14,1)),2))+$C91)^2+(1500*ABS(SIN(2*PI()*MOD(Calculator!$B$31/Calculator!$F$14,1)))*IF(MOD(Calculator!$B$31/Calculator!$F$14,1)&lt;0.5,-1,1))^2)))/(1-SQRT(((50*POWER(80,POWER(COS(PI()*MOD(Calculator!$B$31/Calculator!$F$14,1)),2))-$C91)^2+(1500*ABS(SIN(2*PI()*MOD(Calculator!$B$31/Calculator!$F$14,1)))*IF(MOD(Calculator!$B$31/Calculator!$F$14,1)&lt;0.5,-1,1))^2)/((50*POWER(80,POWER(COS(PI()*MOD(Calculator!$B$31/Calculator!$F$14,1)),2))+$C91)^2+(1500*ABS(SIN(2*PI()*MOD(Calculator!$B$31/Calculator!$F$14,1)))*IF(MOD(Calculator!$B$31/Calculator!$F$14,1)&lt;0.5,-1,1))^2))),2))</f>
        <v>—</v>
      </c>
      <c r="AE91" s="266" t="n">
        <f aca="false">IF(OR(Calculator!$E$15&lt;&gt;"YES",Calculator!$B$31&lt;Calculator!$G$15),"—",ROUND((1+SQRT(((50*POWER(80,POWER(COS(PI()*MOD(Calculator!$B$31/Calculator!$F$15,1)),2))-$C91)^2+(1500*ABS(SIN(2*PI()*MOD(Calculator!$B$31/Calculator!$F$15,1)))*IF(MOD(Calculator!$B$31/Calculator!$F$15,1)&lt;0.5,-1,1))^2)/((50*POWER(80,POWER(COS(PI()*MOD(Calculator!$B$31/Calculator!$F$15,1)),2))+$C91)^2+(1500*ABS(SIN(2*PI()*MOD(Calculator!$B$31/Calculator!$F$15,1)))*IF(MOD(Calculator!$B$31/Calculator!$F$15,1)&lt;0.5,-1,1))^2)))/(1-SQRT(((50*POWER(80,POWER(COS(PI()*MOD(Calculator!$B$31/Calculator!$F$15,1)),2))-$C91)^2+(1500*ABS(SIN(2*PI()*MOD(Calculator!$B$31/Calculator!$F$15,1)))*IF(MOD(Calculator!$B$31/Calculator!$F$15,1)&lt;0.5,-1,1))^2)/((50*POWER(80,POWER(COS(PI()*MOD(Calculator!$B$31/Calculator!$F$15,1)),2))+$C91)^2+(1500*ABS(SIN(2*PI()*MOD(Calculator!$B$31/Calculator!$F$15,1)))*IF(MOD(Calculator!$B$31/Calculator!$F$15,1)&lt;0.5,-1,1))^2))),2))</f>
        <v>24.11</v>
      </c>
      <c r="AF91" s="266" t="str">
        <f aca="false">IF(OR(Calculator!$E$16&lt;&gt;"YES",Calculator!$B$31&lt;Calculator!$G$16),"—",ROUND((1+SQRT(((50*POWER(80,POWER(COS(PI()*MOD(Calculator!$B$31/Calculator!$F$16,1)),2))-$C91)^2+(1500*ABS(SIN(2*PI()*MOD(Calculator!$B$31/Calculator!$F$16,1)))*IF(MOD(Calculator!$B$31/Calculator!$F$16,1)&lt;0.5,-1,1))^2)/((50*POWER(80,POWER(COS(PI()*MOD(Calculator!$B$31/Calculator!$F$16,1)),2))+$C91)^2+(1500*ABS(SIN(2*PI()*MOD(Calculator!$B$31/Calculator!$F$16,1)))*IF(MOD(Calculator!$B$31/Calculator!$F$16,1)&lt;0.5,-1,1))^2)))/(1-SQRT(((50*POWER(80,POWER(COS(PI()*MOD(Calculator!$B$31/Calculator!$F$16,1)),2))-$C91)^2+(1500*ABS(SIN(2*PI()*MOD(Calculator!$B$31/Calculator!$F$16,1)))*IF(MOD(Calculator!$B$31/Calculator!$F$16,1)&lt;0.5,-1,1))^2)/((50*POWER(80,POWER(COS(PI()*MOD(Calculator!$B$31/Calculator!$F$16,1)),2))+$C91)^2+(1500*ABS(SIN(2*PI()*MOD(Calculator!$B$31/Calculator!$F$16,1)))*IF(MOD(Calculator!$B$31/Calculator!$F$16,1)&lt;0.5,-1,1))^2))),2))</f>
        <v>—</v>
      </c>
      <c r="AG91" s="266" t="n">
        <f aca="false">IF(OR(Calculator!$E$17&lt;&gt;"YES",Calculator!$B$31&lt;Calculator!$G$17),"—",ROUND((1+SQRT(((50*POWER(80,POWER(COS(PI()*MOD(Calculator!$B$31/Calculator!$F$17,1)),2))-$C91)^2+(1500*ABS(SIN(2*PI()*MOD(Calculator!$B$31/Calculator!$F$17,1)))*IF(MOD(Calculator!$B$31/Calculator!$F$17,1)&lt;0.5,-1,1))^2)/((50*POWER(80,POWER(COS(PI()*MOD(Calculator!$B$31/Calculator!$F$17,1)),2))+$C91)^2+(1500*ABS(SIN(2*PI()*MOD(Calculator!$B$31/Calculator!$F$17,1)))*IF(MOD(Calculator!$B$31/Calculator!$F$17,1)&lt;0.5,-1,1))^2)))/(1-SQRT(((50*POWER(80,POWER(COS(PI()*MOD(Calculator!$B$31/Calculator!$F$17,1)),2))-$C91)^2+(1500*ABS(SIN(2*PI()*MOD(Calculator!$B$31/Calculator!$F$17,1)))*IF(MOD(Calculator!$B$31/Calculator!$F$17,1)&lt;0.5,-1,1))^2)/((50*POWER(80,POWER(COS(PI()*MOD(Calculator!$B$31/Calculator!$F$17,1)),2))+$C91)^2+(1500*ABS(SIN(2*PI()*MOD(Calculator!$B$31/Calculator!$F$17,1)))*IF(MOD(Calculator!$B$31/Calculator!$F$17,1)&lt;0.5,-1,1))^2))),2))</f>
        <v>18.36</v>
      </c>
      <c r="AH91" s="266" t="str">
        <f aca="false">IF(OR(Calculator!$E$18&lt;&gt;"YES",Calculator!$B$31&lt;Calculator!$G$18),"—",ROUND((1+SQRT(((50*POWER(80,POWER(COS(PI()*MOD(Calculator!$B$31/Calculator!$F$18,1)),2))-$C91)^2+(1500*ABS(SIN(2*PI()*MOD(Calculator!$B$31/Calculator!$F$18,1)))*IF(MOD(Calculator!$B$31/Calculator!$F$18,1)&lt;0.5,-1,1))^2)/((50*POWER(80,POWER(COS(PI()*MOD(Calculator!$B$31/Calculator!$F$18,1)),2))+$C91)^2+(1500*ABS(SIN(2*PI()*MOD(Calculator!$B$31/Calculator!$F$18,1)))*IF(MOD(Calculator!$B$31/Calculator!$F$18,1)&lt;0.5,-1,1))^2)))/(1-SQRT(((50*POWER(80,POWER(COS(PI()*MOD(Calculator!$B$31/Calculator!$F$18,1)),2))-$C91)^2+(1500*ABS(SIN(2*PI()*MOD(Calculator!$B$31/Calculator!$F$18,1)))*IF(MOD(Calculator!$B$31/Calculator!$F$18,1)&lt;0.5,-1,1))^2)/((50*POWER(80,POWER(COS(PI()*MOD(Calculator!$B$31/Calculator!$F$18,1)),2))+$C91)^2+(1500*ABS(SIN(2*PI()*MOD(Calculator!$B$31/Calculator!$F$18,1)))*IF(MOD(Calculator!$B$31/Calculator!$F$18,1)&lt;0.5,-1,1))^2))),2))</f>
        <v>—</v>
      </c>
      <c r="AI91" s="266" t="str">
        <f aca="false">IF(OR(Calculator!$E$19&lt;&gt;"YES",Calculator!$B$31&lt;Calculator!$G$19),"—",ROUND((1+SQRT(((50*POWER(80,POWER(COS(PI()*MOD(Calculator!$B$31/Calculator!$F$19,1)),2))-$C91)^2+(1500*ABS(SIN(2*PI()*MOD(Calculator!$B$31/Calculator!$F$19,1)))*IF(MOD(Calculator!$B$31/Calculator!$F$19,1)&lt;0.5,-1,1))^2)/((50*POWER(80,POWER(COS(PI()*MOD(Calculator!$B$31/Calculator!$F$19,1)),2))+$C91)^2+(1500*ABS(SIN(2*PI()*MOD(Calculator!$B$31/Calculator!$F$19,1)))*IF(MOD(Calculator!$B$31/Calculator!$F$19,1)&lt;0.5,-1,1))^2)))/(1-SQRT(((50*POWER(80,POWER(COS(PI()*MOD(Calculator!$B$31/Calculator!$F$19,1)),2))-$C91)^2+(1500*ABS(SIN(2*PI()*MOD(Calculator!$B$31/Calculator!$F$19,1)))*IF(MOD(Calculator!$B$31/Calculator!$F$19,1)&lt;0.5,-1,1))^2)/((50*POWER(80,POWER(COS(PI()*MOD(Calculator!$B$31/Calculator!$F$19,1)),2))+$C91)^2+(1500*ABS(SIN(2*PI()*MOD(Calculator!$B$31/Calculator!$F$19,1)))*IF(MOD(Calculator!$B$31/Calculator!$F$19,1)&lt;0.5,-1,1))^2))),2))</f>
        <v>—</v>
      </c>
      <c r="AJ91" s="266" t="str">
        <f aca="false">IF(OR(Calculator!$E$20&lt;&gt;"YES",Calculator!$B$31&lt;Calculator!$G$20),"—",ROUND((1+SQRT(((50*POWER(80,POWER(COS(PI()*MOD(Calculator!$B$31/Calculator!$F$20,1)),2))-$C91)^2+(1500*ABS(SIN(2*PI()*MOD(Calculator!$B$31/Calculator!$F$20,1)))*IF(MOD(Calculator!$B$31/Calculator!$F$20,1)&lt;0.5,-1,1))^2)/((50*POWER(80,POWER(COS(PI()*MOD(Calculator!$B$31/Calculator!$F$20,1)),2))+$C91)^2+(1500*ABS(SIN(2*PI()*MOD(Calculator!$B$31/Calculator!$F$20,1)))*IF(MOD(Calculator!$B$31/Calculator!$F$20,1)&lt;0.5,-1,1))^2)))/(1-SQRT(((50*POWER(80,POWER(COS(PI()*MOD(Calculator!$B$31/Calculator!$F$20,1)),2))-$C91)^2+(1500*ABS(SIN(2*PI()*MOD(Calculator!$B$31/Calculator!$F$20,1)))*IF(MOD(Calculator!$B$31/Calculator!$F$20,1)&lt;0.5,-1,1))^2)/((50*POWER(80,POWER(COS(PI()*MOD(Calculator!$B$31/Calculator!$F$20,1)),2))+$C91)^2+(1500*ABS(SIN(2*PI()*MOD(Calculator!$B$31/Calculator!$F$20,1)))*IF(MOD(Calculator!$B$31/Calculator!$F$20,1)&lt;0.5,-1,1))^2))),2))</f>
        <v>—</v>
      </c>
      <c r="AK91" s="266" t="str">
        <f aca="false">IF(OR(Calculator!$E$21&lt;&gt;"YES",Calculator!$B$31&lt;Calculator!$G$21),"—",ROUND((1+SQRT(((50*POWER(80,POWER(COS(PI()*MOD(Calculator!$B$31/Calculator!$F$21,1)),2))-$C91)^2+(1500*ABS(SIN(2*PI()*MOD(Calculator!$B$31/Calculator!$F$21,1)))*IF(MOD(Calculator!$B$31/Calculator!$F$21,1)&lt;0.5,-1,1))^2)/((50*POWER(80,POWER(COS(PI()*MOD(Calculator!$B$31/Calculator!$F$21,1)),2))+$C91)^2+(1500*ABS(SIN(2*PI()*MOD(Calculator!$B$31/Calculator!$F$21,1)))*IF(MOD(Calculator!$B$31/Calculator!$F$21,1)&lt;0.5,-1,1))^2)))/(1-SQRT(((50*POWER(80,POWER(COS(PI()*MOD(Calculator!$B$31/Calculator!$F$21,1)),2))-$C91)^2+(1500*ABS(SIN(2*PI()*MOD(Calculator!$B$31/Calculator!$F$21,1)))*IF(MOD(Calculator!$B$31/Calculator!$F$21,1)&lt;0.5,-1,1))^2)/((50*POWER(80,POWER(COS(PI()*MOD(Calculator!$B$31/Calculator!$F$21,1)),2))+$C91)^2+(1500*ABS(SIN(2*PI()*MOD(Calculator!$B$31/Calculator!$F$21,1)))*IF(MOD(Calculator!$B$31/Calculator!$F$21,1)&lt;0.5,-1,1))^2))),2))</f>
        <v>—</v>
      </c>
      <c r="AL91" s="266" t="str">
        <f aca="false">IF(OR(Calculator!$E$22&lt;&gt;"YES",Calculator!$B$31&lt;Calculator!$G$22),"—",ROUND((1+SQRT(((50*POWER(80,POWER(COS(PI()*MOD(Calculator!$B$31/Calculator!$F$22,1)),2))-$C91)^2+(1500*ABS(SIN(2*PI()*MOD(Calculator!$B$31/Calculator!$F$22,1)))*IF(MOD(Calculator!$B$31/Calculator!$F$22,1)&lt;0.5,-1,1))^2)/((50*POWER(80,POWER(COS(PI()*MOD(Calculator!$B$31/Calculator!$F$22,1)),2))+$C91)^2+(1500*ABS(SIN(2*PI()*MOD(Calculator!$B$31/Calculator!$F$22,1)))*IF(MOD(Calculator!$B$31/Calculator!$F$22,1)&lt;0.5,-1,1))^2)))/(1-SQRT(((50*POWER(80,POWER(COS(PI()*MOD(Calculator!$B$31/Calculator!$F$22,1)),2))-$C91)^2+(1500*ABS(SIN(2*PI()*MOD(Calculator!$B$31/Calculator!$F$22,1)))*IF(MOD(Calculator!$B$31/Calculator!$F$22,1)&lt;0.5,-1,1))^2)/((50*POWER(80,POWER(COS(PI()*MOD(Calculator!$B$31/Calculator!$F$22,1)),2))+$C91)^2+(1500*ABS(SIN(2*PI()*MOD(Calculator!$B$31/Calculator!$F$22,1)))*IF(MOD(Calculator!$B$31/Calculator!$F$22,1)&lt;0.5,-1,1))^2))),2))</f>
        <v>—</v>
      </c>
      <c r="AM91" s="293" t="n">
        <f aca="false">IFERROR(ROUND((IF(ISNUMBER(AB91),AB91,0)+IF(ISNUMBER(AC91),AC91,0)+IF(ISNUMBER(AD91),AD91,0)+IF(ISNUMBER(AE91),AE91,0)+IF(ISNUMBER(AF91),AF91,0)+IF(ISNUMBER(AG91),AG91,0)+IF(ISNUMBER(AH91),AH91,0)+IF(ISNUMBER(AI91),AI91,0)+IF(ISNUMBER(AJ91),AJ91,0)+IF(ISNUMBER(AK91),AK91,0)+IF(ISNUMBER(AL91),AL91,0))/(IF(ISNUMBER(AB91),1,0)+IF(ISNUMBER(AC91),1,0)+IF(ISNUMBER(AD91),1,0)+IF(ISNUMBER(AE91),1,0)+IF(ISNUMBER(AF91),1,0)+IF(ISNUMBER(AG91),1,0)+IF(ISNUMBER(AH91),1,0)+IF(ISNUMBER(AI91),1,0)+IF(ISNUMBER(AJ91),1,0)+IF(ISNUMBER(AK91),1,0)+IF(ISNUMBER(AL91),1,0)),4),"")</f>
        <v>21.235</v>
      </c>
      <c r="AN91" s="294" t="str">
        <f aca="false">IF(OR(Calculator!$E$12&lt;&gt;"YES",Calculator!$B$32&lt;Calculator!$G$12),"—",ROUND((1+SQRT(((50*POWER(80,POWER(COS(PI()*MOD(Calculator!$B$32/Calculator!$F$12,1)),2))-$C91)^2+(1500*ABS(SIN(2*PI()*MOD(Calculator!$B$32/Calculator!$F$12,1)))*IF(MOD(Calculator!$B$32/Calculator!$F$12,1)&lt;0.5,-1,1))^2)/((50*POWER(80,POWER(COS(PI()*MOD(Calculator!$B$32/Calculator!$F$12,1)),2))+$C91)^2+(1500*ABS(SIN(2*PI()*MOD(Calculator!$B$32/Calculator!$F$12,1)))*IF(MOD(Calculator!$B$32/Calculator!$F$12,1)&lt;0.5,-1,1))^2)))/(1-SQRT(((50*POWER(80,POWER(COS(PI()*MOD(Calculator!$B$32/Calculator!$F$12,1)),2))-$C91)^2+(1500*ABS(SIN(2*PI()*MOD(Calculator!$B$32/Calculator!$F$12,1)))*IF(MOD(Calculator!$B$32/Calculator!$F$12,1)&lt;0.5,-1,1))^2)/((50*POWER(80,POWER(COS(PI()*MOD(Calculator!$B$32/Calculator!$F$12,1)),2))+$C91)^2+(1500*ABS(SIN(2*PI()*MOD(Calculator!$B$32/Calculator!$F$12,1)))*IF(MOD(Calculator!$B$32/Calculator!$F$12,1)&lt;0.5,-1,1))^2))),2))</f>
        <v>—</v>
      </c>
      <c r="AO91" s="294" t="str">
        <f aca="false">IF(OR(Calculator!$E$13&lt;&gt;"YES",Calculator!$B$32&lt;Calculator!$G$13),"—",ROUND((1+SQRT(((50*POWER(80,POWER(COS(PI()*MOD(Calculator!$B$32/Calculator!$F$13,1)),2))-$C91)^2+(1500*ABS(SIN(2*PI()*MOD(Calculator!$B$32/Calculator!$F$13,1)))*IF(MOD(Calculator!$B$32/Calculator!$F$13,1)&lt;0.5,-1,1))^2)/((50*POWER(80,POWER(COS(PI()*MOD(Calculator!$B$32/Calculator!$F$13,1)),2))+$C91)^2+(1500*ABS(SIN(2*PI()*MOD(Calculator!$B$32/Calculator!$F$13,1)))*IF(MOD(Calculator!$B$32/Calculator!$F$13,1)&lt;0.5,-1,1))^2)))/(1-SQRT(((50*POWER(80,POWER(COS(PI()*MOD(Calculator!$B$32/Calculator!$F$13,1)),2))-$C91)^2+(1500*ABS(SIN(2*PI()*MOD(Calculator!$B$32/Calculator!$F$13,1)))*IF(MOD(Calculator!$B$32/Calculator!$F$13,1)&lt;0.5,-1,1))^2)/((50*POWER(80,POWER(COS(PI()*MOD(Calculator!$B$32/Calculator!$F$13,1)),2))+$C91)^2+(1500*ABS(SIN(2*PI()*MOD(Calculator!$B$32/Calculator!$F$13,1)))*IF(MOD(Calculator!$B$32/Calculator!$F$13,1)&lt;0.5,-1,1))^2))),2))</f>
        <v>—</v>
      </c>
      <c r="AP91" s="294" t="str">
        <f aca="false">IF(OR(Calculator!$E$14&lt;&gt;"YES",Calculator!$B$32&lt;Calculator!$G$14),"—",ROUND((1+SQRT(((50*POWER(80,POWER(COS(PI()*MOD(Calculator!$B$32/Calculator!$F$14,1)),2))-$C91)^2+(1500*ABS(SIN(2*PI()*MOD(Calculator!$B$32/Calculator!$F$14,1)))*IF(MOD(Calculator!$B$32/Calculator!$F$14,1)&lt;0.5,-1,1))^2)/((50*POWER(80,POWER(COS(PI()*MOD(Calculator!$B$32/Calculator!$F$14,1)),2))+$C91)^2+(1500*ABS(SIN(2*PI()*MOD(Calculator!$B$32/Calculator!$F$14,1)))*IF(MOD(Calculator!$B$32/Calculator!$F$14,1)&lt;0.5,-1,1))^2)))/(1-SQRT(((50*POWER(80,POWER(COS(PI()*MOD(Calculator!$B$32/Calculator!$F$14,1)),2))-$C91)^2+(1500*ABS(SIN(2*PI()*MOD(Calculator!$B$32/Calculator!$F$14,1)))*IF(MOD(Calculator!$B$32/Calculator!$F$14,1)&lt;0.5,-1,1))^2)/((50*POWER(80,POWER(COS(PI()*MOD(Calculator!$B$32/Calculator!$F$14,1)),2))+$C91)^2+(1500*ABS(SIN(2*PI()*MOD(Calculator!$B$32/Calculator!$F$14,1)))*IF(MOD(Calculator!$B$32/Calculator!$F$14,1)&lt;0.5,-1,1))^2))),2))</f>
        <v>—</v>
      </c>
      <c r="AQ91" s="294" t="n">
        <f aca="false">IF(OR(Calculator!$E$15&lt;&gt;"YES",Calculator!$B$32&lt;Calculator!$G$15),"—",ROUND((1+SQRT(((50*POWER(80,POWER(COS(PI()*MOD(Calculator!$B$32/Calculator!$F$15,1)),2))-$C91)^2+(1500*ABS(SIN(2*PI()*MOD(Calculator!$B$32/Calculator!$F$15,1)))*IF(MOD(Calculator!$B$32/Calculator!$F$15,1)&lt;0.5,-1,1))^2)/((50*POWER(80,POWER(COS(PI()*MOD(Calculator!$B$32/Calculator!$F$15,1)),2))+$C91)^2+(1500*ABS(SIN(2*PI()*MOD(Calculator!$B$32/Calculator!$F$15,1)))*IF(MOD(Calculator!$B$32/Calculator!$F$15,1)&lt;0.5,-1,1))^2)))/(1-SQRT(((50*POWER(80,POWER(COS(PI()*MOD(Calculator!$B$32/Calculator!$F$15,1)),2))-$C91)^2+(1500*ABS(SIN(2*PI()*MOD(Calculator!$B$32/Calculator!$F$15,1)))*IF(MOD(Calculator!$B$32/Calculator!$F$15,1)&lt;0.5,-1,1))^2)/((50*POWER(80,POWER(COS(PI()*MOD(Calculator!$B$32/Calculator!$F$15,1)),2))+$C91)^2+(1500*ABS(SIN(2*PI()*MOD(Calculator!$B$32/Calculator!$F$15,1)))*IF(MOD(Calculator!$B$32/Calculator!$F$15,1)&lt;0.5,-1,1))^2))),2))</f>
        <v>2.75</v>
      </c>
      <c r="AR91" s="294" t="str">
        <f aca="false">IF(OR(Calculator!$E$16&lt;&gt;"YES",Calculator!$B$32&lt;Calculator!$G$16),"—",ROUND((1+SQRT(((50*POWER(80,POWER(COS(PI()*MOD(Calculator!$B$32/Calculator!$F$16,1)),2))-$C91)^2+(1500*ABS(SIN(2*PI()*MOD(Calculator!$B$32/Calculator!$F$16,1)))*IF(MOD(Calculator!$B$32/Calculator!$F$16,1)&lt;0.5,-1,1))^2)/((50*POWER(80,POWER(COS(PI()*MOD(Calculator!$B$32/Calculator!$F$16,1)),2))+$C91)^2+(1500*ABS(SIN(2*PI()*MOD(Calculator!$B$32/Calculator!$F$16,1)))*IF(MOD(Calculator!$B$32/Calculator!$F$16,1)&lt;0.5,-1,1))^2)))/(1-SQRT(((50*POWER(80,POWER(COS(PI()*MOD(Calculator!$B$32/Calculator!$F$16,1)),2))-$C91)^2+(1500*ABS(SIN(2*PI()*MOD(Calculator!$B$32/Calculator!$F$16,1)))*IF(MOD(Calculator!$B$32/Calculator!$F$16,1)&lt;0.5,-1,1))^2)/((50*POWER(80,POWER(COS(PI()*MOD(Calculator!$B$32/Calculator!$F$16,1)),2))+$C91)^2+(1500*ABS(SIN(2*PI()*MOD(Calculator!$B$32/Calculator!$F$16,1)))*IF(MOD(Calculator!$B$32/Calculator!$F$16,1)&lt;0.5,-1,1))^2))),2))</f>
        <v>—</v>
      </c>
      <c r="AS91" s="294" t="n">
        <f aca="false">IF(OR(Calculator!$E$17&lt;&gt;"YES",Calculator!$B$32&lt;Calculator!$G$17),"—",ROUND((1+SQRT(((50*POWER(80,POWER(COS(PI()*MOD(Calculator!$B$32/Calculator!$F$17,1)),2))-$C91)^2+(1500*ABS(SIN(2*PI()*MOD(Calculator!$B$32/Calculator!$F$17,1)))*IF(MOD(Calculator!$B$32/Calculator!$F$17,1)&lt;0.5,-1,1))^2)/((50*POWER(80,POWER(COS(PI()*MOD(Calculator!$B$32/Calculator!$F$17,1)),2))+$C91)^2+(1500*ABS(SIN(2*PI()*MOD(Calculator!$B$32/Calculator!$F$17,1)))*IF(MOD(Calculator!$B$32/Calculator!$F$17,1)&lt;0.5,-1,1))^2)))/(1-SQRT(((50*POWER(80,POWER(COS(PI()*MOD(Calculator!$B$32/Calculator!$F$17,1)),2))-$C91)^2+(1500*ABS(SIN(2*PI()*MOD(Calculator!$B$32/Calculator!$F$17,1)))*IF(MOD(Calculator!$B$32/Calculator!$F$17,1)&lt;0.5,-1,1))^2)/((50*POWER(80,POWER(COS(PI()*MOD(Calculator!$B$32/Calculator!$F$17,1)),2))+$C91)^2+(1500*ABS(SIN(2*PI()*MOD(Calculator!$B$32/Calculator!$F$17,1)))*IF(MOD(Calculator!$B$32/Calculator!$F$17,1)&lt;0.5,-1,1))^2))),2))</f>
        <v>19.38</v>
      </c>
      <c r="AT91" s="294" t="str">
        <f aca="false">IF(OR(Calculator!$E$18&lt;&gt;"YES",Calculator!$B$32&lt;Calculator!$G$18),"—",ROUND((1+SQRT(((50*POWER(80,POWER(COS(PI()*MOD(Calculator!$B$32/Calculator!$F$18,1)),2))-$C91)^2+(1500*ABS(SIN(2*PI()*MOD(Calculator!$B$32/Calculator!$F$18,1)))*IF(MOD(Calculator!$B$32/Calculator!$F$18,1)&lt;0.5,-1,1))^2)/((50*POWER(80,POWER(COS(PI()*MOD(Calculator!$B$32/Calculator!$F$18,1)),2))+$C91)^2+(1500*ABS(SIN(2*PI()*MOD(Calculator!$B$32/Calculator!$F$18,1)))*IF(MOD(Calculator!$B$32/Calculator!$F$18,1)&lt;0.5,-1,1))^2)))/(1-SQRT(((50*POWER(80,POWER(COS(PI()*MOD(Calculator!$B$32/Calculator!$F$18,1)),2))-$C91)^2+(1500*ABS(SIN(2*PI()*MOD(Calculator!$B$32/Calculator!$F$18,1)))*IF(MOD(Calculator!$B$32/Calculator!$F$18,1)&lt;0.5,-1,1))^2)/((50*POWER(80,POWER(COS(PI()*MOD(Calculator!$B$32/Calculator!$F$18,1)),2))+$C91)^2+(1500*ABS(SIN(2*PI()*MOD(Calculator!$B$32/Calculator!$F$18,1)))*IF(MOD(Calculator!$B$32/Calculator!$F$18,1)&lt;0.5,-1,1))^2))),2))</f>
        <v>—</v>
      </c>
      <c r="AU91" s="294" t="str">
        <f aca="false">IF(OR(Calculator!$E$19&lt;&gt;"YES",Calculator!$B$32&lt;Calculator!$G$19),"—",ROUND((1+SQRT(((50*POWER(80,POWER(COS(PI()*MOD(Calculator!$B$32/Calculator!$F$19,1)),2))-$C91)^2+(1500*ABS(SIN(2*PI()*MOD(Calculator!$B$32/Calculator!$F$19,1)))*IF(MOD(Calculator!$B$32/Calculator!$F$19,1)&lt;0.5,-1,1))^2)/((50*POWER(80,POWER(COS(PI()*MOD(Calculator!$B$32/Calculator!$F$19,1)),2))+$C91)^2+(1500*ABS(SIN(2*PI()*MOD(Calculator!$B$32/Calculator!$F$19,1)))*IF(MOD(Calculator!$B$32/Calculator!$F$19,1)&lt;0.5,-1,1))^2)))/(1-SQRT(((50*POWER(80,POWER(COS(PI()*MOD(Calculator!$B$32/Calculator!$F$19,1)),2))-$C91)^2+(1500*ABS(SIN(2*PI()*MOD(Calculator!$B$32/Calculator!$F$19,1)))*IF(MOD(Calculator!$B$32/Calculator!$F$19,1)&lt;0.5,-1,1))^2)/((50*POWER(80,POWER(COS(PI()*MOD(Calculator!$B$32/Calculator!$F$19,1)),2))+$C91)^2+(1500*ABS(SIN(2*PI()*MOD(Calculator!$B$32/Calculator!$F$19,1)))*IF(MOD(Calculator!$B$32/Calculator!$F$19,1)&lt;0.5,-1,1))^2))),2))</f>
        <v>—</v>
      </c>
      <c r="AV91" s="294" t="str">
        <f aca="false">IF(OR(Calculator!$E$20&lt;&gt;"YES",Calculator!$B$32&lt;Calculator!$G$20),"—",ROUND((1+SQRT(((50*POWER(80,POWER(COS(PI()*MOD(Calculator!$B$32/Calculator!$F$20,1)),2))-$C91)^2+(1500*ABS(SIN(2*PI()*MOD(Calculator!$B$32/Calculator!$F$20,1)))*IF(MOD(Calculator!$B$32/Calculator!$F$20,1)&lt;0.5,-1,1))^2)/((50*POWER(80,POWER(COS(PI()*MOD(Calculator!$B$32/Calculator!$F$20,1)),2))+$C91)^2+(1500*ABS(SIN(2*PI()*MOD(Calculator!$B$32/Calculator!$F$20,1)))*IF(MOD(Calculator!$B$32/Calculator!$F$20,1)&lt;0.5,-1,1))^2)))/(1-SQRT(((50*POWER(80,POWER(COS(PI()*MOD(Calculator!$B$32/Calculator!$F$20,1)),2))-$C91)^2+(1500*ABS(SIN(2*PI()*MOD(Calculator!$B$32/Calculator!$F$20,1)))*IF(MOD(Calculator!$B$32/Calculator!$F$20,1)&lt;0.5,-1,1))^2)/((50*POWER(80,POWER(COS(PI()*MOD(Calculator!$B$32/Calculator!$F$20,1)),2))+$C91)^2+(1500*ABS(SIN(2*PI()*MOD(Calculator!$B$32/Calculator!$F$20,1)))*IF(MOD(Calculator!$B$32/Calculator!$F$20,1)&lt;0.5,-1,1))^2))),2))</f>
        <v>—</v>
      </c>
      <c r="AW91" s="294" t="str">
        <f aca="false">IF(OR(Calculator!$E$21&lt;&gt;"YES",Calculator!$B$32&lt;Calculator!$G$21),"—",ROUND((1+SQRT(((50*POWER(80,POWER(COS(PI()*MOD(Calculator!$B$32/Calculator!$F$21,1)),2))-$C91)^2+(1500*ABS(SIN(2*PI()*MOD(Calculator!$B$32/Calculator!$F$21,1)))*IF(MOD(Calculator!$B$32/Calculator!$F$21,1)&lt;0.5,-1,1))^2)/((50*POWER(80,POWER(COS(PI()*MOD(Calculator!$B$32/Calculator!$F$21,1)),2))+$C91)^2+(1500*ABS(SIN(2*PI()*MOD(Calculator!$B$32/Calculator!$F$21,1)))*IF(MOD(Calculator!$B$32/Calculator!$F$21,1)&lt;0.5,-1,1))^2)))/(1-SQRT(((50*POWER(80,POWER(COS(PI()*MOD(Calculator!$B$32/Calculator!$F$21,1)),2))-$C91)^2+(1500*ABS(SIN(2*PI()*MOD(Calculator!$B$32/Calculator!$F$21,1)))*IF(MOD(Calculator!$B$32/Calculator!$F$21,1)&lt;0.5,-1,1))^2)/((50*POWER(80,POWER(COS(PI()*MOD(Calculator!$B$32/Calculator!$F$21,1)),2))+$C91)^2+(1500*ABS(SIN(2*PI()*MOD(Calculator!$B$32/Calculator!$F$21,1)))*IF(MOD(Calculator!$B$32/Calculator!$F$21,1)&lt;0.5,-1,1))^2))),2))</f>
        <v>—</v>
      </c>
      <c r="AX91" s="294" t="str">
        <f aca="false">IF(OR(Calculator!$E$22&lt;&gt;"YES",Calculator!$B$32&lt;Calculator!$G$22),"—",ROUND((1+SQRT(((50*POWER(80,POWER(COS(PI()*MOD(Calculator!$B$32/Calculator!$F$22,1)),2))-$C91)^2+(1500*ABS(SIN(2*PI()*MOD(Calculator!$B$32/Calculator!$F$22,1)))*IF(MOD(Calculator!$B$32/Calculator!$F$22,1)&lt;0.5,-1,1))^2)/((50*POWER(80,POWER(COS(PI()*MOD(Calculator!$B$32/Calculator!$F$22,1)),2))+$C91)^2+(1500*ABS(SIN(2*PI()*MOD(Calculator!$B$32/Calculator!$F$22,1)))*IF(MOD(Calculator!$B$32/Calculator!$F$22,1)&lt;0.5,-1,1))^2)))/(1-SQRT(((50*POWER(80,POWER(COS(PI()*MOD(Calculator!$B$32/Calculator!$F$22,1)),2))-$C91)^2+(1500*ABS(SIN(2*PI()*MOD(Calculator!$B$32/Calculator!$F$22,1)))*IF(MOD(Calculator!$B$32/Calculator!$F$22,1)&lt;0.5,-1,1))^2)/((50*POWER(80,POWER(COS(PI()*MOD(Calculator!$B$32/Calculator!$F$22,1)),2))+$C91)^2+(1500*ABS(SIN(2*PI()*MOD(Calculator!$B$32/Calculator!$F$22,1)))*IF(MOD(Calculator!$B$32/Calculator!$F$22,1)&lt;0.5,-1,1))^2))),2))</f>
        <v>—</v>
      </c>
      <c r="AY91" s="293" t="n">
        <f aca="false">IFERROR(ROUND((IF(ISNUMBER(AN91),AN91,0)+IF(ISNUMBER(AO91),AO91,0)+IF(ISNUMBER(AP91),AP91,0)+IF(ISNUMBER(AQ91),AQ91,0)+IF(ISNUMBER(AR91),AR91,0)+IF(ISNUMBER(AS91),AS91,0)+IF(ISNUMBER(AT91),AT91,0)+IF(ISNUMBER(AU91),AU91,0)+IF(ISNUMBER(AV91),AV91,0)+IF(ISNUMBER(AW91),AW91,0)+IF(ISNUMBER(AX91),AX91,0))/(IF(ISNUMBER(AN91),1,0)+IF(ISNUMBER(AO91),1,0)+IF(ISNUMBER(AP91),1,0)+IF(ISNUMBER(AQ91),1,0)+IF(ISNUMBER(AR91),1,0)+IF(ISNUMBER(AS91),1,0)+IF(ISNUMBER(AT91),1,0)+IF(ISNUMBER(AU91),1,0)+IF(ISNUMBER(AV91),1,0)+IF(ISNUMBER(AW91),1,0)+IF(ISNUMBER(AX91),1,0)),4),"")</f>
        <v>11.065</v>
      </c>
      <c r="AZ91" s="294" t="str">
        <f aca="false">IF(OR(Calculator!$E$12&lt;&gt;"YES",Calculator!$B$33&lt;Calculator!$G$12),"—",ROUND((1+SQRT(((50*POWER(80,POWER(COS(PI()*MOD(Calculator!$B$33/Calculator!$F$12,1)),2))-$C91)^2+(1500*ABS(SIN(2*PI()*MOD(Calculator!$B$33/Calculator!$F$12,1)))*IF(MOD(Calculator!$B$33/Calculator!$F$12,1)&lt;0.5,-1,1))^2)/((50*POWER(80,POWER(COS(PI()*MOD(Calculator!$B$33/Calculator!$F$12,1)),2))+$C91)^2+(1500*ABS(SIN(2*PI()*MOD(Calculator!$B$33/Calculator!$F$12,1)))*IF(MOD(Calculator!$B$33/Calculator!$F$12,1)&lt;0.5,-1,1))^2)))/(1-SQRT(((50*POWER(80,POWER(COS(PI()*MOD(Calculator!$B$33/Calculator!$F$12,1)),2))-$C91)^2+(1500*ABS(SIN(2*PI()*MOD(Calculator!$B$33/Calculator!$F$12,1)))*IF(MOD(Calculator!$B$33/Calculator!$F$12,1)&lt;0.5,-1,1))^2)/((50*POWER(80,POWER(COS(PI()*MOD(Calculator!$B$33/Calculator!$F$12,1)),2))+$C91)^2+(1500*ABS(SIN(2*PI()*MOD(Calculator!$B$33/Calculator!$F$12,1)))*IF(MOD(Calculator!$B$33/Calculator!$F$12,1)&lt;0.5,-1,1))^2))),2))</f>
        <v>—</v>
      </c>
      <c r="BA91" s="294" t="str">
        <f aca="false">IF(OR(Calculator!$E$13&lt;&gt;"YES",Calculator!$B$33&lt;Calculator!$G$13),"—",ROUND((1+SQRT(((50*POWER(80,POWER(COS(PI()*MOD(Calculator!$B$33/Calculator!$F$13,1)),2))-$C91)^2+(1500*ABS(SIN(2*PI()*MOD(Calculator!$B$33/Calculator!$F$13,1)))*IF(MOD(Calculator!$B$33/Calculator!$F$13,1)&lt;0.5,-1,1))^2)/((50*POWER(80,POWER(COS(PI()*MOD(Calculator!$B$33/Calculator!$F$13,1)),2))+$C91)^2+(1500*ABS(SIN(2*PI()*MOD(Calculator!$B$33/Calculator!$F$13,1)))*IF(MOD(Calculator!$B$33/Calculator!$F$13,1)&lt;0.5,-1,1))^2)))/(1-SQRT(((50*POWER(80,POWER(COS(PI()*MOD(Calculator!$B$33/Calculator!$F$13,1)),2))-$C91)^2+(1500*ABS(SIN(2*PI()*MOD(Calculator!$B$33/Calculator!$F$13,1)))*IF(MOD(Calculator!$B$33/Calculator!$F$13,1)&lt;0.5,-1,1))^2)/((50*POWER(80,POWER(COS(PI()*MOD(Calculator!$B$33/Calculator!$F$13,1)),2))+$C91)^2+(1500*ABS(SIN(2*PI()*MOD(Calculator!$B$33/Calculator!$F$13,1)))*IF(MOD(Calculator!$B$33/Calculator!$F$13,1)&lt;0.5,-1,1))^2))),2))</f>
        <v>—</v>
      </c>
      <c r="BB91" s="294" t="str">
        <f aca="false">IF(OR(Calculator!$E$14&lt;&gt;"YES",Calculator!$B$33&lt;Calculator!$G$14),"—",ROUND((1+SQRT(((50*POWER(80,POWER(COS(PI()*MOD(Calculator!$B$33/Calculator!$F$14,1)),2))-$C91)^2+(1500*ABS(SIN(2*PI()*MOD(Calculator!$B$33/Calculator!$F$14,1)))*IF(MOD(Calculator!$B$33/Calculator!$F$14,1)&lt;0.5,-1,1))^2)/((50*POWER(80,POWER(COS(PI()*MOD(Calculator!$B$33/Calculator!$F$14,1)),2))+$C91)^2+(1500*ABS(SIN(2*PI()*MOD(Calculator!$B$33/Calculator!$F$14,1)))*IF(MOD(Calculator!$B$33/Calculator!$F$14,1)&lt;0.5,-1,1))^2)))/(1-SQRT(((50*POWER(80,POWER(COS(PI()*MOD(Calculator!$B$33/Calculator!$F$14,1)),2))-$C91)^2+(1500*ABS(SIN(2*PI()*MOD(Calculator!$B$33/Calculator!$F$14,1)))*IF(MOD(Calculator!$B$33/Calculator!$F$14,1)&lt;0.5,-1,1))^2)/((50*POWER(80,POWER(COS(PI()*MOD(Calculator!$B$33/Calculator!$F$14,1)),2))+$C91)^2+(1500*ABS(SIN(2*PI()*MOD(Calculator!$B$33/Calculator!$F$14,1)))*IF(MOD(Calculator!$B$33/Calculator!$F$14,1)&lt;0.5,-1,1))^2))),2))</f>
        <v>—</v>
      </c>
      <c r="BC91" s="294" t="n">
        <f aca="false">IF(OR(Calculator!$E$15&lt;&gt;"YES",Calculator!$B$33&lt;Calculator!$G$15),"—",ROUND((1+SQRT(((50*POWER(80,POWER(COS(PI()*MOD(Calculator!$B$33/Calculator!$F$15,1)),2))-$C91)^2+(1500*ABS(SIN(2*PI()*MOD(Calculator!$B$33/Calculator!$F$15,1)))*IF(MOD(Calculator!$B$33/Calculator!$F$15,1)&lt;0.5,-1,1))^2)/((50*POWER(80,POWER(COS(PI()*MOD(Calculator!$B$33/Calculator!$F$15,1)),2))+$C91)^2+(1500*ABS(SIN(2*PI()*MOD(Calculator!$B$33/Calculator!$F$15,1)))*IF(MOD(Calculator!$B$33/Calculator!$F$15,1)&lt;0.5,-1,1))^2)))/(1-SQRT(((50*POWER(80,POWER(COS(PI()*MOD(Calculator!$B$33/Calculator!$F$15,1)),2))-$C91)^2+(1500*ABS(SIN(2*PI()*MOD(Calculator!$B$33/Calculator!$F$15,1)))*IF(MOD(Calculator!$B$33/Calculator!$F$15,1)&lt;0.5,-1,1))^2)/((50*POWER(80,POWER(COS(PI()*MOD(Calculator!$B$33/Calculator!$F$15,1)),2))+$C91)^2+(1500*ABS(SIN(2*PI()*MOD(Calculator!$B$33/Calculator!$F$15,1)))*IF(MOD(Calculator!$B$33/Calculator!$F$15,1)&lt;0.5,-1,1))^2))),2))</f>
        <v>2.93</v>
      </c>
      <c r="BD91" s="294" t="str">
        <f aca="false">IF(OR(Calculator!$E$16&lt;&gt;"YES",Calculator!$B$33&lt;Calculator!$G$16),"—",ROUND((1+SQRT(((50*POWER(80,POWER(COS(PI()*MOD(Calculator!$B$33/Calculator!$F$16,1)),2))-$C91)^2+(1500*ABS(SIN(2*PI()*MOD(Calculator!$B$33/Calculator!$F$16,1)))*IF(MOD(Calculator!$B$33/Calculator!$F$16,1)&lt;0.5,-1,1))^2)/((50*POWER(80,POWER(COS(PI()*MOD(Calculator!$B$33/Calculator!$F$16,1)),2))+$C91)^2+(1500*ABS(SIN(2*PI()*MOD(Calculator!$B$33/Calculator!$F$16,1)))*IF(MOD(Calculator!$B$33/Calculator!$F$16,1)&lt;0.5,-1,1))^2)))/(1-SQRT(((50*POWER(80,POWER(COS(PI()*MOD(Calculator!$B$33/Calculator!$F$16,1)),2))-$C91)^2+(1500*ABS(SIN(2*PI()*MOD(Calculator!$B$33/Calculator!$F$16,1)))*IF(MOD(Calculator!$B$33/Calculator!$F$16,1)&lt;0.5,-1,1))^2)/((50*POWER(80,POWER(COS(PI()*MOD(Calculator!$B$33/Calculator!$F$16,1)),2))+$C91)^2+(1500*ABS(SIN(2*PI()*MOD(Calculator!$B$33/Calculator!$F$16,1)))*IF(MOD(Calculator!$B$33/Calculator!$F$16,1)&lt;0.5,-1,1))^2))),2))</f>
        <v>—</v>
      </c>
      <c r="BE91" s="294" t="n">
        <f aca="false">IF(OR(Calculator!$E$17&lt;&gt;"YES",Calculator!$B$33&lt;Calculator!$G$17),"—",ROUND((1+SQRT(((50*POWER(80,POWER(COS(PI()*MOD(Calculator!$B$33/Calculator!$F$17,1)),2))-$C91)^2+(1500*ABS(SIN(2*PI()*MOD(Calculator!$B$33/Calculator!$F$17,1)))*IF(MOD(Calculator!$B$33/Calculator!$F$17,1)&lt;0.5,-1,1))^2)/((50*POWER(80,POWER(COS(PI()*MOD(Calculator!$B$33/Calculator!$F$17,1)),2))+$C91)^2+(1500*ABS(SIN(2*PI()*MOD(Calculator!$B$33/Calculator!$F$17,1)))*IF(MOD(Calculator!$B$33/Calculator!$F$17,1)&lt;0.5,-1,1))^2)))/(1-SQRT(((50*POWER(80,POWER(COS(PI()*MOD(Calculator!$B$33/Calculator!$F$17,1)),2))-$C91)^2+(1500*ABS(SIN(2*PI()*MOD(Calculator!$B$33/Calculator!$F$17,1)))*IF(MOD(Calculator!$B$33/Calculator!$F$17,1)&lt;0.5,-1,1))^2)/((50*POWER(80,POWER(COS(PI()*MOD(Calculator!$B$33/Calculator!$F$17,1)),2))+$C91)^2+(1500*ABS(SIN(2*PI()*MOD(Calculator!$B$33/Calculator!$F$17,1)))*IF(MOD(Calculator!$B$33/Calculator!$F$17,1)&lt;0.5,-1,1))^2))),2))</f>
        <v>21.66</v>
      </c>
      <c r="BF91" s="294" t="str">
        <f aca="false">IF(OR(Calculator!$E$18&lt;&gt;"YES",Calculator!$B$33&lt;Calculator!$G$18),"—",ROUND((1+SQRT(((50*POWER(80,POWER(COS(PI()*MOD(Calculator!$B$33/Calculator!$F$18,1)),2))-$C91)^2+(1500*ABS(SIN(2*PI()*MOD(Calculator!$B$33/Calculator!$F$18,1)))*IF(MOD(Calculator!$B$33/Calculator!$F$18,1)&lt;0.5,-1,1))^2)/((50*POWER(80,POWER(COS(PI()*MOD(Calculator!$B$33/Calculator!$F$18,1)),2))+$C91)^2+(1500*ABS(SIN(2*PI()*MOD(Calculator!$B$33/Calculator!$F$18,1)))*IF(MOD(Calculator!$B$33/Calculator!$F$18,1)&lt;0.5,-1,1))^2)))/(1-SQRT(((50*POWER(80,POWER(COS(PI()*MOD(Calculator!$B$33/Calculator!$F$18,1)),2))-$C91)^2+(1500*ABS(SIN(2*PI()*MOD(Calculator!$B$33/Calculator!$F$18,1)))*IF(MOD(Calculator!$B$33/Calculator!$F$18,1)&lt;0.5,-1,1))^2)/((50*POWER(80,POWER(COS(PI()*MOD(Calculator!$B$33/Calculator!$F$18,1)),2))+$C91)^2+(1500*ABS(SIN(2*PI()*MOD(Calculator!$B$33/Calculator!$F$18,1)))*IF(MOD(Calculator!$B$33/Calculator!$F$18,1)&lt;0.5,-1,1))^2))),2))</f>
        <v>—</v>
      </c>
      <c r="BG91" s="294" t="str">
        <f aca="false">IF(OR(Calculator!$E$19&lt;&gt;"YES",Calculator!$B$33&lt;Calculator!$G$19),"—",ROUND((1+SQRT(((50*POWER(80,POWER(COS(PI()*MOD(Calculator!$B$33/Calculator!$F$19,1)),2))-$C91)^2+(1500*ABS(SIN(2*PI()*MOD(Calculator!$B$33/Calculator!$F$19,1)))*IF(MOD(Calculator!$B$33/Calculator!$F$19,1)&lt;0.5,-1,1))^2)/((50*POWER(80,POWER(COS(PI()*MOD(Calculator!$B$33/Calculator!$F$19,1)),2))+$C91)^2+(1500*ABS(SIN(2*PI()*MOD(Calculator!$B$33/Calculator!$F$19,1)))*IF(MOD(Calculator!$B$33/Calculator!$F$19,1)&lt;0.5,-1,1))^2)))/(1-SQRT(((50*POWER(80,POWER(COS(PI()*MOD(Calculator!$B$33/Calculator!$F$19,1)),2))-$C91)^2+(1500*ABS(SIN(2*PI()*MOD(Calculator!$B$33/Calculator!$F$19,1)))*IF(MOD(Calculator!$B$33/Calculator!$F$19,1)&lt;0.5,-1,1))^2)/((50*POWER(80,POWER(COS(PI()*MOD(Calculator!$B$33/Calculator!$F$19,1)),2))+$C91)^2+(1500*ABS(SIN(2*PI()*MOD(Calculator!$B$33/Calculator!$F$19,1)))*IF(MOD(Calculator!$B$33/Calculator!$F$19,1)&lt;0.5,-1,1))^2))),2))</f>
        <v>—</v>
      </c>
      <c r="BH91" s="294" t="str">
        <f aca="false">IF(OR(Calculator!$E$20&lt;&gt;"YES",Calculator!$B$33&lt;Calculator!$G$20),"—",ROUND((1+SQRT(((50*POWER(80,POWER(COS(PI()*MOD(Calculator!$B$33/Calculator!$F$20,1)),2))-$C91)^2+(1500*ABS(SIN(2*PI()*MOD(Calculator!$B$33/Calculator!$F$20,1)))*IF(MOD(Calculator!$B$33/Calculator!$F$20,1)&lt;0.5,-1,1))^2)/((50*POWER(80,POWER(COS(PI()*MOD(Calculator!$B$33/Calculator!$F$20,1)),2))+$C91)^2+(1500*ABS(SIN(2*PI()*MOD(Calculator!$B$33/Calculator!$F$20,1)))*IF(MOD(Calculator!$B$33/Calculator!$F$20,1)&lt;0.5,-1,1))^2)))/(1-SQRT(((50*POWER(80,POWER(COS(PI()*MOD(Calculator!$B$33/Calculator!$F$20,1)),2))-$C91)^2+(1500*ABS(SIN(2*PI()*MOD(Calculator!$B$33/Calculator!$F$20,1)))*IF(MOD(Calculator!$B$33/Calculator!$F$20,1)&lt;0.5,-1,1))^2)/((50*POWER(80,POWER(COS(PI()*MOD(Calculator!$B$33/Calculator!$F$20,1)),2))+$C91)^2+(1500*ABS(SIN(2*PI()*MOD(Calculator!$B$33/Calculator!$F$20,1)))*IF(MOD(Calculator!$B$33/Calculator!$F$20,1)&lt;0.5,-1,1))^2))),2))</f>
        <v>—</v>
      </c>
      <c r="BI91" s="294" t="str">
        <f aca="false">IF(OR(Calculator!$E$21&lt;&gt;"YES",Calculator!$B$33&lt;Calculator!$G$21),"—",ROUND((1+SQRT(((50*POWER(80,POWER(COS(PI()*MOD(Calculator!$B$33/Calculator!$F$21,1)),2))-$C91)^2+(1500*ABS(SIN(2*PI()*MOD(Calculator!$B$33/Calculator!$F$21,1)))*IF(MOD(Calculator!$B$33/Calculator!$F$21,1)&lt;0.5,-1,1))^2)/((50*POWER(80,POWER(COS(PI()*MOD(Calculator!$B$33/Calculator!$F$21,1)),2))+$C91)^2+(1500*ABS(SIN(2*PI()*MOD(Calculator!$B$33/Calculator!$F$21,1)))*IF(MOD(Calculator!$B$33/Calculator!$F$21,1)&lt;0.5,-1,1))^2)))/(1-SQRT(((50*POWER(80,POWER(COS(PI()*MOD(Calculator!$B$33/Calculator!$F$21,1)),2))-$C91)^2+(1500*ABS(SIN(2*PI()*MOD(Calculator!$B$33/Calculator!$F$21,1)))*IF(MOD(Calculator!$B$33/Calculator!$F$21,1)&lt;0.5,-1,1))^2)/((50*POWER(80,POWER(COS(PI()*MOD(Calculator!$B$33/Calculator!$F$21,1)),2))+$C91)^2+(1500*ABS(SIN(2*PI()*MOD(Calculator!$B$33/Calculator!$F$21,1)))*IF(MOD(Calculator!$B$33/Calculator!$F$21,1)&lt;0.5,-1,1))^2))),2))</f>
        <v>—</v>
      </c>
      <c r="BJ91" s="294" t="str">
        <f aca="false">IF(OR(Calculator!$E$22&lt;&gt;"YES",Calculator!$B$33&lt;Calculator!$G$22),"—",ROUND((1+SQRT(((50*POWER(80,POWER(COS(PI()*MOD(Calculator!$B$33/Calculator!$F$22,1)),2))-$C91)^2+(1500*ABS(SIN(2*PI()*MOD(Calculator!$B$33/Calculator!$F$22,1)))*IF(MOD(Calculator!$B$33/Calculator!$F$22,1)&lt;0.5,-1,1))^2)/((50*POWER(80,POWER(COS(PI()*MOD(Calculator!$B$33/Calculator!$F$22,1)),2))+$C91)^2+(1500*ABS(SIN(2*PI()*MOD(Calculator!$B$33/Calculator!$F$22,1)))*IF(MOD(Calculator!$B$33/Calculator!$F$22,1)&lt;0.5,-1,1))^2)))/(1-SQRT(((50*POWER(80,POWER(COS(PI()*MOD(Calculator!$B$33/Calculator!$F$22,1)),2))-$C91)^2+(1500*ABS(SIN(2*PI()*MOD(Calculator!$B$33/Calculator!$F$22,1)))*IF(MOD(Calculator!$B$33/Calculator!$F$22,1)&lt;0.5,-1,1))^2)/((50*POWER(80,POWER(COS(PI()*MOD(Calculator!$B$33/Calculator!$F$22,1)),2))+$C91)^2+(1500*ABS(SIN(2*PI()*MOD(Calculator!$B$33/Calculator!$F$22,1)))*IF(MOD(Calculator!$B$33/Calculator!$F$22,1)&lt;0.5,-1,1))^2))),2))</f>
        <v>—</v>
      </c>
      <c r="BK91" s="293" t="n">
        <f aca="false">IFERROR(ROUND((IF(ISNUMBER(AZ91),AZ91,0)+IF(ISNUMBER(BA91),BA91,0)+IF(ISNUMBER(BB91),BB91,0)+IF(ISNUMBER(BC91),BC91,0)+IF(ISNUMBER(BD91),BD91,0)+IF(ISNUMBER(BE91),BE91,0)+IF(ISNUMBER(BF91),BF91,0)+IF(ISNUMBER(BG91),BG91,0)+IF(ISNUMBER(BH91),BH91,0)+IF(ISNUMBER(BI91),BI91,0)+IF(ISNUMBER(BJ91),BJ91,0))/(IF(ISNUMBER(AZ91),1,0)+IF(ISNUMBER(BA91),1,0)+IF(ISNUMBER(BB91),1,0)+IF(ISNUMBER(BC91),1,0)+IF(ISNUMBER(BD91),1,0)+IF(ISNUMBER(BE91),1,0)+IF(ISNUMBER(BF91),1,0)+IF(ISNUMBER(BG91),1,0)+IF(ISNUMBER(BH91),1,0)+IF(ISNUMBER(BI91),1,0)+IF(ISNUMBER(BJ91),1,0)),4),"")</f>
        <v>12.295</v>
      </c>
      <c r="BM91" s="253" t="str">
        <f aca="false">IF(OR(Calculator!$E$12&lt;&gt;"YES",Calculator!$B$29&lt;Calculator!$G$12),"—",ROUND((1+SQRT(((50*POWER(80,POWER(COS(PI()*MOD(Calculator!$B$29/Calculator!$F$12,1)),2))+MIN(500,MAX(30,100*EXP(-0.3*'VSWR Calculator'!$C$24)*(1+3*ABS(MOD('VSWR Calculator'!$C$23/Calculator!$F$12/2,1)-0.5))))/'VSWR Calculator'!$C$25)-$C91)^2+(1500*ABS(SIN(2*PI()*MOD(Calculator!$B$29/Calculator!$F$12,1)))*IF(MOD(Calculator!$B$29/Calculator!$F$12,1)&lt;0.5,-1,1))^2)/SQRT(((50*POWER(80,POWER(COS(PI()*MOD(Calculator!$B$29/Calculator!$F$12,1)),2))+MIN(500,MAX(30,100*EXP(-0.3*'VSWR Calculator'!$C$24)*(1+3*ABS(MOD('VSWR Calculator'!$C$23/Calculator!$F$12/2,1)-0.5))))/'VSWR Calculator'!$C$25)+$C91)^2+(1500*ABS(SIN(2*PI()*MOD(Calculator!$B$29/Calculator!$F$12,1)))*IF(MOD(Calculator!$B$29/Calculator!$F$12,1)&lt;0.5,-1,1))^2))/(1-SQRT(((50*POWER(80,POWER(COS(PI()*MOD(Calculator!$B$29/Calculator!$F$12,1)),2))+MIN(500,MAX(30,100*EXP(-0.3*'VSWR Calculator'!$C$24)*(1+3*ABS(MOD('VSWR Calculator'!$C$23/Calculator!$F$12/2,1)-0.5))))/'VSWR Calculator'!$C$25)-$C91)^2+(1500*ABS(SIN(2*PI()*MOD(Calculator!$B$29/Calculator!$F$12,1)))*IF(MOD(Calculator!$B$29/Calculator!$F$12,1)&lt;0.5,-1,1))^2)/SQRT(((50*POWER(80,POWER(COS(PI()*MOD(Calculator!$B$29/Calculator!$F$12,1)),2))+MIN(500,MAX(30,100*EXP(-0.3*'VSWR Calculator'!$C$24)*(1+3*ABS(MOD('VSWR Calculator'!$C$23/Calculator!$F$12/2,1)-0.5))))/'VSWR Calculator'!$C$25)+$C91)^2+(1500*ABS(SIN(2*PI()*MOD(Calculator!$B$29/Calculator!$F$12,1)))*IF(MOD(Calculator!$B$29/Calculator!$F$12,1)&lt;0.5,-1,1))^2)),2))</f>
        <v>—</v>
      </c>
      <c r="BN91" s="253" t="str">
        <f aca="false">IF(OR(Calculator!$E$13&lt;&gt;"YES",Calculator!$B$29&lt;Calculator!$G$13),"—",ROUND((1+SQRT(((50*POWER(80,POWER(COS(PI()*MOD(Calculator!$B$29/Calculator!$F$13,1)),2))+MIN(500,MAX(30,100*EXP(-0.3*'VSWR Calculator'!$C$24)*(1+3*ABS(MOD('VSWR Calculator'!$C$23/Calculator!$F$13/2,1)-0.5))))/'VSWR Calculator'!$C$25)-$C91)^2+(1500*ABS(SIN(2*PI()*MOD(Calculator!$B$29/Calculator!$F$13,1)))*IF(MOD(Calculator!$B$29/Calculator!$F$13,1)&lt;0.5,-1,1))^2)/SQRT(((50*POWER(80,POWER(COS(PI()*MOD(Calculator!$B$29/Calculator!$F$13,1)),2))+MIN(500,MAX(30,100*EXP(-0.3*'VSWR Calculator'!$C$24)*(1+3*ABS(MOD('VSWR Calculator'!$C$23/Calculator!$F$13/2,1)-0.5))))/'VSWR Calculator'!$C$25)+$C91)^2+(1500*ABS(SIN(2*PI()*MOD(Calculator!$B$29/Calculator!$F$13,1)))*IF(MOD(Calculator!$B$29/Calculator!$F$13,1)&lt;0.5,-1,1))^2))/(1-SQRT(((50*POWER(80,POWER(COS(PI()*MOD(Calculator!$B$29/Calculator!$F$13,1)),2))+MIN(500,MAX(30,100*EXP(-0.3*'VSWR Calculator'!$C$24)*(1+3*ABS(MOD('VSWR Calculator'!$C$23/Calculator!$F$13/2,1)-0.5))))/'VSWR Calculator'!$C$25)-$C91)^2+(1500*ABS(SIN(2*PI()*MOD(Calculator!$B$29/Calculator!$F$13,1)))*IF(MOD(Calculator!$B$29/Calculator!$F$13,1)&lt;0.5,-1,1))^2)/SQRT(((50*POWER(80,POWER(COS(PI()*MOD(Calculator!$B$29/Calculator!$F$13,1)),2))+MIN(500,MAX(30,100*EXP(-0.3*'VSWR Calculator'!$C$24)*(1+3*ABS(MOD('VSWR Calculator'!$C$23/Calculator!$F$13/2,1)-0.5))))/'VSWR Calculator'!$C$25)+$C91)^2+(1500*ABS(SIN(2*PI()*MOD(Calculator!$B$29/Calculator!$F$13,1)))*IF(MOD(Calculator!$B$29/Calculator!$F$13,1)&lt;0.5,-1,1))^2)),2))</f>
        <v>—</v>
      </c>
      <c r="BO91" s="253" t="str">
        <f aca="false">IF(OR(Calculator!$E$14&lt;&gt;"YES",Calculator!$B$29&lt;Calculator!$G$14),"—",ROUND((1+SQRT(((50*POWER(80,POWER(COS(PI()*MOD(Calculator!$B$29/Calculator!$F$14,1)),2))+MIN(500,MAX(30,100*EXP(-0.3*'VSWR Calculator'!$C$24)*(1+3*ABS(MOD('VSWR Calculator'!$C$23/Calculator!$F$14/2,1)-0.5))))/'VSWR Calculator'!$C$25)-$C91)^2+(1500*ABS(SIN(2*PI()*MOD(Calculator!$B$29/Calculator!$F$14,1)))*IF(MOD(Calculator!$B$29/Calculator!$F$14,1)&lt;0.5,-1,1))^2)/SQRT(((50*POWER(80,POWER(COS(PI()*MOD(Calculator!$B$29/Calculator!$F$14,1)),2))+MIN(500,MAX(30,100*EXP(-0.3*'VSWR Calculator'!$C$24)*(1+3*ABS(MOD('VSWR Calculator'!$C$23/Calculator!$F$14/2,1)-0.5))))/'VSWR Calculator'!$C$25)+$C91)^2+(1500*ABS(SIN(2*PI()*MOD(Calculator!$B$29/Calculator!$F$14,1)))*IF(MOD(Calculator!$B$29/Calculator!$F$14,1)&lt;0.5,-1,1))^2))/(1-SQRT(((50*POWER(80,POWER(COS(PI()*MOD(Calculator!$B$29/Calculator!$F$14,1)),2))+MIN(500,MAX(30,100*EXP(-0.3*'VSWR Calculator'!$C$24)*(1+3*ABS(MOD('VSWR Calculator'!$C$23/Calculator!$F$14/2,1)-0.5))))/'VSWR Calculator'!$C$25)-$C91)^2+(1500*ABS(SIN(2*PI()*MOD(Calculator!$B$29/Calculator!$F$14,1)))*IF(MOD(Calculator!$B$29/Calculator!$F$14,1)&lt;0.5,-1,1))^2)/SQRT(((50*POWER(80,POWER(COS(PI()*MOD(Calculator!$B$29/Calculator!$F$14,1)),2))+MIN(500,MAX(30,100*EXP(-0.3*'VSWR Calculator'!$C$24)*(1+3*ABS(MOD('VSWR Calculator'!$C$23/Calculator!$F$14/2,1)-0.5))))/'VSWR Calculator'!$C$25)+$C91)^2+(1500*ABS(SIN(2*PI()*MOD(Calculator!$B$29/Calculator!$F$14,1)))*IF(MOD(Calculator!$B$29/Calculator!$F$14,1)&lt;0.5,-1,1))^2)),2))</f>
        <v>—</v>
      </c>
      <c r="BP91" s="253" t="n">
        <f aca="false">IF(OR(Calculator!$E$15&lt;&gt;"YES",Calculator!$B$29&lt;Calculator!$G$15),"—",ROUND((1+SQRT(((50*POWER(80,POWER(COS(PI()*MOD(Calculator!$B$29/Calculator!$F$15,1)),2))+MIN(500,MAX(30,100*EXP(-0.3*'VSWR Calculator'!$C$24)*(1+3*ABS(MOD('VSWR Calculator'!$C$23/Calculator!$F$15/2,1)-0.5))))/'VSWR Calculator'!$C$25)-$C91)^2+(1500*ABS(SIN(2*PI()*MOD(Calculator!$B$29/Calculator!$F$15,1)))*IF(MOD(Calculator!$B$29/Calculator!$F$15,1)&lt;0.5,-1,1))^2)/SQRT(((50*POWER(80,POWER(COS(PI()*MOD(Calculator!$B$29/Calculator!$F$15,1)),2))+MIN(500,MAX(30,100*EXP(-0.3*'VSWR Calculator'!$C$24)*(1+3*ABS(MOD('VSWR Calculator'!$C$23/Calculator!$F$15/2,1)-0.5))))/'VSWR Calculator'!$C$25)+$C91)^2+(1500*ABS(SIN(2*PI()*MOD(Calculator!$B$29/Calculator!$F$15,1)))*IF(MOD(Calculator!$B$29/Calculator!$F$15,1)&lt;0.5,-1,1))^2))/(1-SQRT(((50*POWER(80,POWER(COS(PI()*MOD(Calculator!$B$29/Calculator!$F$15,1)),2))+MIN(500,MAX(30,100*EXP(-0.3*'VSWR Calculator'!$C$24)*(1+3*ABS(MOD('VSWR Calculator'!$C$23/Calculator!$F$15/2,1)-0.5))))/'VSWR Calculator'!$C$25)-$C91)^2+(1500*ABS(SIN(2*PI()*MOD(Calculator!$B$29/Calculator!$F$15,1)))*IF(MOD(Calculator!$B$29/Calculator!$F$15,1)&lt;0.5,-1,1))^2)/SQRT(((50*POWER(80,POWER(COS(PI()*MOD(Calculator!$B$29/Calculator!$F$15,1)),2))+MIN(500,MAX(30,100*EXP(-0.3*'VSWR Calculator'!$C$24)*(1+3*ABS(MOD('VSWR Calculator'!$C$23/Calculator!$F$15/2,1)-0.5))))/'VSWR Calculator'!$C$25)+$C91)^2+(1500*ABS(SIN(2*PI()*MOD(Calculator!$B$29/Calculator!$F$15,1)))*IF(MOD(Calculator!$B$29/Calculator!$F$15,1)&lt;0.5,-1,1))^2)),2))</f>
        <v>18.16</v>
      </c>
      <c r="BQ91" s="253" t="str">
        <f aca="false">IF(OR(Calculator!$E$16&lt;&gt;"YES",Calculator!$B$29&lt;Calculator!$G$16),"—",ROUND((1+SQRT(((50*POWER(80,POWER(COS(PI()*MOD(Calculator!$B$29/Calculator!$F$16,1)),2))+MIN(500,MAX(30,100*EXP(-0.3*'VSWR Calculator'!$C$24)*(1+3*ABS(MOD('VSWR Calculator'!$C$23/Calculator!$F$16/2,1)-0.5))))/'VSWR Calculator'!$C$25)-$C91)^2+(1500*ABS(SIN(2*PI()*MOD(Calculator!$B$29/Calculator!$F$16,1)))*IF(MOD(Calculator!$B$29/Calculator!$F$16,1)&lt;0.5,-1,1))^2)/SQRT(((50*POWER(80,POWER(COS(PI()*MOD(Calculator!$B$29/Calculator!$F$16,1)),2))+MIN(500,MAX(30,100*EXP(-0.3*'VSWR Calculator'!$C$24)*(1+3*ABS(MOD('VSWR Calculator'!$C$23/Calculator!$F$16/2,1)-0.5))))/'VSWR Calculator'!$C$25)+$C91)^2+(1500*ABS(SIN(2*PI()*MOD(Calculator!$B$29/Calculator!$F$16,1)))*IF(MOD(Calculator!$B$29/Calculator!$F$16,1)&lt;0.5,-1,1))^2))/(1-SQRT(((50*POWER(80,POWER(COS(PI()*MOD(Calculator!$B$29/Calculator!$F$16,1)),2))+MIN(500,MAX(30,100*EXP(-0.3*'VSWR Calculator'!$C$24)*(1+3*ABS(MOD('VSWR Calculator'!$C$23/Calculator!$F$16/2,1)-0.5))))/'VSWR Calculator'!$C$25)-$C91)^2+(1500*ABS(SIN(2*PI()*MOD(Calculator!$B$29/Calculator!$F$16,1)))*IF(MOD(Calculator!$B$29/Calculator!$F$16,1)&lt;0.5,-1,1))^2)/SQRT(((50*POWER(80,POWER(COS(PI()*MOD(Calculator!$B$29/Calculator!$F$16,1)),2))+MIN(500,MAX(30,100*EXP(-0.3*'VSWR Calculator'!$C$24)*(1+3*ABS(MOD('VSWR Calculator'!$C$23/Calculator!$F$16/2,1)-0.5))))/'VSWR Calculator'!$C$25)+$C91)^2+(1500*ABS(SIN(2*PI()*MOD(Calculator!$B$29/Calculator!$F$16,1)))*IF(MOD(Calculator!$B$29/Calculator!$F$16,1)&lt;0.5,-1,1))^2)),2))</f>
        <v>—</v>
      </c>
      <c r="BR91" s="253" t="n">
        <f aca="false">IF(OR(Calculator!$E$17&lt;&gt;"YES",Calculator!$B$29&lt;Calculator!$G$17),"—",ROUND((1+SQRT(((50*POWER(80,POWER(COS(PI()*MOD(Calculator!$B$29/Calculator!$F$17,1)),2))+MIN(500,MAX(30,100*EXP(-0.3*'VSWR Calculator'!$C$24)*(1+3*ABS(MOD('VSWR Calculator'!$C$23/Calculator!$F$17/2,1)-0.5))))/'VSWR Calculator'!$C$25)-$C91)^2+(1500*ABS(SIN(2*PI()*MOD(Calculator!$B$29/Calculator!$F$17,1)))*IF(MOD(Calculator!$B$29/Calculator!$F$17,1)&lt;0.5,-1,1))^2)/SQRT(((50*POWER(80,POWER(COS(PI()*MOD(Calculator!$B$29/Calculator!$F$17,1)),2))+MIN(500,MAX(30,100*EXP(-0.3*'VSWR Calculator'!$C$24)*(1+3*ABS(MOD('VSWR Calculator'!$C$23/Calculator!$F$17/2,1)-0.5))))/'VSWR Calculator'!$C$25)+$C91)^2+(1500*ABS(SIN(2*PI()*MOD(Calculator!$B$29/Calculator!$F$17,1)))*IF(MOD(Calculator!$B$29/Calculator!$F$17,1)&lt;0.5,-1,1))^2))/(1-SQRT(((50*POWER(80,POWER(COS(PI()*MOD(Calculator!$B$29/Calculator!$F$17,1)),2))+MIN(500,MAX(30,100*EXP(-0.3*'VSWR Calculator'!$C$24)*(1+3*ABS(MOD('VSWR Calculator'!$C$23/Calculator!$F$17/2,1)-0.5))))/'VSWR Calculator'!$C$25)-$C91)^2+(1500*ABS(SIN(2*PI()*MOD(Calculator!$B$29/Calculator!$F$17,1)))*IF(MOD(Calculator!$B$29/Calculator!$F$17,1)&lt;0.5,-1,1))^2)/SQRT(((50*POWER(80,POWER(COS(PI()*MOD(Calculator!$B$29/Calculator!$F$17,1)),2))+MIN(500,MAX(30,100*EXP(-0.3*'VSWR Calculator'!$C$24)*(1+3*ABS(MOD('VSWR Calculator'!$C$23/Calculator!$F$17/2,1)-0.5))))/'VSWR Calculator'!$C$25)+$C91)^2+(1500*ABS(SIN(2*PI()*MOD(Calculator!$B$29/Calculator!$F$17,1)))*IF(MOD(Calculator!$B$29/Calculator!$F$17,1)&lt;0.5,-1,1))^2)),2))</f>
        <v>17.48</v>
      </c>
      <c r="BS91" s="253" t="str">
        <f aca="false">IF(OR(Calculator!$E$18&lt;&gt;"YES",Calculator!$B$29&lt;Calculator!$G$18),"—",ROUND((1+SQRT(((50*POWER(80,POWER(COS(PI()*MOD(Calculator!$B$29/Calculator!$F$18,1)),2))+MIN(500,MAX(30,100*EXP(-0.3*'VSWR Calculator'!$C$24)*(1+3*ABS(MOD('VSWR Calculator'!$C$23/Calculator!$F$18/2,1)-0.5))))/'VSWR Calculator'!$C$25)-$C91)^2+(1500*ABS(SIN(2*PI()*MOD(Calculator!$B$29/Calculator!$F$18,1)))*IF(MOD(Calculator!$B$29/Calculator!$F$18,1)&lt;0.5,-1,1))^2)/SQRT(((50*POWER(80,POWER(COS(PI()*MOD(Calculator!$B$29/Calculator!$F$18,1)),2))+MIN(500,MAX(30,100*EXP(-0.3*'VSWR Calculator'!$C$24)*(1+3*ABS(MOD('VSWR Calculator'!$C$23/Calculator!$F$18/2,1)-0.5))))/'VSWR Calculator'!$C$25)+$C91)^2+(1500*ABS(SIN(2*PI()*MOD(Calculator!$B$29/Calculator!$F$18,1)))*IF(MOD(Calculator!$B$29/Calculator!$F$18,1)&lt;0.5,-1,1))^2))/(1-SQRT(((50*POWER(80,POWER(COS(PI()*MOD(Calculator!$B$29/Calculator!$F$18,1)),2))+MIN(500,MAX(30,100*EXP(-0.3*'VSWR Calculator'!$C$24)*(1+3*ABS(MOD('VSWR Calculator'!$C$23/Calculator!$F$18/2,1)-0.5))))/'VSWR Calculator'!$C$25)-$C91)^2+(1500*ABS(SIN(2*PI()*MOD(Calculator!$B$29/Calculator!$F$18,1)))*IF(MOD(Calculator!$B$29/Calculator!$F$18,1)&lt;0.5,-1,1))^2)/SQRT(((50*POWER(80,POWER(COS(PI()*MOD(Calculator!$B$29/Calculator!$F$18,1)),2))+MIN(500,MAX(30,100*EXP(-0.3*'VSWR Calculator'!$C$24)*(1+3*ABS(MOD('VSWR Calculator'!$C$23/Calculator!$F$18/2,1)-0.5))))/'VSWR Calculator'!$C$25)+$C91)^2+(1500*ABS(SIN(2*PI()*MOD(Calculator!$B$29/Calculator!$F$18,1)))*IF(MOD(Calculator!$B$29/Calculator!$F$18,1)&lt;0.5,-1,1))^2)),2))</f>
        <v>—</v>
      </c>
      <c r="BT91" s="253" t="str">
        <f aca="false">IF(OR(Calculator!$E$19&lt;&gt;"YES",Calculator!$B$29&lt;Calculator!$G$19),"—",ROUND((1+SQRT(((50*POWER(80,POWER(COS(PI()*MOD(Calculator!$B$29/Calculator!$F$19,1)),2))+MIN(500,MAX(30,100*EXP(-0.3*'VSWR Calculator'!$C$24)*(1+3*ABS(MOD('VSWR Calculator'!$C$23/Calculator!$F$19/2,1)-0.5))))/'VSWR Calculator'!$C$25)-$C91)^2+(1500*ABS(SIN(2*PI()*MOD(Calculator!$B$29/Calculator!$F$19,1)))*IF(MOD(Calculator!$B$29/Calculator!$F$19,1)&lt;0.5,-1,1))^2)/SQRT(((50*POWER(80,POWER(COS(PI()*MOD(Calculator!$B$29/Calculator!$F$19,1)),2))+MIN(500,MAX(30,100*EXP(-0.3*'VSWR Calculator'!$C$24)*(1+3*ABS(MOD('VSWR Calculator'!$C$23/Calculator!$F$19/2,1)-0.5))))/'VSWR Calculator'!$C$25)+$C91)^2+(1500*ABS(SIN(2*PI()*MOD(Calculator!$B$29/Calculator!$F$19,1)))*IF(MOD(Calculator!$B$29/Calculator!$F$19,1)&lt;0.5,-1,1))^2))/(1-SQRT(((50*POWER(80,POWER(COS(PI()*MOD(Calculator!$B$29/Calculator!$F$19,1)),2))+MIN(500,MAX(30,100*EXP(-0.3*'VSWR Calculator'!$C$24)*(1+3*ABS(MOD('VSWR Calculator'!$C$23/Calculator!$F$19/2,1)-0.5))))/'VSWR Calculator'!$C$25)-$C91)^2+(1500*ABS(SIN(2*PI()*MOD(Calculator!$B$29/Calculator!$F$19,1)))*IF(MOD(Calculator!$B$29/Calculator!$F$19,1)&lt;0.5,-1,1))^2)/SQRT(((50*POWER(80,POWER(COS(PI()*MOD(Calculator!$B$29/Calculator!$F$19,1)),2))+MIN(500,MAX(30,100*EXP(-0.3*'VSWR Calculator'!$C$24)*(1+3*ABS(MOD('VSWR Calculator'!$C$23/Calculator!$F$19/2,1)-0.5))))/'VSWR Calculator'!$C$25)+$C91)^2+(1500*ABS(SIN(2*PI()*MOD(Calculator!$B$29/Calculator!$F$19,1)))*IF(MOD(Calculator!$B$29/Calculator!$F$19,1)&lt;0.5,-1,1))^2)),2))</f>
        <v>—</v>
      </c>
      <c r="BU91" s="253" t="str">
        <f aca="false">IF(OR(Calculator!$E$20&lt;&gt;"YES",Calculator!$B$29&lt;Calculator!$G$20),"—",ROUND((1+SQRT(((50*POWER(80,POWER(COS(PI()*MOD(Calculator!$B$29/Calculator!$F$20,1)),2))+MIN(500,MAX(30,100*EXP(-0.3*'VSWR Calculator'!$C$24)*(1+3*ABS(MOD('VSWR Calculator'!$C$23/Calculator!$F$20/2,1)-0.5))))/'VSWR Calculator'!$C$25)-$C91)^2+(1500*ABS(SIN(2*PI()*MOD(Calculator!$B$29/Calculator!$F$20,1)))*IF(MOD(Calculator!$B$29/Calculator!$F$20,1)&lt;0.5,-1,1))^2)/SQRT(((50*POWER(80,POWER(COS(PI()*MOD(Calculator!$B$29/Calculator!$F$20,1)),2))+MIN(500,MAX(30,100*EXP(-0.3*'VSWR Calculator'!$C$24)*(1+3*ABS(MOD('VSWR Calculator'!$C$23/Calculator!$F$20/2,1)-0.5))))/'VSWR Calculator'!$C$25)+$C91)^2+(1500*ABS(SIN(2*PI()*MOD(Calculator!$B$29/Calculator!$F$20,1)))*IF(MOD(Calculator!$B$29/Calculator!$F$20,1)&lt;0.5,-1,1))^2))/(1-SQRT(((50*POWER(80,POWER(COS(PI()*MOD(Calculator!$B$29/Calculator!$F$20,1)),2))+MIN(500,MAX(30,100*EXP(-0.3*'VSWR Calculator'!$C$24)*(1+3*ABS(MOD('VSWR Calculator'!$C$23/Calculator!$F$20/2,1)-0.5))))/'VSWR Calculator'!$C$25)-$C91)^2+(1500*ABS(SIN(2*PI()*MOD(Calculator!$B$29/Calculator!$F$20,1)))*IF(MOD(Calculator!$B$29/Calculator!$F$20,1)&lt;0.5,-1,1))^2)/SQRT(((50*POWER(80,POWER(COS(PI()*MOD(Calculator!$B$29/Calculator!$F$20,1)),2))+MIN(500,MAX(30,100*EXP(-0.3*'VSWR Calculator'!$C$24)*(1+3*ABS(MOD('VSWR Calculator'!$C$23/Calculator!$F$20/2,1)-0.5))))/'VSWR Calculator'!$C$25)+$C91)^2+(1500*ABS(SIN(2*PI()*MOD(Calculator!$B$29/Calculator!$F$20,1)))*IF(MOD(Calculator!$B$29/Calculator!$F$20,1)&lt;0.5,-1,1))^2)),2))</f>
        <v>—</v>
      </c>
      <c r="BV91" s="253" t="str">
        <f aca="false">IF(OR(Calculator!$E$21&lt;&gt;"YES",Calculator!$B$29&lt;Calculator!$G$21),"—",ROUND((1+SQRT(((50*POWER(80,POWER(COS(PI()*MOD(Calculator!$B$29/Calculator!$F$21,1)),2))+MIN(500,MAX(30,100*EXP(-0.3*'VSWR Calculator'!$C$24)*(1+3*ABS(MOD('VSWR Calculator'!$C$23/Calculator!$F$21/2,1)-0.5))))/'VSWR Calculator'!$C$25)-$C91)^2+(1500*ABS(SIN(2*PI()*MOD(Calculator!$B$29/Calculator!$F$21,1)))*IF(MOD(Calculator!$B$29/Calculator!$F$21,1)&lt;0.5,-1,1))^2)/SQRT(((50*POWER(80,POWER(COS(PI()*MOD(Calculator!$B$29/Calculator!$F$21,1)),2))+MIN(500,MAX(30,100*EXP(-0.3*'VSWR Calculator'!$C$24)*(1+3*ABS(MOD('VSWR Calculator'!$C$23/Calculator!$F$21/2,1)-0.5))))/'VSWR Calculator'!$C$25)+$C91)^2+(1500*ABS(SIN(2*PI()*MOD(Calculator!$B$29/Calculator!$F$21,1)))*IF(MOD(Calculator!$B$29/Calculator!$F$21,1)&lt;0.5,-1,1))^2))/(1-SQRT(((50*POWER(80,POWER(COS(PI()*MOD(Calculator!$B$29/Calculator!$F$21,1)),2))+MIN(500,MAX(30,100*EXP(-0.3*'VSWR Calculator'!$C$24)*(1+3*ABS(MOD('VSWR Calculator'!$C$23/Calculator!$F$21/2,1)-0.5))))/'VSWR Calculator'!$C$25)-$C91)^2+(1500*ABS(SIN(2*PI()*MOD(Calculator!$B$29/Calculator!$F$21,1)))*IF(MOD(Calculator!$B$29/Calculator!$F$21,1)&lt;0.5,-1,1))^2)/SQRT(((50*POWER(80,POWER(COS(PI()*MOD(Calculator!$B$29/Calculator!$F$21,1)),2))+MIN(500,MAX(30,100*EXP(-0.3*'VSWR Calculator'!$C$24)*(1+3*ABS(MOD('VSWR Calculator'!$C$23/Calculator!$F$21/2,1)-0.5))))/'VSWR Calculator'!$C$25)+$C91)^2+(1500*ABS(SIN(2*PI()*MOD(Calculator!$B$29/Calculator!$F$21,1)))*IF(MOD(Calculator!$B$29/Calculator!$F$21,1)&lt;0.5,-1,1))^2)),2))</f>
        <v>—</v>
      </c>
      <c r="BW91" s="253" t="str">
        <f aca="false">IF(OR(Calculator!$E$22&lt;&gt;"YES",Calculator!$B$29&lt;Calculator!$G$22),"—",ROUND((1+SQRT(((50*POWER(80,POWER(COS(PI()*MOD(Calculator!$B$29/Calculator!$F$22,1)),2))+MIN(500,MAX(30,100*EXP(-0.3*'VSWR Calculator'!$C$24)*(1+3*ABS(MOD('VSWR Calculator'!$C$23/Calculator!$F$22/2,1)-0.5))))/'VSWR Calculator'!$C$25)-$C91)^2+(1500*ABS(SIN(2*PI()*MOD(Calculator!$B$29/Calculator!$F$22,1)))*IF(MOD(Calculator!$B$29/Calculator!$F$22,1)&lt;0.5,-1,1))^2)/SQRT(((50*POWER(80,POWER(COS(PI()*MOD(Calculator!$B$29/Calculator!$F$22,1)),2))+MIN(500,MAX(30,100*EXP(-0.3*'VSWR Calculator'!$C$24)*(1+3*ABS(MOD('VSWR Calculator'!$C$23/Calculator!$F$22/2,1)-0.5))))/'VSWR Calculator'!$C$25)+$C91)^2+(1500*ABS(SIN(2*PI()*MOD(Calculator!$B$29/Calculator!$F$22,1)))*IF(MOD(Calculator!$B$29/Calculator!$F$22,1)&lt;0.5,-1,1))^2))/(1-SQRT(((50*POWER(80,POWER(COS(PI()*MOD(Calculator!$B$29/Calculator!$F$22,1)),2))+MIN(500,MAX(30,100*EXP(-0.3*'VSWR Calculator'!$C$24)*(1+3*ABS(MOD('VSWR Calculator'!$C$23/Calculator!$F$22/2,1)-0.5))))/'VSWR Calculator'!$C$25)-$C91)^2+(1500*ABS(SIN(2*PI()*MOD(Calculator!$B$29/Calculator!$F$22,1)))*IF(MOD(Calculator!$B$29/Calculator!$F$22,1)&lt;0.5,-1,1))^2)/SQRT(((50*POWER(80,POWER(COS(PI()*MOD(Calculator!$B$29/Calculator!$F$22,1)),2))+MIN(500,MAX(30,100*EXP(-0.3*'VSWR Calculator'!$C$24)*(1+3*ABS(MOD('VSWR Calculator'!$C$23/Calculator!$F$22/2,1)-0.5))))/'VSWR Calculator'!$C$25)+$C91)^2+(1500*ABS(SIN(2*PI()*MOD(Calculator!$B$29/Calculator!$F$22,1)))*IF(MOD(Calculator!$B$29/Calculator!$F$22,1)&lt;0.5,-1,1))^2)),2))</f>
        <v>—</v>
      </c>
      <c r="BX91" s="253" t="n">
        <f aca="false">IFERROR(ROUND((IF(ISNUMBER(BM91),BM91,0)+IF(ISNUMBER(BN91),BN91,0)+IF(ISNUMBER(BO91),BO91,0)+IF(ISNUMBER(BP91),BP91,0)+IF(ISNUMBER(BQ91),BQ91,0)+IF(ISNUMBER(BR91),BR91,0)+IF(ISNUMBER(BS91),BS91,0)+IF(ISNUMBER(BT91),BT91,0)+IF(ISNUMBER(BU91),BU91,0)+IF(ISNUMBER(BV91),BV91,0)+IF(ISNUMBER(BW91),BW91,0))/(IF(ISNUMBER(BM91),1,0)+IF(ISNUMBER(BN91),1,0)+IF(ISNUMBER(BO91),1,0)+IF(ISNUMBER(BP91),1,0)+IF(ISNUMBER(BQ91),1,0)+IF(ISNUMBER(BR91),1,0)+IF(ISNUMBER(BS91),1,0)+IF(ISNUMBER(BT91),1,0)+IF(ISNUMBER(BU91),1,0)+IF(ISNUMBER(BV91),1,0)+IF(ISNUMBER(BW91),1,0)),4),"")</f>
        <v>17.82</v>
      </c>
      <c r="BY91" s="253" t="str">
        <f aca="false">IF(OR(Calculator!$E$12&lt;&gt;"YES",Calculator!$B$30&lt;Calculator!$G$12),"—",ROUND((1+SQRT(((50*POWER(80,POWER(COS(PI()*MOD(Calculator!$B$30/Calculator!$F$12,1)),2))+MIN(500,MAX(30,100*EXP(-0.3*'VSWR Calculator'!$C$24)*(1+3*ABS(MOD('VSWR Calculator'!$C$23/Calculator!$F$12/2,1)-0.5))))/'VSWR Calculator'!$C$25)-$C91)^2+(1500*ABS(SIN(2*PI()*MOD(Calculator!$B$30/Calculator!$F$12,1)))*IF(MOD(Calculator!$B$30/Calculator!$F$12,1)&lt;0.5,-1,1))^2)/SQRT(((50*POWER(80,POWER(COS(PI()*MOD(Calculator!$B$30/Calculator!$F$12,1)),2))+MIN(500,MAX(30,100*EXP(-0.3*'VSWR Calculator'!$C$24)*(1+3*ABS(MOD('VSWR Calculator'!$C$23/Calculator!$F$12/2,1)-0.5))))/'VSWR Calculator'!$C$25)+$C91)^2+(1500*ABS(SIN(2*PI()*MOD(Calculator!$B$30/Calculator!$F$12,1)))*IF(MOD(Calculator!$B$30/Calculator!$F$12,1)&lt;0.5,-1,1))^2))/(1-SQRT(((50*POWER(80,POWER(COS(PI()*MOD(Calculator!$B$30/Calculator!$F$12,1)),2))+MIN(500,MAX(30,100*EXP(-0.3*'VSWR Calculator'!$C$24)*(1+3*ABS(MOD('VSWR Calculator'!$C$23/Calculator!$F$12/2,1)-0.5))))/'VSWR Calculator'!$C$25)-$C91)^2+(1500*ABS(SIN(2*PI()*MOD(Calculator!$B$30/Calculator!$F$12,1)))*IF(MOD(Calculator!$B$30/Calculator!$F$12,1)&lt;0.5,-1,1))^2)/SQRT(((50*POWER(80,POWER(COS(PI()*MOD(Calculator!$B$30/Calculator!$F$12,1)),2))+MIN(500,MAX(30,100*EXP(-0.3*'VSWR Calculator'!$C$24)*(1+3*ABS(MOD('VSWR Calculator'!$C$23/Calculator!$F$12/2,1)-0.5))))/'VSWR Calculator'!$C$25)+$C91)^2+(1500*ABS(SIN(2*PI()*MOD(Calculator!$B$30/Calculator!$F$12,1)))*IF(MOD(Calculator!$B$30/Calculator!$F$12,1)&lt;0.5,-1,1))^2)),2))</f>
        <v>—</v>
      </c>
      <c r="BZ91" s="253" t="str">
        <f aca="false">IF(OR(Calculator!$E$13&lt;&gt;"YES",Calculator!$B$30&lt;Calculator!$G$13),"—",ROUND((1+SQRT(((50*POWER(80,POWER(COS(PI()*MOD(Calculator!$B$30/Calculator!$F$13,1)),2))+MIN(500,MAX(30,100*EXP(-0.3*'VSWR Calculator'!$C$24)*(1+3*ABS(MOD('VSWR Calculator'!$C$23/Calculator!$F$13/2,1)-0.5))))/'VSWR Calculator'!$C$25)-$C91)^2+(1500*ABS(SIN(2*PI()*MOD(Calculator!$B$30/Calculator!$F$13,1)))*IF(MOD(Calculator!$B$30/Calculator!$F$13,1)&lt;0.5,-1,1))^2)/SQRT(((50*POWER(80,POWER(COS(PI()*MOD(Calculator!$B$30/Calculator!$F$13,1)),2))+MIN(500,MAX(30,100*EXP(-0.3*'VSWR Calculator'!$C$24)*(1+3*ABS(MOD('VSWR Calculator'!$C$23/Calculator!$F$13/2,1)-0.5))))/'VSWR Calculator'!$C$25)+$C91)^2+(1500*ABS(SIN(2*PI()*MOD(Calculator!$B$30/Calculator!$F$13,1)))*IF(MOD(Calculator!$B$30/Calculator!$F$13,1)&lt;0.5,-1,1))^2))/(1-SQRT(((50*POWER(80,POWER(COS(PI()*MOD(Calculator!$B$30/Calculator!$F$13,1)),2))+MIN(500,MAX(30,100*EXP(-0.3*'VSWR Calculator'!$C$24)*(1+3*ABS(MOD('VSWR Calculator'!$C$23/Calculator!$F$13/2,1)-0.5))))/'VSWR Calculator'!$C$25)-$C91)^2+(1500*ABS(SIN(2*PI()*MOD(Calculator!$B$30/Calculator!$F$13,1)))*IF(MOD(Calculator!$B$30/Calculator!$F$13,1)&lt;0.5,-1,1))^2)/SQRT(((50*POWER(80,POWER(COS(PI()*MOD(Calculator!$B$30/Calculator!$F$13,1)),2))+MIN(500,MAX(30,100*EXP(-0.3*'VSWR Calculator'!$C$24)*(1+3*ABS(MOD('VSWR Calculator'!$C$23/Calculator!$F$13/2,1)-0.5))))/'VSWR Calculator'!$C$25)+$C91)^2+(1500*ABS(SIN(2*PI()*MOD(Calculator!$B$30/Calculator!$F$13,1)))*IF(MOD(Calculator!$B$30/Calculator!$F$13,1)&lt;0.5,-1,1))^2)),2))</f>
        <v>—</v>
      </c>
      <c r="CA91" s="253" t="str">
        <f aca="false">IF(OR(Calculator!$E$14&lt;&gt;"YES",Calculator!$B$30&lt;Calculator!$G$14),"—",ROUND((1+SQRT(((50*POWER(80,POWER(COS(PI()*MOD(Calculator!$B$30/Calculator!$F$14,1)),2))+MIN(500,MAX(30,100*EXP(-0.3*'VSWR Calculator'!$C$24)*(1+3*ABS(MOD('VSWR Calculator'!$C$23/Calculator!$F$14/2,1)-0.5))))/'VSWR Calculator'!$C$25)-$C91)^2+(1500*ABS(SIN(2*PI()*MOD(Calculator!$B$30/Calculator!$F$14,1)))*IF(MOD(Calculator!$B$30/Calculator!$F$14,1)&lt;0.5,-1,1))^2)/SQRT(((50*POWER(80,POWER(COS(PI()*MOD(Calculator!$B$30/Calculator!$F$14,1)),2))+MIN(500,MAX(30,100*EXP(-0.3*'VSWR Calculator'!$C$24)*(1+3*ABS(MOD('VSWR Calculator'!$C$23/Calculator!$F$14/2,1)-0.5))))/'VSWR Calculator'!$C$25)+$C91)^2+(1500*ABS(SIN(2*PI()*MOD(Calculator!$B$30/Calculator!$F$14,1)))*IF(MOD(Calculator!$B$30/Calculator!$F$14,1)&lt;0.5,-1,1))^2))/(1-SQRT(((50*POWER(80,POWER(COS(PI()*MOD(Calculator!$B$30/Calculator!$F$14,1)),2))+MIN(500,MAX(30,100*EXP(-0.3*'VSWR Calculator'!$C$24)*(1+3*ABS(MOD('VSWR Calculator'!$C$23/Calculator!$F$14/2,1)-0.5))))/'VSWR Calculator'!$C$25)-$C91)^2+(1500*ABS(SIN(2*PI()*MOD(Calculator!$B$30/Calculator!$F$14,1)))*IF(MOD(Calculator!$B$30/Calculator!$F$14,1)&lt;0.5,-1,1))^2)/SQRT(((50*POWER(80,POWER(COS(PI()*MOD(Calculator!$B$30/Calculator!$F$14,1)),2))+MIN(500,MAX(30,100*EXP(-0.3*'VSWR Calculator'!$C$24)*(1+3*ABS(MOD('VSWR Calculator'!$C$23/Calculator!$F$14/2,1)-0.5))))/'VSWR Calculator'!$C$25)+$C91)^2+(1500*ABS(SIN(2*PI()*MOD(Calculator!$B$30/Calculator!$F$14,1)))*IF(MOD(Calculator!$B$30/Calculator!$F$14,1)&lt;0.5,-1,1))^2)),2))</f>
        <v>—</v>
      </c>
      <c r="CB91" s="253" t="n">
        <f aca="false">IF(OR(Calculator!$E$15&lt;&gt;"YES",Calculator!$B$30&lt;Calculator!$G$15),"—",ROUND((1+SQRT(((50*POWER(80,POWER(COS(PI()*MOD(Calculator!$B$30/Calculator!$F$15,1)),2))+MIN(500,MAX(30,100*EXP(-0.3*'VSWR Calculator'!$C$24)*(1+3*ABS(MOD('VSWR Calculator'!$C$23/Calculator!$F$15/2,1)-0.5))))/'VSWR Calculator'!$C$25)-$C91)^2+(1500*ABS(SIN(2*PI()*MOD(Calculator!$B$30/Calculator!$F$15,1)))*IF(MOD(Calculator!$B$30/Calculator!$F$15,1)&lt;0.5,-1,1))^2)/SQRT(((50*POWER(80,POWER(COS(PI()*MOD(Calculator!$B$30/Calculator!$F$15,1)),2))+MIN(500,MAX(30,100*EXP(-0.3*'VSWR Calculator'!$C$24)*(1+3*ABS(MOD('VSWR Calculator'!$C$23/Calculator!$F$15/2,1)-0.5))))/'VSWR Calculator'!$C$25)+$C91)^2+(1500*ABS(SIN(2*PI()*MOD(Calculator!$B$30/Calculator!$F$15,1)))*IF(MOD(Calculator!$B$30/Calculator!$F$15,1)&lt;0.5,-1,1))^2))/(1-SQRT(((50*POWER(80,POWER(COS(PI()*MOD(Calculator!$B$30/Calculator!$F$15,1)),2))+MIN(500,MAX(30,100*EXP(-0.3*'VSWR Calculator'!$C$24)*(1+3*ABS(MOD('VSWR Calculator'!$C$23/Calculator!$F$15/2,1)-0.5))))/'VSWR Calculator'!$C$25)-$C91)^2+(1500*ABS(SIN(2*PI()*MOD(Calculator!$B$30/Calculator!$F$15,1)))*IF(MOD(Calculator!$B$30/Calculator!$F$15,1)&lt;0.5,-1,1))^2)/SQRT(((50*POWER(80,POWER(COS(PI()*MOD(Calculator!$B$30/Calculator!$F$15,1)),2))+MIN(500,MAX(30,100*EXP(-0.3*'VSWR Calculator'!$C$24)*(1+3*ABS(MOD('VSWR Calculator'!$C$23/Calculator!$F$15/2,1)-0.5))))/'VSWR Calculator'!$C$25)+$C91)^2+(1500*ABS(SIN(2*PI()*MOD(Calculator!$B$30/Calculator!$F$15,1)))*IF(MOD(Calculator!$B$30/Calculator!$F$15,1)&lt;0.5,-1,1))^2)),2))</f>
        <v>17.41</v>
      </c>
      <c r="CC91" s="253" t="str">
        <f aca="false">IF(OR(Calculator!$E$16&lt;&gt;"YES",Calculator!$B$30&lt;Calculator!$G$16),"—",ROUND((1+SQRT(((50*POWER(80,POWER(COS(PI()*MOD(Calculator!$B$30/Calculator!$F$16,1)),2))+MIN(500,MAX(30,100*EXP(-0.3*'VSWR Calculator'!$C$24)*(1+3*ABS(MOD('VSWR Calculator'!$C$23/Calculator!$F$16/2,1)-0.5))))/'VSWR Calculator'!$C$25)-$C91)^2+(1500*ABS(SIN(2*PI()*MOD(Calculator!$B$30/Calculator!$F$16,1)))*IF(MOD(Calculator!$B$30/Calculator!$F$16,1)&lt;0.5,-1,1))^2)/SQRT(((50*POWER(80,POWER(COS(PI()*MOD(Calculator!$B$30/Calculator!$F$16,1)),2))+MIN(500,MAX(30,100*EXP(-0.3*'VSWR Calculator'!$C$24)*(1+3*ABS(MOD('VSWR Calculator'!$C$23/Calculator!$F$16/2,1)-0.5))))/'VSWR Calculator'!$C$25)+$C91)^2+(1500*ABS(SIN(2*PI()*MOD(Calculator!$B$30/Calculator!$F$16,1)))*IF(MOD(Calculator!$B$30/Calculator!$F$16,1)&lt;0.5,-1,1))^2))/(1-SQRT(((50*POWER(80,POWER(COS(PI()*MOD(Calculator!$B$30/Calculator!$F$16,1)),2))+MIN(500,MAX(30,100*EXP(-0.3*'VSWR Calculator'!$C$24)*(1+3*ABS(MOD('VSWR Calculator'!$C$23/Calculator!$F$16/2,1)-0.5))))/'VSWR Calculator'!$C$25)-$C91)^2+(1500*ABS(SIN(2*PI()*MOD(Calculator!$B$30/Calculator!$F$16,1)))*IF(MOD(Calculator!$B$30/Calculator!$F$16,1)&lt;0.5,-1,1))^2)/SQRT(((50*POWER(80,POWER(COS(PI()*MOD(Calculator!$B$30/Calculator!$F$16,1)),2))+MIN(500,MAX(30,100*EXP(-0.3*'VSWR Calculator'!$C$24)*(1+3*ABS(MOD('VSWR Calculator'!$C$23/Calculator!$F$16/2,1)-0.5))))/'VSWR Calculator'!$C$25)+$C91)^2+(1500*ABS(SIN(2*PI()*MOD(Calculator!$B$30/Calculator!$F$16,1)))*IF(MOD(Calculator!$B$30/Calculator!$F$16,1)&lt;0.5,-1,1))^2)),2))</f>
        <v>—</v>
      </c>
      <c r="CD91" s="253" t="n">
        <f aca="false">IF(OR(Calculator!$E$17&lt;&gt;"YES",Calculator!$B$30&lt;Calculator!$G$17),"—",ROUND((1+SQRT(((50*POWER(80,POWER(COS(PI()*MOD(Calculator!$B$30/Calculator!$F$17,1)),2))+MIN(500,MAX(30,100*EXP(-0.3*'VSWR Calculator'!$C$24)*(1+3*ABS(MOD('VSWR Calculator'!$C$23/Calculator!$F$17/2,1)-0.5))))/'VSWR Calculator'!$C$25)-$C91)^2+(1500*ABS(SIN(2*PI()*MOD(Calculator!$B$30/Calculator!$F$17,1)))*IF(MOD(Calculator!$B$30/Calculator!$F$17,1)&lt;0.5,-1,1))^2)/SQRT(((50*POWER(80,POWER(COS(PI()*MOD(Calculator!$B$30/Calculator!$F$17,1)),2))+MIN(500,MAX(30,100*EXP(-0.3*'VSWR Calculator'!$C$24)*(1+3*ABS(MOD('VSWR Calculator'!$C$23/Calculator!$F$17/2,1)-0.5))))/'VSWR Calculator'!$C$25)+$C91)^2+(1500*ABS(SIN(2*PI()*MOD(Calculator!$B$30/Calculator!$F$17,1)))*IF(MOD(Calculator!$B$30/Calculator!$F$17,1)&lt;0.5,-1,1))^2))/(1-SQRT(((50*POWER(80,POWER(COS(PI()*MOD(Calculator!$B$30/Calculator!$F$17,1)),2))+MIN(500,MAX(30,100*EXP(-0.3*'VSWR Calculator'!$C$24)*(1+3*ABS(MOD('VSWR Calculator'!$C$23/Calculator!$F$17/2,1)-0.5))))/'VSWR Calculator'!$C$25)-$C91)^2+(1500*ABS(SIN(2*PI()*MOD(Calculator!$B$30/Calculator!$F$17,1)))*IF(MOD(Calculator!$B$30/Calculator!$F$17,1)&lt;0.5,-1,1))^2)/SQRT(((50*POWER(80,POWER(COS(PI()*MOD(Calculator!$B$30/Calculator!$F$17,1)),2))+MIN(500,MAX(30,100*EXP(-0.3*'VSWR Calculator'!$C$24)*(1+3*ABS(MOD('VSWR Calculator'!$C$23/Calculator!$F$17/2,1)-0.5))))/'VSWR Calculator'!$C$25)+$C91)^2+(1500*ABS(SIN(2*PI()*MOD(Calculator!$B$30/Calculator!$F$17,1)))*IF(MOD(Calculator!$B$30/Calculator!$F$17,1)&lt;0.5,-1,1))^2)),2))</f>
        <v>19.12</v>
      </c>
      <c r="CE91" s="253" t="str">
        <f aca="false">IF(OR(Calculator!$E$18&lt;&gt;"YES",Calculator!$B$30&lt;Calculator!$G$18),"—",ROUND((1+SQRT(((50*POWER(80,POWER(COS(PI()*MOD(Calculator!$B$30/Calculator!$F$18,1)),2))+MIN(500,MAX(30,100*EXP(-0.3*'VSWR Calculator'!$C$24)*(1+3*ABS(MOD('VSWR Calculator'!$C$23/Calculator!$F$18/2,1)-0.5))))/'VSWR Calculator'!$C$25)-$C91)^2+(1500*ABS(SIN(2*PI()*MOD(Calculator!$B$30/Calculator!$F$18,1)))*IF(MOD(Calculator!$B$30/Calculator!$F$18,1)&lt;0.5,-1,1))^2)/SQRT(((50*POWER(80,POWER(COS(PI()*MOD(Calculator!$B$30/Calculator!$F$18,1)),2))+MIN(500,MAX(30,100*EXP(-0.3*'VSWR Calculator'!$C$24)*(1+3*ABS(MOD('VSWR Calculator'!$C$23/Calculator!$F$18/2,1)-0.5))))/'VSWR Calculator'!$C$25)+$C91)^2+(1500*ABS(SIN(2*PI()*MOD(Calculator!$B$30/Calculator!$F$18,1)))*IF(MOD(Calculator!$B$30/Calculator!$F$18,1)&lt;0.5,-1,1))^2))/(1-SQRT(((50*POWER(80,POWER(COS(PI()*MOD(Calculator!$B$30/Calculator!$F$18,1)),2))+MIN(500,MAX(30,100*EXP(-0.3*'VSWR Calculator'!$C$24)*(1+3*ABS(MOD('VSWR Calculator'!$C$23/Calculator!$F$18/2,1)-0.5))))/'VSWR Calculator'!$C$25)-$C91)^2+(1500*ABS(SIN(2*PI()*MOD(Calculator!$B$30/Calculator!$F$18,1)))*IF(MOD(Calculator!$B$30/Calculator!$F$18,1)&lt;0.5,-1,1))^2)/SQRT(((50*POWER(80,POWER(COS(PI()*MOD(Calculator!$B$30/Calculator!$F$18,1)),2))+MIN(500,MAX(30,100*EXP(-0.3*'VSWR Calculator'!$C$24)*(1+3*ABS(MOD('VSWR Calculator'!$C$23/Calculator!$F$18/2,1)-0.5))))/'VSWR Calculator'!$C$25)+$C91)^2+(1500*ABS(SIN(2*PI()*MOD(Calculator!$B$30/Calculator!$F$18,1)))*IF(MOD(Calculator!$B$30/Calculator!$F$18,1)&lt;0.5,-1,1))^2)),2))</f>
        <v>—</v>
      </c>
      <c r="CF91" s="253" t="str">
        <f aca="false">IF(OR(Calculator!$E$19&lt;&gt;"YES",Calculator!$B$30&lt;Calculator!$G$19),"—",ROUND((1+SQRT(((50*POWER(80,POWER(COS(PI()*MOD(Calculator!$B$30/Calculator!$F$19,1)),2))+MIN(500,MAX(30,100*EXP(-0.3*'VSWR Calculator'!$C$24)*(1+3*ABS(MOD('VSWR Calculator'!$C$23/Calculator!$F$19/2,1)-0.5))))/'VSWR Calculator'!$C$25)-$C91)^2+(1500*ABS(SIN(2*PI()*MOD(Calculator!$B$30/Calculator!$F$19,1)))*IF(MOD(Calculator!$B$30/Calculator!$F$19,1)&lt;0.5,-1,1))^2)/SQRT(((50*POWER(80,POWER(COS(PI()*MOD(Calculator!$B$30/Calculator!$F$19,1)),2))+MIN(500,MAX(30,100*EXP(-0.3*'VSWR Calculator'!$C$24)*(1+3*ABS(MOD('VSWR Calculator'!$C$23/Calculator!$F$19/2,1)-0.5))))/'VSWR Calculator'!$C$25)+$C91)^2+(1500*ABS(SIN(2*PI()*MOD(Calculator!$B$30/Calculator!$F$19,1)))*IF(MOD(Calculator!$B$30/Calculator!$F$19,1)&lt;0.5,-1,1))^2))/(1-SQRT(((50*POWER(80,POWER(COS(PI()*MOD(Calculator!$B$30/Calculator!$F$19,1)),2))+MIN(500,MAX(30,100*EXP(-0.3*'VSWR Calculator'!$C$24)*(1+3*ABS(MOD('VSWR Calculator'!$C$23/Calculator!$F$19/2,1)-0.5))))/'VSWR Calculator'!$C$25)-$C91)^2+(1500*ABS(SIN(2*PI()*MOD(Calculator!$B$30/Calculator!$F$19,1)))*IF(MOD(Calculator!$B$30/Calculator!$F$19,1)&lt;0.5,-1,1))^2)/SQRT(((50*POWER(80,POWER(COS(PI()*MOD(Calculator!$B$30/Calculator!$F$19,1)),2))+MIN(500,MAX(30,100*EXP(-0.3*'VSWR Calculator'!$C$24)*(1+3*ABS(MOD('VSWR Calculator'!$C$23/Calculator!$F$19/2,1)-0.5))))/'VSWR Calculator'!$C$25)+$C91)^2+(1500*ABS(SIN(2*PI()*MOD(Calculator!$B$30/Calculator!$F$19,1)))*IF(MOD(Calculator!$B$30/Calculator!$F$19,1)&lt;0.5,-1,1))^2)),2))</f>
        <v>—</v>
      </c>
      <c r="CG91" s="253" t="str">
        <f aca="false">IF(OR(Calculator!$E$20&lt;&gt;"YES",Calculator!$B$30&lt;Calculator!$G$20),"—",ROUND((1+SQRT(((50*POWER(80,POWER(COS(PI()*MOD(Calculator!$B$30/Calculator!$F$20,1)),2))+MIN(500,MAX(30,100*EXP(-0.3*'VSWR Calculator'!$C$24)*(1+3*ABS(MOD('VSWR Calculator'!$C$23/Calculator!$F$20/2,1)-0.5))))/'VSWR Calculator'!$C$25)-$C91)^2+(1500*ABS(SIN(2*PI()*MOD(Calculator!$B$30/Calculator!$F$20,1)))*IF(MOD(Calculator!$B$30/Calculator!$F$20,1)&lt;0.5,-1,1))^2)/SQRT(((50*POWER(80,POWER(COS(PI()*MOD(Calculator!$B$30/Calculator!$F$20,1)),2))+MIN(500,MAX(30,100*EXP(-0.3*'VSWR Calculator'!$C$24)*(1+3*ABS(MOD('VSWR Calculator'!$C$23/Calculator!$F$20/2,1)-0.5))))/'VSWR Calculator'!$C$25)+$C91)^2+(1500*ABS(SIN(2*PI()*MOD(Calculator!$B$30/Calculator!$F$20,1)))*IF(MOD(Calculator!$B$30/Calculator!$F$20,1)&lt;0.5,-1,1))^2))/(1-SQRT(((50*POWER(80,POWER(COS(PI()*MOD(Calculator!$B$30/Calculator!$F$20,1)),2))+MIN(500,MAX(30,100*EXP(-0.3*'VSWR Calculator'!$C$24)*(1+3*ABS(MOD('VSWR Calculator'!$C$23/Calculator!$F$20/2,1)-0.5))))/'VSWR Calculator'!$C$25)-$C91)^2+(1500*ABS(SIN(2*PI()*MOD(Calculator!$B$30/Calculator!$F$20,1)))*IF(MOD(Calculator!$B$30/Calculator!$F$20,1)&lt;0.5,-1,1))^2)/SQRT(((50*POWER(80,POWER(COS(PI()*MOD(Calculator!$B$30/Calculator!$F$20,1)),2))+MIN(500,MAX(30,100*EXP(-0.3*'VSWR Calculator'!$C$24)*(1+3*ABS(MOD('VSWR Calculator'!$C$23/Calculator!$F$20/2,1)-0.5))))/'VSWR Calculator'!$C$25)+$C91)^2+(1500*ABS(SIN(2*PI()*MOD(Calculator!$B$30/Calculator!$F$20,1)))*IF(MOD(Calculator!$B$30/Calculator!$F$20,1)&lt;0.5,-1,1))^2)),2))</f>
        <v>—</v>
      </c>
      <c r="CH91" s="253" t="str">
        <f aca="false">IF(OR(Calculator!$E$21&lt;&gt;"YES",Calculator!$B$30&lt;Calculator!$G$21),"—",ROUND((1+SQRT(((50*POWER(80,POWER(COS(PI()*MOD(Calculator!$B$30/Calculator!$F$21,1)),2))+MIN(500,MAX(30,100*EXP(-0.3*'VSWR Calculator'!$C$24)*(1+3*ABS(MOD('VSWR Calculator'!$C$23/Calculator!$F$21/2,1)-0.5))))/'VSWR Calculator'!$C$25)-$C91)^2+(1500*ABS(SIN(2*PI()*MOD(Calculator!$B$30/Calculator!$F$21,1)))*IF(MOD(Calculator!$B$30/Calculator!$F$21,1)&lt;0.5,-1,1))^2)/SQRT(((50*POWER(80,POWER(COS(PI()*MOD(Calculator!$B$30/Calculator!$F$21,1)),2))+MIN(500,MAX(30,100*EXP(-0.3*'VSWR Calculator'!$C$24)*(1+3*ABS(MOD('VSWR Calculator'!$C$23/Calculator!$F$21/2,1)-0.5))))/'VSWR Calculator'!$C$25)+$C91)^2+(1500*ABS(SIN(2*PI()*MOD(Calculator!$B$30/Calculator!$F$21,1)))*IF(MOD(Calculator!$B$30/Calculator!$F$21,1)&lt;0.5,-1,1))^2))/(1-SQRT(((50*POWER(80,POWER(COS(PI()*MOD(Calculator!$B$30/Calculator!$F$21,1)),2))+MIN(500,MAX(30,100*EXP(-0.3*'VSWR Calculator'!$C$24)*(1+3*ABS(MOD('VSWR Calculator'!$C$23/Calculator!$F$21/2,1)-0.5))))/'VSWR Calculator'!$C$25)-$C91)^2+(1500*ABS(SIN(2*PI()*MOD(Calculator!$B$30/Calculator!$F$21,1)))*IF(MOD(Calculator!$B$30/Calculator!$F$21,1)&lt;0.5,-1,1))^2)/SQRT(((50*POWER(80,POWER(COS(PI()*MOD(Calculator!$B$30/Calculator!$F$21,1)),2))+MIN(500,MAX(30,100*EXP(-0.3*'VSWR Calculator'!$C$24)*(1+3*ABS(MOD('VSWR Calculator'!$C$23/Calculator!$F$21/2,1)-0.5))))/'VSWR Calculator'!$C$25)+$C91)^2+(1500*ABS(SIN(2*PI()*MOD(Calculator!$B$30/Calculator!$F$21,1)))*IF(MOD(Calculator!$B$30/Calculator!$F$21,1)&lt;0.5,-1,1))^2)),2))</f>
        <v>—</v>
      </c>
      <c r="CI91" s="253" t="str">
        <f aca="false">IF(OR(Calculator!$E$22&lt;&gt;"YES",Calculator!$B$30&lt;Calculator!$G$22),"—",ROUND((1+SQRT(((50*POWER(80,POWER(COS(PI()*MOD(Calculator!$B$30/Calculator!$F$22,1)),2))+MIN(500,MAX(30,100*EXP(-0.3*'VSWR Calculator'!$C$24)*(1+3*ABS(MOD('VSWR Calculator'!$C$23/Calculator!$F$22/2,1)-0.5))))/'VSWR Calculator'!$C$25)-$C91)^2+(1500*ABS(SIN(2*PI()*MOD(Calculator!$B$30/Calculator!$F$22,1)))*IF(MOD(Calculator!$B$30/Calculator!$F$22,1)&lt;0.5,-1,1))^2)/SQRT(((50*POWER(80,POWER(COS(PI()*MOD(Calculator!$B$30/Calculator!$F$22,1)),2))+MIN(500,MAX(30,100*EXP(-0.3*'VSWR Calculator'!$C$24)*(1+3*ABS(MOD('VSWR Calculator'!$C$23/Calculator!$F$22/2,1)-0.5))))/'VSWR Calculator'!$C$25)+$C91)^2+(1500*ABS(SIN(2*PI()*MOD(Calculator!$B$30/Calculator!$F$22,1)))*IF(MOD(Calculator!$B$30/Calculator!$F$22,1)&lt;0.5,-1,1))^2))/(1-SQRT(((50*POWER(80,POWER(COS(PI()*MOD(Calculator!$B$30/Calculator!$F$22,1)),2))+MIN(500,MAX(30,100*EXP(-0.3*'VSWR Calculator'!$C$24)*(1+3*ABS(MOD('VSWR Calculator'!$C$23/Calculator!$F$22/2,1)-0.5))))/'VSWR Calculator'!$C$25)-$C91)^2+(1500*ABS(SIN(2*PI()*MOD(Calculator!$B$30/Calculator!$F$22,1)))*IF(MOD(Calculator!$B$30/Calculator!$F$22,1)&lt;0.5,-1,1))^2)/SQRT(((50*POWER(80,POWER(COS(PI()*MOD(Calculator!$B$30/Calculator!$F$22,1)),2))+MIN(500,MAX(30,100*EXP(-0.3*'VSWR Calculator'!$C$24)*(1+3*ABS(MOD('VSWR Calculator'!$C$23/Calculator!$F$22/2,1)-0.5))))/'VSWR Calculator'!$C$25)+$C91)^2+(1500*ABS(SIN(2*PI()*MOD(Calculator!$B$30/Calculator!$F$22,1)))*IF(MOD(Calculator!$B$30/Calculator!$F$22,1)&lt;0.5,-1,1))^2)),2))</f>
        <v>—</v>
      </c>
      <c r="CJ91" s="253" t="n">
        <f aca="false">IFERROR(ROUND((IF(ISNUMBER(BY91),BY91,0)+IF(ISNUMBER(BZ91),BZ91,0)+IF(ISNUMBER(CA91),CA91,0)+IF(ISNUMBER(CB91),CB91,0)+IF(ISNUMBER(CC91),CC91,0)+IF(ISNUMBER(CD91),CD91,0)+IF(ISNUMBER(CE91),CE91,0)+IF(ISNUMBER(CF91),CF91,0)+IF(ISNUMBER(CG91),CG91,0)+IF(ISNUMBER(CH91),CH91,0)+IF(ISNUMBER(CI91),CI91,0))/(IF(ISNUMBER(BY91),1,0)+IF(ISNUMBER(BZ91),1,0)+IF(ISNUMBER(CA91),1,0)+IF(ISNUMBER(CB91),1,0)+IF(ISNUMBER(CC91),1,0)+IF(ISNUMBER(CD91),1,0)+IF(ISNUMBER(CE91),1,0)+IF(ISNUMBER(CF91),1,0)+IF(ISNUMBER(CG91),1,0)+IF(ISNUMBER(CH91),1,0)+IF(ISNUMBER(CI91),1,0)),4),"")</f>
        <v>18.265</v>
      </c>
      <c r="CK91" s="253" t="str">
        <f aca="false">IF(OR(Calculator!$E$12&lt;&gt;"YES",Calculator!$B$31&lt;Calculator!$G$12),"—",ROUND((1+SQRT(((50*POWER(80,POWER(COS(PI()*MOD(Calculator!$B$31/Calculator!$F$12,1)),2))+MIN(500,MAX(30,100*EXP(-0.3*'VSWR Calculator'!$C$24)*(1+3*ABS(MOD('VSWR Calculator'!$C$23/Calculator!$F$12/2,1)-0.5))))/'VSWR Calculator'!$C$25)-$C91)^2+(1500*ABS(SIN(2*PI()*MOD(Calculator!$B$31/Calculator!$F$12,1)))*IF(MOD(Calculator!$B$31/Calculator!$F$12,1)&lt;0.5,-1,1))^2)/SQRT(((50*POWER(80,POWER(COS(PI()*MOD(Calculator!$B$31/Calculator!$F$12,1)),2))+MIN(500,MAX(30,100*EXP(-0.3*'VSWR Calculator'!$C$24)*(1+3*ABS(MOD('VSWR Calculator'!$C$23/Calculator!$F$12/2,1)-0.5))))/'VSWR Calculator'!$C$25)+$C91)^2+(1500*ABS(SIN(2*PI()*MOD(Calculator!$B$31/Calculator!$F$12,1)))*IF(MOD(Calculator!$B$31/Calculator!$F$12,1)&lt;0.5,-1,1))^2))/(1-SQRT(((50*POWER(80,POWER(COS(PI()*MOD(Calculator!$B$31/Calculator!$F$12,1)),2))+MIN(500,MAX(30,100*EXP(-0.3*'VSWR Calculator'!$C$24)*(1+3*ABS(MOD('VSWR Calculator'!$C$23/Calculator!$F$12/2,1)-0.5))))/'VSWR Calculator'!$C$25)-$C91)^2+(1500*ABS(SIN(2*PI()*MOD(Calculator!$B$31/Calculator!$F$12,1)))*IF(MOD(Calculator!$B$31/Calculator!$F$12,1)&lt;0.5,-1,1))^2)/SQRT(((50*POWER(80,POWER(COS(PI()*MOD(Calculator!$B$31/Calculator!$F$12,1)),2))+MIN(500,MAX(30,100*EXP(-0.3*'VSWR Calculator'!$C$24)*(1+3*ABS(MOD('VSWR Calculator'!$C$23/Calculator!$F$12/2,1)-0.5))))/'VSWR Calculator'!$C$25)+$C91)^2+(1500*ABS(SIN(2*PI()*MOD(Calculator!$B$31/Calculator!$F$12,1)))*IF(MOD(Calculator!$B$31/Calculator!$F$12,1)&lt;0.5,-1,1))^2)),2))</f>
        <v>—</v>
      </c>
      <c r="CL91" s="253" t="str">
        <f aca="false">IF(OR(Calculator!$E$13&lt;&gt;"YES",Calculator!$B$31&lt;Calculator!$G$13),"—",ROUND((1+SQRT(((50*POWER(80,POWER(COS(PI()*MOD(Calculator!$B$31/Calculator!$F$13,1)),2))+MIN(500,MAX(30,100*EXP(-0.3*'VSWR Calculator'!$C$24)*(1+3*ABS(MOD('VSWR Calculator'!$C$23/Calculator!$F$13/2,1)-0.5))))/'VSWR Calculator'!$C$25)-$C91)^2+(1500*ABS(SIN(2*PI()*MOD(Calculator!$B$31/Calculator!$F$13,1)))*IF(MOD(Calculator!$B$31/Calculator!$F$13,1)&lt;0.5,-1,1))^2)/SQRT(((50*POWER(80,POWER(COS(PI()*MOD(Calculator!$B$31/Calculator!$F$13,1)),2))+MIN(500,MAX(30,100*EXP(-0.3*'VSWR Calculator'!$C$24)*(1+3*ABS(MOD('VSWR Calculator'!$C$23/Calculator!$F$13/2,1)-0.5))))/'VSWR Calculator'!$C$25)+$C91)^2+(1500*ABS(SIN(2*PI()*MOD(Calculator!$B$31/Calculator!$F$13,1)))*IF(MOD(Calculator!$B$31/Calculator!$F$13,1)&lt;0.5,-1,1))^2))/(1-SQRT(((50*POWER(80,POWER(COS(PI()*MOD(Calculator!$B$31/Calculator!$F$13,1)),2))+MIN(500,MAX(30,100*EXP(-0.3*'VSWR Calculator'!$C$24)*(1+3*ABS(MOD('VSWR Calculator'!$C$23/Calculator!$F$13/2,1)-0.5))))/'VSWR Calculator'!$C$25)-$C91)^2+(1500*ABS(SIN(2*PI()*MOD(Calculator!$B$31/Calculator!$F$13,1)))*IF(MOD(Calculator!$B$31/Calculator!$F$13,1)&lt;0.5,-1,1))^2)/SQRT(((50*POWER(80,POWER(COS(PI()*MOD(Calculator!$B$31/Calculator!$F$13,1)),2))+MIN(500,MAX(30,100*EXP(-0.3*'VSWR Calculator'!$C$24)*(1+3*ABS(MOD('VSWR Calculator'!$C$23/Calculator!$F$13/2,1)-0.5))))/'VSWR Calculator'!$C$25)+$C91)^2+(1500*ABS(SIN(2*PI()*MOD(Calculator!$B$31/Calculator!$F$13,1)))*IF(MOD(Calculator!$B$31/Calculator!$F$13,1)&lt;0.5,-1,1))^2)),2))</f>
        <v>—</v>
      </c>
      <c r="CM91" s="253" t="str">
        <f aca="false">IF(OR(Calculator!$E$14&lt;&gt;"YES",Calculator!$B$31&lt;Calculator!$G$14),"—",ROUND((1+SQRT(((50*POWER(80,POWER(COS(PI()*MOD(Calculator!$B$31/Calculator!$F$14,1)),2))+MIN(500,MAX(30,100*EXP(-0.3*'VSWR Calculator'!$C$24)*(1+3*ABS(MOD('VSWR Calculator'!$C$23/Calculator!$F$14/2,1)-0.5))))/'VSWR Calculator'!$C$25)-$C91)^2+(1500*ABS(SIN(2*PI()*MOD(Calculator!$B$31/Calculator!$F$14,1)))*IF(MOD(Calculator!$B$31/Calculator!$F$14,1)&lt;0.5,-1,1))^2)/SQRT(((50*POWER(80,POWER(COS(PI()*MOD(Calculator!$B$31/Calculator!$F$14,1)),2))+MIN(500,MAX(30,100*EXP(-0.3*'VSWR Calculator'!$C$24)*(1+3*ABS(MOD('VSWR Calculator'!$C$23/Calculator!$F$14/2,1)-0.5))))/'VSWR Calculator'!$C$25)+$C91)^2+(1500*ABS(SIN(2*PI()*MOD(Calculator!$B$31/Calculator!$F$14,1)))*IF(MOD(Calculator!$B$31/Calculator!$F$14,1)&lt;0.5,-1,1))^2))/(1-SQRT(((50*POWER(80,POWER(COS(PI()*MOD(Calculator!$B$31/Calculator!$F$14,1)),2))+MIN(500,MAX(30,100*EXP(-0.3*'VSWR Calculator'!$C$24)*(1+3*ABS(MOD('VSWR Calculator'!$C$23/Calculator!$F$14/2,1)-0.5))))/'VSWR Calculator'!$C$25)-$C91)^2+(1500*ABS(SIN(2*PI()*MOD(Calculator!$B$31/Calculator!$F$14,1)))*IF(MOD(Calculator!$B$31/Calculator!$F$14,1)&lt;0.5,-1,1))^2)/SQRT(((50*POWER(80,POWER(COS(PI()*MOD(Calculator!$B$31/Calculator!$F$14,1)),2))+MIN(500,MAX(30,100*EXP(-0.3*'VSWR Calculator'!$C$24)*(1+3*ABS(MOD('VSWR Calculator'!$C$23/Calculator!$F$14/2,1)-0.5))))/'VSWR Calculator'!$C$25)+$C91)^2+(1500*ABS(SIN(2*PI()*MOD(Calculator!$B$31/Calculator!$F$14,1)))*IF(MOD(Calculator!$B$31/Calculator!$F$14,1)&lt;0.5,-1,1))^2)),2))</f>
        <v>—</v>
      </c>
      <c r="CN91" s="253" t="n">
        <f aca="false">IF(OR(Calculator!$E$15&lt;&gt;"YES",Calculator!$B$31&lt;Calculator!$G$15),"—",ROUND((1+SQRT(((50*POWER(80,POWER(COS(PI()*MOD(Calculator!$B$31/Calculator!$F$15,1)),2))+MIN(500,MAX(30,100*EXP(-0.3*'VSWR Calculator'!$C$24)*(1+3*ABS(MOD('VSWR Calculator'!$C$23/Calculator!$F$15/2,1)-0.5))))/'VSWR Calculator'!$C$25)-$C91)^2+(1500*ABS(SIN(2*PI()*MOD(Calculator!$B$31/Calculator!$F$15,1)))*IF(MOD(Calculator!$B$31/Calculator!$F$15,1)&lt;0.5,-1,1))^2)/SQRT(((50*POWER(80,POWER(COS(PI()*MOD(Calculator!$B$31/Calculator!$F$15,1)),2))+MIN(500,MAX(30,100*EXP(-0.3*'VSWR Calculator'!$C$24)*(1+3*ABS(MOD('VSWR Calculator'!$C$23/Calculator!$F$15/2,1)-0.5))))/'VSWR Calculator'!$C$25)+$C91)^2+(1500*ABS(SIN(2*PI()*MOD(Calculator!$B$31/Calculator!$F$15,1)))*IF(MOD(Calculator!$B$31/Calculator!$F$15,1)&lt;0.5,-1,1))^2))/(1-SQRT(((50*POWER(80,POWER(COS(PI()*MOD(Calculator!$B$31/Calculator!$F$15,1)),2))+MIN(500,MAX(30,100*EXP(-0.3*'VSWR Calculator'!$C$24)*(1+3*ABS(MOD('VSWR Calculator'!$C$23/Calculator!$F$15/2,1)-0.5))))/'VSWR Calculator'!$C$25)-$C91)^2+(1500*ABS(SIN(2*PI()*MOD(Calculator!$B$31/Calculator!$F$15,1)))*IF(MOD(Calculator!$B$31/Calculator!$F$15,1)&lt;0.5,-1,1))^2)/SQRT(((50*POWER(80,POWER(COS(PI()*MOD(Calculator!$B$31/Calculator!$F$15,1)),2))+MIN(500,MAX(30,100*EXP(-0.3*'VSWR Calculator'!$C$24)*(1+3*ABS(MOD('VSWR Calculator'!$C$23/Calculator!$F$15/2,1)-0.5))))/'VSWR Calculator'!$C$25)+$C91)^2+(1500*ABS(SIN(2*PI()*MOD(Calculator!$B$31/Calculator!$F$15,1)))*IF(MOD(Calculator!$B$31/Calculator!$F$15,1)&lt;0.5,-1,1))^2)),2))</f>
        <v>18.91</v>
      </c>
      <c r="CO91" s="253" t="str">
        <f aca="false">IF(OR(Calculator!$E$16&lt;&gt;"YES",Calculator!$B$31&lt;Calculator!$G$16),"—",ROUND((1+SQRT(((50*POWER(80,POWER(COS(PI()*MOD(Calculator!$B$31/Calculator!$F$16,1)),2))+MIN(500,MAX(30,100*EXP(-0.3*'VSWR Calculator'!$C$24)*(1+3*ABS(MOD('VSWR Calculator'!$C$23/Calculator!$F$16/2,1)-0.5))))/'VSWR Calculator'!$C$25)-$C91)^2+(1500*ABS(SIN(2*PI()*MOD(Calculator!$B$31/Calculator!$F$16,1)))*IF(MOD(Calculator!$B$31/Calculator!$F$16,1)&lt;0.5,-1,1))^2)/SQRT(((50*POWER(80,POWER(COS(PI()*MOD(Calculator!$B$31/Calculator!$F$16,1)),2))+MIN(500,MAX(30,100*EXP(-0.3*'VSWR Calculator'!$C$24)*(1+3*ABS(MOD('VSWR Calculator'!$C$23/Calculator!$F$16/2,1)-0.5))))/'VSWR Calculator'!$C$25)+$C91)^2+(1500*ABS(SIN(2*PI()*MOD(Calculator!$B$31/Calculator!$F$16,1)))*IF(MOD(Calculator!$B$31/Calculator!$F$16,1)&lt;0.5,-1,1))^2))/(1-SQRT(((50*POWER(80,POWER(COS(PI()*MOD(Calculator!$B$31/Calculator!$F$16,1)),2))+MIN(500,MAX(30,100*EXP(-0.3*'VSWR Calculator'!$C$24)*(1+3*ABS(MOD('VSWR Calculator'!$C$23/Calculator!$F$16/2,1)-0.5))))/'VSWR Calculator'!$C$25)-$C91)^2+(1500*ABS(SIN(2*PI()*MOD(Calculator!$B$31/Calculator!$F$16,1)))*IF(MOD(Calculator!$B$31/Calculator!$F$16,1)&lt;0.5,-1,1))^2)/SQRT(((50*POWER(80,POWER(COS(PI()*MOD(Calculator!$B$31/Calculator!$F$16,1)),2))+MIN(500,MAX(30,100*EXP(-0.3*'VSWR Calculator'!$C$24)*(1+3*ABS(MOD('VSWR Calculator'!$C$23/Calculator!$F$16/2,1)-0.5))))/'VSWR Calculator'!$C$25)+$C91)^2+(1500*ABS(SIN(2*PI()*MOD(Calculator!$B$31/Calculator!$F$16,1)))*IF(MOD(Calculator!$B$31/Calculator!$F$16,1)&lt;0.5,-1,1))^2)),2))</f>
        <v>—</v>
      </c>
      <c r="CP91" s="253" t="n">
        <f aca="false">IF(OR(Calculator!$E$17&lt;&gt;"YES",Calculator!$B$31&lt;Calculator!$G$17),"—",ROUND((1+SQRT(((50*POWER(80,POWER(COS(PI()*MOD(Calculator!$B$31/Calculator!$F$17,1)),2))+MIN(500,MAX(30,100*EXP(-0.3*'VSWR Calculator'!$C$24)*(1+3*ABS(MOD('VSWR Calculator'!$C$23/Calculator!$F$17/2,1)-0.5))))/'VSWR Calculator'!$C$25)-$C91)^2+(1500*ABS(SIN(2*PI()*MOD(Calculator!$B$31/Calculator!$F$17,1)))*IF(MOD(Calculator!$B$31/Calculator!$F$17,1)&lt;0.5,-1,1))^2)/SQRT(((50*POWER(80,POWER(COS(PI()*MOD(Calculator!$B$31/Calculator!$F$17,1)),2))+MIN(500,MAX(30,100*EXP(-0.3*'VSWR Calculator'!$C$24)*(1+3*ABS(MOD('VSWR Calculator'!$C$23/Calculator!$F$17/2,1)-0.5))))/'VSWR Calculator'!$C$25)+$C91)^2+(1500*ABS(SIN(2*PI()*MOD(Calculator!$B$31/Calculator!$F$17,1)))*IF(MOD(Calculator!$B$31/Calculator!$F$17,1)&lt;0.5,-1,1))^2))/(1-SQRT(((50*POWER(80,POWER(COS(PI()*MOD(Calculator!$B$31/Calculator!$F$17,1)),2))+MIN(500,MAX(30,100*EXP(-0.3*'VSWR Calculator'!$C$24)*(1+3*ABS(MOD('VSWR Calculator'!$C$23/Calculator!$F$17/2,1)-0.5))))/'VSWR Calculator'!$C$25)-$C91)^2+(1500*ABS(SIN(2*PI()*MOD(Calculator!$B$31/Calculator!$F$17,1)))*IF(MOD(Calculator!$B$31/Calculator!$F$17,1)&lt;0.5,-1,1))^2)/SQRT(((50*POWER(80,POWER(COS(PI()*MOD(Calculator!$B$31/Calculator!$F$17,1)),2))+MIN(500,MAX(30,100*EXP(-0.3*'VSWR Calculator'!$C$24)*(1+3*ABS(MOD('VSWR Calculator'!$C$23/Calculator!$F$17/2,1)-0.5))))/'VSWR Calculator'!$C$25)+$C91)^2+(1500*ABS(SIN(2*PI()*MOD(Calculator!$B$31/Calculator!$F$17,1)))*IF(MOD(Calculator!$B$31/Calculator!$F$17,1)&lt;0.5,-1,1))^2)),2))</f>
        <v>15.88</v>
      </c>
      <c r="CQ91" s="253" t="str">
        <f aca="false">IF(OR(Calculator!$E$18&lt;&gt;"YES",Calculator!$B$31&lt;Calculator!$G$18),"—",ROUND((1+SQRT(((50*POWER(80,POWER(COS(PI()*MOD(Calculator!$B$31/Calculator!$F$18,1)),2))+MIN(500,MAX(30,100*EXP(-0.3*'VSWR Calculator'!$C$24)*(1+3*ABS(MOD('VSWR Calculator'!$C$23/Calculator!$F$18/2,1)-0.5))))/'VSWR Calculator'!$C$25)-$C91)^2+(1500*ABS(SIN(2*PI()*MOD(Calculator!$B$31/Calculator!$F$18,1)))*IF(MOD(Calculator!$B$31/Calculator!$F$18,1)&lt;0.5,-1,1))^2)/SQRT(((50*POWER(80,POWER(COS(PI()*MOD(Calculator!$B$31/Calculator!$F$18,1)),2))+MIN(500,MAX(30,100*EXP(-0.3*'VSWR Calculator'!$C$24)*(1+3*ABS(MOD('VSWR Calculator'!$C$23/Calculator!$F$18/2,1)-0.5))))/'VSWR Calculator'!$C$25)+$C91)^2+(1500*ABS(SIN(2*PI()*MOD(Calculator!$B$31/Calculator!$F$18,1)))*IF(MOD(Calculator!$B$31/Calculator!$F$18,1)&lt;0.5,-1,1))^2))/(1-SQRT(((50*POWER(80,POWER(COS(PI()*MOD(Calculator!$B$31/Calculator!$F$18,1)),2))+MIN(500,MAX(30,100*EXP(-0.3*'VSWR Calculator'!$C$24)*(1+3*ABS(MOD('VSWR Calculator'!$C$23/Calculator!$F$18/2,1)-0.5))))/'VSWR Calculator'!$C$25)-$C91)^2+(1500*ABS(SIN(2*PI()*MOD(Calculator!$B$31/Calculator!$F$18,1)))*IF(MOD(Calculator!$B$31/Calculator!$F$18,1)&lt;0.5,-1,1))^2)/SQRT(((50*POWER(80,POWER(COS(PI()*MOD(Calculator!$B$31/Calculator!$F$18,1)),2))+MIN(500,MAX(30,100*EXP(-0.3*'VSWR Calculator'!$C$24)*(1+3*ABS(MOD('VSWR Calculator'!$C$23/Calculator!$F$18/2,1)-0.5))))/'VSWR Calculator'!$C$25)+$C91)^2+(1500*ABS(SIN(2*PI()*MOD(Calculator!$B$31/Calculator!$F$18,1)))*IF(MOD(Calculator!$B$31/Calculator!$F$18,1)&lt;0.5,-1,1))^2)),2))</f>
        <v>—</v>
      </c>
      <c r="CR91" s="253" t="str">
        <f aca="false">IF(OR(Calculator!$E$19&lt;&gt;"YES",Calculator!$B$31&lt;Calculator!$G$19),"—",ROUND((1+SQRT(((50*POWER(80,POWER(COS(PI()*MOD(Calculator!$B$31/Calculator!$F$19,1)),2))+MIN(500,MAX(30,100*EXP(-0.3*'VSWR Calculator'!$C$24)*(1+3*ABS(MOD('VSWR Calculator'!$C$23/Calculator!$F$19/2,1)-0.5))))/'VSWR Calculator'!$C$25)-$C91)^2+(1500*ABS(SIN(2*PI()*MOD(Calculator!$B$31/Calculator!$F$19,1)))*IF(MOD(Calculator!$B$31/Calculator!$F$19,1)&lt;0.5,-1,1))^2)/SQRT(((50*POWER(80,POWER(COS(PI()*MOD(Calculator!$B$31/Calculator!$F$19,1)),2))+MIN(500,MAX(30,100*EXP(-0.3*'VSWR Calculator'!$C$24)*(1+3*ABS(MOD('VSWR Calculator'!$C$23/Calculator!$F$19/2,1)-0.5))))/'VSWR Calculator'!$C$25)+$C91)^2+(1500*ABS(SIN(2*PI()*MOD(Calculator!$B$31/Calculator!$F$19,1)))*IF(MOD(Calculator!$B$31/Calculator!$F$19,1)&lt;0.5,-1,1))^2))/(1-SQRT(((50*POWER(80,POWER(COS(PI()*MOD(Calculator!$B$31/Calculator!$F$19,1)),2))+MIN(500,MAX(30,100*EXP(-0.3*'VSWR Calculator'!$C$24)*(1+3*ABS(MOD('VSWR Calculator'!$C$23/Calculator!$F$19/2,1)-0.5))))/'VSWR Calculator'!$C$25)-$C91)^2+(1500*ABS(SIN(2*PI()*MOD(Calculator!$B$31/Calculator!$F$19,1)))*IF(MOD(Calculator!$B$31/Calculator!$F$19,1)&lt;0.5,-1,1))^2)/SQRT(((50*POWER(80,POWER(COS(PI()*MOD(Calculator!$B$31/Calculator!$F$19,1)),2))+MIN(500,MAX(30,100*EXP(-0.3*'VSWR Calculator'!$C$24)*(1+3*ABS(MOD('VSWR Calculator'!$C$23/Calculator!$F$19/2,1)-0.5))))/'VSWR Calculator'!$C$25)+$C91)^2+(1500*ABS(SIN(2*PI()*MOD(Calculator!$B$31/Calculator!$F$19,1)))*IF(MOD(Calculator!$B$31/Calculator!$F$19,1)&lt;0.5,-1,1))^2)),2))</f>
        <v>—</v>
      </c>
      <c r="CS91" s="253" t="str">
        <f aca="false">IF(OR(Calculator!$E$20&lt;&gt;"YES",Calculator!$B$31&lt;Calculator!$G$20),"—",ROUND((1+SQRT(((50*POWER(80,POWER(COS(PI()*MOD(Calculator!$B$31/Calculator!$F$20,1)),2))+MIN(500,MAX(30,100*EXP(-0.3*'VSWR Calculator'!$C$24)*(1+3*ABS(MOD('VSWR Calculator'!$C$23/Calculator!$F$20/2,1)-0.5))))/'VSWR Calculator'!$C$25)-$C91)^2+(1500*ABS(SIN(2*PI()*MOD(Calculator!$B$31/Calculator!$F$20,1)))*IF(MOD(Calculator!$B$31/Calculator!$F$20,1)&lt;0.5,-1,1))^2)/SQRT(((50*POWER(80,POWER(COS(PI()*MOD(Calculator!$B$31/Calculator!$F$20,1)),2))+MIN(500,MAX(30,100*EXP(-0.3*'VSWR Calculator'!$C$24)*(1+3*ABS(MOD('VSWR Calculator'!$C$23/Calculator!$F$20/2,1)-0.5))))/'VSWR Calculator'!$C$25)+$C91)^2+(1500*ABS(SIN(2*PI()*MOD(Calculator!$B$31/Calculator!$F$20,1)))*IF(MOD(Calculator!$B$31/Calculator!$F$20,1)&lt;0.5,-1,1))^2))/(1-SQRT(((50*POWER(80,POWER(COS(PI()*MOD(Calculator!$B$31/Calculator!$F$20,1)),2))+MIN(500,MAX(30,100*EXP(-0.3*'VSWR Calculator'!$C$24)*(1+3*ABS(MOD('VSWR Calculator'!$C$23/Calculator!$F$20/2,1)-0.5))))/'VSWR Calculator'!$C$25)-$C91)^2+(1500*ABS(SIN(2*PI()*MOD(Calculator!$B$31/Calculator!$F$20,1)))*IF(MOD(Calculator!$B$31/Calculator!$F$20,1)&lt;0.5,-1,1))^2)/SQRT(((50*POWER(80,POWER(COS(PI()*MOD(Calculator!$B$31/Calculator!$F$20,1)),2))+MIN(500,MAX(30,100*EXP(-0.3*'VSWR Calculator'!$C$24)*(1+3*ABS(MOD('VSWR Calculator'!$C$23/Calculator!$F$20/2,1)-0.5))))/'VSWR Calculator'!$C$25)+$C91)^2+(1500*ABS(SIN(2*PI()*MOD(Calculator!$B$31/Calculator!$F$20,1)))*IF(MOD(Calculator!$B$31/Calculator!$F$20,1)&lt;0.5,-1,1))^2)),2))</f>
        <v>—</v>
      </c>
      <c r="CT91" s="253" t="str">
        <f aca="false">IF(OR(Calculator!$E$21&lt;&gt;"YES",Calculator!$B$31&lt;Calculator!$G$21),"—",ROUND((1+SQRT(((50*POWER(80,POWER(COS(PI()*MOD(Calculator!$B$31/Calculator!$F$21,1)),2))+MIN(500,MAX(30,100*EXP(-0.3*'VSWR Calculator'!$C$24)*(1+3*ABS(MOD('VSWR Calculator'!$C$23/Calculator!$F$21/2,1)-0.5))))/'VSWR Calculator'!$C$25)-$C91)^2+(1500*ABS(SIN(2*PI()*MOD(Calculator!$B$31/Calculator!$F$21,1)))*IF(MOD(Calculator!$B$31/Calculator!$F$21,1)&lt;0.5,-1,1))^2)/SQRT(((50*POWER(80,POWER(COS(PI()*MOD(Calculator!$B$31/Calculator!$F$21,1)),2))+MIN(500,MAX(30,100*EXP(-0.3*'VSWR Calculator'!$C$24)*(1+3*ABS(MOD('VSWR Calculator'!$C$23/Calculator!$F$21/2,1)-0.5))))/'VSWR Calculator'!$C$25)+$C91)^2+(1500*ABS(SIN(2*PI()*MOD(Calculator!$B$31/Calculator!$F$21,1)))*IF(MOD(Calculator!$B$31/Calculator!$F$21,1)&lt;0.5,-1,1))^2))/(1-SQRT(((50*POWER(80,POWER(COS(PI()*MOD(Calculator!$B$31/Calculator!$F$21,1)),2))+MIN(500,MAX(30,100*EXP(-0.3*'VSWR Calculator'!$C$24)*(1+3*ABS(MOD('VSWR Calculator'!$C$23/Calculator!$F$21/2,1)-0.5))))/'VSWR Calculator'!$C$25)-$C91)^2+(1500*ABS(SIN(2*PI()*MOD(Calculator!$B$31/Calculator!$F$21,1)))*IF(MOD(Calculator!$B$31/Calculator!$F$21,1)&lt;0.5,-1,1))^2)/SQRT(((50*POWER(80,POWER(COS(PI()*MOD(Calculator!$B$31/Calculator!$F$21,1)),2))+MIN(500,MAX(30,100*EXP(-0.3*'VSWR Calculator'!$C$24)*(1+3*ABS(MOD('VSWR Calculator'!$C$23/Calculator!$F$21/2,1)-0.5))))/'VSWR Calculator'!$C$25)+$C91)^2+(1500*ABS(SIN(2*PI()*MOD(Calculator!$B$31/Calculator!$F$21,1)))*IF(MOD(Calculator!$B$31/Calculator!$F$21,1)&lt;0.5,-1,1))^2)),2))</f>
        <v>—</v>
      </c>
      <c r="CU91" s="253" t="str">
        <f aca="false">IF(OR(Calculator!$E$22&lt;&gt;"YES",Calculator!$B$31&lt;Calculator!$G$22),"—",ROUND((1+SQRT(((50*POWER(80,POWER(COS(PI()*MOD(Calculator!$B$31/Calculator!$F$22,1)),2))+MIN(500,MAX(30,100*EXP(-0.3*'VSWR Calculator'!$C$24)*(1+3*ABS(MOD('VSWR Calculator'!$C$23/Calculator!$F$22/2,1)-0.5))))/'VSWR Calculator'!$C$25)-$C91)^2+(1500*ABS(SIN(2*PI()*MOD(Calculator!$B$31/Calculator!$F$22,1)))*IF(MOD(Calculator!$B$31/Calculator!$F$22,1)&lt;0.5,-1,1))^2)/SQRT(((50*POWER(80,POWER(COS(PI()*MOD(Calculator!$B$31/Calculator!$F$22,1)),2))+MIN(500,MAX(30,100*EXP(-0.3*'VSWR Calculator'!$C$24)*(1+3*ABS(MOD('VSWR Calculator'!$C$23/Calculator!$F$22/2,1)-0.5))))/'VSWR Calculator'!$C$25)+$C91)^2+(1500*ABS(SIN(2*PI()*MOD(Calculator!$B$31/Calculator!$F$22,1)))*IF(MOD(Calculator!$B$31/Calculator!$F$22,1)&lt;0.5,-1,1))^2))/(1-SQRT(((50*POWER(80,POWER(COS(PI()*MOD(Calculator!$B$31/Calculator!$F$22,1)),2))+MIN(500,MAX(30,100*EXP(-0.3*'VSWR Calculator'!$C$24)*(1+3*ABS(MOD('VSWR Calculator'!$C$23/Calculator!$F$22/2,1)-0.5))))/'VSWR Calculator'!$C$25)-$C91)^2+(1500*ABS(SIN(2*PI()*MOD(Calculator!$B$31/Calculator!$F$22,1)))*IF(MOD(Calculator!$B$31/Calculator!$F$22,1)&lt;0.5,-1,1))^2)/SQRT(((50*POWER(80,POWER(COS(PI()*MOD(Calculator!$B$31/Calculator!$F$22,1)),2))+MIN(500,MAX(30,100*EXP(-0.3*'VSWR Calculator'!$C$24)*(1+3*ABS(MOD('VSWR Calculator'!$C$23/Calculator!$F$22/2,1)-0.5))))/'VSWR Calculator'!$C$25)+$C91)^2+(1500*ABS(SIN(2*PI()*MOD(Calculator!$B$31/Calculator!$F$22,1)))*IF(MOD(Calculator!$B$31/Calculator!$F$22,1)&lt;0.5,-1,1))^2)),2))</f>
        <v>—</v>
      </c>
      <c r="CV91" s="253" t="n">
        <f aca="false">IFERROR(ROUND((IF(ISNUMBER(CK91),CK91,0)+IF(ISNUMBER(CL91),CL91,0)+IF(ISNUMBER(CM91),CM91,0)+IF(ISNUMBER(CN91),CN91,0)+IF(ISNUMBER(CO91),CO91,0)+IF(ISNUMBER(CP91),CP91,0)+IF(ISNUMBER(CQ91),CQ91,0)+IF(ISNUMBER(CR91),CR91,0)+IF(ISNUMBER(CS91),CS91,0)+IF(ISNUMBER(CT91),CT91,0)+IF(ISNUMBER(CU91),CU91,0))/(IF(ISNUMBER(CK91),1,0)+IF(ISNUMBER(CL91),1,0)+IF(ISNUMBER(CM91),1,0)+IF(ISNUMBER(CN91),1,0)+IF(ISNUMBER(CO91),1,0)+IF(ISNUMBER(CP91),1,0)+IF(ISNUMBER(CQ91),1,0)+IF(ISNUMBER(CR91),1,0)+IF(ISNUMBER(CS91),1,0)+IF(ISNUMBER(CT91),1,0)+IF(ISNUMBER(CU91),1,0)),4),"")</f>
        <v>17.395</v>
      </c>
      <c r="CW91" s="253" t="str">
        <f aca="false">IF(OR(Calculator!$E$12&lt;&gt;"YES",Calculator!$B$32&lt;Calculator!$G$12),"—",ROUND((1+SQRT(((50*POWER(80,POWER(COS(PI()*MOD(Calculator!$B$32/Calculator!$F$12,1)),2))+MIN(500,MAX(30,100*EXP(-0.3*'VSWR Calculator'!$C$24)*(1+3*ABS(MOD('VSWR Calculator'!$C$23/Calculator!$F$12/2,1)-0.5))))/'VSWR Calculator'!$C$25)-$C91)^2+(1500*ABS(SIN(2*PI()*MOD(Calculator!$B$32/Calculator!$F$12,1)))*IF(MOD(Calculator!$B$32/Calculator!$F$12,1)&lt;0.5,-1,1))^2)/SQRT(((50*POWER(80,POWER(COS(PI()*MOD(Calculator!$B$32/Calculator!$F$12,1)),2))+MIN(500,MAX(30,100*EXP(-0.3*'VSWR Calculator'!$C$24)*(1+3*ABS(MOD('VSWR Calculator'!$C$23/Calculator!$F$12/2,1)-0.5))))/'VSWR Calculator'!$C$25)+$C91)^2+(1500*ABS(SIN(2*PI()*MOD(Calculator!$B$32/Calculator!$F$12,1)))*IF(MOD(Calculator!$B$32/Calculator!$F$12,1)&lt;0.5,-1,1))^2))/(1-SQRT(((50*POWER(80,POWER(COS(PI()*MOD(Calculator!$B$32/Calculator!$F$12,1)),2))+MIN(500,MAX(30,100*EXP(-0.3*'VSWR Calculator'!$C$24)*(1+3*ABS(MOD('VSWR Calculator'!$C$23/Calculator!$F$12/2,1)-0.5))))/'VSWR Calculator'!$C$25)-$C91)^2+(1500*ABS(SIN(2*PI()*MOD(Calculator!$B$32/Calculator!$F$12,1)))*IF(MOD(Calculator!$B$32/Calculator!$F$12,1)&lt;0.5,-1,1))^2)/SQRT(((50*POWER(80,POWER(COS(PI()*MOD(Calculator!$B$32/Calculator!$F$12,1)),2))+MIN(500,MAX(30,100*EXP(-0.3*'VSWR Calculator'!$C$24)*(1+3*ABS(MOD('VSWR Calculator'!$C$23/Calculator!$F$12/2,1)-0.5))))/'VSWR Calculator'!$C$25)+$C91)^2+(1500*ABS(SIN(2*PI()*MOD(Calculator!$B$32/Calculator!$F$12,1)))*IF(MOD(Calculator!$B$32/Calculator!$F$12,1)&lt;0.5,-1,1))^2)),2))</f>
        <v>—</v>
      </c>
      <c r="CX91" s="253" t="str">
        <f aca="false">IF(OR(Calculator!$E$13&lt;&gt;"YES",Calculator!$B$32&lt;Calculator!$G$13),"—",ROUND((1+SQRT(((50*POWER(80,POWER(COS(PI()*MOD(Calculator!$B$32/Calculator!$F$13,1)),2))+MIN(500,MAX(30,100*EXP(-0.3*'VSWR Calculator'!$C$24)*(1+3*ABS(MOD('VSWR Calculator'!$C$23/Calculator!$F$13/2,1)-0.5))))/'VSWR Calculator'!$C$25)-$C91)^2+(1500*ABS(SIN(2*PI()*MOD(Calculator!$B$32/Calculator!$F$13,1)))*IF(MOD(Calculator!$B$32/Calculator!$F$13,1)&lt;0.5,-1,1))^2)/SQRT(((50*POWER(80,POWER(COS(PI()*MOD(Calculator!$B$32/Calculator!$F$13,1)),2))+MIN(500,MAX(30,100*EXP(-0.3*'VSWR Calculator'!$C$24)*(1+3*ABS(MOD('VSWR Calculator'!$C$23/Calculator!$F$13/2,1)-0.5))))/'VSWR Calculator'!$C$25)+$C91)^2+(1500*ABS(SIN(2*PI()*MOD(Calculator!$B$32/Calculator!$F$13,1)))*IF(MOD(Calculator!$B$32/Calculator!$F$13,1)&lt;0.5,-1,1))^2))/(1-SQRT(((50*POWER(80,POWER(COS(PI()*MOD(Calculator!$B$32/Calculator!$F$13,1)),2))+MIN(500,MAX(30,100*EXP(-0.3*'VSWR Calculator'!$C$24)*(1+3*ABS(MOD('VSWR Calculator'!$C$23/Calculator!$F$13/2,1)-0.5))))/'VSWR Calculator'!$C$25)-$C91)^2+(1500*ABS(SIN(2*PI()*MOD(Calculator!$B$32/Calculator!$F$13,1)))*IF(MOD(Calculator!$B$32/Calculator!$F$13,1)&lt;0.5,-1,1))^2)/SQRT(((50*POWER(80,POWER(COS(PI()*MOD(Calculator!$B$32/Calculator!$F$13,1)),2))+MIN(500,MAX(30,100*EXP(-0.3*'VSWR Calculator'!$C$24)*(1+3*ABS(MOD('VSWR Calculator'!$C$23/Calculator!$F$13/2,1)-0.5))))/'VSWR Calculator'!$C$25)+$C91)^2+(1500*ABS(SIN(2*PI()*MOD(Calculator!$B$32/Calculator!$F$13,1)))*IF(MOD(Calculator!$B$32/Calculator!$F$13,1)&lt;0.5,-1,1))^2)),2))</f>
        <v>—</v>
      </c>
      <c r="CY91" s="253" t="str">
        <f aca="false">IF(OR(Calculator!$E$14&lt;&gt;"YES",Calculator!$B$32&lt;Calculator!$G$14),"—",ROUND((1+SQRT(((50*POWER(80,POWER(COS(PI()*MOD(Calculator!$B$32/Calculator!$F$14,1)),2))+MIN(500,MAX(30,100*EXP(-0.3*'VSWR Calculator'!$C$24)*(1+3*ABS(MOD('VSWR Calculator'!$C$23/Calculator!$F$14/2,1)-0.5))))/'VSWR Calculator'!$C$25)-$C91)^2+(1500*ABS(SIN(2*PI()*MOD(Calculator!$B$32/Calculator!$F$14,1)))*IF(MOD(Calculator!$B$32/Calculator!$F$14,1)&lt;0.5,-1,1))^2)/SQRT(((50*POWER(80,POWER(COS(PI()*MOD(Calculator!$B$32/Calculator!$F$14,1)),2))+MIN(500,MAX(30,100*EXP(-0.3*'VSWR Calculator'!$C$24)*(1+3*ABS(MOD('VSWR Calculator'!$C$23/Calculator!$F$14/2,1)-0.5))))/'VSWR Calculator'!$C$25)+$C91)^2+(1500*ABS(SIN(2*PI()*MOD(Calculator!$B$32/Calculator!$F$14,1)))*IF(MOD(Calculator!$B$32/Calculator!$F$14,1)&lt;0.5,-1,1))^2))/(1-SQRT(((50*POWER(80,POWER(COS(PI()*MOD(Calculator!$B$32/Calculator!$F$14,1)),2))+MIN(500,MAX(30,100*EXP(-0.3*'VSWR Calculator'!$C$24)*(1+3*ABS(MOD('VSWR Calculator'!$C$23/Calculator!$F$14/2,1)-0.5))))/'VSWR Calculator'!$C$25)-$C91)^2+(1500*ABS(SIN(2*PI()*MOD(Calculator!$B$32/Calculator!$F$14,1)))*IF(MOD(Calculator!$B$32/Calculator!$F$14,1)&lt;0.5,-1,1))^2)/SQRT(((50*POWER(80,POWER(COS(PI()*MOD(Calculator!$B$32/Calculator!$F$14,1)),2))+MIN(500,MAX(30,100*EXP(-0.3*'VSWR Calculator'!$C$24)*(1+3*ABS(MOD('VSWR Calculator'!$C$23/Calculator!$F$14/2,1)-0.5))))/'VSWR Calculator'!$C$25)+$C91)^2+(1500*ABS(SIN(2*PI()*MOD(Calculator!$B$32/Calculator!$F$14,1)))*IF(MOD(Calculator!$B$32/Calculator!$F$14,1)&lt;0.5,-1,1))^2)),2))</f>
        <v>—</v>
      </c>
      <c r="CZ91" s="253" t="n">
        <f aca="false">IF(OR(Calculator!$E$15&lt;&gt;"YES",Calculator!$B$32&lt;Calculator!$G$15),"—",ROUND((1+SQRT(((50*POWER(80,POWER(COS(PI()*MOD(Calculator!$B$32/Calculator!$F$15,1)),2))+MIN(500,MAX(30,100*EXP(-0.3*'VSWR Calculator'!$C$24)*(1+3*ABS(MOD('VSWR Calculator'!$C$23/Calculator!$F$15/2,1)-0.5))))/'VSWR Calculator'!$C$25)-$C91)^2+(1500*ABS(SIN(2*PI()*MOD(Calculator!$B$32/Calculator!$F$15,1)))*IF(MOD(Calculator!$B$32/Calculator!$F$15,1)&lt;0.5,-1,1))^2)/SQRT(((50*POWER(80,POWER(COS(PI()*MOD(Calculator!$B$32/Calculator!$F$15,1)),2))+MIN(500,MAX(30,100*EXP(-0.3*'VSWR Calculator'!$C$24)*(1+3*ABS(MOD('VSWR Calculator'!$C$23/Calculator!$F$15/2,1)-0.5))))/'VSWR Calculator'!$C$25)+$C91)^2+(1500*ABS(SIN(2*PI()*MOD(Calculator!$B$32/Calculator!$F$15,1)))*IF(MOD(Calculator!$B$32/Calculator!$F$15,1)&lt;0.5,-1,1))^2))/(1-SQRT(((50*POWER(80,POWER(COS(PI()*MOD(Calculator!$B$32/Calculator!$F$15,1)),2))+MIN(500,MAX(30,100*EXP(-0.3*'VSWR Calculator'!$C$24)*(1+3*ABS(MOD('VSWR Calculator'!$C$23/Calculator!$F$15/2,1)-0.5))))/'VSWR Calculator'!$C$25)-$C91)^2+(1500*ABS(SIN(2*PI()*MOD(Calculator!$B$32/Calculator!$F$15,1)))*IF(MOD(Calculator!$B$32/Calculator!$F$15,1)&lt;0.5,-1,1))^2)/SQRT(((50*POWER(80,POWER(COS(PI()*MOD(Calculator!$B$32/Calculator!$F$15,1)),2))+MIN(500,MAX(30,100*EXP(-0.3*'VSWR Calculator'!$C$24)*(1+3*ABS(MOD('VSWR Calculator'!$C$23/Calculator!$F$15/2,1)-0.5))))/'VSWR Calculator'!$C$25)+$C91)^2+(1500*ABS(SIN(2*PI()*MOD(Calculator!$B$32/Calculator!$F$15,1)))*IF(MOD(Calculator!$B$32/Calculator!$F$15,1)&lt;0.5,-1,1))^2)),2))</f>
        <v>2.68</v>
      </c>
      <c r="DA91" s="253" t="str">
        <f aca="false">IF(OR(Calculator!$E$16&lt;&gt;"YES",Calculator!$B$32&lt;Calculator!$G$16),"—",ROUND((1+SQRT(((50*POWER(80,POWER(COS(PI()*MOD(Calculator!$B$32/Calculator!$F$16,1)),2))+MIN(500,MAX(30,100*EXP(-0.3*'VSWR Calculator'!$C$24)*(1+3*ABS(MOD('VSWR Calculator'!$C$23/Calculator!$F$16/2,1)-0.5))))/'VSWR Calculator'!$C$25)-$C91)^2+(1500*ABS(SIN(2*PI()*MOD(Calculator!$B$32/Calculator!$F$16,1)))*IF(MOD(Calculator!$B$32/Calculator!$F$16,1)&lt;0.5,-1,1))^2)/SQRT(((50*POWER(80,POWER(COS(PI()*MOD(Calculator!$B$32/Calculator!$F$16,1)),2))+MIN(500,MAX(30,100*EXP(-0.3*'VSWR Calculator'!$C$24)*(1+3*ABS(MOD('VSWR Calculator'!$C$23/Calculator!$F$16/2,1)-0.5))))/'VSWR Calculator'!$C$25)+$C91)^2+(1500*ABS(SIN(2*PI()*MOD(Calculator!$B$32/Calculator!$F$16,1)))*IF(MOD(Calculator!$B$32/Calculator!$F$16,1)&lt;0.5,-1,1))^2))/(1-SQRT(((50*POWER(80,POWER(COS(PI()*MOD(Calculator!$B$32/Calculator!$F$16,1)),2))+MIN(500,MAX(30,100*EXP(-0.3*'VSWR Calculator'!$C$24)*(1+3*ABS(MOD('VSWR Calculator'!$C$23/Calculator!$F$16/2,1)-0.5))))/'VSWR Calculator'!$C$25)-$C91)^2+(1500*ABS(SIN(2*PI()*MOD(Calculator!$B$32/Calculator!$F$16,1)))*IF(MOD(Calculator!$B$32/Calculator!$F$16,1)&lt;0.5,-1,1))^2)/SQRT(((50*POWER(80,POWER(COS(PI()*MOD(Calculator!$B$32/Calculator!$F$16,1)),2))+MIN(500,MAX(30,100*EXP(-0.3*'VSWR Calculator'!$C$24)*(1+3*ABS(MOD('VSWR Calculator'!$C$23/Calculator!$F$16/2,1)-0.5))))/'VSWR Calculator'!$C$25)+$C91)^2+(1500*ABS(SIN(2*PI()*MOD(Calculator!$B$32/Calculator!$F$16,1)))*IF(MOD(Calculator!$B$32/Calculator!$F$16,1)&lt;0.5,-1,1))^2)),2))</f>
        <v>—</v>
      </c>
      <c r="DB91" s="253" t="n">
        <f aca="false">IF(OR(Calculator!$E$17&lt;&gt;"YES",Calculator!$B$32&lt;Calculator!$G$17),"—",ROUND((1+SQRT(((50*POWER(80,POWER(COS(PI()*MOD(Calculator!$B$32/Calculator!$F$17,1)),2))+MIN(500,MAX(30,100*EXP(-0.3*'VSWR Calculator'!$C$24)*(1+3*ABS(MOD('VSWR Calculator'!$C$23/Calculator!$F$17/2,1)-0.5))))/'VSWR Calculator'!$C$25)-$C91)^2+(1500*ABS(SIN(2*PI()*MOD(Calculator!$B$32/Calculator!$F$17,1)))*IF(MOD(Calculator!$B$32/Calculator!$F$17,1)&lt;0.5,-1,1))^2)/SQRT(((50*POWER(80,POWER(COS(PI()*MOD(Calculator!$B$32/Calculator!$F$17,1)),2))+MIN(500,MAX(30,100*EXP(-0.3*'VSWR Calculator'!$C$24)*(1+3*ABS(MOD('VSWR Calculator'!$C$23/Calculator!$F$17/2,1)-0.5))))/'VSWR Calculator'!$C$25)+$C91)^2+(1500*ABS(SIN(2*PI()*MOD(Calculator!$B$32/Calculator!$F$17,1)))*IF(MOD(Calculator!$B$32/Calculator!$F$17,1)&lt;0.5,-1,1))^2))/(1-SQRT(((50*POWER(80,POWER(COS(PI()*MOD(Calculator!$B$32/Calculator!$F$17,1)),2))+MIN(500,MAX(30,100*EXP(-0.3*'VSWR Calculator'!$C$24)*(1+3*ABS(MOD('VSWR Calculator'!$C$23/Calculator!$F$17/2,1)-0.5))))/'VSWR Calculator'!$C$25)-$C91)^2+(1500*ABS(SIN(2*PI()*MOD(Calculator!$B$32/Calculator!$F$17,1)))*IF(MOD(Calculator!$B$32/Calculator!$F$17,1)&lt;0.5,-1,1))^2)/SQRT(((50*POWER(80,POWER(COS(PI()*MOD(Calculator!$B$32/Calculator!$F$17,1)),2))+MIN(500,MAX(30,100*EXP(-0.3*'VSWR Calculator'!$C$24)*(1+3*ABS(MOD('VSWR Calculator'!$C$23/Calculator!$F$17/2,1)-0.5))))/'VSWR Calculator'!$C$25)+$C91)^2+(1500*ABS(SIN(2*PI()*MOD(Calculator!$B$32/Calculator!$F$17,1)))*IF(MOD(Calculator!$B$32/Calculator!$F$17,1)&lt;0.5,-1,1))^2)),2))</f>
        <v>16.63</v>
      </c>
      <c r="DC91" s="253" t="str">
        <f aca="false">IF(OR(Calculator!$E$18&lt;&gt;"YES",Calculator!$B$32&lt;Calculator!$G$18),"—",ROUND((1+SQRT(((50*POWER(80,POWER(COS(PI()*MOD(Calculator!$B$32/Calculator!$F$18,1)),2))+MIN(500,MAX(30,100*EXP(-0.3*'VSWR Calculator'!$C$24)*(1+3*ABS(MOD('VSWR Calculator'!$C$23/Calculator!$F$18/2,1)-0.5))))/'VSWR Calculator'!$C$25)-$C91)^2+(1500*ABS(SIN(2*PI()*MOD(Calculator!$B$32/Calculator!$F$18,1)))*IF(MOD(Calculator!$B$32/Calculator!$F$18,1)&lt;0.5,-1,1))^2)/SQRT(((50*POWER(80,POWER(COS(PI()*MOD(Calculator!$B$32/Calculator!$F$18,1)),2))+MIN(500,MAX(30,100*EXP(-0.3*'VSWR Calculator'!$C$24)*(1+3*ABS(MOD('VSWR Calculator'!$C$23/Calculator!$F$18/2,1)-0.5))))/'VSWR Calculator'!$C$25)+$C91)^2+(1500*ABS(SIN(2*PI()*MOD(Calculator!$B$32/Calculator!$F$18,1)))*IF(MOD(Calculator!$B$32/Calculator!$F$18,1)&lt;0.5,-1,1))^2))/(1-SQRT(((50*POWER(80,POWER(COS(PI()*MOD(Calculator!$B$32/Calculator!$F$18,1)),2))+MIN(500,MAX(30,100*EXP(-0.3*'VSWR Calculator'!$C$24)*(1+3*ABS(MOD('VSWR Calculator'!$C$23/Calculator!$F$18/2,1)-0.5))))/'VSWR Calculator'!$C$25)-$C91)^2+(1500*ABS(SIN(2*PI()*MOD(Calculator!$B$32/Calculator!$F$18,1)))*IF(MOD(Calculator!$B$32/Calculator!$F$18,1)&lt;0.5,-1,1))^2)/SQRT(((50*POWER(80,POWER(COS(PI()*MOD(Calculator!$B$32/Calculator!$F$18,1)),2))+MIN(500,MAX(30,100*EXP(-0.3*'VSWR Calculator'!$C$24)*(1+3*ABS(MOD('VSWR Calculator'!$C$23/Calculator!$F$18/2,1)-0.5))))/'VSWR Calculator'!$C$25)+$C91)^2+(1500*ABS(SIN(2*PI()*MOD(Calculator!$B$32/Calculator!$F$18,1)))*IF(MOD(Calculator!$B$32/Calculator!$F$18,1)&lt;0.5,-1,1))^2)),2))</f>
        <v>—</v>
      </c>
      <c r="DD91" s="253" t="str">
        <f aca="false">IF(OR(Calculator!$E$19&lt;&gt;"YES",Calculator!$B$32&lt;Calculator!$G$19),"—",ROUND((1+SQRT(((50*POWER(80,POWER(COS(PI()*MOD(Calculator!$B$32/Calculator!$F$19,1)),2))+MIN(500,MAX(30,100*EXP(-0.3*'VSWR Calculator'!$C$24)*(1+3*ABS(MOD('VSWR Calculator'!$C$23/Calculator!$F$19/2,1)-0.5))))/'VSWR Calculator'!$C$25)-$C91)^2+(1500*ABS(SIN(2*PI()*MOD(Calculator!$B$32/Calculator!$F$19,1)))*IF(MOD(Calculator!$B$32/Calculator!$F$19,1)&lt;0.5,-1,1))^2)/SQRT(((50*POWER(80,POWER(COS(PI()*MOD(Calculator!$B$32/Calculator!$F$19,1)),2))+MIN(500,MAX(30,100*EXP(-0.3*'VSWR Calculator'!$C$24)*(1+3*ABS(MOD('VSWR Calculator'!$C$23/Calculator!$F$19/2,1)-0.5))))/'VSWR Calculator'!$C$25)+$C91)^2+(1500*ABS(SIN(2*PI()*MOD(Calculator!$B$32/Calculator!$F$19,1)))*IF(MOD(Calculator!$B$32/Calculator!$F$19,1)&lt;0.5,-1,1))^2))/(1-SQRT(((50*POWER(80,POWER(COS(PI()*MOD(Calculator!$B$32/Calculator!$F$19,1)),2))+MIN(500,MAX(30,100*EXP(-0.3*'VSWR Calculator'!$C$24)*(1+3*ABS(MOD('VSWR Calculator'!$C$23/Calculator!$F$19/2,1)-0.5))))/'VSWR Calculator'!$C$25)-$C91)^2+(1500*ABS(SIN(2*PI()*MOD(Calculator!$B$32/Calculator!$F$19,1)))*IF(MOD(Calculator!$B$32/Calculator!$F$19,1)&lt;0.5,-1,1))^2)/SQRT(((50*POWER(80,POWER(COS(PI()*MOD(Calculator!$B$32/Calculator!$F$19,1)),2))+MIN(500,MAX(30,100*EXP(-0.3*'VSWR Calculator'!$C$24)*(1+3*ABS(MOD('VSWR Calculator'!$C$23/Calculator!$F$19/2,1)-0.5))))/'VSWR Calculator'!$C$25)+$C91)^2+(1500*ABS(SIN(2*PI()*MOD(Calculator!$B$32/Calculator!$F$19,1)))*IF(MOD(Calculator!$B$32/Calculator!$F$19,1)&lt;0.5,-1,1))^2)),2))</f>
        <v>—</v>
      </c>
      <c r="DE91" s="253" t="str">
        <f aca="false">IF(OR(Calculator!$E$20&lt;&gt;"YES",Calculator!$B$32&lt;Calculator!$G$20),"—",ROUND((1+SQRT(((50*POWER(80,POWER(COS(PI()*MOD(Calculator!$B$32/Calculator!$F$20,1)),2))+MIN(500,MAX(30,100*EXP(-0.3*'VSWR Calculator'!$C$24)*(1+3*ABS(MOD('VSWR Calculator'!$C$23/Calculator!$F$20/2,1)-0.5))))/'VSWR Calculator'!$C$25)-$C91)^2+(1500*ABS(SIN(2*PI()*MOD(Calculator!$B$32/Calculator!$F$20,1)))*IF(MOD(Calculator!$B$32/Calculator!$F$20,1)&lt;0.5,-1,1))^2)/SQRT(((50*POWER(80,POWER(COS(PI()*MOD(Calculator!$B$32/Calculator!$F$20,1)),2))+MIN(500,MAX(30,100*EXP(-0.3*'VSWR Calculator'!$C$24)*(1+3*ABS(MOD('VSWR Calculator'!$C$23/Calculator!$F$20/2,1)-0.5))))/'VSWR Calculator'!$C$25)+$C91)^2+(1500*ABS(SIN(2*PI()*MOD(Calculator!$B$32/Calculator!$F$20,1)))*IF(MOD(Calculator!$B$32/Calculator!$F$20,1)&lt;0.5,-1,1))^2))/(1-SQRT(((50*POWER(80,POWER(COS(PI()*MOD(Calculator!$B$32/Calculator!$F$20,1)),2))+MIN(500,MAX(30,100*EXP(-0.3*'VSWR Calculator'!$C$24)*(1+3*ABS(MOD('VSWR Calculator'!$C$23/Calculator!$F$20/2,1)-0.5))))/'VSWR Calculator'!$C$25)-$C91)^2+(1500*ABS(SIN(2*PI()*MOD(Calculator!$B$32/Calculator!$F$20,1)))*IF(MOD(Calculator!$B$32/Calculator!$F$20,1)&lt;0.5,-1,1))^2)/SQRT(((50*POWER(80,POWER(COS(PI()*MOD(Calculator!$B$32/Calculator!$F$20,1)),2))+MIN(500,MAX(30,100*EXP(-0.3*'VSWR Calculator'!$C$24)*(1+3*ABS(MOD('VSWR Calculator'!$C$23/Calculator!$F$20/2,1)-0.5))))/'VSWR Calculator'!$C$25)+$C91)^2+(1500*ABS(SIN(2*PI()*MOD(Calculator!$B$32/Calculator!$F$20,1)))*IF(MOD(Calculator!$B$32/Calculator!$F$20,1)&lt;0.5,-1,1))^2)),2))</f>
        <v>—</v>
      </c>
      <c r="DF91" s="253" t="str">
        <f aca="false">IF(OR(Calculator!$E$21&lt;&gt;"YES",Calculator!$B$32&lt;Calculator!$G$21),"—",ROUND((1+SQRT(((50*POWER(80,POWER(COS(PI()*MOD(Calculator!$B$32/Calculator!$F$21,1)),2))+MIN(500,MAX(30,100*EXP(-0.3*'VSWR Calculator'!$C$24)*(1+3*ABS(MOD('VSWR Calculator'!$C$23/Calculator!$F$21/2,1)-0.5))))/'VSWR Calculator'!$C$25)-$C91)^2+(1500*ABS(SIN(2*PI()*MOD(Calculator!$B$32/Calculator!$F$21,1)))*IF(MOD(Calculator!$B$32/Calculator!$F$21,1)&lt;0.5,-1,1))^2)/SQRT(((50*POWER(80,POWER(COS(PI()*MOD(Calculator!$B$32/Calculator!$F$21,1)),2))+MIN(500,MAX(30,100*EXP(-0.3*'VSWR Calculator'!$C$24)*(1+3*ABS(MOD('VSWR Calculator'!$C$23/Calculator!$F$21/2,1)-0.5))))/'VSWR Calculator'!$C$25)+$C91)^2+(1500*ABS(SIN(2*PI()*MOD(Calculator!$B$32/Calculator!$F$21,1)))*IF(MOD(Calculator!$B$32/Calculator!$F$21,1)&lt;0.5,-1,1))^2))/(1-SQRT(((50*POWER(80,POWER(COS(PI()*MOD(Calculator!$B$32/Calculator!$F$21,1)),2))+MIN(500,MAX(30,100*EXP(-0.3*'VSWR Calculator'!$C$24)*(1+3*ABS(MOD('VSWR Calculator'!$C$23/Calculator!$F$21/2,1)-0.5))))/'VSWR Calculator'!$C$25)-$C91)^2+(1500*ABS(SIN(2*PI()*MOD(Calculator!$B$32/Calculator!$F$21,1)))*IF(MOD(Calculator!$B$32/Calculator!$F$21,1)&lt;0.5,-1,1))^2)/SQRT(((50*POWER(80,POWER(COS(PI()*MOD(Calculator!$B$32/Calculator!$F$21,1)),2))+MIN(500,MAX(30,100*EXP(-0.3*'VSWR Calculator'!$C$24)*(1+3*ABS(MOD('VSWR Calculator'!$C$23/Calculator!$F$21/2,1)-0.5))))/'VSWR Calculator'!$C$25)+$C91)^2+(1500*ABS(SIN(2*PI()*MOD(Calculator!$B$32/Calculator!$F$21,1)))*IF(MOD(Calculator!$B$32/Calculator!$F$21,1)&lt;0.5,-1,1))^2)),2))</f>
        <v>—</v>
      </c>
      <c r="DG91" s="253" t="str">
        <f aca="false">IF(OR(Calculator!$E$22&lt;&gt;"YES",Calculator!$B$32&lt;Calculator!$G$22),"—",ROUND((1+SQRT(((50*POWER(80,POWER(COS(PI()*MOD(Calculator!$B$32/Calculator!$F$22,1)),2))+MIN(500,MAX(30,100*EXP(-0.3*'VSWR Calculator'!$C$24)*(1+3*ABS(MOD('VSWR Calculator'!$C$23/Calculator!$F$22/2,1)-0.5))))/'VSWR Calculator'!$C$25)-$C91)^2+(1500*ABS(SIN(2*PI()*MOD(Calculator!$B$32/Calculator!$F$22,1)))*IF(MOD(Calculator!$B$32/Calculator!$F$22,1)&lt;0.5,-1,1))^2)/SQRT(((50*POWER(80,POWER(COS(PI()*MOD(Calculator!$B$32/Calculator!$F$22,1)),2))+MIN(500,MAX(30,100*EXP(-0.3*'VSWR Calculator'!$C$24)*(1+3*ABS(MOD('VSWR Calculator'!$C$23/Calculator!$F$22/2,1)-0.5))))/'VSWR Calculator'!$C$25)+$C91)^2+(1500*ABS(SIN(2*PI()*MOD(Calculator!$B$32/Calculator!$F$22,1)))*IF(MOD(Calculator!$B$32/Calculator!$F$22,1)&lt;0.5,-1,1))^2))/(1-SQRT(((50*POWER(80,POWER(COS(PI()*MOD(Calculator!$B$32/Calculator!$F$22,1)),2))+MIN(500,MAX(30,100*EXP(-0.3*'VSWR Calculator'!$C$24)*(1+3*ABS(MOD('VSWR Calculator'!$C$23/Calculator!$F$22/2,1)-0.5))))/'VSWR Calculator'!$C$25)-$C91)^2+(1500*ABS(SIN(2*PI()*MOD(Calculator!$B$32/Calculator!$F$22,1)))*IF(MOD(Calculator!$B$32/Calculator!$F$22,1)&lt;0.5,-1,1))^2)/SQRT(((50*POWER(80,POWER(COS(PI()*MOD(Calculator!$B$32/Calculator!$F$22,1)),2))+MIN(500,MAX(30,100*EXP(-0.3*'VSWR Calculator'!$C$24)*(1+3*ABS(MOD('VSWR Calculator'!$C$23/Calculator!$F$22/2,1)-0.5))))/'VSWR Calculator'!$C$25)+$C91)^2+(1500*ABS(SIN(2*PI()*MOD(Calculator!$B$32/Calculator!$F$22,1)))*IF(MOD(Calculator!$B$32/Calculator!$F$22,1)&lt;0.5,-1,1))^2)),2))</f>
        <v>—</v>
      </c>
      <c r="DH91" s="253" t="n">
        <f aca="false">IFERROR(ROUND((IF(ISNUMBER(CW91),CW91,0)+IF(ISNUMBER(CX91),CX91,0)+IF(ISNUMBER(CY91),CY91,0)+IF(ISNUMBER(CZ91),CZ91,0)+IF(ISNUMBER(DA91),DA91,0)+IF(ISNUMBER(DB91),DB91,0)+IF(ISNUMBER(DC91),DC91,0)+IF(ISNUMBER(DD91),DD91,0)+IF(ISNUMBER(DE91),DE91,0)+IF(ISNUMBER(DF91),DF91,0)+IF(ISNUMBER(DG91),DG91,0))/(IF(ISNUMBER(CW91),1,0)+IF(ISNUMBER(CX91),1,0)+IF(ISNUMBER(CY91),1,0)+IF(ISNUMBER(CZ91),1,0)+IF(ISNUMBER(DA91),1,0)+IF(ISNUMBER(DB91),1,0)+IF(ISNUMBER(DC91),1,0)+IF(ISNUMBER(DD91),1,0)+IF(ISNUMBER(DE91),1,0)+IF(ISNUMBER(DF91),1,0)+IF(ISNUMBER(DG91),1,0)),4),"")</f>
        <v>9.655</v>
      </c>
      <c r="DI91" s="253" t="str">
        <f aca="false">IF(OR(Calculator!$E$12&lt;&gt;"YES",Calculator!$B$33&lt;Calculator!$G$12),"—",ROUND((1+SQRT(((50*POWER(80,POWER(COS(PI()*MOD(Calculator!$B$33/Calculator!$F$12,1)),2))+MIN(500,MAX(30,100*EXP(-0.3*'VSWR Calculator'!$C$24)*(1+3*ABS(MOD('VSWR Calculator'!$C$23/Calculator!$F$12/2,1)-0.5))))/'VSWR Calculator'!$C$25)-$C91)^2+(1500*ABS(SIN(2*PI()*MOD(Calculator!$B$33/Calculator!$F$12,1)))*IF(MOD(Calculator!$B$33/Calculator!$F$12,1)&lt;0.5,-1,1))^2)/SQRT(((50*POWER(80,POWER(COS(PI()*MOD(Calculator!$B$33/Calculator!$F$12,1)),2))+MIN(500,MAX(30,100*EXP(-0.3*'VSWR Calculator'!$C$24)*(1+3*ABS(MOD('VSWR Calculator'!$C$23/Calculator!$F$12/2,1)-0.5))))/'VSWR Calculator'!$C$25)+$C91)^2+(1500*ABS(SIN(2*PI()*MOD(Calculator!$B$33/Calculator!$F$12,1)))*IF(MOD(Calculator!$B$33/Calculator!$F$12,1)&lt;0.5,-1,1))^2))/(1-SQRT(((50*POWER(80,POWER(COS(PI()*MOD(Calculator!$B$33/Calculator!$F$12,1)),2))+MIN(500,MAX(30,100*EXP(-0.3*'VSWR Calculator'!$C$24)*(1+3*ABS(MOD('VSWR Calculator'!$C$23/Calculator!$F$12/2,1)-0.5))))/'VSWR Calculator'!$C$25)-$C91)^2+(1500*ABS(SIN(2*PI()*MOD(Calculator!$B$33/Calculator!$F$12,1)))*IF(MOD(Calculator!$B$33/Calculator!$F$12,1)&lt;0.5,-1,1))^2)/SQRT(((50*POWER(80,POWER(COS(PI()*MOD(Calculator!$B$33/Calculator!$F$12,1)),2))+MIN(500,MAX(30,100*EXP(-0.3*'VSWR Calculator'!$C$24)*(1+3*ABS(MOD('VSWR Calculator'!$C$23/Calculator!$F$12/2,1)-0.5))))/'VSWR Calculator'!$C$25)+$C91)^2+(1500*ABS(SIN(2*PI()*MOD(Calculator!$B$33/Calculator!$F$12,1)))*IF(MOD(Calculator!$B$33/Calculator!$F$12,1)&lt;0.5,-1,1))^2)),2))</f>
        <v>—</v>
      </c>
      <c r="DJ91" s="253" t="str">
        <f aca="false">IF(OR(Calculator!$E$13&lt;&gt;"YES",Calculator!$B$33&lt;Calculator!$G$13),"—",ROUND((1+SQRT(((50*POWER(80,POWER(COS(PI()*MOD(Calculator!$B$33/Calculator!$F$13,1)),2))+MIN(500,MAX(30,100*EXP(-0.3*'VSWR Calculator'!$C$24)*(1+3*ABS(MOD('VSWR Calculator'!$C$23/Calculator!$F$13/2,1)-0.5))))/'VSWR Calculator'!$C$25)-$C91)^2+(1500*ABS(SIN(2*PI()*MOD(Calculator!$B$33/Calculator!$F$13,1)))*IF(MOD(Calculator!$B$33/Calculator!$F$13,1)&lt;0.5,-1,1))^2)/SQRT(((50*POWER(80,POWER(COS(PI()*MOD(Calculator!$B$33/Calculator!$F$13,1)),2))+MIN(500,MAX(30,100*EXP(-0.3*'VSWR Calculator'!$C$24)*(1+3*ABS(MOD('VSWR Calculator'!$C$23/Calculator!$F$13/2,1)-0.5))))/'VSWR Calculator'!$C$25)+$C91)^2+(1500*ABS(SIN(2*PI()*MOD(Calculator!$B$33/Calculator!$F$13,1)))*IF(MOD(Calculator!$B$33/Calculator!$F$13,1)&lt;0.5,-1,1))^2))/(1-SQRT(((50*POWER(80,POWER(COS(PI()*MOD(Calculator!$B$33/Calculator!$F$13,1)),2))+MIN(500,MAX(30,100*EXP(-0.3*'VSWR Calculator'!$C$24)*(1+3*ABS(MOD('VSWR Calculator'!$C$23/Calculator!$F$13/2,1)-0.5))))/'VSWR Calculator'!$C$25)-$C91)^2+(1500*ABS(SIN(2*PI()*MOD(Calculator!$B$33/Calculator!$F$13,1)))*IF(MOD(Calculator!$B$33/Calculator!$F$13,1)&lt;0.5,-1,1))^2)/SQRT(((50*POWER(80,POWER(COS(PI()*MOD(Calculator!$B$33/Calculator!$F$13,1)),2))+MIN(500,MAX(30,100*EXP(-0.3*'VSWR Calculator'!$C$24)*(1+3*ABS(MOD('VSWR Calculator'!$C$23/Calculator!$F$13/2,1)-0.5))))/'VSWR Calculator'!$C$25)+$C91)^2+(1500*ABS(SIN(2*PI()*MOD(Calculator!$B$33/Calculator!$F$13,1)))*IF(MOD(Calculator!$B$33/Calculator!$F$13,1)&lt;0.5,-1,1))^2)),2))</f>
        <v>—</v>
      </c>
      <c r="DK91" s="253" t="str">
        <f aca="false">IF(OR(Calculator!$E$14&lt;&gt;"YES",Calculator!$B$33&lt;Calculator!$G$14),"—",ROUND((1+SQRT(((50*POWER(80,POWER(COS(PI()*MOD(Calculator!$B$33/Calculator!$F$14,1)),2))+MIN(500,MAX(30,100*EXP(-0.3*'VSWR Calculator'!$C$24)*(1+3*ABS(MOD('VSWR Calculator'!$C$23/Calculator!$F$14/2,1)-0.5))))/'VSWR Calculator'!$C$25)-$C91)^2+(1500*ABS(SIN(2*PI()*MOD(Calculator!$B$33/Calculator!$F$14,1)))*IF(MOD(Calculator!$B$33/Calculator!$F$14,1)&lt;0.5,-1,1))^2)/SQRT(((50*POWER(80,POWER(COS(PI()*MOD(Calculator!$B$33/Calculator!$F$14,1)),2))+MIN(500,MAX(30,100*EXP(-0.3*'VSWR Calculator'!$C$24)*(1+3*ABS(MOD('VSWR Calculator'!$C$23/Calculator!$F$14/2,1)-0.5))))/'VSWR Calculator'!$C$25)+$C91)^2+(1500*ABS(SIN(2*PI()*MOD(Calculator!$B$33/Calculator!$F$14,1)))*IF(MOD(Calculator!$B$33/Calculator!$F$14,1)&lt;0.5,-1,1))^2))/(1-SQRT(((50*POWER(80,POWER(COS(PI()*MOD(Calculator!$B$33/Calculator!$F$14,1)),2))+MIN(500,MAX(30,100*EXP(-0.3*'VSWR Calculator'!$C$24)*(1+3*ABS(MOD('VSWR Calculator'!$C$23/Calculator!$F$14/2,1)-0.5))))/'VSWR Calculator'!$C$25)-$C91)^2+(1500*ABS(SIN(2*PI()*MOD(Calculator!$B$33/Calculator!$F$14,1)))*IF(MOD(Calculator!$B$33/Calculator!$F$14,1)&lt;0.5,-1,1))^2)/SQRT(((50*POWER(80,POWER(COS(PI()*MOD(Calculator!$B$33/Calculator!$F$14,1)),2))+MIN(500,MAX(30,100*EXP(-0.3*'VSWR Calculator'!$C$24)*(1+3*ABS(MOD('VSWR Calculator'!$C$23/Calculator!$F$14/2,1)-0.5))))/'VSWR Calculator'!$C$25)+$C91)^2+(1500*ABS(SIN(2*PI()*MOD(Calculator!$B$33/Calculator!$F$14,1)))*IF(MOD(Calculator!$B$33/Calculator!$F$14,1)&lt;0.5,-1,1))^2)),2))</f>
        <v>—</v>
      </c>
      <c r="DL91" s="253" t="n">
        <f aca="false">IF(OR(Calculator!$E$15&lt;&gt;"YES",Calculator!$B$33&lt;Calculator!$G$15),"—",ROUND((1+SQRT(((50*POWER(80,POWER(COS(PI()*MOD(Calculator!$B$33/Calculator!$F$15,1)),2))+MIN(500,MAX(30,100*EXP(-0.3*'VSWR Calculator'!$C$24)*(1+3*ABS(MOD('VSWR Calculator'!$C$23/Calculator!$F$15/2,1)-0.5))))/'VSWR Calculator'!$C$25)-$C91)^2+(1500*ABS(SIN(2*PI()*MOD(Calculator!$B$33/Calculator!$F$15,1)))*IF(MOD(Calculator!$B$33/Calculator!$F$15,1)&lt;0.5,-1,1))^2)/SQRT(((50*POWER(80,POWER(COS(PI()*MOD(Calculator!$B$33/Calculator!$F$15,1)),2))+MIN(500,MAX(30,100*EXP(-0.3*'VSWR Calculator'!$C$24)*(1+3*ABS(MOD('VSWR Calculator'!$C$23/Calculator!$F$15/2,1)-0.5))))/'VSWR Calculator'!$C$25)+$C91)^2+(1500*ABS(SIN(2*PI()*MOD(Calculator!$B$33/Calculator!$F$15,1)))*IF(MOD(Calculator!$B$33/Calculator!$F$15,1)&lt;0.5,-1,1))^2))/(1-SQRT(((50*POWER(80,POWER(COS(PI()*MOD(Calculator!$B$33/Calculator!$F$15,1)),2))+MIN(500,MAX(30,100*EXP(-0.3*'VSWR Calculator'!$C$24)*(1+3*ABS(MOD('VSWR Calculator'!$C$23/Calculator!$F$15/2,1)-0.5))))/'VSWR Calculator'!$C$25)-$C91)^2+(1500*ABS(SIN(2*PI()*MOD(Calculator!$B$33/Calculator!$F$15,1)))*IF(MOD(Calculator!$B$33/Calculator!$F$15,1)&lt;0.5,-1,1))^2)/SQRT(((50*POWER(80,POWER(COS(PI()*MOD(Calculator!$B$33/Calculator!$F$15,1)),2))+MIN(500,MAX(30,100*EXP(-0.3*'VSWR Calculator'!$C$24)*(1+3*ABS(MOD('VSWR Calculator'!$C$23/Calculator!$F$15/2,1)-0.5))))/'VSWR Calculator'!$C$25)+$C91)^2+(1500*ABS(SIN(2*PI()*MOD(Calculator!$B$33/Calculator!$F$15,1)))*IF(MOD(Calculator!$B$33/Calculator!$F$15,1)&lt;0.5,-1,1))^2)),2))</f>
        <v>2.84</v>
      </c>
      <c r="DM91" s="253" t="str">
        <f aca="false">IF(OR(Calculator!$E$16&lt;&gt;"YES",Calculator!$B$33&lt;Calculator!$G$16),"—",ROUND((1+SQRT(((50*POWER(80,POWER(COS(PI()*MOD(Calculator!$B$33/Calculator!$F$16,1)),2))+MIN(500,MAX(30,100*EXP(-0.3*'VSWR Calculator'!$C$24)*(1+3*ABS(MOD('VSWR Calculator'!$C$23/Calculator!$F$16/2,1)-0.5))))/'VSWR Calculator'!$C$25)-$C91)^2+(1500*ABS(SIN(2*PI()*MOD(Calculator!$B$33/Calculator!$F$16,1)))*IF(MOD(Calculator!$B$33/Calculator!$F$16,1)&lt;0.5,-1,1))^2)/SQRT(((50*POWER(80,POWER(COS(PI()*MOD(Calculator!$B$33/Calculator!$F$16,1)),2))+MIN(500,MAX(30,100*EXP(-0.3*'VSWR Calculator'!$C$24)*(1+3*ABS(MOD('VSWR Calculator'!$C$23/Calculator!$F$16/2,1)-0.5))))/'VSWR Calculator'!$C$25)+$C91)^2+(1500*ABS(SIN(2*PI()*MOD(Calculator!$B$33/Calculator!$F$16,1)))*IF(MOD(Calculator!$B$33/Calculator!$F$16,1)&lt;0.5,-1,1))^2))/(1-SQRT(((50*POWER(80,POWER(COS(PI()*MOD(Calculator!$B$33/Calculator!$F$16,1)),2))+MIN(500,MAX(30,100*EXP(-0.3*'VSWR Calculator'!$C$24)*(1+3*ABS(MOD('VSWR Calculator'!$C$23/Calculator!$F$16/2,1)-0.5))))/'VSWR Calculator'!$C$25)-$C91)^2+(1500*ABS(SIN(2*PI()*MOD(Calculator!$B$33/Calculator!$F$16,1)))*IF(MOD(Calculator!$B$33/Calculator!$F$16,1)&lt;0.5,-1,1))^2)/SQRT(((50*POWER(80,POWER(COS(PI()*MOD(Calculator!$B$33/Calculator!$F$16,1)),2))+MIN(500,MAX(30,100*EXP(-0.3*'VSWR Calculator'!$C$24)*(1+3*ABS(MOD('VSWR Calculator'!$C$23/Calculator!$F$16/2,1)-0.5))))/'VSWR Calculator'!$C$25)+$C91)^2+(1500*ABS(SIN(2*PI()*MOD(Calculator!$B$33/Calculator!$F$16,1)))*IF(MOD(Calculator!$B$33/Calculator!$F$16,1)&lt;0.5,-1,1))^2)),2))</f>
        <v>—</v>
      </c>
      <c r="DN91" s="253" t="n">
        <f aca="false">IF(OR(Calculator!$E$17&lt;&gt;"YES",Calculator!$B$33&lt;Calculator!$G$17),"—",ROUND((1+SQRT(((50*POWER(80,POWER(COS(PI()*MOD(Calculator!$B$33/Calculator!$F$17,1)),2))+MIN(500,MAX(30,100*EXP(-0.3*'VSWR Calculator'!$C$24)*(1+3*ABS(MOD('VSWR Calculator'!$C$23/Calculator!$F$17/2,1)-0.5))))/'VSWR Calculator'!$C$25)-$C91)^2+(1500*ABS(SIN(2*PI()*MOD(Calculator!$B$33/Calculator!$F$17,1)))*IF(MOD(Calculator!$B$33/Calculator!$F$17,1)&lt;0.5,-1,1))^2)/SQRT(((50*POWER(80,POWER(COS(PI()*MOD(Calculator!$B$33/Calculator!$F$17,1)),2))+MIN(500,MAX(30,100*EXP(-0.3*'VSWR Calculator'!$C$24)*(1+3*ABS(MOD('VSWR Calculator'!$C$23/Calculator!$F$17/2,1)-0.5))))/'VSWR Calculator'!$C$25)+$C91)^2+(1500*ABS(SIN(2*PI()*MOD(Calculator!$B$33/Calculator!$F$17,1)))*IF(MOD(Calculator!$B$33/Calculator!$F$17,1)&lt;0.5,-1,1))^2))/(1-SQRT(((50*POWER(80,POWER(COS(PI()*MOD(Calculator!$B$33/Calculator!$F$17,1)),2))+MIN(500,MAX(30,100*EXP(-0.3*'VSWR Calculator'!$C$24)*(1+3*ABS(MOD('VSWR Calculator'!$C$23/Calculator!$F$17/2,1)-0.5))))/'VSWR Calculator'!$C$25)-$C91)^2+(1500*ABS(SIN(2*PI()*MOD(Calculator!$B$33/Calculator!$F$17,1)))*IF(MOD(Calculator!$B$33/Calculator!$F$17,1)&lt;0.5,-1,1))^2)/SQRT(((50*POWER(80,POWER(COS(PI()*MOD(Calculator!$B$33/Calculator!$F$17,1)),2))+MIN(500,MAX(30,100*EXP(-0.3*'VSWR Calculator'!$C$24)*(1+3*ABS(MOD('VSWR Calculator'!$C$23/Calculator!$F$17/2,1)-0.5))))/'VSWR Calculator'!$C$25)+$C91)^2+(1500*ABS(SIN(2*PI()*MOD(Calculator!$B$33/Calculator!$F$17,1)))*IF(MOD(Calculator!$B$33/Calculator!$F$17,1)&lt;0.5,-1,1))^2)),2))</f>
        <v>18.25</v>
      </c>
      <c r="DO91" s="253" t="str">
        <f aca="false">IF(OR(Calculator!$E$18&lt;&gt;"YES",Calculator!$B$33&lt;Calculator!$G$18),"—",ROUND((1+SQRT(((50*POWER(80,POWER(COS(PI()*MOD(Calculator!$B$33/Calculator!$F$18,1)),2))+MIN(500,MAX(30,100*EXP(-0.3*'VSWR Calculator'!$C$24)*(1+3*ABS(MOD('VSWR Calculator'!$C$23/Calculator!$F$18/2,1)-0.5))))/'VSWR Calculator'!$C$25)-$C91)^2+(1500*ABS(SIN(2*PI()*MOD(Calculator!$B$33/Calculator!$F$18,1)))*IF(MOD(Calculator!$B$33/Calculator!$F$18,1)&lt;0.5,-1,1))^2)/SQRT(((50*POWER(80,POWER(COS(PI()*MOD(Calculator!$B$33/Calculator!$F$18,1)),2))+MIN(500,MAX(30,100*EXP(-0.3*'VSWR Calculator'!$C$24)*(1+3*ABS(MOD('VSWR Calculator'!$C$23/Calculator!$F$18/2,1)-0.5))))/'VSWR Calculator'!$C$25)+$C91)^2+(1500*ABS(SIN(2*PI()*MOD(Calculator!$B$33/Calculator!$F$18,1)))*IF(MOD(Calculator!$B$33/Calculator!$F$18,1)&lt;0.5,-1,1))^2))/(1-SQRT(((50*POWER(80,POWER(COS(PI()*MOD(Calculator!$B$33/Calculator!$F$18,1)),2))+MIN(500,MAX(30,100*EXP(-0.3*'VSWR Calculator'!$C$24)*(1+3*ABS(MOD('VSWR Calculator'!$C$23/Calculator!$F$18/2,1)-0.5))))/'VSWR Calculator'!$C$25)-$C91)^2+(1500*ABS(SIN(2*PI()*MOD(Calculator!$B$33/Calculator!$F$18,1)))*IF(MOD(Calculator!$B$33/Calculator!$F$18,1)&lt;0.5,-1,1))^2)/SQRT(((50*POWER(80,POWER(COS(PI()*MOD(Calculator!$B$33/Calculator!$F$18,1)),2))+MIN(500,MAX(30,100*EXP(-0.3*'VSWR Calculator'!$C$24)*(1+3*ABS(MOD('VSWR Calculator'!$C$23/Calculator!$F$18/2,1)-0.5))))/'VSWR Calculator'!$C$25)+$C91)^2+(1500*ABS(SIN(2*PI()*MOD(Calculator!$B$33/Calculator!$F$18,1)))*IF(MOD(Calculator!$B$33/Calculator!$F$18,1)&lt;0.5,-1,1))^2)),2))</f>
        <v>—</v>
      </c>
      <c r="DP91" s="253" t="str">
        <f aca="false">IF(OR(Calculator!$E$19&lt;&gt;"YES",Calculator!$B$33&lt;Calculator!$G$19),"—",ROUND((1+SQRT(((50*POWER(80,POWER(COS(PI()*MOD(Calculator!$B$33/Calculator!$F$19,1)),2))+MIN(500,MAX(30,100*EXP(-0.3*'VSWR Calculator'!$C$24)*(1+3*ABS(MOD('VSWR Calculator'!$C$23/Calculator!$F$19/2,1)-0.5))))/'VSWR Calculator'!$C$25)-$C91)^2+(1500*ABS(SIN(2*PI()*MOD(Calculator!$B$33/Calculator!$F$19,1)))*IF(MOD(Calculator!$B$33/Calculator!$F$19,1)&lt;0.5,-1,1))^2)/SQRT(((50*POWER(80,POWER(COS(PI()*MOD(Calculator!$B$33/Calculator!$F$19,1)),2))+MIN(500,MAX(30,100*EXP(-0.3*'VSWR Calculator'!$C$24)*(1+3*ABS(MOD('VSWR Calculator'!$C$23/Calculator!$F$19/2,1)-0.5))))/'VSWR Calculator'!$C$25)+$C91)^2+(1500*ABS(SIN(2*PI()*MOD(Calculator!$B$33/Calculator!$F$19,1)))*IF(MOD(Calculator!$B$33/Calculator!$F$19,1)&lt;0.5,-1,1))^2))/(1-SQRT(((50*POWER(80,POWER(COS(PI()*MOD(Calculator!$B$33/Calculator!$F$19,1)),2))+MIN(500,MAX(30,100*EXP(-0.3*'VSWR Calculator'!$C$24)*(1+3*ABS(MOD('VSWR Calculator'!$C$23/Calculator!$F$19/2,1)-0.5))))/'VSWR Calculator'!$C$25)-$C91)^2+(1500*ABS(SIN(2*PI()*MOD(Calculator!$B$33/Calculator!$F$19,1)))*IF(MOD(Calculator!$B$33/Calculator!$F$19,1)&lt;0.5,-1,1))^2)/SQRT(((50*POWER(80,POWER(COS(PI()*MOD(Calculator!$B$33/Calculator!$F$19,1)),2))+MIN(500,MAX(30,100*EXP(-0.3*'VSWR Calculator'!$C$24)*(1+3*ABS(MOD('VSWR Calculator'!$C$23/Calculator!$F$19/2,1)-0.5))))/'VSWR Calculator'!$C$25)+$C91)^2+(1500*ABS(SIN(2*PI()*MOD(Calculator!$B$33/Calculator!$F$19,1)))*IF(MOD(Calculator!$B$33/Calculator!$F$19,1)&lt;0.5,-1,1))^2)),2))</f>
        <v>—</v>
      </c>
      <c r="DQ91" s="253" t="str">
        <f aca="false">IF(OR(Calculator!$E$20&lt;&gt;"YES",Calculator!$B$33&lt;Calculator!$G$20),"—",ROUND((1+SQRT(((50*POWER(80,POWER(COS(PI()*MOD(Calculator!$B$33/Calculator!$F$20,1)),2))+MIN(500,MAX(30,100*EXP(-0.3*'VSWR Calculator'!$C$24)*(1+3*ABS(MOD('VSWR Calculator'!$C$23/Calculator!$F$20/2,1)-0.5))))/'VSWR Calculator'!$C$25)-$C91)^2+(1500*ABS(SIN(2*PI()*MOD(Calculator!$B$33/Calculator!$F$20,1)))*IF(MOD(Calculator!$B$33/Calculator!$F$20,1)&lt;0.5,-1,1))^2)/SQRT(((50*POWER(80,POWER(COS(PI()*MOD(Calculator!$B$33/Calculator!$F$20,1)),2))+MIN(500,MAX(30,100*EXP(-0.3*'VSWR Calculator'!$C$24)*(1+3*ABS(MOD('VSWR Calculator'!$C$23/Calculator!$F$20/2,1)-0.5))))/'VSWR Calculator'!$C$25)+$C91)^2+(1500*ABS(SIN(2*PI()*MOD(Calculator!$B$33/Calculator!$F$20,1)))*IF(MOD(Calculator!$B$33/Calculator!$F$20,1)&lt;0.5,-1,1))^2))/(1-SQRT(((50*POWER(80,POWER(COS(PI()*MOD(Calculator!$B$33/Calculator!$F$20,1)),2))+MIN(500,MAX(30,100*EXP(-0.3*'VSWR Calculator'!$C$24)*(1+3*ABS(MOD('VSWR Calculator'!$C$23/Calculator!$F$20/2,1)-0.5))))/'VSWR Calculator'!$C$25)-$C91)^2+(1500*ABS(SIN(2*PI()*MOD(Calculator!$B$33/Calculator!$F$20,1)))*IF(MOD(Calculator!$B$33/Calculator!$F$20,1)&lt;0.5,-1,1))^2)/SQRT(((50*POWER(80,POWER(COS(PI()*MOD(Calculator!$B$33/Calculator!$F$20,1)),2))+MIN(500,MAX(30,100*EXP(-0.3*'VSWR Calculator'!$C$24)*(1+3*ABS(MOD('VSWR Calculator'!$C$23/Calculator!$F$20/2,1)-0.5))))/'VSWR Calculator'!$C$25)+$C91)^2+(1500*ABS(SIN(2*PI()*MOD(Calculator!$B$33/Calculator!$F$20,1)))*IF(MOD(Calculator!$B$33/Calculator!$F$20,1)&lt;0.5,-1,1))^2)),2))</f>
        <v>—</v>
      </c>
      <c r="DR91" s="253" t="str">
        <f aca="false">IF(OR(Calculator!$E$21&lt;&gt;"YES",Calculator!$B$33&lt;Calculator!$G$21),"—",ROUND((1+SQRT(((50*POWER(80,POWER(COS(PI()*MOD(Calculator!$B$33/Calculator!$F$21,1)),2))+MIN(500,MAX(30,100*EXP(-0.3*'VSWR Calculator'!$C$24)*(1+3*ABS(MOD('VSWR Calculator'!$C$23/Calculator!$F$21/2,1)-0.5))))/'VSWR Calculator'!$C$25)-$C91)^2+(1500*ABS(SIN(2*PI()*MOD(Calculator!$B$33/Calculator!$F$21,1)))*IF(MOD(Calculator!$B$33/Calculator!$F$21,1)&lt;0.5,-1,1))^2)/SQRT(((50*POWER(80,POWER(COS(PI()*MOD(Calculator!$B$33/Calculator!$F$21,1)),2))+MIN(500,MAX(30,100*EXP(-0.3*'VSWR Calculator'!$C$24)*(1+3*ABS(MOD('VSWR Calculator'!$C$23/Calculator!$F$21/2,1)-0.5))))/'VSWR Calculator'!$C$25)+$C91)^2+(1500*ABS(SIN(2*PI()*MOD(Calculator!$B$33/Calculator!$F$21,1)))*IF(MOD(Calculator!$B$33/Calculator!$F$21,1)&lt;0.5,-1,1))^2))/(1-SQRT(((50*POWER(80,POWER(COS(PI()*MOD(Calculator!$B$33/Calculator!$F$21,1)),2))+MIN(500,MAX(30,100*EXP(-0.3*'VSWR Calculator'!$C$24)*(1+3*ABS(MOD('VSWR Calculator'!$C$23/Calculator!$F$21/2,1)-0.5))))/'VSWR Calculator'!$C$25)-$C91)^2+(1500*ABS(SIN(2*PI()*MOD(Calculator!$B$33/Calculator!$F$21,1)))*IF(MOD(Calculator!$B$33/Calculator!$F$21,1)&lt;0.5,-1,1))^2)/SQRT(((50*POWER(80,POWER(COS(PI()*MOD(Calculator!$B$33/Calculator!$F$21,1)),2))+MIN(500,MAX(30,100*EXP(-0.3*'VSWR Calculator'!$C$24)*(1+3*ABS(MOD('VSWR Calculator'!$C$23/Calculator!$F$21/2,1)-0.5))))/'VSWR Calculator'!$C$25)+$C91)^2+(1500*ABS(SIN(2*PI()*MOD(Calculator!$B$33/Calculator!$F$21,1)))*IF(MOD(Calculator!$B$33/Calculator!$F$21,1)&lt;0.5,-1,1))^2)),2))</f>
        <v>—</v>
      </c>
      <c r="DS91" s="253" t="str">
        <f aca="false">IF(OR(Calculator!$E$22&lt;&gt;"YES",Calculator!$B$33&lt;Calculator!$G$22),"—",ROUND((1+SQRT(((50*POWER(80,POWER(COS(PI()*MOD(Calculator!$B$33/Calculator!$F$22,1)),2))+MIN(500,MAX(30,100*EXP(-0.3*'VSWR Calculator'!$C$24)*(1+3*ABS(MOD('VSWR Calculator'!$C$23/Calculator!$F$22/2,1)-0.5))))/'VSWR Calculator'!$C$25)-$C91)^2+(1500*ABS(SIN(2*PI()*MOD(Calculator!$B$33/Calculator!$F$22,1)))*IF(MOD(Calculator!$B$33/Calculator!$F$22,1)&lt;0.5,-1,1))^2)/SQRT(((50*POWER(80,POWER(COS(PI()*MOD(Calculator!$B$33/Calculator!$F$22,1)),2))+MIN(500,MAX(30,100*EXP(-0.3*'VSWR Calculator'!$C$24)*(1+3*ABS(MOD('VSWR Calculator'!$C$23/Calculator!$F$22/2,1)-0.5))))/'VSWR Calculator'!$C$25)+$C91)^2+(1500*ABS(SIN(2*PI()*MOD(Calculator!$B$33/Calculator!$F$22,1)))*IF(MOD(Calculator!$B$33/Calculator!$F$22,1)&lt;0.5,-1,1))^2))/(1-SQRT(((50*POWER(80,POWER(COS(PI()*MOD(Calculator!$B$33/Calculator!$F$22,1)),2))+MIN(500,MAX(30,100*EXP(-0.3*'VSWR Calculator'!$C$24)*(1+3*ABS(MOD('VSWR Calculator'!$C$23/Calculator!$F$22/2,1)-0.5))))/'VSWR Calculator'!$C$25)-$C91)^2+(1500*ABS(SIN(2*PI()*MOD(Calculator!$B$33/Calculator!$F$22,1)))*IF(MOD(Calculator!$B$33/Calculator!$F$22,1)&lt;0.5,-1,1))^2)/SQRT(((50*POWER(80,POWER(COS(PI()*MOD(Calculator!$B$33/Calculator!$F$22,1)),2))+MIN(500,MAX(30,100*EXP(-0.3*'VSWR Calculator'!$C$24)*(1+3*ABS(MOD('VSWR Calculator'!$C$23/Calculator!$F$22/2,1)-0.5))))/'VSWR Calculator'!$C$25)+$C91)^2+(1500*ABS(SIN(2*PI()*MOD(Calculator!$B$33/Calculator!$F$22,1)))*IF(MOD(Calculator!$B$33/Calculator!$F$22,1)&lt;0.5,-1,1))^2)),2))</f>
        <v>—</v>
      </c>
      <c r="DT91" s="253" t="n">
        <f aca="false">IFERROR(ROUND((IF(ISNUMBER(DI91),DI91,0)+IF(ISNUMBER(DJ91),DJ91,0)+IF(ISNUMBER(DK91),DK91,0)+IF(ISNUMBER(DL91),DL91,0)+IF(ISNUMBER(DM91),DM91,0)+IF(ISNUMBER(DN91),DN91,0)+IF(ISNUMBER(DO91),DO91,0)+IF(ISNUMBER(DP91),DP91,0)+IF(ISNUMBER(DQ91),DQ91,0)+IF(ISNUMBER(DR91),DR91,0)+IF(ISNUMBER(DS91),DS91,0))/(IF(ISNUMBER(DI91),1,0)+IF(ISNUMBER(DJ91),1,0)+IF(ISNUMBER(DK91),1,0)+IF(ISNUMBER(DL91),1,0)+IF(ISNUMBER(DM91),1,0)+IF(ISNUMBER(DN91),1,0)+IF(ISNUMBER(DO91),1,0)+IF(ISNUMBER(DP91),1,0)+IF(ISNUMBER(DQ91),1,0)+IF(ISNUMBER(DR91),1,0)+IF(ISNUMBER(DS91),1,0)),4),"")</f>
        <v>10.545</v>
      </c>
      <c r="DU91" s="253" t="str">
        <f aca="false">IF(OR(Calculator!$E$12&lt;&gt;"YES",Calculator!$B$34&lt;Calculator!$G$12),"—",ROUND((1+SQRT(((50*POWER(80,POWER(COS(PI()*MOD(Calculator!$B$34/Calculator!$F$12,1)),2))-$C91)^2+(1500*ABS(SIN(2*PI()*MOD(Calculator!$B$34/Calculator!$F$12,1)))*IF(MOD(Calculator!$B$34/Calculator!$F$12,1)&lt;0.5,-1,1))^2)/((50*POWER(80,POWER(COS(PI()*MOD(Calculator!$B$34/Calculator!$F$12,1)),2))+$C91)^2+(1500*ABS(SIN(2*PI()*MOD(Calculator!$B$34/Calculator!$F$12,1)))*IF(MOD(Calculator!$B$34/Calculator!$F$12,1)&lt;0.5,-1,1))^2)))/(1-SQRT(((50*POWER(80,POWER(COS(PI()*MOD(Calculator!$B$34/Calculator!$F$12,1)),2))-$C91)^2+(1500*ABS(SIN(2*PI()*MOD(Calculator!$B$34/Calculator!$F$12,1)))*IF(MOD(Calculator!$B$34/Calculator!$F$12,1)&lt;0.5,-1,1))^2)/((50*POWER(80,POWER(COS(PI()*MOD(Calculator!$B$34/Calculator!$F$12,1)),2))+$C91)^2+(1500*ABS(SIN(2*PI()*MOD(Calculator!$B$34/Calculator!$F$12,1)))*IF(MOD(Calculator!$B$34/Calculator!$F$12,1)&lt;0.5,-1,1))^2))),2))</f>
        <v>—</v>
      </c>
      <c r="DV91" s="253" t="str">
        <f aca="false">IF(OR(Calculator!$E$13&lt;&gt;"YES",Calculator!$B$34&lt;Calculator!$G$13),"—",ROUND((1+SQRT(((50*POWER(80,POWER(COS(PI()*MOD(Calculator!$B$34/Calculator!$F$13,1)),2))-$C91)^2+(1500*ABS(SIN(2*PI()*MOD(Calculator!$B$34/Calculator!$F$13,1)))*IF(MOD(Calculator!$B$34/Calculator!$F$13,1)&lt;0.5,-1,1))^2)/((50*POWER(80,POWER(COS(PI()*MOD(Calculator!$B$34/Calculator!$F$13,1)),2))+$C91)^2+(1500*ABS(SIN(2*PI()*MOD(Calculator!$B$34/Calculator!$F$13,1)))*IF(MOD(Calculator!$B$34/Calculator!$F$13,1)&lt;0.5,-1,1))^2)))/(1-SQRT(((50*POWER(80,POWER(COS(PI()*MOD(Calculator!$B$34/Calculator!$F$13,1)),2))-$C91)^2+(1500*ABS(SIN(2*PI()*MOD(Calculator!$B$34/Calculator!$F$13,1)))*IF(MOD(Calculator!$B$34/Calculator!$F$13,1)&lt;0.5,-1,1))^2)/((50*POWER(80,POWER(COS(PI()*MOD(Calculator!$B$34/Calculator!$F$13,1)),2))+$C91)^2+(1500*ABS(SIN(2*PI()*MOD(Calculator!$B$34/Calculator!$F$13,1)))*IF(MOD(Calculator!$B$34/Calculator!$F$13,1)&lt;0.5,-1,1))^2))),2))</f>
        <v>—</v>
      </c>
      <c r="DW91" s="253" t="str">
        <f aca="false">IF(OR(Calculator!$E$14&lt;&gt;"YES",Calculator!$B$34&lt;Calculator!$G$14),"—",ROUND((1+SQRT(((50*POWER(80,POWER(COS(PI()*MOD(Calculator!$B$34/Calculator!$F$14,1)),2))-$C91)^2+(1500*ABS(SIN(2*PI()*MOD(Calculator!$B$34/Calculator!$F$14,1)))*IF(MOD(Calculator!$B$34/Calculator!$F$14,1)&lt;0.5,-1,1))^2)/((50*POWER(80,POWER(COS(PI()*MOD(Calculator!$B$34/Calculator!$F$14,1)),2))+$C91)^2+(1500*ABS(SIN(2*PI()*MOD(Calculator!$B$34/Calculator!$F$14,1)))*IF(MOD(Calculator!$B$34/Calculator!$F$14,1)&lt;0.5,-1,1))^2)))/(1-SQRT(((50*POWER(80,POWER(COS(PI()*MOD(Calculator!$B$34/Calculator!$F$14,1)),2))-$C91)^2+(1500*ABS(SIN(2*PI()*MOD(Calculator!$B$34/Calculator!$F$14,1)))*IF(MOD(Calculator!$B$34/Calculator!$F$14,1)&lt;0.5,-1,1))^2)/((50*POWER(80,POWER(COS(PI()*MOD(Calculator!$B$34/Calculator!$F$14,1)),2))+$C91)^2+(1500*ABS(SIN(2*PI()*MOD(Calculator!$B$34/Calculator!$F$14,1)))*IF(MOD(Calculator!$B$34/Calculator!$F$14,1)&lt;0.5,-1,1))^2))),2))</f>
        <v>—</v>
      </c>
      <c r="DX91" s="253" t="n">
        <f aca="false">IF(OR(Calculator!$E$15&lt;&gt;"YES",Calculator!$B$34&lt;Calculator!$G$15),"—",ROUND((1+SQRT(((50*POWER(80,POWER(COS(PI()*MOD(Calculator!$B$34/Calculator!$F$15,1)),2))-$C91)^2+(1500*ABS(SIN(2*PI()*MOD(Calculator!$B$34/Calculator!$F$15,1)))*IF(MOD(Calculator!$B$34/Calculator!$F$15,1)&lt;0.5,-1,1))^2)/((50*POWER(80,POWER(COS(PI()*MOD(Calculator!$B$34/Calculator!$F$15,1)),2))+$C91)^2+(1500*ABS(SIN(2*PI()*MOD(Calculator!$B$34/Calculator!$F$15,1)))*IF(MOD(Calculator!$B$34/Calculator!$F$15,1)&lt;0.5,-1,1))^2)))/(1-SQRT(((50*POWER(80,POWER(COS(PI()*MOD(Calculator!$B$34/Calculator!$F$15,1)),2))-$C91)^2+(1500*ABS(SIN(2*PI()*MOD(Calculator!$B$34/Calculator!$F$15,1)))*IF(MOD(Calculator!$B$34/Calculator!$F$15,1)&lt;0.5,-1,1))^2)/((50*POWER(80,POWER(COS(PI()*MOD(Calculator!$B$34/Calculator!$F$15,1)),2))+$C91)^2+(1500*ABS(SIN(2*PI()*MOD(Calculator!$B$34/Calculator!$F$15,1)))*IF(MOD(Calculator!$B$34/Calculator!$F$15,1)&lt;0.5,-1,1))^2))),2))</f>
        <v>25.39</v>
      </c>
      <c r="DY91" s="253" t="str">
        <f aca="false">IF(OR(Calculator!$E$16&lt;&gt;"YES",Calculator!$B$34&lt;Calculator!$G$16),"—",ROUND((1+SQRT(((50*POWER(80,POWER(COS(PI()*MOD(Calculator!$B$34/Calculator!$F$16,1)),2))-$C91)^2+(1500*ABS(SIN(2*PI()*MOD(Calculator!$B$34/Calculator!$F$16,1)))*IF(MOD(Calculator!$B$34/Calculator!$F$16,1)&lt;0.5,-1,1))^2)/((50*POWER(80,POWER(COS(PI()*MOD(Calculator!$B$34/Calculator!$F$16,1)),2))+$C91)^2+(1500*ABS(SIN(2*PI()*MOD(Calculator!$B$34/Calculator!$F$16,1)))*IF(MOD(Calculator!$B$34/Calculator!$F$16,1)&lt;0.5,-1,1))^2)))/(1-SQRT(((50*POWER(80,POWER(COS(PI()*MOD(Calculator!$B$34/Calculator!$F$16,1)),2))-$C91)^2+(1500*ABS(SIN(2*PI()*MOD(Calculator!$B$34/Calculator!$F$16,1)))*IF(MOD(Calculator!$B$34/Calculator!$F$16,1)&lt;0.5,-1,1))^2)/((50*POWER(80,POWER(COS(PI()*MOD(Calculator!$B$34/Calculator!$F$16,1)),2))+$C91)^2+(1500*ABS(SIN(2*PI()*MOD(Calculator!$B$34/Calculator!$F$16,1)))*IF(MOD(Calculator!$B$34/Calculator!$F$16,1)&lt;0.5,-1,1))^2))),2))</f>
        <v>—</v>
      </c>
      <c r="DZ91" s="253" t="n">
        <f aca="false">IF(OR(Calculator!$E$17&lt;&gt;"YES",Calculator!$B$34&lt;Calculator!$G$17),"—",ROUND((1+SQRT(((50*POWER(80,POWER(COS(PI()*MOD(Calculator!$B$34/Calculator!$F$17,1)),2))-$C91)^2+(1500*ABS(SIN(2*PI()*MOD(Calculator!$B$34/Calculator!$F$17,1)))*IF(MOD(Calculator!$B$34/Calculator!$F$17,1)&lt;0.5,-1,1))^2)/((50*POWER(80,POWER(COS(PI()*MOD(Calculator!$B$34/Calculator!$F$17,1)),2))+$C91)^2+(1500*ABS(SIN(2*PI()*MOD(Calculator!$B$34/Calculator!$F$17,1)))*IF(MOD(Calculator!$B$34/Calculator!$F$17,1)&lt;0.5,-1,1))^2)))/(1-SQRT(((50*POWER(80,POWER(COS(PI()*MOD(Calculator!$B$34/Calculator!$F$17,1)),2))-$C91)^2+(1500*ABS(SIN(2*PI()*MOD(Calculator!$B$34/Calculator!$F$17,1)))*IF(MOD(Calculator!$B$34/Calculator!$F$17,1)&lt;0.5,-1,1))^2)/((50*POWER(80,POWER(COS(PI()*MOD(Calculator!$B$34/Calculator!$F$17,1)),2))+$C91)^2+(1500*ABS(SIN(2*PI()*MOD(Calculator!$B$34/Calculator!$F$17,1)))*IF(MOD(Calculator!$B$34/Calculator!$F$17,1)&lt;0.5,-1,1))^2))),2))</f>
        <v>16.31</v>
      </c>
      <c r="EA91" s="253" t="str">
        <f aca="false">IF(OR(Calculator!$E$18&lt;&gt;"YES",Calculator!$B$34&lt;Calculator!$G$18),"—",ROUND((1+SQRT(((50*POWER(80,POWER(COS(PI()*MOD(Calculator!$B$34/Calculator!$F$18,1)),2))-$C91)^2+(1500*ABS(SIN(2*PI()*MOD(Calculator!$B$34/Calculator!$F$18,1)))*IF(MOD(Calculator!$B$34/Calculator!$F$18,1)&lt;0.5,-1,1))^2)/((50*POWER(80,POWER(COS(PI()*MOD(Calculator!$B$34/Calculator!$F$18,1)),2))+$C91)^2+(1500*ABS(SIN(2*PI()*MOD(Calculator!$B$34/Calculator!$F$18,1)))*IF(MOD(Calculator!$B$34/Calculator!$F$18,1)&lt;0.5,-1,1))^2)))/(1-SQRT(((50*POWER(80,POWER(COS(PI()*MOD(Calculator!$B$34/Calculator!$F$18,1)),2))-$C91)^2+(1500*ABS(SIN(2*PI()*MOD(Calculator!$B$34/Calculator!$F$18,1)))*IF(MOD(Calculator!$B$34/Calculator!$F$18,1)&lt;0.5,-1,1))^2)/((50*POWER(80,POWER(COS(PI()*MOD(Calculator!$B$34/Calculator!$F$18,1)),2))+$C91)^2+(1500*ABS(SIN(2*PI()*MOD(Calculator!$B$34/Calculator!$F$18,1)))*IF(MOD(Calculator!$B$34/Calculator!$F$18,1)&lt;0.5,-1,1))^2))),2))</f>
        <v>—</v>
      </c>
      <c r="EB91" s="253" t="str">
        <f aca="false">IF(OR(Calculator!$E$19&lt;&gt;"YES",Calculator!$B$34&lt;Calculator!$G$19),"—",ROUND((1+SQRT(((50*POWER(80,POWER(COS(PI()*MOD(Calculator!$B$34/Calculator!$F$19,1)),2))-$C91)^2+(1500*ABS(SIN(2*PI()*MOD(Calculator!$B$34/Calculator!$F$19,1)))*IF(MOD(Calculator!$B$34/Calculator!$F$19,1)&lt;0.5,-1,1))^2)/((50*POWER(80,POWER(COS(PI()*MOD(Calculator!$B$34/Calculator!$F$19,1)),2))+$C91)^2+(1500*ABS(SIN(2*PI()*MOD(Calculator!$B$34/Calculator!$F$19,1)))*IF(MOD(Calculator!$B$34/Calculator!$F$19,1)&lt;0.5,-1,1))^2)))/(1-SQRT(((50*POWER(80,POWER(COS(PI()*MOD(Calculator!$B$34/Calculator!$F$19,1)),2))-$C91)^2+(1500*ABS(SIN(2*PI()*MOD(Calculator!$B$34/Calculator!$F$19,1)))*IF(MOD(Calculator!$B$34/Calculator!$F$19,1)&lt;0.5,-1,1))^2)/((50*POWER(80,POWER(COS(PI()*MOD(Calculator!$B$34/Calculator!$F$19,1)),2))+$C91)^2+(1500*ABS(SIN(2*PI()*MOD(Calculator!$B$34/Calculator!$F$19,1)))*IF(MOD(Calculator!$B$34/Calculator!$F$19,1)&lt;0.5,-1,1))^2))),2))</f>
        <v>—</v>
      </c>
      <c r="EC91" s="253" t="str">
        <f aca="false">IF(OR(Calculator!$E$20&lt;&gt;"YES",Calculator!$B$34&lt;Calculator!$G$20),"—",ROUND((1+SQRT(((50*POWER(80,POWER(COS(PI()*MOD(Calculator!$B$34/Calculator!$F$20,1)),2))-$C91)^2+(1500*ABS(SIN(2*PI()*MOD(Calculator!$B$34/Calculator!$F$20,1)))*IF(MOD(Calculator!$B$34/Calculator!$F$20,1)&lt;0.5,-1,1))^2)/((50*POWER(80,POWER(COS(PI()*MOD(Calculator!$B$34/Calculator!$F$20,1)),2))+$C91)^2+(1500*ABS(SIN(2*PI()*MOD(Calculator!$B$34/Calculator!$F$20,1)))*IF(MOD(Calculator!$B$34/Calculator!$F$20,1)&lt;0.5,-1,1))^2)))/(1-SQRT(((50*POWER(80,POWER(COS(PI()*MOD(Calculator!$B$34/Calculator!$F$20,1)),2))-$C91)^2+(1500*ABS(SIN(2*PI()*MOD(Calculator!$B$34/Calculator!$F$20,1)))*IF(MOD(Calculator!$B$34/Calculator!$F$20,1)&lt;0.5,-1,1))^2)/((50*POWER(80,POWER(COS(PI()*MOD(Calculator!$B$34/Calculator!$F$20,1)),2))+$C91)^2+(1500*ABS(SIN(2*PI()*MOD(Calculator!$B$34/Calculator!$F$20,1)))*IF(MOD(Calculator!$B$34/Calculator!$F$20,1)&lt;0.5,-1,1))^2))),2))</f>
        <v>—</v>
      </c>
      <c r="ED91" s="253" t="str">
        <f aca="false">IF(OR(Calculator!$E$21&lt;&gt;"YES",Calculator!$B$34&lt;Calculator!$G$21),"—",ROUND((1+SQRT(((50*POWER(80,POWER(COS(PI()*MOD(Calculator!$B$34/Calculator!$F$21,1)),2))-$C91)^2+(1500*ABS(SIN(2*PI()*MOD(Calculator!$B$34/Calculator!$F$21,1)))*IF(MOD(Calculator!$B$34/Calculator!$F$21,1)&lt;0.5,-1,1))^2)/((50*POWER(80,POWER(COS(PI()*MOD(Calculator!$B$34/Calculator!$F$21,1)),2))+$C91)^2+(1500*ABS(SIN(2*PI()*MOD(Calculator!$B$34/Calculator!$F$21,1)))*IF(MOD(Calculator!$B$34/Calculator!$F$21,1)&lt;0.5,-1,1))^2)))/(1-SQRT(((50*POWER(80,POWER(COS(PI()*MOD(Calculator!$B$34/Calculator!$F$21,1)),2))-$C91)^2+(1500*ABS(SIN(2*PI()*MOD(Calculator!$B$34/Calculator!$F$21,1)))*IF(MOD(Calculator!$B$34/Calculator!$F$21,1)&lt;0.5,-1,1))^2)/((50*POWER(80,POWER(COS(PI()*MOD(Calculator!$B$34/Calculator!$F$21,1)),2))+$C91)^2+(1500*ABS(SIN(2*PI()*MOD(Calculator!$B$34/Calculator!$F$21,1)))*IF(MOD(Calculator!$B$34/Calculator!$F$21,1)&lt;0.5,-1,1))^2))),2))</f>
        <v>—</v>
      </c>
      <c r="EE91" s="253" t="str">
        <f aca="false">IF(OR(Calculator!$E$22&lt;&gt;"YES",Calculator!$B$34&lt;Calculator!$G$22),"—",ROUND((1+SQRT(((50*POWER(80,POWER(COS(PI()*MOD(Calculator!$B$34/Calculator!$F$22,1)),2))-$C91)^2+(1500*ABS(SIN(2*PI()*MOD(Calculator!$B$34/Calculator!$F$22,1)))*IF(MOD(Calculator!$B$34/Calculator!$F$22,1)&lt;0.5,-1,1))^2)/((50*POWER(80,POWER(COS(PI()*MOD(Calculator!$B$34/Calculator!$F$22,1)),2))+$C91)^2+(1500*ABS(SIN(2*PI()*MOD(Calculator!$B$34/Calculator!$F$22,1)))*IF(MOD(Calculator!$B$34/Calculator!$F$22,1)&lt;0.5,-1,1))^2)))/(1-SQRT(((50*POWER(80,POWER(COS(PI()*MOD(Calculator!$B$34/Calculator!$F$22,1)),2))-$C91)^2+(1500*ABS(SIN(2*PI()*MOD(Calculator!$B$34/Calculator!$F$22,1)))*IF(MOD(Calculator!$B$34/Calculator!$F$22,1)&lt;0.5,-1,1))^2)/((50*POWER(80,POWER(COS(PI()*MOD(Calculator!$B$34/Calculator!$F$22,1)),2))+$C91)^2+(1500*ABS(SIN(2*PI()*MOD(Calculator!$B$34/Calculator!$F$22,1)))*IF(MOD(Calculator!$B$34/Calculator!$F$22,1)&lt;0.5,-1,1))^2))),2))</f>
        <v>—</v>
      </c>
      <c r="EF91" s="295" t="n">
        <f aca="false">IFERROR(ROUND((IF(ISNUMBER(DU91),DU91,0)+IF(ISNUMBER(DV91),DV91,0)+IF(ISNUMBER(DW91),DW91,0)+IF(ISNUMBER(DX91),DX91,0)+IF(ISNUMBER(DY91),DY91,0)+IF(ISNUMBER(DZ91),DZ91,0)+IF(ISNUMBER(EA91),EA91,0)+IF(ISNUMBER(EB91),EB91,0)+IF(ISNUMBER(EC91),EC91,0)+IF(ISNUMBER(ED91),ED91,0)+IF(ISNUMBER(EE91),EE91,0))/(IF(ISNUMBER(DU91),1,0)+IF(ISNUMBER(DV91),1,0)+IF(ISNUMBER(DW91),1,0)+IF(ISNUMBER(DX91),1,0)+IF(ISNUMBER(DY91),1,0)+IF(ISNUMBER(DZ91),1,0)+IF(ISNUMBER(EA91),1,0)+IF(ISNUMBER(EB91),1,0)+IF(ISNUMBER(EC91),1,0)+IF(ISNUMBER(ED91),1,0)+IF(ISNUMBER(EE91),1,0)),4),"")</f>
        <v>20.85</v>
      </c>
      <c r="EG91" s="253" t="str">
        <f aca="false">IF(OR(Calculator!$E$12&lt;&gt;"YES",Calculator!$B$35&lt;Calculator!$G$12),"—",ROUND((1+SQRT(((50*POWER(80,POWER(COS(PI()*MOD(Calculator!$B$35/Calculator!$F$12,1)),2))-$C91)^2+(1500*ABS(SIN(2*PI()*MOD(Calculator!$B$35/Calculator!$F$12,1)))*IF(MOD(Calculator!$B$35/Calculator!$F$12,1)&lt;0.5,-1,1))^2)/((50*POWER(80,POWER(COS(PI()*MOD(Calculator!$B$35/Calculator!$F$12,1)),2))+$C91)^2+(1500*ABS(SIN(2*PI()*MOD(Calculator!$B$35/Calculator!$F$12,1)))*IF(MOD(Calculator!$B$35/Calculator!$F$12,1)&lt;0.5,-1,1))^2)))/(1-SQRT(((50*POWER(80,POWER(COS(PI()*MOD(Calculator!$B$35/Calculator!$F$12,1)),2))-$C91)^2+(1500*ABS(SIN(2*PI()*MOD(Calculator!$B$35/Calculator!$F$12,1)))*IF(MOD(Calculator!$B$35/Calculator!$F$12,1)&lt;0.5,-1,1))^2)/((50*POWER(80,POWER(COS(PI()*MOD(Calculator!$B$35/Calculator!$F$12,1)),2))+$C91)^2+(1500*ABS(SIN(2*PI()*MOD(Calculator!$B$35/Calculator!$F$12,1)))*IF(MOD(Calculator!$B$35/Calculator!$F$12,1)&lt;0.5,-1,1))^2))),2))</f>
        <v>—</v>
      </c>
      <c r="EH91" s="253" t="str">
        <f aca="false">IF(OR(Calculator!$E$13&lt;&gt;"YES",Calculator!$B$35&lt;Calculator!$G$13),"—",ROUND((1+SQRT(((50*POWER(80,POWER(COS(PI()*MOD(Calculator!$B$35/Calculator!$F$13,1)),2))-$C91)^2+(1500*ABS(SIN(2*PI()*MOD(Calculator!$B$35/Calculator!$F$13,1)))*IF(MOD(Calculator!$B$35/Calculator!$F$13,1)&lt;0.5,-1,1))^2)/((50*POWER(80,POWER(COS(PI()*MOD(Calculator!$B$35/Calculator!$F$13,1)),2))+$C91)^2+(1500*ABS(SIN(2*PI()*MOD(Calculator!$B$35/Calculator!$F$13,1)))*IF(MOD(Calculator!$B$35/Calculator!$F$13,1)&lt;0.5,-1,1))^2)))/(1-SQRT(((50*POWER(80,POWER(COS(PI()*MOD(Calculator!$B$35/Calculator!$F$13,1)),2))-$C91)^2+(1500*ABS(SIN(2*PI()*MOD(Calculator!$B$35/Calculator!$F$13,1)))*IF(MOD(Calculator!$B$35/Calculator!$F$13,1)&lt;0.5,-1,1))^2)/((50*POWER(80,POWER(COS(PI()*MOD(Calculator!$B$35/Calculator!$F$13,1)),2))+$C91)^2+(1500*ABS(SIN(2*PI()*MOD(Calculator!$B$35/Calculator!$F$13,1)))*IF(MOD(Calculator!$B$35/Calculator!$F$13,1)&lt;0.5,-1,1))^2))),2))</f>
        <v>—</v>
      </c>
      <c r="EI91" s="253" t="str">
        <f aca="false">IF(OR(Calculator!$E$14&lt;&gt;"YES",Calculator!$B$35&lt;Calculator!$G$14),"—",ROUND((1+SQRT(((50*POWER(80,POWER(COS(PI()*MOD(Calculator!$B$35/Calculator!$F$14,1)),2))-$C91)^2+(1500*ABS(SIN(2*PI()*MOD(Calculator!$B$35/Calculator!$F$14,1)))*IF(MOD(Calculator!$B$35/Calculator!$F$14,1)&lt;0.5,-1,1))^2)/((50*POWER(80,POWER(COS(PI()*MOD(Calculator!$B$35/Calculator!$F$14,1)),2))+$C91)^2+(1500*ABS(SIN(2*PI()*MOD(Calculator!$B$35/Calculator!$F$14,1)))*IF(MOD(Calculator!$B$35/Calculator!$F$14,1)&lt;0.5,-1,1))^2)))/(1-SQRT(((50*POWER(80,POWER(COS(PI()*MOD(Calculator!$B$35/Calculator!$F$14,1)),2))-$C91)^2+(1500*ABS(SIN(2*PI()*MOD(Calculator!$B$35/Calculator!$F$14,1)))*IF(MOD(Calculator!$B$35/Calculator!$F$14,1)&lt;0.5,-1,1))^2)/((50*POWER(80,POWER(COS(PI()*MOD(Calculator!$B$35/Calculator!$F$14,1)),2))+$C91)^2+(1500*ABS(SIN(2*PI()*MOD(Calculator!$B$35/Calculator!$F$14,1)))*IF(MOD(Calculator!$B$35/Calculator!$F$14,1)&lt;0.5,-1,1))^2))),2))</f>
        <v>—</v>
      </c>
      <c r="EJ91" s="253" t="n">
        <f aca="false">IF(OR(Calculator!$E$15&lt;&gt;"YES",Calculator!$B$35&lt;Calculator!$G$15),"—",ROUND((1+SQRT(((50*POWER(80,POWER(COS(PI()*MOD(Calculator!$B$35/Calculator!$F$15,1)),2))-$C91)^2+(1500*ABS(SIN(2*PI()*MOD(Calculator!$B$35/Calculator!$F$15,1)))*IF(MOD(Calculator!$B$35/Calculator!$F$15,1)&lt;0.5,-1,1))^2)/((50*POWER(80,POWER(COS(PI()*MOD(Calculator!$B$35/Calculator!$F$15,1)),2))+$C91)^2+(1500*ABS(SIN(2*PI()*MOD(Calculator!$B$35/Calculator!$F$15,1)))*IF(MOD(Calculator!$B$35/Calculator!$F$15,1)&lt;0.5,-1,1))^2)))/(1-SQRT(((50*POWER(80,POWER(COS(PI()*MOD(Calculator!$B$35/Calculator!$F$15,1)),2))-$C91)^2+(1500*ABS(SIN(2*PI()*MOD(Calculator!$B$35/Calculator!$F$15,1)))*IF(MOD(Calculator!$B$35/Calculator!$F$15,1)&lt;0.5,-1,1))^2)/((50*POWER(80,POWER(COS(PI()*MOD(Calculator!$B$35/Calculator!$F$15,1)),2))+$C91)^2+(1500*ABS(SIN(2*PI()*MOD(Calculator!$B$35/Calculator!$F$15,1)))*IF(MOD(Calculator!$B$35/Calculator!$F$15,1)&lt;0.5,-1,1))^2))),2))</f>
        <v>2.52</v>
      </c>
      <c r="EK91" s="253" t="str">
        <f aca="false">IF(OR(Calculator!$E$16&lt;&gt;"YES",Calculator!$B$35&lt;Calculator!$G$16),"—",ROUND((1+SQRT(((50*POWER(80,POWER(COS(PI()*MOD(Calculator!$B$35/Calculator!$F$16,1)),2))-$C91)^2+(1500*ABS(SIN(2*PI()*MOD(Calculator!$B$35/Calculator!$F$16,1)))*IF(MOD(Calculator!$B$35/Calculator!$F$16,1)&lt;0.5,-1,1))^2)/((50*POWER(80,POWER(COS(PI()*MOD(Calculator!$B$35/Calculator!$F$16,1)),2))+$C91)^2+(1500*ABS(SIN(2*PI()*MOD(Calculator!$B$35/Calculator!$F$16,1)))*IF(MOD(Calculator!$B$35/Calculator!$F$16,1)&lt;0.5,-1,1))^2)))/(1-SQRT(((50*POWER(80,POWER(COS(PI()*MOD(Calculator!$B$35/Calculator!$F$16,1)),2))-$C91)^2+(1500*ABS(SIN(2*PI()*MOD(Calculator!$B$35/Calculator!$F$16,1)))*IF(MOD(Calculator!$B$35/Calculator!$F$16,1)&lt;0.5,-1,1))^2)/((50*POWER(80,POWER(COS(PI()*MOD(Calculator!$B$35/Calculator!$F$16,1)),2))+$C91)^2+(1500*ABS(SIN(2*PI()*MOD(Calculator!$B$35/Calculator!$F$16,1)))*IF(MOD(Calculator!$B$35/Calculator!$F$16,1)&lt;0.5,-1,1))^2))),2))</f>
        <v>—</v>
      </c>
      <c r="EL91" s="253" t="n">
        <f aca="false">IF(OR(Calculator!$E$17&lt;&gt;"YES",Calculator!$B$35&lt;Calculator!$G$17),"—",ROUND((1+SQRT(((50*POWER(80,POWER(COS(PI()*MOD(Calculator!$B$35/Calculator!$F$17,1)),2))-$C91)^2+(1500*ABS(SIN(2*PI()*MOD(Calculator!$B$35/Calculator!$F$17,1)))*IF(MOD(Calculator!$B$35/Calculator!$F$17,1)&lt;0.5,-1,1))^2)/((50*POWER(80,POWER(COS(PI()*MOD(Calculator!$B$35/Calculator!$F$17,1)),2))+$C91)^2+(1500*ABS(SIN(2*PI()*MOD(Calculator!$B$35/Calculator!$F$17,1)))*IF(MOD(Calculator!$B$35/Calculator!$F$17,1)&lt;0.5,-1,1))^2)))/(1-SQRT(((50*POWER(80,POWER(COS(PI()*MOD(Calculator!$B$35/Calculator!$F$17,1)),2))-$C91)^2+(1500*ABS(SIN(2*PI()*MOD(Calculator!$B$35/Calculator!$F$17,1)))*IF(MOD(Calculator!$B$35/Calculator!$F$17,1)&lt;0.5,-1,1))^2)/((50*POWER(80,POWER(COS(PI()*MOD(Calculator!$B$35/Calculator!$F$17,1)),2))+$C91)^2+(1500*ABS(SIN(2*PI()*MOD(Calculator!$B$35/Calculator!$F$17,1)))*IF(MOD(Calculator!$B$35/Calculator!$F$17,1)&lt;0.5,-1,1))^2))),2))</f>
        <v>24.39</v>
      </c>
      <c r="EM91" s="253" t="str">
        <f aca="false">IF(OR(Calculator!$E$18&lt;&gt;"YES",Calculator!$B$35&lt;Calculator!$G$18),"—",ROUND((1+SQRT(((50*POWER(80,POWER(COS(PI()*MOD(Calculator!$B$35/Calculator!$F$18,1)),2))-$C91)^2+(1500*ABS(SIN(2*PI()*MOD(Calculator!$B$35/Calculator!$F$18,1)))*IF(MOD(Calculator!$B$35/Calculator!$F$18,1)&lt;0.5,-1,1))^2)/((50*POWER(80,POWER(COS(PI()*MOD(Calculator!$B$35/Calculator!$F$18,1)),2))+$C91)^2+(1500*ABS(SIN(2*PI()*MOD(Calculator!$B$35/Calculator!$F$18,1)))*IF(MOD(Calculator!$B$35/Calculator!$F$18,1)&lt;0.5,-1,1))^2)))/(1-SQRT(((50*POWER(80,POWER(COS(PI()*MOD(Calculator!$B$35/Calculator!$F$18,1)),2))-$C91)^2+(1500*ABS(SIN(2*PI()*MOD(Calculator!$B$35/Calculator!$F$18,1)))*IF(MOD(Calculator!$B$35/Calculator!$F$18,1)&lt;0.5,-1,1))^2)/((50*POWER(80,POWER(COS(PI()*MOD(Calculator!$B$35/Calculator!$F$18,1)),2))+$C91)^2+(1500*ABS(SIN(2*PI()*MOD(Calculator!$B$35/Calculator!$F$18,1)))*IF(MOD(Calculator!$B$35/Calculator!$F$18,1)&lt;0.5,-1,1))^2))),2))</f>
        <v>—</v>
      </c>
      <c r="EN91" s="253" t="str">
        <f aca="false">IF(OR(Calculator!$E$19&lt;&gt;"YES",Calculator!$B$35&lt;Calculator!$G$19),"—",ROUND((1+SQRT(((50*POWER(80,POWER(COS(PI()*MOD(Calculator!$B$35/Calculator!$F$19,1)),2))-$C91)^2+(1500*ABS(SIN(2*PI()*MOD(Calculator!$B$35/Calculator!$F$19,1)))*IF(MOD(Calculator!$B$35/Calculator!$F$19,1)&lt;0.5,-1,1))^2)/((50*POWER(80,POWER(COS(PI()*MOD(Calculator!$B$35/Calculator!$F$19,1)),2))+$C91)^2+(1500*ABS(SIN(2*PI()*MOD(Calculator!$B$35/Calculator!$F$19,1)))*IF(MOD(Calculator!$B$35/Calculator!$F$19,1)&lt;0.5,-1,1))^2)))/(1-SQRT(((50*POWER(80,POWER(COS(PI()*MOD(Calculator!$B$35/Calculator!$F$19,1)),2))-$C91)^2+(1500*ABS(SIN(2*PI()*MOD(Calculator!$B$35/Calculator!$F$19,1)))*IF(MOD(Calculator!$B$35/Calculator!$F$19,1)&lt;0.5,-1,1))^2)/((50*POWER(80,POWER(COS(PI()*MOD(Calculator!$B$35/Calculator!$F$19,1)),2))+$C91)^2+(1500*ABS(SIN(2*PI()*MOD(Calculator!$B$35/Calculator!$F$19,1)))*IF(MOD(Calculator!$B$35/Calculator!$F$19,1)&lt;0.5,-1,1))^2))),2))</f>
        <v>—</v>
      </c>
      <c r="EO91" s="253" t="str">
        <f aca="false">IF(OR(Calculator!$E$20&lt;&gt;"YES",Calculator!$B$35&lt;Calculator!$G$20),"—",ROUND((1+SQRT(((50*POWER(80,POWER(COS(PI()*MOD(Calculator!$B$35/Calculator!$F$20,1)),2))-$C91)^2+(1500*ABS(SIN(2*PI()*MOD(Calculator!$B$35/Calculator!$F$20,1)))*IF(MOD(Calculator!$B$35/Calculator!$F$20,1)&lt;0.5,-1,1))^2)/((50*POWER(80,POWER(COS(PI()*MOD(Calculator!$B$35/Calculator!$F$20,1)),2))+$C91)^2+(1500*ABS(SIN(2*PI()*MOD(Calculator!$B$35/Calculator!$F$20,1)))*IF(MOD(Calculator!$B$35/Calculator!$F$20,1)&lt;0.5,-1,1))^2)))/(1-SQRT(((50*POWER(80,POWER(COS(PI()*MOD(Calculator!$B$35/Calculator!$F$20,1)),2))-$C91)^2+(1500*ABS(SIN(2*PI()*MOD(Calculator!$B$35/Calculator!$F$20,1)))*IF(MOD(Calculator!$B$35/Calculator!$F$20,1)&lt;0.5,-1,1))^2)/((50*POWER(80,POWER(COS(PI()*MOD(Calculator!$B$35/Calculator!$F$20,1)),2))+$C91)^2+(1500*ABS(SIN(2*PI()*MOD(Calculator!$B$35/Calculator!$F$20,1)))*IF(MOD(Calculator!$B$35/Calculator!$F$20,1)&lt;0.5,-1,1))^2))),2))</f>
        <v>—</v>
      </c>
      <c r="EP91" s="253" t="str">
        <f aca="false">IF(OR(Calculator!$E$21&lt;&gt;"YES",Calculator!$B$35&lt;Calculator!$G$21),"—",ROUND((1+SQRT(((50*POWER(80,POWER(COS(PI()*MOD(Calculator!$B$35/Calculator!$F$21,1)),2))-$C91)^2+(1500*ABS(SIN(2*PI()*MOD(Calculator!$B$35/Calculator!$F$21,1)))*IF(MOD(Calculator!$B$35/Calculator!$F$21,1)&lt;0.5,-1,1))^2)/((50*POWER(80,POWER(COS(PI()*MOD(Calculator!$B$35/Calculator!$F$21,1)),2))+$C91)^2+(1500*ABS(SIN(2*PI()*MOD(Calculator!$B$35/Calculator!$F$21,1)))*IF(MOD(Calculator!$B$35/Calculator!$F$21,1)&lt;0.5,-1,1))^2)))/(1-SQRT(((50*POWER(80,POWER(COS(PI()*MOD(Calculator!$B$35/Calculator!$F$21,1)),2))-$C91)^2+(1500*ABS(SIN(2*PI()*MOD(Calculator!$B$35/Calculator!$F$21,1)))*IF(MOD(Calculator!$B$35/Calculator!$F$21,1)&lt;0.5,-1,1))^2)/((50*POWER(80,POWER(COS(PI()*MOD(Calculator!$B$35/Calculator!$F$21,1)),2))+$C91)^2+(1500*ABS(SIN(2*PI()*MOD(Calculator!$B$35/Calculator!$F$21,1)))*IF(MOD(Calculator!$B$35/Calculator!$F$21,1)&lt;0.5,-1,1))^2))),2))</f>
        <v>—</v>
      </c>
      <c r="EQ91" s="253" t="str">
        <f aca="false">IF(OR(Calculator!$E$22&lt;&gt;"YES",Calculator!$B$35&lt;Calculator!$G$22),"—",ROUND((1+SQRT(((50*POWER(80,POWER(COS(PI()*MOD(Calculator!$B$35/Calculator!$F$22,1)),2))-$C91)^2+(1500*ABS(SIN(2*PI()*MOD(Calculator!$B$35/Calculator!$F$22,1)))*IF(MOD(Calculator!$B$35/Calculator!$F$22,1)&lt;0.5,-1,1))^2)/((50*POWER(80,POWER(COS(PI()*MOD(Calculator!$B$35/Calculator!$F$22,1)),2))+$C91)^2+(1500*ABS(SIN(2*PI()*MOD(Calculator!$B$35/Calculator!$F$22,1)))*IF(MOD(Calculator!$B$35/Calculator!$F$22,1)&lt;0.5,-1,1))^2)))/(1-SQRT(((50*POWER(80,POWER(COS(PI()*MOD(Calculator!$B$35/Calculator!$F$22,1)),2))-$C91)^2+(1500*ABS(SIN(2*PI()*MOD(Calculator!$B$35/Calculator!$F$22,1)))*IF(MOD(Calculator!$B$35/Calculator!$F$22,1)&lt;0.5,-1,1))^2)/((50*POWER(80,POWER(COS(PI()*MOD(Calculator!$B$35/Calculator!$F$22,1)),2))+$C91)^2+(1500*ABS(SIN(2*PI()*MOD(Calculator!$B$35/Calculator!$F$22,1)))*IF(MOD(Calculator!$B$35/Calculator!$F$22,1)&lt;0.5,-1,1))^2))),2))</f>
        <v>—</v>
      </c>
      <c r="ER91" s="295" t="n">
        <f aca="false">IFERROR(ROUND((IF(ISNUMBER(EG91),EG91,0)+IF(ISNUMBER(EH91),EH91,0)+IF(ISNUMBER(EI91),EI91,0)+IF(ISNUMBER(EJ91),EJ91,0)+IF(ISNUMBER(EK91),EK91,0)+IF(ISNUMBER(EL91),EL91,0)+IF(ISNUMBER(EM91),EM91,0)+IF(ISNUMBER(EN91),EN91,0)+IF(ISNUMBER(EO91),EO91,0)+IF(ISNUMBER(EP91),EP91,0)+IF(ISNUMBER(EQ91),EQ91,0))/(IF(ISNUMBER(EG91),1,0)+IF(ISNUMBER(EH91),1,0)+IF(ISNUMBER(EI91),1,0)+IF(ISNUMBER(EJ91),1,0)+IF(ISNUMBER(EK91),1,0)+IF(ISNUMBER(EL91),1,0)+IF(ISNUMBER(EM91),1,0)+IF(ISNUMBER(EN91),1,0)+IF(ISNUMBER(EO91),1,0)+IF(ISNUMBER(EP91),1,0)+IF(ISNUMBER(EQ91),1,0)),4),"")</f>
        <v>13.455</v>
      </c>
      <c r="ES91" s="253" t="str">
        <f aca="false">IF(OR(Calculator!$E$12&lt;&gt;"YES",Calculator!$B$36&lt;Calculator!$G$12),"—",ROUND((1+SQRT(((50*POWER(80,POWER(COS(PI()*MOD(Calculator!$B$36/Calculator!$F$12,1)),2))-$C91)^2+(1500*ABS(SIN(2*PI()*MOD(Calculator!$B$36/Calculator!$F$12,1)))*IF(MOD(Calculator!$B$36/Calculator!$F$12,1)&lt;0.5,-1,1))^2)/((50*POWER(80,POWER(COS(PI()*MOD(Calculator!$B$36/Calculator!$F$12,1)),2))+$C91)^2+(1500*ABS(SIN(2*PI()*MOD(Calculator!$B$36/Calculator!$F$12,1)))*IF(MOD(Calculator!$B$36/Calculator!$F$12,1)&lt;0.5,-1,1))^2)))/(1-SQRT(((50*POWER(80,POWER(COS(PI()*MOD(Calculator!$B$36/Calculator!$F$12,1)),2))-$C91)^2+(1500*ABS(SIN(2*PI()*MOD(Calculator!$B$36/Calculator!$F$12,1)))*IF(MOD(Calculator!$B$36/Calculator!$F$12,1)&lt;0.5,-1,1))^2)/((50*POWER(80,POWER(COS(PI()*MOD(Calculator!$B$36/Calculator!$F$12,1)),2))+$C91)^2+(1500*ABS(SIN(2*PI()*MOD(Calculator!$B$36/Calculator!$F$12,1)))*IF(MOD(Calculator!$B$36/Calculator!$F$12,1)&lt;0.5,-1,1))^2))),2))</f>
        <v>—</v>
      </c>
      <c r="ET91" s="253" t="str">
        <f aca="false">IF(OR(Calculator!$E$13&lt;&gt;"YES",Calculator!$B$36&lt;Calculator!$G$13),"—",ROUND((1+SQRT(((50*POWER(80,POWER(COS(PI()*MOD(Calculator!$B$36/Calculator!$F$13,1)),2))-$C91)^2+(1500*ABS(SIN(2*PI()*MOD(Calculator!$B$36/Calculator!$F$13,1)))*IF(MOD(Calculator!$B$36/Calculator!$F$13,1)&lt;0.5,-1,1))^2)/((50*POWER(80,POWER(COS(PI()*MOD(Calculator!$B$36/Calculator!$F$13,1)),2))+$C91)^2+(1500*ABS(SIN(2*PI()*MOD(Calculator!$B$36/Calculator!$F$13,1)))*IF(MOD(Calculator!$B$36/Calculator!$F$13,1)&lt;0.5,-1,1))^2)))/(1-SQRT(((50*POWER(80,POWER(COS(PI()*MOD(Calculator!$B$36/Calculator!$F$13,1)),2))-$C91)^2+(1500*ABS(SIN(2*PI()*MOD(Calculator!$B$36/Calculator!$F$13,1)))*IF(MOD(Calculator!$B$36/Calculator!$F$13,1)&lt;0.5,-1,1))^2)/((50*POWER(80,POWER(COS(PI()*MOD(Calculator!$B$36/Calculator!$F$13,1)),2))+$C91)^2+(1500*ABS(SIN(2*PI()*MOD(Calculator!$B$36/Calculator!$F$13,1)))*IF(MOD(Calculator!$B$36/Calculator!$F$13,1)&lt;0.5,-1,1))^2))),2))</f>
        <v>—</v>
      </c>
      <c r="EU91" s="253" t="str">
        <f aca="false">IF(OR(Calculator!$E$14&lt;&gt;"YES",Calculator!$B$36&lt;Calculator!$G$14),"—",ROUND((1+SQRT(((50*POWER(80,POWER(COS(PI()*MOD(Calculator!$B$36/Calculator!$F$14,1)),2))-$C91)^2+(1500*ABS(SIN(2*PI()*MOD(Calculator!$B$36/Calculator!$F$14,1)))*IF(MOD(Calculator!$B$36/Calculator!$F$14,1)&lt;0.5,-1,1))^2)/((50*POWER(80,POWER(COS(PI()*MOD(Calculator!$B$36/Calculator!$F$14,1)),2))+$C91)^2+(1500*ABS(SIN(2*PI()*MOD(Calculator!$B$36/Calculator!$F$14,1)))*IF(MOD(Calculator!$B$36/Calculator!$F$14,1)&lt;0.5,-1,1))^2)))/(1-SQRT(((50*POWER(80,POWER(COS(PI()*MOD(Calculator!$B$36/Calculator!$F$14,1)),2))-$C91)^2+(1500*ABS(SIN(2*PI()*MOD(Calculator!$B$36/Calculator!$F$14,1)))*IF(MOD(Calculator!$B$36/Calculator!$F$14,1)&lt;0.5,-1,1))^2)/((50*POWER(80,POWER(COS(PI()*MOD(Calculator!$B$36/Calculator!$F$14,1)),2))+$C91)^2+(1500*ABS(SIN(2*PI()*MOD(Calculator!$B$36/Calculator!$F$14,1)))*IF(MOD(Calculator!$B$36/Calculator!$F$14,1)&lt;0.5,-1,1))^2))),2))</f>
        <v>—</v>
      </c>
      <c r="EV91" s="253" t="n">
        <f aca="false">IF(OR(Calculator!$E$15&lt;&gt;"YES",Calculator!$B$36&lt;Calculator!$G$15),"—",ROUND((1+SQRT(((50*POWER(80,POWER(COS(PI()*MOD(Calculator!$B$36/Calculator!$F$15,1)),2))-$C91)^2+(1500*ABS(SIN(2*PI()*MOD(Calculator!$B$36/Calculator!$F$15,1)))*IF(MOD(Calculator!$B$36/Calculator!$F$15,1)&lt;0.5,-1,1))^2)/((50*POWER(80,POWER(COS(PI()*MOD(Calculator!$B$36/Calculator!$F$15,1)),2))+$C91)^2+(1500*ABS(SIN(2*PI()*MOD(Calculator!$B$36/Calculator!$F$15,1)))*IF(MOD(Calculator!$B$36/Calculator!$F$15,1)&lt;0.5,-1,1))^2)))/(1-SQRT(((50*POWER(80,POWER(COS(PI()*MOD(Calculator!$B$36/Calculator!$F$15,1)),2))-$C91)^2+(1500*ABS(SIN(2*PI()*MOD(Calculator!$B$36/Calculator!$F$15,1)))*IF(MOD(Calculator!$B$36/Calculator!$F$15,1)&lt;0.5,-1,1))^2)/((50*POWER(80,POWER(COS(PI()*MOD(Calculator!$B$36/Calculator!$F$15,1)),2))+$C91)^2+(1500*ABS(SIN(2*PI()*MOD(Calculator!$B$36/Calculator!$F$15,1)))*IF(MOD(Calculator!$B$36/Calculator!$F$15,1)&lt;0.5,-1,1))^2))),2))</f>
        <v>20.48</v>
      </c>
      <c r="EW91" s="253" t="str">
        <f aca="false">IF(OR(Calculator!$E$16&lt;&gt;"YES",Calculator!$B$36&lt;Calculator!$G$16),"—",ROUND((1+SQRT(((50*POWER(80,POWER(COS(PI()*MOD(Calculator!$B$36/Calculator!$F$16,1)),2))-$C91)^2+(1500*ABS(SIN(2*PI()*MOD(Calculator!$B$36/Calculator!$F$16,1)))*IF(MOD(Calculator!$B$36/Calculator!$F$16,1)&lt;0.5,-1,1))^2)/((50*POWER(80,POWER(COS(PI()*MOD(Calculator!$B$36/Calculator!$F$16,1)),2))+$C91)^2+(1500*ABS(SIN(2*PI()*MOD(Calculator!$B$36/Calculator!$F$16,1)))*IF(MOD(Calculator!$B$36/Calculator!$F$16,1)&lt;0.5,-1,1))^2)))/(1-SQRT(((50*POWER(80,POWER(COS(PI()*MOD(Calculator!$B$36/Calculator!$F$16,1)),2))-$C91)^2+(1500*ABS(SIN(2*PI()*MOD(Calculator!$B$36/Calculator!$F$16,1)))*IF(MOD(Calculator!$B$36/Calculator!$F$16,1)&lt;0.5,-1,1))^2)/((50*POWER(80,POWER(COS(PI()*MOD(Calculator!$B$36/Calculator!$F$16,1)),2))+$C91)^2+(1500*ABS(SIN(2*PI()*MOD(Calculator!$B$36/Calculator!$F$16,1)))*IF(MOD(Calculator!$B$36/Calculator!$F$16,1)&lt;0.5,-1,1))^2))),2))</f>
        <v>—</v>
      </c>
      <c r="EX91" s="253" t="n">
        <f aca="false">IF(OR(Calculator!$E$17&lt;&gt;"YES",Calculator!$B$36&lt;Calculator!$G$17),"—",ROUND((1+SQRT(((50*POWER(80,POWER(COS(PI()*MOD(Calculator!$B$36/Calculator!$F$17,1)),2))-$C91)^2+(1500*ABS(SIN(2*PI()*MOD(Calculator!$B$36/Calculator!$F$17,1)))*IF(MOD(Calculator!$B$36/Calculator!$F$17,1)&lt;0.5,-1,1))^2)/((50*POWER(80,POWER(COS(PI()*MOD(Calculator!$B$36/Calculator!$F$17,1)),2))+$C91)^2+(1500*ABS(SIN(2*PI()*MOD(Calculator!$B$36/Calculator!$F$17,1)))*IF(MOD(Calculator!$B$36/Calculator!$F$17,1)&lt;0.5,-1,1))^2)))/(1-SQRT(((50*POWER(80,POWER(COS(PI()*MOD(Calculator!$B$36/Calculator!$F$17,1)),2))-$C91)^2+(1500*ABS(SIN(2*PI()*MOD(Calculator!$B$36/Calculator!$F$17,1)))*IF(MOD(Calculator!$B$36/Calculator!$F$17,1)&lt;0.5,-1,1))^2)/((50*POWER(80,POWER(COS(PI()*MOD(Calculator!$B$36/Calculator!$F$17,1)),2))+$C91)^2+(1500*ABS(SIN(2*PI()*MOD(Calculator!$B$36/Calculator!$F$17,1)))*IF(MOD(Calculator!$B$36/Calculator!$F$17,1)&lt;0.5,-1,1))^2))),2))</f>
        <v>25.44</v>
      </c>
      <c r="EY91" s="253" t="str">
        <f aca="false">IF(OR(Calculator!$E$18&lt;&gt;"YES",Calculator!$B$36&lt;Calculator!$G$18),"—",ROUND((1+SQRT(((50*POWER(80,POWER(COS(PI()*MOD(Calculator!$B$36/Calculator!$F$18,1)),2))-$C91)^2+(1500*ABS(SIN(2*PI()*MOD(Calculator!$B$36/Calculator!$F$18,1)))*IF(MOD(Calculator!$B$36/Calculator!$F$18,1)&lt;0.5,-1,1))^2)/((50*POWER(80,POWER(COS(PI()*MOD(Calculator!$B$36/Calculator!$F$18,1)),2))+$C91)^2+(1500*ABS(SIN(2*PI()*MOD(Calculator!$B$36/Calculator!$F$18,1)))*IF(MOD(Calculator!$B$36/Calculator!$F$18,1)&lt;0.5,-1,1))^2)))/(1-SQRT(((50*POWER(80,POWER(COS(PI()*MOD(Calculator!$B$36/Calculator!$F$18,1)),2))-$C91)^2+(1500*ABS(SIN(2*PI()*MOD(Calculator!$B$36/Calculator!$F$18,1)))*IF(MOD(Calculator!$B$36/Calculator!$F$18,1)&lt;0.5,-1,1))^2)/((50*POWER(80,POWER(COS(PI()*MOD(Calculator!$B$36/Calculator!$F$18,1)),2))+$C91)^2+(1500*ABS(SIN(2*PI()*MOD(Calculator!$B$36/Calculator!$F$18,1)))*IF(MOD(Calculator!$B$36/Calculator!$F$18,1)&lt;0.5,-1,1))^2))),2))</f>
        <v>—</v>
      </c>
      <c r="EZ91" s="253" t="str">
        <f aca="false">IF(OR(Calculator!$E$19&lt;&gt;"YES",Calculator!$B$36&lt;Calculator!$G$19),"—",ROUND((1+SQRT(((50*POWER(80,POWER(COS(PI()*MOD(Calculator!$B$36/Calculator!$F$19,1)),2))-$C91)^2+(1500*ABS(SIN(2*PI()*MOD(Calculator!$B$36/Calculator!$F$19,1)))*IF(MOD(Calculator!$B$36/Calculator!$F$19,1)&lt;0.5,-1,1))^2)/((50*POWER(80,POWER(COS(PI()*MOD(Calculator!$B$36/Calculator!$F$19,1)),2))+$C91)^2+(1500*ABS(SIN(2*PI()*MOD(Calculator!$B$36/Calculator!$F$19,1)))*IF(MOD(Calculator!$B$36/Calculator!$F$19,1)&lt;0.5,-1,1))^2)))/(1-SQRT(((50*POWER(80,POWER(COS(PI()*MOD(Calculator!$B$36/Calculator!$F$19,1)),2))-$C91)^2+(1500*ABS(SIN(2*PI()*MOD(Calculator!$B$36/Calculator!$F$19,1)))*IF(MOD(Calculator!$B$36/Calculator!$F$19,1)&lt;0.5,-1,1))^2)/((50*POWER(80,POWER(COS(PI()*MOD(Calculator!$B$36/Calculator!$F$19,1)),2))+$C91)^2+(1500*ABS(SIN(2*PI()*MOD(Calculator!$B$36/Calculator!$F$19,1)))*IF(MOD(Calculator!$B$36/Calculator!$F$19,1)&lt;0.5,-1,1))^2))),2))</f>
        <v>—</v>
      </c>
      <c r="FA91" s="253" t="str">
        <f aca="false">IF(OR(Calculator!$E$20&lt;&gt;"YES",Calculator!$B$36&lt;Calculator!$G$20),"—",ROUND((1+SQRT(((50*POWER(80,POWER(COS(PI()*MOD(Calculator!$B$36/Calculator!$F$20,1)),2))-$C91)^2+(1500*ABS(SIN(2*PI()*MOD(Calculator!$B$36/Calculator!$F$20,1)))*IF(MOD(Calculator!$B$36/Calculator!$F$20,1)&lt;0.5,-1,1))^2)/((50*POWER(80,POWER(COS(PI()*MOD(Calculator!$B$36/Calculator!$F$20,1)),2))+$C91)^2+(1500*ABS(SIN(2*PI()*MOD(Calculator!$B$36/Calculator!$F$20,1)))*IF(MOD(Calculator!$B$36/Calculator!$F$20,1)&lt;0.5,-1,1))^2)))/(1-SQRT(((50*POWER(80,POWER(COS(PI()*MOD(Calculator!$B$36/Calculator!$F$20,1)),2))-$C91)^2+(1500*ABS(SIN(2*PI()*MOD(Calculator!$B$36/Calculator!$F$20,1)))*IF(MOD(Calculator!$B$36/Calculator!$F$20,1)&lt;0.5,-1,1))^2)/((50*POWER(80,POWER(COS(PI()*MOD(Calculator!$B$36/Calculator!$F$20,1)),2))+$C91)^2+(1500*ABS(SIN(2*PI()*MOD(Calculator!$B$36/Calculator!$F$20,1)))*IF(MOD(Calculator!$B$36/Calculator!$F$20,1)&lt;0.5,-1,1))^2))),2))</f>
        <v>—</v>
      </c>
      <c r="FB91" s="253" t="str">
        <f aca="false">IF(OR(Calculator!$E$21&lt;&gt;"YES",Calculator!$B$36&lt;Calculator!$G$21),"—",ROUND((1+SQRT(((50*POWER(80,POWER(COS(PI()*MOD(Calculator!$B$36/Calculator!$F$21,1)),2))-$C91)^2+(1500*ABS(SIN(2*PI()*MOD(Calculator!$B$36/Calculator!$F$21,1)))*IF(MOD(Calculator!$B$36/Calculator!$F$21,1)&lt;0.5,-1,1))^2)/((50*POWER(80,POWER(COS(PI()*MOD(Calculator!$B$36/Calculator!$F$21,1)),2))+$C91)^2+(1500*ABS(SIN(2*PI()*MOD(Calculator!$B$36/Calculator!$F$21,1)))*IF(MOD(Calculator!$B$36/Calculator!$F$21,1)&lt;0.5,-1,1))^2)))/(1-SQRT(((50*POWER(80,POWER(COS(PI()*MOD(Calculator!$B$36/Calculator!$F$21,1)),2))-$C91)^2+(1500*ABS(SIN(2*PI()*MOD(Calculator!$B$36/Calculator!$F$21,1)))*IF(MOD(Calculator!$B$36/Calculator!$F$21,1)&lt;0.5,-1,1))^2)/((50*POWER(80,POWER(COS(PI()*MOD(Calculator!$B$36/Calculator!$F$21,1)),2))+$C91)^2+(1500*ABS(SIN(2*PI()*MOD(Calculator!$B$36/Calculator!$F$21,1)))*IF(MOD(Calculator!$B$36/Calculator!$F$21,1)&lt;0.5,-1,1))^2))),2))</f>
        <v>—</v>
      </c>
      <c r="FC91" s="253" t="str">
        <f aca="false">IF(OR(Calculator!$E$22&lt;&gt;"YES",Calculator!$B$36&lt;Calculator!$G$22),"—",ROUND((1+SQRT(((50*POWER(80,POWER(COS(PI()*MOD(Calculator!$B$36/Calculator!$F$22,1)),2))-$C91)^2+(1500*ABS(SIN(2*PI()*MOD(Calculator!$B$36/Calculator!$F$22,1)))*IF(MOD(Calculator!$B$36/Calculator!$F$22,1)&lt;0.5,-1,1))^2)/((50*POWER(80,POWER(COS(PI()*MOD(Calculator!$B$36/Calculator!$F$22,1)),2))+$C91)^2+(1500*ABS(SIN(2*PI()*MOD(Calculator!$B$36/Calculator!$F$22,1)))*IF(MOD(Calculator!$B$36/Calculator!$F$22,1)&lt;0.5,-1,1))^2)))/(1-SQRT(((50*POWER(80,POWER(COS(PI()*MOD(Calculator!$B$36/Calculator!$F$22,1)),2))-$C91)^2+(1500*ABS(SIN(2*PI()*MOD(Calculator!$B$36/Calculator!$F$22,1)))*IF(MOD(Calculator!$B$36/Calculator!$F$22,1)&lt;0.5,-1,1))^2)/((50*POWER(80,POWER(COS(PI()*MOD(Calculator!$B$36/Calculator!$F$22,1)),2))+$C91)^2+(1500*ABS(SIN(2*PI()*MOD(Calculator!$B$36/Calculator!$F$22,1)))*IF(MOD(Calculator!$B$36/Calculator!$F$22,1)&lt;0.5,-1,1))^2))),2))</f>
        <v>—</v>
      </c>
      <c r="FD91" s="295" t="n">
        <f aca="false">IFERROR(ROUND((IF(ISNUMBER(ES91),ES91,0)+IF(ISNUMBER(ET91),ET91,0)+IF(ISNUMBER(EU91),EU91,0)+IF(ISNUMBER(EV91),EV91,0)+IF(ISNUMBER(EW91),EW91,0)+IF(ISNUMBER(EX91),EX91,0)+IF(ISNUMBER(EY91),EY91,0)+IF(ISNUMBER(EZ91),EZ91,0)+IF(ISNUMBER(FA91),FA91,0)+IF(ISNUMBER(FB91),FB91,0)+IF(ISNUMBER(FC91),FC91,0))/(IF(ISNUMBER(ES91),1,0)+IF(ISNUMBER(ET91),1,0)+IF(ISNUMBER(EU91),1,0)+IF(ISNUMBER(EV91),1,0)+IF(ISNUMBER(EW91),1,0)+IF(ISNUMBER(EX91),1,0)+IF(ISNUMBER(EY91),1,0)+IF(ISNUMBER(EZ91),1,0)+IF(ISNUMBER(FA91),1,0)+IF(ISNUMBER(FB91),1,0)+IF(ISNUMBER(FC91),1,0)),4),"")</f>
        <v>22.96</v>
      </c>
      <c r="FE91" s="253" t="str">
        <f aca="false">IF(OR(Calculator!$E$12&lt;&gt;"YES",Calculator!$B$37&lt;Calculator!$G$12),"—",ROUND((1+SQRT(((50*POWER(80,POWER(COS(PI()*MOD(Calculator!$B$37/Calculator!$F$12,1)),2))-$C91)^2+(1500*ABS(SIN(2*PI()*MOD(Calculator!$B$37/Calculator!$F$12,1)))*IF(MOD(Calculator!$B$37/Calculator!$F$12,1)&lt;0.5,-1,1))^2)/((50*POWER(80,POWER(COS(PI()*MOD(Calculator!$B$37/Calculator!$F$12,1)),2))+$C91)^2+(1500*ABS(SIN(2*PI()*MOD(Calculator!$B$37/Calculator!$F$12,1)))*IF(MOD(Calculator!$B$37/Calculator!$F$12,1)&lt;0.5,-1,1))^2)))/(1-SQRT(((50*POWER(80,POWER(COS(PI()*MOD(Calculator!$B$37/Calculator!$F$12,1)),2))-$C91)^2+(1500*ABS(SIN(2*PI()*MOD(Calculator!$B$37/Calculator!$F$12,1)))*IF(MOD(Calculator!$B$37/Calculator!$F$12,1)&lt;0.5,-1,1))^2)/((50*POWER(80,POWER(COS(PI()*MOD(Calculator!$B$37/Calculator!$F$12,1)),2))+$C91)^2+(1500*ABS(SIN(2*PI()*MOD(Calculator!$B$37/Calculator!$F$12,1)))*IF(MOD(Calculator!$B$37/Calculator!$F$12,1)&lt;0.5,-1,1))^2))),2))</f>
        <v>—</v>
      </c>
      <c r="FF91" s="253" t="str">
        <f aca="false">IF(OR(Calculator!$E$13&lt;&gt;"YES",Calculator!$B$37&lt;Calculator!$G$13),"—",ROUND((1+SQRT(((50*POWER(80,POWER(COS(PI()*MOD(Calculator!$B$37/Calculator!$F$13,1)),2))-$C91)^2+(1500*ABS(SIN(2*PI()*MOD(Calculator!$B$37/Calculator!$F$13,1)))*IF(MOD(Calculator!$B$37/Calculator!$F$13,1)&lt;0.5,-1,1))^2)/((50*POWER(80,POWER(COS(PI()*MOD(Calculator!$B$37/Calculator!$F$13,1)),2))+$C91)^2+(1500*ABS(SIN(2*PI()*MOD(Calculator!$B$37/Calculator!$F$13,1)))*IF(MOD(Calculator!$B$37/Calculator!$F$13,1)&lt;0.5,-1,1))^2)))/(1-SQRT(((50*POWER(80,POWER(COS(PI()*MOD(Calculator!$B$37/Calculator!$F$13,1)),2))-$C91)^2+(1500*ABS(SIN(2*PI()*MOD(Calculator!$B$37/Calculator!$F$13,1)))*IF(MOD(Calculator!$B$37/Calculator!$F$13,1)&lt;0.5,-1,1))^2)/((50*POWER(80,POWER(COS(PI()*MOD(Calculator!$B$37/Calculator!$F$13,1)),2))+$C91)^2+(1500*ABS(SIN(2*PI()*MOD(Calculator!$B$37/Calculator!$F$13,1)))*IF(MOD(Calculator!$B$37/Calculator!$F$13,1)&lt;0.5,-1,1))^2))),2))</f>
        <v>—</v>
      </c>
      <c r="FG91" s="253" t="str">
        <f aca="false">IF(OR(Calculator!$E$14&lt;&gt;"YES",Calculator!$B$37&lt;Calculator!$G$14),"—",ROUND((1+SQRT(((50*POWER(80,POWER(COS(PI()*MOD(Calculator!$B$37/Calculator!$F$14,1)),2))-$C91)^2+(1500*ABS(SIN(2*PI()*MOD(Calculator!$B$37/Calculator!$F$14,1)))*IF(MOD(Calculator!$B$37/Calculator!$F$14,1)&lt;0.5,-1,1))^2)/((50*POWER(80,POWER(COS(PI()*MOD(Calculator!$B$37/Calculator!$F$14,1)),2))+$C91)^2+(1500*ABS(SIN(2*PI()*MOD(Calculator!$B$37/Calculator!$F$14,1)))*IF(MOD(Calculator!$B$37/Calculator!$F$14,1)&lt;0.5,-1,1))^2)))/(1-SQRT(((50*POWER(80,POWER(COS(PI()*MOD(Calculator!$B$37/Calculator!$F$14,1)),2))-$C91)^2+(1500*ABS(SIN(2*PI()*MOD(Calculator!$B$37/Calculator!$F$14,1)))*IF(MOD(Calculator!$B$37/Calculator!$F$14,1)&lt;0.5,-1,1))^2)/((50*POWER(80,POWER(COS(PI()*MOD(Calculator!$B$37/Calculator!$F$14,1)),2))+$C91)^2+(1500*ABS(SIN(2*PI()*MOD(Calculator!$B$37/Calculator!$F$14,1)))*IF(MOD(Calculator!$B$37/Calculator!$F$14,1)&lt;0.5,-1,1))^2))),2))</f>
        <v>—</v>
      </c>
      <c r="FH91" s="253" t="n">
        <f aca="false">IF(OR(Calculator!$E$15&lt;&gt;"YES",Calculator!$B$37&lt;Calculator!$G$15),"—",ROUND((1+SQRT(((50*POWER(80,POWER(COS(PI()*MOD(Calculator!$B$37/Calculator!$F$15,1)),2))-$C91)^2+(1500*ABS(SIN(2*PI()*MOD(Calculator!$B$37/Calculator!$F$15,1)))*IF(MOD(Calculator!$B$37/Calculator!$F$15,1)&lt;0.5,-1,1))^2)/((50*POWER(80,POWER(COS(PI()*MOD(Calculator!$B$37/Calculator!$F$15,1)),2))+$C91)^2+(1500*ABS(SIN(2*PI()*MOD(Calculator!$B$37/Calculator!$F$15,1)))*IF(MOD(Calculator!$B$37/Calculator!$F$15,1)&lt;0.5,-1,1))^2)))/(1-SQRT(((50*POWER(80,POWER(COS(PI()*MOD(Calculator!$B$37/Calculator!$F$15,1)),2))-$C91)^2+(1500*ABS(SIN(2*PI()*MOD(Calculator!$B$37/Calculator!$F$15,1)))*IF(MOD(Calculator!$B$37/Calculator!$F$15,1)&lt;0.5,-1,1))^2)/((50*POWER(80,POWER(COS(PI()*MOD(Calculator!$B$37/Calculator!$F$15,1)),2))+$C91)^2+(1500*ABS(SIN(2*PI()*MOD(Calculator!$B$37/Calculator!$F$15,1)))*IF(MOD(Calculator!$B$37/Calculator!$F$15,1)&lt;0.5,-1,1))^2))),2))</f>
        <v>2.58</v>
      </c>
      <c r="FI91" s="253" t="str">
        <f aca="false">IF(OR(Calculator!$E$16&lt;&gt;"YES",Calculator!$B$37&lt;Calculator!$G$16),"—",ROUND((1+SQRT(((50*POWER(80,POWER(COS(PI()*MOD(Calculator!$B$37/Calculator!$F$16,1)),2))-$C91)^2+(1500*ABS(SIN(2*PI()*MOD(Calculator!$B$37/Calculator!$F$16,1)))*IF(MOD(Calculator!$B$37/Calculator!$F$16,1)&lt;0.5,-1,1))^2)/((50*POWER(80,POWER(COS(PI()*MOD(Calculator!$B$37/Calculator!$F$16,1)),2))+$C91)^2+(1500*ABS(SIN(2*PI()*MOD(Calculator!$B$37/Calculator!$F$16,1)))*IF(MOD(Calculator!$B$37/Calculator!$F$16,1)&lt;0.5,-1,1))^2)))/(1-SQRT(((50*POWER(80,POWER(COS(PI()*MOD(Calculator!$B$37/Calculator!$F$16,1)),2))-$C91)^2+(1500*ABS(SIN(2*PI()*MOD(Calculator!$B$37/Calculator!$F$16,1)))*IF(MOD(Calculator!$B$37/Calculator!$F$16,1)&lt;0.5,-1,1))^2)/((50*POWER(80,POWER(COS(PI()*MOD(Calculator!$B$37/Calculator!$F$16,1)),2))+$C91)^2+(1500*ABS(SIN(2*PI()*MOD(Calculator!$B$37/Calculator!$F$16,1)))*IF(MOD(Calculator!$B$37/Calculator!$F$16,1)&lt;0.5,-1,1))^2))),2))</f>
        <v>—</v>
      </c>
      <c r="FJ91" s="253" t="n">
        <f aca="false">IF(OR(Calculator!$E$17&lt;&gt;"YES",Calculator!$B$37&lt;Calculator!$G$17),"—",ROUND((1+SQRT(((50*POWER(80,POWER(COS(PI()*MOD(Calculator!$B$37/Calculator!$F$17,1)),2))-$C91)^2+(1500*ABS(SIN(2*PI()*MOD(Calculator!$B$37/Calculator!$F$17,1)))*IF(MOD(Calculator!$B$37/Calculator!$F$17,1)&lt;0.5,-1,1))^2)/((50*POWER(80,POWER(COS(PI()*MOD(Calculator!$B$37/Calculator!$F$17,1)),2))+$C91)^2+(1500*ABS(SIN(2*PI()*MOD(Calculator!$B$37/Calculator!$F$17,1)))*IF(MOD(Calculator!$B$37/Calculator!$F$17,1)&lt;0.5,-1,1))^2)))/(1-SQRT(((50*POWER(80,POWER(COS(PI()*MOD(Calculator!$B$37/Calculator!$F$17,1)),2))-$C91)^2+(1500*ABS(SIN(2*PI()*MOD(Calculator!$B$37/Calculator!$F$17,1)))*IF(MOD(Calculator!$B$37/Calculator!$F$17,1)&lt;0.5,-1,1))^2)/((50*POWER(80,POWER(COS(PI()*MOD(Calculator!$B$37/Calculator!$F$17,1)),2))+$C91)^2+(1500*ABS(SIN(2*PI()*MOD(Calculator!$B$37/Calculator!$F$17,1)))*IF(MOD(Calculator!$B$37/Calculator!$F$17,1)&lt;0.5,-1,1))^2))),2))</f>
        <v>17.25</v>
      </c>
      <c r="FK91" s="253" t="str">
        <f aca="false">IF(OR(Calculator!$E$18&lt;&gt;"YES",Calculator!$B$37&lt;Calculator!$G$18),"—",ROUND((1+SQRT(((50*POWER(80,POWER(COS(PI()*MOD(Calculator!$B$37/Calculator!$F$18,1)),2))-$C91)^2+(1500*ABS(SIN(2*PI()*MOD(Calculator!$B$37/Calculator!$F$18,1)))*IF(MOD(Calculator!$B$37/Calculator!$F$18,1)&lt;0.5,-1,1))^2)/((50*POWER(80,POWER(COS(PI()*MOD(Calculator!$B$37/Calculator!$F$18,1)),2))+$C91)^2+(1500*ABS(SIN(2*PI()*MOD(Calculator!$B$37/Calculator!$F$18,1)))*IF(MOD(Calculator!$B$37/Calculator!$F$18,1)&lt;0.5,-1,1))^2)))/(1-SQRT(((50*POWER(80,POWER(COS(PI()*MOD(Calculator!$B$37/Calculator!$F$18,1)),2))-$C91)^2+(1500*ABS(SIN(2*PI()*MOD(Calculator!$B$37/Calculator!$F$18,1)))*IF(MOD(Calculator!$B$37/Calculator!$F$18,1)&lt;0.5,-1,1))^2)/((50*POWER(80,POWER(COS(PI()*MOD(Calculator!$B$37/Calculator!$F$18,1)),2))+$C91)^2+(1500*ABS(SIN(2*PI()*MOD(Calculator!$B$37/Calculator!$F$18,1)))*IF(MOD(Calculator!$B$37/Calculator!$F$18,1)&lt;0.5,-1,1))^2))),2))</f>
        <v>—</v>
      </c>
      <c r="FL91" s="253" t="str">
        <f aca="false">IF(OR(Calculator!$E$19&lt;&gt;"YES",Calculator!$B$37&lt;Calculator!$G$19),"—",ROUND((1+SQRT(((50*POWER(80,POWER(COS(PI()*MOD(Calculator!$B$37/Calculator!$F$19,1)),2))-$C91)^2+(1500*ABS(SIN(2*PI()*MOD(Calculator!$B$37/Calculator!$F$19,1)))*IF(MOD(Calculator!$B$37/Calculator!$F$19,1)&lt;0.5,-1,1))^2)/((50*POWER(80,POWER(COS(PI()*MOD(Calculator!$B$37/Calculator!$F$19,1)),2))+$C91)^2+(1500*ABS(SIN(2*PI()*MOD(Calculator!$B$37/Calculator!$F$19,1)))*IF(MOD(Calculator!$B$37/Calculator!$F$19,1)&lt;0.5,-1,1))^2)))/(1-SQRT(((50*POWER(80,POWER(COS(PI()*MOD(Calculator!$B$37/Calculator!$F$19,1)),2))-$C91)^2+(1500*ABS(SIN(2*PI()*MOD(Calculator!$B$37/Calculator!$F$19,1)))*IF(MOD(Calculator!$B$37/Calculator!$F$19,1)&lt;0.5,-1,1))^2)/((50*POWER(80,POWER(COS(PI()*MOD(Calculator!$B$37/Calculator!$F$19,1)),2))+$C91)^2+(1500*ABS(SIN(2*PI()*MOD(Calculator!$B$37/Calculator!$F$19,1)))*IF(MOD(Calculator!$B$37/Calculator!$F$19,1)&lt;0.5,-1,1))^2))),2))</f>
        <v>—</v>
      </c>
      <c r="FM91" s="253" t="str">
        <f aca="false">IF(OR(Calculator!$E$20&lt;&gt;"YES",Calculator!$B$37&lt;Calculator!$G$20),"—",ROUND((1+SQRT(((50*POWER(80,POWER(COS(PI()*MOD(Calculator!$B$37/Calculator!$F$20,1)),2))-$C91)^2+(1500*ABS(SIN(2*PI()*MOD(Calculator!$B$37/Calculator!$F$20,1)))*IF(MOD(Calculator!$B$37/Calculator!$F$20,1)&lt;0.5,-1,1))^2)/((50*POWER(80,POWER(COS(PI()*MOD(Calculator!$B$37/Calculator!$F$20,1)),2))+$C91)^2+(1500*ABS(SIN(2*PI()*MOD(Calculator!$B$37/Calculator!$F$20,1)))*IF(MOD(Calculator!$B$37/Calculator!$F$20,1)&lt;0.5,-1,1))^2)))/(1-SQRT(((50*POWER(80,POWER(COS(PI()*MOD(Calculator!$B$37/Calculator!$F$20,1)),2))-$C91)^2+(1500*ABS(SIN(2*PI()*MOD(Calculator!$B$37/Calculator!$F$20,1)))*IF(MOD(Calculator!$B$37/Calculator!$F$20,1)&lt;0.5,-1,1))^2)/((50*POWER(80,POWER(COS(PI()*MOD(Calculator!$B$37/Calculator!$F$20,1)),2))+$C91)^2+(1500*ABS(SIN(2*PI()*MOD(Calculator!$B$37/Calculator!$F$20,1)))*IF(MOD(Calculator!$B$37/Calculator!$F$20,1)&lt;0.5,-1,1))^2))),2))</f>
        <v>—</v>
      </c>
      <c r="FN91" s="253" t="str">
        <f aca="false">IF(OR(Calculator!$E$21&lt;&gt;"YES",Calculator!$B$37&lt;Calculator!$G$21),"—",ROUND((1+SQRT(((50*POWER(80,POWER(COS(PI()*MOD(Calculator!$B$37/Calculator!$F$21,1)),2))-$C91)^2+(1500*ABS(SIN(2*PI()*MOD(Calculator!$B$37/Calculator!$F$21,1)))*IF(MOD(Calculator!$B$37/Calculator!$F$21,1)&lt;0.5,-1,1))^2)/((50*POWER(80,POWER(COS(PI()*MOD(Calculator!$B$37/Calculator!$F$21,1)),2))+$C91)^2+(1500*ABS(SIN(2*PI()*MOD(Calculator!$B$37/Calculator!$F$21,1)))*IF(MOD(Calculator!$B$37/Calculator!$F$21,1)&lt;0.5,-1,1))^2)))/(1-SQRT(((50*POWER(80,POWER(COS(PI()*MOD(Calculator!$B$37/Calculator!$F$21,1)),2))-$C91)^2+(1500*ABS(SIN(2*PI()*MOD(Calculator!$B$37/Calculator!$F$21,1)))*IF(MOD(Calculator!$B$37/Calculator!$F$21,1)&lt;0.5,-1,1))^2)/((50*POWER(80,POWER(COS(PI()*MOD(Calculator!$B$37/Calculator!$F$21,1)),2))+$C91)^2+(1500*ABS(SIN(2*PI()*MOD(Calculator!$B$37/Calculator!$F$21,1)))*IF(MOD(Calculator!$B$37/Calculator!$F$21,1)&lt;0.5,-1,1))^2))),2))</f>
        <v>—</v>
      </c>
      <c r="FO91" s="253" t="str">
        <f aca="false">IF(OR(Calculator!$E$22&lt;&gt;"YES",Calculator!$B$37&lt;Calculator!$G$22),"—",ROUND((1+SQRT(((50*POWER(80,POWER(COS(PI()*MOD(Calculator!$B$37/Calculator!$F$22,1)),2))-$C91)^2+(1500*ABS(SIN(2*PI()*MOD(Calculator!$B$37/Calculator!$F$22,1)))*IF(MOD(Calculator!$B$37/Calculator!$F$22,1)&lt;0.5,-1,1))^2)/((50*POWER(80,POWER(COS(PI()*MOD(Calculator!$B$37/Calculator!$F$22,1)),2))+$C91)^2+(1500*ABS(SIN(2*PI()*MOD(Calculator!$B$37/Calculator!$F$22,1)))*IF(MOD(Calculator!$B$37/Calculator!$F$22,1)&lt;0.5,-1,1))^2)))/(1-SQRT(((50*POWER(80,POWER(COS(PI()*MOD(Calculator!$B$37/Calculator!$F$22,1)),2))-$C91)^2+(1500*ABS(SIN(2*PI()*MOD(Calculator!$B$37/Calculator!$F$22,1)))*IF(MOD(Calculator!$B$37/Calculator!$F$22,1)&lt;0.5,-1,1))^2)/((50*POWER(80,POWER(COS(PI()*MOD(Calculator!$B$37/Calculator!$F$22,1)),2))+$C91)^2+(1500*ABS(SIN(2*PI()*MOD(Calculator!$B$37/Calculator!$F$22,1)))*IF(MOD(Calculator!$B$37/Calculator!$F$22,1)&lt;0.5,-1,1))^2))),2))</f>
        <v>—</v>
      </c>
      <c r="FP91" s="295" t="n">
        <f aca="false">IFERROR(ROUND((IF(ISNUMBER(FE91),FE91,0)+IF(ISNUMBER(FF91),FF91,0)+IF(ISNUMBER(FG91),FG91,0)+IF(ISNUMBER(FH91),FH91,0)+IF(ISNUMBER(FI91),FI91,0)+IF(ISNUMBER(FJ91),FJ91,0)+IF(ISNUMBER(FK91),FK91,0)+IF(ISNUMBER(FL91),FL91,0)+IF(ISNUMBER(FM91),FM91,0)+IF(ISNUMBER(FN91),FN91,0)+IF(ISNUMBER(FO91),FO91,0))/(IF(ISNUMBER(FE91),1,0)+IF(ISNUMBER(FF91),1,0)+IF(ISNUMBER(FG91),1,0)+IF(ISNUMBER(FH91),1,0)+IF(ISNUMBER(FI91),1,0)+IF(ISNUMBER(FJ91),1,0)+IF(ISNUMBER(FK91),1,0)+IF(ISNUMBER(FL91),1,0)+IF(ISNUMBER(FM91),1,0)+IF(ISNUMBER(FN91),1,0)+IF(ISNUMBER(FO91),1,0)),4),"")</f>
        <v>9.915</v>
      </c>
      <c r="FQ91" s="253" t="str">
        <f aca="false">IF(OR(Calculator!$E$12&lt;&gt;"YES",Calculator!$B$38&lt;Calculator!$G$12),"—",ROUND((1+SQRT(((50*POWER(80,POWER(COS(PI()*MOD(Calculator!$B$38/Calculator!$F$12,1)),2))-$C91)^2+(1500*ABS(SIN(2*PI()*MOD(Calculator!$B$38/Calculator!$F$12,1)))*IF(MOD(Calculator!$B$38/Calculator!$F$12,1)&lt;0.5,-1,1))^2)/((50*POWER(80,POWER(COS(PI()*MOD(Calculator!$B$38/Calculator!$F$12,1)),2))+$C91)^2+(1500*ABS(SIN(2*PI()*MOD(Calculator!$B$38/Calculator!$F$12,1)))*IF(MOD(Calculator!$B$38/Calculator!$F$12,1)&lt;0.5,-1,1))^2)))/(1-SQRT(((50*POWER(80,POWER(COS(PI()*MOD(Calculator!$B$38/Calculator!$F$12,1)),2))-$C91)^2+(1500*ABS(SIN(2*PI()*MOD(Calculator!$B$38/Calculator!$F$12,1)))*IF(MOD(Calculator!$B$38/Calculator!$F$12,1)&lt;0.5,-1,1))^2)/((50*POWER(80,POWER(COS(PI()*MOD(Calculator!$B$38/Calculator!$F$12,1)),2))+$C91)^2+(1500*ABS(SIN(2*PI()*MOD(Calculator!$B$38/Calculator!$F$12,1)))*IF(MOD(Calculator!$B$38/Calculator!$F$12,1)&lt;0.5,-1,1))^2))),2))</f>
        <v>—</v>
      </c>
      <c r="FR91" s="253" t="str">
        <f aca="false">IF(OR(Calculator!$E$13&lt;&gt;"YES",Calculator!$B$38&lt;Calculator!$G$13),"—",ROUND((1+SQRT(((50*POWER(80,POWER(COS(PI()*MOD(Calculator!$B$38/Calculator!$F$13,1)),2))-$C91)^2+(1500*ABS(SIN(2*PI()*MOD(Calculator!$B$38/Calculator!$F$13,1)))*IF(MOD(Calculator!$B$38/Calculator!$F$13,1)&lt;0.5,-1,1))^2)/((50*POWER(80,POWER(COS(PI()*MOD(Calculator!$B$38/Calculator!$F$13,1)),2))+$C91)^2+(1500*ABS(SIN(2*PI()*MOD(Calculator!$B$38/Calculator!$F$13,1)))*IF(MOD(Calculator!$B$38/Calculator!$F$13,1)&lt;0.5,-1,1))^2)))/(1-SQRT(((50*POWER(80,POWER(COS(PI()*MOD(Calculator!$B$38/Calculator!$F$13,1)),2))-$C91)^2+(1500*ABS(SIN(2*PI()*MOD(Calculator!$B$38/Calculator!$F$13,1)))*IF(MOD(Calculator!$B$38/Calculator!$F$13,1)&lt;0.5,-1,1))^2)/((50*POWER(80,POWER(COS(PI()*MOD(Calculator!$B$38/Calculator!$F$13,1)),2))+$C91)^2+(1500*ABS(SIN(2*PI()*MOD(Calculator!$B$38/Calculator!$F$13,1)))*IF(MOD(Calculator!$B$38/Calculator!$F$13,1)&lt;0.5,-1,1))^2))),2))</f>
        <v>—</v>
      </c>
      <c r="FS91" s="253" t="str">
        <f aca="false">IF(OR(Calculator!$E$14&lt;&gt;"YES",Calculator!$B$38&lt;Calculator!$G$14),"—",ROUND((1+SQRT(((50*POWER(80,POWER(COS(PI()*MOD(Calculator!$B$38/Calculator!$F$14,1)),2))-$C91)^2+(1500*ABS(SIN(2*PI()*MOD(Calculator!$B$38/Calculator!$F$14,1)))*IF(MOD(Calculator!$B$38/Calculator!$F$14,1)&lt;0.5,-1,1))^2)/((50*POWER(80,POWER(COS(PI()*MOD(Calculator!$B$38/Calculator!$F$14,1)),2))+$C91)^2+(1500*ABS(SIN(2*PI()*MOD(Calculator!$B$38/Calculator!$F$14,1)))*IF(MOD(Calculator!$B$38/Calculator!$F$14,1)&lt;0.5,-1,1))^2)))/(1-SQRT(((50*POWER(80,POWER(COS(PI()*MOD(Calculator!$B$38/Calculator!$F$14,1)),2))-$C91)^2+(1500*ABS(SIN(2*PI()*MOD(Calculator!$B$38/Calculator!$F$14,1)))*IF(MOD(Calculator!$B$38/Calculator!$F$14,1)&lt;0.5,-1,1))^2)/((50*POWER(80,POWER(COS(PI()*MOD(Calculator!$B$38/Calculator!$F$14,1)),2))+$C91)^2+(1500*ABS(SIN(2*PI()*MOD(Calculator!$B$38/Calculator!$F$14,1)))*IF(MOD(Calculator!$B$38/Calculator!$F$14,1)&lt;0.5,-1,1))^2))),2))</f>
        <v>—</v>
      </c>
      <c r="FT91" s="253" t="n">
        <f aca="false">IF(OR(Calculator!$E$15&lt;&gt;"YES",Calculator!$B$38&lt;Calculator!$G$15),"—",ROUND((1+SQRT(((50*POWER(80,POWER(COS(PI()*MOD(Calculator!$B$38/Calculator!$F$15,1)),2))-$C91)^2+(1500*ABS(SIN(2*PI()*MOD(Calculator!$B$38/Calculator!$F$15,1)))*IF(MOD(Calculator!$B$38/Calculator!$F$15,1)&lt;0.5,-1,1))^2)/((50*POWER(80,POWER(COS(PI()*MOD(Calculator!$B$38/Calculator!$F$15,1)),2))+$C91)^2+(1500*ABS(SIN(2*PI()*MOD(Calculator!$B$38/Calculator!$F$15,1)))*IF(MOD(Calculator!$B$38/Calculator!$F$15,1)&lt;0.5,-1,1))^2)))/(1-SQRT(((50*POWER(80,POWER(COS(PI()*MOD(Calculator!$B$38/Calculator!$F$15,1)),2))-$C91)^2+(1500*ABS(SIN(2*PI()*MOD(Calculator!$B$38/Calculator!$F$15,1)))*IF(MOD(Calculator!$B$38/Calculator!$F$15,1)&lt;0.5,-1,1))^2)/((50*POWER(80,POWER(COS(PI()*MOD(Calculator!$B$38/Calculator!$F$15,1)),2))+$C91)^2+(1500*ABS(SIN(2*PI()*MOD(Calculator!$B$38/Calculator!$F$15,1)))*IF(MOD(Calculator!$B$38/Calculator!$F$15,1)&lt;0.5,-1,1))^2))),2))</f>
        <v>2.38</v>
      </c>
      <c r="FU91" s="253" t="str">
        <f aca="false">IF(OR(Calculator!$E$16&lt;&gt;"YES",Calculator!$B$38&lt;Calculator!$G$16),"—",ROUND((1+SQRT(((50*POWER(80,POWER(COS(PI()*MOD(Calculator!$B$38/Calculator!$F$16,1)),2))-$C91)^2+(1500*ABS(SIN(2*PI()*MOD(Calculator!$B$38/Calculator!$F$16,1)))*IF(MOD(Calculator!$B$38/Calculator!$F$16,1)&lt;0.5,-1,1))^2)/((50*POWER(80,POWER(COS(PI()*MOD(Calculator!$B$38/Calculator!$F$16,1)),2))+$C91)^2+(1500*ABS(SIN(2*PI()*MOD(Calculator!$B$38/Calculator!$F$16,1)))*IF(MOD(Calculator!$B$38/Calculator!$F$16,1)&lt;0.5,-1,1))^2)))/(1-SQRT(((50*POWER(80,POWER(COS(PI()*MOD(Calculator!$B$38/Calculator!$F$16,1)),2))-$C91)^2+(1500*ABS(SIN(2*PI()*MOD(Calculator!$B$38/Calculator!$F$16,1)))*IF(MOD(Calculator!$B$38/Calculator!$F$16,1)&lt;0.5,-1,1))^2)/((50*POWER(80,POWER(COS(PI()*MOD(Calculator!$B$38/Calculator!$F$16,1)),2))+$C91)^2+(1500*ABS(SIN(2*PI()*MOD(Calculator!$B$38/Calculator!$F$16,1)))*IF(MOD(Calculator!$B$38/Calculator!$F$16,1)&lt;0.5,-1,1))^2))),2))</f>
        <v>—</v>
      </c>
      <c r="FV91" s="253" t="n">
        <f aca="false">IF(OR(Calculator!$E$17&lt;&gt;"YES",Calculator!$B$38&lt;Calculator!$G$17),"—",ROUND((1+SQRT(((50*POWER(80,POWER(COS(PI()*MOD(Calculator!$B$38/Calculator!$F$17,1)),2))-$C91)^2+(1500*ABS(SIN(2*PI()*MOD(Calculator!$B$38/Calculator!$F$17,1)))*IF(MOD(Calculator!$B$38/Calculator!$F$17,1)&lt;0.5,-1,1))^2)/((50*POWER(80,POWER(COS(PI()*MOD(Calculator!$B$38/Calculator!$F$17,1)),2))+$C91)^2+(1500*ABS(SIN(2*PI()*MOD(Calculator!$B$38/Calculator!$F$17,1)))*IF(MOD(Calculator!$B$38/Calculator!$F$17,1)&lt;0.5,-1,1))^2)))/(1-SQRT(((50*POWER(80,POWER(COS(PI()*MOD(Calculator!$B$38/Calculator!$F$17,1)),2))-$C91)^2+(1500*ABS(SIN(2*PI()*MOD(Calculator!$B$38/Calculator!$F$17,1)))*IF(MOD(Calculator!$B$38/Calculator!$F$17,1)&lt;0.5,-1,1))^2)/((50*POWER(80,POWER(COS(PI()*MOD(Calculator!$B$38/Calculator!$F$17,1)),2))+$C91)^2+(1500*ABS(SIN(2*PI()*MOD(Calculator!$B$38/Calculator!$F$17,1)))*IF(MOD(Calculator!$B$38/Calculator!$F$17,1)&lt;0.5,-1,1))^2))),2))</f>
        <v>21.94</v>
      </c>
      <c r="FW91" s="253" t="str">
        <f aca="false">IF(OR(Calculator!$E$18&lt;&gt;"YES",Calculator!$B$38&lt;Calculator!$G$18),"—",ROUND((1+SQRT(((50*POWER(80,POWER(COS(PI()*MOD(Calculator!$B$38/Calculator!$F$18,1)),2))-$C91)^2+(1500*ABS(SIN(2*PI()*MOD(Calculator!$B$38/Calculator!$F$18,1)))*IF(MOD(Calculator!$B$38/Calculator!$F$18,1)&lt;0.5,-1,1))^2)/((50*POWER(80,POWER(COS(PI()*MOD(Calculator!$B$38/Calculator!$F$18,1)),2))+$C91)^2+(1500*ABS(SIN(2*PI()*MOD(Calculator!$B$38/Calculator!$F$18,1)))*IF(MOD(Calculator!$B$38/Calculator!$F$18,1)&lt;0.5,-1,1))^2)))/(1-SQRT(((50*POWER(80,POWER(COS(PI()*MOD(Calculator!$B$38/Calculator!$F$18,1)),2))-$C91)^2+(1500*ABS(SIN(2*PI()*MOD(Calculator!$B$38/Calculator!$F$18,1)))*IF(MOD(Calculator!$B$38/Calculator!$F$18,1)&lt;0.5,-1,1))^2)/((50*POWER(80,POWER(COS(PI()*MOD(Calculator!$B$38/Calculator!$F$18,1)),2))+$C91)^2+(1500*ABS(SIN(2*PI()*MOD(Calculator!$B$38/Calculator!$F$18,1)))*IF(MOD(Calculator!$B$38/Calculator!$F$18,1)&lt;0.5,-1,1))^2))),2))</f>
        <v>—</v>
      </c>
      <c r="FX91" s="253" t="str">
        <f aca="false">IF(OR(Calculator!$E$19&lt;&gt;"YES",Calculator!$B$38&lt;Calculator!$G$19),"—",ROUND((1+SQRT(((50*POWER(80,POWER(COS(PI()*MOD(Calculator!$B$38/Calculator!$F$19,1)),2))-$C91)^2+(1500*ABS(SIN(2*PI()*MOD(Calculator!$B$38/Calculator!$F$19,1)))*IF(MOD(Calculator!$B$38/Calculator!$F$19,1)&lt;0.5,-1,1))^2)/((50*POWER(80,POWER(COS(PI()*MOD(Calculator!$B$38/Calculator!$F$19,1)),2))+$C91)^2+(1500*ABS(SIN(2*PI()*MOD(Calculator!$B$38/Calculator!$F$19,1)))*IF(MOD(Calculator!$B$38/Calculator!$F$19,1)&lt;0.5,-1,1))^2)))/(1-SQRT(((50*POWER(80,POWER(COS(PI()*MOD(Calculator!$B$38/Calculator!$F$19,1)),2))-$C91)^2+(1500*ABS(SIN(2*PI()*MOD(Calculator!$B$38/Calculator!$F$19,1)))*IF(MOD(Calculator!$B$38/Calculator!$F$19,1)&lt;0.5,-1,1))^2)/((50*POWER(80,POWER(COS(PI()*MOD(Calculator!$B$38/Calculator!$F$19,1)),2))+$C91)^2+(1500*ABS(SIN(2*PI()*MOD(Calculator!$B$38/Calculator!$F$19,1)))*IF(MOD(Calculator!$B$38/Calculator!$F$19,1)&lt;0.5,-1,1))^2))),2))</f>
        <v>—</v>
      </c>
      <c r="FY91" s="253" t="str">
        <f aca="false">IF(OR(Calculator!$E$20&lt;&gt;"YES",Calculator!$B$38&lt;Calculator!$G$20),"—",ROUND((1+SQRT(((50*POWER(80,POWER(COS(PI()*MOD(Calculator!$B$38/Calculator!$F$20,1)),2))-$C91)^2+(1500*ABS(SIN(2*PI()*MOD(Calculator!$B$38/Calculator!$F$20,1)))*IF(MOD(Calculator!$B$38/Calculator!$F$20,1)&lt;0.5,-1,1))^2)/((50*POWER(80,POWER(COS(PI()*MOD(Calculator!$B$38/Calculator!$F$20,1)),2))+$C91)^2+(1500*ABS(SIN(2*PI()*MOD(Calculator!$B$38/Calculator!$F$20,1)))*IF(MOD(Calculator!$B$38/Calculator!$F$20,1)&lt;0.5,-1,1))^2)))/(1-SQRT(((50*POWER(80,POWER(COS(PI()*MOD(Calculator!$B$38/Calculator!$F$20,1)),2))-$C91)^2+(1500*ABS(SIN(2*PI()*MOD(Calculator!$B$38/Calculator!$F$20,1)))*IF(MOD(Calculator!$B$38/Calculator!$F$20,1)&lt;0.5,-1,1))^2)/((50*POWER(80,POWER(COS(PI()*MOD(Calculator!$B$38/Calculator!$F$20,1)),2))+$C91)^2+(1500*ABS(SIN(2*PI()*MOD(Calculator!$B$38/Calculator!$F$20,1)))*IF(MOD(Calculator!$B$38/Calculator!$F$20,1)&lt;0.5,-1,1))^2))),2))</f>
        <v>—</v>
      </c>
      <c r="FZ91" s="253" t="str">
        <f aca="false">IF(OR(Calculator!$E$21&lt;&gt;"YES",Calculator!$B$38&lt;Calculator!$G$21),"—",ROUND((1+SQRT(((50*POWER(80,POWER(COS(PI()*MOD(Calculator!$B$38/Calculator!$F$21,1)),2))-$C91)^2+(1500*ABS(SIN(2*PI()*MOD(Calculator!$B$38/Calculator!$F$21,1)))*IF(MOD(Calculator!$B$38/Calculator!$F$21,1)&lt;0.5,-1,1))^2)/((50*POWER(80,POWER(COS(PI()*MOD(Calculator!$B$38/Calculator!$F$21,1)),2))+$C91)^2+(1500*ABS(SIN(2*PI()*MOD(Calculator!$B$38/Calculator!$F$21,1)))*IF(MOD(Calculator!$B$38/Calculator!$F$21,1)&lt;0.5,-1,1))^2)))/(1-SQRT(((50*POWER(80,POWER(COS(PI()*MOD(Calculator!$B$38/Calculator!$F$21,1)),2))-$C91)^2+(1500*ABS(SIN(2*PI()*MOD(Calculator!$B$38/Calculator!$F$21,1)))*IF(MOD(Calculator!$B$38/Calculator!$F$21,1)&lt;0.5,-1,1))^2)/((50*POWER(80,POWER(COS(PI()*MOD(Calculator!$B$38/Calculator!$F$21,1)),2))+$C91)^2+(1500*ABS(SIN(2*PI()*MOD(Calculator!$B$38/Calculator!$F$21,1)))*IF(MOD(Calculator!$B$38/Calculator!$F$21,1)&lt;0.5,-1,1))^2))),2))</f>
        <v>—</v>
      </c>
      <c r="GA91" s="253" t="str">
        <f aca="false">IF(OR(Calculator!$E$22&lt;&gt;"YES",Calculator!$B$38&lt;Calculator!$G$22),"—",ROUND((1+SQRT(((50*POWER(80,POWER(COS(PI()*MOD(Calculator!$B$38/Calculator!$F$22,1)),2))-$C91)^2+(1500*ABS(SIN(2*PI()*MOD(Calculator!$B$38/Calculator!$F$22,1)))*IF(MOD(Calculator!$B$38/Calculator!$F$22,1)&lt;0.5,-1,1))^2)/((50*POWER(80,POWER(COS(PI()*MOD(Calculator!$B$38/Calculator!$F$22,1)),2))+$C91)^2+(1500*ABS(SIN(2*PI()*MOD(Calculator!$B$38/Calculator!$F$22,1)))*IF(MOD(Calculator!$B$38/Calculator!$F$22,1)&lt;0.5,-1,1))^2)))/(1-SQRT(((50*POWER(80,POWER(COS(PI()*MOD(Calculator!$B$38/Calculator!$F$22,1)),2))-$C91)^2+(1500*ABS(SIN(2*PI()*MOD(Calculator!$B$38/Calculator!$F$22,1)))*IF(MOD(Calculator!$B$38/Calculator!$F$22,1)&lt;0.5,-1,1))^2)/((50*POWER(80,POWER(COS(PI()*MOD(Calculator!$B$38/Calculator!$F$22,1)),2))+$C91)^2+(1500*ABS(SIN(2*PI()*MOD(Calculator!$B$38/Calculator!$F$22,1)))*IF(MOD(Calculator!$B$38/Calculator!$F$22,1)&lt;0.5,-1,1))^2))),2))</f>
        <v>—</v>
      </c>
      <c r="GB91" s="295" t="n">
        <f aca="false">IFERROR(ROUND((IF(ISNUMBER(FQ91),FQ91,0)+IF(ISNUMBER(FR91),FR91,0)+IF(ISNUMBER(FS91),FS91,0)+IF(ISNUMBER(FT91),FT91,0)+IF(ISNUMBER(FU91),FU91,0)+IF(ISNUMBER(FV91),FV91,0)+IF(ISNUMBER(FW91),FW91,0)+IF(ISNUMBER(FX91),FX91,0)+IF(ISNUMBER(FY91),FY91,0)+IF(ISNUMBER(FZ91),FZ91,0)+IF(ISNUMBER(GA91),GA91,0))/(IF(ISNUMBER(FQ91),1,0)+IF(ISNUMBER(FR91),1,0)+IF(ISNUMBER(FS91),1,0)+IF(ISNUMBER(FT91),1,0)+IF(ISNUMBER(FU91),1,0)+IF(ISNUMBER(FV91),1,0)+IF(ISNUMBER(FW91),1,0)+IF(ISNUMBER(FX91),1,0)+IF(ISNUMBER(FY91),1,0)+IF(ISNUMBER(FZ91),1,0)+IF(ISNUMBER(GA91),1,0)),4),"")</f>
        <v>12.16</v>
      </c>
      <c r="GD91" s="253" t="str">
        <f aca="false">IF(OR(Calculator!$E$12&lt;&gt;"YES",Calculator!$B$34&lt;Calculator!$G$12),"—",ROUND((1+SQRT(((50*POWER(80,POWER(COS(PI()*MOD(Calculator!$B$34/Calculator!$F$12,1)),2))+MIN(500,MAX(30,100*EXP(-0.3*'VSWR Calculator'!$C$24)*(1+3*ABS(MOD('VSWR Calculator'!$C$23/Calculator!$F$12/2,1)-0.5))))/'VSWR Calculator'!$C$25)-$C91)^2+(1500*ABS(SIN(2*PI()*MOD(Calculator!$B$34/Calculator!$F$12,1)))*IF(MOD(Calculator!$B$34/Calculator!$F$12,1)&lt;0.5,-1,1))^2)/SQRT(((50*POWER(80,POWER(COS(PI()*MOD(Calculator!$B$34/Calculator!$F$12,1)),2))+MIN(500,MAX(30,100*EXP(-0.3*'VSWR Calculator'!$C$24)*(1+3*ABS(MOD('VSWR Calculator'!$C$23/Calculator!$F$12/2,1)-0.5))))/'VSWR Calculator'!$C$25)+$C91)^2+(1500*ABS(SIN(2*PI()*MOD(Calculator!$B$34/Calculator!$F$12,1)))*IF(MOD(Calculator!$B$34/Calculator!$F$12,1)&lt;0.5,-1,1))^2))/(1-SQRT(((50*POWER(80,POWER(COS(PI()*MOD(Calculator!$B$34/Calculator!$F$12,1)),2))+MIN(500,MAX(30,100*EXP(-0.3*'VSWR Calculator'!$C$24)*(1+3*ABS(MOD('VSWR Calculator'!$C$23/Calculator!$F$12/2,1)-0.5))))/'VSWR Calculator'!$C$25)-$C91)^2+(1500*ABS(SIN(2*PI()*MOD(Calculator!$B$34/Calculator!$F$12,1)))*IF(MOD(Calculator!$B$34/Calculator!$F$12,1)&lt;0.5,-1,1))^2)/SQRT(((50*POWER(80,POWER(COS(PI()*MOD(Calculator!$B$34/Calculator!$F$12,1)),2))+MIN(500,MAX(30,100*EXP(-0.3*'VSWR Calculator'!$C$24)*(1+3*ABS(MOD('VSWR Calculator'!$C$23/Calculator!$F$12/2,1)-0.5))))/'VSWR Calculator'!$C$25)+$C91)^2+(1500*ABS(SIN(2*PI()*MOD(Calculator!$B$34/Calculator!$F$12,1)))*IF(MOD(Calculator!$B$34/Calculator!$F$12,1)&lt;0.5,-1,1))^2)),2))</f>
        <v>—</v>
      </c>
      <c r="GE91" s="253" t="str">
        <f aca="false">IF(OR(Calculator!$E$13&lt;&gt;"YES",Calculator!$B$34&lt;Calculator!$G$13),"—",ROUND((1+SQRT(((50*POWER(80,POWER(COS(PI()*MOD(Calculator!$B$34/Calculator!$F$13,1)),2))+MIN(500,MAX(30,100*EXP(-0.3*'VSWR Calculator'!$C$24)*(1+3*ABS(MOD('VSWR Calculator'!$C$23/Calculator!$F$13/2,1)-0.5))))/'VSWR Calculator'!$C$25)-$C91)^2+(1500*ABS(SIN(2*PI()*MOD(Calculator!$B$34/Calculator!$F$13,1)))*IF(MOD(Calculator!$B$34/Calculator!$F$13,1)&lt;0.5,-1,1))^2)/SQRT(((50*POWER(80,POWER(COS(PI()*MOD(Calculator!$B$34/Calculator!$F$13,1)),2))+MIN(500,MAX(30,100*EXP(-0.3*'VSWR Calculator'!$C$24)*(1+3*ABS(MOD('VSWR Calculator'!$C$23/Calculator!$F$13/2,1)-0.5))))/'VSWR Calculator'!$C$25)+$C91)^2+(1500*ABS(SIN(2*PI()*MOD(Calculator!$B$34/Calculator!$F$13,1)))*IF(MOD(Calculator!$B$34/Calculator!$F$13,1)&lt;0.5,-1,1))^2))/(1-SQRT(((50*POWER(80,POWER(COS(PI()*MOD(Calculator!$B$34/Calculator!$F$13,1)),2))+MIN(500,MAX(30,100*EXP(-0.3*'VSWR Calculator'!$C$24)*(1+3*ABS(MOD('VSWR Calculator'!$C$23/Calculator!$F$13/2,1)-0.5))))/'VSWR Calculator'!$C$25)-$C91)^2+(1500*ABS(SIN(2*PI()*MOD(Calculator!$B$34/Calculator!$F$13,1)))*IF(MOD(Calculator!$B$34/Calculator!$F$13,1)&lt;0.5,-1,1))^2)/SQRT(((50*POWER(80,POWER(COS(PI()*MOD(Calculator!$B$34/Calculator!$F$13,1)),2))+MIN(500,MAX(30,100*EXP(-0.3*'VSWR Calculator'!$C$24)*(1+3*ABS(MOD('VSWR Calculator'!$C$23/Calculator!$F$13/2,1)-0.5))))/'VSWR Calculator'!$C$25)+$C91)^2+(1500*ABS(SIN(2*PI()*MOD(Calculator!$B$34/Calculator!$F$13,1)))*IF(MOD(Calculator!$B$34/Calculator!$F$13,1)&lt;0.5,-1,1))^2)),2))</f>
        <v>—</v>
      </c>
      <c r="GF91" s="253" t="str">
        <f aca="false">IF(OR(Calculator!$E$14&lt;&gt;"YES",Calculator!$B$34&lt;Calculator!$G$14),"—",ROUND((1+SQRT(((50*POWER(80,POWER(COS(PI()*MOD(Calculator!$B$34/Calculator!$F$14,1)),2))+MIN(500,MAX(30,100*EXP(-0.3*'VSWR Calculator'!$C$24)*(1+3*ABS(MOD('VSWR Calculator'!$C$23/Calculator!$F$14/2,1)-0.5))))/'VSWR Calculator'!$C$25)-$C91)^2+(1500*ABS(SIN(2*PI()*MOD(Calculator!$B$34/Calculator!$F$14,1)))*IF(MOD(Calculator!$B$34/Calculator!$F$14,1)&lt;0.5,-1,1))^2)/SQRT(((50*POWER(80,POWER(COS(PI()*MOD(Calculator!$B$34/Calculator!$F$14,1)),2))+MIN(500,MAX(30,100*EXP(-0.3*'VSWR Calculator'!$C$24)*(1+3*ABS(MOD('VSWR Calculator'!$C$23/Calculator!$F$14/2,1)-0.5))))/'VSWR Calculator'!$C$25)+$C91)^2+(1500*ABS(SIN(2*PI()*MOD(Calculator!$B$34/Calculator!$F$14,1)))*IF(MOD(Calculator!$B$34/Calculator!$F$14,1)&lt;0.5,-1,1))^2))/(1-SQRT(((50*POWER(80,POWER(COS(PI()*MOD(Calculator!$B$34/Calculator!$F$14,1)),2))+MIN(500,MAX(30,100*EXP(-0.3*'VSWR Calculator'!$C$24)*(1+3*ABS(MOD('VSWR Calculator'!$C$23/Calculator!$F$14/2,1)-0.5))))/'VSWR Calculator'!$C$25)-$C91)^2+(1500*ABS(SIN(2*PI()*MOD(Calculator!$B$34/Calculator!$F$14,1)))*IF(MOD(Calculator!$B$34/Calculator!$F$14,1)&lt;0.5,-1,1))^2)/SQRT(((50*POWER(80,POWER(COS(PI()*MOD(Calculator!$B$34/Calculator!$F$14,1)),2))+MIN(500,MAX(30,100*EXP(-0.3*'VSWR Calculator'!$C$24)*(1+3*ABS(MOD('VSWR Calculator'!$C$23/Calculator!$F$14/2,1)-0.5))))/'VSWR Calculator'!$C$25)+$C91)^2+(1500*ABS(SIN(2*PI()*MOD(Calculator!$B$34/Calculator!$F$14,1)))*IF(MOD(Calculator!$B$34/Calculator!$F$14,1)&lt;0.5,-1,1))^2)),2))</f>
        <v>—</v>
      </c>
      <c r="GG91" s="253" t="n">
        <f aca="false">IF(OR(Calculator!$E$15&lt;&gt;"YES",Calculator!$B$34&lt;Calculator!$G$15),"—",ROUND((1+SQRT(((50*POWER(80,POWER(COS(PI()*MOD(Calculator!$B$34/Calculator!$F$15,1)),2))+MIN(500,MAX(30,100*EXP(-0.3*'VSWR Calculator'!$C$24)*(1+3*ABS(MOD('VSWR Calculator'!$C$23/Calculator!$F$15/2,1)-0.5))))/'VSWR Calculator'!$C$25)-$C91)^2+(1500*ABS(SIN(2*PI()*MOD(Calculator!$B$34/Calculator!$F$15,1)))*IF(MOD(Calculator!$B$34/Calculator!$F$15,1)&lt;0.5,-1,1))^2)/SQRT(((50*POWER(80,POWER(COS(PI()*MOD(Calculator!$B$34/Calculator!$F$15,1)),2))+MIN(500,MAX(30,100*EXP(-0.3*'VSWR Calculator'!$C$24)*(1+3*ABS(MOD('VSWR Calculator'!$C$23/Calculator!$F$15/2,1)-0.5))))/'VSWR Calculator'!$C$25)+$C91)^2+(1500*ABS(SIN(2*PI()*MOD(Calculator!$B$34/Calculator!$F$15,1)))*IF(MOD(Calculator!$B$34/Calculator!$F$15,1)&lt;0.5,-1,1))^2))/(1-SQRT(((50*POWER(80,POWER(COS(PI()*MOD(Calculator!$B$34/Calculator!$F$15,1)),2))+MIN(500,MAX(30,100*EXP(-0.3*'VSWR Calculator'!$C$24)*(1+3*ABS(MOD('VSWR Calculator'!$C$23/Calculator!$F$15/2,1)-0.5))))/'VSWR Calculator'!$C$25)-$C91)^2+(1500*ABS(SIN(2*PI()*MOD(Calculator!$B$34/Calculator!$F$15,1)))*IF(MOD(Calculator!$B$34/Calculator!$F$15,1)&lt;0.5,-1,1))^2)/SQRT(((50*POWER(80,POWER(COS(PI()*MOD(Calculator!$B$34/Calculator!$F$15,1)),2))+MIN(500,MAX(30,100*EXP(-0.3*'VSWR Calculator'!$C$24)*(1+3*ABS(MOD('VSWR Calculator'!$C$23/Calculator!$F$15/2,1)-0.5))))/'VSWR Calculator'!$C$25)+$C91)^2+(1500*ABS(SIN(2*PI()*MOD(Calculator!$B$34/Calculator!$F$15,1)))*IF(MOD(Calculator!$B$34/Calculator!$F$15,1)&lt;0.5,-1,1))^2)),2))</f>
        <v>19.66</v>
      </c>
      <c r="GH91" s="253" t="str">
        <f aca="false">IF(OR(Calculator!$E$16&lt;&gt;"YES",Calculator!$B$34&lt;Calculator!$G$16),"—",ROUND((1+SQRT(((50*POWER(80,POWER(COS(PI()*MOD(Calculator!$B$34/Calculator!$F$16,1)),2))+MIN(500,MAX(30,100*EXP(-0.3*'VSWR Calculator'!$C$24)*(1+3*ABS(MOD('VSWR Calculator'!$C$23/Calculator!$F$16/2,1)-0.5))))/'VSWR Calculator'!$C$25)-$C91)^2+(1500*ABS(SIN(2*PI()*MOD(Calculator!$B$34/Calculator!$F$16,1)))*IF(MOD(Calculator!$B$34/Calculator!$F$16,1)&lt;0.5,-1,1))^2)/SQRT(((50*POWER(80,POWER(COS(PI()*MOD(Calculator!$B$34/Calculator!$F$16,1)),2))+MIN(500,MAX(30,100*EXP(-0.3*'VSWR Calculator'!$C$24)*(1+3*ABS(MOD('VSWR Calculator'!$C$23/Calculator!$F$16/2,1)-0.5))))/'VSWR Calculator'!$C$25)+$C91)^2+(1500*ABS(SIN(2*PI()*MOD(Calculator!$B$34/Calculator!$F$16,1)))*IF(MOD(Calculator!$B$34/Calculator!$F$16,1)&lt;0.5,-1,1))^2))/(1-SQRT(((50*POWER(80,POWER(COS(PI()*MOD(Calculator!$B$34/Calculator!$F$16,1)),2))+MIN(500,MAX(30,100*EXP(-0.3*'VSWR Calculator'!$C$24)*(1+3*ABS(MOD('VSWR Calculator'!$C$23/Calculator!$F$16/2,1)-0.5))))/'VSWR Calculator'!$C$25)-$C91)^2+(1500*ABS(SIN(2*PI()*MOD(Calculator!$B$34/Calculator!$F$16,1)))*IF(MOD(Calculator!$B$34/Calculator!$F$16,1)&lt;0.5,-1,1))^2)/SQRT(((50*POWER(80,POWER(COS(PI()*MOD(Calculator!$B$34/Calculator!$F$16,1)),2))+MIN(500,MAX(30,100*EXP(-0.3*'VSWR Calculator'!$C$24)*(1+3*ABS(MOD('VSWR Calculator'!$C$23/Calculator!$F$16/2,1)-0.5))))/'VSWR Calculator'!$C$25)+$C91)^2+(1500*ABS(SIN(2*PI()*MOD(Calculator!$B$34/Calculator!$F$16,1)))*IF(MOD(Calculator!$B$34/Calculator!$F$16,1)&lt;0.5,-1,1))^2)),2))</f>
        <v>—</v>
      </c>
      <c r="GI91" s="253" t="n">
        <f aca="false">IF(OR(Calculator!$E$17&lt;&gt;"YES",Calculator!$B$34&lt;Calculator!$G$17),"—",ROUND((1+SQRT(((50*POWER(80,POWER(COS(PI()*MOD(Calculator!$B$34/Calculator!$F$17,1)),2))+MIN(500,MAX(30,100*EXP(-0.3*'VSWR Calculator'!$C$24)*(1+3*ABS(MOD('VSWR Calculator'!$C$23/Calculator!$F$17/2,1)-0.5))))/'VSWR Calculator'!$C$25)-$C91)^2+(1500*ABS(SIN(2*PI()*MOD(Calculator!$B$34/Calculator!$F$17,1)))*IF(MOD(Calculator!$B$34/Calculator!$F$17,1)&lt;0.5,-1,1))^2)/SQRT(((50*POWER(80,POWER(COS(PI()*MOD(Calculator!$B$34/Calculator!$F$17,1)),2))+MIN(500,MAX(30,100*EXP(-0.3*'VSWR Calculator'!$C$24)*(1+3*ABS(MOD('VSWR Calculator'!$C$23/Calculator!$F$17/2,1)-0.5))))/'VSWR Calculator'!$C$25)+$C91)^2+(1500*ABS(SIN(2*PI()*MOD(Calculator!$B$34/Calculator!$F$17,1)))*IF(MOD(Calculator!$B$34/Calculator!$F$17,1)&lt;0.5,-1,1))^2))/(1-SQRT(((50*POWER(80,POWER(COS(PI()*MOD(Calculator!$B$34/Calculator!$F$17,1)),2))+MIN(500,MAX(30,100*EXP(-0.3*'VSWR Calculator'!$C$24)*(1+3*ABS(MOD('VSWR Calculator'!$C$23/Calculator!$F$17/2,1)-0.5))))/'VSWR Calculator'!$C$25)-$C91)^2+(1500*ABS(SIN(2*PI()*MOD(Calculator!$B$34/Calculator!$F$17,1)))*IF(MOD(Calculator!$B$34/Calculator!$F$17,1)&lt;0.5,-1,1))^2)/SQRT(((50*POWER(80,POWER(COS(PI()*MOD(Calculator!$B$34/Calculator!$F$17,1)),2))+MIN(500,MAX(30,100*EXP(-0.3*'VSWR Calculator'!$C$24)*(1+3*ABS(MOD('VSWR Calculator'!$C$23/Calculator!$F$17/2,1)-0.5))))/'VSWR Calculator'!$C$25)+$C91)^2+(1500*ABS(SIN(2*PI()*MOD(Calculator!$B$34/Calculator!$F$17,1)))*IF(MOD(Calculator!$B$34/Calculator!$F$17,1)&lt;0.5,-1,1))^2)),2))</f>
        <v>14.34</v>
      </c>
      <c r="GJ91" s="253" t="str">
        <f aca="false">IF(OR(Calculator!$E$18&lt;&gt;"YES",Calculator!$B$34&lt;Calculator!$G$18),"—",ROUND((1+SQRT(((50*POWER(80,POWER(COS(PI()*MOD(Calculator!$B$34/Calculator!$F$18,1)),2))+MIN(500,MAX(30,100*EXP(-0.3*'VSWR Calculator'!$C$24)*(1+3*ABS(MOD('VSWR Calculator'!$C$23/Calculator!$F$18/2,1)-0.5))))/'VSWR Calculator'!$C$25)-$C91)^2+(1500*ABS(SIN(2*PI()*MOD(Calculator!$B$34/Calculator!$F$18,1)))*IF(MOD(Calculator!$B$34/Calculator!$F$18,1)&lt;0.5,-1,1))^2)/SQRT(((50*POWER(80,POWER(COS(PI()*MOD(Calculator!$B$34/Calculator!$F$18,1)),2))+MIN(500,MAX(30,100*EXP(-0.3*'VSWR Calculator'!$C$24)*(1+3*ABS(MOD('VSWR Calculator'!$C$23/Calculator!$F$18/2,1)-0.5))))/'VSWR Calculator'!$C$25)+$C91)^2+(1500*ABS(SIN(2*PI()*MOD(Calculator!$B$34/Calculator!$F$18,1)))*IF(MOD(Calculator!$B$34/Calculator!$F$18,1)&lt;0.5,-1,1))^2))/(1-SQRT(((50*POWER(80,POWER(COS(PI()*MOD(Calculator!$B$34/Calculator!$F$18,1)),2))+MIN(500,MAX(30,100*EXP(-0.3*'VSWR Calculator'!$C$24)*(1+3*ABS(MOD('VSWR Calculator'!$C$23/Calculator!$F$18/2,1)-0.5))))/'VSWR Calculator'!$C$25)-$C91)^2+(1500*ABS(SIN(2*PI()*MOD(Calculator!$B$34/Calculator!$F$18,1)))*IF(MOD(Calculator!$B$34/Calculator!$F$18,1)&lt;0.5,-1,1))^2)/SQRT(((50*POWER(80,POWER(COS(PI()*MOD(Calculator!$B$34/Calculator!$F$18,1)),2))+MIN(500,MAX(30,100*EXP(-0.3*'VSWR Calculator'!$C$24)*(1+3*ABS(MOD('VSWR Calculator'!$C$23/Calculator!$F$18/2,1)-0.5))))/'VSWR Calculator'!$C$25)+$C91)^2+(1500*ABS(SIN(2*PI()*MOD(Calculator!$B$34/Calculator!$F$18,1)))*IF(MOD(Calculator!$B$34/Calculator!$F$18,1)&lt;0.5,-1,1))^2)),2))</f>
        <v>—</v>
      </c>
      <c r="GK91" s="253" t="str">
        <f aca="false">IF(OR(Calculator!$E$19&lt;&gt;"YES",Calculator!$B$34&lt;Calculator!$G$19),"—",ROUND((1+SQRT(((50*POWER(80,POWER(COS(PI()*MOD(Calculator!$B$34/Calculator!$F$19,1)),2))+MIN(500,MAX(30,100*EXP(-0.3*'VSWR Calculator'!$C$24)*(1+3*ABS(MOD('VSWR Calculator'!$C$23/Calculator!$F$19/2,1)-0.5))))/'VSWR Calculator'!$C$25)-$C91)^2+(1500*ABS(SIN(2*PI()*MOD(Calculator!$B$34/Calculator!$F$19,1)))*IF(MOD(Calculator!$B$34/Calculator!$F$19,1)&lt;0.5,-1,1))^2)/SQRT(((50*POWER(80,POWER(COS(PI()*MOD(Calculator!$B$34/Calculator!$F$19,1)),2))+MIN(500,MAX(30,100*EXP(-0.3*'VSWR Calculator'!$C$24)*(1+3*ABS(MOD('VSWR Calculator'!$C$23/Calculator!$F$19/2,1)-0.5))))/'VSWR Calculator'!$C$25)+$C91)^2+(1500*ABS(SIN(2*PI()*MOD(Calculator!$B$34/Calculator!$F$19,1)))*IF(MOD(Calculator!$B$34/Calculator!$F$19,1)&lt;0.5,-1,1))^2))/(1-SQRT(((50*POWER(80,POWER(COS(PI()*MOD(Calculator!$B$34/Calculator!$F$19,1)),2))+MIN(500,MAX(30,100*EXP(-0.3*'VSWR Calculator'!$C$24)*(1+3*ABS(MOD('VSWR Calculator'!$C$23/Calculator!$F$19/2,1)-0.5))))/'VSWR Calculator'!$C$25)-$C91)^2+(1500*ABS(SIN(2*PI()*MOD(Calculator!$B$34/Calculator!$F$19,1)))*IF(MOD(Calculator!$B$34/Calculator!$F$19,1)&lt;0.5,-1,1))^2)/SQRT(((50*POWER(80,POWER(COS(PI()*MOD(Calculator!$B$34/Calculator!$F$19,1)),2))+MIN(500,MAX(30,100*EXP(-0.3*'VSWR Calculator'!$C$24)*(1+3*ABS(MOD('VSWR Calculator'!$C$23/Calculator!$F$19/2,1)-0.5))))/'VSWR Calculator'!$C$25)+$C91)^2+(1500*ABS(SIN(2*PI()*MOD(Calculator!$B$34/Calculator!$F$19,1)))*IF(MOD(Calculator!$B$34/Calculator!$F$19,1)&lt;0.5,-1,1))^2)),2))</f>
        <v>—</v>
      </c>
      <c r="GL91" s="253" t="str">
        <f aca="false">IF(OR(Calculator!$E$20&lt;&gt;"YES",Calculator!$B$34&lt;Calculator!$G$20),"—",ROUND((1+SQRT(((50*POWER(80,POWER(COS(PI()*MOD(Calculator!$B$34/Calculator!$F$20,1)),2))+MIN(500,MAX(30,100*EXP(-0.3*'VSWR Calculator'!$C$24)*(1+3*ABS(MOD('VSWR Calculator'!$C$23/Calculator!$F$20/2,1)-0.5))))/'VSWR Calculator'!$C$25)-$C91)^2+(1500*ABS(SIN(2*PI()*MOD(Calculator!$B$34/Calculator!$F$20,1)))*IF(MOD(Calculator!$B$34/Calculator!$F$20,1)&lt;0.5,-1,1))^2)/SQRT(((50*POWER(80,POWER(COS(PI()*MOD(Calculator!$B$34/Calculator!$F$20,1)),2))+MIN(500,MAX(30,100*EXP(-0.3*'VSWR Calculator'!$C$24)*(1+3*ABS(MOD('VSWR Calculator'!$C$23/Calculator!$F$20/2,1)-0.5))))/'VSWR Calculator'!$C$25)+$C91)^2+(1500*ABS(SIN(2*PI()*MOD(Calculator!$B$34/Calculator!$F$20,1)))*IF(MOD(Calculator!$B$34/Calculator!$F$20,1)&lt;0.5,-1,1))^2))/(1-SQRT(((50*POWER(80,POWER(COS(PI()*MOD(Calculator!$B$34/Calculator!$F$20,1)),2))+MIN(500,MAX(30,100*EXP(-0.3*'VSWR Calculator'!$C$24)*(1+3*ABS(MOD('VSWR Calculator'!$C$23/Calculator!$F$20/2,1)-0.5))))/'VSWR Calculator'!$C$25)-$C91)^2+(1500*ABS(SIN(2*PI()*MOD(Calculator!$B$34/Calculator!$F$20,1)))*IF(MOD(Calculator!$B$34/Calculator!$F$20,1)&lt;0.5,-1,1))^2)/SQRT(((50*POWER(80,POWER(COS(PI()*MOD(Calculator!$B$34/Calculator!$F$20,1)),2))+MIN(500,MAX(30,100*EXP(-0.3*'VSWR Calculator'!$C$24)*(1+3*ABS(MOD('VSWR Calculator'!$C$23/Calculator!$F$20/2,1)-0.5))))/'VSWR Calculator'!$C$25)+$C91)^2+(1500*ABS(SIN(2*PI()*MOD(Calculator!$B$34/Calculator!$F$20,1)))*IF(MOD(Calculator!$B$34/Calculator!$F$20,1)&lt;0.5,-1,1))^2)),2))</f>
        <v>—</v>
      </c>
      <c r="GM91" s="253" t="str">
        <f aca="false">IF(OR(Calculator!$E$21&lt;&gt;"YES",Calculator!$B$34&lt;Calculator!$G$21),"—",ROUND((1+SQRT(((50*POWER(80,POWER(COS(PI()*MOD(Calculator!$B$34/Calculator!$F$21,1)),2))+MIN(500,MAX(30,100*EXP(-0.3*'VSWR Calculator'!$C$24)*(1+3*ABS(MOD('VSWR Calculator'!$C$23/Calculator!$F$21/2,1)-0.5))))/'VSWR Calculator'!$C$25)-$C91)^2+(1500*ABS(SIN(2*PI()*MOD(Calculator!$B$34/Calculator!$F$21,1)))*IF(MOD(Calculator!$B$34/Calculator!$F$21,1)&lt;0.5,-1,1))^2)/SQRT(((50*POWER(80,POWER(COS(PI()*MOD(Calculator!$B$34/Calculator!$F$21,1)),2))+MIN(500,MAX(30,100*EXP(-0.3*'VSWR Calculator'!$C$24)*(1+3*ABS(MOD('VSWR Calculator'!$C$23/Calculator!$F$21/2,1)-0.5))))/'VSWR Calculator'!$C$25)+$C91)^2+(1500*ABS(SIN(2*PI()*MOD(Calculator!$B$34/Calculator!$F$21,1)))*IF(MOD(Calculator!$B$34/Calculator!$F$21,1)&lt;0.5,-1,1))^2))/(1-SQRT(((50*POWER(80,POWER(COS(PI()*MOD(Calculator!$B$34/Calculator!$F$21,1)),2))+MIN(500,MAX(30,100*EXP(-0.3*'VSWR Calculator'!$C$24)*(1+3*ABS(MOD('VSWR Calculator'!$C$23/Calculator!$F$21/2,1)-0.5))))/'VSWR Calculator'!$C$25)-$C91)^2+(1500*ABS(SIN(2*PI()*MOD(Calculator!$B$34/Calculator!$F$21,1)))*IF(MOD(Calculator!$B$34/Calculator!$F$21,1)&lt;0.5,-1,1))^2)/SQRT(((50*POWER(80,POWER(COS(PI()*MOD(Calculator!$B$34/Calculator!$F$21,1)),2))+MIN(500,MAX(30,100*EXP(-0.3*'VSWR Calculator'!$C$24)*(1+3*ABS(MOD('VSWR Calculator'!$C$23/Calculator!$F$21/2,1)-0.5))))/'VSWR Calculator'!$C$25)+$C91)^2+(1500*ABS(SIN(2*PI()*MOD(Calculator!$B$34/Calculator!$F$21,1)))*IF(MOD(Calculator!$B$34/Calculator!$F$21,1)&lt;0.5,-1,1))^2)),2))</f>
        <v>—</v>
      </c>
      <c r="GN91" s="253" t="str">
        <f aca="false">IF(OR(Calculator!$E$22&lt;&gt;"YES",Calculator!$B$34&lt;Calculator!$G$22),"—",ROUND((1+SQRT(((50*POWER(80,POWER(COS(PI()*MOD(Calculator!$B$34/Calculator!$F$22,1)),2))+MIN(500,MAX(30,100*EXP(-0.3*'VSWR Calculator'!$C$24)*(1+3*ABS(MOD('VSWR Calculator'!$C$23/Calculator!$F$22/2,1)-0.5))))/'VSWR Calculator'!$C$25)-$C91)^2+(1500*ABS(SIN(2*PI()*MOD(Calculator!$B$34/Calculator!$F$22,1)))*IF(MOD(Calculator!$B$34/Calculator!$F$22,1)&lt;0.5,-1,1))^2)/SQRT(((50*POWER(80,POWER(COS(PI()*MOD(Calculator!$B$34/Calculator!$F$22,1)),2))+MIN(500,MAX(30,100*EXP(-0.3*'VSWR Calculator'!$C$24)*(1+3*ABS(MOD('VSWR Calculator'!$C$23/Calculator!$F$22/2,1)-0.5))))/'VSWR Calculator'!$C$25)+$C91)^2+(1500*ABS(SIN(2*PI()*MOD(Calculator!$B$34/Calculator!$F$22,1)))*IF(MOD(Calculator!$B$34/Calculator!$F$22,1)&lt;0.5,-1,1))^2))/(1-SQRT(((50*POWER(80,POWER(COS(PI()*MOD(Calculator!$B$34/Calculator!$F$22,1)),2))+MIN(500,MAX(30,100*EXP(-0.3*'VSWR Calculator'!$C$24)*(1+3*ABS(MOD('VSWR Calculator'!$C$23/Calculator!$F$22/2,1)-0.5))))/'VSWR Calculator'!$C$25)-$C91)^2+(1500*ABS(SIN(2*PI()*MOD(Calculator!$B$34/Calculator!$F$22,1)))*IF(MOD(Calculator!$B$34/Calculator!$F$22,1)&lt;0.5,-1,1))^2)/SQRT(((50*POWER(80,POWER(COS(PI()*MOD(Calculator!$B$34/Calculator!$F$22,1)),2))+MIN(500,MAX(30,100*EXP(-0.3*'VSWR Calculator'!$C$24)*(1+3*ABS(MOD('VSWR Calculator'!$C$23/Calculator!$F$22/2,1)-0.5))))/'VSWR Calculator'!$C$25)+$C91)^2+(1500*ABS(SIN(2*PI()*MOD(Calculator!$B$34/Calculator!$F$22,1)))*IF(MOD(Calculator!$B$34/Calculator!$F$22,1)&lt;0.5,-1,1))^2)),2))</f>
        <v>—</v>
      </c>
      <c r="GO91" s="253" t="n">
        <f aca="false">IFERROR(ROUND((IF(ISNUMBER(GD91),GD91,0)+IF(ISNUMBER(GE91),GE91,0)+IF(ISNUMBER(GF91),GF91,0)+IF(ISNUMBER(GG91),GG91,0)+IF(ISNUMBER(GH91),GH91,0)+IF(ISNUMBER(GI91),GI91,0)+IF(ISNUMBER(GJ91),GJ91,0)+IF(ISNUMBER(GK91),GK91,0)+IF(ISNUMBER(GL91),GL91,0)+IF(ISNUMBER(GM91),GM91,0)+IF(ISNUMBER(GN91),GN91,0))/(IF(ISNUMBER(GD91),1,0)+IF(ISNUMBER(GE91),1,0)+IF(ISNUMBER(GF91),1,0)+IF(ISNUMBER(GG91),1,0)+IF(ISNUMBER(GH91),1,0)+IF(ISNUMBER(GI91),1,0)+IF(ISNUMBER(GJ91),1,0)+IF(ISNUMBER(GK91),1,0)+IF(ISNUMBER(GL91),1,0)+IF(ISNUMBER(GM91),1,0)+IF(ISNUMBER(GN91),1,0)),4),"")</f>
        <v>17</v>
      </c>
      <c r="GP91" s="253" t="str">
        <f aca="false">IF(OR(Calculator!$E$12&lt;&gt;"YES",Calculator!$B$35&lt;Calculator!$G$12),"—",ROUND((1+SQRT(((50*POWER(80,POWER(COS(PI()*MOD(Calculator!$B$35/Calculator!$F$12,1)),2))+MIN(500,MAX(30,100*EXP(-0.3*'VSWR Calculator'!$C$24)*(1+3*ABS(MOD('VSWR Calculator'!$C$23/Calculator!$F$12/2,1)-0.5))))/'VSWR Calculator'!$C$25)-$C91)^2+(1500*ABS(SIN(2*PI()*MOD(Calculator!$B$35/Calculator!$F$12,1)))*IF(MOD(Calculator!$B$35/Calculator!$F$12,1)&lt;0.5,-1,1))^2)/SQRT(((50*POWER(80,POWER(COS(PI()*MOD(Calculator!$B$35/Calculator!$F$12,1)),2))+MIN(500,MAX(30,100*EXP(-0.3*'VSWR Calculator'!$C$24)*(1+3*ABS(MOD('VSWR Calculator'!$C$23/Calculator!$F$12/2,1)-0.5))))/'VSWR Calculator'!$C$25)+$C91)^2+(1500*ABS(SIN(2*PI()*MOD(Calculator!$B$35/Calculator!$F$12,1)))*IF(MOD(Calculator!$B$35/Calculator!$F$12,1)&lt;0.5,-1,1))^2))/(1-SQRT(((50*POWER(80,POWER(COS(PI()*MOD(Calculator!$B$35/Calculator!$F$12,1)),2))+MIN(500,MAX(30,100*EXP(-0.3*'VSWR Calculator'!$C$24)*(1+3*ABS(MOD('VSWR Calculator'!$C$23/Calculator!$F$12/2,1)-0.5))))/'VSWR Calculator'!$C$25)-$C91)^2+(1500*ABS(SIN(2*PI()*MOD(Calculator!$B$35/Calculator!$F$12,1)))*IF(MOD(Calculator!$B$35/Calculator!$F$12,1)&lt;0.5,-1,1))^2)/SQRT(((50*POWER(80,POWER(COS(PI()*MOD(Calculator!$B$35/Calculator!$F$12,1)),2))+MIN(500,MAX(30,100*EXP(-0.3*'VSWR Calculator'!$C$24)*(1+3*ABS(MOD('VSWR Calculator'!$C$23/Calculator!$F$12/2,1)-0.5))))/'VSWR Calculator'!$C$25)+$C91)^2+(1500*ABS(SIN(2*PI()*MOD(Calculator!$B$35/Calculator!$F$12,1)))*IF(MOD(Calculator!$B$35/Calculator!$F$12,1)&lt;0.5,-1,1))^2)),2))</f>
        <v>—</v>
      </c>
      <c r="GQ91" s="253" t="str">
        <f aca="false">IF(OR(Calculator!$E$13&lt;&gt;"YES",Calculator!$B$35&lt;Calculator!$G$13),"—",ROUND((1+SQRT(((50*POWER(80,POWER(COS(PI()*MOD(Calculator!$B$35/Calculator!$F$13,1)),2))+MIN(500,MAX(30,100*EXP(-0.3*'VSWR Calculator'!$C$24)*(1+3*ABS(MOD('VSWR Calculator'!$C$23/Calculator!$F$13/2,1)-0.5))))/'VSWR Calculator'!$C$25)-$C91)^2+(1500*ABS(SIN(2*PI()*MOD(Calculator!$B$35/Calculator!$F$13,1)))*IF(MOD(Calculator!$B$35/Calculator!$F$13,1)&lt;0.5,-1,1))^2)/SQRT(((50*POWER(80,POWER(COS(PI()*MOD(Calculator!$B$35/Calculator!$F$13,1)),2))+MIN(500,MAX(30,100*EXP(-0.3*'VSWR Calculator'!$C$24)*(1+3*ABS(MOD('VSWR Calculator'!$C$23/Calculator!$F$13/2,1)-0.5))))/'VSWR Calculator'!$C$25)+$C91)^2+(1500*ABS(SIN(2*PI()*MOD(Calculator!$B$35/Calculator!$F$13,1)))*IF(MOD(Calculator!$B$35/Calculator!$F$13,1)&lt;0.5,-1,1))^2))/(1-SQRT(((50*POWER(80,POWER(COS(PI()*MOD(Calculator!$B$35/Calculator!$F$13,1)),2))+MIN(500,MAX(30,100*EXP(-0.3*'VSWR Calculator'!$C$24)*(1+3*ABS(MOD('VSWR Calculator'!$C$23/Calculator!$F$13/2,1)-0.5))))/'VSWR Calculator'!$C$25)-$C91)^2+(1500*ABS(SIN(2*PI()*MOD(Calculator!$B$35/Calculator!$F$13,1)))*IF(MOD(Calculator!$B$35/Calculator!$F$13,1)&lt;0.5,-1,1))^2)/SQRT(((50*POWER(80,POWER(COS(PI()*MOD(Calculator!$B$35/Calculator!$F$13,1)),2))+MIN(500,MAX(30,100*EXP(-0.3*'VSWR Calculator'!$C$24)*(1+3*ABS(MOD('VSWR Calculator'!$C$23/Calculator!$F$13/2,1)-0.5))))/'VSWR Calculator'!$C$25)+$C91)^2+(1500*ABS(SIN(2*PI()*MOD(Calculator!$B$35/Calculator!$F$13,1)))*IF(MOD(Calculator!$B$35/Calculator!$F$13,1)&lt;0.5,-1,1))^2)),2))</f>
        <v>—</v>
      </c>
      <c r="GR91" s="253" t="str">
        <f aca="false">IF(OR(Calculator!$E$14&lt;&gt;"YES",Calculator!$B$35&lt;Calculator!$G$14),"—",ROUND((1+SQRT(((50*POWER(80,POWER(COS(PI()*MOD(Calculator!$B$35/Calculator!$F$14,1)),2))+MIN(500,MAX(30,100*EXP(-0.3*'VSWR Calculator'!$C$24)*(1+3*ABS(MOD('VSWR Calculator'!$C$23/Calculator!$F$14/2,1)-0.5))))/'VSWR Calculator'!$C$25)-$C91)^2+(1500*ABS(SIN(2*PI()*MOD(Calculator!$B$35/Calculator!$F$14,1)))*IF(MOD(Calculator!$B$35/Calculator!$F$14,1)&lt;0.5,-1,1))^2)/SQRT(((50*POWER(80,POWER(COS(PI()*MOD(Calculator!$B$35/Calculator!$F$14,1)),2))+MIN(500,MAX(30,100*EXP(-0.3*'VSWR Calculator'!$C$24)*(1+3*ABS(MOD('VSWR Calculator'!$C$23/Calculator!$F$14/2,1)-0.5))))/'VSWR Calculator'!$C$25)+$C91)^2+(1500*ABS(SIN(2*PI()*MOD(Calculator!$B$35/Calculator!$F$14,1)))*IF(MOD(Calculator!$B$35/Calculator!$F$14,1)&lt;0.5,-1,1))^2))/(1-SQRT(((50*POWER(80,POWER(COS(PI()*MOD(Calculator!$B$35/Calculator!$F$14,1)),2))+MIN(500,MAX(30,100*EXP(-0.3*'VSWR Calculator'!$C$24)*(1+3*ABS(MOD('VSWR Calculator'!$C$23/Calculator!$F$14/2,1)-0.5))))/'VSWR Calculator'!$C$25)-$C91)^2+(1500*ABS(SIN(2*PI()*MOD(Calculator!$B$35/Calculator!$F$14,1)))*IF(MOD(Calculator!$B$35/Calculator!$F$14,1)&lt;0.5,-1,1))^2)/SQRT(((50*POWER(80,POWER(COS(PI()*MOD(Calculator!$B$35/Calculator!$F$14,1)),2))+MIN(500,MAX(30,100*EXP(-0.3*'VSWR Calculator'!$C$24)*(1+3*ABS(MOD('VSWR Calculator'!$C$23/Calculator!$F$14/2,1)-0.5))))/'VSWR Calculator'!$C$25)+$C91)^2+(1500*ABS(SIN(2*PI()*MOD(Calculator!$B$35/Calculator!$F$14,1)))*IF(MOD(Calculator!$B$35/Calculator!$F$14,1)&lt;0.5,-1,1))^2)),2))</f>
        <v>—</v>
      </c>
      <c r="GS91" s="253" t="n">
        <f aca="false">IF(OR(Calculator!$E$15&lt;&gt;"YES",Calculator!$B$35&lt;Calculator!$G$15),"—",ROUND((1+SQRT(((50*POWER(80,POWER(COS(PI()*MOD(Calculator!$B$35/Calculator!$F$15,1)),2))+MIN(500,MAX(30,100*EXP(-0.3*'VSWR Calculator'!$C$24)*(1+3*ABS(MOD('VSWR Calculator'!$C$23/Calculator!$F$15/2,1)-0.5))))/'VSWR Calculator'!$C$25)-$C91)^2+(1500*ABS(SIN(2*PI()*MOD(Calculator!$B$35/Calculator!$F$15,1)))*IF(MOD(Calculator!$B$35/Calculator!$F$15,1)&lt;0.5,-1,1))^2)/SQRT(((50*POWER(80,POWER(COS(PI()*MOD(Calculator!$B$35/Calculator!$F$15,1)),2))+MIN(500,MAX(30,100*EXP(-0.3*'VSWR Calculator'!$C$24)*(1+3*ABS(MOD('VSWR Calculator'!$C$23/Calculator!$F$15/2,1)-0.5))))/'VSWR Calculator'!$C$25)+$C91)^2+(1500*ABS(SIN(2*PI()*MOD(Calculator!$B$35/Calculator!$F$15,1)))*IF(MOD(Calculator!$B$35/Calculator!$F$15,1)&lt;0.5,-1,1))^2))/(1-SQRT(((50*POWER(80,POWER(COS(PI()*MOD(Calculator!$B$35/Calculator!$F$15,1)),2))+MIN(500,MAX(30,100*EXP(-0.3*'VSWR Calculator'!$C$24)*(1+3*ABS(MOD('VSWR Calculator'!$C$23/Calculator!$F$15/2,1)-0.5))))/'VSWR Calculator'!$C$25)-$C91)^2+(1500*ABS(SIN(2*PI()*MOD(Calculator!$B$35/Calculator!$F$15,1)))*IF(MOD(Calculator!$B$35/Calculator!$F$15,1)&lt;0.5,-1,1))^2)/SQRT(((50*POWER(80,POWER(COS(PI()*MOD(Calculator!$B$35/Calculator!$F$15,1)),2))+MIN(500,MAX(30,100*EXP(-0.3*'VSWR Calculator'!$C$24)*(1+3*ABS(MOD('VSWR Calculator'!$C$23/Calculator!$F$15/2,1)-0.5))))/'VSWR Calculator'!$C$25)+$C91)^2+(1500*ABS(SIN(2*PI()*MOD(Calculator!$B$35/Calculator!$F$15,1)))*IF(MOD(Calculator!$B$35/Calculator!$F$15,1)&lt;0.5,-1,1))^2)),2))</f>
        <v>2.46</v>
      </c>
      <c r="GT91" s="253" t="str">
        <f aca="false">IF(OR(Calculator!$E$16&lt;&gt;"YES",Calculator!$B$35&lt;Calculator!$G$16),"—",ROUND((1+SQRT(((50*POWER(80,POWER(COS(PI()*MOD(Calculator!$B$35/Calculator!$F$16,1)),2))+MIN(500,MAX(30,100*EXP(-0.3*'VSWR Calculator'!$C$24)*(1+3*ABS(MOD('VSWR Calculator'!$C$23/Calculator!$F$16/2,1)-0.5))))/'VSWR Calculator'!$C$25)-$C91)^2+(1500*ABS(SIN(2*PI()*MOD(Calculator!$B$35/Calculator!$F$16,1)))*IF(MOD(Calculator!$B$35/Calculator!$F$16,1)&lt;0.5,-1,1))^2)/SQRT(((50*POWER(80,POWER(COS(PI()*MOD(Calculator!$B$35/Calculator!$F$16,1)),2))+MIN(500,MAX(30,100*EXP(-0.3*'VSWR Calculator'!$C$24)*(1+3*ABS(MOD('VSWR Calculator'!$C$23/Calculator!$F$16/2,1)-0.5))))/'VSWR Calculator'!$C$25)+$C91)^2+(1500*ABS(SIN(2*PI()*MOD(Calculator!$B$35/Calculator!$F$16,1)))*IF(MOD(Calculator!$B$35/Calculator!$F$16,1)&lt;0.5,-1,1))^2))/(1-SQRT(((50*POWER(80,POWER(COS(PI()*MOD(Calculator!$B$35/Calculator!$F$16,1)),2))+MIN(500,MAX(30,100*EXP(-0.3*'VSWR Calculator'!$C$24)*(1+3*ABS(MOD('VSWR Calculator'!$C$23/Calculator!$F$16/2,1)-0.5))))/'VSWR Calculator'!$C$25)-$C91)^2+(1500*ABS(SIN(2*PI()*MOD(Calculator!$B$35/Calculator!$F$16,1)))*IF(MOD(Calculator!$B$35/Calculator!$F$16,1)&lt;0.5,-1,1))^2)/SQRT(((50*POWER(80,POWER(COS(PI()*MOD(Calculator!$B$35/Calculator!$F$16,1)),2))+MIN(500,MAX(30,100*EXP(-0.3*'VSWR Calculator'!$C$24)*(1+3*ABS(MOD('VSWR Calculator'!$C$23/Calculator!$F$16/2,1)-0.5))))/'VSWR Calculator'!$C$25)+$C91)^2+(1500*ABS(SIN(2*PI()*MOD(Calculator!$B$35/Calculator!$F$16,1)))*IF(MOD(Calculator!$B$35/Calculator!$F$16,1)&lt;0.5,-1,1))^2)),2))</f>
        <v>—</v>
      </c>
      <c r="GU91" s="253" t="n">
        <f aca="false">IF(OR(Calculator!$E$17&lt;&gt;"YES",Calculator!$B$35&lt;Calculator!$G$17),"—",ROUND((1+SQRT(((50*POWER(80,POWER(COS(PI()*MOD(Calculator!$B$35/Calculator!$F$17,1)),2))+MIN(500,MAX(30,100*EXP(-0.3*'VSWR Calculator'!$C$24)*(1+3*ABS(MOD('VSWR Calculator'!$C$23/Calculator!$F$17/2,1)-0.5))))/'VSWR Calculator'!$C$25)-$C91)^2+(1500*ABS(SIN(2*PI()*MOD(Calculator!$B$35/Calculator!$F$17,1)))*IF(MOD(Calculator!$B$35/Calculator!$F$17,1)&lt;0.5,-1,1))^2)/SQRT(((50*POWER(80,POWER(COS(PI()*MOD(Calculator!$B$35/Calculator!$F$17,1)),2))+MIN(500,MAX(30,100*EXP(-0.3*'VSWR Calculator'!$C$24)*(1+3*ABS(MOD('VSWR Calculator'!$C$23/Calculator!$F$17/2,1)-0.5))))/'VSWR Calculator'!$C$25)+$C91)^2+(1500*ABS(SIN(2*PI()*MOD(Calculator!$B$35/Calculator!$F$17,1)))*IF(MOD(Calculator!$B$35/Calculator!$F$17,1)&lt;0.5,-1,1))^2))/(1-SQRT(((50*POWER(80,POWER(COS(PI()*MOD(Calculator!$B$35/Calculator!$F$17,1)),2))+MIN(500,MAX(30,100*EXP(-0.3*'VSWR Calculator'!$C$24)*(1+3*ABS(MOD('VSWR Calculator'!$C$23/Calculator!$F$17/2,1)-0.5))))/'VSWR Calculator'!$C$25)-$C91)^2+(1500*ABS(SIN(2*PI()*MOD(Calculator!$B$35/Calculator!$F$17,1)))*IF(MOD(Calculator!$B$35/Calculator!$F$17,1)&lt;0.5,-1,1))^2)/SQRT(((50*POWER(80,POWER(COS(PI()*MOD(Calculator!$B$35/Calculator!$F$17,1)),2))+MIN(500,MAX(30,100*EXP(-0.3*'VSWR Calculator'!$C$24)*(1+3*ABS(MOD('VSWR Calculator'!$C$23/Calculator!$F$17/2,1)-0.5))))/'VSWR Calculator'!$C$25)+$C91)^2+(1500*ABS(SIN(2*PI()*MOD(Calculator!$B$35/Calculator!$F$17,1)))*IF(MOD(Calculator!$B$35/Calculator!$F$17,1)&lt;0.5,-1,1))^2)),2))</f>
        <v>20.09</v>
      </c>
      <c r="GV91" s="253" t="str">
        <f aca="false">IF(OR(Calculator!$E$18&lt;&gt;"YES",Calculator!$B$35&lt;Calculator!$G$18),"—",ROUND((1+SQRT(((50*POWER(80,POWER(COS(PI()*MOD(Calculator!$B$35/Calculator!$F$18,1)),2))+MIN(500,MAX(30,100*EXP(-0.3*'VSWR Calculator'!$C$24)*(1+3*ABS(MOD('VSWR Calculator'!$C$23/Calculator!$F$18/2,1)-0.5))))/'VSWR Calculator'!$C$25)-$C91)^2+(1500*ABS(SIN(2*PI()*MOD(Calculator!$B$35/Calculator!$F$18,1)))*IF(MOD(Calculator!$B$35/Calculator!$F$18,1)&lt;0.5,-1,1))^2)/SQRT(((50*POWER(80,POWER(COS(PI()*MOD(Calculator!$B$35/Calculator!$F$18,1)),2))+MIN(500,MAX(30,100*EXP(-0.3*'VSWR Calculator'!$C$24)*(1+3*ABS(MOD('VSWR Calculator'!$C$23/Calculator!$F$18/2,1)-0.5))))/'VSWR Calculator'!$C$25)+$C91)^2+(1500*ABS(SIN(2*PI()*MOD(Calculator!$B$35/Calculator!$F$18,1)))*IF(MOD(Calculator!$B$35/Calculator!$F$18,1)&lt;0.5,-1,1))^2))/(1-SQRT(((50*POWER(80,POWER(COS(PI()*MOD(Calculator!$B$35/Calculator!$F$18,1)),2))+MIN(500,MAX(30,100*EXP(-0.3*'VSWR Calculator'!$C$24)*(1+3*ABS(MOD('VSWR Calculator'!$C$23/Calculator!$F$18/2,1)-0.5))))/'VSWR Calculator'!$C$25)-$C91)^2+(1500*ABS(SIN(2*PI()*MOD(Calculator!$B$35/Calculator!$F$18,1)))*IF(MOD(Calculator!$B$35/Calculator!$F$18,1)&lt;0.5,-1,1))^2)/SQRT(((50*POWER(80,POWER(COS(PI()*MOD(Calculator!$B$35/Calculator!$F$18,1)),2))+MIN(500,MAX(30,100*EXP(-0.3*'VSWR Calculator'!$C$24)*(1+3*ABS(MOD('VSWR Calculator'!$C$23/Calculator!$F$18/2,1)-0.5))))/'VSWR Calculator'!$C$25)+$C91)^2+(1500*ABS(SIN(2*PI()*MOD(Calculator!$B$35/Calculator!$F$18,1)))*IF(MOD(Calculator!$B$35/Calculator!$F$18,1)&lt;0.5,-1,1))^2)),2))</f>
        <v>—</v>
      </c>
      <c r="GW91" s="253" t="str">
        <f aca="false">IF(OR(Calculator!$E$19&lt;&gt;"YES",Calculator!$B$35&lt;Calculator!$G$19),"—",ROUND((1+SQRT(((50*POWER(80,POWER(COS(PI()*MOD(Calculator!$B$35/Calculator!$F$19,1)),2))+MIN(500,MAX(30,100*EXP(-0.3*'VSWR Calculator'!$C$24)*(1+3*ABS(MOD('VSWR Calculator'!$C$23/Calculator!$F$19/2,1)-0.5))))/'VSWR Calculator'!$C$25)-$C91)^2+(1500*ABS(SIN(2*PI()*MOD(Calculator!$B$35/Calculator!$F$19,1)))*IF(MOD(Calculator!$B$35/Calculator!$F$19,1)&lt;0.5,-1,1))^2)/SQRT(((50*POWER(80,POWER(COS(PI()*MOD(Calculator!$B$35/Calculator!$F$19,1)),2))+MIN(500,MAX(30,100*EXP(-0.3*'VSWR Calculator'!$C$24)*(1+3*ABS(MOD('VSWR Calculator'!$C$23/Calculator!$F$19/2,1)-0.5))))/'VSWR Calculator'!$C$25)+$C91)^2+(1500*ABS(SIN(2*PI()*MOD(Calculator!$B$35/Calculator!$F$19,1)))*IF(MOD(Calculator!$B$35/Calculator!$F$19,1)&lt;0.5,-1,1))^2))/(1-SQRT(((50*POWER(80,POWER(COS(PI()*MOD(Calculator!$B$35/Calculator!$F$19,1)),2))+MIN(500,MAX(30,100*EXP(-0.3*'VSWR Calculator'!$C$24)*(1+3*ABS(MOD('VSWR Calculator'!$C$23/Calculator!$F$19/2,1)-0.5))))/'VSWR Calculator'!$C$25)-$C91)^2+(1500*ABS(SIN(2*PI()*MOD(Calculator!$B$35/Calculator!$F$19,1)))*IF(MOD(Calculator!$B$35/Calculator!$F$19,1)&lt;0.5,-1,1))^2)/SQRT(((50*POWER(80,POWER(COS(PI()*MOD(Calculator!$B$35/Calculator!$F$19,1)),2))+MIN(500,MAX(30,100*EXP(-0.3*'VSWR Calculator'!$C$24)*(1+3*ABS(MOD('VSWR Calculator'!$C$23/Calculator!$F$19/2,1)-0.5))))/'VSWR Calculator'!$C$25)+$C91)^2+(1500*ABS(SIN(2*PI()*MOD(Calculator!$B$35/Calculator!$F$19,1)))*IF(MOD(Calculator!$B$35/Calculator!$F$19,1)&lt;0.5,-1,1))^2)),2))</f>
        <v>—</v>
      </c>
      <c r="GX91" s="253" t="str">
        <f aca="false">IF(OR(Calculator!$E$20&lt;&gt;"YES",Calculator!$B$35&lt;Calculator!$G$20),"—",ROUND((1+SQRT(((50*POWER(80,POWER(COS(PI()*MOD(Calculator!$B$35/Calculator!$F$20,1)),2))+MIN(500,MAX(30,100*EXP(-0.3*'VSWR Calculator'!$C$24)*(1+3*ABS(MOD('VSWR Calculator'!$C$23/Calculator!$F$20/2,1)-0.5))))/'VSWR Calculator'!$C$25)-$C91)^2+(1500*ABS(SIN(2*PI()*MOD(Calculator!$B$35/Calculator!$F$20,1)))*IF(MOD(Calculator!$B$35/Calculator!$F$20,1)&lt;0.5,-1,1))^2)/SQRT(((50*POWER(80,POWER(COS(PI()*MOD(Calculator!$B$35/Calculator!$F$20,1)),2))+MIN(500,MAX(30,100*EXP(-0.3*'VSWR Calculator'!$C$24)*(1+3*ABS(MOD('VSWR Calculator'!$C$23/Calculator!$F$20/2,1)-0.5))))/'VSWR Calculator'!$C$25)+$C91)^2+(1500*ABS(SIN(2*PI()*MOD(Calculator!$B$35/Calculator!$F$20,1)))*IF(MOD(Calculator!$B$35/Calculator!$F$20,1)&lt;0.5,-1,1))^2))/(1-SQRT(((50*POWER(80,POWER(COS(PI()*MOD(Calculator!$B$35/Calculator!$F$20,1)),2))+MIN(500,MAX(30,100*EXP(-0.3*'VSWR Calculator'!$C$24)*(1+3*ABS(MOD('VSWR Calculator'!$C$23/Calculator!$F$20/2,1)-0.5))))/'VSWR Calculator'!$C$25)-$C91)^2+(1500*ABS(SIN(2*PI()*MOD(Calculator!$B$35/Calculator!$F$20,1)))*IF(MOD(Calculator!$B$35/Calculator!$F$20,1)&lt;0.5,-1,1))^2)/SQRT(((50*POWER(80,POWER(COS(PI()*MOD(Calculator!$B$35/Calculator!$F$20,1)),2))+MIN(500,MAX(30,100*EXP(-0.3*'VSWR Calculator'!$C$24)*(1+3*ABS(MOD('VSWR Calculator'!$C$23/Calculator!$F$20/2,1)-0.5))))/'VSWR Calculator'!$C$25)+$C91)^2+(1500*ABS(SIN(2*PI()*MOD(Calculator!$B$35/Calculator!$F$20,1)))*IF(MOD(Calculator!$B$35/Calculator!$F$20,1)&lt;0.5,-1,1))^2)),2))</f>
        <v>—</v>
      </c>
      <c r="GY91" s="253" t="str">
        <f aca="false">IF(OR(Calculator!$E$21&lt;&gt;"YES",Calculator!$B$35&lt;Calculator!$G$21),"—",ROUND((1+SQRT(((50*POWER(80,POWER(COS(PI()*MOD(Calculator!$B$35/Calculator!$F$21,1)),2))+MIN(500,MAX(30,100*EXP(-0.3*'VSWR Calculator'!$C$24)*(1+3*ABS(MOD('VSWR Calculator'!$C$23/Calculator!$F$21/2,1)-0.5))))/'VSWR Calculator'!$C$25)-$C91)^2+(1500*ABS(SIN(2*PI()*MOD(Calculator!$B$35/Calculator!$F$21,1)))*IF(MOD(Calculator!$B$35/Calculator!$F$21,1)&lt;0.5,-1,1))^2)/SQRT(((50*POWER(80,POWER(COS(PI()*MOD(Calculator!$B$35/Calculator!$F$21,1)),2))+MIN(500,MAX(30,100*EXP(-0.3*'VSWR Calculator'!$C$24)*(1+3*ABS(MOD('VSWR Calculator'!$C$23/Calculator!$F$21/2,1)-0.5))))/'VSWR Calculator'!$C$25)+$C91)^2+(1500*ABS(SIN(2*PI()*MOD(Calculator!$B$35/Calculator!$F$21,1)))*IF(MOD(Calculator!$B$35/Calculator!$F$21,1)&lt;0.5,-1,1))^2))/(1-SQRT(((50*POWER(80,POWER(COS(PI()*MOD(Calculator!$B$35/Calculator!$F$21,1)),2))+MIN(500,MAX(30,100*EXP(-0.3*'VSWR Calculator'!$C$24)*(1+3*ABS(MOD('VSWR Calculator'!$C$23/Calculator!$F$21/2,1)-0.5))))/'VSWR Calculator'!$C$25)-$C91)^2+(1500*ABS(SIN(2*PI()*MOD(Calculator!$B$35/Calculator!$F$21,1)))*IF(MOD(Calculator!$B$35/Calculator!$F$21,1)&lt;0.5,-1,1))^2)/SQRT(((50*POWER(80,POWER(COS(PI()*MOD(Calculator!$B$35/Calculator!$F$21,1)),2))+MIN(500,MAX(30,100*EXP(-0.3*'VSWR Calculator'!$C$24)*(1+3*ABS(MOD('VSWR Calculator'!$C$23/Calculator!$F$21/2,1)-0.5))))/'VSWR Calculator'!$C$25)+$C91)^2+(1500*ABS(SIN(2*PI()*MOD(Calculator!$B$35/Calculator!$F$21,1)))*IF(MOD(Calculator!$B$35/Calculator!$F$21,1)&lt;0.5,-1,1))^2)),2))</f>
        <v>—</v>
      </c>
      <c r="GZ91" s="253" t="str">
        <f aca="false">IF(OR(Calculator!$E$22&lt;&gt;"YES",Calculator!$B$35&lt;Calculator!$G$22),"—",ROUND((1+SQRT(((50*POWER(80,POWER(COS(PI()*MOD(Calculator!$B$35/Calculator!$F$22,1)),2))+MIN(500,MAX(30,100*EXP(-0.3*'VSWR Calculator'!$C$24)*(1+3*ABS(MOD('VSWR Calculator'!$C$23/Calculator!$F$22/2,1)-0.5))))/'VSWR Calculator'!$C$25)-$C91)^2+(1500*ABS(SIN(2*PI()*MOD(Calculator!$B$35/Calculator!$F$22,1)))*IF(MOD(Calculator!$B$35/Calculator!$F$22,1)&lt;0.5,-1,1))^2)/SQRT(((50*POWER(80,POWER(COS(PI()*MOD(Calculator!$B$35/Calculator!$F$22,1)),2))+MIN(500,MAX(30,100*EXP(-0.3*'VSWR Calculator'!$C$24)*(1+3*ABS(MOD('VSWR Calculator'!$C$23/Calculator!$F$22/2,1)-0.5))))/'VSWR Calculator'!$C$25)+$C91)^2+(1500*ABS(SIN(2*PI()*MOD(Calculator!$B$35/Calculator!$F$22,1)))*IF(MOD(Calculator!$B$35/Calculator!$F$22,1)&lt;0.5,-1,1))^2))/(1-SQRT(((50*POWER(80,POWER(COS(PI()*MOD(Calculator!$B$35/Calculator!$F$22,1)),2))+MIN(500,MAX(30,100*EXP(-0.3*'VSWR Calculator'!$C$24)*(1+3*ABS(MOD('VSWR Calculator'!$C$23/Calculator!$F$22/2,1)-0.5))))/'VSWR Calculator'!$C$25)-$C91)^2+(1500*ABS(SIN(2*PI()*MOD(Calculator!$B$35/Calculator!$F$22,1)))*IF(MOD(Calculator!$B$35/Calculator!$F$22,1)&lt;0.5,-1,1))^2)/SQRT(((50*POWER(80,POWER(COS(PI()*MOD(Calculator!$B$35/Calculator!$F$22,1)),2))+MIN(500,MAX(30,100*EXP(-0.3*'VSWR Calculator'!$C$24)*(1+3*ABS(MOD('VSWR Calculator'!$C$23/Calculator!$F$22/2,1)-0.5))))/'VSWR Calculator'!$C$25)+$C91)^2+(1500*ABS(SIN(2*PI()*MOD(Calculator!$B$35/Calculator!$F$22,1)))*IF(MOD(Calculator!$B$35/Calculator!$F$22,1)&lt;0.5,-1,1))^2)),2))</f>
        <v>—</v>
      </c>
      <c r="HA91" s="253" t="n">
        <f aca="false">IFERROR(ROUND((IF(ISNUMBER(GP91),GP91,0)+IF(ISNUMBER(GQ91),GQ91,0)+IF(ISNUMBER(GR91),GR91,0)+IF(ISNUMBER(GS91),GS91,0)+IF(ISNUMBER(GT91),GT91,0)+IF(ISNUMBER(GU91),GU91,0)+IF(ISNUMBER(GV91),GV91,0)+IF(ISNUMBER(GW91),GW91,0)+IF(ISNUMBER(GX91),GX91,0)+IF(ISNUMBER(GY91),GY91,0)+IF(ISNUMBER(GZ91),GZ91,0))/(IF(ISNUMBER(GP91),1,0)+IF(ISNUMBER(GQ91),1,0)+IF(ISNUMBER(GR91),1,0)+IF(ISNUMBER(GS91),1,0)+IF(ISNUMBER(GT91),1,0)+IF(ISNUMBER(GU91),1,0)+IF(ISNUMBER(GV91),1,0)+IF(ISNUMBER(GW91),1,0)+IF(ISNUMBER(GX91),1,0)+IF(ISNUMBER(GY91),1,0)+IF(ISNUMBER(GZ91),1,0)),4),"")</f>
        <v>11.275</v>
      </c>
      <c r="HB91" s="253" t="str">
        <f aca="false">IF(OR(Calculator!$E$12&lt;&gt;"YES",Calculator!$B$36&lt;Calculator!$G$12),"—",ROUND((1+SQRT(((50*POWER(80,POWER(COS(PI()*MOD(Calculator!$B$36/Calculator!$F$12,1)),2))+MIN(500,MAX(30,100*EXP(-0.3*'VSWR Calculator'!$C$24)*(1+3*ABS(MOD('VSWR Calculator'!$C$23/Calculator!$F$12/2,1)-0.5))))/'VSWR Calculator'!$C$25)-$C91)^2+(1500*ABS(SIN(2*PI()*MOD(Calculator!$B$36/Calculator!$F$12,1)))*IF(MOD(Calculator!$B$36/Calculator!$F$12,1)&lt;0.5,-1,1))^2)/SQRT(((50*POWER(80,POWER(COS(PI()*MOD(Calculator!$B$36/Calculator!$F$12,1)),2))+MIN(500,MAX(30,100*EXP(-0.3*'VSWR Calculator'!$C$24)*(1+3*ABS(MOD('VSWR Calculator'!$C$23/Calculator!$F$12/2,1)-0.5))))/'VSWR Calculator'!$C$25)+$C91)^2+(1500*ABS(SIN(2*PI()*MOD(Calculator!$B$36/Calculator!$F$12,1)))*IF(MOD(Calculator!$B$36/Calculator!$F$12,1)&lt;0.5,-1,1))^2))/(1-SQRT(((50*POWER(80,POWER(COS(PI()*MOD(Calculator!$B$36/Calculator!$F$12,1)),2))+MIN(500,MAX(30,100*EXP(-0.3*'VSWR Calculator'!$C$24)*(1+3*ABS(MOD('VSWR Calculator'!$C$23/Calculator!$F$12/2,1)-0.5))))/'VSWR Calculator'!$C$25)-$C91)^2+(1500*ABS(SIN(2*PI()*MOD(Calculator!$B$36/Calculator!$F$12,1)))*IF(MOD(Calculator!$B$36/Calculator!$F$12,1)&lt;0.5,-1,1))^2)/SQRT(((50*POWER(80,POWER(COS(PI()*MOD(Calculator!$B$36/Calculator!$F$12,1)),2))+MIN(500,MAX(30,100*EXP(-0.3*'VSWR Calculator'!$C$24)*(1+3*ABS(MOD('VSWR Calculator'!$C$23/Calculator!$F$12/2,1)-0.5))))/'VSWR Calculator'!$C$25)+$C91)^2+(1500*ABS(SIN(2*PI()*MOD(Calculator!$B$36/Calculator!$F$12,1)))*IF(MOD(Calculator!$B$36/Calculator!$F$12,1)&lt;0.5,-1,1))^2)),2))</f>
        <v>—</v>
      </c>
      <c r="HC91" s="253" t="str">
        <f aca="false">IF(OR(Calculator!$E$13&lt;&gt;"YES",Calculator!$B$36&lt;Calculator!$G$13),"—",ROUND((1+SQRT(((50*POWER(80,POWER(COS(PI()*MOD(Calculator!$B$36/Calculator!$F$13,1)),2))+MIN(500,MAX(30,100*EXP(-0.3*'VSWR Calculator'!$C$24)*(1+3*ABS(MOD('VSWR Calculator'!$C$23/Calculator!$F$13/2,1)-0.5))))/'VSWR Calculator'!$C$25)-$C91)^2+(1500*ABS(SIN(2*PI()*MOD(Calculator!$B$36/Calculator!$F$13,1)))*IF(MOD(Calculator!$B$36/Calculator!$F$13,1)&lt;0.5,-1,1))^2)/SQRT(((50*POWER(80,POWER(COS(PI()*MOD(Calculator!$B$36/Calculator!$F$13,1)),2))+MIN(500,MAX(30,100*EXP(-0.3*'VSWR Calculator'!$C$24)*(1+3*ABS(MOD('VSWR Calculator'!$C$23/Calculator!$F$13/2,1)-0.5))))/'VSWR Calculator'!$C$25)+$C91)^2+(1500*ABS(SIN(2*PI()*MOD(Calculator!$B$36/Calculator!$F$13,1)))*IF(MOD(Calculator!$B$36/Calculator!$F$13,1)&lt;0.5,-1,1))^2))/(1-SQRT(((50*POWER(80,POWER(COS(PI()*MOD(Calculator!$B$36/Calculator!$F$13,1)),2))+MIN(500,MAX(30,100*EXP(-0.3*'VSWR Calculator'!$C$24)*(1+3*ABS(MOD('VSWR Calculator'!$C$23/Calculator!$F$13/2,1)-0.5))))/'VSWR Calculator'!$C$25)-$C91)^2+(1500*ABS(SIN(2*PI()*MOD(Calculator!$B$36/Calculator!$F$13,1)))*IF(MOD(Calculator!$B$36/Calculator!$F$13,1)&lt;0.5,-1,1))^2)/SQRT(((50*POWER(80,POWER(COS(PI()*MOD(Calculator!$B$36/Calculator!$F$13,1)),2))+MIN(500,MAX(30,100*EXP(-0.3*'VSWR Calculator'!$C$24)*(1+3*ABS(MOD('VSWR Calculator'!$C$23/Calculator!$F$13/2,1)-0.5))))/'VSWR Calculator'!$C$25)+$C91)^2+(1500*ABS(SIN(2*PI()*MOD(Calculator!$B$36/Calculator!$F$13,1)))*IF(MOD(Calculator!$B$36/Calculator!$F$13,1)&lt;0.5,-1,1))^2)),2))</f>
        <v>—</v>
      </c>
      <c r="HD91" s="253" t="str">
        <f aca="false">IF(OR(Calculator!$E$14&lt;&gt;"YES",Calculator!$B$36&lt;Calculator!$G$14),"—",ROUND((1+SQRT(((50*POWER(80,POWER(COS(PI()*MOD(Calculator!$B$36/Calculator!$F$14,1)),2))+MIN(500,MAX(30,100*EXP(-0.3*'VSWR Calculator'!$C$24)*(1+3*ABS(MOD('VSWR Calculator'!$C$23/Calculator!$F$14/2,1)-0.5))))/'VSWR Calculator'!$C$25)-$C91)^2+(1500*ABS(SIN(2*PI()*MOD(Calculator!$B$36/Calculator!$F$14,1)))*IF(MOD(Calculator!$B$36/Calculator!$F$14,1)&lt;0.5,-1,1))^2)/SQRT(((50*POWER(80,POWER(COS(PI()*MOD(Calculator!$B$36/Calculator!$F$14,1)),2))+MIN(500,MAX(30,100*EXP(-0.3*'VSWR Calculator'!$C$24)*(1+3*ABS(MOD('VSWR Calculator'!$C$23/Calculator!$F$14/2,1)-0.5))))/'VSWR Calculator'!$C$25)+$C91)^2+(1500*ABS(SIN(2*PI()*MOD(Calculator!$B$36/Calculator!$F$14,1)))*IF(MOD(Calculator!$B$36/Calculator!$F$14,1)&lt;0.5,-1,1))^2))/(1-SQRT(((50*POWER(80,POWER(COS(PI()*MOD(Calculator!$B$36/Calculator!$F$14,1)),2))+MIN(500,MAX(30,100*EXP(-0.3*'VSWR Calculator'!$C$24)*(1+3*ABS(MOD('VSWR Calculator'!$C$23/Calculator!$F$14/2,1)-0.5))))/'VSWR Calculator'!$C$25)-$C91)^2+(1500*ABS(SIN(2*PI()*MOD(Calculator!$B$36/Calculator!$F$14,1)))*IF(MOD(Calculator!$B$36/Calculator!$F$14,1)&lt;0.5,-1,1))^2)/SQRT(((50*POWER(80,POWER(COS(PI()*MOD(Calculator!$B$36/Calculator!$F$14,1)),2))+MIN(500,MAX(30,100*EXP(-0.3*'VSWR Calculator'!$C$24)*(1+3*ABS(MOD('VSWR Calculator'!$C$23/Calculator!$F$14/2,1)-0.5))))/'VSWR Calculator'!$C$25)+$C91)^2+(1500*ABS(SIN(2*PI()*MOD(Calculator!$B$36/Calculator!$F$14,1)))*IF(MOD(Calculator!$B$36/Calculator!$F$14,1)&lt;0.5,-1,1))^2)),2))</f>
        <v>—</v>
      </c>
      <c r="HE91" s="253" t="n">
        <f aca="false">IF(OR(Calculator!$E$15&lt;&gt;"YES",Calculator!$B$36&lt;Calculator!$G$15),"—",ROUND((1+SQRT(((50*POWER(80,POWER(COS(PI()*MOD(Calculator!$B$36/Calculator!$F$15,1)),2))+MIN(500,MAX(30,100*EXP(-0.3*'VSWR Calculator'!$C$24)*(1+3*ABS(MOD('VSWR Calculator'!$C$23/Calculator!$F$15/2,1)-0.5))))/'VSWR Calculator'!$C$25)-$C91)^2+(1500*ABS(SIN(2*PI()*MOD(Calculator!$B$36/Calculator!$F$15,1)))*IF(MOD(Calculator!$B$36/Calculator!$F$15,1)&lt;0.5,-1,1))^2)/SQRT(((50*POWER(80,POWER(COS(PI()*MOD(Calculator!$B$36/Calculator!$F$15,1)),2))+MIN(500,MAX(30,100*EXP(-0.3*'VSWR Calculator'!$C$24)*(1+3*ABS(MOD('VSWR Calculator'!$C$23/Calculator!$F$15/2,1)-0.5))))/'VSWR Calculator'!$C$25)+$C91)^2+(1500*ABS(SIN(2*PI()*MOD(Calculator!$B$36/Calculator!$F$15,1)))*IF(MOD(Calculator!$B$36/Calculator!$F$15,1)&lt;0.5,-1,1))^2))/(1-SQRT(((50*POWER(80,POWER(COS(PI()*MOD(Calculator!$B$36/Calculator!$F$15,1)),2))+MIN(500,MAX(30,100*EXP(-0.3*'VSWR Calculator'!$C$24)*(1+3*ABS(MOD('VSWR Calculator'!$C$23/Calculator!$F$15/2,1)-0.5))))/'VSWR Calculator'!$C$25)-$C91)^2+(1500*ABS(SIN(2*PI()*MOD(Calculator!$B$36/Calculator!$F$15,1)))*IF(MOD(Calculator!$B$36/Calculator!$F$15,1)&lt;0.5,-1,1))^2)/SQRT(((50*POWER(80,POWER(COS(PI()*MOD(Calculator!$B$36/Calculator!$F$15,1)),2))+MIN(500,MAX(30,100*EXP(-0.3*'VSWR Calculator'!$C$24)*(1+3*ABS(MOD('VSWR Calculator'!$C$23/Calculator!$F$15/2,1)-0.5))))/'VSWR Calculator'!$C$25)+$C91)^2+(1500*ABS(SIN(2*PI()*MOD(Calculator!$B$36/Calculator!$F$15,1)))*IF(MOD(Calculator!$B$36/Calculator!$F$15,1)&lt;0.5,-1,1))^2)),2))</f>
        <v>16.67</v>
      </c>
      <c r="HF91" s="253" t="str">
        <f aca="false">IF(OR(Calculator!$E$16&lt;&gt;"YES",Calculator!$B$36&lt;Calculator!$G$16),"—",ROUND((1+SQRT(((50*POWER(80,POWER(COS(PI()*MOD(Calculator!$B$36/Calculator!$F$16,1)),2))+MIN(500,MAX(30,100*EXP(-0.3*'VSWR Calculator'!$C$24)*(1+3*ABS(MOD('VSWR Calculator'!$C$23/Calculator!$F$16/2,1)-0.5))))/'VSWR Calculator'!$C$25)-$C91)^2+(1500*ABS(SIN(2*PI()*MOD(Calculator!$B$36/Calculator!$F$16,1)))*IF(MOD(Calculator!$B$36/Calculator!$F$16,1)&lt;0.5,-1,1))^2)/SQRT(((50*POWER(80,POWER(COS(PI()*MOD(Calculator!$B$36/Calculator!$F$16,1)),2))+MIN(500,MAX(30,100*EXP(-0.3*'VSWR Calculator'!$C$24)*(1+3*ABS(MOD('VSWR Calculator'!$C$23/Calculator!$F$16/2,1)-0.5))))/'VSWR Calculator'!$C$25)+$C91)^2+(1500*ABS(SIN(2*PI()*MOD(Calculator!$B$36/Calculator!$F$16,1)))*IF(MOD(Calculator!$B$36/Calculator!$F$16,1)&lt;0.5,-1,1))^2))/(1-SQRT(((50*POWER(80,POWER(COS(PI()*MOD(Calculator!$B$36/Calculator!$F$16,1)),2))+MIN(500,MAX(30,100*EXP(-0.3*'VSWR Calculator'!$C$24)*(1+3*ABS(MOD('VSWR Calculator'!$C$23/Calculator!$F$16/2,1)-0.5))))/'VSWR Calculator'!$C$25)-$C91)^2+(1500*ABS(SIN(2*PI()*MOD(Calculator!$B$36/Calculator!$F$16,1)))*IF(MOD(Calculator!$B$36/Calculator!$F$16,1)&lt;0.5,-1,1))^2)/SQRT(((50*POWER(80,POWER(COS(PI()*MOD(Calculator!$B$36/Calculator!$F$16,1)),2))+MIN(500,MAX(30,100*EXP(-0.3*'VSWR Calculator'!$C$24)*(1+3*ABS(MOD('VSWR Calculator'!$C$23/Calculator!$F$16/2,1)-0.5))))/'VSWR Calculator'!$C$25)+$C91)^2+(1500*ABS(SIN(2*PI()*MOD(Calculator!$B$36/Calculator!$F$16,1)))*IF(MOD(Calculator!$B$36/Calculator!$F$16,1)&lt;0.5,-1,1))^2)),2))</f>
        <v>—</v>
      </c>
      <c r="HG91" s="253" t="n">
        <f aca="false">IF(OR(Calculator!$E$17&lt;&gt;"YES",Calculator!$B$36&lt;Calculator!$G$17),"—",ROUND((1+SQRT(((50*POWER(80,POWER(COS(PI()*MOD(Calculator!$B$36/Calculator!$F$17,1)),2))+MIN(500,MAX(30,100*EXP(-0.3*'VSWR Calculator'!$C$24)*(1+3*ABS(MOD('VSWR Calculator'!$C$23/Calculator!$F$17/2,1)-0.5))))/'VSWR Calculator'!$C$25)-$C91)^2+(1500*ABS(SIN(2*PI()*MOD(Calculator!$B$36/Calculator!$F$17,1)))*IF(MOD(Calculator!$B$36/Calculator!$F$17,1)&lt;0.5,-1,1))^2)/SQRT(((50*POWER(80,POWER(COS(PI()*MOD(Calculator!$B$36/Calculator!$F$17,1)),2))+MIN(500,MAX(30,100*EXP(-0.3*'VSWR Calculator'!$C$24)*(1+3*ABS(MOD('VSWR Calculator'!$C$23/Calculator!$F$17/2,1)-0.5))))/'VSWR Calculator'!$C$25)+$C91)^2+(1500*ABS(SIN(2*PI()*MOD(Calculator!$B$36/Calculator!$F$17,1)))*IF(MOD(Calculator!$B$36/Calculator!$F$17,1)&lt;0.5,-1,1))^2))/(1-SQRT(((50*POWER(80,POWER(COS(PI()*MOD(Calculator!$B$36/Calculator!$F$17,1)),2))+MIN(500,MAX(30,100*EXP(-0.3*'VSWR Calculator'!$C$24)*(1+3*ABS(MOD('VSWR Calculator'!$C$23/Calculator!$F$17/2,1)-0.5))))/'VSWR Calculator'!$C$25)-$C91)^2+(1500*ABS(SIN(2*PI()*MOD(Calculator!$B$36/Calculator!$F$17,1)))*IF(MOD(Calculator!$B$36/Calculator!$F$17,1)&lt;0.5,-1,1))^2)/SQRT(((50*POWER(80,POWER(COS(PI()*MOD(Calculator!$B$36/Calculator!$F$17,1)),2))+MIN(500,MAX(30,100*EXP(-0.3*'VSWR Calculator'!$C$24)*(1+3*ABS(MOD('VSWR Calculator'!$C$23/Calculator!$F$17/2,1)-0.5))))/'VSWR Calculator'!$C$25)+$C91)^2+(1500*ABS(SIN(2*PI()*MOD(Calculator!$B$36/Calculator!$F$17,1)))*IF(MOD(Calculator!$B$36/Calculator!$F$17,1)&lt;0.5,-1,1))^2)),2))</f>
        <v>20.78</v>
      </c>
      <c r="HH91" s="253" t="str">
        <f aca="false">IF(OR(Calculator!$E$18&lt;&gt;"YES",Calculator!$B$36&lt;Calculator!$G$18),"—",ROUND((1+SQRT(((50*POWER(80,POWER(COS(PI()*MOD(Calculator!$B$36/Calculator!$F$18,1)),2))+MIN(500,MAX(30,100*EXP(-0.3*'VSWR Calculator'!$C$24)*(1+3*ABS(MOD('VSWR Calculator'!$C$23/Calculator!$F$18/2,1)-0.5))))/'VSWR Calculator'!$C$25)-$C91)^2+(1500*ABS(SIN(2*PI()*MOD(Calculator!$B$36/Calculator!$F$18,1)))*IF(MOD(Calculator!$B$36/Calculator!$F$18,1)&lt;0.5,-1,1))^2)/SQRT(((50*POWER(80,POWER(COS(PI()*MOD(Calculator!$B$36/Calculator!$F$18,1)),2))+MIN(500,MAX(30,100*EXP(-0.3*'VSWR Calculator'!$C$24)*(1+3*ABS(MOD('VSWR Calculator'!$C$23/Calculator!$F$18/2,1)-0.5))))/'VSWR Calculator'!$C$25)+$C91)^2+(1500*ABS(SIN(2*PI()*MOD(Calculator!$B$36/Calculator!$F$18,1)))*IF(MOD(Calculator!$B$36/Calculator!$F$18,1)&lt;0.5,-1,1))^2))/(1-SQRT(((50*POWER(80,POWER(COS(PI()*MOD(Calculator!$B$36/Calculator!$F$18,1)),2))+MIN(500,MAX(30,100*EXP(-0.3*'VSWR Calculator'!$C$24)*(1+3*ABS(MOD('VSWR Calculator'!$C$23/Calculator!$F$18/2,1)-0.5))))/'VSWR Calculator'!$C$25)-$C91)^2+(1500*ABS(SIN(2*PI()*MOD(Calculator!$B$36/Calculator!$F$18,1)))*IF(MOD(Calculator!$B$36/Calculator!$F$18,1)&lt;0.5,-1,1))^2)/SQRT(((50*POWER(80,POWER(COS(PI()*MOD(Calculator!$B$36/Calculator!$F$18,1)),2))+MIN(500,MAX(30,100*EXP(-0.3*'VSWR Calculator'!$C$24)*(1+3*ABS(MOD('VSWR Calculator'!$C$23/Calculator!$F$18/2,1)-0.5))))/'VSWR Calculator'!$C$25)+$C91)^2+(1500*ABS(SIN(2*PI()*MOD(Calculator!$B$36/Calculator!$F$18,1)))*IF(MOD(Calculator!$B$36/Calculator!$F$18,1)&lt;0.5,-1,1))^2)),2))</f>
        <v>—</v>
      </c>
      <c r="HI91" s="253" t="str">
        <f aca="false">IF(OR(Calculator!$E$19&lt;&gt;"YES",Calculator!$B$36&lt;Calculator!$G$19),"—",ROUND((1+SQRT(((50*POWER(80,POWER(COS(PI()*MOD(Calculator!$B$36/Calculator!$F$19,1)),2))+MIN(500,MAX(30,100*EXP(-0.3*'VSWR Calculator'!$C$24)*(1+3*ABS(MOD('VSWR Calculator'!$C$23/Calculator!$F$19/2,1)-0.5))))/'VSWR Calculator'!$C$25)-$C91)^2+(1500*ABS(SIN(2*PI()*MOD(Calculator!$B$36/Calculator!$F$19,1)))*IF(MOD(Calculator!$B$36/Calculator!$F$19,1)&lt;0.5,-1,1))^2)/SQRT(((50*POWER(80,POWER(COS(PI()*MOD(Calculator!$B$36/Calculator!$F$19,1)),2))+MIN(500,MAX(30,100*EXP(-0.3*'VSWR Calculator'!$C$24)*(1+3*ABS(MOD('VSWR Calculator'!$C$23/Calculator!$F$19/2,1)-0.5))))/'VSWR Calculator'!$C$25)+$C91)^2+(1500*ABS(SIN(2*PI()*MOD(Calculator!$B$36/Calculator!$F$19,1)))*IF(MOD(Calculator!$B$36/Calculator!$F$19,1)&lt;0.5,-1,1))^2))/(1-SQRT(((50*POWER(80,POWER(COS(PI()*MOD(Calculator!$B$36/Calculator!$F$19,1)),2))+MIN(500,MAX(30,100*EXP(-0.3*'VSWR Calculator'!$C$24)*(1+3*ABS(MOD('VSWR Calculator'!$C$23/Calculator!$F$19/2,1)-0.5))))/'VSWR Calculator'!$C$25)-$C91)^2+(1500*ABS(SIN(2*PI()*MOD(Calculator!$B$36/Calculator!$F$19,1)))*IF(MOD(Calculator!$B$36/Calculator!$F$19,1)&lt;0.5,-1,1))^2)/SQRT(((50*POWER(80,POWER(COS(PI()*MOD(Calculator!$B$36/Calculator!$F$19,1)),2))+MIN(500,MAX(30,100*EXP(-0.3*'VSWR Calculator'!$C$24)*(1+3*ABS(MOD('VSWR Calculator'!$C$23/Calculator!$F$19/2,1)-0.5))))/'VSWR Calculator'!$C$25)+$C91)^2+(1500*ABS(SIN(2*PI()*MOD(Calculator!$B$36/Calculator!$F$19,1)))*IF(MOD(Calculator!$B$36/Calculator!$F$19,1)&lt;0.5,-1,1))^2)),2))</f>
        <v>—</v>
      </c>
      <c r="HJ91" s="253" t="str">
        <f aca="false">IF(OR(Calculator!$E$20&lt;&gt;"YES",Calculator!$B$36&lt;Calculator!$G$20),"—",ROUND((1+SQRT(((50*POWER(80,POWER(COS(PI()*MOD(Calculator!$B$36/Calculator!$F$20,1)),2))+MIN(500,MAX(30,100*EXP(-0.3*'VSWR Calculator'!$C$24)*(1+3*ABS(MOD('VSWR Calculator'!$C$23/Calculator!$F$20/2,1)-0.5))))/'VSWR Calculator'!$C$25)-$C91)^2+(1500*ABS(SIN(2*PI()*MOD(Calculator!$B$36/Calculator!$F$20,1)))*IF(MOD(Calculator!$B$36/Calculator!$F$20,1)&lt;0.5,-1,1))^2)/SQRT(((50*POWER(80,POWER(COS(PI()*MOD(Calculator!$B$36/Calculator!$F$20,1)),2))+MIN(500,MAX(30,100*EXP(-0.3*'VSWR Calculator'!$C$24)*(1+3*ABS(MOD('VSWR Calculator'!$C$23/Calculator!$F$20/2,1)-0.5))))/'VSWR Calculator'!$C$25)+$C91)^2+(1500*ABS(SIN(2*PI()*MOD(Calculator!$B$36/Calculator!$F$20,1)))*IF(MOD(Calculator!$B$36/Calculator!$F$20,1)&lt;0.5,-1,1))^2))/(1-SQRT(((50*POWER(80,POWER(COS(PI()*MOD(Calculator!$B$36/Calculator!$F$20,1)),2))+MIN(500,MAX(30,100*EXP(-0.3*'VSWR Calculator'!$C$24)*(1+3*ABS(MOD('VSWR Calculator'!$C$23/Calculator!$F$20/2,1)-0.5))))/'VSWR Calculator'!$C$25)-$C91)^2+(1500*ABS(SIN(2*PI()*MOD(Calculator!$B$36/Calculator!$F$20,1)))*IF(MOD(Calculator!$B$36/Calculator!$F$20,1)&lt;0.5,-1,1))^2)/SQRT(((50*POWER(80,POWER(COS(PI()*MOD(Calculator!$B$36/Calculator!$F$20,1)),2))+MIN(500,MAX(30,100*EXP(-0.3*'VSWR Calculator'!$C$24)*(1+3*ABS(MOD('VSWR Calculator'!$C$23/Calculator!$F$20/2,1)-0.5))))/'VSWR Calculator'!$C$25)+$C91)^2+(1500*ABS(SIN(2*PI()*MOD(Calculator!$B$36/Calculator!$F$20,1)))*IF(MOD(Calculator!$B$36/Calculator!$F$20,1)&lt;0.5,-1,1))^2)),2))</f>
        <v>—</v>
      </c>
      <c r="HK91" s="253" t="str">
        <f aca="false">IF(OR(Calculator!$E$21&lt;&gt;"YES",Calculator!$B$36&lt;Calculator!$G$21),"—",ROUND((1+SQRT(((50*POWER(80,POWER(COS(PI()*MOD(Calculator!$B$36/Calculator!$F$21,1)),2))+MIN(500,MAX(30,100*EXP(-0.3*'VSWR Calculator'!$C$24)*(1+3*ABS(MOD('VSWR Calculator'!$C$23/Calculator!$F$21/2,1)-0.5))))/'VSWR Calculator'!$C$25)-$C91)^2+(1500*ABS(SIN(2*PI()*MOD(Calculator!$B$36/Calculator!$F$21,1)))*IF(MOD(Calculator!$B$36/Calculator!$F$21,1)&lt;0.5,-1,1))^2)/SQRT(((50*POWER(80,POWER(COS(PI()*MOD(Calculator!$B$36/Calculator!$F$21,1)),2))+MIN(500,MAX(30,100*EXP(-0.3*'VSWR Calculator'!$C$24)*(1+3*ABS(MOD('VSWR Calculator'!$C$23/Calculator!$F$21/2,1)-0.5))))/'VSWR Calculator'!$C$25)+$C91)^2+(1500*ABS(SIN(2*PI()*MOD(Calculator!$B$36/Calculator!$F$21,1)))*IF(MOD(Calculator!$B$36/Calculator!$F$21,1)&lt;0.5,-1,1))^2))/(1-SQRT(((50*POWER(80,POWER(COS(PI()*MOD(Calculator!$B$36/Calculator!$F$21,1)),2))+MIN(500,MAX(30,100*EXP(-0.3*'VSWR Calculator'!$C$24)*(1+3*ABS(MOD('VSWR Calculator'!$C$23/Calculator!$F$21/2,1)-0.5))))/'VSWR Calculator'!$C$25)-$C91)^2+(1500*ABS(SIN(2*PI()*MOD(Calculator!$B$36/Calculator!$F$21,1)))*IF(MOD(Calculator!$B$36/Calculator!$F$21,1)&lt;0.5,-1,1))^2)/SQRT(((50*POWER(80,POWER(COS(PI()*MOD(Calculator!$B$36/Calculator!$F$21,1)),2))+MIN(500,MAX(30,100*EXP(-0.3*'VSWR Calculator'!$C$24)*(1+3*ABS(MOD('VSWR Calculator'!$C$23/Calculator!$F$21/2,1)-0.5))))/'VSWR Calculator'!$C$25)+$C91)^2+(1500*ABS(SIN(2*PI()*MOD(Calculator!$B$36/Calculator!$F$21,1)))*IF(MOD(Calculator!$B$36/Calculator!$F$21,1)&lt;0.5,-1,1))^2)),2))</f>
        <v>—</v>
      </c>
      <c r="HL91" s="253" t="str">
        <f aca="false">IF(OR(Calculator!$E$22&lt;&gt;"YES",Calculator!$B$36&lt;Calculator!$G$22),"—",ROUND((1+SQRT(((50*POWER(80,POWER(COS(PI()*MOD(Calculator!$B$36/Calculator!$F$22,1)),2))+MIN(500,MAX(30,100*EXP(-0.3*'VSWR Calculator'!$C$24)*(1+3*ABS(MOD('VSWR Calculator'!$C$23/Calculator!$F$22/2,1)-0.5))))/'VSWR Calculator'!$C$25)-$C91)^2+(1500*ABS(SIN(2*PI()*MOD(Calculator!$B$36/Calculator!$F$22,1)))*IF(MOD(Calculator!$B$36/Calculator!$F$22,1)&lt;0.5,-1,1))^2)/SQRT(((50*POWER(80,POWER(COS(PI()*MOD(Calculator!$B$36/Calculator!$F$22,1)),2))+MIN(500,MAX(30,100*EXP(-0.3*'VSWR Calculator'!$C$24)*(1+3*ABS(MOD('VSWR Calculator'!$C$23/Calculator!$F$22/2,1)-0.5))))/'VSWR Calculator'!$C$25)+$C91)^2+(1500*ABS(SIN(2*PI()*MOD(Calculator!$B$36/Calculator!$F$22,1)))*IF(MOD(Calculator!$B$36/Calculator!$F$22,1)&lt;0.5,-1,1))^2))/(1-SQRT(((50*POWER(80,POWER(COS(PI()*MOD(Calculator!$B$36/Calculator!$F$22,1)),2))+MIN(500,MAX(30,100*EXP(-0.3*'VSWR Calculator'!$C$24)*(1+3*ABS(MOD('VSWR Calculator'!$C$23/Calculator!$F$22/2,1)-0.5))))/'VSWR Calculator'!$C$25)-$C91)^2+(1500*ABS(SIN(2*PI()*MOD(Calculator!$B$36/Calculator!$F$22,1)))*IF(MOD(Calculator!$B$36/Calculator!$F$22,1)&lt;0.5,-1,1))^2)/SQRT(((50*POWER(80,POWER(COS(PI()*MOD(Calculator!$B$36/Calculator!$F$22,1)),2))+MIN(500,MAX(30,100*EXP(-0.3*'VSWR Calculator'!$C$24)*(1+3*ABS(MOD('VSWR Calculator'!$C$23/Calculator!$F$22/2,1)-0.5))))/'VSWR Calculator'!$C$25)+$C91)^2+(1500*ABS(SIN(2*PI()*MOD(Calculator!$B$36/Calculator!$F$22,1)))*IF(MOD(Calculator!$B$36/Calculator!$F$22,1)&lt;0.5,-1,1))^2)),2))</f>
        <v>—</v>
      </c>
      <c r="HM91" s="253" t="n">
        <f aca="false">IFERROR(ROUND((IF(ISNUMBER(HB91),HB91,0)+IF(ISNUMBER(HC91),HC91,0)+IF(ISNUMBER(HD91),HD91,0)+IF(ISNUMBER(HE91),HE91,0)+IF(ISNUMBER(HF91),HF91,0)+IF(ISNUMBER(HG91),HG91,0)+IF(ISNUMBER(HH91),HH91,0)+IF(ISNUMBER(HI91),HI91,0)+IF(ISNUMBER(HJ91),HJ91,0)+IF(ISNUMBER(HK91),HK91,0)+IF(ISNUMBER(HL91),HL91,0))/(IF(ISNUMBER(HB91),1,0)+IF(ISNUMBER(HC91),1,0)+IF(ISNUMBER(HD91),1,0)+IF(ISNUMBER(HE91),1,0)+IF(ISNUMBER(HF91),1,0)+IF(ISNUMBER(HG91),1,0)+IF(ISNUMBER(HH91),1,0)+IF(ISNUMBER(HI91),1,0)+IF(ISNUMBER(HJ91),1,0)+IF(ISNUMBER(HK91),1,0)+IF(ISNUMBER(HL91),1,0)),4),"")</f>
        <v>18.725</v>
      </c>
      <c r="HN91" s="253" t="str">
        <f aca="false">IF(OR(Calculator!$E$12&lt;&gt;"YES",Calculator!$B$37&lt;Calculator!$G$12),"—",ROUND((1+SQRT(((50*POWER(80,POWER(COS(PI()*MOD(Calculator!$B$37/Calculator!$F$12,1)),2))+MIN(500,MAX(30,100*EXP(-0.3*'VSWR Calculator'!$C$24)*(1+3*ABS(MOD('VSWR Calculator'!$C$23/Calculator!$F$12/2,1)-0.5))))/'VSWR Calculator'!$C$25)-$C91)^2+(1500*ABS(SIN(2*PI()*MOD(Calculator!$B$37/Calculator!$F$12,1)))*IF(MOD(Calculator!$B$37/Calculator!$F$12,1)&lt;0.5,-1,1))^2)/SQRT(((50*POWER(80,POWER(COS(PI()*MOD(Calculator!$B$37/Calculator!$F$12,1)),2))+MIN(500,MAX(30,100*EXP(-0.3*'VSWR Calculator'!$C$24)*(1+3*ABS(MOD('VSWR Calculator'!$C$23/Calculator!$F$12/2,1)-0.5))))/'VSWR Calculator'!$C$25)+$C91)^2+(1500*ABS(SIN(2*PI()*MOD(Calculator!$B$37/Calculator!$F$12,1)))*IF(MOD(Calculator!$B$37/Calculator!$F$12,1)&lt;0.5,-1,1))^2))/(1-SQRT(((50*POWER(80,POWER(COS(PI()*MOD(Calculator!$B$37/Calculator!$F$12,1)),2))+MIN(500,MAX(30,100*EXP(-0.3*'VSWR Calculator'!$C$24)*(1+3*ABS(MOD('VSWR Calculator'!$C$23/Calculator!$F$12/2,1)-0.5))))/'VSWR Calculator'!$C$25)-$C91)^2+(1500*ABS(SIN(2*PI()*MOD(Calculator!$B$37/Calculator!$F$12,1)))*IF(MOD(Calculator!$B$37/Calculator!$F$12,1)&lt;0.5,-1,1))^2)/SQRT(((50*POWER(80,POWER(COS(PI()*MOD(Calculator!$B$37/Calculator!$F$12,1)),2))+MIN(500,MAX(30,100*EXP(-0.3*'VSWR Calculator'!$C$24)*(1+3*ABS(MOD('VSWR Calculator'!$C$23/Calculator!$F$12/2,1)-0.5))))/'VSWR Calculator'!$C$25)+$C91)^2+(1500*ABS(SIN(2*PI()*MOD(Calculator!$B$37/Calculator!$F$12,1)))*IF(MOD(Calculator!$B$37/Calculator!$F$12,1)&lt;0.5,-1,1))^2)),2))</f>
        <v>—</v>
      </c>
      <c r="HO91" s="253" t="str">
        <f aca="false">IF(OR(Calculator!$E$13&lt;&gt;"YES",Calculator!$B$37&lt;Calculator!$G$13),"—",ROUND((1+SQRT(((50*POWER(80,POWER(COS(PI()*MOD(Calculator!$B$37/Calculator!$F$13,1)),2))+MIN(500,MAX(30,100*EXP(-0.3*'VSWR Calculator'!$C$24)*(1+3*ABS(MOD('VSWR Calculator'!$C$23/Calculator!$F$13/2,1)-0.5))))/'VSWR Calculator'!$C$25)-$C91)^2+(1500*ABS(SIN(2*PI()*MOD(Calculator!$B$37/Calculator!$F$13,1)))*IF(MOD(Calculator!$B$37/Calculator!$F$13,1)&lt;0.5,-1,1))^2)/SQRT(((50*POWER(80,POWER(COS(PI()*MOD(Calculator!$B$37/Calculator!$F$13,1)),2))+MIN(500,MAX(30,100*EXP(-0.3*'VSWR Calculator'!$C$24)*(1+3*ABS(MOD('VSWR Calculator'!$C$23/Calculator!$F$13/2,1)-0.5))))/'VSWR Calculator'!$C$25)+$C91)^2+(1500*ABS(SIN(2*PI()*MOD(Calculator!$B$37/Calculator!$F$13,1)))*IF(MOD(Calculator!$B$37/Calculator!$F$13,1)&lt;0.5,-1,1))^2))/(1-SQRT(((50*POWER(80,POWER(COS(PI()*MOD(Calculator!$B$37/Calculator!$F$13,1)),2))+MIN(500,MAX(30,100*EXP(-0.3*'VSWR Calculator'!$C$24)*(1+3*ABS(MOD('VSWR Calculator'!$C$23/Calculator!$F$13/2,1)-0.5))))/'VSWR Calculator'!$C$25)-$C91)^2+(1500*ABS(SIN(2*PI()*MOD(Calculator!$B$37/Calculator!$F$13,1)))*IF(MOD(Calculator!$B$37/Calculator!$F$13,1)&lt;0.5,-1,1))^2)/SQRT(((50*POWER(80,POWER(COS(PI()*MOD(Calculator!$B$37/Calculator!$F$13,1)),2))+MIN(500,MAX(30,100*EXP(-0.3*'VSWR Calculator'!$C$24)*(1+3*ABS(MOD('VSWR Calculator'!$C$23/Calculator!$F$13/2,1)-0.5))))/'VSWR Calculator'!$C$25)+$C91)^2+(1500*ABS(SIN(2*PI()*MOD(Calculator!$B$37/Calculator!$F$13,1)))*IF(MOD(Calculator!$B$37/Calculator!$F$13,1)&lt;0.5,-1,1))^2)),2))</f>
        <v>—</v>
      </c>
      <c r="HP91" s="253" t="str">
        <f aca="false">IF(OR(Calculator!$E$14&lt;&gt;"YES",Calculator!$B$37&lt;Calculator!$G$14),"—",ROUND((1+SQRT(((50*POWER(80,POWER(COS(PI()*MOD(Calculator!$B$37/Calculator!$F$14,1)),2))+MIN(500,MAX(30,100*EXP(-0.3*'VSWR Calculator'!$C$24)*(1+3*ABS(MOD('VSWR Calculator'!$C$23/Calculator!$F$14/2,1)-0.5))))/'VSWR Calculator'!$C$25)-$C91)^2+(1500*ABS(SIN(2*PI()*MOD(Calculator!$B$37/Calculator!$F$14,1)))*IF(MOD(Calculator!$B$37/Calculator!$F$14,1)&lt;0.5,-1,1))^2)/SQRT(((50*POWER(80,POWER(COS(PI()*MOD(Calculator!$B$37/Calculator!$F$14,1)),2))+MIN(500,MAX(30,100*EXP(-0.3*'VSWR Calculator'!$C$24)*(1+3*ABS(MOD('VSWR Calculator'!$C$23/Calculator!$F$14/2,1)-0.5))))/'VSWR Calculator'!$C$25)+$C91)^2+(1500*ABS(SIN(2*PI()*MOD(Calculator!$B$37/Calculator!$F$14,1)))*IF(MOD(Calculator!$B$37/Calculator!$F$14,1)&lt;0.5,-1,1))^2))/(1-SQRT(((50*POWER(80,POWER(COS(PI()*MOD(Calculator!$B$37/Calculator!$F$14,1)),2))+MIN(500,MAX(30,100*EXP(-0.3*'VSWR Calculator'!$C$24)*(1+3*ABS(MOD('VSWR Calculator'!$C$23/Calculator!$F$14/2,1)-0.5))))/'VSWR Calculator'!$C$25)-$C91)^2+(1500*ABS(SIN(2*PI()*MOD(Calculator!$B$37/Calculator!$F$14,1)))*IF(MOD(Calculator!$B$37/Calculator!$F$14,1)&lt;0.5,-1,1))^2)/SQRT(((50*POWER(80,POWER(COS(PI()*MOD(Calculator!$B$37/Calculator!$F$14,1)),2))+MIN(500,MAX(30,100*EXP(-0.3*'VSWR Calculator'!$C$24)*(1+3*ABS(MOD('VSWR Calculator'!$C$23/Calculator!$F$14/2,1)-0.5))))/'VSWR Calculator'!$C$25)+$C91)^2+(1500*ABS(SIN(2*PI()*MOD(Calculator!$B$37/Calculator!$F$14,1)))*IF(MOD(Calculator!$B$37/Calculator!$F$14,1)&lt;0.5,-1,1))^2)),2))</f>
        <v>—</v>
      </c>
      <c r="HQ91" s="253" t="n">
        <f aca="false">IF(OR(Calculator!$E$15&lt;&gt;"YES",Calculator!$B$37&lt;Calculator!$G$15),"—",ROUND((1+SQRT(((50*POWER(80,POWER(COS(PI()*MOD(Calculator!$B$37/Calculator!$F$15,1)),2))+MIN(500,MAX(30,100*EXP(-0.3*'VSWR Calculator'!$C$24)*(1+3*ABS(MOD('VSWR Calculator'!$C$23/Calculator!$F$15/2,1)-0.5))))/'VSWR Calculator'!$C$25)-$C91)^2+(1500*ABS(SIN(2*PI()*MOD(Calculator!$B$37/Calculator!$F$15,1)))*IF(MOD(Calculator!$B$37/Calculator!$F$15,1)&lt;0.5,-1,1))^2)/SQRT(((50*POWER(80,POWER(COS(PI()*MOD(Calculator!$B$37/Calculator!$F$15,1)),2))+MIN(500,MAX(30,100*EXP(-0.3*'VSWR Calculator'!$C$24)*(1+3*ABS(MOD('VSWR Calculator'!$C$23/Calculator!$F$15/2,1)-0.5))))/'VSWR Calculator'!$C$25)+$C91)^2+(1500*ABS(SIN(2*PI()*MOD(Calculator!$B$37/Calculator!$F$15,1)))*IF(MOD(Calculator!$B$37/Calculator!$F$15,1)&lt;0.5,-1,1))^2))/(1-SQRT(((50*POWER(80,POWER(COS(PI()*MOD(Calculator!$B$37/Calculator!$F$15,1)),2))+MIN(500,MAX(30,100*EXP(-0.3*'VSWR Calculator'!$C$24)*(1+3*ABS(MOD('VSWR Calculator'!$C$23/Calculator!$F$15/2,1)-0.5))))/'VSWR Calculator'!$C$25)-$C91)^2+(1500*ABS(SIN(2*PI()*MOD(Calculator!$B$37/Calculator!$F$15,1)))*IF(MOD(Calculator!$B$37/Calculator!$F$15,1)&lt;0.5,-1,1))^2)/SQRT(((50*POWER(80,POWER(COS(PI()*MOD(Calculator!$B$37/Calculator!$F$15,1)),2))+MIN(500,MAX(30,100*EXP(-0.3*'VSWR Calculator'!$C$24)*(1+3*ABS(MOD('VSWR Calculator'!$C$23/Calculator!$F$15/2,1)-0.5))))/'VSWR Calculator'!$C$25)+$C91)^2+(1500*ABS(SIN(2*PI()*MOD(Calculator!$B$37/Calculator!$F$15,1)))*IF(MOD(Calculator!$B$37/Calculator!$F$15,1)&lt;0.5,-1,1))^2)),2))</f>
        <v>2.52</v>
      </c>
      <c r="HR91" s="253" t="str">
        <f aca="false">IF(OR(Calculator!$E$16&lt;&gt;"YES",Calculator!$B$37&lt;Calculator!$G$16),"—",ROUND((1+SQRT(((50*POWER(80,POWER(COS(PI()*MOD(Calculator!$B$37/Calculator!$F$16,1)),2))+MIN(500,MAX(30,100*EXP(-0.3*'VSWR Calculator'!$C$24)*(1+3*ABS(MOD('VSWR Calculator'!$C$23/Calculator!$F$16/2,1)-0.5))))/'VSWR Calculator'!$C$25)-$C91)^2+(1500*ABS(SIN(2*PI()*MOD(Calculator!$B$37/Calculator!$F$16,1)))*IF(MOD(Calculator!$B$37/Calculator!$F$16,1)&lt;0.5,-1,1))^2)/SQRT(((50*POWER(80,POWER(COS(PI()*MOD(Calculator!$B$37/Calculator!$F$16,1)),2))+MIN(500,MAX(30,100*EXP(-0.3*'VSWR Calculator'!$C$24)*(1+3*ABS(MOD('VSWR Calculator'!$C$23/Calculator!$F$16/2,1)-0.5))))/'VSWR Calculator'!$C$25)+$C91)^2+(1500*ABS(SIN(2*PI()*MOD(Calculator!$B$37/Calculator!$F$16,1)))*IF(MOD(Calculator!$B$37/Calculator!$F$16,1)&lt;0.5,-1,1))^2))/(1-SQRT(((50*POWER(80,POWER(COS(PI()*MOD(Calculator!$B$37/Calculator!$F$16,1)),2))+MIN(500,MAX(30,100*EXP(-0.3*'VSWR Calculator'!$C$24)*(1+3*ABS(MOD('VSWR Calculator'!$C$23/Calculator!$F$16/2,1)-0.5))))/'VSWR Calculator'!$C$25)-$C91)^2+(1500*ABS(SIN(2*PI()*MOD(Calculator!$B$37/Calculator!$F$16,1)))*IF(MOD(Calculator!$B$37/Calculator!$F$16,1)&lt;0.5,-1,1))^2)/SQRT(((50*POWER(80,POWER(COS(PI()*MOD(Calculator!$B$37/Calculator!$F$16,1)),2))+MIN(500,MAX(30,100*EXP(-0.3*'VSWR Calculator'!$C$24)*(1+3*ABS(MOD('VSWR Calculator'!$C$23/Calculator!$F$16/2,1)-0.5))))/'VSWR Calculator'!$C$25)+$C91)^2+(1500*ABS(SIN(2*PI()*MOD(Calculator!$B$37/Calculator!$F$16,1)))*IF(MOD(Calculator!$B$37/Calculator!$F$16,1)&lt;0.5,-1,1))^2)),2))</f>
        <v>—</v>
      </c>
      <c r="HS91" s="253" t="n">
        <f aca="false">IF(OR(Calculator!$E$17&lt;&gt;"YES",Calculator!$B$37&lt;Calculator!$G$17),"—",ROUND((1+SQRT(((50*POWER(80,POWER(COS(PI()*MOD(Calculator!$B$37/Calculator!$F$17,1)),2))+MIN(500,MAX(30,100*EXP(-0.3*'VSWR Calculator'!$C$24)*(1+3*ABS(MOD('VSWR Calculator'!$C$23/Calculator!$F$17/2,1)-0.5))))/'VSWR Calculator'!$C$25)-$C91)^2+(1500*ABS(SIN(2*PI()*MOD(Calculator!$B$37/Calculator!$F$17,1)))*IF(MOD(Calculator!$B$37/Calculator!$F$17,1)&lt;0.5,-1,1))^2)/SQRT(((50*POWER(80,POWER(COS(PI()*MOD(Calculator!$B$37/Calculator!$F$17,1)),2))+MIN(500,MAX(30,100*EXP(-0.3*'VSWR Calculator'!$C$24)*(1+3*ABS(MOD('VSWR Calculator'!$C$23/Calculator!$F$17/2,1)-0.5))))/'VSWR Calculator'!$C$25)+$C91)^2+(1500*ABS(SIN(2*PI()*MOD(Calculator!$B$37/Calculator!$F$17,1)))*IF(MOD(Calculator!$B$37/Calculator!$F$17,1)&lt;0.5,-1,1))^2))/(1-SQRT(((50*POWER(80,POWER(COS(PI()*MOD(Calculator!$B$37/Calculator!$F$17,1)),2))+MIN(500,MAX(30,100*EXP(-0.3*'VSWR Calculator'!$C$24)*(1+3*ABS(MOD('VSWR Calculator'!$C$23/Calculator!$F$17/2,1)-0.5))))/'VSWR Calculator'!$C$25)-$C91)^2+(1500*ABS(SIN(2*PI()*MOD(Calculator!$B$37/Calculator!$F$17,1)))*IF(MOD(Calculator!$B$37/Calculator!$F$17,1)&lt;0.5,-1,1))^2)/SQRT(((50*POWER(80,POWER(COS(PI()*MOD(Calculator!$B$37/Calculator!$F$17,1)),2))+MIN(500,MAX(30,100*EXP(-0.3*'VSWR Calculator'!$C$24)*(1+3*ABS(MOD('VSWR Calculator'!$C$23/Calculator!$F$17/2,1)-0.5))))/'VSWR Calculator'!$C$25)+$C91)^2+(1500*ABS(SIN(2*PI()*MOD(Calculator!$B$37/Calculator!$F$17,1)))*IF(MOD(Calculator!$B$37/Calculator!$F$17,1)&lt;0.5,-1,1))^2)),2))</f>
        <v>15.06</v>
      </c>
      <c r="HT91" s="253" t="str">
        <f aca="false">IF(OR(Calculator!$E$18&lt;&gt;"YES",Calculator!$B$37&lt;Calculator!$G$18),"—",ROUND((1+SQRT(((50*POWER(80,POWER(COS(PI()*MOD(Calculator!$B$37/Calculator!$F$18,1)),2))+MIN(500,MAX(30,100*EXP(-0.3*'VSWR Calculator'!$C$24)*(1+3*ABS(MOD('VSWR Calculator'!$C$23/Calculator!$F$18/2,1)-0.5))))/'VSWR Calculator'!$C$25)-$C91)^2+(1500*ABS(SIN(2*PI()*MOD(Calculator!$B$37/Calculator!$F$18,1)))*IF(MOD(Calculator!$B$37/Calculator!$F$18,1)&lt;0.5,-1,1))^2)/SQRT(((50*POWER(80,POWER(COS(PI()*MOD(Calculator!$B$37/Calculator!$F$18,1)),2))+MIN(500,MAX(30,100*EXP(-0.3*'VSWR Calculator'!$C$24)*(1+3*ABS(MOD('VSWR Calculator'!$C$23/Calculator!$F$18/2,1)-0.5))))/'VSWR Calculator'!$C$25)+$C91)^2+(1500*ABS(SIN(2*PI()*MOD(Calculator!$B$37/Calculator!$F$18,1)))*IF(MOD(Calculator!$B$37/Calculator!$F$18,1)&lt;0.5,-1,1))^2))/(1-SQRT(((50*POWER(80,POWER(COS(PI()*MOD(Calculator!$B$37/Calculator!$F$18,1)),2))+MIN(500,MAX(30,100*EXP(-0.3*'VSWR Calculator'!$C$24)*(1+3*ABS(MOD('VSWR Calculator'!$C$23/Calculator!$F$18/2,1)-0.5))))/'VSWR Calculator'!$C$25)-$C91)^2+(1500*ABS(SIN(2*PI()*MOD(Calculator!$B$37/Calculator!$F$18,1)))*IF(MOD(Calculator!$B$37/Calculator!$F$18,1)&lt;0.5,-1,1))^2)/SQRT(((50*POWER(80,POWER(COS(PI()*MOD(Calculator!$B$37/Calculator!$F$18,1)),2))+MIN(500,MAX(30,100*EXP(-0.3*'VSWR Calculator'!$C$24)*(1+3*ABS(MOD('VSWR Calculator'!$C$23/Calculator!$F$18/2,1)-0.5))))/'VSWR Calculator'!$C$25)+$C91)^2+(1500*ABS(SIN(2*PI()*MOD(Calculator!$B$37/Calculator!$F$18,1)))*IF(MOD(Calculator!$B$37/Calculator!$F$18,1)&lt;0.5,-1,1))^2)),2))</f>
        <v>—</v>
      </c>
      <c r="HU91" s="253" t="str">
        <f aca="false">IF(OR(Calculator!$E$19&lt;&gt;"YES",Calculator!$B$37&lt;Calculator!$G$19),"—",ROUND((1+SQRT(((50*POWER(80,POWER(COS(PI()*MOD(Calculator!$B$37/Calculator!$F$19,1)),2))+MIN(500,MAX(30,100*EXP(-0.3*'VSWR Calculator'!$C$24)*(1+3*ABS(MOD('VSWR Calculator'!$C$23/Calculator!$F$19/2,1)-0.5))))/'VSWR Calculator'!$C$25)-$C91)^2+(1500*ABS(SIN(2*PI()*MOD(Calculator!$B$37/Calculator!$F$19,1)))*IF(MOD(Calculator!$B$37/Calculator!$F$19,1)&lt;0.5,-1,1))^2)/SQRT(((50*POWER(80,POWER(COS(PI()*MOD(Calculator!$B$37/Calculator!$F$19,1)),2))+MIN(500,MAX(30,100*EXP(-0.3*'VSWR Calculator'!$C$24)*(1+3*ABS(MOD('VSWR Calculator'!$C$23/Calculator!$F$19/2,1)-0.5))))/'VSWR Calculator'!$C$25)+$C91)^2+(1500*ABS(SIN(2*PI()*MOD(Calculator!$B$37/Calculator!$F$19,1)))*IF(MOD(Calculator!$B$37/Calculator!$F$19,1)&lt;0.5,-1,1))^2))/(1-SQRT(((50*POWER(80,POWER(COS(PI()*MOD(Calculator!$B$37/Calculator!$F$19,1)),2))+MIN(500,MAX(30,100*EXP(-0.3*'VSWR Calculator'!$C$24)*(1+3*ABS(MOD('VSWR Calculator'!$C$23/Calculator!$F$19/2,1)-0.5))))/'VSWR Calculator'!$C$25)-$C91)^2+(1500*ABS(SIN(2*PI()*MOD(Calculator!$B$37/Calculator!$F$19,1)))*IF(MOD(Calculator!$B$37/Calculator!$F$19,1)&lt;0.5,-1,1))^2)/SQRT(((50*POWER(80,POWER(COS(PI()*MOD(Calculator!$B$37/Calculator!$F$19,1)),2))+MIN(500,MAX(30,100*EXP(-0.3*'VSWR Calculator'!$C$24)*(1+3*ABS(MOD('VSWR Calculator'!$C$23/Calculator!$F$19/2,1)-0.5))))/'VSWR Calculator'!$C$25)+$C91)^2+(1500*ABS(SIN(2*PI()*MOD(Calculator!$B$37/Calculator!$F$19,1)))*IF(MOD(Calculator!$B$37/Calculator!$F$19,1)&lt;0.5,-1,1))^2)),2))</f>
        <v>—</v>
      </c>
      <c r="HV91" s="253" t="str">
        <f aca="false">IF(OR(Calculator!$E$20&lt;&gt;"YES",Calculator!$B$37&lt;Calculator!$G$20),"—",ROUND((1+SQRT(((50*POWER(80,POWER(COS(PI()*MOD(Calculator!$B$37/Calculator!$F$20,1)),2))+MIN(500,MAX(30,100*EXP(-0.3*'VSWR Calculator'!$C$24)*(1+3*ABS(MOD('VSWR Calculator'!$C$23/Calculator!$F$20/2,1)-0.5))))/'VSWR Calculator'!$C$25)-$C91)^2+(1500*ABS(SIN(2*PI()*MOD(Calculator!$B$37/Calculator!$F$20,1)))*IF(MOD(Calculator!$B$37/Calculator!$F$20,1)&lt;0.5,-1,1))^2)/SQRT(((50*POWER(80,POWER(COS(PI()*MOD(Calculator!$B$37/Calculator!$F$20,1)),2))+MIN(500,MAX(30,100*EXP(-0.3*'VSWR Calculator'!$C$24)*(1+3*ABS(MOD('VSWR Calculator'!$C$23/Calculator!$F$20/2,1)-0.5))))/'VSWR Calculator'!$C$25)+$C91)^2+(1500*ABS(SIN(2*PI()*MOD(Calculator!$B$37/Calculator!$F$20,1)))*IF(MOD(Calculator!$B$37/Calculator!$F$20,1)&lt;0.5,-1,1))^2))/(1-SQRT(((50*POWER(80,POWER(COS(PI()*MOD(Calculator!$B$37/Calculator!$F$20,1)),2))+MIN(500,MAX(30,100*EXP(-0.3*'VSWR Calculator'!$C$24)*(1+3*ABS(MOD('VSWR Calculator'!$C$23/Calculator!$F$20/2,1)-0.5))))/'VSWR Calculator'!$C$25)-$C91)^2+(1500*ABS(SIN(2*PI()*MOD(Calculator!$B$37/Calculator!$F$20,1)))*IF(MOD(Calculator!$B$37/Calculator!$F$20,1)&lt;0.5,-1,1))^2)/SQRT(((50*POWER(80,POWER(COS(PI()*MOD(Calculator!$B$37/Calculator!$F$20,1)),2))+MIN(500,MAX(30,100*EXP(-0.3*'VSWR Calculator'!$C$24)*(1+3*ABS(MOD('VSWR Calculator'!$C$23/Calculator!$F$20/2,1)-0.5))))/'VSWR Calculator'!$C$25)+$C91)^2+(1500*ABS(SIN(2*PI()*MOD(Calculator!$B$37/Calculator!$F$20,1)))*IF(MOD(Calculator!$B$37/Calculator!$F$20,1)&lt;0.5,-1,1))^2)),2))</f>
        <v>—</v>
      </c>
      <c r="HW91" s="253" t="str">
        <f aca="false">IF(OR(Calculator!$E$21&lt;&gt;"YES",Calculator!$B$37&lt;Calculator!$G$21),"—",ROUND((1+SQRT(((50*POWER(80,POWER(COS(PI()*MOD(Calculator!$B$37/Calculator!$F$21,1)),2))+MIN(500,MAX(30,100*EXP(-0.3*'VSWR Calculator'!$C$24)*(1+3*ABS(MOD('VSWR Calculator'!$C$23/Calculator!$F$21/2,1)-0.5))))/'VSWR Calculator'!$C$25)-$C91)^2+(1500*ABS(SIN(2*PI()*MOD(Calculator!$B$37/Calculator!$F$21,1)))*IF(MOD(Calculator!$B$37/Calculator!$F$21,1)&lt;0.5,-1,1))^2)/SQRT(((50*POWER(80,POWER(COS(PI()*MOD(Calculator!$B$37/Calculator!$F$21,1)),2))+MIN(500,MAX(30,100*EXP(-0.3*'VSWR Calculator'!$C$24)*(1+3*ABS(MOD('VSWR Calculator'!$C$23/Calculator!$F$21/2,1)-0.5))))/'VSWR Calculator'!$C$25)+$C91)^2+(1500*ABS(SIN(2*PI()*MOD(Calculator!$B$37/Calculator!$F$21,1)))*IF(MOD(Calculator!$B$37/Calculator!$F$21,1)&lt;0.5,-1,1))^2))/(1-SQRT(((50*POWER(80,POWER(COS(PI()*MOD(Calculator!$B$37/Calculator!$F$21,1)),2))+MIN(500,MAX(30,100*EXP(-0.3*'VSWR Calculator'!$C$24)*(1+3*ABS(MOD('VSWR Calculator'!$C$23/Calculator!$F$21/2,1)-0.5))))/'VSWR Calculator'!$C$25)-$C91)^2+(1500*ABS(SIN(2*PI()*MOD(Calculator!$B$37/Calculator!$F$21,1)))*IF(MOD(Calculator!$B$37/Calculator!$F$21,1)&lt;0.5,-1,1))^2)/SQRT(((50*POWER(80,POWER(COS(PI()*MOD(Calculator!$B$37/Calculator!$F$21,1)),2))+MIN(500,MAX(30,100*EXP(-0.3*'VSWR Calculator'!$C$24)*(1+3*ABS(MOD('VSWR Calculator'!$C$23/Calculator!$F$21/2,1)-0.5))))/'VSWR Calculator'!$C$25)+$C91)^2+(1500*ABS(SIN(2*PI()*MOD(Calculator!$B$37/Calculator!$F$21,1)))*IF(MOD(Calculator!$B$37/Calculator!$F$21,1)&lt;0.5,-1,1))^2)),2))</f>
        <v>—</v>
      </c>
      <c r="HX91" s="253" t="str">
        <f aca="false">IF(OR(Calculator!$E$22&lt;&gt;"YES",Calculator!$B$37&lt;Calculator!$G$22),"—",ROUND((1+SQRT(((50*POWER(80,POWER(COS(PI()*MOD(Calculator!$B$37/Calculator!$F$22,1)),2))+MIN(500,MAX(30,100*EXP(-0.3*'VSWR Calculator'!$C$24)*(1+3*ABS(MOD('VSWR Calculator'!$C$23/Calculator!$F$22/2,1)-0.5))))/'VSWR Calculator'!$C$25)-$C91)^2+(1500*ABS(SIN(2*PI()*MOD(Calculator!$B$37/Calculator!$F$22,1)))*IF(MOD(Calculator!$B$37/Calculator!$F$22,1)&lt;0.5,-1,1))^2)/SQRT(((50*POWER(80,POWER(COS(PI()*MOD(Calculator!$B$37/Calculator!$F$22,1)),2))+MIN(500,MAX(30,100*EXP(-0.3*'VSWR Calculator'!$C$24)*(1+3*ABS(MOD('VSWR Calculator'!$C$23/Calculator!$F$22/2,1)-0.5))))/'VSWR Calculator'!$C$25)+$C91)^2+(1500*ABS(SIN(2*PI()*MOD(Calculator!$B$37/Calculator!$F$22,1)))*IF(MOD(Calculator!$B$37/Calculator!$F$22,1)&lt;0.5,-1,1))^2))/(1-SQRT(((50*POWER(80,POWER(COS(PI()*MOD(Calculator!$B$37/Calculator!$F$22,1)),2))+MIN(500,MAX(30,100*EXP(-0.3*'VSWR Calculator'!$C$24)*(1+3*ABS(MOD('VSWR Calculator'!$C$23/Calculator!$F$22/2,1)-0.5))))/'VSWR Calculator'!$C$25)-$C91)^2+(1500*ABS(SIN(2*PI()*MOD(Calculator!$B$37/Calculator!$F$22,1)))*IF(MOD(Calculator!$B$37/Calculator!$F$22,1)&lt;0.5,-1,1))^2)/SQRT(((50*POWER(80,POWER(COS(PI()*MOD(Calculator!$B$37/Calculator!$F$22,1)),2))+MIN(500,MAX(30,100*EXP(-0.3*'VSWR Calculator'!$C$24)*(1+3*ABS(MOD('VSWR Calculator'!$C$23/Calculator!$F$22/2,1)-0.5))))/'VSWR Calculator'!$C$25)+$C91)^2+(1500*ABS(SIN(2*PI()*MOD(Calculator!$B$37/Calculator!$F$22,1)))*IF(MOD(Calculator!$B$37/Calculator!$F$22,1)&lt;0.5,-1,1))^2)),2))</f>
        <v>—</v>
      </c>
      <c r="HY91" s="253" t="n">
        <f aca="false">IFERROR(ROUND((IF(ISNUMBER(HN91),HN91,0)+IF(ISNUMBER(HO91),HO91,0)+IF(ISNUMBER(HP91),HP91,0)+IF(ISNUMBER(HQ91),HQ91,0)+IF(ISNUMBER(HR91),HR91,0)+IF(ISNUMBER(HS91),HS91,0)+IF(ISNUMBER(HT91),HT91,0)+IF(ISNUMBER(HU91),HU91,0)+IF(ISNUMBER(HV91),HV91,0)+IF(ISNUMBER(HW91),HW91,0)+IF(ISNUMBER(HX91),HX91,0))/(IF(ISNUMBER(HN91),1,0)+IF(ISNUMBER(HO91),1,0)+IF(ISNUMBER(HP91),1,0)+IF(ISNUMBER(HQ91),1,0)+IF(ISNUMBER(HR91),1,0)+IF(ISNUMBER(HS91),1,0)+IF(ISNUMBER(HT91),1,0)+IF(ISNUMBER(HU91),1,0)+IF(ISNUMBER(HV91),1,0)+IF(ISNUMBER(HW91),1,0)+IF(ISNUMBER(HX91),1,0)),4),"")</f>
        <v>8.79</v>
      </c>
      <c r="HZ91" s="253" t="str">
        <f aca="false">IF(OR(Calculator!$E$12&lt;&gt;"YES",Calculator!$B$38&lt;Calculator!$G$12),"—",ROUND((1+SQRT(((50*POWER(80,POWER(COS(PI()*MOD(Calculator!$B$38/Calculator!$F$12,1)),2))+MIN(500,MAX(30,100*EXP(-0.3*'VSWR Calculator'!$C$24)*(1+3*ABS(MOD('VSWR Calculator'!$C$23/Calculator!$F$12/2,1)-0.5))))/'VSWR Calculator'!$C$25)-$C91)^2+(1500*ABS(SIN(2*PI()*MOD(Calculator!$B$38/Calculator!$F$12,1)))*IF(MOD(Calculator!$B$38/Calculator!$F$12,1)&lt;0.5,-1,1))^2)/SQRT(((50*POWER(80,POWER(COS(PI()*MOD(Calculator!$B$38/Calculator!$F$12,1)),2))+MIN(500,MAX(30,100*EXP(-0.3*'VSWR Calculator'!$C$24)*(1+3*ABS(MOD('VSWR Calculator'!$C$23/Calculator!$F$12/2,1)-0.5))))/'VSWR Calculator'!$C$25)+$C91)^2+(1500*ABS(SIN(2*PI()*MOD(Calculator!$B$38/Calculator!$F$12,1)))*IF(MOD(Calculator!$B$38/Calculator!$F$12,1)&lt;0.5,-1,1))^2))/(1-SQRT(((50*POWER(80,POWER(COS(PI()*MOD(Calculator!$B$38/Calculator!$F$12,1)),2))+MIN(500,MAX(30,100*EXP(-0.3*'VSWR Calculator'!$C$24)*(1+3*ABS(MOD('VSWR Calculator'!$C$23/Calculator!$F$12/2,1)-0.5))))/'VSWR Calculator'!$C$25)-$C91)^2+(1500*ABS(SIN(2*PI()*MOD(Calculator!$B$38/Calculator!$F$12,1)))*IF(MOD(Calculator!$B$38/Calculator!$F$12,1)&lt;0.5,-1,1))^2)/SQRT(((50*POWER(80,POWER(COS(PI()*MOD(Calculator!$B$38/Calculator!$F$12,1)),2))+MIN(500,MAX(30,100*EXP(-0.3*'VSWR Calculator'!$C$24)*(1+3*ABS(MOD('VSWR Calculator'!$C$23/Calculator!$F$12/2,1)-0.5))))/'VSWR Calculator'!$C$25)+$C91)^2+(1500*ABS(SIN(2*PI()*MOD(Calculator!$B$38/Calculator!$F$12,1)))*IF(MOD(Calculator!$B$38/Calculator!$F$12,1)&lt;0.5,-1,1))^2)),2))</f>
        <v>—</v>
      </c>
      <c r="IA91" s="253" t="str">
        <f aca="false">IF(OR(Calculator!$E$13&lt;&gt;"YES",Calculator!$B$38&lt;Calculator!$G$13),"—",ROUND((1+SQRT(((50*POWER(80,POWER(COS(PI()*MOD(Calculator!$B$38/Calculator!$F$13,1)),2))+MIN(500,MAX(30,100*EXP(-0.3*'VSWR Calculator'!$C$24)*(1+3*ABS(MOD('VSWR Calculator'!$C$23/Calculator!$F$13/2,1)-0.5))))/'VSWR Calculator'!$C$25)-$C91)^2+(1500*ABS(SIN(2*PI()*MOD(Calculator!$B$38/Calculator!$F$13,1)))*IF(MOD(Calculator!$B$38/Calculator!$F$13,1)&lt;0.5,-1,1))^2)/SQRT(((50*POWER(80,POWER(COS(PI()*MOD(Calculator!$B$38/Calculator!$F$13,1)),2))+MIN(500,MAX(30,100*EXP(-0.3*'VSWR Calculator'!$C$24)*(1+3*ABS(MOD('VSWR Calculator'!$C$23/Calculator!$F$13/2,1)-0.5))))/'VSWR Calculator'!$C$25)+$C91)^2+(1500*ABS(SIN(2*PI()*MOD(Calculator!$B$38/Calculator!$F$13,1)))*IF(MOD(Calculator!$B$38/Calculator!$F$13,1)&lt;0.5,-1,1))^2))/(1-SQRT(((50*POWER(80,POWER(COS(PI()*MOD(Calculator!$B$38/Calculator!$F$13,1)),2))+MIN(500,MAX(30,100*EXP(-0.3*'VSWR Calculator'!$C$24)*(1+3*ABS(MOD('VSWR Calculator'!$C$23/Calculator!$F$13/2,1)-0.5))))/'VSWR Calculator'!$C$25)-$C91)^2+(1500*ABS(SIN(2*PI()*MOD(Calculator!$B$38/Calculator!$F$13,1)))*IF(MOD(Calculator!$B$38/Calculator!$F$13,1)&lt;0.5,-1,1))^2)/SQRT(((50*POWER(80,POWER(COS(PI()*MOD(Calculator!$B$38/Calculator!$F$13,1)),2))+MIN(500,MAX(30,100*EXP(-0.3*'VSWR Calculator'!$C$24)*(1+3*ABS(MOD('VSWR Calculator'!$C$23/Calculator!$F$13/2,1)-0.5))))/'VSWR Calculator'!$C$25)+$C91)^2+(1500*ABS(SIN(2*PI()*MOD(Calculator!$B$38/Calculator!$F$13,1)))*IF(MOD(Calculator!$B$38/Calculator!$F$13,1)&lt;0.5,-1,1))^2)),2))</f>
        <v>—</v>
      </c>
      <c r="IB91" s="253" t="str">
        <f aca="false">IF(OR(Calculator!$E$14&lt;&gt;"YES",Calculator!$B$38&lt;Calculator!$G$14),"—",ROUND((1+SQRT(((50*POWER(80,POWER(COS(PI()*MOD(Calculator!$B$38/Calculator!$F$14,1)),2))+MIN(500,MAX(30,100*EXP(-0.3*'VSWR Calculator'!$C$24)*(1+3*ABS(MOD('VSWR Calculator'!$C$23/Calculator!$F$14/2,1)-0.5))))/'VSWR Calculator'!$C$25)-$C91)^2+(1500*ABS(SIN(2*PI()*MOD(Calculator!$B$38/Calculator!$F$14,1)))*IF(MOD(Calculator!$B$38/Calculator!$F$14,1)&lt;0.5,-1,1))^2)/SQRT(((50*POWER(80,POWER(COS(PI()*MOD(Calculator!$B$38/Calculator!$F$14,1)),2))+MIN(500,MAX(30,100*EXP(-0.3*'VSWR Calculator'!$C$24)*(1+3*ABS(MOD('VSWR Calculator'!$C$23/Calculator!$F$14/2,1)-0.5))))/'VSWR Calculator'!$C$25)+$C91)^2+(1500*ABS(SIN(2*PI()*MOD(Calculator!$B$38/Calculator!$F$14,1)))*IF(MOD(Calculator!$B$38/Calculator!$F$14,1)&lt;0.5,-1,1))^2))/(1-SQRT(((50*POWER(80,POWER(COS(PI()*MOD(Calculator!$B$38/Calculator!$F$14,1)),2))+MIN(500,MAX(30,100*EXP(-0.3*'VSWR Calculator'!$C$24)*(1+3*ABS(MOD('VSWR Calculator'!$C$23/Calculator!$F$14/2,1)-0.5))))/'VSWR Calculator'!$C$25)-$C91)^2+(1500*ABS(SIN(2*PI()*MOD(Calculator!$B$38/Calculator!$F$14,1)))*IF(MOD(Calculator!$B$38/Calculator!$F$14,1)&lt;0.5,-1,1))^2)/SQRT(((50*POWER(80,POWER(COS(PI()*MOD(Calculator!$B$38/Calculator!$F$14,1)),2))+MIN(500,MAX(30,100*EXP(-0.3*'VSWR Calculator'!$C$24)*(1+3*ABS(MOD('VSWR Calculator'!$C$23/Calculator!$F$14/2,1)-0.5))))/'VSWR Calculator'!$C$25)+$C91)^2+(1500*ABS(SIN(2*PI()*MOD(Calculator!$B$38/Calculator!$F$14,1)))*IF(MOD(Calculator!$B$38/Calculator!$F$14,1)&lt;0.5,-1,1))^2)),2))</f>
        <v>—</v>
      </c>
      <c r="IC91" s="253" t="n">
        <f aca="false">IF(OR(Calculator!$E$15&lt;&gt;"YES",Calculator!$B$38&lt;Calculator!$G$15),"—",ROUND((1+SQRT(((50*POWER(80,POWER(COS(PI()*MOD(Calculator!$B$38/Calculator!$F$15,1)),2))+MIN(500,MAX(30,100*EXP(-0.3*'VSWR Calculator'!$C$24)*(1+3*ABS(MOD('VSWR Calculator'!$C$23/Calculator!$F$15/2,1)-0.5))))/'VSWR Calculator'!$C$25)-$C91)^2+(1500*ABS(SIN(2*PI()*MOD(Calculator!$B$38/Calculator!$F$15,1)))*IF(MOD(Calculator!$B$38/Calculator!$F$15,1)&lt;0.5,-1,1))^2)/SQRT(((50*POWER(80,POWER(COS(PI()*MOD(Calculator!$B$38/Calculator!$F$15,1)),2))+MIN(500,MAX(30,100*EXP(-0.3*'VSWR Calculator'!$C$24)*(1+3*ABS(MOD('VSWR Calculator'!$C$23/Calculator!$F$15/2,1)-0.5))))/'VSWR Calculator'!$C$25)+$C91)^2+(1500*ABS(SIN(2*PI()*MOD(Calculator!$B$38/Calculator!$F$15,1)))*IF(MOD(Calculator!$B$38/Calculator!$F$15,1)&lt;0.5,-1,1))^2))/(1-SQRT(((50*POWER(80,POWER(COS(PI()*MOD(Calculator!$B$38/Calculator!$F$15,1)),2))+MIN(500,MAX(30,100*EXP(-0.3*'VSWR Calculator'!$C$24)*(1+3*ABS(MOD('VSWR Calculator'!$C$23/Calculator!$F$15/2,1)-0.5))))/'VSWR Calculator'!$C$25)-$C91)^2+(1500*ABS(SIN(2*PI()*MOD(Calculator!$B$38/Calculator!$F$15,1)))*IF(MOD(Calculator!$B$38/Calculator!$F$15,1)&lt;0.5,-1,1))^2)/SQRT(((50*POWER(80,POWER(COS(PI()*MOD(Calculator!$B$38/Calculator!$F$15,1)),2))+MIN(500,MAX(30,100*EXP(-0.3*'VSWR Calculator'!$C$24)*(1+3*ABS(MOD('VSWR Calculator'!$C$23/Calculator!$F$15/2,1)-0.5))))/'VSWR Calculator'!$C$25)+$C91)^2+(1500*ABS(SIN(2*PI()*MOD(Calculator!$B$38/Calculator!$F$15,1)))*IF(MOD(Calculator!$B$38/Calculator!$F$15,1)&lt;0.5,-1,1))^2)),2))</f>
        <v>2.32</v>
      </c>
      <c r="ID91" s="253" t="str">
        <f aca="false">IF(OR(Calculator!$E$16&lt;&gt;"YES",Calculator!$B$38&lt;Calculator!$G$16),"—",ROUND((1+SQRT(((50*POWER(80,POWER(COS(PI()*MOD(Calculator!$B$38/Calculator!$F$16,1)),2))+MIN(500,MAX(30,100*EXP(-0.3*'VSWR Calculator'!$C$24)*(1+3*ABS(MOD('VSWR Calculator'!$C$23/Calculator!$F$16/2,1)-0.5))))/'VSWR Calculator'!$C$25)-$C91)^2+(1500*ABS(SIN(2*PI()*MOD(Calculator!$B$38/Calculator!$F$16,1)))*IF(MOD(Calculator!$B$38/Calculator!$F$16,1)&lt;0.5,-1,1))^2)/SQRT(((50*POWER(80,POWER(COS(PI()*MOD(Calculator!$B$38/Calculator!$F$16,1)),2))+MIN(500,MAX(30,100*EXP(-0.3*'VSWR Calculator'!$C$24)*(1+3*ABS(MOD('VSWR Calculator'!$C$23/Calculator!$F$16/2,1)-0.5))))/'VSWR Calculator'!$C$25)+$C91)^2+(1500*ABS(SIN(2*PI()*MOD(Calculator!$B$38/Calculator!$F$16,1)))*IF(MOD(Calculator!$B$38/Calculator!$F$16,1)&lt;0.5,-1,1))^2))/(1-SQRT(((50*POWER(80,POWER(COS(PI()*MOD(Calculator!$B$38/Calculator!$F$16,1)),2))+MIN(500,MAX(30,100*EXP(-0.3*'VSWR Calculator'!$C$24)*(1+3*ABS(MOD('VSWR Calculator'!$C$23/Calculator!$F$16/2,1)-0.5))))/'VSWR Calculator'!$C$25)-$C91)^2+(1500*ABS(SIN(2*PI()*MOD(Calculator!$B$38/Calculator!$F$16,1)))*IF(MOD(Calculator!$B$38/Calculator!$F$16,1)&lt;0.5,-1,1))^2)/SQRT(((50*POWER(80,POWER(COS(PI()*MOD(Calculator!$B$38/Calculator!$F$16,1)),2))+MIN(500,MAX(30,100*EXP(-0.3*'VSWR Calculator'!$C$24)*(1+3*ABS(MOD('VSWR Calculator'!$C$23/Calculator!$F$16/2,1)-0.5))))/'VSWR Calculator'!$C$25)+$C91)^2+(1500*ABS(SIN(2*PI()*MOD(Calculator!$B$38/Calculator!$F$16,1)))*IF(MOD(Calculator!$B$38/Calculator!$F$16,1)&lt;0.5,-1,1))^2)),2))</f>
        <v>—</v>
      </c>
      <c r="IE91" s="253" t="n">
        <f aca="false">IF(OR(Calculator!$E$17&lt;&gt;"YES",Calculator!$B$38&lt;Calculator!$G$17),"—",ROUND((1+SQRT(((50*POWER(80,POWER(COS(PI()*MOD(Calculator!$B$38/Calculator!$F$17,1)),2))+MIN(500,MAX(30,100*EXP(-0.3*'VSWR Calculator'!$C$24)*(1+3*ABS(MOD('VSWR Calculator'!$C$23/Calculator!$F$17/2,1)-0.5))))/'VSWR Calculator'!$C$25)-$C91)^2+(1500*ABS(SIN(2*PI()*MOD(Calculator!$B$38/Calculator!$F$17,1)))*IF(MOD(Calculator!$B$38/Calculator!$F$17,1)&lt;0.5,-1,1))^2)/SQRT(((50*POWER(80,POWER(COS(PI()*MOD(Calculator!$B$38/Calculator!$F$17,1)),2))+MIN(500,MAX(30,100*EXP(-0.3*'VSWR Calculator'!$C$24)*(1+3*ABS(MOD('VSWR Calculator'!$C$23/Calculator!$F$17/2,1)-0.5))))/'VSWR Calculator'!$C$25)+$C91)^2+(1500*ABS(SIN(2*PI()*MOD(Calculator!$B$38/Calculator!$F$17,1)))*IF(MOD(Calculator!$B$38/Calculator!$F$17,1)&lt;0.5,-1,1))^2))/(1-SQRT(((50*POWER(80,POWER(COS(PI()*MOD(Calculator!$B$38/Calculator!$F$17,1)),2))+MIN(500,MAX(30,100*EXP(-0.3*'VSWR Calculator'!$C$24)*(1+3*ABS(MOD('VSWR Calculator'!$C$23/Calculator!$F$17/2,1)-0.5))))/'VSWR Calculator'!$C$25)-$C91)^2+(1500*ABS(SIN(2*PI()*MOD(Calculator!$B$38/Calculator!$F$17,1)))*IF(MOD(Calculator!$B$38/Calculator!$F$17,1)&lt;0.5,-1,1))^2)/SQRT(((50*POWER(80,POWER(COS(PI()*MOD(Calculator!$B$38/Calculator!$F$17,1)),2))+MIN(500,MAX(30,100*EXP(-0.3*'VSWR Calculator'!$C$24)*(1+3*ABS(MOD('VSWR Calculator'!$C$23/Calculator!$F$17/2,1)-0.5))))/'VSWR Calculator'!$C$25)+$C91)^2+(1500*ABS(SIN(2*PI()*MOD(Calculator!$B$38/Calculator!$F$17,1)))*IF(MOD(Calculator!$B$38/Calculator!$F$17,1)&lt;0.5,-1,1))^2)),2))</f>
        <v>18.44</v>
      </c>
      <c r="IF91" s="253" t="str">
        <f aca="false">IF(OR(Calculator!$E$18&lt;&gt;"YES",Calculator!$B$38&lt;Calculator!$G$18),"—",ROUND((1+SQRT(((50*POWER(80,POWER(COS(PI()*MOD(Calculator!$B$38/Calculator!$F$18,1)),2))+MIN(500,MAX(30,100*EXP(-0.3*'VSWR Calculator'!$C$24)*(1+3*ABS(MOD('VSWR Calculator'!$C$23/Calculator!$F$18/2,1)-0.5))))/'VSWR Calculator'!$C$25)-$C91)^2+(1500*ABS(SIN(2*PI()*MOD(Calculator!$B$38/Calculator!$F$18,1)))*IF(MOD(Calculator!$B$38/Calculator!$F$18,1)&lt;0.5,-1,1))^2)/SQRT(((50*POWER(80,POWER(COS(PI()*MOD(Calculator!$B$38/Calculator!$F$18,1)),2))+MIN(500,MAX(30,100*EXP(-0.3*'VSWR Calculator'!$C$24)*(1+3*ABS(MOD('VSWR Calculator'!$C$23/Calculator!$F$18/2,1)-0.5))))/'VSWR Calculator'!$C$25)+$C91)^2+(1500*ABS(SIN(2*PI()*MOD(Calculator!$B$38/Calculator!$F$18,1)))*IF(MOD(Calculator!$B$38/Calculator!$F$18,1)&lt;0.5,-1,1))^2))/(1-SQRT(((50*POWER(80,POWER(COS(PI()*MOD(Calculator!$B$38/Calculator!$F$18,1)),2))+MIN(500,MAX(30,100*EXP(-0.3*'VSWR Calculator'!$C$24)*(1+3*ABS(MOD('VSWR Calculator'!$C$23/Calculator!$F$18/2,1)-0.5))))/'VSWR Calculator'!$C$25)-$C91)^2+(1500*ABS(SIN(2*PI()*MOD(Calculator!$B$38/Calculator!$F$18,1)))*IF(MOD(Calculator!$B$38/Calculator!$F$18,1)&lt;0.5,-1,1))^2)/SQRT(((50*POWER(80,POWER(COS(PI()*MOD(Calculator!$B$38/Calculator!$F$18,1)),2))+MIN(500,MAX(30,100*EXP(-0.3*'VSWR Calculator'!$C$24)*(1+3*ABS(MOD('VSWR Calculator'!$C$23/Calculator!$F$18/2,1)-0.5))))/'VSWR Calculator'!$C$25)+$C91)^2+(1500*ABS(SIN(2*PI()*MOD(Calculator!$B$38/Calculator!$F$18,1)))*IF(MOD(Calculator!$B$38/Calculator!$F$18,1)&lt;0.5,-1,1))^2)),2))</f>
        <v>—</v>
      </c>
      <c r="IG91" s="253" t="str">
        <f aca="false">IF(OR(Calculator!$E$19&lt;&gt;"YES",Calculator!$B$38&lt;Calculator!$G$19),"—",ROUND((1+SQRT(((50*POWER(80,POWER(COS(PI()*MOD(Calculator!$B$38/Calculator!$F$19,1)),2))+MIN(500,MAX(30,100*EXP(-0.3*'VSWR Calculator'!$C$24)*(1+3*ABS(MOD('VSWR Calculator'!$C$23/Calculator!$F$19/2,1)-0.5))))/'VSWR Calculator'!$C$25)-$C91)^2+(1500*ABS(SIN(2*PI()*MOD(Calculator!$B$38/Calculator!$F$19,1)))*IF(MOD(Calculator!$B$38/Calculator!$F$19,1)&lt;0.5,-1,1))^2)/SQRT(((50*POWER(80,POWER(COS(PI()*MOD(Calculator!$B$38/Calculator!$F$19,1)),2))+MIN(500,MAX(30,100*EXP(-0.3*'VSWR Calculator'!$C$24)*(1+3*ABS(MOD('VSWR Calculator'!$C$23/Calculator!$F$19/2,1)-0.5))))/'VSWR Calculator'!$C$25)+$C91)^2+(1500*ABS(SIN(2*PI()*MOD(Calculator!$B$38/Calculator!$F$19,1)))*IF(MOD(Calculator!$B$38/Calculator!$F$19,1)&lt;0.5,-1,1))^2))/(1-SQRT(((50*POWER(80,POWER(COS(PI()*MOD(Calculator!$B$38/Calculator!$F$19,1)),2))+MIN(500,MAX(30,100*EXP(-0.3*'VSWR Calculator'!$C$24)*(1+3*ABS(MOD('VSWR Calculator'!$C$23/Calculator!$F$19/2,1)-0.5))))/'VSWR Calculator'!$C$25)-$C91)^2+(1500*ABS(SIN(2*PI()*MOD(Calculator!$B$38/Calculator!$F$19,1)))*IF(MOD(Calculator!$B$38/Calculator!$F$19,1)&lt;0.5,-1,1))^2)/SQRT(((50*POWER(80,POWER(COS(PI()*MOD(Calculator!$B$38/Calculator!$F$19,1)),2))+MIN(500,MAX(30,100*EXP(-0.3*'VSWR Calculator'!$C$24)*(1+3*ABS(MOD('VSWR Calculator'!$C$23/Calculator!$F$19/2,1)-0.5))))/'VSWR Calculator'!$C$25)+$C91)^2+(1500*ABS(SIN(2*PI()*MOD(Calculator!$B$38/Calculator!$F$19,1)))*IF(MOD(Calculator!$B$38/Calculator!$F$19,1)&lt;0.5,-1,1))^2)),2))</f>
        <v>—</v>
      </c>
      <c r="IH91" s="253" t="str">
        <f aca="false">IF(OR(Calculator!$E$20&lt;&gt;"YES",Calculator!$B$38&lt;Calculator!$G$20),"—",ROUND((1+SQRT(((50*POWER(80,POWER(COS(PI()*MOD(Calculator!$B$38/Calculator!$F$20,1)),2))+MIN(500,MAX(30,100*EXP(-0.3*'VSWR Calculator'!$C$24)*(1+3*ABS(MOD('VSWR Calculator'!$C$23/Calculator!$F$20/2,1)-0.5))))/'VSWR Calculator'!$C$25)-$C91)^2+(1500*ABS(SIN(2*PI()*MOD(Calculator!$B$38/Calculator!$F$20,1)))*IF(MOD(Calculator!$B$38/Calculator!$F$20,1)&lt;0.5,-1,1))^2)/SQRT(((50*POWER(80,POWER(COS(PI()*MOD(Calculator!$B$38/Calculator!$F$20,1)),2))+MIN(500,MAX(30,100*EXP(-0.3*'VSWR Calculator'!$C$24)*(1+3*ABS(MOD('VSWR Calculator'!$C$23/Calculator!$F$20/2,1)-0.5))))/'VSWR Calculator'!$C$25)+$C91)^2+(1500*ABS(SIN(2*PI()*MOD(Calculator!$B$38/Calculator!$F$20,1)))*IF(MOD(Calculator!$B$38/Calculator!$F$20,1)&lt;0.5,-1,1))^2))/(1-SQRT(((50*POWER(80,POWER(COS(PI()*MOD(Calculator!$B$38/Calculator!$F$20,1)),2))+MIN(500,MAX(30,100*EXP(-0.3*'VSWR Calculator'!$C$24)*(1+3*ABS(MOD('VSWR Calculator'!$C$23/Calculator!$F$20/2,1)-0.5))))/'VSWR Calculator'!$C$25)-$C91)^2+(1500*ABS(SIN(2*PI()*MOD(Calculator!$B$38/Calculator!$F$20,1)))*IF(MOD(Calculator!$B$38/Calculator!$F$20,1)&lt;0.5,-1,1))^2)/SQRT(((50*POWER(80,POWER(COS(PI()*MOD(Calculator!$B$38/Calculator!$F$20,1)),2))+MIN(500,MAX(30,100*EXP(-0.3*'VSWR Calculator'!$C$24)*(1+3*ABS(MOD('VSWR Calculator'!$C$23/Calculator!$F$20/2,1)-0.5))))/'VSWR Calculator'!$C$25)+$C91)^2+(1500*ABS(SIN(2*PI()*MOD(Calculator!$B$38/Calculator!$F$20,1)))*IF(MOD(Calculator!$B$38/Calculator!$F$20,1)&lt;0.5,-1,1))^2)),2))</f>
        <v>—</v>
      </c>
      <c r="II91" s="253" t="str">
        <f aca="false">IF(OR(Calculator!$E$21&lt;&gt;"YES",Calculator!$B$38&lt;Calculator!$G$21),"—",ROUND((1+SQRT(((50*POWER(80,POWER(COS(PI()*MOD(Calculator!$B$38/Calculator!$F$21,1)),2))+MIN(500,MAX(30,100*EXP(-0.3*'VSWR Calculator'!$C$24)*(1+3*ABS(MOD('VSWR Calculator'!$C$23/Calculator!$F$21/2,1)-0.5))))/'VSWR Calculator'!$C$25)-$C91)^2+(1500*ABS(SIN(2*PI()*MOD(Calculator!$B$38/Calculator!$F$21,1)))*IF(MOD(Calculator!$B$38/Calculator!$F$21,1)&lt;0.5,-1,1))^2)/SQRT(((50*POWER(80,POWER(COS(PI()*MOD(Calculator!$B$38/Calculator!$F$21,1)),2))+MIN(500,MAX(30,100*EXP(-0.3*'VSWR Calculator'!$C$24)*(1+3*ABS(MOD('VSWR Calculator'!$C$23/Calculator!$F$21/2,1)-0.5))))/'VSWR Calculator'!$C$25)+$C91)^2+(1500*ABS(SIN(2*PI()*MOD(Calculator!$B$38/Calculator!$F$21,1)))*IF(MOD(Calculator!$B$38/Calculator!$F$21,1)&lt;0.5,-1,1))^2))/(1-SQRT(((50*POWER(80,POWER(COS(PI()*MOD(Calculator!$B$38/Calculator!$F$21,1)),2))+MIN(500,MAX(30,100*EXP(-0.3*'VSWR Calculator'!$C$24)*(1+3*ABS(MOD('VSWR Calculator'!$C$23/Calculator!$F$21/2,1)-0.5))))/'VSWR Calculator'!$C$25)-$C91)^2+(1500*ABS(SIN(2*PI()*MOD(Calculator!$B$38/Calculator!$F$21,1)))*IF(MOD(Calculator!$B$38/Calculator!$F$21,1)&lt;0.5,-1,1))^2)/SQRT(((50*POWER(80,POWER(COS(PI()*MOD(Calculator!$B$38/Calculator!$F$21,1)),2))+MIN(500,MAX(30,100*EXP(-0.3*'VSWR Calculator'!$C$24)*(1+3*ABS(MOD('VSWR Calculator'!$C$23/Calculator!$F$21/2,1)-0.5))))/'VSWR Calculator'!$C$25)+$C91)^2+(1500*ABS(SIN(2*PI()*MOD(Calculator!$B$38/Calculator!$F$21,1)))*IF(MOD(Calculator!$B$38/Calculator!$F$21,1)&lt;0.5,-1,1))^2)),2))</f>
        <v>—</v>
      </c>
      <c r="IJ91" s="253" t="str">
        <f aca="false">IF(OR(Calculator!$E$22&lt;&gt;"YES",Calculator!$B$38&lt;Calculator!$G$22),"—",ROUND((1+SQRT(((50*POWER(80,POWER(COS(PI()*MOD(Calculator!$B$38/Calculator!$F$22,1)),2))+MIN(500,MAX(30,100*EXP(-0.3*'VSWR Calculator'!$C$24)*(1+3*ABS(MOD('VSWR Calculator'!$C$23/Calculator!$F$22/2,1)-0.5))))/'VSWR Calculator'!$C$25)-$C91)^2+(1500*ABS(SIN(2*PI()*MOD(Calculator!$B$38/Calculator!$F$22,1)))*IF(MOD(Calculator!$B$38/Calculator!$F$22,1)&lt;0.5,-1,1))^2)/SQRT(((50*POWER(80,POWER(COS(PI()*MOD(Calculator!$B$38/Calculator!$F$22,1)),2))+MIN(500,MAX(30,100*EXP(-0.3*'VSWR Calculator'!$C$24)*(1+3*ABS(MOD('VSWR Calculator'!$C$23/Calculator!$F$22/2,1)-0.5))))/'VSWR Calculator'!$C$25)+$C91)^2+(1500*ABS(SIN(2*PI()*MOD(Calculator!$B$38/Calculator!$F$22,1)))*IF(MOD(Calculator!$B$38/Calculator!$F$22,1)&lt;0.5,-1,1))^2))/(1-SQRT(((50*POWER(80,POWER(COS(PI()*MOD(Calculator!$B$38/Calculator!$F$22,1)),2))+MIN(500,MAX(30,100*EXP(-0.3*'VSWR Calculator'!$C$24)*(1+3*ABS(MOD('VSWR Calculator'!$C$23/Calculator!$F$22/2,1)-0.5))))/'VSWR Calculator'!$C$25)-$C91)^2+(1500*ABS(SIN(2*PI()*MOD(Calculator!$B$38/Calculator!$F$22,1)))*IF(MOD(Calculator!$B$38/Calculator!$F$22,1)&lt;0.5,-1,1))^2)/SQRT(((50*POWER(80,POWER(COS(PI()*MOD(Calculator!$B$38/Calculator!$F$22,1)),2))+MIN(500,MAX(30,100*EXP(-0.3*'VSWR Calculator'!$C$24)*(1+3*ABS(MOD('VSWR Calculator'!$C$23/Calculator!$F$22/2,1)-0.5))))/'VSWR Calculator'!$C$25)+$C91)^2+(1500*ABS(SIN(2*PI()*MOD(Calculator!$B$38/Calculator!$F$22,1)))*IF(MOD(Calculator!$B$38/Calculator!$F$22,1)&lt;0.5,-1,1))^2)),2))</f>
        <v>—</v>
      </c>
      <c r="IK91" s="253" t="n">
        <f aca="false">IFERROR(ROUND((IF(ISNUMBER(HZ91),HZ91,0)+IF(ISNUMBER(IA91),IA91,0)+IF(ISNUMBER(IB91),IB91,0)+IF(ISNUMBER(IC91),IC91,0)+IF(ISNUMBER(ID91),ID91,0)+IF(ISNUMBER(IE91),IE91,0)+IF(ISNUMBER(IF91),IF91,0)+IF(ISNUMBER(IG91),IG91,0)+IF(ISNUMBER(IH91),IH91,0)+IF(ISNUMBER(II91),II91,0)+IF(ISNUMBER(IJ91),IJ91,0))/(IF(ISNUMBER(HZ91),1,0)+IF(ISNUMBER(IA91),1,0)+IF(ISNUMBER(IB91),1,0)+IF(ISNUMBER(IC91),1,0)+IF(ISNUMBER(ID91),1,0)+IF(ISNUMBER(IE91),1,0)+IF(ISNUMBER(IF91),1,0)+IF(ISNUMBER(IG91),1,0)+IF(ISNUMBER(IH91),1,0)+IF(ISNUMBER(II91),1,0)+IF(ISNUMBER(IJ91),1,0)),4),"")</f>
        <v>10.38</v>
      </c>
    </row>
    <row r="92" customFormat="false" ht="15" hidden="false" customHeight="true" outlineLevel="0" collapsed="false">
      <c r="A92" s="296" t="s">
        <v>534</v>
      </c>
      <c r="B92" s="296" t="s">
        <v>339</v>
      </c>
      <c r="C92" s="297" t="n">
        <v>2900</v>
      </c>
      <c r="D92" s="298" t="str">
        <f aca="false">IF(OR(Calculator!$E$12&lt;&gt;"YES",Calculator!$B$29&lt;Calculator!$G$12),"—",ROUND((1+SQRT(((50*POWER(80,POWER(COS(PI()*MOD(Calculator!$B$29/Calculator!$F$12,1)),2))-$C92)^2+(1500*ABS(SIN(2*PI()*MOD(Calculator!$B$29/Calculator!$F$12,1)))*IF(MOD(Calculator!$B$29/Calculator!$F$12,1)&lt;0.5,-1,1))^2)/((50*POWER(80,POWER(COS(PI()*MOD(Calculator!$B$29/Calculator!$F$12,1)),2))+$C92)^2+(1500*ABS(SIN(2*PI()*MOD(Calculator!$B$29/Calculator!$F$12,1)))*IF(MOD(Calculator!$B$29/Calculator!$F$12,1)&lt;0.5,-1,1))^2)))/(1-SQRT(((50*POWER(80,POWER(COS(PI()*MOD(Calculator!$B$29/Calculator!$F$12,1)),2))-$C92)^2+(1500*ABS(SIN(2*PI()*MOD(Calculator!$B$29/Calculator!$F$12,1)))*IF(MOD(Calculator!$B$29/Calculator!$F$12,1)&lt;0.5,-1,1))^2)/((50*POWER(80,POWER(COS(PI()*MOD(Calculator!$B$29/Calculator!$F$12,1)),2))+$C92)^2+(1500*ABS(SIN(2*PI()*MOD(Calculator!$B$29/Calculator!$F$12,1)))*IF(MOD(Calculator!$B$29/Calculator!$F$12,1)&lt;0.5,-1,1))^2))),2))</f>
        <v>—</v>
      </c>
      <c r="E92" s="298" t="str">
        <f aca="false">IF(OR(Calculator!$E$13&lt;&gt;"YES",Calculator!$B$29&lt;Calculator!$G$13),"—",ROUND((1+SQRT(((50*POWER(80,POWER(COS(PI()*MOD(Calculator!$B$29/Calculator!$F$13,1)),2))-$C92)^2+(1500*ABS(SIN(2*PI()*MOD(Calculator!$B$29/Calculator!$F$13,1)))*IF(MOD(Calculator!$B$29/Calculator!$F$13,1)&lt;0.5,-1,1))^2)/((50*POWER(80,POWER(COS(PI()*MOD(Calculator!$B$29/Calculator!$F$13,1)),2))+$C92)^2+(1500*ABS(SIN(2*PI()*MOD(Calculator!$B$29/Calculator!$F$13,1)))*IF(MOD(Calculator!$B$29/Calculator!$F$13,1)&lt;0.5,-1,1))^2)))/(1-SQRT(((50*POWER(80,POWER(COS(PI()*MOD(Calculator!$B$29/Calculator!$F$13,1)),2))-$C92)^2+(1500*ABS(SIN(2*PI()*MOD(Calculator!$B$29/Calculator!$F$13,1)))*IF(MOD(Calculator!$B$29/Calculator!$F$13,1)&lt;0.5,-1,1))^2)/((50*POWER(80,POWER(COS(PI()*MOD(Calculator!$B$29/Calculator!$F$13,1)),2))+$C92)^2+(1500*ABS(SIN(2*PI()*MOD(Calculator!$B$29/Calculator!$F$13,1)))*IF(MOD(Calculator!$B$29/Calculator!$F$13,1)&lt;0.5,-1,1))^2))),2))</f>
        <v>—</v>
      </c>
      <c r="F92" s="298" t="str">
        <f aca="false">IF(OR(Calculator!$E$14&lt;&gt;"YES",Calculator!$B$29&lt;Calculator!$G$14),"—",ROUND((1+SQRT(((50*POWER(80,POWER(COS(PI()*MOD(Calculator!$B$29/Calculator!$F$14,1)),2))-$C92)^2+(1500*ABS(SIN(2*PI()*MOD(Calculator!$B$29/Calculator!$F$14,1)))*IF(MOD(Calculator!$B$29/Calculator!$F$14,1)&lt;0.5,-1,1))^2)/((50*POWER(80,POWER(COS(PI()*MOD(Calculator!$B$29/Calculator!$F$14,1)),2))+$C92)^2+(1500*ABS(SIN(2*PI()*MOD(Calculator!$B$29/Calculator!$F$14,1)))*IF(MOD(Calculator!$B$29/Calculator!$F$14,1)&lt;0.5,-1,1))^2)))/(1-SQRT(((50*POWER(80,POWER(COS(PI()*MOD(Calculator!$B$29/Calculator!$F$14,1)),2))-$C92)^2+(1500*ABS(SIN(2*PI()*MOD(Calculator!$B$29/Calculator!$F$14,1)))*IF(MOD(Calculator!$B$29/Calculator!$F$14,1)&lt;0.5,-1,1))^2)/((50*POWER(80,POWER(COS(PI()*MOD(Calculator!$B$29/Calculator!$F$14,1)),2))+$C92)^2+(1500*ABS(SIN(2*PI()*MOD(Calculator!$B$29/Calculator!$F$14,1)))*IF(MOD(Calculator!$B$29/Calculator!$F$14,1)&lt;0.5,-1,1))^2))),2))</f>
        <v>—</v>
      </c>
      <c r="G92" s="298" t="n">
        <f aca="false">IF(OR(Calculator!$E$15&lt;&gt;"YES",Calculator!$B$29&lt;Calculator!$G$15),"—",ROUND((1+SQRT(((50*POWER(80,POWER(COS(PI()*MOD(Calculator!$B$29/Calculator!$F$15,1)),2))-$C92)^2+(1500*ABS(SIN(2*PI()*MOD(Calculator!$B$29/Calculator!$F$15,1)))*IF(MOD(Calculator!$B$29/Calculator!$F$15,1)&lt;0.5,-1,1))^2)/((50*POWER(80,POWER(COS(PI()*MOD(Calculator!$B$29/Calculator!$F$15,1)),2))+$C92)^2+(1500*ABS(SIN(2*PI()*MOD(Calculator!$B$29/Calculator!$F$15,1)))*IF(MOD(Calculator!$B$29/Calculator!$F$15,1)&lt;0.5,-1,1))^2)))/(1-SQRT(((50*POWER(80,POWER(COS(PI()*MOD(Calculator!$B$29/Calculator!$F$15,1)),2))-$C92)^2+(1500*ABS(SIN(2*PI()*MOD(Calculator!$B$29/Calculator!$F$15,1)))*IF(MOD(Calculator!$B$29/Calculator!$F$15,1)&lt;0.5,-1,1))^2)/((50*POWER(80,POWER(COS(PI()*MOD(Calculator!$B$29/Calculator!$F$15,1)),2))+$C92)^2+(1500*ABS(SIN(2*PI()*MOD(Calculator!$B$29/Calculator!$F$15,1)))*IF(MOD(Calculator!$B$29/Calculator!$F$15,1)&lt;0.5,-1,1))^2))),2))</f>
        <v>23.13</v>
      </c>
      <c r="H92" s="298" t="str">
        <f aca="false">IF(OR(Calculator!$E$16&lt;&gt;"YES",Calculator!$B$29&lt;Calculator!$G$16),"—",ROUND((1+SQRT(((50*POWER(80,POWER(COS(PI()*MOD(Calculator!$B$29/Calculator!$F$16,1)),2))-$C92)^2+(1500*ABS(SIN(2*PI()*MOD(Calculator!$B$29/Calculator!$F$16,1)))*IF(MOD(Calculator!$B$29/Calculator!$F$16,1)&lt;0.5,-1,1))^2)/((50*POWER(80,POWER(COS(PI()*MOD(Calculator!$B$29/Calculator!$F$16,1)),2))+$C92)^2+(1500*ABS(SIN(2*PI()*MOD(Calculator!$B$29/Calculator!$F$16,1)))*IF(MOD(Calculator!$B$29/Calculator!$F$16,1)&lt;0.5,-1,1))^2)))/(1-SQRT(((50*POWER(80,POWER(COS(PI()*MOD(Calculator!$B$29/Calculator!$F$16,1)),2))-$C92)^2+(1500*ABS(SIN(2*PI()*MOD(Calculator!$B$29/Calculator!$F$16,1)))*IF(MOD(Calculator!$B$29/Calculator!$F$16,1)&lt;0.5,-1,1))^2)/((50*POWER(80,POWER(COS(PI()*MOD(Calculator!$B$29/Calculator!$F$16,1)),2))+$C92)^2+(1500*ABS(SIN(2*PI()*MOD(Calculator!$B$29/Calculator!$F$16,1)))*IF(MOD(Calculator!$B$29/Calculator!$F$16,1)&lt;0.5,-1,1))^2))),2))</f>
        <v>—</v>
      </c>
      <c r="I92" s="298" t="n">
        <f aca="false">IF(OR(Calculator!$E$17&lt;&gt;"YES",Calculator!$B$29&lt;Calculator!$G$17),"—",ROUND((1+SQRT(((50*POWER(80,POWER(COS(PI()*MOD(Calculator!$B$29/Calculator!$F$17,1)),2))-$C92)^2+(1500*ABS(SIN(2*PI()*MOD(Calculator!$B$29/Calculator!$F$17,1)))*IF(MOD(Calculator!$B$29/Calculator!$F$17,1)&lt;0.5,-1,1))^2)/((50*POWER(80,POWER(COS(PI()*MOD(Calculator!$B$29/Calculator!$F$17,1)),2))+$C92)^2+(1500*ABS(SIN(2*PI()*MOD(Calculator!$B$29/Calculator!$F$17,1)))*IF(MOD(Calculator!$B$29/Calculator!$F$17,1)&lt;0.5,-1,1))^2)))/(1-SQRT(((50*POWER(80,POWER(COS(PI()*MOD(Calculator!$B$29/Calculator!$F$17,1)),2))-$C92)^2+(1500*ABS(SIN(2*PI()*MOD(Calculator!$B$29/Calculator!$F$17,1)))*IF(MOD(Calculator!$B$29/Calculator!$F$17,1)&lt;0.5,-1,1))^2)/((50*POWER(80,POWER(COS(PI()*MOD(Calculator!$B$29/Calculator!$F$17,1)),2))+$C92)^2+(1500*ABS(SIN(2*PI()*MOD(Calculator!$B$29/Calculator!$F$17,1)))*IF(MOD(Calculator!$B$29/Calculator!$F$17,1)&lt;0.5,-1,1))^2))),2))</f>
        <v>20.8</v>
      </c>
      <c r="J92" s="298" t="str">
        <f aca="false">IF(OR(Calculator!$E$18&lt;&gt;"YES",Calculator!$B$29&lt;Calculator!$G$18),"—",ROUND((1+SQRT(((50*POWER(80,POWER(COS(PI()*MOD(Calculator!$B$29/Calculator!$F$18,1)),2))-$C92)^2+(1500*ABS(SIN(2*PI()*MOD(Calculator!$B$29/Calculator!$F$18,1)))*IF(MOD(Calculator!$B$29/Calculator!$F$18,1)&lt;0.5,-1,1))^2)/((50*POWER(80,POWER(COS(PI()*MOD(Calculator!$B$29/Calculator!$F$18,1)),2))+$C92)^2+(1500*ABS(SIN(2*PI()*MOD(Calculator!$B$29/Calculator!$F$18,1)))*IF(MOD(Calculator!$B$29/Calculator!$F$18,1)&lt;0.5,-1,1))^2)))/(1-SQRT(((50*POWER(80,POWER(COS(PI()*MOD(Calculator!$B$29/Calculator!$F$18,1)),2))-$C92)^2+(1500*ABS(SIN(2*PI()*MOD(Calculator!$B$29/Calculator!$F$18,1)))*IF(MOD(Calculator!$B$29/Calculator!$F$18,1)&lt;0.5,-1,1))^2)/((50*POWER(80,POWER(COS(PI()*MOD(Calculator!$B$29/Calculator!$F$18,1)),2))+$C92)^2+(1500*ABS(SIN(2*PI()*MOD(Calculator!$B$29/Calculator!$F$18,1)))*IF(MOD(Calculator!$B$29/Calculator!$F$18,1)&lt;0.5,-1,1))^2))),2))</f>
        <v>—</v>
      </c>
      <c r="K92" s="298" t="str">
        <f aca="false">IF(OR(Calculator!$E$19&lt;&gt;"YES",Calculator!$B$29&lt;Calculator!$G$19),"—",ROUND((1+SQRT(((50*POWER(80,POWER(COS(PI()*MOD(Calculator!$B$29/Calculator!$F$19,1)),2))-$C92)^2+(1500*ABS(SIN(2*PI()*MOD(Calculator!$B$29/Calculator!$F$19,1)))*IF(MOD(Calculator!$B$29/Calculator!$F$19,1)&lt;0.5,-1,1))^2)/((50*POWER(80,POWER(COS(PI()*MOD(Calculator!$B$29/Calculator!$F$19,1)),2))+$C92)^2+(1500*ABS(SIN(2*PI()*MOD(Calculator!$B$29/Calculator!$F$19,1)))*IF(MOD(Calculator!$B$29/Calculator!$F$19,1)&lt;0.5,-1,1))^2)))/(1-SQRT(((50*POWER(80,POWER(COS(PI()*MOD(Calculator!$B$29/Calculator!$F$19,1)),2))-$C92)^2+(1500*ABS(SIN(2*PI()*MOD(Calculator!$B$29/Calculator!$F$19,1)))*IF(MOD(Calculator!$B$29/Calculator!$F$19,1)&lt;0.5,-1,1))^2)/((50*POWER(80,POWER(COS(PI()*MOD(Calculator!$B$29/Calculator!$F$19,1)),2))+$C92)^2+(1500*ABS(SIN(2*PI()*MOD(Calculator!$B$29/Calculator!$F$19,1)))*IF(MOD(Calculator!$B$29/Calculator!$F$19,1)&lt;0.5,-1,1))^2))),2))</f>
        <v>—</v>
      </c>
      <c r="L92" s="298" t="str">
        <f aca="false">IF(OR(Calculator!$E$20&lt;&gt;"YES",Calculator!$B$29&lt;Calculator!$G$20),"—",ROUND((1+SQRT(((50*POWER(80,POWER(COS(PI()*MOD(Calculator!$B$29/Calculator!$F$20,1)),2))-$C92)^2+(1500*ABS(SIN(2*PI()*MOD(Calculator!$B$29/Calculator!$F$20,1)))*IF(MOD(Calculator!$B$29/Calculator!$F$20,1)&lt;0.5,-1,1))^2)/((50*POWER(80,POWER(COS(PI()*MOD(Calculator!$B$29/Calculator!$F$20,1)),2))+$C92)^2+(1500*ABS(SIN(2*PI()*MOD(Calculator!$B$29/Calculator!$F$20,1)))*IF(MOD(Calculator!$B$29/Calculator!$F$20,1)&lt;0.5,-1,1))^2)))/(1-SQRT(((50*POWER(80,POWER(COS(PI()*MOD(Calculator!$B$29/Calculator!$F$20,1)),2))-$C92)^2+(1500*ABS(SIN(2*PI()*MOD(Calculator!$B$29/Calculator!$F$20,1)))*IF(MOD(Calculator!$B$29/Calculator!$F$20,1)&lt;0.5,-1,1))^2)/((50*POWER(80,POWER(COS(PI()*MOD(Calculator!$B$29/Calculator!$F$20,1)),2))+$C92)^2+(1500*ABS(SIN(2*PI()*MOD(Calculator!$B$29/Calculator!$F$20,1)))*IF(MOD(Calculator!$B$29/Calculator!$F$20,1)&lt;0.5,-1,1))^2))),2))</f>
        <v>—</v>
      </c>
      <c r="M92" s="298" t="str">
        <f aca="false">IF(OR(Calculator!$E$21&lt;&gt;"YES",Calculator!$B$29&lt;Calculator!$G$21),"—",ROUND((1+SQRT(((50*POWER(80,POWER(COS(PI()*MOD(Calculator!$B$29/Calculator!$F$21,1)),2))-$C92)^2+(1500*ABS(SIN(2*PI()*MOD(Calculator!$B$29/Calculator!$F$21,1)))*IF(MOD(Calculator!$B$29/Calculator!$F$21,1)&lt;0.5,-1,1))^2)/((50*POWER(80,POWER(COS(PI()*MOD(Calculator!$B$29/Calculator!$F$21,1)),2))+$C92)^2+(1500*ABS(SIN(2*PI()*MOD(Calculator!$B$29/Calculator!$F$21,1)))*IF(MOD(Calculator!$B$29/Calculator!$F$21,1)&lt;0.5,-1,1))^2)))/(1-SQRT(((50*POWER(80,POWER(COS(PI()*MOD(Calculator!$B$29/Calculator!$F$21,1)),2))-$C92)^2+(1500*ABS(SIN(2*PI()*MOD(Calculator!$B$29/Calculator!$F$21,1)))*IF(MOD(Calculator!$B$29/Calculator!$F$21,1)&lt;0.5,-1,1))^2)/((50*POWER(80,POWER(COS(PI()*MOD(Calculator!$B$29/Calculator!$F$21,1)),2))+$C92)^2+(1500*ABS(SIN(2*PI()*MOD(Calculator!$B$29/Calculator!$F$21,1)))*IF(MOD(Calculator!$B$29/Calculator!$F$21,1)&lt;0.5,-1,1))^2))),2))</f>
        <v>—</v>
      </c>
      <c r="N92" s="298" t="str">
        <f aca="false">IF(OR(Calculator!$E$22&lt;&gt;"YES",Calculator!$B$29&lt;Calculator!$G$22),"—",ROUND((1+SQRT(((50*POWER(80,POWER(COS(PI()*MOD(Calculator!$B$29/Calculator!$F$22,1)),2))-$C92)^2+(1500*ABS(SIN(2*PI()*MOD(Calculator!$B$29/Calculator!$F$22,1)))*IF(MOD(Calculator!$B$29/Calculator!$F$22,1)&lt;0.5,-1,1))^2)/((50*POWER(80,POWER(COS(PI()*MOD(Calculator!$B$29/Calculator!$F$22,1)),2))+$C92)^2+(1500*ABS(SIN(2*PI()*MOD(Calculator!$B$29/Calculator!$F$22,1)))*IF(MOD(Calculator!$B$29/Calculator!$F$22,1)&lt;0.5,-1,1))^2)))/(1-SQRT(((50*POWER(80,POWER(COS(PI()*MOD(Calculator!$B$29/Calculator!$F$22,1)),2))-$C92)^2+(1500*ABS(SIN(2*PI()*MOD(Calculator!$B$29/Calculator!$F$22,1)))*IF(MOD(Calculator!$B$29/Calculator!$F$22,1)&lt;0.5,-1,1))^2)/((50*POWER(80,POWER(COS(PI()*MOD(Calculator!$B$29/Calculator!$F$22,1)),2))+$C92)^2+(1500*ABS(SIN(2*PI()*MOD(Calculator!$B$29/Calculator!$F$22,1)))*IF(MOD(Calculator!$B$29/Calculator!$F$22,1)&lt;0.5,-1,1))^2))),2))</f>
        <v>—</v>
      </c>
      <c r="O92" s="292" t="n">
        <f aca="false">IFERROR(ROUND((IF(ISNUMBER(D92),D92,0)+IF(ISNUMBER(E92),E92,0)+IF(ISNUMBER(F92),F92,0)+IF(ISNUMBER(G92),G92,0)+IF(ISNUMBER(H92),H92,0)+IF(ISNUMBER(I92),I92,0)+IF(ISNUMBER(J92),J92,0)+IF(ISNUMBER(K92),K92,0)+IF(ISNUMBER(L92),L92,0)+IF(ISNUMBER(M92),M92,0)+IF(ISNUMBER(N92),N92,0))/(IF(ISNUMBER(D92),1,0)+IF(ISNUMBER(E92),1,0)+IF(ISNUMBER(F92),1,0)+IF(ISNUMBER(G92),1,0)+IF(ISNUMBER(H92),1,0)+IF(ISNUMBER(I92),1,0)+IF(ISNUMBER(J92),1,0)+IF(ISNUMBER(K92),1,0)+IF(ISNUMBER(L92),1,0)+IF(ISNUMBER(M92),1,0)+IF(ISNUMBER(N92),1,0)),4),"")</f>
        <v>21.965</v>
      </c>
      <c r="P92" s="298" t="str">
        <f aca="false">IF(OR(Calculator!$E$12&lt;&gt;"YES",Calculator!$B$30&lt;Calculator!$G$12),"—",ROUND((1+SQRT(((50*POWER(80,POWER(COS(PI()*MOD(Calculator!$B$30/Calculator!$F$12,1)),2))-$C92)^2+(1500*ABS(SIN(2*PI()*MOD(Calculator!$B$30/Calculator!$F$12,1)))*IF(MOD(Calculator!$B$30/Calculator!$F$12,1)&lt;0.5,-1,1))^2)/((50*POWER(80,POWER(COS(PI()*MOD(Calculator!$B$30/Calculator!$F$12,1)),2))+$C92)^2+(1500*ABS(SIN(2*PI()*MOD(Calculator!$B$30/Calculator!$F$12,1)))*IF(MOD(Calculator!$B$30/Calculator!$F$12,1)&lt;0.5,-1,1))^2)))/(1-SQRT(((50*POWER(80,POWER(COS(PI()*MOD(Calculator!$B$30/Calculator!$F$12,1)),2))-$C92)^2+(1500*ABS(SIN(2*PI()*MOD(Calculator!$B$30/Calculator!$F$12,1)))*IF(MOD(Calculator!$B$30/Calculator!$F$12,1)&lt;0.5,-1,1))^2)/((50*POWER(80,POWER(COS(PI()*MOD(Calculator!$B$30/Calculator!$F$12,1)),2))+$C92)^2+(1500*ABS(SIN(2*PI()*MOD(Calculator!$B$30/Calculator!$F$12,1)))*IF(MOD(Calculator!$B$30/Calculator!$F$12,1)&lt;0.5,-1,1))^2))),2))</f>
        <v>—</v>
      </c>
      <c r="Q92" s="298" t="str">
        <f aca="false">IF(OR(Calculator!$E$13&lt;&gt;"YES",Calculator!$B$30&lt;Calculator!$G$13),"—",ROUND((1+SQRT(((50*POWER(80,POWER(COS(PI()*MOD(Calculator!$B$30/Calculator!$F$13,1)),2))-$C92)^2+(1500*ABS(SIN(2*PI()*MOD(Calculator!$B$30/Calculator!$F$13,1)))*IF(MOD(Calculator!$B$30/Calculator!$F$13,1)&lt;0.5,-1,1))^2)/((50*POWER(80,POWER(COS(PI()*MOD(Calculator!$B$30/Calculator!$F$13,1)),2))+$C92)^2+(1500*ABS(SIN(2*PI()*MOD(Calculator!$B$30/Calculator!$F$13,1)))*IF(MOD(Calculator!$B$30/Calculator!$F$13,1)&lt;0.5,-1,1))^2)))/(1-SQRT(((50*POWER(80,POWER(COS(PI()*MOD(Calculator!$B$30/Calculator!$F$13,1)),2))-$C92)^2+(1500*ABS(SIN(2*PI()*MOD(Calculator!$B$30/Calculator!$F$13,1)))*IF(MOD(Calculator!$B$30/Calculator!$F$13,1)&lt;0.5,-1,1))^2)/((50*POWER(80,POWER(COS(PI()*MOD(Calculator!$B$30/Calculator!$F$13,1)),2))+$C92)^2+(1500*ABS(SIN(2*PI()*MOD(Calculator!$B$30/Calculator!$F$13,1)))*IF(MOD(Calculator!$B$30/Calculator!$F$13,1)&lt;0.5,-1,1))^2))),2))</f>
        <v>—</v>
      </c>
      <c r="R92" s="298" t="str">
        <f aca="false">IF(OR(Calculator!$E$14&lt;&gt;"YES",Calculator!$B$30&lt;Calculator!$G$14),"—",ROUND((1+SQRT(((50*POWER(80,POWER(COS(PI()*MOD(Calculator!$B$30/Calculator!$F$14,1)),2))-$C92)^2+(1500*ABS(SIN(2*PI()*MOD(Calculator!$B$30/Calculator!$F$14,1)))*IF(MOD(Calculator!$B$30/Calculator!$F$14,1)&lt;0.5,-1,1))^2)/((50*POWER(80,POWER(COS(PI()*MOD(Calculator!$B$30/Calculator!$F$14,1)),2))+$C92)^2+(1500*ABS(SIN(2*PI()*MOD(Calculator!$B$30/Calculator!$F$14,1)))*IF(MOD(Calculator!$B$30/Calculator!$F$14,1)&lt;0.5,-1,1))^2)))/(1-SQRT(((50*POWER(80,POWER(COS(PI()*MOD(Calculator!$B$30/Calculator!$F$14,1)),2))-$C92)^2+(1500*ABS(SIN(2*PI()*MOD(Calculator!$B$30/Calculator!$F$14,1)))*IF(MOD(Calculator!$B$30/Calculator!$F$14,1)&lt;0.5,-1,1))^2)/((50*POWER(80,POWER(COS(PI()*MOD(Calculator!$B$30/Calculator!$F$14,1)),2))+$C92)^2+(1500*ABS(SIN(2*PI()*MOD(Calculator!$B$30/Calculator!$F$14,1)))*IF(MOD(Calculator!$B$30/Calculator!$F$14,1)&lt;0.5,-1,1))^2))),2))</f>
        <v>—</v>
      </c>
      <c r="S92" s="298" t="n">
        <f aca="false">IF(OR(Calculator!$E$15&lt;&gt;"YES",Calculator!$B$30&lt;Calculator!$G$15),"—",ROUND((1+SQRT(((50*POWER(80,POWER(COS(PI()*MOD(Calculator!$B$30/Calculator!$F$15,1)),2))-$C92)^2+(1500*ABS(SIN(2*PI()*MOD(Calculator!$B$30/Calculator!$F$15,1)))*IF(MOD(Calculator!$B$30/Calculator!$F$15,1)&lt;0.5,-1,1))^2)/((50*POWER(80,POWER(COS(PI()*MOD(Calculator!$B$30/Calculator!$F$15,1)),2))+$C92)^2+(1500*ABS(SIN(2*PI()*MOD(Calculator!$B$30/Calculator!$F$15,1)))*IF(MOD(Calculator!$B$30/Calculator!$F$15,1)&lt;0.5,-1,1))^2)))/(1-SQRT(((50*POWER(80,POWER(COS(PI()*MOD(Calculator!$B$30/Calculator!$F$15,1)),2))-$C92)^2+(1500*ABS(SIN(2*PI()*MOD(Calculator!$B$30/Calculator!$F$15,1)))*IF(MOD(Calculator!$B$30/Calculator!$F$15,1)&lt;0.5,-1,1))^2)/((50*POWER(80,POWER(COS(PI()*MOD(Calculator!$B$30/Calculator!$F$15,1)),2))+$C92)^2+(1500*ABS(SIN(2*PI()*MOD(Calculator!$B$30/Calculator!$F$15,1)))*IF(MOD(Calculator!$B$30/Calculator!$F$15,1)&lt;0.5,-1,1))^2))),2))</f>
        <v>21.9</v>
      </c>
      <c r="T92" s="298" t="str">
        <f aca="false">IF(OR(Calculator!$E$16&lt;&gt;"YES",Calculator!$B$30&lt;Calculator!$G$16),"—",ROUND((1+SQRT(((50*POWER(80,POWER(COS(PI()*MOD(Calculator!$B$30/Calculator!$F$16,1)),2))-$C92)^2+(1500*ABS(SIN(2*PI()*MOD(Calculator!$B$30/Calculator!$F$16,1)))*IF(MOD(Calculator!$B$30/Calculator!$F$16,1)&lt;0.5,-1,1))^2)/((50*POWER(80,POWER(COS(PI()*MOD(Calculator!$B$30/Calculator!$F$16,1)),2))+$C92)^2+(1500*ABS(SIN(2*PI()*MOD(Calculator!$B$30/Calculator!$F$16,1)))*IF(MOD(Calculator!$B$30/Calculator!$F$16,1)&lt;0.5,-1,1))^2)))/(1-SQRT(((50*POWER(80,POWER(COS(PI()*MOD(Calculator!$B$30/Calculator!$F$16,1)),2))-$C92)^2+(1500*ABS(SIN(2*PI()*MOD(Calculator!$B$30/Calculator!$F$16,1)))*IF(MOD(Calculator!$B$30/Calculator!$F$16,1)&lt;0.5,-1,1))^2)/((50*POWER(80,POWER(COS(PI()*MOD(Calculator!$B$30/Calculator!$F$16,1)),2))+$C92)^2+(1500*ABS(SIN(2*PI()*MOD(Calculator!$B$30/Calculator!$F$16,1)))*IF(MOD(Calculator!$B$30/Calculator!$F$16,1)&lt;0.5,-1,1))^2))),2))</f>
        <v>—</v>
      </c>
      <c r="U92" s="298" t="n">
        <f aca="false">IF(OR(Calculator!$E$17&lt;&gt;"YES",Calculator!$B$30&lt;Calculator!$G$17),"—",ROUND((1+SQRT(((50*POWER(80,POWER(COS(PI()*MOD(Calculator!$B$30/Calculator!$F$17,1)),2))-$C92)^2+(1500*ABS(SIN(2*PI()*MOD(Calculator!$B$30/Calculator!$F$17,1)))*IF(MOD(Calculator!$B$30/Calculator!$F$17,1)&lt;0.5,-1,1))^2)/((50*POWER(80,POWER(COS(PI()*MOD(Calculator!$B$30/Calculator!$F$17,1)),2))+$C92)^2+(1500*ABS(SIN(2*PI()*MOD(Calculator!$B$30/Calculator!$F$17,1)))*IF(MOD(Calculator!$B$30/Calculator!$F$17,1)&lt;0.5,-1,1))^2)))/(1-SQRT(((50*POWER(80,POWER(COS(PI()*MOD(Calculator!$B$30/Calculator!$F$17,1)),2))-$C92)^2+(1500*ABS(SIN(2*PI()*MOD(Calculator!$B$30/Calculator!$F$17,1)))*IF(MOD(Calculator!$B$30/Calculator!$F$17,1)&lt;0.5,-1,1))^2)/((50*POWER(80,POWER(COS(PI()*MOD(Calculator!$B$30/Calculator!$F$17,1)),2))+$C92)^2+(1500*ABS(SIN(2*PI()*MOD(Calculator!$B$30/Calculator!$F$17,1)))*IF(MOD(Calculator!$B$30/Calculator!$F$17,1)&lt;0.5,-1,1))^2))),2))</f>
        <v>23.2</v>
      </c>
      <c r="V92" s="298" t="str">
        <f aca="false">IF(OR(Calculator!$E$18&lt;&gt;"YES",Calculator!$B$30&lt;Calculator!$G$18),"—",ROUND((1+SQRT(((50*POWER(80,POWER(COS(PI()*MOD(Calculator!$B$30/Calculator!$F$18,1)),2))-$C92)^2+(1500*ABS(SIN(2*PI()*MOD(Calculator!$B$30/Calculator!$F$18,1)))*IF(MOD(Calculator!$B$30/Calculator!$F$18,1)&lt;0.5,-1,1))^2)/((50*POWER(80,POWER(COS(PI()*MOD(Calculator!$B$30/Calculator!$F$18,1)),2))+$C92)^2+(1500*ABS(SIN(2*PI()*MOD(Calculator!$B$30/Calculator!$F$18,1)))*IF(MOD(Calculator!$B$30/Calculator!$F$18,1)&lt;0.5,-1,1))^2)))/(1-SQRT(((50*POWER(80,POWER(COS(PI()*MOD(Calculator!$B$30/Calculator!$F$18,1)),2))-$C92)^2+(1500*ABS(SIN(2*PI()*MOD(Calculator!$B$30/Calculator!$F$18,1)))*IF(MOD(Calculator!$B$30/Calculator!$F$18,1)&lt;0.5,-1,1))^2)/((50*POWER(80,POWER(COS(PI()*MOD(Calculator!$B$30/Calculator!$F$18,1)),2))+$C92)^2+(1500*ABS(SIN(2*PI()*MOD(Calculator!$B$30/Calculator!$F$18,1)))*IF(MOD(Calculator!$B$30/Calculator!$F$18,1)&lt;0.5,-1,1))^2))),2))</f>
        <v>—</v>
      </c>
      <c r="W92" s="298" t="str">
        <f aca="false">IF(OR(Calculator!$E$19&lt;&gt;"YES",Calculator!$B$30&lt;Calculator!$G$19),"—",ROUND((1+SQRT(((50*POWER(80,POWER(COS(PI()*MOD(Calculator!$B$30/Calculator!$F$19,1)),2))-$C92)^2+(1500*ABS(SIN(2*PI()*MOD(Calculator!$B$30/Calculator!$F$19,1)))*IF(MOD(Calculator!$B$30/Calculator!$F$19,1)&lt;0.5,-1,1))^2)/((50*POWER(80,POWER(COS(PI()*MOD(Calculator!$B$30/Calculator!$F$19,1)),2))+$C92)^2+(1500*ABS(SIN(2*PI()*MOD(Calculator!$B$30/Calculator!$F$19,1)))*IF(MOD(Calculator!$B$30/Calculator!$F$19,1)&lt;0.5,-1,1))^2)))/(1-SQRT(((50*POWER(80,POWER(COS(PI()*MOD(Calculator!$B$30/Calculator!$F$19,1)),2))-$C92)^2+(1500*ABS(SIN(2*PI()*MOD(Calculator!$B$30/Calculator!$F$19,1)))*IF(MOD(Calculator!$B$30/Calculator!$F$19,1)&lt;0.5,-1,1))^2)/((50*POWER(80,POWER(COS(PI()*MOD(Calculator!$B$30/Calculator!$F$19,1)),2))+$C92)^2+(1500*ABS(SIN(2*PI()*MOD(Calculator!$B$30/Calculator!$F$19,1)))*IF(MOD(Calculator!$B$30/Calculator!$F$19,1)&lt;0.5,-1,1))^2))),2))</f>
        <v>—</v>
      </c>
      <c r="X92" s="298" t="str">
        <f aca="false">IF(OR(Calculator!$E$20&lt;&gt;"YES",Calculator!$B$30&lt;Calculator!$G$20),"—",ROUND((1+SQRT(((50*POWER(80,POWER(COS(PI()*MOD(Calculator!$B$30/Calculator!$F$20,1)),2))-$C92)^2+(1500*ABS(SIN(2*PI()*MOD(Calculator!$B$30/Calculator!$F$20,1)))*IF(MOD(Calculator!$B$30/Calculator!$F$20,1)&lt;0.5,-1,1))^2)/((50*POWER(80,POWER(COS(PI()*MOD(Calculator!$B$30/Calculator!$F$20,1)),2))+$C92)^2+(1500*ABS(SIN(2*PI()*MOD(Calculator!$B$30/Calculator!$F$20,1)))*IF(MOD(Calculator!$B$30/Calculator!$F$20,1)&lt;0.5,-1,1))^2)))/(1-SQRT(((50*POWER(80,POWER(COS(PI()*MOD(Calculator!$B$30/Calculator!$F$20,1)),2))-$C92)^2+(1500*ABS(SIN(2*PI()*MOD(Calculator!$B$30/Calculator!$F$20,1)))*IF(MOD(Calculator!$B$30/Calculator!$F$20,1)&lt;0.5,-1,1))^2)/((50*POWER(80,POWER(COS(PI()*MOD(Calculator!$B$30/Calculator!$F$20,1)),2))+$C92)^2+(1500*ABS(SIN(2*PI()*MOD(Calculator!$B$30/Calculator!$F$20,1)))*IF(MOD(Calculator!$B$30/Calculator!$F$20,1)&lt;0.5,-1,1))^2))),2))</f>
        <v>—</v>
      </c>
      <c r="Y92" s="298" t="str">
        <f aca="false">IF(OR(Calculator!$E$21&lt;&gt;"YES",Calculator!$B$30&lt;Calculator!$G$21),"—",ROUND((1+SQRT(((50*POWER(80,POWER(COS(PI()*MOD(Calculator!$B$30/Calculator!$F$21,1)),2))-$C92)^2+(1500*ABS(SIN(2*PI()*MOD(Calculator!$B$30/Calculator!$F$21,1)))*IF(MOD(Calculator!$B$30/Calculator!$F$21,1)&lt;0.5,-1,1))^2)/((50*POWER(80,POWER(COS(PI()*MOD(Calculator!$B$30/Calculator!$F$21,1)),2))+$C92)^2+(1500*ABS(SIN(2*PI()*MOD(Calculator!$B$30/Calculator!$F$21,1)))*IF(MOD(Calculator!$B$30/Calculator!$F$21,1)&lt;0.5,-1,1))^2)))/(1-SQRT(((50*POWER(80,POWER(COS(PI()*MOD(Calculator!$B$30/Calculator!$F$21,1)),2))-$C92)^2+(1500*ABS(SIN(2*PI()*MOD(Calculator!$B$30/Calculator!$F$21,1)))*IF(MOD(Calculator!$B$30/Calculator!$F$21,1)&lt;0.5,-1,1))^2)/((50*POWER(80,POWER(COS(PI()*MOD(Calculator!$B$30/Calculator!$F$21,1)),2))+$C92)^2+(1500*ABS(SIN(2*PI()*MOD(Calculator!$B$30/Calculator!$F$21,1)))*IF(MOD(Calculator!$B$30/Calculator!$F$21,1)&lt;0.5,-1,1))^2))),2))</f>
        <v>—</v>
      </c>
      <c r="Z92" s="298" t="str">
        <f aca="false">IF(OR(Calculator!$E$22&lt;&gt;"YES",Calculator!$B$30&lt;Calculator!$G$22),"—",ROUND((1+SQRT(((50*POWER(80,POWER(COS(PI()*MOD(Calculator!$B$30/Calculator!$F$22,1)),2))-$C92)^2+(1500*ABS(SIN(2*PI()*MOD(Calculator!$B$30/Calculator!$F$22,1)))*IF(MOD(Calculator!$B$30/Calculator!$F$22,1)&lt;0.5,-1,1))^2)/((50*POWER(80,POWER(COS(PI()*MOD(Calculator!$B$30/Calculator!$F$22,1)),2))+$C92)^2+(1500*ABS(SIN(2*PI()*MOD(Calculator!$B$30/Calculator!$F$22,1)))*IF(MOD(Calculator!$B$30/Calculator!$F$22,1)&lt;0.5,-1,1))^2)))/(1-SQRT(((50*POWER(80,POWER(COS(PI()*MOD(Calculator!$B$30/Calculator!$F$22,1)),2))-$C92)^2+(1500*ABS(SIN(2*PI()*MOD(Calculator!$B$30/Calculator!$F$22,1)))*IF(MOD(Calculator!$B$30/Calculator!$F$22,1)&lt;0.5,-1,1))^2)/((50*POWER(80,POWER(COS(PI()*MOD(Calculator!$B$30/Calculator!$F$22,1)),2))+$C92)^2+(1500*ABS(SIN(2*PI()*MOD(Calculator!$B$30/Calculator!$F$22,1)))*IF(MOD(Calculator!$B$30/Calculator!$F$22,1)&lt;0.5,-1,1))^2))),2))</f>
        <v>—</v>
      </c>
      <c r="AA92" s="292" t="n">
        <f aca="false">IFERROR(ROUND((IF(ISNUMBER(P92),P92,0)+IF(ISNUMBER(Q92),Q92,0)+IF(ISNUMBER(R92),R92,0)+IF(ISNUMBER(S92),S92,0)+IF(ISNUMBER(T92),T92,0)+IF(ISNUMBER(U92),U92,0)+IF(ISNUMBER(V92),V92,0)+IF(ISNUMBER(W92),W92,0)+IF(ISNUMBER(X92),X92,0)+IF(ISNUMBER(Y92),Y92,0)+IF(ISNUMBER(Z92),Z92,0))/(IF(ISNUMBER(P92),1,0)+IF(ISNUMBER(Q92),1,0)+IF(ISNUMBER(R92),1,0)+IF(ISNUMBER(S92),1,0)+IF(ISNUMBER(T92),1,0)+IF(ISNUMBER(U92),1,0)+IF(ISNUMBER(V92),1,0)+IF(ISNUMBER(W92),1,0)+IF(ISNUMBER(X92),1,0)+IF(ISNUMBER(Y92),1,0)+IF(ISNUMBER(Z92),1,0)),4),"")</f>
        <v>22.55</v>
      </c>
      <c r="AB92" s="298" t="str">
        <f aca="false">IF(OR(Calculator!$E$12&lt;&gt;"YES",Calculator!$B$31&lt;Calculator!$G$12),"—",ROUND((1+SQRT(((50*POWER(80,POWER(COS(PI()*MOD(Calculator!$B$31/Calculator!$F$12,1)),2))-$C92)^2+(1500*ABS(SIN(2*PI()*MOD(Calculator!$B$31/Calculator!$F$12,1)))*IF(MOD(Calculator!$B$31/Calculator!$F$12,1)&lt;0.5,-1,1))^2)/((50*POWER(80,POWER(COS(PI()*MOD(Calculator!$B$31/Calculator!$F$12,1)),2))+$C92)^2+(1500*ABS(SIN(2*PI()*MOD(Calculator!$B$31/Calculator!$F$12,1)))*IF(MOD(Calculator!$B$31/Calculator!$F$12,1)&lt;0.5,-1,1))^2)))/(1-SQRT(((50*POWER(80,POWER(COS(PI()*MOD(Calculator!$B$31/Calculator!$F$12,1)),2))-$C92)^2+(1500*ABS(SIN(2*PI()*MOD(Calculator!$B$31/Calculator!$F$12,1)))*IF(MOD(Calculator!$B$31/Calculator!$F$12,1)&lt;0.5,-1,1))^2)/((50*POWER(80,POWER(COS(PI()*MOD(Calculator!$B$31/Calculator!$F$12,1)),2))+$C92)^2+(1500*ABS(SIN(2*PI()*MOD(Calculator!$B$31/Calculator!$F$12,1)))*IF(MOD(Calculator!$B$31/Calculator!$F$12,1)&lt;0.5,-1,1))^2))),2))</f>
        <v>—</v>
      </c>
      <c r="AC92" s="298" t="str">
        <f aca="false">IF(OR(Calculator!$E$13&lt;&gt;"YES",Calculator!$B$31&lt;Calculator!$G$13),"—",ROUND((1+SQRT(((50*POWER(80,POWER(COS(PI()*MOD(Calculator!$B$31/Calculator!$F$13,1)),2))-$C92)^2+(1500*ABS(SIN(2*PI()*MOD(Calculator!$B$31/Calculator!$F$13,1)))*IF(MOD(Calculator!$B$31/Calculator!$F$13,1)&lt;0.5,-1,1))^2)/((50*POWER(80,POWER(COS(PI()*MOD(Calculator!$B$31/Calculator!$F$13,1)),2))+$C92)^2+(1500*ABS(SIN(2*PI()*MOD(Calculator!$B$31/Calculator!$F$13,1)))*IF(MOD(Calculator!$B$31/Calculator!$F$13,1)&lt;0.5,-1,1))^2)))/(1-SQRT(((50*POWER(80,POWER(COS(PI()*MOD(Calculator!$B$31/Calculator!$F$13,1)),2))-$C92)^2+(1500*ABS(SIN(2*PI()*MOD(Calculator!$B$31/Calculator!$F$13,1)))*IF(MOD(Calculator!$B$31/Calculator!$F$13,1)&lt;0.5,-1,1))^2)/((50*POWER(80,POWER(COS(PI()*MOD(Calculator!$B$31/Calculator!$F$13,1)),2))+$C92)^2+(1500*ABS(SIN(2*PI()*MOD(Calculator!$B$31/Calculator!$F$13,1)))*IF(MOD(Calculator!$B$31/Calculator!$F$13,1)&lt;0.5,-1,1))^2))),2))</f>
        <v>—</v>
      </c>
      <c r="AD92" s="298" t="str">
        <f aca="false">IF(OR(Calculator!$E$14&lt;&gt;"YES",Calculator!$B$31&lt;Calculator!$G$14),"—",ROUND((1+SQRT(((50*POWER(80,POWER(COS(PI()*MOD(Calculator!$B$31/Calculator!$F$14,1)),2))-$C92)^2+(1500*ABS(SIN(2*PI()*MOD(Calculator!$B$31/Calculator!$F$14,1)))*IF(MOD(Calculator!$B$31/Calculator!$F$14,1)&lt;0.5,-1,1))^2)/((50*POWER(80,POWER(COS(PI()*MOD(Calculator!$B$31/Calculator!$F$14,1)),2))+$C92)^2+(1500*ABS(SIN(2*PI()*MOD(Calculator!$B$31/Calculator!$F$14,1)))*IF(MOD(Calculator!$B$31/Calculator!$F$14,1)&lt;0.5,-1,1))^2)))/(1-SQRT(((50*POWER(80,POWER(COS(PI()*MOD(Calculator!$B$31/Calculator!$F$14,1)),2))-$C92)^2+(1500*ABS(SIN(2*PI()*MOD(Calculator!$B$31/Calculator!$F$14,1)))*IF(MOD(Calculator!$B$31/Calculator!$F$14,1)&lt;0.5,-1,1))^2)/((50*POWER(80,POWER(COS(PI()*MOD(Calculator!$B$31/Calculator!$F$14,1)),2))+$C92)^2+(1500*ABS(SIN(2*PI()*MOD(Calculator!$B$31/Calculator!$F$14,1)))*IF(MOD(Calculator!$B$31/Calculator!$F$14,1)&lt;0.5,-1,1))^2))),2))</f>
        <v>—</v>
      </c>
      <c r="AE92" s="298" t="n">
        <f aca="false">IF(OR(Calculator!$E$15&lt;&gt;"YES",Calculator!$B$31&lt;Calculator!$G$15),"—",ROUND((1+SQRT(((50*POWER(80,POWER(COS(PI()*MOD(Calculator!$B$31/Calculator!$F$15,1)),2))-$C92)^2+(1500*ABS(SIN(2*PI()*MOD(Calculator!$B$31/Calculator!$F$15,1)))*IF(MOD(Calculator!$B$31/Calculator!$F$15,1)&lt;0.5,-1,1))^2)/((50*POWER(80,POWER(COS(PI()*MOD(Calculator!$B$31/Calculator!$F$15,1)),2))+$C92)^2+(1500*ABS(SIN(2*PI()*MOD(Calculator!$B$31/Calculator!$F$15,1)))*IF(MOD(Calculator!$B$31/Calculator!$F$15,1)&lt;0.5,-1,1))^2)))/(1-SQRT(((50*POWER(80,POWER(COS(PI()*MOD(Calculator!$B$31/Calculator!$F$15,1)),2))-$C92)^2+(1500*ABS(SIN(2*PI()*MOD(Calculator!$B$31/Calculator!$F$15,1)))*IF(MOD(Calculator!$B$31/Calculator!$F$15,1)&lt;0.5,-1,1))^2)/((50*POWER(80,POWER(COS(PI()*MOD(Calculator!$B$31/Calculator!$F$15,1)),2))+$C92)^2+(1500*ABS(SIN(2*PI()*MOD(Calculator!$B$31/Calculator!$F$15,1)))*IF(MOD(Calculator!$B$31/Calculator!$F$15,1)&lt;0.5,-1,1))^2))),2))</f>
        <v>24.39</v>
      </c>
      <c r="AF92" s="298" t="str">
        <f aca="false">IF(OR(Calculator!$E$16&lt;&gt;"YES",Calculator!$B$31&lt;Calculator!$G$16),"—",ROUND((1+SQRT(((50*POWER(80,POWER(COS(PI()*MOD(Calculator!$B$31/Calculator!$F$16,1)),2))-$C92)^2+(1500*ABS(SIN(2*PI()*MOD(Calculator!$B$31/Calculator!$F$16,1)))*IF(MOD(Calculator!$B$31/Calculator!$F$16,1)&lt;0.5,-1,1))^2)/((50*POWER(80,POWER(COS(PI()*MOD(Calculator!$B$31/Calculator!$F$16,1)),2))+$C92)^2+(1500*ABS(SIN(2*PI()*MOD(Calculator!$B$31/Calculator!$F$16,1)))*IF(MOD(Calculator!$B$31/Calculator!$F$16,1)&lt;0.5,-1,1))^2)))/(1-SQRT(((50*POWER(80,POWER(COS(PI()*MOD(Calculator!$B$31/Calculator!$F$16,1)),2))-$C92)^2+(1500*ABS(SIN(2*PI()*MOD(Calculator!$B$31/Calculator!$F$16,1)))*IF(MOD(Calculator!$B$31/Calculator!$F$16,1)&lt;0.5,-1,1))^2)/((50*POWER(80,POWER(COS(PI()*MOD(Calculator!$B$31/Calculator!$F$16,1)),2))+$C92)^2+(1500*ABS(SIN(2*PI()*MOD(Calculator!$B$31/Calculator!$F$16,1)))*IF(MOD(Calculator!$B$31/Calculator!$F$16,1)&lt;0.5,-1,1))^2))),2))</f>
        <v>—</v>
      </c>
      <c r="AG92" s="298" t="n">
        <f aca="false">IF(OR(Calculator!$E$17&lt;&gt;"YES",Calculator!$B$31&lt;Calculator!$G$17),"—",ROUND((1+SQRT(((50*POWER(80,POWER(COS(PI()*MOD(Calculator!$B$31/Calculator!$F$17,1)),2))-$C92)^2+(1500*ABS(SIN(2*PI()*MOD(Calculator!$B$31/Calculator!$F$17,1)))*IF(MOD(Calculator!$B$31/Calculator!$F$17,1)&lt;0.5,-1,1))^2)/((50*POWER(80,POWER(COS(PI()*MOD(Calculator!$B$31/Calculator!$F$17,1)),2))+$C92)^2+(1500*ABS(SIN(2*PI()*MOD(Calculator!$B$31/Calculator!$F$17,1)))*IF(MOD(Calculator!$B$31/Calculator!$F$17,1)&lt;0.5,-1,1))^2)))/(1-SQRT(((50*POWER(80,POWER(COS(PI()*MOD(Calculator!$B$31/Calculator!$F$17,1)),2))-$C92)^2+(1500*ABS(SIN(2*PI()*MOD(Calculator!$B$31/Calculator!$F$17,1)))*IF(MOD(Calculator!$B$31/Calculator!$F$17,1)&lt;0.5,-1,1))^2)/((50*POWER(80,POWER(COS(PI()*MOD(Calculator!$B$31/Calculator!$F$17,1)),2))+$C92)^2+(1500*ABS(SIN(2*PI()*MOD(Calculator!$B$31/Calculator!$F$17,1)))*IF(MOD(Calculator!$B$31/Calculator!$F$17,1)&lt;0.5,-1,1))^2))),2))</f>
        <v>18.55</v>
      </c>
      <c r="AH92" s="298" t="str">
        <f aca="false">IF(OR(Calculator!$E$18&lt;&gt;"YES",Calculator!$B$31&lt;Calculator!$G$18),"—",ROUND((1+SQRT(((50*POWER(80,POWER(COS(PI()*MOD(Calculator!$B$31/Calculator!$F$18,1)),2))-$C92)^2+(1500*ABS(SIN(2*PI()*MOD(Calculator!$B$31/Calculator!$F$18,1)))*IF(MOD(Calculator!$B$31/Calculator!$F$18,1)&lt;0.5,-1,1))^2)/((50*POWER(80,POWER(COS(PI()*MOD(Calculator!$B$31/Calculator!$F$18,1)),2))+$C92)^2+(1500*ABS(SIN(2*PI()*MOD(Calculator!$B$31/Calculator!$F$18,1)))*IF(MOD(Calculator!$B$31/Calculator!$F$18,1)&lt;0.5,-1,1))^2)))/(1-SQRT(((50*POWER(80,POWER(COS(PI()*MOD(Calculator!$B$31/Calculator!$F$18,1)),2))-$C92)^2+(1500*ABS(SIN(2*PI()*MOD(Calculator!$B$31/Calculator!$F$18,1)))*IF(MOD(Calculator!$B$31/Calculator!$F$18,1)&lt;0.5,-1,1))^2)/((50*POWER(80,POWER(COS(PI()*MOD(Calculator!$B$31/Calculator!$F$18,1)),2))+$C92)^2+(1500*ABS(SIN(2*PI()*MOD(Calculator!$B$31/Calculator!$F$18,1)))*IF(MOD(Calculator!$B$31/Calculator!$F$18,1)&lt;0.5,-1,1))^2))),2))</f>
        <v>—</v>
      </c>
      <c r="AI92" s="298" t="str">
        <f aca="false">IF(OR(Calculator!$E$19&lt;&gt;"YES",Calculator!$B$31&lt;Calculator!$G$19),"—",ROUND((1+SQRT(((50*POWER(80,POWER(COS(PI()*MOD(Calculator!$B$31/Calculator!$F$19,1)),2))-$C92)^2+(1500*ABS(SIN(2*PI()*MOD(Calculator!$B$31/Calculator!$F$19,1)))*IF(MOD(Calculator!$B$31/Calculator!$F$19,1)&lt;0.5,-1,1))^2)/((50*POWER(80,POWER(COS(PI()*MOD(Calculator!$B$31/Calculator!$F$19,1)),2))+$C92)^2+(1500*ABS(SIN(2*PI()*MOD(Calculator!$B$31/Calculator!$F$19,1)))*IF(MOD(Calculator!$B$31/Calculator!$F$19,1)&lt;0.5,-1,1))^2)))/(1-SQRT(((50*POWER(80,POWER(COS(PI()*MOD(Calculator!$B$31/Calculator!$F$19,1)),2))-$C92)^2+(1500*ABS(SIN(2*PI()*MOD(Calculator!$B$31/Calculator!$F$19,1)))*IF(MOD(Calculator!$B$31/Calculator!$F$19,1)&lt;0.5,-1,1))^2)/((50*POWER(80,POWER(COS(PI()*MOD(Calculator!$B$31/Calculator!$F$19,1)),2))+$C92)^2+(1500*ABS(SIN(2*PI()*MOD(Calculator!$B$31/Calculator!$F$19,1)))*IF(MOD(Calculator!$B$31/Calculator!$F$19,1)&lt;0.5,-1,1))^2))),2))</f>
        <v>—</v>
      </c>
      <c r="AJ92" s="298" t="str">
        <f aca="false">IF(OR(Calculator!$E$20&lt;&gt;"YES",Calculator!$B$31&lt;Calculator!$G$20),"—",ROUND((1+SQRT(((50*POWER(80,POWER(COS(PI()*MOD(Calculator!$B$31/Calculator!$F$20,1)),2))-$C92)^2+(1500*ABS(SIN(2*PI()*MOD(Calculator!$B$31/Calculator!$F$20,1)))*IF(MOD(Calculator!$B$31/Calculator!$F$20,1)&lt;0.5,-1,1))^2)/((50*POWER(80,POWER(COS(PI()*MOD(Calculator!$B$31/Calculator!$F$20,1)),2))+$C92)^2+(1500*ABS(SIN(2*PI()*MOD(Calculator!$B$31/Calculator!$F$20,1)))*IF(MOD(Calculator!$B$31/Calculator!$F$20,1)&lt;0.5,-1,1))^2)))/(1-SQRT(((50*POWER(80,POWER(COS(PI()*MOD(Calculator!$B$31/Calculator!$F$20,1)),2))-$C92)^2+(1500*ABS(SIN(2*PI()*MOD(Calculator!$B$31/Calculator!$F$20,1)))*IF(MOD(Calculator!$B$31/Calculator!$F$20,1)&lt;0.5,-1,1))^2)/((50*POWER(80,POWER(COS(PI()*MOD(Calculator!$B$31/Calculator!$F$20,1)),2))+$C92)^2+(1500*ABS(SIN(2*PI()*MOD(Calculator!$B$31/Calculator!$F$20,1)))*IF(MOD(Calculator!$B$31/Calculator!$F$20,1)&lt;0.5,-1,1))^2))),2))</f>
        <v>—</v>
      </c>
      <c r="AK92" s="298" t="str">
        <f aca="false">IF(OR(Calculator!$E$21&lt;&gt;"YES",Calculator!$B$31&lt;Calculator!$G$21),"—",ROUND((1+SQRT(((50*POWER(80,POWER(COS(PI()*MOD(Calculator!$B$31/Calculator!$F$21,1)),2))-$C92)^2+(1500*ABS(SIN(2*PI()*MOD(Calculator!$B$31/Calculator!$F$21,1)))*IF(MOD(Calculator!$B$31/Calculator!$F$21,1)&lt;0.5,-1,1))^2)/((50*POWER(80,POWER(COS(PI()*MOD(Calculator!$B$31/Calculator!$F$21,1)),2))+$C92)^2+(1500*ABS(SIN(2*PI()*MOD(Calculator!$B$31/Calculator!$F$21,1)))*IF(MOD(Calculator!$B$31/Calculator!$F$21,1)&lt;0.5,-1,1))^2)))/(1-SQRT(((50*POWER(80,POWER(COS(PI()*MOD(Calculator!$B$31/Calculator!$F$21,1)),2))-$C92)^2+(1500*ABS(SIN(2*PI()*MOD(Calculator!$B$31/Calculator!$F$21,1)))*IF(MOD(Calculator!$B$31/Calculator!$F$21,1)&lt;0.5,-1,1))^2)/((50*POWER(80,POWER(COS(PI()*MOD(Calculator!$B$31/Calculator!$F$21,1)),2))+$C92)^2+(1500*ABS(SIN(2*PI()*MOD(Calculator!$B$31/Calculator!$F$21,1)))*IF(MOD(Calculator!$B$31/Calculator!$F$21,1)&lt;0.5,-1,1))^2))),2))</f>
        <v>—</v>
      </c>
      <c r="AL92" s="298" t="str">
        <f aca="false">IF(OR(Calculator!$E$22&lt;&gt;"YES",Calculator!$B$31&lt;Calculator!$G$22),"—",ROUND((1+SQRT(((50*POWER(80,POWER(COS(PI()*MOD(Calculator!$B$31/Calculator!$F$22,1)),2))-$C92)^2+(1500*ABS(SIN(2*PI()*MOD(Calculator!$B$31/Calculator!$F$22,1)))*IF(MOD(Calculator!$B$31/Calculator!$F$22,1)&lt;0.5,-1,1))^2)/((50*POWER(80,POWER(COS(PI()*MOD(Calculator!$B$31/Calculator!$F$22,1)),2))+$C92)^2+(1500*ABS(SIN(2*PI()*MOD(Calculator!$B$31/Calculator!$F$22,1)))*IF(MOD(Calculator!$B$31/Calculator!$F$22,1)&lt;0.5,-1,1))^2)))/(1-SQRT(((50*POWER(80,POWER(COS(PI()*MOD(Calculator!$B$31/Calculator!$F$22,1)),2))-$C92)^2+(1500*ABS(SIN(2*PI()*MOD(Calculator!$B$31/Calculator!$F$22,1)))*IF(MOD(Calculator!$B$31/Calculator!$F$22,1)&lt;0.5,-1,1))^2)/((50*POWER(80,POWER(COS(PI()*MOD(Calculator!$B$31/Calculator!$F$22,1)),2))+$C92)^2+(1500*ABS(SIN(2*PI()*MOD(Calculator!$B$31/Calculator!$F$22,1)))*IF(MOD(Calculator!$B$31/Calculator!$F$22,1)&lt;0.5,-1,1))^2))),2))</f>
        <v>—</v>
      </c>
      <c r="AM92" s="293" t="n">
        <f aca="false">IFERROR(ROUND((IF(ISNUMBER(AB92),AB92,0)+IF(ISNUMBER(AC92),AC92,0)+IF(ISNUMBER(AD92),AD92,0)+IF(ISNUMBER(AE92),AE92,0)+IF(ISNUMBER(AF92),AF92,0)+IF(ISNUMBER(AG92),AG92,0)+IF(ISNUMBER(AH92),AH92,0)+IF(ISNUMBER(AI92),AI92,0)+IF(ISNUMBER(AJ92),AJ92,0)+IF(ISNUMBER(AK92),AK92,0)+IF(ISNUMBER(AL92),AL92,0))/(IF(ISNUMBER(AB92),1,0)+IF(ISNUMBER(AC92),1,0)+IF(ISNUMBER(AD92),1,0)+IF(ISNUMBER(AE92),1,0)+IF(ISNUMBER(AF92),1,0)+IF(ISNUMBER(AG92),1,0)+IF(ISNUMBER(AH92),1,0)+IF(ISNUMBER(AI92),1,0)+IF(ISNUMBER(AJ92),1,0)+IF(ISNUMBER(AK92),1,0)+IF(ISNUMBER(AL92),1,0)),4),"")</f>
        <v>21.47</v>
      </c>
      <c r="AN92" s="299" t="str">
        <f aca="false">IF(OR(Calculator!$E$12&lt;&gt;"YES",Calculator!$B$32&lt;Calculator!$G$12),"—",ROUND((1+SQRT(((50*POWER(80,POWER(COS(PI()*MOD(Calculator!$B$32/Calculator!$F$12,1)),2))-$C92)^2+(1500*ABS(SIN(2*PI()*MOD(Calculator!$B$32/Calculator!$F$12,1)))*IF(MOD(Calculator!$B$32/Calculator!$F$12,1)&lt;0.5,-1,1))^2)/((50*POWER(80,POWER(COS(PI()*MOD(Calculator!$B$32/Calculator!$F$12,1)),2))+$C92)^2+(1500*ABS(SIN(2*PI()*MOD(Calculator!$B$32/Calculator!$F$12,1)))*IF(MOD(Calculator!$B$32/Calculator!$F$12,1)&lt;0.5,-1,1))^2)))/(1-SQRT(((50*POWER(80,POWER(COS(PI()*MOD(Calculator!$B$32/Calculator!$F$12,1)),2))-$C92)^2+(1500*ABS(SIN(2*PI()*MOD(Calculator!$B$32/Calculator!$F$12,1)))*IF(MOD(Calculator!$B$32/Calculator!$F$12,1)&lt;0.5,-1,1))^2)/((50*POWER(80,POWER(COS(PI()*MOD(Calculator!$B$32/Calculator!$F$12,1)),2))+$C92)^2+(1500*ABS(SIN(2*PI()*MOD(Calculator!$B$32/Calculator!$F$12,1)))*IF(MOD(Calculator!$B$32/Calculator!$F$12,1)&lt;0.5,-1,1))^2))),2))</f>
        <v>—</v>
      </c>
      <c r="AO92" s="299" t="str">
        <f aca="false">IF(OR(Calculator!$E$13&lt;&gt;"YES",Calculator!$B$32&lt;Calculator!$G$13),"—",ROUND((1+SQRT(((50*POWER(80,POWER(COS(PI()*MOD(Calculator!$B$32/Calculator!$F$13,1)),2))-$C92)^2+(1500*ABS(SIN(2*PI()*MOD(Calculator!$B$32/Calculator!$F$13,1)))*IF(MOD(Calculator!$B$32/Calculator!$F$13,1)&lt;0.5,-1,1))^2)/((50*POWER(80,POWER(COS(PI()*MOD(Calculator!$B$32/Calculator!$F$13,1)),2))+$C92)^2+(1500*ABS(SIN(2*PI()*MOD(Calculator!$B$32/Calculator!$F$13,1)))*IF(MOD(Calculator!$B$32/Calculator!$F$13,1)&lt;0.5,-1,1))^2)))/(1-SQRT(((50*POWER(80,POWER(COS(PI()*MOD(Calculator!$B$32/Calculator!$F$13,1)),2))-$C92)^2+(1500*ABS(SIN(2*PI()*MOD(Calculator!$B$32/Calculator!$F$13,1)))*IF(MOD(Calculator!$B$32/Calculator!$F$13,1)&lt;0.5,-1,1))^2)/((50*POWER(80,POWER(COS(PI()*MOD(Calculator!$B$32/Calculator!$F$13,1)),2))+$C92)^2+(1500*ABS(SIN(2*PI()*MOD(Calculator!$B$32/Calculator!$F$13,1)))*IF(MOD(Calculator!$B$32/Calculator!$F$13,1)&lt;0.5,-1,1))^2))),2))</f>
        <v>—</v>
      </c>
      <c r="AP92" s="299" t="str">
        <f aca="false">IF(OR(Calculator!$E$14&lt;&gt;"YES",Calculator!$B$32&lt;Calculator!$G$14),"—",ROUND((1+SQRT(((50*POWER(80,POWER(COS(PI()*MOD(Calculator!$B$32/Calculator!$F$14,1)),2))-$C92)^2+(1500*ABS(SIN(2*PI()*MOD(Calculator!$B$32/Calculator!$F$14,1)))*IF(MOD(Calculator!$B$32/Calculator!$F$14,1)&lt;0.5,-1,1))^2)/((50*POWER(80,POWER(COS(PI()*MOD(Calculator!$B$32/Calculator!$F$14,1)),2))+$C92)^2+(1500*ABS(SIN(2*PI()*MOD(Calculator!$B$32/Calculator!$F$14,1)))*IF(MOD(Calculator!$B$32/Calculator!$F$14,1)&lt;0.5,-1,1))^2)))/(1-SQRT(((50*POWER(80,POWER(COS(PI()*MOD(Calculator!$B$32/Calculator!$F$14,1)),2))-$C92)^2+(1500*ABS(SIN(2*PI()*MOD(Calculator!$B$32/Calculator!$F$14,1)))*IF(MOD(Calculator!$B$32/Calculator!$F$14,1)&lt;0.5,-1,1))^2)/((50*POWER(80,POWER(COS(PI()*MOD(Calculator!$B$32/Calculator!$F$14,1)),2))+$C92)^2+(1500*ABS(SIN(2*PI()*MOD(Calculator!$B$32/Calculator!$F$14,1)))*IF(MOD(Calculator!$B$32/Calculator!$F$14,1)&lt;0.5,-1,1))^2))),2))</f>
        <v>—</v>
      </c>
      <c r="AQ92" s="299" t="n">
        <f aca="false">IF(OR(Calculator!$E$15&lt;&gt;"YES",Calculator!$B$32&lt;Calculator!$G$15),"—",ROUND((1+SQRT(((50*POWER(80,POWER(COS(PI()*MOD(Calculator!$B$32/Calculator!$F$15,1)),2))-$C92)^2+(1500*ABS(SIN(2*PI()*MOD(Calculator!$B$32/Calculator!$F$15,1)))*IF(MOD(Calculator!$B$32/Calculator!$F$15,1)&lt;0.5,-1,1))^2)/((50*POWER(80,POWER(COS(PI()*MOD(Calculator!$B$32/Calculator!$F$15,1)),2))+$C92)^2+(1500*ABS(SIN(2*PI()*MOD(Calculator!$B$32/Calculator!$F$15,1)))*IF(MOD(Calculator!$B$32/Calculator!$F$15,1)&lt;0.5,-1,1))^2)))/(1-SQRT(((50*POWER(80,POWER(COS(PI()*MOD(Calculator!$B$32/Calculator!$F$15,1)),2))-$C92)^2+(1500*ABS(SIN(2*PI()*MOD(Calculator!$B$32/Calculator!$F$15,1)))*IF(MOD(Calculator!$B$32/Calculator!$F$15,1)&lt;0.5,-1,1))^2)/((50*POWER(80,POWER(COS(PI()*MOD(Calculator!$B$32/Calculator!$F$15,1)),2))+$C92)^2+(1500*ABS(SIN(2*PI()*MOD(Calculator!$B$32/Calculator!$F$15,1)))*IF(MOD(Calculator!$B$32/Calculator!$F$15,1)&lt;0.5,-1,1))^2))),2))</f>
        <v>2.78</v>
      </c>
      <c r="AR92" s="299" t="str">
        <f aca="false">IF(OR(Calculator!$E$16&lt;&gt;"YES",Calculator!$B$32&lt;Calculator!$G$16),"—",ROUND((1+SQRT(((50*POWER(80,POWER(COS(PI()*MOD(Calculator!$B$32/Calculator!$F$16,1)),2))-$C92)^2+(1500*ABS(SIN(2*PI()*MOD(Calculator!$B$32/Calculator!$F$16,1)))*IF(MOD(Calculator!$B$32/Calculator!$F$16,1)&lt;0.5,-1,1))^2)/((50*POWER(80,POWER(COS(PI()*MOD(Calculator!$B$32/Calculator!$F$16,1)),2))+$C92)^2+(1500*ABS(SIN(2*PI()*MOD(Calculator!$B$32/Calculator!$F$16,1)))*IF(MOD(Calculator!$B$32/Calculator!$F$16,1)&lt;0.5,-1,1))^2)))/(1-SQRT(((50*POWER(80,POWER(COS(PI()*MOD(Calculator!$B$32/Calculator!$F$16,1)),2))-$C92)^2+(1500*ABS(SIN(2*PI()*MOD(Calculator!$B$32/Calculator!$F$16,1)))*IF(MOD(Calculator!$B$32/Calculator!$F$16,1)&lt;0.5,-1,1))^2)/((50*POWER(80,POWER(COS(PI()*MOD(Calculator!$B$32/Calculator!$F$16,1)),2))+$C92)^2+(1500*ABS(SIN(2*PI()*MOD(Calculator!$B$32/Calculator!$F$16,1)))*IF(MOD(Calculator!$B$32/Calculator!$F$16,1)&lt;0.5,-1,1))^2))),2))</f>
        <v>—</v>
      </c>
      <c r="AS92" s="299" t="n">
        <f aca="false">IF(OR(Calculator!$E$17&lt;&gt;"YES",Calculator!$B$32&lt;Calculator!$G$17),"—",ROUND((1+SQRT(((50*POWER(80,POWER(COS(PI()*MOD(Calculator!$B$32/Calculator!$F$17,1)),2))-$C92)^2+(1500*ABS(SIN(2*PI()*MOD(Calculator!$B$32/Calculator!$F$17,1)))*IF(MOD(Calculator!$B$32/Calculator!$F$17,1)&lt;0.5,-1,1))^2)/((50*POWER(80,POWER(COS(PI()*MOD(Calculator!$B$32/Calculator!$F$17,1)),2))+$C92)^2+(1500*ABS(SIN(2*PI()*MOD(Calculator!$B$32/Calculator!$F$17,1)))*IF(MOD(Calculator!$B$32/Calculator!$F$17,1)&lt;0.5,-1,1))^2)))/(1-SQRT(((50*POWER(80,POWER(COS(PI()*MOD(Calculator!$B$32/Calculator!$F$17,1)),2))-$C92)^2+(1500*ABS(SIN(2*PI()*MOD(Calculator!$B$32/Calculator!$F$17,1)))*IF(MOD(Calculator!$B$32/Calculator!$F$17,1)&lt;0.5,-1,1))^2)/((50*POWER(80,POWER(COS(PI()*MOD(Calculator!$B$32/Calculator!$F$17,1)),2))+$C92)^2+(1500*ABS(SIN(2*PI()*MOD(Calculator!$B$32/Calculator!$F$17,1)))*IF(MOD(Calculator!$B$32/Calculator!$F$17,1)&lt;0.5,-1,1))^2))),2))</f>
        <v>19.59</v>
      </c>
      <c r="AT92" s="299" t="str">
        <f aca="false">IF(OR(Calculator!$E$18&lt;&gt;"YES",Calculator!$B$32&lt;Calculator!$G$18),"—",ROUND((1+SQRT(((50*POWER(80,POWER(COS(PI()*MOD(Calculator!$B$32/Calculator!$F$18,1)),2))-$C92)^2+(1500*ABS(SIN(2*PI()*MOD(Calculator!$B$32/Calculator!$F$18,1)))*IF(MOD(Calculator!$B$32/Calculator!$F$18,1)&lt;0.5,-1,1))^2)/((50*POWER(80,POWER(COS(PI()*MOD(Calculator!$B$32/Calculator!$F$18,1)),2))+$C92)^2+(1500*ABS(SIN(2*PI()*MOD(Calculator!$B$32/Calculator!$F$18,1)))*IF(MOD(Calculator!$B$32/Calculator!$F$18,1)&lt;0.5,-1,1))^2)))/(1-SQRT(((50*POWER(80,POWER(COS(PI()*MOD(Calculator!$B$32/Calculator!$F$18,1)),2))-$C92)^2+(1500*ABS(SIN(2*PI()*MOD(Calculator!$B$32/Calculator!$F$18,1)))*IF(MOD(Calculator!$B$32/Calculator!$F$18,1)&lt;0.5,-1,1))^2)/((50*POWER(80,POWER(COS(PI()*MOD(Calculator!$B$32/Calculator!$F$18,1)),2))+$C92)^2+(1500*ABS(SIN(2*PI()*MOD(Calculator!$B$32/Calculator!$F$18,1)))*IF(MOD(Calculator!$B$32/Calculator!$F$18,1)&lt;0.5,-1,1))^2))),2))</f>
        <v>—</v>
      </c>
      <c r="AU92" s="299" t="str">
        <f aca="false">IF(OR(Calculator!$E$19&lt;&gt;"YES",Calculator!$B$32&lt;Calculator!$G$19),"—",ROUND((1+SQRT(((50*POWER(80,POWER(COS(PI()*MOD(Calculator!$B$32/Calculator!$F$19,1)),2))-$C92)^2+(1500*ABS(SIN(2*PI()*MOD(Calculator!$B$32/Calculator!$F$19,1)))*IF(MOD(Calculator!$B$32/Calculator!$F$19,1)&lt;0.5,-1,1))^2)/((50*POWER(80,POWER(COS(PI()*MOD(Calculator!$B$32/Calculator!$F$19,1)),2))+$C92)^2+(1500*ABS(SIN(2*PI()*MOD(Calculator!$B$32/Calculator!$F$19,1)))*IF(MOD(Calculator!$B$32/Calculator!$F$19,1)&lt;0.5,-1,1))^2)))/(1-SQRT(((50*POWER(80,POWER(COS(PI()*MOD(Calculator!$B$32/Calculator!$F$19,1)),2))-$C92)^2+(1500*ABS(SIN(2*PI()*MOD(Calculator!$B$32/Calculator!$F$19,1)))*IF(MOD(Calculator!$B$32/Calculator!$F$19,1)&lt;0.5,-1,1))^2)/((50*POWER(80,POWER(COS(PI()*MOD(Calculator!$B$32/Calculator!$F$19,1)),2))+$C92)^2+(1500*ABS(SIN(2*PI()*MOD(Calculator!$B$32/Calculator!$F$19,1)))*IF(MOD(Calculator!$B$32/Calculator!$F$19,1)&lt;0.5,-1,1))^2))),2))</f>
        <v>—</v>
      </c>
      <c r="AV92" s="299" t="str">
        <f aca="false">IF(OR(Calculator!$E$20&lt;&gt;"YES",Calculator!$B$32&lt;Calculator!$G$20),"—",ROUND((1+SQRT(((50*POWER(80,POWER(COS(PI()*MOD(Calculator!$B$32/Calculator!$F$20,1)),2))-$C92)^2+(1500*ABS(SIN(2*PI()*MOD(Calculator!$B$32/Calculator!$F$20,1)))*IF(MOD(Calculator!$B$32/Calculator!$F$20,1)&lt;0.5,-1,1))^2)/((50*POWER(80,POWER(COS(PI()*MOD(Calculator!$B$32/Calculator!$F$20,1)),2))+$C92)^2+(1500*ABS(SIN(2*PI()*MOD(Calculator!$B$32/Calculator!$F$20,1)))*IF(MOD(Calculator!$B$32/Calculator!$F$20,1)&lt;0.5,-1,1))^2)))/(1-SQRT(((50*POWER(80,POWER(COS(PI()*MOD(Calculator!$B$32/Calculator!$F$20,1)),2))-$C92)^2+(1500*ABS(SIN(2*PI()*MOD(Calculator!$B$32/Calculator!$F$20,1)))*IF(MOD(Calculator!$B$32/Calculator!$F$20,1)&lt;0.5,-1,1))^2)/((50*POWER(80,POWER(COS(PI()*MOD(Calculator!$B$32/Calculator!$F$20,1)),2))+$C92)^2+(1500*ABS(SIN(2*PI()*MOD(Calculator!$B$32/Calculator!$F$20,1)))*IF(MOD(Calculator!$B$32/Calculator!$F$20,1)&lt;0.5,-1,1))^2))),2))</f>
        <v>—</v>
      </c>
      <c r="AW92" s="299" t="str">
        <f aca="false">IF(OR(Calculator!$E$21&lt;&gt;"YES",Calculator!$B$32&lt;Calculator!$G$21),"—",ROUND((1+SQRT(((50*POWER(80,POWER(COS(PI()*MOD(Calculator!$B$32/Calculator!$F$21,1)),2))-$C92)^2+(1500*ABS(SIN(2*PI()*MOD(Calculator!$B$32/Calculator!$F$21,1)))*IF(MOD(Calculator!$B$32/Calculator!$F$21,1)&lt;0.5,-1,1))^2)/((50*POWER(80,POWER(COS(PI()*MOD(Calculator!$B$32/Calculator!$F$21,1)),2))+$C92)^2+(1500*ABS(SIN(2*PI()*MOD(Calculator!$B$32/Calculator!$F$21,1)))*IF(MOD(Calculator!$B$32/Calculator!$F$21,1)&lt;0.5,-1,1))^2)))/(1-SQRT(((50*POWER(80,POWER(COS(PI()*MOD(Calculator!$B$32/Calculator!$F$21,1)),2))-$C92)^2+(1500*ABS(SIN(2*PI()*MOD(Calculator!$B$32/Calculator!$F$21,1)))*IF(MOD(Calculator!$B$32/Calculator!$F$21,1)&lt;0.5,-1,1))^2)/((50*POWER(80,POWER(COS(PI()*MOD(Calculator!$B$32/Calculator!$F$21,1)),2))+$C92)^2+(1500*ABS(SIN(2*PI()*MOD(Calculator!$B$32/Calculator!$F$21,1)))*IF(MOD(Calculator!$B$32/Calculator!$F$21,1)&lt;0.5,-1,1))^2))),2))</f>
        <v>—</v>
      </c>
      <c r="AX92" s="299" t="str">
        <f aca="false">IF(OR(Calculator!$E$22&lt;&gt;"YES",Calculator!$B$32&lt;Calculator!$G$22),"—",ROUND((1+SQRT(((50*POWER(80,POWER(COS(PI()*MOD(Calculator!$B$32/Calculator!$F$22,1)),2))-$C92)^2+(1500*ABS(SIN(2*PI()*MOD(Calculator!$B$32/Calculator!$F$22,1)))*IF(MOD(Calculator!$B$32/Calculator!$F$22,1)&lt;0.5,-1,1))^2)/((50*POWER(80,POWER(COS(PI()*MOD(Calculator!$B$32/Calculator!$F$22,1)),2))+$C92)^2+(1500*ABS(SIN(2*PI()*MOD(Calculator!$B$32/Calculator!$F$22,1)))*IF(MOD(Calculator!$B$32/Calculator!$F$22,1)&lt;0.5,-1,1))^2)))/(1-SQRT(((50*POWER(80,POWER(COS(PI()*MOD(Calculator!$B$32/Calculator!$F$22,1)),2))-$C92)^2+(1500*ABS(SIN(2*PI()*MOD(Calculator!$B$32/Calculator!$F$22,1)))*IF(MOD(Calculator!$B$32/Calculator!$F$22,1)&lt;0.5,-1,1))^2)/((50*POWER(80,POWER(COS(PI()*MOD(Calculator!$B$32/Calculator!$F$22,1)),2))+$C92)^2+(1500*ABS(SIN(2*PI()*MOD(Calculator!$B$32/Calculator!$F$22,1)))*IF(MOD(Calculator!$B$32/Calculator!$F$22,1)&lt;0.5,-1,1))^2))),2))</f>
        <v>—</v>
      </c>
      <c r="AY92" s="293" t="n">
        <f aca="false">IFERROR(ROUND((IF(ISNUMBER(AN92),AN92,0)+IF(ISNUMBER(AO92),AO92,0)+IF(ISNUMBER(AP92),AP92,0)+IF(ISNUMBER(AQ92),AQ92,0)+IF(ISNUMBER(AR92),AR92,0)+IF(ISNUMBER(AS92),AS92,0)+IF(ISNUMBER(AT92),AT92,0)+IF(ISNUMBER(AU92),AU92,0)+IF(ISNUMBER(AV92),AV92,0)+IF(ISNUMBER(AW92),AW92,0)+IF(ISNUMBER(AX92),AX92,0))/(IF(ISNUMBER(AN92),1,0)+IF(ISNUMBER(AO92),1,0)+IF(ISNUMBER(AP92),1,0)+IF(ISNUMBER(AQ92),1,0)+IF(ISNUMBER(AR92),1,0)+IF(ISNUMBER(AS92),1,0)+IF(ISNUMBER(AT92),1,0)+IF(ISNUMBER(AU92),1,0)+IF(ISNUMBER(AV92),1,0)+IF(ISNUMBER(AW92),1,0)+IF(ISNUMBER(AX92),1,0)),4),"")</f>
        <v>11.185</v>
      </c>
      <c r="AZ92" s="299" t="str">
        <f aca="false">IF(OR(Calculator!$E$12&lt;&gt;"YES",Calculator!$B$33&lt;Calculator!$G$12),"—",ROUND((1+SQRT(((50*POWER(80,POWER(COS(PI()*MOD(Calculator!$B$33/Calculator!$F$12,1)),2))-$C92)^2+(1500*ABS(SIN(2*PI()*MOD(Calculator!$B$33/Calculator!$F$12,1)))*IF(MOD(Calculator!$B$33/Calculator!$F$12,1)&lt;0.5,-1,1))^2)/((50*POWER(80,POWER(COS(PI()*MOD(Calculator!$B$33/Calculator!$F$12,1)),2))+$C92)^2+(1500*ABS(SIN(2*PI()*MOD(Calculator!$B$33/Calculator!$F$12,1)))*IF(MOD(Calculator!$B$33/Calculator!$F$12,1)&lt;0.5,-1,1))^2)))/(1-SQRT(((50*POWER(80,POWER(COS(PI()*MOD(Calculator!$B$33/Calculator!$F$12,1)),2))-$C92)^2+(1500*ABS(SIN(2*PI()*MOD(Calculator!$B$33/Calculator!$F$12,1)))*IF(MOD(Calculator!$B$33/Calculator!$F$12,1)&lt;0.5,-1,1))^2)/((50*POWER(80,POWER(COS(PI()*MOD(Calculator!$B$33/Calculator!$F$12,1)),2))+$C92)^2+(1500*ABS(SIN(2*PI()*MOD(Calculator!$B$33/Calculator!$F$12,1)))*IF(MOD(Calculator!$B$33/Calculator!$F$12,1)&lt;0.5,-1,1))^2))),2))</f>
        <v>—</v>
      </c>
      <c r="BA92" s="299" t="str">
        <f aca="false">IF(OR(Calculator!$E$13&lt;&gt;"YES",Calculator!$B$33&lt;Calculator!$G$13),"—",ROUND((1+SQRT(((50*POWER(80,POWER(COS(PI()*MOD(Calculator!$B$33/Calculator!$F$13,1)),2))-$C92)^2+(1500*ABS(SIN(2*PI()*MOD(Calculator!$B$33/Calculator!$F$13,1)))*IF(MOD(Calculator!$B$33/Calculator!$F$13,1)&lt;0.5,-1,1))^2)/((50*POWER(80,POWER(COS(PI()*MOD(Calculator!$B$33/Calculator!$F$13,1)),2))+$C92)^2+(1500*ABS(SIN(2*PI()*MOD(Calculator!$B$33/Calculator!$F$13,1)))*IF(MOD(Calculator!$B$33/Calculator!$F$13,1)&lt;0.5,-1,1))^2)))/(1-SQRT(((50*POWER(80,POWER(COS(PI()*MOD(Calculator!$B$33/Calculator!$F$13,1)),2))-$C92)^2+(1500*ABS(SIN(2*PI()*MOD(Calculator!$B$33/Calculator!$F$13,1)))*IF(MOD(Calculator!$B$33/Calculator!$F$13,1)&lt;0.5,-1,1))^2)/((50*POWER(80,POWER(COS(PI()*MOD(Calculator!$B$33/Calculator!$F$13,1)),2))+$C92)^2+(1500*ABS(SIN(2*PI()*MOD(Calculator!$B$33/Calculator!$F$13,1)))*IF(MOD(Calculator!$B$33/Calculator!$F$13,1)&lt;0.5,-1,1))^2))),2))</f>
        <v>—</v>
      </c>
      <c r="BB92" s="299" t="str">
        <f aca="false">IF(OR(Calculator!$E$14&lt;&gt;"YES",Calculator!$B$33&lt;Calculator!$G$14),"—",ROUND((1+SQRT(((50*POWER(80,POWER(COS(PI()*MOD(Calculator!$B$33/Calculator!$F$14,1)),2))-$C92)^2+(1500*ABS(SIN(2*PI()*MOD(Calculator!$B$33/Calculator!$F$14,1)))*IF(MOD(Calculator!$B$33/Calculator!$F$14,1)&lt;0.5,-1,1))^2)/((50*POWER(80,POWER(COS(PI()*MOD(Calculator!$B$33/Calculator!$F$14,1)),2))+$C92)^2+(1500*ABS(SIN(2*PI()*MOD(Calculator!$B$33/Calculator!$F$14,1)))*IF(MOD(Calculator!$B$33/Calculator!$F$14,1)&lt;0.5,-1,1))^2)))/(1-SQRT(((50*POWER(80,POWER(COS(PI()*MOD(Calculator!$B$33/Calculator!$F$14,1)),2))-$C92)^2+(1500*ABS(SIN(2*PI()*MOD(Calculator!$B$33/Calculator!$F$14,1)))*IF(MOD(Calculator!$B$33/Calculator!$F$14,1)&lt;0.5,-1,1))^2)/((50*POWER(80,POWER(COS(PI()*MOD(Calculator!$B$33/Calculator!$F$14,1)),2))+$C92)^2+(1500*ABS(SIN(2*PI()*MOD(Calculator!$B$33/Calculator!$F$14,1)))*IF(MOD(Calculator!$B$33/Calculator!$F$14,1)&lt;0.5,-1,1))^2))),2))</f>
        <v>—</v>
      </c>
      <c r="BC92" s="299" t="n">
        <f aca="false">IF(OR(Calculator!$E$15&lt;&gt;"YES",Calculator!$B$33&lt;Calculator!$G$15),"—",ROUND((1+SQRT(((50*POWER(80,POWER(COS(PI()*MOD(Calculator!$B$33/Calculator!$F$15,1)),2))-$C92)^2+(1500*ABS(SIN(2*PI()*MOD(Calculator!$B$33/Calculator!$F$15,1)))*IF(MOD(Calculator!$B$33/Calculator!$F$15,1)&lt;0.5,-1,1))^2)/((50*POWER(80,POWER(COS(PI()*MOD(Calculator!$B$33/Calculator!$F$15,1)),2))+$C92)^2+(1500*ABS(SIN(2*PI()*MOD(Calculator!$B$33/Calculator!$F$15,1)))*IF(MOD(Calculator!$B$33/Calculator!$F$15,1)&lt;0.5,-1,1))^2)))/(1-SQRT(((50*POWER(80,POWER(COS(PI()*MOD(Calculator!$B$33/Calculator!$F$15,1)),2))-$C92)^2+(1500*ABS(SIN(2*PI()*MOD(Calculator!$B$33/Calculator!$F$15,1)))*IF(MOD(Calculator!$B$33/Calculator!$F$15,1)&lt;0.5,-1,1))^2)/((50*POWER(80,POWER(COS(PI()*MOD(Calculator!$B$33/Calculator!$F$15,1)),2))+$C92)^2+(1500*ABS(SIN(2*PI()*MOD(Calculator!$B$33/Calculator!$F$15,1)))*IF(MOD(Calculator!$B$33/Calculator!$F$15,1)&lt;0.5,-1,1))^2))),2))</f>
        <v>2.96</v>
      </c>
      <c r="BD92" s="299" t="str">
        <f aca="false">IF(OR(Calculator!$E$16&lt;&gt;"YES",Calculator!$B$33&lt;Calculator!$G$16),"—",ROUND((1+SQRT(((50*POWER(80,POWER(COS(PI()*MOD(Calculator!$B$33/Calculator!$F$16,1)),2))-$C92)^2+(1500*ABS(SIN(2*PI()*MOD(Calculator!$B$33/Calculator!$F$16,1)))*IF(MOD(Calculator!$B$33/Calculator!$F$16,1)&lt;0.5,-1,1))^2)/((50*POWER(80,POWER(COS(PI()*MOD(Calculator!$B$33/Calculator!$F$16,1)),2))+$C92)^2+(1500*ABS(SIN(2*PI()*MOD(Calculator!$B$33/Calculator!$F$16,1)))*IF(MOD(Calculator!$B$33/Calculator!$F$16,1)&lt;0.5,-1,1))^2)))/(1-SQRT(((50*POWER(80,POWER(COS(PI()*MOD(Calculator!$B$33/Calculator!$F$16,1)),2))-$C92)^2+(1500*ABS(SIN(2*PI()*MOD(Calculator!$B$33/Calculator!$F$16,1)))*IF(MOD(Calculator!$B$33/Calculator!$F$16,1)&lt;0.5,-1,1))^2)/((50*POWER(80,POWER(COS(PI()*MOD(Calculator!$B$33/Calculator!$F$16,1)),2))+$C92)^2+(1500*ABS(SIN(2*PI()*MOD(Calculator!$B$33/Calculator!$F$16,1)))*IF(MOD(Calculator!$B$33/Calculator!$F$16,1)&lt;0.5,-1,1))^2))),2))</f>
        <v>—</v>
      </c>
      <c r="BE92" s="299" t="n">
        <f aca="false">IF(OR(Calculator!$E$17&lt;&gt;"YES",Calculator!$B$33&lt;Calculator!$G$17),"—",ROUND((1+SQRT(((50*POWER(80,POWER(COS(PI()*MOD(Calculator!$B$33/Calculator!$F$17,1)),2))-$C92)^2+(1500*ABS(SIN(2*PI()*MOD(Calculator!$B$33/Calculator!$F$17,1)))*IF(MOD(Calculator!$B$33/Calculator!$F$17,1)&lt;0.5,-1,1))^2)/((50*POWER(80,POWER(COS(PI()*MOD(Calculator!$B$33/Calculator!$F$17,1)),2))+$C92)^2+(1500*ABS(SIN(2*PI()*MOD(Calculator!$B$33/Calculator!$F$17,1)))*IF(MOD(Calculator!$B$33/Calculator!$F$17,1)&lt;0.5,-1,1))^2)))/(1-SQRT(((50*POWER(80,POWER(COS(PI()*MOD(Calculator!$B$33/Calculator!$F$17,1)),2))-$C92)^2+(1500*ABS(SIN(2*PI()*MOD(Calculator!$B$33/Calculator!$F$17,1)))*IF(MOD(Calculator!$B$33/Calculator!$F$17,1)&lt;0.5,-1,1))^2)/((50*POWER(80,POWER(COS(PI()*MOD(Calculator!$B$33/Calculator!$F$17,1)),2))+$C92)^2+(1500*ABS(SIN(2*PI()*MOD(Calculator!$B$33/Calculator!$F$17,1)))*IF(MOD(Calculator!$B$33/Calculator!$F$17,1)&lt;0.5,-1,1))^2))),2))</f>
        <v>21.91</v>
      </c>
      <c r="BF92" s="299" t="str">
        <f aca="false">IF(OR(Calculator!$E$18&lt;&gt;"YES",Calculator!$B$33&lt;Calculator!$G$18),"—",ROUND((1+SQRT(((50*POWER(80,POWER(COS(PI()*MOD(Calculator!$B$33/Calculator!$F$18,1)),2))-$C92)^2+(1500*ABS(SIN(2*PI()*MOD(Calculator!$B$33/Calculator!$F$18,1)))*IF(MOD(Calculator!$B$33/Calculator!$F$18,1)&lt;0.5,-1,1))^2)/((50*POWER(80,POWER(COS(PI()*MOD(Calculator!$B$33/Calculator!$F$18,1)),2))+$C92)^2+(1500*ABS(SIN(2*PI()*MOD(Calculator!$B$33/Calculator!$F$18,1)))*IF(MOD(Calculator!$B$33/Calculator!$F$18,1)&lt;0.5,-1,1))^2)))/(1-SQRT(((50*POWER(80,POWER(COS(PI()*MOD(Calculator!$B$33/Calculator!$F$18,1)),2))-$C92)^2+(1500*ABS(SIN(2*PI()*MOD(Calculator!$B$33/Calculator!$F$18,1)))*IF(MOD(Calculator!$B$33/Calculator!$F$18,1)&lt;0.5,-1,1))^2)/((50*POWER(80,POWER(COS(PI()*MOD(Calculator!$B$33/Calculator!$F$18,1)),2))+$C92)^2+(1500*ABS(SIN(2*PI()*MOD(Calculator!$B$33/Calculator!$F$18,1)))*IF(MOD(Calculator!$B$33/Calculator!$F$18,1)&lt;0.5,-1,1))^2))),2))</f>
        <v>—</v>
      </c>
      <c r="BG92" s="299" t="str">
        <f aca="false">IF(OR(Calculator!$E$19&lt;&gt;"YES",Calculator!$B$33&lt;Calculator!$G$19),"—",ROUND((1+SQRT(((50*POWER(80,POWER(COS(PI()*MOD(Calculator!$B$33/Calculator!$F$19,1)),2))-$C92)^2+(1500*ABS(SIN(2*PI()*MOD(Calculator!$B$33/Calculator!$F$19,1)))*IF(MOD(Calculator!$B$33/Calculator!$F$19,1)&lt;0.5,-1,1))^2)/((50*POWER(80,POWER(COS(PI()*MOD(Calculator!$B$33/Calculator!$F$19,1)),2))+$C92)^2+(1500*ABS(SIN(2*PI()*MOD(Calculator!$B$33/Calculator!$F$19,1)))*IF(MOD(Calculator!$B$33/Calculator!$F$19,1)&lt;0.5,-1,1))^2)))/(1-SQRT(((50*POWER(80,POWER(COS(PI()*MOD(Calculator!$B$33/Calculator!$F$19,1)),2))-$C92)^2+(1500*ABS(SIN(2*PI()*MOD(Calculator!$B$33/Calculator!$F$19,1)))*IF(MOD(Calculator!$B$33/Calculator!$F$19,1)&lt;0.5,-1,1))^2)/((50*POWER(80,POWER(COS(PI()*MOD(Calculator!$B$33/Calculator!$F$19,1)),2))+$C92)^2+(1500*ABS(SIN(2*PI()*MOD(Calculator!$B$33/Calculator!$F$19,1)))*IF(MOD(Calculator!$B$33/Calculator!$F$19,1)&lt;0.5,-1,1))^2))),2))</f>
        <v>—</v>
      </c>
      <c r="BH92" s="299" t="str">
        <f aca="false">IF(OR(Calculator!$E$20&lt;&gt;"YES",Calculator!$B$33&lt;Calculator!$G$20),"—",ROUND((1+SQRT(((50*POWER(80,POWER(COS(PI()*MOD(Calculator!$B$33/Calculator!$F$20,1)),2))-$C92)^2+(1500*ABS(SIN(2*PI()*MOD(Calculator!$B$33/Calculator!$F$20,1)))*IF(MOD(Calculator!$B$33/Calculator!$F$20,1)&lt;0.5,-1,1))^2)/((50*POWER(80,POWER(COS(PI()*MOD(Calculator!$B$33/Calculator!$F$20,1)),2))+$C92)^2+(1500*ABS(SIN(2*PI()*MOD(Calculator!$B$33/Calculator!$F$20,1)))*IF(MOD(Calculator!$B$33/Calculator!$F$20,1)&lt;0.5,-1,1))^2)))/(1-SQRT(((50*POWER(80,POWER(COS(PI()*MOD(Calculator!$B$33/Calculator!$F$20,1)),2))-$C92)^2+(1500*ABS(SIN(2*PI()*MOD(Calculator!$B$33/Calculator!$F$20,1)))*IF(MOD(Calculator!$B$33/Calculator!$F$20,1)&lt;0.5,-1,1))^2)/((50*POWER(80,POWER(COS(PI()*MOD(Calculator!$B$33/Calculator!$F$20,1)),2))+$C92)^2+(1500*ABS(SIN(2*PI()*MOD(Calculator!$B$33/Calculator!$F$20,1)))*IF(MOD(Calculator!$B$33/Calculator!$F$20,1)&lt;0.5,-1,1))^2))),2))</f>
        <v>—</v>
      </c>
      <c r="BI92" s="299" t="str">
        <f aca="false">IF(OR(Calculator!$E$21&lt;&gt;"YES",Calculator!$B$33&lt;Calculator!$G$21),"—",ROUND((1+SQRT(((50*POWER(80,POWER(COS(PI()*MOD(Calculator!$B$33/Calculator!$F$21,1)),2))-$C92)^2+(1500*ABS(SIN(2*PI()*MOD(Calculator!$B$33/Calculator!$F$21,1)))*IF(MOD(Calculator!$B$33/Calculator!$F$21,1)&lt;0.5,-1,1))^2)/((50*POWER(80,POWER(COS(PI()*MOD(Calculator!$B$33/Calculator!$F$21,1)),2))+$C92)^2+(1500*ABS(SIN(2*PI()*MOD(Calculator!$B$33/Calculator!$F$21,1)))*IF(MOD(Calculator!$B$33/Calculator!$F$21,1)&lt;0.5,-1,1))^2)))/(1-SQRT(((50*POWER(80,POWER(COS(PI()*MOD(Calculator!$B$33/Calculator!$F$21,1)),2))-$C92)^2+(1500*ABS(SIN(2*PI()*MOD(Calculator!$B$33/Calculator!$F$21,1)))*IF(MOD(Calculator!$B$33/Calculator!$F$21,1)&lt;0.5,-1,1))^2)/((50*POWER(80,POWER(COS(PI()*MOD(Calculator!$B$33/Calculator!$F$21,1)),2))+$C92)^2+(1500*ABS(SIN(2*PI()*MOD(Calculator!$B$33/Calculator!$F$21,1)))*IF(MOD(Calculator!$B$33/Calculator!$F$21,1)&lt;0.5,-1,1))^2))),2))</f>
        <v>—</v>
      </c>
      <c r="BJ92" s="299" t="str">
        <f aca="false">IF(OR(Calculator!$E$22&lt;&gt;"YES",Calculator!$B$33&lt;Calculator!$G$22),"—",ROUND((1+SQRT(((50*POWER(80,POWER(COS(PI()*MOD(Calculator!$B$33/Calculator!$F$22,1)),2))-$C92)^2+(1500*ABS(SIN(2*PI()*MOD(Calculator!$B$33/Calculator!$F$22,1)))*IF(MOD(Calculator!$B$33/Calculator!$F$22,1)&lt;0.5,-1,1))^2)/((50*POWER(80,POWER(COS(PI()*MOD(Calculator!$B$33/Calculator!$F$22,1)),2))+$C92)^2+(1500*ABS(SIN(2*PI()*MOD(Calculator!$B$33/Calculator!$F$22,1)))*IF(MOD(Calculator!$B$33/Calculator!$F$22,1)&lt;0.5,-1,1))^2)))/(1-SQRT(((50*POWER(80,POWER(COS(PI()*MOD(Calculator!$B$33/Calculator!$F$22,1)),2))-$C92)^2+(1500*ABS(SIN(2*PI()*MOD(Calculator!$B$33/Calculator!$F$22,1)))*IF(MOD(Calculator!$B$33/Calculator!$F$22,1)&lt;0.5,-1,1))^2)/((50*POWER(80,POWER(COS(PI()*MOD(Calculator!$B$33/Calculator!$F$22,1)),2))+$C92)^2+(1500*ABS(SIN(2*PI()*MOD(Calculator!$B$33/Calculator!$F$22,1)))*IF(MOD(Calculator!$B$33/Calculator!$F$22,1)&lt;0.5,-1,1))^2))),2))</f>
        <v>—</v>
      </c>
      <c r="BK92" s="293" t="n">
        <f aca="false">IFERROR(ROUND((IF(ISNUMBER(AZ92),AZ92,0)+IF(ISNUMBER(BA92),BA92,0)+IF(ISNUMBER(BB92),BB92,0)+IF(ISNUMBER(BC92),BC92,0)+IF(ISNUMBER(BD92),BD92,0)+IF(ISNUMBER(BE92),BE92,0)+IF(ISNUMBER(BF92),BF92,0)+IF(ISNUMBER(BG92),BG92,0)+IF(ISNUMBER(BH92),BH92,0)+IF(ISNUMBER(BI92),BI92,0)+IF(ISNUMBER(BJ92),BJ92,0))/(IF(ISNUMBER(AZ92),1,0)+IF(ISNUMBER(BA92),1,0)+IF(ISNUMBER(BB92),1,0)+IF(ISNUMBER(BC92),1,0)+IF(ISNUMBER(BD92),1,0)+IF(ISNUMBER(BE92),1,0)+IF(ISNUMBER(BF92),1,0)+IF(ISNUMBER(BG92),1,0)+IF(ISNUMBER(BH92),1,0)+IF(ISNUMBER(BI92),1,0)+IF(ISNUMBER(BJ92),1,0)),4),"")</f>
        <v>12.435</v>
      </c>
      <c r="BM92" s="253" t="str">
        <f aca="false">IF(OR(Calculator!$E$12&lt;&gt;"YES",Calculator!$B$29&lt;Calculator!$G$12),"—",ROUND((1+SQRT(((50*POWER(80,POWER(COS(PI()*MOD(Calculator!$B$29/Calculator!$F$12,1)),2))+MIN(500,MAX(30,100*EXP(-0.3*'VSWR Calculator'!$C$24)*(1+3*ABS(MOD('VSWR Calculator'!$C$23/Calculator!$F$12/2,1)-0.5))))/'VSWR Calculator'!$C$25)-$C92)^2+(1500*ABS(SIN(2*PI()*MOD(Calculator!$B$29/Calculator!$F$12,1)))*IF(MOD(Calculator!$B$29/Calculator!$F$12,1)&lt;0.5,-1,1))^2)/SQRT(((50*POWER(80,POWER(COS(PI()*MOD(Calculator!$B$29/Calculator!$F$12,1)),2))+MIN(500,MAX(30,100*EXP(-0.3*'VSWR Calculator'!$C$24)*(1+3*ABS(MOD('VSWR Calculator'!$C$23/Calculator!$F$12/2,1)-0.5))))/'VSWR Calculator'!$C$25)+$C92)^2+(1500*ABS(SIN(2*PI()*MOD(Calculator!$B$29/Calculator!$F$12,1)))*IF(MOD(Calculator!$B$29/Calculator!$F$12,1)&lt;0.5,-1,1))^2))/(1-SQRT(((50*POWER(80,POWER(COS(PI()*MOD(Calculator!$B$29/Calculator!$F$12,1)),2))+MIN(500,MAX(30,100*EXP(-0.3*'VSWR Calculator'!$C$24)*(1+3*ABS(MOD('VSWR Calculator'!$C$23/Calculator!$F$12/2,1)-0.5))))/'VSWR Calculator'!$C$25)-$C92)^2+(1500*ABS(SIN(2*PI()*MOD(Calculator!$B$29/Calculator!$F$12,1)))*IF(MOD(Calculator!$B$29/Calculator!$F$12,1)&lt;0.5,-1,1))^2)/SQRT(((50*POWER(80,POWER(COS(PI()*MOD(Calculator!$B$29/Calculator!$F$12,1)),2))+MIN(500,MAX(30,100*EXP(-0.3*'VSWR Calculator'!$C$24)*(1+3*ABS(MOD('VSWR Calculator'!$C$23/Calculator!$F$12/2,1)-0.5))))/'VSWR Calculator'!$C$25)+$C92)^2+(1500*ABS(SIN(2*PI()*MOD(Calculator!$B$29/Calculator!$F$12,1)))*IF(MOD(Calculator!$B$29/Calculator!$F$12,1)&lt;0.5,-1,1))^2)),2))</f>
        <v>—</v>
      </c>
      <c r="BN92" s="253" t="str">
        <f aca="false">IF(OR(Calculator!$E$13&lt;&gt;"YES",Calculator!$B$29&lt;Calculator!$G$13),"—",ROUND((1+SQRT(((50*POWER(80,POWER(COS(PI()*MOD(Calculator!$B$29/Calculator!$F$13,1)),2))+MIN(500,MAX(30,100*EXP(-0.3*'VSWR Calculator'!$C$24)*(1+3*ABS(MOD('VSWR Calculator'!$C$23/Calculator!$F$13/2,1)-0.5))))/'VSWR Calculator'!$C$25)-$C92)^2+(1500*ABS(SIN(2*PI()*MOD(Calculator!$B$29/Calculator!$F$13,1)))*IF(MOD(Calculator!$B$29/Calculator!$F$13,1)&lt;0.5,-1,1))^2)/SQRT(((50*POWER(80,POWER(COS(PI()*MOD(Calculator!$B$29/Calculator!$F$13,1)),2))+MIN(500,MAX(30,100*EXP(-0.3*'VSWR Calculator'!$C$24)*(1+3*ABS(MOD('VSWR Calculator'!$C$23/Calculator!$F$13/2,1)-0.5))))/'VSWR Calculator'!$C$25)+$C92)^2+(1500*ABS(SIN(2*PI()*MOD(Calculator!$B$29/Calculator!$F$13,1)))*IF(MOD(Calculator!$B$29/Calculator!$F$13,1)&lt;0.5,-1,1))^2))/(1-SQRT(((50*POWER(80,POWER(COS(PI()*MOD(Calculator!$B$29/Calculator!$F$13,1)),2))+MIN(500,MAX(30,100*EXP(-0.3*'VSWR Calculator'!$C$24)*(1+3*ABS(MOD('VSWR Calculator'!$C$23/Calculator!$F$13/2,1)-0.5))))/'VSWR Calculator'!$C$25)-$C92)^2+(1500*ABS(SIN(2*PI()*MOD(Calculator!$B$29/Calculator!$F$13,1)))*IF(MOD(Calculator!$B$29/Calculator!$F$13,1)&lt;0.5,-1,1))^2)/SQRT(((50*POWER(80,POWER(COS(PI()*MOD(Calculator!$B$29/Calculator!$F$13,1)),2))+MIN(500,MAX(30,100*EXP(-0.3*'VSWR Calculator'!$C$24)*(1+3*ABS(MOD('VSWR Calculator'!$C$23/Calculator!$F$13/2,1)-0.5))))/'VSWR Calculator'!$C$25)+$C92)^2+(1500*ABS(SIN(2*PI()*MOD(Calculator!$B$29/Calculator!$F$13,1)))*IF(MOD(Calculator!$B$29/Calculator!$F$13,1)&lt;0.5,-1,1))^2)),2))</f>
        <v>—</v>
      </c>
      <c r="BO92" s="253" t="str">
        <f aca="false">IF(OR(Calculator!$E$14&lt;&gt;"YES",Calculator!$B$29&lt;Calculator!$G$14),"—",ROUND((1+SQRT(((50*POWER(80,POWER(COS(PI()*MOD(Calculator!$B$29/Calculator!$F$14,1)),2))+MIN(500,MAX(30,100*EXP(-0.3*'VSWR Calculator'!$C$24)*(1+3*ABS(MOD('VSWR Calculator'!$C$23/Calculator!$F$14/2,1)-0.5))))/'VSWR Calculator'!$C$25)-$C92)^2+(1500*ABS(SIN(2*PI()*MOD(Calculator!$B$29/Calculator!$F$14,1)))*IF(MOD(Calculator!$B$29/Calculator!$F$14,1)&lt;0.5,-1,1))^2)/SQRT(((50*POWER(80,POWER(COS(PI()*MOD(Calculator!$B$29/Calculator!$F$14,1)),2))+MIN(500,MAX(30,100*EXP(-0.3*'VSWR Calculator'!$C$24)*(1+3*ABS(MOD('VSWR Calculator'!$C$23/Calculator!$F$14/2,1)-0.5))))/'VSWR Calculator'!$C$25)+$C92)^2+(1500*ABS(SIN(2*PI()*MOD(Calculator!$B$29/Calculator!$F$14,1)))*IF(MOD(Calculator!$B$29/Calculator!$F$14,1)&lt;0.5,-1,1))^2))/(1-SQRT(((50*POWER(80,POWER(COS(PI()*MOD(Calculator!$B$29/Calculator!$F$14,1)),2))+MIN(500,MAX(30,100*EXP(-0.3*'VSWR Calculator'!$C$24)*(1+3*ABS(MOD('VSWR Calculator'!$C$23/Calculator!$F$14/2,1)-0.5))))/'VSWR Calculator'!$C$25)-$C92)^2+(1500*ABS(SIN(2*PI()*MOD(Calculator!$B$29/Calculator!$F$14,1)))*IF(MOD(Calculator!$B$29/Calculator!$F$14,1)&lt;0.5,-1,1))^2)/SQRT(((50*POWER(80,POWER(COS(PI()*MOD(Calculator!$B$29/Calculator!$F$14,1)),2))+MIN(500,MAX(30,100*EXP(-0.3*'VSWR Calculator'!$C$24)*(1+3*ABS(MOD('VSWR Calculator'!$C$23/Calculator!$F$14/2,1)-0.5))))/'VSWR Calculator'!$C$25)+$C92)^2+(1500*ABS(SIN(2*PI()*MOD(Calculator!$B$29/Calculator!$F$14,1)))*IF(MOD(Calculator!$B$29/Calculator!$F$14,1)&lt;0.5,-1,1))^2)),2))</f>
        <v>—</v>
      </c>
      <c r="BP92" s="253" t="n">
        <f aca="false">IF(OR(Calculator!$E$15&lt;&gt;"YES",Calculator!$B$29&lt;Calculator!$G$15),"—",ROUND((1+SQRT(((50*POWER(80,POWER(COS(PI()*MOD(Calculator!$B$29/Calculator!$F$15,1)),2))+MIN(500,MAX(30,100*EXP(-0.3*'VSWR Calculator'!$C$24)*(1+3*ABS(MOD('VSWR Calculator'!$C$23/Calculator!$F$15/2,1)-0.5))))/'VSWR Calculator'!$C$25)-$C92)^2+(1500*ABS(SIN(2*PI()*MOD(Calculator!$B$29/Calculator!$F$15,1)))*IF(MOD(Calculator!$B$29/Calculator!$F$15,1)&lt;0.5,-1,1))^2)/SQRT(((50*POWER(80,POWER(COS(PI()*MOD(Calculator!$B$29/Calculator!$F$15,1)),2))+MIN(500,MAX(30,100*EXP(-0.3*'VSWR Calculator'!$C$24)*(1+3*ABS(MOD('VSWR Calculator'!$C$23/Calculator!$F$15/2,1)-0.5))))/'VSWR Calculator'!$C$25)+$C92)^2+(1500*ABS(SIN(2*PI()*MOD(Calculator!$B$29/Calculator!$F$15,1)))*IF(MOD(Calculator!$B$29/Calculator!$F$15,1)&lt;0.5,-1,1))^2))/(1-SQRT(((50*POWER(80,POWER(COS(PI()*MOD(Calculator!$B$29/Calculator!$F$15,1)),2))+MIN(500,MAX(30,100*EXP(-0.3*'VSWR Calculator'!$C$24)*(1+3*ABS(MOD('VSWR Calculator'!$C$23/Calculator!$F$15/2,1)-0.5))))/'VSWR Calculator'!$C$25)-$C92)^2+(1500*ABS(SIN(2*PI()*MOD(Calculator!$B$29/Calculator!$F$15,1)))*IF(MOD(Calculator!$B$29/Calculator!$F$15,1)&lt;0.5,-1,1))^2)/SQRT(((50*POWER(80,POWER(COS(PI()*MOD(Calculator!$B$29/Calculator!$F$15,1)),2))+MIN(500,MAX(30,100*EXP(-0.3*'VSWR Calculator'!$C$24)*(1+3*ABS(MOD('VSWR Calculator'!$C$23/Calculator!$F$15/2,1)-0.5))))/'VSWR Calculator'!$C$25)+$C92)^2+(1500*ABS(SIN(2*PI()*MOD(Calculator!$B$29/Calculator!$F$15,1)))*IF(MOD(Calculator!$B$29/Calculator!$F$15,1)&lt;0.5,-1,1))^2)),2))</f>
        <v>18.37</v>
      </c>
      <c r="BQ92" s="253" t="str">
        <f aca="false">IF(OR(Calculator!$E$16&lt;&gt;"YES",Calculator!$B$29&lt;Calculator!$G$16),"—",ROUND((1+SQRT(((50*POWER(80,POWER(COS(PI()*MOD(Calculator!$B$29/Calculator!$F$16,1)),2))+MIN(500,MAX(30,100*EXP(-0.3*'VSWR Calculator'!$C$24)*(1+3*ABS(MOD('VSWR Calculator'!$C$23/Calculator!$F$16/2,1)-0.5))))/'VSWR Calculator'!$C$25)-$C92)^2+(1500*ABS(SIN(2*PI()*MOD(Calculator!$B$29/Calculator!$F$16,1)))*IF(MOD(Calculator!$B$29/Calculator!$F$16,1)&lt;0.5,-1,1))^2)/SQRT(((50*POWER(80,POWER(COS(PI()*MOD(Calculator!$B$29/Calculator!$F$16,1)),2))+MIN(500,MAX(30,100*EXP(-0.3*'VSWR Calculator'!$C$24)*(1+3*ABS(MOD('VSWR Calculator'!$C$23/Calculator!$F$16/2,1)-0.5))))/'VSWR Calculator'!$C$25)+$C92)^2+(1500*ABS(SIN(2*PI()*MOD(Calculator!$B$29/Calculator!$F$16,1)))*IF(MOD(Calculator!$B$29/Calculator!$F$16,1)&lt;0.5,-1,1))^2))/(1-SQRT(((50*POWER(80,POWER(COS(PI()*MOD(Calculator!$B$29/Calculator!$F$16,1)),2))+MIN(500,MAX(30,100*EXP(-0.3*'VSWR Calculator'!$C$24)*(1+3*ABS(MOD('VSWR Calculator'!$C$23/Calculator!$F$16/2,1)-0.5))))/'VSWR Calculator'!$C$25)-$C92)^2+(1500*ABS(SIN(2*PI()*MOD(Calculator!$B$29/Calculator!$F$16,1)))*IF(MOD(Calculator!$B$29/Calculator!$F$16,1)&lt;0.5,-1,1))^2)/SQRT(((50*POWER(80,POWER(COS(PI()*MOD(Calculator!$B$29/Calculator!$F$16,1)),2))+MIN(500,MAX(30,100*EXP(-0.3*'VSWR Calculator'!$C$24)*(1+3*ABS(MOD('VSWR Calculator'!$C$23/Calculator!$F$16/2,1)-0.5))))/'VSWR Calculator'!$C$25)+$C92)^2+(1500*ABS(SIN(2*PI()*MOD(Calculator!$B$29/Calculator!$F$16,1)))*IF(MOD(Calculator!$B$29/Calculator!$F$16,1)&lt;0.5,-1,1))^2)),2))</f>
        <v>—</v>
      </c>
      <c r="BR92" s="253" t="n">
        <f aca="false">IF(OR(Calculator!$E$17&lt;&gt;"YES",Calculator!$B$29&lt;Calculator!$G$17),"—",ROUND((1+SQRT(((50*POWER(80,POWER(COS(PI()*MOD(Calculator!$B$29/Calculator!$F$17,1)),2))+MIN(500,MAX(30,100*EXP(-0.3*'VSWR Calculator'!$C$24)*(1+3*ABS(MOD('VSWR Calculator'!$C$23/Calculator!$F$17/2,1)-0.5))))/'VSWR Calculator'!$C$25)-$C92)^2+(1500*ABS(SIN(2*PI()*MOD(Calculator!$B$29/Calculator!$F$17,1)))*IF(MOD(Calculator!$B$29/Calculator!$F$17,1)&lt;0.5,-1,1))^2)/SQRT(((50*POWER(80,POWER(COS(PI()*MOD(Calculator!$B$29/Calculator!$F$17,1)),2))+MIN(500,MAX(30,100*EXP(-0.3*'VSWR Calculator'!$C$24)*(1+3*ABS(MOD('VSWR Calculator'!$C$23/Calculator!$F$17/2,1)-0.5))))/'VSWR Calculator'!$C$25)+$C92)^2+(1500*ABS(SIN(2*PI()*MOD(Calculator!$B$29/Calculator!$F$17,1)))*IF(MOD(Calculator!$B$29/Calculator!$F$17,1)&lt;0.5,-1,1))^2))/(1-SQRT(((50*POWER(80,POWER(COS(PI()*MOD(Calculator!$B$29/Calculator!$F$17,1)),2))+MIN(500,MAX(30,100*EXP(-0.3*'VSWR Calculator'!$C$24)*(1+3*ABS(MOD('VSWR Calculator'!$C$23/Calculator!$F$17/2,1)-0.5))))/'VSWR Calculator'!$C$25)-$C92)^2+(1500*ABS(SIN(2*PI()*MOD(Calculator!$B$29/Calculator!$F$17,1)))*IF(MOD(Calculator!$B$29/Calculator!$F$17,1)&lt;0.5,-1,1))^2)/SQRT(((50*POWER(80,POWER(COS(PI()*MOD(Calculator!$B$29/Calculator!$F$17,1)),2))+MIN(500,MAX(30,100*EXP(-0.3*'VSWR Calculator'!$C$24)*(1+3*ABS(MOD('VSWR Calculator'!$C$23/Calculator!$F$17/2,1)-0.5))))/'VSWR Calculator'!$C$25)+$C92)^2+(1500*ABS(SIN(2*PI()*MOD(Calculator!$B$29/Calculator!$F$17,1)))*IF(MOD(Calculator!$B$29/Calculator!$F$17,1)&lt;0.5,-1,1))^2)),2))</f>
        <v>17.67</v>
      </c>
      <c r="BS92" s="253" t="str">
        <f aca="false">IF(OR(Calculator!$E$18&lt;&gt;"YES",Calculator!$B$29&lt;Calculator!$G$18),"—",ROUND((1+SQRT(((50*POWER(80,POWER(COS(PI()*MOD(Calculator!$B$29/Calculator!$F$18,1)),2))+MIN(500,MAX(30,100*EXP(-0.3*'VSWR Calculator'!$C$24)*(1+3*ABS(MOD('VSWR Calculator'!$C$23/Calculator!$F$18/2,1)-0.5))))/'VSWR Calculator'!$C$25)-$C92)^2+(1500*ABS(SIN(2*PI()*MOD(Calculator!$B$29/Calculator!$F$18,1)))*IF(MOD(Calculator!$B$29/Calculator!$F$18,1)&lt;0.5,-1,1))^2)/SQRT(((50*POWER(80,POWER(COS(PI()*MOD(Calculator!$B$29/Calculator!$F$18,1)),2))+MIN(500,MAX(30,100*EXP(-0.3*'VSWR Calculator'!$C$24)*(1+3*ABS(MOD('VSWR Calculator'!$C$23/Calculator!$F$18/2,1)-0.5))))/'VSWR Calculator'!$C$25)+$C92)^2+(1500*ABS(SIN(2*PI()*MOD(Calculator!$B$29/Calculator!$F$18,1)))*IF(MOD(Calculator!$B$29/Calculator!$F$18,1)&lt;0.5,-1,1))^2))/(1-SQRT(((50*POWER(80,POWER(COS(PI()*MOD(Calculator!$B$29/Calculator!$F$18,1)),2))+MIN(500,MAX(30,100*EXP(-0.3*'VSWR Calculator'!$C$24)*(1+3*ABS(MOD('VSWR Calculator'!$C$23/Calculator!$F$18/2,1)-0.5))))/'VSWR Calculator'!$C$25)-$C92)^2+(1500*ABS(SIN(2*PI()*MOD(Calculator!$B$29/Calculator!$F$18,1)))*IF(MOD(Calculator!$B$29/Calculator!$F$18,1)&lt;0.5,-1,1))^2)/SQRT(((50*POWER(80,POWER(COS(PI()*MOD(Calculator!$B$29/Calculator!$F$18,1)),2))+MIN(500,MAX(30,100*EXP(-0.3*'VSWR Calculator'!$C$24)*(1+3*ABS(MOD('VSWR Calculator'!$C$23/Calculator!$F$18/2,1)-0.5))))/'VSWR Calculator'!$C$25)+$C92)^2+(1500*ABS(SIN(2*PI()*MOD(Calculator!$B$29/Calculator!$F$18,1)))*IF(MOD(Calculator!$B$29/Calculator!$F$18,1)&lt;0.5,-1,1))^2)),2))</f>
        <v>—</v>
      </c>
      <c r="BT92" s="253" t="str">
        <f aca="false">IF(OR(Calculator!$E$19&lt;&gt;"YES",Calculator!$B$29&lt;Calculator!$G$19),"—",ROUND((1+SQRT(((50*POWER(80,POWER(COS(PI()*MOD(Calculator!$B$29/Calculator!$F$19,1)),2))+MIN(500,MAX(30,100*EXP(-0.3*'VSWR Calculator'!$C$24)*(1+3*ABS(MOD('VSWR Calculator'!$C$23/Calculator!$F$19/2,1)-0.5))))/'VSWR Calculator'!$C$25)-$C92)^2+(1500*ABS(SIN(2*PI()*MOD(Calculator!$B$29/Calculator!$F$19,1)))*IF(MOD(Calculator!$B$29/Calculator!$F$19,1)&lt;0.5,-1,1))^2)/SQRT(((50*POWER(80,POWER(COS(PI()*MOD(Calculator!$B$29/Calculator!$F$19,1)),2))+MIN(500,MAX(30,100*EXP(-0.3*'VSWR Calculator'!$C$24)*(1+3*ABS(MOD('VSWR Calculator'!$C$23/Calculator!$F$19/2,1)-0.5))))/'VSWR Calculator'!$C$25)+$C92)^2+(1500*ABS(SIN(2*PI()*MOD(Calculator!$B$29/Calculator!$F$19,1)))*IF(MOD(Calculator!$B$29/Calculator!$F$19,1)&lt;0.5,-1,1))^2))/(1-SQRT(((50*POWER(80,POWER(COS(PI()*MOD(Calculator!$B$29/Calculator!$F$19,1)),2))+MIN(500,MAX(30,100*EXP(-0.3*'VSWR Calculator'!$C$24)*(1+3*ABS(MOD('VSWR Calculator'!$C$23/Calculator!$F$19/2,1)-0.5))))/'VSWR Calculator'!$C$25)-$C92)^2+(1500*ABS(SIN(2*PI()*MOD(Calculator!$B$29/Calculator!$F$19,1)))*IF(MOD(Calculator!$B$29/Calculator!$F$19,1)&lt;0.5,-1,1))^2)/SQRT(((50*POWER(80,POWER(COS(PI()*MOD(Calculator!$B$29/Calculator!$F$19,1)),2))+MIN(500,MAX(30,100*EXP(-0.3*'VSWR Calculator'!$C$24)*(1+3*ABS(MOD('VSWR Calculator'!$C$23/Calculator!$F$19/2,1)-0.5))))/'VSWR Calculator'!$C$25)+$C92)^2+(1500*ABS(SIN(2*PI()*MOD(Calculator!$B$29/Calculator!$F$19,1)))*IF(MOD(Calculator!$B$29/Calculator!$F$19,1)&lt;0.5,-1,1))^2)),2))</f>
        <v>—</v>
      </c>
      <c r="BU92" s="253" t="str">
        <f aca="false">IF(OR(Calculator!$E$20&lt;&gt;"YES",Calculator!$B$29&lt;Calculator!$G$20),"—",ROUND((1+SQRT(((50*POWER(80,POWER(COS(PI()*MOD(Calculator!$B$29/Calculator!$F$20,1)),2))+MIN(500,MAX(30,100*EXP(-0.3*'VSWR Calculator'!$C$24)*(1+3*ABS(MOD('VSWR Calculator'!$C$23/Calculator!$F$20/2,1)-0.5))))/'VSWR Calculator'!$C$25)-$C92)^2+(1500*ABS(SIN(2*PI()*MOD(Calculator!$B$29/Calculator!$F$20,1)))*IF(MOD(Calculator!$B$29/Calculator!$F$20,1)&lt;0.5,-1,1))^2)/SQRT(((50*POWER(80,POWER(COS(PI()*MOD(Calculator!$B$29/Calculator!$F$20,1)),2))+MIN(500,MAX(30,100*EXP(-0.3*'VSWR Calculator'!$C$24)*(1+3*ABS(MOD('VSWR Calculator'!$C$23/Calculator!$F$20/2,1)-0.5))))/'VSWR Calculator'!$C$25)+$C92)^2+(1500*ABS(SIN(2*PI()*MOD(Calculator!$B$29/Calculator!$F$20,1)))*IF(MOD(Calculator!$B$29/Calculator!$F$20,1)&lt;0.5,-1,1))^2))/(1-SQRT(((50*POWER(80,POWER(COS(PI()*MOD(Calculator!$B$29/Calculator!$F$20,1)),2))+MIN(500,MAX(30,100*EXP(-0.3*'VSWR Calculator'!$C$24)*(1+3*ABS(MOD('VSWR Calculator'!$C$23/Calculator!$F$20/2,1)-0.5))))/'VSWR Calculator'!$C$25)-$C92)^2+(1500*ABS(SIN(2*PI()*MOD(Calculator!$B$29/Calculator!$F$20,1)))*IF(MOD(Calculator!$B$29/Calculator!$F$20,1)&lt;0.5,-1,1))^2)/SQRT(((50*POWER(80,POWER(COS(PI()*MOD(Calculator!$B$29/Calculator!$F$20,1)),2))+MIN(500,MAX(30,100*EXP(-0.3*'VSWR Calculator'!$C$24)*(1+3*ABS(MOD('VSWR Calculator'!$C$23/Calculator!$F$20/2,1)-0.5))))/'VSWR Calculator'!$C$25)+$C92)^2+(1500*ABS(SIN(2*PI()*MOD(Calculator!$B$29/Calculator!$F$20,1)))*IF(MOD(Calculator!$B$29/Calculator!$F$20,1)&lt;0.5,-1,1))^2)),2))</f>
        <v>—</v>
      </c>
      <c r="BV92" s="253" t="str">
        <f aca="false">IF(OR(Calculator!$E$21&lt;&gt;"YES",Calculator!$B$29&lt;Calculator!$G$21),"—",ROUND((1+SQRT(((50*POWER(80,POWER(COS(PI()*MOD(Calculator!$B$29/Calculator!$F$21,1)),2))+MIN(500,MAX(30,100*EXP(-0.3*'VSWR Calculator'!$C$24)*(1+3*ABS(MOD('VSWR Calculator'!$C$23/Calculator!$F$21/2,1)-0.5))))/'VSWR Calculator'!$C$25)-$C92)^2+(1500*ABS(SIN(2*PI()*MOD(Calculator!$B$29/Calculator!$F$21,1)))*IF(MOD(Calculator!$B$29/Calculator!$F$21,1)&lt;0.5,-1,1))^2)/SQRT(((50*POWER(80,POWER(COS(PI()*MOD(Calculator!$B$29/Calculator!$F$21,1)),2))+MIN(500,MAX(30,100*EXP(-0.3*'VSWR Calculator'!$C$24)*(1+3*ABS(MOD('VSWR Calculator'!$C$23/Calculator!$F$21/2,1)-0.5))))/'VSWR Calculator'!$C$25)+$C92)^2+(1500*ABS(SIN(2*PI()*MOD(Calculator!$B$29/Calculator!$F$21,1)))*IF(MOD(Calculator!$B$29/Calculator!$F$21,1)&lt;0.5,-1,1))^2))/(1-SQRT(((50*POWER(80,POWER(COS(PI()*MOD(Calculator!$B$29/Calculator!$F$21,1)),2))+MIN(500,MAX(30,100*EXP(-0.3*'VSWR Calculator'!$C$24)*(1+3*ABS(MOD('VSWR Calculator'!$C$23/Calculator!$F$21/2,1)-0.5))))/'VSWR Calculator'!$C$25)-$C92)^2+(1500*ABS(SIN(2*PI()*MOD(Calculator!$B$29/Calculator!$F$21,1)))*IF(MOD(Calculator!$B$29/Calculator!$F$21,1)&lt;0.5,-1,1))^2)/SQRT(((50*POWER(80,POWER(COS(PI()*MOD(Calculator!$B$29/Calculator!$F$21,1)),2))+MIN(500,MAX(30,100*EXP(-0.3*'VSWR Calculator'!$C$24)*(1+3*ABS(MOD('VSWR Calculator'!$C$23/Calculator!$F$21/2,1)-0.5))))/'VSWR Calculator'!$C$25)+$C92)^2+(1500*ABS(SIN(2*PI()*MOD(Calculator!$B$29/Calculator!$F$21,1)))*IF(MOD(Calculator!$B$29/Calculator!$F$21,1)&lt;0.5,-1,1))^2)),2))</f>
        <v>—</v>
      </c>
      <c r="BW92" s="253" t="str">
        <f aca="false">IF(OR(Calculator!$E$22&lt;&gt;"YES",Calculator!$B$29&lt;Calculator!$G$22),"—",ROUND((1+SQRT(((50*POWER(80,POWER(COS(PI()*MOD(Calculator!$B$29/Calculator!$F$22,1)),2))+MIN(500,MAX(30,100*EXP(-0.3*'VSWR Calculator'!$C$24)*(1+3*ABS(MOD('VSWR Calculator'!$C$23/Calculator!$F$22/2,1)-0.5))))/'VSWR Calculator'!$C$25)-$C92)^2+(1500*ABS(SIN(2*PI()*MOD(Calculator!$B$29/Calculator!$F$22,1)))*IF(MOD(Calculator!$B$29/Calculator!$F$22,1)&lt;0.5,-1,1))^2)/SQRT(((50*POWER(80,POWER(COS(PI()*MOD(Calculator!$B$29/Calculator!$F$22,1)),2))+MIN(500,MAX(30,100*EXP(-0.3*'VSWR Calculator'!$C$24)*(1+3*ABS(MOD('VSWR Calculator'!$C$23/Calculator!$F$22/2,1)-0.5))))/'VSWR Calculator'!$C$25)+$C92)^2+(1500*ABS(SIN(2*PI()*MOD(Calculator!$B$29/Calculator!$F$22,1)))*IF(MOD(Calculator!$B$29/Calculator!$F$22,1)&lt;0.5,-1,1))^2))/(1-SQRT(((50*POWER(80,POWER(COS(PI()*MOD(Calculator!$B$29/Calculator!$F$22,1)),2))+MIN(500,MAX(30,100*EXP(-0.3*'VSWR Calculator'!$C$24)*(1+3*ABS(MOD('VSWR Calculator'!$C$23/Calculator!$F$22/2,1)-0.5))))/'VSWR Calculator'!$C$25)-$C92)^2+(1500*ABS(SIN(2*PI()*MOD(Calculator!$B$29/Calculator!$F$22,1)))*IF(MOD(Calculator!$B$29/Calculator!$F$22,1)&lt;0.5,-1,1))^2)/SQRT(((50*POWER(80,POWER(COS(PI()*MOD(Calculator!$B$29/Calculator!$F$22,1)),2))+MIN(500,MAX(30,100*EXP(-0.3*'VSWR Calculator'!$C$24)*(1+3*ABS(MOD('VSWR Calculator'!$C$23/Calculator!$F$22/2,1)-0.5))))/'VSWR Calculator'!$C$25)+$C92)^2+(1500*ABS(SIN(2*PI()*MOD(Calculator!$B$29/Calculator!$F$22,1)))*IF(MOD(Calculator!$B$29/Calculator!$F$22,1)&lt;0.5,-1,1))^2)),2))</f>
        <v>—</v>
      </c>
      <c r="BX92" s="253" t="n">
        <f aca="false">IFERROR(ROUND((IF(ISNUMBER(BM92),BM92,0)+IF(ISNUMBER(BN92),BN92,0)+IF(ISNUMBER(BO92),BO92,0)+IF(ISNUMBER(BP92),BP92,0)+IF(ISNUMBER(BQ92),BQ92,0)+IF(ISNUMBER(BR92),BR92,0)+IF(ISNUMBER(BS92),BS92,0)+IF(ISNUMBER(BT92),BT92,0)+IF(ISNUMBER(BU92),BU92,0)+IF(ISNUMBER(BV92),BV92,0)+IF(ISNUMBER(BW92),BW92,0))/(IF(ISNUMBER(BM92),1,0)+IF(ISNUMBER(BN92),1,0)+IF(ISNUMBER(BO92),1,0)+IF(ISNUMBER(BP92),1,0)+IF(ISNUMBER(BQ92),1,0)+IF(ISNUMBER(BR92),1,0)+IF(ISNUMBER(BS92),1,0)+IF(ISNUMBER(BT92),1,0)+IF(ISNUMBER(BU92),1,0)+IF(ISNUMBER(BV92),1,0)+IF(ISNUMBER(BW92),1,0)),4),"")</f>
        <v>18.02</v>
      </c>
      <c r="BY92" s="253" t="str">
        <f aca="false">IF(OR(Calculator!$E$12&lt;&gt;"YES",Calculator!$B$30&lt;Calculator!$G$12),"—",ROUND((1+SQRT(((50*POWER(80,POWER(COS(PI()*MOD(Calculator!$B$30/Calculator!$F$12,1)),2))+MIN(500,MAX(30,100*EXP(-0.3*'VSWR Calculator'!$C$24)*(1+3*ABS(MOD('VSWR Calculator'!$C$23/Calculator!$F$12/2,1)-0.5))))/'VSWR Calculator'!$C$25)-$C92)^2+(1500*ABS(SIN(2*PI()*MOD(Calculator!$B$30/Calculator!$F$12,1)))*IF(MOD(Calculator!$B$30/Calculator!$F$12,1)&lt;0.5,-1,1))^2)/SQRT(((50*POWER(80,POWER(COS(PI()*MOD(Calculator!$B$30/Calculator!$F$12,1)),2))+MIN(500,MAX(30,100*EXP(-0.3*'VSWR Calculator'!$C$24)*(1+3*ABS(MOD('VSWR Calculator'!$C$23/Calculator!$F$12/2,1)-0.5))))/'VSWR Calculator'!$C$25)+$C92)^2+(1500*ABS(SIN(2*PI()*MOD(Calculator!$B$30/Calculator!$F$12,1)))*IF(MOD(Calculator!$B$30/Calculator!$F$12,1)&lt;0.5,-1,1))^2))/(1-SQRT(((50*POWER(80,POWER(COS(PI()*MOD(Calculator!$B$30/Calculator!$F$12,1)),2))+MIN(500,MAX(30,100*EXP(-0.3*'VSWR Calculator'!$C$24)*(1+3*ABS(MOD('VSWR Calculator'!$C$23/Calculator!$F$12/2,1)-0.5))))/'VSWR Calculator'!$C$25)-$C92)^2+(1500*ABS(SIN(2*PI()*MOD(Calculator!$B$30/Calculator!$F$12,1)))*IF(MOD(Calculator!$B$30/Calculator!$F$12,1)&lt;0.5,-1,1))^2)/SQRT(((50*POWER(80,POWER(COS(PI()*MOD(Calculator!$B$30/Calculator!$F$12,1)),2))+MIN(500,MAX(30,100*EXP(-0.3*'VSWR Calculator'!$C$24)*(1+3*ABS(MOD('VSWR Calculator'!$C$23/Calculator!$F$12/2,1)-0.5))))/'VSWR Calculator'!$C$25)+$C92)^2+(1500*ABS(SIN(2*PI()*MOD(Calculator!$B$30/Calculator!$F$12,1)))*IF(MOD(Calculator!$B$30/Calculator!$F$12,1)&lt;0.5,-1,1))^2)),2))</f>
        <v>—</v>
      </c>
      <c r="BZ92" s="253" t="str">
        <f aca="false">IF(OR(Calculator!$E$13&lt;&gt;"YES",Calculator!$B$30&lt;Calculator!$G$13),"—",ROUND((1+SQRT(((50*POWER(80,POWER(COS(PI()*MOD(Calculator!$B$30/Calculator!$F$13,1)),2))+MIN(500,MAX(30,100*EXP(-0.3*'VSWR Calculator'!$C$24)*(1+3*ABS(MOD('VSWR Calculator'!$C$23/Calculator!$F$13/2,1)-0.5))))/'VSWR Calculator'!$C$25)-$C92)^2+(1500*ABS(SIN(2*PI()*MOD(Calculator!$B$30/Calculator!$F$13,1)))*IF(MOD(Calculator!$B$30/Calculator!$F$13,1)&lt;0.5,-1,1))^2)/SQRT(((50*POWER(80,POWER(COS(PI()*MOD(Calculator!$B$30/Calculator!$F$13,1)),2))+MIN(500,MAX(30,100*EXP(-0.3*'VSWR Calculator'!$C$24)*(1+3*ABS(MOD('VSWR Calculator'!$C$23/Calculator!$F$13/2,1)-0.5))))/'VSWR Calculator'!$C$25)+$C92)^2+(1500*ABS(SIN(2*PI()*MOD(Calculator!$B$30/Calculator!$F$13,1)))*IF(MOD(Calculator!$B$30/Calculator!$F$13,1)&lt;0.5,-1,1))^2))/(1-SQRT(((50*POWER(80,POWER(COS(PI()*MOD(Calculator!$B$30/Calculator!$F$13,1)),2))+MIN(500,MAX(30,100*EXP(-0.3*'VSWR Calculator'!$C$24)*(1+3*ABS(MOD('VSWR Calculator'!$C$23/Calculator!$F$13/2,1)-0.5))))/'VSWR Calculator'!$C$25)-$C92)^2+(1500*ABS(SIN(2*PI()*MOD(Calculator!$B$30/Calculator!$F$13,1)))*IF(MOD(Calculator!$B$30/Calculator!$F$13,1)&lt;0.5,-1,1))^2)/SQRT(((50*POWER(80,POWER(COS(PI()*MOD(Calculator!$B$30/Calculator!$F$13,1)),2))+MIN(500,MAX(30,100*EXP(-0.3*'VSWR Calculator'!$C$24)*(1+3*ABS(MOD('VSWR Calculator'!$C$23/Calculator!$F$13/2,1)-0.5))))/'VSWR Calculator'!$C$25)+$C92)^2+(1500*ABS(SIN(2*PI()*MOD(Calculator!$B$30/Calculator!$F$13,1)))*IF(MOD(Calculator!$B$30/Calculator!$F$13,1)&lt;0.5,-1,1))^2)),2))</f>
        <v>—</v>
      </c>
      <c r="CA92" s="253" t="str">
        <f aca="false">IF(OR(Calculator!$E$14&lt;&gt;"YES",Calculator!$B$30&lt;Calculator!$G$14),"—",ROUND((1+SQRT(((50*POWER(80,POWER(COS(PI()*MOD(Calculator!$B$30/Calculator!$F$14,1)),2))+MIN(500,MAX(30,100*EXP(-0.3*'VSWR Calculator'!$C$24)*(1+3*ABS(MOD('VSWR Calculator'!$C$23/Calculator!$F$14/2,1)-0.5))))/'VSWR Calculator'!$C$25)-$C92)^2+(1500*ABS(SIN(2*PI()*MOD(Calculator!$B$30/Calculator!$F$14,1)))*IF(MOD(Calculator!$B$30/Calculator!$F$14,1)&lt;0.5,-1,1))^2)/SQRT(((50*POWER(80,POWER(COS(PI()*MOD(Calculator!$B$30/Calculator!$F$14,1)),2))+MIN(500,MAX(30,100*EXP(-0.3*'VSWR Calculator'!$C$24)*(1+3*ABS(MOD('VSWR Calculator'!$C$23/Calculator!$F$14/2,1)-0.5))))/'VSWR Calculator'!$C$25)+$C92)^2+(1500*ABS(SIN(2*PI()*MOD(Calculator!$B$30/Calculator!$F$14,1)))*IF(MOD(Calculator!$B$30/Calculator!$F$14,1)&lt;0.5,-1,1))^2))/(1-SQRT(((50*POWER(80,POWER(COS(PI()*MOD(Calculator!$B$30/Calculator!$F$14,1)),2))+MIN(500,MAX(30,100*EXP(-0.3*'VSWR Calculator'!$C$24)*(1+3*ABS(MOD('VSWR Calculator'!$C$23/Calculator!$F$14/2,1)-0.5))))/'VSWR Calculator'!$C$25)-$C92)^2+(1500*ABS(SIN(2*PI()*MOD(Calculator!$B$30/Calculator!$F$14,1)))*IF(MOD(Calculator!$B$30/Calculator!$F$14,1)&lt;0.5,-1,1))^2)/SQRT(((50*POWER(80,POWER(COS(PI()*MOD(Calculator!$B$30/Calculator!$F$14,1)),2))+MIN(500,MAX(30,100*EXP(-0.3*'VSWR Calculator'!$C$24)*(1+3*ABS(MOD('VSWR Calculator'!$C$23/Calculator!$F$14/2,1)-0.5))))/'VSWR Calculator'!$C$25)+$C92)^2+(1500*ABS(SIN(2*PI()*MOD(Calculator!$B$30/Calculator!$F$14,1)))*IF(MOD(Calculator!$B$30/Calculator!$F$14,1)&lt;0.5,-1,1))^2)),2))</f>
        <v>—</v>
      </c>
      <c r="CB92" s="253" t="n">
        <f aca="false">IF(OR(Calculator!$E$15&lt;&gt;"YES",Calculator!$B$30&lt;Calculator!$G$15),"—",ROUND((1+SQRT(((50*POWER(80,POWER(COS(PI()*MOD(Calculator!$B$30/Calculator!$F$15,1)),2))+MIN(500,MAX(30,100*EXP(-0.3*'VSWR Calculator'!$C$24)*(1+3*ABS(MOD('VSWR Calculator'!$C$23/Calculator!$F$15/2,1)-0.5))))/'VSWR Calculator'!$C$25)-$C92)^2+(1500*ABS(SIN(2*PI()*MOD(Calculator!$B$30/Calculator!$F$15,1)))*IF(MOD(Calculator!$B$30/Calculator!$F$15,1)&lt;0.5,-1,1))^2)/SQRT(((50*POWER(80,POWER(COS(PI()*MOD(Calculator!$B$30/Calculator!$F$15,1)),2))+MIN(500,MAX(30,100*EXP(-0.3*'VSWR Calculator'!$C$24)*(1+3*ABS(MOD('VSWR Calculator'!$C$23/Calculator!$F$15/2,1)-0.5))))/'VSWR Calculator'!$C$25)+$C92)^2+(1500*ABS(SIN(2*PI()*MOD(Calculator!$B$30/Calculator!$F$15,1)))*IF(MOD(Calculator!$B$30/Calculator!$F$15,1)&lt;0.5,-1,1))^2))/(1-SQRT(((50*POWER(80,POWER(COS(PI()*MOD(Calculator!$B$30/Calculator!$F$15,1)),2))+MIN(500,MAX(30,100*EXP(-0.3*'VSWR Calculator'!$C$24)*(1+3*ABS(MOD('VSWR Calculator'!$C$23/Calculator!$F$15/2,1)-0.5))))/'VSWR Calculator'!$C$25)-$C92)^2+(1500*ABS(SIN(2*PI()*MOD(Calculator!$B$30/Calculator!$F$15,1)))*IF(MOD(Calculator!$B$30/Calculator!$F$15,1)&lt;0.5,-1,1))^2)/SQRT(((50*POWER(80,POWER(COS(PI()*MOD(Calculator!$B$30/Calculator!$F$15,1)),2))+MIN(500,MAX(30,100*EXP(-0.3*'VSWR Calculator'!$C$24)*(1+3*ABS(MOD('VSWR Calculator'!$C$23/Calculator!$F$15/2,1)-0.5))))/'VSWR Calculator'!$C$25)+$C92)^2+(1500*ABS(SIN(2*PI()*MOD(Calculator!$B$30/Calculator!$F$15,1)))*IF(MOD(Calculator!$B$30/Calculator!$F$15,1)&lt;0.5,-1,1))^2)),2))</f>
        <v>17.61</v>
      </c>
      <c r="CC92" s="253" t="str">
        <f aca="false">IF(OR(Calculator!$E$16&lt;&gt;"YES",Calculator!$B$30&lt;Calculator!$G$16),"—",ROUND((1+SQRT(((50*POWER(80,POWER(COS(PI()*MOD(Calculator!$B$30/Calculator!$F$16,1)),2))+MIN(500,MAX(30,100*EXP(-0.3*'VSWR Calculator'!$C$24)*(1+3*ABS(MOD('VSWR Calculator'!$C$23/Calculator!$F$16/2,1)-0.5))))/'VSWR Calculator'!$C$25)-$C92)^2+(1500*ABS(SIN(2*PI()*MOD(Calculator!$B$30/Calculator!$F$16,1)))*IF(MOD(Calculator!$B$30/Calculator!$F$16,1)&lt;0.5,-1,1))^2)/SQRT(((50*POWER(80,POWER(COS(PI()*MOD(Calculator!$B$30/Calculator!$F$16,1)),2))+MIN(500,MAX(30,100*EXP(-0.3*'VSWR Calculator'!$C$24)*(1+3*ABS(MOD('VSWR Calculator'!$C$23/Calculator!$F$16/2,1)-0.5))))/'VSWR Calculator'!$C$25)+$C92)^2+(1500*ABS(SIN(2*PI()*MOD(Calculator!$B$30/Calculator!$F$16,1)))*IF(MOD(Calculator!$B$30/Calculator!$F$16,1)&lt;0.5,-1,1))^2))/(1-SQRT(((50*POWER(80,POWER(COS(PI()*MOD(Calculator!$B$30/Calculator!$F$16,1)),2))+MIN(500,MAX(30,100*EXP(-0.3*'VSWR Calculator'!$C$24)*(1+3*ABS(MOD('VSWR Calculator'!$C$23/Calculator!$F$16/2,1)-0.5))))/'VSWR Calculator'!$C$25)-$C92)^2+(1500*ABS(SIN(2*PI()*MOD(Calculator!$B$30/Calculator!$F$16,1)))*IF(MOD(Calculator!$B$30/Calculator!$F$16,1)&lt;0.5,-1,1))^2)/SQRT(((50*POWER(80,POWER(COS(PI()*MOD(Calculator!$B$30/Calculator!$F$16,1)),2))+MIN(500,MAX(30,100*EXP(-0.3*'VSWR Calculator'!$C$24)*(1+3*ABS(MOD('VSWR Calculator'!$C$23/Calculator!$F$16/2,1)-0.5))))/'VSWR Calculator'!$C$25)+$C92)^2+(1500*ABS(SIN(2*PI()*MOD(Calculator!$B$30/Calculator!$F$16,1)))*IF(MOD(Calculator!$B$30/Calculator!$F$16,1)&lt;0.5,-1,1))^2)),2))</f>
        <v>—</v>
      </c>
      <c r="CD92" s="253" t="n">
        <f aca="false">IF(OR(Calculator!$E$17&lt;&gt;"YES",Calculator!$B$30&lt;Calculator!$G$17),"—",ROUND((1+SQRT(((50*POWER(80,POWER(COS(PI()*MOD(Calculator!$B$30/Calculator!$F$17,1)),2))+MIN(500,MAX(30,100*EXP(-0.3*'VSWR Calculator'!$C$24)*(1+3*ABS(MOD('VSWR Calculator'!$C$23/Calculator!$F$17/2,1)-0.5))))/'VSWR Calculator'!$C$25)-$C92)^2+(1500*ABS(SIN(2*PI()*MOD(Calculator!$B$30/Calculator!$F$17,1)))*IF(MOD(Calculator!$B$30/Calculator!$F$17,1)&lt;0.5,-1,1))^2)/SQRT(((50*POWER(80,POWER(COS(PI()*MOD(Calculator!$B$30/Calculator!$F$17,1)),2))+MIN(500,MAX(30,100*EXP(-0.3*'VSWR Calculator'!$C$24)*(1+3*ABS(MOD('VSWR Calculator'!$C$23/Calculator!$F$17/2,1)-0.5))))/'VSWR Calculator'!$C$25)+$C92)^2+(1500*ABS(SIN(2*PI()*MOD(Calculator!$B$30/Calculator!$F$17,1)))*IF(MOD(Calculator!$B$30/Calculator!$F$17,1)&lt;0.5,-1,1))^2))/(1-SQRT(((50*POWER(80,POWER(COS(PI()*MOD(Calculator!$B$30/Calculator!$F$17,1)),2))+MIN(500,MAX(30,100*EXP(-0.3*'VSWR Calculator'!$C$24)*(1+3*ABS(MOD('VSWR Calculator'!$C$23/Calculator!$F$17/2,1)-0.5))))/'VSWR Calculator'!$C$25)-$C92)^2+(1500*ABS(SIN(2*PI()*MOD(Calculator!$B$30/Calculator!$F$17,1)))*IF(MOD(Calculator!$B$30/Calculator!$F$17,1)&lt;0.5,-1,1))^2)/SQRT(((50*POWER(80,POWER(COS(PI()*MOD(Calculator!$B$30/Calculator!$F$17,1)),2))+MIN(500,MAX(30,100*EXP(-0.3*'VSWR Calculator'!$C$24)*(1+3*ABS(MOD('VSWR Calculator'!$C$23/Calculator!$F$17/2,1)-0.5))))/'VSWR Calculator'!$C$25)+$C92)^2+(1500*ABS(SIN(2*PI()*MOD(Calculator!$B$30/Calculator!$F$17,1)))*IF(MOD(Calculator!$B$30/Calculator!$F$17,1)&lt;0.5,-1,1))^2)),2))</f>
        <v>19.34</v>
      </c>
      <c r="CE92" s="253" t="str">
        <f aca="false">IF(OR(Calculator!$E$18&lt;&gt;"YES",Calculator!$B$30&lt;Calculator!$G$18),"—",ROUND((1+SQRT(((50*POWER(80,POWER(COS(PI()*MOD(Calculator!$B$30/Calculator!$F$18,1)),2))+MIN(500,MAX(30,100*EXP(-0.3*'VSWR Calculator'!$C$24)*(1+3*ABS(MOD('VSWR Calculator'!$C$23/Calculator!$F$18/2,1)-0.5))))/'VSWR Calculator'!$C$25)-$C92)^2+(1500*ABS(SIN(2*PI()*MOD(Calculator!$B$30/Calculator!$F$18,1)))*IF(MOD(Calculator!$B$30/Calculator!$F$18,1)&lt;0.5,-1,1))^2)/SQRT(((50*POWER(80,POWER(COS(PI()*MOD(Calculator!$B$30/Calculator!$F$18,1)),2))+MIN(500,MAX(30,100*EXP(-0.3*'VSWR Calculator'!$C$24)*(1+3*ABS(MOD('VSWR Calculator'!$C$23/Calculator!$F$18/2,1)-0.5))))/'VSWR Calculator'!$C$25)+$C92)^2+(1500*ABS(SIN(2*PI()*MOD(Calculator!$B$30/Calculator!$F$18,1)))*IF(MOD(Calculator!$B$30/Calculator!$F$18,1)&lt;0.5,-1,1))^2))/(1-SQRT(((50*POWER(80,POWER(COS(PI()*MOD(Calculator!$B$30/Calculator!$F$18,1)),2))+MIN(500,MAX(30,100*EXP(-0.3*'VSWR Calculator'!$C$24)*(1+3*ABS(MOD('VSWR Calculator'!$C$23/Calculator!$F$18/2,1)-0.5))))/'VSWR Calculator'!$C$25)-$C92)^2+(1500*ABS(SIN(2*PI()*MOD(Calculator!$B$30/Calculator!$F$18,1)))*IF(MOD(Calculator!$B$30/Calculator!$F$18,1)&lt;0.5,-1,1))^2)/SQRT(((50*POWER(80,POWER(COS(PI()*MOD(Calculator!$B$30/Calculator!$F$18,1)),2))+MIN(500,MAX(30,100*EXP(-0.3*'VSWR Calculator'!$C$24)*(1+3*ABS(MOD('VSWR Calculator'!$C$23/Calculator!$F$18/2,1)-0.5))))/'VSWR Calculator'!$C$25)+$C92)^2+(1500*ABS(SIN(2*PI()*MOD(Calculator!$B$30/Calculator!$F$18,1)))*IF(MOD(Calculator!$B$30/Calculator!$F$18,1)&lt;0.5,-1,1))^2)),2))</f>
        <v>—</v>
      </c>
      <c r="CF92" s="253" t="str">
        <f aca="false">IF(OR(Calculator!$E$19&lt;&gt;"YES",Calculator!$B$30&lt;Calculator!$G$19),"—",ROUND((1+SQRT(((50*POWER(80,POWER(COS(PI()*MOD(Calculator!$B$30/Calculator!$F$19,1)),2))+MIN(500,MAX(30,100*EXP(-0.3*'VSWR Calculator'!$C$24)*(1+3*ABS(MOD('VSWR Calculator'!$C$23/Calculator!$F$19/2,1)-0.5))))/'VSWR Calculator'!$C$25)-$C92)^2+(1500*ABS(SIN(2*PI()*MOD(Calculator!$B$30/Calculator!$F$19,1)))*IF(MOD(Calculator!$B$30/Calculator!$F$19,1)&lt;0.5,-1,1))^2)/SQRT(((50*POWER(80,POWER(COS(PI()*MOD(Calculator!$B$30/Calculator!$F$19,1)),2))+MIN(500,MAX(30,100*EXP(-0.3*'VSWR Calculator'!$C$24)*(1+3*ABS(MOD('VSWR Calculator'!$C$23/Calculator!$F$19/2,1)-0.5))))/'VSWR Calculator'!$C$25)+$C92)^2+(1500*ABS(SIN(2*PI()*MOD(Calculator!$B$30/Calculator!$F$19,1)))*IF(MOD(Calculator!$B$30/Calculator!$F$19,1)&lt;0.5,-1,1))^2))/(1-SQRT(((50*POWER(80,POWER(COS(PI()*MOD(Calculator!$B$30/Calculator!$F$19,1)),2))+MIN(500,MAX(30,100*EXP(-0.3*'VSWR Calculator'!$C$24)*(1+3*ABS(MOD('VSWR Calculator'!$C$23/Calculator!$F$19/2,1)-0.5))))/'VSWR Calculator'!$C$25)-$C92)^2+(1500*ABS(SIN(2*PI()*MOD(Calculator!$B$30/Calculator!$F$19,1)))*IF(MOD(Calculator!$B$30/Calculator!$F$19,1)&lt;0.5,-1,1))^2)/SQRT(((50*POWER(80,POWER(COS(PI()*MOD(Calculator!$B$30/Calculator!$F$19,1)),2))+MIN(500,MAX(30,100*EXP(-0.3*'VSWR Calculator'!$C$24)*(1+3*ABS(MOD('VSWR Calculator'!$C$23/Calculator!$F$19/2,1)-0.5))))/'VSWR Calculator'!$C$25)+$C92)^2+(1500*ABS(SIN(2*PI()*MOD(Calculator!$B$30/Calculator!$F$19,1)))*IF(MOD(Calculator!$B$30/Calculator!$F$19,1)&lt;0.5,-1,1))^2)),2))</f>
        <v>—</v>
      </c>
      <c r="CG92" s="253" t="str">
        <f aca="false">IF(OR(Calculator!$E$20&lt;&gt;"YES",Calculator!$B$30&lt;Calculator!$G$20),"—",ROUND((1+SQRT(((50*POWER(80,POWER(COS(PI()*MOD(Calculator!$B$30/Calculator!$F$20,1)),2))+MIN(500,MAX(30,100*EXP(-0.3*'VSWR Calculator'!$C$24)*(1+3*ABS(MOD('VSWR Calculator'!$C$23/Calculator!$F$20/2,1)-0.5))))/'VSWR Calculator'!$C$25)-$C92)^2+(1500*ABS(SIN(2*PI()*MOD(Calculator!$B$30/Calculator!$F$20,1)))*IF(MOD(Calculator!$B$30/Calculator!$F$20,1)&lt;0.5,-1,1))^2)/SQRT(((50*POWER(80,POWER(COS(PI()*MOD(Calculator!$B$30/Calculator!$F$20,1)),2))+MIN(500,MAX(30,100*EXP(-0.3*'VSWR Calculator'!$C$24)*(1+3*ABS(MOD('VSWR Calculator'!$C$23/Calculator!$F$20/2,1)-0.5))))/'VSWR Calculator'!$C$25)+$C92)^2+(1500*ABS(SIN(2*PI()*MOD(Calculator!$B$30/Calculator!$F$20,1)))*IF(MOD(Calculator!$B$30/Calculator!$F$20,1)&lt;0.5,-1,1))^2))/(1-SQRT(((50*POWER(80,POWER(COS(PI()*MOD(Calculator!$B$30/Calculator!$F$20,1)),2))+MIN(500,MAX(30,100*EXP(-0.3*'VSWR Calculator'!$C$24)*(1+3*ABS(MOD('VSWR Calculator'!$C$23/Calculator!$F$20/2,1)-0.5))))/'VSWR Calculator'!$C$25)-$C92)^2+(1500*ABS(SIN(2*PI()*MOD(Calculator!$B$30/Calculator!$F$20,1)))*IF(MOD(Calculator!$B$30/Calculator!$F$20,1)&lt;0.5,-1,1))^2)/SQRT(((50*POWER(80,POWER(COS(PI()*MOD(Calculator!$B$30/Calculator!$F$20,1)),2))+MIN(500,MAX(30,100*EXP(-0.3*'VSWR Calculator'!$C$24)*(1+3*ABS(MOD('VSWR Calculator'!$C$23/Calculator!$F$20/2,1)-0.5))))/'VSWR Calculator'!$C$25)+$C92)^2+(1500*ABS(SIN(2*PI()*MOD(Calculator!$B$30/Calculator!$F$20,1)))*IF(MOD(Calculator!$B$30/Calculator!$F$20,1)&lt;0.5,-1,1))^2)),2))</f>
        <v>—</v>
      </c>
      <c r="CH92" s="253" t="str">
        <f aca="false">IF(OR(Calculator!$E$21&lt;&gt;"YES",Calculator!$B$30&lt;Calculator!$G$21),"—",ROUND((1+SQRT(((50*POWER(80,POWER(COS(PI()*MOD(Calculator!$B$30/Calculator!$F$21,1)),2))+MIN(500,MAX(30,100*EXP(-0.3*'VSWR Calculator'!$C$24)*(1+3*ABS(MOD('VSWR Calculator'!$C$23/Calculator!$F$21/2,1)-0.5))))/'VSWR Calculator'!$C$25)-$C92)^2+(1500*ABS(SIN(2*PI()*MOD(Calculator!$B$30/Calculator!$F$21,1)))*IF(MOD(Calculator!$B$30/Calculator!$F$21,1)&lt;0.5,-1,1))^2)/SQRT(((50*POWER(80,POWER(COS(PI()*MOD(Calculator!$B$30/Calculator!$F$21,1)),2))+MIN(500,MAX(30,100*EXP(-0.3*'VSWR Calculator'!$C$24)*(1+3*ABS(MOD('VSWR Calculator'!$C$23/Calculator!$F$21/2,1)-0.5))))/'VSWR Calculator'!$C$25)+$C92)^2+(1500*ABS(SIN(2*PI()*MOD(Calculator!$B$30/Calculator!$F$21,1)))*IF(MOD(Calculator!$B$30/Calculator!$F$21,1)&lt;0.5,-1,1))^2))/(1-SQRT(((50*POWER(80,POWER(COS(PI()*MOD(Calculator!$B$30/Calculator!$F$21,1)),2))+MIN(500,MAX(30,100*EXP(-0.3*'VSWR Calculator'!$C$24)*(1+3*ABS(MOD('VSWR Calculator'!$C$23/Calculator!$F$21/2,1)-0.5))))/'VSWR Calculator'!$C$25)-$C92)^2+(1500*ABS(SIN(2*PI()*MOD(Calculator!$B$30/Calculator!$F$21,1)))*IF(MOD(Calculator!$B$30/Calculator!$F$21,1)&lt;0.5,-1,1))^2)/SQRT(((50*POWER(80,POWER(COS(PI()*MOD(Calculator!$B$30/Calculator!$F$21,1)),2))+MIN(500,MAX(30,100*EXP(-0.3*'VSWR Calculator'!$C$24)*(1+3*ABS(MOD('VSWR Calculator'!$C$23/Calculator!$F$21/2,1)-0.5))))/'VSWR Calculator'!$C$25)+$C92)^2+(1500*ABS(SIN(2*PI()*MOD(Calculator!$B$30/Calculator!$F$21,1)))*IF(MOD(Calculator!$B$30/Calculator!$F$21,1)&lt;0.5,-1,1))^2)),2))</f>
        <v>—</v>
      </c>
      <c r="CI92" s="253" t="str">
        <f aca="false">IF(OR(Calculator!$E$22&lt;&gt;"YES",Calculator!$B$30&lt;Calculator!$G$22),"—",ROUND((1+SQRT(((50*POWER(80,POWER(COS(PI()*MOD(Calculator!$B$30/Calculator!$F$22,1)),2))+MIN(500,MAX(30,100*EXP(-0.3*'VSWR Calculator'!$C$24)*(1+3*ABS(MOD('VSWR Calculator'!$C$23/Calculator!$F$22/2,1)-0.5))))/'VSWR Calculator'!$C$25)-$C92)^2+(1500*ABS(SIN(2*PI()*MOD(Calculator!$B$30/Calculator!$F$22,1)))*IF(MOD(Calculator!$B$30/Calculator!$F$22,1)&lt;0.5,-1,1))^2)/SQRT(((50*POWER(80,POWER(COS(PI()*MOD(Calculator!$B$30/Calculator!$F$22,1)),2))+MIN(500,MAX(30,100*EXP(-0.3*'VSWR Calculator'!$C$24)*(1+3*ABS(MOD('VSWR Calculator'!$C$23/Calculator!$F$22/2,1)-0.5))))/'VSWR Calculator'!$C$25)+$C92)^2+(1500*ABS(SIN(2*PI()*MOD(Calculator!$B$30/Calculator!$F$22,1)))*IF(MOD(Calculator!$B$30/Calculator!$F$22,1)&lt;0.5,-1,1))^2))/(1-SQRT(((50*POWER(80,POWER(COS(PI()*MOD(Calculator!$B$30/Calculator!$F$22,1)),2))+MIN(500,MAX(30,100*EXP(-0.3*'VSWR Calculator'!$C$24)*(1+3*ABS(MOD('VSWR Calculator'!$C$23/Calculator!$F$22/2,1)-0.5))))/'VSWR Calculator'!$C$25)-$C92)^2+(1500*ABS(SIN(2*PI()*MOD(Calculator!$B$30/Calculator!$F$22,1)))*IF(MOD(Calculator!$B$30/Calculator!$F$22,1)&lt;0.5,-1,1))^2)/SQRT(((50*POWER(80,POWER(COS(PI()*MOD(Calculator!$B$30/Calculator!$F$22,1)),2))+MIN(500,MAX(30,100*EXP(-0.3*'VSWR Calculator'!$C$24)*(1+3*ABS(MOD('VSWR Calculator'!$C$23/Calculator!$F$22/2,1)-0.5))))/'VSWR Calculator'!$C$25)+$C92)^2+(1500*ABS(SIN(2*PI()*MOD(Calculator!$B$30/Calculator!$F$22,1)))*IF(MOD(Calculator!$B$30/Calculator!$F$22,1)&lt;0.5,-1,1))^2)),2))</f>
        <v>—</v>
      </c>
      <c r="CJ92" s="253" t="n">
        <f aca="false">IFERROR(ROUND((IF(ISNUMBER(BY92),BY92,0)+IF(ISNUMBER(BZ92),BZ92,0)+IF(ISNUMBER(CA92),CA92,0)+IF(ISNUMBER(CB92),CB92,0)+IF(ISNUMBER(CC92),CC92,0)+IF(ISNUMBER(CD92),CD92,0)+IF(ISNUMBER(CE92),CE92,0)+IF(ISNUMBER(CF92),CF92,0)+IF(ISNUMBER(CG92),CG92,0)+IF(ISNUMBER(CH92),CH92,0)+IF(ISNUMBER(CI92),CI92,0))/(IF(ISNUMBER(BY92),1,0)+IF(ISNUMBER(BZ92),1,0)+IF(ISNUMBER(CA92),1,0)+IF(ISNUMBER(CB92),1,0)+IF(ISNUMBER(CC92),1,0)+IF(ISNUMBER(CD92),1,0)+IF(ISNUMBER(CE92),1,0)+IF(ISNUMBER(CF92),1,0)+IF(ISNUMBER(CG92),1,0)+IF(ISNUMBER(CH92),1,0)+IF(ISNUMBER(CI92),1,0)),4),"")</f>
        <v>18.475</v>
      </c>
      <c r="CK92" s="253" t="str">
        <f aca="false">IF(OR(Calculator!$E$12&lt;&gt;"YES",Calculator!$B$31&lt;Calculator!$G$12),"—",ROUND((1+SQRT(((50*POWER(80,POWER(COS(PI()*MOD(Calculator!$B$31/Calculator!$F$12,1)),2))+MIN(500,MAX(30,100*EXP(-0.3*'VSWR Calculator'!$C$24)*(1+3*ABS(MOD('VSWR Calculator'!$C$23/Calculator!$F$12/2,1)-0.5))))/'VSWR Calculator'!$C$25)-$C92)^2+(1500*ABS(SIN(2*PI()*MOD(Calculator!$B$31/Calculator!$F$12,1)))*IF(MOD(Calculator!$B$31/Calculator!$F$12,1)&lt;0.5,-1,1))^2)/SQRT(((50*POWER(80,POWER(COS(PI()*MOD(Calculator!$B$31/Calculator!$F$12,1)),2))+MIN(500,MAX(30,100*EXP(-0.3*'VSWR Calculator'!$C$24)*(1+3*ABS(MOD('VSWR Calculator'!$C$23/Calculator!$F$12/2,1)-0.5))))/'VSWR Calculator'!$C$25)+$C92)^2+(1500*ABS(SIN(2*PI()*MOD(Calculator!$B$31/Calculator!$F$12,1)))*IF(MOD(Calculator!$B$31/Calculator!$F$12,1)&lt;0.5,-1,1))^2))/(1-SQRT(((50*POWER(80,POWER(COS(PI()*MOD(Calculator!$B$31/Calculator!$F$12,1)),2))+MIN(500,MAX(30,100*EXP(-0.3*'VSWR Calculator'!$C$24)*(1+3*ABS(MOD('VSWR Calculator'!$C$23/Calculator!$F$12/2,1)-0.5))))/'VSWR Calculator'!$C$25)-$C92)^2+(1500*ABS(SIN(2*PI()*MOD(Calculator!$B$31/Calculator!$F$12,1)))*IF(MOD(Calculator!$B$31/Calculator!$F$12,1)&lt;0.5,-1,1))^2)/SQRT(((50*POWER(80,POWER(COS(PI()*MOD(Calculator!$B$31/Calculator!$F$12,1)),2))+MIN(500,MAX(30,100*EXP(-0.3*'VSWR Calculator'!$C$24)*(1+3*ABS(MOD('VSWR Calculator'!$C$23/Calculator!$F$12/2,1)-0.5))))/'VSWR Calculator'!$C$25)+$C92)^2+(1500*ABS(SIN(2*PI()*MOD(Calculator!$B$31/Calculator!$F$12,1)))*IF(MOD(Calculator!$B$31/Calculator!$F$12,1)&lt;0.5,-1,1))^2)),2))</f>
        <v>—</v>
      </c>
      <c r="CL92" s="253" t="str">
        <f aca="false">IF(OR(Calculator!$E$13&lt;&gt;"YES",Calculator!$B$31&lt;Calculator!$G$13),"—",ROUND((1+SQRT(((50*POWER(80,POWER(COS(PI()*MOD(Calculator!$B$31/Calculator!$F$13,1)),2))+MIN(500,MAX(30,100*EXP(-0.3*'VSWR Calculator'!$C$24)*(1+3*ABS(MOD('VSWR Calculator'!$C$23/Calculator!$F$13/2,1)-0.5))))/'VSWR Calculator'!$C$25)-$C92)^2+(1500*ABS(SIN(2*PI()*MOD(Calculator!$B$31/Calculator!$F$13,1)))*IF(MOD(Calculator!$B$31/Calculator!$F$13,1)&lt;0.5,-1,1))^2)/SQRT(((50*POWER(80,POWER(COS(PI()*MOD(Calculator!$B$31/Calculator!$F$13,1)),2))+MIN(500,MAX(30,100*EXP(-0.3*'VSWR Calculator'!$C$24)*(1+3*ABS(MOD('VSWR Calculator'!$C$23/Calculator!$F$13/2,1)-0.5))))/'VSWR Calculator'!$C$25)+$C92)^2+(1500*ABS(SIN(2*PI()*MOD(Calculator!$B$31/Calculator!$F$13,1)))*IF(MOD(Calculator!$B$31/Calculator!$F$13,1)&lt;0.5,-1,1))^2))/(1-SQRT(((50*POWER(80,POWER(COS(PI()*MOD(Calculator!$B$31/Calculator!$F$13,1)),2))+MIN(500,MAX(30,100*EXP(-0.3*'VSWR Calculator'!$C$24)*(1+3*ABS(MOD('VSWR Calculator'!$C$23/Calculator!$F$13/2,1)-0.5))))/'VSWR Calculator'!$C$25)-$C92)^2+(1500*ABS(SIN(2*PI()*MOD(Calculator!$B$31/Calculator!$F$13,1)))*IF(MOD(Calculator!$B$31/Calculator!$F$13,1)&lt;0.5,-1,1))^2)/SQRT(((50*POWER(80,POWER(COS(PI()*MOD(Calculator!$B$31/Calculator!$F$13,1)),2))+MIN(500,MAX(30,100*EXP(-0.3*'VSWR Calculator'!$C$24)*(1+3*ABS(MOD('VSWR Calculator'!$C$23/Calculator!$F$13/2,1)-0.5))))/'VSWR Calculator'!$C$25)+$C92)^2+(1500*ABS(SIN(2*PI()*MOD(Calculator!$B$31/Calculator!$F$13,1)))*IF(MOD(Calculator!$B$31/Calculator!$F$13,1)&lt;0.5,-1,1))^2)),2))</f>
        <v>—</v>
      </c>
      <c r="CM92" s="253" t="str">
        <f aca="false">IF(OR(Calculator!$E$14&lt;&gt;"YES",Calculator!$B$31&lt;Calculator!$G$14),"—",ROUND((1+SQRT(((50*POWER(80,POWER(COS(PI()*MOD(Calculator!$B$31/Calculator!$F$14,1)),2))+MIN(500,MAX(30,100*EXP(-0.3*'VSWR Calculator'!$C$24)*(1+3*ABS(MOD('VSWR Calculator'!$C$23/Calculator!$F$14/2,1)-0.5))))/'VSWR Calculator'!$C$25)-$C92)^2+(1500*ABS(SIN(2*PI()*MOD(Calculator!$B$31/Calculator!$F$14,1)))*IF(MOD(Calculator!$B$31/Calculator!$F$14,1)&lt;0.5,-1,1))^2)/SQRT(((50*POWER(80,POWER(COS(PI()*MOD(Calculator!$B$31/Calculator!$F$14,1)),2))+MIN(500,MAX(30,100*EXP(-0.3*'VSWR Calculator'!$C$24)*(1+3*ABS(MOD('VSWR Calculator'!$C$23/Calculator!$F$14/2,1)-0.5))))/'VSWR Calculator'!$C$25)+$C92)^2+(1500*ABS(SIN(2*PI()*MOD(Calculator!$B$31/Calculator!$F$14,1)))*IF(MOD(Calculator!$B$31/Calculator!$F$14,1)&lt;0.5,-1,1))^2))/(1-SQRT(((50*POWER(80,POWER(COS(PI()*MOD(Calculator!$B$31/Calculator!$F$14,1)),2))+MIN(500,MAX(30,100*EXP(-0.3*'VSWR Calculator'!$C$24)*(1+3*ABS(MOD('VSWR Calculator'!$C$23/Calculator!$F$14/2,1)-0.5))))/'VSWR Calculator'!$C$25)-$C92)^2+(1500*ABS(SIN(2*PI()*MOD(Calculator!$B$31/Calculator!$F$14,1)))*IF(MOD(Calculator!$B$31/Calculator!$F$14,1)&lt;0.5,-1,1))^2)/SQRT(((50*POWER(80,POWER(COS(PI()*MOD(Calculator!$B$31/Calculator!$F$14,1)),2))+MIN(500,MAX(30,100*EXP(-0.3*'VSWR Calculator'!$C$24)*(1+3*ABS(MOD('VSWR Calculator'!$C$23/Calculator!$F$14/2,1)-0.5))))/'VSWR Calculator'!$C$25)+$C92)^2+(1500*ABS(SIN(2*PI()*MOD(Calculator!$B$31/Calculator!$F$14,1)))*IF(MOD(Calculator!$B$31/Calculator!$F$14,1)&lt;0.5,-1,1))^2)),2))</f>
        <v>—</v>
      </c>
      <c r="CN92" s="253" t="n">
        <f aca="false">IF(OR(Calculator!$E$15&lt;&gt;"YES",Calculator!$B$31&lt;Calculator!$G$15),"—",ROUND((1+SQRT(((50*POWER(80,POWER(COS(PI()*MOD(Calculator!$B$31/Calculator!$F$15,1)),2))+MIN(500,MAX(30,100*EXP(-0.3*'VSWR Calculator'!$C$24)*(1+3*ABS(MOD('VSWR Calculator'!$C$23/Calculator!$F$15/2,1)-0.5))))/'VSWR Calculator'!$C$25)-$C92)^2+(1500*ABS(SIN(2*PI()*MOD(Calculator!$B$31/Calculator!$F$15,1)))*IF(MOD(Calculator!$B$31/Calculator!$F$15,1)&lt;0.5,-1,1))^2)/SQRT(((50*POWER(80,POWER(COS(PI()*MOD(Calculator!$B$31/Calculator!$F$15,1)),2))+MIN(500,MAX(30,100*EXP(-0.3*'VSWR Calculator'!$C$24)*(1+3*ABS(MOD('VSWR Calculator'!$C$23/Calculator!$F$15/2,1)-0.5))))/'VSWR Calculator'!$C$25)+$C92)^2+(1500*ABS(SIN(2*PI()*MOD(Calculator!$B$31/Calculator!$F$15,1)))*IF(MOD(Calculator!$B$31/Calculator!$F$15,1)&lt;0.5,-1,1))^2))/(1-SQRT(((50*POWER(80,POWER(COS(PI()*MOD(Calculator!$B$31/Calculator!$F$15,1)),2))+MIN(500,MAX(30,100*EXP(-0.3*'VSWR Calculator'!$C$24)*(1+3*ABS(MOD('VSWR Calculator'!$C$23/Calculator!$F$15/2,1)-0.5))))/'VSWR Calculator'!$C$25)-$C92)^2+(1500*ABS(SIN(2*PI()*MOD(Calculator!$B$31/Calculator!$F$15,1)))*IF(MOD(Calculator!$B$31/Calculator!$F$15,1)&lt;0.5,-1,1))^2)/SQRT(((50*POWER(80,POWER(COS(PI()*MOD(Calculator!$B$31/Calculator!$F$15,1)),2))+MIN(500,MAX(30,100*EXP(-0.3*'VSWR Calculator'!$C$24)*(1+3*ABS(MOD('VSWR Calculator'!$C$23/Calculator!$F$15/2,1)-0.5))))/'VSWR Calculator'!$C$25)+$C92)^2+(1500*ABS(SIN(2*PI()*MOD(Calculator!$B$31/Calculator!$F$15,1)))*IF(MOD(Calculator!$B$31/Calculator!$F$15,1)&lt;0.5,-1,1))^2)),2))</f>
        <v>19.14</v>
      </c>
      <c r="CO92" s="253" t="str">
        <f aca="false">IF(OR(Calculator!$E$16&lt;&gt;"YES",Calculator!$B$31&lt;Calculator!$G$16),"—",ROUND((1+SQRT(((50*POWER(80,POWER(COS(PI()*MOD(Calculator!$B$31/Calculator!$F$16,1)),2))+MIN(500,MAX(30,100*EXP(-0.3*'VSWR Calculator'!$C$24)*(1+3*ABS(MOD('VSWR Calculator'!$C$23/Calculator!$F$16/2,1)-0.5))))/'VSWR Calculator'!$C$25)-$C92)^2+(1500*ABS(SIN(2*PI()*MOD(Calculator!$B$31/Calculator!$F$16,1)))*IF(MOD(Calculator!$B$31/Calculator!$F$16,1)&lt;0.5,-1,1))^2)/SQRT(((50*POWER(80,POWER(COS(PI()*MOD(Calculator!$B$31/Calculator!$F$16,1)),2))+MIN(500,MAX(30,100*EXP(-0.3*'VSWR Calculator'!$C$24)*(1+3*ABS(MOD('VSWR Calculator'!$C$23/Calculator!$F$16/2,1)-0.5))))/'VSWR Calculator'!$C$25)+$C92)^2+(1500*ABS(SIN(2*PI()*MOD(Calculator!$B$31/Calculator!$F$16,1)))*IF(MOD(Calculator!$B$31/Calculator!$F$16,1)&lt;0.5,-1,1))^2))/(1-SQRT(((50*POWER(80,POWER(COS(PI()*MOD(Calculator!$B$31/Calculator!$F$16,1)),2))+MIN(500,MAX(30,100*EXP(-0.3*'VSWR Calculator'!$C$24)*(1+3*ABS(MOD('VSWR Calculator'!$C$23/Calculator!$F$16/2,1)-0.5))))/'VSWR Calculator'!$C$25)-$C92)^2+(1500*ABS(SIN(2*PI()*MOD(Calculator!$B$31/Calculator!$F$16,1)))*IF(MOD(Calculator!$B$31/Calculator!$F$16,1)&lt;0.5,-1,1))^2)/SQRT(((50*POWER(80,POWER(COS(PI()*MOD(Calculator!$B$31/Calculator!$F$16,1)),2))+MIN(500,MAX(30,100*EXP(-0.3*'VSWR Calculator'!$C$24)*(1+3*ABS(MOD('VSWR Calculator'!$C$23/Calculator!$F$16/2,1)-0.5))))/'VSWR Calculator'!$C$25)+$C92)^2+(1500*ABS(SIN(2*PI()*MOD(Calculator!$B$31/Calculator!$F$16,1)))*IF(MOD(Calculator!$B$31/Calculator!$F$16,1)&lt;0.5,-1,1))^2)),2))</f>
        <v>—</v>
      </c>
      <c r="CP92" s="253" t="n">
        <f aca="false">IF(OR(Calculator!$E$17&lt;&gt;"YES",Calculator!$B$31&lt;Calculator!$G$17),"—",ROUND((1+SQRT(((50*POWER(80,POWER(COS(PI()*MOD(Calculator!$B$31/Calculator!$F$17,1)),2))+MIN(500,MAX(30,100*EXP(-0.3*'VSWR Calculator'!$C$24)*(1+3*ABS(MOD('VSWR Calculator'!$C$23/Calculator!$F$17/2,1)-0.5))))/'VSWR Calculator'!$C$25)-$C92)^2+(1500*ABS(SIN(2*PI()*MOD(Calculator!$B$31/Calculator!$F$17,1)))*IF(MOD(Calculator!$B$31/Calculator!$F$17,1)&lt;0.5,-1,1))^2)/SQRT(((50*POWER(80,POWER(COS(PI()*MOD(Calculator!$B$31/Calculator!$F$17,1)),2))+MIN(500,MAX(30,100*EXP(-0.3*'VSWR Calculator'!$C$24)*(1+3*ABS(MOD('VSWR Calculator'!$C$23/Calculator!$F$17/2,1)-0.5))))/'VSWR Calculator'!$C$25)+$C92)^2+(1500*ABS(SIN(2*PI()*MOD(Calculator!$B$31/Calculator!$F$17,1)))*IF(MOD(Calculator!$B$31/Calculator!$F$17,1)&lt;0.5,-1,1))^2))/(1-SQRT(((50*POWER(80,POWER(COS(PI()*MOD(Calculator!$B$31/Calculator!$F$17,1)),2))+MIN(500,MAX(30,100*EXP(-0.3*'VSWR Calculator'!$C$24)*(1+3*ABS(MOD('VSWR Calculator'!$C$23/Calculator!$F$17/2,1)-0.5))))/'VSWR Calculator'!$C$25)-$C92)^2+(1500*ABS(SIN(2*PI()*MOD(Calculator!$B$31/Calculator!$F$17,1)))*IF(MOD(Calculator!$B$31/Calculator!$F$17,1)&lt;0.5,-1,1))^2)/SQRT(((50*POWER(80,POWER(COS(PI()*MOD(Calculator!$B$31/Calculator!$F$17,1)),2))+MIN(500,MAX(30,100*EXP(-0.3*'VSWR Calculator'!$C$24)*(1+3*ABS(MOD('VSWR Calculator'!$C$23/Calculator!$F$17/2,1)-0.5))))/'VSWR Calculator'!$C$25)+$C92)^2+(1500*ABS(SIN(2*PI()*MOD(Calculator!$B$31/Calculator!$F$17,1)))*IF(MOD(Calculator!$B$31/Calculator!$F$17,1)&lt;0.5,-1,1))^2)),2))</f>
        <v>16.05</v>
      </c>
      <c r="CQ92" s="253" t="str">
        <f aca="false">IF(OR(Calculator!$E$18&lt;&gt;"YES",Calculator!$B$31&lt;Calculator!$G$18),"—",ROUND((1+SQRT(((50*POWER(80,POWER(COS(PI()*MOD(Calculator!$B$31/Calculator!$F$18,1)),2))+MIN(500,MAX(30,100*EXP(-0.3*'VSWR Calculator'!$C$24)*(1+3*ABS(MOD('VSWR Calculator'!$C$23/Calculator!$F$18/2,1)-0.5))))/'VSWR Calculator'!$C$25)-$C92)^2+(1500*ABS(SIN(2*PI()*MOD(Calculator!$B$31/Calculator!$F$18,1)))*IF(MOD(Calculator!$B$31/Calculator!$F$18,1)&lt;0.5,-1,1))^2)/SQRT(((50*POWER(80,POWER(COS(PI()*MOD(Calculator!$B$31/Calculator!$F$18,1)),2))+MIN(500,MAX(30,100*EXP(-0.3*'VSWR Calculator'!$C$24)*(1+3*ABS(MOD('VSWR Calculator'!$C$23/Calculator!$F$18/2,1)-0.5))))/'VSWR Calculator'!$C$25)+$C92)^2+(1500*ABS(SIN(2*PI()*MOD(Calculator!$B$31/Calculator!$F$18,1)))*IF(MOD(Calculator!$B$31/Calculator!$F$18,1)&lt;0.5,-1,1))^2))/(1-SQRT(((50*POWER(80,POWER(COS(PI()*MOD(Calculator!$B$31/Calculator!$F$18,1)),2))+MIN(500,MAX(30,100*EXP(-0.3*'VSWR Calculator'!$C$24)*(1+3*ABS(MOD('VSWR Calculator'!$C$23/Calculator!$F$18/2,1)-0.5))))/'VSWR Calculator'!$C$25)-$C92)^2+(1500*ABS(SIN(2*PI()*MOD(Calculator!$B$31/Calculator!$F$18,1)))*IF(MOD(Calculator!$B$31/Calculator!$F$18,1)&lt;0.5,-1,1))^2)/SQRT(((50*POWER(80,POWER(COS(PI()*MOD(Calculator!$B$31/Calculator!$F$18,1)),2))+MIN(500,MAX(30,100*EXP(-0.3*'VSWR Calculator'!$C$24)*(1+3*ABS(MOD('VSWR Calculator'!$C$23/Calculator!$F$18/2,1)-0.5))))/'VSWR Calculator'!$C$25)+$C92)^2+(1500*ABS(SIN(2*PI()*MOD(Calculator!$B$31/Calculator!$F$18,1)))*IF(MOD(Calculator!$B$31/Calculator!$F$18,1)&lt;0.5,-1,1))^2)),2))</f>
        <v>—</v>
      </c>
      <c r="CR92" s="253" t="str">
        <f aca="false">IF(OR(Calculator!$E$19&lt;&gt;"YES",Calculator!$B$31&lt;Calculator!$G$19),"—",ROUND((1+SQRT(((50*POWER(80,POWER(COS(PI()*MOD(Calculator!$B$31/Calculator!$F$19,1)),2))+MIN(500,MAX(30,100*EXP(-0.3*'VSWR Calculator'!$C$24)*(1+3*ABS(MOD('VSWR Calculator'!$C$23/Calculator!$F$19/2,1)-0.5))))/'VSWR Calculator'!$C$25)-$C92)^2+(1500*ABS(SIN(2*PI()*MOD(Calculator!$B$31/Calculator!$F$19,1)))*IF(MOD(Calculator!$B$31/Calculator!$F$19,1)&lt;0.5,-1,1))^2)/SQRT(((50*POWER(80,POWER(COS(PI()*MOD(Calculator!$B$31/Calculator!$F$19,1)),2))+MIN(500,MAX(30,100*EXP(-0.3*'VSWR Calculator'!$C$24)*(1+3*ABS(MOD('VSWR Calculator'!$C$23/Calculator!$F$19/2,1)-0.5))))/'VSWR Calculator'!$C$25)+$C92)^2+(1500*ABS(SIN(2*PI()*MOD(Calculator!$B$31/Calculator!$F$19,1)))*IF(MOD(Calculator!$B$31/Calculator!$F$19,1)&lt;0.5,-1,1))^2))/(1-SQRT(((50*POWER(80,POWER(COS(PI()*MOD(Calculator!$B$31/Calculator!$F$19,1)),2))+MIN(500,MAX(30,100*EXP(-0.3*'VSWR Calculator'!$C$24)*(1+3*ABS(MOD('VSWR Calculator'!$C$23/Calculator!$F$19/2,1)-0.5))))/'VSWR Calculator'!$C$25)-$C92)^2+(1500*ABS(SIN(2*PI()*MOD(Calculator!$B$31/Calculator!$F$19,1)))*IF(MOD(Calculator!$B$31/Calculator!$F$19,1)&lt;0.5,-1,1))^2)/SQRT(((50*POWER(80,POWER(COS(PI()*MOD(Calculator!$B$31/Calculator!$F$19,1)),2))+MIN(500,MAX(30,100*EXP(-0.3*'VSWR Calculator'!$C$24)*(1+3*ABS(MOD('VSWR Calculator'!$C$23/Calculator!$F$19/2,1)-0.5))))/'VSWR Calculator'!$C$25)+$C92)^2+(1500*ABS(SIN(2*PI()*MOD(Calculator!$B$31/Calculator!$F$19,1)))*IF(MOD(Calculator!$B$31/Calculator!$F$19,1)&lt;0.5,-1,1))^2)),2))</f>
        <v>—</v>
      </c>
      <c r="CS92" s="253" t="str">
        <f aca="false">IF(OR(Calculator!$E$20&lt;&gt;"YES",Calculator!$B$31&lt;Calculator!$G$20),"—",ROUND((1+SQRT(((50*POWER(80,POWER(COS(PI()*MOD(Calculator!$B$31/Calculator!$F$20,1)),2))+MIN(500,MAX(30,100*EXP(-0.3*'VSWR Calculator'!$C$24)*(1+3*ABS(MOD('VSWR Calculator'!$C$23/Calculator!$F$20/2,1)-0.5))))/'VSWR Calculator'!$C$25)-$C92)^2+(1500*ABS(SIN(2*PI()*MOD(Calculator!$B$31/Calculator!$F$20,1)))*IF(MOD(Calculator!$B$31/Calculator!$F$20,1)&lt;0.5,-1,1))^2)/SQRT(((50*POWER(80,POWER(COS(PI()*MOD(Calculator!$B$31/Calculator!$F$20,1)),2))+MIN(500,MAX(30,100*EXP(-0.3*'VSWR Calculator'!$C$24)*(1+3*ABS(MOD('VSWR Calculator'!$C$23/Calculator!$F$20/2,1)-0.5))))/'VSWR Calculator'!$C$25)+$C92)^2+(1500*ABS(SIN(2*PI()*MOD(Calculator!$B$31/Calculator!$F$20,1)))*IF(MOD(Calculator!$B$31/Calculator!$F$20,1)&lt;0.5,-1,1))^2))/(1-SQRT(((50*POWER(80,POWER(COS(PI()*MOD(Calculator!$B$31/Calculator!$F$20,1)),2))+MIN(500,MAX(30,100*EXP(-0.3*'VSWR Calculator'!$C$24)*(1+3*ABS(MOD('VSWR Calculator'!$C$23/Calculator!$F$20/2,1)-0.5))))/'VSWR Calculator'!$C$25)-$C92)^2+(1500*ABS(SIN(2*PI()*MOD(Calculator!$B$31/Calculator!$F$20,1)))*IF(MOD(Calculator!$B$31/Calculator!$F$20,1)&lt;0.5,-1,1))^2)/SQRT(((50*POWER(80,POWER(COS(PI()*MOD(Calculator!$B$31/Calculator!$F$20,1)),2))+MIN(500,MAX(30,100*EXP(-0.3*'VSWR Calculator'!$C$24)*(1+3*ABS(MOD('VSWR Calculator'!$C$23/Calculator!$F$20/2,1)-0.5))))/'VSWR Calculator'!$C$25)+$C92)^2+(1500*ABS(SIN(2*PI()*MOD(Calculator!$B$31/Calculator!$F$20,1)))*IF(MOD(Calculator!$B$31/Calculator!$F$20,1)&lt;0.5,-1,1))^2)),2))</f>
        <v>—</v>
      </c>
      <c r="CT92" s="253" t="str">
        <f aca="false">IF(OR(Calculator!$E$21&lt;&gt;"YES",Calculator!$B$31&lt;Calculator!$G$21),"—",ROUND((1+SQRT(((50*POWER(80,POWER(COS(PI()*MOD(Calculator!$B$31/Calculator!$F$21,1)),2))+MIN(500,MAX(30,100*EXP(-0.3*'VSWR Calculator'!$C$24)*(1+3*ABS(MOD('VSWR Calculator'!$C$23/Calculator!$F$21/2,1)-0.5))))/'VSWR Calculator'!$C$25)-$C92)^2+(1500*ABS(SIN(2*PI()*MOD(Calculator!$B$31/Calculator!$F$21,1)))*IF(MOD(Calculator!$B$31/Calculator!$F$21,1)&lt;0.5,-1,1))^2)/SQRT(((50*POWER(80,POWER(COS(PI()*MOD(Calculator!$B$31/Calculator!$F$21,1)),2))+MIN(500,MAX(30,100*EXP(-0.3*'VSWR Calculator'!$C$24)*(1+3*ABS(MOD('VSWR Calculator'!$C$23/Calculator!$F$21/2,1)-0.5))))/'VSWR Calculator'!$C$25)+$C92)^2+(1500*ABS(SIN(2*PI()*MOD(Calculator!$B$31/Calculator!$F$21,1)))*IF(MOD(Calculator!$B$31/Calculator!$F$21,1)&lt;0.5,-1,1))^2))/(1-SQRT(((50*POWER(80,POWER(COS(PI()*MOD(Calculator!$B$31/Calculator!$F$21,1)),2))+MIN(500,MAX(30,100*EXP(-0.3*'VSWR Calculator'!$C$24)*(1+3*ABS(MOD('VSWR Calculator'!$C$23/Calculator!$F$21/2,1)-0.5))))/'VSWR Calculator'!$C$25)-$C92)^2+(1500*ABS(SIN(2*PI()*MOD(Calculator!$B$31/Calculator!$F$21,1)))*IF(MOD(Calculator!$B$31/Calculator!$F$21,1)&lt;0.5,-1,1))^2)/SQRT(((50*POWER(80,POWER(COS(PI()*MOD(Calculator!$B$31/Calculator!$F$21,1)),2))+MIN(500,MAX(30,100*EXP(-0.3*'VSWR Calculator'!$C$24)*(1+3*ABS(MOD('VSWR Calculator'!$C$23/Calculator!$F$21/2,1)-0.5))))/'VSWR Calculator'!$C$25)+$C92)^2+(1500*ABS(SIN(2*PI()*MOD(Calculator!$B$31/Calculator!$F$21,1)))*IF(MOD(Calculator!$B$31/Calculator!$F$21,1)&lt;0.5,-1,1))^2)),2))</f>
        <v>—</v>
      </c>
      <c r="CU92" s="253" t="str">
        <f aca="false">IF(OR(Calculator!$E$22&lt;&gt;"YES",Calculator!$B$31&lt;Calculator!$G$22),"—",ROUND((1+SQRT(((50*POWER(80,POWER(COS(PI()*MOD(Calculator!$B$31/Calculator!$F$22,1)),2))+MIN(500,MAX(30,100*EXP(-0.3*'VSWR Calculator'!$C$24)*(1+3*ABS(MOD('VSWR Calculator'!$C$23/Calculator!$F$22/2,1)-0.5))))/'VSWR Calculator'!$C$25)-$C92)^2+(1500*ABS(SIN(2*PI()*MOD(Calculator!$B$31/Calculator!$F$22,1)))*IF(MOD(Calculator!$B$31/Calculator!$F$22,1)&lt;0.5,-1,1))^2)/SQRT(((50*POWER(80,POWER(COS(PI()*MOD(Calculator!$B$31/Calculator!$F$22,1)),2))+MIN(500,MAX(30,100*EXP(-0.3*'VSWR Calculator'!$C$24)*(1+3*ABS(MOD('VSWR Calculator'!$C$23/Calculator!$F$22/2,1)-0.5))))/'VSWR Calculator'!$C$25)+$C92)^2+(1500*ABS(SIN(2*PI()*MOD(Calculator!$B$31/Calculator!$F$22,1)))*IF(MOD(Calculator!$B$31/Calculator!$F$22,1)&lt;0.5,-1,1))^2))/(1-SQRT(((50*POWER(80,POWER(COS(PI()*MOD(Calculator!$B$31/Calculator!$F$22,1)),2))+MIN(500,MAX(30,100*EXP(-0.3*'VSWR Calculator'!$C$24)*(1+3*ABS(MOD('VSWR Calculator'!$C$23/Calculator!$F$22/2,1)-0.5))))/'VSWR Calculator'!$C$25)-$C92)^2+(1500*ABS(SIN(2*PI()*MOD(Calculator!$B$31/Calculator!$F$22,1)))*IF(MOD(Calculator!$B$31/Calculator!$F$22,1)&lt;0.5,-1,1))^2)/SQRT(((50*POWER(80,POWER(COS(PI()*MOD(Calculator!$B$31/Calculator!$F$22,1)),2))+MIN(500,MAX(30,100*EXP(-0.3*'VSWR Calculator'!$C$24)*(1+3*ABS(MOD('VSWR Calculator'!$C$23/Calculator!$F$22/2,1)-0.5))))/'VSWR Calculator'!$C$25)+$C92)^2+(1500*ABS(SIN(2*PI()*MOD(Calculator!$B$31/Calculator!$F$22,1)))*IF(MOD(Calculator!$B$31/Calculator!$F$22,1)&lt;0.5,-1,1))^2)),2))</f>
        <v>—</v>
      </c>
      <c r="CV92" s="253" t="n">
        <f aca="false">IFERROR(ROUND((IF(ISNUMBER(CK92),CK92,0)+IF(ISNUMBER(CL92),CL92,0)+IF(ISNUMBER(CM92),CM92,0)+IF(ISNUMBER(CN92),CN92,0)+IF(ISNUMBER(CO92),CO92,0)+IF(ISNUMBER(CP92),CP92,0)+IF(ISNUMBER(CQ92),CQ92,0)+IF(ISNUMBER(CR92),CR92,0)+IF(ISNUMBER(CS92),CS92,0)+IF(ISNUMBER(CT92),CT92,0)+IF(ISNUMBER(CU92),CU92,0))/(IF(ISNUMBER(CK92),1,0)+IF(ISNUMBER(CL92),1,0)+IF(ISNUMBER(CM92),1,0)+IF(ISNUMBER(CN92),1,0)+IF(ISNUMBER(CO92),1,0)+IF(ISNUMBER(CP92),1,0)+IF(ISNUMBER(CQ92),1,0)+IF(ISNUMBER(CR92),1,0)+IF(ISNUMBER(CS92),1,0)+IF(ISNUMBER(CT92),1,0)+IF(ISNUMBER(CU92),1,0)),4),"")</f>
        <v>17.595</v>
      </c>
      <c r="CW92" s="253" t="str">
        <f aca="false">IF(OR(Calculator!$E$12&lt;&gt;"YES",Calculator!$B$32&lt;Calculator!$G$12),"—",ROUND((1+SQRT(((50*POWER(80,POWER(COS(PI()*MOD(Calculator!$B$32/Calculator!$F$12,1)),2))+MIN(500,MAX(30,100*EXP(-0.3*'VSWR Calculator'!$C$24)*(1+3*ABS(MOD('VSWR Calculator'!$C$23/Calculator!$F$12/2,1)-0.5))))/'VSWR Calculator'!$C$25)-$C92)^2+(1500*ABS(SIN(2*PI()*MOD(Calculator!$B$32/Calculator!$F$12,1)))*IF(MOD(Calculator!$B$32/Calculator!$F$12,1)&lt;0.5,-1,1))^2)/SQRT(((50*POWER(80,POWER(COS(PI()*MOD(Calculator!$B$32/Calculator!$F$12,1)),2))+MIN(500,MAX(30,100*EXP(-0.3*'VSWR Calculator'!$C$24)*(1+3*ABS(MOD('VSWR Calculator'!$C$23/Calculator!$F$12/2,1)-0.5))))/'VSWR Calculator'!$C$25)+$C92)^2+(1500*ABS(SIN(2*PI()*MOD(Calculator!$B$32/Calculator!$F$12,1)))*IF(MOD(Calculator!$B$32/Calculator!$F$12,1)&lt;0.5,-1,1))^2))/(1-SQRT(((50*POWER(80,POWER(COS(PI()*MOD(Calculator!$B$32/Calculator!$F$12,1)),2))+MIN(500,MAX(30,100*EXP(-0.3*'VSWR Calculator'!$C$24)*(1+3*ABS(MOD('VSWR Calculator'!$C$23/Calculator!$F$12/2,1)-0.5))))/'VSWR Calculator'!$C$25)-$C92)^2+(1500*ABS(SIN(2*PI()*MOD(Calculator!$B$32/Calculator!$F$12,1)))*IF(MOD(Calculator!$B$32/Calculator!$F$12,1)&lt;0.5,-1,1))^2)/SQRT(((50*POWER(80,POWER(COS(PI()*MOD(Calculator!$B$32/Calculator!$F$12,1)),2))+MIN(500,MAX(30,100*EXP(-0.3*'VSWR Calculator'!$C$24)*(1+3*ABS(MOD('VSWR Calculator'!$C$23/Calculator!$F$12/2,1)-0.5))))/'VSWR Calculator'!$C$25)+$C92)^2+(1500*ABS(SIN(2*PI()*MOD(Calculator!$B$32/Calculator!$F$12,1)))*IF(MOD(Calculator!$B$32/Calculator!$F$12,1)&lt;0.5,-1,1))^2)),2))</f>
        <v>—</v>
      </c>
      <c r="CX92" s="253" t="str">
        <f aca="false">IF(OR(Calculator!$E$13&lt;&gt;"YES",Calculator!$B$32&lt;Calculator!$G$13),"—",ROUND((1+SQRT(((50*POWER(80,POWER(COS(PI()*MOD(Calculator!$B$32/Calculator!$F$13,1)),2))+MIN(500,MAX(30,100*EXP(-0.3*'VSWR Calculator'!$C$24)*(1+3*ABS(MOD('VSWR Calculator'!$C$23/Calculator!$F$13/2,1)-0.5))))/'VSWR Calculator'!$C$25)-$C92)^2+(1500*ABS(SIN(2*PI()*MOD(Calculator!$B$32/Calculator!$F$13,1)))*IF(MOD(Calculator!$B$32/Calculator!$F$13,1)&lt;0.5,-1,1))^2)/SQRT(((50*POWER(80,POWER(COS(PI()*MOD(Calculator!$B$32/Calculator!$F$13,1)),2))+MIN(500,MAX(30,100*EXP(-0.3*'VSWR Calculator'!$C$24)*(1+3*ABS(MOD('VSWR Calculator'!$C$23/Calculator!$F$13/2,1)-0.5))))/'VSWR Calculator'!$C$25)+$C92)^2+(1500*ABS(SIN(2*PI()*MOD(Calculator!$B$32/Calculator!$F$13,1)))*IF(MOD(Calculator!$B$32/Calculator!$F$13,1)&lt;0.5,-1,1))^2))/(1-SQRT(((50*POWER(80,POWER(COS(PI()*MOD(Calculator!$B$32/Calculator!$F$13,1)),2))+MIN(500,MAX(30,100*EXP(-0.3*'VSWR Calculator'!$C$24)*(1+3*ABS(MOD('VSWR Calculator'!$C$23/Calculator!$F$13/2,1)-0.5))))/'VSWR Calculator'!$C$25)-$C92)^2+(1500*ABS(SIN(2*PI()*MOD(Calculator!$B$32/Calculator!$F$13,1)))*IF(MOD(Calculator!$B$32/Calculator!$F$13,1)&lt;0.5,-1,1))^2)/SQRT(((50*POWER(80,POWER(COS(PI()*MOD(Calculator!$B$32/Calculator!$F$13,1)),2))+MIN(500,MAX(30,100*EXP(-0.3*'VSWR Calculator'!$C$24)*(1+3*ABS(MOD('VSWR Calculator'!$C$23/Calculator!$F$13/2,1)-0.5))))/'VSWR Calculator'!$C$25)+$C92)^2+(1500*ABS(SIN(2*PI()*MOD(Calculator!$B$32/Calculator!$F$13,1)))*IF(MOD(Calculator!$B$32/Calculator!$F$13,1)&lt;0.5,-1,1))^2)),2))</f>
        <v>—</v>
      </c>
      <c r="CY92" s="253" t="str">
        <f aca="false">IF(OR(Calculator!$E$14&lt;&gt;"YES",Calculator!$B$32&lt;Calculator!$G$14),"—",ROUND((1+SQRT(((50*POWER(80,POWER(COS(PI()*MOD(Calculator!$B$32/Calculator!$F$14,1)),2))+MIN(500,MAX(30,100*EXP(-0.3*'VSWR Calculator'!$C$24)*(1+3*ABS(MOD('VSWR Calculator'!$C$23/Calculator!$F$14/2,1)-0.5))))/'VSWR Calculator'!$C$25)-$C92)^2+(1500*ABS(SIN(2*PI()*MOD(Calculator!$B$32/Calculator!$F$14,1)))*IF(MOD(Calculator!$B$32/Calculator!$F$14,1)&lt;0.5,-1,1))^2)/SQRT(((50*POWER(80,POWER(COS(PI()*MOD(Calculator!$B$32/Calculator!$F$14,1)),2))+MIN(500,MAX(30,100*EXP(-0.3*'VSWR Calculator'!$C$24)*(1+3*ABS(MOD('VSWR Calculator'!$C$23/Calculator!$F$14/2,1)-0.5))))/'VSWR Calculator'!$C$25)+$C92)^2+(1500*ABS(SIN(2*PI()*MOD(Calculator!$B$32/Calculator!$F$14,1)))*IF(MOD(Calculator!$B$32/Calculator!$F$14,1)&lt;0.5,-1,1))^2))/(1-SQRT(((50*POWER(80,POWER(COS(PI()*MOD(Calculator!$B$32/Calculator!$F$14,1)),2))+MIN(500,MAX(30,100*EXP(-0.3*'VSWR Calculator'!$C$24)*(1+3*ABS(MOD('VSWR Calculator'!$C$23/Calculator!$F$14/2,1)-0.5))))/'VSWR Calculator'!$C$25)-$C92)^2+(1500*ABS(SIN(2*PI()*MOD(Calculator!$B$32/Calculator!$F$14,1)))*IF(MOD(Calculator!$B$32/Calculator!$F$14,1)&lt;0.5,-1,1))^2)/SQRT(((50*POWER(80,POWER(COS(PI()*MOD(Calculator!$B$32/Calculator!$F$14,1)),2))+MIN(500,MAX(30,100*EXP(-0.3*'VSWR Calculator'!$C$24)*(1+3*ABS(MOD('VSWR Calculator'!$C$23/Calculator!$F$14/2,1)-0.5))))/'VSWR Calculator'!$C$25)+$C92)^2+(1500*ABS(SIN(2*PI()*MOD(Calculator!$B$32/Calculator!$F$14,1)))*IF(MOD(Calculator!$B$32/Calculator!$F$14,1)&lt;0.5,-1,1))^2)),2))</f>
        <v>—</v>
      </c>
      <c r="CZ92" s="253" t="n">
        <f aca="false">IF(OR(Calculator!$E$15&lt;&gt;"YES",Calculator!$B$32&lt;Calculator!$G$15),"—",ROUND((1+SQRT(((50*POWER(80,POWER(COS(PI()*MOD(Calculator!$B$32/Calculator!$F$15,1)),2))+MIN(500,MAX(30,100*EXP(-0.3*'VSWR Calculator'!$C$24)*(1+3*ABS(MOD('VSWR Calculator'!$C$23/Calculator!$F$15/2,1)-0.5))))/'VSWR Calculator'!$C$25)-$C92)^2+(1500*ABS(SIN(2*PI()*MOD(Calculator!$B$32/Calculator!$F$15,1)))*IF(MOD(Calculator!$B$32/Calculator!$F$15,1)&lt;0.5,-1,1))^2)/SQRT(((50*POWER(80,POWER(COS(PI()*MOD(Calculator!$B$32/Calculator!$F$15,1)),2))+MIN(500,MAX(30,100*EXP(-0.3*'VSWR Calculator'!$C$24)*(1+3*ABS(MOD('VSWR Calculator'!$C$23/Calculator!$F$15/2,1)-0.5))))/'VSWR Calculator'!$C$25)+$C92)^2+(1500*ABS(SIN(2*PI()*MOD(Calculator!$B$32/Calculator!$F$15,1)))*IF(MOD(Calculator!$B$32/Calculator!$F$15,1)&lt;0.5,-1,1))^2))/(1-SQRT(((50*POWER(80,POWER(COS(PI()*MOD(Calculator!$B$32/Calculator!$F$15,1)),2))+MIN(500,MAX(30,100*EXP(-0.3*'VSWR Calculator'!$C$24)*(1+3*ABS(MOD('VSWR Calculator'!$C$23/Calculator!$F$15/2,1)-0.5))))/'VSWR Calculator'!$C$25)-$C92)^2+(1500*ABS(SIN(2*PI()*MOD(Calculator!$B$32/Calculator!$F$15,1)))*IF(MOD(Calculator!$B$32/Calculator!$F$15,1)&lt;0.5,-1,1))^2)/SQRT(((50*POWER(80,POWER(COS(PI()*MOD(Calculator!$B$32/Calculator!$F$15,1)),2))+MIN(500,MAX(30,100*EXP(-0.3*'VSWR Calculator'!$C$24)*(1+3*ABS(MOD('VSWR Calculator'!$C$23/Calculator!$F$15/2,1)-0.5))))/'VSWR Calculator'!$C$25)+$C92)^2+(1500*ABS(SIN(2*PI()*MOD(Calculator!$B$32/Calculator!$F$15,1)))*IF(MOD(Calculator!$B$32/Calculator!$F$15,1)&lt;0.5,-1,1))^2)),2))</f>
        <v>2.7</v>
      </c>
      <c r="DA92" s="253" t="str">
        <f aca="false">IF(OR(Calculator!$E$16&lt;&gt;"YES",Calculator!$B$32&lt;Calculator!$G$16),"—",ROUND((1+SQRT(((50*POWER(80,POWER(COS(PI()*MOD(Calculator!$B$32/Calculator!$F$16,1)),2))+MIN(500,MAX(30,100*EXP(-0.3*'VSWR Calculator'!$C$24)*(1+3*ABS(MOD('VSWR Calculator'!$C$23/Calculator!$F$16/2,1)-0.5))))/'VSWR Calculator'!$C$25)-$C92)^2+(1500*ABS(SIN(2*PI()*MOD(Calculator!$B$32/Calculator!$F$16,1)))*IF(MOD(Calculator!$B$32/Calculator!$F$16,1)&lt;0.5,-1,1))^2)/SQRT(((50*POWER(80,POWER(COS(PI()*MOD(Calculator!$B$32/Calculator!$F$16,1)),2))+MIN(500,MAX(30,100*EXP(-0.3*'VSWR Calculator'!$C$24)*(1+3*ABS(MOD('VSWR Calculator'!$C$23/Calculator!$F$16/2,1)-0.5))))/'VSWR Calculator'!$C$25)+$C92)^2+(1500*ABS(SIN(2*PI()*MOD(Calculator!$B$32/Calculator!$F$16,1)))*IF(MOD(Calculator!$B$32/Calculator!$F$16,1)&lt;0.5,-1,1))^2))/(1-SQRT(((50*POWER(80,POWER(COS(PI()*MOD(Calculator!$B$32/Calculator!$F$16,1)),2))+MIN(500,MAX(30,100*EXP(-0.3*'VSWR Calculator'!$C$24)*(1+3*ABS(MOD('VSWR Calculator'!$C$23/Calculator!$F$16/2,1)-0.5))))/'VSWR Calculator'!$C$25)-$C92)^2+(1500*ABS(SIN(2*PI()*MOD(Calculator!$B$32/Calculator!$F$16,1)))*IF(MOD(Calculator!$B$32/Calculator!$F$16,1)&lt;0.5,-1,1))^2)/SQRT(((50*POWER(80,POWER(COS(PI()*MOD(Calculator!$B$32/Calculator!$F$16,1)),2))+MIN(500,MAX(30,100*EXP(-0.3*'VSWR Calculator'!$C$24)*(1+3*ABS(MOD('VSWR Calculator'!$C$23/Calculator!$F$16/2,1)-0.5))))/'VSWR Calculator'!$C$25)+$C92)^2+(1500*ABS(SIN(2*PI()*MOD(Calculator!$B$32/Calculator!$F$16,1)))*IF(MOD(Calculator!$B$32/Calculator!$F$16,1)&lt;0.5,-1,1))^2)),2))</f>
        <v>—</v>
      </c>
      <c r="DB92" s="253" t="n">
        <f aca="false">IF(OR(Calculator!$E$17&lt;&gt;"YES",Calculator!$B$32&lt;Calculator!$G$17),"—",ROUND((1+SQRT(((50*POWER(80,POWER(COS(PI()*MOD(Calculator!$B$32/Calculator!$F$17,1)),2))+MIN(500,MAX(30,100*EXP(-0.3*'VSWR Calculator'!$C$24)*(1+3*ABS(MOD('VSWR Calculator'!$C$23/Calculator!$F$17/2,1)-0.5))))/'VSWR Calculator'!$C$25)-$C92)^2+(1500*ABS(SIN(2*PI()*MOD(Calculator!$B$32/Calculator!$F$17,1)))*IF(MOD(Calculator!$B$32/Calculator!$F$17,1)&lt;0.5,-1,1))^2)/SQRT(((50*POWER(80,POWER(COS(PI()*MOD(Calculator!$B$32/Calculator!$F$17,1)),2))+MIN(500,MAX(30,100*EXP(-0.3*'VSWR Calculator'!$C$24)*(1+3*ABS(MOD('VSWR Calculator'!$C$23/Calculator!$F$17/2,1)-0.5))))/'VSWR Calculator'!$C$25)+$C92)^2+(1500*ABS(SIN(2*PI()*MOD(Calculator!$B$32/Calculator!$F$17,1)))*IF(MOD(Calculator!$B$32/Calculator!$F$17,1)&lt;0.5,-1,1))^2))/(1-SQRT(((50*POWER(80,POWER(COS(PI()*MOD(Calculator!$B$32/Calculator!$F$17,1)),2))+MIN(500,MAX(30,100*EXP(-0.3*'VSWR Calculator'!$C$24)*(1+3*ABS(MOD('VSWR Calculator'!$C$23/Calculator!$F$17/2,1)-0.5))))/'VSWR Calculator'!$C$25)-$C92)^2+(1500*ABS(SIN(2*PI()*MOD(Calculator!$B$32/Calculator!$F$17,1)))*IF(MOD(Calculator!$B$32/Calculator!$F$17,1)&lt;0.5,-1,1))^2)/SQRT(((50*POWER(80,POWER(COS(PI()*MOD(Calculator!$B$32/Calculator!$F$17,1)),2))+MIN(500,MAX(30,100*EXP(-0.3*'VSWR Calculator'!$C$24)*(1+3*ABS(MOD('VSWR Calculator'!$C$23/Calculator!$F$17/2,1)-0.5))))/'VSWR Calculator'!$C$25)+$C92)^2+(1500*ABS(SIN(2*PI()*MOD(Calculator!$B$32/Calculator!$F$17,1)))*IF(MOD(Calculator!$B$32/Calculator!$F$17,1)&lt;0.5,-1,1))^2)),2))</f>
        <v>16.81</v>
      </c>
      <c r="DC92" s="253" t="str">
        <f aca="false">IF(OR(Calculator!$E$18&lt;&gt;"YES",Calculator!$B$32&lt;Calculator!$G$18),"—",ROUND((1+SQRT(((50*POWER(80,POWER(COS(PI()*MOD(Calculator!$B$32/Calculator!$F$18,1)),2))+MIN(500,MAX(30,100*EXP(-0.3*'VSWR Calculator'!$C$24)*(1+3*ABS(MOD('VSWR Calculator'!$C$23/Calculator!$F$18/2,1)-0.5))))/'VSWR Calculator'!$C$25)-$C92)^2+(1500*ABS(SIN(2*PI()*MOD(Calculator!$B$32/Calculator!$F$18,1)))*IF(MOD(Calculator!$B$32/Calculator!$F$18,1)&lt;0.5,-1,1))^2)/SQRT(((50*POWER(80,POWER(COS(PI()*MOD(Calculator!$B$32/Calculator!$F$18,1)),2))+MIN(500,MAX(30,100*EXP(-0.3*'VSWR Calculator'!$C$24)*(1+3*ABS(MOD('VSWR Calculator'!$C$23/Calculator!$F$18/2,1)-0.5))))/'VSWR Calculator'!$C$25)+$C92)^2+(1500*ABS(SIN(2*PI()*MOD(Calculator!$B$32/Calculator!$F$18,1)))*IF(MOD(Calculator!$B$32/Calculator!$F$18,1)&lt;0.5,-1,1))^2))/(1-SQRT(((50*POWER(80,POWER(COS(PI()*MOD(Calculator!$B$32/Calculator!$F$18,1)),2))+MIN(500,MAX(30,100*EXP(-0.3*'VSWR Calculator'!$C$24)*(1+3*ABS(MOD('VSWR Calculator'!$C$23/Calculator!$F$18/2,1)-0.5))))/'VSWR Calculator'!$C$25)-$C92)^2+(1500*ABS(SIN(2*PI()*MOD(Calculator!$B$32/Calculator!$F$18,1)))*IF(MOD(Calculator!$B$32/Calculator!$F$18,1)&lt;0.5,-1,1))^2)/SQRT(((50*POWER(80,POWER(COS(PI()*MOD(Calculator!$B$32/Calculator!$F$18,1)),2))+MIN(500,MAX(30,100*EXP(-0.3*'VSWR Calculator'!$C$24)*(1+3*ABS(MOD('VSWR Calculator'!$C$23/Calculator!$F$18/2,1)-0.5))))/'VSWR Calculator'!$C$25)+$C92)^2+(1500*ABS(SIN(2*PI()*MOD(Calculator!$B$32/Calculator!$F$18,1)))*IF(MOD(Calculator!$B$32/Calculator!$F$18,1)&lt;0.5,-1,1))^2)),2))</f>
        <v>—</v>
      </c>
      <c r="DD92" s="253" t="str">
        <f aca="false">IF(OR(Calculator!$E$19&lt;&gt;"YES",Calculator!$B$32&lt;Calculator!$G$19),"—",ROUND((1+SQRT(((50*POWER(80,POWER(COS(PI()*MOD(Calculator!$B$32/Calculator!$F$19,1)),2))+MIN(500,MAX(30,100*EXP(-0.3*'VSWR Calculator'!$C$24)*(1+3*ABS(MOD('VSWR Calculator'!$C$23/Calculator!$F$19/2,1)-0.5))))/'VSWR Calculator'!$C$25)-$C92)^2+(1500*ABS(SIN(2*PI()*MOD(Calculator!$B$32/Calculator!$F$19,1)))*IF(MOD(Calculator!$B$32/Calculator!$F$19,1)&lt;0.5,-1,1))^2)/SQRT(((50*POWER(80,POWER(COS(PI()*MOD(Calculator!$B$32/Calculator!$F$19,1)),2))+MIN(500,MAX(30,100*EXP(-0.3*'VSWR Calculator'!$C$24)*(1+3*ABS(MOD('VSWR Calculator'!$C$23/Calculator!$F$19/2,1)-0.5))))/'VSWR Calculator'!$C$25)+$C92)^2+(1500*ABS(SIN(2*PI()*MOD(Calculator!$B$32/Calculator!$F$19,1)))*IF(MOD(Calculator!$B$32/Calculator!$F$19,1)&lt;0.5,-1,1))^2))/(1-SQRT(((50*POWER(80,POWER(COS(PI()*MOD(Calculator!$B$32/Calculator!$F$19,1)),2))+MIN(500,MAX(30,100*EXP(-0.3*'VSWR Calculator'!$C$24)*(1+3*ABS(MOD('VSWR Calculator'!$C$23/Calculator!$F$19/2,1)-0.5))))/'VSWR Calculator'!$C$25)-$C92)^2+(1500*ABS(SIN(2*PI()*MOD(Calculator!$B$32/Calculator!$F$19,1)))*IF(MOD(Calculator!$B$32/Calculator!$F$19,1)&lt;0.5,-1,1))^2)/SQRT(((50*POWER(80,POWER(COS(PI()*MOD(Calculator!$B$32/Calculator!$F$19,1)),2))+MIN(500,MAX(30,100*EXP(-0.3*'VSWR Calculator'!$C$24)*(1+3*ABS(MOD('VSWR Calculator'!$C$23/Calculator!$F$19/2,1)-0.5))))/'VSWR Calculator'!$C$25)+$C92)^2+(1500*ABS(SIN(2*PI()*MOD(Calculator!$B$32/Calculator!$F$19,1)))*IF(MOD(Calculator!$B$32/Calculator!$F$19,1)&lt;0.5,-1,1))^2)),2))</f>
        <v>—</v>
      </c>
      <c r="DE92" s="253" t="str">
        <f aca="false">IF(OR(Calculator!$E$20&lt;&gt;"YES",Calculator!$B$32&lt;Calculator!$G$20),"—",ROUND((1+SQRT(((50*POWER(80,POWER(COS(PI()*MOD(Calculator!$B$32/Calculator!$F$20,1)),2))+MIN(500,MAX(30,100*EXP(-0.3*'VSWR Calculator'!$C$24)*(1+3*ABS(MOD('VSWR Calculator'!$C$23/Calculator!$F$20/2,1)-0.5))))/'VSWR Calculator'!$C$25)-$C92)^2+(1500*ABS(SIN(2*PI()*MOD(Calculator!$B$32/Calculator!$F$20,1)))*IF(MOD(Calculator!$B$32/Calculator!$F$20,1)&lt;0.5,-1,1))^2)/SQRT(((50*POWER(80,POWER(COS(PI()*MOD(Calculator!$B$32/Calculator!$F$20,1)),2))+MIN(500,MAX(30,100*EXP(-0.3*'VSWR Calculator'!$C$24)*(1+3*ABS(MOD('VSWR Calculator'!$C$23/Calculator!$F$20/2,1)-0.5))))/'VSWR Calculator'!$C$25)+$C92)^2+(1500*ABS(SIN(2*PI()*MOD(Calculator!$B$32/Calculator!$F$20,1)))*IF(MOD(Calculator!$B$32/Calculator!$F$20,1)&lt;0.5,-1,1))^2))/(1-SQRT(((50*POWER(80,POWER(COS(PI()*MOD(Calculator!$B$32/Calculator!$F$20,1)),2))+MIN(500,MAX(30,100*EXP(-0.3*'VSWR Calculator'!$C$24)*(1+3*ABS(MOD('VSWR Calculator'!$C$23/Calculator!$F$20/2,1)-0.5))))/'VSWR Calculator'!$C$25)-$C92)^2+(1500*ABS(SIN(2*PI()*MOD(Calculator!$B$32/Calculator!$F$20,1)))*IF(MOD(Calculator!$B$32/Calculator!$F$20,1)&lt;0.5,-1,1))^2)/SQRT(((50*POWER(80,POWER(COS(PI()*MOD(Calculator!$B$32/Calculator!$F$20,1)),2))+MIN(500,MAX(30,100*EXP(-0.3*'VSWR Calculator'!$C$24)*(1+3*ABS(MOD('VSWR Calculator'!$C$23/Calculator!$F$20/2,1)-0.5))))/'VSWR Calculator'!$C$25)+$C92)^2+(1500*ABS(SIN(2*PI()*MOD(Calculator!$B$32/Calculator!$F$20,1)))*IF(MOD(Calculator!$B$32/Calculator!$F$20,1)&lt;0.5,-1,1))^2)),2))</f>
        <v>—</v>
      </c>
      <c r="DF92" s="253" t="str">
        <f aca="false">IF(OR(Calculator!$E$21&lt;&gt;"YES",Calculator!$B$32&lt;Calculator!$G$21),"—",ROUND((1+SQRT(((50*POWER(80,POWER(COS(PI()*MOD(Calculator!$B$32/Calculator!$F$21,1)),2))+MIN(500,MAX(30,100*EXP(-0.3*'VSWR Calculator'!$C$24)*(1+3*ABS(MOD('VSWR Calculator'!$C$23/Calculator!$F$21/2,1)-0.5))))/'VSWR Calculator'!$C$25)-$C92)^2+(1500*ABS(SIN(2*PI()*MOD(Calculator!$B$32/Calculator!$F$21,1)))*IF(MOD(Calculator!$B$32/Calculator!$F$21,1)&lt;0.5,-1,1))^2)/SQRT(((50*POWER(80,POWER(COS(PI()*MOD(Calculator!$B$32/Calculator!$F$21,1)),2))+MIN(500,MAX(30,100*EXP(-0.3*'VSWR Calculator'!$C$24)*(1+3*ABS(MOD('VSWR Calculator'!$C$23/Calculator!$F$21/2,1)-0.5))))/'VSWR Calculator'!$C$25)+$C92)^2+(1500*ABS(SIN(2*PI()*MOD(Calculator!$B$32/Calculator!$F$21,1)))*IF(MOD(Calculator!$B$32/Calculator!$F$21,1)&lt;0.5,-1,1))^2))/(1-SQRT(((50*POWER(80,POWER(COS(PI()*MOD(Calculator!$B$32/Calculator!$F$21,1)),2))+MIN(500,MAX(30,100*EXP(-0.3*'VSWR Calculator'!$C$24)*(1+3*ABS(MOD('VSWR Calculator'!$C$23/Calculator!$F$21/2,1)-0.5))))/'VSWR Calculator'!$C$25)-$C92)^2+(1500*ABS(SIN(2*PI()*MOD(Calculator!$B$32/Calculator!$F$21,1)))*IF(MOD(Calculator!$B$32/Calculator!$F$21,1)&lt;0.5,-1,1))^2)/SQRT(((50*POWER(80,POWER(COS(PI()*MOD(Calculator!$B$32/Calculator!$F$21,1)),2))+MIN(500,MAX(30,100*EXP(-0.3*'VSWR Calculator'!$C$24)*(1+3*ABS(MOD('VSWR Calculator'!$C$23/Calculator!$F$21/2,1)-0.5))))/'VSWR Calculator'!$C$25)+$C92)^2+(1500*ABS(SIN(2*PI()*MOD(Calculator!$B$32/Calculator!$F$21,1)))*IF(MOD(Calculator!$B$32/Calculator!$F$21,1)&lt;0.5,-1,1))^2)),2))</f>
        <v>—</v>
      </c>
      <c r="DG92" s="253" t="str">
        <f aca="false">IF(OR(Calculator!$E$22&lt;&gt;"YES",Calculator!$B$32&lt;Calculator!$G$22),"—",ROUND((1+SQRT(((50*POWER(80,POWER(COS(PI()*MOD(Calculator!$B$32/Calculator!$F$22,1)),2))+MIN(500,MAX(30,100*EXP(-0.3*'VSWR Calculator'!$C$24)*(1+3*ABS(MOD('VSWR Calculator'!$C$23/Calculator!$F$22/2,1)-0.5))))/'VSWR Calculator'!$C$25)-$C92)^2+(1500*ABS(SIN(2*PI()*MOD(Calculator!$B$32/Calculator!$F$22,1)))*IF(MOD(Calculator!$B$32/Calculator!$F$22,1)&lt;0.5,-1,1))^2)/SQRT(((50*POWER(80,POWER(COS(PI()*MOD(Calculator!$B$32/Calculator!$F$22,1)),2))+MIN(500,MAX(30,100*EXP(-0.3*'VSWR Calculator'!$C$24)*(1+3*ABS(MOD('VSWR Calculator'!$C$23/Calculator!$F$22/2,1)-0.5))))/'VSWR Calculator'!$C$25)+$C92)^2+(1500*ABS(SIN(2*PI()*MOD(Calculator!$B$32/Calculator!$F$22,1)))*IF(MOD(Calculator!$B$32/Calculator!$F$22,1)&lt;0.5,-1,1))^2))/(1-SQRT(((50*POWER(80,POWER(COS(PI()*MOD(Calculator!$B$32/Calculator!$F$22,1)),2))+MIN(500,MAX(30,100*EXP(-0.3*'VSWR Calculator'!$C$24)*(1+3*ABS(MOD('VSWR Calculator'!$C$23/Calculator!$F$22/2,1)-0.5))))/'VSWR Calculator'!$C$25)-$C92)^2+(1500*ABS(SIN(2*PI()*MOD(Calculator!$B$32/Calculator!$F$22,1)))*IF(MOD(Calculator!$B$32/Calculator!$F$22,1)&lt;0.5,-1,1))^2)/SQRT(((50*POWER(80,POWER(COS(PI()*MOD(Calculator!$B$32/Calculator!$F$22,1)),2))+MIN(500,MAX(30,100*EXP(-0.3*'VSWR Calculator'!$C$24)*(1+3*ABS(MOD('VSWR Calculator'!$C$23/Calculator!$F$22/2,1)-0.5))))/'VSWR Calculator'!$C$25)+$C92)^2+(1500*ABS(SIN(2*PI()*MOD(Calculator!$B$32/Calculator!$F$22,1)))*IF(MOD(Calculator!$B$32/Calculator!$F$22,1)&lt;0.5,-1,1))^2)),2))</f>
        <v>—</v>
      </c>
      <c r="DH92" s="253" t="n">
        <f aca="false">IFERROR(ROUND((IF(ISNUMBER(CW92),CW92,0)+IF(ISNUMBER(CX92),CX92,0)+IF(ISNUMBER(CY92),CY92,0)+IF(ISNUMBER(CZ92),CZ92,0)+IF(ISNUMBER(DA92),DA92,0)+IF(ISNUMBER(DB92),DB92,0)+IF(ISNUMBER(DC92),DC92,0)+IF(ISNUMBER(DD92),DD92,0)+IF(ISNUMBER(DE92),DE92,0)+IF(ISNUMBER(DF92),DF92,0)+IF(ISNUMBER(DG92),DG92,0))/(IF(ISNUMBER(CW92),1,0)+IF(ISNUMBER(CX92),1,0)+IF(ISNUMBER(CY92),1,0)+IF(ISNUMBER(CZ92),1,0)+IF(ISNUMBER(DA92),1,0)+IF(ISNUMBER(DB92),1,0)+IF(ISNUMBER(DC92),1,0)+IF(ISNUMBER(DD92),1,0)+IF(ISNUMBER(DE92),1,0)+IF(ISNUMBER(DF92),1,0)+IF(ISNUMBER(DG92),1,0)),4),"")</f>
        <v>9.755</v>
      </c>
      <c r="DI92" s="253" t="str">
        <f aca="false">IF(OR(Calculator!$E$12&lt;&gt;"YES",Calculator!$B$33&lt;Calculator!$G$12),"—",ROUND((1+SQRT(((50*POWER(80,POWER(COS(PI()*MOD(Calculator!$B$33/Calculator!$F$12,1)),2))+MIN(500,MAX(30,100*EXP(-0.3*'VSWR Calculator'!$C$24)*(1+3*ABS(MOD('VSWR Calculator'!$C$23/Calculator!$F$12/2,1)-0.5))))/'VSWR Calculator'!$C$25)-$C92)^2+(1500*ABS(SIN(2*PI()*MOD(Calculator!$B$33/Calculator!$F$12,1)))*IF(MOD(Calculator!$B$33/Calculator!$F$12,1)&lt;0.5,-1,1))^2)/SQRT(((50*POWER(80,POWER(COS(PI()*MOD(Calculator!$B$33/Calculator!$F$12,1)),2))+MIN(500,MAX(30,100*EXP(-0.3*'VSWR Calculator'!$C$24)*(1+3*ABS(MOD('VSWR Calculator'!$C$23/Calculator!$F$12/2,1)-0.5))))/'VSWR Calculator'!$C$25)+$C92)^2+(1500*ABS(SIN(2*PI()*MOD(Calculator!$B$33/Calculator!$F$12,1)))*IF(MOD(Calculator!$B$33/Calculator!$F$12,1)&lt;0.5,-1,1))^2))/(1-SQRT(((50*POWER(80,POWER(COS(PI()*MOD(Calculator!$B$33/Calculator!$F$12,1)),2))+MIN(500,MAX(30,100*EXP(-0.3*'VSWR Calculator'!$C$24)*(1+3*ABS(MOD('VSWR Calculator'!$C$23/Calculator!$F$12/2,1)-0.5))))/'VSWR Calculator'!$C$25)-$C92)^2+(1500*ABS(SIN(2*PI()*MOD(Calculator!$B$33/Calculator!$F$12,1)))*IF(MOD(Calculator!$B$33/Calculator!$F$12,1)&lt;0.5,-1,1))^2)/SQRT(((50*POWER(80,POWER(COS(PI()*MOD(Calculator!$B$33/Calculator!$F$12,1)),2))+MIN(500,MAX(30,100*EXP(-0.3*'VSWR Calculator'!$C$24)*(1+3*ABS(MOD('VSWR Calculator'!$C$23/Calculator!$F$12/2,1)-0.5))))/'VSWR Calculator'!$C$25)+$C92)^2+(1500*ABS(SIN(2*PI()*MOD(Calculator!$B$33/Calculator!$F$12,1)))*IF(MOD(Calculator!$B$33/Calculator!$F$12,1)&lt;0.5,-1,1))^2)),2))</f>
        <v>—</v>
      </c>
      <c r="DJ92" s="253" t="str">
        <f aca="false">IF(OR(Calculator!$E$13&lt;&gt;"YES",Calculator!$B$33&lt;Calculator!$G$13),"—",ROUND((1+SQRT(((50*POWER(80,POWER(COS(PI()*MOD(Calculator!$B$33/Calculator!$F$13,1)),2))+MIN(500,MAX(30,100*EXP(-0.3*'VSWR Calculator'!$C$24)*(1+3*ABS(MOD('VSWR Calculator'!$C$23/Calculator!$F$13/2,1)-0.5))))/'VSWR Calculator'!$C$25)-$C92)^2+(1500*ABS(SIN(2*PI()*MOD(Calculator!$B$33/Calculator!$F$13,1)))*IF(MOD(Calculator!$B$33/Calculator!$F$13,1)&lt;0.5,-1,1))^2)/SQRT(((50*POWER(80,POWER(COS(PI()*MOD(Calculator!$B$33/Calculator!$F$13,1)),2))+MIN(500,MAX(30,100*EXP(-0.3*'VSWR Calculator'!$C$24)*(1+3*ABS(MOD('VSWR Calculator'!$C$23/Calculator!$F$13/2,1)-0.5))))/'VSWR Calculator'!$C$25)+$C92)^2+(1500*ABS(SIN(2*PI()*MOD(Calculator!$B$33/Calculator!$F$13,1)))*IF(MOD(Calculator!$B$33/Calculator!$F$13,1)&lt;0.5,-1,1))^2))/(1-SQRT(((50*POWER(80,POWER(COS(PI()*MOD(Calculator!$B$33/Calculator!$F$13,1)),2))+MIN(500,MAX(30,100*EXP(-0.3*'VSWR Calculator'!$C$24)*(1+3*ABS(MOD('VSWR Calculator'!$C$23/Calculator!$F$13/2,1)-0.5))))/'VSWR Calculator'!$C$25)-$C92)^2+(1500*ABS(SIN(2*PI()*MOD(Calculator!$B$33/Calculator!$F$13,1)))*IF(MOD(Calculator!$B$33/Calculator!$F$13,1)&lt;0.5,-1,1))^2)/SQRT(((50*POWER(80,POWER(COS(PI()*MOD(Calculator!$B$33/Calculator!$F$13,1)),2))+MIN(500,MAX(30,100*EXP(-0.3*'VSWR Calculator'!$C$24)*(1+3*ABS(MOD('VSWR Calculator'!$C$23/Calculator!$F$13/2,1)-0.5))))/'VSWR Calculator'!$C$25)+$C92)^2+(1500*ABS(SIN(2*PI()*MOD(Calculator!$B$33/Calculator!$F$13,1)))*IF(MOD(Calculator!$B$33/Calculator!$F$13,1)&lt;0.5,-1,1))^2)),2))</f>
        <v>—</v>
      </c>
      <c r="DK92" s="253" t="str">
        <f aca="false">IF(OR(Calculator!$E$14&lt;&gt;"YES",Calculator!$B$33&lt;Calculator!$G$14),"—",ROUND((1+SQRT(((50*POWER(80,POWER(COS(PI()*MOD(Calculator!$B$33/Calculator!$F$14,1)),2))+MIN(500,MAX(30,100*EXP(-0.3*'VSWR Calculator'!$C$24)*(1+3*ABS(MOD('VSWR Calculator'!$C$23/Calculator!$F$14/2,1)-0.5))))/'VSWR Calculator'!$C$25)-$C92)^2+(1500*ABS(SIN(2*PI()*MOD(Calculator!$B$33/Calculator!$F$14,1)))*IF(MOD(Calculator!$B$33/Calculator!$F$14,1)&lt;0.5,-1,1))^2)/SQRT(((50*POWER(80,POWER(COS(PI()*MOD(Calculator!$B$33/Calculator!$F$14,1)),2))+MIN(500,MAX(30,100*EXP(-0.3*'VSWR Calculator'!$C$24)*(1+3*ABS(MOD('VSWR Calculator'!$C$23/Calculator!$F$14/2,1)-0.5))))/'VSWR Calculator'!$C$25)+$C92)^2+(1500*ABS(SIN(2*PI()*MOD(Calculator!$B$33/Calculator!$F$14,1)))*IF(MOD(Calculator!$B$33/Calculator!$F$14,1)&lt;0.5,-1,1))^2))/(1-SQRT(((50*POWER(80,POWER(COS(PI()*MOD(Calculator!$B$33/Calculator!$F$14,1)),2))+MIN(500,MAX(30,100*EXP(-0.3*'VSWR Calculator'!$C$24)*(1+3*ABS(MOD('VSWR Calculator'!$C$23/Calculator!$F$14/2,1)-0.5))))/'VSWR Calculator'!$C$25)-$C92)^2+(1500*ABS(SIN(2*PI()*MOD(Calculator!$B$33/Calculator!$F$14,1)))*IF(MOD(Calculator!$B$33/Calculator!$F$14,1)&lt;0.5,-1,1))^2)/SQRT(((50*POWER(80,POWER(COS(PI()*MOD(Calculator!$B$33/Calculator!$F$14,1)),2))+MIN(500,MAX(30,100*EXP(-0.3*'VSWR Calculator'!$C$24)*(1+3*ABS(MOD('VSWR Calculator'!$C$23/Calculator!$F$14/2,1)-0.5))))/'VSWR Calculator'!$C$25)+$C92)^2+(1500*ABS(SIN(2*PI()*MOD(Calculator!$B$33/Calculator!$F$14,1)))*IF(MOD(Calculator!$B$33/Calculator!$F$14,1)&lt;0.5,-1,1))^2)),2))</f>
        <v>—</v>
      </c>
      <c r="DL92" s="253" t="n">
        <f aca="false">IF(OR(Calculator!$E$15&lt;&gt;"YES",Calculator!$B$33&lt;Calculator!$G$15),"—",ROUND((1+SQRT(((50*POWER(80,POWER(COS(PI()*MOD(Calculator!$B$33/Calculator!$F$15,1)),2))+MIN(500,MAX(30,100*EXP(-0.3*'VSWR Calculator'!$C$24)*(1+3*ABS(MOD('VSWR Calculator'!$C$23/Calculator!$F$15/2,1)-0.5))))/'VSWR Calculator'!$C$25)-$C92)^2+(1500*ABS(SIN(2*PI()*MOD(Calculator!$B$33/Calculator!$F$15,1)))*IF(MOD(Calculator!$B$33/Calculator!$F$15,1)&lt;0.5,-1,1))^2)/SQRT(((50*POWER(80,POWER(COS(PI()*MOD(Calculator!$B$33/Calculator!$F$15,1)),2))+MIN(500,MAX(30,100*EXP(-0.3*'VSWR Calculator'!$C$24)*(1+3*ABS(MOD('VSWR Calculator'!$C$23/Calculator!$F$15/2,1)-0.5))))/'VSWR Calculator'!$C$25)+$C92)^2+(1500*ABS(SIN(2*PI()*MOD(Calculator!$B$33/Calculator!$F$15,1)))*IF(MOD(Calculator!$B$33/Calculator!$F$15,1)&lt;0.5,-1,1))^2))/(1-SQRT(((50*POWER(80,POWER(COS(PI()*MOD(Calculator!$B$33/Calculator!$F$15,1)),2))+MIN(500,MAX(30,100*EXP(-0.3*'VSWR Calculator'!$C$24)*(1+3*ABS(MOD('VSWR Calculator'!$C$23/Calculator!$F$15/2,1)-0.5))))/'VSWR Calculator'!$C$25)-$C92)^2+(1500*ABS(SIN(2*PI()*MOD(Calculator!$B$33/Calculator!$F$15,1)))*IF(MOD(Calculator!$B$33/Calculator!$F$15,1)&lt;0.5,-1,1))^2)/SQRT(((50*POWER(80,POWER(COS(PI()*MOD(Calculator!$B$33/Calculator!$F$15,1)),2))+MIN(500,MAX(30,100*EXP(-0.3*'VSWR Calculator'!$C$24)*(1+3*ABS(MOD('VSWR Calculator'!$C$23/Calculator!$F$15/2,1)-0.5))))/'VSWR Calculator'!$C$25)+$C92)^2+(1500*ABS(SIN(2*PI()*MOD(Calculator!$B$33/Calculator!$F$15,1)))*IF(MOD(Calculator!$B$33/Calculator!$F$15,1)&lt;0.5,-1,1))^2)),2))</f>
        <v>2.87</v>
      </c>
      <c r="DM92" s="253" t="str">
        <f aca="false">IF(OR(Calculator!$E$16&lt;&gt;"YES",Calculator!$B$33&lt;Calculator!$G$16),"—",ROUND((1+SQRT(((50*POWER(80,POWER(COS(PI()*MOD(Calculator!$B$33/Calculator!$F$16,1)),2))+MIN(500,MAX(30,100*EXP(-0.3*'VSWR Calculator'!$C$24)*(1+3*ABS(MOD('VSWR Calculator'!$C$23/Calculator!$F$16/2,1)-0.5))))/'VSWR Calculator'!$C$25)-$C92)^2+(1500*ABS(SIN(2*PI()*MOD(Calculator!$B$33/Calculator!$F$16,1)))*IF(MOD(Calculator!$B$33/Calculator!$F$16,1)&lt;0.5,-1,1))^2)/SQRT(((50*POWER(80,POWER(COS(PI()*MOD(Calculator!$B$33/Calculator!$F$16,1)),2))+MIN(500,MAX(30,100*EXP(-0.3*'VSWR Calculator'!$C$24)*(1+3*ABS(MOD('VSWR Calculator'!$C$23/Calculator!$F$16/2,1)-0.5))))/'VSWR Calculator'!$C$25)+$C92)^2+(1500*ABS(SIN(2*PI()*MOD(Calculator!$B$33/Calculator!$F$16,1)))*IF(MOD(Calculator!$B$33/Calculator!$F$16,1)&lt;0.5,-1,1))^2))/(1-SQRT(((50*POWER(80,POWER(COS(PI()*MOD(Calculator!$B$33/Calculator!$F$16,1)),2))+MIN(500,MAX(30,100*EXP(-0.3*'VSWR Calculator'!$C$24)*(1+3*ABS(MOD('VSWR Calculator'!$C$23/Calculator!$F$16/2,1)-0.5))))/'VSWR Calculator'!$C$25)-$C92)^2+(1500*ABS(SIN(2*PI()*MOD(Calculator!$B$33/Calculator!$F$16,1)))*IF(MOD(Calculator!$B$33/Calculator!$F$16,1)&lt;0.5,-1,1))^2)/SQRT(((50*POWER(80,POWER(COS(PI()*MOD(Calculator!$B$33/Calculator!$F$16,1)),2))+MIN(500,MAX(30,100*EXP(-0.3*'VSWR Calculator'!$C$24)*(1+3*ABS(MOD('VSWR Calculator'!$C$23/Calculator!$F$16/2,1)-0.5))))/'VSWR Calculator'!$C$25)+$C92)^2+(1500*ABS(SIN(2*PI()*MOD(Calculator!$B$33/Calculator!$F$16,1)))*IF(MOD(Calculator!$B$33/Calculator!$F$16,1)&lt;0.5,-1,1))^2)),2))</f>
        <v>—</v>
      </c>
      <c r="DN92" s="253" t="n">
        <f aca="false">IF(OR(Calculator!$E$17&lt;&gt;"YES",Calculator!$B$33&lt;Calculator!$G$17),"—",ROUND((1+SQRT(((50*POWER(80,POWER(COS(PI()*MOD(Calculator!$B$33/Calculator!$F$17,1)),2))+MIN(500,MAX(30,100*EXP(-0.3*'VSWR Calculator'!$C$24)*(1+3*ABS(MOD('VSWR Calculator'!$C$23/Calculator!$F$17/2,1)-0.5))))/'VSWR Calculator'!$C$25)-$C92)^2+(1500*ABS(SIN(2*PI()*MOD(Calculator!$B$33/Calculator!$F$17,1)))*IF(MOD(Calculator!$B$33/Calculator!$F$17,1)&lt;0.5,-1,1))^2)/SQRT(((50*POWER(80,POWER(COS(PI()*MOD(Calculator!$B$33/Calculator!$F$17,1)),2))+MIN(500,MAX(30,100*EXP(-0.3*'VSWR Calculator'!$C$24)*(1+3*ABS(MOD('VSWR Calculator'!$C$23/Calculator!$F$17/2,1)-0.5))))/'VSWR Calculator'!$C$25)+$C92)^2+(1500*ABS(SIN(2*PI()*MOD(Calculator!$B$33/Calculator!$F$17,1)))*IF(MOD(Calculator!$B$33/Calculator!$F$17,1)&lt;0.5,-1,1))^2))/(1-SQRT(((50*POWER(80,POWER(COS(PI()*MOD(Calculator!$B$33/Calculator!$F$17,1)),2))+MIN(500,MAX(30,100*EXP(-0.3*'VSWR Calculator'!$C$24)*(1+3*ABS(MOD('VSWR Calculator'!$C$23/Calculator!$F$17/2,1)-0.5))))/'VSWR Calculator'!$C$25)-$C92)^2+(1500*ABS(SIN(2*PI()*MOD(Calculator!$B$33/Calculator!$F$17,1)))*IF(MOD(Calculator!$B$33/Calculator!$F$17,1)&lt;0.5,-1,1))^2)/SQRT(((50*POWER(80,POWER(COS(PI()*MOD(Calculator!$B$33/Calculator!$F$17,1)),2))+MIN(500,MAX(30,100*EXP(-0.3*'VSWR Calculator'!$C$24)*(1+3*ABS(MOD('VSWR Calculator'!$C$23/Calculator!$F$17/2,1)-0.5))))/'VSWR Calculator'!$C$25)+$C92)^2+(1500*ABS(SIN(2*PI()*MOD(Calculator!$B$33/Calculator!$F$17,1)))*IF(MOD(Calculator!$B$33/Calculator!$F$17,1)&lt;0.5,-1,1))^2)),2))</f>
        <v>18.45</v>
      </c>
      <c r="DO92" s="253" t="str">
        <f aca="false">IF(OR(Calculator!$E$18&lt;&gt;"YES",Calculator!$B$33&lt;Calculator!$G$18),"—",ROUND((1+SQRT(((50*POWER(80,POWER(COS(PI()*MOD(Calculator!$B$33/Calculator!$F$18,1)),2))+MIN(500,MAX(30,100*EXP(-0.3*'VSWR Calculator'!$C$24)*(1+3*ABS(MOD('VSWR Calculator'!$C$23/Calculator!$F$18/2,1)-0.5))))/'VSWR Calculator'!$C$25)-$C92)^2+(1500*ABS(SIN(2*PI()*MOD(Calculator!$B$33/Calculator!$F$18,1)))*IF(MOD(Calculator!$B$33/Calculator!$F$18,1)&lt;0.5,-1,1))^2)/SQRT(((50*POWER(80,POWER(COS(PI()*MOD(Calculator!$B$33/Calculator!$F$18,1)),2))+MIN(500,MAX(30,100*EXP(-0.3*'VSWR Calculator'!$C$24)*(1+3*ABS(MOD('VSWR Calculator'!$C$23/Calculator!$F$18/2,1)-0.5))))/'VSWR Calculator'!$C$25)+$C92)^2+(1500*ABS(SIN(2*PI()*MOD(Calculator!$B$33/Calculator!$F$18,1)))*IF(MOD(Calculator!$B$33/Calculator!$F$18,1)&lt;0.5,-1,1))^2))/(1-SQRT(((50*POWER(80,POWER(COS(PI()*MOD(Calculator!$B$33/Calculator!$F$18,1)),2))+MIN(500,MAX(30,100*EXP(-0.3*'VSWR Calculator'!$C$24)*(1+3*ABS(MOD('VSWR Calculator'!$C$23/Calculator!$F$18/2,1)-0.5))))/'VSWR Calculator'!$C$25)-$C92)^2+(1500*ABS(SIN(2*PI()*MOD(Calculator!$B$33/Calculator!$F$18,1)))*IF(MOD(Calculator!$B$33/Calculator!$F$18,1)&lt;0.5,-1,1))^2)/SQRT(((50*POWER(80,POWER(COS(PI()*MOD(Calculator!$B$33/Calculator!$F$18,1)),2))+MIN(500,MAX(30,100*EXP(-0.3*'VSWR Calculator'!$C$24)*(1+3*ABS(MOD('VSWR Calculator'!$C$23/Calculator!$F$18/2,1)-0.5))))/'VSWR Calculator'!$C$25)+$C92)^2+(1500*ABS(SIN(2*PI()*MOD(Calculator!$B$33/Calculator!$F$18,1)))*IF(MOD(Calculator!$B$33/Calculator!$F$18,1)&lt;0.5,-1,1))^2)),2))</f>
        <v>—</v>
      </c>
      <c r="DP92" s="253" t="str">
        <f aca="false">IF(OR(Calculator!$E$19&lt;&gt;"YES",Calculator!$B$33&lt;Calculator!$G$19),"—",ROUND((1+SQRT(((50*POWER(80,POWER(COS(PI()*MOD(Calculator!$B$33/Calculator!$F$19,1)),2))+MIN(500,MAX(30,100*EXP(-0.3*'VSWR Calculator'!$C$24)*(1+3*ABS(MOD('VSWR Calculator'!$C$23/Calculator!$F$19/2,1)-0.5))))/'VSWR Calculator'!$C$25)-$C92)^2+(1500*ABS(SIN(2*PI()*MOD(Calculator!$B$33/Calculator!$F$19,1)))*IF(MOD(Calculator!$B$33/Calculator!$F$19,1)&lt;0.5,-1,1))^2)/SQRT(((50*POWER(80,POWER(COS(PI()*MOD(Calculator!$B$33/Calculator!$F$19,1)),2))+MIN(500,MAX(30,100*EXP(-0.3*'VSWR Calculator'!$C$24)*(1+3*ABS(MOD('VSWR Calculator'!$C$23/Calculator!$F$19/2,1)-0.5))))/'VSWR Calculator'!$C$25)+$C92)^2+(1500*ABS(SIN(2*PI()*MOD(Calculator!$B$33/Calculator!$F$19,1)))*IF(MOD(Calculator!$B$33/Calculator!$F$19,1)&lt;0.5,-1,1))^2))/(1-SQRT(((50*POWER(80,POWER(COS(PI()*MOD(Calculator!$B$33/Calculator!$F$19,1)),2))+MIN(500,MAX(30,100*EXP(-0.3*'VSWR Calculator'!$C$24)*(1+3*ABS(MOD('VSWR Calculator'!$C$23/Calculator!$F$19/2,1)-0.5))))/'VSWR Calculator'!$C$25)-$C92)^2+(1500*ABS(SIN(2*PI()*MOD(Calculator!$B$33/Calculator!$F$19,1)))*IF(MOD(Calculator!$B$33/Calculator!$F$19,1)&lt;0.5,-1,1))^2)/SQRT(((50*POWER(80,POWER(COS(PI()*MOD(Calculator!$B$33/Calculator!$F$19,1)),2))+MIN(500,MAX(30,100*EXP(-0.3*'VSWR Calculator'!$C$24)*(1+3*ABS(MOD('VSWR Calculator'!$C$23/Calculator!$F$19/2,1)-0.5))))/'VSWR Calculator'!$C$25)+$C92)^2+(1500*ABS(SIN(2*PI()*MOD(Calculator!$B$33/Calculator!$F$19,1)))*IF(MOD(Calculator!$B$33/Calculator!$F$19,1)&lt;0.5,-1,1))^2)),2))</f>
        <v>—</v>
      </c>
      <c r="DQ92" s="253" t="str">
        <f aca="false">IF(OR(Calculator!$E$20&lt;&gt;"YES",Calculator!$B$33&lt;Calculator!$G$20),"—",ROUND((1+SQRT(((50*POWER(80,POWER(COS(PI()*MOD(Calculator!$B$33/Calculator!$F$20,1)),2))+MIN(500,MAX(30,100*EXP(-0.3*'VSWR Calculator'!$C$24)*(1+3*ABS(MOD('VSWR Calculator'!$C$23/Calculator!$F$20/2,1)-0.5))))/'VSWR Calculator'!$C$25)-$C92)^2+(1500*ABS(SIN(2*PI()*MOD(Calculator!$B$33/Calculator!$F$20,1)))*IF(MOD(Calculator!$B$33/Calculator!$F$20,1)&lt;0.5,-1,1))^2)/SQRT(((50*POWER(80,POWER(COS(PI()*MOD(Calculator!$B$33/Calculator!$F$20,1)),2))+MIN(500,MAX(30,100*EXP(-0.3*'VSWR Calculator'!$C$24)*(1+3*ABS(MOD('VSWR Calculator'!$C$23/Calculator!$F$20/2,1)-0.5))))/'VSWR Calculator'!$C$25)+$C92)^2+(1500*ABS(SIN(2*PI()*MOD(Calculator!$B$33/Calculator!$F$20,1)))*IF(MOD(Calculator!$B$33/Calculator!$F$20,1)&lt;0.5,-1,1))^2))/(1-SQRT(((50*POWER(80,POWER(COS(PI()*MOD(Calculator!$B$33/Calculator!$F$20,1)),2))+MIN(500,MAX(30,100*EXP(-0.3*'VSWR Calculator'!$C$24)*(1+3*ABS(MOD('VSWR Calculator'!$C$23/Calculator!$F$20/2,1)-0.5))))/'VSWR Calculator'!$C$25)-$C92)^2+(1500*ABS(SIN(2*PI()*MOD(Calculator!$B$33/Calculator!$F$20,1)))*IF(MOD(Calculator!$B$33/Calculator!$F$20,1)&lt;0.5,-1,1))^2)/SQRT(((50*POWER(80,POWER(COS(PI()*MOD(Calculator!$B$33/Calculator!$F$20,1)),2))+MIN(500,MAX(30,100*EXP(-0.3*'VSWR Calculator'!$C$24)*(1+3*ABS(MOD('VSWR Calculator'!$C$23/Calculator!$F$20/2,1)-0.5))))/'VSWR Calculator'!$C$25)+$C92)^2+(1500*ABS(SIN(2*PI()*MOD(Calculator!$B$33/Calculator!$F$20,1)))*IF(MOD(Calculator!$B$33/Calculator!$F$20,1)&lt;0.5,-1,1))^2)),2))</f>
        <v>—</v>
      </c>
      <c r="DR92" s="253" t="str">
        <f aca="false">IF(OR(Calculator!$E$21&lt;&gt;"YES",Calculator!$B$33&lt;Calculator!$G$21),"—",ROUND((1+SQRT(((50*POWER(80,POWER(COS(PI()*MOD(Calculator!$B$33/Calculator!$F$21,1)),2))+MIN(500,MAX(30,100*EXP(-0.3*'VSWR Calculator'!$C$24)*(1+3*ABS(MOD('VSWR Calculator'!$C$23/Calculator!$F$21/2,1)-0.5))))/'VSWR Calculator'!$C$25)-$C92)^2+(1500*ABS(SIN(2*PI()*MOD(Calculator!$B$33/Calculator!$F$21,1)))*IF(MOD(Calculator!$B$33/Calculator!$F$21,1)&lt;0.5,-1,1))^2)/SQRT(((50*POWER(80,POWER(COS(PI()*MOD(Calculator!$B$33/Calculator!$F$21,1)),2))+MIN(500,MAX(30,100*EXP(-0.3*'VSWR Calculator'!$C$24)*(1+3*ABS(MOD('VSWR Calculator'!$C$23/Calculator!$F$21/2,1)-0.5))))/'VSWR Calculator'!$C$25)+$C92)^2+(1500*ABS(SIN(2*PI()*MOD(Calculator!$B$33/Calculator!$F$21,1)))*IF(MOD(Calculator!$B$33/Calculator!$F$21,1)&lt;0.5,-1,1))^2))/(1-SQRT(((50*POWER(80,POWER(COS(PI()*MOD(Calculator!$B$33/Calculator!$F$21,1)),2))+MIN(500,MAX(30,100*EXP(-0.3*'VSWR Calculator'!$C$24)*(1+3*ABS(MOD('VSWR Calculator'!$C$23/Calculator!$F$21/2,1)-0.5))))/'VSWR Calculator'!$C$25)-$C92)^2+(1500*ABS(SIN(2*PI()*MOD(Calculator!$B$33/Calculator!$F$21,1)))*IF(MOD(Calculator!$B$33/Calculator!$F$21,1)&lt;0.5,-1,1))^2)/SQRT(((50*POWER(80,POWER(COS(PI()*MOD(Calculator!$B$33/Calculator!$F$21,1)),2))+MIN(500,MAX(30,100*EXP(-0.3*'VSWR Calculator'!$C$24)*(1+3*ABS(MOD('VSWR Calculator'!$C$23/Calculator!$F$21/2,1)-0.5))))/'VSWR Calculator'!$C$25)+$C92)^2+(1500*ABS(SIN(2*PI()*MOD(Calculator!$B$33/Calculator!$F$21,1)))*IF(MOD(Calculator!$B$33/Calculator!$F$21,1)&lt;0.5,-1,1))^2)),2))</f>
        <v>—</v>
      </c>
      <c r="DS92" s="253" t="str">
        <f aca="false">IF(OR(Calculator!$E$22&lt;&gt;"YES",Calculator!$B$33&lt;Calculator!$G$22),"—",ROUND((1+SQRT(((50*POWER(80,POWER(COS(PI()*MOD(Calculator!$B$33/Calculator!$F$22,1)),2))+MIN(500,MAX(30,100*EXP(-0.3*'VSWR Calculator'!$C$24)*(1+3*ABS(MOD('VSWR Calculator'!$C$23/Calculator!$F$22/2,1)-0.5))))/'VSWR Calculator'!$C$25)-$C92)^2+(1500*ABS(SIN(2*PI()*MOD(Calculator!$B$33/Calculator!$F$22,1)))*IF(MOD(Calculator!$B$33/Calculator!$F$22,1)&lt;0.5,-1,1))^2)/SQRT(((50*POWER(80,POWER(COS(PI()*MOD(Calculator!$B$33/Calculator!$F$22,1)),2))+MIN(500,MAX(30,100*EXP(-0.3*'VSWR Calculator'!$C$24)*(1+3*ABS(MOD('VSWR Calculator'!$C$23/Calculator!$F$22/2,1)-0.5))))/'VSWR Calculator'!$C$25)+$C92)^2+(1500*ABS(SIN(2*PI()*MOD(Calculator!$B$33/Calculator!$F$22,1)))*IF(MOD(Calculator!$B$33/Calculator!$F$22,1)&lt;0.5,-1,1))^2))/(1-SQRT(((50*POWER(80,POWER(COS(PI()*MOD(Calculator!$B$33/Calculator!$F$22,1)),2))+MIN(500,MAX(30,100*EXP(-0.3*'VSWR Calculator'!$C$24)*(1+3*ABS(MOD('VSWR Calculator'!$C$23/Calculator!$F$22/2,1)-0.5))))/'VSWR Calculator'!$C$25)-$C92)^2+(1500*ABS(SIN(2*PI()*MOD(Calculator!$B$33/Calculator!$F$22,1)))*IF(MOD(Calculator!$B$33/Calculator!$F$22,1)&lt;0.5,-1,1))^2)/SQRT(((50*POWER(80,POWER(COS(PI()*MOD(Calculator!$B$33/Calculator!$F$22,1)),2))+MIN(500,MAX(30,100*EXP(-0.3*'VSWR Calculator'!$C$24)*(1+3*ABS(MOD('VSWR Calculator'!$C$23/Calculator!$F$22/2,1)-0.5))))/'VSWR Calculator'!$C$25)+$C92)^2+(1500*ABS(SIN(2*PI()*MOD(Calculator!$B$33/Calculator!$F$22,1)))*IF(MOD(Calculator!$B$33/Calculator!$F$22,1)&lt;0.5,-1,1))^2)),2))</f>
        <v>—</v>
      </c>
      <c r="DT92" s="253" t="n">
        <f aca="false">IFERROR(ROUND((IF(ISNUMBER(DI92),DI92,0)+IF(ISNUMBER(DJ92),DJ92,0)+IF(ISNUMBER(DK92),DK92,0)+IF(ISNUMBER(DL92),DL92,0)+IF(ISNUMBER(DM92),DM92,0)+IF(ISNUMBER(DN92),DN92,0)+IF(ISNUMBER(DO92),DO92,0)+IF(ISNUMBER(DP92),DP92,0)+IF(ISNUMBER(DQ92),DQ92,0)+IF(ISNUMBER(DR92),DR92,0)+IF(ISNUMBER(DS92),DS92,0))/(IF(ISNUMBER(DI92),1,0)+IF(ISNUMBER(DJ92),1,0)+IF(ISNUMBER(DK92),1,0)+IF(ISNUMBER(DL92),1,0)+IF(ISNUMBER(DM92),1,0)+IF(ISNUMBER(DN92),1,0)+IF(ISNUMBER(DO92),1,0)+IF(ISNUMBER(DP92),1,0)+IF(ISNUMBER(DQ92),1,0)+IF(ISNUMBER(DR92),1,0)+IF(ISNUMBER(DS92),1,0)),4),"")</f>
        <v>10.66</v>
      </c>
      <c r="DU92" s="300" t="str">
        <f aca="false">IF(OR(Calculator!$E$12&lt;&gt;"YES",Calculator!$B$34&lt;Calculator!$G$12),"—",ROUND((1+SQRT(((50*POWER(80,POWER(COS(PI()*MOD(Calculator!$B$34/Calculator!$F$12,1)),2))-$C92)^2+(1500*ABS(SIN(2*PI()*MOD(Calculator!$B$34/Calculator!$F$12,1)))*IF(MOD(Calculator!$B$34/Calculator!$F$12,1)&lt;0.5,-1,1))^2)/((50*POWER(80,POWER(COS(PI()*MOD(Calculator!$B$34/Calculator!$F$12,1)),2))+$C92)^2+(1500*ABS(SIN(2*PI()*MOD(Calculator!$B$34/Calculator!$F$12,1)))*IF(MOD(Calculator!$B$34/Calculator!$F$12,1)&lt;0.5,-1,1))^2)))/(1-SQRT(((50*POWER(80,POWER(COS(PI()*MOD(Calculator!$B$34/Calculator!$F$12,1)),2))-$C92)^2+(1500*ABS(SIN(2*PI()*MOD(Calculator!$B$34/Calculator!$F$12,1)))*IF(MOD(Calculator!$B$34/Calculator!$F$12,1)&lt;0.5,-1,1))^2)/((50*POWER(80,POWER(COS(PI()*MOD(Calculator!$B$34/Calculator!$F$12,1)),2))+$C92)^2+(1500*ABS(SIN(2*PI()*MOD(Calculator!$B$34/Calculator!$F$12,1)))*IF(MOD(Calculator!$B$34/Calculator!$F$12,1)&lt;0.5,-1,1))^2))),2))</f>
        <v>—</v>
      </c>
      <c r="DV92" s="300" t="str">
        <f aca="false">IF(OR(Calculator!$E$13&lt;&gt;"YES",Calculator!$B$34&lt;Calculator!$G$13),"—",ROUND((1+SQRT(((50*POWER(80,POWER(COS(PI()*MOD(Calculator!$B$34/Calculator!$F$13,1)),2))-$C92)^2+(1500*ABS(SIN(2*PI()*MOD(Calculator!$B$34/Calculator!$F$13,1)))*IF(MOD(Calculator!$B$34/Calculator!$F$13,1)&lt;0.5,-1,1))^2)/((50*POWER(80,POWER(COS(PI()*MOD(Calculator!$B$34/Calculator!$F$13,1)),2))+$C92)^2+(1500*ABS(SIN(2*PI()*MOD(Calculator!$B$34/Calculator!$F$13,1)))*IF(MOD(Calculator!$B$34/Calculator!$F$13,1)&lt;0.5,-1,1))^2)))/(1-SQRT(((50*POWER(80,POWER(COS(PI()*MOD(Calculator!$B$34/Calculator!$F$13,1)),2))-$C92)^2+(1500*ABS(SIN(2*PI()*MOD(Calculator!$B$34/Calculator!$F$13,1)))*IF(MOD(Calculator!$B$34/Calculator!$F$13,1)&lt;0.5,-1,1))^2)/((50*POWER(80,POWER(COS(PI()*MOD(Calculator!$B$34/Calculator!$F$13,1)),2))+$C92)^2+(1500*ABS(SIN(2*PI()*MOD(Calculator!$B$34/Calculator!$F$13,1)))*IF(MOD(Calculator!$B$34/Calculator!$F$13,1)&lt;0.5,-1,1))^2))),2))</f>
        <v>—</v>
      </c>
      <c r="DW92" s="300" t="str">
        <f aca="false">IF(OR(Calculator!$E$14&lt;&gt;"YES",Calculator!$B$34&lt;Calculator!$G$14),"—",ROUND((1+SQRT(((50*POWER(80,POWER(COS(PI()*MOD(Calculator!$B$34/Calculator!$F$14,1)),2))-$C92)^2+(1500*ABS(SIN(2*PI()*MOD(Calculator!$B$34/Calculator!$F$14,1)))*IF(MOD(Calculator!$B$34/Calculator!$F$14,1)&lt;0.5,-1,1))^2)/((50*POWER(80,POWER(COS(PI()*MOD(Calculator!$B$34/Calculator!$F$14,1)),2))+$C92)^2+(1500*ABS(SIN(2*PI()*MOD(Calculator!$B$34/Calculator!$F$14,1)))*IF(MOD(Calculator!$B$34/Calculator!$F$14,1)&lt;0.5,-1,1))^2)))/(1-SQRT(((50*POWER(80,POWER(COS(PI()*MOD(Calculator!$B$34/Calculator!$F$14,1)),2))-$C92)^2+(1500*ABS(SIN(2*PI()*MOD(Calculator!$B$34/Calculator!$F$14,1)))*IF(MOD(Calculator!$B$34/Calculator!$F$14,1)&lt;0.5,-1,1))^2)/((50*POWER(80,POWER(COS(PI()*MOD(Calculator!$B$34/Calculator!$F$14,1)),2))+$C92)^2+(1500*ABS(SIN(2*PI()*MOD(Calculator!$B$34/Calculator!$F$14,1)))*IF(MOD(Calculator!$B$34/Calculator!$F$14,1)&lt;0.5,-1,1))^2))),2))</f>
        <v>—</v>
      </c>
      <c r="DX92" s="300" t="n">
        <f aca="false">IF(OR(Calculator!$E$15&lt;&gt;"YES",Calculator!$B$34&lt;Calculator!$G$15),"—",ROUND((1+SQRT(((50*POWER(80,POWER(COS(PI()*MOD(Calculator!$B$34/Calculator!$F$15,1)),2))-$C92)^2+(1500*ABS(SIN(2*PI()*MOD(Calculator!$B$34/Calculator!$F$15,1)))*IF(MOD(Calculator!$B$34/Calculator!$F$15,1)&lt;0.5,-1,1))^2)/((50*POWER(80,POWER(COS(PI()*MOD(Calculator!$B$34/Calculator!$F$15,1)),2))+$C92)^2+(1500*ABS(SIN(2*PI()*MOD(Calculator!$B$34/Calculator!$F$15,1)))*IF(MOD(Calculator!$B$34/Calculator!$F$15,1)&lt;0.5,-1,1))^2)))/(1-SQRT(((50*POWER(80,POWER(COS(PI()*MOD(Calculator!$B$34/Calculator!$F$15,1)),2))-$C92)^2+(1500*ABS(SIN(2*PI()*MOD(Calculator!$B$34/Calculator!$F$15,1)))*IF(MOD(Calculator!$B$34/Calculator!$F$15,1)&lt;0.5,-1,1))^2)/((50*POWER(80,POWER(COS(PI()*MOD(Calculator!$B$34/Calculator!$F$15,1)),2))+$C92)^2+(1500*ABS(SIN(2*PI()*MOD(Calculator!$B$34/Calculator!$F$15,1)))*IF(MOD(Calculator!$B$34/Calculator!$F$15,1)&lt;0.5,-1,1))^2))),2))</f>
        <v>25.69</v>
      </c>
      <c r="DY92" s="300" t="str">
        <f aca="false">IF(OR(Calculator!$E$16&lt;&gt;"YES",Calculator!$B$34&lt;Calculator!$G$16),"—",ROUND((1+SQRT(((50*POWER(80,POWER(COS(PI()*MOD(Calculator!$B$34/Calculator!$F$16,1)),2))-$C92)^2+(1500*ABS(SIN(2*PI()*MOD(Calculator!$B$34/Calculator!$F$16,1)))*IF(MOD(Calculator!$B$34/Calculator!$F$16,1)&lt;0.5,-1,1))^2)/((50*POWER(80,POWER(COS(PI()*MOD(Calculator!$B$34/Calculator!$F$16,1)),2))+$C92)^2+(1500*ABS(SIN(2*PI()*MOD(Calculator!$B$34/Calculator!$F$16,1)))*IF(MOD(Calculator!$B$34/Calculator!$F$16,1)&lt;0.5,-1,1))^2)))/(1-SQRT(((50*POWER(80,POWER(COS(PI()*MOD(Calculator!$B$34/Calculator!$F$16,1)),2))-$C92)^2+(1500*ABS(SIN(2*PI()*MOD(Calculator!$B$34/Calculator!$F$16,1)))*IF(MOD(Calculator!$B$34/Calculator!$F$16,1)&lt;0.5,-1,1))^2)/((50*POWER(80,POWER(COS(PI()*MOD(Calculator!$B$34/Calculator!$F$16,1)),2))+$C92)^2+(1500*ABS(SIN(2*PI()*MOD(Calculator!$B$34/Calculator!$F$16,1)))*IF(MOD(Calculator!$B$34/Calculator!$F$16,1)&lt;0.5,-1,1))^2))),2))</f>
        <v>—</v>
      </c>
      <c r="DZ92" s="300" t="n">
        <f aca="false">IF(OR(Calculator!$E$17&lt;&gt;"YES",Calculator!$B$34&lt;Calculator!$G$17),"—",ROUND((1+SQRT(((50*POWER(80,POWER(COS(PI()*MOD(Calculator!$B$34/Calculator!$F$17,1)),2))-$C92)^2+(1500*ABS(SIN(2*PI()*MOD(Calculator!$B$34/Calculator!$F$17,1)))*IF(MOD(Calculator!$B$34/Calculator!$F$17,1)&lt;0.5,-1,1))^2)/((50*POWER(80,POWER(COS(PI()*MOD(Calculator!$B$34/Calculator!$F$17,1)),2))+$C92)^2+(1500*ABS(SIN(2*PI()*MOD(Calculator!$B$34/Calculator!$F$17,1)))*IF(MOD(Calculator!$B$34/Calculator!$F$17,1)&lt;0.5,-1,1))^2)))/(1-SQRT(((50*POWER(80,POWER(COS(PI()*MOD(Calculator!$B$34/Calculator!$F$17,1)),2))-$C92)^2+(1500*ABS(SIN(2*PI()*MOD(Calculator!$B$34/Calculator!$F$17,1)))*IF(MOD(Calculator!$B$34/Calculator!$F$17,1)&lt;0.5,-1,1))^2)/((50*POWER(80,POWER(COS(PI()*MOD(Calculator!$B$34/Calculator!$F$17,1)),2))+$C92)^2+(1500*ABS(SIN(2*PI()*MOD(Calculator!$B$34/Calculator!$F$17,1)))*IF(MOD(Calculator!$B$34/Calculator!$F$17,1)&lt;0.5,-1,1))^2))),2))</f>
        <v>16.48</v>
      </c>
      <c r="EA92" s="300" t="str">
        <f aca="false">IF(OR(Calculator!$E$18&lt;&gt;"YES",Calculator!$B$34&lt;Calculator!$G$18),"—",ROUND((1+SQRT(((50*POWER(80,POWER(COS(PI()*MOD(Calculator!$B$34/Calculator!$F$18,1)),2))-$C92)^2+(1500*ABS(SIN(2*PI()*MOD(Calculator!$B$34/Calculator!$F$18,1)))*IF(MOD(Calculator!$B$34/Calculator!$F$18,1)&lt;0.5,-1,1))^2)/((50*POWER(80,POWER(COS(PI()*MOD(Calculator!$B$34/Calculator!$F$18,1)),2))+$C92)^2+(1500*ABS(SIN(2*PI()*MOD(Calculator!$B$34/Calculator!$F$18,1)))*IF(MOD(Calculator!$B$34/Calculator!$F$18,1)&lt;0.5,-1,1))^2)))/(1-SQRT(((50*POWER(80,POWER(COS(PI()*MOD(Calculator!$B$34/Calculator!$F$18,1)),2))-$C92)^2+(1500*ABS(SIN(2*PI()*MOD(Calculator!$B$34/Calculator!$F$18,1)))*IF(MOD(Calculator!$B$34/Calculator!$F$18,1)&lt;0.5,-1,1))^2)/((50*POWER(80,POWER(COS(PI()*MOD(Calculator!$B$34/Calculator!$F$18,1)),2))+$C92)^2+(1500*ABS(SIN(2*PI()*MOD(Calculator!$B$34/Calculator!$F$18,1)))*IF(MOD(Calculator!$B$34/Calculator!$F$18,1)&lt;0.5,-1,1))^2))),2))</f>
        <v>—</v>
      </c>
      <c r="EB92" s="300" t="str">
        <f aca="false">IF(OR(Calculator!$E$19&lt;&gt;"YES",Calculator!$B$34&lt;Calculator!$G$19),"—",ROUND((1+SQRT(((50*POWER(80,POWER(COS(PI()*MOD(Calculator!$B$34/Calculator!$F$19,1)),2))-$C92)^2+(1500*ABS(SIN(2*PI()*MOD(Calculator!$B$34/Calculator!$F$19,1)))*IF(MOD(Calculator!$B$34/Calculator!$F$19,1)&lt;0.5,-1,1))^2)/((50*POWER(80,POWER(COS(PI()*MOD(Calculator!$B$34/Calculator!$F$19,1)),2))+$C92)^2+(1500*ABS(SIN(2*PI()*MOD(Calculator!$B$34/Calculator!$F$19,1)))*IF(MOD(Calculator!$B$34/Calculator!$F$19,1)&lt;0.5,-1,1))^2)))/(1-SQRT(((50*POWER(80,POWER(COS(PI()*MOD(Calculator!$B$34/Calculator!$F$19,1)),2))-$C92)^2+(1500*ABS(SIN(2*PI()*MOD(Calculator!$B$34/Calculator!$F$19,1)))*IF(MOD(Calculator!$B$34/Calculator!$F$19,1)&lt;0.5,-1,1))^2)/((50*POWER(80,POWER(COS(PI()*MOD(Calculator!$B$34/Calculator!$F$19,1)),2))+$C92)^2+(1500*ABS(SIN(2*PI()*MOD(Calculator!$B$34/Calculator!$F$19,1)))*IF(MOD(Calculator!$B$34/Calculator!$F$19,1)&lt;0.5,-1,1))^2))),2))</f>
        <v>—</v>
      </c>
      <c r="EC92" s="300" t="str">
        <f aca="false">IF(OR(Calculator!$E$20&lt;&gt;"YES",Calculator!$B$34&lt;Calculator!$G$20),"—",ROUND((1+SQRT(((50*POWER(80,POWER(COS(PI()*MOD(Calculator!$B$34/Calculator!$F$20,1)),2))-$C92)^2+(1500*ABS(SIN(2*PI()*MOD(Calculator!$B$34/Calculator!$F$20,1)))*IF(MOD(Calculator!$B$34/Calculator!$F$20,1)&lt;0.5,-1,1))^2)/((50*POWER(80,POWER(COS(PI()*MOD(Calculator!$B$34/Calculator!$F$20,1)),2))+$C92)^2+(1500*ABS(SIN(2*PI()*MOD(Calculator!$B$34/Calculator!$F$20,1)))*IF(MOD(Calculator!$B$34/Calculator!$F$20,1)&lt;0.5,-1,1))^2)))/(1-SQRT(((50*POWER(80,POWER(COS(PI()*MOD(Calculator!$B$34/Calculator!$F$20,1)),2))-$C92)^2+(1500*ABS(SIN(2*PI()*MOD(Calculator!$B$34/Calculator!$F$20,1)))*IF(MOD(Calculator!$B$34/Calculator!$F$20,1)&lt;0.5,-1,1))^2)/((50*POWER(80,POWER(COS(PI()*MOD(Calculator!$B$34/Calculator!$F$20,1)),2))+$C92)^2+(1500*ABS(SIN(2*PI()*MOD(Calculator!$B$34/Calculator!$F$20,1)))*IF(MOD(Calculator!$B$34/Calculator!$F$20,1)&lt;0.5,-1,1))^2))),2))</f>
        <v>—</v>
      </c>
      <c r="ED92" s="300" t="str">
        <f aca="false">IF(OR(Calculator!$E$21&lt;&gt;"YES",Calculator!$B$34&lt;Calculator!$G$21),"—",ROUND((1+SQRT(((50*POWER(80,POWER(COS(PI()*MOD(Calculator!$B$34/Calculator!$F$21,1)),2))-$C92)^2+(1500*ABS(SIN(2*PI()*MOD(Calculator!$B$34/Calculator!$F$21,1)))*IF(MOD(Calculator!$B$34/Calculator!$F$21,1)&lt;0.5,-1,1))^2)/((50*POWER(80,POWER(COS(PI()*MOD(Calculator!$B$34/Calculator!$F$21,1)),2))+$C92)^2+(1500*ABS(SIN(2*PI()*MOD(Calculator!$B$34/Calculator!$F$21,1)))*IF(MOD(Calculator!$B$34/Calculator!$F$21,1)&lt;0.5,-1,1))^2)))/(1-SQRT(((50*POWER(80,POWER(COS(PI()*MOD(Calculator!$B$34/Calculator!$F$21,1)),2))-$C92)^2+(1500*ABS(SIN(2*PI()*MOD(Calculator!$B$34/Calculator!$F$21,1)))*IF(MOD(Calculator!$B$34/Calculator!$F$21,1)&lt;0.5,-1,1))^2)/((50*POWER(80,POWER(COS(PI()*MOD(Calculator!$B$34/Calculator!$F$21,1)),2))+$C92)^2+(1500*ABS(SIN(2*PI()*MOD(Calculator!$B$34/Calculator!$F$21,1)))*IF(MOD(Calculator!$B$34/Calculator!$F$21,1)&lt;0.5,-1,1))^2))),2))</f>
        <v>—</v>
      </c>
      <c r="EE92" s="300" t="str">
        <f aca="false">IF(OR(Calculator!$E$22&lt;&gt;"YES",Calculator!$B$34&lt;Calculator!$G$22),"—",ROUND((1+SQRT(((50*POWER(80,POWER(COS(PI()*MOD(Calculator!$B$34/Calculator!$F$22,1)),2))-$C92)^2+(1500*ABS(SIN(2*PI()*MOD(Calculator!$B$34/Calculator!$F$22,1)))*IF(MOD(Calculator!$B$34/Calculator!$F$22,1)&lt;0.5,-1,1))^2)/((50*POWER(80,POWER(COS(PI()*MOD(Calculator!$B$34/Calculator!$F$22,1)),2))+$C92)^2+(1500*ABS(SIN(2*PI()*MOD(Calculator!$B$34/Calculator!$F$22,1)))*IF(MOD(Calculator!$B$34/Calculator!$F$22,1)&lt;0.5,-1,1))^2)))/(1-SQRT(((50*POWER(80,POWER(COS(PI()*MOD(Calculator!$B$34/Calculator!$F$22,1)),2))-$C92)^2+(1500*ABS(SIN(2*PI()*MOD(Calculator!$B$34/Calculator!$F$22,1)))*IF(MOD(Calculator!$B$34/Calculator!$F$22,1)&lt;0.5,-1,1))^2)/((50*POWER(80,POWER(COS(PI()*MOD(Calculator!$B$34/Calculator!$F$22,1)),2))+$C92)^2+(1500*ABS(SIN(2*PI()*MOD(Calculator!$B$34/Calculator!$F$22,1)))*IF(MOD(Calculator!$B$34/Calculator!$F$22,1)&lt;0.5,-1,1))^2))),2))</f>
        <v>—</v>
      </c>
      <c r="EF92" s="295" t="n">
        <f aca="false">IFERROR(ROUND((IF(ISNUMBER(DU92),DU92,0)+IF(ISNUMBER(DV92),DV92,0)+IF(ISNUMBER(DW92),DW92,0)+IF(ISNUMBER(DX92),DX92,0)+IF(ISNUMBER(DY92),DY92,0)+IF(ISNUMBER(DZ92),DZ92,0)+IF(ISNUMBER(EA92),EA92,0)+IF(ISNUMBER(EB92),EB92,0)+IF(ISNUMBER(EC92),EC92,0)+IF(ISNUMBER(ED92),ED92,0)+IF(ISNUMBER(EE92),EE92,0))/(IF(ISNUMBER(DU92),1,0)+IF(ISNUMBER(DV92),1,0)+IF(ISNUMBER(DW92),1,0)+IF(ISNUMBER(DX92),1,0)+IF(ISNUMBER(DY92),1,0)+IF(ISNUMBER(DZ92),1,0)+IF(ISNUMBER(EA92),1,0)+IF(ISNUMBER(EB92),1,0)+IF(ISNUMBER(EC92),1,0)+IF(ISNUMBER(ED92),1,0)+IF(ISNUMBER(EE92),1,0)),4),"")</f>
        <v>21.085</v>
      </c>
      <c r="EG92" s="300" t="str">
        <f aca="false">IF(OR(Calculator!$E$12&lt;&gt;"YES",Calculator!$B$35&lt;Calculator!$G$12),"—",ROUND((1+SQRT(((50*POWER(80,POWER(COS(PI()*MOD(Calculator!$B$35/Calculator!$F$12,1)),2))-$C92)^2+(1500*ABS(SIN(2*PI()*MOD(Calculator!$B$35/Calculator!$F$12,1)))*IF(MOD(Calculator!$B$35/Calculator!$F$12,1)&lt;0.5,-1,1))^2)/((50*POWER(80,POWER(COS(PI()*MOD(Calculator!$B$35/Calculator!$F$12,1)),2))+$C92)^2+(1500*ABS(SIN(2*PI()*MOD(Calculator!$B$35/Calculator!$F$12,1)))*IF(MOD(Calculator!$B$35/Calculator!$F$12,1)&lt;0.5,-1,1))^2)))/(1-SQRT(((50*POWER(80,POWER(COS(PI()*MOD(Calculator!$B$35/Calculator!$F$12,1)),2))-$C92)^2+(1500*ABS(SIN(2*PI()*MOD(Calculator!$B$35/Calculator!$F$12,1)))*IF(MOD(Calculator!$B$35/Calculator!$F$12,1)&lt;0.5,-1,1))^2)/((50*POWER(80,POWER(COS(PI()*MOD(Calculator!$B$35/Calculator!$F$12,1)),2))+$C92)^2+(1500*ABS(SIN(2*PI()*MOD(Calculator!$B$35/Calculator!$F$12,1)))*IF(MOD(Calculator!$B$35/Calculator!$F$12,1)&lt;0.5,-1,1))^2))),2))</f>
        <v>—</v>
      </c>
      <c r="EH92" s="300" t="str">
        <f aca="false">IF(OR(Calculator!$E$13&lt;&gt;"YES",Calculator!$B$35&lt;Calculator!$G$13),"—",ROUND((1+SQRT(((50*POWER(80,POWER(COS(PI()*MOD(Calculator!$B$35/Calculator!$F$13,1)),2))-$C92)^2+(1500*ABS(SIN(2*PI()*MOD(Calculator!$B$35/Calculator!$F$13,1)))*IF(MOD(Calculator!$B$35/Calculator!$F$13,1)&lt;0.5,-1,1))^2)/((50*POWER(80,POWER(COS(PI()*MOD(Calculator!$B$35/Calculator!$F$13,1)),2))+$C92)^2+(1500*ABS(SIN(2*PI()*MOD(Calculator!$B$35/Calculator!$F$13,1)))*IF(MOD(Calculator!$B$35/Calculator!$F$13,1)&lt;0.5,-1,1))^2)))/(1-SQRT(((50*POWER(80,POWER(COS(PI()*MOD(Calculator!$B$35/Calculator!$F$13,1)),2))-$C92)^2+(1500*ABS(SIN(2*PI()*MOD(Calculator!$B$35/Calculator!$F$13,1)))*IF(MOD(Calculator!$B$35/Calculator!$F$13,1)&lt;0.5,-1,1))^2)/((50*POWER(80,POWER(COS(PI()*MOD(Calculator!$B$35/Calculator!$F$13,1)),2))+$C92)^2+(1500*ABS(SIN(2*PI()*MOD(Calculator!$B$35/Calculator!$F$13,1)))*IF(MOD(Calculator!$B$35/Calculator!$F$13,1)&lt;0.5,-1,1))^2))),2))</f>
        <v>—</v>
      </c>
      <c r="EI92" s="300" t="str">
        <f aca="false">IF(OR(Calculator!$E$14&lt;&gt;"YES",Calculator!$B$35&lt;Calculator!$G$14),"—",ROUND((1+SQRT(((50*POWER(80,POWER(COS(PI()*MOD(Calculator!$B$35/Calculator!$F$14,1)),2))-$C92)^2+(1500*ABS(SIN(2*PI()*MOD(Calculator!$B$35/Calculator!$F$14,1)))*IF(MOD(Calculator!$B$35/Calculator!$F$14,1)&lt;0.5,-1,1))^2)/((50*POWER(80,POWER(COS(PI()*MOD(Calculator!$B$35/Calculator!$F$14,1)),2))+$C92)^2+(1500*ABS(SIN(2*PI()*MOD(Calculator!$B$35/Calculator!$F$14,1)))*IF(MOD(Calculator!$B$35/Calculator!$F$14,1)&lt;0.5,-1,1))^2)))/(1-SQRT(((50*POWER(80,POWER(COS(PI()*MOD(Calculator!$B$35/Calculator!$F$14,1)),2))-$C92)^2+(1500*ABS(SIN(2*PI()*MOD(Calculator!$B$35/Calculator!$F$14,1)))*IF(MOD(Calculator!$B$35/Calculator!$F$14,1)&lt;0.5,-1,1))^2)/((50*POWER(80,POWER(COS(PI()*MOD(Calculator!$B$35/Calculator!$F$14,1)),2))+$C92)^2+(1500*ABS(SIN(2*PI()*MOD(Calculator!$B$35/Calculator!$F$14,1)))*IF(MOD(Calculator!$B$35/Calculator!$F$14,1)&lt;0.5,-1,1))^2))),2))</f>
        <v>—</v>
      </c>
      <c r="EJ92" s="300" t="n">
        <f aca="false">IF(OR(Calculator!$E$15&lt;&gt;"YES",Calculator!$B$35&lt;Calculator!$G$15),"—",ROUND((1+SQRT(((50*POWER(80,POWER(COS(PI()*MOD(Calculator!$B$35/Calculator!$F$15,1)),2))-$C92)^2+(1500*ABS(SIN(2*PI()*MOD(Calculator!$B$35/Calculator!$F$15,1)))*IF(MOD(Calculator!$B$35/Calculator!$F$15,1)&lt;0.5,-1,1))^2)/((50*POWER(80,POWER(COS(PI()*MOD(Calculator!$B$35/Calculator!$F$15,1)),2))+$C92)^2+(1500*ABS(SIN(2*PI()*MOD(Calculator!$B$35/Calculator!$F$15,1)))*IF(MOD(Calculator!$B$35/Calculator!$F$15,1)&lt;0.5,-1,1))^2)))/(1-SQRT(((50*POWER(80,POWER(COS(PI()*MOD(Calculator!$B$35/Calculator!$F$15,1)),2))-$C92)^2+(1500*ABS(SIN(2*PI()*MOD(Calculator!$B$35/Calculator!$F$15,1)))*IF(MOD(Calculator!$B$35/Calculator!$F$15,1)&lt;0.5,-1,1))^2)/((50*POWER(80,POWER(COS(PI()*MOD(Calculator!$B$35/Calculator!$F$15,1)),2))+$C92)^2+(1500*ABS(SIN(2*PI()*MOD(Calculator!$B$35/Calculator!$F$15,1)))*IF(MOD(Calculator!$B$35/Calculator!$F$15,1)&lt;0.5,-1,1))^2))),2))</f>
        <v>2.55</v>
      </c>
      <c r="EK92" s="300" t="str">
        <f aca="false">IF(OR(Calculator!$E$16&lt;&gt;"YES",Calculator!$B$35&lt;Calculator!$G$16),"—",ROUND((1+SQRT(((50*POWER(80,POWER(COS(PI()*MOD(Calculator!$B$35/Calculator!$F$16,1)),2))-$C92)^2+(1500*ABS(SIN(2*PI()*MOD(Calculator!$B$35/Calculator!$F$16,1)))*IF(MOD(Calculator!$B$35/Calculator!$F$16,1)&lt;0.5,-1,1))^2)/((50*POWER(80,POWER(COS(PI()*MOD(Calculator!$B$35/Calculator!$F$16,1)),2))+$C92)^2+(1500*ABS(SIN(2*PI()*MOD(Calculator!$B$35/Calculator!$F$16,1)))*IF(MOD(Calculator!$B$35/Calculator!$F$16,1)&lt;0.5,-1,1))^2)))/(1-SQRT(((50*POWER(80,POWER(COS(PI()*MOD(Calculator!$B$35/Calculator!$F$16,1)),2))-$C92)^2+(1500*ABS(SIN(2*PI()*MOD(Calculator!$B$35/Calculator!$F$16,1)))*IF(MOD(Calculator!$B$35/Calculator!$F$16,1)&lt;0.5,-1,1))^2)/((50*POWER(80,POWER(COS(PI()*MOD(Calculator!$B$35/Calculator!$F$16,1)),2))+$C92)^2+(1500*ABS(SIN(2*PI()*MOD(Calculator!$B$35/Calculator!$F$16,1)))*IF(MOD(Calculator!$B$35/Calculator!$F$16,1)&lt;0.5,-1,1))^2))),2))</f>
        <v>—</v>
      </c>
      <c r="EL92" s="300" t="n">
        <f aca="false">IF(OR(Calculator!$E$17&lt;&gt;"YES",Calculator!$B$35&lt;Calculator!$G$17),"—",ROUND((1+SQRT(((50*POWER(80,POWER(COS(PI()*MOD(Calculator!$B$35/Calculator!$F$17,1)),2))-$C92)^2+(1500*ABS(SIN(2*PI()*MOD(Calculator!$B$35/Calculator!$F$17,1)))*IF(MOD(Calculator!$B$35/Calculator!$F$17,1)&lt;0.5,-1,1))^2)/((50*POWER(80,POWER(COS(PI()*MOD(Calculator!$B$35/Calculator!$F$17,1)),2))+$C92)^2+(1500*ABS(SIN(2*PI()*MOD(Calculator!$B$35/Calculator!$F$17,1)))*IF(MOD(Calculator!$B$35/Calculator!$F$17,1)&lt;0.5,-1,1))^2)))/(1-SQRT(((50*POWER(80,POWER(COS(PI()*MOD(Calculator!$B$35/Calculator!$F$17,1)),2))-$C92)^2+(1500*ABS(SIN(2*PI()*MOD(Calculator!$B$35/Calculator!$F$17,1)))*IF(MOD(Calculator!$B$35/Calculator!$F$17,1)&lt;0.5,-1,1))^2)/((50*POWER(80,POWER(COS(PI()*MOD(Calculator!$B$35/Calculator!$F$17,1)),2))+$C92)^2+(1500*ABS(SIN(2*PI()*MOD(Calculator!$B$35/Calculator!$F$17,1)))*IF(MOD(Calculator!$B$35/Calculator!$F$17,1)&lt;0.5,-1,1))^2))),2))</f>
        <v>24.67</v>
      </c>
      <c r="EM92" s="300" t="str">
        <f aca="false">IF(OR(Calculator!$E$18&lt;&gt;"YES",Calculator!$B$35&lt;Calculator!$G$18),"—",ROUND((1+SQRT(((50*POWER(80,POWER(COS(PI()*MOD(Calculator!$B$35/Calculator!$F$18,1)),2))-$C92)^2+(1500*ABS(SIN(2*PI()*MOD(Calculator!$B$35/Calculator!$F$18,1)))*IF(MOD(Calculator!$B$35/Calculator!$F$18,1)&lt;0.5,-1,1))^2)/((50*POWER(80,POWER(COS(PI()*MOD(Calculator!$B$35/Calculator!$F$18,1)),2))+$C92)^2+(1500*ABS(SIN(2*PI()*MOD(Calculator!$B$35/Calculator!$F$18,1)))*IF(MOD(Calculator!$B$35/Calculator!$F$18,1)&lt;0.5,-1,1))^2)))/(1-SQRT(((50*POWER(80,POWER(COS(PI()*MOD(Calculator!$B$35/Calculator!$F$18,1)),2))-$C92)^2+(1500*ABS(SIN(2*PI()*MOD(Calculator!$B$35/Calculator!$F$18,1)))*IF(MOD(Calculator!$B$35/Calculator!$F$18,1)&lt;0.5,-1,1))^2)/((50*POWER(80,POWER(COS(PI()*MOD(Calculator!$B$35/Calculator!$F$18,1)),2))+$C92)^2+(1500*ABS(SIN(2*PI()*MOD(Calculator!$B$35/Calculator!$F$18,1)))*IF(MOD(Calculator!$B$35/Calculator!$F$18,1)&lt;0.5,-1,1))^2))),2))</f>
        <v>—</v>
      </c>
      <c r="EN92" s="300" t="str">
        <f aca="false">IF(OR(Calculator!$E$19&lt;&gt;"YES",Calculator!$B$35&lt;Calculator!$G$19),"—",ROUND((1+SQRT(((50*POWER(80,POWER(COS(PI()*MOD(Calculator!$B$35/Calculator!$F$19,1)),2))-$C92)^2+(1500*ABS(SIN(2*PI()*MOD(Calculator!$B$35/Calculator!$F$19,1)))*IF(MOD(Calculator!$B$35/Calculator!$F$19,1)&lt;0.5,-1,1))^2)/((50*POWER(80,POWER(COS(PI()*MOD(Calculator!$B$35/Calculator!$F$19,1)),2))+$C92)^2+(1500*ABS(SIN(2*PI()*MOD(Calculator!$B$35/Calculator!$F$19,1)))*IF(MOD(Calculator!$B$35/Calculator!$F$19,1)&lt;0.5,-1,1))^2)))/(1-SQRT(((50*POWER(80,POWER(COS(PI()*MOD(Calculator!$B$35/Calculator!$F$19,1)),2))-$C92)^2+(1500*ABS(SIN(2*PI()*MOD(Calculator!$B$35/Calculator!$F$19,1)))*IF(MOD(Calculator!$B$35/Calculator!$F$19,1)&lt;0.5,-1,1))^2)/((50*POWER(80,POWER(COS(PI()*MOD(Calculator!$B$35/Calculator!$F$19,1)),2))+$C92)^2+(1500*ABS(SIN(2*PI()*MOD(Calculator!$B$35/Calculator!$F$19,1)))*IF(MOD(Calculator!$B$35/Calculator!$F$19,1)&lt;0.5,-1,1))^2))),2))</f>
        <v>—</v>
      </c>
      <c r="EO92" s="300" t="str">
        <f aca="false">IF(OR(Calculator!$E$20&lt;&gt;"YES",Calculator!$B$35&lt;Calculator!$G$20),"—",ROUND((1+SQRT(((50*POWER(80,POWER(COS(PI()*MOD(Calculator!$B$35/Calculator!$F$20,1)),2))-$C92)^2+(1500*ABS(SIN(2*PI()*MOD(Calculator!$B$35/Calculator!$F$20,1)))*IF(MOD(Calculator!$B$35/Calculator!$F$20,1)&lt;0.5,-1,1))^2)/((50*POWER(80,POWER(COS(PI()*MOD(Calculator!$B$35/Calculator!$F$20,1)),2))+$C92)^2+(1500*ABS(SIN(2*PI()*MOD(Calculator!$B$35/Calculator!$F$20,1)))*IF(MOD(Calculator!$B$35/Calculator!$F$20,1)&lt;0.5,-1,1))^2)))/(1-SQRT(((50*POWER(80,POWER(COS(PI()*MOD(Calculator!$B$35/Calculator!$F$20,1)),2))-$C92)^2+(1500*ABS(SIN(2*PI()*MOD(Calculator!$B$35/Calculator!$F$20,1)))*IF(MOD(Calculator!$B$35/Calculator!$F$20,1)&lt;0.5,-1,1))^2)/((50*POWER(80,POWER(COS(PI()*MOD(Calculator!$B$35/Calculator!$F$20,1)),2))+$C92)^2+(1500*ABS(SIN(2*PI()*MOD(Calculator!$B$35/Calculator!$F$20,1)))*IF(MOD(Calculator!$B$35/Calculator!$F$20,1)&lt;0.5,-1,1))^2))),2))</f>
        <v>—</v>
      </c>
      <c r="EP92" s="300" t="str">
        <f aca="false">IF(OR(Calculator!$E$21&lt;&gt;"YES",Calculator!$B$35&lt;Calculator!$G$21),"—",ROUND((1+SQRT(((50*POWER(80,POWER(COS(PI()*MOD(Calculator!$B$35/Calculator!$F$21,1)),2))-$C92)^2+(1500*ABS(SIN(2*PI()*MOD(Calculator!$B$35/Calculator!$F$21,1)))*IF(MOD(Calculator!$B$35/Calculator!$F$21,1)&lt;0.5,-1,1))^2)/((50*POWER(80,POWER(COS(PI()*MOD(Calculator!$B$35/Calculator!$F$21,1)),2))+$C92)^2+(1500*ABS(SIN(2*PI()*MOD(Calculator!$B$35/Calculator!$F$21,1)))*IF(MOD(Calculator!$B$35/Calculator!$F$21,1)&lt;0.5,-1,1))^2)))/(1-SQRT(((50*POWER(80,POWER(COS(PI()*MOD(Calculator!$B$35/Calculator!$F$21,1)),2))-$C92)^2+(1500*ABS(SIN(2*PI()*MOD(Calculator!$B$35/Calculator!$F$21,1)))*IF(MOD(Calculator!$B$35/Calculator!$F$21,1)&lt;0.5,-1,1))^2)/((50*POWER(80,POWER(COS(PI()*MOD(Calculator!$B$35/Calculator!$F$21,1)),2))+$C92)^2+(1500*ABS(SIN(2*PI()*MOD(Calculator!$B$35/Calculator!$F$21,1)))*IF(MOD(Calculator!$B$35/Calculator!$F$21,1)&lt;0.5,-1,1))^2))),2))</f>
        <v>—</v>
      </c>
      <c r="EQ92" s="300" t="str">
        <f aca="false">IF(OR(Calculator!$E$22&lt;&gt;"YES",Calculator!$B$35&lt;Calculator!$G$22),"—",ROUND((1+SQRT(((50*POWER(80,POWER(COS(PI()*MOD(Calculator!$B$35/Calculator!$F$22,1)),2))-$C92)^2+(1500*ABS(SIN(2*PI()*MOD(Calculator!$B$35/Calculator!$F$22,1)))*IF(MOD(Calculator!$B$35/Calculator!$F$22,1)&lt;0.5,-1,1))^2)/((50*POWER(80,POWER(COS(PI()*MOD(Calculator!$B$35/Calculator!$F$22,1)),2))+$C92)^2+(1500*ABS(SIN(2*PI()*MOD(Calculator!$B$35/Calculator!$F$22,1)))*IF(MOD(Calculator!$B$35/Calculator!$F$22,1)&lt;0.5,-1,1))^2)))/(1-SQRT(((50*POWER(80,POWER(COS(PI()*MOD(Calculator!$B$35/Calculator!$F$22,1)),2))-$C92)^2+(1500*ABS(SIN(2*PI()*MOD(Calculator!$B$35/Calculator!$F$22,1)))*IF(MOD(Calculator!$B$35/Calculator!$F$22,1)&lt;0.5,-1,1))^2)/((50*POWER(80,POWER(COS(PI()*MOD(Calculator!$B$35/Calculator!$F$22,1)),2))+$C92)^2+(1500*ABS(SIN(2*PI()*MOD(Calculator!$B$35/Calculator!$F$22,1)))*IF(MOD(Calculator!$B$35/Calculator!$F$22,1)&lt;0.5,-1,1))^2))),2))</f>
        <v>—</v>
      </c>
      <c r="ER92" s="295" t="n">
        <f aca="false">IFERROR(ROUND((IF(ISNUMBER(EG92),EG92,0)+IF(ISNUMBER(EH92),EH92,0)+IF(ISNUMBER(EI92),EI92,0)+IF(ISNUMBER(EJ92),EJ92,0)+IF(ISNUMBER(EK92),EK92,0)+IF(ISNUMBER(EL92),EL92,0)+IF(ISNUMBER(EM92),EM92,0)+IF(ISNUMBER(EN92),EN92,0)+IF(ISNUMBER(EO92),EO92,0)+IF(ISNUMBER(EP92),EP92,0)+IF(ISNUMBER(EQ92),EQ92,0))/(IF(ISNUMBER(EG92),1,0)+IF(ISNUMBER(EH92),1,0)+IF(ISNUMBER(EI92),1,0)+IF(ISNUMBER(EJ92),1,0)+IF(ISNUMBER(EK92),1,0)+IF(ISNUMBER(EL92),1,0)+IF(ISNUMBER(EM92),1,0)+IF(ISNUMBER(EN92),1,0)+IF(ISNUMBER(EO92),1,0)+IF(ISNUMBER(EP92),1,0)+IF(ISNUMBER(EQ92),1,0)),4),"")</f>
        <v>13.61</v>
      </c>
      <c r="ES92" s="300" t="str">
        <f aca="false">IF(OR(Calculator!$E$12&lt;&gt;"YES",Calculator!$B$36&lt;Calculator!$G$12),"—",ROUND((1+SQRT(((50*POWER(80,POWER(COS(PI()*MOD(Calculator!$B$36/Calculator!$F$12,1)),2))-$C92)^2+(1500*ABS(SIN(2*PI()*MOD(Calculator!$B$36/Calculator!$F$12,1)))*IF(MOD(Calculator!$B$36/Calculator!$F$12,1)&lt;0.5,-1,1))^2)/((50*POWER(80,POWER(COS(PI()*MOD(Calculator!$B$36/Calculator!$F$12,1)),2))+$C92)^2+(1500*ABS(SIN(2*PI()*MOD(Calculator!$B$36/Calculator!$F$12,1)))*IF(MOD(Calculator!$B$36/Calculator!$F$12,1)&lt;0.5,-1,1))^2)))/(1-SQRT(((50*POWER(80,POWER(COS(PI()*MOD(Calculator!$B$36/Calculator!$F$12,1)),2))-$C92)^2+(1500*ABS(SIN(2*PI()*MOD(Calculator!$B$36/Calculator!$F$12,1)))*IF(MOD(Calculator!$B$36/Calculator!$F$12,1)&lt;0.5,-1,1))^2)/((50*POWER(80,POWER(COS(PI()*MOD(Calculator!$B$36/Calculator!$F$12,1)),2))+$C92)^2+(1500*ABS(SIN(2*PI()*MOD(Calculator!$B$36/Calculator!$F$12,1)))*IF(MOD(Calculator!$B$36/Calculator!$F$12,1)&lt;0.5,-1,1))^2))),2))</f>
        <v>—</v>
      </c>
      <c r="ET92" s="300" t="str">
        <f aca="false">IF(OR(Calculator!$E$13&lt;&gt;"YES",Calculator!$B$36&lt;Calculator!$G$13),"—",ROUND((1+SQRT(((50*POWER(80,POWER(COS(PI()*MOD(Calculator!$B$36/Calculator!$F$13,1)),2))-$C92)^2+(1500*ABS(SIN(2*PI()*MOD(Calculator!$B$36/Calculator!$F$13,1)))*IF(MOD(Calculator!$B$36/Calculator!$F$13,1)&lt;0.5,-1,1))^2)/((50*POWER(80,POWER(COS(PI()*MOD(Calculator!$B$36/Calculator!$F$13,1)),2))+$C92)^2+(1500*ABS(SIN(2*PI()*MOD(Calculator!$B$36/Calculator!$F$13,1)))*IF(MOD(Calculator!$B$36/Calculator!$F$13,1)&lt;0.5,-1,1))^2)))/(1-SQRT(((50*POWER(80,POWER(COS(PI()*MOD(Calculator!$B$36/Calculator!$F$13,1)),2))-$C92)^2+(1500*ABS(SIN(2*PI()*MOD(Calculator!$B$36/Calculator!$F$13,1)))*IF(MOD(Calculator!$B$36/Calculator!$F$13,1)&lt;0.5,-1,1))^2)/((50*POWER(80,POWER(COS(PI()*MOD(Calculator!$B$36/Calculator!$F$13,1)),2))+$C92)^2+(1500*ABS(SIN(2*PI()*MOD(Calculator!$B$36/Calculator!$F$13,1)))*IF(MOD(Calculator!$B$36/Calculator!$F$13,1)&lt;0.5,-1,1))^2))),2))</f>
        <v>—</v>
      </c>
      <c r="EU92" s="300" t="str">
        <f aca="false">IF(OR(Calculator!$E$14&lt;&gt;"YES",Calculator!$B$36&lt;Calculator!$G$14),"—",ROUND((1+SQRT(((50*POWER(80,POWER(COS(PI()*MOD(Calculator!$B$36/Calculator!$F$14,1)),2))-$C92)^2+(1500*ABS(SIN(2*PI()*MOD(Calculator!$B$36/Calculator!$F$14,1)))*IF(MOD(Calculator!$B$36/Calculator!$F$14,1)&lt;0.5,-1,1))^2)/((50*POWER(80,POWER(COS(PI()*MOD(Calculator!$B$36/Calculator!$F$14,1)),2))+$C92)^2+(1500*ABS(SIN(2*PI()*MOD(Calculator!$B$36/Calculator!$F$14,1)))*IF(MOD(Calculator!$B$36/Calculator!$F$14,1)&lt;0.5,-1,1))^2)))/(1-SQRT(((50*POWER(80,POWER(COS(PI()*MOD(Calculator!$B$36/Calculator!$F$14,1)),2))-$C92)^2+(1500*ABS(SIN(2*PI()*MOD(Calculator!$B$36/Calculator!$F$14,1)))*IF(MOD(Calculator!$B$36/Calculator!$F$14,1)&lt;0.5,-1,1))^2)/((50*POWER(80,POWER(COS(PI()*MOD(Calculator!$B$36/Calculator!$F$14,1)),2))+$C92)^2+(1500*ABS(SIN(2*PI()*MOD(Calculator!$B$36/Calculator!$F$14,1)))*IF(MOD(Calculator!$B$36/Calculator!$F$14,1)&lt;0.5,-1,1))^2))),2))</f>
        <v>—</v>
      </c>
      <c r="EV92" s="300" t="n">
        <f aca="false">IF(OR(Calculator!$E$15&lt;&gt;"YES",Calculator!$B$36&lt;Calculator!$G$15),"—",ROUND((1+SQRT(((50*POWER(80,POWER(COS(PI()*MOD(Calculator!$B$36/Calculator!$F$15,1)),2))-$C92)^2+(1500*ABS(SIN(2*PI()*MOD(Calculator!$B$36/Calculator!$F$15,1)))*IF(MOD(Calculator!$B$36/Calculator!$F$15,1)&lt;0.5,-1,1))^2)/((50*POWER(80,POWER(COS(PI()*MOD(Calculator!$B$36/Calculator!$F$15,1)),2))+$C92)^2+(1500*ABS(SIN(2*PI()*MOD(Calculator!$B$36/Calculator!$F$15,1)))*IF(MOD(Calculator!$B$36/Calculator!$F$15,1)&lt;0.5,-1,1))^2)))/(1-SQRT(((50*POWER(80,POWER(COS(PI()*MOD(Calculator!$B$36/Calculator!$F$15,1)),2))-$C92)^2+(1500*ABS(SIN(2*PI()*MOD(Calculator!$B$36/Calculator!$F$15,1)))*IF(MOD(Calculator!$B$36/Calculator!$F$15,1)&lt;0.5,-1,1))^2)/((50*POWER(80,POWER(COS(PI()*MOD(Calculator!$B$36/Calculator!$F$15,1)),2))+$C92)^2+(1500*ABS(SIN(2*PI()*MOD(Calculator!$B$36/Calculator!$F$15,1)))*IF(MOD(Calculator!$B$36/Calculator!$F$15,1)&lt;0.5,-1,1))^2))),2))</f>
        <v>20.71</v>
      </c>
      <c r="EW92" s="300" t="str">
        <f aca="false">IF(OR(Calculator!$E$16&lt;&gt;"YES",Calculator!$B$36&lt;Calculator!$G$16),"—",ROUND((1+SQRT(((50*POWER(80,POWER(COS(PI()*MOD(Calculator!$B$36/Calculator!$F$16,1)),2))-$C92)^2+(1500*ABS(SIN(2*PI()*MOD(Calculator!$B$36/Calculator!$F$16,1)))*IF(MOD(Calculator!$B$36/Calculator!$F$16,1)&lt;0.5,-1,1))^2)/((50*POWER(80,POWER(COS(PI()*MOD(Calculator!$B$36/Calculator!$F$16,1)),2))+$C92)^2+(1500*ABS(SIN(2*PI()*MOD(Calculator!$B$36/Calculator!$F$16,1)))*IF(MOD(Calculator!$B$36/Calculator!$F$16,1)&lt;0.5,-1,1))^2)))/(1-SQRT(((50*POWER(80,POWER(COS(PI()*MOD(Calculator!$B$36/Calculator!$F$16,1)),2))-$C92)^2+(1500*ABS(SIN(2*PI()*MOD(Calculator!$B$36/Calculator!$F$16,1)))*IF(MOD(Calculator!$B$36/Calculator!$F$16,1)&lt;0.5,-1,1))^2)/((50*POWER(80,POWER(COS(PI()*MOD(Calculator!$B$36/Calculator!$F$16,1)),2))+$C92)^2+(1500*ABS(SIN(2*PI()*MOD(Calculator!$B$36/Calculator!$F$16,1)))*IF(MOD(Calculator!$B$36/Calculator!$F$16,1)&lt;0.5,-1,1))^2))),2))</f>
        <v>—</v>
      </c>
      <c r="EX92" s="300" t="n">
        <f aca="false">IF(OR(Calculator!$E$17&lt;&gt;"YES",Calculator!$B$36&lt;Calculator!$G$17),"—",ROUND((1+SQRT(((50*POWER(80,POWER(COS(PI()*MOD(Calculator!$B$36/Calculator!$F$17,1)),2))-$C92)^2+(1500*ABS(SIN(2*PI()*MOD(Calculator!$B$36/Calculator!$F$17,1)))*IF(MOD(Calculator!$B$36/Calculator!$F$17,1)&lt;0.5,-1,1))^2)/((50*POWER(80,POWER(COS(PI()*MOD(Calculator!$B$36/Calculator!$F$17,1)),2))+$C92)^2+(1500*ABS(SIN(2*PI()*MOD(Calculator!$B$36/Calculator!$F$17,1)))*IF(MOD(Calculator!$B$36/Calculator!$F$17,1)&lt;0.5,-1,1))^2)))/(1-SQRT(((50*POWER(80,POWER(COS(PI()*MOD(Calculator!$B$36/Calculator!$F$17,1)),2))-$C92)^2+(1500*ABS(SIN(2*PI()*MOD(Calculator!$B$36/Calculator!$F$17,1)))*IF(MOD(Calculator!$B$36/Calculator!$F$17,1)&lt;0.5,-1,1))^2)/((50*POWER(80,POWER(COS(PI()*MOD(Calculator!$B$36/Calculator!$F$17,1)),2))+$C92)^2+(1500*ABS(SIN(2*PI()*MOD(Calculator!$B$36/Calculator!$F$17,1)))*IF(MOD(Calculator!$B$36/Calculator!$F$17,1)&lt;0.5,-1,1))^2))),2))</f>
        <v>25.74</v>
      </c>
      <c r="EY92" s="300" t="str">
        <f aca="false">IF(OR(Calculator!$E$18&lt;&gt;"YES",Calculator!$B$36&lt;Calculator!$G$18),"—",ROUND((1+SQRT(((50*POWER(80,POWER(COS(PI()*MOD(Calculator!$B$36/Calculator!$F$18,1)),2))-$C92)^2+(1500*ABS(SIN(2*PI()*MOD(Calculator!$B$36/Calculator!$F$18,1)))*IF(MOD(Calculator!$B$36/Calculator!$F$18,1)&lt;0.5,-1,1))^2)/((50*POWER(80,POWER(COS(PI()*MOD(Calculator!$B$36/Calculator!$F$18,1)),2))+$C92)^2+(1500*ABS(SIN(2*PI()*MOD(Calculator!$B$36/Calculator!$F$18,1)))*IF(MOD(Calculator!$B$36/Calculator!$F$18,1)&lt;0.5,-1,1))^2)))/(1-SQRT(((50*POWER(80,POWER(COS(PI()*MOD(Calculator!$B$36/Calculator!$F$18,1)),2))-$C92)^2+(1500*ABS(SIN(2*PI()*MOD(Calculator!$B$36/Calculator!$F$18,1)))*IF(MOD(Calculator!$B$36/Calculator!$F$18,1)&lt;0.5,-1,1))^2)/((50*POWER(80,POWER(COS(PI()*MOD(Calculator!$B$36/Calculator!$F$18,1)),2))+$C92)^2+(1500*ABS(SIN(2*PI()*MOD(Calculator!$B$36/Calculator!$F$18,1)))*IF(MOD(Calculator!$B$36/Calculator!$F$18,1)&lt;0.5,-1,1))^2))),2))</f>
        <v>—</v>
      </c>
      <c r="EZ92" s="300" t="str">
        <f aca="false">IF(OR(Calculator!$E$19&lt;&gt;"YES",Calculator!$B$36&lt;Calculator!$G$19),"—",ROUND((1+SQRT(((50*POWER(80,POWER(COS(PI()*MOD(Calculator!$B$36/Calculator!$F$19,1)),2))-$C92)^2+(1500*ABS(SIN(2*PI()*MOD(Calculator!$B$36/Calculator!$F$19,1)))*IF(MOD(Calculator!$B$36/Calculator!$F$19,1)&lt;0.5,-1,1))^2)/((50*POWER(80,POWER(COS(PI()*MOD(Calculator!$B$36/Calculator!$F$19,1)),2))+$C92)^2+(1500*ABS(SIN(2*PI()*MOD(Calculator!$B$36/Calculator!$F$19,1)))*IF(MOD(Calculator!$B$36/Calculator!$F$19,1)&lt;0.5,-1,1))^2)))/(1-SQRT(((50*POWER(80,POWER(COS(PI()*MOD(Calculator!$B$36/Calculator!$F$19,1)),2))-$C92)^2+(1500*ABS(SIN(2*PI()*MOD(Calculator!$B$36/Calculator!$F$19,1)))*IF(MOD(Calculator!$B$36/Calculator!$F$19,1)&lt;0.5,-1,1))^2)/((50*POWER(80,POWER(COS(PI()*MOD(Calculator!$B$36/Calculator!$F$19,1)),2))+$C92)^2+(1500*ABS(SIN(2*PI()*MOD(Calculator!$B$36/Calculator!$F$19,1)))*IF(MOD(Calculator!$B$36/Calculator!$F$19,1)&lt;0.5,-1,1))^2))),2))</f>
        <v>—</v>
      </c>
      <c r="FA92" s="300" t="str">
        <f aca="false">IF(OR(Calculator!$E$20&lt;&gt;"YES",Calculator!$B$36&lt;Calculator!$G$20),"—",ROUND((1+SQRT(((50*POWER(80,POWER(COS(PI()*MOD(Calculator!$B$36/Calculator!$F$20,1)),2))-$C92)^2+(1500*ABS(SIN(2*PI()*MOD(Calculator!$B$36/Calculator!$F$20,1)))*IF(MOD(Calculator!$B$36/Calculator!$F$20,1)&lt;0.5,-1,1))^2)/((50*POWER(80,POWER(COS(PI()*MOD(Calculator!$B$36/Calculator!$F$20,1)),2))+$C92)^2+(1500*ABS(SIN(2*PI()*MOD(Calculator!$B$36/Calculator!$F$20,1)))*IF(MOD(Calculator!$B$36/Calculator!$F$20,1)&lt;0.5,-1,1))^2)))/(1-SQRT(((50*POWER(80,POWER(COS(PI()*MOD(Calculator!$B$36/Calculator!$F$20,1)),2))-$C92)^2+(1500*ABS(SIN(2*PI()*MOD(Calculator!$B$36/Calculator!$F$20,1)))*IF(MOD(Calculator!$B$36/Calculator!$F$20,1)&lt;0.5,-1,1))^2)/((50*POWER(80,POWER(COS(PI()*MOD(Calculator!$B$36/Calculator!$F$20,1)),2))+$C92)^2+(1500*ABS(SIN(2*PI()*MOD(Calculator!$B$36/Calculator!$F$20,1)))*IF(MOD(Calculator!$B$36/Calculator!$F$20,1)&lt;0.5,-1,1))^2))),2))</f>
        <v>—</v>
      </c>
      <c r="FB92" s="300" t="str">
        <f aca="false">IF(OR(Calculator!$E$21&lt;&gt;"YES",Calculator!$B$36&lt;Calculator!$G$21),"—",ROUND((1+SQRT(((50*POWER(80,POWER(COS(PI()*MOD(Calculator!$B$36/Calculator!$F$21,1)),2))-$C92)^2+(1500*ABS(SIN(2*PI()*MOD(Calculator!$B$36/Calculator!$F$21,1)))*IF(MOD(Calculator!$B$36/Calculator!$F$21,1)&lt;0.5,-1,1))^2)/((50*POWER(80,POWER(COS(PI()*MOD(Calculator!$B$36/Calculator!$F$21,1)),2))+$C92)^2+(1500*ABS(SIN(2*PI()*MOD(Calculator!$B$36/Calculator!$F$21,1)))*IF(MOD(Calculator!$B$36/Calculator!$F$21,1)&lt;0.5,-1,1))^2)))/(1-SQRT(((50*POWER(80,POWER(COS(PI()*MOD(Calculator!$B$36/Calculator!$F$21,1)),2))-$C92)^2+(1500*ABS(SIN(2*PI()*MOD(Calculator!$B$36/Calculator!$F$21,1)))*IF(MOD(Calculator!$B$36/Calculator!$F$21,1)&lt;0.5,-1,1))^2)/((50*POWER(80,POWER(COS(PI()*MOD(Calculator!$B$36/Calculator!$F$21,1)),2))+$C92)^2+(1500*ABS(SIN(2*PI()*MOD(Calculator!$B$36/Calculator!$F$21,1)))*IF(MOD(Calculator!$B$36/Calculator!$F$21,1)&lt;0.5,-1,1))^2))),2))</f>
        <v>—</v>
      </c>
      <c r="FC92" s="300" t="str">
        <f aca="false">IF(OR(Calculator!$E$22&lt;&gt;"YES",Calculator!$B$36&lt;Calculator!$G$22),"—",ROUND((1+SQRT(((50*POWER(80,POWER(COS(PI()*MOD(Calculator!$B$36/Calculator!$F$22,1)),2))-$C92)^2+(1500*ABS(SIN(2*PI()*MOD(Calculator!$B$36/Calculator!$F$22,1)))*IF(MOD(Calculator!$B$36/Calculator!$F$22,1)&lt;0.5,-1,1))^2)/((50*POWER(80,POWER(COS(PI()*MOD(Calculator!$B$36/Calculator!$F$22,1)),2))+$C92)^2+(1500*ABS(SIN(2*PI()*MOD(Calculator!$B$36/Calculator!$F$22,1)))*IF(MOD(Calculator!$B$36/Calculator!$F$22,1)&lt;0.5,-1,1))^2)))/(1-SQRT(((50*POWER(80,POWER(COS(PI()*MOD(Calculator!$B$36/Calculator!$F$22,1)),2))-$C92)^2+(1500*ABS(SIN(2*PI()*MOD(Calculator!$B$36/Calculator!$F$22,1)))*IF(MOD(Calculator!$B$36/Calculator!$F$22,1)&lt;0.5,-1,1))^2)/((50*POWER(80,POWER(COS(PI()*MOD(Calculator!$B$36/Calculator!$F$22,1)),2))+$C92)^2+(1500*ABS(SIN(2*PI()*MOD(Calculator!$B$36/Calculator!$F$22,1)))*IF(MOD(Calculator!$B$36/Calculator!$F$22,1)&lt;0.5,-1,1))^2))),2))</f>
        <v>—</v>
      </c>
      <c r="FD92" s="295" t="n">
        <f aca="false">IFERROR(ROUND((IF(ISNUMBER(ES92),ES92,0)+IF(ISNUMBER(ET92),ET92,0)+IF(ISNUMBER(EU92),EU92,0)+IF(ISNUMBER(EV92),EV92,0)+IF(ISNUMBER(EW92),EW92,0)+IF(ISNUMBER(EX92),EX92,0)+IF(ISNUMBER(EY92),EY92,0)+IF(ISNUMBER(EZ92),EZ92,0)+IF(ISNUMBER(FA92),FA92,0)+IF(ISNUMBER(FB92),FB92,0)+IF(ISNUMBER(FC92),FC92,0))/(IF(ISNUMBER(ES92),1,0)+IF(ISNUMBER(ET92),1,0)+IF(ISNUMBER(EU92),1,0)+IF(ISNUMBER(EV92),1,0)+IF(ISNUMBER(EW92),1,0)+IF(ISNUMBER(EX92),1,0)+IF(ISNUMBER(EY92),1,0)+IF(ISNUMBER(EZ92),1,0)+IF(ISNUMBER(FA92),1,0)+IF(ISNUMBER(FB92),1,0)+IF(ISNUMBER(FC92),1,0)),4),"")</f>
        <v>23.225</v>
      </c>
      <c r="FE92" s="300" t="str">
        <f aca="false">IF(OR(Calculator!$E$12&lt;&gt;"YES",Calculator!$B$37&lt;Calculator!$G$12),"—",ROUND((1+SQRT(((50*POWER(80,POWER(COS(PI()*MOD(Calculator!$B$37/Calculator!$F$12,1)),2))-$C92)^2+(1500*ABS(SIN(2*PI()*MOD(Calculator!$B$37/Calculator!$F$12,1)))*IF(MOD(Calculator!$B$37/Calculator!$F$12,1)&lt;0.5,-1,1))^2)/((50*POWER(80,POWER(COS(PI()*MOD(Calculator!$B$37/Calculator!$F$12,1)),2))+$C92)^2+(1500*ABS(SIN(2*PI()*MOD(Calculator!$B$37/Calculator!$F$12,1)))*IF(MOD(Calculator!$B$37/Calculator!$F$12,1)&lt;0.5,-1,1))^2)))/(1-SQRT(((50*POWER(80,POWER(COS(PI()*MOD(Calculator!$B$37/Calculator!$F$12,1)),2))-$C92)^2+(1500*ABS(SIN(2*PI()*MOD(Calculator!$B$37/Calculator!$F$12,1)))*IF(MOD(Calculator!$B$37/Calculator!$F$12,1)&lt;0.5,-1,1))^2)/((50*POWER(80,POWER(COS(PI()*MOD(Calculator!$B$37/Calculator!$F$12,1)),2))+$C92)^2+(1500*ABS(SIN(2*PI()*MOD(Calculator!$B$37/Calculator!$F$12,1)))*IF(MOD(Calculator!$B$37/Calculator!$F$12,1)&lt;0.5,-1,1))^2))),2))</f>
        <v>—</v>
      </c>
      <c r="FF92" s="300" t="str">
        <f aca="false">IF(OR(Calculator!$E$13&lt;&gt;"YES",Calculator!$B$37&lt;Calculator!$G$13),"—",ROUND((1+SQRT(((50*POWER(80,POWER(COS(PI()*MOD(Calculator!$B$37/Calculator!$F$13,1)),2))-$C92)^2+(1500*ABS(SIN(2*PI()*MOD(Calculator!$B$37/Calculator!$F$13,1)))*IF(MOD(Calculator!$B$37/Calculator!$F$13,1)&lt;0.5,-1,1))^2)/((50*POWER(80,POWER(COS(PI()*MOD(Calculator!$B$37/Calculator!$F$13,1)),2))+$C92)^2+(1500*ABS(SIN(2*PI()*MOD(Calculator!$B$37/Calculator!$F$13,1)))*IF(MOD(Calculator!$B$37/Calculator!$F$13,1)&lt;0.5,-1,1))^2)))/(1-SQRT(((50*POWER(80,POWER(COS(PI()*MOD(Calculator!$B$37/Calculator!$F$13,1)),2))-$C92)^2+(1500*ABS(SIN(2*PI()*MOD(Calculator!$B$37/Calculator!$F$13,1)))*IF(MOD(Calculator!$B$37/Calculator!$F$13,1)&lt;0.5,-1,1))^2)/((50*POWER(80,POWER(COS(PI()*MOD(Calculator!$B$37/Calculator!$F$13,1)),2))+$C92)^2+(1500*ABS(SIN(2*PI()*MOD(Calculator!$B$37/Calculator!$F$13,1)))*IF(MOD(Calculator!$B$37/Calculator!$F$13,1)&lt;0.5,-1,1))^2))),2))</f>
        <v>—</v>
      </c>
      <c r="FG92" s="300" t="str">
        <f aca="false">IF(OR(Calculator!$E$14&lt;&gt;"YES",Calculator!$B$37&lt;Calculator!$G$14),"—",ROUND((1+SQRT(((50*POWER(80,POWER(COS(PI()*MOD(Calculator!$B$37/Calculator!$F$14,1)),2))-$C92)^2+(1500*ABS(SIN(2*PI()*MOD(Calculator!$B$37/Calculator!$F$14,1)))*IF(MOD(Calculator!$B$37/Calculator!$F$14,1)&lt;0.5,-1,1))^2)/((50*POWER(80,POWER(COS(PI()*MOD(Calculator!$B$37/Calculator!$F$14,1)),2))+$C92)^2+(1500*ABS(SIN(2*PI()*MOD(Calculator!$B$37/Calculator!$F$14,1)))*IF(MOD(Calculator!$B$37/Calculator!$F$14,1)&lt;0.5,-1,1))^2)))/(1-SQRT(((50*POWER(80,POWER(COS(PI()*MOD(Calculator!$B$37/Calculator!$F$14,1)),2))-$C92)^2+(1500*ABS(SIN(2*PI()*MOD(Calculator!$B$37/Calculator!$F$14,1)))*IF(MOD(Calculator!$B$37/Calculator!$F$14,1)&lt;0.5,-1,1))^2)/((50*POWER(80,POWER(COS(PI()*MOD(Calculator!$B$37/Calculator!$F$14,1)),2))+$C92)^2+(1500*ABS(SIN(2*PI()*MOD(Calculator!$B$37/Calculator!$F$14,1)))*IF(MOD(Calculator!$B$37/Calculator!$F$14,1)&lt;0.5,-1,1))^2))),2))</f>
        <v>—</v>
      </c>
      <c r="FH92" s="300" t="n">
        <f aca="false">IF(OR(Calculator!$E$15&lt;&gt;"YES",Calculator!$B$37&lt;Calculator!$G$15),"—",ROUND((1+SQRT(((50*POWER(80,POWER(COS(PI()*MOD(Calculator!$B$37/Calculator!$F$15,1)),2))-$C92)^2+(1500*ABS(SIN(2*PI()*MOD(Calculator!$B$37/Calculator!$F$15,1)))*IF(MOD(Calculator!$B$37/Calculator!$F$15,1)&lt;0.5,-1,1))^2)/((50*POWER(80,POWER(COS(PI()*MOD(Calculator!$B$37/Calculator!$F$15,1)),2))+$C92)^2+(1500*ABS(SIN(2*PI()*MOD(Calculator!$B$37/Calculator!$F$15,1)))*IF(MOD(Calculator!$B$37/Calculator!$F$15,1)&lt;0.5,-1,1))^2)))/(1-SQRT(((50*POWER(80,POWER(COS(PI()*MOD(Calculator!$B$37/Calculator!$F$15,1)),2))-$C92)^2+(1500*ABS(SIN(2*PI()*MOD(Calculator!$B$37/Calculator!$F$15,1)))*IF(MOD(Calculator!$B$37/Calculator!$F$15,1)&lt;0.5,-1,1))^2)/((50*POWER(80,POWER(COS(PI()*MOD(Calculator!$B$37/Calculator!$F$15,1)),2))+$C92)^2+(1500*ABS(SIN(2*PI()*MOD(Calculator!$B$37/Calculator!$F$15,1)))*IF(MOD(Calculator!$B$37/Calculator!$F$15,1)&lt;0.5,-1,1))^2))),2))</f>
        <v>2.61</v>
      </c>
      <c r="FI92" s="300" t="str">
        <f aca="false">IF(OR(Calculator!$E$16&lt;&gt;"YES",Calculator!$B$37&lt;Calculator!$G$16),"—",ROUND((1+SQRT(((50*POWER(80,POWER(COS(PI()*MOD(Calculator!$B$37/Calculator!$F$16,1)),2))-$C92)^2+(1500*ABS(SIN(2*PI()*MOD(Calculator!$B$37/Calculator!$F$16,1)))*IF(MOD(Calculator!$B$37/Calculator!$F$16,1)&lt;0.5,-1,1))^2)/((50*POWER(80,POWER(COS(PI()*MOD(Calculator!$B$37/Calculator!$F$16,1)),2))+$C92)^2+(1500*ABS(SIN(2*PI()*MOD(Calculator!$B$37/Calculator!$F$16,1)))*IF(MOD(Calculator!$B$37/Calculator!$F$16,1)&lt;0.5,-1,1))^2)))/(1-SQRT(((50*POWER(80,POWER(COS(PI()*MOD(Calculator!$B$37/Calculator!$F$16,1)),2))-$C92)^2+(1500*ABS(SIN(2*PI()*MOD(Calculator!$B$37/Calculator!$F$16,1)))*IF(MOD(Calculator!$B$37/Calculator!$F$16,1)&lt;0.5,-1,1))^2)/((50*POWER(80,POWER(COS(PI()*MOD(Calculator!$B$37/Calculator!$F$16,1)),2))+$C92)^2+(1500*ABS(SIN(2*PI()*MOD(Calculator!$B$37/Calculator!$F$16,1)))*IF(MOD(Calculator!$B$37/Calculator!$F$16,1)&lt;0.5,-1,1))^2))),2))</f>
        <v>—</v>
      </c>
      <c r="FJ92" s="300" t="n">
        <f aca="false">IF(OR(Calculator!$E$17&lt;&gt;"YES",Calculator!$B$37&lt;Calculator!$G$17),"—",ROUND((1+SQRT(((50*POWER(80,POWER(COS(PI()*MOD(Calculator!$B$37/Calculator!$F$17,1)),2))-$C92)^2+(1500*ABS(SIN(2*PI()*MOD(Calculator!$B$37/Calculator!$F$17,1)))*IF(MOD(Calculator!$B$37/Calculator!$F$17,1)&lt;0.5,-1,1))^2)/((50*POWER(80,POWER(COS(PI()*MOD(Calculator!$B$37/Calculator!$F$17,1)),2))+$C92)^2+(1500*ABS(SIN(2*PI()*MOD(Calculator!$B$37/Calculator!$F$17,1)))*IF(MOD(Calculator!$B$37/Calculator!$F$17,1)&lt;0.5,-1,1))^2)))/(1-SQRT(((50*POWER(80,POWER(COS(PI()*MOD(Calculator!$B$37/Calculator!$F$17,1)),2))-$C92)^2+(1500*ABS(SIN(2*PI()*MOD(Calculator!$B$37/Calculator!$F$17,1)))*IF(MOD(Calculator!$B$37/Calculator!$F$17,1)&lt;0.5,-1,1))^2)/((50*POWER(80,POWER(COS(PI()*MOD(Calculator!$B$37/Calculator!$F$17,1)),2))+$C92)^2+(1500*ABS(SIN(2*PI()*MOD(Calculator!$B$37/Calculator!$F$17,1)))*IF(MOD(Calculator!$B$37/Calculator!$F$17,1)&lt;0.5,-1,1))^2))),2))</f>
        <v>17.44</v>
      </c>
      <c r="FK92" s="300" t="str">
        <f aca="false">IF(OR(Calculator!$E$18&lt;&gt;"YES",Calculator!$B$37&lt;Calculator!$G$18),"—",ROUND((1+SQRT(((50*POWER(80,POWER(COS(PI()*MOD(Calculator!$B$37/Calculator!$F$18,1)),2))-$C92)^2+(1500*ABS(SIN(2*PI()*MOD(Calculator!$B$37/Calculator!$F$18,1)))*IF(MOD(Calculator!$B$37/Calculator!$F$18,1)&lt;0.5,-1,1))^2)/((50*POWER(80,POWER(COS(PI()*MOD(Calculator!$B$37/Calculator!$F$18,1)),2))+$C92)^2+(1500*ABS(SIN(2*PI()*MOD(Calculator!$B$37/Calculator!$F$18,1)))*IF(MOD(Calculator!$B$37/Calculator!$F$18,1)&lt;0.5,-1,1))^2)))/(1-SQRT(((50*POWER(80,POWER(COS(PI()*MOD(Calculator!$B$37/Calculator!$F$18,1)),2))-$C92)^2+(1500*ABS(SIN(2*PI()*MOD(Calculator!$B$37/Calculator!$F$18,1)))*IF(MOD(Calculator!$B$37/Calculator!$F$18,1)&lt;0.5,-1,1))^2)/((50*POWER(80,POWER(COS(PI()*MOD(Calculator!$B$37/Calculator!$F$18,1)),2))+$C92)^2+(1500*ABS(SIN(2*PI()*MOD(Calculator!$B$37/Calculator!$F$18,1)))*IF(MOD(Calculator!$B$37/Calculator!$F$18,1)&lt;0.5,-1,1))^2))),2))</f>
        <v>—</v>
      </c>
      <c r="FL92" s="300" t="str">
        <f aca="false">IF(OR(Calculator!$E$19&lt;&gt;"YES",Calculator!$B$37&lt;Calculator!$G$19),"—",ROUND((1+SQRT(((50*POWER(80,POWER(COS(PI()*MOD(Calculator!$B$37/Calculator!$F$19,1)),2))-$C92)^2+(1500*ABS(SIN(2*PI()*MOD(Calculator!$B$37/Calculator!$F$19,1)))*IF(MOD(Calculator!$B$37/Calculator!$F$19,1)&lt;0.5,-1,1))^2)/((50*POWER(80,POWER(COS(PI()*MOD(Calculator!$B$37/Calculator!$F$19,1)),2))+$C92)^2+(1500*ABS(SIN(2*PI()*MOD(Calculator!$B$37/Calculator!$F$19,1)))*IF(MOD(Calculator!$B$37/Calculator!$F$19,1)&lt;0.5,-1,1))^2)))/(1-SQRT(((50*POWER(80,POWER(COS(PI()*MOD(Calculator!$B$37/Calculator!$F$19,1)),2))-$C92)^2+(1500*ABS(SIN(2*PI()*MOD(Calculator!$B$37/Calculator!$F$19,1)))*IF(MOD(Calculator!$B$37/Calculator!$F$19,1)&lt;0.5,-1,1))^2)/((50*POWER(80,POWER(COS(PI()*MOD(Calculator!$B$37/Calculator!$F$19,1)),2))+$C92)^2+(1500*ABS(SIN(2*PI()*MOD(Calculator!$B$37/Calculator!$F$19,1)))*IF(MOD(Calculator!$B$37/Calculator!$F$19,1)&lt;0.5,-1,1))^2))),2))</f>
        <v>—</v>
      </c>
      <c r="FM92" s="300" t="str">
        <f aca="false">IF(OR(Calculator!$E$20&lt;&gt;"YES",Calculator!$B$37&lt;Calculator!$G$20),"—",ROUND((1+SQRT(((50*POWER(80,POWER(COS(PI()*MOD(Calculator!$B$37/Calculator!$F$20,1)),2))-$C92)^2+(1500*ABS(SIN(2*PI()*MOD(Calculator!$B$37/Calculator!$F$20,1)))*IF(MOD(Calculator!$B$37/Calculator!$F$20,1)&lt;0.5,-1,1))^2)/((50*POWER(80,POWER(COS(PI()*MOD(Calculator!$B$37/Calculator!$F$20,1)),2))+$C92)^2+(1500*ABS(SIN(2*PI()*MOD(Calculator!$B$37/Calculator!$F$20,1)))*IF(MOD(Calculator!$B$37/Calculator!$F$20,1)&lt;0.5,-1,1))^2)))/(1-SQRT(((50*POWER(80,POWER(COS(PI()*MOD(Calculator!$B$37/Calculator!$F$20,1)),2))-$C92)^2+(1500*ABS(SIN(2*PI()*MOD(Calculator!$B$37/Calculator!$F$20,1)))*IF(MOD(Calculator!$B$37/Calculator!$F$20,1)&lt;0.5,-1,1))^2)/((50*POWER(80,POWER(COS(PI()*MOD(Calculator!$B$37/Calculator!$F$20,1)),2))+$C92)^2+(1500*ABS(SIN(2*PI()*MOD(Calculator!$B$37/Calculator!$F$20,1)))*IF(MOD(Calculator!$B$37/Calculator!$F$20,1)&lt;0.5,-1,1))^2))),2))</f>
        <v>—</v>
      </c>
      <c r="FN92" s="300" t="str">
        <f aca="false">IF(OR(Calculator!$E$21&lt;&gt;"YES",Calculator!$B$37&lt;Calculator!$G$21),"—",ROUND((1+SQRT(((50*POWER(80,POWER(COS(PI()*MOD(Calculator!$B$37/Calculator!$F$21,1)),2))-$C92)^2+(1500*ABS(SIN(2*PI()*MOD(Calculator!$B$37/Calculator!$F$21,1)))*IF(MOD(Calculator!$B$37/Calculator!$F$21,1)&lt;0.5,-1,1))^2)/((50*POWER(80,POWER(COS(PI()*MOD(Calculator!$B$37/Calculator!$F$21,1)),2))+$C92)^2+(1500*ABS(SIN(2*PI()*MOD(Calculator!$B$37/Calculator!$F$21,1)))*IF(MOD(Calculator!$B$37/Calculator!$F$21,1)&lt;0.5,-1,1))^2)))/(1-SQRT(((50*POWER(80,POWER(COS(PI()*MOD(Calculator!$B$37/Calculator!$F$21,1)),2))-$C92)^2+(1500*ABS(SIN(2*PI()*MOD(Calculator!$B$37/Calculator!$F$21,1)))*IF(MOD(Calculator!$B$37/Calculator!$F$21,1)&lt;0.5,-1,1))^2)/((50*POWER(80,POWER(COS(PI()*MOD(Calculator!$B$37/Calculator!$F$21,1)),2))+$C92)^2+(1500*ABS(SIN(2*PI()*MOD(Calculator!$B$37/Calculator!$F$21,1)))*IF(MOD(Calculator!$B$37/Calculator!$F$21,1)&lt;0.5,-1,1))^2))),2))</f>
        <v>—</v>
      </c>
      <c r="FO92" s="300" t="str">
        <f aca="false">IF(OR(Calculator!$E$22&lt;&gt;"YES",Calculator!$B$37&lt;Calculator!$G$22),"—",ROUND((1+SQRT(((50*POWER(80,POWER(COS(PI()*MOD(Calculator!$B$37/Calculator!$F$22,1)),2))-$C92)^2+(1500*ABS(SIN(2*PI()*MOD(Calculator!$B$37/Calculator!$F$22,1)))*IF(MOD(Calculator!$B$37/Calculator!$F$22,1)&lt;0.5,-1,1))^2)/((50*POWER(80,POWER(COS(PI()*MOD(Calculator!$B$37/Calculator!$F$22,1)),2))+$C92)^2+(1500*ABS(SIN(2*PI()*MOD(Calculator!$B$37/Calculator!$F$22,1)))*IF(MOD(Calculator!$B$37/Calculator!$F$22,1)&lt;0.5,-1,1))^2)))/(1-SQRT(((50*POWER(80,POWER(COS(PI()*MOD(Calculator!$B$37/Calculator!$F$22,1)),2))-$C92)^2+(1500*ABS(SIN(2*PI()*MOD(Calculator!$B$37/Calculator!$F$22,1)))*IF(MOD(Calculator!$B$37/Calculator!$F$22,1)&lt;0.5,-1,1))^2)/((50*POWER(80,POWER(COS(PI()*MOD(Calculator!$B$37/Calculator!$F$22,1)),2))+$C92)^2+(1500*ABS(SIN(2*PI()*MOD(Calculator!$B$37/Calculator!$F$22,1)))*IF(MOD(Calculator!$B$37/Calculator!$F$22,1)&lt;0.5,-1,1))^2))),2))</f>
        <v>—</v>
      </c>
      <c r="FP92" s="295" t="n">
        <f aca="false">IFERROR(ROUND((IF(ISNUMBER(FE92),FE92,0)+IF(ISNUMBER(FF92),FF92,0)+IF(ISNUMBER(FG92),FG92,0)+IF(ISNUMBER(FH92),FH92,0)+IF(ISNUMBER(FI92),FI92,0)+IF(ISNUMBER(FJ92),FJ92,0)+IF(ISNUMBER(FK92),FK92,0)+IF(ISNUMBER(FL92),FL92,0)+IF(ISNUMBER(FM92),FM92,0)+IF(ISNUMBER(FN92),FN92,0)+IF(ISNUMBER(FO92),FO92,0))/(IF(ISNUMBER(FE92),1,0)+IF(ISNUMBER(FF92),1,0)+IF(ISNUMBER(FG92),1,0)+IF(ISNUMBER(FH92),1,0)+IF(ISNUMBER(FI92),1,0)+IF(ISNUMBER(FJ92),1,0)+IF(ISNUMBER(FK92),1,0)+IF(ISNUMBER(FL92),1,0)+IF(ISNUMBER(FM92),1,0)+IF(ISNUMBER(FN92),1,0)+IF(ISNUMBER(FO92),1,0)),4),"")</f>
        <v>10.025</v>
      </c>
      <c r="FQ92" s="300" t="str">
        <f aca="false">IF(OR(Calculator!$E$12&lt;&gt;"YES",Calculator!$B$38&lt;Calculator!$G$12),"—",ROUND((1+SQRT(((50*POWER(80,POWER(COS(PI()*MOD(Calculator!$B$38/Calculator!$F$12,1)),2))-$C92)^2+(1500*ABS(SIN(2*PI()*MOD(Calculator!$B$38/Calculator!$F$12,1)))*IF(MOD(Calculator!$B$38/Calculator!$F$12,1)&lt;0.5,-1,1))^2)/((50*POWER(80,POWER(COS(PI()*MOD(Calculator!$B$38/Calculator!$F$12,1)),2))+$C92)^2+(1500*ABS(SIN(2*PI()*MOD(Calculator!$B$38/Calculator!$F$12,1)))*IF(MOD(Calculator!$B$38/Calculator!$F$12,1)&lt;0.5,-1,1))^2)))/(1-SQRT(((50*POWER(80,POWER(COS(PI()*MOD(Calculator!$B$38/Calculator!$F$12,1)),2))-$C92)^2+(1500*ABS(SIN(2*PI()*MOD(Calculator!$B$38/Calculator!$F$12,1)))*IF(MOD(Calculator!$B$38/Calculator!$F$12,1)&lt;0.5,-1,1))^2)/((50*POWER(80,POWER(COS(PI()*MOD(Calculator!$B$38/Calculator!$F$12,1)),2))+$C92)^2+(1500*ABS(SIN(2*PI()*MOD(Calculator!$B$38/Calculator!$F$12,1)))*IF(MOD(Calculator!$B$38/Calculator!$F$12,1)&lt;0.5,-1,1))^2))),2))</f>
        <v>—</v>
      </c>
      <c r="FR92" s="300" t="str">
        <f aca="false">IF(OR(Calculator!$E$13&lt;&gt;"YES",Calculator!$B$38&lt;Calculator!$G$13),"—",ROUND((1+SQRT(((50*POWER(80,POWER(COS(PI()*MOD(Calculator!$B$38/Calculator!$F$13,1)),2))-$C92)^2+(1500*ABS(SIN(2*PI()*MOD(Calculator!$B$38/Calculator!$F$13,1)))*IF(MOD(Calculator!$B$38/Calculator!$F$13,1)&lt;0.5,-1,1))^2)/((50*POWER(80,POWER(COS(PI()*MOD(Calculator!$B$38/Calculator!$F$13,1)),2))+$C92)^2+(1500*ABS(SIN(2*PI()*MOD(Calculator!$B$38/Calculator!$F$13,1)))*IF(MOD(Calculator!$B$38/Calculator!$F$13,1)&lt;0.5,-1,1))^2)))/(1-SQRT(((50*POWER(80,POWER(COS(PI()*MOD(Calculator!$B$38/Calculator!$F$13,1)),2))-$C92)^2+(1500*ABS(SIN(2*PI()*MOD(Calculator!$B$38/Calculator!$F$13,1)))*IF(MOD(Calculator!$B$38/Calculator!$F$13,1)&lt;0.5,-1,1))^2)/((50*POWER(80,POWER(COS(PI()*MOD(Calculator!$B$38/Calculator!$F$13,1)),2))+$C92)^2+(1500*ABS(SIN(2*PI()*MOD(Calculator!$B$38/Calculator!$F$13,1)))*IF(MOD(Calculator!$B$38/Calculator!$F$13,1)&lt;0.5,-1,1))^2))),2))</f>
        <v>—</v>
      </c>
      <c r="FS92" s="300" t="str">
        <f aca="false">IF(OR(Calculator!$E$14&lt;&gt;"YES",Calculator!$B$38&lt;Calculator!$G$14),"—",ROUND((1+SQRT(((50*POWER(80,POWER(COS(PI()*MOD(Calculator!$B$38/Calculator!$F$14,1)),2))-$C92)^2+(1500*ABS(SIN(2*PI()*MOD(Calculator!$B$38/Calculator!$F$14,1)))*IF(MOD(Calculator!$B$38/Calculator!$F$14,1)&lt;0.5,-1,1))^2)/((50*POWER(80,POWER(COS(PI()*MOD(Calculator!$B$38/Calculator!$F$14,1)),2))+$C92)^2+(1500*ABS(SIN(2*PI()*MOD(Calculator!$B$38/Calculator!$F$14,1)))*IF(MOD(Calculator!$B$38/Calculator!$F$14,1)&lt;0.5,-1,1))^2)))/(1-SQRT(((50*POWER(80,POWER(COS(PI()*MOD(Calculator!$B$38/Calculator!$F$14,1)),2))-$C92)^2+(1500*ABS(SIN(2*PI()*MOD(Calculator!$B$38/Calculator!$F$14,1)))*IF(MOD(Calculator!$B$38/Calculator!$F$14,1)&lt;0.5,-1,1))^2)/((50*POWER(80,POWER(COS(PI()*MOD(Calculator!$B$38/Calculator!$F$14,1)),2))+$C92)^2+(1500*ABS(SIN(2*PI()*MOD(Calculator!$B$38/Calculator!$F$14,1)))*IF(MOD(Calculator!$B$38/Calculator!$F$14,1)&lt;0.5,-1,1))^2))),2))</f>
        <v>—</v>
      </c>
      <c r="FT92" s="300" t="n">
        <f aca="false">IF(OR(Calculator!$E$15&lt;&gt;"YES",Calculator!$B$38&lt;Calculator!$G$15),"—",ROUND((1+SQRT(((50*POWER(80,POWER(COS(PI()*MOD(Calculator!$B$38/Calculator!$F$15,1)),2))-$C92)^2+(1500*ABS(SIN(2*PI()*MOD(Calculator!$B$38/Calculator!$F$15,1)))*IF(MOD(Calculator!$B$38/Calculator!$F$15,1)&lt;0.5,-1,1))^2)/((50*POWER(80,POWER(COS(PI()*MOD(Calculator!$B$38/Calculator!$F$15,1)),2))+$C92)^2+(1500*ABS(SIN(2*PI()*MOD(Calculator!$B$38/Calculator!$F$15,1)))*IF(MOD(Calculator!$B$38/Calculator!$F$15,1)&lt;0.5,-1,1))^2)))/(1-SQRT(((50*POWER(80,POWER(COS(PI()*MOD(Calculator!$B$38/Calculator!$F$15,1)),2))-$C92)^2+(1500*ABS(SIN(2*PI()*MOD(Calculator!$B$38/Calculator!$F$15,1)))*IF(MOD(Calculator!$B$38/Calculator!$F$15,1)&lt;0.5,-1,1))^2)/((50*POWER(80,POWER(COS(PI()*MOD(Calculator!$B$38/Calculator!$F$15,1)),2))+$C92)^2+(1500*ABS(SIN(2*PI()*MOD(Calculator!$B$38/Calculator!$F$15,1)))*IF(MOD(Calculator!$B$38/Calculator!$F$15,1)&lt;0.5,-1,1))^2))),2))</f>
        <v>2.4</v>
      </c>
      <c r="FU92" s="300" t="str">
        <f aca="false">IF(OR(Calculator!$E$16&lt;&gt;"YES",Calculator!$B$38&lt;Calculator!$G$16),"—",ROUND((1+SQRT(((50*POWER(80,POWER(COS(PI()*MOD(Calculator!$B$38/Calculator!$F$16,1)),2))-$C92)^2+(1500*ABS(SIN(2*PI()*MOD(Calculator!$B$38/Calculator!$F$16,1)))*IF(MOD(Calculator!$B$38/Calculator!$F$16,1)&lt;0.5,-1,1))^2)/((50*POWER(80,POWER(COS(PI()*MOD(Calculator!$B$38/Calculator!$F$16,1)),2))+$C92)^2+(1500*ABS(SIN(2*PI()*MOD(Calculator!$B$38/Calculator!$F$16,1)))*IF(MOD(Calculator!$B$38/Calculator!$F$16,1)&lt;0.5,-1,1))^2)))/(1-SQRT(((50*POWER(80,POWER(COS(PI()*MOD(Calculator!$B$38/Calculator!$F$16,1)),2))-$C92)^2+(1500*ABS(SIN(2*PI()*MOD(Calculator!$B$38/Calculator!$F$16,1)))*IF(MOD(Calculator!$B$38/Calculator!$F$16,1)&lt;0.5,-1,1))^2)/((50*POWER(80,POWER(COS(PI()*MOD(Calculator!$B$38/Calculator!$F$16,1)),2))+$C92)^2+(1500*ABS(SIN(2*PI()*MOD(Calculator!$B$38/Calculator!$F$16,1)))*IF(MOD(Calculator!$B$38/Calculator!$F$16,1)&lt;0.5,-1,1))^2))),2))</f>
        <v>—</v>
      </c>
      <c r="FV92" s="300" t="n">
        <f aca="false">IF(OR(Calculator!$E$17&lt;&gt;"YES",Calculator!$B$38&lt;Calculator!$G$17),"—",ROUND((1+SQRT(((50*POWER(80,POWER(COS(PI()*MOD(Calculator!$B$38/Calculator!$F$17,1)),2))-$C92)^2+(1500*ABS(SIN(2*PI()*MOD(Calculator!$B$38/Calculator!$F$17,1)))*IF(MOD(Calculator!$B$38/Calculator!$F$17,1)&lt;0.5,-1,1))^2)/((50*POWER(80,POWER(COS(PI()*MOD(Calculator!$B$38/Calculator!$F$17,1)),2))+$C92)^2+(1500*ABS(SIN(2*PI()*MOD(Calculator!$B$38/Calculator!$F$17,1)))*IF(MOD(Calculator!$B$38/Calculator!$F$17,1)&lt;0.5,-1,1))^2)))/(1-SQRT(((50*POWER(80,POWER(COS(PI()*MOD(Calculator!$B$38/Calculator!$F$17,1)),2))-$C92)^2+(1500*ABS(SIN(2*PI()*MOD(Calculator!$B$38/Calculator!$F$17,1)))*IF(MOD(Calculator!$B$38/Calculator!$F$17,1)&lt;0.5,-1,1))^2)/((50*POWER(80,POWER(COS(PI()*MOD(Calculator!$B$38/Calculator!$F$17,1)),2))+$C92)^2+(1500*ABS(SIN(2*PI()*MOD(Calculator!$B$38/Calculator!$F$17,1)))*IF(MOD(Calculator!$B$38/Calculator!$F$17,1)&lt;0.5,-1,1))^2))),2))</f>
        <v>22.19</v>
      </c>
      <c r="FW92" s="300" t="str">
        <f aca="false">IF(OR(Calculator!$E$18&lt;&gt;"YES",Calculator!$B$38&lt;Calculator!$G$18),"—",ROUND((1+SQRT(((50*POWER(80,POWER(COS(PI()*MOD(Calculator!$B$38/Calculator!$F$18,1)),2))-$C92)^2+(1500*ABS(SIN(2*PI()*MOD(Calculator!$B$38/Calculator!$F$18,1)))*IF(MOD(Calculator!$B$38/Calculator!$F$18,1)&lt;0.5,-1,1))^2)/((50*POWER(80,POWER(COS(PI()*MOD(Calculator!$B$38/Calculator!$F$18,1)),2))+$C92)^2+(1500*ABS(SIN(2*PI()*MOD(Calculator!$B$38/Calculator!$F$18,1)))*IF(MOD(Calculator!$B$38/Calculator!$F$18,1)&lt;0.5,-1,1))^2)))/(1-SQRT(((50*POWER(80,POWER(COS(PI()*MOD(Calculator!$B$38/Calculator!$F$18,1)),2))-$C92)^2+(1500*ABS(SIN(2*PI()*MOD(Calculator!$B$38/Calculator!$F$18,1)))*IF(MOD(Calculator!$B$38/Calculator!$F$18,1)&lt;0.5,-1,1))^2)/((50*POWER(80,POWER(COS(PI()*MOD(Calculator!$B$38/Calculator!$F$18,1)),2))+$C92)^2+(1500*ABS(SIN(2*PI()*MOD(Calculator!$B$38/Calculator!$F$18,1)))*IF(MOD(Calculator!$B$38/Calculator!$F$18,1)&lt;0.5,-1,1))^2))),2))</f>
        <v>—</v>
      </c>
      <c r="FX92" s="300" t="str">
        <f aca="false">IF(OR(Calculator!$E$19&lt;&gt;"YES",Calculator!$B$38&lt;Calculator!$G$19),"—",ROUND((1+SQRT(((50*POWER(80,POWER(COS(PI()*MOD(Calculator!$B$38/Calculator!$F$19,1)),2))-$C92)^2+(1500*ABS(SIN(2*PI()*MOD(Calculator!$B$38/Calculator!$F$19,1)))*IF(MOD(Calculator!$B$38/Calculator!$F$19,1)&lt;0.5,-1,1))^2)/((50*POWER(80,POWER(COS(PI()*MOD(Calculator!$B$38/Calculator!$F$19,1)),2))+$C92)^2+(1500*ABS(SIN(2*PI()*MOD(Calculator!$B$38/Calculator!$F$19,1)))*IF(MOD(Calculator!$B$38/Calculator!$F$19,1)&lt;0.5,-1,1))^2)))/(1-SQRT(((50*POWER(80,POWER(COS(PI()*MOD(Calculator!$B$38/Calculator!$F$19,1)),2))-$C92)^2+(1500*ABS(SIN(2*PI()*MOD(Calculator!$B$38/Calculator!$F$19,1)))*IF(MOD(Calculator!$B$38/Calculator!$F$19,1)&lt;0.5,-1,1))^2)/((50*POWER(80,POWER(COS(PI()*MOD(Calculator!$B$38/Calculator!$F$19,1)),2))+$C92)^2+(1500*ABS(SIN(2*PI()*MOD(Calculator!$B$38/Calculator!$F$19,1)))*IF(MOD(Calculator!$B$38/Calculator!$F$19,1)&lt;0.5,-1,1))^2))),2))</f>
        <v>—</v>
      </c>
      <c r="FY92" s="300" t="str">
        <f aca="false">IF(OR(Calculator!$E$20&lt;&gt;"YES",Calculator!$B$38&lt;Calculator!$G$20),"—",ROUND((1+SQRT(((50*POWER(80,POWER(COS(PI()*MOD(Calculator!$B$38/Calculator!$F$20,1)),2))-$C92)^2+(1500*ABS(SIN(2*PI()*MOD(Calculator!$B$38/Calculator!$F$20,1)))*IF(MOD(Calculator!$B$38/Calculator!$F$20,1)&lt;0.5,-1,1))^2)/((50*POWER(80,POWER(COS(PI()*MOD(Calculator!$B$38/Calculator!$F$20,1)),2))+$C92)^2+(1500*ABS(SIN(2*PI()*MOD(Calculator!$B$38/Calculator!$F$20,1)))*IF(MOD(Calculator!$B$38/Calculator!$F$20,1)&lt;0.5,-1,1))^2)))/(1-SQRT(((50*POWER(80,POWER(COS(PI()*MOD(Calculator!$B$38/Calculator!$F$20,1)),2))-$C92)^2+(1500*ABS(SIN(2*PI()*MOD(Calculator!$B$38/Calculator!$F$20,1)))*IF(MOD(Calculator!$B$38/Calculator!$F$20,1)&lt;0.5,-1,1))^2)/((50*POWER(80,POWER(COS(PI()*MOD(Calculator!$B$38/Calculator!$F$20,1)),2))+$C92)^2+(1500*ABS(SIN(2*PI()*MOD(Calculator!$B$38/Calculator!$F$20,1)))*IF(MOD(Calculator!$B$38/Calculator!$F$20,1)&lt;0.5,-1,1))^2))),2))</f>
        <v>—</v>
      </c>
      <c r="FZ92" s="300" t="str">
        <f aca="false">IF(OR(Calculator!$E$21&lt;&gt;"YES",Calculator!$B$38&lt;Calculator!$G$21),"—",ROUND((1+SQRT(((50*POWER(80,POWER(COS(PI()*MOD(Calculator!$B$38/Calculator!$F$21,1)),2))-$C92)^2+(1500*ABS(SIN(2*PI()*MOD(Calculator!$B$38/Calculator!$F$21,1)))*IF(MOD(Calculator!$B$38/Calculator!$F$21,1)&lt;0.5,-1,1))^2)/((50*POWER(80,POWER(COS(PI()*MOD(Calculator!$B$38/Calculator!$F$21,1)),2))+$C92)^2+(1500*ABS(SIN(2*PI()*MOD(Calculator!$B$38/Calculator!$F$21,1)))*IF(MOD(Calculator!$B$38/Calculator!$F$21,1)&lt;0.5,-1,1))^2)))/(1-SQRT(((50*POWER(80,POWER(COS(PI()*MOD(Calculator!$B$38/Calculator!$F$21,1)),2))-$C92)^2+(1500*ABS(SIN(2*PI()*MOD(Calculator!$B$38/Calculator!$F$21,1)))*IF(MOD(Calculator!$B$38/Calculator!$F$21,1)&lt;0.5,-1,1))^2)/((50*POWER(80,POWER(COS(PI()*MOD(Calculator!$B$38/Calculator!$F$21,1)),2))+$C92)^2+(1500*ABS(SIN(2*PI()*MOD(Calculator!$B$38/Calculator!$F$21,1)))*IF(MOD(Calculator!$B$38/Calculator!$F$21,1)&lt;0.5,-1,1))^2))),2))</f>
        <v>—</v>
      </c>
      <c r="GA92" s="300" t="str">
        <f aca="false">IF(OR(Calculator!$E$22&lt;&gt;"YES",Calculator!$B$38&lt;Calculator!$G$22),"—",ROUND((1+SQRT(((50*POWER(80,POWER(COS(PI()*MOD(Calculator!$B$38/Calculator!$F$22,1)),2))-$C92)^2+(1500*ABS(SIN(2*PI()*MOD(Calculator!$B$38/Calculator!$F$22,1)))*IF(MOD(Calculator!$B$38/Calculator!$F$22,1)&lt;0.5,-1,1))^2)/((50*POWER(80,POWER(COS(PI()*MOD(Calculator!$B$38/Calculator!$F$22,1)),2))+$C92)^2+(1500*ABS(SIN(2*PI()*MOD(Calculator!$B$38/Calculator!$F$22,1)))*IF(MOD(Calculator!$B$38/Calculator!$F$22,1)&lt;0.5,-1,1))^2)))/(1-SQRT(((50*POWER(80,POWER(COS(PI()*MOD(Calculator!$B$38/Calculator!$F$22,1)),2))-$C92)^2+(1500*ABS(SIN(2*PI()*MOD(Calculator!$B$38/Calculator!$F$22,1)))*IF(MOD(Calculator!$B$38/Calculator!$F$22,1)&lt;0.5,-1,1))^2)/((50*POWER(80,POWER(COS(PI()*MOD(Calculator!$B$38/Calculator!$F$22,1)),2))+$C92)^2+(1500*ABS(SIN(2*PI()*MOD(Calculator!$B$38/Calculator!$F$22,1)))*IF(MOD(Calculator!$B$38/Calculator!$F$22,1)&lt;0.5,-1,1))^2))),2))</f>
        <v>—</v>
      </c>
      <c r="GB92" s="295" t="n">
        <f aca="false">IFERROR(ROUND((IF(ISNUMBER(FQ92),FQ92,0)+IF(ISNUMBER(FR92),FR92,0)+IF(ISNUMBER(FS92),FS92,0)+IF(ISNUMBER(FT92),FT92,0)+IF(ISNUMBER(FU92),FU92,0)+IF(ISNUMBER(FV92),FV92,0)+IF(ISNUMBER(FW92),FW92,0)+IF(ISNUMBER(FX92),FX92,0)+IF(ISNUMBER(FY92),FY92,0)+IF(ISNUMBER(FZ92),FZ92,0)+IF(ISNUMBER(GA92),GA92,0))/(IF(ISNUMBER(FQ92),1,0)+IF(ISNUMBER(FR92),1,0)+IF(ISNUMBER(FS92),1,0)+IF(ISNUMBER(FT92),1,0)+IF(ISNUMBER(FU92),1,0)+IF(ISNUMBER(FV92),1,0)+IF(ISNUMBER(FW92),1,0)+IF(ISNUMBER(FX92),1,0)+IF(ISNUMBER(FY92),1,0)+IF(ISNUMBER(FZ92),1,0)+IF(ISNUMBER(GA92),1,0)),4),"")</f>
        <v>12.295</v>
      </c>
      <c r="GD92" s="253" t="str">
        <f aca="false">IF(OR(Calculator!$E$12&lt;&gt;"YES",Calculator!$B$34&lt;Calculator!$G$12),"—",ROUND((1+SQRT(((50*POWER(80,POWER(COS(PI()*MOD(Calculator!$B$34/Calculator!$F$12,1)),2))+MIN(500,MAX(30,100*EXP(-0.3*'VSWR Calculator'!$C$24)*(1+3*ABS(MOD('VSWR Calculator'!$C$23/Calculator!$F$12/2,1)-0.5))))/'VSWR Calculator'!$C$25)-$C92)^2+(1500*ABS(SIN(2*PI()*MOD(Calculator!$B$34/Calculator!$F$12,1)))*IF(MOD(Calculator!$B$34/Calculator!$F$12,1)&lt;0.5,-1,1))^2)/SQRT(((50*POWER(80,POWER(COS(PI()*MOD(Calculator!$B$34/Calculator!$F$12,1)),2))+MIN(500,MAX(30,100*EXP(-0.3*'VSWR Calculator'!$C$24)*(1+3*ABS(MOD('VSWR Calculator'!$C$23/Calculator!$F$12/2,1)-0.5))))/'VSWR Calculator'!$C$25)+$C92)^2+(1500*ABS(SIN(2*PI()*MOD(Calculator!$B$34/Calculator!$F$12,1)))*IF(MOD(Calculator!$B$34/Calculator!$F$12,1)&lt;0.5,-1,1))^2))/(1-SQRT(((50*POWER(80,POWER(COS(PI()*MOD(Calculator!$B$34/Calculator!$F$12,1)),2))+MIN(500,MAX(30,100*EXP(-0.3*'VSWR Calculator'!$C$24)*(1+3*ABS(MOD('VSWR Calculator'!$C$23/Calculator!$F$12/2,1)-0.5))))/'VSWR Calculator'!$C$25)-$C92)^2+(1500*ABS(SIN(2*PI()*MOD(Calculator!$B$34/Calculator!$F$12,1)))*IF(MOD(Calculator!$B$34/Calculator!$F$12,1)&lt;0.5,-1,1))^2)/SQRT(((50*POWER(80,POWER(COS(PI()*MOD(Calculator!$B$34/Calculator!$F$12,1)),2))+MIN(500,MAX(30,100*EXP(-0.3*'VSWR Calculator'!$C$24)*(1+3*ABS(MOD('VSWR Calculator'!$C$23/Calculator!$F$12/2,1)-0.5))))/'VSWR Calculator'!$C$25)+$C92)^2+(1500*ABS(SIN(2*PI()*MOD(Calculator!$B$34/Calculator!$F$12,1)))*IF(MOD(Calculator!$B$34/Calculator!$F$12,1)&lt;0.5,-1,1))^2)),2))</f>
        <v>—</v>
      </c>
      <c r="GE92" s="253" t="str">
        <f aca="false">IF(OR(Calculator!$E$13&lt;&gt;"YES",Calculator!$B$34&lt;Calculator!$G$13),"—",ROUND((1+SQRT(((50*POWER(80,POWER(COS(PI()*MOD(Calculator!$B$34/Calculator!$F$13,1)),2))+MIN(500,MAX(30,100*EXP(-0.3*'VSWR Calculator'!$C$24)*(1+3*ABS(MOD('VSWR Calculator'!$C$23/Calculator!$F$13/2,1)-0.5))))/'VSWR Calculator'!$C$25)-$C92)^2+(1500*ABS(SIN(2*PI()*MOD(Calculator!$B$34/Calculator!$F$13,1)))*IF(MOD(Calculator!$B$34/Calculator!$F$13,1)&lt;0.5,-1,1))^2)/SQRT(((50*POWER(80,POWER(COS(PI()*MOD(Calculator!$B$34/Calculator!$F$13,1)),2))+MIN(500,MAX(30,100*EXP(-0.3*'VSWR Calculator'!$C$24)*(1+3*ABS(MOD('VSWR Calculator'!$C$23/Calculator!$F$13/2,1)-0.5))))/'VSWR Calculator'!$C$25)+$C92)^2+(1500*ABS(SIN(2*PI()*MOD(Calculator!$B$34/Calculator!$F$13,1)))*IF(MOD(Calculator!$B$34/Calculator!$F$13,1)&lt;0.5,-1,1))^2))/(1-SQRT(((50*POWER(80,POWER(COS(PI()*MOD(Calculator!$B$34/Calculator!$F$13,1)),2))+MIN(500,MAX(30,100*EXP(-0.3*'VSWR Calculator'!$C$24)*(1+3*ABS(MOD('VSWR Calculator'!$C$23/Calculator!$F$13/2,1)-0.5))))/'VSWR Calculator'!$C$25)-$C92)^2+(1500*ABS(SIN(2*PI()*MOD(Calculator!$B$34/Calculator!$F$13,1)))*IF(MOD(Calculator!$B$34/Calculator!$F$13,1)&lt;0.5,-1,1))^2)/SQRT(((50*POWER(80,POWER(COS(PI()*MOD(Calculator!$B$34/Calculator!$F$13,1)),2))+MIN(500,MAX(30,100*EXP(-0.3*'VSWR Calculator'!$C$24)*(1+3*ABS(MOD('VSWR Calculator'!$C$23/Calculator!$F$13/2,1)-0.5))))/'VSWR Calculator'!$C$25)+$C92)^2+(1500*ABS(SIN(2*PI()*MOD(Calculator!$B$34/Calculator!$F$13,1)))*IF(MOD(Calculator!$B$34/Calculator!$F$13,1)&lt;0.5,-1,1))^2)),2))</f>
        <v>—</v>
      </c>
      <c r="GF92" s="253" t="str">
        <f aca="false">IF(OR(Calculator!$E$14&lt;&gt;"YES",Calculator!$B$34&lt;Calculator!$G$14),"—",ROUND((1+SQRT(((50*POWER(80,POWER(COS(PI()*MOD(Calculator!$B$34/Calculator!$F$14,1)),2))+MIN(500,MAX(30,100*EXP(-0.3*'VSWR Calculator'!$C$24)*(1+3*ABS(MOD('VSWR Calculator'!$C$23/Calculator!$F$14/2,1)-0.5))))/'VSWR Calculator'!$C$25)-$C92)^2+(1500*ABS(SIN(2*PI()*MOD(Calculator!$B$34/Calculator!$F$14,1)))*IF(MOD(Calculator!$B$34/Calculator!$F$14,1)&lt;0.5,-1,1))^2)/SQRT(((50*POWER(80,POWER(COS(PI()*MOD(Calculator!$B$34/Calculator!$F$14,1)),2))+MIN(500,MAX(30,100*EXP(-0.3*'VSWR Calculator'!$C$24)*(1+3*ABS(MOD('VSWR Calculator'!$C$23/Calculator!$F$14/2,1)-0.5))))/'VSWR Calculator'!$C$25)+$C92)^2+(1500*ABS(SIN(2*PI()*MOD(Calculator!$B$34/Calculator!$F$14,1)))*IF(MOD(Calculator!$B$34/Calculator!$F$14,1)&lt;0.5,-1,1))^2))/(1-SQRT(((50*POWER(80,POWER(COS(PI()*MOD(Calculator!$B$34/Calculator!$F$14,1)),2))+MIN(500,MAX(30,100*EXP(-0.3*'VSWR Calculator'!$C$24)*(1+3*ABS(MOD('VSWR Calculator'!$C$23/Calculator!$F$14/2,1)-0.5))))/'VSWR Calculator'!$C$25)-$C92)^2+(1500*ABS(SIN(2*PI()*MOD(Calculator!$B$34/Calculator!$F$14,1)))*IF(MOD(Calculator!$B$34/Calculator!$F$14,1)&lt;0.5,-1,1))^2)/SQRT(((50*POWER(80,POWER(COS(PI()*MOD(Calculator!$B$34/Calculator!$F$14,1)),2))+MIN(500,MAX(30,100*EXP(-0.3*'VSWR Calculator'!$C$24)*(1+3*ABS(MOD('VSWR Calculator'!$C$23/Calculator!$F$14/2,1)-0.5))))/'VSWR Calculator'!$C$25)+$C92)^2+(1500*ABS(SIN(2*PI()*MOD(Calculator!$B$34/Calculator!$F$14,1)))*IF(MOD(Calculator!$B$34/Calculator!$F$14,1)&lt;0.5,-1,1))^2)),2))</f>
        <v>—</v>
      </c>
      <c r="GG92" s="253" t="n">
        <f aca="false">IF(OR(Calculator!$E$15&lt;&gt;"YES",Calculator!$B$34&lt;Calculator!$G$15),"—",ROUND((1+SQRT(((50*POWER(80,POWER(COS(PI()*MOD(Calculator!$B$34/Calculator!$F$15,1)),2))+MIN(500,MAX(30,100*EXP(-0.3*'VSWR Calculator'!$C$24)*(1+3*ABS(MOD('VSWR Calculator'!$C$23/Calculator!$F$15/2,1)-0.5))))/'VSWR Calculator'!$C$25)-$C92)^2+(1500*ABS(SIN(2*PI()*MOD(Calculator!$B$34/Calculator!$F$15,1)))*IF(MOD(Calculator!$B$34/Calculator!$F$15,1)&lt;0.5,-1,1))^2)/SQRT(((50*POWER(80,POWER(COS(PI()*MOD(Calculator!$B$34/Calculator!$F$15,1)),2))+MIN(500,MAX(30,100*EXP(-0.3*'VSWR Calculator'!$C$24)*(1+3*ABS(MOD('VSWR Calculator'!$C$23/Calculator!$F$15/2,1)-0.5))))/'VSWR Calculator'!$C$25)+$C92)^2+(1500*ABS(SIN(2*PI()*MOD(Calculator!$B$34/Calculator!$F$15,1)))*IF(MOD(Calculator!$B$34/Calculator!$F$15,1)&lt;0.5,-1,1))^2))/(1-SQRT(((50*POWER(80,POWER(COS(PI()*MOD(Calculator!$B$34/Calculator!$F$15,1)),2))+MIN(500,MAX(30,100*EXP(-0.3*'VSWR Calculator'!$C$24)*(1+3*ABS(MOD('VSWR Calculator'!$C$23/Calculator!$F$15/2,1)-0.5))))/'VSWR Calculator'!$C$25)-$C92)^2+(1500*ABS(SIN(2*PI()*MOD(Calculator!$B$34/Calculator!$F$15,1)))*IF(MOD(Calculator!$B$34/Calculator!$F$15,1)&lt;0.5,-1,1))^2)/SQRT(((50*POWER(80,POWER(COS(PI()*MOD(Calculator!$B$34/Calculator!$F$15,1)),2))+MIN(500,MAX(30,100*EXP(-0.3*'VSWR Calculator'!$C$24)*(1+3*ABS(MOD('VSWR Calculator'!$C$23/Calculator!$F$15/2,1)-0.5))))/'VSWR Calculator'!$C$25)+$C92)^2+(1500*ABS(SIN(2*PI()*MOD(Calculator!$B$34/Calculator!$F$15,1)))*IF(MOD(Calculator!$B$34/Calculator!$F$15,1)&lt;0.5,-1,1))^2)),2))</f>
        <v>19.9</v>
      </c>
      <c r="GH92" s="253" t="str">
        <f aca="false">IF(OR(Calculator!$E$16&lt;&gt;"YES",Calculator!$B$34&lt;Calculator!$G$16),"—",ROUND((1+SQRT(((50*POWER(80,POWER(COS(PI()*MOD(Calculator!$B$34/Calculator!$F$16,1)),2))+MIN(500,MAX(30,100*EXP(-0.3*'VSWR Calculator'!$C$24)*(1+3*ABS(MOD('VSWR Calculator'!$C$23/Calculator!$F$16/2,1)-0.5))))/'VSWR Calculator'!$C$25)-$C92)^2+(1500*ABS(SIN(2*PI()*MOD(Calculator!$B$34/Calculator!$F$16,1)))*IF(MOD(Calculator!$B$34/Calculator!$F$16,1)&lt;0.5,-1,1))^2)/SQRT(((50*POWER(80,POWER(COS(PI()*MOD(Calculator!$B$34/Calculator!$F$16,1)),2))+MIN(500,MAX(30,100*EXP(-0.3*'VSWR Calculator'!$C$24)*(1+3*ABS(MOD('VSWR Calculator'!$C$23/Calculator!$F$16/2,1)-0.5))))/'VSWR Calculator'!$C$25)+$C92)^2+(1500*ABS(SIN(2*PI()*MOD(Calculator!$B$34/Calculator!$F$16,1)))*IF(MOD(Calculator!$B$34/Calculator!$F$16,1)&lt;0.5,-1,1))^2))/(1-SQRT(((50*POWER(80,POWER(COS(PI()*MOD(Calculator!$B$34/Calculator!$F$16,1)),2))+MIN(500,MAX(30,100*EXP(-0.3*'VSWR Calculator'!$C$24)*(1+3*ABS(MOD('VSWR Calculator'!$C$23/Calculator!$F$16/2,1)-0.5))))/'VSWR Calculator'!$C$25)-$C92)^2+(1500*ABS(SIN(2*PI()*MOD(Calculator!$B$34/Calculator!$F$16,1)))*IF(MOD(Calculator!$B$34/Calculator!$F$16,1)&lt;0.5,-1,1))^2)/SQRT(((50*POWER(80,POWER(COS(PI()*MOD(Calculator!$B$34/Calculator!$F$16,1)),2))+MIN(500,MAX(30,100*EXP(-0.3*'VSWR Calculator'!$C$24)*(1+3*ABS(MOD('VSWR Calculator'!$C$23/Calculator!$F$16/2,1)-0.5))))/'VSWR Calculator'!$C$25)+$C92)^2+(1500*ABS(SIN(2*PI()*MOD(Calculator!$B$34/Calculator!$F$16,1)))*IF(MOD(Calculator!$B$34/Calculator!$F$16,1)&lt;0.5,-1,1))^2)),2))</f>
        <v>—</v>
      </c>
      <c r="GI92" s="253" t="n">
        <f aca="false">IF(OR(Calculator!$E$17&lt;&gt;"YES",Calculator!$B$34&lt;Calculator!$G$17),"—",ROUND((1+SQRT(((50*POWER(80,POWER(COS(PI()*MOD(Calculator!$B$34/Calculator!$F$17,1)),2))+MIN(500,MAX(30,100*EXP(-0.3*'VSWR Calculator'!$C$24)*(1+3*ABS(MOD('VSWR Calculator'!$C$23/Calculator!$F$17/2,1)-0.5))))/'VSWR Calculator'!$C$25)-$C92)^2+(1500*ABS(SIN(2*PI()*MOD(Calculator!$B$34/Calculator!$F$17,1)))*IF(MOD(Calculator!$B$34/Calculator!$F$17,1)&lt;0.5,-1,1))^2)/SQRT(((50*POWER(80,POWER(COS(PI()*MOD(Calculator!$B$34/Calculator!$F$17,1)),2))+MIN(500,MAX(30,100*EXP(-0.3*'VSWR Calculator'!$C$24)*(1+3*ABS(MOD('VSWR Calculator'!$C$23/Calculator!$F$17/2,1)-0.5))))/'VSWR Calculator'!$C$25)+$C92)^2+(1500*ABS(SIN(2*PI()*MOD(Calculator!$B$34/Calculator!$F$17,1)))*IF(MOD(Calculator!$B$34/Calculator!$F$17,1)&lt;0.5,-1,1))^2))/(1-SQRT(((50*POWER(80,POWER(COS(PI()*MOD(Calculator!$B$34/Calculator!$F$17,1)),2))+MIN(500,MAX(30,100*EXP(-0.3*'VSWR Calculator'!$C$24)*(1+3*ABS(MOD('VSWR Calculator'!$C$23/Calculator!$F$17/2,1)-0.5))))/'VSWR Calculator'!$C$25)-$C92)^2+(1500*ABS(SIN(2*PI()*MOD(Calculator!$B$34/Calculator!$F$17,1)))*IF(MOD(Calculator!$B$34/Calculator!$F$17,1)&lt;0.5,-1,1))^2)/SQRT(((50*POWER(80,POWER(COS(PI()*MOD(Calculator!$B$34/Calculator!$F$17,1)),2))+MIN(500,MAX(30,100*EXP(-0.3*'VSWR Calculator'!$C$24)*(1+3*ABS(MOD('VSWR Calculator'!$C$23/Calculator!$F$17/2,1)-0.5))))/'VSWR Calculator'!$C$25)+$C92)^2+(1500*ABS(SIN(2*PI()*MOD(Calculator!$B$34/Calculator!$F$17,1)))*IF(MOD(Calculator!$B$34/Calculator!$F$17,1)&lt;0.5,-1,1))^2)),2))</f>
        <v>14.49</v>
      </c>
      <c r="GJ92" s="253" t="str">
        <f aca="false">IF(OR(Calculator!$E$18&lt;&gt;"YES",Calculator!$B$34&lt;Calculator!$G$18),"—",ROUND((1+SQRT(((50*POWER(80,POWER(COS(PI()*MOD(Calculator!$B$34/Calculator!$F$18,1)),2))+MIN(500,MAX(30,100*EXP(-0.3*'VSWR Calculator'!$C$24)*(1+3*ABS(MOD('VSWR Calculator'!$C$23/Calculator!$F$18/2,1)-0.5))))/'VSWR Calculator'!$C$25)-$C92)^2+(1500*ABS(SIN(2*PI()*MOD(Calculator!$B$34/Calculator!$F$18,1)))*IF(MOD(Calculator!$B$34/Calculator!$F$18,1)&lt;0.5,-1,1))^2)/SQRT(((50*POWER(80,POWER(COS(PI()*MOD(Calculator!$B$34/Calculator!$F$18,1)),2))+MIN(500,MAX(30,100*EXP(-0.3*'VSWR Calculator'!$C$24)*(1+3*ABS(MOD('VSWR Calculator'!$C$23/Calculator!$F$18/2,1)-0.5))))/'VSWR Calculator'!$C$25)+$C92)^2+(1500*ABS(SIN(2*PI()*MOD(Calculator!$B$34/Calculator!$F$18,1)))*IF(MOD(Calculator!$B$34/Calculator!$F$18,1)&lt;0.5,-1,1))^2))/(1-SQRT(((50*POWER(80,POWER(COS(PI()*MOD(Calculator!$B$34/Calculator!$F$18,1)),2))+MIN(500,MAX(30,100*EXP(-0.3*'VSWR Calculator'!$C$24)*(1+3*ABS(MOD('VSWR Calculator'!$C$23/Calculator!$F$18/2,1)-0.5))))/'VSWR Calculator'!$C$25)-$C92)^2+(1500*ABS(SIN(2*PI()*MOD(Calculator!$B$34/Calculator!$F$18,1)))*IF(MOD(Calculator!$B$34/Calculator!$F$18,1)&lt;0.5,-1,1))^2)/SQRT(((50*POWER(80,POWER(COS(PI()*MOD(Calculator!$B$34/Calculator!$F$18,1)),2))+MIN(500,MAX(30,100*EXP(-0.3*'VSWR Calculator'!$C$24)*(1+3*ABS(MOD('VSWR Calculator'!$C$23/Calculator!$F$18/2,1)-0.5))))/'VSWR Calculator'!$C$25)+$C92)^2+(1500*ABS(SIN(2*PI()*MOD(Calculator!$B$34/Calculator!$F$18,1)))*IF(MOD(Calculator!$B$34/Calculator!$F$18,1)&lt;0.5,-1,1))^2)),2))</f>
        <v>—</v>
      </c>
      <c r="GK92" s="253" t="str">
        <f aca="false">IF(OR(Calculator!$E$19&lt;&gt;"YES",Calculator!$B$34&lt;Calculator!$G$19),"—",ROUND((1+SQRT(((50*POWER(80,POWER(COS(PI()*MOD(Calculator!$B$34/Calculator!$F$19,1)),2))+MIN(500,MAX(30,100*EXP(-0.3*'VSWR Calculator'!$C$24)*(1+3*ABS(MOD('VSWR Calculator'!$C$23/Calculator!$F$19/2,1)-0.5))))/'VSWR Calculator'!$C$25)-$C92)^2+(1500*ABS(SIN(2*PI()*MOD(Calculator!$B$34/Calculator!$F$19,1)))*IF(MOD(Calculator!$B$34/Calculator!$F$19,1)&lt;0.5,-1,1))^2)/SQRT(((50*POWER(80,POWER(COS(PI()*MOD(Calculator!$B$34/Calculator!$F$19,1)),2))+MIN(500,MAX(30,100*EXP(-0.3*'VSWR Calculator'!$C$24)*(1+3*ABS(MOD('VSWR Calculator'!$C$23/Calculator!$F$19/2,1)-0.5))))/'VSWR Calculator'!$C$25)+$C92)^2+(1500*ABS(SIN(2*PI()*MOD(Calculator!$B$34/Calculator!$F$19,1)))*IF(MOD(Calculator!$B$34/Calculator!$F$19,1)&lt;0.5,-1,1))^2))/(1-SQRT(((50*POWER(80,POWER(COS(PI()*MOD(Calculator!$B$34/Calculator!$F$19,1)),2))+MIN(500,MAX(30,100*EXP(-0.3*'VSWR Calculator'!$C$24)*(1+3*ABS(MOD('VSWR Calculator'!$C$23/Calculator!$F$19/2,1)-0.5))))/'VSWR Calculator'!$C$25)-$C92)^2+(1500*ABS(SIN(2*PI()*MOD(Calculator!$B$34/Calculator!$F$19,1)))*IF(MOD(Calculator!$B$34/Calculator!$F$19,1)&lt;0.5,-1,1))^2)/SQRT(((50*POWER(80,POWER(COS(PI()*MOD(Calculator!$B$34/Calculator!$F$19,1)),2))+MIN(500,MAX(30,100*EXP(-0.3*'VSWR Calculator'!$C$24)*(1+3*ABS(MOD('VSWR Calculator'!$C$23/Calculator!$F$19/2,1)-0.5))))/'VSWR Calculator'!$C$25)+$C92)^2+(1500*ABS(SIN(2*PI()*MOD(Calculator!$B$34/Calculator!$F$19,1)))*IF(MOD(Calculator!$B$34/Calculator!$F$19,1)&lt;0.5,-1,1))^2)),2))</f>
        <v>—</v>
      </c>
      <c r="GL92" s="253" t="str">
        <f aca="false">IF(OR(Calculator!$E$20&lt;&gt;"YES",Calculator!$B$34&lt;Calculator!$G$20),"—",ROUND((1+SQRT(((50*POWER(80,POWER(COS(PI()*MOD(Calculator!$B$34/Calculator!$F$20,1)),2))+MIN(500,MAX(30,100*EXP(-0.3*'VSWR Calculator'!$C$24)*(1+3*ABS(MOD('VSWR Calculator'!$C$23/Calculator!$F$20/2,1)-0.5))))/'VSWR Calculator'!$C$25)-$C92)^2+(1500*ABS(SIN(2*PI()*MOD(Calculator!$B$34/Calculator!$F$20,1)))*IF(MOD(Calculator!$B$34/Calculator!$F$20,1)&lt;0.5,-1,1))^2)/SQRT(((50*POWER(80,POWER(COS(PI()*MOD(Calculator!$B$34/Calculator!$F$20,1)),2))+MIN(500,MAX(30,100*EXP(-0.3*'VSWR Calculator'!$C$24)*(1+3*ABS(MOD('VSWR Calculator'!$C$23/Calculator!$F$20/2,1)-0.5))))/'VSWR Calculator'!$C$25)+$C92)^2+(1500*ABS(SIN(2*PI()*MOD(Calculator!$B$34/Calculator!$F$20,1)))*IF(MOD(Calculator!$B$34/Calculator!$F$20,1)&lt;0.5,-1,1))^2))/(1-SQRT(((50*POWER(80,POWER(COS(PI()*MOD(Calculator!$B$34/Calculator!$F$20,1)),2))+MIN(500,MAX(30,100*EXP(-0.3*'VSWR Calculator'!$C$24)*(1+3*ABS(MOD('VSWR Calculator'!$C$23/Calculator!$F$20/2,1)-0.5))))/'VSWR Calculator'!$C$25)-$C92)^2+(1500*ABS(SIN(2*PI()*MOD(Calculator!$B$34/Calculator!$F$20,1)))*IF(MOD(Calculator!$B$34/Calculator!$F$20,1)&lt;0.5,-1,1))^2)/SQRT(((50*POWER(80,POWER(COS(PI()*MOD(Calculator!$B$34/Calculator!$F$20,1)),2))+MIN(500,MAX(30,100*EXP(-0.3*'VSWR Calculator'!$C$24)*(1+3*ABS(MOD('VSWR Calculator'!$C$23/Calculator!$F$20/2,1)-0.5))))/'VSWR Calculator'!$C$25)+$C92)^2+(1500*ABS(SIN(2*PI()*MOD(Calculator!$B$34/Calculator!$F$20,1)))*IF(MOD(Calculator!$B$34/Calculator!$F$20,1)&lt;0.5,-1,1))^2)),2))</f>
        <v>—</v>
      </c>
      <c r="GM92" s="253" t="str">
        <f aca="false">IF(OR(Calculator!$E$21&lt;&gt;"YES",Calculator!$B$34&lt;Calculator!$G$21),"—",ROUND((1+SQRT(((50*POWER(80,POWER(COS(PI()*MOD(Calculator!$B$34/Calculator!$F$21,1)),2))+MIN(500,MAX(30,100*EXP(-0.3*'VSWR Calculator'!$C$24)*(1+3*ABS(MOD('VSWR Calculator'!$C$23/Calculator!$F$21/2,1)-0.5))))/'VSWR Calculator'!$C$25)-$C92)^2+(1500*ABS(SIN(2*PI()*MOD(Calculator!$B$34/Calculator!$F$21,1)))*IF(MOD(Calculator!$B$34/Calculator!$F$21,1)&lt;0.5,-1,1))^2)/SQRT(((50*POWER(80,POWER(COS(PI()*MOD(Calculator!$B$34/Calculator!$F$21,1)),2))+MIN(500,MAX(30,100*EXP(-0.3*'VSWR Calculator'!$C$24)*(1+3*ABS(MOD('VSWR Calculator'!$C$23/Calculator!$F$21/2,1)-0.5))))/'VSWR Calculator'!$C$25)+$C92)^2+(1500*ABS(SIN(2*PI()*MOD(Calculator!$B$34/Calculator!$F$21,1)))*IF(MOD(Calculator!$B$34/Calculator!$F$21,1)&lt;0.5,-1,1))^2))/(1-SQRT(((50*POWER(80,POWER(COS(PI()*MOD(Calculator!$B$34/Calculator!$F$21,1)),2))+MIN(500,MAX(30,100*EXP(-0.3*'VSWR Calculator'!$C$24)*(1+3*ABS(MOD('VSWR Calculator'!$C$23/Calculator!$F$21/2,1)-0.5))))/'VSWR Calculator'!$C$25)-$C92)^2+(1500*ABS(SIN(2*PI()*MOD(Calculator!$B$34/Calculator!$F$21,1)))*IF(MOD(Calculator!$B$34/Calculator!$F$21,1)&lt;0.5,-1,1))^2)/SQRT(((50*POWER(80,POWER(COS(PI()*MOD(Calculator!$B$34/Calculator!$F$21,1)),2))+MIN(500,MAX(30,100*EXP(-0.3*'VSWR Calculator'!$C$24)*(1+3*ABS(MOD('VSWR Calculator'!$C$23/Calculator!$F$21/2,1)-0.5))))/'VSWR Calculator'!$C$25)+$C92)^2+(1500*ABS(SIN(2*PI()*MOD(Calculator!$B$34/Calculator!$F$21,1)))*IF(MOD(Calculator!$B$34/Calculator!$F$21,1)&lt;0.5,-1,1))^2)),2))</f>
        <v>—</v>
      </c>
      <c r="GN92" s="253" t="str">
        <f aca="false">IF(OR(Calculator!$E$22&lt;&gt;"YES",Calculator!$B$34&lt;Calculator!$G$22),"—",ROUND((1+SQRT(((50*POWER(80,POWER(COS(PI()*MOD(Calculator!$B$34/Calculator!$F$22,1)),2))+MIN(500,MAX(30,100*EXP(-0.3*'VSWR Calculator'!$C$24)*(1+3*ABS(MOD('VSWR Calculator'!$C$23/Calculator!$F$22/2,1)-0.5))))/'VSWR Calculator'!$C$25)-$C92)^2+(1500*ABS(SIN(2*PI()*MOD(Calculator!$B$34/Calculator!$F$22,1)))*IF(MOD(Calculator!$B$34/Calculator!$F$22,1)&lt;0.5,-1,1))^2)/SQRT(((50*POWER(80,POWER(COS(PI()*MOD(Calculator!$B$34/Calculator!$F$22,1)),2))+MIN(500,MAX(30,100*EXP(-0.3*'VSWR Calculator'!$C$24)*(1+3*ABS(MOD('VSWR Calculator'!$C$23/Calculator!$F$22/2,1)-0.5))))/'VSWR Calculator'!$C$25)+$C92)^2+(1500*ABS(SIN(2*PI()*MOD(Calculator!$B$34/Calculator!$F$22,1)))*IF(MOD(Calculator!$B$34/Calculator!$F$22,1)&lt;0.5,-1,1))^2))/(1-SQRT(((50*POWER(80,POWER(COS(PI()*MOD(Calculator!$B$34/Calculator!$F$22,1)),2))+MIN(500,MAX(30,100*EXP(-0.3*'VSWR Calculator'!$C$24)*(1+3*ABS(MOD('VSWR Calculator'!$C$23/Calculator!$F$22/2,1)-0.5))))/'VSWR Calculator'!$C$25)-$C92)^2+(1500*ABS(SIN(2*PI()*MOD(Calculator!$B$34/Calculator!$F$22,1)))*IF(MOD(Calculator!$B$34/Calculator!$F$22,1)&lt;0.5,-1,1))^2)/SQRT(((50*POWER(80,POWER(COS(PI()*MOD(Calculator!$B$34/Calculator!$F$22,1)),2))+MIN(500,MAX(30,100*EXP(-0.3*'VSWR Calculator'!$C$24)*(1+3*ABS(MOD('VSWR Calculator'!$C$23/Calculator!$F$22/2,1)-0.5))))/'VSWR Calculator'!$C$25)+$C92)^2+(1500*ABS(SIN(2*PI()*MOD(Calculator!$B$34/Calculator!$F$22,1)))*IF(MOD(Calculator!$B$34/Calculator!$F$22,1)&lt;0.5,-1,1))^2)),2))</f>
        <v>—</v>
      </c>
      <c r="GO92" s="253" t="n">
        <f aca="false">IFERROR(ROUND((IF(ISNUMBER(GD92),GD92,0)+IF(ISNUMBER(GE92),GE92,0)+IF(ISNUMBER(GF92),GF92,0)+IF(ISNUMBER(GG92),GG92,0)+IF(ISNUMBER(GH92),GH92,0)+IF(ISNUMBER(GI92),GI92,0)+IF(ISNUMBER(GJ92),GJ92,0)+IF(ISNUMBER(GK92),GK92,0)+IF(ISNUMBER(GL92),GL92,0)+IF(ISNUMBER(GM92),GM92,0)+IF(ISNUMBER(GN92),GN92,0))/(IF(ISNUMBER(GD92),1,0)+IF(ISNUMBER(GE92),1,0)+IF(ISNUMBER(GF92),1,0)+IF(ISNUMBER(GG92),1,0)+IF(ISNUMBER(GH92),1,0)+IF(ISNUMBER(GI92),1,0)+IF(ISNUMBER(GJ92),1,0)+IF(ISNUMBER(GK92),1,0)+IF(ISNUMBER(GL92),1,0)+IF(ISNUMBER(GM92),1,0)+IF(ISNUMBER(GN92),1,0)),4),"")</f>
        <v>17.195</v>
      </c>
      <c r="GP92" s="253" t="str">
        <f aca="false">IF(OR(Calculator!$E$12&lt;&gt;"YES",Calculator!$B$35&lt;Calculator!$G$12),"—",ROUND((1+SQRT(((50*POWER(80,POWER(COS(PI()*MOD(Calculator!$B$35/Calculator!$F$12,1)),2))+MIN(500,MAX(30,100*EXP(-0.3*'VSWR Calculator'!$C$24)*(1+3*ABS(MOD('VSWR Calculator'!$C$23/Calculator!$F$12/2,1)-0.5))))/'VSWR Calculator'!$C$25)-$C92)^2+(1500*ABS(SIN(2*PI()*MOD(Calculator!$B$35/Calculator!$F$12,1)))*IF(MOD(Calculator!$B$35/Calculator!$F$12,1)&lt;0.5,-1,1))^2)/SQRT(((50*POWER(80,POWER(COS(PI()*MOD(Calculator!$B$35/Calculator!$F$12,1)),2))+MIN(500,MAX(30,100*EXP(-0.3*'VSWR Calculator'!$C$24)*(1+3*ABS(MOD('VSWR Calculator'!$C$23/Calculator!$F$12/2,1)-0.5))))/'VSWR Calculator'!$C$25)+$C92)^2+(1500*ABS(SIN(2*PI()*MOD(Calculator!$B$35/Calculator!$F$12,1)))*IF(MOD(Calculator!$B$35/Calculator!$F$12,1)&lt;0.5,-1,1))^2))/(1-SQRT(((50*POWER(80,POWER(COS(PI()*MOD(Calculator!$B$35/Calculator!$F$12,1)),2))+MIN(500,MAX(30,100*EXP(-0.3*'VSWR Calculator'!$C$24)*(1+3*ABS(MOD('VSWR Calculator'!$C$23/Calculator!$F$12/2,1)-0.5))))/'VSWR Calculator'!$C$25)-$C92)^2+(1500*ABS(SIN(2*PI()*MOD(Calculator!$B$35/Calculator!$F$12,1)))*IF(MOD(Calculator!$B$35/Calculator!$F$12,1)&lt;0.5,-1,1))^2)/SQRT(((50*POWER(80,POWER(COS(PI()*MOD(Calculator!$B$35/Calculator!$F$12,1)),2))+MIN(500,MAX(30,100*EXP(-0.3*'VSWR Calculator'!$C$24)*(1+3*ABS(MOD('VSWR Calculator'!$C$23/Calculator!$F$12/2,1)-0.5))))/'VSWR Calculator'!$C$25)+$C92)^2+(1500*ABS(SIN(2*PI()*MOD(Calculator!$B$35/Calculator!$F$12,1)))*IF(MOD(Calculator!$B$35/Calculator!$F$12,1)&lt;0.5,-1,1))^2)),2))</f>
        <v>—</v>
      </c>
      <c r="GQ92" s="253" t="str">
        <f aca="false">IF(OR(Calculator!$E$13&lt;&gt;"YES",Calculator!$B$35&lt;Calculator!$G$13),"—",ROUND((1+SQRT(((50*POWER(80,POWER(COS(PI()*MOD(Calculator!$B$35/Calculator!$F$13,1)),2))+MIN(500,MAX(30,100*EXP(-0.3*'VSWR Calculator'!$C$24)*(1+3*ABS(MOD('VSWR Calculator'!$C$23/Calculator!$F$13/2,1)-0.5))))/'VSWR Calculator'!$C$25)-$C92)^2+(1500*ABS(SIN(2*PI()*MOD(Calculator!$B$35/Calculator!$F$13,1)))*IF(MOD(Calculator!$B$35/Calculator!$F$13,1)&lt;0.5,-1,1))^2)/SQRT(((50*POWER(80,POWER(COS(PI()*MOD(Calculator!$B$35/Calculator!$F$13,1)),2))+MIN(500,MAX(30,100*EXP(-0.3*'VSWR Calculator'!$C$24)*(1+3*ABS(MOD('VSWR Calculator'!$C$23/Calculator!$F$13/2,1)-0.5))))/'VSWR Calculator'!$C$25)+$C92)^2+(1500*ABS(SIN(2*PI()*MOD(Calculator!$B$35/Calculator!$F$13,1)))*IF(MOD(Calculator!$B$35/Calculator!$F$13,1)&lt;0.5,-1,1))^2))/(1-SQRT(((50*POWER(80,POWER(COS(PI()*MOD(Calculator!$B$35/Calculator!$F$13,1)),2))+MIN(500,MAX(30,100*EXP(-0.3*'VSWR Calculator'!$C$24)*(1+3*ABS(MOD('VSWR Calculator'!$C$23/Calculator!$F$13/2,1)-0.5))))/'VSWR Calculator'!$C$25)-$C92)^2+(1500*ABS(SIN(2*PI()*MOD(Calculator!$B$35/Calculator!$F$13,1)))*IF(MOD(Calculator!$B$35/Calculator!$F$13,1)&lt;0.5,-1,1))^2)/SQRT(((50*POWER(80,POWER(COS(PI()*MOD(Calculator!$B$35/Calculator!$F$13,1)),2))+MIN(500,MAX(30,100*EXP(-0.3*'VSWR Calculator'!$C$24)*(1+3*ABS(MOD('VSWR Calculator'!$C$23/Calculator!$F$13/2,1)-0.5))))/'VSWR Calculator'!$C$25)+$C92)^2+(1500*ABS(SIN(2*PI()*MOD(Calculator!$B$35/Calculator!$F$13,1)))*IF(MOD(Calculator!$B$35/Calculator!$F$13,1)&lt;0.5,-1,1))^2)),2))</f>
        <v>—</v>
      </c>
      <c r="GR92" s="253" t="str">
        <f aca="false">IF(OR(Calculator!$E$14&lt;&gt;"YES",Calculator!$B$35&lt;Calculator!$G$14),"—",ROUND((1+SQRT(((50*POWER(80,POWER(COS(PI()*MOD(Calculator!$B$35/Calculator!$F$14,1)),2))+MIN(500,MAX(30,100*EXP(-0.3*'VSWR Calculator'!$C$24)*(1+3*ABS(MOD('VSWR Calculator'!$C$23/Calculator!$F$14/2,1)-0.5))))/'VSWR Calculator'!$C$25)-$C92)^2+(1500*ABS(SIN(2*PI()*MOD(Calculator!$B$35/Calculator!$F$14,1)))*IF(MOD(Calculator!$B$35/Calculator!$F$14,1)&lt;0.5,-1,1))^2)/SQRT(((50*POWER(80,POWER(COS(PI()*MOD(Calculator!$B$35/Calculator!$F$14,1)),2))+MIN(500,MAX(30,100*EXP(-0.3*'VSWR Calculator'!$C$24)*(1+3*ABS(MOD('VSWR Calculator'!$C$23/Calculator!$F$14/2,1)-0.5))))/'VSWR Calculator'!$C$25)+$C92)^2+(1500*ABS(SIN(2*PI()*MOD(Calculator!$B$35/Calculator!$F$14,1)))*IF(MOD(Calculator!$B$35/Calculator!$F$14,1)&lt;0.5,-1,1))^2))/(1-SQRT(((50*POWER(80,POWER(COS(PI()*MOD(Calculator!$B$35/Calculator!$F$14,1)),2))+MIN(500,MAX(30,100*EXP(-0.3*'VSWR Calculator'!$C$24)*(1+3*ABS(MOD('VSWR Calculator'!$C$23/Calculator!$F$14/2,1)-0.5))))/'VSWR Calculator'!$C$25)-$C92)^2+(1500*ABS(SIN(2*PI()*MOD(Calculator!$B$35/Calculator!$F$14,1)))*IF(MOD(Calculator!$B$35/Calculator!$F$14,1)&lt;0.5,-1,1))^2)/SQRT(((50*POWER(80,POWER(COS(PI()*MOD(Calculator!$B$35/Calculator!$F$14,1)),2))+MIN(500,MAX(30,100*EXP(-0.3*'VSWR Calculator'!$C$24)*(1+3*ABS(MOD('VSWR Calculator'!$C$23/Calculator!$F$14/2,1)-0.5))))/'VSWR Calculator'!$C$25)+$C92)^2+(1500*ABS(SIN(2*PI()*MOD(Calculator!$B$35/Calculator!$F$14,1)))*IF(MOD(Calculator!$B$35/Calculator!$F$14,1)&lt;0.5,-1,1))^2)),2))</f>
        <v>—</v>
      </c>
      <c r="GS92" s="253" t="n">
        <f aca="false">IF(OR(Calculator!$E$15&lt;&gt;"YES",Calculator!$B$35&lt;Calculator!$G$15),"—",ROUND((1+SQRT(((50*POWER(80,POWER(COS(PI()*MOD(Calculator!$B$35/Calculator!$F$15,1)),2))+MIN(500,MAX(30,100*EXP(-0.3*'VSWR Calculator'!$C$24)*(1+3*ABS(MOD('VSWR Calculator'!$C$23/Calculator!$F$15/2,1)-0.5))))/'VSWR Calculator'!$C$25)-$C92)^2+(1500*ABS(SIN(2*PI()*MOD(Calculator!$B$35/Calculator!$F$15,1)))*IF(MOD(Calculator!$B$35/Calculator!$F$15,1)&lt;0.5,-1,1))^2)/SQRT(((50*POWER(80,POWER(COS(PI()*MOD(Calculator!$B$35/Calculator!$F$15,1)),2))+MIN(500,MAX(30,100*EXP(-0.3*'VSWR Calculator'!$C$24)*(1+3*ABS(MOD('VSWR Calculator'!$C$23/Calculator!$F$15/2,1)-0.5))))/'VSWR Calculator'!$C$25)+$C92)^2+(1500*ABS(SIN(2*PI()*MOD(Calculator!$B$35/Calculator!$F$15,1)))*IF(MOD(Calculator!$B$35/Calculator!$F$15,1)&lt;0.5,-1,1))^2))/(1-SQRT(((50*POWER(80,POWER(COS(PI()*MOD(Calculator!$B$35/Calculator!$F$15,1)),2))+MIN(500,MAX(30,100*EXP(-0.3*'VSWR Calculator'!$C$24)*(1+3*ABS(MOD('VSWR Calculator'!$C$23/Calculator!$F$15/2,1)-0.5))))/'VSWR Calculator'!$C$25)-$C92)^2+(1500*ABS(SIN(2*PI()*MOD(Calculator!$B$35/Calculator!$F$15,1)))*IF(MOD(Calculator!$B$35/Calculator!$F$15,1)&lt;0.5,-1,1))^2)/SQRT(((50*POWER(80,POWER(COS(PI()*MOD(Calculator!$B$35/Calculator!$F$15,1)),2))+MIN(500,MAX(30,100*EXP(-0.3*'VSWR Calculator'!$C$24)*(1+3*ABS(MOD('VSWR Calculator'!$C$23/Calculator!$F$15/2,1)-0.5))))/'VSWR Calculator'!$C$25)+$C92)^2+(1500*ABS(SIN(2*PI()*MOD(Calculator!$B$35/Calculator!$F$15,1)))*IF(MOD(Calculator!$B$35/Calculator!$F$15,1)&lt;0.5,-1,1))^2)),2))</f>
        <v>2.48</v>
      </c>
      <c r="GT92" s="253" t="str">
        <f aca="false">IF(OR(Calculator!$E$16&lt;&gt;"YES",Calculator!$B$35&lt;Calculator!$G$16),"—",ROUND((1+SQRT(((50*POWER(80,POWER(COS(PI()*MOD(Calculator!$B$35/Calculator!$F$16,1)),2))+MIN(500,MAX(30,100*EXP(-0.3*'VSWR Calculator'!$C$24)*(1+3*ABS(MOD('VSWR Calculator'!$C$23/Calculator!$F$16/2,1)-0.5))))/'VSWR Calculator'!$C$25)-$C92)^2+(1500*ABS(SIN(2*PI()*MOD(Calculator!$B$35/Calculator!$F$16,1)))*IF(MOD(Calculator!$B$35/Calculator!$F$16,1)&lt;0.5,-1,1))^2)/SQRT(((50*POWER(80,POWER(COS(PI()*MOD(Calculator!$B$35/Calculator!$F$16,1)),2))+MIN(500,MAX(30,100*EXP(-0.3*'VSWR Calculator'!$C$24)*(1+3*ABS(MOD('VSWR Calculator'!$C$23/Calculator!$F$16/2,1)-0.5))))/'VSWR Calculator'!$C$25)+$C92)^2+(1500*ABS(SIN(2*PI()*MOD(Calculator!$B$35/Calculator!$F$16,1)))*IF(MOD(Calculator!$B$35/Calculator!$F$16,1)&lt;0.5,-1,1))^2))/(1-SQRT(((50*POWER(80,POWER(COS(PI()*MOD(Calculator!$B$35/Calculator!$F$16,1)),2))+MIN(500,MAX(30,100*EXP(-0.3*'VSWR Calculator'!$C$24)*(1+3*ABS(MOD('VSWR Calculator'!$C$23/Calculator!$F$16/2,1)-0.5))))/'VSWR Calculator'!$C$25)-$C92)^2+(1500*ABS(SIN(2*PI()*MOD(Calculator!$B$35/Calculator!$F$16,1)))*IF(MOD(Calculator!$B$35/Calculator!$F$16,1)&lt;0.5,-1,1))^2)/SQRT(((50*POWER(80,POWER(COS(PI()*MOD(Calculator!$B$35/Calculator!$F$16,1)),2))+MIN(500,MAX(30,100*EXP(-0.3*'VSWR Calculator'!$C$24)*(1+3*ABS(MOD('VSWR Calculator'!$C$23/Calculator!$F$16/2,1)-0.5))))/'VSWR Calculator'!$C$25)+$C92)^2+(1500*ABS(SIN(2*PI()*MOD(Calculator!$B$35/Calculator!$F$16,1)))*IF(MOD(Calculator!$B$35/Calculator!$F$16,1)&lt;0.5,-1,1))^2)),2))</f>
        <v>—</v>
      </c>
      <c r="GU92" s="253" t="n">
        <f aca="false">IF(OR(Calculator!$E$17&lt;&gt;"YES",Calculator!$B$35&lt;Calculator!$G$17),"—",ROUND((1+SQRT(((50*POWER(80,POWER(COS(PI()*MOD(Calculator!$B$35/Calculator!$F$17,1)),2))+MIN(500,MAX(30,100*EXP(-0.3*'VSWR Calculator'!$C$24)*(1+3*ABS(MOD('VSWR Calculator'!$C$23/Calculator!$F$17/2,1)-0.5))))/'VSWR Calculator'!$C$25)-$C92)^2+(1500*ABS(SIN(2*PI()*MOD(Calculator!$B$35/Calculator!$F$17,1)))*IF(MOD(Calculator!$B$35/Calculator!$F$17,1)&lt;0.5,-1,1))^2)/SQRT(((50*POWER(80,POWER(COS(PI()*MOD(Calculator!$B$35/Calculator!$F$17,1)),2))+MIN(500,MAX(30,100*EXP(-0.3*'VSWR Calculator'!$C$24)*(1+3*ABS(MOD('VSWR Calculator'!$C$23/Calculator!$F$17/2,1)-0.5))))/'VSWR Calculator'!$C$25)+$C92)^2+(1500*ABS(SIN(2*PI()*MOD(Calculator!$B$35/Calculator!$F$17,1)))*IF(MOD(Calculator!$B$35/Calculator!$F$17,1)&lt;0.5,-1,1))^2))/(1-SQRT(((50*POWER(80,POWER(COS(PI()*MOD(Calculator!$B$35/Calculator!$F$17,1)),2))+MIN(500,MAX(30,100*EXP(-0.3*'VSWR Calculator'!$C$24)*(1+3*ABS(MOD('VSWR Calculator'!$C$23/Calculator!$F$17/2,1)-0.5))))/'VSWR Calculator'!$C$25)-$C92)^2+(1500*ABS(SIN(2*PI()*MOD(Calculator!$B$35/Calculator!$F$17,1)))*IF(MOD(Calculator!$B$35/Calculator!$F$17,1)&lt;0.5,-1,1))^2)/SQRT(((50*POWER(80,POWER(COS(PI()*MOD(Calculator!$B$35/Calculator!$F$17,1)),2))+MIN(500,MAX(30,100*EXP(-0.3*'VSWR Calculator'!$C$24)*(1+3*ABS(MOD('VSWR Calculator'!$C$23/Calculator!$F$17/2,1)-0.5))))/'VSWR Calculator'!$C$25)+$C92)^2+(1500*ABS(SIN(2*PI()*MOD(Calculator!$B$35/Calculator!$F$17,1)))*IF(MOD(Calculator!$B$35/Calculator!$F$17,1)&lt;0.5,-1,1))^2)),2))</f>
        <v>20.33</v>
      </c>
      <c r="GV92" s="253" t="str">
        <f aca="false">IF(OR(Calculator!$E$18&lt;&gt;"YES",Calculator!$B$35&lt;Calculator!$G$18),"—",ROUND((1+SQRT(((50*POWER(80,POWER(COS(PI()*MOD(Calculator!$B$35/Calculator!$F$18,1)),2))+MIN(500,MAX(30,100*EXP(-0.3*'VSWR Calculator'!$C$24)*(1+3*ABS(MOD('VSWR Calculator'!$C$23/Calculator!$F$18/2,1)-0.5))))/'VSWR Calculator'!$C$25)-$C92)^2+(1500*ABS(SIN(2*PI()*MOD(Calculator!$B$35/Calculator!$F$18,1)))*IF(MOD(Calculator!$B$35/Calculator!$F$18,1)&lt;0.5,-1,1))^2)/SQRT(((50*POWER(80,POWER(COS(PI()*MOD(Calculator!$B$35/Calculator!$F$18,1)),2))+MIN(500,MAX(30,100*EXP(-0.3*'VSWR Calculator'!$C$24)*(1+3*ABS(MOD('VSWR Calculator'!$C$23/Calculator!$F$18/2,1)-0.5))))/'VSWR Calculator'!$C$25)+$C92)^2+(1500*ABS(SIN(2*PI()*MOD(Calculator!$B$35/Calculator!$F$18,1)))*IF(MOD(Calculator!$B$35/Calculator!$F$18,1)&lt;0.5,-1,1))^2))/(1-SQRT(((50*POWER(80,POWER(COS(PI()*MOD(Calculator!$B$35/Calculator!$F$18,1)),2))+MIN(500,MAX(30,100*EXP(-0.3*'VSWR Calculator'!$C$24)*(1+3*ABS(MOD('VSWR Calculator'!$C$23/Calculator!$F$18/2,1)-0.5))))/'VSWR Calculator'!$C$25)-$C92)^2+(1500*ABS(SIN(2*PI()*MOD(Calculator!$B$35/Calculator!$F$18,1)))*IF(MOD(Calculator!$B$35/Calculator!$F$18,1)&lt;0.5,-1,1))^2)/SQRT(((50*POWER(80,POWER(COS(PI()*MOD(Calculator!$B$35/Calculator!$F$18,1)),2))+MIN(500,MAX(30,100*EXP(-0.3*'VSWR Calculator'!$C$24)*(1+3*ABS(MOD('VSWR Calculator'!$C$23/Calculator!$F$18/2,1)-0.5))))/'VSWR Calculator'!$C$25)+$C92)^2+(1500*ABS(SIN(2*PI()*MOD(Calculator!$B$35/Calculator!$F$18,1)))*IF(MOD(Calculator!$B$35/Calculator!$F$18,1)&lt;0.5,-1,1))^2)),2))</f>
        <v>—</v>
      </c>
      <c r="GW92" s="253" t="str">
        <f aca="false">IF(OR(Calculator!$E$19&lt;&gt;"YES",Calculator!$B$35&lt;Calculator!$G$19),"—",ROUND((1+SQRT(((50*POWER(80,POWER(COS(PI()*MOD(Calculator!$B$35/Calculator!$F$19,1)),2))+MIN(500,MAX(30,100*EXP(-0.3*'VSWR Calculator'!$C$24)*(1+3*ABS(MOD('VSWR Calculator'!$C$23/Calculator!$F$19/2,1)-0.5))))/'VSWR Calculator'!$C$25)-$C92)^2+(1500*ABS(SIN(2*PI()*MOD(Calculator!$B$35/Calculator!$F$19,1)))*IF(MOD(Calculator!$B$35/Calculator!$F$19,1)&lt;0.5,-1,1))^2)/SQRT(((50*POWER(80,POWER(COS(PI()*MOD(Calculator!$B$35/Calculator!$F$19,1)),2))+MIN(500,MAX(30,100*EXP(-0.3*'VSWR Calculator'!$C$24)*(1+3*ABS(MOD('VSWR Calculator'!$C$23/Calculator!$F$19/2,1)-0.5))))/'VSWR Calculator'!$C$25)+$C92)^2+(1500*ABS(SIN(2*PI()*MOD(Calculator!$B$35/Calculator!$F$19,1)))*IF(MOD(Calculator!$B$35/Calculator!$F$19,1)&lt;0.5,-1,1))^2))/(1-SQRT(((50*POWER(80,POWER(COS(PI()*MOD(Calculator!$B$35/Calculator!$F$19,1)),2))+MIN(500,MAX(30,100*EXP(-0.3*'VSWR Calculator'!$C$24)*(1+3*ABS(MOD('VSWR Calculator'!$C$23/Calculator!$F$19/2,1)-0.5))))/'VSWR Calculator'!$C$25)-$C92)^2+(1500*ABS(SIN(2*PI()*MOD(Calculator!$B$35/Calculator!$F$19,1)))*IF(MOD(Calculator!$B$35/Calculator!$F$19,1)&lt;0.5,-1,1))^2)/SQRT(((50*POWER(80,POWER(COS(PI()*MOD(Calculator!$B$35/Calculator!$F$19,1)),2))+MIN(500,MAX(30,100*EXP(-0.3*'VSWR Calculator'!$C$24)*(1+3*ABS(MOD('VSWR Calculator'!$C$23/Calculator!$F$19/2,1)-0.5))))/'VSWR Calculator'!$C$25)+$C92)^2+(1500*ABS(SIN(2*PI()*MOD(Calculator!$B$35/Calculator!$F$19,1)))*IF(MOD(Calculator!$B$35/Calculator!$F$19,1)&lt;0.5,-1,1))^2)),2))</f>
        <v>—</v>
      </c>
      <c r="GX92" s="253" t="str">
        <f aca="false">IF(OR(Calculator!$E$20&lt;&gt;"YES",Calculator!$B$35&lt;Calculator!$G$20),"—",ROUND((1+SQRT(((50*POWER(80,POWER(COS(PI()*MOD(Calculator!$B$35/Calculator!$F$20,1)),2))+MIN(500,MAX(30,100*EXP(-0.3*'VSWR Calculator'!$C$24)*(1+3*ABS(MOD('VSWR Calculator'!$C$23/Calculator!$F$20/2,1)-0.5))))/'VSWR Calculator'!$C$25)-$C92)^2+(1500*ABS(SIN(2*PI()*MOD(Calculator!$B$35/Calculator!$F$20,1)))*IF(MOD(Calculator!$B$35/Calculator!$F$20,1)&lt;0.5,-1,1))^2)/SQRT(((50*POWER(80,POWER(COS(PI()*MOD(Calculator!$B$35/Calculator!$F$20,1)),2))+MIN(500,MAX(30,100*EXP(-0.3*'VSWR Calculator'!$C$24)*(1+3*ABS(MOD('VSWR Calculator'!$C$23/Calculator!$F$20/2,1)-0.5))))/'VSWR Calculator'!$C$25)+$C92)^2+(1500*ABS(SIN(2*PI()*MOD(Calculator!$B$35/Calculator!$F$20,1)))*IF(MOD(Calculator!$B$35/Calculator!$F$20,1)&lt;0.5,-1,1))^2))/(1-SQRT(((50*POWER(80,POWER(COS(PI()*MOD(Calculator!$B$35/Calculator!$F$20,1)),2))+MIN(500,MAX(30,100*EXP(-0.3*'VSWR Calculator'!$C$24)*(1+3*ABS(MOD('VSWR Calculator'!$C$23/Calculator!$F$20/2,1)-0.5))))/'VSWR Calculator'!$C$25)-$C92)^2+(1500*ABS(SIN(2*PI()*MOD(Calculator!$B$35/Calculator!$F$20,1)))*IF(MOD(Calculator!$B$35/Calculator!$F$20,1)&lt;0.5,-1,1))^2)/SQRT(((50*POWER(80,POWER(COS(PI()*MOD(Calculator!$B$35/Calculator!$F$20,1)),2))+MIN(500,MAX(30,100*EXP(-0.3*'VSWR Calculator'!$C$24)*(1+3*ABS(MOD('VSWR Calculator'!$C$23/Calculator!$F$20/2,1)-0.5))))/'VSWR Calculator'!$C$25)+$C92)^2+(1500*ABS(SIN(2*PI()*MOD(Calculator!$B$35/Calculator!$F$20,1)))*IF(MOD(Calculator!$B$35/Calculator!$F$20,1)&lt;0.5,-1,1))^2)),2))</f>
        <v>—</v>
      </c>
      <c r="GY92" s="253" t="str">
        <f aca="false">IF(OR(Calculator!$E$21&lt;&gt;"YES",Calculator!$B$35&lt;Calculator!$G$21),"—",ROUND((1+SQRT(((50*POWER(80,POWER(COS(PI()*MOD(Calculator!$B$35/Calculator!$F$21,1)),2))+MIN(500,MAX(30,100*EXP(-0.3*'VSWR Calculator'!$C$24)*(1+3*ABS(MOD('VSWR Calculator'!$C$23/Calculator!$F$21/2,1)-0.5))))/'VSWR Calculator'!$C$25)-$C92)^2+(1500*ABS(SIN(2*PI()*MOD(Calculator!$B$35/Calculator!$F$21,1)))*IF(MOD(Calculator!$B$35/Calculator!$F$21,1)&lt;0.5,-1,1))^2)/SQRT(((50*POWER(80,POWER(COS(PI()*MOD(Calculator!$B$35/Calculator!$F$21,1)),2))+MIN(500,MAX(30,100*EXP(-0.3*'VSWR Calculator'!$C$24)*(1+3*ABS(MOD('VSWR Calculator'!$C$23/Calculator!$F$21/2,1)-0.5))))/'VSWR Calculator'!$C$25)+$C92)^2+(1500*ABS(SIN(2*PI()*MOD(Calculator!$B$35/Calculator!$F$21,1)))*IF(MOD(Calculator!$B$35/Calculator!$F$21,1)&lt;0.5,-1,1))^2))/(1-SQRT(((50*POWER(80,POWER(COS(PI()*MOD(Calculator!$B$35/Calculator!$F$21,1)),2))+MIN(500,MAX(30,100*EXP(-0.3*'VSWR Calculator'!$C$24)*(1+3*ABS(MOD('VSWR Calculator'!$C$23/Calculator!$F$21/2,1)-0.5))))/'VSWR Calculator'!$C$25)-$C92)^2+(1500*ABS(SIN(2*PI()*MOD(Calculator!$B$35/Calculator!$F$21,1)))*IF(MOD(Calculator!$B$35/Calculator!$F$21,1)&lt;0.5,-1,1))^2)/SQRT(((50*POWER(80,POWER(COS(PI()*MOD(Calculator!$B$35/Calculator!$F$21,1)),2))+MIN(500,MAX(30,100*EXP(-0.3*'VSWR Calculator'!$C$24)*(1+3*ABS(MOD('VSWR Calculator'!$C$23/Calculator!$F$21/2,1)-0.5))))/'VSWR Calculator'!$C$25)+$C92)^2+(1500*ABS(SIN(2*PI()*MOD(Calculator!$B$35/Calculator!$F$21,1)))*IF(MOD(Calculator!$B$35/Calculator!$F$21,1)&lt;0.5,-1,1))^2)),2))</f>
        <v>—</v>
      </c>
      <c r="GZ92" s="253" t="str">
        <f aca="false">IF(OR(Calculator!$E$22&lt;&gt;"YES",Calculator!$B$35&lt;Calculator!$G$22),"—",ROUND((1+SQRT(((50*POWER(80,POWER(COS(PI()*MOD(Calculator!$B$35/Calculator!$F$22,1)),2))+MIN(500,MAX(30,100*EXP(-0.3*'VSWR Calculator'!$C$24)*(1+3*ABS(MOD('VSWR Calculator'!$C$23/Calculator!$F$22/2,1)-0.5))))/'VSWR Calculator'!$C$25)-$C92)^2+(1500*ABS(SIN(2*PI()*MOD(Calculator!$B$35/Calculator!$F$22,1)))*IF(MOD(Calculator!$B$35/Calculator!$F$22,1)&lt;0.5,-1,1))^2)/SQRT(((50*POWER(80,POWER(COS(PI()*MOD(Calculator!$B$35/Calculator!$F$22,1)),2))+MIN(500,MAX(30,100*EXP(-0.3*'VSWR Calculator'!$C$24)*(1+3*ABS(MOD('VSWR Calculator'!$C$23/Calculator!$F$22/2,1)-0.5))))/'VSWR Calculator'!$C$25)+$C92)^2+(1500*ABS(SIN(2*PI()*MOD(Calculator!$B$35/Calculator!$F$22,1)))*IF(MOD(Calculator!$B$35/Calculator!$F$22,1)&lt;0.5,-1,1))^2))/(1-SQRT(((50*POWER(80,POWER(COS(PI()*MOD(Calculator!$B$35/Calculator!$F$22,1)),2))+MIN(500,MAX(30,100*EXP(-0.3*'VSWR Calculator'!$C$24)*(1+3*ABS(MOD('VSWR Calculator'!$C$23/Calculator!$F$22/2,1)-0.5))))/'VSWR Calculator'!$C$25)-$C92)^2+(1500*ABS(SIN(2*PI()*MOD(Calculator!$B$35/Calculator!$F$22,1)))*IF(MOD(Calculator!$B$35/Calculator!$F$22,1)&lt;0.5,-1,1))^2)/SQRT(((50*POWER(80,POWER(COS(PI()*MOD(Calculator!$B$35/Calculator!$F$22,1)),2))+MIN(500,MAX(30,100*EXP(-0.3*'VSWR Calculator'!$C$24)*(1+3*ABS(MOD('VSWR Calculator'!$C$23/Calculator!$F$22/2,1)-0.5))))/'VSWR Calculator'!$C$25)+$C92)^2+(1500*ABS(SIN(2*PI()*MOD(Calculator!$B$35/Calculator!$F$22,1)))*IF(MOD(Calculator!$B$35/Calculator!$F$22,1)&lt;0.5,-1,1))^2)),2))</f>
        <v>—</v>
      </c>
      <c r="HA92" s="253" t="n">
        <f aca="false">IFERROR(ROUND((IF(ISNUMBER(GP92),GP92,0)+IF(ISNUMBER(GQ92),GQ92,0)+IF(ISNUMBER(GR92),GR92,0)+IF(ISNUMBER(GS92),GS92,0)+IF(ISNUMBER(GT92),GT92,0)+IF(ISNUMBER(GU92),GU92,0)+IF(ISNUMBER(GV92),GV92,0)+IF(ISNUMBER(GW92),GW92,0)+IF(ISNUMBER(GX92),GX92,0)+IF(ISNUMBER(GY92),GY92,0)+IF(ISNUMBER(GZ92),GZ92,0))/(IF(ISNUMBER(GP92),1,0)+IF(ISNUMBER(GQ92),1,0)+IF(ISNUMBER(GR92),1,0)+IF(ISNUMBER(GS92),1,0)+IF(ISNUMBER(GT92),1,0)+IF(ISNUMBER(GU92),1,0)+IF(ISNUMBER(GV92),1,0)+IF(ISNUMBER(GW92),1,0)+IF(ISNUMBER(GX92),1,0)+IF(ISNUMBER(GY92),1,0)+IF(ISNUMBER(GZ92),1,0)),4),"")</f>
        <v>11.405</v>
      </c>
      <c r="HB92" s="253" t="str">
        <f aca="false">IF(OR(Calculator!$E$12&lt;&gt;"YES",Calculator!$B$36&lt;Calculator!$G$12),"—",ROUND((1+SQRT(((50*POWER(80,POWER(COS(PI()*MOD(Calculator!$B$36/Calculator!$F$12,1)),2))+MIN(500,MAX(30,100*EXP(-0.3*'VSWR Calculator'!$C$24)*(1+3*ABS(MOD('VSWR Calculator'!$C$23/Calculator!$F$12/2,1)-0.5))))/'VSWR Calculator'!$C$25)-$C92)^2+(1500*ABS(SIN(2*PI()*MOD(Calculator!$B$36/Calculator!$F$12,1)))*IF(MOD(Calculator!$B$36/Calculator!$F$12,1)&lt;0.5,-1,1))^2)/SQRT(((50*POWER(80,POWER(COS(PI()*MOD(Calculator!$B$36/Calculator!$F$12,1)),2))+MIN(500,MAX(30,100*EXP(-0.3*'VSWR Calculator'!$C$24)*(1+3*ABS(MOD('VSWR Calculator'!$C$23/Calculator!$F$12/2,1)-0.5))))/'VSWR Calculator'!$C$25)+$C92)^2+(1500*ABS(SIN(2*PI()*MOD(Calculator!$B$36/Calculator!$F$12,1)))*IF(MOD(Calculator!$B$36/Calculator!$F$12,1)&lt;0.5,-1,1))^2))/(1-SQRT(((50*POWER(80,POWER(COS(PI()*MOD(Calculator!$B$36/Calculator!$F$12,1)),2))+MIN(500,MAX(30,100*EXP(-0.3*'VSWR Calculator'!$C$24)*(1+3*ABS(MOD('VSWR Calculator'!$C$23/Calculator!$F$12/2,1)-0.5))))/'VSWR Calculator'!$C$25)-$C92)^2+(1500*ABS(SIN(2*PI()*MOD(Calculator!$B$36/Calculator!$F$12,1)))*IF(MOD(Calculator!$B$36/Calculator!$F$12,1)&lt;0.5,-1,1))^2)/SQRT(((50*POWER(80,POWER(COS(PI()*MOD(Calculator!$B$36/Calculator!$F$12,1)),2))+MIN(500,MAX(30,100*EXP(-0.3*'VSWR Calculator'!$C$24)*(1+3*ABS(MOD('VSWR Calculator'!$C$23/Calculator!$F$12/2,1)-0.5))))/'VSWR Calculator'!$C$25)+$C92)^2+(1500*ABS(SIN(2*PI()*MOD(Calculator!$B$36/Calculator!$F$12,1)))*IF(MOD(Calculator!$B$36/Calculator!$F$12,1)&lt;0.5,-1,1))^2)),2))</f>
        <v>—</v>
      </c>
      <c r="HC92" s="253" t="str">
        <f aca="false">IF(OR(Calculator!$E$13&lt;&gt;"YES",Calculator!$B$36&lt;Calculator!$G$13),"—",ROUND((1+SQRT(((50*POWER(80,POWER(COS(PI()*MOD(Calculator!$B$36/Calculator!$F$13,1)),2))+MIN(500,MAX(30,100*EXP(-0.3*'VSWR Calculator'!$C$24)*(1+3*ABS(MOD('VSWR Calculator'!$C$23/Calculator!$F$13/2,1)-0.5))))/'VSWR Calculator'!$C$25)-$C92)^2+(1500*ABS(SIN(2*PI()*MOD(Calculator!$B$36/Calculator!$F$13,1)))*IF(MOD(Calculator!$B$36/Calculator!$F$13,1)&lt;0.5,-1,1))^2)/SQRT(((50*POWER(80,POWER(COS(PI()*MOD(Calculator!$B$36/Calculator!$F$13,1)),2))+MIN(500,MAX(30,100*EXP(-0.3*'VSWR Calculator'!$C$24)*(1+3*ABS(MOD('VSWR Calculator'!$C$23/Calculator!$F$13/2,1)-0.5))))/'VSWR Calculator'!$C$25)+$C92)^2+(1500*ABS(SIN(2*PI()*MOD(Calculator!$B$36/Calculator!$F$13,1)))*IF(MOD(Calculator!$B$36/Calculator!$F$13,1)&lt;0.5,-1,1))^2))/(1-SQRT(((50*POWER(80,POWER(COS(PI()*MOD(Calculator!$B$36/Calculator!$F$13,1)),2))+MIN(500,MAX(30,100*EXP(-0.3*'VSWR Calculator'!$C$24)*(1+3*ABS(MOD('VSWR Calculator'!$C$23/Calculator!$F$13/2,1)-0.5))))/'VSWR Calculator'!$C$25)-$C92)^2+(1500*ABS(SIN(2*PI()*MOD(Calculator!$B$36/Calculator!$F$13,1)))*IF(MOD(Calculator!$B$36/Calculator!$F$13,1)&lt;0.5,-1,1))^2)/SQRT(((50*POWER(80,POWER(COS(PI()*MOD(Calculator!$B$36/Calculator!$F$13,1)),2))+MIN(500,MAX(30,100*EXP(-0.3*'VSWR Calculator'!$C$24)*(1+3*ABS(MOD('VSWR Calculator'!$C$23/Calculator!$F$13/2,1)-0.5))))/'VSWR Calculator'!$C$25)+$C92)^2+(1500*ABS(SIN(2*PI()*MOD(Calculator!$B$36/Calculator!$F$13,1)))*IF(MOD(Calculator!$B$36/Calculator!$F$13,1)&lt;0.5,-1,1))^2)),2))</f>
        <v>—</v>
      </c>
      <c r="HD92" s="253" t="str">
        <f aca="false">IF(OR(Calculator!$E$14&lt;&gt;"YES",Calculator!$B$36&lt;Calculator!$G$14),"—",ROUND((1+SQRT(((50*POWER(80,POWER(COS(PI()*MOD(Calculator!$B$36/Calculator!$F$14,1)),2))+MIN(500,MAX(30,100*EXP(-0.3*'VSWR Calculator'!$C$24)*(1+3*ABS(MOD('VSWR Calculator'!$C$23/Calculator!$F$14/2,1)-0.5))))/'VSWR Calculator'!$C$25)-$C92)^2+(1500*ABS(SIN(2*PI()*MOD(Calculator!$B$36/Calculator!$F$14,1)))*IF(MOD(Calculator!$B$36/Calculator!$F$14,1)&lt;0.5,-1,1))^2)/SQRT(((50*POWER(80,POWER(COS(PI()*MOD(Calculator!$B$36/Calculator!$F$14,1)),2))+MIN(500,MAX(30,100*EXP(-0.3*'VSWR Calculator'!$C$24)*(1+3*ABS(MOD('VSWR Calculator'!$C$23/Calculator!$F$14/2,1)-0.5))))/'VSWR Calculator'!$C$25)+$C92)^2+(1500*ABS(SIN(2*PI()*MOD(Calculator!$B$36/Calculator!$F$14,1)))*IF(MOD(Calculator!$B$36/Calculator!$F$14,1)&lt;0.5,-1,1))^2))/(1-SQRT(((50*POWER(80,POWER(COS(PI()*MOD(Calculator!$B$36/Calculator!$F$14,1)),2))+MIN(500,MAX(30,100*EXP(-0.3*'VSWR Calculator'!$C$24)*(1+3*ABS(MOD('VSWR Calculator'!$C$23/Calculator!$F$14/2,1)-0.5))))/'VSWR Calculator'!$C$25)-$C92)^2+(1500*ABS(SIN(2*PI()*MOD(Calculator!$B$36/Calculator!$F$14,1)))*IF(MOD(Calculator!$B$36/Calculator!$F$14,1)&lt;0.5,-1,1))^2)/SQRT(((50*POWER(80,POWER(COS(PI()*MOD(Calculator!$B$36/Calculator!$F$14,1)),2))+MIN(500,MAX(30,100*EXP(-0.3*'VSWR Calculator'!$C$24)*(1+3*ABS(MOD('VSWR Calculator'!$C$23/Calculator!$F$14/2,1)-0.5))))/'VSWR Calculator'!$C$25)+$C92)^2+(1500*ABS(SIN(2*PI()*MOD(Calculator!$B$36/Calculator!$F$14,1)))*IF(MOD(Calculator!$B$36/Calculator!$F$14,1)&lt;0.5,-1,1))^2)),2))</f>
        <v>—</v>
      </c>
      <c r="HE92" s="253" t="n">
        <f aca="false">IF(OR(Calculator!$E$15&lt;&gt;"YES",Calculator!$B$36&lt;Calculator!$G$15),"—",ROUND((1+SQRT(((50*POWER(80,POWER(COS(PI()*MOD(Calculator!$B$36/Calculator!$F$15,1)),2))+MIN(500,MAX(30,100*EXP(-0.3*'VSWR Calculator'!$C$24)*(1+3*ABS(MOD('VSWR Calculator'!$C$23/Calculator!$F$15/2,1)-0.5))))/'VSWR Calculator'!$C$25)-$C92)^2+(1500*ABS(SIN(2*PI()*MOD(Calculator!$B$36/Calculator!$F$15,1)))*IF(MOD(Calculator!$B$36/Calculator!$F$15,1)&lt;0.5,-1,1))^2)/SQRT(((50*POWER(80,POWER(COS(PI()*MOD(Calculator!$B$36/Calculator!$F$15,1)),2))+MIN(500,MAX(30,100*EXP(-0.3*'VSWR Calculator'!$C$24)*(1+3*ABS(MOD('VSWR Calculator'!$C$23/Calculator!$F$15/2,1)-0.5))))/'VSWR Calculator'!$C$25)+$C92)^2+(1500*ABS(SIN(2*PI()*MOD(Calculator!$B$36/Calculator!$F$15,1)))*IF(MOD(Calculator!$B$36/Calculator!$F$15,1)&lt;0.5,-1,1))^2))/(1-SQRT(((50*POWER(80,POWER(COS(PI()*MOD(Calculator!$B$36/Calculator!$F$15,1)),2))+MIN(500,MAX(30,100*EXP(-0.3*'VSWR Calculator'!$C$24)*(1+3*ABS(MOD('VSWR Calculator'!$C$23/Calculator!$F$15/2,1)-0.5))))/'VSWR Calculator'!$C$25)-$C92)^2+(1500*ABS(SIN(2*PI()*MOD(Calculator!$B$36/Calculator!$F$15,1)))*IF(MOD(Calculator!$B$36/Calculator!$F$15,1)&lt;0.5,-1,1))^2)/SQRT(((50*POWER(80,POWER(COS(PI()*MOD(Calculator!$B$36/Calculator!$F$15,1)),2))+MIN(500,MAX(30,100*EXP(-0.3*'VSWR Calculator'!$C$24)*(1+3*ABS(MOD('VSWR Calculator'!$C$23/Calculator!$F$15/2,1)-0.5))))/'VSWR Calculator'!$C$25)+$C92)^2+(1500*ABS(SIN(2*PI()*MOD(Calculator!$B$36/Calculator!$F$15,1)))*IF(MOD(Calculator!$B$36/Calculator!$F$15,1)&lt;0.5,-1,1))^2)),2))</f>
        <v>16.85</v>
      </c>
      <c r="HF92" s="253" t="str">
        <f aca="false">IF(OR(Calculator!$E$16&lt;&gt;"YES",Calculator!$B$36&lt;Calculator!$G$16),"—",ROUND((1+SQRT(((50*POWER(80,POWER(COS(PI()*MOD(Calculator!$B$36/Calculator!$F$16,1)),2))+MIN(500,MAX(30,100*EXP(-0.3*'VSWR Calculator'!$C$24)*(1+3*ABS(MOD('VSWR Calculator'!$C$23/Calculator!$F$16/2,1)-0.5))))/'VSWR Calculator'!$C$25)-$C92)^2+(1500*ABS(SIN(2*PI()*MOD(Calculator!$B$36/Calculator!$F$16,1)))*IF(MOD(Calculator!$B$36/Calculator!$F$16,1)&lt;0.5,-1,1))^2)/SQRT(((50*POWER(80,POWER(COS(PI()*MOD(Calculator!$B$36/Calculator!$F$16,1)),2))+MIN(500,MAX(30,100*EXP(-0.3*'VSWR Calculator'!$C$24)*(1+3*ABS(MOD('VSWR Calculator'!$C$23/Calculator!$F$16/2,1)-0.5))))/'VSWR Calculator'!$C$25)+$C92)^2+(1500*ABS(SIN(2*PI()*MOD(Calculator!$B$36/Calculator!$F$16,1)))*IF(MOD(Calculator!$B$36/Calculator!$F$16,1)&lt;0.5,-1,1))^2))/(1-SQRT(((50*POWER(80,POWER(COS(PI()*MOD(Calculator!$B$36/Calculator!$F$16,1)),2))+MIN(500,MAX(30,100*EXP(-0.3*'VSWR Calculator'!$C$24)*(1+3*ABS(MOD('VSWR Calculator'!$C$23/Calculator!$F$16/2,1)-0.5))))/'VSWR Calculator'!$C$25)-$C92)^2+(1500*ABS(SIN(2*PI()*MOD(Calculator!$B$36/Calculator!$F$16,1)))*IF(MOD(Calculator!$B$36/Calculator!$F$16,1)&lt;0.5,-1,1))^2)/SQRT(((50*POWER(80,POWER(COS(PI()*MOD(Calculator!$B$36/Calculator!$F$16,1)),2))+MIN(500,MAX(30,100*EXP(-0.3*'VSWR Calculator'!$C$24)*(1+3*ABS(MOD('VSWR Calculator'!$C$23/Calculator!$F$16/2,1)-0.5))))/'VSWR Calculator'!$C$25)+$C92)^2+(1500*ABS(SIN(2*PI()*MOD(Calculator!$B$36/Calculator!$F$16,1)))*IF(MOD(Calculator!$B$36/Calculator!$F$16,1)&lt;0.5,-1,1))^2)),2))</f>
        <v>—</v>
      </c>
      <c r="HG92" s="253" t="n">
        <f aca="false">IF(OR(Calculator!$E$17&lt;&gt;"YES",Calculator!$B$36&lt;Calculator!$G$17),"—",ROUND((1+SQRT(((50*POWER(80,POWER(COS(PI()*MOD(Calculator!$B$36/Calculator!$F$17,1)),2))+MIN(500,MAX(30,100*EXP(-0.3*'VSWR Calculator'!$C$24)*(1+3*ABS(MOD('VSWR Calculator'!$C$23/Calculator!$F$17/2,1)-0.5))))/'VSWR Calculator'!$C$25)-$C92)^2+(1500*ABS(SIN(2*PI()*MOD(Calculator!$B$36/Calculator!$F$17,1)))*IF(MOD(Calculator!$B$36/Calculator!$F$17,1)&lt;0.5,-1,1))^2)/SQRT(((50*POWER(80,POWER(COS(PI()*MOD(Calculator!$B$36/Calculator!$F$17,1)),2))+MIN(500,MAX(30,100*EXP(-0.3*'VSWR Calculator'!$C$24)*(1+3*ABS(MOD('VSWR Calculator'!$C$23/Calculator!$F$17/2,1)-0.5))))/'VSWR Calculator'!$C$25)+$C92)^2+(1500*ABS(SIN(2*PI()*MOD(Calculator!$B$36/Calculator!$F$17,1)))*IF(MOD(Calculator!$B$36/Calculator!$F$17,1)&lt;0.5,-1,1))^2))/(1-SQRT(((50*POWER(80,POWER(COS(PI()*MOD(Calculator!$B$36/Calculator!$F$17,1)),2))+MIN(500,MAX(30,100*EXP(-0.3*'VSWR Calculator'!$C$24)*(1+3*ABS(MOD('VSWR Calculator'!$C$23/Calculator!$F$17/2,1)-0.5))))/'VSWR Calculator'!$C$25)-$C92)^2+(1500*ABS(SIN(2*PI()*MOD(Calculator!$B$36/Calculator!$F$17,1)))*IF(MOD(Calculator!$B$36/Calculator!$F$17,1)&lt;0.5,-1,1))^2)/SQRT(((50*POWER(80,POWER(COS(PI()*MOD(Calculator!$B$36/Calculator!$F$17,1)),2))+MIN(500,MAX(30,100*EXP(-0.3*'VSWR Calculator'!$C$24)*(1+3*ABS(MOD('VSWR Calculator'!$C$23/Calculator!$F$17/2,1)-0.5))))/'VSWR Calculator'!$C$25)+$C92)^2+(1500*ABS(SIN(2*PI()*MOD(Calculator!$B$36/Calculator!$F$17,1)))*IF(MOD(Calculator!$B$36/Calculator!$F$17,1)&lt;0.5,-1,1))^2)),2))</f>
        <v>21.02</v>
      </c>
      <c r="HH92" s="253" t="str">
        <f aca="false">IF(OR(Calculator!$E$18&lt;&gt;"YES",Calculator!$B$36&lt;Calculator!$G$18),"—",ROUND((1+SQRT(((50*POWER(80,POWER(COS(PI()*MOD(Calculator!$B$36/Calculator!$F$18,1)),2))+MIN(500,MAX(30,100*EXP(-0.3*'VSWR Calculator'!$C$24)*(1+3*ABS(MOD('VSWR Calculator'!$C$23/Calculator!$F$18/2,1)-0.5))))/'VSWR Calculator'!$C$25)-$C92)^2+(1500*ABS(SIN(2*PI()*MOD(Calculator!$B$36/Calculator!$F$18,1)))*IF(MOD(Calculator!$B$36/Calculator!$F$18,1)&lt;0.5,-1,1))^2)/SQRT(((50*POWER(80,POWER(COS(PI()*MOD(Calculator!$B$36/Calculator!$F$18,1)),2))+MIN(500,MAX(30,100*EXP(-0.3*'VSWR Calculator'!$C$24)*(1+3*ABS(MOD('VSWR Calculator'!$C$23/Calculator!$F$18/2,1)-0.5))))/'VSWR Calculator'!$C$25)+$C92)^2+(1500*ABS(SIN(2*PI()*MOD(Calculator!$B$36/Calculator!$F$18,1)))*IF(MOD(Calculator!$B$36/Calculator!$F$18,1)&lt;0.5,-1,1))^2))/(1-SQRT(((50*POWER(80,POWER(COS(PI()*MOD(Calculator!$B$36/Calculator!$F$18,1)),2))+MIN(500,MAX(30,100*EXP(-0.3*'VSWR Calculator'!$C$24)*(1+3*ABS(MOD('VSWR Calculator'!$C$23/Calculator!$F$18/2,1)-0.5))))/'VSWR Calculator'!$C$25)-$C92)^2+(1500*ABS(SIN(2*PI()*MOD(Calculator!$B$36/Calculator!$F$18,1)))*IF(MOD(Calculator!$B$36/Calculator!$F$18,1)&lt;0.5,-1,1))^2)/SQRT(((50*POWER(80,POWER(COS(PI()*MOD(Calculator!$B$36/Calculator!$F$18,1)),2))+MIN(500,MAX(30,100*EXP(-0.3*'VSWR Calculator'!$C$24)*(1+3*ABS(MOD('VSWR Calculator'!$C$23/Calculator!$F$18/2,1)-0.5))))/'VSWR Calculator'!$C$25)+$C92)^2+(1500*ABS(SIN(2*PI()*MOD(Calculator!$B$36/Calculator!$F$18,1)))*IF(MOD(Calculator!$B$36/Calculator!$F$18,1)&lt;0.5,-1,1))^2)),2))</f>
        <v>—</v>
      </c>
      <c r="HI92" s="253" t="str">
        <f aca="false">IF(OR(Calculator!$E$19&lt;&gt;"YES",Calculator!$B$36&lt;Calculator!$G$19),"—",ROUND((1+SQRT(((50*POWER(80,POWER(COS(PI()*MOD(Calculator!$B$36/Calculator!$F$19,1)),2))+MIN(500,MAX(30,100*EXP(-0.3*'VSWR Calculator'!$C$24)*(1+3*ABS(MOD('VSWR Calculator'!$C$23/Calculator!$F$19/2,1)-0.5))))/'VSWR Calculator'!$C$25)-$C92)^2+(1500*ABS(SIN(2*PI()*MOD(Calculator!$B$36/Calculator!$F$19,1)))*IF(MOD(Calculator!$B$36/Calculator!$F$19,1)&lt;0.5,-1,1))^2)/SQRT(((50*POWER(80,POWER(COS(PI()*MOD(Calculator!$B$36/Calculator!$F$19,1)),2))+MIN(500,MAX(30,100*EXP(-0.3*'VSWR Calculator'!$C$24)*(1+3*ABS(MOD('VSWR Calculator'!$C$23/Calculator!$F$19/2,1)-0.5))))/'VSWR Calculator'!$C$25)+$C92)^2+(1500*ABS(SIN(2*PI()*MOD(Calculator!$B$36/Calculator!$F$19,1)))*IF(MOD(Calculator!$B$36/Calculator!$F$19,1)&lt;0.5,-1,1))^2))/(1-SQRT(((50*POWER(80,POWER(COS(PI()*MOD(Calculator!$B$36/Calculator!$F$19,1)),2))+MIN(500,MAX(30,100*EXP(-0.3*'VSWR Calculator'!$C$24)*(1+3*ABS(MOD('VSWR Calculator'!$C$23/Calculator!$F$19/2,1)-0.5))))/'VSWR Calculator'!$C$25)-$C92)^2+(1500*ABS(SIN(2*PI()*MOD(Calculator!$B$36/Calculator!$F$19,1)))*IF(MOD(Calculator!$B$36/Calculator!$F$19,1)&lt;0.5,-1,1))^2)/SQRT(((50*POWER(80,POWER(COS(PI()*MOD(Calculator!$B$36/Calculator!$F$19,1)),2))+MIN(500,MAX(30,100*EXP(-0.3*'VSWR Calculator'!$C$24)*(1+3*ABS(MOD('VSWR Calculator'!$C$23/Calculator!$F$19/2,1)-0.5))))/'VSWR Calculator'!$C$25)+$C92)^2+(1500*ABS(SIN(2*PI()*MOD(Calculator!$B$36/Calculator!$F$19,1)))*IF(MOD(Calculator!$B$36/Calculator!$F$19,1)&lt;0.5,-1,1))^2)),2))</f>
        <v>—</v>
      </c>
      <c r="HJ92" s="253" t="str">
        <f aca="false">IF(OR(Calculator!$E$20&lt;&gt;"YES",Calculator!$B$36&lt;Calculator!$G$20),"—",ROUND((1+SQRT(((50*POWER(80,POWER(COS(PI()*MOD(Calculator!$B$36/Calculator!$F$20,1)),2))+MIN(500,MAX(30,100*EXP(-0.3*'VSWR Calculator'!$C$24)*(1+3*ABS(MOD('VSWR Calculator'!$C$23/Calculator!$F$20/2,1)-0.5))))/'VSWR Calculator'!$C$25)-$C92)^2+(1500*ABS(SIN(2*PI()*MOD(Calculator!$B$36/Calculator!$F$20,1)))*IF(MOD(Calculator!$B$36/Calculator!$F$20,1)&lt;0.5,-1,1))^2)/SQRT(((50*POWER(80,POWER(COS(PI()*MOD(Calculator!$B$36/Calculator!$F$20,1)),2))+MIN(500,MAX(30,100*EXP(-0.3*'VSWR Calculator'!$C$24)*(1+3*ABS(MOD('VSWR Calculator'!$C$23/Calculator!$F$20/2,1)-0.5))))/'VSWR Calculator'!$C$25)+$C92)^2+(1500*ABS(SIN(2*PI()*MOD(Calculator!$B$36/Calculator!$F$20,1)))*IF(MOD(Calculator!$B$36/Calculator!$F$20,1)&lt;0.5,-1,1))^2))/(1-SQRT(((50*POWER(80,POWER(COS(PI()*MOD(Calculator!$B$36/Calculator!$F$20,1)),2))+MIN(500,MAX(30,100*EXP(-0.3*'VSWR Calculator'!$C$24)*(1+3*ABS(MOD('VSWR Calculator'!$C$23/Calculator!$F$20/2,1)-0.5))))/'VSWR Calculator'!$C$25)-$C92)^2+(1500*ABS(SIN(2*PI()*MOD(Calculator!$B$36/Calculator!$F$20,1)))*IF(MOD(Calculator!$B$36/Calculator!$F$20,1)&lt;0.5,-1,1))^2)/SQRT(((50*POWER(80,POWER(COS(PI()*MOD(Calculator!$B$36/Calculator!$F$20,1)),2))+MIN(500,MAX(30,100*EXP(-0.3*'VSWR Calculator'!$C$24)*(1+3*ABS(MOD('VSWR Calculator'!$C$23/Calculator!$F$20/2,1)-0.5))))/'VSWR Calculator'!$C$25)+$C92)^2+(1500*ABS(SIN(2*PI()*MOD(Calculator!$B$36/Calculator!$F$20,1)))*IF(MOD(Calculator!$B$36/Calculator!$F$20,1)&lt;0.5,-1,1))^2)),2))</f>
        <v>—</v>
      </c>
      <c r="HK92" s="253" t="str">
        <f aca="false">IF(OR(Calculator!$E$21&lt;&gt;"YES",Calculator!$B$36&lt;Calculator!$G$21),"—",ROUND((1+SQRT(((50*POWER(80,POWER(COS(PI()*MOD(Calculator!$B$36/Calculator!$F$21,1)),2))+MIN(500,MAX(30,100*EXP(-0.3*'VSWR Calculator'!$C$24)*(1+3*ABS(MOD('VSWR Calculator'!$C$23/Calculator!$F$21/2,1)-0.5))))/'VSWR Calculator'!$C$25)-$C92)^2+(1500*ABS(SIN(2*PI()*MOD(Calculator!$B$36/Calculator!$F$21,1)))*IF(MOD(Calculator!$B$36/Calculator!$F$21,1)&lt;0.5,-1,1))^2)/SQRT(((50*POWER(80,POWER(COS(PI()*MOD(Calculator!$B$36/Calculator!$F$21,1)),2))+MIN(500,MAX(30,100*EXP(-0.3*'VSWR Calculator'!$C$24)*(1+3*ABS(MOD('VSWR Calculator'!$C$23/Calculator!$F$21/2,1)-0.5))))/'VSWR Calculator'!$C$25)+$C92)^2+(1500*ABS(SIN(2*PI()*MOD(Calculator!$B$36/Calculator!$F$21,1)))*IF(MOD(Calculator!$B$36/Calculator!$F$21,1)&lt;0.5,-1,1))^2))/(1-SQRT(((50*POWER(80,POWER(COS(PI()*MOD(Calculator!$B$36/Calculator!$F$21,1)),2))+MIN(500,MAX(30,100*EXP(-0.3*'VSWR Calculator'!$C$24)*(1+3*ABS(MOD('VSWR Calculator'!$C$23/Calculator!$F$21/2,1)-0.5))))/'VSWR Calculator'!$C$25)-$C92)^2+(1500*ABS(SIN(2*PI()*MOD(Calculator!$B$36/Calculator!$F$21,1)))*IF(MOD(Calculator!$B$36/Calculator!$F$21,1)&lt;0.5,-1,1))^2)/SQRT(((50*POWER(80,POWER(COS(PI()*MOD(Calculator!$B$36/Calculator!$F$21,1)),2))+MIN(500,MAX(30,100*EXP(-0.3*'VSWR Calculator'!$C$24)*(1+3*ABS(MOD('VSWR Calculator'!$C$23/Calculator!$F$21/2,1)-0.5))))/'VSWR Calculator'!$C$25)+$C92)^2+(1500*ABS(SIN(2*PI()*MOD(Calculator!$B$36/Calculator!$F$21,1)))*IF(MOD(Calculator!$B$36/Calculator!$F$21,1)&lt;0.5,-1,1))^2)),2))</f>
        <v>—</v>
      </c>
      <c r="HL92" s="253" t="str">
        <f aca="false">IF(OR(Calculator!$E$22&lt;&gt;"YES",Calculator!$B$36&lt;Calculator!$G$22),"—",ROUND((1+SQRT(((50*POWER(80,POWER(COS(PI()*MOD(Calculator!$B$36/Calculator!$F$22,1)),2))+MIN(500,MAX(30,100*EXP(-0.3*'VSWR Calculator'!$C$24)*(1+3*ABS(MOD('VSWR Calculator'!$C$23/Calculator!$F$22/2,1)-0.5))))/'VSWR Calculator'!$C$25)-$C92)^2+(1500*ABS(SIN(2*PI()*MOD(Calculator!$B$36/Calculator!$F$22,1)))*IF(MOD(Calculator!$B$36/Calculator!$F$22,1)&lt;0.5,-1,1))^2)/SQRT(((50*POWER(80,POWER(COS(PI()*MOD(Calculator!$B$36/Calculator!$F$22,1)),2))+MIN(500,MAX(30,100*EXP(-0.3*'VSWR Calculator'!$C$24)*(1+3*ABS(MOD('VSWR Calculator'!$C$23/Calculator!$F$22/2,1)-0.5))))/'VSWR Calculator'!$C$25)+$C92)^2+(1500*ABS(SIN(2*PI()*MOD(Calculator!$B$36/Calculator!$F$22,1)))*IF(MOD(Calculator!$B$36/Calculator!$F$22,1)&lt;0.5,-1,1))^2))/(1-SQRT(((50*POWER(80,POWER(COS(PI()*MOD(Calculator!$B$36/Calculator!$F$22,1)),2))+MIN(500,MAX(30,100*EXP(-0.3*'VSWR Calculator'!$C$24)*(1+3*ABS(MOD('VSWR Calculator'!$C$23/Calculator!$F$22/2,1)-0.5))))/'VSWR Calculator'!$C$25)-$C92)^2+(1500*ABS(SIN(2*PI()*MOD(Calculator!$B$36/Calculator!$F$22,1)))*IF(MOD(Calculator!$B$36/Calculator!$F$22,1)&lt;0.5,-1,1))^2)/SQRT(((50*POWER(80,POWER(COS(PI()*MOD(Calculator!$B$36/Calculator!$F$22,1)),2))+MIN(500,MAX(30,100*EXP(-0.3*'VSWR Calculator'!$C$24)*(1+3*ABS(MOD('VSWR Calculator'!$C$23/Calculator!$F$22/2,1)-0.5))))/'VSWR Calculator'!$C$25)+$C92)^2+(1500*ABS(SIN(2*PI()*MOD(Calculator!$B$36/Calculator!$F$22,1)))*IF(MOD(Calculator!$B$36/Calculator!$F$22,1)&lt;0.5,-1,1))^2)),2))</f>
        <v>—</v>
      </c>
      <c r="HM92" s="253" t="n">
        <f aca="false">IFERROR(ROUND((IF(ISNUMBER(HB92),HB92,0)+IF(ISNUMBER(HC92),HC92,0)+IF(ISNUMBER(HD92),HD92,0)+IF(ISNUMBER(HE92),HE92,0)+IF(ISNUMBER(HF92),HF92,0)+IF(ISNUMBER(HG92),HG92,0)+IF(ISNUMBER(HH92),HH92,0)+IF(ISNUMBER(HI92),HI92,0)+IF(ISNUMBER(HJ92),HJ92,0)+IF(ISNUMBER(HK92),HK92,0)+IF(ISNUMBER(HL92),HL92,0))/(IF(ISNUMBER(HB92),1,0)+IF(ISNUMBER(HC92),1,0)+IF(ISNUMBER(HD92),1,0)+IF(ISNUMBER(HE92),1,0)+IF(ISNUMBER(HF92),1,0)+IF(ISNUMBER(HG92),1,0)+IF(ISNUMBER(HH92),1,0)+IF(ISNUMBER(HI92),1,0)+IF(ISNUMBER(HJ92),1,0)+IF(ISNUMBER(HK92),1,0)+IF(ISNUMBER(HL92),1,0)),4),"")</f>
        <v>18.935</v>
      </c>
      <c r="HN92" s="253" t="str">
        <f aca="false">IF(OR(Calculator!$E$12&lt;&gt;"YES",Calculator!$B$37&lt;Calculator!$G$12),"—",ROUND((1+SQRT(((50*POWER(80,POWER(COS(PI()*MOD(Calculator!$B$37/Calculator!$F$12,1)),2))+MIN(500,MAX(30,100*EXP(-0.3*'VSWR Calculator'!$C$24)*(1+3*ABS(MOD('VSWR Calculator'!$C$23/Calculator!$F$12/2,1)-0.5))))/'VSWR Calculator'!$C$25)-$C92)^2+(1500*ABS(SIN(2*PI()*MOD(Calculator!$B$37/Calculator!$F$12,1)))*IF(MOD(Calculator!$B$37/Calculator!$F$12,1)&lt;0.5,-1,1))^2)/SQRT(((50*POWER(80,POWER(COS(PI()*MOD(Calculator!$B$37/Calculator!$F$12,1)),2))+MIN(500,MAX(30,100*EXP(-0.3*'VSWR Calculator'!$C$24)*(1+3*ABS(MOD('VSWR Calculator'!$C$23/Calculator!$F$12/2,1)-0.5))))/'VSWR Calculator'!$C$25)+$C92)^2+(1500*ABS(SIN(2*PI()*MOD(Calculator!$B$37/Calculator!$F$12,1)))*IF(MOD(Calculator!$B$37/Calculator!$F$12,1)&lt;0.5,-1,1))^2))/(1-SQRT(((50*POWER(80,POWER(COS(PI()*MOD(Calculator!$B$37/Calculator!$F$12,1)),2))+MIN(500,MAX(30,100*EXP(-0.3*'VSWR Calculator'!$C$24)*(1+3*ABS(MOD('VSWR Calculator'!$C$23/Calculator!$F$12/2,1)-0.5))))/'VSWR Calculator'!$C$25)-$C92)^2+(1500*ABS(SIN(2*PI()*MOD(Calculator!$B$37/Calculator!$F$12,1)))*IF(MOD(Calculator!$B$37/Calculator!$F$12,1)&lt;0.5,-1,1))^2)/SQRT(((50*POWER(80,POWER(COS(PI()*MOD(Calculator!$B$37/Calculator!$F$12,1)),2))+MIN(500,MAX(30,100*EXP(-0.3*'VSWR Calculator'!$C$24)*(1+3*ABS(MOD('VSWR Calculator'!$C$23/Calculator!$F$12/2,1)-0.5))))/'VSWR Calculator'!$C$25)+$C92)^2+(1500*ABS(SIN(2*PI()*MOD(Calculator!$B$37/Calculator!$F$12,1)))*IF(MOD(Calculator!$B$37/Calculator!$F$12,1)&lt;0.5,-1,1))^2)),2))</f>
        <v>—</v>
      </c>
      <c r="HO92" s="253" t="str">
        <f aca="false">IF(OR(Calculator!$E$13&lt;&gt;"YES",Calculator!$B$37&lt;Calculator!$G$13),"—",ROUND((1+SQRT(((50*POWER(80,POWER(COS(PI()*MOD(Calculator!$B$37/Calculator!$F$13,1)),2))+MIN(500,MAX(30,100*EXP(-0.3*'VSWR Calculator'!$C$24)*(1+3*ABS(MOD('VSWR Calculator'!$C$23/Calculator!$F$13/2,1)-0.5))))/'VSWR Calculator'!$C$25)-$C92)^2+(1500*ABS(SIN(2*PI()*MOD(Calculator!$B$37/Calculator!$F$13,1)))*IF(MOD(Calculator!$B$37/Calculator!$F$13,1)&lt;0.5,-1,1))^2)/SQRT(((50*POWER(80,POWER(COS(PI()*MOD(Calculator!$B$37/Calculator!$F$13,1)),2))+MIN(500,MAX(30,100*EXP(-0.3*'VSWR Calculator'!$C$24)*(1+3*ABS(MOD('VSWR Calculator'!$C$23/Calculator!$F$13/2,1)-0.5))))/'VSWR Calculator'!$C$25)+$C92)^2+(1500*ABS(SIN(2*PI()*MOD(Calculator!$B$37/Calculator!$F$13,1)))*IF(MOD(Calculator!$B$37/Calculator!$F$13,1)&lt;0.5,-1,1))^2))/(1-SQRT(((50*POWER(80,POWER(COS(PI()*MOD(Calculator!$B$37/Calculator!$F$13,1)),2))+MIN(500,MAX(30,100*EXP(-0.3*'VSWR Calculator'!$C$24)*(1+3*ABS(MOD('VSWR Calculator'!$C$23/Calculator!$F$13/2,1)-0.5))))/'VSWR Calculator'!$C$25)-$C92)^2+(1500*ABS(SIN(2*PI()*MOD(Calculator!$B$37/Calculator!$F$13,1)))*IF(MOD(Calculator!$B$37/Calculator!$F$13,1)&lt;0.5,-1,1))^2)/SQRT(((50*POWER(80,POWER(COS(PI()*MOD(Calculator!$B$37/Calculator!$F$13,1)),2))+MIN(500,MAX(30,100*EXP(-0.3*'VSWR Calculator'!$C$24)*(1+3*ABS(MOD('VSWR Calculator'!$C$23/Calculator!$F$13/2,1)-0.5))))/'VSWR Calculator'!$C$25)+$C92)^2+(1500*ABS(SIN(2*PI()*MOD(Calculator!$B$37/Calculator!$F$13,1)))*IF(MOD(Calculator!$B$37/Calculator!$F$13,1)&lt;0.5,-1,1))^2)),2))</f>
        <v>—</v>
      </c>
      <c r="HP92" s="253" t="str">
        <f aca="false">IF(OR(Calculator!$E$14&lt;&gt;"YES",Calculator!$B$37&lt;Calculator!$G$14),"—",ROUND((1+SQRT(((50*POWER(80,POWER(COS(PI()*MOD(Calculator!$B$37/Calculator!$F$14,1)),2))+MIN(500,MAX(30,100*EXP(-0.3*'VSWR Calculator'!$C$24)*(1+3*ABS(MOD('VSWR Calculator'!$C$23/Calculator!$F$14/2,1)-0.5))))/'VSWR Calculator'!$C$25)-$C92)^2+(1500*ABS(SIN(2*PI()*MOD(Calculator!$B$37/Calculator!$F$14,1)))*IF(MOD(Calculator!$B$37/Calculator!$F$14,1)&lt;0.5,-1,1))^2)/SQRT(((50*POWER(80,POWER(COS(PI()*MOD(Calculator!$B$37/Calculator!$F$14,1)),2))+MIN(500,MAX(30,100*EXP(-0.3*'VSWR Calculator'!$C$24)*(1+3*ABS(MOD('VSWR Calculator'!$C$23/Calculator!$F$14/2,1)-0.5))))/'VSWR Calculator'!$C$25)+$C92)^2+(1500*ABS(SIN(2*PI()*MOD(Calculator!$B$37/Calculator!$F$14,1)))*IF(MOD(Calculator!$B$37/Calculator!$F$14,1)&lt;0.5,-1,1))^2))/(1-SQRT(((50*POWER(80,POWER(COS(PI()*MOD(Calculator!$B$37/Calculator!$F$14,1)),2))+MIN(500,MAX(30,100*EXP(-0.3*'VSWR Calculator'!$C$24)*(1+3*ABS(MOD('VSWR Calculator'!$C$23/Calculator!$F$14/2,1)-0.5))))/'VSWR Calculator'!$C$25)-$C92)^2+(1500*ABS(SIN(2*PI()*MOD(Calculator!$B$37/Calculator!$F$14,1)))*IF(MOD(Calculator!$B$37/Calculator!$F$14,1)&lt;0.5,-1,1))^2)/SQRT(((50*POWER(80,POWER(COS(PI()*MOD(Calculator!$B$37/Calculator!$F$14,1)),2))+MIN(500,MAX(30,100*EXP(-0.3*'VSWR Calculator'!$C$24)*(1+3*ABS(MOD('VSWR Calculator'!$C$23/Calculator!$F$14/2,1)-0.5))))/'VSWR Calculator'!$C$25)+$C92)^2+(1500*ABS(SIN(2*PI()*MOD(Calculator!$B$37/Calculator!$F$14,1)))*IF(MOD(Calculator!$B$37/Calculator!$F$14,1)&lt;0.5,-1,1))^2)),2))</f>
        <v>—</v>
      </c>
      <c r="HQ92" s="253" t="n">
        <f aca="false">IF(OR(Calculator!$E$15&lt;&gt;"YES",Calculator!$B$37&lt;Calculator!$G$15),"—",ROUND((1+SQRT(((50*POWER(80,POWER(COS(PI()*MOD(Calculator!$B$37/Calculator!$F$15,1)),2))+MIN(500,MAX(30,100*EXP(-0.3*'VSWR Calculator'!$C$24)*(1+3*ABS(MOD('VSWR Calculator'!$C$23/Calculator!$F$15/2,1)-0.5))))/'VSWR Calculator'!$C$25)-$C92)^2+(1500*ABS(SIN(2*PI()*MOD(Calculator!$B$37/Calculator!$F$15,1)))*IF(MOD(Calculator!$B$37/Calculator!$F$15,1)&lt;0.5,-1,1))^2)/SQRT(((50*POWER(80,POWER(COS(PI()*MOD(Calculator!$B$37/Calculator!$F$15,1)),2))+MIN(500,MAX(30,100*EXP(-0.3*'VSWR Calculator'!$C$24)*(1+3*ABS(MOD('VSWR Calculator'!$C$23/Calculator!$F$15/2,1)-0.5))))/'VSWR Calculator'!$C$25)+$C92)^2+(1500*ABS(SIN(2*PI()*MOD(Calculator!$B$37/Calculator!$F$15,1)))*IF(MOD(Calculator!$B$37/Calculator!$F$15,1)&lt;0.5,-1,1))^2))/(1-SQRT(((50*POWER(80,POWER(COS(PI()*MOD(Calculator!$B$37/Calculator!$F$15,1)),2))+MIN(500,MAX(30,100*EXP(-0.3*'VSWR Calculator'!$C$24)*(1+3*ABS(MOD('VSWR Calculator'!$C$23/Calculator!$F$15/2,1)-0.5))))/'VSWR Calculator'!$C$25)-$C92)^2+(1500*ABS(SIN(2*PI()*MOD(Calculator!$B$37/Calculator!$F$15,1)))*IF(MOD(Calculator!$B$37/Calculator!$F$15,1)&lt;0.5,-1,1))^2)/SQRT(((50*POWER(80,POWER(COS(PI()*MOD(Calculator!$B$37/Calculator!$F$15,1)),2))+MIN(500,MAX(30,100*EXP(-0.3*'VSWR Calculator'!$C$24)*(1+3*ABS(MOD('VSWR Calculator'!$C$23/Calculator!$F$15/2,1)-0.5))))/'VSWR Calculator'!$C$25)+$C92)^2+(1500*ABS(SIN(2*PI()*MOD(Calculator!$B$37/Calculator!$F$15,1)))*IF(MOD(Calculator!$B$37/Calculator!$F$15,1)&lt;0.5,-1,1))^2)),2))</f>
        <v>2.54</v>
      </c>
      <c r="HR92" s="253" t="str">
        <f aca="false">IF(OR(Calculator!$E$16&lt;&gt;"YES",Calculator!$B$37&lt;Calculator!$G$16),"—",ROUND((1+SQRT(((50*POWER(80,POWER(COS(PI()*MOD(Calculator!$B$37/Calculator!$F$16,1)),2))+MIN(500,MAX(30,100*EXP(-0.3*'VSWR Calculator'!$C$24)*(1+3*ABS(MOD('VSWR Calculator'!$C$23/Calculator!$F$16/2,1)-0.5))))/'VSWR Calculator'!$C$25)-$C92)^2+(1500*ABS(SIN(2*PI()*MOD(Calculator!$B$37/Calculator!$F$16,1)))*IF(MOD(Calculator!$B$37/Calculator!$F$16,1)&lt;0.5,-1,1))^2)/SQRT(((50*POWER(80,POWER(COS(PI()*MOD(Calculator!$B$37/Calculator!$F$16,1)),2))+MIN(500,MAX(30,100*EXP(-0.3*'VSWR Calculator'!$C$24)*(1+3*ABS(MOD('VSWR Calculator'!$C$23/Calculator!$F$16/2,1)-0.5))))/'VSWR Calculator'!$C$25)+$C92)^2+(1500*ABS(SIN(2*PI()*MOD(Calculator!$B$37/Calculator!$F$16,1)))*IF(MOD(Calculator!$B$37/Calculator!$F$16,1)&lt;0.5,-1,1))^2))/(1-SQRT(((50*POWER(80,POWER(COS(PI()*MOD(Calculator!$B$37/Calculator!$F$16,1)),2))+MIN(500,MAX(30,100*EXP(-0.3*'VSWR Calculator'!$C$24)*(1+3*ABS(MOD('VSWR Calculator'!$C$23/Calculator!$F$16/2,1)-0.5))))/'VSWR Calculator'!$C$25)-$C92)^2+(1500*ABS(SIN(2*PI()*MOD(Calculator!$B$37/Calculator!$F$16,1)))*IF(MOD(Calculator!$B$37/Calculator!$F$16,1)&lt;0.5,-1,1))^2)/SQRT(((50*POWER(80,POWER(COS(PI()*MOD(Calculator!$B$37/Calculator!$F$16,1)),2))+MIN(500,MAX(30,100*EXP(-0.3*'VSWR Calculator'!$C$24)*(1+3*ABS(MOD('VSWR Calculator'!$C$23/Calculator!$F$16/2,1)-0.5))))/'VSWR Calculator'!$C$25)+$C92)^2+(1500*ABS(SIN(2*PI()*MOD(Calculator!$B$37/Calculator!$F$16,1)))*IF(MOD(Calculator!$B$37/Calculator!$F$16,1)&lt;0.5,-1,1))^2)),2))</f>
        <v>—</v>
      </c>
      <c r="HS92" s="253" t="n">
        <f aca="false">IF(OR(Calculator!$E$17&lt;&gt;"YES",Calculator!$B$37&lt;Calculator!$G$17),"—",ROUND((1+SQRT(((50*POWER(80,POWER(COS(PI()*MOD(Calculator!$B$37/Calculator!$F$17,1)),2))+MIN(500,MAX(30,100*EXP(-0.3*'VSWR Calculator'!$C$24)*(1+3*ABS(MOD('VSWR Calculator'!$C$23/Calculator!$F$17/2,1)-0.5))))/'VSWR Calculator'!$C$25)-$C92)^2+(1500*ABS(SIN(2*PI()*MOD(Calculator!$B$37/Calculator!$F$17,1)))*IF(MOD(Calculator!$B$37/Calculator!$F$17,1)&lt;0.5,-1,1))^2)/SQRT(((50*POWER(80,POWER(COS(PI()*MOD(Calculator!$B$37/Calculator!$F$17,1)),2))+MIN(500,MAX(30,100*EXP(-0.3*'VSWR Calculator'!$C$24)*(1+3*ABS(MOD('VSWR Calculator'!$C$23/Calculator!$F$17/2,1)-0.5))))/'VSWR Calculator'!$C$25)+$C92)^2+(1500*ABS(SIN(2*PI()*MOD(Calculator!$B$37/Calculator!$F$17,1)))*IF(MOD(Calculator!$B$37/Calculator!$F$17,1)&lt;0.5,-1,1))^2))/(1-SQRT(((50*POWER(80,POWER(COS(PI()*MOD(Calculator!$B$37/Calculator!$F$17,1)),2))+MIN(500,MAX(30,100*EXP(-0.3*'VSWR Calculator'!$C$24)*(1+3*ABS(MOD('VSWR Calculator'!$C$23/Calculator!$F$17/2,1)-0.5))))/'VSWR Calculator'!$C$25)-$C92)^2+(1500*ABS(SIN(2*PI()*MOD(Calculator!$B$37/Calculator!$F$17,1)))*IF(MOD(Calculator!$B$37/Calculator!$F$17,1)&lt;0.5,-1,1))^2)/SQRT(((50*POWER(80,POWER(COS(PI()*MOD(Calculator!$B$37/Calculator!$F$17,1)),2))+MIN(500,MAX(30,100*EXP(-0.3*'VSWR Calculator'!$C$24)*(1+3*ABS(MOD('VSWR Calculator'!$C$23/Calculator!$F$17/2,1)-0.5))))/'VSWR Calculator'!$C$25)+$C92)^2+(1500*ABS(SIN(2*PI()*MOD(Calculator!$B$37/Calculator!$F$17,1)))*IF(MOD(Calculator!$B$37/Calculator!$F$17,1)&lt;0.5,-1,1))^2)),2))</f>
        <v>15.22</v>
      </c>
      <c r="HT92" s="253" t="str">
        <f aca="false">IF(OR(Calculator!$E$18&lt;&gt;"YES",Calculator!$B$37&lt;Calculator!$G$18),"—",ROUND((1+SQRT(((50*POWER(80,POWER(COS(PI()*MOD(Calculator!$B$37/Calculator!$F$18,1)),2))+MIN(500,MAX(30,100*EXP(-0.3*'VSWR Calculator'!$C$24)*(1+3*ABS(MOD('VSWR Calculator'!$C$23/Calculator!$F$18/2,1)-0.5))))/'VSWR Calculator'!$C$25)-$C92)^2+(1500*ABS(SIN(2*PI()*MOD(Calculator!$B$37/Calculator!$F$18,1)))*IF(MOD(Calculator!$B$37/Calculator!$F$18,1)&lt;0.5,-1,1))^2)/SQRT(((50*POWER(80,POWER(COS(PI()*MOD(Calculator!$B$37/Calculator!$F$18,1)),2))+MIN(500,MAX(30,100*EXP(-0.3*'VSWR Calculator'!$C$24)*(1+3*ABS(MOD('VSWR Calculator'!$C$23/Calculator!$F$18/2,1)-0.5))))/'VSWR Calculator'!$C$25)+$C92)^2+(1500*ABS(SIN(2*PI()*MOD(Calculator!$B$37/Calculator!$F$18,1)))*IF(MOD(Calculator!$B$37/Calculator!$F$18,1)&lt;0.5,-1,1))^2))/(1-SQRT(((50*POWER(80,POWER(COS(PI()*MOD(Calculator!$B$37/Calculator!$F$18,1)),2))+MIN(500,MAX(30,100*EXP(-0.3*'VSWR Calculator'!$C$24)*(1+3*ABS(MOD('VSWR Calculator'!$C$23/Calculator!$F$18/2,1)-0.5))))/'VSWR Calculator'!$C$25)-$C92)^2+(1500*ABS(SIN(2*PI()*MOD(Calculator!$B$37/Calculator!$F$18,1)))*IF(MOD(Calculator!$B$37/Calculator!$F$18,1)&lt;0.5,-1,1))^2)/SQRT(((50*POWER(80,POWER(COS(PI()*MOD(Calculator!$B$37/Calculator!$F$18,1)),2))+MIN(500,MAX(30,100*EXP(-0.3*'VSWR Calculator'!$C$24)*(1+3*ABS(MOD('VSWR Calculator'!$C$23/Calculator!$F$18/2,1)-0.5))))/'VSWR Calculator'!$C$25)+$C92)^2+(1500*ABS(SIN(2*PI()*MOD(Calculator!$B$37/Calculator!$F$18,1)))*IF(MOD(Calculator!$B$37/Calculator!$F$18,1)&lt;0.5,-1,1))^2)),2))</f>
        <v>—</v>
      </c>
      <c r="HU92" s="253" t="str">
        <f aca="false">IF(OR(Calculator!$E$19&lt;&gt;"YES",Calculator!$B$37&lt;Calculator!$G$19),"—",ROUND((1+SQRT(((50*POWER(80,POWER(COS(PI()*MOD(Calculator!$B$37/Calculator!$F$19,1)),2))+MIN(500,MAX(30,100*EXP(-0.3*'VSWR Calculator'!$C$24)*(1+3*ABS(MOD('VSWR Calculator'!$C$23/Calculator!$F$19/2,1)-0.5))))/'VSWR Calculator'!$C$25)-$C92)^2+(1500*ABS(SIN(2*PI()*MOD(Calculator!$B$37/Calculator!$F$19,1)))*IF(MOD(Calculator!$B$37/Calculator!$F$19,1)&lt;0.5,-1,1))^2)/SQRT(((50*POWER(80,POWER(COS(PI()*MOD(Calculator!$B$37/Calculator!$F$19,1)),2))+MIN(500,MAX(30,100*EXP(-0.3*'VSWR Calculator'!$C$24)*(1+3*ABS(MOD('VSWR Calculator'!$C$23/Calculator!$F$19/2,1)-0.5))))/'VSWR Calculator'!$C$25)+$C92)^2+(1500*ABS(SIN(2*PI()*MOD(Calculator!$B$37/Calculator!$F$19,1)))*IF(MOD(Calculator!$B$37/Calculator!$F$19,1)&lt;0.5,-1,1))^2))/(1-SQRT(((50*POWER(80,POWER(COS(PI()*MOD(Calculator!$B$37/Calculator!$F$19,1)),2))+MIN(500,MAX(30,100*EXP(-0.3*'VSWR Calculator'!$C$24)*(1+3*ABS(MOD('VSWR Calculator'!$C$23/Calculator!$F$19/2,1)-0.5))))/'VSWR Calculator'!$C$25)-$C92)^2+(1500*ABS(SIN(2*PI()*MOD(Calculator!$B$37/Calculator!$F$19,1)))*IF(MOD(Calculator!$B$37/Calculator!$F$19,1)&lt;0.5,-1,1))^2)/SQRT(((50*POWER(80,POWER(COS(PI()*MOD(Calculator!$B$37/Calculator!$F$19,1)),2))+MIN(500,MAX(30,100*EXP(-0.3*'VSWR Calculator'!$C$24)*(1+3*ABS(MOD('VSWR Calculator'!$C$23/Calculator!$F$19/2,1)-0.5))))/'VSWR Calculator'!$C$25)+$C92)^2+(1500*ABS(SIN(2*PI()*MOD(Calculator!$B$37/Calculator!$F$19,1)))*IF(MOD(Calculator!$B$37/Calculator!$F$19,1)&lt;0.5,-1,1))^2)),2))</f>
        <v>—</v>
      </c>
      <c r="HV92" s="253" t="str">
        <f aca="false">IF(OR(Calculator!$E$20&lt;&gt;"YES",Calculator!$B$37&lt;Calculator!$G$20),"—",ROUND((1+SQRT(((50*POWER(80,POWER(COS(PI()*MOD(Calculator!$B$37/Calculator!$F$20,1)),2))+MIN(500,MAX(30,100*EXP(-0.3*'VSWR Calculator'!$C$24)*(1+3*ABS(MOD('VSWR Calculator'!$C$23/Calculator!$F$20/2,1)-0.5))))/'VSWR Calculator'!$C$25)-$C92)^2+(1500*ABS(SIN(2*PI()*MOD(Calculator!$B$37/Calculator!$F$20,1)))*IF(MOD(Calculator!$B$37/Calculator!$F$20,1)&lt;0.5,-1,1))^2)/SQRT(((50*POWER(80,POWER(COS(PI()*MOD(Calculator!$B$37/Calculator!$F$20,1)),2))+MIN(500,MAX(30,100*EXP(-0.3*'VSWR Calculator'!$C$24)*(1+3*ABS(MOD('VSWR Calculator'!$C$23/Calculator!$F$20/2,1)-0.5))))/'VSWR Calculator'!$C$25)+$C92)^2+(1500*ABS(SIN(2*PI()*MOD(Calculator!$B$37/Calculator!$F$20,1)))*IF(MOD(Calculator!$B$37/Calculator!$F$20,1)&lt;0.5,-1,1))^2))/(1-SQRT(((50*POWER(80,POWER(COS(PI()*MOD(Calculator!$B$37/Calculator!$F$20,1)),2))+MIN(500,MAX(30,100*EXP(-0.3*'VSWR Calculator'!$C$24)*(1+3*ABS(MOD('VSWR Calculator'!$C$23/Calculator!$F$20/2,1)-0.5))))/'VSWR Calculator'!$C$25)-$C92)^2+(1500*ABS(SIN(2*PI()*MOD(Calculator!$B$37/Calculator!$F$20,1)))*IF(MOD(Calculator!$B$37/Calculator!$F$20,1)&lt;0.5,-1,1))^2)/SQRT(((50*POWER(80,POWER(COS(PI()*MOD(Calculator!$B$37/Calculator!$F$20,1)),2))+MIN(500,MAX(30,100*EXP(-0.3*'VSWR Calculator'!$C$24)*(1+3*ABS(MOD('VSWR Calculator'!$C$23/Calculator!$F$20/2,1)-0.5))))/'VSWR Calculator'!$C$25)+$C92)^2+(1500*ABS(SIN(2*PI()*MOD(Calculator!$B$37/Calculator!$F$20,1)))*IF(MOD(Calculator!$B$37/Calculator!$F$20,1)&lt;0.5,-1,1))^2)),2))</f>
        <v>—</v>
      </c>
      <c r="HW92" s="253" t="str">
        <f aca="false">IF(OR(Calculator!$E$21&lt;&gt;"YES",Calculator!$B$37&lt;Calculator!$G$21),"—",ROUND((1+SQRT(((50*POWER(80,POWER(COS(PI()*MOD(Calculator!$B$37/Calculator!$F$21,1)),2))+MIN(500,MAX(30,100*EXP(-0.3*'VSWR Calculator'!$C$24)*(1+3*ABS(MOD('VSWR Calculator'!$C$23/Calculator!$F$21/2,1)-0.5))))/'VSWR Calculator'!$C$25)-$C92)^2+(1500*ABS(SIN(2*PI()*MOD(Calculator!$B$37/Calculator!$F$21,1)))*IF(MOD(Calculator!$B$37/Calculator!$F$21,1)&lt;0.5,-1,1))^2)/SQRT(((50*POWER(80,POWER(COS(PI()*MOD(Calculator!$B$37/Calculator!$F$21,1)),2))+MIN(500,MAX(30,100*EXP(-0.3*'VSWR Calculator'!$C$24)*(1+3*ABS(MOD('VSWR Calculator'!$C$23/Calculator!$F$21/2,1)-0.5))))/'VSWR Calculator'!$C$25)+$C92)^2+(1500*ABS(SIN(2*PI()*MOD(Calculator!$B$37/Calculator!$F$21,1)))*IF(MOD(Calculator!$B$37/Calculator!$F$21,1)&lt;0.5,-1,1))^2))/(1-SQRT(((50*POWER(80,POWER(COS(PI()*MOD(Calculator!$B$37/Calculator!$F$21,1)),2))+MIN(500,MAX(30,100*EXP(-0.3*'VSWR Calculator'!$C$24)*(1+3*ABS(MOD('VSWR Calculator'!$C$23/Calculator!$F$21/2,1)-0.5))))/'VSWR Calculator'!$C$25)-$C92)^2+(1500*ABS(SIN(2*PI()*MOD(Calculator!$B$37/Calculator!$F$21,1)))*IF(MOD(Calculator!$B$37/Calculator!$F$21,1)&lt;0.5,-1,1))^2)/SQRT(((50*POWER(80,POWER(COS(PI()*MOD(Calculator!$B$37/Calculator!$F$21,1)),2))+MIN(500,MAX(30,100*EXP(-0.3*'VSWR Calculator'!$C$24)*(1+3*ABS(MOD('VSWR Calculator'!$C$23/Calculator!$F$21/2,1)-0.5))))/'VSWR Calculator'!$C$25)+$C92)^2+(1500*ABS(SIN(2*PI()*MOD(Calculator!$B$37/Calculator!$F$21,1)))*IF(MOD(Calculator!$B$37/Calculator!$F$21,1)&lt;0.5,-1,1))^2)),2))</f>
        <v>—</v>
      </c>
      <c r="HX92" s="253" t="str">
        <f aca="false">IF(OR(Calculator!$E$22&lt;&gt;"YES",Calculator!$B$37&lt;Calculator!$G$22),"—",ROUND((1+SQRT(((50*POWER(80,POWER(COS(PI()*MOD(Calculator!$B$37/Calculator!$F$22,1)),2))+MIN(500,MAX(30,100*EXP(-0.3*'VSWR Calculator'!$C$24)*(1+3*ABS(MOD('VSWR Calculator'!$C$23/Calculator!$F$22/2,1)-0.5))))/'VSWR Calculator'!$C$25)-$C92)^2+(1500*ABS(SIN(2*PI()*MOD(Calculator!$B$37/Calculator!$F$22,1)))*IF(MOD(Calculator!$B$37/Calculator!$F$22,1)&lt;0.5,-1,1))^2)/SQRT(((50*POWER(80,POWER(COS(PI()*MOD(Calculator!$B$37/Calculator!$F$22,1)),2))+MIN(500,MAX(30,100*EXP(-0.3*'VSWR Calculator'!$C$24)*(1+3*ABS(MOD('VSWR Calculator'!$C$23/Calculator!$F$22/2,1)-0.5))))/'VSWR Calculator'!$C$25)+$C92)^2+(1500*ABS(SIN(2*PI()*MOD(Calculator!$B$37/Calculator!$F$22,1)))*IF(MOD(Calculator!$B$37/Calculator!$F$22,1)&lt;0.5,-1,1))^2))/(1-SQRT(((50*POWER(80,POWER(COS(PI()*MOD(Calculator!$B$37/Calculator!$F$22,1)),2))+MIN(500,MAX(30,100*EXP(-0.3*'VSWR Calculator'!$C$24)*(1+3*ABS(MOD('VSWR Calculator'!$C$23/Calculator!$F$22/2,1)-0.5))))/'VSWR Calculator'!$C$25)-$C92)^2+(1500*ABS(SIN(2*PI()*MOD(Calculator!$B$37/Calculator!$F$22,1)))*IF(MOD(Calculator!$B$37/Calculator!$F$22,1)&lt;0.5,-1,1))^2)/SQRT(((50*POWER(80,POWER(COS(PI()*MOD(Calculator!$B$37/Calculator!$F$22,1)),2))+MIN(500,MAX(30,100*EXP(-0.3*'VSWR Calculator'!$C$24)*(1+3*ABS(MOD('VSWR Calculator'!$C$23/Calculator!$F$22/2,1)-0.5))))/'VSWR Calculator'!$C$25)+$C92)^2+(1500*ABS(SIN(2*PI()*MOD(Calculator!$B$37/Calculator!$F$22,1)))*IF(MOD(Calculator!$B$37/Calculator!$F$22,1)&lt;0.5,-1,1))^2)),2))</f>
        <v>—</v>
      </c>
      <c r="HY92" s="253" t="n">
        <f aca="false">IFERROR(ROUND((IF(ISNUMBER(HN92),HN92,0)+IF(ISNUMBER(HO92),HO92,0)+IF(ISNUMBER(HP92),HP92,0)+IF(ISNUMBER(HQ92),HQ92,0)+IF(ISNUMBER(HR92),HR92,0)+IF(ISNUMBER(HS92),HS92,0)+IF(ISNUMBER(HT92),HT92,0)+IF(ISNUMBER(HU92),HU92,0)+IF(ISNUMBER(HV92),HV92,0)+IF(ISNUMBER(HW92),HW92,0)+IF(ISNUMBER(HX92),HX92,0))/(IF(ISNUMBER(HN92),1,0)+IF(ISNUMBER(HO92),1,0)+IF(ISNUMBER(HP92),1,0)+IF(ISNUMBER(HQ92),1,0)+IF(ISNUMBER(HR92),1,0)+IF(ISNUMBER(HS92),1,0)+IF(ISNUMBER(HT92),1,0)+IF(ISNUMBER(HU92),1,0)+IF(ISNUMBER(HV92),1,0)+IF(ISNUMBER(HW92),1,0)+IF(ISNUMBER(HX92),1,0)),4),"")</f>
        <v>8.88</v>
      </c>
      <c r="HZ92" s="253" t="str">
        <f aca="false">IF(OR(Calculator!$E$12&lt;&gt;"YES",Calculator!$B$38&lt;Calculator!$G$12),"—",ROUND((1+SQRT(((50*POWER(80,POWER(COS(PI()*MOD(Calculator!$B$38/Calculator!$F$12,1)),2))+MIN(500,MAX(30,100*EXP(-0.3*'VSWR Calculator'!$C$24)*(1+3*ABS(MOD('VSWR Calculator'!$C$23/Calculator!$F$12/2,1)-0.5))))/'VSWR Calculator'!$C$25)-$C92)^2+(1500*ABS(SIN(2*PI()*MOD(Calculator!$B$38/Calculator!$F$12,1)))*IF(MOD(Calculator!$B$38/Calculator!$F$12,1)&lt;0.5,-1,1))^2)/SQRT(((50*POWER(80,POWER(COS(PI()*MOD(Calculator!$B$38/Calculator!$F$12,1)),2))+MIN(500,MAX(30,100*EXP(-0.3*'VSWR Calculator'!$C$24)*(1+3*ABS(MOD('VSWR Calculator'!$C$23/Calculator!$F$12/2,1)-0.5))))/'VSWR Calculator'!$C$25)+$C92)^2+(1500*ABS(SIN(2*PI()*MOD(Calculator!$B$38/Calculator!$F$12,1)))*IF(MOD(Calculator!$B$38/Calculator!$F$12,1)&lt;0.5,-1,1))^2))/(1-SQRT(((50*POWER(80,POWER(COS(PI()*MOD(Calculator!$B$38/Calculator!$F$12,1)),2))+MIN(500,MAX(30,100*EXP(-0.3*'VSWR Calculator'!$C$24)*(1+3*ABS(MOD('VSWR Calculator'!$C$23/Calculator!$F$12/2,1)-0.5))))/'VSWR Calculator'!$C$25)-$C92)^2+(1500*ABS(SIN(2*PI()*MOD(Calculator!$B$38/Calculator!$F$12,1)))*IF(MOD(Calculator!$B$38/Calculator!$F$12,1)&lt;0.5,-1,1))^2)/SQRT(((50*POWER(80,POWER(COS(PI()*MOD(Calculator!$B$38/Calculator!$F$12,1)),2))+MIN(500,MAX(30,100*EXP(-0.3*'VSWR Calculator'!$C$24)*(1+3*ABS(MOD('VSWR Calculator'!$C$23/Calculator!$F$12/2,1)-0.5))))/'VSWR Calculator'!$C$25)+$C92)^2+(1500*ABS(SIN(2*PI()*MOD(Calculator!$B$38/Calculator!$F$12,1)))*IF(MOD(Calculator!$B$38/Calculator!$F$12,1)&lt;0.5,-1,1))^2)),2))</f>
        <v>—</v>
      </c>
      <c r="IA92" s="253" t="str">
        <f aca="false">IF(OR(Calculator!$E$13&lt;&gt;"YES",Calculator!$B$38&lt;Calculator!$G$13),"—",ROUND((1+SQRT(((50*POWER(80,POWER(COS(PI()*MOD(Calculator!$B$38/Calculator!$F$13,1)),2))+MIN(500,MAX(30,100*EXP(-0.3*'VSWR Calculator'!$C$24)*(1+3*ABS(MOD('VSWR Calculator'!$C$23/Calculator!$F$13/2,1)-0.5))))/'VSWR Calculator'!$C$25)-$C92)^2+(1500*ABS(SIN(2*PI()*MOD(Calculator!$B$38/Calculator!$F$13,1)))*IF(MOD(Calculator!$B$38/Calculator!$F$13,1)&lt;0.5,-1,1))^2)/SQRT(((50*POWER(80,POWER(COS(PI()*MOD(Calculator!$B$38/Calculator!$F$13,1)),2))+MIN(500,MAX(30,100*EXP(-0.3*'VSWR Calculator'!$C$24)*(1+3*ABS(MOD('VSWR Calculator'!$C$23/Calculator!$F$13/2,1)-0.5))))/'VSWR Calculator'!$C$25)+$C92)^2+(1500*ABS(SIN(2*PI()*MOD(Calculator!$B$38/Calculator!$F$13,1)))*IF(MOD(Calculator!$B$38/Calculator!$F$13,1)&lt;0.5,-1,1))^2))/(1-SQRT(((50*POWER(80,POWER(COS(PI()*MOD(Calculator!$B$38/Calculator!$F$13,1)),2))+MIN(500,MAX(30,100*EXP(-0.3*'VSWR Calculator'!$C$24)*(1+3*ABS(MOD('VSWR Calculator'!$C$23/Calculator!$F$13/2,1)-0.5))))/'VSWR Calculator'!$C$25)-$C92)^2+(1500*ABS(SIN(2*PI()*MOD(Calculator!$B$38/Calculator!$F$13,1)))*IF(MOD(Calculator!$B$38/Calculator!$F$13,1)&lt;0.5,-1,1))^2)/SQRT(((50*POWER(80,POWER(COS(PI()*MOD(Calculator!$B$38/Calculator!$F$13,1)),2))+MIN(500,MAX(30,100*EXP(-0.3*'VSWR Calculator'!$C$24)*(1+3*ABS(MOD('VSWR Calculator'!$C$23/Calculator!$F$13/2,1)-0.5))))/'VSWR Calculator'!$C$25)+$C92)^2+(1500*ABS(SIN(2*PI()*MOD(Calculator!$B$38/Calculator!$F$13,1)))*IF(MOD(Calculator!$B$38/Calculator!$F$13,1)&lt;0.5,-1,1))^2)),2))</f>
        <v>—</v>
      </c>
      <c r="IB92" s="253" t="str">
        <f aca="false">IF(OR(Calculator!$E$14&lt;&gt;"YES",Calculator!$B$38&lt;Calculator!$G$14),"—",ROUND((1+SQRT(((50*POWER(80,POWER(COS(PI()*MOD(Calculator!$B$38/Calculator!$F$14,1)),2))+MIN(500,MAX(30,100*EXP(-0.3*'VSWR Calculator'!$C$24)*(1+3*ABS(MOD('VSWR Calculator'!$C$23/Calculator!$F$14/2,1)-0.5))))/'VSWR Calculator'!$C$25)-$C92)^2+(1500*ABS(SIN(2*PI()*MOD(Calculator!$B$38/Calculator!$F$14,1)))*IF(MOD(Calculator!$B$38/Calculator!$F$14,1)&lt;0.5,-1,1))^2)/SQRT(((50*POWER(80,POWER(COS(PI()*MOD(Calculator!$B$38/Calculator!$F$14,1)),2))+MIN(500,MAX(30,100*EXP(-0.3*'VSWR Calculator'!$C$24)*(1+3*ABS(MOD('VSWR Calculator'!$C$23/Calculator!$F$14/2,1)-0.5))))/'VSWR Calculator'!$C$25)+$C92)^2+(1500*ABS(SIN(2*PI()*MOD(Calculator!$B$38/Calculator!$F$14,1)))*IF(MOD(Calculator!$B$38/Calculator!$F$14,1)&lt;0.5,-1,1))^2))/(1-SQRT(((50*POWER(80,POWER(COS(PI()*MOD(Calculator!$B$38/Calculator!$F$14,1)),2))+MIN(500,MAX(30,100*EXP(-0.3*'VSWR Calculator'!$C$24)*(1+3*ABS(MOD('VSWR Calculator'!$C$23/Calculator!$F$14/2,1)-0.5))))/'VSWR Calculator'!$C$25)-$C92)^2+(1500*ABS(SIN(2*PI()*MOD(Calculator!$B$38/Calculator!$F$14,1)))*IF(MOD(Calculator!$B$38/Calculator!$F$14,1)&lt;0.5,-1,1))^2)/SQRT(((50*POWER(80,POWER(COS(PI()*MOD(Calculator!$B$38/Calculator!$F$14,1)),2))+MIN(500,MAX(30,100*EXP(-0.3*'VSWR Calculator'!$C$24)*(1+3*ABS(MOD('VSWR Calculator'!$C$23/Calculator!$F$14/2,1)-0.5))))/'VSWR Calculator'!$C$25)+$C92)^2+(1500*ABS(SIN(2*PI()*MOD(Calculator!$B$38/Calculator!$F$14,1)))*IF(MOD(Calculator!$B$38/Calculator!$F$14,1)&lt;0.5,-1,1))^2)),2))</f>
        <v>—</v>
      </c>
      <c r="IC92" s="253" t="n">
        <f aca="false">IF(OR(Calculator!$E$15&lt;&gt;"YES",Calculator!$B$38&lt;Calculator!$G$15),"—",ROUND((1+SQRT(((50*POWER(80,POWER(COS(PI()*MOD(Calculator!$B$38/Calculator!$F$15,1)),2))+MIN(500,MAX(30,100*EXP(-0.3*'VSWR Calculator'!$C$24)*(1+3*ABS(MOD('VSWR Calculator'!$C$23/Calculator!$F$15/2,1)-0.5))))/'VSWR Calculator'!$C$25)-$C92)^2+(1500*ABS(SIN(2*PI()*MOD(Calculator!$B$38/Calculator!$F$15,1)))*IF(MOD(Calculator!$B$38/Calculator!$F$15,1)&lt;0.5,-1,1))^2)/SQRT(((50*POWER(80,POWER(COS(PI()*MOD(Calculator!$B$38/Calculator!$F$15,1)),2))+MIN(500,MAX(30,100*EXP(-0.3*'VSWR Calculator'!$C$24)*(1+3*ABS(MOD('VSWR Calculator'!$C$23/Calculator!$F$15/2,1)-0.5))))/'VSWR Calculator'!$C$25)+$C92)^2+(1500*ABS(SIN(2*PI()*MOD(Calculator!$B$38/Calculator!$F$15,1)))*IF(MOD(Calculator!$B$38/Calculator!$F$15,1)&lt;0.5,-1,1))^2))/(1-SQRT(((50*POWER(80,POWER(COS(PI()*MOD(Calculator!$B$38/Calculator!$F$15,1)),2))+MIN(500,MAX(30,100*EXP(-0.3*'VSWR Calculator'!$C$24)*(1+3*ABS(MOD('VSWR Calculator'!$C$23/Calculator!$F$15/2,1)-0.5))))/'VSWR Calculator'!$C$25)-$C92)^2+(1500*ABS(SIN(2*PI()*MOD(Calculator!$B$38/Calculator!$F$15,1)))*IF(MOD(Calculator!$B$38/Calculator!$F$15,1)&lt;0.5,-1,1))^2)/SQRT(((50*POWER(80,POWER(COS(PI()*MOD(Calculator!$B$38/Calculator!$F$15,1)),2))+MIN(500,MAX(30,100*EXP(-0.3*'VSWR Calculator'!$C$24)*(1+3*ABS(MOD('VSWR Calculator'!$C$23/Calculator!$F$15/2,1)-0.5))))/'VSWR Calculator'!$C$25)+$C92)^2+(1500*ABS(SIN(2*PI()*MOD(Calculator!$B$38/Calculator!$F$15,1)))*IF(MOD(Calculator!$B$38/Calculator!$F$15,1)&lt;0.5,-1,1))^2)),2))</f>
        <v>2.34</v>
      </c>
      <c r="ID92" s="253" t="str">
        <f aca="false">IF(OR(Calculator!$E$16&lt;&gt;"YES",Calculator!$B$38&lt;Calculator!$G$16),"—",ROUND((1+SQRT(((50*POWER(80,POWER(COS(PI()*MOD(Calculator!$B$38/Calculator!$F$16,1)),2))+MIN(500,MAX(30,100*EXP(-0.3*'VSWR Calculator'!$C$24)*(1+3*ABS(MOD('VSWR Calculator'!$C$23/Calculator!$F$16/2,1)-0.5))))/'VSWR Calculator'!$C$25)-$C92)^2+(1500*ABS(SIN(2*PI()*MOD(Calculator!$B$38/Calculator!$F$16,1)))*IF(MOD(Calculator!$B$38/Calculator!$F$16,1)&lt;0.5,-1,1))^2)/SQRT(((50*POWER(80,POWER(COS(PI()*MOD(Calculator!$B$38/Calculator!$F$16,1)),2))+MIN(500,MAX(30,100*EXP(-0.3*'VSWR Calculator'!$C$24)*(1+3*ABS(MOD('VSWR Calculator'!$C$23/Calculator!$F$16/2,1)-0.5))))/'VSWR Calculator'!$C$25)+$C92)^2+(1500*ABS(SIN(2*PI()*MOD(Calculator!$B$38/Calculator!$F$16,1)))*IF(MOD(Calculator!$B$38/Calculator!$F$16,1)&lt;0.5,-1,1))^2))/(1-SQRT(((50*POWER(80,POWER(COS(PI()*MOD(Calculator!$B$38/Calculator!$F$16,1)),2))+MIN(500,MAX(30,100*EXP(-0.3*'VSWR Calculator'!$C$24)*(1+3*ABS(MOD('VSWR Calculator'!$C$23/Calculator!$F$16/2,1)-0.5))))/'VSWR Calculator'!$C$25)-$C92)^2+(1500*ABS(SIN(2*PI()*MOD(Calculator!$B$38/Calculator!$F$16,1)))*IF(MOD(Calculator!$B$38/Calculator!$F$16,1)&lt;0.5,-1,1))^2)/SQRT(((50*POWER(80,POWER(COS(PI()*MOD(Calculator!$B$38/Calculator!$F$16,1)),2))+MIN(500,MAX(30,100*EXP(-0.3*'VSWR Calculator'!$C$24)*(1+3*ABS(MOD('VSWR Calculator'!$C$23/Calculator!$F$16/2,1)-0.5))))/'VSWR Calculator'!$C$25)+$C92)^2+(1500*ABS(SIN(2*PI()*MOD(Calculator!$B$38/Calculator!$F$16,1)))*IF(MOD(Calculator!$B$38/Calculator!$F$16,1)&lt;0.5,-1,1))^2)),2))</f>
        <v>—</v>
      </c>
      <c r="IE92" s="253" t="n">
        <f aca="false">IF(OR(Calculator!$E$17&lt;&gt;"YES",Calculator!$B$38&lt;Calculator!$G$17),"—",ROUND((1+SQRT(((50*POWER(80,POWER(COS(PI()*MOD(Calculator!$B$38/Calculator!$F$17,1)),2))+MIN(500,MAX(30,100*EXP(-0.3*'VSWR Calculator'!$C$24)*(1+3*ABS(MOD('VSWR Calculator'!$C$23/Calculator!$F$17/2,1)-0.5))))/'VSWR Calculator'!$C$25)-$C92)^2+(1500*ABS(SIN(2*PI()*MOD(Calculator!$B$38/Calculator!$F$17,1)))*IF(MOD(Calculator!$B$38/Calculator!$F$17,1)&lt;0.5,-1,1))^2)/SQRT(((50*POWER(80,POWER(COS(PI()*MOD(Calculator!$B$38/Calculator!$F$17,1)),2))+MIN(500,MAX(30,100*EXP(-0.3*'VSWR Calculator'!$C$24)*(1+3*ABS(MOD('VSWR Calculator'!$C$23/Calculator!$F$17/2,1)-0.5))))/'VSWR Calculator'!$C$25)+$C92)^2+(1500*ABS(SIN(2*PI()*MOD(Calculator!$B$38/Calculator!$F$17,1)))*IF(MOD(Calculator!$B$38/Calculator!$F$17,1)&lt;0.5,-1,1))^2))/(1-SQRT(((50*POWER(80,POWER(COS(PI()*MOD(Calculator!$B$38/Calculator!$F$17,1)),2))+MIN(500,MAX(30,100*EXP(-0.3*'VSWR Calculator'!$C$24)*(1+3*ABS(MOD('VSWR Calculator'!$C$23/Calculator!$F$17/2,1)-0.5))))/'VSWR Calculator'!$C$25)-$C92)^2+(1500*ABS(SIN(2*PI()*MOD(Calculator!$B$38/Calculator!$F$17,1)))*IF(MOD(Calculator!$B$38/Calculator!$F$17,1)&lt;0.5,-1,1))^2)/SQRT(((50*POWER(80,POWER(COS(PI()*MOD(Calculator!$B$38/Calculator!$F$17,1)),2))+MIN(500,MAX(30,100*EXP(-0.3*'VSWR Calculator'!$C$24)*(1+3*ABS(MOD('VSWR Calculator'!$C$23/Calculator!$F$17/2,1)-0.5))))/'VSWR Calculator'!$C$25)+$C92)^2+(1500*ABS(SIN(2*PI()*MOD(Calculator!$B$38/Calculator!$F$17,1)))*IF(MOD(Calculator!$B$38/Calculator!$F$17,1)&lt;0.5,-1,1))^2)),2))</f>
        <v>18.65</v>
      </c>
      <c r="IF92" s="253" t="str">
        <f aca="false">IF(OR(Calculator!$E$18&lt;&gt;"YES",Calculator!$B$38&lt;Calculator!$G$18),"—",ROUND((1+SQRT(((50*POWER(80,POWER(COS(PI()*MOD(Calculator!$B$38/Calculator!$F$18,1)),2))+MIN(500,MAX(30,100*EXP(-0.3*'VSWR Calculator'!$C$24)*(1+3*ABS(MOD('VSWR Calculator'!$C$23/Calculator!$F$18/2,1)-0.5))))/'VSWR Calculator'!$C$25)-$C92)^2+(1500*ABS(SIN(2*PI()*MOD(Calculator!$B$38/Calculator!$F$18,1)))*IF(MOD(Calculator!$B$38/Calculator!$F$18,1)&lt;0.5,-1,1))^2)/SQRT(((50*POWER(80,POWER(COS(PI()*MOD(Calculator!$B$38/Calculator!$F$18,1)),2))+MIN(500,MAX(30,100*EXP(-0.3*'VSWR Calculator'!$C$24)*(1+3*ABS(MOD('VSWR Calculator'!$C$23/Calculator!$F$18/2,1)-0.5))))/'VSWR Calculator'!$C$25)+$C92)^2+(1500*ABS(SIN(2*PI()*MOD(Calculator!$B$38/Calculator!$F$18,1)))*IF(MOD(Calculator!$B$38/Calculator!$F$18,1)&lt;0.5,-1,1))^2))/(1-SQRT(((50*POWER(80,POWER(COS(PI()*MOD(Calculator!$B$38/Calculator!$F$18,1)),2))+MIN(500,MAX(30,100*EXP(-0.3*'VSWR Calculator'!$C$24)*(1+3*ABS(MOD('VSWR Calculator'!$C$23/Calculator!$F$18/2,1)-0.5))))/'VSWR Calculator'!$C$25)-$C92)^2+(1500*ABS(SIN(2*PI()*MOD(Calculator!$B$38/Calculator!$F$18,1)))*IF(MOD(Calculator!$B$38/Calculator!$F$18,1)&lt;0.5,-1,1))^2)/SQRT(((50*POWER(80,POWER(COS(PI()*MOD(Calculator!$B$38/Calculator!$F$18,1)),2))+MIN(500,MAX(30,100*EXP(-0.3*'VSWR Calculator'!$C$24)*(1+3*ABS(MOD('VSWR Calculator'!$C$23/Calculator!$F$18/2,1)-0.5))))/'VSWR Calculator'!$C$25)+$C92)^2+(1500*ABS(SIN(2*PI()*MOD(Calculator!$B$38/Calculator!$F$18,1)))*IF(MOD(Calculator!$B$38/Calculator!$F$18,1)&lt;0.5,-1,1))^2)),2))</f>
        <v>—</v>
      </c>
      <c r="IG92" s="253" t="str">
        <f aca="false">IF(OR(Calculator!$E$19&lt;&gt;"YES",Calculator!$B$38&lt;Calculator!$G$19),"—",ROUND((1+SQRT(((50*POWER(80,POWER(COS(PI()*MOD(Calculator!$B$38/Calculator!$F$19,1)),2))+MIN(500,MAX(30,100*EXP(-0.3*'VSWR Calculator'!$C$24)*(1+3*ABS(MOD('VSWR Calculator'!$C$23/Calculator!$F$19/2,1)-0.5))))/'VSWR Calculator'!$C$25)-$C92)^2+(1500*ABS(SIN(2*PI()*MOD(Calculator!$B$38/Calculator!$F$19,1)))*IF(MOD(Calculator!$B$38/Calculator!$F$19,1)&lt;0.5,-1,1))^2)/SQRT(((50*POWER(80,POWER(COS(PI()*MOD(Calculator!$B$38/Calculator!$F$19,1)),2))+MIN(500,MAX(30,100*EXP(-0.3*'VSWR Calculator'!$C$24)*(1+3*ABS(MOD('VSWR Calculator'!$C$23/Calculator!$F$19/2,1)-0.5))))/'VSWR Calculator'!$C$25)+$C92)^2+(1500*ABS(SIN(2*PI()*MOD(Calculator!$B$38/Calculator!$F$19,1)))*IF(MOD(Calculator!$B$38/Calculator!$F$19,1)&lt;0.5,-1,1))^2))/(1-SQRT(((50*POWER(80,POWER(COS(PI()*MOD(Calculator!$B$38/Calculator!$F$19,1)),2))+MIN(500,MAX(30,100*EXP(-0.3*'VSWR Calculator'!$C$24)*(1+3*ABS(MOD('VSWR Calculator'!$C$23/Calculator!$F$19/2,1)-0.5))))/'VSWR Calculator'!$C$25)-$C92)^2+(1500*ABS(SIN(2*PI()*MOD(Calculator!$B$38/Calculator!$F$19,1)))*IF(MOD(Calculator!$B$38/Calculator!$F$19,1)&lt;0.5,-1,1))^2)/SQRT(((50*POWER(80,POWER(COS(PI()*MOD(Calculator!$B$38/Calculator!$F$19,1)),2))+MIN(500,MAX(30,100*EXP(-0.3*'VSWR Calculator'!$C$24)*(1+3*ABS(MOD('VSWR Calculator'!$C$23/Calculator!$F$19/2,1)-0.5))))/'VSWR Calculator'!$C$25)+$C92)^2+(1500*ABS(SIN(2*PI()*MOD(Calculator!$B$38/Calculator!$F$19,1)))*IF(MOD(Calculator!$B$38/Calculator!$F$19,1)&lt;0.5,-1,1))^2)),2))</f>
        <v>—</v>
      </c>
      <c r="IH92" s="253" t="str">
        <f aca="false">IF(OR(Calculator!$E$20&lt;&gt;"YES",Calculator!$B$38&lt;Calculator!$G$20),"—",ROUND((1+SQRT(((50*POWER(80,POWER(COS(PI()*MOD(Calculator!$B$38/Calculator!$F$20,1)),2))+MIN(500,MAX(30,100*EXP(-0.3*'VSWR Calculator'!$C$24)*(1+3*ABS(MOD('VSWR Calculator'!$C$23/Calculator!$F$20/2,1)-0.5))))/'VSWR Calculator'!$C$25)-$C92)^2+(1500*ABS(SIN(2*PI()*MOD(Calculator!$B$38/Calculator!$F$20,1)))*IF(MOD(Calculator!$B$38/Calculator!$F$20,1)&lt;0.5,-1,1))^2)/SQRT(((50*POWER(80,POWER(COS(PI()*MOD(Calculator!$B$38/Calculator!$F$20,1)),2))+MIN(500,MAX(30,100*EXP(-0.3*'VSWR Calculator'!$C$24)*(1+3*ABS(MOD('VSWR Calculator'!$C$23/Calculator!$F$20/2,1)-0.5))))/'VSWR Calculator'!$C$25)+$C92)^2+(1500*ABS(SIN(2*PI()*MOD(Calculator!$B$38/Calculator!$F$20,1)))*IF(MOD(Calculator!$B$38/Calculator!$F$20,1)&lt;0.5,-1,1))^2))/(1-SQRT(((50*POWER(80,POWER(COS(PI()*MOD(Calculator!$B$38/Calculator!$F$20,1)),2))+MIN(500,MAX(30,100*EXP(-0.3*'VSWR Calculator'!$C$24)*(1+3*ABS(MOD('VSWR Calculator'!$C$23/Calculator!$F$20/2,1)-0.5))))/'VSWR Calculator'!$C$25)-$C92)^2+(1500*ABS(SIN(2*PI()*MOD(Calculator!$B$38/Calculator!$F$20,1)))*IF(MOD(Calculator!$B$38/Calculator!$F$20,1)&lt;0.5,-1,1))^2)/SQRT(((50*POWER(80,POWER(COS(PI()*MOD(Calculator!$B$38/Calculator!$F$20,1)),2))+MIN(500,MAX(30,100*EXP(-0.3*'VSWR Calculator'!$C$24)*(1+3*ABS(MOD('VSWR Calculator'!$C$23/Calculator!$F$20/2,1)-0.5))))/'VSWR Calculator'!$C$25)+$C92)^2+(1500*ABS(SIN(2*PI()*MOD(Calculator!$B$38/Calculator!$F$20,1)))*IF(MOD(Calculator!$B$38/Calculator!$F$20,1)&lt;0.5,-1,1))^2)),2))</f>
        <v>—</v>
      </c>
      <c r="II92" s="253" t="str">
        <f aca="false">IF(OR(Calculator!$E$21&lt;&gt;"YES",Calculator!$B$38&lt;Calculator!$G$21),"—",ROUND((1+SQRT(((50*POWER(80,POWER(COS(PI()*MOD(Calculator!$B$38/Calculator!$F$21,1)),2))+MIN(500,MAX(30,100*EXP(-0.3*'VSWR Calculator'!$C$24)*(1+3*ABS(MOD('VSWR Calculator'!$C$23/Calculator!$F$21/2,1)-0.5))))/'VSWR Calculator'!$C$25)-$C92)^2+(1500*ABS(SIN(2*PI()*MOD(Calculator!$B$38/Calculator!$F$21,1)))*IF(MOD(Calculator!$B$38/Calculator!$F$21,1)&lt;0.5,-1,1))^2)/SQRT(((50*POWER(80,POWER(COS(PI()*MOD(Calculator!$B$38/Calculator!$F$21,1)),2))+MIN(500,MAX(30,100*EXP(-0.3*'VSWR Calculator'!$C$24)*(1+3*ABS(MOD('VSWR Calculator'!$C$23/Calculator!$F$21/2,1)-0.5))))/'VSWR Calculator'!$C$25)+$C92)^2+(1500*ABS(SIN(2*PI()*MOD(Calculator!$B$38/Calculator!$F$21,1)))*IF(MOD(Calculator!$B$38/Calculator!$F$21,1)&lt;0.5,-1,1))^2))/(1-SQRT(((50*POWER(80,POWER(COS(PI()*MOD(Calculator!$B$38/Calculator!$F$21,1)),2))+MIN(500,MAX(30,100*EXP(-0.3*'VSWR Calculator'!$C$24)*(1+3*ABS(MOD('VSWR Calculator'!$C$23/Calculator!$F$21/2,1)-0.5))))/'VSWR Calculator'!$C$25)-$C92)^2+(1500*ABS(SIN(2*PI()*MOD(Calculator!$B$38/Calculator!$F$21,1)))*IF(MOD(Calculator!$B$38/Calculator!$F$21,1)&lt;0.5,-1,1))^2)/SQRT(((50*POWER(80,POWER(COS(PI()*MOD(Calculator!$B$38/Calculator!$F$21,1)),2))+MIN(500,MAX(30,100*EXP(-0.3*'VSWR Calculator'!$C$24)*(1+3*ABS(MOD('VSWR Calculator'!$C$23/Calculator!$F$21/2,1)-0.5))))/'VSWR Calculator'!$C$25)+$C92)^2+(1500*ABS(SIN(2*PI()*MOD(Calculator!$B$38/Calculator!$F$21,1)))*IF(MOD(Calculator!$B$38/Calculator!$F$21,1)&lt;0.5,-1,1))^2)),2))</f>
        <v>—</v>
      </c>
      <c r="IJ92" s="253" t="str">
        <f aca="false">IF(OR(Calculator!$E$22&lt;&gt;"YES",Calculator!$B$38&lt;Calculator!$G$22),"—",ROUND((1+SQRT(((50*POWER(80,POWER(COS(PI()*MOD(Calculator!$B$38/Calculator!$F$22,1)),2))+MIN(500,MAX(30,100*EXP(-0.3*'VSWR Calculator'!$C$24)*(1+3*ABS(MOD('VSWR Calculator'!$C$23/Calculator!$F$22/2,1)-0.5))))/'VSWR Calculator'!$C$25)-$C92)^2+(1500*ABS(SIN(2*PI()*MOD(Calculator!$B$38/Calculator!$F$22,1)))*IF(MOD(Calculator!$B$38/Calculator!$F$22,1)&lt;0.5,-1,1))^2)/SQRT(((50*POWER(80,POWER(COS(PI()*MOD(Calculator!$B$38/Calculator!$F$22,1)),2))+MIN(500,MAX(30,100*EXP(-0.3*'VSWR Calculator'!$C$24)*(1+3*ABS(MOD('VSWR Calculator'!$C$23/Calculator!$F$22/2,1)-0.5))))/'VSWR Calculator'!$C$25)+$C92)^2+(1500*ABS(SIN(2*PI()*MOD(Calculator!$B$38/Calculator!$F$22,1)))*IF(MOD(Calculator!$B$38/Calculator!$F$22,1)&lt;0.5,-1,1))^2))/(1-SQRT(((50*POWER(80,POWER(COS(PI()*MOD(Calculator!$B$38/Calculator!$F$22,1)),2))+MIN(500,MAX(30,100*EXP(-0.3*'VSWR Calculator'!$C$24)*(1+3*ABS(MOD('VSWR Calculator'!$C$23/Calculator!$F$22/2,1)-0.5))))/'VSWR Calculator'!$C$25)-$C92)^2+(1500*ABS(SIN(2*PI()*MOD(Calculator!$B$38/Calculator!$F$22,1)))*IF(MOD(Calculator!$B$38/Calculator!$F$22,1)&lt;0.5,-1,1))^2)/SQRT(((50*POWER(80,POWER(COS(PI()*MOD(Calculator!$B$38/Calculator!$F$22,1)),2))+MIN(500,MAX(30,100*EXP(-0.3*'VSWR Calculator'!$C$24)*(1+3*ABS(MOD('VSWR Calculator'!$C$23/Calculator!$F$22/2,1)-0.5))))/'VSWR Calculator'!$C$25)+$C92)^2+(1500*ABS(SIN(2*PI()*MOD(Calculator!$B$38/Calculator!$F$22,1)))*IF(MOD(Calculator!$B$38/Calculator!$F$22,1)&lt;0.5,-1,1))^2)),2))</f>
        <v>—</v>
      </c>
      <c r="IK92" s="253" t="n">
        <f aca="false">IFERROR(ROUND((IF(ISNUMBER(HZ92),HZ92,0)+IF(ISNUMBER(IA92),IA92,0)+IF(ISNUMBER(IB92),IB92,0)+IF(ISNUMBER(IC92),IC92,0)+IF(ISNUMBER(ID92),ID92,0)+IF(ISNUMBER(IE92),IE92,0)+IF(ISNUMBER(IF92),IF92,0)+IF(ISNUMBER(IG92),IG92,0)+IF(ISNUMBER(IH92),IH92,0)+IF(ISNUMBER(II92),II92,0)+IF(ISNUMBER(IJ92),IJ92,0))/(IF(ISNUMBER(HZ92),1,0)+IF(ISNUMBER(IA92),1,0)+IF(ISNUMBER(IB92),1,0)+IF(ISNUMBER(IC92),1,0)+IF(ISNUMBER(ID92),1,0)+IF(ISNUMBER(IE92),1,0)+IF(ISNUMBER(IF92),1,0)+IF(ISNUMBER(IG92),1,0)+IF(ISNUMBER(IH92),1,0)+IF(ISNUMBER(II92),1,0)+IF(ISNUMBER(IJ92),1,0)),4),"")</f>
        <v>10.495</v>
      </c>
    </row>
    <row r="93" customFormat="false" ht="15" hidden="false" customHeight="true" outlineLevel="0" collapsed="false">
      <c r="A93" s="261" t="s">
        <v>535</v>
      </c>
      <c r="B93" s="261" t="s">
        <v>339</v>
      </c>
      <c r="C93" s="265" t="n">
        <v>2950</v>
      </c>
      <c r="D93" s="266" t="str">
        <f aca="false">IF(OR(Calculator!$E$12&lt;&gt;"YES",Calculator!$B$29&lt;Calculator!$G$12),"—",ROUND((1+SQRT(((50*POWER(80,POWER(COS(PI()*MOD(Calculator!$B$29/Calculator!$F$12,1)),2))-$C93)^2+(1500*ABS(SIN(2*PI()*MOD(Calculator!$B$29/Calculator!$F$12,1)))*IF(MOD(Calculator!$B$29/Calculator!$F$12,1)&lt;0.5,-1,1))^2)/((50*POWER(80,POWER(COS(PI()*MOD(Calculator!$B$29/Calculator!$F$12,1)),2))+$C93)^2+(1500*ABS(SIN(2*PI()*MOD(Calculator!$B$29/Calculator!$F$12,1)))*IF(MOD(Calculator!$B$29/Calculator!$F$12,1)&lt;0.5,-1,1))^2)))/(1-SQRT(((50*POWER(80,POWER(COS(PI()*MOD(Calculator!$B$29/Calculator!$F$12,1)),2))-$C93)^2+(1500*ABS(SIN(2*PI()*MOD(Calculator!$B$29/Calculator!$F$12,1)))*IF(MOD(Calculator!$B$29/Calculator!$F$12,1)&lt;0.5,-1,1))^2)/((50*POWER(80,POWER(COS(PI()*MOD(Calculator!$B$29/Calculator!$F$12,1)),2))+$C93)^2+(1500*ABS(SIN(2*PI()*MOD(Calculator!$B$29/Calculator!$F$12,1)))*IF(MOD(Calculator!$B$29/Calculator!$F$12,1)&lt;0.5,-1,1))^2))),2))</f>
        <v>—</v>
      </c>
      <c r="E93" s="266" t="str">
        <f aca="false">IF(OR(Calculator!$E$13&lt;&gt;"YES",Calculator!$B$29&lt;Calculator!$G$13),"—",ROUND((1+SQRT(((50*POWER(80,POWER(COS(PI()*MOD(Calculator!$B$29/Calculator!$F$13,1)),2))-$C93)^2+(1500*ABS(SIN(2*PI()*MOD(Calculator!$B$29/Calculator!$F$13,1)))*IF(MOD(Calculator!$B$29/Calculator!$F$13,1)&lt;0.5,-1,1))^2)/((50*POWER(80,POWER(COS(PI()*MOD(Calculator!$B$29/Calculator!$F$13,1)),2))+$C93)^2+(1500*ABS(SIN(2*PI()*MOD(Calculator!$B$29/Calculator!$F$13,1)))*IF(MOD(Calculator!$B$29/Calculator!$F$13,1)&lt;0.5,-1,1))^2)))/(1-SQRT(((50*POWER(80,POWER(COS(PI()*MOD(Calculator!$B$29/Calculator!$F$13,1)),2))-$C93)^2+(1500*ABS(SIN(2*PI()*MOD(Calculator!$B$29/Calculator!$F$13,1)))*IF(MOD(Calculator!$B$29/Calculator!$F$13,1)&lt;0.5,-1,1))^2)/((50*POWER(80,POWER(COS(PI()*MOD(Calculator!$B$29/Calculator!$F$13,1)),2))+$C93)^2+(1500*ABS(SIN(2*PI()*MOD(Calculator!$B$29/Calculator!$F$13,1)))*IF(MOD(Calculator!$B$29/Calculator!$F$13,1)&lt;0.5,-1,1))^2))),2))</f>
        <v>—</v>
      </c>
      <c r="F93" s="266" t="str">
        <f aca="false">IF(OR(Calculator!$E$14&lt;&gt;"YES",Calculator!$B$29&lt;Calculator!$G$14),"—",ROUND((1+SQRT(((50*POWER(80,POWER(COS(PI()*MOD(Calculator!$B$29/Calculator!$F$14,1)),2))-$C93)^2+(1500*ABS(SIN(2*PI()*MOD(Calculator!$B$29/Calculator!$F$14,1)))*IF(MOD(Calculator!$B$29/Calculator!$F$14,1)&lt;0.5,-1,1))^2)/((50*POWER(80,POWER(COS(PI()*MOD(Calculator!$B$29/Calculator!$F$14,1)),2))+$C93)^2+(1500*ABS(SIN(2*PI()*MOD(Calculator!$B$29/Calculator!$F$14,1)))*IF(MOD(Calculator!$B$29/Calculator!$F$14,1)&lt;0.5,-1,1))^2)))/(1-SQRT(((50*POWER(80,POWER(COS(PI()*MOD(Calculator!$B$29/Calculator!$F$14,1)),2))-$C93)^2+(1500*ABS(SIN(2*PI()*MOD(Calculator!$B$29/Calculator!$F$14,1)))*IF(MOD(Calculator!$B$29/Calculator!$F$14,1)&lt;0.5,-1,1))^2)/((50*POWER(80,POWER(COS(PI()*MOD(Calculator!$B$29/Calculator!$F$14,1)),2))+$C93)^2+(1500*ABS(SIN(2*PI()*MOD(Calculator!$B$29/Calculator!$F$14,1)))*IF(MOD(Calculator!$B$29/Calculator!$F$14,1)&lt;0.5,-1,1))^2))),2))</f>
        <v>—</v>
      </c>
      <c r="G93" s="266" t="n">
        <f aca="false">IF(OR(Calculator!$E$15&lt;&gt;"YES",Calculator!$B$29&lt;Calculator!$G$15),"—",ROUND((1+SQRT(((50*POWER(80,POWER(COS(PI()*MOD(Calculator!$B$29/Calculator!$F$15,1)),2))-$C93)^2+(1500*ABS(SIN(2*PI()*MOD(Calculator!$B$29/Calculator!$F$15,1)))*IF(MOD(Calculator!$B$29/Calculator!$F$15,1)&lt;0.5,-1,1))^2)/((50*POWER(80,POWER(COS(PI()*MOD(Calculator!$B$29/Calculator!$F$15,1)),2))+$C93)^2+(1500*ABS(SIN(2*PI()*MOD(Calculator!$B$29/Calculator!$F$15,1)))*IF(MOD(Calculator!$B$29/Calculator!$F$15,1)&lt;0.5,-1,1))^2)))/(1-SQRT(((50*POWER(80,POWER(COS(PI()*MOD(Calculator!$B$29/Calculator!$F$15,1)),2))-$C93)^2+(1500*ABS(SIN(2*PI()*MOD(Calculator!$B$29/Calculator!$F$15,1)))*IF(MOD(Calculator!$B$29/Calculator!$F$15,1)&lt;0.5,-1,1))^2)/((50*POWER(80,POWER(COS(PI()*MOD(Calculator!$B$29/Calculator!$F$15,1)),2))+$C93)^2+(1500*ABS(SIN(2*PI()*MOD(Calculator!$B$29/Calculator!$F$15,1)))*IF(MOD(Calculator!$B$29/Calculator!$F$15,1)&lt;0.5,-1,1))^2))),2))</f>
        <v>23.39</v>
      </c>
      <c r="H93" s="266" t="str">
        <f aca="false">IF(OR(Calculator!$E$16&lt;&gt;"YES",Calculator!$B$29&lt;Calculator!$G$16),"—",ROUND((1+SQRT(((50*POWER(80,POWER(COS(PI()*MOD(Calculator!$B$29/Calculator!$F$16,1)),2))-$C93)^2+(1500*ABS(SIN(2*PI()*MOD(Calculator!$B$29/Calculator!$F$16,1)))*IF(MOD(Calculator!$B$29/Calculator!$F$16,1)&lt;0.5,-1,1))^2)/((50*POWER(80,POWER(COS(PI()*MOD(Calculator!$B$29/Calculator!$F$16,1)),2))+$C93)^2+(1500*ABS(SIN(2*PI()*MOD(Calculator!$B$29/Calculator!$F$16,1)))*IF(MOD(Calculator!$B$29/Calculator!$F$16,1)&lt;0.5,-1,1))^2)))/(1-SQRT(((50*POWER(80,POWER(COS(PI()*MOD(Calculator!$B$29/Calculator!$F$16,1)),2))-$C93)^2+(1500*ABS(SIN(2*PI()*MOD(Calculator!$B$29/Calculator!$F$16,1)))*IF(MOD(Calculator!$B$29/Calculator!$F$16,1)&lt;0.5,-1,1))^2)/((50*POWER(80,POWER(COS(PI()*MOD(Calculator!$B$29/Calculator!$F$16,1)),2))+$C93)^2+(1500*ABS(SIN(2*PI()*MOD(Calculator!$B$29/Calculator!$F$16,1)))*IF(MOD(Calculator!$B$29/Calculator!$F$16,1)&lt;0.5,-1,1))^2))),2))</f>
        <v>—</v>
      </c>
      <c r="I93" s="266" t="n">
        <f aca="false">IF(OR(Calculator!$E$17&lt;&gt;"YES",Calculator!$B$29&lt;Calculator!$G$17),"—",ROUND((1+SQRT(((50*POWER(80,POWER(COS(PI()*MOD(Calculator!$B$29/Calculator!$F$17,1)),2))-$C93)^2+(1500*ABS(SIN(2*PI()*MOD(Calculator!$B$29/Calculator!$F$17,1)))*IF(MOD(Calculator!$B$29/Calculator!$F$17,1)&lt;0.5,-1,1))^2)/((50*POWER(80,POWER(COS(PI()*MOD(Calculator!$B$29/Calculator!$F$17,1)),2))+$C93)^2+(1500*ABS(SIN(2*PI()*MOD(Calculator!$B$29/Calculator!$F$17,1)))*IF(MOD(Calculator!$B$29/Calculator!$F$17,1)&lt;0.5,-1,1))^2)))/(1-SQRT(((50*POWER(80,POWER(COS(PI()*MOD(Calculator!$B$29/Calculator!$F$17,1)),2))-$C93)^2+(1500*ABS(SIN(2*PI()*MOD(Calculator!$B$29/Calculator!$F$17,1)))*IF(MOD(Calculator!$B$29/Calculator!$F$17,1)&lt;0.5,-1,1))^2)/((50*POWER(80,POWER(COS(PI()*MOD(Calculator!$B$29/Calculator!$F$17,1)),2))+$C93)^2+(1500*ABS(SIN(2*PI()*MOD(Calculator!$B$29/Calculator!$F$17,1)))*IF(MOD(Calculator!$B$29/Calculator!$F$17,1)&lt;0.5,-1,1))^2))),2))</f>
        <v>21.03</v>
      </c>
      <c r="J93" s="266" t="str">
        <f aca="false">IF(OR(Calculator!$E$18&lt;&gt;"YES",Calculator!$B$29&lt;Calculator!$G$18),"—",ROUND((1+SQRT(((50*POWER(80,POWER(COS(PI()*MOD(Calculator!$B$29/Calculator!$F$18,1)),2))-$C93)^2+(1500*ABS(SIN(2*PI()*MOD(Calculator!$B$29/Calculator!$F$18,1)))*IF(MOD(Calculator!$B$29/Calculator!$F$18,1)&lt;0.5,-1,1))^2)/((50*POWER(80,POWER(COS(PI()*MOD(Calculator!$B$29/Calculator!$F$18,1)),2))+$C93)^2+(1500*ABS(SIN(2*PI()*MOD(Calculator!$B$29/Calculator!$F$18,1)))*IF(MOD(Calculator!$B$29/Calculator!$F$18,1)&lt;0.5,-1,1))^2)))/(1-SQRT(((50*POWER(80,POWER(COS(PI()*MOD(Calculator!$B$29/Calculator!$F$18,1)),2))-$C93)^2+(1500*ABS(SIN(2*PI()*MOD(Calculator!$B$29/Calculator!$F$18,1)))*IF(MOD(Calculator!$B$29/Calculator!$F$18,1)&lt;0.5,-1,1))^2)/((50*POWER(80,POWER(COS(PI()*MOD(Calculator!$B$29/Calculator!$F$18,1)),2))+$C93)^2+(1500*ABS(SIN(2*PI()*MOD(Calculator!$B$29/Calculator!$F$18,1)))*IF(MOD(Calculator!$B$29/Calculator!$F$18,1)&lt;0.5,-1,1))^2))),2))</f>
        <v>—</v>
      </c>
      <c r="K93" s="266" t="str">
        <f aca="false">IF(OR(Calculator!$E$19&lt;&gt;"YES",Calculator!$B$29&lt;Calculator!$G$19),"—",ROUND((1+SQRT(((50*POWER(80,POWER(COS(PI()*MOD(Calculator!$B$29/Calculator!$F$19,1)),2))-$C93)^2+(1500*ABS(SIN(2*PI()*MOD(Calculator!$B$29/Calculator!$F$19,1)))*IF(MOD(Calculator!$B$29/Calculator!$F$19,1)&lt;0.5,-1,1))^2)/((50*POWER(80,POWER(COS(PI()*MOD(Calculator!$B$29/Calculator!$F$19,1)),2))+$C93)^2+(1500*ABS(SIN(2*PI()*MOD(Calculator!$B$29/Calculator!$F$19,1)))*IF(MOD(Calculator!$B$29/Calculator!$F$19,1)&lt;0.5,-1,1))^2)))/(1-SQRT(((50*POWER(80,POWER(COS(PI()*MOD(Calculator!$B$29/Calculator!$F$19,1)),2))-$C93)^2+(1500*ABS(SIN(2*PI()*MOD(Calculator!$B$29/Calculator!$F$19,1)))*IF(MOD(Calculator!$B$29/Calculator!$F$19,1)&lt;0.5,-1,1))^2)/((50*POWER(80,POWER(COS(PI()*MOD(Calculator!$B$29/Calculator!$F$19,1)),2))+$C93)^2+(1500*ABS(SIN(2*PI()*MOD(Calculator!$B$29/Calculator!$F$19,1)))*IF(MOD(Calculator!$B$29/Calculator!$F$19,1)&lt;0.5,-1,1))^2))),2))</f>
        <v>—</v>
      </c>
      <c r="L93" s="266" t="str">
        <f aca="false">IF(OR(Calculator!$E$20&lt;&gt;"YES",Calculator!$B$29&lt;Calculator!$G$20),"—",ROUND((1+SQRT(((50*POWER(80,POWER(COS(PI()*MOD(Calculator!$B$29/Calculator!$F$20,1)),2))-$C93)^2+(1500*ABS(SIN(2*PI()*MOD(Calculator!$B$29/Calculator!$F$20,1)))*IF(MOD(Calculator!$B$29/Calculator!$F$20,1)&lt;0.5,-1,1))^2)/((50*POWER(80,POWER(COS(PI()*MOD(Calculator!$B$29/Calculator!$F$20,1)),2))+$C93)^2+(1500*ABS(SIN(2*PI()*MOD(Calculator!$B$29/Calculator!$F$20,1)))*IF(MOD(Calculator!$B$29/Calculator!$F$20,1)&lt;0.5,-1,1))^2)))/(1-SQRT(((50*POWER(80,POWER(COS(PI()*MOD(Calculator!$B$29/Calculator!$F$20,1)),2))-$C93)^2+(1500*ABS(SIN(2*PI()*MOD(Calculator!$B$29/Calculator!$F$20,1)))*IF(MOD(Calculator!$B$29/Calculator!$F$20,1)&lt;0.5,-1,1))^2)/((50*POWER(80,POWER(COS(PI()*MOD(Calculator!$B$29/Calculator!$F$20,1)),2))+$C93)^2+(1500*ABS(SIN(2*PI()*MOD(Calculator!$B$29/Calculator!$F$20,1)))*IF(MOD(Calculator!$B$29/Calculator!$F$20,1)&lt;0.5,-1,1))^2))),2))</f>
        <v>—</v>
      </c>
      <c r="M93" s="266" t="str">
        <f aca="false">IF(OR(Calculator!$E$21&lt;&gt;"YES",Calculator!$B$29&lt;Calculator!$G$21),"—",ROUND((1+SQRT(((50*POWER(80,POWER(COS(PI()*MOD(Calculator!$B$29/Calculator!$F$21,1)),2))-$C93)^2+(1500*ABS(SIN(2*PI()*MOD(Calculator!$B$29/Calculator!$F$21,1)))*IF(MOD(Calculator!$B$29/Calculator!$F$21,1)&lt;0.5,-1,1))^2)/((50*POWER(80,POWER(COS(PI()*MOD(Calculator!$B$29/Calculator!$F$21,1)),2))+$C93)^2+(1500*ABS(SIN(2*PI()*MOD(Calculator!$B$29/Calculator!$F$21,1)))*IF(MOD(Calculator!$B$29/Calculator!$F$21,1)&lt;0.5,-1,1))^2)))/(1-SQRT(((50*POWER(80,POWER(COS(PI()*MOD(Calculator!$B$29/Calculator!$F$21,1)),2))-$C93)^2+(1500*ABS(SIN(2*PI()*MOD(Calculator!$B$29/Calculator!$F$21,1)))*IF(MOD(Calculator!$B$29/Calculator!$F$21,1)&lt;0.5,-1,1))^2)/((50*POWER(80,POWER(COS(PI()*MOD(Calculator!$B$29/Calculator!$F$21,1)),2))+$C93)^2+(1500*ABS(SIN(2*PI()*MOD(Calculator!$B$29/Calculator!$F$21,1)))*IF(MOD(Calculator!$B$29/Calculator!$F$21,1)&lt;0.5,-1,1))^2))),2))</f>
        <v>—</v>
      </c>
      <c r="N93" s="266" t="str">
        <f aca="false">IF(OR(Calculator!$E$22&lt;&gt;"YES",Calculator!$B$29&lt;Calculator!$G$22),"—",ROUND((1+SQRT(((50*POWER(80,POWER(COS(PI()*MOD(Calculator!$B$29/Calculator!$F$22,1)),2))-$C93)^2+(1500*ABS(SIN(2*PI()*MOD(Calculator!$B$29/Calculator!$F$22,1)))*IF(MOD(Calculator!$B$29/Calculator!$F$22,1)&lt;0.5,-1,1))^2)/((50*POWER(80,POWER(COS(PI()*MOD(Calculator!$B$29/Calculator!$F$22,1)),2))+$C93)^2+(1500*ABS(SIN(2*PI()*MOD(Calculator!$B$29/Calculator!$F$22,1)))*IF(MOD(Calculator!$B$29/Calculator!$F$22,1)&lt;0.5,-1,1))^2)))/(1-SQRT(((50*POWER(80,POWER(COS(PI()*MOD(Calculator!$B$29/Calculator!$F$22,1)),2))-$C93)^2+(1500*ABS(SIN(2*PI()*MOD(Calculator!$B$29/Calculator!$F$22,1)))*IF(MOD(Calculator!$B$29/Calculator!$F$22,1)&lt;0.5,-1,1))^2)/((50*POWER(80,POWER(COS(PI()*MOD(Calculator!$B$29/Calculator!$F$22,1)),2))+$C93)^2+(1500*ABS(SIN(2*PI()*MOD(Calculator!$B$29/Calculator!$F$22,1)))*IF(MOD(Calculator!$B$29/Calculator!$F$22,1)&lt;0.5,-1,1))^2))),2))</f>
        <v>—</v>
      </c>
      <c r="O93" s="292" t="n">
        <f aca="false">IFERROR(ROUND((IF(ISNUMBER(D93),D93,0)+IF(ISNUMBER(E93),E93,0)+IF(ISNUMBER(F93),F93,0)+IF(ISNUMBER(G93),G93,0)+IF(ISNUMBER(H93),H93,0)+IF(ISNUMBER(I93),I93,0)+IF(ISNUMBER(J93),J93,0)+IF(ISNUMBER(K93),K93,0)+IF(ISNUMBER(L93),L93,0)+IF(ISNUMBER(M93),M93,0)+IF(ISNUMBER(N93),N93,0))/(IF(ISNUMBER(D93),1,0)+IF(ISNUMBER(E93),1,0)+IF(ISNUMBER(F93),1,0)+IF(ISNUMBER(G93),1,0)+IF(ISNUMBER(H93),1,0)+IF(ISNUMBER(I93),1,0)+IF(ISNUMBER(J93),1,0)+IF(ISNUMBER(K93),1,0)+IF(ISNUMBER(L93),1,0)+IF(ISNUMBER(M93),1,0)+IF(ISNUMBER(N93),1,0)),4),"")</f>
        <v>22.21</v>
      </c>
      <c r="P93" s="266" t="str">
        <f aca="false">IF(OR(Calculator!$E$12&lt;&gt;"YES",Calculator!$B$30&lt;Calculator!$G$12),"—",ROUND((1+SQRT(((50*POWER(80,POWER(COS(PI()*MOD(Calculator!$B$30/Calculator!$F$12,1)),2))-$C93)^2+(1500*ABS(SIN(2*PI()*MOD(Calculator!$B$30/Calculator!$F$12,1)))*IF(MOD(Calculator!$B$30/Calculator!$F$12,1)&lt;0.5,-1,1))^2)/((50*POWER(80,POWER(COS(PI()*MOD(Calculator!$B$30/Calculator!$F$12,1)),2))+$C93)^2+(1500*ABS(SIN(2*PI()*MOD(Calculator!$B$30/Calculator!$F$12,1)))*IF(MOD(Calculator!$B$30/Calculator!$F$12,1)&lt;0.5,-1,1))^2)))/(1-SQRT(((50*POWER(80,POWER(COS(PI()*MOD(Calculator!$B$30/Calculator!$F$12,1)),2))-$C93)^2+(1500*ABS(SIN(2*PI()*MOD(Calculator!$B$30/Calculator!$F$12,1)))*IF(MOD(Calculator!$B$30/Calculator!$F$12,1)&lt;0.5,-1,1))^2)/((50*POWER(80,POWER(COS(PI()*MOD(Calculator!$B$30/Calculator!$F$12,1)),2))+$C93)^2+(1500*ABS(SIN(2*PI()*MOD(Calculator!$B$30/Calculator!$F$12,1)))*IF(MOD(Calculator!$B$30/Calculator!$F$12,1)&lt;0.5,-1,1))^2))),2))</f>
        <v>—</v>
      </c>
      <c r="Q93" s="266" t="str">
        <f aca="false">IF(OR(Calculator!$E$13&lt;&gt;"YES",Calculator!$B$30&lt;Calculator!$G$13),"—",ROUND((1+SQRT(((50*POWER(80,POWER(COS(PI()*MOD(Calculator!$B$30/Calculator!$F$13,1)),2))-$C93)^2+(1500*ABS(SIN(2*PI()*MOD(Calculator!$B$30/Calculator!$F$13,1)))*IF(MOD(Calculator!$B$30/Calculator!$F$13,1)&lt;0.5,-1,1))^2)/((50*POWER(80,POWER(COS(PI()*MOD(Calculator!$B$30/Calculator!$F$13,1)),2))+$C93)^2+(1500*ABS(SIN(2*PI()*MOD(Calculator!$B$30/Calculator!$F$13,1)))*IF(MOD(Calculator!$B$30/Calculator!$F$13,1)&lt;0.5,-1,1))^2)))/(1-SQRT(((50*POWER(80,POWER(COS(PI()*MOD(Calculator!$B$30/Calculator!$F$13,1)),2))-$C93)^2+(1500*ABS(SIN(2*PI()*MOD(Calculator!$B$30/Calculator!$F$13,1)))*IF(MOD(Calculator!$B$30/Calculator!$F$13,1)&lt;0.5,-1,1))^2)/((50*POWER(80,POWER(COS(PI()*MOD(Calculator!$B$30/Calculator!$F$13,1)),2))+$C93)^2+(1500*ABS(SIN(2*PI()*MOD(Calculator!$B$30/Calculator!$F$13,1)))*IF(MOD(Calculator!$B$30/Calculator!$F$13,1)&lt;0.5,-1,1))^2))),2))</f>
        <v>—</v>
      </c>
      <c r="R93" s="266" t="str">
        <f aca="false">IF(OR(Calculator!$E$14&lt;&gt;"YES",Calculator!$B$30&lt;Calculator!$G$14),"—",ROUND((1+SQRT(((50*POWER(80,POWER(COS(PI()*MOD(Calculator!$B$30/Calculator!$F$14,1)),2))-$C93)^2+(1500*ABS(SIN(2*PI()*MOD(Calculator!$B$30/Calculator!$F$14,1)))*IF(MOD(Calculator!$B$30/Calculator!$F$14,1)&lt;0.5,-1,1))^2)/((50*POWER(80,POWER(COS(PI()*MOD(Calculator!$B$30/Calculator!$F$14,1)),2))+$C93)^2+(1500*ABS(SIN(2*PI()*MOD(Calculator!$B$30/Calculator!$F$14,1)))*IF(MOD(Calculator!$B$30/Calculator!$F$14,1)&lt;0.5,-1,1))^2)))/(1-SQRT(((50*POWER(80,POWER(COS(PI()*MOD(Calculator!$B$30/Calculator!$F$14,1)),2))-$C93)^2+(1500*ABS(SIN(2*PI()*MOD(Calculator!$B$30/Calculator!$F$14,1)))*IF(MOD(Calculator!$B$30/Calculator!$F$14,1)&lt;0.5,-1,1))^2)/((50*POWER(80,POWER(COS(PI()*MOD(Calculator!$B$30/Calculator!$F$14,1)),2))+$C93)^2+(1500*ABS(SIN(2*PI()*MOD(Calculator!$B$30/Calculator!$F$14,1)))*IF(MOD(Calculator!$B$30/Calculator!$F$14,1)&lt;0.5,-1,1))^2))),2))</f>
        <v>—</v>
      </c>
      <c r="S93" s="266" t="n">
        <f aca="false">IF(OR(Calculator!$E$15&lt;&gt;"YES",Calculator!$B$30&lt;Calculator!$G$15),"—",ROUND((1+SQRT(((50*POWER(80,POWER(COS(PI()*MOD(Calculator!$B$30/Calculator!$F$15,1)),2))-$C93)^2+(1500*ABS(SIN(2*PI()*MOD(Calculator!$B$30/Calculator!$F$15,1)))*IF(MOD(Calculator!$B$30/Calculator!$F$15,1)&lt;0.5,-1,1))^2)/((50*POWER(80,POWER(COS(PI()*MOD(Calculator!$B$30/Calculator!$F$15,1)),2))+$C93)^2+(1500*ABS(SIN(2*PI()*MOD(Calculator!$B$30/Calculator!$F$15,1)))*IF(MOD(Calculator!$B$30/Calculator!$F$15,1)&lt;0.5,-1,1))^2)))/(1-SQRT(((50*POWER(80,POWER(COS(PI()*MOD(Calculator!$B$30/Calculator!$F$15,1)),2))-$C93)^2+(1500*ABS(SIN(2*PI()*MOD(Calculator!$B$30/Calculator!$F$15,1)))*IF(MOD(Calculator!$B$30/Calculator!$F$15,1)&lt;0.5,-1,1))^2)/((50*POWER(80,POWER(COS(PI()*MOD(Calculator!$B$30/Calculator!$F$15,1)),2))+$C93)^2+(1500*ABS(SIN(2*PI()*MOD(Calculator!$B$30/Calculator!$F$15,1)))*IF(MOD(Calculator!$B$30/Calculator!$F$15,1)&lt;0.5,-1,1))^2))),2))</f>
        <v>22.15</v>
      </c>
      <c r="T93" s="266" t="str">
        <f aca="false">IF(OR(Calculator!$E$16&lt;&gt;"YES",Calculator!$B$30&lt;Calculator!$G$16),"—",ROUND((1+SQRT(((50*POWER(80,POWER(COS(PI()*MOD(Calculator!$B$30/Calculator!$F$16,1)),2))-$C93)^2+(1500*ABS(SIN(2*PI()*MOD(Calculator!$B$30/Calculator!$F$16,1)))*IF(MOD(Calculator!$B$30/Calculator!$F$16,1)&lt;0.5,-1,1))^2)/((50*POWER(80,POWER(COS(PI()*MOD(Calculator!$B$30/Calculator!$F$16,1)),2))+$C93)^2+(1500*ABS(SIN(2*PI()*MOD(Calculator!$B$30/Calculator!$F$16,1)))*IF(MOD(Calculator!$B$30/Calculator!$F$16,1)&lt;0.5,-1,1))^2)))/(1-SQRT(((50*POWER(80,POWER(COS(PI()*MOD(Calculator!$B$30/Calculator!$F$16,1)),2))-$C93)^2+(1500*ABS(SIN(2*PI()*MOD(Calculator!$B$30/Calculator!$F$16,1)))*IF(MOD(Calculator!$B$30/Calculator!$F$16,1)&lt;0.5,-1,1))^2)/((50*POWER(80,POWER(COS(PI()*MOD(Calculator!$B$30/Calculator!$F$16,1)),2))+$C93)^2+(1500*ABS(SIN(2*PI()*MOD(Calculator!$B$30/Calculator!$F$16,1)))*IF(MOD(Calculator!$B$30/Calculator!$F$16,1)&lt;0.5,-1,1))^2))),2))</f>
        <v>—</v>
      </c>
      <c r="U93" s="266" t="n">
        <f aca="false">IF(OR(Calculator!$E$17&lt;&gt;"YES",Calculator!$B$30&lt;Calculator!$G$17),"—",ROUND((1+SQRT(((50*POWER(80,POWER(COS(PI()*MOD(Calculator!$B$30/Calculator!$F$17,1)),2))-$C93)^2+(1500*ABS(SIN(2*PI()*MOD(Calculator!$B$30/Calculator!$F$17,1)))*IF(MOD(Calculator!$B$30/Calculator!$F$17,1)&lt;0.5,-1,1))^2)/((50*POWER(80,POWER(COS(PI()*MOD(Calculator!$B$30/Calculator!$F$17,1)),2))+$C93)^2+(1500*ABS(SIN(2*PI()*MOD(Calculator!$B$30/Calculator!$F$17,1)))*IF(MOD(Calculator!$B$30/Calculator!$F$17,1)&lt;0.5,-1,1))^2)))/(1-SQRT(((50*POWER(80,POWER(COS(PI()*MOD(Calculator!$B$30/Calculator!$F$17,1)),2))-$C93)^2+(1500*ABS(SIN(2*PI()*MOD(Calculator!$B$30/Calculator!$F$17,1)))*IF(MOD(Calculator!$B$30/Calculator!$F$17,1)&lt;0.5,-1,1))^2)/((50*POWER(80,POWER(COS(PI()*MOD(Calculator!$B$30/Calculator!$F$17,1)),2))+$C93)^2+(1500*ABS(SIN(2*PI()*MOD(Calculator!$B$30/Calculator!$F$17,1)))*IF(MOD(Calculator!$B$30/Calculator!$F$17,1)&lt;0.5,-1,1))^2))),2))</f>
        <v>23.46</v>
      </c>
      <c r="V93" s="266" t="str">
        <f aca="false">IF(OR(Calculator!$E$18&lt;&gt;"YES",Calculator!$B$30&lt;Calculator!$G$18),"—",ROUND((1+SQRT(((50*POWER(80,POWER(COS(PI()*MOD(Calculator!$B$30/Calculator!$F$18,1)),2))-$C93)^2+(1500*ABS(SIN(2*PI()*MOD(Calculator!$B$30/Calculator!$F$18,1)))*IF(MOD(Calculator!$B$30/Calculator!$F$18,1)&lt;0.5,-1,1))^2)/((50*POWER(80,POWER(COS(PI()*MOD(Calculator!$B$30/Calculator!$F$18,1)),2))+$C93)^2+(1500*ABS(SIN(2*PI()*MOD(Calculator!$B$30/Calculator!$F$18,1)))*IF(MOD(Calculator!$B$30/Calculator!$F$18,1)&lt;0.5,-1,1))^2)))/(1-SQRT(((50*POWER(80,POWER(COS(PI()*MOD(Calculator!$B$30/Calculator!$F$18,1)),2))-$C93)^2+(1500*ABS(SIN(2*PI()*MOD(Calculator!$B$30/Calculator!$F$18,1)))*IF(MOD(Calculator!$B$30/Calculator!$F$18,1)&lt;0.5,-1,1))^2)/((50*POWER(80,POWER(COS(PI()*MOD(Calculator!$B$30/Calculator!$F$18,1)),2))+$C93)^2+(1500*ABS(SIN(2*PI()*MOD(Calculator!$B$30/Calculator!$F$18,1)))*IF(MOD(Calculator!$B$30/Calculator!$F$18,1)&lt;0.5,-1,1))^2))),2))</f>
        <v>—</v>
      </c>
      <c r="W93" s="266" t="str">
        <f aca="false">IF(OR(Calculator!$E$19&lt;&gt;"YES",Calculator!$B$30&lt;Calculator!$G$19),"—",ROUND((1+SQRT(((50*POWER(80,POWER(COS(PI()*MOD(Calculator!$B$30/Calculator!$F$19,1)),2))-$C93)^2+(1500*ABS(SIN(2*PI()*MOD(Calculator!$B$30/Calculator!$F$19,1)))*IF(MOD(Calculator!$B$30/Calculator!$F$19,1)&lt;0.5,-1,1))^2)/((50*POWER(80,POWER(COS(PI()*MOD(Calculator!$B$30/Calculator!$F$19,1)),2))+$C93)^2+(1500*ABS(SIN(2*PI()*MOD(Calculator!$B$30/Calculator!$F$19,1)))*IF(MOD(Calculator!$B$30/Calculator!$F$19,1)&lt;0.5,-1,1))^2)))/(1-SQRT(((50*POWER(80,POWER(COS(PI()*MOD(Calculator!$B$30/Calculator!$F$19,1)),2))-$C93)^2+(1500*ABS(SIN(2*PI()*MOD(Calculator!$B$30/Calculator!$F$19,1)))*IF(MOD(Calculator!$B$30/Calculator!$F$19,1)&lt;0.5,-1,1))^2)/((50*POWER(80,POWER(COS(PI()*MOD(Calculator!$B$30/Calculator!$F$19,1)),2))+$C93)^2+(1500*ABS(SIN(2*PI()*MOD(Calculator!$B$30/Calculator!$F$19,1)))*IF(MOD(Calculator!$B$30/Calculator!$F$19,1)&lt;0.5,-1,1))^2))),2))</f>
        <v>—</v>
      </c>
      <c r="X93" s="266" t="str">
        <f aca="false">IF(OR(Calculator!$E$20&lt;&gt;"YES",Calculator!$B$30&lt;Calculator!$G$20),"—",ROUND((1+SQRT(((50*POWER(80,POWER(COS(PI()*MOD(Calculator!$B$30/Calculator!$F$20,1)),2))-$C93)^2+(1500*ABS(SIN(2*PI()*MOD(Calculator!$B$30/Calculator!$F$20,1)))*IF(MOD(Calculator!$B$30/Calculator!$F$20,1)&lt;0.5,-1,1))^2)/((50*POWER(80,POWER(COS(PI()*MOD(Calculator!$B$30/Calculator!$F$20,1)),2))+$C93)^2+(1500*ABS(SIN(2*PI()*MOD(Calculator!$B$30/Calculator!$F$20,1)))*IF(MOD(Calculator!$B$30/Calculator!$F$20,1)&lt;0.5,-1,1))^2)))/(1-SQRT(((50*POWER(80,POWER(COS(PI()*MOD(Calculator!$B$30/Calculator!$F$20,1)),2))-$C93)^2+(1500*ABS(SIN(2*PI()*MOD(Calculator!$B$30/Calculator!$F$20,1)))*IF(MOD(Calculator!$B$30/Calculator!$F$20,1)&lt;0.5,-1,1))^2)/((50*POWER(80,POWER(COS(PI()*MOD(Calculator!$B$30/Calculator!$F$20,1)),2))+$C93)^2+(1500*ABS(SIN(2*PI()*MOD(Calculator!$B$30/Calculator!$F$20,1)))*IF(MOD(Calculator!$B$30/Calculator!$F$20,1)&lt;0.5,-1,1))^2))),2))</f>
        <v>—</v>
      </c>
      <c r="Y93" s="266" t="str">
        <f aca="false">IF(OR(Calculator!$E$21&lt;&gt;"YES",Calculator!$B$30&lt;Calculator!$G$21),"—",ROUND((1+SQRT(((50*POWER(80,POWER(COS(PI()*MOD(Calculator!$B$30/Calculator!$F$21,1)),2))-$C93)^2+(1500*ABS(SIN(2*PI()*MOD(Calculator!$B$30/Calculator!$F$21,1)))*IF(MOD(Calculator!$B$30/Calculator!$F$21,1)&lt;0.5,-1,1))^2)/((50*POWER(80,POWER(COS(PI()*MOD(Calculator!$B$30/Calculator!$F$21,1)),2))+$C93)^2+(1500*ABS(SIN(2*PI()*MOD(Calculator!$B$30/Calculator!$F$21,1)))*IF(MOD(Calculator!$B$30/Calculator!$F$21,1)&lt;0.5,-1,1))^2)))/(1-SQRT(((50*POWER(80,POWER(COS(PI()*MOD(Calculator!$B$30/Calculator!$F$21,1)),2))-$C93)^2+(1500*ABS(SIN(2*PI()*MOD(Calculator!$B$30/Calculator!$F$21,1)))*IF(MOD(Calculator!$B$30/Calculator!$F$21,1)&lt;0.5,-1,1))^2)/((50*POWER(80,POWER(COS(PI()*MOD(Calculator!$B$30/Calculator!$F$21,1)),2))+$C93)^2+(1500*ABS(SIN(2*PI()*MOD(Calculator!$B$30/Calculator!$F$21,1)))*IF(MOD(Calculator!$B$30/Calculator!$F$21,1)&lt;0.5,-1,1))^2))),2))</f>
        <v>—</v>
      </c>
      <c r="Z93" s="266" t="str">
        <f aca="false">IF(OR(Calculator!$E$22&lt;&gt;"YES",Calculator!$B$30&lt;Calculator!$G$22),"—",ROUND((1+SQRT(((50*POWER(80,POWER(COS(PI()*MOD(Calculator!$B$30/Calculator!$F$22,1)),2))-$C93)^2+(1500*ABS(SIN(2*PI()*MOD(Calculator!$B$30/Calculator!$F$22,1)))*IF(MOD(Calculator!$B$30/Calculator!$F$22,1)&lt;0.5,-1,1))^2)/((50*POWER(80,POWER(COS(PI()*MOD(Calculator!$B$30/Calculator!$F$22,1)),2))+$C93)^2+(1500*ABS(SIN(2*PI()*MOD(Calculator!$B$30/Calculator!$F$22,1)))*IF(MOD(Calculator!$B$30/Calculator!$F$22,1)&lt;0.5,-1,1))^2)))/(1-SQRT(((50*POWER(80,POWER(COS(PI()*MOD(Calculator!$B$30/Calculator!$F$22,1)),2))-$C93)^2+(1500*ABS(SIN(2*PI()*MOD(Calculator!$B$30/Calculator!$F$22,1)))*IF(MOD(Calculator!$B$30/Calculator!$F$22,1)&lt;0.5,-1,1))^2)/((50*POWER(80,POWER(COS(PI()*MOD(Calculator!$B$30/Calculator!$F$22,1)),2))+$C93)^2+(1500*ABS(SIN(2*PI()*MOD(Calculator!$B$30/Calculator!$F$22,1)))*IF(MOD(Calculator!$B$30/Calculator!$F$22,1)&lt;0.5,-1,1))^2))),2))</f>
        <v>—</v>
      </c>
      <c r="AA93" s="292" t="n">
        <f aca="false">IFERROR(ROUND((IF(ISNUMBER(P93),P93,0)+IF(ISNUMBER(Q93),Q93,0)+IF(ISNUMBER(R93),R93,0)+IF(ISNUMBER(S93),S93,0)+IF(ISNUMBER(T93),T93,0)+IF(ISNUMBER(U93),U93,0)+IF(ISNUMBER(V93),V93,0)+IF(ISNUMBER(W93),W93,0)+IF(ISNUMBER(X93),X93,0)+IF(ISNUMBER(Y93),Y93,0)+IF(ISNUMBER(Z93),Z93,0))/(IF(ISNUMBER(P93),1,0)+IF(ISNUMBER(Q93),1,0)+IF(ISNUMBER(R93),1,0)+IF(ISNUMBER(S93),1,0)+IF(ISNUMBER(T93),1,0)+IF(ISNUMBER(U93),1,0)+IF(ISNUMBER(V93),1,0)+IF(ISNUMBER(W93),1,0)+IF(ISNUMBER(X93),1,0)+IF(ISNUMBER(Y93),1,0)+IF(ISNUMBER(Z93),1,0)),4),"")</f>
        <v>22.805</v>
      </c>
      <c r="AB93" s="266" t="str">
        <f aca="false">IF(OR(Calculator!$E$12&lt;&gt;"YES",Calculator!$B$31&lt;Calculator!$G$12),"—",ROUND((1+SQRT(((50*POWER(80,POWER(COS(PI()*MOD(Calculator!$B$31/Calculator!$F$12,1)),2))-$C93)^2+(1500*ABS(SIN(2*PI()*MOD(Calculator!$B$31/Calculator!$F$12,1)))*IF(MOD(Calculator!$B$31/Calculator!$F$12,1)&lt;0.5,-1,1))^2)/((50*POWER(80,POWER(COS(PI()*MOD(Calculator!$B$31/Calculator!$F$12,1)),2))+$C93)^2+(1500*ABS(SIN(2*PI()*MOD(Calculator!$B$31/Calculator!$F$12,1)))*IF(MOD(Calculator!$B$31/Calculator!$F$12,1)&lt;0.5,-1,1))^2)))/(1-SQRT(((50*POWER(80,POWER(COS(PI()*MOD(Calculator!$B$31/Calculator!$F$12,1)),2))-$C93)^2+(1500*ABS(SIN(2*PI()*MOD(Calculator!$B$31/Calculator!$F$12,1)))*IF(MOD(Calculator!$B$31/Calculator!$F$12,1)&lt;0.5,-1,1))^2)/((50*POWER(80,POWER(COS(PI()*MOD(Calculator!$B$31/Calculator!$F$12,1)),2))+$C93)^2+(1500*ABS(SIN(2*PI()*MOD(Calculator!$B$31/Calculator!$F$12,1)))*IF(MOD(Calculator!$B$31/Calculator!$F$12,1)&lt;0.5,-1,1))^2))),2))</f>
        <v>—</v>
      </c>
      <c r="AC93" s="266" t="str">
        <f aca="false">IF(OR(Calculator!$E$13&lt;&gt;"YES",Calculator!$B$31&lt;Calculator!$G$13),"—",ROUND((1+SQRT(((50*POWER(80,POWER(COS(PI()*MOD(Calculator!$B$31/Calculator!$F$13,1)),2))-$C93)^2+(1500*ABS(SIN(2*PI()*MOD(Calculator!$B$31/Calculator!$F$13,1)))*IF(MOD(Calculator!$B$31/Calculator!$F$13,1)&lt;0.5,-1,1))^2)/((50*POWER(80,POWER(COS(PI()*MOD(Calculator!$B$31/Calculator!$F$13,1)),2))+$C93)^2+(1500*ABS(SIN(2*PI()*MOD(Calculator!$B$31/Calculator!$F$13,1)))*IF(MOD(Calculator!$B$31/Calculator!$F$13,1)&lt;0.5,-1,1))^2)))/(1-SQRT(((50*POWER(80,POWER(COS(PI()*MOD(Calculator!$B$31/Calculator!$F$13,1)),2))-$C93)^2+(1500*ABS(SIN(2*PI()*MOD(Calculator!$B$31/Calculator!$F$13,1)))*IF(MOD(Calculator!$B$31/Calculator!$F$13,1)&lt;0.5,-1,1))^2)/((50*POWER(80,POWER(COS(PI()*MOD(Calculator!$B$31/Calculator!$F$13,1)),2))+$C93)^2+(1500*ABS(SIN(2*PI()*MOD(Calculator!$B$31/Calculator!$F$13,1)))*IF(MOD(Calculator!$B$31/Calculator!$F$13,1)&lt;0.5,-1,1))^2))),2))</f>
        <v>—</v>
      </c>
      <c r="AD93" s="266" t="str">
        <f aca="false">IF(OR(Calculator!$E$14&lt;&gt;"YES",Calculator!$B$31&lt;Calculator!$G$14),"—",ROUND((1+SQRT(((50*POWER(80,POWER(COS(PI()*MOD(Calculator!$B$31/Calculator!$F$14,1)),2))-$C93)^2+(1500*ABS(SIN(2*PI()*MOD(Calculator!$B$31/Calculator!$F$14,1)))*IF(MOD(Calculator!$B$31/Calculator!$F$14,1)&lt;0.5,-1,1))^2)/((50*POWER(80,POWER(COS(PI()*MOD(Calculator!$B$31/Calculator!$F$14,1)),2))+$C93)^2+(1500*ABS(SIN(2*PI()*MOD(Calculator!$B$31/Calculator!$F$14,1)))*IF(MOD(Calculator!$B$31/Calculator!$F$14,1)&lt;0.5,-1,1))^2)))/(1-SQRT(((50*POWER(80,POWER(COS(PI()*MOD(Calculator!$B$31/Calculator!$F$14,1)),2))-$C93)^2+(1500*ABS(SIN(2*PI()*MOD(Calculator!$B$31/Calculator!$F$14,1)))*IF(MOD(Calculator!$B$31/Calculator!$F$14,1)&lt;0.5,-1,1))^2)/((50*POWER(80,POWER(COS(PI()*MOD(Calculator!$B$31/Calculator!$F$14,1)),2))+$C93)^2+(1500*ABS(SIN(2*PI()*MOD(Calculator!$B$31/Calculator!$F$14,1)))*IF(MOD(Calculator!$B$31/Calculator!$F$14,1)&lt;0.5,-1,1))^2))),2))</f>
        <v>—</v>
      </c>
      <c r="AE93" s="266" t="n">
        <f aca="false">IF(OR(Calculator!$E$15&lt;&gt;"YES",Calculator!$B$31&lt;Calculator!$G$15),"—",ROUND((1+SQRT(((50*POWER(80,POWER(COS(PI()*MOD(Calculator!$B$31/Calculator!$F$15,1)),2))-$C93)^2+(1500*ABS(SIN(2*PI()*MOD(Calculator!$B$31/Calculator!$F$15,1)))*IF(MOD(Calculator!$B$31/Calculator!$F$15,1)&lt;0.5,-1,1))^2)/((50*POWER(80,POWER(COS(PI()*MOD(Calculator!$B$31/Calculator!$F$15,1)),2))+$C93)^2+(1500*ABS(SIN(2*PI()*MOD(Calculator!$B$31/Calculator!$F$15,1)))*IF(MOD(Calculator!$B$31/Calculator!$F$15,1)&lt;0.5,-1,1))^2)))/(1-SQRT(((50*POWER(80,POWER(COS(PI()*MOD(Calculator!$B$31/Calculator!$F$15,1)),2))-$C93)^2+(1500*ABS(SIN(2*PI()*MOD(Calculator!$B$31/Calculator!$F$15,1)))*IF(MOD(Calculator!$B$31/Calculator!$F$15,1)&lt;0.5,-1,1))^2)/((50*POWER(80,POWER(COS(PI()*MOD(Calculator!$B$31/Calculator!$F$15,1)),2))+$C93)^2+(1500*ABS(SIN(2*PI()*MOD(Calculator!$B$31/Calculator!$F$15,1)))*IF(MOD(Calculator!$B$31/Calculator!$F$15,1)&lt;0.5,-1,1))^2))),2))</f>
        <v>24.68</v>
      </c>
      <c r="AF93" s="266" t="str">
        <f aca="false">IF(OR(Calculator!$E$16&lt;&gt;"YES",Calculator!$B$31&lt;Calculator!$G$16),"—",ROUND((1+SQRT(((50*POWER(80,POWER(COS(PI()*MOD(Calculator!$B$31/Calculator!$F$16,1)),2))-$C93)^2+(1500*ABS(SIN(2*PI()*MOD(Calculator!$B$31/Calculator!$F$16,1)))*IF(MOD(Calculator!$B$31/Calculator!$F$16,1)&lt;0.5,-1,1))^2)/((50*POWER(80,POWER(COS(PI()*MOD(Calculator!$B$31/Calculator!$F$16,1)),2))+$C93)^2+(1500*ABS(SIN(2*PI()*MOD(Calculator!$B$31/Calculator!$F$16,1)))*IF(MOD(Calculator!$B$31/Calculator!$F$16,1)&lt;0.5,-1,1))^2)))/(1-SQRT(((50*POWER(80,POWER(COS(PI()*MOD(Calculator!$B$31/Calculator!$F$16,1)),2))-$C93)^2+(1500*ABS(SIN(2*PI()*MOD(Calculator!$B$31/Calculator!$F$16,1)))*IF(MOD(Calculator!$B$31/Calculator!$F$16,1)&lt;0.5,-1,1))^2)/((50*POWER(80,POWER(COS(PI()*MOD(Calculator!$B$31/Calculator!$F$16,1)),2))+$C93)^2+(1500*ABS(SIN(2*PI()*MOD(Calculator!$B$31/Calculator!$F$16,1)))*IF(MOD(Calculator!$B$31/Calculator!$F$16,1)&lt;0.5,-1,1))^2))),2))</f>
        <v>—</v>
      </c>
      <c r="AG93" s="266" t="n">
        <f aca="false">IF(OR(Calculator!$E$17&lt;&gt;"YES",Calculator!$B$31&lt;Calculator!$G$17),"—",ROUND((1+SQRT(((50*POWER(80,POWER(COS(PI()*MOD(Calculator!$B$31/Calculator!$F$17,1)),2))-$C93)^2+(1500*ABS(SIN(2*PI()*MOD(Calculator!$B$31/Calculator!$F$17,1)))*IF(MOD(Calculator!$B$31/Calculator!$F$17,1)&lt;0.5,-1,1))^2)/((50*POWER(80,POWER(COS(PI()*MOD(Calculator!$B$31/Calculator!$F$17,1)),2))+$C93)^2+(1500*ABS(SIN(2*PI()*MOD(Calculator!$B$31/Calculator!$F$17,1)))*IF(MOD(Calculator!$B$31/Calculator!$F$17,1)&lt;0.5,-1,1))^2)))/(1-SQRT(((50*POWER(80,POWER(COS(PI()*MOD(Calculator!$B$31/Calculator!$F$17,1)),2))-$C93)^2+(1500*ABS(SIN(2*PI()*MOD(Calculator!$B$31/Calculator!$F$17,1)))*IF(MOD(Calculator!$B$31/Calculator!$F$17,1)&lt;0.5,-1,1))^2)/((50*POWER(80,POWER(COS(PI()*MOD(Calculator!$B$31/Calculator!$F$17,1)),2))+$C93)^2+(1500*ABS(SIN(2*PI()*MOD(Calculator!$B$31/Calculator!$F$17,1)))*IF(MOD(Calculator!$B$31/Calculator!$F$17,1)&lt;0.5,-1,1))^2))),2))</f>
        <v>18.76</v>
      </c>
      <c r="AH93" s="266" t="str">
        <f aca="false">IF(OR(Calculator!$E$18&lt;&gt;"YES",Calculator!$B$31&lt;Calculator!$G$18),"—",ROUND((1+SQRT(((50*POWER(80,POWER(COS(PI()*MOD(Calculator!$B$31/Calculator!$F$18,1)),2))-$C93)^2+(1500*ABS(SIN(2*PI()*MOD(Calculator!$B$31/Calculator!$F$18,1)))*IF(MOD(Calculator!$B$31/Calculator!$F$18,1)&lt;0.5,-1,1))^2)/((50*POWER(80,POWER(COS(PI()*MOD(Calculator!$B$31/Calculator!$F$18,1)),2))+$C93)^2+(1500*ABS(SIN(2*PI()*MOD(Calculator!$B$31/Calculator!$F$18,1)))*IF(MOD(Calculator!$B$31/Calculator!$F$18,1)&lt;0.5,-1,1))^2)))/(1-SQRT(((50*POWER(80,POWER(COS(PI()*MOD(Calculator!$B$31/Calculator!$F$18,1)),2))-$C93)^2+(1500*ABS(SIN(2*PI()*MOD(Calculator!$B$31/Calculator!$F$18,1)))*IF(MOD(Calculator!$B$31/Calculator!$F$18,1)&lt;0.5,-1,1))^2)/((50*POWER(80,POWER(COS(PI()*MOD(Calculator!$B$31/Calculator!$F$18,1)),2))+$C93)^2+(1500*ABS(SIN(2*PI()*MOD(Calculator!$B$31/Calculator!$F$18,1)))*IF(MOD(Calculator!$B$31/Calculator!$F$18,1)&lt;0.5,-1,1))^2))),2))</f>
        <v>—</v>
      </c>
      <c r="AI93" s="266" t="str">
        <f aca="false">IF(OR(Calculator!$E$19&lt;&gt;"YES",Calculator!$B$31&lt;Calculator!$G$19),"—",ROUND((1+SQRT(((50*POWER(80,POWER(COS(PI()*MOD(Calculator!$B$31/Calculator!$F$19,1)),2))-$C93)^2+(1500*ABS(SIN(2*PI()*MOD(Calculator!$B$31/Calculator!$F$19,1)))*IF(MOD(Calculator!$B$31/Calculator!$F$19,1)&lt;0.5,-1,1))^2)/((50*POWER(80,POWER(COS(PI()*MOD(Calculator!$B$31/Calculator!$F$19,1)),2))+$C93)^2+(1500*ABS(SIN(2*PI()*MOD(Calculator!$B$31/Calculator!$F$19,1)))*IF(MOD(Calculator!$B$31/Calculator!$F$19,1)&lt;0.5,-1,1))^2)))/(1-SQRT(((50*POWER(80,POWER(COS(PI()*MOD(Calculator!$B$31/Calculator!$F$19,1)),2))-$C93)^2+(1500*ABS(SIN(2*PI()*MOD(Calculator!$B$31/Calculator!$F$19,1)))*IF(MOD(Calculator!$B$31/Calculator!$F$19,1)&lt;0.5,-1,1))^2)/((50*POWER(80,POWER(COS(PI()*MOD(Calculator!$B$31/Calculator!$F$19,1)),2))+$C93)^2+(1500*ABS(SIN(2*PI()*MOD(Calculator!$B$31/Calculator!$F$19,1)))*IF(MOD(Calculator!$B$31/Calculator!$F$19,1)&lt;0.5,-1,1))^2))),2))</f>
        <v>—</v>
      </c>
      <c r="AJ93" s="266" t="str">
        <f aca="false">IF(OR(Calculator!$E$20&lt;&gt;"YES",Calculator!$B$31&lt;Calculator!$G$20),"—",ROUND((1+SQRT(((50*POWER(80,POWER(COS(PI()*MOD(Calculator!$B$31/Calculator!$F$20,1)),2))-$C93)^2+(1500*ABS(SIN(2*PI()*MOD(Calculator!$B$31/Calculator!$F$20,1)))*IF(MOD(Calculator!$B$31/Calculator!$F$20,1)&lt;0.5,-1,1))^2)/((50*POWER(80,POWER(COS(PI()*MOD(Calculator!$B$31/Calculator!$F$20,1)),2))+$C93)^2+(1500*ABS(SIN(2*PI()*MOD(Calculator!$B$31/Calculator!$F$20,1)))*IF(MOD(Calculator!$B$31/Calculator!$F$20,1)&lt;0.5,-1,1))^2)))/(1-SQRT(((50*POWER(80,POWER(COS(PI()*MOD(Calculator!$B$31/Calculator!$F$20,1)),2))-$C93)^2+(1500*ABS(SIN(2*PI()*MOD(Calculator!$B$31/Calculator!$F$20,1)))*IF(MOD(Calculator!$B$31/Calculator!$F$20,1)&lt;0.5,-1,1))^2)/((50*POWER(80,POWER(COS(PI()*MOD(Calculator!$B$31/Calculator!$F$20,1)),2))+$C93)^2+(1500*ABS(SIN(2*PI()*MOD(Calculator!$B$31/Calculator!$F$20,1)))*IF(MOD(Calculator!$B$31/Calculator!$F$20,1)&lt;0.5,-1,1))^2))),2))</f>
        <v>—</v>
      </c>
      <c r="AK93" s="266" t="str">
        <f aca="false">IF(OR(Calculator!$E$21&lt;&gt;"YES",Calculator!$B$31&lt;Calculator!$G$21),"—",ROUND((1+SQRT(((50*POWER(80,POWER(COS(PI()*MOD(Calculator!$B$31/Calculator!$F$21,1)),2))-$C93)^2+(1500*ABS(SIN(2*PI()*MOD(Calculator!$B$31/Calculator!$F$21,1)))*IF(MOD(Calculator!$B$31/Calculator!$F$21,1)&lt;0.5,-1,1))^2)/((50*POWER(80,POWER(COS(PI()*MOD(Calculator!$B$31/Calculator!$F$21,1)),2))+$C93)^2+(1500*ABS(SIN(2*PI()*MOD(Calculator!$B$31/Calculator!$F$21,1)))*IF(MOD(Calculator!$B$31/Calculator!$F$21,1)&lt;0.5,-1,1))^2)))/(1-SQRT(((50*POWER(80,POWER(COS(PI()*MOD(Calculator!$B$31/Calculator!$F$21,1)),2))-$C93)^2+(1500*ABS(SIN(2*PI()*MOD(Calculator!$B$31/Calculator!$F$21,1)))*IF(MOD(Calculator!$B$31/Calculator!$F$21,1)&lt;0.5,-1,1))^2)/((50*POWER(80,POWER(COS(PI()*MOD(Calculator!$B$31/Calculator!$F$21,1)),2))+$C93)^2+(1500*ABS(SIN(2*PI()*MOD(Calculator!$B$31/Calculator!$F$21,1)))*IF(MOD(Calculator!$B$31/Calculator!$F$21,1)&lt;0.5,-1,1))^2))),2))</f>
        <v>—</v>
      </c>
      <c r="AL93" s="266" t="str">
        <f aca="false">IF(OR(Calculator!$E$22&lt;&gt;"YES",Calculator!$B$31&lt;Calculator!$G$22),"—",ROUND((1+SQRT(((50*POWER(80,POWER(COS(PI()*MOD(Calculator!$B$31/Calculator!$F$22,1)),2))-$C93)^2+(1500*ABS(SIN(2*PI()*MOD(Calculator!$B$31/Calculator!$F$22,1)))*IF(MOD(Calculator!$B$31/Calculator!$F$22,1)&lt;0.5,-1,1))^2)/((50*POWER(80,POWER(COS(PI()*MOD(Calculator!$B$31/Calculator!$F$22,1)),2))+$C93)^2+(1500*ABS(SIN(2*PI()*MOD(Calculator!$B$31/Calculator!$F$22,1)))*IF(MOD(Calculator!$B$31/Calculator!$F$22,1)&lt;0.5,-1,1))^2)))/(1-SQRT(((50*POWER(80,POWER(COS(PI()*MOD(Calculator!$B$31/Calculator!$F$22,1)),2))-$C93)^2+(1500*ABS(SIN(2*PI()*MOD(Calculator!$B$31/Calculator!$F$22,1)))*IF(MOD(Calculator!$B$31/Calculator!$F$22,1)&lt;0.5,-1,1))^2)/((50*POWER(80,POWER(COS(PI()*MOD(Calculator!$B$31/Calculator!$F$22,1)),2))+$C93)^2+(1500*ABS(SIN(2*PI()*MOD(Calculator!$B$31/Calculator!$F$22,1)))*IF(MOD(Calculator!$B$31/Calculator!$F$22,1)&lt;0.5,-1,1))^2))),2))</f>
        <v>—</v>
      </c>
      <c r="AM93" s="293" t="n">
        <f aca="false">IFERROR(ROUND((IF(ISNUMBER(AB93),AB93,0)+IF(ISNUMBER(AC93),AC93,0)+IF(ISNUMBER(AD93),AD93,0)+IF(ISNUMBER(AE93),AE93,0)+IF(ISNUMBER(AF93),AF93,0)+IF(ISNUMBER(AG93),AG93,0)+IF(ISNUMBER(AH93),AH93,0)+IF(ISNUMBER(AI93),AI93,0)+IF(ISNUMBER(AJ93),AJ93,0)+IF(ISNUMBER(AK93),AK93,0)+IF(ISNUMBER(AL93),AL93,0))/(IF(ISNUMBER(AB93),1,0)+IF(ISNUMBER(AC93),1,0)+IF(ISNUMBER(AD93),1,0)+IF(ISNUMBER(AE93),1,0)+IF(ISNUMBER(AF93),1,0)+IF(ISNUMBER(AG93),1,0)+IF(ISNUMBER(AH93),1,0)+IF(ISNUMBER(AI93),1,0)+IF(ISNUMBER(AJ93),1,0)+IF(ISNUMBER(AK93),1,0)+IF(ISNUMBER(AL93),1,0)),4),"")</f>
        <v>21.72</v>
      </c>
      <c r="AN93" s="294" t="str">
        <f aca="false">IF(OR(Calculator!$E$12&lt;&gt;"YES",Calculator!$B$32&lt;Calculator!$G$12),"—",ROUND((1+SQRT(((50*POWER(80,POWER(COS(PI()*MOD(Calculator!$B$32/Calculator!$F$12,1)),2))-$C93)^2+(1500*ABS(SIN(2*PI()*MOD(Calculator!$B$32/Calculator!$F$12,1)))*IF(MOD(Calculator!$B$32/Calculator!$F$12,1)&lt;0.5,-1,1))^2)/((50*POWER(80,POWER(COS(PI()*MOD(Calculator!$B$32/Calculator!$F$12,1)),2))+$C93)^2+(1500*ABS(SIN(2*PI()*MOD(Calculator!$B$32/Calculator!$F$12,1)))*IF(MOD(Calculator!$B$32/Calculator!$F$12,1)&lt;0.5,-1,1))^2)))/(1-SQRT(((50*POWER(80,POWER(COS(PI()*MOD(Calculator!$B$32/Calculator!$F$12,1)),2))-$C93)^2+(1500*ABS(SIN(2*PI()*MOD(Calculator!$B$32/Calculator!$F$12,1)))*IF(MOD(Calculator!$B$32/Calculator!$F$12,1)&lt;0.5,-1,1))^2)/((50*POWER(80,POWER(COS(PI()*MOD(Calculator!$B$32/Calculator!$F$12,1)),2))+$C93)^2+(1500*ABS(SIN(2*PI()*MOD(Calculator!$B$32/Calculator!$F$12,1)))*IF(MOD(Calculator!$B$32/Calculator!$F$12,1)&lt;0.5,-1,1))^2))),2))</f>
        <v>—</v>
      </c>
      <c r="AO93" s="294" t="str">
        <f aca="false">IF(OR(Calculator!$E$13&lt;&gt;"YES",Calculator!$B$32&lt;Calculator!$G$13),"—",ROUND((1+SQRT(((50*POWER(80,POWER(COS(PI()*MOD(Calculator!$B$32/Calculator!$F$13,1)),2))-$C93)^2+(1500*ABS(SIN(2*PI()*MOD(Calculator!$B$32/Calculator!$F$13,1)))*IF(MOD(Calculator!$B$32/Calculator!$F$13,1)&lt;0.5,-1,1))^2)/((50*POWER(80,POWER(COS(PI()*MOD(Calculator!$B$32/Calculator!$F$13,1)),2))+$C93)^2+(1500*ABS(SIN(2*PI()*MOD(Calculator!$B$32/Calculator!$F$13,1)))*IF(MOD(Calculator!$B$32/Calculator!$F$13,1)&lt;0.5,-1,1))^2)))/(1-SQRT(((50*POWER(80,POWER(COS(PI()*MOD(Calculator!$B$32/Calculator!$F$13,1)),2))-$C93)^2+(1500*ABS(SIN(2*PI()*MOD(Calculator!$B$32/Calculator!$F$13,1)))*IF(MOD(Calculator!$B$32/Calculator!$F$13,1)&lt;0.5,-1,1))^2)/((50*POWER(80,POWER(COS(PI()*MOD(Calculator!$B$32/Calculator!$F$13,1)),2))+$C93)^2+(1500*ABS(SIN(2*PI()*MOD(Calculator!$B$32/Calculator!$F$13,1)))*IF(MOD(Calculator!$B$32/Calculator!$F$13,1)&lt;0.5,-1,1))^2))),2))</f>
        <v>—</v>
      </c>
      <c r="AP93" s="294" t="str">
        <f aca="false">IF(OR(Calculator!$E$14&lt;&gt;"YES",Calculator!$B$32&lt;Calculator!$G$14),"—",ROUND((1+SQRT(((50*POWER(80,POWER(COS(PI()*MOD(Calculator!$B$32/Calculator!$F$14,1)),2))-$C93)^2+(1500*ABS(SIN(2*PI()*MOD(Calculator!$B$32/Calculator!$F$14,1)))*IF(MOD(Calculator!$B$32/Calculator!$F$14,1)&lt;0.5,-1,1))^2)/((50*POWER(80,POWER(COS(PI()*MOD(Calculator!$B$32/Calculator!$F$14,1)),2))+$C93)^2+(1500*ABS(SIN(2*PI()*MOD(Calculator!$B$32/Calculator!$F$14,1)))*IF(MOD(Calculator!$B$32/Calculator!$F$14,1)&lt;0.5,-1,1))^2)))/(1-SQRT(((50*POWER(80,POWER(COS(PI()*MOD(Calculator!$B$32/Calculator!$F$14,1)),2))-$C93)^2+(1500*ABS(SIN(2*PI()*MOD(Calculator!$B$32/Calculator!$F$14,1)))*IF(MOD(Calculator!$B$32/Calculator!$F$14,1)&lt;0.5,-1,1))^2)/((50*POWER(80,POWER(COS(PI()*MOD(Calculator!$B$32/Calculator!$F$14,1)),2))+$C93)^2+(1500*ABS(SIN(2*PI()*MOD(Calculator!$B$32/Calculator!$F$14,1)))*IF(MOD(Calculator!$B$32/Calculator!$F$14,1)&lt;0.5,-1,1))^2))),2))</f>
        <v>—</v>
      </c>
      <c r="AQ93" s="294" t="n">
        <f aca="false">IF(OR(Calculator!$E$15&lt;&gt;"YES",Calculator!$B$32&lt;Calculator!$G$15),"—",ROUND((1+SQRT(((50*POWER(80,POWER(COS(PI()*MOD(Calculator!$B$32/Calculator!$F$15,1)),2))-$C93)^2+(1500*ABS(SIN(2*PI()*MOD(Calculator!$B$32/Calculator!$F$15,1)))*IF(MOD(Calculator!$B$32/Calculator!$F$15,1)&lt;0.5,-1,1))^2)/((50*POWER(80,POWER(COS(PI()*MOD(Calculator!$B$32/Calculator!$F$15,1)),2))+$C93)^2+(1500*ABS(SIN(2*PI()*MOD(Calculator!$B$32/Calculator!$F$15,1)))*IF(MOD(Calculator!$B$32/Calculator!$F$15,1)&lt;0.5,-1,1))^2)))/(1-SQRT(((50*POWER(80,POWER(COS(PI()*MOD(Calculator!$B$32/Calculator!$F$15,1)),2))-$C93)^2+(1500*ABS(SIN(2*PI()*MOD(Calculator!$B$32/Calculator!$F$15,1)))*IF(MOD(Calculator!$B$32/Calculator!$F$15,1)&lt;0.5,-1,1))^2)/((50*POWER(80,POWER(COS(PI()*MOD(Calculator!$B$32/Calculator!$F$15,1)),2))+$C93)^2+(1500*ABS(SIN(2*PI()*MOD(Calculator!$B$32/Calculator!$F$15,1)))*IF(MOD(Calculator!$B$32/Calculator!$F$15,1)&lt;0.5,-1,1))^2))),2))</f>
        <v>2.8</v>
      </c>
      <c r="AR93" s="294" t="str">
        <f aca="false">IF(OR(Calculator!$E$16&lt;&gt;"YES",Calculator!$B$32&lt;Calculator!$G$16),"—",ROUND((1+SQRT(((50*POWER(80,POWER(COS(PI()*MOD(Calculator!$B$32/Calculator!$F$16,1)),2))-$C93)^2+(1500*ABS(SIN(2*PI()*MOD(Calculator!$B$32/Calculator!$F$16,1)))*IF(MOD(Calculator!$B$32/Calculator!$F$16,1)&lt;0.5,-1,1))^2)/((50*POWER(80,POWER(COS(PI()*MOD(Calculator!$B$32/Calculator!$F$16,1)),2))+$C93)^2+(1500*ABS(SIN(2*PI()*MOD(Calculator!$B$32/Calculator!$F$16,1)))*IF(MOD(Calculator!$B$32/Calculator!$F$16,1)&lt;0.5,-1,1))^2)))/(1-SQRT(((50*POWER(80,POWER(COS(PI()*MOD(Calculator!$B$32/Calculator!$F$16,1)),2))-$C93)^2+(1500*ABS(SIN(2*PI()*MOD(Calculator!$B$32/Calculator!$F$16,1)))*IF(MOD(Calculator!$B$32/Calculator!$F$16,1)&lt;0.5,-1,1))^2)/((50*POWER(80,POWER(COS(PI()*MOD(Calculator!$B$32/Calculator!$F$16,1)),2))+$C93)^2+(1500*ABS(SIN(2*PI()*MOD(Calculator!$B$32/Calculator!$F$16,1)))*IF(MOD(Calculator!$B$32/Calculator!$F$16,1)&lt;0.5,-1,1))^2))),2))</f>
        <v>—</v>
      </c>
      <c r="AS93" s="294" t="n">
        <f aca="false">IF(OR(Calculator!$E$17&lt;&gt;"YES",Calculator!$B$32&lt;Calculator!$G$17),"—",ROUND((1+SQRT(((50*POWER(80,POWER(COS(PI()*MOD(Calculator!$B$32/Calculator!$F$17,1)),2))-$C93)^2+(1500*ABS(SIN(2*PI()*MOD(Calculator!$B$32/Calculator!$F$17,1)))*IF(MOD(Calculator!$B$32/Calculator!$F$17,1)&lt;0.5,-1,1))^2)/((50*POWER(80,POWER(COS(PI()*MOD(Calculator!$B$32/Calculator!$F$17,1)),2))+$C93)^2+(1500*ABS(SIN(2*PI()*MOD(Calculator!$B$32/Calculator!$F$17,1)))*IF(MOD(Calculator!$B$32/Calculator!$F$17,1)&lt;0.5,-1,1))^2)))/(1-SQRT(((50*POWER(80,POWER(COS(PI()*MOD(Calculator!$B$32/Calculator!$F$17,1)),2))-$C93)^2+(1500*ABS(SIN(2*PI()*MOD(Calculator!$B$32/Calculator!$F$17,1)))*IF(MOD(Calculator!$B$32/Calculator!$F$17,1)&lt;0.5,-1,1))^2)/((50*POWER(80,POWER(COS(PI()*MOD(Calculator!$B$32/Calculator!$F$17,1)),2))+$C93)^2+(1500*ABS(SIN(2*PI()*MOD(Calculator!$B$32/Calculator!$F$17,1)))*IF(MOD(Calculator!$B$32/Calculator!$F$17,1)&lt;0.5,-1,1))^2))),2))</f>
        <v>19.81</v>
      </c>
      <c r="AT93" s="294" t="str">
        <f aca="false">IF(OR(Calculator!$E$18&lt;&gt;"YES",Calculator!$B$32&lt;Calculator!$G$18),"—",ROUND((1+SQRT(((50*POWER(80,POWER(COS(PI()*MOD(Calculator!$B$32/Calculator!$F$18,1)),2))-$C93)^2+(1500*ABS(SIN(2*PI()*MOD(Calculator!$B$32/Calculator!$F$18,1)))*IF(MOD(Calculator!$B$32/Calculator!$F$18,1)&lt;0.5,-1,1))^2)/((50*POWER(80,POWER(COS(PI()*MOD(Calculator!$B$32/Calculator!$F$18,1)),2))+$C93)^2+(1500*ABS(SIN(2*PI()*MOD(Calculator!$B$32/Calculator!$F$18,1)))*IF(MOD(Calculator!$B$32/Calculator!$F$18,1)&lt;0.5,-1,1))^2)))/(1-SQRT(((50*POWER(80,POWER(COS(PI()*MOD(Calculator!$B$32/Calculator!$F$18,1)),2))-$C93)^2+(1500*ABS(SIN(2*PI()*MOD(Calculator!$B$32/Calculator!$F$18,1)))*IF(MOD(Calculator!$B$32/Calculator!$F$18,1)&lt;0.5,-1,1))^2)/((50*POWER(80,POWER(COS(PI()*MOD(Calculator!$B$32/Calculator!$F$18,1)),2))+$C93)^2+(1500*ABS(SIN(2*PI()*MOD(Calculator!$B$32/Calculator!$F$18,1)))*IF(MOD(Calculator!$B$32/Calculator!$F$18,1)&lt;0.5,-1,1))^2))),2))</f>
        <v>—</v>
      </c>
      <c r="AU93" s="294" t="str">
        <f aca="false">IF(OR(Calculator!$E$19&lt;&gt;"YES",Calculator!$B$32&lt;Calculator!$G$19),"—",ROUND((1+SQRT(((50*POWER(80,POWER(COS(PI()*MOD(Calculator!$B$32/Calculator!$F$19,1)),2))-$C93)^2+(1500*ABS(SIN(2*PI()*MOD(Calculator!$B$32/Calculator!$F$19,1)))*IF(MOD(Calculator!$B$32/Calculator!$F$19,1)&lt;0.5,-1,1))^2)/((50*POWER(80,POWER(COS(PI()*MOD(Calculator!$B$32/Calculator!$F$19,1)),2))+$C93)^2+(1500*ABS(SIN(2*PI()*MOD(Calculator!$B$32/Calculator!$F$19,1)))*IF(MOD(Calculator!$B$32/Calculator!$F$19,1)&lt;0.5,-1,1))^2)))/(1-SQRT(((50*POWER(80,POWER(COS(PI()*MOD(Calculator!$B$32/Calculator!$F$19,1)),2))-$C93)^2+(1500*ABS(SIN(2*PI()*MOD(Calculator!$B$32/Calculator!$F$19,1)))*IF(MOD(Calculator!$B$32/Calculator!$F$19,1)&lt;0.5,-1,1))^2)/((50*POWER(80,POWER(COS(PI()*MOD(Calculator!$B$32/Calculator!$F$19,1)),2))+$C93)^2+(1500*ABS(SIN(2*PI()*MOD(Calculator!$B$32/Calculator!$F$19,1)))*IF(MOD(Calculator!$B$32/Calculator!$F$19,1)&lt;0.5,-1,1))^2))),2))</f>
        <v>—</v>
      </c>
      <c r="AV93" s="294" t="str">
        <f aca="false">IF(OR(Calculator!$E$20&lt;&gt;"YES",Calculator!$B$32&lt;Calculator!$G$20),"—",ROUND((1+SQRT(((50*POWER(80,POWER(COS(PI()*MOD(Calculator!$B$32/Calculator!$F$20,1)),2))-$C93)^2+(1500*ABS(SIN(2*PI()*MOD(Calculator!$B$32/Calculator!$F$20,1)))*IF(MOD(Calculator!$B$32/Calculator!$F$20,1)&lt;0.5,-1,1))^2)/((50*POWER(80,POWER(COS(PI()*MOD(Calculator!$B$32/Calculator!$F$20,1)),2))+$C93)^2+(1500*ABS(SIN(2*PI()*MOD(Calculator!$B$32/Calculator!$F$20,1)))*IF(MOD(Calculator!$B$32/Calculator!$F$20,1)&lt;0.5,-1,1))^2)))/(1-SQRT(((50*POWER(80,POWER(COS(PI()*MOD(Calculator!$B$32/Calculator!$F$20,1)),2))-$C93)^2+(1500*ABS(SIN(2*PI()*MOD(Calculator!$B$32/Calculator!$F$20,1)))*IF(MOD(Calculator!$B$32/Calculator!$F$20,1)&lt;0.5,-1,1))^2)/((50*POWER(80,POWER(COS(PI()*MOD(Calculator!$B$32/Calculator!$F$20,1)),2))+$C93)^2+(1500*ABS(SIN(2*PI()*MOD(Calculator!$B$32/Calculator!$F$20,1)))*IF(MOD(Calculator!$B$32/Calculator!$F$20,1)&lt;0.5,-1,1))^2))),2))</f>
        <v>—</v>
      </c>
      <c r="AW93" s="294" t="str">
        <f aca="false">IF(OR(Calculator!$E$21&lt;&gt;"YES",Calculator!$B$32&lt;Calculator!$G$21),"—",ROUND((1+SQRT(((50*POWER(80,POWER(COS(PI()*MOD(Calculator!$B$32/Calculator!$F$21,1)),2))-$C93)^2+(1500*ABS(SIN(2*PI()*MOD(Calculator!$B$32/Calculator!$F$21,1)))*IF(MOD(Calculator!$B$32/Calculator!$F$21,1)&lt;0.5,-1,1))^2)/((50*POWER(80,POWER(COS(PI()*MOD(Calculator!$B$32/Calculator!$F$21,1)),2))+$C93)^2+(1500*ABS(SIN(2*PI()*MOD(Calculator!$B$32/Calculator!$F$21,1)))*IF(MOD(Calculator!$B$32/Calculator!$F$21,1)&lt;0.5,-1,1))^2)))/(1-SQRT(((50*POWER(80,POWER(COS(PI()*MOD(Calculator!$B$32/Calculator!$F$21,1)),2))-$C93)^2+(1500*ABS(SIN(2*PI()*MOD(Calculator!$B$32/Calculator!$F$21,1)))*IF(MOD(Calculator!$B$32/Calculator!$F$21,1)&lt;0.5,-1,1))^2)/((50*POWER(80,POWER(COS(PI()*MOD(Calculator!$B$32/Calculator!$F$21,1)),2))+$C93)^2+(1500*ABS(SIN(2*PI()*MOD(Calculator!$B$32/Calculator!$F$21,1)))*IF(MOD(Calculator!$B$32/Calculator!$F$21,1)&lt;0.5,-1,1))^2))),2))</f>
        <v>—</v>
      </c>
      <c r="AX93" s="294" t="str">
        <f aca="false">IF(OR(Calculator!$E$22&lt;&gt;"YES",Calculator!$B$32&lt;Calculator!$G$22),"—",ROUND((1+SQRT(((50*POWER(80,POWER(COS(PI()*MOD(Calculator!$B$32/Calculator!$F$22,1)),2))-$C93)^2+(1500*ABS(SIN(2*PI()*MOD(Calculator!$B$32/Calculator!$F$22,1)))*IF(MOD(Calculator!$B$32/Calculator!$F$22,1)&lt;0.5,-1,1))^2)/((50*POWER(80,POWER(COS(PI()*MOD(Calculator!$B$32/Calculator!$F$22,1)),2))+$C93)^2+(1500*ABS(SIN(2*PI()*MOD(Calculator!$B$32/Calculator!$F$22,1)))*IF(MOD(Calculator!$B$32/Calculator!$F$22,1)&lt;0.5,-1,1))^2)))/(1-SQRT(((50*POWER(80,POWER(COS(PI()*MOD(Calculator!$B$32/Calculator!$F$22,1)),2))-$C93)^2+(1500*ABS(SIN(2*PI()*MOD(Calculator!$B$32/Calculator!$F$22,1)))*IF(MOD(Calculator!$B$32/Calculator!$F$22,1)&lt;0.5,-1,1))^2)/((50*POWER(80,POWER(COS(PI()*MOD(Calculator!$B$32/Calculator!$F$22,1)),2))+$C93)^2+(1500*ABS(SIN(2*PI()*MOD(Calculator!$B$32/Calculator!$F$22,1)))*IF(MOD(Calculator!$B$32/Calculator!$F$22,1)&lt;0.5,-1,1))^2))),2))</f>
        <v>—</v>
      </c>
      <c r="AY93" s="293" t="n">
        <f aca="false">IFERROR(ROUND((IF(ISNUMBER(AN93),AN93,0)+IF(ISNUMBER(AO93),AO93,0)+IF(ISNUMBER(AP93),AP93,0)+IF(ISNUMBER(AQ93),AQ93,0)+IF(ISNUMBER(AR93),AR93,0)+IF(ISNUMBER(AS93),AS93,0)+IF(ISNUMBER(AT93),AT93,0)+IF(ISNUMBER(AU93),AU93,0)+IF(ISNUMBER(AV93),AV93,0)+IF(ISNUMBER(AW93),AW93,0)+IF(ISNUMBER(AX93),AX93,0))/(IF(ISNUMBER(AN93),1,0)+IF(ISNUMBER(AO93),1,0)+IF(ISNUMBER(AP93),1,0)+IF(ISNUMBER(AQ93),1,0)+IF(ISNUMBER(AR93),1,0)+IF(ISNUMBER(AS93),1,0)+IF(ISNUMBER(AT93),1,0)+IF(ISNUMBER(AU93),1,0)+IF(ISNUMBER(AV93),1,0)+IF(ISNUMBER(AW93),1,0)+IF(ISNUMBER(AX93),1,0)),4),"")</f>
        <v>11.305</v>
      </c>
      <c r="AZ93" s="294" t="str">
        <f aca="false">IF(OR(Calculator!$E$12&lt;&gt;"YES",Calculator!$B$33&lt;Calculator!$G$12),"—",ROUND((1+SQRT(((50*POWER(80,POWER(COS(PI()*MOD(Calculator!$B$33/Calculator!$F$12,1)),2))-$C93)^2+(1500*ABS(SIN(2*PI()*MOD(Calculator!$B$33/Calculator!$F$12,1)))*IF(MOD(Calculator!$B$33/Calculator!$F$12,1)&lt;0.5,-1,1))^2)/((50*POWER(80,POWER(COS(PI()*MOD(Calculator!$B$33/Calculator!$F$12,1)),2))+$C93)^2+(1500*ABS(SIN(2*PI()*MOD(Calculator!$B$33/Calculator!$F$12,1)))*IF(MOD(Calculator!$B$33/Calculator!$F$12,1)&lt;0.5,-1,1))^2)))/(1-SQRT(((50*POWER(80,POWER(COS(PI()*MOD(Calculator!$B$33/Calculator!$F$12,1)),2))-$C93)^2+(1500*ABS(SIN(2*PI()*MOD(Calculator!$B$33/Calculator!$F$12,1)))*IF(MOD(Calculator!$B$33/Calculator!$F$12,1)&lt;0.5,-1,1))^2)/((50*POWER(80,POWER(COS(PI()*MOD(Calculator!$B$33/Calculator!$F$12,1)),2))+$C93)^2+(1500*ABS(SIN(2*PI()*MOD(Calculator!$B$33/Calculator!$F$12,1)))*IF(MOD(Calculator!$B$33/Calculator!$F$12,1)&lt;0.5,-1,1))^2))),2))</f>
        <v>—</v>
      </c>
      <c r="BA93" s="294" t="str">
        <f aca="false">IF(OR(Calculator!$E$13&lt;&gt;"YES",Calculator!$B$33&lt;Calculator!$G$13),"—",ROUND((1+SQRT(((50*POWER(80,POWER(COS(PI()*MOD(Calculator!$B$33/Calculator!$F$13,1)),2))-$C93)^2+(1500*ABS(SIN(2*PI()*MOD(Calculator!$B$33/Calculator!$F$13,1)))*IF(MOD(Calculator!$B$33/Calculator!$F$13,1)&lt;0.5,-1,1))^2)/((50*POWER(80,POWER(COS(PI()*MOD(Calculator!$B$33/Calculator!$F$13,1)),2))+$C93)^2+(1500*ABS(SIN(2*PI()*MOD(Calculator!$B$33/Calculator!$F$13,1)))*IF(MOD(Calculator!$B$33/Calculator!$F$13,1)&lt;0.5,-1,1))^2)))/(1-SQRT(((50*POWER(80,POWER(COS(PI()*MOD(Calculator!$B$33/Calculator!$F$13,1)),2))-$C93)^2+(1500*ABS(SIN(2*PI()*MOD(Calculator!$B$33/Calculator!$F$13,1)))*IF(MOD(Calculator!$B$33/Calculator!$F$13,1)&lt;0.5,-1,1))^2)/((50*POWER(80,POWER(COS(PI()*MOD(Calculator!$B$33/Calculator!$F$13,1)),2))+$C93)^2+(1500*ABS(SIN(2*PI()*MOD(Calculator!$B$33/Calculator!$F$13,1)))*IF(MOD(Calculator!$B$33/Calculator!$F$13,1)&lt;0.5,-1,1))^2))),2))</f>
        <v>—</v>
      </c>
      <c r="BB93" s="294" t="str">
        <f aca="false">IF(OR(Calculator!$E$14&lt;&gt;"YES",Calculator!$B$33&lt;Calculator!$G$14),"—",ROUND((1+SQRT(((50*POWER(80,POWER(COS(PI()*MOD(Calculator!$B$33/Calculator!$F$14,1)),2))-$C93)^2+(1500*ABS(SIN(2*PI()*MOD(Calculator!$B$33/Calculator!$F$14,1)))*IF(MOD(Calculator!$B$33/Calculator!$F$14,1)&lt;0.5,-1,1))^2)/((50*POWER(80,POWER(COS(PI()*MOD(Calculator!$B$33/Calculator!$F$14,1)),2))+$C93)^2+(1500*ABS(SIN(2*PI()*MOD(Calculator!$B$33/Calculator!$F$14,1)))*IF(MOD(Calculator!$B$33/Calculator!$F$14,1)&lt;0.5,-1,1))^2)))/(1-SQRT(((50*POWER(80,POWER(COS(PI()*MOD(Calculator!$B$33/Calculator!$F$14,1)),2))-$C93)^2+(1500*ABS(SIN(2*PI()*MOD(Calculator!$B$33/Calculator!$F$14,1)))*IF(MOD(Calculator!$B$33/Calculator!$F$14,1)&lt;0.5,-1,1))^2)/((50*POWER(80,POWER(COS(PI()*MOD(Calculator!$B$33/Calculator!$F$14,1)),2))+$C93)^2+(1500*ABS(SIN(2*PI()*MOD(Calculator!$B$33/Calculator!$F$14,1)))*IF(MOD(Calculator!$B$33/Calculator!$F$14,1)&lt;0.5,-1,1))^2))),2))</f>
        <v>—</v>
      </c>
      <c r="BC93" s="294" t="n">
        <f aca="false">IF(OR(Calculator!$E$15&lt;&gt;"YES",Calculator!$B$33&lt;Calculator!$G$15),"—",ROUND((1+SQRT(((50*POWER(80,POWER(COS(PI()*MOD(Calculator!$B$33/Calculator!$F$15,1)),2))-$C93)^2+(1500*ABS(SIN(2*PI()*MOD(Calculator!$B$33/Calculator!$F$15,1)))*IF(MOD(Calculator!$B$33/Calculator!$F$15,1)&lt;0.5,-1,1))^2)/((50*POWER(80,POWER(COS(PI()*MOD(Calculator!$B$33/Calculator!$F$15,1)),2))+$C93)^2+(1500*ABS(SIN(2*PI()*MOD(Calculator!$B$33/Calculator!$F$15,1)))*IF(MOD(Calculator!$B$33/Calculator!$F$15,1)&lt;0.5,-1,1))^2)))/(1-SQRT(((50*POWER(80,POWER(COS(PI()*MOD(Calculator!$B$33/Calculator!$F$15,1)),2))-$C93)^2+(1500*ABS(SIN(2*PI()*MOD(Calculator!$B$33/Calculator!$F$15,1)))*IF(MOD(Calculator!$B$33/Calculator!$F$15,1)&lt;0.5,-1,1))^2)/((50*POWER(80,POWER(COS(PI()*MOD(Calculator!$B$33/Calculator!$F$15,1)),2))+$C93)^2+(1500*ABS(SIN(2*PI()*MOD(Calculator!$B$33/Calculator!$F$15,1)))*IF(MOD(Calculator!$B$33/Calculator!$F$15,1)&lt;0.5,-1,1))^2))),2))</f>
        <v>2.98</v>
      </c>
      <c r="BD93" s="294" t="str">
        <f aca="false">IF(OR(Calculator!$E$16&lt;&gt;"YES",Calculator!$B$33&lt;Calculator!$G$16),"—",ROUND((1+SQRT(((50*POWER(80,POWER(COS(PI()*MOD(Calculator!$B$33/Calculator!$F$16,1)),2))-$C93)^2+(1500*ABS(SIN(2*PI()*MOD(Calculator!$B$33/Calculator!$F$16,1)))*IF(MOD(Calculator!$B$33/Calculator!$F$16,1)&lt;0.5,-1,1))^2)/((50*POWER(80,POWER(COS(PI()*MOD(Calculator!$B$33/Calculator!$F$16,1)),2))+$C93)^2+(1500*ABS(SIN(2*PI()*MOD(Calculator!$B$33/Calculator!$F$16,1)))*IF(MOD(Calculator!$B$33/Calculator!$F$16,1)&lt;0.5,-1,1))^2)))/(1-SQRT(((50*POWER(80,POWER(COS(PI()*MOD(Calculator!$B$33/Calculator!$F$16,1)),2))-$C93)^2+(1500*ABS(SIN(2*PI()*MOD(Calculator!$B$33/Calculator!$F$16,1)))*IF(MOD(Calculator!$B$33/Calculator!$F$16,1)&lt;0.5,-1,1))^2)/((50*POWER(80,POWER(COS(PI()*MOD(Calculator!$B$33/Calculator!$F$16,1)),2))+$C93)^2+(1500*ABS(SIN(2*PI()*MOD(Calculator!$B$33/Calculator!$F$16,1)))*IF(MOD(Calculator!$B$33/Calculator!$F$16,1)&lt;0.5,-1,1))^2))),2))</f>
        <v>—</v>
      </c>
      <c r="BE93" s="294" t="n">
        <f aca="false">IF(OR(Calculator!$E$17&lt;&gt;"YES",Calculator!$B$33&lt;Calculator!$G$17),"—",ROUND((1+SQRT(((50*POWER(80,POWER(COS(PI()*MOD(Calculator!$B$33/Calculator!$F$17,1)),2))-$C93)^2+(1500*ABS(SIN(2*PI()*MOD(Calculator!$B$33/Calculator!$F$17,1)))*IF(MOD(Calculator!$B$33/Calculator!$F$17,1)&lt;0.5,-1,1))^2)/((50*POWER(80,POWER(COS(PI()*MOD(Calculator!$B$33/Calculator!$F$17,1)),2))+$C93)^2+(1500*ABS(SIN(2*PI()*MOD(Calculator!$B$33/Calculator!$F$17,1)))*IF(MOD(Calculator!$B$33/Calculator!$F$17,1)&lt;0.5,-1,1))^2)))/(1-SQRT(((50*POWER(80,POWER(COS(PI()*MOD(Calculator!$B$33/Calculator!$F$17,1)),2))-$C93)^2+(1500*ABS(SIN(2*PI()*MOD(Calculator!$B$33/Calculator!$F$17,1)))*IF(MOD(Calculator!$B$33/Calculator!$F$17,1)&lt;0.5,-1,1))^2)/((50*POWER(80,POWER(COS(PI()*MOD(Calculator!$B$33/Calculator!$F$17,1)),2))+$C93)^2+(1500*ABS(SIN(2*PI()*MOD(Calculator!$B$33/Calculator!$F$17,1)))*IF(MOD(Calculator!$B$33/Calculator!$F$17,1)&lt;0.5,-1,1))^2))),2))</f>
        <v>22.16</v>
      </c>
      <c r="BF93" s="294" t="str">
        <f aca="false">IF(OR(Calculator!$E$18&lt;&gt;"YES",Calculator!$B$33&lt;Calculator!$G$18),"—",ROUND((1+SQRT(((50*POWER(80,POWER(COS(PI()*MOD(Calculator!$B$33/Calculator!$F$18,1)),2))-$C93)^2+(1500*ABS(SIN(2*PI()*MOD(Calculator!$B$33/Calculator!$F$18,1)))*IF(MOD(Calculator!$B$33/Calculator!$F$18,1)&lt;0.5,-1,1))^2)/((50*POWER(80,POWER(COS(PI()*MOD(Calculator!$B$33/Calculator!$F$18,1)),2))+$C93)^2+(1500*ABS(SIN(2*PI()*MOD(Calculator!$B$33/Calculator!$F$18,1)))*IF(MOD(Calculator!$B$33/Calculator!$F$18,1)&lt;0.5,-1,1))^2)))/(1-SQRT(((50*POWER(80,POWER(COS(PI()*MOD(Calculator!$B$33/Calculator!$F$18,1)),2))-$C93)^2+(1500*ABS(SIN(2*PI()*MOD(Calculator!$B$33/Calculator!$F$18,1)))*IF(MOD(Calculator!$B$33/Calculator!$F$18,1)&lt;0.5,-1,1))^2)/((50*POWER(80,POWER(COS(PI()*MOD(Calculator!$B$33/Calculator!$F$18,1)),2))+$C93)^2+(1500*ABS(SIN(2*PI()*MOD(Calculator!$B$33/Calculator!$F$18,1)))*IF(MOD(Calculator!$B$33/Calculator!$F$18,1)&lt;0.5,-1,1))^2))),2))</f>
        <v>—</v>
      </c>
      <c r="BG93" s="294" t="str">
        <f aca="false">IF(OR(Calculator!$E$19&lt;&gt;"YES",Calculator!$B$33&lt;Calculator!$G$19),"—",ROUND((1+SQRT(((50*POWER(80,POWER(COS(PI()*MOD(Calculator!$B$33/Calculator!$F$19,1)),2))-$C93)^2+(1500*ABS(SIN(2*PI()*MOD(Calculator!$B$33/Calculator!$F$19,1)))*IF(MOD(Calculator!$B$33/Calculator!$F$19,1)&lt;0.5,-1,1))^2)/((50*POWER(80,POWER(COS(PI()*MOD(Calculator!$B$33/Calculator!$F$19,1)),2))+$C93)^2+(1500*ABS(SIN(2*PI()*MOD(Calculator!$B$33/Calculator!$F$19,1)))*IF(MOD(Calculator!$B$33/Calculator!$F$19,1)&lt;0.5,-1,1))^2)))/(1-SQRT(((50*POWER(80,POWER(COS(PI()*MOD(Calculator!$B$33/Calculator!$F$19,1)),2))-$C93)^2+(1500*ABS(SIN(2*PI()*MOD(Calculator!$B$33/Calculator!$F$19,1)))*IF(MOD(Calculator!$B$33/Calculator!$F$19,1)&lt;0.5,-1,1))^2)/((50*POWER(80,POWER(COS(PI()*MOD(Calculator!$B$33/Calculator!$F$19,1)),2))+$C93)^2+(1500*ABS(SIN(2*PI()*MOD(Calculator!$B$33/Calculator!$F$19,1)))*IF(MOD(Calculator!$B$33/Calculator!$F$19,1)&lt;0.5,-1,1))^2))),2))</f>
        <v>—</v>
      </c>
      <c r="BH93" s="294" t="str">
        <f aca="false">IF(OR(Calculator!$E$20&lt;&gt;"YES",Calculator!$B$33&lt;Calculator!$G$20),"—",ROUND((1+SQRT(((50*POWER(80,POWER(COS(PI()*MOD(Calculator!$B$33/Calculator!$F$20,1)),2))-$C93)^2+(1500*ABS(SIN(2*PI()*MOD(Calculator!$B$33/Calculator!$F$20,1)))*IF(MOD(Calculator!$B$33/Calculator!$F$20,1)&lt;0.5,-1,1))^2)/((50*POWER(80,POWER(COS(PI()*MOD(Calculator!$B$33/Calculator!$F$20,1)),2))+$C93)^2+(1500*ABS(SIN(2*PI()*MOD(Calculator!$B$33/Calculator!$F$20,1)))*IF(MOD(Calculator!$B$33/Calculator!$F$20,1)&lt;0.5,-1,1))^2)))/(1-SQRT(((50*POWER(80,POWER(COS(PI()*MOD(Calculator!$B$33/Calculator!$F$20,1)),2))-$C93)^2+(1500*ABS(SIN(2*PI()*MOD(Calculator!$B$33/Calculator!$F$20,1)))*IF(MOD(Calculator!$B$33/Calculator!$F$20,1)&lt;0.5,-1,1))^2)/((50*POWER(80,POWER(COS(PI()*MOD(Calculator!$B$33/Calculator!$F$20,1)),2))+$C93)^2+(1500*ABS(SIN(2*PI()*MOD(Calculator!$B$33/Calculator!$F$20,1)))*IF(MOD(Calculator!$B$33/Calculator!$F$20,1)&lt;0.5,-1,1))^2))),2))</f>
        <v>—</v>
      </c>
      <c r="BI93" s="294" t="str">
        <f aca="false">IF(OR(Calculator!$E$21&lt;&gt;"YES",Calculator!$B$33&lt;Calculator!$G$21),"—",ROUND((1+SQRT(((50*POWER(80,POWER(COS(PI()*MOD(Calculator!$B$33/Calculator!$F$21,1)),2))-$C93)^2+(1500*ABS(SIN(2*PI()*MOD(Calculator!$B$33/Calculator!$F$21,1)))*IF(MOD(Calculator!$B$33/Calculator!$F$21,1)&lt;0.5,-1,1))^2)/((50*POWER(80,POWER(COS(PI()*MOD(Calculator!$B$33/Calculator!$F$21,1)),2))+$C93)^2+(1500*ABS(SIN(2*PI()*MOD(Calculator!$B$33/Calculator!$F$21,1)))*IF(MOD(Calculator!$B$33/Calculator!$F$21,1)&lt;0.5,-1,1))^2)))/(1-SQRT(((50*POWER(80,POWER(COS(PI()*MOD(Calculator!$B$33/Calculator!$F$21,1)),2))-$C93)^2+(1500*ABS(SIN(2*PI()*MOD(Calculator!$B$33/Calculator!$F$21,1)))*IF(MOD(Calculator!$B$33/Calculator!$F$21,1)&lt;0.5,-1,1))^2)/((50*POWER(80,POWER(COS(PI()*MOD(Calculator!$B$33/Calculator!$F$21,1)),2))+$C93)^2+(1500*ABS(SIN(2*PI()*MOD(Calculator!$B$33/Calculator!$F$21,1)))*IF(MOD(Calculator!$B$33/Calculator!$F$21,1)&lt;0.5,-1,1))^2))),2))</f>
        <v>—</v>
      </c>
      <c r="BJ93" s="294" t="str">
        <f aca="false">IF(OR(Calculator!$E$22&lt;&gt;"YES",Calculator!$B$33&lt;Calculator!$G$22),"—",ROUND((1+SQRT(((50*POWER(80,POWER(COS(PI()*MOD(Calculator!$B$33/Calculator!$F$22,1)),2))-$C93)^2+(1500*ABS(SIN(2*PI()*MOD(Calculator!$B$33/Calculator!$F$22,1)))*IF(MOD(Calculator!$B$33/Calculator!$F$22,1)&lt;0.5,-1,1))^2)/((50*POWER(80,POWER(COS(PI()*MOD(Calculator!$B$33/Calculator!$F$22,1)),2))+$C93)^2+(1500*ABS(SIN(2*PI()*MOD(Calculator!$B$33/Calculator!$F$22,1)))*IF(MOD(Calculator!$B$33/Calculator!$F$22,1)&lt;0.5,-1,1))^2)))/(1-SQRT(((50*POWER(80,POWER(COS(PI()*MOD(Calculator!$B$33/Calculator!$F$22,1)),2))-$C93)^2+(1500*ABS(SIN(2*PI()*MOD(Calculator!$B$33/Calculator!$F$22,1)))*IF(MOD(Calculator!$B$33/Calculator!$F$22,1)&lt;0.5,-1,1))^2)/((50*POWER(80,POWER(COS(PI()*MOD(Calculator!$B$33/Calculator!$F$22,1)),2))+$C93)^2+(1500*ABS(SIN(2*PI()*MOD(Calculator!$B$33/Calculator!$F$22,1)))*IF(MOD(Calculator!$B$33/Calculator!$F$22,1)&lt;0.5,-1,1))^2))),2))</f>
        <v>—</v>
      </c>
      <c r="BK93" s="293" t="n">
        <f aca="false">IFERROR(ROUND((IF(ISNUMBER(AZ93),AZ93,0)+IF(ISNUMBER(BA93),BA93,0)+IF(ISNUMBER(BB93),BB93,0)+IF(ISNUMBER(BC93),BC93,0)+IF(ISNUMBER(BD93),BD93,0)+IF(ISNUMBER(BE93),BE93,0)+IF(ISNUMBER(BF93),BF93,0)+IF(ISNUMBER(BG93),BG93,0)+IF(ISNUMBER(BH93),BH93,0)+IF(ISNUMBER(BI93),BI93,0)+IF(ISNUMBER(BJ93),BJ93,0))/(IF(ISNUMBER(AZ93),1,0)+IF(ISNUMBER(BA93),1,0)+IF(ISNUMBER(BB93),1,0)+IF(ISNUMBER(BC93),1,0)+IF(ISNUMBER(BD93),1,0)+IF(ISNUMBER(BE93),1,0)+IF(ISNUMBER(BF93),1,0)+IF(ISNUMBER(BG93),1,0)+IF(ISNUMBER(BH93),1,0)+IF(ISNUMBER(BI93),1,0)+IF(ISNUMBER(BJ93),1,0)),4),"")</f>
        <v>12.57</v>
      </c>
      <c r="BM93" s="253" t="str">
        <f aca="false">IF(OR(Calculator!$E$12&lt;&gt;"YES",Calculator!$B$29&lt;Calculator!$G$12),"—",ROUND((1+SQRT(((50*POWER(80,POWER(COS(PI()*MOD(Calculator!$B$29/Calculator!$F$12,1)),2))+MIN(500,MAX(30,100*EXP(-0.3*'VSWR Calculator'!$C$24)*(1+3*ABS(MOD('VSWR Calculator'!$C$23/Calculator!$F$12/2,1)-0.5))))/'VSWR Calculator'!$C$25)-$C93)^2+(1500*ABS(SIN(2*PI()*MOD(Calculator!$B$29/Calculator!$F$12,1)))*IF(MOD(Calculator!$B$29/Calculator!$F$12,1)&lt;0.5,-1,1))^2)/SQRT(((50*POWER(80,POWER(COS(PI()*MOD(Calculator!$B$29/Calculator!$F$12,1)),2))+MIN(500,MAX(30,100*EXP(-0.3*'VSWR Calculator'!$C$24)*(1+3*ABS(MOD('VSWR Calculator'!$C$23/Calculator!$F$12/2,1)-0.5))))/'VSWR Calculator'!$C$25)+$C93)^2+(1500*ABS(SIN(2*PI()*MOD(Calculator!$B$29/Calculator!$F$12,1)))*IF(MOD(Calculator!$B$29/Calculator!$F$12,1)&lt;0.5,-1,1))^2))/(1-SQRT(((50*POWER(80,POWER(COS(PI()*MOD(Calculator!$B$29/Calculator!$F$12,1)),2))+MIN(500,MAX(30,100*EXP(-0.3*'VSWR Calculator'!$C$24)*(1+3*ABS(MOD('VSWR Calculator'!$C$23/Calculator!$F$12/2,1)-0.5))))/'VSWR Calculator'!$C$25)-$C93)^2+(1500*ABS(SIN(2*PI()*MOD(Calculator!$B$29/Calculator!$F$12,1)))*IF(MOD(Calculator!$B$29/Calculator!$F$12,1)&lt;0.5,-1,1))^2)/SQRT(((50*POWER(80,POWER(COS(PI()*MOD(Calculator!$B$29/Calculator!$F$12,1)),2))+MIN(500,MAX(30,100*EXP(-0.3*'VSWR Calculator'!$C$24)*(1+3*ABS(MOD('VSWR Calculator'!$C$23/Calculator!$F$12/2,1)-0.5))))/'VSWR Calculator'!$C$25)+$C93)^2+(1500*ABS(SIN(2*PI()*MOD(Calculator!$B$29/Calculator!$F$12,1)))*IF(MOD(Calculator!$B$29/Calculator!$F$12,1)&lt;0.5,-1,1))^2)),2))</f>
        <v>—</v>
      </c>
      <c r="BN93" s="253" t="str">
        <f aca="false">IF(OR(Calculator!$E$13&lt;&gt;"YES",Calculator!$B$29&lt;Calculator!$G$13),"—",ROUND((1+SQRT(((50*POWER(80,POWER(COS(PI()*MOD(Calculator!$B$29/Calculator!$F$13,1)),2))+MIN(500,MAX(30,100*EXP(-0.3*'VSWR Calculator'!$C$24)*(1+3*ABS(MOD('VSWR Calculator'!$C$23/Calculator!$F$13/2,1)-0.5))))/'VSWR Calculator'!$C$25)-$C93)^2+(1500*ABS(SIN(2*PI()*MOD(Calculator!$B$29/Calculator!$F$13,1)))*IF(MOD(Calculator!$B$29/Calculator!$F$13,1)&lt;0.5,-1,1))^2)/SQRT(((50*POWER(80,POWER(COS(PI()*MOD(Calculator!$B$29/Calculator!$F$13,1)),2))+MIN(500,MAX(30,100*EXP(-0.3*'VSWR Calculator'!$C$24)*(1+3*ABS(MOD('VSWR Calculator'!$C$23/Calculator!$F$13/2,1)-0.5))))/'VSWR Calculator'!$C$25)+$C93)^2+(1500*ABS(SIN(2*PI()*MOD(Calculator!$B$29/Calculator!$F$13,1)))*IF(MOD(Calculator!$B$29/Calculator!$F$13,1)&lt;0.5,-1,1))^2))/(1-SQRT(((50*POWER(80,POWER(COS(PI()*MOD(Calculator!$B$29/Calculator!$F$13,1)),2))+MIN(500,MAX(30,100*EXP(-0.3*'VSWR Calculator'!$C$24)*(1+3*ABS(MOD('VSWR Calculator'!$C$23/Calculator!$F$13/2,1)-0.5))))/'VSWR Calculator'!$C$25)-$C93)^2+(1500*ABS(SIN(2*PI()*MOD(Calculator!$B$29/Calculator!$F$13,1)))*IF(MOD(Calculator!$B$29/Calculator!$F$13,1)&lt;0.5,-1,1))^2)/SQRT(((50*POWER(80,POWER(COS(PI()*MOD(Calculator!$B$29/Calculator!$F$13,1)),2))+MIN(500,MAX(30,100*EXP(-0.3*'VSWR Calculator'!$C$24)*(1+3*ABS(MOD('VSWR Calculator'!$C$23/Calculator!$F$13/2,1)-0.5))))/'VSWR Calculator'!$C$25)+$C93)^2+(1500*ABS(SIN(2*PI()*MOD(Calculator!$B$29/Calculator!$F$13,1)))*IF(MOD(Calculator!$B$29/Calculator!$F$13,1)&lt;0.5,-1,1))^2)),2))</f>
        <v>—</v>
      </c>
      <c r="BO93" s="253" t="str">
        <f aca="false">IF(OR(Calculator!$E$14&lt;&gt;"YES",Calculator!$B$29&lt;Calculator!$G$14),"—",ROUND((1+SQRT(((50*POWER(80,POWER(COS(PI()*MOD(Calculator!$B$29/Calculator!$F$14,1)),2))+MIN(500,MAX(30,100*EXP(-0.3*'VSWR Calculator'!$C$24)*(1+3*ABS(MOD('VSWR Calculator'!$C$23/Calculator!$F$14/2,1)-0.5))))/'VSWR Calculator'!$C$25)-$C93)^2+(1500*ABS(SIN(2*PI()*MOD(Calculator!$B$29/Calculator!$F$14,1)))*IF(MOD(Calculator!$B$29/Calculator!$F$14,1)&lt;0.5,-1,1))^2)/SQRT(((50*POWER(80,POWER(COS(PI()*MOD(Calculator!$B$29/Calculator!$F$14,1)),2))+MIN(500,MAX(30,100*EXP(-0.3*'VSWR Calculator'!$C$24)*(1+3*ABS(MOD('VSWR Calculator'!$C$23/Calculator!$F$14/2,1)-0.5))))/'VSWR Calculator'!$C$25)+$C93)^2+(1500*ABS(SIN(2*PI()*MOD(Calculator!$B$29/Calculator!$F$14,1)))*IF(MOD(Calculator!$B$29/Calculator!$F$14,1)&lt;0.5,-1,1))^2))/(1-SQRT(((50*POWER(80,POWER(COS(PI()*MOD(Calculator!$B$29/Calculator!$F$14,1)),2))+MIN(500,MAX(30,100*EXP(-0.3*'VSWR Calculator'!$C$24)*(1+3*ABS(MOD('VSWR Calculator'!$C$23/Calculator!$F$14/2,1)-0.5))))/'VSWR Calculator'!$C$25)-$C93)^2+(1500*ABS(SIN(2*PI()*MOD(Calculator!$B$29/Calculator!$F$14,1)))*IF(MOD(Calculator!$B$29/Calculator!$F$14,1)&lt;0.5,-1,1))^2)/SQRT(((50*POWER(80,POWER(COS(PI()*MOD(Calculator!$B$29/Calculator!$F$14,1)),2))+MIN(500,MAX(30,100*EXP(-0.3*'VSWR Calculator'!$C$24)*(1+3*ABS(MOD('VSWR Calculator'!$C$23/Calculator!$F$14/2,1)-0.5))))/'VSWR Calculator'!$C$25)+$C93)^2+(1500*ABS(SIN(2*PI()*MOD(Calculator!$B$29/Calculator!$F$14,1)))*IF(MOD(Calculator!$B$29/Calculator!$F$14,1)&lt;0.5,-1,1))^2)),2))</f>
        <v>—</v>
      </c>
      <c r="BP93" s="253" t="n">
        <f aca="false">IF(OR(Calculator!$E$15&lt;&gt;"YES",Calculator!$B$29&lt;Calculator!$G$15),"—",ROUND((1+SQRT(((50*POWER(80,POWER(COS(PI()*MOD(Calculator!$B$29/Calculator!$F$15,1)),2))+MIN(500,MAX(30,100*EXP(-0.3*'VSWR Calculator'!$C$24)*(1+3*ABS(MOD('VSWR Calculator'!$C$23/Calculator!$F$15/2,1)-0.5))))/'VSWR Calculator'!$C$25)-$C93)^2+(1500*ABS(SIN(2*PI()*MOD(Calculator!$B$29/Calculator!$F$15,1)))*IF(MOD(Calculator!$B$29/Calculator!$F$15,1)&lt;0.5,-1,1))^2)/SQRT(((50*POWER(80,POWER(COS(PI()*MOD(Calculator!$B$29/Calculator!$F$15,1)),2))+MIN(500,MAX(30,100*EXP(-0.3*'VSWR Calculator'!$C$24)*(1+3*ABS(MOD('VSWR Calculator'!$C$23/Calculator!$F$15/2,1)-0.5))))/'VSWR Calculator'!$C$25)+$C93)^2+(1500*ABS(SIN(2*PI()*MOD(Calculator!$B$29/Calculator!$F$15,1)))*IF(MOD(Calculator!$B$29/Calculator!$F$15,1)&lt;0.5,-1,1))^2))/(1-SQRT(((50*POWER(80,POWER(COS(PI()*MOD(Calculator!$B$29/Calculator!$F$15,1)),2))+MIN(500,MAX(30,100*EXP(-0.3*'VSWR Calculator'!$C$24)*(1+3*ABS(MOD('VSWR Calculator'!$C$23/Calculator!$F$15/2,1)-0.5))))/'VSWR Calculator'!$C$25)-$C93)^2+(1500*ABS(SIN(2*PI()*MOD(Calculator!$B$29/Calculator!$F$15,1)))*IF(MOD(Calculator!$B$29/Calculator!$F$15,1)&lt;0.5,-1,1))^2)/SQRT(((50*POWER(80,POWER(COS(PI()*MOD(Calculator!$B$29/Calculator!$F$15,1)),2))+MIN(500,MAX(30,100*EXP(-0.3*'VSWR Calculator'!$C$24)*(1+3*ABS(MOD('VSWR Calculator'!$C$23/Calculator!$F$15/2,1)-0.5))))/'VSWR Calculator'!$C$25)+$C93)^2+(1500*ABS(SIN(2*PI()*MOD(Calculator!$B$29/Calculator!$F$15,1)))*IF(MOD(Calculator!$B$29/Calculator!$F$15,1)&lt;0.5,-1,1))^2)),2))</f>
        <v>18.58</v>
      </c>
      <c r="BQ93" s="253" t="str">
        <f aca="false">IF(OR(Calculator!$E$16&lt;&gt;"YES",Calculator!$B$29&lt;Calculator!$G$16),"—",ROUND((1+SQRT(((50*POWER(80,POWER(COS(PI()*MOD(Calculator!$B$29/Calculator!$F$16,1)),2))+MIN(500,MAX(30,100*EXP(-0.3*'VSWR Calculator'!$C$24)*(1+3*ABS(MOD('VSWR Calculator'!$C$23/Calculator!$F$16/2,1)-0.5))))/'VSWR Calculator'!$C$25)-$C93)^2+(1500*ABS(SIN(2*PI()*MOD(Calculator!$B$29/Calculator!$F$16,1)))*IF(MOD(Calculator!$B$29/Calculator!$F$16,1)&lt;0.5,-1,1))^2)/SQRT(((50*POWER(80,POWER(COS(PI()*MOD(Calculator!$B$29/Calculator!$F$16,1)),2))+MIN(500,MAX(30,100*EXP(-0.3*'VSWR Calculator'!$C$24)*(1+3*ABS(MOD('VSWR Calculator'!$C$23/Calculator!$F$16/2,1)-0.5))))/'VSWR Calculator'!$C$25)+$C93)^2+(1500*ABS(SIN(2*PI()*MOD(Calculator!$B$29/Calculator!$F$16,1)))*IF(MOD(Calculator!$B$29/Calculator!$F$16,1)&lt;0.5,-1,1))^2))/(1-SQRT(((50*POWER(80,POWER(COS(PI()*MOD(Calculator!$B$29/Calculator!$F$16,1)),2))+MIN(500,MAX(30,100*EXP(-0.3*'VSWR Calculator'!$C$24)*(1+3*ABS(MOD('VSWR Calculator'!$C$23/Calculator!$F$16/2,1)-0.5))))/'VSWR Calculator'!$C$25)-$C93)^2+(1500*ABS(SIN(2*PI()*MOD(Calculator!$B$29/Calculator!$F$16,1)))*IF(MOD(Calculator!$B$29/Calculator!$F$16,1)&lt;0.5,-1,1))^2)/SQRT(((50*POWER(80,POWER(COS(PI()*MOD(Calculator!$B$29/Calculator!$F$16,1)),2))+MIN(500,MAX(30,100*EXP(-0.3*'VSWR Calculator'!$C$24)*(1+3*ABS(MOD('VSWR Calculator'!$C$23/Calculator!$F$16/2,1)-0.5))))/'VSWR Calculator'!$C$25)+$C93)^2+(1500*ABS(SIN(2*PI()*MOD(Calculator!$B$29/Calculator!$F$16,1)))*IF(MOD(Calculator!$B$29/Calculator!$F$16,1)&lt;0.5,-1,1))^2)),2))</f>
        <v>—</v>
      </c>
      <c r="BR93" s="253" t="n">
        <f aca="false">IF(OR(Calculator!$E$17&lt;&gt;"YES",Calculator!$B$29&lt;Calculator!$G$17),"—",ROUND((1+SQRT(((50*POWER(80,POWER(COS(PI()*MOD(Calculator!$B$29/Calculator!$F$17,1)),2))+MIN(500,MAX(30,100*EXP(-0.3*'VSWR Calculator'!$C$24)*(1+3*ABS(MOD('VSWR Calculator'!$C$23/Calculator!$F$17/2,1)-0.5))))/'VSWR Calculator'!$C$25)-$C93)^2+(1500*ABS(SIN(2*PI()*MOD(Calculator!$B$29/Calculator!$F$17,1)))*IF(MOD(Calculator!$B$29/Calculator!$F$17,1)&lt;0.5,-1,1))^2)/SQRT(((50*POWER(80,POWER(COS(PI()*MOD(Calculator!$B$29/Calculator!$F$17,1)),2))+MIN(500,MAX(30,100*EXP(-0.3*'VSWR Calculator'!$C$24)*(1+3*ABS(MOD('VSWR Calculator'!$C$23/Calculator!$F$17/2,1)-0.5))))/'VSWR Calculator'!$C$25)+$C93)^2+(1500*ABS(SIN(2*PI()*MOD(Calculator!$B$29/Calculator!$F$17,1)))*IF(MOD(Calculator!$B$29/Calculator!$F$17,1)&lt;0.5,-1,1))^2))/(1-SQRT(((50*POWER(80,POWER(COS(PI()*MOD(Calculator!$B$29/Calculator!$F$17,1)),2))+MIN(500,MAX(30,100*EXP(-0.3*'VSWR Calculator'!$C$24)*(1+3*ABS(MOD('VSWR Calculator'!$C$23/Calculator!$F$17/2,1)-0.5))))/'VSWR Calculator'!$C$25)-$C93)^2+(1500*ABS(SIN(2*PI()*MOD(Calculator!$B$29/Calculator!$F$17,1)))*IF(MOD(Calculator!$B$29/Calculator!$F$17,1)&lt;0.5,-1,1))^2)/SQRT(((50*POWER(80,POWER(COS(PI()*MOD(Calculator!$B$29/Calculator!$F$17,1)),2))+MIN(500,MAX(30,100*EXP(-0.3*'VSWR Calculator'!$C$24)*(1+3*ABS(MOD('VSWR Calculator'!$C$23/Calculator!$F$17/2,1)-0.5))))/'VSWR Calculator'!$C$25)+$C93)^2+(1500*ABS(SIN(2*PI()*MOD(Calculator!$B$29/Calculator!$F$17,1)))*IF(MOD(Calculator!$B$29/Calculator!$F$17,1)&lt;0.5,-1,1))^2)),2))</f>
        <v>17.87</v>
      </c>
      <c r="BS93" s="253" t="str">
        <f aca="false">IF(OR(Calculator!$E$18&lt;&gt;"YES",Calculator!$B$29&lt;Calculator!$G$18),"—",ROUND((1+SQRT(((50*POWER(80,POWER(COS(PI()*MOD(Calculator!$B$29/Calculator!$F$18,1)),2))+MIN(500,MAX(30,100*EXP(-0.3*'VSWR Calculator'!$C$24)*(1+3*ABS(MOD('VSWR Calculator'!$C$23/Calculator!$F$18/2,1)-0.5))))/'VSWR Calculator'!$C$25)-$C93)^2+(1500*ABS(SIN(2*PI()*MOD(Calculator!$B$29/Calculator!$F$18,1)))*IF(MOD(Calculator!$B$29/Calculator!$F$18,1)&lt;0.5,-1,1))^2)/SQRT(((50*POWER(80,POWER(COS(PI()*MOD(Calculator!$B$29/Calculator!$F$18,1)),2))+MIN(500,MAX(30,100*EXP(-0.3*'VSWR Calculator'!$C$24)*(1+3*ABS(MOD('VSWR Calculator'!$C$23/Calculator!$F$18/2,1)-0.5))))/'VSWR Calculator'!$C$25)+$C93)^2+(1500*ABS(SIN(2*PI()*MOD(Calculator!$B$29/Calculator!$F$18,1)))*IF(MOD(Calculator!$B$29/Calculator!$F$18,1)&lt;0.5,-1,1))^2))/(1-SQRT(((50*POWER(80,POWER(COS(PI()*MOD(Calculator!$B$29/Calculator!$F$18,1)),2))+MIN(500,MAX(30,100*EXP(-0.3*'VSWR Calculator'!$C$24)*(1+3*ABS(MOD('VSWR Calculator'!$C$23/Calculator!$F$18/2,1)-0.5))))/'VSWR Calculator'!$C$25)-$C93)^2+(1500*ABS(SIN(2*PI()*MOD(Calculator!$B$29/Calculator!$F$18,1)))*IF(MOD(Calculator!$B$29/Calculator!$F$18,1)&lt;0.5,-1,1))^2)/SQRT(((50*POWER(80,POWER(COS(PI()*MOD(Calculator!$B$29/Calculator!$F$18,1)),2))+MIN(500,MAX(30,100*EXP(-0.3*'VSWR Calculator'!$C$24)*(1+3*ABS(MOD('VSWR Calculator'!$C$23/Calculator!$F$18/2,1)-0.5))))/'VSWR Calculator'!$C$25)+$C93)^2+(1500*ABS(SIN(2*PI()*MOD(Calculator!$B$29/Calculator!$F$18,1)))*IF(MOD(Calculator!$B$29/Calculator!$F$18,1)&lt;0.5,-1,1))^2)),2))</f>
        <v>—</v>
      </c>
      <c r="BT93" s="253" t="str">
        <f aca="false">IF(OR(Calculator!$E$19&lt;&gt;"YES",Calculator!$B$29&lt;Calculator!$G$19),"—",ROUND((1+SQRT(((50*POWER(80,POWER(COS(PI()*MOD(Calculator!$B$29/Calculator!$F$19,1)),2))+MIN(500,MAX(30,100*EXP(-0.3*'VSWR Calculator'!$C$24)*(1+3*ABS(MOD('VSWR Calculator'!$C$23/Calculator!$F$19/2,1)-0.5))))/'VSWR Calculator'!$C$25)-$C93)^2+(1500*ABS(SIN(2*PI()*MOD(Calculator!$B$29/Calculator!$F$19,1)))*IF(MOD(Calculator!$B$29/Calculator!$F$19,1)&lt;0.5,-1,1))^2)/SQRT(((50*POWER(80,POWER(COS(PI()*MOD(Calculator!$B$29/Calculator!$F$19,1)),2))+MIN(500,MAX(30,100*EXP(-0.3*'VSWR Calculator'!$C$24)*(1+3*ABS(MOD('VSWR Calculator'!$C$23/Calculator!$F$19/2,1)-0.5))))/'VSWR Calculator'!$C$25)+$C93)^2+(1500*ABS(SIN(2*PI()*MOD(Calculator!$B$29/Calculator!$F$19,1)))*IF(MOD(Calculator!$B$29/Calculator!$F$19,1)&lt;0.5,-1,1))^2))/(1-SQRT(((50*POWER(80,POWER(COS(PI()*MOD(Calculator!$B$29/Calculator!$F$19,1)),2))+MIN(500,MAX(30,100*EXP(-0.3*'VSWR Calculator'!$C$24)*(1+3*ABS(MOD('VSWR Calculator'!$C$23/Calculator!$F$19/2,1)-0.5))))/'VSWR Calculator'!$C$25)-$C93)^2+(1500*ABS(SIN(2*PI()*MOD(Calculator!$B$29/Calculator!$F$19,1)))*IF(MOD(Calculator!$B$29/Calculator!$F$19,1)&lt;0.5,-1,1))^2)/SQRT(((50*POWER(80,POWER(COS(PI()*MOD(Calculator!$B$29/Calculator!$F$19,1)),2))+MIN(500,MAX(30,100*EXP(-0.3*'VSWR Calculator'!$C$24)*(1+3*ABS(MOD('VSWR Calculator'!$C$23/Calculator!$F$19/2,1)-0.5))))/'VSWR Calculator'!$C$25)+$C93)^2+(1500*ABS(SIN(2*PI()*MOD(Calculator!$B$29/Calculator!$F$19,1)))*IF(MOD(Calculator!$B$29/Calculator!$F$19,1)&lt;0.5,-1,1))^2)),2))</f>
        <v>—</v>
      </c>
      <c r="BU93" s="253" t="str">
        <f aca="false">IF(OR(Calculator!$E$20&lt;&gt;"YES",Calculator!$B$29&lt;Calculator!$G$20),"—",ROUND((1+SQRT(((50*POWER(80,POWER(COS(PI()*MOD(Calculator!$B$29/Calculator!$F$20,1)),2))+MIN(500,MAX(30,100*EXP(-0.3*'VSWR Calculator'!$C$24)*(1+3*ABS(MOD('VSWR Calculator'!$C$23/Calculator!$F$20/2,1)-0.5))))/'VSWR Calculator'!$C$25)-$C93)^2+(1500*ABS(SIN(2*PI()*MOD(Calculator!$B$29/Calculator!$F$20,1)))*IF(MOD(Calculator!$B$29/Calculator!$F$20,1)&lt;0.5,-1,1))^2)/SQRT(((50*POWER(80,POWER(COS(PI()*MOD(Calculator!$B$29/Calculator!$F$20,1)),2))+MIN(500,MAX(30,100*EXP(-0.3*'VSWR Calculator'!$C$24)*(1+3*ABS(MOD('VSWR Calculator'!$C$23/Calculator!$F$20/2,1)-0.5))))/'VSWR Calculator'!$C$25)+$C93)^2+(1500*ABS(SIN(2*PI()*MOD(Calculator!$B$29/Calculator!$F$20,1)))*IF(MOD(Calculator!$B$29/Calculator!$F$20,1)&lt;0.5,-1,1))^2))/(1-SQRT(((50*POWER(80,POWER(COS(PI()*MOD(Calculator!$B$29/Calculator!$F$20,1)),2))+MIN(500,MAX(30,100*EXP(-0.3*'VSWR Calculator'!$C$24)*(1+3*ABS(MOD('VSWR Calculator'!$C$23/Calculator!$F$20/2,1)-0.5))))/'VSWR Calculator'!$C$25)-$C93)^2+(1500*ABS(SIN(2*PI()*MOD(Calculator!$B$29/Calculator!$F$20,1)))*IF(MOD(Calculator!$B$29/Calculator!$F$20,1)&lt;0.5,-1,1))^2)/SQRT(((50*POWER(80,POWER(COS(PI()*MOD(Calculator!$B$29/Calculator!$F$20,1)),2))+MIN(500,MAX(30,100*EXP(-0.3*'VSWR Calculator'!$C$24)*(1+3*ABS(MOD('VSWR Calculator'!$C$23/Calculator!$F$20/2,1)-0.5))))/'VSWR Calculator'!$C$25)+$C93)^2+(1500*ABS(SIN(2*PI()*MOD(Calculator!$B$29/Calculator!$F$20,1)))*IF(MOD(Calculator!$B$29/Calculator!$F$20,1)&lt;0.5,-1,1))^2)),2))</f>
        <v>—</v>
      </c>
      <c r="BV93" s="253" t="str">
        <f aca="false">IF(OR(Calculator!$E$21&lt;&gt;"YES",Calculator!$B$29&lt;Calculator!$G$21),"—",ROUND((1+SQRT(((50*POWER(80,POWER(COS(PI()*MOD(Calculator!$B$29/Calculator!$F$21,1)),2))+MIN(500,MAX(30,100*EXP(-0.3*'VSWR Calculator'!$C$24)*(1+3*ABS(MOD('VSWR Calculator'!$C$23/Calculator!$F$21/2,1)-0.5))))/'VSWR Calculator'!$C$25)-$C93)^2+(1500*ABS(SIN(2*PI()*MOD(Calculator!$B$29/Calculator!$F$21,1)))*IF(MOD(Calculator!$B$29/Calculator!$F$21,1)&lt;0.5,-1,1))^2)/SQRT(((50*POWER(80,POWER(COS(PI()*MOD(Calculator!$B$29/Calculator!$F$21,1)),2))+MIN(500,MAX(30,100*EXP(-0.3*'VSWR Calculator'!$C$24)*(1+3*ABS(MOD('VSWR Calculator'!$C$23/Calculator!$F$21/2,1)-0.5))))/'VSWR Calculator'!$C$25)+$C93)^2+(1500*ABS(SIN(2*PI()*MOD(Calculator!$B$29/Calculator!$F$21,1)))*IF(MOD(Calculator!$B$29/Calculator!$F$21,1)&lt;0.5,-1,1))^2))/(1-SQRT(((50*POWER(80,POWER(COS(PI()*MOD(Calculator!$B$29/Calculator!$F$21,1)),2))+MIN(500,MAX(30,100*EXP(-0.3*'VSWR Calculator'!$C$24)*(1+3*ABS(MOD('VSWR Calculator'!$C$23/Calculator!$F$21/2,1)-0.5))))/'VSWR Calculator'!$C$25)-$C93)^2+(1500*ABS(SIN(2*PI()*MOD(Calculator!$B$29/Calculator!$F$21,1)))*IF(MOD(Calculator!$B$29/Calculator!$F$21,1)&lt;0.5,-1,1))^2)/SQRT(((50*POWER(80,POWER(COS(PI()*MOD(Calculator!$B$29/Calculator!$F$21,1)),2))+MIN(500,MAX(30,100*EXP(-0.3*'VSWR Calculator'!$C$24)*(1+3*ABS(MOD('VSWR Calculator'!$C$23/Calculator!$F$21/2,1)-0.5))))/'VSWR Calculator'!$C$25)+$C93)^2+(1500*ABS(SIN(2*PI()*MOD(Calculator!$B$29/Calculator!$F$21,1)))*IF(MOD(Calculator!$B$29/Calculator!$F$21,1)&lt;0.5,-1,1))^2)),2))</f>
        <v>—</v>
      </c>
      <c r="BW93" s="253" t="str">
        <f aca="false">IF(OR(Calculator!$E$22&lt;&gt;"YES",Calculator!$B$29&lt;Calculator!$G$22),"—",ROUND((1+SQRT(((50*POWER(80,POWER(COS(PI()*MOD(Calculator!$B$29/Calculator!$F$22,1)),2))+MIN(500,MAX(30,100*EXP(-0.3*'VSWR Calculator'!$C$24)*(1+3*ABS(MOD('VSWR Calculator'!$C$23/Calculator!$F$22/2,1)-0.5))))/'VSWR Calculator'!$C$25)-$C93)^2+(1500*ABS(SIN(2*PI()*MOD(Calculator!$B$29/Calculator!$F$22,1)))*IF(MOD(Calculator!$B$29/Calculator!$F$22,1)&lt;0.5,-1,1))^2)/SQRT(((50*POWER(80,POWER(COS(PI()*MOD(Calculator!$B$29/Calculator!$F$22,1)),2))+MIN(500,MAX(30,100*EXP(-0.3*'VSWR Calculator'!$C$24)*(1+3*ABS(MOD('VSWR Calculator'!$C$23/Calculator!$F$22/2,1)-0.5))))/'VSWR Calculator'!$C$25)+$C93)^2+(1500*ABS(SIN(2*PI()*MOD(Calculator!$B$29/Calculator!$F$22,1)))*IF(MOD(Calculator!$B$29/Calculator!$F$22,1)&lt;0.5,-1,1))^2))/(1-SQRT(((50*POWER(80,POWER(COS(PI()*MOD(Calculator!$B$29/Calculator!$F$22,1)),2))+MIN(500,MAX(30,100*EXP(-0.3*'VSWR Calculator'!$C$24)*(1+3*ABS(MOD('VSWR Calculator'!$C$23/Calculator!$F$22/2,1)-0.5))))/'VSWR Calculator'!$C$25)-$C93)^2+(1500*ABS(SIN(2*PI()*MOD(Calculator!$B$29/Calculator!$F$22,1)))*IF(MOD(Calculator!$B$29/Calculator!$F$22,1)&lt;0.5,-1,1))^2)/SQRT(((50*POWER(80,POWER(COS(PI()*MOD(Calculator!$B$29/Calculator!$F$22,1)),2))+MIN(500,MAX(30,100*EXP(-0.3*'VSWR Calculator'!$C$24)*(1+3*ABS(MOD('VSWR Calculator'!$C$23/Calculator!$F$22/2,1)-0.5))))/'VSWR Calculator'!$C$25)+$C93)^2+(1500*ABS(SIN(2*PI()*MOD(Calculator!$B$29/Calculator!$F$22,1)))*IF(MOD(Calculator!$B$29/Calculator!$F$22,1)&lt;0.5,-1,1))^2)),2))</f>
        <v>—</v>
      </c>
      <c r="BX93" s="253" t="n">
        <f aca="false">IFERROR(ROUND((IF(ISNUMBER(BM93),BM93,0)+IF(ISNUMBER(BN93),BN93,0)+IF(ISNUMBER(BO93),BO93,0)+IF(ISNUMBER(BP93),BP93,0)+IF(ISNUMBER(BQ93),BQ93,0)+IF(ISNUMBER(BR93),BR93,0)+IF(ISNUMBER(BS93),BS93,0)+IF(ISNUMBER(BT93),BT93,0)+IF(ISNUMBER(BU93),BU93,0)+IF(ISNUMBER(BV93),BV93,0)+IF(ISNUMBER(BW93),BW93,0))/(IF(ISNUMBER(BM93),1,0)+IF(ISNUMBER(BN93),1,0)+IF(ISNUMBER(BO93),1,0)+IF(ISNUMBER(BP93),1,0)+IF(ISNUMBER(BQ93),1,0)+IF(ISNUMBER(BR93),1,0)+IF(ISNUMBER(BS93),1,0)+IF(ISNUMBER(BT93),1,0)+IF(ISNUMBER(BU93),1,0)+IF(ISNUMBER(BV93),1,0)+IF(ISNUMBER(BW93),1,0)),4),"")</f>
        <v>18.225</v>
      </c>
      <c r="BY93" s="253" t="str">
        <f aca="false">IF(OR(Calculator!$E$12&lt;&gt;"YES",Calculator!$B$30&lt;Calculator!$G$12),"—",ROUND((1+SQRT(((50*POWER(80,POWER(COS(PI()*MOD(Calculator!$B$30/Calculator!$F$12,1)),2))+MIN(500,MAX(30,100*EXP(-0.3*'VSWR Calculator'!$C$24)*(1+3*ABS(MOD('VSWR Calculator'!$C$23/Calculator!$F$12/2,1)-0.5))))/'VSWR Calculator'!$C$25)-$C93)^2+(1500*ABS(SIN(2*PI()*MOD(Calculator!$B$30/Calculator!$F$12,1)))*IF(MOD(Calculator!$B$30/Calculator!$F$12,1)&lt;0.5,-1,1))^2)/SQRT(((50*POWER(80,POWER(COS(PI()*MOD(Calculator!$B$30/Calculator!$F$12,1)),2))+MIN(500,MAX(30,100*EXP(-0.3*'VSWR Calculator'!$C$24)*(1+3*ABS(MOD('VSWR Calculator'!$C$23/Calculator!$F$12/2,1)-0.5))))/'VSWR Calculator'!$C$25)+$C93)^2+(1500*ABS(SIN(2*PI()*MOD(Calculator!$B$30/Calculator!$F$12,1)))*IF(MOD(Calculator!$B$30/Calculator!$F$12,1)&lt;0.5,-1,1))^2))/(1-SQRT(((50*POWER(80,POWER(COS(PI()*MOD(Calculator!$B$30/Calculator!$F$12,1)),2))+MIN(500,MAX(30,100*EXP(-0.3*'VSWR Calculator'!$C$24)*(1+3*ABS(MOD('VSWR Calculator'!$C$23/Calculator!$F$12/2,1)-0.5))))/'VSWR Calculator'!$C$25)-$C93)^2+(1500*ABS(SIN(2*PI()*MOD(Calculator!$B$30/Calculator!$F$12,1)))*IF(MOD(Calculator!$B$30/Calculator!$F$12,1)&lt;0.5,-1,1))^2)/SQRT(((50*POWER(80,POWER(COS(PI()*MOD(Calculator!$B$30/Calculator!$F$12,1)),2))+MIN(500,MAX(30,100*EXP(-0.3*'VSWR Calculator'!$C$24)*(1+3*ABS(MOD('VSWR Calculator'!$C$23/Calculator!$F$12/2,1)-0.5))))/'VSWR Calculator'!$C$25)+$C93)^2+(1500*ABS(SIN(2*PI()*MOD(Calculator!$B$30/Calculator!$F$12,1)))*IF(MOD(Calculator!$B$30/Calculator!$F$12,1)&lt;0.5,-1,1))^2)),2))</f>
        <v>—</v>
      </c>
      <c r="BZ93" s="253" t="str">
        <f aca="false">IF(OR(Calculator!$E$13&lt;&gt;"YES",Calculator!$B$30&lt;Calculator!$G$13),"—",ROUND((1+SQRT(((50*POWER(80,POWER(COS(PI()*MOD(Calculator!$B$30/Calculator!$F$13,1)),2))+MIN(500,MAX(30,100*EXP(-0.3*'VSWR Calculator'!$C$24)*(1+3*ABS(MOD('VSWR Calculator'!$C$23/Calculator!$F$13/2,1)-0.5))))/'VSWR Calculator'!$C$25)-$C93)^2+(1500*ABS(SIN(2*PI()*MOD(Calculator!$B$30/Calculator!$F$13,1)))*IF(MOD(Calculator!$B$30/Calculator!$F$13,1)&lt;0.5,-1,1))^2)/SQRT(((50*POWER(80,POWER(COS(PI()*MOD(Calculator!$B$30/Calculator!$F$13,1)),2))+MIN(500,MAX(30,100*EXP(-0.3*'VSWR Calculator'!$C$24)*(1+3*ABS(MOD('VSWR Calculator'!$C$23/Calculator!$F$13/2,1)-0.5))))/'VSWR Calculator'!$C$25)+$C93)^2+(1500*ABS(SIN(2*PI()*MOD(Calculator!$B$30/Calculator!$F$13,1)))*IF(MOD(Calculator!$B$30/Calculator!$F$13,1)&lt;0.5,-1,1))^2))/(1-SQRT(((50*POWER(80,POWER(COS(PI()*MOD(Calculator!$B$30/Calculator!$F$13,1)),2))+MIN(500,MAX(30,100*EXP(-0.3*'VSWR Calculator'!$C$24)*(1+3*ABS(MOD('VSWR Calculator'!$C$23/Calculator!$F$13/2,1)-0.5))))/'VSWR Calculator'!$C$25)-$C93)^2+(1500*ABS(SIN(2*PI()*MOD(Calculator!$B$30/Calculator!$F$13,1)))*IF(MOD(Calculator!$B$30/Calculator!$F$13,1)&lt;0.5,-1,1))^2)/SQRT(((50*POWER(80,POWER(COS(PI()*MOD(Calculator!$B$30/Calculator!$F$13,1)),2))+MIN(500,MAX(30,100*EXP(-0.3*'VSWR Calculator'!$C$24)*(1+3*ABS(MOD('VSWR Calculator'!$C$23/Calculator!$F$13/2,1)-0.5))))/'VSWR Calculator'!$C$25)+$C93)^2+(1500*ABS(SIN(2*PI()*MOD(Calculator!$B$30/Calculator!$F$13,1)))*IF(MOD(Calculator!$B$30/Calculator!$F$13,1)&lt;0.5,-1,1))^2)),2))</f>
        <v>—</v>
      </c>
      <c r="CA93" s="253" t="str">
        <f aca="false">IF(OR(Calculator!$E$14&lt;&gt;"YES",Calculator!$B$30&lt;Calculator!$G$14),"—",ROUND((1+SQRT(((50*POWER(80,POWER(COS(PI()*MOD(Calculator!$B$30/Calculator!$F$14,1)),2))+MIN(500,MAX(30,100*EXP(-0.3*'VSWR Calculator'!$C$24)*(1+3*ABS(MOD('VSWR Calculator'!$C$23/Calculator!$F$14/2,1)-0.5))))/'VSWR Calculator'!$C$25)-$C93)^2+(1500*ABS(SIN(2*PI()*MOD(Calculator!$B$30/Calculator!$F$14,1)))*IF(MOD(Calculator!$B$30/Calculator!$F$14,1)&lt;0.5,-1,1))^2)/SQRT(((50*POWER(80,POWER(COS(PI()*MOD(Calculator!$B$30/Calculator!$F$14,1)),2))+MIN(500,MAX(30,100*EXP(-0.3*'VSWR Calculator'!$C$24)*(1+3*ABS(MOD('VSWR Calculator'!$C$23/Calculator!$F$14/2,1)-0.5))))/'VSWR Calculator'!$C$25)+$C93)^2+(1500*ABS(SIN(2*PI()*MOD(Calculator!$B$30/Calculator!$F$14,1)))*IF(MOD(Calculator!$B$30/Calculator!$F$14,1)&lt;0.5,-1,1))^2))/(1-SQRT(((50*POWER(80,POWER(COS(PI()*MOD(Calculator!$B$30/Calculator!$F$14,1)),2))+MIN(500,MAX(30,100*EXP(-0.3*'VSWR Calculator'!$C$24)*(1+3*ABS(MOD('VSWR Calculator'!$C$23/Calculator!$F$14/2,1)-0.5))))/'VSWR Calculator'!$C$25)-$C93)^2+(1500*ABS(SIN(2*PI()*MOD(Calculator!$B$30/Calculator!$F$14,1)))*IF(MOD(Calculator!$B$30/Calculator!$F$14,1)&lt;0.5,-1,1))^2)/SQRT(((50*POWER(80,POWER(COS(PI()*MOD(Calculator!$B$30/Calculator!$F$14,1)),2))+MIN(500,MAX(30,100*EXP(-0.3*'VSWR Calculator'!$C$24)*(1+3*ABS(MOD('VSWR Calculator'!$C$23/Calculator!$F$14/2,1)-0.5))))/'VSWR Calculator'!$C$25)+$C93)^2+(1500*ABS(SIN(2*PI()*MOD(Calculator!$B$30/Calculator!$F$14,1)))*IF(MOD(Calculator!$B$30/Calculator!$F$14,1)&lt;0.5,-1,1))^2)),2))</f>
        <v>—</v>
      </c>
      <c r="CB93" s="253" t="n">
        <f aca="false">IF(OR(Calculator!$E$15&lt;&gt;"YES",Calculator!$B$30&lt;Calculator!$G$15),"—",ROUND((1+SQRT(((50*POWER(80,POWER(COS(PI()*MOD(Calculator!$B$30/Calculator!$F$15,1)),2))+MIN(500,MAX(30,100*EXP(-0.3*'VSWR Calculator'!$C$24)*(1+3*ABS(MOD('VSWR Calculator'!$C$23/Calculator!$F$15/2,1)-0.5))))/'VSWR Calculator'!$C$25)-$C93)^2+(1500*ABS(SIN(2*PI()*MOD(Calculator!$B$30/Calculator!$F$15,1)))*IF(MOD(Calculator!$B$30/Calculator!$F$15,1)&lt;0.5,-1,1))^2)/SQRT(((50*POWER(80,POWER(COS(PI()*MOD(Calculator!$B$30/Calculator!$F$15,1)),2))+MIN(500,MAX(30,100*EXP(-0.3*'VSWR Calculator'!$C$24)*(1+3*ABS(MOD('VSWR Calculator'!$C$23/Calculator!$F$15/2,1)-0.5))))/'VSWR Calculator'!$C$25)+$C93)^2+(1500*ABS(SIN(2*PI()*MOD(Calculator!$B$30/Calculator!$F$15,1)))*IF(MOD(Calculator!$B$30/Calculator!$F$15,1)&lt;0.5,-1,1))^2))/(1-SQRT(((50*POWER(80,POWER(COS(PI()*MOD(Calculator!$B$30/Calculator!$F$15,1)),2))+MIN(500,MAX(30,100*EXP(-0.3*'VSWR Calculator'!$C$24)*(1+3*ABS(MOD('VSWR Calculator'!$C$23/Calculator!$F$15/2,1)-0.5))))/'VSWR Calculator'!$C$25)-$C93)^2+(1500*ABS(SIN(2*PI()*MOD(Calculator!$B$30/Calculator!$F$15,1)))*IF(MOD(Calculator!$B$30/Calculator!$F$15,1)&lt;0.5,-1,1))^2)/SQRT(((50*POWER(80,POWER(COS(PI()*MOD(Calculator!$B$30/Calculator!$F$15,1)),2))+MIN(500,MAX(30,100*EXP(-0.3*'VSWR Calculator'!$C$24)*(1+3*ABS(MOD('VSWR Calculator'!$C$23/Calculator!$F$15/2,1)-0.5))))/'VSWR Calculator'!$C$25)+$C93)^2+(1500*ABS(SIN(2*PI()*MOD(Calculator!$B$30/Calculator!$F$15,1)))*IF(MOD(Calculator!$B$30/Calculator!$F$15,1)&lt;0.5,-1,1))^2)),2))</f>
        <v>17.81</v>
      </c>
      <c r="CC93" s="253" t="str">
        <f aca="false">IF(OR(Calculator!$E$16&lt;&gt;"YES",Calculator!$B$30&lt;Calculator!$G$16),"—",ROUND((1+SQRT(((50*POWER(80,POWER(COS(PI()*MOD(Calculator!$B$30/Calculator!$F$16,1)),2))+MIN(500,MAX(30,100*EXP(-0.3*'VSWR Calculator'!$C$24)*(1+3*ABS(MOD('VSWR Calculator'!$C$23/Calculator!$F$16/2,1)-0.5))))/'VSWR Calculator'!$C$25)-$C93)^2+(1500*ABS(SIN(2*PI()*MOD(Calculator!$B$30/Calculator!$F$16,1)))*IF(MOD(Calculator!$B$30/Calculator!$F$16,1)&lt;0.5,-1,1))^2)/SQRT(((50*POWER(80,POWER(COS(PI()*MOD(Calculator!$B$30/Calculator!$F$16,1)),2))+MIN(500,MAX(30,100*EXP(-0.3*'VSWR Calculator'!$C$24)*(1+3*ABS(MOD('VSWR Calculator'!$C$23/Calculator!$F$16/2,1)-0.5))))/'VSWR Calculator'!$C$25)+$C93)^2+(1500*ABS(SIN(2*PI()*MOD(Calculator!$B$30/Calculator!$F$16,1)))*IF(MOD(Calculator!$B$30/Calculator!$F$16,1)&lt;0.5,-1,1))^2))/(1-SQRT(((50*POWER(80,POWER(COS(PI()*MOD(Calculator!$B$30/Calculator!$F$16,1)),2))+MIN(500,MAX(30,100*EXP(-0.3*'VSWR Calculator'!$C$24)*(1+3*ABS(MOD('VSWR Calculator'!$C$23/Calculator!$F$16/2,1)-0.5))))/'VSWR Calculator'!$C$25)-$C93)^2+(1500*ABS(SIN(2*PI()*MOD(Calculator!$B$30/Calculator!$F$16,1)))*IF(MOD(Calculator!$B$30/Calculator!$F$16,1)&lt;0.5,-1,1))^2)/SQRT(((50*POWER(80,POWER(COS(PI()*MOD(Calculator!$B$30/Calculator!$F$16,1)),2))+MIN(500,MAX(30,100*EXP(-0.3*'VSWR Calculator'!$C$24)*(1+3*ABS(MOD('VSWR Calculator'!$C$23/Calculator!$F$16/2,1)-0.5))))/'VSWR Calculator'!$C$25)+$C93)^2+(1500*ABS(SIN(2*PI()*MOD(Calculator!$B$30/Calculator!$F$16,1)))*IF(MOD(Calculator!$B$30/Calculator!$F$16,1)&lt;0.5,-1,1))^2)),2))</f>
        <v>—</v>
      </c>
      <c r="CD93" s="253" t="n">
        <f aca="false">IF(OR(Calculator!$E$17&lt;&gt;"YES",Calculator!$B$30&lt;Calculator!$G$17),"—",ROUND((1+SQRT(((50*POWER(80,POWER(COS(PI()*MOD(Calculator!$B$30/Calculator!$F$17,1)),2))+MIN(500,MAX(30,100*EXP(-0.3*'VSWR Calculator'!$C$24)*(1+3*ABS(MOD('VSWR Calculator'!$C$23/Calculator!$F$17/2,1)-0.5))))/'VSWR Calculator'!$C$25)-$C93)^2+(1500*ABS(SIN(2*PI()*MOD(Calculator!$B$30/Calculator!$F$17,1)))*IF(MOD(Calculator!$B$30/Calculator!$F$17,1)&lt;0.5,-1,1))^2)/SQRT(((50*POWER(80,POWER(COS(PI()*MOD(Calculator!$B$30/Calculator!$F$17,1)),2))+MIN(500,MAX(30,100*EXP(-0.3*'VSWR Calculator'!$C$24)*(1+3*ABS(MOD('VSWR Calculator'!$C$23/Calculator!$F$17/2,1)-0.5))))/'VSWR Calculator'!$C$25)+$C93)^2+(1500*ABS(SIN(2*PI()*MOD(Calculator!$B$30/Calculator!$F$17,1)))*IF(MOD(Calculator!$B$30/Calculator!$F$17,1)&lt;0.5,-1,1))^2))/(1-SQRT(((50*POWER(80,POWER(COS(PI()*MOD(Calculator!$B$30/Calculator!$F$17,1)),2))+MIN(500,MAX(30,100*EXP(-0.3*'VSWR Calculator'!$C$24)*(1+3*ABS(MOD('VSWR Calculator'!$C$23/Calculator!$F$17/2,1)-0.5))))/'VSWR Calculator'!$C$25)-$C93)^2+(1500*ABS(SIN(2*PI()*MOD(Calculator!$B$30/Calculator!$F$17,1)))*IF(MOD(Calculator!$B$30/Calculator!$F$17,1)&lt;0.5,-1,1))^2)/SQRT(((50*POWER(80,POWER(COS(PI()*MOD(Calculator!$B$30/Calculator!$F$17,1)),2))+MIN(500,MAX(30,100*EXP(-0.3*'VSWR Calculator'!$C$24)*(1+3*ABS(MOD('VSWR Calculator'!$C$23/Calculator!$F$17/2,1)-0.5))))/'VSWR Calculator'!$C$25)+$C93)^2+(1500*ABS(SIN(2*PI()*MOD(Calculator!$B$30/Calculator!$F$17,1)))*IF(MOD(Calculator!$B$30/Calculator!$F$17,1)&lt;0.5,-1,1))^2)),2))</f>
        <v>19.56</v>
      </c>
      <c r="CE93" s="253" t="str">
        <f aca="false">IF(OR(Calculator!$E$18&lt;&gt;"YES",Calculator!$B$30&lt;Calculator!$G$18),"—",ROUND((1+SQRT(((50*POWER(80,POWER(COS(PI()*MOD(Calculator!$B$30/Calculator!$F$18,1)),2))+MIN(500,MAX(30,100*EXP(-0.3*'VSWR Calculator'!$C$24)*(1+3*ABS(MOD('VSWR Calculator'!$C$23/Calculator!$F$18/2,1)-0.5))))/'VSWR Calculator'!$C$25)-$C93)^2+(1500*ABS(SIN(2*PI()*MOD(Calculator!$B$30/Calculator!$F$18,1)))*IF(MOD(Calculator!$B$30/Calculator!$F$18,1)&lt;0.5,-1,1))^2)/SQRT(((50*POWER(80,POWER(COS(PI()*MOD(Calculator!$B$30/Calculator!$F$18,1)),2))+MIN(500,MAX(30,100*EXP(-0.3*'VSWR Calculator'!$C$24)*(1+3*ABS(MOD('VSWR Calculator'!$C$23/Calculator!$F$18/2,1)-0.5))))/'VSWR Calculator'!$C$25)+$C93)^2+(1500*ABS(SIN(2*PI()*MOD(Calculator!$B$30/Calculator!$F$18,1)))*IF(MOD(Calculator!$B$30/Calculator!$F$18,1)&lt;0.5,-1,1))^2))/(1-SQRT(((50*POWER(80,POWER(COS(PI()*MOD(Calculator!$B$30/Calculator!$F$18,1)),2))+MIN(500,MAX(30,100*EXP(-0.3*'VSWR Calculator'!$C$24)*(1+3*ABS(MOD('VSWR Calculator'!$C$23/Calculator!$F$18/2,1)-0.5))))/'VSWR Calculator'!$C$25)-$C93)^2+(1500*ABS(SIN(2*PI()*MOD(Calculator!$B$30/Calculator!$F$18,1)))*IF(MOD(Calculator!$B$30/Calculator!$F$18,1)&lt;0.5,-1,1))^2)/SQRT(((50*POWER(80,POWER(COS(PI()*MOD(Calculator!$B$30/Calculator!$F$18,1)),2))+MIN(500,MAX(30,100*EXP(-0.3*'VSWR Calculator'!$C$24)*(1+3*ABS(MOD('VSWR Calculator'!$C$23/Calculator!$F$18/2,1)-0.5))))/'VSWR Calculator'!$C$25)+$C93)^2+(1500*ABS(SIN(2*PI()*MOD(Calculator!$B$30/Calculator!$F$18,1)))*IF(MOD(Calculator!$B$30/Calculator!$F$18,1)&lt;0.5,-1,1))^2)),2))</f>
        <v>—</v>
      </c>
      <c r="CF93" s="253" t="str">
        <f aca="false">IF(OR(Calculator!$E$19&lt;&gt;"YES",Calculator!$B$30&lt;Calculator!$G$19),"—",ROUND((1+SQRT(((50*POWER(80,POWER(COS(PI()*MOD(Calculator!$B$30/Calculator!$F$19,1)),2))+MIN(500,MAX(30,100*EXP(-0.3*'VSWR Calculator'!$C$24)*(1+3*ABS(MOD('VSWR Calculator'!$C$23/Calculator!$F$19/2,1)-0.5))))/'VSWR Calculator'!$C$25)-$C93)^2+(1500*ABS(SIN(2*PI()*MOD(Calculator!$B$30/Calculator!$F$19,1)))*IF(MOD(Calculator!$B$30/Calculator!$F$19,1)&lt;0.5,-1,1))^2)/SQRT(((50*POWER(80,POWER(COS(PI()*MOD(Calculator!$B$30/Calculator!$F$19,1)),2))+MIN(500,MAX(30,100*EXP(-0.3*'VSWR Calculator'!$C$24)*(1+3*ABS(MOD('VSWR Calculator'!$C$23/Calculator!$F$19/2,1)-0.5))))/'VSWR Calculator'!$C$25)+$C93)^2+(1500*ABS(SIN(2*PI()*MOD(Calculator!$B$30/Calculator!$F$19,1)))*IF(MOD(Calculator!$B$30/Calculator!$F$19,1)&lt;0.5,-1,1))^2))/(1-SQRT(((50*POWER(80,POWER(COS(PI()*MOD(Calculator!$B$30/Calculator!$F$19,1)),2))+MIN(500,MAX(30,100*EXP(-0.3*'VSWR Calculator'!$C$24)*(1+3*ABS(MOD('VSWR Calculator'!$C$23/Calculator!$F$19/2,1)-0.5))))/'VSWR Calculator'!$C$25)-$C93)^2+(1500*ABS(SIN(2*PI()*MOD(Calculator!$B$30/Calculator!$F$19,1)))*IF(MOD(Calculator!$B$30/Calculator!$F$19,1)&lt;0.5,-1,1))^2)/SQRT(((50*POWER(80,POWER(COS(PI()*MOD(Calculator!$B$30/Calculator!$F$19,1)),2))+MIN(500,MAX(30,100*EXP(-0.3*'VSWR Calculator'!$C$24)*(1+3*ABS(MOD('VSWR Calculator'!$C$23/Calculator!$F$19/2,1)-0.5))))/'VSWR Calculator'!$C$25)+$C93)^2+(1500*ABS(SIN(2*PI()*MOD(Calculator!$B$30/Calculator!$F$19,1)))*IF(MOD(Calculator!$B$30/Calculator!$F$19,1)&lt;0.5,-1,1))^2)),2))</f>
        <v>—</v>
      </c>
      <c r="CG93" s="253" t="str">
        <f aca="false">IF(OR(Calculator!$E$20&lt;&gt;"YES",Calculator!$B$30&lt;Calculator!$G$20),"—",ROUND((1+SQRT(((50*POWER(80,POWER(COS(PI()*MOD(Calculator!$B$30/Calculator!$F$20,1)),2))+MIN(500,MAX(30,100*EXP(-0.3*'VSWR Calculator'!$C$24)*(1+3*ABS(MOD('VSWR Calculator'!$C$23/Calculator!$F$20/2,1)-0.5))))/'VSWR Calculator'!$C$25)-$C93)^2+(1500*ABS(SIN(2*PI()*MOD(Calculator!$B$30/Calculator!$F$20,1)))*IF(MOD(Calculator!$B$30/Calculator!$F$20,1)&lt;0.5,-1,1))^2)/SQRT(((50*POWER(80,POWER(COS(PI()*MOD(Calculator!$B$30/Calculator!$F$20,1)),2))+MIN(500,MAX(30,100*EXP(-0.3*'VSWR Calculator'!$C$24)*(1+3*ABS(MOD('VSWR Calculator'!$C$23/Calculator!$F$20/2,1)-0.5))))/'VSWR Calculator'!$C$25)+$C93)^2+(1500*ABS(SIN(2*PI()*MOD(Calculator!$B$30/Calculator!$F$20,1)))*IF(MOD(Calculator!$B$30/Calculator!$F$20,1)&lt;0.5,-1,1))^2))/(1-SQRT(((50*POWER(80,POWER(COS(PI()*MOD(Calculator!$B$30/Calculator!$F$20,1)),2))+MIN(500,MAX(30,100*EXP(-0.3*'VSWR Calculator'!$C$24)*(1+3*ABS(MOD('VSWR Calculator'!$C$23/Calculator!$F$20/2,1)-0.5))))/'VSWR Calculator'!$C$25)-$C93)^2+(1500*ABS(SIN(2*PI()*MOD(Calculator!$B$30/Calculator!$F$20,1)))*IF(MOD(Calculator!$B$30/Calculator!$F$20,1)&lt;0.5,-1,1))^2)/SQRT(((50*POWER(80,POWER(COS(PI()*MOD(Calculator!$B$30/Calculator!$F$20,1)),2))+MIN(500,MAX(30,100*EXP(-0.3*'VSWR Calculator'!$C$24)*(1+3*ABS(MOD('VSWR Calculator'!$C$23/Calculator!$F$20/2,1)-0.5))))/'VSWR Calculator'!$C$25)+$C93)^2+(1500*ABS(SIN(2*PI()*MOD(Calculator!$B$30/Calculator!$F$20,1)))*IF(MOD(Calculator!$B$30/Calculator!$F$20,1)&lt;0.5,-1,1))^2)),2))</f>
        <v>—</v>
      </c>
      <c r="CH93" s="253" t="str">
        <f aca="false">IF(OR(Calculator!$E$21&lt;&gt;"YES",Calculator!$B$30&lt;Calculator!$G$21),"—",ROUND((1+SQRT(((50*POWER(80,POWER(COS(PI()*MOD(Calculator!$B$30/Calculator!$F$21,1)),2))+MIN(500,MAX(30,100*EXP(-0.3*'VSWR Calculator'!$C$24)*(1+3*ABS(MOD('VSWR Calculator'!$C$23/Calculator!$F$21/2,1)-0.5))))/'VSWR Calculator'!$C$25)-$C93)^2+(1500*ABS(SIN(2*PI()*MOD(Calculator!$B$30/Calculator!$F$21,1)))*IF(MOD(Calculator!$B$30/Calculator!$F$21,1)&lt;0.5,-1,1))^2)/SQRT(((50*POWER(80,POWER(COS(PI()*MOD(Calculator!$B$30/Calculator!$F$21,1)),2))+MIN(500,MAX(30,100*EXP(-0.3*'VSWR Calculator'!$C$24)*(1+3*ABS(MOD('VSWR Calculator'!$C$23/Calculator!$F$21/2,1)-0.5))))/'VSWR Calculator'!$C$25)+$C93)^2+(1500*ABS(SIN(2*PI()*MOD(Calculator!$B$30/Calculator!$F$21,1)))*IF(MOD(Calculator!$B$30/Calculator!$F$21,1)&lt;0.5,-1,1))^2))/(1-SQRT(((50*POWER(80,POWER(COS(PI()*MOD(Calculator!$B$30/Calculator!$F$21,1)),2))+MIN(500,MAX(30,100*EXP(-0.3*'VSWR Calculator'!$C$24)*(1+3*ABS(MOD('VSWR Calculator'!$C$23/Calculator!$F$21/2,1)-0.5))))/'VSWR Calculator'!$C$25)-$C93)^2+(1500*ABS(SIN(2*PI()*MOD(Calculator!$B$30/Calculator!$F$21,1)))*IF(MOD(Calculator!$B$30/Calculator!$F$21,1)&lt;0.5,-1,1))^2)/SQRT(((50*POWER(80,POWER(COS(PI()*MOD(Calculator!$B$30/Calculator!$F$21,1)),2))+MIN(500,MAX(30,100*EXP(-0.3*'VSWR Calculator'!$C$24)*(1+3*ABS(MOD('VSWR Calculator'!$C$23/Calculator!$F$21/2,1)-0.5))))/'VSWR Calculator'!$C$25)+$C93)^2+(1500*ABS(SIN(2*PI()*MOD(Calculator!$B$30/Calculator!$F$21,1)))*IF(MOD(Calculator!$B$30/Calculator!$F$21,1)&lt;0.5,-1,1))^2)),2))</f>
        <v>—</v>
      </c>
      <c r="CI93" s="253" t="str">
        <f aca="false">IF(OR(Calculator!$E$22&lt;&gt;"YES",Calculator!$B$30&lt;Calculator!$G$22),"—",ROUND((1+SQRT(((50*POWER(80,POWER(COS(PI()*MOD(Calculator!$B$30/Calculator!$F$22,1)),2))+MIN(500,MAX(30,100*EXP(-0.3*'VSWR Calculator'!$C$24)*(1+3*ABS(MOD('VSWR Calculator'!$C$23/Calculator!$F$22/2,1)-0.5))))/'VSWR Calculator'!$C$25)-$C93)^2+(1500*ABS(SIN(2*PI()*MOD(Calculator!$B$30/Calculator!$F$22,1)))*IF(MOD(Calculator!$B$30/Calculator!$F$22,1)&lt;0.5,-1,1))^2)/SQRT(((50*POWER(80,POWER(COS(PI()*MOD(Calculator!$B$30/Calculator!$F$22,1)),2))+MIN(500,MAX(30,100*EXP(-0.3*'VSWR Calculator'!$C$24)*(1+3*ABS(MOD('VSWR Calculator'!$C$23/Calculator!$F$22/2,1)-0.5))))/'VSWR Calculator'!$C$25)+$C93)^2+(1500*ABS(SIN(2*PI()*MOD(Calculator!$B$30/Calculator!$F$22,1)))*IF(MOD(Calculator!$B$30/Calculator!$F$22,1)&lt;0.5,-1,1))^2))/(1-SQRT(((50*POWER(80,POWER(COS(PI()*MOD(Calculator!$B$30/Calculator!$F$22,1)),2))+MIN(500,MAX(30,100*EXP(-0.3*'VSWR Calculator'!$C$24)*(1+3*ABS(MOD('VSWR Calculator'!$C$23/Calculator!$F$22/2,1)-0.5))))/'VSWR Calculator'!$C$25)-$C93)^2+(1500*ABS(SIN(2*PI()*MOD(Calculator!$B$30/Calculator!$F$22,1)))*IF(MOD(Calculator!$B$30/Calculator!$F$22,1)&lt;0.5,-1,1))^2)/SQRT(((50*POWER(80,POWER(COS(PI()*MOD(Calculator!$B$30/Calculator!$F$22,1)),2))+MIN(500,MAX(30,100*EXP(-0.3*'VSWR Calculator'!$C$24)*(1+3*ABS(MOD('VSWR Calculator'!$C$23/Calculator!$F$22/2,1)-0.5))))/'VSWR Calculator'!$C$25)+$C93)^2+(1500*ABS(SIN(2*PI()*MOD(Calculator!$B$30/Calculator!$F$22,1)))*IF(MOD(Calculator!$B$30/Calculator!$F$22,1)&lt;0.5,-1,1))^2)),2))</f>
        <v>—</v>
      </c>
      <c r="CJ93" s="253" t="n">
        <f aca="false">IFERROR(ROUND((IF(ISNUMBER(BY93),BY93,0)+IF(ISNUMBER(BZ93),BZ93,0)+IF(ISNUMBER(CA93),CA93,0)+IF(ISNUMBER(CB93),CB93,0)+IF(ISNUMBER(CC93),CC93,0)+IF(ISNUMBER(CD93),CD93,0)+IF(ISNUMBER(CE93),CE93,0)+IF(ISNUMBER(CF93),CF93,0)+IF(ISNUMBER(CG93),CG93,0)+IF(ISNUMBER(CH93),CH93,0)+IF(ISNUMBER(CI93),CI93,0))/(IF(ISNUMBER(BY93),1,0)+IF(ISNUMBER(BZ93),1,0)+IF(ISNUMBER(CA93),1,0)+IF(ISNUMBER(CB93),1,0)+IF(ISNUMBER(CC93),1,0)+IF(ISNUMBER(CD93),1,0)+IF(ISNUMBER(CE93),1,0)+IF(ISNUMBER(CF93),1,0)+IF(ISNUMBER(CG93),1,0)+IF(ISNUMBER(CH93),1,0)+IF(ISNUMBER(CI93),1,0)),4),"")</f>
        <v>18.685</v>
      </c>
      <c r="CK93" s="253" t="str">
        <f aca="false">IF(OR(Calculator!$E$12&lt;&gt;"YES",Calculator!$B$31&lt;Calculator!$G$12),"—",ROUND((1+SQRT(((50*POWER(80,POWER(COS(PI()*MOD(Calculator!$B$31/Calculator!$F$12,1)),2))+MIN(500,MAX(30,100*EXP(-0.3*'VSWR Calculator'!$C$24)*(1+3*ABS(MOD('VSWR Calculator'!$C$23/Calculator!$F$12/2,1)-0.5))))/'VSWR Calculator'!$C$25)-$C93)^2+(1500*ABS(SIN(2*PI()*MOD(Calculator!$B$31/Calculator!$F$12,1)))*IF(MOD(Calculator!$B$31/Calculator!$F$12,1)&lt;0.5,-1,1))^2)/SQRT(((50*POWER(80,POWER(COS(PI()*MOD(Calculator!$B$31/Calculator!$F$12,1)),2))+MIN(500,MAX(30,100*EXP(-0.3*'VSWR Calculator'!$C$24)*(1+3*ABS(MOD('VSWR Calculator'!$C$23/Calculator!$F$12/2,1)-0.5))))/'VSWR Calculator'!$C$25)+$C93)^2+(1500*ABS(SIN(2*PI()*MOD(Calculator!$B$31/Calculator!$F$12,1)))*IF(MOD(Calculator!$B$31/Calculator!$F$12,1)&lt;0.5,-1,1))^2))/(1-SQRT(((50*POWER(80,POWER(COS(PI()*MOD(Calculator!$B$31/Calculator!$F$12,1)),2))+MIN(500,MAX(30,100*EXP(-0.3*'VSWR Calculator'!$C$24)*(1+3*ABS(MOD('VSWR Calculator'!$C$23/Calculator!$F$12/2,1)-0.5))))/'VSWR Calculator'!$C$25)-$C93)^2+(1500*ABS(SIN(2*PI()*MOD(Calculator!$B$31/Calculator!$F$12,1)))*IF(MOD(Calculator!$B$31/Calculator!$F$12,1)&lt;0.5,-1,1))^2)/SQRT(((50*POWER(80,POWER(COS(PI()*MOD(Calculator!$B$31/Calculator!$F$12,1)),2))+MIN(500,MAX(30,100*EXP(-0.3*'VSWR Calculator'!$C$24)*(1+3*ABS(MOD('VSWR Calculator'!$C$23/Calculator!$F$12/2,1)-0.5))))/'VSWR Calculator'!$C$25)+$C93)^2+(1500*ABS(SIN(2*PI()*MOD(Calculator!$B$31/Calculator!$F$12,1)))*IF(MOD(Calculator!$B$31/Calculator!$F$12,1)&lt;0.5,-1,1))^2)),2))</f>
        <v>—</v>
      </c>
      <c r="CL93" s="253" t="str">
        <f aca="false">IF(OR(Calculator!$E$13&lt;&gt;"YES",Calculator!$B$31&lt;Calculator!$G$13),"—",ROUND((1+SQRT(((50*POWER(80,POWER(COS(PI()*MOD(Calculator!$B$31/Calculator!$F$13,1)),2))+MIN(500,MAX(30,100*EXP(-0.3*'VSWR Calculator'!$C$24)*(1+3*ABS(MOD('VSWR Calculator'!$C$23/Calculator!$F$13/2,1)-0.5))))/'VSWR Calculator'!$C$25)-$C93)^2+(1500*ABS(SIN(2*PI()*MOD(Calculator!$B$31/Calculator!$F$13,1)))*IF(MOD(Calculator!$B$31/Calculator!$F$13,1)&lt;0.5,-1,1))^2)/SQRT(((50*POWER(80,POWER(COS(PI()*MOD(Calculator!$B$31/Calculator!$F$13,1)),2))+MIN(500,MAX(30,100*EXP(-0.3*'VSWR Calculator'!$C$24)*(1+3*ABS(MOD('VSWR Calculator'!$C$23/Calculator!$F$13/2,1)-0.5))))/'VSWR Calculator'!$C$25)+$C93)^2+(1500*ABS(SIN(2*PI()*MOD(Calculator!$B$31/Calculator!$F$13,1)))*IF(MOD(Calculator!$B$31/Calculator!$F$13,1)&lt;0.5,-1,1))^2))/(1-SQRT(((50*POWER(80,POWER(COS(PI()*MOD(Calculator!$B$31/Calculator!$F$13,1)),2))+MIN(500,MAX(30,100*EXP(-0.3*'VSWR Calculator'!$C$24)*(1+3*ABS(MOD('VSWR Calculator'!$C$23/Calculator!$F$13/2,1)-0.5))))/'VSWR Calculator'!$C$25)-$C93)^2+(1500*ABS(SIN(2*PI()*MOD(Calculator!$B$31/Calculator!$F$13,1)))*IF(MOD(Calculator!$B$31/Calculator!$F$13,1)&lt;0.5,-1,1))^2)/SQRT(((50*POWER(80,POWER(COS(PI()*MOD(Calculator!$B$31/Calculator!$F$13,1)),2))+MIN(500,MAX(30,100*EXP(-0.3*'VSWR Calculator'!$C$24)*(1+3*ABS(MOD('VSWR Calculator'!$C$23/Calculator!$F$13/2,1)-0.5))))/'VSWR Calculator'!$C$25)+$C93)^2+(1500*ABS(SIN(2*PI()*MOD(Calculator!$B$31/Calculator!$F$13,1)))*IF(MOD(Calculator!$B$31/Calculator!$F$13,1)&lt;0.5,-1,1))^2)),2))</f>
        <v>—</v>
      </c>
      <c r="CM93" s="253" t="str">
        <f aca="false">IF(OR(Calculator!$E$14&lt;&gt;"YES",Calculator!$B$31&lt;Calculator!$G$14),"—",ROUND((1+SQRT(((50*POWER(80,POWER(COS(PI()*MOD(Calculator!$B$31/Calculator!$F$14,1)),2))+MIN(500,MAX(30,100*EXP(-0.3*'VSWR Calculator'!$C$24)*(1+3*ABS(MOD('VSWR Calculator'!$C$23/Calculator!$F$14/2,1)-0.5))))/'VSWR Calculator'!$C$25)-$C93)^2+(1500*ABS(SIN(2*PI()*MOD(Calculator!$B$31/Calculator!$F$14,1)))*IF(MOD(Calculator!$B$31/Calculator!$F$14,1)&lt;0.5,-1,1))^2)/SQRT(((50*POWER(80,POWER(COS(PI()*MOD(Calculator!$B$31/Calculator!$F$14,1)),2))+MIN(500,MAX(30,100*EXP(-0.3*'VSWR Calculator'!$C$24)*(1+3*ABS(MOD('VSWR Calculator'!$C$23/Calculator!$F$14/2,1)-0.5))))/'VSWR Calculator'!$C$25)+$C93)^2+(1500*ABS(SIN(2*PI()*MOD(Calculator!$B$31/Calculator!$F$14,1)))*IF(MOD(Calculator!$B$31/Calculator!$F$14,1)&lt;0.5,-1,1))^2))/(1-SQRT(((50*POWER(80,POWER(COS(PI()*MOD(Calculator!$B$31/Calculator!$F$14,1)),2))+MIN(500,MAX(30,100*EXP(-0.3*'VSWR Calculator'!$C$24)*(1+3*ABS(MOD('VSWR Calculator'!$C$23/Calculator!$F$14/2,1)-0.5))))/'VSWR Calculator'!$C$25)-$C93)^2+(1500*ABS(SIN(2*PI()*MOD(Calculator!$B$31/Calculator!$F$14,1)))*IF(MOD(Calculator!$B$31/Calculator!$F$14,1)&lt;0.5,-1,1))^2)/SQRT(((50*POWER(80,POWER(COS(PI()*MOD(Calculator!$B$31/Calculator!$F$14,1)),2))+MIN(500,MAX(30,100*EXP(-0.3*'VSWR Calculator'!$C$24)*(1+3*ABS(MOD('VSWR Calculator'!$C$23/Calculator!$F$14/2,1)-0.5))))/'VSWR Calculator'!$C$25)+$C93)^2+(1500*ABS(SIN(2*PI()*MOD(Calculator!$B$31/Calculator!$F$14,1)))*IF(MOD(Calculator!$B$31/Calculator!$F$14,1)&lt;0.5,-1,1))^2)),2))</f>
        <v>—</v>
      </c>
      <c r="CN93" s="253" t="n">
        <f aca="false">IF(OR(Calculator!$E$15&lt;&gt;"YES",Calculator!$B$31&lt;Calculator!$G$15),"—",ROUND((1+SQRT(((50*POWER(80,POWER(COS(PI()*MOD(Calculator!$B$31/Calculator!$F$15,1)),2))+MIN(500,MAX(30,100*EXP(-0.3*'VSWR Calculator'!$C$24)*(1+3*ABS(MOD('VSWR Calculator'!$C$23/Calculator!$F$15/2,1)-0.5))))/'VSWR Calculator'!$C$25)-$C93)^2+(1500*ABS(SIN(2*PI()*MOD(Calculator!$B$31/Calculator!$F$15,1)))*IF(MOD(Calculator!$B$31/Calculator!$F$15,1)&lt;0.5,-1,1))^2)/SQRT(((50*POWER(80,POWER(COS(PI()*MOD(Calculator!$B$31/Calculator!$F$15,1)),2))+MIN(500,MAX(30,100*EXP(-0.3*'VSWR Calculator'!$C$24)*(1+3*ABS(MOD('VSWR Calculator'!$C$23/Calculator!$F$15/2,1)-0.5))))/'VSWR Calculator'!$C$25)+$C93)^2+(1500*ABS(SIN(2*PI()*MOD(Calculator!$B$31/Calculator!$F$15,1)))*IF(MOD(Calculator!$B$31/Calculator!$F$15,1)&lt;0.5,-1,1))^2))/(1-SQRT(((50*POWER(80,POWER(COS(PI()*MOD(Calculator!$B$31/Calculator!$F$15,1)),2))+MIN(500,MAX(30,100*EXP(-0.3*'VSWR Calculator'!$C$24)*(1+3*ABS(MOD('VSWR Calculator'!$C$23/Calculator!$F$15/2,1)-0.5))))/'VSWR Calculator'!$C$25)-$C93)^2+(1500*ABS(SIN(2*PI()*MOD(Calculator!$B$31/Calculator!$F$15,1)))*IF(MOD(Calculator!$B$31/Calculator!$F$15,1)&lt;0.5,-1,1))^2)/SQRT(((50*POWER(80,POWER(COS(PI()*MOD(Calculator!$B$31/Calculator!$F$15,1)),2))+MIN(500,MAX(30,100*EXP(-0.3*'VSWR Calculator'!$C$24)*(1+3*ABS(MOD('VSWR Calculator'!$C$23/Calculator!$F$15/2,1)-0.5))))/'VSWR Calculator'!$C$25)+$C93)^2+(1500*ABS(SIN(2*PI()*MOD(Calculator!$B$31/Calculator!$F$15,1)))*IF(MOD(Calculator!$B$31/Calculator!$F$15,1)&lt;0.5,-1,1))^2)),2))</f>
        <v>19.36</v>
      </c>
      <c r="CO93" s="253" t="str">
        <f aca="false">IF(OR(Calculator!$E$16&lt;&gt;"YES",Calculator!$B$31&lt;Calculator!$G$16),"—",ROUND((1+SQRT(((50*POWER(80,POWER(COS(PI()*MOD(Calculator!$B$31/Calculator!$F$16,1)),2))+MIN(500,MAX(30,100*EXP(-0.3*'VSWR Calculator'!$C$24)*(1+3*ABS(MOD('VSWR Calculator'!$C$23/Calculator!$F$16/2,1)-0.5))))/'VSWR Calculator'!$C$25)-$C93)^2+(1500*ABS(SIN(2*PI()*MOD(Calculator!$B$31/Calculator!$F$16,1)))*IF(MOD(Calculator!$B$31/Calculator!$F$16,1)&lt;0.5,-1,1))^2)/SQRT(((50*POWER(80,POWER(COS(PI()*MOD(Calculator!$B$31/Calculator!$F$16,1)),2))+MIN(500,MAX(30,100*EXP(-0.3*'VSWR Calculator'!$C$24)*(1+3*ABS(MOD('VSWR Calculator'!$C$23/Calculator!$F$16/2,1)-0.5))))/'VSWR Calculator'!$C$25)+$C93)^2+(1500*ABS(SIN(2*PI()*MOD(Calculator!$B$31/Calculator!$F$16,1)))*IF(MOD(Calculator!$B$31/Calculator!$F$16,1)&lt;0.5,-1,1))^2))/(1-SQRT(((50*POWER(80,POWER(COS(PI()*MOD(Calculator!$B$31/Calculator!$F$16,1)),2))+MIN(500,MAX(30,100*EXP(-0.3*'VSWR Calculator'!$C$24)*(1+3*ABS(MOD('VSWR Calculator'!$C$23/Calculator!$F$16/2,1)-0.5))))/'VSWR Calculator'!$C$25)-$C93)^2+(1500*ABS(SIN(2*PI()*MOD(Calculator!$B$31/Calculator!$F$16,1)))*IF(MOD(Calculator!$B$31/Calculator!$F$16,1)&lt;0.5,-1,1))^2)/SQRT(((50*POWER(80,POWER(COS(PI()*MOD(Calculator!$B$31/Calculator!$F$16,1)),2))+MIN(500,MAX(30,100*EXP(-0.3*'VSWR Calculator'!$C$24)*(1+3*ABS(MOD('VSWR Calculator'!$C$23/Calculator!$F$16/2,1)-0.5))))/'VSWR Calculator'!$C$25)+$C93)^2+(1500*ABS(SIN(2*PI()*MOD(Calculator!$B$31/Calculator!$F$16,1)))*IF(MOD(Calculator!$B$31/Calculator!$F$16,1)&lt;0.5,-1,1))^2)),2))</f>
        <v>—</v>
      </c>
      <c r="CP93" s="253" t="n">
        <f aca="false">IF(OR(Calculator!$E$17&lt;&gt;"YES",Calculator!$B$31&lt;Calculator!$G$17),"—",ROUND((1+SQRT(((50*POWER(80,POWER(COS(PI()*MOD(Calculator!$B$31/Calculator!$F$17,1)),2))+MIN(500,MAX(30,100*EXP(-0.3*'VSWR Calculator'!$C$24)*(1+3*ABS(MOD('VSWR Calculator'!$C$23/Calculator!$F$17/2,1)-0.5))))/'VSWR Calculator'!$C$25)-$C93)^2+(1500*ABS(SIN(2*PI()*MOD(Calculator!$B$31/Calculator!$F$17,1)))*IF(MOD(Calculator!$B$31/Calculator!$F$17,1)&lt;0.5,-1,1))^2)/SQRT(((50*POWER(80,POWER(COS(PI()*MOD(Calculator!$B$31/Calculator!$F$17,1)),2))+MIN(500,MAX(30,100*EXP(-0.3*'VSWR Calculator'!$C$24)*(1+3*ABS(MOD('VSWR Calculator'!$C$23/Calculator!$F$17/2,1)-0.5))))/'VSWR Calculator'!$C$25)+$C93)^2+(1500*ABS(SIN(2*PI()*MOD(Calculator!$B$31/Calculator!$F$17,1)))*IF(MOD(Calculator!$B$31/Calculator!$F$17,1)&lt;0.5,-1,1))^2))/(1-SQRT(((50*POWER(80,POWER(COS(PI()*MOD(Calculator!$B$31/Calculator!$F$17,1)),2))+MIN(500,MAX(30,100*EXP(-0.3*'VSWR Calculator'!$C$24)*(1+3*ABS(MOD('VSWR Calculator'!$C$23/Calculator!$F$17/2,1)-0.5))))/'VSWR Calculator'!$C$25)-$C93)^2+(1500*ABS(SIN(2*PI()*MOD(Calculator!$B$31/Calculator!$F$17,1)))*IF(MOD(Calculator!$B$31/Calculator!$F$17,1)&lt;0.5,-1,1))^2)/SQRT(((50*POWER(80,POWER(COS(PI()*MOD(Calculator!$B$31/Calculator!$F$17,1)),2))+MIN(500,MAX(30,100*EXP(-0.3*'VSWR Calculator'!$C$24)*(1+3*ABS(MOD('VSWR Calculator'!$C$23/Calculator!$F$17/2,1)-0.5))))/'VSWR Calculator'!$C$25)+$C93)^2+(1500*ABS(SIN(2*PI()*MOD(Calculator!$B$31/Calculator!$F$17,1)))*IF(MOD(Calculator!$B$31/Calculator!$F$17,1)&lt;0.5,-1,1))^2)),2))</f>
        <v>16.23</v>
      </c>
      <c r="CQ93" s="253" t="str">
        <f aca="false">IF(OR(Calculator!$E$18&lt;&gt;"YES",Calculator!$B$31&lt;Calculator!$G$18),"—",ROUND((1+SQRT(((50*POWER(80,POWER(COS(PI()*MOD(Calculator!$B$31/Calculator!$F$18,1)),2))+MIN(500,MAX(30,100*EXP(-0.3*'VSWR Calculator'!$C$24)*(1+3*ABS(MOD('VSWR Calculator'!$C$23/Calculator!$F$18/2,1)-0.5))))/'VSWR Calculator'!$C$25)-$C93)^2+(1500*ABS(SIN(2*PI()*MOD(Calculator!$B$31/Calculator!$F$18,1)))*IF(MOD(Calculator!$B$31/Calculator!$F$18,1)&lt;0.5,-1,1))^2)/SQRT(((50*POWER(80,POWER(COS(PI()*MOD(Calculator!$B$31/Calculator!$F$18,1)),2))+MIN(500,MAX(30,100*EXP(-0.3*'VSWR Calculator'!$C$24)*(1+3*ABS(MOD('VSWR Calculator'!$C$23/Calculator!$F$18/2,1)-0.5))))/'VSWR Calculator'!$C$25)+$C93)^2+(1500*ABS(SIN(2*PI()*MOD(Calculator!$B$31/Calculator!$F$18,1)))*IF(MOD(Calculator!$B$31/Calculator!$F$18,1)&lt;0.5,-1,1))^2))/(1-SQRT(((50*POWER(80,POWER(COS(PI()*MOD(Calculator!$B$31/Calculator!$F$18,1)),2))+MIN(500,MAX(30,100*EXP(-0.3*'VSWR Calculator'!$C$24)*(1+3*ABS(MOD('VSWR Calculator'!$C$23/Calculator!$F$18/2,1)-0.5))))/'VSWR Calculator'!$C$25)-$C93)^2+(1500*ABS(SIN(2*PI()*MOD(Calculator!$B$31/Calculator!$F$18,1)))*IF(MOD(Calculator!$B$31/Calculator!$F$18,1)&lt;0.5,-1,1))^2)/SQRT(((50*POWER(80,POWER(COS(PI()*MOD(Calculator!$B$31/Calculator!$F$18,1)),2))+MIN(500,MAX(30,100*EXP(-0.3*'VSWR Calculator'!$C$24)*(1+3*ABS(MOD('VSWR Calculator'!$C$23/Calculator!$F$18/2,1)-0.5))))/'VSWR Calculator'!$C$25)+$C93)^2+(1500*ABS(SIN(2*PI()*MOD(Calculator!$B$31/Calculator!$F$18,1)))*IF(MOD(Calculator!$B$31/Calculator!$F$18,1)&lt;0.5,-1,1))^2)),2))</f>
        <v>—</v>
      </c>
      <c r="CR93" s="253" t="str">
        <f aca="false">IF(OR(Calculator!$E$19&lt;&gt;"YES",Calculator!$B$31&lt;Calculator!$G$19),"—",ROUND((1+SQRT(((50*POWER(80,POWER(COS(PI()*MOD(Calculator!$B$31/Calculator!$F$19,1)),2))+MIN(500,MAX(30,100*EXP(-0.3*'VSWR Calculator'!$C$24)*(1+3*ABS(MOD('VSWR Calculator'!$C$23/Calculator!$F$19/2,1)-0.5))))/'VSWR Calculator'!$C$25)-$C93)^2+(1500*ABS(SIN(2*PI()*MOD(Calculator!$B$31/Calculator!$F$19,1)))*IF(MOD(Calculator!$B$31/Calculator!$F$19,1)&lt;0.5,-1,1))^2)/SQRT(((50*POWER(80,POWER(COS(PI()*MOD(Calculator!$B$31/Calculator!$F$19,1)),2))+MIN(500,MAX(30,100*EXP(-0.3*'VSWR Calculator'!$C$24)*(1+3*ABS(MOD('VSWR Calculator'!$C$23/Calculator!$F$19/2,1)-0.5))))/'VSWR Calculator'!$C$25)+$C93)^2+(1500*ABS(SIN(2*PI()*MOD(Calculator!$B$31/Calculator!$F$19,1)))*IF(MOD(Calculator!$B$31/Calculator!$F$19,1)&lt;0.5,-1,1))^2))/(1-SQRT(((50*POWER(80,POWER(COS(PI()*MOD(Calculator!$B$31/Calculator!$F$19,1)),2))+MIN(500,MAX(30,100*EXP(-0.3*'VSWR Calculator'!$C$24)*(1+3*ABS(MOD('VSWR Calculator'!$C$23/Calculator!$F$19/2,1)-0.5))))/'VSWR Calculator'!$C$25)-$C93)^2+(1500*ABS(SIN(2*PI()*MOD(Calculator!$B$31/Calculator!$F$19,1)))*IF(MOD(Calculator!$B$31/Calculator!$F$19,1)&lt;0.5,-1,1))^2)/SQRT(((50*POWER(80,POWER(COS(PI()*MOD(Calculator!$B$31/Calculator!$F$19,1)),2))+MIN(500,MAX(30,100*EXP(-0.3*'VSWR Calculator'!$C$24)*(1+3*ABS(MOD('VSWR Calculator'!$C$23/Calculator!$F$19/2,1)-0.5))))/'VSWR Calculator'!$C$25)+$C93)^2+(1500*ABS(SIN(2*PI()*MOD(Calculator!$B$31/Calculator!$F$19,1)))*IF(MOD(Calculator!$B$31/Calculator!$F$19,1)&lt;0.5,-1,1))^2)),2))</f>
        <v>—</v>
      </c>
      <c r="CS93" s="253" t="str">
        <f aca="false">IF(OR(Calculator!$E$20&lt;&gt;"YES",Calculator!$B$31&lt;Calculator!$G$20),"—",ROUND((1+SQRT(((50*POWER(80,POWER(COS(PI()*MOD(Calculator!$B$31/Calculator!$F$20,1)),2))+MIN(500,MAX(30,100*EXP(-0.3*'VSWR Calculator'!$C$24)*(1+3*ABS(MOD('VSWR Calculator'!$C$23/Calculator!$F$20/2,1)-0.5))))/'VSWR Calculator'!$C$25)-$C93)^2+(1500*ABS(SIN(2*PI()*MOD(Calculator!$B$31/Calculator!$F$20,1)))*IF(MOD(Calculator!$B$31/Calculator!$F$20,1)&lt;0.5,-1,1))^2)/SQRT(((50*POWER(80,POWER(COS(PI()*MOD(Calculator!$B$31/Calculator!$F$20,1)),2))+MIN(500,MAX(30,100*EXP(-0.3*'VSWR Calculator'!$C$24)*(1+3*ABS(MOD('VSWR Calculator'!$C$23/Calculator!$F$20/2,1)-0.5))))/'VSWR Calculator'!$C$25)+$C93)^2+(1500*ABS(SIN(2*PI()*MOD(Calculator!$B$31/Calculator!$F$20,1)))*IF(MOD(Calculator!$B$31/Calculator!$F$20,1)&lt;0.5,-1,1))^2))/(1-SQRT(((50*POWER(80,POWER(COS(PI()*MOD(Calculator!$B$31/Calculator!$F$20,1)),2))+MIN(500,MAX(30,100*EXP(-0.3*'VSWR Calculator'!$C$24)*(1+3*ABS(MOD('VSWR Calculator'!$C$23/Calculator!$F$20/2,1)-0.5))))/'VSWR Calculator'!$C$25)-$C93)^2+(1500*ABS(SIN(2*PI()*MOD(Calculator!$B$31/Calculator!$F$20,1)))*IF(MOD(Calculator!$B$31/Calculator!$F$20,1)&lt;0.5,-1,1))^2)/SQRT(((50*POWER(80,POWER(COS(PI()*MOD(Calculator!$B$31/Calculator!$F$20,1)),2))+MIN(500,MAX(30,100*EXP(-0.3*'VSWR Calculator'!$C$24)*(1+3*ABS(MOD('VSWR Calculator'!$C$23/Calculator!$F$20/2,1)-0.5))))/'VSWR Calculator'!$C$25)+$C93)^2+(1500*ABS(SIN(2*PI()*MOD(Calculator!$B$31/Calculator!$F$20,1)))*IF(MOD(Calculator!$B$31/Calculator!$F$20,1)&lt;0.5,-1,1))^2)),2))</f>
        <v>—</v>
      </c>
      <c r="CT93" s="253" t="str">
        <f aca="false">IF(OR(Calculator!$E$21&lt;&gt;"YES",Calculator!$B$31&lt;Calculator!$G$21),"—",ROUND((1+SQRT(((50*POWER(80,POWER(COS(PI()*MOD(Calculator!$B$31/Calculator!$F$21,1)),2))+MIN(500,MAX(30,100*EXP(-0.3*'VSWR Calculator'!$C$24)*(1+3*ABS(MOD('VSWR Calculator'!$C$23/Calculator!$F$21/2,1)-0.5))))/'VSWR Calculator'!$C$25)-$C93)^2+(1500*ABS(SIN(2*PI()*MOD(Calculator!$B$31/Calculator!$F$21,1)))*IF(MOD(Calculator!$B$31/Calculator!$F$21,1)&lt;0.5,-1,1))^2)/SQRT(((50*POWER(80,POWER(COS(PI()*MOD(Calculator!$B$31/Calculator!$F$21,1)),2))+MIN(500,MAX(30,100*EXP(-0.3*'VSWR Calculator'!$C$24)*(1+3*ABS(MOD('VSWR Calculator'!$C$23/Calculator!$F$21/2,1)-0.5))))/'VSWR Calculator'!$C$25)+$C93)^2+(1500*ABS(SIN(2*PI()*MOD(Calculator!$B$31/Calculator!$F$21,1)))*IF(MOD(Calculator!$B$31/Calculator!$F$21,1)&lt;0.5,-1,1))^2))/(1-SQRT(((50*POWER(80,POWER(COS(PI()*MOD(Calculator!$B$31/Calculator!$F$21,1)),2))+MIN(500,MAX(30,100*EXP(-0.3*'VSWR Calculator'!$C$24)*(1+3*ABS(MOD('VSWR Calculator'!$C$23/Calculator!$F$21/2,1)-0.5))))/'VSWR Calculator'!$C$25)-$C93)^2+(1500*ABS(SIN(2*PI()*MOD(Calculator!$B$31/Calculator!$F$21,1)))*IF(MOD(Calculator!$B$31/Calculator!$F$21,1)&lt;0.5,-1,1))^2)/SQRT(((50*POWER(80,POWER(COS(PI()*MOD(Calculator!$B$31/Calculator!$F$21,1)),2))+MIN(500,MAX(30,100*EXP(-0.3*'VSWR Calculator'!$C$24)*(1+3*ABS(MOD('VSWR Calculator'!$C$23/Calculator!$F$21/2,1)-0.5))))/'VSWR Calculator'!$C$25)+$C93)^2+(1500*ABS(SIN(2*PI()*MOD(Calculator!$B$31/Calculator!$F$21,1)))*IF(MOD(Calculator!$B$31/Calculator!$F$21,1)&lt;0.5,-1,1))^2)),2))</f>
        <v>—</v>
      </c>
      <c r="CU93" s="253" t="str">
        <f aca="false">IF(OR(Calculator!$E$22&lt;&gt;"YES",Calculator!$B$31&lt;Calculator!$G$22),"—",ROUND((1+SQRT(((50*POWER(80,POWER(COS(PI()*MOD(Calculator!$B$31/Calculator!$F$22,1)),2))+MIN(500,MAX(30,100*EXP(-0.3*'VSWR Calculator'!$C$24)*(1+3*ABS(MOD('VSWR Calculator'!$C$23/Calculator!$F$22/2,1)-0.5))))/'VSWR Calculator'!$C$25)-$C93)^2+(1500*ABS(SIN(2*PI()*MOD(Calculator!$B$31/Calculator!$F$22,1)))*IF(MOD(Calculator!$B$31/Calculator!$F$22,1)&lt;0.5,-1,1))^2)/SQRT(((50*POWER(80,POWER(COS(PI()*MOD(Calculator!$B$31/Calculator!$F$22,1)),2))+MIN(500,MAX(30,100*EXP(-0.3*'VSWR Calculator'!$C$24)*(1+3*ABS(MOD('VSWR Calculator'!$C$23/Calculator!$F$22/2,1)-0.5))))/'VSWR Calculator'!$C$25)+$C93)^2+(1500*ABS(SIN(2*PI()*MOD(Calculator!$B$31/Calculator!$F$22,1)))*IF(MOD(Calculator!$B$31/Calculator!$F$22,1)&lt;0.5,-1,1))^2))/(1-SQRT(((50*POWER(80,POWER(COS(PI()*MOD(Calculator!$B$31/Calculator!$F$22,1)),2))+MIN(500,MAX(30,100*EXP(-0.3*'VSWR Calculator'!$C$24)*(1+3*ABS(MOD('VSWR Calculator'!$C$23/Calculator!$F$22/2,1)-0.5))))/'VSWR Calculator'!$C$25)-$C93)^2+(1500*ABS(SIN(2*PI()*MOD(Calculator!$B$31/Calculator!$F$22,1)))*IF(MOD(Calculator!$B$31/Calculator!$F$22,1)&lt;0.5,-1,1))^2)/SQRT(((50*POWER(80,POWER(COS(PI()*MOD(Calculator!$B$31/Calculator!$F$22,1)),2))+MIN(500,MAX(30,100*EXP(-0.3*'VSWR Calculator'!$C$24)*(1+3*ABS(MOD('VSWR Calculator'!$C$23/Calculator!$F$22/2,1)-0.5))))/'VSWR Calculator'!$C$25)+$C93)^2+(1500*ABS(SIN(2*PI()*MOD(Calculator!$B$31/Calculator!$F$22,1)))*IF(MOD(Calculator!$B$31/Calculator!$F$22,1)&lt;0.5,-1,1))^2)),2))</f>
        <v>—</v>
      </c>
      <c r="CV93" s="253" t="n">
        <f aca="false">IFERROR(ROUND((IF(ISNUMBER(CK93),CK93,0)+IF(ISNUMBER(CL93),CL93,0)+IF(ISNUMBER(CM93),CM93,0)+IF(ISNUMBER(CN93),CN93,0)+IF(ISNUMBER(CO93),CO93,0)+IF(ISNUMBER(CP93),CP93,0)+IF(ISNUMBER(CQ93),CQ93,0)+IF(ISNUMBER(CR93),CR93,0)+IF(ISNUMBER(CS93),CS93,0)+IF(ISNUMBER(CT93),CT93,0)+IF(ISNUMBER(CU93),CU93,0))/(IF(ISNUMBER(CK93),1,0)+IF(ISNUMBER(CL93),1,0)+IF(ISNUMBER(CM93),1,0)+IF(ISNUMBER(CN93),1,0)+IF(ISNUMBER(CO93),1,0)+IF(ISNUMBER(CP93),1,0)+IF(ISNUMBER(CQ93),1,0)+IF(ISNUMBER(CR93),1,0)+IF(ISNUMBER(CS93),1,0)+IF(ISNUMBER(CT93),1,0)+IF(ISNUMBER(CU93),1,0)),4),"")</f>
        <v>17.795</v>
      </c>
      <c r="CW93" s="253" t="str">
        <f aca="false">IF(OR(Calculator!$E$12&lt;&gt;"YES",Calculator!$B$32&lt;Calculator!$G$12),"—",ROUND((1+SQRT(((50*POWER(80,POWER(COS(PI()*MOD(Calculator!$B$32/Calculator!$F$12,1)),2))+MIN(500,MAX(30,100*EXP(-0.3*'VSWR Calculator'!$C$24)*(1+3*ABS(MOD('VSWR Calculator'!$C$23/Calculator!$F$12/2,1)-0.5))))/'VSWR Calculator'!$C$25)-$C93)^2+(1500*ABS(SIN(2*PI()*MOD(Calculator!$B$32/Calculator!$F$12,1)))*IF(MOD(Calculator!$B$32/Calculator!$F$12,1)&lt;0.5,-1,1))^2)/SQRT(((50*POWER(80,POWER(COS(PI()*MOD(Calculator!$B$32/Calculator!$F$12,1)),2))+MIN(500,MAX(30,100*EXP(-0.3*'VSWR Calculator'!$C$24)*(1+3*ABS(MOD('VSWR Calculator'!$C$23/Calculator!$F$12/2,1)-0.5))))/'VSWR Calculator'!$C$25)+$C93)^2+(1500*ABS(SIN(2*PI()*MOD(Calculator!$B$32/Calculator!$F$12,1)))*IF(MOD(Calculator!$B$32/Calculator!$F$12,1)&lt;0.5,-1,1))^2))/(1-SQRT(((50*POWER(80,POWER(COS(PI()*MOD(Calculator!$B$32/Calculator!$F$12,1)),2))+MIN(500,MAX(30,100*EXP(-0.3*'VSWR Calculator'!$C$24)*(1+3*ABS(MOD('VSWR Calculator'!$C$23/Calculator!$F$12/2,1)-0.5))))/'VSWR Calculator'!$C$25)-$C93)^2+(1500*ABS(SIN(2*PI()*MOD(Calculator!$B$32/Calculator!$F$12,1)))*IF(MOD(Calculator!$B$32/Calculator!$F$12,1)&lt;0.5,-1,1))^2)/SQRT(((50*POWER(80,POWER(COS(PI()*MOD(Calculator!$B$32/Calculator!$F$12,1)),2))+MIN(500,MAX(30,100*EXP(-0.3*'VSWR Calculator'!$C$24)*(1+3*ABS(MOD('VSWR Calculator'!$C$23/Calculator!$F$12/2,1)-0.5))))/'VSWR Calculator'!$C$25)+$C93)^2+(1500*ABS(SIN(2*PI()*MOD(Calculator!$B$32/Calculator!$F$12,1)))*IF(MOD(Calculator!$B$32/Calculator!$F$12,1)&lt;0.5,-1,1))^2)),2))</f>
        <v>—</v>
      </c>
      <c r="CX93" s="253" t="str">
        <f aca="false">IF(OR(Calculator!$E$13&lt;&gt;"YES",Calculator!$B$32&lt;Calculator!$G$13),"—",ROUND((1+SQRT(((50*POWER(80,POWER(COS(PI()*MOD(Calculator!$B$32/Calculator!$F$13,1)),2))+MIN(500,MAX(30,100*EXP(-0.3*'VSWR Calculator'!$C$24)*(1+3*ABS(MOD('VSWR Calculator'!$C$23/Calculator!$F$13/2,1)-0.5))))/'VSWR Calculator'!$C$25)-$C93)^2+(1500*ABS(SIN(2*PI()*MOD(Calculator!$B$32/Calculator!$F$13,1)))*IF(MOD(Calculator!$B$32/Calculator!$F$13,1)&lt;0.5,-1,1))^2)/SQRT(((50*POWER(80,POWER(COS(PI()*MOD(Calculator!$B$32/Calculator!$F$13,1)),2))+MIN(500,MAX(30,100*EXP(-0.3*'VSWR Calculator'!$C$24)*(1+3*ABS(MOD('VSWR Calculator'!$C$23/Calculator!$F$13/2,1)-0.5))))/'VSWR Calculator'!$C$25)+$C93)^2+(1500*ABS(SIN(2*PI()*MOD(Calculator!$B$32/Calculator!$F$13,1)))*IF(MOD(Calculator!$B$32/Calculator!$F$13,1)&lt;0.5,-1,1))^2))/(1-SQRT(((50*POWER(80,POWER(COS(PI()*MOD(Calculator!$B$32/Calculator!$F$13,1)),2))+MIN(500,MAX(30,100*EXP(-0.3*'VSWR Calculator'!$C$24)*(1+3*ABS(MOD('VSWR Calculator'!$C$23/Calculator!$F$13/2,1)-0.5))))/'VSWR Calculator'!$C$25)-$C93)^2+(1500*ABS(SIN(2*PI()*MOD(Calculator!$B$32/Calculator!$F$13,1)))*IF(MOD(Calculator!$B$32/Calculator!$F$13,1)&lt;0.5,-1,1))^2)/SQRT(((50*POWER(80,POWER(COS(PI()*MOD(Calculator!$B$32/Calculator!$F$13,1)),2))+MIN(500,MAX(30,100*EXP(-0.3*'VSWR Calculator'!$C$24)*(1+3*ABS(MOD('VSWR Calculator'!$C$23/Calculator!$F$13/2,1)-0.5))))/'VSWR Calculator'!$C$25)+$C93)^2+(1500*ABS(SIN(2*PI()*MOD(Calculator!$B$32/Calculator!$F$13,1)))*IF(MOD(Calculator!$B$32/Calculator!$F$13,1)&lt;0.5,-1,1))^2)),2))</f>
        <v>—</v>
      </c>
      <c r="CY93" s="253" t="str">
        <f aca="false">IF(OR(Calculator!$E$14&lt;&gt;"YES",Calculator!$B$32&lt;Calculator!$G$14),"—",ROUND((1+SQRT(((50*POWER(80,POWER(COS(PI()*MOD(Calculator!$B$32/Calculator!$F$14,1)),2))+MIN(500,MAX(30,100*EXP(-0.3*'VSWR Calculator'!$C$24)*(1+3*ABS(MOD('VSWR Calculator'!$C$23/Calculator!$F$14/2,1)-0.5))))/'VSWR Calculator'!$C$25)-$C93)^2+(1500*ABS(SIN(2*PI()*MOD(Calculator!$B$32/Calculator!$F$14,1)))*IF(MOD(Calculator!$B$32/Calculator!$F$14,1)&lt;0.5,-1,1))^2)/SQRT(((50*POWER(80,POWER(COS(PI()*MOD(Calculator!$B$32/Calculator!$F$14,1)),2))+MIN(500,MAX(30,100*EXP(-0.3*'VSWR Calculator'!$C$24)*(1+3*ABS(MOD('VSWR Calculator'!$C$23/Calculator!$F$14/2,1)-0.5))))/'VSWR Calculator'!$C$25)+$C93)^2+(1500*ABS(SIN(2*PI()*MOD(Calculator!$B$32/Calculator!$F$14,1)))*IF(MOD(Calculator!$B$32/Calculator!$F$14,1)&lt;0.5,-1,1))^2))/(1-SQRT(((50*POWER(80,POWER(COS(PI()*MOD(Calculator!$B$32/Calculator!$F$14,1)),2))+MIN(500,MAX(30,100*EXP(-0.3*'VSWR Calculator'!$C$24)*(1+3*ABS(MOD('VSWR Calculator'!$C$23/Calculator!$F$14/2,1)-0.5))))/'VSWR Calculator'!$C$25)-$C93)^2+(1500*ABS(SIN(2*PI()*MOD(Calculator!$B$32/Calculator!$F$14,1)))*IF(MOD(Calculator!$B$32/Calculator!$F$14,1)&lt;0.5,-1,1))^2)/SQRT(((50*POWER(80,POWER(COS(PI()*MOD(Calculator!$B$32/Calculator!$F$14,1)),2))+MIN(500,MAX(30,100*EXP(-0.3*'VSWR Calculator'!$C$24)*(1+3*ABS(MOD('VSWR Calculator'!$C$23/Calculator!$F$14/2,1)-0.5))))/'VSWR Calculator'!$C$25)+$C93)^2+(1500*ABS(SIN(2*PI()*MOD(Calculator!$B$32/Calculator!$F$14,1)))*IF(MOD(Calculator!$B$32/Calculator!$F$14,1)&lt;0.5,-1,1))^2)),2))</f>
        <v>—</v>
      </c>
      <c r="CZ93" s="253" t="n">
        <f aca="false">IF(OR(Calculator!$E$15&lt;&gt;"YES",Calculator!$B$32&lt;Calculator!$G$15),"—",ROUND((1+SQRT(((50*POWER(80,POWER(COS(PI()*MOD(Calculator!$B$32/Calculator!$F$15,1)),2))+MIN(500,MAX(30,100*EXP(-0.3*'VSWR Calculator'!$C$24)*(1+3*ABS(MOD('VSWR Calculator'!$C$23/Calculator!$F$15/2,1)-0.5))))/'VSWR Calculator'!$C$25)-$C93)^2+(1500*ABS(SIN(2*PI()*MOD(Calculator!$B$32/Calculator!$F$15,1)))*IF(MOD(Calculator!$B$32/Calculator!$F$15,1)&lt;0.5,-1,1))^2)/SQRT(((50*POWER(80,POWER(COS(PI()*MOD(Calculator!$B$32/Calculator!$F$15,1)),2))+MIN(500,MAX(30,100*EXP(-0.3*'VSWR Calculator'!$C$24)*(1+3*ABS(MOD('VSWR Calculator'!$C$23/Calculator!$F$15/2,1)-0.5))))/'VSWR Calculator'!$C$25)+$C93)^2+(1500*ABS(SIN(2*PI()*MOD(Calculator!$B$32/Calculator!$F$15,1)))*IF(MOD(Calculator!$B$32/Calculator!$F$15,1)&lt;0.5,-1,1))^2))/(1-SQRT(((50*POWER(80,POWER(COS(PI()*MOD(Calculator!$B$32/Calculator!$F$15,1)),2))+MIN(500,MAX(30,100*EXP(-0.3*'VSWR Calculator'!$C$24)*(1+3*ABS(MOD('VSWR Calculator'!$C$23/Calculator!$F$15/2,1)-0.5))))/'VSWR Calculator'!$C$25)-$C93)^2+(1500*ABS(SIN(2*PI()*MOD(Calculator!$B$32/Calculator!$F$15,1)))*IF(MOD(Calculator!$B$32/Calculator!$F$15,1)&lt;0.5,-1,1))^2)/SQRT(((50*POWER(80,POWER(COS(PI()*MOD(Calculator!$B$32/Calculator!$F$15,1)),2))+MIN(500,MAX(30,100*EXP(-0.3*'VSWR Calculator'!$C$24)*(1+3*ABS(MOD('VSWR Calculator'!$C$23/Calculator!$F$15/2,1)-0.5))))/'VSWR Calculator'!$C$25)+$C93)^2+(1500*ABS(SIN(2*PI()*MOD(Calculator!$B$32/Calculator!$F$15,1)))*IF(MOD(Calculator!$B$32/Calculator!$F$15,1)&lt;0.5,-1,1))^2)),2))</f>
        <v>2.73</v>
      </c>
      <c r="DA93" s="253" t="str">
        <f aca="false">IF(OR(Calculator!$E$16&lt;&gt;"YES",Calculator!$B$32&lt;Calculator!$G$16),"—",ROUND((1+SQRT(((50*POWER(80,POWER(COS(PI()*MOD(Calculator!$B$32/Calculator!$F$16,1)),2))+MIN(500,MAX(30,100*EXP(-0.3*'VSWR Calculator'!$C$24)*(1+3*ABS(MOD('VSWR Calculator'!$C$23/Calculator!$F$16/2,1)-0.5))))/'VSWR Calculator'!$C$25)-$C93)^2+(1500*ABS(SIN(2*PI()*MOD(Calculator!$B$32/Calculator!$F$16,1)))*IF(MOD(Calculator!$B$32/Calculator!$F$16,1)&lt;0.5,-1,1))^2)/SQRT(((50*POWER(80,POWER(COS(PI()*MOD(Calculator!$B$32/Calculator!$F$16,1)),2))+MIN(500,MAX(30,100*EXP(-0.3*'VSWR Calculator'!$C$24)*(1+3*ABS(MOD('VSWR Calculator'!$C$23/Calculator!$F$16/2,1)-0.5))))/'VSWR Calculator'!$C$25)+$C93)^2+(1500*ABS(SIN(2*PI()*MOD(Calculator!$B$32/Calculator!$F$16,1)))*IF(MOD(Calculator!$B$32/Calculator!$F$16,1)&lt;0.5,-1,1))^2))/(1-SQRT(((50*POWER(80,POWER(COS(PI()*MOD(Calculator!$B$32/Calculator!$F$16,1)),2))+MIN(500,MAX(30,100*EXP(-0.3*'VSWR Calculator'!$C$24)*(1+3*ABS(MOD('VSWR Calculator'!$C$23/Calculator!$F$16/2,1)-0.5))))/'VSWR Calculator'!$C$25)-$C93)^2+(1500*ABS(SIN(2*PI()*MOD(Calculator!$B$32/Calculator!$F$16,1)))*IF(MOD(Calculator!$B$32/Calculator!$F$16,1)&lt;0.5,-1,1))^2)/SQRT(((50*POWER(80,POWER(COS(PI()*MOD(Calculator!$B$32/Calculator!$F$16,1)),2))+MIN(500,MAX(30,100*EXP(-0.3*'VSWR Calculator'!$C$24)*(1+3*ABS(MOD('VSWR Calculator'!$C$23/Calculator!$F$16/2,1)-0.5))))/'VSWR Calculator'!$C$25)+$C93)^2+(1500*ABS(SIN(2*PI()*MOD(Calculator!$B$32/Calculator!$F$16,1)))*IF(MOD(Calculator!$B$32/Calculator!$F$16,1)&lt;0.5,-1,1))^2)),2))</f>
        <v>—</v>
      </c>
      <c r="DB93" s="253" t="n">
        <f aca="false">IF(OR(Calculator!$E$17&lt;&gt;"YES",Calculator!$B$32&lt;Calculator!$G$17),"—",ROUND((1+SQRT(((50*POWER(80,POWER(COS(PI()*MOD(Calculator!$B$32/Calculator!$F$17,1)),2))+MIN(500,MAX(30,100*EXP(-0.3*'VSWR Calculator'!$C$24)*(1+3*ABS(MOD('VSWR Calculator'!$C$23/Calculator!$F$17/2,1)-0.5))))/'VSWR Calculator'!$C$25)-$C93)^2+(1500*ABS(SIN(2*PI()*MOD(Calculator!$B$32/Calculator!$F$17,1)))*IF(MOD(Calculator!$B$32/Calculator!$F$17,1)&lt;0.5,-1,1))^2)/SQRT(((50*POWER(80,POWER(COS(PI()*MOD(Calculator!$B$32/Calculator!$F$17,1)),2))+MIN(500,MAX(30,100*EXP(-0.3*'VSWR Calculator'!$C$24)*(1+3*ABS(MOD('VSWR Calculator'!$C$23/Calculator!$F$17/2,1)-0.5))))/'VSWR Calculator'!$C$25)+$C93)^2+(1500*ABS(SIN(2*PI()*MOD(Calculator!$B$32/Calculator!$F$17,1)))*IF(MOD(Calculator!$B$32/Calculator!$F$17,1)&lt;0.5,-1,1))^2))/(1-SQRT(((50*POWER(80,POWER(COS(PI()*MOD(Calculator!$B$32/Calculator!$F$17,1)),2))+MIN(500,MAX(30,100*EXP(-0.3*'VSWR Calculator'!$C$24)*(1+3*ABS(MOD('VSWR Calculator'!$C$23/Calculator!$F$17/2,1)-0.5))))/'VSWR Calculator'!$C$25)-$C93)^2+(1500*ABS(SIN(2*PI()*MOD(Calculator!$B$32/Calculator!$F$17,1)))*IF(MOD(Calculator!$B$32/Calculator!$F$17,1)&lt;0.5,-1,1))^2)/SQRT(((50*POWER(80,POWER(COS(PI()*MOD(Calculator!$B$32/Calculator!$F$17,1)),2))+MIN(500,MAX(30,100*EXP(-0.3*'VSWR Calculator'!$C$24)*(1+3*ABS(MOD('VSWR Calculator'!$C$23/Calculator!$F$17/2,1)-0.5))))/'VSWR Calculator'!$C$25)+$C93)^2+(1500*ABS(SIN(2*PI()*MOD(Calculator!$B$32/Calculator!$F$17,1)))*IF(MOD(Calculator!$B$32/Calculator!$F$17,1)&lt;0.5,-1,1))^2)),2))</f>
        <v>16.99</v>
      </c>
      <c r="DC93" s="253" t="str">
        <f aca="false">IF(OR(Calculator!$E$18&lt;&gt;"YES",Calculator!$B$32&lt;Calculator!$G$18),"—",ROUND((1+SQRT(((50*POWER(80,POWER(COS(PI()*MOD(Calculator!$B$32/Calculator!$F$18,1)),2))+MIN(500,MAX(30,100*EXP(-0.3*'VSWR Calculator'!$C$24)*(1+3*ABS(MOD('VSWR Calculator'!$C$23/Calculator!$F$18/2,1)-0.5))))/'VSWR Calculator'!$C$25)-$C93)^2+(1500*ABS(SIN(2*PI()*MOD(Calculator!$B$32/Calculator!$F$18,1)))*IF(MOD(Calculator!$B$32/Calculator!$F$18,1)&lt;0.5,-1,1))^2)/SQRT(((50*POWER(80,POWER(COS(PI()*MOD(Calculator!$B$32/Calculator!$F$18,1)),2))+MIN(500,MAX(30,100*EXP(-0.3*'VSWR Calculator'!$C$24)*(1+3*ABS(MOD('VSWR Calculator'!$C$23/Calculator!$F$18/2,1)-0.5))))/'VSWR Calculator'!$C$25)+$C93)^2+(1500*ABS(SIN(2*PI()*MOD(Calculator!$B$32/Calculator!$F$18,1)))*IF(MOD(Calculator!$B$32/Calculator!$F$18,1)&lt;0.5,-1,1))^2))/(1-SQRT(((50*POWER(80,POWER(COS(PI()*MOD(Calculator!$B$32/Calculator!$F$18,1)),2))+MIN(500,MAX(30,100*EXP(-0.3*'VSWR Calculator'!$C$24)*(1+3*ABS(MOD('VSWR Calculator'!$C$23/Calculator!$F$18/2,1)-0.5))))/'VSWR Calculator'!$C$25)-$C93)^2+(1500*ABS(SIN(2*PI()*MOD(Calculator!$B$32/Calculator!$F$18,1)))*IF(MOD(Calculator!$B$32/Calculator!$F$18,1)&lt;0.5,-1,1))^2)/SQRT(((50*POWER(80,POWER(COS(PI()*MOD(Calculator!$B$32/Calculator!$F$18,1)),2))+MIN(500,MAX(30,100*EXP(-0.3*'VSWR Calculator'!$C$24)*(1+3*ABS(MOD('VSWR Calculator'!$C$23/Calculator!$F$18/2,1)-0.5))))/'VSWR Calculator'!$C$25)+$C93)^2+(1500*ABS(SIN(2*PI()*MOD(Calculator!$B$32/Calculator!$F$18,1)))*IF(MOD(Calculator!$B$32/Calculator!$F$18,1)&lt;0.5,-1,1))^2)),2))</f>
        <v>—</v>
      </c>
      <c r="DD93" s="253" t="str">
        <f aca="false">IF(OR(Calculator!$E$19&lt;&gt;"YES",Calculator!$B$32&lt;Calculator!$G$19),"—",ROUND((1+SQRT(((50*POWER(80,POWER(COS(PI()*MOD(Calculator!$B$32/Calculator!$F$19,1)),2))+MIN(500,MAX(30,100*EXP(-0.3*'VSWR Calculator'!$C$24)*(1+3*ABS(MOD('VSWR Calculator'!$C$23/Calculator!$F$19/2,1)-0.5))))/'VSWR Calculator'!$C$25)-$C93)^2+(1500*ABS(SIN(2*PI()*MOD(Calculator!$B$32/Calculator!$F$19,1)))*IF(MOD(Calculator!$B$32/Calculator!$F$19,1)&lt;0.5,-1,1))^2)/SQRT(((50*POWER(80,POWER(COS(PI()*MOD(Calculator!$B$32/Calculator!$F$19,1)),2))+MIN(500,MAX(30,100*EXP(-0.3*'VSWR Calculator'!$C$24)*(1+3*ABS(MOD('VSWR Calculator'!$C$23/Calculator!$F$19/2,1)-0.5))))/'VSWR Calculator'!$C$25)+$C93)^2+(1500*ABS(SIN(2*PI()*MOD(Calculator!$B$32/Calculator!$F$19,1)))*IF(MOD(Calculator!$B$32/Calculator!$F$19,1)&lt;0.5,-1,1))^2))/(1-SQRT(((50*POWER(80,POWER(COS(PI()*MOD(Calculator!$B$32/Calculator!$F$19,1)),2))+MIN(500,MAX(30,100*EXP(-0.3*'VSWR Calculator'!$C$24)*(1+3*ABS(MOD('VSWR Calculator'!$C$23/Calculator!$F$19/2,1)-0.5))))/'VSWR Calculator'!$C$25)-$C93)^2+(1500*ABS(SIN(2*PI()*MOD(Calculator!$B$32/Calculator!$F$19,1)))*IF(MOD(Calculator!$B$32/Calculator!$F$19,1)&lt;0.5,-1,1))^2)/SQRT(((50*POWER(80,POWER(COS(PI()*MOD(Calculator!$B$32/Calculator!$F$19,1)),2))+MIN(500,MAX(30,100*EXP(-0.3*'VSWR Calculator'!$C$24)*(1+3*ABS(MOD('VSWR Calculator'!$C$23/Calculator!$F$19/2,1)-0.5))))/'VSWR Calculator'!$C$25)+$C93)^2+(1500*ABS(SIN(2*PI()*MOD(Calculator!$B$32/Calculator!$F$19,1)))*IF(MOD(Calculator!$B$32/Calculator!$F$19,1)&lt;0.5,-1,1))^2)),2))</f>
        <v>—</v>
      </c>
      <c r="DE93" s="253" t="str">
        <f aca="false">IF(OR(Calculator!$E$20&lt;&gt;"YES",Calculator!$B$32&lt;Calculator!$G$20),"—",ROUND((1+SQRT(((50*POWER(80,POWER(COS(PI()*MOD(Calculator!$B$32/Calculator!$F$20,1)),2))+MIN(500,MAX(30,100*EXP(-0.3*'VSWR Calculator'!$C$24)*(1+3*ABS(MOD('VSWR Calculator'!$C$23/Calculator!$F$20/2,1)-0.5))))/'VSWR Calculator'!$C$25)-$C93)^2+(1500*ABS(SIN(2*PI()*MOD(Calculator!$B$32/Calculator!$F$20,1)))*IF(MOD(Calculator!$B$32/Calculator!$F$20,1)&lt;0.5,-1,1))^2)/SQRT(((50*POWER(80,POWER(COS(PI()*MOD(Calculator!$B$32/Calculator!$F$20,1)),2))+MIN(500,MAX(30,100*EXP(-0.3*'VSWR Calculator'!$C$24)*(1+3*ABS(MOD('VSWR Calculator'!$C$23/Calculator!$F$20/2,1)-0.5))))/'VSWR Calculator'!$C$25)+$C93)^2+(1500*ABS(SIN(2*PI()*MOD(Calculator!$B$32/Calculator!$F$20,1)))*IF(MOD(Calculator!$B$32/Calculator!$F$20,1)&lt;0.5,-1,1))^2))/(1-SQRT(((50*POWER(80,POWER(COS(PI()*MOD(Calculator!$B$32/Calculator!$F$20,1)),2))+MIN(500,MAX(30,100*EXP(-0.3*'VSWR Calculator'!$C$24)*(1+3*ABS(MOD('VSWR Calculator'!$C$23/Calculator!$F$20/2,1)-0.5))))/'VSWR Calculator'!$C$25)-$C93)^2+(1500*ABS(SIN(2*PI()*MOD(Calculator!$B$32/Calculator!$F$20,1)))*IF(MOD(Calculator!$B$32/Calculator!$F$20,1)&lt;0.5,-1,1))^2)/SQRT(((50*POWER(80,POWER(COS(PI()*MOD(Calculator!$B$32/Calculator!$F$20,1)),2))+MIN(500,MAX(30,100*EXP(-0.3*'VSWR Calculator'!$C$24)*(1+3*ABS(MOD('VSWR Calculator'!$C$23/Calculator!$F$20/2,1)-0.5))))/'VSWR Calculator'!$C$25)+$C93)^2+(1500*ABS(SIN(2*PI()*MOD(Calculator!$B$32/Calculator!$F$20,1)))*IF(MOD(Calculator!$B$32/Calculator!$F$20,1)&lt;0.5,-1,1))^2)),2))</f>
        <v>—</v>
      </c>
      <c r="DF93" s="253" t="str">
        <f aca="false">IF(OR(Calculator!$E$21&lt;&gt;"YES",Calculator!$B$32&lt;Calculator!$G$21),"—",ROUND((1+SQRT(((50*POWER(80,POWER(COS(PI()*MOD(Calculator!$B$32/Calculator!$F$21,1)),2))+MIN(500,MAX(30,100*EXP(-0.3*'VSWR Calculator'!$C$24)*(1+3*ABS(MOD('VSWR Calculator'!$C$23/Calculator!$F$21/2,1)-0.5))))/'VSWR Calculator'!$C$25)-$C93)^2+(1500*ABS(SIN(2*PI()*MOD(Calculator!$B$32/Calculator!$F$21,1)))*IF(MOD(Calculator!$B$32/Calculator!$F$21,1)&lt;0.5,-1,1))^2)/SQRT(((50*POWER(80,POWER(COS(PI()*MOD(Calculator!$B$32/Calculator!$F$21,1)),2))+MIN(500,MAX(30,100*EXP(-0.3*'VSWR Calculator'!$C$24)*(1+3*ABS(MOD('VSWR Calculator'!$C$23/Calculator!$F$21/2,1)-0.5))))/'VSWR Calculator'!$C$25)+$C93)^2+(1500*ABS(SIN(2*PI()*MOD(Calculator!$B$32/Calculator!$F$21,1)))*IF(MOD(Calculator!$B$32/Calculator!$F$21,1)&lt;0.5,-1,1))^2))/(1-SQRT(((50*POWER(80,POWER(COS(PI()*MOD(Calculator!$B$32/Calculator!$F$21,1)),2))+MIN(500,MAX(30,100*EXP(-0.3*'VSWR Calculator'!$C$24)*(1+3*ABS(MOD('VSWR Calculator'!$C$23/Calculator!$F$21/2,1)-0.5))))/'VSWR Calculator'!$C$25)-$C93)^2+(1500*ABS(SIN(2*PI()*MOD(Calculator!$B$32/Calculator!$F$21,1)))*IF(MOD(Calculator!$B$32/Calculator!$F$21,1)&lt;0.5,-1,1))^2)/SQRT(((50*POWER(80,POWER(COS(PI()*MOD(Calculator!$B$32/Calculator!$F$21,1)),2))+MIN(500,MAX(30,100*EXP(-0.3*'VSWR Calculator'!$C$24)*(1+3*ABS(MOD('VSWR Calculator'!$C$23/Calculator!$F$21/2,1)-0.5))))/'VSWR Calculator'!$C$25)+$C93)^2+(1500*ABS(SIN(2*PI()*MOD(Calculator!$B$32/Calculator!$F$21,1)))*IF(MOD(Calculator!$B$32/Calculator!$F$21,1)&lt;0.5,-1,1))^2)),2))</f>
        <v>—</v>
      </c>
      <c r="DG93" s="253" t="str">
        <f aca="false">IF(OR(Calculator!$E$22&lt;&gt;"YES",Calculator!$B$32&lt;Calculator!$G$22),"—",ROUND((1+SQRT(((50*POWER(80,POWER(COS(PI()*MOD(Calculator!$B$32/Calculator!$F$22,1)),2))+MIN(500,MAX(30,100*EXP(-0.3*'VSWR Calculator'!$C$24)*(1+3*ABS(MOD('VSWR Calculator'!$C$23/Calculator!$F$22/2,1)-0.5))))/'VSWR Calculator'!$C$25)-$C93)^2+(1500*ABS(SIN(2*PI()*MOD(Calculator!$B$32/Calculator!$F$22,1)))*IF(MOD(Calculator!$B$32/Calculator!$F$22,1)&lt;0.5,-1,1))^2)/SQRT(((50*POWER(80,POWER(COS(PI()*MOD(Calculator!$B$32/Calculator!$F$22,1)),2))+MIN(500,MAX(30,100*EXP(-0.3*'VSWR Calculator'!$C$24)*(1+3*ABS(MOD('VSWR Calculator'!$C$23/Calculator!$F$22/2,1)-0.5))))/'VSWR Calculator'!$C$25)+$C93)^2+(1500*ABS(SIN(2*PI()*MOD(Calculator!$B$32/Calculator!$F$22,1)))*IF(MOD(Calculator!$B$32/Calculator!$F$22,1)&lt;0.5,-1,1))^2))/(1-SQRT(((50*POWER(80,POWER(COS(PI()*MOD(Calculator!$B$32/Calculator!$F$22,1)),2))+MIN(500,MAX(30,100*EXP(-0.3*'VSWR Calculator'!$C$24)*(1+3*ABS(MOD('VSWR Calculator'!$C$23/Calculator!$F$22/2,1)-0.5))))/'VSWR Calculator'!$C$25)-$C93)^2+(1500*ABS(SIN(2*PI()*MOD(Calculator!$B$32/Calculator!$F$22,1)))*IF(MOD(Calculator!$B$32/Calculator!$F$22,1)&lt;0.5,-1,1))^2)/SQRT(((50*POWER(80,POWER(COS(PI()*MOD(Calculator!$B$32/Calculator!$F$22,1)),2))+MIN(500,MAX(30,100*EXP(-0.3*'VSWR Calculator'!$C$24)*(1+3*ABS(MOD('VSWR Calculator'!$C$23/Calculator!$F$22/2,1)-0.5))))/'VSWR Calculator'!$C$25)+$C93)^2+(1500*ABS(SIN(2*PI()*MOD(Calculator!$B$32/Calculator!$F$22,1)))*IF(MOD(Calculator!$B$32/Calculator!$F$22,1)&lt;0.5,-1,1))^2)),2))</f>
        <v>—</v>
      </c>
      <c r="DH93" s="253" t="n">
        <f aca="false">IFERROR(ROUND((IF(ISNUMBER(CW93),CW93,0)+IF(ISNUMBER(CX93),CX93,0)+IF(ISNUMBER(CY93),CY93,0)+IF(ISNUMBER(CZ93),CZ93,0)+IF(ISNUMBER(DA93),DA93,0)+IF(ISNUMBER(DB93),DB93,0)+IF(ISNUMBER(DC93),DC93,0)+IF(ISNUMBER(DD93),DD93,0)+IF(ISNUMBER(DE93),DE93,0)+IF(ISNUMBER(DF93),DF93,0)+IF(ISNUMBER(DG93),DG93,0))/(IF(ISNUMBER(CW93),1,0)+IF(ISNUMBER(CX93),1,0)+IF(ISNUMBER(CY93),1,0)+IF(ISNUMBER(CZ93),1,0)+IF(ISNUMBER(DA93),1,0)+IF(ISNUMBER(DB93),1,0)+IF(ISNUMBER(DC93),1,0)+IF(ISNUMBER(DD93),1,0)+IF(ISNUMBER(DE93),1,0)+IF(ISNUMBER(DF93),1,0)+IF(ISNUMBER(DG93),1,0)),4),"")</f>
        <v>9.86</v>
      </c>
      <c r="DI93" s="253" t="str">
        <f aca="false">IF(OR(Calculator!$E$12&lt;&gt;"YES",Calculator!$B$33&lt;Calculator!$G$12),"—",ROUND((1+SQRT(((50*POWER(80,POWER(COS(PI()*MOD(Calculator!$B$33/Calculator!$F$12,1)),2))+MIN(500,MAX(30,100*EXP(-0.3*'VSWR Calculator'!$C$24)*(1+3*ABS(MOD('VSWR Calculator'!$C$23/Calculator!$F$12/2,1)-0.5))))/'VSWR Calculator'!$C$25)-$C93)^2+(1500*ABS(SIN(2*PI()*MOD(Calculator!$B$33/Calculator!$F$12,1)))*IF(MOD(Calculator!$B$33/Calculator!$F$12,1)&lt;0.5,-1,1))^2)/SQRT(((50*POWER(80,POWER(COS(PI()*MOD(Calculator!$B$33/Calculator!$F$12,1)),2))+MIN(500,MAX(30,100*EXP(-0.3*'VSWR Calculator'!$C$24)*(1+3*ABS(MOD('VSWR Calculator'!$C$23/Calculator!$F$12/2,1)-0.5))))/'VSWR Calculator'!$C$25)+$C93)^2+(1500*ABS(SIN(2*PI()*MOD(Calculator!$B$33/Calculator!$F$12,1)))*IF(MOD(Calculator!$B$33/Calculator!$F$12,1)&lt;0.5,-1,1))^2))/(1-SQRT(((50*POWER(80,POWER(COS(PI()*MOD(Calculator!$B$33/Calculator!$F$12,1)),2))+MIN(500,MAX(30,100*EXP(-0.3*'VSWR Calculator'!$C$24)*(1+3*ABS(MOD('VSWR Calculator'!$C$23/Calculator!$F$12/2,1)-0.5))))/'VSWR Calculator'!$C$25)-$C93)^2+(1500*ABS(SIN(2*PI()*MOD(Calculator!$B$33/Calculator!$F$12,1)))*IF(MOD(Calculator!$B$33/Calculator!$F$12,1)&lt;0.5,-1,1))^2)/SQRT(((50*POWER(80,POWER(COS(PI()*MOD(Calculator!$B$33/Calculator!$F$12,1)),2))+MIN(500,MAX(30,100*EXP(-0.3*'VSWR Calculator'!$C$24)*(1+3*ABS(MOD('VSWR Calculator'!$C$23/Calculator!$F$12/2,1)-0.5))))/'VSWR Calculator'!$C$25)+$C93)^2+(1500*ABS(SIN(2*PI()*MOD(Calculator!$B$33/Calculator!$F$12,1)))*IF(MOD(Calculator!$B$33/Calculator!$F$12,1)&lt;0.5,-1,1))^2)),2))</f>
        <v>—</v>
      </c>
      <c r="DJ93" s="253" t="str">
        <f aca="false">IF(OR(Calculator!$E$13&lt;&gt;"YES",Calculator!$B$33&lt;Calculator!$G$13),"—",ROUND((1+SQRT(((50*POWER(80,POWER(COS(PI()*MOD(Calculator!$B$33/Calculator!$F$13,1)),2))+MIN(500,MAX(30,100*EXP(-0.3*'VSWR Calculator'!$C$24)*(1+3*ABS(MOD('VSWR Calculator'!$C$23/Calculator!$F$13/2,1)-0.5))))/'VSWR Calculator'!$C$25)-$C93)^2+(1500*ABS(SIN(2*PI()*MOD(Calculator!$B$33/Calculator!$F$13,1)))*IF(MOD(Calculator!$B$33/Calculator!$F$13,1)&lt;0.5,-1,1))^2)/SQRT(((50*POWER(80,POWER(COS(PI()*MOD(Calculator!$B$33/Calculator!$F$13,1)),2))+MIN(500,MAX(30,100*EXP(-0.3*'VSWR Calculator'!$C$24)*(1+3*ABS(MOD('VSWR Calculator'!$C$23/Calculator!$F$13/2,1)-0.5))))/'VSWR Calculator'!$C$25)+$C93)^2+(1500*ABS(SIN(2*PI()*MOD(Calculator!$B$33/Calculator!$F$13,1)))*IF(MOD(Calculator!$B$33/Calculator!$F$13,1)&lt;0.5,-1,1))^2))/(1-SQRT(((50*POWER(80,POWER(COS(PI()*MOD(Calculator!$B$33/Calculator!$F$13,1)),2))+MIN(500,MAX(30,100*EXP(-0.3*'VSWR Calculator'!$C$24)*(1+3*ABS(MOD('VSWR Calculator'!$C$23/Calculator!$F$13/2,1)-0.5))))/'VSWR Calculator'!$C$25)-$C93)^2+(1500*ABS(SIN(2*PI()*MOD(Calculator!$B$33/Calculator!$F$13,1)))*IF(MOD(Calculator!$B$33/Calculator!$F$13,1)&lt;0.5,-1,1))^2)/SQRT(((50*POWER(80,POWER(COS(PI()*MOD(Calculator!$B$33/Calculator!$F$13,1)),2))+MIN(500,MAX(30,100*EXP(-0.3*'VSWR Calculator'!$C$24)*(1+3*ABS(MOD('VSWR Calculator'!$C$23/Calculator!$F$13/2,1)-0.5))))/'VSWR Calculator'!$C$25)+$C93)^2+(1500*ABS(SIN(2*PI()*MOD(Calculator!$B$33/Calculator!$F$13,1)))*IF(MOD(Calculator!$B$33/Calculator!$F$13,1)&lt;0.5,-1,1))^2)),2))</f>
        <v>—</v>
      </c>
      <c r="DK93" s="253" t="str">
        <f aca="false">IF(OR(Calculator!$E$14&lt;&gt;"YES",Calculator!$B$33&lt;Calculator!$G$14),"—",ROUND((1+SQRT(((50*POWER(80,POWER(COS(PI()*MOD(Calculator!$B$33/Calculator!$F$14,1)),2))+MIN(500,MAX(30,100*EXP(-0.3*'VSWR Calculator'!$C$24)*(1+3*ABS(MOD('VSWR Calculator'!$C$23/Calculator!$F$14/2,1)-0.5))))/'VSWR Calculator'!$C$25)-$C93)^2+(1500*ABS(SIN(2*PI()*MOD(Calculator!$B$33/Calculator!$F$14,1)))*IF(MOD(Calculator!$B$33/Calculator!$F$14,1)&lt;0.5,-1,1))^2)/SQRT(((50*POWER(80,POWER(COS(PI()*MOD(Calculator!$B$33/Calculator!$F$14,1)),2))+MIN(500,MAX(30,100*EXP(-0.3*'VSWR Calculator'!$C$24)*(1+3*ABS(MOD('VSWR Calculator'!$C$23/Calculator!$F$14/2,1)-0.5))))/'VSWR Calculator'!$C$25)+$C93)^2+(1500*ABS(SIN(2*PI()*MOD(Calculator!$B$33/Calculator!$F$14,1)))*IF(MOD(Calculator!$B$33/Calculator!$F$14,1)&lt;0.5,-1,1))^2))/(1-SQRT(((50*POWER(80,POWER(COS(PI()*MOD(Calculator!$B$33/Calculator!$F$14,1)),2))+MIN(500,MAX(30,100*EXP(-0.3*'VSWR Calculator'!$C$24)*(1+3*ABS(MOD('VSWR Calculator'!$C$23/Calculator!$F$14/2,1)-0.5))))/'VSWR Calculator'!$C$25)-$C93)^2+(1500*ABS(SIN(2*PI()*MOD(Calculator!$B$33/Calculator!$F$14,1)))*IF(MOD(Calculator!$B$33/Calculator!$F$14,1)&lt;0.5,-1,1))^2)/SQRT(((50*POWER(80,POWER(COS(PI()*MOD(Calculator!$B$33/Calculator!$F$14,1)),2))+MIN(500,MAX(30,100*EXP(-0.3*'VSWR Calculator'!$C$24)*(1+3*ABS(MOD('VSWR Calculator'!$C$23/Calculator!$F$14/2,1)-0.5))))/'VSWR Calculator'!$C$25)+$C93)^2+(1500*ABS(SIN(2*PI()*MOD(Calculator!$B$33/Calculator!$F$14,1)))*IF(MOD(Calculator!$B$33/Calculator!$F$14,1)&lt;0.5,-1,1))^2)),2))</f>
        <v>—</v>
      </c>
      <c r="DL93" s="253" t="n">
        <f aca="false">IF(OR(Calculator!$E$15&lt;&gt;"YES",Calculator!$B$33&lt;Calculator!$G$15),"—",ROUND((1+SQRT(((50*POWER(80,POWER(COS(PI()*MOD(Calculator!$B$33/Calculator!$F$15,1)),2))+MIN(500,MAX(30,100*EXP(-0.3*'VSWR Calculator'!$C$24)*(1+3*ABS(MOD('VSWR Calculator'!$C$23/Calculator!$F$15/2,1)-0.5))))/'VSWR Calculator'!$C$25)-$C93)^2+(1500*ABS(SIN(2*PI()*MOD(Calculator!$B$33/Calculator!$F$15,1)))*IF(MOD(Calculator!$B$33/Calculator!$F$15,1)&lt;0.5,-1,1))^2)/SQRT(((50*POWER(80,POWER(COS(PI()*MOD(Calculator!$B$33/Calculator!$F$15,1)),2))+MIN(500,MAX(30,100*EXP(-0.3*'VSWR Calculator'!$C$24)*(1+3*ABS(MOD('VSWR Calculator'!$C$23/Calculator!$F$15/2,1)-0.5))))/'VSWR Calculator'!$C$25)+$C93)^2+(1500*ABS(SIN(2*PI()*MOD(Calculator!$B$33/Calculator!$F$15,1)))*IF(MOD(Calculator!$B$33/Calculator!$F$15,1)&lt;0.5,-1,1))^2))/(1-SQRT(((50*POWER(80,POWER(COS(PI()*MOD(Calculator!$B$33/Calculator!$F$15,1)),2))+MIN(500,MAX(30,100*EXP(-0.3*'VSWR Calculator'!$C$24)*(1+3*ABS(MOD('VSWR Calculator'!$C$23/Calculator!$F$15/2,1)-0.5))))/'VSWR Calculator'!$C$25)-$C93)^2+(1500*ABS(SIN(2*PI()*MOD(Calculator!$B$33/Calculator!$F$15,1)))*IF(MOD(Calculator!$B$33/Calculator!$F$15,1)&lt;0.5,-1,1))^2)/SQRT(((50*POWER(80,POWER(COS(PI()*MOD(Calculator!$B$33/Calculator!$F$15,1)),2))+MIN(500,MAX(30,100*EXP(-0.3*'VSWR Calculator'!$C$24)*(1+3*ABS(MOD('VSWR Calculator'!$C$23/Calculator!$F$15/2,1)-0.5))))/'VSWR Calculator'!$C$25)+$C93)^2+(1500*ABS(SIN(2*PI()*MOD(Calculator!$B$33/Calculator!$F$15,1)))*IF(MOD(Calculator!$B$33/Calculator!$F$15,1)&lt;0.5,-1,1))^2)),2))</f>
        <v>2.9</v>
      </c>
      <c r="DM93" s="253" t="str">
        <f aca="false">IF(OR(Calculator!$E$16&lt;&gt;"YES",Calculator!$B$33&lt;Calculator!$G$16),"—",ROUND((1+SQRT(((50*POWER(80,POWER(COS(PI()*MOD(Calculator!$B$33/Calculator!$F$16,1)),2))+MIN(500,MAX(30,100*EXP(-0.3*'VSWR Calculator'!$C$24)*(1+3*ABS(MOD('VSWR Calculator'!$C$23/Calculator!$F$16/2,1)-0.5))))/'VSWR Calculator'!$C$25)-$C93)^2+(1500*ABS(SIN(2*PI()*MOD(Calculator!$B$33/Calculator!$F$16,1)))*IF(MOD(Calculator!$B$33/Calculator!$F$16,1)&lt;0.5,-1,1))^2)/SQRT(((50*POWER(80,POWER(COS(PI()*MOD(Calculator!$B$33/Calculator!$F$16,1)),2))+MIN(500,MAX(30,100*EXP(-0.3*'VSWR Calculator'!$C$24)*(1+3*ABS(MOD('VSWR Calculator'!$C$23/Calculator!$F$16/2,1)-0.5))))/'VSWR Calculator'!$C$25)+$C93)^2+(1500*ABS(SIN(2*PI()*MOD(Calculator!$B$33/Calculator!$F$16,1)))*IF(MOD(Calculator!$B$33/Calculator!$F$16,1)&lt;0.5,-1,1))^2))/(1-SQRT(((50*POWER(80,POWER(COS(PI()*MOD(Calculator!$B$33/Calculator!$F$16,1)),2))+MIN(500,MAX(30,100*EXP(-0.3*'VSWR Calculator'!$C$24)*(1+3*ABS(MOD('VSWR Calculator'!$C$23/Calculator!$F$16/2,1)-0.5))))/'VSWR Calculator'!$C$25)-$C93)^2+(1500*ABS(SIN(2*PI()*MOD(Calculator!$B$33/Calculator!$F$16,1)))*IF(MOD(Calculator!$B$33/Calculator!$F$16,1)&lt;0.5,-1,1))^2)/SQRT(((50*POWER(80,POWER(COS(PI()*MOD(Calculator!$B$33/Calculator!$F$16,1)),2))+MIN(500,MAX(30,100*EXP(-0.3*'VSWR Calculator'!$C$24)*(1+3*ABS(MOD('VSWR Calculator'!$C$23/Calculator!$F$16/2,1)-0.5))))/'VSWR Calculator'!$C$25)+$C93)^2+(1500*ABS(SIN(2*PI()*MOD(Calculator!$B$33/Calculator!$F$16,1)))*IF(MOD(Calculator!$B$33/Calculator!$F$16,1)&lt;0.5,-1,1))^2)),2))</f>
        <v>—</v>
      </c>
      <c r="DN93" s="253" t="n">
        <f aca="false">IF(OR(Calculator!$E$17&lt;&gt;"YES",Calculator!$B$33&lt;Calculator!$G$17),"—",ROUND((1+SQRT(((50*POWER(80,POWER(COS(PI()*MOD(Calculator!$B$33/Calculator!$F$17,1)),2))+MIN(500,MAX(30,100*EXP(-0.3*'VSWR Calculator'!$C$24)*(1+3*ABS(MOD('VSWR Calculator'!$C$23/Calculator!$F$17/2,1)-0.5))))/'VSWR Calculator'!$C$25)-$C93)^2+(1500*ABS(SIN(2*PI()*MOD(Calculator!$B$33/Calculator!$F$17,1)))*IF(MOD(Calculator!$B$33/Calculator!$F$17,1)&lt;0.5,-1,1))^2)/SQRT(((50*POWER(80,POWER(COS(PI()*MOD(Calculator!$B$33/Calculator!$F$17,1)),2))+MIN(500,MAX(30,100*EXP(-0.3*'VSWR Calculator'!$C$24)*(1+3*ABS(MOD('VSWR Calculator'!$C$23/Calculator!$F$17/2,1)-0.5))))/'VSWR Calculator'!$C$25)+$C93)^2+(1500*ABS(SIN(2*PI()*MOD(Calculator!$B$33/Calculator!$F$17,1)))*IF(MOD(Calculator!$B$33/Calculator!$F$17,1)&lt;0.5,-1,1))^2))/(1-SQRT(((50*POWER(80,POWER(COS(PI()*MOD(Calculator!$B$33/Calculator!$F$17,1)),2))+MIN(500,MAX(30,100*EXP(-0.3*'VSWR Calculator'!$C$24)*(1+3*ABS(MOD('VSWR Calculator'!$C$23/Calculator!$F$17/2,1)-0.5))))/'VSWR Calculator'!$C$25)-$C93)^2+(1500*ABS(SIN(2*PI()*MOD(Calculator!$B$33/Calculator!$F$17,1)))*IF(MOD(Calculator!$B$33/Calculator!$F$17,1)&lt;0.5,-1,1))^2)/SQRT(((50*POWER(80,POWER(COS(PI()*MOD(Calculator!$B$33/Calculator!$F$17,1)),2))+MIN(500,MAX(30,100*EXP(-0.3*'VSWR Calculator'!$C$24)*(1+3*ABS(MOD('VSWR Calculator'!$C$23/Calculator!$F$17/2,1)-0.5))))/'VSWR Calculator'!$C$25)+$C93)^2+(1500*ABS(SIN(2*PI()*MOD(Calculator!$B$33/Calculator!$F$17,1)))*IF(MOD(Calculator!$B$33/Calculator!$F$17,1)&lt;0.5,-1,1))^2)),2))</f>
        <v>18.66</v>
      </c>
      <c r="DO93" s="253" t="str">
        <f aca="false">IF(OR(Calculator!$E$18&lt;&gt;"YES",Calculator!$B$33&lt;Calculator!$G$18),"—",ROUND((1+SQRT(((50*POWER(80,POWER(COS(PI()*MOD(Calculator!$B$33/Calculator!$F$18,1)),2))+MIN(500,MAX(30,100*EXP(-0.3*'VSWR Calculator'!$C$24)*(1+3*ABS(MOD('VSWR Calculator'!$C$23/Calculator!$F$18/2,1)-0.5))))/'VSWR Calculator'!$C$25)-$C93)^2+(1500*ABS(SIN(2*PI()*MOD(Calculator!$B$33/Calculator!$F$18,1)))*IF(MOD(Calculator!$B$33/Calculator!$F$18,1)&lt;0.5,-1,1))^2)/SQRT(((50*POWER(80,POWER(COS(PI()*MOD(Calculator!$B$33/Calculator!$F$18,1)),2))+MIN(500,MAX(30,100*EXP(-0.3*'VSWR Calculator'!$C$24)*(1+3*ABS(MOD('VSWR Calculator'!$C$23/Calculator!$F$18/2,1)-0.5))))/'VSWR Calculator'!$C$25)+$C93)^2+(1500*ABS(SIN(2*PI()*MOD(Calculator!$B$33/Calculator!$F$18,1)))*IF(MOD(Calculator!$B$33/Calculator!$F$18,1)&lt;0.5,-1,1))^2))/(1-SQRT(((50*POWER(80,POWER(COS(PI()*MOD(Calculator!$B$33/Calculator!$F$18,1)),2))+MIN(500,MAX(30,100*EXP(-0.3*'VSWR Calculator'!$C$24)*(1+3*ABS(MOD('VSWR Calculator'!$C$23/Calculator!$F$18/2,1)-0.5))))/'VSWR Calculator'!$C$25)-$C93)^2+(1500*ABS(SIN(2*PI()*MOD(Calculator!$B$33/Calculator!$F$18,1)))*IF(MOD(Calculator!$B$33/Calculator!$F$18,1)&lt;0.5,-1,1))^2)/SQRT(((50*POWER(80,POWER(COS(PI()*MOD(Calculator!$B$33/Calculator!$F$18,1)),2))+MIN(500,MAX(30,100*EXP(-0.3*'VSWR Calculator'!$C$24)*(1+3*ABS(MOD('VSWR Calculator'!$C$23/Calculator!$F$18/2,1)-0.5))))/'VSWR Calculator'!$C$25)+$C93)^2+(1500*ABS(SIN(2*PI()*MOD(Calculator!$B$33/Calculator!$F$18,1)))*IF(MOD(Calculator!$B$33/Calculator!$F$18,1)&lt;0.5,-1,1))^2)),2))</f>
        <v>—</v>
      </c>
      <c r="DP93" s="253" t="str">
        <f aca="false">IF(OR(Calculator!$E$19&lt;&gt;"YES",Calculator!$B$33&lt;Calculator!$G$19),"—",ROUND((1+SQRT(((50*POWER(80,POWER(COS(PI()*MOD(Calculator!$B$33/Calculator!$F$19,1)),2))+MIN(500,MAX(30,100*EXP(-0.3*'VSWR Calculator'!$C$24)*(1+3*ABS(MOD('VSWR Calculator'!$C$23/Calculator!$F$19/2,1)-0.5))))/'VSWR Calculator'!$C$25)-$C93)^2+(1500*ABS(SIN(2*PI()*MOD(Calculator!$B$33/Calculator!$F$19,1)))*IF(MOD(Calculator!$B$33/Calculator!$F$19,1)&lt;0.5,-1,1))^2)/SQRT(((50*POWER(80,POWER(COS(PI()*MOD(Calculator!$B$33/Calculator!$F$19,1)),2))+MIN(500,MAX(30,100*EXP(-0.3*'VSWR Calculator'!$C$24)*(1+3*ABS(MOD('VSWR Calculator'!$C$23/Calculator!$F$19/2,1)-0.5))))/'VSWR Calculator'!$C$25)+$C93)^2+(1500*ABS(SIN(2*PI()*MOD(Calculator!$B$33/Calculator!$F$19,1)))*IF(MOD(Calculator!$B$33/Calculator!$F$19,1)&lt;0.5,-1,1))^2))/(1-SQRT(((50*POWER(80,POWER(COS(PI()*MOD(Calculator!$B$33/Calculator!$F$19,1)),2))+MIN(500,MAX(30,100*EXP(-0.3*'VSWR Calculator'!$C$24)*(1+3*ABS(MOD('VSWR Calculator'!$C$23/Calculator!$F$19/2,1)-0.5))))/'VSWR Calculator'!$C$25)-$C93)^2+(1500*ABS(SIN(2*PI()*MOD(Calculator!$B$33/Calculator!$F$19,1)))*IF(MOD(Calculator!$B$33/Calculator!$F$19,1)&lt;0.5,-1,1))^2)/SQRT(((50*POWER(80,POWER(COS(PI()*MOD(Calculator!$B$33/Calculator!$F$19,1)),2))+MIN(500,MAX(30,100*EXP(-0.3*'VSWR Calculator'!$C$24)*(1+3*ABS(MOD('VSWR Calculator'!$C$23/Calculator!$F$19/2,1)-0.5))))/'VSWR Calculator'!$C$25)+$C93)^2+(1500*ABS(SIN(2*PI()*MOD(Calculator!$B$33/Calculator!$F$19,1)))*IF(MOD(Calculator!$B$33/Calculator!$F$19,1)&lt;0.5,-1,1))^2)),2))</f>
        <v>—</v>
      </c>
      <c r="DQ93" s="253" t="str">
        <f aca="false">IF(OR(Calculator!$E$20&lt;&gt;"YES",Calculator!$B$33&lt;Calculator!$G$20),"—",ROUND((1+SQRT(((50*POWER(80,POWER(COS(PI()*MOD(Calculator!$B$33/Calculator!$F$20,1)),2))+MIN(500,MAX(30,100*EXP(-0.3*'VSWR Calculator'!$C$24)*(1+3*ABS(MOD('VSWR Calculator'!$C$23/Calculator!$F$20/2,1)-0.5))))/'VSWR Calculator'!$C$25)-$C93)^2+(1500*ABS(SIN(2*PI()*MOD(Calculator!$B$33/Calculator!$F$20,1)))*IF(MOD(Calculator!$B$33/Calculator!$F$20,1)&lt;0.5,-1,1))^2)/SQRT(((50*POWER(80,POWER(COS(PI()*MOD(Calculator!$B$33/Calculator!$F$20,1)),2))+MIN(500,MAX(30,100*EXP(-0.3*'VSWR Calculator'!$C$24)*(1+3*ABS(MOD('VSWR Calculator'!$C$23/Calculator!$F$20/2,1)-0.5))))/'VSWR Calculator'!$C$25)+$C93)^2+(1500*ABS(SIN(2*PI()*MOD(Calculator!$B$33/Calculator!$F$20,1)))*IF(MOD(Calculator!$B$33/Calculator!$F$20,1)&lt;0.5,-1,1))^2))/(1-SQRT(((50*POWER(80,POWER(COS(PI()*MOD(Calculator!$B$33/Calculator!$F$20,1)),2))+MIN(500,MAX(30,100*EXP(-0.3*'VSWR Calculator'!$C$24)*(1+3*ABS(MOD('VSWR Calculator'!$C$23/Calculator!$F$20/2,1)-0.5))))/'VSWR Calculator'!$C$25)-$C93)^2+(1500*ABS(SIN(2*PI()*MOD(Calculator!$B$33/Calculator!$F$20,1)))*IF(MOD(Calculator!$B$33/Calculator!$F$20,1)&lt;0.5,-1,1))^2)/SQRT(((50*POWER(80,POWER(COS(PI()*MOD(Calculator!$B$33/Calculator!$F$20,1)),2))+MIN(500,MAX(30,100*EXP(-0.3*'VSWR Calculator'!$C$24)*(1+3*ABS(MOD('VSWR Calculator'!$C$23/Calculator!$F$20/2,1)-0.5))))/'VSWR Calculator'!$C$25)+$C93)^2+(1500*ABS(SIN(2*PI()*MOD(Calculator!$B$33/Calculator!$F$20,1)))*IF(MOD(Calculator!$B$33/Calculator!$F$20,1)&lt;0.5,-1,1))^2)),2))</f>
        <v>—</v>
      </c>
      <c r="DR93" s="253" t="str">
        <f aca="false">IF(OR(Calculator!$E$21&lt;&gt;"YES",Calculator!$B$33&lt;Calculator!$G$21),"—",ROUND((1+SQRT(((50*POWER(80,POWER(COS(PI()*MOD(Calculator!$B$33/Calculator!$F$21,1)),2))+MIN(500,MAX(30,100*EXP(-0.3*'VSWR Calculator'!$C$24)*(1+3*ABS(MOD('VSWR Calculator'!$C$23/Calculator!$F$21/2,1)-0.5))))/'VSWR Calculator'!$C$25)-$C93)^2+(1500*ABS(SIN(2*PI()*MOD(Calculator!$B$33/Calculator!$F$21,1)))*IF(MOD(Calculator!$B$33/Calculator!$F$21,1)&lt;0.5,-1,1))^2)/SQRT(((50*POWER(80,POWER(COS(PI()*MOD(Calculator!$B$33/Calculator!$F$21,1)),2))+MIN(500,MAX(30,100*EXP(-0.3*'VSWR Calculator'!$C$24)*(1+3*ABS(MOD('VSWR Calculator'!$C$23/Calculator!$F$21/2,1)-0.5))))/'VSWR Calculator'!$C$25)+$C93)^2+(1500*ABS(SIN(2*PI()*MOD(Calculator!$B$33/Calculator!$F$21,1)))*IF(MOD(Calculator!$B$33/Calculator!$F$21,1)&lt;0.5,-1,1))^2))/(1-SQRT(((50*POWER(80,POWER(COS(PI()*MOD(Calculator!$B$33/Calculator!$F$21,1)),2))+MIN(500,MAX(30,100*EXP(-0.3*'VSWR Calculator'!$C$24)*(1+3*ABS(MOD('VSWR Calculator'!$C$23/Calculator!$F$21/2,1)-0.5))))/'VSWR Calculator'!$C$25)-$C93)^2+(1500*ABS(SIN(2*PI()*MOD(Calculator!$B$33/Calculator!$F$21,1)))*IF(MOD(Calculator!$B$33/Calculator!$F$21,1)&lt;0.5,-1,1))^2)/SQRT(((50*POWER(80,POWER(COS(PI()*MOD(Calculator!$B$33/Calculator!$F$21,1)),2))+MIN(500,MAX(30,100*EXP(-0.3*'VSWR Calculator'!$C$24)*(1+3*ABS(MOD('VSWR Calculator'!$C$23/Calculator!$F$21/2,1)-0.5))))/'VSWR Calculator'!$C$25)+$C93)^2+(1500*ABS(SIN(2*PI()*MOD(Calculator!$B$33/Calculator!$F$21,1)))*IF(MOD(Calculator!$B$33/Calculator!$F$21,1)&lt;0.5,-1,1))^2)),2))</f>
        <v>—</v>
      </c>
      <c r="DS93" s="253" t="str">
        <f aca="false">IF(OR(Calculator!$E$22&lt;&gt;"YES",Calculator!$B$33&lt;Calculator!$G$22),"—",ROUND((1+SQRT(((50*POWER(80,POWER(COS(PI()*MOD(Calculator!$B$33/Calculator!$F$22,1)),2))+MIN(500,MAX(30,100*EXP(-0.3*'VSWR Calculator'!$C$24)*(1+3*ABS(MOD('VSWR Calculator'!$C$23/Calculator!$F$22/2,1)-0.5))))/'VSWR Calculator'!$C$25)-$C93)^2+(1500*ABS(SIN(2*PI()*MOD(Calculator!$B$33/Calculator!$F$22,1)))*IF(MOD(Calculator!$B$33/Calculator!$F$22,1)&lt;0.5,-1,1))^2)/SQRT(((50*POWER(80,POWER(COS(PI()*MOD(Calculator!$B$33/Calculator!$F$22,1)),2))+MIN(500,MAX(30,100*EXP(-0.3*'VSWR Calculator'!$C$24)*(1+3*ABS(MOD('VSWR Calculator'!$C$23/Calculator!$F$22/2,1)-0.5))))/'VSWR Calculator'!$C$25)+$C93)^2+(1500*ABS(SIN(2*PI()*MOD(Calculator!$B$33/Calculator!$F$22,1)))*IF(MOD(Calculator!$B$33/Calculator!$F$22,1)&lt;0.5,-1,1))^2))/(1-SQRT(((50*POWER(80,POWER(COS(PI()*MOD(Calculator!$B$33/Calculator!$F$22,1)),2))+MIN(500,MAX(30,100*EXP(-0.3*'VSWR Calculator'!$C$24)*(1+3*ABS(MOD('VSWR Calculator'!$C$23/Calculator!$F$22/2,1)-0.5))))/'VSWR Calculator'!$C$25)-$C93)^2+(1500*ABS(SIN(2*PI()*MOD(Calculator!$B$33/Calculator!$F$22,1)))*IF(MOD(Calculator!$B$33/Calculator!$F$22,1)&lt;0.5,-1,1))^2)/SQRT(((50*POWER(80,POWER(COS(PI()*MOD(Calculator!$B$33/Calculator!$F$22,1)),2))+MIN(500,MAX(30,100*EXP(-0.3*'VSWR Calculator'!$C$24)*(1+3*ABS(MOD('VSWR Calculator'!$C$23/Calculator!$F$22/2,1)-0.5))))/'VSWR Calculator'!$C$25)+$C93)^2+(1500*ABS(SIN(2*PI()*MOD(Calculator!$B$33/Calculator!$F$22,1)))*IF(MOD(Calculator!$B$33/Calculator!$F$22,1)&lt;0.5,-1,1))^2)),2))</f>
        <v>—</v>
      </c>
      <c r="DT93" s="253" t="n">
        <f aca="false">IFERROR(ROUND((IF(ISNUMBER(DI93),DI93,0)+IF(ISNUMBER(DJ93),DJ93,0)+IF(ISNUMBER(DK93),DK93,0)+IF(ISNUMBER(DL93),DL93,0)+IF(ISNUMBER(DM93),DM93,0)+IF(ISNUMBER(DN93),DN93,0)+IF(ISNUMBER(DO93),DO93,0)+IF(ISNUMBER(DP93),DP93,0)+IF(ISNUMBER(DQ93),DQ93,0)+IF(ISNUMBER(DR93),DR93,0)+IF(ISNUMBER(DS93),DS93,0))/(IF(ISNUMBER(DI93),1,0)+IF(ISNUMBER(DJ93),1,0)+IF(ISNUMBER(DK93),1,0)+IF(ISNUMBER(DL93),1,0)+IF(ISNUMBER(DM93),1,0)+IF(ISNUMBER(DN93),1,0)+IF(ISNUMBER(DO93),1,0)+IF(ISNUMBER(DP93),1,0)+IF(ISNUMBER(DQ93),1,0)+IF(ISNUMBER(DR93),1,0)+IF(ISNUMBER(DS93),1,0)),4),"")</f>
        <v>10.78</v>
      </c>
      <c r="DU93" s="253" t="str">
        <f aca="false">IF(OR(Calculator!$E$12&lt;&gt;"YES",Calculator!$B$34&lt;Calculator!$G$12),"—",ROUND((1+SQRT(((50*POWER(80,POWER(COS(PI()*MOD(Calculator!$B$34/Calculator!$F$12,1)),2))-$C93)^2+(1500*ABS(SIN(2*PI()*MOD(Calculator!$B$34/Calculator!$F$12,1)))*IF(MOD(Calculator!$B$34/Calculator!$F$12,1)&lt;0.5,-1,1))^2)/((50*POWER(80,POWER(COS(PI()*MOD(Calculator!$B$34/Calculator!$F$12,1)),2))+$C93)^2+(1500*ABS(SIN(2*PI()*MOD(Calculator!$B$34/Calculator!$F$12,1)))*IF(MOD(Calculator!$B$34/Calculator!$F$12,1)&lt;0.5,-1,1))^2)))/(1-SQRT(((50*POWER(80,POWER(COS(PI()*MOD(Calculator!$B$34/Calculator!$F$12,1)),2))-$C93)^2+(1500*ABS(SIN(2*PI()*MOD(Calculator!$B$34/Calculator!$F$12,1)))*IF(MOD(Calculator!$B$34/Calculator!$F$12,1)&lt;0.5,-1,1))^2)/((50*POWER(80,POWER(COS(PI()*MOD(Calculator!$B$34/Calculator!$F$12,1)),2))+$C93)^2+(1500*ABS(SIN(2*PI()*MOD(Calculator!$B$34/Calculator!$F$12,1)))*IF(MOD(Calculator!$B$34/Calculator!$F$12,1)&lt;0.5,-1,1))^2))),2))</f>
        <v>—</v>
      </c>
      <c r="DV93" s="253" t="str">
        <f aca="false">IF(OR(Calculator!$E$13&lt;&gt;"YES",Calculator!$B$34&lt;Calculator!$G$13),"—",ROUND((1+SQRT(((50*POWER(80,POWER(COS(PI()*MOD(Calculator!$B$34/Calculator!$F$13,1)),2))-$C93)^2+(1500*ABS(SIN(2*PI()*MOD(Calculator!$B$34/Calculator!$F$13,1)))*IF(MOD(Calculator!$B$34/Calculator!$F$13,1)&lt;0.5,-1,1))^2)/((50*POWER(80,POWER(COS(PI()*MOD(Calculator!$B$34/Calculator!$F$13,1)),2))+$C93)^2+(1500*ABS(SIN(2*PI()*MOD(Calculator!$B$34/Calculator!$F$13,1)))*IF(MOD(Calculator!$B$34/Calculator!$F$13,1)&lt;0.5,-1,1))^2)))/(1-SQRT(((50*POWER(80,POWER(COS(PI()*MOD(Calculator!$B$34/Calculator!$F$13,1)),2))-$C93)^2+(1500*ABS(SIN(2*PI()*MOD(Calculator!$B$34/Calculator!$F$13,1)))*IF(MOD(Calculator!$B$34/Calculator!$F$13,1)&lt;0.5,-1,1))^2)/((50*POWER(80,POWER(COS(PI()*MOD(Calculator!$B$34/Calculator!$F$13,1)),2))+$C93)^2+(1500*ABS(SIN(2*PI()*MOD(Calculator!$B$34/Calculator!$F$13,1)))*IF(MOD(Calculator!$B$34/Calculator!$F$13,1)&lt;0.5,-1,1))^2))),2))</f>
        <v>—</v>
      </c>
      <c r="DW93" s="253" t="str">
        <f aca="false">IF(OR(Calculator!$E$14&lt;&gt;"YES",Calculator!$B$34&lt;Calculator!$G$14),"—",ROUND((1+SQRT(((50*POWER(80,POWER(COS(PI()*MOD(Calculator!$B$34/Calculator!$F$14,1)),2))-$C93)^2+(1500*ABS(SIN(2*PI()*MOD(Calculator!$B$34/Calculator!$F$14,1)))*IF(MOD(Calculator!$B$34/Calculator!$F$14,1)&lt;0.5,-1,1))^2)/((50*POWER(80,POWER(COS(PI()*MOD(Calculator!$B$34/Calculator!$F$14,1)),2))+$C93)^2+(1500*ABS(SIN(2*PI()*MOD(Calculator!$B$34/Calculator!$F$14,1)))*IF(MOD(Calculator!$B$34/Calculator!$F$14,1)&lt;0.5,-1,1))^2)))/(1-SQRT(((50*POWER(80,POWER(COS(PI()*MOD(Calculator!$B$34/Calculator!$F$14,1)),2))-$C93)^2+(1500*ABS(SIN(2*PI()*MOD(Calculator!$B$34/Calculator!$F$14,1)))*IF(MOD(Calculator!$B$34/Calculator!$F$14,1)&lt;0.5,-1,1))^2)/((50*POWER(80,POWER(COS(PI()*MOD(Calculator!$B$34/Calculator!$F$14,1)),2))+$C93)^2+(1500*ABS(SIN(2*PI()*MOD(Calculator!$B$34/Calculator!$F$14,1)))*IF(MOD(Calculator!$B$34/Calculator!$F$14,1)&lt;0.5,-1,1))^2))),2))</f>
        <v>—</v>
      </c>
      <c r="DX93" s="253" t="n">
        <f aca="false">IF(OR(Calculator!$E$15&lt;&gt;"YES",Calculator!$B$34&lt;Calculator!$G$15),"—",ROUND((1+SQRT(((50*POWER(80,POWER(COS(PI()*MOD(Calculator!$B$34/Calculator!$F$15,1)),2))-$C93)^2+(1500*ABS(SIN(2*PI()*MOD(Calculator!$B$34/Calculator!$F$15,1)))*IF(MOD(Calculator!$B$34/Calculator!$F$15,1)&lt;0.5,-1,1))^2)/((50*POWER(80,POWER(COS(PI()*MOD(Calculator!$B$34/Calculator!$F$15,1)),2))+$C93)^2+(1500*ABS(SIN(2*PI()*MOD(Calculator!$B$34/Calculator!$F$15,1)))*IF(MOD(Calculator!$B$34/Calculator!$F$15,1)&lt;0.5,-1,1))^2)))/(1-SQRT(((50*POWER(80,POWER(COS(PI()*MOD(Calculator!$B$34/Calculator!$F$15,1)),2))-$C93)^2+(1500*ABS(SIN(2*PI()*MOD(Calculator!$B$34/Calculator!$F$15,1)))*IF(MOD(Calculator!$B$34/Calculator!$F$15,1)&lt;0.5,-1,1))^2)/((50*POWER(80,POWER(COS(PI()*MOD(Calculator!$B$34/Calculator!$F$15,1)),2))+$C93)^2+(1500*ABS(SIN(2*PI()*MOD(Calculator!$B$34/Calculator!$F$15,1)))*IF(MOD(Calculator!$B$34/Calculator!$F$15,1)&lt;0.5,-1,1))^2))),2))</f>
        <v>25.99</v>
      </c>
      <c r="DY93" s="253" t="str">
        <f aca="false">IF(OR(Calculator!$E$16&lt;&gt;"YES",Calculator!$B$34&lt;Calculator!$G$16),"—",ROUND((1+SQRT(((50*POWER(80,POWER(COS(PI()*MOD(Calculator!$B$34/Calculator!$F$16,1)),2))-$C93)^2+(1500*ABS(SIN(2*PI()*MOD(Calculator!$B$34/Calculator!$F$16,1)))*IF(MOD(Calculator!$B$34/Calculator!$F$16,1)&lt;0.5,-1,1))^2)/((50*POWER(80,POWER(COS(PI()*MOD(Calculator!$B$34/Calculator!$F$16,1)),2))+$C93)^2+(1500*ABS(SIN(2*PI()*MOD(Calculator!$B$34/Calculator!$F$16,1)))*IF(MOD(Calculator!$B$34/Calculator!$F$16,1)&lt;0.5,-1,1))^2)))/(1-SQRT(((50*POWER(80,POWER(COS(PI()*MOD(Calculator!$B$34/Calculator!$F$16,1)),2))-$C93)^2+(1500*ABS(SIN(2*PI()*MOD(Calculator!$B$34/Calculator!$F$16,1)))*IF(MOD(Calculator!$B$34/Calculator!$F$16,1)&lt;0.5,-1,1))^2)/((50*POWER(80,POWER(COS(PI()*MOD(Calculator!$B$34/Calculator!$F$16,1)),2))+$C93)^2+(1500*ABS(SIN(2*PI()*MOD(Calculator!$B$34/Calculator!$F$16,1)))*IF(MOD(Calculator!$B$34/Calculator!$F$16,1)&lt;0.5,-1,1))^2))),2))</f>
        <v>—</v>
      </c>
      <c r="DZ93" s="253" t="n">
        <f aca="false">IF(OR(Calculator!$E$17&lt;&gt;"YES",Calculator!$B$34&lt;Calculator!$G$17),"—",ROUND((1+SQRT(((50*POWER(80,POWER(COS(PI()*MOD(Calculator!$B$34/Calculator!$F$17,1)),2))-$C93)^2+(1500*ABS(SIN(2*PI()*MOD(Calculator!$B$34/Calculator!$F$17,1)))*IF(MOD(Calculator!$B$34/Calculator!$F$17,1)&lt;0.5,-1,1))^2)/((50*POWER(80,POWER(COS(PI()*MOD(Calculator!$B$34/Calculator!$F$17,1)),2))+$C93)^2+(1500*ABS(SIN(2*PI()*MOD(Calculator!$B$34/Calculator!$F$17,1)))*IF(MOD(Calculator!$B$34/Calculator!$F$17,1)&lt;0.5,-1,1))^2)))/(1-SQRT(((50*POWER(80,POWER(COS(PI()*MOD(Calculator!$B$34/Calculator!$F$17,1)),2))-$C93)^2+(1500*ABS(SIN(2*PI()*MOD(Calculator!$B$34/Calculator!$F$17,1)))*IF(MOD(Calculator!$B$34/Calculator!$F$17,1)&lt;0.5,-1,1))^2)/((50*POWER(80,POWER(COS(PI()*MOD(Calculator!$B$34/Calculator!$F$17,1)),2))+$C93)^2+(1500*ABS(SIN(2*PI()*MOD(Calculator!$B$34/Calculator!$F$17,1)))*IF(MOD(Calculator!$B$34/Calculator!$F$17,1)&lt;0.5,-1,1))^2))),2))</f>
        <v>16.65</v>
      </c>
      <c r="EA93" s="253" t="str">
        <f aca="false">IF(OR(Calculator!$E$18&lt;&gt;"YES",Calculator!$B$34&lt;Calculator!$G$18),"—",ROUND((1+SQRT(((50*POWER(80,POWER(COS(PI()*MOD(Calculator!$B$34/Calculator!$F$18,1)),2))-$C93)^2+(1500*ABS(SIN(2*PI()*MOD(Calculator!$B$34/Calculator!$F$18,1)))*IF(MOD(Calculator!$B$34/Calculator!$F$18,1)&lt;0.5,-1,1))^2)/((50*POWER(80,POWER(COS(PI()*MOD(Calculator!$B$34/Calculator!$F$18,1)),2))+$C93)^2+(1500*ABS(SIN(2*PI()*MOD(Calculator!$B$34/Calculator!$F$18,1)))*IF(MOD(Calculator!$B$34/Calculator!$F$18,1)&lt;0.5,-1,1))^2)))/(1-SQRT(((50*POWER(80,POWER(COS(PI()*MOD(Calculator!$B$34/Calculator!$F$18,1)),2))-$C93)^2+(1500*ABS(SIN(2*PI()*MOD(Calculator!$B$34/Calculator!$F$18,1)))*IF(MOD(Calculator!$B$34/Calculator!$F$18,1)&lt;0.5,-1,1))^2)/((50*POWER(80,POWER(COS(PI()*MOD(Calculator!$B$34/Calculator!$F$18,1)),2))+$C93)^2+(1500*ABS(SIN(2*PI()*MOD(Calculator!$B$34/Calculator!$F$18,1)))*IF(MOD(Calculator!$B$34/Calculator!$F$18,1)&lt;0.5,-1,1))^2))),2))</f>
        <v>—</v>
      </c>
      <c r="EB93" s="253" t="str">
        <f aca="false">IF(OR(Calculator!$E$19&lt;&gt;"YES",Calculator!$B$34&lt;Calculator!$G$19),"—",ROUND((1+SQRT(((50*POWER(80,POWER(COS(PI()*MOD(Calculator!$B$34/Calculator!$F$19,1)),2))-$C93)^2+(1500*ABS(SIN(2*PI()*MOD(Calculator!$B$34/Calculator!$F$19,1)))*IF(MOD(Calculator!$B$34/Calculator!$F$19,1)&lt;0.5,-1,1))^2)/((50*POWER(80,POWER(COS(PI()*MOD(Calculator!$B$34/Calculator!$F$19,1)),2))+$C93)^2+(1500*ABS(SIN(2*PI()*MOD(Calculator!$B$34/Calculator!$F$19,1)))*IF(MOD(Calculator!$B$34/Calculator!$F$19,1)&lt;0.5,-1,1))^2)))/(1-SQRT(((50*POWER(80,POWER(COS(PI()*MOD(Calculator!$B$34/Calculator!$F$19,1)),2))-$C93)^2+(1500*ABS(SIN(2*PI()*MOD(Calculator!$B$34/Calculator!$F$19,1)))*IF(MOD(Calculator!$B$34/Calculator!$F$19,1)&lt;0.5,-1,1))^2)/((50*POWER(80,POWER(COS(PI()*MOD(Calculator!$B$34/Calculator!$F$19,1)),2))+$C93)^2+(1500*ABS(SIN(2*PI()*MOD(Calculator!$B$34/Calculator!$F$19,1)))*IF(MOD(Calculator!$B$34/Calculator!$F$19,1)&lt;0.5,-1,1))^2))),2))</f>
        <v>—</v>
      </c>
      <c r="EC93" s="253" t="str">
        <f aca="false">IF(OR(Calculator!$E$20&lt;&gt;"YES",Calculator!$B$34&lt;Calculator!$G$20),"—",ROUND((1+SQRT(((50*POWER(80,POWER(COS(PI()*MOD(Calculator!$B$34/Calculator!$F$20,1)),2))-$C93)^2+(1500*ABS(SIN(2*PI()*MOD(Calculator!$B$34/Calculator!$F$20,1)))*IF(MOD(Calculator!$B$34/Calculator!$F$20,1)&lt;0.5,-1,1))^2)/((50*POWER(80,POWER(COS(PI()*MOD(Calculator!$B$34/Calculator!$F$20,1)),2))+$C93)^2+(1500*ABS(SIN(2*PI()*MOD(Calculator!$B$34/Calculator!$F$20,1)))*IF(MOD(Calculator!$B$34/Calculator!$F$20,1)&lt;0.5,-1,1))^2)))/(1-SQRT(((50*POWER(80,POWER(COS(PI()*MOD(Calculator!$B$34/Calculator!$F$20,1)),2))-$C93)^2+(1500*ABS(SIN(2*PI()*MOD(Calculator!$B$34/Calculator!$F$20,1)))*IF(MOD(Calculator!$B$34/Calculator!$F$20,1)&lt;0.5,-1,1))^2)/((50*POWER(80,POWER(COS(PI()*MOD(Calculator!$B$34/Calculator!$F$20,1)),2))+$C93)^2+(1500*ABS(SIN(2*PI()*MOD(Calculator!$B$34/Calculator!$F$20,1)))*IF(MOD(Calculator!$B$34/Calculator!$F$20,1)&lt;0.5,-1,1))^2))),2))</f>
        <v>—</v>
      </c>
      <c r="ED93" s="253" t="str">
        <f aca="false">IF(OR(Calculator!$E$21&lt;&gt;"YES",Calculator!$B$34&lt;Calculator!$G$21),"—",ROUND((1+SQRT(((50*POWER(80,POWER(COS(PI()*MOD(Calculator!$B$34/Calculator!$F$21,1)),2))-$C93)^2+(1500*ABS(SIN(2*PI()*MOD(Calculator!$B$34/Calculator!$F$21,1)))*IF(MOD(Calculator!$B$34/Calculator!$F$21,1)&lt;0.5,-1,1))^2)/((50*POWER(80,POWER(COS(PI()*MOD(Calculator!$B$34/Calculator!$F$21,1)),2))+$C93)^2+(1500*ABS(SIN(2*PI()*MOD(Calculator!$B$34/Calculator!$F$21,1)))*IF(MOD(Calculator!$B$34/Calculator!$F$21,1)&lt;0.5,-1,1))^2)))/(1-SQRT(((50*POWER(80,POWER(COS(PI()*MOD(Calculator!$B$34/Calculator!$F$21,1)),2))-$C93)^2+(1500*ABS(SIN(2*PI()*MOD(Calculator!$B$34/Calculator!$F$21,1)))*IF(MOD(Calculator!$B$34/Calculator!$F$21,1)&lt;0.5,-1,1))^2)/((50*POWER(80,POWER(COS(PI()*MOD(Calculator!$B$34/Calculator!$F$21,1)),2))+$C93)^2+(1500*ABS(SIN(2*PI()*MOD(Calculator!$B$34/Calculator!$F$21,1)))*IF(MOD(Calculator!$B$34/Calculator!$F$21,1)&lt;0.5,-1,1))^2))),2))</f>
        <v>—</v>
      </c>
      <c r="EE93" s="253" t="str">
        <f aca="false">IF(OR(Calculator!$E$22&lt;&gt;"YES",Calculator!$B$34&lt;Calculator!$G$22),"—",ROUND((1+SQRT(((50*POWER(80,POWER(COS(PI()*MOD(Calculator!$B$34/Calculator!$F$22,1)),2))-$C93)^2+(1500*ABS(SIN(2*PI()*MOD(Calculator!$B$34/Calculator!$F$22,1)))*IF(MOD(Calculator!$B$34/Calculator!$F$22,1)&lt;0.5,-1,1))^2)/((50*POWER(80,POWER(COS(PI()*MOD(Calculator!$B$34/Calculator!$F$22,1)),2))+$C93)^2+(1500*ABS(SIN(2*PI()*MOD(Calculator!$B$34/Calculator!$F$22,1)))*IF(MOD(Calculator!$B$34/Calculator!$F$22,1)&lt;0.5,-1,1))^2)))/(1-SQRT(((50*POWER(80,POWER(COS(PI()*MOD(Calculator!$B$34/Calculator!$F$22,1)),2))-$C93)^2+(1500*ABS(SIN(2*PI()*MOD(Calculator!$B$34/Calculator!$F$22,1)))*IF(MOD(Calculator!$B$34/Calculator!$F$22,1)&lt;0.5,-1,1))^2)/((50*POWER(80,POWER(COS(PI()*MOD(Calculator!$B$34/Calculator!$F$22,1)),2))+$C93)^2+(1500*ABS(SIN(2*PI()*MOD(Calculator!$B$34/Calculator!$F$22,1)))*IF(MOD(Calculator!$B$34/Calculator!$F$22,1)&lt;0.5,-1,1))^2))),2))</f>
        <v>—</v>
      </c>
      <c r="EF93" s="295" t="n">
        <f aca="false">IFERROR(ROUND((IF(ISNUMBER(DU93),DU93,0)+IF(ISNUMBER(DV93),DV93,0)+IF(ISNUMBER(DW93),DW93,0)+IF(ISNUMBER(DX93),DX93,0)+IF(ISNUMBER(DY93),DY93,0)+IF(ISNUMBER(DZ93),DZ93,0)+IF(ISNUMBER(EA93),EA93,0)+IF(ISNUMBER(EB93),EB93,0)+IF(ISNUMBER(EC93),EC93,0)+IF(ISNUMBER(ED93),ED93,0)+IF(ISNUMBER(EE93),EE93,0))/(IF(ISNUMBER(DU93),1,0)+IF(ISNUMBER(DV93),1,0)+IF(ISNUMBER(DW93),1,0)+IF(ISNUMBER(DX93),1,0)+IF(ISNUMBER(DY93),1,0)+IF(ISNUMBER(DZ93),1,0)+IF(ISNUMBER(EA93),1,0)+IF(ISNUMBER(EB93),1,0)+IF(ISNUMBER(EC93),1,0)+IF(ISNUMBER(ED93),1,0)+IF(ISNUMBER(EE93),1,0)),4),"")</f>
        <v>21.32</v>
      </c>
      <c r="EG93" s="253" t="str">
        <f aca="false">IF(OR(Calculator!$E$12&lt;&gt;"YES",Calculator!$B$35&lt;Calculator!$G$12),"—",ROUND((1+SQRT(((50*POWER(80,POWER(COS(PI()*MOD(Calculator!$B$35/Calculator!$F$12,1)),2))-$C93)^2+(1500*ABS(SIN(2*PI()*MOD(Calculator!$B$35/Calculator!$F$12,1)))*IF(MOD(Calculator!$B$35/Calculator!$F$12,1)&lt;0.5,-1,1))^2)/((50*POWER(80,POWER(COS(PI()*MOD(Calculator!$B$35/Calculator!$F$12,1)),2))+$C93)^2+(1500*ABS(SIN(2*PI()*MOD(Calculator!$B$35/Calculator!$F$12,1)))*IF(MOD(Calculator!$B$35/Calculator!$F$12,1)&lt;0.5,-1,1))^2)))/(1-SQRT(((50*POWER(80,POWER(COS(PI()*MOD(Calculator!$B$35/Calculator!$F$12,1)),2))-$C93)^2+(1500*ABS(SIN(2*PI()*MOD(Calculator!$B$35/Calculator!$F$12,1)))*IF(MOD(Calculator!$B$35/Calculator!$F$12,1)&lt;0.5,-1,1))^2)/((50*POWER(80,POWER(COS(PI()*MOD(Calculator!$B$35/Calculator!$F$12,1)),2))+$C93)^2+(1500*ABS(SIN(2*PI()*MOD(Calculator!$B$35/Calculator!$F$12,1)))*IF(MOD(Calculator!$B$35/Calculator!$F$12,1)&lt;0.5,-1,1))^2))),2))</f>
        <v>—</v>
      </c>
      <c r="EH93" s="253" t="str">
        <f aca="false">IF(OR(Calculator!$E$13&lt;&gt;"YES",Calculator!$B$35&lt;Calculator!$G$13),"—",ROUND((1+SQRT(((50*POWER(80,POWER(COS(PI()*MOD(Calculator!$B$35/Calculator!$F$13,1)),2))-$C93)^2+(1500*ABS(SIN(2*PI()*MOD(Calculator!$B$35/Calculator!$F$13,1)))*IF(MOD(Calculator!$B$35/Calculator!$F$13,1)&lt;0.5,-1,1))^2)/((50*POWER(80,POWER(COS(PI()*MOD(Calculator!$B$35/Calculator!$F$13,1)),2))+$C93)^2+(1500*ABS(SIN(2*PI()*MOD(Calculator!$B$35/Calculator!$F$13,1)))*IF(MOD(Calculator!$B$35/Calculator!$F$13,1)&lt;0.5,-1,1))^2)))/(1-SQRT(((50*POWER(80,POWER(COS(PI()*MOD(Calculator!$B$35/Calculator!$F$13,1)),2))-$C93)^2+(1500*ABS(SIN(2*PI()*MOD(Calculator!$B$35/Calculator!$F$13,1)))*IF(MOD(Calculator!$B$35/Calculator!$F$13,1)&lt;0.5,-1,1))^2)/((50*POWER(80,POWER(COS(PI()*MOD(Calculator!$B$35/Calculator!$F$13,1)),2))+$C93)^2+(1500*ABS(SIN(2*PI()*MOD(Calculator!$B$35/Calculator!$F$13,1)))*IF(MOD(Calculator!$B$35/Calculator!$F$13,1)&lt;0.5,-1,1))^2))),2))</f>
        <v>—</v>
      </c>
      <c r="EI93" s="253" t="str">
        <f aca="false">IF(OR(Calculator!$E$14&lt;&gt;"YES",Calculator!$B$35&lt;Calculator!$G$14),"—",ROUND((1+SQRT(((50*POWER(80,POWER(COS(PI()*MOD(Calculator!$B$35/Calculator!$F$14,1)),2))-$C93)^2+(1500*ABS(SIN(2*PI()*MOD(Calculator!$B$35/Calculator!$F$14,1)))*IF(MOD(Calculator!$B$35/Calculator!$F$14,1)&lt;0.5,-1,1))^2)/((50*POWER(80,POWER(COS(PI()*MOD(Calculator!$B$35/Calculator!$F$14,1)),2))+$C93)^2+(1500*ABS(SIN(2*PI()*MOD(Calculator!$B$35/Calculator!$F$14,1)))*IF(MOD(Calculator!$B$35/Calculator!$F$14,1)&lt;0.5,-1,1))^2)))/(1-SQRT(((50*POWER(80,POWER(COS(PI()*MOD(Calculator!$B$35/Calculator!$F$14,1)),2))-$C93)^2+(1500*ABS(SIN(2*PI()*MOD(Calculator!$B$35/Calculator!$F$14,1)))*IF(MOD(Calculator!$B$35/Calculator!$F$14,1)&lt;0.5,-1,1))^2)/((50*POWER(80,POWER(COS(PI()*MOD(Calculator!$B$35/Calculator!$F$14,1)),2))+$C93)^2+(1500*ABS(SIN(2*PI()*MOD(Calculator!$B$35/Calculator!$F$14,1)))*IF(MOD(Calculator!$B$35/Calculator!$F$14,1)&lt;0.5,-1,1))^2))),2))</f>
        <v>—</v>
      </c>
      <c r="EJ93" s="253" t="n">
        <f aca="false">IF(OR(Calculator!$E$15&lt;&gt;"YES",Calculator!$B$35&lt;Calculator!$G$15),"—",ROUND((1+SQRT(((50*POWER(80,POWER(COS(PI()*MOD(Calculator!$B$35/Calculator!$F$15,1)),2))-$C93)^2+(1500*ABS(SIN(2*PI()*MOD(Calculator!$B$35/Calculator!$F$15,1)))*IF(MOD(Calculator!$B$35/Calculator!$F$15,1)&lt;0.5,-1,1))^2)/((50*POWER(80,POWER(COS(PI()*MOD(Calculator!$B$35/Calculator!$F$15,1)),2))+$C93)^2+(1500*ABS(SIN(2*PI()*MOD(Calculator!$B$35/Calculator!$F$15,1)))*IF(MOD(Calculator!$B$35/Calculator!$F$15,1)&lt;0.5,-1,1))^2)))/(1-SQRT(((50*POWER(80,POWER(COS(PI()*MOD(Calculator!$B$35/Calculator!$F$15,1)),2))-$C93)^2+(1500*ABS(SIN(2*PI()*MOD(Calculator!$B$35/Calculator!$F$15,1)))*IF(MOD(Calculator!$B$35/Calculator!$F$15,1)&lt;0.5,-1,1))^2)/((50*POWER(80,POWER(COS(PI()*MOD(Calculator!$B$35/Calculator!$F$15,1)),2))+$C93)^2+(1500*ABS(SIN(2*PI()*MOD(Calculator!$B$35/Calculator!$F$15,1)))*IF(MOD(Calculator!$B$35/Calculator!$F$15,1)&lt;0.5,-1,1))^2))),2))</f>
        <v>2.57</v>
      </c>
      <c r="EK93" s="253" t="str">
        <f aca="false">IF(OR(Calculator!$E$16&lt;&gt;"YES",Calculator!$B$35&lt;Calculator!$G$16),"—",ROUND((1+SQRT(((50*POWER(80,POWER(COS(PI()*MOD(Calculator!$B$35/Calculator!$F$16,1)),2))-$C93)^2+(1500*ABS(SIN(2*PI()*MOD(Calculator!$B$35/Calculator!$F$16,1)))*IF(MOD(Calculator!$B$35/Calculator!$F$16,1)&lt;0.5,-1,1))^2)/((50*POWER(80,POWER(COS(PI()*MOD(Calculator!$B$35/Calculator!$F$16,1)),2))+$C93)^2+(1500*ABS(SIN(2*PI()*MOD(Calculator!$B$35/Calculator!$F$16,1)))*IF(MOD(Calculator!$B$35/Calculator!$F$16,1)&lt;0.5,-1,1))^2)))/(1-SQRT(((50*POWER(80,POWER(COS(PI()*MOD(Calculator!$B$35/Calculator!$F$16,1)),2))-$C93)^2+(1500*ABS(SIN(2*PI()*MOD(Calculator!$B$35/Calculator!$F$16,1)))*IF(MOD(Calculator!$B$35/Calculator!$F$16,1)&lt;0.5,-1,1))^2)/((50*POWER(80,POWER(COS(PI()*MOD(Calculator!$B$35/Calculator!$F$16,1)),2))+$C93)^2+(1500*ABS(SIN(2*PI()*MOD(Calculator!$B$35/Calculator!$F$16,1)))*IF(MOD(Calculator!$B$35/Calculator!$F$16,1)&lt;0.5,-1,1))^2))),2))</f>
        <v>—</v>
      </c>
      <c r="EL93" s="253" t="n">
        <f aca="false">IF(OR(Calculator!$E$17&lt;&gt;"YES",Calculator!$B$35&lt;Calculator!$G$17),"—",ROUND((1+SQRT(((50*POWER(80,POWER(COS(PI()*MOD(Calculator!$B$35/Calculator!$F$17,1)),2))-$C93)^2+(1500*ABS(SIN(2*PI()*MOD(Calculator!$B$35/Calculator!$F$17,1)))*IF(MOD(Calculator!$B$35/Calculator!$F$17,1)&lt;0.5,-1,1))^2)/((50*POWER(80,POWER(COS(PI()*MOD(Calculator!$B$35/Calculator!$F$17,1)),2))+$C93)^2+(1500*ABS(SIN(2*PI()*MOD(Calculator!$B$35/Calculator!$F$17,1)))*IF(MOD(Calculator!$B$35/Calculator!$F$17,1)&lt;0.5,-1,1))^2)))/(1-SQRT(((50*POWER(80,POWER(COS(PI()*MOD(Calculator!$B$35/Calculator!$F$17,1)),2))-$C93)^2+(1500*ABS(SIN(2*PI()*MOD(Calculator!$B$35/Calculator!$F$17,1)))*IF(MOD(Calculator!$B$35/Calculator!$F$17,1)&lt;0.5,-1,1))^2)/((50*POWER(80,POWER(COS(PI()*MOD(Calculator!$B$35/Calculator!$F$17,1)),2))+$C93)^2+(1500*ABS(SIN(2*PI()*MOD(Calculator!$B$35/Calculator!$F$17,1)))*IF(MOD(Calculator!$B$35/Calculator!$F$17,1)&lt;0.5,-1,1))^2))),2))</f>
        <v>24.96</v>
      </c>
      <c r="EM93" s="253" t="str">
        <f aca="false">IF(OR(Calculator!$E$18&lt;&gt;"YES",Calculator!$B$35&lt;Calculator!$G$18),"—",ROUND((1+SQRT(((50*POWER(80,POWER(COS(PI()*MOD(Calculator!$B$35/Calculator!$F$18,1)),2))-$C93)^2+(1500*ABS(SIN(2*PI()*MOD(Calculator!$B$35/Calculator!$F$18,1)))*IF(MOD(Calculator!$B$35/Calculator!$F$18,1)&lt;0.5,-1,1))^2)/((50*POWER(80,POWER(COS(PI()*MOD(Calculator!$B$35/Calculator!$F$18,1)),2))+$C93)^2+(1500*ABS(SIN(2*PI()*MOD(Calculator!$B$35/Calculator!$F$18,1)))*IF(MOD(Calculator!$B$35/Calculator!$F$18,1)&lt;0.5,-1,1))^2)))/(1-SQRT(((50*POWER(80,POWER(COS(PI()*MOD(Calculator!$B$35/Calculator!$F$18,1)),2))-$C93)^2+(1500*ABS(SIN(2*PI()*MOD(Calculator!$B$35/Calculator!$F$18,1)))*IF(MOD(Calculator!$B$35/Calculator!$F$18,1)&lt;0.5,-1,1))^2)/((50*POWER(80,POWER(COS(PI()*MOD(Calculator!$B$35/Calculator!$F$18,1)),2))+$C93)^2+(1500*ABS(SIN(2*PI()*MOD(Calculator!$B$35/Calculator!$F$18,1)))*IF(MOD(Calculator!$B$35/Calculator!$F$18,1)&lt;0.5,-1,1))^2))),2))</f>
        <v>—</v>
      </c>
      <c r="EN93" s="253" t="str">
        <f aca="false">IF(OR(Calculator!$E$19&lt;&gt;"YES",Calculator!$B$35&lt;Calculator!$G$19),"—",ROUND((1+SQRT(((50*POWER(80,POWER(COS(PI()*MOD(Calculator!$B$35/Calculator!$F$19,1)),2))-$C93)^2+(1500*ABS(SIN(2*PI()*MOD(Calculator!$B$35/Calculator!$F$19,1)))*IF(MOD(Calculator!$B$35/Calculator!$F$19,1)&lt;0.5,-1,1))^2)/((50*POWER(80,POWER(COS(PI()*MOD(Calculator!$B$35/Calculator!$F$19,1)),2))+$C93)^2+(1500*ABS(SIN(2*PI()*MOD(Calculator!$B$35/Calculator!$F$19,1)))*IF(MOD(Calculator!$B$35/Calculator!$F$19,1)&lt;0.5,-1,1))^2)))/(1-SQRT(((50*POWER(80,POWER(COS(PI()*MOD(Calculator!$B$35/Calculator!$F$19,1)),2))-$C93)^2+(1500*ABS(SIN(2*PI()*MOD(Calculator!$B$35/Calculator!$F$19,1)))*IF(MOD(Calculator!$B$35/Calculator!$F$19,1)&lt;0.5,-1,1))^2)/((50*POWER(80,POWER(COS(PI()*MOD(Calculator!$B$35/Calculator!$F$19,1)),2))+$C93)^2+(1500*ABS(SIN(2*PI()*MOD(Calculator!$B$35/Calculator!$F$19,1)))*IF(MOD(Calculator!$B$35/Calculator!$F$19,1)&lt;0.5,-1,1))^2))),2))</f>
        <v>—</v>
      </c>
      <c r="EO93" s="253" t="str">
        <f aca="false">IF(OR(Calculator!$E$20&lt;&gt;"YES",Calculator!$B$35&lt;Calculator!$G$20),"—",ROUND((1+SQRT(((50*POWER(80,POWER(COS(PI()*MOD(Calculator!$B$35/Calculator!$F$20,1)),2))-$C93)^2+(1500*ABS(SIN(2*PI()*MOD(Calculator!$B$35/Calculator!$F$20,1)))*IF(MOD(Calculator!$B$35/Calculator!$F$20,1)&lt;0.5,-1,1))^2)/((50*POWER(80,POWER(COS(PI()*MOD(Calculator!$B$35/Calculator!$F$20,1)),2))+$C93)^2+(1500*ABS(SIN(2*PI()*MOD(Calculator!$B$35/Calculator!$F$20,1)))*IF(MOD(Calculator!$B$35/Calculator!$F$20,1)&lt;0.5,-1,1))^2)))/(1-SQRT(((50*POWER(80,POWER(COS(PI()*MOD(Calculator!$B$35/Calculator!$F$20,1)),2))-$C93)^2+(1500*ABS(SIN(2*PI()*MOD(Calculator!$B$35/Calculator!$F$20,1)))*IF(MOD(Calculator!$B$35/Calculator!$F$20,1)&lt;0.5,-1,1))^2)/((50*POWER(80,POWER(COS(PI()*MOD(Calculator!$B$35/Calculator!$F$20,1)),2))+$C93)^2+(1500*ABS(SIN(2*PI()*MOD(Calculator!$B$35/Calculator!$F$20,1)))*IF(MOD(Calculator!$B$35/Calculator!$F$20,1)&lt;0.5,-1,1))^2))),2))</f>
        <v>—</v>
      </c>
      <c r="EP93" s="253" t="str">
        <f aca="false">IF(OR(Calculator!$E$21&lt;&gt;"YES",Calculator!$B$35&lt;Calculator!$G$21),"—",ROUND((1+SQRT(((50*POWER(80,POWER(COS(PI()*MOD(Calculator!$B$35/Calculator!$F$21,1)),2))-$C93)^2+(1500*ABS(SIN(2*PI()*MOD(Calculator!$B$35/Calculator!$F$21,1)))*IF(MOD(Calculator!$B$35/Calculator!$F$21,1)&lt;0.5,-1,1))^2)/((50*POWER(80,POWER(COS(PI()*MOD(Calculator!$B$35/Calculator!$F$21,1)),2))+$C93)^2+(1500*ABS(SIN(2*PI()*MOD(Calculator!$B$35/Calculator!$F$21,1)))*IF(MOD(Calculator!$B$35/Calculator!$F$21,1)&lt;0.5,-1,1))^2)))/(1-SQRT(((50*POWER(80,POWER(COS(PI()*MOD(Calculator!$B$35/Calculator!$F$21,1)),2))-$C93)^2+(1500*ABS(SIN(2*PI()*MOD(Calculator!$B$35/Calculator!$F$21,1)))*IF(MOD(Calculator!$B$35/Calculator!$F$21,1)&lt;0.5,-1,1))^2)/((50*POWER(80,POWER(COS(PI()*MOD(Calculator!$B$35/Calculator!$F$21,1)),2))+$C93)^2+(1500*ABS(SIN(2*PI()*MOD(Calculator!$B$35/Calculator!$F$21,1)))*IF(MOD(Calculator!$B$35/Calculator!$F$21,1)&lt;0.5,-1,1))^2))),2))</f>
        <v>—</v>
      </c>
      <c r="EQ93" s="253" t="str">
        <f aca="false">IF(OR(Calculator!$E$22&lt;&gt;"YES",Calculator!$B$35&lt;Calculator!$G$22),"—",ROUND((1+SQRT(((50*POWER(80,POWER(COS(PI()*MOD(Calculator!$B$35/Calculator!$F$22,1)),2))-$C93)^2+(1500*ABS(SIN(2*PI()*MOD(Calculator!$B$35/Calculator!$F$22,1)))*IF(MOD(Calculator!$B$35/Calculator!$F$22,1)&lt;0.5,-1,1))^2)/((50*POWER(80,POWER(COS(PI()*MOD(Calculator!$B$35/Calculator!$F$22,1)),2))+$C93)^2+(1500*ABS(SIN(2*PI()*MOD(Calculator!$B$35/Calculator!$F$22,1)))*IF(MOD(Calculator!$B$35/Calculator!$F$22,1)&lt;0.5,-1,1))^2)))/(1-SQRT(((50*POWER(80,POWER(COS(PI()*MOD(Calculator!$B$35/Calculator!$F$22,1)),2))-$C93)^2+(1500*ABS(SIN(2*PI()*MOD(Calculator!$B$35/Calculator!$F$22,1)))*IF(MOD(Calculator!$B$35/Calculator!$F$22,1)&lt;0.5,-1,1))^2)/((50*POWER(80,POWER(COS(PI()*MOD(Calculator!$B$35/Calculator!$F$22,1)),2))+$C93)^2+(1500*ABS(SIN(2*PI()*MOD(Calculator!$B$35/Calculator!$F$22,1)))*IF(MOD(Calculator!$B$35/Calculator!$F$22,1)&lt;0.5,-1,1))^2))),2))</f>
        <v>—</v>
      </c>
      <c r="ER93" s="295" t="n">
        <f aca="false">IFERROR(ROUND((IF(ISNUMBER(EG93),EG93,0)+IF(ISNUMBER(EH93),EH93,0)+IF(ISNUMBER(EI93),EI93,0)+IF(ISNUMBER(EJ93),EJ93,0)+IF(ISNUMBER(EK93),EK93,0)+IF(ISNUMBER(EL93),EL93,0)+IF(ISNUMBER(EM93),EM93,0)+IF(ISNUMBER(EN93),EN93,0)+IF(ISNUMBER(EO93),EO93,0)+IF(ISNUMBER(EP93),EP93,0)+IF(ISNUMBER(EQ93),EQ93,0))/(IF(ISNUMBER(EG93),1,0)+IF(ISNUMBER(EH93),1,0)+IF(ISNUMBER(EI93),1,0)+IF(ISNUMBER(EJ93),1,0)+IF(ISNUMBER(EK93),1,0)+IF(ISNUMBER(EL93),1,0)+IF(ISNUMBER(EM93),1,0)+IF(ISNUMBER(EN93),1,0)+IF(ISNUMBER(EO93),1,0)+IF(ISNUMBER(EP93),1,0)+IF(ISNUMBER(EQ93),1,0)),4),"")</f>
        <v>13.765</v>
      </c>
      <c r="ES93" s="253" t="str">
        <f aca="false">IF(OR(Calculator!$E$12&lt;&gt;"YES",Calculator!$B$36&lt;Calculator!$G$12),"—",ROUND((1+SQRT(((50*POWER(80,POWER(COS(PI()*MOD(Calculator!$B$36/Calculator!$F$12,1)),2))-$C93)^2+(1500*ABS(SIN(2*PI()*MOD(Calculator!$B$36/Calculator!$F$12,1)))*IF(MOD(Calculator!$B$36/Calculator!$F$12,1)&lt;0.5,-1,1))^2)/((50*POWER(80,POWER(COS(PI()*MOD(Calculator!$B$36/Calculator!$F$12,1)),2))+$C93)^2+(1500*ABS(SIN(2*PI()*MOD(Calculator!$B$36/Calculator!$F$12,1)))*IF(MOD(Calculator!$B$36/Calculator!$F$12,1)&lt;0.5,-1,1))^2)))/(1-SQRT(((50*POWER(80,POWER(COS(PI()*MOD(Calculator!$B$36/Calculator!$F$12,1)),2))-$C93)^2+(1500*ABS(SIN(2*PI()*MOD(Calculator!$B$36/Calculator!$F$12,1)))*IF(MOD(Calculator!$B$36/Calculator!$F$12,1)&lt;0.5,-1,1))^2)/((50*POWER(80,POWER(COS(PI()*MOD(Calculator!$B$36/Calculator!$F$12,1)),2))+$C93)^2+(1500*ABS(SIN(2*PI()*MOD(Calculator!$B$36/Calculator!$F$12,1)))*IF(MOD(Calculator!$B$36/Calculator!$F$12,1)&lt;0.5,-1,1))^2))),2))</f>
        <v>—</v>
      </c>
      <c r="ET93" s="253" t="str">
        <f aca="false">IF(OR(Calculator!$E$13&lt;&gt;"YES",Calculator!$B$36&lt;Calculator!$G$13),"—",ROUND((1+SQRT(((50*POWER(80,POWER(COS(PI()*MOD(Calculator!$B$36/Calculator!$F$13,1)),2))-$C93)^2+(1500*ABS(SIN(2*PI()*MOD(Calculator!$B$36/Calculator!$F$13,1)))*IF(MOD(Calculator!$B$36/Calculator!$F$13,1)&lt;0.5,-1,1))^2)/((50*POWER(80,POWER(COS(PI()*MOD(Calculator!$B$36/Calculator!$F$13,1)),2))+$C93)^2+(1500*ABS(SIN(2*PI()*MOD(Calculator!$B$36/Calculator!$F$13,1)))*IF(MOD(Calculator!$B$36/Calculator!$F$13,1)&lt;0.5,-1,1))^2)))/(1-SQRT(((50*POWER(80,POWER(COS(PI()*MOD(Calculator!$B$36/Calculator!$F$13,1)),2))-$C93)^2+(1500*ABS(SIN(2*PI()*MOD(Calculator!$B$36/Calculator!$F$13,1)))*IF(MOD(Calculator!$B$36/Calculator!$F$13,1)&lt;0.5,-1,1))^2)/((50*POWER(80,POWER(COS(PI()*MOD(Calculator!$B$36/Calculator!$F$13,1)),2))+$C93)^2+(1500*ABS(SIN(2*PI()*MOD(Calculator!$B$36/Calculator!$F$13,1)))*IF(MOD(Calculator!$B$36/Calculator!$F$13,1)&lt;0.5,-1,1))^2))),2))</f>
        <v>—</v>
      </c>
      <c r="EU93" s="253" t="str">
        <f aca="false">IF(OR(Calculator!$E$14&lt;&gt;"YES",Calculator!$B$36&lt;Calculator!$G$14),"—",ROUND((1+SQRT(((50*POWER(80,POWER(COS(PI()*MOD(Calculator!$B$36/Calculator!$F$14,1)),2))-$C93)^2+(1500*ABS(SIN(2*PI()*MOD(Calculator!$B$36/Calculator!$F$14,1)))*IF(MOD(Calculator!$B$36/Calculator!$F$14,1)&lt;0.5,-1,1))^2)/((50*POWER(80,POWER(COS(PI()*MOD(Calculator!$B$36/Calculator!$F$14,1)),2))+$C93)^2+(1500*ABS(SIN(2*PI()*MOD(Calculator!$B$36/Calculator!$F$14,1)))*IF(MOD(Calculator!$B$36/Calculator!$F$14,1)&lt;0.5,-1,1))^2)))/(1-SQRT(((50*POWER(80,POWER(COS(PI()*MOD(Calculator!$B$36/Calculator!$F$14,1)),2))-$C93)^2+(1500*ABS(SIN(2*PI()*MOD(Calculator!$B$36/Calculator!$F$14,1)))*IF(MOD(Calculator!$B$36/Calculator!$F$14,1)&lt;0.5,-1,1))^2)/((50*POWER(80,POWER(COS(PI()*MOD(Calculator!$B$36/Calculator!$F$14,1)),2))+$C93)^2+(1500*ABS(SIN(2*PI()*MOD(Calculator!$B$36/Calculator!$F$14,1)))*IF(MOD(Calculator!$B$36/Calculator!$F$14,1)&lt;0.5,-1,1))^2))),2))</f>
        <v>—</v>
      </c>
      <c r="EV93" s="253" t="n">
        <f aca="false">IF(OR(Calculator!$E$15&lt;&gt;"YES",Calculator!$B$36&lt;Calculator!$G$15),"—",ROUND((1+SQRT(((50*POWER(80,POWER(COS(PI()*MOD(Calculator!$B$36/Calculator!$F$15,1)),2))-$C93)^2+(1500*ABS(SIN(2*PI()*MOD(Calculator!$B$36/Calculator!$F$15,1)))*IF(MOD(Calculator!$B$36/Calculator!$F$15,1)&lt;0.5,-1,1))^2)/((50*POWER(80,POWER(COS(PI()*MOD(Calculator!$B$36/Calculator!$F$15,1)),2))+$C93)^2+(1500*ABS(SIN(2*PI()*MOD(Calculator!$B$36/Calculator!$F$15,1)))*IF(MOD(Calculator!$B$36/Calculator!$F$15,1)&lt;0.5,-1,1))^2)))/(1-SQRT(((50*POWER(80,POWER(COS(PI()*MOD(Calculator!$B$36/Calculator!$F$15,1)),2))-$C93)^2+(1500*ABS(SIN(2*PI()*MOD(Calculator!$B$36/Calculator!$F$15,1)))*IF(MOD(Calculator!$B$36/Calculator!$F$15,1)&lt;0.5,-1,1))^2)/((50*POWER(80,POWER(COS(PI()*MOD(Calculator!$B$36/Calculator!$F$15,1)),2))+$C93)^2+(1500*ABS(SIN(2*PI()*MOD(Calculator!$B$36/Calculator!$F$15,1)))*IF(MOD(Calculator!$B$36/Calculator!$F$15,1)&lt;0.5,-1,1))^2))),2))</f>
        <v>20.94</v>
      </c>
      <c r="EW93" s="253" t="str">
        <f aca="false">IF(OR(Calculator!$E$16&lt;&gt;"YES",Calculator!$B$36&lt;Calculator!$G$16),"—",ROUND((1+SQRT(((50*POWER(80,POWER(COS(PI()*MOD(Calculator!$B$36/Calculator!$F$16,1)),2))-$C93)^2+(1500*ABS(SIN(2*PI()*MOD(Calculator!$B$36/Calculator!$F$16,1)))*IF(MOD(Calculator!$B$36/Calculator!$F$16,1)&lt;0.5,-1,1))^2)/((50*POWER(80,POWER(COS(PI()*MOD(Calculator!$B$36/Calculator!$F$16,1)),2))+$C93)^2+(1500*ABS(SIN(2*PI()*MOD(Calculator!$B$36/Calculator!$F$16,1)))*IF(MOD(Calculator!$B$36/Calculator!$F$16,1)&lt;0.5,-1,1))^2)))/(1-SQRT(((50*POWER(80,POWER(COS(PI()*MOD(Calculator!$B$36/Calculator!$F$16,1)),2))-$C93)^2+(1500*ABS(SIN(2*PI()*MOD(Calculator!$B$36/Calculator!$F$16,1)))*IF(MOD(Calculator!$B$36/Calculator!$F$16,1)&lt;0.5,-1,1))^2)/((50*POWER(80,POWER(COS(PI()*MOD(Calculator!$B$36/Calculator!$F$16,1)),2))+$C93)^2+(1500*ABS(SIN(2*PI()*MOD(Calculator!$B$36/Calculator!$F$16,1)))*IF(MOD(Calculator!$B$36/Calculator!$F$16,1)&lt;0.5,-1,1))^2))),2))</f>
        <v>—</v>
      </c>
      <c r="EX93" s="253" t="n">
        <f aca="false">IF(OR(Calculator!$E$17&lt;&gt;"YES",Calculator!$B$36&lt;Calculator!$G$17),"—",ROUND((1+SQRT(((50*POWER(80,POWER(COS(PI()*MOD(Calculator!$B$36/Calculator!$F$17,1)),2))-$C93)^2+(1500*ABS(SIN(2*PI()*MOD(Calculator!$B$36/Calculator!$F$17,1)))*IF(MOD(Calculator!$B$36/Calculator!$F$17,1)&lt;0.5,-1,1))^2)/((50*POWER(80,POWER(COS(PI()*MOD(Calculator!$B$36/Calculator!$F$17,1)),2))+$C93)^2+(1500*ABS(SIN(2*PI()*MOD(Calculator!$B$36/Calculator!$F$17,1)))*IF(MOD(Calculator!$B$36/Calculator!$F$17,1)&lt;0.5,-1,1))^2)))/(1-SQRT(((50*POWER(80,POWER(COS(PI()*MOD(Calculator!$B$36/Calculator!$F$17,1)),2))-$C93)^2+(1500*ABS(SIN(2*PI()*MOD(Calculator!$B$36/Calculator!$F$17,1)))*IF(MOD(Calculator!$B$36/Calculator!$F$17,1)&lt;0.5,-1,1))^2)/((50*POWER(80,POWER(COS(PI()*MOD(Calculator!$B$36/Calculator!$F$17,1)),2))+$C93)^2+(1500*ABS(SIN(2*PI()*MOD(Calculator!$B$36/Calculator!$F$17,1)))*IF(MOD(Calculator!$B$36/Calculator!$F$17,1)&lt;0.5,-1,1))^2))),2))</f>
        <v>26.04</v>
      </c>
      <c r="EY93" s="253" t="str">
        <f aca="false">IF(OR(Calculator!$E$18&lt;&gt;"YES",Calculator!$B$36&lt;Calculator!$G$18),"—",ROUND((1+SQRT(((50*POWER(80,POWER(COS(PI()*MOD(Calculator!$B$36/Calculator!$F$18,1)),2))-$C93)^2+(1500*ABS(SIN(2*PI()*MOD(Calculator!$B$36/Calculator!$F$18,1)))*IF(MOD(Calculator!$B$36/Calculator!$F$18,1)&lt;0.5,-1,1))^2)/((50*POWER(80,POWER(COS(PI()*MOD(Calculator!$B$36/Calculator!$F$18,1)),2))+$C93)^2+(1500*ABS(SIN(2*PI()*MOD(Calculator!$B$36/Calculator!$F$18,1)))*IF(MOD(Calculator!$B$36/Calculator!$F$18,1)&lt;0.5,-1,1))^2)))/(1-SQRT(((50*POWER(80,POWER(COS(PI()*MOD(Calculator!$B$36/Calculator!$F$18,1)),2))-$C93)^2+(1500*ABS(SIN(2*PI()*MOD(Calculator!$B$36/Calculator!$F$18,1)))*IF(MOD(Calculator!$B$36/Calculator!$F$18,1)&lt;0.5,-1,1))^2)/((50*POWER(80,POWER(COS(PI()*MOD(Calculator!$B$36/Calculator!$F$18,1)),2))+$C93)^2+(1500*ABS(SIN(2*PI()*MOD(Calculator!$B$36/Calculator!$F$18,1)))*IF(MOD(Calculator!$B$36/Calculator!$F$18,1)&lt;0.5,-1,1))^2))),2))</f>
        <v>—</v>
      </c>
      <c r="EZ93" s="253" t="str">
        <f aca="false">IF(OR(Calculator!$E$19&lt;&gt;"YES",Calculator!$B$36&lt;Calculator!$G$19),"—",ROUND((1+SQRT(((50*POWER(80,POWER(COS(PI()*MOD(Calculator!$B$36/Calculator!$F$19,1)),2))-$C93)^2+(1500*ABS(SIN(2*PI()*MOD(Calculator!$B$36/Calculator!$F$19,1)))*IF(MOD(Calculator!$B$36/Calculator!$F$19,1)&lt;0.5,-1,1))^2)/((50*POWER(80,POWER(COS(PI()*MOD(Calculator!$B$36/Calculator!$F$19,1)),2))+$C93)^2+(1500*ABS(SIN(2*PI()*MOD(Calculator!$B$36/Calculator!$F$19,1)))*IF(MOD(Calculator!$B$36/Calculator!$F$19,1)&lt;0.5,-1,1))^2)))/(1-SQRT(((50*POWER(80,POWER(COS(PI()*MOD(Calculator!$B$36/Calculator!$F$19,1)),2))-$C93)^2+(1500*ABS(SIN(2*PI()*MOD(Calculator!$B$36/Calculator!$F$19,1)))*IF(MOD(Calculator!$B$36/Calculator!$F$19,1)&lt;0.5,-1,1))^2)/((50*POWER(80,POWER(COS(PI()*MOD(Calculator!$B$36/Calculator!$F$19,1)),2))+$C93)^2+(1500*ABS(SIN(2*PI()*MOD(Calculator!$B$36/Calculator!$F$19,1)))*IF(MOD(Calculator!$B$36/Calculator!$F$19,1)&lt;0.5,-1,1))^2))),2))</f>
        <v>—</v>
      </c>
      <c r="FA93" s="253" t="str">
        <f aca="false">IF(OR(Calculator!$E$20&lt;&gt;"YES",Calculator!$B$36&lt;Calculator!$G$20),"—",ROUND((1+SQRT(((50*POWER(80,POWER(COS(PI()*MOD(Calculator!$B$36/Calculator!$F$20,1)),2))-$C93)^2+(1500*ABS(SIN(2*PI()*MOD(Calculator!$B$36/Calculator!$F$20,1)))*IF(MOD(Calculator!$B$36/Calculator!$F$20,1)&lt;0.5,-1,1))^2)/((50*POWER(80,POWER(COS(PI()*MOD(Calculator!$B$36/Calculator!$F$20,1)),2))+$C93)^2+(1500*ABS(SIN(2*PI()*MOD(Calculator!$B$36/Calculator!$F$20,1)))*IF(MOD(Calculator!$B$36/Calculator!$F$20,1)&lt;0.5,-1,1))^2)))/(1-SQRT(((50*POWER(80,POWER(COS(PI()*MOD(Calculator!$B$36/Calculator!$F$20,1)),2))-$C93)^2+(1500*ABS(SIN(2*PI()*MOD(Calculator!$B$36/Calculator!$F$20,1)))*IF(MOD(Calculator!$B$36/Calculator!$F$20,1)&lt;0.5,-1,1))^2)/((50*POWER(80,POWER(COS(PI()*MOD(Calculator!$B$36/Calculator!$F$20,1)),2))+$C93)^2+(1500*ABS(SIN(2*PI()*MOD(Calculator!$B$36/Calculator!$F$20,1)))*IF(MOD(Calculator!$B$36/Calculator!$F$20,1)&lt;0.5,-1,1))^2))),2))</f>
        <v>—</v>
      </c>
      <c r="FB93" s="253" t="str">
        <f aca="false">IF(OR(Calculator!$E$21&lt;&gt;"YES",Calculator!$B$36&lt;Calculator!$G$21),"—",ROUND((1+SQRT(((50*POWER(80,POWER(COS(PI()*MOD(Calculator!$B$36/Calculator!$F$21,1)),2))-$C93)^2+(1500*ABS(SIN(2*PI()*MOD(Calculator!$B$36/Calculator!$F$21,1)))*IF(MOD(Calculator!$B$36/Calculator!$F$21,1)&lt;0.5,-1,1))^2)/((50*POWER(80,POWER(COS(PI()*MOD(Calculator!$B$36/Calculator!$F$21,1)),2))+$C93)^2+(1500*ABS(SIN(2*PI()*MOD(Calculator!$B$36/Calculator!$F$21,1)))*IF(MOD(Calculator!$B$36/Calculator!$F$21,1)&lt;0.5,-1,1))^2)))/(1-SQRT(((50*POWER(80,POWER(COS(PI()*MOD(Calculator!$B$36/Calculator!$F$21,1)),2))-$C93)^2+(1500*ABS(SIN(2*PI()*MOD(Calculator!$B$36/Calculator!$F$21,1)))*IF(MOD(Calculator!$B$36/Calculator!$F$21,1)&lt;0.5,-1,1))^2)/((50*POWER(80,POWER(COS(PI()*MOD(Calculator!$B$36/Calculator!$F$21,1)),2))+$C93)^2+(1500*ABS(SIN(2*PI()*MOD(Calculator!$B$36/Calculator!$F$21,1)))*IF(MOD(Calculator!$B$36/Calculator!$F$21,1)&lt;0.5,-1,1))^2))),2))</f>
        <v>—</v>
      </c>
      <c r="FC93" s="253" t="str">
        <f aca="false">IF(OR(Calculator!$E$22&lt;&gt;"YES",Calculator!$B$36&lt;Calculator!$G$22),"—",ROUND((1+SQRT(((50*POWER(80,POWER(COS(PI()*MOD(Calculator!$B$36/Calculator!$F$22,1)),2))-$C93)^2+(1500*ABS(SIN(2*PI()*MOD(Calculator!$B$36/Calculator!$F$22,1)))*IF(MOD(Calculator!$B$36/Calculator!$F$22,1)&lt;0.5,-1,1))^2)/((50*POWER(80,POWER(COS(PI()*MOD(Calculator!$B$36/Calculator!$F$22,1)),2))+$C93)^2+(1500*ABS(SIN(2*PI()*MOD(Calculator!$B$36/Calculator!$F$22,1)))*IF(MOD(Calculator!$B$36/Calculator!$F$22,1)&lt;0.5,-1,1))^2)))/(1-SQRT(((50*POWER(80,POWER(COS(PI()*MOD(Calculator!$B$36/Calculator!$F$22,1)),2))-$C93)^2+(1500*ABS(SIN(2*PI()*MOD(Calculator!$B$36/Calculator!$F$22,1)))*IF(MOD(Calculator!$B$36/Calculator!$F$22,1)&lt;0.5,-1,1))^2)/((50*POWER(80,POWER(COS(PI()*MOD(Calculator!$B$36/Calculator!$F$22,1)),2))+$C93)^2+(1500*ABS(SIN(2*PI()*MOD(Calculator!$B$36/Calculator!$F$22,1)))*IF(MOD(Calculator!$B$36/Calculator!$F$22,1)&lt;0.5,-1,1))^2))),2))</f>
        <v>—</v>
      </c>
      <c r="FD93" s="295" t="n">
        <f aca="false">IFERROR(ROUND((IF(ISNUMBER(ES93),ES93,0)+IF(ISNUMBER(ET93),ET93,0)+IF(ISNUMBER(EU93),EU93,0)+IF(ISNUMBER(EV93),EV93,0)+IF(ISNUMBER(EW93),EW93,0)+IF(ISNUMBER(EX93),EX93,0)+IF(ISNUMBER(EY93),EY93,0)+IF(ISNUMBER(EZ93),EZ93,0)+IF(ISNUMBER(FA93),FA93,0)+IF(ISNUMBER(FB93),FB93,0)+IF(ISNUMBER(FC93),FC93,0))/(IF(ISNUMBER(ES93),1,0)+IF(ISNUMBER(ET93),1,0)+IF(ISNUMBER(EU93),1,0)+IF(ISNUMBER(EV93),1,0)+IF(ISNUMBER(EW93),1,0)+IF(ISNUMBER(EX93),1,0)+IF(ISNUMBER(EY93),1,0)+IF(ISNUMBER(EZ93),1,0)+IF(ISNUMBER(FA93),1,0)+IF(ISNUMBER(FB93),1,0)+IF(ISNUMBER(FC93),1,0)),4),"")</f>
        <v>23.49</v>
      </c>
      <c r="FE93" s="253" t="str">
        <f aca="false">IF(OR(Calculator!$E$12&lt;&gt;"YES",Calculator!$B$37&lt;Calculator!$G$12),"—",ROUND((1+SQRT(((50*POWER(80,POWER(COS(PI()*MOD(Calculator!$B$37/Calculator!$F$12,1)),2))-$C93)^2+(1500*ABS(SIN(2*PI()*MOD(Calculator!$B$37/Calculator!$F$12,1)))*IF(MOD(Calculator!$B$37/Calculator!$F$12,1)&lt;0.5,-1,1))^2)/((50*POWER(80,POWER(COS(PI()*MOD(Calculator!$B$37/Calculator!$F$12,1)),2))+$C93)^2+(1500*ABS(SIN(2*PI()*MOD(Calculator!$B$37/Calculator!$F$12,1)))*IF(MOD(Calculator!$B$37/Calculator!$F$12,1)&lt;0.5,-1,1))^2)))/(1-SQRT(((50*POWER(80,POWER(COS(PI()*MOD(Calculator!$B$37/Calculator!$F$12,1)),2))-$C93)^2+(1500*ABS(SIN(2*PI()*MOD(Calculator!$B$37/Calculator!$F$12,1)))*IF(MOD(Calculator!$B$37/Calculator!$F$12,1)&lt;0.5,-1,1))^2)/((50*POWER(80,POWER(COS(PI()*MOD(Calculator!$B$37/Calculator!$F$12,1)),2))+$C93)^2+(1500*ABS(SIN(2*PI()*MOD(Calculator!$B$37/Calculator!$F$12,1)))*IF(MOD(Calculator!$B$37/Calculator!$F$12,1)&lt;0.5,-1,1))^2))),2))</f>
        <v>—</v>
      </c>
      <c r="FF93" s="253" t="str">
        <f aca="false">IF(OR(Calculator!$E$13&lt;&gt;"YES",Calculator!$B$37&lt;Calculator!$G$13),"—",ROUND((1+SQRT(((50*POWER(80,POWER(COS(PI()*MOD(Calculator!$B$37/Calculator!$F$13,1)),2))-$C93)^2+(1500*ABS(SIN(2*PI()*MOD(Calculator!$B$37/Calculator!$F$13,1)))*IF(MOD(Calculator!$B$37/Calculator!$F$13,1)&lt;0.5,-1,1))^2)/((50*POWER(80,POWER(COS(PI()*MOD(Calculator!$B$37/Calculator!$F$13,1)),2))+$C93)^2+(1500*ABS(SIN(2*PI()*MOD(Calculator!$B$37/Calculator!$F$13,1)))*IF(MOD(Calculator!$B$37/Calculator!$F$13,1)&lt;0.5,-1,1))^2)))/(1-SQRT(((50*POWER(80,POWER(COS(PI()*MOD(Calculator!$B$37/Calculator!$F$13,1)),2))-$C93)^2+(1500*ABS(SIN(2*PI()*MOD(Calculator!$B$37/Calculator!$F$13,1)))*IF(MOD(Calculator!$B$37/Calculator!$F$13,1)&lt;0.5,-1,1))^2)/((50*POWER(80,POWER(COS(PI()*MOD(Calculator!$B$37/Calculator!$F$13,1)),2))+$C93)^2+(1500*ABS(SIN(2*PI()*MOD(Calculator!$B$37/Calculator!$F$13,1)))*IF(MOD(Calculator!$B$37/Calculator!$F$13,1)&lt;0.5,-1,1))^2))),2))</f>
        <v>—</v>
      </c>
      <c r="FG93" s="253" t="str">
        <f aca="false">IF(OR(Calculator!$E$14&lt;&gt;"YES",Calculator!$B$37&lt;Calculator!$G$14),"—",ROUND((1+SQRT(((50*POWER(80,POWER(COS(PI()*MOD(Calculator!$B$37/Calculator!$F$14,1)),2))-$C93)^2+(1500*ABS(SIN(2*PI()*MOD(Calculator!$B$37/Calculator!$F$14,1)))*IF(MOD(Calculator!$B$37/Calculator!$F$14,1)&lt;0.5,-1,1))^2)/((50*POWER(80,POWER(COS(PI()*MOD(Calculator!$B$37/Calculator!$F$14,1)),2))+$C93)^2+(1500*ABS(SIN(2*PI()*MOD(Calculator!$B$37/Calculator!$F$14,1)))*IF(MOD(Calculator!$B$37/Calculator!$F$14,1)&lt;0.5,-1,1))^2)))/(1-SQRT(((50*POWER(80,POWER(COS(PI()*MOD(Calculator!$B$37/Calculator!$F$14,1)),2))-$C93)^2+(1500*ABS(SIN(2*PI()*MOD(Calculator!$B$37/Calculator!$F$14,1)))*IF(MOD(Calculator!$B$37/Calculator!$F$14,1)&lt;0.5,-1,1))^2)/((50*POWER(80,POWER(COS(PI()*MOD(Calculator!$B$37/Calculator!$F$14,1)),2))+$C93)^2+(1500*ABS(SIN(2*PI()*MOD(Calculator!$B$37/Calculator!$F$14,1)))*IF(MOD(Calculator!$B$37/Calculator!$F$14,1)&lt;0.5,-1,1))^2))),2))</f>
        <v>—</v>
      </c>
      <c r="FH93" s="253" t="n">
        <f aca="false">IF(OR(Calculator!$E$15&lt;&gt;"YES",Calculator!$B$37&lt;Calculator!$G$15),"—",ROUND((1+SQRT(((50*POWER(80,POWER(COS(PI()*MOD(Calculator!$B$37/Calculator!$F$15,1)),2))-$C93)^2+(1500*ABS(SIN(2*PI()*MOD(Calculator!$B$37/Calculator!$F$15,1)))*IF(MOD(Calculator!$B$37/Calculator!$F$15,1)&lt;0.5,-1,1))^2)/((50*POWER(80,POWER(COS(PI()*MOD(Calculator!$B$37/Calculator!$F$15,1)),2))+$C93)^2+(1500*ABS(SIN(2*PI()*MOD(Calculator!$B$37/Calculator!$F$15,1)))*IF(MOD(Calculator!$B$37/Calculator!$F$15,1)&lt;0.5,-1,1))^2)))/(1-SQRT(((50*POWER(80,POWER(COS(PI()*MOD(Calculator!$B$37/Calculator!$F$15,1)),2))-$C93)^2+(1500*ABS(SIN(2*PI()*MOD(Calculator!$B$37/Calculator!$F$15,1)))*IF(MOD(Calculator!$B$37/Calculator!$F$15,1)&lt;0.5,-1,1))^2)/((50*POWER(80,POWER(COS(PI()*MOD(Calculator!$B$37/Calculator!$F$15,1)),2))+$C93)^2+(1500*ABS(SIN(2*PI()*MOD(Calculator!$B$37/Calculator!$F$15,1)))*IF(MOD(Calculator!$B$37/Calculator!$F$15,1)&lt;0.5,-1,1))^2))),2))</f>
        <v>2.63</v>
      </c>
      <c r="FI93" s="253" t="str">
        <f aca="false">IF(OR(Calculator!$E$16&lt;&gt;"YES",Calculator!$B$37&lt;Calculator!$G$16),"—",ROUND((1+SQRT(((50*POWER(80,POWER(COS(PI()*MOD(Calculator!$B$37/Calculator!$F$16,1)),2))-$C93)^2+(1500*ABS(SIN(2*PI()*MOD(Calculator!$B$37/Calculator!$F$16,1)))*IF(MOD(Calculator!$B$37/Calculator!$F$16,1)&lt;0.5,-1,1))^2)/((50*POWER(80,POWER(COS(PI()*MOD(Calculator!$B$37/Calculator!$F$16,1)),2))+$C93)^2+(1500*ABS(SIN(2*PI()*MOD(Calculator!$B$37/Calculator!$F$16,1)))*IF(MOD(Calculator!$B$37/Calculator!$F$16,1)&lt;0.5,-1,1))^2)))/(1-SQRT(((50*POWER(80,POWER(COS(PI()*MOD(Calculator!$B$37/Calculator!$F$16,1)),2))-$C93)^2+(1500*ABS(SIN(2*PI()*MOD(Calculator!$B$37/Calculator!$F$16,1)))*IF(MOD(Calculator!$B$37/Calculator!$F$16,1)&lt;0.5,-1,1))^2)/((50*POWER(80,POWER(COS(PI()*MOD(Calculator!$B$37/Calculator!$F$16,1)),2))+$C93)^2+(1500*ABS(SIN(2*PI()*MOD(Calculator!$B$37/Calculator!$F$16,1)))*IF(MOD(Calculator!$B$37/Calculator!$F$16,1)&lt;0.5,-1,1))^2))),2))</f>
        <v>—</v>
      </c>
      <c r="FJ93" s="253" t="n">
        <f aca="false">IF(OR(Calculator!$E$17&lt;&gt;"YES",Calculator!$B$37&lt;Calculator!$G$17),"—",ROUND((1+SQRT(((50*POWER(80,POWER(COS(PI()*MOD(Calculator!$B$37/Calculator!$F$17,1)),2))-$C93)^2+(1500*ABS(SIN(2*PI()*MOD(Calculator!$B$37/Calculator!$F$17,1)))*IF(MOD(Calculator!$B$37/Calculator!$F$17,1)&lt;0.5,-1,1))^2)/((50*POWER(80,POWER(COS(PI()*MOD(Calculator!$B$37/Calculator!$F$17,1)),2))+$C93)^2+(1500*ABS(SIN(2*PI()*MOD(Calculator!$B$37/Calculator!$F$17,1)))*IF(MOD(Calculator!$B$37/Calculator!$F$17,1)&lt;0.5,-1,1))^2)))/(1-SQRT(((50*POWER(80,POWER(COS(PI()*MOD(Calculator!$B$37/Calculator!$F$17,1)),2))-$C93)^2+(1500*ABS(SIN(2*PI()*MOD(Calculator!$B$37/Calculator!$F$17,1)))*IF(MOD(Calculator!$B$37/Calculator!$F$17,1)&lt;0.5,-1,1))^2)/((50*POWER(80,POWER(COS(PI()*MOD(Calculator!$B$37/Calculator!$F$17,1)),2))+$C93)^2+(1500*ABS(SIN(2*PI()*MOD(Calculator!$B$37/Calculator!$F$17,1)))*IF(MOD(Calculator!$B$37/Calculator!$F$17,1)&lt;0.5,-1,1))^2))),2))</f>
        <v>17.62</v>
      </c>
      <c r="FK93" s="253" t="str">
        <f aca="false">IF(OR(Calculator!$E$18&lt;&gt;"YES",Calculator!$B$37&lt;Calculator!$G$18),"—",ROUND((1+SQRT(((50*POWER(80,POWER(COS(PI()*MOD(Calculator!$B$37/Calculator!$F$18,1)),2))-$C93)^2+(1500*ABS(SIN(2*PI()*MOD(Calculator!$B$37/Calculator!$F$18,1)))*IF(MOD(Calculator!$B$37/Calculator!$F$18,1)&lt;0.5,-1,1))^2)/((50*POWER(80,POWER(COS(PI()*MOD(Calculator!$B$37/Calculator!$F$18,1)),2))+$C93)^2+(1500*ABS(SIN(2*PI()*MOD(Calculator!$B$37/Calculator!$F$18,1)))*IF(MOD(Calculator!$B$37/Calculator!$F$18,1)&lt;0.5,-1,1))^2)))/(1-SQRT(((50*POWER(80,POWER(COS(PI()*MOD(Calculator!$B$37/Calculator!$F$18,1)),2))-$C93)^2+(1500*ABS(SIN(2*PI()*MOD(Calculator!$B$37/Calculator!$F$18,1)))*IF(MOD(Calculator!$B$37/Calculator!$F$18,1)&lt;0.5,-1,1))^2)/((50*POWER(80,POWER(COS(PI()*MOD(Calculator!$B$37/Calculator!$F$18,1)),2))+$C93)^2+(1500*ABS(SIN(2*PI()*MOD(Calculator!$B$37/Calculator!$F$18,1)))*IF(MOD(Calculator!$B$37/Calculator!$F$18,1)&lt;0.5,-1,1))^2))),2))</f>
        <v>—</v>
      </c>
      <c r="FL93" s="253" t="str">
        <f aca="false">IF(OR(Calculator!$E$19&lt;&gt;"YES",Calculator!$B$37&lt;Calculator!$G$19),"—",ROUND((1+SQRT(((50*POWER(80,POWER(COS(PI()*MOD(Calculator!$B$37/Calculator!$F$19,1)),2))-$C93)^2+(1500*ABS(SIN(2*PI()*MOD(Calculator!$B$37/Calculator!$F$19,1)))*IF(MOD(Calculator!$B$37/Calculator!$F$19,1)&lt;0.5,-1,1))^2)/((50*POWER(80,POWER(COS(PI()*MOD(Calculator!$B$37/Calculator!$F$19,1)),2))+$C93)^2+(1500*ABS(SIN(2*PI()*MOD(Calculator!$B$37/Calculator!$F$19,1)))*IF(MOD(Calculator!$B$37/Calculator!$F$19,1)&lt;0.5,-1,1))^2)))/(1-SQRT(((50*POWER(80,POWER(COS(PI()*MOD(Calculator!$B$37/Calculator!$F$19,1)),2))-$C93)^2+(1500*ABS(SIN(2*PI()*MOD(Calculator!$B$37/Calculator!$F$19,1)))*IF(MOD(Calculator!$B$37/Calculator!$F$19,1)&lt;0.5,-1,1))^2)/((50*POWER(80,POWER(COS(PI()*MOD(Calculator!$B$37/Calculator!$F$19,1)),2))+$C93)^2+(1500*ABS(SIN(2*PI()*MOD(Calculator!$B$37/Calculator!$F$19,1)))*IF(MOD(Calculator!$B$37/Calculator!$F$19,1)&lt;0.5,-1,1))^2))),2))</f>
        <v>—</v>
      </c>
      <c r="FM93" s="253" t="str">
        <f aca="false">IF(OR(Calculator!$E$20&lt;&gt;"YES",Calculator!$B$37&lt;Calculator!$G$20),"—",ROUND((1+SQRT(((50*POWER(80,POWER(COS(PI()*MOD(Calculator!$B$37/Calculator!$F$20,1)),2))-$C93)^2+(1500*ABS(SIN(2*PI()*MOD(Calculator!$B$37/Calculator!$F$20,1)))*IF(MOD(Calculator!$B$37/Calculator!$F$20,1)&lt;0.5,-1,1))^2)/((50*POWER(80,POWER(COS(PI()*MOD(Calculator!$B$37/Calculator!$F$20,1)),2))+$C93)^2+(1500*ABS(SIN(2*PI()*MOD(Calculator!$B$37/Calculator!$F$20,1)))*IF(MOD(Calculator!$B$37/Calculator!$F$20,1)&lt;0.5,-1,1))^2)))/(1-SQRT(((50*POWER(80,POWER(COS(PI()*MOD(Calculator!$B$37/Calculator!$F$20,1)),2))-$C93)^2+(1500*ABS(SIN(2*PI()*MOD(Calculator!$B$37/Calculator!$F$20,1)))*IF(MOD(Calculator!$B$37/Calculator!$F$20,1)&lt;0.5,-1,1))^2)/((50*POWER(80,POWER(COS(PI()*MOD(Calculator!$B$37/Calculator!$F$20,1)),2))+$C93)^2+(1500*ABS(SIN(2*PI()*MOD(Calculator!$B$37/Calculator!$F$20,1)))*IF(MOD(Calculator!$B$37/Calculator!$F$20,1)&lt;0.5,-1,1))^2))),2))</f>
        <v>—</v>
      </c>
      <c r="FN93" s="253" t="str">
        <f aca="false">IF(OR(Calculator!$E$21&lt;&gt;"YES",Calculator!$B$37&lt;Calculator!$G$21),"—",ROUND((1+SQRT(((50*POWER(80,POWER(COS(PI()*MOD(Calculator!$B$37/Calculator!$F$21,1)),2))-$C93)^2+(1500*ABS(SIN(2*PI()*MOD(Calculator!$B$37/Calculator!$F$21,1)))*IF(MOD(Calculator!$B$37/Calculator!$F$21,1)&lt;0.5,-1,1))^2)/((50*POWER(80,POWER(COS(PI()*MOD(Calculator!$B$37/Calculator!$F$21,1)),2))+$C93)^2+(1500*ABS(SIN(2*PI()*MOD(Calculator!$B$37/Calculator!$F$21,1)))*IF(MOD(Calculator!$B$37/Calculator!$F$21,1)&lt;0.5,-1,1))^2)))/(1-SQRT(((50*POWER(80,POWER(COS(PI()*MOD(Calculator!$B$37/Calculator!$F$21,1)),2))-$C93)^2+(1500*ABS(SIN(2*PI()*MOD(Calculator!$B$37/Calculator!$F$21,1)))*IF(MOD(Calculator!$B$37/Calculator!$F$21,1)&lt;0.5,-1,1))^2)/((50*POWER(80,POWER(COS(PI()*MOD(Calculator!$B$37/Calculator!$F$21,1)),2))+$C93)^2+(1500*ABS(SIN(2*PI()*MOD(Calculator!$B$37/Calculator!$F$21,1)))*IF(MOD(Calculator!$B$37/Calculator!$F$21,1)&lt;0.5,-1,1))^2))),2))</f>
        <v>—</v>
      </c>
      <c r="FO93" s="253" t="str">
        <f aca="false">IF(OR(Calculator!$E$22&lt;&gt;"YES",Calculator!$B$37&lt;Calculator!$G$22),"—",ROUND((1+SQRT(((50*POWER(80,POWER(COS(PI()*MOD(Calculator!$B$37/Calculator!$F$22,1)),2))-$C93)^2+(1500*ABS(SIN(2*PI()*MOD(Calculator!$B$37/Calculator!$F$22,1)))*IF(MOD(Calculator!$B$37/Calculator!$F$22,1)&lt;0.5,-1,1))^2)/((50*POWER(80,POWER(COS(PI()*MOD(Calculator!$B$37/Calculator!$F$22,1)),2))+$C93)^2+(1500*ABS(SIN(2*PI()*MOD(Calculator!$B$37/Calculator!$F$22,1)))*IF(MOD(Calculator!$B$37/Calculator!$F$22,1)&lt;0.5,-1,1))^2)))/(1-SQRT(((50*POWER(80,POWER(COS(PI()*MOD(Calculator!$B$37/Calculator!$F$22,1)),2))-$C93)^2+(1500*ABS(SIN(2*PI()*MOD(Calculator!$B$37/Calculator!$F$22,1)))*IF(MOD(Calculator!$B$37/Calculator!$F$22,1)&lt;0.5,-1,1))^2)/((50*POWER(80,POWER(COS(PI()*MOD(Calculator!$B$37/Calculator!$F$22,1)),2))+$C93)^2+(1500*ABS(SIN(2*PI()*MOD(Calculator!$B$37/Calculator!$F$22,1)))*IF(MOD(Calculator!$B$37/Calculator!$F$22,1)&lt;0.5,-1,1))^2))),2))</f>
        <v>—</v>
      </c>
      <c r="FP93" s="295" t="n">
        <f aca="false">IFERROR(ROUND((IF(ISNUMBER(FE93),FE93,0)+IF(ISNUMBER(FF93),FF93,0)+IF(ISNUMBER(FG93),FG93,0)+IF(ISNUMBER(FH93),FH93,0)+IF(ISNUMBER(FI93),FI93,0)+IF(ISNUMBER(FJ93),FJ93,0)+IF(ISNUMBER(FK93),FK93,0)+IF(ISNUMBER(FL93),FL93,0)+IF(ISNUMBER(FM93),FM93,0)+IF(ISNUMBER(FN93),FN93,0)+IF(ISNUMBER(FO93),FO93,0))/(IF(ISNUMBER(FE93),1,0)+IF(ISNUMBER(FF93),1,0)+IF(ISNUMBER(FG93),1,0)+IF(ISNUMBER(FH93),1,0)+IF(ISNUMBER(FI93),1,0)+IF(ISNUMBER(FJ93),1,0)+IF(ISNUMBER(FK93),1,0)+IF(ISNUMBER(FL93),1,0)+IF(ISNUMBER(FM93),1,0)+IF(ISNUMBER(FN93),1,0)+IF(ISNUMBER(FO93),1,0)),4),"")</f>
        <v>10.125</v>
      </c>
      <c r="FQ93" s="253" t="str">
        <f aca="false">IF(OR(Calculator!$E$12&lt;&gt;"YES",Calculator!$B$38&lt;Calculator!$G$12),"—",ROUND((1+SQRT(((50*POWER(80,POWER(COS(PI()*MOD(Calculator!$B$38/Calculator!$F$12,1)),2))-$C93)^2+(1500*ABS(SIN(2*PI()*MOD(Calculator!$B$38/Calculator!$F$12,1)))*IF(MOD(Calculator!$B$38/Calculator!$F$12,1)&lt;0.5,-1,1))^2)/((50*POWER(80,POWER(COS(PI()*MOD(Calculator!$B$38/Calculator!$F$12,1)),2))+$C93)^2+(1500*ABS(SIN(2*PI()*MOD(Calculator!$B$38/Calculator!$F$12,1)))*IF(MOD(Calculator!$B$38/Calculator!$F$12,1)&lt;0.5,-1,1))^2)))/(1-SQRT(((50*POWER(80,POWER(COS(PI()*MOD(Calculator!$B$38/Calculator!$F$12,1)),2))-$C93)^2+(1500*ABS(SIN(2*PI()*MOD(Calculator!$B$38/Calculator!$F$12,1)))*IF(MOD(Calculator!$B$38/Calculator!$F$12,1)&lt;0.5,-1,1))^2)/((50*POWER(80,POWER(COS(PI()*MOD(Calculator!$B$38/Calculator!$F$12,1)),2))+$C93)^2+(1500*ABS(SIN(2*PI()*MOD(Calculator!$B$38/Calculator!$F$12,1)))*IF(MOD(Calculator!$B$38/Calculator!$F$12,1)&lt;0.5,-1,1))^2))),2))</f>
        <v>—</v>
      </c>
      <c r="FR93" s="253" t="str">
        <f aca="false">IF(OR(Calculator!$E$13&lt;&gt;"YES",Calculator!$B$38&lt;Calculator!$G$13),"—",ROUND((1+SQRT(((50*POWER(80,POWER(COS(PI()*MOD(Calculator!$B$38/Calculator!$F$13,1)),2))-$C93)^2+(1500*ABS(SIN(2*PI()*MOD(Calculator!$B$38/Calculator!$F$13,1)))*IF(MOD(Calculator!$B$38/Calculator!$F$13,1)&lt;0.5,-1,1))^2)/((50*POWER(80,POWER(COS(PI()*MOD(Calculator!$B$38/Calculator!$F$13,1)),2))+$C93)^2+(1500*ABS(SIN(2*PI()*MOD(Calculator!$B$38/Calculator!$F$13,1)))*IF(MOD(Calculator!$B$38/Calculator!$F$13,1)&lt;0.5,-1,1))^2)))/(1-SQRT(((50*POWER(80,POWER(COS(PI()*MOD(Calculator!$B$38/Calculator!$F$13,1)),2))-$C93)^2+(1500*ABS(SIN(2*PI()*MOD(Calculator!$B$38/Calculator!$F$13,1)))*IF(MOD(Calculator!$B$38/Calculator!$F$13,1)&lt;0.5,-1,1))^2)/((50*POWER(80,POWER(COS(PI()*MOD(Calculator!$B$38/Calculator!$F$13,1)),2))+$C93)^2+(1500*ABS(SIN(2*PI()*MOD(Calculator!$B$38/Calculator!$F$13,1)))*IF(MOD(Calculator!$B$38/Calculator!$F$13,1)&lt;0.5,-1,1))^2))),2))</f>
        <v>—</v>
      </c>
      <c r="FS93" s="253" t="str">
        <f aca="false">IF(OR(Calculator!$E$14&lt;&gt;"YES",Calculator!$B$38&lt;Calculator!$G$14),"—",ROUND((1+SQRT(((50*POWER(80,POWER(COS(PI()*MOD(Calculator!$B$38/Calculator!$F$14,1)),2))-$C93)^2+(1500*ABS(SIN(2*PI()*MOD(Calculator!$B$38/Calculator!$F$14,1)))*IF(MOD(Calculator!$B$38/Calculator!$F$14,1)&lt;0.5,-1,1))^2)/((50*POWER(80,POWER(COS(PI()*MOD(Calculator!$B$38/Calculator!$F$14,1)),2))+$C93)^2+(1500*ABS(SIN(2*PI()*MOD(Calculator!$B$38/Calculator!$F$14,1)))*IF(MOD(Calculator!$B$38/Calculator!$F$14,1)&lt;0.5,-1,1))^2)))/(1-SQRT(((50*POWER(80,POWER(COS(PI()*MOD(Calculator!$B$38/Calculator!$F$14,1)),2))-$C93)^2+(1500*ABS(SIN(2*PI()*MOD(Calculator!$B$38/Calculator!$F$14,1)))*IF(MOD(Calculator!$B$38/Calculator!$F$14,1)&lt;0.5,-1,1))^2)/((50*POWER(80,POWER(COS(PI()*MOD(Calculator!$B$38/Calculator!$F$14,1)),2))+$C93)^2+(1500*ABS(SIN(2*PI()*MOD(Calculator!$B$38/Calculator!$F$14,1)))*IF(MOD(Calculator!$B$38/Calculator!$F$14,1)&lt;0.5,-1,1))^2))),2))</f>
        <v>—</v>
      </c>
      <c r="FT93" s="253" t="n">
        <f aca="false">IF(OR(Calculator!$E$15&lt;&gt;"YES",Calculator!$B$38&lt;Calculator!$G$15),"—",ROUND((1+SQRT(((50*POWER(80,POWER(COS(PI()*MOD(Calculator!$B$38/Calculator!$F$15,1)),2))-$C93)^2+(1500*ABS(SIN(2*PI()*MOD(Calculator!$B$38/Calculator!$F$15,1)))*IF(MOD(Calculator!$B$38/Calculator!$F$15,1)&lt;0.5,-1,1))^2)/((50*POWER(80,POWER(COS(PI()*MOD(Calculator!$B$38/Calculator!$F$15,1)),2))+$C93)^2+(1500*ABS(SIN(2*PI()*MOD(Calculator!$B$38/Calculator!$F$15,1)))*IF(MOD(Calculator!$B$38/Calculator!$F$15,1)&lt;0.5,-1,1))^2)))/(1-SQRT(((50*POWER(80,POWER(COS(PI()*MOD(Calculator!$B$38/Calculator!$F$15,1)),2))-$C93)^2+(1500*ABS(SIN(2*PI()*MOD(Calculator!$B$38/Calculator!$F$15,1)))*IF(MOD(Calculator!$B$38/Calculator!$F$15,1)&lt;0.5,-1,1))^2)/((50*POWER(80,POWER(COS(PI()*MOD(Calculator!$B$38/Calculator!$F$15,1)),2))+$C93)^2+(1500*ABS(SIN(2*PI()*MOD(Calculator!$B$38/Calculator!$F$15,1)))*IF(MOD(Calculator!$B$38/Calculator!$F$15,1)&lt;0.5,-1,1))^2))),2))</f>
        <v>2.42</v>
      </c>
      <c r="FU93" s="253" t="str">
        <f aca="false">IF(OR(Calculator!$E$16&lt;&gt;"YES",Calculator!$B$38&lt;Calculator!$G$16),"—",ROUND((1+SQRT(((50*POWER(80,POWER(COS(PI()*MOD(Calculator!$B$38/Calculator!$F$16,1)),2))-$C93)^2+(1500*ABS(SIN(2*PI()*MOD(Calculator!$B$38/Calculator!$F$16,1)))*IF(MOD(Calculator!$B$38/Calculator!$F$16,1)&lt;0.5,-1,1))^2)/((50*POWER(80,POWER(COS(PI()*MOD(Calculator!$B$38/Calculator!$F$16,1)),2))+$C93)^2+(1500*ABS(SIN(2*PI()*MOD(Calculator!$B$38/Calculator!$F$16,1)))*IF(MOD(Calculator!$B$38/Calculator!$F$16,1)&lt;0.5,-1,1))^2)))/(1-SQRT(((50*POWER(80,POWER(COS(PI()*MOD(Calculator!$B$38/Calculator!$F$16,1)),2))-$C93)^2+(1500*ABS(SIN(2*PI()*MOD(Calculator!$B$38/Calculator!$F$16,1)))*IF(MOD(Calculator!$B$38/Calculator!$F$16,1)&lt;0.5,-1,1))^2)/((50*POWER(80,POWER(COS(PI()*MOD(Calculator!$B$38/Calculator!$F$16,1)),2))+$C93)^2+(1500*ABS(SIN(2*PI()*MOD(Calculator!$B$38/Calculator!$F$16,1)))*IF(MOD(Calculator!$B$38/Calculator!$F$16,1)&lt;0.5,-1,1))^2))),2))</f>
        <v>—</v>
      </c>
      <c r="FV93" s="253" t="n">
        <f aca="false">IF(OR(Calculator!$E$17&lt;&gt;"YES",Calculator!$B$38&lt;Calculator!$G$17),"—",ROUND((1+SQRT(((50*POWER(80,POWER(COS(PI()*MOD(Calculator!$B$38/Calculator!$F$17,1)),2))-$C93)^2+(1500*ABS(SIN(2*PI()*MOD(Calculator!$B$38/Calculator!$F$17,1)))*IF(MOD(Calculator!$B$38/Calculator!$F$17,1)&lt;0.5,-1,1))^2)/((50*POWER(80,POWER(COS(PI()*MOD(Calculator!$B$38/Calculator!$F$17,1)),2))+$C93)^2+(1500*ABS(SIN(2*PI()*MOD(Calculator!$B$38/Calculator!$F$17,1)))*IF(MOD(Calculator!$B$38/Calculator!$F$17,1)&lt;0.5,-1,1))^2)))/(1-SQRT(((50*POWER(80,POWER(COS(PI()*MOD(Calculator!$B$38/Calculator!$F$17,1)),2))-$C93)^2+(1500*ABS(SIN(2*PI()*MOD(Calculator!$B$38/Calculator!$F$17,1)))*IF(MOD(Calculator!$B$38/Calculator!$F$17,1)&lt;0.5,-1,1))^2)/((50*POWER(80,POWER(COS(PI()*MOD(Calculator!$B$38/Calculator!$F$17,1)),2))+$C93)^2+(1500*ABS(SIN(2*PI()*MOD(Calculator!$B$38/Calculator!$F$17,1)))*IF(MOD(Calculator!$B$38/Calculator!$F$17,1)&lt;0.5,-1,1))^2))),2))</f>
        <v>22.44</v>
      </c>
      <c r="FW93" s="253" t="str">
        <f aca="false">IF(OR(Calculator!$E$18&lt;&gt;"YES",Calculator!$B$38&lt;Calculator!$G$18),"—",ROUND((1+SQRT(((50*POWER(80,POWER(COS(PI()*MOD(Calculator!$B$38/Calculator!$F$18,1)),2))-$C93)^2+(1500*ABS(SIN(2*PI()*MOD(Calculator!$B$38/Calculator!$F$18,1)))*IF(MOD(Calculator!$B$38/Calculator!$F$18,1)&lt;0.5,-1,1))^2)/((50*POWER(80,POWER(COS(PI()*MOD(Calculator!$B$38/Calculator!$F$18,1)),2))+$C93)^2+(1500*ABS(SIN(2*PI()*MOD(Calculator!$B$38/Calculator!$F$18,1)))*IF(MOD(Calculator!$B$38/Calculator!$F$18,1)&lt;0.5,-1,1))^2)))/(1-SQRT(((50*POWER(80,POWER(COS(PI()*MOD(Calculator!$B$38/Calculator!$F$18,1)),2))-$C93)^2+(1500*ABS(SIN(2*PI()*MOD(Calculator!$B$38/Calculator!$F$18,1)))*IF(MOD(Calculator!$B$38/Calculator!$F$18,1)&lt;0.5,-1,1))^2)/((50*POWER(80,POWER(COS(PI()*MOD(Calculator!$B$38/Calculator!$F$18,1)),2))+$C93)^2+(1500*ABS(SIN(2*PI()*MOD(Calculator!$B$38/Calculator!$F$18,1)))*IF(MOD(Calculator!$B$38/Calculator!$F$18,1)&lt;0.5,-1,1))^2))),2))</f>
        <v>—</v>
      </c>
      <c r="FX93" s="253" t="str">
        <f aca="false">IF(OR(Calculator!$E$19&lt;&gt;"YES",Calculator!$B$38&lt;Calculator!$G$19),"—",ROUND((1+SQRT(((50*POWER(80,POWER(COS(PI()*MOD(Calculator!$B$38/Calculator!$F$19,1)),2))-$C93)^2+(1500*ABS(SIN(2*PI()*MOD(Calculator!$B$38/Calculator!$F$19,1)))*IF(MOD(Calculator!$B$38/Calculator!$F$19,1)&lt;0.5,-1,1))^2)/((50*POWER(80,POWER(COS(PI()*MOD(Calculator!$B$38/Calculator!$F$19,1)),2))+$C93)^2+(1500*ABS(SIN(2*PI()*MOD(Calculator!$B$38/Calculator!$F$19,1)))*IF(MOD(Calculator!$B$38/Calculator!$F$19,1)&lt;0.5,-1,1))^2)))/(1-SQRT(((50*POWER(80,POWER(COS(PI()*MOD(Calculator!$B$38/Calculator!$F$19,1)),2))-$C93)^2+(1500*ABS(SIN(2*PI()*MOD(Calculator!$B$38/Calculator!$F$19,1)))*IF(MOD(Calculator!$B$38/Calculator!$F$19,1)&lt;0.5,-1,1))^2)/((50*POWER(80,POWER(COS(PI()*MOD(Calculator!$B$38/Calculator!$F$19,1)),2))+$C93)^2+(1500*ABS(SIN(2*PI()*MOD(Calculator!$B$38/Calculator!$F$19,1)))*IF(MOD(Calculator!$B$38/Calculator!$F$19,1)&lt;0.5,-1,1))^2))),2))</f>
        <v>—</v>
      </c>
      <c r="FY93" s="253" t="str">
        <f aca="false">IF(OR(Calculator!$E$20&lt;&gt;"YES",Calculator!$B$38&lt;Calculator!$G$20),"—",ROUND((1+SQRT(((50*POWER(80,POWER(COS(PI()*MOD(Calculator!$B$38/Calculator!$F$20,1)),2))-$C93)^2+(1500*ABS(SIN(2*PI()*MOD(Calculator!$B$38/Calculator!$F$20,1)))*IF(MOD(Calculator!$B$38/Calculator!$F$20,1)&lt;0.5,-1,1))^2)/((50*POWER(80,POWER(COS(PI()*MOD(Calculator!$B$38/Calculator!$F$20,1)),2))+$C93)^2+(1500*ABS(SIN(2*PI()*MOD(Calculator!$B$38/Calculator!$F$20,1)))*IF(MOD(Calculator!$B$38/Calculator!$F$20,1)&lt;0.5,-1,1))^2)))/(1-SQRT(((50*POWER(80,POWER(COS(PI()*MOD(Calculator!$B$38/Calculator!$F$20,1)),2))-$C93)^2+(1500*ABS(SIN(2*PI()*MOD(Calculator!$B$38/Calculator!$F$20,1)))*IF(MOD(Calculator!$B$38/Calculator!$F$20,1)&lt;0.5,-1,1))^2)/((50*POWER(80,POWER(COS(PI()*MOD(Calculator!$B$38/Calculator!$F$20,1)),2))+$C93)^2+(1500*ABS(SIN(2*PI()*MOD(Calculator!$B$38/Calculator!$F$20,1)))*IF(MOD(Calculator!$B$38/Calculator!$F$20,1)&lt;0.5,-1,1))^2))),2))</f>
        <v>—</v>
      </c>
      <c r="FZ93" s="253" t="str">
        <f aca="false">IF(OR(Calculator!$E$21&lt;&gt;"YES",Calculator!$B$38&lt;Calculator!$G$21),"—",ROUND((1+SQRT(((50*POWER(80,POWER(COS(PI()*MOD(Calculator!$B$38/Calculator!$F$21,1)),2))-$C93)^2+(1500*ABS(SIN(2*PI()*MOD(Calculator!$B$38/Calculator!$F$21,1)))*IF(MOD(Calculator!$B$38/Calculator!$F$21,1)&lt;0.5,-1,1))^2)/((50*POWER(80,POWER(COS(PI()*MOD(Calculator!$B$38/Calculator!$F$21,1)),2))+$C93)^2+(1500*ABS(SIN(2*PI()*MOD(Calculator!$B$38/Calculator!$F$21,1)))*IF(MOD(Calculator!$B$38/Calculator!$F$21,1)&lt;0.5,-1,1))^2)))/(1-SQRT(((50*POWER(80,POWER(COS(PI()*MOD(Calculator!$B$38/Calculator!$F$21,1)),2))-$C93)^2+(1500*ABS(SIN(2*PI()*MOD(Calculator!$B$38/Calculator!$F$21,1)))*IF(MOD(Calculator!$B$38/Calculator!$F$21,1)&lt;0.5,-1,1))^2)/((50*POWER(80,POWER(COS(PI()*MOD(Calculator!$B$38/Calculator!$F$21,1)),2))+$C93)^2+(1500*ABS(SIN(2*PI()*MOD(Calculator!$B$38/Calculator!$F$21,1)))*IF(MOD(Calculator!$B$38/Calculator!$F$21,1)&lt;0.5,-1,1))^2))),2))</f>
        <v>—</v>
      </c>
      <c r="GA93" s="253" t="str">
        <f aca="false">IF(OR(Calculator!$E$22&lt;&gt;"YES",Calculator!$B$38&lt;Calculator!$G$22),"—",ROUND((1+SQRT(((50*POWER(80,POWER(COS(PI()*MOD(Calculator!$B$38/Calculator!$F$22,1)),2))-$C93)^2+(1500*ABS(SIN(2*PI()*MOD(Calculator!$B$38/Calculator!$F$22,1)))*IF(MOD(Calculator!$B$38/Calculator!$F$22,1)&lt;0.5,-1,1))^2)/((50*POWER(80,POWER(COS(PI()*MOD(Calculator!$B$38/Calculator!$F$22,1)),2))+$C93)^2+(1500*ABS(SIN(2*PI()*MOD(Calculator!$B$38/Calculator!$F$22,1)))*IF(MOD(Calculator!$B$38/Calculator!$F$22,1)&lt;0.5,-1,1))^2)))/(1-SQRT(((50*POWER(80,POWER(COS(PI()*MOD(Calculator!$B$38/Calculator!$F$22,1)),2))-$C93)^2+(1500*ABS(SIN(2*PI()*MOD(Calculator!$B$38/Calculator!$F$22,1)))*IF(MOD(Calculator!$B$38/Calculator!$F$22,1)&lt;0.5,-1,1))^2)/((50*POWER(80,POWER(COS(PI()*MOD(Calculator!$B$38/Calculator!$F$22,1)),2))+$C93)^2+(1500*ABS(SIN(2*PI()*MOD(Calculator!$B$38/Calculator!$F$22,1)))*IF(MOD(Calculator!$B$38/Calculator!$F$22,1)&lt;0.5,-1,1))^2))),2))</f>
        <v>—</v>
      </c>
      <c r="GB93" s="295" t="n">
        <f aca="false">IFERROR(ROUND((IF(ISNUMBER(FQ93),FQ93,0)+IF(ISNUMBER(FR93),FR93,0)+IF(ISNUMBER(FS93),FS93,0)+IF(ISNUMBER(FT93),FT93,0)+IF(ISNUMBER(FU93),FU93,0)+IF(ISNUMBER(FV93),FV93,0)+IF(ISNUMBER(FW93),FW93,0)+IF(ISNUMBER(FX93),FX93,0)+IF(ISNUMBER(FY93),FY93,0)+IF(ISNUMBER(FZ93),FZ93,0)+IF(ISNUMBER(GA93),GA93,0))/(IF(ISNUMBER(FQ93),1,0)+IF(ISNUMBER(FR93),1,0)+IF(ISNUMBER(FS93),1,0)+IF(ISNUMBER(FT93),1,0)+IF(ISNUMBER(FU93),1,0)+IF(ISNUMBER(FV93),1,0)+IF(ISNUMBER(FW93),1,0)+IF(ISNUMBER(FX93),1,0)+IF(ISNUMBER(FY93),1,0)+IF(ISNUMBER(FZ93),1,0)+IF(ISNUMBER(GA93),1,0)),4),"")</f>
        <v>12.43</v>
      </c>
      <c r="GD93" s="253" t="str">
        <f aca="false">IF(OR(Calculator!$E$12&lt;&gt;"YES",Calculator!$B$34&lt;Calculator!$G$12),"—",ROUND((1+SQRT(((50*POWER(80,POWER(COS(PI()*MOD(Calculator!$B$34/Calculator!$F$12,1)),2))+MIN(500,MAX(30,100*EXP(-0.3*'VSWR Calculator'!$C$24)*(1+3*ABS(MOD('VSWR Calculator'!$C$23/Calculator!$F$12/2,1)-0.5))))/'VSWR Calculator'!$C$25)-$C93)^2+(1500*ABS(SIN(2*PI()*MOD(Calculator!$B$34/Calculator!$F$12,1)))*IF(MOD(Calculator!$B$34/Calculator!$F$12,1)&lt;0.5,-1,1))^2)/SQRT(((50*POWER(80,POWER(COS(PI()*MOD(Calculator!$B$34/Calculator!$F$12,1)),2))+MIN(500,MAX(30,100*EXP(-0.3*'VSWR Calculator'!$C$24)*(1+3*ABS(MOD('VSWR Calculator'!$C$23/Calculator!$F$12/2,1)-0.5))))/'VSWR Calculator'!$C$25)+$C93)^2+(1500*ABS(SIN(2*PI()*MOD(Calculator!$B$34/Calculator!$F$12,1)))*IF(MOD(Calculator!$B$34/Calculator!$F$12,1)&lt;0.5,-1,1))^2))/(1-SQRT(((50*POWER(80,POWER(COS(PI()*MOD(Calculator!$B$34/Calculator!$F$12,1)),2))+MIN(500,MAX(30,100*EXP(-0.3*'VSWR Calculator'!$C$24)*(1+3*ABS(MOD('VSWR Calculator'!$C$23/Calculator!$F$12/2,1)-0.5))))/'VSWR Calculator'!$C$25)-$C93)^2+(1500*ABS(SIN(2*PI()*MOD(Calculator!$B$34/Calculator!$F$12,1)))*IF(MOD(Calculator!$B$34/Calculator!$F$12,1)&lt;0.5,-1,1))^2)/SQRT(((50*POWER(80,POWER(COS(PI()*MOD(Calculator!$B$34/Calculator!$F$12,1)),2))+MIN(500,MAX(30,100*EXP(-0.3*'VSWR Calculator'!$C$24)*(1+3*ABS(MOD('VSWR Calculator'!$C$23/Calculator!$F$12/2,1)-0.5))))/'VSWR Calculator'!$C$25)+$C93)^2+(1500*ABS(SIN(2*PI()*MOD(Calculator!$B$34/Calculator!$F$12,1)))*IF(MOD(Calculator!$B$34/Calculator!$F$12,1)&lt;0.5,-1,1))^2)),2))</f>
        <v>—</v>
      </c>
      <c r="GE93" s="253" t="str">
        <f aca="false">IF(OR(Calculator!$E$13&lt;&gt;"YES",Calculator!$B$34&lt;Calculator!$G$13),"—",ROUND((1+SQRT(((50*POWER(80,POWER(COS(PI()*MOD(Calculator!$B$34/Calculator!$F$13,1)),2))+MIN(500,MAX(30,100*EXP(-0.3*'VSWR Calculator'!$C$24)*(1+3*ABS(MOD('VSWR Calculator'!$C$23/Calculator!$F$13/2,1)-0.5))))/'VSWR Calculator'!$C$25)-$C93)^2+(1500*ABS(SIN(2*PI()*MOD(Calculator!$B$34/Calculator!$F$13,1)))*IF(MOD(Calculator!$B$34/Calculator!$F$13,1)&lt;0.5,-1,1))^2)/SQRT(((50*POWER(80,POWER(COS(PI()*MOD(Calculator!$B$34/Calculator!$F$13,1)),2))+MIN(500,MAX(30,100*EXP(-0.3*'VSWR Calculator'!$C$24)*(1+3*ABS(MOD('VSWR Calculator'!$C$23/Calculator!$F$13/2,1)-0.5))))/'VSWR Calculator'!$C$25)+$C93)^2+(1500*ABS(SIN(2*PI()*MOD(Calculator!$B$34/Calculator!$F$13,1)))*IF(MOD(Calculator!$B$34/Calculator!$F$13,1)&lt;0.5,-1,1))^2))/(1-SQRT(((50*POWER(80,POWER(COS(PI()*MOD(Calculator!$B$34/Calculator!$F$13,1)),2))+MIN(500,MAX(30,100*EXP(-0.3*'VSWR Calculator'!$C$24)*(1+3*ABS(MOD('VSWR Calculator'!$C$23/Calculator!$F$13/2,1)-0.5))))/'VSWR Calculator'!$C$25)-$C93)^2+(1500*ABS(SIN(2*PI()*MOD(Calculator!$B$34/Calculator!$F$13,1)))*IF(MOD(Calculator!$B$34/Calculator!$F$13,1)&lt;0.5,-1,1))^2)/SQRT(((50*POWER(80,POWER(COS(PI()*MOD(Calculator!$B$34/Calculator!$F$13,1)),2))+MIN(500,MAX(30,100*EXP(-0.3*'VSWR Calculator'!$C$24)*(1+3*ABS(MOD('VSWR Calculator'!$C$23/Calculator!$F$13/2,1)-0.5))))/'VSWR Calculator'!$C$25)+$C93)^2+(1500*ABS(SIN(2*PI()*MOD(Calculator!$B$34/Calculator!$F$13,1)))*IF(MOD(Calculator!$B$34/Calculator!$F$13,1)&lt;0.5,-1,1))^2)),2))</f>
        <v>—</v>
      </c>
      <c r="GF93" s="253" t="str">
        <f aca="false">IF(OR(Calculator!$E$14&lt;&gt;"YES",Calculator!$B$34&lt;Calculator!$G$14),"—",ROUND((1+SQRT(((50*POWER(80,POWER(COS(PI()*MOD(Calculator!$B$34/Calculator!$F$14,1)),2))+MIN(500,MAX(30,100*EXP(-0.3*'VSWR Calculator'!$C$24)*(1+3*ABS(MOD('VSWR Calculator'!$C$23/Calculator!$F$14/2,1)-0.5))))/'VSWR Calculator'!$C$25)-$C93)^2+(1500*ABS(SIN(2*PI()*MOD(Calculator!$B$34/Calculator!$F$14,1)))*IF(MOD(Calculator!$B$34/Calculator!$F$14,1)&lt;0.5,-1,1))^2)/SQRT(((50*POWER(80,POWER(COS(PI()*MOD(Calculator!$B$34/Calculator!$F$14,1)),2))+MIN(500,MAX(30,100*EXP(-0.3*'VSWR Calculator'!$C$24)*(1+3*ABS(MOD('VSWR Calculator'!$C$23/Calculator!$F$14/2,1)-0.5))))/'VSWR Calculator'!$C$25)+$C93)^2+(1500*ABS(SIN(2*PI()*MOD(Calculator!$B$34/Calculator!$F$14,1)))*IF(MOD(Calculator!$B$34/Calculator!$F$14,1)&lt;0.5,-1,1))^2))/(1-SQRT(((50*POWER(80,POWER(COS(PI()*MOD(Calculator!$B$34/Calculator!$F$14,1)),2))+MIN(500,MAX(30,100*EXP(-0.3*'VSWR Calculator'!$C$24)*(1+3*ABS(MOD('VSWR Calculator'!$C$23/Calculator!$F$14/2,1)-0.5))))/'VSWR Calculator'!$C$25)-$C93)^2+(1500*ABS(SIN(2*PI()*MOD(Calculator!$B$34/Calculator!$F$14,1)))*IF(MOD(Calculator!$B$34/Calculator!$F$14,1)&lt;0.5,-1,1))^2)/SQRT(((50*POWER(80,POWER(COS(PI()*MOD(Calculator!$B$34/Calculator!$F$14,1)),2))+MIN(500,MAX(30,100*EXP(-0.3*'VSWR Calculator'!$C$24)*(1+3*ABS(MOD('VSWR Calculator'!$C$23/Calculator!$F$14/2,1)-0.5))))/'VSWR Calculator'!$C$25)+$C93)^2+(1500*ABS(SIN(2*PI()*MOD(Calculator!$B$34/Calculator!$F$14,1)))*IF(MOD(Calculator!$B$34/Calculator!$F$14,1)&lt;0.5,-1,1))^2)),2))</f>
        <v>—</v>
      </c>
      <c r="GG93" s="253" t="n">
        <f aca="false">IF(OR(Calculator!$E$15&lt;&gt;"YES",Calculator!$B$34&lt;Calculator!$G$15),"—",ROUND((1+SQRT(((50*POWER(80,POWER(COS(PI()*MOD(Calculator!$B$34/Calculator!$F$15,1)),2))+MIN(500,MAX(30,100*EXP(-0.3*'VSWR Calculator'!$C$24)*(1+3*ABS(MOD('VSWR Calculator'!$C$23/Calculator!$F$15/2,1)-0.5))))/'VSWR Calculator'!$C$25)-$C93)^2+(1500*ABS(SIN(2*PI()*MOD(Calculator!$B$34/Calculator!$F$15,1)))*IF(MOD(Calculator!$B$34/Calculator!$F$15,1)&lt;0.5,-1,1))^2)/SQRT(((50*POWER(80,POWER(COS(PI()*MOD(Calculator!$B$34/Calculator!$F$15,1)),2))+MIN(500,MAX(30,100*EXP(-0.3*'VSWR Calculator'!$C$24)*(1+3*ABS(MOD('VSWR Calculator'!$C$23/Calculator!$F$15/2,1)-0.5))))/'VSWR Calculator'!$C$25)+$C93)^2+(1500*ABS(SIN(2*PI()*MOD(Calculator!$B$34/Calculator!$F$15,1)))*IF(MOD(Calculator!$B$34/Calculator!$F$15,1)&lt;0.5,-1,1))^2))/(1-SQRT(((50*POWER(80,POWER(COS(PI()*MOD(Calculator!$B$34/Calculator!$F$15,1)),2))+MIN(500,MAX(30,100*EXP(-0.3*'VSWR Calculator'!$C$24)*(1+3*ABS(MOD('VSWR Calculator'!$C$23/Calculator!$F$15/2,1)-0.5))))/'VSWR Calculator'!$C$25)-$C93)^2+(1500*ABS(SIN(2*PI()*MOD(Calculator!$B$34/Calculator!$F$15,1)))*IF(MOD(Calculator!$B$34/Calculator!$F$15,1)&lt;0.5,-1,1))^2)/SQRT(((50*POWER(80,POWER(COS(PI()*MOD(Calculator!$B$34/Calculator!$F$15,1)),2))+MIN(500,MAX(30,100*EXP(-0.3*'VSWR Calculator'!$C$24)*(1+3*ABS(MOD('VSWR Calculator'!$C$23/Calculator!$F$15/2,1)-0.5))))/'VSWR Calculator'!$C$25)+$C93)^2+(1500*ABS(SIN(2*PI()*MOD(Calculator!$B$34/Calculator!$F$15,1)))*IF(MOD(Calculator!$B$34/Calculator!$F$15,1)&lt;0.5,-1,1))^2)),2))</f>
        <v>20.13</v>
      </c>
      <c r="GH93" s="253" t="str">
        <f aca="false">IF(OR(Calculator!$E$16&lt;&gt;"YES",Calculator!$B$34&lt;Calculator!$G$16),"—",ROUND((1+SQRT(((50*POWER(80,POWER(COS(PI()*MOD(Calculator!$B$34/Calculator!$F$16,1)),2))+MIN(500,MAX(30,100*EXP(-0.3*'VSWR Calculator'!$C$24)*(1+3*ABS(MOD('VSWR Calculator'!$C$23/Calculator!$F$16/2,1)-0.5))))/'VSWR Calculator'!$C$25)-$C93)^2+(1500*ABS(SIN(2*PI()*MOD(Calculator!$B$34/Calculator!$F$16,1)))*IF(MOD(Calculator!$B$34/Calculator!$F$16,1)&lt;0.5,-1,1))^2)/SQRT(((50*POWER(80,POWER(COS(PI()*MOD(Calculator!$B$34/Calculator!$F$16,1)),2))+MIN(500,MAX(30,100*EXP(-0.3*'VSWR Calculator'!$C$24)*(1+3*ABS(MOD('VSWR Calculator'!$C$23/Calculator!$F$16/2,1)-0.5))))/'VSWR Calculator'!$C$25)+$C93)^2+(1500*ABS(SIN(2*PI()*MOD(Calculator!$B$34/Calculator!$F$16,1)))*IF(MOD(Calculator!$B$34/Calculator!$F$16,1)&lt;0.5,-1,1))^2))/(1-SQRT(((50*POWER(80,POWER(COS(PI()*MOD(Calculator!$B$34/Calculator!$F$16,1)),2))+MIN(500,MAX(30,100*EXP(-0.3*'VSWR Calculator'!$C$24)*(1+3*ABS(MOD('VSWR Calculator'!$C$23/Calculator!$F$16/2,1)-0.5))))/'VSWR Calculator'!$C$25)-$C93)^2+(1500*ABS(SIN(2*PI()*MOD(Calculator!$B$34/Calculator!$F$16,1)))*IF(MOD(Calculator!$B$34/Calculator!$F$16,1)&lt;0.5,-1,1))^2)/SQRT(((50*POWER(80,POWER(COS(PI()*MOD(Calculator!$B$34/Calculator!$F$16,1)),2))+MIN(500,MAX(30,100*EXP(-0.3*'VSWR Calculator'!$C$24)*(1+3*ABS(MOD('VSWR Calculator'!$C$23/Calculator!$F$16/2,1)-0.5))))/'VSWR Calculator'!$C$25)+$C93)^2+(1500*ABS(SIN(2*PI()*MOD(Calculator!$B$34/Calculator!$F$16,1)))*IF(MOD(Calculator!$B$34/Calculator!$F$16,1)&lt;0.5,-1,1))^2)),2))</f>
        <v>—</v>
      </c>
      <c r="GI93" s="253" t="n">
        <f aca="false">IF(OR(Calculator!$E$17&lt;&gt;"YES",Calculator!$B$34&lt;Calculator!$G$17),"—",ROUND((1+SQRT(((50*POWER(80,POWER(COS(PI()*MOD(Calculator!$B$34/Calculator!$F$17,1)),2))+MIN(500,MAX(30,100*EXP(-0.3*'VSWR Calculator'!$C$24)*(1+3*ABS(MOD('VSWR Calculator'!$C$23/Calculator!$F$17/2,1)-0.5))))/'VSWR Calculator'!$C$25)-$C93)^2+(1500*ABS(SIN(2*PI()*MOD(Calculator!$B$34/Calculator!$F$17,1)))*IF(MOD(Calculator!$B$34/Calculator!$F$17,1)&lt;0.5,-1,1))^2)/SQRT(((50*POWER(80,POWER(COS(PI()*MOD(Calculator!$B$34/Calculator!$F$17,1)),2))+MIN(500,MAX(30,100*EXP(-0.3*'VSWR Calculator'!$C$24)*(1+3*ABS(MOD('VSWR Calculator'!$C$23/Calculator!$F$17/2,1)-0.5))))/'VSWR Calculator'!$C$25)+$C93)^2+(1500*ABS(SIN(2*PI()*MOD(Calculator!$B$34/Calculator!$F$17,1)))*IF(MOD(Calculator!$B$34/Calculator!$F$17,1)&lt;0.5,-1,1))^2))/(1-SQRT(((50*POWER(80,POWER(COS(PI()*MOD(Calculator!$B$34/Calculator!$F$17,1)),2))+MIN(500,MAX(30,100*EXP(-0.3*'VSWR Calculator'!$C$24)*(1+3*ABS(MOD('VSWR Calculator'!$C$23/Calculator!$F$17/2,1)-0.5))))/'VSWR Calculator'!$C$25)-$C93)^2+(1500*ABS(SIN(2*PI()*MOD(Calculator!$B$34/Calculator!$F$17,1)))*IF(MOD(Calculator!$B$34/Calculator!$F$17,1)&lt;0.5,-1,1))^2)/SQRT(((50*POWER(80,POWER(COS(PI()*MOD(Calculator!$B$34/Calculator!$F$17,1)),2))+MIN(500,MAX(30,100*EXP(-0.3*'VSWR Calculator'!$C$24)*(1+3*ABS(MOD('VSWR Calculator'!$C$23/Calculator!$F$17/2,1)-0.5))))/'VSWR Calculator'!$C$25)+$C93)^2+(1500*ABS(SIN(2*PI()*MOD(Calculator!$B$34/Calculator!$F$17,1)))*IF(MOD(Calculator!$B$34/Calculator!$F$17,1)&lt;0.5,-1,1))^2)),2))</f>
        <v>14.64</v>
      </c>
      <c r="GJ93" s="253" t="str">
        <f aca="false">IF(OR(Calculator!$E$18&lt;&gt;"YES",Calculator!$B$34&lt;Calculator!$G$18),"—",ROUND((1+SQRT(((50*POWER(80,POWER(COS(PI()*MOD(Calculator!$B$34/Calculator!$F$18,1)),2))+MIN(500,MAX(30,100*EXP(-0.3*'VSWR Calculator'!$C$24)*(1+3*ABS(MOD('VSWR Calculator'!$C$23/Calculator!$F$18/2,1)-0.5))))/'VSWR Calculator'!$C$25)-$C93)^2+(1500*ABS(SIN(2*PI()*MOD(Calculator!$B$34/Calculator!$F$18,1)))*IF(MOD(Calculator!$B$34/Calculator!$F$18,1)&lt;0.5,-1,1))^2)/SQRT(((50*POWER(80,POWER(COS(PI()*MOD(Calculator!$B$34/Calculator!$F$18,1)),2))+MIN(500,MAX(30,100*EXP(-0.3*'VSWR Calculator'!$C$24)*(1+3*ABS(MOD('VSWR Calculator'!$C$23/Calculator!$F$18/2,1)-0.5))))/'VSWR Calculator'!$C$25)+$C93)^2+(1500*ABS(SIN(2*PI()*MOD(Calculator!$B$34/Calculator!$F$18,1)))*IF(MOD(Calculator!$B$34/Calculator!$F$18,1)&lt;0.5,-1,1))^2))/(1-SQRT(((50*POWER(80,POWER(COS(PI()*MOD(Calculator!$B$34/Calculator!$F$18,1)),2))+MIN(500,MAX(30,100*EXP(-0.3*'VSWR Calculator'!$C$24)*(1+3*ABS(MOD('VSWR Calculator'!$C$23/Calculator!$F$18/2,1)-0.5))))/'VSWR Calculator'!$C$25)-$C93)^2+(1500*ABS(SIN(2*PI()*MOD(Calculator!$B$34/Calculator!$F$18,1)))*IF(MOD(Calculator!$B$34/Calculator!$F$18,1)&lt;0.5,-1,1))^2)/SQRT(((50*POWER(80,POWER(COS(PI()*MOD(Calculator!$B$34/Calculator!$F$18,1)),2))+MIN(500,MAX(30,100*EXP(-0.3*'VSWR Calculator'!$C$24)*(1+3*ABS(MOD('VSWR Calculator'!$C$23/Calculator!$F$18/2,1)-0.5))))/'VSWR Calculator'!$C$25)+$C93)^2+(1500*ABS(SIN(2*PI()*MOD(Calculator!$B$34/Calculator!$F$18,1)))*IF(MOD(Calculator!$B$34/Calculator!$F$18,1)&lt;0.5,-1,1))^2)),2))</f>
        <v>—</v>
      </c>
      <c r="GK93" s="253" t="str">
        <f aca="false">IF(OR(Calculator!$E$19&lt;&gt;"YES",Calculator!$B$34&lt;Calculator!$G$19),"—",ROUND((1+SQRT(((50*POWER(80,POWER(COS(PI()*MOD(Calculator!$B$34/Calculator!$F$19,1)),2))+MIN(500,MAX(30,100*EXP(-0.3*'VSWR Calculator'!$C$24)*(1+3*ABS(MOD('VSWR Calculator'!$C$23/Calculator!$F$19/2,1)-0.5))))/'VSWR Calculator'!$C$25)-$C93)^2+(1500*ABS(SIN(2*PI()*MOD(Calculator!$B$34/Calculator!$F$19,1)))*IF(MOD(Calculator!$B$34/Calculator!$F$19,1)&lt;0.5,-1,1))^2)/SQRT(((50*POWER(80,POWER(COS(PI()*MOD(Calculator!$B$34/Calculator!$F$19,1)),2))+MIN(500,MAX(30,100*EXP(-0.3*'VSWR Calculator'!$C$24)*(1+3*ABS(MOD('VSWR Calculator'!$C$23/Calculator!$F$19/2,1)-0.5))))/'VSWR Calculator'!$C$25)+$C93)^2+(1500*ABS(SIN(2*PI()*MOD(Calculator!$B$34/Calculator!$F$19,1)))*IF(MOD(Calculator!$B$34/Calculator!$F$19,1)&lt;0.5,-1,1))^2))/(1-SQRT(((50*POWER(80,POWER(COS(PI()*MOD(Calculator!$B$34/Calculator!$F$19,1)),2))+MIN(500,MAX(30,100*EXP(-0.3*'VSWR Calculator'!$C$24)*(1+3*ABS(MOD('VSWR Calculator'!$C$23/Calculator!$F$19/2,1)-0.5))))/'VSWR Calculator'!$C$25)-$C93)^2+(1500*ABS(SIN(2*PI()*MOD(Calculator!$B$34/Calculator!$F$19,1)))*IF(MOD(Calculator!$B$34/Calculator!$F$19,1)&lt;0.5,-1,1))^2)/SQRT(((50*POWER(80,POWER(COS(PI()*MOD(Calculator!$B$34/Calculator!$F$19,1)),2))+MIN(500,MAX(30,100*EXP(-0.3*'VSWR Calculator'!$C$24)*(1+3*ABS(MOD('VSWR Calculator'!$C$23/Calculator!$F$19/2,1)-0.5))))/'VSWR Calculator'!$C$25)+$C93)^2+(1500*ABS(SIN(2*PI()*MOD(Calculator!$B$34/Calculator!$F$19,1)))*IF(MOD(Calculator!$B$34/Calculator!$F$19,1)&lt;0.5,-1,1))^2)),2))</f>
        <v>—</v>
      </c>
      <c r="GL93" s="253" t="str">
        <f aca="false">IF(OR(Calculator!$E$20&lt;&gt;"YES",Calculator!$B$34&lt;Calculator!$G$20),"—",ROUND((1+SQRT(((50*POWER(80,POWER(COS(PI()*MOD(Calculator!$B$34/Calculator!$F$20,1)),2))+MIN(500,MAX(30,100*EXP(-0.3*'VSWR Calculator'!$C$24)*(1+3*ABS(MOD('VSWR Calculator'!$C$23/Calculator!$F$20/2,1)-0.5))))/'VSWR Calculator'!$C$25)-$C93)^2+(1500*ABS(SIN(2*PI()*MOD(Calculator!$B$34/Calculator!$F$20,1)))*IF(MOD(Calculator!$B$34/Calculator!$F$20,1)&lt;0.5,-1,1))^2)/SQRT(((50*POWER(80,POWER(COS(PI()*MOD(Calculator!$B$34/Calculator!$F$20,1)),2))+MIN(500,MAX(30,100*EXP(-0.3*'VSWR Calculator'!$C$24)*(1+3*ABS(MOD('VSWR Calculator'!$C$23/Calculator!$F$20/2,1)-0.5))))/'VSWR Calculator'!$C$25)+$C93)^2+(1500*ABS(SIN(2*PI()*MOD(Calculator!$B$34/Calculator!$F$20,1)))*IF(MOD(Calculator!$B$34/Calculator!$F$20,1)&lt;0.5,-1,1))^2))/(1-SQRT(((50*POWER(80,POWER(COS(PI()*MOD(Calculator!$B$34/Calculator!$F$20,1)),2))+MIN(500,MAX(30,100*EXP(-0.3*'VSWR Calculator'!$C$24)*(1+3*ABS(MOD('VSWR Calculator'!$C$23/Calculator!$F$20/2,1)-0.5))))/'VSWR Calculator'!$C$25)-$C93)^2+(1500*ABS(SIN(2*PI()*MOD(Calculator!$B$34/Calculator!$F$20,1)))*IF(MOD(Calculator!$B$34/Calculator!$F$20,1)&lt;0.5,-1,1))^2)/SQRT(((50*POWER(80,POWER(COS(PI()*MOD(Calculator!$B$34/Calculator!$F$20,1)),2))+MIN(500,MAX(30,100*EXP(-0.3*'VSWR Calculator'!$C$24)*(1+3*ABS(MOD('VSWR Calculator'!$C$23/Calculator!$F$20/2,1)-0.5))))/'VSWR Calculator'!$C$25)+$C93)^2+(1500*ABS(SIN(2*PI()*MOD(Calculator!$B$34/Calculator!$F$20,1)))*IF(MOD(Calculator!$B$34/Calculator!$F$20,1)&lt;0.5,-1,1))^2)),2))</f>
        <v>—</v>
      </c>
      <c r="GM93" s="253" t="str">
        <f aca="false">IF(OR(Calculator!$E$21&lt;&gt;"YES",Calculator!$B$34&lt;Calculator!$G$21),"—",ROUND((1+SQRT(((50*POWER(80,POWER(COS(PI()*MOD(Calculator!$B$34/Calculator!$F$21,1)),2))+MIN(500,MAX(30,100*EXP(-0.3*'VSWR Calculator'!$C$24)*(1+3*ABS(MOD('VSWR Calculator'!$C$23/Calculator!$F$21/2,1)-0.5))))/'VSWR Calculator'!$C$25)-$C93)^2+(1500*ABS(SIN(2*PI()*MOD(Calculator!$B$34/Calculator!$F$21,1)))*IF(MOD(Calculator!$B$34/Calculator!$F$21,1)&lt;0.5,-1,1))^2)/SQRT(((50*POWER(80,POWER(COS(PI()*MOD(Calculator!$B$34/Calculator!$F$21,1)),2))+MIN(500,MAX(30,100*EXP(-0.3*'VSWR Calculator'!$C$24)*(1+3*ABS(MOD('VSWR Calculator'!$C$23/Calculator!$F$21/2,1)-0.5))))/'VSWR Calculator'!$C$25)+$C93)^2+(1500*ABS(SIN(2*PI()*MOD(Calculator!$B$34/Calculator!$F$21,1)))*IF(MOD(Calculator!$B$34/Calculator!$F$21,1)&lt;0.5,-1,1))^2))/(1-SQRT(((50*POWER(80,POWER(COS(PI()*MOD(Calculator!$B$34/Calculator!$F$21,1)),2))+MIN(500,MAX(30,100*EXP(-0.3*'VSWR Calculator'!$C$24)*(1+3*ABS(MOD('VSWR Calculator'!$C$23/Calculator!$F$21/2,1)-0.5))))/'VSWR Calculator'!$C$25)-$C93)^2+(1500*ABS(SIN(2*PI()*MOD(Calculator!$B$34/Calculator!$F$21,1)))*IF(MOD(Calculator!$B$34/Calculator!$F$21,1)&lt;0.5,-1,1))^2)/SQRT(((50*POWER(80,POWER(COS(PI()*MOD(Calculator!$B$34/Calculator!$F$21,1)),2))+MIN(500,MAX(30,100*EXP(-0.3*'VSWR Calculator'!$C$24)*(1+3*ABS(MOD('VSWR Calculator'!$C$23/Calculator!$F$21/2,1)-0.5))))/'VSWR Calculator'!$C$25)+$C93)^2+(1500*ABS(SIN(2*PI()*MOD(Calculator!$B$34/Calculator!$F$21,1)))*IF(MOD(Calculator!$B$34/Calculator!$F$21,1)&lt;0.5,-1,1))^2)),2))</f>
        <v>—</v>
      </c>
      <c r="GN93" s="253" t="str">
        <f aca="false">IF(OR(Calculator!$E$22&lt;&gt;"YES",Calculator!$B$34&lt;Calculator!$G$22),"—",ROUND((1+SQRT(((50*POWER(80,POWER(COS(PI()*MOD(Calculator!$B$34/Calculator!$F$22,1)),2))+MIN(500,MAX(30,100*EXP(-0.3*'VSWR Calculator'!$C$24)*(1+3*ABS(MOD('VSWR Calculator'!$C$23/Calculator!$F$22/2,1)-0.5))))/'VSWR Calculator'!$C$25)-$C93)^2+(1500*ABS(SIN(2*PI()*MOD(Calculator!$B$34/Calculator!$F$22,1)))*IF(MOD(Calculator!$B$34/Calculator!$F$22,1)&lt;0.5,-1,1))^2)/SQRT(((50*POWER(80,POWER(COS(PI()*MOD(Calculator!$B$34/Calculator!$F$22,1)),2))+MIN(500,MAX(30,100*EXP(-0.3*'VSWR Calculator'!$C$24)*(1+3*ABS(MOD('VSWR Calculator'!$C$23/Calculator!$F$22/2,1)-0.5))))/'VSWR Calculator'!$C$25)+$C93)^2+(1500*ABS(SIN(2*PI()*MOD(Calculator!$B$34/Calculator!$F$22,1)))*IF(MOD(Calculator!$B$34/Calculator!$F$22,1)&lt;0.5,-1,1))^2))/(1-SQRT(((50*POWER(80,POWER(COS(PI()*MOD(Calculator!$B$34/Calculator!$F$22,1)),2))+MIN(500,MAX(30,100*EXP(-0.3*'VSWR Calculator'!$C$24)*(1+3*ABS(MOD('VSWR Calculator'!$C$23/Calculator!$F$22/2,1)-0.5))))/'VSWR Calculator'!$C$25)-$C93)^2+(1500*ABS(SIN(2*PI()*MOD(Calculator!$B$34/Calculator!$F$22,1)))*IF(MOD(Calculator!$B$34/Calculator!$F$22,1)&lt;0.5,-1,1))^2)/SQRT(((50*POWER(80,POWER(COS(PI()*MOD(Calculator!$B$34/Calculator!$F$22,1)),2))+MIN(500,MAX(30,100*EXP(-0.3*'VSWR Calculator'!$C$24)*(1+3*ABS(MOD('VSWR Calculator'!$C$23/Calculator!$F$22/2,1)-0.5))))/'VSWR Calculator'!$C$25)+$C93)^2+(1500*ABS(SIN(2*PI()*MOD(Calculator!$B$34/Calculator!$F$22,1)))*IF(MOD(Calculator!$B$34/Calculator!$F$22,1)&lt;0.5,-1,1))^2)),2))</f>
        <v>—</v>
      </c>
      <c r="GO93" s="253" t="n">
        <f aca="false">IFERROR(ROUND((IF(ISNUMBER(GD93),GD93,0)+IF(ISNUMBER(GE93),GE93,0)+IF(ISNUMBER(GF93),GF93,0)+IF(ISNUMBER(GG93),GG93,0)+IF(ISNUMBER(GH93),GH93,0)+IF(ISNUMBER(GI93),GI93,0)+IF(ISNUMBER(GJ93),GJ93,0)+IF(ISNUMBER(GK93),GK93,0)+IF(ISNUMBER(GL93),GL93,0)+IF(ISNUMBER(GM93),GM93,0)+IF(ISNUMBER(GN93),GN93,0))/(IF(ISNUMBER(GD93),1,0)+IF(ISNUMBER(GE93),1,0)+IF(ISNUMBER(GF93),1,0)+IF(ISNUMBER(GG93),1,0)+IF(ISNUMBER(GH93),1,0)+IF(ISNUMBER(GI93),1,0)+IF(ISNUMBER(GJ93),1,0)+IF(ISNUMBER(GK93),1,0)+IF(ISNUMBER(GL93),1,0)+IF(ISNUMBER(GM93),1,0)+IF(ISNUMBER(GN93),1,0)),4),"")</f>
        <v>17.385</v>
      </c>
      <c r="GP93" s="253" t="str">
        <f aca="false">IF(OR(Calculator!$E$12&lt;&gt;"YES",Calculator!$B$35&lt;Calculator!$G$12),"—",ROUND((1+SQRT(((50*POWER(80,POWER(COS(PI()*MOD(Calculator!$B$35/Calculator!$F$12,1)),2))+MIN(500,MAX(30,100*EXP(-0.3*'VSWR Calculator'!$C$24)*(1+3*ABS(MOD('VSWR Calculator'!$C$23/Calculator!$F$12/2,1)-0.5))))/'VSWR Calculator'!$C$25)-$C93)^2+(1500*ABS(SIN(2*PI()*MOD(Calculator!$B$35/Calculator!$F$12,1)))*IF(MOD(Calculator!$B$35/Calculator!$F$12,1)&lt;0.5,-1,1))^2)/SQRT(((50*POWER(80,POWER(COS(PI()*MOD(Calculator!$B$35/Calculator!$F$12,1)),2))+MIN(500,MAX(30,100*EXP(-0.3*'VSWR Calculator'!$C$24)*(1+3*ABS(MOD('VSWR Calculator'!$C$23/Calculator!$F$12/2,1)-0.5))))/'VSWR Calculator'!$C$25)+$C93)^2+(1500*ABS(SIN(2*PI()*MOD(Calculator!$B$35/Calculator!$F$12,1)))*IF(MOD(Calculator!$B$35/Calculator!$F$12,1)&lt;0.5,-1,1))^2))/(1-SQRT(((50*POWER(80,POWER(COS(PI()*MOD(Calculator!$B$35/Calculator!$F$12,1)),2))+MIN(500,MAX(30,100*EXP(-0.3*'VSWR Calculator'!$C$24)*(1+3*ABS(MOD('VSWR Calculator'!$C$23/Calculator!$F$12/2,1)-0.5))))/'VSWR Calculator'!$C$25)-$C93)^2+(1500*ABS(SIN(2*PI()*MOD(Calculator!$B$35/Calculator!$F$12,1)))*IF(MOD(Calculator!$B$35/Calculator!$F$12,1)&lt;0.5,-1,1))^2)/SQRT(((50*POWER(80,POWER(COS(PI()*MOD(Calculator!$B$35/Calculator!$F$12,1)),2))+MIN(500,MAX(30,100*EXP(-0.3*'VSWR Calculator'!$C$24)*(1+3*ABS(MOD('VSWR Calculator'!$C$23/Calculator!$F$12/2,1)-0.5))))/'VSWR Calculator'!$C$25)+$C93)^2+(1500*ABS(SIN(2*PI()*MOD(Calculator!$B$35/Calculator!$F$12,1)))*IF(MOD(Calculator!$B$35/Calculator!$F$12,1)&lt;0.5,-1,1))^2)),2))</f>
        <v>—</v>
      </c>
      <c r="GQ93" s="253" t="str">
        <f aca="false">IF(OR(Calculator!$E$13&lt;&gt;"YES",Calculator!$B$35&lt;Calculator!$G$13),"—",ROUND((1+SQRT(((50*POWER(80,POWER(COS(PI()*MOD(Calculator!$B$35/Calculator!$F$13,1)),2))+MIN(500,MAX(30,100*EXP(-0.3*'VSWR Calculator'!$C$24)*(1+3*ABS(MOD('VSWR Calculator'!$C$23/Calculator!$F$13/2,1)-0.5))))/'VSWR Calculator'!$C$25)-$C93)^2+(1500*ABS(SIN(2*PI()*MOD(Calculator!$B$35/Calculator!$F$13,1)))*IF(MOD(Calculator!$B$35/Calculator!$F$13,1)&lt;0.5,-1,1))^2)/SQRT(((50*POWER(80,POWER(COS(PI()*MOD(Calculator!$B$35/Calculator!$F$13,1)),2))+MIN(500,MAX(30,100*EXP(-0.3*'VSWR Calculator'!$C$24)*(1+3*ABS(MOD('VSWR Calculator'!$C$23/Calculator!$F$13/2,1)-0.5))))/'VSWR Calculator'!$C$25)+$C93)^2+(1500*ABS(SIN(2*PI()*MOD(Calculator!$B$35/Calculator!$F$13,1)))*IF(MOD(Calculator!$B$35/Calculator!$F$13,1)&lt;0.5,-1,1))^2))/(1-SQRT(((50*POWER(80,POWER(COS(PI()*MOD(Calculator!$B$35/Calculator!$F$13,1)),2))+MIN(500,MAX(30,100*EXP(-0.3*'VSWR Calculator'!$C$24)*(1+3*ABS(MOD('VSWR Calculator'!$C$23/Calculator!$F$13/2,1)-0.5))))/'VSWR Calculator'!$C$25)-$C93)^2+(1500*ABS(SIN(2*PI()*MOD(Calculator!$B$35/Calculator!$F$13,1)))*IF(MOD(Calculator!$B$35/Calculator!$F$13,1)&lt;0.5,-1,1))^2)/SQRT(((50*POWER(80,POWER(COS(PI()*MOD(Calculator!$B$35/Calculator!$F$13,1)),2))+MIN(500,MAX(30,100*EXP(-0.3*'VSWR Calculator'!$C$24)*(1+3*ABS(MOD('VSWR Calculator'!$C$23/Calculator!$F$13/2,1)-0.5))))/'VSWR Calculator'!$C$25)+$C93)^2+(1500*ABS(SIN(2*PI()*MOD(Calculator!$B$35/Calculator!$F$13,1)))*IF(MOD(Calculator!$B$35/Calculator!$F$13,1)&lt;0.5,-1,1))^2)),2))</f>
        <v>—</v>
      </c>
      <c r="GR93" s="253" t="str">
        <f aca="false">IF(OR(Calculator!$E$14&lt;&gt;"YES",Calculator!$B$35&lt;Calculator!$G$14),"—",ROUND((1+SQRT(((50*POWER(80,POWER(COS(PI()*MOD(Calculator!$B$35/Calculator!$F$14,1)),2))+MIN(500,MAX(30,100*EXP(-0.3*'VSWR Calculator'!$C$24)*(1+3*ABS(MOD('VSWR Calculator'!$C$23/Calculator!$F$14/2,1)-0.5))))/'VSWR Calculator'!$C$25)-$C93)^2+(1500*ABS(SIN(2*PI()*MOD(Calculator!$B$35/Calculator!$F$14,1)))*IF(MOD(Calculator!$B$35/Calculator!$F$14,1)&lt;0.5,-1,1))^2)/SQRT(((50*POWER(80,POWER(COS(PI()*MOD(Calculator!$B$35/Calculator!$F$14,1)),2))+MIN(500,MAX(30,100*EXP(-0.3*'VSWR Calculator'!$C$24)*(1+3*ABS(MOD('VSWR Calculator'!$C$23/Calculator!$F$14/2,1)-0.5))))/'VSWR Calculator'!$C$25)+$C93)^2+(1500*ABS(SIN(2*PI()*MOD(Calculator!$B$35/Calculator!$F$14,1)))*IF(MOD(Calculator!$B$35/Calculator!$F$14,1)&lt;0.5,-1,1))^2))/(1-SQRT(((50*POWER(80,POWER(COS(PI()*MOD(Calculator!$B$35/Calculator!$F$14,1)),2))+MIN(500,MAX(30,100*EXP(-0.3*'VSWR Calculator'!$C$24)*(1+3*ABS(MOD('VSWR Calculator'!$C$23/Calculator!$F$14/2,1)-0.5))))/'VSWR Calculator'!$C$25)-$C93)^2+(1500*ABS(SIN(2*PI()*MOD(Calculator!$B$35/Calculator!$F$14,1)))*IF(MOD(Calculator!$B$35/Calculator!$F$14,1)&lt;0.5,-1,1))^2)/SQRT(((50*POWER(80,POWER(COS(PI()*MOD(Calculator!$B$35/Calculator!$F$14,1)),2))+MIN(500,MAX(30,100*EXP(-0.3*'VSWR Calculator'!$C$24)*(1+3*ABS(MOD('VSWR Calculator'!$C$23/Calculator!$F$14/2,1)-0.5))))/'VSWR Calculator'!$C$25)+$C93)^2+(1500*ABS(SIN(2*PI()*MOD(Calculator!$B$35/Calculator!$F$14,1)))*IF(MOD(Calculator!$B$35/Calculator!$F$14,1)&lt;0.5,-1,1))^2)),2))</f>
        <v>—</v>
      </c>
      <c r="GS93" s="253" t="n">
        <f aca="false">IF(OR(Calculator!$E$15&lt;&gt;"YES",Calculator!$B$35&lt;Calculator!$G$15),"—",ROUND((1+SQRT(((50*POWER(80,POWER(COS(PI()*MOD(Calculator!$B$35/Calculator!$F$15,1)),2))+MIN(500,MAX(30,100*EXP(-0.3*'VSWR Calculator'!$C$24)*(1+3*ABS(MOD('VSWR Calculator'!$C$23/Calculator!$F$15/2,1)-0.5))))/'VSWR Calculator'!$C$25)-$C93)^2+(1500*ABS(SIN(2*PI()*MOD(Calculator!$B$35/Calculator!$F$15,1)))*IF(MOD(Calculator!$B$35/Calculator!$F$15,1)&lt;0.5,-1,1))^2)/SQRT(((50*POWER(80,POWER(COS(PI()*MOD(Calculator!$B$35/Calculator!$F$15,1)),2))+MIN(500,MAX(30,100*EXP(-0.3*'VSWR Calculator'!$C$24)*(1+3*ABS(MOD('VSWR Calculator'!$C$23/Calculator!$F$15/2,1)-0.5))))/'VSWR Calculator'!$C$25)+$C93)^2+(1500*ABS(SIN(2*PI()*MOD(Calculator!$B$35/Calculator!$F$15,1)))*IF(MOD(Calculator!$B$35/Calculator!$F$15,1)&lt;0.5,-1,1))^2))/(1-SQRT(((50*POWER(80,POWER(COS(PI()*MOD(Calculator!$B$35/Calculator!$F$15,1)),2))+MIN(500,MAX(30,100*EXP(-0.3*'VSWR Calculator'!$C$24)*(1+3*ABS(MOD('VSWR Calculator'!$C$23/Calculator!$F$15/2,1)-0.5))))/'VSWR Calculator'!$C$25)-$C93)^2+(1500*ABS(SIN(2*PI()*MOD(Calculator!$B$35/Calculator!$F$15,1)))*IF(MOD(Calculator!$B$35/Calculator!$F$15,1)&lt;0.5,-1,1))^2)/SQRT(((50*POWER(80,POWER(COS(PI()*MOD(Calculator!$B$35/Calculator!$F$15,1)),2))+MIN(500,MAX(30,100*EXP(-0.3*'VSWR Calculator'!$C$24)*(1+3*ABS(MOD('VSWR Calculator'!$C$23/Calculator!$F$15/2,1)-0.5))))/'VSWR Calculator'!$C$25)+$C93)^2+(1500*ABS(SIN(2*PI()*MOD(Calculator!$B$35/Calculator!$F$15,1)))*IF(MOD(Calculator!$B$35/Calculator!$F$15,1)&lt;0.5,-1,1))^2)),2))</f>
        <v>2.51</v>
      </c>
      <c r="GT93" s="253" t="str">
        <f aca="false">IF(OR(Calculator!$E$16&lt;&gt;"YES",Calculator!$B$35&lt;Calculator!$G$16),"—",ROUND((1+SQRT(((50*POWER(80,POWER(COS(PI()*MOD(Calculator!$B$35/Calculator!$F$16,1)),2))+MIN(500,MAX(30,100*EXP(-0.3*'VSWR Calculator'!$C$24)*(1+3*ABS(MOD('VSWR Calculator'!$C$23/Calculator!$F$16/2,1)-0.5))))/'VSWR Calculator'!$C$25)-$C93)^2+(1500*ABS(SIN(2*PI()*MOD(Calculator!$B$35/Calculator!$F$16,1)))*IF(MOD(Calculator!$B$35/Calculator!$F$16,1)&lt;0.5,-1,1))^2)/SQRT(((50*POWER(80,POWER(COS(PI()*MOD(Calculator!$B$35/Calculator!$F$16,1)),2))+MIN(500,MAX(30,100*EXP(-0.3*'VSWR Calculator'!$C$24)*(1+3*ABS(MOD('VSWR Calculator'!$C$23/Calculator!$F$16/2,1)-0.5))))/'VSWR Calculator'!$C$25)+$C93)^2+(1500*ABS(SIN(2*PI()*MOD(Calculator!$B$35/Calculator!$F$16,1)))*IF(MOD(Calculator!$B$35/Calculator!$F$16,1)&lt;0.5,-1,1))^2))/(1-SQRT(((50*POWER(80,POWER(COS(PI()*MOD(Calculator!$B$35/Calculator!$F$16,1)),2))+MIN(500,MAX(30,100*EXP(-0.3*'VSWR Calculator'!$C$24)*(1+3*ABS(MOD('VSWR Calculator'!$C$23/Calculator!$F$16/2,1)-0.5))))/'VSWR Calculator'!$C$25)-$C93)^2+(1500*ABS(SIN(2*PI()*MOD(Calculator!$B$35/Calculator!$F$16,1)))*IF(MOD(Calculator!$B$35/Calculator!$F$16,1)&lt;0.5,-1,1))^2)/SQRT(((50*POWER(80,POWER(COS(PI()*MOD(Calculator!$B$35/Calculator!$F$16,1)),2))+MIN(500,MAX(30,100*EXP(-0.3*'VSWR Calculator'!$C$24)*(1+3*ABS(MOD('VSWR Calculator'!$C$23/Calculator!$F$16/2,1)-0.5))))/'VSWR Calculator'!$C$25)+$C93)^2+(1500*ABS(SIN(2*PI()*MOD(Calculator!$B$35/Calculator!$F$16,1)))*IF(MOD(Calculator!$B$35/Calculator!$F$16,1)&lt;0.5,-1,1))^2)),2))</f>
        <v>—</v>
      </c>
      <c r="GU93" s="253" t="n">
        <f aca="false">IF(OR(Calculator!$E$17&lt;&gt;"YES",Calculator!$B$35&lt;Calculator!$G$17),"—",ROUND((1+SQRT(((50*POWER(80,POWER(COS(PI()*MOD(Calculator!$B$35/Calculator!$F$17,1)),2))+MIN(500,MAX(30,100*EXP(-0.3*'VSWR Calculator'!$C$24)*(1+3*ABS(MOD('VSWR Calculator'!$C$23/Calculator!$F$17/2,1)-0.5))))/'VSWR Calculator'!$C$25)-$C93)^2+(1500*ABS(SIN(2*PI()*MOD(Calculator!$B$35/Calculator!$F$17,1)))*IF(MOD(Calculator!$B$35/Calculator!$F$17,1)&lt;0.5,-1,1))^2)/SQRT(((50*POWER(80,POWER(COS(PI()*MOD(Calculator!$B$35/Calculator!$F$17,1)),2))+MIN(500,MAX(30,100*EXP(-0.3*'VSWR Calculator'!$C$24)*(1+3*ABS(MOD('VSWR Calculator'!$C$23/Calculator!$F$17/2,1)-0.5))))/'VSWR Calculator'!$C$25)+$C93)^2+(1500*ABS(SIN(2*PI()*MOD(Calculator!$B$35/Calculator!$F$17,1)))*IF(MOD(Calculator!$B$35/Calculator!$F$17,1)&lt;0.5,-1,1))^2))/(1-SQRT(((50*POWER(80,POWER(COS(PI()*MOD(Calculator!$B$35/Calculator!$F$17,1)),2))+MIN(500,MAX(30,100*EXP(-0.3*'VSWR Calculator'!$C$24)*(1+3*ABS(MOD('VSWR Calculator'!$C$23/Calculator!$F$17/2,1)-0.5))))/'VSWR Calculator'!$C$25)-$C93)^2+(1500*ABS(SIN(2*PI()*MOD(Calculator!$B$35/Calculator!$F$17,1)))*IF(MOD(Calculator!$B$35/Calculator!$F$17,1)&lt;0.5,-1,1))^2)/SQRT(((50*POWER(80,POWER(COS(PI()*MOD(Calculator!$B$35/Calculator!$F$17,1)),2))+MIN(500,MAX(30,100*EXP(-0.3*'VSWR Calculator'!$C$24)*(1+3*ABS(MOD('VSWR Calculator'!$C$23/Calculator!$F$17/2,1)-0.5))))/'VSWR Calculator'!$C$25)+$C93)^2+(1500*ABS(SIN(2*PI()*MOD(Calculator!$B$35/Calculator!$F$17,1)))*IF(MOD(Calculator!$B$35/Calculator!$F$17,1)&lt;0.5,-1,1))^2)),2))</f>
        <v>20.57</v>
      </c>
      <c r="GV93" s="253" t="str">
        <f aca="false">IF(OR(Calculator!$E$18&lt;&gt;"YES",Calculator!$B$35&lt;Calculator!$G$18),"—",ROUND((1+SQRT(((50*POWER(80,POWER(COS(PI()*MOD(Calculator!$B$35/Calculator!$F$18,1)),2))+MIN(500,MAX(30,100*EXP(-0.3*'VSWR Calculator'!$C$24)*(1+3*ABS(MOD('VSWR Calculator'!$C$23/Calculator!$F$18/2,1)-0.5))))/'VSWR Calculator'!$C$25)-$C93)^2+(1500*ABS(SIN(2*PI()*MOD(Calculator!$B$35/Calculator!$F$18,1)))*IF(MOD(Calculator!$B$35/Calculator!$F$18,1)&lt;0.5,-1,1))^2)/SQRT(((50*POWER(80,POWER(COS(PI()*MOD(Calculator!$B$35/Calculator!$F$18,1)),2))+MIN(500,MAX(30,100*EXP(-0.3*'VSWR Calculator'!$C$24)*(1+3*ABS(MOD('VSWR Calculator'!$C$23/Calculator!$F$18/2,1)-0.5))))/'VSWR Calculator'!$C$25)+$C93)^2+(1500*ABS(SIN(2*PI()*MOD(Calculator!$B$35/Calculator!$F$18,1)))*IF(MOD(Calculator!$B$35/Calculator!$F$18,1)&lt;0.5,-1,1))^2))/(1-SQRT(((50*POWER(80,POWER(COS(PI()*MOD(Calculator!$B$35/Calculator!$F$18,1)),2))+MIN(500,MAX(30,100*EXP(-0.3*'VSWR Calculator'!$C$24)*(1+3*ABS(MOD('VSWR Calculator'!$C$23/Calculator!$F$18/2,1)-0.5))))/'VSWR Calculator'!$C$25)-$C93)^2+(1500*ABS(SIN(2*PI()*MOD(Calculator!$B$35/Calculator!$F$18,1)))*IF(MOD(Calculator!$B$35/Calculator!$F$18,1)&lt;0.5,-1,1))^2)/SQRT(((50*POWER(80,POWER(COS(PI()*MOD(Calculator!$B$35/Calculator!$F$18,1)),2))+MIN(500,MAX(30,100*EXP(-0.3*'VSWR Calculator'!$C$24)*(1+3*ABS(MOD('VSWR Calculator'!$C$23/Calculator!$F$18/2,1)-0.5))))/'VSWR Calculator'!$C$25)+$C93)^2+(1500*ABS(SIN(2*PI()*MOD(Calculator!$B$35/Calculator!$F$18,1)))*IF(MOD(Calculator!$B$35/Calculator!$F$18,1)&lt;0.5,-1,1))^2)),2))</f>
        <v>—</v>
      </c>
      <c r="GW93" s="253" t="str">
        <f aca="false">IF(OR(Calculator!$E$19&lt;&gt;"YES",Calculator!$B$35&lt;Calculator!$G$19),"—",ROUND((1+SQRT(((50*POWER(80,POWER(COS(PI()*MOD(Calculator!$B$35/Calculator!$F$19,1)),2))+MIN(500,MAX(30,100*EXP(-0.3*'VSWR Calculator'!$C$24)*(1+3*ABS(MOD('VSWR Calculator'!$C$23/Calculator!$F$19/2,1)-0.5))))/'VSWR Calculator'!$C$25)-$C93)^2+(1500*ABS(SIN(2*PI()*MOD(Calculator!$B$35/Calculator!$F$19,1)))*IF(MOD(Calculator!$B$35/Calculator!$F$19,1)&lt;0.5,-1,1))^2)/SQRT(((50*POWER(80,POWER(COS(PI()*MOD(Calculator!$B$35/Calculator!$F$19,1)),2))+MIN(500,MAX(30,100*EXP(-0.3*'VSWR Calculator'!$C$24)*(1+3*ABS(MOD('VSWR Calculator'!$C$23/Calculator!$F$19/2,1)-0.5))))/'VSWR Calculator'!$C$25)+$C93)^2+(1500*ABS(SIN(2*PI()*MOD(Calculator!$B$35/Calculator!$F$19,1)))*IF(MOD(Calculator!$B$35/Calculator!$F$19,1)&lt;0.5,-1,1))^2))/(1-SQRT(((50*POWER(80,POWER(COS(PI()*MOD(Calculator!$B$35/Calculator!$F$19,1)),2))+MIN(500,MAX(30,100*EXP(-0.3*'VSWR Calculator'!$C$24)*(1+3*ABS(MOD('VSWR Calculator'!$C$23/Calculator!$F$19/2,1)-0.5))))/'VSWR Calculator'!$C$25)-$C93)^2+(1500*ABS(SIN(2*PI()*MOD(Calculator!$B$35/Calculator!$F$19,1)))*IF(MOD(Calculator!$B$35/Calculator!$F$19,1)&lt;0.5,-1,1))^2)/SQRT(((50*POWER(80,POWER(COS(PI()*MOD(Calculator!$B$35/Calculator!$F$19,1)),2))+MIN(500,MAX(30,100*EXP(-0.3*'VSWR Calculator'!$C$24)*(1+3*ABS(MOD('VSWR Calculator'!$C$23/Calculator!$F$19/2,1)-0.5))))/'VSWR Calculator'!$C$25)+$C93)^2+(1500*ABS(SIN(2*PI()*MOD(Calculator!$B$35/Calculator!$F$19,1)))*IF(MOD(Calculator!$B$35/Calculator!$F$19,1)&lt;0.5,-1,1))^2)),2))</f>
        <v>—</v>
      </c>
      <c r="GX93" s="253" t="str">
        <f aca="false">IF(OR(Calculator!$E$20&lt;&gt;"YES",Calculator!$B$35&lt;Calculator!$G$20),"—",ROUND((1+SQRT(((50*POWER(80,POWER(COS(PI()*MOD(Calculator!$B$35/Calculator!$F$20,1)),2))+MIN(500,MAX(30,100*EXP(-0.3*'VSWR Calculator'!$C$24)*(1+3*ABS(MOD('VSWR Calculator'!$C$23/Calculator!$F$20/2,1)-0.5))))/'VSWR Calculator'!$C$25)-$C93)^2+(1500*ABS(SIN(2*PI()*MOD(Calculator!$B$35/Calculator!$F$20,1)))*IF(MOD(Calculator!$B$35/Calculator!$F$20,1)&lt;0.5,-1,1))^2)/SQRT(((50*POWER(80,POWER(COS(PI()*MOD(Calculator!$B$35/Calculator!$F$20,1)),2))+MIN(500,MAX(30,100*EXP(-0.3*'VSWR Calculator'!$C$24)*(1+3*ABS(MOD('VSWR Calculator'!$C$23/Calculator!$F$20/2,1)-0.5))))/'VSWR Calculator'!$C$25)+$C93)^2+(1500*ABS(SIN(2*PI()*MOD(Calculator!$B$35/Calculator!$F$20,1)))*IF(MOD(Calculator!$B$35/Calculator!$F$20,1)&lt;0.5,-1,1))^2))/(1-SQRT(((50*POWER(80,POWER(COS(PI()*MOD(Calculator!$B$35/Calculator!$F$20,1)),2))+MIN(500,MAX(30,100*EXP(-0.3*'VSWR Calculator'!$C$24)*(1+3*ABS(MOD('VSWR Calculator'!$C$23/Calculator!$F$20/2,1)-0.5))))/'VSWR Calculator'!$C$25)-$C93)^2+(1500*ABS(SIN(2*PI()*MOD(Calculator!$B$35/Calculator!$F$20,1)))*IF(MOD(Calculator!$B$35/Calculator!$F$20,1)&lt;0.5,-1,1))^2)/SQRT(((50*POWER(80,POWER(COS(PI()*MOD(Calculator!$B$35/Calculator!$F$20,1)),2))+MIN(500,MAX(30,100*EXP(-0.3*'VSWR Calculator'!$C$24)*(1+3*ABS(MOD('VSWR Calculator'!$C$23/Calculator!$F$20/2,1)-0.5))))/'VSWR Calculator'!$C$25)+$C93)^2+(1500*ABS(SIN(2*PI()*MOD(Calculator!$B$35/Calculator!$F$20,1)))*IF(MOD(Calculator!$B$35/Calculator!$F$20,1)&lt;0.5,-1,1))^2)),2))</f>
        <v>—</v>
      </c>
      <c r="GY93" s="253" t="str">
        <f aca="false">IF(OR(Calculator!$E$21&lt;&gt;"YES",Calculator!$B$35&lt;Calculator!$G$21),"—",ROUND((1+SQRT(((50*POWER(80,POWER(COS(PI()*MOD(Calculator!$B$35/Calculator!$F$21,1)),2))+MIN(500,MAX(30,100*EXP(-0.3*'VSWR Calculator'!$C$24)*(1+3*ABS(MOD('VSWR Calculator'!$C$23/Calculator!$F$21/2,1)-0.5))))/'VSWR Calculator'!$C$25)-$C93)^2+(1500*ABS(SIN(2*PI()*MOD(Calculator!$B$35/Calculator!$F$21,1)))*IF(MOD(Calculator!$B$35/Calculator!$F$21,1)&lt;0.5,-1,1))^2)/SQRT(((50*POWER(80,POWER(COS(PI()*MOD(Calculator!$B$35/Calculator!$F$21,1)),2))+MIN(500,MAX(30,100*EXP(-0.3*'VSWR Calculator'!$C$24)*(1+3*ABS(MOD('VSWR Calculator'!$C$23/Calculator!$F$21/2,1)-0.5))))/'VSWR Calculator'!$C$25)+$C93)^2+(1500*ABS(SIN(2*PI()*MOD(Calculator!$B$35/Calculator!$F$21,1)))*IF(MOD(Calculator!$B$35/Calculator!$F$21,1)&lt;0.5,-1,1))^2))/(1-SQRT(((50*POWER(80,POWER(COS(PI()*MOD(Calculator!$B$35/Calculator!$F$21,1)),2))+MIN(500,MAX(30,100*EXP(-0.3*'VSWR Calculator'!$C$24)*(1+3*ABS(MOD('VSWR Calculator'!$C$23/Calculator!$F$21/2,1)-0.5))))/'VSWR Calculator'!$C$25)-$C93)^2+(1500*ABS(SIN(2*PI()*MOD(Calculator!$B$35/Calculator!$F$21,1)))*IF(MOD(Calculator!$B$35/Calculator!$F$21,1)&lt;0.5,-1,1))^2)/SQRT(((50*POWER(80,POWER(COS(PI()*MOD(Calculator!$B$35/Calculator!$F$21,1)),2))+MIN(500,MAX(30,100*EXP(-0.3*'VSWR Calculator'!$C$24)*(1+3*ABS(MOD('VSWR Calculator'!$C$23/Calculator!$F$21/2,1)-0.5))))/'VSWR Calculator'!$C$25)+$C93)^2+(1500*ABS(SIN(2*PI()*MOD(Calculator!$B$35/Calculator!$F$21,1)))*IF(MOD(Calculator!$B$35/Calculator!$F$21,1)&lt;0.5,-1,1))^2)),2))</f>
        <v>—</v>
      </c>
      <c r="GZ93" s="253" t="str">
        <f aca="false">IF(OR(Calculator!$E$22&lt;&gt;"YES",Calculator!$B$35&lt;Calculator!$G$22),"—",ROUND((1+SQRT(((50*POWER(80,POWER(COS(PI()*MOD(Calculator!$B$35/Calculator!$F$22,1)),2))+MIN(500,MAX(30,100*EXP(-0.3*'VSWR Calculator'!$C$24)*(1+3*ABS(MOD('VSWR Calculator'!$C$23/Calculator!$F$22/2,1)-0.5))))/'VSWR Calculator'!$C$25)-$C93)^2+(1500*ABS(SIN(2*PI()*MOD(Calculator!$B$35/Calculator!$F$22,1)))*IF(MOD(Calculator!$B$35/Calculator!$F$22,1)&lt;0.5,-1,1))^2)/SQRT(((50*POWER(80,POWER(COS(PI()*MOD(Calculator!$B$35/Calculator!$F$22,1)),2))+MIN(500,MAX(30,100*EXP(-0.3*'VSWR Calculator'!$C$24)*(1+3*ABS(MOD('VSWR Calculator'!$C$23/Calculator!$F$22/2,1)-0.5))))/'VSWR Calculator'!$C$25)+$C93)^2+(1500*ABS(SIN(2*PI()*MOD(Calculator!$B$35/Calculator!$F$22,1)))*IF(MOD(Calculator!$B$35/Calculator!$F$22,1)&lt;0.5,-1,1))^2))/(1-SQRT(((50*POWER(80,POWER(COS(PI()*MOD(Calculator!$B$35/Calculator!$F$22,1)),2))+MIN(500,MAX(30,100*EXP(-0.3*'VSWR Calculator'!$C$24)*(1+3*ABS(MOD('VSWR Calculator'!$C$23/Calculator!$F$22/2,1)-0.5))))/'VSWR Calculator'!$C$25)-$C93)^2+(1500*ABS(SIN(2*PI()*MOD(Calculator!$B$35/Calculator!$F$22,1)))*IF(MOD(Calculator!$B$35/Calculator!$F$22,1)&lt;0.5,-1,1))^2)/SQRT(((50*POWER(80,POWER(COS(PI()*MOD(Calculator!$B$35/Calculator!$F$22,1)),2))+MIN(500,MAX(30,100*EXP(-0.3*'VSWR Calculator'!$C$24)*(1+3*ABS(MOD('VSWR Calculator'!$C$23/Calculator!$F$22/2,1)-0.5))))/'VSWR Calculator'!$C$25)+$C93)^2+(1500*ABS(SIN(2*PI()*MOD(Calculator!$B$35/Calculator!$F$22,1)))*IF(MOD(Calculator!$B$35/Calculator!$F$22,1)&lt;0.5,-1,1))^2)),2))</f>
        <v>—</v>
      </c>
      <c r="HA93" s="253" t="n">
        <f aca="false">IFERROR(ROUND((IF(ISNUMBER(GP93),GP93,0)+IF(ISNUMBER(GQ93),GQ93,0)+IF(ISNUMBER(GR93),GR93,0)+IF(ISNUMBER(GS93),GS93,0)+IF(ISNUMBER(GT93),GT93,0)+IF(ISNUMBER(GU93),GU93,0)+IF(ISNUMBER(GV93),GV93,0)+IF(ISNUMBER(GW93),GW93,0)+IF(ISNUMBER(GX93),GX93,0)+IF(ISNUMBER(GY93),GY93,0)+IF(ISNUMBER(GZ93),GZ93,0))/(IF(ISNUMBER(GP93),1,0)+IF(ISNUMBER(GQ93),1,0)+IF(ISNUMBER(GR93),1,0)+IF(ISNUMBER(GS93),1,0)+IF(ISNUMBER(GT93),1,0)+IF(ISNUMBER(GU93),1,0)+IF(ISNUMBER(GV93),1,0)+IF(ISNUMBER(GW93),1,0)+IF(ISNUMBER(GX93),1,0)+IF(ISNUMBER(GY93),1,0)+IF(ISNUMBER(GZ93),1,0)),4),"")</f>
        <v>11.54</v>
      </c>
      <c r="HB93" s="253" t="str">
        <f aca="false">IF(OR(Calculator!$E$12&lt;&gt;"YES",Calculator!$B$36&lt;Calculator!$G$12),"—",ROUND((1+SQRT(((50*POWER(80,POWER(COS(PI()*MOD(Calculator!$B$36/Calculator!$F$12,1)),2))+MIN(500,MAX(30,100*EXP(-0.3*'VSWR Calculator'!$C$24)*(1+3*ABS(MOD('VSWR Calculator'!$C$23/Calculator!$F$12/2,1)-0.5))))/'VSWR Calculator'!$C$25)-$C93)^2+(1500*ABS(SIN(2*PI()*MOD(Calculator!$B$36/Calculator!$F$12,1)))*IF(MOD(Calculator!$B$36/Calculator!$F$12,1)&lt;0.5,-1,1))^2)/SQRT(((50*POWER(80,POWER(COS(PI()*MOD(Calculator!$B$36/Calculator!$F$12,1)),2))+MIN(500,MAX(30,100*EXP(-0.3*'VSWR Calculator'!$C$24)*(1+3*ABS(MOD('VSWR Calculator'!$C$23/Calculator!$F$12/2,1)-0.5))))/'VSWR Calculator'!$C$25)+$C93)^2+(1500*ABS(SIN(2*PI()*MOD(Calculator!$B$36/Calculator!$F$12,1)))*IF(MOD(Calculator!$B$36/Calculator!$F$12,1)&lt;0.5,-1,1))^2))/(1-SQRT(((50*POWER(80,POWER(COS(PI()*MOD(Calculator!$B$36/Calculator!$F$12,1)),2))+MIN(500,MAX(30,100*EXP(-0.3*'VSWR Calculator'!$C$24)*(1+3*ABS(MOD('VSWR Calculator'!$C$23/Calculator!$F$12/2,1)-0.5))))/'VSWR Calculator'!$C$25)-$C93)^2+(1500*ABS(SIN(2*PI()*MOD(Calculator!$B$36/Calculator!$F$12,1)))*IF(MOD(Calculator!$B$36/Calculator!$F$12,1)&lt;0.5,-1,1))^2)/SQRT(((50*POWER(80,POWER(COS(PI()*MOD(Calculator!$B$36/Calculator!$F$12,1)),2))+MIN(500,MAX(30,100*EXP(-0.3*'VSWR Calculator'!$C$24)*(1+3*ABS(MOD('VSWR Calculator'!$C$23/Calculator!$F$12/2,1)-0.5))))/'VSWR Calculator'!$C$25)+$C93)^2+(1500*ABS(SIN(2*PI()*MOD(Calculator!$B$36/Calculator!$F$12,1)))*IF(MOD(Calculator!$B$36/Calculator!$F$12,1)&lt;0.5,-1,1))^2)),2))</f>
        <v>—</v>
      </c>
      <c r="HC93" s="253" t="str">
        <f aca="false">IF(OR(Calculator!$E$13&lt;&gt;"YES",Calculator!$B$36&lt;Calculator!$G$13),"—",ROUND((1+SQRT(((50*POWER(80,POWER(COS(PI()*MOD(Calculator!$B$36/Calculator!$F$13,1)),2))+MIN(500,MAX(30,100*EXP(-0.3*'VSWR Calculator'!$C$24)*(1+3*ABS(MOD('VSWR Calculator'!$C$23/Calculator!$F$13/2,1)-0.5))))/'VSWR Calculator'!$C$25)-$C93)^2+(1500*ABS(SIN(2*PI()*MOD(Calculator!$B$36/Calculator!$F$13,1)))*IF(MOD(Calculator!$B$36/Calculator!$F$13,1)&lt;0.5,-1,1))^2)/SQRT(((50*POWER(80,POWER(COS(PI()*MOD(Calculator!$B$36/Calculator!$F$13,1)),2))+MIN(500,MAX(30,100*EXP(-0.3*'VSWR Calculator'!$C$24)*(1+3*ABS(MOD('VSWR Calculator'!$C$23/Calculator!$F$13/2,1)-0.5))))/'VSWR Calculator'!$C$25)+$C93)^2+(1500*ABS(SIN(2*PI()*MOD(Calculator!$B$36/Calculator!$F$13,1)))*IF(MOD(Calculator!$B$36/Calculator!$F$13,1)&lt;0.5,-1,1))^2))/(1-SQRT(((50*POWER(80,POWER(COS(PI()*MOD(Calculator!$B$36/Calculator!$F$13,1)),2))+MIN(500,MAX(30,100*EXP(-0.3*'VSWR Calculator'!$C$24)*(1+3*ABS(MOD('VSWR Calculator'!$C$23/Calculator!$F$13/2,1)-0.5))))/'VSWR Calculator'!$C$25)-$C93)^2+(1500*ABS(SIN(2*PI()*MOD(Calculator!$B$36/Calculator!$F$13,1)))*IF(MOD(Calculator!$B$36/Calculator!$F$13,1)&lt;0.5,-1,1))^2)/SQRT(((50*POWER(80,POWER(COS(PI()*MOD(Calculator!$B$36/Calculator!$F$13,1)),2))+MIN(500,MAX(30,100*EXP(-0.3*'VSWR Calculator'!$C$24)*(1+3*ABS(MOD('VSWR Calculator'!$C$23/Calculator!$F$13/2,1)-0.5))))/'VSWR Calculator'!$C$25)+$C93)^2+(1500*ABS(SIN(2*PI()*MOD(Calculator!$B$36/Calculator!$F$13,1)))*IF(MOD(Calculator!$B$36/Calculator!$F$13,1)&lt;0.5,-1,1))^2)),2))</f>
        <v>—</v>
      </c>
      <c r="HD93" s="253" t="str">
        <f aca="false">IF(OR(Calculator!$E$14&lt;&gt;"YES",Calculator!$B$36&lt;Calculator!$G$14),"—",ROUND((1+SQRT(((50*POWER(80,POWER(COS(PI()*MOD(Calculator!$B$36/Calculator!$F$14,1)),2))+MIN(500,MAX(30,100*EXP(-0.3*'VSWR Calculator'!$C$24)*(1+3*ABS(MOD('VSWR Calculator'!$C$23/Calculator!$F$14/2,1)-0.5))))/'VSWR Calculator'!$C$25)-$C93)^2+(1500*ABS(SIN(2*PI()*MOD(Calculator!$B$36/Calculator!$F$14,1)))*IF(MOD(Calculator!$B$36/Calculator!$F$14,1)&lt;0.5,-1,1))^2)/SQRT(((50*POWER(80,POWER(COS(PI()*MOD(Calculator!$B$36/Calculator!$F$14,1)),2))+MIN(500,MAX(30,100*EXP(-0.3*'VSWR Calculator'!$C$24)*(1+3*ABS(MOD('VSWR Calculator'!$C$23/Calculator!$F$14/2,1)-0.5))))/'VSWR Calculator'!$C$25)+$C93)^2+(1500*ABS(SIN(2*PI()*MOD(Calculator!$B$36/Calculator!$F$14,1)))*IF(MOD(Calculator!$B$36/Calculator!$F$14,1)&lt;0.5,-1,1))^2))/(1-SQRT(((50*POWER(80,POWER(COS(PI()*MOD(Calculator!$B$36/Calculator!$F$14,1)),2))+MIN(500,MAX(30,100*EXP(-0.3*'VSWR Calculator'!$C$24)*(1+3*ABS(MOD('VSWR Calculator'!$C$23/Calculator!$F$14/2,1)-0.5))))/'VSWR Calculator'!$C$25)-$C93)^2+(1500*ABS(SIN(2*PI()*MOD(Calculator!$B$36/Calculator!$F$14,1)))*IF(MOD(Calculator!$B$36/Calculator!$F$14,1)&lt;0.5,-1,1))^2)/SQRT(((50*POWER(80,POWER(COS(PI()*MOD(Calculator!$B$36/Calculator!$F$14,1)),2))+MIN(500,MAX(30,100*EXP(-0.3*'VSWR Calculator'!$C$24)*(1+3*ABS(MOD('VSWR Calculator'!$C$23/Calculator!$F$14/2,1)-0.5))))/'VSWR Calculator'!$C$25)+$C93)^2+(1500*ABS(SIN(2*PI()*MOD(Calculator!$B$36/Calculator!$F$14,1)))*IF(MOD(Calculator!$B$36/Calculator!$F$14,1)&lt;0.5,-1,1))^2)),2))</f>
        <v>—</v>
      </c>
      <c r="HE93" s="253" t="n">
        <f aca="false">IF(OR(Calculator!$E$15&lt;&gt;"YES",Calculator!$B$36&lt;Calculator!$G$15),"—",ROUND((1+SQRT(((50*POWER(80,POWER(COS(PI()*MOD(Calculator!$B$36/Calculator!$F$15,1)),2))+MIN(500,MAX(30,100*EXP(-0.3*'VSWR Calculator'!$C$24)*(1+3*ABS(MOD('VSWR Calculator'!$C$23/Calculator!$F$15/2,1)-0.5))))/'VSWR Calculator'!$C$25)-$C93)^2+(1500*ABS(SIN(2*PI()*MOD(Calculator!$B$36/Calculator!$F$15,1)))*IF(MOD(Calculator!$B$36/Calculator!$F$15,1)&lt;0.5,-1,1))^2)/SQRT(((50*POWER(80,POWER(COS(PI()*MOD(Calculator!$B$36/Calculator!$F$15,1)),2))+MIN(500,MAX(30,100*EXP(-0.3*'VSWR Calculator'!$C$24)*(1+3*ABS(MOD('VSWR Calculator'!$C$23/Calculator!$F$15/2,1)-0.5))))/'VSWR Calculator'!$C$25)+$C93)^2+(1500*ABS(SIN(2*PI()*MOD(Calculator!$B$36/Calculator!$F$15,1)))*IF(MOD(Calculator!$B$36/Calculator!$F$15,1)&lt;0.5,-1,1))^2))/(1-SQRT(((50*POWER(80,POWER(COS(PI()*MOD(Calculator!$B$36/Calculator!$F$15,1)),2))+MIN(500,MAX(30,100*EXP(-0.3*'VSWR Calculator'!$C$24)*(1+3*ABS(MOD('VSWR Calculator'!$C$23/Calculator!$F$15/2,1)-0.5))))/'VSWR Calculator'!$C$25)-$C93)^2+(1500*ABS(SIN(2*PI()*MOD(Calculator!$B$36/Calculator!$F$15,1)))*IF(MOD(Calculator!$B$36/Calculator!$F$15,1)&lt;0.5,-1,1))^2)/SQRT(((50*POWER(80,POWER(COS(PI()*MOD(Calculator!$B$36/Calculator!$F$15,1)),2))+MIN(500,MAX(30,100*EXP(-0.3*'VSWR Calculator'!$C$24)*(1+3*ABS(MOD('VSWR Calculator'!$C$23/Calculator!$F$15/2,1)-0.5))))/'VSWR Calculator'!$C$25)+$C93)^2+(1500*ABS(SIN(2*PI()*MOD(Calculator!$B$36/Calculator!$F$15,1)))*IF(MOD(Calculator!$B$36/Calculator!$F$15,1)&lt;0.5,-1,1))^2)),2))</f>
        <v>17.04</v>
      </c>
      <c r="HF93" s="253" t="str">
        <f aca="false">IF(OR(Calculator!$E$16&lt;&gt;"YES",Calculator!$B$36&lt;Calculator!$G$16),"—",ROUND((1+SQRT(((50*POWER(80,POWER(COS(PI()*MOD(Calculator!$B$36/Calculator!$F$16,1)),2))+MIN(500,MAX(30,100*EXP(-0.3*'VSWR Calculator'!$C$24)*(1+3*ABS(MOD('VSWR Calculator'!$C$23/Calculator!$F$16/2,1)-0.5))))/'VSWR Calculator'!$C$25)-$C93)^2+(1500*ABS(SIN(2*PI()*MOD(Calculator!$B$36/Calculator!$F$16,1)))*IF(MOD(Calculator!$B$36/Calculator!$F$16,1)&lt;0.5,-1,1))^2)/SQRT(((50*POWER(80,POWER(COS(PI()*MOD(Calculator!$B$36/Calculator!$F$16,1)),2))+MIN(500,MAX(30,100*EXP(-0.3*'VSWR Calculator'!$C$24)*(1+3*ABS(MOD('VSWR Calculator'!$C$23/Calculator!$F$16/2,1)-0.5))))/'VSWR Calculator'!$C$25)+$C93)^2+(1500*ABS(SIN(2*PI()*MOD(Calculator!$B$36/Calculator!$F$16,1)))*IF(MOD(Calculator!$B$36/Calculator!$F$16,1)&lt;0.5,-1,1))^2))/(1-SQRT(((50*POWER(80,POWER(COS(PI()*MOD(Calculator!$B$36/Calculator!$F$16,1)),2))+MIN(500,MAX(30,100*EXP(-0.3*'VSWR Calculator'!$C$24)*(1+3*ABS(MOD('VSWR Calculator'!$C$23/Calculator!$F$16/2,1)-0.5))))/'VSWR Calculator'!$C$25)-$C93)^2+(1500*ABS(SIN(2*PI()*MOD(Calculator!$B$36/Calculator!$F$16,1)))*IF(MOD(Calculator!$B$36/Calculator!$F$16,1)&lt;0.5,-1,1))^2)/SQRT(((50*POWER(80,POWER(COS(PI()*MOD(Calculator!$B$36/Calculator!$F$16,1)),2))+MIN(500,MAX(30,100*EXP(-0.3*'VSWR Calculator'!$C$24)*(1+3*ABS(MOD('VSWR Calculator'!$C$23/Calculator!$F$16/2,1)-0.5))))/'VSWR Calculator'!$C$25)+$C93)^2+(1500*ABS(SIN(2*PI()*MOD(Calculator!$B$36/Calculator!$F$16,1)))*IF(MOD(Calculator!$B$36/Calculator!$F$16,1)&lt;0.5,-1,1))^2)),2))</f>
        <v>—</v>
      </c>
      <c r="HG93" s="253" t="n">
        <f aca="false">IF(OR(Calculator!$E$17&lt;&gt;"YES",Calculator!$B$36&lt;Calculator!$G$17),"—",ROUND((1+SQRT(((50*POWER(80,POWER(COS(PI()*MOD(Calculator!$B$36/Calculator!$F$17,1)),2))+MIN(500,MAX(30,100*EXP(-0.3*'VSWR Calculator'!$C$24)*(1+3*ABS(MOD('VSWR Calculator'!$C$23/Calculator!$F$17/2,1)-0.5))))/'VSWR Calculator'!$C$25)-$C93)^2+(1500*ABS(SIN(2*PI()*MOD(Calculator!$B$36/Calculator!$F$17,1)))*IF(MOD(Calculator!$B$36/Calculator!$F$17,1)&lt;0.5,-1,1))^2)/SQRT(((50*POWER(80,POWER(COS(PI()*MOD(Calculator!$B$36/Calculator!$F$17,1)),2))+MIN(500,MAX(30,100*EXP(-0.3*'VSWR Calculator'!$C$24)*(1+3*ABS(MOD('VSWR Calculator'!$C$23/Calculator!$F$17/2,1)-0.5))))/'VSWR Calculator'!$C$25)+$C93)^2+(1500*ABS(SIN(2*PI()*MOD(Calculator!$B$36/Calculator!$F$17,1)))*IF(MOD(Calculator!$B$36/Calculator!$F$17,1)&lt;0.5,-1,1))^2))/(1-SQRT(((50*POWER(80,POWER(COS(PI()*MOD(Calculator!$B$36/Calculator!$F$17,1)),2))+MIN(500,MAX(30,100*EXP(-0.3*'VSWR Calculator'!$C$24)*(1+3*ABS(MOD('VSWR Calculator'!$C$23/Calculator!$F$17/2,1)-0.5))))/'VSWR Calculator'!$C$25)-$C93)^2+(1500*ABS(SIN(2*PI()*MOD(Calculator!$B$36/Calculator!$F$17,1)))*IF(MOD(Calculator!$B$36/Calculator!$F$17,1)&lt;0.5,-1,1))^2)/SQRT(((50*POWER(80,POWER(COS(PI()*MOD(Calculator!$B$36/Calculator!$F$17,1)),2))+MIN(500,MAX(30,100*EXP(-0.3*'VSWR Calculator'!$C$24)*(1+3*ABS(MOD('VSWR Calculator'!$C$23/Calculator!$F$17/2,1)-0.5))))/'VSWR Calculator'!$C$25)+$C93)^2+(1500*ABS(SIN(2*PI()*MOD(Calculator!$B$36/Calculator!$F$17,1)))*IF(MOD(Calculator!$B$36/Calculator!$F$17,1)&lt;0.5,-1,1))^2)),2))</f>
        <v>21.27</v>
      </c>
      <c r="HH93" s="253" t="str">
        <f aca="false">IF(OR(Calculator!$E$18&lt;&gt;"YES",Calculator!$B$36&lt;Calculator!$G$18),"—",ROUND((1+SQRT(((50*POWER(80,POWER(COS(PI()*MOD(Calculator!$B$36/Calculator!$F$18,1)),2))+MIN(500,MAX(30,100*EXP(-0.3*'VSWR Calculator'!$C$24)*(1+3*ABS(MOD('VSWR Calculator'!$C$23/Calculator!$F$18/2,1)-0.5))))/'VSWR Calculator'!$C$25)-$C93)^2+(1500*ABS(SIN(2*PI()*MOD(Calculator!$B$36/Calculator!$F$18,1)))*IF(MOD(Calculator!$B$36/Calculator!$F$18,1)&lt;0.5,-1,1))^2)/SQRT(((50*POWER(80,POWER(COS(PI()*MOD(Calculator!$B$36/Calculator!$F$18,1)),2))+MIN(500,MAX(30,100*EXP(-0.3*'VSWR Calculator'!$C$24)*(1+3*ABS(MOD('VSWR Calculator'!$C$23/Calculator!$F$18/2,1)-0.5))))/'VSWR Calculator'!$C$25)+$C93)^2+(1500*ABS(SIN(2*PI()*MOD(Calculator!$B$36/Calculator!$F$18,1)))*IF(MOD(Calculator!$B$36/Calculator!$F$18,1)&lt;0.5,-1,1))^2))/(1-SQRT(((50*POWER(80,POWER(COS(PI()*MOD(Calculator!$B$36/Calculator!$F$18,1)),2))+MIN(500,MAX(30,100*EXP(-0.3*'VSWR Calculator'!$C$24)*(1+3*ABS(MOD('VSWR Calculator'!$C$23/Calculator!$F$18/2,1)-0.5))))/'VSWR Calculator'!$C$25)-$C93)^2+(1500*ABS(SIN(2*PI()*MOD(Calculator!$B$36/Calculator!$F$18,1)))*IF(MOD(Calculator!$B$36/Calculator!$F$18,1)&lt;0.5,-1,1))^2)/SQRT(((50*POWER(80,POWER(COS(PI()*MOD(Calculator!$B$36/Calculator!$F$18,1)),2))+MIN(500,MAX(30,100*EXP(-0.3*'VSWR Calculator'!$C$24)*(1+3*ABS(MOD('VSWR Calculator'!$C$23/Calculator!$F$18/2,1)-0.5))))/'VSWR Calculator'!$C$25)+$C93)^2+(1500*ABS(SIN(2*PI()*MOD(Calculator!$B$36/Calculator!$F$18,1)))*IF(MOD(Calculator!$B$36/Calculator!$F$18,1)&lt;0.5,-1,1))^2)),2))</f>
        <v>—</v>
      </c>
      <c r="HI93" s="253" t="str">
        <f aca="false">IF(OR(Calculator!$E$19&lt;&gt;"YES",Calculator!$B$36&lt;Calculator!$G$19),"—",ROUND((1+SQRT(((50*POWER(80,POWER(COS(PI()*MOD(Calculator!$B$36/Calculator!$F$19,1)),2))+MIN(500,MAX(30,100*EXP(-0.3*'VSWR Calculator'!$C$24)*(1+3*ABS(MOD('VSWR Calculator'!$C$23/Calculator!$F$19/2,1)-0.5))))/'VSWR Calculator'!$C$25)-$C93)^2+(1500*ABS(SIN(2*PI()*MOD(Calculator!$B$36/Calculator!$F$19,1)))*IF(MOD(Calculator!$B$36/Calculator!$F$19,1)&lt;0.5,-1,1))^2)/SQRT(((50*POWER(80,POWER(COS(PI()*MOD(Calculator!$B$36/Calculator!$F$19,1)),2))+MIN(500,MAX(30,100*EXP(-0.3*'VSWR Calculator'!$C$24)*(1+3*ABS(MOD('VSWR Calculator'!$C$23/Calculator!$F$19/2,1)-0.5))))/'VSWR Calculator'!$C$25)+$C93)^2+(1500*ABS(SIN(2*PI()*MOD(Calculator!$B$36/Calculator!$F$19,1)))*IF(MOD(Calculator!$B$36/Calculator!$F$19,1)&lt;0.5,-1,1))^2))/(1-SQRT(((50*POWER(80,POWER(COS(PI()*MOD(Calculator!$B$36/Calculator!$F$19,1)),2))+MIN(500,MAX(30,100*EXP(-0.3*'VSWR Calculator'!$C$24)*(1+3*ABS(MOD('VSWR Calculator'!$C$23/Calculator!$F$19/2,1)-0.5))))/'VSWR Calculator'!$C$25)-$C93)^2+(1500*ABS(SIN(2*PI()*MOD(Calculator!$B$36/Calculator!$F$19,1)))*IF(MOD(Calculator!$B$36/Calculator!$F$19,1)&lt;0.5,-1,1))^2)/SQRT(((50*POWER(80,POWER(COS(PI()*MOD(Calculator!$B$36/Calculator!$F$19,1)),2))+MIN(500,MAX(30,100*EXP(-0.3*'VSWR Calculator'!$C$24)*(1+3*ABS(MOD('VSWR Calculator'!$C$23/Calculator!$F$19/2,1)-0.5))))/'VSWR Calculator'!$C$25)+$C93)^2+(1500*ABS(SIN(2*PI()*MOD(Calculator!$B$36/Calculator!$F$19,1)))*IF(MOD(Calculator!$B$36/Calculator!$F$19,1)&lt;0.5,-1,1))^2)),2))</f>
        <v>—</v>
      </c>
      <c r="HJ93" s="253" t="str">
        <f aca="false">IF(OR(Calculator!$E$20&lt;&gt;"YES",Calculator!$B$36&lt;Calculator!$G$20),"—",ROUND((1+SQRT(((50*POWER(80,POWER(COS(PI()*MOD(Calculator!$B$36/Calculator!$F$20,1)),2))+MIN(500,MAX(30,100*EXP(-0.3*'VSWR Calculator'!$C$24)*(1+3*ABS(MOD('VSWR Calculator'!$C$23/Calculator!$F$20/2,1)-0.5))))/'VSWR Calculator'!$C$25)-$C93)^2+(1500*ABS(SIN(2*PI()*MOD(Calculator!$B$36/Calculator!$F$20,1)))*IF(MOD(Calculator!$B$36/Calculator!$F$20,1)&lt;0.5,-1,1))^2)/SQRT(((50*POWER(80,POWER(COS(PI()*MOD(Calculator!$B$36/Calculator!$F$20,1)),2))+MIN(500,MAX(30,100*EXP(-0.3*'VSWR Calculator'!$C$24)*(1+3*ABS(MOD('VSWR Calculator'!$C$23/Calculator!$F$20/2,1)-0.5))))/'VSWR Calculator'!$C$25)+$C93)^2+(1500*ABS(SIN(2*PI()*MOD(Calculator!$B$36/Calculator!$F$20,1)))*IF(MOD(Calculator!$B$36/Calculator!$F$20,1)&lt;0.5,-1,1))^2))/(1-SQRT(((50*POWER(80,POWER(COS(PI()*MOD(Calculator!$B$36/Calculator!$F$20,1)),2))+MIN(500,MAX(30,100*EXP(-0.3*'VSWR Calculator'!$C$24)*(1+3*ABS(MOD('VSWR Calculator'!$C$23/Calculator!$F$20/2,1)-0.5))))/'VSWR Calculator'!$C$25)-$C93)^2+(1500*ABS(SIN(2*PI()*MOD(Calculator!$B$36/Calculator!$F$20,1)))*IF(MOD(Calculator!$B$36/Calculator!$F$20,1)&lt;0.5,-1,1))^2)/SQRT(((50*POWER(80,POWER(COS(PI()*MOD(Calculator!$B$36/Calculator!$F$20,1)),2))+MIN(500,MAX(30,100*EXP(-0.3*'VSWR Calculator'!$C$24)*(1+3*ABS(MOD('VSWR Calculator'!$C$23/Calculator!$F$20/2,1)-0.5))))/'VSWR Calculator'!$C$25)+$C93)^2+(1500*ABS(SIN(2*PI()*MOD(Calculator!$B$36/Calculator!$F$20,1)))*IF(MOD(Calculator!$B$36/Calculator!$F$20,1)&lt;0.5,-1,1))^2)),2))</f>
        <v>—</v>
      </c>
      <c r="HK93" s="253" t="str">
        <f aca="false">IF(OR(Calculator!$E$21&lt;&gt;"YES",Calculator!$B$36&lt;Calculator!$G$21),"—",ROUND((1+SQRT(((50*POWER(80,POWER(COS(PI()*MOD(Calculator!$B$36/Calculator!$F$21,1)),2))+MIN(500,MAX(30,100*EXP(-0.3*'VSWR Calculator'!$C$24)*(1+3*ABS(MOD('VSWR Calculator'!$C$23/Calculator!$F$21/2,1)-0.5))))/'VSWR Calculator'!$C$25)-$C93)^2+(1500*ABS(SIN(2*PI()*MOD(Calculator!$B$36/Calculator!$F$21,1)))*IF(MOD(Calculator!$B$36/Calculator!$F$21,1)&lt;0.5,-1,1))^2)/SQRT(((50*POWER(80,POWER(COS(PI()*MOD(Calculator!$B$36/Calculator!$F$21,1)),2))+MIN(500,MAX(30,100*EXP(-0.3*'VSWR Calculator'!$C$24)*(1+3*ABS(MOD('VSWR Calculator'!$C$23/Calculator!$F$21/2,1)-0.5))))/'VSWR Calculator'!$C$25)+$C93)^2+(1500*ABS(SIN(2*PI()*MOD(Calculator!$B$36/Calculator!$F$21,1)))*IF(MOD(Calculator!$B$36/Calculator!$F$21,1)&lt;0.5,-1,1))^2))/(1-SQRT(((50*POWER(80,POWER(COS(PI()*MOD(Calculator!$B$36/Calculator!$F$21,1)),2))+MIN(500,MAX(30,100*EXP(-0.3*'VSWR Calculator'!$C$24)*(1+3*ABS(MOD('VSWR Calculator'!$C$23/Calculator!$F$21/2,1)-0.5))))/'VSWR Calculator'!$C$25)-$C93)^2+(1500*ABS(SIN(2*PI()*MOD(Calculator!$B$36/Calculator!$F$21,1)))*IF(MOD(Calculator!$B$36/Calculator!$F$21,1)&lt;0.5,-1,1))^2)/SQRT(((50*POWER(80,POWER(COS(PI()*MOD(Calculator!$B$36/Calculator!$F$21,1)),2))+MIN(500,MAX(30,100*EXP(-0.3*'VSWR Calculator'!$C$24)*(1+3*ABS(MOD('VSWR Calculator'!$C$23/Calculator!$F$21/2,1)-0.5))))/'VSWR Calculator'!$C$25)+$C93)^2+(1500*ABS(SIN(2*PI()*MOD(Calculator!$B$36/Calculator!$F$21,1)))*IF(MOD(Calculator!$B$36/Calculator!$F$21,1)&lt;0.5,-1,1))^2)),2))</f>
        <v>—</v>
      </c>
      <c r="HL93" s="253" t="str">
        <f aca="false">IF(OR(Calculator!$E$22&lt;&gt;"YES",Calculator!$B$36&lt;Calculator!$G$22),"—",ROUND((1+SQRT(((50*POWER(80,POWER(COS(PI()*MOD(Calculator!$B$36/Calculator!$F$22,1)),2))+MIN(500,MAX(30,100*EXP(-0.3*'VSWR Calculator'!$C$24)*(1+3*ABS(MOD('VSWR Calculator'!$C$23/Calculator!$F$22/2,1)-0.5))))/'VSWR Calculator'!$C$25)-$C93)^2+(1500*ABS(SIN(2*PI()*MOD(Calculator!$B$36/Calculator!$F$22,1)))*IF(MOD(Calculator!$B$36/Calculator!$F$22,1)&lt;0.5,-1,1))^2)/SQRT(((50*POWER(80,POWER(COS(PI()*MOD(Calculator!$B$36/Calculator!$F$22,1)),2))+MIN(500,MAX(30,100*EXP(-0.3*'VSWR Calculator'!$C$24)*(1+3*ABS(MOD('VSWR Calculator'!$C$23/Calculator!$F$22/2,1)-0.5))))/'VSWR Calculator'!$C$25)+$C93)^2+(1500*ABS(SIN(2*PI()*MOD(Calculator!$B$36/Calculator!$F$22,1)))*IF(MOD(Calculator!$B$36/Calculator!$F$22,1)&lt;0.5,-1,1))^2))/(1-SQRT(((50*POWER(80,POWER(COS(PI()*MOD(Calculator!$B$36/Calculator!$F$22,1)),2))+MIN(500,MAX(30,100*EXP(-0.3*'VSWR Calculator'!$C$24)*(1+3*ABS(MOD('VSWR Calculator'!$C$23/Calculator!$F$22/2,1)-0.5))))/'VSWR Calculator'!$C$25)-$C93)^2+(1500*ABS(SIN(2*PI()*MOD(Calculator!$B$36/Calculator!$F$22,1)))*IF(MOD(Calculator!$B$36/Calculator!$F$22,1)&lt;0.5,-1,1))^2)/SQRT(((50*POWER(80,POWER(COS(PI()*MOD(Calculator!$B$36/Calculator!$F$22,1)),2))+MIN(500,MAX(30,100*EXP(-0.3*'VSWR Calculator'!$C$24)*(1+3*ABS(MOD('VSWR Calculator'!$C$23/Calculator!$F$22/2,1)-0.5))))/'VSWR Calculator'!$C$25)+$C93)^2+(1500*ABS(SIN(2*PI()*MOD(Calculator!$B$36/Calculator!$F$22,1)))*IF(MOD(Calculator!$B$36/Calculator!$F$22,1)&lt;0.5,-1,1))^2)),2))</f>
        <v>—</v>
      </c>
      <c r="HM93" s="253" t="n">
        <f aca="false">IFERROR(ROUND((IF(ISNUMBER(HB93),HB93,0)+IF(ISNUMBER(HC93),HC93,0)+IF(ISNUMBER(HD93),HD93,0)+IF(ISNUMBER(HE93),HE93,0)+IF(ISNUMBER(HF93),HF93,0)+IF(ISNUMBER(HG93),HG93,0)+IF(ISNUMBER(HH93),HH93,0)+IF(ISNUMBER(HI93),HI93,0)+IF(ISNUMBER(HJ93),HJ93,0)+IF(ISNUMBER(HK93),HK93,0)+IF(ISNUMBER(HL93),HL93,0))/(IF(ISNUMBER(HB93),1,0)+IF(ISNUMBER(HC93),1,0)+IF(ISNUMBER(HD93),1,0)+IF(ISNUMBER(HE93),1,0)+IF(ISNUMBER(HF93),1,0)+IF(ISNUMBER(HG93),1,0)+IF(ISNUMBER(HH93),1,0)+IF(ISNUMBER(HI93),1,0)+IF(ISNUMBER(HJ93),1,0)+IF(ISNUMBER(HK93),1,0)+IF(ISNUMBER(HL93),1,0)),4),"")</f>
        <v>19.155</v>
      </c>
      <c r="HN93" s="253" t="str">
        <f aca="false">IF(OR(Calculator!$E$12&lt;&gt;"YES",Calculator!$B$37&lt;Calculator!$G$12),"—",ROUND((1+SQRT(((50*POWER(80,POWER(COS(PI()*MOD(Calculator!$B$37/Calculator!$F$12,1)),2))+MIN(500,MAX(30,100*EXP(-0.3*'VSWR Calculator'!$C$24)*(1+3*ABS(MOD('VSWR Calculator'!$C$23/Calculator!$F$12/2,1)-0.5))))/'VSWR Calculator'!$C$25)-$C93)^2+(1500*ABS(SIN(2*PI()*MOD(Calculator!$B$37/Calculator!$F$12,1)))*IF(MOD(Calculator!$B$37/Calculator!$F$12,1)&lt;0.5,-1,1))^2)/SQRT(((50*POWER(80,POWER(COS(PI()*MOD(Calculator!$B$37/Calculator!$F$12,1)),2))+MIN(500,MAX(30,100*EXP(-0.3*'VSWR Calculator'!$C$24)*(1+3*ABS(MOD('VSWR Calculator'!$C$23/Calculator!$F$12/2,1)-0.5))))/'VSWR Calculator'!$C$25)+$C93)^2+(1500*ABS(SIN(2*PI()*MOD(Calculator!$B$37/Calculator!$F$12,1)))*IF(MOD(Calculator!$B$37/Calculator!$F$12,1)&lt;0.5,-1,1))^2))/(1-SQRT(((50*POWER(80,POWER(COS(PI()*MOD(Calculator!$B$37/Calculator!$F$12,1)),2))+MIN(500,MAX(30,100*EXP(-0.3*'VSWR Calculator'!$C$24)*(1+3*ABS(MOD('VSWR Calculator'!$C$23/Calculator!$F$12/2,1)-0.5))))/'VSWR Calculator'!$C$25)-$C93)^2+(1500*ABS(SIN(2*PI()*MOD(Calculator!$B$37/Calculator!$F$12,1)))*IF(MOD(Calculator!$B$37/Calculator!$F$12,1)&lt;0.5,-1,1))^2)/SQRT(((50*POWER(80,POWER(COS(PI()*MOD(Calculator!$B$37/Calculator!$F$12,1)),2))+MIN(500,MAX(30,100*EXP(-0.3*'VSWR Calculator'!$C$24)*(1+3*ABS(MOD('VSWR Calculator'!$C$23/Calculator!$F$12/2,1)-0.5))))/'VSWR Calculator'!$C$25)+$C93)^2+(1500*ABS(SIN(2*PI()*MOD(Calculator!$B$37/Calculator!$F$12,1)))*IF(MOD(Calculator!$B$37/Calculator!$F$12,1)&lt;0.5,-1,1))^2)),2))</f>
        <v>—</v>
      </c>
      <c r="HO93" s="253" t="str">
        <f aca="false">IF(OR(Calculator!$E$13&lt;&gt;"YES",Calculator!$B$37&lt;Calculator!$G$13),"—",ROUND((1+SQRT(((50*POWER(80,POWER(COS(PI()*MOD(Calculator!$B$37/Calculator!$F$13,1)),2))+MIN(500,MAX(30,100*EXP(-0.3*'VSWR Calculator'!$C$24)*(1+3*ABS(MOD('VSWR Calculator'!$C$23/Calculator!$F$13/2,1)-0.5))))/'VSWR Calculator'!$C$25)-$C93)^2+(1500*ABS(SIN(2*PI()*MOD(Calculator!$B$37/Calculator!$F$13,1)))*IF(MOD(Calculator!$B$37/Calculator!$F$13,1)&lt;0.5,-1,1))^2)/SQRT(((50*POWER(80,POWER(COS(PI()*MOD(Calculator!$B$37/Calculator!$F$13,1)),2))+MIN(500,MAX(30,100*EXP(-0.3*'VSWR Calculator'!$C$24)*(1+3*ABS(MOD('VSWR Calculator'!$C$23/Calculator!$F$13/2,1)-0.5))))/'VSWR Calculator'!$C$25)+$C93)^2+(1500*ABS(SIN(2*PI()*MOD(Calculator!$B$37/Calculator!$F$13,1)))*IF(MOD(Calculator!$B$37/Calculator!$F$13,1)&lt;0.5,-1,1))^2))/(1-SQRT(((50*POWER(80,POWER(COS(PI()*MOD(Calculator!$B$37/Calculator!$F$13,1)),2))+MIN(500,MAX(30,100*EXP(-0.3*'VSWR Calculator'!$C$24)*(1+3*ABS(MOD('VSWR Calculator'!$C$23/Calculator!$F$13/2,1)-0.5))))/'VSWR Calculator'!$C$25)-$C93)^2+(1500*ABS(SIN(2*PI()*MOD(Calculator!$B$37/Calculator!$F$13,1)))*IF(MOD(Calculator!$B$37/Calculator!$F$13,1)&lt;0.5,-1,1))^2)/SQRT(((50*POWER(80,POWER(COS(PI()*MOD(Calculator!$B$37/Calculator!$F$13,1)),2))+MIN(500,MAX(30,100*EXP(-0.3*'VSWR Calculator'!$C$24)*(1+3*ABS(MOD('VSWR Calculator'!$C$23/Calculator!$F$13/2,1)-0.5))))/'VSWR Calculator'!$C$25)+$C93)^2+(1500*ABS(SIN(2*PI()*MOD(Calculator!$B$37/Calculator!$F$13,1)))*IF(MOD(Calculator!$B$37/Calculator!$F$13,1)&lt;0.5,-1,1))^2)),2))</f>
        <v>—</v>
      </c>
      <c r="HP93" s="253" t="str">
        <f aca="false">IF(OR(Calculator!$E$14&lt;&gt;"YES",Calculator!$B$37&lt;Calculator!$G$14),"—",ROUND((1+SQRT(((50*POWER(80,POWER(COS(PI()*MOD(Calculator!$B$37/Calculator!$F$14,1)),2))+MIN(500,MAX(30,100*EXP(-0.3*'VSWR Calculator'!$C$24)*(1+3*ABS(MOD('VSWR Calculator'!$C$23/Calculator!$F$14/2,1)-0.5))))/'VSWR Calculator'!$C$25)-$C93)^2+(1500*ABS(SIN(2*PI()*MOD(Calculator!$B$37/Calculator!$F$14,1)))*IF(MOD(Calculator!$B$37/Calculator!$F$14,1)&lt;0.5,-1,1))^2)/SQRT(((50*POWER(80,POWER(COS(PI()*MOD(Calculator!$B$37/Calculator!$F$14,1)),2))+MIN(500,MAX(30,100*EXP(-0.3*'VSWR Calculator'!$C$24)*(1+3*ABS(MOD('VSWR Calculator'!$C$23/Calculator!$F$14/2,1)-0.5))))/'VSWR Calculator'!$C$25)+$C93)^2+(1500*ABS(SIN(2*PI()*MOD(Calculator!$B$37/Calculator!$F$14,1)))*IF(MOD(Calculator!$B$37/Calculator!$F$14,1)&lt;0.5,-1,1))^2))/(1-SQRT(((50*POWER(80,POWER(COS(PI()*MOD(Calculator!$B$37/Calculator!$F$14,1)),2))+MIN(500,MAX(30,100*EXP(-0.3*'VSWR Calculator'!$C$24)*(1+3*ABS(MOD('VSWR Calculator'!$C$23/Calculator!$F$14/2,1)-0.5))))/'VSWR Calculator'!$C$25)-$C93)^2+(1500*ABS(SIN(2*PI()*MOD(Calculator!$B$37/Calculator!$F$14,1)))*IF(MOD(Calculator!$B$37/Calculator!$F$14,1)&lt;0.5,-1,1))^2)/SQRT(((50*POWER(80,POWER(COS(PI()*MOD(Calculator!$B$37/Calculator!$F$14,1)),2))+MIN(500,MAX(30,100*EXP(-0.3*'VSWR Calculator'!$C$24)*(1+3*ABS(MOD('VSWR Calculator'!$C$23/Calculator!$F$14/2,1)-0.5))))/'VSWR Calculator'!$C$25)+$C93)^2+(1500*ABS(SIN(2*PI()*MOD(Calculator!$B$37/Calculator!$F$14,1)))*IF(MOD(Calculator!$B$37/Calculator!$F$14,1)&lt;0.5,-1,1))^2)),2))</f>
        <v>—</v>
      </c>
      <c r="HQ93" s="253" t="n">
        <f aca="false">IF(OR(Calculator!$E$15&lt;&gt;"YES",Calculator!$B$37&lt;Calculator!$G$15),"—",ROUND((1+SQRT(((50*POWER(80,POWER(COS(PI()*MOD(Calculator!$B$37/Calculator!$F$15,1)),2))+MIN(500,MAX(30,100*EXP(-0.3*'VSWR Calculator'!$C$24)*(1+3*ABS(MOD('VSWR Calculator'!$C$23/Calculator!$F$15/2,1)-0.5))))/'VSWR Calculator'!$C$25)-$C93)^2+(1500*ABS(SIN(2*PI()*MOD(Calculator!$B$37/Calculator!$F$15,1)))*IF(MOD(Calculator!$B$37/Calculator!$F$15,1)&lt;0.5,-1,1))^2)/SQRT(((50*POWER(80,POWER(COS(PI()*MOD(Calculator!$B$37/Calculator!$F$15,1)),2))+MIN(500,MAX(30,100*EXP(-0.3*'VSWR Calculator'!$C$24)*(1+3*ABS(MOD('VSWR Calculator'!$C$23/Calculator!$F$15/2,1)-0.5))))/'VSWR Calculator'!$C$25)+$C93)^2+(1500*ABS(SIN(2*PI()*MOD(Calculator!$B$37/Calculator!$F$15,1)))*IF(MOD(Calculator!$B$37/Calculator!$F$15,1)&lt;0.5,-1,1))^2))/(1-SQRT(((50*POWER(80,POWER(COS(PI()*MOD(Calculator!$B$37/Calculator!$F$15,1)),2))+MIN(500,MAX(30,100*EXP(-0.3*'VSWR Calculator'!$C$24)*(1+3*ABS(MOD('VSWR Calculator'!$C$23/Calculator!$F$15/2,1)-0.5))))/'VSWR Calculator'!$C$25)-$C93)^2+(1500*ABS(SIN(2*PI()*MOD(Calculator!$B$37/Calculator!$F$15,1)))*IF(MOD(Calculator!$B$37/Calculator!$F$15,1)&lt;0.5,-1,1))^2)/SQRT(((50*POWER(80,POWER(COS(PI()*MOD(Calculator!$B$37/Calculator!$F$15,1)),2))+MIN(500,MAX(30,100*EXP(-0.3*'VSWR Calculator'!$C$24)*(1+3*ABS(MOD('VSWR Calculator'!$C$23/Calculator!$F$15/2,1)-0.5))))/'VSWR Calculator'!$C$25)+$C93)^2+(1500*ABS(SIN(2*PI()*MOD(Calculator!$B$37/Calculator!$F$15,1)))*IF(MOD(Calculator!$B$37/Calculator!$F$15,1)&lt;0.5,-1,1))^2)),2))</f>
        <v>2.57</v>
      </c>
      <c r="HR93" s="253" t="str">
        <f aca="false">IF(OR(Calculator!$E$16&lt;&gt;"YES",Calculator!$B$37&lt;Calculator!$G$16),"—",ROUND((1+SQRT(((50*POWER(80,POWER(COS(PI()*MOD(Calculator!$B$37/Calculator!$F$16,1)),2))+MIN(500,MAX(30,100*EXP(-0.3*'VSWR Calculator'!$C$24)*(1+3*ABS(MOD('VSWR Calculator'!$C$23/Calculator!$F$16/2,1)-0.5))))/'VSWR Calculator'!$C$25)-$C93)^2+(1500*ABS(SIN(2*PI()*MOD(Calculator!$B$37/Calculator!$F$16,1)))*IF(MOD(Calculator!$B$37/Calculator!$F$16,1)&lt;0.5,-1,1))^2)/SQRT(((50*POWER(80,POWER(COS(PI()*MOD(Calculator!$B$37/Calculator!$F$16,1)),2))+MIN(500,MAX(30,100*EXP(-0.3*'VSWR Calculator'!$C$24)*(1+3*ABS(MOD('VSWR Calculator'!$C$23/Calculator!$F$16/2,1)-0.5))))/'VSWR Calculator'!$C$25)+$C93)^2+(1500*ABS(SIN(2*PI()*MOD(Calculator!$B$37/Calculator!$F$16,1)))*IF(MOD(Calculator!$B$37/Calculator!$F$16,1)&lt;0.5,-1,1))^2))/(1-SQRT(((50*POWER(80,POWER(COS(PI()*MOD(Calculator!$B$37/Calculator!$F$16,1)),2))+MIN(500,MAX(30,100*EXP(-0.3*'VSWR Calculator'!$C$24)*(1+3*ABS(MOD('VSWR Calculator'!$C$23/Calculator!$F$16/2,1)-0.5))))/'VSWR Calculator'!$C$25)-$C93)^2+(1500*ABS(SIN(2*PI()*MOD(Calculator!$B$37/Calculator!$F$16,1)))*IF(MOD(Calculator!$B$37/Calculator!$F$16,1)&lt;0.5,-1,1))^2)/SQRT(((50*POWER(80,POWER(COS(PI()*MOD(Calculator!$B$37/Calculator!$F$16,1)),2))+MIN(500,MAX(30,100*EXP(-0.3*'VSWR Calculator'!$C$24)*(1+3*ABS(MOD('VSWR Calculator'!$C$23/Calculator!$F$16/2,1)-0.5))))/'VSWR Calculator'!$C$25)+$C93)^2+(1500*ABS(SIN(2*PI()*MOD(Calculator!$B$37/Calculator!$F$16,1)))*IF(MOD(Calculator!$B$37/Calculator!$F$16,1)&lt;0.5,-1,1))^2)),2))</f>
        <v>—</v>
      </c>
      <c r="HS93" s="253" t="n">
        <f aca="false">IF(OR(Calculator!$E$17&lt;&gt;"YES",Calculator!$B$37&lt;Calculator!$G$17),"—",ROUND((1+SQRT(((50*POWER(80,POWER(COS(PI()*MOD(Calculator!$B$37/Calculator!$F$17,1)),2))+MIN(500,MAX(30,100*EXP(-0.3*'VSWR Calculator'!$C$24)*(1+3*ABS(MOD('VSWR Calculator'!$C$23/Calculator!$F$17/2,1)-0.5))))/'VSWR Calculator'!$C$25)-$C93)^2+(1500*ABS(SIN(2*PI()*MOD(Calculator!$B$37/Calculator!$F$17,1)))*IF(MOD(Calculator!$B$37/Calculator!$F$17,1)&lt;0.5,-1,1))^2)/SQRT(((50*POWER(80,POWER(COS(PI()*MOD(Calculator!$B$37/Calculator!$F$17,1)),2))+MIN(500,MAX(30,100*EXP(-0.3*'VSWR Calculator'!$C$24)*(1+3*ABS(MOD('VSWR Calculator'!$C$23/Calculator!$F$17/2,1)-0.5))))/'VSWR Calculator'!$C$25)+$C93)^2+(1500*ABS(SIN(2*PI()*MOD(Calculator!$B$37/Calculator!$F$17,1)))*IF(MOD(Calculator!$B$37/Calculator!$F$17,1)&lt;0.5,-1,1))^2))/(1-SQRT(((50*POWER(80,POWER(COS(PI()*MOD(Calculator!$B$37/Calculator!$F$17,1)),2))+MIN(500,MAX(30,100*EXP(-0.3*'VSWR Calculator'!$C$24)*(1+3*ABS(MOD('VSWR Calculator'!$C$23/Calculator!$F$17/2,1)-0.5))))/'VSWR Calculator'!$C$25)-$C93)^2+(1500*ABS(SIN(2*PI()*MOD(Calculator!$B$37/Calculator!$F$17,1)))*IF(MOD(Calculator!$B$37/Calculator!$F$17,1)&lt;0.5,-1,1))^2)/SQRT(((50*POWER(80,POWER(COS(PI()*MOD(Calculator!$B$37/Calculator!$F$17,1)),2))+MIN(500,MAX(30,100*EXP(-0.3*'VSWR Calculator'!$C$24)*(1+3*ABS(MOD('VSWR Calculator'!$C$23/Calculator!$F$17/2,1)-0.5))))/'VSWR Calculator'!$C$25)+$C93)^2+(1500*ABS(SIN(2*PI()*MOD(Calculator!$B$37/Calculator!$F$17,1)))*IF(MOD(Calculator!$B$37/Calculator!$F$17,1)&lt;0.5,-1,1))^2)),2))</f>
        <v>15.38</v>
      </c>
      <c r="HT93" s="253" t="str">
        <f aca="false">IF(OR(Calculator!$E$18&lt;&gt;"YES",Calculator!$B$37&lt;Calculator!$G$18),"—",ROUND((1+SQRT(((50*POWER(80,POWER(COS(PI()*MOD(Calculator!$B$37/Calculator!$F$18,1)),2))+MIN(500,MAX(30,100*EXP(-0.3*'VSWR Calculator'!$C$24)*(1+3*ABS(MOD('VSWR Calculator'!$C$23/Calculator!$F$18/2,1)-0.5))))/'VSWR Calculator'!$C$25)-$C93)^2+(1500*ABS(SIN(2*PI()*MOD(Calculator!$B$37/Calculator!$F$18,1)))*IF(MOD(Calculator!$B$37/Calculator!$F$18,1)&lt;0.5,-1,1))^2)/SQRT(((50*POWER(80,POWER(COS(PI()*MOD(Calculator!$B$37/Calculator!$F$18,1)),2))+MIN(500,MAX(30,100*EXP(-0.3*'VSWR Calculator'!$C$24)*(1+3*ABS(MOD('VSWR Calculator'!$C$23/Calculator!$F$18/2,1)-0.5))))/'VSWR Calculator'!$C$25)+$C93)^2+(1500*ABS(SIN(2*PI()*MOD(Calculator!$B$37/Calculator!$F$18,1)))*IF(MOD(Calculator!$B$37/Calculator!$F$18,1)&lt;0.5,-1,1))^2))/(1-SQRT(((50*POWER(80,POWER(COS(PI()*MOD(Calculator!$B$37/Calculator!$F$18,1)),2))+MIN(500,MAX(30,100*EXP(-0.3*'VSWR Calculator'!$C$24)*(1+3*ABS(MOD('VSWR Calculator'!$C$23/Calculator!$F$18/2,1)-0.5))))/'VSWR Calculator'!$C$25)-$C93)^2+(1500*ABS(SIN(2*PI()*MOD(Calculator!$B$37/Calculator!$F$18,1)))*IF(MOD(Calculator!$B$37/Calculator!$F$18,1)&lt;0.5,-1,1))^2)/SQRT(((50*POWER(80,POWER(COS(PI()*MOD(Calculator!$B$37/Calculator!$F$18,1)),2))+MIN(500,MAX(30,100*EXP(-0.3*'VSWR Calculator'!$C$24)*(1+3*ABS(MOD('VSWR Calculator'!$C$23/Calculator!$F$18/2,1)-0.5))))/'VSWR Calculator'!$C$25)+$C93)^2+(1500*ABS(SIN(2*PI()*MOD(Calculator!$B$37/Calculator!$F$18,1)))*IF(MOD(Calculator!$B$37/Calculator!$F$18,1)&lt;0.5,-1,1))^2)),2))</f>
        <v>—</v>
      </c>
      <c r="HU93" s="253" t="str">
        <f aca="false">IF(OR(Calculator!$E$19&lt;&gt;"YES",Calculator!$B$37&lt;Calculator!$G$19),"—",ROUND((1+SQRT(((50*POWER(80,POWER(COS(PI()*MOD(Calculator!$B$37/Calculator!$F$19,1)),2))+MIN(500,MAX(30,100*EXP(-0.3*'VSWR Calculator'!$C$24)*(1+3*ABS(MOD('VSWR Calculator'!$C$23/Calculator!$F$19/2,1)-0.5))))/'VSWR Calculator'!$C$25)-$C93)^2+(1500*ABS(SIN(2*PI()*MOD(Calculator!$B$37/Calculator!$F$19,1)))*IF(MOD(Calculator!$B$37/Calculator!$F$19,1)&lt;0.5,-1,1))^2)/SQRT(((50*POWER(80,POWER(COS(PI()*MOD(Calculator!$B$37/Calculator!$F$19,1)),2))+MIN(500,MAX(30,100*EXP(-0.3*'VSWR Calculator'!$C$24)*(1+3*ABS(MOD('VSWR Calculator'!$C$23/Calculator!$F$19/2,1)-0.5))))/'VSWR Calculator'!$C$25)+$C93)^2+(1500*ABS(SIN(2*PI()*MOD(Calculator!$B$37/Calculator!$F$19,1)))*IF(MOD(Calculator!$B$37/Calculator!$F$19,1)&lt;0.5,-1,1))^2))/(1-SQRT(((50*POWER(80,POWER(COS(PI()*MOD(Calculator!$B$37/Calculator!$F$19,1)),2))+MIN(500,MAX(30,100*EXP(-0.3*'VSWR Calculator'!$C$24)*(1+3*ABS(MOD('VSWR Calculator'!$C$23/Calculator!$F$19/2,1)-0.5))))/'VSWR Calculator'!$C$25)-$C93)^2+(1500*ABS(SIN(2*PI()*MOD(Calculator!$B$37/Calculator!$F$19,1)))*IF(MOD(Calculator!$B$37/Calculator!$F$19,1)&lt;0.5,-1,1))^2)/SQRT(((50*POWER(80,POWER(COS(PI()*MOD(Calculator!$B$37/Calculator!$F$19,1)),2))+MIN(500,MAX(30,100*EXP(-0.3*'VSWR Calculator'!$C$24)*(1+3*ABS(MOD('VSWR Calculator'!$C$23/Calculator!$F$19/2,1)-0.5))))/'VSWR Calculator'!$C$25)+$C93)^2+(1500*ABS(SIN(2*PI()*MOD(Calculator!$B$37/Calculator!$F$19,1)))*IF(MOD(Calculator!$B$37/Calculator!$F$19,1)&lt;0.5,-1,1))^2)),2))</f>
        <v>—</v>
      </c>
      <c r="HV93" s="253" t="str">
        <f aca="false">IF(OR(Calculator!$E$20&lt;&gt;"YES",Calculator!$B$37&lt;Calculator!$G$20),"—",ROUND((1+SQRT(((50*POWER(80,POWER(COS(PI()*MOD(Calculator!$B$37/Calculator!$F$20,1)),2))+MIN(500,MAX(30,100*EXP(-0.3*'VSWR Calculator'!$C$24)*(1+3*ABS(MOD('VSWR Calculator'!$C$23/Calculator!$F$20/2,1)-0.5))))/'VSWR Calculator'!$C$25)-$C93)^2+(1500*ABS(SIN(2*PI()*MOD(Calculator!$B$37/Calculator!$F$20,1)))*IF(MOD(Calculator!$B$37/Calculator!$F$20,1)&lt;0.5,-1,1))^2)/SQRT(((50*POWER(80,POWER(COS(PI()*MOD(Calculator!$B$37/Calculator!$F$20,1)),2))+MIN(500,MAX(30,100*EXP(-0.3*'VSWR Calculator'!$C$24)*(1+3*ABS(MOD('VSWR Calculator'!$C$23/Calculator!$F$20/2,1)-0.5))))/'VSWR Calculator'!$C$25)+$C93)^2+(1500*ABS(SIN(2*PI()*MOD(Calculator!$B$37/Calculator!$F$20,1)))*IF(MOD(Calculator!$B$37/Calculator!$F$20,1)&lt;0.5,-1,1))^2))/(1-SQRT(((50*POWER(80,POWER(COS(PI()*MOD(Calculator!$B$37/Calculator!$F$20,1)),2))+MIN(500,MAX(30,100*EXP(-0.3*'VSWR Calculator'!$C$24)*(1+3*ABS(MOD('VSWR Calculator'!$C$23/Calculator!$F$20/2,1)-0.5))))/'VSWR Calculator'!$C$25)-$C93)^2+(1500*ABS(SIN(2*PI()*MOD(Calculator!$B$37/Calculator!$F$20,1)))*IF(MOD(Calculator!$B$37/Calculator!$F$20,1)&lt;0.5,-1,1))^2)/SQRT(((50*POWER(80,POWER(COS(PI()*MOD(Calculator!$B$37/Calculator!$F$20,1)),2))+MIN(500,MAX(30,100*EXP(-0.3*'VSWR Calculator'!$C$24)*(1+3*ABS(MOD('VSWR Calculator'!$C$23/Calculator!$F$20/2,1)-0.5))))/'VSWR Calculator'!$C$25)+$C93)^2+(1500*ABS(SIN(2*PI()*MOD(Calculator!$B$37/Calculator!$F$20,1)))*IF(MOD(Calculator!$B$37/Calculator!$F$20,1)&lt;0.5,-1,1))^2)),2))</f>
        <v>—</v>
      </c>
      <c r="HW93" s="253" t="str">
        <f aca="false">IF(OR(Calculator!$E$21&lt;&gt;"YES",Calculator!$B$37&lt;Calculator!$G$21),"—",ROUND((1+SQRT(((50*POWER(80,POWER(COS(PI()*MOD(Calculator!$B$37/Calculator!$F$21,1)),2))+MIN(500,MAX(30,100*EXP(-0.3*'VSWR Calculator'!$C$24)*(1+3*ABS(MOD('VSWR Calculator'!$C$23/Calculator!$F$21/2,1)-0.5))))/'VSWR Calculator'!$C$25)-$C93)^2+(1500*ABS(SIN(2*PI()*MOD(Calculator!$B$37/Calculator!$F$21,1)))*IF(MOD(Calculator!$B$37/Calculator!$F$21,1)&lt;0.5,-1,1))^2)/SQRT(((50*POWER(80,POWER(COS(PI()*MOD(Calculator!$B$37/Calculator!$F$21,1)),2))+MIN(500,MAX(30,100*EXP(-0.3*'VSWR Calculator'!$C$24)*(1+3*ABS(MOD('VSWR Calculator'!$C$23/Calculator!$F$21/2,1)-0.5))))/'VSWR Calculator'!$C$25)+$C93)^2+(1500*ABS(SIN(2*PI()*MOD(Calculator!$B$37/Calculator!$F$21,1)))*IF(MOD(Calculator!$B$37/Calculator!$F$21,1)&lt;0.5,-1,1))^2))/(1-SQRT(((50*POWER(80,POWER(COS(PI()*MOD(Calculator!$B$37/Calculator!$F$21,1)),2))+MIN(500,MAX(30,100*EXP(-0.3*'VSWR Calculator'!$C$24)*(1+3*ABS(MOD('VSWR Calculator'!$C$23/Calculator!$F$21/2,1)-0.5))))/'VSWR Calculator'!$C$25)-$C93)^2+(1500*ABS(SIN(2*PI()*MOD(Calculator!$B$37/Calculator!$F$21,1)))*IF(MOD(Calculator!$B$37/Calculator!$F$21,1)&lt;0.5,-1,1))^2)/SQRT(((50*POWER(80,POWER(COS(PI()*MOD(Calculator!$B$37/Calculator!$F$21,1)),2))+MIN(500,MAX(30,100*EXP(-0.3*'VSWR Calculator'!$C$24)*(1+3*ABS(MOD('VSWR Calculator'!$C$23/Calculator!$F$21/2,1)-0.5))))/'VSWR Calculator'!$C$25)+$C93)^2+(1500*ABS(SIN(2*PI()*MOD(Calculator!$B$37/Calculator!$F$21,1)))*IF(MOD(Calculator!$B$37/Calculator!$F$21,1)&lt;0.5,-1,1))^2)),2))</f>
        <v>—</v>
      </c>
      <c r="HX93" s="253" t="str">
        <f aca="false">IF(OR(Calculator!$E$22&lt;&gt;"YES",Calculator!$B$37&lt;Calculator!$G$22),"—",ROUND((1+SQRT(((50*POWER(80,POWER(COS(PI()*MOD(Calculator!$B$37/Calculator!$F$22,1)),2))+MIN(500,MAX(30,100*EXP(-0.3*'VSWR Calculator'!$C$24)*(1+3*ABS(MOD('VSWR Calculator'!$C$23/Calculator!$F$22/2,1)-0.5))))/'VSWR Calculator'!$C$25)-$C93)^2+(1500*ABS(SIN(2*PI()*MOD(Calculator!$B$37/Calculator!$F$22,1)))*IF(MOD(Calculator!$B$37/Calculator!$F$22,1)&lt;0.5,-1,1))^2)/SQRT(((50*POWER(80,POWER(COS(PI()*MOD(Calculator!$B$37/Calculator!$F$22,1)),2))+MIN(500,MAX(30,100*EXP(-0.3*'VSWR Calculator'!$C$24)*(1+3*ABS(MOD('VSWR Calculator'!$C$23/Calculator!$F$22/2,1)-0.5))))/'VSWR Calculator'!$C$25)+$C93)^2+(1500*ABS(SIN(2*PI()*MOD(Calculator!$B$37/Calculator!$F$22,1)))*IF(MOD(Calculator!$B$37/Calculator!$F$22,1)&lt;0.5,-1,1))^2))/(1-SQRT(((50*POWER(80,POWER(COS(PI()*MOD(Calculator!$B$37/Calculator!$F$22,1)),2))+MIN(500,MAX(30,100*EXP(-0.3*'VSWR Calculator'!$C$24)*(1+3*ABS(MOD('VSWR Calculator'!$C$23/Calculator!$F$22/2,1)-0.5))))/'VSWR Calculator'!$C$25)-$C93)^2+(1500*ABS(SIN(2*PI()*MOD(Calculator!$B$37/Calculator!$F$22,1)))*IF(MOD(Calculator!$B$37/Calculator!$F$22,1)&lt;0.5,-1,1))^2)/SQRT(((50*POWER(80,POWER(COS(PI()*MOD(Calculator!$B$37/Calculator!$F$22,1)),2))+MIN(500,MAX(30,100*EXP(-0.3*'VSWR Calculator'!$C$24)*(1+3*ABS(MOD('VSWR Calculator'!$C$23/Calculator!$F$22/2,1)-0.5))))/'VSWR Calculator'!$C$25)+$C93)^2+(1500*ABS(SIN(2*PI()*MOD(Calculator!$B$37/Calculator!$F$22,1)))*IF(MOD(Calculator!$B$37/Calculator!$F$22,1)&lt;0.5,-1,1))^2)),2))</f>
        <v>—</v>
      </c>
      <c r="HY93" s="253" t="n">
        <f aca="false">IFERROR(ROUND((IF(ISNUMBER(HN93),HN93,0)+IF(ISNUMBER(HO93),HO93,0)+IF(ISNUMBER(HP93),HP93,0)+IF(ISNUMBER(HQ93),HQ93,0)+IF(ISNUMBER(HR93),HR93,0)+IF(ISNUMBER(HS93),HS93,0)+IF(ISNUMBER(HT93),HT93,0)+IF(ISNUMBER(HU93),HU93,0)+IF(ISNUMBER(HV93),HV93,0)+IF(ISNUMBER(HW93),HW93,0)+IF(ISNUMBER(HX93),HX93,0))/(IF(ISNUMBER(HN93),1,0)+IF(ISNUMBER(HO93),1,0)+IF(ISNUMBER(HP93),1,0)+IF(ISNUMBER(HQ93),1,0)+IF(ISNUMBER(HR93),1,0)+IF(ISNUMBER(HS93),1,0)+IF(ISNUMBER(HT93),1,0)+IF(ISNUMBER(HU93),1,0)+IF(ISNUMBER(HV93),1,0)+IF(ISNUMBER(HW93),1,0)+IF(ISNUMBER(HX93),1,0)),4),"")</f>
        <v>8.975</v>
      </c>
      <c r="HZ93" s="253" t="str">
        <f aca="false">IF(OR(Calculator!$E$12&lt;&gt;"YES",Calculator!$B$38&lt;Calculator!$G$12),"—",ROUND((1+SQRT(((50*POWER(80,POWER(COS(PI()*MOD(Calculator!$B$38/Calculator!$F$12,1)),2))+MIN(500,MAX(30,100*EXP(-0.3*'VSWR Calculator'!$C$24)*(1+3*ABS(MOD('VSWR Calculator'!$C$23/Calculator!$F$12/2,1)-0.5))))/'VSWR Calculator'!$C$25)-$C93)^2+(1500*ABS(SIN(2*PI()*MOD(Calculator!$B$38/Calculator!$F$12,1)))*IF(MOD(Calculator!$B$38/Calculator!$F$12,1)&lt;0.5,-1,1))^2)/SQRT(((50*POWER(80,POWER(COS(PI()*MOD(Calculator!$B$38/Calculator!$F$12,1)),2))+MIN(500,MAX(30,100*EXP(-0.3*'VSWR Calculator'!$C$24)*(1+3*ABS(MOD('VSWR Calculator'!$C$23/Calculator!$F$12/2,1)-0.5))))/'VSWR Calculator'!$C$25)+$C93)^2+(1500*ABS(SIN(2*PI()*MOD(Calculator!$B$38/Calculator!$F$12,1)))*IF(MOD(Calculator!$B$38/Calculator!$F$12,1)&lt;0.5,-1,1))^2))/(1-SQRT(((50*POWER(80,POWER(COS(PI()*MOD(Calculator!$B$38/Calculator!$F$12,1)),2))+MIN(500,MAX(30,100*EXP(-0.3*'VSWR Calculator'!$C$24)*(1+3*ABS(MOD('VSWR Calculator'!$C$23/Calculator!$F$12/2,1)-0.5))))/'VSWR Calculator'!$C$25)-$C93)^2+(1500*ABS(SIN(2*PI()*MOD(Calculator!$B$38/Calculator!$F$12,1)))*IF(MOD(Calculator!$B$38/Calculator!$F$12,1)&lt;0.5,-1,1))^2)/SQRT(((50*POWER(80,POWER(COS(PI()*MOD(Calculator!$B$38/Calculator!$F$12,1)),2))+MIN(500,MAX(30,100*EXP(-0.3*'VSWR Calculator'!$C$24)*(1+3*ABS(MOD('VSWR Calculator'!$C$23/Calculator!$F$12/2,1)-0.5))))/'VSWR Calculator'!$C$25)+$C93)^2+(1500*ABS(SIN(2*PI()*MOD(Calculator!$B$38/Calculator!$F$12,1)))*IF(MOD(Calculator!$B$38/Calculator!$F$12,1)&lt;0.5,-1,1))^2)),2))</f>
        <v>—</v>
      </c>
      <c r="IA93" s="253" t="str">
        <f aca="false">IF(OR(Calculator!$E$13&lt;&gt;"YES",Calculator!$B$38&lt;Calculator!$G$13),"—",ROUND((1+SQRT(((50*POWER(80,POWER(COS(PI()*MOD(Calculator!$B$38/Calculator!$F$13,1)),2))+MIN(500,MAX(30,100*EXP(-0.3*'VSWR Calculator'!$C$24)*(1+3*ABS(MOD('VSWR Calculator'!$C$23/Calculator!$F$13/2,1)-0.5))))/'VSWR Calculator'!$C$25)-$C93)^2+(1500*ABS(SIN(2*PI()*MOD(Calculator!$B$38/Calculator!$F$13,1)))*IF(MOD(Calculator!$B$38/Calculator!$F$13,1)&lt;0.5,-1,1))^2)/SQRT(((50*POWER(80,POWER(COS(PI()*MOD(Calculator!$B$38/Calculator!$F$13,1)),2))+MIN(500,MAX(30,100*EXP(-0.3*'VSWR Calculator'!$C$24)*(1+3*ABS(MOD('VSWR Calculator'!$C$23/Calculator!$F$13/2,1)-0.5))))/'VSWR Calculator'!$C$25)+$C93)^2+(1500*ABS(SIN(2*PI()*MOD(Calculator!$B$38/Calculator!$F$13,1)))*IF(MOD(Calculator!$B$38/Calculator!$F$13,1)&lt;0.5,-1,1))^2))/(1-SQRT(((50*POWER(80,POWER(COS(PI()*MOD(Calculator!$B$38/Calculator!$F$13,1)),2))+MIN(500,MAX(30,100*EXP(-0.3*'VSWR Calculator'!$C$24)*(1+3*ABS(MOD('VSWR Calculator'!$C$23/Calculator!$F$13/2,1)-0.5))))/'VSWR Calculator'!$C$25)-$C93)^2+(1500*ABS(SIN(2*PI()*MOD(Calculator!$B$38/Calculator!$F$13,1)))*IF(MOD(Calculator!$B$38/Calculator!$F$13,1)&lt;0.5,-1,1))^2)/SQRT(((50*POWER(80,POWER(COS(PI()*MOD(Calculator!$B$38/Calculator!$F$13,1)),2))+MIN(500,MAX(30,100*EXP(-0.3*'VSWR Calculator'!$C$24)*(1+3*ABS(MOD('VSWR Calculator'!$C$23/Calculator!$F$13/2,1)-0.5))))/'VSWR Calculator'!$C$25)+$C93)^2+(1500*ABS(SIN(2*PI()*MOD(Calculator!$B$38/Calculator!$F$13,1)))*IF(MOD(Calculator!$B$38/Calculator!$F$13,1)&lt;0.5,-1,1))^2)),2))</f>
        <v>—</v>
      </c>
      <c r="IB93" s="253" t="str">
        <f aca="false">IF(OR(Calculator!$E$14&lt;&gt;"YES",Calculator!$B$38&lt;Calculator!$G$14),"—",ROUND((1+SQRT(((50*POWER(80,POWER(COS(PI()*MOD(Calculator!$B$38/Calculator!$F$14,1)),2))+MIN(500,MAX(30,100*EXP(-0.3*'VSWR Calculator'!$C$24)*(1+3*ABS(MOD('VSWR Calculator'!$C$23/Calculator!$F$14/2,1)-0.5))))/'VSWR Calculator'!$C$25)-$C93)^2+(1500*ABS(SIN(2*PI()*MOD(Calculator!$B$38/Calculator!$F$14,1)))*IF(MOD(Calculator!$B$38/Calculator!$F$14,1)&lt;0.5,-1,1))^2)/SQRT(((50*POWER(80,POWER(COS(PI()*MOD(Calculator!$B$38/Calculator!$F$14,1)),2))+MIN(500,MAX(30,100*EXP(-0.3*'VSWR Calculator'!$C$24)*(1+3*ABS(MOD('VSWR Calculator'!$C$23/Calculator!$F$14/2,1)-0.5))))/'VSWR Calculator'!$C$25)+$C93)^2+(1500*ABS(SIN(2*PI()*MOD(Calculator!$B$38/Calculator!$F$14,1)))*IF(MOD(Calculator!$B$38/Calculator!$F$14,1)&lt;0.5,-1,1))^2))/(1-SQRT(((50*POWER(80,POWER(COS(PI()*MOD(Calculator!$B$38/Calculator!$F$14,1)),2))+MIN(500,MAX(30,100*EXP(-0.3*'VSWR Calculator'!$C$24)*(1+3*ABS(MOD('VSWR Calculator'!$C$23/Calculator!$F$14/2,1)-0.5))))/'VSWR Calculator'!$C$25)-$C93)^2+(1500*ABS(SIN(2*PI()*MOD(Calculator!$B$38/Calculator!$F$14,1)))*IF(MOD(Calculator!$B$38/Calculator!$F$14,1)&lt;0.5,-1,1))^2)/SQRT(((50*POWER(80,POWER(COS(PI()*MOD(Calculator!$B$38/Calculator!$F$14,1)),2))+MIN(500,MAX(30,100*EXP(-0.3*'VSWR Calculator'!$C$24)*(1+3*ABS(MOD('VSWR Calculator'!$C$23/Calculator!$F$14/2,1)-0.5))))/'VSWR Calculator'!$C$25)+$C93)^2+(1500*ABS(SIN(2*PI()*MOD(Calculator!$B$38/Calculator!$F$14,1)))*IF(MOD(Calculator!$B$38/Calculator!$F$14,1)&lt;0.5,-1,1))^2)),2))</f>
        <v>—</v>
      </c>
      <c r="IC93" s="253" t="n">
        <f aca="false">IF(OR(Calculator!$E$15&lt;&gt;"YES",Calculator!$B$38&lt;Calculator!$G$15),"—",ROUND((1+SQRT(((50*POWER(80,POWER(COS(PI()*MOD(Calculator!$B$38/Calculator!$F$15,1)),2))+MIN(500,MAX(30,100*EXP(-0.3*'VSWR Calculator'!$C$24)*(1+3*ABS(MOD('VSWR Calculator'!$C$23/Calculator!$F$15/2,1)-0.5))))/'VSWR Calculator'!$C$25)-$C93)^2+(1500*ABS(SIN(2*PI()*MOD(Calculator!$B$38/Calculator!$F$15,1)))*IF(MOD(Calculator!$B$38/Calculator!$F$15,1)&lt;0.5,-1,1))^2)/SQRT(((50*POWER(80,POWER(COS(PI()*MOD(Calculator!$B$38/Calculator!$F$15,1)),2))+MIN(500,MAX(30,100*EXP(-0.3*'VSWR Calculator'!$C$24)*(1+3*ABS(MOD('VSWR Calculator'!$C$23/Calculator!$F$15/2,1)-0.5))))/'VSWR Calculator'!$C$25)+$C93)^2+(1500*ABS(SIN(2*PI()*MOD(Calculator!$B$38/Calculator!$F$15,1)))*IF(MOD(Calculator!$B$38/Calculator!$F$15,1)&lt;0.5,-1,1))^2))/(1-SQRT(((50*POWER(80,POWER(COS(PI()*MOD(Calculator!$B$38/Calculator!$F$15,1)),2))+MIN(500,MAX(30,100*EXP(-0.3*'VSWR Calculator'!$C$24)*(1+3*ABS(MOD('VSWR Calculator'!$C$23/Calculator!$F$15/2,1)-0.5))))/'VSWR Calculator'!$C$25)-$C93)^2+(1500*ABS(SIN(2*PI()*MOD(Calculator!$B$38/Calculator!$F$15,1)))*IF(MOD(Calculator!$B$38/Calculator!$F$15,1)&lt;0.5,-1,1))^2)/SQRT(((50*POWER(80,POWER(COS(PI()*MOD(Calculator!$B$38/Calculator!$F$15,1)),2))+MIN(500,MAX(30,100*EXP(-0.3*'VSWR Calculator'!$C$24)*(1+3*ABS(MOD('VSWR Calculator'!$C$23/Calculator!$F$15/2,1)-0.5))))/'VSWR Calculator'!$C$25)+$C93)^2+(1500*ABS(SIN(2*PI()*MOD(Calculator!$B$38/Calculator!$F$15,1)))*IF(MOD(Calculator!$B$38/Calculator!$F$15,1)&lt;0.5,-1,1))^2)),2))</f>
        <v>2.36</v>
      </c>
      <c r="ID93" s="253" t="str">
        <f aca="false">IF(OR(Calculator!$E$16&lt;&gt;"YES",Calculator!$B$38&lt;Calculator!$G$16),"—",ROUND((1+SQRT(((50*POWER(80,POWER(COS(PI()*MOD(Calculator!$B$38/Calculator!$F$16,1)),2))+MIN(500,MAX(30,100*EXP(-0.3*'VSWR Calculator'!$C$24)*(1+3*ABS(MOD('VSWR Calculator'!$C$23/Calculator!$F$16/2,1)-0.5))))/'VSWR Calculator'!$C$25)-$C93)^2+(1500*ABS(SIN(2*PI()*MOD(Calculator!$B$38/Calculator!$F$16,1)))*IF(MOD(Calculator!$B$38/Calculator!$F$16,1)&lt;0.5,-1,1))^2)/SQRT(((50*POWER(80,POWER(COS(PI()*MOD(Calculator!$B$38/Calculator!$F$16,1)),2))+MIN(500,MAX(30,100*EXP(-0.3*'VSWR Calculator'!$C$24)*(1+3*ABS(MOD('VSWR Calculator'!$C$23/Calculator!$F$16/2,1)-0.5))))/'VSWR Calculator'!$C$25)+$C93)^2+(1500*ABS(SIN(2*PI()*MOD(Calculator!$B$38/Calculator!$F$16,1)))*IF(MOD(Calculator!$B$38/Calculator!$F$16,1)&lt;0.5,-1,1))^2))/(1-SQRT(((50*POWER(80,POWER(COS(PI()*MOD(Calculator!$B$38/Calculator!$F$16,1)),2))+MIN(500,MAX(30,100*EXP(-0.3*'VSWR Calculator'!$C$24)*(1+3*ABS(MOD('VSWR Calculator'!$C$23/Calculator!$F$16/2,1)-0.5))))/'VSWR Calculator'!$C$25)-$C93)^2+(1500*ABS(SIN(2*PI()*MOD(Calculator!$B$38/Calculator!$F$16,1)))*IF(MOD(Calculator!$B$38/Calculator!$F$16,1)&lt;0.5,-1,1))^2)/SQRT(((50*POWER(80,POWER(COS(PI()*MOD(Calculator!$B$38/Calculator!$F$16,1)),2))+MIN(500,MAX(30,100*EXP(-0.3*'VSWR Calculator'!$C$24)*(1+3*ABS(MOD('VSWR Calculator'!$C$23/Calculator!$F$16/2,1)-0.5))))/'VSWR Calculator'!$C$25)+$C93)^2+(1500*ABS(SIN(2*PI()*MOD(Calculator!$B$38/Calculator!$F$16,1)))*IF(MOD(Calculator!$B$38/Calculator!$F$16,1)&lt;0.5,-1,1))^2)),2))</f>
        <v>—</v>
      </c>
      <c r="IE93" s="253" t="n">
        <f aca="false">IF(OR(Calculator!$E$17&lt;&gt;"YES",Calculator!$B$38&lt;Calculator!$G$17),"—",ROUND((1+SQRT(((50*POWER(80,POWER(COS(PI()*MOD(Calculator!$B$38/Calculator!$F$17,1)),2))+MIN(500,MAX(30,100*EXP(-0.3*'VSWR Calculator'!$C$24)*(1+3*ABS(MOD('VSWR Calculator'!$C$23/Calculator!$F$17/2,1)-0.5))))/'VSWR Calculator'!$C$25)-$C93)^2+(1500*ABS(SIN(2*PI()*MOD(Calculator!$B$38/Calculator!$F$17,1)))*IF(MOD(Calculator!$B$38/Calculator!$F$17,1)&lt;0.5,-1,1))^2)/SQRT(((50*POWER(80,POWER(COS(PI()*MOD(Calculator!$B$38/Calculator!$F$17,1)),2))+MIN(500,MAX(30,100*EXP(-0.3*'VSWR Calculator'!$C$24)*(1+3*ABS(MOD('VSWR Calculator'!$C$23/Calculator!$F$17/2,1)-0.5))))/'VSWR Calculator'!$C$25)+$C93)^2+(1500*ABS(SIN(2*PI()*MOD(Calculator!$B$38/Calculator!$F$17,1)))*IF(MOD(Calculator!$B$38/Calculator!$F$17,1)&lt;0.5,-1,1))^2))/(1-SQRT(((50*POWER(80,POWER(COS(PI()*MOD(Calculator!$B$38/Calculator!$F$17,1)),2))+MIN(500,MAX(30,100*EXP(-0.3*'VSWR Calculator'!$C$24)*(1+3*ABS(MOD('VSWR Calculator'!$C$23/Calculator!$F$17/2,1)-0.5))))/'VSWR Calculator'!$C$25)-$C93)^2+(1500*ABS(SIN(2*PI()*MOD(Calculator!$B$38/Calculator!$F$17,1)))*IF(MOD(Calculator!$B$38/Calculator!$F$17,1)&lt;0.5,-1,1))^2)/SQRT(((50*POWER(80,POWER(COS(PI()*MOD(Calculator!$B$38/Calculator!$F$17,1)),2))+MIN(500,MAX(30,100*EXP(-0.3*'VSWR Calculator'!$C$24)*(1+3*ABS(MOD('VSWR Calculator'!$C$23/Calculator!$F$17/2,1)-0.5))))/'VSWR Calculator'!$C$25)+$C93)^2+(1500*ABS(SIN(2*PI()*MOD(Calculator!$B$38/Calculator!$F$17,1)))*IF(MOD(Calculator!$B$38/Calculator!$F$17,1)&lt;0.5,-1,1))^2)),2))</f>
        <v>18.86</v>
      </c>
      <c r="IF93" s="253" t="str">
        <f aca="false">IF(OR(Calculator!$E$18&lt;&gt;"YES",Calculator!$B$38&lt;Calculator!$G$18),"—",ROUND((1+SQRT(((50*POWER(80,POWER(COS(PI()*MOD(Calculator!$B$38/Calculator!$F$18,1)),2))+MIN(500,MAX(30,100*EXP(-0.3*'VSWR Calculator'!$C$24)*(1+3*ABS(MOD('VSWR Calculator'!$C$23/Calculator!$F$18/2,1)-0.5))))/'VSWR Calculator'!$C$25)-$C93)^2+(1500*ABS(SIN(2*PI()*MOD(Calculator!$B$38/Calculator!$F$18,1)))*IF(MOD(Calculator!$B$38/Calculator!$F$18,1)&lt;0.5,-1,1))^2)/SQRT(((50*POWER(80,POWER(COS(PI()*MOD(Calculator!$B$38/Calculator!$F$18,1)),2))+MIN(500,MAX(30,100*EXP(-0.3*'VSWR Calculator'!$C$24)*(1+3*ABS(MOD('VSWR Calculator'!$C$23/Calculator!$F$18/2,1)-0.5))))/'VSWR Calculator'!$C$25)+$C93)^2+(1500*ABS(SIN(2*PI()*MOD(Calculator!$B$38/Calculator!$F$18,1)))*IF(MOD(Calculator!$B$38/Calculator!$F$18,1)&lt;0.5,-1,1))^2))/(1-SQRT(((50*POWER(80,POWER(COS(PI()*MOD(Calculator!$B$38/Calculator!$F$18,1)),2))+MIN(500,MAX(30,100*EXP(-0.3*'VSWR Calculator'!$C$24)*(1+3*ABS(MOD('VSWR Calculator'!$C$23/Calculator!$F$18/2,1)-0.5))))/'VSWR Calculator'!$C$25)-$C93)^2+(1500*ABS(SIN(2*PI()*MOD(Calculator!$B$38/Calculator!$F$18,1)))*IF(MOD(Calculator!$B$38/Calculator!$F$18,1)&lt;0.5,-1,1))^2)/SQRT(((50*POWER(80,POWER(COS(PI()*MOD(Calculator!$B$38/Calculator!$F$18,1)),2))+MIN(500,MAX(30,100*EXP(-0.3*'VSWR Calculator'!$C$24)*(1+3*ABS(MOD('VSWR Calculator'!$C$23/Calculator!$F$18/2,1)-0.5))))/'VSWR Calculator'!$C$25)+$C93)^2+(1500*ABS(SIN(2*PI()*MOD(Calculator!$B$38/Calculator!$F$18,1)))*IF(MOD(Calculator!$B$38/Calculator!$F$18,1)&lt;0.5,-1,1))^2)),2))</f>
        <v>—</v>
      </c>
      <c r="IG93" s="253" t="str">
        <f aca="false">IF(OR(Calculator!$E$19&lt;&gt;"YES",Calculator!$B$38&lt;Calculator!$G$19),"—",ROUND((1+SQRT(((50*POWER(80,POWER(COS(PI()*MOD(Calculator!$B$38/Calculator!$F$19,1)),2))+MIN(500,MAX(30,100*EXP(-0.3*'VSWR Calculator'!$C$24)*(1+3*ABS(MOD('VSWR Calculator'!$C$23/Calculator!$F$19/2,1)-0.5))))/'VSWR Calculator'!$C$25)-$C93)^2+(1500*ABS(SIN(2*PI()*MOD(Calculator!$B$38/Calculator!$F$19,1)))*IF(MOD(Calculator!$B$38/Calculator!$F$19,1)&lt;0.5,-1,1))^2)/SQRT(((50*POWER(80,POWER(COS(PI()*MOD(Calculator!$B$38/Calculator!$F$19,1)),2))+MIN(500,MAX(30,100*EXP(-0.3*'VSWR Calculator'!$C$24)*(1+3*ABS(MOD('VSWR Calculator'!$C$23/Calculator!$F$19/2,1)-0.5))))/'VSWR Calculator'!$C$25)+$C93)^2+(1500*ABS(SIN(2*PI()*MOD(Calculator!$B$38/Calculator!$F$19,1)))*IF(MOD(Calculator!$B$38/Calculator!$F$19,1)&lt;0.5,-1,1))^2))/(1-SQRT(((50*POWER(80,POWER(COS(PI()*MOD(Calculator!$B$38/Calculator!$F$19,1)),2))+MIN(500,MAX(30,100*EXP(-0.3*'VSWR Calculator'!$C$24)*(1+3*ABS(MOD('VSWR Calculator'!$C$23/Calculator!$F$19/2,1)-0.5))))/'VSWR Calculator'!$C$25)-$C93)^2+(1500*ABS(SIN(2*PI()*MOD(Calculator!$B$38/Calculator!$F$19,1)))*IF(MOD(Calculator!$B$38/Calculator!$F$19,1)&lt;0.5,-1,1))^2)/SQRT(((50*POWER(80,POWER(COS(PI()*MOD(Calculator!$B$38/Calculator!$F$19,1)),2))+MIN(500,MAX(30,100*EXP(-0.3*'VSWR Calculator'!$C$24)*(1+3*ABS(MOD('VSWR Calculator'!$C$23/Calculator!$F$19/2,1)-0.5))))/'VSWR Calculator'!$C$25)+$C93)^2+(1500*ABS(SIN(2*PI()*MOD(Calculator!$B$38/Calculator!$F$19,1)))*IF(MOD(Calculator!$B$38/Calculator!$F$19,1)&lt;0.5,-1,1))^2)),2))</f>
        <v>—</v>
      </c>
      <c r="IH93" s="253" t="str">
        <f aca="false">IF(OR(Calculator!$E$20&lt;&gt;"YES",Calculator!$B$38&lt;Calculator!$G$20),"—",ROUND((1+SQRT(((50*POWER(80,POWER(COS(PI()*MOD(Calculator!$B$38/Calculator!$F$20,1)),2))+MIN(500,MAX(30,100*EXP(-0.3*'VSWR Calculator'!$C$24)*(1+3*ABS(MOD('VSWR Calculator'!$C$23/Calculator!$F$20/2,1)-0.5))))/'VSWR Calculator'!$C$25)-$C93)^2+(1500*ABS(SIN(2*PI()*MOD(Calculator!$B$38/Calculator!$F$20,1)))*IF(MOD(Calculator!$B$38/Calculator!$F$20,1)&lt;0.5,-1,1))^2)/SQRT(((50*POWER(80,POWER(COS(PI()*MOD(Calculator!$B$38/Calculator!$F$20,1)),2))+MIN(500,MAX(30,100*EXP(-0.3*'VSWR Calculator'!$C$24)*(1+3*ABS(MOD('VSWR Calculator'!$C$23/Calculator!$F$20/2,1)-0.5))))/'VSWR Calculator'!$C$25)+$C93)^2+(1500*ABS(SIN(2*PI()*MOD(Calculator!$B$38/Calculator!$F$20,1)))*IF(MOD(Calculator!$B$38/Calculator!$F$20,1)&lt;0.5,-1,1))^2))/(1-SQRT(((50*POWER(80,POWER(COS(PI()*MOD(Calculator!$B$38/Calculator!$F$20,1)),2))+MIN(500,MAX(30,100*EXP(-0.3*'VSWR Calculator'!$C$24)*(1+3*ABS(MOD('VSWR Calculator'!$C$23/Calculator!$F$20/2,1)-0.5))))/'VSWR Calculator'!$C$25)-$C93)^2+(1500*ABS(SIN(2*PI()*MOD(Calculator!$B$38/Calculator!$F$20,1)))*IF(MOD(Calculator!$B$38/Calculator!$F$20,1)&lt;0.5,-1,1))^2)/SQRT(((50*POWER(80,POWER(COS(PI()*MOD(Calculator!$B$38/Calculator!$F$20,1)),2))+MIN(500,MAX(30,100*EXP(-0.3*'VSWR Calculator'!$C$24)*(1+3*ABS(MOD('VSWR Calculator'!$C$23/Calculator!$F$20/2,1)-0.5))))/'VSWR Calculator'!$C$25)+$C93)^2+(1500*ABS(SIN(2*PI()*MOD(Calculator!$B$38/Calculator!$F$20,1)))*IF(MOD(Calculator!$B$38/Calculator!$F$20,1)&lt;0.5,-1,1))^2)),2))</f>
        <v>—</v>
      </c>
      <c r="II93" s="253" t="str">
        <f aca="false">IF(OR(Calculator!$E$21&lt;&gt;"YES",Calculator!$B$38&lt;Calculator!$G$21),"—",ROUND((1+SQRT(((50*POWER(80,POWER(COS(PI()*MOD(Calculator!$B$38/Calculator!$F$21,1)),2))+MIN(500,MAX(30,100*EXP(-0.3*'VSWR Calculator'!$C$24)*(1+3*ABS(MOD('VSWR Calculator'!$C$23/Calculator!$F$21/2,1)-0.5))))/'VSWR Calculator'!$C$25)-$C93)^2+(1500*ABS(SIN(2*PI()*MOD(Calculator!$B$38/Calculator!$F$21,1)))*IF(MOD(Calculator!$B$38/Calculator!$F$21,1)&lt;0.5,-1,1))^2)/SQRT(((50*POWER(80,POWER(COS(PI()*MOD(Calculator!$B$38/Calculator!$F$21,1)),2))+MIN(500,MAX(30,100*EXP(-0.3*'VSWR Calculator'!$C$24)*(1+3*ABS(MOD('VSWR Calculator'!$C$23/Calculator!$F$21/2,1)-0.5))))/'VSWR Calculator'!$C$25)+$C93)^2+(1500*ABS(SIN(2*PI()*MOD(Calculator!$B$38/Calculator!$F$21,1)))*IF(MOD(Calculator!$B$38/Calculator!$F$21,1)&lt;0.5,-1,1))^2))/(1-SQRT(((50*POWER(80,POWER(COS(PI()*MOD(Calculator!$B$38/Calculator!$F$21,1)),2))+MIN(500,MAX(30,100*EXP(-0.3*'VSWR Calculator'!$C$24)*(1+3*ABS(MOD('VSWR Calculator'!$C$23/Calculator!$F$21/2,1)-0.5))))/'VSWR Calculator'!$C$25)-$C93)^2+(1500*ABS(SIN(2*PI()*MOD(Calculator!$B$38/Calculator!$F$21,1)))*IF(MOD(Calculator!$B$38/Calculator!$F$21,1)&lt;0.5,-1,1))^2)/SQRT(((50*POWER(80,POWER(COS(PI()*MOD(Calculator!$B$38/Calculator!$F$21,1)),2))+MIN(500,MAX(30,100*EXP(-0.3*'VSWR Calculator'!$C$24)*(1+3*ABS(MOD('VSWR Calculator'!$C$23/Calculator!$F$21/2,1)-0.5))))/'VSWR Calculator'!$C$25)+$C93)^2+(1500*ABS(SIN(2*PI()*MOD(Calculator!$B$38/Calculator!$F$21,1)))*IF(MOD(Calculator!$B$38/Calculator!$F$21,1)&lt;0.5,-1,1))^2)),2))</f>
        <v>—</v>
      </c>
      <c r="IJ93" s="253" t="str">
        <f aca="false">IF(OR(Calculator!$E$22&lt;&gt;"YES",Calculator!$B$38&lt;Calculator!$G$22),"—",ROUND((1+SQRT(((50*POWER(80,POWER(COS(PI()*MOD(Calculator!$B$38/Calculator!$F$22,1)),2))+MIN(500,MAX(30,100*EXP(-0.3*'VSWR Calculator'!$C$24)*(1+3*ABS(MOD('VSWR Calculator'!$C$23/Calculator!$F$22/2,1)-0.5))))/'VSWR Calculator'!$C$25)-$C93)^2+(1500*ABS(SIN(2*PI()*MOD(Calculator!$B$38/Calculator!$F$22,1)))*IF(MOD(Calculator!$B$38/Calculator!$F$22,1)&lt;0.5,-1,1))^2)/SQRT(((50*POWER(80,POWER(COS(PI()*MOD(Calculator!$B$38/Calculator!$F$22,1)),2))+MIN(500,MAX(30,100*EXP(-0.3*'VSWR Calculator'!$C$24)*(1+3*ABS(MOD('VSWR Calculator'!$C$23/Calculator!$F$22/2,1)-0.5))))/'VSWR Calculator'!$C$25)+$C93)^2+(1500*ABS(SIN(2*PI()*MOD(Calculator!$B$38/Calculator!$F$22,1)))*IF(MOD(Calculator!$B$38/Calculator!$F$22,1)&lt;0.5,-1,1))^2))/(1-SQRT(((50*POWER(80,POWER(COS(PI()*MOD(Calculator!$B$38/Calculator!$F$22,1)),2))+MIN(500,MAX(30,100*EXP(-0.3*'VSWR Calculator'!$C$24)*(1+3*ABS(MOD('VSWR Calculator'!$C$23/Calculator!$F$22/2,1)-0.5))))/'VSWR Calculator'!$C$25)-$C93)^2+(1500*ABS(SIN(2*PI()*MOD(Calculator!$B$38/Calculator!$F$22,1)))*IF(MOD(Calculator!$B$38/Calculator!$F$22,1)&lt;0.5,-1,1))^2)/SQRT(((50*POWER(80,POWER(COS(PI()*MOD(Calculator!$B$38/Calculator!$F$22,1)),2))+MIN(500,MAX(30,100*EXP(-0.3*'VSWR Calculator'!$C$24)*(1+3*ABS(MOD('VSWR Calculator'!$C$23/Calculator!$F$22/2,1)-0.5))))/'VSWR Calculator'!$C$25)+$C93)^2+(1500*ABS(SIN(2*PI()*MOD(Calculator!$B$38/Calculator!$F$22,1)))*IF(MOD(Calculator!$B$38/Calculator!$F$22,1)&lt;0.5,-1,1))^2)),2))</f>
        <v>—</v>
      </c>
      <c r="IK93" s="253" t="n">
        <f aca="false">IFERROR(ROUND((IF(ISNUMBER(HZ93),HZ93,0)+IF(ISNUMBER(IA93),IA93,0)+IF(ISNUMBER(IB93),IB93,0)+IF(ISNUMBER(IC93),IC93,0)+IF(ISNUMBER(ID93),ID93,0)+IF(ISNUMBER(IE93),IE93,0)+IF(ISNUMBER(IF93),IF93,0)+IF(ISNUMBER(IG93),IG93,0)+IF(ISNUMBER(IH93),IH93,0)+IF(ISNUMBER(II93),II93,0)+IF(ISNUMBER(IJ93),IJ93,0))/(IF(ISNUMBER(HZ93),1,0)+IF(ISNUMBER(IA93),1,0)+IF(ISNUMBER(IB93),1,0)+IF(ISNUMBER(IC93),1,0)+IF(ISNUMBER(ID93),1,0)+IF(ISNUMBER(IE93),1,0)+IF(ISNUMBER(IF93),1,0)+IF(ISNUMBER(IG93),1,0)+IF(ISNUMBER(IH93),1,0)+IF(ISNUMBER(II93),1,0)+IF(ISNUMBER(IJ93),1,0)),4),"")</f>
        <v>10.61</v>
      </c>
    </row>
    <row r="94" customFormat="false" ht="15" hidden="false" customHeight="true" outlineLevel="0" collapsed="false">
      <c r="A94" s="296" t="s">
        <v>536</v>
      </c>
      <c r="B94" s="296" t="s">
        <v>339</v>
      </c>
      <c r="C94" s="296" t="n">
        <v>3000</v>
      </c>
      <c r="D94" s="296" t="str">
        <f aca="false">IF(OR(Calculator!$E$12&lt;&gt;"YES",Calculator!$B$29&lt;Calculator!$G$12),"—",ROUND((1+SQRT(((50*POWER(80,POWER(COS(PI()*MOD(Calculator!$B$29/Calculator!$F$12,1)),2))-$C94)^2+(1500*ABS(SIN(2*PI()*MOD(Calculator!$B$29/Calculator!$F$12,1)))*IF(MOD(Calculator!$B$29/Calculator!$F$12,1)&lt;0.5,-1,1))^2)/((50*POWER(80,POWER(COS(PI()*MOD(Calculator!$B$29/Calculator!$F$12,1)),2))+$C94)^2+(1500*ABS(SIN(2*PI()*MOD(Calculator!$B$29/Calculator!$F$12,1)))*IF(MOD(Calculator!$B$29/Calculator!$F$12,1)&lt;0.5,-1,1))^2)))/(1-SQRT(((50*POWER(80,POWER(COS(PI()*MOD(Calculator!$B$29/Calculator!$F$12,1)),2))-$C94)^2+(1500*ABS(SIN(2*PI()*MOD(Calculator!$B$29/Calculator!$F$12,1)))*IF(MOD(Calculator!$B$29/Calculator!$F$12,1)&lt;0.5,-1,1))^2)/((50*POWER(80,POWER(COS(PI()*MOD(Calculator!$B$29/Calculator!$F$12,1)),2))+$C94)^2+(1500*ABS(SIN(2*PI()*MOD(Calculator!$B$29/Calculator!$F$12,1)))*IF(MOD(Calculator!$B$29/Calculator!$F$12,1)&lt;0.5,-1,1))^2))),2))</f>
        <v>—</v>
      </c>
      <c r="E94" s="296" t="str">
        <f aca="false">IF(OR(Calculator!$E$13&lt;&gt;"YES",Calculator!$B$29&lt;Calculator!$G$13),"—",ROUND((1+SQRT(((50*POWER(80,POWER(COS(PI()*MOD(Calculator!$B$29/Calculator!$F$13,1)),2))-$C94)^2+(1500*ABS(SIN(2*PI()*MOD(Calculator!$B$29/Calculator!$F$13,1)))*IF(MOD(Calculator!$B$29/Calculator!$F$13,1)&lt;0.5,-1,1))^2)/((50*POWER(80,POWER(COS(PI()*MOD(Calculator!$B$29/Calculator!$F$13,1)),2))+$C94)^2+(1500*ABS(SIN(2*PI()*MOD(Calculator!$B$29/Calculator!$F$13,1)))*IF(MOD(Calculator!$B$29/Calculator!$F$13,1)&lt;0.5,-1,1))^2)))/(1-SQRT(((50*POWER(80,POWER(COS(PI()*MOD(Calculator!$B$29/Calculator!$F$13,1)),2))-$C94)^2+(1500*ABS(SIN(2*PI()*MOD(Calculator!$B$29/Calculator!$F$13,1)))*IF(MOD(Calculator!$B$29/Calculator!$F$13,1)&lt;0.5,-1,1))^2)/((50*POWER(80,POWER(COS(PI()*MOD(Calculator!$B$29/Calculator!$F$13,1)),2))+$C94)^2+(1500*ABS(SIN(2*PI()*MOD(Calculator!$B$29/Calculator!$F$13,1)))*IF(MOD(Calculator!$B$29/Calculator!$F$13,1)&lt;0.5,-1,1))^2))),2))</f>
        <v>—</v>
      </c>
      <c r="F94" s="296" t="str">
        <f aca="false">IF(OR(Calculator!$E$14&lt;&gt;"YES",Calculator!$B$29&lt;Calculator!$G$14),"—",ROUND((1+SQRT(((50*POWER(80,POWER(COS(PI()*MOD(Calculator!$B$29/Calculator!$F$14,1)),2))-$C94)^2+(1500*ABS(SIN(2*PI()*MOD(Calculator!$B$29/Calculator!$F$14,1)))*IF(MOD(Calculator!$B$29/Calculator!$F$14,1)&lt;0.5,-1,1))^2)/((50*POWER(80,POWER(COS(PI()*MOD(Calculator!$B$29/Calculator!$F$14,1)),2))+$C94)^2+(1500*ABS(SIN(2*PI()*MOD(Calculator!$B$29/Calculator!$F$14,1)))*IF(MOD(Calculator!$B$29/Calculator!$F$14,1)&lt;0.5,-1,1))^2)))/(1-SQRT(((50*POWER(80,POWER(COS(PI()*MOD(Calculator!$B$29/Calculator!$F$14,1)),2))-$C94)^2+(1500*ABS(SIN(2*PI()*MOD(Calculator!$B$29/Calculator!$F$14,1)))*IF(MOD(Calculator!$B$29/Calculator!$F$14,1)&lt;0.5,-1,1))^2)/((50*POWER(80,POWER(COS(PI()*MOD(Calculator!$B$29/Calculator!$F$14,1)),2))+$C94)^2+(1500*ABS(SIN(2*PI()*MOD(Calculator!$B$29/Calculator!$F$14,1)))*IF(MOD(Calculator!$B$29/Calculator!$F$14,1)&lt;0.5,-1,1))^2))),2))</f>
        <v>—</v>
      </c>
      <c r="G94" s="296" t="n">
        <f aca="false">IF(OR(Calculator!$E$15&lt;&gt;"YES",Calculator!$B$29&lt;Calculator!$G$15),"—",ROUND((1+SQRT(((50*POWER(80,POWER(COS(PI()*MOD(Calculator!$B$29/Calculator!$F$15,1)),2))-$C94)^2+(1500*ABS(SIN(2*PI()*MOD(Calculator!$B$29/Calculator!$F$15,1)))*IF(MOD(Calculator!$B$29/Calculator!$F$15,1)&lt;0.5,-1,1))^2)/((50*POWER(80,POWER(COS(PI()*MOD(Calculator!$B$29/Calculator!$F$15,1)),2))+$C94)^2+(1500*ABS(SIN(2*PI()*MOD(Calculator!$B$29/Calculator!$F$15,1)))*IF(MOD(Calculator!$B$29/Calculator!$F$15,1)&lt;0.5,-1,1))^2)))/(1-SQRT(((50*POWER(80,POWER(COS(PI()*MOD(Calculator!$B$29/Calculator!$F$15,1)),2))-$C94)^2+(1500*ABS(SIN(2*PI()*MOD(Calculator!$B$29/Calculator!$F$15,1)))*IF(MOD(Calculator!$B$29/Calculator!$F$15,1)&lt;0.5,-1,1))^2)/((50*POWER(80,POWER(COS(PI()*MOD(Calculator!$B$29/Calculator!$F$15,1)),2))+$C94)^2+(1500*ABS(SIN(2*PI()*MOD(Calculator!$B$29/Calculator!$F$15,1)))*IF(MOD(Calculator!$B$29/Calculator!$F$15,1)&lt;0.5,-1,1))^2))),2))</f>
        <v>23.66</v>
      </c>
      <c r="H94" s="296" t="str">
        <f aca="false">IF(OR(Calculator!$E$16&lt;&gt;"YES",Calculator!$B$29&lt;Calculator!$G$16),"—",ROUND((1+SQRT(((50*POWER(80,POWER(COS(PI()*MOD(Calculator!$B$29/Calculator!$F$16,1)),2))-$C94)^2+(1500*ABS(SIN(2*PI()*MOD(Calculator!$B$29/Calculator!$F$16,1)))*IF(MOD(Calculator!$B$29/Calculator!$F$16,1)&lt;0.5,-1,1))^2)/((50*POWER(80,POWER(COS(PI()*MOD(Calculator!$B$29/Calculator!$F$16,1)),2))+$C94)^2+(1500*ABS(SIN(2*PI()*MOD(Calculator!$B$29/Calculator!$F$16,1)))*IF(MOD(Calculator!$B$29/Calculator!$F$16,1)&lt;0.5,-1,1))^2)))/(1-SQRT(((50*POWER(80,POWER(COS(PI()*MOD(Calculator!$B$29/Calculator!$F$16,1)),2))-$C94)^2+(1500*ABS(SIN(2*PI()*MOD(Calculator!$B$29/Calculator!$F$16,1)))*IF(MOD(Calculator!$B$29/Calculator!$F$16,1)&lt;0.5,-1,1))^2)/((50*POWER(80,POWER(COS(PI()*MOD(Calculator!$B$29/Calculator!$F$16,1)),2))+$C94)^2+(1500*ABS(SIN(2*PI()*MOD(Calculator!$B$29/Calculator!$F$16,1)))*IF(MOD(Calculator!$B$29/Calculator!$F$16,1)&lt;0.5,-1,1))^2))),2))</f>
        <v>—</v>
      </c>
      <c r="I94" s="296" t="n">
        <f aca="false">IF(OR(Calculator!$E$17&lt;&gt;"YES",Calculator!$B$29&lt;Calculator!$G$17),"—",ROUND((1+SQRT(((50*POWER(80,POWER(COS(PI()*MOD(Calculator!$B$29/Calculator!$F$17,1)),2))-$C94)^2+(1500*ABS(SIN(2*PI()*MOD(Calculator!$B$29/Calculator!$F$17,1)))*IF(MOD(Calculator!$B$29/Calculator!$F$17,1)&lt;0.5,-1,1))^2)/((50*POWER(80,POWER(COS(PI()*MOD(Calculator!$B$29/Calculator!$F$17,1)),2))+$C94)^2+(1500*ABS(SIN(2*PI()*MOD(Calculator!$B$29/Calculator!$F$17,1)))*IF(MOD(Calculator!$B$29/Calculator!$F$17,1)&lt;0.5,-1,1))^2)))/(1-SQRT(((50*POWER(80,POWER(COS(PI()*MOD(Calculator!$B$29/Calculator!$F$17,1)),2))-$C94)^2+(1500*ABS(SIN(2*PI()*MOD(Calculator!$B$29/Calculator!$F$17,1)))*IF(MOD(Calculator!$B$29/Calculator!$F$17,1)&lt;0.5,-1,1))^2)/((50*POWER(80,POWER(COS(PI()*MOD(Calculator!$B$29/Calculator!$F$17,1)),2))+$C94)^2+(1500*ABS(SIN(2*PI()*MOD(Calculator!$B$29/Calculator!$F$17,1)))*IF(MOD(Calculator!$B$29/Calculator!$F$17,1)&lt;0.5,-1,1))^2))),2))</f>
        <v>21.26</v>
      </c>
      <c r="J94" s="296" t="str">
        <f aca="false">IF(OR(Calculator!$E$18&lt;&gt;"YES",Calculator!$B$29&lt;Calculator!$G$18),"—",ROUND((1+SQRT(((50*POWER(80,POWER(COS(PI()*MOD(Calculator!$B$29/Calculator!$F$18,1)),2))-$C94)^2+(1500*ABS(SIN(2*PI()*MOD(Calculator!$B$29/Calculator!$F$18,1)))*IF(MOD(Calculator!$B$29/Calculator!$F$18,1)&lt;0.5,-1,1))^2)/((50*POWER(80,POWER(COS(PI()*MOD(Calculator!$B$29/Calculator!$F$18,1)),2))+$C94)^2+(1500*ABS(SIN(2*PI()*MOD(Calculator!$B$29/Calculator!$F$18,1)))*IF(MOD(Calculator!$B$29/Calculator!$F$18,1)&lt;0.5,-1,1))^2)))/(1-SQRT(((50*POWER(80,POWER(COS(PI()*MOD(Calculator!$B$29/Calculator!$F$18,1)),2))-$C94)^2+(1500*ABS(SIN(2*PI()*MOD(Calculator!$B$29/Calculator!$F$18,1)))*IF(MOD(Calculator!$B$29/Calculator!$F$18,1)&lt;0.5,-1,1))^2)/((50*POWER(80,POWER(COS(PI()*MOD(Calculator!$B$29/Calculator!$F$18,1)),2))+$C94)^2+(1500*ABS(SIN(2*PI()*MOD(Calculator!$B$29/Calculator!$F$18,1)))*IF(MOD(Calculator!$B$29/Calculator!$F$18,1)&lt;0.5,-1,1))^2))),2))</f>
        <v>—</v>
      </c>
      <c r="K94" s="296" t="str">
        <f aca="false">IF(OR(Calculator!$E$19&lt;&gt;"YES",Calculator!$B$29&lt;Calculator!$G$19),"—",ROUND((1+SQRT(((50*POWER(80,POWER(COS(PI()*MOD(Calculator!$B$29/Calculator!$F$19,1)),2))-$C94)^2+(1500*ABS(SIN(2*PI()*MOD(Calculator!$B$29/Calculator!$F$19,1)))*IF(MOD(Calculator!$B$29/Calculator!$F$19,1)&lt;0.5,-1,1))^2)/((50*POWER(80,POWER(COS(PI()*MOD(Calculator!$B$29/Calculator!$F$19,1)),2))+$C94)^2+(1500*ABS(SIN(2*PI()*MOD(Calculator!$B$29/Calculator!$F$19,1)))*IF(MOD(Calculator!$B$29/Calculator!$F$19,1)&lt;0.5,-1,1))^2)))/(1-SQRT(((50*POWER(80,POWER(COS(PI()*MOD(Calculator!$B$29/Calculator!$F$19,1)),2))-$C94)^2+(1500*ABS(SIN(2*PI()*MOD(Calculator!$B$29/Calculator!$F$19,1)))*IF(MOD(Calculator!$B$29/Calculator!$F$19,1)&lt;0.5,-1,1))^2)/((50*POWER(80,POWER(COS(PI()*MOD(Calculator!$B$29/Calculator!$F$19,1)),2))+$C94)^2+(1500*ABS(SIN(2*PI()*MOD(Calculator!$B$29/Calculator!$F$19,1)))*IF(MOD(Calculator!$B$29/Calculator!$F$19,1)&lt;0.5,-1,1))^2))),2))</f>
        <v>—</v>
      </c>
      <c r="L94" s="296" t="str">
        <f aca="false">IF(OR(Calculator!$E$20&lt;&gt;"YES",Calculator!$B$29&lt;Calculator!$G$20),"—",ROUND((1+SQRT(((50*POWER(80,POWER(COS(PI()*MOD(Calculator!$B$29/Calculator!$F$20,1)),2))-$C94)^2+(1500*ABS(SIN(2*PI()*MOD(Calculator!$B$29/Calculator!$F$20,1)))*IF(MOD(Calculator!$B$29/Calculator!$F$20,1)&lt;0.5,-1,1))^2)/((50*POWER(80,POWER(COS(PI()*MOD(Calculator!$B$29/Calculator!$F$20,1)),2))+$C94)^2+(1500*ABS(SIN(2*PI()*MOD(Calculator!$B$29/Calculator!$F$20,1)))*IF(MOD(Calculator!$B$29/Calculator!$F$20,1)&lt;0.5,-1,1))^2)))/(1-SQRT(((50*POWER(80,POWER(COS(PI()*MOD(Calculator!$B$29/Calculator!$F$20,1)),2))-$C94)^2+(1500*ABS(SIN(2*PI()*MOD(Calculator!$B$29/Calculator!$F$20,1)))*IF(MOD(Calculator!$B$29/Calculator!$F$20,1)&lt;0.5,-1,1))^2)/((50*POWER(80,POWER(COS(PI()*MOD(Calculator!$B$29/Calculator!$F$20,1)),2))+$C94)^2+(1500*ABS(SIN(2*PI()*MOD(Calculator!$B$29/Calculator!$F$20,1)))*IF(MOD(Calculator!$B$29/Calculator!$F$20,1)&lt;0.5,-1,1))^2))),2))</f>
        <v>—</v>
      </c>
      <c r="M94" s="296" t="str">
        <f aca="false">IF(OR(Calculator!$E$21&lt;&gt;"YES",Calculator!$B$29&lt;Calculator!$G$21),"—",ROUND((1+SQRT(((50*POWER(80,POWER(COS(PI()*MOD(Calculator!$B$29/Calculator!$F$21,1)),2))-$C94)^2+(1500*ABS(SIN(2*PI()*MOD(Calculator!$B$29/Calculator!$F$21,1)))*IF(MOD(Calculator!$B$29/Calculator!$F$21,1)&lt;0.5,-1,1))^2)/((50*POWER(80,POWER(COS(PI()*MOD(Calculator!$B$29/Calculator!$F$21,1)),2))+$C94)^2+(1500*ABS(SIN(2*PI()*MOD(Calculator!$B$29/Calculator!$F$21,1)))*IF(MOD(Calculator!$B$29/Calculator!$F$21,1)&lt;0.5,-1,1))^2)))/(1-SQRT(((50*POWER(80,POWER(COS(PI()*MOD(Calculator!$B$29/Calculator!$F$21,1)),2))-$C94)^2+(1500*ABS(SIN(2*PI()*MOD(Calculator!$B$29/Calculator!$F$21,1)))*IF(MOD(Calculator!$B$29/Calculator!$F$21,1)&lt;0.5,-1,1))^2)/((50*POWER(80,POWER(COS(PI()*MOD(Calculator!$B$29/Calculator!$F$21,1)),2))+$C94)^2+(1500*ABS(SIN(2*PI()*MOD(Calculator!$B$29/Calculator!$F$21,1)))*IF(MOD(Calculator!$B$29/Calculator!$F$21,1)&lt;0.5,-1,1))^2))),2))</f>
        <v>—</v>
      </c>
      <c r="N94" s="296" t="str">
        <f aca="false">IF(OR(Calculator!$E$22&lt;&gt;"YES",Calculator!$B$29&lt;Calculator!$G$22),"—",ROUND((1+SQRT(((50*POWER(80,POWER(COS(PI()*MOD(Calculator!$B$29/Calculator!$F$22,1)),2))-$C94)^2+(1500*ABS(SIN(2*PI()*MOD(Calculator!$B$29/Calculator!$F$22,1)))*IF(MOD(Calculator!$B$29/Calculator!$F$22,1)&lt;0.5,-1,1))^2)/((50*POWER(80,POWER(COS(PI()*MOD(Calculator!$B$29/Calculator!$F$22,1)),2))+$C94)^2+(1500*ABS(SIN(2*PI()*MOD(Calculator!$B$29/Calculator!$F$22,1)))*IF(MOD(Calculator!$B$29/Calculator!$F$22,1)&lt;0.5,-1,1))^2)))/(1-SQRT(((50*POWER(80,POWER(COS(PI()*MOD(Calculator!$B$29/Calculator!$F$22,1)),2))-$C94)^2+(1500*ABS(SIN(2*PI()*MOD(Calculator!$B$29/Calculator!$F$22,1)))*IF(MOD(Calculator!$B$29/Calculator!$F$22,1)&lt;0.5,-1,1))^2)/((50*POWER(80,POWER(COS(PI()*MOD(Calculator!$B$29/Calculator!$F$22,1)),2))+$C94)^2+(1500*ABS(SIN(2*PI()*MOD(Calculator!$B$29/Calculator!$F$22,1)))*IF(MOD(Calculator!$B$29/Calculator!$F$22,1)&lt;0.5,-1,1))^2))),2))</f>
        <v>—</v>
      </c>
      <c r="O94" s="301" t="n">
        <f aca="false">IFERROR(ROUND((IF(ISNUMBER(D94),D94,0)+IF(ISNUMBER(E94),E94,0)+IF(ISNUMBER(F94),F94,0)+IF(ISNUMBER(G94),G94,0)+IF(ISNUMBER(H94),H94,0)+IF(ISNUMBER(I94),I94,0)+IF(ISNUMBER(J94),J94,0)+IF(ISNUMBER(K94),K94,0)+IF(ISNUMBER(L94),L94,0)+IF(ISNUMBER(M94),M94,0)+IF(ISNUMBER(N94),N94,0))/(IF(ISNUMBER(D94),1,0)+IF(ISNUMBER(E94),1,0)+IF(ISNUMBER(F94),1,0)+IF(ISNUMBER(G94),1,0)+IF(ISNUMBER(H94),1,0)+IF(ISNUMBER(I94),1,0)+IF(ISNUMBER(J94),1,0)+IF(ISNUMBER(K94),1,0)+IF(ISNUMBER(L94),1,0)+IF(ISNUMBER(M94),1,0)+IF(ISNUMBER(N94),1,0)),4),"")</f>
        <v>22.46</v>
      </c>
      <c r="P94" s="296" t="str">
        <f aca="false">IF(OR(Calculator!$E$12&lt;&gt;"YES",Calculator!$B$30&lt;Calculator!$G$12),"—",ROUND((1+SQRT(((50*POWER(80,POWER(COS(PI()*MOD(Calculator!$B$30/Calculator!$F$12,1)),2))-$C94)^2+(1500*ABS(SIN(2*PI()*MOD(Calculator!$B$30/Calculator!$F$12,1)))*IF(MOD(Calculator!$B$30/Calculator!$F$12,1)&lt;0.5,-1,1))^2)/((50*POWER(80,POWER(COS(PI()*MOD(Calculator!$B$30/Calculator!$F$12,1)),2))+$C94)^2+(1500*ABS(SIN(2*PI()*MOD(Calculator!$B$30/Calculator!$F$12,1)))*IF(MOD(Calculator!$B$30/Calculator!$F$12,1)&lt;0.5,-1,1))^2)))/(1-SQRT(((50*POWER(80,POWER(COS(PI()*MOD(Calculator!$B$30/Calculator!$F$12,1)),2))-$C94)^2+(1500*ABS(SIN(2*PI()*MOD(Calculator!$B$30/Calculator!$F$12,1)))*IF(MOD(Calculator!$B$30/Calculator!$F$12,1)&lt;0.5,-1,1))^2)/((50*POWER(80,POWER(COS(PI()*MOD(Calculator!$B$30/Calculator!$F$12,1)),2))+$C94)^2+(1500*ABS(SIN(2*PI()*MOD(Calculator!$B$30/Calculator!$F$12,1)))*IF(MOD(Calculator!$B$30/Calculator!$F$12,1)&lt;0.5,-1,1))^2))),2))</f>
        <v>—</v>
      </c>
      <c r="Q94" s="296" t="str">
        <f aca="false">IF(OR(Calculator!$E$13&lt;&gt;"YES",Calculator!$B$30&lt;Calculator!$G$13),"—",ROUND((1+SQRT(((50*POWER(80,POWER(COS(PI()*MOD(Calculator!$B$30/Calculator!$F$13,1)),2))-$C94)^2+(1500*ABS(SIN(2*PI()*MOD(Calculator!$B$30/Calculator!$F$13,1)))*IF(MOD(Calculator!$B$30/Calculator!$F$13,1)&lt;0.5,-1,1))^2)/((50*POWER(80,POWER(COS(PI()*MOD(Calculator!$B$30/Calculator!$F$13,1)),2))+$C94)^2+(1500*ABS(SIN(2*PI()*MOD(Calculator!$B$30/Calculator!$F$13,1)))*IF(MOD(Calculator!$B$30/Calculator!$F$13,1)&lt;0.5,-1,1))^2)))/(1-SQRT(((50*POWER(80,POWER(COS(PI()*MOD(Calculator!$B$30/Calculator!$F$13,1)),2))-$C94)^2+(1500*ABS(SIN(2*PI()*MOD(Calculator!$B$30/Calculator!$F$13,1)))*IF(MOD(Calculator!$B$30/Calculator!$F$13,1)&lt;0.5,-1,1))^2)/((50*POWER(80,POWER(COS(PI()*MOD(Calculator!$B$30/Calculator!$F$13,1)),2))+$C94)^2+(1500*ABS(SIN(2*PI()*MOD(Calculator!$B$30/Calculator!$F$13,1)))*IF(MOD(Calculator!$B$30/Calculator!$F$13,1)&lt;0.5,-1,1))^2))),2))</f>
        <v>—</v>
      </c>
      <c r="R94" s="296" t="str">
        <f aca="false">IF(OR(Calculator!$E$14&lt;&gt;"YES",Calculator!$B$30&lt;Calculator!$G$14),"—",ROUND((1+SQRT(((50*POWER(80,POWER(COS(PI()*MOD(Calculator!$B$30/Calculator!$F$14,1)),2))-$C94)^2+(1500*ABS(SIN(2*PI()*MOD(Calculator!$B$30/Calculator!$F$14,1)))*IF(MOD(Calculator!$B$30/Calculator!$F$14,1)&lt;0.5,-1,1))^2)/((50*POWER(80,POWER(COS(PI()*MOD(Calculator!$B$30/Calculator!$F$14,1)),2))+$C94)^2+(1500*ABS(SIN(2*PI()*MOD(Calculator!$B$30/Calculator!$F$14,1)))*IF(MOD(Calculator!$B$30/Calculator!$F$14,1)&lt;0.5,-1,1))^2)))/(1-SQRT(((50*POWER(80,POWER(COS(PI()*MOD(Calculator!$B$30/Calculator!$F$14,1)),2))-$C94)^2+(1500*ABS(SIN(2*PI()*MOD(Calculator!$B$30/Calculator!$F$14,1)))*IF(MOD(Calculator!$B$30/Calculator!$F$14,1)&lt;0.5,-1,1))^2)/((50*POWER(80,POWER(COS(PI()*MOD(Calculator!$B$30/Calculator!$F$14,1)),2))+$C94)^2+(1500*ABS(SIN(2*PI()*MOD(Calculator!$B$30/Calculator!$F$14,1)))*IF(MOD(Calculator!$B$30/Calculator!$F$14,1)&lt;0.5,-1,1))^2))),2))</f>
        <v>—</v>
      </c>
      <c r="S94" s="296" t="n">
        <f aca="false">IF(OR(Calculator!$E$15&lt;&gt;"YES",Calculator!$B$30&lt;Calculator!$G$15),"—",ROUND((1+SQRT(((50*POWER(80,POWER(COS(PI()*MOD(Calculator!$B$30/Calculator!$F$15,1)),2))-$C94)^2+(1500*ABS(SIN(2*PI()*MOD(Calculator!$B$30/Calculator!$F$15,1)))*IF(MOD(Calculator!$B$30/Calculator!$F$15,1)&lt;0.5,-1,1))^2)/((50*POWER(80,POWER(COS(PI()*MOD(Calculator!$B$30/Calculator!$F$15,1)),2))+$C94)^2+(1500*ABS(SIN(2*PI()*MOD(Calculator!$B$30/Calculator!$F$15,1)))*IF(MOD(Calculator!$B$30/Calculator!$F$15,1)&lt;0.5,-1,1))^2)))/(1-SQRT(((50*POWER(80,POWER(COS(PI()*MOD(Calculator!$B$30/Calculator!$F$15,1)),2))-$C94)^2+(1500*ABS(SIN(2*PI()*MOD(Calculator!$B$30/Calculator!$F$15,1)))*IF(MOD(Calculator!$B$30/Calculator!$F$15,1)&lt;0.5,-1,1))^2)/((50*POWER(80,POWER(COS(PI()*MOD(Calculator!$B$30/Calculator!$F$15,1)),2))+$C94)^2+(1500*ABS(SIN(2*PI()*MOD(Calculator!$B$30/Calculator!$F$15,1)))*IF(MOD(Calculator!$B$30/Calculator!$F$15,1)&lt;0.5,-1,1))^2))),2))</f>
        <v>22.4</v>
      </c>
      <c r="T94" s="296" t="str">
        <f aca="false">IF(OR(Calculator!$E$16&lt;&gt;"YES",Calculator!$B$30&lt;Calculator!$G$16),"—",ROUND((1+SQRT(((50*POWER(80,POWER(COS(PI()*MOD(Calculator!$B$30/Calculator!$F$16,1)),2))-$C94)^2+(1500*ABS(SIN(2*PI()*MOD(Calculator!$B$30/Calculator!$F$16,1)))*IF(MOD(Calculator!$B$30/Calculator!$F$16,1)&lt;0.5,-1,1))^2)/((50*POWER(80,POWER(COS(PI()*MOD(Calculator!$B$30/Calculator!$F$16,1)),2))+$C94)^2+(1500*ABS(SIN(2*PI()*MOD(Calculator!$B$30/Calculator!$F$16,1)))*IF(MOD(Calculator!$B$30/Calculator!$F$16,1)&lt;0.5,-1,1))^2)))/(1-SQRT(((50*POWER(80,POWER(COS(PI()*MOD(Calculator!$B$30/Calculator!$F$16,1)),2))-$C94)^2+(1500*ABS(SIN(2*PI()*MOD(Calculator!$B$30/Calculator!$F$16,1)))*IF(MOD(Calculator!$B$30/Calculator!$F$16,1)&lt;0.5,-1,1))^2)/((50*POWER(80,POWER(COS(PI()*MOD(Calculator!$B$30/Calculator!$F$16,1)),2))+$C94)^2+(1500*ABS(SIN(2*PI()*MOD(Calculator!$B$30/Calculator!$F$16,1)))*IF(MOD(Calculator!$B$30/Calculator!$F$16,1)&lt;0.5,-1,1))^2))),2))</f>
        <v>—</v>
      </c>
      <c r="U94" s="296" t="n">
        <f aca="false">IF(OR(Calculator!$E$17&lt;&gt;"YES",Calculator!$B$30&lt;Calculator!$G$17),"—",ROUND((1+SQRT(((50*POWER(80,POWER(COS(PI()*MOD(Calculator!$B$30/Calculator!$F$17,1)),2))-$C94)^2+(1500*ABS(SIN(2*PI()*MOD(Calculator!$B$30/Calculator!$F$17,1)))*IF(MOD(Calculator!$B$30/Calculator!$F$17,1)&lt;0.5,-1,1))^2)/((50*POWER(80,POWER(COS(PI()*MOD(Calculator!$B$30/Calculator!$F$17,1)),2))+$C94)^2+(1500*ABS(SIN(2*PI()*MOD(Calculator!$B$30/Calculator!$F$17,1)))*IF(MOD(Calculator!$B$30/Calculator!$F$17,1)&lt;0.5,-1,1))^2)))/(1-SQRT(((50*POWER(80,POWER(COS(PI()*MOD(Calculator!$B$30/Calculator!$F$17,1)),2))-$C94)^2+(1500*ABS(SIN(2*PI()*MOD(Calculator!$B$30/Calculator!$F$17,1)))*IF(MOD(Calculator!$B$30/Calculator!$F$17,1)&lt;0.5,-1,1))^2)/((50*POWER(80,POWER(COS(PI()*MOD(Calculator!$B$30/Calculator!$F$17,1)),2))+$C94)^2+(1500*ABS(SIN(2*PI()*MOD(Calculator!$B$30/Calculator!$F$17,1)))*IF(MOD(Calculator!$B$30/Calculator!$F$17,1)&lt;0.5,-1,1))^2))),2))</f>
        <v>23.73</v>
      </c>
      <c r="V94" s="296" t="str">
        <f aca="false">IF(OR(Calculator!$E$18&lt;&gt;"YES",Calculator!$B$30&lt;Calculator!$G$18),"—",ROUND((1+SQRT(((50*POWER(80,POWER(COS(PI()*MOD(Calculator!$B$30/Calculator!$F$18,1)),2))-$C94)^2+(1500*ABS(SIN(2*PI()*MOD(Calculator!$B$30/Calculator!$F$18,1)))*IF(MOD(Calculator!$B$30/Calculator!$F$18,1)&lt;0.5,-1,1))^2)/((50*POWER(80,POWER(COS(PI()*MOD(Calculator!$B$30/Calculator!$F$18,1)),2))+$C94)^2+(1500*ABS(SIN(2*PI()*MOD(Calculator!$B$30/Calculator!$F$18,1)))*IF(MOD(Calculator!$B$30/Calculator!$F$18,1)&lt;0.5,-1,1))^2)))/(1-SQRT(((50*POWER(80,POWER(COS(PI()*MOD(Calculator!$B$30/Calculator!$F$18,1)),2))-$C94)^2+(1500*ABS(SIN(2*PI()*MOD(Calculator!$B$30/Calculator!$F$18,1)))*IF(MOD(Calculator!$B$30/Calculator!$F$18,1)&lt;0.5,-1,1))^2)/((50*POWER(80,POWER(COS(PI()*MOD(Calculator!$B$30/Calculator!$F$18,1)),2))+$C94)^2+(1500*ABS(SIN(2*PI()*MOD(Calculator!$B$30/Calculator!$F$18,1)))*IF(MOD(Calculator!$B$30/Calculator!$F$18,1)&lt;0.5,-1,1))^2))),2))</f>
        <v>—</v>
      </c>
      <c r="W94" s="296" t="str">
        <f aca="false">IF(OR(Calculator!$E$19&lt;&gt;"YES",Calculator!$B$30&lt;Calculator!$G$19),"—",ROUND((1+SQRT(((50*POWER(80,POWER(COS(PI()*MOD(Calculator!$B$30/Calculator!$F$19,1)),2))-$C94)^2+(1500*ABS(SIN(2*PI()*MOD(Calculator!$B$30/Calculator!$F$19,1)))*IF(MOD(Calculator!$B$30/Calculator!$F$19,1)&lt;0.5,-1,1))^2)/((50*POWER(80,POWER(COS(PI()*MOD(Calculator!$B$30/Calculator!$F$19,1)),2))+$C94)^2+(1500*ABS(SIN(2*PI()*MOD(Calculator!$B$30/Calculator!$F$19,1)))*IF(MOD(Calculator!$B$30/Calculator!$F$19,1)&lt;0.5,-1,1))^2)))/(1-SQRT(((50*POWER(80,POWER(COS(PI()*MOD(Calculator!$B$30/Calculator!$F$19,1)),2))-$C94)^2+(1500*ABS(SIN(2*PI()*MOD(Calculator!$B$30/Calculator!$F$19,1)))*IF(MOD(Calculator!$B$30/Calculator!$F$19,1)&lt;0.5,-1,1))^2)/((50*POWER(80,POWER(COS(PI()*MOD(Calculator!$B$30/Calculator!$F$19,1)),2))+$C94)^2+(1500*ABS(SIN(2*PI()*MOD(Calculator!$B$30/Calculator!$F$19,1)))*IF(MOD(Calculator!$B$30/Calculator!$F$19,1)&lt;0.5,-1,1))^2))),2))</f>
        <v>—</v>
      </c>
      <c r="X94" s="296" t="str">
        <f aca="false">IF(OR(Calculator!$E$20&lt;&gt;"YES",Calculator!$B$30&lt;Calculator!$G$20),"—",ROUND((1+SQRT(((50*POWER(80,POWER(COS(PI()*MOD(Calculator!$B$30/Calculator!$F$20,1)),2))-$C94)^2+(1500*ABS(SIN(2*PI()*MOD(Calculator!$B$30/Calculator!$F$20,1)))*IF(MOD(Calculator!$B$30/Calculator!$F$20,1)&lt;0.5,-1,1))^2)/((50*POWER(80,POWER(COS(PI()*MOD(Calculator!$B$30/Calculator!$F$20,1)),2))+$C94)^2+(1500*ABS(SIN(2*PI()*MOD(Calculator!$B$30/Calculator!$F$20,1)))*IF(MOD(Calculator!$B$30/Calculator!$F$20,1)&lt;0.5,-1,1))^2)))/(1-SQRT(((50*POWER(80,POWER(COS(PI()*MOD(Calculator!$B$30/Calculator!$F$20,1)),2))-$C94)^2+(1500*ABS(SIN(2*PI()*MOD(Calculator!$B$30/Calculator!$F$20,1)))*IF(MOD(Calculator!$B$30/Calculator!$F$20,1)&lt;0.5,-1,1))^2)/((50*POWER(80,POWER(COS(PI()*MOD(Calculator!$B$30/Calculator!$F$20,1)),2))+$C94)^2+(1500*ABS(SIN(2*PI()*MOD(Calculator!$B$30/Calculator!$F$20,1)))*IF(MOD(Calculator!$B$30/Calculator!$F$20,1)&lt;0.5,-1,1))^2))),2))</f>
        <v>—</v>
      </c>
      <c r="Y94" s="296" t="str">
        <f aca="false">IF(OR(Calculator!$E$21&lt;&gt;"YES",Calculator!$B$30&lt;Calculator!$G$21),"—",ROUND((1+SQRT(((50*POWER(80,POWER(COS(PI()*MOD(Calculator!$B$30/Calculator!$F$21,1)),2))-$C94)^2+(1500*ABS(SIN(2*PI()*MOD(Calculator!$B$30/Calculator!$F$21,1)))*IF(MOD(Calculator!$B$30/Calculator!$F$21,1)&lt;0.5,-1,1))^2)/((50*POWER(80,POWER(COS(PI()*MOD(Calculator!$B$30/Calculator!$F$21,1)),2))+$C94)^2+(1500*ABS(SIN(2*PI()*MOD(Calculator!$B$30/Calculator!$F$21,1)))*IF(MOD(Calculator!$B$30/Calculator!$F$21,1)&lt;0.5,-1,1))^2)))/(1-SQRT(((50*POWER(80,POWER(COS(PI()*MOD(Calculator!$B$30/Calculator!$F$21,1)),2))-$C94)^2+(1500*ABS(SIN(2*PI()*MOD(Calculator!$B$30/Calculator!$F$21,1)))*IF(MOD(Calculator!$B$30/Calculator!$F$21,1)&lt;0.5,-1,1))^2)/((50*POWER(80,POWER(COS(PI()*MOD(Calculator!$B$30/Calculator!$F$21,1)),2))+$C94)^2+(1500*ABS(SIN(2*PI()*MOD(Calculator!$B$30/Calculator!$F$21,1)))*IF(MOD(Calculator!$B$30/Calculator!$F$21,1)&lt;0.5,-1,1))^2))),2))</f>
        <v>—</v>
      </c>
      <c r="Z94" s="296" t="str">
        <f aca="false">IF(OR(Calculator!$E$22&lt;&gt;"YES",Calculator!$B$30&lt;Calculator!$G$22),"—",ROUND((1+SQRT(((50*POWER(80,POWER(COS(PI()*MOD(Calculator!$B$30/Calculator!$F$22,1)),2))-$C94)^2+(1500*ABS(SIN(2*PI()*MOD(Calculator!$B$30/Calculator!$F$22,1)))*IF(MOD(Calculator!$B$30/Calculator!$F$22,1)&lt;0.5,-1,1))^2)/((50*POWER(80,POWER(COS(PI()*MOD(Calculator!$B$30/Calculator!$F$22,1)),2))+$C94)^2+(1500*ABS(SIN(2*PI()*MOD(Calculator!$B$30/Calculator!$F$22,1)))*IF(MOD(Calculator!$B$30/Calculator!$F$22,1)&lt;0.5,-1,1))^2)))/(1-SQRT(((50*POWER(80,POWER(COS(PI()*MOD(Calculator!$B$30/Calculator!$F$22,1)),2))-$C94)^2+(1500*ABS(SIN(2*PI()*MOD(Calculator!$B$30/Calculator!$F$22,1)))*IF(MOD(Calculator!$B$30/Calculator!$F$22,1)&lt;0.5,-1,1))^2)/((50*POWER(80,POWER(COS(PI()*MOD(Calculator!$B$30/Calculator!$F$22,1)),2))+$C94)^2+(1500*ABS(SIN(2*PI()*MOD(Calculator!$B$30/Calculator!$F$22,1)))*IF(MOD(Calculator!$B$30/Calculator!$F$22,1)&lt;0.5,-1,1))^2))),2))</f>
        <v>—</v>
      </c>
      <c r="AA94" s="301" t="n">
        <f aca="false">IFERROR(ROUND((IF(ISNUMBER(P94),P94,0)+IF(ISNUMBER(Q94),Q94,0)+IF(ISNUMBER(R94),R94,0)+IF(ISNUMBER(S94),S94,0)+IF(ISNUMBER(T94),T94,0)+IF(ISNUMBER(U94),U94,0)+IF(ISNUMBER(V94),V94,0)+IF(ISNUMBER(W94),W94,0)+IF(ISNUMBER(X94),X94,0)+IF(ISNUMBER(Y94),Y94,0)+IF(ISNUMBER(Z94),Z94,0))/(IF(ISNUMBER(P94),1,0)+IF(ISNUMBER(Q94),1,0)+IF(ISNUMBER(R94),1,0)+IF(ISNUMBER(S94),1,0)+IF(ISNUMBER(T94),1,0)+IF(ISNUMBER(U94),1,0)+IF(ISNUMBER(V94),1,0)+IF(ISNUMBER(W94),1,0)+IF(ISNUMBER(X94),1,0)+IF(ISNUMBER(Y94),1,0)+IF(ISNUMBER(Z94),1,0)),4),"")</f>
        <v>23.065</v>
      </c>
      <c r="AB94" s="296" t="str">
        <f aca="false">IF(OR(Calculator!$E$12&lt;&gt;"YES",Calculator!$B$31&lt;Calculator!$G$12),"—",ROUND((1+SQRT(((50*POWER(80,POWER(COS(PI()*MOD(Calculator!$B$31/Calculator!$F$12,1)),2))-$C94)^2+(1500*ABS(SIN(2*PI()*MOD(Calculator!$B$31/Calculator!$F$12,1)))*IF(MOD(Calculator!$B$31/Calculator!$F$12,1)&lt;0.5,-1,1))^2)/((50*POWER(80,POWER(COS(PI()*MOD(Calculator!$B$31/Calculator!$F$12,1)),2))+$C94)^2+(1500*ABS(SIN(2*PI()*MOD(Calculator!$B$31/Calculator!$F$12,1)))*IF(MOD(Calculator!$B$31/Calculator!$F$12,1)&lt;0.5,-1,1))^2)))/(1-SQRT(((50*POWER(80,POWER(COS(PI()*MOD(Calculator!$B$31/Calculator!$F$12,1)),2))-$C94)^2+(1500*ABS(SIN(2*PI()*MOD(Calculator!$B$31/Calculator!$F$12,1)))*IF(MOD(Calculator!$B$31/Calculator!$F$12,1)&lt;0.5,-1,1))^2)/((50*POWER(80,POWER(COS(PI()*MOD(Calculator!$B$31/Calculator!$F$12,1)),2))+$C94)^2+(1500*ABS(SIN(2*PI()*MOD(Calculator!$B$31/Calculator!$F$12,1)))*IF(MOD(Calculator!$B$31/Calculator!$F$12,1)&lt;0.5,-1,1))^2))),2))</f>
        <v>—</v>
      </c>
      <c r="AC94" s="296" t="str">
        <f aca="false">IF(OR(Calculator!$E$13&lt;&gt;"YES",Calculator!$B$31&lt;Calculator!$G$13),"—",ROUND((1+SQRT(((50*POWER(80,POWER(COS(PI()*MOD(Calculator!$B$31/Calculator!$F$13,1)),2))-$C94)^2+(1500*ABS(SIN(2*PI()*MOD(Calculator!$B$31/Calculator!$F$13,1)))*IF(MOD(Calculator!$B$31/Calculator!$F$13,1)&lt;0.5,-1,1))^2)/((50*POWER(80,POWER(COS(PI()*MOD(Calculator!$B$31/Calculator!$F$13,1)),2))+$C94)^2+(1500*ABS(SIN(2*PI()*MOD(Calculator!$B$31/Calculator!$F$13,1)))*IF(MOD(Calculator!$B$31/Calculator!$F$13,1)&lt;0.5,-1,1))^2)))/(1-SQRT(((50*POWER(80,POWER(COS(PI()*MOD(Calculator!$B$31/Calculator!$F$13,1)),2))-$C94)^2+(1500*ABS(SIN(2*PI()*MOD(Calculator!$B$31/Calculator!$F$13,1)))*IF(MOD(Calculator!$B$31/Calculator!$F$13,1)&lt;0.5,-1,1))^2)/((50*POWER(80,POWER(COS(PI()*MOD(Calculator!$B$31/Calculator!$F$13,1)),2))+$C94)^2+(1500*ABS(SIN(2*PI()*MOD(Calculator!$B$31/Calculator!$F$13,1)))*IF(MOD(Calculator!$B$31/Calculator!$F$13,1)&lt;0.5,-1,1))^2))),2))</f>
        <v>—</v>
      </c>
      <c r="AD94" s="296" t="str">
        <f aca="false">IF(OR(Calculator!$E$14&lt;&gt;"YES",Calculator!$B$31&lt;Calculator!$G$14),"—",ROUND((1+SQRT(((50*POWER(80,POWER(COS(PI()*MOD(Calculator!$B$31/Calculator!$F$14,1)),2))-$C94)^2+(1500*ABS(SIN(2*PI()*MOD(Calculator!$B$31/Calculator!$F$14,1)))*IF(MOD(Calculator!$B$31/Calculator!$F$14,1)&lt;0.5,-1,1))^2)/((50*POWER(80,POWER(COS(PI()*MOD(Calculator!$B$31/Calculator!$F$14,1)),2))+$C94)^2+(1500*ABS(SIN(2*PI()*MOD(Calculator!$B$31/Calculator!$F$14,1)))*IF(MOD(Calculator!$B$31/Calculator!$F$14,1)&lt;0.5,-1,1))^2)))/(1-SQRT(((50*POWER(80,POWER(COS(PI()*MOD(Calculator!$B$31/Calculator!$F$14,1)),2))-$C94)^2+(1500*ABS(SIN(2*PI()*MOD(Calculator!$B$31/Calculator!$F$14,1)))*IF(MOD(Calculator!$B$31/Calculator!$F$14,1)&lt;0.5,-1,1))^2)/((50*POWER(80,POWER(COS(PI()*MOD(Calculator!$B$31/Calculator!$F$14,1)),2))+$C94)^2+(1500*ABS(SIN(2*PI()*MOD(Calculator!$B$31/Calculator!$F$14,1)))*IF(MOD(Calculator!$B$31/Calculator!$F$14,1)&lt;0.5,-1,1))^2))),2))</f>
        <v>—</v>
      </c>
      <c r="AE94" s="296" t="n">
        <f aca="false">IF(OR(Calculator!$E$15&lt;&gt;"YES",Calculator!$B$31&lt;Calculator!$G$15),"—",ROUND((1+SQRT(((50*POWER(80,POWER(COS(PI()*MOD(Calculator!$B$31/Calculator!$F$15,1)),2))-$C94)^2+(1500*ABS(SIN(2*PI()*MOD(Calculator!$B$31/Calculator!$F$15,1)))*IF(MOD(Calculator!$B$31/Calculator!$F$15,1)&lt;0.5,-1,1))^2)/((50*POWER(80,POWER(COS(PI()*MOD(Calculator!$B$31/Calculator!$F$15,1)),2))+$C94)^2+(1500*ABS(SIN(2*PI()*MOD(Calculator!$B$31/Calculator!$F$15,1)))*IF(MOD(Calculator!$B$31/Calculator!$F$15,1)&lt;0.5,-1,1))^2)))/(1-SQRT(((50*POWER(80,POWER(COS(PI()*MOD(Calculator!$B$31/Calculator!$F$15,1)),2))-$C94)^2+(1500*ABS(SIN(2*PI()*MOD(Calculator!$B$31/Calculator!$F$15,1)))*IF(MOD(Calculator!$B$31/Calculator!$F$15,1)&lt;0.5,-1,1))^2)/((50*POWER(80,POWER(COS(PI()*MOD(Calculator!$B$31/Calculator!$F$15,1)),2))+$C94)^2+(1500*ABS(SIN(2*PI()*MOD(Calculator!$B$31/Calculator!$F$15,1)))*IF(MOD(Calculator!$B$31/Calculator!$F$15,1)&lt;0.5,-1,1))^2))),2))</f>
        <v>24.96</v>
      </c>
      <c r="AF94" s="296" t="str">
        <f aca="false">IF(OR(Calculator!$E$16&lt;&gt;"YES",Calculator!$B$31&lt;Calculator!$G$16),"—",ROUND((1+SQRT(((50*POWER(80,POWER(COS(PI()*MOD(Calculator!$B$31/Calculator!$F$16,1)),2))-$C94)^2+(1500*ABS(SIN(2*PI()*MOD(Calculator!$B$31/Calculator!$F$16,1)))*IF(MOD(Calculator!$B$31/Calculator!$F$16,1)&lt;0.5,-1,1))^2)/((50*POWER(80,POWER(COS(PI()*MOD(Calculator!$B$31/Calculator!$F$16,1)),2))+$C94)^2+(1500*ABS(SIN(2*PI()*MOD(Calculator!$B$31/Calculator!$F$16,1)))*IF(MOD(Calculator!$B$31/Calculator!$F$16,1)&lt;0.5,-1,1))^2)))/(1-SQRT(((50*POWER(80,POWER(COS(PI()*MOD(Calculator!$B$31/Calculator!$F$16,1)),2))-$C94)^2+(1500*ABS(SIN(2*PI()*MOD(Calculator!$B$31/Calculator!$F$16,1)))*IF(MOD(Calculator!$B$31/Calculator!$F$16,1)&lt;0.5,-1,1))^2)/((50*POWER(80,POWER(COS(PI()*MOD(Calculator!$B$31/Calculator!$F$16,1)),2))+$C94)^2+(1500*ABS(SIN(2*PI()*MOD(Calculator!$B$31/Calculator!$F$16,1)))*IF(MOD(Calculator!$B$31/Calculator!$F$16,1)&lt;0.5,-1,1))^2))),2))</f>
        <v>—</v>
      </c>
      <c r="AG94" s="296" t="n">
        <f aca="false">IF(OR(Calculator!$E$17&lt;&gt;"YES",Calculator!$B$31&lt;Calculator!$G$17),"—",ROUND((1+SQRT(((50*POWER(80,POWER(COS(PI()*MOD(Calculator!$B$31/Calculator!$F$17,1)),2))-$C94)^2+(1500*ABS(SIN(2*PI()*MOD(Calculator!$B$31/Calculator!$F$17,1)))*IF(MOD(Calculator!$B$31/Calculator!$F$17,1)&lt;0.5,-1,1))^2)/((50*POWER(80,POWER(COS(PI()*MOD(Calculator!$B$31/Calculator!$F$17,1)),2))+$C94)^2+(1500*ABS(SIN(2*PI()*MOD(Calculator!$B$31/Calculator!$F$17,1)))*IF(MOD(Calculator!$B$31/Calculator!$F$17,1)&lt;0.5,-1,1))^2)))/(1-SQRT(((50*POWER(80,POWER(COS(PI()*MOD(Calculator!$B$31/Calculator!$F$17,1)),2))-$C94)^2+(1500*ABS(SIN(2*PI()*MOD(Calculator!$B$31/Calculator!$F$17,1)))*IF(MOD(Calculator!$B$31/Calculator!$F$17,1)&lt;0.5,-1,1))^2)/((50*POWER(80,POWER(COS(PI()*MOD(Calculator!$B$31/Calculator!$F$17,1)),2))+$C94)^2+(1500*ABS(SIN(2*PI()*MOD(Calculator!$B$31/Calculator!$F$17,1)))*IF(MOD(Calculator!$B$31/Calculator!$F$17,1)&lt;0.5,-1,1))^2))),2))</f>
        <v>18.96</v>
      </c>
      <c r="AH94" s="296" t="str">
        <f aca="false">IF(OR(Calculator!$E$18&lt;&gt;"YES",Calculator!$B$31&lt;Calculator!$G$18),"—",ROUND((1+SQRT(((50*POWER(80,POWER(COS(PI()*MOD(Calculator!$B$31/Calculator!$F$18,1)),2))-$C94)^2+(1500*ABS(SIN(2*PI()*MOD(Calculator!$B$31/Calculator!$F$18,1)))*IF(MOD(Calculator!$B$31/Calculator!$F$18,1)&lt;0.5,-1,1))^2)/((50*POWER(80,POWER(COS(PI()*MOD(Calculator!$B$31/Calculator!$F$18,1)),2))+$C94)^2+(1500*ABS(SIN(2*PI()*MOD(Calculator!$B$31/Calculator!$F$18,1)))*IF(MOD(Calculator!$B$31/Calculator!$F$18,1)&lt;0.5,-1,1))^2)))/(1-SQRT(((50*POWER(80,POWER(COS(PI()*MOD(Calculator!$B$31/Calculator!$F$18,1)),2))-$C94)^2+(1500*ABS(SIN(2*PI()*MOD(Calculator!$B$31/Calculator!$F$18,1)))*IF(MOD(Calculator!$B$31/Calculator!$F$18,1)&lt;0.5,-1,1))^2)/((50*POWER(80,POWER(COS(PI()*MOD(Calculator!$B$31/Calculator!$F$18,1)),2))+$C94)^2+(1500*ABS(SIN(2*PI()*MOD(Calculator!$B$31/Calculator!$F$18,1)))*IF(MOD(Calculator!$B$31/Calculator!$F$18,1)&lt;0.5,-1,1))^2))),2))</f>
        <v>—</v>
      </c>
      <c r="AI94" s="296" t="str">
        <f aca="false">IF(OR(Calculator!$E$19&lt;&gt;"YES",Calculator!$B$31&lt;Calculator!$G$19),"—",ROUND((1+SQRT(((50*POWER(80,POWER(COS(PI()*MOD(Calculator!$B$31/Calculator!$F$19,1)),2))-$C94)^2+(1500*ABS(SIN(2*PI()*MOD(Calculator!$B$31/Calculator!$F$19,1)))*IF(MOD(Calculator!$B$31/Calculator!$F$19,1)&lt;0.5,-1,1))^2)/((50*POWER(80,POWER(COS(PI()*MOD(Calculator!$B$31/Calculator!$F$19,1)),2))+$C94)^2+(1500*ABS(SIN(2*PI()*MOD(Calculator!$B$31/Calculator!$F$19,1)))*IF(MOD(Calculator!$B$31/Calculator!$F$19,1)&lt;0.5,-1,1))^2)))/(1-SQRT(((50*POWER(80,POWER(COS(PI()*MOD(Calculator!$B$31/Calculator!$F$19,1)),2))-$C94)^2+(1500*ABS(SIN(2*PI()*MOD(Calculator!$B$31/Calculator!$F$19,1)))*IF(MOD(Calculator!$B$31/Calculator!$F$19,1)&lt;0.5,-1,1))^2)/((50*POWER(80,POWER(COS(PI()*MOD(Calculator!$B$31/Calculator!$F$19,1)),2))+$C94)^2+(1500*ABS(SIN(2*PI()*MOD(Calculator!$B$31/Calculator!$F$19,1)))*IF(MOD(Calculator!$B$31/Calculator!$F$19,1)&lt;0.5,-1,1))^2))),2))</f>
        <v>—</v>
      </c>
      <c r="AJ94" s="296" t="str">
        <f aca="false">IF(OR(Calculator!$E$20&lt;&gt;"YES",Calculator!$B$31&lt;Calculator!$G$20),"—",ROUND((1+SQRT(((50*POWER(80,POWER(COS(PI()*MOD(Calculator!$B$31/Calculator!$F$20,1)),2))-$C94)^2+(1500*ABS(SIN(2*PI()*MOD(Calculator!$B$31/Calculator!$F$20,1)))*IF(MOD(Calculator!$B$31/Calculator!$F$20,1)&lt;0.5,-1,1))^2)/((50*POWER(80,POWER(COS(PI()*MOD(Calculator!$B$31/Calculator!$F$20,1)),2))+$C94)^2+(1500*ABS(SIN(2*PI()*MOD(Calculator!$B$31/Calculator!$F$20,1)))*IF(MOD(Calculator!$B$31/Calculator!$F$20,1)&lt;0.5,-1,1))^2)))/(1-SQRT(((50*POWER(80,POWER(COS(PI()*MOD(Calculator!$B$31/Calculator!$F$20,1)),2))-$C94)^2+(1500*ABS(SIN(2*PI()*MOD(Calculator!$B$31/Calculator!$F$20,1)))*IF(MOD(Calculator!$B$31/Calculator!$F$20,1)&lt;0.5,-1,1))^2)/((50*POWER(80,POWER(COS(PI()*MOD(Calculator!$B$31/Calculator!$F$20,1)),2))+$C94)^2+(1500*ABS(SIN(2*PI()*MOD(Calculator!$B$31/Calculator!$F$20,1)))*IF(MOD(Calculator!$B$31/Calculator!$F$20,1)&lt;0.5,-1,1))^2))),2))</f>
        <v>—</v>
      </c>
      <c r="AK94" s="296" t="str">
        <f aca="false">IF(OR(Calculator!$E$21&lt;&gt;"YES",Calculator!$B$31&lt;Calculator!$G$21),"—",ROUND((1+SQRT(((50*POWER(80,POWER(COS(PI()*MOD(Calculator!$B$31/Calculator!$F$21,1)),2))-$C94)^2+(1500*ABS(SIN(2*PI()*MOD(Calculator!$B$31/Calculator!$F$21,1)))*IF(MOD(Calculator!$B$31/Calculator!$F$21,1)&lt;0.5,-1,1))^2)/((50*POWER(80,POWER(COS(PI()*MOD(Calculator!$B$31/Calculator!$F$21,1)),2))+$C94)^2+(1500*ABS(SIN(2*PI()*MOD(Calculator!$B$31/Calculator!$F$21,1)))*IF(MOD(Calculator!$B$31/Calculator!$F$21,1)&lt;0.5,-1,1))^2)))/(1-SQRT(((50*POWER(80,POWER(COS(PI()*MOD(Calculator!$B$31/Calculator!$F$21,1)),2))-$C94)^2+(1500*ABS(SIN(2*PI()*MOD(Calculator!$B$31/Calculator!$F$21,1)))*IF(MOD(Calculator!$B$31/Calculator!$F$21,1)&lt;0.5,-1,1))^2)/((50*POWER(80,POWER(COS(PI()*MOD(Calculator!$B$31/Calculator!$F$21,1)),2))+$C94)^2+(1500*ABS(SIN(2*PI()*MOD(Calculator!$B$31/Calculator!$F$21,1)))*IF(MOD(Calculator!$B$31/Calculator!$F$21,1)&lt;0.5,-1,1))^2))),2))</f>
        <v>—</v>
      </c>
      <c r="AL94" s="296" t="str">
        <f aca="false">IF(OR(Calculator!$E$22&lt;&gt;"YES",Calculator!$B$31&lt;Calculator!$G$22),"—",ROUND((1+SQRT(((50*POWER(80,POWER(COS(PI()*MOD(Calculator!$B$31/Calculator!$F$22,1)),2))-$C94)^2+(1500*ABS(SIN(2*PI()*MOD(Calculator!$B$31/Calculator!$F$22,1)))*IF(MOD(Calculator!$B$31/Calculator!$F$22,1)&lt;0.5,-1,1))^2)/((50*POWER(80,POWER(COS(PI()*MOD(Calculator!$B$31/Calculator!$F$22,1)),2))+$C94)^2+(1500*ABS(SIN(2*PI()*MOD(Calculator!$B$31/Calculator!$F$22,1)))*IF(MOD(Calculator!$B$31/Calculator!$F$22,1)&lt;0.5,-1,1))^2)))/(1-SQRT(((50*POWER(80,POWER(COS(PI()*MOD(Calculator!$B$31/Calculator!$F$22,1)),2))-$C94)^2+(1500*ABS(SIN(2*PI()*MOD(Calculator!$B$31/Calculator!$F$22,1)))*IF(MOD(Calculator!$B$31/Calculator!$F$22,1)&lt;0.5,-1,1))^2)/((50*POWER(80,POWER(COS(PI()*MOD(Calculator!$B$31/Calculator!$F$22,1)),2))+$C94)^2+(1500*ABS(SIN(2*PI()*MOD(Calculator!$B$31/Calculator!$F$22,1)))*IF(MOD(Calculator!$B$31/Calculator!$F$22,1)&lt;0.5,-1,1))^2))),2))</f>
        <v>—</v>
      </c>
      <c r="AM94" s="293" t="n">
        <f aca="false">IFERROR(ROUND((IF(ISNUMBER(AB94),AB94,0)+IF(ISNUMBER(AC94),AC94,0)+IF(ISNUMBER(AD94),AD94,0)+IF(ISNUMBER(AE94),AE94,0)+IF(ISNUMBER(AF94),AF94,0)+IF(ISNUMBER(AG94),AG94,0)+IF(ISNUMBER(AH94),AH94,0)+IF(ISNUMBER(AI94),AI94,0)+IF(ISNUMBER(AJ94),AJ94,0)+IF(ISNUMBER(AK94),AK94,0)+IF(ISNUMBER(AL94),AL94,0))/(IF(ISNUMBER(AB94),1,0)+IF(ISNUMBER(AC94),1,0)+IF(ISNUMBER(AD94),1,0)+IF(ISNUMBER(AE94),1,0)+IF(ISNUMBER(AF94),1,0)+IF(ISNUMBER(AG94),1,0)+IF(ISNUMBER(AH94),1,0)+IF(ISNUMBER(AI94),1,0)+IF(ISNUMBER(AJ94),1,0)+IF(ISNUMBER(AK94),1,0)+IF(ISNUMBER(AL94),1,0)),4),"")</f>
        <v>21.96</v>
      </c>
      <c r="AN94" s="299" t="str">
        <f aca="false">IF(OR(Calculator!$E$12&lt;&gt;"YES",Calculator!$B$32&lt;Calculator!$G$12),"—",ROUND((1+SQRT(((50*POWER(80,POWER(COS(PI()*MOD(Calculator!$B$32/Calculator!$F$12,1)),2))-$C94)^2+(1500*ABS(SIN(2*PI()*MOD(Calculator!$B$32/Calculator!$F$12,1)))*IF(MOD(Calculator!$B$32/Calculator!$F$12,1)&lt;0.5,-1,1))^2)/((50*POWER(80,POWER(COS(PI()*MOD(Calculator!$B$32/Calculator!$F$12,1)),2))+$C94)^2+(1500*ABS(SIN(2*PI()*MOD(Calculator!$B$32/Calculator!$F$12,1)))*IF(MOD(Calculator!$B$32/Calculator!$F$12,1)&lt;0.5,-1,1))^2)))/(1-SQRT(((50*POWER(80,POWER(COS(PI()*MOD(Calculator!$B$32/Calculator!$F$12,1)),2))-$C94)^2+(1500*ABS(SIN(2*PI()*MOD(Calculator!$B$32/Calculator!$F$12,1)))*IF(MOD(Calculator!$B$32/Calculator!$F$12,1)&lt;0.5,-1,1))^2)/((50*POWER(80,POWER(COS(PI()*MOD(Calculator!$B$32/Calculator!$F$12,1)),2))+$C94)^2+(1500*ABS(SIN(2*PI()*MOD(Calculator!$B$32/Calculator!$F$12,1)))*IF(MOD(Calculator!$B$32/Calculator!$F$12,1)&lt;0.5,-1,1))^2))),2))</f>
        <v>—</v>
      </c>
      <c r="AO94" s="299" t="str">
        <f aca="false">IF(OR(Calculator!$E$13&lt;&gt;"YES",Calculator!$B$32&lt;Calculator!$G$13),"—",ROUND((1+SQRT(((50*POWER(80,POWER(COS(PI()*MOD(Calculator!$B$32/Calculator!$F$13,1)),2))-$C94)^2+(1500*ABS(SIN(2*PI()*MOD(Calculator!$B$32/Calculator!$F$13,1)))*IF(MOD(Calculator!$B$32/Calculator!$F$13,1)&lt;0.5,-1,1))^2)/((50*POWER(80,POWER(COS(PI()*MOD(Calculator!$B$32/Calculator!$F$13,1)),2))+$C94)^2+(1500*ABS(SIN(2*PI()*MOD(Calculator!$B$32/Calculator!$F$13,1)))*IF(MOD(Calculator!$B$32/Calculator!$F$13,1)&lt;0.5,-1,1))^2)))/(1-SQRT(((50*POWER(80,POWER(COS(PI()*MOD(Calculator!$B$32/Calculator!$F$13,1)),2))-$C94)^2+(1500*ABS(SIN(2*PI()*MOD(Calculator!$B$32/Calculator!$F$13,1)))*IF(MOD(Calculator!$B$32/Calculator!$F$13,1)&lt;0.5,-1,1))^2)/((50*POWER(80,POWER(COS(PI()*MOD(Calculator!$B$32/Calculator!$F$13,1)),2))+$C94)^2+(1500*ABS(SIN(2*PI()*MOD(Calculator!$B$32/Calculator!$F$13,1)))*IF(MOD(Calculator!$B$32/Calculator!$F$13,1)&lt;0.5,-1,1))^2))),2))</f>
        <v>—</v>
      </c>
      <c r="AP94" s="299" t="str">
        <f aca="false">IF(OR(Calculator!$E$14&lt;&gt;"YES",Calculator!$B$32&lt;Calculator!$G$14),"—",ROUND((1+SQRT(((50*POWER(80,POWER(COS(PI()*MOD(Calculator!$B$32/Calculator!$F$14,1)),2))-$C94)^2+(1500*ABS(SIN(2*PI()*MOD(Calculator!$B$32/Calculator!$F$14,1)))*IF(MOD(Calculator!$B$32/Calculator!$F$14,1)&lt;0.5,-1,1))^2)/((50*POWER(80,POWER(COS(PI()*MOD(Calculator!$B$32/Calculator!$F$14,1)),2))+$C94)^2+(1500*ABS(SIN(2*PI()*MOD(Calculator!$B$32/Calculator!$F$14,1)))*IF(MOD(Calculator!$B$32/Calculator!$F$14,1)&lt;0.5,-1,1))^2)))/(1-SQRT(((50*POWER(80,POWER(COS(PI()*MOD(Calculator!$B$32/Calculator!$F$14,1)),2))-$C94)^2+(1500*ABS(SIN(2*PI()*MOD(Calculator!$B$32/Calculator!$F$14,1)))*IF(MOD(Calculator!$B$32/Calculator!$F$14,1)&lt;0.5,-1,1))^2)/((50*POWER(80,POWER(COS(PI()*MOD(Calculator!$B$32/Calculator!$F$14,1)),2))+$C94)^2+(1500*ABS(SIN(2*PI()*MOD(Calculator!$B$32/Calculator!$F$14,1)))*IF(MOD(Calculator!$B$32/Calculator!$F$14,1)&lt;0.5,-1,1))^2))),2))</f>
        <v>—</v>
      </c>
      <c r="AQ94" s="299" t="n">
        <f aca="false">IF(OR(Calculator!$E$15&lt;&gt;"YES",Calculator!$B$32&lt;Calculator!$G$15),"—",ROUND((1+SQRT(((50*POWER(80,POWER(COS(PI()*MOD(Calculator!$B$32/Calculator!$F$15,1)),2))-$C94)^2+(1500*ABS(SIN(2*PI()*MOD(Calculator!$B$32/Calculator!$F$15,1)))*IF(MOD(Calculator!$B$32/Calculator!$F$15,1)&lt;0.5,-1,1))^2)/((50*POWER(80,POWER(COS(PI()*MOD(Calculator!$B$32/Calculator!$F$15,1)),2))+$C94)^2+(1500*ABS(SIN(2*PI()*MOD(Calculator!$B$32/Calculator!$F$15,1)))*IF(MOD(Calculator!$B$32/Calculator!$F$15,1)&lt;0.5,-1,1))^2)))/(1-SQRT(((50*POWER(80,POWER(COS(PI()*MOD(Calculator!$B$32/Calculator!$F$15,1)),2))-$C94)^2+(1500*ABS(SIN(2*PI()*MOD(Calculator!$B$32/Calculator!$F$15,1)))*IF(MOD(Calculator!$B$32/Calculator!$F$15,1)&lt;0.5,-1,1))^2)/((50*POWER(80,POWER(COS(PI()*MOD(Calculator!$B$32/Calculator!$F$15,1)),2))+$C94)^2+(1500*ABS(SIN(2*PI()*MOD(Calculator!$B$32/Calculator!$F$15,1)))*IF(MOD(Calculator!$B$32/Calculator!$F$15,1)&lt;0.5,-1,1))^2))),2))</f>
        <v>2.83</v>
      </c>
      <c r="AR94" s="299" t="str">
        <f aca="false">IF(OR(Calculator!$E$16&lt;&gt;"YES",Calculator!$B$32&lt;Calculator!$G$16),"—",ROUND((1+SQRT(((50*POWER(80,POWER(COS(PI()*MOD(Calculator!$B$32/Calculator!$F$16,1)),2))-$C94)^2+(1500*ABS(SIN(2*PI()*MOD(Calculator!$B$32/Calculator!$F$16,1)))*IF(MOD(Calculator!$B$32/Calculator!$F$16,1)&lt;0.5,-1,1))^2)/((50*POWER(80,POWER(COS(PI()*MOD(Calculator!$B$32/Calculator!$F$16,1)),2))+$C94)^2+(1500*ABS(SIN(2*PI()*MOD(Calculator!$B$32/Calculator!$F$16,1)))*IF(MOD(Calculator!$B$32/Calculator!$F$16,1)&lt;0.5,-1,1))^2)))/(1-SQRT(((50*POWER(80,POWER(COS(PI()*MOD(Calculator!$B$32/Calculator!$F$16,1)),2))-$C94)^2+(1500*ABS(SIN(2*PI()*MOD(Calculator!$B$32/Calculator!$F$16,1)))*IF(MOD(Calculator!$B$32/Calculator!$F$16,1)&lt;0.5,-1,1))^2)/((50*POWER(80,POWER(COS(PI()*MOD(Calculator!$B$32/Calculator!$F$16,1)),2))+$C94)^2+(1500*ABS(SIN(2*PI()*MOD(Calculator!$B$32/Calculator!$F$16,1)))*IF(MOD(Calculator!$B$32/Calculator!$F$16,1)&lt;0.5,-1,1))^2))),2))</f>
        <v>—</v>
      </c>
      <c r="AS94" s="299" t="n">
        <f aca="false">IF(OR(Calculator!$E$17&lt;&gt;"YES",Calculator!$B$32&lt;Calculator!$G$17),"—",ROUND((1+SQRT(((50*POWER(80,POWER(COS(PI()*MOD(Calculator!$B$32/Calculator!$F$17,1)),2))-$C94)^2+(1500*ABS(SIN(2*PI()*MOD(Calculator!$B$32/Calculator!$F$17,1)))*IF(MOD(Calculator!$B$32/Calculator!$F$17,1)&lt;0.5,-1,1))^2)/((50*POWER(80,POWER(COS(PI()*MOD(Calculator!$B$32/Calculator!$F$17,1)),2))+$C94)^2+(1500*ABS(SIN(2*PI()*MOD(Calculator!$B$32/Calculator!$F$17,1)))*IF(MOD(Calculator!$B$32/Calculator!$F$17,1)&lt;0.5,-1,1))^2)))/(1-SQRT(((50*POWER(80,POWER(COS(PI()*MOD(Calculator!$B$32/Calculator!$F$17,1)),2))-$C94)^2+(1500*ABS(SIN(2*PI()*MOD(Calculator!$B$32/Calculator!$F$17,1)))*IF(MOD(Calculator!$B$32/Calculator!$F$17,1)&lt;0.5,-1,1))^2)/((50*POWER(80,POWER(COS(PI()*MOD(Calculator!$B$32/Calculator!$F$17,1)),2))+$C94)^2+(1500*ABS(SIN(2*PI()*MOD(Calculator!$B$32/Calculator!$F$17,1)))*IF(MOD(Calculator!$B$32/Calculator!$F$17,1)&lt;0.5,-1,1))^2))),2))</f>
        <v>20.02</v>
      </c>
      <c r="AT94" s="299" t="str">
        <f aca="false">IF(OR(Calculator!$E$18&lt;&gt;"YES",Calculator!$B$32&lt;Calculator!$G$18),"—",ROUND((1+SQRT(((50*POWER(80,POWER(COS(PI()*MOD(Calculator!$B$32/Calculator!$F$18,1)),2))-$C94)^2+(1500*ABS(SIN(2*PI()*MOD(Calculator!$B$32/Calculator!$F$18,1)))*IF(MOD(Calculator!$B$32/Calculator!$F$18,1)&lt;0.5,-1,1))^2)/((50*POWER(80,POWER(COS(PI()*MOD(Calculator!$B$32/Calculator!$F$18,1)),2))+$C94)^2+(1500*ABS(SIN(2*PI()*MOD(Calculator!$B$32/Calculator!$F$18,1)))*IF(MOD(Calculator!$B$32/Calculator!$F$18,1)&lt;0.5,-1,1))^2)))/(1-SQRT(((50*POWER(80,POWER(COS(PI()*MOD(Calculator!$B$32/Calculator!$F$18,1)),2))-$C94)^2+(1500*ABS(SIN(2*PI()*MOD(Calculator!$B$32/Calculator!$F$18,1)))*IF(MOD(Calculator!$B$32/Calculator!$F$18,1)&lt;0.5,-1,1))^2)/((50*POWER(80,POWER(COS(PI()*MOD(Calculator!$B$32/Calculator!$F$18,1)),2))+$C94)^2+(1500*ABS(SIN(2*PI()*MOD(Calculator!$B$32/Calculator!$F$18,1)))*IF(MOD(Calculator!$B$32/Calculator!$F$18,1)&lt;0.5,-1,1))^2))),2))</f>
        <v>—</v>
      </c>
      <c r="AU94" s="299" t="str">
        <f aca="false">IF(OR(Calculator!$E$19&lt;&gt;"YES",Calculator!$B$32&lt;Calculator!$G$19),"—",ROUND((1+SQRT(((50*POWER(80,POWER(COS(PI()*MOD(Calculator!$B$32/Calculator!$F$19,1)),2))-$C94)^2+(1500*ABS(SIN(2*PI()*MOD(Calculator!$B$32/Calculator!$F$19,1)))*IF(MOD(Calculator!$B$32/Calculator!$F$19,1)&lt;0.5,-1,1))^2)/((50*POWER(80,POWER(COS(PI()*MOD(Calculator!$B$32/Calculator!$F$19,1)),2))+$C94)^2+(1500*ABS(SIN(2*PI()*MOD(Calculator!$B$32/Calculator!$F$19,1)))*IF(MOD(Calculator!$B$32/Calculator!$F$19,1)&lt;0.5,-1,1))^2)))/(1-SQRT(((50*POWER(80,POWER(COS(PI()*MOD(Calculator!$B$32/Calculator!$F$19,1)),2))-$C94)^2+(1500*ABS(SIN(2*PI()*MOD(Calculator!$B$32/Calculator!$F$19,1)))*IF(MOD(Calculator!$B$32/Calculator!$F$19,1)&lt;0.5,-1,1))^2)/((50*POWER(80,POWER(COS(PI()*MOD(Calculator!$B$32/Calculator!$F$19,1)),2))+$C94)^2+(1500*ABS(SIN(2*PI()*MOD(Calculator!$B$32/Calculator!$F$19,1)))*IF(MOD(Calculator!$B$32/Calculator!$F$19,1)&lt;0.5,-1,1))^2))),2))</f>
        <v>—</v>
      </c>
      <c r="AV94" s="299" t="str">
        <f aca="false">IF(OR(Calculator!$E$20&lt;&gt;"YES",Calculator!$B$32&lt;Calculator!$G$20),"—",ROUND((1+SQRT(((50*POWER(80,POWER(COS(PI()*MOD(Calculator!$B$32/Calculator!$F$20,1)),2))-$C94)^2+(1500*ABS(SIN(2*PI()*MOD(Calculator!$B$32/Calculator!$F$20,1)))*IF(MOD(Calculator!$B$32/Calculator!$F$20,1)&lt;0.5,-1,1))^2)/((50*POWER(80,POWER(COS(PI()*MOD(Calculator!$B$32/Calculator!$F$20,1)),2))+$C94)^2+(1500*ABS(SIN(2*PI()*MOD(Calculator!$B$32/Calculator!$F$20,1)))*IF(MOD(Calculator!$B$32/Calculator!$F$20,1)&lt;0.5,-1,1))^2)))/(1-SQRT(((50*POWER(80,POWER(COS(PI()*MOD(Calculator!$B$32/Calculator!$F$20,1)),2))-$C94)^2+(1500*ABS(SIN(2*PI()*MOD(Calculator!$B$32/Calculator!$F$20,1)))*IF(MOD(Calculator!$B$32/Calculator!$F$20,1)&lt;0.5,-1,1))^2)/((50*POWER(80,POWER(COS(PI()*MOD(Calculator!$B$32/Calculator!$F$20,1)),2))+$C94)^2+(1500*ABS(SIN(2*PI()*MOD(Calculator!$B$32/Calculator!$F$20,1)))*IF(MOD(Calculator!$B$32/Calculator!$F$20,1)&lt;0.5,-1,1))^2))),2))</f>
        <v>—</v>
      </c>
      <c r="AW94" s="299" t="str">
        <f aca="false">IF(OR(Calculator!$E$21&lt;&gt;"YES",Calculator!$B$32&lt;Calculator!$G$21),"—",ROUND((1+SQRT(((50*POWER(80,POWER(COS(PI()*MOD(Calculator!$B$32/Calculator!$F$21,1)),2))-$C94)^2+(1500*ABS(SIN(2*PI()*MOD(Calculator!$B$32/Calculator!$F$21,1)))*IF(MOD(Calculator!$B$32/Calculator!$F$21,1)&lt;0.5,-1,1))^2)/((50*POWER(80,POWER(COS(PI()*MOD(Calculator!$B$32/Calculator!$F$21,1)),2))+$C94)^2+(1500*ABS(SIN(2*PI()*MOD(Calculator!$B$32/Calculator!$F$21,1)))*IF(MOD(Calculator!$B$32/Calculator!$F$21,1)&lt;0.5,-1,1))^2)))/(1-SQRT(((50*POWER(80,POWER(COS(PI()*MOD(Calculator!$B$32/Calculator!$F$21,1)),2))-$C94)^2+(1500*ABS(SIN(2*PI()*MOD(Calculator!$B$32/Calculator!$F$21,1)))*IF(MOD(Calculator!$B$32/Calculator!$F$21,1)&lt;0.5,-1,1))^2)/((50*POWER(80,POWER(COS(PI()*MOD(Calculator!$B$32/Calculator!$F$21,1)),2))+$C94)^2+(1500*ABS(SIN(2*PI()*MOD(Calculator!$B$32/Calculator!$F$21,1)))*IF(MOD(Calculator!$B$32/Calculator!$F$21,1)&lt;0.5,-1,1))^2))),2))</f>
        <v>—</v>
      </c>
      <c r="AX94" s="299" t="str">
        <f aca="false">IF(OR(Calculator!$E$22&lt;&gt;"YES",Calculator!$B$32&lt;Calculator!$G$22),"—",ROUND((1+SQRT(((50*POWER(80,POWER(COS(PI()*MOD(Calculator!$B$32/Calculator!$F$22,1)),2))-$C94)^2+(1500*ABS(SIN(2*PI()*MOD(Calculator!$B$32/Calculator!$F$22,1)))*IF(MOD(Calculator!$B$32/Calculator!$F$22,1)&lt;0.5,-1,1))^2)/((50*POWER(80,POWER(COS(PI()*MOD(Calculator!$B$32/Calculator!$F$22,1)),2))+$C94)^2+(1500*ABS(SIN(2*PI()*MOD(Calculator!$B$32/Calculator!$F$22,1)))*IF(MOD(Calculator!$B$32/Calculator!$F$22,1)&lt;0.5,-1,1))^2)))/(1-SQRT(((50*POWER(80,POWER(COS(PI()*MOD(Calculator!$B$32/Calculator!$F$22,1)),2))-$C94)^2+(1500*ABS(SIN(2*PI()*MOD(Calculator!$B$32/Calculator!$F$22,1)))*IF(MOD(Calculator!$B$32/Calculator!$F$22,1)&lt;0.5,-1,1))^2)/((50*POWER(80,POWER(COS(PI()*MOD(Calculator!$B$32/Calculator!$F$22,1)),2))+$C94)^2+(1500*ABS(SIN(2*PI()*MOD(Calculator!$B$32/Calculator!$F$22,1)))*IF(MOD(Calculator!$B$32/Calculator!$F$22,1)&lt;0.5,-1,1))^2))),2))</f>
        <v>—</v>
      </c>
      <c r="AY94" s="293" t="n">
        <f aca="false">IFERROR(ROUND((IF(ISNUMBER(AN94),AN94,0)+IF(ISNUMBER(AO94),AO94,0)+IF(ISNUMBER(AP94),AP94,0)+IF(ISNUMBER(AQ94),AQ94,0)+IF(ISNUMBER(AR94),AR94,0)+IF(ISNUMBER(AS94),AS94,0)+IF(ISNUMBER(AT94),AT94,0)+IF(ISNUMBER(AU94),AU94,0)+IF(ISNUMBER(AV94),AV94,0)+IF(ISNUMBER(AW94),AW94,0)+IF(ISNUMBER(AX94),AX94,0))/(IF(ISNUMBER(AN94),1,0)+IF(ISNUMBER(AO94),1,0)+IF(ISNUMBER(AP94),1,0)+IF(ISNUMBER(AQ94),1,0)+IF(ISNUMBER(AR94),1,0)+IF(ISNUMBER(AS94),1,0)+IF(ISNUMBER(AT94),1,0)+IF(ISNUMBER(AU94),1,0)+IF(ISNUMBER(AV94),1,0)+IF(ISNUMBER(AW94),1,0)+IF(ISNUMBER(AX94),1,0)),4),"")</f>
        <v>11.425</v>
      </c>
      <c r="AZ94" s="299" t="str">
        <f aca="false">IF(OR(Calculator!$E$12&lt;&gt;"YES",Calculator!$B$33&lt;Calculator!$G$12),"—",ROUND((1+SQRT(((50*POWER(80,POWER(COS(PI()*MOD(Calculator!$B$33/Calculator!$F$12,1)),2))-$C94)^2+(1500*ABS(SIN(2*PI()*MOD(Calculator!$B$33/Calculator!$F$12,1)))*IF(MOD(Calculator!$B$33/Calculator!$F$12,1)&lt;0.5,-1,1))^2)/((50*POWER(80,POWER(COS(PI()*MOD(Calculator!$B$33/Calculator!$F$12,1)),2))+$C94)^2+(1500*ABS(SIN(2*PI()*MOD(Calculator!$B$33/Calculator!$F$12,1)))*IF(MOD(Calculator!$B$33/Calculator!$F$12,1)&lt;0.5,-1,1))^2)))/(1-SQRT(((50*POWER(80,POWER(COS(PI()*MOD(Calculator!$B$33/Calculator!$F$12,1)),2))-$C94)^2+(1500*ABS(SIN(2*PI()*MOD(Calculator!$B$33/Calculator!$F$12,1)))*IF(MOD(Calculator!$B$33/Calculator!$F$12,1)&lt;0.5,-1,1))^2)/((50*POWER(80,POWER(COS(PI()*MOD(Calculator!$B$33/Calculator!$F$12,1)),2))+$C94)^2+(1500*ABS(SIN(2*PI()*MOD(Calculator!$B$33/Calculator!$F$12,1)))*IF(MOD(Calculator!$B$33/Calculator!$F$12,1)&lt;0.5,-1,1))^2))),2))</f>
        <v>—</v>
      </c>
      <c r="BA94" s="299" t="str">
        <f aca="false">IF(OR(Calculator!$E$13&lt;&gt;"YES",Calculator!$B$33&lt;Calculator!$G$13),"—",ROUND((1+SQRT(((50*POWER(80,POWER(COS(PI()*MOD(Calculator!$B$33/Calculator!$F$13,1)),2))-$C94)^2+(1500*ABS(SIN(2*PI()*MOD(Calculator!$B$33/Calculator!$F$13,1)))*IF(MOD(Calculator!$B$33/Calculator!$F$13,1)&lt;0.5,-1,1))^2)/((50*POWER(80,POWER(COS(PI()*MOD(Calculator!$B$33/Calculator!$F$13,1)),2))+$C94)^2+(1500*ABS(SIN(2*PI()*MOD(Calculator!$B$33/Calculator!$F$13,1)))*IF(MOD(Calculator!$B$33/Calculator!$F$13,1)&lt;0.5,-1,1))^2)))/(1-SQRT(((50*POWER(80,POWER(COS(PI()*MOD(Calculator!$B$33/Calculator!$F$13,1)),2))-$C94)^2+(1500*ABS(SIN(2*PI()*MOD(Calculator!$B$33/Calculator!$F$13,1)))*IF(MOD(Calculator!$B$33/Calculator!$F$13,1)&lt;0.5,-1,1))^2)/((50*POWER(80,POWER(COS(PI()*MOD(Calculator!$B$33/Calculator!$F$13,1)),2))+$C94)^2+(1500*ABS(SIN(2*PI()*MOD(Calculator!$B$33/Calculator!$F$13,1)))*IF(MOD(Calculator!$B$33/Calculator!$F$13,1)&lt;0.5,-1,1))^2))),2))</f>
        <v>—</v>
      </c>
      <c r="BB94" s="299" t="str">
        <f aca="false">IF(OR(Calculator!$E$14&lt;&gt;"YES",Calculator!$B$33&lt;Calculator!$G$14),"—",ROUND((1+SQRT(((50*POWER(80,POWER(COS(PI()*MOD(Calculator!$B$33/Calculator!$F$14,1)),2))-$C94)^2+(1500*ABS(SIN(2*PI()*MOD(Calculator!$B$33/Calculator!$F$14,1)))*IF(MOD(Calculator!$B$33/Calculator!$F$14,1)&lt;0.5,-1,1))^2)/((50*POWER(80,POWER(COS(PI()*MOD(Calculator!$B$33/Calculator!$F$14,1)),2))+$C94)^2+(1500*ABS(SIN(2*PI()*MOD(Calculator!$B$33/Calculator!$F$14,1)))*IF(MOD(Calculator!$B$33/Calculator!$F$14,1)&lt;0.5,-1,1))^2)))/(1-SQRT(((50*POWER(80,POWER(COS(PI()*MOD(Calculator!$B$33/Calculator!$F$14,1)),2))-$C94)^2+(1500*ABS(SIN(2*PI()*MOD(Calculator!$B$33/Calculator!$F$14,1)))*IF(MOD(Calculator!$B$33/Calculator!$F$14,1)&lt;0.5,-1,1))^2)/((50*POWER(80,POWER(COS(PI()*MOD(Calculator!$B$33/Calculator!$F$14,1)),2))+$C94)^2+(1500*ABS(SIN(2*PI()*MOD(Calculator!$B$33/Calculator!$F$14,1)))*IF(MOD(Calculator!$B$33/Calculator!$F$14,1)&lt;0.5,-1,1))^2))),2))</f>
        <v>—</v>
      </c>
      <c r="BC94" s="299" t="n">
        <f aca="false">IF(OR(Calculator!$E$15&lt;&gt;"YES",Calculator!$B$33&lt;Calculator!$G$15),"—",ROUND((1+SQRT(((50*POWER(80,POWER(COS(PI()*MOD(Calculator!$B$33/Calculator!$F$15,1)),2))-$C94)^2+(1500*ABS(SIN(2*PI()*MOD(Calculator!$B$33/Calculator!$F$15,1)))*IF(MOD(Calculator!$B$33/Calculator!$F$15,1)&lt;0.5,-1,1))^2)/((50*POWER(80,POWER(COS(PI()*MOD(Calculator!$B$33/Calculator!$F$15,1)),2))+$C94)^2+(1500*ABS(SIN(2*PI()*MOD(Calculator!$B$33/Calculator!$F$15,1)))*IF(MOD(Calculator!$B$33/Calculator!$F$15,1)&lt;0.5,-1,1))^2)))/(1-SQRT(((50*POWER(80,POWER(COS(PI()*MOD(Calculator!$B$33/Calculator!$F$15,1)),2))-$C94)^2+(1500*ABS(SIN(2*PI()*MOD(Calculator!$B$33/Calculator!$F$15,1)))*IF(MOD(Calculator!$B$33/Calculator!$F$15,1)&lt;0.5,-1,1))^2)/((50*POWER(80,POWER(COS(PI()*MOD(Calculator!$B$33/Calculator!$F$15,1)),2))+$C94)^2+(1500*ABS(SIN(2*PI()*MOD(Calculator!$B$33/Calculator!$F$15,1)))*IF(MOD(Calculator!$B$33/Calculator!$F$15,1)&lt;0.5,-1,1))^2))),2))</f>
        <v>3.01</v>
      </c>
      <c r="BD94" s="299" t="str">
        <f aca="false">IF(OR(Calculator!$E$16&lt;&gt;"YES",Calculator!$B$33&lt;Calculator!$G$16),"—",ROUND((1+SQRT(((50*POWER(80,POWER(COS(PI()*MOD(Calculator!$B$33/Calculator!$F$16,1)),2))-$C94)^2+(1500*ABS(SIN(2*PI()*MOD(Calculator!$B$33/Calculator!$F$16,1)))*IF(MOD(Calculator!$B$33/Calculator!$F$16,1)&lt;0.5,-1,1))^2)/((50*POWER(80,POWER(COS(PI()*MOD(Calculator!$B$33/Calculator!$F$16,1)),2))+$C94)^2+(1500*ABS(SIN(2*PI()*MOD(Calculator!$B$33/Calculator!$F$16,1)))*IF(MOD(Calculator!$B$33/Calculator!$F$16,1)&lt;0.5,-1,1))^2)))/(1-SQRT(((50*POWER(80,POWER(COS(PI()*MOD(Calculator!$B$33/Calculator!$F$16,1)),2))-$C94)^2+(1500*ABS(SIN(2*PI()*MOD(Calculator!$B$33/Calculator!$F$16,1)))*IF(MOD(Calculator!$B$33/Calculator!$F$16,1)&lt;0.5,-1,1))^2)/((50*POWER(80,POWER(COS(PI()*MOD(Calculator!$B$33/Calculator!$F$16,1)),2))+$C94)^2+(1500*ABS(SIN(2*PI()*MOD(Calculator!$B$33/Calculator!$F$16,1)))*IF(MOD(Calculator!$B$33/Calculator!$F$16,1)&lt;0.5,-1,1))^2))),2))</f>
        <v>—</v>
      </c>
      <c r="BE94" s="299" t="n">
        <f aca="false">IF(OR(Calculator!$E$17&lt;&gt;"YES",Calculator!$B$33&lt;Calculator!$G$17),"—",ROUND((1+SQRT(((50*POWER(80,POWER(COS(PI()*MOD(Calculator!$B$33/Calculator!$F$17,1)),2))-$C94)^2+(1500*ABS(SIN(2*PI()*MOD(Calculator!$B$33/Calculator!$F$17,1)))*IF(MOD(Calculator!$B$33/Calculator!$F$17,1)&lt;0.5,-1,1))^2)/((50*POWER(80,POWER(COS(PI()*MOD(Calculator!$B$33/Calculator!$F$17,1)),2))+$C94)^2+(1500*ABS(SIN(2*PI()*MOD(Calculator!$B$33/Calculator!$F$17,1)))*IF(MOD(Calculator!$B$33/Calculator!$F$17,1)&lt;0.5,-1,1))^2)))/(1-SQRT(((50*POWER(80,POWER(COS(PI()*MOD(Calculator!$B$33/Calculator!$F$17,1)),2))-$C94)^2+(1500*ABS(SIN(2*PI()*MOD(Calculator!$B$33/Calculator!$F$17,1)))*IF(MOD(Calculator!$B$33/Calculator!$F$17,1)&lt;0.5,-1,1))^2)/((50*POWER(80,POWER(COS(PI()*MOD(Calculator!$B$33/Calculator!$F$17,1)),2))+$C94)^2+(1500*ABS(SIN(2*PI()*MOD(Calculator!$B$33/Calculator!$F$17,1)))*IF(MOD(Calculator!$B$33/Calculator!$F$17,1)&lt;0.5,-1,1))^2))),2))</f>
        <v>22.41</v>
      </c>
      <c r="BF94" s="299" t="str">
        <f aca="false">IF(OR(Calculator!$E$18&lt;&gt;"YES",Calculator!$B$33&lt;Calculator!$G$18),"—",ROUND((1+SQRT(((50*POWER(80,POWER(COS(PI()*MOD(Calculator!$B$33/Calculator!$F$18,1)),2))-$C94)^2+(1500*ABS(SIN(2*PI()*MOD(Calculator!$B$33/Calculator!$F$18,1)))*IF(MOD(Calculator!$B$33/Calculator!$F$18,1)&lt;0.5,-1,1))^2)/((50*POWER(80,POWER(COS(PI()*MOD(Calculator!$B$33/Calculator!$F$18,1)),2))+$C94)^2+(1500*ABS(SIN(2*PI()*MOD(Calculator!$B$33/Calculator!$F$18,1)))*IF(MOD(Calculator!$B$33/Calculator!$F$18,1)&lt;0.5,-1,1))^2)))/(1-SQRT(((50*POWER(80,POWER(COS(PI()*MOD(Calculator!$B$33/Calculator!$F$18,1)),2))-$C94)^2+(1500*ABS(SIN(2*PI()*MOD(Calculator!$B$33/Calculator!$F$18,1)))*IF(MOD(Calculator!$B$33/Calculator!$F$18,1)&lt;0.5,-1,1))^2)/((50*POWER(80,POWER(COS(PI()*MOD(Calculator!$B$33/Calculator!$F$18,1)),2))+$C94)^2+(1500*ABS(SIN(2*PI()*MOD(Calculator!$B$33/Calculator!$F$18,1)))*IF(MOD(Calculator!$B$33/Calculator!$F$18,1)&lt;0.5,-1,1))^2))),2))</f>
        <v>—</v>
      </c>
      <c r="BG94" s="299" t="str">
        <f aca="false">IF(OR(Calculator!$E$19&lt;&gt;"YES",Calculator!$B$33&lt;Calculator!$G$19),"—",ROUND((1+SQRT(((50*POWER(80,POWER(COS(PI()*MOD(Calculator!$B$33/Calculator!$F$19,1)),2))-$C94)^2+(1500*ABS(SIN(2*PI()*MOD(Calculator!$B$33/Calculator!$F$19,1)))*IF(MOD(Calculator!$B$33/Calculator!$F$19,1)&lt;0.5,-1,1))^2)/((50*POWER(80,POWER(COS(PI()*MOD(Calculator!$B$33/Calculator!$F$19,1)),2))+$C94)^2+(1500*ABS(SIN(2*PI()*MOD(Calculator!$B$33/Calculator!$F$19,1)))*IF(MOD(Calculator!$B$33/Calculator!$F$19,1)&lt;0.5,-1,1))^2)))/(1-SQRT(((50*POWER(80,POWER(COS(PI()*MOD(Calculator!$B$33/Calculator!$F$19,1)),2))-$C94)^2+(1500*ABS(SIN(2*PI()*MOD(Calculator!$B$33/Calculator!$F$19,1)))*IF(MOD(Calculator!$B$33/Calculator!$F$19,1)&lt;0.5,-1,1))^2)/((50*POWER(80,POWER(COS(PI()*MOD(Calculator!$B$33/Calculator!$F$19,1)),2))+$C94)^2+(1500*ABS(SIN(2*PI()*MOD(Calculator!$B$33/Calculator!$F$19,1)))*IF(MOD(Calculator!$B$33/Calculator!$F$19,1)&lt;0.5,-1,1))^2))),2))</f>
        <v>—</v>
      </c>
      <c r="BH94" s="299" t="str">
        <f aca="false">IF(OR(Calculator!$E$20&lt;&gt;"YES",Calculator!$B$33&lt;Calculator!$G$20),"—",ROUND((1+SQRT(((50*POWER(80,POWER(COS(PI()*MOD(Calculator!$B$33/Calculator!$F$20,1)),2))-$C94)^2+(1500*ABS(SIN(2*PI()*MOD(Calculator!$B$33/Calculator!$F$20,1)))*IF(MOD(Calculator!$B$33/Calculator!$F$20,1)&lt;0.5,-1,1))^2)/((50*POWER(80,POWER(COS(PI()*MOD(Calculator!$B$33/Calculator!$F$20,1)),2))+$C94)^2+(1500*ABS(SIN(2*PI()*MOD(Calculator!$B$33/Calculator!$F$20,1)))*IF(MOD(Calculator!$B$33/Calculator!$F$20,1)&lt;0.5,-1,1))^2)))/(1-SQRT(((50*POWER(80,POWER(COS(PI()*MOD(Calculator!$B$33/Calculator!$F$20,1)),2))-$C94)^2+(1500*ABS(SIN(2*PI()*MOD(Calculator!$B$33/Calculator!$F$20,1)))*IF(MOD(Calculator!$B$33/Calculator!$F$20,1)&lt;0.5,-1,1))^2)/((50*POWER(80,POWER(COS(PI()*MOD(Calculator!$B$33/Calculator!$F$20,1)),2))+$C94)^2+(1500*ABS(SIN(2*PI()*MOD(Calculator!$B$33/Calculator!$F$20,1)))*IF(MOD(Calculator!$B$33/Calculator!$F$20,1)&lt;0.5,-1,1))^2))),2))</f>
        <v>—</v>
      </c>
      <c r="BI94" s="299" t="str">
        <f aca="false">IF(OR(Calculator!$E$21&lt;&gt;"YES",Calculator!$B$33&lt;Calculator!$G$21),"—",ROUND((1+SQRT(((50*POWER(80,POWER(COS(PI()*MOD(Calculator!$B$33/Calculator!$F$21,1)),2))-$C94)^2+(1500*ABS(SIN(2*PI()*MOD(Calculator!$B$33/Calculator!$F$21,1)))*IF(MOD(Calculator!$B$33/Calculator!$F$21,1)&lt;0.5,-1,1))^2)/((50*POWER(80,POWER(COS(PI()*MOD(Calculator!$B$33/Calculator!$F$21,1)),2))+$C94)^2+(1500*ABS(SIN(2*PI()*MOD(Calculator!$B$33/Calculator!$F$21,1)))*IF(MOD(Calculator!$B$33/Calculator!$F$21,1)&lt;0.5,-1,1))^2)))/(1-SQRT(((50*POWER(80,POWER(COS(PI()*MOD(Calculator!$B$33/Calculator!$F$21,1)),2))-$C94)^2+(1500*ABS(SIN(2*PI()*MOD(Calculator!$B$33/Calculator!$F$21,1)))*IF(MOD(Calculator!$B$33/Calculator!$F$21,1)&lt;0.5,-1,1))^2)/((50*POWER(80,POWER(COS(PI()*MOD(Calculator!$B$33/Calculator!$F$21,1)),2))+$C94)^2+(1500*ABS(SIN(2*PI()*MOD(Calculator!$B$33/Calculator!$F$21,1)))*IF(MOD(Calculator!$B$33/Calculator!$F$21,1)&lt;0.5,-1,1))^2))),2))</f>
        <v>—</v>
      </c>
      <c r="BJ94" s="299" t="str">
        <f aca="false">IF(OR(Calculator!$E$22&lt;&gt;"YES",Calculator!$B$33&lt;Calculator!$G$22),"—",ROUND((1+SQRT(((50*POWER(80,POWER(COS(PI()*MOD(Calculator!$B$33/Calculator!$F$22,1)),2))-$C94)^2+(1500*ABS(SIN(2*PI()*MOD(Calculator!$B$33/Calculator!$F$22,1)))*IF(MOD(Calculator!$B$33/Calculator!$F$22,1)&lt;0.5,-1,1))^2)/((50*POWER(80,POWER(COS(PI()*MOD(Calculator!$B$33/Calculator!$F$22,1)),2))+$C94)^2+(1500*ABS(SIN(2*PI()*MOD(Calculator!$B$33/Calculator!$F$22,1)))*IF(MOD(Calculator!$B$33/Calculator!$F$22,1)&lt;0.5,-1,1))^2)))/(1-SQRT(((50*POWER(80,POWER(COS(PI()*MOD(Calculator!$B$33/Calculator!$F$22,1)),2))-$C94)^2+(1500*ABS(SIN(2*PI()*MOD(Calculator!$B$33/Calculator!$F$22,1)))*IF(MOD(Calculator!$B$33/Calculator!$F$22,1)&lt;0.5,-1,1))^2)/((50*POWER(80,POWER(COS(PI()*MOD(Calculator!$B$33/Calculator!$F$22,1)),2))+$C94)^2+(1500*ABS(SIN(2*PI()*MOD(Calculator!$B$33/Calculator!$F$22,1)))*IF(MOD(Calculator!$B$33/Calculator!$F$22,1)&lt;0.5,-1,1))^2))),2))</f>
        <v>—</v>
      </c>
      <c r="BK94" s="293" t="n">
        <f aca="false">IFERROR(ROUND((IF(ISNUMBER(AZ94),AZ94,0)+IF(ISNUMBER(BA94),BA94,0)+IF(ISNUMBER(BB94),BB94,0)+IF(ISNUMBER(BC94),BC94,0)+IF(ISNUMBER(BD94),BD94,0)+IF(ISNUMBER(BE94),BE94,0)+IF(ISNUMBER(BF94),BF94,0)+IF(ISNUMBER(BG94),BG94,0)+IF(ISNUMBER(BH94),BH94,0)+IF(ISNUMBER(BI94),BI94,0)+IF(ISNUMBER(BJ94),BJ94,0))/(IF(ISNUMBER(AZ94),1,0)+IF(ISNUMBER(BA94),1,0)+IF(ISNUMBER(BB94),1,0)+IF(ISNUMBER(BC94),1,0)+IF(ISNUMBER(BD94),1,0)+IF(ISNUMBER(BE94),1,0)+IF(ISNUMBER(BF94),1,0)+IF(ISNUMBER(BG94),1,0)+IF(ISNUMBER(BH94),1,0)+IF(ISNUMBER(BI94),1,0)+IF(ISNUMBER(BJ94),1,0)),4),"")</f>
        <v>12.71</v>
      </c>
      <c r="BM94" s="253" t="str">
        <f aca="false">IF(OR(Calculator!$E$12&lt;&gt;"YES",Calculator!$B$29&lt;Calculator!$G$12),"—",ROUND((1+SQRT(((50*POWER(80,POWER(COS(PI()*MOD(Calculator!$B$29/Calculator!$F$12,1)),2))+MIN(500,MAX(30,100*EXP(-0.3*'VSWR Calculator'!$C$24)*(1+3*ABS(MOD('VSWR Calculator'!$C$23/Calculator!$F$12/2,1)-0.5))))/'VSWR Calculator'!$C$25)-$C94)^2+(1500*ABS(SIN(2*PI()*MOD(Calculator!$B$29/Calculator!$F$12,1)))*IF(MOD(Calculator!$B$29/Calculator!$F$12,1)&lt;0.5,-1,1))^2)/SQRT(((50*POWER(80,POWER(COS(PI()*MOD(Calculator!$B$29/Calculator!$F$12,1)),2))+MIN(500,MAX(30,100*EXP(-0.3*'VSWR Calculator'!$C$24)*(1+3*ABS(MOD('VSWR Calculator'!$C$23/Calculator!$F$12/2,1)-0.5))))/'VSWR Calculator'!$C$25)+$C94)^2+(1500*ABS(SIN(2*PI()*MOD(Calculator!$B$29/Calculator!$F$12,1)))*IF(MOD(Calculator!$B$29/Calculator!$F$12,1)&lt;0.5,-1,1))^2))/(1-SQRT(((50*POWER(80,POWER(COS(PI()*MOD(Calculator!$B$29/Calculator!$F$12,1)),2))+MIN(500,MAX(30,100*EXP(-0.3*'VSWR Calculator'!$C$24)*(1+3*ABS(MOD('VSWR Calculator'!$C$23/Calculator!$F$12/2,1)-0.5))))/'VSWR Calculator'!$C$25)-$C94)^2+(1500*ABS(SIN(2*PI()*MOD(Calculator!$B$29/Calculator!$F$12,1)))*IF(MOD(Calculator!$B$29/Calculator!$F$12,1)&lt;0.5,-1,1))^2)/SQRT(((50*POWER(80,POWER(COS(PI()*MOD(Calculator!$B$29/Calculator!$F$12,1)),2))+MIN(500,MAX(30,100*EXP(-0.3*'VSWR Calculator'!$C$24)*(1+3*ABS(MOD('VSWR Calculator'!$C$23/Calculator!$F$12/2,1)-0.5))))/'VSWR Calculator'!$C$25)+$C94)^2+(1500*ABS(SIN(2*PI()*MOD(Calculator!$B$29/Calculator!$F$12,1)))*IF(MOD(Calculator!$B$29/Calculator!$F$12,1)&lt;0.5,-1,1))^2)),2))</f>
        <v>—</v>
      </c>
      <c r="BN94" s="253" t="str">
        <f aca="false">IF(OR(Calculator!$E$13&lt;&gt;"YES",Calculator!$B$29&lt;Calculator!$G$13),"—",ROUND((1+SQRT(((50*POWER(80,POWER(COS(PI()*MOD(Calculator!$B$29/Calculator!$F$13,1)),2))+MIN(500,MAX(30,100*EXP(-0.3*'VSWR Calculator'!$C$24)*(1+3*ABS(MOD('VSWR Calculator'!$C$23/Calculator!$F$13/2,1)-0.5))))/'VSWR Calculator'!$C$25)-$C94)^2+(1500*ABS(SIN(2*PI()*MOD(Calculator!$B$29/Calculator!$F$13,1)))*IF(MOD(Calculator!$B$29/Calculator!$F$13,1)&lt;0.5,-1,1))^2)/SQRT(((50*POWER(80,POWER(COS(PI()*MOD(Calculator!$B$29/Calculator!$F$13,1)),2))+MIN(500,MAX(30,100*EXP(-0.3*'VSWR Calculator'!$C$24)*(1+3*ABS(MOD('VSWR Calculator'!$C$23/Calculator!$F$13/2,1)-0.5))))/'VSWR Calculator'!$C$25)+$C94)^2+(1500*ABS(SIN(2*PI()*MOD(Calculator!$B$29/Calculator!$F$13,1)))*IF(MOD(Calculator!$B$29/Calculator!$F$13,1)&lt;0.5,-1,1))^2))/(1-SQRT(((50*POWER(80,POWER(COS(PI()*MOD(Calculator!$B$29/Calculator!$F$13,1)),2))+MIN(500,MAX(30,100*EXP(-0.3*'VSWR Calculator'!$C$24)*(1+3*ABS(MOD('VSWR Calculator'!$C$23/Calculator!$F$13/2,1)-0.5))))/'VSWR Calculator'!$C$25)-$C94)^2+(1500*ABS(SIN(2*PI()*MOD(Calculator!$B$29/Calculator!$F$13,1)))*IF(MOD(Calculator!$B$29/Calculator!$F$13,1)&lt;0.5,-1,1))^2)/SQRT(((50*POWER(80,POWER(COS(PI()*MOD(Calculator!$B$29/Calculator!$F$13,1)),2))+MIN(500,MAX(30,100*EXP(-0.3*'VSWR Calculator'!$C$24)*(1+3*ABS(MOD('VSWR Calculator'!$C$23/Calculator!$F$13/2,1)-0.5))))/'VSWR Calculator'!$C$25)+$C94)^2+(1500*ABS(SIN(2*PI()*MOD(Calculator!$B$29/Calculator!$F$13,1)))*IF(MOD(Calculator!$B$29/Calculator!$F$13,1)&lt;0.5,-1,1))^2)),2))</f>
        <v>—</v>
      </c>
      <c r="BO94" s="253" t="str">
        <f aca="false">IF(OR(Calculator!$E$14&lt;&gt;"YES",Calculator!$B$29&lt;Calculator!$G$14),"—",ROUND((1+SQRT(((50*POWER(80,POWER(COS(PI()*MOD(Calculator!$B$29/Calculator!$F$14,1)),2))+MIN(500,MAX(30,100*EXP(-0.3*'VSWR Calculator'!$C$24)*(1+3*ABS(MOD('VSWR Calculator'!$C$23/Calculator!$F$14/2,1)-0.5))))/'VSWR Calculator'!$C$25)-$C94)^2+(1500*ABS(SIN(2*PI()*MOD(Calculator!$B$29/Calculator!$F$14,1)))*IF(MOD(Calculator!$B$29/Calculator!$F$14,1)&lt;0.5,-1,1))^2)/SQRT(((50*POWER(80,POWER(COS(PI()*MOD(Calculator!$B$29/Calculator!$F$14,1)),2))+MIN(500,MAX(30,100*EXP(-0.3*'VSWR Calculator'!$C$24)*(1+3*ABS(MOD('VSWR Calculator'!$C$23/Calculator!$F$14/2,1)-0.5))))/'VSWR Calculator'!$C$25)+$C94)^2+(1500*ABS(SIN(2*PI()*MOD(Calculator!$B$29/Calculator!$F$14,1)))*IF(MOD(Calculator!$B$29/Calculator!$F$14,1)&lt;0.5,-1,1))^2))/(1-SQRT(((50*POWER(80,POWER(COS(PI()*MOD(Calculator!$B$29/Calculator!$F$14,1)),2))+MIN(500,MAX(30,100*EXP(-0.3*'VSWR Calculator'!$C$24)*(1+3*ABS(MOD('VSWR Calculator'!$C$23/Calculator!$F$14/2,1)-0.5))))/'VSWR Calculator'!$C$25)-$C94)^2+(1500*ABS(SIN(2*PI()*MOD(Calculator!$B$29/Calculator!$F$14,1)))*IF(MOD(Calculator!$B$29/Calculator!$F$14,1)&lt;0.5,-1,1))^2)/SQRT(((50*POWER(80,POWER(COS(PI()*MOD(Calculator!$B$29/Calculator!$F$14,1)),2))+MIN(500,MAX(30,100*EXP(-0.3*'VSWR Calculator'!$C$24)*(1+3*ABS(MOD('VSWR Calculator'!$C$23/Calculator!$F$14/2,1)-0.5))))/'VSWR Calculator'!$C$25)+$C94)^2+(1500*ABS(SIN(2*PI()*MOD(Calculator!$B$29/Calculator!$F$14,1)))*IF(MOD(Calculator!$B$29/Calculator!$F$14,1)&lt;0.5,-1,1))^2)),2))</f>
        <v>—</v>
      </c>
      <c r="BP94" s="253" t="n">
        <f aca="false">IF(OR(Calculator!$E$15&lt;&gt;"YES",Calculator!$B$29&lt;Calculator!$G$15),"—",ROUND((1+SQRT(((50*POWER(80,POWER(COS(PI()*MOD(Calculator!$B$29/Calculator!$F$15,1)),2))+MIN(500,MAX(30,100*EXP(-0.3*'VSWR Calculator'!$C$24)*(1+3*ABS(MOD('VSWR Calculator'!$C$23/Calculator!$F$15/2,1)-0.5))))/'VSWR Calculator'!$C$25)-$C94)^2+(1500*ABS(SIN(2*PI()*MOD(Calculator!$B$29/Calculator!$F$15,1)))*IF(MOD(Calculator!$B$29/Calculator!$F$15,1)&lt;0.5,-1,1))^2)/SQRT(((50*POWER(80,POWER(COS(PI()*MOD(Calculator!$B$29/Calculator!$F$15,1)),2))+MIN(500,MAX(30,100*EXP(-0.3*'VSWR Calculator'!$C$24)*(1+3*ABS(MOD('VSWR Calculator'!$C$23/Calculator!$F$15/2,1)-0.5))))/'VSWR Calculator'!$C$25)+$C94)^2+(1500*ABS(SIN(2*PI()*MOD(Calculator!$B$29/Calculator!$F$15,1)))*IF(MOD(Calculator!$B$29/Calculator!$F$15,1)&lt;0.5,-1,1))^2))/(1-SQRT(((50*POWER(80,POWER(COS(PI()*MOD(Calculator!$B$29/Calculator!$F$15,1)),2))+MIN(500,MAX(30,100*EXP(-0.3*'VSWR Calculator'!$C$24)*(1+3*ABS(MOD('VSWR Calculator'!$C$23/Calculator!$F$15/2,1)-0.5))))/'VSWR Calculator'!$C$25)-$C94)^2+(1500*ABS(SIN(2*PI()*MOD(Calculator!$B$29/Calculator!$F$15,1)))*IF(MOD(Calculator!$B$29/Calculator!$F$15,1)&lt;0.5,-1,1))^2)/SQRT(((50*POWER(80,POWER(COS(PI()*MOD(Calculator!$B$29/Calculator!$F$15,1)),2))+MIN(500,MAX(30,100*EXP(-0.3*'VSWR Calculator'!$C$24)*(1+3*ABS(MOD('VSWR Calculator'!$C$23/Calculator!$F$15/2,1)-0.5))))/'VSWR Calculator'!$C$25)+$C94)^2+(1500*ABS(SIN(2*PI()*MOD(Calculator!$B$29/Calculator!$F$15,1)))*IF(MOD(Calculator!$B$29/Calculator!$F$15,1)&lt;0.5,-1,1))^2)),2))</f>
        <v>18.8</v>
      </c>
      <c r="BQ94" s="253" t="str">
        <f aca="false">IF(OR(Calculator!$E$16&lt;&gt;"YES",Calculator!$B$29&lt;Calculator!$G$16),"—",ROUND((1+SQRT(((50*POWER(80,POWER(COS(PI()*MOD(Calculator!$B$29/Calculator!$F$16,1)),2))+MIN(500,MAX(30,100*EXP(-0.3*'VSWR Calculator'!$C$24)*(1+3*ABS(MOD('VSWR Calculator'!$C$23/Calculator!$F$16/2,1)-0.5))))/'VSWR Calculator'!$C$25)-$C94)^2+(1500*ABS(SIN(2*PI()*MOD(Calculator!$B$29/Calculator!$F$16,1)))*IF(MOD(Calculator!$B$29/Calculator!$F$16,1)&lt;0.5,-1,1))^2)/SQRT(((50*POWER(80,POWER(COS(PI()*MOD(Calculator!$B$29/Calculator!$F$16,1)),2))+MIN(500,MAX(30,100*EXP(-0.3*'VSWR Calculator'!$C$24)*(1+3*ABS(MOD('VSWR Calculator'!$C$23/Calculator!$F$16/2,1)-0.5))))/'VSWR Calculator'!$C$25)+$C94)^2+(1500*ABS(SIN(2*PI()*MOD(Calculator!$B$29/Calculator!$F$16,1)))*IF(MOD(Calculator!$B$29/Calculator!$F$16,1)&lt;0.5,-1,1))^2))/(1-SQRT(((50*POWER(80,POWER(COS(PI()*MOD(Calculator!$B$29/Calculator!$F$16,1)),2))+MIN(500,MAX(30,100*EXP(-0.3*'VSWR Calculator'!$C$24)*(1+3*ABS(MOD('VSWR Calculator'!$C$23/Calculator!$F$16/2,1)-0.5))))/'VSWR Calculator'!$C$25)-$C94)^2+(1500*ABS(SIN(2*PI()*MOD(Calculator!$B$29/Calculator!$F$16,1)))*IF(MOD(Calculator!$B$29/Calculator!$F$16,1)&lt;0.5,-1,1))^2)/SQRT(((50*POWER(80,POWER(COS(PI()*MOD(Calculator!$B$29/Calculator!$F$16,1)),2))+MIN(500,MAX(30,100*EXP(-0.3*'VSWR Calculator'!$C$24)*(1+3*ABS(MOD('VSWR Calculator'!$C$23/Calculator!$F$16/2,1)-0.5))))/'VSWR Calculator'!$C$25)+$C94)^2+(1500*ABS(SIN(2*PI()*MOD(Calculator!$B$29/Calculator!$F$16,1)))*IF(MOD(Calculator!$B$29/Calculator!$F$16,1)&lt;0.5,-1,1))^2)),2))</f>
        <v>—</v>
      </c>
      <c r="BR94" s="253" t="n">
        <f aca="false">IF(OR(Calculator!$E$17&lt;&gt;"YES",Calculator!$B$29&lt;Calculator!$G$17),"—",ROUND((1+SQRT(((50*POWER(80,POWER(COS(PI()*MOD(Calculator!$B$29/Calculator!$F$17,1)),2))+MIN(500,MAX(30,100*EXP(-0.3*'VSWR Calculator'!$C$24)*(1+3*ABS(MOD('VSWR Calculator'!$C$23/Calculator!$F$17/2,1)-0.5))))/'VSWR Calculator'!$C$25)-$C94)^2+(1500*ABS(SIN(2*PI()*MOD(Calculator!$B$29/Calculator!$F$17,1)))*IF(MOD(Calculator!$B$29/Calculator!$F$17,1)&lt;0.5,-1,1))^2)/SQRT(((50*POWER(80,POWER(COS(PI()*MOD(Calculator!$B$29/Calculator!$F$17,1)),2))+MIN(500,MAX(30,100*EXP(-0.3*'VSWR Calculator'!$C$24)*(1+3*ABS(MOD('VSWR Calculator'!$C$23/Calculator!$F$17/2,1)-0.5))))/'VSWR Calculator'!$C$25)+$C94)^2+(1500*ABS(SIN(2*PI()*MOD(Calculator!$B$29/Calculator!$F$17,1)))*IF(MOD(Calculator!$B$29/Calculator!$F$17,1)&lt;0.5,-1,1))^2))/(1-SQRT(((50*POWER(80,POWER(COS(PI()*MOD(Calculator!$B$29/Calculator!$F$17,1)),2))+MIN(500,MAX(30,100*EXP(-0.3*'VSWR Calculator'!$C$24)*(1+3*ABS(MOD('VSWR Calculator'!$C$23/Calculator!$F$17/2,1)-0.5))))/'VSWR Calculator'!$C$25)-$C94)^2+(1500*ABS(SIN(2*PI()*MOD(Calculator!$B$29/Calculator!$F$17,1)))*IF(MOD(Calculator!$B$29/Calculator!$F$17,1)&lt;0.5,-1,1))^2)/SQRT(((50*POWER(80,POWER(COS(PI()*MOD(Calculator!$B$29/Calculator!$F$17,1)),2))+MIN(500,MAX(30,100*EXP(-0.3*'VSWR Calculator'!$C$24)*(1+3*ABS(MOD('VSWR Calculator'!$C$23/Calculator!$F$17/2,1)-0.5))))/'VSWR Calculator'!$C$25)+$C94)^2+(1500*ABS(SIN(2*PI()*MOD(Calculator!$B$29/Calculator!$F$17,1)))*IF(MOD(Calculator!$B$29/Calculator!$F$17,1)&lt;0.5,-1,1))^2)),2))</f>
        <v>18.07</v>
      </c>
      <c r="BS94" s="253" t="str">
        <f aca="false">IF(OR(Calculator!$E$18&lt;&gt;"YES",Calculator!$B$29&lt;Calculator!$G$18),"—",ROUND((1+SQRT(((50*POWER(80,POWER(COS(PI()*MOD(Calculator!$B$29/Calculator!$F$18,1)),2))+MIN(500,MAX(30,100*EXP(-0.3*'VSWR Calculator'!$C$24)*(1+3*ABS(MOD('VSWR Calculator'!$C$23/Calculator!$F$18/2,1)-0.5))))/'VSWR Calculator'!$C$25)-$C94)^2+(1500*ABS(SIN(2*PI()*MOD(Calculator!$B$29/Calculator!$F$18,1)))*IF(MOD(Calculator!$B$29/Calculator!$F$18,1)&lt;0.5,-1,1))^2)/SQRT(((50*POWER(80,POWER(COS(PI()*MOD(Calculator!$B$29/Calculator!$F$18,1)),2))+MIN(500,MAX(30,100*EXP(-0.3*'VSWR Calculator'!$C$24)*(1+3*ABS(MOD('VSWR Calculator'!$C$23/Calculator!$F$18/2,1)-0.5))))/'VSWR Calculator'!$C$25)+$C94)^2+(1500*ABS(SIN(2*PI()*MOD(Calculator!$B$29/Calculator!$F$18,1)))*IF(MOD(Calculator!$B$29/Calculator!$F$18,1)&lt;0.5,-1,1))^2))/(1-SQRT(((50*POWER(80,POWER(COS(PI()*MOD(Calculator!$B$29/Calculator!$F$18,1)),2))+MIN(500,MAX(30,100*EXP(-0.3*'VSWR Calculator'!$C$24)*(1+3*ABS(MOD('VSWR Calculator'!$C$23/Calculator!$F$18/2,1)-0.5))))/'VSWR Calculator'!$C$25)-$C94)^2+(1500*ABS(SIN(2*PI()*MOD(Calculator!$B$29/Calculator!$F$18,1)))*IF(MOD(Calculator!$B$29/Calculator!$F$18,1)&lt;0.5,-1,1))^2)/SQRT(((50*POWER(80,POWER(COS(PI()*MOD(Calculator!$B$29/Calculator!$F$18,1)),2))+MIN(500,MAX(30,100*EXP(-0.3*'VSWR Calculator'!$C$24)*(1+3*ABS(MOD('VSWR Calculator'!$C$23/Calculator!$F$18/2,1)-0.5))))/'VSWR Calculator'!$C$25)+$C94)^2+(1500*ABS(SIN(2*PI()*MOD(Calculator!$B$29/Calculator!$F$18,1)))*IF(MOD(Calculator!$B$29/Calculator!$F$18,1)&lt;0.5,-1,1))^2)),2))</f>
        <v>—</v>
      </c>
      <c r="BT94" s="253" t="str">
        <f aca="false">IF(OR(Calculator!$E$19&lt;&gt;"YES",Calculator!$B$29&lt;Calculator!$G$19),"—",ROUND((1+SQRT(((50*POWER(80,POWER(COS(PI()*MOD(Calculator!$B$29/Calculator!$F$19,1)),2))+MIN(500,MAX(30,100*EXP(-0.3*'VSWR Calculator'!$C$24)*(1+3*ABS(MOD('VSWR Calculator'!$C$23/Calculator!$F$19/2,1)-0.5))))/'VSWR Calculator'!$C$25)-$C94)^2+(1500*ABS(SIN(2*PI()*MOD(Calculator!$B$29/Calculator!$F$19,1)))*IF(MOD(Calculator!$B$29/Calculator!$F$19,1)&lt;0.5,-1,1))^2)/SQRT(((50*POWER(80,POWER(COS(PI()*MOD(Calculator!$B$29/Calculator!$F$19,1)),2))+MIN(500,MAX(30,100*EXP(-0.3*'VSWR Calculator'!$C$24)*(1+3*ABS(MOD('VSWR Calculator'!$C$23/Calculator!$F$19/2,1)-0.5))))/'VSWR Calculator'!$C$25)+$C94)^2+(1500*ABS(SIN(2*PI()*MOD(Calculator!$B$29/Calculator!$F$19,1)))*IF(MOD(Calculator!$B$29/Calculator!$F$19,1)&lt;0.5,-1,1))^2))/(1-SQRT(((50*POWER(80,POWER(COS(PI()*MOD(Calculator!$B$29/Calculator!$F$19,1)),2))+MIN(500,MAX(30,100*EXP(-0.3*'VSWR Calculator'!$C$24)*(1+3*ABS(MOD('VSWR Calculator'!$C$23/Calculator!$F$19/2,1)-0.5))))/'VSWR Calculator'!$C$25)-$C94)^2+(1500*ABS(SIN(2*PI()*MOD(Calculator!$B$29/Calculator!$F$19,1)))*IF(MOD(Calculator!$B$29/Calculator!$F$19,1)&lt;0.5,-1,1))^2)/SQRT(((50*POWER(80,POWER(COS(PI()*MOD(Calculator!$B$29/Calculator!$F$19,1)),2))+MIN(500,MAX(30,100*EXP(-0.3*'VSWR Calculator'!$C$24)*(1+3*ABS(MOD('VSWR Calculator'!$C$23/Calculator!$F$19/2,1)-0.5))))/'VSWR Calculator'!$C$25)+$C94)^2+(1500*ABS(SIN(2*PI()*MOD(Calculator!$B$29/Calculator!$F$19,1)))*IF(MOD(Calculator!$B$29/Calculator!$F$19,1)&lt;0.5,-1,1))^2)),2))</f>
        <v>—</v>
      </c>
      <c r="BU94" s="253" t="str">
        <f aca="false">IF(OR(Calculator!$E$20&lt;&gt;"YES",Calculator!$B$29&lt;Calculator!$G$20),"—",ROUND((1+SQRT(((50*POWER(80,POWER(COS(PI()*MOD(Calculator!$B$29/Calculator!$F$20,1)),2))+MIN(500,MAX(30,100*EXP(-0.3*'VSWR Calculator'!$C$24)*(1+3*ABS(MOD('VSWR Calculator'!$C$23/Calculator!$F$20/2,1)-0.5))))/'VSWR Calculator'!$C$25)-$C94)^2+(1500*ABS(SIN(2*PI()*MOD(Calculator!$B$29/Calculator!$F$20,1)))*IF(MOD(Calculator!$B$29/Calculator!$F$20,1)&lt;0.5,-1,1))^2)/SQRT(((50*POWER(80,POWER(COS(PI()*MOD(Calculator!$B$29/Calculator!$F$20,1)),2))+MIN(500,MAX(30,100*EXP(-0.3*'VSWR Calculator'!$C$24)*(1+3*ABS(MOD('VSWR Calculator'!$C$23/Calculator!$F$20/2,1)-0.5))))/'VSWR Calculator'!$C$25)+$C94)^2+(1500*ABS(SIN(2*PI()*MOD(Calculator!$B$29/Calculator!$F$20,1)))*IF(MOD(Calculator!$B$29/Calculator!$F$20,1)&lt;0.5,-1,1))^2))/(1-SQRT(((50*POWER(80,POWER(COS(PI()*MOD(Calculator!$B$29/Calculator!$F$20,1)),2))+MIN(500,MAX(30,100*EXP(-0.3*'VSWR Calculator'!$C$24)*(1+3*ABS(MOD('VSWR Calculator'!$C$23/Calculator!$F$20/2,1)-0.5))))/'VSWR Calculator'!$C$25)-$C94)^2+(1500*ABS(SIN(2*PI()*MOD(Calculator!$B$29/Calculator!$F$20,1)))*IF(MOD(Calculator!$B$29/Calculator!$F$20,1)&lt;0.5,-1,1))^2)/SQRT(((50*POWER(80,POWER(COS(PI()*MOD(Calculator!$B$29/Calculator!$F$20,1)),2))+MIN(500,MAX(30,100*EXP(-0.3*'VSWR Calculator'!$C$24)*(1+3*ABS(MOD('VSWR Calculator'!$C$23/Calculator!$F$20/2,1)-0.5))))/'VSWR Calculator'!$C$25)+$C94)^2+(1500*ABS(SIN(2*PI()*MOD(Calculator!$B$29/Calculator!$F$20,1)))*IF(MOD(Calculator!$B$29/Calculator!$F$20,1)&lt;0.5,-1,1))^2)),2))</f>
        <v>—</v>
      </c>
      <c r="BV94" s="253" t="str">
        <f aca="false">IF(OR(Calculator!$E$21&lt;&gt;"YES",Calculator!$B$29&lt;Calculator!$G$21),"—",ROUND((1+SQRT(((50*POWER(80,POWER(COS(PI()*MOD(Calculator!$B$29/Calculator!$F$21,1)),2))+MIN(500,MAX(30,100*EXP(-0.3*'VSWR Calculator'!$C$24)*(1+3*ABS(MOD('VSWR Calculator'!$C$23/Calculator!$F$21/2,1)-0.5))))/'VSWR Calculator'!$C$25)-$C94)^2+(1500*ABS(SIN(2*PI()*MOD(Calculator!$B$29/Calculator!$F$21,1)))*IF(MOD(Calculator!$B$29/Calculator!$F$21,1)&lt;0.5,-1,1))^2)/SQRT(((50*POWER(80,POWER(COS(PI()*MOD(Calculator!$B$29/Calculator!$F$21,1)),2))+MIN(500,MAX(30,100*EXP(-0.3*'VSWR Calculator'!$C$24)*(1+3*ABS(MOD('VSWR Calculator'!$C$23/Calculator!$F$21/2,1)-0.5))))/'VSWR Calculator'!$C$25)+$C94)^2+(1500*ABS(SIN(2*PI()*MOD(Calculator!$B$29/Calculator!$F$21,1)))*IF(MOD(Calculator!$B$29/Calculator!$F$21,1)&lt;0.5,-1,1))^2))/(1-SQRT(((50*POWER(80,POWER(COS(PI()*MOD(Calculator!$B$29/Calculator!$F$21,1)),2))+MIN(500,MAX(30,100*EXP(-0.3*'VSWR Calculator'!$C$24)*(1+3*ABS(MOD('VSWR Calculator'!$C$23/Calculator!$F$21/2,1)-0.5))))/'VSWR Calculator'!$C$25)-$C94)^2+(1500*ABS(SIN(2*PI()*MOD(Calculator!$B$29/Calculator!$F$21,1)))*IF(MOD(Calculator!$B$29/Calculator!$F$21,1)&lt;0.5,-1,1))^2)/SQRT(((50*POWER(80,POWER(COS(PI()*MOD(Calculator!$B$29/Calculator!$F$21,1)),2))+MIN(500,MAX(30,100*EXP(-0.3*'VSWR Calculator'!$C$24)*(1+3*ABS(MOD('VSWR Calculator'!$C$23/Calculator!$F$21/2,1)-0.5))))/'VSWR Calculator'!$C$25)+$C94)^2+(1500*ABS(SIN(2*PI()*MOD(Calculator!$B$29/Calculator!$F$21,1)))*IF(MOD(Calculator!$B$29/Calculator!$F$21,1)&lt;0.5,-1,1))^2)),2))</f>
        <v>—</v>
      </c>
      <c r="BW94" s="253" t="str">
        <f aca="false">IF(OR(Calculator!$E$22&lt;&gt;"YES",Calculator!$B$29&lt;Calculator!$G$22),"—",ROUND((1+SQRT(((50*POWER(80,POWER(COS(PI()*MOD(Calculator!$B$29/Calculator!$F$22,1)),2))+MIN(500,MAX(30,100*EXP(-0.3*'VSWR Calculator'!$C$24)*(1+3*ABS(MOD('VSWR Calculator'!$C$23/Calculator!$F$22/2,1)-0.5))))/'VSWR Calculator'!$C$25)-$C94)^2+(1500*ABS(SIN(2*PI()*MOD(Calculator!$B$29/Calculator!$F$22,1)))*IF(MOD(Calculator!$B$29/Calculator!$F$22,1)&lt;0.5,-1,1))^2)/SQRT(((50*POWER(80,POWER(COS(PI()*MOD(Calculator!$B$29/Calculator!$F$22,1)),2))+MIN(500,MAX(30,100*EXP(-0.3*'VSWR Calculator'!$C$24)*(1+3*ABS(MOD('VSWR Calculator'!$C$23/Calculator!$F$22/2,1)-0.5))))/'VSWR Calculator'!$C$25)+$C94)^2+(1500*ABS(SIN(2*PI()*MOD(Calculator!$B$29/Calculator!$F$22,1)))*IF(MOD(Calculator!$B$29/Calculator!$F$22,1)&lt;0.5,-1,1))^2))/(1-SQRT(((50*POWER(80,POWER(COS(PI()*MOD(Calculator!$B$29/Calculator!$F$22,1)),2))+MIN(500,MAX(30,100*EXP(-0.3*'VSWR Calculator'!$C$24)*(1+3*ABS(MOD('VSWR Calculator'!$C$23/Calculator!$F$22/2,1)-0.5))))/'VSWR Calculator'!$C$25)-$C94)^2+(1500*ABS(SIN(2*PI()*MOD(Calculator!$B$29/Calculator!$F$22,1)))*IF(MOD(Calculator!$B$29/Calculator!$F$22,1)&lt;0.5,-1,1))^2)/SQRT(((50*POWER(80,POWER(COS(PI()*MOD(Calculator!$B$29/Calculator!$F$22,1)),2))+MIN(500,MAX(30,100*EXP(-0.3*'VSWR Calculator'!$C$24)*(1+3*ABS(MOD('VSWR Calculator'!$C$23/Calculator!$F$22/2,1)-0.5))))/'VSWR Calculator'!$C$25)+$C94)^2+(1500*ABS(SIN(2*PI()*MOD(Calculator!$B$29/Calculator!$F$22,1)))*IF(MOD(Calculator!$B$29/Calculator!$F$22,1)&lt;0.5,-1,1))^2)),2))</f>
        <v>—</v>
      </c>
      <c r="BX94" s="253" t="n">
        <f aca="false">IFERROR(ROUND((IF(ISNUMBER(BM94),BM94,0)+IF(ISNUMBER(BN94),BN94,0)+IF(ISNUMBER(BO94),BO94,0)+IF(ISNUMBER(BP94),BP94,0)+IF(ISNUMBER(BQ94),BQ94,0)+IF(ISNUMBER(BR94),BR94,0)+IF(ISNUMBER(BS94),BS94,0)+IF(ISNUMBER(BT94),BT94,0)+IF(ISNUMBER(BU94),BU94,0)+IF(ISNUMBER(BV94),BV94,0)+IF(ISNUMBER(BW94),BW94,0))/(IF(ISNUMBER(BM94),1,0)+IF(ISNUMBER(BN94),1,0)+IF(ISNUMBER(BO94),1,0)+IF(ISNUMBER(BP94),1,0)+IF(ISNUMBER(BQ94),1,0)+IF(ISNUMBER(BR94),1,0)+IF(ISNUMBER(BS94),1,0)+IF(ISNUMBER(BT94),1,0)+IF(ISNUMBER(BU94),1,0)+IF(ISNUMBER(BV94),1,0)+IF(ISNUMBER(BW94),1,0)),4),"")</f>
        <v>18.435</v>
      </c>
      <c r="BY94" s="253" t="str">
        <f aca="false">IF(OR(Calculator!$E$12&lt;&gt;"YES",Calculator!$B$30&lt;Calculator!$G$12),"—",ROUND((1+SQRT(((50*POWER(80,POWER(COS(PI()*MOD(Calculator!$B$30/Calculator!$F$12,1)),2))+MIN(500,MAX(30,100*EXP(-0.3*'VSWR Calculator'!$C$24)*(1+3*ABS(MOD('VSWR Calculator'!$C$23/Calculator!$F$12/2,1)-0.5))))/'VSWR Calculator'!$C$25)-$C94)^2+(1500*ABS(SIN(2*PI()*MOD(Calculator!$B$30/Calculator!$F$12,1)))*IF(MOD(Calculator!$B$30/Calculator!$F$12,1)&lt;0.5,-1,1))^2)/SQRT(((50*POWER(80,POWER(COS(PI()*MOD(Calculator!$B$30/Calculator!$F$12,1)),2))+MIN(500,MAX(30,100*EXP(-0.3*'VSWR Calculator'!$C$24)*(1+3*ABS(MOD('VSWR Calculator'!$C$23/Calculator!$F$12/2,1)-0.5))))/'VSWR Calculator'!$C$25)+$C94)^2+(1500*ABS(SIN(2*PI()*MOD(Calculator!$B$30/Calculator!$F$12,1)))*IF(MOD(Calculator!$B$30/Calculator!$F$12,1)&lt;0.5,-1,1))^2))/(1-SQRT(((50*POWER(80,POWER(COS(PI()*MOD(Calculator!$B$30/Calculator!$F$12,1)),2))+MIN(500,MAX(30,100*EXP(-0.3*'VSWR Calculator'!$C$24)*(1+3*ABS(MOD('VSWR Calculator'!$C$23/Calculator!$F$12/2,1)-0.5))))/'VSWR Calculator'!$C$25)-$C94)^2+(1500*ABS(SIN(2*PI()*MOD(Calculator!$B$30/Calculator!$F$12,1)))*IF(MOD(Calculator!$B$30/Calculator!$F$12,1)&lt;0.5,-1,1))^2)/SQRT(((50*POWER(80,POWER(COS(PI()*MOD(Calculator!$B$30/Calculator!$F$12,1)),2))+MIN(500,MAX(30,100*EXP(-0.3*'VSWR Calculator'!$C$24)*(1+3*ABS(MOD('VSWR Calculator'!$C$23/Calculator!$F$12/2,1)-0.5))))/'VSWR Calculator'!$C$25)+$C94)^2+(1500*ABS(SIN(2*PI()*MOD(Calculator!$B$30/Calculator!$F$12,1)))*IF(MOD(Calculator!$B$30/Calculator!$F$12,1)&lt;0.5,-1,1))^2)),2))</f>
        <v>—</v>
      </c>
      <c r="BZ94" s="253" t="str">
        <f aca="false">IF(OR(Calculator!$E$13&lt;&gt;"YES",Calculator!$B$30&lt;Calculator!$G$13),"—",ROUND((1+SQRT(((50*POWER(80,POWER(COS(PI()*MOD(Calculator!$B$30/Calculator!$F$13,1)),2))+MIN(500,MAX(30,100*EXP(-0.3*'VSWR Calculator'!$C$24)*(1+3*ABS(MOD('VSWR Calculator'!$C$23/Calculator!$F$13/2,1)-0.5))))/'VSWR Calculator'!$C$25)-$C94)^2+(1500*ABS(SIN(2*PI()*MOD(Calculator!$B$30/Calculator!$F$13,1)))*IF(MOD(Calculator!$B$30/Calculator!$F$13,1)&lt;0.5,-1,1))^2)/SQRT(((50*POWER(80,POWER(COS(PI()*MOD(Calculator!$B$30/Calculator!$F$13,1)),2))+MIN(500,MAX(30,100*EXP(-0.3*'VSWR Calculator'!$C$24)*(1+3*ABS(MOD('VSWR Calculator'!$C$23/Calculator!$F$13/2,1)-0.5))))/'VSWR Calculator'!$C$25)+$C94)^2+(1500*ABS(SIN(2*PI()*MOD(Calculator!$B$30/Calculator!$F$13,1)))*IF(MOD(Calculator!$B$30/Calculator!$F$13,1)&lt;0.5,-1,1))^2))/(1-SQRT(((50*POWER(80,POWER(COS(PI()*MOD(Calculator!$B$30/Calculator!$F$13,1)),2))+MIN(500,MAX(30,100*EXP(-0.3*'VSWR Calculator'!$C$24)*(1+3*ABS(MOD('VSWR Calculator'!$C$23/Calculator!$F$13/2,1)-0.5))))/'VSWR Calculator'!$C$25)-$C94)^2+(1500*ABS(SIN(2*PI()*MOD(Calculator!$B$30/Calculator!$F$13,1)))*IF(MOD(Calculator!$B$30/Calculator!$F$13,1)&lt;0.5,-1,1))^2)/SQRT(((50*POWER(80,POWER(COS(PI()*MOD(Calculator!$B$30/Calculator!$F$13,1)),2))+MIN(500,MAX(30,100*EXP(-0.3*'VSWR Calculator'!$C$24)*(1+3*ABS(MOD('VSWR Calculator'!$C$23/Calculator!$F$13/2,1)-0.5))))/'VSWR Calculator'!$C$25)+$C94)^2+(1500*ABS(SIN(2*PI()*MOD(Calculator!$B$30/Calculator!$F$13,1)))*IF(MOD(Calculator!$B$30/Calculator!$F$13,1)&lt;0.5,-1,1))^2)),2))</f>
        <v>—</v>
      </c>
      <c r="CA94" s="253" t="str">
        <f aca="false">IF(OR(Calculator!$E$14&lt;&gt;"YES",Calculator!$B$30&lt;Calculator!$G$14),"—",ROUND((1+SQRT(((50*POWER(80,POWER(COS(PI()*MOD(Calculator!$B$30/Calculator!$F$14,1)),2))+MIN(500,MAX(30,100*EXP(-0.3*'VSWR Calculator'!$C$24)*(1+3*ABS(MOD('VSWR Calculator'!$C$23/Calculator!$F$14/2,1)-0.5))))/'VSWR Calculator'!$C$25)-$C94)^2+(1500*ABS(SIN(2*PI()*MOD(Calculator!$B$30/Calculator!$F$14,1)))*IF(MOD(Calculator!$B$30/Calculator!$F$14,1)&lt;0.5,-1,1))^2)/SQRT(((50*POWER(80,POWER(COS(PI()*MOD(Calculator!$B$30/Calculator!$F$14,1)),2))+MIN(500,MAX(30,100*EXP(-0.3*'VSWR Calculator'!$C$24)*(1+3*ABS(MOD('VSWR Calculator'!$C$23/Calculator!$F$14/2,1)-0.5))))/'VSWR Calculator'!$C$25)+$C94)^2+(1500*ABS(SIN(2*PI()*MOD(Calculator!$B$30/Calculator!$F$14,1)))*IF(MOD(Calculator!$B$30/Calculator!$F$14,1)&lt;0.5,-1,1))^2))/(1-SQRT(((50*POWER(80,POWER(COS(PI()*MOD(Calculator!$B$30/Calculator!$F$14,1)),2))+MIN(500,MAX(30,100*EXP(-0.3*'VSWR Calculator'!$C$24)*(1+3*ABS(MOD('VSWR Calculator'!$C$23/Calculator!$F$14/2,1)-0.5))))/'VSWR Calculator'!$C$25)-$C94)^2+(1500*ABS(SIN(2*PI()*MOD(Calculator!$B$30/Calculator!$F$14,1)))*IF(MOD(Calculator!$B$30/Calculator!$F$14,1)&lt;0.5,-1,1))^2)/SQRT(((50*POWER(80,POWER(COS(PI()*MOD(Calculator!$B$30/Calculator!$F$14,1)),2))+MIN(500,MAX(30,100*EXP(-0.3*'VSWR Calculator'!$C$24)*(1+3*ABS(MOD('VSWR Calculator'!$C$23/Calculator!$F$14/2,1)-0.5))))/'VSWR Calculator'!$C$25)+$C94)^2+(1500*ABS(SIN(2*PI()*MOD(Calculator!$B$30/Calculator!$F$14,1)))*IF(MOD(Calculator!$B$30/Calculator!$F$14,1)&lt;0.5,-1,1))^2)),2))</f>
        <v>—</v>
      </c>
      <c r="CB94" s="253" t="n">
        <f aca="false">IF(OR(Calculator!$E$15&lt;&gt;"YES",Calculator!$B$30&lt;Calculator!$G$15),"—",ROUND((1+SQRT(((50*POWER(80,POWER(COS(PI()*MOD(Calculator!$B$30/Calculator!$F$15,1)),2))+MIN(500,MAX(30,100*EXP(-0.3*'VSWR Calculator'!$C$24)*(1+3*ABS(MOD('VSWR Calculator'!$C$23/Calculator!$F$15/2,1)-0.5))))/'VSWR Calculator'!$C$25)-$C94)^2+(1500*ABS(SIN(2*PI()*MOD(Calculator!$B$30/Calculator!$F$15,1)))*IF(MOD(Calculator!$B$30/Calculator!$F$15,1)&lt;0.5,-1,1))^2)/SQRT(((50*POWER(80,POWER(COS(PI()*MOD(Calculator!$B$30/Calculator!$F$15,1)),2))+MIN(500,MAX(30,100*EXP(-0.3*'VSWR Calculator'!$C$24)*(1+3*ABS(MOD('VSWR Calculator'!$C$23/Calculator!$F$15/2,1)-0.5))))/'VSWR Calculator'!$C$25)+$C94)^2+(1500*ABS(SIN(2*PI()*MOD(Calculator!$B$30/Calculator!$F$15,1)))*IF(MOD(Calculator!$B$30/Calculator!$F$15,1)&lt;0.5,-1,1))^2))/(1-SQRT(((50*POWER(80,POWER(COS(PI()*MOD(Calculator!$B$30/Calculator!$F$15,1)),2))+MIN(500,MAX(30,100*EXP(-0.3*'VSWR Calculator'!$C$24)*(1+3*ABS(MOD('VSWR Calculator'!$C$23/Calculator!$F$15/2,1)-0.5))))/'VSWR Calculator'!$C$25)-$C94)^2+(1500*ABS(SIN(2*PI()*MOD(Calculator!$B$30/Calculator!$F$15,1)))*IF(MOD(Calculator!$B$30/Calculator!$F$15,1)&lt;0.5,-1,1))^2)/SQRT(((50*POWER(80,POWER(COS(PI()*MOD(Calculator!$B$30/Calculator!$F$15,1)),2))+MIN(500,MAX(30,100*EXP(-0.3*'VSWR Calculator'!$C$24)*(1+3*ABS(MOD('VSWR Calculator'!$C$23/Calculator!$F$15/2,1)-0.5))))/'VSWR Calculator'!$C$25)+$C94)^2+(1500*ABS(SIN(2*PI()*MOD(Calculator!$B$30/Calculator!$F$15,1)))*IF(MOD(Calculator!$B$30/Calculator!$F$15,1)&lt;0.5,-1,1))^2)),2))</f>
        <v>18.01</v>
      </c>
      <c r="CC94" s="253" t="str">
        <f aca="false">IF(OR(Calculator!$E$16&lt;&gt;"YES",Calculator!$B$30&lt;Calculator!$G$16),"—",ROUND((1+SQRT(((50*POWER(80,POWER(COS(PI()*MOD(Calculator!$B$30/Calculator!$F$16,1)),2))+MIN(500,MAX(30,100*EXP(-0.3*'VSWR Calculator'!$C$24)*(1+3*ABS(MOD('VSWR Calculator'!$C$23/Calculator!$F$16/2,1)-0.5))))/'VSWR Calculator'!$C$25)-$C94)^2+(1500*ABS(SIN(2*PI()*MOD(Calculator!$B$30/Calculator!$F$16,1)))*IF(MOD(Calculator!$B$30/Calculator!$F$16,1)&lt;0.5,-1,1))^2)/SQRT(((50*POWER(80,POWER(COS(PI()*MOD(Calculator!$B$30/Calculator!$F$16,1)),2))+MIN(500,MAX(30,100*EXP(-0.3*'VSWR Calculator'!$C$24)*(1+3*ABS(MOD('VSWR Calculator'!$C$23/Calculator!$F$16/2,1)-0.5))))/'VSWR Calculator'!$C$25)+$C94)^2+(1500*ABS(SIN(2*PI()*MOD(Calculator!$B$30/Calculator!$F$16,1)))*IF(MOD(Calculator!$B$30/Calculator!$F$16,1)&lt;0.5,-1,1))^2))/(1-SQRT(((50*POWER(80,POWER(COS(PI()*MOD(Calculator!$B$30/Calculator!$F$16,1)),2))+MIN(500,MAX(30,100*EXP(-0.3*'VSWR Calculator'!$C$24)*(1+3*ABS(MOD('VSWR Calculator'!$C$23/Calculator!$F$16/2,1)-0.5))))/'VSWR Calculator'!$C$25)-$C94)^2+(1500*ABS(SIN(2*PI()*MOD(Calculator!$B$30/Calculator!$F$16,1)))*IF(MOD(Calculator!$B$30/Calculator!$F$16,1)&lt;0.5,-1,1))^2)/SQRT(((50*POWER(80,POWER(COS(PI()*MOD(Calculator!$B$30/Calculator!$F$16,1)),2))+MIN(500,MAX(30,100*EXP(-0.3*'VSWR Calculator'!$C$24)*(1+3*ABS(MOD('VSWR Calculator'!$C$23/Calculator!$F$16/2,1)-0.5))))/'VSWR Calculator'!$C$25)+$C94)^2+(1500*ABS(SIN(2*PI()*MOD(Calculator!$B$30/Calculator!$F$16,1)))*IF(MOD(Calculator!$B$30/Calculator!$F$16,1)&lt;0.5,-1,1))^2)),2))</f>
        <v>—</v>
      </c>
      <c r="CD94" s="253" t="n">
        <f aca="false">IF(OR(Calculator!$E$17&lt;&gt;"YES",Calculator!$B$30&lt;Calculator!$G$17),"—",ROUND((1+SQRT(((50*POWER(80,POWER(COS(PI()*MOD(Calculator!$B$30/Calculator!$F$17,1)),2))+MIN(500,MAX(30,100*EXP(-0.3*'VSWR Calculator'!$C$24)*(1+3*ABS(MOD('VSWR Calculator'!$C$23/Calculator!$F$17/2,1)-0.5))))/'VSWR Calculator'!$C$25)-$C94)^2+(1500*ABS(SIN(2*PI()*MOD(Calculator!$B$30/Calculator!$F$17,1)))*IF(MOD(Calculator!$B$30/Calculator!$F$17,1)&lt;0.5,-1,1))^2)/SQRT(((50*POWER(80,POWER(COS(PI()*MOD(Calculator!$B$30/Calculator!$F$17,1)),2))+MIN(500,MAX(30,100*EXP(-0.3*'VSWR Calculator'!$C$24)*(1+3*ABS(MOD('VSWR Calculator'!$C$23/Calculator!$F$17/2,1)-0.5))))/'VSWR Calculator'!$C$25)+$C94)^2+(1500*ABS(SIN(2*PI()*MOD(Calculator!$B$30/Calculator!$F$17,1)))*IF(MOD(Calculator!$B$30/Calculator!$F$17,1)&lt;0.5,-1,1))^2))/(1-SQRT(((50*POWER(80,POWER(COS(PI()*MOD(Calculator!$B$30/Calculator!$F$17,1)),2))+MIN(500,MAX(30,100*EXP(-0.3*'VSWR Calculator'!$C$24)*(1+3*ABS(MOD('VSWR Calculator'!$C$23/Calculator!$F$17/2,1)-0.5))))/'VSWR Calculator'!$C$25)-$C94)^2+(1500*ABS(SIN(2*PI()*MOD(Calculator!$B$30/Calculator!$F$17,1)))*IF(MOD(Calculator!$B$30/Calculator!$F$17,1)&lt;0.5,-1,1))^2)/SQRT(((50*POWER(80,POWER(COS(PI()*MOD(Calculator!$B$30/Calculator!$F$17,1)),2))+MIN(500,MAX(30,100*EXP(-0.3*'VSWR Calculator'!$C$24)*(1+3*ABS(MOD('VSWR Calculator'!$C$23/Calculator!$F$17/2,1)-0.5))))/'VSWR Calculator'!$C$25)+$C94)^2+(1500*ABS(SIN(2*PI()*MOD(Calculator!$B$30/Calculator!$F$17,1)))*IF(MOD(Calculator!$B$30/Calculator!$F$17,1)&lt;0.5,-1,1))^2)),2))</f>
        <v>19.79</v>
      </c>
      <c r="CE94" s="253" t="str">
        <f aca="false">IF(OR(Calculator!$E$18&lt;&gt;"YES",Calculator!$B$30&lt;Calculator!$G$18),"—",ROUND((1+SQRT(((50*POWER(80,POWER(COS(PI()*MOD(Calculator!$B$30/Calculator!$F$18,1)),2))+MIN(500,MAX(30,100*EXP(-0.3*'VSWR Calculator'!$C$24)*(1+3*ABS(MOD('VSWR Calculator'!$C$23/Calculator!$F$18/2,1)-0.5))))/'VSWR Calculator'!$C$25)-$C94)^2+(1500*ABS(SIN(2*PI()*MOD(Calculator!$B$30/Calculator!$F$18,1)))*IF(MOD(Calculator!$B$30/Calculator!$F$18,1)&lt;0.5,-1,1))^2)/SQRT(((50*POWER(80,POWER(COS(PI()*MOD(Calculator!$B$30/Calculator!$F$18,1)),2))+MIN(500,MAX(30,100*EXP(-0.3*'VSWR Calculator'!$C$24)*(1+3*ABS(MOD('VSWR Calculator'!$C$23/Calculator!$F$18/2,1)-0.5))))/'VSWR Calculator'!$C$25)+$C94)^2+(1500*ABS(SIN(2*PI()*MOD(Calculator!$B$30/Calculator!$F$18,1)))*IF(MOD(Calculator!$B$30/Calculator!$F$18,1)&lt;0.5,-1,1))^2))/(1-SQRT(((50*POWER(80,POWER(COS(PI()*MOD(Calculator!$B$30/Calculator!$F$18,1)),2))+MIN(500,MAX(30,100*EXP(-0.3*'VSWR Calculator'!$C$24)*(1+3*ABS(MOD('VSWR Calculator'!$C$23/Calculator!$F$18/2,1)-0.5))))/'VSWR Calculator'!$C$25)-$C94)^2+(1500*ABS(SIN(2*PI()*MOD(Calculator!$B$30/Calculator!$F$18,1)))*IF(MOD(Calculator!$B$30/Calculator!$F$18,1)&lt;0.5,-1,1))^2)/SQRT(((50*POWER(80,POWER(COS(PI()*MOD(Calculator!$B$30/Calculator!$F$18,1)),2))+MIN(500,MAX(30,100*EXP(-0.3*'VSWR Calculator'!$C$24)*(1+3*ABS(MOD('VSWR Calculator'!$C$23/Calculator!$F$18/2,1)-0.5))))/'VSWR Calculator'!$C$25)+$C94)^2+(1500*ABS(SIN(2*PI()*MOD(Calculator!$B$30/Calculator!$F$18,1)))*IF(MOD(Calculator!$B$30/Calculator!$F$18,1)&lt;0.5,-1,1))^2)),2))</f>
        <v>—</v>
      </c>
      <c r="CF94" s="253" t="str">
        <f aca="false">IF(OR(Calculator!$E$19&lt;&gt;"YES",Calculator!$B$30&lt;Calculator!$G$19),"—",ROUND((1+SQRT(((50*POWER(80,POWER(COS(PI()*MOD(Calculator!$B$30/Calculator!$F$19,1)),2))+MIN(500,MAX(30,100*EXP(-0.3*'VSWR Calculator'!$C$24)*(1+3*ABS(MOD('VSWR Calculator'!$C$23/Calculator!$F$19/2,1)-0.5))))/'VSWR Calculator'!$C$25)-$C94)^2+(1500*ABS(SIN(2*PI()*MOD(Calculator!$B$30/Calculator!$F$19,1)))*IF(MOD(Calculator!$B$30/Calculator!$F$19,1)&lt;0.5,-1,1))^2)/SQRT(((50*POWER(80,POWER(COS(PI()*MOD(Calculator!$B$30/Calculator!$F$19,1)),2))+MIN(500,MAX(30,100*EXP(-0.3*'VSWR Calculator'!$C$24)*(1+3*ABS(MOD('VSWR Calculator'!$C$23/Calculator!$F$19/2,1)-0.5))))/'VSWR Calculator'!$C$25)+$C94)^2+(1500*ABS(SIN(2*PI()*MOD(Calculator!$B$30/Calculator!$F$19,1)))*IF(MOD(Calculator!$B$30/Calculator!$F$19,1)&lt;0.5,-1,1))^2))/(1-SQRT(((50*POWER(80,POWER(COS(PI()*MOD(Calculator!$B$30/Calculator!$F$19,1)),2))+MIN(500,MAX(30,100*EXP(-0.3*'VSWR Calculator'!$C$24)*(1+3*ABS(MOD('VSWR Calculator'!$C$23/Calculator!$F$19/2,1)-0.5))))/'VSWR Calculator'!$C$25)-$C94)^2+(1500*ABS(SIN(2*PI()*MOD(Calculator!$B$30/Calculator!$F$19,1)))*IF(MOD(Calculator!$B$30/Calculator!$F$19,1)&lt;0.5,-1,1))^2)/SQRT(((50*POWER(80,POWER(COS(PI()*MOD(Calculator!$B$30/Calculator!$F$19,1)),2))+MIN(500,MAX(30,100*EXP(-0.3*'VSWR Calculator'!$C$24)*(1+3*ABS(MOD('VSWR Calculator'!$C$23/Calculator!$F$19/2,1)-0.5))))/'VSWR Calculator'!$C$25)+$C94)^2+(1500*ABS(SIN(2*PI()*MOD(Calculator!$B$30/Calculator!$F$19,1)))*IF(MOD(Calculator!$B$30/Calculator!$F$19,1)&lt;0.5,-1,1))^2)),2))</f>
        <v>—</v>
      </c>
      <c r="CG94" s="253" t="str">
        <f aca="false">IF(OR(Calculator!$E$20&lt;&gt;"YES",Calculator!$B$30&lt;Calculator!$G$20),"—",ROUND((1+SQRT(((50*POWER(80,POWER(COS(PI()*MOD(Calculator!$B$30/Calculator!$F$20,1)),2))+MIN(500,MAX(30,100*EXP(-0.3*'VSWR Calculator'!$C$24)*(1+3*ABS(MOD('VSWR Calculator'!$C$23/Calculator!$F$20/2,1)-0.5))))/'VSWR Calculator'!$C$25)-$C94)^2+(1500*ABS(SIN(2*PI()*MOD(Calculator!$B$30/Calculator!$F$20,1)))*IF(MOD(Calculator!$B$30/Calculator!$F$20,1)&lt;0.5,-1,1))^2)/SQRT(((50*POWER(80,POWER(COS(PI()*MOD(Calculator!$B$30/Calculator!$F$20,1)),2))+MIN(500,MAX(30,100*EXP(-0.3*'VSWR Calculator'!$C$24)*(1+3*ABS(MOD('VSWR Calculator'!$C$23/Calculator!$F$20/2,1)-0.5))))/'VSWR Calculator'!$C$25)+$C94)^2+(1500*ABS(SIN(2*PI()*MOD(Calculator!$B$30/Calculator!$F$20,1)))*IF(MOD(Calculator!$B$30/Calculator!$F$20,1)&lt;0.5,-1,1))^2))/(1-SQRT(((50*POWER(80,POWER(COS(PI()*MOD(Calculator!$B$30/Calculator!$F$20,1)),2))+MIN(500,MAX(30,100*EXP(-0.3*'VSWR Calculator'!$C$24)*(1+3*ABS(MOD('VSWR Calculator'!$C$23/Calculator!$F$20/2,1)-0.5))))/'VSWR Calculator'!$C$25)-$C94)^2+(1500*ABS(SIN(2*PI()*MOD(Calculator!$B$30/Calculator!$F$20,1)))*IF(MOD(Calculator!$B$30/Calculator!$F$20,1)&lt;0.5,-1,1))^2)/SQRT(((50*POWER(80,POWER(COS(PI()*MOD(Calculator!$B$30/Calculator!$F$20,1)),2))+MIN(500,MAX(30,100*EXP(-0.3*'VSWR Calculator'!$C$24)*(1+3*ABS(MOD('VSWR Calculator'!$C$23/Calculator!$F$20/2,1)-0.5))))/'VSWR Calculator'!$C$25)+$C94)^2+(1500*ABS(SIN(2*PI()*MOD(Calculator!$B$30/Calculator!$F$20,1)))*IF(MOD(Calculator!$B$30/Calculator!$F$20,1)&lt;0.5,-1,1))^2)),2))</f>
        <v>—</v>
      </c>
      <c r="CH94" s="253" t="str">
        <f aca="false">IF(OR(Calculator!$E$21&lt;&gt;"YES",Calculator!$B$30&lt;Calculator!$G$21),"—",ROUND((1+SQRT(((50*POWER(80,POWER(COS(PI()*MOD(Calculator!$B$30/Calculator!$F$21,1)),2))+MIN(500,MAX(30,100*EXP(-0.3*'VSWR Calculator'!$C$24)*(1+3*ABS(MOD('VSWR Calculator'!$C$23/Calculator!$F$21/2,1)-0.5))))/'VSWR Calculator'!$C$25)-$C94)^2+(1500*ABS(SIN(2*PI()*MOD(Calculator!$B$30/Calculator!$F$21,1)))*IF(MOD(Calculator!$B$30/Calculator!$F$21,1)&lt;0.5,-1,1))^2)/SQRT(((50*POWER(80,POWER(COS(PI()*MOD(Calculator!$B$30/Calculator!$F$21,1)),2))+MIN(500,MAX(30,100*EXP(-0.3*'VSWR Calculator'!$C$24)*(1+3*ABS(MOD('VSWR Calculator'!$C$23/Calculator!$F$21/2,1)-0.5))))/'VSWR Calculator'!$C$25)+$C94)^2+(1500*ABS(SIN(2*PI()*MOD(Calculator!$B$30/Calculator!$F$21,1)))*IF(MOD(Calculator!$B$30/Calculator!$F$21,1)&lt;0.5,-1,1))^2))/(1-SQRT(((50*POWER(80,POWER(COS(PI()*MOD(Calculator!$B$30/Calculator!$F$21,1)),2))+MIN(500,MAX(30,100*EXP(-0.3*'VSWR Calculator'!$C$24)*(1+3*ABS(MOD('VSWR Calculator'!$C$23/Calculator!$F$21/2,1)-0.5))))/'VSWR Calculator'!$C$25)-$C94)^2+(1500*ABS(SIN(2*PI()*MOD(Calculator!$B$30/Calculator!$F$21,1)))*IF(MOD(Calculator!$B$30/Calculator!$F$21,1)&lt;0.5,-1,1))^2)/SQRT(((50*POWER(80,POWER(COS(PI()*MOD(Calculator!$B$30/Calculator!$F$21,1)),2))+MIN(500,MAX(30,100*EXP(-0.3*'VSWR Calculator'!$C$24)*(1+3*ABS(MOD('VSWR Calculator'!$C$23/Calculator!$F$21/2,1)-0.5))))/'VSWR Calculator'!$C$25)+$C94)^2+(1500*ABS(SIN(2*PI()*MOD(Calculator!$B$30/Calculator!$F$21,1)))*IF(MOD(Calculator!$B$30/Calculator!$F$21,1)&lt;0.5,-1,1))^2)),2))</f>
        <v>—</v>
      </c>
      <c r="CI94" s="253" t="str">
        <f aca="false">IF(OR(Calculator!$E$22&lt;&gt;"YES",Calculator!$B$30&lt;Calculator!$G$22),"—",ROUND((1+SQRT(((50*POWER(80,POWER(COS(PI()*MOD(Calculator!$B$30/Calculator!$F$22,1)),2))+MIN(500,MAX(30,100*EXP(-0.3*'VSWR Calculator'!$C$24)*(1+3*ABS(MOD('VSWR Calculator'!$C$23/Calculator!$F$22/2,1)-0.5))))/'VSWR Calculator'!$C$25)-$C94)^2+(1500*ABS(SIN(2*PI()*MOD(Calculator!$B$30/Calculator!$F$22,1)))*IF(MOD(Calculator!$B$30/Calculator!$F$22,1)&lt;0.5,-1,1))^2)/SQRT(((50*POWER(80,POWER(COS(PI()*MOD(Calculator!$B$30/Calculator!$F$22,1)),2))+MIN(500,MAX(30,100*EXP(-0.3*'VSWR Calculator'!$C$24)*(1+3*ABS(MOD('VSWR Calculator'!$C$23/Calculator!$F$22/2,1)-0.5))))/'VSWR Calculator'!$C$25)+$C94)^2+(1500*ABS(SIN(2*PI()*MOD(Calculator!$B$30/Calculator!$F$22,1)))*IF(MOD(Calculator!$B$30/Calculator!$F$22,1)&lt;0.5,-1,1))^2))/(1-SQRT(((50*POWER(80,POWER(COS(PI()*MOD(Calculator!$B$30/Calculator!$F$22,1)),2))+MIN(500,MAX(30,100*EXP(-0.3*'VSWR Calculator'!$C$24)*(1+3*ABS(MOD('VSWR Calculator'!$C$23/Calculator!$F$22/2,1)-0.5))))/'VSWR Calculator'!$C$25)-$C94)^2+(1500*ABS(SIN(2*PI()*MOD(Calculator!$B$30/Calculator!$F$22,1)))*IF(MOD(Calculator!$B$30/Calculator!$F$22,1)&lt;0.5,-1,1))^2)/SQRT(((50*POWER(80,POWER(COS(PI()*MOD(Calculator!$B$30/Calculator!$F$22,1)),2))+MIN(500,MAX(30,100*EXP(-0.3*'VSWR Calculator'!$C$24)*(1+3*ABS(MOD('VSWR Calculator'!$C$23/Calculator!$F$22/2,1)-0.5))))/'VSWR Calculator'!$C$25)+$C94)^2+(1500*ABS(SIN(2*PI()*MOD(Calculator!$B$30/Calculator!$F$22,1)))*IF(MOD(Calculator!$B$30/Calculator!$F$22,1)&lt;0.5,-1,1))^2)),2))</f>
        <v>—</v>
      </c>
      <c r="CJ94" s="253" t="n">
        <f aca="false">IFERROR(ROUND((IF(ISNUMBER(BY94),BY94,0)+IF(ISNUMBER(BZ94),BZ94,0)+IF(ISNUMBER(CA94),CA94,0)+IF(ISNUMBER(CB94),CB94,0)+IF(ISNUMBER(CC94),CC94,0)+IF(ISNUMBER(CD94),CD94,0)+IF(ISNUMBER(CE94),CE94,0)+IF(ISNUMBER(CF94),CF94,0)+IF(ISNUMBER(CG94),CG94,0)+IF(ISNUMBER(CH94),CH94,0)+IF(ISNUMBER(CI94),CI94,0))/(IF(ISNUMBER(BY94),1,0)+IF(ISNUMBER(BZ94),1,0)+IF(ISNUMBER(CA94),1,0)+IF(ISNUMBER(CB94),1,0)+IF(ISNUMBER(CC94),1,0)+IF(ISNUMBER(CD94),1,0)+IF(ISNUMBER(CE94),1,0)+IF(ISNUMBER(CF94),1,0)+IF(ISNUMBER(CG94),1,0)+IF(ISNUMBER(CH94),1,0)+IF(ISNUMBER(CI94),1,0)),4),"")</f>
        <v>18.9</v>
      </c>
      <c r="CK94" s="253" t="str">
        <f aca="false">IF(OR(Calculator!$E$12&lt;&gt;"YES",Calculator!$B$31&lt;Calculator!$G$12),"—",ROUND((1+SQRT(((50*POWER(80,POWER(COS(PI()*MOD(Calculator!$B$31/Calculator!$F$12,1)),2))+MIN(500,MAX(30,100*EXP(-0.3*'VSWR Calculator'!$C$24)*(1+3*ABS(MOD('VSWR Calculator'!$C$23/Calculator!$F$12/2,1)-0.5))))/'VSWR Calculator'!$C$25)-$C94)^2+(1500*ABS(SIN(2*PI()*MOD(Calculator!$B$31/Calculator!$F$12,1)))*IF(MOD(Calculator!$B$31/Calculator!$F$12,1)&lt;0.5,-1,1))^2)/SQRT(((50*POWER(80,POWER(COS(PI()*MOD(Calculator!$B$31/Calculator!$F$12,1)),2))+MIN(500,MAX(30,100*EXP(-0.3*'VSWR Calculator'!$C$24)*(1+3*ABS(MOD('VSWR Calculator'!$C$23/Calculator!$F$12/2,1)-0.5))))/'VSWR Calculator'!$C$25)+$C94)^2+(1500*ABS(SIN(2*PI()*MOD(Calculator!$B$31/Calculator!$F$12,1)))*IF(MOD(Calculator!$B$31/Calculator!$F$12,1)&lt;0.5,-1,1))^2))/(1-SQRT(((50*POWER(80,POWER(COS(PI()*MOD(Calculator!$B$31/Calculator!$F$12,1)),2))+MIN(500,MAX(30,100*EXP(-0.3*'VSWR Calculator'!$C$24)*(1+3*ABS(MOD('VSWR Calculator'!$C$23/Calculator!$F$12/2,1)-0.5))))/'VSWR Calculator'!$C$25)-$C94)^2+(1500*ABS(SIN(2*PI()*MOD(Calculator!$B$31/Calculator!$F$12,1)))*IF(MOD(Calculator!$B$31/Calculator!$F$12,1)&lt;0.5,-1,1))^2)/SQRT(((50*POWER(80,POWER(COS(PI()*MOD(Calculator!$B$31/Calculator!$F$12,1)),2))+MIN(500,MAX(30,100*EXP(-0.3*'VSWR Calculator'!$C$24)*(1+3*ABS(MOD('VSWR Calculator'!$C$23/Calculator!$F$12/2,1)-0.5))))/'VSWR Calculator'!$C$25)+$C94)^2+(1500*ABS(SIN(2*PI()*MOD(Calculator!$B$31/Calculator!$F$12,1)))*IF(MOD(Calculator!$B$31/Calculator!$F$12,1)&lt;0.5,-1,1))^2)),2))</f>
        <v>—</v>
      </c>
      <c r="CL94" s="253" t="str">
        <f aca="false">IF(OR(Calculator!$E$13&lt;&gt;"YES",Calculator!$B$31&lt;Calculator!$G$13),"—",ROUND((1+SQRT(((50*POWER(80,POWER(COS(PI()*MOD(Calculator!$B$31/Calculator!$F$13,1)),2))+MIN(500,MAX(30,100*EXP(-0.3*'VSWR Calculator'!$C$24)*(1+3*ABS(MOD('VSWR Calculator'!$C$23/Calculator!$F$13/2,1)-0.5))))/'VSWR Calculator'!$C$25)-$C94)^2+(1500*ABS(SIN(2*PI()*MOD(Calculator!$B$31/Calculator!$F$13,1)))*IF(MOD(Calculator!$B$31/Calculator!$F$13,1)&lt;0.5,-1,1))^2)/SQRT(((50*POWER(80,POWER(COS(PI()*MOD(Calculator!$B$31/Calculator!$F$13,1)),2))+MIN(500,MAX(30,100*EXP(-0.3*'VSWR Calculator'!$C$24)*(1+3*ABS(MOD('VSWR Calculator'!$C$23/Calculator!$F$13/2,1)-0.5))))/'VSWR Calculator'!$C$25)+$C94)^2+(1500*ABS(SIN(2*PI()*MOD(Calculator!$B$31/Calculator!$F$13,1)))*IF(MOD(Calculator!$B$31/Calculator!$F$13,1)&lt;0.5,-1,1))^2))/(1-SQRT(((50*POWER(80,POWER(COS(PI()*MOD(Calculator!$B$31/Calculator!$F$13,1)),2))+MIN(500,MAX(30,100*EXP(-0.3*'VSWR Calculator'!$C$24)*(1+3*ABS(MOD('VSWR Calculator'!$C$23/Calculator!$F$13/2,1)-0.5))))/'VSWR Calculator'!$C$25)-$C94)^2+(1500*ABS(SIN(2*PI()*MOD(Calculator!$B$31/Calculator!$F$13,1)))*IF(MOD(Calculator!$B$31/Calculator!$F$13,1)&lt;0.5,-1,1))^2)/SQRT(((50*POWER(80,POWER(COS(PI()*MOD(Calculator!$B$31/Calculator!$F$13,1)),2))+MIN(500,MAX(30,100*EXP(-0.3*'VSWR Calculator'!$C$24)*(1+3*ABS(MOD('VSWR Calculator'!$C$23/Calculator!$F$13/2,1)-0.5))))/'VSWR Calculator'!$C$25)+$C94)^2+(1500*ABS(SIN(2*PI()*MOD(Calculator!$B$31/Calculator!$F$13,1)))*IF(MOD(Calculator!$B$31/Calculator!$F$13,1)&lt;0.5,-1,1))^2)),2))</f>
        <v>—</v>
      </c>
      <c r="CM94" s="253" t="str">
        <f aca="false">IF(OR(Calculator!$E$14&lt;&gt;"YES",Calculator!$B$31&lt;Calculator!$G$14),"—",ROUND((1+SQRT(((50*POWER(80,POWER(COS(PI()*MOD(Calculator!$B$31/Calculator!$F$14,1)),2))+MIN(500,MAX(30,100*EXP(-0.3*'VSWR Calculator'!$C$24)*(1+3*ABS(MOD('VSWR Calculator'!$C$23/Calculator!$F$14/2,1)-0.5))))/'VSWR Calculator'!$C$25)-$C94)^2+(1500*ABS(SIN(2*PI()*MOD(Calculator!$B$31/Calculator!$F$14,1)))*IF(MOD(Calculator!$B$31/Calculator!$F$14,1)&lt;0.5,-1,1))^2)/SQRT(((50*POWER(80,POWER(COS(PI()*MOD(Calculator!$B$31/Calculator!$F$14,1)),2))+MIN(500,MAX(30,100*EXP(-0.3*'VSWR Calculator'!$C$24)*(1+3*ABS(MOD('VSWR Calculator'!$C$23/Calculator!$F$14/2,1)-0.5))))/'VSWR Calculator'!$C$25)+$C94)^2+(1500*ABS(SIN(2*PI()*MOD(Calculator!$B$31/Calculator!$F$14,1)))*IF(MOD(Calculator!$B$31/Calculator!$F$14,1)&lt;0.5,-1,1))^2))/(1-SQRT(((50*POWER(80,POWER(COS(PI()*MOD(Calculator!$B$31/Calculator!$F$14,1)),2))+MIN(500,MAX(30,100*EXP(-0.3*'VSWR Calculator'!$C$24)*(1+3*ABS(MOD('VSWR Calculator'!$C$23/Calculator!$F$14/2,1)-0.5))))/'VSWR Calculator'!$C$25)-$C94)^2+(1500*ABS(SIN(2*PI()*MOD(Calculator!$B$31/Calculator!$F$14,1)))*IF(MOD(Calculator!$B$31/Calculator!$F$14,1)&lt;0.5,-1,1))^2)/SQRT(((50*POWER(80,POWER(COS(PI()*MOD(Calculator!$B$31/Calculator!$F$14,1)),2))+MIN(500,MAX(30,100*EXP(-0.3*'VSWR Calculator'!$C$24)*(1+3*ABS(MOD('VSWR Calculator'!$C$23/Calculator!$F$14/2,1)-0.5))))/'VSWR Calculator'!$C$25)+$C94)^2+(1500*ABS(SIN(2*PI()*MOD(Calculator!$B$31/Calculator!$F$14,1)))*IF(MOD(Calculator!$B$31/Calculator!$F$14,1)&lt;0.5,-1,1))^2)),2))</f>
        <v>—</v>
      </c>
      <c r="CN94" s="253" t="n">
        <f aca="false">IF(OR(Calculator!$E$15&lt;&gt;"YES",Calculator!$B$31&lt;Calculator!$G$15),"—",ROUND((1+SQRT(((50*POWER(80,POWER(COS(PI()*MOD(Calculator!$B$31/Calculator!$F$15,1)),2))+MIN(500,MAX(30,100*EXP(-0.3*'VSWR Calculator'!$C$24)*(1+3*ABS(MOD('VSWR Calculator'!$C$23/Calculator!$F$15/2,1)-0.5))))/'VSWR Calculator'!$C$25)-$C94)^2+(1500*ABS(SIN(2*PI()*MOD(Calculator!$B$31/Calculator!$F$15,1)))*IF(MOD(Calculator!$B$31/Calculator!$F$15,1)&lt;0.5,-1,1))^2)/SQRT(((50*POWER(80,POWER(COS(PI()*MOD(Calculator!$B$31/Calculator!$F$15,1)),2))+MIN(500,MAX(30,100*EXP(-0.3*'VSWR Calculator'!$C$24)*(1+3*ABS(MOD('VSWR Calculator'!$C$23/Calculator!$F$15/2,1)-0.5))))/'VSWR Calculator'!$C$25)+$C94)^2+(1500*ABS(SIN(2*PI()*MOD(Calculator!$B$31/Calculator!$F$15,1)))*IF(MOD(Calculator!$B$31/Calculator!$F$15,1)&lt;0.5,-1,1))^2))/(1-SQRT(((50*POWER(80,POWER(COS(PI()*MOD(Calculator!$B$31/Calculator!$F$15,1)),2))+MIN(500,MAX(30,100*EXP(-0.3*'VSWR Calculator'!$C$24)*(1+3*ABS(MOD('VSWR Calculator'!$C$23/Calculator!$F$15/2,1)-0.5))))/'VSWR Calculator'!$C$25)-$C94)^2+(1500*ABS(SIN(2*PI()*MOD(Calculator!$B$31/Calculator!$F$15,1)))*IF(MOD(Calculator!$B$31/Calculator!$F$15,1)&lt;0.5,-1,1))^2)/SQRT(((50*POWER(80,POWER(COS(PI()*MOD(Calculator!$B$31/Calculator!$F$15,1)),2))+MIN(500,MAX(30,100*EXP(-0.3*'VSWR Calculator'!$C$24)*(1+3*ABS(MOD('VSWR Calculator'!$C$23/Calculator!$F$15/2,1)-0.5))))/'VSWR Calculator'!$C$25)+$C94)^2+(1500*ABS(SIN(2*PI()*MOD(Calculator!$B$31/Calculator!$F$15,1)))*IF(MOD(Calculator!$B$31/Calculator!$F$15,1)&lt;0.5,-1,1))^2)),2))</f>
        <v>19.58</v>
      </c>
      <c r="CO94" s="253" t="str">
        <f aca="false">IF(OR(Calculator!$E$16&lt;&gt;"YES",Calculator!$B$31&lt;Calculator!$G$16),"—",ROUND((1+SQRT(((50*POWER(80,POWER(COS(PI()*MOD(Calculator!$B$31/Calculator!$F$16,1)),2))+MIN(500,MAX(30,100*EXP(-0.3*'VSWR Calculator'!$C$24)*(1+3*ABS(MOD('VSWR Calculator'!$C$23/Calculator!$F$16/2,1)-0.5))))/'VSWR Calculator'!$C$25)-$C94)^2+(1500*ABS(SIN(2*PI()*MOD(Calculator!$B$31/Calculator!$F$16,1)))*IF(MOD(Calculator!$B$31/Calculator!$F$16,1)&lt;0.5,-1,1))^2)/SQRT(((50*POWER(80,POWER(COS(PI()*MOD(Calculator!$B$31/Calculator!$F$16,1)),2))+MIN(500,MAX(30,100*EXP(-0.3*'VSWR Calculator'!$C$24)*(1+3*ABS(MOD('VSWR Calculator'!$C$23/Calculator!$F$16/2,1)-0.5))))/'VSWR Calculator'!$C$25)+$C94)^2+(1500*ABS(SIN(2*PI()*MOD(Calculator!$B$31/Calculator!$F$16,1)))*IF(MOD(Calculator!$B$31/Calculator!$F$16,1)&lt;0.5,-1,1))^2))/(1-SQRT(((50*POWER(80,POWER(COS(PI()*MOD(Calculator!$B$31/Calculator!$F$16,1)),2))+MIN(500,MAX(30,100*EXP(-0.3*'VSWR Calculator'!$C$24)*(1+3*ABS(MOD('VSWR Calculator'!$C$23/Calculator!$F$16/2,1)-0.5))))/'VSWR Calculator'!$C$25)-$C94)^2+(1500*ABS(SIN(2*PI()*MOD(Calculator!$B$31/Calculator!$F$16,1)))*IF(MOD(Calculator!$B$31/Calculator!$F$16,1)&lt;0.5,-1,1))^2)/SQRT(((50*POWER(80,POWER(COS(PI()*MOD(Calculator!$B$31/Calculator!$F$16,1)),2))+MIN(500,MAX(30,100*EXP(-0.3*'VSWR Calculator'!$C$24)*(1+3*ABS(MOD('VSWR Calculator'!$C$23/Calculator!$F$16/2,1)-0.5))))/'VSWR Calculator'!$C$25)+$C94)^2+(1500*ABS(SIN(2*PI()*MOD(Calculator!$B$31/Calculator!$F$16,1)))*IF(MOD(Calculator!$B$31/Calculator!$F$16,1)&lt;0.5,-1,1))^2)),2))</f>
        <v>—</v>
      </c>
      <c r="CP94" s="253" t="n">
        <f aca="false">IF(OR(Calculator!$E$17&lt;&gt;"YES",Calculator!$B$31&lt;Calculator!$G$17),"—",ROUND((1+SQRT(((50*POWER(80,POWER(COS(PI()*MOD(Calculator!$B$31/Calculator!$F$17,1)),2))+MIN(500,MAX(30,100*EXP(-0.3*'VSWR Calculator'!$C$24)*(1+3*ABS(MOD('VSWR Calculator'!$C$23/Calculator!$F$17/2,1)-0.5))))/'VSWR Calculator'!$C$25)-$C94)^2+(1500*ABS(SIN(2*PI()*MOD(Calculator!$B$31/Calculator!$F$17,1)))*IF(MOD(Calculator!$B$31/Calculator!$F$17,1)&lt;0.5,-1,1))^2)/SQRT(((50*POWER(80,POWER(COS(PI()*MOD(Calculator!$B$31/Calculator!$F$17,1)),2))+MIN(500,MAX(30,100*EXP(-0.3*'VSWR Calculator'!$C$24)*(1+3*ABS(MOD('VSWR Calculator'!$C$23/Calculator!$F$17/2,1)-0.5))))/'VSWR Calculator'!$C$25)+$C94)^2+(1500*ABS(SIN(2*PI()*MOD(Calculator!$B$31/Calculator!$F$17,1)))*IF(MOD(Calculator!$B$31/Calculator!$F$17,1)&lt;0.5,-1,1))^2))/(1-SQRT(((50*POWER(80,POWER(COS(PI()*MOD(Calculator!$B$31/Calculator!$F$17,1)),2))+MIN(500,MAX(30,100*EXP(-0.3*'VSWR Calculator'!$C$24)*(1+3*ABS(MOD('VSWR Calculator'!$C$23/Calculator!$F$17/2,1)-0.5))))/'VSWR Calculator'!$C$25)-$C94)^2+(1500*ABS(SIN(2*PI()*MOD(Calculator!$B$31/Calculator!$F$17,1)))*IF(MOD(Calculator!$B$31/Calculator!$F$17,1)&lt;0.5,-1,1))^2)/SQRT(((50*POWER(80,POWER(COS(PI()*MOD(Calculator!$B$31/Calculator!$F$17,1)),2))+MIN(500,MAX(30,100*EXP(-0.3*'VSWR Calculator'!$C$24)*(1+3*ABS(MOD('VSWR Calculator'!$C$23/Calculator!$F$17/2,1)-0.5))))/'VSWR Calculator'!$C$25)+$C94)^2+(1500*ABS(SIN(2*PI()*MOD(Calculator!$B$31/Calculator!$F$17,1)))*IF(MOD(Calculator!$B$31/Calculator!$F$17,1)&lt;0.5,-1,1))^2)),2))</f>
        <v>16.4</v>
      </c>
      <c r="CQ94" s="253" t="str">
        <f aca="false">IF(OR(Calculator!$E$18&lt;&gt;"YES",Calculator!$B$31&lt;Calculator!$G$18),"—",ROUND((1+SQRT(((50*POWER(80,POWER(COS(PI()*MOD(Calculator!$B$31/Calculator!$F$18,1)),2))+MIN(500,MAX(30,100*EXP(-0.3*'VSWR Calculator'!$C$24)*(1+3*ABS(MOD('VSWR Calculator'!$C$23/Calculator!$F$18/2,1)-0.5))))/'VSWR Calculator'!$C$25)-$C94)^2+(1500*ABS(SIN(2*PI()*MOD(Calculator!$B$31/Calculator!$F$18,1)))*IF(MOD(Calculator!$B$31/Calculator!$F$18,1)&lt;0.5,-1,1))^2)/SQRT(((50*POWER(80,POWER(COS(PI()*MOD(Calculator!$B$31/Calculator!$F$18,1)),2))+MIN(500,MAX(30,100*EXP(-0.3*'VSWR Calculator'!$C$24)*(1+3*ABS(MOD('VSWR Calculator'!$C$23/Calculator!$F$18/2,1)-0.5))))/'VSWR Calculator'!$C$25)+$C94)^2+(1500*ABS(SIN(2*PI()*MOD(Calculator!$B$31/Calculator!$F$18,1)))*IF(MOD(Calculator!$B$31/Calculator!$F$18,1)&lt;0.5,-1,1))^2))/(1-SQRT(((50*POWER(80,POWER(COS(PI()*MOD(Calculator!$B$31/Calculator!$F$18,1)),2))+MIN(500,MAX(30,100*EXP(-0.3*'VSWR Calculator'!$C$24)*(1+3*ABS(MOD('VSWR Calculator'!$C$23/Calculator!$F$18/2,1)-0.5))))/'VSWR Calculator'!$C$25)-$C94)^2+(1500*ABS(SIN(2*PI()*MOD(Calculator!$B$31/Calculator!$F$18,1)))*IF(MOD(Calculator!$B$31/Calculator!$F$18,1)&lt;0.5,-1,1))^2)/SQRT(((50*POWER(80,POWER(COS(PI()*MOD(Calculator!$B$31/Calculator!$F$18,1)),2))+MIN(500,MAX(30,100*EXP(-0.3*'VSWR Calculator'!$C$24)*(1+3*ABS(MOD('VSWR Calculator'!$C$23/Calculator!$F$18/2,1)-0.5))))/'VSWR Calculator'!$C$25)+$C94)^2+(1500*ABS(SIN(2*PI()*MOD(Calculator!$B$31/Calculator!$F$18,1)))*IF(MOD(Calculator!$B$31/Calculator!$F$18,1)&lt;0.5,-1,1))^2)),2))</f>
        <v>—</v>
      </c>
      <c r="CR94" s="253" t="str">
        <f aca="false">IF(OR(Calculator!$E$19&lt;&gt;"YES",Calculator!$B$31&lt;Calculator!$G$19),"—",ROUND((1+SQRT(((50*POWER(80,POWER(COS(PI()*MOD(Calculator!$B$31/Calculator!$F$19,1)),2))+MIN(500,MAX(30,100*EXP(-0.3*'VSWR Calculator'!$C$24)*(1+3*ABS(MOD('VSWR Calculator'!$C$23/Calculator!$F$19/2,1)-0.5))))/'VSWR Calculator'!$C$25)-$C94)^2+(1500*ABS(SIN(2*PI()*MOD(Calculator!$B$31/Calculator!$F$19,1)))*IF(MOD(Calculator!$B$31/Calculator!$F$19,1)&lt;0.5,-1,1))^2)/SQRT(((50*POWER(80,POWER(COS(PI()*MOD(Calculator!$B$31/Calculator!$F$19,1)),2))+MIN(500,MAX(30,100*EXP(-0.3*'VSWR Calculator'!$C$24)*(1+3*ABS(MOD('VSWR Calculator'!$C$23/Calculator!$F$19/2,1)-0.5))))/'VSWR Calculator'!$C$25)+$C94)^2+(1500*ABS(SIN(2*PI()*MOD(Calculator!$B$31/Calculator!$F$19,1)))*IF(MOD(Calculator!$B$31/Calculator!$F$19,1)&lt;0.5,-1,1))^2))/(1-SQRT(((50*POWER(80,POWER(COS(PI()*MOD(Calculator!$B$31/Calculator!$F$19,1)),2))+MIN(500,MAX(30,100*EXP(-0.3*'VSWR Calculator'!$C$24)*(1+3*ABS(MOD('VSWR Calculator'!$C$23/Calculator!$F$19/2,1)-0.5))))/'VSWR Calculator'!$C$25)-$C94)^2+(1500*ABS(SIN(2*PI()*MOD(Calculator!$B$31/Calculator!$F$19,1)))*IF(MOD(Calculator!$B$31/Calculator!$F$19,1)&lt;0.5,-1,1))^2)/SQRT(((50*POWER(80,POWER(COS(PI()*MOD(Calculator!$B$31/Calculator!$F$19,1)),2))+MIN(500,MAX(30,100*EXP(-0.3*'VSWR Calculator'!$C$24)*(1+3*ABS(MOD('VSWR Calculator'!$C$23/Calculator!$F$19/2,1)-0.5))))/'VSWR Calculator'!$C$25)+$C94)^2+(1500*ABS(SIN(2*PI()*MOD(Calculator!$B$31/Calculator!$F$19,1)))*IF(MOD(Calculator!$B$31/Calculator!$F$19,1)&lt;0.5,-1,1))^2)),2))</f>
        <v>—</v>
      </c>
      <c r="CS94" s="253" t="str">
        <f aca="false">IF(OR(Calculator!$E$20&lt;&gt;"YES",Calculator!$B$31&lt;Calculator!$G$20),"—",ROUND((1+SQRT(((50*POWER(80,POWER(COS(PI()*MOD(Calculator!$B$31/Calculator!$F$20,1)),2))+MIN(500,MAX(30,100*EXP(-0.3*'VSWR Calculator'!$C$24)*(1+3*ABS(MOD('VSWR Calculator'!$C$23/Calculator!$F$20/2,1)-0.5))))/'VSWR Calculator'!$C$25)-$C94)^2+(1500*ABS(SIN(2*PI()*MOD(Calculator!$B$31/Calculator!$F$20,1)))*IF(MOD(Calculator!$B$31/Calculator!$F$20,1)&lt;0.5,-1,1))^2)/SQRT(((50*POWER(80,POWER(COS(PI()*MOD(Calculator!$B$31/Calculator!$F$20,1)),2))+MIN(500,MAX(30,100*EXP(-0.3*'VSWR Calculator'!$C$24)*(1+3*ABS(MOD('VSWR Calculator'!$C$23/Calculator!$F$20/2,1)-0.5))))/'VSWR Calculator'!$C$25)+$C94)^2+(1500*ABS(SIN(2*PI()*MOD(Calculator!$B$31/Calculator!$F$20,1)))*IF(MOD(Calculator!$B$31/Calculator!$F$20,1)&lt;0.5,-1,1))^2))/(1-SQRT(((50*POWER(80,POWER(COS(PI()*MOD(Calculator!$B$31/Calculator!$F$20,1)),2))+MIN(500,MAX(30,100*EXP(-0.3*'VSWR Calculator'!$C$24)*(1+3*ABS(MOD('VSWR Calculator'!$C$23/Calculator!$F$20/2,1)-0.5))))/'VSWR Calculator'!$C$25)-$C94)^2+(1500*ABS(SIN(2*PI()*MOD(Calculator!$B$31/Calculator!$F$20,1)))*IF(MOD(Calculator!$B$31/Calculator!$F$20,1)&lt;0.5,-1,1))^2)/SQRT(((50*POWER(80,POWER(COS(PI()*MOD(Calculator!$B$31/Calculator!$F$20,1)),2))+MIN(500,MAX(30,100*EXP(-0.3*'VSWR Calculator'!$C$24)*(1+3*ABS(MOD('VSWR Calculator'!$C$23/Calculator!$F$20/2,1)-0.5))))/'VSWR Calculator'!$C$25)+$C94)^2+(1500*ABS(SIN(2*PI()*MOD(Calculator!$B$31/Calculator!$F$20,1)))*IF(MOD(Calculator!$B$31/Calculator!$F$20,1)&lt;0.5,-1,1))^2)),2))</f>
        <v>—</v>
      </c>
      <c r="CT94" s="253" t="str">
        <f aca="false">IF(OR(Calculator!$E$21&lt;&gt;"YES",Calculator!$B$31&lt;Calculator!$G$21),"—",ROUND((1+SQRT(((50*POWER(80,POWER(COS(PI()*MOD(Calculator!$B$31/Calculator!$F$21,1)),2))+MIN(500,MAX(30,100*EXP(-0.3*'VSWR Calculator'!$C$24)*(1+3*ABS(MOD('VSWR Calculator'!$C$23/Calculator!$F$21/2,1)-0.5))))/'VSWR Calculator'!$C$25)-$C94)^2+(1500*ABS(SIN(2*PI()*MOD(Calculator!$B$31/Calculator!$F$21,1)))*IF(MOD(Calculator!$B$31/Calculator!$F$21,1)&lt;0.5,-1,1))^2)/SQRT(((50*POWER(80,POWER(COS(PI()*MOD(Calculator!$B$31/Calculator!$F$21,1)),2))+MIN(500,MAX(30,100*EXP(-0.3*'VSWR Calculator'!$C$24)*(1+3*ABS(MOD('VSWR Calculator'!$C$23/Calculator!$F$21/2,1)-0.5))))/'VSWR Calculator'!$C$25)+$C94)^2+(1500*ABS(SIN(2*PI()*MOD(Calculator!$B$31/Calculator!$F$21,1)))*IF(MOD(Calculator!$B$31/Calculator!$F$21,1)&lt;0.5,-1,1))^2))/(1-SQRT(((50*POWER(80,POWER(COS(PI()*MOD(Calculator!$B$31/Calculator!$F$21,1)),2))+MIN(500,MAX(30,100*EXP(-0.3*'VSWR Calculator'!$C$24)*(1+3*ABS(MOD('VSWR Calculator'!$C$23/Calculator!$F$21/2,1)-0.5))))/'VSWR Calculator'!$C$25)-$C94)^2+(1500*ABS(SIN(2*PI()*MOD(Calculator!$B$31/Calculator!$F$21,1)))*IF(MOD(Calculator!$B$31/Calculator!$F$21,1)&lt;0.5,-1,1))^2)/SQRT(((50*POWER(80,POWER(COS(PI()*MOD(Calculator!$B$31/Calculator!$F$21,1)),2))+MIN(500,MAX(30,100*EXP(-0.3*'VSWR Calculator'!$C$24)*(1+3*ABS(MOD('VSWR Calculator'!$C$23/Calculator!$F$21/2,1)-0.5))))/'VSWR Calculator'!$C$25)+$C94)^2+(1500*ABS(SIN(2*PI()*MOD(Calculator!$B$31/Calculator!$F$21,1)))*IF(MOD(Calculator!$B$31/Calculator!$F$21,1)&lt;0.5,-1,1))^2)),2))</f>
        <v>—</v>
      </c>
      <c r="CU94" s="253" t="str">
        <f aca="false">IF(OR(Calculator!$E$22&lt;&gt;"YES",Calculator!$B$31&lt;Calculator!$G$22),"—",ROUND((1+SQRT(((50*POWER(80,POWER(COS(PI()*MOD(Calculator!$B$31/Calculator!$F$22,1)),2))+MIN(500,MAX(30,100*EXP(-0.3*'VSWR Calculator'!$C$24)*(1+3*ABS(MOD('VSWR Calculator'!$C$23/Calculator!$F$22/2,1)-0.5))))/'VSWR Calculator'!$C$25)-$C94)^2+(1500*ABS(SIN(2*PI()*MOD(Calculator!$B$31/Calculator!$F$22,1)))*IF(MOD(Calculator!$B$31/Calculator!$F$22,1)&lt;0.5,-1,1))^2)/SQRT(((50*POWER(80,POWER(COS(PI()*MOD(Calculator!$B$31/Calculator!$F$22,1)),2))+MIN(500,MAX(30,100*EXP(-0.3*'VSWR Calculator'!$C$24)*(1+3*ABS(MOD('VSWR Calculator'!$C$23/Calculator!$F$22/2,1)-0.5))))/'VSWR Calculator'!$C$25)+$C94)^2+(1500*ABS(SIN(2*PI()*MOD(Calculator!$B$31/Calculator!$F$22,1)))*IF(MOD(Calculator!$B$31/Calculator!$F$22,1)&lt;0.5,-1,1))^2))/(1-SQRT(((50*POWER(80,POWER(COS(PI()*MOD(Calculator!$B$31/Calculator!$F$22,1)),2))+MIN(500,MAX(30,100*EXP(-0.3*'VSWR Calculator'!$C$24)*(1+3*ABS(MOD('VSWR Calculator'!$C$23/Calculator!$F$22/2,1)-0.5))))/'VSWR Calculator'!$C$25)-$C94)^2+(1500*ABS(SIN(2*PI()*MOD(Calculator!$B$31/Calculator!$F$22,1)))*IF(MOD(Calculator!$B$31/Calculator!$F$22,1)&lt;0.5,-1,1))^2)/SQRT(((50*POWER(80,POWER(COS(PI()*MOD(Calculator!$B$31/Calculator!$F$22,1)),2))+MIN(500,MAX(30,100*EXP(-0.3*'VSWR Calculator'!$C$24)*(1+3*ABS(MOD('VSWR Calculator'!$C$23/Calculator!$F$22/2,1)-0.5))))/'VSWR Calculator'!$C$25)+$C94)^2+(1500*ABS(SIN(2*PI()*MOD(Calculator!$B$31/Calculator!$F$22,1)))*IF(MOD(Calculator!$B$31/Calculator!$F$22,1)&lt;0.5,-1,1))^2)),2))</f>
        <v>—</v>
      </c>
      <c r="CV94" s="253" t="n">
        <f aca="false">IFERROR(ROUND((IF(ISNUMBER(CK94),CK94,0)+IF(ISNUMBER(CL94),CL94,0)+IF(ISNUMBER(CM94),CM94,0)+IF(ISNUMBER(CN94),CN94,0)+IF(ISNUMBER(CO94),CO94,0)+IF(ISNUMBER(CP94),CP94,0)+IF(ISNUMBER(CQ94),CQ94,0)+IF(ISNUMBER(CR94),CR94,0)+IF(ISNUMBER(CS94),CS94,0)+IF(ISNUMBER(CT94),CT94,0)+IF(ISNUMBER(CU94),CU94,0))/(IF(ISNUMBER(CK94),1,0)+IF(ISNUMBER(CL94),1,0)+IF(ISNUMBER(CM94),1,0)+IF(ISNUMBER(CN94),1,0)+IF(ISNUMBER(CO94),1,0)+IF(ISNUMBER(CP94),1,0)+IF(ISNUMBER(CQ94),1,0)+IF(ISNUMBER(CR94),1,0)+IF(ISNUMBER(CS94),1,0)+IF(ISNUMBER(CT94),1,0)+IF(ISNUMBER(CU94),1,0)),4),"")</f>
        <v>17.99</v>
      </c>
      <c r="CW94" s="253" t="str">
        <f aca="false">IF(OR(Calculator!$E$12&lt;&gt;"YES",Calculator!$B$32&lt;Calculator!$G$12),"—",ROUND((1+SQRT(((50*POWER(80,POWER(COS(PI()*MOD(Calculator!$B$32/Calculator!$F$12,1)),2))+MIN(500,MAX(30,100*EXP(-0.3*'VSWR Calculator'!$C$24)*(1+3*ABS(MOD('VSWR Calculator'!$C$23/Calculator!$F$12/2,1)-0.5))))/'VSWR Calculator'!$C$25)-$C94)^2+(1500*ABS(SIN(2*PI()*MOD(Calculator!$B$32/Calculator!$F$12,1)))*IF(MOD(Calculator!$B$32/Calculator!$F$12,1)&lt;0.5,-1,1))^2)/SQRT(((50*POWER(80,POWER(COS(PI()*MOD(Calculator!$B$32/Calculator!$F$12,1)),2))+MIN(500,MAX(30,100*EXP(-0.3*'VSWR Calculator'!$C$24)*(1+3*ABS(MOD('VSWR Calculator'!$C$23/Calculator!$F$12/2,1)-0.5))))/'VSWR Calculator'!$C$25)+$C94)^2+(1500*ABS(SIN(2*PI()*MOD(Calculator!$B$32/Calculator!$F$12,1)))*IF(MOD(Calculator!$B$32/Calculator!$F$12,1)&lt;0.5,-1,1))^2))/(1-SQRT(((50*POWER(80,POWER(COS(PI()*MOD(Calculator!$B$32/Calculator!$F$12,1)),2))+MIN(500,MAX(30,100*EXP(-0.3*'VSWR Calculator'!$C$24)*(1+3*ABS(MOD('VSWR Calculator'!$C$23/Calculator!$F$12/2,1)-0.5))))/'VSWR Calculator'!$C$25)-$C94)^2+(1500*ABS(SIN(2*PI()*MOD(Calculator!$B$32/Calculator!$F$12,1)))*IF(MOD(Calculator!$B$32/Calculator!$F$12,1)&lt;0.5,-1,1))^2)/SQRT(((50*POWER(80,POWER(COS(PI()*MOD(Calculator!$B$32/Calculator!$F$12,1)),2))+MIN(500,MAX(30,100*EXP(-0.3*'VSWR Calculator'!$C$24)*(1+3*ABS(MOD('VSWR Calculator'!$C$23/Calculator!$F$12/2,1)-0.5))))/'VSWR Calculator'!$C$25)+$C94)^2+(1500*ABS(SIN(2*PI()*MOD(Calculator!$B$32/Calculator!$F$12,1)))*IF(MOD(Calculator!$B$32/Calculator!$F$12,1)&lt;0.5,-1,1))^2)),2))</f>
        <v>—</v>
      </c>
      <c r="CX94" s="253" t="str">
        <f aca="false">IF(OR(Calculator!$E$13&lt;&gt;"YES",Calculator!$B$32&lt;Calculator!$G$13),"—",ROUND((1+SQRT(((50*POWER(80,POWER(COS(PI()*MOD(Calculator!$B$32/Calculator!$F$13,1)),2))+MIN(500,MAX(30,100*EXP(-0.3*'VSWR Calculator'!$C$24)*(1+3*ABS(MOD('VSWR Calculator'!$C$23/Calculator!$F$13/2,1)-0.5))))/'VSWR Calculator'!$C$25)-$C94)^2+(1500*ABS(SIN(2*PI()*MOD(Calculator!$B$32/Calculator!$F$13,1)))*IF(MOD(Calculator!$B$32/Calculator!$F$13,1)&lt;0.5,-1,1))^2)/SQRT(((50*POWER(80,POWER(COS(PI()*MOD(Calculator!$B$32/Calculator!$F$13,1)),2))+MIN(500,MAX(30,100*EXP(-0.3*'VSWR Calculator'!$C$24)*(1+3*ABS(MOD('VSWR Calculator'!$C$23/Calculator!$F$13/2,1)-0.5))))/'VSWR Calculator'!$C$25)+$C94)^2+(1500*ABS(SIN(2*PI()*MOD(Calculator!$B$32/Calculator!$F$13,1)))*IF(MOD(Calculator!$B$32/Calculator!$F$13,1)&lt;0.5,-1,1))^2))/(1-SQRT(((50*POWER(80,POWER(COS(PI()*MOD(Calculator!$B$32/Calculator!$F$13,1)),2))+MIN(500,MAX(30,100*EXP(-0.3*'VSWR Calculator'!$C$24)*(1+3*ABS(MOD('VSWR Calculator'!$C$23/Calculator!$F$13/2,1)-0.5))))/'VSWR Calculator'!$C$25)-$C94)^2+(1500*ABS(SIN(2*PI()*MOD(Calculator!$B$32/Calculator!$F$13,1)))*IF(MOD(Calculator!$B$32/Calculator!$F$13,1)&lt;0.5,-1,1))^2)/SQRT(((50*POWER(80,POWER(COS(PI()*MOD(Calculator!$B$32/Calculator!$F$13,1)),2))+MIN(500,MAX(30,100*EXP(-0.3*'VSWR Calculator'!$C$24)*(1+3*ABS(MOD('VSWR Calculator'!$C$23/Calculator!$F$13/2,1)-0.5))))/'VSWR Calculator'!$C$25)+$C94)^2+(1500*ABS(SIN(2*PI()*MOD(Calculator!$B$32/Calculator!$F$13,1)))*IF(MOD(Calculator!$B$32/Calculator!$F$13,1)&lt;0.5,-1,1))^2)),2))</f>
        <v>—</v>
      </c>
      <c r="CY94" s="253" t="str">
        <f aca="false">IF(OR(Calculator!$E$14&lt;&gt;"YES",Calculator!$B$32&lt;Calculator!$G$14),"—",ROUND((1+SQRT(((50*POWER(80,POWER(COS(PI()*MOD(Calculator!$B$32/Calculator!$F$14,1)),2))+MIN(500,MAX(30,100*EXP(-0.3*'VSWR Calculator'!$C$24)*(1+3*ABS(MOD('VSWR Calculator'!$C$23/Calculator!$F$14/2,1)-0.5))))/'VSWR Calculator'!$C$25)-$C94)^2+(1500*ABS(SIN(2*PI()*MOD(Calculator!$B$32/Calculator!$F$14,1)))*IF(MOD(Calculator!$B$32/Calculator!$F$14,1)&lt;0.5,-1,1))^2)/SQRT(((50*POWER(80,POWER(COS(PI()*MOD(Calculator!$B$32/Calculator!$F$14,1)),2))+MIN(500,MAX(30,100*EXP(-0.3*'VSWR Calculator'!$C$24)*(1+3*ABS(MOD('VSWR Calculator'!$C$23/Calculator!$F$14/2,1)-0.5))))/'VSWR Calculator'!$C$25)+$C94)^2+(1500*ABS(SIN(2*PI()*MOD(Calculator!$B$32/Calculator!$F$14,1)))*IF(MOD(Calculator!$B$32/Calculator!$F$14,1)&lt;0.5,-1,1))^2))/(1-SQRT(((50*POWER(80,POWER(COS(PI()*MOD(Calculator!$B$32/Calculator!$F$14,1)),2))+MIN(500,MAX(30,100*EXP(-0.3*'VSWR Calculator'!$C$24)*(1+3*ABS(MOD('VSWR Calculator'!$C$23/Calculator!$F$14/2,1)-0.5))))/'VSWR Calculator'!$C$25)-$C94)^2+(1500*ABS(SIN(2*PI()*MOD(Calculator!$B$32/Calculator!$F$14,1)))*IF(MOD(Calculator!$B$32/Calculator!$F$14,1)&lt;0.5,-1,1))^2)/SQRT(((50*POWER(80,POWER(COS(PI()*MOD(Calculator!$B$32/Calculator!$F$14,1)),2))+MIN(500,MAX(30,100*EXP(-0.3*'VSWR Calculator'!$C$24)*(1+3*ABS(MOD('VSWR Calculator'!$C$23/Calculator!$F$14/2,1)-0.5))))/'VSWR Calculator'!$C$25)+$C94)^2+(1500*ABS(SIN(2*PI()*MOD(Calculator!$B$32/Calculator!$F$14,1)))*IF(MOD(Calculator!$B$32/Calculator!$F$14,1)&lt;0.5,-1,1))^2)),2))</f>
        <v>—</v>
      </c>
      <c r="CZ94" s="253" t="n">
        <f aca="false">IF(OR(Calculator!$E$15&lt;&gt;"YES",Calculator!$B$32&lt;Calculator!$G$15),"—",ROUND((1+SQRT(((50*POWER(80,POWER(COS(PI()*MOD(Calculator!$B$32/Calculator!$F$15,1)),2))+MIN(500,MAX(30,100*EXP(-0.3*'VSWR Calculator'!$C$24)*(1+3*ABS(MOD('VSWR Calculator'!$C$23/Calculator!$F$15/2,1)-0.5))))/'VSWR Calculator'!$C$25)-$C94)^2+(1500*ABS(SIN(2*PI()*MOD(Calculator!$B$32/Calculator!$F$15,1)))*IF(MOD(Calculator!$B$32/Calculator!$F$15,1)&lt;0.5,-1,1))^2)/SQRT(((50*POWER(80,POWER(COS(PI()*MOD(Calculator!$B$32/Calculator!$F$15,1)),2))+MIN(500,MAX(30,100*EXP(-0.3*'VSWR Calculator'!$C$24)*(1+3*ABS(MOD('VSWR Calculator'!$C$23/Calculator!$F$15/2,1)-0.5))))/'VSWR Calculator'!$C$25)+$C94)^2+(1500*ABS(SIN(2*PI()*MOD(Calculator!$B$32/Calculator!$F$15,1)))*IF(MOD(Calculator!$B$32/Calculator!$F$15,1)&lt;0.5,-1,1))^2))/(1-SQRT(((50*POWER(80,POWER(COS(PI()*MOD(Calculator!$B$32/Calculator!$F$15,1)),2))+MIN(500,MAX(30,100*EXP(-0.3*'VSWR Calculator'!$C$24)*(1+3*ABS(MOD('VSWR Calculator'!$C$23/Calculator!$F$15/2,1)-0.5))))/'VSWR Calculator'!$C$25)-$C94)^2+(1500*ABS(SIN(2*PI()*MOD(Calculator!$B$32/Calculator!$F$15,1)))*IF(MOD(Calculator!$B$32/Calculator!$F$15,1)&lt;0.5,-1,1))^2)/SQRT(((50*POWER(80,POWER(COS(PI()*MOD(Calculator!$B$32/Calculator!$F$15,1)),2))+MIN(500,MAX(30,100*EXP(-0.3*'VSWR Calculator'!$C$24)*(1+3*ABS(MOD('VSWR Calculator'!$C$23/Calculator!$F$15/2,1)-0.5))))/'VSWR Calculator'!$C$25)+$C94)^2+(1500*ABS(SIN(2*PI()*MOD(Calculator!$B$32/Calculator!$F$15,1)))*IF(MOD(Calculator!$B$32/Calculator!$F$15,1)&lt;0.5,-1,1))^2)),2))</f>
        <v>2.75</v>
      </c>
      <c r="DA94" s="253" t="str">
        <f aca="false">IF(OR(Calculator!$E$16&lt;&gt;"YES",Calculator!$B$32&lt;Calculator!$G$16),"—",ROUND((1+SQRT(((50*POWER(80,POWER(COS(PI()*MOD(Calculator!$B$32/Calculator!$F$16,1)),2))+MIN(500,MAX(30,100*EXP(-0.3*'VSWR Calculator'!$C$24)*(1+3*ABS(MOD('VSWR Calculator'!$C$23/Calculator!$F$16/2,1)-0.5))))/'VSWR Calculator'!$C$25)-$C94)^2+(1500*ABS(SIN(2*PI()*MOD(Calculator!$B$32/Calculator!$F$16,1)))*IF(MOD(Calculator!$B$32/Calculator!$F$16,1)&lt;0.5,-1,1))^2)/SQRT(((50*POWER(80,POWER(COS(PI()*MOD(Calculator!$B$32/Calculator!$F$16,1)),2))+MIN(500,MAX(30,100*EXP(-0.3*'VSWR Calculator'!$C$24)*(1+3*ABS(MOD('VSWR Calculator'!$C$23/Calculator!$F$16/2,1)-0.5))))/'VSWR Calculator'!$C$25)+$C94)^2+(1500*ABS(SIN(2*PI()*MOD(Calculator!$B$32/Calculator!$F$16,1)))*IF(MOD(Calculator!$B$32/Calculator!$F$16,1)&lt;0.5,-1,1))^2))/(1-SQRT(((50*POWER(80,POWER(COS(PI()*MOD(Calculator!$B$32/Calculator!$F$16,1)),2))+MIN(500,MAX(30,100*EXP(-0.3*'VSWR Calculator'!$C$24)*(1+3*ABS(MOD('VSWR Calculator'!$C$23/Calculator!$F$16/2,1)-0.5))))/'VSWR Calculator'!$C$25)-$C94)^2+(1500*ABS(SIN(2*PI()*MOD(Calculator!$B$32/Calculator!$F$16,1)))*IF(MOD(Calculator!$B$32/Calculator!$F$16,1)&lt;0.5,-1,1))^2)/SQRT(((50*POWER(80,POWER(COS(PI()*MOD(Calculator!$B$32/Calculator!$F$16,1)),2))+MIN(500,MAX(30,100*EXP(-0.3*'VSWR Calculator'!$C$24)*(1+3*ABS(MOD('VSWR Calculator'!$C$23/Calculator!$F$16/2,1)-0.5))))/'VSWR Calculator'!$C$25)+$C94)^2+(1500*ABS(SIN(2*PI()*MOD(Calculator!$B$32/Calculator!$F$16,1)))*IF(MOD(Calculator!$B$32/Calculator!$F$16,1)&lt;0.5,-1,1))^2)),2))</f>
        <v>—</v>
      </c>
      <c r="DB94" s="253" t="n">
        <f aca="false">IF(OR(Calculator!$E$17&lt;&gt;"YES",Calculator!$B$32&lt;Calculator!$G$17),"—",ROUND((1+SQRT(((50*POWER(80,POWER(COS(PI()*MOD(Calculator!$B$32/Calculator!$F$17,1)),2))+MIN(500,MAX(30,100*EXP(-0.3*'VSWR Calculator'!$C$24)*(1+3*ABS(MOD('VSWR Calculator'!$C$23/Calculator!$F$17/2,1)-0.5))))/'VSWR Calculator'!$C$25)-$C94)^2+(1500*ABS(SIN(2*PI()*MOD(Calculator!$B$32/Calculator!$F$17,1)))*IF(MOD(Calculator!$B$32/Calculator!$F$17,1)&lt;0.5,-1,1))^2)/SQRT(((50*POWER(80,POWER(COS(PI()*MOD(Calculator!$B$32/Calculator!$F$17,1)),2))+MIN(500,MAX(30,100*EXP(-0.3*'VSWR Calculator'!$C$24)*(1+3*ABS(MOD('VSWR Calculator'!$C$23/Calculator!$F$17/2,1)-0.5))))/'VSWR Calculator'!$C$25)+$C94)^2+(1500*ABS(SIN(2*PI()*MOD(Calculator!$B$32/Calculator!$F$17,1)))*IF(MOD(Calculator!$B$32/Calculator!$F$17,1)&lt;0.5,-1,1))^2))/(1-SQRT(((50*POWER(80,POWER(COS(PI()*MOD(Calculator!$B$32/Calculator!$F$17,1)),2))+MIN(500,MAX(30,100*EXP(-0.3*'VSWR Calculator'!$C$24)*(1+3*ABS(MOD('VSWR Calculator'!$C$23/Calculator!$F$17/2,1)-0.5))))/'VSWR Calculator'!$C$25)-$C94)^2+(1500*ABS(SIN(2*PI()*MOD(Calculator!$B$32/Calculator!$F$17,1)))*IF(MOD(Calculator!$B$32/Calculator!$F$17,1)&lt;0.5,-1,1))^2)/SQRT(((50*POWER(80,POWER(COS(PI()*MOD(Calculator!$B$32/Calculator!$F$17,1)),2))+MIN(500,MAX(30,100*EXP(-0.3*'VSWR Calculator'!$C$24)*(1+3*ABS(MOD('VSWR Calculator'!$C$23/Calculator!$F$17/2,1)-0.5))))/'VSWR Calculator'!$C$25)+$C94)^2+(1500*ABS(SIN(2*PI()*MOD(Calculator!$B$32/Calculator!$F$17,1)))*IF(MOD(Calculator!$B$32/Calculator!$F$17,1)&lt;0.5,-1,1))^2)),2))</f>
        <v>17.18</v>
      </c>
      <c r="DC94" s="253" t="str">
        <f aca="false">IF(OR(Calculator!$E$18&lt;&gt;"YES",Calculator!$B$32&lt;Calculator!$G$18),"—",ROUND((1+SQRT(((50*POWER(80,POWER(COS(PI()*MOD(Calculator!$B$32/Calculator!$F$18,1)),2))+MIN(500,MAX(30,100*EXP(-0.3*'VSWR Calculator'!$C$24)*(1+3*ABS(MOD('VSWR Calculator'!$C$23/Calculator!$F$18/2,1)-0.5))))/'VSWR Calculator'!$C$25)-$C94)^2+(1500*ABS(SIN(2*PI()*MOD(Calculator!$B$32/Calculator!$F$18,1)))*IF(MOD(Calculator!$B$32/Calculator!$F$18,1)&lt;0.5,-1,1))^2)/SQRT(((50*POWER(80,POWER(COS(PI()*MOD(Calculator!$B$32/Calculator!$F$18,1)),2))+MIN(500,MAX(30,100*EXP(-0.3*'VSWR Calculator'!$C$24)*(1+3*ABS(MOD('VSWR Calculator'!$C$23/Calculator!$F$18/2,1)-0.5))))/'VSWR Calculator'!$C$25)+$C94)^2+(1500*ABS(SIN(2*PI()*MOD(Calculator!$B$32/Calculator!$F$18,1)))*IF(MOD(Calculator!$B$32/Calculator!$F$18,1)&lt;0.5,-1,1))^2))/(1-SQRT(((50*POWER(80,POWER(COS(PI()*MOD(Calculator!$B$32/Calculator!$F$18,1)),2))+MIN(500,MAX(30,100*EXP(-0.3*'VSWR Calculator'!$C$24)*(1+3*ABS(MOD('VSWR Calculator'!$C$23/Calculator!$F$18/2,1)-0.5))))/'VSWR Calculator'!$C$25)-$C94)^2+(1500*ABS(SIN(2*PI()*MOD(Calculator!$B$32/Calculator!$F$18,1)))*IF(MOD(Calculator!$B$32/Calculator!$F$18,1)&lt;0.5,-1,1))^2)/SQRT(((50*POWER(80,POWER(COS(PI()*MOD(Calculator!$B$32/Calculator!$F$18,1)),2))+MIN(500,MAX(30,100*EXP(-0.3*'VSWR Calculator'!$C$24)*(1+3*ABS(MOD('VSWR Calculator'!$C$23/Calculator!$F$18/2,1)-0.5))))/'VSWR Calculator'!$C$25)+$C94)^2+(1500*ABS(SIN(2*PI()*MOD(Calculator!$B$32/Calculator!$F$18,1)))*IF(MOD(Calculator!$B$32/Calculator!$F$18,1)&lt;0.5,-1,1))^2)),2))</f>
        <v>—</v>
      </c>
      <c r="DD94" s="253" t="str">
        <f aca="false">IF(OR(Calculator!$E$19&lt;&gt;"YES",Calculator!$B$32&lt;Calculator!$G$19),"—",ROUND((1+SQRT(((50*POWER(80,POWER(COS(PI()*MOD(Calculator!$B$32/Calculator!$F$19,1)),2))+MIN(500,MAX(30,100*EXP(-0.3*'VSWR Calculator'!$C$24)*(1+3*ABS(MOD('VSWR Calculator'!$C$23/Calculator!$F$19/2,1)-0.5))))/'VSWR Calculator'!$C$25)-$C94)^2+(1500*ABS(SIN(2*PI()*MOD(Calculator!$B$32/Calculator!$F$19,1)))*IF(MOD(Calculator!$B$32/Calculator!$F$19,1)&lt;0.5,-1,1))^2)/SQRT(((50*POWER(80,POWER(COS(PI()*MOD(Calculator!$B$32/Calculator!$F$19,1)),2))+MIN(500,MAX(30,100*EXP(-0.3*'VSWR Calculator'!$C$24)*(1+3*ABS(MOD('VSWR Calculator'!$C$23/Calculator!$F$19/2,1)-0.5))))/'VSWR Calculator'!$C$25)+$C94)^2+(1500*ABS(SIN(2*PI()*MOD(Calculator!$B$32/Calculator!$F$19,1)))*IF(MOD(Calculator!$B$32/Calculator!$F$19,1)&lt;0.5,-1,1))^2))/(1-SQRT(((50*POWER(80,POWER(COS(PI()*MOD(Calculator!$B$32/Calculator!$F$19,1)),2))+MIN(500,MAX(30,100*EXP(-0.3*'VSWR Calculator'!$C$24)*(1+3*ABS(MOD('VSWR Calculator'!$C$23/Calculator!$F$19/2,1)-0.5))))/'VSWR Calculator'!$C$25)-$C94)^2+(1500*ABS(SIN(2*PI()*MOD(Calculator!$B$32/Calculator!$F$19,1)))*IF(MOD(Calculator!$B$32/Calculator!$F$19,1)&lt;0.5,-1,1))^2)/SQRT(((50*POWER(80,POWER(COS(PI()*MOD(Calculator!$B$32/Calculator!$F$19,1)),2))+MIN(500,MAX(30,100*EXP(-0.3*'VSWR Calculator'!$C$24)*(1+3*ABS(MOD('VSWR Calculator'!$C$23/Calculator!$F$19/2,1)-0.5))))/'VSWR Calculator'!$C$25)+$C94)^2+(1500*ABS(SIN(2*PI()*MOD(Calculator!$B$32/Calculator!$F$19,1)))*IF(MOD(Calculator!$B$32/Calculator!$F$19,1)&lt;0.5,-1,1))^2)),2))</f>
        <v>—</v>
      </c>
      <c r="DE94" s="253" t="str">
        <f aca="false">IF(OR(Calculator!$E$20&lt;&gt;"YES",Calculator!$B$32&lt;Calculator!$G$20),"—",ROUND((1+SQRT(((50*POWER(80,POWER(COS(PI()*MOD(Calculator!$B$32/Calculator!$F$20,1)),2))+MIN(500,MAX(30,100*EXP(-0.3*'VSWR Calculator'!$C$24)*(1+3*ABS(MOD('VSWR Calculator'!$C$23/Calculator!$F$20/2,1)-0.5))))/'VSWR Calculator'!$C$25)-$C94)^2+(1500*ABS(SIN(2*PI()*MOD(Calculator!$B$32/Calculator!$F$20,1)))*IF(MOD(Calculator!$B$32/Calculator!$F$20,1)&lt;0.5,-1,1))^2)/SQRT(((50*POWER(80,POWER(COS(PI()*MOD(Calculator!$B$32/Calculator!$F$20,1)),2))+MIN(500,MAX(30,100*EXP(-0.3*'VSWR Calculator'!$C$24)*(1+3*ABS(MOD('VSWR Calculator'!$C$23/Calculator!$F$20/2,1)-0.5))))/'VSWR Calculator'!$C$25)+$C94)^2+(1500*ABS(SIN(2*PI()*MOD(Calculator!$B$32/Calculator!$F$20,1)))*IF(MOD(Calculator!$B$32/Calculator!$F$20,1)&lt;0.5,-1,1))^2))/(1-SQRT(((50*POWER(80,POWER(COS(PI()*MOD(Calculator!$B$32/Calculator!$F$20,1)),2))+MIN(500,MAX(30,100*EXP(-0.3*'VSWR Calculator'!$C$24)*(1+3*ABS(MOD('VSWR Calculator'!$C$23/Calculator!$F$20/2,1)-0.5))))/'VSWR Calculator'!$C$25)-$C94)^2+(1500*ABS(SIN(2*PI()*MOD(Calculator!$B$32/Calculator!$F$20,1)))*IF(MOD(Calculator!$B$32/Calculator!$F$20,1)&lt;0.5,-1,1))^2)/SQRT(((50*POWER(80,POWER(COS(PI()*MOD(Calculator!$B$32/Calculator!$F$20,1)),2))+MIN(500,MAX(30,100*EXP(-0.3*'VSWR Calculator'!$C$24)*(1+3*ABS(MOD('VSWR Calculator'!$C$23/Calculator!$F$20/2,1)-0.5))))/'VSWR Calculator'!$C$25)+$C94)^2+(1500*ABS(SIN(2*PI()*MOD(Calculator!$B$32/Calculator!$F$20,1)))*IF(MOD(Calculator!$B$32/Calculator!$F$20,1)&lt;0.5,-1,1))^2)),2))</f>
        <v>—</v>
      </c>
      <c r="DF94" s="253" t="str">
        <f aca="false">IF(OR(Calculator!$E$21&lt;&gt;"YES",Calculator!$B$32&lt;Calculator!$G$21),"—",ROUND((1+SQRT(((50*POWER(80,POWER(COS(PI()*MOD(Calculator!$B$32/Calculator!$F$21,1)),2))+MIN(500,MAX(30,100*EXP(-0.3*'VSWR Calculator'!$C$24)*(1+3*ABS(MOD('VSWR Calculator'!$C$23/Calculator!$F$21/2,1)-0.5))))/'VSWR Calculator'!$C$25)-$C94)^2+(1500*ABS(SIN(2*PI()*MOD(Calculator!$B$32/Calculator!$F$21,1)))*IF(MOD(Calculator!$B$32/Calculator!$F$21,1)&lt;0.5,-1,1))^2)/SQRT(((50*POWER(80,POWER(COS(PI()*MOD(Calculator!$B$32/Calculator!$F$21,1)),2))+MIN(500,MAX(30,100*EXP(-0.3*'VSWR Calculator'!$C$24)*(1+3*ABS(MOD('VSWR Calculator'!$C$23/Calculator!$F$21/2,1)-0.5))))/'VSWR Calculator'!$C$25)+$C94)^2+(1500*ABS(SIN(2*PI()*MOD(Calculator!$B$32/Calculator!$F$21,1)))*IF(MOD(Calculator!$B$32/Calculator!$F$21,1)&lt;0.5,-1,1))^2))/(1-SQRT(((50*POWER(80,POWER(COS(PI()*MOD(Calculator!$B$32/Calculator!$F$21,1)),2))+MIN(500,MAX(30,100*EXP(-0.3*'VSWR Calculator'!$C$24)*(1+3*ABS(MOD('VSWR Calculator'!$C$23/Calculator!$F$21/2,1)-0.5))))/'VSWR Calculator'!$C$25)-$C94)^2+(1500*ABS(SIN(2*PI()*MOD(Calculator!$B$32/Calculator!$F$21,1)))*IF(MOD(Calculator!$B$32/Calculator!$F$21,1)&lt;0.5,-1,1))^2)/SQRT(((50*POWER(80,POWER(COS(PI()*MOD(Calculator!$B$32/Calculator!$F$21,1)),2))+MIN(500,MAX(30,100*EXP(-0.3*'VSWR Calculator'!$C$24)*(1+3*ABS(MOD('VSWR Calculator'!$C$23/Calculator!$F$21/2,1)-0.5))))/'VSWR Calculator'!$C$25)+$C94)^2+(1500*ABS(SIN(2*PI()*MOD(Calculator!$B$32/Calculator!$F$21,1)))*IF(MOD(Calculator!$B$32/Calculator!$F$21,1)&lt;0.5,-1,1))^2)),2))</f>
        <v>—</v>
      </c>
      <c r="DG94" s="253" t="str">
        <f aca="false">IF(OR(Calculator!$E$22&lt;&gt;"YES",Calculator!$B$32&lt;Calculator!$G$22),"—",ROUND((1+SQRT(((50*POWER(80,POWER(COS(PI()*MOD(Calculator!$B$32/Calculator!$F$22,1)),2))+MIN(500,MAX(30,100*EXP(-0.3*'VSWR Calculator'!$C$24)*(1+3*ABS(MOD('VSWR Calculator'!$C$23/Calculator!$F$22/2,1)-0.5))))/'VSWR Calculator'!$C$25)-$C94)^2+(1500*ABS(SIN(2*PI()*MOD(Calculator!$B$32/Calculator!$F$22,1)))*IF(MOD(Calculator!$B$32/Calculator!$F$22,1)&lt;0.5,-1,1))^2)/SQRT(((50*POWER(80,POWER(COS(PI()*MOD(Calculator!$B$32/Calculator!$F$22,1)),2))+MIN(500,MAX(30,100*EXP(-0.3*'VSWR Calculator'!$C$24)*(1+3*ABS(MOD('VSWR Calculator'!$C$23/Calculator!$F$22/2,1)-0.5))))/'VSWR Calculator'!$C$25)+$C94)^2+(1500*ABS(SIN(2*PI()*MOD(Calculator!$B$32/Calculator!$F$22,1)))*IF(MOD(Calculator!$B$32/Calculator!$F$22,1)&lt;0.5,-1,1))^2))/(1-SQRT(((50*POWER(80,POWER(COS(PI()*MOD(Calculator!$B$32/Calculator!$F$22,1)),2))+MIN(500,MAX(30,100*EXP(-0.3*'VSWR Calculator'!$C$24)*(1+3*ABS(MOD('VSWR Calculator'!$C$23/Calculator!$F$22/2,1)-0.5))))/'VSWR Calculator'!$C$25)-$C94)^2+(1500*ABS(SIN(2*PI()*MOD(Calculator!$B$32/Calculator!$F$22,1)))*IF(MOD(Calculator!$B$32/Calculator!$F$22,1)&lt;0.5,-1,1))^2)/SQRT(((50*POWER(80,POWER(COS(PI()*MOD(Calculator!$B$32/Calculator!$F$22,1)),2))+MIN(500,MAX(30,100*EXP(-0.3*'VSWR Calculator'!$C$24)*(1+3*ABS(MOD('VSWR Calculator'!$C$23/Calculator!$F$22/2,1)-0.5))))/'VSWR Calculator'!$C$25)+$C94)^2+(1500*ABS(SIN(2*PI()*MOD(Calculator!$B$32/Calculator!$F$22,1)))*IF(MOD(Calculator!$B$32/Calculator!$F$22,1)&lt;0.5,-1,1))^2)),2))</f>
        <v>—</v>
      </c>
      <c r="DH94" s="253" t="n">
        <f aca="false">IFERROR(ROUND((IF(ISNUMBER(CW94),CW94,0)+IF(ISNUMBER(CX94),CX94,0)+IF(ISNUMBER(CY94),CY94,0)+IF(ISNUMBER(CZ94),CZ94,0)+IF(ISNUMBER(DA94),DA94,0)+IF(ISNUMBER(DB94),DB94,0)+IF(ISNUMBER(DC94),DC94,0)+IF(ISNUMBER(DD94),DD94,0)+IF(ISNUMBER(DE94),DE94,0)+IF(ISNUMBER(DF94),DF94,0)+IF(ISNUMBER(DG94),DG94,0))/(IF(ISNUMBER(CW94),1,0)+IF(ISNUMBER(CX94),1,0)+IF(ISNUMBER(CY94),1,0)+IF(ISNUMBER(CZ94),1,0)+IF(ISNUMBER(DA94),1,0)+IF(ISNUMBER(DB94),1,0)+IF(ISNUMBER(DC94),1,0)+IF(ISNUMBER(DD94),1,0)+IF(ISNUMBER(DE94),1,0)+IF(ISNUMBER(DF94),1,0)+IF(ISNUMBER(DG94),1,0)),4),"")</f>
        <v>9.965</v>
      </c>
      <c r="DI94" s="253" t="str">
        <f aca="false">IF(OR(Calculator!$E$12&lt;&gt;"YES",Calculator!$B$33&lt;Calculator!$G$12),"—",ROUND((1+SQRT(((50*POWER(80,POWER(COS(PI()*MOD(Calculator!$B$33/Calculator!$F$12,1)),2))+MIN(500,MAX(30,100*EXP(-0.3*'VSWR Calculator'!$C$24)*(1+3*ABS(MOD('VSWR Calculator'!$C$23/Calculator!$F$12/2,1)-0.5))))/'VSWR Calculator'!$C$25)-$C94)^2+(1500*ABS(SIN(2*PI()*MOD(Calculator!$B$33/Calculator!$F$12,1)))*IF(MOD(Calculator!$B$33/Calculator!$F$12,1)&lt;0.5,-1,1))^2)/SQRT(((50*POWER(80,POWER(COS(PI()*MOD(Calculator!$B$33/Calculator!$F$12,1)),2))+MIN(500,MAX(30,100*EXP(-0.3*'VSWR Calculator'!$C$24)*(1+3*ABS(MOD('VSWR Calculator'!$C$23/Calculator!$F$12/2,1)-0.5))))/'VSWR Calculator'!$C$25)+$C94)^2+(1500*ABS(SIN(2*PI()*MOD(Calculator!$B$33/Calculator!$F$12,1)))*IF(MOD(Calculator!$B$33/Calculator!$F$12,1)&lt;0.5,-1,1))^2))/(1-SQRT(((50*POWER(80,POWER(COS(PI()*MOD(Calculator!$B$33/Calculator!$F$12,1)),2))+MIN(500,MAX(30,100*EXP(-0.3*'VSWR Calculator'!$C$24)*(1+3*ABS(MOD('VSWR Calculator'!$C$23/Calculator!$F$12/2,1)-0.5))))/'VSWR Calculator'!$C$25)-$C94)^2+(1500*ABS(SIN(2*PI()*MOD(Calculator!$B$33/Calculator!$F$12,1)))*IF(MOD(Calculator!$B$33/Calculator!$F$12,1)&lt;0.5,-1,1))^2)/SQRT(((50*POWER(80,POWER(COS(PI()*MOD(Calculator!$B$33/Calculator!$F$12,1)),2))+MIN(500,MAX(30,100*EXP(-0.3*'VSWR Calculator'!$C$24)*(1+3*ABS(MOD('VSWR Calculator'!$C$23/Calculator!$F$12/2,1)-0.5))))/'VSWR Calculator'!$C$25)+$C94)^2+(1500*ABS(SIN(2*PI()*MOD(Calculator!$B$33/Calculator!$F$12,1)))*IF(MOD(Calculator!$B$33/Calculator!$F$12,1)&lt;0.5,-1,1))^2)),2))</f>
        <v>—</v>
      </c>
      <c r="DJ94" s="253" t="str">
        <f aca="false">IF(OR(Calculator!$E$13&lt;&gt;"YES",Calculator!$B$33&lt;Calculator!$G$13),"—",ROUND((1+SQRT(((50*POWER(80,POWER(COS(PI()*MOD(Calculator!$B$33/Calculator!$F$13,1)),2))+MIN(500,MAX(30,100*EXP(-0.3*'VSWR Calculator'!$C$24)*(1+3*ABS(MOD('VSWR Calculator'!$C$23/Calculator!$F$13/2,1)-0.5))))/'VSWR Calculator'!$C$25)-$C94)^2+(1500*ABS(SIN(2*PI()*MOD(Calculator!$B$33/Calculator!$F$13,1)))*IF(MOD(Calculator!$B$33/Calculator!$F$13,1)&lt;0.5,-1,1))^2)/SQRT(((50*POWER(80,POWER(COS(PI()*MOD(Calculator!$B$33/Calculator!$F$13,1)),2))+MIN(500,MAX(30,100*EXP(-0.3*'VSWR Calculator'!$C$24)*(1+3*ABS(MOD('VSWR Calculator'!$C$23/Calculator!$F$13/2,1)-0.5))))/'VSWR Calculator'!$C$25)+$C94)^2+(1500*ABS(SIN(2*PI()*MOD(Calculator!$B$33/Calculator!$F$13,1)))*IF(MOD(Calculator!$B$33/Calculator!$F$13,1)&lt;0.5,-1,1))^2))/(1-SQRT(((50*POWER(80,POWER(COS(PI()*MOD(Calculator!$B$33/Calculator!$F$13,1)),2))+MIN(500,MAX(30,100*EXP(-0.3*'VSWR Calculator'!$C$24)*(1+3*ABS(MOD('VSWR Calculator'!$C$23/Calculator!$F$13/2,1)-0.5))))/'VSWR Calculator'!$C$25)-$C94)^2+(1500*ABS(SIN(2*PI()*MOD(Calculator!$B$33/Calculator!$F$13,1)))*IF(MOD(Calculator!$B$33/Calculator!$F$13,1)&lt;0.5,-1,1))^2)/SQRT(((50*POWER(80,POWER(COS(PI()*MOD(Calculator!$B$33/Calculator!$F$13,1)),2))+MIN(500,MAX(30,100*EXP(-0.3*'VSWR Calculator'!$C$24)*(1+3*ABS(MOD('VSWR Calculator'!$C$23/Calculator!$F$13/2,1)-0.5))))/'VSWR Calculator'!$C$25)+$C94)^2+(1500*ABS(SIN(2*PI()*MOD(Calculator!$B$33/Calculator!$F$13,1)))*IF(MOD(Calculator!$B$33/Calculator!$F$13,1)&lt;0.5,-1,1))^2)),2))</f>
        <v>—</v>
      </c>
      <c r="DK94" s="253" t="str">
        <f aca="false">IF(OR(Calculator!$E$14&lt;&gt;"YES",Calculator!$B$33&lt;Calculator!$G$14),"—",ROUND((1+SQRT(((50*POWER(80,POWER(COS(PI()*MOD(Calculator!$B$33/Calculator!$F$14,1)),2))+MIN(500,MAX(30,100*EXP(-0.3*'VSWR Calculator'!$C$24)*(1+3*ABS(MOD('VSWR Calculator'!$C$23/Calculator!$F$14/2,1)-0.5))))/'VSWR Calculator'!$C$25)-$C94)^2+(1500*ABS(SIN(2*PI()*MOD(Calculator!$B$33/Calculator!$F$14,1)))*IF(MOD(Calculator!$B$33/Calculator!$F$14,1)&lt;0.5,-1,1))^2)/SQRT(((50*POWER(80,POWER(COS(PI()*MOD(Calculator!$B$33/Calculator!$F$14,1)),2))+MIN(500,MAX(30,100*EXP(-0.3*'VSWR Calculator'!$C$24)*(1+3*ABS(MOD('VSWR Calculator'!$C$23/Calculator!$F$14/2,1)-0.5))))/'VSWR Calculator'!$C$25)+$C94)^2+(1500*ABS(SIN(2*PI()*MOD(Calculator!$B$33/Calculator!$F$14,1)))*IF(MOD(Calculator!$B$33/Calculator!$F$14,1)&lt;0.5,-1,1))^2))/(1-SQRT(((50*POWER(80,POWER(COS(PI()*MOD(Calculator!$B$33/Calculator!$F$14,1)),2))+MIN(500,MAX(30,100*EXP(-0.3*'VSWR Calculator'!$C$24)*(1+3*ABS(MOD('VSWR Calculator'!$C$23/Calculator!$F$14/2,1)-0.5))))/'VSWR Calculator'!$C$25)-$C94)^2+(1500*ABS(SIN(2*PI()*MOD(Calculator!$B$33/Calculator!$F$14,1)))*IF(MOD(Calculator!$B$33/Calculator!$F$14,1)&lt;0.5,-1,1))^2)/SQRT(((50*POWER(80,POWER(COS(PI()*MOD(Calculator!$B$33/Calculator!$F$14,1)),2))+MIN(500,MAX(30,100*EXP(-0.3*'VSWR Calculator'!$C$24)*(1+3*ABS(MOD('VSWR Calculator'!$C$23/Calculator!$F$14/2,1)-0.5))))/'VSWR Calculator'!$C$25)+$C94)^2+(1500*ABS(SIN(2*PI()*MOD(Calculator!$B$33/Calculator!$F$14,1)))*IF(MOD(Calculator!$B$33/Calculator!$F$14,1)&lt;0.5,-1,1))^2)),2))</f>
        <v>—</v>
      </c>
      <c r="DL94" s="253" t="n">
        <f aca="false">IF(OR(Calculator!$E$15&lt;&gt;"YES",Calculator!$B$33&lt;Calculator!$G$15),"—",ROUND((1+SQRT(((50*POWER(80,POWER(COS(PI()*MOD(Calculator!$B$33/Calculator!$F$15,1)),2))+MIN(500,MAX(30,100*EXP(-0.3*'VSWR Calculator'!$C$24)*(1+3*ABS(MOD('VSWR Calculator'!$C$23/Calculator!$F$15/2,1)-0.5))))/'VSWR Calculator'!$C$25)-$C94)^2+(1500*ABS(SIN(2*PI()*MOD(Calculator!$B$33/Calculator!$F$15,1)))*IF(MOD(Calculator!$B$33/Calculator!$F$15,1)&lt;0.5,-1,1))^2)/SQRT(((50*POWER(80,POWER(COS(PI()*MOD(Calculator!$B$33/Calculator!$F$15,1)),2))+MIN(500,MAX(30,100*EXP(-0.3*'VSWR Calculator'!$C$24)*(1+3*ABS(MOD('VSWR Calculator'!$C$23/Calculator!$F$15/2,1)-0.5))))/'VSWR Calculator'!$C$25)+$C94)^2+(1500*ABS(SIN(2*PI()*MOD(Calculator!$B$33/Calculator!$F$15,1)))*IF(MOD(Calculator!$B$33/Calculator!$F$15,1)&lt;0.5,-1,1))^2))/(1-SQRT(((50*POWER(80,POWER(COS(PI()*MOD(Calculator!$B$33/Calculator!$F$15,1)),2))+MIN(500,MAX(30,100*EXP(-0.3*'VSWR Calculator'!$C$24)*(1+3*ABS(MOD('VSWR Calculator'!$C$23/Calculator!$F$15/2,1)-0.5))))/'VSWR Calculator'!$C$25)-$C94)^2+(1500*ABS(SIN(2*PI()*MOD(Calculator!$B$33/Calculator!$F$15,1)))*IF(MOD(Calculator!$B$33/Calculator!$F$15,1)&lt;0.5,-1,1))^2)/SQRT(((50*POWER(80,POWER(COS(PI()*MOD(Calculator!$B$33/Calculator!$F$15,1)),2))+MIN(500,MAX(30,100*EXP(-0.3*'VSWR Calculator'!$C$24)*(1+3*ABS(MOD('VSWR Calculator'!$C$23/Calculator!$F$15/2,1)-0.5))))/'VSWR Calculator'!$C$25)+$C94)^2+(1500*ABS(SIN(2*PI()*MOD(Calculator!$B$33/Calculator!$F$15,1)))*IF(MOD(Calculator!$B$33/Calculator!$F$15,1)&lt;0.5,-1,1))^2)),2))</f>
        <v>2.93</v>
      </c>
      <c r="DM94" s="253" t="str">
        <f aca="false">IF(OR(Calculator!$E$16&lt;&gt;"YES",Calculator!$B$33&lt;Calculator!$G$16),"—",ROUND((1+SQRT(((50*POWER(80,POWER(COS(PI()*MOD(Calculator!$B$33/Calculator!$F$16,1)),2))+MIN(500,MAX(30,100*EXP(-0.3*'VSWR Calculator'!$C$24)*(1+3*ABS(MOD('VSWR Calculator'!$C$23/Calculator!$F$16/2,1)-0.5))))/'VSWR Calculator'!$C$25)-$C94)^2+(1500*ABS(SIN(2*PI()*MOD(Calculator!$B$33/Calculator!$F$16,1)))*IF(MOD(Calculator!$B$33/Calculator!$F$16,1)&lt;0.5,-1,1))^2)/SQRT(((50*POWER(80,POWER(COS(PI()*MOD(Calculator!$B$33/Calculator!$F$16,1)),2))+MIN(500,MAX(30,100*EXP(-0.3*'VSWR Calculator'!$C$24)*(1+3*ABS(MOD('VSWR Calculator'!$C$23/Calculator!$F$16/2,1)-0.5))))/'VSWR Calculator'!$C$25)+$C94)^2+(1500*ABS(SIN(2*PI()*MOD(Calculator!$B$33/Calculator!$F$16,1)))*IF(MOD(Calculator!$B$33/Calculator!$F$16,1)&lt;0.5,-1,1))^2))/(1-SQRT(((50*POWER(80,POWER(COS(PI()*MOD(Calculator!$B$33/Calculator!$F$16,1)),2))+MIN(500,MAX(30,100*EXP(-0.3*'VSWR Calculator'!$C$24)*(1+3*ABS(MOD('VSWR Calculator'!$C$23/Calculator!$F$16/2,1)-0.5))))/'VSWR Calculator'!$C$25)-$C94)^2+(1500*ABS(SIN(2*PI()*MOD(Calculator!$B$33/Calculator!$F$16,1)))*IF(MOD(Calculator!$B$33/Calculator!$F$16,1)&lt;0.5,-1,1))^2)/SQRT(((50*POWER(80,POWER(COS(PI()*MOD(Calculator!$B$33/Calculator!$F$16,1)),2))+MIN(500,MAX(30,100*EXP(-0.3*'VSWR Calculator'!$C$24)*(1+3*ABS(MOD('VSWR Calculator'!$C$23/Calculator!$F$16/2,1)-0.5))))/'VSWR Calculator'!$C$25)+$C94)^2+(1500*ABS(SIN(2*PI()*MOD(Calculator!$B$33/Calculator!$F$16,1)))*IF(MOD(Calculator!$B$33/Calculator!$F$16,1)&lt;0.5,-1,1))^2)),2))</f>
        <v>—</v>
      </c>
      <c r="DN94" s="253" t="n">
        <f aca="false">IF(OR(Calculator!$E$17&lt;&gt;"YES",Calculator!$B$33&lt;Calculator!$G$17),"—",ROUND((1+SQRT(((50*POWER(80,POWER(COS(PI()*MOD(Calculator!$B$33/Calculator!$F$17,1)),2))+MIN(500,MAX(30,100*EXP(-0.3*'VSWR Calculator'!$C$24)*(1+3*ABS(MOD('VSWR Calculator'!$C$23/Calculator!$F$17/2,1)-0.5))))/'VSWR Calculator'!$C$25)-$C94)^2+(1500*ABS(SIN(2*PI()*MOD(Calculator!$B$33/Calculator!$F$17,1)))*IF(MOD(Calculator!$B$33/Calculator!$F$17,1)&lt;0.5,-1,1))^2)/SQRT(((50*POWER(80,POWER(COS(PI()*MOD(Calculator!$B$33/Calculator!$F$17,1)),2))+MIN(500,MAX(30,100*EXP(-0.3*'VSWR Calculator'!$C$24)*(1+3*ABS(MOD('VSWR Calculator'!$C$23/Calculator!$F$17/2,1)-0.5))))/'VSWR Calculator'!$C$25)+$C94)^2+(1500*ABS(SIN(2*PI()*MOD(Calculator!$B$33/Calculator!$F$17,1)))*IF(MOD(Calculator!$B$33/Calculator!$F$17,1)&lt;0.5,-1,1))^2))/(1-SQRT(((50*POWER(80,POWER(COS(PI()*MOD(Calculator!$B$33/Calculator!$F$17,1)),2))+MIN(500,MAX(30,100*EXP(-0.3*'VSWR Calculator'!$C$24)*(1+3*ABS(MOD('VSWR Calculator'!$C$23/Calculator!$F$17/2,1)-0.5))))/'VSWR Calculator'!$C$25)-$C94)^2+(1500*ABS(SIN(2*PI()*MOD(Calculator!$B$33/Calculator!$F$17,1)))*IF(MOD(Calculator!$B$33/Calculator!$F$17,1)&lt;0.5,-1,1))^2)/SQRT(((50*POWER(80,POWER(COS(PI()*MOD(Calculator!$B$33/Calculator!$F$17,1)),2))+MIN(500,MAX(30,100*EXP(-0.3*'VSWR Calculator'!$C$24)*(1+3*ABS(MOD('VSWR Calculator'!$C$23/Calculator!$F$17/2,1)-0.5))))/'VSWR Calculator'!$C$25)+$C94)^2+(1500*ABS(SIN(2*PI()*MOD(Calculator!$B$33/Calculator!$F$17,1)))*IF(MOD(Calculator!$B$33/Calculator!$F$17,1)&lt;0.5,-1,1))^2)),2))</f>
        <v>18.87</v>
      </c>
      <c r="DO94" s="253" t="str">
        <f aca="false">IF(OR(Calculator!$E$18&lt;&gt;"YES",Calculator!$B$33&lt;Calculator!$G$18),"—",ROUND((1+SQRT(((50*POWER(80,POWER(COS(PI()*MOD(Calculator!$B$33/Calculator!$F$18,1)),2))+MIN(500,MAX(30,100*EXP(-0.3*'VSWR Calculator'!$C$24)*(1+3*ABS(MOD('VSWR Calculator'!$C$23/Calculator!$F$18/2,1)-0.5))))/'VSWR Calculator'!$C$25)-$C94)^2+(1500*ABS(SIN(2*PI()*MOD(Calculator!$B$33/Calculator!$F$18,1)))*IF(MOD(Calculator!$B$33/Calculator!$F$18,1)&lt;0.5,-1,1))^2)/SQRT(((50*POWER(80,POWER(COS(PI()*MOD(Calculator!$B$33/Calculator!$F$18,1)),2))+MIN(500,MAX(30,100*EXP(-0.3*'VSWR Calculator'!$C$24)*(1+3*ABS(MOD('VSWR Calculator'!$C$23/Calculator!$F$18/2,1)-0.5))))/'VSWR Calculator'!$C$25)+$C94)^2+(1500*ABS(SIN(2*PI()*MOD(Calculator!$B$33/Calculator!$F$18,1)))*IF(MOD(Calculator!$B$33/Calculator!$F$18,1)&lt;0.5,-1,1))^2))/(1-SQRT(((50*POWER(80,POWER(COS(PI()*MOD(Calculator!$B$33/Calculator!$F$18,1)),2))+MIN(500,MAX(30,100*EXP(-0.3*'VSWR Calculator'!$C$24)*(1+3*ABS(MOD('VSWR Calculator'!$C$23/Calculator!$F$18/2,1)-0.5))))/'VSWR Calculator'!$C$25)-$C94)^2+(1500*ABS(SIN(2*PI()*MOD(Calculator!$B$33/Calculator!$F$18,1)))*IF(MOD(Calculator!$B$33/Calculator!$F$18,1)&lt;0.5,-1,1))^2)/SQRT(((50*POWER(80,POWER(COS(PI()*MOD(Calculator!$B$33/Calculator!$F$18,1)),2))+MIN(500,MAX(30,100*EXP(-0.3*'VSWR Calculator'!$C$24)*(1+3*ABS(MOD('VSWR Calculator'!$C$23/Calculator!$F$18/2,1)-0.5))))/'VSWR Calculator'!$C$25)+$C94)^2+(1500*ABS(SIN(2*PI()*MOD(Calculator!$B$33/Calculator!$F$18,1)))*IF(MOD(Calculator!$B$33/Calculator!$F$18,1)&lt;0.5,-1,1))^2)),2))</f>
        <v>—</v>
      </c>
      <c r="DP94" s="253" t="str">
        <f aca="false">IF(OR(Calculator!$E$19&lt;&gt;"YES",Calculator!$B$33&lt;Calculator!$G$19),"—",ROUND((1+SQRT(((50*POWER(80,POWER(COS(PI()*MOD(Calculator!$B$33/Calculator!$F$19,1)),2))+MIN(500,MAX(30,100*EXP(-0.3*'VSWR Calculator'!$C$24)*(1+3*ABS(MOD('VSWR Calculator'!$C$23/Calculator!$F$19/2,1)-0.5))))/'VSWR Calculator'!$C$25)-$C94)^2+(1500*ABS(SIN(2*PI()*MOD(Calculator!$B$33/Calculator!$F$19,1)))*IF(MOD(Calculator!$B$33/Calculator!$F$19,1)&lt;0.5,-1,1))^2)/SQRT(((50*POWER(80,POWER(COS(PI()*MOD(Calculator!$B$33/Calculator!$F$19,1)),2))+MIN(500,MAX(30,100*EXP(-0.3*'VSWR Calculator'!$C$24)*(1+3*ABS(MOD('VSWR Calculator'!$C$23/Calculator!$F$19/2,1)-0.5))))/'VSWR Calculator'!$C$25)+$C94)^2+(1500*ABS(SIN(2*PI()*MOD(Calculator!$B$33/Calculator!$F$19,1)))*IF(MOD(Calculator!$B$33/Calculator!$F$19,1)&lt;0.5,-1,1))^2))/(1-SQRT(((50*POWER(80,POWER(COS(PI()*MOD(Calculator!$B$33/Calculator!$F$19,1)),2))+MIN(500,MAX(30,100*EXP(-0.3*'VSWR Calculator'!$C$24)*(1+3*ABS(MOD('VSWR Calculator'!$C$23/Calculator!$F$19/2,1)-0.5))))/'VSWR Calculator'!$C$25)-$C94)^2+(1500*ABS(SIN(2*PI()*MOD(Calculator!$B$33/Calculator!$F$19,1)))*IF(MOD(Calculator!$B$33/Calculator!$F$19,1)&lt;0.5,-1,1))^2)/SQRT(((50*POWER(80,POWER(COS(PI()*MOD(Calculator!$B$33/Calculator!$F$19,1)),2))+MIN(500,MAX(30,100*EXP(-0.3*'VSWR Calculator'!$C$24)*(1+3*ABS(MOD('VSWR Calculator'!$C$23/Calculator!$F$19/2,1)-0.5))))/'VSWR Calculator'!$C$25)+$C94)^2+(1500*ABS(SIN(2*PI()*MOD(Calculator!$B$33/Calculator!$F$19,1)))*IF(MOD(Calculator!$B$33/Calculator!$F$19,1)&lt;0.5,-1,1))^2)),2))</f>
        <v>—</v>
      </c>
      <c r="DQ94" s="253" t="str">
        <f aca="false">IF(OR(Calculator!$E$20&lt;&gt;"YES",Calculator!$B$33&lt;Calculator!$G$20),"—",ROUND((1+SQRT(((50*POWER(80,POWER(COS(PI()*MOD(Calculator!$B$33/Calculator!$F$20,1)),2))+MIN(500,MAX(30,100*EXP(-0.3*'VSWR Calculator'!$C$24)*(1+3*ABS(MOD('VSWR Calculator'!$C$23/Calculator!$F$20/2,1)-0.5))))/'VSWR Calculator'!$C$25)-$C94)^2+(1500*ABS(SIN(2*PI()*MOD(Calculator!$B$33/Calculator!$F$20,1)))*IF(MOD(Calculator!$B$33/Calculator!$F$20,1)&lt;0.5,-1,1))^2)/SQRT(((50*POWER(80,POWER(COS(PI()*MOD(Calculator!$B$33/Calculator!$F$20,1)),2))+MIN(500,MAX(30,100*EXP(-0.3*'VSWR Calculator'!$C$24)*(1+3*ABS(MOD('VSWR Calculator'!$C$23/Calculator!$F$20/2,1)-0.5))))/'VSWR Calculator'!$C$25)+$C94)^2+(1500*ABS(SIN(2*PI()*MOD(Calculator!$B$33/Calculator!$F$20,1)))*IF(MOD(Calculator!$B$33/Calculator!$F$20,1)&lt;0.5,-1,1))^2))/(1-SQRT(((50*POWER(80,POWER(COS(PI()*MOD(Calculator!$B$33/Calculator!$F$20,1)),2))+MIN(500,MAX(30,100*EXP(-0.3*'VSWR Calculator'!$C$24)*(1+3*ABS(MOD('VSWR Calculator'!$C$23/Calculator!$F$20/2,1)-0.5))))/'VSWR Calculator'!$C$25)-$C94)^2+(1500*ABS(SIN(2*PI()*MOD(Calculator!$B$33/Calculator!$F$20,1)))*IF(MOD(Calculator!$B$33/Calculator!$F$20,1)&lt;0.5,-1,1))^2)/SQRT(((50*POWER(80,POWER(COS(PI()*MOD(Calculator!$B$33/Calculator!$F$20,1)),2))+MIN(500,MAX(30,100*EXP(-0.3*'VSWR Calculator'!$C$24)*(1+3*ABS(MOD('VSWR Calculator'!$C$23/Calculator!$F$20/2,1)-0.5))))/'VSWR Calculator'!$C$25)+$C94)^2+(1500*ABS(SIN(2*PI()*MOD(Calculator!$B$33/Calculator!$F$20,1)))*IF(MOD(Calculator!$B$33/Calculator!$F$20,1)&lt;0.5,-1,1))^2)),2))</f>
        <v>—</v>
      </c>
      <c r="DR94" s="253" t="str">
        <f aca="false">IF(OR(Calculator!$E$21&lt;&gt;"YES",Calculator!$B$33&lt;Calculator!$G$21),"—",ROUND((1+SQRT(((50*POWER(80,POWER(COS(PI()*MOD(Calculator!$B$33/Calculator!$F$21,1)),2))+MIN(500,MAX(30,100*EXP(-0.3*'VSWR Calculator'!$C$24)*(1+3*ABS(MOD('VSWR Calculator'!$C$23/Calculator!$F$21/2,1)-0.5))))/'VSWR Calculator'!$C$25)-$C94)^2+(1500*ABS(SIN(2*PI()*MOD(Calculator!$B$33/Calculator!$F$21,1)))*IF(MOD(Calculator!$B$33/Calculator!$F$21,1)&lt;0.5,-1,1))^2)/SQRT(((50*POWER(80,POWER(COS(PI()*MOD(Calculator!$B$33/Calculator!$F$21,1)),2))+MIN(500,MAX(30,100*EXP(-0.3*'VSWR Calculator'!$C$24)*(1+3*ABS(MOD('VSWR Calculator'!$C$23/Calculator!$F$21/2,1)-0.5))))/'VSWR Calculator'!$C$25)+$C94)^2+(1500*ABS(SIN(2*PI()*MOD(Calculator!$B$33/Calculator!$F$21,1)))*IF(MOD(Calculator!$B$33/Calculator!$F$21,1)&lt;0.5,-1,1))^2))/(1-SQRT(((50*POWER(80,POWER(COS(PI()*MOD(Calculator!$B$33/Calculator!$F$21,1)),2))+MIN(500,MAX(30,100*EXP(-0.3*'VSWR Calculator'!$C$24)*(1+3*ABS(MOD('VSWR Calculator'!$C$23/Calculator!$F$21/2,1)-0.5))))/'VSWR Calculator'!$C$25)-$C94)^2+(1500*ABS(SIN(2*PI()*MOD(Calculator!$B$33/Calculator!$F$21,1)))*IF(MOD(Calculator!$B$33/Calculator!$F$21,1)&lt;0.5,-1,1))^2)/SQRT(((50*POWER(80,POWER(COS(PI()*MOD(Calculator!$B$33/Calculator!$F$21,1)),2))+MIN(500,MAX(30,100*EXP(-0.3*'VSWR Calculator'!$C$24)*(1+3*ABS(MOD('VSWR Calculator'!$C$23/Calculator!$F$21/2,1)-0.5))))/'VSWR Calculator'!$C$25)+$C94)^2+(1500*ABS(SIN(2*PI()*MOD(Calculator!$B$33/Calculator!$F$21,1)))*IF(MOD(Calculator!$B$33/Calculator!$F$21,1)&lt;0.5,-1,1))^2)),2))</f>
        <v>—</v>
      </c>
      <c r="DS94" s="253" t="str">
        <f aca="false">IF(OR(Calculator!$E$22&lt;&gt;"YES",Calculator!$B$33&lt;Calculator!$G$22),"—",ROUND((1+SQRT(((50*POWER(80,POWER(COS(PI()*MOD(Calculator!$B$33/Calculator!$F$22,1)),2))+MIN(500,MAX(30,100*EXP(-0.3*'VSWR Calculator'!$C$24)*(1+3*ABS(MOD('VSWR Calculator'!$C$23/Calculator!$F$22/2,1)-0.5))))/'VSWR Calculator'!$C$25)-$C94)^2+(1500*ABS(SIN(2*PI()*MOD(Calculator!$B$33/Calculator!$F$22,1)))*IF(MOD(Calculator!$B$33/Calculator!$F$22,1)&lt;0.5,-1,1))^2)/SQRT(((50*POWER(80,POWER(COS(PI()*MOD(Calculator!$B$33/Calculator!$F$22,1)),2))+MIN(500,MAX(30,100*EXP(-0.3*'VSWR Calculator'!$C$24)*(1+3*ABS(MOD('VSWR Calculator'!$C$23/Calculator!$F$22/2,1)-0.5))))/'VSWR Calculator'!$C$25)+$C94)^2+(1500*ABS(SIN(2*PI()*MOD(Calculator!$B$33/Calculator!$F$22,1)))*IF(MOD(Calculator!$B$33/Calculator!$F$22,1)&lt;0.5,-1,1))^2))/(1-SQRT(((50*POWER(80,POWER(COS(PI()*MOD(Calculator!$B$33/Calculator!$F$22,1)),2))+MIN(500,MAX(30,100*EXP(-0.3*'VSWR Calculator'!$C$24)*(1+3*ABS(MOD('VSWR Calculator'!$C$23/Calculator!$F$22/2,1)-0.5))))/'VSWR Calculator'!$C$25)-$C94)^2+(1500*ABS(SIN(2*PI()*MOD(Calculator!$B$33/Calculator!$F$22,1)))*IF(MOD(Calculator!$B$33/Calculator!$F$22,1)&lt;0.5,-1,1))^2)/SQRT(((50*POWER(80,POWER(COS(PI()*MOD(Calculator!$B$33/Calculator!$F$22,1)),2))+MIN(500,MAX(30,100*EXP(-0.3*'VSWR Calculator'!$C$24)*(1+3*ABS(MOD('VSWR Calculator'!$C$23/Calculator!$F$22/2,1)-0.5))))/'VSWR Calculator'!$C$25)+$C94)^2+(1500*ABS(SIN(2*PI()*MOD(Calculator!$B$33/Calculator!$F$22,1)))*IF(MOD(Calculator!$B$33/Calculator!$F$22,1)&lt;0.5,-1,1))^2)),2))</f>
        <v>—</v>
      </c>
      <c r="DT94" s="253" t="n">
        <f aca="false">IFERROR(ROUND((IF(ISNUMBER(DI94),DI94,0)+IF(ISNUMBER(DJ94),DJ94,0)+IF(ISNUMBER(DK94),DK94,0)+IF(ISNUMBER(DL94),DL94,0)+IF(ISNUMBER(DM94),DM94,0)+IF(ISNUMBER(DN94),DN94,0)+IF(ISNUMBER(DO94),DO94,0)+IF(ISNUMBER(DP94),DP94,0)+IF(ISNUMBER(DQ94),DQ94,0)+IF(ISNUMBER(DR94),DR94,0)+IF(ISNUMBER(DS94),DS94,0))/(IF(ISNUMBER(DI94),1,0)+IF(ISNUMBER(DJ94),1,0)+IF(ISNUMBER(DK94),1,0)+IF(ISNUMBER(DL94),1,0)+IF(ISNUMBER(DM94),1,0)+IF(ISNUMBER(DN94),1,0)+IF(ISNUMBER(DO94),1,0)+IF(ISNUMBER(DP94),1,0)+IF(ISNUMBER(DQ94),1,0)+IF(ISNUMBER(DR94),1,0)+IF(ISNUMBER(DS94),1,0)),4),"")</f>
        <v>10.9</v>
      </c>
      <c r="DU94" s="300" t="str">
        <f aca="false">IF(OR(Calculator!$E$12&lt;&gt;"YES",Calculator!$B$34&lt;Calculator!$G$12),"—",ROUND((1+SQRT(((50*POWER(80,POWER(COS(PI()*MOD(Calculator!$B$34/Calculator!$F$12,1)),2))-$C94)^2+(1500*ABS(SIN(2*PI()*MOD(Calculator!$B$34/Calculator!$F$12,1)))*IF(MOD(Calculator!$B$34/Calculator!$F$12,1)&lt;0.5,-1,1))^2)/((50*POWER(80,POWER(COS(PI()*MOD(Calculator!$B$34/Calculator!$F$12,1)),2))+$C94)^2+(1500*ABS(SIN(2*PI()*MOD(Calculator!$B$34/Calculator!$F$12,1)))*IF(MOD(Calculator!$B$34/Calculator!$F$12,1)&lt;0.5,-1,1))^2)))/(1-SQRT(((50*POWER(80,POWER(COS(PI()*MOD(Calculator!$B$34/Calculator!$F$12,1)),2))-$C94)^2+(1500*ABS(SIN(2*PI()*MOD(Calculator!$B$34/Calculator!$F$12,1)))*IF(MOD(Calculator!$B$34/Calculator!$F$12,1)&lt;0.5,-1,1))^2)/((50*POWER(80,POWER(COS(PI()*MOD(Calculator!$B$34/Calculator!$F$12,1)),2))+$C94)^2+(1500*ABS(SIN(2*PI()*MOD(Calculator!$B$34/Calculator!$F$12,1)))*IF(MOD(Calculator!$B$34/Calculator!$F$12,1)&lt;0.5,-1,1))^2))),2))</f>
        <v>—</v>
      </c>
      <c r="DV94" s="300" t="str">
        <f aca="false">IF(OR(Calculator!$E$13&lt;&gt;"YES",Calculator!$B$34&lt;Calculator!$G$13),"—",ROUND((1+SQRT(((50*POWER(80,POWER(COS(PI()*MOD(Calculator!$B$34/Calculator!$F$13,1)),2))-$C94)^2+(1500*ABS(SIN(2*PI()*MOD(Calculator!$B$34/Calculator!$F$13,1)))*IF(MOD(Calculator!$B$34/Calculator!$F$13,1)&lt;0.5,-1,1))^2)/((50*POWER(80,POWER(COS(PI()*MOD(Calculator!$B$34/Calculator!$F$13,1)),2))+$C94)^2+(1500*ABS(SIN(2*PI()*MOD(Calculator!$B$34/Calculator!$F$13,1)))*IF(MOD(Calculator!$B$34/Calculator!$F$13,1)&lt;0.5,-1,1))^2)))/(1-SQRT(((50*POWER(80,POWER(COS(PI()*MOD(Calculator!$B$34/Calculator!$F$13,1)),2))-$C94)^2+(1500*ABS(SIN(2*PI()*MOD(Calculator!$B$34/Calculator!$F$13,1)))*IF(MOD(Calculator!$B$34/Calculator!$F$13,1)&lt;0.5,-1,1))^2)/((50*POWER(80,POWER(COS(PI()*MOD(Calculator!$B$34/Calculator!$F$13,1)),2))+$C94)^2+(1500*ABS(SIN(2*PI()*MOD(Calculator!$B$34/Calculator!$F$13,1)))*IF(MOD(Calculator!$B$34/Calculator!$F$13,1)&lt;0.5,-1,1))^2))),2))</f>
        <v>—</v>
      </c>
      <c r="DW94" s="300" t="str">
        <f aca="false">IF(OR(Calculator!$E$14&lt;&gt;"YES",Calculator!$B$34&lt;Calculator!$G$14),"—",ROUND((1+SQRT(((50*POWER(80,POWER(COS(PI()*MOD(Calculator!$B$34/Calculator!$F$14,1)),2))-$C94)^2+(1500*ABS(SIN(2*PI()*MOD(Calculator!$B$34/Calculator!$F$14,1)))*IF(MOD(Calculator!$B$34/Calculator!$F$14,1)&lt;0.5,-1,1))^2)/((50*POWER(80,POWER(COS(PI()*MOD(Calculator!$B$34/Calculator!$F$14,1)),2))+$C94)^2+(1500*ABS(SIN(2*PI()*MOD(Calculator!$B$34/Calculator!$F$14,1)))*IF(MOD(Calculator!$B$34/Calculator!$F$14,1)&lt;0.5,-1,1))^2)))/(1-SQRT(((50*POWER(80,POWER(COS(PI()*MOD(Calculator!$B$34/Calculator!$F$14,1)),2))-$C94)^2+(1500*ABS(SIN(2*PI()*MOD(Calculator!$B$34/Calculator!$F$14,1)))*IF(MOD(Calculator!$B$34/Calculator!$F$14,1)&lt;0.5,-1,1))^2)/((50*POWER(80,POWER(COS(PI()*MOD(Calculator!$B$34/Calculator!$F$14,1)),2))+$C94)^2+(1500*ABS(SIN(2*PI()*MOD(Calculator!$B$34/Calculator!$F$14,1)))*IF(MOD(Calculator!$B$34/Calculator!$F$14,1)&lt;0.5,-1,1))^2))),2))</f>
        <v>—</v>
      </c>
      <c r="DX94" s="300" t="n">
        <f aca="false">IF(OR(Calculator!$E$15&lt;&gt;"YES",Calculator!$B$34&lt;Calculator!$G$15),"—",ROUND((1+SQRT(((50*POWER(80,POWER(COS(PI()*MOD(Calculator!$B$34/Calculator!$F$15,1)),2))-$C94)^2+(1500*ABS(SIN(2*PI()*MOD(Calculator!$B$34/Calculator!$F$15,1)))*IF(MOD(Calculator!$B$34/Calculator!$F$15,1)&lt;0.5,-1,1))^2)/((50*POWER(80,POWER(COS(PI()*MOD(Calculator!$B$34/Calculator!$F$15,1)),2))+$C94)^2+(1500*ABS(SIN(2*PI()*MOD(Calculator!$B$34/Calculator!$F$15,1)))*IF(MOD(Calculator!$B$34/Calculator!$F$15,1)&lt;0.5,-1,1))^2)))/(1-SQRT(((50*POWER(80,POWER(COS(PI()*MOD(Calculator!$B$34/Calculator!$F$15,1)),2))-$C94)^2+(1500*ABS(SIN(2*PI()*MOD(Calculator!$B$34/Calculator!$F$15,1)))*IF(MOD(Calculator!$B$34/Calculator!$F$15,1)&lt;0.5,-1,1))^2)/((50*POWER(80,POWER(COS(PI()*MOD(Calculator!$B$34/Calculator!$F$15,1)),2))+$C94)^2+(1500*ABS(SIN(2*PI()*MOD(Calculator!$B$34/Calculator!$F$15,1)))*IF(MOD(Calculator!$B$34/Calculator!$F$15,1)&lt;0.5,-1,1))^2))),2))</f>
        <v>26.3</v>
      </c>
      <c r="DY94" s="300" t="str">
        <f aca="false">IF(OR(Calculator!$E$16&lt;&gt;"YES",Calculator!$B$34&lt;Calculator!$G$16),"—",ROUND((1+SQRT(((50*POWER(80,POWER(COS(PI()*MOD(Calculator!$B$34/Calculator!$F$16,1)),2))-$C94)^2+(1500*ABS(SIN(2*PI()*MOD(Calculator!$B$34/Calculator!$F$16,1)))*IF(MOD(Calculator!$B$34/Calculator!$F$16,1)&lt;0.5,-1,1))^2)/((50*POWER(80,POWER(COS(PI()*MOD(Calculator!$B$34/Calculator!$F$16,1)),2))+$C94)^2+(1500*ABS(SIN(2*PI()*MOD(Calculator!$B$34/Calculator!$F$16,1)))*IF(MOD(Calculator!$B$34/Calculator!$F$16,1)&lt;0.5,-1,1))^2)))/(1-SQRT(((50*POWER(80,POWER(COS(PI()*MOD(Calculator!$B$34/Calculator!$F$16,1)),2))-$C94)^2+(1500*ABS(SIN(2*PI()*MOD(Calculator!$B$34/Calculator!$F$16,1)))*IF(MOD(Calculator!$B$34/Calculator!$F$16,1)&lt;0.5,-1,1))^2)/((50*POWER(80,POWER(COS(PI()*MOD(Calculator!$B$34/Calculator!$F$16,1)),2))+$C94)^2+(1500*ABS(SIN(2*PI()*MOD(Calculator!$B$34/Calculator!$F$16,1)))*IF(MOD(Calculator!$B$34/Calculator!$F$16,1)&lt;0.5,-1,1))^2))),2))</f>
        <v>—</v>
      </c>
      <c r="DZ94" s="300" t="n">
        <f aca="false">IF(OR(Calculator!$E$17&lt;&gt;"YES",Calculator!$B$34&lt;Calculator!$G$17),"—",ROUND((1+SQRT(((50*POWER(80,POWER(COS(PI()*MOD(Calculator!$B$34/Calculator!$F$17,1)),2))-$C94)^2+(1500*ABS(SIN(2*PI()*MOD(Calculator!$B$34/Calculator!$F$17,1)))*IF(MOD(Calculator!$B$34/Calculator!$F$17,1)&lt;0.5,-1,1))^2)/((50*POWER(80,POWER(COS(PI()*MOD(Calculator!$B$34/Calculator!$F$17,1)),2))+$C94)^2+(1500*ABS(SIN(2*PI()*MOD(Calculator!$B$34/Calculator!$F$17,1)))*IF(MOD(Calculator!$B$34/Calculator!$F$17,1)&lt;0.5,-1,1))^2)))/(1-SQRT(((50*POWER(80,POWER(COS(PI()*MOD(Calculator!$B$34/Calculator!$F$17,1)),2))-$C94)^2+(1500*ABS(SIN(2*PI()*MOD(Calculator!$B$34/Calculator!$F$17,1)))*IF(MOD(Calculator!$B$34/Calculator!$F$17,1)&lt;0.5,-1,1))^2)/((50*POWER(80,POWER(COS(PI()*MOD(Calculator!$B$34/Calculator!$F$17,1)),2))+$C94)^2+(1500*ABS(SIN(2*PI()*MOD(Calculator!$B$34/Calculator!$F$17,1)))*IF(MOD(Calculator!$B$34/Calculator!$F$17,1)&lt;0.5,-1,1))^2))),2))</f>
        <v>16.83</v>
      </c>
      <c r="EA94" s="300" t="str">
        <f aca="false">IF(OR(Calculator!$E$18&lt;&gt;"YES",Calculator!$B$34&lt;Calculator!$G$18),"—",ROUND((1+SQRT(((50*POWER(80,POWER(COS(PI()*MOD(Calculator!$B$34/Calculator!$F$18,1)),2))-$C94)^2+(1500*ABS(SIN(2*PI()*MOD(Calculator!$B$34/Calculator!$F$18,1)))*IF(MOD(Calculator!$B$34/Calculator!$F$18,1)&lt;0.5,-1,1))^2)/((50*POWER(80,POWER(COS(PI()*MOD(Calculator!$B$34/Calculator!$F$18,1)),2))+$C94)^2+(1500*ABS(SIN(2*PI()*MOD(Calculator!$B$34/Calculator!$F$18,1)))*IF(MOD(Calculator!$B$34/Calculator!$F$18,1)&lt;0.5,-1,1))^2)))/(1-SQRT(((50*POWER(80,POWER(COS(PI()*MOD(Calculator!$B$34/Calculator!$F$18,1)),2))-$C94)^2+(1500*ABS(SIN(2*PI()*MOD(Calculator!$B$34/Calculator!$F$18,1)))*IF(MOD(Calculator!$B$34/Calculator!$F$18,1)&lt;0.5,-1,1))^2)/((50*POWER(80,POWER(COS(PI()*MOD(Calculator!$B$34/Calculator!$F$18,1)),2))+$C94)^2+(1500*ABS(SIN(2*PI()*MOD(Calculator!$B$34/Calculator!$F$18,1)))*IF(MOD(Calculator!$B$34/Calculator!$F$18,1)&lt;0.5,-1,1))^2))),2))</f>
        <v>—</v>
      </c>
      <c r="EB94" s="300" t="str">
        <f aca="false">IF(OR(Calculator!$E$19&lt;&gt;"YES",Calculator!$B$34&lt;Calculator!$G$19),"—",ROUND((1+SQRT(((50*POWER(80,POWER(COS(PI()*MOD(Calculator!$B$34/Calculator!$F$19,1)),2))-$C94)^2+(1500*ABS(SIN(2*PI()*MOD(Calculator!$B$34/Calculator!$F$19,1)))*IF(MOD(Calculator!$B$34/Calculator!$F$19,1)&lt;0.5,-1,1))^2)/((50*POWER(80,POWER(COS(PI()*MOD(Calculator!$B$34/Calculator!$F$19,1)),2))+$C94)^2+(1500*ABS(SIN(2*PI()*MOD(Calculator!$B$34/Calculator!$F$19,1)))*IF(MOD(Calculator!$B$34/Calculator!$F$19,1)&lt;0.5,-1,1))^2)))/(1-SQRT(((50*POWER(80,POWER(COS(PI()*MOD(Calculator!$B$34/Calculator!$F$19,1)),2))-$C94)^2+(1500*ABS(SIN(2*PI()*MOD(Calculator!$B$34/Calculator!$F$19,1)))*IF(MOD(Calculator!$B$34/Calculator!$F$19,1)&lt;0.5,-1,1))^2)/((50*POWER(80,POWER(COS(PI()*MOD(Calculator!$B$34/Calculator!$F$19,1)),2))+$C94)^2+(1500*ABS(SIN(2*PI()*MOD(Calculator!$B$34/Calculator!$F$19,1)))*IF(MOD(Calculator!$B$34/Calculator!$F$19,1)&lt;0.5,-1,1))^2))),2))</f>
        <v>—</v>
      </c>
      <c r="EC94" s="300" t="str">
        <f aca="false">IF(OR(Calculator!$E$20&lt;&gt;"YES",Calculator!$B$34&lt;Calculator!$G$20),"—",ROUND((1+SQRT(((50*POWER(80,POWER(COS(PI()*MOD(Calculator!$B$34/Calculator!$F$20,1)),2))-$C94)^2+(1500*ABS(SIN(2*PI()*MOD(Calculator!$B$34/Calculator!$F$20,1)))*IF(MOD(Calculator!$B$34/Calculator!$F$20,1)&lt;0.5,-1,1))^2)/((50*POWER(80,POWER(COS(PI()*MOD(Calculator!$B$34/Calculator!$F$20,1)),2))+$C94)^2+(1500*ABS(SIN(2*PI()*MOD(Calculator!$B$34/Calculator!$F$20,1)))*IF(MOD(Calculator!$B$34/Calculator!$F$20,1)&lt;0.5,-1,1))^2)))/(1-SQRT(((50*POWER(80,POWER(COS(PI()*MOD(Calculator!$B$34/Calculator!$F$20,1)),2))-$C94)^2+(1500*ABS(SIN(2*PI()*MOD(Calculator!$B$34/Calculator!$F$20,1)))*IF(MOD(Calculator!$B$34/Calculator!$F$20,1)&lt;0.5,-1,1))^2)/((50*POWER(80,POWER(COS(PI()*MOD(Calculator!$B$34/Calculator!$F$20,1)),2))+$C94)^2+(1500*ABS(SIN(2*PI()*MOD(Calculator!$B$34/Calculator!$F$20,1)))*IF(MOD(Calculator!$B$34/Calculator!$F$20,1)&lt;0.5,-1,1))^2))),2))</f>
        <v>—</v>
      </c>
      <c r="ED94" s="300" t="str">
        <f aca="false">IF(OR(Calculator!$E$21&lt;&gt;"YES",Calculator!$B$34&lt;Calculator!$G$21),"—",ROUND((1+SQRT(((50*POWER(80,POWER(COS(PI()*MOD(Calculator!$B$34/Calculator!$F$21,1)),2))-$C94)^2+(1500*ABS(SIN(2*PI()*MOD(Calculator!$B$34/Calculator!$F$21,1)))*IF(MOD(Calculator!$B$34/Calculator!$F$21,1)&lt;0.5,-1,1))^2)/((50*POWER(80,POWER(COS(PI()*MOD(Calculator!$B$34/Calculator!$F$21,1)),2))+$C94)^2+(1500*ABS(SIN(2*PI()*MOD(Calculator!$B$34/Calculator!$F$21,1)))*IF(MOD(Calculator!$B$34/Calculator!$F$21,1)&lt;0.5,-1,1))^2)))/(1-SQRT(((50*POWER(80,POWER(COS(PI()*MOD(Calculator!$B$34/Calculator!$F$21,1)),2))-$C94)^2+(1500*ABS(SIN(2*PI()*MOD(Calculator!$B$34/Calculator!$F$21,1)))*IF(MOD(Calculator!$B$34/Calculator!$F$21,1)&lt;0.5,-1,1))^2)/((50*POWER(80,POWER(COS(PI()*MOD(Calculator!$B$34/Calculator!$F$21,1)),2))+$C94)^2+(1500*ABS(SIN(2*PI()*MOD(Calculator!$B$34/Calculator!$F$21,1)))*IF(MOD(Calculator!$B$34/Calculator!$F$21,1)&lt;0.5,-1,1))^2))),2))</f>
        <v>—</v>
      </c>
      <c r="EE94" s="300" t="str">
        <f aca="false">IF(OR(Calculator!$E$22&lt;&gt;"YES",Calculator!$B$34&lt;Calculator!$G$22),"—",ROUND((1+SQRT(((50*POWER(80,POWER(COS(PI()*MOD(Calculator!$B$34/Calculator!$F$22,1)),2))-$C94)^2+(1500*ABS(SIN(2*PI()*MOD(Calculator!$B$34/Calculator!$F$22,1)))*IF(MOD(Calculator!$B$34/Calculator!$F$22,1)&lt;0.5,-1,1))^2)/((50*POWER(80,POWER(COS(PI()*MOD(Calculator!$B$34/Calculator!$F$22,1)),2))+$C94)^2+(1500*ABS(SIN(2*PI()*MOD(Calculator!$B$34/Calculator!$F$22,1)))*IF(MOD(Calculator!$B$34/Calculator!$F$22,1)&lt;0.5,-1,1))^2)))/(1-SQRT(((50*POWER(80,POWER(COS(PI()*MOD(Calculator!$B$34/Calculator!$F$22,1)),2))-$C94)^2+(1500*ABS(SIN(2*PI()*MOD(Calculator!$B$34/Calculator!$F$22,1)))*IF(MOD(Calculator!$B$34/Calculator!$F$22,1)&lt;0.5,-1,1))^2)/((50*POWER(80,POWER(COS(PI()*MOD(Calculator!$B$34/Calculator!$F$22,1)),2))+$C94)^2+(1500*ABS(SIN(2*PI()*MOD(Calculator!$B$34/Calculator!$F$22,1)))*IF(MOD(Calculator!$B$34/Calculator!$F$22,1)&lt;0.5,-1,1))^2))),2))</f>
        <v>—</v>
      </c>
      <c r="EF94" s="295" t="n">
        <f aca="false">IFERROR(ROUND((IF(ISNUMBER(DU94),DU94,0)+IF(ISNUMBER(DV94),DV94,0)+IF(ISNUMBER(DW94),DW94,0)+IF(ISNUMBER(DX94),DX94,0)+IF(ISNUMBER(DY94),DY94,0)+IF(ISNUMBER(DZ94),DZ94,0)+IF(ISNUMBER(EA94),EA94,0)+IF(ISNUMBER(EB94),EB94,0)+IF(ISNUMBER(EC94),EC94,0)+IF(ISNUMBER(ED94),ED94,0)+IF(ISNUMBER(EE94),EE94,0))/(IF(ISNUMBER(DU94),1,0)+IF(ISNUMBER(DV94),1,0)+IF(ISNUMBER(DW94),1,0)+IF(ISNUMBER(DX94),1,0)+IF(ISNUMBER(DY94),1,0)+IF(ISNUMBER(DZ94),1,0)+IF(ISNUMBER(EA94),1,0)+IF(ISNUMBER(EB94),1,0)+IF(ISNUMBER(EC94),1,0)+IF(ISNUMBER(ED94),1,0)+IF(ISNUMBER(EE94),1,0)),4),"")</f>
        <v>21.565</v>
      </c>
      <c r="EG94" s="300" t="str">
        <f aca="false">IF(OR(Calculator!$E$12&lt;&gt;"YES",Calculator!$B$35&lt;Calculator!$G$12),"—",ROUND((1+SQRT(((50*POWER(80,POWER(COS(PI()*MOD(Calculator!$B$35/Calculator!$F$12,1)),2))-$C94)^2+(1500*ABS(SIN(2*PI()*MOD(Calculator!$B$35/Calculator!$F$12,1)))*IF(MOD(Calculator!$B$35/Calculator!$F$12,1)&lt;0.5,-1,1))^2)/((50*POWER(80,POWER(COS(PI()*MOD(Calculator!$B$35/Calculator!$F$12,1)),2))+$C94)^2+(1500*ABS(SIN(2*PI()*MOD(Calculator!$B$35/Calculator!$F$12,1)))*IF(MOD(Calculator!$B$35/Calculator!$F$12,1)&lt;0.5,-1,1))^2)))/(1-SQRT(((50*POWER(80,POWER(COS(PI()*MOD(Calculator!$B$35/Calculator!$F$12,1)),2))-$C94)^2+(1500*ABS(SIN(2*PI()*MOD(Calculator!$B$35/Calculator!$F$12,1)))*IF(MOD(Calculator!$B$35/Calculator!$F$12,1)&lt;0.5,-1,1))^2)/((50*POWER(80,POWER(COS(PI()*MOD(Calculator!$B$35/Calculator!$F$12,1)),2))+$C94)^2+(1500*ABS(SIN(2*PI()*MOD(Calculator!$B$35/Calculator!$F$12,1)))*IF(MOD(Calculator!$B$35/Calculator!$F$12,1)&lt;0.5,-1,1))^2))),2))</f>
        <v>—</v>
      </c>
      <c r="EH94" s="300" t="str">
        <f aca="false">IF(OR(Calculator!$E$13&lt;&gt;"YES",Calculator!$B$35&lt;Calculator!$G$13),"—",ROUND((1+SQRT(((50*POWER(80,POWER(COS(PI()*MOD(Calculator!$B$35/Calculator!$F$13,1)),2))-$C94)^2+(1500*ABS(SIN(2*PI()*MOD(Calculator!$B$35/Calculator!$F$13,1)))*IF(MOD(Calculator!$B$35/Calculator!$F$13,1)&lt;0.5,-1,1))^2)/((50*POWER(80,POWER(COS(PI()*MOD(Calculator!$B$35/Calculator!$F$13,1)),2))+$C94)^2+(1500*ABS(SIN(2*PI()*MOD(Calculator!$B$35/Calculator!$F$13,1)))*IF(MOD(Calculator!$B$35/Calculator!$F$13,1)&lt;0.5,-1,1))^2)))/(1-SQRT(((50*POWER(80,POWER(COS(PI()*MOD(Calculator!$B$35/Calculator!$F$13,1)),2))-$C94)^2+(1500*ABS(SIN(2*PI()*MOD(Calculator!$B$35/Calculator!$F$13,1)))*IF(MOD(Calculator!$B$35/Calculator!$F$13,1)&lt;0.5,-1,1))^2)/((50*POWER(80,POWER(COS(PI()*MOD(Calculator!$B$35/Calculator!$F$13,1)),2))+$C94)^2+(1500*ABS(SIN(2*PI()*MOD(Calculator!$B$35/Calculator!$F$13,1)))*IF(MOD(Calculator!$B$35/Calculator!$F$13,1)&lt;0.5,-1,1))^2))),2))</f>
        <v>—</v>
      </c>
      <c r="EI94" s="300" t="str">
        <f aca="false">IF(OR(Calculator!$E$14&lt;&gt;"YES",Calculator!$B$35&lt;Calculator!$G$14),"—",ROUND((1+SQRT(((50*POWER(80,POWER(COS(PI()*MOD(Calculator!$B$35/Calculator!$F$14,1)),2))-$C94)^2+(1500*ABS(SIN(2*PI()*MOD(Calculator!$B$35/Calculator!$F$14,1)))*IF(MOD(Calculator!$B$35/Calculator!$F$14,1)&lt;0.5,-1,1))^2)/((50*POWER(80,POWER(COS(PI()*MOD(Calculator!$B$35/Calculator!$F$14,1)),2))+$C94)^2+(1500*ABS(SIN(2*PI()*MOD(Calculator!$B$35/Calculator!$F$14,1)))*IF(MOD(Calculator!$B$35/Calculator!$F$14,1)&lt;0.5,-1,1))^2)))/(1-SQRT(((50*POWER(80,POWER(COS(PI()*MOD(Calculator!$B$35/Calculator!$F$14,1)),2))-$C94)^2+(1500*ABS(SIN(2*PI()*MOD(Calculator!$B$35/Calculator!$F$14,1)))*IF(MOD(Calculator!$B$35/Calculator!$F$14,1)&lt;0.5,-1,1))^2)/((50*POWER(80,POWER(COS(PI()*MOD(Calculator!$B$35/Calculator!$F$14,1)),2))+$C94)^2+(1500*ABS(SIN(2*PI()*MOD(Calculator!$B$35/Calculator!$F$14,1)))*IF(MOD(Calculator!$B$35/Calculator!$F$14,1)&lt;0.5,-1,1))^2))),2))</f>
        <v>—</v>
      </c>
      <c r="EJ94" s="300" t="n">
        <f aca="false">IF(OR(Calculator!$E$15&lt;&gt;"YES",Calculator!$B$35&lt;Calculator!$G$15),"—",ROUND((1+SQRT(((50*POWER(80,POWER(COS(PI()*MOD(Calculator!$B$35/Calculator!$F$15,1)),2))-$C94)^2+(1500*ABS(SIN(2*PI()*MOD(Calculator!$B$35/Calculator!$F$15,1)))*IF(MOD(Calculator!$B$35/Calculator!$F$15,1)&lt;0.5,-1,1))^2)/((50*POWER(80,POWER(COS(PI()*MOD(Calculator!$B$35/Calculator!$F$15,1)),2))+$C94)^2+(1500*ABS(SIN(2*PI()*MOD(Calculator!$B$35/Calculator!$F$15,1)))*IF(MOD(Calculator!$B$35/Calculator!$F$15,1)&lt;0.5,-1,1))^2)))/(1-SQRT(((50*POWER(80,POWER(COS(PI()*MOD(Calculator!$B$35/Calculator!$F$15,1)),2))-$C94)^2+(1500*ABS(SIN(2*PI()*MOD(Calculator!$B$35/Calculator!$F$15,1)))*IF(MOD(Calculator!$B$35/Calculator!$F$15,1)&lt;0.5,-1,1))^2)/((50*POWER(80,POWER(COS(PI()*MOD(Calculator!$B$35/Calculator!$F$15,1)),2))+$C94)^2+(1500*ABS(SIN(2*PI()*MOD(Calculator!$B$35/Calculator!$F$15,1)))*IF(MOD(Calculator!$B$35/Calculator!$F$15,1)&lt;0.5,-1,1))^2))),2))</f>
        <v>2.59</v>
      </c>
      <c r="EK94" s="300" t="str">
        <f aca="false">IF(OR(Calculator!$E$16&lt;&gt;"YES",Calculator!$B$35&lt;Calculator!$G$16),"—",ROUND((1+SQRT(((50*POWER(80,POWER(COS(PI()*MOD(Calculator!$B$35/Calculator!$F$16,1)),2))-$C94)^2+(1500*ABS(SIN(2*PI()*MOD(Calculator!$B$35/Calculator!$F$16,1)))*IF(MOD(Calculator!$B$35/Calculator!$F$16,1)&lt;0.5,-1,1))^2)/((50*POWER(80,POWER(COS(PI()*MOD(Calculator!$B$35/Calculator!$F$16,1)),2))+$C94)^2+(1500*ABS(SIN(2*PI()*MOD(Calculator!$B$35/Calculator!$F$16,1)))*IF(MOD(Calculator!$B$35/Calculator!$F$16,1)&lt;0.5,-1,1))^2)))/(1-SQRT(((50*POWER(80,POWER(COS(PI()*MOD(Calculator!$B$35/Calculator!$F$16,1)),2))-$C94)^2+(1500*ABS(SIN(2*PI()*MOD(Calculator!$B$35/Calculator!$F$16,1)))*IF(MOD(Calculator!$B$35/Calculator!$F$16,1)&lt;0.5,-1,1))^2)/((50*POWER(80,POWER(COS(PI()*MOD(Calculator!$B$35/Calculator!$F$16,1)),2))+$C94)^2+(1500*ABS(SIN(2*PI()*MOD(Calculator!$B$35/Calculator!$F$16,1)))*IF(MOD(Calculator!$B$35/Calculator!$F$16,1)&lt;0.5,-1,1))^2))),2))</f>
        <v>—</v>
      </c>
      <c r="EL94" s="300" t="n">
        <f aca="false">IF(OR(Calculator!$E$17&lt;&gt;"YES",Calculator!$B$35&lt;Calculator!$G$17),"—",ROUND((1+SQRT(((50*POWER(80,POWER(COS(PI()*MOD(Calculator!$B$35/Calculator!$F$17,1)),2))-$C94)^2+(1500*ABS(SIN(2*PI()*MOD(Calculator!$B$35/Calculator!$F$17,1)))*IF(MOD(Calculator!$B$35/Calculator!$F$17,1)&lt;0.5,-1,1))^2)/((50*POWER(80,POWER(COS(PI()*MOD(Calculator!$B$35/Calculator!$F$17,1)),2))+$C94)^2+(1500*ABS(SIN(2*PI()*MOD(Calculator!$B$35/Calculator!$F$17,1)))*IF(MOD(Calculator!$B$35/Calculator!$F$17,1)&lt;0.5,-1,1))^2)))/(1-SQRT(((50*POWER(80,POWER(COS(PI()*MOD(Calculator!$B$35/Calculator!$F$17,1)),2))-$C94)^2+(1500*ABS(SIN(2*PI()*MOD(Calculator!$B$35/Calculator!$F$17,1)))*IF(MOD(Calculator!$B$35/Calculator!$F$17,1)&lt;0.5,-1,1))^2)/((50*POWER(80,POWER(COS(PI()*MOD(Calculator!$B$35/Calculator!$F$17,1)),2))+$C94)^2+(1500*ABS(SIN(2*PI()*MOD(Calculator!$B$35/Calculator!$F$17,1)))*IF(MOD(Calculator!$B$35/Calculator!$F$17,1)&lt;0.5,-1,1))^2))),2))</f>
        <v>25.25</v>
      </c>
      <c r="EM94" s="300" t="str">
        <f aca="false">IF(OR(Calculator!$E$18&lt;&gt;"YES",Calculator!$B$35&lt;Calculator!$G$18),"—",ROUND((1+SQRT(((50*POWER(80,POWER(COS(PI()*MOD(Calculator!$B$35/Calculator!$F$18,1)),2))-$C94)^2+(1500*ABS(SIN(2*PI()*MOD(Calculator!$B$35/Calculator!$F$18,1)))*IF(MOD(Calculator!$B$35/Calculator!$F$18,1)&lt;0.5,-1,1))^2)/((50*POWER(80,POWER(COS(PI()*MOD(Calculator!$B$35/Calculator!$F$18,1)),2))+$C94)^2+(1500*ABS(SIN(2*PI()*MOD(Calculator!$B$35/Calculator!$F$18,1)))*IF(MOD(Calculator!$B$35/Calculator!$F$18,1)&lt;0.5,-1,1))^2)))/(1-SQRT(((50*POWER(80,POWER(COS(PI()*MOD(Calculator!$B$35/Calculator!$F$18,1)),2))-$C94)^2+(1500*ABS(SIN(2*PI()*MOD(Calculator!$B$35/Calculator!$F$18,1)))*IF(MOD(Calculator!$B$35/Calculator!$F$18,1)&lt;0.5,-1,1))^2)/((50*POWER(80,POWER(COS(PI()*MOD(Calculator!$B$35/Calculator!$F$18,1)),2))+$C94)^2+(1500*ABS(SIN(2*PI()*MOD(Calculator!$B$35/Calculator!$F$18,1)))*IF(MOD(Calculator!$B$35/Calculator!$F$18,1)&lt;0.5,-1,1))^2))),2))</f>
        <v>—</v>
      </c>
      <c r="EN94" s="300" t="str">
        <f aca="false">IF(OR(Calculator!$E$19&lt;&gt;"YES",Calculator!$B$35&lt;Calculator!$G$19),"—",ROUND((1+SQRT(((50*POWER(80,POWER(COS(PI()*MOD(Calculator!$B$35/Calculator!$F$19,1)),2))-$C94)^2+(1500*ABS(SIN(2*PI()*MOD(Calculator!$B$35/Calculator!$F$19,1)))*IF(MOD(Calculator!$B$35/Calculator!$F$19,1)&lt;0.5,-1,1))^2)/((50*POWER(80,POWER(COS(PI()*MOD(Calculator!$B$35/Calculator!$F$19,1)),2))+$C94)^2+(1500*ABS(SIN(2*PI()*MOD(Calculator!$B$35/Calculator!$F$19,1)))*IF(MOD(Calculator!$B$35/Calculator!$F$19,1)&lt;0.5,-1,1))^2)))/(1-SQRT(((50*POWER(80,POWER(COS(PI()*MOD(Calculator!$B$35/Calculator!$F$19,1)),2))-$C94)^2+(1500*ABS(SIN(2*PI()*MOD(Calculator!$B$35/Calculator!$F$19,1)))*IF(MOD(Calculator!$B$35/Calculator!$F$19,1)&lt;0.5,-1,1))^2)/((50*POWER(80,POWER(COS(PI()*MOD(Calculator!$B$35/Calculator!$F$19,1)),2))+$C94)^2+(1500*ABS(SIN(2*PI()*MOD(Calculator!$B$35/Calculator!$F$19,1)))*IF(MOD(Calculator!$B$35/Calculator!$F$19,1)&lt;0.5,-1,1))^2))),2))</f>
        <v>—</v>
      </c>
      <c r="EO94" s="300" t="str">
        <f aca="false">IF(OR(Calculator!$E$20&lt;&gt;"YES",Calculator!$B$35&lt;Calculator!$G$20),"—",ROUND((1+SQRT(((50*POWER(80,POWER(COS(PI()*MOD(Calculator!$B$35/Calculator!$F$20,1)),2))-$C94)^2+(1500*ABS(SIN(2*PI()*MOD(Calculator!$B$35/Calculator!$F$20,1)))*IF(MOD(Calculator!$B$35/Calculator!$F$20,1)&lt;0.5,-1,1))^2)/((50*POWER(80,POWER(COS(PI()*MOD(Calculator!$B$35/Calculator!$F$20,1)),2))+$C94)^2+(1500*ABS(SIN(2*PI()*MOD(Calculator!$B$35/Calculator!$F$20,1)))*IF(MOD(Calculator!$B$35/Calculator!$F$20,1)&lt;0.5,-1,1))^2)))/(1-SQRT(((50*POWER(80,POWER(COS(PI()*MOD(Calculator!$B$35/Calculator!$F$20,1)),2))-$C94)^2+(1500*ABS(SIN(2*PI()*MOD(Calculator!$B$35/Calculator!$F$20,1)))*IF(MOD(Calculator!$B$35/Calculator!$F$20,1)&lt;0.5,-1,1))^2)/((50*POWER(80,POWER(COS(PI()*MOD(Calculator!$B$35/Calculator!$F$20,1)),2))+$C94)^2+(1500*ABS(SIN(2*PI()*MOD(Calculator!$B$35/Calculator!$F$20,1)))*IF(MOD(Calculator!$B$35/Calculator!$F$20,1)&lt;0.5,-1,1))^2))),2))</f>
        <v>—</v>
      </c>
      <c r="EP94" s="300" t="str">
        <f aca="false">IF(OR(Calculator!$E$21&lt;&gt;"YES",Calculator!$B$35&lt;Calculator!$G$21),"—",ROUND((1+SQRT(((50*POWER(80,POWER(COS(PI()*MOD(Calculator!$B$35/Calculator!$F$21,1)),2))-$C94)^2+(1500*ABS(SIN(2*PI()*MOD(Calculator!$B$35/Calculator!$F$21,1)))*IF(MOD(Calculator!$B$35/Calculator!$F$21,1)&lt;0.5,-1,1))^2)/((50*POWER(80,POWER(COS(PI()*MOD(Calculator!$B$35/Calculator!$F$21,1)),2))+$C94)^2+(1500*ABS(SIN(2*PI()*MOD(Calculator!$B$35/Calculator!$F$21,1)))*IF(MOD(Calculator!$B$35/Calculator!$F$21,1)&lt;0.5,-1,1))^2)))/(1-SQRT(((50*POWER(80,POWER(COS(PI()*MOD(Calculator!$B$35/Calculator!$F$21,1)),2))-$C94)^2+(1500*ABS(SIN(2*PI()*MOD(Calculator!$B$35/Calculator!$F$21,1)))*IF(MOD(Calculator!$B$35/Calculator!$F$21,1)&lt;0.5,-1,1))^2)/((50*POWER(80,POWER(COS(PI()*MOD(Calculator!$B$35/Calculator!$F$21,1)),2))+$C94)^2+(1500*ABS(SIN(2*PI()*MOD(Calculator!$B$35/Calculator!$F$21,1)))*IF(MOD(Calculator!$B$35/Calculator!$F$21,1)&lt;0.5,-1,1))^2))),2))</f>
        <v>—</v>
      </c>
      <c r="EQ94" s="300" t="str">
        <f aca="false">IF(OR(Calculator!$E$22&lt;&gt;"YES",Calculator!$B$35&lt;Calculator!$G$22),"—",ROUND((1+SQRT(((50*POWER(80,POWER(COS(PI()*MOD(Calculator!$B$35/Calculator!$F$22,1)),2))-$C94)^2+(1500*ABS(SIN(2*PI()*MOD(Calculator!$B$35/Calculator!$F$22,1)))*IF(MOD(Calculator!$B$35/Calculator!$F$22,1)&lt;0.5,-1,1))^2)/((50*POWER(80,POWER(COS(PI()*MOD(Calculator!$B$35/Calculator!$F$22,1)),2))+$C94)^2+(1500*ABS(SIN(2*PI()*MOD(Calculator!$B$35/Calculator!$F$22,1)))*IF(MOD(Calculator!$B$35/Calculator!$F$22,1)&lt;0.5,-1,1))^2)))/(1-SQRT(((50*POWER(80,POWER(COS(PI()*MOD(Calculator!$B$35/Calculator!$F$22,1)),2))-$C94)^2+(1500*ABS(SIN(2*PI()*MOD(Calculator!$B$35/Calculator!$F$22,1)))*IF(MOD(Calculator!$B$35/Calculator!$F$22,1)&lt;0.5,-1,1))^2)/((50*POWER(80,POWER(COS(PI()*MOD(Calculator!$B$35/Calculator!$F$22,1)),2))+$C94)^2+(1500*ABS(SIN(2*PI()*MOD(Calculator!$B$35/Calculator!$F$22,1)))*IF(MOD(Calculator!$B$35/Calculator!$F$22,1)&lt;0.5,-1,1))^2))),2))</f>
        <v>—</v>
      </c>
      <c r="ER94" s="295" t="n">
        <f aca="false">IFERROR(ROUND((IF(ISNUMBER(EG94),EG94,0)+IF(ISNUMBER(EH94),EH94,0)+IF(ISNUMBER(EI94),EI94,0)+IF(ISNUMBER(EJ94),EJ94,0)+IF(ISNUMBER(EK94),EK94,0)+IF(ISNUMBER(EL94),EL94,0)+IF(ISNUMBER(EM94),EM94,0)+IF(ISNUMBER(EN94),EN94,0)+IF(ISNUMBER(EO94),EO94,0)+IF(ISNUMBER(EP94),EP94,0)+IF(ISNUMBER(EQ94),EQ94,0))/(IF(ISNUMBER(EG94),1,0)+IF(ISNUMBER(EH94),1,0)+IF(ISNUMBER(EI94),1,0)+IF(ISNUMBER(EJ94),1,0)+IF(ISNUMBER(EK94),1,0)+IF(ISNUMBER(EL94),1,0)+IF(ISNUMBER(EM94),1,0)+IF(ISNUMBER(EN94),1,0)+IF(ISNUMBER(EO94),1,0)+IF(ISNUMBER(EP94),1,0)+IF(ISNUMBER(EQ94),1,0)),4),"")</f>
        <v>13.92</v>
      </c>
      <c r="ES94" s="300" t="str">
        <f aca="false">IF(OR(Calculator!$E$12&lt;&gt;"YES",Calculator!$B$36&lt;Calculator!$G$12),"—",ROUND((1+SQRT(((50*POWER(80,POWER(COS(PI()*MOD(Calculator!$B$36/Calculator!$F$12,1)),2))-$C94)^2+(1500*ABS(SIN(2*PI()*MOD(Calculator!$B$36/Calculator!$F$12,1)))*IF(MOD(Calculator!$B$36/Calculator!$F$12,1)&lt;0.5,-1,1))^2)/((50*POWER(80,POWER(COS(PI()*MOD(Calculator!$B$36/Calculator!$F$12,1)),2))+$C94)^2+(1500*ABS(SIN(2*PI()*MOD(Calculator!$B$36/Calculator!$F$12,1)))*IF(MOD(Calculator!$B$36/Calculator!$F$12,1)&lt;0.5,-1,1))^2)))/(1-SQRT(((50*POWER(80,POWER(COS(PI()*MOD(Calculator!$B$36/Calculator!$F$12,1)),2))-$C94)^2+(1500*ABS(SIN(2*PI()*MOD(Calculator!$B$36/Calculator!$F$12,1)))*IF(MOD(Calculator!$B$36/Calculator!$F$12,1)&lt;0.5,-1,1))^2)/((50*POWER(80,POWER(COS(PI()*MOD(Calculator!$B$36/Calculator!$F$12,1)),2))+$C94)^2+(1500*ABS(SIN(2*PI()*MOD(Calculator!$B$36/Calculator!$F$12,1)))*IF(MOD(Calculator!$B$36/Calculator!$F$12,1)&lt;0.5,-1,1))^2))),2))</f>
        <v>—</v>
      </c>
      <c r="ET94" s="300" t="str">
        <f aca="false">IF(OR(Calculator!$E$13&lt;&gt;"YES",Calculator!$B$36&lt;Calculator!$G$13),"—",ROUND((1+SQRT(((50*POWER(80,POWER(COS(PI()*MOD(Calculator!$B$36/Calculator!$F$13,1)),2))-$C94)^2+(1500*ABS(SIN(2*PI()*MOD(Calculator!$B$36/Calculator!$F$13,1)))*IF(MOD(Calculator!$B$36/Calculator!$F$13,1)&lt;0.5,-1,1))^2)/((50*POWER(80,POWER(COS(PI()*MOD(Calculator!$B$36/Calculator!$F$13,1)),2))+$C94)^2+(1500*ABS(SIN(2*PI()*MOD(Calculator!$B$36/Calculator!$F$13,1)))*IF(MOD(Calculator!$B$36/Calculator!$F$13,1)&lt;0.5,-1,1))^2)))/(1-SQRT(((50*POWER(80,POWER(COS(PI()*MOD(Calculator!$B$36/Calculator!$F$13,1)),2))-$C94)^2+(1500*ABS(SIN(2*PI()*MOD(Calculator!$B$36/Calculator!$F$13,1)))*IF(MOD(Calculator!$B$36/Calculator!$F$13,1)&lt;0.5,-1,1))^2)/((50*POWER(80,POWER(COS(PI()*MOD(Calculator!$B$36/Calculator!$F$13,1)),2))+$C94)^2+(1500*ABS(SIN(2*PI()*MOD(Calculator!$B$36/Calculator!$F$13,1)))*IF(MOD(Calculator!$B$36/Calculator!$F$13,1)&lt;0.5,-1,1))^2))),2))</f>
        <v>—</v>
      </c>
      <c r="EU94" s="300" t="str">
        <f aca="false">IF(OR(Calculator!$E$14&lt;&gt;"YES",Calculator!$B$36&lt;Calculator!$G$14),"—",ROUND((1+SQRT(((50*POWER(80,POWER(COS(PI()*MOD(Calculator!$B$36/Calculator!$F$14,1)),2))-$C94)^2+(1500*ABS(SIN(2*PI()*MOD(Calculator!$B$36/Calculator!$F$14,1)))*IF(MOD(Calculator!$B$36/Calculator!$F$14,1)&lt;0.5,-1,1))^2)/((50*POWER(80,POWER(COS(PI()*MOD(Calculator!$B$36/Calculator!$F$14,1)),2))+$C94)^2+(1500*ABS(SIN(2*PI()*MOD(Calculator!$B$36/Calculator!$F$14,1)))*IF(MOD(Calculator!$B$36/Calculator!$F$14,1)&lt;0.5,-1,1))^2)))/(1-SQRT(((50*POWER(80,POWER(COS(PI()*MOD(Calculator!$B$36/Calculator!$F$14,1)),2))-$C94)^2+(1500*ABS(SIN(2*PI()*MOD(Calculator!$B$36/Calculator!$F$14,1)))*IF(MOD(Calculator!$B$36/Calculator!$F$14,1)&lt;0.5,-1,1))^2)/((50*POWER(80,POWER(COS(PI()*MOD(Calculator!$B$36/Calculator!$F$14,1)),2))+$C94)^2+(1500*ABS(SIN(2*PI()*MOD(Calculator!$B$36/Calculator!$F$14,1)))*IF(MOD(Calculator!$B$36/Calculator!$F$14,1)&lt;0.5,-1,1))^2))),2))</f>
        <v>—</v>
      </c>
      <c r="EV94" s="300" t="n">
        <f aca="false">IF(OR(Calculator!$E$15&lt;&gt;"YES",Calculator!$B$36&lt;Calculator!$G$15),"—",ROUND((1+SQRT(((50*POWER(80,POWER(COS(PI()*MOD(Calculator!$B$36/Calculator!$F$15,1)),2))-$C94)^2+(1500*ABS(SIN(2*PI()*MOD(Calculator!$B$36/Calculator!$F$15,1)))*IF(MOD(Calculator!$B$36/Calculator!$F$15,1)&lt;0.5,-1,1))^2)/((50*POWER(80,POWER(COS(PI()*MOD(Calculator!$B$36/Calculator!$F$15,1)),2))+$C94)^2+(1500*ABS(SIN(2*PI()*MOD(Calculator!$B$36/Calculator!$F$15,1)))*IF(MOD(Calculator!$B$36/Calculator!$F$15,1)&lt;0.5,-1,1))^2)))/(1-SQRT(((50*POWER(80,POWER(COS(PI()*MOD(Calculator!$B$36/Calculator!$F$15,1)),2))-$C94)^2+(1500*ABS(SIN(2*PI()*MOD(Calculator!$B$36/Calculator!$F$15,1)))*IF(MOD(Calculator!$B$36/Calculator!$F$15,1)&lt;0.5,-1,1))^2)/((50*POWER(80,POWER(COS(PI()*MOD(Calculator!$B$36/Calculator!$F$15,1)),2))+$C94)^2+(1500*ABS(SIN(2*PI()*MOD(Calculator!$B$36/Calculator!$F$15,1)))*IF(MOD(Calculator!$B$36/Calculator!$F$15,1)&lt;0.5,-1,1))^2))),2))</f>
        <v>21.18</v>
      </c>
      <c r="EW94" s="300" t="str">
        <f aca="false">IF(OR(Calculator!$E$16&lt;&gt;"YES",Calculator!$B$36&lt;Calculator!$G$16),"—",ROUND((1+SQRT(((50*POWER(80,POWER(COS(PI()*MOD(Calculator!$B$36/Calculator!$F$16,1)),2))-$C94)^2+(1500*ABS(SIN(2*PI()*MOD(Calculator!$B$36/Calculator!$F$16,1)))*IF(MOD(Calculator!$B$36/Calculator!$F$16,1)&lt;0.5,-1,1))^2)/((50*POWER(80,POWER(COS(PI()*MOD(Calculator!$B$36/Calculator!$F$16,1)),2))+$C94)^2+(1500*ABS(SIN(2*PI()*MOD(Calculator!$B$36/Calculator!$F$16,1)))*IF(MOD(Calculator!$B$36/Calculator!$F$16,1)&lt;0.5,-1,1))^2)))/(1-SQRT(((50*POWER(80,POWER(COS(PI()*MOD(Calculator!$B$36/Calculator!$F$16,1)),2))-$C94)^2+(1500*ABS(SIN(2*PI()*MOD(Calculator!$B$36/Calculator!$F$16,1)))*IF(MOD(Calculator!$B$36/Calculator!$F$16,1)&lt;0.5,-1,1))^2)/((50*POWER(80,POWER(COS(PI()*MOD(Calculator!$B$36/Calculator!$F$16,1)),2))+$C94)^2+(1500*ABS(SIN(2*PI()*MOD(Calculator!$B$36/Calculator!$F$16,1)))*IF(MOD(Calculator!$B$36/Calculator!$F$16,1)&lt;0.5,-1,1))^2))),2))</f>
        <v>—</v>
      </c>
      <c r="EX94" s="300" t="n">
        <f aca="false">IF(OR(Calculator!$E$17&lt;&gt;"YES",Calculator!$B$36&lt;Calculator!$G$17),"—",ROUND((1+SQRT(((50*POWER(80,POWER(COS(PI()*MOD(Calculator!$B$36/Calculator!$F$17,1)),2))-$C94)^2+(1500*ABS(SIN(2*PI()*MOD(Calculator!$B$36/Calculator!$F$17,1)))*IF(MOD(Calculator!$B$36/Calculator!$F$17,1)&lt;0.5,-1,1))^2)/((50*POWER(80,POWER(COS(PI()*MOD(Calculator!$B$36/Calculator!$F$17,1)),2))+$C94)^2+(1500*ABS(SIN(2*PI()*MOD(Calculator!$B$36/Calculator!$F$17,1)))*IF(MOD(Calculator!$B$36/Calculator!$F$17,1)&lt;0.5,-1,1))^2)))/(1-SQRT(((50*POWER(80,POWER(COS(PI()*MOD(Calculator!$B$36/Calculator!$F$17,1)),2))-$C94)^2+(1500*ABS(SIN(2*PI()*MOD(Calculator!$B$36/Calculator!$F$17,1)))*IF(MOD(Calculator!$B$36/Calculator!$F$17,1)&lt;0.5,-1,1))^2)/((50*POWER(80,POWER(COS(PI()*MOD(Calculator!$B$36/Calculator!$F$17,1)),2))+$C94)^2+(1500*ABS(SIN(2*PI()*MOD(Calculator!$B$36/Calculator!$F$17,1)))*IF(MOD(Calculator!$B$36/Calculator!$F$17,1)&lt;0.5,-1,1))^2))),2))</f>
        <v>26.35</v>
      </c>
      <c r="EY94" s="300" t="str">
        <f aca="false">IF(OR(Calculator!$E$18&lt;&gt;"YES",Calculator!$B$36&lt;Calculator!$G$18),"—",ROUND((1+SQRT(((50*POWER(80,POWER(COS(PI()*MOD(Calculator!$B$36/Calculator!$F$18,1)),2))-$C94)^2+(1500*ABS(SIN(2*PI()*MOD(Calculator!$B$36/Calculator!$F$18,1)))*IF(MOD(Calculator!$B$36/Calculator!$F$18,1)&lt;0.5,-1,1))^2)/((50*POWER(80,POWER(COS(PI()*MOD(Calculator!$B$36/Calculator!$F$18,1)),2))+$C94)^2+(1500*ABS(SIN(2*PI()*MOD(Calculator!$B$36/Calculator!$F$18,1)))*IF(MOD(Calculator!$B$36/Calculator!$F$18,1)&lt;0.5,-1,1))^2)))/(1-SQRT(((50*POWER(80,POWER(COS(PI()*MOD(Calculator!$B$36/Calculator!$F$18,1)),2))-$C94)^2+(1500*ABS(SIN(2*PI()*MOD(Calculator!$B$36/Calculator!$F$18,1)))*IF(MOD(Calculator!$B$36/Calculator!$F$18,1)&lt;0.5,-1,1))^2)/((50*POWER(80,POWER(COS(PI()*MOD(Calculator!$B$36/Calculator!$F$18,1)),2))+$C94)^2+(1500*ABS(SIN(2*PI()*MOD(Calculator!$B$36/Calculator!$F$18,1)))*IF(MOD(Calculator!$B$36/Calculator!$F$18,1)&lt;0.5,-1,1))^2))),2))</f>
        <v>—</v>
      </c>
      <c r="EZ94" s="300" t="str">
        <f aca="false">IF(OR(Calculator!$E$19&lt;&gt;"YES",Calculator!$B$36&lt;Calculator!$G$19),"—",ROUND((1+SQRT(((50*POWER(80,POWER(COS(PI()*MOD(Calculator!$B$36/Calculator!$F$19,1)),2))-$C94)^2+(1500*ABS(SIN(2*PI()*MOD(Calculator!$B$36/Calculator!$F$19,1)))*IF(MOD(Calculator!$B$36/Calculator!$F$19,1)&lt;0.5,-1,1))^2)/((50*POWER(80,POWER(COS(PI()*MOD(Calculator!$B$36/Calculator!$F$19,1)),2))+$C94)^2+(1500*ABS(SIN(2*PI()*MOD(Calculator!$B$36/Calculator!$F$19,1)))*IF(MOD(Calculator!$B$36/Calculator!$F$19,1)&lt;0.5,-1,1))^2)))/(1-SQRT(((50*POWER(80,POWER(COS(PI()*MOD(Calculator!$B$36/Calculator!$F$19,1)),2))-$C94)^2+(1500*ABS(SIN(2*PI()*MOD(Calculator!$B$36/Calculator!$F$19,1)))*IF(MOD(Calculator!$B$36/Calculator!$F$19,1)&lt;0.5,-1,1))^2)/((50*POWER(80,POWER(COS(PI()*MOD(Calculator!$B$36/Calculator!$F$19,1)),2))+$C94)^2+(1500*ABS(SIN(2*PI()*MOD(Calculator!$B$36/Calculator!$F$19,1)))*IF(MOD(Calculator!$B$36/Calculator!$F$19,1)&lt;0.5,-1,1))^2))),2))</f>
        <v>—</v>
      </c>
      <c r="FA94" s="300" t="str">
        <f aca="false">IF(OR(Calculator!$E$20&lt;&gt;"YES",Calculator!$B$36&lt;Calculator!$G$20),"—",ROUND((1+SQRT(((50*POWER(80,POWER(COS(PI()*MOD(Calculator!$B$36/Calculator!$F$20,1)),2))-$C94)^2+(1500*ABS(SIN(2*PI()*MOD(Calculator!$B$36/Calculator!$F$20,1)))*IF(MOD(Calculator!$B$36/Calculator!$F$20,1)&lt;0.5,-1,1))^2)/((50*POWER(80,POWER(COS(PI()*MOD(Calculator!$B$36/Calculator!$F$20,1)),2))+$C94)^2+(1500*ABS(SIN(2*PI()*MOD(Calculator!$B$36/Calculator!$F$20,1)))*IF(MOD(Calculator!$B$36/Calculator!$F$20,1)&lt;0.5,-1,1))^2)))/(1-SQRT(((50*POWER(80,POWER(COS(PI()*MOD(Calculator!$B$36/Calculator!$F$20,1)),2))-$C94)^2+(1500*ABS(SIN(2*PI()*MOD(Calculator!$B$36/Calculator!$F$20,1)))*IF(MOD(Calculator!$B$36/Calculator!$F$20,1)&lt;0.5,-1,1))^2)/((50*POWER(80,POWER(COS(PI()*MOD(Calculator!$B$36/Calculator!$F$20,1)),2))+$C94)^2+(1500*ABS(SIN(2*PI()*MOD(Calculator!$B$36/Calculator!$F$20,1)))*IF(MOD(Calculator!$B$36/Calculator!$F$20,1)&lt;0.5,-1,1))^2))),2))</f>
        <v>—</v>
      </c>
      <c r="FB94" s="300" t="str">
        <f aca="false">IF(OR(Calculator!$E$21&lt;&gt;"YES",Calculator!$B$36&lt;Calculator!$G$21),"—",ROUND((1+SQRT(((50*POWER(80,POWER(COS(PI()*MOD(Calculator!$B$36/Calculator!$F$21,1)),2))-$C94)^2+(1500*ABS(SIN(2*PI()*MOD(Calculator!$B$36/Calculator!$F$21,1)))*IF(MOD(Calculator!$B$36/Calculator!$F$21,1)&lt;0.5,-1,1))^2)/((50*POWER(80,POWER(COS(PI()*MOD(Calculator!$B$36/Calculator!$F$21,1)),2))+$C94)^2+(1500*ABS(SIN(2*PI()*MOD(Calculator!$B$36/Calculator!$F$21,1)))*IF(MOD(Calculator!$B$36/Calculator!$F$21,1)&lt;0.5,-1,1))^2)))/(1-SQRT(((50*POWER(80,POWER(COS(PI()*MOD(Calculator!$B$36/Calculator!$F$21,1)),2))-$C94)^2+(1500*ABS(SIN(2*PI()*MOD(Calculator!$B$36/Calculator!$F$21,1)))*IF(MOD(Calculator!$B$36/Calculator!$F$21,1)&lt;0.5,-1,1))^2)/((50*POWER(80,POWER(COS(PI()*MOD(Calculator!$B$36/Calculator!$F$21,1)),2))+$C94)^2+(1500*ABS(SIN(2*PI()*MOD(Calculator!$B$36/Calculator!$F$21,1)))*IF(MOD(Calculator!$B$36/Calculator!$F$21,1)&lt;0.5,-1,1))^2))),2))</f>
        <v>—</v>
      </c>
      <c r="FC94" s="300" t="str">
        <f aca="false">IF(OR(Calculator!$E$22&lt;&gt;"YES",Calculator!$B$36&lt;Calculator!$G$22),"—",ROUND((1+SQRT(((50*POWER(80,POWER(COS(PI()*MOD(Calculator!$B$36/Calculator!$F$22,1)),2))-$C94)^2+(1500*ABS(SIN(2*PI()*MOD(Calculator!$B$36/Calculator!$F$22,1)))*IF(MOD(Calculator!$B$36/Calculator!$F$22,1)&lt;0.5,-1,1))^2)/((50*POWER(80,POWER(COS(PI()*MOD(Calculator!$B$36/Calculator!$F$22,1)),2))+$C94)^2+(1500*ABS(SIN(2*PI()*MOD(Calculator!$B$36/Calculator!$F$22,1)))*IF(MOD(Calculator!$B$36/Calculator!$F$22,1)&lt;0.5,-1,1))^2)))/(1-SQRT(((50*POWER(80,POWER(COS(PI()*MOD(Calculator!$B$36/Calculator!$F$22,1)),2))-$C94)^2+(1500*ABS(SIN(2*PI()*MOD(Calculator!$B$36/Calculator!$F$22,1)))*IF(MOD(Calculator!$B$36/Calculator!$F$22,1)&lt;0.5,-1,1))^2)/((50*POWER(80,POWER(COS(PI()*MOD(Calculator!$B$36/Calculator!$F$22,1)),2))+$C94)^2+(1500*ABS(SIN(2*PI()*MOD(Calculator!$B$36/Calculator!$F$22,1)))*IF(MOD(Calculator!$B$36/Calculator!$F$22,1)&lt;0.5,-1,1))^2))),2))</f>
        <v>—</v>
      </c>
      <c r="FD94" s="295" t="n">
        <f aca="false">IFERROR(ROUND((IF(ISNUMBER(ES94),ES94,0)+IF(ISNUMBER(ET94),ET94,0)+IF(ISNUMBER(EU94),EU94,0)+IF(ISNUMBER(EV94),EV94,0)+IF(ISNUMBER(EW94),EW94,0)+IF(ISNUMBER(EX94),EX94,0)+IF(ISNUMBER(EY94),EY94,0)+IF(ISNUMBER(EZ94),EZ94,0)+IF(ISNUMBER(FA94),FA94,0)+IF(ISNUMBER(FB94),FB94,0)+IF(ISNUMBER(FC94),FC94,0))/(IF(ISNUMBER(ES94),1,0)+IF(ISNUMBER(ET94),1,0)+IF(ISNUMBER(EU94),1,0)+IF(ISNUMBER(EV94),1,0)+IF(ISNUMBER(EW94),1,0)+IF(ISNUMBER(EX94),1,0)+IF(ISNUMBER(EY94),1,0)+IF(ISNUMBER(EZ94),1,0)+IF(ISNUMBER(FA94),1,0)+IF(ISNUMBER(FB94),1,0)+IF(ISNUMBER(FC94),1,0)),4),"")</f>
        <v>23.765</v>
      </c>
      <c r="FE94" s="300" t="str">
        <f aca="false">IF(OR(Calculator!$E$12&lt;&gt;"YES",Calculator!$B$37&lt;Calculator!$G$12),"—",ROUND((1+SQRT(((50*POWER(80,POWER(COS(PI()*MOD(Calculator!$B$37/Calculator!$F$12,1)),2))-$C94)^2+(1500*ABS(SIN(2*PI()*MOD(Calculator!$B$37/Calculator!$F$12,1)))*IF(MOD(Calculator!$B$37/Calculator!$F$12,1)&lt;0.5,-1,1))^2)/((50*POWER(80,POWER(COS(PI()*MOD(Calculator!$B$37/Calculator!$F$12,1)),2))+$C94)^2+(1500*ABS(SIN(2*PI()*MOD(Calculator!$B$37/Calculator!$F$12,1)))*IF(MOD(Calculator!$B$37/Calculator!$F$12,1)&lt;0.5,-1,1))^2)))/(1-SQRT(((50*POWER(80,POWER(COS(PI()*MOD(Calculator!$B$37/Calculator!$F$12,1)),2))-$C94)^2+(1500*ABS(SIN(2*PI()*MOD(Calculator!$B$37/Calculator!$F$12,1)))*IF(MOD(Calculator!$B$37/Calculator!$F$12,1)&lt;0.5,-1,1))^2)/((50*POWER(80,POWER(COS(PI()*MOD(Calculator!$B$37/Calculator!$F$12,1)),2))+$C94)^2+(1500*ABS(SIN(2*PI()*MOD(Calculator!$B$37/Calculator!$F$12,1)))*IF(MOD(Calculator!$B$37/Calculator!$F$12,1)&lt;0.5,-1,1))^2))),2))</f>
        <v>—</v>
      </c>
      <c r="FF94" s="300" t="str">
        <f aca="false">IF(OR(Calculator!$E$13&lt;&gt;"YES",Calculator!$B$37&lt;Calculator!$G$13),"—",ROUND((1+SQRT(((50*POWER(80,POWER(COS(PI()*MOD(Calculator!$B$37/Calculator!$F$13,1)),2))-$C94)^2+(1500*ABS(SIN(2*PI()*MOD(Calculator!$B$37/Calculator!$F$13,1)))*IF(MOD(Calculator!$B$37/Calculator!$F$13,1)&lt;0.5,-1,1))^2)/((50*POWER(80,POWER(COS(PI()*MOD(Calculator!$B$37/Calculator!$F$13,1)),2))+$C94)^2+(1500*ABS(SIN(2*PI()*MOD(Calculator!$B$37/Calculator!$F$13,1)))*IF(MOD(Calculator!$B$37/Calculator!$F$13,1)&lt;0.5,-1,1))^2)))/(1-SQRT(((50*POWER(80,POWER(COS(PI()*MOD(Calculator!$B$37/Calculator!$F$13,1)),2))-$C94)^2+(1500*ABS(SIN(2*PI()*MOD(Calculator!$B$37/Calculator!$F$13,1)))*IF(MOD(Calculator!$B$37/Calculator!$F$13,1)&lt;0.5,-1,1))^2)/((50*POWER(80,POWER(COS(PI()*MOD(Calculator!$B$37/Calculator!$F$13,1)),2))+$C94)^2+(1500*ABS(SIN(2*PI()*MOD(Calculator!$B$37/Calculator!$F$13,1)))*IF(MOD(Calculator!$B$37/Calculator!$F$13,1)&lt;0.5,-1,1))^2))),2))</f>
        <v>—</v>
      </c>
      <c r="FG94" s="300" t="str">
        <f aca="false">IF(OR(Calculator!$E$14&lt;&gt;"YES",Calculator!$B$37&lt;Calculator!$G$14),"—",ROUND((1+SQRT(((50*POWER(80,POWER(COS(PI()*MOD(Calculator!$B$37/Calculator!$F$14,1)),2))-$C94)^2+(1500*ABS(SIN(2*PI()*MOD(Calculator!$B$37/Calculator!$F$14,1)))*IF(MOD(Calculator!$B$37/Calculator!$F$14,1)&lt;0.5,-1,1))^2)/((50*POWER(80,POWER(COS(PI()*MOD(Calculator!$B$37/Calculator!$F$14,1)),2))+$C94)^2+(1500*ABS(SIN(2*PI()*MOD(Calculator!$B$37/Calculator!$F$14,1)))*IF(MOD(Calculator!$B$37/Calculator!$F$14,1)&lt;0.5,-1,1))^2)))/(1-SQRT(((50*POWER(80,POWER(COS(PI()*MOD(Calculator!$B$37/Calculator!$F$14,1)),2))-$C94)^2+(1500*ABS(SIN(2*PI()*MOD(Calculator!$B$37/Calculator!$F$14,1)))*IF(MOD(Calculator!$B$37/Calculator!$F$14,1)&lt;0.5,-1,1))^2)/((50*POWER(80,POWER(COS(PI()*MOD(Calculator!$B$37/Calculator!$F$14,1)),2))+$C94)^2+(1500*ABS(SIN(2*PI()*MOD(Calculator!$B$37/Calculator!$F$14,1)))*IF(MOD(Calculator!$B$37/Calculator!$F$14,1)&lt;0.5,-1,1))^2))),2))</f>
        <v>—</v>
      </c>
      <c r="FH94" s="300" t="n">
        <f aca="false">IF(OR(Calculator!$E$15&lt;&gt;"YES",Calculator!$B$37&lt;Calculator!$G$15),"—",ROUND((1+SQRT(((50*POWER(80,POWER(COS(PI()*MOD(Calculator!$B$37/Calculator!$F$15,1)),2))-$C94)^2+(1500*ABS(SIN(2*PI()*MOD(Calculator!$B$37/Calculator!$F$15,1)))*IF(MOD(Calculator!$B$37/Calculator!$F$15,1)&lt;0.5,-1,1))^2)/((50*POWER(80,POWER(COS(PI()*MOD(Calculator!$B$37/Calculator!$F$15,1)),2))+$C94)^2+(1500*ABS(SIN(2*PI()*MOD(Calculator!$B$37/Calculator!$F$15,1)))*IF(MOD(Calculator!$B$37/Calculator!$F$15,1)&lt;0.5,-1,1))^2)))/(1-SQRT(((50*POWER(80,POWER(COS(PI()*MOD(Calculator!$B$37/Calculator!$F$15,1)),2))-$C94)^2+(1500*ABS(SIN(2*PI()*MOD(Calculator!$B$37/Calculator!$F$15,1)))*IF(MOD(Calculator!$B$37/Calculator!$F$15,1)&lt;0.5,-1,1))^2)/((50*POWER(80,POWER(COS(PI()*MOD(Calculator!$B$37/Calculator!$F$15,1)),2))+$C94)^2+(1500*ABS(SIN(2*PI()*MOD(Calculator!$B$37/Calculator!$F$15,1)))*IF(MOD(Calculator!$B$37/Calculator!$F$15,1)&lt;0.5,-1,1))^2))),2))</f>
        <v>2.66</v>
      </c>
      <c r="FI94" s="300" t="str">
        <f aca="false">IF(OR(Calculator!$E$16&lt;&gt;"YES",Calculator!$B$37&lt;Calculator!$G$16),"—",ROUND((1+SQRT(((50*POWER(80,POWER(COS(PI()*MOD(Calculator!$B$37/Calculator!$F$16,1)),2))-$C94)^2+(1500*ABS(SIN(2*PI()*MOD(Calculator!$B$37/Calculator!$F$16,1)))*IF(MOD(Calculator!$B$37/Calculator!$F$16,1)&lt;0.5,-1,1))^2)/((50*POWER(80,POWER(COS(PI()*MOD(Calculator!$B$37/Calculator!$F$16,1)),2))+$C94)^2+(1500*ABS(SIN(2*PI()*MOD(Calculator!$B$37/Calculator!$F$16,1)))*IF(MOD(Calculator!$B$37/Calculator!$F$16,1)&lt;0.5,-1,1))^2)))/(1-SQRT(((50*POWER(80,POWER(COS(PI()*MOD(Calculator!$B$37/Calculator!$F$16,1)),2))-$C94)^2+(1500*ABS(SIN(2*PI()*MOD(Calculator!$B$37/Calculator!$F$16,1)))*IF(MOD(Calculator!$B$37/Calculator!$F$16,1)&lt;0.5,-1,1))^2)/((50*POWER(80,POWER(COS(PI()*MOD(Calculator!$B$37/Calculator!$F$16,1)),2))+$C94)^2+(1500*ABS(SIN(2*PI()*MOD(Calculator!$B$37/Calculator!$F$16,1)))*IF(MOD(Calculator!$B$37/Calculator!$F$16,1)&lt;0.5,-1,1))^2))),2))</f>
        <v>—</v>
      </c>
      <c r="FJ94" s="300" t="n">
        <f aca="false">IF(OR(Calculator!$E$17&lt;&gt;"YES",Calculator!$B$37&lt;Calculator!$G$17),"—",ROUND((1+SQRT(((50*POWER(80,POWER(COS(PI()*MOD(Calculator!$B$37/Calculator!$F$17,1)),2))-$C94)^2+(1500*ABS(SIN(2*PI()*MOD(Calculator!$B$37/Calculator!$F$17,1)))*IF(MOD(Calculator!$B$37/Calculator!$F$17,1)&lt;0.5,-1,1))^2)/((50*POWER(80,POWER(COS(PI()*MOD(Calculator!$B$37/Calculator!$F$17,1)),2))+$C94)^2+(1500*ABS(SIN(2*PI()*MOD(Calculator!$B$37/Calculator!$F$17,1)))*IF(MOD(Calculator!$B$37/Calculator!$F$17,1)&lt;0.5,-1,1))^2)))/(1-SQRT(((50*POWER(80,POWER(COS(PI()*MOD(Calculator!$B$37/Calculator!$F$17,1)),2))-$C94)^2+(1500*ABS(SIN(2*PI()*MOD(Calculator!$B$37/Calculator!$F$17,1)))*IF(MOD(Calculator!$B$37/Calculator!$F$17,1)&lt;0.5,-1,1))^2)/((50*POWER(80,POWER(COS(PI()*MOD(Calculator!$B$37/Calculator!$F$17,1)),2))+$C94)^2+(1500*ABS(SIN(2*PI()*MOD(Calculator!$B$37/Calculator!$F$17,1)))*IF(MOD(Calculator!$B$37/Calculator!$F$17,1)&lt;0.5,-1,1))^2))),2))</f>
        <v>17.81</v>
      </c>
      <c r="FK94" s="300" t="str">
        <f aca="false">IF(OR(Calculator!$E$18&lt;&gt;"YES",Calculator!$B$37&lt;Calculator!$G$18),"—",ROUND((1+SQRT(((50*POWER(80,POWER(COS(PI()*MOD(Calculator!$B$37/Calculator!$F$18,1)),2))-$C94)^2+(1500*ABS(SIN(2*PI()*MOD(Calculator!$B$37/Calculator!$F$18,1)))*IF(MOD(Calculator!$B$37/Calculator!$F$18,1)&lt;0.5,-1,1))^2)/((50*POWER(80,POWER(COS(PI()*MOD(Calculator!$B$37/Calculator!$F$18,1)),2))+$C94)^2+(1500*ABS(SIN(2*PI()*MOD(Calculator!$B$37/Calculator!$F$18,1)))*IF(MOD(Calculator!$B$37/Calculator!$F$18,1)&lt;0.5,-1,1))^2)))/(1-SQRT(((50*POWER(80,POWER(COS(PI()*MOD(Calculator!$B$37/Calculator!$F$18,1)),2))-$C94)^2+(1500*ABS(SIN(2*PI()*MOD(Calculator!$B$37/Calculator!$F$18,1)))*IF(MOD(Calculator!$B$37/Calculator!$F$18,1)&lt;0.5,-1,1))^2)/((50*POWER(80,POWER(COS(PI()*MOD(Calculator!$B$37/Calculator!$F$18,1)),2))+$C94)^2+(1500*ABS(SIN(2*PI()*MOD(Calculator!$B$37/Calculator!$F$18,1)))*IF(MOD(Calculator!$B$37/Calculator!$F$18,1)&lt;0.5,-1,1))^2))),2))</f>
        <v>—</v>
      </c>
      <c r="FL94" s="300" t="str">
        <f aca="false">IF(OR(Calculator!$E$19&lt;&gt;"YES",Calculator!$B$37&lt;Calculator!$G$19),"—",ROUND((1+SQRT(((50*POWER(80,POWER(COS(PI()*MOD(Calculator!$B$37/Calculator!$F$19,1)),2))-$C94)^2+(1500*ABS(SIN(2*PI()*MOD(Calculator!$B$37/Calculator!$F$19,1)))*IF(MOD(Calculator!$B$37/Calculator!$F$19,1)&lt;0.5,-1,1))^2)/((50*POWER(80,POWER(COS(PI()*MOD(Calculator!$B$37/Calculator!$F$19,1)),2))+$C94)^2+(1500*ABS(SIN(2*PI()*MOD(Calculator!$B$37/Calculator!$F$19,1)))*IF(MOD(Calculator!$B$37/Calculator!$F$19,1)&lt;0.5,-1,1))^2)))/(1-SQRT(((50*POWER(80,POWER(COS(PI()*MOD(Calculator!$B$37/Calculator!$F$19,1)),2))-$C94)^2+(1500*ABS(SIN(2*PI()*MOD(Calculator!$B$37/Calculator!$F$19,1)))*IF(MOD(Calculator!$B$37/Calculator!$F$19,1)&lt;0.5,-1,1))^2)/((50*POWER(80,POWER(COS(PI()*MOD(Calculator!$B$37/Calculator!$F$19,1)),2))+$C94)^2+(1500*ABS(SIN(2*PI()*MOD(Calculator!$B$37/Calculator!$F$19,1)))*IF(MOD(Calculator!$B$37/Calculator!$F$19,1)&lt;0.5,-1,1))^2))),2))</f>
        <v>—</v>
      </c>
      <c r="FM94" s="300" t="str">
        <f aca="false">IF(OR(Calculator!$E$20&lt;&gt;"YES",Calculator!$B$37&lt;Calculator!$G$20),"—",ROUND((1+SQRT(((50*POWER(80,POWER(COS(PI()*MOD(Calculator!$B$37/Calculator!$F$20,1)),2))-$C94)^2+(1500*ABS(SIN(2*PI()*MOD(Calculator!$B$37/Calculator!$F$20,1)))*IF(MOD(Calculator!$B$37/Calculator!$F$20,1)&lt;0.5,-1,1))^2)/((50*POWER(80,POWER(COS(PI()*MOD(Calculator!$B$37/Calculator!$F$20,1)),2))+$C94)^2+(1500*ABS(SIN(2*PI()*MOD(Calculator!$B$37/Calculator!$F$20,1)))*IF(MOD(Calculator!$B$37/Calculator!$F$20,1)&lt;0.5,-1,1))^2)))/(1-SQRT(((50*POWER(80,POWER(COS(PI()*MOD(Calculator!$B$37/Calculator!$F$20,1)),2))-$C94)^2+(1500*ABS(SIN(2*PI()*MOD(Calculator!$B$37/Calculator!$F$20,1)))*IF(MOD(Calculator!$B$37/Calculator!$F$20,1)&lt;0.5,-1,1))^2)/((50*POWER(80,POWER(COS(PI()*MOD(Calculator!$B$37/Calculator!$F$20,1)),2))+$C94)^2+(1500*ABS(SIN(2*PI()*MOD(Calculator!$B$37/Calculator!$F$20,1)))*IF(MOD(Calculator!$B$37/Calculator!$F$20,1)&lt;0.5,-1,1))^2))),2))</f>
        <v>—</v>
      </c>
      <c r="FN94" s="300" t="str">
        <f aca="false">IF(OR(Calculator!$E$21&lt;&gt;"YES",Calculator!$B$37&lt;Calculator!$G$21),"—",ROUND((1+SQRT(((50*POWER(80,POWER(COS(PI()*MOD(Calculator!$B$37/Calculator!$F$21,1)),2))-$C94)^2+(1500*ABS(SIN(2*PI()*MOD(Calculator!$B$37/Calculator!$F$21,1)))*IF(MOD(Calculator!$B$37/Calculator!$F$21,1)&lt;0.5,-1,1))^2)/((50*POWER(80,POWER(COS(PI()*MOD(Calculator!$B$37/Calculator!$F$21,1)),2))+$C94)^2+(1500*ABS(SIN(2*PI()*MOD(Calculator!$B$37/Calculator!$F$21,1)))*IF(MOD(Calculator!$B$37/Calculator!$F$21,1)&lt;0.5,-1,1))^2)))/(1-SQRT(((50*POWER(80,POWER(COS(PI()*MOD(Calculator!$B$37/Calculator!$F$21,1)),2))-$C94)^2+(1500*ABS(SIN(2*PI()*MOD(Calculator!$B$37/Calculator!$F$21,1)))*IF(MOD(Calculator!$B$37/Calculator!$F$21,1)&lt;0.5,-1,1))^2)/((50*POWER(80,POWER(COS(PI()*MOD(Calculator!$B$37/Calculator!$F$21,1)),2))+$C94)^2+(1500*ABS(SIN(2*PI()*MOD(Calculator!$B$37/Calculator!$F$21,1)))*IF(MOD(Calculator!$B$37/Calculator!$F$21,1)&lt;0.5,-1,1))^2))),2))</f>
        <v>—</v>
      </c>
      <c r="FO94" s="300" t="str">
        <f aca="false">IF(OR(Calculator!$E$22&lt;&gt;"YES",Calculator!$B$37&lt;Calculator!$G$22),"—",ROUND((1+SQRT(((50*POWER(80,POWER(COS(PI()*MOD(Calculator!$B$37/Calculator!$F$22,1)),2))-$C94)^2+(1500*ABS(SIN(2*PI()*MOD(Calculator!$B$37/Calculator!$F$22,1)))*IF(MOD(Calculator!$B$37/Calculator!$F$22,1)&lt;0.5,-1,1))^2)/((50*POWER(80,POWER(COS(PI()*MOD(Calculator!$B$37/Calculator!$F$22,1)),2))+$C94)^2+(1500*ABS(SIN(2*PI()*MOD(Calculator!$B$37/Calculator!$F$22,1)))*IF(MOD(Calculator!$B$37/Calculator!$F$22,1)&lt;0.5,-1,1))^2)))/(1-SQRT(((50*POWER(80,POWER(COS(PI()*MOD(Calculator!$B$37/Calculator!$F$22,1)),2))-$C94)^2+(1500*ABS(SIN(2*PI()*MOD(Calculator!$B$37/Calculator!$F$22,1)))*IF(MOD(Calculator!$B$37/Calculator!$F$22,1)&lt;0.5,-1,1))^2)/((50*POWER(80,POWER(COS(PI()*MOD(Calculator!$B$37/Calculator!$F$22,1)),2))+$C94)^2+(1500*ABS(SIN(2*PI()*MOD(Calculator!$B$37/Calculator!$F$22,1)))*IF(MOD(Calculator!$B$37/Calculator!$F$22,1)&lt;0.5,-1,1))^2))),2))</f>
        <v>—</v>
      </c>
      <c r="FP94" s="295" t="n">
        <f aca="false">IFERROR(ROUND((IF(ISNUMBER(FE94),FE94,0)+IF(ISNUMBER(FF94),FF94,0)+IF(ISNUMBER(FG94),FG94,0)+IF(ISNUMBER(FH94),FH94,0)+IF(ISNUMBER(FI94),FI94,0)+IF(ISNUMBER(FJ94),FJ94,0)+IF(ISNUMBER(FK94),FK94,0)+IF(ISNUMBER(FL94),FL94,0)+IF(ISNUMBER(FM94),FM94,0)+IF(ISNUMBER(FN94),FN94,0)+IF(ISNUMBER(FO94),FO94,0))/(IF(ISNUMBER(FE94),1,0)+IF(ISNUMBER(FF94),1,0)+IF(ISNUMBER(FG94),1,0)+IF(ISNUMBER(FH94),1,0)+IF(ISNUMBER(FI94),1,0)+IF(ISNUMBER(FJ94),1,0)+IF(ISNUMBER(FK94),1,0)+IF(ISNUMBER(FL94),1,0)+IF(ISNUMBER(FM94),1,0)+IF(ISNUMBER(FN94),1,0)+IF(ISNUMBER(FO94),1,0)),4),"")</f>
        <v>10.235</v>
      </c>
      <c r="FQ94" s="300" t="str">
        <f aca="false">IF(OR(Calculator!$E$12&lt;&gt;"YES",Calculator!$B$38&lt;Calculator!$G$12),"—",ROUND((1+SQRT(((50*POWER(80,POWER(COS(PI()*MOD(Calculator!$B$38/Calculator!$F$12,1)),2))-$C94)^2+(1500*ABS(SIN(2*PI()*MOD(Calculator!$B$38/Calculator!$F$12,1)))*IF(MOD(Calculator!$B$38/Calculator!$F$12,1)&lt;0.5,-1,1))^2)/((50*POWER(80,POWER(COS(PI()*MOD(Calculator!$B$38/Calculator!$F$12,1)),2))+$C94)^2+(1500*ABS(SIN(2*PI()*MOD(Calculator!$B$38/Calculator!$F$12,1)))*IF(MOD(Calculator!$B$38/Calculator!$F$12,1)&lt;0.5,-1,1))^2)))/(1-SQRT(((50*POWER(80,POWER(COS(PI()*MOD(Calculator!$B$38/Calculator!$F$12,1)),2))-$C94)^2+(1500*ABS(SIN(2*PI()*MOD(Calculator!$B$38/Calculator!$F$12,1)))*IF(MOD(Calculator!$B$38/Calculator!$F$12,1)&lt;0.5,-1,1))^2)/((50*POWER(80,POWER(COS(PI()*MOD(Calculator!$B$38/Calculator!$F$12,1)),2))+$C94)^2+(1500*ABS(SIN(2*PI()*MOD(Calculator!$B$38/Calculator!$F$12,1)))*IF(MOD(Calculator!$B$38/Calculator!$F$12,1)&lt;0.5,-1,1))^2))),2))</f>
        <v>—</v>
      </c>
      <c r="FR94" s="300" t="str">
        <f aca="false">IF(OR(Calculator!$E$13&lt;&gt;"YES",Calculator!$B$38&lt;Calculator!$G$13),"—",ROUND((1+SQRT(((50*POWER(80,POWER(COS(PI()*MOD(Calculator!$B$38/Calculator!$F$13,1)),2))-$C94)^2+(1500*ABS(SIN(2*PI()*MOD(Calculator!$B$38/Calculator!$F$13,1)))*IF(MOD(Calculator!$B$38/Calculator!$F$13,1)&lt;0.5,-1,1))^2)/((50*POWER(80,POWER(COS(PI()*MOD(Calculator!$B$38/Calculator!$F$13,1)),2))+$C94)^2+(1500*ABS(SIN(2*PI()*MOD(Calculator!$B$38/Calculator!$F$13,1)))*IF(MOD(Calculator!$B$38/Calculator!$F$13,1)&lt;0.5,-1,1))^2)))/(1-SQRT(((50*POWER(80,POWER(COS(PI()*MOD(Calculator!$B$38/Calculator!$F$13,1)),2))-$C94)^2+(1500*ABS(SIN(2*PI()*MOD(Calculator!$B$38/Calculator!$F$13,1)))*IF(MOD(Calculator!$B$38/Calculator!$F$13,1)&lt;0.5,-1,1))^2)/((50*POWER(80,POWER(COS(PI()*MOD(Calculator!$B$38/Calculator!$F$13,1)),2))+$C94)^2+(1500*ABS(SIN(2*PI()*MOD(Calculator!$B$38/Calculator!$F$13,1)))*IF(MOD(Calculator!$B$38/Calculator!$F$13,1)&lt;0.5,-1,1))^2))),2))</f>
        <v>—</v>
      </c>
      <c r="FS94" s="300" t="str">
        <f aca="false">IF(OR(Calculator!$E$14&lt;&gt;"YES",Calculator!$B$38&lt;Calculator!$G$14),"—",ROUND((1+SQRT(((50*POWER(80,POWER(COS(PI()*MOD(Calculator!$B$38/Calculator!$F$14,1)),2))-$C94)^2+(1500*ABS(SIN(2*PI()*MOD(Calculator!$B$38/Calculator!$F$14,1)))*IF(MOD(Calculator!$B$38/Calculator!$F$14,1)&lt;0.5,-1,1))^2)/((50*POWER(80,POWER(COS(PI()*MOD(Calculator!$B$38/Calculator!$F$14,1)),2))+$C94)^2+(1500*ABS(SIN(2*PI()*MOD(Calculator!$B$38/Calculator!$F$14,1)))*IF(MOD(Calculator!$B$38/Calculator!$F$14,1)&lt;0.5,-1,1))^2)))/(1-SQRT(((50*POWER(80,POWER(COS(PI()*MOD(Calculator!$B$38/Calculator!$F$14,1)),2))-$C94)^2+(1500*ABS(SIN(2*PI()*MOD(Calculator!$B$38/Calculator!$F$14,1)))*IF(MOD(Calculator!$B$38/Calculator!$F$14,1)&lt;0.5,-1,1))^2)/((50*POWER(80,POWER(COS(PI()*MOD(Calculator!$B$38/Calculator!$F$14,1)),2))+$C94)^2+(1500*ABS(SIN(2*PI()*MOD(Calculator!$B$38/Calculator!$F$14,1)))*IF(MOD(Calculator!$B$38/Calculator!$F$14,1)&lt;0.5,-1,1))^2))),2))</f>
        <v>—</v>
      </c>
      <c r="FT94" s="300" t="n">
        <f aca="false">IF(OR(Calculator!$E$15&lt;&gt;"YES",Calculator!$B$38&lt;Calculator!$G$15),"—",ROUND((1+SQRT(((50*POWER(80,POWER(COS(PI()*MOD(Calculator!$B$38/Calculator!$F$15,1)),2))-$C94)^2+(1500*ABS(SIN(2*PI()*MOD(Calculator!$B$38/Calculator!$F$15,1)))*IF(MOD(Calculator!$B$38/Calculator!$F$15,1)&lt;0.5,-1,1))^2)/((50*POWER(80,POWER(COS(PI()*MOD(Calculator!$B$38/Calculator!$F$15,1)),2))+$C94)^2+(1500*ABS(SIN(2*PI()*MOD(Calculator!$B$38/Calculator!$F$15,1)))*IF(MOD(Calculator!$B$38/Calculator!$F$15,1)&lt;0.5,-1,1))^2)))/(1-SQRT(((50*POWER(80,POWER(COS(PI()*MOD(Calculator!$B$38/Calculator!$F$15,1)),2))-$C94)^2+(1500*ABS(SIN(2*PI()*MOD(Calculator!$B$38/Calculator!$F$15,1)))*IF(MOD(Calculator!$B$38/Calculator!$F$15,1)&lt;0.5,-1,1))^2)/((50*POWER(80,POWER(COS(PI()*MOD(Calculator!$B$38/Calculator!$F$15,1)),2))+$C94)^2+(1500*ABS(SIN(2*PI()*MOD(Calculator!$B$38/Calculator!$F$15,1)))*IF(MOD(Calculator!$B$38/Calculator!$F$15,1)&lt;0.5,-1,1))^2))),2))</f>
        <v>2.44</v>
      </c>
      <c r="FU94" s="300" t="str">
        <f aca="false">IF(OR(Calculator!$E$16&lt;&gt;"YES",Calculator!$B$38&lt;Calculator!$G$16),"—",ROUND((1+SQRT(((50*POWER(80,POWER(COS(PI()*MOD(Calculator!$B$38/Calculator!$F$16,1)),2))-$C94)^2+(1500*ABS(SIN(2*PI()*MOD(Calculator!$B$38/Calculator!$F$16,1)))*IF(MOD(Calculator!$B$38/Calculator!$F$16,1)&lt;0.5,-1,1))^2)/((50*POWER(80,POWER(COS(PI()*MOD(Calculator!$B$38/Calculator!$F$16,1)),2))+$C94)^2+(1500*ABS(SIN(2*PI()*MOD(Calculator!$B$38/Calculator!$F$16,1)))*IF(MOD(Calculator!$B$38/Calculator!$F$16,1)&lt;0.5,-1,1))^2)))/(1-SQRT(((50*POWER(80,POWER(COS(PI()*MOD(Calculator!$B$38/Calculator!$F$16,1)),2))-$C94)^2+(1500*ABS(SIN(2*PI()*MOD(Calculator!$B$38/Calculator!$F$16,1)))*IF(MOD(Calculator!$B$38/Calculator!$F$16,1)&lt;0.5,-1,1))^2)/((50*POWER(80,POWER(COS(PI()*MOD(Calculator!$B$38/Calculator!$F$16,1)),2))+$C94)^2+(1500*ABS(SIN(2*PI()*MOD(Calculator!$B$38/Calculator!$F$16,1)))*IF(MOD(Calculator!$B$38/Calculator!$F$16,1)&lt;0.5,-1,1))^2))),2))</f>
        <v>—</v>
      </c>
      <c r="FV94" s="300" t="n">
        <f aca="false">IF(OR(Calculator!$E$17&lt;&gt;"YES",Calculator!$B$38&lt;Calculator!$G$17),"—",ROUND((1+SQRT(((50*POWER(80,POWER(COS(PI()*MOD(Calculator!$B$38/Calculator!$F$17,1)),2))-$C94)^2+(1500*ABS(SIN(2*PI()*MOD(Calculator!$B$38/Calculator!$F$17,1)))*IF(MOD(Calculator!$B$38/Calculator!$F$17,1)&lt;0.5,-1,1))^2)/((50*POWER(80,POWER(COS(PI()*MOD(Calculator!$B$38/Calculator!$F$17,1)),2))+$C94)^2+(1500*ABS(SIN(2*PI()*MOD(Calculator!$B$38/Calculator!$F$17,1)))*IF(MOD(Calculator!$B$38/Calculator!$F$17,1)&lt;0.5,-1,1))^2)))/(1-SQRT(((50*POWER(80,POWER(COS(PI()*MOD(Calculator!$B$38/Calculator!$F$17,1)),2))-$C94)^2+(1500*ABS(SIN(2*PI()*MOD(Calculator!$B$38/Calculator!$F$17,1)))*IF(MOD(Calculator!$B$38/Calculator!$F$17,1)&lt;0.5,-1,1))^2)/((50*POWER(80,POWER(COS(PI()*MOD(Calculator!$B$38/Calculator!$F$17,1)),2))+$C94)^2+(1500*ABS(SIN(2*PI()*MOD(Calculator!$B$38/Calculator!$F$17,1)))*IF(MOD(Calculator!$B$38/Calculator!$F$17,1)&lt;0.5,-1,1))^2))),2))</f>
        <v>22.69</v>
      </c>
      <c r="FW94" s="300" t="str">
        <f aca="false">IF(OR(Calculator!$E$18&lt;&gt;"YES",Calculator!$B$38&lt;Calculator!$G$18),"—",ROUND((1+SQRT(((50*POWER(80,POWER(COS(PI()*MOD(Calculator!$B$38/Calculator!$F$18,1)),2))-$C94)^2+(1500*ABS(SIN(2*PI()*MOD(Calculator!$B$38/Calculator!$F$18,1)))*IF(MOD(Calculator!$B$38/Calculator!$F$18,1)&lt;0.5,-1,1))^2)/((50*POWER(80,POWER(COS(PI()*MOD(Calculator!$B$38/Calculator!$F$18,1)),2))+$C94)^2+(1500*ABS(SIN(2*PI()*MOD(Calculator!$B$38/Calculator!$F$18,1)))*IF(MOD(Calculator!$B$38/Calculator!$F$18,1)&lt;0.5,-1,1))^2)))/(1-SQRT(((50*POWER(80,POWER(COS(PI()*MOD(Calculator!$B$38/Calculator!$F$18,1)),2))-$C94)^2+(1500*ABS(SIN(2*PI()*MOD(Calculator!$B$38/Calculator!$F$18,1)))*IF(MOD(Calculator!$B$38/Calculator!$F$18,1)&lt;0.5,-1,1))^2)/((50*POWER(80,POWER(COS(PI()*MOD(Calculator!$B$38/Calculator!$F$18,1)),2))+$C94)^2+(1500*ABS(SIN(2*PI()*MOD(Calculator!$B$38/Calculator!$F$18,1)))*IF(MOD(Calculator!$B$38/Calculator!$F$18,1)&lt;0.5,-1,1))^2))),2))</f>
        <v>—</v>
      </c>
      <c r="FX94" s="300" t="str">
        <f aca="false">IF(OR(Calculator!$E$19&lt;&gt;"YES",Calculator!$B$38&lt;Calculator!$G$19),"—",ROUND((1+SQRT(((50*POWER(80,POWER(COS(PI()*MOD(Calculator!$B$38/Calculator!$F$19,1)),2))-$C94)^2+(1500*ABS(SIN(2*PI()*MOD(Calculator!$B$38/Calculator!$F$19,1)))*IF(MOD(Calculator!$B$38/Calculator!$F$19,1)&lt;0.5,-1,1))^2)/((50*POWER(80,POWER(COS(PI()*MOD(Calculator!$B$38/Calculator!$F$19,1)),2))+$C94)^2+(1500*ABS(SIN(2*PI()*MOD(Calculator!$B$38/Calculator!$F$19,1)))*IF(MOD(Calculator!$B$38/Calculator!$F$19,1)&lt;0.5,-1,1))^2)))/(1-SQRT(((50*POWER(80,POWER(COS(PI()*MOD(Calculator!$B$38/Calculator!$F$19,1)),2))-$C94)^2+(1500*ABS(SIN(2*PI()*MOD(Calculator!$B$38/Calculator!$F$19,1)))*IF(MOD(Calculator!$B$38/Calculator!$F$19,1)&lt;0.5,-1,1))^2)/((50*POWER(80,POWER(COS(PI()*MOD(Calculator!$B$38/Calculator!$F$19,1)),2))+$C94)^2+(1500*ABS(SIN(2*PI()*MOD(Calculator!$B$38/Calculator!$F$19,1)))*IF(MOD(Calculator!$B$38/Calculator!$F$19,1)&lt;0.5,-1,1))^2))),2))</f>
        <v>—</v>
      </c>
      <c r="FY94" s="300" t="str">
        <f aca="false">IF(OR(Calculator!$E$20&lt;&gt;"YES",Calculator!$B$38&lt;Calculator!$G$20),"—",ROUND((1+SQRT(((50*POWER(80,POWER(COS(PI()*MOD(Calculator!$B$38/Calculator!$F$20,1)),2))-$C94)^2+(1500*ABS(SIN(2*PI()*MOD(Calculator!$B$38/Calculator!$F$20,1)))*IF(MOD(Calculator!$B$38/Calculator!$F$20,1)&lt;0.5,-1,1))^2)/((50*POWER(80,POWER(COS(PI()*MOD(Calculator!$B$38/Calculator!$F$20,1)),2))+$C94)^2+(1500*ABS(SIN(2*PI()*MOD(Calculator!$B$38/Calculator!$F$20,1)))*IF(MOD(Calculator!$B$38/Calculator!$F$20,1)&lt;0.5,-1,1))^2)))/(1-SQRT(((50*POWER(80,POWER(COS(PI()*MOD(Calculator!$B$38/Calculator!$F$20,1)),2))-$C94)^2+(1500*ABS(SIN(2*PI()*MOD(Calculator!$B$38/Calculator!$F$20,1)))*IF(MOD(Calculator!$B$38/Calculator!$F$20,1)&lt;0.5,-1,1))^2)/((50*POWER(80,POWER(COS(PI()*MOD(Calculator!$B$38/Calculator!$F$20,1)),2))+$C94)^2+(1500*ABS(SIN(2*PI()*MOD(Calculator!$B$38/Calculator!$F$20,1)))*IF(MOD(Calculator!$B$38/Calculator!$F$20,1)&lt;0.5,-1,1))^2))),2))</f>
        <v>—</v>
      </c>
      <c r="FZ94" s="300" t="str">
        <f aca="false">IF(OR(Calculator!$E$21&lt;&gt;"YES",Calculator!$B$38&lt;Calculator!$G$21),"—",ROUND((1+SQRT(((50*POWER(80,POWER(COS(PI()*MOD(Calculator!$B$38/Calculator!$F$21,1)),2))-$C94)^2+(1500*ABS(SIN(2*PI()*MOD(Calculator!$B$38/Calculator!$F$21,1)))*IF(MOD(Calculator!$B$38/Calculator!$F$21,1)&lt;0.5,-1,1))^2)/((50*POWER(80,POWER(COS(PI()*MOD(Calculator!$B$38/Calculator!$F$21,1)),2))+$C94)^2+(1500*ABS(SIN(2*PI()*MOD(Calculator!$B$38/Calculator!$F$21,1)))*IF(MOD(Calculator!$B$38/Calculator!$F$21,1)&lt;0.5,-1,1))^2)))/(1-SQRT(((50*POWER(80,POWER(COS(PI()*MOD(Calculator!$B$38/Calculator!$F$21,1)),2))-$C94)^2+(1500*ABS(SIN(2*PI()*MOD(Calculator!$B$38/Calculator!$F$21,1)))*IF(MOD(Calculator!$B$38/Calculator!$F$21,1)&lt;0.5,-1,1))^2)/((50*POWER(80,POWER(COS(PI()*MOD(Calculator!$B$38/Calculator!$F$21,1)),2))+$C94)^2+(1500*ABS(SIN(2*PI()*MOD(Calculator!$B$38/Calculator!$F$21,1)))*IF(MOD(Calculator!$B$38/Calculator!$F$21,1)&lt;0.5,-1,1))^2))),2))</f>
        <v>—</v>
      </c>
      <c r="GA94" s="300" t="str">
        <f aca="false">IF(OR(Calculator!$E$22&lt;&gt;"YES",Calculator!$B$38&lt;Calculator!$G$22),"—",ROUND((1+SQRT(((50*POWER(80,POWER(COS(PI()*MOD(Calculator!$B$38/Calculator!$F$22,1)),2))-$C94)^2+(1500*ABS(SIN(2*PI()*MOD(Calculator!$B$38/Calculator!$F$22,1)))*IF(MOD(Calculator!$B$38/Calculator!$F$22,1)&lt;0.5,-1,1))^2)/((50*POWER(80,POWER(COS(PI()*MOD(Calculator!$B$38/Calculator!$F$22,1)),2))+$C94)^2+(1500*ABS(SIN(2*PI()*MOD(Calculator!$B$38/Calculator!$F$22,1)))*IF(MOD(Calculator!$B$38/Calculator!$F$22,1)&lt;0.5,-1,1))^2)))/(1-SQRT(((50*POWER(80,POWER(COS(PI()*MOD(Calculator!$B$38/Calculator!$F$22,1)),2))-$C94)^2+(1500*ABS(SIN(2*PI()*MOD(Calculator!$B$38/Calculator!$F$22,1)))*IF(MOD(Calculator!$B$38/Calculator!$F$22,1)&lt;0.5,-1,1))^2)/((50*POWER(80,POWER(COS(PI()*MOD(Calculator!$B$38/Calculator!$F$22,1)),2))+$C94)^2+(1500*ABS(SIN(2*PI()*MOD(Calculator!$B$38/Calculator!$F$22,1)))*IF(MOD(Calculator!$B$38/Calculator!$F$22,1)&lt;0.5,-1,1))^2))),2))</f>
        <v>—</v>
      </c>
      <c r="GB94" s="295" t="n">
        <f aca="false">IFERROR(ROUND((IF(ISNUMBER(FQ94),FQ94,0)+IF(ISNUMBER(FR94),FR94,0)+IF(ISNUMBER(FS94),FS94,0)+IF(ISNUMBER(FT94),FT94,0)+IF(ISNUMBER(FU94),FU94,0)+IF(ISNUMBER(FV94),FV94,0)+IF(ISNUMBER(FW94),FW94,0)+IF(ISNUMBER(FX94),FX94,0)+IF(ISNUMBER(FY94),FY94,0)+IF(ISNUMBER(FZ94),FZ94,0)+IF(ISNUMBER(GA94),GA94,0))/(IF(ISNUMBER(FQ94),1,0)+IF(ISNUMBER(FR94),1,0)+IF(ISNUMBER(FS94),1,0)+IF(ISNUMBER(FT94),1,0)+IF(ISNUMBER(FU94),1,0)+IF(ISNUMBER(FV94),1,0)+IF(ISNUMBER(FW94),1,0)+IF(ISNUMBER(FX94),1,0)+IF(ISNUMBER(FY94),1,0)+IF(ISNUMBER(FZ94),1,0)+IF(ISNUMBER(GA94),1,0)),4),"")</f>
        <v>12.565</v>
      </c>
      <c r="GD94" s="253" t="str">
        <f aca="false">IF(OR(Calculator!$E$12&lt;&gt;"YES",Calculator!$B$34&lt;Calculator!$G$12),"—",ROUND((1+SQRT(((50*POWER(80,POWER(COS(PI()*MOD(Calculator!$B$34/Calculator!$F$12,1)),2))+MIN(500,MAX(30,100*EXP(-0.3*'VSWR Calculator'!$C$24)*(1+3*ABS(MOD('VSWR Calculator'!$C$23/Calculator!$F$12/2,1)-0.5))))/'VSWR Calculator'!$C$25)-$C94)^2+(1500*ABS(SIN(2*PI()*MOD(Calculator!$B$34/Calculator!$F$12,1)))*IF(MOD(Calculator!$B$34/Calculator!$F$12,1)&lt;0.5,-1,1))^2)/SQRT(((50*POWER(80,POWER(COS(PI()*MOD(Calculator!$B$34/Calculator!$F$12,1)),2))+MIN(500,MAX(30,100*EXP(-0.3*'VSWR Calculator'!$C$24)*(1+3*ABS(MOD('VSWR Calculator'!$C$23/Calculator!$F$12/2,1)-0.5))))/'VSWR Calculator'!$C$25)+$C94)^2+(1500*ABS(SIN(2*PI()*MOD(Calculator!$B$34/Calculator!$F$12,1)))*IF(MOD(Calculator!$B$34/Calculator!$F$12,1)&lt;0.5,-1,1))^2))/(1-SQRT(((50*POWER(80,POWER(COS(PI()*MOD(Calculator!$B$34/Calculator!$F$12,1)),2))+MIN(500,MAX(30,100*EXP(-0.3*'VSWR Calculator'!$C$24)*(1+3*ABS(MOD('VSWR Calculator'!$C$23/Calculator!$F$12/2,1)-0.5))))/'VSWR Calculator'!$C$25)-$C94)^2+(1500*ABS(SIN(2*PI()*MOD(Calculator!$B$34/Calculator!$F$12,1)))*IF(MOD(Calculator!$B$34/Calculator!$F$12,1)&lt;0.5,-1,1))^2)/SQRT(((50*POWER(80,POWER(COS(PI()*MOD(Calculator!$B$34/Calculator!$F$12,1)),2))+MIN(500,MAX(30,100*EXP(-0.3*'VSWR Calculator'!$C$24)*(1+3*ABS(MOD('VSWR Calculator'!$C$23/Calculator!$F$12/2,1)-0.5))))/'VSWR Calculator'!$C$25)+$C94)^2+(1500*ABS(SIN(2*PI()*MOD(Calculator!$B$34/Calculator!$F$12,1)))*IF(MOD(Calculator!$B$34/Calculator!$F$12,1)&lt;0.5,-1,1))^2)),2))</f>
        <v>—</v>
      </c>
      <c r="GE94" s="253" t="str">
        <f aca="false">IF(OR(Calculator!$E$13&lt;&gt;"YES",Calculator!$B$34&lt;Calculator!$G$13),"—",ROUND((1+SQRT(((50*POWER(80,POWER(COS(PI()*MOD(Calculator!$B$34/Calculator!$F$13,1)),2))+MIN(500,MAX(30,100*EXP(-0.3*'VSWR Calculator'!$C$24)*(1+3*ABS(MOD('VSWR Calculator'!$C$23/Calculator!$F$13/2,1)-0.5))))/'VSWR Calculator'!$C$25)-$C94)^2+(1500*ABS(SIN(2*PI()*MOD(Calculator!$B$34/Calculator!$F$13,1)))*IF(MOD(Calculator!$B$34/Calculator!$F$13,1)&lt;0.5,-1,1))^2)/SQRT(((50*POWER(80,POWER(COS(PI()*MOD(Calculator!$B$34/Calculator!$F$13,1)),2))+MIN(500,MAX(30,100*EXP(-0.3*'VSWR Calculator'!$C$24)*(1+3*ABS(MOD('VSWR Calculator'!$C$23/Calculator!$F$13/2,1)-0.5))))/'VSWR Calculator'!$C$25)+$C94)^2+(1500*ABS(SIN(2*PI()*MOD(Calculator!$B$34/Calculator!$F$13,1)))*IF(MOD(Calculator!$B$34/Calculator!$F$13,1)&lt;0.5,-1,1))^2))/(1-SQRT(((50*POWER(80,POWER(COS(PI()*MOD(Calculator!$B$34/Calculator!$F$13,1)),2))+MIN(500,MAX(30,100*EXP(-0.3*'VSWR Calculator'!$C$24)*(1+3*ABS(MOD('VSWR Calculator'!$C$23/Calculator!$F$13/2,1)-0.5))))/'VSWR Calculator'!$C$25)-$C94)^2+(1500*ABS(SIN(2*PI()*MOD(Calculator!$B$34/Calculator!$F$13,1)))*IF(MOD(Calculator!$B$34/Calculator!$F$13,1)&lt;0.5,-1,1))^2)/SQRT(((50*POWER(80,POWER(COS(PI()*MOD(Calculator!$B$34/Calculator!$F$13,1)),2))+MIN(500,MAX(30,100*EXP(-0.3*'VSWR Calculator'!$C$24)*(1+3*ABS(MOD('VSWR Calculator'!$C$23/Calculator!$F$13/2,1)-0.5))))/'VSWR Calculator'!$C$25)+$C94)^2+(1500*ABS(SIN(2*PI()*MOD(Calculator!$B$34/Calculator!$F$13,1)))*IF(MOD(Calculator!$B$34/Calculator!$F$13,1)&lt;0.5,-1,1))^2)),2))</f>
        <v>—</v>
      </c>
      <c r="GF94" s="253" t="str">
        <f aca="false">IF(OR(Calculator!$E$14&lt;&gt;"YES",Calculator!$B$34&lt;Calculator!$G$14),"—",ROUND((1+SQRT(((50*POWER(80,POWER(COS(PI()*MOD(Calculator!$B$34/Calculator!$F$14,1)),2))+MIN(500,MAX(30,100*EXP(-0.3*'VSWR Calculator'!$C$24)*(1+3*ABS(MOD('VSWR Calculator'!$C$23/Calculator!$F$14/2,1)-0.5))))/'VSWR Calculator'!$C$25)-$C94)^2+(1500*ABS(SIN(2*PI()*MOD(Calculator!$B$34/Calculator!$F$14,1)))*IF(MOD(Calculator!$B$34/Calculator!$F$14,1)&lt;0.5,-1,1))^2)/SQRT(((50*POWER(80,POWER(COS(PI()*MOD(Calculator!$B$34/Calculator!$F$14,1)),2))+MIN(500,MAX(30,100*EXP(-0.3*'VSWR Calculator'!$C$24)*(1+3*ABS(MOD('VSWR Calculator'!$C$23/Calculator!$F$14/2,1)-0.5))))/'VSWR Calculator'!$C$25)+$C94)^2+(1500*ABS(SIN(2*PI()*MOD(Calculator!$B$34/Calculator!$F$14,1)))*IF(MOD(Calculator!$B$34/Calculator!$F$14,1)&lt;0.5,-1,1))^2))/(1-SQRT(((50*POWER(80,POWER(COS(PI()*MOD(Calculator!$B$34/Calculator!$F$14,1)),2))+MIN(500,MAX(30,100*EXP(-0.3*'VSWR Calculator'!$C$24)*(1+3*ABS(MOD('VSWR Calculator'!$C$23/Calculator!$F$14/2,1)-0.5))))/'VSWR Calculator'!$C$25)-$C94)^2+(1500*ABS(SIN(2*PI()*MOD(Calculator!$B$34/Calculator!$F$14,1)))*IF(MOD(Calculator!$B$34/Calculator!$F$14,1)&lt;0.5,-1,1))^2)/SQRT(((50*POWER(80,POWER(COS(PI()*MOD(Calculator!$B$34/Calculator!$F$14,1)),2))+MIN(500,MAX(30,100*EXP(-0.3*'VSWR Calculator'!$C$24)*(1+3*ABS(MOD('VSWR Calculator'!$C$23/Calculator!$F$14/2,1)-0.5))))/'VSWR Calculator'!$C$25)+$C94)^2+(1500*ABS(SIN(2*PI()*MOD(Calculator!$B$34/Calculator!$F$14,1)))*IF(MOD(Calculator!$B$34/Calculator!$F$14,1)&lt;0.5,-1,1))^2)),2))</f>
        <v>—</v>
      </c>
      <c r="GG94" s="253" t="n">
        <f aca="false">IF(OR(Calculator!$E$15&lt;&gt;"YES",Calculator!$B$34&lt;Calculator!$G$15),"—",ROUND((1+SQRT(((50*POWER(80,POWER(COS(PI()*MOD(Calculator!$B$34/Calculator!$F$15,1)),2))+MIN(500,MAX(30,100*EXP(-0.3*'VSWR Calculator'!$C$24)*(1+3*ABS(MOD('VSWR Calculator'!$C$23/Calculator!$F$15/2,1)-0.5))))/'VSWR Calculator'!$C$25)-$C94)^2+(1500*ABS(SIN(2*PI()*MOD(Calculator!$B$34/Calculator!$F$15,1)))*IF(MOD(Calculator!$B$34/Calculator!$F$15,1)&lt;0.5,-1,1))^2)/SQRT(((50*POWER(80,POWER(COS(PI()*MOD(Calculator!$B$34/Calculator!$F$15,1)),2))+MIN(500,MAX(30,100*EXP(-0.3*'VSWR Calculator'!$C$24)*(1+3*ABS(MOD('VSWR Calculator'!$C$23/Calculator!$F$15/2,1)-0.5))))/'VSWR Calculator'!$C$25)+$C94)^2+(1500*ABS(SIN(2*PI()*MOD(Calculator!$B$34/Calculator!$F$15,1)))*IF(MOD(Calculator!$B$34/Calculator!$F$15,1)&lt;0.5,-1,1))^2))/(1-SQRT(((50*POWER(80,POWER(COS(PI()*MOD(Calculator!$B$34/Calculator!$F$15,1)),2))+MIN(500,MAX(30,100*EXP(-0.3*'VSWR Calculator'!$C$24)*(1+3*ABS(MOD('VSWR Calculator'!$C$23/Calculator!$F$15/2,1)-0.5))))/'VSWR Calculator'!$C$25)-$C94)^2+(1500*ABS(SIN(2*PI()*MOD(Calculator!$B$34/Calculator!$F$15,1)))*IF(MOD(Calculator!$B$34/Calculator!$F$15,1)&lt;0.5,-1,1))^2)/SQRT(((50*POWER(80,POWER(COS(PI()*MOD(Calculator!$B$34/Calculator!$F$15,1)),2))+MIN(500,MAX(30,100*EXP(-0.3*'VSWR Calculator'!$C$24)*(1+3*ABS(MOD('VSWR Calculator'!$C$23/Calculator!$F$15/2,1)-0.5))))/'VSWR Calculator'!$C$25)+$C94)^2+(1500*ABS(SIN(2*PI()*MOD(Calculator!$B$34/Calculator!$F$15,1)))*IF(MOD(Calculator!$B$34/Calculator!$F$15,1)&lt;0.5,-1,1))^2)),2))</f>
        <v>20.37</v>
      </c>
      <c r="GH94" s="253" t="str">
        <f aca="false">IF(OR(Calculator!$E$16&lt;&gt;"YES",Calculator!$B$34&lt;Calculator!$G$16),"—",ROUND((1+SQRT(((50*POWER(80,POWER(COS(PI()*MOD(Calculator!$B$34/Calculator!$F$16,1)),2))+MIN(500,MAX(30,100*EXP(-0.3*'VSWR Calculator'!$C$24)*(1+3*ABS(MOD('VSWR Calculator'!$C$23/Calculator!$F$16/2,1)-0.5))))/'VSWR Calculator'!$C$25)-$C94)^2+(1500*ABS(SIN(2*PI()*MOD(Calculator!$B$34/Calculator!$F$16,1)))*IF(MOD(Calculator!$B$34/Calculator!$F$16,1)&lt;0.5,-1,1))^2)/SQRT(((50*POWER(80,POWER(COS(PI()*MOD(Calculator!$B$34/Calculator!$F$16,1)),2))+MIN(500,MAX(30,100*EXP(-0.3*'VSWR Calculator'!$C$24)*(1+3*ABS(MOD('VSWR Calculator'!$C$23/Calculator!$F$16/2,1)-0.5))))/'VSWR Calculator'!$C$25)+$C94)^2+(1500*ABS(SIN(2*PI()*MOD(Calculator!$B$34/Calculator!$F$16,1)))*IF(MOD(Calculator!$B$34/Calculator!$F$16,1)&lt;0.5,-1,1))^2))/(1-SQRT(((50*POWER(80,POWER(COS(PI()*MOD(Calculator!$B$34/Calculator!$F$16,1)),2))+MIN(500,MAX(30,100*EXP(-0.3*'VSWR Calculator'!$C$24)*(1+3*ABS(MOD('VSWR Calculator'!$C$23/Calculator!$F$16/2,1)-0.5))))/'VSWR Calculator'!$C$25)-$C94)^2+(1500*ABS(SIN(2*PI()*MOD(Calculator!$B$34/Calculator!$F$16,1)))*IF(MOD(Calculator!$B$34/Calculator!$F$16,1)&lt;0.5,-1,1))^2)/SQRT(((50*POWER(80,POWER(COS(PI()*MOD(Calculator!$B$34/Calculator!$F$16,1)),2))+MIN(500,MAX(30,100*EXP(-0.3*'VSWR Calculator'!$C$24)*(1+3*ABS(MOD('VSWR Calculator'!$C$23/Calculator!$F$16/2,1)-0.5))))/'VSWR Calculator'!$C$25)+$C94)^2+(1500*ABS(SIN(2*PI()*MOD(Calculator!$B$34/Calculator!$F$16,1)))*IF(MOD(Calculator!$B$34/Calculator!$F$16,1)&lt;0.5,-1,1))^2)),2))</f>
        <v>—</v>
      </c>
      <c r="GI94" s="253" t="n">
        <f aca="false">IF(OR(Calculator!$E$17&lt;&gt;"YES",Calculator!$B$34&lt;Calculator!$G$17),"—",ROUND((1+SQRT(((50*POWER(80,POWER(COS(PI()*MOD(Calculator!$B$34/Calculator!$F$17,1)),2))+MIN(500,MAX(30,100*EXP(-0.3*'VSWR Calculator'!$C$24)*(1+3*ABS(MOD('VSWR Calculator'!$C$23/Calculator!$F$17/2,1)-0.5))))/'VSWR Calculator'!$C$25)-$C94)^2+(1500*ABS(SIN(2*PI()*MOD(Calculator!$B$34/Calculator!$F$17,1)))*IF(MOD(Calculator!$B$34/Calculator!$F$17,1)&lt;0.5,-1,1))^2)/SQRT(((50*POWER(80,POWER(COS(PI()*MOD(Calculator!$B$34/Calculator!$F$17,1)),2))+MIN(500,MAX(30,100*EXP(-0.3*'VSWR Calculator'!$C$24)*(1+3*ABS(MOD('VSWR Calculator'!$C$23/Calculator!$F$17/2,1)-0.5))))/'VSWR Calculator'!$C$25)+$C94)^2+(1500*ABS(SIN(2*PI()*MOD(Calculator!$B$34/Calculator!$F$17,1)))*IF(MOD(Calculator!$B$34/Calculator!$F$17,1)&lt;0.5,-1,1))^2))/(1-SQRT(((50*POWER(80,POWER(COS(PI()*MOD(Calculator!$B$34/Calculator!$F$17,1)),2))+MIN(500,MAX(30,100*EXP(-0.3*'VSWR Calculator'!$C$24)*(1+3*ABS(MOD('VSWR Calculator'!$C$23/Calculator!$F$17/2,1)-0.5))))/'VSWR Calculator'!$C$25)-$C94)^2+(1500*ABS(SIN(2*PI()*MOD(Calculator!$B$34/Calculator!$F$17,1)))*IF(MOD(Calculator!$B$34/Calculator!$F$17,1)&lt;0.5,-1,1))^2)/SQRT(((50*POWER(80,POWER(COS(PI()*MOD(Calculator!$B$34/Calculator!$F$17,1)),2))+MIN(500,MAX(30,100*EXP(-0.3*'VSWR Calculator'!$C$24)*(1+3*ABS(MOD('VSWR Calculator'!$C$23/Calculator!$F$17/2,1)-0.5))))/'VSWR Calculator'!$C$25)+$C94)^2+(1500*ABS(SIN(2*PI()*MOD(Calculator!$B$34/Calculator!$F$17,1)))*IF(MOD(Calculator!$B$34/Calculator!$F$17,1)&lt;0.5,-1,1))^2)),2))</f>
        <v>14.8</v>
      </c>
      <c r="GJ94" s="253" t="str">
        <f aca="false">IF(OR(Calculator!$E$18&lt;&gt;"YES",Calculator!$B$34&lt;Calculator!$G$18),"—",ROUND((1+SQRT(((50*POWER(80,POWER(COS(PI()*MOD(Calculator!$B$34/Calculator!$F$18,1)),2))+MIN(500,MAX(30,100*EXP(-0.3*'VSWR Calculator'!$C$24)*(1+3*ABS(MOD('VSWR Calculator'!$C$23/Calculator!$F$18/2,1)-0.5))))/'VSWR Calculator'!$C$25)-$C94)^2+(1500*ABS(SIN(2*PI()*MOD(Calculator!$B$34/Calculator!$F$18,1)))*IF(MOD(Calculator!$B$34/Calculator!$F$18,1)&lt;0.5,-1,1))^2)/SQRT(((50*POWER(80,POWER(COS(PI()*MOD(Calculator!$B$34/Calculator!$F$18,1)),2))+MIN(500,MAX(30,100*EXP(-0.3*'VSWR Calculator'!$C$24)*(1+3*ABS(MOD('VSWR Calculator'!$C$23/Calculator!$F$18/2,1)-0.5))))/'VSWR Calculator'!$C$25)+$C94)^2+(1500*ABS(SIN(2*PI()*MOD(Calculator!$B$34/Calculator!$F$18,1)))*IF(MOD(Calculator!$B$34/Calculator!$F$18,1)&lt;0.5,-1,1))^2))/(1-SQRT(((50*POWER(80,POWER(COS(PI()*MOD(Calculator!$B$34/Calculator!$F$18,1)),2))+MIN(500,MAX(30,100*EXP(-0.3*'VSWR Calculator'!$C$24)*(1+3*ABS(MOD('VSWR Calculator'!$C$23/Calculator!$F$18/2,1)-0.5))))/'VSWR Calculator'!$C$25)-$C94)^2+(1500*ABS(SIN(2*PI()*MOD(Calculator!$B$34/Calculator!$F$18,1)))*IF(MOD(Calculator!$B$34/Calculator!$F$18,1)&lt;0.5,-1,1))^2)/SQRT(((50*POWER(80,POWER(COS(PI()*MOD(Calculator!$B$34/Calculator!$F$18,1)),2))+MIN(500,MAX(30,100*EXP(-0.3*'VSWR Calculator'!$C$24)*(1+3*ABS(MOD('VSWR Calculator'!$C$23/Calculator!$F$18/2,1)-0.5))))/'VSWR Calculator'!$C$25)+$C94)^2+(1500*ABS(SIN(2*PI()*MOD(Calculator!$B$34/Calculator!$F$18,1)))*IF(MOD(Calculator!$B$34/Calculator!$F$18,1)&lt;0.5,-1,1))^2)),2))</f>
        <v>—</v>
      </c>
      <c r="GK94" s="253" t="str">
        <f aca="false">IF(OR(Calculator!$E$19&lt;&gt;"YES",Calculator!$B$34&lt;Calculator!$G$19),"—",ROUND((1+SQRT(((50*POWER(80,POWER(COS(PI()*MOD(Calculator!$B$34/Calculator!$F$19,1)),2))+MIN(500,MAX(30,100*EXP(-0.3*'VSWR Calculator'!$C$24)*(1+3*ABS(MOD('VSWR Calculator'!$C$23/Calculator!$F$19/2,1)-0.5))))/'VSWR Calculator'!$C$25)-$C94)^2+(1500*ABS(SIN(2*PI()*MOD(Calculator!$B$34/Calculator!$F$19,1)))*IF(MOD(Calculator!$B$34/Calculator!$F$19,1)&lt;0.5,-1,1))^2)/SQRT(((50*POWER(80,POWER(COS(PI()*MOD(Calculator!$B$34/Calculator!$F$19,1)),2))+MIN(500,MAX(30,100*EXP(-0.3*'VSWR Calculator'!$C$24)*(1+3*ABS(MOD('VSWR Calculator'!$C$23/Calculator!$F$19/2,1)-0.5))))/'VSWR Calculator'!$C$25)+$C94)^2+(1500*ABS(SIN(2*PI()*MOD(Calculator!$B$34/Calculator!$F$19,1)))*IF(MOD(Calculator!$B$34/Calculator!$F$19,1)&lt;0.5,-1,1))^2))/(1-SQRT(((50*POWER(80,POWER(COS(PI()*MOD(Calculator!$B$34/Calculator!$F$19,1)),2))+MIN(500,MAX(30,100*EXP(-0.3*'VSWR Calculator'!$C$24)*(1+3*ABS(MOD('VSWR Calculator'!$C$23/Calculator!$F$19/2,1)-0.5))))/'VSWR Calculator'!$C$25)-$C94)^2+(1500*ABS(SIN(2*PI()*MOD(Calculator!$B$34/Calculator!$F$19,1)))*IF(MOD(Calculator!$B$34/Calculator!$F$19,1)&lt;0.5,-1,1))^2)/SQRT(((50*POWER(80,POWER(COS(PI()*MOD(Calculator!$B$34/Calculator!$F$19,1)),2))+MIN(500,MAX(30,100*EXP(-0.3*'VSWR Calculator'!$C$24)*(1+3*ABS(MOD('VSWR Calculator'!$C$23/Calculator!$F$19/2,1)-0.5))))/'VSWR Calculator'!$C$25)+$C94)^2+(1500*ABS(SIN(2*PI()*MOD(Calculator!$B$34/Calculator!$F$19,1)))*IF(MOD(Calculator!$B$34/Calculator!$F$19,1)&lt;0.5,-1,1))^2)),2))</f>
        <v>—</v>
      </c>
      <c r="GL94" s="253" t="str">
        <f aca="false">IF(OR(Calculator!$E$20&lt;&gt;"YES",Calculator!$B$34&lt;Calculator!$G$20),"—",ROUND((1+SQRT(((50*POWER(80,POWER(COS(PI()*MOD(Calculator!$B$34/Calculator!$F$20,1)),2))+MIN(500,MAX(30,100*EXP(-0.3*'VSWR Calculator'!$C$24)*(1+3*ABS(MOD('VSWR Calculator'!$C$23/Calculator!$F$20/2,1)-0.5))))/'VSWR Calculator'!$C$25)-$C94)^2+(1500*ABS(SIN(2*PI()*MOD(Calculator!$B$34/Calculator!$F$20,1)))*IF(MOD(Calculator!$B$34/Calculator!$F$20,1)&lt;0.5,-1,1))^2)/SQRT(((50*POWER(80,POWER(COS(PI()*MOD(Calculator!$B$34/Calculator!$F$20,1)),2))+MIN(500,MAX(30,100*EXP(-0.3*'VSWR Calculator'!$C$24)*(1+3*ABS(MOD('VSWR Calculator'!$C$23/Calculator!$F$20/2,1)-0.5))))/'VSWR Calculator'!$C$25)+$C94)^2+(1500*ABS(SIN(2*PI()*MOD(Calculator!$B$34/Calculator!$F$20,1)))*IF(MOD(Calculator!$B$34/Calculator!$F$20,1)&lt;0.5,-1,1))^2))/(1-SQRT(((50*POWER(80,POWER(COS(PI()*MOD(Calculator!$B$34/Calculator!$F$20,1)),2))+MIN(500,MAX(30,100*EXP(-0.3*'VSWR Calculator'!$C$24)*(1+3*ABS(MOD('VSWR Calculator'!$C$23/Calculator!$F$20/2,1)-0.5))))/'VSWR Calculator'!$C$25)-$C94)^2+(1500*ABS(SIN(2*PI()*MOD(Calculator!$B$34/Calculator!$F$20,1)))*IF(MOD(Calculator!$B$34/Calculator!$F$20,1)&lt;0.5,-1,1))^2)/SQRT(((50*POWER(80,POWER(COS(PI()*MOD(Calculator!$B$34/Calculator!$F$20,1)),2))+MIN(500,MAX(30,100*EXP(-0.3*'VSWR Calculator'!$C$24)*(1+3*ABS(MOD('VSWR Calculator'!$C$23/Calculator!$F$20/2,1)-0.5))))/'VSWR Calculator'!$C$25)+$C94)^2+(1500*ABS(SIN(2*PI()*MOD(Calculator!$B$34/Calculator!$F$20,1)))*IF(MOD(Calculator!$B$34/Calculator!$F$20,1)&lt;0.5,-1,1))^2)),2))</f>
        <v>—</v>
      </c>
      <c r="GM94" s="253" t="str">
        <f aca="false">IF(OR(Calculator!$E$21&lt;&gt;"YES",Calculator!$B$34&lt;Calculator!$G$21),"—",ROUND((1+SQRT(((50*POWER(80,POWER(COS(PI()*MOD(Calculator!$B$34/Calculator!$F$21,1)),2))+MIN(500,MAX(30,100*EXP(-0.3*'VSWR Calculator'!$C$24)*(1+3*ABS(MOD('VSWR Calculator'!$C$23/Calculator!$F$21/2,1)-0.5))))/'VSWR Calculator'!$C$25)-$C94)^2+(1500*ABS(SIN(2*PI()*MOD(Calculator!$B$34/Calculator!$F$21,1)))*IF(MOD(Calculator!$B$34/Calculator!$F$21,1)&lt;0.5,-1,1))^2)/SQRT(((50*POWER(80,POWER(COS(PI()*MOD(Calculator!$B$34/Calculator!$F$21,1)),2))+MIN(500,MAX(30,100*EXP(-0.3*'VSWR Calculator'!$C$24)*(1+3*ABS(MOD('VSWR Calculator'!$C$23/Calculator!$F$21/2,1)-0.5))))/'VSWR Calculator'!$C$25)+$C94)^2+(1500*ABS(SIN(2*PI()*MOD(Calculator!$B$34/Calculator!$F$21,1)))*IF(MOD(Calculator!$B$34/Calculator!$F$21,1)&lt;0.5,-1,1))^2))/(1-SQRT(((50*POWER(80,POWER(COS(PI()*MOD(Calculator!$B$34/Calculator!$F$21,1)),2))+MIN(500,MAX(30,100*EXP(-0.3*'VSWR Calculator'!$C$24)*(1+3*ABS(MOD('VSWR Calculator'!$C$23/Calculator!$F$21/2,1)-0.5))))/'VSWR Calculator'!$C$25)-$C94)^2+(1500*ABS(SIN(2*PI()*MOD(Calculator!$B$34/Calculator!$F$21,1)))*IF(MOD(Calculator!$B$34/Calculator!$F$21,1)&lt;0.5,-1,1))^2)/SQRT(((50*POWER(80,POWER(COS(PI()*MOD(Calculator!$B$34/Calculator!$F$21,1)),2))+MIN(500,MAX(30,100*EXP(-0.3*'VSWR Calculator'!$C$24)*(1+3*ABS(MOD('VSWR Calculator'!$C$23/Calculator!$F$21/2,1)-0.5))))/'VSWR Calculator'!$C$25)+$C94)^2+(1500*ABS(SIN(2*PI()*MOD(Calculator!$B$34/Calculator!$F$21,1)))*IF(MOD(Calculator!$B$34/Calculator!$F$21,1)&lt;0.5,-1,1))^2)),2))</f>
        <v>—</v>
      </c>
      <c r="GN94" s="253" t="str">
        <f aca="false">IF(OR(Calculator!$E$22&lt;&gt;"YES",Calculator!$B$34&lt;Calculator!$G$22),"—",ROUND((1+SQRT(((50*POWER(80,POWER(COS(PI()*MOD(Calculator!$B$34/Calculator!$F$22,1)),2))+MIN(500,MAX(30,100*EXP(-0.3*'VSWR Calculator'!$C$24)*(1+3*ABS(MOD('VSWR Calculator'!$C$23/Calculator!$F$22/2,1)-0.5))))/'VSWR Calculator'!$C$25)-$C94)^2+(1500*ABS(SIN(2*PI()*MOD(Calculator!$B$34/Calculator!$F$22,1)))*IF(MOD(Calculator!$B$34/Calculator!$F$22,1)&lt;0.5,-1,1))^2)/SQRT(((50*POWER(80,POWER(COS(PI()*MOD(Calculator!$B$34/Calculator!$F$22,1)),2))+MIN(500,MAX(30,100*EXP(-0.3*'VSWR Calculator'!$C$24)*(1+3*ABS(MOD('VSWR Calculator'!$C$23/Calculator!$F$22/2,1)-0.5))))/'VSWR Calculator'!$C$25)+$C94)^2+(1500*ABS(SIN(2*PI()*MOD(Calculator!$B$34/Calculator!$F$22,1)))*IF(MOD(Calculator!$B$34/Calculator!$F$22,1)&lt;0.5,-1,1))^2))/(1-SQRT(((50*POWER(80,POWER(COS(PI()*MOD(Calculator!$B$34/Calculator!$F$22,1)),2))+MIN(500,MAX(30,100*EXP(-0.3*'VSWR Calculator'!$C$24)*(1+3*ABS(MOD('VSWR Calculator'!$C$23/Calculator!$F$22/2,1)-0.5))))/'VSWR Calculator'!$C$25)-$C94)^2+(1500*ABS(SIN(2*PI()*MOD(Calculator!$B$34/Calculator!$F$22,1)))*IF(MOD(Calculator!$B$34/Calculator!$F$22,1)&lt;0.5,-1,1))^2)/SQRT(((50*POWER(80,POWER(COS(PI()*MOD(Calculator!$B$34/Calculator!$F$22,1)),2))+MIN(500,MAX(30,100*EXP(-0.3*'VSWR Calculator'!$C$24)*(1+3*ABS(MOD('VSWR Calculator'!$C$23/Calculator!$F$22/2,1)-0.5))))/'VSWR Calculator'!$C$25)+$C94)^2+(1500*ABS(SIN(2*PI()*MOD(Calculator!$B$34/Calculator!$F$22,1)))*IF(MOD(Calculator!$B$34/Calculator!$F$22,1)&lt;0.5,-1,1))^2)),2))</f>
        <v>—</v>
      </c>
      <c r="GO94" s="253" t="n">
        <f aca="false">IFERROR(ROUND((IF(ISNUMBER(GD94),GD94,0)+IF(ISNUMBER(GE94),GE94,0)+IF(ISNUMBER(GF94),GF94,0)+IF(ISNUMBER(GG94),GG94,0)+IF(ISNUMBER(GH94),GH94,0)+IF(ISNUMBER(GI94),GI94,0)+IF(ISNUMBER(GJ94),GJ94,0)+IF(ISNUMBER(GK94),GK94,0)+IF(ISNUMBER(GL94),GL94,0)+IF(ISNUMBER(GM94),GM94,0)+IF(ISNUMBER(GN94),GN94,0))/(IF(ISNUMBER(GD94),1,0)+IF(ISNUMBER(GE94),1,0)+IF(ISNUMBER(GF94),1,0)+IF(ISNUMBER(GG94),1,0)+IF(ISNUMBER(GH94),1,0)+IF(ISNUMBER(GI94),1,0)+IF(ISNUMBER(GJ94),1,0)+IF(ISNUMBER(GK94),1,0)+IF(ISNUMBER(GL94),1,0)+IF(ISNUMBER(GM94),1,0)+IF(ISNUMBER(GN94),1,0)),4),"")</f>
        <v>17.585</v>
      </c>
      <c r="GP94" s="253" t="str">
        <f aca="false">IF(OR(Calculator!$E$12&lt;&gt;"YES",Calculator!$B$35&lt;Calculator!$G$12),"—",ROUND((1+SQRT(((50*POWER(80,POWER(COS(PI()*MOD(Calculator!$B$35/Calculator!$F$12,1)),2))+MIN(500,MAX(30,100*EXP(-0.3*'VSWR Calculator'!$C$24)*(1+3*ABS(MOD('VSWR Calculator'!$C$23/Calculator!$F$12/2,1)-0.5))))/'VSWR Calculator'!$C$25)-$C94)^2+(1500*ABS(SIN(2*PI()*MOD(Calculator!$B$35/Calculator!$F$12,1)))*IF(MOD(Calculator!$B$35/Calculator!$F$12,1)&lt;0.5,-1,1))^2)/SQRT(((50*POWER(80,POWER(COS(PI()*MOD(Calculator!$B$35/Calculator!$F$12,1)),2))+MIN(500,MAX(30,100*EXP(-0.3*'VSWR Calculator'!$C$24)*(1+3*ABS(MOD('VSWR Calculator'!$C$23/Calculator!$F$12/2,1)-0.5))))/'VSWR Calculator'!$C$25)+$C94)^2+(1500*ABS(SIN(2*PI()*MOD(Calculator!$B$35/Calculator!$F$12,1)))*IF(MOD(Calculator!$B$35/Calculator!$F$12,1)&lt;0.5,-1,1))^2))/(1-SQRT(((50*POWER(80,POWER(COS(PI()*MOD(Calculator!$B$35/Calculator!$F$12,1)),2))+MIN(500,MAX(30,100*EXP(-0.3*'VSWR Calculator'!$C$24)*(1+3*ABS(MOD('VSWR Calculator'!$C$23/Calculator!$F$12/2,1)-0.5))))/'VSWR Calculator'!$C$25)-$C94)^2+(1500*ABS(SIN(2*PI()*MOD(Calculator!$B$35/Calculator!$F$12,1)))*IF(MOD(Calculator!$B$35/Calculator!$F$12,1)&lt;0.5,-1,1))^2)/SQRT(((50*POWER(80,POWER(COS(PI()*MOD(Calculator!$B$35/Calculator!$F$12,1)),2))+MIN(500,MAX(30,100*EXP(-0.3*'VSWR Calculator'!$C$24)*(1+3*ABS(MOD('VSWR Calculator'!$C$23/Calculator!$F$12/2,1)-0.5))))/'VSWR Calculator'!$C$25)+$C94)^2+(1500*ABS(SIN(2*PI()*MOD(Calculator!$B$35/Calculator!$F$12,1)))*IF(MOD(Calculator!$B$35/Calculator!$F$12,1)&lt;0.5,-1,1))^2)),2))</f>
        <v>—</v>
      </c>
      <c r="GQ94" s="253" t="str">
        <f aca="false">IF(OR(Calculator!$E$13&lt;&gt;"YES",Calculator!$B$35&lt;Calculator!$G$13),"—",ROUND((1+SQRT(((50*POWER(80,POWER(COS(PI()*MOD(Calculator!$B$35/Calculator!$F$13,1)),2))+MIN(500,MAX(30,100*EXP(-0.3*'VSWR Calculator'!$C$24)*(1+3*ABS(MOD('VSWR Calculator'!$C$23/Calculator!$F$13/2,1)-0.5))))/'VSWR Calculator'!$C$25)-$C94)^2+(1500*ABS(SIN(2*PI()*MOD(Calculator!$B$35/Calculator!$F$13,1)))*IF(MOD(Calculator!$B$35/Calculator!$F$13,1)&lt;0.5,-1,1))^2)/SQRT(((50*POWER(80,POWER(COS(PI()*MOD(Calculator!$B$35/Calculator!$F$13,1)),2))+MIN(500,MAX(30,100*EXP(-0.3*'VSWR Calculator'!$C$24)*(1+3*ABS(MOD('VSWR Calculator'!$C$23/Calculator!$F$13/2,1)-0.5))))/'VSWR Calculator'!$C$25)+$C94)^2+(1500*ABS(SIN(2*PI()*MOD(Calculator!$B$35/Calculator!$F$13,1)))*IF(MOD(Calculator!$B$35/Calculator!$F$13,1)&lt;0.5,-1,1))^2))/(1-SQRT(((50*POWER(80,POWER(COS(PI()*MOD(Calculator!$B$35/Calculator!$F$13,1)),2))+MIN(500,MAX(30,100*EXP(-0.3*'VSWR Calculator'!$C$24)*(1+3*ABS(MOD('VSWR Calculator'!$C$23/Calculator!$F$13/2,1)-0.5))))/'VSWR Calculator'!$C$25)-$C94)^2+(1500*ABS(SIN(2*PI()*MOD(Calculator!$B$35/Calculator!$F$13,1)))*IF(MOD(Calculator!$B$35/Calculator!$F$13,1)&lt;0.5,-1,1))^2)/SQRT(((50*POWER(80,POWER(COS(PI()*MOD(Calculator!$B$35/Calculator!$F$13,1)),2))+MIN(500,MAX(30,100*EXP(-0.3*'VSWR Calculator'!$C$24)*(1+3*ABS(MOD('VSWR Calculator'!$C$23/Calculator!$F$13/2,1)-0.5))))/'VSWR Calculator'!$C$25)+$C94)^2+(1500*ABS(SIN(2*PI()*MOD(Calculator!$B$35/Calculator!$F$13,1)))*IF(MOD(Calculator!$B$35/Calculator!$F$13,1)&lt;0.5,-1,1))^2)),2))</f>
        <v>—</v>
      </c>
      <c r="GR94" s="253" t="str">
        <f aca="false">IF(OR(Calculator!$E$14&lt;&gt;"YES",Calculator!$B$35&lt;Calculator!$G$14),"—",ROUND((1+SQRT(((50*POWER(80,POWER(COS(PI()*MOD(Calculator!$B$35/Calculator!$F$14,1)),2))+MIN(500,MAX(30,100*EXP(-0.3*'VSWR Calculator'!$C$24)*(1+3*ABS(MOD('VSWR Calculator'!$C$23/Calculator!$F$14/2,1)-0.5))))/'VSWR Calculator'!$C$25)-$C94)^2+(1500*ABS(SIN(2*PI()*MOD(Calculator!$B$35/Calculator!$F$14,1)))*IF(MOD(Calculator!$B$35/Calculator!$F$14,1)&lt;0.5,-1,1))^2)/SQRT(((50*POWER(80,POWER(COS(PI()*MOD(Calculator!$B$35/Calculator!$F$14,1)),2))+MIN(500,MAX(30,100*EXP(-0.3*'VSWR Calculator'!$C$24)*(1+3*ABS(MOD('VSWR Calculator'!$C$23/Calculator!$F$14/2,1)-0.5))))/'VSWR Calculator'!$C$25)+$C94)^2+(1500*ABS(SIN(2*PI()*MOD(Calculator!$B$35/Calculator!$F$14,1)))*IF(MOD(Calculator!$B$35/Calculator!$F$14,1)&lt;0.5,-1,1))^2))/(1-SQRT(((50*POWER(80,POWER(COS(PI()*MOD(Calculator!$B$35/Calculator!$F$14,1)),2))+MIN(500,MAX(30,100*EXP(-0.3*'VSWR Calculator'!$C$24)*(1+3*ABS(MOD('VSWR Calculator'!$C$23/Calculator!$F$14/2,1)-0.5))))/'VSWR Calculator'!$C$25)-$C94)^2+(1500*ABS(SIN(2*PI()*MOD(Calculator!$B$35/Calculator!$F$14,1)))*IF(MOD(Calculator!$B$35/Calculator!$F$14,1)&lt;0.5,-1,1))^2)/SQRT(((50*POWER(80,POWER(COS(PI()*MOD(Calculator!$B$35/Calculator!$F$14,1)),2))+MIN(500,MAX(30,100*EXP(-0.3*'VSWR Calculator'!$C$24)*(1+3*ABS(MOD('VSWR Calculator'!$C$23/Calculator!$F$14/2,1)-0.5))))/'VSWR Calculator'!$C$25)+$C94)^2+(1500*ABS(SIN(2*PI()*MOD(Calculator!$B$35/Calculator!$F$14,1)))*IF(MOD(Calculator!$B$35/Calculator!$F$14,1)&lt;0.5,-1,1))^2)),2))</f>
        <v>—</v>
      </c>
      <c r="GS94" s="253" t="n">
        <f aca="false">IF(OR(Calculator!$E$15&lt;&gt;"YES",Calculator!$B$35&lt;Calculator!$G$15),"—",ROUND((1+SQRT(((50*POWER(80,POWER(COS(PI()*MOD(Calculator!$B$35/Calculator!$F$15,1)),2))+MIN(500,MAX(30,100*EXP(-0.3*'VSWR Calculator'!$C$24)*(1+3*ABS(MOD('VSWR Calculator'!$C$23/Calculator!$F$15/2,1)-0.5))))/'VSWR Calculator'!$C$25)-$C94)^2+(1500*ABS(SIN(2*PI()*MOD(Calculator!$B$35/Calculator!$F$15,1)))*IF(MOD(Calculator!$B$35/Calculator!$F$15,1)&lt;0.5,-1,1))^2)/SQRT(((50*POWER(80,POWER(COS(PI()*MOD(Calculator!$B$35/Calculator!$F$15,1)),2))+MIN(500,MAX(30,100*EXP(-0.3*'VSWR Calculator'!$C$24)*(1+3*ABS(MOD('VSWR Calculator'!$C$23/Calculator!$F$15/2,1)-0.5))))/'VSWR Calculator'!$C$25)+$C94)^2+(1500*ABS(SIN(2*PI()*MOD(Calculator!$B$35/Calculator!$F$15,1)))*IF(MOD(Calculator!$B$35/Calculator!$F$15,1)&lt;0.5,-1,1))^2))/(1-SQRT(((50*POWER(80,POWER(COS(PI()*MOD(Calculator!$B$35/Calculator!$F$15,1)),2))+MIN(500,MAX(30,100*EXP(-0.3*'VSWR Calculator'!$C$24)*(1+3*ABS(MOD('VSWR Calculator'!$C$23/Calculator!$F$15/2,1)-0.5))))/'VSWR Calculator'!$C$25)-$C94)^2+(1500*ABS(SIN(2*PI()*MOD(Calculator!$B$35/Calculator!$F$15,1)))*IF(MOD(Calculator!$B$35/Calculator!$F$15,1)&lt;0.5,-1,1))^2)/SQRT(((50*POWER(80,POWER(COS(PI()*MOD(Calculator!$B$35/Calculator!$F$15,1)),2))+MIN(500,MAX(30,100*EXP(-0.3*'VSWR Calculator'!$C$24)*(1+3*ABS(MOD('VSWR Calculator'!$C$23/Calculator!$F$15/2,1)-0.5))))/'VSWR Calculator'!$C$25)+$C94)^2+(1500*ABS(SIN(2*PI()*MOD(Calculator!$B$35/Calculator!$F$15,1)))*IF(MOD(Calculator!$B$35/Calculator!$F$15,1)&lt;0.5,-1,1))^2)),2))</f>
        <v>2.53</v>
      </c>
      <c r="GT94" s="253" t="str">
        <f aca="false">IF(OR(Calculator!$E$16&lt;&gt;"YES",Calculator!$B$35&lt;Calculator!$G$16),"—",ROUND((1+SQRT(((50*POWER(80,POWER(COS(PI()*MOD(Calculator!$B$35/Calculator!$F$16,1)),2))+MIN(500,MAX(30,100*EXP(-0.3*'VSWR Calculator'!$C$24)*(1+3*ABS(MOD('VSWR Calculator'!$C$23/Calculator!$F$16/2,1)-0.5))))/'VSWR Calculator'!$C$25)-$C94)^2+(1500*ABS(SIN(2*PI()*MOD(Calculator!$B$35/Calculator!$F$16,1)))*IF(MOD(Calculator!$B$35/Calculator!$F$16,1)&lt;0.5,-1,1))^2)/SQRT(((50*POWER(80,POWER(COS(PI()*MOD(Calculator!$B$35/Calculator!$F$16,1)),2))+MIN(500,MAX(30,100*EXP(-0.3*'VSWR Calculator'!$C$24)*(1+3*ABS(MOD('VSWR Calculator'!$C$23/Calculator!$F$16/2,1)-0.5))))/'VSWR Calculator'!$C$25)+$C94)^2+(1500*ABS(SIN(2*PI()*MOD(Calculator!$B$35/Calculator!$F$16,1)))*IF(MOD(Calculator!$B$35/Calculator!$F$16,1)&lt;0.5,-1,1))^2))/(1-SQRT(((50*POWER(80,POWER(COS(PI()*MOD(Calculator!$B$35/Calculator!$F$16,1)),2))+MIN(500,MAX(30,100*EXP(-0.3*'VSWR Calculator'!$C$24)*(1+3*ABS(MOD('VSWR Calculator'!$C$23/Calculator!$F$16/2,1)-0.5))))/'VSWR Calculator'!$C$25)-$C94)^2+(1500*ABS(SIN(2*PI()*MOD(Calculator!$B$35/Calculator!$F$16,1)))*IF(MOD(Calculator!$B$35/Calculator!$F$16,1)&lt;0.5,-1,1))^2)/SQRT(((50*POWER(80,POWER(COS(PI()*MOD(Calculator!$B$35/Calculator!$F$16,1)),2))+MIN(500,MAX(30,100*EXP(-0.3*'VSWR Calculator'!$C$24)*(1+3*ABS(MOD('VSWR Calculator'!$C$23/Calculator!$F$16/2,1)-0.5))))/'VSWR Calculator'!$C$25)+$C94)^2+(1500*ABS(SIN(2*PI()*MOD(Calculator!$B$35/Calculator!$F$16,1)))*IF(MOD(Calculator!$B$35/Calculator!$F$16,1)&lt;0.5,-1,1))^2)),2))</f>
        <v>—</v>
      </c>
      <c r="GU94" s="253" t="n">
        <f aca="false">IF(OR(Calculator!$E$17&lt;&gt;"YES",Calculator!$B$35&lt;Calculator!$G$17),"—",ROUND((1+SQRT(((50*POWER(80,POWER(COS(PI()*MOD(Calculator!$B$35/Calculator!$F$17,1)),2))+MIN(500,MAX(30,100*EXP(-0.3*'VSWR Calculator'!$C$24)*(1+3*ABS(MOD('VSWR Calculator'!$C$23/Calculator!$F$17/2,1)-0.5))))/'VSWR Calculator'!$C$25)-$C94)^2+(1500*ABS(SIN(2*PI()*MOD(Calculator!$B$35/Calculator!$F$17,1)))*IF(MOD(Calculator!$B$35/Calculator!$F$17,1)&lt;0.5,-1,1))^2)/SQRT(((50*POWER(80,POWER(COS(PI()*MOD(Calculator!$B$35/Calculator!$F$17,1)),2))+MIN(500,MAX(30,100*EXP(-0.3*'VSWR Calculator'!$C$24)*(1+3*ABS(MOD('VSWR Calculator'!$C$23/Calculator!$F$17/2,1)-0.5))))/'VSWR Calculator'!$C$25)+$C94)^2+(1500*ABS(SIN(2*PI()*MOD(Calculator!$B$35/Calculator!$F$17,1)))*IF(MOD(Calculator!$B$35/Calculator!$F$17,1)&lt;0.5,-1,1))^2))/(1-SQRT(((50*POWER(80,POWER(COS(PI()*MOD(Calculator!$B$35/Calculator!$F$17,1)),2))+MIN(500,MAX(30,100*EXP(-0.3*'VSWR Calculator'!$C$24)*(1+3*ABS(MOD('VSWR Calculator'!$C$23/Calculator!$F$17/2,1)-0.5))))/'VSWR Calculator'!$C$25)-$C94)^2+(1500*ABS(SIN(2*PI()*MOD(Calculator!$B$35/Calculator!$F$17,1)))*IF(MOD(Calculator!$B$35/Calculator!$F$17,1)&lt;0.5,-1,1))^2)/SQRT(((50*POWER(80,POWER(COS(PI()*MOD(Calculator!$B$35/Calculator!$F$17,1)),2))+MIN(500,MAX(30,100*EXP(-0.3*'VSWR Calculator'!$C$24)*(1+3*ABS(MOD('VSWR Calculator'!$C$23/Calculator!$F$17/2,1)-0.5))))/'VSWR Calculator'!$C$25)+$C94)^2+(1500*ABS(SIN(2*PI()*MOD(Calculator!$B$35/Calculator!$F$17,1)))*IF(MOD(Calculator!$B$35/Calculator!$F$17,1)&lt;0.5,-1,1))^2)),2))</f>
        <v>20.81</v>
      </c>
      <c r="GV94" s="253" t="str">
        <f aca="false">IF(OR(Calculator!$E$18&lt;&gt;"YES",Calculator!$B$35&lt;Calculator!$G$18),"—",ROUND((1+SQRT(((50*POWER(80,POWER(COS(PI()*MOD(Calculator!$B$35/Calculator!$F$18,1)),2))+MIN(500,MAX(30,100*EXP(-0.3*'VSWR Calculator'!$C$24)*(1+3*ABS(MOD('VSWR Calculator'!$C$23/Calculator!$F$18/2,1)-0.5))))/'VSWR Calculator'!$C$25)-$C94)^2+(1500*ABS(SIN(2*PI()*MOD(Calculator!$B$35/Calculator!$F$18,1)))*IF(MOD(Calculator!$B$35/Calculator!$F$18,1)&lt;0.5,-1,1))^2)/SQRT(((50*POWER(80,POWER(COS(PI()*MOD(Calculator!$B$35/Calculator!$F$18,1)),2))+MIN(500,MAX(30,100*EXP(-0.3*'VSWR Calculator'!$C$24)*(1+3*ABS(MOD('VSWR Calculator'!$C$23/Calculator!$F$18/2,1)-0.5))))/'VSWR Calculator'!$C$25)+$C94)^2+(1500*ABS(SIN(2*PI()*MOD(Calculator!$B$35/Calculator!$F$18,1)))*IF(MOD(Calculator!$B$35/Calculator!$F$18,1)&lt;0.5,-1,1))^2))/(1-SQRT(((50*POWER(80,POWER(COS(PI()*MOD(Calculator!$B$35/Calculator!$F$18,1)),2))+MIN(500,MAX(30,100*EXP(-0.3*'VSWR Calculator'!$C$24)*(1+3*ABS(MOD('VSWR Calculator'!$C$23/Calculator!$F$18/2,1)-0.5))))/'VSWR Calculator'!$C$25)-$C94)^2+(1500*ABS(SIN(2*PI()*MOD(Calculator!$B$35/Calculator!$F$18,1)))*IF(MOD(Calculator!$B$35/Calculator!$F$18,1)&lt;0.5,-1,1))^2)/SQRT(((50*POWER(80,POWER(COS(PI()*MOD(Calculator!$B$35/Calculator!$F$18,1)),2))+MIN(500,MAX(30,100*EXP(-0.3*'VSWR Calculator'!$C$24)*(1+3*ABS(MOD('VSWR Calculator'!$C$23/Calculator!$F$18/2,1)-0.5))))/'VSWR Calculator'!$C$25)+$C94)^2+(1500*ABS(SIN(2*PI()*MOD(Calculator!$B$35/Calculator!$F$18,1)))*IF(MOD(Calculator!$B$35/Calculator!$F$18,1)&lt;0.5,-1,1))^2)),2))</f>
        <v>—</v>
      </c>
      <c r="GW94" s="253" t="str">
        <f aca="false">IF(OR(Calculator!$E$19&lt;&gt;"YES",Calculator!$B$35&lt;Calculator!$G$19),"—",ROUND((1+SQRT(((50*POWER(80,POWER(COS(PI()*MOD(Calculator!$B$35/Calculator!$F$19,1)),2))+MIN(500,MAX(30,100*EXP(-0.3*'VSWR Calculator'!$C$24)*(1+3*ABS(MOD('VSWR Calculator'!$C$23/Calculator!$F$19/2,1)-0.5))))/'VSWR Calculator'!$C$25)-$C94)^2+(1500*ABS(SIN(2*PI()*MOD(Calculator!$B$35/Calculator!$F$19,1)))*IF(MOD(Calculator!$B$35/Calculator!$F$19,1)&lt;0.5,-1,1))^2)/SQRT(((50*POWER(80,POWER(COS(PI()*MOD(Calculator!$B$35/Calculator!$F$19,1)),2))+MIN(500,MAX(30,100*EXP(-0.3*'VSWR Calculator'!$C$24)*(1+3*ABS(MOD('VSWR Calculator'!$C$23/Calculator!$F$19/2,1)-0.5))))/'VSWR Calculator'!$C$25)+$C94)^2+(1500*ABS(SIN(2*PI()*MOD(Calculator!$B$35/Calculator!$F$19,1)))*IF(MOD(Calculator!$B$35/Calculator!$F$19,1)&lt;0.5,-1,1))^2))/(1-SQRT(((50*POWER(80,POWER(COS(PI()*MOD(Calculator!$B$35/Calculator!$F$19,1)),2))+MIN(500,MAX(30,100*EXP(-0.3*'VSWR Calculator'!$C$24)*(1+3*ABS(MOD('VSWR Calculator'!$C$23/Calculator!$F$19/2,1)-0.5))))/'VSWR Calculator'!$C$25)-$C94)^2+(1500*ABS(SIN(2*PI()*MOD(Calculator!$B$35/Calculator!$F$19,1)))*IF(MOD(Calculator!$B$35/Calculator!$F$19,1)&lt;0.5,-1,1))^2)/SQRT(((50*POWER(80,POWER(COS(PI()*MOD(Calculator!$B$35/Calculator!$F$19,1)),2))+MIN(500,MAX(30,100*EXP(-0.3*'VSWR Calculator'!$C$24)*(1+3*ABS(MOD('VSWR Calculator'!$C$23/Calculator!$F$19/2,1)-0.5))))/'VSWR Calculator'!$C$25)+$C94)^2+(1500*ABS(SIN(2*PI()*MOD(Calculator!$B$35/Calculator!$F$19,1)))*IF(MOD(Calculator!$B$35/Calculator!$F$19,1)&lt;0.5,-1,1))^2)),2))</f>
        <v>—</v>
      </c>
      <c r="GX94" s="253" t="str">
        <f aca="false">IF(OR(Calculator!$E$20&lt;&gt;"YES",Calculator!$B$35&lt;Calculator!$G$20),"—",ROUND((1+SQRT(((50*POWER(80,POWER(COS(PI()*MOD(Calculator!$B$35/Calculator!$F$20,1)),2))+MIN(500,MAX(30,100*EXP(-0.3*'VSWR Calculator'!$C$24)*(1+3*ABS(MOD('VSWR Calculator'!$C$23/Calculator!$F$20/2,1)-0.5))))/'VSWR Calculator'!$C$25)-$C94)^2+(1500*ABS(SIN(2*PI()*MOD(Calculator!$B$35/Calculator!$F$20,1)))*IF(MOD(Calculator!$B$35/Calculator!$F$20,1)&lt;0.5,-1,1))^2)/SQRT(((50*POWER(80,POWER(COS(PI()*MOD(Calculator!$B$35/Calculator!$F$20,1)),2))+MIN(500,MAX(30,100*EXP(-0.3*'VSWR Calculator'!$C$24)*(1+3*ABS(MOD('VSWR Calculator'!$C$23/Calculator!$F$20/2,1)-0.5))))/'VSWR Calculator'!$C$25)+$C94)^2+(1500*ABS(SIN(2*PI()*MOD(Calculator!$B$35/Calculator!$F$20,1)))*IF(MOD(Calculator!$B$35/Calculator!$F$20,1)&lt;0.5,-1,1))^2))/(1-SQRT(((50*POWER(80,POWER(COS(PI()*MOD(Calculator!$B$35/Calculator!$F$20,1)),2))+MIN(500,MAX(30,100*EXP(-0.3*'VSWR Calculator'!$C$24)*(1+3*ABS(MOD('VSWR Calculator'!$C$23/Calculator!$F$20/2,1)-0.5))))/'VSWR Calculator'!$C$25)-$C94)^2+(1500*ABS(SIN(2*PI()*MOD(Calculator!$B$35/Calculator!$F$20,1)))*IF(MOD(Calculator!$B$35/Calculator!$F$20,1)&lt;0.5,-1,1))^2)/SQRT(((50*POWER(80,POWER(COS(PI()*MOD(Calculator!$B$35/Calculator!$F$20,1)),2))+MIN(500,MAX(30,100*EXP(-0.3*'VSWR Calculator'!$C$24)*(1+3*ABS(MOD('VSWR Calculator'!$C$23/Calculator!$F$20/2,1)-0.5))))/'VSWR Calculator'!$C$25)+$C94)^2+(1500*ABS(SIN(2*PI()*MOD(Calculator!$B$35/Calculator!$F$20,1)))*IF(MOD(Calculator!$B$35/Calculator!$F$20,1)&lt;0.5,-1,1))^2)),2))</f>
        <v>—</v>
      </c>
      <c r="GY94" s="253" t="str">
        <f aca="false">IF(OR(Calculator!$E$21&lt;&gt;"YES",Calculator!$B$35&lt;Calculator!$G$21),"—",ROUND((1+SQRT(((50*POWER(80,POWER(COS(PI()*MOD(Calculator!$B$35/Calculator!$F$21,1)),2))+MIN(500,MAX(30,100*EXP(-0.3*'VSWR Calculator'!$C$24)*(1+3*ABS(MOD('VSWR Calculator'!$C$23/Calculator!$F$21/2,1)-0.5))))/'VSWR Calculator'!$C$25)-$C94)^2+(1500*ABS(SIN(2*PI()*MOD(Calculator!$B$35/Calculator!$F$21,1)))*IF(MOD(Calculator!$B$35/Calculator!$F$21,1)&lt;0.5,-1,1))^2)/SQRT(((50*POWER(80,POWER(COS(PI()*MOD(Calculator!$B$35/Calculator!$F$21,1)),2))+MIN(500,MAX(30,100*EXP(-0.3*'VSWR Calculator'!$C$24)*(1+3*ABS(MOD('VSWR Calculator'!$C$23/Calculator!$F$21/2,1)-0.5))))/'VSWR Calculator'!$C$25)+$C94)^2+(1500*ABS(SIN(2*PI()*MOD(Calculator!$B$35/Calculator!$F$21,1)))*IF(MOD(Calculator!$B$35/Calculator!$F$21,1)&lt;0.5,-1,1))^2))/(1-SQRT(((50*POWER(80,POWER(COS(PI()*MOD(Calculator!$B$35/Calculator!$F$21,1)),2))+MIN(500,MAX(30,100*EXP(-0.3*'VSWR Calculator'!$C$24)*(1+3*ABS(MOD('VSWR Calculator'!$C$23/Calculator!$F$21/2,1)-0.5))))/'VSWR Calculator'!$C$25)-$C94)^2+(1500*ABS(SIN(2*PI()*MOD(Calculator!$B$35/Calculator!$F$21,1)))*IF(MOD(Calculator!$B$35/Calculator!$F$21,1)&lt;0.5,-1,1))^2)/SQRT(((50*POWER(80,POWER(COS(PI()*MOD(Calculator!$B$35/Calculator!$F$21,1)),2))+MIN(500,MAX(30,100*EXP(-0.3*'VSWR Calculator'!$C$24)*(1+3*ABS(MOD('VSWR Calculator'!$C$23/Calculator!$F$21/2,1)-0.5))))/'VSWR Calculator'!$C$25)+$C94)^2+(1500*ABS(SIN(2*PI()*MOD(Calculator!$B$35/Calculator!$F$21,1)))*IF(MOD(Calculator!$B$35/Calculator!$F$21,1)&lt;0.5,-1,1))^2)),2))</f>
        <v>—</v>
      </c>
      <c r="GZ94" s="253" t="str">
        <f aca="false">IF(OR(Calculator!$E$22&lt;&gt;"YES",Calculator!$B$35&lt;Calculator!$G$22),"—",ROUND((1+SQRT(((50*POWER(80,POWER(COS(PI()*MOD(Calculator!$B$35/Calculator!$F$22,1)),2))+MIN(500,MAX(30,100*EXP(-0.3*'VSWR Calculator'!$C$24)*(1+3*ABS(MOD('VSWR Calculator'!$C$23/Calculator!$F$22/2,1)-0.5))))/'VSWR Calculator'!$C$25)-$C94)^2+(1500*ABS(SIN(2*PI()*MOD(Calculator!$B$35/Calculator!$F$22,1)))*IF(MOD(Calculator!$B$35/Calculator!$F$22,1)&lt;0.5,-1,1))^2)/SQRT(((50*POWER(80,POWER(COS(PI()*MOD(Calculator!$B$35/Calculator!$F$22,1)),2))+MIN(500,MAX(30,100*EXP(-0.3*'VSWR Calculator'!$C$24)*(1+3*ABS(MOD('VSWR Calculator'!$C$23/Calculator!$F$22/2,1)-0.5))))/'VSWR Calculator'!$C$25)+$C94)^2+(1500*ABS(SIN(2*PI()*MOD(Calculator!$B$35/Calculator!$F$22,1)))*IF(MOD(Calculator!$B$35/Calculator!$F$22,1)&lt;0.5,-1,1))^2))/(1-SQRT(((50*POWER(80,POWER(COS(PI()*MOD(Calculator!$B$35/Calculator!$F$22,1)),2))+MIN(500,MAX(30,100*EXP(-0.3*'VSWR Calculator'!$C$24)*(1+3*ABS(MOD('VSWR Calculator'!$C$23/Calculator!$F$22/2,1)-0.5))))/'VSWR Calculator'!$C$25)-$C94)^2+(1500*ABS(SIN(2*PI()*MOD(Calculator!$B$35/Calculator!$F$22,1)))*IF(MOD(Calculator!$B$35/Calculator!$F$22,1)&lt;0.5,-1,1))^2)/SQRT(((50*POWER(80,POWER(COS(PI()*MOD(Calculator!$B$35/Calculator!$F$22,1)),2))+MIN(500,MAX(30,100*EXP(-0.3*'VSWR Calculator'!$C$24)*(1+3*ABS(MOD('VSWR Calculator'!$C$23/Calculator!$F$22/2,1)-0.5))))/'VSWR Calculator'!$C$25)+$C94)^2+(1500*ABS(SIN(2*PI()*MOD(Calculator!$B$35/Calculator!$F$22,1)))*IF(MOD(Calculator!$B$35/Calculator!$F$22,1)&lt;0.5,-1,1))^2)),2))</f>
        <v>—</v>
      </c>
      <c r="HA94" s="253" t="n">
        <f aca="false">IFERROR(ROUND((IF(ISNUMBER(GP94),GP94,0)+IF(ISNUMBER(GQ94),GQ94,0)+IF(ISNUMBER(GR94),GR94,0)+IF(ISNUMBER(GS94),GS94,0)+IF(ISNUMBER(GT94),GT94,0)+IF(ISNUMBER(GU94),GU94,0)+IF(ISNUMBER(GV94),GV94,0)+IF(ISNUMBER(GW94),GW94,0)+IF(ISNUMBER(GX94),GX94,0)+IF(ISNUMBER(GY94),GY94,0)+IF(ISNUMBER(GZ94),GZ94,0))/(IF(ISNUMBER(GP94),1,0)+IF(ISNUMBER(GQ94),1,0)+IF(ISNUMBER(GR94),1,0)+IF(ISNUMBER(GS94),1,0)+IF(ISNUMBER(GT94),1,0)+IF(ISNUMBER(GU94),1,0)+IF(ISNUMBER(GV94),1,0)+IF(ISNUMBER(GW94),1,0)+IF(ISNUMBER(GX94),1,0)+IF(ISNUMBER(GY94),1,0)+IF(ISNUMBER(GZ94),1,0)),4),"")</f>
        <v>11.67</v>
      </c>
      <c r="HB94" s="253" t="str">
        <f aca="false">IF(OR(Calculator!$E$12&lt;&gt;"YES",Calculator!$B$36&lt;Calculator!$G$12),"—",ROUND((1+SQRT(((50*POWER(80,POWER(COS(PI()*MOD(Calculator!$B$36/Calculator!$F$12,1)),2))+MIN(500,MAX(30,100*EXP(-0.3*'VSWR Calculator'!$C$24)*(1+3*ABS(MOD('VSWR Calculator'!$C$23/Calculator!$F$12/2,1)-0.5))))/'VSWR Calculator'!$C$25)-$C94)^2+(1500*ABS(SIN(2*PI()*MOD(Calculator!$B$36/Calculator!$F$12,1)))*IF(MOD(Calculator!$B$36/Calculator!$F$12,1)&lt;0.5,-1,1))^2)/SQRT(((50*POWER(80,POWER(COS(PI()*MOD(Calculator!$B$36/Calculator!$F$12,1)),2))+MIN(500,MAX(30,100*EXP(-0.3*'VSWR Calculator'!$C$24)*(1+3*ABS(MOD('VSWR Calculator'!$C$23/Calculator!$F$12/2,1)-0.5))))/'VSWR Calculator'!$C$25)+$C94)^2+(1500*ABS(SIN(2*PI()*MOD(Calculator!$B$36/Calculator!$F$12,1)))*IF(MOD(Calculator!$B$36/Calculator!$F$12,1)&lt;0.5,-1,1))^2))/(1-SQRT(((50*POWER(80,POWER(COS(PI()*MOD(Calculator!$B$36/Calculator!$F$12,1)),2))+MIN(500,MAX(30,100*EXP(-0.3*'VSWR Calculator'!$C$24)*(1+3*ABS(MOD('VSWR Calculator'!$C$23/Calculator!$F$12/2,1)-0.5))))/'VSWR Calculator'!$C$25)-$C94)^2+(1500*ABS(SIN(2*PI()*MOD(Calculator!$B$36/Calculator!$F$12,1)))*IF(MOD(Calculator!$B$36/Calculator!$F$12,1)&lt;0.5,-1,1))^2)/SQRT(((50*POWER(80,POWER(COS(PI()*MOD(Calculator!$B$36/Calculator!$F$12,1)),2))+MIN(500,MAX(30,100*EXP(-0.3*'VSWR Calculator'!$C$24)*(1+3*ABS(MOD('VSWR Calculator'!$C$23/Calculator!$F$12/2,1)-0.5))))/'VSWR Calculator'!$C$25)+$C94)^2+(1500*ABS(SIN(2*PI()*MOD(Calculator!$B$36/Calculator!$F$12,1)))*IF(MOD(Calculator!$B$36/Calculator!$F$12,1)&lt;0.5,-1,1))^2)),2))</f>
        <v>—</v>
      </c>
      <c r="HC94" s="253" t="str">
        <f aca="false">IF(OR(Calculator!$E$13&lt;&gt;"YES",Calculator!$B$36&lt;Calculator!$G$13),"—",ROUND((1+SQRT(((50*POWER(80,POWER(COS(PI()*MOD(Calculator!$B$36/Calculator!$F$13,1)),2))+MIN(500,MAX(30,100*EXP(-0.3*'VSWR Calculator'!$C$24)*(1+3*ABS(MOD('VSWR Calculator'!$C$23/Calculator!$F$13/2,1)-0.5))))/'VSWR Calculator'!$C$25)-$C94)^2+(1500*ABS(SIN(2*PI()*MOD(Calculator!$B$36/Calculator!$F$13,1)))*IF(MOD(Calculator!$B$36/Calculator!$F$13,1)&lt;0.5,-1,1))^2)/SQRT(((50*POWER(80,POWER(COS(PI()*MOD(Calculator!$B$36/Calculator!$F$13,1)),2))+MIN(500,MAX(30,100*EXP(-0.3*'VSWR Calculator'!$C$24)*(1+3*ABS(MOD('VSWR Calculator'!$C$23/Calculator!$F$13/2,1)-0.5))))/'VSWR Calculator'!$C$25)+$C94)^2+(1500*ABS(SIN(2*PI()*MOD(Calculator!$B$36/Calculator!$F$13,1)))*IF(MOD(Calculator!$B$36/Calculator!$F$13,1)&lt;0.5,-1,1))^2))/(1-SQRT(((50*POWER(80,POWER(COS(PI()*MOD(Calculator!$B$36/Calculator!$F$13,1)),2))+MIN(500,MAX(30,100*EXP(-0.3*'VSWR Calculator'!$C$24)*(1+3*ABS(MOD('VSWR Calculator'!$C$23/Calculator!$F$13/2,1)-0.5))))/'VSWR Calculator'!$C$25)-$C94)^2+(1500*ABS(SIN(2*PI()*MOD(Calculator!$B$36/Calculator!$F$13,1)))*IF(MOD(Calculator!$B$36/Calculator!$F$13,1)&lt;0.5,-1,1))^2)/SQRT(((50*POWER(80,POWER(COS(PI()*MOD(Calculator!$B$36/Calculator!$F$13,1)),2))+MIN(500,MAX(30,100*EXP(-0.3*'VSWR Calculator'!$C$24)*(1+3*ABS(MOD('VSWR Calculator'!$C$23/Calculator!$F$13/2,1)-0.5))))/'VSWR Calculator'!$C$25)+$C94)^2+(1500*ABS(SIN(2*PI()*MOD(Calculator!$B$36/Calculator!$F$13,1)))*IF(MOD(Calculator!$B$36/Calculator!$F$13,1)&lt;0.5,-1,1))^2)),2))</f>
        <v>—</v>
      </c>
      <c r="HD94" s="253" t="str">
        <f aca="false">IF(OR(Calculator!$E$14&lt;&gt;"YES",Calculator!$B$36&lt;Calculator!$G$14),"—",ROUND((1+SQRT(((50*POWER(80,POWER(COS(PI()*MOD(Calculator!$B$36/Calculator!$F$14,1)),2))+MIN(500,MAX(30,100*EXP(-0.3*'VSWR Calculator'!$C$24)*(1+3*ABS(MOD('VSWR Calculator'!$C$23/Calculator!$F$14/2,1)-0.5))))/'VSWR Calculator'!$C$25)-$C94)^2+(1500*ABS(SIN(2*PI()*MOD(Calculator!$B$36/Calculator!$F$14,1)))*IF(MOD(Calculator!$B$36/Calculator!$F$14,1)&lt;0.5,-1,1))^2)/SQRT(((50*POWER(80,POWER(COS(PI()*MOD(Calculator!$B$36/Calculator!$F$14,1)),2))+MIN(500,MAX(30,100*EXP(-0.3*'VSWR Calculator'!$C$24)*(1+3*ABS(MOD('VSWR Calculator'!$C$23/Calculator!$F$14/2,1)-0.5))))/'VSWR Calculator'!$C$25)+$C94)^2+(1500*ABS(SIN(2*PI()*MOD(Calculator!$B$36/Calculator!$F$14,1)))*IF(MOD(Calculator!$B$36/Calculator!$F$14,1)&lt;0.5,-1,1))^2))/(1-SQRT(((50*POWER(80,POWER(COS(PI()*MOD(Calculator!$B$36/Calculator!$F$14,1)),2))+MIN(500,MAX(30,100*EXP(-0.3*'VSWR Calculator'!$C$24)*(1+3*ABS(MOD('VSWR Calculator'!$C$23/Calculator!$F$14/2,1)-0.5))))/'VSWR Calculator'!$C$25)-$C94)^2+(1500*ABS(SIN(2*PI()*MOD(Calculator!$B$36/Calculator!$F$14,1)))*IF(MOD(Calculator!$B$36/Calculator!$F$14,1)&lt;0.5,-1,1))^2)/SQRT(((50*POWER(80,POWER(COS(PI()*MOD(Calculator!$B$36/Calculator!$F$14,1)),2))+MIN(500,MAX(30,100*EXP(-0.3*'VSWR Calculator'!$C$24)*(1+3*ABS(MOD('VSWR Calculator'!$C$23/Calculator!$F$14/2,1)-0.5))))/'VSWR Calculator'!$C$25)+$C94)^2+(1500*ABS(SIN(2*PI()*MOD(Calculator!$B$36/Calculator!$F$14,1)))*IF(MOD(Calculator!$B$36/Calculator!$F$14,1)&lt;0.5,-1,1))^2)),2))</f>
        <v>—</v>
      </c>
      <c r="HE94" s="253" t="n">
        <f aca="false">IF(OR(Calculator!$E$15&lt;&gt;"YES",Calculator!$B$36&lt;Calculator!$G$15),"—",ROUND((1+SQRT(((50*POWER(80,POWER(COS(PI()*MOD(Calculator!$B$36/Calculator!$F$15,1)),2))+MIN(500,MAX(30,100*EXP(-0.3*'VSWR Calculator'!$C$24)*(1+3*ABS(MOD('VSWR Calculator'!$C$23/Calculator!$F$15/2,1)-0.5))))/'VSWR Calculator'!$C$25)-$C94)^2+(1500*ABS(SIN(2*PI()*MOD(Calculator!$B$36/Calculator!$F$15,1)))*IF(MOD(Calculator!$B$36/Calculator!$F$15,1)&lt;0.5,-1,1))^2)/SQRT(((50*POWER(80,POWER(COS(PI()*MOD(Calculator!$B$36/Calculator!$F$15,1)),2))+MIN(500,MAX(30,100*EXP(-0.3*'VSWR Calculator'!$C$24)*(1+3*ABS(MOD('VSWR Calculator'!$C$23/Calculator!$F$15/2,1)-0.5))))/'VSWR Calculator'!$C$25)+$C94)^2+(1500*ABS(SIN(2*PI()*MOD(Calculator!$B$36/Calculator!$F$15,1)))*IF(MOD(Calculator!$B$36/Calculator!$F$15,1)&lt;0.5,-1,1))^2))/(1-SQRT(((50*POWER(80,POWER(COS(PI()*MOD(Calculator!$B$36/Calculator!$F$15,1)),2))+MIN(500,MAX(30,100*EXP(-0.3*'VSWR Calculator'!$C$24)*(1+3*ABS(MOD('VSWR Calculator'!$C$23/Calculator!$F$15/2,1)-0.5))))/'VSWR Calculator'!$C$25)-$C94)^2+(1500*ABS(SIN(2*PI()*MOD(Calculator!$B$36/Calculator!$F$15,1)))*IF(MOD(Calculator!$B$36/Calculator!$F$15,1)&lt;0.5,-1,1))^2)/SQRT(((50*POWER(80,POWER(COS(PI()*MOD(Calculator!$B$36/Calculator!$F$15,1)),2))+MIN(500,MAX(30,100*EXP(-0.3*'VSWR Calculator'!$C$24)*(1+3*ABS(MOD('VSWR Calculator'!$C$23/Calculator!$F$15/2,1)-0.5))))/'VSWR Calculator'!$C$25)+$C94)^2+(1500*ABS(SIN(2*PI()*MOD(Calculator!$B$36/Calculator!$F$15,1)))*IF(MOD(Calculator!$B$36/Calculator!$F$15,1)&lt;0.5,-1,1))^2)),2))</f>
        <v>17.23</v>
      </c>
      <c r="HF94" s="253" t="str">
        <f aca="false">IF(OR(Calculator!$E$16&lt;&gt;"YES",Calculator!$B$36&lt;Calculator!$G$16),"—",ROUND((1+SQRT(((50*POWER(80,POWER(COS(PI()*MOD(Calculator!$B$36/Calculator!$F$16,1)),2))+MIN(500,MAX(30,100*EXP(-0.3*'VSWR Calculator'!$C$24)*(1+3*ABS(MOD('VSWR Calculator'!$C$23/Calculator!$F$16/2,1)-0.5))))/'VSWR Calculator'!$C$25)-$C94)^2+(1500*ABS(SIN(2*PI()*MOD(Calculator!$B$36/Calculator!$F$16,1)))*IF(MOD(Calculator!$B$36/Calculator!$F$16,1)&lt;0.5,-1,1))^2)/SQRT(((50*POWER(80,POWER(COS(PI()*MOD(Calculator!$B$36/Calculator!$F$16,1)),2))+MIN(500,MAX(30,100*EXP(-0.3*'VSWR Calculator'!$C$24)*(1+3*ABS(MOD('VSWR Calculator'!$C$23/Calculator!$F$16/2,1)-0.5))))/'VSWR Calculator'!$C$25)+$C94)^2+(1500*ABS(SIN(2*PI()*MOD(Calculator!$B$36/Calculator!$F$16,1)))*IF(MOD(Calculator!$B$36/Calculator!$F$16,1)&lt;0.5,-1,1))^2))/(1-SQRT(((50*POWER(80,POWER(COS(PI()*MOD(Calculator!$B$36/Calculator!$F$16,1)),2))+MIN(500,MAX(30,100*EXP(-0.3*'VSWR Calculator'!$C$24)*(1+3*ABS(MOD('VSWR Calculator'!$C$23/Calculator!$F$16/2,1)-0.5))))/'VSWR Calculator'!$C$25)-$C94)^2+(1500*ABS(SIN(2*PI()*MOD(Calculator!$B$36/Calculator!$F$16,1)))*IF(MOD(Calculator!$B$36/Calculator!$F$16,1)&lt;0.5,-1,1))^2)/SQRT(((50*POWER(80,POWER(COS(PI()*MOD(Calculator!$B$36/Calculator!$F$16,1)),2))+MIN(500,MAX(30,100*EXP(-0.3*'VSWR Calculator'!$C$24)*(1+3*ABS(MOD('VSWR Calculator'!$C$23/Calculator!$F$16/2,1)-0.5))))/'VSWR Calculator'!$C$25)+$C94)^2+(1500*ABS(SIN(2*PI()*MOD(Calculator!$B$36/Calculator!$F$16,1)))*IF(MOD(Calculator!$B$36/Calculator!$F$16,1)&lt;0.5,-1,1))^2)),2))</f>
        <v>—</v>
      </c>
      <c r="HG94" s="253" t="n">
        <f aca="false">IF(OR(Calculator!$E$17&lt;&gt;"YES",Calculator!$B$36&lt;Calculator!$G$17),"—",ROUND((1+SQRT(((50*POWER(80,POWER(COS(PI()*MOD(Calculator!$B$36/Calculator!$F$17,1)),2))+MIN(500,MAX(30,100*EXP(-0.3*'VSWR Calculator'!$C$24)*(1+3*ABS(MOD('VSWR Calculator'!$C$23/Calculator!$F$17/2,1)-0.5))))/'VSWR Calculator'!$C$25)-$C94)^2+(1500*ABS(SIN(2*PI()*MOD(Calculator!$B$36/Calculator!$F$17,1)))*IF(MOD(Calculator!$B$36/Calculator!$F$17,1)&lt;0.5,-1,1))^2)/SQRT(((50*POWER(80,POWER(COS(PI()*MOD(Calculator!$B$36/Calculator!$F$17,1)),2))+MIN(500,MAX(30,100*EXP(-0.3*'VSWR Calculator'!$C$24)*(1+3*ABS(MOD('VSWR Calculator'!$C$23/Calculator!$F$17/2,1)-0.5))))/'VSWR Calculator'!$C$25)+$C94)^2+(1500*ABS(SIN(2*PI()*MOD(Calculator!$B$36/Calculator!$F$17,1)))*IF(MOD(Calculator!$B$36/Calculator!$F$17,1)&lt;0.5,-1,1))^2))/(1-SQRT(((50*POWER(80,POWER(COS(PI()*MOD(Calculator!$B$36/Calculator!$F$17,1)),2))+MIN(500,MAX(30,100*EXP(-0.3*'VSWR Calculator'!$C$24)*(1+3*ABS(MOD('VSWR Calculator'!$C$23/Calculator!$F$17/2,1)-0.5))))/'VSWR Calculator'!$C$25)-$C94)^2+(1500*ABS(SIN(2*PI()*MOD(Calculator!$B$36/Calculator!$F$17,1)))*IF(MOD(Calculator!$B$36/Calculator!$F$17,1)&lt;0.5,-1,1))^2)/SQRT(((50*POWER(80,POWER(COS(PI()*MOD(Calculator!$B$36/Calculator!$F$17,1)),2))+MIN(500,MAX(30,100*EXP(-0.3*'VSWR Calculator'!$C$24)*(1+3*ABS(MOD('VSWR Calculator'!$C$23/Calculator!$F$17/2,1)-0.5))))/'VSWR Calculator'!$C$25)+$C94)^2+(1500*ABS(SIN(2*PI()*MOD(Calculator!$B$36/Calculator!$F$17,1)))*IF(MOD(Calculator!$B$36/Calculator!$F$17,1)&lt;0.5,-1,1))^2)),2))</f>
        <v>21.52</v>
      </c>
      <c r="HH94" s="253" t="str">
        <f aca="false">IF(OR(Calculator!$E$18&lt;&gt;"YES",Calculator!$B$36&lt;Calculator!$G$18),"—",ROUND((1+SQRT(((50*POWER(80,POWER(COS(PI()*MOD(Calculator!$B$36/Calculator!$F$18,1)),2))+MIN(500,MAX(30,100*EXP(-0.3*'VSWR Calculator'!$C$24)*(1+3*ABS(MOD('VSWR Calculator'!$C$23/Calculator!$F$18/2,1)-0.5))))/'VSWR Calculator'!$C$25)-$C94)^2+(1500*ABS(SIN(2*PI()*MOD(Calculator!$B$36/Calculator!$F$18,1)))*IF(MOD(Calculator!$B$36/Calculator!$F$18,1)&lt;0.5,-1,1))^2)/SQRT(((50*POWER(80,POWER(COS(PI()*MOD(Calculator!$B$36/Calculator!$F$18,1)),2))+MIN(500,MAX(30,100*EXP(-0.3*'VSWR Calculator'!$C$24)*(1+3*ABS(MOD('VSWR Calculator'!$C$23/Calculator!$F$18/2,1)-0.5))))/'VSWR Calculator'!$C$25)+$C94)^2+(1500*ABS(SIN(2*PI()*MOD(Calculator!$B$36/Calculator!$F$18,1)))*IF(MOD(Calculator!$B$36/Calculator!$F$18,1)&lt;0.5,-1,1))^2))/(1-SQRT(((50*POWER(80,POWER(COS(PI()*MOD(Calculator!$B$36/Calculator!$F$18,1)),2))+MIN(500,MAX(30,100*EXP(-0.3*'VSWR Calculator'!$C$24)*(1+3*ABS(MOD('VSWR Calculator'!$C$23/Calculator!$F$18/2,1)-0.5))))/'VSWR Calculator'!$C$25)-$C94)^2+(1500*ABS(SIN(2*PI()*MOD(Calculator!$B$36/Calculator!$F$18,1)))*IF(MOD(Calculator!$B$36/Calculator!$F$18,1)&lt;0.5,-1,1))^2)/SQRT(((50*POWER(80,POWER(COS(PI()*MOD(Calculator!$B$36/Calculator!$F$18,1)),2))+MIN(500,MAX(30,100*EXP(-0.3*'VSWR Calculator'!$C$24)*(1+3*ABS(MOD('VSWR Calculator'!$C$23/Calculator!$F$18/2,1)-0.5))))/'VSWR Calculator'!$C$25)+$C94)^2+(1500*ABS(SIN(2*PI()*MOD(Calculator!$B$36/Calculator!$F$18,1)))*IF(MOD(Calculator!$B$36/Calculator!$F$18,1)&lt;0.5,-1,1))^2)),2))</f>
        <v>—</v>
      </c>
      <c r="HI94" s="253" t="str">
        <f aca="false">IF(OR(Calculator!$E$19&lt;&gt;"YES",Calculator!$B$36&lt;Calculator!$G$19),"—",ROUND((1+SQRT(((50*POWER(80,POWER(COS(PI()*MOD(Calculator!$B$36/Calculator!$F$19,1)),2))+MIN(500,MAX(30,100*EXP(-0.3*'VSWR Calculator'!$C$24)*(1+3*ABS(MOD('VSWR Calculator'!$C$23/Calculator!$F$19/2,1)-0.5))))/'VSWR Calculator'!$C$25)-$C94)^2+(1500*ABS(SIN(2*PI()*MOD(Calculator!$B$36/Calculator!$F$19,1)))*IF(MOD(Calculator!$B$36/Calculator!$F$19,1)&lt;0.5,-1,1))^2)/SQRT(((50*POWER(80,POWER(COS(PI()*MOD(Calculator!$B$36/Calculator!$F$19,1)),2))+MIN(500,MAX(30,100*EXP(-0.3*'VSWR Calculator'!$C$24)*(1+3*ABS(MOD('VSWR Calculator'!$C$23/Calculator!$F$19/2,1)-0.5))))/'VSWR Calculator'!$C$25)+$C94)^2+(1500*ABS(SIN(2*PI()*MOD(Calculator!$B$36/Calculator!$F$19,1)))*IF(MOD(Calculator!$B$36/Calculator!$F$19,1)&lt;0.5,-1,1))^2))/(1-SQRT(((50*POWER(80,POWER(COS(PI()*MOD(Calculator!$B$36/Calculator!$F$19,1)),2))+MIN(500,MAX(30,100*EXP(-0.3*'VSWR Calculator'!$C$24)*(1+3*ABS(MOD('VSWR Calculator'!$C$23/Calculator!$F$19/2,1)-0.5))))/'VSWR Calculator'!$C$25)-$C94)^2+(1500*ABS(SIN(2*PI()*MOD(Calculator!$B$36/Calculator!$F$19,1)))*IF(MOD(Calculator!$B$36/Calculator!$F$19,1)&lt;0.5,-1,1))^2)/SQRT(((50*POWER(80,POWER(COS(PI()*MOD(Calculator!$B$36/Calculator!$F$19,1)),2))+MIN(500,MAX(30,100*EXP(-0.3*'VSWR Calculator'!$C$24)*(1+3*ABS(MOD('VSWR Calculator'!$C$23/Calculator!$F$19/2,1)-0.5))))/'VSWR Calculator'!$C$25)+$C94)^2+(1500*ABS(SIN(2*PI()*MOD(Calculator!$B$36/Calculator!$F$19,1)))*IF(MOD(Calculator!$B$36/Calculator!$F$19,1)&lt;0.5,-1,1))^2)),2))</f>
        <v>—</v>
      </c>
      <c r="HJ94" s="253" t="str">
        <f aca="false">IF(OR(Calculator!$E$20&lt;&gt;"YES",Calculator!$B$36&lt;Calculator!$G$20),"—",ROUND((1+SQRT(((50*POWER(80,POWER(COS(PI()*MOD(Calculator!$B$36/Calculator!$F$20,1)),2))+MIN(500,MAX(30,100*EXP(-0.3*'VSWR Calculator'!$C$24)*(1+3*ABS(MOD('VSWR Calculator'!$C$23/Calculator!$F$20/2,1)-0.5))))/'VSWR Calculator'!$C$25)-$C94)^2+(1500*ABS(SIN(2*PI()*MOD(Calculator!$B$36/Calculator!$F$20,1)))*IF(MOD(Calculator!$B$36/Calculator!$F$20,1)&lt;0.5,-1,1))^2)/SQRT(((50*POWER(80,POWER(COS(PI()*MOD(Calculator!$B$36/Calculator!$F$20,1)),2))+MIN(500,MAX(30,100*EXP(-0.3*'VSWR Calculator'!$C$24)*(1+3*ABS(MOD('VSWR Calculator'!$C$23/Calculator!$F$20/2,1)-0.5))))/'VSWR Calculator'!$C$25)+$C94)^2+(1500*ABS(SIN(2*PI()*MOD(Calculator!$B$36/Calculator!$F$20,1)))*IF(MOD(Calculator!$B$36/Calculator!$F$20,1)&lt;0.5,-1,1))^2))/(1-SQRT(((50*POWER(80,POWER(COS(PI()*MOD(Calculator!$B$36/Calculator!$F$20,1)),2))+MIN(500,MAX(30,100*EXP(-0.3*'VSWR Calculator'!$C$24)*(1+3*ABS(MOD('VSWR Calculator'!$C$23/Calculator!$F$20/2,1)-0.5))))/'VSWR Calculator'!$C$25)-$C94)^2+(1500*ABS(SIN(2*PI()*MOD(Calculator!$B$36/Calculator!$F$20,1)))*IF(MOD(Calculator!$B$36/Calculator!$F$20,1)&lt;0.5,-1,1))^2)/SQRT(((50*POWER(80,POWER(COS(PI()*MOD(Calculator!$B$36/Calculator!$F$20,1)),2))+MIN(500,MAX(30,100*EXP(-0.3*'VSWR Calculator'!$C$24)*(1+3*ABS(MOD('VSWR Calculator'!$C$23/Calculator!$F$20/2,1)-0.5))))/'VSWR Calculator'!$C$25)+$C94)^2+(1500*ABS(SIN(2*PI()*MOD(Calculator!$B$36/Calculator!$F$20,1)))*IF(MOD(Calculator!$B$36/Calculator!$F$20,1)&lt;0.5,-1,1))^2)),2))</f>
        <v>—</v>
      </c>
      <c r="HK94" s="253" t="str">
        <f aca="false">IF(OR(Calculator!$E$21&lt;&gt;"YES",Calculator!$B$36&lt;Calculator!$G$21),"—",ROUND((1+SQRT(((50*POWER(80,POWER(COS(PI()*MOD(Calculator!$B$36/Calculator!$F$21,1)),2))+MIN(500,MAX(30,100*EXP(-0.3*'VSWR Calculator'!$C$24)*(1+3*ABS(MOD('VSWR Calculator'!$C$23/Calculator!$F$21/2,1)-0.5))))/'VSWR Calculator'!$C$25)-$C94)^2+(1500*ABS(SIN(2*PI()*MOD(Calculator!$B$36/Calculator!$F$21,1)))*IF(MOD(Calculator!$B$36/Calculator!$F$21,1)&lt;0.5,-1,1))^2)/SQRT(((50*POWER(80,POWER(COS(PI()*MOD(Calculator!$B$36/Calculator!$F$21,1)),2))+MIN(500,MAX(30,100*EXP(-0.3*'VSWR Calculator'!$C$24)*(1+3*ABS(MOD('VSWR Calculator'!$C$23/Calculator!$F$21/2,1)-0.5))))/'VSWR Calculator'!$C$25)+$C94)^2+(1500*ABS(SIN(2*PI()*MOD(Calculator!$B$36/Calculator!$F$21,1)))*IF(MOD(Calculator!$B$36/Calculator!$F$21,1)&lt;0.5,-1,1))^2))/(1-SQRT(((50*POWER(80,POWER(COS(PI()*MOD(Calculator!$B$36/Calculator!$F$21,1)),2))+MIN(500,MAX(30,100*EXP(-0.3*'VSWR Calculator'!$C$24)*(1+3*ABS(MOD('VSWR Calculator'!$C$23/Calculator!$F$21/2,1)-0.5))))/'VSWR Calculator'!$C$25)-$C94)^2+(1500*ABS(SIN(2*PI()*MOD(Calculator!$B$36/Calculator!$F$21,1)))*IF(MOD(Calculator!$B$36/Calculator!$F$21,1)&lt;0.5,-1,1))^2)/SQRT(((50*POWER(80,POWER(COS(PI()*MOD(Calculator!$B$36/Calculator!$F$21,1)),2))+MIN(500,MAX(30,100*EXP(-0.3*'VSWR Calculator'!$C$24)*(1+3*ABS(MOD('VSWR Calculator'!$C$23/Calculator!$F$21/2,1)-0.5))))/'VSWR Calculator'!$C$25)+$C94)^2+(1500*ABS(SIN(2*PI()*MOD(Calculator!$B$36/Calculator!$F$21,1)))*IF(MOD(Calculator!$B$36/Calculator!$F$21,1)&lt;0.5,-1,1))^2)),2))</f>
        <v>—</v>
      </c>
      <c r="HL94" s="253" t="str">
        <f aca="false">IF(OR(Calculator!$E$22&lt;&gt;"YES",Calculator!$B$36&lt;Calculator!$G$22),"—",ROUND((1+SQRT(((50*POWER(80,POWER(COS(PI()*MOD(Calculator!$B$36/Calculator!$F$22,1)),2))+MIN(500,MAX(30,100*EXP(-0.3*'VSWR Calculator'!$C$24)*(1+3*ABS(MOD('VSWR Calculator'!$C$23/Calculator!$F$22/2,1)-0.5))))/'VSWR Calculator'!$C$25)-$C94)^2+(1500*ABS(SIN(2*PI()*MOD(Calculator!$B$36/Calculator!$F$22,1)))*IF(MOD(Calculator!$B$36/Calculator!$F$22,1)&lt;0.5,-1,1))^2)/SQRT(((50*POWER(80,POWER(COS(PI()*MOD(Calculator!$B$36/Calculator!$F$22,1)),2))+MIN(500,MAX(30,100*EXP(-0.3*'VSWR Calculator'!$C$24)*(1+3*ABS(MOD('VSWR Calculator'!$C$23/Calculator!$F$22/2,1)-0.5))))/'VSWR Calculator'!$C$25)+$C94)^2+(1500*ABS(SIN(2*PI()*MOD(Calculator!$B$36/Calculator!$F$22,1)))*IF(MOD(Calculator!$B$36/Calculator!$F$22,1)&lt;0.5,-1,1))^2))/(1-SQRT(((50*POWER(80,POWER(COS(PI()*MOD(Calculator!$B$36/Calculator!$F$22,1)),2))+MIN(500,MAX(30,100*EXP(-0.3*'VSWR Calculator'!$C$24)*(1+3*ABS(MOD('VSWR Calculator'!$C$23/Calculator!$F$22/2,1)-0.5))))/'VSWR Calculator'!$C$25)-$C94)^2+(1500*ABS(SIN(2*PI()*MOD(Calculator!$B$36/Calculator!$F$22,1)))*IF(MOD(Calculator!$B$36/Calculator!$F$22,1)&lt;0.5,-1,1))^2)/SQRT(((50*POWER(80,POWER(COS(PI()*MOD(Calculator!$B$36/Calculator!$F$22,1)),2))+MIN(500,MAX(30,100*EXP(-0.3*'VSWR Calculator'!$C$24)*(1+3*ABS(MOD('VSWR Calculator'!$C$23/Calculator!$F$22/2,1)-0.5))))/'VSWR Calculator'!$C$25)+$C94)^2+(1500*ABS(SIN(2*PI()*MOD(Calculator!$B$36/Calculator!$F$22,1)))*IF(MOD(Calculator!$B$36/Calculator!$F$22,1)&lt;0.5,-1,1))^2)),2))</f>
        <v>—</v>
      </c>
      <c r="HM94" s="253" t="n">
        <f aca="false">IFERROR(ROUND((IF(ISNUMBER(HB94),HB94,0)+IF(ISNUMBER(HC94),HC94,0)+IF(ISNUMBER(HD94),HD94,0)+IF(ISNUMBER(HE94),HE94,0)+IF(ISNUMBER(HF94),HF94,0)+IF(ISNUMBER(HG94),HG94,0)+IF(ISNUMBER(HH94),HH94,0)+IF(ISNUMBER(HI94),HI94,0)+IF(ISNUMBER(HJ94),HJ94,0)+IF(ISNUMBER(HK94),HK94,0)+IF(ISNUMBER(HL94),HL94,0))/(IF(ISNUMBER(HB94),1,0)+IF(ISNUMBER(HC94),1,0)+IF(ISNUMBER(HD94),1,0)+IF(ISNUMBER(HE94),1,0)+IF(ISNUMBER(HF94),1,0)+IF(ISNUMBER(HG94),1,0)+IF(ISNUMBER(HH94),1,0)+IF(ISNUMBER(HI94),1,0)+IF(ISNUMBER(HJ94),1,0)+IF(ISNUMBER(HK94),1,0)+IF(ISNUMBER(HL94),1,0)),4),"")</f>
        <v>19.375</v>
      </c>
      <c r="HN94" s="253" t="str">
        <f aca="false">IF(OR(Calculator!$E$12&lt;&gt;"YES",Calculator!$B$37&lt;Calculator!$G$12),"—",ROUND((1+SQRT(((50*POWER(80,POWER(COS(PI()*MOD(Calculator!$B$37/Calculator!$F$12,1)),2))+MIN(500,MAX(30,100*EXP(-0.3*'VSWR Calculator'!$C$24)*(1+3*ABS(MOD('VSWR Calculator'!$C$23/Calculator!$F$12/2,1)-0.5))))/'VSWR Calculator'!$C$25)-$C94)^2+(1500*ABS(SIN(2*PI()*MOD(Calculator!$B$37/Calculator!$F$12,1)))*IF(MOD(Calculator!$B$37/Calculator!$F$12,1)&lt;0.5,-1,1))^2)/SQRT(((50*POWER(80,POWER(COS(PI()*MOD(Calculator!$B$37/Calculator!$F$12,1)),2))+MIN(500,MAX(30,100*EXP(-0.3*'VSWR Calculator'!$C$24)*(1+3*ABS(MOD('VSWR Calculator'!$C$23/Calculator!$F$12/2,1)-0.5))))/'VSWR Calculator'!$C$25)+$C94)^2+(1500*ABS(SIN(2*PI()*MOD(Calculator!$B$37/Calculator!$F$12,1)))*IF(MOD(Calculator!$B$37/Calculator!$F$12,1)&lt;0.5,-1,1))^2))/(1-SQRT(((50*POWER(80,POWER(COS(PI()*MOD(Calculator!$B$37/Calculator!$F$12,1)),2))+MIN(500,MAX(30,100*EXP(-0.3*'VSWR Calculator'!$C$24)*(1+3*ABS(MOD('VSWR Calculator'!$C$23/Calculator!$F$12/2,1)-0.5))))/'VSWR Calculator'!$C$25)-$C94)^2+(1500*ABS(SIN(2*PI()*MOD(Calculator!$B$37/Calculator!$F$12,1)))*IF(MOD(Calculator!$B$37/Calculator!$F$12,1)&lt;0.5,-1,1))^2)/SQRT(((50*POWER(80,POWER(COS(PI()*MOD(Calculator!$B$37/Calculator!$F$12,1)),2))+MIN(500,MAX(30,100*EXP(-0.3*'VSWR Calculator'!$C$24)*(1+3*ABS(MOD('VSWR Calculator'!$C$23/Calculator!$F$12/2,1)-0.5))))/'VSWR Calculator'!$C$25)+$C94)^2+(1500*ABS(SIN(2*PI()*MOD(Calculator!$B$37/Calculator!$F$12,1)))*IF(MOD(Calculator!$B$37/Calculator!$F$12,1)&lt;0.5,-1,1))^2)),2))</f>
        <v>—</v>
      </c>
      <c r="HO94" s="253" t="str">
        <f aca="false">IF(OR(Calculator!$E$13&lt;&gt;"YES",Calculator!$B$37&lt;Calculator!$G$13),"—",ROUND((1+SQRT(((50*POWER(80,POWER(COS(PI()*MOD(Calculator!$B$37/Calculator!$F$13,1)),2))+MIN(500,MAX(30,100*EXP(-0.3*'VSWR Calculator'!$C$24)*(1+3*ABS(MOD('VSWR Calculator'!$C$23/Calculator!$F$13/2,1)-0.5))))/'VSWR Calculator'!$C$25)-$C94)^2+(1500*ABS(SIN(2*PI()*MOD(Calculator!$B$37/Calculator!$F$13,1)))*IF(MOD(Calculator!$B$37/Calculator!$F$13,1)&lt;0.5,-1,1))^2)/SQRT(((50*POWER(80,POWER(COS(PI()*MOD(Calculator!$B$37/Calculator!$F$13,1)),2))+MIN(500,MAX(30,100*EXP(-0.3*'VSWR Calculator'!$C$24)*(1+3*ABS(MOD('VSWR Calculator'!$C$23/Calculator!$F$13/2,1)-0.5))))/'VSWR Calculator'!$C$25)+$C94)^2+(1500*ABS(SIN(2*PI()*MOD(Calculator!$B$37/Calculator!$F$13,1)))*IF(MOD(Calculator!$B$37/Calculator!$F$13,1)&lt;0.5,-1,1))^2))/(1-SQRT(((50*POWER(80,POWER(COS(PI()*MOD(Calculator!$B$37/Calculator!$F$13,1)),2))+MIN(500,MAX(30,100*EXP(-0.3*'VSWR Calculator'!$C$24)*(1+3*ABS(MOD('VSWR Calculator'!$C$23/Calculator!$F$13/2,1)-0.5))))/'VSWR Calculator'!$C$25)-$C94)^2+(1500*ABS(SIN(2*PI()*MOD(Calculator!$B$37/Calculator!$F$13,1)))*IF(MOD(Calculator!$B$37/Calculator!$F$13,1)&lt;0.5,-1,1))^2)/SQRT(((50*POWER(80,POWER(COS(PI()*MOD(Calculator!$B$37/Calculator!$F$13,1)),2))+MIN(500,MAX(30,100*EXP(-0.3*'VSWR Calculator'!$C$24)*(1+3*ABS(MOD('VSWR Calculator'!$C$23/Calculator!$F$13/2,1)-0.5))))/'VSWR Calculator'!$C$25)+$C94)^2+(1500*ABS(SIN(2*PI()*MOD(Calculator!$B$37/Calculator!$F$13,1)))*IF(MOD(Calculator!$B$37/Calculator!$F$13,1)&lt;0.5,-1,1))^2)),2))</f>
        <v>—</v>
      </c>
      <c r="HP94" s="253" t="str">
        <f aca="false">IF(OR(Calculator!$E$14&lt;&gt;"YES",Calculator!$B$37&lt;Calculator!$G$14),"—",ROUND((1+SQRT(((50*POWER(80,POWER(COS(PI()*MOD(Calculator!$B$37/Calculator!$F$14,1)),2))+MIN(500,MAX(30,100*EXP(-0.3*'VSWR Calculator'!$C$24)*(1+3*ABS(MOD('VSWR Calculator'!$C$23/Calculator!$F$14/2,1)-0.5))))/'VSWR Calculator'!$C$25)-$C94)^2+(1500*ABS(SIN(2*PI()*MOD(Calculator!$B$37/Calculator!$F$14,1)))*IF(MOD(Calculator!$B$37/Calculator!$F$14,1)&lt;0.5,-1,1))^2)/SQRT(((50*POWER(80,POWER(COS(PI()*MOD(Calculator!$B$37/Calculator!$F$14,1)),2))+MIN(500,MAX(30,100*EXP(-0.3*'VSWR Calculator'!$C$24)*(1+3*ABS(MOD('VSWR Calculator'!$C$23/Calculator!$F$14/2,1)-0.5))))/'VSWR Calculator'!$C$25)+$C94)^2+(1500*ABS(SIN(2*PI()*MOD(Calculator!$B$37/Calculator!$F$14,1)))*IF(MOD(Calculator!$B$37/Calculator!$F$14,1)&lt;0.5,-1,1))^2))/(1-SQRT(((50*POWER(80,POWER(COS(PI()*MOD(Calculator!$B$37/Calculator!$F$14,1)),2))+MIN(500,MAX(30,100*EXP(-0.3*'VSWR Calculator'!$C$24)*(1+3*ABS(MOD('VSWR Calculator'!$C$23/Calculator!$F$14/2,1)-0.5))))/'VSWR Calculator'!$C$25)-$C94)^2+(1500*ABS(SIN(2*PI()*MOD(Calculator!$B$37/Calculator!$F$14,1)))*IF(MOD(Calculator!$B$37/Calculator!$F$14,1)&lt;0.5,-1,1))^2)/SQRT(((50*POWER(80,POWER(COS(PI()*MOD(Calculator!$B$37/Calculator!$F$14,1)),2))+MIN(500,MAX(30,100*EXP(-0.3*'VSWR Calculator'!$C$24)*(1+3*ABS(MOD('VSWR Calculator'!$C$23/Calculator!$F$14/2,1)-0.5))))/'VSWR Calculator'!$C$25)+$C94)^2+(1500*ABS(SIN(2*PI()*MOD(Calculator!$B$37/Calculator!$F$14,1)))*IF(MOD(Calculator!$B$37/Calculator!$F$14,1)&lt;0.5,-1,1))^2)),2))</f>
        <v>—</v>
      </c>
      <c r="HQ94" s="253" t="n">
        <f aca="false">IF(OR(Calculator!$E$15&lt;&gt;"YES",Calculator!$B$37&lt;Calculator!$G$15),"—",ROUND((1+SQRT(((50*POWER(80,POWER(COS(PI()*MOD(Calculator!$B$37/Calculator!$F$15,1)),2))+MIN(500,MAX(30,100*EXP(-0.3*'VSWR Calculator'!$C$24)*(1+3*ABS(MOD('VSWR Calculator'!$C$23/Calculator!$F$15/2,1)-0.5))))/'VSWR Calculator'!$C$25)-$C94)^2+(1500*ABS(SIN(2*PI()*MOD(Calculator!$B$37/Calculator!$F$15,1)))*IF(MOD(Calculator!$B$37/Calculator!$F$15,1)&lt;0.5,-1,1))^2)/SQRT(((50*POWER(80,POWER(COS(PI()*MOD(Calculator!$B$37/Calculator!$F$15,1)),2))+MIN(500,MAX(30,100*EXP(-0.3*'VSWR Calculator'!$C$24)*(1+3*ABS(MOD('VSWR Calculator'!$C$23/Calculator!$F$15/2,1)-0.5))))/'VSWR Calculator'!$C$25)+$C94)^2+(1500*ABS(SIN(2*PI()*MOD(Calculator!$B$37/Calculator!$F$15,1)))*IF(MOD(Calculator!$B$37/Calculator!$F$15,1)&lt;0.5,-1,1))^2))/(1-SQRT(((50*POWER(80,POWER(COS(PI()*MOD(Calculator!$B$37/Calculator!$F$15,1)),2))+MIN(500,MAX(30,100*EXP(-0.3*'VSWR Calculator'!$C$24)*(1+3*ABS(MOD('VSWR Calculator'!$C$23/Calculator!$F$15/2,1)-0.5))))/'VSWR Calculator'!$C$25)-$C94)^2+(1500*ABS(SIN(2*PI()*MOD(Calculator!$B$37/Calculator!$F$15,1)))*IF(MOD(Calculator!$B$37/Calculator!$F$15,1)&lt;0.5,-1,1))^2)/SQRT(((50*POWER(80,POWER(COS(PI()*MOD(Calculator!$B$37/Calculator!$F$15,1)),2))+MIN(500,MAX(30,100*EXP(-0.3*'VSWR Calculator'!$C$24)*(1+3*ABS(MOD('VSWR Calculator'!$C$23/Calculator!$F$15/2,1)-0.5))))/'VSWR Calculator'!$C$25)+$C94)^2+(1500*ABS(SIN(2*PI()*MOD(Calculator!$B$37/Calculator!$F$15,1)))*IF(MOD(Calculator!$B$37/Calculator!$F$15,1)&lt;0.5,-1,1))^2)),2))</f>
        <v>2.59</v>
      </c>
      <c r="HR94" s="253" t="str">
        <f aca="false">IF(OR(Calculator!$E$16&lt;&gt;"YES",Calculator!$B$37&lt;Calculator!$G$16),"—",ROUND((1+SQRT(((50*POWER(80,POWER(COS(PI()*MOD(Calculator!$B$37/Calculator!$F$16,1)),2))+MIN(500,MAX(30,100*EXP(-0.3*'VSWR Calculator'!$C$24)*(1+3*ABS(MOD('VSWR Calculator'!$C$23/Calculator!$F$16/2,1)-0.5))))/'VSWR Calculator'!$C$25)-$C94)^2+(1500*ABS(SIN(2*PI()*MOD(Calculator!$B$37/Calculator!$F$16,1)))*IF(MOD(Calculator!$B$37/Calculator!$F$16,1)&lt;0.5,-1,1))^2)/SQRT(((50*POWER(80,POWER(COS(PI()*MOD(Calculator!$B$37/Calculator!$F$16,1)),2))+MIN(500,MAX(30,100*EXP(-0.3*'VSWR Calculator'!$C$24)*(1+3*ABS(MOD('VSWR Calculator'!$C$23/Calculator!$F$16/2,1)-0.5))))/'VSWR Calculator'!$C$25)+$C94)^2+(1500*ABS(SIN(2*PI()*MOD(Calculator!$B$37/Calculator!$F$16,1)))*IF(MOD(Calculator!$B$37/Calculator!$F$16,1)&lt;0.5,-1,1))^2))/(1-SQRT(((50*POWER(80,POWER(COS(PI()*MOD(Calculator!$B$37/Calculator!$F$16,1)),2))+MIN(500,MAX(30,100*EXP(-0.3*'VSWR Calculator'!$C$24)*(1+3*ABS(MOD('VSWR Calculator'!$C$23/Calculator!$F$16/2,1)-0.5))))/'VSWR Calculator'!$C$25)-$C94)^2+(1500*ABS(SIN(2*PI()*MOD(Calculator!$B$37/Calculator!$F$16,1)))*IF(MOD(Calculator!$B$37/Calculator!$F$16,1)&lt;0.5,-1,1))^2)/SQRT(((50*POWER(80,POWER(COS(PI()*MOD(Calculator!$B$37/Calculator!$F$16,1)),2))+MIN(500,MAX(30,100*EXP(-0.3*'VSWR Calculator'!$C$24)*(1+3*ABS(MOD('VSWR Calculator'!$C$23/Calculator!$F$16/2,1)-0.5))))/'VSWR Calculator'!$C$25)+$C94)^2+(1500*ABS(SIN(2*PI()*MOD(Calculator!$B$37/Calculator!$F$16,1)))*IF(MOD(Calculator!$B$37/Calculator!$F$16,1)&lt;0.5,-1,1))^2)),2))</f>
        <v>—</v>
      </c>
      <c r="HS94" s="253" t="n">
        <f aca="false">IF(OR(Calculator!$E$17&lt;&gt;"YES",Calculator!$B$37&lt;Calculator!$G$17),"—",ROUND((1+SQRT(((50*POWER(80,POWER(COS(PI()*MOD(Calculator!$B$37/Calculator!$F$17,1)),2))+MIN(500,MAX(30,100*EXP(-0.3*'VSWR Calculator'!$C$24)*(1+3*ABS(MOD('VSWR Calculator'!$C$23/Calculator!$F$17/2,1)-0.5))))/'VSWR Calculator'!$C$25)-$C94)^2+(1500*ABS(SIN(2*PI()*MOD(Calculator!$B$37/Calculator!$F$17,1)))*IF(MOD(Calculator!$B$37/Calculator!$F$17,1)&lt;0.5,-1,1))^2)/SQRT(((50*POWER(80,POWER(COS(PI()*MOD(Calculator!$B$37/Calculator!$F$17,1)),2))+MIN(500,MAX(30,100*EXP(-0.3*'VSWR Calculator'!$C$24)*(1+3*ABS(MOD('VSWR Calculator'!$C$23/Calculator!$F$17/2,1)-0.5))))/'VSWR Calculator'!$C$25)+$C94)^2+(1500*ABS(SIN(2*PI()*MOD(Calculator!$B$37/Calculator!$F$17,1)))*IF(MOD(Calculator!$B$37/Calculator!$F$17,1)&lt;0.5,-1,1))^2))/(1-SQRT(((50*POWER(80,POWER(COS(PI()*MOD(Calculator!$B$37/Calculator!$F$17,1)),2))+MIN(500,MAX(30,100*EXP(-0.3*'VSWR Calculator'!$C$24)*(1+3*ABS(MOD('VSWR Calculator'!$C$23/Calculator!$F$17/2,1)-0.5))))/'VSWR Calculator'!$C$25)-$C94)^2+(1500*ABS(SIN(2*PI()*MOD(Calculator!$B$37/Calculator!$F$17,1)))*IF(MOD(Calculator!$B$37/Calculator!$F$17,1)&lt;0.5,-1,1))^2)/SQRT(((50*POWER(80,POWER(COS(PI()*MOD(Calculator!$B$37/Calculator!$F$17,1)),2))+MIN(500,MAX(30,100*EXP(-0.3*'VSWR Calculator'!$C$24)*(1+3*ABS(MOD('VSWR Calculator'!$C$23/Calculator!$F$17/2,1)-0.5))))/'VSWR Calculator'!$C$25)+$C94)^2+(1500*ABS(SIN(2*PI()*MOD(Calculator!$B$37/Calculator!$F$17,1)))*IF(MOD(Calculator!$B$37/Calculator!$F$17,1)&lt;0.5,-1,1))^2)),2))</f>
        <v>15.54</v>
      </c>
      <c r="HT94" s="253" t="str">
        <f aca="false">IF(OR(Calculator!$E$18&lt;&gt;"YES",Calculator!$B$37&lt;Calculator!$G$18),"—",ROUND((1+SQRT(((50*POWER(80,POWER(COS(PI()*MOD(Calculator!$B$37/Calculator!$F$18,1)),2))+MIN(500,MAX(30,100*EXP(-0.3*'VSWR Calculator'!$C$24)*(1+3*ABS(MOD('VSWR Calculator'!$C$23/Calculator!$F$18/2,1)-0.5))))/'VSWR Calculator'!$C$25)-$C94)^2+(1500*ABS(SIN(2*PI()*MOD(Calculator!$B$37/Calculator!$F$18,1)))*IF(MOD(Calculator!$B$37/Calculator!$F$18,1)&lt;0.5,-1,1))^2)/SQRT(((50*POWER(80,POWER(COS(PI()*MOD(Calculator!$B$37/Calculator!$F$18,1)),2))+MIN(500,MAX(30,100*EXP(-0.3*'VSWR Calculator'!$C$24)*(1+3*ABS(MOD('VSWR Calculator'!$C$23/Calculator!$F$18/2,1)-0.5))))/'VSWR Calculator'!$C$25)+$C94)^2+(1500*ABS(SIN(2*PI()*MOD(Calculator!$B$37/Calculator!$F$18,1)))*IF(MOD(Calculator!$B$37/Calculator!$F$18,1)&lt;0.5,-1,1))^2))/(1-SQRT(((50*POWER(80,POWER(COS(PI()*MOD(Calculator!$B$37/Calculator!$F$18,1)),2))+MIN(500,MAX(30,100*EXP(-0.3*'VSWR Calculator'!$C$24)*(1+3*ABS(MOD('VSWR Calculator'!$C$23/Calculator!$F$18/2,1)-0.5))))/'VSWR Calculator'!$C$25)-$C94)^2+(1500*ABS(SIN(2*PI()*MOD(Calculator!$B$37/Calculator!$F$18,1)))*IF(MOD(Calculator!$B$37/Calculator!$F$18,1)&lt;0.5,-1,1))^2)/SQRT(((50*POWER(80,POWER(COS(PI()*MOD(Calculator!$B$37/Calculator!$F$18,1)),2))+MIN(500,MAX(30,100*EXP(-0.3*'VSWR Calculator'!$C$24)*(1+3*ABS(MOD('VSWR Calculator'!$C$23/Calculator!$F$18/2,1)-0.5))))/'VSWR Calculator'!$C$25)+$C94)^2+(1500*ABS(SIN(2*PI()*MOD(Calculator!$B$37/Calculator!$F$18,1)))*IF(MOD(Calculator!$B$37/Calculator!$F$18,1)&lt;0.5,-1,1))^2)),2))</f>
        <v>—</v>
      </c>
      <c r="HU94" s="253" t="str">
        <f aca="false">IF(OR(Calculator!$E$19&lt;&gt;"YES",Calculator!$B$37&lt;Calculator!$G$19),"—",ROUND((1+SQRT(((50*POWER(80,POWER(COS(PI()*MOD(Calculator!$B$37/Calculator!$F$19,1)),2))+MIN(500,MAX(30,100*EXP(-0.3*'VSWR Calculator'!$C$24)*(1+3*ABS(MOD('VSWR Calculator'!$C$23/Calculator!$F$19/2,1)-0.5))))/'VSWR Calculator'!$C$25)-$C94)^2+(1500*ABS(SIN(2*PI()*MOD(Calculator!$B$37/Calculator!$F$19,1)))*IF(MOD(Calculator!$B$37/Calculator!$F$19,1)&lt;0.5,-1,1))^2)/SQRT(((50*POWER(80,POWER(COS(PI()*MOD(Calculator!$B$37/Calculator!$F$19,1)),2))+MIN(500,MAX(30,100*EXP(-0.3*'VSWR Calculator'!$C$24)*(1+3*ABS(MOD('VSWR Calculator'!$C$23/Calculator!$F$19/2,1)-0.5))))/'VSWR Calculator'!$C$25)+$C94)^2+(1500*ABS(SIN(2*PI()*MOD(Calculator!$B$37/Calculator!$F$19,1)))*IF(MOD(Calculator!$B$37/Calculator!$F$19,1)&lt;0.5,-1,1))^2))/(1-SQRT(((50*POWER(80,POWER(COS(PI()*MOD(Calculator!$B$37/Calculator!$F$19,1)),2))+MIN(500,MAX(30,100*EXP(-0.3*'VSWR Calculator'!$C$24)*(1+3*ABS(MOD('VSWR Calculator'!$C$23/Calculator!$F$19/2,1)-0.5))))/'VSWR Calculator'!$C$25)-$C94)^2+(1500*ABS(SIN(2*PI()*MOD(Calculator!$B$37/Calculator!$F$19,1)))*IF(MOD(Calculator!$B$37/Calculator!$F$19,1)&lt;0.5,-1,1))^2)/SQRT(((50*POWER(80,POWER(COS(PI()*MOD(Calculator!$B$37/Calculator!$F$19,1)),2))+MIN(500,MAX(30,100*EXP(-0.3*'VSWR Calculator'!$C$24)*(1+3*ABS(MOD('VSWR Calculator'!$C$23/Calculator!$F$19/2,1)-0.5))))/'VSWR Calculator'!$C$25)+$C94)^2+(1500*ABS(SIN(2*PI()*MOD(Calculator!$B$37/Calculator!$F$19,1)))*IF(MOD(Calculator!$B$37/Calculator!$F$19,1)&lt;0.5,-1,1))^2)),2))</f>
        <v>—</v>
      </c>
      <c r="HV94" s="253" t="str">
        <f aca="false">IF(OR(Calculator!$E$20&lt;&gt;"YES",Calculator!$B$37&lt;Calculator!$G$20),"—",ROUND((1+SQRT(((50*POWER(80,POWER(COS(PI()*MOD(Calculator!$B$37/Calculator!$F$20,1)),2))+MIN(500,MAX(30,100*EXP(-0.3*'VSWR Calculator'!$C$24)*(1+3*ABS(MOD('VSWR Calculator'!$C$23/Calculator!$F$20/2,1)-0.5))))/'VSWR Calculator'!$C$25)-$C94)^2+(1500*ABS(SIN(2*PI()*MOD(Calculator!$B$37/Calculator!$F$20,1)))*IF(MOD(Calculator!$B$37/Calculator!$F$20,1)&lt;0.5,-1,1))^2)/SQRT(((50*POWER(80,POWER(COS(PI()*MOD(Calculator!$B$37/Calculator!$F$20,1)),2))+MIN(500,MAX(30,100*EXP(-0.3*'VSWR Calculator'!$C$24)*(1+3*ABS(MOD('VSWR Calculator'!$C$23/Calculator!$F$20/2,1)-0.5))))/'VSWR Calculator'!$C$25)+$C94)^2+(1500*ABS(SIN(2*PI()*MOD(Calculator!$B$37/Calculator!$F$20,1)))*IF(MOD(Calculator!$B$37/Calculator!$F$20,1)&lt;0.5,-1,1))^2))/(1-SQRT(((50*POWER(80,POWER(COS(PI()*MOD(Calculator!$B$37/Calculator!$F$20,1)),2))+MIN(500,MAX(30,100*EXP(-0.3*'VSWR Calculator'!$C$24)*(1+3*ABS(MOD('VSWR Calculator'!$C$23/Calculator!$F$20/2,1)-0.5))))/'VSWR Calculator'!$C$25)-$C94)^2+(1500*ABS(SIN(2*PI()*MOD(Calculator!$B$37/Calculator!$F$20,1)))*IF(MOD(Calculator!$B$37/Calculator!$F$20,1)&lt;0.5,-1,1))^2)/SQRT(((50*POWER(80,POWER(COS(PI()*MOD(Calculator!$B$37/Calculator!$F$20,1)),2))+MIN(500,MAX(30,100*EXP(-0.3*'VSWR Calculator'!$C$24)*(1+3*ABS(MOD('VSWR Calculator'!$C$23/Calculator!$F$20/2,1)-0.5))))/'VSWR Calculator'!$C$25)+$C94)^2+(1500*ABS(SIN(2*PI()*MOD(Calculator!$B$37/Calculator!$F$20,1)))*IF(MOD(Calculator!$B$37/Calculator!$F$20,1)&lt;0.5,-1,1))^2)),2))</f>
        <v>—</v>
      </c>
      <c r="HW94" s="253" t="str">
        <f aca="false">IF(OR(Calculator!$E$21&lt;&gt;"YES",Calculator!$B$37&lt;Calculator!$G$21),"—",ROUND((1+SQRT(((50*POWER(80,POWER(COS(PI()*MOD(Calculator!$B$37/Calculator!$F$21,1)),2))+MIN(500,MAX(30,100*EXP(-0.3*'VSWR Calculator'!$C$24)*(1+3*ABS(MOD('VSWR Calculator'!$C$23/Calculator!$F$21/2,1)-0.5))))/'VSWR Calculator'!$C$25)-$C94)^2+(1500*ABS(SIN(2*PI()*MOD(Calculator!$B$37/Calculator!$F$21,1)))*IF(MOD(Calculator!$B$37/Calculator!$F$21,1)&lt;0.5,-1,1))^2)/SQRT(((50*POWER(80,POWER(COS(PI()*MOD(Calculator!$B$37/Calculator!$F$21,1)),2))+MIN(500,MAX(30,100*EXP(-0.3*'VSWR Calculator'!$C$24)*(1+3*ABS(MOD('VSWR Calculator'!$C$23/Calculator!$F$21/2,1)-0.5))))/'VSWR Calculator'!$C$25)+$C94)^2+(1500*ABS(SIN(2*PI()*MOD(Calculator!$B$37/Calculator!$F$21,1)))*IF(MOD(Calculator!$B$37/Calculator!$F$21,1)&lt;0.5,-1,1))^2))/(1-SQRT(((50*POWER(80,POWER(COS(PI()*MOD(Calculator!$B$37/Calculator!$F$21,1)),2))+MIN(500,MAX(30,100*EXP(-0.3*'VSWR Calculator'!$C$24)*(1+3*ABS(MOD('VSWR Calculator'!$C$23/Calculator!$F$21/2,1)-0.5))))/'VSWR Calculator'!$C$25)-$C94)^2+(1500*ABS(SIN(2*PI()*MOD(Calculator!$B$37/Calculator!$F$21,1)))*IF(MOD(Calculator!$B$37/Calculator!$F$21,1)&lt;0.5,-1,1))^2)/SQRT(((50*POWER(80,POWER(COS(PI()*MOD(Calculator!$B$37/Calculator!$F$21,1)),2))+MIN(500,MAX(30,100*EXP(-0.3*'VSWR Calculator'!$C$24)*(1+3*ABS(MOD('VSWR Calculator'!$C$23/Calculator!$F$21/2,1)-0.5))))/'VSWR Calculator'!$C$25)+$C94)^2+(1500*ABS(SIN(2*PI()*MOD(Calculator!$B$37/Calculator!$F$21,1)))*IF(MOD(Calculator!$B$37/Calculator!$F$21,1)&lt;0.5,-1,1))^2)),2))</f>
        <v>—</v>
      </c>
      <c r="HX94" s="253" t="str">
        <f aca="false">IF(OR(Calculator!$E$22&lt;&gt;"YES",Calculator!$B$37&lt;Calculator!$G$22),"—",ROUND((1+SQRT(((50*POWER(80,POWER(COS(PI()*MOD(Calculator!$B$37/Calculator!$F$22,1)),2))+MIN(500,MAX(30,100*EXP(-0.3*'VSWR Calculator'!$C$24)*(1+3*ABS(MOD('VSWR Calculator'!$C$23/Calculator!$F$22/2,1)-0.5))))/'VSWR Calculator'!$C$25)-$C94)^2+(1500*ABS(SIN(2*PI()*MOD(Calculator!$B$37/Calculator!$F$22,1)))*IF(MOD(Calculator!$B$37/Calculator!$F$22,1)&lt;0.5,-1,1))^2)/SQRT(((50*POWER(80,POWER(COS(PI()*MOD(Calculator!$B$37/Calculator!$F$22,1)),2))+MIN(500,MAX(30,100*EXP(-0.3*'VSWR Calculator'!$C$24)*(1+3*ABS(MOD('VSWR Calculator'!$C$23/Calculator!$F$22/2,1)-0.5))))/'VSWR Calculator'!$C$25)+$C94)^2+(1500*ABS(SIN(2*PI()*MOD(Calculator!$B$37/Calculator!$F$22,1)))*IF(MOD(Calculator!$B$37/Calculator!$F$22,1)&lt;0.5,-1,1))^2))/(1-SQRT(((50*POWER(80,POWER(COS(PI()*MOD(Calculator!$B$37/Calculator!$F$22,1)),2))+MIN(500,MAX(30,100*EXP(-0.3*'VSWR Calculator'!$C$24)*(1+3*ABS(MOD('VSWR Calculator'!$C$23/Calculator!$F$22/2,1)-0.5))))/'VSWR Calculator'!$C$25)-$C94)^2+(1500*ABS(SIN(2*PI()*MOD(Calculator!$B$37/Calculator!$F$22,1)))*IF(MOD(Calculator!$B$37/Calculator!$F$22,1)&lt;0.5,-1,1))^2)/SQRT(((50*POWER(80,POWER(COS(PI()*MOD(Calculator!$B$37/Calculator!$F$22,1)),2))+MIN(500,MAX(30,100*EXP(-0.3*'VSWR Calculator'!$C$24)*(1+3*ABS(MOD('VSWR Calculator'!$C$23/Calculator!$F$22/2,1)-0.5))))/'VSWR Calculator'!$C$25)+$C94)^2+(1500*ABS(SIN(2*PI()*MOD(Calculator!$B$37/Calculator!$F$22,1)))*IF(MOD(Calculator!$B$37/Calculator!$F$22,1)&lt;0.5,-1,1))^2)),2))</f>
        <v>—</v>
      </c>
      <c r="HY94" s="253" t="n">
        <f aca="false">IFERROR(ROUND((IF(ISNUMBER(HN94),HN94,0)+IF(ISNUMBER(HO94),HO94,0)+IF(ISNUMBER(HP94),HP94,0)+IF(ISNUMBER(HQ94),HQ94,0)+IF(ISNUMBER(HR94),HR94,0)+IF(ISNUMBER(HS94),HS94,0)+IF(ISNUMBER(HT94),HT94,0)+IF(ISNUMBER(HU94),HU94,0)+IF(ISNUMBER(HV94),HV94,0)+IF(ISNUMBER(HW94),HW94,0)+IF(ISNUMBER(HX94),HX94,0))/(IF(ISNUMBER(HN94),1,0)+IF(ISNUMBER(HO94),1,0)+IF(ISNUMBER(HP94),1,0)+IF(ISNUMBER(HQ94),1,0)+IF(ISNUMBER(HR94),1,0)+IF(ISNUMBER(HS94),1,0)+IF(ISNUMBER(HT94),1,0)+IF(ISNUMBER(HU94),1,0)+IF(ISNUMBER(HV94),1,0)+IF(ISNUMBER(HW94),1,0)+IF(ISNUMBER(HX94),1,0)),4),"")</f>
        <v>9.065</v>
      </c>
      <c r="HZ94" s="253" t="str">
        <f aca="false">IF(OR(Calculator!$E$12&lt;&gt;"YES",Calculator!$B$38&lt;Calculator!$G$12),"—",ROUND((1+SQRT(((50*POWER(80,POWER(COS(PI()*MOD(Calculator!$B$38/Calculator!$F$12,1)),2))+MIN(500,MAX(30,100*EXP(-0.3*'VSWR Calculator'!$C$24)*(1+3*ABS(MOD('VSWR Calculator'!$C$23/Calculator!$F$12/2,1)-0.5))))/'VSWR Calculator'!$C$25)-$C94)^2+(1500*ABS(SIN(2*PI()*MOD(Calculator!$B$38/Calculator!$F$12,1)))*IF(MOD(Calculator!$B$38/Calculator!$F$12,1)&lt;0.5,-1,1))^2)/SQRT(((50*POWER(80,POWER(COS(PI()*MOD(Calculator!$B$38/Calculator!$F$12,1)),2))+MIN(500,MAX(30,100*EXP(-0.3*'VSWR Calculator'!$C$24)*(1+3*ABS(MOD('VSWR Calculator'!$C$23/Calculator!$F$12/2,1)-0.5))))/'VSWR Calculator'!$C$25)+$C94)^2+(1500*ABS(SIN(2*PI()*MOD(Calculator!$B$38/Calculator!$F$12,1)))*IF(MOD(Calculator!$B$38/Calculator!$F$12,1)&lt;0.5,-1,1))^2))/(1-SQRT(((50*POWER(80,POWER(COS(PI()*MOD(Calculator!$B$38/Calculator!$F$12,1)),2))+MIN(500,MAX(30,100*EXP(-0.3*'VSWR Calculator'!$C$24)*(1+3*ABS(MOD('VSWR Calculator'!$C$23/Calculator!$F$12/2,1)-0.5))))/'VSWR Calculator'!$C$25)-$C94)^2+(1500*ABS(SIN(2*PI()*MOD(Calculator!$B$38/Calculator!$F$12,1)))*IF(MOD(Calculator!$B$38/Calculator!$F$12,1)&lt;0.5,-1,1))^2)/SQRT(((50*POWER(80,POWER(COS(PI()*MOD(Calculator!$B$38/Calculator!$F$12,1)),2))+MIN(500,MAX(30,100*EXP(-0.3*'VSWR Calculator'!$C$24)*(1+3*ABS(MOD('VSWR Calculator'!$C$23/Calculator!$F$12/2,1)-0.5))))/'VSWR Calculator'!$C$25)+$C94)^2+(1500*ABS(SIN(2*PI()*MOD(Calculator!$B$38/Calculator!$F$12,1)))*IF(MOD(Calculator!$B$38/Calculator!$F$12,1)&lt;0.5,-1,1))^2)),2))</f>
        <v>—</v>
      </c>
      <c r="IA94" s="253" t="str">
        <f aca="false">IF(OR(Calculator!$E$13&lt;&gt;"YES",Calculator!$B$38&lt;Calculator!$G$13),"—",ROUND((1+SQRT(((50*POWER(80,POWER(COS(PI()*MOD(Calculator!$B$38/Calculator!$F$13,1)),2))+MIN(500,MAX(30,100*EXP(-0.3*'VSWR Calculator'!$C$24)*(1+3*ABS(MOD('VSWR Calculator'!$C$23/Calculator!$F$13/2,1)-0.5))))/'VSWR Calculator'!$C$25)-$C94)^2+(1500*ABS(SIN(2*PI()*MOD(Calculator!$B$38/Calculator!$F$13,1)))*IF(MOD(Calculator!$B$38/Calculator!$F$13,1)&lt;0.5,-1,1))^2)/SQRT(((50*POWER(80,POWER(COS(PI()*MOD(Calculator!$B$38/Calculator!$F$13,1)),2))+MIN(500,MAX(30,100*EXP(-0.3*'VSWR Calculator'!$C$24)*(1+3*ABS(MOD('VSWR Calculator'!$C$23/Calculator!$F$13/2,1)-0.5))))/'VSWR Calculator'!$C$25)+$C94)^2+(1500*ABS(SIN(2*PI()*MOD(Calculator!$B$38/Calculator!$F$13,1)))*IF(MOD(Calculator!$B$38/Calculator!$F$13,1)&lt;0.5,-1,1))^2))/(1-SQRT(((50*POWER(80,POWER(COS(PI()*MOD(Calculator!$B$38/Calculator!$F$13,1)),2))+MIN(500,MAX(30,100*EXP(-0.3*'VSWR Calculator'!$C$24)*(1+3*ABS(MOD('VSWR Calculator'!$C$23/Calculator!$F$13/2,1)-0.5))))/'VSWR Calculator'!$C$25)-$C94)^2+(1500*ABS(SIN(2*PI()*MOD(Calculator!$B$38/Calculator!$F$13,1)))*IF(MOD(Calculator!$B$38/Calculator!$F$13,1)&lt;0.5,-1,1))^2)/SQRT(((50*POWER(80,POWER(COS(PI()*MOD(Calculator!$B$38/Calculator!$F$13,1)),2))+MIN(500,MAX(30,100*EXP(-0.3*'VSWR Calculator'!$C$24)*(1+3*ABS(MOD('VSWR Calculator'!$C$23/Calculator!$F$13/2,1)-0.5))))/'VSWR Calculator'!$C$25)+$C94)^2+(1500*ABS(SIN(2*PI()*MOD(Calculator!$B$38/Calculator!$F$13,1)))*IF(MOD(Calculator!$B$38/Calculator!$F$13,1)&lt;0.5,-1,1))^2)),2))</f>
        <v>—</v>
      </c>
      <c r="IB94" s="253" t="str">
        <f aca="false">IF(OR(Calculator!$E$14&lt;&gt;"YES",Calculator!$B$38&lt;Calculator!$G$14),"—",ROUND((1+SQRT(((50*POWER(80,POWER(COS(PI()*MOD(Calculator!$B$38/Calculator!$F$14,1)),2))+MIN(500,MAX(30,100*EXP(-0.3*'VSWR Calculator'!$C$24)*(1+3*ABS(MOD('VSWR Calculator'!$C$23/Calculator!$F$14/2,1)-0.5))))/'VSWR Calculator'!$C$25)-$C94)^2+(1500*ABS(SIN(2*PI()*MOD(Calculator!$B$38/Calculator!$F$14,1)))*IF(MOD(Calculator!$B$38/Calculator!$F$14,1)&lt;0.5,-1,1))^2)/SQRT(((50*POWER(80,POWER(COS(PI()*MOD(Calculator!$B$38/Calculator!$F$14,1)),2))+MIN(500,MAX(30,100*EXP(-0.3*'VSWR Calculator'!$C$24)*(1+3*ABS(MOD('VSWR Calculator'!$C$23/Calculator!$F$14/2,1)-0.5))))/'VSWR Calculator'!$C$25)+$C94)^2+(1500*ABS(SIN(2*PI()*MOD(Calculator!$B$38/Calculator!$F$14,1)))*IF(MOD(Calculator!$B$38/Calculator!$F$14,1)&lt;0.5,-1,1))^2))/(1-SQRT(((50*POWER(80,POWER(COS(PI()*MOD(Calculator!$B$38/Calculator!$F$14,1)),2))+MIN(500,MAX(30,100*EXP(-0.3*'VSWR Calculator'!$C$24)*(1+3*ABS(MOD('VSWR Calculator'!$C$23/Calculator!$F$14/2,1)-0.5))))/'VSWR Calculator'!$C$25)-$C94)^2+(1500*ABS(SIN(2*PI()*MOD(Calculator!$B$38/Calculator!$F$14,1)))*IF(MOD(Calculator!$B$38/Calculator!$F$14,1)&lt;0.5,-1,1))^2)/SQRT(((50*POWER(80,POWER(COS(PI()*MOD(Calculator!$B$38/Calculator!$F$14,1)),2))+MIN(500,MAX(30,100*EXP(-0.3*'VSWR Calculator'!$C$24)*(1+3*ABS(MOD('VSWR Calculator'!$C$23/Calculator!$F$14/2,1)-0.5))))/'VSWR Calculator'!$C$25)+$C94)^2+(1500*ABS(SIN(2*PI()*MOD(Calculator!$B$38/Calculator!$F$14,1)))*IF(MOD(Calculator!$B$38/Calculator!$F$14,1)&lt;0.5,-1,1))^2)),2))</f>
        <v>—</v>
      </c>
      <c r="IC94" s="253" t="n">
        <f aca="false">IF(OR(Calculator!$E$15&lt;&gt;"YES",Calculator!$B$38&lt;Calculator!$G$15),"—",ROUND((1+SQRT(((50*POWER(80,POWER(COS(PI()*MOD(Calculator!$B$38/Calculator!$F$15,1)),2))+MIN(500,MAX(30,100*EXP(-0.3*'VSWR Calculator'!$C$24)*(1+3*ABS(MOD('VSWR Calculator'!$C$23/Calculator!$F$15/2,1)-0.5))))/'VSWR Calculator'!$C$25)-$C94)^2+(1500*ABS(SIN(2*PI()*MOD(Calculator!$B$38/Calculator!$F$15,1)))*IF(MOD(Calculator!$B$38/Calculator!$F$15,1)&lt;0.5,-1,1))^2)/SQRT(((50*POWER(80,POWER(COS(PI()*MOD(Calculator!$B$38/Calculator!$F$15,1)),2))+MIN(500,MAX(30,100*EXP(-0.3*'VSWR Calculator'!$C$24)*(1+3*ABS(MOD('VSWR Calculator'!$C$23/Calculator!$F$15/2,1)-0.5))))/'VSWR Calculator'!$C$25)+$C94)^2+(1500*ABS(SIN(2*PI()*MOD(Calculator!$B$38/Calculator!$F$15,1)))*IF(MOD(Calculator!$B$38/Calculator!$F$15,1)&lt;0.5,-1,1))^2))/(1-SQRT(((50*POWER(80,POWER(COS(PI()*MOD(Calculator!$B$38/Calculator!$F$15,1)),2))+MIN(500,MAX(30,100*EXP(-0.3*'VSWR Calculator'!$C$24)*(1+3*ABS(MOD('VSWR Calculator'!$C$23/Calculator!$F$15/2,1)-0.5))))/'VSWR Calculator'!$C$25)-$C94)^2+(1500*ABS(SIN(2*PI()*MOD(Calculator!$B$38/Calculator!$F$15,1)))*IF(MOD(Calculator!$B$38/Calculator!$F$15,1)&lt;0.5,-1,1))^2)/SQRT(((50*POWER(80,POWER(COS(PI()*MOD(Calculator!$B$38/Calculator!$F$15,1)),2))+MIN(500,MAX(30,100*EXP(-0.3*'VSWR Calculator'!$C$24)*(1+3*ABS(MOD('VSWR Calculator'!$C$23/Calculator!$F$15/2,1)-0.5))))/'VSWR Calculator'!$C$25)+$C94)^2+(1500*ABS(SIN(2*PI()*MOD(Calculator!$B$38/Calculator!$F$15,1)))*IF(MOD(Calculator!$B$38/Calculator!$F$15,1)&lt;0.5,-1,1))^2)),2))</f>
        <v>2.39</v>
      </c>
      <c r="ID94" s="253" t="str">
        <f aca="false">IF(OR(Calculator!$E$16&lt;&gt;"YES",Calculator!$B$38&lt;Calculator!$G$16),"—",ROUND((1+SQRT(((50*POWER(80,POWER(COS(PI()*MOD(Calculator!$B$38/Calculator!$F$16,1)),2))+MIN(500,MAX(30,100*EXP(-0.3*'VSWR Calculator'!$C$24)*(1+3*ABS(MOD('VSWR Calculator'!$C$23/Calculator!$F$16/2,1)-0.5))))/'VSWR Calculator'!$C$25)-$C94)^2+(1500*ABS(SIN(2*PI()*MOD(Calculator!$B$38/Calculator!$F$16,1)))*IF(MOD(Calculator!$B$38/Calculator!$F$16,1)&lt;0.5,-1,1))^2)/SQRT(((50*POWER(80,POWER(COS(PI()*MOD(Calculator!$B$38/Calculator!$F$16,1)),2))+MIN(500,MAX(30,100*EXP(-0.3*'VSWR Calculator'!$C$24)*(1+3*ABS(MOD('VSWR Calculator'!$C$23/Calculator!$F$16/2,1)-0.5))))/'VSWR Calculator'!$C$25)+$C94)^2+(1500*ABS(SIN(2*PI()*MOD(Calculator!$B$38/Calculator!$F$16,1)))*IF(MOD(Calculator!$B$38/Calculator!$F$16,1)&lt;0.5,-1,1))^2))/(1-SQRT(((50*POWER(80,POWER(COS(PI()*MOD(Calculator!$B$38/Calculator!$F$16,1)),2))+MIN(500,MAX(30,100*EXP(-0.3*'VSWR Calculator'!$C$24)*(1+3*ABS(MOD('VSWR Calculator'!$C$23/Calculator!$F$16/2,1)-0.5))))/'VSWR Calculator'!$C$25)-$C94)^2+(1500*ABS(SIN(2*PI()*MOD(Calculator!$B$38/Calculator!$F$16,1)))*IF(MOD(Calculator!$B$38/Calculator!$F$16,1)&lt;0.5,-1,1))^2)/SQRT(((50*POWER(80,POWER(COS(PI()*MOD(Calculator!$B$38/Calculator!$F$16,1)),2))+MIN(500,MAX(30,100*EXP(-0.3*'VSWR Calculator'!$C$24)*(1+3*ABS(MOD('VSWR Calculator'!$C$23/Calculator!$F$16/2,1)-0.5))))/'VSWR Calculator'!$C$25)+$C94)^2+(1500*ABS(SIN(2*PI()*MOD(Calculator!$B$38/Calculator!$F$16,1)))*IF(MOD(Calculator!$B$38/Calculator!$F$16,1)&lt;0.5,-1,1))^2)),2))</f>
        <v>—</v>
      </c>
      <c r="IE94" s="253" t="n">
        <f aca="false">IF(OR(Calculator!$E$17&lt;&gt;"YES",Calculator!$B$38&lt;Calculator!$G$17),"—",ROUND((1+SQRT(((50*POWER(80,POWER(COS(PI()*MOD(Calculator!$B$38/Calculator!$F$17,1)),2))+MIN(500,MAX(30,100*EXP(-0.3*'VSWR Calculator'!$C$24)*(1+3*ABS(MOD('VSWR Calculator'!$C$23/Calculator!$F$17/2,1)-0.5))))/'VSWR Calculator'!$C$25)-$C94)^2+(1500*ABS(SIN(2*PI()*MOD(Calculator!$B$38/Calculator!$F$17,1)))*IF(MOD(Calculator!$B$38/Calculator!$F$17,1)&lt;0.5,-1,1))^2)/SQRT(((50*POWER(80,POWER(COS(PI()*MOD(Calculator!$B$38/Calculator!$F$17,1)),2))+MIN(500,MAX(30,100*EXP(-0.3*'VSWR Calculator'!$C$24)*(1+3*ABS(MOD('VSWR Calculator'!$C$23/Calculator!$F$17/2,1)-0.5))))/'VSWR Calculator'!$C$25)+$C94)^2+(1500*ABS(SIN(2*PI()*MOD(Calculator!$B$38/Calculator!$F$17,1)))*IF(MOD(Calculator!$B$38/Calculator!$F$17,1)&lt;0.5,-1,1))^2))/(1-SQRT(((50*POWER(80,POWER(COS(PI()*MOD(Calculator!$B$38/Calculator!$F$17,1)),2))+MIN(500,MAX(30,100*EXP(-0.3*'VSWR Calculator'!$C$24)*(1+3*ABS(MOD('VSWR Calculator'!$C$23/Calculator!$F$17/2,1)-0.5))))/'VSWR Calculator'!$C$25)-$C94)^2+(1500*ABS(SIN(2*PI()*MOD(Calculator!$B$38/Calculator!$F$17,1)))*IF(MOD(Calculator!$B$38/Calculator!$F$17,1)&lt;0.5,-1,1))^2)/SQRT(((50*POWER(80,POWER(COS(PI()*MOD(Calculator!$B$38/Calculator!$F$17,1)),2))+MIN(500,MAX(30,100*EXP(-0.3*'VSWR Calculator'!$C$24)*(1+3*ABS(MOD('VSWR Calculator'!$C$23/Calculator!$F$17/2,1)-0.5))))/'VSWR Calculator'!$C$25)+$C94)^2+(1500*ABS(SIN(2*PI()*MOD(Calculator!$B$38/Calculator!$F$17,1)))*IF(MOD(Calculator!$B$38/Calculator!$F$17,1)&lt;0.5,-1,1))^2)),2))</f>
        <v>19.07</v>
      </c>
      <c r="IF94" s="253" t="str">
        <f aca="false">IF(OR(Calculator!$E$18&lt;&gt;"YES",Calculator!$B$38&lt;Calculator!$G$18),"—",ROUND((1+SQRT(((50*POWER(80,POWER(COS(PI()*MOD(Calculator!$B$38/Calculator!$F$18,1)),2))+MIN(500,MAX(30,100*EXP(-0.3*'VSWR Calculator'!$C$24)*(1+3*ABS(MOD('VSWR Calculator'!$C$23/Calculator!$F$18/2,1)-0.5))))/'VSWR Calculator'!$C$25)-$C94)^2+(1500*ABS(SIN(2*PI()*MOD(Calculator!$B$38/Calculator!$F$18,1)))*IF(MOD(Calculator!$B$38/Calculator!$F$18,1)&lt;0.5,-1,1))^2)/SQRT(((50*POWER(80,POWER(COS(PI()*MOD(Calculator!$B$38/Calculator!$F$18,1)),2))+MIN(500,MAX(30,100*EXP(-0.3*'VSWR Calculator'!$C$24)*(1+3*ABS(MOD('VSWR Calculator'!$C$23/Calculator!$F$18/2,1)-0.5))))/'VSWR Calculator'!$C$25)+$C94)^2+(1500*ABS(SIN(2*PI()*MOD(Calculator!$B$38/Calculator!$F$18,1)))*IF(MOD(Calculator!$B$38/Calculator!$F$18,1)&lt;0.5,-1,1))^2))/(1-SQRT(((50*POWER(80,POWER(COS(PI()*MOD(Calculator!$B$38/Calculator!$F$18,1)),2))+MIN(500,MAX(30,100*EXP(-0.3*'VSWR Calculator'!$C$24)*(1+3*ABS(MOD('VSWR Calculator'!$C$23/Calculator!$F$18/2,1)-0.5))))/'VSWR Calculator'!$C$25)-$C94)^2+(1500*ABS(SIN(2*PI()*MOD(Calculator!$B$38/Calculator!$F$18,1)))*IF(MOD(Calculator!$B$38/Calculator!$F$18,1)&lt;0.5,-1,1))^2)/SQRT(((50*POWER(80,POWER(COS(PI()*MOD(Calculator!$B$38/Calculator!$F$18,1)),2))+MIN(500,MAX(30,100*EXP(-0.3*'VSWR Calculator'!$C$24)*(1+3*ABS(MOD('VSWR Calculator'!$C$23/Calculator!$F$18/2,1)-0.5))))/'VSWR Calculator'!$C$25)+$C94)^2+(1500*ABS(SIN(2*PI()*MOD(Calculator!$B$38/Calculator!$F$18,1)))*IF(MOD(Calculator!$B$38/Calculator!$F$18,1)&lt;0.5,-1,1))^2)),2))</f>
        <v>—</v>
      </c>
      <c r="IG94" s="253" t="str">
        <f aca="false">IF(OR(Calculator!$E$19&lt;&gt;"YES",Calculator!$B$38&lt;Calculator!$G$19),"—",ROUND((1+SQRT(((50*POWER(80,POWER(COS(PI()*MOD(Calculator!$B$38/Calculator!$F$19,1)),2))+MIN(500,MAX(30,100*EXP(-0.3*'VSWR Calculator'!$C$24)*(1+3*ABS(MOD('VSWR Calculator'!$C$23/Calculator!$F$19/2,1)-0.5))))/'VSWR Calculator'!$C$25)-$C94)^2+(1500*ABS(SIN(2*PI()*MOD(Calculator!$B$38/Calculator!$F$19,1)))*IF(MOD(Calculator!$B$38/Calculator!$F$19,1)&lt;0.5,-1,1))^2)/SQRT(((50*POWER(80,POWER(COS(PI()*MOD(Calculator!$B$38/Calculator!$F$19,1)),2))+MIN(500,MAX(30,100*EXP(-0.3*'VSWR Calculator'!$C$24)*(1+3*ABS(MOD('VSWR Calculator'!$C$23/Calculator!$F$19/2,1)-0.5))))/'VSWR Calculator'!$C$25)+$C94)^2+(1500*ABS(SIN(2*PI()*MOD(Calculator!$B$38/Calculator!$F$19,1)))*IF(MOD(Calculator!$B$38/Calculator!$F$19,1)&lt;0.5,-1,1))^2))/(1-SQRT(((50*POWER(80,POWER(COS(PI()*MOD(Calculator!$B$38/Calculator!$F$19,1)),2))+MIN(500,MAX(30,100*EXP(-0.3*'VSWR Calculator'!$C$24)*(1+3*ABS(MOD('VSWR Calculator'!$C$23/Calculator!$F$19/2,1)-0.5))))/'VSWR Calculator'!$C$25)-$C94)^2+(1500*ABS(SIN(2*PI()*MOD(Calculator!$B$38/Calculator!$F$19,1)))*IF(MOD(Calculator!$B$38/Calculator!$F$19,1)&lt;0.5,-1,1))^2)/SQRT(((50*POWER(80,POWER(COS(PI()*MOD(Calculator!$B$38/Calculator!$F$19,1)),2))+MIN(500,MAX(30,100*EXP(-0.3*'VSWR Calculator'!$C$24)*(1+3*ABS(MOD('VSWR Calculator'!$C$23/Calculator!$F$19/2,1)-0.5))))/'VSWR Calculator'!$C$25)+$C94)^2+(1500*ABS(SIN(2*PI()*MOD(Calculator!$B$38/Calculator!$F$19,1)))*IF(MOD(Calculator!$B$38/Calculator!$F$19,1)&lt;0.5,-1,1))^2)),2))</f>
        <v>—</v>
      </c>
      <c r="IH94" s="253" t="str">
        <f aca="false">IF(OR(Calculator!$E$20&lt;&gt;"YES",Calculator!$B$38&lt;Calculator!$G$20),"—",ROUND((1+SQRT(((50*POWER(80,POWER(COS(PI()*MOD(Calculator!$B$38/Calculator!$F$20,1)),2))+MIN(500,MAX(30,100*EXP(-0.3*'VSWR Calculator'!$C$24)*(1+3*ABS(MOD('VSWR Calculator'!$C$23/Calculator!$F$20/2,1)-0.5))))/'VSWR Calculator'!$C$25)-$C94)^2+(1500*ABS(SIN(2*PI()*MOD(Calculator!$B$38/Calculator!$F$20,1)))*IF(MOD(Calculator!$B$38/Calculator!$F$20,1)&lt;0.5,-1,1))^2)/SQRT(((50*POWER(80,POWER(COS(PI()*MOD(Calculator!$B$38/Calculator!$F$20,1)),2))+MIN(500,MAX(30,100*EXP(-0.3*'VSWR Calculator'!$C$24)*(1+3*ABS(MOD('VSWR Calculator'!$C$23/Calculator!$F$20/2,1)-0.5))))/'VSWR Calculator'!$C$25)+$C94)^2+(1500*ABS(SIN(2*PI()*MOD(Calculator!$B$38/Calculator!$F$20,1)))*IF(MOD(Calculator!$B$38/Calculator!$F$20,1)&lt;0.5,-1,1))^2))/(1-SQRT(((50*POWER(80,POWER(COS(PI()*MOD(Calculator!$B$38/Calculator!$F$20,1)),2))+MIN(500,MAX(30,100*EXP(-0.3*'VSWR Calculator'!$C$24)*(1+3*ABS(MOD('VSWR Calculator'!$C$23/Calculator!$F$20/2,1)-0.5))))/'VSWR Calculator'!$C$25)-$C94)^2+(1500*ABS(SIN(2*PI()*MOD(Calculator!$B$38/Calculator!$F$20,1)))*IF(MOD(Calculator!$B$38/Calculator!$F$20,1)&lt;0.5,-1,1))^2)/SQRT(((50*POWER(80,POWER(COS(PI()*MOD(Calculator!$B$38/Calculator!$F$20,1)),2))+MIN(500,MAX(30,100*EXP(-0.3*'VSWR Calculator'!$C$24)*(1+3*ABS(MOD('VSWR Calculator'!$C$23/Calculator!$F$20/2,1)-0.5))))/'VSWR Calculator'!$C$25)+$C94)^2+(1500*ABS(SIN(2*PI()*MOD(Calculator!$B$38/Calculator!$F$20,1)))*IF(MOD(Calculator!$B$38/Calculator!$F$20,1)&lt;0.5,-1,1))^2)),2))</f>
        <v>—</v>
      </c>
      <c r="II94" s="253" t="str">
        <f aca="false">IF(OR(Calculator!$E$21&lt;&gt;"YES",Calculator!$B$38&lt;Calculator!$G$21),"—",ROUND((1+SQRT(((50*POWER(80,POWER(COS(PI()*MOD(Calculator!$B$38/Calculator!$F$21,1)),2))+MIN(500,MAX(30,100*EXP(-0.3*'VSWR Calculator'!$C$24)*(1+3*ABS(MOD('VSWR Calculator'!$C$23/Calculator!$F$21/2,1)-0.5))))/'VSWR Calculator'!$C$25)-$C94)^2+(1500*ABS(SIN(2*PI()*MOD(Calculator!$B$38/Calculator!$F$21,1)))*IF(MOD(Calculator!$B$38/Calculator!$F$21,1)&lt;0.5,-1,1))^2)/SQRT(((50*POWER(80,POWER(COS(PI()*MOD(Calculator!$B$38/Calculator!$F$21,1)),2))+MIN(500,MAX(30,100*EXP(-0.3*'VSWR Calculator'!$C$24)*(1+3*ABS(MOD('VSWR Calculator'!$C$23/Calculator!$F$21/2,1)-0.5))))/'VSWR Calculator'!$C$25)+$C94)^2+(1500*ABS(SIN(2*PI()*MOD(Calculator!$B$38/Calculator!$F$21,1)))*IF(MOD(Calculator!$B$38/Calculator!$F$21,1)&lt;0.5,-1,1))^2))/(1-SQRT(((50*POWER(80,POWER(COS(PI()*MOD(Calculator!$B$38/Calculator!$F$21,1)),2))+MIN(500,MAX(30,100*EXP(-0.3*'VSWR Calculator'!$C$24)*(1+3*ABS(MOD('VSWR Calculator'!$C$23/Calculator!$F$21/2,1)-0.5))))/'VSWR Calculator'!$C$25)-$C94)^2+(1500*ABS(SIN(2*PI()*MOD(Calculator!$B$38/Calculator!$F$21,1)))*IF(MOD(Calculator!$B$38/Calculator!$F$21,1)&lt;0.5,-1,1))^2)/SQRT(((50*POWER(80,POWER(COS(PI()*MOD(Calculator!$B$38/Calculator!$F$21,1)),2))+MIN(500,MAX(30,100*EXP(-0.3*'VSWR Calculator'!$C$24)*(1+3*ABS(MOD('VSWR Calculator'!$C$23/Calculator!$F$21/2,1)-0.5))))/'VSWR Calculator'!$C$25)+$C94)^2+(1500*ABS(SIN(2*PI()*MOD(Calculator!$B$38/Calculator!$F$21,1)))*IF(MOD(Calculator!$B$38/Calculator!$F$21,1)&lt;0.5,-1,1))^2)),2))</f>
        <v>—</v>
      </c>
      <c r="IJ94" s="253" t="str">
        <f aca="false">IF(OR(Calculator!$E$22&lt;&gt;"YES",Calculator!$B$38&lt;Calculator!$G$22),"—",ROUND((1+SQRT(((50*POWER(80,POWER(COS(PI()*MOD(Calculator!$B$38/Calculator!$F$22,1)),2))+MIN(500,MAX(30,100*EXP(-0.3*'VSWR Calculator'!$C$24)*(1+3*ABS(MOD('VSWR Calculator'!$C$23/Calculator!$F$22/2,1)-0.5))))/'VSWR Calculator'!$C$25)-$C94)^2+(1500*ABS(SIN(2*PI()*MOD(Calculator!$B$38/Calculator!$F$22,1)))*IF(MOD(Calculator!$B$38/Calculator!$F$22,1)&lt;0.5,-1,1))^2)/SQRT(((50*POWER(80,POWER(COS(PI()*MOD(Calculator!$B$38/Calculator!$F$22,1)),2))+MIN(500,MAX(30,100*EXP(-0.3*'VSWR Calculator'!$C$24)*(1+3*ABS(MOD('VSWR Calculator'!$C$23/Calculator!$F$22/2,1)-0.5))))/'VSWR Calculator'!$C$25)+$C94)^2+(1500*ABS(SIN(2*PI()*MOD(Calculator!$B$38/Calculator!$F$22,1)))*IF(MOD(Calculator!$B$38/Calculator!$F$22,1)&lt;0.5,-1,1))^2))/(1-SQRT(((50*POWER(80,POWER(COS(PI()*MOD(Calculator!$B$38/Calculator!$F$22,1)),2))+MIN(500,MAX(30,100*EXP(-0.3*'VSWR Calculator'!$C$24)*(1+3*ABS(MOD('VSWR Calculator'!$C$23/Calculator!$F$22/2,1)-0.5))))/'VSWR Calculator'!$C$25)-$C94)^2+(1500*ABS(SIN(2*PI()*MOD(Calculator!$B$38/Calculator!$F$22,1)))*IF(MOD(Calculator!$B$38/Calculator!$F$22,1)&lt;0.5,-1,1))^2)/SQRT(((50*POWER(80,POWER(COS(PI()*MOD(Calculator!$B$38/Calculator!$F$22,1)),2))+MIN(500,MAX(30,100*EXP(-0.3*'VSWR Calculator'!$C$24)*(1+3*ABS(MOD('VSWR Calculator'!$C$23/Calculator!$F$22/2,1)-0.5))))/'VSWR Calculator'!$C$25)+$C94)^2+(1500*ABS(SIN(2*PI()*MOD(Calculator!$B$38/Calculator!$F$22,1)))*IF(MOD(Calculator!$B$38/Calculator!$F$22,1)&lt;0.5,-1,1))^2)),2))</f>
        <v>—</v>
      </c>
      <c r="IK94" s="253" t="n">
        <f aca="false">IFERROR(ROUND((IF(ISNUMBER(HZ94),HZ94,0)+IF(ISNUMBER(IA94),IA94,0)+IF(ISNUMBER(IB94),IB94,0)+IF(ISNUMBER(IC94),IC94,0)+IF(ISNUMBER(ID94),ID94,0)+IF(ISNUMBER(IE94),IE94,0)+IF(ISNUMBER(IF94),IF94,0)+IF(ISNUMBER(IG94),IG94,0)+IF(ISNUMBER(IH94),IH94,0)+IF(ISNUMBER(II94),II94,0)+IF(ISNUMBER(IJ94),IJ94,0))/(IF(ISNUMBER(HZ94),1,0)+IF(ISNUMBER(IA94),1,0)+IF(ISNUMBER(IB94),1,0)+IF(ISNUMBER(IC94),1,0)+IF(ISNUMBER(ID94),1,0)+IF(ISNUMBER(IE94),1,0)+IF(ISNUMBER(IF94),1,0)+IF(ISNUMBER(IG94),1,0)+IF(ISNUMBER(IH94),1,0)+IF(ISNUMBER(II94),1,0)+IF(ISNUMBER(IJ94),1,0)),4),"")</f>
        <v>10.73</v>
      </c>
    </row>
    <row r="95" customFormat="false" ht="15" hidden="false" customHeight="true" outlineLevel="0" collapsed="false">
      <c r="A95" s="261" t="s">
        <v>537</v>
      </c>
      <c r="B95" s="261" t="s">
        <v>339</v>
      </c>
      <c r="C95" s="261" t="n">
        <v>3050</v>
      </c>
      <c r="D95" s="261" t="str">
        <f aca="false">IF(OR(Calculator!$E$12&lt;&gt;"YES",Calculator!$B$29&lt;Calculator!$G$12),"—",ROUND((1+SQRT(((50*POWER(80,POWER(COS(PI()*MOD(Calculator!$B$29/Calculator!$F$12,1)),2))-$C95)^2+(1500*ABS(SIN(2*PI()*MOD(Calculator!$B$29/Calculator!$F$12,1)))*IF(MOD(Calculator!$B$29/Calculator!$F$12,1)&lt;0.5,-1,1))^2)/((50*POWER(80,POWER(COS(PI()*MOD(Calculator!$B$29/Calculator!$F$12,1)),2))+$C95)^2+(1500*ABS(SIN(2*PI()*MOD(Calculator!$B$29/Calculator!$F$12,1)))*IF(MOD(Calculator!$B$29/Calculator!$F$12,1)&lt;0.5,-1,1))^2)))/(1-SQRT(((50*POWER(80,POWER(COS(PI()*MOD(Calculator!$B$29/Calculator!$F$12,1)),2))-$C95)^2+(1500*ABS(SIN(2*PI()*MOD(Calculator!$B$29/Calculator!$F$12,1)))*IF(MOD(Calculator!$B$29/Calculator!$F$12,1)&lt;0.5,-1,1))^2)/((50*POWER(80,POWER(COS(PI()*MOD(Calculator!$B$29/Calculator!$F$12,1)),2))+$C95)^2+(1500*ABS(SIN(2*PI()*MOD(Calculator!$B$29/Calculator!$F$12,1)))*IF(MOD(Calculator!$B$29/Calculator!$F$12,1)&lt;0.5,-1,1))^2))),2))</f>
        <v>—</v>
      </c>
      <c r="E95" s="261" t="str">
        <f aca="false">IF(OR(Calculator!$E$13&lt;&gt;"YES",Calculator!$B$29&lt;Calculator!$G$13),"—",ROUND((1+SQRT(((50*POWER(80,POWER(COS(PI()*MOD(Calculator!$B$29/Calculator!$F$13,1)),2))-$C95)^2+(1500*ABS(SIN(2*PI()*MOD(Calculator!$B$29/Calculator!$F$13,1)))*IF(MOD(Calculator!$B$29/Calculator!$F$13,1)&lt;0.5,-1,1))^2)/((50*POWER(80,POWER(COS(PI()*MOD(Calculator!$B$29/Calculator!$F$13,1)),2))+$C95)^2+(1500*ABS(SIN(2*PI()*MOD(Calculator!$B$29/Calculator!$F$13,1)))*IF(MOD(Calculator!$B$29/Calculator!$F$13,1)&lt;0.5,-1,1))^2)))/(1-SQRT(((50*POWER(80,POWER(COS(PI()*MOD(Calculator!$B$29/Calculator!$F$13,1)),2))-$C95)^2+(1500*ABS(SIN(2*PI()*MOD(Calculator!$B$29/Calculator!$F$13,1)))*IF(MOD(Calculator!$B$29/Calculator!$F$13,1)&lt;0.5,-1,1))^2)/((50*POWER(80,POWER(COS(PI()*MOD(Calculator!$B$29/Calculator!$F$13,1)),2))+$C95)^2+(1500*ABS(SIN(2*PI()*MOD(Calculator!$B$29/Calculator!$F$13,1)))*IF(MOD(Calculator!$B$29/Calculator!$F$13,1)&lt;0.5,-1,1))^2))),2))</f>
        <v>—</v>
      </c>
      <c r="F95" s="261" t="str">
        <f aca="false">IF(OR(Calculator!$E$14&lt;&gt;"YES",Calculator!$B$29&lt;Calculator!$G$14),"—",ROUND((1+SQRT(((50*POWER(80,POWER(COS(PI()*MOD(Calculator!$B$29/Calculator!$F$14,1)),2))-$C95)^2+(1500*ABS(SIN(2*PI()*MOD(Calculator!$B$29/Calculator!$F$14,1)))*IF(MOD(Calculator!$B$29/Calculator!$F$14,1)&lt;0.5,-1,1))^2)/((50*POWER(80,POWER(COS(PI()*MOD(Calculator!$B$29/Calculator!$F$14,1)),2))+$C95)^2+(1500*ABS(SIN(2*PI()*MOD(Calculator!$B$29/Calculator!$F$14,1)))*IF(MOD(Calculator!$B$29/Calculator!$F$14,1)&lt;0.5,-1,1))^2)))/(1-SQRT(((50*POWER(80,POWER(COS(PI()*MOD(Calculator!$B$29/Calculator!$F$14,1)),2))-$C95)^2+(1500*ABS(SIN(2*PI()*MOD(Calculator!$B$29/Calculator!$F$14,1)))*IF(MOD(Calculator!$B$29/Calculator!$F$14,1)&lt;0.5,-1,1))^2)/((50*POWER(80,POWER(COS(PI()*MOD(Calculator!$B$29/Calculator!$F$14,1)),2))+$C95)^2+(1500*ABS(SIN(2*PI()*MOD(Calculator!$B$29/Calculator!$F$14,1)))*IF(MOD(Calculator!$B$29/Calculator!$F$14,1)&lt;0.5,-1,1))^2))),2))</f>
        <v>—</v>
      </c>
      <c r="G95" s="261" t="n">
        <f aca="false">IF(OR(Calculator!$E$15&lt;&gt;"YES",Calculator!$B$29&lt;Calculator!$G$15),"—",ROUND((1+SQRT(((50*POWER(80,POWER(COS(PI()*MOD(Calculator!$B$29/Calculator!$F$15,1)),2))-$C95)^2+(1500*ABS(SIN(2*PI()*MOD(Calculator!$B$29/Calculator!$F$15,1)))*IF(MOD(Calculator!$B$29/Calculator!$F$15,1)&lt;0.5,-1,1))^2)/((50*POWER(80,POWER(COS(PI()*MOD(Calculator!$B$29/Calculator!$F$15,1)),2))+$C95)^2+(1500*ABS(SIN(2*PI()*MOD(Calculator!$B$29/Calculator!$F$15,1)))*IF(MOD(Calculator!$B$29/Calculator!$F$15,1)&lt;0.5,-1,1))^2)))/(1-SQRT(((50*POWER(80,POWER(COS(PI()*MOD(Calculator!$B$29/Calculator!$F$15,1)),2))-$C95)^2+(1500*ABS(SIN(2*PI()*MOD(Calculator!$B$29/Calculator!$F$15,1)))*IF(MOD(Calculator!$B$29/Calculator!$F$15,1)&lt;0.5,-1,1))^2)/((50*POWER(80,POWER(COS(PI()*MOD(Calculator!$B$29/Calculator!$F$15,1)),2))+$C95)^2+(1500*ABS(SIN(2*PI()*MOD(Calculator!$B$29/Calculator!$F$15,1)))*IF(MOD(Calculator!$B$29/Calculator!$F$15,1)&lt;0.5,-1,1))^2))),2))</f>
        <v>23.93</v>
      </c>
      <c r="H95" s="261" t="str">
        <f aca="false">IF(OR(Calculator!$E$16&lt;&gt;"YES",Calculator!$B$29&lt;Calculator!$G$16),"—",ROUND((1+SQRT(((50*POWER(80,POWER(COS(PI()*MOD(Calculator!$B$29/Calculator!$F$16,1)),2))-$C95)^2+(1500*ABS(SIN(2*PI()*MOD(Calculator!$B$29/Calculator!$F$16,1)))*IF(MOD(Calculator!$B$29/Calculator!$F$16,1)&lt;0.5,-1,1))^2)/((50*POWER(80,POWER(COS(PI()*MOD(Calculator!$B$29/Calculator!$F$16,1)),2))+$C95)^2+(1500*ABS(SIN(2*PI()*MOD(Calculator!$B$29/Calculator!$F$16,1)))*IF(MOD(Calculator!$B$29/Calculator!$F$16,1)&lt;0.5,-1,1))^2)))/(1-SQRT(((50*POWER(80,POWER(COS(PI()*MOD(Calculator!$B$29/Calculator!$F$16,1)),2))-$C95)^2+(1500*ABS(SIN(2*PI()*MOD(Calculator!$B$29/Calculator!$F$16,1)))*IF(MOD(Calculator!$B$29/Calculator!$F$16,1)&lt;0.5,-1,1))^2)/((50*POWER(80,POWER(COS(PI()*MOD(Calculator!$B$29/Calculator!$F$16,1)),2))+$C95)^2+(1500*ABS(SIN(2*PI()*MOD(Calculator!$B$29/Calculator!$F$16,1)))*IF(MOD(Calculator!$B$29/Calculator!$F$16,1)&lt;0.5,-1,1))^2))),2))</f>
        <v>—</v>
      </c>
      <c r="I95" s="261" t="n">
        <f aca="false">IF(OR(Calculator!$E$17&lt;&gt;"YES",Calculator!$B$29&lt;Calculator!$G$17),"—",ROUND((1+SQRT(((50*POWER(80,POWER(COS(PI()*MOD(Calculator!$B$29/Calculator!$F$17,1)),2))-$C95)^2+(1500*ABS(SIN(2*PI()*MOD(Calculator!$B$29/Calculator!$F$17,1)))*IF(MOD(Calculator!$B$29/Calculator!$F$17,1)&lt;0.5,-1,1))^2)/((50*POWER(80,POWER(COS(PI()*MOD(Calculator!$B$29/Calculator!$F$17,1)),2))+$C95)^2+(1500*ABS(SIN(2*PI()*MOD(Calculator!$B$29/Calculator!$F$17,1)))*IF(MOD(Calculator!$B$29/Calculator!$F$17,1)&lt;0.5,-1,1))^2)))/(1-SQRT(((50*POWER(80,POWER(COS(PI()*MOD(Calculator!$B$29/Calculator!$F$17,1)),2))-$C95)^2+(1500*ABS(SIN(2*PI()*MOD(Calculator!$B$29/Calculator!$F$17,1)))*IF(MOD(Calculator!$B$29/Calculator!$F$17,1)&lt;0.5,-1,1))^2)/((50*POWER(80,POWER(COS(PI()*MOD(Calculator!$B$29/Calculator!$F$17,1)),2))+$C95)^2+(1500*ABS(SIN(2*PI()*MOD(Calculator!$B$29/Calculator!$F$17,1)))*IF(MOD(Calculator!$B$29/Calculator!$F$17,1)&lt;0.5,-1,1))^2))),2))</f>
        <v>21.5</v>
      </c>
      <c r="J95" s="261" t="str">
        <f aca="false">IF(OR(Calculator!$E$18&lt;&gt;"YES",Calculator!$B$29&lt;Calculator!$G$18),"—",ROUND((1+SQRT(((50*POWER(80,POWER(COS(PI()*MOD(Calculator!$B$29/Calculator!$F$18,1)),2))-$C95)^2+(1500*ABS(SIN(2*PI()*MOD(Calculator!$B$29/Calculator!$F$18,1)))*IF(MOD(Calculator!$B$29/Calculator!$F$18,1)&lt;0.5,-1,1))^2)/((50*POWER(80,POWER(COS(PI()*MOD(Calculator!$B$29/Calculator!$F$18,1)),2))+$C95)^2+(1500*ABS(SIN(2*PI()*MOD(Calculator!$B$29/Calculator!$F$18,1)))*IF(MOD(Calculator!$B$29/Calculator!$F$18,1)&lt;0.5,-1,1))^2)))/(1-SQRT(((50*POWER(80,POWER(COS(PI()*MOD(Calculator!$B$29/Calculator!$F$18,1)),2))-$C95)^2+(1500*ABS(SIN(2*PI()*MOD(Calculator!$B$29/Calculator!$F$18,1)))*IF(MOD(Calculator!$B$29/Calculator!$F$18,1)&lt;0.5,-1,1))^2)/((50*POWER(80,POWER(COS(PI()*MOD(Calculator!$B$29/Calculator!$F$18,1)),2))+$C95)^2+(1500*ABS(SIN(2*PI()*MOD(Calculator!$B$29/Calculator!$F$18,1)))*IF(MOD(Calculator!$B$29/Calculator!$F$18,1)&lt;0.5,-1,1))^2))),2))</f>
        <v>—</v>
      </c>
      <c r="K95" s="261" t="str">
        <f aca="false">IF(OR(Calculator!$E$19&lt;&gt;"YES",Calculator!$B$29&lt;Calculator!$G$19),"—",ROUND((1+SQRT(((50*POWER(80,POWER(COS(PI()*MOD(Calculator!$B$29/Calculator!$F$19,1)),2))-$C95)^2+(1500*ABS(SIN(2*PI()*MOD(Calculator!$B$29/Calculator!$F$19,1)))*IF(MOD(Calculator!$B$29/Calculator!$F$19,1)&lt;0.5,-1,1))^2)/((50*POWER(80,POWER(COS(PI()*MOD(Calculator!$B$29/Calculator!$F$19,1)),2))+$C95)^2+(1500*ABS(SIN(2*PI()*MOD(Calculator!$B$29/Calculator!$F$19,1)))*IF(MOD(Calculator!$B$29/Calculator!$F$19,1)&lt;0.5,-1,1))^2)))/(1-SQRT(((50*POWER(80,POWER(COS(PI()*MOD(Calculator!$B$29/Calculator!$F$19,1)),2))-$C95)^2+(1500*ABS(SIN(2*PI()*MOD(Calculator!$B$29/Calculator!$F$19,1)))*IF(MOD(Calculator!$B$29/Calculator!$F$19,1)&lt;0.5,-1,1))^2)/((50*POWER(80,POWER(COS(PI()*MOD(Calculator!$B$29/Calculator!$F$19,1)),2))+$C95)^2+(1500*ABS(SIN(2*PI()*MOD(Calculator!$B$29/Calculator!$F$19,1)))*IF(MOD(Calculator!$B$29/Calculator!$F$19,1)&lt;0.5,-1,1))^2))),2))</f>
        <v>—</v>
      </c>
      <c r="L95" s="261" t="str">
        <f aca="false">IF(OR(Calculator!$E$20&lt;&gt;"YES",Calculator!$B$29&lt;Calculator!$G$20),"—",ROUND((1+SQRT(((50*POWER(80,POWER(COS(PI()*MOD(Calculator!$B$29/Calculator!$F$20,1)),2))-$C95)^2+(1500*ABS(SIN(2*PI()*MOD(Calculator!$B$29/Calculator!$F$20,1)))*IF(MOD(Calculator!$B$29/Calculator!$F$20,1)&lt;0.5,-1,1))^2)/((50*POWER(80,POWER(COS(PI()*MOD(Calculator!$B$29/Calculator!$F$20,1)),2))+$C95)^2+(1500*ABS(SIN(2*PI()*MOD(Calculator!$B$29/Calculator!$F$20,1)))*IF(MOD(Calculator!$B$29/Calculator!$F$20,1)&lt;0.5,-1,1))^2)))/(1-SQRT(((50*POWER(80,POWER(COS(PI()*MOD(Calculator!$B$29/Calculator!$F$20,1)),2))-$C95)^2+(1500*ABS(SIN(2*PI()*MOD(Calculator!$B$29/Calculator!$F$20,1)))*IF(MOD(Calculator!$B$29/Calculator!$F$20,1)&lt;0.5,-1,1))^2)/((50*POWER(80,POWER(COS(PI()*MOD(Calculator!$B$29/Calculator!$F$20,1)),2))+$C95)^2+(1500*ABS(SIN(2*PI()*MOD(Calculator!$B$29/Calculator!$F$20,1)))*IF(MOD(Calculator!$B$29/Calculator!$F$20,1)&lt;0.5,-1,1))^2))),2))</f>
        <v>—</v>
      </c>
      <c r="M95" s="261" t="str">
        <f aca="false">IF(OR(Calculator!$E$21&lt;&gt;"YES",Calculator!$B$29&lt;Calculator!$G$21),"—",ROUND((1+SQRT(((50*POWER(80,POWER(COS(PI()*MOD(Calculator!$B$29/Calculator!$F$21,1)),2))-$C95)^2+(1500*ABS(SIN(2*PI()*MOD(Calculator!$B$29/Calculator!$F$21,1)))*IF(MOD(Calculator!$B$29/Calculator!$F$21,1)&lt;0.5,-1,1))^2)/((50*POWER(80,POWER(COS(PI()*MOD(Calculator!$B$29/Calculator!$F$21,1)),2))+$C95)^2+(1500*ABS(SIN(2*PI()*MOD(Calculator!$B$29/Calculator!$F$21,1)))*IF(MOD(Calculator!$B$29/Calculator!$F$21,1)&lt;0.5,-1,1))^2)))/(1-SQRT(((50*POWER(80,POWER(COS(PI()*MOD(Calculator!$B$29/Calculator!$F$21,1)),2))-$C95)^2+(1500*ABS(SIN(2*PI()*MOD(Calculator!$B$29/Calculator!$F$21,1)))*IF(MOD(Calculator!$B$29/Calculator!$F$21,1)&lt;0.5,-1,1))^2)/((50*POWER(80,POWER(COS(PI()*MOD(Calculator!$B$29/Calculator!$F$21,1)),2))+$C95)^2+(1500*ABS(SIN(2*PI()*MOD(Calculator!$B$29/Calculator!$F$21,1)))*IF(MOD(Calculator!$B$29/Calculator!$F$21,1)&lt;0.5,-1,1))^2))),2))</f>
        <v>—</v>
      </c>
      <c r="N95" s="261" t="str">
        <f aca="false">IF(OR(Calculator!$E$22&lt;&gt;"YES",Calculator!$B$29&lt;Calculator!$G$22),"—",ROUND((1+SQRT(((50*POWER(80,POWER(COS(PI()*MOD(Calculator!$B$29/Calculator!$F$22,1)),2))-$C95)^2+(1500*ABS(SIN(2*PI()*MOD(Calculator!$B$29/Calculator!$F$22,1)))*IF(MOD(Calculator!$B$29/Calculator!$F$22,1)&lt;0.5,-1,1))^2)/((50*POWER(80,POWER(COS(PI()*MOD(Calculator!$B$29/Calculator!$F$22,1)),2))+$C95)^2+(1500*ABS(SIN(2*PI()*MOD(Calculator!$B$29/Calculator!$F$22,1)))*IF(MOD(Calculator!$B$29/Calculator!$F$22,1)&lt;0.5,-1,1))^2)))/(1-SQRT(((50*POWER(80,POWER(COS(PI()*MOD(Calculator!$B$29/Calculator!$F$22,1)),2))-$C95)^2+(1500*ABS(SIN(2*PI()*MOD(Calculator!$B$29/Calculator!$F$22,1)))*IF(MOD(Calculator!$B$29/Calculator!$F$22,1)&lt;0.5,-1,1))^2)/((50*POWER(80,POWER(COS(PI()*MOD(Calculator!$B$29/Calculator!$F$22,1)),2))+$C95)^2+(1500*ABS(SIN(2*PI()*MOD(Calculator!$B$29/Calculator!$F$22,1)))*IF(MOD(Calculator!$B$29/Calculator!$F$22,1)&lt;0.5,-1,1))^2))),2))</f>
        <v>—</v>
      </c>
      <c r="O95" s="301" t="n">
        <f aca="false">IFERROR(ROUND((IF(ISNUMBER(D95),D95,0)+IF(ISNUMBER(E95),E95,0)+IF(ISNUMBER(F95),F95,0)+IF(ISNUMBER(G95),G95,0)+IF(ISNUMBER(H95),H95,0)+IF(ISNUMBER(I95),I95,0)+IF(ISNUMBER(J95),J95,0)+IF(ISNUMBER(K95),K95,0)+IF(ISNUMBER(L95),L95,0)+IF(ISNUMBER(M95),M95,0)+IF(ISNUMBER(N95),N95,0))/(IF(ISNUMBER(D95),1,0)+IF(ISNUMBER(E95),1,0)+IF(ISNUMBER(F95),1,0)+IF(ISNUMBER(G95),1,0)+IF(ISNUMBER(H95),1,0)+IF(ISNUMBER(I95),1,0)+IF(ISNUMBER(J95),1,0)+IF(ISNUMBER(K95),1,0)+IF(ISNUMBER(L95),1,0)+IF(ISNUMBER(M95),1,0)+IF(ISNUMBER(N95),1,0)),4),"")</f>
        <v>22.715</v>
      </c>
      <c r="P95" s="261" t="str">
        <f aca="false">IF(OR(Calculator!$E$12&lt;&gt;"YES",Calculator!$B$30&lt;Calculator!$G$12),"—",ROUND((1+SQRT(((50*POWER(80,POWER(COS(PI()*MOD(Calculator!$B$30/Calculator!$F$12,1)),2))-$C95)^2+(1500*ABS(SIN(2*PI()*MOD(Calculator!$B$30/Calculator!$F$12,1)))*IF(MOD(Calculator!$B$30/Calculator!$F$12,1)&lt;0.5,-1,1))^2)/((50*POWER(80,POWER(COS(PI()*MOD(Calculator!$B$30/Calculator!$F$12,1)),2))+$C95)^2+(1500*ABS(SIN(2*PI()*MOD(Calculator!$B$30/Calculator!$F$12,1)))*IF(MOD(Calculator!$B$30/Calculator!$F$12,1)&lt;0.5,-1,1))^2)))/(1-SQRT(((50*POWER(80,POWER(COS(PI()*MOD(Calculator!$B$30/Calculator!$F$12,1)),2))-$C95)^2+(1500*ABS(SIN(2*PI()*MOD(Calculator!$B$30/Calculator!$F$12,1)))*IF(MOD(Calculator!$B$30/Calculator!$F$12,1)&lt;0.5,-1,1))^2)/((50*POWER(80,POWER(COS(PI()*MOD(Calculator!$B$30/Calculator!$F$12,1)),2))+$C95)^2+(1500*ABS(SIN(2*PI()*MOD(Calculator!$B$30/Calculator!$F$12,1)))*IF(MOD(Calculator!$B$30/Calculator!$F$12,1)&lt;0.5,-1,1))^2))),2))</f>
        <v>—</v>
      </c>
      <c r="Q95" s="261" t="str">
        <f aca="false">IF(OR(Calculator!$E$13&lt;&gt;"YES",Calculator!$B$30&lt;Calculator!$G$13),"—",ROUND((1+SQRT(((50*POWER(80,POWER(COS(PI()*MOD(Calculator!$B$30/Calculator!$F$13,1)),2))-$C95)^2+(1500*ABS(SIN(2*PI()*MOD(Calculator!$B$30/Calculator!$F$13,1)))*IF(MOD(Calculator!$B$30/Calculator!$F$13,1)&lt;0.5,-1,1))^2)/((50*POWER(80,POWER(COS(PI()*MOD(Calculator!$B$30/Calculator!$F$13,1)),2))+$C95)^2+(1500*ABS(SIN(2*PI()*MOD(Calculator!$B$30/Calculator!$F$13,1)))*IF(MOD(Calculator!$B$30/Calculator!$F$13,1)&lt;0.5,-1,1))^2)))/(1-SQRT(((50*POWER(80,POWER(COS(PI()*MOD(Calculator!$B$30/Calculator!$F$13,1)),2))-$C95)^2+(1500*ABS(SIN(2*PI()*MOD(Calculator!$B$30/Calculator!$F$13,1)))*IF(MOD(Calculator!$B$30/Calculator!$F$13,1)&lt;0.5,-1,1))^2)/((50*POWER(80,POWER(COS(PI()*MOD(Calculator!$B$30/Calculator!$F$13,1)),2))+$C95)^2+(1500*ABS(SIN(2*PI()*MOD(Calculator!$B$30/Calculator!$F$13,1)))*IF(MOD(Calculator!$B$30/Calculator!$F$13,1)&lt;0.5,-1,1))^2))),2))</f>
        <v>—</v>
      </c>
      <c r="R95" s="261" t="str">
        <f aca="false">IF(OR(Calculator!$E$14&lt;&gt;"YES",Calculator!$B$30&lt;Calculator!$G$14),"—",ROUND((1+SQRT(((50*POWER(80,POWER(COS(PI()*MOD(Calculator!$B$30/Calculator!$F$14,1)),2))-$C95)^2+(1500*ABS(SIN(2*PI()*MOD(Calculator!$B$30/Calculator!$F$14,1)))*IF(MOD(Calculator!$B$30/Calculator!$F$14,1)&lt;0.5,-1,1))^2)/((50*POWER(80,POWER(COS(PI()*MOD(Calculator!$B$30/Calculator!$F$14,1)),2))+$C95)^2+(1500*ABS(SIN(2*PI()*MOD(Calculator!$B$30/Calculator!$F$14,1)))*IF(MOD(Calculator!$B$30/Calculator!$F$14,1)&lt;0.5,-1,1))^2)))/(1-SQRT(((50*POWER(80,POWER(COS(PI()*MOD(Calculator!$B$30/Calculator!$F$14,1)),2))-$C95)^2+(1500*ABS(SIN(2*PI()*MOD(Calculator!$B$30/Calculator!$F$14,1)))*IF(MOD(Calculator!$B$30/Calculator!$F$14,1)&lt;0.5,-1,1))^2)/((50*POWER(80,POWER(COS(PI()*MOD(Calculator!$B$30/Calculator!$F$14,1)),2))+$C95)^2+(1500*ABS(SIN(2*PI()*MOD(Calculator!$B$30/Calculator!$F$14,1)))*IF(MOD(Calculator!$B$30/Calculator!$F$14,1)&lt;0.5,-1,1))^2))),2))</f>
        <v>—</v>
      </c>
      <c r="S95" s="261" t="n">
        <f aca="false">IF(OR(Calculator!$E$15&lt;&gt;"YES",Calculator!$B$30&lt;Calculator!$G$15),"—",ROUND((1+SQRT(((50*POWER(80,POWER(COS(PI()*MOD(Calculator!$B$30/Calculator!$F$15,1)),2))-$C95)^2+(1500*ABS(SIN(2*PI()*MOD(Calculator!$B$30/Calculator!$F$15,1)))*IF(MOD(Calculator!$B$30/Calculator!$F$15,1)&lt;0.5,-1,1))^2)/((50*POWER(80,POWER(COS(PI()*MOD(Calculator!$B$30/Calculator!$F$15,1)),2))+$C95)^2+(1500*ABS(SIN(2*PI()*MOD(Calculator!$B$30/Calculator!$F$15,1)))*IF(MOD(Calculator!$B$30/Calculator!$F$15,1)&lt;0.5,-1,1))^2)))/(1-SQRT(((50*POWER(80,POWER(COS(PI()*MOD(Calculator!$B$30/Calculator!$F$15,1)),2))-$C95)^2+(1500*ABS(SIN(2*PI()*MOD(Calculator!$B$30/Calculator!$F$15,1)))*IF(MOD(Calculator!$B$30/Calculator!$F$15,1)&lt;0.5,-1,1))^2)/((50*POWER(80,POWER(COS(PI()*MOD(Calculator!$B$30/Calculator!$F$15,1)),2))+$C95)^2+(1500*ABS(SIN(2*PI()*MOD(Calculator!$B$30/Calculator!$F$15,1)))*IF(MOD(Calculator!$B$30/Calculator!$F$15,1)&lt;0.5,-1,1))^2))),2))</f>
        <v>22.65</v>
      </c>
      <c r="T95" s="261" t="str">
        <f aca="false">IF(OR(Calculator!$E$16&lt;&gt;"YES",Calculator!$B$30&lt;Calculator!$G$16),"—",ROUND((1+SQRT(((50*POWER(80,POWER(COS(PI()*MOD(Calculator!$B$30/Calculator!$F$16,1)),2))-$C95)^2+(1500*ABS(SIN(2*PI()*MOD(Calculator!$B$30/Calculator!$F$16,1)))*IF(MOD(Calculator!$B$30/Calculator!$F$16,1)&lt;0.5,-1,1))^2)/((50*POWER(80,POWER(COS(PI()*MOD(Calculator!$B$30/Calculator!$F$16,1)),2))+$C95)^2+(1500*ABS(SIN(2*PI()*MOD(Calculator!$B$30/Calculator!$F$16,1)))*IF(MOD(Calculator!$B$30/Calculator!$F$16,1)&lt;0.5,-1,1))^2)))/(1-SQRT(((50*POWER(80,POWER(COS(PI()*MOD(Calculator!$B$30/Calculator!$F$16,1)),2))-$C95)^2+(1500*ABS(SIN(2*PI()*MOD(Calculator!$B$30/Calculator!$F$16,1)))*IF(MOD(Calculator!$B$30/Calculator!$F$16,1)&lt;0.5,-1,1))^2)/((50*POWER(80,POWER(COS(PI()*MOD(Calculator!$B$30/Calculator!$F$16,1)),2))+$C95)^2+(1500*ABS(SIN(2*PI()*MOD(Calculator!$B$30/Calculator!$F$16,1)))*IF(MOD(Calculator!$B$30/Calculator!$F$16,1)&lt;0.5,-1,1))^2))),2))</f>
        <v>—</v>
      </c>
      <c r="U95" s="261" t="n">
        <f aca="false">IF(OR(Calculator!$E$17&lt;&gt;"YES",Calculator!$B$30&lt;Calculator!$G$17),"—",ROUND((1+SQRT(((50*POWER(80,POWER(COS(PI()*MOD(Calculator!$B$30/Calculator!$F$17,1)),2))-$C95)^2+(1500*ABS(SIN(2*PI()*MOD(Calculator!$B$30/Calculator!$F$17,1)))*IF(MOD(Calculator!$B$30/Calculator!$F$17,1)&lt;0.5,-1,1))^2)/((50*POWER(80,POWER(COS(PI()*MOD(Calculator!$B$30/Calculator!$F$17,1)),2))+$C95)^2+(1500*ABS(SIN(2*PI()*MOD(Calculator!$B$30/Calculator!$F$17,1)))*IF(MOD(Calculator!$B$30/Calculator!$F$17,1)&lt;0.5,-1,1))^2)))/(1-SQRT(((50*POWER(80,POWER(COS(PI()*MOD(Calculator!$B$30/Calculator!$F$17,1)),2))-$C95)^2+(1500*ABS(SIN(2*PI()*MOD(Calculator!$B$30/Calculator!$F$17,1)))*IF(MOD(Calculator!$B$30/Calculator!$F$17,1)&lt;0.5,-1,1))^2)/((50*POWER(80,POWER(COS(PI()*MOD(Calculator!$B$30/Calculator!$F$17,1)),2))+$C95)^2+(1500*ABS(SIN(2*PI()*MOD(Calculator!$B$30/Calculator!$F$17,1)))*IF(MOD(Calculator!$B$30/Calculator!$F$17,1)&lt;0.5,-1,1))^2))),2))</f>
        <v>24</v>
      </c>
      <c r="V95" s="261" t="str">
        <f aca="false">IF(OR(Calculator!$E$18&lt;&gt;"YES",Calculator!$B$30&lt;Calculator!$G$18),"—",ROUND((1+SQRT(((50*POWER(80,POWER(COS(PI()*MOD(Calculator!$B$30/Calculator!$F$18,1)),2))-$C95)^2+(1500*ABS(SIN(2*PI()*MOD(Calculator!$B$30/Calculator!$F$18,1)))*IF(MOD(Calculator!$B$30/Calculator!$F$18,1)&lt;0.5,-1,1))^2)/((50*POWER(80,POWER(COS(PI()*MOD(Calculator!$B$30/Calculator!$F$18,1)),2))+$C95)^2+(1500*ABS(SIN(2*PI()*MOD(Calculator!$B$30/Calculator!$F$18,1)))*IF(MOD(Calculator!$B$30/Calculator!$F$18,1)&lt;0.5,-1,1))^2)))/(1-SQRT(((50*POWER(80,POWER(COS(PI()*MOD(Calculator!$B$30/Calculator!$F$18,1)),2))-$C95)^2+(1500*ABS(SIN(2*PI()*MOD(Calculator!$B$30/Calculator!$F$18,1)))*IF(MOD(Calculator!$B$30/Calculator!$F$18,1)&lt;0.5,-1,1))^2)/((50*POWER(80,POWER(COS(PI()*MOD(Calculator!$B$30/Calculator!$F$18,1)),2))+$C95)^2+(1500*ABS(SIN(2*PI()*MOD(Calculator!$B$30/Calculator!$F$18,1)))*IF(MOD(Calculator!$B$30/Calculator!$F$18,1)&lt;0.5,-1,1))^2))),2))</f>
        <v>—</v>
      </c>
      <c r="W95" s="261" t="str">
        <f aca="false">IF(OR(Calculator!$E$19&lt;&gt;"YES",Calculator!$B$30&lt;Calculator!$G$19),"—",ROUND((1+SQRT(((50*POWER(80,POWER(COS(PI()*MOD(Calculator!$B$30/Calculator!$F$19,1)),2))-$C95)^2+(1500*ABS(SIN(2*PI()*MOD(Calculator!$B$30/Calculator!$F$19,1)))*IF(MOD(Calculator!$B$30/Calculator!$F$19,1)&lt;0.5,-1,1))^2)/((50*POWER(80,POWER(COS(PI()*MOD(Calculator!$B$30/Calculator!$F$19,1)),2))+$C95)^2+(1500*ABS(SIN(2*PI()*MOD(Calculator!$B$30/Calculator!$F$19,1)))*IF(MOD(Calculator!$B$30/Calculator!$F$19,1)&lt;0.5,-1,1))^2)))/(1-SQRT(((50*POWER(80,POWER(COS(PI()*MOD(Calculator!$B$30/Calculator!$F$19,1)),2))-$C95)^2+(1500*ABS(SIN(2*PI()*MOD(Calculator!$B$30/Calculator!$F$19,1)))*IF(MOD(Calculator!$B$30/Calculator!$F$19,1)&lt;0.5,-1,1))^2)/((50*POWER(80,POWER(COS(PI()*MOD(Calculator!$B$30/Calculator!$F$19,1)),2))+$C95)^2+(1500*ABS(SIN(2*PI()*MOD(Calculator!$B$30/Calculator!$F$19,1)))*IF(MOD(Calculator!$B$30/Calculator!$F$19,1)&lt;0.5,-1,1))^2))),2))</f>
        <v>—</v>
      </c>
      <c r="X95" s="261" t="str">
        <f aca="false">IF(OR(Calculator!$E$20&lt;&gt;"YES",Calculator!$B$30&lt;Calculator!$G$20),"—",ROUND((1+SQRT(((50*POWER(80,POWER(COS(PI()*MOD(Calculator!$B$30/Calculator!$F$20,1)),2))-$C95)^2+(1500*ABS(SIN(2*PI()*MOD(Calculator!$B$30/Calculator!$F$20,1)))*IF(MOD(Calculator!$B$30/Calculator!$F$20,1)&lt;0.5,-1,1))^2)/((50*POWER(80,POWER(COS(PI()*MOD(Calculator!$B$30/Calculator!$F$20,1)),2))+$C95)^2+(1500*ABS(SIN(2*PI()*MOD(Calculator!$B$30/Calculator!$F$20,1)))*IF(MOD(Calculator!$B$30/Calculator!$F$20,1)&lt;0.5,-1,1))^2)))/(1-SQRT(((50*POWER(80,POWER(COS(PI()*MOD(Calculator!$B$30/Calculator!$F$20,1)),2))-$C95)^2+(1500*ABS(SIN(2*PI()*MOD(Calculator!$B$30/Calculator!$F$20,1)))*IF(MOD(Calculator!$B$30/Calculator!$F$20,1)&lt;0.5,-1,1))^2)/((50*POWER(80,POWER(COS(PI()*MOD(Calculator!$B$30/Calculator!$F$20,1)),2))+$C95)^2+(1500*ABS(SIN(2*PI()*MOD(Calculator!$B$30/Calculator!$F$20,1)))*IF(MOD(Calculator!$B$30/Calculator!$F$20,1)&lt;0.5,-1,1))^2))),2))</f>
        <v>—</v>
      </c>
      <c r="Y95" s="261" t="str">
        <f aca="false">IF(OR(Calculator!$E$21&lt;&gt;"YES",Calculator!$B$30&lt;Calculator!$G$21),"—",ROUND((1+SQRT(((50*POWER(80,POWER(COS(PI()*MOD(Calculator!$B$30/Calculator!$F$21,1)),2))-$C95)^2+(1500*ABS(SIN(2*PI()*MOD(Calculator!$B$30/Calculator!$F$21,1)))*IF(MOD(Calculator!$B$30/Calculator!$F$21,1)&lt;0.5,-1,1))^2)/((50*POWER(80,POWER(COS(PI()*MOD(Calculator!$B$30/Calculator!$F$21,1)),2))+$C95)^2+(1500*ABS(SIN(2*PI()*MOD(Calculator!$B$30/Calculator!$F$21,1)))*IF(MOD(Calculator!$B$30/Calculator!$F$21,1)&lt;0.5,-1,1))^2)))/(1-SQRT(((50*POWER(80,POWER(COS(PI()*MOD(Calculator!$B$30/Calculator!$F$21,1)),2))-$C95)^2+(1500*ABS(SIN(2*PI()*MOD(Calculator!$B$30/Calculator!$F$21,1)))*IF(MOD(Calculator!$B$30/Calculator!$F$21,1)&lt;0.5,-1,1))^2)/((50*POWER(80,POWER(COS(PI()*MOD(Calculator!$B$30/Calculator!$F$21,1)),2))+$C95)^2+(1500*ABS(SIN(2*PI()*MOD(Calculator!$B$30/Calculator!$F$21,1)))*IF(MOD(Calculator!$B$30/Calculator!$F$21,1)&lt;0.5,-1,1))^2))),2))</f>
        <v>—</v>
      </c>
      <c r="Z95" s="261" t="str">
        <f aca="false">IF(OR(Calculator!$E$22&lt;&gt;"YES",Calculator!$B$30&lt;Calculator!$G$22),"—",ROUND((1+SQRT(((50*POWER(80,POWER(COS(PI()*MOD(Calculator!$B$30/Calculator!$F$22,1)),2))-$C95)^2+(1500*ABS(SIN(2*PI()*MOD(Calculator!$B$30/Calculator!$F$22,1)))*IF(MOD(Calculator!$B$30/Calculator!$F$22,1)&lt;0.5,-1,1))^2)/((50*POWER(80,POWER(COS(PI()*MOD(Calculator!$B$30/Calculator!$F$22,1)),2))+$C95)^2+(1500*ABS(SIN(2*PI()*MOD(Calculator!$B$30/Calculator!$F$22,1)))*IF(MOD(Calculator!$B$30/Calculator!$F$22,1)&lt;0.5,-1,1))^2)))/(1-SQRT(((50*POWER(80,POWER(COS(PI()*MOD(Calculator!$B$30/Calculator!$F$22,1)),2))-$C95)^2+(1500*ABS(SIN(2*PI()*MOD(Calculator!$B$30/Calculator!$F$22,1)))*IF(MOD(Calculator!$B$30/Calculator!$F$22,1)&lt;0.5,-1,1))^2)/((50*POWER(80,POWER(COS(PI()*MOD(Calculator!$B$30/Calculator!$F$22,1)),2))+$C95)^2+(1500*ABS(SIN(2*PI()*MOD(Calculator!$B$30/Calculator!$F$22,1)))*IF(MOD(Calculator!$B$30/Calculator!$F$22,1)&lt;0.5,-1,1))^2))),2))</f>
        <v>—</v>
      </c>
      <c r="AA95" s="301" t="n">
        <f aca="false">IFERROR(ROUND((IF(ISNUMBER(P95),P95,0)+IF(ISNUMBER(Q95),Q95,0)+IF(ISNUMBER(R95),R95,0)+IF(ISNUMBER(S95),S95,0)+IF(ISNUMBER(T95),T95,0)+IF(ISNUMBER(U95),U95,0)+IF(ISNUMBER(V95),V95,0)+IF(ISNUMBER(W95),W95,0)+IF(ISNUMBER(X95),X95,0)+IF(ISNUMBER(Y95),Y95,0)+IF(ISNUMBER(Z95),Z95,0))/(IF(ISNUMBER(P95),1,0)+IF(ISNUMBER(Q95),1,0)+IF(ISNUMBER(R95),1,0)+IF(ISNUMBER(S95),1,0)+IF(ISNUMBER(T95),1,0)+IF(ISNUMBER(U95),1,0)+IF(ISNUMBER(V95),1,0)+IF(ISNUMBER(W95),1,0)+IF(ISNUMBER(X95),1,0)+IF(ISNUMBER(Y95),1,0)+IF(ISNUMBER(Z95),1,0)),4),"")</f>
        <v>23.325</v>
      </c>
      <c r="AB95" s="261" t="str">
        <f aca="false">IF(OR(Calculator!$E$12&lt;&gt;"YES",Calculator!$B$31&lt;Calculator!$G$12),"—",ROUND((1+SQRT(((50*POWER(80,POWER(COS(PI()*MOD(Calculator!$B$31/Calculator!$F$12,1)),2))-$C95)^2+(1500*ABS(SIN(2*PI()*MOD(Calculator!$B$31/Calculator!$F$12,1)))*IF(MOD(Calculator!$B$31/Calculator!$F$12,1)&lt;0.5,-1,1))^2)/((50*POWER(80,POWER(COS(PI()*MOD(Calculator!$B$31/Calculator!$F$12,1)),2))+$C95)^2+(1500*ABS(SIN(2*PI()*MOD(Calculator!$B$31/Calculator!$F$12,1)))*IF(MOD(Calculator!$B$31/Calculator!$F$12,1)&lt;0.5,-1,1))^2)))/(1-SQRT(((50*POWER(80,POWER(COS(PI()*MOD(Calculator!$B$31/Calculator!$F$12,1)),2))-$C95)^2+(1500*ABS(SIN(2*PI()*MOD(Calculator!$B$31/Calculator!$F$12,1)))*IF(MOD(Calculator!$B$31/Calculator!$F$12,1)&lt;0.5,-1,1))^2)/((50*POWER(80,POWER(COS(PI()*MOD(Calculator!$B$31/Calculator!$F$12,1)),2))+$C95)^2+(1500*ABS(SIN(2*PI()*MOD(Calculator!$B$31/Calculator!$F$12,1)))*IF(MOD(Calculator!$B$31/Calculator!$F$12,1)&lt;0.5,-1,1))^2))),2))</f>
        <v>—</v>
      </c>
      <c r="AC95" s="261" t="str">
        <f aca="false">IF(OR(Calculator!$E$13&lt;&gt;"YES",Calculator!$B$31&lt;Calculator!$G$13),"—",ROUND((1+SQRT(((50*POWER(80,POWER(COS(PI()*MOD(Calculator!$B$31/Calculator!$F$13,1)),2))-$C95)^2+(1500*ABS(SIN(2*PI()*MOD(Calculator!$B$31/Calculator!$F$13,1)))*IF(MOD(Calculator!$B$31/Calculator!$F$13,1)&lt;0.5,-1,1))^2)/((50*POWER(80,POWER(COS(PI()*MOD(Calculator!$B$31/Calculator!$F$13,1)),2))+$C95)^2+(1500*ABS(SIN(2*PI()*MOD(Calculator!$B$31/Calculator!$F$13,1)))*IF(MOD(Calculator!$B$31/Calculator!$F$13,1)&lt;0.5,-1,1))^2)))/(1-SQRT(((50*POWER(80,POWER(COS(PI()*MOD(Calculator!$B$31/Calculator!$F$13,1)),2))-$C95)^2+(1500*ABS(SIN(2*PI()*MOD(Calculator!$B$31/Calculator!$F$13,1)))*IF(MOD(Calculator!$B$31/Calculator!$F$13,1)&lt;0.5,-1,1))^2)/((50*POWER(80,POWER(COS(PI()*MOD(Calculator!$B$31/Calculator!$F$13,1)),2))+$C95)^2+(1500*ABS(SIN(2*PI()*MOD(Calculator!$B$31/Calculator!$F$13,1)))*IF(MOD(Calculator!$B$31/Calculator!$F$13,1)&lt;0.5,-1,1))^2))),2))</f>
        <v>—</v>
      </c>
      <c r="AD95" s="261" t="str">
        <f aca="false">IF(OR(Calculator!$E$14&lt;&gt;"YES",Calculator!$B$31&lt;Calculator!$G$14),"—",ROUND((1+SQRT(((50*POWER(80,POWER(COS(PI()*MOD(Calculator!$B$31/Calculator!$F$14,1)),2))-$C95)^2+(1500*ABS(SIN(2*PI()*MOD(Calculator!$B$31/Calculator!$F$14,1)))*IF(MOD(Calculator!$B$31/Calculator!$F$14,1)&lt;0.5,-1,1))^2)/((50*POWER(80,POWER(COS(PI()*MOD(Calculator!$B$31/Calculator!$F$14,1)),2))+$C95)^2+(1500*ABS(SIN(2*PI()*MOD(Calculator!$B$31/Calculator!$F$14,1)))*IF(MOD(Calculator!$B$31/Calculator!$F$14,1)&lt;0.5,-1,1))^2)))/(1-SQRT(((50*POWER(80,POWER(COS(PI()*MOD(Calculator!$B$31/Calculator!$F$14,1)),2))-$C95)^2+(1500*ABS(SIN(2*PI()*MOD(Calculator!$B$31/Calculator!$F$14,1)))*IF(MOD(Calculator!$B$31/Calculator!$F$14,1)&lt;0.5,-1,1))^2)/((50*POWER(80,POWER(COS(PI()*MOD(Calculator!$B$31/Calculator!$F$14,1)),2))+$C95)^2+(1500*ABS(SIN(2*PI()*MOD(Calculator!$B$31/Calculator!$F$14,1)))*IF(MOD(Calculator!$B$31/Calculator!$F$14,1)&lt;0.5,-1,1))^2))),2))</f>
        <v>—</v>
      </c>
      <c r="AE95" s="261" t="n">
        <f aca="false">IF(OR(Calculator!$E$15&lt;&gt;"YES",Calculator!$B$31&lt;Calculator!$G$15),"—",ROUND((1+SQRT(((50*POWER(80,POWER(COS(PI()*MOD(Calculator!$B$31/Calculator!$F$15,1)),2))-$C95)^2+(1500*ABS(SIN(2*PI()*MOD(Calculator!$B$31/Calculator!$F$15,1)))*IF(MOD(Calculator!$B$31/Calculator!$F$15,1)&lt;0.5,-1,1))^2)/((50*POWER(80,POWER(COS(PI()*MOD(Calculator!$B$31/Calculator!$F$15,1)),2))+$C95)^2+(1500*ABS(SIN(2*PI()*MOD(Calculator!$B$31/Calculator!$F$15,1)))*IF(MOD(Calculator!$B$31/Calculator!$F$15,1)&lt;0.5,-1,1))^2)))/(1-SQRT(((50*POWER(80,POWER(COS(PI()*MOD(Calculator!$B$31/Calculator!$F$15,1)),2))-$C95)^2+(1500*ABS(SIN(2*PI()*MOD(Calculator!$B$31/Calculator!$F$15,1)))*IF(MOD(Calculator!$B$31/Calculator!$F$15,1)&lt;0.5,-1,1))^2)/((50*POWER(80,POWER(COS(PI()*MOD(Calculator!$B$31/Calculator!$F$15,1)),2))+$C95)^2+(1500*ABS(SIN(2*PI()*MOD(Calculator!$B$31/Calculator!$F$15,1)))*IF(MOD(Calculator!$B$31/Calculator!$F$15,1)&lt;0.5,-1,1))^2))),2))</f>
        <v>25.25</v>
      </c>
      <c r="AF95" s="261" t="str">
        <f aca="false">IF(OR(Calculator!$E$16&lt;&gt;"YES",Calculator!$B$31&lt;Calculator!$G$16),"—",ROUND((1+SQRT(((50*POWER(80,POWER(COS(PI()*MOD(Calculator!$B$31/Calculator!$F$16,1)),2))-$C95)^2+(1500*ABS(SIN(2*PI()*MOD(Calculator!$B$31/Calculator!$F$16,1)))*IF(MOD(Calculator!$B$31/Calculator!$F$16,1)&lt;0.5,-1,1))^2)/((50*POWER(80,POWER(COS(PI()*MOD(Calculator!$B$31/Calculator!$F$16,1)),2))+$C95)^2+(1500*ABS(SIN(2*PI()*MOD(Calculator!$B$31/Calculator!$F$16,1)))*IF(MOD(Calculator!$B$31/Calculator!$F$16,1)&lt;0.5,-1,1))^2)))/(1-SQRT(((50*POWER(80,POWER(COS(PI()*MOD(Calculator!$B$31/Calculator!$F$16,1)),2))-$C95)^2+(1500*ABS(SIN(2*PI()*MOD(Calculator!$B$31/Calculator!$F$16,1)))*IF(MOD(Calculator!$B$31/Calculator!$F$16,1)&lt;0.5,-1,1))^2)/((50*POWER(80,POWER(COS(PI()*MOD(Calculator!$B$31/Calculator!$F$16,1)),2))+$C95)^2+(1500*ABS(SIN(2*PI()*MOD(Calculator!$B$31/Calculator!$F$16,1)))*IF(MOD(Calculator!$B$31/Calculator!$F$16,1)&lt;0.5,-1,1))^2))),2))</f>
        <v>—</v>
      </c>
      <c r="AG95" s="261" t="n">
        <f aca="false">IF(OR(Calculator!$E$17&lt;&gt;"YES",Calculator!$B$31&lt;Calculator!$G$17),"—",ROUND((1+SQRT(((50*POWER(80,POWER(COS(PI()*MOD(Calculator!$B$31/Calculator!$F$17,1)),2))-$C95)^2+(1500*ABS(SIN(2*PI()*MOD(Calculator!$B$31/Calculator!$F$17,1)))*IF(MOD(Calculator!$B$31/Calculator!$F$17,1)&lt;0.5,-1,1))^2)/((50*POWER(80,POWER(COS(PI()*MOD(Calculator!$B$31/Calculator!$F$17,1)),2))+$C95)^2+(1500*ABS(SIN(2*PI()*MOD(Calculator!$B$31/Calculator!$F$17,1)))*IF(MOD(Calculator!$B$31/Calculator!$F$17,1)&lt;0.5,-1,1))^2)))/(1-SQRT(((50*POWER(80,POWER(COS(PI()*MOD(Calculator!$B$31/Calculator!$F$17,1)),2))-$C95)^2+(1500*ABS(SIN(2*PI()*MOD(Calculator!$B$31/Calculator!$F$17,1)))*IF(MOD(Calculator!$B$31/Calculator!$F$17,1)&lt;0.5,-1,1))^2)/((50*POWER(80,POWER(COS(PI()*MOD(Calculator!$B$31/Calculator!$F$17,1)),2))+$C95)^2+(1500*ABS(SIN(2*PI()*MOD(Calculator!$B$31/Calculator!$F$17,1)))*IF(MOD(Calculator!$B$31/Calculator!$F$17,1)&lt;0.5,-1,1))^2))),2))</f>
        <v>19.17</v>
      </c>
      <c r="AH95" s="261" t="str">
        <f aca="false">IF(OR(Calculator!$E$18&lt;&gt;"YES",Calculator!$B$31&lt;Calculator!$G$18),"—",ROUND((1+SQRT(((50*POWER(80,POWER(COS(PI()*MOD(Calculator!$B$31/Calculator!$F$18,1)),2))-$C95)^2+(1500*ABS(SIN(2*PI()*MOD(Calculator!$B$31/Calculator!$F$18,1)))*IF(MOD(Calculator!$B$31/Calculator!$F$18,1)&lt;0.5,-1,1))^2)/((50*POWER(80,POWER(COS(PI()*MOD(Calculator!$B$31/Calculator!$F$18,1)),2))+$C95)^2+(1500*ABS(SIN(2*PI()*MOD(Calculator!$B$31/Calculator!$F$18,1)))*IF(MOD(Calculator!$B$31/Calculator!$F$18,1)&lt;0.5,-1,1))^2)))/(1-SQRT(((50*POWER(80,POWER(COS(PI()*MOD(Calculator!$B$31/Calculator!$F$18,1)),2))-$C95)^2+(1500*ABS(SIN(2*PI()*MOD(Calculator!$B$31/Calculator!$F$18,1)))*IF(MOD(Calculator!$B$31/Calculator!$F$18,1)&lt;0.5,-1,1))^2)/((50*POWER(80,POWER(COS(PI()*MOD(Calculator!$B$31/Calculator!$F$18,1)),2))+$C95)^2+(1500*ABS(SIN(2*PI()*MOD(Calculator!$B$31/Calculator!$F$18,1)))*IF(MOD(Calculator!$B$31/Calculator!$F$18,1)&lt;0.5,-1,1))^2))),2))</f>
        <v>—</v>
      </c>
      <c r="AI95" s="261" t="str">
        <f aca="false">IF(OR(Calculator!$E$19&lt;&gt;"YES",Calculator!$B$31&lt;Calculator!$G$19),"—",ROUND((1+SQRT(((50*POWER(80,POWER(COS(PI()*MOD(Calculator!$B$31/Calculator!$F$19,1)),2))-$C95)^2+(1500*ABS(SIN(2*PI()*MOD(Calculator!$B$31/Calculator!$F$19,1)))*IF(MOD(Calculator!$B$31/Calculator!$F$19,1)&lt;0.5,-1,1))^2)/((50*POWER(80,POWER(COS(PI()*MOD(Calculator!$B$31/Calculator!$F$19,1)),2))+$C95)^2+(1500*ABS(SIN(2*PI()*MOD(Calculator!$B$31/Calculator!$F$19,1)))*IF(MOD(Calculator!$B$31/Calculator!$F$19,1)&lt;0.5,-1,1))^2)))/(1-SQRT(((50*POWER(80,POWER(COS(PI()*MOD(Calculator!$B$31/Calculator!$F$19,1)),2))-$C95)^2+(1500*ABS(SIN(2*PI()*MOD(Calculator!$B$31/Calculator!$F$19,1)))*IF(MOD(Calculator!$B$31/Calculator!$F$19,1)&lt;0.5,-1,1))^2)/((50*POWER(80,POWER(COS(PI()*MOD(Calculator!$B$31/Calculator!$F$19,1)),2))+$C95)^2+(1500*ABS(SIN(2*PI()*MOD(Calculator!$B$31/Calculator!$F$19,1)))*IF(MOD(Calculator!$B$31/Calculator!$F$19,1)&lt;0.5,-1,1))^2))),2))</f>
        <v>—</v>
      </c>
      <c r="AJ95" s="261" t="str">
        <f aca="false">IF(OR(Calculator!$E$20&lt;&gt;"YES",Calculator!$B$31&lt;Calculator!$G$20),"—",ROUND((1+SQRT(((50*POWER(80,POWER(COS(PI()*MOD(Calculator!$B$31/Calculator!$F$20,1)),2))-$C95)^2+(1500*ABS(SIN(2*PI()*MOD(Calculator!$B$31/Calculator!$F$20,1)))*IF(MOD(Calculator!$B$31/Calculator!$F$20,1)&lt;0.5,-1,1))^2)/((50*POWER(80,POWER(COS(PI()*MOD(Calculator!$B$31/Calculator!$F$20,1)),2))+$C95)^2+(1500*ABS(SIN(2*PI()*MOD(Calculator!$B$31/Calculator!$F$20,1)))*IF(MOD(Calculator!$B$31/Calculator!$F$20,1)&lt;0.5,-1,1))^2)))/(1-SQRT(((50*POWER(80,POWER(COS(PI()*MOD(Calculator!$B$31/Calculator!$F$20,1)),2))-$C95)^2+(1500*ABS(SIN(2*PI()*MOD(Calculator!$B$31/Calculator!$F$20,1)))*IF(MOD(Calculator!$B$31/Calculator!$F$20,1)&lt;0.5,-1,1))^2)/((50*POWER(80,POWER(COS(PI()*MOD(Calculator!$B$31/Calculator!$F$20,1)),2))+$C95)^2+(1500*ABS(SIN(2*PI()*MOD(Calculator!$B$31/Calculator!$F$20,1)))*IF(MOD(Calculator!$B$31/Calculator!$F$20,1)&lt;0.5,-1,1))^2))),2))</f>
        <v>—</v>
      </c>
      <c r="AK95" s="261" t="str">
        <f aca="false">IF(OR(Calculator!$E$21&lt;&gt;"YES",Calculator!$B$31&lt;Calculator!$G$21),"—",ROUND((1+SQRT(((50*POWER(80,POWER(COS(PI()*MOD(Calculator!$B$31/Calculator!$F$21,1)),2))-$C95)^2+(1500*ABS(SIN(2*PI()*MOD(Calculator!$B$31/Calculator!$F$21,1)))*IF(MOD(Calculator!$B$31/Calculator!$F$21,1)&lt;0.5,-1,1))^2)/((50*POWER(80,POWER(COS(PI()*MOD(Calculator!$B$31/Calculator!$F$21,1)),2))+$C95)^2+(1500*ABS(SIN(2*PI()*MOD(Calculator!$B$31/Calculator!$F$21,1)))*IF(MOD(Calculator!$B$31/Calculator!$F$21,1)&lt;0.5,-1,1))^2)))/(1-SQRT(((50*POWER(80,POWER(COS(PI()*MOD(Calculator!$B$31/Calculator!$F$21,1)),2))-$C95)^2+(1500*ABS(SIN(2*PI()*MOD(Calculator!$B$31/Calculator!$F$21,1)))*IF(MOD(Calculator!$B$31/Calculator!$F$21,1)&lt;0.5,-1,1))^2)/((50*POWER(80,POWER(COS(PI()*MOD(Calculator!$B$31/Calculator!$F$21,1)),2))+$C95)^2+(1500*ABS(SIN(2*PI()*MOD(Calculator!$B$31/Calculator!$F$21,1)))*IF(MOD(Calculator!$B$31/Calculator!$F$21,1)&lt;0.5,-1,1))^2))),2))</f>
        <v>—</v>
      </c>
      <c r="AL95" s="261" t="str">
        <f aca="false">IF(OR(Calculator!$E$22&lt;&gt;"YES",Calculator!$B$31&lt;Calculator!$G$22),"—",ROUND((1+SQRT(((50*POWER(80,POWER(COS(PI()*MOD(Calculator!$B$31/Calculator!$F$22,1)),2))-$C95)^2+(1500*ABS(SIN(2*PI()*MOD(Calculator!$B$31/Calculator!$F$22,1)))*IF(MOD(Calculator!$B$31/Calculator!$F$22,1)&lt;0.5,-1,1))^2)/((50*POWER(80,POWER(COS(PI()*MOD(Calculator!$B$31/Calculator!$F$22,1)),2))+$C95)^2+(1500*ABS(SIN(2*PI()*MOD(Calculator!$B$31/Calculator!$F$22,1)))*IF(MOD(Calculator!$B$31/Calculator!$F$22,1)&lt;0.5,-1,1))^2)))/(1-SQRT(((50*POWER(80,POWER(COS(PI()*MOD(Calculator!$B$31/Calculator!$F$22,1)),2))-$C95)^2+(1500*ABS(SIN(2*PI()*MOD(Calculator!$B$31/Calculator!$F$22,1)))*IF(MOD(Calculator!$B$31/Calculator!$F$22,1)&lt;0.5,-1,1))^2)/((50*POWER(80,POWER(COS(PI()*MOD(Calculator!$B$31/Calculator!$F$22,1)),2))+$C95)^2+(1500*ABS(SIN(2*PI()*MOD(Calculator!$B$31/Calculator!$F$22,1)))*IF(MOD(Calculator!$B$31/Calculator!$F$22,1)&lt;0.5,-1,1))^2))),2))</f>
        <v>—</v>
      </c>
      <c r="AM95" s="293" t="n">
        <f aca="false">IFERROR(ROUND((IF(ISNUMBER(AB95),AB95,0)+IF(ISNUMBER(AC95),AC95,0)+IF(ISNUMBER(AD95),AD95,0)+IF(ISNUMBER(AE95),AE95,0)+IF(ISNUMBER(AF95),AF95,0)+IF(ISNUMBER(AG95),AG95,0)+IF(ISNUMBER(AH95),AH95,0)+IF(ISNUMBER(AI95),AI95,0)+IF(ISNUMBER(AJ95),AJ95,0)+IF(ISNUMBER(AK95),AK95,0)+IF(ISNUMBER(AL95),AL95,0))/(IF(ISNUMBER(AB95),1,0)+IF(ISNUMBER(AC95),1,0)+IF(ISNUMBER(AD95),1,0)+IF(ISNUMBER(AE95),1,0)+IF(ISNUMBER(AF95),1,0)+IF(ISNUMBER(AG95),1,0)+IF(ISNUMBER(AH95),1,0)+IF(ISNUMBER(AI95),1,0)+IF(ISNUMBER(AJ95),1,0)+IF(ISNUMBER(AK95),1,0)+IF(ISNUMBER(AL95),1,0)),4),"")</f>
        <v>22.21</v>
      </c>
      <c r="AN95" s="294" t="str">
        <f aca="false">IF(OR(Calculator!$E$12&lt;&gt;"YES",Calculator!$B$32&lt;Calculator!$G$12),"—",ROUND((1+SQRT(((50*POWER(80,POWER(COS(PI()*MOD(Calculator!$B$32/Calculator!$F$12,1)),2))-$C95)^2+(1500*ABS(SIN(2*PI()*MOD(Calculator!$B$32/Calculator!$F$12,1)))*IF(MOD(Calculator!$B$32/Calculator!$F$12,1)&lt;0.5,-1,1))^2)/((50*POWER(80,POWER(COS(PI()*MOD(Calculator!$B$32/Calculator!$F$12,1)),2))+$C95)^2+(1500*ABS(SIN(2*PI()*MOD(Calculator!$B$32/Calculator!$F$12,1)))*IF(MOD(Calculator!$B$32/Calculator!$F$12,1)&lt;0.5,-1,1))^2)))/(1-SQRT(((50*POWER(80,POWER(COS(PI()*MOD(Calculator!$B$32/Calculator!$F$12,1)),2))-$C95)^2+(1500*ABS(SIN(2*PI()*MOD(Calculator!$B$32/Calculator!$F$12,1)))*IF(MOD(Calculator!$B$32/Calculator!$F$12,1)&lt;0.5,-1,1))^2)/((50*POWER(80,POWER(COS(PI()*MOD(Calculator!$B$32/Calculator!$F$12,1)),2))+$C95)^2+(1500*ABS(SIN(2*PI()*MOD(Calculator!$B$32/Calculator!$F$12,1)))*IF(MOD(Calculator!$B$32/Calculator!$F$12,1)&lt;0.5,-1,1))^2))),2))</f>
        <v>—</v>
      </c>
      <c r="AO95" s="294" t="str">
        <f aca="false">IF(OR(Calculator!$E$13&lt;&gt;"YES",Calculator!$B$32&lt;Calculator!$G$13),"—",ROUND((1+SQRT(((50*POWER(80,POWER(COS(PI()*MOD(Calculator!$B$32/Calculator!$F$13,1)),2))-$C95)^2+(1500*ABS(SIN(2*PI()*MOD(Calculator!$B$32/Calculator!$F$13,1)))*IF(MOD(Calculator!$B$32/Calculator!$F$13,1)&lt;0.5,-1,1))^2)/((50*POWER(80,POWER(COS(PI()*MOD(Calculator!$B$32/Calculator!$F$13,1)),2))+$C95)^2+(1500*ABS(SIN(2*PI()*MOD(Calculator!$B$32/Calculator!$F$13,1)))*IF(MOD(Calculator!$B$32/Calculator!$F$13,1)&lt;0.5,-1,1))^2)))/(1-SQRT(((50*POWER(80,POWER(COS(PI()*MOD(Calculator!$B$32/Calculator!$F$13,1)),2))-$C95)^2+(1500*ABS(SIN(2*PI()*MOD(Calculator!$B$32/Calculator!$F$13,1)))*IF(MOD(Calculator!$B$32/Calculator!$F$13,1)&lt;0.5,-1,1))^2)/((50*POWER(80,POWER(COS(PI()*MOD(Calculator!$B$32/Calculator!$F$13,1)),2))+$C95)^2+(1500*ABS(SIN(2*PI()*MOD(Calculator!$B$32/Calculator!$F$13,1)))*IF(MOD(Calculator!$B$32/Calculator!$F$13,1)&lt;0.5,-1,1))^2))),2))</f>
        <v>—</v>
      </c>
      <c r="AP95" s="294" t="str">
        <f aca="false">IF(OR(Calculator!$E$14&lt;&gt;"YES",Calculator!$B$32&lt;Calculator!$G$14),"—",ROUND((1+SQRT(((50*POWER(80,POWER(COS(PI()*MOD(Calculator!$B$32/Calculator!$F$14,1)),2))-$C95)^2+(1500*ABS(SIN(2*PI()*MOD(Calculator!$B$32/Calculator!$F$14,1)))*IF(MOD(Calculator!$B$32/Calculator!$F$14,1)&lt;0.5,-1,1))^2)/((50*POWER(80,POWER(COS(PI()*MOD(Calculator!$B$32/Calculator!$F$14,1)),2))+$C95)^2+(1500*ABS(SIN(2*PI()*MOD(Calculator!$B$32/Calculator!$F$14,1)))*IF(MOD(Calculator!$B$32/Calculator!$F$14,1)&lt;0.5,-1,1))^2)))/(1-SQRT(((50*POWER(80,POWER(COS(PI()*MOD(Calculator!$B$32/Calculator!$F$14,1)),2))-$C95)^2+(1500*ABS(SIN(2*PI()*MOD(Calculator!$B$32/Calculator!$F$14,1)))*IF(MOD(Calculator!$B$32/Calculator!$F$14,1)&lt;0.5,-1,1))^2)/((50*POWER(80,POWER(COS(PI()*MOD(Calculator!$B$32/Calculator!$F$14,1)),2))+$C95)^2+(1500*ABS(SIN(2*PI()*MOD(Calculator!$B$32/Calculator!$F$14,1)))*IF(MOD(Calculator!$B$32/Calculator!$F$14,1)&lt;0.5,-1,1))^2))),2))</f>
        <v>—</v>
      </c>
      <c r="AQ95" s="294" t="n">
        <f aca="false">IF(OR(Calculator!$E$15&lt;&gt;"YES",Calculator!$B$32&lt;Calculator!$G$15),"—",ROUND((1+SQRT(((50*POWER(80,POWER(COS(PI()*MOD(Calculator!$B$32/Calculator!$F$15,1)),2))-$C95)^2+(1500*ABS(SIN(2*PI()*MOD(Calculator!$B$32/Calculator!$F$15,1)))*IF(MOD(Calculator!$B$32/Calculator!$F$15,1)&lt;0.5,-1,1))^2)/((50*POWER(80,POWER(COS(PI()*MOD(Calculator!$B$32/Calculator!$F$15,1)),2))+$C95)^2+(1500*ABS(SIN(2*PI()*MOD(Calculator!$B$32/Calculator!$F$15,1)))*IF(MOD(Calculator!$B$32/Calculator!$F$15,1)&lt;0.5,-1,1))^2)))/(1-SQRT(((50*POWER(80,POWER(COS(PI()*MOD(Calculator!$B$32/Calculator!$F$15,1)),2))-$C95)^2+(1500*ABS(SIN(2*PI()*MOD(Calculator!$B$32/Calculator!$F$15,1)))*IF(MOD(Calculator!$B$32/Calculator!$F$15,1)&lt;0.5,-1,1))^2)/((50*POWER(80,POWER(COS(PI()*MOD(Calculator!$B$32/Calculator!$F$15,1)),2))+$C95)^2+(1500*ABS(SIN(2*PI()*MOD(Calculator!$B$32/Calculator!$F$15,1)))*IF(MOD(Calculator!$B$32/Calculator!$F$15,1)&lt;0.5,-1,1))^2))),2))</f>
        <v>2.86</v>
      </c>
      <c r="AR95" s="294" t="str">
        <f aca="false">IF(OR(Calculator!$E$16&lt;&gt;"YES",Calculator!$B$32&lt;Calculator!$G$16),"—",ROUND((1+SQRT(((50*POWER(80,POWER(COS(PI()*MOD(Calculator!$B$32/Calculator!$F$16,1)),2))-$C95)^2+(1500*ABS(SIN(2*PI()*MOD(Calculator!$B$32/Calculator!$F$16,1)))*IF(MOD(Calculator!$B$32/Calculator!$F$16,1)&lt;0.5,-1,1))^2)/((50*POWER(80,POWER(COS(PI()*MOD(Calculator!$B$32/Calculator!$F$16,1)),2))+$C95)^2+(1500*ABS(SIN(2*PI()*MOD(Calculator!$B$32/Calculator!$F$16,1)))*IF(MOD(Calculator!$B$32/Calculator!$F$16,1)&lt;0.5,-1,1))^2)))/(1-SQRT(((50*POWER(80,POWER(COS(PI()*MOD(Calculator!$B$32/Calculator!$F$16,1)),2))-$C95)^2+(1500*ABS(SIN(2*PI()*MOD(Calculator!$B$32/Calculator!$F$16,1)))*IF(MOD(Calculator!$B$32/Calculator!$F$16,1)&lt;0.5,-1,1))^2)/((50*POWER(80,POWER(COS(PI()*MOD(Calculator!$B$32/Calculator!$F$16,1)),2))+$C95)^2+(1500*ABS(SIN(2*PI()*MOD(Calculator!$B$32/Calculator!$F$16,1)))*IF(MOD(Calculator!$B$32/Calculator!$F$16,1)&lt;0.5,-1,1))^2))),2))</f>
        <v>—</v>
      </c>
      <c r="AS95" s="294" t="n">
        <f aca="false">IF(OR(Calculator!$E$17&lt;&gt;"YES",Calculator!$B$32&lt;Calculator!$G$17),"—",ROUND((1+SQRT(((50*POWER(80,POWER(COS(PI()*MOD(Calculator!$B$32/Calculator!$F$17,1)),2))-$C95)^2+(1500*ABS(SIN(2*PI()*MOD(Calculator!$B$32/Calculator!$F$17,1)))*IF(MOD(Calculator!$B$32/Calculator!$F$17,1)&lt;0.5,-1,1))^2)/((50*POWER(80,POWER(COS(PI()*MOD(Calculator!$B$32/Calculator!$F$17,1)),2))+$C95)^2+(1500*ABS(SIN(2*PI()*MOD(Calculator!$B$32/Calculator!$F$17,1)))*IF(MOD(Calculator!$B$32/Calculator!$F$17,1)&lt;0.5,-1,1))^2)))/(1-SQRT(((50*POWER(80,POWER(COS(PI()*MOD(Calculator!$B$32/Calculator!$F$17,1)),2))-$C95)^2+(1500*ABS(SIN(2*PI()*MOD(Calculator!$B$32/Calculator!$F$17,1)))*IF(MOD(Calculator!$B$32/Calculator!$F$17,1)&lt;0.5,-1,1))^2)/((50*POWER(80,POWER(COS(PI()*MOD(Calculator!$B$32/Calculator!$F$17,1)),2))+$C95)^2+(1500*ABS(SIN(2*PI()*MOD(Calculator!$B$32/Calculator!$F$17,1)))*IF(MOD(Calculator!$B$32/Calculator!$F$17,1)&lt;0.5,-1,1))^2))),2))</f>
        <v>20.24</v>
      </c>
      <c r="AT95" s="294" t="str">
        <f aca="false">IF(OR(Calculator!$E$18&lt;&gt;"YES",Calculator!$B$32&lt;Calculator!$G$18),"—",ROUND((1+SQRT(((50*POWER(80,POWER(COS(PI()*MOD(Calculator!$B$32/Calculator!$F$18,1)),2))-$C95)^2+(1500*ABS(SIN(2*PI()*MOD(Calculator!$B$32/Calculator!$F$18,1)))*IF(MOD(Calculator!$B$32/Calculator!$F$18,1)&lt;0.5,-1,1))^2)/((50*POWER(80,POWER(COS(PI()*MOD(Calculator!$B$32/Calculator!$F$18,1)),2))+$C95)^2+(1500*ABS(SIN(2*PI()*MOD(Calculator!$B$32/Calculator!$F$18,1)))*IF(MOD(Calculator!$B$32/Calculator!$F$18,1)&lt;0.5,-1,1))^2)))/(1-SQRT(((50*POWER(80,POWER(COS(PI()*MOD(Calculator!$B$32/Calculator!$F$18,1)),2))-$C95)^2+(1500*ABS(SIN(2*PI()*MOD(Calculator!$B$32/Calculator!$F$18,1)))*IF(MOD(Calculator!$B$32/Calculator!$F$18,1)&lt;0.5,-1,1))^2)/((50*POWER(80,POWER(COS(PI()*MOD(Calculator!$B$32/Calculator!$F$18,1)),2))+$C95)^2+(1500*ABS(SIN(2*PI()*MOD(Calculator!$B$32/Calculator!$F$18,1)))*IF(MOD(Calculator!$B$32/Calculator!$F$18,1)&lt;0.5,-1,1))^2))),2))</f>
        <v>—</v>
      </c>
      <c r="AU95" s="294" t="str">
        <f aca="false">IF(OR(Calculator!$E$19&lt;&gt;"YES",Calculator!$B$32&lt;Calculator!$G$19),"—",ROUND((1+SQRT(((50*POWER(80,POWER(COS(PI()*MOD(Calculator!$B$32/Calculator!$F$19,1)),2))-$C95)^2+(1500*ABS(SIN(2*PI()*MOD(Calculator!$B$32/Calculator!$F$19,1)))*IF(MOD(Calculator!$B$32/Calculator!$F$19,1)&lt;0.5,-1,1))^2)/((50*POWER(80,POWER(COS(PI()*MOD(Calculator!$B$32/Calculator!$F$19,1)),2))+$C95)^2+(1500*ABS(SIN(2*PI()*MOD(Calculator!$B$32/Calculator!$F$19,1)))*IF(MOD(Calculator!$B$32/Calculator!$F$19,1)&lt;0.5,-1,1))^2)))/(1-SQRT(((50*POWER(80,POWER(COS(PI()*MOD(Calculator!$B$32/Calculator!$F$19,1)),2))-$C95)^2+(1500*ABS(SIN(2*PI()*MOD(Calculator!$B$32/Calculator!$F$19,1)))*IF(MOD(Calculator!$B$32/Calculator!$F$19,1)&lt;0.5,-1,1))^2)/((50*POWER(80,POWER(COS(PI()*MOD(Calculator!$B$32/Calculator!$F$19,1)),2))+$C95)^2+(1500*ABS(SIN(2*PI()*MOD(Calculator!$B$32/Calculator!$F$19,1)))*IF(MOD(Calculator!$B$32/Calculator!$F$19,1)&lt;0.5,-1,1))^2))),2))</f>
        <v>—</v>
      </c>
      <c r="AV95" s="294" t="str">
        <f aca="false">IF(OR(Calculator!$E$20&lt;&gt;"YES",Calculator!$B$32&lt;Calculator!$G$20),"—",ROUND((1+SQRT(((50*POWER(80,POWER(COS(PI()*MOD(Calculator!$B$32/Calculator!$F$20,1)),2))-$C95)^2+(1500*ABS(SIN(2*PI()*MOD(Calculator!$B$32/Calculator!$F$20,1)))*IF(MOD(Calculator!$B$32/Calculator!$F$20,1)&lt;0.5,-1,1))^2)/((50*POWER(80,POWER(COS(PI()*MOD(Calculator!$B$32/Calculator!$F$20,1)),2))+$C95)^2+(1500*ABS(SIN(2*PI()*MOD(Calculator!$B$32/Calculator!$F$20,1)))*IF(MOD(Calculator!$B$32/Calculator!$F$20,1)&lt;0.5,-1,1))^2)))/(1-SQRT(((50*POWER(80,POWER(COS(PI()*MOD(Calculator!$B$32/Calculator!$F$20,1)),2))-$C95)^2+(1500*ABS(SIN(2*PI()*MOD(Calculator!$B$32/Calculator!$F$20,1)))*IF(MOD(Calculator!$B$32/Calculator!$F$20,1)&lt;0.5,-1,1))^2)/((50*POWER(80,POWER(COS(PI()*MOD(Calculator!$B$32/Calculator!$F$20,1)),2))+$C95)^2+(1500*ABS(SIN(2*PI()*MOD(Calculator!$B$32/Calculator!$F$20,1)))*IF(MOD(Calculator!$B$32/Calculator!$F$20,1)&lt;0.5,-1,1))^2))),2))</f>
        <v>—</v>
      </c>
      <c r="AW95" s="294" t="str">
        <f aca="false">IF(OR(Calculator!$E$21&lt;&gt;"YES",Calculator!$B$32&lt;Calculator!$G$21),"—",ROUND((1+SQRT(((50*POWER(80,POWER(COS(PI()*MOD(Calculator!$B$32/Calculator!$F$21,1)),2))-$C95)^2+(1500*ABS(SIN(2*PI()*MOD(Calculator!$B$32/Calculator!$F$21,1)))*IF(MOD(Calculator!$B$32/Calculator!$F$21,1)&lt;0.5,-1,1))^2)/((50*POWER(80,POWER(COS(PI()*MOD(Calculator!$B$32/Calculator!$F$21,1)),2))+$C95)^2+(1500*ABS(SIN(2*PI()*MOD(Calculator!$B$32/Calculator!$F$21,1)))*IF(MOD(Calculator!$B$32/Calculator!$F$21,1)&lt;0.5,-1,1))^2)))/(1-SQRT(((50*POWER(80,POWER(COS(PI()*MOD(Calculator!$B$32/Calculator!$F$21,1)),2))-$C95)^2+(1500*ABS(SIN(2*PI()*MOD(Calculator!$B$32/Calculator!$F$21,1)))*IF(MOD(Calculator!$B$32/Calculator!$F$21,1)&lt;0.5,-1,1))^2)/((50*POWER(80,POWER(COS(PI()*MOD(Calculator!$B$32/Calculator!$F$21,1)),2))+$C95)^2+(1500*ABS(SIN(2*PI()*MOD(Calculator!$B$32/Calculator!$F$21,1)))*IF(MOD(Calculator!$B$32/Calculator!$F$21,1)&lt;0.5,-1,1))^2))),2))</f>
        <v>—</v>
      </c>
      <c r="AX95" s="294" t="str">
        <f aca="false">IF(OR(Calculator!$E$22&lt;&gt;"YES",Calculator!$B$32&lt;Calculator!$G$22),"—",ROUND((1+SQRT(((50*POWER(80,POWER(COS(PI()*MOD(Calculator!$B$32/Calculator!$F$22,1)),2))-$C95)^2+(1500*ABS(SIN(2*PI()*MOD(Calculator!$B$32/Calculator!$F$22,1)))*IF(MOD(Calculator!$B$32/Calculator!$F$22,1)&lt;0.5,-1,1))^2)/((50*POWER(80,POWER(COS(PI()*MOD(Calculator!$B$32/Calculator!$F$22,1)),2))+$C95)^2+(1500*ABS(SIN(2*PI()*MOD(Calculator!$B$32/Calculator!$F$22,1)))*IF(MOD(Calculator!$B$32/Calculator!$F$22,1)&lt;0.5,-1,1))^2)))/(1-SQRT(((50*POWER(80,POWER(COS(PI()*MOD(Calculator!$B$32/Calculator!$F$22,1)),2))-$C95)^2+(1500*ABS(SIN(2*PI()*MOD(Calculator!$B$32/Calculator!$F$22,1)))*IF(MOD(Calculator!$B$32/Calculator!$F$22,1)&lt;0.5,-1,1))^2)/((50*POWER(80,POWER(COS(PI()*MOD(Calculator!$B$32/Calculator!$F$22,1)),2))+$C95)^2+(1500*ABS(SIN(2*PI()*MOD(Calculator!$B$32/Calculator!$F$22,1)))*IF(MOD(Calculator!$B$32/Calculator!$F$22,1)&lt;0.5,-1,1))^2))),2))</f>
        <v>—</v>
      </c>
      <c r="AY95" s="293" t="n">
        <f aca="false">IFERROR(ROUND((IF(ISNUMBER(AN95),AN95,0)+IF(ISNUMBER(AO95),AO95,0)+IF(ISNUMBER(AP95),AP95,0)+IF(ISNUMBER(AQ95),AQ95,0)+IF(ISNUMBER(AR95),AR95,0)+IF(ISNUMBER(AS95),AS95,0)+IF(ISNUMBER(AT95),AT95,0)+IF(ISNUMBER(AU95),AU95,0)+IF(ISNUMBER(AV95),AV95,0)+IF(ISNUMBER(AW95),AW95,0)+IF(ISNUMBER(AX95),AX95,0))/(IF(ISNUMBER(AN95),1,0)+IF(ISNUMBER(AO95),1,0)+IF(ISNUMBER(AP95),1,0)+IF(ISNUMBER(AQ95),1,0)+IF(ISNUMBER(AR95),1,0)+IF(ISNUMBER(AS95),1,0)+IF(ISNUMBER(AT95),1,0)+IF(ISNUMBER(AU95),1,0)+IF(ISNUMBER(AV95),1,0)+IF(ISNUMBER(AW95),1,0)+IF(ISNUMBER(AX95),1,0)),4),"")</f>
        <v>11.55</v>
      </c>
      <c r="AZ95" s="294" t="str">
        <f aca="false">IF(OR(Calculator!$E$12&lt;&gt;"YES",Calculator!$B$33&lt;Calculator!$G$12),"—",ROUND((1+SQRT(((50*POWER(80,POWER(COS(PI()*MOD(Calculator!$B$33/Calculator!$F$12,1)),2))-$C95)^2+(1500*ABS(SIN(2*PI()*MOD(Calculator!$B$33/Calculator!$F$12,1)))*IF(MOD(Calculator!$B$33/Calculator!$F$12,1)&lt;0.5,-1,1))^2)/((50*POWER(80,POWER(COS(PI()*MOD(Calculator!$B$33/Calculator!$F$12,1)),2))+$C95)^2+(1500*ABS(SIN(2*PI()*MOD(Calculator!$B$33/Calculator!$F$12,1)))*IF(MOD(Calculator!$B$33/Calculator!$F$12,1)&lt;0.5,-1,1))^2)))/(1-SQRT(((50*POWER(80,POWER(COS(PI()*MOD(Calculator!$B$33/Calculator!$F$12,1)),2))-$C95)^2+(1500*ABS(SIN(2*PI()*MOD(Calculator!$B$33/Calculator!$F$12,1)))*IF(MOD(Calculator!$B$33/Calculator!$F$12,1)&lt;0.5,-1,1))^2)/((50*POWER(80,POWER(COS(PI()*MOD(Calculator!$B$33/Calculator!$F$12,1)),2))+$C95)^2+(1500*ABS(SIN(2*PI()*MOD(Calculator!$B$33/Calculator!$F$12,1)))*IF(MOD(Calculator!$B$33/Calculator!$F$12,1)&lt;0.5,-1,1))^2))),2))</f>
        <v>—</v>
      </c>
      <c r="BA95" s="294" t="str">
        <f aca="false">IF(OR(Calculator!$E$13&lt;&gt;"YES",Calculator!$B$33&lt;Calculator!$G$13),"—",ROUND((1+SQRT(((50*POWER(80,POWER(COS(PI()*MOD(Calculator!$B$33/Calculator!$F$13,1)),2))-$C95)^2+(1500*ABS(SIN(2*PI()*MOD(Calculator!$B$33/Calculator!$F$13,1)))*IF(MOD(Calculator!$B$33/Calculator!$F$13,1)&lt;0.5,-1,1))^2)/((50*POWER(80,POWER(COS(PI()*MOD(Calculator!$B$33/Calculator!$F$13,1)),2))+$C95)^2+(1500*ABS(SIN(2*PI()*MOD(Calculator!$B$33/Calculator!$F$13,1)))*IF(MOD(Calculator!$B$33/Calculator!$F$13,1)&lt;0.5,-1,1))^2)))/(1-SQRT(((50*POWER(80,POWER(COS(PI()*MOD(Calculator!$B$33/Calculator!$F$13,1)),2))-$C95)^2+(1500*ABS(SIN(2*PI()*MOD(Calculator!$B$33/Calculator!$F$13,1)))*IF(MOD(Calculator!$B$33/Calculator!$F$13,1)&lt;0.5,-1,1))^2)/((50*POWER(80,POWER(COS(PI()*MOD(Calculator!$B$33/Calculator!$F$13,1)),2))+$C95)^2+(1500*ABS(SIN(2*PI()*MOD(Calculator!$B$33/Calculator!$F$13,1)))*IF(MOD(Calculator!$B$33/Calculator!$F$13,1)&lt;0.5,-1,1))^2))),2))</f>
        <v>—</v>
      </c>
      <c r="BB95" s="294" t="str">
        <f aca="false">IF(OR(Calculator!$E$14&lt;&gt;"YES",Calculator!$B$33&lt;Calculator!$G$14),"—",ROUND((1+SQRT(((50*POWER(80,POWER(COS(PI()*MOD(Calculator!$B$33/Calculator!$F$14,1)),2))-$C95)^2+(1500*ABS(SIN(2*PI()*MOD(Calculator!$B$33/Calculator!$F$14,1)))*IF(MOD(Calculator!$B$33/Calculator!$F$14,1)&lt;0.5,-1,1))^2)/((50*POWER(80,POWER(COS(PI()*MOD(Calculator!$B$33/Calculator!$F$14,1)),2))+$C95)^2+(1500*ABS(SIN(2*PI()*MOD(Calculator!$B$33/Calculator!$F$14,1)))*IF(MOD(Calculator!$B$33/Calculator!$F$14,1)&lt;0.5,-1,1))^2)))/(1-SQRT(((50*POWER(80,POWER(COS(PI()*MOD(Calculator!$B$33/Calculator!$F$14,1)),2))-$C95)^2+(1500*ABS(SIN(2*PI()*MOD(Calculator!$B$33/Calculator!$F$14,1)))*IF(MOD(Calculator!$B$33/Calculator!$F$14,1)&lt;0.5,-1,1))^2)/((50*POWER(80,POWER(COS(PI()*MOD(Calculator!$B$33/Calculator!$F$14,1)),2))+$C95)^2+(1500*ABS(SIN(2*PI()*MOD(Calculator!$B$33/Calculator!$F$14,1)))*IF(MOD(Calculator!$B$33/Calculator!$F$14,1)&lt;0.5,-1,1))^2))),2))</f>
        <v>—</v>
      </c>
      <c r="BC95" s="294" t="n">
        <f aca="false">IF(OR(Calculator!$E$15&lt;&gt;"YES",Calculator!$B$33&lt;Calculator!$G$15),"—",ROUND((1+SQRT(((50*POWER(80,POWER(COS(PI()*MOD(Calculator!$B$33/Calculator!$F$15,1)),2))-$C95)^2+(1500*ABS(SIN(2*PI()*MOD(Calculator!$B$33/Calculator!$F$15,1)))*IF(MOD(Calculator!$B$33/Calculator!$F$15,1)&lt;0.5,-1,1))^2)/((50*POWER(80,POWER(COS(PI()*MOD(Calculator!$B$33/Calculator!$F$15,1)),2))+$C95)^2+(1500*ABS(SIN(2*PI()*MOD(Calculator!$B$33/Calculator!$F$15,1)))*IF(MOD(Calculator!$B$33/Calculator!$F$15,1)&lt;0.5,-1,1))^2)))/(1-SQRT(((50*POWER(80,POWER(COS(PI()*MOD(Calculator!$B$33/Calculator!$F$15,1)),2))-$C95)^2+(1500*ABS(SIN(2*PI()*MOD(Calculator!$B$33/Calculator!$F$15,1)))*IF(MOD(Calculator!$B$33/Calculator!$F$15,1)&lt;0.5,-1,1))^2)/((50*POWER(80,POWER(COS(PI()*MOD(Calculator!$B$33/Calculator!$F$15,1)),2))+$C95)^2+(1500*ABS(SIN(2*PI()*MOD(Calculator!$B$33/Calculator!$F$15,1)))*IF(MOD(Calculator!$B$33/Calculator!$F$15,1)&lt;0.5,-1,1))^2))),2))</f>
        <v>3.04</v>
      </c>
      <c r="BD95" s="294" t="str">
        <f aca="false">IF(OR(Calculator!$E$16&lt;&gt;"YES",Calculator!$B$33&lt;Calculator!$G$16),"—",ROUND((1+SQRT(((50*POWER(80,POWER(COS(PI()*MOD(Calculator!$B$33/Calculator!$F$16,1)),2))-$C95)^2+(1500*ABS(SIN(2*PI()*MOD(Calculator!$B$33/Calculator!$F$16,1)))*IF(MOD(Calculator!$B$33/Calculator!$F$16,1)&lt;0.5,-1,1))^2)/((50*POWER(80,POWER(COS(PI()*MOD(Calculator!$B$33/Calculator!$F$16,1)),2))+$C95)^2+(1500*ABS(SIN(2*PI()*MOD(Calculator!$B$33/Calculator!$F$16,1)))*IF(MOD(Calculator!$B$33/Calculator!$F$16,1)&lt;0.5,-1,1))^2)))/(1-SQRT(((50*POWER(80,POWER(COS(PI()*MOD(Calculator!$B$33/Calculator!$F$16,1)),2))-$C95)^2+(1500*ABS(SIN(2*PI()*MOD(Calculator!$B$33/Calculator!$F$16,1)))*IF(MOD(Calculator!$B$33/Calculator!$F$16,1)&lt;0.5,-1,1))^2)/((50*POWER(80,POWER(COS(PI()*MOD(Calculator!$B$33/Calculator!$F$16,1)),2))+$C95)^2+(1500*ABS(SIN(2*PI()*MOD(Calculator!$B$33/Calculator!$F$16,1)))*IF(MOD(Calculator!$B$33/Calculator!$F$16,1)&lt;0.5,-1,1))^2))),2))</f>
        <v>—</v>
      </c>
      <c r="BE95" s="294" t="n">
        <f aca="false">IF(OR(Calculator!$E$17&lt;&gt;"YES",Calculator!$B$33&lt;Calculator!$G$17),"—",ROUND((1+SQRT(((50*POWER(80,POWER(COS(PI()*MOD(Calculator!$B$33/Calculator!$F$17,1)),2))-$C95)^2+(1500*ABS(SIN(2*PI()*MOD(Calculator!$B$33/Calculator!$F$17,1)))*IF(MOD(Calculator!$B$33/Calculator!$F$17,1)&lt;0.5,-1,1))^2)/((50*POWER(80,POWER(COS(PI()*MOD(Calculator!$B$33/Calculator!$F$17,1)),2))+$C95)^2+(1500*ABS(SIN(2*PI()*MOD(Calculator!$B$33/Calculator!$F$17,1)))*IF(MOD(Calculator!$B$33/Calculator!$F$17,1)&lt;0.5,-1,1))^2)))/(1-SQRT(((50*POWER(80,POWER(COS(PI()*MOD(Calculator!$B$33/Calculator!$F$17,1)),2))-$C95)^2+(1500*ABS(SIN(2*PI()*MOD(Calculator!$B$33/Calculator!$F$17,1)))*IF(MOD(Calculator!$B$33/Calculator!$F$17,1)&lt;0.5,-1,1))^2)/((50*POWER(80,POWER(COS(PI()*MOD(Calculator!$B$33/Calculator!$F$17,1)),2))+$C95)^2+(1500*ABS(SIN(2*PI()*MOD(Calculator!$B$33/Calculator!$F$17,1)))*IF(MOD(Calculator!$B$33/Calculator!$F$17,1)&lt;0.5,-1,1))^2))),2))</f>
        <v>22.66</v>
      </c>
      <c r="BF95" s="294" t="str">
        <f aca="false">IF(OR(Calculator!$E$18&lt;&gt;"YES",Calculator!$B$33&lt;Calculator!$G$18),"—",ROUND((1+SQRT(((50*POWER(80,POWER(COS(PI()*MOD(Calculator!$B$33/Calculator!$F$18,1)),2))-$C95)^2+(1500*ABS(SIN(2*PI()*MOD(Calculator!$B$33/Calculator!$F$18,1)))*IF(MOD(Calculator!$B$33/Calculator!$F$18,1)&lt;0.5,-1,1))^2)/((50*POWER(80,POWER(COS(PI()*MOD(Calculator!$B$33/Calculator!$F$18,1)),2))+$C95)^2+(1500*ABS(SIN(2*PI()*MOD(Calculator!$B$33/Calculator!$F$18,1)))*IF(MOD(Calculator!$B$33/Calculator!$F$18,1)&lt;0.5,-1,1))^2)))/(1-SQRT(((50*POWER(80,POWER(COS(PI()*MOD(Calculator!$B$33/Calculator!$F$18,1)),2))-$C95)^2+(1500*ABS(SIN(2*PI()*MOD(Calculator!$B$33/Calculator!$F$18,1)))*IF(MOD(Calculator!$B$33/Calculator!$F$18,1)&lt;0.5,-1,1))^2)/((50*POWER(80,POWER(COS(PI()*MOD(Calculator!$B$33/Calculator!$F$18,1)),2))+$C95)^2+(1500*ABS(SIN(2*PI()*MOD(Calculator!$B$33/Calculator!$F$18,1)))*IF(MOD(Calculator!$B$33/Calculator!$F$18,1)&lt;0.5,-1,1))^2))),2))</f>
        <v>—</v>
      </c>
      <c r="BG95" s="294" t="str">
        <f aca="false">IF(OR(Calculator!$E$19&lt;&gt;"YES",Calculator!$B$33&lt;Calculator!$G$19),"—",ROUND((1+SQRT(((50*POWER(80,POWER(COS(PI()*MOD(Calculator!$B$33/Calculator!$F$19,1)),2))-$C95)^2+(1500*ABS(SIN(2*PI()*MOD(Calculator!$B$33/Calculator!$F$19,1)))*IF(MOD(Calculator!$B$33/Calculator!$F$19,1)&lt;0.5,-1,1))^2)/((50*POWER(80,POWER(COS(PI()*MOD(Calculator!$B$33/Calculator!$F$19,1)),2))+$C95)^2+(1500*ABS(SIN(2*PI()*MOD(Calculator!$B$33/Calculator!$F$19,1)))*IF(MOD(Calculator!$B$33/Calculator!$F$19,1)&lt;0.5,-1,1))^2)))/(1-SQRT(((50*POWER(80,POWER(COS(PI()*MOD(Calculator!$B$33/Calculator!$F$19,1)),2))-$C95)^2+(1500*ABS(SIN(2*PI()*MOD(Calculator!$B$33/Calculator!$F$19,1)))*IF(MOD(Calculator!$B$33/Calculator!$F$19,1)&lt;0.5,-1,1))^2)/((50*POWER(80,POWER(COS(PI()*MOD(Calculator!$B$33/Calculator!$F$19,1)),2))+$C95)^2+(1500*ABS(SIN(2*PI()*MOD(Calculator!$B$33/Calculator!$F$19,1)))*IF(MOD(Calculator!$B$33/Calculator!$F$19,1)&lt;0.5,-1,1))^2))),2))</f>
        <v>—</v>
      </c>
      <c r="BH95" s="294" t="str">
        <f aca="false">IF(OR(Calculator!$E$20&lt;&gt;"YES",Calculator!$B$33&lt;Calculator!$G$20),"—",ROUND((1+SQRT(((50*POWER(80,POWER(COS(PI()*MOD(Calculator!$B$33/Calculator!$F$20,1)),2))-$C95)^2+(1500*ABS(SIN(2*PI()*MOD(Calculator!$B$33/Calculator!$F$20,1)))*IF(MOD(Calculator!$B$33/Calculator!$F$20,1)&lt;0.5,-1,1))^2)/((50*POWER(80,POWER(COS(PI()*MOD(Calculator!$B$33/Calculator!$F$20,1)),2))+$C95)^2+(1500*ABS(SIN(2*PI()*MOD(Calculator!$B$33/Calculator!$F$20,1)))*IF(MOD(Calculator!$B$33/Calculator!$F$20,1)&lt;0.5,-1,1))^2)))/(1-SQRT(((50*POWER(80,POWER(COS(PI()*MOD(Calculator!$B$33/Calculator!$F$20,1)),2))-$C95)^2+(1500*ABS(SIN(2*PI()*MOD(Calculator!$B$33/Calculator!$F$20,1)))*IF(MOD(Calculator!$B$33/Calculator!$F$20,1)&lt;0.5,-1,1))^2)/((50*POWER(80,POWER(COS(PI()*MOD(Calculator!$B$33/Calculator!$F$20,1)),2))+$C95)^2+(1500*ABS(SIN(2*PI()*MOD(Calculator!$B$33/Calculator!$F$20,1)))*IF(MOD(Calculator!$B$33/Calculator!$F$20,1)&lt;0.5,-1,1))^2))),2))</f>
        <v>—</v>
      </c>
      <c r="BI95" s="294" t="str">
        <f aca="false">IF(OR(Calculator!$E$21&lt;&gt;"YES",Calculator!$B$33&lt;Calculator!$G$21),"—",ROUND((1+SQRT(((50*POWER(80,POWER(COS(PI()*MOD(Calculator!$B$33/Calculator!$F$21,1)),2))-$C95)^2+(1500*ABS(SIN(2*PI()*MOD(Calculator!$B$33/Calculator!$F$21,1)))*IF(MOD(Calculator!$B$33/Calculator!$F$21,1)&lt;0.5,-1,1))^2)/((50*POWER(80,POWER(COS(PI()*MOD(Calculator!$B$33/Calculator!$F$21,1)),2))+$C95)^2+(1500*ABS(SIN(2*PI()*MOD(Calculator!$B$33/Calculator!$F$21,1)))*IF(MOD(Calculator!$B$33/Calculator!$F$21,1)&lt;0.5,-1,1))^2)))/(1-SQRT(((50*POWER(80,POWER(COS(PI()*MOD(Calculator!$B$33/Calculator!$F$21,1)),2))-$C95)^2+(1500*ABS(SIN(2*PI()*MOD(Calculator!$B$33/Calculator!$F$21,1)))*IF(MOD(Calculator!$B$33/Calculator!$F$21,1)&lt;0.5,-1,1))^2)/((50*POWER(80,POWER(COS(PI()*MOD(Calculator!$B$33/Calculator!$F$21,1)),2))+$C95)^2+(1500*ABS(SIN(2*PI()*MOD(Calculator!$B$33/Calculator!$F$21,1)))*IF(MOD(Calculator!$B$33/Calculator!$F$21,1)&lt;0.5,-1,1))^2))),2))</f>
        <v>—</v>
      </c>
      <c r="BJ95" s="294" t="str">
        <f aca="false">IF(OR(Calculator!$E$22&lt;&gt;"YES",Calculator!$B$33&lt;Calculator!$G$22),"—",ROUND((1+SQRT(((50*POWER(80,POWER(COS(PI()*MOD(Calculator!$B$33/Calculator!$F$22,1)),2))-$C95)^2+(1500*ABS(SIN(2*PI()*MOD(Calculator!$B$33/Calculator!$F$22,1)))*IF(MOD(Calculator!$B$33/Calculator!$F$22,1)&lt;0.5,-1,1))^2)/((50*POWER(80,POWER(COS(PI()*MOD(Calculator!$B$33/Calculator!$F$22,1)),2))+$C95)^2+(1500*ABS(SIN(2*PI()*MOD(Calculator!$B$33/Calculator!$F$22,1)))*IF(MOD(Calculator!$B$33/Calculator!$F$22,1)&lt;0.5,-1,1))^2)))/(1-SQRT(((50*POWER(80,POWER(COS(PI()*MOD(Calculator!$B$33/Calculator!$F$22,1)),2))-$C95)^2+(1500*ABS(SIN(2*PI()*MOD(Calculator!$B$33/Calculator!$F$22,1)))*IF(MOD(Calculator!$B$33/Calculator!$F$22,1)&lt;0.5,-1,1))^2)/((50*POWER(80,POWER(COS(PI()*MOD(Calculator!$B$33/Calculator!$F$22,1)),2))+$C95)^2+(1500*ABS(SIN(2*PI()*MOD(Calculator!$B$33/Calculator!$F$22,1)))*IF(MOD(Calculator!$B$33/Calculator!$F$22,1)&lt;0.5,-1,1))^2))),2))</f>
        <v>—</v>
      </c>
      <c r="BK95" s="293" t="n">
        <f aca="false">IFERROR(ROUND((IF(ISNUMBER(AZ95),AZ95,0)+IF(ISNUMBER(BA95),BA95,0)+IF(ISNUMBER(BB95),BB95,0)+IF(ISNUMBER(BC95),BC95,0)+IF(ISNUMBER(BD95),BD95,0)+IF(ISNUMBER(BE95),BE95,0)+IF(ISNUMBER(BF95),BF95,0)+IF(ISNUMBER(BG95),BG95,0)+IF(ISNUMBER(BH95),BH95,0)+IF(ISNUMBER(BI95),BI95,0)+IF(ISNUMBER(BJ95),BJ95,0))/(IF(ISNUMBER(AZ95),1,0)+IF(ISNUMBER(BA95),1,0)+IF(ISNUMBER(BB95),1,0)+IF(ISNUMBER(BC95),1,0)+IF(ISNUMBER(BD95),1,0)+IF(ISNUMBER(BE95),1,0)+IF(ISNUMBER(BF95),1,0)+IF(ISNUMBER(BG95),1,0)+IF(ISNUMBER(BH95),1,0)+IF(ISNUMBER(BI95),1,0)+IF(ISNUMBER(BJ95),1,0)),4),"")</f>
        <v>12.85</v>
      </c>
      <c r="BM95" s="253" t="str">
        <f aca="false">IF(OR(Calculator!$E$12&lt;&gt;"YES",Calculator!$B$29&lt;Calculator!$G$12),"—",ROUND((1+SQRT(((50*POWER(80,POWER(COS(PI()*MOD(Calculator!$B$29/Calculator!$F$12,1)),2))+MIN(500,MAX(30,100*EXP(-0.3*'VSWR Calculator'!$C$24)*(1+3*ABS(MOD('VSWR Calculator'!$C$23/Calculator!$F$12/2,1)-0.5))))/'VSWR Calculator'!$C$25)-$C95)^2+(1500*ABS(SIN(2*PI()*MOD(Calculator!$B$29/Calculator!$F$12,1)))*IF(MOD(Calculator!$B$29/Calculator!$F$12,1)&lt;0.5,-1,1))^2)/SQRT(((50*POWER(80,POWER(COS(PI()*MOD(Calculator!$B$29/Calculator!$F$12,1)),2))+MIN(500,MAX(30,100*EXP(-0.3*'VSWR Calculator'!$C$24)*(1+3*ABS(MOD('VSWR Calculator'!$C$23/Calculator!$F$12/2,1)-0.5))))/'VSWR Calculator'!$C$25)+$C95)^2+(1500*ABS(SIN(2*PI()*MOD(Calculator!$B$29/Calculator!$F$12,1)))*IF(MOD(Calculator!$B$29/Calculator!$F$12,1)&lt;0.5,-1,1))^2))/(1-SQRT(((50*POWER(80,POWER(COS(PI()*MOD(Calculator!$B$29/Calculator!$F$12,1)),2))+MIN(500,MAX(30,100*EXP(-0.3*'VSWR Calculator'!$C$24)*(1+3*ABS(MOD('VSWR Calculator'!$C$23/Calculator!$F$12/2,1)-0.5))))/'VSWR Calculator'!$C$25)-$C95)^2+(1500*ABS(SIN(2*PI()*MOD(Calculator!$B$29/Calculator!$F$12,1)))*IF(MOD(Calculator!$B$29/Calculator!$F$12,1)&lt;0.5,-1,1))^2)/SQRT(((50*POWER(80,POWER(COS(PI()*MOD(Calculator!$B$29/Calculator!$F$12,1)),2))+MIN(500,MAX(30,100*EXP(-0.3*'VSWR Calculator'!$C$24)*(1+3*ABS(MOD('VSWR Calculator'!$C$23/Calculator!$F$12/2,1)-0.5))))/'VSWR Calculator'!$C$25)+$C95)^2+(1500*ABS(SIN(2*PI()*MOD(Calculator!$B$29/Calculator!$F$12,1)))*IF(MOD(Calculator!$B$29/Calculator!$F$12,1)&lt;0.5,-1,1))^2)),2))</f>
        <v>—</v>
      </c>
      <c r="BN95" s="253" t="str">
        <f aca="false">IF(OR(Calculator!$E$13&lt;&gt;"YES",Calculator!$B$29&lt;Calculator!$G$13),"—",ROUND((1+SQRT(((50*POWER(80,POWER(COS(PI()*MOD(Calculator!$B$29/Calculator!$F$13,1)),2))+MIN(500,MAX(30,100*EXP(-0.3*'VSWR Calculator'!$C$24)*(1+3*ABS(MOD('VSWR Calculator'!$C$23/Calculator!$F$13/2,1)-0.5))))/'VSWR Calculator'!$C$25)-$C95)^2+(1500*ABS(SIN(2*PI()*MOD(Calculator!$B$29/Calculator!$F$13,1)))*IF(MOD(Calculator!$B$29/Calculator!$F$13,1)&lt;0.5,-1,1))^2)/SQRT(((50*POWER(80,POWER(COS(PI()*MOD(Calculator!$B$29/Calculator!$F$13,1)),2))+MIN(500,MAX(30,100*EXP(-0.3*'VSWR Calculator'!$C$24)*(1+3*ABS(MOD('VSWR Calculator'!$C$23/Calculator!$F$13/2,1)-0.5))))/'VSWR Calculator'!$C$25)+$C95)^2+(1500*ABS(SIN(2*PI()*MOD(Calculator!$B$29/Calculator!$F$13,1)))*IF(MOD(Calculator!$B$29/Calculator!$F$13,1)&lt;0.5,-1,1))^2))/(1-SQRT(((50*POWER(80,POWER(COS(PI()*MOD(Calculator!$B$29/Calculator!$F$13,1)),2))+MIN(500,MAX(30,100*EXP(-0.3*'VSWR Calculator'!$C$24)*(1+3*ABS(MOD('VSWR Calculator'!$C$23/Calculator!$F$13/2,1)-0.5))))/'VSWR Calculator'!$C$25)-$C95)^2+(1500*ABS(SIN(2*PI()*MOD(Calculator!$B$29/Calculator!$F$13,1)))*IF(MOD(Calculator!$B$29/Calculator!$F$13,1)&lt;0.5,-1,1))^2)/SQRT(((50*POWER(80,POWER(COS(PI()*MOD(Calculator!$B$29/Calculator!$F$13,1)),2))+MIN(500,MAX(30,100*EXP(-0.3*'VSWR Calculator'!$C$24)*(1+3*ABS(MOD('VSWR Calculator'!$C$23/Calculator!$F$13/2,1)-0.5))))/'VSWR Calculator'!$C$25)+$C95)^2+(1500*ABS(SIN(2*PI()*MOD(Calculator!$B$29/Calculator!$F$13,1)))*IF(MOD(Calculator!$B$29/Calculator!$F$13,1)&lt;0.5,-1,1))^2)),2))</f>
        <v>—</v>
      </c>
      <c r="BO95" s="253" t="str">
        <f aca="false">IF(OR(Calculator!$E$14&lt;&gt;"YES",Calculator!$B$29&lt;Calculator!$G$14),"—",ROUND((1+SQRT(((50*POWER(80,POWER(COS(PI()*MOD(Calculator!$B$29/Calculator!$F$14,1)),2))+MIN(500,MAX(30,100*EXP(-0.3*'VSWR Calculator'!$C$24)*(1+3*ABS(MOD('VSWR Calculator'!$C$23/Calculator!$F$14/2,1)-0.5))))/'VSWR Calculator'!$C$25)-$C95)^2+(1500*ABS(SIN(2*PI()*MOD(Calculator!$B$29/Calculator!$F$14,1)))*IF(MOD(Calculator!$B$29/Calculator!$F$14,1)&lt;0.5,-1,1))^2)/SQRT(((50*POWER(80,POWER(COS(PI()*MOD(Calculator!$B$29/Calculator!$F$14,1)),2))+MIN(500,MAX(30,100*EXP(-0.3*'VSWR Calculator'!$C$24)*(1+3*ABS(MOD('VSWR Calculator'!$C$23/Calculator!$F$14/2,1)-0.5))))/'VSWR Calculator'!$C$25)+$C95)^2+(1500*ABS(SIN(2*PI()*MOD(Calculator!$B$29/Calculator!$F$14,1)))*IF(MOD(Calculator!$B$29/Calculator!$F$14,1)&lt;0.5,-1,1))^2))/(1-SQRT(((50*POWER(80,POWER(COS(PI()*MOD(Calculator!$B$29/Calculator!$F$14,1)),2))+MIN(500,MAX(30,100*EXP(-0.3*'VSWR Calculator'!$C$24)*(1+3*ABS(MOD('VSWR Calculator'!$C$23/Calculator!$F$14/2,1)-0.5))))/'VSWR Calculator'!$C$25)-$C95)^2+(1500*ABS(SIN(2*PI()*MOD(Calculator!$B$29/Calculator!$F$14,1)))*IF(MOD(Calculator!$B$29/Calculator!$F$14,1)&lt;0.5,-1,1))^2)/SQRT(((50*POWER(80,POWER(COS(PI()*MOD(Calculator!$B$29/Calculator!$F$14,1)),2))+MIN(500,MAX(30,100*EXP(-0.3*'VSWR Calculator'!$C$24)*(1+3*ABS(MOD('VSWR Calculator'!$C$23/Calculator!$F$14/2,1)-0.5))))/'VSWR Calculator'!$C$25)+$C95)^2+(1500*ABS(SIN(2*PI()*MOD(Calculator!$B$29/Calculator!$F$14,1)))*IF(MOD(Calculator!$B$29/Calculator!$F$14,1)&lt;0.5,-1,1))^2)),2))</f>
        <v>—</v>
      </c>
      <c r="BP95" s="253" t="n">
        <f aca="false">IF(OR(Calculator!$E$15&lt;&gt;"YES",Calculator!$B$29&lt;Calculator!$G$15),"—",ROUND((1+SQRT(((50*POWER(80,POWER(COS(PI()*MOD(Calculator!$B$29/Calculator!$F$15,1)),2))+MIN(500,MAX(30,100*EXP(-0.3*'VSWR Calculator'!$C$24)*(1+3*ABS(MOD('VSWR Calculator'!$C$23/Calculator!$F$15/2,1)-0.5))))/'VSWR Calculator'!$C$25)-$C95)^2+(1500*ABS(SIN(2*PI()*MOD(Calculator!$B$29/Calculator!$F$15,1)))*IF(MOD(Calculator!$B$29/Calculator!$F$15,1)&lt;0.5,-1,1))^2)/SQRT(((50*POWER(80,POWER(COS(PI()*MOD(Calculator!$B$29/Calculator!$F$15,1)),2))+MIN(500,MAX(30,100*EXP(-0.3*'VSWR Calculator'!$C$24)*(1+3*ABS(MOD('VSWR Calculator'!$C$23/Calculator!$F$15/2,1)-0.5))))/'VSWR Calculator'!$C$25)+$C95)^2+(1500*ABS(SIN(2*PI()*MOD(Calculator!$B$29/Calculator!$F$15,1)))*IF(MOD(Calculator!$B$29/Calculator!$F$15,1)&lt;0.5,-1,1))^2))/(1-SQRT(((50*POWER(80,POWER(COS(PI()*MOD(Calculator!$B$29/Calculator!$F$15,1)),2))+MIN(500,MAX(30,100*EXP(-0.3*'VSWR Calculator'!$C$24)*(1+3*ABS(MOD('VSWR Calculator'!$C$23/Calculator!$F$15/2,1)-0.5))))/'VSWR Calculator'!$C$25)-$C95)^2+(1500*ABS(SIN(2*PI()*MOD(Calculator!$B$29/Calculator!$F$15,1)))*IF(MOD(Calculator!$B$29/Calculator!$F$15,1)&lt;0.5,-1,1))^2)/SQRT(((50*POWER(80,POWER(COS(PI()*MOD(Calculator!$B$29/Calculator!$F$15,1)),2))+MIN(500,MAX(30,100*EXP(-0.3*'VSWR Calculator'!$C$24)*(1+3*ABS(MOD('VSWR Calculator'!$C$23/Calculator!$F$15/2,1)-0.5))))/'VSWR Calculator'!$C$25)+$C95)^2+(1500*ABS(SIN(2*PI()*MOD(Calculator!$B$29/Calculator!$F$15,1)))*IF(MOD(Calculator!$B$29/Calculator!$F$15,1)&lt;0.5,-1,1))^2)),2))</f>
        <v>19.01</v>
      </c>
      <c r="BQ95" s="253" t="str">
        <f aca="false">IF(OR(Calculator!$E$16&lt;&gt;"YES",Calculator!$B$29&lt;Calculator!$G$16),"—",ROUND((1+SQRT(((50*POWER(80,POWER(COS(PI()*MOD(Calculator!$B$29/Calculator!$F$16,1)),2))+MIN(500,MAX(30,100*EXP(-0.3*'VSWR Calculator'!$C$24)*(1+3*ABS(MOD('VSWR Calculator'!$C$23/Calculator!$F$16/2,1)-0.5))))/'VSWR Calculator'!$C$25)-$C95)^2+(1500*ABS(SIN(2*PI()*MOD(Calculator!$B$29/Calculator!$F$16,1)))*IF(MOD(Calculator!$B$29/Calculator!$F$16,1)&lt;0.5,-1,1))^2)/SQRT(((50*POWER(80,POWER(COS(PI()*MOD(Calculator!$B$29/Calculator!$F$16,1)),2))+MIN(500,MAX(30,100*EXP(-0.3*'VSWR Calculator'!$C$24)*(1+3*ABS(MOD('VSWR Calculator'!$C$23/Calculator!$F$16/2,1)-0.5))))/'VSWR Calculator'!$C$25)+$C95)^2+(1500*ABS(SIN(2*PI()*MOD(Calculator!$B$29/Calculator!$F$16,1)))*IF(MOD(Calculator!$B$29/Calculator!$F$16,1)&lt;0.5,-1,1))^2))/(1-SQRT(((50*POWER(80,POWER(COS(PI()*MOD(Calculator!$B$29/Calculator!$F$16,1)),2))+MIN(500,MAX(30,100*EXP(-0.3*'VSWR Calculator'!$C$24)*(1+3*ABS(MOD('VSWR Calculator'!$C$23/Calculator!$F$16/2,1)-0.5))))/'VSWR Calculator'!$C$25)-$C95)^2+(1500*ABS(SIN(2*PI()*MOD(Calculator!$B$29/Calculator!$F$16,1)))*IF(MOD(Calculator!$B$29/Calculator!$F$16,1)&lt;0.5,-1,1))^2)/SQRT(((50*POWER(80,POWER(COS(PI()*MOD(Calculator!$B$29/Calculator!$F$16,1)),2))+MIN(500,MAX(30,100*EXP(-0.3*'VSWR Calculator'!$C$24)*(1+3*ABS(MOD('VSWR Calculator'!$C$23/Calculator!$F$16/2,1)-0.5))))/'VSWR Calculator'!$C$25)+$C95)^2+(1500*ABS(SIN(2*PI()*MOD(Calculator!$B$29/Calculator!$F$16,1)))*IF(MOD(Calculator!$B$29/Calculator!$F$16,1)&lt;0.5,-1,1))^2)),2))</f>
        <v>—</v>
      </c>
      <c r="BR95" s="253" t="n">
        <f aca="false">IF(OR(Calculator!$E$17&lt;&gt;"YES",Calculator!$B$29&lt;Calculator!$G$17),"—",ROUND((1+SQRT(((50*POWER(80,POWER(COS(PI()*MOD(Calculator!$B$29/Calculator!$F$17,1)),2))+MIN(500,MAX(30,100*EXP(-0.3*'VSWR Calculator'!$C$24)*(1+3*ABS(MOD('VSWR Calculator'!$C$23/Calculator!$F$17/2,1)-0.5))))/'VSWR Calculator'!$C$25)-$C95)^2+(1500*ABS(SIN(2*PI()*MOD(Calculator!$B$29/Calculator!$F$17,1)))*IF(MOD(Calculator!$B$29/Calculator!$F$17,1)&lt;0.5,-1,1))^2)/SQRT(((50*POWER(80,POWER(COS(PI()*MOD(Calculator!$B$29/Calculator!$F$17,1)),2))+MIN(500,MAX(30,100*EXP(-0.3*'VSWR Calculator'!$C$24)*(1+3*ABS(MOD('VSWR Calculator'!$C$23/Calculator!$F$17/2,1)-0.5))))/'VSWR Calculator'!$C$25)+$C95)^2+(1500*ABS(SIN(2*PI()*MOD(Calculator!$B$29/Calculator!$F$17,1)))*IF(MOD(Calculator!$B$29/Calculator!$F$17,1)&lt;0.5,-1,1))^2))/(1-SQRT(((50*POWER(80,POWER(COS(PI()*MOD(Calculator!$B$29/Calculator!$F$17,1)),2))+MIN(500,MAX(30,100*EXP(-0.3*'VSWR Calculator'!$C$24)*(1+3*ABS(MOD('VSWR Calculator'!$C$23/Calculator!$F$17/2,1)-0.5))))/'VSWR Calculator'!$C$25)-$C95)^2+(1500*ABS(SIN(2*PI()*MOD(Calculator!$B$29/Calculator!$F$17,1)))*IF(MOD(Calculator!$B$29/Calculator!$F$17,1)&lt;0.5,-1,1))^2)/SQRT(((50*POWER(80,POWER(COS(PI()*MOD(Calculator!$B$29/Calculator!$F$17,1)),2))+MIN(500,MAX(30,100*EXP(-0.3*'VSWR Calculator'!$C$24)*(1+3*ABS(MOD('VSWR Calculator'!$C$23/Calculator!$F$17/2,1)-0.5))))/'VSWR Calculator'!$C$25)+$C95)^2+(1500*ABS(SIN(2*PI()*MOD(Calculator!$B$29/Calculator!$F$17,1)))*IF(MOD(Calculator!$B$29/Calculator!$F$17,1)&lt;0.5,-1,1))^2)),2))</f>
        <v>18.27</v>
      </c>
      <c r="BS95" s="253" t="str">
        <f aca="false">IF(OR(Calculator!$E$18&lt;&gt;"YES",Calculator!$B$29&lt;Calculator!$G$18),"—",ROUND((1+SQRT(((50*POWER(80,POWER(COS(PI()*MOD(Calculator!$B$29/Calculator!$F$18,1)),2))+MIN(500,MAX(30,100*EXP(-0.3*'VSWR Calculator'!$C$24)*(1+3*ABS(MOD('VSWR Calculator'!$C$23/Calculator!$F$18/2,1)-0.5))))/'VSWR Calculator'!$C$25)-$C95)^2+(1500*ABS(SIN(2*PI()*MOD(Calculator!$B$29/Calculator!$F$18,1)))*IF(MOD(Calculator!$B$29/Calculator!$F$18,1)&lt;0.5,-1,1))^2)/SQRT(((50*POWER(80,POWER(COS(PI()*MOD(Calculator!$B$29/Calculator!$F$18,1)),2))+MIN(500,MAX(30,100*EXP(-0.3*'VSWR Calculator'!$C$24)*(1+3*ABS(MOD('VSWR Calculator'!$C$23/Calculator!$F$18/2,1)-0.5))))/'VSWR Calculator'!$C$25)+$C95)^2+(1500*ABS(SIN(2*PI()*MOD(Calculator!$B$29/Calculator!$F$18,1)))*IF(MOD(Calculator!$B$29/Calculator!$F$18,1)&lt;0.5,-1,1))^2))/(1-SQRT(((50*POWER(80,POWER(COS(PI()*MOD(Calculator!$B$29/Calculator!$F$18,1)),2))+MIN(500,MAX(30,100*EXP(-0.3*'VSWR Calculator'!$C$24)*(1+3*ABS(MOD('VSWR Calculator'!$C$23/Calculator!$F$18/2,1)-0.5))))/'VSWR Calculator'!$C$25)-$C95)^2+(1500*ABS(SIN(2*PI()*MOD(Calculator!$B$29/Calculator!$F$18,1)))*IF(MOD(Calculator!$B$29/Calculator!$F$18,1)&lt;0.5,-1,1))^2)/SQRT(((50*POWER(80,POWER(COS(PI()*MOD(Calculator!$B$29/Calculator!$F$18,1)),2))+MIN(500,MAX(30,100*EXP(-0.3*'VSWR Calculator'!$C$24)*(1+3*ABS(MOD('VSWR Calculator'!$C$23/Calculator!$F$18/2,1)-0.5))))/'VSWR Calculator'!$C$25)+$C95)^2+(1500*ABS(SIN(2*PI()*MOD(Calculator!$B$29/Calculator!$F$18,1)))*IF(MOD(Calculator!$B$29/Calculator!$F$18,1)&lt;0.5,-1,1))^2)),2))</f>
        <v>—</v>
      </c>
      <c r="BT95" s="253" t="str">
        <f aca="false">IF(OR(Calculator!$E$19&lt;&gt;"YES",Calculator!$B$29&lt;Calculator!$G$19),"—",ROUND((1+SQRT(((50*POWER(80,POWER(COS(PI()*MOD(Calculator!$B$29/Calculator!$F$19,1)),2))+MIN(500,MAX(30,100*EXP(-0.3*'VSWR Calculator'!$C$24)*(1+3*ABS(MOD('VSWR Calculator'!$C$23/Calculator!$F$19/2,1)-0.5))))/'VSWR Calculator'!$C$25)-$C95)^2+(1500*ABS(SIN(2*PI()*MOD(Calculator!$B$29/Calculator!$F$19,1)))*IF(MOD(Calculator!$B$29/Calculator!$F$19,1)&lt;0.5,-1,1))^2)/SQRT(((50*POWER(80,POWER(COS(PI()*MOD(Calculator!$B$29/Calculator!$F$19,1)),2))+MIN(500,MAX(30,100*EXP(-0.3*'VSWR Calculator'!$C$24)*(1+3*ABS(MOD('VSWR Calculator'!$C$23/Calculator!$F$19/2,1)-0.5))))/'VSWR Calculator'!$C$25)+$C95)^2+(1500*ABS(SIN(2*PI()*MOD(Calculator!$B$29/Calculator!$F$19,1)))*IF(MOD(Calculator!$B$29/Calculator!$F$19,1)&lt;0.5,-1,1))^2))/(1-SQRT(((50*POWER(80,POWER(COS(PI()*MOD(Calculator!$B$29/Calculator!$F$19,1)),2))+MIN(500,MAX(30,100*EXP(-0.3*'VSWR Calculator'!$C$24)*(1+3*ABS(MOD('VSWR Calculator'!$C$23/Calculator!$F$19/2,1)-0.5))))/'VSWR Calculator'!$C$25)-$C95)^2+(1500*ABS(SIN(2*PI()*MOD(Calculator!$B$29/Calculator!$F$19,1)))*IF(MOD(Calculator!$B$29/Calculator!$F$19,1)&lt;0.5,-1,1))^2)/SQRT(((50*POWER(80,POWER(COS(PI()*MOD(Calculator!$B$29/Calculator!$F$19,1)),2))+MIN(500,MAX(30,100*EXP(-0.3*'VSWR Calculator'!$C$24)*(1+3*ABS(MOD('VSWR Calculator'!$C$23/Calculator!$F$19/2,1)-0.5))))/'VSWR Calculator'!$C$25)+$C95)^2+(1500*ABS(SIN(2*PI()*MOD(Calculator!$B$29/Calculator!$F$19,1)))*IF(MOD(Calculator!$B$29/Calculator!$F$19,1)&lt;0.5,-1,1))^2)),2))</f>
        <v>—</v>
      </c>
      <c r="BU95" s="253" t="str">
        <f aca="false">IF(OR(Calculator!$E$20&lt;&gt;"YES",Calculator!$B$29&lt;Calculator!$G$20),"—",ROUND((1+SQRT(((50*POWER(80,POWER(COS(PI()*MOD(Calculator!$B$29/Calculator!$F$20,1)),2))+MIN(500,MAX(30,100*EXP(-0.3*'VSWR Calculator'!$C$24)*(1+3*ABS(MOD('VSWR Calculator'!$C$23/Calculator!$F$20/2,1)-0.5))))/'VSWR Calculator'!$C$25)-$C95)^2+(1500*ABS(SIN(2*PI()*MOD(Calculator!$B$29/Calculator!$F$20,1)))*IF(MOD(Calculator!$B$29/Calculator!$F$20,1)&lt;0.5,-1,1))^2)/SQRT(((50*POWER(80,POWER(COS(PI()*MOD(Calculator!$B$29/Calculator!$F$20,1)),2))+MIN(500,MAX(30,100*EXP(-0.3*'VSWR Calculator'!$C$24)*(1+3*ABS(MOD('VSWR Calculator'!$C$23/Calculator!$F$20/2,1)-0.5))))/'VSWR Calculator'!$C$25)+$C95)^2+(1500*ABS(SIN(2*PI()*MOD(Calculator!$B$29/Calculator!$F$20,1)))*IF(MOD(Calculator!$B$29/Calculator!$F$20,1)&lt;0.5,-1,1))^2))/(1-SQRT(((50*POWER(80,POWER(COS(PI()*MOD(Calculator!$B$29/Calculator!$F$20,1)),2))+MIN(500,MAX(30,100*EXP(-0.3*'VSWR Calculator'!$C$24)*(1+3*ABS(MOD('VSWR Calculator'!$C$23/Calculator!$F$20/2,1)-0.5))))/'VSWR Calculator'!$C$25)-$C95)^2+(1500*ABS(SIN(2*PI()*MOD(Calculator!$B$29/Calculator!$F$20,1)))*IF(MOD(Calculator!$B$29/Calculator!$F$20,1)&lt;0.5,-1,1))^2)/SQRT(((50*POWER(80,POWER(COS(PI()*MOD(Calculator!$B$29/Calculator!$F$20,1)),2))+MIN(500,MAX(30,100*EXP(-0.3*'VSWR Calculator'!$C$24)*(1+3*ABS(MOD('VSWR Calculator'!$C$23/Calculator!$F$20/2,1)-0.5))))/'VSWR Calculator'!$C$25)+$C95)^2+(1500*ABS(SIN(2*PI()*MOD(Calculator!$B$29/Calculator!$F$20,1)))*IF(MOD(Calculator!$B$29/Calculator!$F$20,1)&lt;0.5,-1,1))^2)),2))</f>
        <v>—</v>
      </c>
      <c r="BV95" s="253" t="str">
        <f aca="false">IF(OR(Calculator!$E$21&lt;&gt;"YES",Calculator!$B$29&lt;Calculator!$G$21),"—",ROUND((1+SQRT(((50*POWER(80,POWER(COS(PI()*MOD(Calculator!$B$29/Calculator!$F$21,1)),2))+MIN(500,MAX(30,100*EXP(-0.3*'VSWR Calculator'!$C$24)*(1+3*ABS(MOD('VSWR Calculator'!$C$23/Calculator!$F$21/2,1)-0.5))))/'VSWR Calculator'!$C$25)-$C95)^2+(1500*ABS(SIN(2*PI()*MOD(Calculator!$B$29/Calculator!$F$21,1)))*IF(MOD(Calculator!$B$29/Calculator!$F$21,1)&lt;0.5,-1,1))^2)/SQRT(((50*POWER(80,POWER(COS(PI()*MOD(Calculator!$B$29/Calculator!$F$21,1)),2))+MIN(500,MAX(30,100*EXP(-0.3*'VSWR Calculator'!$C$24)*(1+3*ABS(MOD('VSWR Calculator'!$C$23/Calculator!$F$21/2,1)-0.5))))/'VSWR Calculator'!$C$25)+$C95)^2+(1500*ABS(SIN(2*PI()*MOD(Calculator!$B$29/Calculator!$F$21,1)))*IF(MOD(Calculator!$B$29/Calculator!$F$21,1)&lt;0.5,-1,1))^2))/(1-SQRT(((50*POWER(80,POWER(COS(PI()*MOD(Calculator!$B$29/Calculator!$F$21,1)),2))+MIN(500,MAX(30,100*EXP(-0.3*'VSWR Calculator'!$C$24)*(1+3*ABS(MOD('VSWR Calculator'!$C$23/Calculator!$F$21/2,1)-0.5))))/'VSWR Calculator'!$C$25)-$C95)^2+(1500*ABS(SIN(2*PI()*MOD(Calculator!$B$29/Calculator!$F$21,1)))*IF(MOD(Calculator!$B$29/Calculator!$F$21,1)&lt;0.5,-1,1))^2)/SQRT(((50*POWER(80,POWER(COS(PI()*MOD(Calculator!$B$29/Calculator!$F$21,1)),2))+MIN(500,MAX(30,100*EXP(-0.3*'VSWR Calculator'!$C$24)*(1+3*ABS(MOD('VSWR Calculator'!$C$23/Calculator!$F$21/2,1)-0.5))))/'VSWR Calculator'!$C$25)+$C95)^2+(1500*ABS(SIN(2*PI()*MOD(Calculator!$B$29/Calculator!$F$21,1)))*IF(MOD(Calculator!$B$29/Calculator!$F$21,1)&lt;0.5,-1,1))^2)),2))</f>
        <v>—</v>
      </c>
      <c r="BW95" s="253" t="str">
        <f aca="false">IF(OR(Calculator!$E$22&lt;&gt;"YES",Calculator!$B$29&lt;Calculator!$G$22),"—",ROUND((1+SQRT(((50*POWER(80,POWER(COS(PI()*MOD(Calculator!$B$29/Calculator!$F$22,1)),2))+MIN(500,MAX(30,100*EXP(-0.3*'VSWR Calculator'!$C$24)*(1+3*ABS(MOD('VSWR Calculator'!$C$23/Calculator!$F$22/2,1)-0.5))))/'VSWR Calculator'!$C$25)-$C95)^2+(1500*ABS(SIN(2*PI()*MOD(Calculator!$B$29/Calculator!$F$22,1)))*IF(MOD(Calculator!$B$29/Calculator!$F$22,1)&lt;0.5,-1,1))^2)/SQRT(((50*POWER(80,POWER(COS(PI()*MOD(Calculator!$B$29/Calculator!$F$22,1)),2))+MIN(500,MAX(30,100*EXP(-0.3*'VSWR Calculator'!$C$24)*(1+3*ABS(MOD('VSWR Calculator'!$C$23/Calculator!$F$22/2,1)-0.5))))/'VSWR Calculator'!$C$25)+$C95)^2+(1500*ABS(SIN(2*PI()*MOD(Calculator!$B$29/Calculator!$F$22,1)))*IF(MOD(Calculator!$B$29/Calculator!$F$22,1)&lt;0.5,-1,1))^2))/(1-SQRT(((50*POWER(80,POWER(COS(PI()*MOD(Calculator!$B$29/Calculator!$F$22,1)),2))+MIN(500,MAX(30,100*EXP(-0.3*'VSWR Calculator'!$C$24)*(1+3*ABS(MOD('VSWR Calculator'!$C$23/Calculator!$F$22/2,1)-0.5))))/'VSWR Calculator'!$C$25)-$C95)^2+(1500*ABS(SIN(2*PI()*MOD(Calculator!$B$29/Calculator!$F$22,1)))*IF(MOD(Calculator!$B$29/Calculator!$F$22,1)&lt;0.5,-1,1))^2)/SQRT(((50*POWER(80,POWER(COS(PI()*MOD(Calculator!$B$29/Calculator!$F$22,1)),2))+MIN(500,MAX(30,100*EXP(-0.3*'VSWR Calculator'!$C$24)*(1+3*ABS(MOD('VSWR Calculator'!$C$23/Calculator!$F$22/2,1)-0.5))))/'VSWR Calculator'!$C$25)+$C95)^2+(1500*ABS(SIN(2*PI()*MOD(Calculator!$B$29/Calculator!$F$22,1)))*IF(MOD(Calculator!$B$29/Calculator!$F$22,1)&lt;0.5,-1,1))^2)),2))</f>
        <v>—</v>
      </c>
      <c r="BX95" s="253" t="n">
        <f aca="false">IFERROR(ROUND((IF(ISNUMBER(BM95),BM95,0)+IF(ISNUMBER(BN95),BN95,0)+IF(ISNUMBER(BO95),BO95,0)+IF(ISNUMBER(BP95),BP95,0)+IF(ISNUMBER(BQ95),BQ95,0)+IF(ISNUMBER(BR95),BR95,0)+IF(ISNUMBER(BS95),BS95,0)+IF(ISNUMBER(BT95),BT95,0)+IF(ISNUMBER(BU95),BU95,0)+IF(ISNUMBER(BV95),BV95,0)+IF(ISNUMBER(BW95),BW95,0))/(IF(ISNUMBER(BM95),1,0)+IF(ISNUMBER(BN95),1,0)+IF(ISNUMBER(BO95),1,0)+IF(ISNUMBER(BP95),1,0)+IF(ISNUMBER(BQ95),1,0)+IF(ISNUMBER(BR95),1,0)+IF(ISNUMBER(BS95),1,0)+IF(ISNUMBER(BT95),1,0)+IF(ISNUMBER(BU95),1,0)+IF(ISNUMBER(BV95),1,0)+IF(ISNUMBER(BW95),1,0)),4),"")</f>
        <v>18.64</v>
      </c>
      <c r="BY95" s="253" t="str">
        <f aca="false">IF(OR(Calculator!$E$12&lt;&gt;"YES",Calculator!$B$30&lt;Calculator!$G$12),"—",ROUND((1+SQRT(((50*POWER(80,POWER(COS(PI()*MOD(Calculator!$B$30/Calculator!$F$12,1)),2))+MIN(500,MAX(30,100*EXP(-0.3*'VSWR Calculator'!$C$24)*(1+3*ABS(MOD('VSWR Calculator'!$C$23/Calculator!$F$12/2,1)-0.5))))/'VSWR Calculator'!$C$25)-$C95)^2+(1500*ABS(SIN(2*PI()*MOD(Calculator!$B$30/Calculator!$F$12,1)))*IF(MOD(Calculator!$B$30/Calculator!$F$12,1)&lt;0.5,-1,1))^2)/SQRT(((50*POWER(80,POWER(COS(PI()*MOD(Calculator!$B$30/Calculator!$F$12,1)),2))+MIN(500,MAX(30,100*EXP(-0.3*'VSWR Calculator'!$C$24)*(1+3*ABS(MOD('VSWR Calculator'!$C$23/Calculator!$F$12/2,1)-0.5))))/'VSWR Calculator'!$C$25)+$C95)^2+(1500*ABS(SIN(2*PI()*MOD(Calculator!$B$30/Calculator!$F$12,1)))*IF(MOD(Calculator!$B$30/Calculator!$F$12,1)&lt;0.5,-1,1))^2))/(1-SQRT(((50*POWER(80,POWER(COS(PI()*MOD(Calculator!$B$30/Calculator!$F$12,1)),2))+MIN(500,MAX(30,100*EXP(-0.3*'VSWR Calculator'!$C$24)*(1+3*ABS(MOD('VSWR Calculator'!$C$23/Calculator!$F$12/2,1)-0.5))))/'VSWR Calculator'!$C$25)-$C95)^2+(1500*ABS(SIN(2*PI()*MOD(Calculator!$B$30/Calculator!$F$12,1)))*IF(MOD(Calculator!$B$30/Calculator!$F$12,1)&lt;0.5,-1,1))^2)/SQRT(((50*POWER(80,POWER(COS(PI()*MOD(Calculator!$B$30/Calculator!$F$12,1)),2))+MIN(500,MAX(30,100*EXP(-0.3*'VSWR Calculator'!$C$24)*(1+3*ABS(MOD('VSWR Calculator'!$C$23/Calculator!$F$12/2,1)-0.5))))/'VSWR Calculator'!$C$25)+$C95)^2+(1500*ABS(SIN(2*PI()*MOD(Calculator!$B$30/Calculator!$F$12,1)))*IF(MOD(Calculator!$B$30/Calculator!$F$12,1)&lt;0.5,-1,1))^2)),2))</f>
        <v>—</v>
      </c>
      <c r="BZ95" s="253" t="str">
        <f aca="false">IF(OR(Calculator!$E$13&lt;&gt;"YES",Calculator!$B$30&lt;Calculator!$G$13),"—",ROUND((1+SQRT(((50*POWER(80,POWER(COS(PI()*MOD(Calculator!$B$30/Calculator!$F$13,1)),2))+MIN(500,MAX(30,100*EXP(-0.3*'VSWR Calculator'!$C$24)*(1+3*ABS(MOD('VSWR Calculator'!$C$23/Calculator!$F$13/2,1)-0.5))))/'VSWR Calculator'!$C$25)-$C95)^2+(1500*ABS(SIN(2*PI()*MOD(Calculator!$B$30/Calculator!$F$13,1)))*IF(MOD(Calculator!$B$30/Calculator!$F$13,1)&lt;0.5,-1,1))^2)/SQRT(((50*POWER(80,POWER(COS(PI()*MOD(Calculator!$B$30/Calculator!$F$13,1)),2))+MIN(500,MAX(30,100*EXP(-0.3*'VSWR Calculator'!$C$24)*(1+3*ABS(MOD('VSWR Calculator'!$C$23/Calculator!$F$13/2,1)-0.5))))/'VSWR Calculator'!$C$25)+$C95)^2+(1500*ABS(SIN(2*PI()*MOD(Calculator!$B$30/Calculator!$F$13,1)))*IF(MOD(Calculator!$B$30/Calculator!$F$13,1)&lt;0.5,-1,1))^2))/(1-SQRT(((50*POWER(80,POWER(COS(PI()*MOD(Calculator!$B$30/Calculator!$F$13,1)),2))+MIN(500,MAX(30,100*EXP(-0.3*'VSWR Calculator'!$C$24)*(1+3*ABS(MOD('VSWR Calculator'!$C$23/Calculator!$F$13/2,1)-0.5))))/'VSWR Calculator'!$C$25)-$C95)^2+(1500*ABS(SIN(2*PI()*MOD(Calculator!$B$30/Calculator!$F$13,1)))*IF(MOD(Calculator!$B$30/Calculator!$F$13,1)&lt;0.5,-1,1))^2)/SQRT(((50*POWER(80,POWER(COS(PI()*MOD(Calculator!$B$30/Calculator!$F$13,1)),2))+MIN(500,MAX(30,100*EXP(-0.3*'VSWR Calculator'!$C$24)*(1+3*ABS(MOD('VSWR Calculator'!$C$23/Calculator!$F$13/2,1)-0.5))))/'VSWR Calculator'!$C$25)+$C95)^2+(1500*ABS(SIN(2*PI()*MOD(Calculator!$B$30/Calculator!$F$13,1)))*IF(MOD(Calculator!$B$30/Calculator!$F$13,1)&lt;0.5,-1,1))^2)),2))</f>
        <v>—</v>
      </c>
      <c r="CA95" s="253" t="str">
        <f aca="false">IF(OR(Calculator!$E$14&lt;&gt;"YES",Calculator!$B$30&lt;Calculator!$G$14),"—",ROUND((1+SQRT(((50*POWER(80,POWER(COS(PI()*MOD(Calculator!$B$30/Calculator!$F$14,1)),2))+MIN(500,MAX(30,100*EXP(-0.3*'VSWR Calculator'!$C$24)*(1+3*ABS(MOD('VSWR Calculator'!$C$23/Calculator!$F$14/2,1)-0.5))))/'VSWR Calculator'!$C$25)-$C95)^2+(1500*ABS(SIN(2*PI()*MOD(Calculator!$B$30/Calculator!$F$14,1)))*IF(MOD(Calculator!$B$30/Calculator!$F$14,1)&lt;0.5,-1,1))^2)/SQRT(((50*POWER(80,POWER(COS(PI()*MOD(Calculator!$B$30/Calculator!$F$14,1)),2))+MIN(500,MAX(30,100*EXP(-0.3*'VSWR Calculator'!$C$24)*(1+3*ABS(MOD('VSWR Calculator'!$C$23/Calculator!$F$14/2,1)-0.5))))/'VSWR Calculator'!$C$25)+$C95)^2+(1500*ABS(SIN(2*PI()*MOD(Calculator!$B$30/Calculator!$F$14,1)))*IF(MOD(Calculator!$B$30/Calculator!$F$14,1)&lt;0.5,-1,1))^2))/(1-SQRT(((50*POWER(80,POWER(COS(PI()*MOD(Calculator!$B$30/Calculator!$F$14,1)),2))+MIN(500,MAX(30,100*EXP(-0.3*'VSWR Calculator'!$C$24)*(1+3*ABS(MOD('VSWR Calculator'!$C$23/Calculator!$F$14/2,1)-0.5))))/'VSWR Calculator'!$C$25)-$C95)^2+(1500*ABS(SIN(2*PI()*MOD(Calculator!$B$30/Calculator!$F$14,1)))*IF(MOD(Calculator!$B$30/Calculator!$F$14,1)&lt;0.5,-1,1))^2)/SQRT(((50*POWER(80,POWER(COS(PI()*MOD(Calculator!$B$30/Calculator!$F$14,1)),2))+MIN(500,MAX(30,100*EXP(-0.3*'VSWR Calculator'!$C$24)*(1+3*ABS(MOD('VSWR Calculator'!$C$23/Calculator!$F$14/2,1)-0.5))))/'VSWR Calculator'!$C$25)+$C95)^2+(1500*ABS(SIN(2*PI()*MOD(Calculator!$B$30/Calculator!$F$14,1)))*IF(MOD(Calculator!$B$30/Calculator!$F$14,1)&lt;0.5,-1,1))^2)),2))</f>
        <v>—</v>
      </c>
      <c r="CB95" s="253" t="n">
        <f aca="false">IF(OR(Calculator!$E$15&lt;&gt;"YES",Calculator!$B$30&lt;Calculator!$G$15),"—",ROUND((1+SQRT(((50*POWER(80,POWER(COS(PI()*MOD(Calculator!$B$30/Calculator!$F$15,1)),2))+MIN(500,MAX(30,100*EXP(-0.3*'VSWR Calculator'!$C$24)*(1+3*ABS(MOD('VSWR Calculator'!$C$23/Calculator!$F$15/2,1)-0.5))))/'VSWR Calculator'!$C$25)-$C95)^2+(1500*ABS(SIN(2*PI()*MOD(Calculator!$B$30/Calculator!$F$15,1)))*IF(MOD(Calculator!$B$30/Calculator!$F$15,1)&lt;0.5,-1,1))^2)/SQRT(((50*POWER(80,POWER(COS(PI()*MOD(Calculator!$B$30/Calculator!$F$15,1)),2))+MIN(500,MAX(30,100*EXP(-0.3*'VSWR Calculator'!$C$24)*(1+3*ABS(MOD('VSWR Calculator'!$C$23/Calculator!$F$15/2,1)-0.5))))/'VSWR Calculator'!$C$25)+$C95)^2+(1500*ABS(SIN(2*PI()*MOD(Calculator!$B$30/Calculator!$F$15,1)))*IF(MOD(Calculator!$B$30/Calculator!$F$15,1)&lt;0.5,-1,1))^2))/(1-SQRT(((50*POWER(80,POWER(COS(PI()*MOD(Calculator!$B$30/Calculator!$F$15,1)),2))+MIN(500,MAX(30,100*EXP(-0.3*'VSWR Calculator'!$C$24)*(1+3*ABS(MOD('VSWR Calculator'!$C$23/Calculator!$F$15/2,1)-0.5))))/'VSWR Calculator'!$C$25)-$C95)^2+(1500*ABS(SIN(2*PI()*MOD(Calculator!$B$30/Calculator!$F$15,1)))*IF(MOD(Calculator!$B$30/Calculator!$F$15,1)&lt;0.5,-1,1))^2)/SQRT(((50*POWER(80,POWER(COS(PI()*MOD(Calculator!$B$30/Calculator!$F$15,1)),2))+MIN(500,MAX(30,100*EXP(-0.3*'VSWR Calculator'!$C$24)*(1+3*ABS(MOD('VSWR Calculator'!$C$23/Calculator!$F$15/2,1)-0.5))))/'VSWR Calculator'!$C$25)+$C95)^2+(1500*ABS(SIN(2*PI()*MOD(Calculator!$B$30/Calculator!$F$15,1)))*IF(MOD(Calculator!$B$30/Calculator!$F$15,1)&lt;0.5,-1,1))^2)),2))</f>
        <v>18.21</v>
      </c>
      <c r="CC95" s="253" t="str">
        <f aca="false">IF(OR(Calculator!$E$16&lt;&gt;"YES",Calculator!$B$30&lt;Calculator!$G$16),"—",ROUND((1+SQRT(((50*POWER(80,POWER(COS(PI()*MOD(Calculator!$B$30/Calculator!$F$16,1)),2))+MIN(500,MAX(30,100*EXP(-0.3*'VSWR Calculator'!$C$24)*(1+3*ABS(MOD('VSWR Calculator'!$C$23/Calculator!$F$16/2,1)-0.5))))/'VSWR Calculator'!$C$25)-$C95)^2+(1500*ABS(SIN(2*PI()*MOD(Calculator!$B$30/Calculator!$F$16,1)))*IF(MOD(Calculator!$B$30/Calculator!$F$16,1)&lt;0.5,-1,1))^2)/SQRT(((50*POWER(80,POWER(COS(PI()*MOD(Calculator!$B$30/Calculator!$F$16,1)),2))+MIN(500,MAX(30,100*EXP(-0.3*'VSWR Calculator'!$C$24)*(1+3*ABS(MOD('VSWR Calculator'!$C$23/Calculator!$F$16/2,1)-0.5))))/'VSWR Calculator'!$C$25)+$C95)^2+(1500*ABS(SIN(2*PI()*MOD(Calculator!$B$30/Calculator!$F$16,1)))*IF(MOD(Calculator!$B$30/Calculator!$F$16,1)&lt;0.5,-1,1))^2))/(1-SQRT(((50*POWER(80,POWER(COS(PI()*MOD(Calculator!$B$30/Calculator!$F$16,1)),2))+MIN(500,MAX(30,100*EXP(-0.3*'VSWR Calculator'!$C$24)*(1+3*ABS(MOD('VSWR Calculator'!$C$23/Calculator!$F$16/2,1)-0.5))))/'VSWR Calculator'!$C$25)-$C95)^2+(1500*ABS(SIN(2*PI()*MOD(Calculator!$B$30/Calculator!$F$16,1)))*IF(MOD(Calculator!$B$30/Calculator!$F$16,1)&lt;0.5,-1,1))^2)/SQRT(((50*POWER(80,POWER(COS(PI()*MOD(Calculator!$B$30/Calculator!$F$16,1)),2))+MIN(500,MAX(30,100*EXP(-0.3*'VSWR Calculator'!$C$24)*(1+3*ABS(MOD('VSWR Calculator'!$C$23/Calculator!$F$16/2,1)-0.5))))/'VSWR Calculator'!$C$25)+$C95)^2+(1500*ABS(SIN(2*PI()*MOD(Calculator!$B$30/Calculator!$F$16,1)))*IF(MOD(Calculator!$B$30/Calculator!$F$16,1)&lt;0.5,-1,1))^2)),2))</f>
        <v>—</v>
      </c>
      <c r="CD95" s="253" t="n">
        <f aca="false">IF(OR(Calculator!$E$17&lt;&gt;"YES",Calculator!$B$30&lt;Calculator!$G$17),"—",ROUND((1+SQRT(((50*POWER(80,POWER(COS(PI()*MOD(Calculator!$B$30/Calculator!$F$17,1)),2))+MIN(500,MAX(30,100*EXP(-0.3*'VSWR Calculator'!$C$24)*(1+3*ABS(MOD('VSWR Calculator'!$C$23/Calculator!$F$17/2,1)-0.5))))/'VSWR Calculator'!$C$25)-$C95)^2+(1500*ABS(SIN(2*PI()*MOD(Calculator!$B$30/Calculator!$F$17,1)))*IF(MOD(Calculator!$B$30/Calculator!$F$17,1)&lt;0.5,-1,1))^2)/SQRT(((50*POWER(80,POWER(COS(PI()*MOD(Calculator!$B$30/Calculator!$F$17,1)),2))+MIN(500,MAX(30,100*EXP(-0.3*'VSWR Calculator'!$C$24)*(1+3*ABS(MOD('VSWR Calculator'!$C$23/Calculator!$F$17/2,1)-0.5))))/'VSWR Calculator'!$C$25)+$C95)^2+(1500*ABS(SIN(2*PI()*MOD(Calculator!$B$30/Calculator!$F$17,1)))*IF(MOD(Calculator!$B$30/Calculator!$F$17,1)&lt;0.5,-1,1))^2))/(1-SQRT(((50*POWER(80,POWER(COS(PI()*MOD(Calculator!$B$30/Calculator!$F$17,1)),2))+MIN(500,MAX(30,100*EXP(-0.3*'VSWR Calculator'!$C$24)*(1+3*ABS(MOD('VSWR Calculator'!$C$23/Calculator!$F$17/2,1)-0.5))))/'VSWR Calculator'!$C$25)-$C95)^2+(1500*ABS(SIN(2*PI()*MOD(Calculator!$B$30/Calculator!$F$17,1)))*IF(MOD(Calculator!$B$30/Calculator!$F$17,1)&lt;0.5,-1,1))^2)/SQRT(((50*POWER(80,POWER(COS(PI()*MOD(Calculator!$B$30/Calculator!$F$17,1)),2))+MIN(500,MAX(30,100*EXP(-0.3*'VSWR Calculator'!$C$24)*(1+3*ABS(MOD('VSWR Calculator'!$C$23/Calculator!$F$17/2,1)-0.5))))/'VSWR Calculator'!$C$25)+$C95)^2+(1500*ABS(SIN(2*PI()*MOD(Calculator!$B$30/Calculator!$F$17,1)))*IF(MOD(Calculator!$B$30/Calculator!$F$17,1)&lt;0.5,-1,1))^2)),2))</f>
        <v>20.01</v>
      </c>
      <c r="CE95" s="253" t="str">
        <f aca="false">IF(OR(Calculator!$E$18&lt;&gt;"YES",Calculator!$B$30&lt;Calculator!$G$18),"—",ROUND((1+SQRT(((50*POWER(80,POWER(COS(PI()*MOD(Calculator!$B$30/Calculator!$F$18,1)),2))+MIN(500,MAX(30,100*EXP(-0.3*'VSWR Calculator'!$C$24)*(1+3*ABS(MOD('VSWR Calculator'!$C$23/Calculator!$F$18/2,1)-0.5))))/'VSWR Calculator'!$C$25)-$C95)^2+(1500*ABS(SIN(2*PI()*MOD(Calculator!$B$30/Calculator!$F$18,1)))*IF(MOD(Calculator!$B$30/Calculator!$F$18,1)&lt;0.5,-1,1))^2)/SQRT(((50*POWER(80,POWER(COS(PI()*MOD(Calculator!$B$30/Calculator!$F$18,1)),2))+MIN(500,MAX(30,100*EXP(-0.3*'VSWR Calculator'!$C$24)*(1+3*ABS(MOD('VSWR Calculator'!$C$23/Calculator!$F$18/2,1)-0.5))))/'VSWR Calculator'!$C$25)+$C95)^2+(1500*ABS(SIN(2*PI()*MOD(Calculator!$B$30/Calculator!$F$18,1)))*IF(MOD(Calculator!$B$30/Calculator!$F$18,1)&lt;0.5,-1,1))^2))/(1-SQRT(((50*POWER(80,POWER(COS(PI()*MOD(Calculator!$B$30/Calculator!$F$18,1)),2))+MIN(500,MAX(30,100*EXP(-0.3*'VSWR Calculator'!$C$24)*(1+3*ABS(MOD('VSWR Calculator'!$C$23/Calculator!$F$18/2,1)-0.5))))/'VSWR Calculator'!$C$25)-$C95)^2+(1500*ABS(SIN(2*PI()*MOD(Calculator!$B$30/Calculator!$F$18,1)))*IF(MOD(Calculator!$B$30/Calculator!$F$18,1)&lt;0.5,-1,1))^2)/SQRT(((50*POWER(80,POWER(COS(PI()*MOD(Calculator!$B$30/Calculator!$F$18,1)),2))+MIN(500,MAX(30,100*EXP(-0.3*'VSWR Calculator'!$C$24)*(1+3*ABS(MOD('VSWR Calculator'!$C$23/Calculator!$F$18/2,1)-0.5))))/'VSWR Calculator'!$C$25)+$C95)^2+(1500*ABS(SIN(2*PI()*MOD(Calculator!$B$30/Calculator!$F$18,1)))*IF(MOD(Calculator!$B$30/Calculator!$F$18,1)&lt;0.5,-1,1))^2)),2))</f>
        <v>—</v>
      </c>
      <c r="CF95" s="253" t="str">
        <f aca="false">IF(OR(Calculator!$E$19&lt;&gt;"YES",Calculator!$B$30&lt;Calculator!$G$19),"—",ROUND((1+SQRT(((50*POWER(80,POWER(COS(PI()*MOD(Calculator!$B$30/Calculator!$F$19,1)),2))+MIN(500,MAX(30,100*EXP(-0.3*'VSWR Calculator'!$C$24)*(1+3*ABS(MOD('VSWR Calculator'!$C$23/Calculator!$F$19/2,1)-0.5))))/'VSWR Calculator'!$C$25)-$C95)^2+(1500*ABS(SIN(2*PI()*MOD(Calculator!$B$30/Calculator!$F$19,1)))*IF(MOD(Calculator!$B$30/Calculator!$F$19,1)&lt;0.5,-1,1))^2)/SQRT(((50*POWER(80,POWER(COS(PI()*MOD(Calculator!$B$30/Calculator!$F$19,1)),2))+MIN(500,MAX(30,100*EXP(-0.3*'VSWR Calculator'!$C$24)*(1+3*ABS(MOD('VSWR Calculator'!$C$23/Calculator!$F$19/2,1)-0.5))))/'VSWR Calculator'!$C$25)+$C95)^2+(1500*ABS(SIN(2*PI()*MOD(Calculator!$B$30/Calculator!$F$19,1)))*IF(MOD(Calculator!$B$30/Calculator!$F$19,1)&lt;0.5,-1,1))^2))/(1-SQRT(((50*POWER(80,POWER(COS(PI()*MOD(Calculator!$B$30/Calculator!$F$19,1)),2))+MIN(500,MAX(30,100*EXP(-0.3*'VSWR Calculator'!$C$24)*(1+3*ABS(MOD('VSWR Calculator'!$C$23/Calculator!$F$19/2,1)-0.5))))/'VSWR Calculator'!$C$25)-$C95)^2+(1500*ABS(SIN(2*PI()*MOD(Calculator!$B$30/Calculator!$F$19,1)))*IF(MOD(Calculator!$B$30/Calculator!$F$19,1)&lt;0.5,-1,1))^2)/SQRT(((50*POWER(80,POWER(COS(PI()*MOD(Calculator!$B$30/Calculator!$F$19,1)),2))+MIN(500,MAX(30,100*EXP(-0.3*'VSWR Calculator'!$C$24)*(1+3*ABS(MOD('VSWR Calculator'!$C$23/Calculator!$F$19/2,1)-0.5))))/'VSWR Calculator'!$C$25)+$C95)^2+(1500*ABS(SIN(2*PI()*MOD(Calculator!$B$30/Calculator!$F$19,1)))*IF(MOD(Calculator!$B$30/Calculator!$F$19,1)&lt;0.5,-1,1))^2)),2))</f>
        <v>—</v>
      </c>
      <c r="CG95" s="253" t="str">
        <f aca="false">IF(OR(Calculator!$E$20&lt;&gt;"YES",Calculator!$B$30&lt;Calculator!$G$20),"—",ROUND((1+SQRT(((50*POWER(80,POWER(COS(PI()*MOD(Calculator!$B$30/Calculator!$F$20,1)),2))+MIN(500,MAX(30,100*EXP(-0.3*'VSWR Calculator'!$C$24)*(1+3*ABS(MOD('VSWR Calculator'!$C$23/Calculator!$F$20/2,1)-0.5))))/'VSWR Calculator'!$C$25)-$C95)^2+(1500*ABS(SIN(2*PI()*MOD(Calculator!$B$30/Calculator!$F$20,1)))*IF(MOD(Calculator!$B$30/Calculator!$F$20,1)&lt;0.5,-1,1))^2)/SQRT(((50*POWER(80,POWER(COS(PI()*MOD(Calculator!$B$30/Calculator!$F$20,1)),2))+MIN(500,MAX(30,100*EXP(-0.3*'VSWR Calculator'!$C$24)*(1+3*ABS(MOD('VSWR Calculator'!$C$23/Calculator!$F$20/2,1)-0.5))))/'VSWR Calculator'!$C$25)+$C95)^2+(1500*ABS(SIN(2*PI()*MOD(Calculator!$B$30/Calculator!$F$20,1)))*IF(MOD(Calculator!$B$30/Calculator!$F$20,1)&lt;0.5,-1,1))^2))/(1-SQRT(((50*POWER(80,POWER(COS(PI()*MOD(Calculator!$B$30/Calculator!$F$20,1)),2))+MIN(500,MAX(30,100*EXP(-0.3*'VSWR Calculator'!$C$24)*(1+3*ABS(MOD('VSWR Calculator'!$C$23/Calculator!$F$20/2,1)-0.5))))/'VSWR Calculator'!$C$25)-$C95)^2+(1500*ABS(SIN(2*PI()*MOD(Calculator!$B$30/Calculator!$F$20,1)))*IF(MOD(Calculator!$B$30/Calculator!$F$20,1)&lt;0.5,-1,1))^2)/SQRT(((50*POWER(80,POWER(COS(PI()*MOD(Calculator!$B$30/Calculator!$F$20,1)),2))+MIN(500,MAX(30,100*EXP(-0.3*'VSWR Calculator'!$C$24)*(1+3*ABS(MOD('VSWR Calculator'!$C$23/Calculator!$F$20/2,1)-0.5))))/'VSWR Calculator'!$C$25)+$C95)^2+(1500*ABS(SIN(2*PI()*MOD(Calculator!$B$30/Calculator!$F$20,1)))*IF(MOD(Calculator!$B$30/Calculator!$F$20,1)&lt;0.5,-1,1))^2)),2))</f>
        <v>—</v>
      </c>
      <c r="CH95" s="253" t="str">
        <f aca="false">IF(OR(Calculator!$E$21&lt;&gt;"YES",Calculator!$B$30&lt;Calculator!$G$21),"—",ROUND((1+SQRT(((50*POWER(80,POWER(COS(PI()*MOD(Calculator!$B$30/Calculator!$F$21,1)),2))+MIN(500,MAX(30,100*EXP(-0.3*'VSWR Calculator'!$C$24)*(1+3*ABS(MOD('VSWR Calculator'!$C$23/Calculator!$F$21/2,1)-0.5))))/'VSWR Calculator'!$C$25)-$C95)^2+(1500*ABS(SIN(2*PI()*MOD(Calculator!$B$30/Calculator!$F$21,1)))*IF(MOD(Calculator!$B$30/Calculator!$F$21,1)&lt;0.5,-1,1))^2)/SQRT(((50*POWER(80,POWER(COS(PI()*MOD(Calculator!$B$30/Calculator!$F$21,1)),2))+MIN(500,MAX(30,100*EXP(-0.3*'VSWR Calculator'!$C$24)*(1+3*ABS(MOD('VSWR Calculator'!$C$23/Calculator!$F$21/2,1)-0.5))))/'VSWR Calculator'!$C$25)+$C95)^2+(1500*ABS(SIN(2*PI()*MOD(Calculator!$B$30/Calculator!$F$21,1)))*IF(MOD(Calculator!$B$30/Calculator!$F$21,1)&lt;0.5,-1,1))^2))/(1-SQRT(((50*POWER(80,POWER(COS(PI()*MOD(Calculator!$B$30/Calculator!$F$21,1)),2))+MIN(500,MAX(30,100*EXP(-0.3*'VSWR Calculator'!$C$24)*(1+3*ABS(MOD('VSWR Calculator'!$C$23/Calculator!$F$21/2,1)-0.5))))/'VSWR Calculator'!$C$25)-$C95)^2+(1500*ABS(SIN(2*PI()*MOD(Calculator!$B$30/Calculator!$F$21,1)))*IF(MOD(Calculator!$B$30/Calculator!$F$21,1)&lt;0.5,-1,1))^2)/SQRT(((50*POWER(80,POWER(COS(PI()*MOD(Calculator!$B$30/Calculator!$F$21,1)),2))+MIN(500,MAX(30,100*EXP(-0.3*'VSWR Calculator'!$C$24)*(1+3*ABS(MOD('VSWR Calculator'!$C$23/Calculator!$F$21/2,1)-0.5))))/'VSWR Calculator'!$C$25)+$C95)^2+(1500*ABS(SIN(2*PI()*MOD(Calculator!$B$30/Calculator!$F$21,1)))*IF(MOD(Calculator!$B$30/Calculator!$F$21,1)&lt;0.5,-1,1))^2)),2))</f>
        <v>—</v>
      </c>
      <c r="CI95" s="253" t="str">
        <f aca="false">IF(OR(Calculator!$E$22&lt;&gt;"YES",Calculator!$B$30&lt;Calculator!$G$22),"—",ROUND((1+SQRT(((50*POWER(80,POWER(COS(PI()*MOD(Calculator!$B$30/Calculator!$F$22,1)),2))+MIN(500,MAX(30,100*EXP(-0.3*'VSWR Calculator'!$C$24)*(1+3*ABS(MOD('VSWR Calculator'!$C$23/Calculator!$F$22/2,1)-0.5))))/'VSWR Calculator'!$C$25)-$C95)^2+(1500*ABS(SIN(2*PI()*MOD(Calculator!$B$30/Calculator!$F$22,1)))*IF(MOD(Calculator!$B$30/Calculator!$F$22,1)&lt;0.5,-1,1))^2)/SQRT(((50*POWER(80,POWER(COS(PI()*MOD(Calculator!$B$30/Calculator!$F$22,1)),2))+MIN(500,MAX(30,100*EXP(-0.3*'VSWR Calculator'!$C$24)*(1+3*ABS(MOD('VSWR Calculator'!$C$23/Calculator!$F$22/2,1)-0.5))))/'VSWR Calculator'!$C$25)+$C95)^2+(1500*ABS(SIN(2*PI()*MOD(Calculator!$B$30/Calculator!$F$22,1)))*IF(MOD(Calculator!$B$30/Calculator!$F$22,1)&lt;0.5,-1,1))^2))/(1-SQRT(((50*POWER(80,POWER(COS(PI()*MOD(Calculator!$B$30/Calculator!$F$22,1)),2))+MIN(500,MAX(30,100*EXP(-0.3*'VSWR Calculator'!$C$24)*(1+3*ABS(MOD('VSWR Calculator'!$C$23/Calculator!$F$22/2,1)-0.5))))/'VSWR Calculator'!$C$25)-$C95)^2+(1500*ABS(SIN(2*PI()*MOD(Calculator!$B$30/Calculator!$F$22,1)))*IF(MOD(Calculator!$B$30/Calculator!$F$22,1)&lt;0.5,-1,1))^2)/SQRT(((50*POWER(80,POWER(COS(PI()*MOD(Calculator!$B$30/Calculator!$F$22,1)),2))+MIN(500,MAX(30,100*EXP(-0.3*'VSWR Calculator'!$C$24)*(1+3*ABS(MOD('VSWR Calculator'!$C$23/Calculator!$F$22/2,1)-0.5))))/'VSWR Calculator'!$C$25)+$C95)^2+(1500*ABS(SIN(2*PI()*MOD(Calculator!$B$30/Calculator!$F$22,1)))*IF(MOD(Calculator!$B$30/Calculator!$F$22,1)&lt;0.5,-1,1))^2)),2))</f>
        <v>—</v>
      </c>
      <c r="CJ95" s="253" t="n">
        <f aca="false">IFERROR(ROUND((IF(ISNUMBER(BY95),BY95,0)+IF(ISNUMBER(BZ95),BZ95,0)+IF(ISNUMBER(CA95),CA95,0)+IF(ISNUMBER(CB95),CB95,0)+IF(ISNUMBER(CC95),CC95,0)+IF(ISNUMBER(CD95),CD95,0)+IF(ISNUMBER(CE95),CE95,0)+IF(ISNUMBER(CF95),CF95,0)+IF(ISNUMBER(CG95),CG95,0)+IF(ISNUMBER(CH95),CH95,0)+IF(ISNUMBER(CI95),CI95,0))/(IF(ISNUMBER(BY95),1,0)+IF(ISNUMBER(BZ95),1,0)+IF(ISNUMBER(CA95),1,0)+IF(ISNUMBER(CB95),1,0)+IF(ISNUMBER(CC95),1,0)+IF(ISNUMBER(CD95),1,0)+IF(ISNUMBER(CE95),1,0)+IF(ISNUMBER(CF95),1,0)+IF(ISNUMBER(CG95),1,0)+IF(ISNUMBER(CH95),1,0)+IF(ISNUMBER(CI95),1,0)),4),"")</f>
        <v>19.11</v>
      </c>
      <c r="CK95" s="253" t="str">
        <f aca="false">IF(OR(Calculator!$E$12&lt;&gt;"YES",Calculator!$B$31&lt;Calculator!$G$12),"—",ROUND((1+SQRT(((50*POWER(80,POWER(COS(PI()*MOD(Calculator!$B$31/Calculator!$F$12,1)),2))+MIN(500,MAX(30,100*EXP(-0.3*'VSWR Calculator'!$C$24)*(1+3*ABS(MOD('VSWR Calculator'!$C$23/Calculator!$F$12/2,1)-0.5))))/'VSWR Calculator'!$C$25)-$C95)^2+(1500*ABS(SIN(2*PI()*MOD(Calculator!$B$31/Calculator!$F$12,1)))*IF(MOD(Calculator!$B$31/Calculator!$F$12,1)&lt;0.5,-1,1))^2)/SQRT(((50*POWER(80,POWER(COS(PI()*MOD(Calculator!$B$31/Calculator!$F$12,1)),2))+MIN(500,MAX(30,100*EXP(-0.3*'VSWR Calculator'!$C$24)*(1+3*ABS(MOD('VSWR Calculator'!$C$23/Calculator!$F$12/2,1)-0.5))))/'VSWR Calculator'!$C$25)+$C95)^2+(1500*ABS(SIN(2*PI()*MOD(Calculator!$B$31/Calculator!$F$12,1)))*IF(MOD(Calculator!$B$31/Calculator!$F$12,1)&lt;0.5,-1,1))^2))/(1-SQRT(((50*POWER(80,POWER(COS(PI()*MOD(Calculator!$B$31/Calculator!$F$12,1)),2))+MIN(500,MAX(30,100*EXP(-0.3*'VSWR Calculator'!$C$24)*(1+3*ABS(MOD('VSWR Calculator'!$C$23/Calculator!$F$12/2,1)-0.5))))/'VSWR Calculator'!$C$25)-$C95)^2+(1500*ABS(SIN(2*PI()*MOD(Calculator!$B$31/Calculator!$F$12,1)))*IF(MOD(Calculator!$B$31/Calculator!$F$12,1)&lt;0.5,-1,1))^2)/SQRT(((50*POWER(80,POWER(COS(PI()*MOD(Calculator!$B$31/Calculator!$F$12,1)),2))+MIN(500,MAX(30,100*EXP(-0.3*'VSWR Calculator'!$C$24)*(1+3*ABS(MOD('VSWR Calculator'!$C$23/Calculator!$F$12/2,1)-0.5))))/'VSWR Calculator'!$C$25)+$C95)^2+(1500*ABS(SIN(2*PI()*MOD(Calculator!$B$31/Calculator!$F$12,1)))*IF(MOD(Calculator!$B$31/Calculator!$F$12,1)&lt;0.5,-1,1))^2)),2))</f>
        <v>—</v>
      </c>
      <c r="CL95" s="253" t="str">
        <f aca="false">IF(OR(Calculator!$E$13&lt;&gt;"YES",Calculator!$B$31&lt;Calculator!$G$13),"—",ROUND((1+SQRT(((50*POWER(80,POWER(COS(PI()*MOD(Calculator!$B$31/Calculator!$F$13,1)),2))+MIN(500,MAX(30,100*EXP(-0.3*'VSWR Calculator'!$C$24)*(1+3*ABS(MOD('VSWR Calculator'!$C$23/Calculator!$F$13/2,1)-0.5))))/'VSWR Calculator'!$C$25)-$C95)^2+(1500*ABS(SIN(2*PI()*MOD(Calculator!$B$31/Calculator!$F$13,1)))*IF(MOD(Calculator!$B$31/Calculator!$F$13,1)&lt;0.5,-1,1))^2)/SQRT(((50*POWER(80,POWER(COS(PI()*MOD(Calculator!$B$31/Calculator!$F$13,1)),2))+MIN(500,MAX(30,100*EXP(-0.3*'VSWR Calculator'!$C$24)*(1+3*ABS(MOD('VSWR Calculator'!$C$23/Calculator!$F$13/2,1)-0.5))))/'VSWR Calculator'!$C$25)+$C95)^2+(1500*ABS(SIN(2*PI()*MOD(Calculator!$B$31/Calculator!$F$13,1)))*IF(MOD(Calculator!$B$31/Calculator!$F$13,1)&lt;0.5,-1,1))^2))/(1-SQRT(((50*POWER(80,POWER(COS(PI()*MOD(Calculator!$B$31/Calculator!$F$13,1)),2))+MIN(500,MAX(30,100*EXP(-0.3*'VSWR Calculator'!$C$24)*(1+3*ABS(MOD('VSWR Calculator'!$C$23/Calculator!$F$13/2,1)-0.5))))/'VSWR Calculator'!$C$25)-$C95)^2+(1500*ABS(SIN(2*PI()*MOD(Calculator!$B$31/Calculator!$F$13,1)))*IF(MOD(Calculator!$B$31/Calculator!$F$13,1)&lt;0.5,-1,1))^2)/SQRT(((50*POWER(80,POWER(COS(PI()*MOD(Calculator!$B$31/Calculator!$F$13,1)),2))+MIN(500,MAX(30,100*EXP(-0.3*'VSWR Calculator'!$C$24)*(1+3*ABS(MOD('VSWR Calculator'!$C$23/Calculator!$F$13/2,1)-0.5))))/'VSWR Calculator'!$C$25)+$C95)^2+(1500*ABS(SIN(2*PI()*MOD(Calculator!$B$31/Calculator!$F$13,1)))*IF(MOD(Calculator!$B$31/Calculator!$F$13,1)&lt;0.5,-1,1))^2)),2))</f>
        <v>—</v>
      </c>
      <c r="CM95" s="253" t="str">
        <f aca="false">IF(OR(Calculator!$E$14&lt;&gt;"YES",Calculator!$B$31&lt;Calculator!$G$14),"—",ROUND((1+SQRT(((50*POWER(80,POWER(COS(PI()*MOD(Calculator!$B$31/Calculator!$F$14,1)),2))+MIN(500,MAX(30,100*EXP(-0.3*'VSWR Calculator'!$C$24)*(1+3*ABS(MOD('VSWR Calculator'!$C$23/Calculator!$F$14/2,1)-0.5))))/'VSWR Calculator'!$C$25)-$C95)^2+(1500*ABS(SIN(2*PI()*MOD(Calculator!$B$31/Calculator!$F$14,1)))*IF(MOD(Calculator!$B$31/Calculator!$F$14,1)&lt;0.5,-1,1))^2)/SQRT(((50*POWER(80,POWER(COS(PI()*MOD(Calculator!$B$31/Calculator!$F$14,1)),2))+MIN(500,MAX(30,100*EXP(-0.3*'VSWR Calculator'!$C$24)*(1+3*ABS(MOD('VSWR Calculator'!$C$23/Calculator!$F$14/2,1)-0.5))))/'VSWR Calculator'!$C$25)+$C95)^2+(1500*ABS(SIN(2*PI()*MOD(Calculator!$B$31/Calculator!$F$14,1)))*IF(MOD(Calculator!$B$31/Calculator!$F$14,1)&lt;0.5,-1,1))^2))/(1-SQRT(((50*POWER(80,POWER(COS(PI()*MOD(Calculator!$B$31/Calculator!$F$14,1)),2))+MIN(500,MAX(30,100*EXP(-0.3*'VSWR Calculator'!$C$24)*(1+3*ABS(MOD('VSWR Calculator'!$C$23/Calculator!$F$14/2,1)-0.5))))/'VSWR Calculator'!$C$25)-$C95)^2+(1500*ABS(SIN(2*PI()*MOD(Calculator!$B$31/Calculator!$F$14,1)))*IF(MOD(Calculator!$B$31/Calculator!$F$14,1)&lt;0.5,-1,1))^2)/SQRT(((50*POWER(80,POWER(COS(PI()*MOD(Calculator!$B$31/Calculator!$F$14,1)),2))+MIN(500,MAX(30,100*EXP(-0.3*'VSWR Calculator'!$C$24)*(1+3*ABS(MOD('VSWR Calculator'!$C$23/Calculator!$F$14/2,1)-0.5))))/'VSWR Calculator'!$C$25)+$C95)^2+(1500*ABS(SIN(2*PI()*MOD(Calculator!$B$31/Calculator!$F$14,1)))*IF(MOD(Calculator!$B$31/Calculator!$F$14,1)&lt;0.5,-1,1))^2)),2))</f>
        <v>—</v>
      </c>
      <c r="CN95" s="253" t="n">
        <f aca="false">IF(OR(Calculator!$E$15&lt;&gt;"YES",Calculator!$B$31&lt;Calculator!$G$15),"—",ROUND((1+SQRT(((50*POWER(80,POWER(COS(PI()*MOD(Calculator!$B$31/Calculator!$F$15,1)),2))+MIN(500,MAX(30,100*EXP(-0.3*'VSWR Calculator'!$C$24)*(1+3*ABS(MOD('VSWR Calculator'!$C$23/Calculator!$F$15/2,1)-0.5))))/'VSWR Calculator'!$C$25)-$C95)^2+(1500*ABS(SIN(2*PI()*MOD(Calculator!$B$31/Calculator!$F$15,1)))*IF(MOD(Calculator!$B$31/Calculator!$F$15,1)&lt;0.5,-1,1))^2)/SQRT(((50*POWER(80,POWER(COS(PI()*MOD(Calculator!$B$31/Calculator!$F$15,1)),2))+MIN(500,MAX(30,100*EXP(-0.3*'VSWR Calculator'!$C$24)*(1+3*ABS(MOD('VSWR Calculator'!$C$23/Calculator!$F$15/2,1)-0.5))))/'VSWR Calculator'!$C$25)+$C95)^2+(1500*ABS(SIN(2*PI()*MOD(Calculator!$B$31/Calculator!$F$15,1)))*IF(MOD(Calculator!$B$31/Calculator!$F$15,1)&lt;0.5,-1,1))^2))/(1-SQRT(((50*POWER(80,POWER(COS(PI()*MOD(Calculator!$B$31/Calculator!$F$15,1)),2))+MIN(500,MAX(30,100*EXP(-0.3*'VSWR Calculator'!$C$24)*(1+3*ABS(MOD('VSWR Calculator'!$C$23/Calculator!$F$15/2,1)-0.5))))/'VSWR Calculator'!$C$25)-$C95)^2+(1500*ABS(SIN(2*PI()*MOD(Calculator!$B$31/Calculator!$F$15,1)))*IF(MOD(Calculator!$B$31/Calculator!$F$15,1)&lt;0.5,-1,1))^2)/SQRT(((50*POWER(80,POWER(COS(PI()*MOD(Calculator!$B$31/Calculator!$F$15,1)),2))+MIN(500,MAX(30,100*EXP(-0.3*'VSWR Calculator'!$C$24)*(1+3*ABS(MOD('VSWR Calculator'!$C$23/Calculator!$F$15/2,1)-0.5))))/'VSWR Calculator'!$C$25)+$C95)^2+(1500*ABS(SIN(2*PI()*MOD(Calculator!$B$31/Calculator!$F$15,1)))*IF(MOD(Calculator!$B$31/Calculator!$F$15,1)&lt;0.5,-1,1))^2)),2))</f>
        <v>19.81</v>
      </c>
      <c r="CO95" s="253" t="str">
        <f aca="false">IF(OR(Calculator!$E$16&lt;&gt;"YES",Calculator!$B$31&lt;Calculator!$G$16),"—",ROUND((1+SQRT(((50*POWER(80,POWER(COS(PI()*MOD(Calculator!$B$31/Calculator!$F$16,1)),2))+MIN(500,MAX(30,100*EXP(-0.3*'VSWR Calculator'!$C$24)*(1+3*ABS(MOD('VSWR Calculator'!$C$23/Calculator!$F$16/2,1)-0.5))))/'VSWR Calculator'!$C$25)-$C95)^2+(1500*ABS(SIN(2*PI()*MOD(Calculator!$B$31/Calculator!$F$16,1)))*IF(MOD(Calculator!$B$31/Calculator!$F$16,1)&lt;0.5,-1,1))^2)/SQRT(((50*POWER(80,POWER(COS(PI()*MOD(Calculator!$B$31/Calculator!$F$16,1)),2))+MIN(500,MAX(30,100*EXP(-0.3*'VSWR Calculator'!$C$24)*(1+3*ABS(MOD('VSWR Calculator'!$C$23/Calculator!$F$16/2,1)-0.5))))/'VSWR Calculator'!$C$25)+$C95)^2+(1500*ABS(SIN(2*PI()*MOD(Calculator!$B$31/Calculator!$F$16,1)))*IF(MOD(Calculator!$B$31/Calculator!$F$16,1)&lt;0.5,-1,1))^2))/(1-SQRT(((50*POWER(80,POWER(COS(PI()*MOD(Calculator!$B$31/Calculator!$F$16,1)),2))+MIN(500,MAX(30,100*EXP(-0.3*'VSWR Calculator'!$C$24)*(1+3*ABS(MOD('VSWR Calculator'!$C$23/Calculator!$F$16/2,1)-0.5))))/'VSWR Calculator'!$C$25)-$C95)^2+(1500*ABS(SIN(2*PI()*MOD(Calculator!$B$31/Calculator!$F$16,1)))*IF(MOD(Calculator!$B$31/Calculator!$F$16,1)&lt;0.5,-1,1))^2)/SQRT(((50*POWER(80,POWER(COS(PI()*MOD(Calculator!$B$31/Calculator!$F$16,1)),2))+MIN(500,MAX(30,100*EXP(-0.3*'VSWR Calculator'!$C$24)*(1+3*ABS(MOD('VSWR Calculator'!$C$23/Calculator!$F$16/2,1)-0.5))))/'VSWR Calculator'!$C$25)+$C95)^2+(1500*ABS(SIN(2*PI()*MOD(Calculator!$B$31/Calculator!$F$16,1)))*IF(MOD(Calculator!$B$31/Calculator!$F$16,1)&lt;0.5,-1,1))^2)),2))</f>
        <v>—</v>
      </c>
      <c r="CP95" s="253" t="n">
        <f aca="false">IF(OR(Calculator!$E$17&lt;&gt;"YES",Calculator!$B$31&lt;Calculator!$G$17),"—",ROUND((1+SQRT(((50*POWER(80,POWER(COS(PI()*MOD(Calculator!$B$31/Calculator!$F$17,1)),2))+MIN(500,MAX(30,100*EXP(-0.3*'VSWR Calculator'!$C$24)*(1+3*ABS(MOD('VSWR Calculator'!$C$23/Calculator!$F$17/2,1)-0.5))))/'VSWR Calculator'!$C$25)-$C95)^2+(1500*ABS(SIN(2*PI()*MOD(Calculator!$B$31/Calculator!$F$17,1)))*IF(MOD(Calculator!$B$31/Calculator!$F$17,1)&lt;0.5,-1,1))^2)/SQRT(((50*POWER(80,POWER(COS(PI()*MOD(Calculator!$B$31/Calculator!$F$17,1)),2))+MIN(500,MAX(30,100*EXP(-0.3*'VSWR Calculator'!$C$24)*(1+3*ABS(MOD('VSWR Calculator'!$C$23/Calculator!$F$17/2,1)-0.5))))/'VSWR Calculator'!$C$25)+$C95)^2+(1500*ABS(SIN(2*PI()*MOD(Calculator!$B$31/Calculator!$F$17,1)))*IF(MOD(Calculator!$B$31/Calculator!$F$17,1)&lt;0.5,-1,1))^2))/(1-SQRT(((50*POWER(80,POWER(COS(PI()*MOD(Calculator!$B$31/Calculator!$F$17,1)),2))+MIN(500,MAX(30,100*EXP(-0.3*'VSWR Calculator'!$C$24)*(1+3*ABS(MOD('VSWR Calculator'!$C$23/Calculator!$F$17/2,1)-0.5))))/'VSWR Calculator'!$C$25)-$C95)^2+(1500*ABS(SIN(2*PI()*MOD(Calculator!$B$31/Calculator!$F$17,1)))*IF(MOD(Calculator!$B$31/Calculator!$F$17,1)&lt;0.5,-1,1))^2)/SQRT(((50*POWER(80,POWER(COS(PI()*MOD(Calculator!$B$31/Calculator!$F$17,1)),2))+MIN(500,MAX(30,100*EXP(-0.3*'VSWR Calculator'!$C$24)*(1+3*ABS(MOD('VSWR Calculator'!$C$23/Calculator!$F$17/2,1)-0.5))))/'VSWR Calculator'!$C$25)+$C95)^2+(1500*ABS(SIN(2*PI()*MOD(Calculator!$B$31/Calculator!$F$17,1)))*IF(MOD(Calculator!$B$31/Calculator!$F$17,1)&lt;0.5,-1,1))^2)),2))</f>
        <v>16.58</v>
      </c>
      <c r="CQ95" s="253" t="str">
        <f aca="false">IF(OR(Calculator!$E$18&lt;&gt;"YES",Calculator!$B$31&lt;Calculator!$G$18),"—",ROUND((1+SQRT(((50*POWER(80,POWER(COS(PI()*MOD(Calculator!$B$31/Calculator!$F$18,1)),2))+MIN(500,MAX(30,100*EXP(-0.3*'VSWR Calculator'!$C$24)*(1+3*ABS(MOD('VSWR Calculator'!$C$23/Calculator!$F$18/2,1)-0.5))))/'VSWR Calculator'!$C$25)-$C95)^2+(1500*ABS(SIN(2*PI()*MOD(Calculator!$B$31/Calculator!$F$18,1)))*IF(MOD(Calculator!$B$31/Calculator!$F$18,1)&lt;0.5,-1,1))^2)/SQRT(((50*POWER(80,POWER(COS(PI()*MOD(Calculator!$B$31/Calculator!$F$18,1)),2))+MIN(500,MAX(30,100*EXP(-0.3*'VSWR Calculator'!$C$24)*(1+3*ABS(MOD('VSWR Calculator'!$C$23/Calculator!$F$18/2,1)-0.5))))/'VSWR Calculator'!$C$25)+$C95)^2+(1500*ABS(SIN(2*PI()*MOD(Calculator!$B$31/Calculator!$F$18,1)))*IF(MOD(Calculator!$B$31/Calculator!$F$18,1)&lt;0.5,-1,1))^2))/(1-SQRT(((50*POWER(80,POWER(COS(PI()*MOD(Calculator!$B$31/Calculator!$F$18,1)),2))+MIN(500,MAX(30,100*EXP(-0.3*'VSWR Calculator'!$C$24)*(1+3*ABS(MOD('VSWR Calculator'!$C$23/Calculator!$F$18/2,1)-0.5))))/'VSWR Calculator'!$C$25)-$C95)^2+(1500*ABS(SIN(2*PI()*MOD(Calculator!$B$31/Calculator!$F$18,1)))*IF(MOD(Calculator!$B$31/Calculator!$F$18,1)&lt;0.5,-1,1))^2)/SQRT(((50*POWER(80,POWER(COS(PI()*MOD(Calculator!$B$31/Calculator!$F$18,1)),2))+MIN(500,MAX(30,100*EXP(-0.3*'VSWR Calculator'!$C$24)*(1+3*ABS(MOD('VSWR Calculator'!$C$23/Calculator!$F$18/2,1)-0.5))))/'VSWR Calculator'!$C$25)+$C95)^2+(1500*ABS(SIN(2*PI()*MOD(Calculator!$B$31/Calculator!$F$18,1)))*IF(MOD(Calculator!$B$31/Calculator!$F$18,1)&lt;0.5,-1,1))^2)),2))</f>
        <v>—</v>
      </c>
      <c r="CR95" s="253" t="str">
        <f aca="false">IF(OR(Calculator!$E$19&lt;&gt;"YES",Calculator!$B$31&lt;Calculator!$G$19),"—",ROUND((1+SQRT(((50*POWER(80,POWER(COS(PI()*MOD(Calculator!$B$31/Calculator!$F$19,1)),2))+MIN(500,MAX(30,100*EXP(-0.3*'VSWR Calculator'!$C$24)*(1+3*ABS(MOD('VSWR Calculator'!$C$23/Calculator!$F$19/2,1)-0.5))))/'VSWR Calculator'!$C$25)-$C95)^2+(1500*ABS(SIN(2*PI()*MOD(Calculator!$B$31/Calculator!$F$19,1)))*IF(MOD(Calculator!$B$31/Calculator!$F$19,1)&lt;0.5,-1,1))^2)/SQRT(((50*POWER(80,POWER(COS(PI()*MOD(Calculator!$B$31/Calculator!$F$19,1)),2))+MIN(500,MAX(30,100*EXP(-0.3*'VSWR Calculator'!$C$24)*(1+3*ABS(MOD('VSWR Calculator'!$C$23/Calculator!$F$19/2,1)-0.5))))/'VSWR Calculator'!$C$25)+$C95)^2+(1500*ABS(SIN(2*PI()*MOD(Calculator!$B$31/Calculator!$F$19,1)))*IF(MOD(Calculator!$B$31/Calculator!$F$19,1)&lt;0.5,-1,1))^2))/(1-SQRT(((50*POWER(80,POWER(COS(PI()*MOD(Calculator!$B$31/Calculator!$F$19,1)),2))+MIN(500,MAX(30,100*EXP(-0.3*'VSWR Calculator'!$C$24)*(1+3*ABS(MOD('VSWR Calculator'!$C$23/Calculator!$F$19/2,1)-0.5))))/'VSWR Calculator'!$C$25)-$C95)^2+(1500*ABS(SIN(2*PI()*MOD(Calculator!$B$31/Calculator!$F$19,1)))*IF(MOD(Calculator!$B$31/Calculator!$F$19,1)&lt;0.5,-1,1))^2)/SQRT(((50*POWER(80,POWER(COS(PI()*MOD(Calculator!$B$31/Calculator!$F$19,1)),2))+MIN(500,MAX(30,100*EXP(-0.3*'VSWR Calculator'!$C$24)*(1+3*ABS(MOD('VSWR Calculator'!$C$23/Calculator!$F$19/2,1)-0.5))))/'VSWR Calculator'!$C$25)+$C95)^2+(1500*ABS(SIN(2*PI()*MOD(Calculator!$B$31/Calculator!$F$19,1)))*IF(MOD(Calculator!$B$31/Calculator!$F$19,1)&lt;0.5,-1,1))^2)),2))</f>
        <v>—</v>
      </c>
      <c r="CS95" s="253" t="str">
        <f aca="false">IF(OR(Calculator!$E$20&lt;&gt;"YES",Calculator!$B$31&lt;Calculator!$G$20),"—",ROUND((1+SQRT(((50*POWER(80,POWER(COS(PI()*MOD(Calculator!$B$31/Calculator!$F$20,1)),2))+MIN(500,MAX(30,100*EXP(-0.3*'VSWR Calculator'!$C$24)*(1+3*ABS(MOD('VSWR Calculator'!$C$23/Calculator!$F$20/2,1)-0.5))))/'VSWR Calculator'!$C$25)-$C95)^2+(1500*ABS(SIN(2*PI()*MOD(Calculator!$B$31/Calculator!$F$20,1)))*IF(MOD(Calculator!$B$31/Calculator!$F$20,1)&lt;0.5,-1,1))^2)/SQRT(((50*POWER(80,POWER(COS(PI()*MOD(Calculator!$B$31/Calculator!$F$20,1)),2))+MIN(500,MAX(30,100*EXP(-0.3*'VSWR Calculator'!$C$24)*(1+3*ABS(MOD('VSWR Calculator'!$C$23/Calculator!$F$20/2,1)-0.5))))/'VSWR Calculator'!$C$25)+$C95)^2+(1500*ABS(SIN(2*PI()*MOD(Calculator!$B$31/Calculator!$F$20,1)))*IF(MOD(Calculator!$B$31/Calculator!$F$20,1)&lt;0.5,-1,1))^2))/(1-SQRT(((50*POWER(80,POWER(COS(PI()*MOD(Calculator!$B$31/Calculator!$F$20,1)),2))+MIN(500,MAX(30,100*EXP(-0.3*'VSWR Calculator'!$C$24)*(1+3*ABS(MOD('VSWR Calculator'!$C$23/Calculator!$F$20/2,1)-0.5))))/'VSWR Calculator'!$C$25)-$C95)^2+(1500*ABS(SIN(2*PI()*MOD(Calculator!$B$31/Calculator!$F$20,1)))*IF(MOD(Calculator!$B$31/Calculator!$F$20,1)&lt;0.5,-1,1))^2)/SQRT(((50*POWER(80,POWER(COS(PI()*MOD(Calculator!$B$31/Calculator!$F$20,1)),2))+MIN(500,MAX(30,100*EXP(-0.3*'VSWR Calculator'!$C$24)*(1+3*ABS(MOD('VSWR Calculator'!$C$23/Calculator!$F$20/2,1)-0.5))))/'VSWR Calculator'!$C$25)+$C95)^2+(1500*ABS(SIN(2*PI()*MOD(Calculator!$B$31/Calculator!$F$20,1)))*IF(MOD(Calculator!$B$31/Calculator!$F$20,1)&lt;0.5,-1,1))^2)),2))</f>
        <v>—</v>
      </c>
      <c r="CT95" s="253" t="str">
        <f aca="false">IF(OR(Calculator!$E$21&lt;&gt;"YES",Calculator!$B$31&lt;Calculator!$G$21),"—",ROUND((1+SQRT(((50*POWER(80,POWER(COS(PI()*MOD(Calculator!$B$31/Calculator!$F$21,1)),2))+MIN(500,MAX(30,100*EXP(-0.3*'VSWR Calculator'!$C$24)*(1+3*ABS(MOD('VSWR Calculator'!$C$23/Calculator!$F$21/2,1)-0.5))))/'VSWR Calculator'!$C$25)-$C95)^2+(1500*ABS(SIN(2*PI()*MOD(Calculator!$B$31/Calculator!$F$21,1)))*IF(MOD(Calculator!$B$31/Calculator!$F$21,1)&lt;0.5,-1,1))^2)/SQRT(((50*POWER(80,POWER(COS(PI()*MOD(Calculator!$B$31/Calculator!$F$21,1)),2))+MIN(500,MAX(30,100*EXP(-0.3*'VSWR Calculator'!$C$24)*(1+3*ABS(MOD('VSWR Calculator'!$C$23/Calculator!$F$21/2,1)-0.5))))/'VSWR Calculator'!$C$25)+$C95)^2+(1500*ABS(SIN(2*PI()*MOD(Calculator!$B$31/Calculator!$F$21,1)))*IF(MOD(Calculator!$B$31/Calculator!$F$21,1)&lt;0.5,-1,1))^2))/(1-SQRT(((50*POWER(80,POWER(COS(PI()*MOD(Calculator!$B$31/Calculator!$F$21,1)),2))+MIN(500,MAX(30,100*EXP(-0.3*'VSWR Calculator'!$C$24)*(1+3*ABS(MOD('VSWR Calculator'!$C$23/Calculator!$F$21/2,1)-0.5))))/'VSWR Calculator'!$C$25)-$C95)^2+(1500*ABS(SIN(2*PI()*MOD(Calculator!$B$31/Calculator!$F$21,1)))*IF(MOD(Calculator!$B$31/Calculator!$F$21,1)&lt;0.5,-1,1))^2)/SQRT(((50*POWER(80,POWER(COS(PI()*MOD(Calculator!$B$31/Calculator!$F$21,1)),2))+MIN(500,MAX(30,100*EXP(-0.3*'VSWR Calculator'!$C$24)*(1+3*ABS(MOD('VSWR Calculator'!$C$23/Calculator!$F$21/2,1)-0.5))))/'VSWR Calculator'!$C$25)+$C95)^2+(1500*ABS(SIN(2*PI()*MOD(Calculator!$B$31/Calculator!$F$21,1)))*IF(MOD(Calculator!$B$31/Calculator!$F$21,1)&lt;0.5,-1,1))^2)),2))</f>
        <v>—</v>
      </c>
      <c r="CU95" s="253" t="str">
        <f aca="false">IF(OR(Calculator!$E$22&lt;&gt;"YES",Calculator!$B$31&lt;Calculator!$G$22),"—",ROUND((1+SQRT(((50*POWER(80,POWER(COS(PI()*MOD(Calculator!$B$31/Calculator!$F$22,1)),2))+MIN(500,MAX(30,100*EXP(-0.3*'VSWR Calculator'!$C$24)*(1+3*ABS(MOD('VSWR Calculator'!$C$23/Calculator!$F$22/2,1)-0.5))))/'VSWR Calculator'!$C$25)-$C95)^2+(1500*ABS(SIN(2*PI()*MOD(Calculator!$B$31/Calculator!$F$22,1)))*IF(MOD(Calculator!$B$31/Calculator!$F$22,1)&lt;0.5,-1,1))^2)/SQRT(((50*POWER(80,POWER(COS(PI()*MOD(Calculator!$B$31/Calculator!$F$22,1)),2))+MIN(500,MAX(30,100*EXP(-0.3*'VSWR Calculator'!$C$24)*(1+3*ABS(MOD('VSWR Calculator'!$C$23/Calculator!$F$22/2,1)-0.5))))/'VSWR Calculator'!$C$25)+$C95)^2+(1500*ABS(SIN(2*PI()*MOD(Calculator!$B$31/Calculator!$F$22,1)))*IF(MOD(Calculator!$B$31/Calculator!$F$22,1)&lt;0.5,-1,1))^2))/(1-SQRT(((50*POWER(80,POWER(COS(PI()*MOD(Calculator!$B$31/Calculator!$F$22,1)),2))+MIN(500,MAX(30,100*EXP(-0.3*'VSWR Calculator'!$C$24)*(1+3*ABS(MOD('VSWR Calculator'!$C$23/Calculator!$F$22/2,1)-0.5))))/'VSWR Calculator'!$C$25)-$C95)^2+(1500*ABS(SIN(2*PI()*MOD(Calculator!$B$31/Calculator!$F$22,1)))*IF(MOD(Calculator!$B$31/Calculator!$F$22,1)&lt;0.5,-1,1))^2)/SQRT(((50*POWER(80,POWER(COS(PI()*MOD(Calculator!$B$31/Calculator!$F$22,1)),2))+MIN(500,MAX(30,100*EXP(-0.3*'VSWR Calculator'!$C$24)*(1+3*ABS(MOD('VSWR Calculator'!$C$23/Calculator!$F$22/2,1)-0.5))))/'VSWR Calculator'!$C$25)+$C95)^2+(1500*ABS(SIN(2*PI()*MOD(Calculator!$B$31/Calculator!$F$22,1)))*IF(MOD(Calculator!$B$31/Calculator!$F$22,1)&lt;0.5,-1,1))^2)),2))</f>
        <v>—</v>
      </c>
      <c r="CV95" s="253" t="n">
        <f aca="false">IFERROR(ROUND((IF(ISNUMBER(CK95),CK95,0)+IF(ISNUMBER(CL95),CL95,0)+IF(ISNUMBER(CM95),CM95,0)+IF(ISNUMBER(CN95),CN95,0)+IF(ISNUMBER(CO95),CO95,0)+IF(ISNUMBER(CP95),CP95,0)+IF(ISNUMBER(CQ95),CQ95,0)+IF(ISNUMBER(CR95),CR95,0)+IF(ISNUMBER(CS95),CS95,0)+IF(ISNUMBER(CT95),CT95,0)+IF(ISNUMBER(CU95),CU95,0))/(IF(ISNUMBER(CK95),1,0)+IF(ISNUMBER(CL95),1,0)+IF(ISNUMBER(CM95),1,0)+IF(ISNUMBER(CN95),1,0)+IF(ISNUMBER(CO95),1,0)+IF(ISNUMBER(CP95),1,0)+IF(ISNUMBER(CQ95),1,0)+IF(ISNUMBER(CR95),1,0)+IF(ISNUMBER(CS95),1,0)+IF(ISNUMBER(CT95),1,0)+IF(ISNUMBER(CU95),1,0)),4),"")</f>
        <v>18.195</v>
      </c>
      <c r="CW95" s="253" t="str">
        <f aca="false">IF(OR(Calculator!$E$12&lt;&gt;"YES",Calculator!$B$32&lt;Calculator!$G$12),"—",ROUND((1+SQRT(((50*POWER(80,POWER(COS(PI()*MOD(Calculator!$B$32/Calculator!$F$12,1)),2))+MIN(500,MAX(30,100*EXP(-0.3*'VSWR Calculator'!$C$24)*(1+3*ABS(MOD('VSWR Calculator'!$C$23/Calculator!$F$12/2,1)-0.5))))/'VSWR Calculator'!$C$25)-$C95)^2+(1500*ABS(SIN(2*PI()*MOD(Calculator!$B$32/Calculator!$F$12,1)))*IF(MOD(Calculator!$B$32/Calculator!$F$12,1)&lt;0.5,-1,1))^2)/SQRT(((50*POWER(80,POWER(COS(PI()*MOD(Calculator!$B$32/Calculator!$F$12,1)),2))+MIN(500,MAX(30,100*EXP(-0.3*'VSWR Calculator'!$C$24)*(1+3*ABS(MOD('VSWR Calculator'!$C$23/Calculator!$F$12/2,1)-0.5))))/'VSWR Calculator'!$C$25)+$C95)^2+(1500*ABS(SIN(2*PI()*MOD(Calculator!$B$32/Calculator!$F$12,1)))*IF(MOD(Calculator!$B$32/Calculator!$F$12,1)&lt;0.5,-1,1))^2))/(1-SQRT(((50*POWER(80,POWER(COS(PI()*MOD(Calculator!$B$32/Calculator!$F$12,1)),2))+MIN(500,MAX(30,100*EXP(-0.3*'VSWR Calculator'!$C$24)*(1+3*ABS(MOD('VSWR Calculator'!$C$23/Calculator!$F$12/2,1)-0.5))))/'VSWR Calculator'!$C$25)-$C95)^2+(1500*ABS(SIN(2*PI()*MOD(Calculator!$B$32/Calculator!$F$12,1)))*IF(MOD(Calculator!$B$32/Calculator!$F$12,1)&lt;0.5,-1,1))^2)/SQRT(((50*POWER(80,POWER(COS(PI()*MOD(Calculator!$B$32/Calculator!$F$12,1)),2))+MIN(500,MAX(30,100*EXP(-0.3*'VSWR Calculator'!$C$24)*(1+3*ABS(MOD('VSWR Calculator'!$C$23/Calculator!$F$12/2,1)-0.5))))/'VSWR Calculator'!$C$25)+$C95)^2+(1500*ABS(SIN(2*PI()*MOD(Calculator!$B$32/Calculator!$F$12,1)))*IF(MOD(Calculator!$B$32/Calculator!$F$12,1)&lt;0.5,-1,1))^2)),2))</f>
        <v>—</v>
      </c>
      <c r="CX95" s="253" t="str">
        <f aca="false">IF(OR(Calculator!$E$13&lt;&gt;"YES",Calculator!$B$32&lt;Calculator!$G$13),"—",ROUND((1+SQRT(((50*POWER(80,POWER(COS(PI()*MOD(Calculator!$B$32/Calculator!$F$13,1)),2))+MIN(500,MAX(30,100*EXP(-0.3*'VSWR Calculator'!$C$24)*(1+3*ABS(MOD('VSWR Calculator'!$C$23/Calculator!$F$13/2,1)-0.5))))/'VSWR Calculator'!$C$25)-$C95)^2+(1500*ABS(SIN(2*PI()*MOD(Calculator!$B$32/Calculator!$F$13,1)))*IF(MOD(Calculator!$B$32/Calculator!$F$13,1)&lt;0.5,-1,1))^2)/SQRT(((50*POWER(80,POWER(COS(PI()*MOD(Calculator!$B$32/Calculator!$F$13,1)),2))+MIN(500,MAX(30,100*EXP(-0.3*'VSWR Calculator'!$C$24)*(1+3*ABS(MOD('VSWR Calculator'!$C$23/Calculator!$F$13/2,1)-0.5))))/'VSWR Calculator'!$C$25)+$C95)^2+(1500*ABS(SIN(2*PI()*MOD(Calculator!$B$32/Calculator!$F$13,1)))*IF(MOD(Calculator!$B$32/Calculator!$F$13,1)&lt;0.5,-1,1))^2))/(1-SQRT(((50*POWER(80,POWER(COS(PI()*MOD(Calculator!$B$32/Calculator!$F$13,1)),2))+MIN(500,MAX(30,100*EXP(-0.3*'VSWR Calculator'!$C$24)*(1+3*ABS(MOD('VSWR Calculator'!$C$23/Calculator!$F$13/2,1)-0.5))))/'VSWR Calculator'!$C$25)-$C95)^2+(1500*ABS(SIN(2*PI()*MOD(Calculator!$B$32/Calculator!$F$13,1)))*IF(MOD(Calculator!$B$32/Calculator!$F$13,1)&lt;0.5,-1,1))^2)/SQRT(((50*POWER(80,POWER(COS(PI()*MOD(Calculator!$B$32/Calculator!$F$13,1)),2))+MIN(500,MAX(30,100*EXP(-0.3*'VSWR Calculator'!$C$24)*(1+3*ABS(MOD('VSWR Calculator'!$C$23/Calculator!$F$13/2,1)-0.5))))/'VSWR Calculator'!$C$25)+$C95)^2+(1500*ABS(SIN(2*PI()*MOD(Calculator!$B$32/Calculator!$F$13,1)))*IF(MOD(Calculator!$B$32/Calculator!$F$13,1)&lt;0.5,-1,1))^2)),2))</f>
        <v>—</v>
      </c>
      <c r="CY95" s="253" t="str">
        <f aca="false">IF(OR(Calculator!$E$14&lt;&gt;"YES",Calculator!$B$32&lt;Calculator!$G$14),"—",ROUND((1+SQRT(((50*POWER(80,POWER(COS(PI()*MOD(Calculator!$B$32/Calculator!$F$14,1)),2))+MIN(500,MAX(30,100*EXP(-0.3*'VSWR Calculator'!$C$24)*(1+3*ABS(MOD('VSWR Calculator'!$C$23/Calculator!$F$14/2,1)-0.5))))/'VSWR Calculator'!$C$25)-$C95)^2+(1500*ABS(SIN(2*PI()*MOD(Calculator!$B$32/Calculator!$F$14,1)))*IF(MOD(Calculator!$B$32/Calculator!$F$14,1)&lt;0.5,-1,1))^2)/SQRT(((50*POWER(80,POWER(COS(PI()*MOD(Calculator!$B$32/Calculator!$F$14,1)),2))+MIN(500,MAX(30,100*EXP(-0.3*'VSWR Calculator'!$C$24)*(1+3*ABS(MOD('VSWR Calculator'!$C$23/Calculator!$F$14/2,1)-0.5))))/'VSWR Calculator'!$C$25)+$C95)^2+(1500*ABS(SIN(2*PI()*MOD(Calculator!$B$32/Calculator!$F$14,1)))*IF(MOD(Calculator!$B$32/Calculator!$F$14,1)&lt;0.5,-1,1))^2))/(1-SQRT(((50*POWER(80,POWER(COS(PI()*MOD(Calculator!$B$32/Calculator!$F$14,1)),2))+MIN(500,MAX(30,100*EXP(-0.3*'VSWR Calculator'!$C$24)*(1+3*ABS(MOD('VSWR Calculator'!$C$23/Calculator!$F$14/2,1)-0.5))))/'VSWR Calculator'!$C$25)-$C95)^2+(1500*ABS(SIN(2*PI()*MOD(Calculator!$B$32/Calculator!$F$14,1)))*IF(MOD(Calculator!$B$32/Calculator!$F$14,1)&lt;0.5,-1,1))^2)/SQRT(((50*POWER(80,POWER(COS(PI()*MOD(Calculator!$B$32/Calculator!$F$14,1)),2))+MIN(500,MAX(30,100*EXP(-0.3*'VSWR Calculator'!$C$24)*(1+3*ABS(MOD('VSWR Calculator'!$C$23/Calculator!$F$14/2,1)-0.5))))/'VSWR Calculator'!$C$25)+$C95)^2+(1500*ABS(SIN(2*PI()*MOD(Calculator!$B$32/Calculator!$F$14,1)))*IF(MOD(Calculator!$B$32/Calculator!$F$14,1)&lt;0.5,-1,1))^2)),2))</f>
        <v>—</v>
      </c>
      <c r="CZ95" s="253" t="n">
        <f aca="false">IF(OR(Calculator!$E$15&lt;&gt;"YES",Calculator!$B$32&lt;Calculator!$G$15),"—",ROUND((1+SQRT(((50*POWER(80,POWER(COS(PI()*MOD(Calculator!$B$32/Calculator!$F$15,1)),2))+MIN(500,MAX(30,100*EXP(-0.3*'VSWR Calculator'!$C$24)*(1+3*ABS(MOD('VSWR Calculator'!$C$23/Calculator!$F$15/2,1)-0.5))))/'VSWR Calculator'!$C$25)-$C95)^2+(1500*ABS(SIN(2*PI()*MOD(Calculator!$B$32/Calculator!$F$15,1)))*IF(MOD(Calculator!$B$32/Calculator!$F$15,1)&lt;0.5,-1,1))^2)/SQRT(((50*POWER(80,POWER(COS(PI()*MOD(Calculator!$B$32/Calculator!$F$15,1)),2))+MIN(500,MAX(30,100*EXP(-0.3*'VSWR Calculator'!$C$24)*(1+3*ABS(MOD('VSWR Calculator'!$C$23/Calculator!$F$15/2,1)-0.5))))/'VSWR Calculator'!$C$25)+$C95)^2+(1500*ABS(SIN(2*PI()*MOD(Calculator!$B$32/Calculator!$F$15,1)))*IF(MOD(Calculator!$B$32/Calculator!$F$15,1)&lt;0.5,-1,1))^2))/(1-SQRT(((50*POWER(80,POWER(COS(PI()*MOD(Calculator!$B$32/Calculator!$F$15,1)),2))+MIN(500,MAX(30,100*EXP(-0.3*'VSWR Calculator'!$C$24)*(1+3*ABS(MOD('VSWR Calculator'!$C$23/Calculator!$F$15/2,1)-0.5))))/'VSWR Calculator'!$C$25)-$C95)^2+(1500*ABS(SIN(2*PI()*MOD(Calculator!$B$32/Calculator!$F$15,1)))*IF(MOD(Calculator!$B$32/Calculator!$F$15,1)&lt;0.5,-1,1))^2)/SQRT(((50*POWER(80,POWER(COS(PI()*MOD(Calculator!$B$32/Calculator!$F$15,1)),2))+MIN(500,MAX(30,100*EXP(-0.3*'VSWR Calculator'!$C$24)*(1+3*ABS(MOD('VSWR Calculator'!$C$23/Calculator!$F$15/2,1)-0.5))))/'VSWR Calculator'!$C$25)+$C95)^2+(1500*ABS(SIN(2*PI()*MOD(Calculator!$B$32/Calculator!$F$15,1)))*IF(MOD(Calculator!$B$32/Calculator!$F$15,1)&lt;0.5,-1,1))^2)),2))</f>
        <v>2.78</v>
      </c>
      <c r="DA95" s="253" t="str">
        <f aca="false">IF(OR(Calculator!$E$16&lt;&gt;"YES",Calculator!$B$32&lt;Calculator!$G$16),"—",ROUND((1+SQRT(((50*POWER(80,POWER(COS(PI()*MOD(Calculator!$B$32/Calculator!$F$16,1)),2))+MIN(500,MAX(30,100*EXP(-0.3*'VSWR Calculator'!$C$24)*(1+3*ABS(MOD('VSWR Calculator'!$C$23/Calculator!$F$16/2,1)-0.5))))/'VSWR Calculator'!$C$25)-$C95)^2+(1500*ABS(SIN(2*PI()*MOD(Calculator!$B$32/Calculator!$F$16,1)))*IF(MOD(Calculator!$B$32/Calculator!$F$16,1)&lt;0.5,-1,1))^2)/SQRT(((50*POWER(80,POWER(COS(PI()*MOD(Calculator!$B$32/Calculator!$F$16,1)),2))+MIN(500,MAX(30,100*EXP(-0.3*'VSWR Calculator'!$C$24)*(1+3*ABS(MOD('VSWR Calculator'!$C$23/Calculator!$F$16/2,1)-0.5))))/'VSWR Calculator'!$C$25)+$C95)^2+(1500*ABS(SIN(2*PI()*MOD(Calculator!$B$32/Calculator!$F$16,1)))*IF(MOD(Calculator!$B$32/Calculator!$F$16,1)&lt;0.5,-1,1))^2))/(1-SQRT(((50*POWER(80,POWER(COS(PI()*MOD(Calculator!$B$32/Calculator!$F$16,1)),2))+MIN(500,MAX(30,100*EXP(-0.3*'VSWR Calculator'!$C$24)*(1+3*ABS(MOD('VSWR Calculator'!$C$23/Calculator!$F$16/2,1)-0.5))))/'VSWR Calculator'!$C$25)-$C95)^2+(1500*ABS(SIN(2*PI()*MOD(Calculator!$B$32/Calculator!$F$16,1)))*IF(MOD(Calculator!$B$32/Calculator!$F$16,1)&lt;0.5,-1,1))^2)/SQRT(((50*POWER(80,POWER(COS(PI()*MOD(Calculator!$B$32/Calculator!$F$16,1)),2))+MIN(500,MAX(30,100*EXP(-0.3*'VSWR Calculator'!$C$24)*(1+3*ABS(MOD('VSWR Calculator'!$C$23/Calculator!$F$16/2,1)-0.5))))/'VSWR Calculator'!$C$25)+$C95)^2+(1500*ABS(SIN(2*PI()*MOD(Calculator!$B$32/Calculator!$F$16,1)))*IF(MOD(Calculator!$B$32/Calculator!$F$16,1)&lt;0.5,-1,1))^2)),2))</f>
        <v>—</v>
      </c>
      <c r="DB95" s="253" t="n">
        <f aca="false">IF(OR(Calculator!$E$17&lt;&gt;"YES",Calculator!$B$32&lt;Calculator!$G$17),"—",ROUND((1+SQRT(((50*POWER(80,POWER(COS(PI()*MOD(Calculator!$B$32/Calculator!$F$17,1)),2))+MIN(500,MAX(30,100*EXP(-0.3*'VSWR Calculator'!$C$24)*(1+3*ABS(MOD('VSWR Calculator'!$C$23/Calculator!$F$17/2,1)-0.5))))/'VSWR Calculator'!$C$25)-$C95)^2+(1500*ABS(SIN(2*PI()*MOD(Calculator!$B$32/Calculator!$F$17,1)))*IF(MOD(Calculator!$B$32/Calculator!$F$17,1)&lt;0.5,-1,1))^2)/SQRT(((50*POWER(80,POWER(COS(PI()*MOD(Calculator!$B$32/Calculator!$F$17,1)),2))+MIN(500,MAX(30,100*EXP(-0.3*'VSWR Calculator'!$C$24)*(1+3*ABS(MOD('VSWR Calculator'!$C$23/Calculator!$F$17/2,1)-0.5))))/'VSWR Calculator'!$C$25)+$C95)^2+(1500*ABS(SIN(2*PI()*MOD(Calculator!$B$32/Calculator!$F$17,1)))*IF(MOD(Calculator!$B$32/Calculator!$F$17,1)&lt;0.5,-1,1))^2))/(1-SQRT(((50*POWER(80,POWER(COS(PI()*MOD(Calculator!$B$32/Calculator!$F$17,1)),2))+MIN(500,MAX(30,100*EXP(-0.3*'VSWR Calculator'!$C$24)*(1+3*ABS(MOD('VSWR Calculator'!$C$23/Calculator!$F$17/2,1)-0.5))))/'VSWR Calculator'!$C$25)-$C95)^2+(1500*ABS(SIN(2*PI()*MOD(Calculator!$B$32/Calculator!$F$17,1)))*IF(MOD(Calculator!$B$32/Calculator!$F$17,1)&lt;0.5,-1,1))^2)/SQRT(((50*POWER(80,POWER(COS(PI()*MOD(Calculator!$B$32/Calculator!$F$17,1)),2))+MIN(500,MAX(30,100*EXP(-0.3*'VSWR Calculator'!$C$24)*(1+3*ABS(MOD('VSWR Calculator'!$C$23/Calculator!$F$17/2,1)-0.5))))/'VSWR Calculator'!$C$25)+$C95)^2+(1500*ABS(SIN(2*PI()*MOD(Calculator!$B$32/Calculator!$F$17,1)))*IF(MOD(Calculator!$B$32/Calculator!$F$17,1)&lt;0.5,-1,1))^2)),2))</f>
        <v>17.37</v>
      </c>
      <c r="DC95" s="253" t="str">
        <f aca="false">IF(OR(Calculator!$E$18&lt;&gt;"YES",Calculator!$B$32&lt;Calculator!$G$18),"—",ROUND((1+SQRT(((50*POWER(80,POWER(COS(PI()*MOD(Calculator!$B$32/Calculator!$F$18,1)),2))+MIN(500,MAX(30,100*EXP(-0.3*'VSWR Calculator'!$C$24)*(1+3*ABS(MOD('VSWR Calculator'!$C$23/Calculator!$F$18/2,1)-0.5))))/'VSWR Calculator'!$C$25)-$C95)^2+(1500*ABS(SIN(2*PI()*MOD(Calculator!$B$32/Calculator!$F$18,1)))*IF(MOD(Calculator!$B$32/Calculator!$F$18,1)&lt;0.5,-1,1))^2)/SQRT(((50*POWER(80,POWER(COS(PI()*MOD(Calculator!$B$32/Calculator!$F$18,1)),2))+MIN(500,MAX(30,100*EXP(-0.3*'VSWR Calculator'!$C$24)*(1+3*ABS(MOD('VSWR Calculator'!$C$23/Calculator!$F$18/2,1)-0.5))))/'VSWR Calculator'!$C$25)+$C95)^2+(1500*ABS(SIN(2*PI()*MOD(Calculator!$B$32/Calculator!$F$18,1)))*IF(MOD(Calculator!$B$32/Calculator!$F$18,1)&lt;0.5,-1,1))^2))/(1-SQRT(((50*POWER(80,POWER(COS(PI()*MOD(Calculator!$B$32/Calculator!$F$18,1)),2))+MIN(500,MAX(30,100*EXP(-0.3*'VSWR Calculator'!$C$24)*(1+3*ABS(MOD('VSWR Calculator'!$C$23/Calculator!$F$18/2,1)-0.5))))/'VSWR Calculator'!$C$25)-$C95)^2+(1500*ABS(SIN(2*PI()*MOD(Calculator!$B$32/Calculator!$F$18,1)))*IF(MOD(Calculator!$B$32/Calculator!$F$18,1)&lt;0.5,-1,1))^2)/SQRT(((50*POWER(80,POWER(COS(PI()*MOD(Calculator!$B$32/Calculator!$F$18,1)),2))+MIN(500,MAX(30,100*EXP(-0.3*'VSWR Calculator'!$C$24)*(1+3*ABS(MOD('VSWR Calculator'!$C$23/Calculator!$F$18/2,1)-0.5))))/'VSWR Calculator'!$C$25)+$C95)^2+(1500*ABS(SIN(2*PI()*MOD(Calculator!$B$32/Calculator!$F$18,1)))*IF(MOD(Calculator!$B$32/Calculator!$F$18,1)&lt;0.5,-1,1))^2)),2))</f>
        <v>—</v>
      </c>
      <c r="DD95" s="253" t="str">
        <f aca="false">IF(OR(Calculator!$E$19&lt;&gt;"YES",Calculator!$B$32&lt;Calculator!$G$19),"—",ROUND((1+SQRT(((50*POWER(80,POWER(COS(PI()*MOD(Calculator!$B$32/Calculator!$F$19,1)),2))+MIN(500,MAX(30,100*EXP(-0.3*'VSWR Calculator'!$C$24)*(1+3*ABS(MOD('VSWR Calculator'!$C$23/Calculator!$F$19/2,1)-0.5))))/'VSWR Calculator'!$C$25)-$C95)^2+(1500*ABS(SIN(2*PI()*MOD(Calculator!$B$32/Calculator!$F$19,1)))*IF(MOD(Calculator!$B$32/Calculator!$F$19,1)&lt;0.5,-1,1))^2)/SQRT(((50*POWER(80,POWER(COS(PI()*MOD(Calculator!$B$32/Calculator!$F$19,1)),2))+MIN(500,MAX(30,100*EXP(-0.3*'VSWR Calculator'!$C$24)*(1+3*ABS(MOD('VSWR Calculator'!$C$23/Calculator!$F$19/2,1)-0.5))))/'VSWR Calculator'!$C$25)+$C95)^2+(1500*ABS(SIN(2*PI()*MOD(Calculator!$B$32/Calculator!$F$19,1)))*IF(MOD(Calculator!$B$32/Calculator!$F$19,1)&lt;0.5,-1,1))^2))/(1-SQRT(((50*POWER(80,POWER(COS(PI()*MOD(Calculator!$B$32/Calculator!$F$19,1)),2))+MIN(500,MAX(30,100*EXP(-0.3*'VSWR Calculator'!$C$24)*(1+3*ABS(MOD('VSWR Calculator'!$C$23/Calculator!$F$19/2,1)-0.5))))/'VSWR Calculator'!$C$25)-$C95)^2+(1500*ABS(SIN(2*PI()*MOD(Calculator!$B$32/Calculator!$F$19,1)))*IF(MOD(Calculator!$B$32/Calculator!$F$19,1)&lt;0.5,-1,1))^2)/SQRT(((50*POWER(80,POWER(COS(PI()*MOD(Calculator!$B$32/Calculator!$F$19,1)),2))+MIN(500,MAX(30,100*EXP(-0.3*'VSWR Calculator'!$C$24)*(1+3*ABS(MOD('VSWR Calculator'!$C$23/Calculator!$F$19/2,1)-0.5))))/'VSWR Calculator'!$C$25)+$C95)^2+(1500*ABS(SIN(2*PI()*MOD(Calculator!$B$32/Calculator!$F$19,1)))*IF(MOD(Calculator!$B$32/Calculator!$F$19,1)&lt;0.5,-1,1))^2)),2))</f>
        <v>—</v>
      </c>
      <c r="DE95" s="253" t="str">
        <f aca="false">IF(OR(Calculator!$E$20&lt;&gt;"YES",Calculator!$B$32&lt;Calculator!$G$20),"—",ROUND((1+SQRT(((50*POWER(80,POWER(COS(PI()*MOD(Calculator!$B$32/Calculator!$F$20,1)),2))+MIN(500,MAX(30,100*EXP(-0.3*'VSWR Calculator'!$C$24)*(1+3*ABS(MOD('VSWR Calculator'!$C$23/Calculator!$F$20/2,1)-0.5))))/'VSWR Calculator'!$C$25)-$C95)^2+(1500*ABS(SIN(2*PI()*MOD(Calculator!$B$32/Calculator!$F$20,1)))*IF(MOD(Calculator!$B$32/Calculator!$F$20,1)&lt;0.5,-1,1))^2)/SQRT(((50*POWER(80,POWER(COS(PI()*MOD(Calculator!$B$32/Calculator!$F$20,1)),2))+MIN(500,MAX(30,100*EXP(-0.3*'VSWR Calculator'!$C$24)*(1+3*ABS(MOD('VSWR Calculator'!$C$23/Calculator!$F$20/2,1)-0.5))))/'VSWR Calculator'!$C$25)+$C95)^2+(1500*ABS(SIN(2*PI()*MOD(Calculator!$B$32/Calculator!$F$20,1)))*IF(MOD(Calculator!$B$32/Calculator!$F$20,1)&lt;0.5,-1,1))^2))/(1-SQRT(((50*POWER(80,POWER(COS(PI()*MOD(Calculator!$B$32/Calculator!$F$20,1)),2))+MIN(500,MAX(30,100*EXP(-0.3*'VSWR Calculator'!$C$24)*(1+3*ABS(MOD('VSWR Calculator'!$C$23/Calculator!$F$20/2,1)-0.5))))/'VSWR Calculator'!$C$25)-$C95)^2+(1500*ABS(SIN(2*PI()*MOD(Calculator!$B$32/Calculator!$F$20,1)))*IF(MOD(Calculator!$B$32/Calculator!$F$20,1)&lt;0.5,-1,1))^2)/SQRT(((50*POWER(80,POWER(COS(PI()*MOD(Calculator!$B$32/Calculator!$F$20,1)),2))+MIN(500,MAX(30,100*EXP(-0.3*'VSWR Calculator'!$C$24)*(1+3*ABS(MOD('VSWR Calculator'!$C$23/Calculator!$F$20/2,1)-0.5))))/'VSWR Calculator'!$C$25)+$C95)^2+(1500*ABS(SIN(2*PI()*MOD(Calculator!$B$32/Calculator!$F$20,1)))*IF(MOD(Calculator!$B$32/Calculator!$F$20,1)&lt;0.5,-1,1))^2)),2))</f>
        <v>—</v>
      </c>
      <c r="DF95" s="253" t="str">
        <f aca="false">IF(OR(Calculator!$E$21&lt;&gt;"YES",Calculator!$B$32&lt;Calculator!$G$21),"—",ROUND((1+SQRT(((50*POWER(80,POWER(COS(PI()*MOD(Calculator!$B$32/Calculator!$F$21,1)),2))+MIN(500,MAX(30,100*EXP(-0.3*'VSWR Calculator'!$C$24)*(1+3*ABS(MOD('VSWR Calculator'!$C$23/Calculator!$F$21/2,1)-0.5))))/'VSWR Calculator'!$C$25)-$C95)^2+(1500*ABS(SIN(2*PI()*MOD(Calculator!$B$32/Calculator!$F$21,1)))*IF(MOD(Calculator!$B$32/Calculator!$F$21,1)&lt;0.5,-1,1))^2)/SQRT(((50*POWER(80,POWER(COS(PI()*MOD(Calculator!$B$32/Calculator!$F$21,1)),2))+MIN(500,MAX(30,100*EXP(-0.3*'VSWR Calculator'!$C$24)*(1+3*ABS(MOD('VSWR Calculator'!$C$23/Calculator!$F$21/2,1)-0.5))))/'VSWR Calculator'!$C$25)+$C95)^2+(1500*ABS(SIN(2*PI()*MOD(Calculator!$B$32/Calculator!$F$21,1)))*IF(MOD(Calculator!$B$32/Calculator!$F$21,1)&lt;0.5,-1,1))^2))/(1-SQRT(((50*POWER(80,POWER(COS(PI()*MOD(Calculator!$B$32/Calculator!$F$21,1)),2))+MIN(500,MAX(30,100*EXP(-0.3*'VSWR Calculator'!$C$24)*(1+3*ABS(MOD('VSWR Calculator'!$C$23/Calculator!$F$21/2,1)-0.5))))/'VSWR Calculator'!$C$25)-$C95)^2+(1500*ABS(SIN(2*PI()*MOD(Calculator!$B$32/Calculator!$F$21,1)))*IF(MOD(Calculator!$B$32/Calculator!$F$21,1)&lt;0.5,-1,1))^2)/SQRT(((50*POWER(80,POWER(COS(PI()*MOD(Calculator!$B$32/Calculator!$F$21,1)),2))+MIN(500,MAX(30,100*EXP(-0.3*'VSWR Calculator'!$C$24)*(1+3*ABS(MOD('VSWR Calculator'!$C$23/Calculator!$F$21/2,1)-0.5))))/'VSWR Calculator'!$C$25)+$C95)^2+(1500*ABS(SIN(2*PI()*MOD(Calculator!$B$32/Calculator!$F$21,1)))*IF(MOD(Calculator!$B$32/Calculator!$F$21,1)&lt;0.5,-1,1))^2)),2))</f>
        <v>—</v>
      </c>
      <c r="DG95" s="253" t="str">
        <f aca="false">IF(OR(Calculator!$E$22&lt;&gt;"YES",Calculator!$B$32&lt;Calculator!$G$22),"—",ROUND((1+SQRT(((50*POWER(80,POWER(COS(PI()*MOD(Calculator!$B$32/Calculator!$F$22,1)),2))+MIN(500,MAX(30,100*EXP(-0.3*'VSWR Calculator'!$C$24)*(1+3*ABS(MOD('VSWR Calculator'!$C$23/Calculator!$F$22/2,1)-0.5))))/'VSWR Calculator'!$C$25)-$C95)^2+(1500*ABS(SIN(2*PI()*MOD(Calculator!$B$32/Calculator!$F$22,1)))*IF(MOD(Calculator!$B$32/Calculator!$F$22,1)&lt;0.5,-1,1))^2)/SQRT(((50*POWER(80,POWER(COS(PI()*MOD(Calculator!$B$32/Calculator!$F$22,1)),2))+MIN(500,MAX(30,100*EXP(-0.3*'VSWR Calculator'!$C$24)*(1+3*ABS(MOD('VSWR Calculator'!$C$23/Calculator!$F$22/2,1)-0.5))))/'VSWR Calculator'!$C$25)+$C95)^2+(1500*ABS(SIN(2*PI()*MOD(Calculator!$B$32/Calculator!$F$22,1)))*IF(MOD(Calculator!$B$32/Calculator!$F$22,1)&lt;0.5,-1,1))^2))/(1-SQRT(((50*POWER(80,POWER(COS(PI()*MOD(Calculator!$B$32/Calculator!$F$22,1)),2))+MIN(500,MAX(30,100*EXP(-0.3*'VSWR Calculator'!$C$24)*(1+3*ABS(MOD('VSWR Calculator'!$C$23/Calculator!$F$22/2,1)-0.5))))/'VSWR Calculator'!$C$25)-$C95)^2+(1500*ABS(SIN(2*PI()*MOD(Calculator!$B$32/Calculator!$F$22,1)))*IF(MOD(Calculator!$B$32/Calculator!$F$22,1)&lt;0.5,-1,1))^2)/SQRT(((50*POWER(80,POWER(COS(PI()*MOD(Calculator!$B$32/Calculator!$F$22,1)),2))+MIN(500,MAX(30,100*EXP(-0.3*'VSWR Calculator'!$C$24)*(1+3*ABS(MOD('VSWR Calculator'!$C$23/Calculator!$F$22/2,1)-0.5))))/'VSWR Calculator'!$C$25)+$C95)^2+(1500*ABS(SIN(2*PI()*MOD(Calculator!$B$32/Calculator!$F$22,1)))*IF(MOD(Calculator!$B$32/Calculator!$F$22,1)&lt;0.5,-1,1))^2)),2))</f>
        <v>—</v>
      </c>
      <c r="DH95" s="253" t="n">
        <f aca="false">IFERROR(ROUND((IF(ISNUMBER(CW95),CW95,0)+IF(ISNUMBER(CX95),CX95,0)+IF(ISNUMBER(CY95),CY95,0)+IF(ISNUMBER(CZ95),CZ95,0)+IF(ISNUMBER(DA95),DA95,0)+IF(ISNUMBER(DB95),DB95,0)+IF(ISNUMBER(DC95),DC95,0)+IF(ISNUMBER(DD95),DD95,0)+IF(ISNUMBER(DE95),DE95,0)+IF(ISNUMBER(DF95),DF95,0)+IF(ISNUMBER(DG95),DG95,0))/(IF(ISNUMBER(CW95),1,0)+IF(ISNUMBER(CX95),1,0)+IF(ISNUMBER(CY95),1,0)+IF(ISNUMBER(CZ95),1,0)+IF(ISNUMBER(DA95),1,0)+IF(ISNUMBER(DB95),1,0)+IF(ISNUMBER(DC95),1,0)+IF(ISNUMBER(DD95),1,0)+IF(ISNUMBER(DE95),1,0)+IF(ISNUMBER(DF95),1,0)+IF(ISNUMBER(DG95),1,0)),4),"")</f>
        <v>10.075</v>
      </c>
      <c r="DI95" s="253" t="str">
        <f aca="false">IF(OR(Calculator!$E$12&lt;&gt;"YES",Calculator!$B$33&lt;Calculator!$G$12),"—",ROUND((1+SQRT(((50*POWER(80,POWER(COS(PI()*MOD(Calculator!$B$33/Calculator!$F$12,1)),2))+MIN(500,MAX(30,100*EXP(-0.3*'VSWR Calculator'!$C$24)*(1+3*ABS(MOD('VSWR Calculator'!$C$23/Calculator!$F$12/2,1)-0.5))))/'VSWR Calculator'!$C$25)-$C95)^2+(1500*ABS(SIN(2*PI()*MOD(Calculator!$B$33/Calculator!$F$12,1)))*IF(MOD(Calculator!$B$33/Calculator!$F$12,1)&lt;0.5,-1,1))^2)/SQRT(((50*POWER(80,POWER(COS(PI()*MOD(Calculator!$B$33/Calculator!$F$12,1)),2))+MIN(500,MAX(30,100*EXP(-0.3*'VSWR Calculator'!$C$24)*(1+3*ABS(MOD('VSWR Calculator'!$C$23/Calculator!$F$12/2,1)-0.5))))/'VSWR Calculator'!$C$25)+$C95)^2+(1500*ABS(SIN(2*PI()*MOD(Calculator!$B$33/Calculator!$F$12,1)))*IF(MOD(Calculator!$B$33/Calculator!$F$12,1)&lt;0.5,-1,1))^2))/(1-SQRT(((50*POWER(80,POWER(COS(PI()*MOD(Calculator!$B$33/Calculator!$F$12,1)),2))+MIN(500,MAX(30,100*EXP(-0.3*'VSWR Calculator'!$C$24)*(1+3*ABS(MOD('VSWR Calculator'!$C$23/Calculator!$F$12/2,1)-0.5))))/'VSWR Calculator'!$C$25)-$C95)^2+(1500*ABS(SIN(2*PI()*MOD(Calculator!$B$33/Calculator!$F$12,1)))*IF(MOD(Calculator!$B$33/Calculator!$F$12,1)&lt;0.5,-1,1))^2)/SQRT(((50*POWER(80,POWER(COS(PI()*MOD(Calculator!$B$33/Calculator!$F$12,1)),2))+MIN(500,MAX(30,100*EXP(-0.3*'VSWR Calculator'!$C$24)*(1+3*ABS(MOD('VSWR Calculator'!$C$23/Calculator!$F$12/2,1)-0.5))))/'VSWR Calculator'!$C$25)+$C95)^2+(1500*ABS(SIN(2*PI()*MOD(Calculator!$B$33/Calculator!$F$12,1)))*IF(MOD(Calculator!$B$33/Calculator!$F$12,1)&lt;0.5,-1,1))^2)),2))</f>
        <v>—</v>
      </c>
      <c r="DJ95" s="253" t="str">
        <f aca="false">IF(OR(Calculator!$E$13&lt;&gt;"YES",Calculator!$B$33&lt;Calculator!$G$13),"—",ROUND((1+SQRT(((50*POWER(80,POWER(COS(PI()*MOD(Calculator!$B$33/Calculator!$F$13,1)),2))+MIN(500,MAX(30,100*EXP(-0.3*'VSWR Calculator'!$C$24)*(1+3*ABS(MOD('VSWR Calculator'!$C$23/Calculator!$F$13/2,1)-0.5))))/'VSWR Calculator'!$C$25)-$C95)^2+(1500*ABS(SIN(2*PI()*MOD(Calculator!$B$33/Calculator!$F$13,1)))*IF(MOD(Calculator!$B$33/Calculator!$F$13,1)&lt;0.5,-1,1))^2)/SQRT(((50*POWER(80,POWER(COS(PI()*MOD(Calculator!$B$33/Calculator!$F$13,1)),2))+MIN(500,MAX(30,100*EXP(-0.3*'VSWR Calculator'!$C$24)*(1+3*ABS(MOD('VSWR Calculator'!$C$23/Calculator!$F$13/2,1)-0.5))))/'VSWR Calculator'!$C$25)+$C95)^2+(1500*ABS(SIN(2*PI()*MOD(Calculator!$B$33/Calculator!$F$13,1)))*IF(MOD(Calculator!$B$33/Calculator!$F$13,1)&lt;0.5,-1,1))^2))/(1-SQRT(((50*POWER(80,POWER(COS(PI()*MOD(Calculator!$B$33/Calculator!$F$13,1)),2))+MIN(500,MAX(30,100*EXP(-0.3*'VSWR Calculator'!$C$24)*(1+3*ABS(MOD('VSWR Calculator'!$C$23/Calculator!$F$13/2,1)-0.5))))/'VSWR Calculator'!$C$25)-$C95)^2+(1500*ABS(SIN(2*PI()*MOD(Calculator!$B$33/Calculator!$F$13,1)))*IF(MOD(Calculator!$B$33/Calculator!$F$13,1)&lt;0.5,-1,1))^2)/SQRT(((50*POWER(80,POWER(COS(PI()*MOD(Calculator!$B$33/Calculator!$F$13,1)),2))+MIN(500,MAX(30,100*EXP(-0.3*'VSWR Calculator'!$C$24)*(1+3*ABS(MOD('VSWR Calculator'!$C$23/Calculator!$F$13/2,1)-0.5))))/'VSWR Calculator'!$C$25)+$C95)^2+(1500*ABS(SIN(2*PI()*MOD(Calculator!$B$33/Calculator!$F$13,1)))*IF(MOD(Calculator!$B$33/Calculator!$F$13,1)&lt;0.5,-1,1))^2)),2))</f>
        <v>—</v>
      </c>
      <c r="DK95" s="253" t="str">
        <f aca="false">IF(OR(Calculator!$E$14&lt;&gt;"YES",Calculator!$B$33&lt;Calculator!$G$14),"—",ROUND((1+SQRT(((50*POWER(80,POWER(COS(PI()*MOD(Calculator!$B$33/Calculator!$F$14,1)),2))+MIN(500,MAX(30,100*EXP(-0.3*'VSWR Calculator'!$C$24)*(1+3*ABS(MOD('VSWR Calculator'!$C$23/Calculator!$F$14/2,1)-0.5))))/'VSWR Calculator'!$C$25)-$C95)^2+(1500*ABS(SIN(2*PI()*MOD(Calculator!$B$33/Calculator!$F$14,1)))*IF(MOD(Calculator!$B$33/Calculator!$F$14,1)&lt;0.5,-1,1))^2)/SQRT(((50*POWER(80,POWER(COS(PI()*MOD(Calculator!$B$33/Calculator!$F$14,1)),2))+MIN(500,MAX(30,100*EXP(-0.3*'VSWR Calculator'!$C$24)*(1+3*ABS(MOD('VSWR Calculator'!$C$23/Calculator!$F$14/2,1)-0.5))))/'VSWR Calculator'!$C$25)+$C95)^2+(1500*ABS(SIN(2*PI()*MOD(Calculator!$B$33/Calculator!$F$14,1)))*IF(MOD(Calculator!$B$33/Calculator!$F$14,1)&lt;0.5,-1,1))^2))/(1-SQRT(((50*POWER(80,POWER(COS(PI()*MOD(Calculator!$B$33/Calculator!$F$14,1)),2))+MIN(500,MAX(30,100*EXP(-0.3*'VSWR Calculator'!$C$24)*(1+3*ABS(MOD('VSWR Calculator'!$C$23/Calculator!$F$14/2,1)-0.5))))/'VSWR Calculator'!$C$25)-$C95)^2+(1500*ABS(SIN(2*PI()*MOD(Calculator!$B$33/Calculator!$F$14,1)))*IF(MOD(Calculator!$B$33/Calculator!$F$14,1)&lt;0.5,-1,1))^2)/SQRT(((50*POWER(80,POWER(COS(PI()*MOD(Calculator!$B$33/Calculator!$F$14,1)),2))+MIN(500,MAX(30,100*EXP(-0.3*'VSWR Calculator'!$C$24)*(1+3*ABS(MOD('VSWR Calculator'!$C$23/Calculator!$F$14/2,1)-0.5))))/'VSWR Calculator'!$C$25)+$C95)^2+(1500*ABS(SIN(2*PI()*MOD(Calculator!$B$33/Calculator!$F$14,1)))*IF(MOD(Calculator!$B$33/Calculator!$F$14,1)&lt;0.5,-1,1))^2)),2))</f>
        <v>—</v>
      </c>
      <c r="DL95" s="253" t="n">
        <f aca="false">IF(OR(Calculator!$E$15&lt;&gt;"YES",Calculator!$B$33&lt;Calculator!$G$15),"—",ROUND((1+SQRT(((50*POWER(80,POWER(COS(PI()*MOD(Calculator!$B$33/Calculator!$F$15,1)),2))+MIN(500,MAX(30,100*EXP(-0.3*'VSWR Calculator'!$C$24)*(1+3*ABS(MOD('VSWR Calculator'!$C$23/Calculator!$F$15/2,1)-0.5))))/'VSWR Calculator'!$C$25)-$C95)^2+(1500*ABS(SIN(2*PI()*MOD(Calculator!$B$33/Calculator!$F$15,1)))*IF(MOD(Calculator!$B$33/Calculator!$F$15,1)&lt;0.5,-1,1))^2)/SQRT(((50*POWER(80,POWER(COS(PI()*MOD(Calculator!$B$33/Calculator!$F$15,1)),2))+MIN(500,MAX(30,100*EXP(-0.3*'VSWR Calculator'!$C$24)*(1+3*ABS(MOD('VSWR Calculator'!$C$23/Calculator!$F$15/2,1)-0.5))))/'VSWR Calculator'!$C$25)+$C95)^2+(1500*ABS(SIN(2*PI()*MOD(Calculator!$B$33/Calculator!$F$15,1)))*IF(MOD(Calculator!$B$33/Calculator!$F$15,1)&lt;0.5,-1,1))^2))/(1-SQRT(((50*POWER(80,POWER(COS(PI()*MOD(Calculator!$B$33/Calculator!$F$15,1)),2))+MIN(500,MAX(30,100*EXP(-0.3*'VSWR Calculator'!$C$24)*(1+3*ABS(MOD('VSWR Calculator'!$C$23/Calculator!$F$15/2,1)-0.5))))/'VSWR Calculator'!$C$25)-$C95)^2+(1500*ABS(SIN(2*PI()*MOD(Calculator!$B$33/Calculator!$F$15,1)))*IF(MOD(Calculator!$B$33/Calculator!$F$15,1)&lt;0.5,-1,1))^2)/SQRT(((50*POWER(80,POWER(COS(PI()*MOD(Calculator!$B$33/Calculator!$F$15,1)),2))+MIN(500,MAX(30,100*EXP(-0.3*'VSWR Calculator'!$C$24)*(1+3*ABS(MOD('VSWR Calculator'!$C$23/Calculator!$F$15/2,1)-0.5))))/'VSWR Calculator'!$C$25)+$C95)^2+(1500*ABS(SIN(2*PI()*MOD(Calculator!$B$33/Calculator!$F$15,1)))*IF(MOD(Calculator!$B$33/Calculator!$F$15,1)&lt;0.5,-1,1))^2)),2))</f>
        <v>2.95</v>
      </c>
      <c r="DM95" s="253" t="str">
        <f aca="false">IF(OR(Calculator!$E$16&lt;&gt;"YES",Calculator!$B$33&lt;Calculator!$G$16),"—",ROUND((1+SQRT(((50*POWER(80,POWER(COS(PI()*MOD(Calculator!$B$33/Calculator!$F$16,1)),2))+MIN(500,MAX(30,100*EXP(-0.3*'VSWR Calculator'!$C$24)*(1+3*ABS(MOD('VSWR Calculator'!$C$23/Calculator!$F$16/2,1)-0.5))))/'VSWR Calculator'!$C$25)-$C95)^2+(1500*ABS(SIN(2*PI()*MOD(Calculator!$B$33/Calculator!$F$16,1)))*IF(MOD(Calculator!$B$33/Calculator!$F$16,1)&lt;0.5,-1,1))^2)/SQRT(((50*POWER(80,POWER(COS(PI()*MOD(Calculator!$B$33/Calculator!$F$16,1)),2))+MIN(500,MAX(30,100*EXP(-0.3*'VSWR Calculator'!$C$24)*(1+3*ABS(MOD('VSWR Calculator'!$C$23/Calculator!$F$16/2,1)-0.5))))/'VSWR Calculator'!$C$25)+$C95)^2+(1500*ABS(SIN(2*PI()*MOD(Calculator!$B$33/Calculator!$F$16,1)))*IF(MOD(Calculator!$B$33/Calculator!$F$16,1)&lt;0.5,-1,1))^2))/(1-SQRT(((50*POWER(80,POWER(COS(PI()*MOD(Calculator!$B$33/Calculator!$F$16,1)),2))+MIN(500,MAX(30,100*EXP(-0.3*'VSWR Calculator'!$C$24)*(1+3*ABS(MOD('VSWR Calculator'!$C$23/Calculator!$F$16/2,1)-0.5))))/'VSWR Calculator'!$C$25)-$C95)^2+(1500*ABS(SIN(2*PI()*MOD(Calculator!$B$33/Calculator!$F$16,1)))*IF(MOD(Calculator!$B$33/Calculator!$F$16,1)&lt;0.5,-1,1))^2)/SQRT(((50*POWER(80,POWER(COS(PI()*MOD(Calculator!$B$33/Calculator!$F$16,1)),2))+MIN(500,MAX(30,100*EXP(-0.3*'VSWR Calculator'!$C$24)*(1+3*ABS(MOD('VSWR Calculator'!$C$23/Calculator!$F$16/2,1)-0.5))))/'VSWR Calculator'!$C$25)+$C95)^2+(1500*ABS(SIN(2*PI()*MOD(Calculator!$B$33/Calculator!$F$16,1)))*IF(MOD(Calculator!$B$33/Calculator!$F$16,1)&lt;0.5,-1,1))^2)),2))</f>
        <v>—</v>
      </c>
      <c r="DN95" s="253" t="n">
        <f aca="false">IF(OR(Calculator!$E$17&lt;&gt;"YES",Calculator!$B$33&lt;Calculator!$G$17),"—",ROUND((1+SQRT(((50*POWER(80,POWER(COS(PI()*MOD(Calculator!$B$33/Calculator!$F$17,1)),2))+MIN(500,MAX(30,100*EXP(-0.3*'VSWR Calculator'!$C$24)*(1+3*ABS(MOD('VSWR Calculator'!$C$23/Calculator!$F$17/2,1)-0.5))))/'VSWR Calculator'!$C$25)-$C95)^2+(1500*ABS(SIN(2*PI()*MOD(Calculator!$B$33/Calculator!$F$17,1)))*IF(MOD(Calculator!$B$33/Calculator!$F$17,1)&lt;0.5,-1,1))^2)/SQRT(((50*POWER(80,POWER(COS(PI()*MOD(Calculator!$B$33/Calculator!$F$17,1)),2))+MIN(500,MAX(30,100*EXP(-0.3*'VSWR Calculator'!$C$24)*(1+3*ABS(MOD('VSWR Calculator'!$C$23/Calculator!$F$17/2,1)-0.5))))/'VSWR Calculator'!$C$25)+$C95)^2+(1500*ABS(SIN(2*PI()*MOD(Calculator!$B$33/Calculator!$F$17,1)))*IF(MOD(Calculator!$B$33/Calculator!$F$17,1)&lt;0.5,-1,1))^2))/(1-SQRT(((50*POWER(80,POWER(COS(PI()*MOD(Calculator!$B$33/Calculator!$F$17,1)),2))+MIN(500,MAX(30,100*EXP(-0.3*'VSWR Calculator'!$C$24)*(1+3*ABS(MOD('VSWR Calculator'!$C$23/Calculator!$F$17/2,1)-0.5))))/'VSWR Calculator'!$C$25)-$C95)^2+(1500*ABS(SIN(2*PI()*MOD(Calculator!$B$33/Calculator!$F$17,1)))*IF(MOD(Calculator!$B$33/Calculator!$F$17,1)&lt;0.5,-1,1))^2)/SQRT(((50*POWER(80,POWER(COS(PI()*MOD(Calculator!$B$33/Calculator!$F$17,1)),2))+MIN(500,MAX(30,100*EXP(-0.3*'VSWR Calculator'!$C$24)*(1+3*ABS(MOD('VSWR Calculator'!$C$23/Calculator!$F$17/2,1)-0.5))))/'VSWR Calculator'!$C$25)+$C95)^2+(1500*ABS(SIN(2*PI()*MOD(Calculator!$B$33/Calculator!$F$17,1)))*IF(MOD(Calculator!$B$33/Calculator!$F$17,1)&lt;0.5,-1,1))^2)),2))</f>
        <v>19.09</v>
      </c>
      <c r="DO95" s="253" t="str">
        <f aca="false">IF(OR(Calculator!$E$18&lt;&gt;"YES",Calculator!$B$33&lt;Calculator!$G$18),"—",ROUND((1+SQRT(((50*POWER(80,POWER(COS(PI()*MOD(Calculator!$B$33/Calculator!$F$18,1)),2))+MIN(500,MAX(30,100*EXP(-0.3*'VSWR Calculator'!$C$24)*(1+3*ABS(MOD('VSWR Calculator'!$C$23/Calculator!$F$18/2,1)-0.5))))/'VSWR Calculator'!$C$25)-$C95)^2+(1500*ABS(SIN(2*PI()*MOD(Calculator!$B$33/Calculator!$F$18,1)))*IF(MOD(Calculator!$B$33/Calculator!$F$18,1)&lt;0.5,-1,1))^2)/SQRT(((50*POWER(80,POWER(COS(PI()*MOD(Calculator!$B$33/Calculator!$F$18,1)),2))+MIN(500,MAX(30,100*EXP(-0.3*'VSWR Calculator'!$C$24)*(1+3*ABS(MOD('VSWR Calculator'!$C$23/Calculator!$F$18/2,1)-0.5))))/'VSWR Calculator'!$C$25)+$C95)^2+(1500*ABS(SIN(2*PI()*MOD(Calculator!$B$33/Calculator!$F$18,1)))*IF(MOD(Calculator!$B$33/Calculator!$F$18,1)&lt;0.5,-1,1))^2))/(1-SQRT(((50*POWER(80,POWER(COS(PI()*MOD(Calculator!$B$33/Calculator!$F$18,1)),2))+MIN(500,MAX(30,100*EXP(-0.3*'VSWR Calculator'!$C$24)*(1+3*ABS(MOD('VSWR Calculator'!$C$23/Calculator!$F$18/2,1)-0.5))))/'VSWR Calculator'!$C$25)-$C95)^2+(1500*ABS(SIN(2*PI()*MOD(Calculator!$B$33/Calculator!$F$18,1)))*IF(MOD(Calculator!$B$33/Calculator!$F$18,1)&lt;0.5,-1,1))^2)/SQRT(((50*POWER(80,POWER(COS(PI()*MOD(Calculator!$B$33/Calculator!$F$18,1)),2))+MIN(500,MAX(30,100*EXP(-0.3*'VSWR Calculator'!$C$24)*(1+3*ABS(MOD('VSWR Calculator'!$C$23/Calculator!$F$18/2,1)-0.5))))/'VSWR Calculator'!$C$25)+$C95)^2+(1500*ABS(SIN(2*PI()*MOD(Calculator!$B$33/Calculator!$F$18,1)))*IF(MOD(Calculator!$B$33/Calculator!$F$18,1)&lt;0.5,-1,1))^2)),2))</f>
        <v>—</v>
      </c>
      <c r="DP95" s="253" t="str">
        <f aca="false">IF(OR(Calculator!$E$19&lt;&gt;"YES",Calculator!$B$33&lt;Calculator!$G$19),"—",ROUND((1+SQRT(((50*POWER(80,POWER(COS(PI()*MOD(Calculator!$B$33/Calculator!$F$19,1)),2))+MIN(500,MAX(30,100*EXP(-0.3*'VSWR Calculator'!$C$24)*(1+3*ABS(MOD('VSWR Calculator'!$C$23/Calculator!$F$19/2,1)-0.5))))/'VSWR Calculator'!$C$25)-$C95)^2+(1500*ABS(SIN(2*PI()*MOD(Calculator!$B$33/Calculator!$F$19,1)))*IF(MOD(Calculator!$B$33/Calculator!$F$19,1)&lt;0.5,-1,1))^2)/SQRT(((50*POWER(80,POWER(COS(PI()*MOD(Calculator!$B$33/Calculator!$F$19,1)),2))+MIN(500,MAX(30,100*EXP(-0.3*'VSWR Calculator'!$C$24)*(1+3*ABS(MOD('VSWR Calculator'!$C$23/Calculator!$F$19/2,1)-0.5))))/'VSWR Calculator'!$C$25)+$C95)^2+(1500*ABS(SIN(2*PI()*MOD(Calculator!$B$33/Calculator!$F$19,1)))*IF(MOD(Calculator!$B$33/Calculator!$F$19,1)&lt;0.5,-1,1))^2))/(1-SQRT(((50*POWER(80,POWER(COS(PI()*MOD(Calculator!$B$33/Calculator!$F$19,1)),2))+MIN(500,MAX(30,100*EXP(-0.3*'VSWR Calculator'!$C$24)*(1+3*ABS(MOD('VSWR Calculator'!$C$23/Calculator!$F$19/2,1)-0.5))))/'VSWR Calculator'!$C$25)-$C95)^2+(1500*ABS(SIN(2*PI()*MOD(Calculator!$B$33/Calculator!$F$19,1)))*IF(MOD(Calculator!$B$33/Calculator!$F$19,1)&lt;0.5,-1,1))^2)/SQRT(((50*POWER(80,POWER(COS(PI()*MOD(Calculator!$B$33/Calculator!$F$19,1)),2))+MIN(500,MAX(30,100*EXP(-0.3*'VSWR Calculator'!$C$24)*(1+3*ABS(MOD('VSWR Calculator'!$C$23/Calculator!$F$19/2,1)-0.5))))/'VSWR Calculator'!$C$25)+$C95)^2+(1500*ABS(SIN(2*PI()*MOD(Calculator!$B$33/Calculator!$F$19,1)))*IF(MOD(Calculator!$B$33/Calculator!$F$19,1)&lt;0.5,-1,1))^2)),2))</f>
        <v>—</v>
      </c>
      <c r="DQ95" s="253" t="str">
        <f aca="false">IF(OR(Calculator!$E$20&lt;&gt;"YES",Calculator!$B$33&lt;Calculator!$G$20),"—",ROUND((1+SQRT(((50*POWER(80,POWER(COS(PI()*MOD(Calculator!$B$33/Calculator!$F$20,1)),2))+MIN(500,MAX(30,100*EXP(-0.3*'VSWR Calculator'!$C$24)*(1+3*ABS(MOD('VSWR Calculator'!$C$23/Calculator!$F$20/2,1)-0.5))))/'VSWR Calculator'!$C$25)-$C95)^2+(1500*ABS(SIN(2*PI()*MOD(Calculator!$B$33/Calculator!$F$20,1)))*IF(MOD(Calculator!$B$33/Calculator!$F$20,1)&lt;0.5,-1,1))^2)/SQRT(((50*POWER(80,POWER(COS(PI()*MOD(Calculator!$B$33/Calculator!$F$20,1)),2))+MIN(500,MAX(30,100*EXP(-0.3*'VSWR Calculator'!$C$24)*(1+3*ABS(MOD('VSWR Calculator'!$C$23/Calculator!$F$20/2,1)-0.5))))/'VSWR Calculator'!$C$25)+$C95)^2+(1500*ABS(SIN(2*PI()*MOD(Calculator!$B$33/Calculator!$F$20,1)))*IF(MOD(Calculator!$B$33/Calculator!$F$20,1)&lt;0.5,-1,1))^2))/(1-SQRT(((50*POWER(80,POWER(COS(PI()*MOD(Calculator!$B$33/Calculator!$F$20,1)),2))+MIN(500,MAX(30,100*EXP(-0.3*'VSWR Calculator'!$C$24)*(1+3*ABS(MOD('VSWR Calculator'!$C$23/Calculator!$F$20/2,1)-0.5))))/'VSWR Calculator'!$C$25)-$C95)^2+(1500*ABS(SIN(2*PI()*MOD(Calculator!$B$33/Calculator!$F$20,1)))*IF(MOD(Calculator!$B$33/Calculator!$F$20,1)&lt;0.5,-1,1))^2)/SQRT(((50*POWER(80,POWER(COS(PI()*MOD(Calculator!$B$33/Calculator!$F$20,1)),2))+MIN(500,MAX(30,100*EXP(-0.3*'VSWR Calculator'!$C$24)*(1+3*ABS(MOD('VSWR Calculator'!$C$23/Calculator!$F$20/2,1)-0.5))))/'VSWR Calculator'!$C$25)+$C95)^2+(1500*ABS(SIN(2*PI()*MOD(Calculator!$B$33/Calculator!$F$20,1)))*IF(MOD(Calculator!$B$33/Calculator!$F$20,1)&lt;0.5,-1,1))^2)),2))</f>
        <v>—</v>
      </c>
      <c r="DR95" s="253" t="str">
        <f aca="false">IF(OR(Calculator!$E$21&lt;&gt;"YES",Calculator!$B$33&lt;Calculator!$G$21),"—",ROUND((1+SQRT(((50*POWER(80,POWER(COS(PI()*MOD(Calculator!$B$33/Calculator!$F$21,1)),2))+MIN(500,MAX(30,100*EXP(-0.3*'VSWR Calculator'!$C$24)*(1+3*ABS(MOD('VSWR Calculator'!$C$23/Calculator!$F$21/2,1)-0.5))))/'VSWR Calculator'!$C$25)-$C95)^2+(1500*ABS(SIN(2*PI()*MOD(Calculator!$B$33/Calculator!$F$21,1)))*IF(MOD(Calculator!$B$33/Calculator!$F$21,1)&lt;0.5,-1,1))^2)/SQRT(((50*POWER(80,POWER(COS(PI()*MOD(Calculator!$B$33/Calculator!$F$21,1)),2))+MIN(500,MAX(30,100*EXP(-0.3*'VSWR Calculator'!$C$24)*(1+3*ABS(MOD('VSWR Calculator'!$C$23/Calculator!$F$21/2,1)-0.5))))/'VSWR Calculator'!$C$25)+$C95)^2+(1500*ABS(SIN(2*PI()*MOD(Calculator!$B$33/Calculator!$F$21,1)))*IF(MOD(Calculator!$B$33/Calculator!$F$21,1)&lt;0.5,-1,1))^2))/(1-SQRT(((50*POWER(80,POWER(COS(PI()*MOD(Calculator!$B$33/Calculator!$F$21,1)),2))+MIN(500,MAX(30,100*EXP(-0.3*'VSWR Calculator'!$C$24)*(1+3*ABS(MOD('VSWR Calculator'!$C$23/Calculator!$F$21/2,1)-0.5))))/'VSWR Calculator'!$C$25)-$C95)^2+(1500*ABS(SIN(2*PI()*MOD(Calculator!$B$33/Calculator!$F$21,1)))*IF(MOD(Calculator!$B$33/Calculator!$F$21,1)&lt;0.5,-1,1))^2)/SQRT(((50*POWER(80,POWER(COS(PI()*MOD(Calculator!$B$33/Calculator!$F$21,1)),2))+MIN(500,MAX(30,100*EXP(-0.3*'VSWR Calculator'!$C$24)*(1+3*ABS(MOD('VSWR Calculator'!$C$23/Calculator!$F$21/2,1)-0.5))))/'VSWR Calculator'!$C$25)+$C95)^2+(1500*ABS(SIN(2*PI()*MOD(Calculator!$B$33/Calculator!$F$21,1)))*IF(MOD(Calculator!$B$33/Calculator!$F$21,1)&lt;0.5,-1,1))^2)),2))</f>
        <v>—</v>
      </c>
      <c r="DS95" s="253" t="str">
        <f aca="false">IF(OR(Calculator!$E$22&lt;&gt;"YES",Calculator!$B$33&lt;Calculator!$G$22),"—",ROUND((1+SQRT(((50*POWER(80,POWER(COS(PI()*MOD(Calculator!$B$33/Calculator!$F$22,1)),2))+MIN(500,MAX(30,100*EXP(-0.3*'VSWR Calculator'!$C$24)*(1+3*ABS(MOD('VSWR Calculator'!$C$23/Calculator!$F$22/2,1)-0.5))))/'VSWR Calculator'!$C$25)-$C95)^2+(1500*ABS(SIN(2*PI()*MOD(Calculator!$B$33/Calculator!$F$22,1)))*IF(MOD(Calculator!$B$33/Calculator!$F$22,1)&lt;0.5,-1,1))^2)/SQRT(((50*POWER(80,POWER(COS(PI()*MOD(Calculator!$B$33/Calculator!$F$22,1)),2))+MIN(500,MAX(30,100*EXP(-0.3*'VSWR Calculator'!$C$24)*(1+3*ABS(MOD('VSWR Calculator'!$C$23/Calculator!$F$22/2,1)-0.5))))/'VSWR Calculator'!$C$25)+$C95)^2+(1500*ABS(SIN(2*PI()*MOD(Calculator!$B$33/Calculator!$F$22,1)))*IF(MOD(Calculator!$B$33/Calculator!$F$22,1)&lt;0.5,-1,1))^2))/(1-SQRT(((50*POWER(80,POWER(COS(PI()*MOD(Calculator!$B$33/Calculator!$F$22,1)),2))+MIN(500,MAX(30,100*EXP(-0.3*'VSWR Calculator'!$C$24)*(1+3*ABS(MOD('VSWR Calculator'!$C$23/Calculator!$F$22/2,1)-0.5))))/'VSWR Calculator'!$C$25)-$C95)^2+(1500*ABS(SIN(2*PI()*MOD(Calculator!$B$33/Calculator!$F$22,1)))*IF(MOD(Calculator!$B$33/Calculator!$F$22,1)&lt;0.5,-1,1))^2)/SQRT(((50*POWER(80,POWER(COS(PI()*MOD(Calculator!$B$33/Calculator!$F$22,1)),2))+MIN(500,MAX(30,100*EXP(-0.3*'VSWR Calculator'!$C$24)*(1+3*ABS(MOD('VSWR Calculator'!$C$23/Calculator!$F$22/2,1)-0.5))))/'VSWR Calculator'!$C$25)+$C95)^2+(1500*ABS(SIN(2*PI()*MOD(Calculator!$B$33/Calculator!$F$22,1)))*IF(MOD(Calculator!$B$33/Calculator!$F$22,1)&lt;0.5,-1,1))^2)),2))</f>
        <v>—</v>
      </c>
      <c r="DT95" s="253" t="n">
        <f aca="false">IFERROR(ROUND((IF(ISNUMBER(DI95),DI95,0)+IF(ISNUMBER(DJ95),DJ95,0)+IF(ISNUMBER(DK95),DK95,0)+IF(ISNUMBER(DL95),DL95,0)+IF(ISNUMBER(DM95),DM95,0)+IF(ISNUMBER(DN95),DN95,0)+IF(ISNUMBER(DO95),DO95,0)+IF(ISNUMBER(DP95),DP95,0)+IF(ISNUMBER(DQ95),DQ95,0)+IF(ISNUMBER(DR95),DR95,0)+IF(ISNUMBER(DS95),DS95,0))/(IF(ISNUMBER(DI95),1,0)+IF(ISNUMBER(DJ95),1,0)+IF(ISNUMBER(DK95),1,0)+IF(ISNUMBER(DL95),1,0)+IF(ISNUMBER(DM95),1,0)+IF(ISNUMBER(DN95),1,0)+IF(ISNUMBER(DO95),1,0)+IF(ISNUMBER(DP95),1,0)+IF(ISNUMBER(DQ95),1,0)+IF(ISNUMBER(DR95),1,0)+IF(ISNUMBER(DS95),1,0)),4),"")</f>
        <v>11.02</v>
      </c>
      <c r="DU95" s="253" t="str">
        <f aca="false">IF(OR(Calculator!$E$12&lt;&gt;"YES",Calculator!$B$34&lt;Calculator!$G$12),"—",ROUND((1+SQRT(((50*POWER(80,POWER(COS(PI()*MOD(Calculator!$B$34/Calculator!$F$12,1)),2))-$C95)^2+(1500*ABS(SIN(2*PI()*MOD(Calculator!$B$34/Calculator!$F$12,1)))*IF(MOD(Calculator!$B$34/Calculator!$F$12,1)&lt;0.5,-1,1))^2)/((50*POWER(80,POWER(COS(PI()*MOD(Calculator!$B$34/Calculator!$F$12,1)),2))+$C95)^2+(1500*ABS(SIN(2*PI()*MOD(Calculator!$B$34/Calculator!$F$12,1)))*IF(MOD(Calculator!$B$34/Calculator!$F$12,1)&lt;0.5,-1,1))^2)))/(1-SQRT(((50*POWER(80,POWER(COS(PI()*MOD(Calculator!$B$34/Calculator!$F$12,1)),2))-$C95)^2+(1500*ABS(SIN(2*PI()*MOD(Calculator!$B$34/Calculator!$F$12,1)))*IF(MOD(Calculator!$B$34/Calculator!$F$12,1)&lt;0.5,-1,1))^2)/((50*POWER(80,POWER(COS(PI()*MOD(Calculator!$B$34/Calculator!$F$12,1)),2))+$C95)^2+(1500*ABS(SIN(2*PI()*MOD(Calculator!$B$34/Calculator!$F$12,1)))*IF(MOD(Calculator!$B$34/Calculator!$F$12,1)&lt;0.5,-1,1))^2))),2))</f>
        <v>—</v>
      </c>
      <c r="DV95" s="253" t="str">
        <f aca="false">IF(OR(Calculator!$E$13&lt;&gt;"YES",Calculator!$B$34&lt;Calculator!$G$13),"—",ROUND((1+SQRT(((50*POWER(80,POWER(COS(PI()*MOD(Calculator!$B$34/Calculator!$F$13,1)),2))-$C95)^2+(1500*ABS(SIN(2*PI()*MOD(Calculator!$B$34/Calculator!$F$13,1)))*IF(MOD(Calculator!$B$34/Calculator!$F$13,1)&lt;0.5,-1,1))^2)/((50*POWER(80,POWER(COS(PI()*MOD(Calculator!$B$34/Calculator!$F$13,1)),2))+$C95)^2+(1500*ABS(SIN(2*PI()*MOD(Calculator!$B$34/Calculator!$F$13,1)))*IF(MOD(Calculator!$B$34/Calculator!$F$13,1)&lt;0.5,-1,1))^2)))/(1-SQRT(((50*POWER(80,POWER(COS(PI()*MOD(Calculator!$B$34/Calculator!$F$13,1)),2))-$C95)^2+(1500*ABS(SIN(2*PI()*MOD(Calculator!$B$34/Calculator!$F$13,1)))*IF(MOD(Calculator!$B$34/Calculator!$F$13,1)&lt;0.5,-1,1))^2)/((50*POWER(80,POWER(COS(PI()*MOD(Calculator!$B$34/Calculator!$F$13,1)),2))+$C95)^2+(1500*ABS(SIN(2*PI()*MOD(Calculator!$B$34/Calculator!$F$13,1)))*IF(MOD(Calculator!$B$34/Calculator!$F$13,1)&lt;0.5,-1,1))^2))),2))</f>
        <v>—</v>
      </c>
      <c r="DW95" s="253" t="str">
        <f aca="false">IF(OR(Calculator!$E$14&lt;&gt;"YES",Calculator!$B$34&lt;Calculator!$G$14),"—",ROUND((1+SQRT(((50*POWER(80,POWER(COS(PI()*MOD(Calculator!$B$34/Calculator!$F$14,1)),2))-$C95)^2+(1500*ABS(SIN(2*PI()*MOD(Calculator!$B$34/Calculator!$F$14,1)))*IF(MOD(Calculator!$B$34/Calculator!$F$14,1)&lt;0.5,-1,1))^2)/((50*POWER(80,POWER(COS(PI()*MOD(Calculator!$B$34/Calculator!$F$14,1)),2))+$C95)^2+(1500*ABS(SIN(2*PI()*MOD(Calculator!$B$34/Calculator!$F$14,1)))*IF(MOD(Calculator!$B$34/Calculator!$F$14,1)&lt;0.5,-1,1))^2)))/(1-SQRT(((50*POWER(80,POWER(COS(PI()*MOD(Calculator!$B$34/Calculator!$F$14,1)),2))-$C95)^2+(1500*ABS(SIN(2*PI()*MOD(Calculator!$B$34/Calculator!$F$14,1)))*IF(MOD(Calculator!$B$34/Calculator!$F$14,1)&lt;0.5,-1,1))^2)/((50*POWER(80,POWER(COS(PI()*MOD(Calculator!$B$34/Calculator!$F$14,1)),2))+$C95)^2+(1500*ABS(SIN(2*PI()*MOD(Calculator!$B$34/Calculator!$F$14,1)))*IF(MOD(Calculator!$B$34/Calculator!$F$14,1)&lt;0.5,-1,1))^2))),2))</f>
        <v>—</v>
      </c>
      <c r="DX95" s="253" t="n">
        <f aca="false">IF(OR(Calculator!$E$15&lt;&gt;"YES",Calculator!$B$34&lt;Calculator!$G$15),"—",ROUND((1+SQRT(((50*POWER(80,POWER(COS(PI()*MOD(Calculator!$B$34/Calculator!$F$15,1)),2))-$C95)^2+(1500*ABS(SIN(2*PI()*MOD(Calculator!$B$34/Calculator!$F$15,1)))*IF(MOD(Calculator!$B$34/Calculator!$F$15,1)&lt;0.5,-1,1))^2)/((50*POWER(80,POWER(COS(PI()*MOD(Calculator!$B$34/Calculator!$F$15,1)),2))+$C95)^2+(1500*ABS(SIN(2*PI()*MOD(Calculator!$B$34/Calculator!$F$15,1)))*IF(MOD(Calculator!$B$34/Calculator!$F$15,1)&lt;0.5,-1,1))^2)))/(1-SQRT(((50*POWER(80,POWER(COS(PI()*MOD(Calculator!$B$34/Calculator!$F$15,1)),2))-$C95)^2+(1500*ABS(SIN(2*PI()*MOD(Calculator!$B$34/Calculator!$F$15,1)))*IF(MOD(Calculator!$B$34/Calculator!$F$15,1)&lt;0.5,-1,1))^2)/((50*POWER(80,POWER(COS(PI()*MOD(Calculator!$B$34/Calculator!$F$15,1)),2))+$C95)^2+(1500*ABS(SIN(2*PI()*MOD(Calculator!$B$34/Calculator!$F$15,1)))*IF(MOD(Calculator!$B$34/Calculator!$F$15,1)&lt;0.5,-1,1))^2))),2))</f>
        <v>26.61</v>
      </c>
      <c r="DY95" s="253" t="str">
        <f aca="false">IF(OR(Calculator!$E$16&lt;&gt;"YES",Calculator!$B$34&lt;Calculator!$G$16),"—",ROUND((1+SQRT(((50*POWER(80,POWER(COS(PI()*MOD(Calculator!$B$34/Calculator!$F$16,1)),2))-$C95)^2+(1500*ABS(SIN(2*PI()*MOD(Calculator!$B$34/Calculator!$F$16,1)))*IF(MOD(Calculator!$B$34/Calculator!$F$16,1)&lt;0.5,-1,1))^2)/((50*POWER(80,POWER(COS(PI()*MOD(Calculator!$B$34/Calculator!$F$16,1)),2))+$C95)^2+(1500*ABS(SIN(2*PI()*MOD(Calculator!$B$34/Calculator!$F$16,1)))*IF(MOD(Calculator!$B$34/Calculator!$F$16,1)&lt;0.5,-1,1))^2)))/(1-SQRT(((50*POWER(80,POWER(COS(PI()*MOD(Calculator!$B$34/Calculator!$F$16,1)),2))-$C95)^2+(1500*ABS(SIN(2*PI()*MOD(Calculator!$B$34/Calculator!$F$16,1)))*IF(MOD(Calculator!$B$34/Calculator!$F$16,1)&lt;0.5,-1,1))^2)/((50*POWER(80,POWER(COS(PI()*MOD(Calculator!$B$34/Calculator!$F$16,1)),2))+$C95)^2+(1500*ABS(SIN(2*PI()*MOD(Calculator!$B$34/Calculator!$F$16,1)))*IF(MOD(Calculator!$B$34/Calculator!$F$16,1)&lt;0.5,-1,1))^2))),2))</f>
        <v>—</v>
      </c>
      <c r="DZ95" s="253" t="n">
        <f aca="false">IF(OR(Calculator!$E$17&lt;&gt;"YES",Calculator!$B$34&lt;Calculator!$G$17),"—",ROUND((1+SQRT(((50*POWER(80,POWER(COS(PI()*MOD(Calculator!$B$34/Calculator!$F$17,1)),2))-$C95)^2+(1500*ABS(SIN(2*PI()*MOD(Calculator!$B$34/Calculator!$F$17,1)))*IF(MOD(Calculator!$B$34/Calculator!$F$17,1)&lt;0.5,-1,1))^2)/((50*POWER(80,POWER(COS(PI()*MOD(Calculator!$B$34/Calculator!$F$17,1)),2))+$C95)^2+(1500*ABS(SIN(2*PI()*MOD(Calculator!$B$34/Calculator!$F$17,1)))*IF(MOD(Calculator!$B$34/Calculator!$F$17,1)&lt;0.5,-1,1))^2)))/(1-SQRT(((50*POWER(80,POWER(COS(PI()*MOD(Calculator!$B$34/Calculator!$F$17,1)),2))-$C95)^2+(1500*ABS(SIN(2*PI()*MOD(Calculator!$B$34/Calculator!$F$17,1)))*IF(MOD(Calculator!$B$34/Calculator!$F$17,1)&lt;0.5,-1,1))^2)/((50*POWER(80,POWER(COS(PI()*MOD(Calculator!$B$34/Calculator!$F$17,1)),2))+$C95)^2+(1500*ABS(SIN(2*PI()*MOD(Calculator!$B$34/Calculator!$F$17,1)))*IF(MOD(Calculator!$B$34/Calculator!$F$17,1)&lt;0.5,-1,1))^2))),2))</f>
        <v>17.01</v>
      </c>
      <c r="EA95" s="253" t="str">
        <f aca="false">IF(OR(Calculator!$E$18&lt;&gt;"YES",Calculator!$B$34&lt;Calculator!$G$18),"—",ROUND((1+SQRT(((50*POWER(80,POWER(COS(PI()*MOD(Calculator!$B$34/Calculator!$F$18,1)),2))-$C95)^2+(1500*ABS(SIN(2*PI()*MOD(Calculator!$B$34/Calculator!$F$18,1)))*IF(MOD(Calculator!$B$34/Calculator!$F$18,1)&lt;0.5,-1,1))^2)/((50*POWER(80,POWER(COS(PI()*MOD(Calculator!$B$34/Calculator!$F$18,1)),2))+$C95)^2+(1500*ABS(SIN(2*PI()*MOD(Calculator!$B$34/Calculator!$F$18,1)))*IF(MOD(Calculator!$B$34/Calculator!$F$18,1)&lt;0.5,-1,1))^2)))/(1-SQRT(((50*POWER(80,POWER(COS(PI()*MOD(Calculator!$B$34/Calculator!$F$18,1)),2))-$C95)^2+(1500*ABS(SIN(2*PI()*MOD(Calculator!$B$34/Calculator!$F$18,1)))*IF(MOD(Calculator!$B$34/Calculator!$F$18,1)&lt;0.5,-1,1))^2)/((50*POWER(80,POWER(COS(PI()*MOD(Calculator!$B$34/Calculator!$F$18,1)),2))+$C95)^2+(1500*ABS(SIN(2*PI()*MOD(Calculator!$B$34/Calculator!$F$18,1)))*IF(MOD(Calculator!$B$34/Calculator!$F$18,1)&lt;0.5,-1,1))^2))),2))</f>
        <v>—</v>
      </c>
      <c r="EB95" s="253" t="str">
        <f aca="false">IF(OR(Calculator!$E$19&lt;&gt;"YES",Calculator!$B$34&lt;Calculator!$G$19),"—",ROUND((1+SQRT(((50*POWER(80,POWER(COS(PI()*MOD(Calculator!$B$34/Calculator!$F$19,1)),2))-$C95)^2+(1500*ABS(SIN(2*PI()*MOD(Calculator!$B$34/Calculator!$F$19,1)))*IF(MOD(Calculator!$B$34/Calculator!$F$19,1)&lt;0.5,-1,1))^2)/((50*POWER(80,POWER(COS(PI()*MOD(Calculator!$B$34/Calculator!$F$19,1)),2))+$C95)^2+(1500*ABS(SIN(2*PI()*MOD(Calculator!$B$34/Calculator!$F$19,1)))*IF(MOD(Calculator!$B$34/Calculator!$F$19,1)&lt;0.5,-1,1))^2)))/(1-SQRT(((50*POWER(80,POWER(COS(PI()*MOD(Calculator!$B$34/Calculator!$F$19,1)),2))-$C95)^2+(1500*ABS(SIN(2*PI()*MOD(Calculator!$B$34/Calculator!$F$19,1)))*IF(MOD(Calculator!$B$34/Calculator!$F$19,1)&lt;0.5,-1,1))^2)/((50*POWER(80,POWER(COS(PI()*MOD(Calculator!$B$34/Calculator!$F$19,1)),2))+$C95)^2+(1500*ABS(SIN(2*PI()*MOD(Calculator!$B$34/Calculator!$F$19,1)))*IF(MOD(Calculator!$B$34/Calculator!$F$19,1)&lt;0.5,-1,1))^2))),2))</f>
        <v>—</v>
      </c>
      <c r="EC95" s="253" t="str">
        <f aca="false">IF(OR(Calculator!$E$20&lt;&gt;"YES",Calculator!$B$34&lt;Calculator!$G$20),"—",ROUND((1+SQRT(((50*POWER(80,POWER(COS(PI()*MOD(Calculator!$B$34/Calculator!$F$20,1)),2))-$C95)^2+(1500*ABS(SIN(2*PI()*MOD(Calculator!$B$34/Calculator!$F$20,1)))*IF(MOD(Calculator!$B$34/Calculator!$F$20,1)&lt;0.5,-1,1))^2)/((50*POWER(80,POWER(COS(PI()*MOD(Calculator!$B$34/Calculator!$F$20,1)),2))+$C95)^2+(1500*ABS(SIN(2*PI()*MOD(Calculator!$B$34/Calculator!$F$20,1)))*IF(MOD(Calculator!$B$34/Calculator!$F$20,1)&lt;0.5,-1,1))^2)))/(1-SQRT(((50*POWER(80,POWER(COS(PI()*MOD(Calculator!$B$34/Calculator!$F$20,1)),2))-$C95)^2+(1500*ABS(SIN(2*PI()*MOD(Calculator!$B$34/Calculator!$F$20,1)))*IF(MOD(Calculator!$B$34/Calculator!$F$20,1)&lt;0.5,-1,1))^2)/((50*POWER(80,POWER(COS(PI()*MOD(Calculator!$B$34/Calculator!$F$20,1)),2))+$C95)^2+(1500*ABS(SIN(2*PI()*MOD(Calculator!$B$34/Calculator!$F$20,1)))*IF(MOD(Calculator!$B$34/Calculator!$F$20,1)&lt;0.5,-1,1))^2))),2))</f>
        <v>—</v>
      </c>
      <c r="ED95" s="253" t="str">
        <f aca="false">IF(OR(Calculator!$E$21&lt;&gt;"YES",Calculator!$B$34&lt;Calculator!$G$21),"—",ROUND((1+SQRT(((50*POWER(80,POWER(COS(PI()*MOD(Calculator!$B$34/Calculator!$F$21,1)),2))-$C95)^2+(1500*ABS(SIN(2*PI()*MOD(Calculator!$B$34/Calculator!$F$21,1)))*IF(MOD(Calculator!$B$34/Calculator!$F$21,1)&lt;0.5,-1,1))^2)/((50*POWER(80,POWER(COS(PI()*MOD(Calculator!$B$34/Calculator!$F$21,1)),2))+$C95)^2+(1500*ABS(SIN(2*PI()*MOD(Calculator!$B$34/Calculator!$F$21,1)))*IF(MOD(Calculator!$B$34/Calculator!$F$21,1)&lt;0.5,-1,1))^2)))/(1-SQRT(((50*POWER(80,POWER(COS(PI()*MOD(Calculator!$B$34/Calculator!$F$21,1)),2))-$C95)^2+(1500*ABS(SIN(2*PI()*MOD(Calculator!$B$34/Calculator!$F$21,1)))*IF(MOD(Calculator!$B$34/Calculator!$F$21,1)&lt;0.5,-1,1))^2)/((50*POWER(80,POWER(COS(PI()*MOD(Calculator!$B$34/Calculator!$F$21,1)),2))+$C95)^2+(1500*ABS(SIN(2*PI()*MOD(Calculator!$B$34/Calculator!$F$21,1)))*IF(MOD(Calculator!$B$34/Calculator!$F$21,1)&lt;0.5,-1,1))^2))),2))</f>
        <v>—</v>
      </c>
      <c r="EE95" s="253" t="str">
        <f aca="false">IF(OR(Calculator!$E$22&lt;&gt;"YES",Calculator!$B$34&lt;Calculator!$G$22),"—",ROUND((1+SQRT(((50*POWER(80,POWER(COS(PI()*MOD(Calculator!$B$34/Calculator!$F$22,1)),2))-$C95)^2+(1500*ABS(SIN(2*PI()*MOD(Calculator!$B$34/Calculator!$F$22,1)))*IF(MOD(Calculator!$B$34/Calculator!$F$22,1)&lt;0.5,-1,1))^2)/((50*POWER(80,POWER(COS(PI()*MOD(Calculator!$B$34/Calculator!$F$22,1)),2))+$C95)^2+(1500*ABS(SIN(2*PI()*MOD(Calculator!$B$34/Calculator!$F$22,1)))*IF(MOD(Calculator!$B$34/Calculator!$F$22,1)&lt;0.5,-1,1))^2)))/(1-SQRT(((50*POWER(80,POWER(COS(PI()*MOD(Calculator!$B$34/Calculator!$F$22,1)),2))-$C95)^2+(1500*ABS(SIN(2*PI()*MOD(Calculator!$B$34/Calculator!$F$22,1)))*IF(MOD(Calculator!$B$34/Calculator!$F$22,1)&lt;0.5,-1,1))^2)/((50*POWER(80,POWER(COS(PI()*MOD(Calculator!$B$34/Calculator!$F$22,1)),2))+$C95)^2+(1500*ABS(SIN(2*PI()*MOD(Calculator!$B$34/Calculator!$F$22,1)))*IF(MOD(Calculator!$B$34/Calculator!$F$22,1)&lt;0.5,-1,1))^2))),2))</f>
        <v>—</v>
      </c>
      <c r="EF95" s="295" t="n">
        <f aca="false">IFERROR(ROUND((IF(ISNUMBER(DU95),DU95,0)+IF(ISNUMBER(DV95),DV95,0)+IF(ISNUMBER(DW95),DW95,0)+IF(ISNUMBER(DX95),DX95,0)+IF(ISNUMBER(DY95),DY95,0)+IF(ISNUMBER(DZ95),DZ95,0)+IF(ISNUMBER(EA95),EA95,0)+IF(ISNUMBER(EB95),EB95,0)+IF(ISNUMBER(EC95),EC95,0)+IF(ISNUMBER(ED95),ED95,0)+IF(ISNUMBER(EE95),EE95,0))/(IF(ISNUMBER(DU95),1,0)+IF(ISNUMBER(DV95),1,0)+IF(ISNUMBER(DW95),1,0)+IF(ISNUMBER(DX95),1,0)+IF(ISNUMBER(DY95),1,0)+IF(ISNUMBER(DZ95),1,0)+IF(ISNUMBER(EA95),1,0)+IF(ISNUMBER(EB95),1,0)+IF(ISNUMBER(EC95),1,0)+IF(ISNUMBER(ED95),1,0)+IF(ISNUMBER(EE95),1,0)),4),"")</f>
        <v>21.81</v>
      </c>
      <c r="EG95" s="253" t="str">
        <f aca="false">IF(OR(Calculator!$E$12&lt;&gt;"YES",Calculator!$B$35&lt;Calculator!$G$12),"—",ROUND((1+SQRT(((50*POWER(80,POWER(COS(PI()*MOD(Calculator!$B$35/Calculator!$F$12,1)),2))-$C95)^2+(1500*ABS(SIN(2*PI()*MOD(Calculator!$B$35/Calculator!$F$12,1)))*IF(MOD(Calculator!$B$35/Calculator!$F$12,1)&lt;0.5,-1,1))^2)/((50*POWER(80,POWER(COS(PI()*MOD(Calculator!$B$35/Calculator!$F$12,1)),2))+$C95)^2+(1500*ABS(SIN(2*PI()*MOD(Calculator!$B$35/Calculator!$F$12,1)))*IF(MOD(Calculator!$B$35/Calculator!$F$12,1)&lt;0.5,-1,1))^2)))/(1-SQRT(((50*POWER(80,POWER(COS(PI()*MOD(Calculator!$B$35/Calculator!$F$12,1)),2))-$C95)^2+(1500*ABS(SIN(2*PI()*MOD(Calculator!$B$35/Calculator!$F$12,1)))*IF(MOD(Calculator!$B$35/Calculator!$F$12,1)&lt;0.5,-1,1))^2)/((50*POWER(80,POWER(COS(PI()*MOD(Calculator!$B$35/Calculator!$F$12,1)),2))+$C95)^2+(1500*ABS(SIN(2*PI()*MOD(Calculator!$B$35/Calculator!$F$12,1)))*IF(MOD(Calculator!$B$35/Calculator!$F$12,1)&lt;0.5,-1,1))^2))),2))</f>
        <v>—</v>
      </c>
      <c r="EH95" s="253" t="str">
        <f aca="false">IF(OR(Calculator!$E$13&lt;&gt;"YES",Calculator!$B$35&lt;Calculator!$G$13),"—",ROUND((1+SQRT(((50*POWER(80,POWER(COS(PI()*MOD(Calculator!$B$35/Calculator!$F$13,1)),2))-$C95)^2+(1500*ABS(SIN(2*PI()*MOD(Calculator!$B$35/Calculator!$F$13,1)))*IF(MOD(Calculator!$B$35/Calculator!$F$13,1)&lt;0.5,-1,1))^2)/((50*POWER(80,POWER(COS(PI()*MOD(Calculator!$B$35/Calculator!$F$13,1)),2))+$C95)^2+(1500*ABS(SIN(2*PI()*MOD(Calculator!$B$35/Calculator!$F$13,1)))*IF(MOD(Calculator!$B$35/Calculator!$F$13,1)&lt;0.5,-1,1))^2)))/(1-SQRT(((50*POWER(80,POWER(COS(PI()*MOD(Calculator!$B$35/Calculator!$F$13,1)),2))-$C95)^2+(1500*ABS(SIN(2*PI()*MOD(Calculator!$B$35/Calculator!$F$13,1)))*IF(MOD(Calculator!$B$35/Calculator!$F$13,1)&lt;0.5,-1,1))^2)/((50*POWER(80,POWER(COS(PI()*MOD(Calculator!$B$35/Calculator!$F$13,1)),2))+$C95)^2+(1500*ABS(SIN(2*PI()*MOD(Calculator!$B$35/Calculator!$F$13,1)))*IF(MOD(Calculator!$B$35/Calculator!$F$13,1)&lt;0.5,-1,1))^2))),2))</f>
        <v>—</v>
      </c>
      <c r="EI95" s="253" t="str">
        <f aca="false">IF(OR(Calculator!$E$14&lt;&gt;"YES",Calculator!$B$35&lt;Calculator!$G$14),"—",ROUND((1+SQRT(((50*POWER(80,POWER(COS(PI()*MOD(Calculator!$B$35/Calculator!$F$14,1)),2))-$C95)^2+(1500*ABS(SIN(2*PI()*MOD(Calculator!$B$35/Calculator!$F$14,1)))*IF(MOD(Calculator!$B$35/Calculator!$F$14,1)&lt;0.5,-1,1))^2)/((50*POWER(80,POWER(COS(PI()*MOD(Calculator!$B$35/Calculator!$F$14,1)),2))+$C95)^2+(1500*ABS(SIN(2*PI()*MOD(Calculator!$B$35/Calculator!$F$14,1)))*IF(MOD(Calculator!$B$35/Calculator!$F$14,1)&lt;0.5,-1,1))^2)))/(1-SQRT(((50*POWER(80,POWER(COS(PI()*MOD(Calculator!$B$35/Calculator!$F$14,1)),2))-$C95)^2+(1500*ABS(SIN(2*PI()*MOD(Calculator!$B$35/Calculator!$F$14,1)))*IF(MOD(Calculator!$B$35/Calculator!$F$14,1)&lt;0.5,-1,1))^2)/((50*POWER(80,POWER(COS(PI()*MOD(Calculator!$B$35/Calculator!$F$14,1)),2))+$C95)^2+(1500*ABS(SIN(2*PI()*MOD(Calculator!$B$35/Calculator!$F$14,1)))*IF(MOD(Calculator!$B$35/Calculator!$F$14,1)&lt;0.5,-1,1))^2))),2))</f>
        <v>—</v>
      </c>
      <c r="EJ95" s="253" t="n">
        <f aca="false">IF(OR(Calculator!$E$15&lt;&gt;"YES",Calculator!$B$35&lt;Calculator!$G$15),"—",ROUND((1+SQRT(((50*POWER(80,POWER(COS(PI()*MOD(Calculator!$B$35/Calculator!$F$15,1)),2))-$C95)^2+(1500*ABS(SIN(2*PI()*MOD(Calculator!$B$35/Calculator!$F$15,1)))*IF(MOD(Calculator!$B$35/Calculator!$F$15,1)&lt;0.5,-1,1))^2)/((50*POWER(80,POWER(COS(PI()*MOD(Calculator!$B$35/Calculator!$F$15,1)),2))+$C95)^2+(1500*ABS(SIN(2*PI()*MOD(Calculator!$B$35/Calculator!$F$15,1)))*IF(MOD(Calculator!$B$35/Calculator!$F$15,1)&lt;0.5,-1,1))^2)))/(1-SQRT(((50*POWER(80,POWER(COS(PI()*MOD(Calculator!$B$35/Calculator!$F$15,1)),2))-$C95)^2+(1500*ABS(SIN(2*PI()*MOD(Calculator!$B$35/Calculator!$F$15,1)))*IF(MOD(Calculator!$B$35/Calculator!$F$15,1)&lt;0.5,-1,1))^2)/((50*POWER(80,POWER(COS(PI()*MOD(Calculator!$B$35/Calculator!$F$15,1)),2))+$C95)^2+(1500*ABS(SIN(2*PI()*MOD(Calculator!$B$35/Calculator!$F$15,1)))*IF(MOD(Calculator!$B$35/Calculator!$F$15,1)&lt;0.5,-1,1))^2))),2))</f>
        <v>2.62</v>
      </c>
      <c r="EK95" s="253" t="str">
        <f aca="false">IF(OR(Calculator!$E$16&lt;&gt;"YES",Calculator!$B$35&lt;Calculator!$G$16),"—",ROUND((1+SQRT(((50*POWER(80,POWER(COS(PI()*MOD(Calculator!$B$35/Calculator!$F$16,1)),2))-$C95)^2+(1500*ABS(SIN(2*PI()*MOD(Calculator!$B$35/Calculator!$F$16,1)))*IF(MOD(Calculator!$B$35/Calculator!$F$16,1)&lt;0.5,-1,1))^2)/((50*POWER(80,POWER(COS(PI()*MOD(Calculator!$B$35/Calculator!$F$16,1)),2))+$C95)^2+(1500*ABS(SIN(2*PI()*MOD(Calculator!$B$35/Calculator!$F$16,1)))*IF(MOD(Calculator!$B$35/Calculator!$F$16,1)&lt;0.5,-1,1))^2)))/(1-SQRT(((50*POWER(80,POWER(COS(PI()*MOD(Calculator!$B$35/Calculator!$F$16,1)),2))-$C95)^2+(1500*ABS(SIN(2*PI()*MOD(Calculator!$B$35/Calculator!$F$16,1)))*IF(MOD(Calculator!$B$35/Calculator!$F$16,1)&lt;0.5,-1,1))^2)/((50*POWER(80,POWER(COS(PI()*MOD(Calculator!$B$35/Calculator!$F$16,1)),2))+$C95)^2+(1500*ABS(SIN(2*PI()*MOD(Calculator!$B$35/Calculator!$F$16,1)))*IF(MOD(Calculator!$B$35/Calculator!$F$16,1)&lt;0.5,-1,1))^2))),2))</f>
        <v>—</v>
      </c>
      <c r="EL95" s="253" t="n">
        <f aca="false">IF(OR(Calculator!$E$17&lt;&gt;"YES",Calculator!$B$35&lt;Calculator!$G$17),"—",ROUND((1+SQRT(((50*POWER(80,POWER(COS(PI()*MOD(Calculator!$B$35/Calculator!$F$17,1)),2))-$C95)^2+(1500*ABS(SIN(2*PI()*MOD(Calculator!$B$35/Calculator!$F$17,1)))*IF(MOD(Calculator!$B$35/Calculator!$F$17,1)&lt;0.5,-1,1))^2)/((50*POWER(80,POWER(COS(PI()*MOD(Calculator!$B$35/Calculator!$F$17,1)),2))+$C95)^2+(1500*ABS(SIN(2*PI()*MOD(Calculator!$B$35/Calculator!$F$17,1)))*IF(MOD(Calculator!$B$35/Calculator!$F$17,1)&lt;0.5,-1,1))^2)))/(1-SQRT(((50*POWER(80,POWER(COS(PI()*MOD(Calculator!$B$35/Calculator!$F$17,1)),2))-$C95)^2+(1500*ABS(SIN(2*PI()*MOD(Calculator!$B$35/Calculator!$F$17,1)))*IF(MOD(Calculator!$B$35/Calculator!$F$17,1)&lt;0.5,-1,1))^2)/((50*POWER(80,POWER(COS(PI()*MOD(Calculator!$B$35/Calculator!$F$17,1)),2))+$C95)^2+(1500*ABS(SIN(2*PI()*MOD(Calculator!$B$35/Calculator!$F$17,1)))*IF(MOD(Calculator!$B$35/Calculator!$F$17,1)&lt;0.5,-1,1))^2))),2))</f>
        <v>25.55</v>
      </c>
      <c r="EM95" s="253" t="str">
        <f aca="false">IF(OR(Calculator!$E$18&lt;&gt;"YES",Calculator!$B$35&lt;Calculator!$G$18),"—",ROUND((1+SQRT(((50*POWER(80,POWER(COS(PI()*MOD(Calculator!$B$35/Calculator!$F$18,1)),2))-$C95)^2+(1500*ABS(SIN(2*PI()*MOD(Calculator!$B$35/Calculator!$F$18,1)))*IF(MOD(Calculator!$B$35/Calculator!$F$18,1)&lt;0.5,-1,1))^2)/((50*POWER(80,POWER(COS(PI()*MOD(Calculator!$B$35/Calculator!$F$18,1)),2))+$C95)^2+(1500*ABS(SIN(2*PI()*MOD(Calculator!$B$35/Calculator!$F$18,1)))*IF(MOD(Calculator!$B$35/Calculator!$F$18,1)&lt;0.5,-1,1))^2)))/(1-SQRT(((50*POWER(80,POWER(COS(PI()*MOD(Calculator!$B$35/Calculator!$F$18,1)),2))-$C95)^2+(1500*ABS(SIN(2*PI()*MOD(Calculator!$B$35/Calculator!$F$18,1)))*IF(MOD(Calculator!$B$35/Calculator!$F$18,1)&lt;0.5,-1,1))^2)/((50*POWER(80,POWER(COS(PI()*MOD(Calculator!$B$35/Calculator!$F$18,1)),2))+$C95)^2+(1500*ABS(SIN(2*PI()*MOD(Calculator!$B$35/Calculator!$F$18,1)))*IF(MOD(Calculator!$B$35/Calculator!$F$18,1)&lt;0.5,-1,1))^2))),2))</f>
        <v>—</v>
      </c>
      <c r="EN95" s="253" t="str">
        <f aca="false">IF(OR(Calculator!$E$19&lt;&gt;"YES",Calculator!$B$35&lt;Calculator!$G$19),"—",ROUND((1+SQRT(((50*POWER(80,POWER(COS(PI()*MOD(Calculator!$B$35/Calculator!$F$19,1)),2))-$C95)^2+(1500*ABS(SIN(2*PI()*MOD(Calculator!$B$35/Calculator!$F$19,1)))*IF(MOD(Calculator!$B$35/Calculator!$F$19,1)&lt;0.5,-1,1))^2)/((50*POWER(80,POWER(COS(PI()*MOD(Calculator!$B$35/Calculator!$F$19,1)),2))+$C95)^2+(1500*ABS(SIN(2*PI()*MOD(Calculator!$B$35/Calculator!$F$19,1)))*IF(MOD(Calculator!$B$35/Calculator!$F$19,1)&lt;0.5,-1,1))^2)))/(1-SQRT(((50*POWER(80,POWER(COS(PI()*MOD(Calculator!$B$35/Calculator!$F$19,1)),2))-$C95)^2+(1500*ABS(SIN(2*PI()*MOD(Calculator!$B$35/Calculator!$F$19,1)))*IF(MOD(Calculator!$B$35/Calculator!$F$19,1)&lt;0.5,-1,1))^2)/((50*POWER(80,POWER(COS(PI()*MOD(Calculator!$B$35/Calculator!$F$19,1)),2))+$C95)^2+(1500*ABS(SIN(2*PI()*MOD(Calculator!$B$35/Calculator!$F$19,1)))*IF(MOD(Calculator!$B$35/Calculator!$F$19,1)&lt;0.5,-1,1))^2))),2))</f>
        <v>—</v>
      </c>
      <c r="EO95" s="253" t="str">
        <f aca="false">IF(OR(Calculator!$E$20&lt;&gt;"YES",Calculator!$B$35&lt;Calculator!$G$20),"—",ROUND((1+SQRT(((50*POWER(80,POWER(COS(PI()*MOD(Calculator!$B$35/Calculator!$F$20,1)),2))-$C95)^2+(1500*ABS(SIN(2*PI()*MOD(Calculator!$B$35/Calculator!$F$20,1)))*IF(MOD(Calculator!$B$35/Calculator!$F$20,1)&lt;0.5,-1,1))^2)/((50*POWER(80,POWER(COS(PI()*MOD(Calculator!$B$35/Calculator!$F$20,1)),2))+$C95)^2+(1500*ABS(SIN(2*PI()*MOD(Calculator!$B$35/Calculator!$F$20,1)))*IF(MOD(Calculator!$B$35/Calculator!$F$20,1)&lt;0.5,-1,1))^2)))/(1-SQRT(((50*POWER(80,POWER(COS(PI()*MOD(Calculator!$B$35/Calculator!$F$20,1)),2))-$C95)^2+(1500*ABS(SIN(2*PI()*MOD(Calculator!$B$35/Calculator!$F$20,1)))*IF(MOD(Calculator!$B$35/Calculator!$F$20,1)&lt;0.5,-1,1))^2)/((50*POWER(80,POWER(COS(PI()*MOD(Calculator!$B$35/Calculator!$F$20,1)),2))+$C95)^2+(1500*ABS(SIN(2*PI()*MOD(Calculator!$B$35/Calculator!$F$20,1)))*IF(MOD(Calculator!$B$35/Calculator!$F$20,1)&lt;0.5,-1,1))^2))),2))</f>
        <v>—</v>
      </c>
      <c r="EP95" s="253" t="str">
        <f aca="false">IF(OR(Calculator!$E$21&lt;&gt;"YES",Calculator!$B$35&lt;Calculator!$G$21),"—",ROUND((1+SQRT(((50*POWER(80,POWER(COS(PI()*MOD(Calculator!$B$35/Calculator!$F$21,1)),2))-$C95)^2+(1500*ABS(SIN(2*PI()*MOD(Calculator!$B$35/Calculator!$F$21,1)))*IF(MOD(Calculator!$B$35/Calculator!$F$21,1)&lt;0.5,-1,1))^2)/((50*POWER(80,POWER(COS(PI()*MOD(Calculator!$B$35/Calculator!$F$21,1)),2))+$C95)^2+(1500*ABS(SIN(2*PI()*MOD(Calculator!$B$35/Calculator!$F$21,1)))*IF(MOD(Calculator!$B$35/Calculator!$F$21,1)&lt;0.5,-1,1))^2)))/(1-SQRT(((50*POWER(80,POWER(COS(PI()*MOD(Calculator!$B$35/Calculator!$F$21,1)),2))-$C95)^2+(1500*ABS(SIN(2*PI()*MOD(Calculator!$B$35/Calculator!$F$21,1)))*IF(MOD(Calculator!$B$35/Calculator!$F$21,1)&lt;0.5,-1,1))^2)/((50*POWER(80,POWER(COS(PI()*MOD(Calculator!$B$35/Calculator!$F$21,1)),2))+$C95)^2+(1500*ABS(SIN(2*PI()*MOD(Calculator!$B$35/Calculator!$F$21,1)))*IF(MOD(Calculator!$B$35/Calculator!$F$21,1)&lt;0.5,-1,1))^2))),2))</f>
        <v>—</v>
      </c>
      <c r="EQ95" s="253" t="str">
        <f aca="false">IF(OR(Calculator!$E$22&lt;&gt;"YES",Calculator!$B$35&lt;Calculator!$G$22),"—",ROUND((1+SQRT(((50*POWER(80,POWER(COS(PI()*MOD(Calculator!$B$35/Calculator!$F$22,1)),2))-$C95)^2+(1500*ABS(SIN(2*PI()*MOD(Calculator!$B$35/Calculator!$F$22,1)))*IF(MOD(Calculator!$B$35/Calculator!$F$22,1)&lt;0.5,-1,1))^2)/((50*POWER(80,POWER(COS(PI()*MOD(Calculator!$B$35/Calculator!$F$22,1)),2))+$C95)^2+(1500*ABS(SIN(2*PI()*MOD(Calculator!$B$35/Calculator!$F$22,1)))*IF(MOD(Calculator!$B$35/Calculator!$F$22,1)&lt;0.5,-1,1))^2)))/(1-SQRT(((50*POWER(80,POWER(COS(PI()*MOD(Calculator!$B$35/Calculator!$F$22,1)),2))-$C95)^2+(1500*ABS(SIN(2*PI()*MOD(Calculator!$B$35/Calculator!$F$22,1)))*IF(MOD(Calculator!$B$35/Calculator!$F$22,1)&lt;0.5,-1,1))^2)/((50*POWER(80,POWER(COS(PI()*MOD(Calculator!$B$35/Calculator!$F$22,1)),2))+$C95)^2+(1500*ABS(SIN(2*PI()*MOD(Calculator!$B$35/Calculator!$F$22,1)))*IF(MOD(Calculator!$B$35/Calculator!$F$22,1)&lt;0.5,-1,1))^2))),2))</f>
        <v>—</v>
      </c>
      <c r="ER95" s="295" t="n">
        <f aca="false">IFERROR(ROUND((IF(ISNUMBER(EG95),EG95,0)+IF(ISNUMBER(EH95),EH95,0)+IF(ISNUMBER(EI95),EI95,0)+IF(ISNUMBER(EJ95),EJ95,0)+IF(ISNUMBER(EK95),EK95,0)+IF(ISNUMBER(EL95),EL95,0)+IF(ISNUMBER(EM95),EM95,0)+IF(ISNUMBER(EN95),EN95,0)+IF(ISNUMBER(EO95),EO95,0)+IF(ISNUMBER(EP95),EP95,0)+IF(ISNUMBER(EQ95),EQ95,0))/(IF(ISNUMBER(EG95),1,0)+IF(ISNUMBER(EH95),1,0)+IF(ISNUMBER(EI95),1,0)+IF(ISNUMBER(EJ95),1,0)+IF(ISNUMBER(EK95),1,0)+IF(ISNUMBER(EL95),1,0)+IF(ISNUMBER(EM95),1,0)+IF(ISNUMBER(EN95),1,0)+IF(ISNUMBER(EO95),1,0)+IF(ISNUMBER(EP95),1,0)+IF(ISNUMBER(EQ95),1,0)),4),"")</f>
        <v>14.085</v>
      </c>
      <c r="ES95" s="253" t="str">
        <f aca="false">IF(OR(Calculator!$E$12&lt;&gt;"YES",Calculator!$B$36&lt;Calculator!$G$12),"—",ROUND((1+SQRT(((50*POWER(80,POWER(COS(PI()*MOD(Calculator!$B$36/Calculator!$F$12,1)),2))-$C95)^2+(1500*ABS(SIN(2*PI()*MOD(Calculator!$B$36/Calculator!$F$12,1)))*IF(MOD(Calculator!$B$36/Calculator!$F$12,1)&lt;0.5,-1,1))^2)/((50*POWER(80,POWER(COS(PI()*MOD(Calculator!$B$36/Calculator!$F$12,1)),2))+$C95)^2+(1500*ABS(SIN(2*PI()*MOD(Calculator!$B$36/Calculator!$F$12,1)))*IF(MOD(Calculator!$B$36/Calculator!$F$12,1)&lt;0.5,-1,1))^2)))/(1-SQRT(((50*POWER(80,POWER(COS(PI()*MOD(Calculator!$B$36/Calculator!$F$12,1)),2))-$C95)^2+(1500*ABS(SIN(2*PI()*MOD(Calculator!$B$36/Calculator!$F$12,1)))*IF(MOD(Calculator!$B$36/Calculator!$F$12,1)&lt;0.5,-1,1))^2)/((50*POWER(80,POWER(COS(PI()*MOD(Calculator!$B$36/Calculator!$F$12,1)),2))+$C95)^2+(1500*ABS(SIN(2*PI()*MOD(Calculator!$B$36/Calculator!$F$12,1)))*IF(MOD(Calculator!$B$36/Calculator!$F$12,1)&lt;0.5,-1,1))^2))),2))</f>
        <v>—</v>
      </c>
      <c r="ET95" s="253" t="str">
        <f aca="false">IF(OR(Calculator!$E$13&lt;&gt;"YES",Calculator!$B$36&lt;Calculator!$G$13),"—",ROUND((1+SQRT(((50*POWER(80,POWER(COS(PI()*MOD(Calculator!$B$36/Calculator!$F$13,1)),2))-$C95)^2+(1500*ABS(SIN(2*PI()*MOD(Calculator!$B$36/Calculator!$F$13,1)))*IF(MOD(Calculator!$B$36/Calculator!$F$13,1)&lt;0.5,-1,1))^2)/((50*POWER(80,POWER(COS(PI()*MOD(Calculator!$B$36/Calculator!$F$13,1)),2))+$C95)^2+(1500*ABS(SIN(2*PI()*MOD(Calculator!$B$36/Calculator!$F$13,1)))*IF(MOD(Calculator!$B$36/Calculator!$F$13,1)&lt;0.5,-1,1))^2)))/(1-SQRT(((50*POWER(80,POWER(COS(PI()*MOD(Calculator!$B$36/Calculator!$F$13,1)),2))-$C95)^2+(1500*ABS(SIN(2*PI()*MOD(Calculator!$B$36/Calculator!$F$13,1)))*IF(MOD(Calculator!$B$36/Calculator!$F$13,1)&lt;0.5,-1,1))^2)/((50*POWER(80,POWER(COS(PI()*MOD(Calculator!$B$36/Calculator!$F$13,1)),2))+$C95)^2+(1500*ABS(SIN(2*PI()*MOD(Calculator!$B$36/Calculator!$F$13,1)))*IF(MOD(Calculator!$B$36/Calculator!$F$13,1)&lt;0.5,-1,1))^2))),2))</f>
        <v>—</v>
      </c>
      <c r="EU95" s="253" t="str">
        <f aca="false">IF(OR(Calculator!$E$14&lt;&gt;"YES",Calculator!$B$36&lt;Calculator!$G$14),"—",ROUND((1+SQRT(((50*POWER(80,POWER(COS(PI()*MOD(Calculator!$B$36/Calculator!$F$14,1)),2))-$C95)^2+(1500*ABS(SIN(2*PI()*MOD(Calculator!$B$36/Calculator!$F$14,1)))*IF(MOD(Calculator!$B$36/Calculator!$F$14,1)&lt;0.5,-1,1))^2)/((50*POWER(80,POWER(COS(PI()*MOD(Calculator!$B$36/Calculator!$F$14,1)),2))+$C95)^2+(1500*ABS(SIN(2*PI()*MOD(Calculator!$B$36/Calculator!$F$14,1)))*IF(MOD(Calculator!$B$36/Calculator!$F$14,1)&lt;0.5,-1,1))^2)))/(1-SQRT(((50*POWER(80,POWER(COS(PI()*MOD(Calculator!$B$36/Calculator!$F$14,1)),2))-$C95)^2+(1500*ABS(SIN(2*PI()*MOD(Calculator!$B$36/Calculator!$F$14,1)))*IF(MOD(Calculator!$B$36/Calculator!$F$14,1)&lt;0.5,-1,1))^2)/((50*POWER(80,POWER(COS(PI()*MOD(Calculator!$B$36/Calculator!$F$14,1)),2))+$C95)^2+(1500*ABS(SIN(2*PI()*MOD(Calculator!$B$36/Calculator!$F$14,1)))*IF(MOD(Calculator!$B$36/Calculator!$F$14,1)&lt;0.5,-1,1))^2))),2))</f>
        <v>—</v>
      </c>
      <c r="EV95" s="253" t="n">
        <f aca="false">IF(OR(Calculator!$E$15&lt;&gt;"YES",Calculator!$B$36&lt;Calculator!$G$15),"—",ROUND((1+SQRT(((50*POWER(80,POWER(COS(PI()*MOD(Calculator!$B$36/Calculator!$F$15,1)),2))-$C95)^2+(1500*ABS(SIN(2*PI()*MOD(Calculator!$B$36/Calculator!$F$15,1)))*IF(MOD(Calculator!$B$36/Calculator!$F$15,1)&lt;0.5,-1,1))^2)/((50*POWER(80,POWER(COS(PI()*MOD(Calculator!$B$36/Calculator!$F$15,1)),2))+$C95)^2+(1500*ABS(SIN(2*PI()*MOD(Calculator!$B$36/Calculator!$F$15,1)))*IF(MOD(Calculator!$B$36/Calculator!$F$15,1)&lt;0.5,-1,1))^2)))/(1-SQRT(((50*POWER(80,POWER(COS(PI()*MOD(Calculator!$B$36/Calculator!$F$15,1)),2))-$C95)^2+(1500*ABS(SIN(2*PI()*MOD(Calculator!$B$36/Calculator!$F$15,1)))*IF(MOD(Calculator!$B$36/Calculator!$F$15,1)&lt;0.5,-1,1))^2)/((50*POWER(80,POWER(COS(PI()*MOD(Calculator!$B$36/Calculator!$F$15,1)),2))+$C95)^2+(1500*ABS(SIN(2*PI()*MOD(Calculator!$B$36/Calculator!$F$15,1)))*IF(MOD(Calculator!$B$36/Calculator!$F$15,1)&lt;0.5,-1,1))^2))),2))</f>
        <v>21.41</v>
      </c>
      <c r="EW95" s="253" t="str">
        <f aca="false">IF(OR(Calculator!$E$16&lt;&gt;"YES",Calculator!$B$36&lt;Calculator!$G$16),"—",ROUND((1+SQRT(((50*POWER(80,POWER(COS(PI()*MOD(Calculator!$B$36/Calculator!$F$16,1)),2))-$C95)^2+(1500*ABS(SIN(2*PI()*MOD(Calculator!$B$36/Calculator!$F$16,1)))*IF(MOD(Calculator!$B$36/Calculator!$F$16,1)&lt;0.5,-1,1))^2)/((50*POWER(80,POWER(COS(PI()*MOD(Calculator!$B$36/Calculator!$F$16,1)),2))+$C95)^2+(1500*ABS(SIN(2*PI()*MOD(Calculator!$B$36/Calculator!$F$16,1)))*IF(MOD(Calculator!$B$36/Calculator!$F$16,1)&lt;0.5,-1,1))^2)))/(1-SQRT(((50*POWER(80,POWER(COS(PI()*MOD(Calculator!$B$36/Calculator!$F$16,1)),2))-$C95)^2+(1500*ABS(SIN(2*PI()*MOD(Calculator!$B$36/Calculator!$F$16,1)))*IF(MOD(Calculator!$B$36/Calculator!$F$16,1)&lt;0.5,-1,1))^2)/((50*POWER(80,POWER(COS(PI()*MOD(Calculator!$B$36/Calculator!$F$16,1)),2))+$C95)^2+(1500*ABS(SIN(2*PI()*MOD(Calculator!$B$36/Calculator!$F$16,1)))*IF(MOD(Calculator!$B$36/Calculator!$F$16,1)&lt;0.5,-1,1))^2))),2))</f>
        <v>—</v>
      </c>
      <c r="EX95" s="253" t="n">
        <f aca="false">IF(OR(Calculator!$E$17&lt;&gt;"YES",Calculator!$B$36&lt;Calculator!$G$17),"—",ROUND((1+SQRT(((50*POWER(80,POWER(COS(PI()*MOD(Calculator!$B$36/Calculator!$F$17,1)),2))-$C95)^2+(1500*ABS(SIN(2*PI()*MOD(Calculator!$B$36/Calculator!$F$17,1)))*IF(MOD(Calculator!$B$36/Calculator!$F$17,1)&lt;0.5,-1,1))^2)/((50*POWER(80,POWER(COS(PI()*MOD(Calculator!$B$36/Calculator!$F$17,1)),2))+$C95)^2+(1500*ABS(SIN(2*PI()*MOD(Calculator!$B$36/Calculator!$F$17,1)))*IF(MOD(Calculator!$B$36/Calculator!$F$17,1)&lt;0.5,-1,1))^2)))/(1-SQRT(((50*POWER(80,POWER(COS(PI()*MOD(Calculator!$B$36/Calculator!$F$17,1)),2))-$C95)^2+(1500*ABS(SIN(2*PI()*MOD(Calculator!$B$36/Calculator!$F$17,1)))*IF(MOD(Calculator!$B$36/Calculator!$F$17,1)&lt;0.5,-1,1))^2)/((50*POWER(80,POWER(COS(PI()*MOD(Calculator!$B$36/Calculator!$F$17,1)),2))+$C95)^2+(1500*ABS(SIN(2*PI()*MOD(Calculator!$B$36/Calculator!$F$17,1)))*IF(MOD(Calculator!$B$36/Calculator!$F$17,1)&lt;0.5,-1,1))^2))),2))</f>
        <v>26.66</v>
      </c>
      <c r="EY95" s="253" t="str">
        <f aca="false">IF(OR(Calculator!$E$18&lt;&gt;"YES",Calculator!$B$36&lt;Calculator!$G$18),"—",ROUND((1+SQRT(((50*POWER(80,POWER(COS(PI()*MOD(Calculator!$B$36/Calculator!$F$18,1)),2))-$C95)^2+(1500*ABS(SIN(2*PI()*MOD(Calculator!$B$36/Calculator!$F$18,1)))*IF(MOD(Calculator!$B$36/Calculator!$F$18,1)&lt;0.5,-1,1))^2)/((50*POWER(80,POWER(COS(PI()*MOD(Calculator!$B$36/Calculator!$F$18,1)),2))+$C95)^2+(1500*ABS(SIN(2*PI()*MOD(Calculator!$B$36/Calculator!$F$18,1)))*IF(MOD(Calculator!$B$36/Calculator!$F$18,1)&lt;0.5,-1,1))^2)))/(1-SQRT(((50*POWER(80,POWER(COS(PI()*MOD(Calculator!$B$36/Calculator!$F$18,1)),2))-$C95)^2+(1500*ABS(SIN(2*PI()*MOD(Calculator!$B$36/Calculator!$F$18,1)))*IF(MOD(Calculator!$B$36/Calculator!$F$18,1)&lt;0.5,-1,1))^2)/((50*POWER(80,POWER(COS(PI()*MOD(Calculator!$B$36/Calculator!$F$18,1)),2))+$C95)^2+(1500*ABS(SIN(2*PI()*MOD(Calculator!$B$36/Calculator!$F$18,1)))*IF(MOD(Calculator!$B$36/Calculator!$F$18,1)&lt;0.5,-1,1))^2))),2))</f>
        <v>—</v>
      </c>
      <c r="EZ95" s="253" t="str">
        <f aca="false">IF(OR(Calculator!$E$19&lt;&gt;"YES",Calculator!$B$36&lt;Calculator!$G$19),"—",ROUND((1+SQRT(((50*POWER(80,POWER(COS(PI()*MOD(Calculator!$B$36/Calculator!$F$19,1)),2))-$C95)^2+(1500*ABS(SIN(2*PI()*MOD(Calculator!$B$36/Calculator!$F$19,1)))*IF(MOD(Calculator!$B$36/Calculator!$F$19,1)&lt;0.5,-1,1))^2)/((50*POWER(80,POWER(COS(PI()*MOD(Calculator!$B$36/Calculator!$F$19,1)),2))+$C95)^2+(1500*ABS(SIN(2*PI()*MOD(Calculator!$B$36/Calculator!$F$19,1)))*IF(MOD(Calculator!$B$36/Calculator!$F$19,1)&lt;0.5,-1,1))^2)))/(1-SQRT(((50*POWER(80,POWER(COS(PI()*MOD(Calculator!$B$36/Calculator!$F$19,1)),2))-$C95)^2+(1500*ABS(SIN(2*PI()*MOD(Calculator!$B$36/Calculator!$F$19,1)))*IF(MOD(Calculator!$B$36/Calculator!$F$19,1)&lt;0.5,-1,1))^2)/((50*POWER(80,POWER(COS(PI()*MOD(Calculator!$B$36/Calculator!$F$19,1)),2))+$C95)^2+(1500*ABS(SIN(2*PI()*MOD(Calculator!$B$36/Calculator!$F$19,1)))*IF(MOD(Calculator!$B$36/Calculator!$F$19,1)&lt;0.5,-1,1))^2))),2))</f>
        <v>—</v>
      </c>
      <c r="FA95" s="253" t="str">
        <f aca="false">IF(OR(Calculator!$E$20&lt;&gt;"YES",Calculator!$B$36&lt;Calculator!$G$20),"—",ROUND((1+SQRT(((50*POWER(80,POWER(COS(PI()*MOD(Calculator!$B$36/Calculator!$F$20,1)),2))-$C95)^2+(1500*ABS(SIN(2*PI()*MOD(Calculator!$B$36/Calculator!$F$20,1)))*IF(MOD(Calculator!$B$36/Calculator!$F$20,1)&lt;0.5,-1,1))^2)/((50*POWER(80,POWER(COS(PI()*MOD(Calculator!$B$36/Calculator!$F$20,1)),2))+$C95)^2+(1500*ABS(SIN(2*PI()*MOD(Calculator!$B$36/Calculator!$F$20,1)))*IF(MOD(Calculator!$B$36/Calculator!$F$20,1)&lt;0.5,-1,1))^2)))/(1-SQRT(((50*POWER(80,POWER(COS(PI()*MOD(Calculator!$B$36/Calculator!$F$20,1)),2))-$C95)^2+(1500*ABS(SIN(2*PI()*MOD(Calculator!$B$36/Calculator!$F$20,1)))*IF(MOD(Calculator!$B$36/Calculator!$F$20,1)&lt;0.5,-1,1))^2)/((50*POWER(80,POWER(COS(PI()*MOD(Calculator!$B$36/Calculator!$F$20,1)),2))+$C95)^2+(1500*ABS(SIN(2*PI()*MOD(Calculator!$B$36/Calculator!$F$20,1)))*IF(MOD(Calculator!$B$36/Calculator!$F$20,1)&lt;0.5,-1,1))^2))),2))</f>
        <v>—</v>
      </c>
      <c r="FB95" s="253" t="str">
        <f aca="false">IF(OR(Calculator!$E$21&lt;&gt;"YES",Calculator!$B$36&lt;Calculator!$G$21),"—",ROUND((1+SQRT(((50*POWER(80,POWER(COS(PI()*MOD(Calculator!$B$36/Calculator!$F$21,1)),2))-$C95)^2+(1500*ABS(SIN(2*PI()*MOD(Calculator!$B$36/Calculator!$F$21,1)))*IF(MOD(Calculator!$B$36/Calculator!$F$21,1)&lt;0.5,-1,1))^2)/((50*POWER(80,POWER(COS(PI()*MOD(Calculator!$B$36/Calculator!$F$21,1)),2))+$C95)^2+(1500*ABS(SIN(2*PI()*MOD(Calculator!$B$36/Calculator!$F$21,1)))*IF(MOD(Calculator!$B$36/Calculator!$F$21,1)&lt;0.5,-1,1))^2)))/(1-SQRT(((50*POWER(80,POWER(COS(PI()*MOD(Calculator!$B$36/Calculator!$F$21,1)),2))-$C95)^2+(1500*ABS(SIN(2*PI()*MOD(Calculator!$B$36/Calculator!$F$21,1)))*IF(MOD(Calculator!$B$36/Calculator!$F$21,1)&lt;0.5,-1,1))^2)/((50*POWER(80,POWER(COS(PI()*MOD(Calculator!$B$36/Calculator!$F$21,1)),2))+$C95)^2+(1500*ABS(SIN(2*PI()*MOD(Calculator!$B$36/Calculator!$F$21,1)))*IF(MOD(Calculator!$B$36/Calculator!$F$21,1)&lt;0.5,-1,1))^2))),2))</f>
        <v>—</v>
      </c>
      <c r="FC95" s="253" t="str">
        <f aca="false">IF(OR(Calculator!$E$22&lt;&gt;"YES",Calculator!$B$36&lt;Calculator!$G$22),"—",ROUND((1+SQRT(((50*POWER(80,POWER(COS(PI()*MOD(Calculator!$B$36/Calculator!$F$22,1)),2))-$C95)^2+(1500*ABS(SIN(2*PI()*MOD(Calculator!$B$36/Calculator!$F$22,1)))*IF(MOD(Calculator!$B$36/Calculator!$F$22,1)&lt;0.5,-1,1))^2)/((50*POWER(80,POWER(COS(PI()*MOD(Calculator!$B$36/Calculator!$F$22,1)),2))+$C95)^2+(1500*ABS(SIN(2*PI()*MOD(Calculator!$B$36/Calculator!$F$22,1)))*IF(MOD(Calculator!$B$36/Calculator!$F$22,1)&lt;0.5,-1,1))^2)))/(1-SQRT(((50*POWER(80,POWER(COS(PI()*MOD(Calculator!$B$36/Calculator!$F$22,1)),2))-$C95)^2+(1500*ABS(SIN(2*PI()*MOD(Calculator!$B$36/Calculator!$F$22,1)))*IF(MOD(Calculator!$B$36/Calculator!$F$22,1)&lt;0.5,-1,1))^2)/((50*POWER(80,POWER(COS(PI()*MOD(Calculator!$B$36/Calculator!$F$22,1)),2))+$C95)^2+(1500*ABS(SIN(2*PI()*MOD(Calculator!$B$36/Calculator!$F$22,1)))*IF(MOD(Calculator!$B$36/Calculator!$F$22,1)&lt;0.5,-1,1))^2))),2))</f>
        <v>—</v>
      </c>
      <c r="FD95" s="295" t="n">
        <f aca="false">IFERROR(ROUND((IF(ISNUMBER(ES95),ES95,0)+IF(ISNUMBER(ET95),ET95,0)+IF(ISNUMBER(EU95),EU95,0)+IF(ISNUMBER(EV95),EV95,0)+IF(ISNUMBER(EW95),EW95,0)+IF(ISNUMBER(EX95),EX95,0)+IF(ISNUMBER(EY95),EY95,0)+IF(ISNUMBER(EZ95),EZ95,0)+IF(ISNUMBER(FA95),FA95,0)+IF(ISNUMBER(FB95),FB95,0)+IF(ISNUMBER(FC95),FC95,0))/(IF(ISNUMBER(ES95),1,0)+IF(ISNUMBER(ET95),1,0)+IF(ISNUMBER(EU95),1,0)+IF(ISNUMBER(EV95),1,0)+IF(ISNUMBER(EW95),1,0)+IF(ISNUMBER(EX95),1,0)+IF(ISNUMBER(EY95),1,0)+IF(ISNUMBER(EZ95),1,0)+IF(ISNUMBER(FA95),1,0)+IF(ISNUMBER(FB95),1,0)+IF(ISNUMBER(FC95),1,0)),4),"")</f>
        <v>24.035</v>
      </c>
      <c r="FE95" s="253" t="str">
        <f aca="false">IF(OR(Calculator!$E$12&lt;&gt;"YES",Calculator!$B$37&lt;Calculator!$G$12),"—",ROUND((1+SQRT(((50*POWER(80,POWER(COS(PI()*MOD(Calculator!$B$37/Calculator!$F$12,1)),2))-$C95)^2+(1500*ABS(SIN(2*PI()*MOD(Calculator!$B$37/Calculator!$F$12,1)))*IF(MOD(Calculator!$B$37/Calculator!$F$12,1)&lt;0.5,-1,1))^2)/((50*POWER(80,POWER(COS(PI()*MOD(Calculator!$B$37/Calculator!$F$12,1)),2))+$C95)^2+(1500*ABS(SIN(2*PI()*MOD(Calculator!$B$37/Calculator!$F$12,1)))*IF(MOD(Calculator!$B$37/Calculator!$F$12,1)&lt;0.5,-1,1))^2)))/(1-SQRT(((50*POWER(80,POWER(COS(PI()*MOD(Calculator!$B$37/Calculator!$F$12,1)),2))-$C95)^2+(1500*ABS(SIN(2*PI()*MOD(Calculator!$B$37/Calculator!$F$12,1)))*IF(MOD(Calculator!$B$37/Calculator!$F$12,1)&lt;0.5,-1,1))^2)/((50*POWER(80,POWER(COS(PI()*MOD(Calculator!$B$37/Calculator!$F$12,1)),2))+$C95)^2+(1500*ABS(SIN(2*PI()*MOD(Calculator!$B$37/Calculator!$F$12,1)))*IF(MOD(Calculator!$B$37/Calculator!$F$12,1)&lt;0.5,-1,1))^2))),2))</f>
        <v>—</v>
      </c>
      <c r="FF95" s="253" t="str">
        <f aca="false">IF(OR(Calculator!$E$13&lt;&gt;"YES",Calculator!$B$37&lt;Calculator!$G$13),"—",ROUND((1+SQRT(((50*POWER(80,POWER(COS(PI()*MOD(Calculator!$B$37/Calculator!$F$13,1)),2))-$C95)^2+(1500*ABS(SIN(2*PI()*MOD(Calculator!$B$37/Calculator!$F$13,1)))*IF(MOD(Calculator!$B$37/Calculator!$F$13,1)&lt;0.5,-1,1))^2)/((50*POWER(80,POWER(COS(PI()*MOD(Calculator!$B$37/Calculator!$F$13,1)),2))+$C95)^2+(1500*ABS(SIN(2*PI()*MOD(Calculator!$B$37/Calculator!$F$13,1)))*IF(MOD(Calculator!$B$37/Calculator!$F$13,1)&lt;0.5,-1,1))^2)))/(1-SQRT(((50*POWER(80,POWER(COS(PI()*MOD(Calculator!$B$37/Calculator!$F$13,1)),2))-$C95)^2+(1500*ABS(SIN(2*PI()*MOD(Calculator!$B$37/Calculator!$F$13,1)))*IF(MOD(Calculator!$B$37/Calculator!$F$13,1)&lt;0.5,-1,1))^2)/((50*POWER(80,POWER(COS(PI()*MOD(Calculator!$B$37/Calculator!$F$13,1)),2))+$C95)^2+(1500*ABS(SIN(2*PI()*MOD(Calculator!$B$37/Calculator!$F$13,1)))*IF(MOD(Calculator!$B$37/Calculator!$F$13,1)&lt;0.5,-1,1))^2))),2))</f>
        <v>—</v>
      </c>
      <c r="FG95" s="253" t="str">
        <f aca="false">IF(OR(Calculator!$E$14&lt;&gt;"YES",Calculator!$B$37&lt;Calculator!$G$14),"—",ROUND((1+SQRT(((50*POWER(80,POWER(COS(PI()*MOD(Calculator!$B$37/Calculator!$F$14,1)),2))-$C95)^2+(1500*ABS(SIN(2*PI()*MOD(Calculator!$B$37/Calculator!$F$14,1)))*IF(MOD(Calculator!$B$37/Calculator!$F$14,1)&lt;0.5,-1,1))^2)/((50*POWER(80,POWER(COS(PI()*MOD(Calculator!$B$37/Calculator!$F$14,1)),2))+$C95)^2+(1500*ABS(SIN(2*PI()*MOD(Calculator!$B$37/Calculator!$F$14,1)))*IF(MOD(Calculator!$B$37/Calculator!$F$14,1)&lt;0.5,-1,1))^2)))/(1-SQRT(((50*POWER(80,POWER(COS(PI()*MOD(Calculator!$B$37/Calculator!$F$14,1)),2))-$C95)^2+(1500*ABS(SIN(2*PI()*MOD(Calculator!$B$37/Calculator!$F$14,1)))*IF(MOD(Calculator!$B$37/Calculator!$F$14,1)&lt;0.5,-1,1))^2)/((50*POWER(80,POWER(COS(PI()*MOD(Calculator!$B$37/Calculator!$F$14,1)),2))+$C95)^2+(1500*ABS(SIN(2*PI()*MOD(Calculator!$B$37/Calculator!$F$14,1)))*IF(MOD(Calculator!$B$37/Calculator!$F$14,1)&lt;0.5,-1,1))^2))),2))</f>
        <v>—</v>
      </c>
      <c r="FH95" s="253" t="n">
        <f aca="false">IF(OR(Calculator!$E$15&lt;&gt;"YES",Calculator!$B$37&lt;Calculator!$G$15),"—",ROUND((1+SQRT(((50*POWER(80,POWER(COS(PI()*MOD(Calculator!$B$37/Calculator!$F$15,1)),2))-$C95)^2+(1500*ABS(SIN(2*PI()*MOD(Calculator!$B$37/Calculator!$F$15,1)))*IF(MOD(Calculator!$B$37/Calculator!$F$15,1)&lt;0.5,-1,1))^2)/((50*POWER(80,POWER(COS(PI()*MOD(Calculator!$B$37/Calculator!$F$15,1)),2))+$C95)^2+(1500*ABS(SIN(2*PI()*MOD(Calculator!$B$37/Calculator!$F$15,1)))*IF(MOD(Calculator!$B$37/Calculator!$F$15,1)&lt;0.5,-1,1))^2)))/(1-SQRT(((50*POWER(80,POWER(COS(PI()*MOD(Calculator!$B$37/Calculator!$F$15,1)),2))-$C95)^2+(1500*ABS(SIN(2*PI()*MOD(Calculator!$B$37/Calculator!$F$15,1)))*IF(MOD(Calculator!$B$37/Calculator!$F$15,1)&lt;0.5,-1,1))^2)/((50*POWER(80,POWER(COS(PI()*MOD(Calculator!$B$37/Calculator!$F$15,1)),2))+$C95)^2+(1500*ABS(SIN(2*PI()*MOD(Calculator!$B$37/Calculator!$F$15,1)))*IF(MOD(Calculator!$B$37/Calculator!$F$15,1)&lt;0.5,-1,1))^2))),2))</f>
        <v>2.68</v>
      </c>
      <c r="FI95" s="253" t="str">
        <f aca="false">IF(OR(Calculator!$E$16&lt;&gt;"YES",Calculator!$B$37&lt;Calculator!$G$16),"—",ROUND((1+SQRT(((50*POWER(80,POWER(COS(PI()*MOD(Calculator!$B$37/Calculator!$F$16,1)),2))-$C95)^2+(1500*ABS(SIN(2*PI()*MOD(Calculator!$B$37/Calculator!$F$16,1)))*IF(MOD(Calculator!$B$37/Calculator!$F$16,1)&lt;0.5,-1,1))^2)/((50*POWER(80,POWER(COS(PI()*MOD(Calculator!$B$37/Calculator!$F$16,1)),2))+$C95)^2+(1500*ABS(SIN(2*PI()*MOD(Calculator!$B$37/Calculator!$F$16,1)))*IF(MOD(Calculator!$B$37/Calculator!$F$16,1)&lt;0.5,-1,1))^2)))/(1-SQRT(((50*POWER(80,POWER(COS(PI()*MOD(Calculator!$B$37/Calculator!$F$16,1)),2))-$C95)^2+(1500*ABS(SIN(2*PI()*MOD(Calculator!$B$37/Calculator!$F$16,1)))*IF(MOD(Calculator!$B$37/Calculator!$F$16,1)&lt;0.5,-1,1))^2)/((50*POWER(80,POWER(COS(PI()*MOD(Calculator!$B$37/Calculator!$F$16,1)),2))+$C95)^2+(1500*ABS(SIN(2*PI()*MOD(Calculator!$B$37/Calculator!$F$16,1)))*IF(MOD(Calculator!$B$37/Calculator!$F$16,1)&lt;0.5,-1,1))^2))),2))</f>
        <v>—</v>
      </c>
      <c r="FJ95" s="253" t="n">
        <f aca="false">IF(OR(Calculator!$E$17&lt;&gt;"YES",Calculator!$B$37&lt;Calculator!$G$17),"—",ROUND((1+SQRT(((50*POWER(80,POWER(COS(PI()*MOD(Calculator!$B$37/Calculator!$F$17,1)),2))-$C95)^2+(1500*ABS(SIN(2*PI()*MOD(Calculator!$B$37/Calculator!$F$17,1)))*IF(MOD(Calculator!$B$37/Calculator!$F$17,1)&lt;0.5,-1,1))^2)/((50*POWER(80,POWER(COS(PI()*MOD(Calculator!$B$37/Calculator!$F$17,1)),2))+$C95)^2+(1500*ABS(SIN(2*PI()*MOD(Calculator!$B$37/Calculator!$F$17,1)))*IF(MOD(Calculator!$B$37/Calculator!$F$17,1)&lt;0.5,-1,1))^2)))/(1-SQRT(((50*POWER(80,POWER(COS(PI()*MOD(Calculator!$B$37/Calculator!$F$17,1)),2))-$C95)^2+(1500*ABS(SIN(2*PI()*MOD(Calculator!$B$37/Calculator!$F$17,1)))*IF(MOD(Calculator!$B$37/Calculator!$F$17,1)&lt;0.5,-1,1))^2)/((50*POWER(80,POWER(COS(PI()*MOD(Calculator!$B$37/Calculator!$F$17,1)),2))+$C95)^2+(1500*ABS(SIN(2*PI()*MOD(Calculator!$B$37/Calculator!$F$17,1)))*IF(MOD(Calculator!$B$37/Calculator!$F$17,1)&lt;0.5,-1,1))^2))),2))</f>
        <v>18</v>
      </c>
      <c r="FK95" s="253" t="str">
        <f aca="false">IF(OR(Calculator!$E$18&lt;&gt;"YES",Calculator!$B$37&lt;Calculator!$G$18),"—",ROUND((1+SQRT(((50*POWER(80,POWER(COS(PI()*MOD(Calculator!$B$37/Calculator!$F$18,1)),2))-$C95)^2+(1500*ABS(SIN(2*PI()*MOD(Calculator!$B$37/Calculator!$F$18,1)))*IF(MOD(Calculator!$B$37/Calculator!$F$18,1)&lt;0.5,-1,1))^2)/((50*POWER(80,POWER(COS(PI()*MOD(Calculator!$B$37/Calculator!$F$18,1)),2))+$C95)^2+(1500*ABS(SIN(2*PI()*MOD(Calculator!$B$37/Calculator!$F$18,1)))*IF(MOD(Calculator!$B$37/Calculator!$F$18,1)&lt;0.5,-1,1))^2)))/(1-SQRT(((50*POWER(80,POWER(COS(PI()*MOD(Calculator!$B$37/Calculator!$F$18,1)),2))-$C95)^2+(1500*ABS(SIN(2*PI()*MOD(Calculator!$B$37/Calculator!$F$18,1)))*IF(MOD(Calculator!$B$37/Calculator!$F$18,1)&lt;0.5,-1,1))^2)/((50*POWER(80,POWER(COS(PI()*MOD(Calculator!$B$37/Calculator!$F$18,1)),2))+$C95)^2+(1500*ABS(SIN(2*PI()*MOD(Calculator!$B$37/Calculator!$F$18,1)))*IF(MOD(Calculator!$B$37/Calculator!$F$18,1)&lt;0.5,-1,1))^2))),2))</f>
        <v>—</v>
      </c>
      <c r="FL95" s="253" t="str">
        <f aca="false">IF(OR(Calculator!$E$19&lt;&gt;"YES",Calculator!$B$37&lt;Calculator!$G$19),"—",ROUND((1+SQRT(((50*POWER(80,POWER(COS(PI()*MOD(Calculator!$B$37/Calculator!$F$19,1)),2))-$C95)^2+(1500*ABS(SIN(2*PI()*MOD(Calculator!$B$37/Calculator!$F$19,1)))*IF(MOD(Calculator!$B$37/Calculator!$F$19,1)&lt;0.5,-1,1))^2)/((50*POWER(80,POWER(COS(PI()*MOD(Calculator!$B$37/Calculator!$F$19,1)),2))+$C95)^2+(1500*ABS(SIN(2*PI()*MOD(Calculator!$B$37/Calculator!$F$19,1)))*IF(MOD(Calculator!$B$37/Calculator!$F$19,1)&lt;0.5,-1,1))^2)))/(1-SQRT(((50*POWER(80,POWER(COS(PI()*MOD(Calculator!$B$37/Calculator!$F$19,1)),2))-$C95)^2+(1500*ABS(SIN(2*PI()*MOD(Calculator!$B$37/Calculator!$F$19,1)))*IF(MOD(Calculator!$B$37/Calculator!$F$19,1)&lt;0.5,-1,1))^2)/((50*POWER(80,POWER(COS(PI()*MOD(Calculator!$B$37/Calculator!$F$19,1)),2))+$C95)^2+(1500*ABS(SIN(2*PI()*MOD(Calculator!$B$37/Calculator!$F$19,1)))*IF(MOD(Calculator!$B$37/Calculator!$F$19,1)&lt;0.5,-1,1))^2))),2))</f>
        <v>—</v>
      </c>
      <c r="FM95" s="253" t="str">
        <f aca="false">IF(OR(Calculator!$E$20&lt;&gt;"YES",Calculator!$B$37&lt;Calculator!$G$20),"—",ROUND((1+SQRT(((50*POWER(80,POWER(COS(PI()*MOD(Calculator!$B$37/Calculator!$F$20,1)),2))-$C95)^2+(1500*ABS(SIN(2*PI()*MOD(Calculator!$B$37/Calculator!$F$20,1)))*IF(MOD(Calculator!$B$37/Calculator!$F$20,1)&lt;0.5,-1,1))^2)/((50*POWER(80,POWER(COS(PI()*MOD(Calculator!$B$37/Calculator!$F$20,1)),2))+$C95)^2+(1500*ABS(SIN(2*PI()*MOD(Calculator!$B$37/Calculator!$F$20,1)))*IF(MOD(Calculator!$B$37/Calculator!$F$20,1)&lt;0.5,-1,1))^2)))/(1-SQRT(((50*POWER(80,POWER(COS(PI()*MOD(Calculator!$B$37/Calculator!$F$20,1)),2))-$C95)^2+(1500*ABS(SIN(2*PI()*MOD(Calculator!$B$37/Calculator!$F$20,1)))*IF(MOD(Calculator!$B$37/Calculator!$F$20,1)&lt;0.5,-1,1))^2)/((50*POWER(80,POWER(COS(PI()*MOD(Calculator!$B$37/Calculator!$F$20,1)),2))+$C95)^2+(1500*ABS(SIN(2*PI()*MOD(Calculator!$B$37/Calculator!$F$20,1)))*IF(MOD(Calculator!$B$37/Calculator!$F$20,1)&lt;0.5,-1,1))^2))),2))</f>
        <v>—</v>
      </c>
      <c r="FN95" s="253" t="str">
        <f aca="false">IF(OR(Calculator!$E$21&lt;&gt;"YES",Calculator!$B$37&lt;Calculator!$G$21),"—",ROUND((1+SQRT(((50*POWER(80,POWER(COS(PI()*MOD(Calculator!$B$37/Calculator!$F$21,1)),2))-$C95)^2+(1500*ABS(SIN(2*PI()*MOD(Calculator!$B$37/Calculator!$F$21,1)))*IF(MOD(Calculator!$B$37/Calculator!$F$21,1)&lt;0.5,-1,1))^2)/((50*POWER(80,POWER(COS(PI()*MOD(Calculator!$B$37/Calculator!$F$21,1)),2))+$C95)^2+(1500*ABS(SIN(2*PI()*MOD(Calculator!$B$37/Calculator!$F$21,1)))*IF(MOD(Calculator!$B$37/Calculator!$F$21,1)&lt;0.5,-1,1))^2)))/(1-SQRT(((50*POWER(80,POWER(COS(PI()*MOD(Calculator!$B$37/Calculator!$F$21,1)),2))-$C95)^2+(1500*ABS(SIN(2*PI()*MOD(Calculator!$B$37/Calculator!$F$21,1)))*IF(MOD(Calculator!$B$37/Calculator!$F$21,1)&lt;0.5,-1,1))^2)/((50*POWER(80,POWER(COS(PI()*MOD(Calculator!$B$37/Calculator!$F$21,1)),2))+$C95)^2+(1500*ABS(SIN(2*PI()*MOD(Calculator!$B$37/Calculator!$F$21,1)))*IF(MOD(Calculator!$B$37/Calculator!$F$21,1)&lt;0.5,-1,1))^2))),2))</f>
        <v>—</v>
      </c>
      <c r="FO95" s="253" t="str">
        <f aca="false">IF(OR(Calculator!$E$22&lt;&gt;"YES",Calculator!$B$37&lt;Calculator!$G$22),"—",ROUND((1+SQRT(((50*POWER(80,POWER(COS(PI()*MOD(Calculator!$B$37/Calculator!$F$22,1)),2))-$C95)^2+(1500*ABS(SIN(2*PI()*MOD(Calculator!$B$37/Calculator!$F$22,1)))*IF(MOD(Calculator!$B$37/Calculator!$F$22,1)&lt;0.5,-1,1))^2)/((50*POWER(80,POWER(COS(PI()*MOD(Calculator!$B$37/Calculator!$F$22,1)),2))+$C95)^2+(1500*ABS(SIN(2*PI()*MOD(Calculator!$B$37/Calculator!$F$22,1)))*IF(MOD(Calculator!$B$37/Calculator!$F$22,1)&lt;0.5,-1,1))^2)))/(1-SQRT(((50*POWER(80,POWER(COS(PI()*MOD(Calculator!$B$37/Calculator!$F$22,1)),2))-$C95)^2+(1500*ABS(SIN(2*PI()*MOD(Calculator!$B$37/Calculator!$F$22,1)))*IF(MOD(Calculator!$B$37/Calculator!$F$22,1)&lt;0.5,-1,1))^2)/((50*POWER(80,POWER(COS(PI()*MOD(Calculator!$B$37/Calculator!$F$22,1)),2))+$C95)^2+(1500*ABS(SIN(2*PI()*MOD(Calculator!$B$37/Calculator!$F$22,1)))*IF(MOD(Calculator!$B$37/Calculator!$F$22,1)&lt;0.5,-1,1))^2))),2))</f>
        <v>—</v>
      </c>
      <c r="FP95" s="295" t="n">
        <f aca="false">IFERROR(ROUND((IF(ISNUMBER(FE95),FE95,0)+IF(ISNUMBER(FF95),FF95,0)+IF(ISNUMBER(FG95),FG95,0)+IF(ISNUMBER(FH95),FH95,0)+IF(ISNUMBER(FI95),FI95,0)+IF(ISNUMBER(FJ95),FJ95,0)+IF(ISNUMBER(FK95),FK95,0)+IF(ISNUMBER(FL95),FL95,0)+IF(ISNUMBER(FM95),FM95,0)+IF(ISNUMBER(FN95),FN95,0)+IF(ISNUMBER(FO95),FO95,0))/(IF(ISNUMBER(FE95),1,0)+IF(ISNUMBER(FF95),1,0)+IF(ISNUMBER(FG95),1,0)+IF(ISNUMBER(FH95),1,0)+IF(ISNUMBER(FI95),1,0)+IF(ISNUMBER(FJ95),1,0)+IF(ISNUMBER(FK95),1,0)+IF(ISNUMBER(FL95),1,0)+IF(ISNUMBER(FM95),1,0)+IF(ISNUMBER(FN95),1,0)+IF(ISNUMBER(FO95),1,0)),4),"")</f>
        <v>10.34</v>
      </c>
      <c r="FQ95" s="253" t="str">
        <f aca="false">IF(OR(Calculator!$E$12&lt;&gt;"YES",Calculator!$B$38&lt;Calculator!$G$12),"—",ROUND((1+SQRT(((50*POWER(80,POWER(COS(PI()*MOD(Calculator!$B$38/Calculator!$F$12,1)),2))-$C95)^2+(1500*ABS(SIN(2*PI()*MOD(Calculator!$B$38/Calculator!$F$12,1)))*IF(MOD(Calculator!$B$38/Calculator!$F$12,1)&lt;0.5,-1,1))^2)/((50*POWER(80,POWER(COS(PI()*MOD(Calculator!$B$38/Calculator!$F$12,1)),2))+$C95)^2+(1500*ABS(SIN(2*PI()*MOD(Calculator!$B$38/Calculator!$F$12,1)))*IF(MOD(Calculator!$B$38/Calculator!$F$12,1)&lt;0.5,-1,1))^2)))/(1-SQRT(((50*POWER(80,POWER(COS(PI()*MOD(Calculator!$B$38/Calculator!$F$12,1)),2))-$C95)^2+(1500*ABS(SIN(2*PI()*MOD(Calculator!$B$38/Calculator!$F$12,1)))*IF(MOD(Calculator!$B$38/Calculator!$F$12,1)&lt;0.5,-1,1))^2)/((50*POWER(80,POWER(COS(PI()*MOD(Calculator!$B$38/Calculator!$F$12,1)),2))+$C95)^2+(1500*ABS(SIN(2*PI()*MOD(Calculator!$B$38/Calculator!$F$12,1)))*IF(MOD(Calculator!$B$38/Calculator!$F$12,1)&lt;0.5,-1,1))^2))),2))</f>
        <v>—</v>
      </c>
      <c r="FR95" s="253" t="str">
        <f aca="false">IF(OR(Calculator!$E$13&lt;&gt;"YES",Calculator!$B$38&lt;Calculator!$G$13),"—",ROUND((1+SQRT(((50*POWER(80,POWER(COS(PI()*MOD(Calculator!$B$38/Calculator!$F$13,1)),2))-$C95)^2+(1500*ABS(SIN(2*PI()*MOD(Calculator!$B$38/Calculator!$F$13,1)))*IF(MOD(Calculator!$B$38/Calculator!$F$13,1)&lt;0.5,-1,1))^2)/((50*POWER(80,POWER(COS(PI()*MOD(Calculator!$B$38/Calculator!$F$13,1)),2))+$C95)^2+(1500*ABS(SIN(2*PI()*MOD(Calculator!$B$38/Calculator!$F$13,1)))*IF(MOD(Calculator!$B$38/Calculator!$F$13,1)&lt;0.5,-1,1))^2)))/(1-SQRT(((50*POWER(80,POWER(COS(PI()*MOD(Calculator!$B$38/Calculator!$F$13,1)),2))-$C95)^2+(1500*ABS(SIN(2*PI()*MOD(Calculator!$B$38/Calculator!$F$13,1)))*IF(MOD(Calculator!$B$38/Calculator!$F$13,1)&lt;0.5,-1,1))^2)/((50*POWER(80,POWER(COS(PI()*MOD(Calculator!$B$38/Calculator!$F$13,1)),2))+$C95)^2+(1500*ABS(SIN(2*PI()*MOD(Calculator!$B$38/Calculator!$F$13,1)))*IF(MOD(Calculator!$B$38/Calculator!$F$13,1)&lt;0.5,-1,1))^2))),2))</f>
        <v>—</v>
      </c>
      <c r="FS95" s="253" t="str">
        <f aca="false">IF(OR(Calculator!$E$14&lt;&gt;"YES",Calculator!$B$38&lt;Calculator!$G$14),"—",ROUND((1+SQRT(((50*POWER(80,POWER(COS(PI()*MOD(Calculator!$B$38/Calculator!$F$14,1)),2))-$C95)^2+(1500*ABS(SIN(2*PI()*MOD(Calculator!$B$38/Calculator!$F$14,1)))*IF(MOD(Calculator!$B$38/Calculator!$F$14,1)&lt;0.5,-1,1))^2)/((50*POWER(80,POWER(COS(PI()*MOD(Calculator!$B$38/Calculator!$F$14,1)),2))+$C95)^2+(1500*ABS(SIN(2*PI()*MOD(Calculator!$B$38/Calculator!$F$14,1)))*IF(MOD(Calculator!$B$38/Calculator!$F$14,1)&lt;0.5,-1,1))^2)))/(1-SQRT(((50*POWER(80,POWER(COS(PI()*MOD(Calculator!$B$38/Calculator!$F$14,1)),2))-$C95)^2+(1500*ABS(SIN(2*PI()*MOD(Calculator!$B$38/Calculator!$F$14,1)))*IF(MOD(Calculator!$B$38/Calculator!$F$14,1)&lt;0.5,-1,1))^2)/((50*POWER(80,POWER(COS(PI()*MOD(Calculator!$B$38/Calculator!$F$14,1)),2))+$C95)^2+(1500*ABS(SIN(2*PI()*MOD(Calculator!$B$38/Calculator!$F$14,1)))*IF(MOD(Calculator!$B$38/Calculator!$F$14,1)&lt;0.5,-1,1))^2))),2))</f>
        <v>—</v>
      </c>
      <c r="FT95" s="253" t="n">
        <f aca="false">IF(OR(Calculator!$E$15&lt;&gt;"YES",Calculator!$B$38&lt;Calculator!$G$15),"—",ROUND((1+SQRT(((50*POWER(80,POWER(COS(PI()*MOD(Calculator!$B$38/Calculator!$F$15,1)),2))-$C95)^2+(1500*ABS(SIN(2*PI()*MOD(Calculator!$B$38/Calculator!$F$15,1)))*IF(MOD(Calculator!$B$38/Calculator!$F$15,1)&lt;0.5,-1,1))^2)/((50*POWER(80,POWER(COS(PI()*MOD(Calculator!$B$38/Calculator!$F$15,1)),2))+$C95)^2+(1500*ABS(SIN(2*PI()*MOD(Calculator!$B$38/Calculator!$F$15,1)))*IF(MOD(Calculator!$B$38/Calculator!$F$15,1)&lt;0.5,-1,1))^2)))/(1-SQRT(((50*POWER(80,POWER(COS(PI()*MOD(Calculator!$B$38/Calculator!$F$15,1)),2))-$C95)^2+(1500*ABS(SIN(2*PI()*MOD(Calculator!$B$38/Calculator!$F$15,1)))*IF(MOD(Calculator!$B$38/Calculator!$F$15,1)&lt;0.5,-1,1))^2)/((50*POWER(80,POWER(COS(PI()*MOD(Calculator!$B$38/Calculator!$F$15,1)),2))+$C95)^2+(1500*ABS(SIN(2*PI()*MOD(Calculator!$B$38/Calculator!$F$15,1)))*IF(MOD(Calculator!$B$38/Calculator!$F$15,1)&lt;0.5,-1,1))^2))),2))</f>
        <v>2.47</v>
      </c>
      <c r="FU95" s="253" t="str">
        <f aca="false">IF(OR(Calculator!$E$16&lt;&gt;"YES",Calculator!$B$38&lt;Calculator!$G$16),"—",ROUND((1+SQRT(((50*POWER(80,POWER(COS(PI()*MOD(Calculator!$B$38/Calculator!$F$16,1)),2))-$C95)^2+(1500*ABS(SIN(2*PI()*MOD(Calculator!$B$38/Calculator!$F$16,1)))*IF(MOD(Calculator!$B$38/Calculator!$F$16,1)&lt;0.5,-1,1))^2)/((50*POWER(80,POWER(COS(PI()*MOD(Calculator!$B$38/Calculator!$F$16,1)),2))+$C95)^2+(1500*ABS(SIN(2*PI()*MOD(Calculator!$B$38/Calculator!$F$16,1)))*IF(MOD(Calculator!$B$38/Calculator!$F$16,1)&lt;0.5,-1,1))^2)))/(1-SQRT(((50*POWER(80,POWER(COS(PI()*MOD(Calculator!$B$38/Calculator!$F$16,1)),2))-$C95)^2+(1500*ABS(SIN(2*PI()*MOD(Calculator!$B$38/Calculator!$F$16,1)))*IF(MOD(Calculator!$B$38/Calculator!$F$16,1)&lt;0.5,-1,1))^2)/((50*POWER(80,POWER(COS(PI()*MOD(Calculator!$B$38/Calculator!$F$16,1)),2))+$C95)^2+(1500*ABS(SIN(2*PI()*MOD(Calculator!$B$38/Calculator!$F$16,1)))*IF(MOD(Calculator!$B$38/Calculator!$F$16,1)&lt;0.5,-1,1))^2))),2))</f>
        <v>—</v>
      </c>
      <c r="FV95" s="253" t="n">
        <f aca="false">IF(OR(Calculator!$E$17&lt;&gt;"YES",Calculator!$B$38&lt;Calculator!$G$17),"—",ROUND((1+SQRT(((50*POWER(80,POWER(COS(PI()*MOD(Calculator!$B$38/Calculator!$F$17,1)),2))-$C95)^2+(1500*ABS(SIN(2*PI()*MOD(Calculator!$B$38/Calculator!$F$17,1)))*IF(MOD(Calculator!$B$38/Calculator!$F$17,1)&lt;0.5,-1,1))^2)/((50*POWER(80,POWER(COS(PI()*MOD(Calculator!$B$38/Calculator!$F$17,1)),2))+$C95)^2+(1500*ABS(SIN(2*PI()*MOD(Calculator!$B$38/Calculator!$F$17,1)))*IF(MOD(Calculator!$B$38/Calculator!$F$17,1)&lt;0.5,-1,1))^2)))/(1-SQRT(((50*POWER(80,POWER(COS(PI()*MOD(Calculator!$B$38/Calculator!$F$17,1)),2))-$C95)^2+(1500*ABS(SIN(2*PI()*MOD(Calculator!$B$38/Calculator!$F$17,1)))*IF(MOD(Calculator!$B$38/Calculator!$F$17,1)&lt;0.5,-1,1))^2)/((50*POWER(80,POWER(COS(PI()*MOD(Calculator!$B$38/Calculator!$F$17,1)),2))+$C95)^2+(1500*ABS(SIN(2*PI()*MOD(Calculator!$B$38/Calculator!$F$17,1)))*IF(MOD(Calculator!$B$38/Calculator!$F$17,1)&lt;0.5,-1,1))^2))),2))</f>
        <v>22.95</v>
      </c>
      <c r="FW95" s="253" t="str">
        <f aca="false">IF(OR(Calculator!$E$18&lt;&gt;"YES",Calculator!$B$38&lt;Calculator!$G$18),"—",ROUND((1+SQRT(((50*POWER(80,POWER(COS(PI()*MOD(Calculator!$B$38/Calculator!$F$18,1)),2))-$C95)^2+(1500*ABS(SIN(2*PI()*MOD(Calculator!$B$38/Calculator!$F$18,1)))*IF(MOD(Calculator!$B$38/Calculator!$F$18,1)&lt;0.5,-1,1))^2)/((50*POWER(80,POWER(COS(PI()*MOD(Calculator!$B$38/Calculator!$F$18,1)),2))+$C95)^2+(1500*ABS(SIN(2*PI()*MOD(Calculator!$B$38/Calculator!$F$18,1)))*IF(MOD(Calculator!$B$38/Calculator!$F$18,1)&lt;0.5,-1,1))^2)))/(1-SQRT(((50*POWER(80,POWER(COS(PI()*MOD(Calculator!$B$38/Calculator!$F$18,1)),2))-$C95)^2+(1500*ABS(SIN(2*PI()*MOD(Calculator!$B$38/Calculator!$F$18,1)))*IF(MOD(Calculator!$B$38/Calculator!$F$18,1)&lt;0.5,-1,1))^2)/((50*POWER(80,POWER(COS(PI()*MOD(Calculator!$B$38/Calculator!$F$18,1)),2))+$C95)^2+(1500*ABS(SIN(2*PI()*MOD(Calculator!$B$38/Calculator!$F$18,1)))*IF(MOD(Calculator!$B$38/Calculator!$F$18,1)&lt;0.5,-1,1))^2))),2))</f>
        <v>—</v>
      </c>
      <c r="FX95" s="253" t="str">
        <f aca="false">IF(OR(Calculator!$E$19&lt;&gt;"YES",Calculator!$B$38&lt;Calculator!$G$19),"—",ROUND((1+SQRT(((50*POWER(80,POWER(COS(PI()*MOD(Calculator!$B$38/Calculator!$F$19,1)),2))-$C95)^2+(1500*ABS(SIN(2*PI()*MOD(Calculator!$B$38/Calculator!$F$19,1)))*IF(MOD(Calculator!$B$38/Calculator!$F$19,1)&lt;0.5,-1,1))^2)/((50*POWER(80,POWER(COS(PI()*MOD(Calculator!$B$38/Calculator!$F$19,1)),2))+$C95)^2+(1500*ABS(SIN(2*PI()*MOD(Calculator!$B$38/Calculator!$F$19,1)))*IF(MOD(Calculator!$B$38/Calculator!$F$19,1)&lt;0.5,-1,1))^2)))/(1-SQRT(((50*POWER(80,POWER(COS(PI()*MOD(Calculator!$B$38/Calculator!$F$19,1)),2))-$C95)^2+(1500*ABS(SIN(2*PI()*MOD(Calculator!$B$38/Calculator!$F$19,1)))*IF(MOD(Calculator!$B$38/Calculator!$F$19,1)&lt;0.5,-1,1))^2)/((50*POWER(80,POWER(COS(PI()*MOD(Calculator!$B$38/Calculator!$F$19,1)),2))+$C95)^2+(1500*ABS(SIN(2*PI()*MOD(Calculator!$B$38/Calculator!$F$19,1)))*IF(MOD(Calculator!$B$38/Calculator!$F$19,1)&lt;0.5,-1,1))^2))),2))</f>
        <v>—</v>
      </c>
      <c r="FY95" s="253" t="str">
        <f aca="false">IF(OR(Calculator!$E$20&lt;&gt;"YES",Calculator!$B$38&lt;Calculator!$G$20),"—",ROUND((1+SQRT(((50*POWER(80,POWER(COS(PI()*MOD(Calculator!$B$38/Calculator!$F$20,1)),2))-$C95)^2+(1500*ABS(SIN(2*PI()*MOD(Calculator!$B$38/Calculator!$F$20,1)))*IF(MOD(Calculator!$B$38/Calculator!$F$20,1)&lt;0.5,-1,1))^2)/((50*POWER(80,POWER(COS(PI()*MOD(Calculator!$B$38/Calculator!$F$20,1)),2))+$C95)^2+(1500*ABS(SIN(2*PI()*MOD(Calculator!$B$38/Calculator!$F$20,1)))*IF(MOD(Calculator!$B$38/Calculator!$F$20,1)&lt;0.5,-1,1))^2)))/(1-SQRT(((50*POWER(80,POWER(COS(PI()*MOD(Calculator!$B$38/Calculator!$F$20,1)),2))-$C95)^2+(1500*ABS(SIN(2*PI()*MOD(Calculator!$B$38/Calculator!$F$20,1)))*IF(MOD(Calculator!$B$38/Calculator!$F$20,1)&lt;0.5,-1,1))^2)/((50*POWER(80,POWER(COS(PI()*MOD(Calculator!$B$38/Calculator!$F$20,1)),2))+$C95)^2+(1500*ABS(SIN(2*PI()*MOD(Calculator!$B$38/Calculator!$F$20,1)))*IF(MOD(Calculator!$B$38/Calculator!$F$20,1)&lt;0.5,-1,1))^2))),2))</f>
        <v>—</v>
      </c>
      <c r="FZ95" s="253" t="str">
        <f aca="false">IF(OR(Calculator!$E$21&lt;&gt;"YES",Calculator!$B$38&lt;Calculator!$G$21),"—",ROUND((1+SQRT(((50*POWER(80,POWER(COS(PI()*MOD(Calculator!$B$38/Calculator!$F$21,1)),2))-$C95)^2+(1500*ABS(SIN(2*PI()*MOD(Calculator!$B$38/Calculator!$F$21,1)))*IF(MOD(Calculator!$B$38/Calculator!$F$21,1)&lt;0.5,-1,1))^2)/((50*POWER(80,POWER(COS(PI()*MOD(Calculator!$B$38/Calculator!$F$21,1)),2))+$C95)^2+(1500*ABS(SIN(2*PI()*MOD(Calculator!$B$38/Calculator!$F$21,1)))*IF(MOD(Calculator!$B$38/Calculator!$F$21,1)&lt;0.5,-1,1))^2)))/(1-SQRT(((50*POWER(80,POWER(COS(PI()*MOD(Calculator!$B$38/Calculator!$F$21,1)),2))-$C95)^2+(1500*ABS(SIN(2*PI()*MOD(Calculator!$B$38/Calculator!$F$21,1)))*IF(MOD(Calculator!$B$38/Calculator!$F$21,1)&lt;0.5,-1,1))^2)/((50*POWER(80,POWER(COS(PI()*MOD(Calculator!$B$38/Calculator!$F$21,1)),2))+$C95)^2+(1500*ABS(SIN(2*PI()*MOD(Calculator!$B$38/Calculator!$F$21,1)))*IF(MOD(Calculator!$B$38/Calculator!$F$21,1)&lt;0.5,-1,1))^2))),2))</f>
        <v>—</v>
      </c>
      <c r="GA95" s="253" t="str">
        <f aca="false">IF(OR(Calculator!$E$22&lt;&gt;"YES",Calculator!$B$38&lt;Calculator!$G$22),"—",ROUND((1+SQRT(((50*POWER(80,POWER(COS(PI()*MOD(Calculator!$B$38/Calculator!$F$22,1)),2))-$C95)^2+(1500*ABS(SIN(2*PI()*MOD(Calculator!$B$38/Calculator!$F$22,1)))*IF(MOD(Calculator!$B$38/Calculator!$F$22,1)&lt;0.5,-1,1))^2)/((50*POWER(80,POWER(COS(PI()*MOD(Calculator!$B$38/Calculator!$F$22,1)),2))+$C95)^2+(1500*ABS(SIN(2*PI()*MOD(Calculator!$B$38/Calculator!$F$22,1)))*IF(MOD(Calculator!$B$38/Calculator!$F$22,1)&lt;0.5,-1,1))^2)))/(1-SQRT(((50*POWER(80,POWER(COS(PI()*MOD(Calculator!$B$38/Calculator!$F$22,1)),2))-$C95)^2+(1500*ABS(SIN(2*PI()*MOD(Calculator!$B$38/Calculator!$F$22,1)))*IF(MOD(Calculator!$B$38/Calculator!$F$22,1)&lt;0.5,-1,1))^2)/((50*POWER(80,POWER(COS(PI()*MOD(Calculator!$B$38/Calculator!$F$22,1)),2))+$C95)^2+(1500*ABS(SIN(2*PI()*MOD(Calculator!$B$38/Calculator!$F$22,1)))*IF(MOD(Calculator!$B$38/Calculator!$F$22,1)&lt;0.5,-1,1))^2))),2))</f>
        <v>—</v>
      </c>
      <c r="GB95" s="295" t="n">
        <f aca="false">IFERROR(ROUND((IF(ISNUMBER(FQ95),FQ95,0)+IF(ISNUMBER(FR95),FR95,0)+IF(ISNUMBER(FS95),FS95,0)+IF(ISNUMBER(FT95),FT95,0)+IF(ISNUMBER(FU95),FU95,0)+IF(ISNUMBER(FV95),FV95,0)+IF(ISNUMBER(FW95),FW95,0)+IF(ISNUMBER(FX95),FX95,0)+IF(ISNUMBER(FY95),FY95,0)+IF(ISNUMBER(FZ95),FZ95,0)+IF(ISNUMBER(GA95),GA95,0))/(IF(ISNUMBER(FQ95),1,0)+IF(ISNUMBER(FR95),1,0)+IF(ISNUMBER(FS95),1,0)+IF(ISNUMBER(FT95),1,0)+IF(ISNUMBER(FU95),1,0)+IF(ISNUMBER(FV95),1,0)+IF(ISNUMBER(FW95),1,0)+IF(ISNUMBER(FX95),1,0)+IF(ISNUMBER(FY95),1,0)+IF(ISNUMBER(FZ95),1,0)+IF(ISNUMBER(GA95),1,0)),4),"")</f>
        <v>12.71</v>
      </c>
      <c r="GD95" s="253" t="str">
        <f aca="false">IF(OR(Calculator!$E$12&lt;&gt;"YES",Calculator!$B$34&lt;Calculator!$G$12),"—",ROUND((1+SQRT(((50*POWER(80,POWER(COS(PI()*MOD(Calculator!$B$34/Calculator!$F$12,1)),2))+MIN(500,MAX(30,100*EXP(-0.3*'VSWR Calculator'!$C$24)*(1+3*ABS(MOD('VSWR Calculator'!$C$23/Calculator!$F$12/2,1)-0.5))))/'VSWR Calculator'!$C$25)-$C95)^2+(1500*ABS(SIN(2*PI()*MOD(Calculator!$B$34/Calculator!$F$12,1)))*IF(MOD(Calculator!$B$34/Calculator!$F$12,1)&lt;0.5,-1,1))^2)/SQRT(((50*POWER(80,POWER(COS(PI()*MOD(Calculator!$B$34/Calculator!$F$12,1)),2))+MIN(500,MAX(30,100*EXP(-0.3*'VSWR Calculator'!$C$24)*(1+3*ABS(MOD('VSWR Calculator'!$C$23/Calculator!$F$12/2,1)-0.5))))/'VSWR Calculator'!$C$25)+$C95)^2+(1500*ABS(SIN(2*PI()*MOD(Calculator!$B$34/Calculator!$F$12,1)))*IF(MOD(Calculator!$B$34/Calculator!$F$12,1)&lt;0.5,-1,1))^2))/(1-SQRT(((50*POWER(80,POWER(COS(PI()*MOD(Calculator!$B$34/Calculator!$F$12,1)),2))+MIN(500,MAX(30,100*EXP(-0.3*'VSWR Calculator'!$C$24)*(1+3*ABS(MOD('VSWR Calculator'!$C$23/Calculator!$F$12/2,1)-0.5))))/'VSWR Calculator'!$C$25)-$C95)^2+(1500*ABS(SIN(2*PI()*MOD(Calculator!$B$34/Calculator!$F$12,1)))*IF(MOD(Calculator!$B$34/Calculator!$F$12,1)&lt;0.5,-1,1))^2)/SQRT(((50*POWER(80,POWER(COS(PI()*MOD(Calculator!$B$34/Calculator!$F$12,1)),2))+MIN(500,MAX(30,100*EXP(-0.3*'VSWR Calculator'!$C$24)*(1+3*ABS(MOD('VSWR Calculator'!$C$23/Calculator!$F$12/2,1)-0.5))))/'VSWR Calculator'!$C$25)+$C95)^2+(1500*ABS(SIN(2*PI()*MOD(Calculator!$B$34/Calculator!$F$12,1)))*IF(MOD(Calculator!$B$34/Calculator!$F$12,1)&lt;0.5,-1,1))^2)),2))</f>
        <v>—</v>
      </c>
      <c r="GE95" s="253" t="str">
        <f aca="false">IF(OR(Calculator!$E$13&lt;&gt;"YES",Calculator!$B$34&lt;Calculator!$G$13),"—",ROUND((1+SQRT(((50*POWER(80,POWER(COS(PI()*MOD(Calculator!$B$34/Calculator!$F$13,1)),2))+MIN(500,MAX(30,100*EXP(-0.3*'VSWR Calculator'!$C$24)*(1+3*ABS(MOD('VSWR Calculator'!$C$23/Calculator!$F$13/2,1)-0.5))))/'VSWR Calculator'!$C$25)-$C95)^2+(1500*ABS(SIN(2*PI()*MOD(Calculator!$B$34/Calculator!$F$13,1)))*IF(MOD(Calculator!$B$34/Calculator!$F$13,1)&lt;0.5,-1,1))^2)/SQRT(((50*POWER(80,POWER(COS(PI()*MOD(Calculator!$B$34/Calculator!$F$13,1)),2))+MIN(500,MAX(30,100*EXP(-0.3*'VSWR Calculator'!$C$24)*(1+3*ABS(MOD('VSWR Calculator'!$C$23/Calculator!$F$13/2,1)-0.5))))/'VSWR Calculator'!$C$25)+$C95)^2+(1500*ABS(SIN(2*PI()*MOD(Calculator!$B$34/Calculator!$F$13,1)))*IF(MOD(Calculator!$B$34/Calculator!$F$13,1)&lt;0.5,-1,1))^2))/(1-SQRT(((50*POWER(80,POWER(COS(PI()*MOD(Calculator!$B$34/Calculator!$F$13,1)),2))+MIN(500,MAX(30,100*EXP(-0.3*'VSWR Calculator'!$C$24)*(1+3*ABS(MOD('VSWR Calculator'!$C$23/Calculator!$F$13/2,1)-0.5))))/'VSWR Calculator'!$C$25)-$C95)^2+(1500*ABS(SIN(2*PI()*MOD(Calculator!$B$34/Calculator!$F$13,1)))*IF(MOD(Calculator!$B$34/Calculator!$F$13,1)&lt;0.5,-1,1))^2)/SQRT(((50*POWER(80,POWER(COS(PI()*MOD(Calculator!$B$34/Calculator!$F$13,1)),2))+MIN(500,MAX(30,100*EXP(-0.3*'VSWR Calculator'!$C$24)*(1+3*ABS(MOD('VSWR Calculator'!$C$23/Calculator!$F$13/2,1)-0.5))))/'VSWR Calculator'!$C$25)+$C95)^2+(1500*ABS(SIN(2*PI()*MOD(Calculator!$B$34/Calculator!$F$13,1)))*IF(MOD(Calculator!$B$34/Calculator!$F$13,1)&lt;0.5,-1,1))^2)),2))</f>
        <v>—</v>
      </c>
      <c r="GF95" s="253" t="str">
        <f aca="false">IF(OR(Calculator!$E$14&lt;&gt;"YES",Calculator!$B$34&lt;Calculator!$G$14),"—",ROUND((1+SQRT(((50*POWER(80,POWER(COS(PI()*MOD(Calculator!$B$34/Calculator!$F$14,1)),2))+MIN(500,MAX(30,100*EXP(-0.3*'VSWR Calculator'!$C$24)*(1+3*ABS(MOD('VSWR Calculator'!$C$23/Calculator!$F$14/2,1)-0.5))))/'VSWR Calculator'!$C$25)-$C95)^2+(1500*ABS(SIN(2*PI()*MOD(Calculator!$B$34/Calculator!$F$14,1)))*IF(MOD(Calculator!$B$34/Calculator!$F$14,1)&lt;0.5,-1,1))^2)/SQRT(((50*POWER(80,POWER(COS(PI()*MOD(Calculator!$B$34/Calculator!$F$14,1)),2))+MIN(500,MAX(30,100*EXP(-0.3*'VSWR Calculator'!$C$24)*(1+3*ABS(MOD('VSWR Calculator'!$C$23/Calculator!$F$14/2,1)-0.5))))/'VSWR Calculator'!$C$25)+$C95)^2+(1500*ABS(SIN(2*PI()*MOD(Calculator!$B$34/Calculator!$F$14,1)))*IF(MOD(Calculator!$B$34/Calculator!$F$14,1)&lt;0.5,-1,1))^2))/(1-SQRT(((50*POWER(80,POWER(COS(PI()*MOD(Calculator!$B$34/Calculator!$F$14,1)),2))+MIN(500,MAX(30,100*EXP(-0.3*'VSWR Calculator'!$C$24)*(1+3*ABS(MOD('VSWR Calculator'!$C$23/Calculator!$F$14/2,1)-0.5))))/'VSWR Calculator'!$C$25)-$C95)^2+(1500*ABS(SIN(2*PI()*MOD(Calculator!$B$34/Calculator!$F$14,1)))*IF(MOD(Calculator!$B$34/Calculator!$F$14,1)&lt;0.5,-1,1))^2)/SQRT(((50*POWER(80,POWER(COS(PI()*MOD(Calculator!$B$34/Calculator!$F$14,1)),2))+MIN(500,MAX(30,100*EXP(-0.3*'VSWR Calculator'!$C$24)*(1+3*ABS(MOD('VSWR Calculator'!$C$23/Calculator!$F$14/2,1)-0.5))))/'VSWR Calculator'!$C$25)+$C95)^2+(1500*ABS(SIN(2*PI()*MOD(Calculator!$B$34/Calculator!$F$14,1)))*IF(MOD(Calculator!$B$34/Calculator!$F$14,1)&lt;0.5,-1,1))^2)),2))</f>
        <v>—</v>
      </c>
      <c r="GG95" s="253" t="n">
        <f aca="false">IF(OR(Calculator!$E$15&lt;&gt;"YES",Calculator!$B$34&lt;Calculator!$G$15),"—",ROUND((1+SQRT(((50*POWER(80,POWER(COS(PI()*MOD(Calculator!$B$34/Calculator!$F$15,1)),2))+MIN(500,MAX(30,100*EXP(-0.3*'VSWR Calculator'!$C$24)*(1+3*ABS(MOD('VSWR Calculator'!$C$23/Calculator!$F$15/2,1)-0.5))))/'VSWR Calculator'!$C$25)-$C95)^2+(1500*ABS(SIN(2*PI()*MOD(Calculator!$B$34/Calculator!$F$15,1)))*IF(MOD(Calculator!$B$34/Calculator!$F$15,1)&lt;0.5,-1,1))^2)/SQRT(((50*POWER(80,POWER(COS(PI()*MOD(Calculator!$B$34/Calculator!$F$15,1)),2))+MIN(500,MAX(30,100*EXP(-0.3*'VSWR Calculator'!$C$24)*(1+3*ABS(MOD('VSWR Calculator'!$C$23/Calculator!$F$15/2,1)-0.5))))/'VSWR Calculator'!$C$25)+$C95)^2+(1500*ABS(SIN(2*PI()*MOD(Calculator!$B$34/Calculator!$F$15,1)))*IF(MOD(Calculator!$B$34/Calculator!$F$15,1)&lt;0.5,-1,1))^2))/(1-SQRT(((50*POWER(80,POWER(COS(PI()*MOD(Calculator!$B$34/Calculator!$F$15,1)),2))+MIN(500,MAX(30,100*EXP(-0.3*'VSWR Calculator'!$C$24)*(1+3*ABS(MOD('VSWR Calculator'!$C$23/Calculator!$F$15/2,1)-0.5))))/'VSWR Calculator'!$C$25)-$C95)^2+(1500*ABS(SIN(2*PI()*MOD(Calculator!$B$34/Calculator!$F$15,1)))*IF(MOD(Calculator!$B$34/Calculator!$F$15,1)&lt;0.5,-1,1))^2)/SQRT(((50*POWER(80,POWER(COS(PI()*MOD(Calculator!$B$34/Calculator!$F$15,1)),2))+MIN(500,MAX(30,100*EXP(-0.3*'VSWR Calculator'!$C$24)*(1+3*ABS(MOD('VSWR Calculator'!$C$23/Calculator!$F$15/2,1)-0.5))))/'VSWR Calculator'!$C$25)+$C95)^2+(1500*ABS(SIN(2*PI()*MOD(Calculator!$B$34/Calculator!$F$15,1)))*IF(MOD(Calculator!$B$34/Calculator!$F$15,1)&lt;0.5,-1,1))^2)),2))</f>
        <v>20.61</v>
      </c>
      <c r="GH95" s="253" t="str">
        <f aca="false">IF(OR(Calculator!$E$16&lt;&gt;"YES",Calculator!$B$34&lt;Calculator!$G$16),"—",ROUND((1+SQRT(((50*POWER(80,POWER(COS(PI()*MOD(Calculator!$B$34/Calculator!$F$16,1)),2))+MIN(500,MAX(30,100*EXP(-0.3*'VSWR Calculator'!$C$24)*(1+3*ABS(MOD('VSWR Calculator'!$C$23/Calculator!$F$16/2,1)-0.5))))/'VSWR Calculator'!$C$25)-$C95)^2+(1500*ABS(SIN(2*PI()*MOD(Calculator!$B$34/Calculator!$F$16,1)))*IF(MOD(Calculator!$B$34/Calculator!$F$16,1)&lt;0.5,-1,1))^2)/SQRT(((50*POWER(80,POWER(COS(PI()*MOD(Calculator!$B$34/Calculator!$F$16,1)),2))+MIN(500,MAX(30,100*EXP(-0.3*'VSWR Calculator'!$C$24)*(1+3*ABS(MOD('VSWR Calculator'!$C$23/Calculator!$F$16/2,1)-0.5))))/'VSWR Calculator'!$C$25)+$C95)^2+(1500*ABS(SIN(2*PI()*MOD(Calculator!$B$34/Calculator!$F$16,1)))*IF(MOD(Calculator!$B$34/Calculator!$F$16,1)&lt;0.5,-1,1))^2))/(1-SQRT(((50*POWER(80,POWER(COS(PI()*MOD(Calculator!$B$34/Calculator!$F$16,1)),2))+MIN(500,MAX(30,100*EXP(-0.3*'VSWR Calculator'!$C$24)*(1+3*ABS(MOD('VSWR Calculator'!$C$23/Calculator!$F$16/2,1)-0.5))))/'VSWR Calculator'!$C$25)-$C95)^2+(1500*ABS(SIN(2*PI()*MOD(Calculator!$B$34/Calculator!$F$16,1)))*IF(MOD(Calculator!$B$34/Calculator!$F$16,1)&lt;0.5,-1,1))^2)/SQRT(((50*POWER(80,POWER(COS(PI()*MOD(Calculator!$B$34/Calculator!$F$16,1)),2))+MIN(500,MAX(30,100*EXP(-0.3*'VSWR Calculator'!$C$24)*(1+3*ABS(MOD('VSWR Calculator'!$C$23/Calculator!$F$16/2,1)-0.5))))/'VSWR Calculator'!$C$25)+$C95)^2+(1500*ABS(SIN(2*PI()*MOD(Calculator!$B$34/Calculator!$F$16,1)))*IF(MOD(Calculator!$B$34/Calculator!$F$16,1)&lt;0.5,-1,1))^2)),2))</f>
        <v>—</v>
      </c>
      <c r="GI95" s="253" t="n">
        <f aca="false">IF(OR(Calculator!$E$17&lt;&gt;"YES",Calculator!$B$34&lt;Calculator!$G$17),"—",ROUND((1+SQRT(((50*POWER(80,POWER(COS(PI()*MOD(Calculator!$B$34/Calculator!$F$17,1)),2))+MIN(500,MAX(30,100*EXP(-0.3*'VSWR Calculator'!$C$24)*(1+3*ABS(MOD('VSWR Calculator'!$C$23/Calculator!$F$17/2,1)-0.5))))/'VSWR Calculator'!$C$25)-$C95)^2+(1500*ABS(SIN(2*PI()*MOD(Calculator!$B$34/Calculator!$F$17,1)))*IF(MOD(Calculator!$B$34/Calculator!$F$17,1)&lt;0.5,-1,1))^2)/SQRT(((50*POWER(80,POWER(COS(PI()*MOD(Calculator!$B$34/Calculator!$F$17,1)),2))+MIN(500,MAX(30,100*EXP(-0.3*'VSWR Calculator'!$C$24)*(1+3*ABS(MOD('VSWR Calculator'!$C$23/Calculator!$F$17/2,1)-0.5))))/'VSWR Calculator'!$C$25)+$C95)^2+(1500*ABS(SIN(2*PI()*MOD(Calculator!$B$34/Calculator!$F$17,1)))*IF(MOD(Calculator!$B$34/Calculator!$F$17,1)&lt;0.5,-1,1))^2))/(1-SQRT(((50*POWER(80,POWER(COS(PI()*MOD(Calculator!$B$34/Calculator!$F$17,1)),2))+MIN(500,MAX(30,100*EXP(-0.3*'VSWR Calculator'!$C$24)*(1+3*ABS(MOD('VSWR Calculator'!$C$23/Calculator!$F$17/2,1)-0.5))))/'VSWR Calculator'!$C$25)-$C95)^2+(1500*ABS(SIN(2*PI()*MOD(Calculator!$B$34/Calculator!$F$17,1)))*IF(MOD(Calculator!$B$34/Calculator!$F$17,1)&lt;0.5,-1,1))^2)/SQRT(((50*POWER(80,POWER(COS(PI()*MOD(Calculator!$B$34/Calculator!$F$17,1)),2))+MIN(500,MAX(30,100*EXP(-0.3*'VSWR Calculator'!$C$24)*(1+3*ABS(MOD('VSWR Calculator'!$C$23/Calculator!$F$17/2,1)-0.5))))/'VSWR Calculator'!$C$25)+$C95)^2+(1500*ABS(SIN(2*PI()*MOD(Calculator!$B$34/Calculator!$F$17,1)))*IF(MOD(Calculator!$B$34/Calculator!$F$17,1)&lt;0.5,-1,1))^2)),2))</f>
        <v>14.96</v>
      </c>
      <c r="GJ95" s="253" t="str">
        <f aca="false">IF(OR(Calculator!$E$18&lt;&gt;"YES",Calculator!$B$34&lt;Calculator!$G$18),"—",ROUND((1+SQRT(((50*POWER(80,POWER(COS(PI()*MOD(Calculator!$B$34/Calculator!$F$18,1)),2))+MIN(500,MAX(30,100*EXP(-0.3*'VSWR Calculator'!$C$24)*(1+3*ABS(MOD('VSWR Calculator'!$C$23/Calculator!$F$18/2,1)-0.5))))/'VSWR Calculator'!$C$25)-$C95)^2+(1500*ABS(SIN(2*PI()*MOD(Calculator!$B$34/Calculator!$F$18,1)))*IF(MOD(Calculator!$B$34/Calculator!$F$18,1)&lt;0.5,-1,1))^2)/SQRT(((50*POWER(80,POWER(COS(PI()*MOD(Calculator!$B$34/Calculator!$F$18,1)),2))+MIN(500,MAX(30,100*EXP(-0.3*'VSWR Calculator'!$C$24)*(1+3*ABS(MOD('VSWR Calculator'!$C$23/Calculator!$F$18/2,1)-0.5))))/'VSWR Calculator'!$C$25)+$C95)^2+(1500*ABS(SIN(2*PI()*MOD(Calculator!$B$34/Calculator!$F$18,1)))*IF(MOD(Calculator!$B$34/Calculator!$F$18,1)&lt;0.5,-1,1))^2))/(1-SQRT(((50*POWER(80,POWER(COS(PI()*MOD(Calculator!$B$34/Calculator!$F$18,1)),2))+MIN(500,MAX(30,100*EXP(-0.3*'VSWR Calculator'!$C$24)*(1+3*ABS(MOD('VSWR Calculator'!$C$23/Calculator!$F$18/2,1)-0.5))))/'VSWR Calculator'!$C$25)-$C95)^2+(1500*ABS(SIN(2*PI()*MOD(Calculator!$B$34/Calculator!$F$18,1)))*IF(MOD(Calculator!$B$34/Calculator!$F$18,1)&lt;0.5,-1,1))^2)/SQRT(((50*POWER(80,POWER(COS(PI()*MOD(Calculator!$B$34/Calculator!$F$18,1)),2))+MIN(500,MAX(30,100*EXP(-0.3*'VSWR Calculator'!$C$24)*(1+3*ABS(MOD('VSWR Calculator'!$C$23/Calculator!$F$18/2,1)-0.5))))/'VSWR Calculator'!$C$25)+$C95)^2+(1500*ABS(SIN(2*PI()*MOD(Calculator!$B$34/Calculator!$F$18,1)))*IF(MOD(Calculator!$B$34/Calculator!$F$18,1)&lt;0.5,-1,1))^2)),2))</f>
        <v>—</v>
      </c>
      <c r="GK95" s="253" t="str">
        <f aca="false">IF(OR(Calculator!$E$19&lt;&gt;"YES",Calculator!$B$34&lt;Calculator!$G$19),"—",ROUND((1+SQRT(((50*POWER(80,POWER(COS(PI()*MOD(Calculator!$B$34/Calculator!$F$19,1)),2))+MIN(500,MAX(30,100*EXP(-0.3*'VSWR Calculator'!$C$24)*(1+3*ABS(MOD('VSWR Calculator'!$C$23/Calculator!$F$19/2,1)-0.5))))/'VSWR Calculator'!$C$25)-$C95)^2+(1500*ABS(SIN(2*PI()*MOD(Calculator!$B$34/Calculator!$F$19,1)))*IF(MOD(Calculator!$B$34/Calculator!$F$19,1)&lt;0.5,-1,1))^2)/SQRT(((50*POWER(80,POWER(COS(PI()*MOD(Calculator!$B$34/Calculator!$F$19,1)),2))+MIN(500,MAX(30,100*EXP(-0.3*'VSWR Calculator'!$C$24)*(1+3*ABS(MOD('VSWR Calculator'!$C$23/Calculator!$F$19/2,1)-0.5))))/'VSWR Calculator'!$C$25)+$C95)^2+(1500*ABS(SIN(2*PI()*MOD(Calculator!$B$34/Calculator!$F$19,1)))*IF(MOD(Calculator!$B$34/Calculator!$F$19,1)&lt;0.5,-1,1))^2))/(1-SQRT(((50*POWER(80,POWER(COS(PI()*MOD(Calculator!$B$34/Calculator!$F$19,1)),2))+MIN(500,MAX(30,100*EXP(-0.3*'VSWR Calculator'!$C$24)*(1+3*ABS(MOD('VSWR Calculator'!$C$23/Calculator!$F$19/2,1)-0.5))))/'VSWR Calculator'!$C$25)-$C95)^2+(1500*ABS(SIN(2*PI()*MOD(Calculator!$B$34/Calculator!$F$19,1)))*IF(MOD(Calculator!$B$34/Calculator!$F$19,1)&lt;0.5,-1,1))^2)/SQRT(((50*POWER(80,POWER(COS(PI()*MOD(Calculator!$B$34/Calculator!$F$19,1)),2))+MIN(500,MAX(30,100*EXP(-0.3*'VSWR Calculator'!$C$24)*(1+3*ABS(MOD('VSWR Calculator'!$C$23/Calculator!$F$19/2,1)-0.5))))/'VSWR Calculator'!$C$25)+$C95)^2+(1500*ABS(SIN(2*PI()*MOD(Calculator!$B$34/Calculator!$F$19,1)))*IF(MOD(Calculator!$B$34/Calculator!$F$19,1)&lt;0.5,-1,1))^2)),2))</f>
        <v>—</v>
      </c>
      <c r="GL95" s="253" t="str">
        <f aca="false">IF(OR(Calculator!$E$20&lt;&gt;"YES",Calculator!$B$34&lt;Calculator!$G$20),"—",ROUND((1+SQRT(((50*POWER(80,POWER(COS(PI()*MOD(Calculator!$B$34/Calculator!$F$20,1)),2))+MIN(500,MAX(30,100*EXP(-0.3*'VSWR Calculator'!$C$24)*(1+3*ABS(MOD('VSWR Calculator'!$C$23/Calculator!$F$20/2,1)-0.5))))/'VSWR Calculator'!$C$25)-$C95)^2+(1500*ABS(SIN(2*PI()*MOD(Calculator!$B$34/Calculator!$F$20,1)))*IF(MOD(Calculator!$B$34/Calculator!$F$20,1)&lt;0.5,-1,1))^2)/SQRT(((50*POWER(80,POWER(COS(PI()*MOD(Calculator!$B$34/Calculator!$F$20,1)),2))+MIN(500,MAX(30,100*EXP(-0.3*'VSWR Calculator'!$C$24)*(1+3*ABS(MOD('VSWR Calculator'!$C$23/Calculator!$F$20/2,1)-0.5))))/'VSWR Calculator'!$C$25)+$C95)^2+(1500*ABS(SIN(2*PI()*MOD(Calculator!$B$34/Calculator!$F$20,1)))*IF(MOD(Calculator!$B$34/Calculator!$F$20,1)&lt;0.5,-1,1))^2))/(1-SQRT(((50*POWER(80,POWER(COS(PI()*MOD(Calculator!$B$34/Calculator!$F$20,1)),2))+MIN(500,MAX(30,100*EXP(-0.3*'VSWR Calculator'!$C$24)*(1+3*ABS(MOD('VSWR Calculator'!$C$23/Calculator!$F$20/2,1)-0.5))))/'VSWR Calculator'!$C$25)-$C95)^2+(1500*ABS(SIN(2*PI()*MOD(Calculator!$B$34/Calculator!$F$20,1)))*IF(MOD(Calculator!$B$34/Calculator!$F$20,1)&lt;0.5,-1,1))^2)/SQRT(((50*POWER(80,POWER(COS(PI()*MOD(Calculator!$B$34/Calculator!$F$20,1)),2))+MIN(500,MAX(30,100*EXP(-0.3*'VSWR Calculator'!$C$24)*(1+3*ABS(MOD('VSWR Calculator'!$C$23/Calculator!$F$20/2,1)-0.5))))/'VSWR Calculator'!$C$25)+$C95)^2+(1500*ABS(SIN(2*PI()*MOD(Calculator!$B$34/Calculator!$F$20,1)))*IF(MOD(Calculator!$B$34/Calculator!$F$20,1)&lt;0.5,-1,1))^2)),2))</f>
        <v>—</v>
      </c>
      <c r="GM95" s="253" t="str">
        <f aca="false">IF(OR(Calculator!$E$21&lt;&gt;"YES",Calculator!$B$34&lt;Calculator!$G$21),"—",ROUND((1+SQRT(((50*POWER(80,POWER(COS(PI()*MOD(Calculator!$B$34/Calculator!$F$21,1)),2))+MIN(500,MAX(30,100*EXP(-0.3*'VSWR Calculator'!$C$24)*(1+3*ABS(MOD('VSWR Calculator'!$C$23/Calculator!$F$21/2,1)-0.5))))/'VSWR Calculator'!$C$25)-$C95)^2+(1500*ABS(SIN(2*PI()*MOD(Calculator!$B$34/Calculator!$F$21,1)))*IF(MOD(Calculator!$B$34/Calculator!$F$21,1)&lt;0.5,-1,1))^2)/SQRT(((50*POWER(80,POWER(COS(PI()*MOD(Calculator!$B$34/Calculator!$F$21,1)),2))+MIN(500,MAX(30,100*EXP(-0.3*'VSWR Calculator'!$C$24)*(1+3*ABS(MOD('VSWR Calculator'!$C$23/Calculator!$F$21/2,1)-0.5))))/'VSWR Calculator'!$C$25)+$C95)^2+(1500*ABS(SIN(2*PI()*MOD(Calculator!$B$34/Calculator!$F$21,1)))*IF(MOD(Calculator!$B$34/Calculator!$F$21,1)&lt;0.5,-1,1))^2))/(1-SQRT(((50*POWER(80,POWER(COS(PI()*MOD(Calculator!$B$34/Calculator!$F$21,1)),2))+MIN(500,MAX(30,100*EXP(-0.3*'VSWR Calculator'!$C$24)*(1+3*ABS(MOD('VSWR Calculator'!$C$23/Calculator!$F$21/2,1)-0.5))))/'VSWR Calculator'!$C$25)-$C95)^2+(1500*ABS(SIN(2*PI()*MOD(Calculator!$B$34/Calculator!$F$21,1)))*IF(MOD(Calculator!$B$34/Calculator!$F$21,1)&lt;0.5,-1,1))^2)/SQRT(((50*POWER(80,POWER(COS(PI()*MOD(Calculator!$B$34/Calculator!$F$21,1)),2))+MIN(500,MAX(30,100*EXP(-0.3*'VSWR Calculator'!$C$24)*(1+3*ABS(MOD('VSWR Calculator'!$C$23/Calculator!$F$21/2,1)-0.5))))/'VSWR Calculator'!$C$25)+$C95)^2+(1500*ABS(SIN(2*PI()*MOD(Calculator!$B$34/Calculator!$F$21,1)))*IF(MOD(Calculator!$B$34/Calculator!$F$21,1)&lt;0.5,-1,1))^2)),2))</f>
        <v>—</v>
      </c>
      <c r="GN95" s="253" t="str">
        <f aca="false">IF(OR(Calculator!$E$22&lt;&gt;"YES",Calculator!$B$34&lt;Calculator!$G$22),"—",ROUND((1+SQRT(((50*POWER(80,POWER(COS(PI()*MOD(Calculator!$B$34/Calculator!$F$22,1)),2))+MIN(500,MAX(30,100*EXP(-0.3*'VSWR Calculator'!$C$24)*(1+3*ABS(MOD('VSWR Calculator'!$C$23/Calculator!$F$22/2,1)-0.5))))/'VSWR Calculator'!$C$25)-$C95)^2+(1500*ABS(SIN(2*PI()*MOD(Calculator!$B$34/Calculator!$F$22,1)))*IF(MOD(Calculator!$B$34/Calculator!$F$22,1)&lt;0.5,-1,1))^2)/SQRT(((50*POWER(80,POWER(COS(PI()*MOD(Calculator!$B$34/Calculator!$F$22,1)),2))+MIN(500,MAX(30,100*EXP(-0.3*'VSWR Calculator'!$C$24)*(1+3*ABS(MOD('VSWR Calculator'!$C$23/Calculator!$F$22/2,1)-0.5))))/'VSWR Calculator'!$C$25)+$C95)^2+(1500*ABS(SIN(2*PI()*MOD(Calculator!$B$34/Calculator!$F$22,1)))*IF(MOD(Calculator!$B$34/Calculator!$F$22,1)&lt;0.5,-1,1))^2))/(1-SQRT(((50*POWER(80,POWER(COS(PI()*MOD(Calculator!$B$34/Calculator!$F$22,1)),2))+MIN(500,MAX(30,100*EXP(-0.3*'VSWR Calculator'!$C$24)*(1+3*ABS(MOD('VSWR Calculator'!$C$23/Calculator!$F$22/2,1)-0.5))))/'VSWR Calculator'!$C$25)-$C95)^2+(1500*ABS(SIN(2*PI()*MOD(Calculator!$B$34/Calculator!$F$22,1)))*IF(MOD(Calculator!$B$34/Calculator!$F$22,1)&lt;0.5,-1,1))^2)/SQRT(((50*POWER(80,POWER(COS(PI()*MOD(Calculator!$B$34/Calculator!$F$22,1)),2))+MIN(500,MAX(30,100*EXP(-0.3*'VSWR Calculator'!$C$24)*(1+3*ABS(MOD('VSWR Calculator'!$C$23/Calculator!$F$22/2,1)-0.5))))/'VSWR Calculator'!$C$25)+$C95)^2+(1500*ABS(SIN(2*PI()*MOD(Calculator!$B$34/Calculator!$F$22,1)))*IF(MOD(Calculator!$B$34/Calculator!$F$22,1)&lt;0.5,-1,1))^2)),2))</f>
        <v>—</v>
      </c>
      <c r="GO95" s="253" t="n">
        <f aca="false">IFERROR(ROUND((IF(ISNUMBER(GD95),GD95,0)+IF(ISNUMBER(GE95),GE95,0)+IF(ISNUMBER(GF95),GF95,0)+IF(ISNUMBER(GG95),GG95,0)+IF(ISNUMBER(GH95),GH95,0)+IF(ISNUMBER(GI95),GI95,0)+IF(ISNUMBER(GJ95),GJ95,0)+IF(ISNUMBER(GK95),GK95,0)+IF(ISNUMBER(GL95),GL95,0)+IF(ISNUMBER(GM95),GM95,0)+IF(ISNUMBER(GN95),GN95,0))/(IF(ISNUMBER(GD95),1,0)+IF(ISNUMBER(GE95),1,0)+IF(ISNUMBER(GF95),1,0)+IF(ISNUMBER(GG95),1,0)+IF(ISNUMBER(GH95),1,0)+IF(ISNUMBER(GI95),1,0)+IF(ISNUMBER(GJ95),1,0)+IF(ISNUMBER(GK95),1,0)+IF(ISNUMBER(GL95),1,0)+IF(ISNUMBER(GM95),1,0)+IF(ISNUMBER(GN95),1,0)),4),"")</f>
        <v>17.785</v>
      </c>
      <c r="GP95" s="253" t="str">
        <f aca="false">IF(OR(Calculator!$E$12&lt;&gt;"YES",Calculator!$B$35&lt;Calculator!$G$12),"—",ROUND((1+SQRT(((50*POWER(80,POWER(COS(PI()*MOD(Calculator!$B$35/Calculator!$F$12,1)),2))+MIN(500,MAX(30,100*EXP(-0.3*'VSWR Calculator'!$C$24)*(1+3*ABS(MOD('VSWR Calculator'!$C$23/Calculator!$F$12/2,1)-0.5))))/'VSWR Calculator'!$C$25)-$C95)^2+(1500*ABS(SIN(2*PI()*MOD(Calculator!$B$35/Calculator!$F$12,1)))*IF(MOD(Calculator!$B$35/Calculator!$F$12,1)&lt;0.5,-1,1))^2)/SQRT(((50*POWER(80,POWER(COS(PI()*MOD(Calculator!$B$35/Calculator!$F$12,1)),2))+MIN(500,MAX(30,100*EXP(-0.3*'VSWR Calculator'!$C$24)*(1+3*ABS(MOD('VSWR Calculator'!$C$23/Calculator!$F$12/2,1)-0.5))))/'VSWR Calculator'!$C$25)+$C95)^2+(1500*ABS(SIN(2*PI()*MOD(Calculator!$B$35/Calculator!$F$12,1)))*IF(MOD(Calculator!$B$35/Calculator!$F$12,1)&lt;0.5,-1,1))^2))/(1-SQRT(((50*POWER(80,POWER(COS(PI()*MOD(Calculator!$B$35/Calculator!$F$12,1)),2))+MIN(500,MAX(30,100*EXP(-0.3*'VSWR Calculator'!$C$24)*(1+3*ABS(MOD('VSWR Calculator'!$C$23/Calculator!$F$12/2,1)-0.5))))/'VSWR Calculator'!$C$25)-$C95)^2+(1500*ABS(SIN(2*PI()*MOD(Calculator!$B$35/Calculator!$F$12,1)))*IF(MOD(Calculator!$B$35/Calculator!$F$12,1)&lt;0.5,-1,1))^2)/SQRT(((50*POWER(80,POWER(COS(PI()*MOD(Calculator!$B$35/Calculator!$F$12,1)),2))+MIN(500,MAX(30,100*EXP(-0.3*'VSWR Calculator'!$C$24)*(1+3*ABS(MOD('VSWR Calculator'!$C$23/Calculator!$F$12/2,1)-0.5))))/'VSWR Calculator'!$C$25)+$C95)^2+(1500*ABS(SIN(2*PI()*MOD(Calculator!$B$35/Calculator!$F$12,1)))*IF(MOD(Calculator!$B$35/Calculator!$F$12,1)&lt;0.5,-1,1))^2)),2))</f>
        <v>—</v>
      </c>
      <c r="GQ95" s="253" t="str">
        <f aca="false">IF(OR(Calculator!$E$13&lt;&gt;"YES",Calculator!$B$35&lt;Calculator!$G$13),"—",ROUND((1+SQRT(((50*POWER(80,POWER(COS(PI()*MOD(Calculator!$B$35/Calculator!$F$13,1)),2))+MIN(500,MAX(30,100*EXP(-0.3*'VSWR Calculator'!$C$24)*(1+3*ABS(MOD('VSWR Calculator'!$C$23/Calculator!$F$13/2,1)-0.5))))/'VSWR Calculator'!$C$25)-$C95)^2+(1500*ABS(SIN(2*PI()*MOD(Calculator!$B$35/Calculator!$F$13,1)))*IF(MOD(Calculator!$B$35/Calculator!$F$13,1)&lt;0.5,-1,1))^2)/SQRT(((50*POWER(80,POWER(COS(PI()*MOD(Calculator!$B$35/Calculator!$F$13,1)),2))+MIN(500,MAX(30,100*EXP(-0.3*'VSWR Calculator'!$C$24)*(1+3*ABS(MOD('VSWR Calculator'!$C$23/Calculator!$F$13/2,1)-0.5))))/'VSWR Calculator'!$C$25)+$C95)^2+(1500*ABS(SIN(2*PI()*MOD(Calculator!$B$35/Calculator!$F$13,1)))*IF(MOD(Calculator!$B$35/Calculator!$F$13,1)&lt;0.5,-1,1))^2))/(1-SQRT(((50*POWER(80,POWER(COS(PI()*MOD(Calculator!$B$35/Calculator!$F$13,1)),2))+MIN(500,MAX(30,100*EXP(-0.3*'VSWR Calculator'!$C$24)*(1+3*ABS(MOD('VSWR Calculator'!$C$23/Calculator!$F$13/2,1)-0.5))))/'VSWR Calculator'!$C$25)-$C95)^2+(1500*ABS(SIN(2*PI()*MOD(Calculator!$B$35/Calculator!$F$13,1)))*IF(MOD(Calculator!$B$35/Calculator!$F$13,1)&lt;0.5,-1,1))^2)/SQRT(((50*POWER(80,POWER(COS(PI()*MOD(Calculator!$B$35/Calculator!$F$13,1)),2))+MIN(500,MAX(30,100*EXP(-0.3*'VSWR Calculator'!$C$24)*(1+3*ABS(MOD('VSWR Calculator'!$C$23/Calculator!$F$13/2,1)-0.5))))/'VSWR Calculator'!$C$25)+$C95)^2+(1500*ABS(SIN(2*PI()*MOD(Calculator!$B$35/Calculator!$F$13,1)))*IF(MOD(Calculator!$B$35/Calculator!$F$13,1)&lt;0.5,-1,1))^2)),2))</f>
        <v>—</v>
      </c>
      <c r="GR95" s="253" t="str">
        <f aca="false">IF(OR(Calculator!$E$14&lt;&gt;"YES",Calculator!$B$35&lt;Calculator!$G$14),"—",ROUND((1+SQRT(((50*POWER(80,POWER(COS(PI()*MOD(Calculator!$B$35/Calculator!$F$14,1)),2))+MIN(500,MAX(30,100*EXP(-0.3*'VSWR Calculator'!$C$24)*(1+3*ABS(MOD('VSWR Calculator'!$C$23/Calculator!$F$14/2,1)-0.5))))/'VSWR Calculator'!$C$25)-$C95)^2+(1500*ABS(SIN(2*PI()*MOD(Calculator!$B$35/Calculator!$F$14,1)))*IF(MOD(Calculator!$B$35/Calculator!$F$14,1)&lt;0.5,-1,1))^2)/SQRT(((50*POWER(80,POWER(COS(PI()*MOD(Calculator!$B$35/Calculator!$F$14,1)),2))+MIN(500,MAX(30,100*EXP(-0.3*'VSWR Calculator'!$C$24)*(1+3*ABS(MOD('VSWR Calculator'!$C$23/Calculator!$F$14/2,1)-0.5))))/'VSWR Calculator'!$C$25)+$C95)^2+(1500*ABS(SIN(2*PI()*MOD(Calculator!$B$35/Calculator!$F$14,1)))*IF(MOD(Calculator!$B$35/Calculator!$F$14,1)&lt;0.5,-1,1))^2))/(1-SQRT(((50*POWER(80,POWER(COS(PI()*MOD(Calculator!$B$35/Calculator!$F$14,1)),2))+MIN(500,MAX(30,100*EXP(-0.3*'VSWR Calculator'!$C$24)*(1+3*ABS(MOD('VSWR Calculator'!$C$23/Calculator!$F$14/2,1)-0.5))))/'VSWR Calculator'!$C$25)-$C95)^2+(1500*ABS(SIN(2*PI()*MOD(Calculator!$B$35/Calculator!$F$14,1)))*IF(MOD(Calculator!$B$35/Calculator!$F$14,1)&lt;0.5,-1,1))^2)/SQRT(((50*POWER(80,POWER(COS(PI()*MOD(Calculator!$B$35/Calculator!$F$14,1)),2))+MIN(500,MAX(30,100*EXP(-0.3*'VSWR Calculator'!$C$24)*(1+3*ABS(MOD('VSWR Calculator'!$C$23/Calculator!$F$14/2,1)-0.5))))/'VSWR Calculator'!$C$25)+$C95)^2+(1500*ABS(SIN(2*PI()*MOD(Calculator!$B$35/Calculator!$F$14,1)))*IF(MOD(Calculator!$B$35/Calculator!$F$14,1)&lt;0.5,-1,1))^2)),2))</f>
        <v>—</v>
      </c>
      <c r="GS95" s="253" t="n">
        <f aca="false">IF(OR(Calculator!$E$15&lt;&gt;"YES",Calculator!$B$35&lt;Calculator!$G$15),"—",ROUND((1+SQRT(((50*POWER(80,POWER(COS(PI()*MOD(Calculator!$B$35/Calculator!$F$15,1)),2))+MIN(500,MAX(30,100*EXP(-0.3*'VSWR Calculator'!$C$24)*(1+3*ABS(MOD('VSWR Calculator'!$C$23/Calculator!$F$15/2,1)-0.5))))/'VSWR Calculator'!$C$25)-$C95)^2+(1500*ABS(SIN(2*PI()*MOD(Calculator!$B$35/Calculator!$F$15,1)))*IF(MOD(Calculator!$B$35/Calculator!$F$15,1)&lt;0.5,-1,1))^2)/SQRT(((50*POWER(80,POWER(COS(PI()*MOD(Calculator!$B$35/Calculator!$F$15,1)),2))+MIN(500,MAX(30,100*EXP(-0.3*'VSWR Calculator'!$C$24)*(1+3*ABS(MOD('VSWR Calculator'!$C$23/Calculator!$F$15/2,1)-0.5))))/'VSWR Calculator'!$C$25)+$C95)^2+(1500*ABS(SIN(2*PI()*MOD(Calculator!$B$35/Calculator!$F$15,1)))*IF(MOD(Calculator!$B$35/Calculator!$F$15,1)&lt;0.5,-1,1))^2))/(1-SQRT(((50*POWER(80,POWER(COS(PI()*MOD(Calculator!$B$35/Calculator!$F$15,1)),2))+MIN(500,MAX(30,100*EXP(-0.3*'VSWR Calculator'!$C$24)*(1+3*ABS(MOD('VSWR Calculator'!$C$23/Calculator!$F$15/2,1)-0.5))))/'VSWR Calculator'!$C$25)-$C95)^2+(1500*ABS(SIN(2*PI()*MOD(Calculator!$B$35/Calculator!$F$15,1)))*IF(MOD(Calculator!$B$35/Calculator!$F$15,1)&lt;0.5,-1,1))^2)/SQRT(((50*POWER(80,POWER(COS(PI()*MOD(Calculator!$B$35/Calculator!$F$15,1)),2))+MIN(500,MAX(30,100*EXP(-0.3*'VSWR Calculator'!$C$24)*(1+3*ABS(MOD('VSWR Calculator'!$C$23/Calculator!$F$15/2,1)-0.5))))/'VSWR Calculator'!$C$25)+$C95)^2+(1500*ABS(SIN(2*PI()*MOD(Calculator!$B$35/Calculator!$F$15,1)))*IF(MOD(Calculator!$B$35/Calculator!$F$15,1)&lt;0.5,-1,1))^2)),2))</f>
        <v>2.55</v>
      </c>
      <c r="GT95" s="253" t="str">
        <f aca="false">IF(OR(Calculator!$E$16&lt;&gt;"YES",Calculator!$B$35&lt;Calculator!$G$16),"—",ROUND((1+SQRT(((50*POWER(80,POWER(COS(PI()*MOD(Calculator!$B$35/Calculator!$F$16,1)),2))+MIN(500,MAX(30,100*EXP(-0.3*'VSWR Calculator'!$C$24)*(1+3*ABS(MOD('VSWR Calculator'!$C$23/Calculator!$F$16/2,1)-0.5))))/'VSWR Calculator'!$C$25)-$C95)^2+(1500*ABS(SIN(2*PI()*MOD(Calculator!$B$35/Calculator!$F$16,1)))*IF(MOD(Calculator!$B$35/Calculator!$F$16,1)&lt;0.5,-1,1))^2)/SQRT(((50*POWER(80,POWER(COS(PI()*MOD(Calculator!$B$35/Calculator!$F$16,1)),2))+MIN(500,MAX(30,100*EXP(-0.3*'VSWR Calculator'!$C$24)*(1+3*ABS(MOD('VSWR Calculator'!$C$23/Calculator!$F$16/2,1)-0.5))))/'VSWR Calculator'!$C$25)+$C95)^2+(1500*ABS(SIN(2*PI()*MOD(Calculator!$B$35/Calculator!$F$16,1)))*IF(MOD(Calculator!$B$35/Calculator!$F$16,1)&lt;0.5,-1,1))^2))/(1-SQRT(((50*POWER(80,POWER(COS(PI()*MOD(Calculator!$B$35/Calculator!$F$16,1)),2))+MIN(500,MAX(30,100*EXP(-0.3*'VSWR Calculator'!$C$24)*(1+3*ABS(MOD('VSWR Calculator'!$C$23/Calculator!$F$16/2,1)-0.5))))/'VSWR Calculator'!$C$25)-$C95)^2+(1500*ABS(SIN(2*PI()*MOD(Calculator!$B$35/Calculator!$F$16,1)))*IF(MOD(Calculator!$B$35/Calculator!$F$16,1)&lt;0.5,-1,1))^2)/SQRT(((50*POWER(80,POWER(COS(PI()*MOD(Calculator!$B$35/Calculator!$F$16,1)),2))+MIN(500,MAX(30,100*EXP(-0.3*'VSWR Calculator'!$C$24)*(1+3*ABS(MOD('VSWR Calculator'!$C$23/Calculator!$F$16/2,1)-0.5))))/'VSWR Calculator'!$C$25)+$C95)^2+(1500*ABS(SIN(2*PI()*MOD(Calculator!$B$35/Calculator!$F$16,1)))*IF(MOD(Calculator!$B$35/Calculator!$F$16,1)&lt;0.5,-1,1))^2)),2))</f>
        <v>—</v>
      </c>
      <c r="GU95" s="253" t="n">
        <f aca="false">IF(OR(Calculator!$E$17&lt;&gt;"YES",Calculator!$B$35&lt;Calculator!$G$17),"—",ROUND((1+SQRT(((50*POWER(80,POWER(COS(PI()*MOD(Calculator!$B$35/Calculator!$F$17,1)),2))+MIN(500,MAX(30,100*EXP(-0.3*'VSWR Calculator'!$C$24)*(1+3*ABS(MOD('VSWR Calculator'!$C$23/Calculator!$F$17/2,1)-0.5))))/'VSWR Calculator'!$C$25)-$C95)^2+(1500*ABS(SIN(2*PI()*MOD(Calculator!$B$35/Calculator!$F$17,1)))*IF(MOD(Calculator!$B$35/Calculator!$F$17,1)&lt;0.5,-1,1))^2)/SQRT(((50*POWER(80,POWER(COS(PI()*MOD(Calculator!$B$35/Calculator!$F$17,1)),2))+MIN(500,MAX(30,100*EXP(-0.3*'VSWR Calculator'!$C$24)*(1+3*ABS(MOD('VSWR Calculator'!$C$23/Calculator!$F$17/2,1)-0.5))))/'VSWR Calculator'!$C$25)+$C95)^2+(1500*ABS(SIN(2*PI()*MOD(Calculator!$B$35/Calculator!$F$17,1)))*IF(MOD(Calculator!$B$35/Calculator!$F$17,1)&lt;0.5,-1,1))^2))/(1-SQRT(((50*POWER(80,POWER(COS(PI()*MOD(Calculator!$B$35/Calculator!$F$17,1)),2))+MIN(500,MAX(30,100*EXP(-0.3*'VSWR Calculator'!$C$24)*(1+3*ABS(MOD('VSWR Calculator'!$C$23/Calculator!$F$17/2,1)-0.5))))/'VSWR Calculator'!$C$25)-$C95)^2+(1500*ABS(SIN(2*PI()*MOD(Calculator!$B$35/Calculator!$F$17,1)))*IF(MOD(Calculator!$B$35/Calculator!$F$17,1)&lt;0.5,-1,1))^2)/SQRT(((50*POWER(80,POWER(COS(PI()*MOD(Calculator!$B$35/Calculator!$F$17,1)),2))+MIN(500,MAX(30,100*EXP(-0.3*'VSWR Calculator'!$C$24)*(1+3*ABS(MOD('VSWR Calculator'!$C$23/Calculator!$F$17/2,1)-0.5))))/'VSWR Calculator'!$C$25)+$C95)^2+(1500*ABS(SIN(2*PI()*MOD(Calculator!$B$35/Calculator!$F$17,1)))*IF(MOD(Calculator!$B$35/Calculator!$F$17,1)&lt;0.5,-1,1))^2)),2))</f>
        <v>21.05</v>
      </c>
      <c r="GV95" s="253" t="str">
        <f aca="false">IF(OR(Calculator!$E$18&lt;&gt;"YES",Calculator!$B$35&lt;Calculator!$G$18),"—",ROUND((1+SQRT(((50*POWER(80,POWER(COS(PI()*MOD(Calculator!$B$35/Calculator!$F$18,1)),2))+MIN(500,MAX(30,100*EXP(-0.3*'VSWR Calculator'!$C$24)*(1+3*ABS(MOD('VSWR Calculator'!$C$23/Calculator!$F$18/2,1)-0.5))))/'VSWR Calculator'!$C$25)-$C95)^2+(1500*ABS(SIN(2*PI()*MOD(Calculator!$B$35/Calculator!$F$18,1)))*IF(MOD(Calculator!$B$35/Calculator!$F$18,1)&lt;0.5,-1,1))^2)/SQRT(((50*POWER(80,POWER(COS(PI()*MOD(Calculator!$B$35/Calculator!$F$18,1)),2))+MIN(500,MAX(30,100*EXP(-0.3*'VSWR Calculator'!$C$24)*(1+3*ABS(MOD('VSWR Calculator'!$C$23/Calculator!$F$18/2,1)-0.5))))/'VSWR Calculator'!$C$25)+$C95)^2+(1500*ABS(SIN(2*PI()*MOD(Calculator!$B$35/Calculator!$F$18,1)))*IF(MOD(Calculator!$B$35/Calculator!$F$18,1)&lt;0.5,-1,1))^2))/(1-SQRT(((50*POWER(80,POWER(COS(PI()*MOD(Calculator!$B$35/Calculator!$F$18,1)),2))+MIN(500,MAX(30,100*EXP(-0.3*'VSWR Calculator'!$C$24)*(1+3*ABS(MOD('VSWR Calculator'!$C$23/Calculator!$F$18/2,1)-0.5))))/'VSWR Calculator'!$C$25)-$C95)^2+(1500*ABS(SIN(2*PI()*MOD(Calculator!$B$35/Calculator!$F$18,1)))*IF(MOD(Calculator!$B$35/Calculator!$F$18,1)&lt;0.5,-1,1))^2)/SQRT(((50*POWER(80,POWER(COS(PI()*MOD(Calculator!$B$35/Calculator!$F$18,1)),2))+MIN(500,MAX(30,100*EXP(-0.3*'VSWR Calculator'!$C$24)*(1+3*ABS(MOD('VSWR Calculator'!$C$23/Calculator!$F$18/2,1)-0.5))))/'VSWR Calculator'!$C$25)+$C95)^2+(1500*ABS(SIN(2*PI()*MOD(Calculator!$B$35/Calculator!$F$18,1)))*IF(MOD(Calculator!$B$35/Calculator!$F$18,1)&lt;0.5,-1,1))^2)),2))</f>
        <v>—</v>
      </c>
      <c r="GW95" s="253" t="str">
        <f aca="false">IF(OR(Calculator!$E$19&lt;&gt;"YES",Calculator!$B$35&lt;Calculator!$G$19),"—",ROUND((1+SQRT(((50*POWER(80,POWER(COS(PI()*MOD(Calculator!$B$35/Calculator!$F$19,1)),2))+MIN(500,MAX(30,100*EXP(-0.3*'VSWR Calculator'!$C$24)*(1+3*ABS(MOD('VSWR Calculator'!$C$23/Calculator!$F$19/2,1)-0.5))))/'VSWR Calculator'!$C$25)-$C95)^2+(1500*ABS(SIN(2*PI()*MOD(Calculator!$B$35/Calculator!$F$19,1)))*IF(MOD(Calculator!$B$35/Calculator!$F$19,1)&lt;0.5,-1,1))^2)/SQRT(((50*POWER(80,POWER(COS(PI()*MOD(Calculator!$B$35/Calculator!$F$19,1)),2))+MIN(500,MAX(30,100*EXP(-0.3*'VSWR Calculator'!$C$24)*(1+3*ABS(MOD('VSWR Calculator'!$C$23/Calculator!$F$19/2,1)-0.5))))/'VSWR Calculator'!$C$25)+$C95)^2+(1500*ABS(SIN(2*PI()*MOD(Calculator!$B$35/Calculator!$F$19,1)))*IF(MOD(Calculator!$B$35/Calculator!$F$19,1)&lt;0.5,-1,1))^2))/(1-SQRT(((50*POWER(80,POWER(COS(PI()*MOD(Calculator!$B$35/Calculator!$F$19,1)),2))+MIN(500,MAX(30,100*EXP(-0.3*'VSWR Calculator'!$C$24)*(1+3*ABS(MOD('VSWR Calculator'!$C$23/Calculator!$F$19/2,1)-0.5))))/'VSWR Calculator'!$C$25)-$C95)^2+(1500*ABS(SIN(2*PI()*MOD(Calculator!$B$35/Calculator!$F$19,1)))*IF(MOD(Calculator!$B$35/Calculator!$F$19,1)&lt;0.5,-1,1))^2)/SQRT(((50*POWER(80,POWER(COS(PI()*MOD(Calculator!$B$35/Calculator!$F$19,1)),2))+MIN(500,MAX(30,100*EXP(-0.3*'VSWR Calculator'!$C$24)*(1+3*ABS(MOD('VSWR Calculator'!$C$23/Calculator!$F$19/2,1)-0.5))))/'VSWR Calculator'!$C$25)+$C95)^2+(1500*ABS(SIN(2*PI()*MOD(Calculator!$B$35/Calculator!$F$19,1)))*IF(MOD(Calculator!$B$35/Calculator!$F$19,1)&lt;0.5,-1,1))^2)),2))</f>
        <v>—</v>
      </c>
      <c r="GX95" s="253" t="str">
        <f aca="false">IF(OR(Calculator!$E$20&lt;&gt;"YES",Calculator!$B$35&lt;Calculator!$G$20),"—",ROUND((1+SQRT(((50*POWER(80,POWER(COS(PI()*MOD(Calculator!$B$35/Calculator!$F$20,1)),2))+MIN(500,MAX(30,100*EXP(-0.3*'VSWR Calculator'!$C$24)*(1+3*ABS(MOD('VSWR Calculator'!$C$23/Calculator!$F$20/2,1)-0.5))))/'VSWR Calculator'!$C$25)-$C95)^2+(1500*ABS(SIN(2*PI()*MOD(Calculator!$B$35/Calculator!$F$20,1)))*IF(MOD(Calculator!$B$35/Calculator!$F$20,1)&lt;0.5,-1,1))^2)/SQRT(((50*POWER(80,POWER(COS(PI()*MOD(Calculator!$B$35/Calculator!$F$20,1)),2))+MIN(500,MAX(30,100*EXP(-0.3*'VSWR Calculator'!$C$24)*(1+3*ABS(MOD('VSWR Calculator'!$C$23/Calculator!$F$20/2,1)-0.5))))/'VSWR Calculator'!$C$25)+$C95)^2+(1500*ABS(SIN(2*PI()*MOD(Calculator!$B$35/Calculator!$F$20,1)))*IF(MOD(Calculator!$B$35/Calculator!$F$20,1)&lt;0.5,-1,1))^2))/(1-SQRT(((50*POWER(80,POWER(COS(PI()*MOD(Calculator!$B$35/Calculator!$F$20,1)),2))+MIN(500,MAX(30,100*EXP(-0.3*'VSWR Calculator'!$C$24)*(1+3*ABS(MOD('VSWR Calculator'!$C$23/Calculator!$F$20/2,1)-0.5))))/'VSWR Calculator'!$C$25)-$C95)^2+(1500*ABS(SIN(2*PI()*MOD(Calculator!$B$35/Calculator!$F$20,1)))*IF(MOD(Calculator!$B$35/Calculator!$F$20,1)&lt;0.5,-1,1))^2)/SQRT(((50*POWER(80,POWER(COS(PI()*MOD(Calculator!$B$35/Calculator!$F$20,1)),2))+MIN(500,MAX(30,100*EXP(-0.3*'VSWR Calculator'!$C$24)*(1+3*ABS(MOD('VSWR Calculator'!$C$23/Calculator!$F$20/2,1)-0.5))))/'VSWR Calculator'!$C$25)+$C95)^2+(1500*ABS(SIN(2*PI()*MOD(Calculator!$B$35/Calculator!$F$20,1)))*IF(MOD(Calculator!$B$35/Calculator!$F$20,1)&lt;0.5,-1,1))^2)),2))</f>
        <v>—</v>
      </c>
      <c r="GY95" s="253" t="str">
        <f aca="false">IF(OR(Calculator!$E$21&lt;&gt;"YES",Calculator!$B$35&lt;Calculator!$G$21),"—",ROUND((1+SQRT(((50*POWER(80,POWER(COS(PI()*MOD(Calculator!$B$35/Calculator!$F$21,1)),2))+MIN(500,MAX(30,100*EXP(-0.3*'VSWR Calculator'!$C$24)*(1+3*ABS(MOD('VSWR Calculator'!$C$23/Calculator!$F$21/2,1)-0.5))))/'VSWR Calculator'!$C$25)-$C95)^2+(1500*ABS(SIN(2*PI()*MOD(Calculator!$B$35/Calculator!$F$21,1)))*IF(MOD(Calculator!$B$35/Calculator!$F$21,1)&lt;0.5,-1,1))^2)/SQRT(((50*POWER(80,POWER(COS(PI()*MOD(Calculator!$B$35/Calculator!$F$21,1)),2))+MIN(500,MAX(30,100*EXP(-0.3*'VSWR Calculator'!$C$24)*(1+3*ABS(MOD('VSWR Calculator'!$C$23/Calculator!$F$21/2,1)-0.5))))/'VSWR Calculator'!$C$25)+$C95)^2+(1500*ABS(SIN(2*PI()*MOD(Calculator!$B$35/Calculator!$F$21,1)))*IF(MOD(Calculator!$B$35/Calculator!$F$21,1)&lt;0.5,-1,1))^2))/(1-SQRT(((50*POWER(80,POWER(COS(PI()*MOD(Calculator!$B$35/Calculator!$F$21,1)),2))+MIN(500,MAX(30,100*EXP(-0.3*'VSWR Calculator'!$C$24)*(1+3*ABS(MOD('VSWR Calculator'!$C$23/Calculator!$F$21/2,1)-0.5))))/'VSWR Calculator'!$C$25)-$C95)^2+(1500*ABS(SIN(2*PI()*MOD(Calculator!$B$35/Calculator!$F$21,1)))*IF(MOD(Calculator!$B$35/Calculator!$F$21,1)&lt;0.5,-1,1))^2)/SQRT(((50*POWER(80,POWER(COS(PI()*MOD(Calculator!$B$35/Calculator!$F$21,1)),2))+MIN(500,MAX(30,100*EXP(-0.3*'VSWR Calculator'!$C$24)*(1+3*ABS(MOD('VSWR Calculator'!$C$23/Calculator!$F$21/2,1)-0.5))))/'VSWR Calculator'!$C$25)+$C95)^2+(1500*ABS(SIN(2*PI()*MOD(Calculator!$B$35/Calculator!$F$21,1)))*IF(MOD(Calculator!$B$35/Calculator!$F$21,1)&lt;0.5,-1,1))^2)),2))</f>
        <v>—</v>
      </c>
      <c r="GZ95" s="253" t="str">
        <f aca="false">IF(OR(Calculator!$E$22&lt;&gt;"YES",Calculator!$B$35&lt;Calculator!$G$22),"—",ROUND((1+SQRT(((50*POWER(80,POWER(COS(PI()*MOD(Calculator!$B$35/Calculator!$F$22,1)),2))+MIN(500,MAX(30,100*EXP(-0.3*'VSWR Calculator'!$C$24)*(1+3*ABS(MOD('VSWR Calculator'!$C$23/Calculator!$F$22/2,1)-0.5))))/'VSWR Calculator'!$C$25)-$C95)^2+(1500*ABS(SIN(2*PI()*MOD(Calculator!$B$35/Calculator!$F$22,1)))*IF(MOD(Calculator!$B$35/Calculator!$F$22,1)&lt;0.5,-1,1))^2)/SQRT(((50*POWER(80,POWER(COS(PI()*MOD(Calculator!$B$35/Calculator!$F$22,1)),2))+MIN(500,MAX(30,100*EXP(-0.3*'VSWR Calculator'!$C$24)*(1+3*ABS(MOD('VSWR Calculator'!$C$23/Calculator!$F$22/2,1)-0.5))))/'VSWR Calculator'!$C$25)+$C95)^2+(1500*ABS(SIN(2*PI()*MOD(Calculator!$B$35/Calculator!$F$22,1)))*IF(MOD(Calculator!$B$35/Calculator!$F$22,1)&lt;0.5,-1,1))^2))/(1-SQRT(((50*POWER(80,POWER(COS(PI()*MOD(Calculator!$B$35/Calculator!$F$22,1)),2))+MIN(500,MAX(30,100*EXP(-0.3*'VSWR Calculator'!$C$24)*(1+3*ABS(MOD('VSWR Calculator'!$C$23/Calculator!$F$22/2,1)-0.5))))/'VSWR Calculator'!$C$25)-$C95)^2+(1500*ABS(SIN(2*PI()*MOD(Calculator!$B$35/Calculator!$F$22,1)))*IF(MOD(Calculator!$B$35/Calculator!$F$22,1)&lt;0.5,-1,1))^2)/SQRT(((50*POWER(80,POWER(COS(PI()*MOD(Calculator!$B$35/Calculator!$F$22,1)),2))+MIN(500,MAX(30,100*EXP(-0.3*'VSWR Calculator'!$C$24)*(1+3*ABS(MOD('VSWR Calculator'!$C$23/Calculator!$F$22/2,1)-0.5))))/'VSWR Calculator'!$C$25)+$C95)^2+(1500*ABS(SIN(2*PI()*MOD(Calculator!$B$35/Calculator!$F$22,1)))*IF(MOD(Calculator!$B$35/Calculator!$F$22,1)&lt;0.5,-1,1))^2)),2))</f>
        <v>—</v>
      </c>
      <c r="HA95" s="253" t="n">
        <f aca="false">IFERROR(ROUND((IF(ISNUMBER(GP95),GP95,0)+IF(ISNUMBER(GQ95),GQ95,0)+IF(ISNUMBER(GR95),GR95,0)+IF(ISNUMBER(GS95),GS95,0)+IF(ISNUMBER(GT95),GT95,0)+IF(ISNUMBER(GU95),GU95,0)+IF(ISNUMBER(GV95),GV95,0)+IF(ISNUMBER(GW95),GW95,0)+IF(ISNUMBER(GX95),GX95,0)+IF(ISNUMBER(GY95),GY95,0)+IF(ISNUMBER(GZ95),GZ95,0))/(IF(ISNUMBER(GP95),1,0)+IF(ISNUMBER(GQ95),1,0)+IF(ISNUMBER(GR95),1,0)+IF(ISNUMBER(GS95),1,0)+IF(ISNUMBER(GT95),1,0)+IF(ISNUMBER(GU95),1,0)+IF(ISNUMBER(GV95),1,0)+IF(ISNUMBER(GW95),1,0)+IF(ISNUMBER(GX95),1,0)+IF(ISNUMBER(GY95),1,0)+IF(ISNUMBER(GZ95),1,0)),4),"")</f>
        <v>11.8</v>
      </c>
      <c r="HB95" s="253" t="str">
        <f aca="false">IF(OR(Calculator!$E$12&lt;&gt;"YES",Calculator!$B$36&lt;Calculator!$G$12),"—",ROUND((1+SQRT(((50*POWER(80,POWER(COS(PI()*MOD(Calculator!$B$36/Calculator!$F$12,1)),2))+MIN(500,MAX(30,100*EXP(-0.3*'VSWR Calculator'!$C$24)*(1+3*ABS(MOD('VSWR Calculator'!$C$23/Calculator!$F$12/2,1)-0.5))))/'VSWR Calculator'!$C$25)-$C95)^2+(1500*ABS(SIN(2*PI()*MOD(Calculator!$B$36/Calculator!$F$12,1)))*IF(MOD(Calculator!$B$36/Calculator!$F$12,1)&lt;0.5,-1,1))^2)/SQRT(((50*POWER(80,POWER(COS(PI()*MOD(Calculator!$B$36/Calculator!$F$12,1)),2))+MIN(500,MAX(30,100*EXP(-0.3*'VSWR Calculator'!$C$24)*(1+3*ABS(MOD('VSWR Calculator'!$C$23/Calculator!$F$12/2,1)-0.5))))/'VSWR Calculator'!$C$25)+$C95)^2+(1500*ABS(SIN(2*PI()*MOD(Calculator!$B$36/Calculator!$F$12,1)))*IF(MOD(Calculator!$B$36/Calculator!$F$12,1)&lt;0.5,-1,1))^2))/(1-SQRT(((50*POWER(80,POWER(COS(PI()*MOD(Calculator!$B$36/Calculator!$F$12,1)),2))+MIN(500,MAX(30,100*EXP(-0.3*'VSWR Calculator'!$C$24)*(1+3*ABS(MOD('VSWR Calculator'!$C$23/Calculator!$F$12/2,1)-0.5))))/'VSWR Calculator'!$C$25)-$C95)^2+(1500*ABS(SIN(2*PI()*MOD(Calculator!$B$36/Calculator!$F$12,1)))*IF(MOD(Calculator!$B$36/Calculator!$F$12,1)&lt;0.5,-1,1))^2)/SQRT(((50*POWER(80,POWER(COS(PI()*MOD(Calculator!$B$36/Calculator!$F$12,1)),2))+MIN(500,MAX(30,100*EXP(-0.3*'VSWR Calculator'!$C$24)*(1+3*ABS(MOD('VSWR Calculator'!$C$23/Calculator!$F$12/2,1)-0.5))))/'VSWR Calculator'!$C$25)+$C95)^2+(1500*ABS(SIN(2*PI()*MOD(Calculator!$B$36/Calculator!$F$12,1)))*IF(MOD(Calculator!$B$36/Calculator!$F$12,1)&lt;0.5,-1,1))^2)),2))</f>
        <v>—</v>
      </c>
      <c r="HC95" s="253" t="str">
        <f aca="false">IF(OR(Calculator!$E$13&lt;&gt;"YES",Calculator!$B$36&lt;Calculator!$G$13),"—",ROUND((1+SQRT(((50*POWER(80,POWER(COS(PI()*MOD(Calculator!$B$36/Calculator!$F$13,1)),2))+MIN(500,MAX(30,100*EXP(-0.3*'VSWR Calculator'!$C$24)*(1+3*ABS(MOD('VSWR Calculator'!$C$23/Calculator!$F$13/2,1)-0.5))))/'VSWR Calculator'!$C$25)-$C95)^2+(1500*ABS(SIN(2*PI()*MOD(Calculator!$B$36/Calculator!$F$13,1)))*IF(MOD(Calculator!$B$36/Calculator!$F$13,1)&lt;0.5,-1,1))^2)/SQRT(((50*POWER(80,POWER(COS(PI()*MOD(Calculator!$B$36/Calculator!$F$13,1)),2))+MIN(500,MAX(30,100*EXP(-0.3*'VSWR Calculator'!$C$24)*(1+3*ABS(MOD('VSWR Calculator'!$C$23/Calculator!$F$13/2,1)-0.5))))/'VSWR Calculator'!$C$25)+$C95)^2+(1500*ABS(SIN(2*PI()*MOD(Calculator!$B$36/Calculator!$F$13,1)))*IF(MOD(Calculator!$B$36/Calculator!$F$13,1)&lt;0.5,-1,1))^2))/(1-SQRT(((50*POWER(80,POWER(COS(PI()*MOD(Calculator!$B$36/Calculator!$F$13,1)),2))+MIN(500,MAX(30,100*EXP(-0.3*'VSWR Calculator'!$C$24)*(1+3*ABS(MOD('VSWR Calculator'!$C$23/Calculator!$F$13/2,1)-0.5))))/'VSWR Calculator'!$C$25)-$C95)^2+(1500*ABS(SIN(2*PI()*MOD(Calculator!$B$36/Calculator!$F$13,1)))*IF(MOD(Calculator!$B$36/Calculator!$F$13,1)&lt;0.5,-1,1))^2)/SQRT(((50*POWER(80,POWER(COS(PI()*MOD(Calculator!$B$36/Calculator!$F$13,1)),2))+MIN(500,MAX(30,100*EXP(-0.3*'VSWR Calculator'!$C$24)*(1+3*ABS(MOD('VSWR Calculator'!$C$23/Calculator!$F$13/2,1)-0.5))))/'VSWR Calculator'!$C$25)+$C95)^2+(1500*ABS(SIN(2*PI()*MOD(Calculator!$B$36/Calculator!$F$13,1)))*IF(MOD(Calculator!$B$36/Calculator!$F$13,1)&lt;0.5,-1,1))^2)),2))</f>
        <v>—</v>
      </c>
      <c r="HD95" s="253" t="str">
        <f aca="false">IF(OR(Calculator!$E$14&lt;&gt;"YES",Calculator!$B$36&lt;Calculator!$G$14),"—",ROUND((1+SQRT(((50*POWER(80,POWER(COS(PI()*MOD(Calculator!$B$36/Calculator!$F$14,1)),2))+MIN(500,MAX(30,100*EXP(-0.3*'VSWR Calculator'!$C$24)*(1+3*ABS(MOD('VSWR Calculator'!$C$23/Calculator!$F$14/2,1)-0.5))))/'VSWR Calculator'!$C$25)-$C95)^2+(1500*ABS(SIN(2*PI()*MOD(Calculator!$B$36/Calculator!$F$14,1)))*IF(MOD(Calculator!$B$36/Calculator!$F$14,1)&lt;0.5,-1,1))^2)/SQRT(((50*POWER(80,POWER(COS(PI()*MOD(Calculator!$B$36/Calculator!$F$14,1)),2))+MIN(500,MAX(30,100*EXP(-0.3*'VSWR Calculator'!$C$24)*(1+3*ABS(MOD('VSWR Calculator'!$C$23/Calculator!$F$14/2,1)-0.5))))/'VSWR Calculator'!$C$25)+$C95)^2+(1500*ABS(SIN(2*PI()*MOD(Calculator!$B$36/Calculator!$F$14,1)))*IF(MOD(Calculator!$B$36/Calculator!$F$14,1)&lt;0.5,-1,1))^2))/(1-SQRT(((50*POWER(80,POWER(COS(PI()*MOD(Calculator!$B$36/Calculator!$F$14,1)),2))+MIN(500,MAX(30,100*EXP(-0.3*'VSWR Calculator'!$C$24)*(1+3*ABS(MOD('VSWR Calculator'!$C$23/Calculator!$F$14/2,1)-0.5))))/'VSWR Calculator'!$C$25)-$C95)^2+(1500*ABS(SIN(2*PI()*MOD(Calculator!$B$36/Calculator!$F$14,1)))*IF(MOD(Calculator!$B$36/Calculator!$F$14,1)&lt;0.5,-1,1))^2)/SQRT(((50*POWER(80,POWER(COS(PI()*MOD(Calculator!$B$36/Calculator!$F$14,1)),2))+MIN(500,MAX(30,100*EXP(-0.3*'VSWR Calculator'!$C$24)*(1+3*ABS(MOD('VSWR Calculator'!$C$23/Calculator!$F$14/2,1)-0.5))))/'VSWR Calculator'!$C$25)+$C95)^2+(1500*ABS(SIN(2*PI()*MOD(Calculator!$B$36/Calculator!$F$14,1)))*IF(MOD(Calculator!$B$36/Calculator!$F$14,1)&lt;0.5,-1,1))^2)),2))</f>
        <v>—</v>
      </c>
      <c r="HE95" s="253" t="n">
        <f aca="false">IF(OR(Calculator!$E$15&lt;&gt;"YES",Calculator!$B$36&lt;Calculator!$G$15),"—",ROUND((1+SQRT(((50*POWER(80,POWER(COS(PI()*MOD(Calculator!$B$36/Calculator!$F$15,1)),2))+MIN(500,MAX(30,100*EXP(-0.3*'VSWR Calculator'!$C$24)*(1+3*ABS(MOD('VSWR Calculator'!$C$23/Calculator!$F$15/2,1)-0.5))))/'VSWR Calculator'!$C$25)-$C95)^2+(1500*ABS(SIN(2*PI()*MOD(Calculator!$B$36/Calculator!$F$15,1)))*IF(MOD(Calculator!$B$36/Calculator!$F$15,1)&lt;0.5,-1,1))^2)/SQRT(((50*POWER(80,POWER(COS(PI()*MOD(Calculator!$B$36/Calculator!$F$15,1)),2))+MIN(500,MAX(30,100*EXP(-0.3*'VSWR Calculator'!$C$24)*(1+3*ABS(MOD('VSWR Calculator'!$C$23/Calculator!$F$15/2,1)-0.5))))/'VSWR Calculator'!$C$25)+$C95)^2+(1500*ABS(SIN(2*PI()*MOD(Calculator!$B$36/Calculator!$F$15,1)))*IF(MOD(Calculator!$B$36/Calculator!$F$15,1)&lt;0.5,-1,1))^2))/(1-SQRT(((50*POWER(80,POWER(COS(PI()*MOD(Calculator!$B$36/Calculator!$F$15,1)),2))+MIN(500,MAX(30,100*EXP(-0.3*'VSWR Calculator'!$C$24)*(1+3*ABS(MOD('VSWR Calculator'!$C$23/Calculator!$F$15/2,1)-0.5))))/'VSWR Calculator'!$C$25)-$C95)^2+(1500*ABS(SIN(2*PI()*MOD(Calculator!$B$36/Calculator!$F$15,1)))*IF(MOD(Calculator!$B$36/Calculator!$F$15,1)&lt;0.5,-1,1))^2)/SQRT(((50*POWER(80,POWER(COS(PI()*MOD(Calculator!$B$36/Calculator!$F$15,1)),2))+MIN(500,MAX(30,100*EXP(-0.3*'VSWR Calculator'!$C$24)*(1+3*ABS(MOD('VSWR Calculator'!$C$23/Calculator!$F$15/2,1)-0.5))))/'VSWR Calculator'!$C$25)+$C95)^2+(1500*ABS(SIN(2*PI()*MOD(Calculator!$B$36/Calculator!$F$15,1)))*IF(MOD(Calculator!$B$36/Calculator!$F$15,1)&lt;0.5,-1,1))^2)),2))</f>
        <v>17.42</v>
      </c>
      <c r="HF95" s="253" t="str">
        <f aca="false">IF(OR(Calculator!$E$16&lt;&gt;"YES",Calculator!$B$36&lt;Calculator!$G$16),"—",ROUND((1+SQRT(((50*POWER(80,POWER(COS(PI()*MOD(Calculator!$B$36/Calculator!$F$16,1)),2))+MIN(500,MAX(30,100*EXP(-0.3*'VSWR Calculator'!$C$24)*(1+3*ABS(MOD('VSWR Calculator'!$C$23/Calculator!$F$16/2,1)-0.5))))/'VSWR Calculator'!$C$25)-$C95)^2+(1500*ABS(SIN(2*PI()*MOD(Calculator!$B$36/Calculator!$F$16,1)))*IF(MOD(Calculator!$B$36/Calculator!$F$16,1)&lt;0.5,-1,1))^2)/SQRT(((50*POWER(80,POWER(COS(PI()*MOD(Calculator!$B$36/Calculator!$F$16,1)),2))+MIN(500,MAX(30,100*EXP(-0.3*'VSWR Calculator'!$C$24)*(1+3*ABS(MOD('VSWR Calculator'!$C$23/Calculator!$F$16/2,1)-0.5))))/'VSWR Calculator'!$C$25)+$C95)^2+(1500*ABS(SIN(2*PI()*MOD(Calculator!$B$36/Calculator!$F$16,1)))*IF(MOD(Calculator!$B$36/Calculator!$F$16,1)&lt;0.5,-1,1))^2))/(1-SQRT(((50*POWER(80,POWER(COS(PI()*MOD(Calculator!$B$36/Calculator!$F$16,1)),2))+MIN(500,MAX(30,100*EXP(-0.3*'VSWR Calculator'!$C$24)*(1+3*ABS(MOD('VSWR Calculator'!$C$23/Calculator!$F$16/2,1)-0.5))))/'VSWR Calculator'!$C$25)-$C95)^2+(1500*ABS(SIN(2*PI()*MOD(Calculator!$B$36/Calculator!$F$16,1)))*IF(MOD(Calculator!$B$36/Calculator!$F$16,1)&lt;0.5,-1,1))^2)/SQRT(((50*POWER(80,POWER(COS(PI()*MOD(Calculator!$B$36/Calculator!$F$16,1)),2))+MIN(500,MAX(30,100*EXP(-0.3*'VSWR Calculator'!$C$24)*(1+3*ABS(MOD('VSWR Calculator'!$C$23/Calculator!$F$16/2,1)-0.5))))/'VSWR Calculator'!$C$25)+$C95)^2+(1500*ABS(SIN(2*PI()*MOD(Calculator!$B$36/Calculator!$F$16,1)))*IF(MOD(Calculator!$B$36/Calculator!$F$16,1)&lt;0.5,-1,1))^2)),2))</f>
        <v>—</v>
      </c>
      <c r="HG95" s="253" t="n">
        <f aca="false">IF(OR(Calculator!$E$17&lt;&gt;"YES",Calculator!$B$36&lt;Calculator!$G$17),"—",ROUND((1+SQRT(((50*POWER(80,POWER(COS(PI()*MOD(Calculator!$B$36/Calculator!$F$17,1)),2))+MIN(500,MAX(30,100*EXP(-0.3*'VSWR Calculator'!$C$24)*(1+3*ABS(MOD('VSWR Calculator'!$C$23/Calculator!$F$17/2,1)-0.5))))/'VSWR Calculator'!$C$25)-$C95)^2+(1500*ABS(SIN(2*PI()*MOD(Calculator!$B$36/Calculator!$F$17,1)))*IF(MOD(Calculator!$B$36/Calculator!$F$17,1)&lt;0.5,-1,1))^2)/SQRT(((50*POWER(80,POWER(COS(PI()*MOD(Calculator!$B$36/Calculator!$F$17,1)),2))+MIN(500,MAX(30,100*EXP(-0.3*'VSWR Calculator'!$C$24)*(1+3*ABS(MOD('VSWR Calculator'!$C$23/Calculator!$F$17/2,1)-0.5))))/'VSWR Calculator'!$C$25)+$C95)^2+(1500*ABS(SIN(2*PI()*MOD(Calculator!$B$36/Calculator!$F$17,1)))*IF(MOD(Calculator!$B$36/Calculator!$F$17,1)&lt;0.5,-1,1))^2))/(1-SQRT(((50*POWER(80,POWER(COS(PI()*MOD(Calculator!$B$36/Calculator!$F$17,1)),2))+MIN(500,MAX(30,100*EXP(-0.3*'VSWR Calculator'!$C$24)*(1+3*ABS(MOD('VSWR Calculator'!$C$23/Calculator!$F$17/2,1)-0.5))))/'VSWR Calculator'!$C$25)-$C95)^2+(1500*ABS(SIN(2*PI()*MOD(Calculator!$B$36/Calculator!$F$17,1)))*IF(MOD(Calculator!$B$36/Calculator!$F$17,1)&lt;0.5,-1,1))^2)/SQRT(((50*POWER(80,POWER(COS(PI()*MOD(Calculator!$B$36/Calculator!$F$17,1)),2))+MIN(500,MAX(30,100*EXP(-0.3*'VSWR Calculator'!$C$24)*(1+3*ABS(MOD('VSWR Calculator'!$C$23/Calculator!$F$17/2,1)-0.5))))/'VSWR Calculator'!$C$25)+$C95)^2+(1500*ABS(SIN(2*PI()*MOD(Calculator!$B$36/Calculator!$F$17,1)))*IF(MOD(Calculator!$B$36/Calculator!$F$17,1)&lt;0.5,-1,1))^2)),2))</f>
        <v>21.78</v>
      </c>
      <c r="HH95" s="253" t="str">
        <f aca="false">IF(OR(Calculator!$E$18&lt;&gt;"YES",Calculator!$B$36&lt;Calculator!$G$18),"—",ROUND((1+SQRT(((50*POWER(80,POWER(COS(PI()*MOD(Calculator!$B$36/Calculator!$F$18,1)),2))+MIN(500,MAX(30,100*EXP(-0.3*'VSWR Calculator'!$C$24)*(1+3*ABS(MOD('VSWR Calculator'!$C$23/Calculator!$F$18/2,1)-0.5))))/'VSWR Calculator'!$C$25)-$C95)^2+(1500*ABS(SIN(2*PI()*MOD(Calculator!$B$36/Calculator!$F$18,1)))*IF(MOD(Calculator!$B$36/Calculator!$F$18,1)&lt;0.5,-1,1))^2)/SQRT(((50*POWER(80,POWER(COS(PI()*MOD(Calculator!$B$36/Calculator!$F$18,1)),2))+MIN(500,MAX(30,100*EXP(-0.3*'VSWR Calculator'!$C$24)*(1+3*ABS(MOD('VSWR Calculator'!$C$23/Calculator!$F$18/2,1)-0.5))))/'VSWR Calculator'!$C$25)+$C95)^2+(1500*ABS(SIN(2*PI()*MOD(Calculator!$B$36/Calculator!$F$18,1)))*IF(MOD(Calculator!$B$36/Calculator!$F$18,1)&lt;0.5,-1,1))^2))/(1-SQRT(((50*POWER(80,POWER(COS(PI()*MOD(Calculator!$B$36/Calculator!$F$18,1)),2))+MIN(500,MAX(30,100*EXP(-0.3*'VSWR Calculator'!$C$24)*(1+3*ABS(MOD('VSWR Calculator'!$C$23/Calculator!$F$18/2,1)-0.5))))/'VSWR Calculator'!$C$25)-$C95)^2+(1500*ABS(SIN(2*PI()*MOD(Calculator!$B$36/Calculator!$F$18,1)))*IF(MOD(Calculator!$B$36/Calculator!$F$18,1)&lt;0.5,-1,1))^2)/SQRT(((50*POWER(80,POWER(COS(PI()*MOD(Calculator!$B$36/Calculator!$F$18,1)),2))+MIN(500,MAX(30,100*EXP(-0.3*'VSWR Calculator'!$C$24)*(1+3*ABS(MOD('VSWR Calculator'!$C$23/Calculator!$F$18/2,1)-0.5))))/'VSWR Calculator'!$C$25)+$C95)^2+(1500*ABS(SIN(2*PI()*MOD(Calculator!$B$36/Calculator!$F$18,1)))*IF(MOD(Calculator!$B$36/Calculator!$F$18,1)&lt;0.5,-1,1))^2)),2))</f>
        <v>—</v>
      </c>
      <c r="HI95" s="253" t="str">
        <f aca="false">IF(OR(Calculator!$E$19&lt;&gt;"YES",Calculator!$B$36&lt;Calculator!$G$19),"—",ROUND((1+SQRT(((50*POWER(80,POWER(COS(PI()*MOD(Calculator!$B$36/Calculator!$F$19,1)),2))+MIN(500,MAX(30,100*EXP(-0.3*'VSWR Calculator'!$C$24)*(1+3*ABS(MOD('VSWR Calculator'!$C$23/Calculator!$F$19/2,1)-0.5))))/'VSWR Calculator'!$C$25)-$C95)^2+(1500*ABS(SIN(2*PI()*MOD(Calculator!$B$36/Calculator!$F$19,1)))*IF(MOD(Calculator!$B$36/Calculator!$F$19,1)&lt;0.5,-1,1))^2)/SQRT(((50*POWER(80,POWER(COS(PI()*MOD(Calculator!$B$36/Calculator!$F$19,1)),2))+MIN(500,MAX(30,100*EXP(-0.3*'VSWR Calculator'!$C$24)*(1+3*ABS(MOD('VSWR Calculator'!$C$23/Calculator!$F$19/2,1)-0.5))))/'VSWR Calculator'!$C$25)+$C95)^2+(1500*ABS(SIN(2*PI()*MOD(Calculator!$B$36/Calculator!$F$19,1)))*IF(MOD(Calculator!$B$36/Calculator!$F$19,1)&lt;0.5,-1,1))^2))/(1-SQRT(((50*POWER(80,POWER(COS(PI()*MOD(Calculator!$B$36/Calculator!$F$19,1)),2))+MIN(500,MAX(30,100*EXP(-0.3*'VSWR Calculator'!$C$24)*(1+3*ABS(MOD('VSWR Calculator'!$C$23/Calculator!$F$19/2,1)-0.5))))/'VSWR Calculator'!$C$25)-$C95)^2+(1500*ABS(SIN(2*PI()*MOD(Calculator!$B$36/Calculator!$F$19,1)))*IF(MOD(Calculator!$B$36/Calculator!$F$19,1)&lt;0.5,-1,1))^2)/SQRT(((50*POWER(80,POWER(COS(PI()*MOD(Calculator!$B$36/Calculator!$F$19,1)),2))+MIN(500,MAX(30,100*EXP(-0.3*'VSWR Calculator'!$C$24)*(1+3*ABS(MOD('VSWR Calculator'!$C$23/Calculator!$F$19/2,1)-0.5))))/'VSWR Calculator'!$C$25)+$C95)^2+(1500*ABS(SIN(2*PI()*MOD(Calculator!$B$36/Calculator!$F$19,1)))*IF(MOD(Calculator!$B$36/Calculator!$F$19,1)&lt;0.5,-1,1))^2)),2))</f>
        <v>—</v>
      </c>
      <c r="HJ95" s="253" t="str">
        <f aca="false">IF(OR(Calculator!$E$20&lt;&gt;"YES",Calculator!$B$36&lt;Calculator!$G$20),"—",ROUND((1+SQRT(((50*POWER(80,POWER(COS(PI()*MOD(Calculator!$B$36/Calculator!$F$20,1)),2))+MIN(500,MAX(30,100*EXP(-0.3*'VSWR Calculator'!$C$24)*(1+3*ABS(MOD('VSWR Calculator'!$C$23/Calculator!$F$20/2,1)-0.5))))/'VSWR Calculator'!$C$25)-$C95)^2+(1500*ABS(SIN(2*PI()*MOD(Calculator!$B$36/Calculator!$F$20,1)))*IF(MOD(Calculator!$B$36/Calculator!$F$20,1)&lt;0.5,-1,1))^2)/SQRT(((50*POWER(80,POWER(COS(PI()*MOD(Calculator!$B$36/Calculator!$F$20,1)),2))+MIN(500,MAX(30,100*EXP(-0.3*'VSWR Calculator'!$C$24)*(1+3*ABS(MOD('VSWR Calculator'!$C$23/Calculator!$F$20/2,1)-0.5))))/'VSWR Calculator'!$C$25)+$C95)^2+(1500*ABS(SIN(2*PI()*MOD(Calculator!$B$36/Calculator!$F$20,1)))*IF(MOD(Calculator!$B$36/Calculator!$F$20,1)&lt;0.5,-1,1))^2))/(1-SQRT(((50*POWER(80,POWER(COS(PI()*MOD(Calculator!$B$36/Calculator!$F$20,1)),2))+MIN(500,MAX(30,100*EXP(-0.3*'VSWR Calculator'!$C$24)*(1+3*ABS(MOD('VSWR Calculator'!$C$23/Calculator!$F$20/2,1)-0.5))))/'VSWR Calculator'!$C$25)-$C95)^2+(1500*ABS(SIN(2*PI()*MOD(Calculator!$B$36/Calculator!$F$20,1)))*IF(MOD(Calculator!$B$36/Calculator!$F$20,1)&lt;0.5,-1,1))^2)/SQRT(((50*POWER(80,POWER(COS(PI()*MOD(Calculator!$B$36/Calculator!$F$20,1)),2))+MIN(500,MAX(30,100*EXP(-0.3*'VSWR Calculator'!$C$24)*(1+3*ABS(MOD('VSWR Calculator'!$C$23/Calculator!$F$20/2,1)-0.5))))/'VSWR Calculator'!$C$25)+$C95)^2+(1500*ABS(SIN(2*PI()*MOD(Calculator!$B$36/Calculator!$F$20,1)))*IF(MOD(Calculator!$B$36/Calculator!$F$20,1)&lt;0.5,-1,1))^2)),2))</f>
        <v>—</v>
      </c>
      <c r="HK95" s="253" t="str">
        <f aca="false">IF(OR(Calculator!$E$21&lt;&gt;"YES",Calculator!$B$36&lt;Calculator!$G$21),"—",ROUND((1+SQRT(((50*POWER(80,POWER(COS(PI()*MOD(Calculator!$B$36/Calculator!$F$21,1)),2))+MIN(500,MAX(30,100*EXP(-0.3*'VSWR Calculator'!$C$24)*(1+3*ABS(MOD('VSWR Calculator'!$C$23/Calculator!$F$21/2,1)-0.5))))/'VSWR Calculator'!$C$25)-$C95)^2+(1500*ABS(SIN(2*PI()*MOD(Calculator!$B$36/Calculator!$F$21,1)))*IF(MOD(Calculator!$B$36/Calculator!$F$21,1)&lt;0.5,-1,1))^2)/SQRT(((50*POWER(80,POWER(COS(PI()*MOD(Calculator!$B$36/Calculator!$F$21,1)),2))+MIN(500,MAX(30,100*EXP(-0.3*'VSWR Calculator'!$C$24)*(1+3*ABS(MOD('VSWR Calculator'!$C$23/Calculator!$F$21/2,1)-0.5))))/'VSWR Calculator'!$C$25)+$C95)^2+(1500*ABS(SIN(2*PI()*MOD(Calculator!$B$36/Calculator!$F$21,1)))*IF(MOD(Calculator!$B$36/Calculator!$F$21,1)&lt;0.5,-1,1))^2))/(1-SQRT(((50*POWER(80,POWER(COS(PI()*MOD(Calculator!$B$36/Calculator!$F$21,1)),2))+MIN(500,MAX(30,100*EXP(-0.3*'VSWR Calculator'!$C$24)*(1+3*ABS(MOD('VSWR Calculator'!$C$23/Calculator!$F$21/2,1)-0.5))))/'VSWR Calculator'!$C$25)-$C95)^2+(1500*ABS(SIN(2*PI()*MOD(Calculator!$B$36/Calculator!$F$21,1)))*IF(MOD(Calculator!$B$36/Calculator!$F$21,1)&lt;0.5,-1,1))^2)/SQRT(((50*POWER(80,POWER(COS(PI()*MOD(Calculator!$B$36/Calculator!$F$21,1)),2))+MIN(500,MAX(30,100*EXP(-0.3*'VSWR Calculator'!$C$24)*(1+3*ABS(MOD('VSWR Calculator'!$C$23/Calculator!$F$21/2,1)-0.5))))/'VSWR Calculator'!$C$25)+$C95)^2+(1500*ABS(SIN(2*PI()*MOD(Calculator!$B$36/Calculator!$F$21,1)))*IF(MOD(Calculator!$B$36/Calculator!$F$21,1)&lt;0.5,-1,1))^2)),2))</f>
        <v>—</v>
      </c>
      <c r="HL95" s="253" t="str">
        <f aca="false">IF(OR(Calculator!$E$22&lt;&gt;"YES",Calculator!$B$36&lt;Calculator!$G$22),"—",ROUND((1+SQRT(((50*POWER(80,POWER(COS(PI()*MOD(Calculator!$B$36/Calculator!$F$22,1)),2))+MIN(500,MAX(30,100*EXP(-0.3*'VSWR Calculator'!$C$24)*(1+3*ABS(MOD('VSWR Calculator'!$C$23/Calculator!$F$22/2,1)-0.5))))/'VSWR Calculator'!$C$25)-$C95)^2+(1500*ABS(SIN(2*PI()*MOD(Calculator!$B$36/Calculator!$F$22,1)))*IF(MOD(Calculator!$B$36/Calculator!$F$22,1)&lt;0.5,-1,1))^2)/SQRT(((50*POWER(80,POWER(COS(PI()*MOD(Calculator!$B$36/Calculator!$F$22,1)),2))+MIN(500,MAX(30,100*EXP(-0.3*'VSWR Calculator'!$C$24)*(1+3*ABS(MOD('VSWR Calculator'!$C$23/Calculator!$F$22/2,1)-0.5))))/'VSWR Calculator'!$C$25)+$C95)^2+(1500*ABS(SIN(2*PI()*MOD(Calculator!$B$36/Calculator!$F$22,1)))*IF(MOD(Calculator!$B$36/Calculator!$F$22,1)&lt;0.5,-1,1))^2))/(1-SQRT(((50*POWER(80,POWER(COS(PI()*MOD(Calculator!$B$36/Calculator!$F$22,1)),2))+MIN(500,MAX(30,100*EXP(-0.3*'VSWR Calculator'!$C$24)*(1+3*ABS(MOD('VSWR Calculator'!$C$23/Calculator!$F$22/2,1)-0.5))))/'VSWR Calculator'!$C$25)-$C95)^2+(1500*ABS(SIN(2*PI()*MOD(Calculator!$B$36/Calculator!$F$22,1)))*IF(MOD(Calculator!$B$36/Calculator!$F$22,1)&lt;0.5,-1,1))^2)/SQRT(((50*POWER(80,POWER(COS(PI()*MOD(Calculator!$B$36/Calculator!$F$22,1)),2))+MIN(500,MAX(30,100*EXP(-0.3*'VSWR Calculator'!$C$24)*(1+3*ABS(MOD('VSWR Calculator'!$C$23/Calculator!$F$22/2,1)-0.5))))/'VSWR Calculator'!$C$25)+$C95)^2+(1500*ABS(SIN(2*PI()*MOD(Calculator!$B$36/Calculator!$F$22,1)))*IF(MOD(Calculator!$B$36/Calculator!$F$22,1)&lt;0.5,-1,1))^2)),2))</f>
        <v>—</v>
      </c>
      <c r="HM95" s="253" t="n">
        <f aca="false">IFERROR(ROUND((IF(ISNUMBER(HB95),HB95,0)+IF(ISNUMBER(HC95),HC95,0)+IF(ISNUMBER(HD95),HD95,0)+IF(ISNUMBER(HE95),HE95,0)+IF(ISNUMBER(HF95),HF95,0)+IF(ISNUMBER(HG95),HG95,0)+IF(ISNUMBER(HH95),HH95,0)+IF(ISNUMBER(HI95),HI95,0)+IF(ISNUMBER(HJ95),HJ95,0)+IF(ISNUMBER(HK95),HK95,0)+IF(ISNUMBER(HL95),HL95,0))/(IF(ISNUMBER(HB95),1,0)+IF(ISNUMBER(HC95),1,0)+IF(ISNUMBER(HD95),1,0)+IF(ISNUMBER(HE95),1,0)+IF(ISNUMBER(HF95),1,0)+IF(ISNUMBER(HG95),1,0)+IF(ISNUMBER(HH95),1,0)+IF(ISNUMBER(HI95),1,0)+IF(ISNUMBER(HJ95),1,0)+IF(ISNUMBER(HK95),1,0)+IF(ISNUMBER(HL95),1,0)),4),"")</f>
        <v>19.6</v>
      </c>
      <c r="HN95" s="253" t="str">
        <f aca="false">IF(OR(Calculator!$E$12&lt;&gt;"YES",Calculator!$B$37&lt;Calculator!$G$12),"—",ROUND((1+SQRT(((50*POWER(80,POWER(COS(PI()*MOD(Calculator!$B$37/Calculator!$F$12,1)),2))+MIN(500,MAX(30,100*EXP(-0.3*'VSWR Calculator'!$C$24)*(1+3*ABS(MOD('VSWR Calculator'!$C$23/Calculator!$F$12/2,1)-0.5))))/'VSWR Calculator'!$C$25)-$C95)^2+(1500*ABS(SIN(2*PI()*MOD(Calculator!$B$37/Calculator!$F$12,1)))*IF(MOD(Calculator!$B$37/Calculator!$F$12,1)&lt;0.5,-1,1))^2)/SQRT(((50*POWER(80,POWER(COS(PI()*MOD(Calculator!$B$37/Calculator!$F$12,1)),2))+MIN(500,MAX(30,100*EXP(-0.3*'VSWR Calculator'!$C$24)*(1+3*ABS(MOD('VSWR Calculator'!$C$23/Calculator!$F$12/2,1)-0.5))))/'VSWR Calculator'!$C$25)+$C95)^2+(1500*ABS(SIN(2*PI()*MOD(Calculator!$B$37/Calculator!$F$12,1)))*IF(MOD(Calculator!$B$37/Calculator!$F$12,1)&lt;0.5,-1,1))^2))/(1-SQRT(((50*POWER(80,POWER(COS(PI()*MOD(Calculator!$B$37/Calculator!$F$12,1)),2))+MIN(500,MAX(30,100*EXP(-0.3*'VSWR Calculator'!$C$24)*(1+3*ABS(MOD('VSWR Calculator'!$C$23/Calculator!$F$12/2,1)-0.5))))/'VSWR Calculator'!$C$25)-$C95)^2+(1500*ABS(SIN(2*PI()*MOD(Calculator!$B$37/Calculator!$F$12,1)))*IF(MOD(Calculator!$B$37/Calculator!$F$12,1)&lt;0.5,-1,1))^2)/SQRT(((50*POWER(80,POWER(COS(PI()*MOD(Calculator!$B$37/Calculator!$F$12,1)),2))+MIN(500,MAX(30,100*EXP(-0.3*'VSWR Calculator'!$C$24)*(1+3*ABS(MOD('VSWR Calculator'!$C$23/Calculator!$F$12/2,1)-0.5))))/'VSWR Calculator'!$C$25)+$C95)^2+(1500*ABS(SIN(2*PI()*MOD(Calculator!$B$37/Calculator!$F$12,1)))*IF(MOD(Calculator!$B$37/Calculator!$F$12,1)&lt;0.5,-1,1))^2)),2))</f>
        <v>—</v>
      </c>
      <c r="HO95" s="253" t="str">
        <f aca="false">IF(OR(Calculator!$E$13&lt;&gt;"YES",Calculator!$B$37&lt;Calculator!$G$13),"—",ROUND((1+SQRT(((50*POWER(80,POWER(COS(PI()*MOD(Calculator!$B$37/Calculator!$F$13,1)),2))+MIN(500,MAX(30,100*EXP(-0.3*'VSWR Calculator'!$C$24)*(1+3*ABS(MOD('VSWR Calculator'!$C$23/Calculator!$F$13/2,1)-0.5))))/'VSWR Calculator'!$C$25)-$C95)^2+(1500*ABS(SIN(2*PI()*MOD(Calculator!$B$37/Calculator!$F$13,1)))*IF(MOD(Calculator!$B$37/Calculator!$F$13,1)&lt;0.5,-1,1))^2)/SQRT(((50*POWER(80,POWER(COS(PI()*MOD(Calculator!$B$37/Calculator!$F$13,1)),2))+MIN(500,MAX(30,100*EXP(-0.3*'VSWR Calculator'!$C$24)*(1+3*ABS(MOD('VSWR Calculator'!$C$23/Calculator!$F$13/2,1)-0.5))))/'VSWR Calculator'!$C$25)+$C95)^2+(1500*ABS(SIN(2*PI()*MOD(Calculator!$B$37/Calculator!$F$13,1)))*IF(MOD(Calculator!$B$37/Calculator!$F$13,1)&lt;0.5,-1,1))^2))/(1-SQRT(((50*POWER(80,POWER(COS(PI()*MOD(Calculator!$B$37/Calculator!$F$13,1)),2))+MIN(500,MAX(30,100*EXP(-0.3*'VSWR Calculator'!$C$24)*(1+3*ABS(MOD('VSWR Calculator'!$C$23/Calculator!$F$13/2,1)-0.5))))/'VSWR Calculator'!$C$25)-$C95)^2+(1500*ABS(SIN(2*PI()*MOD(Calculator!$B$37/Calculator!$F$13,1)))*IF(MOD(Calculator!$B$37/Calculator!$F$13,1)&lt;0.5,-1,1))^2)/SQRT(((50*POWER(80,POWER(COS(PI()*MOD(Calculator!$B$37/Calculator!$F$13,1)),2))+MIN(500,MAX(30,100*EXP(-0.3*'VSWR Calculator'!$C$24)*(1+3*ABS(MOD('VSWR Calculator'!$C$23/Calculator!$F$13/2,1)-0.5))))/'VSWR Calculator'!$C$25)+$C95)^2+(1500*ABS(SIN(2*PI()*MOD(Calculator!$B$37/Calculator!$F$13,1)))*IF(MOD(Calculator!$B$37/Calculator!$F$13,1)&lt;0.5,-1,1))^2)),2))</f>
        <v>—</v>
      </c>
      <c r="HP95" s="253" t="str">
        <f aca="false">IF(OR(Calculator!$E$14&lt;&gt;"YES",Calculator!$B$37&lt;Calculator!$G$14),"—",ROUND((1+SQRT(((50*POWER(80,POWER(COS(PI()*MOD(Calculator!$B$37/Calculator!$F$14,1)),2))+MIN(500,MAX(30,100*EXP(-0.3*'VSWR Calculator'!$C$24)*(1+3*ABS(MOD('VSWR Calculator'!$C$23/Calculator!$F$14/2,1)-0.5))))/'VSWR Calculator'!$C$25)-$C95)^2+(1500*ABS(SIN(2*PI()*MOD(Calculator!$B$37/Calculator!$F$14,1)))*IF(MOD(Calculator!$B$37/Calculator!$F$14,1)&lt;0.5,-1,1))^2)/SQRT(((50*POWER(80,POWER(COS(PI()*MOD(Calculator!$B$37/Calculator!$F$14,1)),2))+MIN(500,MAX(30,100*EXP(-0.3*'VSWR Calculator'!$C$24)*(1+3*ABS(MOD('VSWR Calculator'!$C$23/Calculator!$F$14/2,1)-0.5))))/'VSWR Calculator'!$C$25)+$C95)^2+(1500*ABS(SIN(2*PI()*MOD(Calculator!$B$37/Calculator!$F$14,1)))*IF(MOD(Calculator!$B$37/Calculator!$F$14,1)&lt;0.5,-1,1))^2))/(1-SQRT(((50*POWER(80,POWER(COS(PI()*MOD(Calculator!$B$37/Calculator!$F$14,1)),2))+MIN(500,MAX(30,100*EXP(-0.3*'VSWR Calculator'!$C$24)*(1+3*ABS(MOD('VSWR Calculator'!$C$23/Calculator!$F$14/2,1)-0.5))))/'VSWR Calculator'!$C$25)-$C95)^2+(1500*ABS(SIN(2*PI()*MOD(Calculator!$B$37/Calculator!$F$14,1)))*IF(MOD(Calculator!$B$37/Calculator!$F$14,1)&lt;0.5,-1,1))^2)/SQRT(((50*POWER(80,POWER(COS(PI()*MOD(Calculator!$B$37/Calculator!$F$14,1)),2))+MIN(500,MAX(30,100*EXP(-0.3*'VSWR Calculator'!$C$24)*(1+3*ABS(MOD('VSWR Calculator'!$C$23/Calculator!$F$14/2,1)-0.5))))/'VSWR Calculator'!$C$25)+$C95)^2+(1500*ABS(SIN(2*PI()*MOD(Calculator!$B$37/Calculator!$F$14,1)))*IF(MOD(Calculator!$B$37/Calculator!$F$14,1)&lt;0.5,-1,1))^2)),2))</f>
        <v>—</v>
      </c>
      <c r="HQ95" s="253" t="n">
        <f aca="false">IF(OR(Calculator!$E$15&lt;&gt;"YES",Calculator!$B$37&lt;Calculator!$G$15),"—",ROUND((1+SQRT(((50*POWER(80,POWER(COS(PI()*MOD(Calculator!$B$37/Calculator!$F$15,1)),2))+MIN(500,MAX(30,100*EXP(-0.3*'VSWR Calculator'!$C$24)*(1+3*ABS(MOD('VSWR Calculator'!$C$23/Calculator!$F$15/2,1)-0.5))))/'VSWR Calculator'!$C$25)-$C95)^2+(1500*ABS(SIN(2*PI()*MOD(Calculator!$B$37/Calculator!$F$15,1)))*IF(MOD(Calculator!$B$37/Calculator!$F$15,1)&lt;0.5,-1,1))^2)/SQRT(((50*POWER(80,POWER(COS(PI()*MOD(Calculator!$B$37/Calculator!$F$15,1)),2))+MIN(500,MAX(30,100*EXP(-0.3*'VSWR Calculator'!$C$24)*(1+3*ABS(MOD('VSWR Calculator'!$C$23/Calculator!$F$15/2,1)-0.5))))/'VSWR Calculator'!$C$25)+$C95)^2+(1500*ABS(SIN(2*PI()*MOD(Calculator!$B$37/Calculator!$F$15,1)))*IF(MOD(Calculator!$B$37/Calculator!$F$15,1)&lt;0.5,-1,1))^2))/(1-SQRT(((50*POWER(80,POWER(COS(PI()*MOD(Calculator!$B$37/Calculator!$F$15,1)),2))+MIN(500,MAX(30,100*EXP(-0.3*'VSWR Calculator'!$C$24)*(1+3*ABS(MOD('VSWR Calculator'!$C$23/Calculator!$F$15/2,1)-0.5))))/'VSWR Calculator'!$C$25)-$C95)^2+(1500*ABS(SIN(2*PI()*MOD(Calculator!$B$37/Calculator!$F$15,1)))*IF(MOD(Calculator!$B$37/Calculator!$F$15,1)&lt;0.5,-1,1))^2)/SQRT(((50*POWER(80,POWER(COS(PI()*MOD(Calculator!$B$37/Calculator!$F$15,1)),2))+MIN(500,MAX(30,100*EXP(-0.3*'VSWR Calculator'!$C$24)*(1+3*ABS(MOD('VSWR Calculator'!$C$23/Calculator!$F$15/2,1)-0.5))))/'VSWR Calculator'!$C$25)+$C95)^2+(1500*ABS(SIN(2*PI()*MOD(Calculator!$B$37/Calculator!$F$15,1)))*IF(MOD(Calculator!$B$37/Calculator!$F$15,1)&lt;0.5,-1,1))^2)),2))</f>
        <v>2.62</v>
      </c>
      <c r="HR95" s="253" t="str">
        <f aca="false">IF(OR(Calculator!$E$16&lt;&gt;"YES",Calculator!$B$37&lt;Calculator!$G$16),"—",ROUND((1+SQRT(((50*POWER(80,POWER(COS(PI()*MOD(Calculator!$B$37/Calculator!$F$16,1)),2))+MIN(500,MAX(30,100*EXP(-0.3*'VSWR Calculator'!$C$24)*(1+3*ABS(MOD('VSWR Calculator'!$C$23/Calculator!$F$16/2,1)-0.5))))/'VSWR Calculator'!$C$25)-$C95)^2+(1500*ABS(SIN(2*PI()*MOD(Calculator!$B$37/Calculator!$F$16,1)))*IF(MOD(Calculator!$B$37/Calculator!$F$16,1)&lt;0.5,-1,1))^2)/SQRT(((50*POWER(80,POWER(COS(PI()*MOD(Calculator!$B$37/Calculator!$F$16,1)),2))+MIN(500,MAX(30,100*EXP(-0.3*'VSWR Calculator'!$C$24)*(1+3*ABS(MOD('VSWR Calculator'!$C$23/Calculator!$F$16/2,1)-0.5))))/'VSWR Calculator'!$C$25)+$C95)^2+(1500*ABS(SIN(2*PI()*MOD(Calculator!$B$37/Calculator!$F$16,1)))*IF(MOD(Calculator!$B$37/Calculator!$F$16,1)&lt;0.5,-1,1))^2))/(1-SQRT(((50*POWER(80,POWER(COS(PI()*MOD(Calculator!$B$37/Calculator!$F$16,1)),2))+MIN(500,MAX(30,100*EXP(-0.3*'VSWR Calculator'!$C$24)*(1+3*ABS(MOD('VSWR Calculator'!$C$23/Calculator!$F$16/2,1)-0.5))))/'VSWR Calculator'!$C$25)-$C95)^2+(1500*ABS(SIN(2*PI()*MOD(Calculator!$B$37/Calculator!$F$16,1)))*IF(MOD(Calculator!$B$37/Calculator!$F$16,1)&lt;0.5,-1,1))^2)/SQRT(((50*POWER(80,POWER(COS(PI()*MOD(Calculator!$B$37/Calculator!$F$16,1)),2))+MIN(500,MAX(30,100*EXP(-0.3*'VSWR Calculator'!$C$24)*(1+3*ABS(MOD('VSWR Calculator'!$C$23/Calculator!$F$16/2,1)-0.5))))/'VSWR Calculator'!$C$25)+$C95)^2+(1500*ABS(SIN(2*PI()*MOD(Calculator!$B$37/Calculator!$F$16,1)))*IF(MOD(Calculator!$B$37/Calculator!$F$16,1)&lt;0.5,-1,1))^2)),2))</f>
        <v>—</v>
      </c>
      <c r="HS95" s="253" t="n">
        <f aca="false">IF(OR(Calculator!$E$17&lt;&gt;"YES",Calculator!$B$37&lt;Calculator!$G$17),"—",ROUND((1+SQRT(((50*POWER(80,POWER(COS(PI()*MOD(Calculator!$B$37/Calculator!$F$17,1)),2))+MIN(500,MAX(30,100*EXP(-0.3*'VSWR Calculator'!$C$24)*(1+3*ABS(MOD('VSWR Calculator'!$C$23/Calculator!$F$17/2,1)-0.5))))/'VSWR Calculator'!$C$25)-$C95)^2+(1500*ABS(SIN(2*PI()*MOD(Calculator!$B$37/Calculator!$F$17,1)))*IF(MOD(Calculator!$B$37/Calculator!$F$17,1)&lt;0.5,-1,1))^2)/SQRT(((50*POWER(80,POWER(COS(PI()*MOD(Calculator!$B$37/Calculator!$F$17,1)),2))+MIN(500,MAX(30,100*EXP(-0.3*'VSWR Calculator'!$C$24)*(1+3*ABS(MOD('VSWR Calculator'!$C$23/Calculator!$F$17/2,1)-0.5))))/'VSWR Calculator'!$C$25)+$C95)^2+(1500*ABS(SIN(2*PI()*MOD(Calculator!$B$37/Calculator!$F$17,1)))*IF(MOD(Calculator!$B$37/Calculator!$F$17,1)&lt;0.5,-1,1))^2))/(1-SQRT(((50*POWER(80,POWER(COS(PI()*MOD(Calculator!$B$37/Calculator!$F$17,1)),2))+MIN(500,MAX(30,100*EXP(-0.3*'VSWR Calculator'!$C$24)*(1+3*ABS(MOD('VSWR Calculator'!$C$23/Calculator!$F$17/2,1)-0.5))))/'VSWR Calculator'!$C$25)-$C95)^2+(1500*ABS(SIN(2*PI()*MOD(Calculator!$B$37/Calculator!$F$17,1)))*IF(MOD(Calculator!$B$37/Calculator!$F$17,1)&lt;0.5,-1,1))^2)/SQRT(((50*POWER(80,POWER(COS(PI()*MOD(Calculator!$B$37/Calculator!$F$17,1)),2))+MIN(500,MAX(30,100*EXP(-0.3*'VSWR Calculator'!$C$24)*(1+3*ABS(MOD('VSWR Calculator'!$C$23/Calculator!$F$17/2,1)-0.5))))/'VSWR Calculator'!$C$25)+$C95)^2+(1500*ABS(SIN(2*PI()*MOD(Calculator!$B$37/Calculator!$F$17,1)))*IF(MOD(Calculator!$B$37/Calculator!$F$17,1)&lt;0.5,-1,1))^2)),2))</f>
        <v>15.71</v>
      </c>
      <c r="HT95" s="253" t="str">
        <f aca="false">IF(OR(Calculator!$E$18&lt;&gt;"YES",Calculator!$B$37&lt;Calculator!$G$18),"—",ROUND((1+SQRT(((50*POWER(80,POWER(COS(PI()*MOD(Calculator!$B$37/Calculator!$F$18,1)),2))+MIN(500,MAX(30,100*EXP(-0.3*'VSWR Calculator'!$C$24)*(1+3*ABS(MOD('VSWR Calculator'!$C$23/Calculator!$F$18/2,1)-0.5))))/'VSWR Calculator'!$C$25)-$C95)^2+(1500*ABS(SIN(2*PI()*MOD(Calculator!$B$37/Calculator!$F$18,1)))*IF(MOD(Calculator!$B$37/Calculator!$F$18,1)&lt;0.5,-1,1))^2)/SQRT(((50*POWER(80,POWER(COS(PI()*MOD(Calculator!$B$37/Calculator!$F$18,1)),2))+MIN(500,MAX(30,100*EXP(-0.3*'VSWR Calculator'!$C$24)*(1+3*ABS(MOD('VSWR Calculator'!$C$23/Calculator!$F$18/2,1)-0.5))))/'VSWR Calculator'!$C$25)+$C95)^2+(1500*ABS(SIN(2*PI()*MOD(Calculator!$B$37/Calculator!$F$18,1)))*IF(MOD(Calculator!$B$37/Calculator!$F$18,1)&lt;0.5,-1,1))^2))/(1-SQRT(((50*POWER(80,POWER(COS(PI()*MOD(Calculator!$B$37/Calculator!$F$18,1)),2))+MIN(500,MAX(30,100*EXP(-0.3*'VSWR Calculator'!$C$24)*(1+3*ABS(MOD('VSWR Calculator'!$C$23/Calculator!$F$18/2,1)-0.5))))/'VSWR Calculator'!$C$25)-$C95)^2+(1500*ABS(SIN(2*PI()*MOD(Calculator!$B$37/Calculator!$F$18,1)))*IF(MOD(Calculator!$B$37/Calculator!$F$18,1)&lt;0.5,-1,1))^2)/SQRT(((50*POWER(80,POWER(COS(PI()*MOD(Calculator!$B$37/Calculator!$F$18,1)),2))+MIN(500,MAX(30,100*EXP(-0.3*'VSWR Calculator'!$C$24)*(1+3*ABS(MOD('VSWR Calculator'!$C$23/Calculator!$F$18/2,1)-0.5))))/'VSWR Calculator'!$C$25)+$C95)^2+(1500*ABS(SIN(2*PI()*MOD(Calculator!$B$37/Calculator!$F$18,1)))*IF(MOD(Calculator!$B$37/Calculator!$F$18,1)&lt;0.5,-1,1))^2)),2))</f>
        <v>—</v>
      </c>
      <c r="HU95" s="253" t="str">
        <f aca="false">IF(OR(Calculator!$E$19&lt;&gt;"YES",Calculator!$B$37&lt;Calculator!$G$19),"—",ROUND((1+SQRT(((50*POWER(80,POWER(COS(PI()*MOD(Calculator!$B$37/Calculator!$F$19,1)),2))+MIN(500,MAX(30,100*EXP(-0.3*'VSWR Calculator'!$C$24)*(1+3*ABS(MOD('VSWR Calculator'!$C$23/Calculator!$F$19/2,1)-0.5))))/'VSWR Calculator'!$C$25)-$C95)^2+(1500*ABS(SIN(2*PI()*MOD(Calculator!$B$37/Calculator!$F$19,1)))*IF(MOD(Calculator!$B$37/Calculator!$F$19,1)&lt;0.5,-1,1))^2)/SQRT(((50*POWER(80,POWER(COS(PI()*MOD(Calculator!$B$37/Calculator!$F$19,1)),2))+MIN(500,MAX(30,100*EXP(-0.3*'VSWR Calculator'!$C$24)*(1+3*ABS(MOD('VSWR Calculator'!$C$23/Calculator!$F$19/2,1)-0.5))))/'VSWR Calculator'!$C$25)+$C95)^2+(1500*ABS(SIN(2*PI()*MOD(Calculator!$B$37/Calculator!$F$19,1)))*IF(MOD(Calculator!$B$37/Calculator!$F$19,1)&lt;0.5,-1,1))^2))/(1-SQRT(((50*POWER(80,POWER(COS(PI()*MOD(Calculator!$B$37/Calculator!$F$19,1)),2))+MIN(500,MAX(30,100*EXP(-0.3*'VSWR Calculator'!$C$24)*(1+3*ABS(MOD('VSWR Calculator'!$C$23/Calculator!$F$19/2,1)-0.5))))/'VSWR Calculator'!$C$25)-$C95)^2+(1500*ABS(SIN(2*PI()*MOD(Calculator!$B$37/Calculator!$F$19,1)))*IF(MOD(Calculator!$B$37/Calculator!$F$19,1)&lt;0.5,-1,1))^2)/SQRT(((50*POWER(80,POWER(COS(PI()*MOD(Calculator!$B$37/Calculator!$F$19,1)),2))+MIN(500,MAX(30,100*EXP(-0.3*'VSWR Calculator'!$C$24)*(1+3*ABS(MOD('VSWR Calculator'!$C$23/Calculator!$F$19/2,1)-0.5))))/'VSWR Calculator'!$C$25)+$C95)^2+(1500*ABS(SIN(2*PI()*MOD(Calculator!$B$37/Calculator!$F$19,1)))*IF(MOD(Calculator!$B$37/Calculator!$F$19,1)&lt;0.5,-1,1))^2)),2))</f>
        <v>—</v>
      </c>
      <c r="HV95" s="253" t="str">
        <f aca="false">IF(OR(Calculator!$E$20&lt;&gt;"YES",Calculator!$B$37&lt;Calculator!$G$20),"—",ROUND((1+SQRT(((50*POWER(80,POWER(COS(PI()*MOD(Calculator!$B$37/Calculator!$F$20,1)),2))+MIN(500,MAX(30,100*EXP(-0.3*'VSWR Calculator'!$C$24)*(1+3*ABS(MOD('VSWR Calculator'!$C$23/Calculator!$F$20/2,1)-0.5))))/'VSWR Calculator'!$C$25)-$C95)^2+(1500*ABS(SIN(2*PI()*MOD(Calculator!$B$37/Calculator!$F$20,1)))*IF(MOD(Calculator!$B$37/Calculator!$F$20,1)&lt;0.5,-1,1))^2)/SQRT(((50*POWER(80,POWER(COS(PI()*MOD(Calculator!$B$37/Calculator!$F$20,1)),2))+MIN(500,MAX(30,100*EXP(-0.3*'VSWR Calculator'!$C$24)*(1+3*ABS(MOD('VSWR Calculator'!$C$23/Calculator!$F$20/2,1)-0.5))))/'VSWR Calculator'!$C$25)+$C95)^2+(1500*ABS(SIN(2*PI()*MOD(Calculator!$B$37/Calculator!$F$20,1)))*IF(MOD(Calculator!$B$37/Calculator!$F$20,1)&lt;0.5,-1,1))^2))/(1-SQRT(((50*POWER(80,POWER(COS(PI()*MOD(Calculator!$B$37/Calculator!$F$20,1)),2))+MIN(500,MAX(30,100*EXP(-0.3*'VSWR Calculator'!$C$24)*(1+3*ABS(MOD('VSWR Calculator'!$C$23/Calculator!$F$20/2,1)-0.5))))/'VSWR Calculator'!$C$25)-$C95)^2+(1500*ABS(SIN(2*PI()*MOD(Calculator!$B$37/Calculator!$F$20,1)))*IF(MOD(Calculator!$B$37/Calculator!$F$20,1)&lt;0.5,-1,1))^2)/SQRT(((50*POWER(80,POWER(COS(PI()*MOD(Calculator!$B$37/Calculator!$F$20,1)),2))+MIN(500,MAX(30,100*EXP(-0.3*'VSWR Calculator'!$C$24)*(1+3*ABS(MOD('VSWR Calculator'!$C$23/Calculator!$F$20/2,1)-0.5))))/'VSWR Calculator'!$C$25)+$C95)^2+(1500*ABS(SIN(2*PI()*MOD(Calculator!$B$37/Calculator!$F$20,1)))*IF(MOD(Calculator!$B$37/Calculator!$F$20,1)&lt;0.5,-1,1))^2)),2))</f>
        <v>—</v>
      </c>
      <c r="HW95" s="253" t="str">
        <f aca="false">IF(OR(Calculator!$E$21&lt;&gt;"YES",Calculator!$B$37&lt;Calculator!$G$21),"—",ROUND((1+SQRT(((50*POWER(80,POWER(COS(PI()*MOD(Calculator!$B$37/Calculator!$F$21,1)),2))+MIN(500,MAX(30,100*EXP(-0.3*'VSWR Calculator'!$C$24)*(1+3*ABS(MOD('VSWR Calculator'!$C$23/Calculator!$F$21/2,1)-0.5))))/'VSWR Calculator'!$C$25)-$C95)^2+(1500*ABS(SIN(2*PI()*MOD(Calculator!$B$37/Calculator!$F$21,1)))*IF(MOD(Calculator!$B$37/Calculator!$F$21,1)&lt;0.5,-1,1))^2)/SQRT(((50*POWER(80,POWER(COS(PI()*MOD(Calculator!$B$37/Calculator!$F$21,1)),2))+MIN(500,MAX(30,100*EXP(-0.3*'VSWR Calculator'!$C$24)*(1+3*ABS(MOD('VSWR Calculator'!$C$23/Calculator!$F$21/2,1)-0.5))))/'VSWR Calculator'!$C$25)+$C95)^2+(1500*ABS(SIN(2*PI()*MOD(Calculator!$B$37/Calculator!$F$21,1)))*IF(MOD(Calculator!$B$37/Calculator!$F$21,1)&lt;0.5,-1,1))^2))/(1-SQRT(((50*POWER(80,POWER(COS(PI()*MOD(Calculator!$B$37/Calculator!$F$21,1)),2))+MIN(500,MAX(30,100*EXP(-0.3*'VSWR Calculator'!$C$24)*(1+3*ABS(MOD('VSWR Calculator'!$C$23/Calculator!$F$21/2,1)-0.5))))/'VSWR Calculator'!$C$25)-$C95)^2+(1500*ABS(SIN(2*PI()*MOD(Calculator!$B$37/Calculator!$F$21,1)))*IF(MOD(Calculator!$B$37/Calculator!$F$21,1)&lt;0.5,-1,1))^2)/SQRT(((50*POWER(80,POWER(COS(PI()*MOD(Calculator!$B$37/Calculator!$F$21,1)),2))+MIN(500,MAX(30,100*EXP(-0.3*'VSWR Calculator'!$C$24)*(1+3*ABS(MOD('VSWR Calculator'!$C$23/Calculator!$F$21/2,1)-0.5))))/'VSWR Calculator'!$C$25)+$C95)^2+(1500*ABS(SIN(2*PI()*MOD(Calculator!$B$37/Calculator!$F$21,1)))*IF(MOD(Calculator!$B$37/Calculator!$F$21,1)&lt;0.5,-1,1))^2)),2))</f>
        <v>—</v>
      </c>
      <c r="HX95" s="253" t="str">
        <f aca="false">IF(OR(Calculator!$E$22&lt;&gt;"YES",Calculator!$B$37&lt;Calculator!$G$22),"—",ROUND((1+SQRT(((50*POWER(80,POWER(COS(PI()*MOD(Calculator!$B$37/Calculator!$F$22,1)),2))+MIN(500,MAX(30,100*EXP(-0.3*'VSWR Calculator'!$C$24)*(1+3*ABS(MOD('VSWR Calculator'!$C$23/Calculator!$F$22/2,1)-0.5))))/'VSWR Calculator'!$C$25)-$C95)^2+(1500*ABS(SIN(2*PI()*MOD(Calculator!$B$37/Calculator!$F$22,1)))*IF(MOD(Calculator!$B$37/Calculator!$F$22,1)&lt;0.5,-1,1))^2)/SQRT(((50*POWER(80,POWER(COS(PI()*MOD(Calculator!$B$37/Calculator!$F$22,1)),2))+MIN(500,MAX(30,100*EXP(-0.3*'VSWR Calculator'!$C$24)*(1+3*ABS(MOD('VSWR Calculator'!$C$23/Calculator!$F$22/2,1)-0.5))))/'VSWR Calculator'!$C$25)+$C95)^2+(1500*ABS(SIN(2*PI()*MOD(Calculator!$B$37/Calculator!$F$22,1)))*IF(MOD(Calculator!$B$37/Calculator!$F$22,1)&lt;0.5,-1,1))^2))/(1-SQRT(((50*POWER(80,POWER(COS(PI()*MOD(Calculator!$B$37/Calculator!$F$22,1)),2))+MIN(500,MAX(30,100*EXP(-0.3*'VSWR Calculator'!$C$24)*(1+3*ABS(MOD('VSWR Calculator'!$C$23/Calculator!$F$22/2,1)-0.5))))/'VSWR Calculator'!$C$25)-$C95)^2+(1500*ABS(SIN(2*PI()*MOD(Calculator!$B$37/Calculator!$F$22,1)))*IF(MOD(Calculator!$B$37/Calculator!$F$22,1)&lt;0.5,-1,1))^2)/SQRT(((50*POWER(80,POWER(COS(PI()*MOD(Calculator!$B$37/Calculator!$F$22,1)),2))+MIN(500,MAX(30,100*EXP(-0.3*'VSWR Calculator'!$C$24)*(1+3*ABS(MOD('VSWR Calculator'!$C$23/Calculator!$F$22/2,1)-0.5))))/'VSWR Calculator'!$C$25)+$C95)^2+(1500*ABS(SIN(2*PI()*MOD(Calculator!$B$37/Calculator!$F$22,1)))*IF(MOD(Calculator!$B$37/Calculator!$F$22,1)&lt;0.5,-1,1))^2)),2))</f>
        <v>—</v>
      </c>
      <c r="HY95" s="253" t="n">
        <f aca="false">IFERROR(ROUND((IF(ISNUMBER(HN95),HN95,0)+IF(ISNUMBER(HO95),HO95,0)+IF(ISNUMBER(HP95),HP95,0)+IF(ISNUMBER(HQ95),HQ95,0)+IF(ISNUMBER(HR95),HR95,0)+IF(ISNUMBER(HS95),HS95,0)+IF(ISNUMBER(HT95),HT95,0)+IF(ISNUMBER(HU95),HU95,0)+IF(ISNUMBER(HV95),HV95,0)+IF(ISNUMBER(HW95),HW95,0)+IF(ISNUMBER(HX95),HX95,0))/(IF(ISNUMBER(HN95),1,0)+IF(ISNUMBER(HO95),1,0)+IF(ISNUMBER(HP95),1,0)+IF(ISNUMBER(HQ95),1,0)+IF(ISNUMBER(HR95),1,0)+IF(ISNUMBER(HS95),1,0)+IF(ISNUMBER(HT95),1,0)+IF(ISNUMBER(HU95),1,0)+IF(ISNUMBER(HV95),1,0)+IF(ISNUMBER(HW95),1,0)+IF(ISNUMBER(HX95),1,0)),4),"")</f>
        <v>9.165</v>
      </c>
      <c r="HZ95" s="253" t="str">
        <f aca="false">IF(OR(Calculator!$E$12&lt;&gt;"YES",Calculator!$B$38&lt;Calculator!$G$12),"—",ROUND((1+SQRT(((50*POWER(80,POWER(COS(PI()*MOD(Calculator!$B$38/Calculator!$F$12,1)),2))+MIN(500,MAX(30,100*EXP(-0.3*'VSWR Calculator'!$C$24)*(1+3*ABS(MOD('VSWR Calculator'!$C$23/Calculator!$F$12/2,1)-0.5))))/'VSWR Calculator'!$C$25)-$C95)^2+(1500*ABS(SIN(2*PI()*MOD(Calculator!$B$38/Calculator!$F$12,1)))*IF(MOD(Calculator!$B$38/Calculator!$F$12,1)&lt;0.5,-1,1))^2)/SQRT(((50*POWER(80,POWER(COS(PI()*MOD(Calculator!$B$38/Calculator!$F$12,1)),2))+MIN(500,MAX(30,100*EXP(-0.3*'VSWR Calculator'!$C$24)*(1+3*ABS(MOD('VSWR Calculator'!$C$23/Calculator!$F$12/2,1)-0.5))))/'VSWR Calculator'!$C$25)+$C95)^2+(1500*ABS(SIN(2*PI()*MOD(Calculator!$B$38/Calculator!$F$12,1)))*IF(MOD(Calculator!$B$38/Calculator!$F$12,1)&lt;0.5,-1,1))^2))/(1-SQRT(((50*POWER(80,POWER(COS(PI()*MOD(Calculator!$B$38/Calculator!$F$12,1)),2))+MIN(500,MAX(30,100*EXP(-0.3*'VSWR Calculator'!$C$24)*(1+3*ABS(MOD('VSWR Calculator'!$C$23/Calculator!$F$12/2,1)-0.5))))/'VSWR Calculator'!$C$25)-$C95)^2+(1500*ABS(SIN(2*PI()*MOD(Calculator!$B$38/Calculator!$F$12,1)))*IF(MOD(Calculator!$B$38/Calculator!$F$12,1)&lt;0.5,-1,1))^2)/SQRT(((50*POWER(80,POWER(COS(PI()*MOD(Calculator!$B$38/Calculator!$F$12,1)),2))+MIN(500,MAX(30,100*EXP(-0.3*'VSWR Calculator'!$C$24)*(1+3*ABS(MOD('VSWR Calculator'!$C$23/Calculator!$F$12/2,1)-0.5))))/'VSWR Calculator'!$C$25)+$C95)^2+(1500*ABS(SIN(2*PI()*MOD(Calculator!$B$38/Calculator!$F$12,1)))*IF(MOD(Calculator!$B$38/Calculator!$F$12,1)&lt;0.5,-1,1))^2)),2))</f>
        <v>—</v>
      </c>
      <c r="IA95" s="253" t="str">
        <f aca="false">IF(OR(Calculator!$E$13&lt;&gt;"YES",Calculator!$B$38&lt;Calculator!$G$13),"—",ROUND((1+SQRT(((50*POWER(80,POWER(COS(PI()*MOD(Calculator!$B$38/Calculator!$F$13,1)),2))+MIN(500,MAX(30,100*EXP(-0.3*'VSWR Calculator'!$C$24)*(1+3*ABS(MOD('VSWR Calculator'!$C$23/Calculator!$F$13/2,1)-0.5))))/'VSWR Calculator'!$C$25)-$C95)^2+(1500*ABS(SIN(2*PI()*MOD(Calculator!$B$38/Calculator!$F$13,1)))*IF(MOD(Calculator!$B$38/Calculator!$F$13,1)&lt;0.5,-1,1))^2)/SQRT(((50*POWER(80,POWER(COS(PI()*MOD(Calculator!$B$38/Calculator!$F$13,1)),2))+MIN(500,MAX(30,100*EXP(-0.3*'VSWR Calculator'!$C$24)*(1+3*ABS(MOD('VSWR Calculator'!$C$23/Calculator!$F$13/2,1)-0.5))))/'VSWR Calculator'!$C$25)+$C95)^2+(1500*ABS(SIN(2*PI()*MOD(Calculator!$B$38/Calculator!$F$13,1)))*IF(MOD(Calculator!$B$38/Calculator!$F$13,1)&lt;0.5,-1,1))^2))/(1-SQRT(((50*POWER(80,POWER(COS(PI()*MOD(Calculator!$B$38/Calculator!$F$13,1)),2))+MIN(500,MAX(30,100*EXP(-0.3*'VSWR Calculator'!$C$24)*(1+3*ABS(MOD('VSWR Calculator'!$C$23/Calculator!$F$13/2,1)-0.5))))/'VSWR Calculator'!$C$25)-$C95)^2+(1500*ABS(SIN(2*PI()*MOD(Calculator!$B$38/Calculator!$F$13,1)))*IF(MOD(Calculator!$B$38/Calculator!$F$13,1)&lt;0.5,-1,1))^2)/SQRT(((50*POWER(80,POWER(COS(PI()*MOD(Calculator!$B$38/Calculator!$F$13,1)),2))+MIN(500,MAX(30,100*EXP(-0.3*'VSWR Calculator'!$C$24)*(1+3*ABS(MOD('VSWR Calculator'!$C$23/Calculator!$F$13/2,1)-0.5))))/'VSWR Calculator'!$C$25)+$C95)^2+(1500*ABS(SIN(2*PI()*MOD(Calculator!$B$38/Calculator!$F$13,1)))*IF(MOD(Calculator!$B$38/Calculator!$F$13,1)&lt;0.5,-1,1))^2)),2))</f>
        <v>—</v>
      </c>
      <c r="IB95" s="253" t="str">
        <f aca="false">IF(OR(Calculator!$E$14&lt;&gt;"YES",Calculator!$B$38&lt;Calculator!$G$14),"—",ROUND((1+SQRT(((50*POWER(80,POWER(COS(PI()*MOD(Calculator!$B$38/Calculator!$F$14,1)),2))+MIN(500,MAX(30,100*EXP(-0.3*'VSWR Calculator'!$C$24)*(1+3*ABS(MOD('VSWR Calculator'!$C$23/Calculator!$F$14/2,1)-0.5))))/'VSWR Calculator'!$C$25)-$C95)^2+(1500*ABS(SIN(2*PI()*MOD(Calculator!$B$38/Calculator!$F$14,1)))*IF(MOD(Calculator!$B$38/Calculator!$F$14,1)&lt;0.5,-1,1))^2)/SQRT(((50*POWER(80,POWER(COS(PI()*MOD(Calculator!$B$38/Calculator!$F$14,1)),2))+MIN(500,MAX(30,100*EXP(-0.3*'VSWR Calculator'!$C$24)*(1+3*ABS(MOD('VSWR Calculator'!$C$23/Calculator!$F$14/2,1)-0.5))))/'VSWR Calculator'!$C$25)+$C95)^2+(1500*ABS(SIN(2*PI()*MOD(Calculator!$B$38/Calculator!$F$14,1)))*IF(MOD(Calculator!$B$38/Calculator!$F$14,1)&lt;0.5,-1,1))^2))/(1-SQRT(((50*POWER(80,POWER(COS(PI()*MOD(Calculator!$B$38/Calculator!$F$14,1)),2))+MIN(500,MAX(30,100*EXP(-0.3*'VSWR Calculator'!$C$24)*(1+3*ABS(MOD('VSWR Calculator'!$C$23/Calculator!$F$14/2,1)-0.5))))/'VSWR Calculator'!$C$25)-$C95)^2+(1500*ABS(SIN(2*PI()*MOD(Calculator!$B$38/Calculator!$F$14,1)))*IF(MOD(Calculator!$B$38/Calculator!$F$14,1)&lt;0.5,-1,1))^2)/SQRT(((50*POWER(80,POWER(COS(PI()*MOD(Calculator!$B$38/Calculator!$F$14,1)),2))+MIN(500,MAX(30,100*EXP(-0.3*'VSWR Calculator'!$C$24)*(1+3*ABS(MOD('VSWR Calculator'!$C$23/Calculator!$F$14/2,1)-0.5))))/'VSWR Calculator'!$C$25)+$C95)^2+(1500*ABS(SIN(2*PI()*MOD(Calculator!$B$38/Calculator!$F$14,1)))*IF(MOD(Calculator!$B$38/Calculator!$F$14,1)&lt;0.5,-1,1))^2)),2))</f>
        <v>—</v>
      </c>
      <c r="IC95" s="253" t="n">
        <f aca="false">IF(OR(Calculator!$E$15&lt;&gt;"YES",Calculator!$B$38&lt;Calculator!$G$15),"—",ROUND((1+SQRT(((50*POWER(80,POWER(COS(PI()*MOD(Calculator!$B$38/Calculator!$F$15,1)),2))+MIN(500,MAX(30,100*EXP(-0.3*'VSWR Calculator'!$C$24)*(1+3*ABS(MOD('VSWR Calculator'!$C$23/Calculator!$F$15/2,1)-0.5))))/'VSWR Calculator'!$C$25)-$C95)^2+(1500*ABS(SIN(2*PI()*MOD(Calculator!$B$38/Calculator!$F$15,1)))*IF(MOD(Calculator!$B$38/Calculator!$F$15,1)&lt;0.5,-1,1))^2)/SQRT(((50*POWER(80,POWER(COS(PI()*MOD(Calculator!$B$38/Calculator!$F$15,1)),2))+MIN(500,MAX(30,100*EXP(-0.3*'VSWR Calculator'!$C$24)*(1+3*ABS(MOD('VSWR Calculator'!$C$23/Calculator!$F$15/2,1)-0.5))))/'VSWR Calculator'!$C$25)+$C95)^2+(1500*ABS(SIN(2*PI()*MOD(Calculator!$B$38/Calculator!$F$15,1)))*IF(MOD(Calculator!$B$38/Calculator!$F$15,1)&lt;0.5,-1,1))^2))/(1-SQRT(((50*POWER(80,POWER(COS(PI()*MOD(Calculator!$B$38/Calculator!$F$15,1)),2))+MIN(500,MAX(30,100*EXP(-0.3*'VSWR Calculator'!$C$24)*(1+3*ABS(MOD('VSWR Calculator'!$C$23/Calculator!$F$15/2,1)-0.5))))/'VSWR Calculator'!$C$25)-$C95)^2+(1500*ABS(SIN(2*PI()*MOD(Calculator!$B$38/Calculator!$F$15,1)))*IF(MOD(Calculator!$B$38/Calculator!$F$15,1)&lt;0.5,-1,1))^2)/SQRT(((50*POWER(80,POWER(COS(PI()*MOD(Calculator!$B$38/Calculator!$F$15,1)),2))+MIN(500,MAX(30,100*EXP(-0.3*'VSWR Calculator'!$C$24)*(1+3*ABS(MOD('VSWR Calculator'!$C$23/Calculator!$F$15/2,1)-0.5))))/'VSWR Calculator'!$C$25)+$C95)^2+(1500*ABS(SIN(2*PI()*MOD(Calculator!$B$38/Calculator!$F$15,1)))*IF(MOD(Calculator!$B$38/Calculator!$F$15,1)&lt;0.5,-1,1))^2)),2))</f>
        <v>2.41</v>
      </c>
      <c r="ID95" s="253" t="str">
        <f aca="false">IF(OR(Calculator!$E$16&lt;&gt;"YES",Calculator!$B$38&lt;Calculator!$G$16),"—",ROUND((1+SQRT(((50*POWER(80,POWER(COS(PI()*MOD(Calculator!$B$38/Calculator!$F$16,1)),2))+MIN(500,MAX(30,100*EXP(-0.3*'VSWR Calculator'!$C$24)*(1+3*ABS(MOD('VSWR Calculator'!$C$23/Calculator!$F$16/2,1)-0.5))))/'VSWR Calculator'!$C$25)-$C95)^2+(1500*ABS(SIN(2*PI()*MOD(Calculator!$B$38/Calculator!$F$16,1)))*IF(MOD(Calculator!$B$38/Calculator!$F$16,1)&lt;0.5,-1,1))^2)/SQRT(((50*POWER(80,POWER(COS(PI()*MOD(Calculator!$B$38/Calculator!$F$16,1)),2))+MIN(500,MAX(30,100*EXP(-0.3*'VSWR Calculator'!$C$24)*(1+3*ABS(MOD('VSWR Calculator'!$C$23/Calculator!$F$16/2,1)-0.5))))/'VSWR Calculator'!$C$25)+$C95)^2+(1500*ABS(SIN(2*PI()*MOD(Calculator!$B$38/Calculator!$F$16,1)))*IF(MOD(Calculator!$B$38/Calculator!$F$16,1)&lt;0.5,-1,1))^2))/(1-SQRT(((50*POWER(80,POWER(COS(PI()*MOD(Calculator!$B$38/Calculator!$F$16,1)),2))+MIN(500,MAX(30,100*EXP(-0.3*'VSWR Calculator'!$C$24)*(1+3*ABS(MOD('VSWR Calculator'!$C$23/Calculator!$F$16/2,1)-0.5))))/'VSWR Calculator'!$C$25)-$C95)^2+(1500*ABS(SIN(2*PI()*MOD(Calculator!$B$38/Calculator!$F$16,1)))*IF(MOD(Calculator!$B$38/Calculator!$F$16,1)&lt;0.5,-1,1))^2)/SQRT(((50*POWER(80,POWER(COS(PI()*MOD(Calculator!$B$38/Calculator!$F$16,1)),2))+MIN(500,MAX(30,100*EXP(-0.3*'VSWR Calculator'!$C$24)*(1+3*ABS(MOD('VSWR Calculator'!$C$23/Calculator!$F$16/2,1)-0.5))))/'VSWR Calculator'!$C$25)+$C95)^2+(1500*ABS(SIN(2*PI()*MOD(Calculator!$B$38/Calculator!$F$16,1)))*IF(MOD(Calculator!$B$38/Calculator!$F$16,1)&lt;0.5,-1,1))^2)),2))</f>
        <v>—</v>
      </c>
      <c r="IE95" s="253" t="n">
        <f aca="false">IF(OR(Calculator!$E$17&lt;&gt;"YES",Calculator!$B$38&lt;Calculator!$G$17),"—",ROUND((1+SQRT(((50*POWER(80,POWER(COS(PI()*MOD(Calculator!$B$38/Calculator!$F$17,1)),2))+MIN(500,MAX(30,100*EXP(-0.3*'VSWR Calculator'!$C$24)*(1+3*ABS(MOD('VSWR Calculator'!$C$23/Calculator!$F$17/2,1)-0.5))))/'VSWR Calculator'!$C$25)-$C95)^2+(1500*ABS(SIN(2*PI()*MOD(Calculator!$B$38/Calculator!$F$17,1)))*IF(MOD(Calculator!$B$38/Calculator!$F$17,1)&lt;0.5,-1,1))^2)/SQRT(((50*POWER(80,POWER(COS(PI()*MOD(Calculator!$B$38/Calculator!$F$17,1)),2))+MIN(500,MAX(30,100*EXP(-0.3*'VSWR Calculator'!$C$24)*(1+3*ABS(MOD('VSWR Calculator'!$C$23/Calculator!$F$17/2,1)-0.5))))/'VSWR Calculator'!$C$25)+$C95)^2+(1500*ABS(SIN(2*PI()*MOD(Calculator!$B$38/Calculator!$F$17,1)))*IF(MOD(Calculator!$B$38/Calculator!$F$17,1)&lt;0.5,-1,1))^2))/(1-SQRT(((50*POWER(80,POWER(COS(PI()*MOD(Calculator!$B$38/Calculator!$F$17,1)),2))+MIN(500,MAX(30,100*EXP(-0.3*'VSWR Calculator'!$C$24)*(1+3*ABS(MOD('VSWR Calculator'!$C$23/Calculator!$F$17/2,1)-0.5))))/'VSWR Calculator'!$C$25)-$C95)^2+(1500*ABS(SIN(2*PI()*MOD(Calculator!$B$38/Calculator!$F$17,1)))*IF(MOD(Calculator!$B$38/Calculator!$F$17,1)&lt;0.5,-1,1))^2)/SQRT(((50*POWER(80,POWER(COS(PI()*MOD(Calculator!$B$38/Calculator!$F$17,1)),2))+MIN(500,MAX(30,100*EXP(-0.3*'VSWR Calculator'!$C$24)*(1+3*ABS(MOD('VSWR Calculator'!$C$23/Calculator!$F$17/2,1)-0.5))))/'VSWR Calculator'!$C$25)+$C95)^2+(1500*ABS(SIN(2*PI()*MOD(Calculator!$B$38/Calculator!$F$17,1)))*IF(MOD(Calculator!$B$38/Calculator!$F$17,1)&lt;0.5,-1,1))^2)),2))</f>
        <v>19.29</v>
      </c>
      <c r="IF95" s="253" t="str">
        <f aca="false">IF(OR(Calculator!$E$18&lt;&gt;"YES",Calculator!$B$38&lt;Calculator!$G$18),"—",ROUND((1+SQRT(((50*POWER(80,POWER(COS(PI()*MOD(Calculator!$B$38/Calculator!$F$18,1)),2))+MIN(500,MAX(30,100*EXP(-0.3*'VSWR Calculator'!$C$24)*(1+3*ABS(MOD('VSWR Calculator'!$C$23/Calculator!$F$18/2,1)-0.5))))/'VSWR Calculator'!$C$25)-$C95)^2+(1500*ABS(SIN(2*PI()*MOD(Calculator!$B$38/Calculator!$F$18,1)))*IF(MOD(Calculator!$B$38/Calculator!$F$18,1)&lt;0.5,-1,1))^2)/SQRT(((50*POWER(80,POWER(COS(PI()*MOD(Calculator!$B$38/Calculator!$F$18,1)),2))+MIN(500,MAX(30,100*EXP(-0.3*'VSWR Calculator'!$C$24)*(1+3*ABS(MOD('VSWR Calculator'!$C$23/Calculator!$F$18/2,1)-0.5))))/'VSWR Calculator'!$C$25)+$C95)^2+(1500*ABS(SIN(2*PI()*MOD(Calculator!$B$38/Calculator!$F$18,1)))*IF(MOD(Calculator!$B$38/Calculator!$F$18,1)&lt;0.5,-1,1))^2))/(1-SQRT(((50*POWER(80,POWER(COS(PI()*MOD(Calculator!$B$38/Calculator!$F$18,1)),2))+MIN(500,MAX(30,100*EXP(-0.3*'VSWR Calculator'!$C$24)*(1+3*ABS(MOD('VSWR Calculator'!$C$23/Calculator!$F$18/2,1)-0.5))))/'VSWR Calculator'!$C$25)-$C95)^2+(1500*ABS(SIN(2*PI()*MOD(Calculator!$B$38/Calculator!$F$18,1)))*IF(MOD(Calculator!$B$38/Calculator!$F$18,1)&lt;0.5,-1,1))^2)/SQRT(((50*POWER(80,POWER(COS(PI()*MOD(Calculator!$B$38/Calculator!$F$18,1)),2))+MIN(500,MAX(30,100*EXP(-0.3*'VSWR Calculator'!$C$24)*(1+3*ABS(MOD('VSWR Calculator'!$C$23/Calculator!$F$18/2,1)-0.5))))/'VSWR Calculator'!$C$25)+$C95)^2+(1500*ABS(SIN(2*PI()*MOD(Calculator!$B$38/Calculator!$F$18,1)))*IF(MOD(Calculator!$B$38/Calculator!$F$18,1)&lt;0.5,-1,1))^2)),2))</f>
        <v>—</v>
      </c>
      <c r="IG95" s="253" t="str">
        <f aca="false">IF(OR(Calculator!$E$19&lt;&gt;"YES",Calculator!$B$38&lt;Calculator!$G$19),"—",ROUND((1+SQRT(((50*POWER(80,POWER(COS(PI()*MOD(Calculator!$B$38/Calculator!$F$19,1)),2))+MIN(500,MAX(30,100*EXP(-0.3*'VSWR Calculator'!$C$24)*(1+3*ABS(MOD('VSWR Calculator'!$C$23/Calculator!$F$19/2,1)-0.5))))/'VSWR Calculator'!$C$25)-$C95)^2+(1500*ABS(SIN(2*PI()*MOD(Calculator!$B$38/Calculator!$F$19,1)))*IF(MOD(Calculator!$B$38/Calculator!$F$19,1)&lt;0.5,-1,1))^2)/SQRT(((50*POWER(80,POWER(COS(PI()*MOD(Calculator!$B$38/Calculator!$F$19,1)),2))+MIN(500,MAX(30,100*EXP(-0.3*'VSWR Calculator'!$C$24)*(1+3*ABS(MOD('VSWR Calculator'!$C$23/Calculator!$F$19/2,1)-0.5))))/'VSWR Calculator'!$C$25)+$C95)^2+(1500*ABS(SIN(2*PI()*MOD(Calculator!$B$38/Calculator!$F$19,1)))*IF(MOD(Calculator!$B$38/Calculator!$F$19,1)&lt;0.5,-1,1))^2))/(1-SQRT(((50*POWER(80,POWER(COS(PI()*MOD(Calculator!$B$38/Calculator!$F$19,1)),2))+MIN(500,MAX(30,100*EXP(-0.3*'VSWR Calculator'!$C$24)*(1+3*ABS(MOD('VSWR Calculator'!$C$23/Calculator!$F$19/2,1)-0.5))))/'VSWR Calculator'!$C$25)-$C95)^2+(1500*ABS(SIN(2*PI()*MOD(Calculator!$B$38/Calculator!$F$19,1)))*IF(MOD(Calculator!$B$38/Calculator!$F$19,1)&lt;0.5,-1,1))^2)/SQRT(((50*POWER(80,POWER(COS(PI()*MOD(Calculator!$B$38/Calculator!$F$19,1)),2))+MIN(500,MAX(30,100*EXP(-0.3*'VSWR Calculator'!$C$24)*(1+3*ABS(MOD('VSWR Calculator'!$C$23/Calculator!$F$19/2,1)-0.5))))/'VSWR Calculator'!$C$25)+$C95)^2+(1500*ABS(SIN(2*PI()*MOD(Calculator!$B$38/Calculator!$F$19,1)))*IF(MOD(Calculator!$B$38/Calculator!$F$19,1)&lt;0.5,-1,1))^2)),2))</f>
        <v>—</v>
      </c>
      <c r="IH95" s="253" t="str">
        <f aca="false">IF(OR(Calculator!$E$20&lt;&gt;"YES",Calculator!$B$38&lt;Calculator!$G$20),"—",ROUND((1+SQRT(((50*POWER(80,POWER(COS(PI()*MOD(Calculator!$B$38/Calculator!$F$20,1)),2))+MIN(500,MAX(30,100*EXP(-0.3*'VSWR Calculator'!$C$24)*(1+3*ABS(MOD('VSWR Calculator'!$C$23/Calculator!$F$20/2,1)-0.5))))/'VSWR Calculator'!$C$25)-$C95)^2+(1500*ABS(SIN(2*PI()*MOD(Calculator!$B$38/Calculator!$F$20,1)))*IF(MOD(Calculator!$B$38/Calculator!$F$20,1)&lt;0.5,-1,1))^2)/SQRT(((50*POWER(80,POWER(COS(PI()*MOD(Calculator!$B$38/Calculator!$F$20,1)),2))+MIN(500,MAX(30,100*EXP(-0.3*'VSWR Calculator'!$C$24)*(1+3*ABS(MOD('VSWR Calculator'!$C$23/Calculator!$F$20/2,1)-0.5))))/'VSWR Calculator'!$C$25)+$C95)^2+(1500*ABS(SIN(2*PI()*MOD(Calculator!$B$38/Calculator!$F$20,1)))*IF(MOD(Calculator!$B$38/Calculator!$F$20,1)&lt;0.5,-1,1))^2))/(1-SQRT(((50*POWER(80,POWER(COS(PI()*MOD(Calculator!$B$38/Calculator!$F$20,1)),2))+MIN(500,MAX(30,100*EXP(-0.3*'VSWR Calculator'!$C$24)*(1+3*ABS(MOD('VSWR Calculator'!$C$23/Calculator!$F$20/2,1)-0.5))))/'VSWR Calculator'!$C$25)-$C95)^2+(1500*ABS(SIN(2*PI()*MOD(Calculator!$B$38/Calculator!$F$20,1)))*IF(MOD(Calculator!$B$38/Calculator!$F$20,1)&lt;0.5,-1,1))^2)/SQRT(((50*POWER(80,POWER(COS(PI()*MOD(Calculator!$B$38/Calculator!$F$20,1)),2))+MIN(500,MAX(30,100*EXP(-0.3*'VSWR Calculator'!$C$24)*(1+3*ABS(MOD('VSWR Calculator'!$C$23/Calculator!$F$20/2,1)-0.5))))/'VSWR Calculator'!$C$25)+$C95)^2+(1500*ABS(SIN(2*PI()*MOD(Calculator!$B$38/Calculator!$F$20,1)))*IF(MOD(Calculator!$B$38/Calculator!$F$20,1)&lt;0.5,-1,1))^2)),2))</f>
        <v>—</v>
      </c>
      <c r="II95" s="253" t="str">
        <f aca="false">IF(OR(Calculator!$E$21&lt;&gt;"YES",Calculator!$B$38&lt;Calculator!$G$21),"—",ROUND((1+SQRT(((50*POWER(80,POWER(COS(PI()*MOD(Calculator!$B$38/Calculator!$F$21,1)),2))+MIN(500,MAX(30,100*EXP(-0.3*'VSWR Calculator'!$C$24)*(1+3*ABS(MOD('VSWR Calculator'!$C$23/Calculator!$F$21/2,1)-0.5))))/'VSWR Calculator'!$C$25)-$C95)^2+(1500*ABS(SIN(2*PI()*MOD(Calculator!$B$38/Calculator!$F$21,1)))*IF(MOD(Calculator!$B$38/Calculator!$F$21,1)&lt;0.5,-1,1))^2)/SQRT(((50*POWER(80,POWER(COS(PI()*MOD(Calculator!$B$38/Calculator!$F$21,1)),2))+MIN(500,MAX(30,100*EXP(-0.3*'VSWR Calculator'!$C$24)*(1+3*ABS(MOD('VSWR Calculator'!$C$23/Calculator!$F$21/2,1)-0.5))))/'VSWR Calculator'!$C$25)+$C95)^2+(1500*ABS(SIN(2*PI()*MOD(Calculator!$B$38/Calculator!$F$21,1)))*IF(MOD(Calculator!$B$38/Calculator!$F$21,1)&lt;0.5,-1,1))^2))/(1-SQRT(((50*POWER(80,POWER(COS(PI()*MOD(Calculator!$B$38/Calculator!$F$21,1)),2))+MIN(500,MAX(30,100*EXP(-0.3*'VSWR Calculator'!$C$24)*(1+3*ABS(MOD('VSWR Calculator'!$C$23/Calculator!$F$21/2,1)-0.5))))/'VSWR Calculator'!$C$25)-$C95)^2+(1500*ABS(SIN(2*PI()*MOD(Calculator!$B$38/Calculator!$F$21,1)))*IF(MOD(Calculator!$B$38/Calculator!$F$21,1)&lt;0.5,-1,1))^2)/SQRT(((50*POWER(80,POWER(COS(PI()*MOD(Calculator!$B$38/Calculator!$F$21,1)),2))+MIN(500,MAX(30,100*EXP(-0.3*'VSWR Calculator'!$C$24)*(1+3*ABS(MOD('VSWR Calculator'!$C$23/Calculator!$F$21/2,1)-0.5))))/'VSWR Calculator'!$C$25)+$C95)^2+(1500*ABS(SIN(2*PI()*MOD(Calculator!$B$38/Calculator!$F$21,1)))*IF(MOD(Calculator!$B$38/Calculator!$F$21,1)&lt;0.5,-1,1))^2)),2))</f>
        <v>—</v>
      </c>
      <c r="IJ95" s="253" t="str">
        <f aca="false">IF(OR(Calculator!$E$22&lt;&gt;"YES",Calculator!$B$38&lt;Calculator!$G$22),"—",ROUND((1+SQRT(((50*POWER(80,POWER(COS(PI()*MOD(Calculator!$B$38/Calculator!$F$22,1)),2))+MIN(500,MAX(30,100*EXP(-0.3*'VSWR Calculator'!$C$24)*(1+3*ABS(MOD('VSWR Calculator'!$C$23/Calculator!$F$22/2,1)-0.5))))/'VSWR Calculator'!$C$25)-$C95)^2+(1500*ABS(SIN(2*PI()*MOD(Calculator!$B$38/Calculator!$F$22,1)))*IF(MOD(Calculator!$B$38/Calculator!$F$22,1)&lt;0.5,-1,1))^2)/SQRT(((50*POWER(80,POWER(COS(PI()*MOD(Calculator!$B$38/Calculator!$F$22,1)),2))+MIN(500,MAX(30,100*EXP(-0.3*'VSWR Calculator'!$C$24)*(1+3*ABS(MOD('VSWR Calculator'!$C$23/Calculator!$F$22/2,1)-0.5))))/'VSWR Calculator'!$C$25)+$C95)^2+(1500*ABS(SIN(2*PI()*MOD(Calculator!$B$38/Calculator!$F$22,1)))*IF(MOD(Calculator!$B$38/Calculator!$F$22,1)&lt;0.5,-1,1))^2))/(1-SQRT(((50*POWER(80,POWER(COS(PI()*MOD(Calculator!$B$38/Calculator!$F$22,1)),2))+MIN(500,MAX(30,100*EXP(-0.3*'VSWR Calculator'!$C$24)*(1+3*ABS(MOD('VSWR Calculator'!$C$23/Calculator!$F$22/2,1)-0.5))))/'VSWR Calculator'!$C$25)-$C95)^2+(1500*ABS(SIN(2*PI()*MOD(Calculator!$B$38/Calculator!$F$22,1)))*IF(MOD(Calculator!$B$38/Calculator!$F$22,1)&lt;0.5,-1,1))^2)/SQRT(((50*POWER(80,POWER(COS(PI()*MOD(Calculator!$B$38/Calculator!$F$22,1)),2))+MIN(500,MAX(30,100*EXP(-0.3*'VSWR Calculator'!$C$24)*(1+3*ABS(MOD('VSWR Calculator'!$C$23/Calculator!$F$22/2,1)-0.5))))/'VSWR Calculator'!$C$25)+$C95)^2+(1500*ABS(SIN(2*PI()*MOD(Calculator!$B$38/Calculator!$F$22,1)))*IF(MOD(Calculator!$B$38/Calculator!$F$22,1)&lt;0.5,-1,1))^2)),2))</f>
        <v>—</v>
      </c>
      <c r="IK95" s="253" t="n">
        <f aca="false">IFERROR(ROUND((IF(ISNUMBER(HZ95),HZ95,0)+IF(ISNUMBER(IA95),IA95,0)+IF(ISNUMBER(IB95),IB95,0)+IF(ISNUMBER(IC95),IC95,0)+IF(ISNUMBER(ID95),ID95,0)+IF(ISNUMBER(IE95),IE95,0)+IF(ISNUMBER(IF95),IF95,0)+IF(ISNUMBER(IG95),IG95,0)+IF(ISNUMBER(IH95),IH95,0)+IF(ISNUMBER(II95),II95,0)+IF(ISNUMBER(IJ95),IJ95,0))/(IF(ISNUMBER(HZ95),1,0)+IF(ISNUMBER(IA95),1,0)+IF(ISNUMBER(IB95),1,0)+IF(ISNUMBER(IC95),1,0)+IF(ISNUMBER(ID95),1,0)+IF(ISNUMBER(IE95),1,0)+IF(ISNUMBER(IF95),1,0)+IF(ISNUMBER(IG95),1,0)+IF(ISNUMBER(IH95),1,0)+IF(ISNUMBER(II95),1,0)+IF(ISNUMBER(IJ95),1,0)),4),"")</f>
        <v>10.85</v>
      </c>
    </row>
    <row r="96" customFormat="false" ht="15" hidden="false" customHeight="true" outlineLevel="0" collapsed="false">
      <c r="A96" s="296" t="s">
        <v>538</v>
      </c>
      <c r="B96" s="296" t="s">
        <v>339</v>
      </c>
      <c r="C96" s="296" t="n">
        <v>3100</v>
      </c>
      <c r="D96" s="296" t="str">
        <f aca="false">IF(OR(Calculator!$E$12&lt;&gt;"YES",Calculator!$B$29&lt;Calculator!$G$12),"—",ROUND((1+SQRT(((50*POWER(80,POWER(COS(PI()*MOD(Calculator!$B$29/Calculator!$F$12,1)),2))-$C96)^2+(1500*ABS(SIN(2*PI()*MOD(Calculator!$B$29/Calculator!$F$12,1)))*IF(MOD(Calculator!$B$29/Calculator!$F$12,1)&lt;0.5,-1,1))^2)/((50*POWER(80,POWER(COS(PI()*MOD(Calculator!$B$29/Calculator!$F$12,1)),2))+$C96)^2+(1500*ABS(SIN(2*PI()*MOD(Calculator!$B$29/Calculator!$F$12,1)))*IF(MOD(Calculator!$B$29/Calculator!$F$12,1)&lt;0.5,-1,1))^2)))/(1-SQRT(((50*POWER(80,POWER(COS(PI()*MOD(Calculator!$B$29/Calculator!$F$12,1)),2))-$C96)^2+(1500*ABS(SIN(2*PI()*MOD(Calculator!$B$29/Calculator!$F$12,1)))*IF(MOD(Calculator!$B$29/Calculator!$F$12,1)&lt;0.5,-1,1))^2)/((50*POWER(80,POWER(COS(PI()*MOD(Calculator!$B$29/Calculator!$F$12,1)),2))+$C96)^2+(1500*ABS(SIN(2*PI()*MOD(Calculator!$B$29/Calculator!$F$12,1)))*IF(MOD(Calculator!$B$29/Calculator!$F$12,1)&lt;0.5,-1,1))^2))),2))</f>
        <v>—</v>
      </c>
      <c r="E96" s="296" t="str">
        <f aca="false">IF(OR(Calculator!$E$13&lt;&gt;"YES",Calculator!$B$29&lt;Calculator!$G$13),"—",ROUND((1+SQRT(((50*POWER(80,POWER(COS(PI()*MOD(Calculator!$B$29/Calculator!$F$13,1)),2))-$C96)^2+(1500*ABS(SIN(2*PI()*MOD(Calculator!$B$29/Calculator!$F$13,1)))*IF(MOD(Calculator!$B$29/Calculator!$F$13,1)&lt;0.5,-1,1))^2)/((50*POWER(80,POWER(COS(PI()*MOD(Calculator!$B$29/Calculator!$F$13,1)),2))+$C96)^2+(1500*ABS(SIN(2*PI()*MOD(Calculator!$B$29/Calculator!$F$13,1)))*IF(MOD(Calculator!$B$29/Calculator!$F$13,1)&lt;0.5,-1,1))^2)))/(1-SQRT(((50*POWER(80,POWER(COS(PI()*MOD(Calculator!$B$29/Calculator!$F$13,1)),2))-$C96)^2+(1500*ABS(SIN(2*PI()*MOD(Calculator!$B$29/Calculator!$F$13,1)))*IF(MOD(Calculator!$B$29/Calculator!$F$13,1)&lt;0.5,-1,1))^2)/((50*POWER(80,POWER(COS(PI()*MOD(Calculator!$B$29/Calculator!$F$13,1)),2))+$C96)^2+(1500*ABS(SIN(2*PI()*MOD(Calculator!$B$29/Calculator!$F$13,1)))*IF(MOD(Calculator!$B$29/Calculator!$F$13,1)&lt;0.5,-1,1))^2))),2))</f>
        <v>—</v>
      </c>
      <c r="F96" s="296" t="str">
        <f aca="false">IF(OR(Calculator!$E$14&lt;&gt;"YES",Calculator!$B$29&lt;Calculator!$G$14),"—",ROUND((1+SQRT(((50*POWER(80,POWER(COS(PI()*MOD(Calculator!$B$29/Calculator!$F$14,1)),2))-$C96)^2+(1500*ABS(SIN(2*PI()*MOD(Calculator!$B$29/Calculator!$F$14,1)))*IF(MOD(Calculator!$B$29/Calculator!$F$14,1)&lt;0.5,-1,1))^2)/((50*POWER(80,POWER(COS(PI()*MOD(Calculator!$B$29/Calculator!$F$14,1)),2))+$C96)^2+(1500*ABS(SIN(2*PI()*MOD(Calculator!$B$29/Calculator!$F$14,1)))*IF(MOD(Calculator!$B$29/Calculator!$F$14,1)&lt;0.5,-1,1))^2)))/(1-SQRT(((50*POWER(80,POWER(COS(PI()*MOD(Calculator!$B$29/Calculator!$F$14,1)),2))-$C96)^2+(1500*ABS(SIN(2*PI()*MOD(Calculator!$B$29/Calculator!$F$14,1)))*IF(MOD(Calculator!$B$29/Calculator!$F$14,1)&lt;0.5,-1,1))^2)/((50*POWER(80,POWER(COS(PI()*MOD(Calculator!$B$29/Calculator!$F$14,1)),2))+$C96)^2+(1500*ABS(SIN(2*PI()*MOD(Calculator!$B$29/Calculator!$F$14,1)))*IF(MOD(Calculator!$B$29/Calculator!$F$14,1)&lt;0.5,-1,1))^2))),2))</f>
        <v>—</v>
      </c>
      <c r="G96" s="296" t="n">
        <f aca="false">IF(OR(Calculator!$E$15&lt;&gt;"YES",Calculator!$B$29&lt;Calculator!$G$15),"—",ROUND((1+SQRT(((50*POWER(80,POWER(COS(PI()*MOD(Calculator!$B$29/Calculator!$F$15,1)),2))-$C96)^2+(1500*ABS(SIN(2*PI()*MOD(Calculator!$B$29/Calculator!$F$15,1)))*IF(MOD(Calculator!$B$29/Calculator!$F$15,1)&lt;0.5,-1,1))^2)/((50*POWER(80,POWER(COS(PI()*MOD(Calculator!$B$29/Calculator!$F$15,1)),2))+$C96)^2+(1500*ABS(SIN(2*PI()*MOD(Calculator!$B$29/Calculator!$F$15,1)))*IF(MOD(Calculator!$B$29/Calculator!$F$15,1)&lt;0.5,-1,1))^2)))/(1-SQRT(((50*POWER(80,POWER(COS(PI()*MOD(Calculator!$B$29/Calculator!$F$15,1)),2))-$C96)^2+(1500*ABS(SIN(2*PI()*MOD(Calculator!$B$29/Calculator!$F$15,1)))*IF(MOD(Calculator!$B$29/Calculator!$F$15,1)&lt;0.5,-1,1))^2)/((50*POWER(80,POWER(COS(PI()*MOD(Calculator!$B$29/Calculator!$F$15,1)),2))+$C96)^2+(1500*ABS(SIN(2*PI()*MOD(Calculator!$B$29/Calculator!$F$15,1)))*IF(MOD(Calculator!$B$29/Calculator!$F$15,1)&lt;0.5,-1,1))^2))),2))</f>
        <v>24.2</v>
      </c>
      <c r="H96" s="296" t="str">
        <f aca="false">IF(OR(Calculator!$E$16&lt;&gt;"YES",Calculator!$B$29&lt;Calculator!$G$16),"—",ROUND((1+SQRT(((50*POWER(80,POWER(COS(PI()*MOD(Calculator!$B$29/Calculator!$F$16,1)),2))-$C96)^2+(1500*ABS(SIN(2*PI()*MOD(Calculator!$B$29/Calculator!$F$16,1)))*IF(MOD(Calculator!$B$29/Calculator!$F$16,1)&lt;0.5,-1,1))^2)/((50*POWER(80,POWER(COS(PI()*MOD(Calculator!$B$29/Calculator!$F$16,1)),2))+$C96)^2+(1500*ABS(SIN(2*PI()*MOD(Calculator!$B$29/Calculator!$F$16,1)))*IF(MOD(Calculator!$B$29/Calculator!$F$16,1)&lt;0.5,-1,1))^2)))/(1-SQRT(((50*POWER(80,POWER(COS(PI()*MOD(Calculator!$B$29/Calculator!$F$16,1)),2))-$C96)^2+(1500*ABS(SIN(2*PI()*MOD(Calculator!$B$29/Calculator!$F$16,1)))*IF(MOD(Calculator!$B$29/Calculator!$F$16,1)&lt;0.5,-1,1))^2)/((50*POWER(80,POWER(COS(PI()*MOD(Calculator!$B$29/Calculator!$F$16,1)),2))+$C96)^2+(1500*ABS(SIN(2*PI()*MOD(Calculator!$B$29/Calculator!$F$16,1)))*IF(MOD(Calculator!$B$29/Calculator!$F$16,1)&lt;0.5,-1,1))^2))),2))</f>
        <v>—</v>
      </c>
      <c r="I96" s="296" t="n">
        <f aca="false">IF(OR(Calculator!$E$17&lt;&gt;"YES",Calculator!$B$29&lt;Calculator!$G$17),"—",ROUND((1+SQRT(((50*POWER(80,POWER(COS(PI()*MOD(Calculator!$B$29/Calculator!$F$17,1)),2))-$C96)^2+(1500*ABS(SIN(2*PI()*MOD(Calculator!$B$29/Calculator!$F$17,1)))*IF(MOD(Calculator!$B$29/Calculator!$F$17,1)&lt;0.5,-1,1))^2)/((50*POWER(80,POWER(COS(PI()*MOD(Calculator!$B$29/Calculator!$F$17,1)),2))+$C96)^2+(1500*ABS(SIN(2*PI()*MOD(Calculator!$B$29/Calculator!$F$17,1)))*IF(MOD(Calculator!$B$29/Calculator!$F$17,1)&lt;0.5,-1,1))^2)))/(1-SQRT(((50*POWER(80,POWER(COS(PI()*MOD(Calculator!$B$29/Calculator!$F$17,1)),2))-$C96)^2+(1500*ABS(SIN(2*PI()*MOD(Calculator!$B$29/Calculator!$F$17,1)))*IF(MOD(Calculator!$B$29/Calculator!$F$17,1)&lt;0.5,-1,1))^2)/((50*POWER(80,POWER(COS(PI()*MOD(Calculator!$B$29/Calculator!$F$17,1)),2))+$C96)^2+(1500*ABS(SIN(2*PI()*MOD(Calculator!$B$29/Calculator!$F$17,1)))*IF(MOD(Calculator!$B$29/Calculator!$F$17,1)&lt;0.5,-1,1))^2))),2))</f>
        <v>21.74</v>
      </c>
      <c r="J96" s="296" t="str">
        <f aca="false">IF(OR(Calculator!$E$18&lt;&gt;"YES",Calculator!$B$29&lt;Calculator!$G$18),"—",ROUND((1+SQRT(((50*POWER(80,POWER(COS(PI()*MOD(Calculator!$B$29/Calculator!$F$18,1)),2))-$C96)^2+(1500*ABS(SIN(2*PI()*MOD(Calculator!$B$29/Calculator!$F$18,1)))*IF(MOD(Calculator!$B$29/Calculator!$F$18,1)&lt;0.5,-1,1))^2)/((50*POWER(80,POWER(COS(PI()*MOD(Calculator!$B$29/Calculator!$F$18,1)),2))+$C96)^2+(1500*ABS(SIN(2*PI()*MOD(Calculator!$B$29/Calculator!$F$18,1)))*IF(MOD(Calculator!$B$29/Calculator!$F$18,1)&lt;0.5,-1,1))^2)))/(1-SQRT(((50*POWER(80,POWER(COS(PI()*MOD(Calculator!$B$29/Calculator!$F$18,1)),2))-$C96)^2+(1500*ABS(SIN(2*PI()*MOD(Calculator!$B$29/Calculator!$F$18,1)))*IF(MOD(Calculator!$B$29/Calculator!$F$18,1)&lt;0.5,-1,1))^2)/((50*POWER(80,POWER(COS(PI()*MOD(Calculator!$B$29/Calculator!$F$18,1)),2))+$C96)^2+(1500*ABS(SIN(2*PI()*MOD(Calculator!$B$29/Calculator!$F$18,1)))*IF(MOD(Calculator!$B$29/Calculator!$F$18,1)&lt;0.5,-1,1))^2))),2))</f>
        <v>—</v>
      </c>
      <c r="K96" s="296" t="str">
        <f aca="false">IF(OR(Calculator!$E$19&lt;&gt;"YES",Calculator!$B$29&lt;Calculator!$G$19),"—",ROUND((1+SQRT(((50*POWER(80,POWER(COS(PI()*MOD(Calculator!$B$29/Calculator!$F$19,1)),2))-$C96)^2+(1500*ABS(SIN(2*PI()*MOD(Calculator!$B$29/Calculator!$F$19,1)))*IF(MOD(Calculator!$B$29/Calculator!$F$19,1)&lt;0.5,-1,1))^2)/((50*POWER(80,POWER(COS(PI()*MOD(Calculator!$B$29/Calculator!$F$19,1)),2))+$C96)^2+(1500*ABS(SIN(2*PI()*MOD(Calculator!$B$29/Calculator!$F$19,1)))*IF(MOD(Calculator!$B$29/Calculator!$F$19,1)&lt;0.5,-1,1))^2)))/(1-SQRT(((50*POWER(80,POWER(COS(PI()*MOD(Calculator!$B$29/Calculator!$F$19,1)),2))-$C96)^2+(1500*ABS(SIN(2*PI()*MOD(Calculator!$B$29/Calculator!$F$19,1)))*IF(MOD(Calculator!$B$29/Calculator!$F$19,1)&lt;0.5,-1,1))^2)/((50*POWER(80,POWER(COS(PI()*MOD(Calculator!$B$29/Calculator!$F$19,1)),2))+$C96)^2+(1500*ABS(SIN(2*PI()*MOD(Calculator!$B$29/Calculator!$F$19,1)))*IF(MOD(Calculator!$B$29/Calculator!$F$19,1)&lt;0.5,-1,1))^2))),2))</f>
        <v>—</v>
      </c>
      <c r="L96" s="296" t="str">
        <f aca="false">IF(OR(Calculator!$E$20&lt;&gt;"YES",Calculator!$B$29&lt;Calculator!$G$20),"—",ROUND((1+SQRT(((50*POWER(80,POWER(COS(PI()*MOD(Calculator!$B$29/Calculator!$F$20,1)),2))-$C96)^2+(1500*ABS(SIN(2*PI()*MOD(Calculator!$B$29/Calculator!$F$20,1)))*IF(MOD(Calculator!$B$29/Calculator!$F$20,1)&lt;0.5,-1,1))^2)/((50*POWER(80,POWER(COS(PI()*MOD(Calculator!$B$29/Calculator!$F$20,1)),2))+$C96)^2+(1500*ABS(SIN(2*PI()*MOD(Calculator!$B$29/Calculator!$F$20,1)))*IF(MOD(Calculator!$B$29/Calculator!$F$20,1)&lt;0.5,-1,1))^2)))/(1-SQRT(((50*POWER(80,POWER(COS(PI()*MOD(Calculator!$B$29/Calculator!$F$20,1)),2))-$C96)^2+(1500*ABS(SIN(2*PI()*MOD(Calculator!$B$29/Calculator!$F$20,1)))*IF(MOD(Calculator!$B$29/Calculator!$F$20,1)&lt;0.5,-1,1))^2)/((50*POWER(80,POWER(COS(PI()*MOD(Calculator!$B$29/Calculator!$F$20,1)),2))+$C96)^2+(1500*ABS(SIN(2*PI()*MOD(Calculator!$B$29/Calculator!$F$20,1)))*IF(MOD(Calculator!$B$29/Calculator!$F$20,1)&lt;0.5,-1,1))^2))),2))</f>
        <v>—</v>
      </c>
      <c r="M96" s="296" t="str">
        <f aca="false">IF(OR(Calculator!$E$21&lt;&gt;"YES",Calculator!$B$29&lt;Calculator!$G$21),"—",ROUND((1+SQRT(((50*POWER(80,POWER(COS(PI()*MOD(Calculator!$B$29/Calculator!$F$21,1)),2))-$C96)^2+(1500*ABS(SIN(2*PI()*MOD(Calculator!$B$29/Calculator!$F$21,1)))*IF(MOD(Calculator!$B$29/Calculator!$F$21,1)&lt;0.5,-1,1))^2)/((50*POWER(80,POWER(COS(PI()*MOD(Calculator!$B$29/Calculator!$F$21,1)),2))+$C96)^2+(1500*ABS(SIN(2*PI()*MOD(Calculator!$B$29/Calculator!$F$21,1)))*IF(MOD(Calculator!$B$29/Calculator!$F$21,1)&lt;0.5,-1,1))^2)))/(1-SQRT(((50*POWER(80,POWER(COS(PI()*MOD(Calculator!$B$29/Calculator!$F$21,1)),2))-$C96)^2+(1500*ABS(SIN(2*PI()*MOD(Calculator!$B$29/Calculator!$F$21,1)))*IF(MOD(Calculator!$B$29/Calculator!$F$21,1)&lt;0.5,-1,1))^2)/((50*POWER(80,POWER(COS(PI()*MOD(Calculator!$B$29/Calculator!$F$21,1)),2))+$C96)^2+(1500*ABS(SIN(2*PI()*MOD(Calculator!$B$29/Calculator!$F$21,1)))*IF(MOD(Calculator!$B$29/Calculator!$F$21,1)&lt;0.5,-1,1))^2))),2))</f>
        <v>—</v>
      </c>
      <c r="N96" s="296" t="str">
        <f aca="false">IF(OR(Calculator!$E$22&lt;&gt;"YES",Calculator!$B$29&lt;Calculator!$G$22),"—",ROUND((1+SQRT(((50*POWER(80,POWER(COS(PI()*MOD(Calculator!$B$29/Calculator!$F$22,1)),2))-$C96)^2+(1500*ABS(SIN(2*PI()*MOD(Calculator!$B$29/Calculator!$F$22,1)))*IF(MOD(Calculator!$B$29/Calculator!$F$22,1)&lt;0.5,-1,1))^2)/((50*POWER(80,POWER(COS(PI()*MOD(Calculator!$B$29/Calculator!$F$22,1)),2))+$C96)^2+(1500*ABS(SIN(2*PI()*MOD(Calculator!$B$29/Calculator!$F$22,1)))*IF(MOD(Calculator!$B$29/Calculator!$F$22,1)&lt;0.5,-1,1))^2)))/(1-SQRT(((50*POWER(80,POWER(COS(PI()*MOD(Calculator!$B$29/Calculator!$F$22,1)),2))-$C96)^2+(1500*ABS(SIN(2*PI()*MOD(Calculator!$B$29/Calculator!$F$22,1)))*IF(MOD(Calculator!$B$29/Calculator!$F$22,1)&lt;0.5,-1,1))^2)/((50*POWER(80,POWER(COS(PI()*MOD(Calculator!$B$29/Calculator!$F$22,1)),2))+$C96)^2+(1500*ABS(SIN(2*PI()*MOD(Calculator!$B$29/Calculator!$F$22,1)))*IF(MOD(Calculator!$B$29/Calculator!$F$22,1)&lt;0.5,-1,1))^2))),2))</f>
        <v>—</v>
      </c>
      <c r="O96" s="301" t="n">
        <f aca="false">IFERROR(ROUND((IF(ISNUMBER(D96),D96,0)+IF(ISNUMBER(E96),E96,0)+IF(ISNUMBER(F96),F96,0)+IF(ISNUMBER(G96),G96,0)+IF(ISNUMBER(H96),H96,0)+IF(ISNUMBER(I96),I96,0)+IF(ISNUMBER(J96),J96,0)+IF(ISNUMBER(K96),K96,0)+IF(ISNUMBER(L96),L96,0)+IF(ISNUMBER(M96),M96,0)+IF(ISNUMBER(N96),N96,0))/(IF(ISNUMBER(D96),1,0)+IF(ISNUMBER(E96),1,0)+IF(ISNUMBER(F96),1,0)+IF(ISNUMBER(G96),1,0)+IF(ISNUMBER(H96),1,0)+IF(ISNUMBER(I96),1,0)+IF(ISNUMBER(J96),1,0)+IF(ISNUMBER(K96),1,0)+IF(ISNUMBER(L96),1,0)+IF(ISNUMBER(M96),1,0)+IF(ISNUMBER(N96),1,0)),4),"")</f>
        <v>22.97</v>
      </c>
      <c r="P96" s="296" t="str">
        <f aca="false">IF(OR(Calculator!$E$12&lt;&gt;"YES",Calculator!$B$30&lt;Calculator!$G$12),"—",ROUND((1+SQRT(((50*POWER(80,POWER(COS(PI()*MOD(Calculator!$B$30/Calculator!$F$12,1)),2))-$C96)^2+(1500*ABS(SIN(2*PI()*MOD(Calculator!$B$30/Calculator!$F$12,1)))*IF(MOD(Calculator!$B$30/Calculator!$F$12,1)&lt;0.5,-1,1))^2)/((50*POWER(80,POWER(COS(PI()*MOD(Calculator!$B$30/Calculator!$F$12,1)),2))+$C96)^2+(1500*ABS(SIN(2*PI()*MOD(Calculator!$B$30/Calculator!$F$12,1)))*IF(MOD(Calculator!$B$30/Calculator!$F$12,1)&lt;0.5,-1,1))^2)))/(1-SQRT(((50*POWER(80,POWER(COS(PI()*MOD(Calculator!$B$30/Calculator!$F$12,1)),2))-$C96)^2+(1500*ABS(SIN(2*PI()*MOD(Calculator!$B$30/Calculator!$F$12,1)))*IF(MOD(Calculator!$B$30/Calculator!$F$12,1)&lt;0.5,-1,1))^2)/((50*POWER(80,POWER(COS(PI()*MOD(Calculator!$B$30/Calculator!$F$12,1)),2))+$C96)^2+(1500*ABS(SIN(2*PI()*MOD(Calculator!$B$30/Calculator!$F$12,1)))*IF(MOD(Calculator!$B$30/Calculator!$F$12,1)&lt;0.5,-1,1))^2))),2))</f>
        <v>—</v>
      </c>
      <c r="Q96" s="296" t="str">
        <f aca="false">IF(OR(Calculator!$E$13&lt;&gt;"YES",Calculator!$B$30&lt;Calculator!$G$13),"—",ROUND((1+SQRT(((50*POWER(80,POWER(COS(PI()*MOD(Calculator!$B$30/Calculator!$F$13,1)),2))-$C96)^2+(1500*ABS(SIN(2*PI()*MOD(Calculator!$B$30/Calculator!$F$13,1)))*IF(MOD(Calculator!$B$30/Calculator!$F$13,1)&lt;0.5,-1,1))^2)/((50*POWER(80,POWER(COS(PI()*MOD(Calculator!$B$30/Calculator!$F$13,1)),2))+$C96)^2+(1500*ABS(SIN(2*PI()*MOD(Calculator!$B$30/Calculator!$F$13,1)))*IF(MOD(Calculator!$B$30/Calculator!$F$13,1)&lt;0.5,-1,1))^2)))/(1-SQRT(((50*POWER(80,POWER(COS(PI()*MOD(Calculator!$B$30/Calculator!$F$13,1)),2))-$C96)^2+(1500*ABS(SIN(2*PI()*MOD(Calculator!$B$30/Calculator!$F$13,1)))*IF(MOD(Calculator!$B$30/Calculator!$F$13,1)&lt;0.5,-1,1))^2)/((50*POWER(80,POWER(COS(PI()*MOD(Calculator!$B$30/Calculator!$F$13,1)),2))+$C96)^2+(1500*ABS(SIN(2*PI()*MOD(Calculator!$B$30/Calculator!$F$13,1)))*IF(MOD(Calculator!$B$30/Calculator!$F$13,1)&lt;0.5,-1,1))^2))),2))</f>
        <v>—</v>
      </c>
      <c r="R96" s="296" t="str">
        <f aca="false">IF(OR(Calculator!$E$14&lt;&gt;"YES",Calculator!$B$30&lt;Calculator!$G$14),"—",ROUND((1+SQRT(((50*POWER(80,POWER(COS(PI()*MOD(Calculator!$B$30/Calculator!$F$14,1)),2))-$C96)^2+(1500*ABS(SIN(2*PI()*MOD(Calculator!$B$30/Calculator!$F$14,1)))*IF(MOD(Calculator!$B$30/Calculator!$F$14,1)&lt;0.5,-1,1))^2)/((50*POWER(80,POWER(COS(PI()*MOD(Calculator!$B$30/Calculator!$F$14,1)),2))+$C96)^2+(1500*ABS(SIN(2*PI()*MOD(Calculator!$B$30/Calculator!$F$14,1)))*IF(MOD(Calculator!$B$30/Calculator!$F$14,1)&lt;0.5,-1,1))^2)))/(1-SQRT(((50*POWER(80,POWER(COS(PI()*MOD(Calculator!$B$30/Calculator!$F$14,1)),2))-$C96)^2+(1500*ABS(SIN(2*PI()*MOD(Calculator!$B$30/Calculator!$F$14,1)))*IF(MOD(Calculator!$B$30/Calculator!$F$14,1)&lt;0.5,-1,1))^2)/((50*POWER(80,POWER(COS(PI()*MOD(Calculator!$B$30/Calculator!$F$14,1)),2))+$C96)^2+(1500*ABS(SIN(2*PI()*MOD(Calculator!$B$30/Calculator!$F$14,1)))*IF(MOD(Calculator!$B$30/Calculator!$F$14,1)&lt;0.5,-1,1))^2))),2))</f>
        <v>—</v>
      </c>
      <c r="S96" s="296" t="n">
        <f aca="false">IF(OR(Calculator!$E$15&lt;&gt;"YES",Calculator!$B$30&lt;Calculator!$G$15),"—",ROUND((1+SQRT(((50*POWER(80,POWER(COS(PI()*MOD(Calculator!$B$30/Calculator!$F$15,1)),2))-$C96)^2+(1500*ABS(SIN(2*PI()*MOD(Calculator!$B$30/Calculator!$F$15,1)))*IF(MOD(Calculator!$B$30/Calculator!$F$15,1)&lt;0.5,-1,1))^2)/((50*POWER(80,POWER(COS(PI()*MOD(Calculator!$B$30/Calculator!$F$15,1)),2))+$C96)^2+(1500*ABS(SIN(2*PI()*MOD(Calculator!$B$30/Calculator!$F$15,1)))*IF(MOD(Calculator!$B$30/Calculator!$F$15,1)&lt;0.5,-1,1))^2)))/(1-SQRT(((50*POWER(80,POWER(COS(PI()*MOD(Calculator!$B$30/Calculator!$F$15,1)),2))-$C96)^2+(1500*ABS(SIN(2*PI()*MOD(Calculator!$B$30/Calculator!$F$15,1)))*IF(MOD(Calculator!$B$30/Calculator!$F$15,1)&lt;0.5,-1,1))^2)/((50*POWER(80,POWER(COS(PI()*MOD(Calculator!$B$30/Calculator!$F$15,1)),2))+$C96)^2+(1500*ABS(SIN(2*PI()*MOD(Calculator!$B$30/Calculator!$F$15,1)))*IF(MOD(Calculator!$B$30/Calculator!$F$15,1)&lt;0.5,-1,1))^2))),2))</f>
        <v>22.9</v>
      </c>
      <c r="T96" s="296" t="str">
        <f aca="false">IF(OR(Calculator!$E$16&lt;&gt;"YES",Calculator!$B$30&lt;Calculator!$G$16),"—",ROUND((1+SQRT(((50*POWER(80,POWER(COS(PI()*MOD(Calculator!$B$30/Calculator!$F$16,1)),2))-$C96)^2+(1500*ABS(SIN(2*PI()*MOD(Calculator!$B$30/Calculator!$F$16,1)))*IF(MOD(Calculator!$B$30/Calculator!$F$16,1)&lt;0.5,-1,1))^2)/((50*POWER(80,POWER(COS(PI()*MOD(Calculator!$B$30/Calculator!$F$16,1)),2))+$C96)^2+(1500*ABS(SIN(2*PI()*MOD(Calculator!$B$30/Calculator!$F$16,1)))*IF(MOD(Calculator!$B$30/Calculator!$F$16,1)&lt;0.5,-1,1))^2)))/(1-SQRT(((50*POWER(80,POWER(COS(PI()*MOD(Calculator!$B$30/Calculator!$F$16,1)),2))-$C96)^2+(1500*ABS(SIN(2*PI()*MOD(Calculator!$B$30/Calculator!$F$16,1)))*IF(MOD(Calculator!$B$30/Calculator!$F$16,1)&lt;0.5,-1,1))^2)/((50*POWER(80,POWER(COS(PI()*MOD(Calculator!$B$30/Calculator!$F$16,1)),2))+$C96)^2+(1500*ABS(SIN(2*PI()*MOD(Calculator!$B$30/Calculator!$F$16,1)))*IF(MOD(Calculator!$B$30/Calculator!$F$16,1)&lt;0.5,-1,1))^2))),2))</f>
        <v>—</v>
      </c>
      <c r="U96" s="296" t="n">
        <f aca="false">IF(OR(Calculator!$E$17&lt;&gt;"YES",Calculator!$B$30&lt;Calculator!$G$17),"—",ROUND((1+SQRT(((50*POWER(80,POWER(COS(PI()*MOD(Calculator!$B$30/Calculator!$F$17,1)),2))-$C96)^2+(1500*ABS(SIN(2*PI()*MOD(Calculator!$B$30/Calculator!$F$17,1)))*IF(MOD(Calculator!$B$30/Calculator!$F$17,1)&lt;0.5,-1,1))^2)/((50*POWER(80,POWER(COS(PI()*MOD(Calculator!$B$30/Calculator!$F$17,1)),2))+$C96)^2+(1500*ABS(SIN(2*PI()*MOD(Calculator!$B$30/Calculator!$F$17,1)))*IF(MOD(Calculator!$B$30/Calculator!$F$17,1)&lt;0.5,-1,1))^2)))/(1-SQRT(((50*POWER(80,POWER(COS(PI()*MOD(Calculator!$B$30/Calculator!$F$17,1)),2))-$C96)^2+(1500*ABS(SIN(2*PI()*MOD(Calculator!$B$30/Calculator!$F$17,1)))*IF(MOD(Calculator!$B$30/Calculator!$F$17,1)&lt;0.5,-1,1))^2)/((50*POWER(80,POWER(COS(PI()*MOD(Calculator!$B$30/Calculator!$F$17,1)),2))+$C96)^2+(1500*ABS(SIN(2*PI()*MOD(Calculator!$B$30/Calculator!$F$17,1)))*IF(MOD(Calculator!$B$30/Calculator!$F$17,1)&lt;0.5,-1,1))^2))),2))</f>
        <v>24.28</v>
      </c>
      <c r="V96" s="296" t="str">
        <f aca="false">IF(OR(Calculator!$E$18&lt;&gt;"YES",Calculator!$B$30&lt;Calculator!$G$18),"—",ROUND((1+SQRT(((50*POWER(80,POWER(COS(PI()*MOD(Calculator!$B$30/Calculator!$F$18,1)),2))-$C96)^2+(1500*ABS(SIN(2*PI()*MOD(Calculator!$B$30/Calculator!$F$18,1)))*IF(MOD(Calculator!$B$30/Calculator!$F$18,1)&lt;0.5,-1,1))^2)/((50*POWER(80,POWER(COS(PI()*MOD(Calculator!$B$30/Calculator!$F$18,1)),2))+$C96)^2+(1500*ABS(SIN(2*PI()*MOD(Calculator!$B$30/Calculator!$F$18,1)))*IF(MOD(Calculator!$B$30/Calculator!$F$18,1)&lt;0.5,-1,1))^2)))/(1-SQRT(((50*POWER(80,POWER(COS(PI()*MOD(Calculator!$B$30/Calculator!$F$18,1)),2))-$C96)^2+(1500*ABS(SIN(2*PI()*MOD(Calculator!$B$30/Calculator!$F$18,1)))*IF(MOD(Calculator!$B$30/Calculator!$F$18,1)&lt;0.5,-1,1))^2)/((50*POWER(80,POWER(COS(PI()*MOD(Calculator!$B$30/Calculator!$F$18,1)),2))+$C96)^2+(1500*ABS(SIN(2*PI()*MOD(Calculator!$B$30/Calculator!$F$18,1)))*IF(MOD(Calculator!$B$30/Calculator!$F$18,1)&lt;0.5,-1,1))^2))),2))</f>
        <v>—</v>
      </c>
      <c r="W96" s="296" t="str">
        <f aca="false">IF(OR(Calculator!$E$19&lt;&gt;"YES",Calculator!$B$30&lt;Calculator!$G$19),"—",ROUND((1+SQRT(((50*POWER(80,POWER(COS(PI()*MOD(Calculator!$B$30/Calculator!$F$19,1)),2))-$C96)^2+(1500*ABS(SIN(2*PI()*MOD(Calculator!$B$30/Calculator!$F$19,1)))*IF(MOD(Calculator!$B$30/Calculator!$F$19,1)&lt;0.5,-1,1))^2)/((50*POWER(80,POWER(COS(PI()*MOD(Calculator!$B$30/Calculator!$F$19,1)),2))+$C96)^2+(1500*ABS(SIN(2*PI()*MOD(Calculator!$B$30/Calculator!$F$19,1)))*IF(MOD(Calculator!$B$30/Calculator!$F$19,1)&lt;0.5,-1,1))^2)))/(1-SQRT(((50*POWER(80,POWER(COS(PI()*MOD(Calculator!$B$30/Calculator!$F$19,1)),2))-$C96)^2+(1500*ABS(SIN(2*PI()*MOD(Calculator!$B$30/Calculator!$F$19,1)))*IF(MOD(Calculator!$B$30/Calculator!$F$19,1)&lt;0.5,-1,1))^2)/((50*POWER(80,POWER(COS(PI()*MOD(Calculator!$B$30/Calculator!$F$19,1)),2))+$C96)^2+(1500*ABS(SIN(2*PI()*MOD(Calculator!$B$30/Calculator!$F$19,1)))*IF(MOD(Calculator!$B$30/Calculator!$F$19,1)&lt;0.5,-1,1))^2))),2))</f>
        <v>—</v>
      </c>
      <c r="X96" s="296" t="str">
        <f aca="false">IF(OR(Calculator!$E$20&lt;&gt;"YES",Calculator!$B$30&lt;Calculator!$G$20),"—",ROUND((1+SQRT(((50*POWER(80,POWER(COS(PI()*MOD(Calculator!$B$30/Calculator!$F$20,1)),2))-$C96)^2+(1500*ABS(SIN(2*PI()*MOD(Calculator!$B$30/Calculator!$F$20,1)))*IF(MOD(Calculator!$B$30/Calculator!$F$20,1)&lt;0.5,-1,1))^2)/((50*POWER(80,POWER(COS(PI()*MOD(Calculator!$B$30/Calculator!$F$20,1)),2))+$C96)^2+(1500*ABS(SIN(2*PI()*MOD(Calculator!$B$30/Calculator!$F$20,1)))*IF(MOD(Calculator!$B$30/Calculator!$F$20,1)&lt;0.5,-1,1))^2)))/(1-SQRT(((50*POWER(80,POWER(COS(PI()*MOD(Calculator!$B$30/Calculator!$F$20,1)),2))-$C96)^2+(1500*ABS(SIN(2*PI()*MOD(Calculator!$B$30/Calculator!$F$20,1)))*IF(MOD(Calculator!$B$30/Calculator!$F$20,1)&lt;0.5,-1,1))^2)/((50*POWER(80,POWER(COS(PI()*MOD(Calculator!$B$30/Calculator!$F$20,1)),2))+$C96)^2+(1500*ABS(SIN(2*PI()*MOD(Calculator!$B$30/Calculator!$F$20,1)))*IF(MOD(Calculator!$B$30/Calculator!$F$20,1)&lt;0.5,-1,1))^2))),2))</f>
        <v>—</v>
      </c>
      <c r="Y96" s="296" t="str">
        <f aca="false">IF(OR(Calculator!$E$21&lt;&gt;"YES",Calculator!$B$30&lt;Calculator!$G$21),"—",ROUND((1+SQRT(((50*POWER(80,POWER(COS(PI()*MOD(Calculator!$B$30/Calculator!$F$21,1)),2))-$C96)^2+(1500*ABS(SIN(2*PI()*MOD(Calculator!$B$30/Calculator!$F$21,1)))*IF(MOD(Calculator!$B$30/Calculator!$F$21,1)&lt;0.5,-1,1))^2)/((50*POWER(80,POWER(COS(PI()*MOD(Calculator!$B$30/Calculator!$F$21,1)),2))+$C96)^2+(1500*ABS(SIN(2*PI()*MOD(Calculator!$B$30/Calculator!$F$21,1)))*IF(MOD(Calculator!$B$30/Calculator!$F$21,1)&lt;0.5,-1,1))^2)))/(1-SQRT(((50*POWER(80,POWER(COS(PI()*MOD(Calculator!$B$30/Calculator!$F$21,1)),2))-$C96)^2+(1500*ABS(SIN(2*PI()*MOD(Calculator!$B$30/Calculator!$F$21,1)))*IF(MOD(Calculator!$B$30/Calculator!$F$21,1)&lt;0.5,-1,1))^2)/((50*POWER(80,POWER(COS(PI()*MOD(Calculator!$B$30/Calculator!$F$21,1)),2))+$C96)^2+(1500*ABS(SIN(2*PI()*MOD(Calculator!$B$30/Calculator!$F$21,1)))*IF(MOD(Calculator!$B$30/Calculator!$F$21,1)&lt;0.5,-1,1))^2))),2))</f>
        <v>—</v>
      </c>
      <c r="Z96" s="296" t="str">
        <f aca="false">IF(OR(Calculator!$E$22&lt;&gt;"YES",Calculator!$B$30&lt;Calculator!$G$22),"—",ROUND((1+SQRT(((50*POWER(80,POWER(COS(PI()*MOD(Calculator!$B$30/Calculator!$F$22,1)),2))-$C96)^2+(1500*ABS(SIN(2*PI()*MOD(Calculator!$B$30/Calculator!$F$22,1)))*IF(MOD(Calculator!$B$30/Calculator!$F$22,1)&lt;0.5,-1,1))^2)/((50*POWER(80,POWER(COS(PI()*MOD(Calculator!$B$30/Calculator!$F$22,1)),2))+$C96)^2+(1500*ABS(SIN(2*PI()*MOD(Calculator!$B$30/Calculator!$F$22,1)))*IF(MOD(Calculator!$B$30/Calculator!$F$22,1)&lt;0.5,-1,1))^2)))/(1-SQRT(((50*POWER(80,POWER(COS(PI()*MOD(Calculator!$B$30/Calculator!$F$22,1)),2))-$C96)^2+(1500*ABS(SIN(2*PI()*MOD(Calculator!$B$30/Calculator!$F$22,1)))*IF(MOD(Calculator!$B$30/Calculator!$F$22,1)&lt;0.5,-1,1))^2)/((50*POWER(80,POWER(COS(PI()*MOD(Calculator!$B$30/Calculator!$F$22,1)),2))+$C96)^2+(1500*ABS(SIN(2*PI()*MOD(Calculator!$B$30/Calculator!$F$22,1)))*IF(MOD(Calculator!$B$30/Calculator!$F$22,1)&lt;0.5,-1,1))^2))),2))</f>
        <v>—</v>
      </c>
      <c r="AA96" s="301" t="n">
        <f aca="false">IFERROR(ROUND((IF(ISNUMBER(P96),P96,0)+IF(ISNUMBER(Q96),Q96,0)+IF(ISNUMBER(R96),R96,0)+IF(ISNUMBER(S96),S96,0)+IF(ISNUMBER(T96),T96,0)+IF(ISNUMBER(U96),U96,0)+IF(ISNUMBER(V96),V96,0)+IF(ISNUMBER(W96),W96,0)+IF(ISNUMBER(X96),X96,0)+IF(ISNUMBER(Y96),Y96,0)+IF(ISNUMBER(Z96),Z96,0))/(IF(ISNUMBER(P96),1,0)+IF(ISNUMBER(Q96),1,0)+IF(ISNUMBER(R96),1,0)+IF(ISNUMBER(S96),1,0)+IF(ISNUMBER(T96),1,0)+IF(ISNUMBER(U96),1,0)+IF(ISNUMBER(V96),1,0)+IF(ISNUMBER(W96),1,0)+IF(ISNUMBER(X96),1,0)+IF(ISNUMBER(Y96),1,0)+IF(ISNUMBER(Z96),1,0)),4),"")</f>
        <v>23.59</v>
      </c>
      <c r="AB96" s="296" t="str">
        <f aca="false">IF(OR(Calculator!$E$12&lt;&gt;"YES",Calculator!$B$31&lt;Calculator!$G$12),"—",ROUND((1+SQRT(((50*POWER(80,POWER(COS(PI()*MOD(Calculator!$B$31/Calculator!$F$12,1)),2))-$C96)^2+(1500*ABS(SIN(2*PI()*MOD(Calculator!$B$31/Calculator!$F$12,1)))*IF(MOD(Calculator!$B$31/Calculator!$F$12,1)&lt;0.5,-1,1))^2)/((50*POWER(80,POWER(COS(PI()*MOD(Calculator!$B$31/Calculator!$F$12,1)),2))+$C96)^2+(1500*ABS(SIN(2*PI()*MOD(Calculator!$B$31/Calculator!$F$12,1)))*IF(MOD(Calculator!$B$31/Calculator!$F$12,1)&lt;0.5,-1,1))^2)))/(1-SQRT(((50*POWER(80,POWER(COS(PI()*MOD(Calculator!$B$31/Calculator!$F$12,1)),2))-$C96)^2+(1500*ABS(SIN(2*PI()*MOD(Calculator!$B$31/Calculator!$F$12,1)))*IF(MOD(Calculator!$B$31/Calculator!$F$12,1)&lt;0.5,-1,1))^2)/((50*POWER(80,POWER(COS(PI()*MOD(Calculator!$B$31/Calculator!$F$12,1)),2))+$C96)^2+(1500*ABS(SIN(2*PI()*MOD(Calculator!$B$31/Calculator!$F$12,1)))*IF(MOD(Calculator!$B$31/Calculator!$F$12,1)&lt;0.5,-1,1))^2))),2))</f>
        <v>—</v>
      </c>
      <c r="AC96" s="296" t="str">
        <f aca="false">IF(OR(Calculator!$E$13&lt;&gt;"YES",Calculator!$B$31&lt;Calculator!$G$13),"—",ROUND((1+SQRT(((50*POWER(80,POWER(COS(PI()*MOD(Calculator!$B$31/Calculator!$F$13,1)),2))-$C96)^2+(1500*ABS(SIN(2*PI()*MOD(Calculator!$B$31/Calculator!$F$13,1)))*IF(MOD(Calculator!$B$31/Calculator!$F$13,1)&lt;0.5,-1,1))^2)/((50*POWER(80,POWER(COS(PI()*MOD(Calculator!$B$31/Calculator!$F$13,1)),2))+$C96)^2+(1500*ABS(SIN(2*PI()*MOD(Calculator!$B$31/Calculator!$F$13,1)))*IF(MOD(Calculator!$B$31/Calculator!$F$13,1)&lt;0.5,-1,1))^2)))/(1-SQRT(((50*POWER(80,POWER(COS(PI()*MOD(Calculator!$B$31/Calculator!$F$13,1)),2))-$C96)^2+(1500*ABS(SIN(2*PI()*MOD(Calculator!$B$31/Calculator!$F$13,1)))*IF(MOD(Calculator!$B$31/Calculator!$F$13,1)&lt;0.5,-1,1))^2)/((50*POWER(80,POWER(COS(PI()*MOD(Calculator!$B$31/Calculator!$F$13,1)),2))+$C96)^2+(1500*ABS(SIN(2*PI()*MOD(Calculator!$B$31/Calculator!$F$13,1)))*IF(MOD(Calculator!$B$31/Calculator!$F$13,1)&lt;0.5,-1,1))^2))),2))</f>
        <v>—</v>
      </c>
      <c r="AD96" s="296" t="str">
        <f aca="false">IF(OR(Calculator!$E$14&lt;&gt;"YES",Calculator!$B$31&lt;Calculator!$G$14),"—",ROUND((1+SQRT(((50*POWER(80,POWER(COS(PI()*MOD(Calculator!$B$31/Calculator!$F$14,1)),2))-$C96)^2+(1500*ABS(SIN(2*PI()*MOD(Calculator!$B$31/Calculator!$F$14,1)))*IF(MOD(Calculator!$B$31/Calculator!$F$14,1)&lt;0.5,-1,1))^2)/((50*POWER(80,POWER(COS(PI()*MOD(Calculator!$B$31/Calculator!$F$14,1)),2))+$C96)^2+(1500*ABS(SIN(2*PI()*MOD(Calculator!$B$31/Calculator!$F$14,1)))*IF(MOD(Calculator!$B$31/Calculator!$F$14,1)&lt;0.5,-1,1))^2)))/(1-SQRT(((50*POWER(80,POWER(COS(PI()*MOD(Calculator!$B$31/Calculator!$F$14,1)),2))-$C96)^2+(1500*ABS(SIN(2*PI()*MOD(Calculator!$B$31/Calculator!$F$14,1)))*IF(MOD(Calculator!$B$31/Calculator!$F$14,1)&lt;0.5,-1,1))^2)/((50*POWER(80,POWER(COS(PI()*MOD(Calculator!$B$31/Calculator!$F$14,1)),2))+$C96)^2+(1500*ABS(SIN(2*PI()*MOD(Calculator!$B$31/Calculator!$F$14,1)))*IF(MOD(Calculator!$B$31/Calculator!$F$14,1)&lt;0.5,-1,1))^2))),2))</f>
        <v>—</v>
      </c>
      <c r="AE96" s="296" t="n">
        <f aca="false">IF(OR(Calculator!$E$15&lt;&gt;"YES",Calculator!$B$31&lt;Calculator!$G$15),"—",ROUND((1+SQRT(((50*POWER(80,POWER(COS(PI()*MOD(Calculator!$B$31/Calculator!$F$15,1)),2))-$C96)^2+(1500*ABS(SIN(2*PI()*MOD(Calculator!$B$31/Calculator!$F$15,1)))*IF(MOD(Calculator!$B$31/Calculator!$F$15,1)&lt;0.5,-1,1))^2)/((50*POWER(80,POWER(COS(PI()*MOD(Calculator!$B$31/Calculator!$F$15,1)),2))+$C96)^2+(1500*ABS(SIN(2*PI()*MOD(Calculator!$B$31/Calculator!$F$15,1)))*IF(MOD(Calculator!$B$31/Calculator!$F$15,1)&lt;0.5,-1,1))^2)))/(1-SQRT(((50*POWER(80,POWER(COS(PI()*MOD(Calculator!$B$31/Calculator!$F$15,1)),2))-$C96)^2+(1500*ABS(SIN(2*PI()*MOD(Calculator!$B$31/Calculator!$F$15,1)))*IF(MOD(Calculator!$B$31/Calculator!$F$15,1)&lt;0.5,-1,1))^2)/((50*POWER(80,POWER(COS(PI()*MOD(Calculator!$B$31/Calculator!$F$15,1)),2))+$C96)^2+(1500*ABS(SIN(2*PI()*MOD(Calculator!$B$31/Calculator!$F$15,1)))*IF(MOD(Calculator!$B$31/Calculator!$F$15,1)&lt;0.5,-1,1))^2))),2))</f>
        <v>25.54</v>
      </c>
      <c r="AF96" s="296" t="str">
        <f aca="false">IF(OR(Calculator!$E$16&lt;&gt;"YES",Calculator!$B$31&lt;Calculator!$G$16),"—",ROUND((1+SQRT(((50*POWER(80,POWER(COS(PI()*MOD(Calculator!$B$31/Calculator!$F$16,1)),2))-$C96)^2+(1500*ABS(SIN(2*PI()*MOD(Calculator!$B$31/Calculator!$F$16,1)))*IF(MOD(Calculator!$B$31/Calculator!$F$16,1)&lt;0.5,-1,1))^2)/((50*POWER(80,POWER(COS(PI()*MOD(Calculator!$B$31/Calculator!$F$16,1)),2))+$C96)^2+(1500*ABS(SIN(2*PI()*MOD(Calculator!$B$31/Calculator!$F$16,1)))*IF(MOD(Calculator!$B$31/Calculator!$F$16,1)&lt;0.5,-1,1))^2)))/(1-SQRT(((50*POWER(80,POWER(COS(PI()*MOD(Calculator!$B$31/Calculator!$F$16,1)),2))-$C96)^2+(1500*ABS(SIN(2*PI()*MOD(Calculator!$B$31/Calculator!$F$16,1)))*IF(MOD(Calculator!$B$31/Calculator!$F$16,1)&lt;0.5,-1,1))^2)/((50*POWER(80,POWER(COS(PI()*MOD(Calculator!$B$31/Calculator!$F$16,1)),2))+$C96)^2+(1500*ABS(SIN(2*PI()*MOD(Calculator!$B$31/Calculator!$F$16,1)))*IF(MOD(Calculator!$B$31/Calculator!$F$16,1)&lt;0.5,-1,1))^2))),2))</f>
        <v>—</v>
      </c>
      <c r="AG96" s="296" t="n">
        <f aca="false">IF(OR(Calculator!$E$17&lt;&gt;"YES",Calculator!$B$31&lt;Calculator!$G$17),"—",ROUND((1+SQRT(((50*POWER(80,POWER(COS(PI()*MOD(Calculator!$B$31/Calculator!$F$17,1)),2))-$C96)^2+(1500*ABS(SIN(2*PI()*MOD(Calculator!$B$31/Calculator!$F$17,1)))*IF(MOD(Calculator!$B$31/Calculator!$F$17,1)&lt;0.5,-1,1))^2)/((50*POWER(80,POWER(COS(PI()*MOD(Calculator!$B$31/Calculator!$F$17,1)),2))+$C96)^2+(1500*ABS(SIN(2*PI()*MOD(Calculator!$B$31/Calculator!$F$17,1)))*IF(MOD(Calculator!$B$31/Calculator!$F$17,1)&lt;0.5,-1,1))^2)))/(1-SQRT(((50*POWER(80,POWER(COS(PI()*MOD(Calculator!$B$31/Calculator!$F$17,1)),2))-$C96)^2+(1500*ABS(SIN(2*PI()*MOD(Calculator!$B$31/Calculator!$F$17,1)))*IF(MOD(Calculator!$B$31/Calculator!$F$17,1)&lt;0.5,-1,1))^2)/((50*POWER(80,POWER(COS(PI()*MOD(Calculator!$B$31/Calculator!$F$17,1)),2))+$C96)^2+(1500*ABS(SIN(2*PI()*MOD(Calculator!$B$31/Calculator!$F$17,1)))*IF(MOD(Calculator!$B$31/Calculator!$F$17,1)&lt;0.5,-1,1))^2))),2))</f>
        <v>19.37</v>
      </c>
      <c r="AH96" s="296" t="str">
        <f aca="false">IF(OR(Calculator!$E$18&lt;&gt;"YES",Calculator!$B$31&lt;Calculator!$G$18),"—",ROUND((1+SQRT(((50*POWER(80,POWER(COS(PI()*MOD(Calculator!$B$31/Calculator!$F$18,1)),2))-$C96)^2+(1500*ABS(SIN(2*PI()*MOD(Calculator!$B$31/Calculator!$F$18,1)))*IF(MOD(Calculator!$B$31/Calculator!$F$18,1)&lt;0.5,-1,1))^2)/((50*POWER(80,POWER(COS(PI()*MOD(Calculator!$B$31/Calculator!$F$18,1)),2))+$C96)^2+(1500*ABS(SIN(2*PI()*MOD(Calculator!$B$31/Calculator!$F$18,1)))*IF(MOD(Calculator!$B$31/Calculator!$F$18,1)&lt;0.5,-1,1))^2)))/(1-SQRT(((50*POWER(80,POWER(COS(PI()*MOD(Calculator!$B$31/Calculator!$F$18,1)),2))-$C96)^2+(1500*ABS(SIN(2*PI()*MOD(Calculator!$B$31/Calculator!$F$18,1)))*IF(MOD(Calculator!$B$31/Calculator!$F$18,1)&lt;0.5,-1,1))^2)/((50*POWER(80,POWER(COS(PI()*MOD(Calculator!$B$31/Calculator!$F$18,1)),2))+$C96)^2+(1500*ABS(SIN(2*PI()*MOD(Calculator!$B$31/Calculator!$F$18,1)))*IF(MOD(Calculator!$B$31/Calculator!$F$18,1)&lt;0.5,-1,1))^2))),2))</f>
        <v>—</v>
      </c>
      <c r="AI96" s="296" t="str">
        <f aca="false">IF(OR(Calculator!$E$19&lt;&gt;"YES",Calculator!$B$31&lt;Calculator!$G$19),"—",ROUND((1+SQRT(((50*POWER(80,POWER(COS(PI()*MOD(Calculator!$B$31/Calculator!$F$19,1)),2))-$C96)^2+(1500*ABS(SIN(2*PI()*MOD(Calculator!$B$31/Calculator!$F$19,1)))*IF(MOD(Calculator!$B$31/Calculator!$F$19,1)&lt;0.5,-1,1))^2)/((50*POWER(80,POWER(COS(PI()*MOD(Calculator!$B$31/Calculator!$F$19,1)),2))+$C96)^2+(1500*ABS(SIN(2*PI()*MOD(Calculator!$B$31/Calculator!$F$19,1)))*IF(MOD(Calculator!$B$31/Calculator!$F$19,1)&lt;0.5,-1,1))^2)))/(1-SQRT(((50*POWER(80,POWER(COS(PI()*MOD(Calculator!$B$31/Calculator!$F$19,1)),2))-$C96)^2+(1500*ABS(SIN(2*PI()*MOD(Calculator!$B$31/Calculator!$F$19,1)))*IF(MOD(Calculator!$B$31/Calculator!$F$19,1)&lt;0.5,-1,1))^2)/((50*POWER(80,POWER(COS(PI()*MOD(Calculator!$B$31/Calculator!$F$19,1)),2))+$C96)^2+(1500*ABS(SIN(2*PI()*MOD(Calculator!$B$31/Calculator!$F$19,1)))*IF(MOD(Calculator!$B$31/Calculator!$F$19,1)&lt;0.5,-1,1))^2))),2))</f>
        <v>—</v>
      </c>
      <c r="AJ96" s="296" t="str">
        <f aca="false">IF(OR(Calculator!$E$20&lt;&gt;"YES",Calculator!$B$31&lt;Calculator!$G$20),"—",ROUND((1+SQRT(((50*POWER(80,POWER(COS(PI()*MOD(Calculator!$B$31/Calculator!$F$20,1)),2))-$C96)^2+(1500*ABS(SIN(2*PI()*MOD(Calculator!$B$31/Calculator!$F$20,1)))*IF(MOD(Calculator!$B$31/Calculator!$F$20,1)&lt;0.5,-1,1))^2)/((50*POWER(80,POWER(COS(PI()*MOD(Calculator!$B$31/Calculator!$F$20,1)),2))+$C96)^2+(1500*ABS(SIN(2*PI()*MOD(Calculator!$B$31/Calculator!$F$20,1)))*IF(MOD(Calculator!$B$31/Calculator!$F$20,1)&lt;0.5,-1,1))^2)))/(1-SQRT(((50*POWER(80,POWER(COS(PI()*MOD(Calculator!$B$31/Calculator!$F$20,1)),2))-$C96)^2+(1500*ABS(SIN(2*PI()*MOD(Calculator!$B$31/Calculator!$F$20,1)))*IF(MOD(Calculator!$B$31/Calculator!$F$20,1)&lt;0.5,-1,1))^2)/((50*POWER(80,POWER(COS(PI()*MOD(Calculator!$B$31/Calculator!$F$20,1)),2))+$C96)^2+(1500*ABS(SIN(2*PI()*MOD(Calculator!$B$31/Calculator!$F$20,1)))*IF(MOD(Calculator!$B$31/Calculator!$F$20,1)&lt;0.5,-1,1))^2))),2))</f>
        <v>—</v>
      </c>
      <c r="AK96" s="296" t="str">
        <f aca="false">IF(OR(Calculator!$E$21&lt;&gt;"YES",Calculator!$B$31&lt;Calculator!$G$21),"—",ROUND((1+SQRT(((50*POWER(80,POWER(COS(PI()*MOD(Calculator!$B$31/Calculator!$F$21,1)),2))-$C96)^2+(1500*ABS(SIN(2*PI()*MOD(Calculator!$B$31/Calculator!$F$21,1)))*IF(MOD(Calculator!$B$31/Calculator!$F$21,1)&lt;0.5,-1,1))^2)/((50*POWER(80,POWER(COS(PI()*MOD(Calculator!$B$31/Calculator!$F$21,1)),2))+$C96)^2+(1500*ABS(SIN(2*PI()*MOD(Calculator!$B$31/Calculator!$F$21,1)))*IF(MOD(Calculator!$B$31/Calculator!$F$21,1)&lt;0.5,-1,1))^2)))/(1-SQRT(((50*POWER(80,POWER(COS(PI()*MOD(Calculator!$B$31/Calculator!$F$21,1)),2))-$C96)^2+(1500*ABS(SIN(2*PI()*MOD(Calculator!$B$31/Calculator!$F$21,1)))*IF(MOD(Calculator!$B$31/Calculator!$F$21,1)&lt;0.5,-1,1))^2)/((50*POWER(80,POWER(COS(PI()*MOD(Calculator!$B$31/Calculator!$F$21,1)),2))+$C96)^2+(1500*ABS(SIN(2*PI()*MOD(Calculator!$B$31/Calculator!$F$21,1)))*IF(MOD(Calculator!$B$31/Calculator!$F$21,1)&lt;0.5,-1,1))^2))),2))</f>
        <v>—</v>
      </c>
      <c r="AL96" s="296" t="str">
        <f aca="false">IF(OR(Calculator!$E$22&lt;&gt;"YES",Calculator!$B$31&lt;Calculator!$G$22),"—",ROUND((1+SQRT(((50*POWER(80,POWER(COS(PI()*MOD(Calculator!$B$31/Calculator!$F$22,1)),2))-$C96)^2+(1500*ABS(SIN(2*PI()*MOD(Calculator!$B$31/Calculator!$F$22,1)))*IF(MOD(Calculator!$B$31/Calculator!$F$22,1)&lt;0.5,-1,1))^2)/((50*POWER(80,POWER(COS(PI()*MOD(Calculator!$B$31/Calculator!$F$22,1)),2))+$C96)^2+(1500*ABS(SIN(2*PI()*MOD(Calculator!$B$31/Calculator!$F$22,1)))*IF(MOD(Calculator!$B$31/Calculator!$F$22,1)&lt;0.5,-1,1))^2)))/(1-SQRT(((50*POWER(80,POWER(COS(PI()*MOD(Calculator!$B$31/Calculator!$F$22,1)),2))-$C96)^2+(1500*ABS(SIN(2*PI()*MOD(Calculator!$B$31/Calculator!$F$22,1)))*IF(MOD(Calculator!$B$31/Calculator!$F$22,1)&lt;0.5,-1,1))^2)/((50*POWER(80,POWER(COS(PI()*MOD(Calculator!$B$31/Calculator!$F$22,1)),2))+$C96)^2+(1500*ABS(SIN(2*PI()*MOD(Calculator!$B$31/Calculator!$F$22,1)))*IF(MOD(Calculator!$B$31/Calculator!$F$22,1)&lt;0.5,-1,1))^2))),2))</f>
        <v>—</v>
      </c>
      <c r="AM96" s="293" t="n">
        <f aca="false">IFERROR(ROUND((IF(ISNUMBER(AB96),AB96,0)+IF(ISNUMBER(AC96),AC96,0)+IF(ISNUMBER(AD96),AD96,0)+IF(ISNUMBER(AE96),AE96,0)+IF(ISNUMBER(AF96),AF96,0)+IF(ISNUMBER(AG96),AG96,0)+IF(ISNUMBER(AH96),AH96,0)+IF(ISNUMBER(AI96),AI96,0)+IF(ISNUMBER(AJ96),AJ96,0)+IF(ISNUMBER(AK96),AK96,0)+IF(ISNUMBER(AL96),AL96,0))/(IF(ISNUMBER(AB96),1,0)+IF(ISNUMBER(AC96),1,0)+IF(ISNUMBER(AD96),1,0)+IF(ISNUMBER(AE96),1,0)+IF(ISNUMBER(AF96),1,0)+IF(ISNUMBER(AG96),1,0)+IF(ISNUMBER(AH96),1,0)+IF(ISNUMBER(AI96),1,0)+IF(ISNUMBER(AJ96),1,0)+IF(ISNUMBER(AK96),1,0)+IF(ISNUMBER(AL96),1,0)),4),"")</f>
        <v>22.455</v>
      </c>
      <c r="AN96" s="299" t="str">
        <f aca="false">IF(OR(Calculator!$E$12&lt;&gt;"YES",Calculator!$B$32&lt;Calculator!$G$12),"—",ROUND((1+SQRT(((50*POWER(80,POWER(COS(PI()*MOD(Calculator!$B$32/Calculator!$F$12,1)),2))-$C96)^2+(1500*ABS(SIN(2*PI()*MOD(Calculator!$B$32/Calculator!$F$12,1)))*IF(MOD(Calculator!$B$32/Calculator!$F$12,1)&lt;0.5,-1,1))^2)/((50*POWER(80,POWER(COS(PI()*MOD(Calculator!$B$32/Calculator!$F$12,1)),2))+$C96)^2+(1500*ABS(SIN(2*PI()*MOD(Calculator!$B$32/Calculator!$F$12,1)))*IF(MOD(Calculator!$B$32/Calculator!$F$12,1)&lt;0.5,-1,1))^2)))/(1-SQRT(((50*POWER(80,POWER(COS(PI()*MOD(Calculator!$B$32/Calculator!$F$12,1)),2))-$C96)^2+(1500*ABS(SIN(2*PI()*MOD(Calculator!$B$32/Calculator!$F$12,1)))*IF(MOD(Calculator!$B$32/Calculator!$F$12,1)&lt;0.5,-1,1))^2)/((50*POWER(80,POWER(COS(PI()*MOD(Calculator!$B$32/Calculator!$F$12,1)),2))+$C96)^2+(1500*ABS(SIN(2*PI()*MOD(Calculator!$B$32/Calculator!$F$12,1)))*IF(MOD(Calculator!$B$32/Calculator!$F$12,1)&lt;0.5,-1,1))^2))),2))</f>
        <v>—</v>
      </c>
      <c r="AO96" s="299" t="str">
        <f aca="false">IF(OR(Calculator!$E$13&lt;&gt;"YES",Calculator!$B$32&lt;Calculator!$G$13),"—",ROUND((1+SQRT(((50*POWER(80,POWER(COS(PI()*MOD(Calculator!$B$32/Calculator!$F$13,1)),2))-$C96)^2+(1500*ABS(SIN(2*PI()*MOD(Calculator!$B$32/Calculator!$F$13,1)))*IF(MOD(Calculator!$B$32/Calculator!$F$13,1)&lt;0.5,-1,1))^2)/((50*POWER(80,POWER(COS(PI()*MOD(Calculator!$B$32/Calculator!$F$13,1)),2))+$C96)^2+(1500*ABS(SIN(2*PI()*MOD(Calculator!$B$32/Calculator!$F$13,1)))*IF(MOD(Calculator!$B$32/Calculator!$F$13,1)&lt;0.5,-1,1))^2)))/(1-SQRT(((50*POWER(80,POWER(COS(PI()*MOD(Calculator!$B$32/Calculator!$F$13,1)),2))-$C96)^2+(1500*ABS(SIN(2*PI()*MOD(Calculator!$B$32/Calculator!$F$13,1)))*IF(MOD(Calculator!$B$32/Calculator!$F$13,1)&lt;0.5,-1,1))^2)/((50*POWER(80,POWER(COS(PI()*MOD(Calculator!$B$32/Calculator!$F$13,1)),2))+$C96)^2+(1500*ABS(SIN(2*PI()*MOD(Calculator!$B$32/Calculator!$F$13,1)))*IF(MOD(Calculator!$B$32/Calculator!$F$13,1)&lt;0.5,-1,1))^2))),2))</f>
        <v>—</v>
      </c>
      <c r="AP96" s="299" t="str">
        <f aca="false">IF(OR(Calculator!$E$14&lt;&gt;"YES",Calculator!$B$32&lt;Calculator!$G$14),"—",ROUND((1+SQRT(((50*POWER(80,POWER(COS(PI()*MOD(Calculator!$B$32/Calculator!$F$14,1)),2))-$C96)^2+(1500*ABS(SIN(2*PI()*MOD(Calculator!$B$32/Calculator!$F$14,1)))*IF(MOD(Calculator!$B$32/Calculator!$F$14,1)&lt;0.5,-1,1))^2)/((50*POWER(80,POWER(COS(PI()*MOD(Calculator!$B$32/Calculator!$F$14,1)),2))+$C96)^2+(1500*ABS(SIN(2*PI()*MOD(Calculator!$B$32/Calculator!$F$14,1)))*IF(MOD(Calculator!$B$32/Calculator!$F$14,1)&lt;0.5,-1,1))^2)))/(1-SQRT(((50*POWER(80,POWER(COS(PI()*MOD(Calculator!$B$32/Calculator!$F$14,1)),2))-$C96)^2+(1500*ABS(SIN(2*PI()*MOD(Calculator!$B$32/Calculator!$F$14,1)))*IF(MOD(Calculator!$B$32/Calculator!$F$14,1)&lt;0.5,-1,1))^2)/((50*POWER(80,POWER(COS(PI()*MOD(Calculator!$B$32/Calculator!$F$14,1)),2))+$C96)^2+(1500*ABS(SIN(2*PI()*MOD(Calculator!$B$32/Calculator!$F$14,1)))*IF(MOD(Calculator!$B$32/Calculator!$F$14,1)&lt;0.5,-1,1))^2))),2))</f>
        <v>—</v>
      </c>
      <c r="AQ96" s="299" t="n">
        <f aca="false">IF(OR(Calculator!$E$15&lt;&gt;"YES",Calculator!$B$32&lt;Calculator!$G$15),"—",ROUND((1+SQRT(((50*POWER(80,POWER(COS(PI()*MOD(Calculator!$B$32/Calculator!$F$15,1)),2))-$C96)^2+(1500*ABS(SIN(2*PI()*MOD(Calculator!$B$32/Calculator!$F$15,1)))*IF(MOD(Calculator!$B$32/Calculator!$F$15,1)&lt;0.5,-1,1))^2)/((50*POWER(80,POWER(COS(PI()*MOD(Calculator!$B$32/Calculator!$F$15,1)),2))+$C96)^2+(1500*ABS(SIN(2*PI()*MOD(Calculator!$B$32/Calculator!$F$15,1)))*IF(MOD(Calculator!$B$32/Calculator!$F$15,1)&lt;0.5,-1,1))^2)))/(1-SQRT(((50*POWER(80,POWER(COS(PI()*MOD(Calculator!$B$32/Calculator!$F$15,1)),2))-$C96)^2+(1500*ABS(SIN(2*PI()*MOD(Calculator!$B$32/Calculator!$F$15,1)))*IF(MOD(Calculator!$B$32/Calculator!$F$15,1)&lt;0.5,-1,1))^2)/((50*POWER(80,POWER(COS(PI()*MOD(Calculator!$B$32/Calculator!$F$15,1)),2))+$C96)^2+(1500*ABS(SIN(2*PI()*MOD(Calculator!$B$32/Calculator!$F$15,1)))*IF(MOD(Calculator!$B$32/Calculator!$F$15,1)&lt;0.5,-1,1))^2))),2))</f>
        <v>2.88</v>
      </c>
      <c r="AR96" s="299" t="str">
        <f aca="false">IF(OR(Calculator!$E$16&lt;&gt;"YES",Calculator!$B$32&lt;Calculator!$G$16),"—",ROUND((1+SQRT(((50*POWER(80,POWER(COS(PI()*MOD(Calculator!$B$32/Calculator!$F$16,1)),2))-$C96)^2+(1500*ABS(SIN(2*PI()*MOD(Calculator!$B$32/Calculator!$F$16,1)))*IF(MOD(Calculator!$B$32/Calculator!$F$16,1)&lt;0.5,-1,1))^2)/((50*POWER(80,POWER(COS(PI()*MOD(Calculator!$B$32/Calculator!$F$16,1)),2))+$C96)^2+(1500*ABS(SIN(2*PI()*MOD(Calculator!$B$32/Calculator!$F$16,1)))*IF(MOD(Calculator!$B$32/Calculator!$F$16,1)&lt;0.5,-1,1))^2)))/(1-SQRT(((50*POWER(80,POWER(COS(PI()*MOD(Calculator!$B$32/Calculator!$F$16,1)),2))-$C96)^2+(1500*ABS(SIN(2*PI()*MOD(Calculator!$B$32/Calculator!$F$16,1)))*IF(MOD(Calculator!$B$32/Calculator!$F$16,1)&lt;0.5,-1,1))^2)/((50*POWER(80,POWER(COS(PI()*MOD(Calculator!$B$32/Calculator!$F$16,1)),2))+$C96)^2+(1500*ABS(SIN(2*PI()*MOD(Calculator!$B$32/Calculator!$F$16,1)))*IF(MOD(Calculator!$B$32/Calculator!$F$16,1)&lt;0.5,-1,1))^2))),2))</f>
        <v>—</v>
      </c>
      <c r="AS96" s="299" t="n">
        <f aca="false">IF(OR(Calculator!$E$17&lt;&gt;"YES",Calculator!$B$32&lt;Calculator!$G$17),"—",ROUND((1+SQRT(((50*POWER(80,POWER(COS(PI()*MOD(Calculator!$B$32/Calculator!$F$17,1)),2))-$C96)^2+(1500*ABS(SIN(2*PI()*MOD(Calculator!$B$32/Calculator!$F$17,1)))*IF(MOD(Calculator!$B$32/Calculator!$F$17,1)&lt;0.5,-1,1))^2)/((50*POWER(80,POWER(COS(PI()*MOD(Calculator!$B$32/Calculator!$F$17,1)),2))+$C96)^2+(1500*ABS(SIN(2*PI()*MOD(Calculator!$B$32/Calculator!$F$17,1)))*IF(MOD(Calculator!$B$32/Calculator!$F$17,1)&lt;0.5,-1,1))^2)))/(1-SQRT(((50*POWER(80,POWER(COS(PI()*MOD(Calculator!$B$32/Calculator!$F$17,1)),2))-$C96)^2+(1500*ABS(SIN(2*PI()*MOD(Calculator!$B$32/Calculator!$F$17,1)))*IF(MOD(Calculator!$B$32/Calculator!$F$17,1)&lt;0.5,-1,1))^2)/((50*POWER(80,POWER(COS(PI()*MOD(Calculator!$B$32/Calculator!$F$17,1)),2))+$C96)^2+(1500*ABS(SIN(2*PI()*MOD(Calculator!$B$32/Calculator!$F$17,1)))*IF(MOD(Calculator!$B$32/Calculator!$F$17,1)&lt;0.5,-1,1))^2))),2))</f>
        <v>20.46</v>
      </c>
      <c r="AT96" s="299" t="str">
        <f aca="false">IF(OR(Calculator!$E$18&lt;&gt;"YES",Calculator!$B$32&lt;Calculator!$G$18),"—",ROUND((1+SQRT(((50*POWER(80,POWER(COS(PI()*MOD(Calculator!$B$32/Calculator!$F$18,1)),2))-$C96)^2+(1500*ABS(SIN(2*PI()*MOD(Calculator!$B$32/Calculator!$F$18,1)))*IF(MOD(Calculator!$B$32/Calculator!$F$18,1)&lt;0.5,-1,1))^2)/((50*POWER(80,POWER(COS(PI()*MOD(Calculator!$B$32/Calculator!$F$18,1)),2))+$C96)^2+(1500*ABS(SIN(2*PI()*MOD(Calculator!$B$32/Calculator!$F$18,1)))*IF(MOD(Calculator!$B$32/Calculator!$F$18,1)&lt;0.5,-1,1))^2)))/(1-SQRT(((50*POWER(80,POWER(COS(PI()*MOD(Calculator!$B$32/Calculator!$F$18,1)),2))-$C96)^2+(1500*ABS(SIN(2*PI()*MOD(Calculator!$B$32/Calculator!$F$18,1)))*IF(MOD(Calculator!$B$32/Calculator!$F$18,1)&lt;0.5,-1,1))^2)/((50*POWER(80,POWER(COS(PI()*MOD(Calculator!$B$32/Calculator!$F$18,1)),2))+$C96)^2+(1500*ABS(SIN(2*PI()*MOD(Calculator!$B$32/Calculator!$F$18,1)))*IF(MOD(Calculator!$B$32/Calculator!$F$18,1)&lt;0.5,-1,1))^2))),2))</f>
        <v>—</v>
      </c>
      <c r="AU96" s="299" t="str">
        <f aca="false">IF(OR(Calculator!$E$19&lt;&gt;"YES",Calculator!$B$32&lt;Calculator!$G$19),"—",ROUND((1+SQRT(((50*POWER(80,POWER(COS(PI()*MOD(Calculator!$B$32/Calculator!$F$19,1)),2))-$C96)^2+(1500*ABS(SIN(2*PI()*MOD(Calculator!$B$32/Calculator!$F$19,1)))*IF(MOD(Calculator!$B$32/Calculator!$F$19,1)&lt;0.5,-1,1))^2)/((50*POWER(80,POWER(COS(PI()*MOD(Calculator!$B$32/Calculator!$F$19,1)),2))+$C96)^2+(1500*ABS(SIN(2*PI()*MOD(Calculator!$B$32/Calculator!$F$19,1)))*IF(MOD(Calculator!$B$32/Calculator!$F$19,1)&lt;0.5,-1,1))^2)))/(1-SQRT(((50*POWER(80,POWER(COS(PI()*MOD(Calculator!$B$32/Calculator!$F$19,1)),2))-$C96)^2+(1500*ABS(SIN(2*PI()*MOD(Calculator!$B$32/Calculator!$F$19,1)))*IF(MOD(Calculator!$B$32/Calculator!$F$19,1)&lt;0.5,-1,1))^2)/((50*POWER(80,POWER(COS(PI()*MOD(Calculator!$B$32/Calculator!$F$19,1)),2))+$C96)^2+(1500*ABS(SIN(2*PI()*MOD(Calculator!$B$32/Calculator!$F$19,1)))*IF(MOD(Calculator!$B$32/Calculator!$F$19,1)&lt;0.5,-1,1))^2))),2))</f>
        <v>—</v>
      </c>
      <c r="AV96" s="299" t="str">
        <f aca="false">IF(OR(Calculator!$E$20&lt;&gt;"YES",Calculator!$B$32&lt;Calculator!$G$20),"—",ROUND((1+SQRT(((50*POWER(80,POWER(COS(PI()*MOD(Calculator!$B$32/Calculator!$F$20,1)),2))-$C96)^2+(1500*ABS(SIN(2*PI()*MOD(Calculator!$B$32/Calculator!$F$20,1)))*IF(MOD(Calculator!$B$32/Calculator!$F$20,1)&lt;0.5,-1,1))^2)/((50*POWER(80,POWER(COS(PI()*MOD(Calculator!$B$32/Calculator!$F$20,1)),2))+$C96)^2+(1500*ABS(SIN(2*PI()*MOD(Calculator!$B$32/Calculator!$F$20,1)))*IF(MOD(Calculator!$B$32/Calculator!$F$20,1)&lt;0.5,-1,1))^2)))/(1-SQRT(((50*POWER(80,POWER(COS(PI()*MOD(Calculator!$B$32/Calculator!$F$20,1)),2))-$C96)^2+(1500*ABS(SIN(2*PI()*MOD(Calculator!$B$32/Calculator!$F$20,1)))*IF(MOD(Calculator!$B$32/Calculator!$F$20,1)&lt;0.5,-1,1))^2)/((50*POWER(80,POWER(COS(PI()*MOD(Calculator!$B$32/Calculator!$F$20,1)),2))+$C96)^2+(1500*ABS(SIN(2*PI()*MOD(Calculator!$B$32/Calculator!$F$20,1)))*IF(MOD(Calculator!$B$32/Calculator!$F$20,1)&lt;0.5,-1,1))^2))),2))</f>
        <v>—</v>
      </c>
      <c r="AW96" s="299" t="str">
        <f aca="false">IF(OR(Calculator!$E$21&lt;&gt;"YES",Calculator!$B$32&lt;Calculator!$G$21),"—",ROUND((1+SQRT(((50*POWER(80,POWER(COS(PI()*MOD(Calculator!$B$32/Calculator!$F$21,1)),2))-$C96)^2+(1500*ABS(SIN(2*PI()*MOD(Calculator!$B$32/Calculator!$F$21,1)))*IF(MOD(Calculator!$B$32/Calculator!$F$21,1)&lt;0.5,-1,1))^2)/((50*POWER(80,POWER(COS(PI()*MOD(Calculator!$B$32/Calculator!$F$21,1)),2))+$C96)^2+(1500*ABS(SIN(2*PI()*MOD(Calculator!$B$32/Calculator!$F$21,1)))*IF(MOD(Calculator!$B$32/Calculator!$F$21,1)&lt;0.5,-1,1))^2)))/(1-SQRT(((50*POWER(80,POWER(COS(PI()*MOD(Calculator!$B$32/Calculator!$F$21,1)),2))-$C96)^2+(1500*ABS(SIN(2*PI()*MOD(Calculator!$B$32/Calculator!$F$21,1)))*IF(MOD(Calculator!$B$32/Calculator!$F$21,1)&lt;0.5,-1,1))^2)/((50*POWER(80,POWER(COS(PI()*MOD(Calculator!$B$32/Calculator!$F$21,1)),2))+$C96)^2+(1500*ABS(SIN(2*PI()*MOD(Calculator!$B$32/Calculator!$F$21,1)))*IF(MOD(Calculator!$B$32/Calculator!$F$21,1)&lt;0.5,-1,1))^2))),2))</f>
        <v>—</v>
      </c>
      <c r="AX96" s="299" t="str">
        <f aca="false">IF(OR(Calculator!$E$22&lt;&gt;"YES",Calculator!$B$32&lt;Calculator!$G$22),"—",ROUND((1+SQRT(((50*POWER(80,POWER(COS(PI()*MOD(Calculator!$B$32/Calculator!$F$22,1)),2))-$C96)^2+(1500*ABS(SIN(2*PI()*MOD(Calculator!$B$32/Calculator!$F$22,1)))*IF(MOD(Calculator!$B$32/Calculator!$F$22,1)&lt;0.5,-1,1))^2)/((50*POWER(80,POWER(COS(PI()*MOD(Calculator!$B$32/Calculator!$F$22,1)),2))+$C96)^2+(1500*ABS(SIN(2*PI()*MOD(Calculator!$B$32/Calculator!$F$22,1)))*IF(MOD(Calculator!$B$32/Calculator!$F$22,1)&lt;0.5,-1,1))^2)))/(1-SQRT(((50*POWER(80,POWER(COS(PI()*MOD(Calculator!$B$32/Calculator!$F$22,1)),2))-$C96)^2+(1500*ABS(SIN(2*PI()*MOD(Calculator!$B$32/Calculator!$F$22,1)))*IF(MOD(Calculator!$B$32/Calculator!$F$22,1)&lt;0.5,-1,1))^2)/((50*POWER(80,POWER(COS(PI()*MOD(Calculator!$B$32/Calculator!$F$22,1)),2))+$C96)^2+(1500*ABS(SIN(2*PI()*MOD(Calculator!$B$32/Calculator!$F$22,1)))*IF(MOD(Calculator!$B$32/Calculator!$F$22,1)&lt;0.5,-1,1))^2))),2))</f>
        <v>—</v>
      </c>
      <c r="AY96" s="293" t="n">
        <f aca="false">IFERROR(ROUND((IF(ISNUMBER(AN96),AN96,0)+IF(ISNUMBER(AO96),AO96,0)+IF(ISNUMBER(AP96),AP96,0)+IF(ISNUMBER(AQ96),AQ96,0)+IF(ISNUMBER(AR96),AR96,0)+IF(ISNUMBER(AS96),AS96,0)+IF(ISNUMBER(AT96),AT96,0)+IF(ISNUMBER(AU96),AU96,0)+IF(ISNUMBER(AV96),AV96,0)+IF(ISNUMBER(AW96),AW96,0)+IF(ISNUMBER(AX96),AX96,0))/(IF(ISNUMBER(AN96),1,0)+IF(ISNUMBER(AO96),1,0)+IF(ISNUMBER(AP96),1,0)+IF(ISNUMBER(AQ96),1,0)+IF(ISNUMBER(AR96),1,0)+IF(ISNUMBER(AS96),1,0)+IF(ISNUMBER(AT96),1,0)+IF(ISNUMBER(AU96),1,0)+IF(ISNUMBER(AV96),1,0)+IF(ISNUMBER(AW96),1,0)+IF(ISNUMBER(AX96),1,0)),4),"")</f>
        <v>11.67</v>
      </c>
      <c r="AZ96" s="299" t="str">
        <f aca="false">IF(OR(Calculator!$E$12&lt;&gt;"YES",Calculator!$B$33&lt;Calculator!$G$12),"—",ROUND((1+SQRT(((50*POWER(80,POWER(COS(PI()*MOD(Calculator!$B$33/Calculator!$F$12,1)),2))-$C96)^2+(1500*ABS(SIN(2*PI()*MOD(Calculator!$B$33/Calculator!$F$12,1)))*IF(MOD(Calculator!$B$33/Calculator!$F$12,1)&lt;0.5,-1,1))^2)/((50*POWER(80,POWER(COS(PI()*MOD(Calculator!$B$33/Calculator!$F$12,1)),2))+$C96)^2+(1500*ABS(SIN(2*PI()*MOD(Calculator!$B$33/Calculator!$F$12,1)))*IF(MOD(Calculator!$B$33/Calculator!$F$12,1)&lt;0.5,-1,1))^2)))/(1-SQRT(((50*POWER(80,POWER(COS(PI()*MOD(Calculator!$B$33/Calculator!$F$12,1)),2))-$C96)^2+(1500*ABS(SIN(2*PI()*MOD(Calculator!$B$33/Calculator!$F$12,1)))*IF(MOD(Calculator!$B$33/Calculator!$F$12,1)&lt;0.5,-1,1))^2)/((50*POWER(80,POWER(COS(PI()*MOD(Calculator!$B$33/Calculator!$F$12,1)),2))+$C96)^2+(1500*ABS(SIN(2*PI()*MOD(Calculator!$B$33/Calculator!$F$12,1)))*IF(MOD(Calculator!$B$33/Calculator!$F$12,1)&lt;0.5,-1,1))^2))),2))</f>
        <v>—</v>
      </c>
      <c r="BA96" s="299" t="str">
        <f aca="false">IF(OR(Calculator!$E$13&lt;&gt;"YES",Calculator!$B$33&lt;Calculator!$G$13),"—",ROUND((1+SQRT(((50*POWER(80,POWER(COS(PI()*MOD(Calculator!$B$33/Calculator!$F$13,1)),2))-$C96)^2+(1500*ABS(SIN(2*PI()*MOD(Calculator!$B$33/Calculator!$F$13,1)))*IF(MOD(Calculator!$B$33/Calculator!$F$13,1)&lt;0.5,-1,1))^2)/((50*POWER(80,POWER(COS(PI()*MOD(Calculator!$B$33/Calculator!$F$13,1)),2))+$C96)^2+(1500*ABS(SIN(2*PI()*MOD(Calculator!$B$33/Calculator!$F$13,1)))*IF(MOD(Calculator!$B$33/Calculator!$F$13,1)&lt;0.5,-1,1))^2)))/(1-SQRT(((50*POWER(80,POWER(COS(PI()*MOD(Calculator!$B$33/Calculator!$F$13,1)),2))-$C96)^2+(1500*ABS(SIN(2*PI()*MOD(Calculator!$B$33/Calculator!$F$13,1)))*IF(MOD(Calculator!$B$33/Calculator!$F$13,1)&lt;0.5,-1,1))^2)/((50*POWER(80,POWER(COS(PI()*MOD(Calculator!$B$33/Calculator!$F$13,1)),2))+$C96)^2+(1500*ABS(SIN(2*PI()*MOD(Calculator!$B$33/Calculator!$F$13,1)))*IF(MOD(Calculator!$B$33/Calculator!$F$13,1)&lt;0.5,-1,1))^2))),2))</f>
        <v>—</v>
      </c>
      <c r="BB96" s="299" t="str">
        <f aca="false">IF(OR(Calculator!$E$14&lt;&gt;"YES",Calculator!$B$33&lt;Calculator!$G$14),"—",ROUND((1+SQRT(((50*POWER(80,POWER(COS(PI()*MOD(Calculator!$B$33/Calculator!$F$14,1)),2))-$C96)^2+(1500*ABS(SIN(2*PI()*MOD(Calculator!$B$33/Calculator!$F$14,1)))*IF(MOD(Calculator!$B$33/Calculator!$F$14,1)&lt;0.5,-1,1))^2)/((50*POWER(80,POWER(COS(PI()*MOD(Calculator!$B$33/Calculator!$F$14,1)),2))+$C96)^2+(1500*ABS(SIN(2*PI()*MOD(Calculator!$B$33/Calculator!$F$14,1)))*IF(MOD(Calculator!$B$33/Calculator!$F$14,1)&lt;0.5,-1,1))^2)))/(1-SQRT(((50*POWER(80,POWER(COS(PI()*MOD(Calculator!$B$33/Calculator!$F$14,1)),2))-$C96)^2+(1500*ABS(SIN(2*PI()*MOD(Calculator!$B$33/Calculator!$F$14,1)))*IF(MOD(Calculator!$B$33/Calculator!$F$14,1)&lt;0.5,-1,1))^2)/((50*POWER(80,POWER(COS(PI()*MOD(Calculator!$B$33/Calculator!$F$14,1)),2))+$C96)^2+(1500*ABS(SIN(2*PI()*MOD(Calculator!$B$33/Calculator!$F$14,1)))*IF(MOD(Calculator!$B$33/Calculator!$F$14,1)&lt;0.5,-1,1))^2))),2))</f>
        <v>—</v>
      </c>
      <c r="BC96" s="299" t="n">
        <f aca="false">IF(OR(Calculator!$E$15&lt;&gt;"YES",Calculator!$B$33&lt;Calculator!$G$15),"—",ROUND((1+SQRT(((50*POWER(80,POWER(COS(PI()*MOD(Calculator!$B$33/Calculator!$F$15,1)),2))-$C96)^2+(1500*ABS(SIN(2*PI()*MOD(Calculator!$B$33/Calculator!$F$15,1)))*IF(MOD(Calculator!$B$33/Calculator!$F$15,1)&lt;0.5,-1,1))^2)/((50*POWER(80,POWER(COS(PI()*MOD(Calculator!$B$33/Calculator!$F$15,1)),2))+$C96)^2+(1500*ABS(SIN(2*PI()*MOD(Calculator!$B$33/Calculator!$F$15,1)))*IF(MOD(Calculator!$B$33/Calculator!$F$15,1)&lt;0.5,-1,1))^2)))/(1-SQRT(((50*POWER(80,POWER(COS(PI()*MOD(Calculator!$B$33/Calculator!$F$15,1)),2))-$C96)^2+(1500*ABS(SIN(2*PI()*MOD(Calculator!$B$33/Calculator!$F$15,1)))*IF(MOD(Calculator!$B$33/Calculator!$F$15,1)&lt;0.5,-1,1))^2)/((50*POWER(80,POWER(COS(PI()*MOD(Calculator!$B$33/Calculator!$F$15,1)),2))+$C96)^2+(1500*ABS(SIN(2*PI()*MOD(Calculator!$B$33/Calculator!$F$15,1)))*IF(MOD(Calculator!$B$33/Calculator!$F$15,1)&lt;0.5,-1,1))^2))),2))</f>
        <v>3.07</v>
      </c>
      <c r="BD96" s="299" t="str">
        <f aca="false">IF(OR(Calculator!$E$16&lt;&gt;"YES",Calculator!$B$33&lt;Calculator!$G$16),"—",ROUND((1+SQRT(((50*POWER(80,POWER(COS(PI()*MOD(Calculator!$B$33/Calculator!$F$16,1)),2))-$C96)^2+(1500*ABS(SIN(2*PI()*MOD(Calculator!$B$33/Calculator!$F$16,1)))*IF(MOD(Calculator!$B$33/Calculator!$F$16,1)&lt;0.5,-1,1))^2)/((50*POWER(80,POWER(COS(PI()*MOD(Calculator!$B$33/Calculator!$F$16,1)),2))+$C96)^2+(1500*ABS(SIN(2*PI()*MOD(Calculator!$B$33/Calculator!$F$16,1)))*IF(MOD(Calculator!$B$33/Calculator!$F$16,1)&lt;0.5,-1,1))^2)))/(1-SQRT(((50*POWER(80,POWER(COS(PI()*MOD(Calculator!$B$33/Calculator!$F$16,1)),2))-$C96)^2+(1500*ABS(SIN(2*PI()*MOD(Calculator!$B$33/Calculator!$F$16,1)))*IF(MOD(Calculator!$B$33/Calculator!$F$16,1)&lt;0.5,-1,1))^2)/((50*POWER(80,POWER(COS(PI()*MOD(Calculator!$B$33/Calculator!$F$16,1)),2))+$C96)^2+(1500*ABS(SIN(2*PI()*MOD(Calculator!$B$33/Calculator!$F$16,1)))*IF(MOD(Calculator!$B$33/Calculator!$F$16,1)&lt;0.5,-1,1))^2))),2))</f>
        <v>—</v>
      </c>
      <c r="BE96" s="299" t="n">
        <f aca="false">IF(OR(Calculator!$E$17&lt;&gt;"YES",Calculator!$B$33&lt;Calculator!$G$17),"—",ROUND((1+SQRT(((50*POWER(80,POWER(COS(PI()*MOD(Calculator!$B$33/Calculator!$F$17,1)),2))-$C96)^2+(1500*ABS(SIN(2*PI()*MOD(Calculator!$B$33/Calculator!$F$17,1)))*IF(MOD(Calculator!$B$33/Calculator!$F$17,1)&lt;0.5,-1,1))^2)/((50*POWER(80,POWER(COS(PI()*MOD(Calculator!$B$33/Calculator!$F$17,1)),2))+$C96)^2+(1500*ABS(SIN(2*PI()*MOD(Calculator!$B$33/Calculator!$F$17,1)))*IF(MOD(Calculator!$B$33/Calculator!$F$17,1)&lt;0.5,-1,1))^2)))/(1-SQRT(((50*POWER(80,POWER(COS(PI()*MOD(Calculator!$B$33/Calculator!$F$17,1)),2))-$C96)^2+(1500*ABS(SIN(2*PI()*MOD(Calculator!$B$33/Calculator!$F$17,1)))*IF(MOD(Calculator!$B$33/Calculator!$F$17,1)&lt;0.5,-1,1))^2)/((50*POWER(80,POWER(COS(PI()*MOD(Calculator!$B$33/Calculator!$F$17,1)),2))+$C96)^2+(1500*ABS(SIN(2*PI()*MOD(Calculator!$B$33/Calculator!$F$17,1)))*IF(MOD(Calculator!$B$33/Calculator!$F$17,1)&lt;0.5,-1,1))^2))),2))</f>
        <v>22.91</v>
      </c>
      <c r="BF96" s="299" t="str">
        <f aca="false">IF(OR(Calculator!$E$18&lt;&gt;"YES",Calculator!$B$33&lt;Calculator!$G$18),"—",ROUND((1+SQRT(((50*POWER(80,POWER(COS(PI()*MOD(Calculator!$B$33/Calculator!$F$18,1)),2))-$C96)^2+(1500*ABS(SIN(2*PI()*MOD(Calculator!$B$33/Calculator!$F$18,1)))*IF(MOD(Calculator!$B$33/Calculator!$F$18,1)&lt;0.5,-1,1))^2)/((50*POWER(80,POWER(COS(PI()*MOD(Calculator!$B$33/Calculator!$F$18,1)),2))+$C96)^2+(1500*ABS(SIN(2*PI()*MOD(Calculator!$B$33/Calculator!$F$18,1)))*IF(MOD(Calculator!$B$33/Calculator!$F$18,1)&lt;0.5,-1,1))^2)))/(1-SQRT(((50*POWER(80,POWER(COS(PI()*MOD(Calculator!$B$33/Calculator!$F$18,1)),2))-$C96)^2+(1500*ABS(SIN(2*PI()*MOD(Calculator!$B$33/Calculator!$F$18,1)))*IF(MOD(Calculator!$B$33/Calculator!$F$18,1)&lt;0.5,-1,1))^2)/((50*POWER(80,POWER(COS(PI()*MOD(Calculator!$B$33/Calculator!$F$18,1)),2))+$C96)^2+(1500*ABS(SIN(2*PI()*MOD(Calculator!$B$33/Calculator!$F$18,1)))*IF(MOD(Calculator!$B$33/Calculator!$F$18,1)&lt;0.5,-1,1))^2))),2))</f>
        <v>—</v>
      </c>
      <c r="BG96" s="299" t="str">
        <f aca="false">IF(OR(Calculator!$E$19&lt;&gt;"YES",Calculator!$B$33&lt;Calculator!$G$19),"—",ROUND((1+SQRT(((50*POWER(80,POWER(COS(PI()*MOD(Calculator!$B$33/Calculator!$F$19,1)),2))-$C96)^2+(1500*ABS(SIN(2*PI()*MOD(Calculator!$B$33/Calculator!$F$19,1)))*IF(MOD(Calculator!$B$33/Calculator!$F$19,1)&lt;0.5,-1,1))^2)/((50*POWER(80,POWER(COS(PI()*MOD(Calculator!$B$33/Calculator!$F$19,1)),2))+$C96)^2+(1500*ABS(SIN(2*PI()*MOD(Calculator!$B$33/Calculator!$F$19,1)))*IF(MOD(Calculator!$B$33/Calculator!$F$19,1)&lt;0.5,-1,1))^2)))/(1-SQRT(((50*POWER(80,POWER(COS(PI()*MOD(Calculator!$B$33/Calculator!$F$19,1)),2))-$C96)^2+(1500*ABS(SIN(2*PI()*MOD(Calculator!$B$33/Calculator!$F$19,1)))*IF(MOD(Calculator!$B$33/Calculator!$F$19,1)&lt;0.5,-1,1))^2)/((50*POWER(80,POWER(COS(PI()*MOD(Calculator!$B$33/Calculator!$F$19,1)),2))+$C96)^2+(1500*ABS(SIN(2*PI()*MOD(Calculator!$B$33/Calculator!$F$19,1)))*IF(MOD(Calculator!$B$33/Calculator!$F$19,1)&lt;0.5,-1,1))^2))),2))</f>
        <v>—</v>
      </c>
      <c r="BH96" s="299" t="str">
        <f aca="false">IF(OR(Calculator!$E$20&lt;&gt;"YES",Calculator!$B$33&lt;Calculator!$G$20),"—",ROUND((1+SQRT(((50*POWER(80,POWER(COS(PI()*MOD(Calculator!$B$33/Calculator!$F$20,1)),2))-$C96)^2+(1500*ABS(SIN(2*PI()*MOD(Calculator!$B$33/Calculator!$F$20,1)))*IF(MOD(Calculator!$B$33/Calculator!$F$20,1)&lt;0.5,-1,1))^2)/((50*POWER(80,POWER(COS(PI()*MOD(Calculator!$B$33/Calculator!$F$20,1)),2))+$C96)^2+(1500*ABS(SIN(2*PI()*MOD(Calculator!$B$33/Calculator!$F$20,1)))*IF(MOD(Calculator!$B$33/Calculator!$F$20,1)&lt;0.5,-1,1))^2)))/(1-SQRT(((50*POWER(80,POWER(COS(PI()*MOD(Calculator!$B$33/Calculator!$F$20,1)),2))-$C96)^2+(1500*ABS(SIN(2*PI()*MOD(Calculator!$B$33/Calculator!$F$20,1)))*IF(MOD(Calculator!$B$33/Calculator!$F$20,1)&lt;0.5,-1,1))^2)/((50*POWER(80,POWER(COS(PI()*MOD(Calculator!$B$33/Calculator!$F$20,1)),2))+$C96)^2+(1500*ABS(SIN(2*PI()*MOD(Calculator!$B$33/Calculator!$F$20,1)))*IF(MOD(Calculator!$B$33/Calculator!$F$20,1)&lt;0.5,-1,1))^2))),2))</f>
        <v>—</v>
      </c>
      <c r="BI96" s="299" t="str">
        <f aca="false">IF(OR(Calculator!$E$21&lt;&gt;"YES",Calculator!$B$33&lt;Calculator!$G$21),"—",ROUND((1+SQRT(((50*POWER(80,POWER(COS(PI()*MOD(Calculator!$B$33/Calculator!$F$21,1)),2))-$C96)^2+(1500*ABS(SIN(2*PI()*MOD(Calculator!$B$33/Calculator!$F$21,1)))*IF(MOD(Calculator!$B$33/Calculator!$F$21,1)&lt;0.5,-1,1))^2)/((50*POWER(80,POWER(COS(PI()*MOD(Calculator!$B$33/Calculator!$F$21,1)),2))+$C96)^2+(1500*ABS(SIN(2*PI()*MOD(Calculator!$B$33/Calculator!$F$21,1)))*IF(MOD(Calculator!$B$33/Calculator!$F$21,1)&lt;0.5,-1,1))^2)))/(1-SQRT(((50*POWER(80,POWER(COS(PI()*MOD(Calculator!$B$33/Calculator!$F$21,1)),2))-$C96)^2+(1500*ABS(SIN(2*PI()*MOD(Calculator!$B$33/Calculator!$F$21,1)))*IF(MOD(Calculator!$B$33/Calculator!$F$21,1)&lt;0.5,-1,1))^2)/((50*POWER(80,POWER(COS(PI()*MOD(Calculator!$B$33/Calculator!$F$21,1)),2))+$C96)^2+(1500*ABS(SIN(2*PI()*MOD(Calculator!$B$33/Calculator!$F$21,1)))*IF(MOD(Calculator!$B$33/Calculator!$F$21,1)&lt;0.5,-1,1))^2))),2))</f>
        <v>—</v>
      </c>
      <c r="BJ96" s="299" t="str">
        <f aca="false">IF(OR(Calculator!$E$22&lt;&gt;"YES",Calculator!$B$33&lt;Calculator!$G$22),"—",ROUND((1+SQRT(((50*POWER(80,POWER(COS(PI()*MOD(Calculator!$B$33/Calculator!$F$22,1)),2))-$C96)^2+(1500*ABS(SIN(2*PI()*MOD(Calculator!$B$33/Calculator!$F$22,1)))*IF(MOD(Calculator!$B$33/Calculator!$F$22,1)&lt;0.5,-1,1))^2)/((50*POWER(80,POWER(COS(PI()*MOD(Calculator!$B$33/Calculator!$F$22,1)),2))+$C96)^2+(1500*ABS(SIN(2*PI()*MOD(Calculator!$B$33/Calculator!$F$22,1)))*IF(MOD(Calculator!$B$33/Calculator!$F$22,1)&lt;0.5,-1,1))^2)))/(1-SQRT(((50*POWER(80,POWER(COS(PI()*MOD(Calculator!$B$33/Calculator!$F$22,1)),2))-$C96)^2+(1500*ABS(SIN(2*PI()*MOD(Calculator!$B$33/Calculator!$F$22,1)))*IF(MOD(Calculator!$B$33/Calculator!$F$22,1)&lt;0.5,-1,1))^2)/((50*POWER(80,POWER(COS(PI()*MOD(Calculator!$B$33/Calculator!$F$22,1)),2))+$C96)^2+(1500*ABS(SIN(2*PI()*MOD(Calculator!$B$33/Calculator!$F$22,1)))*IF(MOD(Calculator!$B$33/Calculator!$F$22,1)&lt;0.5,-1,1))^2))),2))</f>
        <v>—</v>
      </c>
      <c r="BK96" s="293" t="n">
        <f aca="false">IFERROR(ROUND((IF(ISNUMBER(AZ96),AZ96,0)+IF(ISNUMBER(BA96),BA96,0)+IF(ISNUMBER(BB96),BB96,0)+IF(ISNUMBER(BC96),BC96,0)+IF(ISNUMBER(BD96),BD96,0)+IF(ISNUMBER(BE96),BE96,0)+IF(ISNUMBER(BF96),BF96,0)+IF(ISNUMBER(BG96),BG96,0)+IF(ISNUMBER(BH96),BH96,0)+IF(ISNUMBER(BI96),BI96,0)+IF(ISNUMBER(BJ96),BJ96,0))/(IF(ISNUMBER(AZ96),1,0)+IF(ISNUMBER(BA96),1,0)+IF(ISNUMBER(BB96),1,0)+IF(ISNUMBER(BC96),1,0)+IF(ISNUMBER(BD96),1,0)+IF(ISNUMBER(BE96),1,0)+IF(ISNUMBER(BF96),1,0)+IF(ISNUMBER(BG96),1,0)+IF(ISNUMBER(BH96),1,0)+IF(ISNUMBER(BI96),1,0)+IF(ISNUMBER(BJ96),1,0)),4),"")</f>
        <v>12.99</v>
      </c>
      <c r="BM96" s="253" t="str">
        <f aca="false">IF(OR(Calculator!$E$12&lt;&gt;"YES",Calculator!$B$29&lt;Calculator!$G$12),"—",ROUND((1+SQRT(((50*POWER(80,POWER(COS(PI()*MOD(Calculator!$B$29/Calculator!$F$12,1)),2))+MIN(500,MAX(30,100*EXP(-0.3*'VSWR Calculator'!$C$24)*(1+3*ABS(MOD('VSWR Calculator'!$C$23/Calculator!$F$12/2,1)-0.5))))/'VSWR Calculator'!$C$25)-$C96)^2+(1500*ABS(SIN(2*PI()*MOD(Calculator!$B$29/Calculator!$F$12,1)))*IF(MOD(Calculator!$B$29/Calculator!$F$12,1)&lt;0.5,-1,1))^2)/SQRT(((50*POWER(80,POWER(COS(PI()*MOD(Calculator!$B$29/Calculator!$F$12,1)),2))+MIN(500,MAX(30,100*EXP(-0.3*'VSWR Calculator'!$C$24)*(1+3*ABS(MOD('VSWR Calculator'!$C$23/Calculator!$F$12/2,1)-0.5))))/'VSWR Calculator'!$C$25)+$C96)^2+(1500*ABS(SIN(2*PI()*MOD(Calculator!$B$29/Calculator!$F$12,1)))*IF(MOD(Calculator!$B$29/Calculator!$F$12,1)&lt;0.5,-1,1))^2))/(1-SQRT(((50*POWER(80,POWER(COS(PI()*MOD(Calculator!$B$29/Calculator!$F$12,1)),2))+MIN(500,MAX(30,100*EXP(-0.3*'VSWR Calculator'!$C$24)*(1+3*ABS(MOD('VSWR Calculator'!$C$23/Calculator!$F$12/2,1)-0.5))))/'VSWR Calculator'!$C$25)-$C96)^2+(1500*ABS(SIN(2*PI()*MOD(Calculator!$B$29/Calculator!$F$12,1)))*IF(MOD(Calculator!$B$29/Calculator!$F$12,1)&lt;0.5,-1,1))^2)/SQRT(((50*POWER(80,POWER(COS(PI()*MOD(Calculator!$B$29/Calculator!$F$12,1)),2))+MIN(500,MAX(30,100*EXP(-0.3*'VSWR Calculator'!$C$24)*(1+3*ABS(MOD('VSWR Calculator'!$C$23/Calculator!$F$12/2,1)-0.5))))/'VSWR Calculator'!$C$25)+$C96)^2+(1500*ABS(SIN(2*PI()*MOD(Calculator!$B$29/Calculator!$F$12,1)))*IF(MOD(Calculator!$B$29/Calculator!$F$12,1)&lt;0.5,-1,1))^2)),2))</f>
        <v>—</v>
      </c>
      <c r="BN96" s="253" t="str">
        <f aca="false">IF(OR(Calculator!$E$13&lt;&gt;"YES",Calculator!$B$29&lt;Calculator!$G$13),"—",ROUND((1+SQRT(((50*POWER(80,POWER(COS(PI()*MOD(Calculator!$B$29/Calculator!$F$13,1)),2))+MIN(500,MAX(30,100*EXP(-0.3*'VSWR Calculator'!$C$24)*(1+3*ABS(MOD('VSWR Calculator'!$C$23/Calculator!$F$13/2,1)-0.5))))/'VSWR Calculator'!$C$25)-$C96)^2+(1500*ABS(SIN(2*PI()*MOD(Calculator!$B$29/Calculator!$F$13,1)))*IF(MOD(Calculator!$B$29/Calculator!$F$13,1)&lt;0.5,-1,1))^2)/SQRT(((50*POWER(80,POWER(COS(PI()*MOD(Calculator!$B$29/Calculator!$F$13,1)),2))+MIN(500,MAX(30,100*EXP(-0.3*'VSWR Calculator'!$C$24)*(1+3*ABS(MOD('VSWR Calculator'!$C$23/Calculator!$F$13/2,1)-0.5))))/'VSWR Calculator'!$C$25)+$C96)^2+(1500*ABS(SIN(2*PI()*MOD(Calculator!$B$29/Calculator!$F$13,1)))*IF(MOD(Calculator!$B$29/Calculator!$F$13,1)&lt;0.5,-1,1))^2))/(1-SQRT(((50*POWER(80,POWER(COS(PI()*MOD(Calculator!$B$29/Calculator!$F$13,1)),2))+MIN(500,MAX(30,100*EXP(-0.3*'VSWR Calculator'!$C$24)*(1+3*ABS(MOD('VSWR Calculator'!$C$23/Calculator!$F$13/2,1)-0.5))))/'VSWR Calculator'!$C$25)-$C96)^2+(1500*ABS(SIN(2*PI()*MOD(Calculator!$B$29/Calculator!$F$13,1)))*IF(MOD(Calculator!$B$29/Calculator!$F$13,1)&lt;0.5,-1,1))^2)/SQRT(((50*POWER(80,POWER(COS(PI()*MOD(Calculator!$B$29/Calculator!$F$13,1)),2))+MIN(500,MAX(30,100*EXP(-0.3*'VSWR Calculator'!$C$24)*(1+3*ABS(MOD('VSWR Calculator'!$C$23/Calculator!$F$13/2,1)-0.5))))/'VSWR Calculator'!$C$25)+$C96)^2+(1500*ABS(SIN(2*PI()*MOD(Calculator!$B$29/Calculator!$F$13,1)))*IF(MOD(Calculator!$B$29/Calculator!$F$13,1)&lt;0.5,-1,1))^2)),2))</f>
        <v>—</v>
      </c>
      <c r="BO96" s="253" t="str">
        <f aca="false">IF(OR(Calculator!$E$14&lt;&gt;"YES",Calculator!$B$29&lt;Calculator!$G$14),"—",ROUND((1+SQRT(((50*POWER(80,POWER(COS(PI()*MOD(Calculator!$B$29/Calculator!$F$14,1)),2))+MIN(500,MAX(30,100*EXP(-0.3*'VSWR Calculator'!$C$24)*(1+3*ABS(MOD('VSWR Calculator'!$C$23/Calculator!$F$14/2,1)-0.5))))/'VSWR Calculator'!$C$25)-$C96)^2+(1500*ABS(SIN(2*PI()*MOD(Calculator!$B$29/Calculator!$F$14,1)))*IF(MOD(Calculator!$B$29/Calculator!$F$14,1)&lt;0.5,-1,1))^2)/SQRT(((50*POWER(80,POWER(COS(PI()*MOD(Calculator!$B$29/Calculator!$F$14,1)),2))+MIN(500,MAX(30,100*EXP(-0.3*'VSWR Calculator'!$C$24)*(1+3*ABS(MOD('VSWR Calculator'!$C$23/Calculator!$F$14/2,1)-0.5))))/'VSWR Calculator'!$C$25)+$C96)^2+(1500*ABS(SIN(2*PI()*MOD(Calculator!$B$29/Calculator!$F$14,1)))*IF(MOD(Calculator!$B$29/Calculator!$F$14,1)&lt;0.5,-1,1))^2))/(1-SQRT(((50*POWER(80,POWER(COS(PI()*MOD(Calculator!$B$29/Calculator!$F$14,1)),2))+MIN(500,MAX(30,100*EXP(-0.3*'VSWR Calculator'!$C$24)*(1+3*ABS(MOD('VSWR Calculator'!$C$23/Calculator!$F$14/2,1)-0.5))))/'VSWR Calculator'!$C$25)-$C96)^2+(1500*ABS(SIN(2*PI()*MOD(Calculator!$B$29/Calculator!$F$14,1)))*IF(MOD(Calculator!$B$29/Calculator!$F$14,1)&lt;0.5,-1,1))^2)/SQRT(((50*POWER(80,POWER(COS(PI()*MOD(Calculator!$B$29/Calculator!$F$14,1)),2))+MIN(500,MAX(30,100*EXP(-0.3*'VSWR Calculator'!$C$24)*(1+3*ABS(MOD('VSWR Calculator'!$C$23/Calculator!$F$14/2,1)-0.5))))/'VSWR Calculator'!$C$25)+$C96)^2+(1500*ABS(SIN(2*PI()*MOD(Calculator!$B$29/Calculator!$F$14,1)))*IF(MOD(Calculator!$B$29/Calculator!$F$14,1)&lt;0.5,-1,1))^2)),2))</f>
        <v>—</v>
      </c>
      <c r="BP96" s="253" t="n">
        <f aca="false">IF(OR(Calculator!$E$15&lt;&gt;"YES",Calculator!$B$29&lt;Calculator!$G$15),"—",ROUND((1+SQRT(((50*POWER(80,POWER(COS(PI()*MOD(Calculator!$B$29/Calculator!$F$15,1)),2))+MIN(500,MAX(30,100*EXP(-0.3*'VSWR Calculator'!$C$24)*(1+3*ABS(MOD('VSWR Calculator'!$C$23/Calculator!$F$15/2,1)-0.5))))/'VSWR Calculator'!$C$25)-$C96)^2+(1500*ABS(SIN(2*PI()*MOD(Calculator!$B$29/Calculator!$F$15,1)))*IF(MOD(Calculator!$B$29/Calculator!$F$15,1)&lt;0.5,-1,1))^2)/SQRT(((50*POWER(80,POWER(COS(PI()*MOD(Calculator!$B$29/Calculator!$F$15,1)),2))+MIN(500,MAX(30,100*EXP(-0.3*'VSWR Calculator'!$C$24)*(1+3*ABS(MOD('VSWR Calculator'!$C$23/Calculator!$F$15/2,1)-0.5))))/'VSWR Calculator'!$C$25)+$C96)^2+(1500*ABS(SIN(2*PI()*MOD(Calculator!$B$29/Calculator!$F$15,1)))*IF(MOD(Calculator!$B$29/Calculator!$F$15,1)&lt;0.5,-1,1))^2))/(1-SQRT(((50*POWER(80,POWER(COS(PI()*MOD(Calculator!$B$29/Calculator!$F$15,1)),2))+MIN(500,MAX(30,100*EXP(-0.3*'VSWR Calculator'!$C$24)*(1+3*ABS(MOD('VSWR Calculator'!$C$23/Calculator!$F$15/2,1)-0.5))))/'VSWR Calculator'!$C$25)-$C96)^2+(1500*ABS(SIN(2*PI()*MOD(Calculator!$B$29/Calculator!$F$15,1)))*IF(MOD(Calculator!$B$29/Calculator!$F$15,1)&lt;0.5,-1,1))^2)/SQRT(((50*POWER(80,POWER(COS(PI()*MOD(Calculator!$B$29/Calculator!$F$15,1)),2))+MIN(500,MAX(30,100*EXP(-0.3*'VSWR Calculator'!$C$24)*(1+3*ABS(MOD('VSWR Calculator'!$C$23/Calculator!$F$15/2,1)-0.5))))/'VSWR Calculator'!$C$25)+$C96)^2+(1500*ABS(SIN(2*PI()*MOD(Calculator!$B$29/Calculator!$F$15,1)))*IF(MOD(Calculator!$B$29/Calculator!$F$15,1)&lt;0.5,-1,1))^2)),2))</f>
        <v>19.23</v>
      </c>
      <c r="BQ96" s="253" t="str">
        <f aca="false">IF(OR(Calculator!$E$16&lt;&gt;"YES",Calculator!$B$29&lt;Calculator!$G$16),"—",ROUND((1+SQRT(((50*POWER(80,POWER(COS(PI()*MOD(Calculator!$B$29/Calculator!$F$16,1)),2))+MIN(500,MAX(30,100*EXP(-0.3*'VSWR Calculator'!$C$24)*(1+3*ABS(MOD('VSWR Calculator'!$C$23/Calculator!$F$16/2,1)-0.5))))/'VSWR Calculator'!$C$25)-$C96)^2+(1500*ABS(SIN(2*PI()*MOD(Calculator!$B$29/Calculator!$F$16,1)))*IF(MOD(Calculator!$B$29/Calculator!$F$16,1)&lt;0.5,-1,1))^2)/SQRT(((50*POWER(80,POWER(COS(PI()*MOD(Calculator!$B$29/Calculator!$F$16,1)),2))+MIN(500,MAX(30,100*EXP(-0.3*'VSWR Calculator'!$C$24)*(1+3*ABS(MOD('VSWR Calculator'!$C$23/Calculator!$F$16/2,1)-0.5))))/'VSWR Calculator'!$C$25)+$C96)^2+(1500*ABS(SIN(2*PI()*MOD(Calculator!$B$29/Calculator!$F$16,1)))*IF(MOD(Calculator!$B$29/Calculator!$F$16,1)&lt;0.5,-1,1))^2))/(1-SQRT(((50*POWER(80,POWER(COS(PI()*MOD(Calculator!$B$29/Calculator!$F$16,1)),2))+MIN(500,MAX(30,100*EXP(-0.3*'VSWR Calculator'!$C$24)*(1+3*ABS(MOD('VSWR Calculator'!$C$23/Calculator!$F$16/2,1)-0.5))))/'VSWR Calculator'!$C$25)-$C96)^2+(1500*ABS(SIN(2*PI()*MOD(Calculator!$B$29/Calculator!$F$16,1)))*IF(MOD(Calculator!$B$29/Calculator!$F$16,1)&lt;0.5,-1,1))^2)/SQRT(((50*POWER(80,POWER(COS(PI()*MOD(Calculator!$B$29/Calculator!$F$16,1)),2))+MIN(500,MAX(30,100*EXP(-0.3*'VSWR Calculator'!$C$24)*(1+3*ABS(MOD('VSWR Calculator'!$C$23/Calculator!$F$16/2,1)-0.5))))/'VSWR Calculator'!$C$25)+$C96)^2+(1500*ABS(SIN(2*PI()*MOD(Calculator!$B$29/Calculator!$F$16,1)))*IF(MOD(Calculator!$B$29/Calculator!$F$16,1)&lt;0.5,-1,1))^2)),2))</f>
        <v>—</v>
      </c>
      <c r="BR96" s="253" t="n">
        <f aca="false">IF(OR(Calculator!$E$17&lt;&gt;"YES",Calculator!$B$29&lt;Calculator!$G$17),"—",ROUND((1+SQRT(((50*POWER(80,POWER(COS(PI()*MOD(Calculator!$B$29/Calculator!$F$17,1)),2))+MIN(500,MAX(30,100*EXP(-0.3*'VSWR Calculator'!$C$24)*(1+3*ABS(MOD('VSWR Calculator'!$C$23/Calculator!$F$17/2,1)-0.5))))/'VSWR Calculator'!$C$25)-$C96)^2+(1500*ABS(SIN(2*PI()*MOD(Calculator!$B$29/Calculator!$F$17,1)))*IF(MOD(Calculator!$B$29/Calculator!$F$17,1)&lt;0.5,-1,1))^2)/SQRT(((50*POWER(80,POWER(COS(PI()*MOD(Calculator!$B$29/Calculator!$F$17,1)),2))+MIN(500,MAX(30,100*EXP(-0.3*'VSWR Calculator'!$C$24)*(1+3*ABS(MOD('VSWR Calculator'!$C$23/Calculator!$F$17/2,1)-0.5))))/'VSWR Calculator'!$C$25)+$C96)^2+(1500*ABS(SIN(2*PI()*MOD(Calculator!$B$29/Calculator!$F$17,1)))*IF(MOD(Calculator!$B$29/Calculator!$F$17,1)&lt;0.5,-1,1))^2))/(1-SQRT(((50*POWER(80,POWER(COS(PI()*MOD(Calculator!$B$29/Calculator!$F$17,1)),2))+MIN(500,MAX(30,100*EXP(-0.3*'VSWR Calculator'!$C$24)*(1+3*ABS(MOD('VSWR Calculator'!$C$23/Calculator!$F$17/2,1)-0.5))))/'VSWR Calculator'!$C$25)-$C96)^2+(1500*ABS(SIN(2*PI()*MOD(Calculator!$B$29/Calculator!$F$17,1)))*IF(MOD(Calculator!$B$29/Calculator!$F$17,1)&lt;0.5,-1,1))^2)/SQRT(((50*POWER(80,POWER(COS(PI()*MOD(Calculator!$B$29/Calculator!$F$17,1)),2))+MIN(500,MAX(30,100*EXP(-0.3*'VSWR Calculator'!$C$24)*(1+3*ABS(MOD('VSWR Calculator'!$C$23/Calculator!$F$17/2,1)-0.5))))/'VSWR Calculator'!$C$25)+$C96)^2+(1500*ABS(SIN(2*PI()*MOD(Calculator!$B$29/Calculator!$F$17,1)))*IF(MOD(Calculator!$B$29/Calculator!$F$17,1)&lt;0.5,-1,1))^2)),2))</f>
        <v>18.47</v>
      </c>
      <c r="BS96" s="253" t="str">
        <f aca="false">IF(OR(Calculator!$E$18&lt;&gt;"YES",Calculator!$B$29&lt;Calculator!$G$18),"—",ROUND((1+SQRT(((50*POWER(80,POWER(COS(PI()*MOD(Calculator!$B$29/Calculator!$F$18,1)),2))+MIN(500,MAX(30,100*EXP(-0.3*'VSWR Calculator'!$C$24)*(1+3*ABS(MOD('VSWR Calculator'!$C$23/Calculator!$F$18/2,1)-0.5))))/'VSWR Calculator'!$C$25)-$C96)^2+(1500*ABS(SIN(2*PI()*MOD(Calculator!$B$29/Calculator!$F$18,1)))*IF(MOD(Calculator!$B$29/Calculator!$F$18,1)&lt;0.5,-1,1))^2)/SQRT(((50*POWER(80,POWER(COS(PI()*MOD(Calculator!$B$29/Calculator!$F$18,1)),2))+MIN(500,MAX(30,100*EXP(-0.3*'VSWR Calculator'!$C$24)*(1+3*ABS(MOD('VSWR Calculator'!$C$23/Calculator!$F$18/2,1)-0.5))))/'VSWR Calculator'!$C$25)+$C96)^2+(1500*ABS(SIN(2*PI()*MOD(Calculator!$B$29/Calculator!$F$18,1)))*IF(MOD(Calculator!$B$29/Calculator!$F$18,1)&lt;0.5,-1,1))^2))/(1-SQRT(((50*POWER(80,POWER(COS(PI()*MOD(Calculator!$B$29/Calculator!$F$18,1)),2))+MIN(500,MAX(30,100*EXP(-0.3*'VSWR Calculator'!$C$24)*(1+3*ABS(MOD('VSWR Calculator'!$C$23/Calculator!$F$18/2,1)-0.5))))/'VSWR Calculator'!$C$25)-$C96)^2+(1500*ABS(SIN(2*PI()*MOD(Calculator!$B$29/Calculator!$F$18,1)))*IF(MOD(Calculator!$B$29/Calculator!$F$18,1)&lt;0.5,-1,1))^2)/SQRT(((50*POWER(80,POWER(COS(PI()*MOD(Calculator!$B$29/Calculator!$F$18,1)),2))+MIN(500,MAX(30,100*EXP(-0.3*'VSWR Calculator'!$C$24)*(1+3*ABS(MOD('VSWR Calculator'!$C$23/Calculator!$F$18/2,1)-0.5))))/'VSWR Calculator'!$C$25)+$C96)^2+(1500*ABS(SIN(2*PI()*MOD(Calculator!$B$29/Calculator!$F$18,1)))*IF(MOD(Calculator!$B$29/Calculator!$F$18,1)&lt;0.5,-1,1))^2)),2))</f>
        <v>—</v>
      </c>
      <c r="BT96" s="253" t="str">
        <f aca="false">IF(OR(Calculator!$E$19&lt;&gt;"YES",Calculator!$B$29&lt;Calculator!$G$19),"—",ROUND((1+SQRT(((50*POWER(80,POWER(COS(PI()*MOD(Calculator!$B$29/Calculator!$F$19,1)),2))+MIN(500,MAX(30,100*EXP(-0.3*'VSWR Calculator'!$C$24)*(1+3*ABS(MOD('VSWR Calculator'!$C$23/Calculator!$F$19/2,1)-0.5))))/'VSWR Calculator'!$C$25)-$C96)^2+(1500*ABS(SIN(2*PI()*MOD(Calculator!$B$29/Calculator!$F$19,1)))*IF(MOD(Calculator!$B$29/Calculator!$F$19,1)&lt;0.5,-1,1))^2)/SQRT(((50*POWER(80,POWER(COS(PI()*MOD(Calculator!$B$29/Calculator!$F$19,1)),2))+MIN(500,MAX(30,100*EXP(-0.3*'VSWR Calculator'!$C$24)*(1+3*ABS(MOD('VSWR Calculator'!$C$23/Calculator!$F$19/2,1)-0.5))))/'VSWR Calculator'!$C$25)+$C96)^2+(1500*ABS(SIN(2*PI()*MOD(Calculator!$B$29/Calculator!$F$19,1)))*IF(MOD(Calculator!$B$29/Calculator!$F$19,1)&lt;0.5,-1,1))^2))/(1-SQRT(((50*POWER(80,POWER(COS(PI()*MOD(Calculator!$B$29/Calculator!$F$19,1)),2))+MIN(500,MAX(30,100*EXP(-0.3*'VSWR Calculator'!$C$24)*(1+3*ABS(MOD('VSWR Calculator'!$C$23/Calculator!$F$19/2,1)-0.5))))/'VSWR Calculator'!$C$25)-$C96)^2+(1500*ABS(SIN(2*PI()*MOD(Calculator!$B$29/Calculator!$F$19,1)))*IF(MOD(Calculator!$B$29/Calculator!$F$19,1)&lt;0.5,-1,1))^2)/SQRT(((50*POWER(80,POWER(COS(PI()*MOD(Calculator!$B$29/Calculator!$F$19,1)),2))+MIN(500,MAX(30,100*EXP(-0.3*'VSWR Calculator'!$C$24)*(1+3*ABS(MOD('VSWR Calculator'!$C$23/Calculator!$F$19/2,1)-0.5))))/'VSWR Calculator'!$C$25)+$C96)^2+(1500*ABS(SIN(2*PI()*MOD(Calculator!$B$29/Calculator!$F$19,1)))*IF(MOD(Calculator!$B$29/Calculator!$F$19,1)&lt;0.5,-1,1))^2)),2))</f>
        <v>—</v>
      </c>
      <c r="BU96" s="253" t="str">
        <f aca="false">IF(OR(Calculator!$E$20&lt;&gt;"YES",Calculator!$B$29&lt;Calculator!$G$20),"—",ROUND((1+SQRT(((50*POWER(80,POWER(COS(PI()*MOD(Calculator!$B$29/Calculator!$F$20,1)),2))+MIN(500,MAX(30,100*EXP(-0.3*'VSWR Calculator'!$C$24)*(1+3*ABS(MOD('VSWR Calculator'!$C$23/Calculator!$F$20/2,1)-0.5))))/'VSWR Calculator'!$C$25)-$C96)^2+(1500*ABS(SIN(2*PI()*MOD(Calculator!$B$29/Calculator!$F$20,1)))*IF(MOD(Calculator!$B$29/Calculator!$F$20,1)&lt;0.5,-1,1))^2)/SQRT(((50*POWER(80,POWER(COS(PI()*MOD(Calculator!$B$29/Calculator!$F$20,1)),2))+MIN(500,MAX(30,100*EXP(-0.3*'VSWR Calculator'!$C$24)*(1+3*ABS(MOD('VSWR Calculator'!$C$23/Calculator!$F$20/2,1)-0.5))))/'VSWR Calculator'!$C$25)+$C96)^2+(1500*ABS(SIN(2*PI()*MOD(Calculator!$B$29/Calculator!$F$20,1)))*IF(MOD(Calculator!$B$29/Calculator!$F$20,1)&lt;0.5,-1,1))^2))/(1-SQRT(((50*POWER(80,POWER(COS(PI()*MOD(Calculator!$B$29/Calculator!$F$20,1)),2))+MIN(500,MAX(30,100*EXP(-0.3*'VSWR Calculator'!$C$24)*(1+3*ABS(MOD('VSWR Calculator'!$C$23/Calculator!$F$20/2,1)-0.5))))/'VSWR Calculator'!$C$25)-$C96)^2+(1500*ABS(SIN(2*PI()*MOD(Calculator!$B$29/Calculator!$F$20,1)))*IF(MOD(Calculator!$B$29/Calculator!$F$20,1)&lt;0.5,-1,1))^2)/SQRT(((50*POWER(80,POWER(COS(PI()*MOD(Calculator!$B$29/Calculator!$F$20,1)),2))+MIN(500,MAX(30,100*EXP(-0.3*'VSWR Calculator'!$C$24)*(1+3*ABS(MOD('VSWR Calculator'!$C$23/Calculator!$F$20/2,1)-0.5))))/'VSWR Calculator'!$C$25)+$C96)^2+(1500*ABS(SIN(2*PI()*MOD(Calculator!$B$29/Calculator!$F$20,1)))*IF(MOD(Calculator!$B$29/Calculator!$F$20,1)&lt;0.5,-1,1))^2)),2))</f>
        <v>—</v>
      </c>
      <c r="BV96" s="253" t="str">
        <f aca="false">IF(OR(Calculator!$E$21&lt;&gt;"YES",Calculator!$B$29&lt;Calculator!$G$21),"—",ROUND((1+SQRT(((50*POWER(80,POWER(COS(PI()*MOD(Calculator!$B$29/Calculator!$F$21,1)),2))+MIN(500,MAX(30,100*EXP(-0.3*'VSWR Calculator'!$C$24)*(1+3*ABS(MOD('VSWR Calculator'!$C$23/Calculator!$F$21/2,1)-0.5))))/'VSWR Calculator'!$C$25)-$C96)^2+(1500*ABS(SIN(2*PI()*MOD(Calculator!$B$29/Calculator!$F$21,1)))*IF(MOD(Calculator!$B$29/Calculator!$F$21,1)&lt;0.5,-1,1))^2)/SQRT(((50*POWER(80,POWER(COS(PI()*MOD(Calculator!$B$29/Calculator!$F$21,1)),2))+MIN(500,MAX(30,100*EXP(-0.3*'VSWR Calculator'!$C$24)*(1+3*ABS(MOD('VSWR Calculator'!$C$23/Calculator!$F$21/2,1)-0.5))))/'VSWR Calculator'!$C$25)+$C96)^2+(1500*ABS(SIN(2*PI()*MOD(Calculator!$B$29/Calculator!$F$21,1)))*IF(MOD(Calculator!$B$29/Calculator!$F$21,1)&lt;0.5,-1,1))^2))/(1-SQRT(((50*POWER(80,POWER(COS(PI()*MOD(Calculator!$B$29/Calculator!$F$21,1)),2))+MIN(500,MAX(30,100*EXP(-0.3*'VSWR Calculator'!$C$24)*(1+3*ABS(MOD('VSWR Calculator'!$C$23/Calculator!$F$21/2,1)-0.5))))/'VSWR Calculator'!$C$25)-$C96)^2+(1500*ABS(SIN(2*PI()*MOD(Calculator!$B$29/Calculator!$F$21,1)))*IF(MOD(Calculator!$B$29/Calculator!$F$21,1)&lt;0.5,-1,1))^2)/SQRT(((50*POWER(80,POWER(COS(PI()*MOD(Calculator!$B$29/Calculator!$F$21,1)),2))+MIN(500,MAX(30,100*EXP(-0.3*'VSWR Calculator'!$C$24)*(1+3*ABS(MOD('VSWR Calculator'!$C$23/Calculator!$F$21/2,1)-0.5))))/'VSWR Calculator'!$C$25)+$C96)^2+(1500*ABS(SIN(2*PI()*MOD(Calculator!$B$29/Calculator!$F$21,1)))*IF(MOD(Calculator!$B$29/Calculator!$F$21,1)&lt;0.5,-1,1))^2)),2))</f>
        <v>—</v>
      </c>
      <c r="BW96" s="253" t="str">
        <f aca="false">IF(OR(Calculator!$E$22&lt;&gt;"YES",Calculator!$B$29&lt;Calculator!$G$22),"—",ROUND((1+SQRT(((50*POWER(80,POWER(COS(PI()*MOD(Calculator!$B$29/Calculator!$F$22,1)),2))+MIN(500,MAX(30,100*EXP(-0.3*'VSWR Calculator'!$C$24)*(1+3*ABS(MOD('VSWR Calculator'!$C$23/Calculator!$F$22/2,1)-0.5))))/'VSWR Calculator'!$C$25)-$C96)^2+(1500*ABS(SIN(2*PI()*MOD(Calculator!$B$29/Calculator!$F$22,1)))*IF(MOD(Calculator!$B$29/Calculator!$F$22,1)&lt;0.5,-1,1))^2)/SQRT(((50*POWER(80,POWER(COS(PI()*MOD(Calculator!$B$29/Calculator!$F$22,1)),2))+MIN(500,MAX(30,100*EXP(-0.3*'VSWR Calculator'!$C$24)*(1+3*ABS(MOD('VSWR Calculator'!$C$23/Calculator!$F$22/2,1)-0.5))))/'VSWR Calculator'!$C$25)+$C96)^2+(1500*ABS(SIN(2*PI()*MOD(Calculator!$B$29/Calculator!$F$22,1)))*IF(MOD(Calculator!$B$29/Calculator!$F$22,1)&lt;0.5,-1,1))^2))/(1-SQRT(((50*POWER(80,POWER(COS(PI()*MOD(Calculator!$B$29/Calculator!$F$22,1)),2))+MIN(500,MAX(30,100*EXP(-0.3*'VSWR Calculator'!$C$24)*(1+3*ABS(MOD('VSWR Calculator'!$C$23/Calculator!$F$22/2,1)-0.5))))/'VSWR Calculator'!$C$25)-$C96)^2+(1500*ABS(SIN(2*PI()*MOD(Calculator!$B$29/Calculator!$F$22,1)))*IF(MOD(Calculator!$B$29/Calculator!$F$22,1)&lt;0.5,-1,1))^2)/SQRT(((50*POWER(80,POWER(COS(PI()*MOD(Calculator!$B$29/Calculator!$F$22,1)),2))+MIN(500,MAX(30,100*EXP(-0.3*'VSWR Calculator'!$C$24)*(1+3*ABS(MOD('VSWR Calculator'!$C$23/Calculator!$F$22/2,1)-0.5))))/'VSWR Calculator'!$C$25)+$C96)^2+(1500*ABS(SIN(2*PI()*MOD(Calculator!$B$29/Calculator!$F$22,1)))*IF(MOD(Calculator!$B$29/Calculator!$F$22,1)&lt;0.5,-1,1))^2)),2))</f>
        <v>—</v>
      </c>
      <c r="BX96" s="253" t="n">
        <f aca="false">IFERROR(ROUND((IF(ISNUMBER(BM96),BM96,0)+IF(ISNUMBER(BN96),BN96,0)+IF(ISNUMBER(BO96),BO96,0)+IF(ISNUMBER(BP96),BP96,0)+IF(ISNUMBER(BQ96),BQ96,0)+IF(ISNUMBER(BR96),BR96,0)+IF(ISNUMBER(BS96),BS96,0)+IF(ISNUMBER(BT96),BT96,0)+IF(ISNUMBER(BU96),BU96,0)+IF(ISNUMBER(BV96),BV96,0)+IF(ISNUMBER(BW96),BW96,0))/(IF(ISNUMBER(BM96),1,0)+IF(ISNUMBER(BN96),1,0)+IF(ISNUMBER(BO96),1,0)+IF(ISNUMBER(BP96),1,0)+IF(ISNUMBER(BQ96),1,0)+IF(ISNUMBER(BR96),1,0)+IF(ISNUMBER(BS96),1,0)+IF(ISNUMBER(BT96),1,0)+IF(ISNUMBER(BU96),1,0)+IF(ISNUMBER(BV96),1,0)+IF(ISNUMBER(BW96),1,0)),4),"")</f>
        <v>18.85</v>
      </c>
      <c r="BY96" s="253" t="str">
        <f aca="false">IF(OR(Calculator!$E$12&lt;&gt;"YES",Calculator!$B$30&lt;Calculator!$G$12),"—",ROUND((1+SQRT(((50*POWER(80,POWER(COS(PI()*MOD(Calculator!$B$30/Calculator!$F$12,1)),2))+MIN(500,MAX(30,100*EXP(-0.3*'VSWR Calculator'!$C$24)*(1+3*ABS(MOD('VSWR Calculator'!$C$23/Calculator!$F$12/2,1)-0.5))))/'VSWR Calculator'!$C$25)-$C96)^2+(1500*ABS(SIN(2*PI()*MOD(Calculator!$B$30/Calculator!$F$12,1)))*IF(MOD(Calculator!$B$30/Calculator!$F$12,1)&lt;0.5,-1,1))^2)/SQRT(((50*POWER(80,POWER(COS(PI()*MOD(Calculator!$B$30/Calculator!$F$12,1)),2))+MIN(500,MAX(30,100*EXP(-0.3*'VSWR Calculator'!$C$24)*(1+3*ABS(MOD('VSWR Calculator'!$C$23/Calculator!$F$12/2,1)-0.5))))/'VSWR Calculator'!$C$25)+$C96)^2+(1500*ABS(SIN(2*PI()*MOD(Calculator!$B$30/Calculator!$F$12,1)))*IF(MOD(Calculator!$B$30/Calculator!$F$12,1)&lt;0.5,-1,1))^2))/(1-SQRT(((50*POWER(80,POWER(COS(PI()*MOD(Calculator!$B$30/Calculator!$F$12,1)),2))+MIN(500,MAX(30,100*EXP(-0.3*'VSWR Calculator'!$C$24)*(1+3*ABS(MOD('VSWR Calculator'!$C$23/Calculator!$F$12/2,1)-0.5))))/'VSWR Calculator'!$C$25)-$C96)^2+(1500*ABS(SIN(2*PI()*MOD(Calculator!$B$30/Calculator!$F$12,1)))*IF(MOD(Calculator!$B$30/Calculator!$F$12,1)&lt;0.5,-1,1))^2)/SQRT(((50*POWER(80,POWER(COS(PI()*MOD(Calculator!$B$30/Calculator!$F$12,1)),2))+MIN(500,MAX(30,100*EXP(-0.3*'VSWR Calculator'!$C$24)*(1+3*ABS(MOD('VSWR Calculator'!$C$23/Calculator!$F$12/2,1)-0.5))))/'VSWR Calculator'!$C$25)+$C96)^2+(1500*ABS(SIN(2*PI()*MOD(Calculator!$B$30/Calculator!$F$12,1)))*IF(MOD(Calculator!$B$30/Calculator!$F$12,1)&lt;0.5,-1,1))^2)),2))</f>
        <v>—</v>
      </c>
      <c r="BZ96" s="253" t="str">
        <f aca="false">IF(OR(Calculator!$E$13&lt;&gt;"YES",Calculator!$B$30&lt;Calculator!$G$13),"—",ROUND((1+SQRT(((50*POWER(80,POWER(COS(PI()*MOD(Calculator!$B$30/Calculator!$F$13,1)),2))+MIN(500,MAX(30,100*EXP(-0.3*'VSWR Calculator'!$C$24)*(1+3*ABS(MOD('VSWR Calculator'!$C$23/Calculator!$F$13/2,1)-0.5))))/'VSWR Calculator'!$C$25)-$C96)^2+(1500*ABS(SIN(2*PI()*MOD(Calculator!$B$30/Calculator!$F$13,1)))*IF(MOD(Calculator!$B$30/Calculator!$F$13,1)&lt;0.5,-1,1))^2)/SQRT(((50*POWER(80,POWER(COS(PI()*MOD(Calculator!$B$30/Calculator!$F$13,1)),2))+MIN(500,MAX(30,100*EXP(-0.3*'VSWR Calculator'!$C$24)*(1+3*ABS(MOD('VSWR Calculator'!$C$23/Calculator!$F$13/2,1)-0.5))))/'VSWR Calculator'!$C$25)+$C96)^2+(1500*ABS(SIN(2*PI()*MOD(Calculator!$B$30/Calculator!$F$13,1)))*IF(MOD(Calculator!$B$30/Calculator!$F$13,1)&lt;0.5,-1,1))^2))/(1-SQRT(((50*POWER(80,POWER(COS(PI()*MOD(Calculator!$B$30/Calculator!$F$13,1)),2))+MIN(500,MAX(30,100*EXP(-0.3*'VSWR Calculator'!$C$24)*(1+3*ABS(MOD('VSWR Calculator'!$C$23/Calculator!$F$13/2,1)-0.5))))/'VSWR Calculator'!$C$25)-$C96)^2+(1500*ABS(SIN(2*PI()*MOD(Calculator!$B$30/Calculator!$F$13,1)))*IF(MOD(Calculator!$B$30/Calculator!$F$13,1)&lt;0.5,-1,1))^2)/SQRT(((50*POWER(80,POWER(COS(PI()*MOD(Calculator!$B$30/Calculator!$F$13,1)),2))+MIN(500,MAX(30,100*EXP(-0.3*'VSWR Calculator'!$C$24)*(1+3*ABS(MOD('VSWR Calculator'!$C$23/Calculator!$F$13/2,1)-0.5))))/'VSWR Calculator'!$C$25)+$C96)^2+(1500*ABS(SIN(2*PI()*MOD(Calculator!$B$30/Calculator!$F$13,1)))*IF(MOD(Calculator!$B$30/Calculator!$F$13,1)&lt;0.5,-1,1))^2)),2))</f>
        <v>—</v>
      </c>
      <c r="CA96" s="253" t="str">
        <f aca="false">IF(OR(Calculator!$E$14&lt;&gt;"YES",Calculator!$B$30&lt;Calculator!$G$14),"—",ROUND((1+SQRT(((50*POWER(80,POWER(COS(PI()*MOD(Calculator!$B$30/Calculator!$F$14,1)),2))+MIN(500,MAX(30,100*EXP(-0.3*'VSWR Calculator'!$C$24)*(1+3*ABS(MOD('VSWR Calculator'!$C$23/Calculator!$F$14/2,1)-0.5))))/'VSWR Calculator'!$C$25)-$C96)^2+(1500*ABS(SIN(2*PI()*MOD(Calculator!$B$30/Calculator!$F$14,1)))*IF(MOD(Calculator!$B$30/Calculator!$F$14,1)&lt;0.5,-1,1))^2)/SQRT(((50*POWER(80,POWER(COS(PI()*MOD(Calculator!$B$30/Calculator!$F$14,1)),2))+MIN(500,MAX(30,100*EXP(-0.3*'VSWR Calculator'!$C$24)*(1+3*ABS(MOD('VSWR Calculator'!$C$23/Calculator!$F$14/2,1)-0.5))))/'VSWR Calculator'!$C$25)+$C96)^2+(1500*ABS(SIN(2*PI()*MOD(Calculator!$B$30/Calculator!$F$14,1)))*IF(MOD(Calculator!$B$30/Calculator!$F$14,1)&lt;0.5,-1,1))^2))/(1-SQRT(((50*POWER(80,POWER(COS(PI()*MOD(Calculator!$B$30/Calculator!$F$14,1)),2))+MIN(500,MAX(30,100*EXP(-0.3*'VSWR Calculator'!$C$24)*(1+3*ABS(MOD('VSWR Calculator'!$C$23/Calculator!$F$14/2,1)-0.5))))/'VSWR Calculator'!$C$25)-$C96)^2+(1500*ABS(SIN(2*PI()*MOD(Calculator!$B$30/Calculator!$F$14,1)))*IF(MOD(Calculator!$B$30/Calculator!$F$14,1)&lt;0.5,-1,1))^2)/SQRT(((50*POWER(80,POWER(COS(PI()*MOD(Calculator!$B$30/Calculator!$F$14,1)),2))+MIN(500,MAX(30,100*EXP(-0.3*'VSWR Calculator'!$C$24)*(1+3*ABS(MOD('VSWR Calculator'!$C$23/Calculator!$F$14/2,1)-0.5))))/'VSWR Calculator'!$C$25)+$C96)^2+(1500*ABS(SIN(2*PI()*MOD(Calculator!$B$30/Calculator!$F$14,1)))*IF(MOD(Calculator!$B$30/Calculator!$F$14,1)&lt;0.5,-1,1))^2)),2))</f>
        <v>—</v>
      </c>
      <c r="CB96" s="253" t="n">
        <f aca="false">IF(OR(Calculator!$E$15&lt;&gt;"YES",Calculator!$B$30&lt;Calculator!$G$15),"—",ROUND((1+SQRT(((50*POWER(80,POWER(COS(PI()*MOD(Calculator!$B$30/Calculator!$F$15,1)),2))+MIN(500,MAX(30,100*EXP(-0.3*'VSWR Calculator'!$C$24)*(1+3*ABS(MOD('VSWR Calculator'!$C$23/Calculator!$F$15/2,1)-0.5))))/'VSWR Calculator'!$C$25)-$C96)^2+(1500*ABS(SIN(2*PI()*MOD(Calculator!$B$30/Calculator!$F$15,1)))*IF(MOD(Calculator!$B$30/Calculator!$F$15,1)&lt;0.5,-1,1))^2)/SQRT(((50*POWER(80,POWER(COS(PI()*MOD(Calculator!$B$30/Calculator!$F$15,1)),2))+MIN(500,MAX(30,100*EXP(-0.3*'VSWR Calculator'!$C$24)*(1+3*ABS(MOD('VSWR Calculator'!$C$23/Calculator!$F$15/2,1)-0.5))))/'VSWR Calculator'!$C$25)+$C96)^2+(1500*ABS(SIN(2*PI()*MOD(Calculator!$B$30/Calculator!$F$15,1)))*IF(MOD(Calculator!$B$30/Calculator!$F$15,1)&lt;0.5,-1,1))^2))/(1-SQRT(((50*POWER(80,POWER(COS(PI()*MOD(Calculator!$B$30/Calculator!$F$15,1)),2))+MIN(500,MAX(30,100*EXP(-0.3*'VSWR Calculator'!$C$24)*(1+3*ABS(MOD('VSWR Calculator'!$C$23/Calculator!$F$15/2,1)-0.5))))/'VSWR Calculator'!$C$25)-$C96)^2+(1500*ABS(SIN(2*PI()*MOD(Calculator!$B$30/Calculator!$F$15,1)))*IF(MOD(Calculator!$B$30/Calculator!$F$15,1)&lt;0.5,-1,1))^2)/SQRT(((50*POWER(80,POWER(COS(PI()*MOD(Calculator!$B$30/Calculator!$F$15,1)),2))+MIN(500,MAX(30,100*EXP(-0.3*'VSWR Calculator'!$C$24)*(1+3*ABS(MOD('VSWR Calculator'!$C$23/Calculator!$F$15/2,1)-0.5))))/'VSWR Calculator'!$C$25)+$C96)^2+(1500*ABS(SIN(2*PI()*MOD(Calculator!$B$30/Calculator!$F$15,1)))*IF(MOD(Calculator!$B$30/Calculator!$F$15,1)&lt;0.5,-1,1))^2)),2))</f>
        <v>18.42</v>
      </c>
      <c r="CC96" s="253" t="str">
        <f aca="false">IF(OR(Calculator!$E$16&lt;&gt;"YES",Calculator!$B$30&lt;Calculator!$G$16),"—",ROUND((1+SQRT(((50*POWER(80,POWER(COS(PI()*MOD(Calculator!$B$30/Calculator!$F$16,1)),2))+MIN(500,MAX(30,100*EXP(-0.3*'VSWR Calculator'!$C$24)*(1+3*ABS(MOD('VSWR Calculator'!$C$23/Calculator!$F$16/2,1)-0.5))))/'VSWR Calculator'!$C$25)-$C96)^2+(1500*ABS(SIN(2*PI()*MOD(Calculator!$B$30/Calculator!$F$16,1)))*IF(MOD(Calculator!$B$30/Calculator!$F$16,1)&lt;0.5,-1,1))^2)/SQRT(((50*POWER(80,POWER(COS(PI()*MOD(Calculator!$B$30/Calculator!$F$16,1)),2))+MIN(500,MAX(30,100*EXP(-0.3*'VSWR Calculator'!$C$24)*(1+3*ABS(MOD('VSWR Calculator'!$C$23/Calculator!$F$16/2,1)-0.5))))/'VSWR Calculator'!$C$25)+$C96)^2+(1500*ABS(SIN(2*PI()*MOD(Calculator!$B$30/Calculator!$F$16,1)))*IF(MOD(Calculator!$B$30/Calculator!$F$16,1)&lt;0.5,-1,1))^2))/(1-SQRT(((50*POWER(80,POWER(COS(PI()*MOD(Calculator!$B$30/Calculator!$F$16,1)),2))+MIN(500,MAX(30,100*EXP(-0.3*'VSWR Calculator'!$C$24)*(1+3*ABS(MOD('VSWR Calculator'!$C$23/Calculator!$F$16/2,1)-0.5))))/'VSWR Calculator'!$C$25)-$C96)^2+(1500*ABS(SIN(2*PI()*MOD(Calculator!$B$30/Calculator!$F$16,1)))*IF(MOD(Calculator!$B$30/Calculator!$F$16,1)&lt;0.5,-1,1))^2)/SQRT(((50*POWER(80,POWER(COS(PI()*MOD(Calculator!$B$30/Calculator!$F$16,1)),2))+MIN(500,MAX(30,100*EXP(-0.3*'VSWR Calculator'!$C$24)*(1+3*ABS(MOD('VSWR Calculator'!$C$23/Calculator!$F$16/2,1)-0.5))))/'VSWR Calculator'!$C$25)+$C96)^2+(1500*ABS(SIN(2*PI()*MOD(Calculator!$B$30/Calculator!$F$16,1)))*IF(MOD(Calculator!$B$30/Calculator!$F$16,1)&lt;0.5,-1,1))^2)),2))</f>
        <v>—</v>
      </c>
      <c r="CD96" s="253" t="n">
        <f aca="false">IF(OR(Calculator!$E$17&lt;&gt;"YES",Calculator!$B$30&lt;Calculator!$G$17),"—",ROUND((1+SQRT(((50*POWER(80,POWER(COS(PI()*MOD(Calculator!$B$30/Calculator!$F$17,1)),2))+MIN(500,MAX(30,100*EXP(-0.3*'VSWR Calculator'!$C$24)*(1+3*ABS(MOD('VSWR Calculator'!$C$23/Calculator!$F$17/2,1)-0.5))))/'VSWR Calculator'!$C$25)-$C96)^2+(1500*ABS(SIN(2*PI()*MOD(Calculator!$B$30/Calculator!$F$17,1)))*IF(MOD(Calculator!$B$30/Calculator!$F$17,1)&lt;0.5,-1,1))^2)/SQRT(((50*POWER(80,POWER(COS(PI()*MOD(Calculator!$B$30/Calculator!$F$17,1)),2))+MIN(500,MAX(30,100*EXP(-0.3*'VSWR Calculator'!$C$24)*(1+3*ABS(MOD('VSWR Calculator'!$C$23/Calculator!$F$17/2,1)-0.5))))/'VSWR Calculator'!$C$25)+$C96)^2+(1500*ABS(SIN(2*PI()*MOD(Calculator!$B$30/Calculator!$F$17,1)))*IF(MOD(Calculator!$B$30/Calculator!$F$17,1)&lt;0.5,-1,1))^2))/(1-SQRT(((50*POWER(80,POWER(COS(PI()*MOD(Calculator!$B$30/Calculator!$F$17,1)),2))+MIN(500,MAX(30,100*EXP(-0.3*'VSWR Calculator'!$C$24)*(1+3*ABS(MOD('VSWR Calculator'!$C$23/Calculator!$F$17/2,1)-0.5))))/'VSWR Calculator'!$C$25)-$C96)^2+(1500*ABS(SIN(2*PI()*MOD(Calculator!$B$30/Calculator!$F$17,1)))*IF(MOD(Calculator!$B$30/Calculator!$F$17,1)&lt;0.5,-1,1))^2)/SQRT(((50*POWER(80,POWER(COS(PI()*MOD(Calculator!$B$30/Calculator!$F$17,1)),2))+MIN(500,MAX(30,100*EXP(-0.3*'VSWR Calculator'!$C$24)*(1+3*ABS(MOD('VSWR Calculator'!$C$23/Calculator!$F$17/2,1)-0.5))))/'VSWR Calculator'!$C$25)+$C96)^2+(1500*ABS(SIN(2*PI()*MOD(Calculator!$B$30/Calculator!$F$17,1)))*IF(MOD(Calculator!$B$30/Calculator!$F$17,1)&lt;0.5,-1,1))^2)),2))</f>
        <v>20.24</v>
      </c>
      <c r="CE96" s="253" t="str">
        <f aca="false">IF(OR(Calculator!$E$18&lt;&gt;"YES",Calculator!$B$30&lt;Calculator!$G$18),"—",ROUND((1+SQRT(((50*POWER(80,POWER(COS(PI()*MOD(Calculator!$B$30/Calculator!$F$18,1)),2))+MIN(500,MAX(30,100*EXP(-0.3*'VSWR Calculator'!$C$24)*(1+3*ABS(MOD('VSWR Calculator'!$C$23/Calculator!$F$18/2,1)-0.5))))/'VSWR Calculator'!$C$25)-$C96)^2+(1500*ABS(SIN(2*PI()*MOD(Calculator!$B$30/Calculator!$F$18,1)))*IF(MOD(Calculator!$B$30/Calculator!$F$18,1)&lt;0.5,-1,1))^2)/SQRT(((50*POWER(80,POWER(COS(PI()*MOD(Calculator!$B$30/Calculator!$F$18,1)),2))+MIN(500,MAX(30,100*EXP(-0.3*'VSWR Calculator'!$C$24)*(1+3*ABS(MOD('VSWR Calculator'!$C$23/Calculator!$F$18/2,1)-0.5))))/'VSWR Calculator'!$C$25)+$C96)^2+(1500*ABS(SIN(2*PI()*MOD(Calculator!$B$30/Calculator!$F$18,1)))*IF(MOD(Calculator!$B$30/Calculator!$F$18,1)&lt;0.5,-1,1))^2))/(1-SQRT(((50*POWER(80,POWER(COS(PI()*MOD(Calculator!$B$30/Calculator!$F$18,1)),2))+MIN(500,MAX(30,100*EXP(-0.3*'VSWR Calculator'!$C$24)*(1+3*ABS(MOD('VSWR Calculator'!$C$23/Calculator!$F$18/2,1)-0.5))))/'VSWR Calculator'!$C$25)-$C96)^2+(1500*ABS(SIN(2*PI()*MOD(Calculator!$B$30/Calculator!$F$18,1)))*IF(MOD(Calculator!$B$30/Calculator!$F$18,1)&lt;0.5,-1,1))^2)/SQRT(((50*POWER(80,POWER(COS(PI()*MOD(Calculator!$B$30/Calculator!$F$18,1)),2))+MIN(500,MAX(30,100*EXP(-0.3*'VSWR Calculator'!$C$24)*(1+3*ABS(MOD('VSWR Calculator'!$C$23/Calculator!$F$18/2,1)-0.5))))/'VSWR Calculator'!$C$25)+$C96)^2+(1500*ABS(SIN(2*PI()*MOD(Calculator!$B$30/Calculator!$F$18,1)))*IF(MOD(Calculator!$B$30/Calculator!$F$18,1)&lt;0.5,-1,1))^2)),2))</f>
        <v>—</v>
      </c>
      <c r="CF96" s="253" t="str">
        <f aca="false">IF(OR(Calculator!$E$19&lt;&gt;"YES",Calculator!$B$30&lt;Calculator!$G$19),"—",ROUND((1+SQRT(((50*POWER(80,POWER(COS(PI()*MOD(Calculator!$B$30/Calculator!$F$19,1)),2))+MIN(500,MAX(30,100*EXP(-0.3*'VSWR Calculator'!$C$24)*(1+3*ABS(MOD('VSWR Calculator'!$C$23/Calculator!$F$19/2,1)-0.5))))/'VSWR Calculator'!$C$25)-$C96)^2+(1500*ABS(SIN(2*PI()*MOD(Calculator!$B$30/Calculator!$F$19,1)))*IF(MOD(Calculator!$B$30/Calculator!$F$19,1)&lt;0.5,-1,1))^2)/SQRT(((50*POWER(80,POWER(COS(PI()*MOD(Calculator!$B$30/Calculator!$F$19,1)),2))+MIN(500,MAX(30,100*EXP(-0.3*'VSWR Calculator'!$C$24)*(1+3*ABS(MOD('VSWR Calculator'!$C$23/Calculator!$F$19/2,1)-0.5))))/'VSWR Calculator'!$C$25)+$C96)^2+(1500*ABS(SIN(2*PI()*MOD(Calculator!$B$30/Calculator!$F$19,1)))*IF(MOD(Calculator!$B$30/Calculator!$F$19,1)&lt;0.5,-1,1))^2))/(1-SQRT(((50*POWER(80,POWER(COS(PI()*MOD(Calculator!$B$30/Calculator!$F$19,1)),2))+MIN(500,MAX(30,100*EXP(-0.3*'VSWR Calculator'!$C$24)*(1+3*ABS(MOD('VSWR Calculator'!$C$23/Calculator!$F$19/2,1)-0.5))))/'VSWR Calculator'!$C$25)-$C96)^2+(1500*ABS(SIN(2*PI()*MOD(Calculator!$B$30/Calculator!$F$19,1)))*IF(MOD(Calculator!$B$30/Calculator!$F$19,1)&lt;0.5,-1,1))^2)/SQRT(((50*POWER(80,POWER(COS(PI()*MOD(Calculator!$B$30/Calculator!$F$19,1)),2))+MIN(500,MAX(30,100*EXP(-0.3*'VSWR Calculator'!$C$24)*(1+3*ABS(MOD('VSWR Calculator'!$C$23/Calculator!$F$19/2,1)-0.5))))/'VSWR Calculator'!$C$25)+$C96)^2+(1500*ABS(SIN(2*PI()*MOD(Calculator!$B$30/Calculator!$F$19,1)))*IF(MOD(Calculator!$B$30/Calculator!$F$19,1)&lt;0.5,-1,1))^2)),2))</f>
        <v>—</v>
      </c>
      <c r="CG96" s="253" t="str">
        <f aca="false">IF(OR(Calculator!$E$20&lt;&gt;"YES",Calculator!$B$30&lt;Calculator!$G$20),"—",ROUND((1+SQRT(((50*POWER(80,POWER(COS(PI()*MOD(Calculator!$B$30/Calculator!$F$20,1)),2))+MIN(500,MAX(30,100*EXP(-0.3*'VSWR Calculator'!$C$24)*(1+3*ABS(MOD('VSWR Calculator'!$C$23/Calculator!$F$20/2,1)-0.5))))/'VSWR Calculator'!$C$25)-$C96)^2+(1500*ABS(SIN(2*PI()*MOD(Calculator!$B$30/Calculator!$F$20,1)))*IF(MOD(Calculator!$B$30/Calculator!$F$20,1)&lt;0.5,-1,1))^2)/SQRT(((50*POWER(80,POWER(COS(PI()*MOD(Calculator!$B$30/Calculator!$F$20,1)),2))+MIN(500,MAX(30,100*EXP(-0.3*'VSWR Calculator'!$C$24)*(1+3*ABS(MOD('VSWR Calculator'!$C$23/Calculator!$F$20/2,1)-0.5))))/'VSWR Calculator'!$C$25)+$C96)^2+(1500*ABS(SIN(2*PI()*MOD(Calculator!$B$30/Calculator!$F$20,1)))*IF(MOD(Calculator!$B$30/Calculator!$F$20,1)&lt;0.5,-1,1))^2))/(1-SQRT(((50*POWER(80,POWER(COS(PI()*MOD(Calculator!$B$30/Calculator!$F$20,1)),2))+MIN(500,MAX(30,100*EXP(-0.3*'VSWR Calculator'!$C$24)*(1+3*ABS(MOD('VSWR Calculator'!$C$23/Calculator!$F$20/2,1)-0.5))))/'VSWR Calculator'!$C$25)-$C96)^2+(1500*ABS(SIN(2*PI()*MOD(Calculator!$B$30/Calculator!$F$20,1)))*IF(MOD(Calculator!$B$30/Calculator!$F$20,1)&lt;0.5,-1,1))^2)/SQRT(((50*POWER(80,POWER(COS(PI()*MOD(Calculator!$B$30/Calculator!$F$20,1)),2))+MIN(500,MAX(30,100*EXP(-0.3*'VSWR Calculator'!$C$24)*(1+3*ABS(MOD('VSWR Calculator'!$C$23/Calculator!$F$20/2,1)-0.5))))/'VSWR Calculator'!$C$25)+$C96)^2+(1500*ABS(SIN(2*PI()*MOD(Calculator!$B$30/Calculator!$F$20,1)))*IF(MOD(Calculator!$B$30/Calculator!$F$20,1)&lt;0.5,-1,1))^2)),2))</f>
        <v>—</v>
      </c>
      <c r="CH96" s="253" t="str">
        <f aca="false">IF(OR(Calculator!$E$21&lt;&gt;"YES",Calculator!$B$30&lt;Calculator!$G$21),"—",ROUND((1+SQRT(((50*POWER(80,POWER(COS(PI()*MOD(Calculator!$B$30/Calculator!$F$21,1)),2))+MIN(500,MAX(30,100*EXP(-0.3*'VSWR Calculator'!$C$24)*(1+3*ABS(MOD('VSWR Calculator'!$C$23/Calculator!$F$21/2,1)-0.5))))/'VSWR Calculator'!$C$25)-$C96)^2+(1500*ABS(SIN(2*PI()*MOD(Calculator!$B$30/Calculator!$F$21,1)))*IF(MOD(Calculator!$B$30/Calculator!$F$21,1)&lt;0.5,-1,1))^2)/SQRT(((50*POWER(80,POWER(COS(PI()*MOD(Calculator!$B$30/Calculator!$F$21,1)),2))+MIN(500,MAX(30,100*EXP(-0.3*'VSWR Calculator'!$C$24)*(1+3*ABS(MOD('VSWR Calculator'!$C$23/Calculator!$F$21/2,1)-0.5))))/'VSWR Calculator'!$C$25)+$C96)^2+(1500*ABS(SIN(2*PI()*MOD(Calculator!$B$30/Calculator!$F$21,1)))*IF(MOD(Calculator!$B$30/Calculator!$F$21,1)&lt;0.5,-1,1))^2))/(1-SQRT(((50*POWER(80,POWER(COS(PI()*MOD(Calculator!$B$30/Calculator!$F$21,1)),2))+MIN(500,MAX(30,100*EXP(-0.3*'VSWR Calculator'!$C$24)*(1+3*ABS(MOD('VSWR Calculator'!$C$23/Calculator!$F$21/2,1)-0.5))))/'VSWR Calculator'!$C$25)-$C96)^2+(1500*ABS(SIN(2*PI()*MOD(Calculator!$B$30/Calculator!$F$21,1)))*IF(MOD(Calculator!$B$30/Calculator!$F$21,1)&lt;0.5,-1,1))^2)/SQRT(((50*POWER(80,POWER(COS(PI()*MOD(Calculator!$B$30/Calculator!$F$21,1)),2))+MIN(500,MAX(30,100*EXP(-0.3*'VSWR Calculator'!$C$24)*(1+3*ABS(MOD('VSWR Calculator'!$C$23/Calculator!$F$21/2,1)-0.5))))/'VSWR Calculator'!$C$25)+$C96)^2+(1500*ABS(SIN(2*PI()*MOD(Calculator!$B$30/Calculator!$F$21,1)))*IF(MOD(Calculator!$B$30/Calculator!$F$21,1)&lt;0.5,-1,1))^2)),2))</f>
        <v>—</v>
      </c>
      <c r="CI96" s="253" t="str">
        <f aca="false">IF(OR(Calculator!$E$22&lt;&gt;"YES",Calculator!$B$30&lt;Calculator!$G$22),"—",ROUND((1+SQRT(((50*POWER(80,POWER(COS(PI()*MOD(Calculator!$B$30/Calculator!$F$22,1)),2))+MIN(500,MAX(30,100*EXP(-0.3*'VSWR Calculator'!$C$24)*(1+3*ABS(MOD('VSWR Calculator'!$C$23/Calculator!$F$22/2,1)-0.5))))/'VSWR Calculator'!$C$25)-$C96)^2+(1500*ABS(SIN(2*PI()*MOD(Calculator!$B$30/Calculator!$F$22,1)))*IF(MOD(Calculator!$B$30/Calculator!$F$22,1)&lt;0.5,-1,1))^2)/SQRT(((50*POWER(80,POWER(COS(PI()*MOD(Calculator!$B$30/Calculator!$F$22,1)),2))+MIN(500,MAX(30,100*EXP(-0.3*'VSWR Calculator'!$C$24)*(1+3*ABS(MOD('VSWR Calculator'!$C$23/Calculator!$F$22/2,1)-0.5))))/'VSWR Calculator'!$C$25)+$C96)^2+(1500*ABS(SIN(2*PI()*MOD(Calculator!$B$30/Calculator!$F$22,1)))*IF(MOD(Calculator!$B$30/Calculator!$F$22,1)&lt;0.5,-1,1))^2))/(1-SQRT(((50*POWER(80,POWER(COS(PI()*MOD(Calculator!$B$30/Calculator!$F$22,1)),2))+MIN(500,MAX(30,100*EXP(-0.3*'VSWR Calculator'!$C$24)*(1+3*ABS(MOD('VSWR Calculator'!$C$23/Calculator!$F$22/2,1)-0.5))))/'VSWR Calculator'!$C$25)-$C96)^2+(1500*ABS(SIN(2*PI()*MOD(Calculator!$B$30/Calculator!$F$22,1)))*IF(MOD(Calculator!$B$30/Calculator!$F$22,1)&lt;0.5,-1,1))^2)/SQRT(((50*POWER(80,POWER(COS(PI()*MOD(Calculator!$B$30/Calculator!$F$22,1)),2))+MIN(500,MAX(30,100*EXP(-0.3*'VSWR Calculator'!$C$24)*(1+3*ABS(MOD('VSWR Calculator'!$C$23/Calculator!$F$22/2,1)-0.5))))/'VSWR Calculator'!$C$25)+$C96)^2+(1500*ABS(SIN(2*PI()*MOD(Calculator!$B$30/Calculator!$F$22,1)))*IF(MOD(Calculator!$B$30/Calculator!$F$22,1)&lt;0.5,-1,1))^2)),2))</f>
        <v>—</v>
      </c>
      <c r="CJ96" s="253" t="n">
        <f aca="false">IFERROR(ROUND((IF(ISNUMBER(BY96),BY96,0)+IF(ISNUMBER(BZ96),BZ96,0)+IF(ISNUMBER(CA96),CA96,0)+IF(ISNUMBER(CB96),CB96,0)+IF(ISNUMBER(CC96),CC96,0)+IF(ISNUMBER(CD96),CD96,0)+IF(ISNUMBER(CE96),CE96,0)+IF(ISNUMBER(CF96),CF96,0)+IF(ISNUMBER(CG96),CG96,0)+IF(ISNUMBER(CH96),CH96,0)+IF(ISNUMBER(CI96),CI96,0))/(IF(ISNUMBER(BY96),1,0)+IF(ISNUMBER(BZ96),1,0)+IF(ISNUMBER(CA96),1,0)+IF(ISNUMBER(CB96),1,0)+IF(ISNUMBER(CC96),1,0)+IF(ISNUMBER(CD96),1,0)+IF(ISNUMBER(CE96),1,0)+IF(ISNUMBER(CF96),1,0)+IF(ISNUMBER(CG96),1,0)+IF(ISNUMBER(CH96),1,0)+IF(ISNUMBER(CI96),1,0)),4),"")</f>
        <v>19.33</v>
      </c>
      <c r="CK96" s="253" t="str">
        <f aca="false">IF(OR(Calculator!$E$12&lt;&gt;"YES",Calculator!$B$31&lt;Calculator!$G$12),"—",ROUND((1+SQRT(((50*POWER(80,POWER(COS(PI()*MOD(Calculator!$B$31/Calculator!$F$12,1)),2))+MIN(500,MAX(30,100*EXP(-0.3*'VSWR Calculator'!$C$24)*(1+3*ABS(MOD('VSWR Calculator'!$C$23/Calculator!$F$12/2,1)-0.5))))/'VSWR Calculator'!$C$25)-$C96)^2+(1500*ABS(SIN(2*PI()*MOD(Calculator!$B$31/Calculator!$F$12,1)))*IF(MOD(Calculator!$B$31/Calculator!$F$12,1)&lt;0.5,-1,1))^2)/SQRT(((50*POWER(80,POWER(COS(PI()*MOD(Calculator!$B$31/Calculator!$F$12,1)),2))+MIN(500,MAX(30,100*EXP(-0.3*'VSWR Calculator'!$C$24)*(1+3*ABS(MOD('VSWR Calculator'!$C$23/Calculator!$F$12/2,1)-0.5))))/'VSWR Calculator'!$C$25)+$C96)^2+(1500*ABS(SIN(2*PI()*MOD(Calculator!$B$31/Calculator!$F$12,1)))*IF(MOD(Calculator!$B$31/Calculator!$F$12,1)&lt;0.5,-1,1))^2))/(1-SQRT(((50*POWER(80,POWER(COS(PI()*MOD(Calculator!$B$31/Calculator!$F$12,1)),2))+MIN(500,MAX(30,100*EXP(-0.3*'VSWR Calculator'!$C$24)*(1+3*ABS(MOD('VSWR Calculator'!$C$23/Calculator!$F$12/2,1)-0.5))))/'VSWR Calculator'!$C$25)-$C96)^2+(1500*ABS(SIN(2*PI()*MOD(Calculator!$B$31/Calculator!$F$12,1)))*IF(MOD(Calculator!$B$31/Calculator!$F$12,1)&lt;0.5,-1,1))^2)/SQRT(((50*POWER(80,POWER(COS(PI()*MOD(Calculator!$B$31/Calculator!$F$12,1)),2))+MIN(500,MAX(30,100*EXP(-0.3*'VSWR Calculator'!$C$24)*(1+3*ABS(MOD('VSWR Calculator'!$C$23/Calculator!$F$12/2,1)-0.5))))/'VSWR Calculator'!$C$25)+$C96)^2+(1500*ABS(SIN(2*PI()*MOD(Calculator!$B$31/Calculator!$F$12,1)))*IF(MOD(Calculator!$B$31/Calculator!$F$12,1)&lt;0.5,-1,1))^2)),2))</f>
        <v>—</v>
      </c>
      <c r="CL96" s="253" t="str">
        <f aca="false">IF(OR(Calculator!$E$13&lt;&gt;"YES",Calculator!$B$31&lt;Calculator!$G$13),"—",ROUND((1+SQRT(((50*POWER(80,POWER(COS(PI()*MOD(Calculator!$B$31/Calculator!$F$13,1)),2))+MIN(500,MAX(30,100*EXP(-0.3*'VSWR Calculator'!$C$24)*(1+3*ABS(MOD('VSWR Calculator'!$C$23/Calculator!$F$13/2,1)-0.5))))/'VSWR Calculator'!$C$25)-$C96)^2+(1500*ABS(SIN(2*PI()*MOD(Calculator!$B$31/Calculator!$F$13,1)))*IF(MOD(Calculator!$B$31/Calculator!$F$13,1)&lt;0.5,-1,1))^2)/SQRT(((50*POWER(80,POWER(COS(PI()*MOD(Calculator!$B$31/Calculator!$F$13,1)),2))+MIN(500,MAX(30,100*EXP(-0.3*'VSWR Calculator'!$C$24)*(1+3*ABS(MOD('VSWR Calculator'!$C$23/Calculator!$F$13/2,1)-0.5))))/'VSWR Calculator'!$C$25)+$C96)^2+(1500*ABS(SIN(2*PI()*MOD(Calculator!$B$31/Calculator!$F$13,1)))*IF(MOD(Calculator!$B$31/Calculator!$F$13,1)&lt;0.5,-1,1))^2))/(1-SQRT(((50*POWER(80,POWER(COS(PI()*MOD(Calculator!$B$31/Calculator!$F$13,1)),2))+MIN(500,MAX(30,100*EXP(-0.3*'VSWR Calculator'!$C$24)*(1+3*ABS(MOD('VSWR Calculator'!$C$23/Calculator!$F$13/2,1)-0.5))))/'VSWR Calculator'!$C$25)-$C96)^2+(1500*ABS(SIN(2*PI()*MOD(Calculator!$B$31/Calculator!$F$13,1)))*IF(MOD(Calculator!$B$31/Calculator!$F$13,1)&lt;0.5,-1,1))^2)/SQRT(((50*POWER(80,POWER(COS(PI()*MOD(Calculator!$B$31/Calculator!$F$13,1)),2))+MIN(500,MAX(30,100*EXP(-0.3*'VSWR Calculator'!$C$24)*(1+3*ABS(MOD('VSWR Calculator'!$C$23/Calculator!$F$13/2,1)-0.5))))/'VSWR Calculator'!$C$25)+$C96)^2+(1500*ABS(SIN(2*PI()*MOD(Calculator!$B$31/Calculator!$F$13,1)))*IF(MOD(Calculator!$B$31/Calculator!$F$13,1)&lt;0.5,-1,1))^2)),2))</f>
        <v>—</v>
      </c>
      <c r="CM96" s="253" t="str">
        <f aca="false">IF(OR(Calculator!$E$14&lt;&gt;"YES",Calculator!$B$31&lt;Calculator!$G$14),"—",ROUND((1+SQRT(((50*POWER(80,POWER(COS(PI()*MOD(Calculator!$B$31/Calculator!$F$14,1)),2))+MIN(500,MAX(30,100*EXP(-0.3*'VSWR Calculator'!$C$24)*(1+3*ABS(MOD('VSWR Calculator'!$C$23/Calculator!$F$14/2,1)-0.5))))/'VSWR Calculator'!$C$25)-$C96)^2+(1500*ABS(SIN(2*PI()*MOD(Calculator!$B$31/Calculator!$F$14,1)))*IF(MOD(Calculator!$B$31/Calculator!$F$14,1)&lt;0.5,-1,1))^2)/SQRT(((50*POWER(80,POWER(COS(PI()*MOD(Calculator!$B$31/Calculator!$F$14,1)),2))+MIN(500,MAX(30,100*EXP(-0.3*'VSWR Calculator'!$C$24)*(1+3*ABS(MOD('VSWR Calculator'!$C$23/Calculator!$F$14/2,1)-0.5))))/'VSWR Calculator'!$C$25)+$C96)^2+(1500*ABS(SIN(2*PI()*MOD(Calculator!$B$31/Calculator!$F$14,1)))*IF(MOD(Calculator!$B$31/Calculator!$F$14,1)&lt;0.5,-1,1))^2))/(1-SQRT(((50*POWER(80,POWER(COS(PI()*MOD(Calculator!$B$31/Calculator!$F$14,1)),2))+MIN(500,MAX(30,100*EXP(-0.3*'VSWR Calculator'!$C$24)*(1+3*ABS(MOD('VSWR Calculator'!$C$23/Calculator!$F$14/2,1)-0.5))))/'VSWR Calculator'!$C$25)-$C96)^2+(1500*ABS(SIN(2*PI()*MOD(Calculator!$B$31/Calculator!$F$14,1)))*IF(MOD(Calculator!$B$31/Calculator!$F$14,1)&lt;0.5,-1,1))^2)/SQRT(((50*POWER(80,POWER(COS(PI()*MOD(Calculator!$B$31/Calculator!$F$14,1)),2))+MIN(500,MAX(30,100*EXP(-0.3*'VSWR Calculator'!$C$24)*(1+3*ABS(MOD('VSWR Calculator'!$C$23/Calculator!$F$14/2,1)-0.5))))/'VSWR Calculator'!$C$25)+$C96)^2+(1500*ABS(SIN(2*PI()*MOD(Calculator!$B$31/Calculator!$F$14,1)))*IF(MOD(Calculator!$B$31/Calculator!$F$14,1)&lt;0.5,-1,1))^2)),2))</f>
        <v>—</v>
      </c>
      <c r="CN96" s="253" t="n">
        <f aca="false">IF(OR(Calculator!$E$15&lt;&gt;"YES",Calculator!$B$31&lt;Calculator!$G$15),"—",ROUND((1+SQRT(((50*POWER(80,POWER(COS(PI()*MOD(Calculator!$B$31/Calculator!$F$15,1)),2))+MIN(500,MAX(30,100*EXP(-0.3*'VSWR Calculator'!$C$24)*(1+3*ABS(MOD('VSWR Calculator'!$C$23/Calculator!$F$15/2,1)-0.5))))/'VSWR Calculator'!$C$25)-$C96)^2+(1500*ABS(SIN(2*PI()*MOD(Calculator!$B$31/Calculator!$F$15,1)))*IF(MOD(Calculator!$B$31/Calculator!$F$15,1)&lt;0.5,-1,1))^2)/SQRT(((50*POWER(80,POWER(COS(PI()*MOD(Calculator!$B$31/Calculator!$F$15,1)),2))+MIN(500,MAX(30,100*EXP(-0.3*'VSWR Calculator'!$C$24)*(1+3*ABS(MOD('VSWR Calculator'!$C$23/Calculator!$F$15/2,1)-0.5))))/'VSWR Calculator'!$C$25)+$C96)^2+(1500*ABS(SIN(2*PI()*MOD(Calculator!$B$31/Calculator!$F$15,1)))*IF(MOD(Calculator!$B$31/Calculator!$F$15,1)&lt;0.5,-1,1))^2))/(1-SQRT(((50*POWER(80,POWER(COS(PI()*MOD(Calculator!$B$31/Calculator!$F$15,1)),2))+MIN(500,MAX(30,100*EXP(-0.3*'VSWR Calculator'!$C$24)*(1+3*ABS(MOD('VSWR Calculator'!$C$23/Calculator!$F$15/2,1)-0.5))))/'VSWR Calculator'!$C$25)-$C96)^2+(1500*ABS(SIN(2*PI()*MOD(Calculator!$B$31/Calculator!$F$15,1)))*IF(MOD(Calculator!$B$31/Calculator!$F$15,1)&lt;0.5,-1,1))^2)/SQRT(((50*POWER(80,POWER(COS(PI()*MOD(Calculator!$B$31/Calculator!$F$15,1)),2))+MIN(500,MAX(30,100*EXP(-0.3*'VSWR Calculator'!$C$24)*(1+3*ABS(MOD('VSWR Calculator'!$C$23/Calculator!$F$15/2,1)-0.5))))/'VSWR Calculator'!$C$25)+$C96)^2+(1500*ABS(SIN(2*PI()*MOD(Calculator!$B$31/Calculator!$F$15,1)))*IF(MOD(Calculator!$B$31/Calculator!$F$15,1)&lt;0.5,-1,1))^2)),2))</f>
        <v>20.04</v>
      </c>
      <c r="CO96" s="253" t="str">
        <f aca="false">IF(OR(Calculator!$E$16&lt;&gt;"YES",Calculator!$B$31&lt;Calculator!$G$16),"—",ROUND((1+SQRT(((50*POWER(80,POWER(COS(PI()*MOD(Calculator!$B$31/Calculator!$F$16,1)),2))+MIN(500,MAX(30,100*EXP(-0.3*'VSWR Calculator'!$C$24)*(1+3*ABS(MOD('VSWR Calculator'!$C$23/Calculator!$F$16/2,1)-0.5))))/'VSWR Calculator'!$C$25)-$C96)^2+(1500*ABS(SIN(2*PI()*MOD(Calculator!$B$31/Calculator!$F$16,1)))*IF(MOD(Calculator!$B$31/Calculator!$F$16,1)&lt;0.5,-1,1))^2)/SQRT(((50*POWER(80,POWER(COS(PI()*MOD(Calculator!$B$31/Calculator!$F$16,1)),2))+MIN(500,MAX(30,100*EXP(-0.3*'VSWR Calculator'!$C$24)*(1+3*ABS(MOD('VSWR Calculator'!$C$23/Calculator!$F$16/2,1)-0.5))))/'VSWR Calculator'!$C$25)+$C96)^2+(1500*ABS(SIN(2*PI()*MOD(Calculator!$B$31/Calculator!$F$16,1)))*IF(MOD(Calculator!$B$31/Calculator!$F$16,1)&lt;0.5,-1,1))^2))/(1-SQRT(((50*POWER(80,POWER(COS(PI()*MOD(Calculator!$B$31/Calculator!$F$16,1)),2))+MIN(500,MAX(30,100*EXP(-0.3*'VSWR Calculator'!$C$24)*(1+3*ABS(MOD('VSWR Calculator'!$C$23/Calculator!$F$16/2,1)-0.5))))/'VSWR Calculator'!$C$25)-$C96)^2+(1500*ABS(SIN(2*PI()*MOD(Calculator!$B$31/Calculator!$F$16,1)))*IF(MOD(Calculator!$B$31/Calculator!$F$16,1)&lt;0.5,-1,1))^2)/SQRT(((50*POWER(80,POWER(COS(PI()*MOD(Calculator!$B$31/Calculator!$F$16,1)),2))+MIN(500,MAX(30,100*EXP(-0.3*'VSWR Calculator'!$C$24)*(1+3*ABS(MOD('VSWR Calculator'!$C$23/Calculator!$F$16/2,1)-0.5))))/'VSWR Calculator'!$C$25)+$C96)^2+(1500*ABS(SIN(2*PI()*MOD(Calculator!$B$31/Calculator!$F$16,1)))*IF(MOD(Calculator!$B$31/Calculator!$F$16,1)&lt;0.5,-1,1))^2)),2))</f>
        <v>—</v>
      </c>
      <c r="CP96" s="253" t="n">
        <f aca="false">IF(OR(Calculator!$E$17&lt;&gt;"YES",Calculator!$B$31&lt;Calculator!$G$17),"—",ROUND((1+SQRT(((50*POWER(80,POWER(COS(PI()*MOD(Calculator!$B$31/Calculator!$F$17,1)),2))+MIN(500,MAX(30,100*EXP(-0.3*'VSWR Calculator'!$C$24)*(1+3*ABS(MOD('VSWR Calculator'!$C$23/Calculator!$F$17/2,1)-0.5))))/'VSWR Calculator'!$C$25)-$C96)^2+(1500*ABS(SIN(2*PI()*MOD(Calculator!$B$31/Calculator!$F$17,1)))*IF(MOD(Calculator!$B$31/Calculator!$F$17,1)&lt;0.5,-1,1))^2)/SQRT(((50*POWER(80,POWER(COS(PI()*MOD(Calculator!$B$31/Calculator!$F$17,1)),2))+MIN(500,MAX(30,100*EXP(-0.3*'VSWR Calculator'!$C$24)*(1+3*ABS(MOD('VSWR Calculator'!$C$23/Calculator!$F$17/2,1)-0.5))))/'VSWR Calculator'!$C$25)+$C96)^2+(1500*ABS(SIN(2*PI()*MOD(Calculator!$B$31/Calculator!$F$17,1)))*IF(MOD(Calculator!$B$31/Calculator!$F$17,1)&lt;0.5,-1,1))^2))/(1-SQRT(((50*POWER(80,POWER(COS(PI()*MOD(Calculator!$B$31/Calculator!$F$17,1)),2))+MIN(500,MAX(30,100*EXP(-0.3*'VSWR Calculator'!$C$24)*(1+3*ABS(MOD('VSWR Calculator'!$C$23/Calculator!$F$17/2,1)-0.5))))/'VSWR Calculator'!$C$25)-$C96)^2+(1500*ABS(SIN(2*PI()*MOD(Calculator!$B$31/Calculator!$F$17,1)))*IF(MOD(Calculator!$B$31/Calculator!$F$17,1)&lt;0.5,-1,1))^2)/SQRT(((50*POWER(80,POWER(COS(PI()*MOD(Calculator!$B$31/Calculator!$F$17,1)),2))+MIN(500,MAX(30,100*EXP(-0.3*'VSWR Calculator'!$C$24)*(1+3*ABS(MOD('VSWR Calculator'!$C$23/Calculator!$F$17/2,1)-0.5))))/'VSWR Calculator'!$C$25)+$C96)^2+(1500*ABS(SIN(2*PI()*MOD(Calculator!$B$31/Calculator!$F$17,1)))*IF(MOD(Calculator!$B$31/Calculator!$F$17,1)&lt;0.5,-1,1))^2)),2))</f>
        <v>16.76</v>
      </c>
      <c r="CQ96" s="253" t="str">
        <f aca="false">IF(OR(Calculator!$E$18&lt;&gt;"YES",Calculator!$B$31&lt;Calculator!$G$18),"—",ROUND((1+SQRT(((50*POWER(80,POWER(COS(PI()*MOD(Calculator!$B$31/Calculator!$F$18,1)),2))+MIN(500,MAX(30,100*EXP(-0.3*'VSWR Calculator'!$C$24)*(1+3*ABS(MOD('VSWR Calculator'!$C$23/Calculator!$F$18/2,1)-0.5))))/'VSWR Calculator'!$C$25)-$C96)^2+(1500*ABS(SIN(2*PI()*MOD(Calculator!$B$31/Calculator!$F$18,1)))*IF(MOD(Calculator!$B$31/Calculator!$F$18,1)&lt;0.5,-1,1))^2)/SQRT(((50*POWER(80,POWER(COS(PI()*MOD(Calculator!$B$31/Calculator!$F$18,1)),2))+MIN(500,MAX(30,100*EXP(-0.3*'VSWR Calculator'!$C$24)*(1+3*ABS(MOD('VSWR Calculator'!$C$23/Calculator!$F$18/2,1)-0.5))))/'VSWR Calculator'!$C$25)+$C96)^2+(1500*ABS(SIN(2*PI()*MOD(Calculator!$B$31/Calculator!$F$18,1)))*IF(MOD(Calculator!$B$31/Calculator!$F$18,1)&lt;0.5,-1,1))^2))/(1-SQRT(((50*POWER(80,POWER(COS(PI()*MOD(Calculator!$B$31/Calculator!$F$18,1)),2))+MIN(500,MAX(30,100*EXP(-0.3*'VSWR Calculator'!$C$24)*(1+3*ABS(MOD('VSWR Calculator'!$C$23/Calculator!$F$18/2,1)-0.5))))/'VSWR Calculator'!$C$25)-$C96)^2+(1500*ABS(SIN(2*PI()*MOD(Calculator!$B$31/Calculator!$F$18,1)))*IF(MOD(Calculator!$B$31/Calculator!$F$18,1)&lt;0.5,-1,1))^2)/SQRT(((50*POWER(80,POWER(COS(PI()*MOD(Calculator!$B$31/Calculator!$F$18,1)),2))+MIN(500,MAX(30,100*EXP(-0.3*'VSWR Calculator'!$C$24)*(1+3*ABS(MOD('VSWR Calculator'!$C$23/Calculator!$F$18/2,1)-0.5))))/'VSWR Calculator'!$C$25)+$C96)^2+(1500*ABS(SIN(2*PI()*MOD(Calculator!$B$31/Calculator!$F$18,1)))*IF(MOD(Calculator!$B$31/Calculator!$F$18,1)&lt;0.5,-1,1))^2)),2))</f>
        <v>—</v>
      </c>
      <c r="CR96" s="253" t="str">
        <f aca="false">IF(OR(Calculator!$E$19&lt;&gt;"YES",Calculator!$B$31&lt;Calculator!$G$19),"—",ROUND((1+SQRT(((50*POWER(80,POWER(COS(PI()*MOD(Calculator!$B$31/Calculator!$F$19,1)),2))+MIN(500,MAX(30,100*EXP(-0.3*'VSWR Calculator'!$C$24)*(1+3*ABS(MOD('VSWR Calculator'!$C$23/Calculator!$F$19/2,1)-0.5))))/'VSWR Calculator'!$C$25)-$C96)^2+(1500*ABS(SIN(2*PI()*MOD(Calculator!$B$31/Calculator!$F$19,1)))*IF(MOD(Calculator!$B$31/Calculator!$F$19,1)&lt;0.5,-1,1))^2)/SQRT(((50*POWER(80,POWER(COS(PI()*MOD(Calculator!$B$31/Calculator!$F$19,1)),2))+MIN(500,MAX(30,100*EXP(-0.3*'VSWR Calculator'!$C$24)*(1+3*ABS(MOD('VSWR Calculator'!$C$23/Calculator!$F$19/2,1)-0.5))))/'VSWR Calculator'!$C$25)+$C96)^2+(1500*ABS(SIN(2*PI()*MOD(Calculator!$B$31/Calculator!$F$19,1)))*IF(MOD(Calculator!$B$31/Calculator!$F$19,1)&lt;0.5,-1,1))^2))/(1-SQRT(((50*POWER(80,POWER(COS(PI()*MOD(Calculator!$B$31/Calculator!$F$19,1)),2))+MIN(500,MAX(30,100*EXP(-0.3*'VSWR Calculator'!$C$24)*(1+3*ABS(MOD('VSWR Calculator'!$C$23/Calculator!$F$19/2,1)-0.5))))/'VSWR Calculator'!$C$25)-$C96)^2+(1500*ABS(SIN(2*PI()*MOD(Calculator!$B$31/Calculator!$F$19,1)))*IF(MOD(Calculator!$B$31/Calculator!$F$19,1)&lt;0.5,-1,1))^2)/SQRT(((50*POWER(80,POWER(COS(PI()*MOD(Calculator!$B$31/Calculator!$F$19,1)),2))+MIN(500,MAX(30,100*EXP(-0.3*'VSWR Calculator'!$C$24)*(1+3*ABS(MOD('VSWR Calculator'!$C$23/Calculator!$F$19/2,1)-0.5))))/'VSWR Calculator'!$C$25)+$C96)^2+(1500*ABS(SIN(2*PI()*MOD(Calculator!$B$31/Calculator!$F$19,1)))*IF(MOD(Calculator!$B$31/Calculator!$F$19,1)&lt;0.5,-1,1))^2)),2))</f>
        <v>—</v>
      </c>
      <c r="CS96" s="253" t="str">
        <f aca="false">IF(OR(Calculator!$E$20&lt;&gt;"YES",Calculator!$B$31&lt;Calculator!$G$20),"—",ROUND((1+SQRT(((50*POWER(80,POWER(COS(PI()*MOD(Calculator!$B$31/Calculator!$F$20,1)),2))+MIN(500,MAX(30,100*EXP(-0.3*'VSWR Calculator'!$C$24)*(1+3*ABS(MOD('VSWR Calculator'!$C$23/Calculator!$F$20/2,1)-0.5))))/'VSWR Calculator'!$C$25)-$C96)^2+(1500*ABS(SIN(2*PI()*MOD(Calculator!$B$31/Calculator!$F$20,1)))*IF(MOD(Calculator!$B$31/Calculator!$F$20,1)&lt;0.5,-1,1))^2)/SQRT(((50*POWER(80,POWER(COS(PI()*MOD(Calculator!$B$31/Calculator!$F$20,1)),2))+MIN(500,MAX(30,100*EXP(-0.3*'VSWR Calculator'!$C$24)*(1+3*ABS(MOD('VSWR Calculator'!$C$23/Calculator!$F$20/2,1)-0.5))))/'VSWR Calculator'!$C$25)+$C96)^2+(1500*ABS(SIN(2*PI()*MOD(Calculator!$B$31/Calculator!$F$20,1)))*IF(MOD(Calculator!$B$31/Calculator!$F$20,1)&lt;0.5,-1,1))^2))/(1-SQRT(((50*POWER(80,POWER(COS(PI()*MOD(Calculator!$B$31/Calculator!$F$20,1)),2))+MIN(500,MAX(30,100*EXP(-0.3*'VSWR Calculator'!$C$24)*(1+3*ABS(MOD('VSWR Calculator'!$C$23/Calculator!$F$20/2,1)-0.5))))/'VSWR Calculator'!$C$25)-$C96)^2+(1500*ABS(SIN(2*PI()*MOD(Calculator!$B$31/Calculator!$F$20,1)))*IF(MOD(Calculator!$B$31/Calculator!$F$20,1)&lt;0.5,-1,1))^2)/SQRT(((50*POWER(80,POWER(COS(PI()*MOD(Calculator!$B$31/Calculator!$F$20,1)),2))+MIN(500,MAX(30,100*EXP(-0.3*'VSWR Calculator'!$C$24)*(1+3*ABS(MOD('VSWR Calculator'!$C$23/Calculator!$F$20/2,1)-0.5))))/'VSWR Calculator'!$C$25)+$C96)^2+(1500*ABS(SIN(2*PI()*MOD(Calculator!$B$31/Calculator!$F$20,1)))*IF(MOD(Calculator!$B$31/Calculator!$F$20,1)&lt;0.5,-1,1))^2)),2))</f>
        <v>—</v>
      </c>
      <c r="CT96" s="253" t="str">
        <f aca="false">IF(OR(Calculator!$E$21&lt;&gt;"YES",Calculator!$B$31&lt;Calculator!$G$21),"—",ROUND((1+SQRT(((50*POWER(80,POWER(COS(PI()*MOD(Calculator!$B$31/Calculator!$F$21,1)),2))+MIN(500,MAX(30,100*EXP(-0.3*'VSWR Calculator'!$C$24)*(1+3*ABS(MOD('VSWR Calculator'!$C$23/Calculator!$F$21/2,1)-0.5))))/'VSWR Calculator'!$C$25)-$C96)^2+(1500*ABS(SIN(2*PI()*MOD(Calculator!$B$31/Calculator!$F$21,1)))*IF(MOD(Calculator!$B$31/Calculator!$F$21,1)&lt;0.5,-1,1))^2)/SQRT(((50*POWER(80,POWER(COS(PI()*MOD(Calculator!$B$31/Calculator!$F$21,1)),2))+MIN(500,MAX(30,100*EXP(-0.3*'VSWR Calculator'!$C$24)*(1+3*ABS(MOD('VSWR Calculator'!$C$23/Calculator!$F$21/2,1)-0.5))))/'VSWR Calculator'!$C$25)+$C96)^2+(1500*ABS(SIN(2*PI()*MOD(Calculator!$B$31/Calculator!$F$21,1)))*IF(MOD(Calculator!$B$31/Calculator!$F$21,1)&lt;0.5,-1,1))^2))/(1-SQRT(((50*POWER(80,POWER(COS(PI()*MOD(Calculator!$B$31/Calculator!$F$21,1)),2))+MIN(500,MAX(30,100*EXP(-0.3*'VSWR Calculator'!$C$24)*(1+3*ABS(MOD('VSWR Calculator'!$C$23/Calculator!$F$21/2,1)-0.5))))/'VSWR Calculator'!$C$25)-$C96)^2+(1500*ABS(SIN(2*PI()*MOD(Calculator!$B$31/Calculator!$F$21,1)))*IF(MOD(Calculator!$B$31/Calculator!$F$21,1)&lt;0.5,-1,1))^2)/SQRT(((50*POWER(80,POWER(COS(PI()*MOD(Calculator!$B$31/Calculator!$F$21,1)),2))+MIN(500,MAX(30,100*EXP(-0.3*'VSWR Calculator'!$C$24)*(1+3*ABS(MOD('VSWR Calculator'!$C$23/Calculator!$F$21/2,1)-0.5))))/'VSWR Calculator'!$C$25)+$C96)^2+(1500*ABS(SIN(2*PI()*MOD(Calculator!$B$31/Calculator!$F$21,1)))*IF(MOD(Calculator!$B$31/Calculator!$F$21,1)&lt;0.5,-1,1))^2)),2))</f>
        <v>—</v>
      </c>
      <c r="CU96" s="253" t="str">
        <f aca="false">IF(OR(Calculator!$E$22&lt;&gt;"YES",Calculator!$B$31&lt;Calculator!$G$22),"—",ROUND((1+SQRT(((50*POWER(80,POWER(COS(PI()*MOD(Calculator!$B$31/Calculator!$F$22,1)),2))+MIN(500,MAX(30,100*EXP(-0.3*'VSWR Calculator'!$C$24)*(1+3*ABS(MOD('VSWR Calculator'!$C$23/Calculator!$F$22/2,1)-0.5))))/'VSWR Calculator'!$C$25)-$C96)^2+(1500*ABS(SIN(2*PI()*MOD(Calculator!$B$31/Calculator!$F$22,1)))*IF(MOD(Calculator!$B$31/Calculator!$F$22,1)&lt;0.5,-1,1))^2)/SQRT(((50*POWER(80,POWER(COS(PI()*MOD(Calculator!$B$31/Calculator!$F$22,1)),2))+MIN(500,MAX(30,100*EXP(-0.3*'VSWR Calculator'!$C$24)*(1+3*ABS(MOD('VSWR Calculator'!$C$23/Calculator!$F$22/2,1)-0.5))))/'VSWR Calculator'!$C$25)+$C96)^2+(1500*ABS(SIN(2*PI()*MOD(Calculator!$B$31/Calculator!$F$22,1)))*IF(MOD(Calculator!$B$31/Calculator!$F$22,1)&lt;0.5,-1,1))^2))/(1-SQRT(((50*POWER(80,POWER(COS(PI()*MOD(Calculator!$B$31/Calculator!$F$22,1)),2))+MIN(500,MAX(30,100*EXP(-0.3*'VSWR Calculator'!$C$24)*(1+3*ABS(MOD('VSWR Calculator'!$C$23/Calculator!$F$22/2,1)-0.5))))/'VSWR Calculator'!$C$25)-$C96)^2+(1500*ABS(SIN(2*PI()*MOD(Calculator!$B$31/Calculator!$F$22,1)))*IF(MOD(Calculator!$B$31/Calculator!$F$22,1)&lt;0.5,-1,1))^2)/SQRT(((50*POWER(80,POWER(COS(PI()*MOD(Calculator!$B$31/Calculator!$F$22,1)),2))+MIN(500,MAX(30,100*EXP(-0.3*'VSWR Calculator'!$C$24)*(1+3*ABS(MOD('VSWR Calculator'!$C$23/Calculator!$F$22/2,1)-0.5))))/'VSWR Calculator'!$C$25)+$C96)^2+(1500*ABS(SIN(2*PI()*MOD(Calculator!$B$31/Calculator!$F$22,1)))*IF(MOD(Calculator!$B$31/Calculator!$F$22,1)&lt;0.5,-1,1))^2)),2))</f>
        <v>—</v>
      </c>
      <c r="CV96" s="253" t="n">
        <f aca="false">IFERROR(ROUND((IF(ISNUMBER(CK96),CK96,0)+IF(ISNUMBER(CL96),CL96,0)+IF(ISNUMBER(CM96),CM96,0)+IF(ISNUMBER(CN96),CN96,0)+IF(ISNUMBER(CO96),CO96,0)+IF(ISNUMBER(CP96),CP96,0)+IF(ISNUMBER(CQ96),CQ96,0)+IF(ISNUMBER(CR96),CR96,0)+IF(ISNUMBER(CS96),CS96,0)+IF(ISNUMBER(CT96),CT96,0)+IF(ISNUMBER(CU96),CU96,0))/(IF(ISNUMBER(CK96),1,0)+IF(ISNUMBER(CL96),1,0)+IF(ISNUMBER(CM96),1,0)+IF(ISNUMBER(CN96),1,0)+IF(ISNUMBER(CO96),1,0)+IF(ISNUMBER(CP96),1,0)+IF(ISNUMBER(CQ96),1,0)+IF(ISNUMBER(CR96),1,0)+IF(ISNUMBER(CS96),1,0)+IF(ISNUMBER(CT96),1,0)+IF(ISNUMBER(CU96),1,0)),4),"")</f>
        <v>18.4</v>
      </c>
      <c r="CW96" s="253" t="str">
        <f aca="false">IF(OR(Calculator!$E$12&lt;&gt;"YES",Calculator!$B$32&lt;Calculator!$G$12),"—",ROUND((1+SQRT(((50*POWER(80,POWER(COS(PI()*MOD(Calculator!$B$32/Calculator!$F$12,1)),2))+MIN(500,MAX(30,100*EXP(-0.3*'VSWR Calculator'!$C$24)*(1+3*ABS(MOD('VSWR Calculator'!$C$23/Calculator!$F$12/2,1)-0.5))))/'VSWR Calculator'!$C$25)-$C96)^2+(1500*ABS(SIN(2*PI()*MOD(Calculator!$B$32/Calculator!$F$12,1)))*IF(MOD(Calculator!$B$32/Calculator!$F$12,1)&lt;0.5,-1,1))^2)/SQRT(((50*POWER(80,POWER(COS(PI()*MOD(Calculator!$B$32/Calculator!$F$12,1)),2))+MIN(500,MAX(30,100*EXP(-0.3*'VSWR Calculator'!$C$24)*(1+3*ABS(MOD('VSWR Calculator'!$C$23/Calculator!$F$12/2,1)-0.5))))/'VSWR Calculator'!$C$25)+$C96)^2+(1500*ABS(SIN(2*PI()*MOD(Calculator!$B$32/Calculator!$F$12,1)))*IF(MOD(Calculator!$B$32/Calculator!$F$12,1)&lt;0.5,-1,1))^2))/(1-SQRT(((50*POWER(80,POWER(COS(PI()*MOD(Calculator!$B$32/Calculator!$F$12,1)),2))+MIN(500,MAX(30,100*EXP(-0.3*'VSWR Calculator'!$C$24)*(1+3*ABS(MOD('VSWR Calculator'!$C$23/Calculator!$F$12/2,1)-0.5))))/'VSWR Calculator'!$C$25)-$C96)^2+(1500*ABS(SIN(2*PI()*MOD(Calculator!$B$32/Calculator!$F$12,1)))*IF(MOD(Calculator!$B$32/Calculator!$F$12,1)&lt;0.5,-1,1))^2)/SQRT(((50*POWER(80,POWER(COS(PI()*MOD(Calculator!$B$32/Calculator!$F$12,1)),2))+MIN(500,MAX(30,100*EXP(-0.3*'VSWR Calculator'!$C$24)*(1+3*ABS(MOD('VSWR Calculator'!$C$23/Calculator!$F$12/2,1)-0.5))))/'VSWR Calculator'!$C$25)+$C96)^2+(1500*ABS(SIN(2*PI()*MOD(Calculator!$B$32/Calculator!$F$12,1)))*IF(MOD(Calculator!$B$32/Calculator!$F$12,1)&lt;0.5,-1,1))^2)),2))</f>
        <v>—</v>
      </c>
      <c r="CX96" s="253" t="str">
        <f aca="false">IF(OR(Calculator!$E$13&lt;&gt;"YES",Calculator!$B$32&lt;Calculator!$G$13),"—",ROUND((1+SQRT(((50*POWER(80,POWER(COS(PI()*MOD(Calculator!$B$32/Calculator!$F$13,1)),2))+MIN(500,MAX(30,100*EXP(-0.3*'VSWR Calculator'!$C$24)*(1+3*ABS(MOD('VSWR Calculator'!$C$23/Calculator!$F$13/2,1)-0.5))))/'VSWR Calculator'!$C$25)-$C96)^2+(1500*ABS(SIN(2*PI()*MOD(Calculator!$B$32/Calculator!$F$13,1)))*IF(MOD(Calculator!$B$32/Calculator!$F$13,1)&lt;0.5,-1,1))^2)/SQRT(((50*POWER(80,POWER(COS(PI()*MOD(Calculator!$B$32/Calculator!$F$13,1)),2))+MIN(500,MAX(30,100*EXP(-0.3*'VSWR Calculator'!$C$24)*(1+3*ABS(MOD('VSWR Calculator'!$C$23/Calculator!$F$13/2,1)-0.5))))/'VSWR Calculator'!$C$25)+$C96)^2+(1500*ABS(SIN(2*PI()*MOD(Calculator!$B$32/Calculator!$F$13,1)))*IF(MOD(Calculator!$B$32/Calculator!$F$13,1)&lt;0.5,-1,1))^2))/(1-SQRT(((50*POWER(80,POWER(COS(PI()*MOD(Calculator!$B$32/Calculator!$F$13,1)),2))+MIN(500,MAX(30,100*EXP(-0.3*'VSWR Calculator'!$C$24)*(1+3*ABS(MOD('VSWR Calculator'!$C$23/Calculator!$F$13/2,1)-0.5))))/'VSWR Calculator'!$C$25)-$C96)^2+(1500*ABS(SIN(2*PI()*MOD(Calculator!$B$32/Calculator!$F$13,1)))*IF(MOD(Calculator!$B$32/Calculator!$F$13,1)&lt;0.5,-1,1))^2)/SQRT(((50*POWER(80,POWER(COS(PI()*MOD(Calculator!$B$32/Calculator!$F$13,1)),2))+MIN(500,MAX(30,100*EXP(-0.3*'VSWR Calculator'!$C$24)*(1+3*ABS(MOD('VSWR Calculator'!$C$23/Calculator!$F$13/2,1)-0.5))))/'VSWR Calculator'!$C$25)+$C96)^2+(1500*ABS(SIN(2*PI()*MOD(Calculator!$B$32/Calculator!$F$13,1)))*IF(MOD(Calculator!$B$32/Calculator!$F$13,1)&lt;0.5,-1,1))^2)),2))</f>
        <v>—</v>
      </c>
      <c r="CY96" s="253" t="str">
        <f aca="false">IF(OR(Calculator!$E$14&lt;&gt;"YES",Calculator!$B$32&lt;Calculator!$G$14),"—",ROUND((1+SQRT(((50*POWER(80,POWER(COS(PI()*MOD(Calculator!$B$32/Calculator!$F$14,1)),2))+MIN(500,MAX(30,100*EXP(-0.3*'VSWR Calculator'!$C$24)*(1+3*ABS(MOD('VSWR Calculator'!$C$23/Calculator!$F$14/2,1)-0.5))))/'VSWR Calculator'!$C$25)-$C96)^2+(1500*ABS(SIN(2*PI()*MOD(Calculator!$B$32/Calculator!$F$14,1)))*IF(MOD(Calculator!$B$32/Calculator!$F$14,1)&lt;0.5,-1,1))^2)/SQRT(((50*POWER(80,POWER(COS(PI()*MOD(Calculator!$B$32/Calculator!$F$14,1)),2))+MIN(500,MAX(30,100*EXP(-0.3*'VSWR Calculator'!$C$24)*(1+3*ABS(MOD('VSWR Calculator'!$C$23/Calculator!$F$14/2,1)-0.5))))/'VSWR Calculator'!$C$25)+$C96)^2+(1500*ABS(SIN(2*PI()*MOD(Calculator!$B$32/Calculator!$F$14,1)))*IF(MOD(Calculator!$B$32/Calculator!$F$14,1)&lt;0.5,-1,1))^2))/(1-SQRT(((50*POWER(80,POWER(COS(PI()*MOD(Calculator!$B$32/Calculator!$F$14,1)),2))+MIN(500,MAX(30,100*EXP(-0.3*'VSWR Calculator'!$C$24)*(1+3*ABS(MOD('VSWR Calculator'!$C$23/Calculator!$F$14/2,1)-0.5))))/'VSWR Calculator'!$C$25)-$C96)^2+(1500*ABS(SIN(2*PI()*MOD(Calculator!$B$32/Calculator!$F$14,1)))*IF(MOD(Calculator!$B$32/Calculator!$F$14,1)&lt;0.5,-1,1))^2)/SQRT(((50*POWER(80,POWER(COS(PI()*MOD(Calculator!$B$32/Calculator!$F$14,1)),2))+MIN(500,MAX(30,100*EXP(-0.3*'VSWR Calculator'!$C$24)*(1+3*ABS(MOD('VSWR Calculator'!$C$23/Calculator!$F$14/2,1)-0.5))))/'VSWR Calculator'!$C$25)+$C96)^2+(1500*ABS(SIN(2*PI()*MOD(Calculator!$B$32/Calculator!$F$14,1)))*IF(MOD(Calculator!$B$32/Calculator!$F$14,1)&lt;0.5,-1,1))^2)),2))</f>
        <v>—</v>
      </c>
      <c r="CZ96" s="253" t="n">
        <f aca="false">IF(OR(Calculator!$E$15&lt;&gt;"YES",Calculator!$B$32&lt;Calculator!$G$15),"—",ROUND((1+SQRT(((50*POWER(80,POWER(COS(PI()*MOD(Calculator!$B$32/Calculator!$F$15,1)),2))+MIN(500,MAX(30,100*EXP(-0.3*'VSWR Calculator'!$C$24)*(1+3*ABS(MOD('VSWR Calculator'!$C$23/Calculator!$F$15/2,1)-0.5))))/'VSWR Calculator'!$C$25)-$C96)^2+(1500*ABS(SIN(2*PI()*MOD(Calculator!$B$32/Calculator!$F$15,1)))*IF(MOD(Calculator!$B$32/Calculator!$F$15,1)&lt;0.5,-1,1))^2)/SQRT(((50*POWER(80,POWER(COS(PI()*MOD(Calculator!$B$32/Calculator!$F$15,1)),2))+MIN(500,MAX(30,100*EXP(-0.3*'VSWR Calculator'!$C$24)*(1+3*ABS(MOD('VSWR Calculator'!$C$23/Calculator!$F$15/2,1)-0.5))))/'VSWR Calculator'!$C$25)+$C96)^2+(1500*ABS(SIN(2*PI()*MOD(Calculator!$B$32/Calculator!$F$15,1)))*IF(MOD(Calculator!$B$32/Calculator!$F$15,1)&lt;0.5,-1,1))^2))/(1-SQRT(((50*POWER(80,POWER(COS(PI()*MOD(Calculator!$B$32/Calculator!$F$15,1)),2))+MIN(500,MAX(30,100*EXP(-0.3*'VSWR Calculator'!$C$24)*(1+3*ABS(MOD('VSWR Calculator'!$C$23/Calculator!$F$15/2,1)-0.5))))/'VSWR Calculator'!$C$25)-$C96)^2+(1500*ABS(SIN(2*PI()*MOD(Calculator!$B$32/Calculator!$F$15,1)))*IF(MOD(Calculator!$B$32/Calculator!$F$15,1)&lt;0.5,-1,1))^2)/SQRT(((50*POWER(80,POWER(COS(PI()*MOD(Calculator!$B$32/Calculator!$F$15,1)),2))+MIN(500,MAX(30,100*EXP(-0.3*'VSWR Calculator'!$C$24)*(1+3*ABS(MOD('VSWR Calculator'!$C$23/Calculator!$F$15/2,1)-0.5))))/'VSWR Calculator'!$C$25)+$C96)^2+(1500*ABS(SIN(2*PI()*MOD(Calculator!$B$32/Calculator!$F$15,1)))*IF(MOD(Calculator!$B$32/Calculator!$F$15,1)&lt;0.5,-1,1))^2)),2))</f>
        <v>2.81</v>
      </c>
      <c r="DA96" s="253" t="str">
        <f aca="false">IF(OR(Calculator!$E$16&lt;&gt;"YES",Calculator!$B$32&lt;Calculator!$G$16),"—",ROUND((1+SQRT(((50*POWER(80,POWER(COS(PI()*MOD(Calculator!$B$32/Calculator!$F$16,1)),2))+MIN(500,MAX(30,100*EXP(-0.3*'VSWR Calculator'!$C$24)*(1+3*ABS(MOD('VSWR Calculator'!$C$23/Calculator!$F$16/2,1)-0.5))))/'VSWR Calculator'!$C$25)-$C96)^2+(1500*ABS(SIN(2*PI()*MOD(Calculator!$B$32/Calculator!$F$16,1)))*IF(MOD(Calculator!$B$32/Calculator!$F$16,1)&lt;0.5,-1,1))^2)/SQRT(((50*POWER(80,POWER(COS(PI()*MOD(Calculator!$B$32/Calculator!$F$16,1)),2))+MIN(500,MAX(30,100*EXP(-0.3*'VSWR Calculator'!$C$24)*(1+3*ABS(MOD('VSWR Calculator'!$C$23/Calculator!$F$16/2,1)-0.5))))/'VSWR Calculator'!$C$25)+$C96)^2+(1500*ABS(SIN(2*PI()*MOD(Calculator!$B$32/Calculator!$F$16,1)))*IF(MOD(Calculator!$B$32/Calculator!$F$16,1)&lt;0.5,-1,1))^2))/(1-SQRT(((50*POWER(80,POWER(COS(PI()*MOD(Calculator!$B$32/Calculator!$F$16,1)),2))+MIN(500,MAX(30,100*EXP(-0.3*'VSWR Calculator'!$C$24)*(1+3*ABS(MOD('VSWR Calculator'!$C$23/Calculator!$F$16/2,1)-0.5))))/'VSWR Calculator'!$C$25)-$C96)^2+(1500*ABS(SIN(2*PI()*MOD(Calculator!$B$32/Calculator!$F$16,1)))*IF(MOD(Calculator!$B$32/Calculator!$F$16,1)&lt;0.5,-1,1))^2)/SQRT(((50*POWER(80,POWER(COS(PI()*MOD(Calculator!$B$32/Calculator!$F$16,1)),2))+MIN(500,MAX(30,100*EXP(-0.3*'VSWR Calculator'!$C$24)*(1+3*ABS(MOD('VSWR Calculator'!$C$23/Calculator!$F$16/2,1)-0.5))))/'VSWR Calculator'!$C$25)+$C96)^2+(1500*ABS(SIN(2*PI()*MOD(Calculator!$B$32/Calculator!$F$16,1)))*IF(MOD(Calculator!$B$32/Calculator!$F$16,1)&lt;0.5,-1,1))^2)),2))</f>
        <v>—</v>
      </c>
      <c r="DB96" s="253" t="n">
        <f aca="false">IF(OR(Calculator!$E$17&lt;&gt;"YES",Calculator!$B$32&lt;Calculator!$G$17),"—",ROUND((1+SQRT(((50*POWER(80,POWER(COS(PI()*MOD(Calculator!$B$32/Calculator!$F$17,1)),2))+MIN(500,MAX(30,100*EXP(-0.3*'VSWR Calculator'!$C$24)*(1+3*ABS(MOD('VSWR Calculator'!$C$23/Calculator!$F$17/2,1)-0.5))))/'VSWR Calculator'!$C$25)-$C96)^2+(1500*ABS(SIN(2*PI()*MOD(Calculator!$B$32/Calculator!$F$17,1)))*IF(MOD(Calculator!$B$32/Calculator!$F$17,1)&lt;0.5,-1,1))^2)/SQRT(((50*POWER(80,POWER(COS(PI()*MOD(Calculator!$B$32/Calculator!$F$17,1)),2))+MIN(500,MAX(30,100*EXP(-0.3*'VSWR Calculator'!$C$24)*(1+3*ABS(MOD('VSWR Calculator'!$C$23/Calculator!$F$17/2,1)-0.5))))/'VSWR Calculator'!$C$25)+$C96)^2+(1500*ABS(SIN(2*PI()*MOD(Calculator!$B$32/Calculator!$F$17,1)))*IF(MOD(Calculator!$B$32/Calculator!$F$17,1)&lt;0.5,-1,1))^2))/(1-SQRT(((50*POWER(80,POWER(COS(PI()*MOD(Calculator!$B$32/Calculator!$F$17,1)),2))+MIN(500,MAX(30,100*EXP(-0.3*'VSWR Calculator'!$C$24)*(1+3*ABS(MOD('VSWR Calculator'!$C$23/Calculator!$F$17/2,1)-0.5))))/'VSWR Calculator'!$C$25)-$C96)^2+(1500*ABS(SIN(2*PI()*MOD(Calculator!$B$32/Calculator!$F$17,1)))*IF(MOD(Calculator!$B$32/Calculator!$F$17,1)&lt;0.5,-1,1))^2)/SQRT(((50*POWER(80,POWER(COS(PI()*MOD(Calculator!$B$32/Calculator!$F$17,1)),2))+MIN(500,MAX(30,100*EXP(-0.3*'VSWR Calculator'!$C$24)*(1+3*ABS(MOD('VSWR Calculator'!$C$23/Calculator!$F$17/2,1)-0.5))))/'VSWR Calculator'!$C$25)+$C96)^2+(1500*ABS(SIN(2*PI()*MOD(Calculator!$B$32/Calculator!$F$17,1)))*IF(MOD(Calculator!$B$32/Calculator!$F$17,1)&lt;0.5,-1,1))^2)),2))</f>
        <v>17.56</v>
      </c>
      <c r="DC96" s="253" t="str">
        <f aca="false">IF(OR(Calculator!$E$18&lt;&gt;"YES",Calculator!$B$32&lt;Calculator!$G$18),"—",ROUND((1+SQRT(((50*POWER(80,POWER(COS(PI()*MOD(Calculator!$B$32/Calculator!$F$18,1)),2))+MIN(500,MAX(30,100*EXP(-0.3*'VSWR Calculator'!$C$24)*(1+3*ABS(MOD('VSWR Calculator'!$C$23/Calculator!$F$18/2,1)-0.5))))/'VSWR Calculator'!$C$25)-$C96)^2+(1500*ABS(SIN(2*PI()*MOD(Calculator!$B$32/Calculator!$F$18,1)))*IF(MOD(Calculator!$B$32/Calculator!$F$18,1)&lt;0.5,-1,1))^2)/SQRT(((50*POWER(80,POWER(COS(PI()*MOD(Calculator!$B$32/Calculator!$F$18,1)),2))+MIN(500,MAX(30,100*EXP(-0.3*'VSWR Calculator'!$C$24)*(1+3*ABS(MOD('VSWR Calculator'!$C$23/Calculator!$F$18/2,1)-0.5))))/'VSWR Calculator'!$C$25)+$C96)^2+(1500*ABS(SIN(2*PI()*MOD(Calculator!$B$32/Calculator!$F$18,1)))*IF(MOD(Calculator!$B$32/Calculator!$F$18,1)&lt;0.5,-1,1))^2))/(1-SQRT(((50*POWER(80,POWER(COS(PI()*MOD(Calculator!$B$32/Calculator!$F$18,1)),2))+MIN(500,MAX(30,100*EXP(-0.3*'VSWR Calculator'!$C$24)*(1+3*ABS(MOD('VSWR Calculator'!$C$23/Calculator!$F$18/2,1)-0.5))))/'VSWR Calculator'!$C$25)-$C96)^2+(1500*ABS(SIN(2*PI()*MOD(Calculator!$B$32/Calculator!$F$18,1)))*IF(MOD(Calculator!$B$32/Calculator!$F$18,1)&lt;0.5,-1,1))^2)/SQRT(((50*POWER(80,POWER(COS(PI()*MOD(Calculator!$B$32/Calculator!$F$18,1)),2))+MIN(500,MAX(30,100*EXP(-0.3*'VSWR Calculator'!$C$24)*(1+3*ABS(MOD('VSWR Calculator'!$C$23/Calculator!$F$18/2,1)-0.5))))/'VSWR Calculator'!$C$25)+$C96)^2+(1500*ABS(SIN(2*PI()*MOD(Calculator!$B$32/Calculator!$F$18,1)))*IF(MOD(Calculator!$B$32/Calculator!$F$18,1)&lt;0.5,-1,1))^2)),2))</f>
        <v>—</v>
      </c>
      <c r="DD96" s="253" t="str">
        <f aca="false">IF(OR(Calculator!$E$19&lt;&gt;"YES",Calculator!$B$32&lt;Calculator!$G$19),"—",ROUND((1+SQRT(((50*POWER(80,POWER(COS(PI()*MOD(Calculator!$B$32/Calculator!$F$19,1)),2))+MIN(500,MAX(30,100*EXP(-0.3*'VSWR Calculator'!$C$24)*(1+3*ABS(MOD('VSWR Calculator'!$C$23/Calculator!$F$19/2,1)-0.5))))/'VSWR Calculator'!$C$25)-$C96)^2+(1500*ABS(SIN(2*PI()*MOD(Calculator!$B$32/Calculator!$F$19,1)))*IF(MOD(Calculator!$B$32/Calculator!$F$19,1)&lt;0.5,-1,1))^2)/SQRT(((50*POWER(80,POWER(COS(PI()*MOD(Calculator!$B$32/Calculator!$F$19,1)),2))+MIN(500,MAX(30,100*EXP(-0.3*'VSWR Calculator'!$C$24)*(1+3*ABS(MOD('VSWR Calculator'!$C$23/Calculator!$F$19/2,1)-0.5))))/'VSWR Calculator'!$C$25)+$C96)^2+(1500*ABS(SIN(2*PI()*MOD(Calculator!$B$32/Calculator!$F$19,1)))*IF(MOD(Calculator!$B$32/Calculator!$F$19,1)&lt;0.5,-1,1))^2))/(1-SQRT(((50*POWER(80,POWER(COS(PI()*MOD(Calculator!$B$32/Calculator!$F$19,1)),2))+MIN(500,MAX(30,100*EXP(-0.3*'VSWR Calculator'!$C$24)*(1+3*ABS(MOD('VSWR Calculator'!$C$23/Calculator!$F$19/2,1)-0.5))))/'VSWR Calculator'!$C$25)-$C96)^2+(1500*ABS(SIN(2*PI()*MOD(Calculator!$B$32/Calculator!$F$19,1)))*IF(MOD(Calculator!$B$32/Calculator!$F$19,1)&lt;0.5,-1,1))^2)/SQRT(((50*POWER(80,POWER(COS(PI()*MOD(Calculator!$B$32/Calculator!$F$19,1)),2))+MIN(500,MAX(30,100*EXP(-0.3*'VSWR Calculator'!$C$24)*(1+3*ABS(MOD('VSWR Calculator'!$C$23/Calculator!$F$19/2,1)-0.5))))/'VSWR Calculator'!$C$25)+$C96)^2+(1500*ABS(SIN(2*PI()*MOD(Calculator!$B$32/Calculator!$F$19,1)))*IF(MOD(Calculator!$B$32/Calculator!$F$19,1)&lt;0.5,-1,1))^2)),2))</f>
        <v>—</v>
      </c>
      <c r="DE96" s="253" t="str">
        <f aca="false">IF(OR(Calculator!$E$20&lt;&gt;"YES",Calculator!$B$32&lt;Calculator!$G$20),"—",ROUND((1+SQRT(((50*POWER(80,POWER(COS(PI()*MOD(Calculator!$B$32/Calculator!$F$20,1)),2))+MIN(500,MAX(30,100*EXP(-0.3*'VSWR Calculator'!$C$24)*(1+3*ABS(MOD('VSWR Calculator'!$C$23/Calculator!$F$20/2,1)-0.5))))/'VSWR Calculator'!$C$25)-$C96)^2+(1500*ABS(SIN(2*PI()*MOD(Calculator!$B$32/Calculator!$F$20,1)))*IF(MOD(Calculator!$B$32/Calculator!$F$20,1)&lt;0.5,-1,1))^2)/SQRT(((50*POWER(80,POWER(COS(PI()*MOD(Calculator!$B$32/Calculator!$F$20,1)),2))+MIN(500,MAX(30,100*EXP(-0.3*'VSWR Calculator'!$C$24)*(1+3*ABS(MOD('VSWR Calculator'!$C$23/Calculator!$F$20/2,1)-0.5))))/'VSWR Calculator'!$C$25)+$C96)^2+(1500*ABS(SIN(2*PI()*MOD(Calculator!$B$32/Calculator!$F$20,1)))*IF(MOD(Calculator!$B$32/Calculator!$F$20,1)&lt;0.5,-1,1))^2))/(1-SQRT(((50*POWER(80,POWER(COS(PI()*MOD(Calculator!$B$32/Calculator!$F$20,1)),2))+MIN(500,MAX(30,100*EXP(-0.3*'VSWR Calculator'!$C$24)*(1+3*ABS(MOD('VSWR Calculator'!$C$23/Calculator!$F$20/2,1)-0.5))))/'VSWR Calculator'!$C$25)-$C96)^2+(1500*ABS(SIN(2*PI()*MOD(Calculator!$B$32/Calculator!$F$20,1)))*IF(MOD(Calculator!$B$32/Calculator!$F$20,1)&lt;0.5,-1,1))^2)/SQRT(((50*POWER(80,POWER(COS(PI()*MOD(Calculator!$B$32/Calculator!$F$20,1)),2))+MIN(500,MAX(30,100*EXP(-0.3*'VSWR Calculator'!$C$24)*(1+3*ABS(MOD('VSWR Calculator'!$C$23/Calculator!$F$20/2,1)-0.5))))/'VSWR Calculator'!$C$25)+$C96)^2+(1500*ABS(SIN(2*PI()*MOD(Calculator!$B$32/Calculator!$F$20,1)))*IF(MOD(Calculator!$B$32/Calculator!$F$20,1)&lt;0.5,-1,1))^2)),2))</f>
        <v>—</v>
      </c>
      <c r="DF96" s="253" t="str">
        <f aca="false">IF(OR(Calculator!$E$21&lt;&gt;"YES",Calculator!$B$32&lt;Calculator!$G$21),"—",ROUND((1+SQRT(((50*POWER(80,POWER(COS(PI()*MOD(Calculator!$B$32/Calculator!$F$21,1)),2))+MIN(500,MAX(30,100*EXP(-0.3*'VSWR Calculator'!$C$24)*(1+3*ABS(MOD('VSWR Calculator'!$C$23/Calculator!$F$21/2,1)-0.5))))/'VSWR Calculator'!$C$25)-$C96)^2+(1500*ABS(SIN(2*PI()*MOD(Calculator!$B$32/Calculator!$F$21,1)))*IF(MOD(Calculator!$B$32/Calculator!$F$21,1)&lt;0.5,-1,1))^2)/SQRT(((50*POWER(80,POWER(COS(PI()*MOD(Calculator!$B$32/Calculator!$F$21,1)),2))+MIN(500,MAX(30,100*EXP(-0.3*'VSWR Calculator'!$C$24)*(1+3*ABS(MOD('VSWR Calculator'!$C$23/Calculator!$F$21/2,1)-0.5))))/'VSWR Calculator'!$C$25)+$C96)^2+(1500*ABS(SIN(2*PI()*MOD(Calculator!$B$32/Calculator!$F$21,1)))*IF(MOD(Calculator!$B$32/Calculator!$F$21,1)&lt;0.5,-1,1))^2))/(1-SQRT(((50*POWER(80,POWER(COS(PI()*MOD(Calculator!$B$32/Calculator!$F$21,1)),2))+MIN(500,MAX(30,100*EXP(-0.3*'VSWR Calculator'!$C$24)*(1+3*ABS(MOD('VSWR Calculator'!$C$23/Calculator!$F$21/2,1)-0.5))))/'VSWR Calculator'!$C$25)-$C96)^2+(1500*ABS(SIN(2*PI()*MOD(Calculator!$B$32/Calculator!$F$21,1)))*IF(MOD(Calculator!$B$32/Calculator!$F$21,1)&lt;0.5,-1,1))^2)/SQRT(((50*POWER(80,POWER(COS(PI()*MOD(Calculator!$B$32/Calculator!$F$21,1)),2))+MIN(500,MAX(30,100*EXP(-0.3*'VSWR Calculator'!$C$24)*(1+3*ABS(MOD('VSWR Calculator'!$C$23/Calculator!$F$21/2,1)-0.5))))/'VSWR Calculator'!$C$25)+$C96)^2+(1500*ABS(SIN(2*PI()*MOD(Calculator!$B$32/Calculator!$F$21,1)))*IF(MOD(Calculator!$B$32/Calculator!$F$21,1)&lt;0.5,-1,1))^2)),2))</f>
        <v>—</v>
      </c>
      <c r="DG96" s="253" t="str">
        <f aca="false">IF(OR(Calculator!$E$22&lt;&gt;"YES",Calculator!$B$32&lt;Calculator!$G$22),"—",ROUND((1+SQRT(((50*POWER(80,POWER(COS(PI()*MOD(Calculator!$B$32/Calculator!$F$22,1)),2))+MIN(500,MAX(30,100*EXP(-0.3*'VSWR Calculator'!$C$24)*(1+3*ABS(MOD('VSWR Calculator'!$C$23/Calculator!$F$22/2,1)-0.5))))/'VSWR Calculator'!$C$25)-$C96)^2+(1500*ABS(SIN(2*PI()*MOD(Calculator!$B$32/Calculator!$F$22,1)))*IF(MOD(Calculator!$B$32/Calculator!$F$22,1)&lt;0.5,-1,1))^2)/SQRT(((50*POWER(80,POWER(COS(PI()*MOD(Calculator!$B$32/Calculator!$F$22,1)),2))+MIN(500,MAX(30,100*EXP(-0.3*'VSWR Calculator'!$C$24)*(1+3*ABS(MOD('VSWR Calculator'!$C$23/Calculator!$F$22/2,1)-0.5))))/'VSWR Calculator'!$C$25)+$C96)^2+(1500*ABS(SIN(2*PI()*MOD(Calculator!$B$32/Calculator!$F$22,1)))*IF(MOD(Calculator!$B$32/Calculator!$F$22,1)&lt;0.5,-1,1))^2))/(1-SQRT(((50*POWER(80,POWER(COS(PI()*MOD(Calculator!$B$32/Calculator!$F$22,1)),2))+MIN(500,MAX(30,100*EXP(-0.3*'VSWR Calculator'!$C$24)*(1+3*ABS(MOD('VSWR Calculator'!$C$23/Calculator!$F$22/2,1)-0.5))))/'VSWR Calculator'!$C$25)-$C96)^2+(1500*ABS(SIN(2*PI()*MOD(Calculator!$B$32/Calculator!$F$22,1)))*IF(MOD(Calculator!$B$32/Calculator!$F$22,1)&lt;0.5,-1,1))^2)/SQRT(((50*POWER(80,POWER(COS(PI()*MOD(Calculator!$B$32/Calculator!$F$22,1)),2))+MIN(500,MAX(30,100*EXP(-0.3*'VSWR Calculator'!$C$24)*(1+3*ABS(MOD('VSWR Calculator'!$C$23/Calculator!$F$22/2,1)-0.5))))/'VSWR Calculator'!$C$25)+$C96)^2+(1500*ABS(SIN(2*PI()*MOD(Calculator!$B$32/Calculator!$F$22,1)))*IF(MOD(Calculator!$B$32/Calculator!$F$22,1)&lt;0.5,-1,1))^2)),2))</f>
        <v>—</v>
      </c>
      <c r="DH96" s="253" t="n">
        <f aca="false">IFERROR(ROUND((IF(ISNUMBER(CW96),CW96,0)+IF(ISNUMBER(CX96),CX96,0)+IF(ISNUMBER(CY96),CY96,0)+IF(ISNUMBER(CZ96),CZ96,0)+IF(ISNUMBER(DA96),DA96,0)+IF(ISNUMBER(DB96),DB96,0)+IF(ISNUMBER(DC96),DC96,0)+IF(ISNUMBER(DD96),DD96,0)+IF(ISNUMBER(DE96),DE96,0)+IF(ISNUMBER(DF96),DF96,0)+IF(ISNUMBER(DG96),DG96,0))/(IF(ISNUMBER(CW96),1,0)+IF(ISNUMBER(CX96),1,0)+IF(ISNUMBER(CY96),1,0)+IF(ISNUMBER(CZ96),1,0)+IF(ISNUMBER(DA96),1,0)+IF(ISNUMBER(DB96),1,0)+IF(ISNUMBER(DC96),1,0)+IF(ISNUMBER(DD96),1,0)+IF(ISNUMBER(DE96),1,0)+IF(ISNUMBER(DF96),1,0)+IF(ISNUMBER(DG96),1,0)),4),"")</f>
        <v>10.185</v>
      </c>
      <c r="DI96" s="253" t="str">
        <f aca="false">IF(OR(Calculator!$E$12&lt;&gt;"YES",Calculator!$B$33&lt;Calculator!$G$12),"—",ROUND((1+SQRT(((50*POWER(80,POWER(COS(PI()*MOD(Calculator!$B$33/Calculator!$F$12,1)),2))+MIN(500,MAX(30,100*EXP(-0.3*'VSWR Calculator'!$C$24)*(1+3*ABS(MOD('VSWR Calculator'!$C$23/Calculator!$F$12/2,1)-0.5))))/'VSWR Calculator'!$C$25)-$C96)^2+(1500*ABS(SIN(2*PI()*MOD(Calculator!$B$33/Calculator!$F$12,1)))*IF(MOD(Calculator!$B$33/Calculator!$F$12,1)&lt;0.5,-1,1))^2)/SQRT(((50*POWER(80,POWER(COS(PI()*MOD(Calculator!$B$33/Calculator!$F$12,1)),2))+MIN(500,MAX(30,100*EXP(-0.3*'VSWR Calculator'!$C$24)*(1+3*ABS(MOD('VSWR Calculator'!$C$23/Calculator!$F$12/2,1)-0.5))))/'VSWR Calculator'!$C$25)+$C96)^2+(1500*ABS(SIN(2*PI()*MOD(Calculator!$B$33/Calculator!$F$12,1)))*IF(MOD(Calculator!$B$33/Calculator!$F$12,1)&lt;0.5,-1,1))^2))/(1-SQRT(((50*POWER(80,POWER(COS(PI()*MOD(Calculator!$B$33/Calculator!$F$12,1)),2))+MIN(500,MAX(30,100*EXP(-0.3*'VSWR Calculator'!$C$24)*(1+3*ABS(MOD('VSWR Calculator'!$C$23/Calculator!$F$12/2,1)-0.5))))/'VSWR Calculator'!$C$25)-$C96)^2+(1500*ABS(SIN(2*PI()*MOD(Calculator!$B$33/Calculator!$F$12,1)))*IF(MOD(Calculator!$B$33/Calculator!$F$12,1)&lt;0.5,-1,1))^2)/SQRT(((50*POWER(80,POWER(COS(PI()*MOD(Calculator!$B$33/Calculator!$F$12,1)),2))+MIN(500,MAX(30,100*EXP(-0.3*'VSWR Calculator'!$C$24)*(1+3*ABS(MOD('VSWR Calculator'!$C$23/Calculator!$F$12/2,1)-0.5))))/'VSWR Calculator'!$C$25)+$C96)^2+(1500*ABS(SIN(2*PI()*MOD(Calculator!$B$33/Calculator!$F$12,1)))*IF(MOD(Calculator!$B$33/Calculator!$F$12,1)&lt;0.5,-1,1))^2)),2))</f>
        <v>—</v>
      </c>
      <c r="DJ96" s="253" t="str">
        <f aca="false">IF(OR(Calculator!$E$13&lt;&gt;"YES",Calculator!$B$33&lt;Calculator!$G$13),"—",ROUND((1+SQRT(((50*POWER(80,POWER(COS(PI()*MOD(Calculator!$B$33/Calculator!$F$13,1)),2))+MIN(500,MAX(30,100*EXP(-0.3*'VSWR Calculator'!$C$24)*(1+3*ABS(MOD('VSWR Calculator'!$C$23/Calculator!$F$13/2,1)-0.5))))/'VSWR Calculator'!$C$25)-$C96)^2+(1500*ABS(SIN(2*PI()*MOD(Calculator!$B$33/Calculator!$F$13,1)))*IF(MOD(Calculator!$B$33/Calculator!$F$13,1)&lt;0.5,-1,1))^2)/SQRT(((50*POWER(80,POWER(COS(PI()*MOD(Calculator!$B$33/Calculator!$F$13,1)),2))+MIN(500,MAX(30,100*EXP(-0.3*'VSWR Calculator'!$C$24)*(1+3*ABS(MOD('VSWR Calculator'!$C$23/Calculator!$F$13/2,1)-0.5))))/'VSWR Calculator'!$C$25)+$C96)^2+(1500*ABS(SIN(2*PI()*MOD(Calculator!$B$33/Calculator!$F$13,1)))*IF(MOD(Calculator!$B$33/Calculator!$F$13,1)&lt;0.5,-1,1))^2))/(1-SQRT(((50*POWER(80,POWER(COS(PI()*MOD(Calculator!$B$33/Calculator!$F$13,1)),2))+MIN(500,MAX(30,100*EXP(-0.3*'VSWR Calculator'!$C$24)*(1+3*ABS(MOD('VSWR Calculator'!$C$23/Calculator!$F$13/2,1)-0.5))))/'VSWR Calculator'!$C$25)-$C96)^2+(1500*ABS(SIN(2*PI()*MOD(Calculator!$B$33/Calculator!$F$13,1)))*IF(MOD(Calculator!$B$33/Calculator!$F$13,1)&lt;0.5,-1,1))^2)/SQRT(((50*POWER(80,POWER(COS(PI()*MOD(Calculator!$B$33/Calculator!$F$13,1)),2))+MIN(500,MAX(30,100*EXP(-0.3*'VSWR Calculator'!$C$24)*(1+3*ABS(MOD('VSWR Calculator'!$C$23/Calculator!$F$13/2,1)-0.5))))/'VSWR Calculator'!$C$25)+$C96)^2+(1500*ABS(SIN(2*PI()*MOD(Calculator!$B$33/Calculator!$F$13,1)))*IF(MOD(Calculator!$B$33/Calculator!$F$13,1)&lt;0.5,-1,1))^2)),2))</f>
        <v>—</v>
      </c>
      <c r="DK96" s="253" t="str">
        <f aca="false">IF(OR(Calculator!$E$14&lt;&gt;"YES",Calculator!$B$33&lt;Calculator!$G$14),"—",ROUND((1+SQRT(((50*POWER(80,POWER(COS(PI()*MOD(Calculator!$B$33/Calculator!$F$14,1)),2))+MIN(500,MAX(30,100*EXP(-0.3*'VSWR Calculator'!$C$24)*(1+3*ABS(MOD('VSWR Calculator'!$C$23/Calculator!$F$14/2,1)-0.5))))/'VSWR Calculator'!$C$25)-$C96)^2+(1500*ABS(SIN(2*PI()*MOD(Calculator!$B$33/Calculator!$F$14,1)))*IF(MOD(Calculator!$B$33/Calculator!$F$14,1)&lt;0.5,-1,1))^2)/SQRT(((50*POWER(80,POWER(COS(PI()*MOD(Calculator!$B$33/Calculator!$F$14,1)),2))+MIN(500,MAX(30,100*EXP(-0.3*'VSWR Calculator'!$C$24)*(1+3*ABS(MOD('VSWR Calculator'!$C$23/Calculator!$F$14/2,1)-0.5))))/'VSWR Calculator'!$C$25)+$C96)^2+(1500*ABS(SIN(2*PI()*MOD(Calculator!$B$33/Calculator!$F$14,1)))*IF(MOD(Calculator!$B$33/Calculator!$F$14,1)&lt;0.5,-1,1))^2))/(1-SQRT(((50*POWER(80,POWER(COS(PI()*MOD(Calculator!$B$33/Calculator!$F$14,1)),2))+MIN(500,MAX(30,100*EXP(-0.3*'VSWR Calculator'!$C$24)*(1+3*ABS(MOD('VSWR Calculator'!$C$23/Calculator!$F$14/2,1)-0.5))))/'VSWR Calculator'!$C$25)-$C96)^2+(1500*ABS(SIN(2*PI()*MOD(Calculator!$B$33/Calculator!$F$14,1)))*IF(MOD(Calculator!$B$33/Calculator!$F$14,1)&lt;0.5,-1,1))^2)/SQRT(((50*POWER(80,POWER(COS(PI()*MOD(Calculator!$B$33/Calculator!$F$14,1)),2))+MIN(500,MAX(30,100*EXP(-0.3*'VSWR Calculator'!$C$24)*(1+3*ABS(MOD('VSWR Calculator'!$C$23/Calculator!$F$14/2,1)-0.5))))/'VSWR Calculator'!$C$25)+$C96)^2+(1500*ABS(SIN(2*PI()*MOD(Calculator!$B$33/Calculator!$F$14,1)))*IF(MOD(Calculator!$B$33/Calculator!$F$14,1)&lt;0.5,-1,1))^2)),2))</f>
        <v>—</v>
      </c>
      <c r="DL96" s="253" t="n">
        <f aca="false">IF(OR(Calculator!$E$15&lt;&gt;"YES",Calculator!$B$33&lt;Calculator!$G$15),"—",ROUND((1+SQRT(((50*POWER(80,POWER(COS(PI()*MOD(Calculator!$B$33/Calculator!$F$15,1)),2))+MIN(500,MAX(30,100*EXP(-0.3*'VSWR Calculator'!$C$24)*(1+3*ABS(MOD('VSWR Calculator'!$C$23/Calculator!$F$15/2,1)-0.5))))/'VSWR Calculator'!$C$25)-$C96)^2+(1500*ABS(SIN(2*PI()*MOD(Calculator!$B$33/Calculator!$F$15,1)))*IF(MOD(Calculator!$B$33/Calculator!$F$15,1)&lt;0.5,-1,1))^2)/SQRT(((50*POWER(80,POWER(COS(PI()*MOD(Calculator!$B$33/Calculator!$F$15,1)),2))+MIN(500,MAX(30,100*EXP(-0.3*'VSWR Calculator'!$C$24)*(1+3*ABS(MOD('VSWR Calculator'!$C$23/Calculator!$F$15/2,1)-0.5))))/'VSWR Calculator'!$C$25)+$C96)^2+(1500*ABS(SIN(2*PI()*MOD(Calculator!$B$33/Calculator!$F$15,1)))*IF(MOD(Calculator!$B$33/Calculator!$F$15,1)&lt;0.5,-1,1))^2))/(1-SQRT(((50*POWER(80,POWER(COS(PI()*MOD(Calculator!$B$33/Calculator!$F$15,1)),2))+MIN(500,MAX(30,100*EXP(-0.3*'VSWR Calculator'!$C$24)*(1+3*ABS(MOD('VSWR Calculator'!$C$23/Calculator!$F$15/2,1)-0.5))))/'VSWR Calculator'!$C$25)-$C96)^2+(1500*ABS(SIN(2*PI()*MOD(Calculator!$B$33/Calculator!$F$15,1)))*IF(MOD(Calculator!$B$33/Calculator!$F$15,1)&lt;0.5,-1,1))^2)/SQRT(((50*POWER(80,POWER(COS(PI()*MOD(Calculator!$B$33/Calculator!$F$15,1)),2))+MIN(500,MAX(30,100*EXP(-0.3*'VSWR Calculator'!$C$24)*(1+3*ABS(MOD('VSWR Calculator'!$C$23/Calculator!$F$15/2,1)-0.5))))/'VSWR Calculator'!$C$25)+$C96)^2+(1500*ABS(SIN(2*PI()*MOD(Calculator!$B$33/Calculator!$F$15,1)))*IF(MOD(Calculator!$B$33/Calculator!$F$15,1)&lt;0.5,-1,1))^2)),2))</f>
        <v>2.98</v>
      </c>
      <c r="DM96" s="253" t="str">
        <f aca="false">IF(OR(Calculator!$E$16&lt;&gt;"YES",Calculator!$B$33&lt;Calculator!$G$16),"—",ROUND((1+SQRT(((50*POWER(80,POWER(COS(PI()*MOD(Calculator!$B$33/Calculator!$F$16,1)),2))+MIN(500,MAX(30,100*EXP(-0.3*'VSWR Calculator'!$C$24)*(1+3*ABS(MOD('VSWR Calculator'!$C$23/Calculator!$F$16/2,1)-0.5))))/'VSWR Calculator'!$C$25)-$C96)^2+(1500*ABS(SIN(2*PI()*MOD(Calculator!$B$33/Calculator!$F$16,1)))*IF(MOD(Calculator!$B$33/Calculator!$F$16,1)&lt;0.5,-1,1))^2)/SQRT(((50*POWER(80,POWER(COS(PI()*MOD(Calculator!$B$33/Calculator!$F$16,1)),2))+MIN(500,MAX(30,100*EXP(-0.3*'VSWR Calculator'!$C$24)*(1+3*ABS(MOD('VSWR Calculator'!$C$23/Calculator!$F$16/2,1)-0.5))))/'VSWR Calculator'!$C$25)+$C96)^2+(1500*ABS(SIN(2*PI()*MOD(Calculator!$B$33/Calculator!$F$16,1)))*IF(MOD(Calculator!$B$33/Calculator!$F$16,1)&lt;0.5,-1,1))^2))/(1-SQRT(((50*POWER(80,POWER(COS(PI()*MOD(Calculator!$B$33/Calculator!$F$16,1)),2))+MIN(500,MAX(30,100*EXP(-0.3*'VSWR Calculator'!$C$24)*(1+3*ABS(MOD('VSWR Calculator'!$C$23/Calculator!$F$16/2,1)-0.5))))/'VSWR Calculator'!$C$25)-$C96)^2+(1500*ABS(SIN(2*PI()*MOD(Calculator!$B$33/Calculator!$F$16,1)))*IF(MOD(Calculator!$B$33/Calculator!$F$16,1)&lt;0.5,-1,1))^2)/SQRT(((50*POWER(80,POWER(COS(PI()*MOD(Calculator!$B$33/Calculator!$F$16,1)),2))+MIN(500,MAX(30,100*EXP(-0.3*'VSWR Calculator'!$C$24)*(1+3*ABS(MOD('VSWR Calculator'!$C$23/Calculator!$F$16/2,1)-0.5))))/'VSWR Calculator'!$C$25)+$C96)^2+(1500*ABS(SIN(2*PI()*MOD(Calculator!$B$33/Calculator!$F$16,1)))*IF(MOD(Calculator!$B$33/Calculator!$F$16,1)&lt;0.5,-1,1))^2)),2))</f>
        <v>—</v>
      </c>
      <c r="DN96" s="253" t="n">
        <f aca="false">IF(OR(Calculator!$E$17&lt;&gt;"YES",Calculator!$B$33&lt;Calculator!$G$17),"—",ROUND((1+SQRT(((50*POWER(80,POWER(COS(PI()*MOD(Calculator!$B$33/Calculator!$F$17,1)),2))+MIN(500,MAX(30,100*EXP(-0.3*'VSWR Calculator'!$C$24)*(1+3*ABS(MOD('VSWR Calculator'!$C$23/Calculator!$F$17/2,1)-0.5))))/'VSWR Calculator'!$C$25)-$C96)^2+(1500*ABS(SIN(2*PI()*MOD(Calculator!$B$33/Calculator!$F$17,1)))*IF(MOD(Calculator!$B$33/Calculator!$F$17,1)&lt;0.5,-1,1))^2)/SQRT(((50*POWER(80,POWER(COS(PI()*MOD(Calculator!$B$33/Calculator!$F$17,1)),2))+MIN(500,MAX(30,100*EXP(-0.3*'VSWR Calculator'!$C$24)*(1+3*ABS(MOD('VSWR Calculator'!$C$23/Calculator!$F$17/2,1)-0.5))))/'VSWR Calculator'!$C$25)+$C96)^2+(1500*ABS(SIN(2*PI()*MOD(Calculator!$B$33/Calculator!$F$17,1)))*IF(MOD(Calculator!$B$33/Calculator!$F$17,1)&lt;0.5,-1,1))^2))/(1-SQRT(((50*POWER(80,POWER(COS(PI()*MOD(Calculator!$B$33/Calculator!$F$17,1)),2))+MIN(500,MAX(30,100*EXP(-0.3*'VSWR Calculator'!$C$24)*(1+3*ABS(MOD('VSWR Calculator'!$C$23/Calculator!$F$17/2,1)-0.5))))/'VSWR Calculator'!$C$25)-$C96)^2+(1500*ABS(SIN(2*PI()*MOD(Calculator!$B$33/Calculator!$F$17,1)))*IF(MOD(Calculator!$B$33/Calculator!$F$17,1)&lt;0.5,-1,1))^2)/SQRT(((50*POWER(80,POWER(COS(PI()*MOD(Calculator!$B$33/Calculator!$F$17,1)),2))+MIN(500,MAX(30,100*EXP(-0.3*'VSWR Calculator'!$C$24)*(1+3*ABS(MOD('VSWR Calculator'!$C$23/Calculator!$F$17/2,1)-0.5))))/'VSWR Calculator'!$C$25)+$C96)^2+(1500*ABS(SIN(2*PI()*MOD(Calculator!$B$33/Calculator!$F$17,1)))*IF(MOD(Calculator!$B$33/Calculator!$F$17,1)&lt;0.5,-1,1))^2)),2))</f>
        <v>19.3</v>
      </c>
      <c r="DO96" s="253" t="str">
        <f aca="false">IF(OR(Calculator!$E$18&lt;&gt;"YES",Calculator!$B$33&lt;Calculator!$G$18),"—",ROUND((1+SQRT(((50*POWER(80,POWER(COS(PI()*MOD(Calculator!$B$33/Calculator!$F$18,1)),2))+MIN(500,MAX(30,100*EXP(-0.3*'VSWR Calculator'!$C$24)*(1+3*ABS(MOD('VSWR Calculator'!$C$23/Calculator!$F$18/2,1)-0.5))))/'VSWR Calculator'!$C$25)-$C96)^2+(1500*ABS(SIN(2*PI()*MOD(Calculator!$B$33/Calculator!$F$18,1)))*IF(MOD(Calculator!$B$33/Calculator!$F$18,1)&lt;0.5,-1,1))^2)/SQRT(((50*POWER(80,POWER(COS(PI()*MOD(Calculator!$B$33/Calculator!$F$18,1)),2))+MIN(500,MAX(30,100*EXP(-0.3*'VSWR Calculator'!$C$24)*(1+3*ABS(MOD('VSWR Calculator'!$C$23/Calculator!$F$18/2,1)-0.5))))/'VSWR Calculator'!$C$25)+$C96)^2+(1500*ABS(SIN(2*PI()*MOD(Calculator!$B$33/Calculator!$F$18,1)))*IF(MOD(Calculator!$B$33/Calculator!$F$18,1)&lt;0.5,-1,1))^2))/(1-SQRT(((50*POWER(80,POWER(COS(PI()*MOD(Calculator!$B$33/Calculator!$F$18,1)),2))+MIN(500,MAX(30,100*EXP(-0.3*'VSWR Calculator'!$C$24)*(1+3*ABS(MOD('VSWR Calculator'!$C$23/Calculator!$F$18/2,1)-0.5))))/'VSWR Calculator'!$C$25)-$C96)^2+(1500*ABS(SIN(2*PI()*MOD(Calculator!$B$33/Calculator!$F$18,1)))*IF(MOD(Calculator!$B$33/Calculator!$F$18,1)&lt;0.5,-1,1))^2)/SQRT(((50*POWER(80,POWER(COS(PI()*MOD(Calculator!$B$33/Calculator!$F$18,1)),2))+MIN(500,MAX(30,100*EXP(-0.3*'VSWR Calculator'!$C$24)*(1+3*ABS(MOD('VSWR Calculator'!$C$23/Calculator!$F$18/2,1)-0.5))))/'VSWR Calculator'!$C$25)+$C96)^2+(1500*ABS(SIN(2*PI()*MOD(Calculator!$B$33/Calculator!$F$18,1)))*IF(MOD(Calculator!$B$33/Calculator!$F$18,1)&lt;0.5,-1,1))^2)),2))</f>
        <v>—</v>
      </c>
      <c r="DP96" s="253" t="str">
        <f aca="false">IF(OR(Calculator!$E$19&lt;&gt;"YES",Calculator!$B$33&lt;Calculator!$G$19),"—",ROUND((1+SQRT(((50*POWER(80,POWER(COS(PI()*MOD(Calculator!$B$33/Calculator!$F$19,1)),2))+MIN(500,MAX(30,100*EXP(-0.3*'VSWR Calculator'!$C$24)*(1+3*ABS(MOD('VSWR Calculator'!$C$23/Calculator!$F$19/2,1)-0.5))))/'VSWR Calculator'!$C$25)-$C96)^2+(1500*ABS(SIN(2*PI()*MOD(Calculator!$B$33/Calculator!$F$19,1)))*IF(MOD(Calculator!$B$33/Calculator!$F$19,1)&lt;0.5,-1,1))^2)/SQRT(((50*POWER(80,POWER(COS(PI()*MOD(Calculator!$B$33/Calculator!$F$19,1)),2))+MIN(500,MAX(30,100*EXP(-0.3*'VSWR Calculator'!$C$24)*(1+3*ABS(MOD('VSWR Calculator'!$C$23/Calculator!$F$19/2,1)-0.5))))/'VSWR Calculator'!$C$25)+$C96)^2+(1500*ABS(SIN(2*PI()*MOD(Calculator!$B$33/Calculator!$F$19,1)))*IF(MOD(Calculator!$B$33/Calculator!$F$19,1)&lt;0.5,-1,1))^2))/(1-SQRT(((50*POWER(80,POWER(COS(PI()*MOD(Calculator!$B$33/Calculator!$F$19,1)),2))+MIN(500,MAX(30,100*EXP(-0.3*'VSWR Calculator'!$C$24)*(1+3*ABS(MOD('VSWR Calculator'!$C$23/Calculator!$F$19/2,1)-0.5))))/'VSWR Calculator'!$C$25)-$C96)^2+(1500*ABS(SIN(2*PI()*MOD(Calculator!$B$33/Calculator!$F$19,1)))*IF(MOD(Calculator!$B$33/Calculator!$F$19,1)&lt;0.5,-1,1))^2)/SQRT(((50*POWER(80,POWER(COS(PI()*MOD(Calculator!$B$33/Calculator!$F$19,1)),2))+MIN(500,MAX(30,100*EXP(-0.3*'VSWR Calculator'!$C$24)*(1+3*ABS(MOD('VSWR Calculator'!$C$23/Calculator!$F$19/2,1)-0.5))))/'VSWR Calculator'!$C$25)+$C96)^2+(1500*ABS(SIN(2*PI()*MOD(Calculator!$B$33/Calculator!$F$19,1)))*IF(MOD(Calculator!$B$33/Calculator!$F$19,1)&lt;0.5,-1,1))^2)),2))</f>
        <v>—</v>
      </c>
      <c r="DQ96" s="253" t="str">
        <f aca="false">IF(OR(Calculator!$E$20&lt;&gt;"YES",Calculator!$B$33&lt;Calculator!$G$20),"—",ROUND((1+SQRT(((50*POWER(80,POWER(COS(PI()*MOD(Calculator!$B$33/Calculator!$F$20,1)),2))+MIN(500,MAX(30,100*EXP(-0.3*'VSWR Calculator'!$C$24)*(1+3*ABS(MOD('VSWR Calculator'!$C$23/Calculator!$F$20/2,1)-0.5))))/'VSWR Calculator'!$C$25)-$C96)^2+(1500*ABS(SIN(2*PI()*MOD(Calculator!$B$33/Calculator!$F$20,1)))*IF(MOD(Calculator!$B$33/Calculator!$F$20,1)&lt;0.5,-1,1))^2)/SQRT(((50*POWER(80,POWER(COS(PI()*MOD(Calculator!$B$33/Calculator!$F$20,1)),2))+MIN(500,MAX(30,100*EXP(-0.3*'VSWR Calculator'!$C$24)*(1+3*ABS(MOD('VSWR Calculator'!$C$23/Calculator!$F$20/2,1)-0.5))))/'VSWR Calculator'!$C$25)+$C96)^2+(1500*ABS(SIN(2*PI()*MOD(Calculator!$B$33/Calculator!$F$20,1)))*IF(MOD(Calculator!$B$33/Calculator!$F$20,1)&lt;0.5,-1,1))^2))/(1-SQRT(((50*POWER(80,POWER(COS(PI()*MOD(Calculator!$B$33/Calculator!$F$20,1)),2))+MIN(500,MAX(30,100*EXP(-0.3*'VSWR Calculator'!$C$24)*(1+3*ABS(MOD('VSWR Calculator'!$C$23/Calculator!$F$20/2,1)-0.5))))/'VSWR Calculator'!$C$25)-$C96)^2+(1500*ABS(SIN(2*PI()*MOD(Calculator!$B$33/Calculator!$F$20,1)))*IF(MOD(Calculator!$B$33/Calculator!$F$20,1)&lt;0.5,-1,1))^2)/SQRT(((50*POWER(80,POWER(COS(PI()*MOD(Calculator!$B$33/Calculator!$F$20,1)),2))+MIN(500,MAX(30,100*EXP(-0.3*'VSWR Calculator'!$C$24)*(1+3*ABS(MOD('VSWR Calculator'!$C$23/Calculator!$F$20/2,1)-0.5))))/'VSWR Calculator'!$C$25)+$C96)^2+(1500*ABS(SIN(2*PI()*MOD(Calculator!$B$33/Calculator!$F$20,1)))*IF(MOD(Calculator!$B$33/Calculator!$F$20,1)&lt;0.5,-1,1))^2)),2))</f>
        <v>—</v>
      </c>
      <c r="DR96" s="253" t="str">
        <f aca="false">IF(OR(Calculator!$E$21&lt;&gt;"YES",Calculator!$B$33&lt;Calculator!$G$21),"—",ROUND((1+SQRT(((50*POWER(80,POWER(COS(PI()*MOD(Calculator!$B$33/Calculator!$F$21,1)),2))+MIN(500,MAX(30,100*EXP(-0.3*'VSWR Calculator'!$C$24)*(1+3*ABS(MOD('VSWR Calculator'!$C$23/Calculator!$F$21/2,1)-0.5))))/'VSWR Calculator'!$C$25)-$C96)^2+(1500*ABS(SIN(2*PI()*MOD(Calculator!$B$33/Calculator!$F$21,1)))*IF(MOD(Calculator!$B$33/Calculator!$F$21,1)&lt;0.5,-1,1))^2)/SQRT(((50*POWER(80,POWER(COS(PI()*MOD(Calculator!$B$33/Calculator!$F$21,1)),2))+MIN(500,MAX(30,100*EXP(-0.3*'VSWR Calculator'!$C$24)*(1+3*ABS(MOD('VSWR Calculator'!$C$23/Calculator!$F$21/2,1)-0.5))))/'VSWR Calculator'!$C$25)+$C96)^2+(1500*ABS(SIN(2*PI()*MOD(Calculator!$B$33/Calculator!$F$21,1)))*IF(MOD(Calculator!$B$33/Calculator!$F$21,1)&lt;0.5,-1,1))^2))/(1-SQRT(((50*POWER(80,POWER(COS(PI()*MOD(Calculator!$B$33/Calculator!$F$21,1)),2))+MIN(500,MAX(30,100*EXP(-0.3*'VSWR Calculator'!$C$24)*(1+3*ABS(MOD('VSWR Calculator'!$C$23/Calculator!$F$21/2,1)-0.5))))/'VSWR Calculator'!$C$25)-$C96)^2+(1500*ABS(SIN(2*PI()*MOD(Calculator!$B$33/Calculator!$F$21,1)))*IF(MOD(Calculator!$B$33/Calculator!$F$21,1)&lt;0.5,-1,1))^2)/SQRT(((50*POWER(80,POWER(COS(PI()*MOD(Calculator!$B$33/Calculator!$F$21,1)),2))+MIN(500,MAX(30,100*EXP(-0.3*'VSWR Calculator'!$C$24)*(1+3*ABS(MOD('VSWR Calculator'!$C$23/Calculator!$F$21/2,1)-0.5))))/'VSWR Calculator'!$C$25)+$C96)^2+(1500*ABS(SIN(2*PI()*MOD(Calculator!$B$33/Calculator!$F$21,1)))*IF(MOD(Calculator!$B$33/Calculator!$F$21,1)&lt;0.5,-1,1))^2)),2))</f>
        <v>—</v>
      </c>
      <c r="DS96" s="253" t="str">
        <f aca="false">IF(OR(Calculator!$E$22&lt;&gt;"YES",Calculator!$B$33&lt;Calculator!$G$22),"—",ROUND((1+SQRT(((50*POWER(80,POWER(COS(PI()*MOD(Calculator!$B$33/Calculator!$F$22,1)),2))+MIN(500,MAX(30,100*EXP(-0.3*'VSWR Calculator'!$C$24)*(1+3*ABS(MOD('VSWR Calculator'!$C$23/Calculator!$F$22/2,1)-0.5))))/'VSWR Calculator'!$C$25)-$C96)^2+(1500*ABS(SIN(2*PI()*MOD(Calculator!$B$33/Calculator!$F$22,1)))*IF(MOD(Calculator!$B$33/Calculator!$F$22,1)&lt;0.5,-1,1))^2)/SQRT(((50*POWER(80,POWER(COS(PI()*MOD(Calculator!$B$33/Calculator!$F$22,1)),2))+MIN(500,MAX(30,100*EXP(-0.3*'VSWR Calculator'!$C$24)*(1+3*ABS(MOD('VSWR Calculator'!$C$23/Calculator!$F$22/2,1)-0.5))))/'VSWR Calculator'!$C$25)+$C96)^2+(1500*ABS(SIN(2*PI()*MOD(Calculator!$B$33/Calculator!$F$22,1)))*IF(MOD(Calculator!$B$33/Calculator!$F$22,1)&lt;0.5,-1,1))^2))/(1-SQRT(((50*POWER(80,POWER(COS(PI()*MOD(Calculator!$B$33/Calculator!$F$22,1)),2))+MIN(500,MAX(30,100*EXP(-0.3*'VSWR Calculator'!$C$24)*(1+3*ABS(MOD('VSWR Calculator'!$C$23/Calculator!$F$22/2,1)-0.5))))/'VSWR Calculator'!$C$25)-$C96)^2+(1500*ABS(SIN(2*PI()*MOD(Calculator!$B$33/Calculator!$F$22,1)))*IF(MOD(Calculator!$B$33/Calculator!$F$22,1)&lt;0.5,-1,1))^2)/SQRT(((50*POWER(80,POWER(COS(PI()*MOD(Calculator!$B$33/Calculator!$F$22,1)),2))+MIN(500,MAX(30,100*EXP(-0.3*'VSWR Calculator'!$C$24)*(1+3*ABS(MOD('VSWR Calculator'!$C$23/Calculator!$F$22/2,1)-0.5))))/'VSWR Calculator'!$C$25)+$C96)^2+(1500*ABS(SIN(2*PI()*MOD(Calculator!$B$33/Calculator!$F$22,1)))*IF(MOD(Calculator!$B$33/Calculator!$F$22,1)&lt;0.5,-1,1))^2)),2))</f>
        <v>—</v>
      </c>
      <c r="DT96" s="253" t="n">
        <f aca="false">IFERROR(ROUND((IF(ISNUMBER(DI96),DI96,0)+IF(ISNUMBER(DJ96),DJ96,0)+IF(ISNUMBER(DK96),DK96,0)+IF(ISNUMBER(DL96),DL96,0)+IF(ISNUMBER(DM96),DM96,0)+IF(ISNUMBER(DN96),DN96,0)+IF(ISNUMBER(DO96),DO96,0)+IF(ISNUMBER(DP96),DP96,0)+IF(ISNUMBER(DQ96),DQ96,0)+IF(ISNUMBER(DR96),DR96,0)+IF(ISNUMBER(DS96),DS96,0))/(IF(ISNUMBER(DI96),1,0)+IF(ISNUMBER(DJ96),1,0)+IF(ISNUMBER(DK96),1,0)+IF(ISNUMBER(DL96),1,0)+IF(ISNUMBER(DM96),1,0)+IF(ISNUMBER(DN96),1,0)+IF(ISNUMBER(DO96),1,0)+IF(ISNUMBER(DP96),1,0)+IF(ISNUMBER(DQ96),1,0)+IF(ISNUMBER(DR96),1,0)+IF(ISNUMBER(DS96),1,0)),4),"")</f>
        <v>11.14</v>
      </c>
      <c r="DU96" s="300" t="str">
        <f aca="false">IF(OR(Calculator!$E$12&lt;&gt;"YES",Calculator!$B$34&lt;Calculator!$G$12),"—",ROUND((1+SQRT(((50*POWER(80,POWER(COS(PI()*MOD(Calculator!$B$34/Calculator!$F$12,1)),2))-$C96)^2+(1500*ABS(SIN(2*PI()*MOD(Calculator!$B$34/Calculator!$F$12,1)))*IF(MOD(Calculator!$B$34/Calculator!$F$12,1)&lt;0.5,-1,1))^2)/((50*POWER(80,POWER(COS(PI()*MOD(Calculator!$B$34/Calculator!$F$12,1)),2))+$C96)^2+(1500*ABS(SIN(2*PI()*MOD(Calculator!$B$34/Calculator!$F$12,1)))*IF(MOD(Calculator!$B$34/Calculator!$F$12,1)&lt;0.5,-1,1))^2)))/(1-SQRT(((50*POWER(80,POWER(COS(PI()*MOD(Calculator!$B$34/Calculator!$F$12,1)),2))-$C96)^2+(1500*ABS(SIN(2*PI()*MOD(Calculator!$B$34/Calculator!$F$12,1)))*IF(MOD(Calculator!$B$34/Calculator!$F$12,1)&lt;0.5,-1,1))^2)/((50*POWER(80,POWER(COS(PI()*MOD(Calculator!$B$34/Calculator!$F$12,1)),2))+$C96)^2+(1500*ABS(SIN(2*PI()*MOD(Calculator!$B$34/Calculator!$F$12,1)))*IF(MOD(Calculator!$B$34/Calculator!$F$12,1)&lt;0.5,-1,1))^2))),2))</f>
        <v>—</v>
      </c>
      <c r="DV96" s="300" t="str">
        <f aca="false">IF(OR(Calculator!$E$13&lt;&gt;"YES",Calculator!$B$34&lt;Calculator!$G$13),"—",ROUND((1+SQRT(((50*POWER(80,POWER(COS(PI()*MOD(Calculator!$B$34/Calculator!$F$13,1)),2))-$C96)^2+(1500*ABS(SIN(2*PI()*MOD(Calculator!$B$34/Calculator!$F$13,1)))*IF(MOD(Calculator!$B$34/Calculator!$F$13,1)&lt;0.5,-1,1))^2)/((50*POWER(80,POWER(COS(PI()*MOD(Calculator!$B$34/Calculator!$F$13,1)),2))+$C96)^2+(1500*ABS(SIN(2*PI()*MOD(Calculator!$B$34/Calculator!$F$13,1)))*IF(MOD(Calculator!$B$34/Calculator!$F$13,1)&lt;0.5,-1,1))^2)))/(1-SQRT(((50*POWER(80,POWER(COS(PI()*MOD(Calculator!$B$34/Calculator!$F$13,1)),2))-$C96)^2+(1500*ABS(SIN(2*PI()*MOD(Calculator!$B$34/Calculator!$F$13,1)))*IF(MOD(Calculator!$B$34/Calculator!$F$13,1)&lt;0.5,-1,1))^2)/((50*POWER(80,POWER(COS(PI()*MOD(Calculator!$B$34/Calculator!$F$13,1)),2))+$C96)^2+(1500*ABS(SIN(2*PI()*MOD(Calculator!$B$34/Calculator!$F$13,1)))*IF(MOD(Calculator!$B$34/Calculator!$F$13,1)&lt;0.5,-1,1))^2))),2))</f>
        <v>—</v>
      </c>
      <c r="DW96" s="300" t="str">
        <f aca="false">IF(OR(Calculator!$E$14&lt;&gt;"YES",Calculator!$B$34&lt;Calculator!$G$14),"—",ROUND((1+SQRT(((50*POWER(80,POWER(COS(PI()*MOD(Calculator!$B$34/Calculator!$F$14,1)),2))-$C96)^2+(1500*ABS(SIN(2*PI()*MOD(Calculator!$B$34/Calculator!$F$14,1)))*IF(MOD(Calculator!$B$34/Calculator!$F$14,1)&lt;0.5,-1,1))^2)/((50*POWER(80,POWER(COS(PI()*MOD(Calculator!$B$34/Calculator!$F$14,1)),2))+$C96)^2+(1500*ABS(SIN(2*PI()*MOD(Calculator!$B$34/Calculator!$F$14,1)))*IF(MOD(Calculator!$B$34/Calculator!$F$14,1)&lt;0.5,-1,1))^2)))/(1-SQRT(((50*POWER(80,POWER(COS(PI()*MOD(Calculator!$B$34/Calculator!$F$14,1)),2))-$C96)^2+(1500*ABS(SIN(2*PI()*MOD(Calculator!$B$34/Calculator!$F$14,1)))*IF(MOD(Calculator!$B$34/Calculator!$F$14,1)&lt;0.5,-1,1))^2)/((50*POWER(80,POWER(COS(PI()*MOD(Calculator!$B$34/Calculator!$F$14,1)),2))+$C96)^2+(1500*ABS(SIN(2*PI()*MOD(Calculator!$B$34/Calculator!$F$14,1)))*IF(MOD(Calculator!$B$34/Calculator!$F$14,1)&lt;0.5,-1,1))^2))),2))</f>
        <v>—</v>
      </c>
      <c r="DX96" s="300" t="n">
        <f aca="false">IF(OR(Calculator!$E$15&lt;&gt;"YES",Calculator!$B$34&lt;Calculator!$G$15),"—",ROUND((1+SQRT(((50*POWER(80,POWER(COS(PI()*MOD(Calculator!$B$34/Calculator!$F$15,1)),2))-$C96)^2+(1500*ABS(SIN(2*PI()*MOD(Calculator!$B$34/Calculator!$F$15,1)))*IF(MOD(Calculator!$B$34/Calculator!$F$15,1)&lt;0.5,-1,1))^2)/((50*POWER(80,POWER(COS(PI()*MOD(Calculator!$B$34/Calculator!$F$15,1)),2))+$C96)^2+(1500*ABS(SIN(2*PI()*MOD(Calculator!$B$34/Calculator!$F$15,1)))*IF(MOD(Calculator!$B$34/Calculator!$F$15,1)&lt;0.5,-1,1))^2)))/(1-SQRT(((50*POWER(80,POWER(COS(PI()*MOD(Calculator!$B$34/Calculator!$F$15,1)),2))-$C96)^2+(1500*ABS(SIN(2*PI()*MOD(Calculator!$B$34/Calculator!$F$15,1)))*IF(MOD(Calculator!$B$34/Calculator!$F$15,1)&lt;0.5,-1,1))^2)/((50*POWER(80,POWER(COS(PI()*MOD(Calculator!$B$34/Calculator!$F$15,1)),2))+$C96)^2+(1500*ABS(SIN(2*PI()*MOD(Calculator!$B$34/Calculator!$F$15,1)))*IF(MOD(Calculator!$B$34/Calculator!$F$15,1)&lt;0.5,-1,1))^2))),2))</f>
        <v>26.92</v>
      </c>
      <c r="DY96" s="300" t="str">
        <f aca="false">IF(OR(Calculator!$E$16&lt;&gt;"YES",Calculator!$B$34&lt;Calculator!$G$16),"—",ROUND((1+SQRT(((50*POWER(80,POWER(COS(PI()*MOD(Calculator!$B$34/Calculator!$F$16,1)),2))-$C96)^2+(1500*ABS(SIN(2*PI()*MOD(Calculator!$B$34/Calculator!$F$16,1)))*IF(MOD(Calculator!$B$34/Calculator!$F$16,1)&lt;0.5,-1,1))^2)/((50*POWER(80,POWER(COS(PI()*MOD(Calculator!$B$34/Calculator!$F$16,1)),2))+$C96)^2+(1500*ABS(SIN(2*PI()*MOD(Calculator!$B$34/Calculator!$F$16,1)))*IF(MOD(Calculator!$B$34/Calculator!$F$16,1)&lt;0.5,-1,1))^2)))/(1-SQRT(((50*POWER(80,POWER(COS(PI()*MOD(Calculator!$B$34/Calculator!$F$16,1)),2))-$C96)^2+(1500*ABS(SIN(2*PI()*MOD(Calculator!$B$34/Calculator!$F$16,1)))*IF(MOD(Calculator!$B$34/Calculator!$F$16,1)&lt;0.5,-1,1))^2)/((50*POWER(80,POWER(COS(PI()*MOD(Calculator!$B$34/Calculator!$F$16,1)),2))+$C96)^2+(1500*ABS(SIN(2*PI()*MOD(Calculator!$B$34/Calculator!$F$16,1)))*IF(MOD(Calculator!$B$34/Calculator!$F$16,1)&lt;0.5,-1,1))^2))),2))</f>
        <v>—</v>
      </c>
      <c r="DZ96" s="300" t="n">
        <f aca="false">IF(OR(Calculator!$E$17&lt;&gt;"YES",Calculator!$B$34&lt;Calculator!$G$17),"—",ROUND((1+SQRT(((50*POWER(80,POWER(COS(PI()*MOD(Calculator!$B$34/Calculator!$F$17,1)),2))-$C96)^2+(1500*ABS(SIN(2*PI()*MOD(Calculator!$B$34/Calculator!$F$17,1)))*IF(MOD(Calculator!$B$34/Calculator!$F$17,1)&lt;0.5,-1,1))^2)/((50*POWER(80,POWER(COS(PI()*MOD(Calculator!$B$34/Calculator!$F$17,1)),2))+$C96)^2+(1500*ABS(SIN(2*PI()*MOD(Calculator!$B$34/Calculator!$F$17,1)))*IF(MOD(Calculator!$B$34/Calculator!$F$17,1)&lt;0.5,-1,1))^2)))/(1-SQRT(((50*POWER(80,POWER(COS(PI()*MOD(Calculator!$B$34/Calculator!$F$17,1)),2))-$C96)^2+(1500*ABS(SIN(2*PI()*MOD(Calculator!$B$34/Calculator!$F$17,1)))*IF(MOD(Calculator!$B$34/Calculator!$F$17,1)&lt;0.5,-1,1))^2)/((50*POWER(80,POWER(COS(PI()*MOD(Calculator!$B$34/Calculator!$F$17,1)),2))+$C96)^2+(1500*ABS(SIN(2*PI()*MOD(Calculator!$B$34/Calculator!$F$17,1)))*IF(MOD(Calculator!$B$34/Calculator!$F$17,1)&lt;0.5,-1,1))^2))),2))</f>
        <v>17.19</v>
      </c>
      <c r="EA96" s="300" t="str">
        <f aca="false">IF(OR(Calculator!$E$18&lt;&gt;"YES",Calculator!$B$34&lt;Calculator!$G$18),"—",ROUND((1+SQRT(((50*POWER(80,POWER(COS(PI()*MOD(Calculator!$B$34/Calculator!$F$18,1)),2))-$C96)^2+(1500*ABS(SIN(2*PI()*MOD(Calculator!$B$34/Calculator!$F$18,1)))*IF(MOD(Calculator!$B$34/Calculator!$F$18,1)&lt;0.5,-1,1))^2)/((50*POWER(80,POWER(COS(PI()*MOD(Calculator!$B$34/Calculator!$F$18,1)),2))+$C96)^2+(1500*ABS(SIN(2*PI()*MOD(Calculator!$B$34/Calculator!$F$18,1)))*IF(MOD(Calculator!$B$34/Calculator!$F$18,1)&lt;0.5,-1,1))^2)))/(1-SQRT(((50*POWER(80,POWER(COS(PI()*MOD(Calculator!$B$34/Calculator!$F$18,1)),2))-$C96)^2+(1500*ABS(SIN(2*PI()*MOD(Calculator!$B$34/Calculator!$F$18,1)))*IF(MOD(Calculator!$B$34/Calculator!$F$18,1)&lt;0.5,-1,1))^2)/((50*POWER(80,POWER(COS(PI()*MOD(Calculator!$B$34/Calculator!$F$18,1)),2))+$C96)^2+(1500*ABS(SIN(2*PI()*MOD(Calculator!$B$34/Calculator!$F$18,1)))*IF(MOD(Calculator!$B$34/Calculator!$F$18,1)&lt;0.5,-1,1))^2))),2))</f>
        <v>—</v>
      </c>
      <c r="EB96" s="300" t="str">
        <f aca="false">IF(OR(Calculator!$E$19&lt;&gt;"YES",Calculator!$B$34&lt;Calculator!$G$19),"—",ROUND((1+SQRT(((50*POWER(80,POWER(COS(PI()*MOD(Calculator!$B$34/Calculator!$F$19,1)),2))-$C96)^2+(1500*ABS(SIN(2*PI()*MOD(Calculator!$B$34/Calculator!$F$19,1)))*IF(MOD(Calculator!$B$34/Calculator!$F$19,1)&lt;0.5,-1,1))^2)/((50*POWER(80,POWER(COS(PI()*MOD(Calculator!$B$34/Calculator!$F$19,1)),2))+$C96)^2+(1500*ABS(SIN(2*PI()*MOD(Calculator!$B$34/Calculator!$F$19,1)))*IF(MOD(Calculator!$B$34/Calculator!$F$19,1)&lt;0.5,-1,1))^2)))/(1-SQRT(((50*POWER(80,POWER(COS(PI()*MOD(Calculator!$B$34/Calculator!$F$19,1)),2))-$C96)^2+(1500*ABS(SIN(2*PI()*MOD(Calculator!$B$34/Calculator!$F$19,1)))*IF(MOD(Calculator!$B$34/Calculator!$F$19,1)&lt;0.5,-1,1))^2)/((50*POWER(80,POWER(COS(PI()*MOD(Calculator!$B$34/Calculator!$F$19,1)),2))+$C96)^2+(1500*ABS(SIN(2*PI()*MOD(Calculator!$B$34/Calculator!$F$19,1)))*IF(MOD(Calculator!$B$34/Calculator!$F$19,1)&lt;0.5,-1,1))^2))),2))</f>
        <v>—</v>
      </c>
      <c r="EC96" s="300" t="str">
        <f aca="false">IF(OR(Calculator!$E$20&lt;&gt;"YES",Calculator!$B$34&lt;Calculator!$G$20),"—",ROUND((1+SQRT(((50*POWER(80,POWER(COS(PI()*MOD(Calculator!$B$34/Calculator!$F$20,1)),2))-$C96)^2+(1500*ABS(SIN(2*PI()*MOD(Calculator!$B$34/Calculator!$F$20,1)))*IF(MOD(Calculator!$B$34/Calculator!$F$20,1)&lt;0.5,-1,1))^2)/((50*POWER(80,POWER(COS(PI()*MOD(Calculator!$B$34/Calculator!$F$20,1)),2))+$C96)^2+(1500*ABS(SIN(2*PI()*MOD(Calculator!$B$34/Calculator!$F$20,1)))*IF(MOD(Calculator!$B$34/Calculator!$F$20,1)&lt;0.5,-1,1))^2)))/(1-SQRT(((50*POWER(80,POWER(COS(PI()*MOD(Calculator!$B$34/Calculator!$F$20,1)),2))-$C96)^2+(1500*ABS(SIN(2*PI()*MOD(Calculator!$B$34/Calculator!$F$20,1)))*IF(MOD(Calculator!$B$34/Calculator!$F$20,1)&lt;0.5,-1,1))^2)/((50*POWER(80,POWER(COS(PI()*MOD(Calculator!$B$34/Calculator!$F$20,1)),2))+$C96)^2+(1500*ABS(SIN(2*PI()*MOD(Calculator!$B$34/Calculator!$F$20,1)))*IF(MOD(Calculator!$B$34/Calculator!$F$20,1)&lt;0.5,-1,1))^2))),2))</f>
        <v>—</v>
      </c>
      <c r="ED96" s="300" t="str">
        <f aca="false">IF(OR(Calculator!$E$21&lt;&gt;"YES",Calculator!$B$34&lt;Calculator!$G$21),"—",ROUND((1+SQRT(((50*POWER(80,POWER(COS(PI()*MOD(Calculator!$B$34/Calculator!$F$21,1)),2))-$C96)^2+(1500*ABS(SIN(2*PI()*MOD(Calculator!$B$34/Calculator!$F$21,1)))*IF(MOD(Calculator!$B$34/Calculator!$F$21,1)&lt;0.5,-1,1))^2)/((50*POWER(80,POWER(COS(PI()*MOD(Calculator!$B$34/Calculator!$F$21,1)),2))+$C96)^2+(1500*ABS(SIN(2*PI()*MOD(Calculator!$B$34/Calculator!$F$21,1)))*IF(MOD(Calculator!$B$34/Calculator!$F$21,1)&lt;0.5,-1,1))^2)))/(1-SQRT(((50*POWER(80,POWER(COS(PI()*MOD(Calculator!$B$34/Calculator!$F$21,1)),2))-$C96)^2+(1500*ABS(SIN(2*PI()*MOD(Calculator!$B$34/Calculator!$F$21,1)))*IF(MOD(Calculator!$B$34/Calculator!$F$21,1)&lt;0.5,-1,1))^2)/((50*POWER(80,POWER(COS(PI()*MOD(Calculator!$B$34/Calculator!$F$21,1)),2))+$C96)^2+(1500*ABS(SIN(2*PI()*MOD(Calculator!$B$34/Calculator!$F$21,1)))*IF(MOD(Calculator!$B$34/Calculator!$F$21,1)&lt;0.5,-1,1))^2))),2))</f>
        <v>—</v>
      </c>
      <c r="EE96" s="300" t="str">
        <f aca="false">IF(OR(Calculator!$E$22&lt;&gt;"YES",Calculator!$B$34&lt;Calculator!$G$22),"—",ROUND((1+SQRT(((50*POWER(80,POWER(COS(PI()*MOD(Calculator!$B$34/Calculator!$F$22,1)),2))-$C96)^2+(1500*ABS(SIN(2*PI()*MOD(Calculator!$B$34/Calculator!$F$22,1)))*IF(MOD(Calculator!$B$34/Calculator!$F$22,1)&lt;0.5,-1,1))^2)/((50*POWER(80,POWER(COS(PI()*MOD(Calculator!$B$34/Calculator!$F$22,1)),2))+$C96)^2+(1500*ABS(SIN(2*PI()*MOD(Calculator!$B$34/Calculator!$F$22,1)))*IF(MOD(Calculator!$B$34/Calculator!$F$22,1)&lt;0.5,-1,1))^2)))/(1-SQRT(((50*POWER(80,POWER(COS(PI()*MOD(Calculator!$B$34/Calculator!$F$22,1)),2))-$C96)^2+(1500*ABS(SIN(2*PI()*MOD(Calculator!$B$34/Calculator!$F$22,1)))*IF(MOD(Calculator!$B$34/Calculator!$F$22,1)&lt;0.5,-1,1))^2)/((50*POWER(80,POWER(COS(PI()*MOD(Calculator!$B$34/Calculator!$F$22,1)),2))+$C96)^2+(1500*ABS(SIN(2*PI()*MOD(Calculator!$B$34/Calculator!$F$22,1)))*IF(MOD(Calculator!$B$34/Calculator!$F$22,1)&lt;0.5,-1,1))^2))),2))</f>
        <v>—</v>
      </c>
      <c r="EF96" s="295" t="n">
        <f aca="false">IFERROR(ROUND((IF(ISNUMBER(DU96),DU96,0)+IF(ISNUMBER(DV96),DV96,0)+IF(ISNUMBER(DW96),DW96,0)+IF(ISNUMBER(DX96),DX96,0)+IF(ISNUMBER(DY96),DY96,0)+IF(ISNUMBER(DZ96),DZ96,0)+IF(ISNUMBER(EA96),EA96,0)+IF(ISNUMBER(EB96),EB96,0)+IF(ISNUMBER(EC96),EC96,0)+IF(ISNUMBER(ED96),ED96,0)+IF(ISNUMBER(EE96),EE96,0))/(IF(ISNUMBER(DU96),1,0)+IF(ISNUMBER(DV96),1,0)+IF(ISNUMBER(DW96),1,0)+IF(ISNUMBER(DX96),1,0)+IF(ISNUMBER(DY96),1,0)+IF(ISNUMBER(DZ96),1,0)+IF(ISNUMBER(EA96),1,0)+IF(ISNUMBER(EB96),1,0)+IF(ISNUMBER(EC96),1,0)+IF(ISNUMBER(ED96),1,0)+IF(ISNUMBER(EE96),1,0)),4),"")</f>
        <v>22.055</v>
      </c>
      <c r="EG96" s="300" t="str">
        <f aca="false">IF(OR(Calculator!$E$12&lt;&gt;"YES",Calculator!$B$35&lt;Calculator!$G$12),"—",ROUND((1+SQRT(((50*POWER(80,POWER(COS(PI()*MOD(Calculator!$B$35/Calculator!$F$12,1)),2))-$C96)^2+(1500*ABS(SIN(2*PI()*MOD(Calculator!$B$35/Calculator!$F$12,1)))*IF(MOD(Calculator!$B$35/Calculator!$F$12,1)&lt;0.5,-1,1))^2)/((50*POWER(80,POWER(COS(PI()*MOD(Calculator!$B$35/Calculator!$F$12,1)),2))+$C96)^2+(1500*ABS(SIN(2*PI()*MOD(Calculator!$B$35/Calculator!$F$12,1)))*IF(MOD(Calculator!$B$35/Calculator!$F$12,1)&lt;0.5,-1,1))^2)))/(1-SQRT(((50*POWER(80,POWER(COS(PI()*MOD(Calculator!$B$35/Calculator!$F$12,1)),2))-$C96)^2+(1500*ABS(SIN(2*PI()*MOD(Calculator!$B$35/Calculator!$F$12,1)))*IF(MOD(Calculator!$B$35/Calculator!$F$12,1)&lt;0.5,-1,1))^2)/((50*POWER(80,POWER(COS(PI()*MOD(Calculator!$B$35/Calculator!$F$12,1)),2))+$C96)^2+(1500*ABS(SIN(2*PI()*MOD(Calculator!$B$35/Calculator!$F$12,1)))*IF(MOD(Calculator!$B$35/Calculator!$F$12,1)&lt;0.5,-1,1))^2))),2))</f>
        <v>—</v>
      </c>
      <c r="EH96" s="300" t="str">
        <f aca="false">IF(OR(Calculator!$E$13&lt;&gt;"YES",Calculator!$B$35&lt;Calculator!$G$13),"—",ROUND((1+SQRT(((50*POWER(80,POWER(COS(PI()*MOD(Calculator!$B$35/Calculator!$F$13,1)),2))-$C96)^2+(1500*ABS(SIN(2*PI()*MOD(Calculator!$B$35/Calculator!$F$13,1)))*IF(MOD(Calculator!$B$35/Calculator!$F$13,1)&lt;0.5,-1,1))^2)/((50*POWER(80,POWER(COS(PI()*MOD(Calculator!$B$35/Calculator!$F$13,1)),2))+$C96)^2+(1500*ABS(SIN(2*PI()*MOD(Calculator!$B$35/Calculator!$F$13,1)))*IF(MOD(Calculator!$B$35/Calculator!$F$13,1)&lt;0.5,-1,1))^2)))/(1-SQRT(((50*POWER(80,POWER(COS(PI()*MOD(Calculator!$B$35/Calculator!$F$13,1)),2))-$C96)^2+(1500*ABS(SIN(2*PI()*MOD(Calculator!$B$35/Calculator!$F$13,1)))*IF(MOD(Calculator!$B$35/Calculator!$F$13,1)&lt;0.5,-1,1))^2)/((50*POWER(80,POWER(COS(PI()*MOD(Calculator!$B$35/Calculator!$F$13,1)),2))+$C96)^2+(1500*ABS(SIN(2*PI()*MOD(Calculator!$B$35/Calculator!$F$13,1)))*IF(MOD(Calculator!$B$35/Calculator!$F$13,1)&lt;0.5,-1,1))^2))),2))</f>
        <v>—</v>
      </c>
      <c r="EI96" s="300" t="str">
        <f aca="false">IF(OR(Calculator!$E$14&lt;&gt;"YES",Calculator!$B$35&lt;Calculator!$G$14),"—",ROUND((1+SQRT(((50*POWER(80,POWER(COS(PI()*MOD(Calculator!$B$35/Calculator!$F$14,1)),2))-$C96)^2+(1500*ABS(SIN(2*PI()*MOD(Calculator!$B$35/Calculator!$F$14,1)))*IF(MOD(Calculator!$B$35/Calculator!$F$14,1)&lt;0.5,-1,1))^2)/((50*POWER(80,POWER(COS(PI()*MOD(Calculator!$B$35/Calculator!$F$14,1)),2))+$C96)^2+(1500*ABS(SIN(2*PI()*MOD(Calculator!$B$35/Calculator!$F$14,1)))*IF(MOD(Calculator!$B$35/Calculator!$F$14,1)&lt;0.5,-1,1))^2)))/(1-SQRT(((50*POWER(80,POWER(COS(PI()*MOD(Calculator!$B$35/Calculator!$F$14,1)),2))-$C96)^2+(1500*ABS(SIN(2*PI()*MOD(Calculator!$B$35/Calculator!$F$14,1)))*IF(MOD(Calculator!$B$35/Calculator!$F$14,1)&lt;0.5,-1,1))^2)/((50*POWER(80,POWER(COS(PI()*MOD(Calculator!$B$35/Calculator!$F$14,1)),2))+$C96)^2+(1500*ABS(SIN(2*PI()*MOD(Calculator!$B$35/Calculator!$F$14,1)))*IF(MOD(Calculator!$B$35/Calculator!$F$14,1)&lt;0.5,-1,1))^2))),2))</f>
        <v>—</v>
      </c>
      <c r="EJ96" s="300" t="n">
        <f aca="false">IF(OR(Calculator!$E$15&lt;&gt;"YES",Calculator!$B$35&lt;Calculator!$G$15),"—",ROUND((1+SQRT(((50*POWER(80,POWER(COS(PI()*MOD(Calculator!$B$35/Calculator!$F$15,1)),2))-$C96)^2+(1500*ABS(SIN(2*PI()*MOD(Calculator!$B$35/Calculator!$F$15,1)))*IF(MOD(Calculator!$B$35/Calculator!$F$15,1)&lt;0.5,-1,1))^2)/((50*POWER(80,POWER(COS(PI()*MOD(Calculator!$B$35/Calculator!$F$15,1)),2))+$C96)^2+(1500*ABS(SIN(2*PI()*MOD(Calculator!$B$35/Calculator!$F$15,1)))*IF(MOD(Calculator!$B$35/Calculator!$F$15,1)&lt;0.5,-1,1))^2)))/(1-SQRT(((50*POWER(80,POWER(COS(PI()*MOD(Calculator!$B$35/Calculator!$F$15,1)),2))-$C96)^2+(1500*ABS(SIN(2*PI()*MOD(Calculator!$B$35/Calculator!$F$15,1)))*IF(MOD(Calculator!$B$35/Calculator!$F$15,1)&lt;0.5,-1,1))^2)/((50*POWER(80,POWER(COS(PI()*MOD(Calculator!$B$35/Calculator!$F$15,1)),2))+$C96)^2+(1500*ABS(SIN(2*PI()*MOD(Calculator!$B$35/Calculator!$F$15,1)))*IF(MOD(Calculator!$B$35/Calculator!$F$15,1)&lt;0.5,-1,1))^2))),2))</f>
        <v>2.65</v>
      </c>
      <c r="EK96" s="300" t="str">
        <f aca="false">IF(OR(Calculator!$E$16&lt;&gt;"YES",Calculator!$B$35&lt;Calculator!$G$16),"—",ROUND((1+SQRT(((50*POWER(80,POWER(COS(PI()*MOD(Calculator!$B$35/Calculator!$F$16,1)),2))-$C96)^2+(1500*ABS(SIN(2*PI()*MOD(Calculator!$B$35/Calculator!$F$16,1)))*IF(MOD(Calculator!$B$35/Calculator!$F$16,1)&lt;0.5,-1,1))^2)/((50*POWER(80,POWER(COS(PI()*MOD(Calculator!$B$35/Calculator!$F$16,1)),2))+$C96)^2+(1500*ABS(SIN(2*PI()*MOD(Calculator!$B$35/Calculator!$F$16,1)))*IF(MOD(Calculator!$B$35/Calculator!$F$16,1)&lt;0.5,-1,1))^2)))/(1-SQRT(((50*POWER(80,POWER(COS(PI()*MOD(Calculator!$B$35/Calculator!$F$16,1)),2))-$C96)^2+(1500*ABS(SIN(2*PI()*MOD(Calculator!$B$35/Calculator!$F$16,1)))*IF(MOD(Calculator!$B$35/Calculator!$F$16,1)&lt;0.5,-1,1))^2)/((50*POWER(80,POWER(COS(PI()*MOD(Calculator!$B$35/Calculator!$F$16,1)),2))+$C96)^2+(1500*ABS(SIN(2*PI()*MOD(Calculator!$B$35/Calculator!$F$16,1)))*IF(MOD(Calculator!$B$35/Calculator!$F$16,1)&lt;0.5,-1,1))^2))),2))</f>
        <v>—</v>
      </c>
      <c r="EL96" s="300" t="n">
        <f aca="false">IF(OR(Calculator!$E$17&lt;&gt;"YES",Calculator!$B$35&lt;Calculator!$G$17),"—",ROUND((1+SQRT(((50*POWER(80,POWER(COS(PI()*MOD(Calculator!$B$35/Calculator!$F$17,1)),2))-$C96)^2+(1500*ABS(SIN(2*PI()*MOD(Calculator!$B$35/Calculator!$F$17,1)))*IF(MOD(Calculator!$B$35/Calculator!$F$17,1)&lt;0.5,-1,1))^2)/((50*POWER(80,POWER(COS(PI()*MOD(Calculator!$B$35/Calculator!$F$17,1)),2))+$C96)^2+(1500*ABS(SIN(2*PI()*MOD(Calculator!$B$35/Calculator!$F$17,1)))*IF(MOD(Calculator!$B$35/Calculator!$F$17,1)&lt;0.5,-1,1))^2)))/(1-SQRT(((50*POWER(80,POWER(COS(PI()*MOD(Calculator!$B$35/Calculator!$F$17,1)),2))-$C96)^2+(1500*ABS(SIN(2*PI()*MOD(Calculator!$B$35/Calculator!$F$17,1)))*IF(MOD(Calculator!$B$35/Calculator!$F$17,1)&lt;0.5,-1,1))^2)/((50*POWER(80,POWER(COS(PI()*MOD(Calculator!$B$35/Calculator!$F$17,1)),2))+$C96)^2+(1500*ABS(SIN(2*PI()*MOD(Calculator!$B$35/Calculator!$F$17,1)))*IF(MOD(Calculator!$B$35/Calculator!$F$17,1)&lt;0.5,-1,1))^2))),2))</f>
        <v>25.84</v>
      </c>
      <c r="EM96" s="300" t="str">
        <f aca="false">IF(OR(Calculator!$E$18&lt;&gt;"YES",Calculator!$B$35&lt;Calculator!$G$18),"—",ROUND((1+SQRT(((50*POWER(80,POWER(COS(PI()*MOD(Calculator!$B$35/Calculator!$F$18,1)),2))-$C96)^2+(1500*ABS(SIN(2*PI()*MOD(Calculator!$B$35/Calculator!$F$18,1)))*IF(MOD(Calculator!$B$35/Calculator!$F$18,1)&lt;0.5,-1,1))^2)/((50*POWER(80,POWER(COS(PI()*MOD(Calculator!$B$35/Calculator!$F$18,1)),2))+$C96)^2+(1500*ABS(SIN(2*PI()*MOD(Calculator!$B$35/Calculator!$F$18,1)))*IF(MOD(Calculator!$B$35/Calculator!$F$18,1)&lt;0.5,-1,1))^2)))/(1-SQRT(((50*POWER(80,POWER(COS(PI()*MOD(Calculator!$B$35/Calculator!$F$18,1)),2))-$C96)^2+(1500*ABS(SIN(2*PI()*MOD(Calculator!$B$35/Calculator!$F$18,1)))*IF(MOD(Calculator!$B$35/Calculator!$F$18,1)&lt;0.5,-1,1))^2)/((50*POWER(80,POWER(COS(PI()*MOD(Calculator!$B$35/Calculator!$F$18,1)),2))+$C96)^2+(1500*ABS(SIN(2*PI()*MOD(Calculator!$B$35/Calculator!$F$18,1)))*IF(MOD(Calculator!$B$35/Calculator!$F$18,1)&lt;0.5,-1,1))^2))),2))</f>
        <v>—</v>
      </c>
      <c r="EN96" s="300" t="str">
        <f aca="false">IF(OR(Calculator!$E$19&lt;&gt;"YES",Calculator!$B$35&lt;Calculator!$G$19),"—",ROUND((1+SQRT(((50*POWER(80,POWER(COS(PI()*MOD(Calculator!$B$35/Calculator!$F$19,1)),2))-$C96)^2+(1500*ABS(SIN(2*PI()*MOD(Calculator!$B$35/Calculator!$F$19,1)))*IF(MOD(Calculator!$B$35/Calculator!$F$19,1)&lt;0.5,-1,1))^2)/((50*POWER(80,POWER(COS(PI()*MOD(Calculator!$B$35/Calculator!$F$19,1)),2))+$C96)^2+(1500*ABS(SIN(2*PI()*MOD(Calculator!$B$35/Calculator!$F$19,1)))*IF(MOD(Calculator!$B$35/Calculator!$F$19,1)&lt;0.5,-1,1))^2)))/(1-SQRT(((50*POWER(80,POWER(COS(PI()*MOD(Calculator!$B$35/Calculator!$F$19,1)),2))-$C96)^2+(1500*ABS(SIN(2*PI()*MOD(Calculator!$B$35/Calculator!$F$19,1)))*IF(MOD(Calculator!$B$35/Calculator!$F$19,1)&lt;0.5,-1,1))^2)/((50*POWER(80,POWER(COS(PI()*MOD(Calculator!$B$35/Calculator!$F$19,1)),2))+$C96)^2+(1500*ABS(SIN(2*PI()*MOD(Calculator!$B$35/Calculator!$F$19,1)))*IF(MOD(Calculator!$B$35/Calculator!$F$19,1)&lt;0.5,-1,1))^2))),2))</f>
        <v>—</v>
      </c>
      <c r="EO96" s="300" t="str">
        <f aca="false">IF(OR(Calculator!$E$20&lt;&gt;"YES",Calculator!$B$35&lt;Calculator!$G$20),"—",ROUND((1+SQRT(((50*POWER(80,POWER(COS(PI()*MOD(Calculator!$B$35/Calculator!$F$20,1)),2))-$C96)^2+(1500*ABS(SIN(2*PI()*MOD(Calculator!$B$35/Calculator!$F$20,1)))*IF(MOD(Calculator!$B$35/Calculator!$F$20,1)&lt;0.5,-1,1))^2)/((50*POWER(80,POWER(COS(PI()*MOD(Calculator!$B$35/Calculator!$F$20,1)),2))+$C96)^2+(1500*ABS(SIN(2*PI()*MOD(Calculator!$B$35/Calculator!$F$20,1)))*IF(MOD(Calculator!$B$35/Calculator!$F$20,1)&lt;0.5,-1,1))^2)))/(1-SQRT(((50*POWER(80,POWER(COS(PI()*MOD(Calculator!$B$35/Calculator!$F$20,1)),2))-$C96)^2+(1500*ABS(SIN(2*PI()*MOD(Calculator!$B$35/Calculator!$F$20,1)))*IF(MOD(Calculator!$B$35/Calculator!$F$20,1)&lt;0.5,-1,1))^2)/((50*POWER(80,POWER(COS(PI()*MOD(Calculator!$B$35/Calculator!$F$20,1)),2))+$C96)^2+(1500*ABS(SIN(2*PI()*MOD(Calculator!$B$35/Calculator!$F$20,1)))*IF(MOD(Calculator!$B$35/Calculator!$F$20,1)&lt;0.5,-1,1))^2))),2))</f>
        <v>—</v>
      </c>
      <c r="EP96" s="300" t="str">
        <f aca="false">IF(OR(Calculator!$E$21&lt;&gt;"YES",Calculator!$B$35&lt;Calculator!$G$21),"—",ROUND((1+SQRT(((50*POWER(80,POWER(COS(PI()*MOD(Calculator!$B$35/Calculator!$F$21,1)),2))-$C96)^2+(1500*ABS(SIN(2*PI()*MOD(Calculator!$B$35/Calculator!$F$21,1)))*IF(MOD(Calculator!$B$35/Calculator!$F$21,1)&lt;0.5,-1,1))^2)/((50*POWER(80,POWER(COS(PI()*MOD(Calculator!$B$35/Calculator!$F$21,1)),2))+$C96)^2+(1500*ABS(SIN(2*PI()*MOD(Calculator!$B$35/Calculator!$F$21,1)))*IF(MOD(Calculator!$B$35/Calculator!$F$21,1)&lt;0.5,-1,1))^2)))/(1-SQRT(((50*POWER(80,POWER(COS(PI()*MOD(Calculator!$B$35/Calculator!$F$21,1)),2))-$C96)^2+(1500*ABS(SIN(2*PI()*MOD(Calculator!$B$35/Calculator!$F$21,1)))*IF(MOD(Calculator!$B$35/Calculator!$F$21,1)&lt;0.5,-1,1))^2)/((50*POWER(80,POWER(COS(PI()*MOD(Calculator!$B$35/Calculator!$F$21,1)),2))+$C96)^2+(1500*ABS(SIN(2*PI()*MOD(Calculator!$B$35/Calculator!$F$21,1)))*IF(MOD(Calculator!$B$35/Calculator!$F$21,1)&lt;0.5,-1,1))^2))),2))</f>
        <v>—</v>
      </c>
      <c r="EQ96" s="300" t="str">
        <f aca="false">IF(OR(Calculator!$E$22&lt;&gt;"YES",Calculator!$B$35&lt;Calculator!$G$22),"—",ROUND((1+SQRT(((50*POWER(80,POWER(COS(PI()*MOD(Calculator!$B$35/Calculator!$F$22,1)),2))-$C96)^2+(1500*ABS(SIN(2*PI()*MOD(Calculator!$B$35/Calculator!$F$22,1)))*IF(MOD(Calculator!$B$35/Calculator!$F$22,1)&lt;0.5,-1,1))^2)/((50*POWER(80,POWER(COS(PI()*MOD(Calculator!$B$35/Calculator!$F$22,1)),2))+$C96)^2+(1500*ABS(SIN(2*PI()*MOD(Calculator!$B$35/Calculator!$F$22,1)))*IF(MOD(Calculator!$B$35/Calculator!$F$22,1)&lt;0.5,-1,1))^2)))/(1-SQRT(((50*POWER(80,POWER(COS(PI()*MOD(Calculator!$B$35/Calculator!$F$22,1)),2))-$C96)^2+(1500*ABS(SIN(2*PI()*MOD(Calculator!$B$35/Calculator!$F$22,1)))*IF(MOD(Calculator!$B$35/Calculator!$F$22,1)&lt;0.5,-1,1))^2)/((50*POWER(80,POWER(COS(PI()*MOD(Calculator!$B$35/Calculator!$F$22,1)),2))+$C96)^2+(1500*ABS(SIN(2*PI()*MOD(Calculator!$B$35/Calculator!$F$22,1)))*IF(MOD(Calculator!$B$35/Calculator!$F$22,1)&lt;0.5,-1,1))^2))),2))</f>
        <v>—</v>
      </c>
      <c r="ER96" s="295" t="n">
        <f aca="false">IFERROR(ROUND((IF(ISNUMBER(EG96),EG96,0)+IF(ISNUMBER(EH96),EH96,0)+IF(ISNUMBER(EI96),EI96,0)+IF(ISNUMBER(EJ96),EJ96,0)+IF(ISNUMBER(EK96),EK96,0)+IF(ISNUMBER(EL96),EL96,0)+IF(ISNUMBER(EM96),EM96,0)+IF(ISNUMBER(EN96),EN96,0)+IF(ISNUMBER(EO96),EO96,0)+IF(ISNUMBER(EP96),EP96,0)+IF(ISNUMBER(EQ96),EQ96,0))/(IF(ISNUMBER(EG96),1,0)+IF(ISNUMBER(EH96),1,0)+IF(ISNUMBER(EI96),1,0)+IF(ISNUMBER(EJ96),1,0)+IF(ISNUMBER(EK96),1,0)+IF(ISNUMBER(EL96),1,0)+IF(ISNUMBER(EM96),1,0)+IF(ISNUMBER(EN96),1,0)+IF(ISNUMBER(EO96),1,0)+IF(ISNUMBER(EP96),1,0)+IF(ISNUMBER(EQ96),1,0)),4),"")</f>
        <v>14.245</v>
      </c>
      <c r="ES96" s="300" t="str">
        <f aca="false">IF(OR(Calculator!$E$12&lt;&gt;"YES",Calculator!$B$36&lt;Calculator!$G$12),"—",ROUND((1+SQRT(((50*POWER(80,POWER(COS(PI()*MOD(Calculator!$B$36/Calculator!$F$12,1)),2))-$C96)^2+(1500*ABS(SIN(2*PI()*MOD(Calculator!$B$36/Calculator!$F$12,1)))*IF(MOD(Calculator!$B$36/Calculator!$F$12,1)&lt;0.5,-1,1))^2)/((50*POWER(80,POWER(COS(PI()*MOD(Calculator!$B$36/Calculator!$F$12,1)),2))+$C96)^2+(1500*ABS(SIN(2*PI()*MOD(Calculator!$B$36/Calculator!$F$12,1)))*IF(MOD(Calculator!$B$36/Calculator!$F$12,1)&lt;0.5,-1,1))^2)))/(1-SQRT(((50*POWER(80,POWER(COS(PI()*MOD(Calculator!$B$36/Calculator!$F$12,1)),2))-$C96)^2+(1500*ABS(SIN(2*PI()*MOD(Calculator!$B$36/Calculator!$F$12,1)))*IF(MOD(Calculator!$B$36/Calculator!$F$12,1)&lt;0.5,-1,1))^2)/((50*POWER(80,POWER(COS(PI()*MOD(Calculator!$B$36/Calculator!$F$12,1)),2))+$C96)^2+(1500*ABS(SIN(2*PI()*MOD(Calculator!$B$36/Calculator!$F$12,1)))*IF(MOD(Calculator!$B$36/Calculator!$F$12,1)&lt;0.5,-1,1))^2))),2))</f>
        <v>—</v>
      </c>
      <c r="ET96" s="300" t="str">
        <f aca="false">IF(OR(Calculator!$E$13&lt;&gt;"YES",Calculator!$B$36&lt;Calculator!$G$13),"—",ROUND((1+SQRT(((50*POWER(80,POWER(COS(PI()*MOD(Calculator!$B$36/Calculator!$F$13,1)),2))-$C96)^2+(1500*ABS(SIN(2*PI()*MOD(Calculator!$B$36/Calculator!$F$13,1)))*IF(MOD(Calculator!$B$36/Calculator!$F$13,1)&lt;0.5,-1,1))^2)/((50*POWER(80,POWER(COS(PI()*MOD(Calculator!$B$36/Calculator!$F$13,1)),2))+$C96)^2+(1500*ABS(SIN(2*PI()*MOD(Calculator!$B$36/Calculator!$F$13,1)))*IF(MOD(Calculator!$B$36/Calculator!$F$13,1)&lt;0.5,-1,1))^2)))/(1-SQRT(((50*POWER(80,POWER(COS(PI()*MOD(Calculator!$B$36/Calculator!$F$13,1)),2))-$C96)^2+(1500*ABS(SIN(2*PI()*MOD(Calculator!$B$36/Calculator!$F$13,1)))*IF(MOD(Calculator!$B$36/Calculator!$F$13,1)&lt;0.5,-1,1))^2)/((50*POWER(80,POWER(COS(PI()*MOD(Calculator!$B$36/Calculator!$F$13,1)),2))+$C96)^2+(1500*ABS(SIN(2*PI()*MOD(Calculator!$B$36/Calculator!$F$13,1)))*IF(MOD(Calculator!$B$36/Calculator!$F$13,1)&lt;0.5,-1,1))^2))),2))</f>
        <v>—</v>
      </c>
      <c r="EU96" s="300" t="str">
        <f aca="false">IF(OR(Calculator!$E$14&lt;&gt;"YES",Calculator!$B$36&lt;Calculator!$G$14),"—",ROUND((1+SQRT(((50*POWER(80,POWER(COS(PI()*MOD(Calculator!$B$36/Calculator!$F$14,1)),2))-$C96)^2+(1500*ABS(SIN(2*PI()*MOD(Calculator!$B$36/Calculator!$F$14,1)))*IF(MOD(Calculator!$B$36/Calculator!$F$14,1)&lt;0.5,-1,1))^2)/((50*POWER(80,POWER(COS(PI()*MOD(Calculator!$B$36/Calculator!$F$14,1)),2))+$C96)^2+(1500*ABS(SIN(2*PI()*MOD(Calculator!$B$36/Calculator!$F$14,1)))*IF(MOD(Calculator!$B$36/Calculator!$F$14,1)&lt;0.5,-1,1))^2)))/(1-SQRT(((50*POWER(80,POWER(COS(PI()*MOD(Calculator!$B$36/Calculator!$F$14,1)),2))-$C96)^2+(1500*ABS(SIN(2*PI()*MOD(Calculator!$B$36/Calculator!$F$14,1)))*IF(MOD(Calculator!$B$36/Calculator!$F$14,1)&lt;0.5,-1,1))^2)/((50*POWER(80,POWER(COS(PI()*MOD(Calculator!$B$36/Calculator!$F$14,1)),2))+$C96)^2+(1500*ABS(SIN(2*PI()*MOD(Calculator!$B$36/Calculator!$F$14,1)))*IF(MOD(Calculator!$B$36/Calculator!$F$14,1)&lt;0.5,-1,1))^2))),2))</f>
        <v>—</v>
      </c>
      <c r="EV96" s="300" t="n">
        <f aca="false">IF(OR(Calculator!$E$15&lt;&gt;"YES",Calculator!$B$36&lt;Calculator!$G$15),"—",ROUND((1+SQRT(((50*POWER(80,POWER(COS(PI()*MOD(Calculator!$B$36/Calculator!$F$15,1)),2))-$C96)^2+(1500*ABS(SIN(2*PI()*MOD(Calculator!$B$36/Calculator!$F$15,1)))*IF(MOD(Calculator!$B$36/Calculator!$F$15,1)&lt;0.5,-1,1))^2)/((50*POWER(80,POWER(COS(PI()*MOD(Calculator!$B$36/Calculator!$F$15,1)),2))+$C96)^2+(1500*ABS(SIN(2*PI()*MOD(Calculator!$B$36/Calculator!$F$15,1)))*IF(MOD(Calculator!$B$36/Calculator!$F$15,1)&lt;0.5,-1,1))^2)))/(1-SQRT(((50*POWER(80,POWER(COS(PI()*MOD(Calculator!$B$36/Calculator!$F$15,1)),2))-$C96)^2+(1500*ABS(SIN(2*PI()*MOD(Calculator!$B$36/Calculator!$F$15,1)))*IF(MOD(Calculator!$B$36/Calculator!$F$15,1)&lt;0.5,-1,1))^2)/((50*POWER(80,POWER(COS(PI()*MOD(Calculator!$B$36/Calculator!$F$15,1)),2))+$C96)^2+(1500*ABS(SIN(2*PI()*MOD(Calculator!$B$36/Calculator!$F$15,1)))*IF(MOD(Calculator!$B$36/Calculator!$F$15,1)&lt;0.5,-1,1))^2))),2))</f>
        <v>21.65</v>
      </c>
      <c r="EW96" s="300" t="str">
        <f aca="false">IF(OR(Calculator!$E$16&lt;&gt;"YES",Calculator!$B$36&lt;Calculator!$G$16),"—",ROUND((1+SQRT(((50*POWER(80,POWER(COS(PI()*MOD(Calculator!$B$36/Calculator!$F$16,1)),2))-$C96)^2+(1500*ABS(SIN(2*PI()*MOD(Calculator!$B$36/Calculator!$F$16,1)))*IF(MOD(Calculator!$B$36/Calculator!$F$16,1)&lt;0.5,-1,1))^2)/((50*POWER(80,POWER(COS(PI()*MOD(Calculator!$B$36/Calculator!$F$16,1)),2))+$C96)^2+(1500*ABS(SIN(2*PI()*MOD(Calculator!$B$36/Calculator!$F$16,1)))*IF(MOD(Calculator!$B$36/Calculator!$F$16,1)&lt;0.5,-1,1))^2)))/(1-SQRT(((50*POWER(80,POWER(COS(PI()*MOD(Calculator!$B$36/Calculator!$F$16,1)),2))-$C96)^2+(1500*ABS(SIN(2*PI()*MOD(Calculator!$B$36/Calculator!$F$16,1)))*IF(MOD(Calculator!$B$36/Calculator!$F$16,1)&lt;0.5,-1,1))^2)/((50*POWER(80,POWER(COS(PI()*MOD(Calculator!$B$36/Calculator!$F$16,1)),2))+$C96)^2+(1500*ABS(SIN(2*PI()*MOD(Calculator!$B$36/Calculator!$F$16,1)))*IF(MOD(Calculator!$B$36/Calculator!$F$16,1)&lt;0.5,-1,1))^2))),2))</f>
        <v>—</v>
      </c>
      <c r="EX96" s="300" t="n">
        <f aca="false">IF(OR(Calculator!$E$17&lt;&gt;"YES",Calculator!$B$36&lt;Calculator!$G$17),"—",ROUND((1+SQRT(((50*POWER(80,POWER(COS(PI()*MOD(Calculator!$B$36/Calculator!$F$17,1)),2))-$C96)^2+(1500*ABS(SIN(2*PI()*MOD(Calculator!$B$36/Calculator!$F$17,1)))*IF(MOD(Calculator!$B$36/Calculator!$F$17,1)&lt;0.5,-1,1))^2)/((50*POWER(80,POWER(COS(PI()*MOD(Calculator!$B$36/Calculator!$F$17,1)),2))+$C96)^2+(1500*ABS(SIN(2*PI()*MOD(Calculator!$B$36/Calculator!$F$17,1)))*IF(MOD(Calculator!$B$36/Calculator!$F$17,1)&lt;0.5,-1,1))^2)))/(1-SQRT(((50*POWER(80,POWER(COS(PI()*MOD(Calculator!$B$36/Calculator!$F$17,1)),2))-$C96)^2+(1500*ABS(SIN(2*PI()*MOD(Calculator!$B$36/Calculator!$F$17,1)))*IF(MOD(Calculator!$B$36/Calculator!$F$17,1)&lt;0.5,-1,1))^2)/((50*POWER(80,POWER(COS(PI()*MOD(Calculator!$B$36/Calculator!$F$17,1)),2))+$C96)^2+(1500*ABS(SIN(2*PI()*MOD(Calculator!$B$36/Calculator!$F$17,1)))*IF(MOD(Calculator!$B$36/Calculator!$F$17,1)&lt;0.5,-1,1))^2))),2))</f>
        <v>26.97</v>
      </c>
      <c r="EY96" s="300" t="str">
        <f aca="false">IF(OR(Calculator!$E$18&lt;&gt;"YES",Calculator!$B$36&lt;Calculator!$G$18),"—",ROUND((1+SQRT(((50*POWER(80,POWER(COS(PI()*MOD(Calculator!$B$36/Calculator!$F$18,1)),2))-$C96)^2+(1500*ABS(SIN(2*PI()*MOD(Calculator!$B$36/Calculator!$F$18,1)))*IF(MOD(Calculator!$B$36/Calculator!$F$18,1)&lt;0.5,-1,1))^2)/((50*POWER(80,POWER(COS(PI()*MOD(Calculator!$B$36/Calculator!$F$18,1)),2))+$C96)^2+(1500*ABS(SIN(2*PI()*MOD(Calculator!$B$36/Calculator!$F$18,1)))*IF(MOD(Calculator!$B$36/Calculator!$F$18,1)&lt;0.5,-1,1))^2)))/(1-SQRT(((50*POWER(80,POWER(COS(PI()*MOD(Calculator!$B$36/Calculator!$F$18,1)),2))-$C96)^2+(1500*ABS(SIN(2*PI()*MOD(Calculator!$B$36/Calculator!$F$18,1)))*IF(MOD(Calculator!$B$36/Calculator!$F$18,1)&lt;0.5,-1,1))^2)/((50*POWER(80,POWER(COS(PI()*MOD(Calculator!$B$36/Calculator!$F$18,1)),2))+$C96)^2+(1500*ABS(SIN(2*PI()*MOD(Calculator!$B$36/Calculator!$F$18,1)))*IF(MOD(Calculator!$B$36/Calculator!$F$18,1)&lt;0.5,-1,1))^2))),2))</f>
        <v>—</v>
      </c>
      <c r="EZ96" s="300" t="str">
        <f aca="false">IF(OR(Calculator!$E$19&lt;&gt;"YES",Calculator!$B$36&lt;Calculator!$G$19),"—",ROUND((1+SQRT(((50*POWER(80,POWER(COS(PI()*MOD(Calculator!$B$36/Calculator!$F$19,1)),2))-$C96)^2+(1500*ABS(SIN(2*PI()*MOD(Calculator!$B$36/Calculator!$F$19,1)))*IF(MOD(Calculator!$B$36/Calculator!$F$19,1)&lt;0.5,-1,1))^2)/((50*POWER(80,POWER(COS(PI()*MOD(Calculator!$B$36/Calculator!$F$19,1)),2))+$C96)^2+(1500*ABS(SIN(2*PI()*MOD(Calculator!$B$36/Calculator!$F$19,1)))*IF(MOD(Calculator!$B$36/Calculator!$F$19,1)&lt;0.5,-1,1))^2)))/(1-SQRT(((50*POWER(80,POWER(COS(PI()*MOD(Calculator!$B$36/Calculator!$F$19,1)),2))-$C96)^2+(1500*ABS(SIN(2*PI()*MOD(Calculator!$B$36/Calculator!$F$19,1)))*IF(MOD(Calculator!$B$36/Calculator!$F$19,1)&lt;0.5,-1,1))^2)/((50*POWER(80,POWER(COS(PI()*MOD(Calculator!$B$36/Calculator!$F$19,1)),2))+$C96)^2+(1500*ABS(SIN(2*PI()*MOD(Calculator!$B$36/Calculator!$F$19,1)))*IF(MOD(Calculator!$B$36/Calculator!$F$19,1)&lt;0.5,-1,1))^2))),2))</f>
        <v>—</v>
      </c>
      <c r="FA96" s="300" t="str">
        <f aca="false">IF(OR(Calculator!$E$20&lt;&gt;"YES",Calculator!$B$36&lt;Calculator!$G$20),"—",ROUND((1+SQRT(((50*POWER(80,POWER(COS(PI()*MOD(Calculator!$B$36/Calculator!$F$20,1)),2))-$C96)^2+(1500*ABS(SIN(2*PI()*MOD(Calculator!$B$36/Calculator!$F$20,1)))*IF(MOD(Calculator!$B$36/Calculator!$F$20,1)&lt;0.5,-1,1))^2)/((50*POWER(80,POWER(COS(PI()*MOD(Calculator!$B$36/Calculator!$F$20,1)),2))+$C96)^2+(1500*ABS(SIN(2*PI()*MOD(Calculator!$B$36/Calculator!$F$20,1)))*IF(MOD(Calculator!$B$36/Calculator!$F$20,1)&lt;0.5,-1,1))^2)))/(1-SQRT(((50*POWER(80,POWER(COS(PI()*MOD(Calculator!$B$36/Calculator!$F$20,1)),2))-$C96)^2+(1500*ABS(SIN(2*PI()*MOD(Calculator!$B$36/Calculator!$F$20,1)))*IF(MOD(Calculator!$B$36/Calculator!$F$20,1)&lt;0.5,-1,1))^2)/((50*POWER(80,POWER(COS(PI()*MOD(Calculator!$B$36/Calculator!$F$20,1)),2))+$C96)^2+(1500*ABS(SIN(2*PI()*MOD(Calculator!$B$36/Calculator!$F$20,1)))*IF(MOD(Calculator!$B$36/Calculator!$F$20,1)&lt;0.5,-1,1))^2))),2))</f>
        <v>—</v>
      </c>
      <c r="FB96" s="300" t="str">
        <f aca="false">IF(OR(Calculator!$E$21&lt;&gt;"YES",Calculator!$B$36&lt;Calculator!$G$21),"—",ROUND((1+SQRT(((50*POWER(80,POWER(COS(PI()*MOD(Calculator!$B$36/Calculator!$F$21,1)),2))-$C96)^2+(1500*ABS(SIN(2*PI()*MOD(Calculator!$B$36/Calculator!$F$21,1)))*IF(MOD(Calculator!$B$36/Calculator!$F$21,1)&lt;0.5,-1,1))^2)/((50*POWER(80,POWER(COS(PI()*MOD(Calculator!$B$36/Calculator!$F$21,1)),2))+$C96)^2+(1500*ABS(SIN(2*PI()*MOD(Calculator!$B$36/Calculator!$F$21,1)))*IF(MOD(Calculator!$B$36/Calculator!$F$21,1)&lt;0.5,-1,1))^2)))/(1-SQRT(((50*POWER(80,POWER(COS(PI()*MOD(Calculator!$B$36/Calculator!$F$21,1)),2))-$C96)^2+(1500*ABS(SIN(2*PI()*MOD(Calculator!$B$36/Calculator!$F$21,1)))*IF(MOD(Calculator!$B$36/Calculator!$F$21,1)&lt;0.5,-1,1))^2)/((50*POWER(80,POWER(COS(PI()*MOD(Calculator!$B$36/Calculator!$F$21,1)),2))+$C96)^2+(1500*ABS(SIN(2*PI()*MOD(Calculator!$B$36/Calculator!$F$21,1)))*IF(MOD(Calculator!$B$36/Calculator!$F$21,1)&lt;0.5,-1,1))^2))),2))</f>
        <v>—</v>
      </c>
      <c r="FC96" s="300" t="str">
        <f aca="false">IF(OR(Calculator!$E$22&lt;&gt;"YES",Calculator!$B$36&lt;Calculator!$G$22),"—",ROUND((1+SQRT(((50*POWER(80,POWER(COS(PI()*MOD(Calculator!$B$36/Calculator!$F$22,1)),2))-$C96)^2+(1500*ABS(SIN(2*PI()*MOD(Calculator!$B$36/Calculator!$F$22,1)))*IF(MOD(Calculator!$B$36/Calculator!$F$22,1)&lt;0.5,-1,1))^2)/((50*POWER(80,POWER(COS(PI()*MOD(Calculator!$B$36/Calculator!$F$22,1)),2))+$C96)^2+(1500*ABS(SIN(2*PI()*MOD(Calculator!$B$36/Calculator!$F$22,1)))*IF(MOD(Calculator!$B$36/Calculator!$F$22,1)&lt;0.5,-1,1))^2)))/(1-SQRT(((50*POWER(80,POWER(COS(PI()*MOD(Calculator!$B$36/Calculator!$F$22,1)),2))-$C96)^2+(1500*ABS(SIN(2*PI()*MOD(Calculator!$B$36/Calculator!$F$22,1)))*IF(MOD(Calculator!$B$36/Calculator!$F$22,1)&lt;0.5,-1,1))^2)/((50*POWER(80,POWER(COS(PI()*MOD(Calculator!$B$36/Calculator!$F$22,1)),2))+$C96)^2+(1500*ABS(SIN(2*PI()*MOD(Calculator!$B$36/Calculator!$F$22,1)))*IF(MOD(Calculator!$B$36/Calculator!$F$22,1)&lt;0.5,-1,1))^2))),2))</f>
        <v>—</v>
      </c>
      <c r="FD96" s="295" t="n">
        <f aca="false">IFERROR(ROUND((IF(ISNUMBER(ES96),ES96,0)+IF(ISNUMBER(ET96),ET96,0)+IF(ISNUMBER(EU96),EU96,0)+IF(ISNUMBER(EV96),EV96,0)+IF(ISNUMBER(EW96),EW96,0)+IF(ISNUMBER(EX96),EX96,0)+IF(ISNUMBER(EY96),EY96,0)+IF(ISNUMBER(EZ96),EZ96,0)+IF(ISNUMBER(FA96),FA96,0)+IF(ISNUMBER(FB96),FB96,0)+IF(ISNUMBER(FC96),FC96,0))/(IF(ISNUMBER(ES96),1,0)+IF(ISNUMBER(ET96),1,0)+IF(ISNUMBER(EU96),1,0)+IF(ISNUMBER(EV96),1,0)+IF(ISNUMBER(EW96),1,0)+IF(ISNUMBER(EX96),1,0)+IF(ISNUMBER(EY96),1,0)+IF(ISNUMBER(EZ96),1,0)+IF(ISNUMBER(FA96),1,0)+IF(ISNUMBER(FB96),1,0)+IF(ISNUMBER(FC96),1,0)),4),"")</f>
        <v>24.31</v>
      </c>
      <c r="FE96" s="300" t="str">
        <f aca="false">IF(OR(Calculator!$E$12&lt;&gt;"YES",Calculator!$B$37&lt;Calculator!$G$12),"—",ROUND((1+SQRT(((50*POWER(80,POWER(COS(PI()*MOD(Calculator!$B$37/Calculator!$F$12,1)),2))-$C96)^2+(1500*ABS(SIN(2*PI()*MOD(Calculator!$B$37/Calculator!$F$12,1)))*IF(MOD(Calculator!$B$37/Calculator!$F$12,1)&lt;0.5,-1,1))^2)/((50*POWER(80,POWER(COS(PI()*MOD(Calculator!$B$37/Calculator!$F$12,1)),2))+$C96)^2+(1500*ABS(SIN(2*PI()*MOD(Calculator!$B$37/Calculator!$F$12,1)))*IF(MOD(Calculator!$B$37/Calculator!$F$12,1)&lt;0.5,-1,1))^2)))/(1-SQRT(((50*POWER(80,POWER(COS(PI()*MOD(Calculator!$B$37/Calculator!$F$12,1)),2))-$C96)^2+(1500*ABS(SIN(2*PI()*MOD(Calculator!$B$37/Calculator!$F$12,1)))*IF(MOD(Calculator!$B$37/Calculator!$F$12,1)&lt;0.5,-1,1))^2)/((50*POWER(80,POWER(COS(PI()*MOD(Calculator!$B$37/Calculator!$F$12,1)),2))+$C96)^2+(1500*ABS(SIN(2*PI()*MOD(Calculator!$B$37/Calculator!$F$12,1)))*IF(MOD(Calculator!$B$37/Calculator!$F$12,1)&lt;0.5,-1,1))^2))),2))</f>
        <v>—</v>
      </c>
      <c r="FF96" s="300" t="str">
        <f aca="false">IF(OR(Calculator!$E$13&lt;&gt;"YES",Calculator!$B$37&lt;Calculator!$G$13),"—",ROUND((1+SQRT(((50*POWER(80,POWER(COS(PI()*MOD(Calculator!$B$37/Calculator!$F$13,1)),2))-$C96)^2+(1500*ABS(SIN(2*PI()*MOD(Calculator!$B$37/Calculator!$F$13,1)))*IF(MOD(Calculator!$B$37/Calculator!$F$13,1)&lt;0.5,-1,1))^2)/((50*POWER(80,POWER(COS(PI()*MOD(Calculator!$B$37/Calculator!$F$13,1)),2))+$C96)^2+(1500*ABS(SIN(2*PI()*MOD(Calculator!$B$37/Calculator!$F$13,1)))*IF(MOD(Calculator!$B$37/Calculator!$F$13,1)&lt;0.5,-1,1))^2)))/(1-SQRT(((50*POWER(80,POWER(COS(PI()*MOD(Calculator!$B$37/Calculator!$F$13,1)),2))-$C96)^2+(1500*ABS(SIN(2*PI()*MOD(Calculator!$B$37/Calculator!$F$13,1)))*IF(MOD(Calculator!$B$37/Calculator!$F$13,1)&lt;0.5,-1,1))^2)/((50*POWER(80,POWER(COS(PI()*MOD(Calculator!$B$37/Calculator!$F$13,1)),2))+$C96)^2+(1500*ABS(SIN(2*PI()*MOD(Calculator!$B$37/Calculator!$F$13,1)))*IF(MOD(Calculator!$B$37/Calculator!$F$13,1)&lt;0.5,-1,1))^2))),2))</f>
        <v>—</v>
      </c>
      <c r="FG96" s="300" t="str">
        <f aca="false">IF(OR(Calculator!$E$14&lt;&gt;"YES",Calculator!$B$37&lt;Calculator!$G$14),"—",ROUND((1+SQRT(((50*POWER(80,POWER(COS(PI()*MOD(Calculator!$B$37/Calculator!$F$14,1)),2))-$C96)^2+(1500*ABS(SIN(2*PI()*MOD(Calculator!$B$37/Calculator!$F$14,1)))*IF(MOD(Calculator!$B$37/Calculator!$F$14,1)&lt;0.5,-1,1))^2)/((50*POWER(80,POWER(COS(PI()*MOD(Calculator!$B$37/Calculator!$F$14,1)),2))+$C96)^2+(1500*ABS(SIN(2*PI()*MOD(Calculator!$B$37/Calculator!$F$14,1)))*IF(MOD(Calculator!$B$37/Calculator!$F$14,1)&lt;0.5,-1,1))^2)))/(1-SQRT(((50*POWER(80,POWER(COS(PI()*MOD(Calculator!$B$37/Calculator!$F$14,1)),2))-$C96)^2+(1500*ABS(SIN(2*PI()*MOD(Calculator!$B$37/Calculator!$F$14,1)))*IF(MOD(Calculator!$B$37/Calculator!$F$14,1)&lt;0.5,-1,1))^2)/((50*POWER(80,POWER(COS(PI()*MOD(Calculator!$B$37/Calculator!$F$14,1)),2))+$C96)^2+(1500*ABS(SIN(2*PI()*MOD(Calculator!$B$37/Calculator!$F$14,1)))*IF(MOD(Calculator!$B$37/Calculator!$F$14,1)&lt;0.5,-1,1))^2))),2))</f>
        <v>—</v>
      </c>
      <c r="FH96" s="300" t="n">
        <f aca="false">IF(OR(Calculator!$E$15&lt;&gt;"YES",Calculator!$B$37&lt;Calculator!$G$15),"—",ROUND((1+SQRT(((50*POWER(80,POWER(COS(PI()*MOD(Calculator!$B$37/Calculator!$F$15,1)),2))-$C96)^2+(1500*ABS(SIN(2*PI()*MOD(Calculator!$B$37/Calculator!$F$15,1)))*IF(MOD(Calculator!$B$37/Calculator!$F$15,1)&lt;0.5,-1,1))^2)/((50*POWER(80,POWER(COS(PI()*MOD(Calculator!$B$37/Calculator!$F$15,1)),2))+$C96)^2+(1500*ABS(SIN(2*PI()*MOD(Calculator!$B$37/Calculator!$F$15,1)))*IF(MOD(Calculator!$B$37/Calculator!$F$15,1)&lt;0.5,-1,1))^2)))/(1-SQRT(((50*POWER(80,POWER(COS(PI()*MOD(Calculator!$B$37/Calculator!$F$15,1)),2))-$C96)^2+(1500*ABS(SIN(2*PI()*MOD(Calculator!$B$37/Calculator!$F$15,1)))*IF(MOD(Calculator!$B$37/Calculator!$F$15,1)&lt;0.5,-1,1))^2)/((50*POWER(80,POWER(COS(PI()*MOD(Calculator!$B$37/Calculator!$F$15,1)),2))+$C96)^2+(1500*ABS(SIN(2*PI()*MOD(Calculator!$B$37/Calculator!$F$15,1)))*IF(MOD(Calculator!$B$37/Calculator!$F$15,1)&lt;0.5,-1,1))^2))),2))</f>
        <v>2.71</v>
      </c>
      <c r="FI96" s="300" t="str">
        <f aca="false">IF(OR(Calculator!$E$16&lt;&gt;"YES",Calculator!$B$37&lt;Calculator!$G$16),"—",ROUND((1+SQRT(((50*POWER(80,POWER(COS(PI()*MOD(Calculator!$B$37/Calculator!$F$16,1)),2))-$C96)^2+(1500*ABS(SIN(2*PI()*MOD(Calculator!$B$37/Calculator!$F$16,1)))*IF(MOD(Calculator!$B$37/Calculator!$F$16,1)&lt;0.5,-1,1))^2)/((50*POWER(80,POWER(COS(PI()*MOD(Calculator!$B$37/Calculator!$F$16,1)),2))+$C96)^2+(1500*ABS(SIN(2*PI()*MOD(Calculator!$B$37/Calculator!$F$16,1)))*IF(MOD(Calculator!$B$37/Calculator!$F$16,1)&lt;0.5,-1,1))^2)))/(1-SQRT(((50*POWER(80,POWER(COS(PI()*MOD(Calculator!$B$37/Calculator!$F$16,1)),2))-$C96)^2+(1500*ABS(SIN(2*PI()*MOD(Calculator!$B$37/Calculator!$F$16,1)))*IF(MOD(Calculator!$B$37/Calculator!$F$16,1)&lt;0.5,-1,1))^2)/((50*POWER(80,POWER(COS(PI()*MOD(Calculator!$B$37/Calculator!$F$16,1)),2))+$C96)^2+(1500*ABS(SIN(2*PI()*MOD(Calculator!$B$37/Calculator!$F$16,1)))*IF(MOD(Calculator!$B$37/Calculator!$F$16,1)&lt;0.5,-1,1))^2))),2))</f>
        <v>—</v>
      </c>
      <c r="FJ96" s="300" t="n">
        <f aca="false">IF(OR(Calculator!$E$17&lt;&gt;"YES",Calculator!$B$37&lt;Calculator!$G$17),"—",ROUND((1+SQRT(((50*POWER(80,POWER(COS(PI()*MOD(Calculator!$B$37/Calculator!$F$17,1)),2))-$C96)^2+(1500*ABS(SIN(2*PI()*MOD(Calculator!$B$37/Calculator!$F$17,1)))*IF(MOD(Calculator!$B$37/Calculator!$F$17,1)&lt;0.5,-1,1))^2)/((50*POWER(80,POWER(COS(PI()*MOD(Calculator!$B$37/Calculator!$F$17,1)),2))+$C96)^2+(1500*ABS(SIN(2*PI()*MOD(Calculator!$B$37/Calculator!$F$17,1)))*IF(MOD(Calculator!$B$37/Calculator!$F$17,1)&lt;0.5,-1,1))^2)))/(1-SQRT(((50*POWER(80,POWER(COS(PI()*MOD(Calculator!$B$37/Calculator!$F$17,1)),2))-$C96)^2+(1500*ABS(SIN(2*PI()*MOD(Calculator!$B$37/Calculator!$F$17,1)))*IF(MOD(Calculator!$B$37/Calculator!$F$17,1)&lt;0.5,-1,1))^2)/((50*POWER(80,POWER(COS(PI()*MOD(Calculator!$B$37/Calculator!$F$17,1)),2))+$C96)^2+(1500*ABS(SIN(2*PI()*MOD(Calculator!$B$37/Calculator!$F$17,1)))*IF(MOD(Calculator!$B$37/Calculator!$F$17,1)&lt;0.5,-1,1))^2))),2))</f>
        <v>18.19</v>
      </c>
      <c r="FK96" s="300" t="str">
        <f aca="false">IF(OR(Calculator!$E$18&lt;&gt;"YES",Calculator!$B$37&lt;Calculator!$G$18),"—",ROUND((1+SQRT(((50*POWER(80,POWER(COS(PI()*MOD(Calculator!$B$37/Calculator!$F$18,1)),2))-$C96)^2+(1500*ABS(SIN(2*PI()*MOD(Calculator!$B$37/Calculator!$F$18,1)))*IF(MOD(Calculator!$B$37/Calculator!$F$18,1)&lt;0.5,-1,1))^2)/((50*POWER(80,POWER(COS(PI()*MOD(Calculator!$B$37/Calculator!$F$18,1)),2))+$C96)^2+(1500*ABS(SIN(2*PI()*MOD(Calculator!$B$37/Calculator!$F$18,1)))*IF(MOD(Calculator!$B$37/Calculator!$F$18,1)&lt;0.5,-1,1))^2)))/(1-SQRT(((50*POWER(80,POWER(COS(PI()*MOD(Calculator!$B$37/Calculator!$F$18,1)),2))-$C96)^2+(1500*ABS(SIN(2*PI()*MOD(Calculator!$B$37/Calculator!$F$18,1)))*IF(MOD(Calculator!$B$37/Calculator!$F$18,1)&lt;0.5,-1,1))^2)/((50*POWER(80,POWER(COS(PI()*MOD(Calculator!$B$37/Calculator!$F$18,1)),2))+$C96)^2+(1500*ABS(SIN(2*PI()*MOD(Calculator!$B$37/Calculator!$F$18,1)))*IF(MOD(Calculator!$B$37/Calculator!$F$18,1)&lt;0.5,-1,1))^2))),2))</f>
        <v>—</v>
      </c>
      <c r="FL96" s="300" t="str">
        <f aca="false">IF(OR(Calculator!$E$19&lt;&gt;"YES",Calculator!$B$37&lt;Calculator!$G$19),"—",ROUND((1+SQRT(((50*POWER(80,POWER(COS(PI()*MOD(Calculator!$B$37/Calculator!$F$19,1)),2))-$C96)^2+(1500*ABS(SIN(2*PI()*MOD(Calculator!$B$37/Calculator!$F$19,1)))*IF(MOD(Calculator!$B$37/Calculator!$F$19,1)&lt;0.5,-1,1))^2)/((50*POWER(80,POWER(COS(PI()*MOD(Calculator!$B$37/Calculator!$F$19,1)),2))+$C96)^2+(1500*ABS(SIN(2*PI()*MOD(Calculator!$B$37/Calculator!$F$19,1)))*IF(MOD(Calculator!$B$37/Calculator!$F$19,1)&lt;0.5,-1,1))^2)))/(1-SQRT(((50*POWER(80,POWER(COS(PI()*MOD(Calculator!$B$37/Calculator!$F$19,1)),2))-$C96)^2+(1500*ABS(SIN(2*PI()*MOD(Calculator!$B$37/Calculator!$F$19,1)))*IF(MOD(Calculator!$B$37/Calculator!$F$19,1)&lt;0.5,-1,1))^2)/((50*POWER(80,POWER(COS(PI()*MOD(Calculator!$B$37/Calculator!$F$19,1)),2))+$C96)^2+(1500*ABS(SIN(2*PI()*MOD(Calculator!$B$37/Calculator!$F$19,1)))*IF(MOD(Calculator!$B$37/Calculator!$F$19,1)&lt;0.5,-1,1))^2))),2))</f>
        <v>—</v>
      </c>
      <c r="FM96" s="300" t="str">
        <f aca="false">IF(OR(Calculator!$E$20&lt;&gt;"YES",Calculator!$B$37&lt;Calculator!$G$20),"—",ROUND((1+SQRT(((50*POWER(80,POWER(COS(PI()*MOD(Calculator!$B$37/Calculator!$F$20,1)),2))-$C96)^2+(1500*ABS(SIN(2*PI()*MOD(Calculator!$B$37/Calculator!$F$20,1)))*IF(MOD(Calculator!$B$37/Calculator!$F$20,1)&lt;0.5,-1,1))^2)/((50*POWER(80,POWER(COS(PI()*MOD(Calculator!$B$37/Calculator!$F$20,1)),2))+$C96)^2+(1500*ABS(SIN(2*PI()*MOD(Calculator!$B$37/Calculator!$F$20,1)))*IF(MOD(Calculator!$B$37/Calculator!$F$20,1)&lt;0.5,-1,1))^2)))/(1-SQRT(((50*POWER(80,POWER(COS(PI()*MOD(Calculator!$B$37/Calculator!$F$20,1)),2))-$C96)^2+(1500*ABS(SIN(2*PI()*MOD(Calculator!$B$37/Calculator!$F$20,1)))*IF(MOD(Calculator!$B$37/Calculator!$F$20,1)&lt;0.5,-1,1))^2)/((50*POWER(80,POWER(COS(PI()*MOD(Calculator!$B$37/Calculator!$F$20,1)),2))+$C96)^2+(1500*ABS(SIN(2*PI()*MOD(Calculator!$B$37/Calculator!$F$20,1)))*IF(MOD(Calculator!$B$37/Calculator!$F$20,1)&lt;0.5,-1,1))^2))),2))</f>
        <v>—</v>
      </c>
      <c r="FN96" s="300" t="str">
        <f aca="false">IF(OR(Calculator!$E$21&lt;&gt;"YES",Calculator!$B$37&lt;Calculator!$G$21),"—",ROUND((1+SQRT(((50*POWER(80,POWER(COS(PI()*MOD(Calculator!$B$37/Calculator!$F$21,1)),2))-$C96)^2+(1500*ABS(SIN(2*PI()*MOD(Calculator!$B$37/Calculator!$F$21,1)))*IF(MOD(Calculator!$B$37/Calculator!$F$21,1)&lt;0.5,-1,1))^2)/((50*POWER(80,POWER(COS(PI()*MOD(Calculator!$B$37/Calculator!$F$21,1)),2))+$C96)^2+(1500*ABS(SIN(2*PI()*MOD(Calculator!$B$37/Calculator!$F$21,1)))*IF(MOD(Calculator!$B$37/Calculator!$F$21,1)&lt;0.5,-1,1))^2)))/(1-SQRT(((50*POWER(80,POWER(COS(PI()*MOD(Calculator!$B$37/Calculator!$F$21,1)),2))-$C96)^2+(1500*ABS(SIN(2*PI()*MOD(Calculator!$B$37/Calculator!$F$21,1)))*IF(MOD(Calculator!$B$37/Calculator!$F$21,1)&lt;0.5,-1,1))^2)/((50*POWER(80,POWER(COS(PI()*MOD(Calculator!$B$37/Calculator!$F$21,1)),2))+$C96)^2+(1500*ABS(SIN(2*PI()*MOD(Calculator!$B$37/Calculator!$F$21,1)))*IF(MOD(Calculator!$B$37/Calculator!$F$21,1)&lt;0.5,-1,1))^2))),2))</f>
        <v>—</v>
      </c>
      <c r="FO96" s="300" t="str">
        <f aca="false">IF(OR(Calculator!$E$22&lt;&gt;"YES",Calculator!$B$37&lt;Calculator!$G$22),"—",ROUND((1+SQRT(((50*POWER(80,POWER(COS(PI()*MOD(Calculator!$B$37/Calculator!$F$22,1)),2))-$C96)^2+(1500*ABS(SIN(2*PI()*MOD(Calculator!$B$37/Calculator!$F$22,1)))*IF(MOD(Calculator!$B$37/Calculator!$F$22,1)&lt;0.5,-1,1))^2)/((50*POWER(80,POWER(COS(PI()*MOD(Calculator!$B$37/Calculator!$F$22,1)),2))+$C96)^2+(1500*ABS(SIN(2*PI()*MOD(Calculator!$B$37/Calculator!$F$22,1)))*IF(MOD(Calculator!$B$37/Calculator!$F$22,1)&lt;0.5,-1,1))^2)))/(1-SQRT(((50*POWER(80,POWER(COS(PI()*MOD(Calculator!$B$37/Calculator!$F$22,1)),2))-$C96)^2+(1500*ABS(SIN(2*PI()*MOD(Calculator!$B$37/Calculator!$F$22,1)))*IF(MOD(Calculator!$B$37/Calculator!$F$22,1)&lt;0.5,-1,1))^2)/((50*POWER(80,POWER(COS(PI()*MOD(Calculator!$B$37/Calculator!$F$22,1)),2))+$C96)^2+(1500*ABS(SIN(2*PI()*MOD(Calculator!$B$37/Calculator!$F$22,1)))*IF(MOD(Calculator!$B$37/Calculator!$F$22,1)&lt;0.5,-1,1))^2))),2))</f>
        <v>—</v>
      </c>
      <c r="FP96" s="295" t="n">
        <f aca="false">IFERROR(ROUND((IF(ISNUMBER(FE96),FE96,0)+IF(ISNUMBER(FF96),FF96,0)+IF(ISNUMBER(FG96),FG96,0)+IF(ISNUMBER(FH96),FH96,0)+IF(ISNUMBER(FI96),FI96,0)+IF(ISNUMBER(FJ96),FJ96,0)+IF(ISNUMBER(FK96),FK96,0)+IF(ISNUMBER(FL96),FL96,0)+IF(ISNUMBER(FM96),FM96,0)+IF(ISNUMBER(FN96),FN96,0)+IF(ISNUMBER(FO96),FO96,0))/(IF(ISNUMBER(FE96),1,0)+IF(ISNUMBER(FF96),1,0)+IF(ISNUMBER(FG96),1,0)+IF(ISNUMBER(FH96),1,0)+IF(ISNUMBER(FI96),1,0)+IF(ISNUMBER(FJ96),1,0)+IF(ISNUMBER(FK96),1,0)+IF(ISNUMBER(FL96),1,0)+IF(ISNUMBER(FM96),1,0)+IF(ISNUMBER(FN96),1,0)+IF(ISNUMBER(FO96),1,0)),4),"")</f>
        <v>10.45</v>
      </c>
      <c r="FQ96" s="300" t="str">
        <f aca="false">IF(OR(Calculator!$E$12&lt;&gt;"YES",Calculator!$B$38&lt;Calculator!$G$12),"—",ROUND((1+SQRT(((50*POWER(80,POWER(COS(PI()*MOD(Calculator!$B$38/Calculator!$F$12,1)),2))-$C96)^2+(1500*ABS(SIN(2*PI()*MOD(Calculator!$B$38/Calculator!$F$12,1)))*IF(MOD(Calculator!$B$38/Calculator!$F$12,1)&lt;0.5,-1,1))^2)/((50*POWER(80,POWER(COS(PI()*MOD(Calculator!$B$38/Calculator!$F$12,1)),2))+$C96)^2+(1500*ABS(SIN(2*PI()*MOD(Calculator!$B$38/Calculator!$F$12,1)))*IF(MOD(Calculator!$B$38/Calculator!$F$12,1)&lt;0.5,-1,1))^2)))/(1-SQRT(((50*POWER(80,POWER(COS(PI()*MOD(Calculator!$B$38/Calculator!$F$12,1)),2))-$C96)^2+(1500*ABS(SIN(2*PI()*MOD(Calculator!$B$38/Calculator!$F$12,1)))*IF(MOD(Calculator!$B$38/Calculator!$F$12,1)&lt;0.5,-1,1))^2)/((50*POWER(80,POWER(COS(PI()*MOD(Calculator!$B$38/Calculator!$F$12,1)),2))+$C96)^2+(1500*ABS(SIN(2*PI()*MOD(Calculator!$B$38/Calculator!$F$12,1)))*IF(MOD(Calculator!$B$38/Calculator!$F$12,1)&lt;0.5,-1,1))^2))),2))</f>
        <v>—</v>
      </c>
      <c r="FR96" s="300" t="str">
        <f aca="false">IF(OR(Calculator!$E$13&lt;&gt;"YES",Calculator!$B$38&lt;Calculator!$G$13),"—",ROUND((1+SQRT(((50*POWER(80,POWER(COS(PI()*MOD(Calculator!$B$38/Calculator!$F$13,1)),2))-$C96)^2+(1500*ABS(SIN(2*PI()*MOD(Calculator!$B$38/Calculator!$F$13,1)))*IF(MOD(Calculator!$B$38/Calculator!$F$13,1)&lt;0.5,-1,1))^2)/((50*POWER(80,POWER(COS(PI()*MOD(Calculator!$B$38/Calculator!$F$13,1)),2))+$C96)^2+(1500*ABS(SIN(2*PI()*MOD(Calculator!$B$38/Calculator!$F$13,1)))*IF(MOD(Calculator!$B$38/Calculator!$F$13,1)&lt;0.5,-1,1))^2)))/(1-SQRT(((50*POWER(80,POWER(COS(PI()*MOD(Calculator!$B$38/Calculator!$F$13,1)),2))-$C96)^2+(1500*ABS(SIN(2*PI()*MOD(Calculator!$B$38/Calculator!$F$13,1)))*IF(MOD(Calculator!$B$38/Calculator!$F$13,1)&lt;0.5,-1,1))^2)/((50*POWER(80,POWER(COS(PI()*MOD(Calculator!$B$38/Calculator!$F$13,1)),2))+$C96)^2+(1500*ABS(SIN(2*PI()*MOD(Calculator!$B$38/Calculator!$F$13,1)))*IF(MOD(Calculator!$B$38/Calculator!$F$13,1)&lt;0.5,-1,1))^2))),2))</f>
        <v>—</v>
      </c>
      <c r="FS96" s="300" t="str">
        <f aca="false">IF(OR(Calculator!$E$14&lt;&gt;"YES",Calculator!$B$38&lt;Calculator!$G$14),"—",ROUND((1+SQRT(((50*POWER(80,POWER(COS(PI()*MOD(Calculator!$B$38/Calculator!$F$14,1)),2))-$C96)^2+(1500*ABS(SIN(2*PI()*MOD(Calculator!$B$38/Calculator!$F$14,1)))*IF(MOD(Calculator!$B$38/Calculator!$F$14,1)&lt;0.5,-1,1))^2)/((50*POWER(80,POWER(COS(PI()*MOD(Calculator!$B$38/Calculator!$F$14,1)),2))+$C96)^2+(1500*ABS(SIN(2*PI()*MOD(Calculator!$B$38/Calculator!$F$14,1)))*IF(MOD(Calculator!$B$38/Calculator!$F$14,1)&lt;0.5,-1,1))^2)))/(1-SQRT(((50*POWER(80,POWER(COS(PI()*MOD(Calculator!$B$38/Calculator!$F$14,1)),2))-$C96)^2+(1500*ABS(SIN(2*PI()*MOD(Calculator!$B$38/Calculator!$F$14,1)))*IF(MOD(Calculator!$B$38/Calculator!$F$14,1)&lt;0.5,-1,1))^2)/((50*POWER(80,POWER(COS(PI()*MOD(Calculator!$B$38/Calculator!$F$14,1)),2))+$C96)^2+(1500*ABS(SIN(2*PI()*MOD(Calculator!$B$38/Calculator!$F$14,1)))*IF(MOD(Calculator!$B$38/Calculator!$F$14,1)&lt;0.5,-1,1))^2))),2))</f>
        <v>—</v>
      </c>
      <c r="FT96" s="300" t="n">
        <f aca="false">IF(OR(Calculator!$E$15&lt;&gt;"YES",Calculator!$B$38&lt;Calculator!$G$15),"—",ROUND((1+SQRT(((50*POWER(80,POWER(COS(PI()*MOD(Calculator!$B$38/Calculator!$F$15,1)),2))-$C96)^2+(1500*ABS(SIN(2*PI()*MOD(Calculator!$B$38/Calculator!$F$15,1)))*IF(MOD(Calculator!$B$38/Calculator!$F$15,1)&lt;0.5,-1,1))^2)/((50*POWER(80,POWER(COS(PI()*MOD(Calculator!$B$38/Calculator!$F$15,1)),2))+$C96)^2+(1500*ABS(SIN(2*PI()*MOD(Calculator!$B$38/Calculator!$F$15,1)))*IF(MOD(Calculator!$B$38/Calculator!$F$15,1)&lt;0.5,-1,1))^2)))/(1-SQRT(((50*POWER(80,POWER(COS(PI()*MOD(Calculator!$B$38/Calculator!$F$15,1)),2))-$C96)^2+(1500*ABS(SIN(2*PI()*MOD(Calculator!$B$38/Calculator!$F$15,1)))*IF(MOD(Calculator!$B$38/Calculator!$F$15,1)&lt;0.5,-1,1))^2)/((50*POWER(80,POWER(COS(PI()*MOD(Calculator!$B$38/Calculator!$F$15,1)),2))+$C96)^2+(1500*ABS(SIN(2*PI()*MOD(Calculator!$B$38/Calculator!$F$15,1)))*IF(MOD(Calculator!$B$38/Calculator!$F$15,1)&lt;0.5,-1,1))^2))),2))</f>
        <v>2.49</v>
      </c>
      <c r="FU96" s="300" t="str">
        <f aca="false">IF(OR(Calculator!$E$16&lt;&gt;"YES",Calculator!$B$38&lt;Calculator!$G$16),"—",ROUND((1+SQRT(((50*POWER(80,POWER(COS(PI()*MOD(Calculator!$B$38/Calculator!$F$16,1)),2))-$C96)^2+(1500*ABS(SIN(2*PI()*MOD(Calculator!$B$38/Calculator!$F$16,1)))*IF(MOD(Calculator!$B$38/Calculator!$F$16,1)&lt;0.5,-1,1))^2)/((50*POWER(80,POWER(COS(PI()*MOD(Calculator!$B$38/Calculator!$F$16,1)),2))+$C96)^2+(1500*ABS(SIN(2*PI()*MOD(Calculator!$B$38/Calculator!$F$16,1)))*IF(MOD(Calculator!$B$38/Calculator!$F$16,1)&lt;0.5,-1,1))^2)))/(1-SQRT(((50*POWER(80,POWER(COS(PI()*MOD(Calculator!$B$38/Calculator!$F$16,1)),2))-$C96)^2+(1500*ABS(SIN(2*PI()*MOD(Calculator!$B$38/Calculator!$F$16,1)))*IF(MOD(Calculator!$B$38/Calculator!$F$16,1)&lt;0.5,-1,1))^2)/((50*POWER(80,POWER(COS(PI()*MOD(Calculator!$B$38/Calculator!$F$16,1)),2))+$C96)^2+(1500*ABS(SIN(2*PI()*MOD(Calculator!$B$38/Calculator!$F$16,1)))*IF(MOD(Calculator!$B$38/Calculator!$F$16,1)&lt;0.5,-1,1))^2))),2))</f>
        <v>—</v>
      </c>
      <c r="FV96" s="300" t="n">
        <f aca="false">IF(OR(Calculator!$E$17&lt;&gt;"YES",Calculator!$B$38&lt;Calculator!$G$17),"—",ROUND((1+SQRT(((50*POWER(80,POWER(COS(PI()*MOD(Calculator!$B$38/Calculator!$F$17,1)),2))-$C96)^2+(1500*ABS(SIN(2*PI()*MOD(Calculator!$B$38/Calculator!$F$17,1)))*IF(MOD(Calculator!$B$38/Calculator!$F$17,1)&lt;0.5,-1,1))^2)/((50*POWER(80,POWER(COS(PI()*MOD(Calculator!$B$38/Calculator!$F$17,1)),2))+$C96)^2+(1500*ABS(SIN(2*PI()*MOD(Calculator!$B$38/Calculator!$F$17,1)))*IF(MOD(Calculator!$B$38/Calculator!$F$17,1)&lt;0.5,-1,1))^2)))/(1-SQRT(((50*POWER(80,POWER(COS(PI()*MOD(Calculator!$B$38/Calculator!$F$17,1)),2))-$C96)^2+(1500*ABS(SIN(2*PI()*MOD(Calculator!$B$38/Calculator!$F$17,1)))*IF(MOD(Calculator!$B$38/Calculator!$F$17,1)&lt;0.5,-1,1))^2)/((50*POWER(80,POWER(COS(PI()*MOD(Calculator!$B$38/Calculator!$F$17,1)),2))+$C96)^2+(1500*ABS(SIN(2*PI()*MOD(Calculator!$B$38/Calculator!$F$17,1)))*IF(MOD(Calculator!$B$38/Calculator!$F$17,1)&lt;0.5,-1,1))^2))),2))</f>
        <v>23.21</v>
      </c>
      <c r="FW96" s="300" t="str">
        <f aca="false">IF(OR(Calculator!$E$18&lt;&gt;"YES",Calculator!$B$38&lt;Calculator!$G$18),"—",ROUND((1+SQRT(((50*POWER(80,POWER(COS(PI()*MOD(Calculator!$B$38/Calculator!$F$18,1)),2))-$C96)^2+(1500*ABS(SIN(2*PI()*MOD(Calculator!$B$38/Calculator!$F$18,1)))*IF(MOD(Calculator!$B$38/Calculator!$F$18,1)&lt;0.5,-1,1))^2)/((50*POWER(80,POWER(COS(PI()*MOD(Calculator!$B$38/Calculator!$F$18,1)),2))+$C96)^2+(1500*ABS(SIN(2*PI()*MOD(Calculator!$B$38/Calculator!$F$18,1)))*IF(MOD(Calculator!$B$38/Calculator!$F$18,1)&lt;0.5,-1,1))^2)))/(1-SQRT(((50*POWER(80,POWER(COS(PI()*MOD(Calculator!$B$38/Calculator!$F$18,1)),2))-$C96)^2+(1500*ABS(SIN(2*PI()*MOD(Calculator!$B$38/Calculator!$F$18,1)))*IF(MOD(Calculator!$B$38/Calculator!$F$18,1)&lt;0.5,-1,1))^2)/((50*POWER(80,POWER(COS(PI()*MOD(Calculator!$B$38/Calculator!$F$18,1)),2))+$C96)^2+(1500*ABS(SIN(2*PI()*MOD(Calculator!$B$38/Calculator!$F$18,1)))*IF(MOD(Calculator!$B$38/Calculator!$F$18,1)&lt;0.5,-1,1))^2))),2))</f>
        <v>—</v>
      </c>
      <c r="FX96" s="300" t="str">
        <f aca="false">IF(OR(Calculator!$E$19&lt;&gt;"YES",Calculator!$B$38&lt;Calculator!$G$19),"—",ROUND((1+SQRT(((50*POWER(80,POWER(COS(PI()*MOD(Calculator!$B$38/Calculator!$F$19,1)),2))-$C96)^2+(1500*ABS(SIN(2*PI()*MOD(Calculator!$B$38/Calculator!$F$19,1)))*IF(MOD(Calculator!$B$38/Calculator!$F$19,1)&lt;0.5,-1,1))^2)/((50*POWER(80,POWER(COS(PI()*MOD(Calculator!$B$38/Calculator!$F$19,1)),2))+$C96)^2+(1500*ABS(SIN(2*PI()*MOD(Calculator!$B$38/Calculator!$F$19,1)))*IF(MOD(Calculator!$B$38/Calculator!$F$19,1)&lt;0.5,-1,1))^2)))/(1-SQRT(((50*POWER(80,POWER(COS(PI()*MOD(Calculator!$B$38/Calculator!$F$19,1)),2))-$C96)^2+(1500*ABS(SIN(2*PI()*MOD(Calculator!$B$38/Calculator!$F$19,1)))*IF(MOD(Calculator!$B$38/Calculator!$F$19,1)&lt;0.5,-1,1))^2)/((50*POWER(80,POWER(COS(PI()*MOD(Calculator!$B$38/Calculator!$F$19,1)),2))+$C96)^2+(1500*ABS(SIN(2*PI()*MOD(Calculator!$B$38/Calculator!$F$19,1)))*IF(MOD(Calculator!$B$38/Calculator!$F$19,1)&lt;0.5,-1,1))^2))),2))</f>
        <v>—</v>
      </c>
      <c r="FY96" s="300" t="str">
        <f aca="false">IF(OR(Calculator!$E$20&lt;&gt;"YES",Calculator!$B$38&lt;Calculator!$G$20),"—",ROUND((1+SQRT(((50*POWER(80,POWER(COS(PI()*MOD(Calculator!$B$38/Calculator!$F$20,1)),2))-$C96)^2+(1500*ABS(SIN(2*PI()*MOD(Calculator!$B$38/Calculator!$F$20,1)))*IF(MOD(Calculator!$B$38/Calculator!$F$20,1)&lt;0.5,-1,1))^2)/((50*POWER(80,POWER(COS(PI()*MOD(Calculator!$B$38/Calculator!$F$20,1)),2))+$C96)^2+(1500*ABS(SIN(2*PI()*MOD(Calculator!$B$38/Calculator!$F$20,1)))*IF(MOD(Calculator!$B$38/Calculator!$F$20,1)&lt;0.5,-1,1))^2)))/(1-SQRT(((50*POWER(80,POWER(COS(PI()*MOD(Calculator!$B$38/Calculator!$F$20,1)),2))-$C96)^2+(1500*ABS(SIN(2*PI()*MOD(Calculator!$B$38/Calculator!$F$20,1)))*IF(MOD(Calculator!$B$38/Calculator!$F$20,1)&lt;0.5,-1,1))^2)/((50*POWER(80,POWER(COS(PI()*MOD(Calculator!$B$38/Calculator!$F$20,1)),2))+$C96)^2+(1500*ABS(SIN(2*PI()*MOD(Calculator!$B$38/Calculator!$F$20,1)))*IF(MOD(Calculator!$B$38/Calculator!$F$20,1)&lt;0.5,-1,1))^2))),2))</f>
        <v>—</v>
      </c>
      <c r="FZ96" s="300" t="str">
        <f aca="false">IF(OR(Calculator!$E$21&lt;&gt;"YES",Calculator!$B$38&lt;Calculator!$G$21),"—",ROUND((1+SQRT(((50*POWER(80,POWER(COS(PI()*MOD(Calculator!$B$38/Calculator!$F$21,1)),2))-$C96)^2+(1500*ABS(SIN(2*PI()*MOD(Calculator!$B$38/Calculator!$F$21,1)))*IF(MOD(Calculator!$B$38/Calculator!$F$21,1)&lt;0.5,-1,1))^2)/((50*POWER(80,POWER(COS(PI()*MOD(Calculator!$B$38/Calculator!$F$21,1)),2))+$C96)^2+(1500*ABS(SIN(2*PI()*MOD(Calculator!$B$38/Calculator!$F$21,1)))*IF(MOD(Calculator!$B$38/Calculator!$F$21,1)&lt;0.5,-1,1))^2)))/(1-SQRT(((50*POWER(80,POWER(COS(PI()*MOD(Calculator!$B$38/Calculator!$F$21,1)),2))-$C96)^2+(1500*ABS(SIN(2*PI()*MOD(Calculator!$B$38/Calculator!$F$21,1)))*IF(MOD(Calculator!$B$38/Calculator!$F$21,1)&lt;0.5,-1,1))^2)/((50*POWER(80,POWER(COS(PI()*MOD(Calculator!$B$38/Calculator!$F$21,1)),2))+$C96)^2+(1500*ABS(SIN(2*PI()*MOD(Calculator!$B$38/Calculator!$F$21,1)))*IF(MOD(Calculator!$B$38/Calculator!$F$21,1)&lt;0.5,-1,1))^2))),2))</f>
        <v>—</v>
      </c>
      <c r="GA96" s="300" t="str">
        <f aca="false">IF(OR(Calculator!$E$22&lt;&gt;"YES",Calculator!$B$38&lt;Calculator!$G$22),"—",ROUND((1+SQRT(((50*POWER(80,POWER(COS(PI()*MOD(Calculator!$B$38/Calculator!$F$22,1)),2))-$C96)^2+(1500*ABS(SIN(2*PI()*MOD(Calculator!$B$38/Calculator!$F$22,1)))*IF(MOD(Calculator!$B$38/Calculator!$F$22,1)&lt;0.5,-1,1))^2)/((50*POWER(80,POWER(COS(PI()*MOD(Calculator!$B$38/Calculator!$F$22,1)),2))+$C96)^2+(1500*ABS(SIN(2*PI()*MOD(Calculator!$B$38/Calculator!$F$22,1)))*IF(MOD(Calculator!$B$38/Calculator!$F$22,1)&lt;0.5,-1,1))^2)))/(1-SQRT(((50*POWER(80,POWER(COS(PI()*MOD(Calculator!$B$38/Calculator!$F$22,1)),2))-$C96)^2+(1500*ABS(SIN(2*PI()*MOD(Calculator!$B$38/Calculator!$F$22,1)))*IF(MOD(Calculator!$B$38/Calculator!$F$22,1)&lt;0.5,-1,1))^2)/((50*POWER(80,POWER(COS(PI()*MOD(Calculator!$B$38/Calculator!$F$22,1)),2))+$C96)^2+(1500*ABS(SIN(2*PI()*MOD(Calculator!$B$38/Calculator!$F$22,1)))*IF(MOD(Calculator!$B$38/Calculator!$F$22,1)&lt;0.5,-1,1))^2))),2))</f>
        <v>—</v>
      </c>
      <c r="GB96" s="295" t="n">
        <f aca="false">IFERROR(ROUND((IF(ISNUMBER(FQ96),FQ96,0)+IF(ISNUMBER(FR96),FR96,0)+IF(ISNUMBER(FS96),FS96,0)+IF(ISNUMBER(FT96),FT96,0)+IF(ISNUMBER(FU96),FU96,0)+IF(ISNUMBER(FV96),FV96,0)+IF(ISNUMBER(FW96),FW96,0)+IF(ISNUMBER(FX96),FX96,0)+IF(ISNUMBER(FY96),FY96,0)+IF(ISNUMBER(FZ96),FZ96,0)+IF(ISNUMBER(GA96),GA96,0))/(IF(ISNUMBER(FQ96),1,0)+IF(ISNUMBER(FR96),1,0)+IF(ISNUMBER(FS96),1,0)+IF(ISNUMBER(FT96),1,0)+IF(ISNUMBER(FU96),1,0)+IF(ISNUMBER(FV96),1,0)+IF(ISNUMBER(FW96),1,0)+IF(ISNUMBER(FX96),1,0)+IF(ISNUMBER(FY96),1,0)+IF(ISNUMBER(FZ96),1,0)+IF(ISNUMBER(GA96),1,0)),4),"")</f>
        <v>12.85</v>
      </c>
      <c r="GD96" s="253" t="str">
        <f aca="false">IF(OR(Calculator!$E$12&lt;&gt;"YES",Calculator!$B$34&lt;Calculator!$G$12),"—",ROUND((1+SQRT(((50*POWER(80,POWER(COS(PI()*MOD(Calculator!$B$34/Calculator!$F$12,1)),2))+MIN(500,MAX(30,100*EXP(-0.3*'VSWR Calculator'!$C$24)*(1+3*ABS(MOD('VSWR Calculator'!$C$23/Calculator!$F$12/2,1)-0.5))))/'VSWR Calculator'!$C$25)-$C96)^2+(1500*ABS(SIN(2*PI()*MOD(Calculator!$B$34/Calculator!$F$12,1)))*IF(MOD(Calculator!$B$34/Calculator!$F$12,1)&lt;0.5,-1,1))^2)/SQRT(((50*POWER(80,POWER(COS(PI()*MOD(Calculator!$B$34/Calculator!$F$12,1)),2))+MIN(500,MAX(30,100*EXP(-0.3*'VSWR Calculator'!$C$24)*(1+3*ABS(MOD('VSWR Calculator'!$C$23/Calculator!$F$12/2,1)-0.5))))/'VSWR Calculator'!$C$25)+$C96)^2+(1500*ABS(SIN(2*PI()*MOD(Calculator!$B$34/Calculator!$F$12,1)))*IF(MOD(Calculator!$B$34/Calculator!$F$12,1)&lt;0.5,-1,1))^2))/(1-SQRT(((50*POWER(80,POWER(COS(PI()*MOD(Calculator!$B$34/Calculator!$F$12,1)),2))+MIN(500,MAX(30,100*EXP(-0.3*'VSWR Calculator'!$C$24)*(1+3*ABS(MOD('VSWR Calculator'!$C$23/Calculator!$F$12/2,1)-0.5))))/'VSWR Calculator'!$C$25)-$C96)^2+(1500*ABS(SIN(2*PI()*MOD(Calculator!$B$34/Calculator!$F$12,1)))*IF(MOD(Calculator!$B$34/Calculator!$F$12,1)&lt;0.5,-1,1))^2)/SQRT(((50*POWER(80,POWER(COS(PI()*MOD(Calculator!$B$34/Calculator!$F$12,1)),2))+MIN(500,MAX(30,100*EXP(-0.3*'VSWR Calculator'!$C$24)*(1+3*ABS(MOD('VSWR Calculator'!$C$23/Calculator!$F$12/2,1)-0.5))))/'VSWR Calculator'!$C$25)+$C96)^2+(1500*ABS(SIN(2*PI()*MOD(Calculator!$B$34/Calculator!$F$12,1)))*IF(MOD(Calculator!$B$34/Calculator!$F$12,1)&lt;0.5,-1,1))^2)),2))</f>
        <v>—</v>
      </c>
      <c r="GE96" s="253" t="str">
        <f aca="false">IF(OR(Calculator!$E$13&lt;&gt;"YES",Calculator!$B$34&lt;Calculator!$G$13),"—",ROUND((1+SQRT(((50*POWER(80,POWER(COS(PI()*MOD(Calculator!$B$34/Calculator!$F$13,1)),2))+MIN(500,MAX(30,100*EXP(-0.3*'VSWR Calculator'!$C$24)*(1+3*ABS(MOD('VSWR Calculator'!$C$23/Calculator!$F$13/2,1)-0.5))))/'VSWR Calculator'!$C$25)-$C96)^2+(1500*ABS(SIN(2*PI()*MOD(Calculator!$B$34/Calculator!$F$13,1)))*IF(MOD(Calculator!$B$34/Calculator!$F$13,1)&lt;0.5,-1,1))^2)/SQRT(((50*POWER(80,POWER(COS(PI()*MOD(Calculator!$B$34/Calculator!$F$13,1)),2))+MIN(500,MAX(30,100*EXP(-0.3*'VSWR Calculator'!$C$24)*(1+3*ABS(MOD('VSWR Calculator'!$C$23/Calculator!$F$13/2,1)-0.5))))/'VSWR Calculator'!$C$25)+$C96)^2+(1500*ABS(SIN(2*PI()*MOD(Calculator!$B$34/Calculator!$F$13,1)))*IF(MOD(Calculator!$B$34/Calculator!$F$13,1)&lt;0.5,-1,1))^2))/(1-SQRT(((50*POWER(80,POWER(COS(PI()*MOD(Calculator!$B$34/Calculator!$F$13,1)),2))+MIN(500,MAX(30,100*EXP(-0.3*'VSWR Calculator'!$C$24)*(1+3*ABS(MOD('VSWR Calculator'!$C$23/Calculator!$F$13/2,1)-0.5))))/'VSWR Calculator'!$C$25)-$C96)^2+(1500*ABS(SIN(2*PI()*MOD(Calculator!$B$34/Calculator!$F$13,1)))*IF(MOD(Calculator!$B$34/Calculator!$F$13,1)&lt;0.5,-1,1))^2)/SQRT(((50*POWER(80,POWER(COS(PI()*MOD(Calculator!$B$34/Calculator!$F$13,1)),2))+MIN(500,MAX(30,100*EXP(-0.3*'VSWR Calculator'!$C$24)*(1+3*ABS(MOD('VSWR Calculator'!$C$23/Calculator!$F$13/2,1)-0.5))))/'VSWR Calculator'!$C$25)+$C96)^2+(1500*ABS(SIN(2*PI()*MOD(Calculator!$B$34/Calculator!$F$13,1)))*IF(MOD(Calculator!$B$34/Calculator!$F$13,1)&lt;0.5,-1,1))^2)),2))</f>
        <v>—</v>
      </c>
      <c r="GF96" s="253" t="str">
        <f aca="false">IF(OR(Calculator!$E$14&lt;&gt;"YES",Calculator!$B$34&lt;Calculator!$G$14),"—",ROUND((1+SQRT(((50*POWER(80,POWER(COS(PI()*MOD(Calculator!$B$34/Calculator!$F$14,1)),2))+MIN(500,MAX(30,100*EXP(-0.3*'VSWR Calculator'!$C$24)*(1+3*ABS(MOD('VSWR Calculator'!$C$23/Calculator!$F$14/2,1)-0.5))))/'VSWR Calculator'!$C$25)-$C96)^2+(1500*ABS(SIN(2*PI()*MOD(Calculator!$B$34/Calculator!$F$14,1)))*IF(MOD(Calculator!$B$34/Calculator!$F$14,1)&lt;0.5,-1,1))^2)/SQRT(((50*POWER(80,POWER(COS(PI()*MOD(Calculator!$B$34/Calculator!$F$14,1)),2))+MIN(500,MAX(30,100*EXP(-0.3*'VSWR Calculator'!$C$24)*(1+3*ABS(MOD('VSWR Calculator'!$C$23/Calculator!$F$14/2,1)-0.5))))/'VSWR Calculator'!$C$25)+$C96)^2+(1500*ABS(SIN(2*PI()*MOD(Calculator!$B$34/Calculator!$F$14,1)))*IF(MOD(Calculator!$B$34/Calculator!$F$14,1)&lt;0.5,-1,1))^2))/(1-SQRT(((50*POWER(80,POWER(COS(PI()*MOD(Calculator!$B$34/Calculator!$F$14,1)),2))+MIN(500,MAX(30,100*EXP(-0.3*'VSWR Calculator'!$C$24)*(1+3*ABS(MOD('VSWR Calculator'!$C$23/Calculator!$F$14/2,1)-0.5))))/'VSWR Calculator'!$C$25)-$C96)^2+(1500*ABS(SIN(2*PI()*MOD(Calculator!$B$34/Calculator!$F$14,1)))*IF(MOD(Calculator!$B$34/Calculator!$F$14,1)&lt;0.5,-1,1))^2)/SQRT(((50*POWER(80,POWER(COS(PI()*MOD(Calculator!$B$34/Calculator!$F$14,1)),2))+MIN(500,MAX(30,100*EXP(-0.3*'VSWR Calculator'!$C$24)*(1+3*ABS(MOD('VSWR Calculator'!$C$23/Calculator!$F$14/2,1)-0.5))))/'VSWR Calculator'!$C$25)+$C96)^2+(1500*ABS(SIN(2*PI()*MOD(Calculator!$B$34/Calculator!$F$14,1)))*IF(MOD(Calculator!$B$34/Calculator!$F$14,1)&lt;0.5,-1,1))^2)),2))</f>
        <v>—</v>
      </c>
      <c r="GG96" s="253" t="n">
        <f aca="false">IF(OR(Calculator!$E$15&lt;&gt;"YES",Calculator!$B$34&lt;Calculator!$G$15),"—",ROUND((1+SQRT(((50*POWER(80,POWER(COS(PI()*MOD(Calculator!$B$34/Calculator!$F$15,1)),2))+MIN(500,MAX(30,100*EXP(-0.3*'VSWR Calculator'!$C$24)*(1+3*ABS(MOD('VSWR Calculator'!$C$23/Calculator!$F$15/2,1)-0.5))))/'VSWR Calculator'!$C$25)-$C96)^2+(1500*ABS(SIN(2*PI()*MOD(Calculator!$B$34/Calculator!$F$15,1)))*IF(MOD(Calculator!$B$34/Calculator!$F$15,1)&lt;0.5,-1,1))^2)/SQRT(((50*POWER(80,POWER(COS(PI()*MOD(Calculator!$B$34/Calculator!$F$15,1)),2))+MIN(500,MAX(30,100*EXP(-0.3*'VSWR Calculator'!$C$24)*(1+3*ABS(MOD('VSWR Calculator'!$C$23/Calculator!$F$15/2,1)-0.5))))/'VSWR Calculator'!$C$25)+$C96)^2+(1500*ABS(SIN(2*PI()*MOD(Calculator!$B$34/Calculator!$F$15,1)))*IF(MOD(Calculator!$B$34/Calculator!$F$15,1)&lt;0.5,-1,1))^2))/(1-SQRT(((50*POWER(80,POWER(COS(PI()*MOD(Calculator!$B$34/Calculator!$F$15,1)),2))+MIN(500,MAX(30,100*EXP(-0.3*'VSWR Calculator'!$C$24)*(1+3*ABS(MOD('VSWR Calculator'!$C$23/Calculator!$F$15/2,1)-0.5))))/'VSWR Calculator'!$C$25)-$C96)^2+(1500*ABS(SIN(2*PI()*MOD(Calculator!$B$34/Calculator!$F$15,1)))*IF(MOD(Calculator!$B$34/Calculator!$F$15,1)&lt;0.5,-1,1))^2)/SQRT(((50*POWER(80,POWER(COS(PI()*MOD(Calculator!$B$34/Calculator!$F$15,1)),2))+MIN(500,MAX(30,100*EXP(-0.3*'VSWR Calculator'!$C$24)*(1+3*ABS(MOD('VSWR Calculator'!$C$23/Calculator!$F$15/2,1)-0.5))))/'VSWR Calculator'!$C$25)+$C96)^2+(1500*ABS(SIN(2*PI()*MOD(Calculator!$B$34/Calculator!$F$15,1)))*IF(MOD(Calculator!$B$34/Calculator!$F$15,1)&lt;0.5,-1,1))^2)),2))</f>
        <v>20.85</v>
      </c>
      <c r="GH96" s="253" t="str">
        <f aca="false">IF(OR(Calculator!$E$16&lt;&gt;"YES",Calculator!$B$34&lt;Calculator!$G$16),"—",ROUND((1+SQRT(((50*POWER(80,POWER(COS(PI()*MOD(Calculator!$B$34/Calculator!$F$16,1)),2))+MIN(500,MAX(30,100*EXP(-0.3*'VSWR Calculator'!$C$24)*(1+3*ABS(MOD('VSWR Calculator'!$C$23/Calculator!$F$16/2,1)-0.5))))/'VSWR Calculator'!$C$25)-$C96)^2+(1500*ABS(SIN(2*PI()*MOD(Calculator!$B$34/Calculator!$F$16,1)))*IF(MOD(Calculator!$B$34/Calculator!$F$16,1)&lt;0.5,-1,1))^2)/SQRT(((50*POWER(80,POWER(COS(PI()*MOD(Calculator!$B$34/Calculator!$F$16,1)),2))+MIN(500,MAX(30,100*EXP(-0.3*'VSWR Calculator'!$C$24)*(1+3*ABS(MOD('VSWR Calculator'!$C$23/Calculator!$F$16/2,1)-0.5))))/'VSWR Calculator'!$C$25)+$C96)^2+(1500*ABS(SIN(2*PI()*MOD(Calculator!$B$34/Calculator!$F$16,1)))*IF(MOD(Calculator!$B$34/Calculator!$F$16,1)&lt;0.5,-1,1))^2))/(1-SQRT(((50*POWER(80,POWER(COS(PI()*MOD(Calculator!$B$34/Calculator!$F$16,1)),2))+MIN(500,MAX(30,100*EXP(-0.3*'VSWR Calculator'!$C$24)*(1+3*ABS(MOD('VSWR Calculator'!$C$23/Calculator!$F$16/2,1)-0.5))))/'VSWR Calculator'!$C$25)-$C96)^2+(1500*ABS(SIN(2*PI()*MOD(Calculator!$B$34/Calculator!$F$16,1)))*IF(MOD(Calculator!$B$34/Calculator!$F$16,1)&lt;0.5,-1,1))^2)/SQRT(((50*POWER(80,POWER(COS(PI()*MOD(Calculator!$B$34/Calculator!$F$16,1)),2))+MIN(500,MAX(30,100*EXP(-0.3*'VSWR Calculator'!$C$24)*(1+3*ABS(MOD('VSWR Calculator'!$C$23/Calculator!$F$16/2,1)-0.5))))/'VSWR Calculator'!$C$25)+$C96)^2+(1500*ABS(SIN(2*PI()*MOD(Calculator!$B$34/Calculator!$F$16,1)))*IF(MOD(Calculator!$B$34/Calculator!$F$16,1)&lt;0.5,-1,1))^2)),2))</f>
        <v>—</v>
      </c>
      <c r="GI96" s="253" t="n">
        <f aca="false">IF(OR(Calculator!$E$17&lt;&gt;"YES",Calculator!$B$34&lt;Calculator!$G$17),"—",ROUND((1+SQRT(((50*POWER(80,POWER(COS(PI()*MOD(Calculator!$B$34/Calculator!$F$17,1)),2))+MIN(500,MAX(30,100*EXP(-0.3*'VSWR Calculator'!$C$24)*(1+3*ABS(MOD('VSWR Calculator'!$C$23/Calculator!$F$17/2,1)-0.5))))/'VSWR Calculator'!$C$25)-$C96)^2+(1500*ABS(SIN(2*PI()*MOD(Calculator!$B$34/Calculator!$F$17,1)))*IF(MOD(Calculator!$B$34/Calculator!$F$17,1)&lt;0.5,-1,1))^2)/SQRT(((50*POWER(80,POWER(COS(PI()*MOD(Calculator!$B$34/Calculator!$F$17,1)),2))+MIN(500,MAX(30,100*EXP(-0.3*'VSWR Calculator'!$C$24)*(1+3*ABS(MOD('VSWR Calculator'!$C$23/Calculator!$F$17/2,1)-0.5))))/'VSWR Calculator'!$C$25)+$C96)^2+(1500*ABS(SIN(2*PI()*MOD(Calculator!$B$34/Calculator!$F$17,1)))*IF(MOD(Calculator!$B$34/Calculator!$F$17,1)&lt;0.5,-1,1))^2))/(1-SQRT(((50*POWER(80,POWER(COS(PI()*MOD(Calculator!$B$34/Calculator!$F$17,1)),2))+MIN(500,MAX(30,100*EXP(-0.3*'VSWR Calculator'!$C$24)*(1+3*ABS(MOD('VSWR Calculator'!$C$23/Calculator!$F$17/2,1)-0.5))))/'VSWR Calculator'!$C$25)-$C96)^2+(1500*ABS(SIN(2*PI()*MOD(Calculator!$B$34/Calculator!$F$17,1)))*IF(MOD(Calculator!$B$34/Calculator!$F$17,1)&lt;0.5,-1,1))^2)/SQRT(((50*POWER(80,POWER(COS(PI()*MOD(Calculator!$B$34/Calculator!$F$17,1)),2))+MIN(500,MAX(30,100*EXP(-0.3*'VSWR Calculator'!$C$24)*(1+3*ABS(MOD('VSWR Calculator'!$C$23/Calculator!$F$17/2,1)-0.5))))/'VSWR Calculator'!$C$25)+$C96)^2+(1500*ABS(SIN(2*PI()*MOD(Calculator!$B$34/Calculator!$F$17,1)))*IF(MOD(Calculator!$B$34/Calculator!$F$17,1)&lt;0.5,-1,1))^2)),2))</f>
        <v>15.11</v>
      </c>
      <c r="GJ96" s="253" t="str">
        <f aca="false">IF(OR(Calculator!$E$18&lt;&gt;"YES",Calculator!$B$34&lt;Calculator!$G$18),"—",ROUND((1+SQRT(((50*POWER(80,POWER(COS(PI()*MOD(Calculator!$B$34/Calculator!$F$18,1)),2))+MIN(500,MAX(30,100*EXP(-0.3*'VSWR Calculator'!$C$24)*(1+3*ABS(MOD('VSWR Calculator'!$C$23/Calculator!$F$18/2,1)-0.5))))/'VSWR Calculator'!$C$25)-$C96)^2+(1500*ABS(SIN(2*PI()*MOD(Calculator!$B$34/Calculator!$F$18,1)))*IF(MOD(Calculator!$B$34/Calculator!$F$18,1)&lt;0.5,-1,1))^2)/SQRT(((50*POWER(80,POWER(COS(PI()*MOD(Calculator!$B$34/Calculator!$F$18,1)),2))+MIN(500,MAX(30,100*EXP(-0.3*'VSWR Calculator'!$C$24)*(1+3*ABS(MOD('VSWR Calculator'!$C$23/Calculator!$F$18/2,1)-0.5))))/'VSWR Calculator'!$C$25)+$C96)^2+(1500*ABS(SIN(2*PI()*MOD(Calculator!$B$34/Calculator!$F$18,1)))*IF(MOD(Calculator!$B$34/Calculator!$F$18,1)&lt;0.5,-1,1))^2))/(1-SQRT(((50*POWER(80,POWER(COS(PI()*MOD(Calculator!$B$34/Calculator!$F$18,1)),2))+MIN(500,MAX(30,100*EXP(-0.3*'VSWR Calculator'!$C$24)*(1+3*ABS(MOD('VSWR Calculator'!$C$23/Calculator!$F$18/2,1)-0.5))))/'VSWR Calculator'!$C$25)-$C96)^2+(1500*ABS(SIN(2*PI()*MOD(Calculator!$B$34/Calculator!$F$18,1)))*IF(MOD(Calculator!$B$34/Calculator!$F$18,1)&lt;0.5,-1,1))^2)/SQRT(((50*POWER(80,POWER(COS(PI()*MOD(Calculator!$B$34/Calculator!$F$18,1)),2))+MIN(500,MAX(30,100*EXP(-0.3*'VSWR Calculator'!$C$24)*(1+3*ABS(MOD('VSWR Calculator'!$C$23/Calculator!$F$18/2,1)-0.5))))/'VSWR Calculator'!$C$25)+$C96)^2+(1500*ABS(SIN(2*PI()*MOD(Calculator!$B$34/Calculator!$F$18,1)))*IF(MOD(Calculator!$B$34/Calculator!$F$18,1)&lt;0.5,-1,1))^2)),2))</f>
        <v>—</v>
      </c>
      <c r="GK96" s="253" t="str">
        <f aca="false">IF(OR(Calculator!$E$19&lt;&gt;"YES",Calculator!$B$34&lt;Calculator!$G$19),"—",ROUND((1+SQRT(((50*POWER(80,POWER(COS(PI()*MOD(Calculator!$B$34/Calculator!$F$19,1)),2))+MIN(500,MAX(30,100*EXP(-0.3*'VSWR Calculator'!$C$24)*(1+3*ABS(MOD('VSWR Calculator'!$C$23/Calculator!$F$19/2,1)-0.5))))/'VSWR Calculator'!$C$25)-$C96)^2+(1500*ABS(SIN(2*PI()*MOD(Calculator!$B$34/Calculator!$F$19,1)))*IF(MOD(Calculator!$B$34/Calculator!$F$19,1)&lt;0.5,-1,1))^2)/SQRT(((50*POWER(80,POWER(COS(PI()*MOD(Calculator!$B$34/Calculator!$F$19,1)),2))+MIN(500,MAX(30,100*EXP(-0.3*'VSWR Calculator'!$C$24)*(1+3*ABS(MOD('VSWR Calculator'!$C$23/Calculator!$F$19/2,1)-0.5))))/'VSWR Calculator'!$C$25)+$C96)^2+(1500*ABS(SIN(2*PI()*MOD(Calculator!$B$34/Calculator!$F$19,1)))*IF(MOD(Calculator!$B$34/Calculator!$F$19,1)&lt;0.5,-1,1))^2))/(1-SQRT(((50*POWER(80,POWER(COS(PI()*MOD(Calculator!$B$34/Calculator!$F$19,1)),2))+MIN(500,MAX(30,100*EXP(-0.3*'VSWR Calculator'!$C$24)*(1+3*ABS(MOD('VSWR Calculator'!$C$23/Calculator!$F$19/2,1)-0.5))))/'VSWR Calculator'!$C$25)-$C96)^2+(1500*ABS(SIN(2*PI()*MOD(Calculator!$B$34/Calculator!$F$19,1)))*IF(MOD(Calculator!$B$34/Calculator!$F$19,1)&lt;0.5,-1,1))^2)/SQRT(((50*POWER(80,POWER(COS(PI()*MOD(Calculator!$B$34/Calculator!$F$19,1)),2))+MIN(500,MAX(30,100*EXP(-0.3*'VSWR Calculator'!$C$24)*(1+3*ABS(MOD('VSWR Calculator'!$C$23/Calculator!$F$19/2,1)-0.5))))/'VSWR Calculator'!$C$25)+$C96)^2+(1500*ABS(SIN(2*PI()*MOD(Calculator!$B$34/Calculator!$F$19,1)))*IF(MOD(Calculator!$B$34/Calculator!$F$19,1)&lt;0.5,-1,1))^2)),2))</f>
        <v>—</v>
      </c>
      <c r="GL96" s="253" t="str">
        <f aca="false">IF(OR(Calculator!$E$20&lt;&gt;"YES",Calculator!$B$34&lt;Calculator!$G$20),"—",ROUND((1+SQRT(((50*POWER(80,POWER(COS(PI()*MOD(Calculator!$B$34/Calculator!$F$20,1)),2))+MIN(500,MAX(30,100*EXP(-0.3*'VSWR Calculator'!$C$24)*(1+3*ABS(MOD('VSWR Calculator'!$C$23/Calculator!$F$20/2,1)-0.5))))/'VSWR Calculator'!$C$25)-$C96)^2+(1500*ABS(SIN(2*PI()*MOD(Calculator!$B$34/Calculator!$F$20,1)))*IF(MOD(Calculator!$B$34/Calculator!$F$20,1)&lt;0.5,-1,1))^2)/SQRT(((50*POWER(80,POWER(COS(PI()*MOD(Calculator!$B$34/Calculator!$F$20,1)),2))+MIN(500,MAX(30,100*EXP(-0.3*'VSWR Calculator'!$C$24)*(1+3*ABS(MOD('VSWR Calculator'!$C$23/Calculator!$F$20/2,1)-0.5))))/'VSWR Calculator'!$C$25)+$C96)^2+(1500*ABS(SIN(2*PI()*MOD(Calculator!$B$34/Calculator!$F$20,1)))*IF(MOD(Calculator!$B$34/Calculator!$F$20,1)&lt;0.5,-1,1))^2))/(1-SQRT(((50*POWER(80,POWER(COS(PI()*MOD(Calculator!$B$34/Calculator!$F$20,1)),2))+MIN(500,MAX(30,100*EXP(-0.3*'VSWR Calculator'!$C$24)*(1+3*ABS(MOD('VSWR Calculator'!$C$23/Calculator!$F$20/2,1)-0.5))))/'VSWR Calculator'!$C$25)-$C96)^2+(1500*ABS(SIN(2*PI()*MOD(Calculator!$B$34/Calculator!$F$20,1)))*IF(MOD(Calculator!$B$34/Calculator!$F$20,1)&lt;0.5,-1,1))^2)/SQRT(((50*POWER(80,POWER(COS(PI()*MOD(Calculator!$B$34/Calculator!$F$20,1)),2))+MIN(500,MAX(30,100*EXP(-0.3*'VSWR Calculator'!$C$24)*(1+3*ABS(MOD('VSWR Calculator'!$C$23/Calculator!$F$20/2,1)-0.5))))/'VSWR Calculator'!$C$25)+$C96)^2+(1500*ABS(SIN(2*PI()*MOD(Calculator!$B$34/Calculator!$F$20,1)))*IF(MOD(Calculator!$B$34/Calculator!$F$20,1)&lt;0.5,-1,1))^2)),2))</f>
        <v>—</v>
      </c>
      <c r="GM96" s="253" t="str">
        <f aca="false">IF(OR(Calculator!$E$21&lt;&gt;"YES",Calculator!$B$34&lt;Calculator!$G$21),"—",ROUND((1+SQRT(((50*POWER(80,POWER(COS(PI()*MOD(Calculator!$B$34/Calculator!$F$21,1)),2))+MIN(500,MAX(30,100*EXP(-0.3*'VSWR Calculator'!$C$24)*(1+3*ABS(MOD('VSWR Calculator'!$C$23/Calculator!$F$21/2,1)-0.5))))/'VSWR Calculator'!$C$25)-$C96)^2+(1500*ABS(SIN(2*PI()*MOD(Calculator!$B$34/Calculator!$F$21,1)))*IF(MOD(Calculator!$B$34/Calculator!$F$21,1)&lt;0.5,-1,1))^2)/SQRT(((50*POWER(80,POWER(COS(PI()*MOD(Calculator!$B$34/Calculator!$F$21,1)),2))+MIN(500,MAX(30,100*EXP(-0.3*'VSWR Calculator'!$C$24)*(1+3*ABS(MOD('VSWR Calculator'!$C$23/Calculator!$F$21/2,1)-0.5))))/'VSWR Calculator'!$C$25)+$C96)^2+(1500*ABS(SIN(2*PI()*MOD(Calculator!$B$34/Calculator!$F$21,1)))*IF(MOD(Calculator!$B$34/Calculator!$F$21,1)&lt;0.5,-1,1))^2))/(1-SQRT(((50*POWER(80,POWER(COS(PI()*MOD(Calculator!$B$34/Calculator!$F$21,1)),2))+MIN(500,MAX(30,100*EXP(-0.3*'VSWR Calculator'!$C$24)*(1+3*ABS(MOD('VSWR Calculator'!$C$23/Calculator!$F$21/2,1)-0.5))))/'VSWR Calculator'!$C$25)-$C96)^2+(1500*ABS(SIN(2*PI()*MOD(Calculator!$B$34/Calculator!$F$21,1)))*IF(MOD(Calculator!$B$34/Calculator!$F$21,1)&lt;0.5,-1,1))^2)/SQRT(((50*POWER(80,POWER(COS(PI()*MOD(Calculator!$B$34/Calculator!$F$21,1)),2))+MIN(500,MAX(30,100*EXP(-0.3*'VSWR Calculator'!$C$24)*(1+3*ABS(MOD('VSWR Calculator'!$C$23/Calculator!$F$21/2,1)-0.5))))/'VSWR Calculator'!$C$25)+$C96)^2+(1500*ABS(SIN(2*PI()*MOD(Calculator!$B$34/Calculator!$F$21,1)))*IF(MOD(Calculator!$B$34/Calculator!$F$21,1)&lt;0.5,-1,1))^2)),2))</f>
        <v>—</v>
      </c>
      <c r="GN96" s="253" t="str">
        <f aca="false">IF(OR(Calculator!$E$22&lt;&gt;"YES",Calculator!$B$34&lt;Calculator!$G$22),"—",ROUND((1+SQRT(((50*POWER(80,POWER(COS(PI()*MOD(Calculator!$B$34/Calculator!$F$22,1)),2))+MIN(500,MAX(30,100*EXP(-0.3*'VSWR Calculator'!$C$24)*(1+3*ABS(MOD('VSWR Calculator'!$C$23/Calculator!$F$22/2,1)-0.5))))/'VSWR Calculator'!$C$25)-$C96)^2+(1500*ABS(SIN(2*PI()*MOD(Calculator!$B$34/Calculator!$F$22,1)))*IF(MOD(Calculator!$B$34/Calculator!$F$22,1)&lt;0.5,-1,1))^2)/SQRT(((50*POWER(80,POWER(COS(PI()*MOD(Calculator!$B$34/Calculator!$F$22,1)),2))+MIN(500,MAX(30,100*EXP(-0.3*'VSWR Calculator'!$C$24)*(1+3*ABS(MOD('VSWR Calculator'!$C$23/Calculator!$F$22/2,1)-0.5))))/'VSWR Calculator'!$C$25)+$C96)^2+(1500*ABS(SIN(2*PI()*MOD(Calculator!$B$34/Calculator!$F$22,1)))*IF(MOD(Calculator!$B$34/Calculator!$F$22,1)&lt;0.5,-1,1))^2))/(1-SQRT(((50*POWER(80,POWER(COS(PI()*MOD(Calculator!$B$34/Calculator!$F$22,1)),2))+MIN(500,MAX(30,100*EXP(-0.3*'VSWR Calculator'!$C$24)*(1+3*ABS(MOD('VSWR Calculator'!$C$23/Calculator!$F$22/2,1)-0.5))))/'VSWR Calculator'!$C$25)-$C96)^2+(1500*ABS(SIN(2*PI()*MOD(Calculator!$B$34/Calculator!$F$22,1)))*IF(MOD(Calculator!$B$34/Calculator!$F$22,1)&lt;0.5,-1,1))^2)/SQRT(((50*POWER(80,POWER(COS(PI()*MOD(Calculator!$B$34/Calculator!$F$22,1)),2))+MIN(500,MAX(30,100*EXP(-0.3*'VSWR Calculator'!$C$24)*(1+3*ABS(MOD('VSWR Calculator'!$C$23/Calculator!$F$22/2,1)-0.5))))/'VSWR Calculator'!$C$25)+$C96)^2+(1500*ABS(SIN(2*PI()*MOD(Calculator!$B$34/Calculator!$F$22,1)))*IF(MOD(Calculator!$B$34/Calculator!$F$22,1)&lt;0.5,-1,1))^2)),2))</f>
        <v>—</v>
      </c>
      <c r="GO96" s="253" t="n">
        <f aca="false">IFERROR(ROUND((IF(ISNUMBER(GD96),GD96,0)+IF(ISNUMBER(GE96),GE96,0)+IF(ISNUMBER(GF96),GF96,0)+IF(ISNUMBER(GG96),GG96,0)+IF(ISNUMBER(GH96),GH96,0)+IF(ISNUMBER(GI96),GI96,0)+IF(ISNUMBER(GJ96),GJ96,0)+IF(ISNUMBER(GK96),GK96,0)+IF(ISNUMBER(GL96),GL96,0)+IF(ISNUMBER(GM96),GM96,0)+IF(ISNUMBER(GN96),GN96,0))/(IF(ISNUMBER(GD96),1,0)+IF(ISNUMBER(GE96),1,0)+IF(ISNUMBER(GF96),1,0)+IF(ISNUMBER(GG96),1,0)+IF(ISNUMBER(GH96),1,0)+IF(ISNUMBER(GI96),1,0)+IF(ISNUMBER(GJ96),1,0)+IF(ISNUMBER(GK96),1,0)+IF(ISNUMBER(GL96),1,0)+IF(ISNUMBER(GM96),1,0)+IF(ISNUMBER(GN96),1,0)),4),"")</f>
        <v>17.98</v>
      </c>
      <c r="GP96" s="253" t="str">
        <f aca="false">IF(OR(Calculator!$E$12&lt;&gt;"YES",Calculator!$B$35&lt;Calculator!$G$12),"—",ROUND((1+SQRT(((50*POWER(80,POWER(COS(PI()*MOD(Calculator!$B$35/Calculator!$F$12,1)),2))+MIN(500,MAX(30,100*EXP(-0.3*'VSWR Calculator'!$C$24)*(1+3*ABS(MOD('VSWR Calculator'!$C$23/Calculator!$F$12/2,1)-0.5))))/'VSWR Calculator'!$C$25)-$C96)^2+(1500*ABS(SIN(2*PI()*MOD(Calculator!$B$35/Calculator!$F$12,1)))*IF(MOD(Calculator!$B$35/Calculator!$F$12,1)&lt;0.5,-1,1))^2)/SQRT(((50*POWER(80,POWER(COS(PI()*MOD(Calculator!$B$35/Calculator!$F$12,1)),2))+MIN(500,MAX(30,100*EXP(-0.3*'VSWR Calculator'!$C$24)*(1+3*ABS(MOD('VSWR Calculator'!$C$23/Calculator!$F$12/2,1)-0.5))))/'VSWR Calculator'!$C$25)+$C96)^2+(1500*ABS(SIN(2*PI()*MOD(Calculator!$B$35/Calculator!$F$12,1)))*IF(MOD(Calculator!$B$35/Calculator!$F$12,1)&lt;0.5,-1,1))^2))/(1-SQRT(((50*POWER(80,POWER(COS(PI()*MOD(Calculator!$B$35/Calculator!$F$12,1)),2))+MIN(500,MAX(30,100*EXP(-0.3*'VSWR Calculator'!$C$24)*(1+3*ABS(MOD('VSWR Calculator'!$C$23/Calculator!$F$12/2,1)-0.5))))/'VSWR Calculator'!$C$25)-$C96)^2+(1500*ABS(SIN(2*PI()*MOD(Calculator!$B$35/Calculator!$F$12,1)))*IF(MOD(Calculator!$B$35/Calculator!$F$12,1)&lt;0.5,-1,1))^2)/SQRT(((50*POWER(80,POWER(COS(PI()*MOD(Calculator!$B$35/Calculator!$F$12,1)),2))+MIN(500,MAX(30,100*EXP(-0.3*'VSWR Calculator'!$C$24)*(1+3*ABS(MOD('VSWR Calculator'!$C$23/Calculator!$F$12/2,1)-0.5))))/'VSWR Calculator'!$C$25)+$C96)^2+(1500*ABS(SIN(2*PI()*MOD(Calculator!$B$35/Calculator!$F$12,1)))*IF(MOD(Calculator!$B$35/Calculator!$F$12,1)&lt;0.5,-1,1))^2)),2))</f>
        <v>—</v>
      </c>
      <c r="GQ96" s="253" t="str">
        <f aca="false">IF(OR(Calculator!$E$13&lt;&gt;"YES",Calculator!$B$35&lt;Calculator!$G$13),"—",ROUND((1+SQRT(((50*POWER(80,POWER(COS(PI()*MOD(Calculator!$B$35/Calculator!$F$13,1)),2))+MIN(500,MAX(30,100*EXP(-0.3*'VSWR Calculator'!$C$24)*(1+3*ABS(MOD('VSWR Calculator'!$C$23/Calculator!$F$13/2,1)-0.5))))/'VSWR Calculator'!$C$25)-$C96)^2+(1500*ABS(SIN(2*PI()*MOD(Calculator!$B$35/Calculator!$F$13,1)))*IF(MOD(Calculator!$B$35/Calculator!$F$13,1)&lt;0.5,-1,1))^2)/SQRT(((50*POWER(80,POWER(COS(PI()*MOD(Calculator!$B$35/Calculator!$F$13,1)),2))+MIN(500,MAX(30,100*EXP(-0.3*'VSWR Calculator'!$C$24)*(1+3*ABS(MOD('VSWR Calculator'!$C$23/Calculator!$F$13/2,1)-0.5))))/'VSWR Calculator'!$C$25)+$C96)^2+(1500*ABS(SIN(2*PI()*MOD(Calculator!$B$35/Calculator!$F$13,1)))*IF(MOD(Calculator!$B$35/Calculator!$F$13,1)&lt;0.5,-1,1))^2))/(1-SQRT(((50*POWER(80,POWER(COS(PI()*MOD(Calculator!$B$35/Calculator!$F$13,1)),2))+MIN(500,MAX(30,100*EXP(-0.3*'VSWR Calculator'!$C$24)*(1+3*ABS(MOD('VSWR Calculator'!$C$23/Calculator!$F$13/2,1)-0.5))))/'VSWR Calculator'!$C$25)-$C96)^2+(1500*ABS(SIN(2*PI()*MOD(Calculator!$B$35/Calculator!$F$13,1)))*IF(MOD(Calculator!$B$35/Calculator!$F$13,1)&lt;0.5,-1,1))^2)/SQRT(((50*POWER(80,POWER(COS(PI()*MOD(Calculator!$B$35/Calculator!$F$13,1)),2))+MIN(500,MAX(30,100*EXP(-0.3*'VSWR Calculator'!$C$24)*(1+3*ABS(MOD('VSWR Calculator'!$C$23/Calculator!$F$13/2,1)-0.5))))/'VSWR Calculator'!$C$25)+$C96)^2+(1500*ABS(SIN(2*PI()*MOD(Calculator!$B$35/Calculator!$F$13,1)))*IF(MOD(Calculator!$B$35/Calculator!$F$13,1)&lt;0.5,-1,1))^2)),2))</f>
        <v>—</v>
      </c>
      <c r="GR96" s="253" t="str">
        <f aca="false">IF(OR(Calculator!$E$14&lt;&gt;"YES",Calculator!$B$35&lt;Calculator!$G$14),"—",ROUND((1+SQRT(((50*POWER(80,POWER(COS(PI()*MOD(Calculator!$B$35/Calculator!$F$14,1)),2))+MIN(500,MAX(30,100*EXP(-0.3*'VSWR Calculator'!$C$24)*(1+3*ABS(MOD('VSWR Calculator'!$C$23/Calculator!$F$14/2,1)-0.5))))/'VSWR Calculator'!$C$25)-$C96)^2+(1500*ABS(SIN(2*PI()*MOD(Calculator!$B$35/Calculator!$F$14,1)))*IF(MOD(Calculator!$B$35/Calculator!$F$14,1)&lt;0.5,-1,1))^2)/SQRT(((50*POWER(80,POWER(COS(PI()*MOD(Calculator!$B$35/Calculator!$F$14,1)),2))+MIN(500,MAX(30,100*EXP(-0.3*'VSWR Calculator'!$C$24)*(1+3*ABS(MOD('VSWR Calculator'!$C$23/Calculator!$F$14/2,1)-0.5))))/'VSWR Calculator'!$C$25)+$C96)^2+(1500*ABS(SIN(2*PI()*MOD(Calculator!$B$35/Calculator!$F$14,1)))*IF(MOD(Calculator!$B$35/Calculator!$F$14,1)&lt;0.5,-1,1))^2))/(1-SQRT(((50*POWER(80,POWER(COS(PI()*MOD(Calculator!$B$35/Calculator!$F$14,1)),2))+MIN(500,MAX(30,100*EXP(-0.3*'VSWR Calculator'!$C$24)*(1+3*ABS(MOD('VSWR Calculator'!$C$23/Calculator!$F$14/2,1)-0.5))))/'VSWR Calculator'!$C$25)-$C96)^2+(1500*ABS(SIN(2*PI()*MOD(Calculator!$B$35/Calculator!$F$14,1)))*IF(MOD(Calculator!$B$35/Calculator!$F$14,1)&lt;0.5,-1,1))^2)/SQRT(((50*POWER(80,POWER(COS(PI()*MOD(Calculator!$B$35/Calculator!$F$14,1)),2))+MIN(500,MAX(30,100*EXP(-0.3*'VSWR Calculator'!$C$24)*(1+3*ABS(MOD('VSWR Calculator'!$C$23/Calculator!$F$14/2,1)-0.5))))/'VSWR Calculator'!$C$25)+$C96)^2+(1500*ABS(SIN(2*PI()*MOD(Calculator!$B$35/Calculator!$F$14,1)))*IF(MOD(Calculator!$B$35/Calculator!$F$14,1)&lt;0.5,-1,1))^2)),2))</f>
        <v>—</v>
      </c>
      <c r="GS96" s="253" t="n">
        <f aca="false">IF(OR(Calculator!$E$15&lt;&gt;"YES",Calculator!$B$35&lt;Calculator!$G$15),"—",ROUND((1+SQRT(((50*POWER(80,POWER(COS(PI()*MOD(Calculator!$B$35/Calculator!$F$15,1)),2))+MIN(500,MAX(30,100*EXP(-0.3*'VSWR Calculator'!$C$24)*(1+3*ABS(MOD('VSWR Calculator'!$C$23/Calculator!$F$15/2,1)-0.5))))/'VSWR Calculator'!$C$25)-$C96)^2+(1500*ABS(SIN(2*PI()*MOD(Calculator!$B$35/Calculator!$F$15,1)))*IF(MOD(Calculator!$B$35/Calculator!$F$15,1)&lt;0.5,-1,1))^2)/SQRT(((50*POWER(80,POWER(COS(PI()*MOD(Calculator!$B$35/Calculator!$F$15,1)),2))+MIN(500,MAX(30,100*EXP(-0.3*'VSWR Calculator'!$C$24)*(1+3*ABS(MOD('VSWR Calculator'!$C$23/Calculator!$F$15/2,1)-0.5))))/'VSWR Calculator'!$C$25)+$C96)^2+(1500*ABS(SIN(2*PI()*MOD(Calculator!$B$35/Calculator!$F$15,1)))*IF(MOD(Calculator!$B$35/Calculator!$F$15,1)&lt;0.5,-1,1))^2))/(1-SQRT(((50*POWER(80,POWER(COS(PI()*MOD(Calculator!$B$35/Calculator!$F$15,1)),2))+MIN(500,MAX(30,100*EXP(-0.3*'VSWR Calculator'!$C$24)*(1+3*ABS(MOD('VSWR Calculator'!$C$23/Calculator!$F$15/2,1)-0.5))))/'VSWR Calculator'!$C$25)-$C96)^2+(1500*ABS(SIN(2*PI()*MOD(Calculator!$B$35/Calculator!$F$15,1)))*IF(MOD(Calculator!$B$35/Calculator!$F$15,1)&lt;0.5,-1,1))^2)/SQRT(((50*POWER(80,POWER(COS(PI()*MOD(Calculator!$B$35/Calculator!$F$15,1)),2))+MIN(500,MAX(30,100*EXP(-0.3*'VSWR Calculator'!$C$24)*(1+3*ABS(MOD('VSWR Calculator'!$C$23/Calculator!$F$15/2,1)-0.5))))/'VSWR Calculator'!$C$25)+$C96)^2+(1500*ABS(SIN(2*PI()*MOD(Calculator!$B$35/Calculator!$F$15,1)))*IF(MOD(Calculator!$B$35/Calculator!$F$15,1)&lt;0.5,-1,1))^2)),2))</f>
        <v>2.58</v>
      </c>
      <c r="GT96" s="253" t="str">
        <f aca="false">IF(OR(Calculator!$E$16&lt;&gt;"YES",Calculator!$B$35&lt;Calculator!$G$16),"—",ROUND((1+SQRT(((50*POWER(80,POWER(COS(PI()*MOD(Calculator!$B$35/Calculator!$F$16,1)),2))+MIN(500,MAX(30,100*EXP(-0.3*'VSWR Calculator'!$C$24)*(1+3*ABS(MOD('VSWR Calculator'!$C$23/Calculator!$F$16/2,1)-0.5))))/'VSWR Calculator'!$C$25)-$C96)^2+(1500*ABS(SIN(2*PI()*MOD(Calculator!$B$35/Calculator!$F$16,1)))*IF(MOD(Calculator!$B$35/Calculator!$F$16,1)&lt;0.5,-1,1))^2)/SQRT(((50*POWER(80,POWER(COS(PI()*MOD(Calculator!$B$35/Calculator!$F$16,1)),2))+MIN(500,MAX(30,100*EXP(-0.3*'VSWR Calculator'!$C$24)*(1+3*ABS(MOD('VSWR Calculator'!$C$23/Calculator!$F$16/2,1)-0.5))))/'VSWR Calculator'!$C$25)+$C96)^2+(1500*ABS(SIN(2*PI()*MOD(Calculator!$B$35/Calculator!$F$16,1)))*IF(MOD(Calculator!$B$35/Calculator!$F$16,1)&lt;0.5,-1,1))^2))/(1-SQRT(((50*POWER(80,POWER(COS(PI()*MOD(Calculator!$B$35/Calculator!$F$16,1)),2))+MIN(500,MAX(30,100*EXP(-0.3*'VSWR Calculator'!$C$24)*(1+3*ABS(MOD('VSWR Calculator'!$C$23/Calculator!$F$16/2,1)-0.5))))/'VSWR Calculator'!$C$25)-$C96)^2+(1500*ABS(SIN(2*PI()*MOD(Calculator!$B$35/Calculator!$F$16,1)))*IF(MOD(Calculator!$B$35/Calculator!$F$16,1)&lt;0.5,-1,1))^2)/SQRT(((50*POWER(80,POWER(COS(PI()*MOD(Calculator!$B$35/Calculator!$F$16,1)),2))+MIN(500,MAX(30,100*EXP(-0.3*'VSWR Calculator'!$C$24)*(1+3*ABS(MOD('VSWR Calculator'!$C$23/Calculator!$F$16/2,1)-0.5))))/'VSWR Calculator'!$C$25)+$C96)^2+(1500*ABS(SIN(2*PI()*MOD(Calculator!$B$35/Calculator!$F$16,1)))*IF(MOD(Calculator!$B$35/Calculator!$F$16,1)&lt;0.5,-1,1))^2)),2))</f>
        <v>—</v>
      </c>
      <c r="GU96" s="253" t="n">
        <f aca="false">IF(OR(Calculator!$E$17&lt;&gt;"YES",Calculator!$B$35&lt;Calculator!$G$17),"—",ROUND((1+SQRT(((50*POWER(80,POWER(COS(PI()*MOD(Calculator!$B$35/Calculator!$F$17,1)),2))+MIN(500,MAX(30,100*EXP(-0.3*'VSWR Calculator'!$C$24)*(1+3*ABS(MOD('VSWR Calculator'!$C$23/Calculator!$F$17/2,1)-0.5))))/'VSWR Calculator'!$C$25)-$C96)^2+(1500*ABS(SIN(2*PI()*MOD(Calculator!$B$35/Calculator!$F$17,1)))*IF(MOD(Calculator!$B$35/Calculator!$F$17,1)&lt;0.5,-1,1))^2)/SQRT(((50*POWER(80,POWER(COS(PI()*MOD(Calculator!$B$35/Calculator!$F$17,1)),2))+MIN(500,MAX(30,100*EXP(-0.3*'VSWR Calculator'!$C$24)*(1+3*ABS(MOD('VSWR Calculator'!$C$23/Calculator!$F$17/2,1)-0.5))))/'VSWR Calculator'!$C$25)+$C96)^2+(1500*ABS(SIN(2*PI()*MOD(Calculator!$B$35/Calculator!$F$17,1)))*IF(MOD(Calculator!$B$35/Calculator!$F$17,1)&lt;0.5,-1,1))^2))/(1-SQRT(((50*POWER(80,POWER(COS(PI()*MOD(Calculator!$B$35/Calculator!$F$17,1)),2))+MIN(500,MAX(30,100*EXP(-0.3*'VSWR Calculator'!$C$24)*(1+3*ABS(MOD('VSWR Calculator'!$C$23/Calculator!$F$17/2,1)-0.5))))/'VSWR Calculator'!$C$25)-$C96)^2+(1500*ABS(SIN(2*PI()*MOD(Calculator!$B$35/Calculator!$F$17,1)))*IF(MOD(Calculator!$B$35/Calculator!$F$17,1)&lt;0.5,-1,1))^2)/SQRT(((50*POWER(80,POWER(COS(PI()*MOD(Calculator!$B$35/Calculator!$F$17,1)),2))+MIN(500,MAX(30,100*EXP(-0.3*'VSWR Calculator'!$C$24)*(1+3*ABS(MOD('VSWR Calculator'!$C$23/Calculator!$F$17/2,1)-0.5))))/'VSWR Calculator'!$C$25)+$C96)^2+(1500*ABS(SIN(2*PI()*MOD(Calculator!$B$35/Calculator!$F$17,1)))*IF(MOD(Calculator!$B$35/Calculator!$F$17,1)&lt;0.5,-1,1))^2)),2))</f>
        <v>21.29</v>
      </c>
      <c r="GV96" s="253" t="str">
        <f aca="false">IF(OR(Calculator!$E$18&lt;&gt;"YES",Calculator!$B$35&lt;Calculator!$G$18),"—",ROUND((1+SQRT(((50*POWER(80,POWER(COS(PI()*MOD(Calculator!$B$35/Calculator!$F$18,1)),2))+MIN(500,MAX(30,100*EXP(-0.3*'VSWR Calculator'!$C$24)*(1+3*ABS(MOD('VSWR Calculator'!$C$23/Calculator!$F$18/2,1)-0.5))))/'VSWR Calculator'!$C$25)-$C96)^2+(1500*ABS(SIN(2*PI()*MOD(Calculator!$B$35/Calculator!$F$18,1)))*IF(MOD(Calculator!$B$35/Calculator!$F$18,1)&lt;0.5,-1,1))^2)/SQRT(((50*POWER(80,POWER(COS(PI()*MOD(Calculator!$B$35/Calculator!$F$18,1)),2))+MIN(500,MAX(30,100*EXP(-0.3*'VSWR Calculator'!$C$24)*(1+3*ABS(MOD('VSWR Calculator'!$C$23/Calculator!$F$18/2,1)-0.5))))/'VSWR Calculator'!$C$25)+$C96)^2+(1500*ABS(SIN(2*PI()*MOD(Calculator!$B$35/Calculator!$F$18,1)))*IF(MOD(Calculator!$B$35/Calculator!$F$18,1)&lt;0.5,-1,1))^2))/(1-SQRT(((50*POWER(80,POWER(COS(PI()*MOD(Calculator!$B$35/Calculator!$F$18,1)),2))+MIN(500,MAX(30,100*EXP(-0.3*'VSWR Calculator'!$C$24)*(1+3*ABS(MOD('VSWR Calculator'!$C$23/Calculator!$F$18/2,1)-0.5))))/'VSWR Calculator'!$C$25)-$C96)^2+(1500*ABS(SIN(2*PI()*MOD(Calculator!$B$35/Calculator!$F$18,1)))*IF(MOD(Calculator!$B$35/Calculator!$F$18,1)&lt;0.5,-1,1))^2)/SQRT(((50*POWER(80,POWER(COS(PI()*MOD(Calculator!$B$35/Calculator!$F$18,1)),2))+MIN(500,MAX(30,100*EXP(-0.3*'VSWR Calculator'!$C$24)*(1+3*ABS(MOD('VSWR Calculator'!$C$23/Calculator!$F$18/2,1)-0.5))))/'VSWR Calculator'!$C$25)+$C96)^2+(1500*ABS(SIN(2*PI()*MOD(Calculator!$B$35/Calculator!$F$18,1)))*IF(MOD(Calculator!$B$35/Calculator!$F$18,1)&lt;0.5,-1,1))^2)),2))</f>
        <v>—</v>
      </c>
      <c r="GW96" s="253" t="str">
        <f aca="false">IF(OR(Calculator!$E$19&lt;&gt;"YES",Calculator!$B$35&lt;Calculator!$G$19),"—",ROUND((1+SQRT(((50*POWER(80,POWER(COS(PI()*MOD(Calculator!$B$35/Calculator!$F$19,1)),2))+MIN(500,MAX(30,100*EXP(-0.3*'VSWR Calculator'!$C$24)*(1+3*ABS(MOD('VSWR Calculator'!$C$23/Calculator!$F$19/2,1)-0.5))))/'VSWR Calculator'!$C$25)-$C96)^2+(1500*ABS(SIN(2*PI()*MOD(Calculator!$B$35/Calculator!$F$19,1)))*IF(MOD(Calculator!$B$35/Calculator!$F$19,1)&lt;0.5,-1,1))^2)/SQRT(((50*POWER(80,POWER(COS(PI()*MOD(Calculator!$B$35/Calculator!$F$19,1)),2))+MIN(500,MAX(30,100*EXP(-0.3*'VSWR Calculator'!$C$24)*(1+3*ABS(MOD('VSWR Calculator'!$C$23/Calculator!$F$19/2,1)-0.5))))/'VSWR Calculator'!$C$25)+$C96)^2+(1500*ABS(SIN(2*PI()*MOD(Calculator!$B$35/Calculator!$F$19,1)))*IF(MOD(Calculator!$B$35/Calculator!$F$19,1)&lt;0.5,-1,1))^2))/(1-SQRT(((50*POWER(80,POWER(COS(PI()*MOD(Calculator!$B$35/Calculator!$F$19,1)),2))+MIN(500,MAX(30,100*EXP(-0.3*'VSWR Calculator'!$C$24)*(1+3*ABS(MOD('VSWR Calculator'!$C$23/Calculator!$F$19/2,1)-0.5))))/'VSWR Calculator'!$C$25)-$C96)^2+(1500*ABS(SIN(2*PI()*MOD(Calculator!$B$35/Calculator!$F$19,1)))*IF(MOD(Calculator!$B$35/Calculator!$F$19,1)&lt;0.5,-1,1))^2)/SQRT(((50*POWER(80,POWER(COS(PI()*MOD(Calculator!$B$35/Calculator!$F$19,1)),2))+MIN(500,MAX(30,100*EXP(-0.3*'VSWR Calculator'!$C$24)*(1+3*ABS(MOD('VSWR Calculator'!$C$23/Calculator!$F$19/2,1)-0.5))))/'VSWR Calculator'!$C$25)+$C96)^2+(1500*ABS(SIN(2*PI()*MOD(Calculator!$B$35/Calculator!$F$19,1)))*IF(MOD(Calculator!$B$35/Calculator!$F$19,1)&lt;0.5,-1,1))^2)),2))</f>
        <v>—</v>
      </c>
      <c r="GX96" s="253" t="str">
        <f aca="false">IF(OR(Calculator!$E$20&lt;&gt;"YES",Calculator!$B$35&lt;Calculator!$G$20),"—",ROUND((1+SQRT(((50*POWER(80,POWER(COS(PI()*MOD(Calculator!$B$35/Calculator!$F$20,1)),2))+MIN(500,MAX(30,100*EXP(-0.3*'VSWR Calculator'!$C$24)*(1+3*ABS(MOD('VSWR Calculator'!$C$23/Calculator!$F$20/2,1)-0.5))))/'VSWR Calculator'!$C$25)-$C96)^2+(1500*ABS(SIN(2*PI()*MOD(Calculator!$B$35/Calculator!$F$20,1)))*IF(MOD(Calculator!$B$35/Calculator!$F$20,1)&lt;0.5,-1,1))^2)/SQRT(((50*POWER(80,POWER(COS(PI()*MOD(Calculator!$B$35/Calculator!$F$20,1)),2))+MIN(500,MAX(30,100*EXP(-0.3*'VSWR Calculator'!$C$24)*(1+3*ABS(MOD('VSWR Calculator'!$C$23/Calculator!$F$20/2,1)-0.5))))/'VSWR Calculator'!$C$25)+$C96)^2+(1500*ABS(SIN(2*PI()*MOD(Calculator!$B$35/Calculator!$F$20,1)))*IF(MOD(Calculator!$B$35/Calculator!$F$20,1)&lt;0.5,-1,1))^2))/(1-SQRT(((50*POWER(80,POWER(COS(PI()*MOD(Calculator!$B$35/Calculator!$F$20,1)),2))+MIN(500,MAX(30,100*EXP(-0.3*'VSWR Calculator'!$C$24)*(1+3*ABS(MOD('VSWR Calculator'!$C$23/Calculator!$F$20/2,1)-0.5))))/'VSWR Calculator'!$C$25)-$C96)^2+(1500*ABS(SIN(2*PI()*MOD(Calculator!$B$35/Calculator!$F$20,1)))*IF(MOD(Calculator!$B$35/Calculator!$F$20,1)&lt;0.5,-1,1))^2)/SQRT(((50*POWER(80,POWER(COS(PI()*MOD(Calculator!$B$35/Calculator!$F$20,1)),2))+MIN(500,MAX(30,100*EXP(-0.3*'VSWR Calculator'!$C$24)*(1+3*ABS(MOD('VSWR Calculator'!$C$23/Calculator!$F$20/2,1)-0.5))))/'VSWR Calculator'!$C$25)+$C96)^2+(1500*ABS(SIN(2*PI()*MOD(Calculator!$B$35/Calculator!$F$20,1)))*IF(MOD(Calculator!$B$35/Calculator!$F$20,1)&lt;0.5,-1,1))^2)),2))</f>
        <v>—</v>
      </c>
      <c r="GY96" s="253" t="str">
        <f aca="false">IF(OR(Calculator!$E$21&lt;&gt;"YES",Calculator!$B$35&lt;Calculator!$G$21),"—",ROUND((1+SQRT(((50*POWER(80,POWER(COS(PI()*MOD(Calculator!$B$35/Calculator!$F$21,1)),2))+MIN(500,MAX(30,100*EXP(-0.3*'VSWR Calculator'!$C$24)*(1+3*ABS(MOD('VSWR Calculator'!$C$23/Calculator!$F$21/2,1)-0.5))))/'VSWR Calculator'!$C$25)-$C96)^2+(1500*ABS(SIN(2*PI()*MOD(Calculator!$B$35/Calculator!$F$21,1)))*IF(MOD(Calculator!$B$35/Calculator!$F$21,1)&lt;0.5,-1,1))^2)/SQRT(((50*POWER(80,POWER(COS(PI()*MOD(Calculator!$B$35/Calculator!$F$21,1)),2))+MIN(500,MAX(30,100*EXP(-0.3*'VSWR Calculator'!$C$24)*(1+3*ABS(MOD('VSWR Calculator'!$C$23/Calculator!$F$21/2,1)-0.5))))/'VSWR Calculator'!$C$25)+$C96)^2+(1500*ABS(SIN(2*PI()*MOD(Calculator!$B$35/Calculator!$F$21,1)))*IF(MOD(Calculator!$B$35/Calculator!$F$21,1)&lt;0.5,-1,1))^2))/(1-SQRT(((50*POWER(80,POWER(COS(PI()*MOD(Calculator!$B$35/Calculator!$F$21,1)),2))+MIN(500,MAX(30,100*EXP(-0.3*'VSWR Calculator'!$C$24)*(1+3*ABS(MOD('VSWR Calculator'!$C$23/Calculator!$F$21/2,1)-0.5))))/'VSWR Calculator'!$C$25)-$C96)^2+(1500*ABS(SIN(2*PI()*MOD(Calculator!$B$35/Calculator!$F$21,1)))*IF(MOD(Calculator!$B$35/Calculator!$F$21,1)&lt;0.5,-1,1))^2)/SQRT(((50*POWER(80,POWER(COS(PI()*MOD(Calculator!$B$35/Calculator!$F$21,1)),2))+MIN(500,MAX(30,100*EXP(-0.3*'VSWR Calculator'!$C$24)*(1+3*ABS(MOD('VSWR Calculator'!$C$23/Calculator!$F$21/2,1)-0.5))))/'VSWR Calculator'!$C$25)+$C96)^2+(1500*ABS(SIN(2*PI()*MOD(Calculator!$B$35/Calculator!$F$21,1)))*IF(MOD(Calculator!$B$35/Calculator!$F$21,1)&lt;0.5,-1,1))^2)),2))</f>
        <v>—</v>
      </c>
      <c r="GZ96" s="253" t="str">
        <f aca="false">IF(OR(Calculator!$E$22&lt;&gt;"YES",Calculator!$B$35&lt;Calculator!$G$22),"—",ROUND((1+SQRT(((50*POWER(80,POWER(COS(PI()*MOD(Calculator!$B$35/Calculator!$F$22,1)),2))+MIN(500,MAX(30,100*EXP(-0.3*'VSWR Calculator'!$C$24)*(1+3*ABS(MOD('VSWR Calculator'!$C$23/Calculator!$F$22/2,1)-0.5))))/'VSWR Calculator'!$C$25)-$C96)^2+(1500*ABS(SIN(2*PI()*MOD(Calculator!$B$35/Calculator!$F$22,1)))*IF(MOD(Calculator!$B$35/Calculator!$F$22,1)&lt;0.5,-1,1))^2)/SQRT(((50*POWER(80,POWER(COS(PI()*MOD(Calculator!$B$35/Calculator!$F$22,1)),2))+MIN(500,MAX(30,100*EXP(-0.3*'VSWR Calculator'!$C$24)*(1+3*ABS(MOD('VSWR Calculator'!$C$23/Calculator!$F$22/2,1)-0.5))))/'VSWR Calculator'!$C$25)+$C96)^2+(1500*ABS(SIN(2*PI()*MOD(Calculator!$B$35/Calculator!$F$22,1)))*IF(MOD(Calculator!$B$35/Calculator!$F$22,1)&lt;0.5,-1,1))^2))/(1-SQRT(((50*POWER(80,POWER(COS(PI()*MOD(Calculator!$B$35/Calculator!$F$22,1)),2))+MIN(500,MAX(30,100*EXP(-0.3*'VSWR Calculator'!$C$24)*(1+3*ABS(MOD('VSWR Calculator'!$C$23/Calculator!$F$22/2,1)-0.5))))/'VSWR Calculator'!$C$25)-$C96)^2+(1500*ABS(SIN(2*PI()*MOD(Calculator!$B$35/Calculator!$F$22,1)))*IF(MOD(Calculator!$B$35/Calculator!$F$22,1)&lt;0.5,-1,1))^2)/SQRT(((50*POWER(80,POWER(COS(PI()*MOD(Calculator!$B$35/Calculator!$F$22,1)),2))+MIN(500,MAX(30,100*EXP(-0.3*'VSWR Calculator'!$C$24)*(1+3*ABS(MOD('VSWR Calculator'!$C$23/Calculator!$F$22/2,1)-0.5))))/'VSWR Calculator'!$C$25)+$C96)^2+(1500*ABS(SIN(2*PI()*MOD(Calculator!$B$35/Calculator!$F$22,1)))*IF(MOD(Calculator!$B$35/Calculator!$F$22,1)&lt;0.5,-1,1))^2)),2))</f>
        <v>—</v>
      </c>
      <c r="HA96" s="253" t="n">
        <f aca="false">IFERROR(ROUND((IF(ISNUMBER(GP96),GP96,0)+IF(ISNUMBER(GQ96),GQ96,0)+IF(ISNUMBER(GR96),GR96,0)+IF(ISNUMBER(GS96),GS96,0)+IF(ISNUMBER(GT96),GT96,0)+IF(ISNUMBER(GU96),GU96,0)+IF(ISNUMBER(GV96),GV96,0)+IF(ISNUMBER(GW96),GW96,0)+IF(ISNUMBER(GX96),GX96,0)+IF(ISNUMBER(GY96),GY96,0)+IF(ISNUMBER(GZ96),GZ96,0))/(IF(ISNUMBER(GP96),1,0)+IF(ISNUMBER(GQ96),1,0)+IF(ISNUMBER(GR96),1,0)+IF(ISNUMBER(GS96),1,0)+IF(ISNUMBER(GT96),1,0)+IF(ISNUMBER(GU96),1,0)+IF(ISNUMBER(GV96),1,0)+IF(ISNUMBER(GW96),1,0)+IF(ISNUMBER(GX96),1,0)+IF(ISNUMBER(GY96),1,0)+IF(ISNUMBER(GZ96),1,0)),4),"")</f>
        <v>11.935</v>
      </c>
      <c r="HB96" s="253" t="str">
        <f aca="false">IF(OR(Calculator!$E$12&lt;&gt;"YES",Calculator!$B$36&lt;Calculator!$G$12),"—",ROUND((1+SQRT(((50*POWER(80,POWER(COS(PI()*MOD(Calculator!$B$36/Calculator!$F$12,1)),2))+MIN(500,MAX(30,100*EXP(-0.3*'VSWR Calculator'!$C$24)*(1+3*ABS(MOD('VSWR Calculator'!$C$23/Calculator!$F$12/2,1)-0.5))))/'VSWR Calculator'!$C$25)-$C96)^2+(1500*ABS(SIN(2*PI()*MOD(Calculator!$B$36/Calculator!$F$12,1)))*IF(MOD(Calculator!$B$36/Calculator!$F$12,1)&lt;0.5,-1,1))^2)/SQRT(((50*POWER(80,POWER(COS(PI()*MOD(Calculator!$B$36/Calculator!$F$12,1)),2))+MIN(500,MAX(30,100*EXP(-0.3*'VSWR Calculator'!$C$24)*(1+3*ABS(MOD('VSWR Calculator'!$C$23/Calculator!$F$12/2,1)-0.5))))/'VSWR Calculator'!$C$25)+$C96)^2+(1500*ABS(SIN(2*PI()*MOD(Calculator!$B$36/Calculator!$F$12,1)))*IF(MOD(Calculator!$B$36/Calculator!$F$12,1)&lt;0.5,-1,1))^2))/(1-SQRT(((50*POWER(80,POWER(COS(PI()*MOD(Calculator!$B$36/Calculator!$F$12,1)),2))+MIN(500,MAX(30,100*EXP(-0.3*'VSWR Calculator'!$C$24)*(1+3*ABS(MOD('VSWR Calculator'!$C$23/Calculator!$F$12/2,1)-0.5))))/'VSWR Calculator'!$C$25)-$C96)^2+(1500*ABS(SIN(2*PI()*MOD(Calculator!$B$36/Calculator!$F$12,1)))*IF(MOD(Calculator!$B$36/Calculator!$F$12,1)&lt;0.5,-1,1))^2)/SQRT(((50*POWER(80,POWER(COS(PI()*MOD(Calculator!$B$36/Calculator!$F$12,1)),2))+MIN(500,MAX(30,100*EXP(-0.3*'VSWR Calculator'!$C$24)*(1+3*ABS(MOD('VSWR Calculator'!$C$23/Calculator!$F$12/2,1)-0.5))))/'VSWR Calculator'!$C$25)+$C96)^2+(1500*ABS(SIN(2*PI()*MOD(Calculator!$B$36/Calculator!$F$12,1)))*IF(MOD(Calculator!$B$36/Calculator!$F$12,1)&lt;0.5,-1,1))^2)),2))</f>
        <v>—</v>
      </c>
      <c r="HC96" s="253" t="str">
        <f aca="false">IF(OR(Calculator!$E$13&lt;&gt;"YES",Calculator!$B$36&lt;Calculator!$G$13),"—",ROUND((1+SQRT(((50*POWER(80,POWER(COS(PI()*MOD(Calculator!$B$36/Calculator!$F$13,1)),2))+MIN(500,MAX(30,100*EXP(-0.3*'VSWR Calculator'!$C$24)*(1+3*ABS(MOD('VSWR Calculator'!$C$23/Calculator!$F$13/2,1)-0.5))))/'VSWR Calculator'!$C$25)-$C96)^2+(1500*ABS(SIN(2*PI()*MOD(Calculator!$B$36/Calculator!$F$13,1)))*IF(MOD(Calculator!$B$36/Calculator!$F$13,1)&lt;0.5,-1,1))^2)/SQRT(((50*POWER(80,POWER(COS(PI()*MOD(Calculator!$B$36/Calculator!$F$13,1)),2))+MIN(500,MAX(30,100*EXP(-0.3*'VSWR Calculator'!$C$24)*(1+3*ABS(MOD('VSWR Calculator'!$C$23/Calculator!$F$13/2,1)-0.5))))/'VSWR Calculator'!$C$25)+$C96)^2+(1500*ABS(SIN(2*PI()*MOD(Calculator!$B$36/Calculator!$F$13,1)))*IF(MOD(Calculator!$B$36/Calculator!$F$13,1)&lt;0.5,-1,1))^2))/(1-SQRT(((50*POWER(80,POWER(COS(PI()*MOD(Calculator!$B$36/Calculator!$F$13,1)),2))+MIN(500,MAX(30,100*EXP(-0.3*'VSWR Calculator'!$C$24)*(1+3*ABS(MOD('VSWR Calculator'!$C$23/Calculator!$F$13/2,1)-0.5))))/'VSWR Calculator'!$C$25)-$C96)^2+(1500*ABS(SIN(2*PI()*MOD(Calculator!$B$36/Calculator!$F$13,1)))*IF(MOD(Calculator!$B$36/Calculator!$F$13,1)&lt;0.5,-1,1))^2)/SQRT(((50*POWER(80,POWER(COS(PI()*MOD(Calculator!$B$36/Calculator!$F$13,1)),2))+MIN(500,MAX(30,100*EXP(-0.3*'VSWR Calculator'!$C$24)*(1+3*ABS(MOD('VSWR Calculator'!$C$23/Calculator!$F$13/2,1)-0.5))))/'VSWR Calculator'!$C$25)+$C96)^2+(1500*ABS(SIN(2*PI()*MOD(Calculator!$B$36/Calculator!$F$13,1)))*IF(MOD(Calculator!$B$36/Calculator!$F$13,1)&lt;0.5,-1,1))^2)),2))</f>
        <v>—</v>
      </c>
      <c r="HD96" s="253" t="str">
        <f aca="false">IF(OR(Calculator!$E$14&lt;&gt;"YES",Calculator!$B$36&lt;Calculator!$G$14),"—",ROUND((1+SQRT(((50*POWER(80,POWER(COS(PI()*MOD(Calculator!$B$36/Calculator!$F$14,1)),2))+MIN(500,MAX(30,100*EXP(-0.3*'VSWR Calculator'!$C$24)*(1+3*ABS(MOD('VSWR Calculator'!$C$23/Calculator!$F$14/2,1)-0.5))))/'VSWR Calculator'!$C$25)-$C96)^2+(1500*ABS(SIN(2*PI()*MOD(Calculator!$B$36/Calculator!$F$14,1)))*IF(MOD(Calculator!$B$36/Calculator!$F$14,1)&lt;0.5,-1,1))^2)/SQRT(((50*POWER(80,POWER(COS(PI()*MOD(Calculator!$B$36/Calculator!$F$14,1)),2))+MIN(500,MAX(30,100*EXP(-0.3*'VSWR Calculator'!$C$24)*(1+3*ABS(MOD('VSWR Calculator'!$C$23/Calculator!$F$14/2,1)-0.5))))/'VSWR Calculator'!$C$25)+$C96)^2+(1500*ABS(SIN(2*PI()*MOD(Calculator!$B$36/Calculator!$F$14,1)))*IF(MOD(Calculator!$B$36/Calculator!$F$14,1)&lt;0.5,-1,1))^2))/(1-SQRT(((50*POWER(80,POWER(COS(PI()*MOD(Calculator!$B$36/Calculator!$F$14,1)),2))+MIN(500,MAX(30,100*EXP(-0.3*'VSWR Calculator'!$C$24)*(1+3*ABS(MOD('VSWR Calculator'!$C$23/Calculator!$F$14/2,1)-0.5))))/'VSWR Calculator'!$C$25)-$C96)^2+(1500*ABS(SIN(2*PI()*MOD(Calculator!$B$36/Calculator!$F$14,1)))*IF(MOD(Calculator!$B$36/Calculator!$F$14,1)&lt;0.5,-1,1))^2)/SQRT(((50*POWER(80,POWER(COS(PI()*MOD(Calculator!$B$36/Calculator!$F$14,1)),2))+MIN(500,MAX(30,100*EXP(-0.3*'VSWR Calculator'!$C$24)*(1+3*ABS(MOD('VSWR Calculator'!$C$23/Calculator!$F$14/2,1)-0.5))))/'VSWR Calculator'!$C$25)+$C96)^2+(1500*ABS(SIN(2*PI()*MOD(Calculator!$B$36/Calculator!$F$14,1)))*IF(MOD(Calculator!$B$36/Calculator!$F$14,1)&lt;0.5,-1,1))^2)),2))</f>
        <v>—</v>
      </c>
      <c r="HE96" s="253" t="n">
        <f aca="false">IF(OR(Calculator!$E$15&lt;&gt;"YES",Calculator!$B$36&lt;Calculator!$G$15),"—",ROUND((1+SQRT(((50*POWER(80,POWER(COS(PI()*MOD(Calculator!$B$36/Calculator!$F$15,1)),2))+MIN(500,MAX(30,100*EXP(-0.3*'VSWR Calculator'!$C$24)*(1+3*ABS(MOD('VSWR Calculator'!$C$23/Calculator!$F$15/2,1)-0.5))))/'VSWR Calculator'!$C$25)-$C96)^2+(1500*ABS(SIN(2*PI()*MOD(Calculator!$B$36/Calculator!$F$15,1)))*IF(MOD(Calculator!$B$36/Calculator!$F$15,1)&lt;0.5,-1,1))^2)/SQRT(((50*POWER(80,POWER(COS(PI()*MOD(Calculator!$B$36/Calculator!$F$15,1)),2))+MIN(500,MAX(30,100*EXP(-0.3*'VSWR Calculator'!$C$24)*(1+3*ABS(MOD('VSWR Calculator'!$C$23/Calculator!$F$15/2,1)-0.5))))/'VSWR Calculator'!$C$25)+$C96)^2+(1500*ABS(SIN(2*PI()*MOD(Calculator!$B$36/Calculator!$F$15,1)))*IF(MOD(Calculator!$B$36/Calculator!$F$15,1)&lt;0.5,-1,1))^2))/(1-SQRT(((50*POWER(80,POWER(COS(PI()*MOD(Calculator!$B$36/Calculator!$F$15,1)),2))+MIN(500,MAX(30,100*EXP(-0.3*'VSWR Calculator'!$C$24)*(1+3*ABS(MOD('VSWR Calculator'!$C$23/Calculator!$F$15/2,1)-0.5))))/'VSWR Calculator'!$C$25)-$C96)^2+(1500*ABS(SIN(2*PI()*MOD(Calculator!$B$36/Calculator!$F$15,1)))*IF(MOD(Calculator!$B$36/Calculator!$F$15,1)&lt;0.5,-1,1))^2)/SQRT(((50*POWER(80,POWER(COS(PI()*MOD(Calculator!$B$36/Calculator!$F$15,1)),2))+MIN(500,MAX(30,100*EXP(-0.3*'VSWR Calculator'!$C$24)*(1+3*ABS(MOD('VSWR Calculator'!$C$23/Calculator!$F$15/2,1)-0.5))))/'VSWR Calculator'!$C$25)+$C96)^2+(1500*ABS(SIN(2*PI()*MOD(Calculator!$B$36/Calculator!$F$15,1)))*IF(MOD(Calculator!$B$36/Calculator!$F$15,1)&lt;0.5,-1,1))^2)),2))</f>
        <v>17.61</v>
      </c>
      <c r="HF96" s="253" t="str">
        <f aca="false">IF(OR(Calculator!$E$16&lt;&gt;"YES",Calculator!$B$36&lt;Calculator!$G$16),"—",ROUND((1+SQRT(((50*POWER(80,POWER(COS(PI()*MOD(Calculator!$B$36/Calculator!$F$16,1)),2))+MIN(500,MAX(30,100*EXP(-0.3*'VSWR Calculator'!$C$24)*(1+3*ABS(MOD('VSWR Calculator'!$C$23/Calculator!$F$16/2,1)-0.5))))/'VSWR Calculator'!$C$25)-$C96)^2+(1500*ABS(SIN(2*PI()*MOD(Calculator!$B$36/Calculator!$F$16,1)))*IF(MOD(Calculator!$B$36/Calculator!$F$16,1)&lt;0.5,-1,1))^2)/SQRT(((50*POWER(80,POWER(COS(PI()*MOD(Calculator!$B$36/Calculator!$F$16,1)),2))+MIN(500,MAX(30,100*EXP(-0.3*'VSWR Calculator'!$C$24)*(1+3*ABS(MOD('VSWR Calculator'!$C$23/Calculator!$F$16/2,1)-0.5))))/'VSWR Calculator'!$C$25)+$C96)^2+(1500*ABS(SIN(2*PI()*MOD(Calculator!$B$36/Calculator!$F$16,1)))*IF(MOD(Calculator!$B$36/Calculator!$F$16,1)&lt;0.5,-1,1))^2))/(1-SQRT(((50*POWER(80,POWER(COS(PI()*MOD(Calculator!$B$36/Calculator!$F$16,1)),2))+MIN(500,MAX(30,100*EXP(-0.3*'VSWR Calculator'!$C$24)*(1+3*ABS(MOD('VSWR Calculator'!$C$23/Calculator!$F$16/2,1)-0.5))))/'VSWR Calculator'!$C$25)-$C96)^2+(1500*ABS(SIN(2*PI()*MOD(Calculator!$B$36/Calculator!$F$16,1)))*IF(MOD(Calculator!$B$36/Calculator!$F$16,1)&lt;0.5,-1,1))^2)/SQRT(((50*POWER(80,POWER(COS(PI()*MOD(Calculator!$B$36/Calculator!$F$16,1)),2))+MIN(500,MAX(30,100*EXP(-0.3*'VSWR Calculator'!$C$24)*(1+3*ABS(MOD('VSWR Calculator'!$C$23/Calculator!$F$16/2,1)-0.5))))/'VSWR Calculator'!$C$25)+$C96)^2+(1500*ABS(SIN(2*PI()*MOD(Calculator!$B$36/Calculator!$F$16,1)))*IF(MOD(Calculator!$B$36/Calculator!$F$16,1)&lt;0.5,-1,1))^2)),2))</f>
        <v>—</v>
      </c>
      <c r="HG96" s="253" t="n">
        <f aca="false">IF(OR(Calculator!$E$17&lt;&gt;"YES",Calculator!$B$36&lt;Calculator!$G$17),"—",ROUND((1+SQRT(((50*POWER(80,POWER(COS(PI()*MOD(Calculator!$B$36/Calculator!$F$17,1)),2))+MIN(500,MAX(30,100*EXP(-0.3*'VSWR Calculator'!$C$24)*(1+3*ABS(MOD('VSWR Calculator'!$C$23/Calculator!$F$17/2,1)-0.5))))/'VSWR Calculator'!$C$25)-$C96)^2+(1500*ABS(SIN(2*PI()*MOD(Calculator!$B$36/Calculator!$F$17,1)))*IF(MOD(Calculator!$B$36/Calculator!$F$17,1)&lt;0.5,-1,1))^2)/SQRT(((50*POWER(80,POWER(COS(PI()*MOD(Calculator!$B$36/Calculator!$F$17,1)),2))+MIN(500,MAX(30,100*EXP(-0.3*'VSWR Calculator'!$C$24)*(1+3*ABS(MOD('VSWR Calculator'!$C$23/Calculator!$F$17/2,1)-0.5))))/'VSWR Calculator'!$C$25)+$C96)^2+(1500*ABS(SIN(2*PI()*MOD(Calculator!$B$36/Calculator!$F$17,1)))*IF(MOD(Calculator!$B$36/Calculator!$F$17,1)&lt;0.5,-1,1))^2))/(1-SQRT(((50*POWER(80,POWER(COS(PI()*MOD(Calculator!$B$36/Calculator!$F$17,1)),2))+MIN(500,MAX(30,100*EXP(-0.3*'VSWR Calculator'!$C$24)*(1+3*ABS(MOD('VSWR Calculator'!$C$23/Calculator!$F$17/2,1)-0.5))))/'VSWR Calculator'!$C$25)-$C96)^2+(1500*ABS(SIN(2*PI()*MOD(Calculator!$B$36/Calculator!$F$17,1)))*IF(MOD(Calculator!$B$36/Calculator!$F$17,1)&lt;0.5,-1,1))^2)/SQRT(((50*POWER(80,POWER(COS(PI()*MOD(Calculator!$B$36/Calculator!$F$17,1)),2))+MIN(500,MAX(30,100*EXP(-0.3*'VSWR Calculator'!$C$24)*(1+3*ABS(MOD('VSWR Calculator'!$C$23/Calculator!$F$17/2,1)-0.5))))/'VSWR Calculator'!$C$25)+$C96)^2+(1500*ABS(SIN(2*PI()*MOD(Calculator!$B$36/Calculator!$F$17,1)))*IF(MOD(Calculator!$B$36/Calculator!$F$17,1)&lt;0.5,-1,1))^2)),2))</f>
        <v>22.03</v>
      </c>
      <c r="HH96" s="253" t="str">
        <f aca="false">IF(OR(Calculator!$E$18&lt;&gt;"YES",Calculator!$B$36&lt;Calculator!$G$18),"—",ROUND((1+SQRT(((50*POWER(80,POWER(COS(PI()*MOD(Calculator!$B$36/Calculator!$F$18,1)),2))+MIN(500,MAX(30,100*EXP(-0.3*'VSWR Calculator'!$C$24)*(1+3*ABS(MOD('VSWR Calculator'!$C$23/Calculator!$F$18/2,1)-0.5))))/'VSWR Calculator'!$C$25)-$C96)^2+(1500*ABS(SIN(2*PI()*MOD(Calculator!$B$36/Calculator!$F$18,1)))*IF(MOD(Calculator!$B$36/Calculator!$F$18,1)&lt;0.5,-1,1))^2)/SQRT(((50*POWER(80,POWER(COS(PI()*MOD(Calculator!$B$36/Calculator!$F$18,1)),2))+MIN(500,MAX(30,100*EXP(-0.3*'VSWR Calculator'!$C$24)*(1+3*ABS(MOD('VSWR Calculator'!$C$23/Calculator!$F$18/2,1)-0.5))))/'VSWR Calculator'!$C$25)+$C96)^2+(1500*ABS(SIN(2*PI()*MOD(Calculator!$B$36/Calculator!$F$18,1)))*IF(MOD(Calculator!$B$36/Calculator!$F$18,1)&lt;0.5,-1,1))^2))/(1-SQRT(((50*POWER(80,POWER(COS(PI()*MOD(Calculator!$B$36/Calculator!$F$18,1)),2))+MIN(500,MAX(30,100*EXP(-0.3*'VSWR Calculator'!$C$24)*(1+3*ABS(MOD('VSWR Calculator'!$C$23/Calculator!$F$18/2,1)-0.5))))/'VSWR Calculator'!$C$25)-$C96)^2+(1500*ABS(SIN(2*PI()*MOD(Calculator!$B$36/Calculator!$F$18,1)))*IF(MOD(Calculator!$B$36/Calculator!$F$18,1)&lt;0.5,-1,1))^2)/SQRT(((50*POWER(80,POWER(COS(PI()*MOD(Calculator!$B$36/Calculator!$F$18,1)),2))+MIN(500,MAX(30,100*EXP(-0.3*'VSWR Calculator'!$C$24)*(1+3*ABS(MOD('VSWR Calculator'!$C$23/Calculator!$F$18/2,1)-0.5))))/'VSWR Calculator'!$C$25)+$C96)^2+(1500*ABS(SIN(2*PI()*MOD(Calculator!$B$36/Calculator!$F$18,1)))*IF(MOD(Calculator!$B$36/Calculator!$F$18,1)&lt;0.5,-1,1))^2)),2))</f>
        <v>—</v>
      </c>
      <c r="HI96" s="253" t="str">
        <f aca="false">IF(OR(Calculator!$E$19&lt;&gt;"YES",Calculator!$B$36&lt;Calculator!$G$19),"—",ROUND((1+SQRT(((50*POWER(80,POWER(COS(PI()*MOD(Calculator!$B$36/Calculator!$F$19,1)),2))+MIN(500,MAX(30,100*EXP(-0.3*'VSWR Calculator'!$C$24)*(1+3*ABS(MOD('VSWR Calculator'!$C$23/Calculator!$F$19/2,1)-0.5))))/'VSWR Calculator'!$C$25)-$C96)^2+(1500*ABS(SIN(2*PI()*MOD(Calculator!$B$36/Calculator!$F$19,1)))*IF(MOD(Calculator!$B$36/Calculator!$F$19,1)&lt;0.5,-1,1))^2)/SQRT(((50*POWER(80,POWER(COS(PI()*MOD(Calculator!$B$36/Calculator!$F$19,1)),2))+MIN(500,MAX(30,100*EXP(-0.3*'VSWR Calculator'!$C$24)*(1+3*ABS(MOD('VSWR Calculator'!$C$23/Calculator!$F$19/2,1)-0.5))))/'VSWR Calculator'!$C$25)+$C96)^2+(1500*ABS(SIN(2*PI()*MOD(Calculator!$B$36/Calculator!$F$19,1)))*IF(MOD(Calculator!$B$36/Calculator!$F$19,1)&lt;0.5,-1,1))^2))/(1-SQRT(((50*POWER(80,POWER(COS(PI()*MOD(Calculator!$B$36/Calculator!$F$19,1)),2))+MIN(500,MAX(30,100*EXP(-0.3*'VSWR Calculator'!$C$24)*(1+3*ABS(MOD('VSWR Calculator'!$C$23/Calculator!$F$19/2,1)-0.5))))/'VSWR Calculator'!$C$25)-$C96)^2+(1500*ABS(SIN(2*PI()*MOD(Calculator!$B$36/Calculator!$F$19,1)))*IF(MOD(Calculator!$B$36/Calculator!$F$19,1)&lt;0.5,-1,1))^2)/SQRT(((50*POWER(80,POWER(COS(PI()*MOD(Calculator!$B$36/Calculator!$F$19,1)),2))+MIN(500,MAX(30,100*EXP(-0.3*'VSWR Calculator'!$C$24)*(1+3*ABS(MOD('VSWR Calculator'!$C$23/Calculator!$F$19/2,1)-0.5))))/'VSWR Calculator'!$C$25)+$C96)^2+(1500*ABS(SIN(2*PI()*MOD(Calculator!$B$36/Calculator!$F$19,1)))*IF(MOD(Calculator!$B$36/Calculator!$F$19,1)&lt;0.5,-1,1))^2)),2))</f>
        <v>—</v>
      </c>
      <c r="HJ96" s="253" t="str">
        <f aca="false">IF(OR(Calculator!$E$20&lt;&gt;"YES",Calculator!$B$36&lt;Calculator!$G$20),"—",ROUND((1+SQRT(((50*POWER(80,POWER(COS(PI()*MOD(Calculator!$B$36/Calculator!$F$20,1)),2))+MIN(500,MAX(30,100*EXP(-0.3*'VSWR Calculator'!$C$24)*(1+3*ABS(MOD('VSWR Calculator'!$C$23/Calculator!$F$20/2,1)-0.5))))/'VSWR Calculator'!$C$25)-$C96)^2+(1500*ABS(SIN(2*PI()*MOD(Calculator!$B$36/Calculator!$F$20,1)))*IF(MOD(Calculator!$B$36/Calculator!$F$20,1)&lt;0.5,-1,1))^2)/SQRT(((50*POWER(80,POWER(COS(PI()*MOD(Calculator!$B$36/Calculator!$F$20,1)),2))+MIN(500,MAX(30,100*EXP(-0.3*'VSWR Calculator'!$C$24)*(1+3*ABS(MOD('VSWR Calculator'!$C$23/Calculator!$F$20/2,1)-0.5))))/'VSWR Calculator'!$C$25)+$C96)^2+(1500*ABS(SIN(2*PI()*MOD(Calculator!$B$36/Calculator!$F$20,1)))*IF(MOD(Calculator!$B$36/Calculator!$F$20,1)&lt;0.5,-1,1))^2))/(1-SQRT(((50*POWER(80,POWER(COS(PI()*MOD(Calculator!$B$36/Calculator!$F$20,1)),2))+MIN(500,MAX(30,100*EXP(-0.3*'VSWR Calculator'!$C$24)*(1+3*ABS(MOD('VSWR Calculator'!$C$23/Calculator!$F$20/2,1)-0.5))))/'VSWR Calculator'!$C$25)-$C96)^2+(1500*ABS(SIN(2*PI()*MOD(Calculator!$B$36/Calculator!$F$20,1)))*IF(MOD(Calculator!$B$36/Calculator!$F$20,1)&lt;0.5,-1,1))^2)/SQRT(((50*POWER(80,POWER(COS(PI()*MOD(Calculator!$B$36/Calculator!$F$20,1)),2))+MIN(500,MAX(30,100*EXP(-0.3*'VSWR Calculator'!$C$24)*(1+3*ABS(MOD('VSWR Calculator'!$C$23/Calculator!$F$20/2,1)-0.5))))/'VSWR Calculator'!$C$25)+$C96)^2+(1500*ABS(SIN(2*PI()*MOD(Calculator!$B$36/Calculator!$F$20,1)))*IF(MOD(Calculator!$B$36/Calculator!$F$20,1)&lt;0.5,-1,1))^2)),2))</f>
        <v>—</v>
      </c>
      <c r="HK96" s="253" t="str">
        <f aca="false">IF(OR(Calculator!$E$21&lt;&gt;"YES",Calculator!$B$36&lt;Calculator!$G$21),"—",ROUND((1+SQRT(((50*POWER(80,POWER(COS(PI()*MOD(Calculator!$B$36/Calculator!$F$21,1)),2))+MIN(500,MAX(30,100*EXP(-0.3*'VSWR Calculator'!$C$24)*(1+3*ABS(MOD('VSWR Calculator'!$C$23/Calculator!$F$21/2,1)-0.5))))/'VSWR Calculator'!$C$25)-$C96)^2+(1500*ABS(SIN(2*PI()*MOD(Calculator!$B$36/Calculator!$F$21,1)))*IF(MOD(Calculator!$B$36/Calculator!$F$21,1)&lt;0.5,-1,1))^2)/SQRT(((50*POWER(80,POWER(COS(PI()*MOD(Calculator!$B$36/Calculator!$F$21,1)),2))+MIN(500,MAX(30,100*EXP(-0.3*'VSWR Calculator'!$C$24)*(1+3*ABS(MOD('VSWR Calculator'!$C$23/Calculator!$F$21/2,1)-0.5))))/'VSWR Calculator'!$C$25)+$C96)^2+(1500*ABS(SIN(2*PI()*MOD(Calculator!$B$36/Calculator!$F$21,1)))*IF(MOD(Calculator!$B$36/Calculator!$F$21,1)&lt;0.5,-1,1))^2))/(1-SQRT(((50*POWER(80,POWER(COS(PI()*MOD(Calculator!$B$36/Calculator!$F$21,1)),2))+MIN(500,MAX(30,100*EXP(-0.3*'VSWR Calculator'!$C$24)*(1+3*ABS(MOD('VSWR Calculator'!$C$23/Calculator!$F$21/2,1)-0.5))))/'VSWR Calculator'!$C$25)-$C96)^2+(1500*ABS(SIN(2*PI()*MOD(Calculator!$B$36/Calculator!$F$21,1)))*IF(MOD(Calculator!$B$36/Calculator!$F$21,1)&lt;0.5,-1,1))^2)/SQRT(((50*POWER(80,POWER(COS(PI()*MOD(Calculator!$B$36/Calculator!$F$21,1)),2))+MIN(500,MAX(30,100*EXP(-0.3*'VSWR Calculator'!$C$24)*(1+3*ABS(MOD('VSWR Calculator'!$C$23/Calculator!$F$21/2,1)-0.5))))/'VSWR Calculator'!$C$25)+$C96)^2+(1500*ABS(SIN(2*PI()*MOD(Calculator!$B$36/Calculator!$F$21,1)))*IF(MOD(Calculator!$B$36/Calculator!$F$21,1)&lt;0.5,-1,1))^2)),2))</f>
        <v>—</v>
      </c>
      <c r="HL96" s="253" t="str">
        <f aca="false">IF(OR(Calculator!$E$22&lt;&gt;"YES",Calculator!$B$36&lt;Calculator!$G$22),"—",ROUND((1+SQRT(((50*POWER(80,POWER(COS(PI()*MOD(Calculator!$B$36/Calculator!$F$22,1)),2))+MIN(500,MAX(30,100*EXP(-0.3*'VSWR Calculator'!$C$24)*(1+3*ABS(MOD('VSWR Calculator'!$C$23/Calculator!$F$22/2,1)-0.5))))/'VSWR Calculator'!$C$25)-$C96)^2+(1500*ABS(SIN(2*PI()*MOD(Calculator!$B$36/Calculator!$F$22,1)))*IF(MOD(Calculator!$B$36/Calculator!$F$22,1)&lt;0.5,-1,1))^2)/SQRT(((50*POWER(80,POWER(COS(PI()*MOD(Calculator!$B$36/Calculator!$F$22,1)),2))+MIN(500,MAX(30,100*EXP(-0.3*'VSWR Calculator'!$C$24)*(1+3*ABS(MOD('VSWR Calculator'!$C$23/Calculator!$F$22/2,1)-0.5))))/'VSWR Calculator'!$C$25)+$C96)^2+(1500*ABS(SIN(2*PI()*MOD(Calculator!$B$36/Calculator!$F$22,1)))*IF(MOD(Calculator!$B$36/Calculator!$F$22,1)&lt;0.5,-1,1))^2))/(1-SQRT(((50*POWER(80,POWER(COS(PI()*MOD(Calculator!$B$36/Calculator!$F$22,1)),2))+MIN(500,MAX(30,100*EXP(-0.3*'VSWR Calculator'!$C$24)*(1+3*ABS(MOD('VSWR Calculator'!$C$23/Calculator!$F$22/2,1)-0.5))))/'VSWR Calculator'!$C$25)-$C96)^2+(1500*ABS(SIN(2*PI()*MOD(Calculator!$B$36/Calculator!$F$22,1)))*IF(MOD(Calculator!$B$36/Calculator!$F$22,1)&lt;0.5,-1,1))^2)/SQRT(((50*POWER(80,POWER(COS(PI()*MOD(Calculator!$B$36/Calculator!$F$22,1)),2))+MIN(500,MAX(30,100*EXP(-0.3*'VSWR Calculator'!$C$24)*(1+3*ABS(MOD('VSWR Calculator'!$C$23/Calculator!$F$22/2,1)-0.5))))/'VSWR Calculator'!$C$25)+$C96)^2+(1500*ABS(SIN(2*PI()*MOD(Calculator!$B$36/Calculator!$F$22,1)))*IF(MOD(Calculator!$B$36/Calculator!$F$22,1)&lt;0.5,-1,1))^2)),2))</f>
        <v>—</v>
      </c>
      <c r="HM96" s="253" t="n">
        <f aca="false">IFERROR(ROUND((IF(ISNUMBER(HB96),HB96,0)+IF(ISNUMBER(HC96),HC96,0)+IF(ISNUMBER(HD96),HD96,0)+IF(ISNUMBER(HE96),HE96,0)+IF(ISNUMBER(HF96),HF96,0)+IF(ISNUMBER(HG96),HG96,0)+IF(ISNUMBER(HH96),HH96,0)+IF(ISNUMBER(HI96),HI96,0)+IF(ISNUMBER(HJ96),HJ96,0)+IF(ISNUMBER(HK96),HK96,0)+IF(ISNUMBER(HL96),HL96,0))/(IF(ISNUMBER(HB96),1,0)+IF(ISNUMBER(HC96),1,0)+IF(ISNUMBER(HD96),1,0)+IF(ISNUMBER(HE96),1,0)+IF(ISNUMBER(HF96),1,0)+IF(ISNUMBER(HG96),1,0)+IF(ISNUMBER(HH96),1,0)+IF(ISNUMBER(HI96),1,0)+IF(ISNUMBER(HJ96),1,0)+IF(ISNUMBER(HK96),1,0)+IF(ISNUMBER(HL96),1,0)),4),"")</f>
        <v>19.82</v>
      </c>
      <c r="HN96" s="253" t="str">
        <f aca="false">IF(OR(Calculator!$E$12&lt;&gt;"YES",Calculator!$B$37&lt;Calculator!$G$12),"—",ROUND((1+SQRT(((50*POWER(80,POWER(COS(PI()*MOD(Calculator!$B$37/Calculator!$F$12,1)),2))+MIN(500,MAX(30,100*EXP(-0.3*'VSWR Calculator'!$C$24)*(1+3*ABS(MOD('VSWR Calculator'!$C$23/Calculator!$F$12/2,1)-0.5))))/'VSWR Calculator'!$C$25)-$C96)^2+(1500*ABS(SIN(2*PI()*MOD(Calculator!$B$37/Calculator!$F$12,1)))*IF(MOD(Calculator!$B$37/Calculator!$F$12,1)&lt;0.5,-1,1))^2)/SQRT(((50*POWER(80,POWER(COS(PI()*MOD(Calculator!$B$37/Calculator!$F$12,1)),2))+MIN(500,MAX(30,100*EXP(-0.3*'VSWR Calculator'!$C$24)*(1+3*ABS(MOD('VSWR Calculator'!$C$23/Calculator!$F$12/2,1)-0.5))))/'VSWR Calculator'!$C$25)+$C96)^2+(1500*ABS(SIN(2*PI()*MOD(Calculator!$B$37/Calculator!$F$12,1)))*IF(MOD(Calculator!$B$37/Calculator!$F$12,1)&lt;0.5,-1,1))^2))/(1-SQRT(((50*POWER(80,POWER(COS(PI()*MOD(Calculator!$B$37/Calculator!$F$12,1)),2))+MIN(500,MAX(30,100*EXP(-0.3*'VSWR Calculator'!$C$24)*(1+3*ABS(MOD('VSWR Calculator'!$C$23/Calculator!$F$12/2,1)-0.5))))/'VSWR Calculator'!$C$25)-$C96)^2+(1500*ABS(SIN(2*PI()*MOD(Calculator!$B$37/Calculator!$F$12,1)))*IF(MOD(Calculator!$B$37/Calculator!$F$12,1)&lt;0.5,-1,1))^2)/SQRT(((50*POWER(80,POWER(COS(PI()*MOD(Calculator!$B$37/Calculator!$F$12,1)),2))+MIN(500,MAX(30,100*EXP(-0.3*'VSWR Calculator'!$C$24)*(1+3*ABS(MOD('VSWR Calculator'!$C$23/Calculator!$F$12/2,1)-0.5))))/'VSWR Calculator'!$C$25)+$C96)^2+(1500*ABS(SIN(2*PI()*MOD(Calculator!$B$37/Calculator!$F$12,1)))*IF(MOD(Calculator!$B$37/Calculator!$F$12,1)&lt;0.5,-1,1))^2)),2))</f>
        <v>—</v>
      </c>
      <c r="HO96" s="253" t="str">
        <f aca="false">IF(OR(Calculator!$E$13&lt;&gt;"YES",Calculator!$B$37&lt;Calculator!$G$13),"—",ROUND((1+SQRT(((50*POWER(80,POWER(COS(PI()*MOD(Calculator!$B$37/Calculator!$F$13,1)),2))+MIN(500,MAX(30,100*EXP(-0.3*'VSWR Calculator'!$C$24)*(1+3*ABS(MOD('VSWR Calculator'!$C$23/Calculator!$F$13/2,1)-0.5))))/'VSWR Calculator'!$C$25)-$C96)^2+(1500*ABS(SIN(2*PI()*MOD(Calculator!$B$37/Calculator!$F$13,1)))*IF(MOD(Calculator!$B$37/Calculator!$F$13,1)&lt;0.5,-1,1))^2)/SQRT(((50*POWER(80,POWER(COS(PI()*MOD(Calculator!$B$37/Calculator!$F$13,1)),2))+MIN(500,MAX(30,100*EXP(-0.3*'VSWR Calculator'!$C$24)*(1+3*ABS(MOD('VSWR Calculator'!$C$23/Calculator!$F$13/2,1)-0.5))))/'VSWR Calculator'!$C$25)+$C96)^2+(1500*ABS(SIN(2*PI()*MOD(Calculator!$B$37/Calculator!$F$13,1)))*IF(MOD(Calculator!$B$37/Calculator!$F$13,1)&lt;0.5,-1,1))^2))/(1-SQRT(((50*POWER(80,POWER(COS(PI()*MOD(Calculator!$B$37/Calculator!$F$13,1)),2))+MIN(500,MAX(30,100*EXP(-0.3*'VSWR Calculator'!$C$24)*(1+3*ABS(MOD('VSWR Calculator'!$C$23/Calculator!$F$13/2,1)-0.5))))/'VSWR Calculator'!$C$25)-$C96)^2+(1500*ABS(SIN(2*PI()*MOD(Calculator!$B$37/Calculator!$F$13,1)))*IF(MOD(Calculator!$B$37/Calculator!$F$13,1)&lt;0.5,-1,1))^2)/SQRT(((50*POWER(80,POWER(COS(PI()*MOD(Calculator!$B$37/Calculator!$F$13,1)),2))+MIN(500,MAX(30,100*EXP(-0.3*'VSWR Calculator'!$C$24)*(1+3*ABS(MOD('VSWR Calculator'!$C$23/Calculator!$F$13/2,1)-0.5))))/'VSWR Calculator'!$C$25)+$C96)^2+(1500*ABS(SIN(2*PI()*MOD(Calculator!$B$37/Calculator!$F$13,1)))*IF(MOD(Calculator!$B$37/Calculator!$F$13,1)&lt;0.5,-1,1))^2)),2))</f>
        <v>—</v>
      </c>
      <c r="HP96" s="253" t="str">
        <f aca="false">IF(OR(Calculator!$E$14&lt;&gt;"YES",Calculator!$B$37&lt;Calculator!$G$14),"—",ROUND((1+SQRT(((50*POWER(80,POWER(COS(PI()*MOD(Calculator!$B$37/Calculator!$F$14,1)),2))+MIN(500,MAX(30,100*EXP(-0.3*'VSWR Calculator'!$C$24)*(1+3*ABS(MOD('VSWR Calculator'!$C$23/Calculator!$F$14/2,1)-0.5))))/'VSWR Calculator'!$C$25)-$C96)^2+(1500*ABS(SIN(2*PI()*MOD(Calculator!$B$37/Calculator!$F$14,1)))*IF(MOD(Calculator!$B$37/Calculator!$F$14,1)&lt;0.5,-1,1))^2)/SQRT(((50*POWER(80,POWER(COS(PI()*MOD(Calculator!$B$37/Calculator!$F$14,1)),2))+MIN(500,MAX(30,100*EXP(-0.3*'VSWR Calculator'!$C$24)*(1+3*ABS(MOD('VSWR Calculator'!$C$23/Calculator!$F$14/2,1)-0.5))))/'VSWR Calculator'!$C$25)+$C96)^2+(1500*ABS(SIN(2*PI()*MOD(Calculator!$B$37/Calculator!$F$14,1)))*IF(MOD(Calculator!$B$37/Calculator!$F$14,1)&lt;0.5,-1,1))^2))/(1-SQRT(((50*POWER(80,POWER(COS(PI()*MOD(Calculator!$B$37/Calculator!$F$14,1)),2))+MIN(500,MAX(30,100*EXP(-0.3*'VSWR Calculator'!$C$24)*(1+3*ABS(MOD('VSWR Calculator'!$C$23/Calculator!$F$14/2,1)-0.5))))/'VSWR Calculator'!$C$25)-$C96)^2+(1500*ABS(SIN(2*PI()*MOD(Calculator!$B$37/Calculator!$F$14,1)))*IF(MOD(Calculator!$B$37/Calculator!$F$14,1)&lt;0.5,-1,1))^2)/SQRT(((50*POWER(80,POWER(COS(PI()*MOD(Calculator!$B$37/Calculator!$F$14,1)),2))+MIN(500,MAX(30,100*EXP(-0.3*'VSWR Calculator'!$C$24)*(1+3*ABS(MOD('VSWR Calculator'!$C$23/Calculator!$F$14/2,1)-0.5))))/'VSWR Calculator'!$C$25)+$C96)^2+(1500*ABS(SIN(2*PI()*MOD(Calculator!$B$37/Calculator!$F$14,1)))*IF(MOD(Calculator!$B$37/Calculator!$F$14,1)&lt;0.5,-1,1))^2)),2))</f>
        <v>—</v>
      </c>
      <c r="HQ96" s="253" t="n">
        <f aca="false">IF(OR(Calculator!$E$15&lt;&gt;"YES",Calculator!$B$37&lt;Calculator!$G$15),"—",ROUND((1+SQRT(((50*POWER(80,POWER(COS(PI()*MOD(Calculator!$B$37/Calculator!$F$15,1)),2))+MIN(500,MAX(30,100*EXP(-0.3*'VSWR Calculator'!$C$24)*(1+3*ABS(MOD('VSWR Calculator'!$C$23/Calculator!$F$15/2,1)-0.5))))/'VSWR Calculator'!$C$25)-$C96)^2+(1500*ABS(SIN(2*PI()*MOD(Calculator!$B$37/Calculator!$F$15,1)))*IF(MOD(Calculator!$B$37/Calculator!$F$15,1)&lt;0.5,-1,1))^2)/SQRT(((50*POWER(80,POWER(COS(PI()*MOD(Calculator!$B$37/Calculator!$F$15,1)),2))+MIN(500,MAX(30,100*EXP(-0.3*'VSWR Calculator'!$C$24)*(1+3*ABS(MOD('VSWR Calculator'!$C$23/Calculator!$F$15/2,1)-0.5))))/'VSWR Calculator'!$C$25)+$C96)^2+(1500*ABS(SIN(2*PI()*MOD(Calculator!$B$37/Calculator!$F$15,1)))*IF(MOD(Calculator!$B$37/Calculator!$F$15,1)&lt;0.5,-1,1))^2))/(1-SQRT(((50*POWER(80,POWER(COS(PI()*MOD(Calculator!$B$37/Calculator!$F$15,1)),2))+MIN(500,MAX(30,100*EXP(-0.3*'VSWR Calculator'!$C$24)*(1+3*ABS(MOD('VSWR Calculator'!$C$23/Calculator!$F$15/2,1)-0.5))))/'VSWR Calculator'!$C$25)-$C96)^2+(1500*ABS(SIN(2*PI()*MOD(Calculator!$B$37/Calculator!$F$15,1)))*IF(MOD(Calculator!$B$37/Calculator!$F$15,1)&lt;0.5,-1,1))^2)/SQRT(((50*POWER(80,POWER(COS(PI()*MOD(Calculator!$B$37/Calculator!$F$15,1)),2))+MIN(500,MAX(30,100*EXP(-0.3*'VSWR Calculator'!$C$24)*(1+3*ABS(MOD('VSWR Calculator'!$C$23/Calculator!$F$15/2,1)-0.5))))/'VSWR Calculator'!$C$25)+$C96)^2+(1500*ABS(SIN(2*PI()*MOD(Calculator!$B$37/Calculator!$F$15,1)))*IF(MOD(Calculator!$B$37/Calculator!$F$15,1)&lt;0.5,-1,1))^2)),2))</f>
        <v>2.64</v>
      </c>
      <c r="HR96" s="253" t="str">
        <f aca="false">IF(OR(Calculator!$E$16&lt;&gt;"YES",Calculator!$B$37&lt;Calculator!$G$16),"—",ROUND((1+SQRT(((50*POWER(80,POWER(COS(PI()*MOD(Calculator!$B$37/Calculator!$F$16,1)),2))+MIN(500,MAX(30,100*EXP(-0.3*'VSWR Calculator'!$C$24)*(1+3*ABS(MOD('VSWR Calculator'!$C$23/Calculator!$F$16/2,1)-0.5))))/'VSWR Calculator'!$C$25)-$C96)^2+(1500*ABS(SIN(2*PI()*MOD(Calculator!$B$37/Calculator!$F$16,1)))*IF(MOD(Calculator!$B$37/Calculator!$F$16,1)&lt;0.5,-1,1))^2)/SQRT(((50*POWER(80,POWER(COS(PI()*MOD(Calculator!$B$37/Calculator!$F$16,1)),2))+MIN(500,MAX(30,100*EXP(-0.3*'VSWR Calculator'!$C$24)*(1+3*ABS(MOD('VSWR Calculator'!$C$23/Calculator!$F$16/2,1)-0.5))))/'VSWR Calculator'!$C$25)+$C96)^2+(1500*ABS(SIN(2*PI()*MOD(Calculator!$B$37/Calculator!$F$16,1)))*IF(MOD(Calculator!$B$37/Calculator!$F$16,1)&lt;0.5,-1,1))^2))/(1-SQRT(((50*POWER(80,POWER(COS(PI()*MOD(Calculator!$B$37/Calculator!$F$16,1)),2))+MIN(500,MAX(30,100*EXP(-0.3*'VSWR Calculator'!$C$24)*(1+3*ABS(MOD('VSWR Calculator'!$C$23/Calculator!$F$16/2,1)-0.5))))/'VSWR Calculator'!$C$25)-$C96)^2+(1500*ABS(SIN(2*PI()*MOD(Calculator!$B$37/Calculator!$F$16,1)))*IF(MOD(Calculator!$B$37/Calculator!$F$16,1)&lt;0.5,-1,1))^2)/SQRT(((50*POWER(80,POWER(COS(PI()*MOD(Calculator!$B$37/Calculator!$F$16,1)),2))+MIN(500,MAX(30,100*EXP(-0.3*'VSWR Calculator'!$C$24)*(1+3*ABS(MOD('VSWR Calculator'!$C$23/Calculator!$F$16/2,1)-0.5))))/'VSWR Calculator'!$C$25)+$C96)^2+(1500*ABS(SIN(2*PI()*MOD(Calculator!$B$37/Calculator!$F$16,1)))*IF(MOD(Calculator!$B$37/Calculator!$F$16,1)&lt;0.5,-1,1))^2)),2))</f>
        <v>—</v>
      </c>
      <c r="HS96" s="253" t="n">
        <f aca="false">IF(OR(Calculator!$E$17&lt;&gt;"YES",Calculator!$B$37&lt;Calculator!$G$17),"—",ROUND((1+SQRT(((50*POWER(80,POWER(COS(PI()*MOD(Calculator!$B$37/Calculator!$F$17,1)),2))+MIN(500,MAX(30,100*EXP(-0.3*'VSWR Calculator'!$C$24)*(1+3*ABS(MOD('VSWR Calculator'!$C$23/Calculator!$F$17/2,1)-0.5))))/'VSWR Calculator'!$C$25)-$C96)^2+(1500*ABS(SIN(2*PI()*MOD(Calculator!$B$37/Calculator!$F$17,1)))*IF(MOD(Calculator!$B$37/Calculator!$F$17,1)&lt;0.5,-1,1))^2)/SQRT(((50*POWER(80,POWER(COS(PI()*MOD(Calculator!$B$37/Calculator!$F$17,1)),2))+MIN(500,MAX(30,100*EXP(-0.3*'VSWR Calculator'!$C$24)*(1+3*ABS(MOD('VSWR Calculator'!$C$23/Calculator!$F$17/2,1)-0.5))))/'VSWR Calculator'!$C$25)+$C96)^2+(1500*ABS(SIN(2*PI()*MOD(Calculator!$B$37/Calculator!$F$17,1)))*IF(MOD(Calculator!$B$37/Calculator!$F$17,1)&lt;0.5,-1,1))^2))/(1-SQRT(((50*POWER(80,POWER(COS(PI()*MOD(Calculator!$B$37/Calculator!$F$17,1)),2))+MIN(500,MAX(30,100*EXP(-0.3*'VSWR Calculator'!$C$24)*(1+3*ABS(MOD('VSWR Calculator'!$C$23/Calculator!$F$17/2,1)-0.5))))/'VSWR Calculator'!$C$25)-$C96)^2+(1500*ABS(SIN(2*PI()*MOD(Calculator!$B$37/Calculator!$F$17,1)))*IF(MOD(Calculator!$B$37/Calculator!$F$17,1)&lt;0.5,-1,1))^2)/SQRT(((50*POWER(80,POWER(COS(PI()*MOD(Calculator!$B$37/Calculator!$F$17,1)),2))+MIN(500,MAX(30,100*EXP(-0.3*'VSWR Calculator'!$C$24)*(1+3*ABS(MOD('VSWR Calculator'!$C$23/Calculator!$F$17/2,1)-0.5))))/'VSWR Calculator'!$C$25)+$C96)^2+(1500*ABS(SIN(2*PI()*MOD(Calculator!$B$37/Calculator!$F$17,1)))*IF(MOD(Calculator!$B$37/Calculator!$F$17,1)&lt;0.5,-1,1))^2)),2))</f>
        <v>15.88</v>
      </c>
      <c r="HT96" s="253" t="str">
        <f aca="false">IF(OR(Calculator!$E$18&lt;&gt;"YES",Calculator!$B$37&lt;Calculator!$G$18),"—",ROUND((1+SQRT(((50*POWER(80,POWER(COS(PI()*MOD(Calculator!$B$37/Calculator!$F$18,1)),2))+MIN(500,MAX(30,100*EXP(-0.3*'VSWR Calculator'!$C$24)*(1+3*ABS(MOD('VSWR Calculator'!$C$23/Calculator!$F$18/2,1)-0.5))))/'VSWR Calculator'!$C$25)-$C96)^2+(1500*ABS(SIN(2*PI()*MOD(Calculator!$B$37/Calculator!$F$18,1)))*IF(MOD(Calculator!$B$37/Calculator!$F$18,1)&lt;0.5,-1,1))^2)/SQRT(((50*POWER(80,POWER(COS(PI()*MOD(Calculator!$B$37/Calculator!$F$18,1)),2))+MIN(500,MAX(30,100*EXP(-0.3*'VSWR Calculator'!$C$24)*(1+3*ABS(MOD('VSWR Calculator'!$C$23/Calculator!$F$18/2,1)-0.5))))/'VSWR Calculator'!$C$25)+$C96)^2+(1500*ABS(SIN(2*PI()*MOD(Calculator!$B$37/Calculator!$F$18,1)))*IF(MOD(Calculator!$B$37/Calculator!$F$18,1)&lt;0.5,-1,1))^2))/(1-SQRT(((50*POWER(80,POWER(COS(PI()*MOD(Calculator!$B$37/Calculator!$F$18,1)),2))+MIN(500,MAX(30,100*EXP(-0.3*'VSWR Calculator'!$C$24)*(1+3*ABS(MOD('VSWR Calculator'!$C$23/Calculator!$F$18/2,1)-0.5))))/'VSWR Calculator'!$C$25)-$C96)^2+(1500*ABS(SIN(2*PI()*MOD(Calculator!$B$37/Calculator!$F$18,1)))*IF(MOD(Calculator!$B$37/Calculator!$F$18,1)&lt;0.5,-1,1))^2)/SQRT(((50*POWER(80,POWER(COS(PI()*MOD(Calculator!$B$37/Calculator!$F$18,1)),2))+MIN(500,MAX(30,100*EXP(-0.3*'VSWR Calculator'!$C$24)*(1+3*ABS(MOD('VSWR Calculator'!$C$23/Calculator!$F$18/2,1)-0.5))))/'VSWR Calculator'!$C$25)+$C96)^2+(1500*ABS(SIN(2*PI()*MOD(Calculator!$B$37/Calculator!$F$18,1)))*IF(MOD(Calculator!$B$37/Calculator!$F$18,1)&lt;0.5,-1,1))^2)),2))</f>
        <v>—</v>
      </c>
      <c r="HU96" s="253" t="str">
        <f aca="false">IF(OR(Calculator!$E$19&lt;&gt;"YES",Calculator!$B$37&lt;Calculator!$G$19),"—",ROUND((1+SQRT(((50*POWER(80,POWER(COS(PI()*MOD(Calculator!$B$37/Calculator!$F$19,1)),2))+MIN(500,MAX(30,100*EXP(-0.3*'VSWR Calculator'!$C$24)*(1+3*ABS(MOD('VSWR Calculator'!$C$23/Calculator!$F$19/2,1)-0.5))))/'VSWR Calculator'!$C$25)-$C96)^2+(1500*ABS(SIN(2*PI()*MOD(Calculator!$B$37/Calculator!$F$19,1)))*IF(MOD(Calculator!$B$37/Calculator!$F$19,1)&lt;0.5,-1,1))^2)/SQRT(((50*POWER(80,POWER(COS(PI()*MOD(Calculator!$B$37/Calculator!$F$19,1)),2))+MIN(500,MAX(30,100*EXP(-0.3*'VSWR Calculator'!$C$24)*(1+3*ABS(MOD('VSWR Calculator'!$C$23/Calculator!$F$19/2,1)-0.5))))/'VSWR Calculator'!$C$25)+$C96)^2+(1500*ABS(SIN(2*PI()*MOD(Calculator!$B$37/Calculator!$F$19,1)))*IF(MOD(Calculator!$B$37/Calculator!$F$19,1)&lt;0.5,-1,1))^2))/(1-SQRT(((50*POWER(80,POWER(COS(PI()*MOD(Calculator!$B$37/Calculator!$F$19,1)),2))+MIN(500,MAX(30,100*EXP(-0.3*'VSWR Calculator'!$C$24)*(1+3*ABS(MOD('VSWR Calculator'!$C$23/Calculator!$F$19/2,1)-0.5))))/'VSWR Calculator'!$C$25)-$C96)^2+(1500*ABS(SIN(2*PI()*MOD(Calculator!$B$37/Calculator!$F$19,1)))*IF(MOD(Calculator!$B$37/Calculator!$F$19,1)&lt;0.5,-1,1))^2)/SQRT(((50*POWER(80,POWER(COS(PI()*MOD(Calculator!$B$37/Calculator!$F$19,1)),2))+MIN(500,MAX(30,100*EXP(-0.3*'VSWR Calculator'!$C$24)*(1+3*ABS(MOD('VSWR Calculator'!$C$23/Calculator!$F$19/2,1)-0.5))))/'VSWR Calculator'!$C$25)+$C96)^2+(1500*ABS(SIN(2*PI()*MOD(Calculator!$B$37/Calculator!$F$19,1)))*IF(MOD(Calculator!$B$37/Calculator!$F$19,1)&lt;0.5,-1,1))^2)),2))</f>
        <v>—</v>
      </c>
      <c r="HV96" s="253" t="str">
        <f aca="false">IF(OR(Calculator!$E$20&lt;&gt;"YES",Calculator!$B$37&lt;Calculator!$G$20),"—",ROUND((1+SQRT(((50*POWER(80,POWER(COS(PI()*MOD(Calculator!$B$37/Calculator!$F$20,1)),2))+MIN(500,MAX(30,100*EXP(-0.3*'VSWR Calculator'!$C$24)*(1+3*ABS(MOD('VSWR Calculator'!$C$23/Calculator!$F$20/2,1)-0.5))))/'VSWR Calculator'!$C$25)-$C96)^2+(1500*ABS(SIN(2*PI()*MOD(Calculator!$B$37/Calculator!$F$20,1)))*IF(MOD(Calculator!$B$37/Calculator!$F$20,1)&lt;0.5,-1,1))^2)/SQRT(((50*POWER(80,POWER(COS(PI()*MOD(Calculator!$B$37/Calculator!$F$20,1)),2))+MIN(500,MAX(30,100*EXP(-0.3*'VSWR Calculator'!$C$24)*(1+3*ABS(MOD('VSWR Calculator'!$C$23/Calculator!$F$20/2,1)-0.5))))/'VSWR Calculator'!$C$25)+$C96)^2+(1500*ABS(SIN(2*PI()*MOD(Calculator!$B$37/Calculator!$F$20,1)))*IF(MOD(Calculator!$B$37/Calculator!$F$20,1)&lt;0.5,-1,1))^2))/(1-SQRT(((50*POWER(80,POWER(COS(PI()*MOD(Calculator!$B$37/Calculator!$F$20,1)),2))+MIN(500,MAX(30,100*EXP(-0.3*'VSWR Calculator'!$C$24)*(1+3*ABS(MOD('VSWR Calculator'!$C$23/Calculator!$F$20/2,1)-0.5))))/'VSWR Calculator'!$C$25)-$C96)^2+(1500*ABS(SIN(2*PI()*MOD(Calculator!$B$37/Calculator!$F$20,1)))*IF(MOD(Calculator!$B$37/Calculator!$F$20,1)&lt;0.5,-1,1))^2)/SQRT(((50*POWER(80,POWER(COS(PI()*MOD(Calculator!$B$37/Calculator!$F$20,1)),2))+MIN(500,MAX(30,100*EXP(-0.3*'VSWR Calculator'!$C$24)*(1+3*ABS(MOD('VSWR Calculator'!$C$23/Calculator!$F$20/2,1)-0.5))))/'VSWR Calculator'!$C$25)+$C96)^2+(1500*ABS(SIN(2*PI()*MOD(Calculator!$B$37/Calculator!$F$20,1)))*IF(MOD(Calculator!$B$37/Calculator!$F$20,1)&lt;0.5,-1,1))^2)),2))</f>
        <v>—</v>
      </c>
      <c r="HW96" s="253" t="str">
        <f aca="false">IF(OR(Calculator!$E$21&lt;&gt;"YES",Calculator!$B$37&lt;Calculator!$G$21),"—",ROUND((1+SQRT(((50*POWER(80,POWER(COS(PI()*MOD(Calculator!$B$37/Calculator!$F$21,1)),2))+MIN(500,MAX(30,100*EXP(-0.3*'VSWR Calculator'!$C$24)*(1+3*ABS(MOD('VSWR Calculator'!$C$23/Calculator!$F$21/2,1)-0.5))))/'VSWR Calculator'!$C$25)-$C96)^2+(1500*ABS(SIN(2*PI()*MOD(Calculator!$B$37/Calculator!$F$21,1)))*IF(MOD(Calculator!$B$37/Calculator!$F$21,1)&lt;0.5,-1,1))^2)/SQRT(((50*POWER(80,POWER(COS(PI()*MOD(Calculator!$B$37/Calculator!$F$21,1)),2))+MIN(500,MAX(30,100*EXP(-0.3*'VSWR Calculator'!$C$24)*(1+3*ABS(MOD('VSWR Calculator'!$C$23/Calculator!$F$21/2,1)-0.5))))/'VSWR Calculator'!$C$25)+$C96)^2+(1500*ABS(SIN(2*PI()*MOD(Calculator!$B$37/Calculator!$F$21,1)))*IF(MOD(Calculator!$B$37/Calculator!$F$21,1)&lt;0.5,-1,1))^2))/(1-SQRT(((50*POWER(80,POWER(COS(PI()*MOD(Calculator!$B$37/Calculator!$F$21,1)),2))+MIN(500,MAX(30,100*EXP(-0.3*'VSWR Calculator'!$C$24)*(1+3*ABS(MOD('VSWR Calculator'!$C$23/Calculator!$F$21/2,1)-0.5))))/'VSWR Calculator'!$C$25)-$C96)^2+(1500*ABS(SIN(2*PI()*MOD(Calculator!$B$37/Calculator!$F$21,1)))*IF(MOD(Calculator!$B$37/Calculator!$F$21,1)&lt;0.5,-1,1))^2)/SQRT(((50*POWER(80,POWER(COS(PI()*MOD(Calculator!$B$37/Calculator!$F$21,1)),2))+MIN(500,MAX(30,100*EXP(-0.3*'VSWR Calculator'!$C$24)*(1+3*ABS(MOD('VSWR Calculator'!$C$23/Calculator!$F$21/2,1)-0.5))))/'VSWR Calculator'!$C$25)+$C96)^2+(1500*ABS(SIN(2*PI()*MOD(Calculator!$B$37/Calculator!$F$21,1)))*IF(MOD(Calculator!$B$37/Calculator!$F$21,1)&lt;0.5,-1,1))^2)),2))</f>
        <v>—</v>
      </c>
      <c r="HX96" s="253" t="str">
        <f aca="false">IF(OR(Calculator!$E$22&lt;&gt;"YES",Calculator!$B$37&lt;Calculator!$G$22),"—",ROUND((1+SQRT(((50*POWER(80,POWER(COS(PI()*MOD(Calculator!$B$37/Calculator!$F$22,1)),2))+MIN(500,MAX(30,100*EXP(-0.3*'VSWR Calculator'!$C$24)*(1+3*ABS(MOD('VSWR Calculator'!$C$23/Calculator!$F$22/2,1)-0.5))))/'VSWR Calculator'!$C$25)-$C96)^2+(1500*ABS(SIN(2*PI()*MOD(Calculator!$B$37/Calculator!$F$22,1)))*IF(MOD(Calculator!$B$37/Calculator!$F$22,1)&lt;0.5,-1,1))^2)/SQRT(((50*POWER(80,POWER(COS(PI()*MOD(Calculator!$B$37/Calculator!$F$22,1)),2))+MIN(500,MAX(30,100*EXP(-0.3*'VSWR Calculator'!$C$24)*(1+3*ABS(MOD('VSWR Calculator'!$C$23/Calculator!$F$22/2,1)-0.5))))/'VSWR Calculator'!$C$25)+$C96)^2+(1500*ABS(SIN(2*PI()*MOD(Calculator!$B$37/Calculator!$F$22,1)))*IF(MOD(Calculator!$B$37/Calculator!$F$22,1)&lt;0.5,-1,1))^2))/(1-SQRT(((50*POWER(80,POWER(COS(PI()*MOD(Calculator!$B$37/Calculator!$F$22,1)),2))+MIN(500,MAX(30,100*EXP(-0.3*'VSWR Calculator'!$C$24)*(1+3*ABS(MOD('VSWR Calculator'!$C$23/Calculator!$F$22/2,1)-0.5))))/'VSWR Calculator'!$C$25)-$C96)^2+(1500*ABS(SIN(2*PI()*MOD(Calculator!$B$37/Calculator!$F$22,1)))*IF(MOD(Calculator!$B$37/Calculator!$F$22,1)&lt;0.5,-1,1))^2)/SQRT(((50*POWER(80,POWER(COS(PI()*MOD(Calculator!$B$37/Calculator!$F$22,1)),2))+MIN(500,MAX(30,100*EXP(-0.3*'VSWR Calculator'!$C$24)*(1+3*ABS(MOD('VSWR Calculator'!$C$23/Calculator!$F$22/2,1)-0.5))))/'VSWR Calculator'!$C$25)+$C96)^2+(1500*ABS(SIN(2*PI()*MOD(Calculator!$B$37/Calculator!$F$22,1)))*IF(MOD(Calculator!$B$37/Calculator!$F$22,1)&lt;0.5,-1,1))^2)),2))</f>
        <v>—</v>
      </c>
      <c r="HY96" s="253" t="n">
        <f aca="false">IFERROR(ROUND((IF(ISNUMBER(HN96),HN96,0)+IF(ISNUMBER(HO96),HO96,0)+IF(ISNUMBER(HP96),HP96,0)+IF(ISNUMBER(HQ96),HQ96,0)+IF(ISNUMBER(HR96),HR96,0)+IF(ISNUMBER(HS96),HS96,0)+IF(ISNUMBER(HT96),HT96,0)+IF(ISNUMBER(HU96),HU96,0)+IF(ISNUMBER(HV96),HV96,0)+IF(ISNUMBER(HW96),HW96,0)+IF(ISNUMBER(HX96),HX96,0))/(IF(ISNUMBER(HN96),1,0)+IF(ISNUMBER(HO96),1,0)+IF(ISNUMBER(HP96),1,0)+IF(ISNUMBER(HQ96),1,0)+IF(ISNUMBER(HR96),1,0)+IF(ISNUMBER(HS96),1,0)+IF(ISNUMBER(HT96),1,0)+IF(ISNUMBER(HU96),1,0)+IF(ISNUMBER(HV96),1,0)+IF(ISNUMBER(HW96),1,0)+IF(ISNUMBER(HX96),1,0)),4),"")</f>
        <v>9.26</v>
      </c>
      <c r="HZ96" s="253" t="str">
        <f aca="false">IF(OR(Calculator!$E$12&lt;&gt;"YES",Calculator!$B$38&lt;Calculator!$G$12),"—",ROUND((1+SQRT(((50*POWER(80,POWER(COS(PI()*MOD(Calculator!$B$38/Calculator!$F$12,1)),2))+MIN(500,MAX(30,100*EXP(-0.3*'VSWR Calculator'!$C$24)*(1+3*ABS(MOD('VSWR Calculator'!$C$23/Calculator!$F$12/2,1)-0.5))))/'VSWR Calculator'!$C$25)-$C96)^2+(1500*ABS(SIN(2*PI()*MOD(Calculator!$B$38/Calculator!$F$12,1)))*IF(MOD(Calculator!$B$38/Calculator!$F$12,1)&lt;0.5,-1,1))^2)/SQRT(((50*POWER(80,POWER(COS(PI()*MOD(Calculator!$B$38/Calculator!$F$12,1)),2))+MIN(500,MAX(30,100*EXP(-0.3*'VSWR Calculator'!$C$24)*(1+3*ABS(MOD('VSWR Calculator'!$C$23/Calculator!$F$12/2,1)-0.5))))/'VSWR Calculator'!$C$25)+$C96)^2+(1500*ABS(SIN(2*PI()*MOD(Calculator!$B$38/Calculator!$F$12,1)))*IF(MOD(Calculator!$B$38/Calculator!$F$12,1)&lt;0.5,-1,1))^2))/(1-SQRT(((50*POWER(80,POWER(COS(PI()*MOD(Calculator!$B$38/Calculator!$F$12,1)),2))+MIN(500,MAX(30,100*EXP(-0.3*'VSWR Calculator'!$C$24)*(1+3*ABS(MOD('VSWR Calculator'!$C$23/Calculator!$F$12/2,1)-0.5))))/'VSWR Calculator'!$C$25)-$C96)^2+(1500*ABS(SIN(2*PI()*MOD(Calculator!$B$38/Calculator!$F$12,1)))*IF(MOD(Calculator!$B$38/Calculator!$F$12,1)&lt;0.5,-1,1))^2)/SQRT(((50*POWER(80,POWER(COS(PI()*MOD(Calculator!$B$38/Calculator!$F$12,1)),2))+MIN(500,MAX(30,100*EXP(-0.3*'VSWR Calculator'!$C$24)*(1+3*ABS(MOD('VSWR Calculator'!$C$23/Calculator!$F$12/2,1)-0.5))))/'VSWR Calculator'!$C$25)+$C96)^2+(1500*ABS(SIN(2*PI()*MOD(Calculator!$B$38/Calculator!$F$12,1)))*IF(MOD(Calculator!$B$38/Calculator!$F$12,1)&lt;0.5,-1,1))^2)),2))</f>
        <v>—</v>
      </c>
      <c r="IA96" s="253" t="str">
        <f aca="false">IF(OR(Calculator!$E$13&lt;&gt;"YES",Calculator!$B$38&lt;Calculator!$G$13),"—",ROUND((1+SQRT(((50*POWER(80,POWER(COS(PI()*MOD(Calculator!$B$38/Calculator!$F$13,1)),2))+MIN(500,MAX(30,100*EXP(-0.3*'VSWR Calculator'!$C$24)*(1+3*ABS(MOD('VSWR Calculator'!$C$23/Calculator!$F$13/2,1)-0.5))))/'VSWR Calculator'!$C$25)-$C96)^2+(1500*ABS(SIN(2*PI()*MOD(Calculator!$B$38/Calculator!$F$13,1)))*IF(MOD(Calculator!$B$38/Calculator!$F$13,1)&lt;0.5,-1,1))^2)/SQRT(((50*POWER(80,POWER(COS(PI()*MOD(Calculator!$B$38/Calculator!$F$13,1)),2))+MIN(500,MAX(30,100*EXP(-0.3*'VSWR Calculator'!$C$24)*(1+3*ABS(MOD('VSWR Calculator'!$C$23/Calculator!$F$13/2,1)-0.5))))/'VSWR Calculator'!$C$25)+$C96)^2+(1500*ABS(SIN(2*PI()*MOD(Calculator!$B$38/Calculator!$F$13,1)))*IF(MOD(Calculator!$B$38/Calculator!$F$13,1)&lt;0.5,-1,1))^2))/(1-SQRT(((50*POWER(80,POWER(COS(PI()*MOD(Calculator!$B$38/Calculator!$F$13,1)),2))+MIN(500,MAX(30,100*EXP(-0.3*'VSWR Calculator'!$C$24)*(1+3*ABS(MOD('VSWR Calculator'!$C$23/Calculator!$F$13/2,1)-0.5))))/'VSWR Calculator'!$C$25)-$C96)^2+(1500*ABS(SIN(2*PI()*MOD(Calculator!$B$38/Calculator!$F$13,1)))*IF(MOD(Calculator!$B$38/Calculator!$F$13,1)&lt;0.5,-1,1))^2)/SQRT(((50*POWER(80,POWER(COS(PI()*MOD(Calculator!$B$38/Calculator!$F$13,1)),2))+MIN(500,MAX(30,100*EXP(-0.3*'VSWR Calculator'!$C$24)*(1+3*ABS(MOD('VSWR Calculator'!$C$23/Calculator!$F$13/2,1)-0.5))))/'VSWR Calculator'!$C$25)+$C96)^2+(1500*ABS(SIN(2*PI()*MOD(Calculator!$B$38/Calculator!$F$13,1)))*IF(MOD(Calculator!$B$38/Calculator!$F$13,1)&lt;0.5,-1,1))^2)),2))</f>
        <v>—</v>
      </c>
      <c r="IB96" s="253" t="str">
        <f aca="false">IF(OR(Calculator!$E$14&lt;&gt;"YES",Calculator!$B$38&lt;Calculator!$G$14),"—",ROUND((1+SQRT(((50*POWER(80,POWER(COS(PI()*MOD(Calculator!$B$38/Calculator!$F$14,1)),2))+MIN(500,MAX(30,100*EXP(-0.3*'VSWR Calculator'!$C$24)*(1+3*ABS(MOD('VSWR Calculator'!$C$23/Calculator!$F$14/2,1)-0.5))))/'VSWR Calculator'!$C$25)-$C96)^2+(1500*ABS(SIN(2*PI()*MOD(Calculator!$B$38/Calculator!$F$14,1)))*IF(MOD(Calculator!$B$38/Calculator!$F$14,1)&lt;0.5,-1,1))^2)/SQRT(((50*POWER(80,POWER(COS(PI()*MOD(Calculator!$B$38/Calculator!$F$14,1)),2))+MIN(500,MAX(30,100*EXP(-0.3*'VSWR Calculator'!$C$24)*(1+3*ABS(MOD('VSWR Calculator'!$C$23/Calculator!$F$14/2,1)-0.5))))/'VSWR Calculator'!$C$25)+$C96)^2+(1500*ABS(SIN(2*PI()*MOD(Calculator!$B$38/Calculator!$F$14,1)))*IF(MOD(Calculator!$B$38/Calculator!$F$14,1)&lt;0.5,-1,1))^2))/(1-SQRT(((50*POWER(80,POWER(COS(PI()*MOD(Calculator!$B$38/Calculator!$F$14,1)),2))+MIN(500,MAX(30,100*EXP(-0.3*'VSWR Calculator'!$C$24)*(1+3*ABS(MOD('VSWR Calculator'!$C$23/Calculator!$F$14/2,1)-0.5))))/'VSWR Calculator'!$C$25)-$C96)^2+(1500*ABS(SIN(2*PI()*MOD(Calculator!$B$38/Calculator!$F$14,1)))*IF(MOD(Calculator!$B$38/Calculator!$F$14,1)&lt;0.5,-1,1))^2)/SQRT(((50*POWER(80,POWER(COS(PI()*MOD(Calculator!$B$38/Calculator!$F$14,1)),2))+MIN(500,MAX(30,100*EXP(-0.3*'VSWR Calculator'!$C$24)*(1+3*ABS(MOD('VSWR Calculator'!$C$23/Calculator!$F$14/2,1)-0.5))))/'VSWR Calculator'!$C$25)+$C96)^2+(1500*ABS(SIN(2*PI()*MOD(Calculator!$B$38/Calculator!$F$14,1)))*IF(MOD(Calculator!$B$38/Calculator!$F$14,1)&lt;0.5,-1,1))^2)),2))</f>
        <v>—</v>
      </c>
      <c r="IC96" s="253" t="n">
        <f aca="false">IF(OR(Calculator!$E$15&lt;&gt;"YES",Calculator!$B$38&lt;Calculator!$G$15),"—",ROUND((1+SQRT(((50*POWER(80,POWER(COS(PI()*MOD(Calculator!$B$38/Calculator!$F$15,1)),2))+MIN(500,MAX(30,100*EXP(-0.3*'VSWR Calculator'!$C$24)*(1+3*ABS(MOD('VSWR Calculator'!$C$23/Calculator!$F$15/2,1)-0.5))))/'VSWR Calculator'!$C$25)-$C96)^2+(1500*ABS(SIN(2*PI()*MOD(Calculator!$B$38/Calculator!$F$15,1)))*IF(MOD(Calculator!$B$38/Calculator!$F$15,1)&lt;0.5,-1,1))^2)/SQRT(((50*POWER(80,POWER(COS(PI()*MOD(Calculator!$B$38/Calculator!$F$15,1)),2))+MIN(500,MAX(30,100*EXP(-0.3*'VSWR Calculator'!$C$24)*(1+3*ABS(MOD('VSWR Calculator'!$C$23/Calculator!$F$15/2,1)-0.5))))/'VSWR Calculator'!$C$25)+$C96)^2+(1500*ABS(SIN(2*PI()*MOD(Calculator!$B$38/Calculator!$F$15,1)))*IF(MOD(Calculator!$B$38/Calculator!$F$15,1)&lt;0.5,-1,1))^2))/(1-SQRT(((50*POWER(80,POWER(COS(PI()*MOD(Calculator!$B$38/Calculator!$F$15,1)),2))+MIN(500,MAX(30,100*EXP(-0.3*'VSWR Calculator'!$C$24)*(1+3*ABS(MOD('VSWR Calculator'!$C$23/Calculator!$F$15/2,1)-0.5))))/'VSWR Calculator'!$C$25)-$C96)^2+(1500*ABS(SIN(2*PI()*MOD(Calculator!$B$38/Calculator!$F$15,1)))*IF(MOD(Calculator!$B$38/Calculator!$F$15,1)&lt;0.5,-1,1))^2)/SQRT(((50*POWER(80,POWER(COS(PI()*MOD(Calculator!$B$38/Calculator!$F$15,1)),2))+MIN(500,MAX(30,100*EXP(-0.3*'VSWR Calculator'!$C$24)*(1+3*ABS(MOD('VSWR Calculator'!$C$23/Calculator!$F$15/2,1)-0.5))))/'VSWR Calculator'!$C$25)+$C96)^2+(1500*ABS(SIN(2*PI()*MOD(Calculator!$B$38/Calculator!$F$15,1)))*IF(MOD(Calculator!$B$38/Calculator!$F$15,1)&lt;0.5,-1,1))^2)),2))</f>
        <v>2.43</v>
      </c>
      <c r="ID96" s="253" t="str">
        <f aca="false">IF(OR(Calculator!$E$16&lt;&gt;"YES",Calculator!$B$38&lt;Calculator!$G$16),"—",ROUND((1+SQRT(((50*POWER(80,POWER(COS(PI()*MOD(Calculator!$B$38/Calculator!$F$16,1)),2))+MIN(500,MAX(30,100*EXP(-0.3*'VSWR Calculator'!$C$24)*(1+3*ABS(MOD('VSWR Calculator'!$C$23/Calculator!$F$16/2,1)-0.5))))/'VSWR Calculator'!$C$25)-$C96)^2+(1500*ABS(SIN(2*PI()*MOD(Calculator!$B$38/Calculator!$F$16,1)))*IF(MOD(Calculator!$B$38/Calculator!$F$16,1)&lt;0.5,-1,1))^2)/SQRT(((50*POWER(80,POWER(COS(PI()*MOD(Calculator!$B$38/Calculator!$F$16,1)),2))+MIN(500,MAX(30,100*EXP(-0.3*'VSWR Calculator'!$C$24)*(1+3*ABS(MOD('VSWR Calculator'!$C$23/Calculator!$F$16/2,1)-0.5))))/'VSWR Calculator'!$C$25)+$C96)^2+(1500*ABS(SIN(2*PI()*MOD(Calculator!$B$38/Calculator!$F$16,1)))*IF(MOD(Calculator!$B$38/Calculator!$F$16,1)&lt;0.5,-1,1))^2))/(1-SQRT(((50*POWER(80,POWER(COS(PI()*MOD(Calculator!$B$38/Calculator!$F$16,1)),2))+MIN(500,MAX(30,100*EXP(-0.3*'VSWR Calculator'!$C$24)*(1+3*ABS(MOD('VSWR Calculator'!$C$23/Calculator!$F$16/2,1)-0.5))))/'VSWR Calculator'!$C$25)-$C96)^2+(1500*ABS(SIN(2*PI()*MOD(Calculator!$B$38/Calculator!$F$16,1)))*IF(MOD(Calculator!$B$38/Calculator!$F$16,1)&lt;0.5,-1,1))^2)/SQRT(((50*POWER(80,POWER(COS(PI()*MOD(Calculator!$B$38/Calculator!$F$16,1)),2))+MIN(500,MAX(30,100*EXP(-0.3*'VSWR Calculator'!$C$24)*(1+3*ABS(MOD('VSWR Calculator'!$C$23/Calculator!$F$16/2,1)-0.5))))/'VSWR Calculator'!$C$25)+$C96)^2+(1500*ABS(SIN(2*PI()*MOD(Calculator!$B$38/Calculator!$F$16,1)))*IF(MOD(Calculator!$B$38/Calculator!$F$16,1)&lt;0.5,-1,1))^2)),2))</f>
        <v>—</v>
      </c>
      <c r="IE96" s="253" t="n">
        <f aca="false">IF(OR(Calculator!$E$17&lt;&gt;"YES",Calculator!$B$38&lt;Calculator!$G$17),"—",ROUND((1+SQRT(((50*POWER(80,POWER(COS(PI()*MOD(Calculator!$B$38/Calculator!$F$17,1)),2))+MIN(500,MAX(30,100*EXP(-0.3*'VSWR Calculator'!$C$24)*(1+3*ABS(MOD('VSWR Calculator'!$C$23/Calculator!$F$17/2,1)-0.5))))/'VSWR Calculator'!$C$25)-$C96)^2+(1500*ABS(SIN(2*PI()*MOD(Calculator!$B$38/Calculator!$F$17,1)))*IF(MOD(Calculator!$B$38/Calculator!$F$17,1)&lt;0.5,-1,1))^2)/SQRT(((50*POWER(80,POWER(COS(PI()*MOD(Calculator!$B$38/Calculator!$F$17,1)),2))+MIN(500,MAX(30,100*EXP(-0.3*'VSWR Calculator'!$C$24)*(1+3*ABS(MOD('VSWR Calculator'!$C$23/Calculator!$F$17/2,1)-0.5))))/'VSWR Calculator'!$C$25)+$C96)^2+(1500*ABS(SIN(2*PI()*MOD(Calculator!$B$38/Calculator!$F$17,1)))*IF(MOD(Calculator!$B$38/Calculator!$F$17,1)&lt;0.5,-1,1))^2))/(1-SQRT(((50*POWER(80,POWER(COS(PI()*MOD(Calculator!$B$38/Calculator!$F$17,1)),2))+MIN(500,MAX(30,100*EXP(-0.3*'VSWR Calculator'!$C$24)*(1+3*ABS(MOD('VSWR Calculator'!$C$23/Calculator!$F$17/2,1)-0.5))))/'VSWR Calculator'!$C$25)-$C96)^2+(1500*ABS(SIN(2*PI()*MOD(Calculator!$B$38/Calculator!$F$17,1)))*IF(MOD(Calculator!$B$38/Calculator!$F$17,1)&lt;0.5,-1,1))^2)/SQRT(((50*POWER(80,POWER(COS(PI()*MOD(Calculator!$B$38/Calculator!$F$17,1)),2))+MIN(500,MAX(30,100*EXP(-0.3*'VSWR Calculator'!$C$24)*(1+3*ABS(MOD('VSWR Calculator'!$C$23/Calculator!$F$17/2,1)-0.5))))/'VSWR Calculator'!$C$25)+$C96)^2+(1500*ABS(SIN(2*PI()*MOD(Calculator!$B$38/Calculator!$F$17,1)))*IF(MOD(Calculator!$B$38/Calculator!$F$17,1)&lt;0.5,-1,1))^2)),2))</f>
        <v>19.5</v>
      </c>
      <c r="IF96" s="253" t="str">
        <f aca="false">IF(OR(Calculator!$E$18&lt;&gt;"YES",Calculator!$B$38&lt;Calculator!$G$18),"—",ROUND((1+SQRT(((50*POWER(80,POWER(COS(PI()*MOD(Calculator!$B$38/Calculator!$F$18,1)),2))+MIN(500,MAX(30,100*EXP(-0.3*'VSWR Calculator'!$C$24)*(1+3*ABS(MOD('VSWR Calculator'!$C$23/Calculator!$F$18/2,1)-0.5))))/'VSWR Calculator'!$C$25)-$C96)^2+(1500*ABS(SIN(2*PI()*MOD(Calculator!$B$38/Calculator!$F$18,1)))*IF(MOD(Calculator!$B$38/Calculator!$F$18,1)&lt;0.5,-1,1))^2)/SQRT(((50*POWER(80,POWER(COS(PI()*MOD(Calculator!$B$38/Calculator!$F$18,1)),2))+MIN(500,MAX(30,100*EXP(-0.3*'VSWR Calculator'!$C$24)*(1+3*ABS(MOD('VSWR Calculator'!$C$23/Calculator!$F$18/2,1)-0.5))))/'VSWR Calculator'!$C$25)+$C96)^2+(1500*ABS(SIN(2*PI()*MOD(Calculator!$B$38/Calculator!$F$18,1)))*IF(MOD(Calculator!$B$38/Calculator!$F$18,1)&lt;0.5,-1,1))^2))/(1-SQRT(((50*POWER(80,POWER(COS(PI()*MOD(Calculator!$B$38/Calculator!$F$18,1)),2))+MIN(500,MAX(30,100*EXP(-0.3*'VSWR Calculator'!$C$24)*(1+3*ABS(MOD('VSWR Calculator'!$C$23/Calculator!$F$18/2,1)-0.5))))/'VSWR Calculator'!$C$25)-$C96)^2+(1500*ABS(SIN(2*PI()*MOD(Calculator!$B$38/Calculator!$F$18,1)))*IF(MOD(Calculator!$B$38/Calculator!$F$18,1)&lt;0.5,-1,1))^2)/SQRT(((50*POWER(80,POWER(COS(PI()*MOD(Calculator!$B$38/Calculator!$F$18,1)),2))+MIN(500,MAX(30,100*EXP(-0.3*'VSWR Calculator'!$C$24)*(1+3*ABS(MOD('VSWR Calculator'!$C$23/Calculator!$F$18/2,1)-0.5))))/'VSWR Calculator'!$C$25)+$C96)^2+(1500*ABS(SIN(2*PI()*MOD(Calculator!$B$38/Calculator!$F$18,1)))*IF(MOD(Calculator!$B$38/Calculator!$F$18,1)&lt;0.5,-1,1))^2)),2))</f>
        <v>—</v>
      </c>
      <c r="IG96" s="253" t="str">
        <f aca="false">IF(OR(Calculator!$E$19&lt;&gt;"YES",Calculator!$B$38&lt;Calculator!$G$19),"—",ROUND((1+SQRT(((50*POWER(80,POWER(COS(PI()*MOD(Calculator!$B$38/Calculator!$F$19,1)),2))+MIN(500,MAX(30,100*EXP(-0.3*'VSWR Calculator'!$C$24)*(1+3*ABS(MOD('VSWR Calculator'!$C$23/Calculator!$F$19/2,1)-0.5))))/'VSWR Calculator'!$C$25)-$C96)^2+(1500*ABS(SIN(2*PI()*MOD(Calculator!$B$38/Calculator!$F$19,1)))*IF(MOD(Calculator!$B$38/Calculator!$F$19,1)&lt;0.5,-1,1))^2)/SQRT(((50*POWER(80,POWER(COS(PI()*MOD(Calculator!$B$38/Calculator!$F$19,1)),2))+MIN(500,MAX(30,100*EXP(-0.3*'VSWR Calculator'!$C$24)*(1+3*ABS(MOD('VSWR Calculator'!$C$23/Calculator!$F$19/2,1)-0.5))))/'VSWR Calculator'!$C$25)+$C96)^2+(1500*ABS(SIN(2*PI()*MOD(Calculator!$B$38/Calculator!$F$19,1)))*IF(MOD(Calculator!$B$38/Calculator!$F$19,1)&lt;0.5,-1,1))^2))/(1-SQRT(((50*POWER(80,POWER(COS(PI()*MOD(Calculator!$B$38/Calculator!$F$19,1)),2))+MIN(500,MAX(30,100*EXP(-0.3*'VSWR Calculator'!$C$24)*(1+3*ABS(MOD('VSWR Calculator'!$C$23/Calculator!$F$19/2,1)-0.5))))/'VSWR Calculator'!$C$25)-$C96)^2+(1500*ABS(SIN(2*PI()*MOD(Calculator!$B$38/Calculator!$F$19,1)))*IF(MOD(Calculator!$B$38/Calculator!$F$19,1)&lt;0.5,-1,1))^2)/SQRT(((50*POWER(80,POWER(COS(PI()*MOD(Calculator!$B$38/Calculator!$F$19,1)),2))+MIN(500,MAX(30,100*EXP(-0.3*'VSWR Calculator'!$C$24)*(1+3*ABS(MOD('VSWR Calculator'!$C$23/Calculator!$F$19/2,1)-0.5))))/'VSWR Calculator'!$C$25)+$C96)^2+(1500*ABS(SIN(2*PI()*MOD(Calculator!$B$38/Calculator!$F$19,1)))*IF(MOD(Calculator!$B$38/Calculator!$F$19,1)&lt;0.5,-1,1))^2)),2))</f>
        <v>—</v>
      </c>
      <c r="IH96" s="253" t="str">
        <f aca="false">IF(OR(Calculator!$E$20&lt;&gt;"YES",Calculator!$B$38&lt;Calculator!$G$20),"—",ROUND((1+SQRT(((50*POWER(80,POWER(COS(PI()*MOD(Calculator!$B$38/Calculator!$F$20,1)),2))+MIN(500,MAX(30,100*EXP(-0.3*'VSWR Calculator'!$C$24)*(1+3*ABS(MOD('VSWR Calculator'!$C$23/Calculator!$F$20/2,1)-0.5))))/'VSWR Calculator'!$C$25)-$C96)^2+(1500*ABS(SIN(2*PI()*MOD(Calculator!$B$38/Calculator!$F$20,1)))*IF(MOD(Calculator!$B$38/Calculator!$F$20,1)&lt;0.5,-1,1))^2)/SQRT(((50*POWER(80,POWER(COS(PI()*MOD(Calculator!$B$38/Calculator!$F$20,1)),2))+MIN(500,MAX(30,100*EXP(-0.3*'VSWR Calculator'!$C$24)*(1+3*ABS(MOD('VSWR Calculator'!$C$23/Calculator!$F$20/2,1)-0.5))))/'VSWR Calculator'!$C$25)+$C96)^2+(1500*ABS(SIN(2*PI()*MOD(Calculator!$B$38/Calculator!$F$20,1)))*IF(MOD(Calculator!$B$38/Calculator!$F$20,1)&lt;0.5,-1,1))^2))/(1-SQRT(((50*POWER(80,POWER(COS(PI()*MOD(Calculator!$B$38/Calculator!$F$20,1)),2))+MIN(500,MAX(30,100*EXP(-0.3*'VSWR Calculator'!$C$24)*(1+3*ABS(MOD('VSWR Calculator'!$C$23/Calculator!$F$20/2,1)-0.5))))/'VSWR Calculator'!$C$25)-$C96)^2+(1500*ABS(SIN(2*PI()*MOD(Calculator!$B$38/Calculator!$F$20,1)))*IF(MOD(Calculator!$B$38/Calculator!$F$20,1)&lt;0.5,-1,1))^2)/SQRT(((50*POWER(80,POWER(COS(PI()*MOD(Calculator!$B$38/Calculator!$F$20,1)),2))+MIN(500,MAX(30,100*EXP(-0.3*'VSWR Calculator'!$C$24)*(1+3*ABS(MOD('VSWR Calculator'!$C$23/Calculator!$F$20/2,1)-0.5))))/'VSWR Calculator'!$C$25)+$C96)^2+(1500*ABS(SIN(2*PI()*MOD(Calculator!$B$38/Calculator!$F$20,1)))*IF(MOD(Calculator!$B$38/Calculator!$F$20,1)&lt;0.5,-1,1))^2)),2))</f>
        <v>—</v>
      </c>
      <c r="II96" s="253" t="str">
        <f aca="false">IF(OR(Calculator!$E$21&lt;&gt;"YES",Calculator!$B$38&lt;Calculator!$G$21),"—",ROUND((1+SQRT(((50*POWER(80,POWER(COS(PI()*MOD(Calculator!$B$38/Calculator!$F$21,1)),2))+MIN(500,MAX(30,100*EXP(-0.3*'VSWR Calculator'!$C$24)*(1+3*ABS(MOD('VSWR Calculator'!$C$23/Calculator!$F$21/2,1)-0.5))))/'VSWR Calculator'!$C$25)-$C96)^2+(1500*ABS(SIN(2*PI()*MOD(Calculator!$B$38/Calculator!$F$21,1)))*IF(MOD(Calculator!$B$38/Calculator!$F$21,1)&lt;0.5,-1,1))^2)/SQRT(((50*POWER(80,POWER(COS(PI()*MOD(Calculator!$B$38/Calculator!$F$21,1)),2))+MIN(500,MAX(30,100*EXP(-0.3*'VSWR Calculator'!$C$24)*(1+3*ABS(MOD('VSWR Calculator'!$C$23/Calculator!$F$21/2,1)-0.5))))/'VSWR Calculator'!$C$25)+$C96)^2+(1500*ABS(SIN(2*PI()*MOD(Calculator!$B$38/Calculator!$F$21,1)))*IF(MOD(Calculator!$B$38/Calculator!$F$21,1)&lt;0.5,-1,1))^2))/(1-SQRT(((50*POWER(80,POWER(COS(PI()*MOD(Calculator!$B$38/Calculator!$F$21,1)),2))+MIN(500,MAX(30,100*EXP(-0.3*'VSWR Calculator'!$C$24)*(1+3*ABS(MOD('VSWR Calculator'!$C$23/Calculator!$F$21/2,1)-0.5))))/'VSWR Calculator'!$C$25)-$C96)^2+(1500*ABS(SIN(2*PI()*MOD(Calculator!$B$38/Calculator!$F$21,1)))*IF(MOD(Calculator!$B$38/Calculator!$F$21,1)&lt;0.5,-1,1))^2)/SQRT(((50*POWER(80,POWER(COS(PI()*MOD(Calculator!$B$38/Calculator!$F$21,1)),2))+MIN(500,MAX(30,100*EXP(-0.3*'VSWR Calculator'!$C$24)*(1+3*ABS(MOD('VSWR Calculator'!$C$23/Calculator!$F$21/2,1)-0.5))))/'VSWR Calculator'!$C$25)+$C96)^2+(1500*ABS(SIN(2*PI()*MOD(Calculator!$B$38/Calculator!$F$21,1)))*IF(MOD(Calculator!$B$38/Calculator!$F$21,1)&lt;0.5,-1,1))^2)),2))</f>
        <v>—</v>
      </c>
      <c r="IJ96" s="253" t="str">
        <f aca="false">IF(OR(Calculator!$E$22&lt;&gt;"YES",Calculator!$B$38&lt;Calculator!$G$22),"—",ROUND((1+SQRT(((50*POWER(80,POWER(COS(PI()*MOD(Calculator!$B$38/Calculator!$F$22,1)),2))+MIN(500,MAX(30,100*EXP(-0.3*'VSWR Calculator'!$C$24)*(1+3*ABS(MOD('VSWR Calculator'!$C$23/Calculator!$F$22/2,1)-0.5))))/'VSWR Calculator'!$C$25)-$C96)^2+(1500*ABS(SIN(2*PI()*MOD(Calculator!$B$38/Calculator!$F$22,1)))*IF(MOD(Calculator!$B$38/Calculator!$F$22,1)&lt;0.5,-1,1))^2)/SQRT(((50*POWER(80,POWER(COS(PI()*MOD(Calculator!$B$38/Calculator!$F$22,1)),2))+MIN(500,MAX(30,100*EXP(-0.3*'VSWR Calculator'!$C$24)*(1+3*ABS(MOD('VSWR Calculator'!$C$23/Calculator!$F$22/2,1)-0.5))))/'VSWR Calculator'!$C$25)+$C96)^2+(1500*ABS(SIN(2*PI()*MOD(Calculator!$B$38/Calculator!$F$22,1)))*IF(MOD(Calculator!$B$38/Calculator!$F$22,1)&lt;0.5,-1,1))^2))/(1-SQRT(((50*POWER(80,POWER(COS(PI()*MOD(Calculator!$B$38/Calculator!$F$22,1)),2))+MIN(500,MAX(30,100*EXP(-0.3*'VSWR Calculator'!$C$24)*(1+3*ABS(MOD('VSWR Calculator'!$C$23/Calculator!$F$22/2,1)-0.5))))/'VSWR Calculator'!$C$25)-$C96)^2+(1500*ABS(SIN(2*PI()*MOD(Calculator!$B$38/Calculator!$F$22,1)))*IF(MOD(Calculator!$B$38/Calculator!$F$22,1)&lt;0.5,-1,1))^2)/SQRT(((50*POWER(80,POWER(COS(PI()*MOD(Calculator!$B$38/Calculator!$F$22,1)),2))+MIN(500,MAX(30,100*EXP(-0.3*'VSWR Calculator'!$C$24)*(1+3*ABS(MOD('VSWR Calculator'!$C$23/Calculator!$F$22/2,1)-0.5))))/'VSWR Calculator'!$C$25)+$C96)^2+(1500*ABS(SIN(2*PI()*MOD(Calculator!$B$38/Calculator!$F$22,1)))*IF(MOD(Calculator!$B$38/Calculator!$F$22,1)&lt;0.5,-1,1))^2)),2))</f>
        <v>—</v>
      </c>
      <c r="IK96" s="253" t="n">
        <f aca="false">IFERROR(ROUND((IF(ISNUMBER(HZ96),HZ96,0)+IF(ISNUMBER(IA96),IA96,0)+IF(ISNUMBER(IB96),IB96,0)+IF(ISNUMBER(IC96),IC96,0)+IF(ISNUMBER(ID96),ID96,0)+IF(ISNUMBER(IE96),IE96,0)+IF(ISNUMBER(IF96),IF96,0)+IF(ISNUMBER(IG96),IG96,0)+IF(ISNUMBER(IH96),IH96,0)+IF(ISNUMBER(II96),II96,0)+IF(ISNUMBER(IJ96),IJ96,0))/(IF(ISNUMBER(HZ96),1,0)+IF(ISNUMBER(IA96),1,0)+IF(ISNUMBER(IB96),1,0)+IF(ISNUMBER(IC96),1,0)+IF(ISNUMBER(ID96),1,0)+IF(ISNUMBER(IE96),1,0)+IF(ISNUMBER(IF96),1,0)+IF(ISNUMBER(IG96),1,0)+IF(ISNUMBER(IH96),1,0)+IF(ISNUMBER(II96),1,0)+IF(ISNUMBER(IJ96),1,0)),4),"")</f>
        <v>10.965</v>
      </c>
    </row>
    <row r="97" customFormat="false" ht="15" hidden="false" customHeight="true" outlineLevel="0" collapsed="false">
      <c r="A97" s="261" t="s">
        <v>539</v>
      </c>
      <c r="B97" s="262" t="s">
        <v>339</v>
      </c>
      <c r="C97" s="261" t="n">
        <v>3150</v>
      </c>
      <c r="D97" s="261" t="str">
        <f aca="false">IF(OR(Calculator!$E$12&lt;&gt;"YES",Calculator!$B$29&lt;Calculator!$G$12),"—",ROUND((1+SQRT(((50*POWER(80,POWER(COS(PI()*MOD(Calculator!$B$29/Calculator!$F$12,1)),2))-$C97)^2+(1500*ABS(SIN(2*PI()*MOD(Calculator!$B$29/Calculator!$F$12,1)))*IF(MOD(Calculator!$B$29/Calculator!$F$12,1)&lt;0.5,-1,1))^2)/((50*POWER(80,POWER(COS(PI()*MOD(Calculator!$B$29/Calculator!$F$12,1)),2))+$C97)^2+(1500*ABS(SIN(2*PI()*MOD(Calculator!$B$29/Calculator!$F$12,1)))*IF(MOD(Calculator!$B$29/Calculator!$F$12,1)&lt;0.5,-1,1))^2)))/(1-SQRT(((50*POWER(80,POWER(COS(PI()*MOD(Calculator!$B$29/Calculator!$F$12,1)),2))-$C97)^2+(1500*ABS(SIN(2*PI()*MOD(Calculator!$B$29/Calculator!$F$12,1)))*IF(MOD(Calculator!$B$29/Calculator!$F$12,1)&lt;0.5,-1,1))^2)/((50*POWER(80,POWER(COS(PI()*MOD(Calculator!$B$29/Calculator!$F$12,1)),2))+$C97)^2+(1500*ABS(SIN(2*PI()*MOD(Calculator!$B$29/Calculator!$F$12,1)))*IF(MOD(Calculator!$B$29/Calculator!$F$12,1)&lt;0.5,-1,1))^2))),2))</f>
        <v>—</v>
      </c>
      <c r="E97" s="261" t="str">
        <f aca="false">IF(OR(Calculator!$E$13&lt;&gt;"YES",Calculator!$B$29&lt;Calculator!$G$13),"—",ROUND((1+SQRT(((50*POWER(80,POWER(COS(PI()*MOD(Calculator!$B$29/Calculator!$F$13,1)),2))-$C97)^2+(1500*ABS(SIN(2*PI()*MOD(Calculator!$B$29/Calculator!$F$13,1)))*IF(MOD(Calculator!$B$29/Calculator!$F$13,1)&lt;0.5,-1,1))^2)/((50*POWER(80,POWER(COS(PI()*MOD(Calculator!$B$29/Calculator!$F$13,1)),2))+$C97)^2+(1500*ABS(SIN(2*PI()*MOD(Calculator!$B$29/Calculator!$F$13,1)))*IF(MOD(Calculator!$B$29/Calculator!$F$13,1)&lt;0.5,-1,1))^2)))/(1-SQRT(((50*POWER(80,POWER(COS(PI()*MOD(Calculator!$B$29/Calculator!$F$13,1)),2))-$C97)^2+(1500*ABS(SIN(2*PI()*MOD(Calculator!$B$29/Calculator!$F$13,1)))*IF(MOD(Calculator!$B$29/Calculator!$F$13,1)&lt;0.5,-1,1))^2)/((50*POWER(80,POWER(COS(PI()*MOD(Calculator!$B$29/Calculator!$F$13,1)),2))+$C97)^2+(1500*ABS(SIN(2*PI()*MOD(Calculator!$B$29/Calculator!$F$13,1)))*IF(MOD(Calculator!$B$29/Calculator!$F$13,1)&lt;0.5,-1,1))^2))),2))</f>
        <v>—</v>
      </c>
      <c r="F97" s="261" t="str">
        <f aca="false">IF(OR(Calculator!$E$14&lt;&gt;"YES",Calculator!$B$29&lt;Calculator!$G$14),"—",ROUND((1+SQRT(((50*POWER(80,POWER(COS(PI()*MOD(Calculator!$B$29/Calculator!$F$14,1)),2))-$C97)^2+(1500*ABS(SIN(2*PI()*MOD(Calculator!$B$29/Calculator!$F$14,1)))*IF(MOD(Calculator!$B$29/Calculator!$F$14,1)&lt;0.5,-1,1))^2)/((50*POWER(80,POWER(COS(PI()*MOD(Calculator!$B$29/Calculator!$F$14,1)),2))+$C97)^2+(1500*ABS(SIN(2*PI()*MOD(Calculator!$B$29/Calculator!$F$14,1)))*IF(MOD(Calculator!$B$29/Calculator!$F$14,1)&lt;0.5,-1,1))^2)))/(1-SQRT(((50*POWER(80,POWER(COS(PI()*MOD(Calculator!$B$29/Calculator!$F$14,1)),2))-$C97)^2+(1500*ABS(SIN(2*PI()*MOD(Calculator!$B$29/Calculator!$F$14,1)))*IF(MOD(Calculator!$B$29/Calculator!$F$14,1)&lt;0.5,-1,1))^2)/((50*POWER(80,POWER(COS(PI()*MOD(Calculator!$B$29/Calculator!$F$14,1)),2))+$C97)^2+(1500*ABS(SIN(2*PI()*MOD(Calculator!$B$29/Calculator!$F$14,1)))*IF(MOD(Calculator!$B$29/Calculator!$F$14,1)&lt;0.5,-1,1))^2))),2))</f>
        <v>—</v>
      </c>
      <c r="G97" s="261" t="n">
        <f aca="false">IF(OR(Calculator!$E$15&lt;&gt;"YES",Calculator!$B$29&lt;Calculator!$G$15),"—",ROUND((1+SQRT(((50*POWER(80,POWER(COS(PI()*MOD(Calculator!$B$29/Calculator!$F$15,1)),2))-$C97)^2+(1500*ABS(SIN(2*PI()*MOD(Calculator!$B$29/Calculator!$F$15,1)))*IF(MOD(Calculator!$B$29/Calculator!$F$15,1)&lt;0.5,-1,1))^2)/((50*POWER(80,POWER(COS(PI()*MOD(Calculator!$B$29/Calculator!$F$15,1)),2))+$C97)^2+(1500*ABS(SIN(2*PI()*MOD(Calculator!$B$29/Calculator!$F$15,1)))*IF(MOD(Calculator!$B$29/Calculator!$F$15,1)&lt;0.5,-1,1))^2)))/(1-SQRT(((50*POWER(80,POWER(COS(PI()*MOD(Calculator!$B$29/Calculator!$F$15,1)),2))-$C97)^2+(1500*ABS(SIN(2*PI()*MOD(Calculator!$B$29/Calculator!$F$15,1)))*IF(MOD(Calculator!$B$29/Calculator!$F$15,1)&lt;0.5,-1,1))^2)/((50*POWER(80,POWER(COS(PI()*MOD(Calculator!$B$29/Calculator!$F$15,1)),2))+$C97)^2+(1500*ABS(SIN(2*PI()*MOD(Calculator!$B$29/Calculator!$F$15,1)))*IF(MOD(Calculator!$B$29/Calculator!$F$15,1)&lt;0.5,-1,1))^2))),2))</f>
        <v>24.48</v>
      </c>
      <c r="H97" s="261" t="str">
        <f aca="false">IF(OR(Calculator!$E$16&lt;&gt;"YES",Calculator!$B$29&lt;Calculator!$G$16),"—",ROUND((1+SQRT(((50*POWER(80,POWER(COS(PI()*MOD(Calculator!$B$29/Calculator!$F$16,1)),2))-$C97)^2+(1500*ABS(SIN(2*PI()*MOD(Calculator!$B$29/Calculator!$F$16,1)))*IF(MOD(Calculator!$B$29/Calculator!$F$16,1)&lt;0.5,-1,1))^2)/((50*POWER(80,POWER(COS(PI()*MOD(Calculator!$B$29/Calculator!$F$16,1)),2))+$C97)^2+(1500*ABS(SIN(2*PI()*MOD(Calculator!$B$29/Calculator!$F$16,1)))*IF(MOD(Calculator!$B$29/Calculator!$F$16,1)&lt;0.5,-1,1))^2)))/(1-SQRT(((50*POWER(80,POWER(COS(PI()*MOD(Calculator!$B$29/Calculator!$F$16,1)),2))-$C97)^2+(1500*ABS(SIN(2*PI()*MOD(Calculator!$B$29/Calculator!$F$16,1)))*IF(MOD(Calculator!$B$29/Calculator!$F$16,1)&lt;0.5,-1,1))^2)/((50*POWER(80,POWER(COS(PI()*MOD(Calculator!$B$29/Calculator!$F$16,1)),2))+$C97)^2+(1500*ABS(SIN(2*PI()*MOD(Calculator!$B$29/Calculator!$F$16,1)))*IF(MOD(Calculator!$B$29/Calculator!$F$16,1)&lt;0.5,-1,1))^2))),2))</f>
        <v>—</v>
      </c>
      <c r="I97" s="261" t="n">
        <f aca="false">IF(OR(Calculator!$E$17&lt;&gt;"YES",Calculator!$B$29&lt;Calculator!$G$17),"—",ROUND((1+SQRT(((50*POWER(80,POWER(COS(PI()*MOD(Calculator!$B$29/Calculator!$F$17,1)),2))-$C97)^2+(1500*ABS(SIN(2*PI()*MOD(Calculator!$B$29/Calculator!$F$17,1)))*IF(MOD(Calculator!$B$29/Calculator!$F$17,1)&lt;0.5,-1,1))^2)/((50*POWER(80,POWER(COS(PI()*MOD(Calculator!$B$29/Calculator!$F$17,1)),2))+$C97)^2+(1500*ABS(SIN(2*PI()*MOD(Calculator!$B$29/Calculator!$F$17,1)))*IF(MOD(Calculator!$B$29/Calculator!$F$17,1)&lt;0.5,-1,1))^2)))/(1-SQRT(((50*POWER(80,POWER(COS(PI()*MOD(Calculator!$B$29/Calculator!$F$17,1)),2))-$C97)^2+(1500*ABS(SIN(2*PI()*MOD(Calculator!$B$29/Calculator!$F$17,1)))*IF(MOD(Calculator!$B$29/Calculator!$F$17,1)&lt;0.5,-1,1))^2)/((50*POWER(80,POWER(COS(PI()*MOD(Calculator!$B$29/Calculator!$F$17,1)),2))+$C97)^2+(1500*ABS(SIN(2*PI()*MOD(Calculator!$B$29/Calculator!$F$17,1)))*IF(MOD(Calculator!$B$29/Calculator!$F$17,1)&lt;0.5,-1,1))^2))),2))</f>
        <v>21.98</v>
      </c>
      <c r="J97" s="261" t="str">
        <f aca="false">IF(OR(Calculator!$E$18&lt;&gt;"YES",Calculator!$B$29&lt;Calculator!$G$18),"—",ROUND((1+SQRT(((50*POWER(80,POWER(COS(PI()*MOD(Calculator!$B$29/Calculator!$F$18,1)),2))-$C97)^2+(1500*ABS(SIN(2*PI()*MOD(Calculator!$B$29/Calculator!$F$18,1)))*IF(MOD(Calculator!$B$29/Calculator!$F$18,1)&lt;0.5,-1,1))^2)/((50*POWER(80,POWER(COS(PI()*MOD(Calculator!$B$29/Calculator!$F$18,1)),2))+$C97)^2+(1500*ABS(SIN(2*PI()*MOD(Calculator!$B$29/Calculator!$F$18,1)))*IF(MOD(Calculator!$B$29/Calculator!$F$18,1)&lt;0.5,-1,1))^2)))/(1-SQRT(((50*POWER(80,POWER(COS(PI()*MOD(Calculator!$B$29/Calculator!$F$18,1)),2))-$C97)^2+(1500*ABS(SIN(2*PI()*MOD(Calculator!$B$29/Calculator!$F$18,1)))*IF(MOD(Calculator!$B$29/Calculator!$F$18,1)&lt;0.5,-1,1))^2)/((50*POWER(80,POWER(COS(PI()*MOD(Calculator!$B$29/Calculator!$F$18,1)),2))+$C97)^2+(1500*ABS(SIN(2*PI()*MOD(Calculator!$B$29/Calculator!$F$18,1)))*IF(MOD(Calculator!$B$29/Calculator!$F$18,1)&lt;0.5,-1,1))^2))),2))</f>
        <v>—</v>
      </c>
      <c r="K97" s="261" t="str">
        <f aca="false">IF(OR(Calculator!$E$19&lt;&gt;"YES",Calculator!$B$29&lt;Calculator!$G$19),"—",ROUND((1+SQRT(((50*POWER(80,POWER(COS(PI()*MOD(Calculator!$B$29/Calculator!$F$19,1)),2))-$C97)^2+(1500*ABS(SIN(2*PI()*MOD(Calculator!$B$29/Calculator!$F$19,1)))*IF(MOD(Calculator!$B$29/Calculator!$F$19,1)&lt;0.5,-1,1))^2)/((50*POWER(80,POWER(COS(PI()*MOD(Calculator!$B$29/Calculator!$F$19,1)),2))+$C97)^2+(1500*ABS(SIN(2*PI()*MOD(Calculator!$B$29/Calculator!$F$19,1)))*IF(MOD(Calculator!$B$29/Calculator!$F$19,1)&lt;0.5,-1,1))^2)))/(1-SQRT(((50*POWER(80,POWER(COS(PI()*MOD(Calculator!$B$29/Calculator!$F$19,1)),2))-$C97)^2+(1500*ABS(SIN(2*PI()*MOD(Calculator!$B$29/Calculator!$F$19,1)))*IF(MOD(Calculator!$B$29/Calculator!$F$19,1)&lt;0.5,-1,1))^2)/((50*POWER(80,POWER(COS(PI()*MOD(Calculator!$B$29/Calculator!$F$19,1)),2))+$C97)^2+(1500*ABS(SIN(2*PI()*MOD(Calculator!$B$29/Calculator!$F$19,1)))*IF(MOD(Calculator!$B$29/Calculator!$F$19,1)&lt;0.5,-1,1))^2))),2))</f>
        <v>—</v>
      </c>
      <c r="L97" s="261" t="str">
        <f aca="false">IF(OR(Calculator!$E$20&lt;&gt;"YES",Calculator!$B$29&lt;Calculator!$G$20),"—",ROUND((1+SQRT(((50*POWER(80,POWER(COS(PI()*MOD(Calculator!$B$29/Calculator!$F$20,1)),2))-$C97)^2+(1500*ABS(SIN(2*PI()*MOD(Calculator!$B$29/Calculator!$F$20,1)))*IF(MOD(Calculator!$B$29/Calculator!$F$20,1)&lt;0.5,-1,1))^2)/((50*POWER(80,POWER(COS(PI()*MOD(Calculator!$B$29/Calculator!$F$20,1)),2))+$C97)^2+(1500*ABS(SIN(2*PI()*MOD(Calculator!$B$29/Calculator!$F$20,1)))*IF(MOD(Calculator!$B$29/Calculator!$F$20,1)&lt;0.5,-1,1))^2)))/(1-SQRT(((50*POWER(80,POWER(COS(PI()*MOD(Calculator!$B$29/Calculator!$F$20,1)),2))-$C97)^2+(1500*ABS(SIN(2*PI()*MOD(Calculator!$B$29/Calculator!$F$20,1)))*IF(MOD(Calculator!$B$29/Calculator!$F$20,1)&lt;0.5,-1,1))^2)/((50*POWER(80,POWER(COS(PI()*MOD(Calculator!$B$29/Calculator!$F$20,1)),2))+$C97)^2+(1500*ABS(SIN(2*PI()*MOD(Calculator!$B$29/Calculator!$F$20,1)))*IF(MOD(Calculator!$B$29/Calculator!$F$20,1)&lt;0.5,-1,1))^2))),2))</f>
        <v>—</v>
      </c>
      <c r="M97" s="261" t="str">
        <f aca="false">IF(OR(Calculator!$E$21&lt;&gt;"YES",Calculator!$B$29&lt;Calculator!$G$21),"—",ROUND((1+SQRT(((50*POWER(80,POWER(COS(PI()*MOD(Calculator!$B$29/Calculator!$F$21,1)),2))-$C97)^2+(1500*ABS(SIN(2*PI()*MOD(Calculator!$B$29/Calculator!$F$21,1)))*IF(MOD(Calculator!$B$29/Calculator!$F$21,1)&lt;0.5,-1,1))^2)/((50*POWER(80,POWER(COS(PI()*MOD(Calculator!$B$29/Calculator!$F$21,1)),2))+$C97)^2+(1500*ABS(SIN(2*PI()*MOD(Calculator!$B$29/Calculator!$F$21,1)))*IF(MOD(Calculator!$B$29/Calculator!$F$21,1)&lt;0.5,-1,1))^2)))/(1-SQRT(((50*POWER(80,POWER(COS(PI()*MOD(Calculator!$B$29/Calculator!$F$21,1)),2))-$C97)^2+(1500*ABS(SIN(2*PI()*MOD(Calculator!$B$29/Calculator!$F$21,1)))*IF(MOD(Calculator!$B$29/Calculator!$F$21,1)&lt;0.5,-1,1))^2)/((50*POWER(80,POWER(COS(PI()*MOD(Calculator!$B$29/Calculator!$F$21,1)),2))+$C97)^2+(1500*ABS(SIN(2*PI()*MOD(Calculator!$B$29/Calculator!$F$21,1)))*IF(MOD(Calculator!$B$29/Calculator!$F$21,1)&lt;0.5,-1,1))^2))),2))</f>
        <v>—</v>
      </c>
      <c r="N97" s="261" t="str">
        <f aca="false">IF(OR(Calculator!$E$22&lt;&gt;"YES",Calculator!$B$29&lt;Calculator!$G$22),"—",ROUND((1+SQRT(((50*POWER(80,POWER(COS(PI()*MOD(Calculator!$B$29/Calculator!$F$22,1)),2))-$C97)^2+(1500*ABS(SIN(2*PI()*MOD(Calculator!$B$29/Calculator!$F$22,1)))*IF(MOD(Calculator!$B$29/Calculator!$F$22,1)&lt;0.5,-1,1))^2)/((50*POWER(80,POWER(COS(PI()*MOD(Calculator!$B$29/Calculator!$F$22,1)),2))+$C97)^2+(1500*ABS(SIN(2*PI()*MOD(Calculator!$B$29/Calculator!$F$22,1)))*IF(MOD(Calculator!$B$29/Calculator!$F$22,1)&lt;0.5,-1,1))^2)))/(1-SQRT(((50*POWER(80,POWER(COS(PI()*MOD(Calculator!$B$29/Calculator!$F$22,1)),2))-$C97)^2+(1500*ABS(SIN(2*PI()*MOD(Calculator!$B$29/Calculator!$F$22,1)))*IF(MOD(Calculator!$B$29/Calculator!$F$22,1)&lt;0.5,-1,1))^2)/((50*POWER(80,POWER(COS(PI()*MOD(Calculator!$B$29/Calculator!$F$22,1)),2))+$C97)^2+(1500*ABS(SIN(2*PI()*MOD(Calculator!$B$29/Calculator!$F$22,1)))*IF(MOD(Calculator!$B$29/Calculator!$F$22,1)&lt;0.5,-1,1))^2))),2))</f>
        <v>—</v>
      </c>
      <c r="O97" s="301" t="n">
        <f aca="false">IFERROR(ROUND((IF(ISNUMBER(D97),D97,0)+IF(ISNUMBER(E97),E97,0)+IF(ISNUMBER(F97),F97,0)+IF(ISNUMBER(G97),G97,0)+IF(ISNUMBER(H97),H97,0)+IF(ISNUMBER(I97),I97,0)+IF(ISNUMBER(J97),J97,0)+IF(ISNUMBER(K97),K97,0)+IF(ISNUMBER(L97),L97,0)+IF(ISNUMBER(M97),M97,0)+IF(ISNUMBER(N97),N97,0))/(IF(ISNUMBER(D97),1,0)+IF(ISNUMBER(E97),1,0)+IF(ISNUMBER(F97),1,0)+IF(ISNUMBER(G97),1,0)+IF(ISNUMBER(H97),1,0)+IF(ISNUMBER(I97),1,0)+IF(ISNUMBER(J97),1,0)+IF(ISNUMBER(K97),1,0)+IF(ISNUMBER(L97),1,0)+IF(ISNUMBER(M97),1,0)+IF(ISNUMBER(N97),1,0)),4),"")</f>
        <v>23.23</v>
      </c>
      <c r="P97" s="261" t="str">
        <f aca="false">IF(OR(Calculator!$E$12&lt;&gt;"YES",Calculator!$B$30&lt;Calculator!$G$12),"—",ROUND((1+SQRT(((50*POWER(80,POWER(COS(PI()*MOD(Calculator!$B$30/Calculator!$F$12,1)),2))-$C97)^2+(1500*ABS(SIN(2*PI()*MOD(Calculator!$B$30/Calculator!$F$12,1)))*IF(MOD(Calculator!$B$30/Calculator!$F$12,1)&lt;0.5,-1,1))^2)/((50*POWER(80,POWER(COS(PI()*MOD(Calculator!$B$30/Calculator!$F$12,1)),2))+$C97)^2+(1500*ABS(SIN(2*PI()*MOD(Calculator!$B$30/Calculator!$F$12,1)))*IF(MOD(Calculator!$B$30/Calculator!$F$12,1)&lt;0.5,-1,1))^2)))/(1-SQRT(((50*POWER(80,POWER(COS(PI()*MOD(Calculator!$B$30/Calculator!$F$12,1)),2))-$C97)^2+(1500*ABS(SIN(2*PI()*MOD(Calculator!$B$30/Calculator!$F$12,1)))*IF(MOD(Calculator!$B$30/Calculator!$F$12,1)&lt;0.5,-1,1))^2)/((50*POWER(80,POWER(COS(PI()*MOD(Calculator!$B$30/Calculator!$F$12,1)),2))+$C97)^2+(1500*ABS(SIN(2*PI()*MOD(Calculator!$B$30/Calculator!$F$12,1)))*IF(MOD(Calculator!$B$30/Calculator!$F$12,1)&lt;0.5,-1,1))^2))),2))</f>
        <v>—</v>
      </c>
      <c r="Q97" s="261" t="str">
        <f aca="false">IF(OR(Calculator!$E$13&lt;&gt;"YES",Calculator!$B$30&lt;Calculator!$G$13),"—",ROUND((1+SQRT(((50*POWER(80,POWER(COS(PI()*MOD(Calculator!$B$30/Calculator!$F$13,1)),2))-$C97)^2+(1500*ABS(SIN(2*PI()*MOD(Calculator!$B$30/Calculator!$F$13,1)))*IF(MOD(Calculator!$B$30/Calculator!$F$13,1)&lt;0.5,-1,1))^2)/((50*POWER(80,POWER(COS(PI()*MOD(Calculator!$B$30/Calculator!$F$13,1)),2))+$C97)^2+(1500*ABS(SIN(2*PI()*MOD(Calculator!$B$30/Calculator!$F$13,1)))*IF(MOD(Calculator!$B$30/Calculator!$F$13,1)&lt;0.5,-1,1))^2)))/(1-SQRT(((50*POWER(80,POWER(COS(PI()*MOD(Calculator!$B$30/Calculator!$F$13,1)),2))-$C97)^2+(1500*ABS(SIN(2*PI()*MOD(Calculator!$B$30/Calculator!$F$13,1)))*IF(MOD(Calculator!$B$30/Calculator!$F$13,1)&lt;0.5,-1,1))^2)/((50*POWER(80,POWER(COS(PI()*MOD(Calculator!$B$30/Calculator!$F$13,1)),2))+$C97)^2+(1500*ABS(SIN(2*PI()*MOD(Calculator!$B$30/Calculator!$F$13,1)))*IF(MOD(Calculator!$B$30/Calculator!$F$13,1)&lt;0.5,-1,1))^2))),2))</f>
        <v>—</v>
      </c>
      <c r="R97" s="261" t="str">
        <f aca="false">IF(OR(Calculator!$E$14&lt;&gt;"YES",Calculator!$B$30&lt;Calculator!$G$14),"—",ROUND((1+SQRT(((50*POWER(80,POWER(COS(PI()*MOD(Calculator!$B$30/Calculator!$F$14,1)),2))-$C97)^2+(1500*ABS(SIN(2*PI()*MOD(Calculator!$B$30/Calculator!$F$14,1)))*IF(MOD(Calculator!$B$30/Calculator!$F$14,1)&lt;0.5,-1,1))^2)/((50*POWER(80,POWER(COS(PI()*MOD(Calculator!$B$30/Calculator!$F$14,1)),2))+$C97)^2+(1500*ABS(SIN(2*PI()*MOD(Calculator!$B$30/Calculator!$F$14,1)))*IF(MOD(Calculator!$B$30/Calculator!$F$14,1)&lt;0.5,-1,1))^2)))/(1-SQRT(((50*POWER(80,POWER(COS(PI()*MOD(Calculator!$B$30/Calculator!$F$14,1)),2))-$C97)^2+(1500*ABS(SIN(2*PI()*MOD(Calculator!$B$30/Calculator!$F$14,1)))*IF(MOD(Calculator!$B$30/Calculator!$F$14,1)&lt;0.5,-1,1))^2)/((50*POWER(80,POWER(COS(PI()*MOD(Calculator!$B$30/Calculator!$F$14,1)),2))+$C97)^2+(1500*ABS(SIN(2*PI()*MOD(Calculator!$B$30/Calculator!$F$14,1)))*IF(MOD(Calculator!$B$30/Calculator!$F$14,1)&lt;0.5,-1,1))^2))),2))</f>
        <v>—</v>
      </c>
      <c r="S97" s="261" t="n">
        <f aca="false">IF(OR(Calculator!$E$15&lt;&gt;"YES",Calculator!$B$30&lt;Calculator!$G$15),"—",ROUND((1+SQRT(((50*POWER(80,POWER(COS(PI()*MOD(Calculator!$B$30/Calculator!$F$15,1)),2))-$C97)^2+(1500*ABS(SIN(2*PI()*MOD(Calculator!$B$30/Calculator!$F$15,1)))*IF(MOD(Calculator!$B$30/Calculator!$F$15,1)&lt;0.5,-1,1))^2)/((50*POWER(80,POWER(COS(PI()*MOD(Calculator!$B$30/Calculator!$F$15,1)),2))+$C97)^2+(1500*ABS(SIN(2*PI()*MOD(Calculator!$B$30/Calculator!$F$15,1)))*IF(MOD(Calculator!$B$30/Calculator!$F$15,1)&lt;0.5,-1,1))^2)))/(1-SQRT(((50*POWER(80,POWER(COS(PI()*MOD(Calculator!$B$30/Calculator!$F$15,1)),2))-$C97)^2+(1500*ABS(SIN(2*PI()*MOD(Calculator!$B$30/Calculator!$F$15,1)))*IF(MOD(Calculator!$B$30/Calculator!$F$15,1)&lt;0.5,-1,1))^2)/((50*POWER(80,POWER(COS(PI()*MOD(Calculator!$B$30/Calculator!$F$15,1)),2))+$C97)^2+(1500*ABS(SIN(2*PI()*MOD(Calculator!$B$30/Calculator!$F$15,1)))*IF(MOD(Calculator!$B$30/Calculator!$F$15,1)&lt;0.5,-1,1))^2))),2))</f>
        <v>23.16</v>
      </c>
      <c r="T97" s="261" t="str">
        <f aca="false">IF(OR(Calculator!$E$16&lt;&gt;"YES",Calculator!$B$30&lt;Calculator!$G$16),"—",ROUND((1+SQRT(((50*POWER(80,POWER(COS(PI()*MOD(Calculator!$B$30/Calculator!$F$16,1)),2))-$C97)^2+(1500*ABS(SIN(2*PI()*MOD(Calculator!$B$30/Calculator!$F$16,1)))*IF(MOD(Calculator!$B$30/Calculator!$F$16,1)&lt;0.5,-1,1))^2)/((50*POWER(80,POWER(COS(PI()*MOD(Calculator!$B$30/Calculator!$F$16,1)),2))+$C97)^2+(1500*ABS(SIN(2*PI()*MOD(Calculator!$B$30/Calculator!$F$16,1)))*IF(MOD(Calculator!$B$30/Calculator!$F$16,1)&lt;0.5,-1,1))^2)))/(1-SQRT(((50*POWER(80,POWER(COS(PI()*MOD(Calculator!$B$30/Calculator!$F$16,1)),2))-$C97)^2+(1500*ABS(SIN(2*PI()*MOD(Calculator!$B$30/Calculator!$F$16,1)))*IF(MOD(Calculator!$B$30/Calculator!$F$16,1)&lt;0.5,-1,1))^2)/((50*POWER(80,POWER(COS(PI()*MOD(Calculator!$B$30/Calculator!$F$16,1)),2))+$C97)^2+(1500*ABS(SIN(2*PI()*MOD(Calculator!$B$30/Calculator!$F$16,1)))*IF(MOD(Calculator!$B$30/Calculator!$F$16,1)&lt;0.5,-1,1))^2))),2))</f>
        <v>—</v>
      </c>
      <c r="U97" s="261" t="n">
        <f aca="false">IF(OR(Calculator!$E$17&lt;&gt;"YES",Calculator!$B$30&lt;Calculator!$G$17),"—",ROUND((1+SQRT(((50*POWER(80,POWER(COS(PI()*MOD(Calculator!$B$30/Calculator!$F$17,1)),2))-$C97)^2+(1500*ABS(SIN(2*PI()*MOD(Calculator!$B$30/Calculator!$F$17,1)))*IF(MOD(Calculator!$B$30/Calculator!$F$17,1)&lt;0.5,-1,1))^2)/((50*POWER(80,POWER(COS(PI()*MOD(Calculator!$B$30/Calculator!$F$17,1)),2))+$C97)^2+(1500*ABS(SIN(2*PI()*MOD(Calculator!$B$30/Calculator!$F$17,1)))*IF(MOD(Calculator!$B$30/Calculator!$F$17,1)&lt;0.5,-1,1))^2)))/(1-SQRT(((50*POWER(80,POWER(COS(PI()*MOD(Calculator!$B$30/Calculator!$F$17,1)),2))-$C97)^2+(1500*ABS(SIN(2*PI()*MOD(Calculator!$B$30/Calculator!$F$17,1)))*IF(MOD(Calculator!$B$30/Calculator!$F$17,1)&lt;0.5,-1,1))^2)/((50*POWER(80,POWER(COS(PI()*MOD(Calculator!$B$30/Calculator!$F$17,1)),2))+$C97)^2+(1500*ABS(SIN(2*PI()*MOD(Calculator!$B$30/Calculator!$F$17,1)))*IF(MOD(Calculator!$B$30/Calculator!$F$17,1)&lt;0.5,-1,1))^2))),2))</f>
        <v>24.55</v>
      </c>
      <c r="V97" s="261" t="str">
        <f aca="false">IF(OR(Calculator!$E$18&lt;&gt;"YES",Calculator!$B$30&lt;Calculator!$G$18),"—",ROUND((1+SQRT(((50*POWER(80,POWER(COS(PI()*MOD(Calculator!$B$30/Calculator!$F$18,1)),2))-$C97)^2+(1500*ABS(SIN(2*PI()*MOD(Calculator!$B$30/Calculator!$F$18,1)))*IF(MOD(Calculator!$B$30/Calculator!$F$18,1)&lt;0.5,-1,1))^2)/((50*POWER(80,POWER(COS(PI()*MOD(Calculator!$B$30/Calculator!$F$18,1)),2))+$C97)^2+(1500*ABS(SIN(2*PI()*MOD(Calculator!$B$30/Calculator!$F$18,1)))*IF(MOD(Calculator!$B$30/Calculator!$F$18,1)&lt;0.5,-1,1))^2)))/(1-SQRT(((50*POWER(80,POWER(COS(PI()*MOD(Calculator!$B$30/Calculator!$F$18,1)),2))-$C97)^2+(1500*ABS(SIN(2*PI()*MOD(Calculator!$B$30/Calculator!$F$18,1)))*IF(MOD(Calculator!$B$30/Calculator!$F$18,1)&lt;0.5,-1,1))^2)/((50*POWER(80,POWER(COS(PI()*MOD(Calculator!$B$30/Calculator!$F$18,1)),2))+$C97)^2+(1500*ABS(SIN(2*PI()*MOD(Calculator!$B$30/Calculator!$F$18,1)))*IF(MOD(Calculator!$B$30/Calculator!$F$18,1)&lt;0.5,-1,1))^2))),2))</f>
        <v>—</v>
      </c>
      <c r="W97" s="261" t="str">
        <f aca="false">IF(OR(Calculator!$E$19&lt;&gt;"YES",Calculator!$B$30&lt;Calculator!$G$19),"—",ROUND((1+SQRT(((50*POWER(80,POWER(COS(PI()*MOD(Calculator!$B$30/Calculator!$F$19,1)),2))-$C97)^2+(1500*ABS(SIN(2*PI()*MOD(Calculator!$B$30/Calculator!$F$19,1)))*IF(MOD(Calculator!$B$30/Calculator!$F$19,1)&lt;0.5,-1,1))^2)/((50*POWER(80,POWER(COS(PI()*MOD(Calculator!$B$30/Calculator!$F$19,1)),2))+$C97)^2+(1500*ABS(SIN(2*PI()*MOD(Calculator!$B$30/Calculator!$F$19,1)))*IF(MOD(Calculator!$B$30/Calculator!$F$19,1)&lt;0.5,-1,1))^2)))/(1-SQRT(((50*POWER(80,POWER(COS(PI()*MOD(Calculator!$B$30/Calculator!$F$19,1)),2))-$C97)^2+(1500*ABS(SIN(2*PI()*MOD(Calculator!$B$30/Calculator!$F$19,1)))*IF(MOD(Calculator!$B$30/Calculator!$F$19,1)&lt;0.5,-1,1))^2)/((50*POWER(80,POWER(COS(PI()*MOD(Calculator!$B$30/Calculator!$F$19,1)),2))+$C97)^2+(1500*ABS(SIN(2*PI()*MOD(Calculator!$B$30/Calculator!$F$19,1)))*IF(MOD(Calculator!$B$30/Calculator!$F$19,1)&lt;0.5,-1,1))^2))),2))</f>
        <v>—</v>
      </c>
      <c r="X97" s="261" t="str">
        <f aca="false">IF(OR(Calculator!$E$20&lt;&gt;"YES",Calculator!$B$30&lt;Calculator!$G$20),"—",ROUND((1+SQRT(((50*POWER(80,POWER(COS(PI()*MOD(Calculator!$B$30/Calculator!$F$20,1)),2))-$C97)^2+(1500*ABS(SIN(2*PI()*MOD(Calculator!$B$30/Calculator!$F$20,1)))*IF(MOD(Calculator!$B$30/Calculator!$F$20,1)&lt;0.5,-1,1))^2)/((50*POWER(80,POWER(COS(PI()*MOD(Calculator!$B$30/Calculator!$F$20,1)),2))+$C97)^2+(1500*ABS(SIN(2*PI()*MOD(Calculator!$B$30/Calculator!$F$20,1)))*IF(MOD(Calculator!$B$30/Calculator!$F$20,1)&lt;0.5,-1,1))^2)))/(1-SQRT(((50*POWER(80,POWER(COS(PI()*MOD(Calculator!$B$30/Calculator!$F$20,1)),2))-$C97)^2+(1500*ABS(SIN(2*PI()*MOD(Calculator!$B$30/Calculator!$F$20,1)))*IF(MOD(Calculator!$B$30/Calculator!$F$20,1)&lt;0.5,-1,1))^2)/((50*POWER(80,POWER(COS(PI()*MOD(Calculator!$B$30/Calculator!$F$20,1)),2))+$C97)^2+(1500*ABS(SIN(2*PI()*MOD(Calculator!$B$30/Calculator!$F$20,1)))*IF(MOD(Calculator!$B$30/Calculator!$F$20,1)&lt;0.5,-1,1))^2))),2))</f>
        <v>—</v>
      </c>
      <c r="Y97" s="261" t="str">
        <f aca="false">IF(OR(Calculator!$E$21&lt;&gt;"YES",Calculator!$B$30&lt;Calculator!$G$21),"—",ROUND((1+SQRT(((50*POWER(80,POWER(COS(PI()*MOD(Calculator!$B$30/Calculator!$F$21,1)),2))-$C97)^2+(1500*ABS(SIN(2*PI()*MOD(Calculator!$B$30/Calculator!$F$21,1)))*IF(MOD(Calculator!$B$30/Calculator!$F$21,1)&lt;0.5,-1,1))^2)/((50*POWER(80,POWER(COS(PI()*MOD(Calculator!$B$30/Calculator!$F$21,1)),2))+$C97)^2+(1500*ABS(SIN(2*PI()*MOD(Calculator!$B$30/Calculator!$F$21,1)))*IF(MOD(Calculator!$B$30/Calculator!$F$21,1)&lt;0.5,-1,1))^2)))/(1-SQRT(((50*POWER(80,POWER(COS(PI()*MOD(Calculator!$B$30/Calculator!$F$21,1)),2))-$C97)^2+(1500*ABS(SIN(2*PI()*MOD(Calculator!$B$30/Calculator!$F$21,1)))*IF(MOD(Calculator!$B$30/Calculator!$F$21,1)&lt;0.5,-1,1))^2)/((50*POWER(80,POWER(COS(PI()*MOD(Calculator!$B$30/Calculator!$F$21,1)),2))+$C97)^2+(1500*ABS(SIN(2*PI()*MOD(Calculator!$B$30/Calculator!$F$21,1)))*IF(MOD(Calculator!$B$30/Calculator!$F$21,1)&lt;0.5,-1,1))^2))),2))</f>
        <v>—</v>
      </c>
      <c r="Z97" s="261" t="str">
        <f aca="false">IF(OR(Calculator!$E$22&lt;&gt;"YES",Calculator!$B$30&lt;Calculator!$G$22),"—",ROUND((1+SQRT(((50*POWER(80,POWER(COS(PI()*MOD(Calculator!$B$30/Calculator!$F$22,1)),2))-$C97)^2+(1500*ABS(SIN(2*PI()*MOD(Calculator!$B$30/Calculator!$F$22,1)))*IF(MOD(Calculator!$B$30/Calculator!$F$22,1)&lt;0.5,-1,1))^2)/((50*POWER(80,POWER(COS(PI()*MOD(Calculator!$B$30/Calculator!$F$22,1)),2))+$C97)^2+(1500*ABS(SIN(2*PI()*MOD(Calculator!$B$30/Calculator!$F$22,1)))*IF(MOD(Calculator!$B$30/Calculator!$F$22,1)&lt;0.5,-1,1))^2)))/(1-SQRT(((50*POWER(80,POWER(COS(PI()*MOD(Calculator!$B$30/Calculator!$F$22,1)),2))-$C97)^2+(1500*ABS(SIN(2*PI()*MOD(Calculator!$B$30/Calculator!$F$22,1)))*IF(MOD(Calculator!$B$30/Calculator!$F$22,1)&lt;0.5,-1,1))^2)/((50*POWER(80,POWER(COS(PI()*MOD(Calculator!$B$30/Calculator!$F$22,1)),2))+$C97)^2+(1500*ABS(SIN(2*PI()*MOD(Calculator!$B$30/Calculator!$F$22,1)))*IF(MOD(Calculator!$B$30/Calculator!$F$22,1)&lt;0.5,-1,1))^2))),2))</f>
        <v>—</v>
      </c>
      <c r="AA97" s="301" t="n">
        <f aca="false">IFERROR(ROUND((IF(ISNUMBER(P97),P97,0)+IF(ISNUMBER(Q97),Q97,0)+IF(ISNUMBER(R97),R97,0)+IF(ISNUMBER(S97),S97,0)+IF(ISNUMBER(T97),T97,0)+IF(ISNUMBER(U97),U97,0)+IF(ISNUMBER(V97),V97,0)+IF(ISNUMBER(W97),W97,0)+IF(ISNUMBER(X97),X97,0)+IF(ISNUMBER(Y97),Y97,0)+IF(ISNUMBER(Z97),Z97,0))/(IF(ISNUMBER(P97),1,0)+IF(ISNUMBER(Q97),1,0)+IF(ISNUMBER(R97),1,0)+IF(ISNUMBER(S97),1,0)+IF(ISNUMBER(T97),1,0)+IF(ISNUMBER(U97),1,0)+IF(ISNUMBER(V97),1,0)+IF(ISNUMBER(W97),1,0)+IF(ISNUMBER(X97),1,0)+IF(ISNUMBER(Y97),1,0)+IF(ISNUMBER(Z97),1,0)),4),"")</f>
        <v>23.855</v>
      </c>
      <c r="AB97" s="261" t="str">
        <f aca="false">IF(OR(Calculator!$E$12&lt;&gt;"YES",Calculator!$B$31&lt;Calculator!$G$12),"—",ROUND((1+SQRT(((50*POWER(80,POWER(COS(PI()*MOD(Calculator!$B$31/Calculator!$F$12,1)),2))-$C97)^2+(1500*ABS(SIN(2*PI()*MOD(Calculator!$B$31/Calculator!$F$12,1)))*IF(MOD(Calculator!$B$31/Calculator!$F$12,1)&lt;0.5,-1,1))^2)/((50*POWER(80,POWER(COS(PI()*MOD(Calculator!$B$31/Calculator!$F$12,1)),2))+$C97)^2+(1500*ABS(SIN(2*PI()*MOD(Calculator!$B$31/Calculator!$F$12,1)))*IF(MOD(Calculator!$B$31/Calculator!$F$12,1)&lt;0.5,-1,1))^2)))/(1-SQRT(((50*POWER(80,POWER(COS(PI()*MOD(Calculator!$B$31/Calculator!$F$12,1)),2))-$C97)^2+(1500*ABS(SIN(2*PI()*MOD(Calculator!$B$31/Calculator!$F$12,1)))*IF(MOD(Calculator!$B$31/Calculator!$F$12,1)&lt;0.5,-1,1))^2)/((50*POWER(80,POWER(COS(PI()*MOD(Calculator!$B$31/Calculator!$F$12,1)),2))+$C97)^2+(1500*ABS(SIN(2*PI()*MOD(Calculator!$B$31/Calculator!$F$12,1)))*IF(MOD(Calculator!$B$31/Calculator!$F$12,1)&lt;0.5,-1,1))^2))),2))</f>
        <v>—</v>
      </c>
      <c r="AC97" s="261" t="str">
        <f aca="false">IF(OR(Calculator!$E$13&lt;&gt;"YES",Calculator!$B$31&lt;Calculator!$G$13),"—",ROUND((1+SQRT(((50*POWER(80,POWER(COS(PI()*MOD(Calculator!$B$31/Calculator!$F$13,1)),2))-$C97)^2+(1500*ABS(SIN(2*PI()*MOD(Calculator!$B$31/Calculator!$F$13,1)))*IF(MOD(Calculator!$B$31/Calculator!$F$13,1)&lt;0.5,-1,1))^2)/((50*POWER(80,POWER(COS(PI()*MOD(Calculator!$B$31/Calculator!$F$13,1)),2))+$C97)^2+(1500*ABS(SIN(2*PI()*MOD(Calculator!$B$31/Calculator!$F$13,1)))*IF(MOD(Calculator!$B$31/Calculator!$F$13,1)&lt;0.5,-1,1))^2)))/(1-SQRT(((50*POWER(80,POWER(COS(PI()*MOD(Calculator!$B$31/Calculator!$F$13,1)),2))-$C97)^2+(1500*ABS(SIN(2*PI()*MOD(Calculator!$B$31/Calculator!$F$13,1)))*IF(MOD(Calculator!$B$31/Calculator!$F$13,1)&lt;0.5,-1,1))^2)/((50*POWER(80,POWER(COS(PI()*MOD(Calculator!$B$31/Calculator!$F$13,1)),2))+$C97)^2+(1500*ABS(SIN(2*PI()*MOD(Calculator!$B$31/Calculator!$F$13,1)))*IF(MOD(Calculator!$B$31/Calculator!$F$13,1)&lt;0.5,-1,1))^2))),2))</f>
        <v>—</v>
      </c>
      <c r="AD97" s="261" t="str">
        <f aca="false">IF(OR(Calculator!$E$14&lt;&gt;"YES",Calculator!$B$31&lt;Calculator!$G$14),"—",ROUND((1+SQRT(((50*POWER(80,POWER(COS(PI()*MOD(Calculator!$B$31/Calculator!$F$14,1)),2))-$C97)^2+(1500*ABS(SIN(2*PI()*MOD(Calculator!$B$31/Calculator!$F$14,1)))*IF(MOD(Calculator!$B$31/Calculator!$F$14,1)&lt;0.5,-1,1))^2)/((50*POWER(80,POWER(COS(PI()*MOD(Calculator!$B$31/Calculator!$F$14,1)),2))+$C97)^2+(1500*ABS(SIN(2*PI()*MOD(Calculator!$B$31/Calculator!$F$14,1)))*IF(MOD(Calculator!$B$31/Calculator!$F$14,1)&lt;0.5,-1,1))^2)))/(1-SQRT(((50*POWER(80,POWER(COS(PI()*MOD(Calculator!$B$31/Calculator!$F$14,1)),2))-$C97)^2+(1500*ABS(SIN(2*PI()*MOD(Calculator!$B$31/Calculator!$F$14,1)))*IF(MOD(Calculator!$B$31/Calculator!$F$14,1)&lt;0.5,-1,1))^2)/((50*POWER(80,POWER(COS(PI()*MOD(Calculator!$B$31/Calculator!$F$14,1)),2))+$C97)^2+(1500*ABS(SIN(2*PI()*MOD(Calculator!$B$31/Calculator!$F$14,1)))*IF(MOD(Calculator!$B$31/Calculator!$F$14,1)&lt;0.5,-1,1))^2))),2))</f>
        <v>—</v>
      </c>
      <c r="AE97" s="261" t="n">
        <f aca="false">IF(OR(Calculator!$E$15&lt;&gt;"YES",Calculator!$B$31&lt;Calculator!$G$15),"—",ROUND((1+SQRT(((50*POWER(80,POWER(COS(PI()*MOD(Calculator!$B$31/Calculator!$F$15,1)),2))-$C97)^2+(1500*ABS(SIN(2*PI()*MOD(Calculator!$B$31/Calculator!$F$15,1)))*IF(MOD(Calculator!$B$31/Calculator!$F$15,1)&lt;0.5,-1,1))^2)/((50*POWER(80,POWER(COS(PI()*MOD(Calculator!$B$31/Calculator!$F$15,1)),2))+$C97)^2+(1500*ABS(SIN(2*PI()*MOD(Calculator!$B$31/Calculator!$F$15,1)))*IF(MOD(Calculator!$B$31/Calculator!$F$15,1)&lt;0.5,-1,1))^2)))/(1-SQRT(((50*POWER(80,POWER(COS(PI()*MOD(Calculator!$B$31/Calculator!$F$15,1)),2))-$C97)^2+(1500*ABS(SIN(2*PI()*MOD(Calculator!$B$31/Calculator!$F$15,1)))*IF(MOD(Calculator!$B$31/Calculator!$F$15,1)&lt;0.5,-1,1))^2)/((50*POWER(80,POWER(COS(PI()*MOD(Calculator!$B$31/Calculator!$F$15,1)),2))+$C97)^2+(1500*ABS(SIN(2*PI()*MOD(Calculator!$B$31/Calculator!$F$15,1)))*IF(MOD(Calculator!$B$31/Calculator!$F$15,1)&lt;0.5,-1,1))^2))),2))</f>
        <v>25.83</v>
      </c>
      <c r="AF97" s="261" t="str">
        <f aca="false">IF(OR(Calculator!$E$16&lt;&gt;"YES",Calculator!$B$31&lt;Calculator!$G$16),"—",ROUND((1+SQRT(((50*POWER(80,POWER(COS(PI()*MOD(Calculator!$B$31/Calculator!$F$16,1)),2))-$C97)^2+(1500*ABS(SIN(2*PI()*MOD(Calculator!$B$31/Calculator!$F$16,1)))*IF(MOD(Calculator!$B$31/Calculator!$F$16,1)&lt;0.5,-1,1))^2)/((50*POWER(80,POWER(COS(PI()*MOD(Calculator!$B$31/Calculator!$F$16,1)),2))+$C97)^2+(1500*ABS(SIN(2*PI()*MOD(Calculator!$B$31/Calculator!$F$16,1)))*IF(MOD(Calculator!$B$31/Calculator!$F$16,1)&lt;0.5,-1,1))^2)))/(1-SQRT(((50*POWER(80,POWER(COS(PI()*MOD(Calculator!$B$31/Calculator!$F$16,1)),2))-$C97)^2+(1500*ABS(SIN(2*PI()*MOD(Calculator!$B$31/Calculator!$F$16,1)))*IF(MOD(Calculator!$B$31/Calculator!$F$16,1)&lt;0.5,-1,1))^2)/((50*POWER(80,POWER(COS(PI()*MOD(Calculator!$B$31/Calculator!$F$16,1)),2))+$C97)^2+(1500*ABS(SIN(2*PI()*MOD(Calculator!$B$31/Calculator!$F$16,1)))*IF(MOD(Calculator!$B$31/Calculator!$F$16,1)&lt;0.5,-1,1))^2))),2))</f>
        <v>—</v>
      </c>
      <c r="AG97" s="261" t="n">
        <f aca="false">IF(OR(Calculator!$E$17&lt;&gt;"YES",Calculator!$B$31&lt;Calculator!$G$17),"—",ROUND((1+SQRT(((50*POWER(80,POWER(COS(PI()*MOD(Calculator!$B$31/Calculator!$F$17,1)),2))-$C97)^2+(1500*ABS(SIN(2*PI()*MOD(Calculator!$B$31/Calculator!$F$17,1)))*IF(MOD(Calculator!$B$31/Calculator!$F$17,1)&lt;0.5,-1,1))^2)/((50*POWER(80,POWER(COS(PI()*MOD(Calculator!$B$31/Calculator!$F$17,1)),2))+$C97)^2+(1500*ABS(SIN(2*PI()*MOD(Calculator!$B$31/Calculator!$F$17,1)))*IF(MOD(Calculator!$B$31/Calculator!$F$17,1)&lt;0.5,-1,1))^2)))/(1-SQRT(((50*POWER(80,POWER(COS(PI()*MOD(Calculator!$B$31/Calculator!$F$17,1)),2))-$C97)^2+(1500*ABS(SIN(2*PI()*MOD(Calculator!$B$31/Calculator!$F$17,1)))*IF(MOD(Calculator!$B$31/Calculator!$F$17,1)&lt;0.5,-1,1))^2)/((50*POWER(80,POWER(COS(PI()*MOD(Calculator!$B$31/Calculator!$F$17,1)),2))+$C97)^2+(1500*ABS(SIN(2*PI()*MOD(Calculator!$B$31/Calculator!$F$17,1)))*IF(MOD(Calculator!$B$31/Calculator!$F$17,1)&lt;0.5,-1,1))^2))),2))</f>
        <v>19.58</v>
      </c>
      <c r="AH97" s="261" t="str">
        <f aca="false">IF(OR(Calculator!$E$18&lt;&gt;"YES",Calculator!$B$31&lt;Calculator!$G$18),"—",ROUND((1+SQRT(((50*POWER(80,POWER(COS(PI()*MOD(Calculator!$B$31/Calculator!$F$18,1)),2))-$C97)^2+(1500*ABS(SIN(2*PI()*MOD(Calculator!$B$31/Calculator!$F$18,1)))*IF(MOD(Calculator!$B$31/Calculator!$F$18,1)&lt;0.5,-1,1))^2)/((50*POWER(80,POWER(COS(PI()*MOD(Calculator!$B$31/Calculator!$F$18,1)),2))+$C97)^2+(1500*ABS(SIN(2*PI()*MOD(Calculator!$B$31/Calculator!$F$18,1)))*IF(MOD(Calculator!$B$31/Calculator!$F$18,1)&lt;0.5,-1,1))^2)))/(1-SQRT(((50*POWER(80,POWER(COS(PI()*MOD(Calculator!$B$31/Calculator!$F$18,1)),2))-$C97)^2+(1500*ABS(SIN(2*PI()*MOD(Calculator!$B$31/Calculator!$F$18,1)))*IF(MOD(Calculator!$B$31/Calculator!$F$18,1)&lt;0.5,-1,1))^2)/((50*POWER(80,POWER(COS(PI()*MOD(Calculator!$B$31/Calculator!$F$18,1)),2))+$C97)^2+(1500*ABS(SIN(2*PI()*MOD(Calculator!$B$31/Calculator!$F$18,1)))*IF(MOD(Calculator!$B$31/Calculator!$F$18,1)&lt;0.5,-1,1))^2))),2))</f>
        <v>—</v>
      </c>
      <c r="AI97" s="261" t="str">
        <f aca="false">IF(OR(Calculator!$E$19&lt;&gt;"YES",Calculator!$B$31&lt;Calculator!$G$19),"—",ROUND((1+SQRT(((50*POWER(80,POWER(COS(PI()*MOD(Calculator!$B$31/Calculator!$F$19,1)),2))-$C97)^2+(1500*ABS(SIN(2*PI()*MOD(Calculator!$B$31/Calculator!$F$19,1)))*IF(MOD(Calculator!$B$31/Calculator!$F$19,1)&lt;0.5,-1,1))^2)/((50*POWER(80,POWER(COS(PI()*MOD(Calculator!$B$31/Calculator!$F$19,1)),2))+$C97)^2+(1500*ABS(SIN(2*PI()*MOD(Calculator!$B$31/Calculator!$F$19,1)))*IF(MOD(Calculator!$B$31/Calculator!$F$19,1)&lt;0.5,-1,1))^2)))/(1-SQRT(((50*POWER(80,POWER(COS(PI()*MOD(Calculator!$B$31/Calculator!$F$19,1)),2))-$C97)^2+(1500*ABS(SIN(2*PI()*MOD(Calculator!$B$31/Calculator!$F$19,1)))*IF(MOD(Calculator!$B$31/Calculator!$F$19,1)&lt;0.5,-1,1))^2)/((50*POWER(80,POWER(COS(PI()*MOD(Calculator!$B$31/Calculator!$F$19,1)),2))+$C97)^2+(1500*ABS(SIN(2*PI()*MOD(Calculator!$B$31/Calculator!$F$19,1)))*IF(MOD(Calculator!$B$31/Calculator!$F$19,1)&lt;0.5,-1,1))^2))),2))</f>
        <v>—</v>
      </c>
      <c r="AJ97" s="261" t="str">
        <f aca="false">IF(OR(Calculator!$E$20&lt;&gt;"YES",Calculator!$B$31&lt;Calculator!$G$20),"—",ROUND((1+SQRT(((50*POWER(80,POWER(COS(PI()*MOD(Calculator!$B$31/Calculator!$F$20,1)),2))-$C97)^2+(1500*ABS(SIN(2*PI()*MOD(Calculator!$B$31/Calculator!$F$20,1)))*IF(MOD(Calculator!$B$31/Calculator!$F$20,1)&lt;0.5,-1,1))^2)/((50*POWER(80,POWER(COS(PI()*MOD(Calculator!$B$31/Calculator!$F$20,1)),2))+$C97)^2+(1500*ABS(SIN(2*PI()*MOD(Calculator!$B$31/Calculator!$F$20,1)))*IF(MOD(Calculator!$B$31/Calculator!$F$20,1)&lt;0.5,-1,1))^2)))/(1-SQRT(((50*POWER(80,POWER(COS(PI()*MOD(Calculator!$B$31/Calculator!$F$20,1)),2))-$C97)^2+(1500*ABS(SIN(2*PI()*MOD(Calculator!$B$31/Calculator!$F$20,1)))*IF(MOD(Calculator!$B$31/Calculator!$F$20,1)&lt;0.5,-1,1))^2)/((50*POWER(80,POWER(COS(PI()*MOD(Calculator!$B$31/Calculator!$F$20,1)),2))+$C97)^2+(1500*ABS(SIN(2*PI()*MOD(Calculator!$B$31/Calculator!$F$20,1)))*IF(MOD(Calculator!$B$31/Calculator!$F$20,1)&lt;0.5,-1,1))^2))),2))</f>
        <v>—</v>
      </c>
      <c r="AK97" s="261" t="str">
        <f aca="false">IF(OR(Calculator!$E$21&lt;&gt;"YES",Calculator!$B$31&lt;Calculator!$G$21),"—",ROUND((1+SQRT(((50*POWER(80,POWER(COS(PI()*MOD(Calculator!$B$31/Calculator!$F$21,1)),2))-$C97)^2+(1500*ABS(SIN(2*PI()*MOD(Calculator!$B$31/Calculator!$F$21,1)))*IF(MOD(Calculator!$B$31/Calculator!$F$21,1)&lt;0.5,-1,1))^2)/((50*POWER(80,POWER(COS(PI()*MOD(Calculator!$B$31/Calculator!$F$21,1)),2))+$C97)^2+(1500*ABS(SIN(2*PI()*MOD(Calculator!$B$31/Calculator!$F$21,1)))*IF(MOD(Calculator!$B$31/Calculator!$F$21,1)&lt;0.5,-1,1))^2)))/(1-SQRT(((50*POWER(80,POWER(COS(PI()*MOD(Calculator!$B$31/Calculator!$F$21,1)),2))-$C97)^2+(1500*ABS(SIN(2*PI()*MOD(Calculator!$B$31/Calculator!$F$21,1)))*IF(MOD(Calculator!$B$31/Calculator!$F$21,1)&lt;0.5,-1,1))^2)/((50*POWER(80,POWER(COS(PI()*MOD(Calculator!$B$31/Calculator!$F$21,1)),2))+$C97)^2+(1500*ABS(SIN(2*PI()*MOD(Calculator!$B$31/Calculator!$F$21,1)))*IF(MOD(Calculator!$B$31/Calculator!$F$21,1)&lt;0.5,-1,1))^2))),2))</f>
        <v>—</v>
      </c>
      <c r="AL97" s="261" t="str">
        <f aca="false">IF(OR(Calculator!$E$22&lt;&gt;"YES",Calculator!$B$31&lt;Calculator!$G$22),"—",ROUND((1+SQRT(((50*POWER(80,POWER(COS(PI()*MOD(Calculator!$B$31/Calculator!$F$22,1)),2))-$C97)^2+(1500*ABS(SIN(2*PI()*MOD(Calculator!$B$31/Calculator!$F$22,1)))*IF(MOD(Calculator!$B$31/Calculator!$F$22,1)&lt;0.5,-1,1))^2)/((50*POWER(80,POWER(COS(PI()*MOD(Calculator!$B$31/Calculator!$F$22,1)),2))+$C97)^2+(1500*ABS(SIN(2*PI()*MOD(Calculator!$B$31/Calculator!$F$22,1)))*IF(MOD(Calculator!$B$31/Calculator!$F$22,1)&lt;0.5,-1,1))^2)))/(1-SQRT(((50*POWER(80,POWER(COS(PI()*MOD(Calculator!$B$31/Calculator!$F$22,1)),2))-$C97)^2+(1500*ABS(SIN(2*PI()*MOD(Calculator!$B$31/Calculator!$F$22,1)))*IF(MOD(Calculator!$B$31/Calculator!$F$22,1)&lt;0.5,-1,1))^2)/((50*POWER(80,POWER(COS(PI()*MOD(Calculator!$B$31/Calculator!$F$22,1)),2))+$C97)^2+(1500*ABS(SIN(2*PI()*MOD(Calculator!$B$31/Calculator!$F$22,1)))*IF(MOD(Calculator!$B$31/Calculator!$F$22,1)&lt;0.5,-1,1))^2))),2))</f>
        <v>—</v>
      </c>
      <c r="AM97" s="293" t="n">
        <f aca="false">IFERROR(ROUND((IF(ISNUMBER(AB97),AB97,0)+IF(ISNUMBER(AC97),AC97,0)+IF(ISNUMBER(AD97),AD97,0)+IF(ISNUMBER(AE97),AE97,0)+IF(ISNUMBER(AF97),AF97,0)+IF(ISNUMBER(AG97),AG97,0)+IF(ISNUMBER(AH97),AH97,0)+IF(ISNUMBER(AI97),AI97,0)+IF(ISNUMBER(AJ97),AJ97,0)+IF(ISNUMBER(AK97),AK97,0)+IF(ISNUMBER(AL97),AL97,0))/(IF(ISNUMBER(AB97),1,0)+IF(ISNUMBER(AC97),1,0)+IF(ISNUMBER(AD97),1,0)+IF(ISNUMBER(AE97),1,0)+IF(ISNUMBER(AF97),1,0)+IF(ISNUMBER(AG97),1,0)+IF(ISNUMBER(AH97),1,0)+IF(ISNUMBER(AI97),1,0)+IF(ISNUMBER(AJ97),1,0)+IF(ISNUMBER(AK97),1,0)+IF(ISNUMBER(AL97),1,0)),4),"")</f>
        <v>22.705</v>
      </c>
      <c r="AN97" s="294" t="str">
        <f aca="false">IF(OR(Calculator!$E$12&lt;&gt;"YES",Calculator!$B$32&lt;Calculator!$G$12),"—",ROUND((1+SQRT(((50*POWER(80,POWER(COS(PI()*MOD(Calculator!$B$32/Calculator!$F$12,1)),2))-$C97)^2+(1500*ABS(SIN(2*PI()*MOD(Calculator!$B$32/Calculator!$F$12,1)))*IF(MOD(Calculator!$B$32/Calculator!$F$12,1)&lt;0.5,-1,1))^2)/((50*POWER(80,POWER(COS(PI()*MOD(Calculator!$B$32/Calculator!$F$12,1)),2))+$C97)^2+(1500*ABS(SIN(2*PI()*MOD(Calculator!$B$32/Calculator!$F$12,1)))*IF(MOD(Calculator!$B$32/Calculator!$F$12,1)&lt;0.5,-1,1))^2)))/(1-SQRT(((50*POWER(80,POWER(COS(PI()*MOD(Calculator!$B$32/Calculator!$F$12,1)),2))-$C97)^2+(1500*ABS(SIN(2*PI()*MOD(Calculator!$B$32/Calculator!$F$12,1)))*IF(MOD(Calculator!$B$32/Calculator!$F$12,1)&lt;0.5,-1,1))^2)/((50*POWER(80,POWER(COS(PI()*MOD(Calculator!$B$32/Calculator!$F$12,1)),2))+$C97)^2+(1500*ABS(SIN(2*PI()*MOD(Calculator!$B$32/Calculator!$F$12,1)))*IF(MOD(Calculator!$B$32/Calculator!$F$12,1)&lt;0.5,-1,1))^2))),2))</f>
        <v>—</v>
      </c>
      <c r="AO97" s="294" t="str">
        <f aca="false">IF(OR(Calculator!$E$13&lt;&gt;"YES",Calculator!$B$32&lt;Calculator!$G$13),"—",ROUND((1+SQRT(((50*POWER(80,POWER(COS(PI()*MOD(Calculator!$B$32/Calculator!$F$13,1)),2))-$C97)^2+(1500*ABS(SIN(2*PI()*MOD(Calculator!$B$32/Calculator!$F$13,1)))*IF(MOD(Calculator!$B$32/Calculator!$F$13,1)&lt;0.5,-1,1))^2)/((50*POWER(80,POWER(COS(PI()*MOD(Calculator!$B$32/Calculator!$F$13,1)),2))+$C97)^2+(1500*ABS(SIN(2*PI()*MOD(Calculator!$B$32/Calculator!$F$13,1)))*IF(MOD(Calculator!$B$32/Calculator!$F$13,1)&lt;0.5,-1,1))^2)))/(1-SQRT(((50*POWER(80,POWER(COS(PI()*MOD(Calculator!$B$32/Calculator!$F$13,1)),2))-$C97)^2+(1500*ABS(SIN(2*PI()*MOD(Calculator!$B$32/Calculator!$F$13,1)))*IF(MOD(Calculator!$B$32/Calculator!$F$13,1)&lt;0.5,-1,1))^2)/((50*POWER(80,POWER(COS(PI()*MOD(Calculator!$B$32/Calculator!$F$13,1)),2))+$C97)^2+(1500*ABS(SIN(2*PI()*MOD(Calculator!$B$32/Calculator!$F$13,1)))*IF(MOD(Calculator!$B$32/Calculator!$F$13,1)&lt;0.5,-1,1))^2))),2))</f>
        <v>—</v>
      </c>
      <c r="AP97" s="294" t="str">
        <f aca="false">IF(OR(Calculator!$E$14&lt;&gt;"YES",Calculator!$B$32&lt;Calculator!$G$14),"—",ROUND((1+SQRT(((50*POWER(80,POWER(COS(PI()*MOD(Calculator!$B$32/Calculator!$F$14,1)),2))-$C97)^2+(1500*ABS(SIN(2*PI()*MOD(Calculator!$B$32/Calculator!$F$14,1)))*IF(MOD(Calculator!$B$32/Calculator!$F$14,1)&lt;0.5,-1,1))^2)/((50*POWER(80,POWER(COS(PI()*MOD(Calculator!$B$32/Calculator!$F$14,1)),2))+$C97)^2+(1500*ABS(SIN(2*PI()*MOD(Calculator!$B$32/Calculator!$F$14,1)))*IF(MOD(Calculator!$B$32/Calculator!$F$14,1)&lt;0.5,-1,1))^2)))/(1-SQRT(((50*POWER(80,POWER(COS(PI()*MOD(Calculator!$B$32/Calculator!$F$14,1)),2))-$C97)^2+(1500*ABS(SIN(2*PI()*MOD(Calculator!$B$32/Calculator!$F$14,1)))*IF(MOD(Calculator!$B$32/Calculator!$F$14,1)&lt;0.5,-1,1))^2)/((50*POWER(80,POWER(COS(PI()*MOD(Calculator!$B$32/Calculator!$F$14,1)),2))+$C97)^2+(1500*ABS(SIN(2*PI()*MOD(Calculator!$B$32/Calculator!$F$14,1)))*IF(MOD(Calculator!$B$32/Calculator!$F$14,1)&lt;0.5,-1,1))^2))),2))</f>
        <v>—</v>
      </c>
      <c r="AQ97" s="294" t="n">
        <f aca="false">IF(OR(Calculator!$E$15&lt;&gt;"YES",Calculator!$B$32&lt;Calculator!$G$15),"—",ROUND((1+SQRT(((50*POWER(80,POWER(COS(PI()*MOD(Calculator!$B$32/Calculator!$F$15,1)),2))-$C97)^2+(1500*ABS(SIN(2*PI()*MOD(Calculator!$B$32/Calculator!$F$15,1)))*IF(MOD(Calculator!$B$32/Calculator!$F$15,1)&lt;0.5,-1,1))^2)/((50*POWER(80,POWER(COS(PI()*MOD(Calculator!$B$32/Calculator!$F$15,1)),2))+$C97)^2+(1500*ABS(SIN(2*PI()*MOD(Calculator!$B$32/Calculator!$F$15,1)))*IF(MOD(Calculator!$B$32/Calculator!$F$15,1)&lt;0.5,-1,1))^2)))/(1-SQRT(((50*POWER(80,POWER(COS(PI()*MOD(Calculator!$B$32/Calculator!$F$15,1)),2))-$C97)^2+(1500*ABS(SIN(2*PI()*MOD(Calculator!$B$32/Calculator!$F$15,1)))*IF(MOD(Calculator!$B$32/Calculator!$F$15,1)&lt;0.5,-1,1))^2)/((50*POWER(80,POWER(COS(PI()*MOD(Calculator!$B$32/Calculator!$F$15,1)),2))+$C97)^2+(1500*ABS(SIN(2*PI()*MOD(Calculator!$B$32/Calculator!$F$15,1)))*IF(MOD(Calculator!$B$32/Calculator!$F$15,1)&lt;0.5,-1,1))^2))),2))</f>
        <v>2.91</v>
      </c>
      <c r="AR97" s="294" t="str">
        <f aca="false">IF(OR(Calculator!$E$16&lt;&gt;"YES",Calculator!$B$32&lt;Calculator!$G$16),"—",ROUND((1+SQRT(((50*POWER(80,POWER(COS(PI()*MOD(Calculator!$B$32/Calculator!$F$16,1)),2))-$C97)^2+(1500*ABS(SIN(2*PI()*MOD(Calculator!$B$32/Calculator!$F$16,1)))*IF(MOD(Calculator!$B$32/Calculator!$F$16,1)&lt;0.5,-1,1))^2)/((50*POWER(80,POWER(COS(PI()*MOD(Calculator!$B$32/Calculator!$F$16,1)),2))+$C97)^2+(1500*ABS(SIN(2*PI()*MOD(Calculator!$B$32/Calculator!$F$16,1)))*IF(MOD(Calculator!$B$32/Calculator!$F$16,1)&lt;0.5,-1,1))^2)))/(1-SQRT(((50*POWER(80,POWER(COS(PI()*MOD(Calculator!$B$32/Calculator!$F$16,1)),2))-$C97)^2+(1500*ABS(SIN(2*PI()*MOD(Calculator!$B$32/Calculator!$F$16,1)))*IF(MOD(Calculator!$B$32/Calculator!$F$16,1)&lt;0.5,-1,1))^2)/((50*POWER(80,POWER(COS(PI()*MOD(Calculator!$B$32/Calculator!$F$16,1)),2))+$C97)^2+(1500*ABS(SIN(2*PI()*MOD(Calculator!$B$32/Calculator!$F$16,1)))*IF(MOD(Calculator!$B$32/Calculator!$F$16,1)&lt;0.5,-1,1))^2))),2))</f>
        <v>—</v>
      </c>
      <c r="AS97" s="294" t="n">
        <f aca="false">IF(OR(Calculator!$E$17&lt;&gt;"YES",Calculator!$B$32&lt;Calculator!$G$17),"—",ROUND((1+SQRT(((50*POWER(80,POWER(COS(PI()*MOD(Calculator!$B$32/Calculator!$F$17,1)),2))-$C97)^2+(1500*ABS(SIN(2*PI()*MOD(Calculator!$B$32/Calculator!$F$17,1)))*IF(MOD(Calculator!$B$32/Calculator!$F$17,1)&lt;0.5,-1,1))^2)/((50*POWER(80,POWER(COS(PI()*MOD(Calculator!$B$32/Calculator!$F$17,1)),2))+$C97)^2+(1500*ABS(SIN(2*PI()*MOD(Calculator!$B$32/Calculator!$F$17,1)))*IF(MOD(Calculator!$B$32/Calculator!$F$17,1)&lt;0.5,-1,1))^2)))/(1-SQRT(((50*POWER(80,POWER(COS(PI()*MOD(Calculator!$B$32/Calculator!$F$17,1)),2))-$C97)^2+(1500*ABS(SIN(2*PI()*MOD(Calculator!$B$32/Calculator!$F$17,1)))*IF(MOD(Calculator!$B$32/Calculator!$F$17,1)&lt;0.5,-1,1))^2)/((50*POWER(80,POWER(COS(PI()*MOD(Calculator!$B$32/Calculator!$F$17,1)),2))+$C97)^2+(1500*ABS(SIN(2*PI()*MOD(Calculator!$B$32/Calculator!$F$17,1)))*IF(MOD(Calculator!$B$32/Calculator!$F$17,1)&lt;0.5,-1,1))^2))),2))</f>
        <v>20.69</v>
      </c>
      <c r="AT97" s="294" t="str">
        <f aca="false">IF(OR(Calculator!$E$18&lt;&gt;"YES",Calculator!$B$32&lt;Calculator!$G$18),"—",ROUND((1+SQRT(((50*POWER(80,POWER(COS(PI()*MOD(Calculator!$B$32/Calculator!$F$18,1)),2))-$C97)^2+(1500*ABS(SIN(2*PI()*MOD(Calculator!$B$32/Calculator!$F$18,1)))*IF(MOD(Calculator!$B$32/Calculator!$F$18,1)&lt;0.5,-1,1))^2)/((50*POWER(80,POWER(COS(PI()*MOD(Calculator!$B$32/Calculator!$F$18,1)),2))+$C97)^2+(1500*ABS(SIN(2*PI()*MOD(Calculator!$B$32/Calculator!$F$18,1)))*IF(MOD(Calculator!$B$32/Calculator!$F$18,1)&lt;0.5,-1,1))^2)))/(1-SQRT(((50*POWER(80,POWER(COS(PI()*MOD(Calculator!$B$32/Calculator!$F$18,1)),2))-$C97)^2+(1500*ABS(SIN(2*PI()*MOD(Calculator!$B$32/Calculator!$F$18,1)))*IF(MOD(Calculator!$B$32/Calculator!$F$18,1)&lt;0.5,-1,1))^2)/((50*POWER(80,POWER(COS(PI()*MOD(Calculator!$B$32/Calculator!$F$18,1)),2))+$C97)^2+(1500*ABS(SIN(2*PI()*MOD(Calculator!$B$32/Calculator!$F$18,1)))*IF(MOD(Calculator!$B$32/Calculator!$F$18,1)&lt;0.5,-1,1))^2))),2))</f>
        <v>—</v>
      </c>
      <c r="AU97" s="294" t="str">
        <f aca="false">IF(OR(Calculator!$E$19&lt;&gt;"YES",Calculator!$B$32&lt;Calculator!$G$19),"—",ROUND((1+SQRT(((50*POWER(80,POWER(COS(PI()*MOD(Calculator!$B$32/Calculator!$F$19,1)),2))-$C97)^2+(1500*ABS(SIN(2*PI()*MOD(Calculator!$B$32/Calculator!$F$19,1)))*IF(MOD(Calculator!$B$32/Calculator!$F$19,1)&lt;0.5,-1,1))^2)/((50*POWER(80,POWER(COS(PI()*MOD(Calculator!$B$32/Calculator!$F$19,1)),2))+$C97)^2+(1500*ABS(SIN(2*PI()*MOD(Calculator!$B$32/Calculator!$F$19,1)))*IF(MOD(Calculator!$B$32/Calculator!$F$19,1)&lt;0.5,-1,1))^2)))/(1-SQRT(((50*POWER(80,POWER(COS(PI()*MOD(Calculator!$B$32/Calculator!$F$19,1)),2))-$C97)^2+(1500*ABS(SIN(2*PI()*MOD(Calculator!$B$32/Calculator!$F$19,1)))*IF(MOD(Calculator!$B$32/Calculator!$F$19,1)&lt;0.5,-1,1))^2)/((50*POWER(80,POWER(COS(PI()*MOD(Calculator!$B$32/Calculator!$F$19,1)),2))+$C97)^2+(1500*ABS(SIN(2*PI()*MOD(Calculator!$B$32/Calculator!$F$19,1)))*IF(MOD(Calculator!$B$32/Calculator!$F$19,1)&lt;0.5,-1,1))^2))),2))</f>
        <v>—</v>
      </c>
      <c r="AV97" s="294" t="str">
        <f aca="false">IF(OR(Calculator!$E$20&lt;&gt;"YES",Calculator!$B$32&lt;Calculator!$G$20),"—",ROUND((1+SQRT(((50*POWER(80,POWER(COS(PI()*MOD(Calculator!$B$32/Calculator!$F$20,1)),2))-$C97)^2+(1500*ABS(SIN(2*PI()*MOD(Calculator!$B$32/Calculator!$F$20,1)))*IF(MOD(Calculator!$B$32/Calculator!$F$20,1)&lt;0.5,-1,1))^2)/((50*POWER(80,POWER(COS(PI()*MOD(Calculator!$B$32/Calculator!$F$20,1)),2))+$C97)^2+(1500*ABS(SIN(2*PI()*MOD(Calculator!$B$32/Calculator!$F$20,1)))*IF(MOD(Calculator!$B$32/Calculator!$F$20,1)&lt;0.5,-1,1))^2)))/(1-SQRT(((50*POWER(80,POWER(COS(PI()*MOD(Calculator!$B$32/Calculator!$F$20,1)),2))-$C97)^2+(1500*ABS(SIN(2*PI()*MOD(Calculator!$B$32/Calculator!$F$20,1)))*IF(MOD(Calculator!$B$32/Calculator!$F$20,1)&lt;0.5,-1,1))^2)/((50*POWER(80,POWER(COS(PI()*MOD(Calculator!$B$32/Calculator!$F$20,1)),2))+$C97)^2+(1500*ABS(SIN(2*PI()*MOD(Calculator!$B$32/Calculator!$F$20,1)))*IF(MOD(Calculator!$B$32/Calculator!$F$20,1)&lt;0.5,-1,1))^2))),2))</f>
        <v>—</v>
      </c>
      <c r="AW97" s="294" t="str">
        <f aca="false">IF(OR(Calculator!$E$21&lt;&gt;"YES",Calculator!$B$32&lt;Calculator!$G$21),"—",ROUND((1+SQRT(((50*POWER(80,POWER(COS(PI()*MOD(Calculator!$B$32/Calculator!$F$21,1)),2))-$C97)^2+(1500*ABS(SIN(2*PI()*MOD(Calculator!$B$32/Calculator!$F$21,1)))*IF(MOD(Calculator!$B$32/Calculator!$F$21,1)&lt;0.5,-1,1))^2)/((50*POWER(80,POWER(COS(PI()*MOD(Calculator!$B$32/Calculator!$F$21,1)),2))+$C97)^2+(1500*ABS(SIN(2*PI()*MOD(Calculator!$B$32/Calculator!$F$21,1)))*IF(MOD(Calculator!$B$32/Calculator!$F$21,1)&lt;0.5,-1,1))^2)))/(1-SQRT(((50*POWER(80,POWER(COS(PI()*MOD(Calculator!$B$32/Calculator!$F$21,1)),2))-$C97)^2+(1500*ABS(SIN(2*PI()*MOD(Calculator!$B$32/Calculator!$F$21,1)))*IF(MOD(Calculator!$B$32/Calculator!$F$21,1)&lt;0.5,-1,1))^2)/((50*POWER(80,POWER(COS(PI()*MOD(Calculator!$B$32/Calculator!$F$21,1)),2))+$C97)^2+(1500*ABS(SIN(2*PI()*MOD(Calculator!$B$32/Calculator!$F$21,1)))*IF(MOD(Calculator!$B$32/Calculator!$F$21,1)&lt;0.5,-1,1))^2))),2))</f>
        <v>—</v>
      </c>
      <c r="AX97" s="294" t="str">
        <f aca="false">IF(OR(Calculator!$E$22&lt;&gt;"YES",Calculator!$B$32&lt;Calculator!$G$22),"—",ROUND((1+SQRT(((50*POWER(80,POWER(COS(PI()*MOD(Calculator!$B$32/Calculator!$F$22,1)),2))-$C97)^2+(1500*ABS(SIN(2*PI()*MOD(Calculator!$B$32/Calculator!$F$22,1)))*IF(MOD(Calculator!$B$32/Calculator!$F$22,1)&lt;0.5,-1,1))^2)/((50*POWER(80,POWER(COS(PI()*MOD(Calculator!$B$32/Calculator!$F$22,1)),2))+$C97)^2+(1500*ABS(SIN(2*PI()*MOD(Calculator!$B$32/Calculator!$F$22,1)))*IF(MOD(Calculator!$B$32/Calculator!$F$22,1)&lt;0.5,-1,1))^2)))/(1-SQRT(((50*POWER(80,POWER(COS(PI()*MOD(Calculator!$B$32/Calculator!$F$22,1)),2))-$C97)^2+(1500*ABS(SIN(2*PI()*MOD(Calculator!$B$32/Calculator!$F$22,1)))*IF(MOD(Calculator!$B$32/Calculator!$F$22,1)&lt;0.5,-1,1))^2)/((50*POWER(80,POWER(COS(PI()*MOD(Calculator!$B$32/Calculator!$F$22,1)),2))+$C97)^2+(1500*ABS(SIN(2*PI()*MOD(Calculator!$B$32/Calculator!$F$22,1)))*IF(MOD(Calculator!$B$32/Calculator!$F$22,1)&lt;0.5,-1,1))^2))),2))</f>
        <v>—</v>
      </c>
      <c r="AY97" s="293" t="n">
        <f aca="false">IFERROR(ROUND((IF(ISNUMBER(AN97),AN97,0)+IF(ISNUMBER(AO97),AO97,0)+IF(ISNUMBER(AP97),AP97,0)+IF(ISNUMBER(AQ97),AQ97,0)+IF(ISNUMBER(AR97),AR97,0)+IF(ISNUMBER(AS97),AS97,0)+IF(ISNUMBER(AT97),AT97,0)+IF(ISNUMBER(AU97),AU97,0)+IF(ISNUMBER(AV97),AV97,0)+IF(ISNUMBER(AW97),AW97,0)+IF(ISNUMBER(AX97),AX97,0))/(IF(ISNUMBER(AN97),1,0)+IF(ISNUMBER(AO97),1,0)+IF(ISNUMBER(AP97),1,0)+IF(ISNUMBER(AQ97),1,0)+IF(ISNUMBER(AR97),1,0)+IF(ISNUMBER(AS97),1,0)+IF(ISNUMBER(AT97),1,0)+IF(ISNUMBER(AU97),1,0)+IF(ISNUMBER(AV97),1,0)+IF(ISNUMBER(AW97),1,0)+IF(ISNUMBER(AX97),1,0)),4),"")</f>
        <v>11.8</v>
      </c>
      <c r="AZ97" s="294" t="str">
        <f aca="false">IF(OR(Calculator!$E$12&lt;&gt;"YES",Calculator!$B$33&lt;Calculator!$G$12),"—",ROUND((1+SQRT(((50*POWER(80,POWER(COS(PI()*MOD(Calculator!$B$33/Calculator!$F$12,1)),2))-$C97)^2+(1500*ABS(SIN(2*PI()*MOD(Calculator!$B$33/Calculator!$F$12,1)))*IF(MOD(Calculator!$B$33/Calculator!$F$12,1)&lt;0.5,-1,1))^2)/((50*POWER(80,POWER(COS(PI()*MOD(Calculator!$B$33/Calculator!$F$12,1)),2))+$C97)^2+(1500*ABS(SIN(2*PI()*MOD(Calculator!$B$33/Calculator!$F$12,1)))*IF(MOD(Calculator!$B$33/Calculator!$F$12,1)&lt;0.5,-1,1))^2)))/(1-SQRT(((50*POWER(80,POWER(COS(PI()*MOD(Calculator!$B$33/Calculator!$F$12,1)),2))-$C97)^2+(1500*ABS(SIN(2*PI()*MOD(Calculator!$B$33/Calculator!$F$12,1)))*IF(MOD(Calculator!$B$33/Calculator!$F$12,1)&lt;0.5,-1,1))^2)/((50*POWER(80,POWER(COS(PI()*MOD(Calculator!$B$33/Calculator!$F$12,1)),2))+$C97)^2+(1500*ABS(SIN(2*PI()*MOD(Calculator!$B$33/Calculator!$F$12,1)))*IF(MOD(Calculator!$B$33/Calculator!$F$12,1)&lt;0.5,-1,1))^2))),2))</f>
        <v>—</v>
      </c>
      <c r="BA97" s="294" t="str">
        <f aca="false">IF(OR(Calculator!$E$13&lt;&gt;"YES",Calculator!$B$33&lt;Calculator!$G$13),"—",ROUND((1+SQRT(((50*POWER(80,POWER(COS(PI()*MOD(Calculator!$B$33/Calculator!$F$13,1)),2))-$C97)^2+(1500*ABS(SIN(2*PI()*MOD(Calculator!$B$33/Calculator!$F$13,1)))*IF(MOD(Calculator!$B$33/Calculator!$F$13,1)&lt;0.5,-1,1))^2)/((50*POWER(80,POWER(COS(PI()*MOD(Calculator!$B$33/Calculator!$F$13,1)),2))+$C97)^2+(1500*ABS(SIN(2*PI()*MOD(Calculator!$B$33/Calculator!$F$13,1)))*IF(MOD(Calculator!$B$33/Calculator!$F$13,1)&lt;0.5,-1,1))^2)))/(1-SQRT(((50*POWER(80,POWER(COS(PI()*MOD(Calculator!$B$33/Calculator!$F$13,1)),2))-$C97)^2+(1500*ABS(SIN(2*PI()*MOD(Calculator!$B$33/Calculator!$F$13,1)))*IF(MOD(Calculator!$B$33/Calculator!$F$13,1)&lt;0.5,-1,1))^2)/((50*POWER(80,POWER(COS(PI()*MOD(Calculator!$B$33/Calculator!$F$13,1)),2))+$C97)^2+(1500*ABS(SIN(2*PI()*MOD(Calculator!$B$33/Calculator!$F$13,1)))*IF(MOD(Calculator!$B$33/Calculator!$F$13,1)&lt;0.5,-1,1))^2))),2))</f>
        <v>—</v>
      </c>
      <c r="BB97" s="294" t="str">
        <f aca="false">IF(OR(Calculator!$E$14&lt;&gt;"YES",Calculator!$B$33&lt;Calculator!$G$14),"—",ROUND((1+SQRT(((50*POWER(80,POWER(COS(PI()*MOD(Calculator!$B$33/Calculator!$F$14,1)),2))-$C97)^2+(1500*ABS(SIN(2*PI()*MOD(Calculator!$B$33/Calculator!$F$14,1)))*IF(MOD(Calculator!$B$33/Calculator!$F$14,1)&lt;0.5,-1,1))^2)/((50*POWER(80,POWER(COS(PI()*MOD(Calculator!$B$33/Calculator!$F$14,1)),2))+$C97)^2+(1500*ABS(SIN(2*PI()*MOD(Calculator!$B$33/Calculator!$F$14,1)))*IF(MOD(Calculator!$B$33/Calculator!$F$14,1)&lt;0.5,-1,1))^2)))/(1-SQRT(((50*POWER(80,POWER(COS(PI()*MOD(Calculator!$B$33/Calculator!$F$14,1)),2))-$C97)^2+(1500*ABS(SIN(2*PI()*MOD(Calculator!$B$33/Calculator!$F$14,1)))*IF(MOD(Calculator!$B$33/Calculator!$F$14,1)&lt;0.5,-1,1))^2)/((50*POWER(80,POWER(COS(PI()*MOD(Calculator!$B$33/Calculator!$F$14,1)),2))+$C97)^2+(1500*ABS(SIN(2*PI()*MOD(Calculator!$B$33/Calculator!$F$14,1)))*IF(MOD(Calculator!$B$33/Calculator!$F$14,1)&lt;0.5,-1,1))^2))),2))</f>
        <v>—</v>
      </c>
      <c r="BC97" s="294" t="n">
        <f aca="false">IF(OR(Calculator!$E$15&lt;&gt;"YES",Calculator!$B$33&lt;Calculator!$G$15),"—",ROUND((1+SQRT(((50*POWER(80,POWER(COS(PI()*MOD(Calculator!$B$33/Calculator!$F$15,1)),2))-$C97)^2+(1500*ABS(SIN(2*PI()*MOD(Calculator!$B$33/Calculator!$F$15,1)))*IF(MOD(Calculator!$B$33/Calculator!$F$15,1)&lt;0.5,-1,1))^2)/((50*POWER(80,POWER(COS(PI()*MOD(Calculator!$B$33/Calculator!$F$15,1)),2))+$C97)^2+(1500*ABS(SIN(2*PI()*MOD(Calculator!$B$33/Calculator!$F$15,1)))*IF(MOD(Calculator!$B$33/Calculator!$F$15,1)&lt;0.5,-1,1))^2)))/(1-SQRT(((50*POWER(80,POWER(COS(PI()*MOD(Calculator!$B$33/Calculator!$F$15,1)),2))-$C97)^2+(1500*ABS(SIN(2*PI()*MOD(Calculator!$B$33/Calculator!$F$15,1)))*IF(MOD(Calculator!$B$33/Calculator!$F$15,1)&lt;0.5,-1,1))^2)/((50*POWER(80,POWER(COS(PI()*MOD(Calculator!$B$33/Calculator!$F$15,1)),2))+$C97)^2+(1500*ABS(SIN(2*PI()*MOD(Calculator!$B$33/Calculator!$F$15,1)))*IF(MOD(Calculator!$B$33/Calculator!$F$15,1)&lt;0.5,-1,1))^2))),2))</f>
        <v>3.1</v>
      </c>
      <c r="BD97" s="294" t="str">
        <f aca="false">IF(OR(Calculator!$E$16&lt;&gt;"YES",Calculator!$B$33&lt;Calculator!$G$16),"—",ROUND((1+SQRT(((50*POWER(80,POWER(COS(PI()*MOD(Calculator!$B$33/Calculator!$F$16,1)),2))-$C97)^2+(1500*ABS(SIN(2*PI()*MOD(Calculator!$B$33/Calculator!$F$16,1)))*IF(MOD(Calculator!$B$33/Calculator!$F$16,1)&lt;0.5,-1,1))^2)/((50*POWER(80,POWER(COS(PI()*MOD(Calculator!$B$33/Calculator!$F$16,1)),2))+$C97)^2+(1500*ABS(SIN(2*PI()*MOD(Calculator!$B$33/Calculator!$F$16,1)))*IF(MOD(Calculator!$B$33/Calculator!$F$16,1)&lt;0.5,-1,1))^2)))/(1-SQRT(((50*POWER(80,POWER(COS(PI()*MOD(Calculator!$B$33/Calculator!$F$16,1)),2))-$C97)^2+(1500*ABS(SIN(2*PI()*MOD(Calculator!$B$33/Calculator!$F$16,1)))*IF(MOD(Calculator!$B$33/Calculator!$F$16,1)&lt;0.5,-1,1))^2)/((50*POWER(80,POWER(COS(PI()*MOD(Calculator!$B$33/Calculator!$F$16,1)),2))+$C97)^2+(1500*ABS(SIN(2*PI()*MOD(Calculator!$B$33/Calculator!$F$16,1)))*IF(MOD(Calculator!$B$33/Calculator!$F$16,1)&lt;0.5,-1,1))^2))),2))</f>
        <v>—</v>
      </c>
      <c r="BE97" s="294" t="n">
        <f aca="false">IF(OR(Calculator!$E$17&lt;&gt;"YES",Calculator!$B$33&lt;Calculator!$G$17),"—",ROUND((1+SQRT(((50*POWER(80,POWER(COS(PI()*MOD(Calculator!$B$33/Calculator!$F$17,1)),2))-$C97)^2+(1500*ABS(SIN(2*PI()*MOD(Calculator!$B$33/Calculator!$F$17,1)))*IF(MOD(Calculator!$B$33/Calculator!$F$17,1)&lt;0.5,-1,1))^2)/((50*POWER(80,POWER(COS(PI()*MOD(Calculator!$B$33/Calculator!$F$17,1)),2))+$C97)^2+(1500*ABS(SIN(2*PI()*MOD(Calculator!$B$33/Calculator!$F$17,1)))*IF(MOD(Calculator!$B$33/Calculator!$F$17,1)&lt;0.5,-1,1))^2)))/(1-SQRT(((50*POWER(80,POWER(COS(PI()*MOD(Calculator!$B$33/Calculator!$F$17,1)),2))-$C97)^2+(1500*ABS(SIN(2*PI()*MOD(Calculator!$B$33/Calculator!$F$17,1)))*IF(MOD(Calculator!$B$33/Calculator!$F$17,1)&lt;0.5,-1,1))^2)/((50*POWER(80,POWER(COS(PI()*MOD(Calculator!$B$33/Calculator!$F$17,1)),2))+$C97)^2+(1500*ABS(SIN(2*PI()*MOD(Calculator!$B$33/Calculator!$F$17,1)))*IF(MOD(Calculator!$B$33/Calculator!$F$17,1)&lt;0.5,-1,1))^2))),2))</f>
        <v>23.17</v>
      </c>
      <c r="BF97" s="294" t="str">
        <f aca="false">IF(OR(Calculator!$E$18&lt;&gt;"YES",Calculator!$B$33&lt;Calculator!$G$18),"—",ROUND((1+SQRT(((50*POWER(80,POWER(COS(PI()*MOD(Calculator!$B$33/Calculator!$F$18,1)),2))-$C97)^2+(1500*ABS(SIN(2*PI()*MOD(Calculator!$B$33/Calculator!$F$18,1)))*IF(MOD(Calculator!$B$33/Calculator!$F$18,1)&lt;0.5,-1,1))^2)/((50*POWER(80,POWER(COS(PI()*MOD(Calculator!$B$33/Calculator!$F$18,1)),2))+$C97)^2+(1500*ABS(SIN(2*PI()*MOD(Calculator!$B$33/Calculator!$F$18,1)))*IF(MOD(Calculator!$B$33/Calculator!$F$18,1)&lt;0.5,-1,1))^2)))/(1-SQRT(((50*POWER(80,POWER(COS(PI()*MOD(Calculator!$B$33/Calculator!$F$18,1)),2))-$C97)^2+(1500*ABS(SIN(2*PI()*MOD(Calculator!$B$33/Calculator!$F$18,1)))*IF(MOD(Calculator!$B$33/Calculator!$F$18,1)&lt;0.5,-1,1))^2)/((50*POWER(80,POWER(COS(PI()*MOD(Calculator!$B$33/Calculator!$F$18,1)),2))+$C97)^2+(1500*ABS(SIN(2*PI()*MOD(Calculator!$B$33/Calculator!$F$18,1)))*IF(MOD(Calculator!$B$33/Calculator!$F$18,1)&lt;0.5,-1,1))^2))),2))</f>
        <v>—</v>
      </c>
      <c r="BG97" s="294" t="str">
        <f aca="false">IF(OR(Calculator!$E$19&lt;&gt;"YES",Calculator!$B$33&lt;Calculator!$G$19),"—",ROUND((1+SQRT(((50*POWER(80,POWER(COS(PI()*MOD(Calculator!$B$33/Calculator!$F$19,1)),2))-$C97)^2+(1500*ABS(SIN(2*PI()*MOD(Calculator!$B$33/Calculator!$F$19,1)))*IF(MOD(Calculator!$B$33/Calculator!$F$19,1)&lt;0.5,-1,1))^2)/((50*POWER(80,POWER(COS(PI()*MOD(Calculator!$B$33/Calculator!$F$19,1)),2))+$C97)^2+(1500*ABS(SIN(2*PI()*MOD(Calculator!$B$33/Calculator!$F$19,1)))*IF(MOD(Calculator!$B$33/Calculator!$F$19,1)&lt;0.5,-1,1))^2)))/(1-SQRT(((50*POWER(80,POWER(COS(PI()*MOD(Calculator!$B$33/Calculator!$F$19,1)),2))-$C97)^2+(1500*ABS(SIN(2*PI()*MOD(Calculator!$B$33/Calculator!$F$19,1)))*IF(MOD(Calculator!$B$33/Calculator!$F$19,1)&lt;0.5,-1,1))^2)/((50*POWER(80,POWER(COS(PI()*MOD(Calculator!$B$33/Calculator!$F$19,1)),2))+$C97)^2+(1500*ABS(SIN(2*PI()*MOD(Calculator!$B$33/Calculator!$F$19,1)))*IF(MOD(Calculator!$B$33/Calculator!$F$19,1)&lt;0.5,-1,1))^2))),2))</f>
        <v>—</v>
      </c>
      <c r="BH97" s="294" t="str">
        <f aca="false">IF(OR(Calculator!$E$20&lt;&gt;"YES",Calculator!$B$33&lt;Calculator!$G$20),"—",ROUND((1+SQRT(((50*POWER(80,POWER(COS(PI()*MOD(Calculator!$B$33/Calculator!$F$20,1)),2))-$C97)^2+(1500*ABS(SIN(2*PI()*MOD(Calculator!$B$33/Calculator!$F$20,1)))*IF(MOD(Calculator!$B$33/Calculator!$F$20,1)&lt;0.5,-1,1))^2)/((50*POWER(80,POWER(COS(PI()*MOD(Calculator!$B$33/Calculator!$F$20,1)),2))+$C97)^2+(1500*ABS(SIN(2*PI()*MOD(Calculator!$B$33/Calculator!$F$20,1)))*IF(MOD(Calculator!$B$33/Calculator!$F$20,1)&lt;0.5,-1,1))^2)))/(1-SQRT(((50*POWER(80,POWER(COS(PI()*MOD(Calculator!$B$33/Calculator!$F$20,1)),2))-$C97)^2+(1500*ABS(SIN(2*PI()*MOD(Calculator!$B$33/Calculator!$F$20,1)))*IF(MOD(Calculator!$B$33/Calculator!$F$20,1)&lt;0.5,-1,1))^2)/((50*POWER(80,POWER(COS(PI()*MOD(Calculator!$B$33/Calculator!$F$20,1)),2))+$C97)^2+(1500*ABS(SIN(2*PI()*MOD(Calculator!$B$33/Calculator!$F$20,1)))*IF(MOD(Calculator!$B$33/Calculator!$F$20,1)&lt;0.5,-1,1))^2))),2))</f>
        <v>—</v>
      </c>
      <c r="BI97" s="294" t="str">
        <f aca="false">IF(OR(Calculator!$E$21&lt;&gt;"YES",Calculator!$B$33&lt;Calculator!$G$21),"—",ROUND((1+SQRT(((50*POWER(80,POWER(COS(PI()*MOD(Calculator!$B$33/Calculator!$F$21,1)),2))-$C97)^2+(1500*ABS(SIN(2*PI()*MOD(Calculator!$B$33/Calculator!$F$21,1)))*IF(MOD(Calculator!$B$33/Calculator!$F$21,1)&lt;0.5,-1,1))^2)/((50*POWER(80,POWER(COS(PI()*MOD(Calculator!$B$33/Calculator!$F$21,1)),2))+$C97)^2+(1500*ABS(SIN(2*PI()*MOD(Calculator!$B$33/Calculator!$F$21,1)))*IF(MOD(Calculator!$B$33/Calculator!$F$21,1)&lt;0.5,-1,1))^2)))/(1-SQRT(((50*POWER(80,POWER(COS(PI()*MOD(Calculator!$B$33/Calculator!$F$21,1)),2))-$C97)^2+(1500*ABS(SIN(2*PI()*MOD(Calculator!$B$33/Calculator!$F$21,1)))*IF(MOD(Calculator!$B$33/Calculator!$F$21,1)&lt;0.5,-1,1))^2)/((50*POWER(80,POWER(COS(PI()*MOD(Calculator!$B$33/Calculator!$F$21,1)),2))+$C97)^2+(1500*ABS(SIN(2*PI()*MOD(Calculator!$B$33/Calculator!$F$21,1)))*IF(MOD(Calculator!$B$33/Calculator!$F$21,1)&lt;0.5,-1,1))^2))),2))</f>
        <v>—</v>
      </c>
      <c r="BJ97" s="294" t="str">
        <f aca="false">IF(OR(Calculator!$E$22&lt;&gt;"YES",Calculator!$B$33&lt;Calculator!$G$22),"—",ROUND((1+SQRT(((50*POWER(80,POWER(COS(PI()*MOD(Calculator!$B$33/Calculator!$F$22,1)),2))-$C97)^2+(1500*ABS(SIN(2*PI()*MOD(Calculator!$B$33/Calculator!$F$22,1)))*IF(MOD(Calculator!$B$33/Calculator!$F$22,1)&lt;0.5,-1,1))^2)/((50*POWER(80,POWER(COS(PI()*MOD(Calculator!$B$33/Calculator!$F$22,1)),2))+$C97)^2+(1500*ABS(SIN(2*PI()*MOD(Calculator!$B$33/Calculator!$F$22,1)))*IF(MOD(Calculator!$B$33/Calculator!$F$22,1)&lt;0.5,-1,1))^2)))/(1-SQRT(((50*POWER(80,POWER(COS(PI()*MOD(Calculator!$B$33/Calculator!$F$22,1)),2))-$C97)^2+(1500*ABS(SIN(2*PI()*MOD(Calculator!$B$33/Calculator!$F$22,1)))*IF(MOD(Calculator!$B$33/Calculator!$F$22,1)&lt;0.5,-1,1))^2)/((50*POWER(80,POWER(COS(PI()*MOD(Calculator!$B$33/Calculator!$F$22,1)),2))+$C97)^2+(1500*ABS(SIN(2*PI()*MOD(Calculator!$B$33/Calculator!$F$22,1)))*IF(MOD(Calculator!$B$33/Calculator!$F$22,1)&lt;0.5,-1,1))^2))),2))</f>
        <v>—</v>
      </c>
      <c r="BK97" s="293" t="n">
        <f aca="false">IFERROR(ROUND((IF(ISNUMBER(AZ97),AZ97,0)+IF(ISNUMBER(BA97),BA97,0)+IF(ISNUMBER(BB97),BB97,0)+IF(ISNUMBER(BC97),BC97,0)+IF(ISNUMBER(BD97),BD97,0)+IF(ISNUMBER(BE97),BE97,0)+IF(ISNUMBER(BF97),BF97,0)+IF(ISNUMBER(BG97),BG97,0)+IF(ISNUMBER(BH97),BH97,0)+IF(ISNUMBER(BI97),BI97,0)+IF(ISNUMBER(BJ97),BJ97,0))/(IF(ISNUMBER(AZ97),1,0)+IF(ISNUMBER(BA97),1,0)+IF(ISNUMBER(BB97),1,0)+IF(ISNUMBER(BC97),1,0)+IF(ISNUMBER(BD97),1,0)+IF(ISNUMBER(BE97),1,0)+IF(ISNUMBER(BF97),1,0)+IF(ISNUMBER(BG97),1,0)+IF(ISNUMBER(BH97),1,0)+IF(ISNUMBER(BI97),1,0)+IF(ISNUMBER(BJ97),1,0)),4),"")</f>
        <v>13.135</v>
      </c>
      <c r="BM97" s="253" t="str">
        <f aca="false">IF(OR(Calculator!$E$12&lt;&gt;"YES",Calculator!$B$29&lt;Calculator!$G$12),"—",ROUND((1+SQRT(((50*POWER(80,POWER(COS(PI()*MOD(Calculator!$B$29/Calculator!$F$12,1)),2))+MIN(500,MAX(30,100*EXP(-0.3*'VSWR Calculator'!$C$24)*(1+3*ABS(MOD('VSWR Calculator'!$C$23/Calculator!$F$12/2,1)-0.5))))/'VSWR Calculator'!$C$25)-$C97)^2+(1500*ABS(SIN(2*PI()*MOD(Calculator!$B$29/Calculator!$F$12,1)))*IF(MOD(Calculator!$B$29/Calculator!$F$12,1)&lt;0.5,-1,1))^2)/SQRT(((50*POWER(80,POWER(COS(PI()*MOD(Calculator!$B$29/Calculator!$F$12,1)),2))+MIN(500,MAX(30,100*EXP(-0.3*'VSWR Calculator'!$C$24)*(1+3*ABS(MOD('VSWR Calculator'!$C$23/Calculator!$F$12/2,1)-0.5))))/'VSWR Calculator'!$C$25)+$C97)^2+(1500*ABS(SIN(2*PI()*MOD(Calculator!$B$29/Calculator!$F$12,1)))*IF(MOD(Calculator!$B$29/Calculator!$F$12,1)&lt;0.5,-1,1))^2))/(1-SQRT(((50*POWER(80,POWER(COS(PI()*MOD(Calculator!$B$29/Calculator!$F$12,1)),2))+MIN(500,MAX(30,100*EXP(-0.3*'VSWR Calculator'!$C$24)*(1+3*ABS(MOD('VSWR Calculator'!$C$23/Calculator!$F$12/2,1)-0.5))))/'VSWR Calculator'!$C$25)-$C97)^2+(1500*ABS(SIN(2*PI()*MOD(Calculator!$B$29/Calculator!$F$12,1)))*IF(MOD(Calculator!$B$29/Calculator!$F$12,1)&lt;0.5,-1,1))^2)/SQRT(((50*POWER(80,POWER(COS(PI()*MOD(Calculator!$B$29/Calculator!$F$12,1)),2))+MIN(500,MAX(30,100*EXP(-0.3*'VSWR Calculator'!$C$24)*(1+3*ABS(MOD('VSWR Calculator'!$C$23/Calculator!$F$12/2,1)-0.5))))/'VSWR Calculator'!$C$25)+$C97)^2+(1500*ABS(SIN(2*PI()*MOD(Calculator!$B$29/Calculator!$F$12,1)))*IF(MOD(Calculator!$B$29/Calculator!$F$12,1)&lt;0.5,-1,1))^2)),2))</f>
        <v>—</v>
      </c>
      <c r="BN97" s="253" t="str">
        <f aca="false">IF(OR(Calculator!$E$13&lt;&gt;"YES",Calculator!$B$29&lt;Calculator!$G$13),"—",ROUND((1+SQRT(((50*POWER(80,POWER(COS(PI()*MOD(Calculator!$B$29/Calculator!$F$13,1)),2))+MIN(500,MAX(30,100*EXP(-0.3*'VSWR Calculator'!$C$24)*(1+3*ABS(MOD('VSWR Calculator'!$C$23/Calculator!$F$13/2,1)-0.5))))/'VSWR Calculator'!$C$25)-$C97)^2+(1500*ABS(SIN(2*PI()*MOD(Calculator!$B$29/Calculator!$F$13,1)))*IF(MOD(Calculator!$B$29/Calculator!$F$13,1)&lt;0.5,-1,1))^2)/SQRT(((50*POWER(80,POWER(COS(PI()*MOD(Calculator!$B$29/Calculator!$F$13,1)),2))+MIN(500,MAX(30,100*EXP(-0.3*'VSWR Calculator'!$C$24)*(1+3*ABS(MOD('VSWR Calculator'!$C$23/Calculator!$F$13/2,1)-0.5))))/'VSWR Calculator'!$C$25)+$C97)^2+(1500*ABS(SIN(2*PI()*MOD(Calculator!$B$29/Calculator!$F$13,1)))*IF(MOD(Calculator!$B$29/Calculator!$F$13,1)&lt;0.5,-1,1))^2))/(1-SQRT(((50*POWER(80,POWER(COS(PI()*MOD(Calculator!$B$29/Calculator!$F$13,1)),2))+MIN(500,MAX(30,100*EXP(-0.3*'VSWR Calculator'!$C$24)*(1+3*ABS(MOD('VSWR Calculator'!$C$23/Calculator!$F$13/2,1)-0.5))))/'VSWR Calculator'!$C$25)-$C97)^2+(1500*ABS(SIN(2*PI()*MOD(Calculator!$B$29/Calculator!$F$13,1)))*IF(MOD(Calculator!$B$29/Calculator!$F$13,1)&lt;0.5,-1,1))^2)/SQRT(((50*POWER(80,POWER(COS(PI()*MOD(Calculator!$B$29/Calculator!$F$13,1)),2))+MIN(500,MAX(30,100*EXP(-0.3*'VSWR Calculator'!$C$24)*(1+3*ABS(MOD('VSWR Calculator'!$C$23/Calculator!$F$13/2,1)-0.5))))/'VSWR Calculator'!$C$25)+$C97)^2+(1500*ABS(SIN(2*PI()*MOD(Calculator!$B$29/Calculator!$F$13,1)))*IF(MOD(Calculator!$B$29/Calculator!$F$13,1)&lt;0.5,-1,1))^2)),2))</f>
        <v>—</v>
      </c>
      <c r="BO97" s="253" t="str">
        <f aca="false">IF(OR(Calculator!$E$14&lt;&gt;"YES",Calculator!$B$29&lt;Calculator!$G$14),"—",ROUND((1+SQRT(((50*POWER(80,POWER(COS(PI()*MOD(Calculator!$B$29/Calculator!$F$14,1)),2))+MIN(500,MAX(30,100*EXP(-0.3*'VSWR Calculator'!$C$24)*(1+3*ABS(MOD('VSWR Calculator'!$C$23/Calculator!$F$14/2,1)-0.5))))/'VSWR Calculator'!$C$25)-$C97)^2+(1500*ABS(SIN(2*PI()*MOD(Calculator!$B$29/Calculator!$F$14,1)))*IF(MOD(Calculator!$B$29/Calculator!$F$14,1)&lt;0.5,-1,1))^2)/SQRT(((50*POWER(80,POWER(COS(PI()*MOD(Calculator!$B$29/Calculator!$F$14,1)),2))+MIN(500,MAX(30,100*EXP(-0.3*'VSWR Calculator'!$C$24)*(1+3*ABS(MOD('VSWR Calculator'!$C$23/Calculator!$F$14/2,1)-0.5))))/'VSWR Calculator'!$C$25)+$C97)^2+(1500*ABS(SIN(2*PI()*MOD(Calculator!$B$29/Calculator!$F$14,1)))*IF(MOD(Calculator!$B$29/Calculator!$F$14,1)&lt;0.5,-1,1))^2))/(1-SQRT(((50*POWER(80,POWER(COS(PI()*MOD(Calculator!$B$29/Calculator!$F$14,1)),2))+MIN(500,MAX(30,100*EXP(-0.3*'VSWR Calculator'!$C$24)*(1+3*ABS(MOD('VSWR Calculator'!$C$23/Calculator!$F$14/2,1)-0.5))))/'VSWR Calculator'!$C$25)-$C97)^2+(1500*ABS(SIN(2*PI()*MOD(Calculator!$B$29/Calculator!$F$14,1)))*IF(MOD(Calculator!$B$29/Calculator!$F$14,1)&lt;0.5,-1,1))^2)/SQRT(((50*POWER(80,POWER(COS(PI()*MOD(Calculator!$B$29/Calculator!$F$14,1)),2))+MIN(500,MAX(30,100*EXP(-0.3*'VSWR Calculator'!$C$24)*(1+3*ABS(MOD('VSWR Calculator'!$C$23/Calculator!$F$14/2,1)-0.5))))/'VSWR Calculator'!$C$25)+$C97)^2+(1500*ABS(SIN(2*PI()*MOD(Calculator!$B$29/Calculator!$F$14,1)))*IF(MOD(Calculator!$B$29/Calculator!$F$14,1)&lt;0.5,-1,1))^2)),2))</f>
        <v>—</v>
      </c>
      <c r="BP97" s="253" t="n">
        <f aca="false">IF(OR(Calculator!$E$15&lt;&gt;"YES",Calculator!$B$29&lt;Calculator!$G$15),"—",ROUND((1+SQRT(((50*POWER(80,POWER(COS(PI()*MOD(Calculator!$B$29/Calculator!$F$15,1)),2))+MIN(500,MAX(30,100*EXP(-0.3*'VSWR Calculator'!$C$24)*(1+3*ABS(MOD('VSWR Calculator'!$C$23/Calculator!$F$15/2,1)-0.5))))/'VSWR Calculator'!$C$25)-$C97)^2+(1500*ABS(SIN(2*PI()*MOD(Calculator!$B$29/Calculator!$F$15,1)))*IF(MOD(Calculator!$B$29/Calculator!$F$15,1)&lt;0.5,-1,1))^2)/SQRT(((50*POWER(80,POWER(COS(PI()*MOD(Calculator!$B$29/Calculator!$F$15,1)),2))+MIN(500,MAX(30,100*EXP(-0.3*'VSWR Calculator'!$C$24)*(1+3*ABS(MOD('VSWR Calculator'!$C$23/Calculator!$F$15/2,1)-0.5))))/'VSWR Calculator'!$C$25)+$C97)^2+(1500*ABS(SIN(2*PI()*MOD(Calculator!$B$29/Calculator!$F$15,1)))*IF(MOD(Calculator!$B$29/Calculator!$F$15,1)&lt;0.5,-1,1))^2))/(1-SQRT(((50*POWER(80,POWER(COS(PI()*MOD(Calculator!$B$29/Calculator!$F$15,1)),2))+MIN(500,MAX(30,100*EXP(-0.3*'VSWR Calculator'!$C$24)*(1+3*ABS(MOD('VSWR Calculator'!$C$23/Calculator!$F$15/2,1)-0.5))))/'VSWR Calculator'!$C$25)-$C97)^2+(1500*ABS(SIN(2*PI()*MOD(Calculator!$B$29/Calculator!$F$15,1)))*IF(MOD(Calculator!$B$29/Calculator!$F$15,1)&lt;0.5,-1,1))^2)/SQRT(((50*POWER(80,POWER(COS(PI()*MOD(Calculator!$B$29/Calculator!$F$15,1)),2))+MIN(500,MAX(30,100*EXP(-0.3*'VSWR Calculator'!$C$24)*(1+3*ABS(MOD('VSWR Calculator'!$C$23/Calculator!$F$15/2,1)-0.5))))/'VSWR Calculator'!$C$25)+$C97)^2+(1500*ABS(SIN(2*PI()*MOD(Calculator!$B$29/Calculator!$F$15,1)))*IF(MOD(Calculator!$B$29/Calculator!$F$15,1)&lt;0.5,-1,1))^2)),2))</f>
        <v>19.44</v>
      </c>
      <c r="BQ97" s="253" t="str">
        <f aca="false">IF(OR(Calculator!$E$16&lt;&gt;"YES",Calculator!$B$29&lt;Calculator!$G$16),"—",ROUND((1+SQRT(((50*POWER(80,POWER(COS(PI()*MOD(Calculator!$B$29/Calculator!$F$16,1)),2))+MIN(500,MAX(30,100*EXP(-0.3*'VSWR Calculator'!$C$24)*(1+3*ABS(MOD('VSWR Calculator'!$C$23/Calculator!$F$16/2,1)-0.5))))/'VSWR Calculator'!$C$25)-$C97)^2+(1500*ABS(SIN(2*PI()*MOD(Calculator!$B$29/Calculator!$F$16,1)))*IF(MOD(Calculator!$B$29/Calculator!$F$16,1)&lt;0.5,-1,1))^2)/SQRT(((50*POWER(80,POWER(COS(PI()*MOD(Calculator!$B$29/Calculator!$F$16,1)),2))+MIN(500,MAX(30,100*EXP(-0.3*'VSWR Calculator'!$C$24)*(1+3*ABS(MOD('VSWR Calculator'!$C$23/Calculator!$F$16/2,1)-0.5))))/'VSWR Calculator'!$C$25)+$C97)^2+(1500*ABS(SIN(2*PI()*MOD(Calculator!$B$29/Calculator!$F$16,1)))*IF(MOD(Calculator!$B$29/Calculator!$F$16,1)&lt;0.5,-1,1))^2))/(1-SQRT(((50*POWER(80,POWER(COS(PI()*MOD(Calculator!$B$29/Calculator!$F$16,1)),2))+MIN(500,MAX(30,100*EXP(-0.3*'VSWR Calculator'!$C$24)*(1+3*ABS(MOD('VSWR Calculator'!$C$23/Calculator!$F$16/2,1)-0.5))))/'VSWR Calculator'!$C$25)-$C97)^2+(1500*ABS(SIN(2*PI()*MOD(Calculator!$B$29/Calculator!$F$16,1)))*IF(MOD(Calculator!$B$29/Calculator!$F$16,1)&lt;0.5,-1,1))^2)/SQRT(((50*POWER(80,POWER(COS(PI()*MOD(Calculator!$B$29/Calculator!$F$16,1)),2))+MIN(500,MAX(30,100*EXP(-0.3*'VSWR Calculator'!$C$24)*(1+3*ABS(MOD('VSWR Calculator'!$C$23/Calculator!$F$16/2,1)-0.5))))/'VSWR Calculator'!$C$25)+$C97)^2+(1500*ABS(SIN(2*PI()*MOD(Calculator!$B$29/Calculator!$F$16,1)))*IF(MOD(Calculator!$B$29/Calculator!$F$16,1)&lt;0.5,-1,1))^2)),2))</f>
        <v>—</v>
      </c>
      <c r="BR97" s="253" t="n">
        <f aca="false">IF(OR(Calculator!$E$17&lt;&gt;"YES",Calculator!$B$29&lt;Calculator!$G$17),"—",ROUND((1+SQRT(((50*POWER(80,POWER(COS(PI()*MOD(Calculator!$B$29/Calculator!$F$17,1)),2))+MIN(500,MAX(30,100*EXP(-0.3*'VSWR Calculator'!$C$24)*(1+3*ABS(MOD('VSWR Calculator'!$C$23/Calculator!$F$17/2,1)-0.5))))/'VSWR Calculator'!$C$25)-$C97)^2+(1500*ABS(SIN(2*PI()*MOD(Calculator!$B$29/Calculator!$F$17,1)))*IF(MOD(Calculator!$B$29/Calculator!$F$17,1)&lt;0.5,-1,1))^2)/SQRT(((50*POWER(80,POWER(COS(PI()*MOD(Calculator!$B$29/Calculator!$F$17,1)),2))+MIN(500,MAX(30,100*EXP(-0.3*'VSWR Calculator'!$C$24)*(1+3*ABS(MOD('VSWR Calculator'!$C$23/Calculator!$F$17/2,1)-0.5))))/'VSWR Calculator'!$C$25)+$C97)^2+(1500*ABS(SIN(2*PI()*MOD(Calculator!$B$29/Calculator!$F$17,1)))*IF(MOD(Calculator!$B$29/Calculator!$F$17,1)&lt;0.5,-1,1))^2))/(1-SQRT(((50*POWER(80,POWER(COS(PI()*MOD(Calculator!$B$29/Calculator!$F$17,1)),2))+MIN(500,MAX(30,100*EXP(-0.3*'VSWR Calculator'!$C$24)*(1+3*ABS(MOD('VSWR Calculator'!$C$23/Calculator!$F$17/2,1)-0.5))))/'VSWR Calculator'!$C$25)-$C97)^2+(1500*ABS(SIN(2*PI()*MOD(Calculator!$B$29/Calculator!$F$17,1)))*IF(MOD(Calculator!$B$29/Calculator!$F$17,1)&lt;0.5,-1,1))^2)/SQRT(((50*POWER(80,POWER(COS(PI()*MOD(Calculator!$B$29/Calculator!$F$17,1)),2))+MIN(500,MAX(30,100*EXP(-0.3*'VSWR Calculator'!$C$24)*(1+3*ABS(MOD('VSWR Calculator'!$C$23/Calculator!$F$17/2,1)-0.5))))/'VSWR Calculator'!$C$25)+$C97)^2+(1500*ABS(SIN(2*PI()*MOD(Calculator!$B$29/Calculator!$F$17,1)))*IF(MOD(Calculator!$B$29/Calculator!$F$17,1)&lt;0.5,-1,1))^2)),2))</f>
        <v>18.68</v>
      </c>
      <c r="BS97" s="253" t="str">
        <f aca="false">IF(OR(Calculator!$E$18&lt;&gt;"YES",Calculator!$B$29&lt;Calculator!$G$18),"—",ROUND((1+SQRT(((50*POWER(80,POWER(COS(PI()*MOD(Calculator!$B$29/Calculator!$F$18,1)),2))+MIN(500,MAX(30,100*EXP(-0.3*'VSWR Calculator'!$C$24)*(1+3*ABS(MOD('VSWR Calculator'!$C$23/Calculator!$F$18/2,1)-0.5))))/'VSWR Calculator'!$C$25)-$C97)^2+(1500*ABS(SIN(2*PI()*MOD(Calculator!$B$29/Calculator!$F$18,1)))*IF(MOD(Calculator!$B$29/Calculator!$F$18,1)&lt;0.5,-1,1))^2)/SQRT(((50*POWER(80,POWER(COS(PI()*MOD(Calculator!$B$29/Calculator!$F$18,1)),2))+MIN(500,MAX(30,100*EXP(-0.3*'VSWR Calculator'!$C$24)*(1+3*ABS(MOD('VSWR Calculator'!$C$23/Calculator!$F$18/2,1)-0.5))))/'VSWR Calculator'!$C$25)+$C97)^2+(1500*ABS(SIN(2*PI()*MOD(Calculator!$B$29/Calculator!$F$18,1)))*IF(MOD(Calculator!$B$29/Calculator!$F$18,1)&lt;0.5,-1,1))^2))/(1-SQRT(((50*POWER(80,POWER(COS(PI()*MOD(Calculator!$B$29/Calculator!$F$18,1)),2))+MIN(500,MAX(30,100*EXP(-0.3*'VSWR Calculator'!$C$24)*(1+3*ABS(MOD('VSWR Calculator'!$C$23/Calculator!$F$18/2,1)-0.5))))/'VSWR Calculator'!$C$25)-$C97)^2+(1500*ABS(SIN(2*PI()*MOD(Calculator!$B$29/Calculator!$F$18,1)))*IF(MOD(Calculator!$B$29/Calculator!$F$18,1)&lt;0.5,-1,1))^2)/SQRT(((50*POWER(80,POWER(COS(PI()*MOD(Calculator!$B$29/Calculator!$F$18,1)),2))+MIN(500,MAX(30,100*EXP(-0.3*'VSWR Calculator'!$C$24)*(1+3*ABS(MOD('VSWR Calculator'!$C$23/Calculator!$F$18/2,1)-0.5))))/'VSWR Calculator'!$C$25)+$C97)^2+(1500*ABS(SIN(2*PI()*MOD(Calculator!$B$29/Calculator!$F$18,1)))*IF(MOD(Calculator!$B$29/Calculator!$F$18,1)&lt;0.5,-1,1))^2)),2))</f>
        <v>—</v>
      </c>
      <c r="BT97" s="253" t="str">
        <f aca="false">IF(OR(Calculator!$E$19&lt;&gt;"YES",Calculator!$B$29&lt;Calculator!$G$19),"—",ROUND((1+SQRT(((50*POWER(80,POWER(COS(PI()*MOD(Calculator!$B$29/Calculator!$F$19,1)),2))+MIN(500,MAX(30,100*EXP(-0.3*'VSWR Calculator'!$C$24)*(1+3*ABS(MOD('VSWR Calculator'!$C$23/Calculator!$F$19/2,1)-0.5))))/'VSWR Calculator'!$C$25)-$C97)^2+(1500*ABS(SIN(2*PI()*MOD(Calculator!$B$29/Calculator!$F$19,1)))*IF(MOD(Calculator!$B$29/Calculator!$F$19,1)&lt;0.5,-1,1))^2)/SQRT(((50*POWER(80,POWER(COS(PI()*MOD(Calculator!$B$29/Calculator!$F$19,1)),2))+MIN(500,MAX(30,100*EXP(-0.3*'VSWR Calculator'!$C$24)*(1+3*ABS(MOD('VSWR Calculator'!$C$23/Calculator!$F$19/2,1)-0.5))))/'VSWR Calculator'!$C$25)+$C97)^2+(1500*ABS(SIN(2*PI()*MOD(Calculator!$B$29/Calculator!$F$19,1)))*IF(MOD(Calculator!$B$29/Calculator!$F$19,1)&lt;0.5,-1,1))^2))/(1-SQRT(((50*POWER(80,POWER(COS(PI()*MOD(Calculator!$B$29/Calculator!$F$19,1)),2))+MIN(500,MAX(30,100*EXP(-0.3*'VSWR Calculator'!$C$24)*(1+3*ABS(MOD('VSWR Calculator'!$C$23/Calculator!$F$19/2,1)-0.5))))/'VSWR Calculator'!$C$25)-$C97)^2+(1500*ABS(SIN(2*PI()*MOD(Calculator!$B$29/Calculator!$F$19,1)))*IF(MOD(Calculator!$B$29/Calculator!$F$19,1)&lt;0.5,-1,1))^2)/SQRT(((50*POWER(80,POWER(COS(PI()*MOD(Calculator!$B$29/Calculator!$F$19,1)),2))+MIN(500,MAX(30,100*EXP(-0.3*'VSWR Calculator'!$C$24)*(1+3*ABS(MOD('VSWR Calculator'!$C$23/Calculator!$F$19/2,1)-0.5))))/'VSWR Calculator'!$C$25)+$C97)^2+(1500*ABS(SIN(2*PI()*MOD(Calculator!$B$29/Calculator!$F$19,1)))*IF(MOD(Calculator!$B$29/Calculator!$F$19,1)&lt;0.5,-1,1))^2)),2))</f>
        <v>—</v>
      </c>
      <c r="BU97" s="253" t="str">
        <f aca="false">IF(OR(Calculator!$E$20&lt;&gt;"YES",Calculator!$B$29&lt;Calculator!$G$20),"—",ROUND((1+SQRT(((50*POWER(80,POWER(COS(PI()*MOD(Calculator!$B$29/Calculator!$F$20,1)),2))+MIN(500,MAX(30,100*EXP(-0.3*'VSWR Calculator'!$C$24)*(1+3*ABS(MOD('VSWR Calculator'!$C$23/Calculator!$F$20/2,1)-0.5))))/'VSWR Calculator'!$C$25)-$C97)^2+(1500*ABS(SIN(2*PI()*MOD(Calculator!$B$29/Calculator!$F$20,1)))*IF(MOD(Calculator!$B$29/Calculator!$F$20,1)&lt;0.5,-1,1))^2)/SQRT(((50*POWER(80,POWER(COS(PI()*MOD(Calculator!$B$29/Calculator!$F$20,1)),2))+MIN(500,MAX(30,100*EXP(-0.3*'VSWR Calculator'!$C$24)*(1+3*ABS(MOD('VSWR Calculator'!$C$23/Calculator!$F$20/2,1)-0.5))))/'VSWR Calculator'!$C$25)+$C97)^2+(1500*ABS(SIN(2*PI()*MOD(Calculator!$B$29/Calculator!$F$20,1)))*IF(MOD(Calculator!$B$29/Calculator!$F$20,1)&lt;0.5,-1,1))^2))/(1-SQRT(((50*POWER(80,POWER(COS(PI()*MOD(Calculator!$B$29/Calculator!$F$20,1)),2))+MIN(500,MAX(30,100*EXP(-0.3*'VSWR Calculator'!$C$24)*(1+3*ABS(MOD('VSWR Calculator'!$C$23/Calculator!$F$20/2,1)-0.5))))/'VSWR Calculator'!$C$25)-$C97)^2+(1500*ABS(SIN(2*PI()*MOD(Calculator!$B$29/Calculator!$F$20,1)))*IF(MOD(Calculator!$B$29/Calculator!$F$20,1)&lt;0.5,-1,1))^2)/SQRT(((50*POWER(80,POWER(COS(PI()*MOD(Calculator!$B$29/Calculator!$F$20,1)),2))+MIN(500,MAX(30,100*EXP(-0.3*'VSWR Calculator'!$C$24)*(1+3*ABS(MOD('VSWR Calculator'!$C$23/Calculator!$F$20/2,1)-0.5))))/'VSWR Calculator'!$C$25)+$C97)^2+(1500*ABS(SIN(2*PI()*MOD(Calculator!$B$29/Calculator!$F$20,1)))*IF(MOD(Calculator!$B$29/Calculator!$F$20,1)&lt;0.5,-1,1))^2)),2))</f>
        <v>—</v>
      </c>
      <c r="BV97" s="253" t="str">
        <f aca="false">IF(OR(Calculator!$E$21&lt;&gt;"YES",Calculator!$B$29&lt;Calculator!$G$21),"—",ROUND((1+SQRT(((50*POWER(80,POWER(COS(PI()*MOD(Calculator!$B$29/Calculator!$F$21,1)),2))+MIN(500,MAX(30,100*EXP(-0.3*'VSWR Calculator'!$C$24)*(1+3*ABS(MOD('VSWR Calculator'!$C$23/Calculator!$F$21/2,1)-0.5))))/'VSWR Calculator'!$C$25)-$C97)^2+(1500*ABS(SIN(2*PI()*MOD(Calculator!$B$29/Calculator!$F$21,1)))*IF(MOD(Calculator!$B$29/Calculator!$F$21,1)&lt;0.5,-1,1))^2)/SQRT(((50*POWER(80,POWER(COS(PI()*MOD(Calculator!$B$29/Calculator!$F$21,1)),2))+MIN(500,MAX(30,100*EXP(-0.3*'VSWR Calculator'!$C$24)*(1+3*ABS(MOD('VSWR Calculator'!$C$23/Calculator!$F$21/2,1)-0.5))))/'VSWR Calculator'!$C$25)+$C97)^2+(1500*ABS(SIN(2*PI()*MOD(Calculator!$B$29/Calculator!$F$21,1)))*IF(MOD(Calculator!$B$29/Calculator!$F$21,1)&lt;0.5,-1,1))^2))/(1-SQRT(((50*POWER(80,POWER(COS(PI()*MOD(Calculator!$B$29/Calculator!$F$21,1)),2))+MIN(500,MAX(30,100*EXP(-0.3*'VSWR Calculator'!$C$24)*(1+3*ABS(MOD('VSWR Calculator'!$C$23/Calculator!$F$21/2,1)-0.5))))/'VSWR Calculator'!$C$25)-$C97)^2+(1500*ABS(SIN(2*PI()*MOD(Calculator!$B$29/Calculator!$F$21,1)))*IF(MOD(Calculator!$B$29/Calculator!$F$21,1)&lt;0.5,-1,1))^2)/SQRT(((50*POWER(80,POWER(COS(PI()*MOD(Calculator!$B$29/Calculator!$F$21,1)),2))+MIN(500,MAX(30,100*EXP(-0.3*'VSWR Calculator'!$C$24)*(1+3*ABS(MOD('VSWR Calculator'!$C$23/Calculator!$F$21/2,1)-0.5))))/'VSWR Calculator'!$C$25)+$C97)^2+(1500*ABS(SIN(2*PI()*MOD(Calculator!$B$29/Calculator!$F$21,1)))*IF(MOD(Calculator!$B$29/Calculator!$F$21,1)&lt;0.5,-1,1))^2)),2))</f>
        <v>—</v>
      </c>
      <c r="BW97" s="253" t="str">
        <f aca="false">IF(OR(Calculator!$E$22&lt;&gt;"YES",Calculator!$B$29&lt;Calculator!$G$22),"—",ROUND((1+SQRT(((50*POWER(80,POWER(COS(PI()*MOD(Calculator!$B$29/Calculator!$F$22,1)),2))+MIN(500,MAX(30,100*EXP(-0.3*'VSWR Calculator'!$C$24)*(1+3*ABS(MOD('VSWR Calculator'!$C$23/Calculator!$F$22/2,1)-0.5))))/'VSWR Calculator'!$C$25)-$C97)^2+(1500*ABS(SIN(2*PI()*MOD(Calculator!$B$29/Calculator!$F$22,1)))*IF(MOD(Calculator!$B$29/Calculator!$F$22,1)&lt;0.5,-1,1))^2)/SQRT(((50*POWER(80,POWER(COS(PI()*MOD(Calculator!$B$29/Calculator!$F$22,1)),2))+MIN(500,MAX(30,100*EXP(-0.3*'VSWR Calculator'!$C$24)*(1+3*ABS(MOD('VSWR Calculator'!$C$23/Calculator!$F$22/2,1)-0.5))))/'VSWR Calculator'!$C$25)+$C97)^2+(1500*ABS(SIN(2*PI()*MOD(Calculator!$B$29/Calculator!$F$22,1)))*IF(MOD(Calculator!$B$29/Calculator!$F$22,1)&lt;0.5,-1,1))^2))/(1-SQRT(((50*POWER(80,POWER(COS(PI()*MOD(Calculator!$B$29/Calculator!$F$22,1)),2))+MIN(500,MAX(30,100*EXP(-0.3*'VSWR Calculator'!$C$24)*(1+3*ABS(MOD('VSWR Calculator'!$C$23/Calculator!$F$22/2,1)-0.5))))/'VSWR Calculator'!$C$25)-$C97)^2+(1500*ABS(SIN(2*PI()*MOD(Calculator!$B$29/Calculator!$F$22,1)))*IF(MOD(Calculator!$B$29/Calculator!$F$22,1)&lt;0.5,-1,1))^2)/SQRT(((50*POWER(80,POWER(COS(PI()*MOD(Calculator!$B$29/Calculator!$F$22,1)),2))+MIN(500,MAX(30,100*EXP(-0.3*'VSWR Calculator'!$C$24)*(1+3*ABS(MOD('VSWR Calculator'!$C$23/Calculator!$F$22/2,1)-0.5))))/'VSWR Calculator'!$C$25)+$C97)^2+(1500*ABS(SIN(2*PI()*MOD(Calculator!$B$29/Calculator!$F$22,1)))*IF(MOD(Calculator!$B$29/Calculator!$F$22,1)&lt;0.5,-1,1))^2)),2))</f>
        <v>—</v>
      </c>
      <c r="BX97" s="253" t="n">
        <f aca="false">IFERROR(ROUND((IF(ISNUMBER(BM97),BM97,0)+IF(ISNUMBER(BN97),BN97,0)+IF(ISNUMBER(BO97),BO97,0)+IF(ISNUMBER(BP97),BP97,0)+IF(ISNUMBER(BQ97),BQ97,0)+IF(ISNUMBER(BR97),BR97,0)+IF(ISNUMBER(BS97),BS97,0)+IF(ISNUMBER(BT97),BT97,0)+IF(ISNUMBER(BU97),BU97,0)+IF(ISNUMBER(BV97),BV97,0)+IF(ISNUMBER(BW97),BW97,0))/(IF(ISNUMBER(BM97),1,0)+IF(ISNUMBER(BN97),1,0)+IF(ISNUMBER(BO97),1,0)+IF(ISNUMBER(BP97),1,0)+IF(ISNUMBER(BQ97),1,0)+IF(ISNUMBER(BR97),1,0)+IF(ISNUMBER(BS97),1,0)+IF(ISNUMBER(BT97),1,0)+IF(ISNUMBER(BU97),1,0)+IF(ISNUMBER(BV97),1,0)+IF(ISNUMBER(BW97),1,0)),4),"")</f>
        <v>19.06</v>
      </c>
      <c r="BY97" s="253" t="str">
        <f aca="false">IF(OR(Calculator!$E$12&lt;&gt;"YES",Calculator!$B$30&lt;Calculator!$G$12),"—",ROUND((1+SQRT(((50*POWER(80,POWER(COS(PI()*MOD(Calculator!$B$30/Calculator!$F$12,1)),2))+MIN(500,MAX(30,100*EXP(-0.3*'VSWR Calculator'!$C$24)*(1+3*ABS(MOD('VSWR Calculator'!$C$23/Calculator!$F$12/2,1)-0.5))))/'VSWR Calculator'!$C$25)-$C97)^2+(1500*ABS(SIN(2*PI()*MOD(Calculator!$B$30/Calculator!$F$12,1)))*IF(MOD(Calculator!$B$30/Calculator!$F$12,1)&lt;0.5,-1,1))^2)/SQRT(((50*POWER(80,POWER(COS(PI()*MOD(Calculator!$B$30/Calculator!$F$12,1)),2))+MIN(500,MAX(30,100*EXP(-0.3*'VSWR Calculator'!$C$24)*(1+3*ABS(MOD('VSWR Calculator'!$C$23/Calculator!$F$12/2,1)-0.5))))/'VSWR Calculator'!$C$25)+$C97)^2+(1500*ABS(SIN(2*PI()*MOD(Calculator!$B$30/Calculator!$F$12,1)))*IF(MOD(Calculator!$B$30/Calculator!$F$12,1)&lt;0.5,-1,1))^2))/(1-SQRT(((50*POWER(80,POWER(COS(PI()*MOD(Calculator!$B$30/Calculator!$F$12,1)),2))+MIN(500,MAX(30,100*EXP(-0.3*'VSWR Calculator'!$C$24)*(1+3*ABS(MOD('VSWR Calculator'!$C$23/Calculator!$F$12/2,1)-0.5))))/'VSWR Calculator'!$C$25)-$C97)^2+(1500*ABS(SIN(2*PI()*MOD(Calculator!$B$30/Calculator!$F$12,1)))*IF(MOD(Calculator!$B$30/Calculator!$F$12,1)&lt;0.5,-1,1))^2)/SQRT(((50*POWER(80,POWER(COS(PI()*MOD(Calculator!$B$30/Calculator!$F$12,1)),2))+MIN(500,MAX(30,100*EXP(-0.3*'VSWR Calculator'!$C$24)*(1+3*ABS(MOD('VSWR Calculator'!$C$23/Calculator!$F$12/2,1)-0.5))))/'VSWR Calculator'!$C$25)+$C97)^2+(1500*ABS(SIN(2*PI()*MOD(Calculator!$B$30/Calculator!$F$12,1)))*IF(MOD(Calculator!$B$30/Calculator!$F$12,1)&lt;0.5,-1,1))^2)),2))</f>
        <v>—</v>
      </c>
      <c r="BZ97" s="253" t="str">
        <f aca="false">IF(OR(Calculator!$E$13&lt;&gt;"YES",Calculator!$B$30&lt;Calculator!$G$13),"—",ROUND((1+SQRT(((50*POWER(80,POWER(COS(PI()*MOD(Calculator!$B$30/Calculator!$F$13,1)),2))+MIN(500,MAX(30,100*EXP(-0.3*'VSWR Calculator'!$C$24)*(1+3*ABS(MOD('VSWR Calculator'!$C$23/Calculator!$F$13/2,1)-0.5))))/'VSWR Calculator'!$C$25)-$C97)^2+(1500*ABS(SIN(2*PI()*MOD(Calculator!$B$30/Calculator!$F$13,1)))*IF(MOD(Calculator!$B$30/Calculator!$F$13,1)&lt;0.5,-1,1))^2)/SQRT(((50*POWER(80,POWER(COS(PI()*MOD(Calculator!$B$30/Calculator!$F$13,1)),2))+MIN(500,MAX(30,100*EXP(-0.3*'VSWR Calculator'!$C$24)*(1+3*ABS(MOD('VSWR Calculator'!$C$23/Calculator!$F$13/2,1)-0.5))))/'VSWR Calculator'!$C$25)+$C97)^2+(1500*ABS(SIN(2*PI()*MOD(Calculator!$B$30/Calculator!$F$13,1)))*IF(MOD(Calculator!$B$30/Calculator!$F$13,1)&lt;0.5,-1,1))^2))/(1-SQRT(((50*POWER(80,POWER(COS(PI()*MOD(Calculator!$B$30/Calculator!$F$13,1)),2))+MIN(500,MAX(30,100*EXP(-0.3*'VSWR Calculator'!$C$24)*(1+3*ABS(MOD('VSWR Calculator'!$C$23/Calculator!$F$13/2,1)-0.5))))/'VSWR Calculator'!$C$25)-$C97)^2+(1500*ABS(SIN(2*PI()*MOD(Calculator!$B$30/Calculator!$F$13,1)))*IF(MOD(Calculator!$B$30/Calculator!$F$13,1)&lt;0.5,-1,1))^2)/SQRT(((50*POWER(80,POWER(COS(PI()*MOD(Calculator!$B$30/Calculator!$F$13,1)),2))+MIN(500,MAX(30,100*EXP(-0.3*'VSWR Calculator'!$C$24)*(1+3*ABS(MOD('VSWR Calculator'!$C$23/Calculator!$F$13/2,1)-0.5))))/'VSWR Calculator'!$C$25)+$C97)^2+(1500*ABS(SIN(2*PI()*MOD(Calculator!$B$30/Calculator!$F$13,1)))*IF(MOD(Calculator!$B$30/Calculator!$F$13,1)&lt;0.5,-1,1))^2)),2))</f>
        <v>—</v>
      </c>
      <c r="CA97" s="253" t="str">
        <f aca="false">IF(OR(Calculator!$E$14&lt;&gt;"YES",Calculator!$B$30&lt;Calculator!$G$14),"—",ROUND((1+SQRT(((50*POWER(80,POWER(COS(PI()*MOD(Calculator!$B$30/Calculator!$F$14,1)),2))+MIN(500,MAX(30,100*EXP(-0.3*'VSWR Calculator'!$C$24)*(1+3*ABS(MOD('VSWR Calculator'!$C$23/Calculator!$F$14/2,1)-0.5))))/'VSWR Calculator'!$C$25)-$C97)^2+(1500*ABS(SIN(2*PI()*MOD(Calculator!$B$30/Calculator!$F$14,1)))*IF(MOD(Calculator!$B$30/Calculator!$F$14,1)&lt;0.5,-1,1))^2)/SQRT(((50*POWER(80,POWER(COS(PI()*MOD(Calculator!$B$30/Calculator!$F$14,1)),2))+MIN(500,MAX(30,100*EXP(-0.3*'VSWR Calculator'!$C$24)*(1+3*ABS(MOD('VSWR Calculator'!$C$23/Calculator!$F$14/2,1)-0.5))))/'VSWR Calculator'!$C$25)+$C97)^2+(1500*ABS(SIN(2*PI()*MOD(Calculator!$B$30/Calculator!$F$14,1)))*IF(MOD(Calculator!$B$30/Calculator!$F$14,1)&lt;0.5,-1,1))^2))/(1-SQRT(((50*POWER(80,POWER(COS(PI()*MOD(Calculator!$B$30/Calculator!$F$14,1)),2))+MIN(500,MAX(30,100*EXP(-0.3*'VSWR Calculator'!$C$24)*(1+3*ABS(MOD('VSWR Calculator'!$C$23/Calculator!$F$14/2,1)-0.5))))/'VSWR Calculator'!$C$25)-$C97)^2+(1500*ABS(SIN(2*PI()*MOD(Calculator!$B$30/Calculator!$F$14,1)))*IF(MOD(Calculator!$B$30/Calculator!$F$14,1)&lt;0.5,-1,1))^2)/SQRT(((50*POWER(80,POWER(COS(PI()*MOD(Calculator!$B$30/Calculator!$F$14,1)),2))+MIN(500,MAX(30,100*EXP(-0.3*'VSWR Calculator'!$C$24)*(1+3*ABS(MOD('VSWR Calculator'!$C$23/Calculator!$F$14/2,1)-0.5))))/'VSWR Calculator'!$C$25)+$C97)^2+(1500*ABS(SIN(2*PI()*MOD(Calculator!$B$30/Calculator!$F$14,1)))*IF(MOD(Calculator!$B$30/Calculator!$F$14,1)&lt;0.5,-1,1))^2)),2))</f>
        <v>—</v>
      </c>
      <c r="CB97" s="253" t="n">
        <f aca="false">IF(OR(Calculator!$E$15&lt;&gt;"YES",Calculator!$B$30&lt;Calculator!$G$15),"—",ROUND((1+SQRT(((50*POWER(80,POWER(COS(PI()*MOD(Calculator!$B$30/Calculator!$F$15,1)),2))+MIN(500,MAX(30,100*EXP(-0.3*'VSWR Calculator'!$C$24)*(1+3*ABS(MOD('VSWR Calculator'!$C$23/Calculator!$F$15/2,1)-0.5))))/'VSWR Calculator'!$C$25)-$C97)^2+(1500*ABS(SIN(2*PI()*MOD(Calculator!$B$30/Calculator!$F$15,1)))*IF(MOD(Calculator!$B$30/Calculator!$F$15,1)&lt;0.5,-1,1))^2)/SQRT(((50*POWER(80,POWER(COS(PI()*MOD(Calculator!$B$30/Calculator!$F$15,1)),2))+MIN(500,MAX(30,100*EXP(-0.3*'VSWR Calculator'!$C$24)*(1+3*ABS(MOD('VSWR Calculator'!$C$23/Calculator!$F$15/2,1)-0.5))))/'VSWR Calculator'!$C$25)+$C97)^2+(1500*ABS(SIN(2*PI()*MOD(Calculator!$B$30/Calculator!$F$15,1)))*IF(MOD(Calculator!$B$30/Calculator!$F$15,1)&lt;0.5,-1,1))^2))/(1-SQRT(((50*POWER(80,POWER(COS(PI()*MOD(Calculator!$B$30/Calculator!$F$15,1)),2))+MIN(500,MAX(30,100*EXP(-0.3*'VSWR Calculator'!$C$24)*(1+3*ABS(MOD('VSWR Calculator'!$C$23/Calculator!$F$15/2,1)-0.5))))/'VSWR Calculator'!$C$25)-$C97)^2+(1500*ABS(SIN(2*PI()*MOD(Calculator!$B$30/Calculator!$F$15,1)))*IF(MOD(Calculator!$B$30/Calculator!$F$15,1)&lt;0.5,-1,1))^2)/SQRT(((50*POWER(80,POWER(COS(PI()*MOD(Calculator!$B$30/Calculator!$F$15,1)),2))+MIN(500,MAX(30,100*EXP(-0.3*'VSWR Calculator'!$C$24)*(1+3*ABS(MOD('VSWR Calculator'!$C$23/Calculator!$F$15/2,1)-0.5))))/'VSWR Calculator'!$C$25)+$C97)^2+(1500*ABS(SIN(2*PI()*MOD(Calculator!$B$30/Calculator!$F$15,1)))*IF(MOD(Calculator!$B$30/Calculator!$F$15,1)&lt;0.5,-1,1))^2)),2))</f>
        <v>18.62</v>
      </c>
      <c r="CC97" s="253" t="str">
        <f aca="false">IF(OR(Calculator!$E$16&lt;&gt;"YES",Calculator!$B$30&lt;Calculator!$G$16),"—",ROUND((1+SQRT(((50*POWER(80,POWER(COS(PI()*MOD(Calculator!$B$30/Calculator!$F$16,1)),2))+MIN(500,MAX(30,100*EXP(-0.3*'VSWR Calculator'!$C$24)*(1+3*ABS(MOD('VSWR Calculator'!$C$23/Calculator!$F$16/2,1)-0.5))))/'VSWR Calculator'!$C$25)-$C97)^2+(1500*ABS(SIN(2*PI()*MOD(Calculator!$B$30/Calculator!$F$16,1)))*IF(MOD(Calculator!$B$30/Calculator!$F$16,1)&lt;0.5,-1,1))^2)/SQRT(((50*POWER(80,POWER(COS(PI()*MOD(Calculator!$B$30/Calculator!$F$16,1)),2))+MIN(500,MAX(30,100*EXP(-0.3*'VSWR Calculator'!$C$24)*(1+3*ABS(MOD('VSWR Calculator'!$C$23/Calculator!$F$16/2,1)-0.5))))/'VSWR Calculator'!$C$25)+$C97)^2+(1500*ABS(SIN(2*PI()*MOD(Calculator!$B$30/Calculator!$F$16,1)))*IF(MOD(Calculator!$B$30/Calculator!$F$16,1)&lt;0.5,-1,1))^2))/(1-SQRT(((50*POWER(80,POWER(COS(PI()*MOD(Calculator!$B$30/Calculator!$F$16,1)),2))+MIN(500,MAX(30,100*EXP(-0.3*'VSWR Calculator'!$C$24)*(1+3*ABS(MOD('VSWR Calculator'!$C$23/Calculator!$F$16/2,1)-0.5))))/'VSWR Calculator'!$C$25)-$C97)^2+(1500*ABS(SIN(2*PI()*MOD(Calculator!$B$30/Calculator!$F$16,1)))*IF(MOD(Calculator!$B$30/Calculator!$F$16,1)&lt;0.5,-1,1))^2)/SQRT(((50*POWER(80,POWER(COS(PI()*MOD(Calculator!$B$30/Calculator!$F$16,1)),2))+MIN(500,MAX(30,100*EXP(-0.3*'VSWR Calculator'!$C$24)*(1+3*ABS(MOD('VSWR Calculator'!$C$23/Calculator!$F$16/2,1)-0.5))))/'VSWR Calculator'!$C$25)+$C97)^2+(1500*ABS(SIN(2*PI()*MOD(Calculator!$B$30/Calculator!$F$16,1)))*IF(MOD(Calculator!$B$30/Calculator!$F$16,1)&lt;0.5,-1,1))^2)),2))</f>
        <v>—</v>
      </c>
      <c r="CD97" s="253" t="n">
        <f aca="false">IF(OR(Calculator!$E$17&lt;&gt;"YES",Calculator!$B$30&lt;Calculator!$G$17),"—",ROUND((1+SQRT(((50*POWER(80,POWER(COS(PI()*MOD(Calculator!$B$30/Calculator!$F$17,1)),2))+MIN(500,MAX(30,100*EXP(-0.3*'VSWR Calculator'!$C$24)*(1+3*ABS(MOD('VSWR Calculator'!$C$23/Calculator!$F$17/2,1)-0.5))))/'VSWR Calculator'!$C$25)-$C97)^2+(1500*ABS(SIN(2*PI()*MOD(Calculator!$B$30/Calculator!$F$17,1)))*IF(MOD(Calculator!$B$30/Calculator!$F$17,1)&lt;0.5,-1,1))^2)/SQRT(((50*POWER(80,POWER(COS(PI()*MOD(Calculator!$B$30/Calculator!$F$17,1)),2))+MIN(500,MAX(30,100*EXP(-0.3*'VSWR Calculator'!$C$24)*(1+3*ABS(MOD('VSWR Calculator'!$C$23/Calculator!$F$17/2,1)-0.5))))/'VSWR Calculator'!$C$25)+$C97)^2+(1500*ABS(SIN(2*PI()*MOD(Calculator!$B$30/Calculator!$F$17,1)))*IF(MOD(Calculator!$B$30/Calculator!$F$17,1)&lt;0.5,-1,1))^2))/(1-SQRT(((50*POWER(80,POWER(COS(PI()*MOD(Calculator!$B$30/Calculator!$F$17,1)),2))+MIN(500,MAX(30,100*EXP(-0.3*'VSWR Calculator'!$C$24)*(1+3*ABS(MOD('VSWR Calculator'!$C$23/Calculator!$F$17/2,1)-0.5))))/'VSWR Calculator'!$C$25)-$C97)^2+(1500*ABS(SIN(2*PI()*MOD(Calculator!$B$30/Calculator!$F$17,1)))*IF(MOD(Calculator!$B$30/Calculator!$F$17,1)&lt;0.5,-1,1))^2)/SQRT(((50*POWER(80,POWER(COS(PI()*MOD(Calculator!$B$30/Calculator!$F$17,1)),2))+MIN(500,MAX(30,100*EXP(-0.3*'VSWR Calculator'!$C$24)*(1+3*ABS(MOD('VSWR Calculator'!$C$23/Calculator!$F$17/2,1)-0.5))))/'VSWR Calculator'!$C$25)+$C97)^2+(1500*ABS(SIN(2*PI()*MOD(Calculator!$B$30/Calculator!$F$17,1)))*IF(MOD(Calculator!$B$30/Calculator!$F$17,1)&lt;0.5,-1,1))^2)),2))</f>
        <v>20.47</v>
      </c>
      <c r="CE97" s="253" t="str">
        <f aca="false">IF(OR(Calculator!$E$18&lt;&gt;"YES",Calculator!$B$30&lt;Calculator!$G$18),"—",ROUND((1+SQRT(((50*POWER(80,POWER(COS(PI()*MOD(Calculator!$B$30/Calculator!$F$18,1)),2))+MIN(500,MAX(30,100*EXP(-0.3*'VSWR Calculator'!$C$24)*(1+3*ABS(MOD('VSWR Calculator'!$C$23/Calculator!$F$18/2,1)-0.5))))/'VSWR Calculator'!$C$25)-$C97)^2+(1500*ABS(SIN(2*PI()*MOD(Calculator!$B$30/Calculator!$F$18,1)))*IF(MOD(Calculator!$B$30/Calculator!$F$18,1)&lt;0.5,-1,1))^2)/SQRT(((50*POWER(80,POWER(COS(PI()*MOD(Calculator!$B$30/Calculator!$F$18,1)),2))+MIN(500,MAX(30,100*EXP(-0.3*'VSWR Calculator'!$C$24)*(1+3*ABS(MOD('VSWR Calculator'!$C$23/Calculator!$F$18/2,1)-0.5))))/'VSWR Calculator'!$C$25)+$C97)^2+(1500*ABS(SIN(2*PI()*MOD(Calculator!$B$30/Calculator!$F$18,1)))*IF(MOD(Calculator!$B$30/Calculator!$F$18,1)&lt;0.5,-1,1))^2))/(1-SQRT(((50*POWER(80,POWER(COS(PI()*MOD(Calculator!$B$30/Calculator!$F$18,1)),2))+MIN(500,MAX(30,100*EXP(-0.3*'VSWR Calculator'!$C$24)*(1+3*ABS(MOD('VSWR Calculator'!$C$23/Calculator!$F$18/2,1)-0.5))))/'VSWR Calculator'!$C$25)-$C97)^2+(1500*ABS(SIN(2*PI()*MOD(Calculator!$B$30/Calculator!$F$18,1)))*IF(MOD(Calculator!$B$30/Calculator!$F$18,1)&lt;0.5,-1,1))^2)/SQRT(((50*POWER(80,POWER(COS(PI()*MOD(Calculator!$B$30/Calculator!$F$18,1)),2))+MIN(500,MAX(30,100*EXP(-0.3*'VSWR Calculator'!$C$24)*(1+3*ABS(MOD('VSWR Calculator'!$C$23/Calculator!$F$18/2,1)-0.5))))/'VSWR Calculator'!$C$25)+$C97)^2+(1500*ABS(SIN(2*PI()*MOD(Calculator!$B$30/Calculator!$F$18,1)))*IF(MOD(Calculator!$B$30/Calculator!$F$18,1)&lt;0.5,-1,1))^2)),2))</f>
        <v>—</v>
      </c>
      <c r="CF97" s="253" t="str">
        <f aca="false">IF(OR(Calculator!$E$19&lt;&gt;"YES",Calculator!$B$30&lt;Calculator!$G$19),"—",ROUND((1+SQRT(((50*POWER(80,POWER(COS(PI()*MOD(Calculator!$B$30/Calculator!$F$19,1)),2))+MIN(500,MAX(30,100*EXP(-0.3*'VSWR Calculator'!$C$24)*(1+3*ABS(MOD('VSWR Calculator'!$C$23/Calculator!$F$19/2,1)-0.5))))/'VSWR Calculator'!$C$25)-$C97)^2+(1500*ABS(SIN(2*PI()*MOD(Calculator!$B$30/Calculator!$F$19,1)))*IF(MOD(Calculator!$B$30/Calculator!$F$19,1)&lt;0.5,-1,1))^2)/SQRT(((50*POWER(80,POWER(COS(PI()*MOD(Calculator!$B$30/Calculator!$F$19,1)),2))+MIN(500,MAX(30,100*EXP(-0.3*'VSWR Calculator'!$C$24)*(1+3*ABS(MOD('VSWR Calculator'!$C$23/Calculator!$F$19/2,1)-0.5))))/'VSWR Calculator'!$C$25)+$C97)^2+(1500*ABS(SIN(2*PI()*MOD(Calculator!$B$30/Calculator!$F$19,1)))*IF(MOD(Calculator!$B$30/Calculator!$F$19,1)&lt;0.5,-1,1))^2))/(1-SQRT(((50*POWER(80,POWER(COS(PI()*MOD(Calculator!$B$30/Calculator!$F$19,1)),2))+MIN(500,MAX(30,100*EXP(-0.3*'VSWR Calculator'!$C$24)*(1+3*ABS(MOD('VSWR Calculator'!$C$23/Calculator!$F$19/2,1)-0.5))))/'VSWR Calculator'!$C$25)-$C97)^2+(1500*ABS(SIN(2*PI()*MOD(Calculator!$B$30/Calculator!$F$19,1)))*IF(MOD(Calculator!$B$30/Calculator!$F$19,1)&lt;0.5,-1,1))^2)/SQRT(((50*POWER(80,POWER(COS(PI()*MOD(Calculator!$B$30/Calculator!$F$19,1)),2))+MIN(500,MAX(30,100*EXP(-0.3*'VSWR Calculator'!$C$24)*(1+3*ABS(MOD('VSWR Calculator'!$C$23/Calculator!$F$19/2,1)-0.5))))/'VSWR Calculator'!$C$25)+$C97)^2+(1500*ABS(SIN(2*PI()*MOD(Calculator!$B$30/Calculator!$F$19,1)))*IF(MOD(Calculator!$B$30/Calculator!$F$19,1)&lt;0.5,-1,1))^2)),2))</f>
        <v>—</v>
      </c>
      <c r="CG97" s="253" t="str">
        <f aca="false">IF(OR(Calculator!$E$20&lt;&gt;"YES",Calculator!$B$30&lt;Calculator!$G$20),"—",ROUND((1+SQRT(((50*POWER(80,POWER(COS(PI()*MOD(Calculator!$B$30/Calculator!$F$20,1)),2))+MIN(500,MAX(30,100*EXP(-0.3*'VSWR Calculator'!$C$24)*(1+3*ABS(MOD('VSWR Calculator'!$C$23/Calculator!$F$20/2,1)-0.5))))/'VSWR Calculator'!$C$25)-$C97)^2+(1500*ABS(SIN(2*PI()*MOD(Calculator!$B$30/Calculator!$F$20,1)))*IF(MOD(Calculator!$B$30/Calculator!$F$20,1)&lt;0.5,-1,1))^2)/SQRT(((50*POWER(80,POWER(COS(PI()*MOD(Calculator!$B$30/Calculator!$F$20,1)),2))+MIN(500,MAX(30,100*EXP(-0.3*'VSWR Calculator'!$C$24)*(1+3*ABS(MOD('VSWR Calculator'!$C$23/Calculator!$F$20/2,1)-0.5))))/'VSWR Calculator'!$C$25)+$C97)^2+(1500*ABS(SIN(2*PI()*MOD(Calculator!$B$30/Calculator!$F$20,1)))*IF(MOD(Calculator!$B$30/Calculator!$F$20,1)&lt;0.5,-1,1))^2))/(1-SQRT(((50*POWER(80,POWER(COS(PI()*MOD(Calculator!$B$30/Calculator!$F$20,1)),2))+MIN(500,MAX(30,100*EXP(-0.3*'VSWR Calculator'!$C$24)*(1+3*ABS(MOD('VSWR Calculator'!$C$23/Calculator!$F$20/2,1)-0.5))))/'VSWR Calculator'!$C$25)-$C97)^2+(1500*ABS(SIN(2*PI()*MOD(Calculator!$B$30/Calculator!$F$20,1)))*IF(MOD(Calculator!$B$30/Calculator!$F$20,1)&lt;0.5,-1,1))^2)/SQRT(((50*POWER(80,POWER(COS(PI()*MOD(Calculator!$B$30/Calculator!$F$20,1)),2))+MIN(500,MAX(30,100*EXP(-0.3*'VSWR Calculator'!$C$24)*(1+3*ABS(MOD('VSWR Calculator'!$C$23/Calculator!$F$20/2,1)-0.5))))/'VSWR Calculator'!$C$25)+$C97)^2+(1500*ABS(SIN(2*PI()*MOD(Calculator!$B$30/Calculator!$F$20,1)))*IF(MOD(Calculator!$B$30/Calculator!$F$20,1)&lt;0.5,-1,1))^2)),2))</f>
        <v>—</v>
      </c>
      <c r="CH97" s="253" t="str">
        <f aca="false">IF(OR(Calculator!$E$21&lt;&gt;"YES",Calculator!$B$30&lt;Calculator!$G$21),"—",ROUND((1+SQRT(((50*POWER(80,POWER(COS(PI()*MOD(Calculator!$B$30/Calculator!$F$21,1)),2))+MIN(500,MAX(30,100*EXP(-0.3*'VSWR Calculator'!$C$24)*(1+3*ABS(MOD('VSWR Calculator'!$C$23/Calculator!$F$21/2,1)-0.5))))/'VSWR Calculator'!$C$25)-$C97)^2+(1500*ABS(SIN(2*PI()*MOD(Calculator!$B$30/Calculator!$F$21,1)))*IF(MOD(Calculator!$B$30/Calculator!$F$21,1)&lt;0.5,-1,1))^2)/SQRT(((50*POWER(80,POWER(COS(PI()*MOD(Calculator!$B$30/Calculator!$F$21,1)),2))+MIN(500,MAX(30,100*EXP(-0.3*'VSWR Calculator'!$C$24)*(1+3*ABS(MOD('VSWR Calculator'!$C$23/Calculator!$F$21/2,1)-0.5))))/'VSWR Calculator'!$C$25)+$C97)^2+(1500*ABS(SIN(2*PI()*MOD(Calculator!$B$30/Calculator!$F$21,1)))*IF(MOD(Calculator!$B$30/Calculator!$F$21,1)&lt;0.5,-1,1))^2))/(1-SQRT(((50*POWER(80,POWER(COS(PI()*MOD(Calculator!$B$30/Calculator!$F$21,1)),2))+MIN(500,MAX(30,100*EXP(-0.3*'VSWR Calculator'!$C$24)*(1+3*ABS(MOD('VSWR Calculator'!$C$23/Calculator!$F$21/2,1)-0.5))))/'VSWR Calculator'!$C$25)-$C97)^2+(1500*ABS(SIN(2*PI()*MOD(Calculator!$B$30/Calculator!$F$21,1)))*IF(MOD(Calculator!$B$30/Calculator!$F$21,1)&lt;0.5,-1,1))^2)/SQRT(((50*POWER(80,POWER(COS(PI()*MOD(Calculator!$B$30/Calculator!$F$21,1)),2))+MIN(500,MAX(30,100*EXP(-0.3*'VSWR Calculator'!$C$24)*(1+3*ABS(MOD('VSWR Calculator'!$C$23/Calculator!$F$21/2,1)-0.5))))/'VSWR Calculator'!$C$25)+$C97)^2+(1500*ABS(SIN(2*PI()*MOD(Calculator!$B$30/Calculator!$F$21,1)))*IF(MOD(Calculator!$B$30/Calculator!$F$21,1)&lt;0.5,-1,1))^2)),2))</f>
        <v>—</v>
      </c>
      <c r="CI97" s="253" t="str">
        <f aca="false">IF(OR(Calculator!$E$22&lt;&gt;"YES",Calculator!$B$30&lt;Calculator!$G$22),"—",ROUND((1+SQRT(((50*POWER(80,POWER(COS(PI()*MOD(Calculator!$B$30/Calculator!$F$22,1)),2))+MIN(500,MAX(30,100*EXP(-0.3*'VSWR Calculator'!$C$24)*(1+3*ABS(MOD('VSWR Calculator'!$C$23/Calculator!$F$22/2,1)-0.5))))/'VSWR Calculator'!$C$25)-$C97)^2+(1500*ABS(SIN(2*PI()*MOD(Calculator!$B$30/Calculator!$F$22,1)))*IF(MOD(Calculator!$B$30/Calculator!$F$22,1)&lt;0.5,-1,1))^2)/SQRT(((50*POWER(80,POWER(COS(PI()*MOD(Calculator!$B$30/Calculator!$F$22,1)),2))+MIN(500,MAX(30,100*EXP(-0.3*'VSWR Calculator'!$C$24)*(1+3*ABS(MOD('VSWR Calculator'!$C$23/Calculator!$F$22/2,1)-0.5))))/'VSWR Calculator'!$C$25)+$C97)^2+(1500*ABS(SIN(2*PI()*MOD(Calculator!$B$30/Calculator!$F$22,1)))*IF(MOD(Calculator!$B$30/Calculator!$F$22,1)&lt;0.5,-1,1))^2))/(1-SQRT(((50*POWER(80,POWER(COS(PI()*MOD(Calculator!$B$30/Calculator!$F$22,1)),2))+MIN(500,MAX(30,100*EXP(-0.3*'VSWR Calculator'!$C$24)*(1+3*ABS(MOD('VSWR Calculator'!$C$23/Calculator!$F$22/2,1)-0.5))))/'VSWR Calculator'!$C$25)-$C97)^2+(1500*ABS(SIN(2*PI()*MOD(Calculator!$B$30/Calculator!$F$22,1)))*IF(MOD(Calculator!$B$30/Calculator!$F$22,1)&lt;0.5,-1,1))^2)/SQRT(((50*POWER(80,POWER(COS(PI()*MOD(Calculator!$B$30/Calculator!$F$22,1)),2))+MIN(500,MAX(30,100*EXP(-0.3*'VSWR Calculator'!$C$24)*(1+3*ABS(MOD('VSWR Calculator'!$C$23/Calculator!$F$22/2,1)-0.5))))/'VSWR Calculator'!$C$25)+$C97)^2+(1500*ABS(SIN(2*PI()*MOD(Calculator!$B$30/Calculator!$F$22,1)))*IF(MOD(Calculator!$B$30/Calculator!$F$22,1)&lt;0.5,-1,1))^2)),2))</f>
        <v>—</v>
      </c>
      <c r="CJ97" s="253" t="n">
        <f aca="false">IFERROR(ROUND((IF(ISNUMBER(BY97),BY97,0)+IF(ISNUMBER(BZ97),BZ97,0)+IF(ISNUMBER(CA97),CA97,0)+IF(ISNUMBER(CB97),CB97,0)+IF(ISNUMBER(CC97),CC97,0)+IF(ISNUMBER(CD97),CD97,0)+IF(ISNUMBER(CE97),CE97,0)+IF(ISNUMBER(CF97),CF97,0)+IF(ISNUMBER(CG97),CG97,0)+IF(ISNUMBER(CH97),CH97,0)+IF(ISNUMBER(CI97),CI97,0))/(IF(ISNUMBER(BY97),1,0)+IF(ISNUMBER(BZ97),1,0)+IF(ISNUMBER(CA97),1,0)+IF(ISNUMBER(CB97),1,0)+IF(ISNUMBER(CC97),1,0)+IF(ISNUMBER(CD97),1,0)+IF(ISNUMBER(CE97),1,0)+IF(ISNUMBER(CF97),1,0)+IF(ISNUMBER(CG97),1,0)+IF(ISNUMBER(CH97),1,0)+IF(ISNUMBER(CI97),1,0)),4),"")</f>
        <v>19.545</v>
      </c>
      <c r="CK97" s="253" t="str">
        <f aca="false">IF(OR(Calculator!$E$12&lt;&gt;"YES",Calculator!$B$31&lt;Calculator!$G$12),"—",ROUND((1+SQRT(((50*POWER(80,POWER(COS(PI()*MOD(Calculator!$B$31/Calculator!$F$12,1)),2))+MIN(500,MAX(30,100*EXP(-0.3*'VSWR Calculator'!$C$24)*(1+3*ABS(MOD('VSWR Calculator'!$C$23/Calculator!$F$12/2,1)-0.5))))/'VSWR Calculator'!$C$25)-$C97)^2+(1500*ABS(SIN(2*PI()*MOD(Calculator!$B$31/Calculator!$F$12,1)))*IF(MOD(Calculator!$B$31/Calculator!$F$12,1)&lt;0.5,-1,1))^2)/SQRT(((50*POWER(80,POWER(COS(PI()*MOD(Calculator!$B$31/Calculator!$F$12,1)),2))+MIN(500,MAX(30,100*EXP(-0.3*'VSWR Calculator'!$C$24)*(1+3*ABS(MOD('VSWR Calculator'!$C$23/Calculator!$F$12/2,1)-0.5))))/'VSWR Calculator'!$C$25)+$C97)^2+(1500*ABS(SIN(2*PI()*MOD(Calculator!$B$31/Calculator!$F$12,1)))*IF(MOD(Calculator!$B$31/Calculator!$F$12,1)&lt;0.5,-1,1))^2))/(1-SQRT(((50*POWER(80,POWER(COS(PI()*MOD(Calculator!$B$31/Calculator!$F$12,1)),2))+MIN(500,MAX(30,100*EXP(-0.3*'VSWR Calculator'!$C$24)*(1+3*ABS(MOD('VSWR Calculator'!$C$23/Calculator!$F$12/2,1)-0.5))))/'VSWR Calculator'!$C$25)-$C97)^2+(1500*ABS(SIN(2*PI()*MOD(Calculator!$B$31/Calculator!$F$12,1)))*IF(MOD(Calculator!$B$31/Calculator!$F$12,1)&lt;0.5,-1,1))^2)/SQRT(((50*POWER(80,POWER(COS(PI()*MOD(Calculator!$B$31/Calculator!$F$12,1)),2))+MIN(500,MAX(30,100*EXP(-0.3*'VSWR Calculator'!$C$24)*(1+3*ABS(MOD('VSWR Calculator'!$C$23/Calculator!$F$12/2,1)-0.5))))/'VSWR Calculator'!$C$25)+$C97)^2+(1500*ABS(SIN(2*PI()*MOD(Calculator!$B$31/Calculator!$F$12,1)))*IF(MOD(Calculator!$B$31/Calculator!$F$12,1)&lt;0.5,-1,1))^2)),2))</f>
        <v>—</v>
      </c>
      <c r="CL97" s="253" t="str">
        <f aca="false">IF(OR(Calculator!$E$13&lt;&gt;"YES",Calculator!$B$31&lt;Calculator!$G$13),"—",ROUND((1+SQRT(((50*POWER(80,POWER(COS(PI()*MOD(Calculator!$B$31/Calculator!$F$13,1)),2))+MIN(500,MAX(30,100*EXP(-0.3*'VSWR Calculator'!$C$24)*(1+3*ABS(MOD('VSWR Calculator'!$C$23/Calculator!$F$13/2,1)-0.5))))/'VSWR Calculator'!$C$25)-$C97)^2+(1500*ABS(SIN(2*PI()*MOD(Calculator!$B$31/Calculator!$F$13,1)))*IF(MOD(Calculator!$B$31/Calculator!$F$13,1)&lt;0.5,-1,1))^2)/SQRT(((50*POWER(80,POWER(COS(PI()*MOD(Calculator!$B$31/Calculator!$F$13,1)),2))+MIN(500,MAX(30,100*EXP(-0.3*'VSWR Calculator'!$C$24)*(1+3*ABS(MOD('VSWR Calculator'!$C$23/Calculator!$F$13/2,1)-0.5))))/'VSWR Calculator'!$C$25)+$C97)^2+(1500*ABS(SIN(2*PI()*MOD(Calculator!$B$31/Calculator!$F$13,1)))*IF(MOD(Calculator!$B$31/Calculator!$F$13,1)&lt;0.5,-1,1))^2))/(1-SQRT(((50*POWER(80,POWER(COS(PI()*MOD(Calculator!$B$31/Calculator!$F$13,1)),2))+MIN(500,MAX(30,100*EXP(-0.3*'VSWR Calculator'!$C$24)*(1+3*ABS(MOD('VSWR Calculator'!$C$23/Calculator!$F$13/2,1)-0.5))))/'VSWR Calculator'!$C$25)-$C97)^2+(1500*ABS(SIN(2*PI()*MOD(Calculator!$B$31/Calculator!$F$13,1)))*IF(MOD(Calculator!$B$31/Calculator!$F$13,1)&lt;0.5,-1,1))^2)/SQRT(((50*POWER(80,POWER(COS(PI()*MOD(Calculator!$B$31/Calculator!$F$13,1)),2))+MIN(500,MAX(30,100*EXP(-0.3*'VSWR Calculator'!$C$24)*(1+3*ABS(MOD('VSWR Calculator'!$C$23/Calculator!$F$13/2,1)-0.5))))/'VSWR Calculator'!$C$25)+$C97)^2+(1500*ABS(SIN(2*PI()*MOD(Calculator!$B$31/Calculator!$F$13,1)))*IF(MOD(Calculator!$B$31/Calculator!$F$13,1)&lt;0.5,-1,1))^2)),2))</f>
        <v>—</v>
      </c>
      <c r="CM97" s="253" t="str">
        <f aca="false">IF(OR(Calculator!$E$14&lt;&gt;"YES",Calculator!$B$31&lt;Calculator!$G$14),"—",ROUND((1+SQRT(((50*POWER(80,POWER(COS(PI()*MOD(Calculator!$B$31/Calculator!$F$14,1)),2))+MIN(500,MAX(30,100*EXP(-0.3*'VSWR Calculator'!$C$24)*(1+3*ABS(MOD('VSWR Calculator'!$C$23/Calculator!$F$14/2,1)-0.5))))/'VSWR Calculator'!$C$25)-$C97)^2+(1500*ABS(SIN(2*PI()*MOD(Calculator!$B$31/Calculator!$F$14,1)))*IF(MOD(Calculator!$B$31/Calculator!$F$14,1)&lt;0.5,-1,1))^2)/SQRT(((50*POWER(80,POWER(COS(PI()*MOD(Calculator!$B$31/Calculator!$F$14,1)),2))+MIN(500,MAX(30,100*EXP(-0.3*'VSWR Calculator'!$C$24)*(1+3*ABS(MOD('VSWR Calculator'!$C$23/Calculator!$F$14/2,1)-0.5))))/'VSWR Calculator'!$C$25)+$C97)^2+(1500*ABS(SIN(2*PI()*MOD(Calculator!$B$31/Calculator!$F$14,1)))*IF(MOD(Calculator!$B$31/Calculator!$F$14,1)&lt;0.5,-1,1))^2))/(1-SQRT(((50*POWER(80,POWER(COS(PI()*MOD(Calculator!$B$31/Calculator!$F$14,1)),2))+MIN(500,MAX(30,100*EXP(-0.3*'VSWR Calculator'!$C$24)*(1+3*ABS(MOD('VSWR Calculator'!$C$23/Calculator!$F$14/2,1)-0.5))))/'VSWR Calculator'!$C$25)-$C97)^2+(1500*ABS(SIN(2*PI()*MOD(Calculator!$B$31/Calculator!$F$14,1)))*IF(MOD(Calculator!$B$31/Calculator!$F$14,1)&lt;0.5,-1,1))^2)/SQRT(((50*POWER(80,POWER(COS(PI()*MOD(Calculator!$B$31/Calculator!$F$14,1)),2))+MIN(500,MAX(30,100*EXP(-0.3*'VSWR Calculator'!$C$24)*(1+3*ABS(MOD('VSWR Calculator'!$C$23/Calculator!$F$14/2,1)-0.5))))/'VSWR Calculator'!$C$25)+$C97)^2+(1500*ABS(SIN(2*PI()*MOD(Calculator!$B$31/Calculator!$F$14,1)))*IF(MOD(Calculator!$B$31/Calculator!$F$14,1)&lt;0.5,-1,1))^2)),2))</f>
        <v>—</v>
      </c>
      <c r="CN97" s="253" t="n">
        <f aca="false">IF(OR(Calculator!$E$15&lt;&gt;"YES",Calculator!$B$31&lt;Calculator!$G$15),"—",ROUND((1+SQRT(((50*POWER(80,POWER(COS(PI()*MOD(Calculator!$B$31/Calculator!$F$15,1)),2))+MIN(500,MAX(30,100*EXP(-0.3*'VSWR Calculator'!$C$24)*(1+3*ABS(MOD('VSWR Calculator'!$C$23/Calculator!$F$15/2,1)-0.5))))/'VSWR Calculator'!$C$25)-$C97)^2+(1500*ABS(SIN(2*PI()*MOD(Calculator!$B$31/Calculator!$F$15,1)))*IF(MOD(Calculator!$B$31/Calculator!$F$15,1)&lt;0.5,-1,1))^2)/SQRT(((50*POWER(80,POWER(COS(PI()*MOD(Calculator!$B$31/Calculator!$F$15,1)),2))+MIN(500,MAX(30,100*EXP(-0.3*'VSWR Calculator'!$C$24)*(1+3*ABS(MOD('VSWR Calculator'!$C$23/Calculator!$F$15/2,1)-0.5))))/'VSWR Calculator'!$C$25)+$C97)^2+(1500*ABS(SIN(2*PI()*MOD(Calculator!$B$31/Calculator!$F$15,1)))*IF(MOD(Calculator!$B$31/Calculator!$F$15,1)&lt;0.5,-1,1))^2))/(1-SQRT(((50*POWER(80,POWER(COS(PI()*MOD(Calculator!$B$31/Calculator!$F$15,1)),2))+MIN(500,MAX(30,100*EXP(-0.3*'VSWR Calculator'!$C$24)*(1+3*ABS(MOD('VSWR Calculator'!$C$23/Calculator!$F$15/2,1)-0.5))))/'VSWR Calculator'!$C$25)-$C97)^2+(1500*ABS(SIN(2*PI()*MOD(Calculator!$B$31/Calculator!$F$15,1)))*IF(MOD(Calculator!$B$31/Calculator!$F$15,1)&lt;0.5,-1,1))^2)/SQRT(((50*POWER(80,POWER(COS(PI()*MOD(Calculator!$B$31/Calculator!$F$15,1)),2))+MIN(500,MAX(30,100*EXP(-0.3*'VSWR Calculator'!$C$24)*(1+3*ABS(MOD('VSWR Calculator'!$C$23/Calculator!$F$15/2,1)-0.5))))/'VSWR Calculator'!$C$25)+$C97)^2+(1500*ABS(SIN(2*PI()*MOD(Calculator!$B$31/Calculator!$F$15,1)))*IF(MOD(Calculator!$B$31/Calculator!$F$15,1)&lt;0.5,-1,1))^2)),2))</f>
        <v>20.27</v>
      </c>
      <c r="CO97" s="253" t="str">
        <f aca="false">IF(OR(Calculator!$E$16&lt;&gt;"YES",Calculator!$B$31&lt;Calculator!$G$16),"—",ROUND((1+SQRT(((50*POWER(80,POWER(COS(PI()*MOD(Calculator!$B$31/Calculator!$F$16,1)),2))+MIN(500,MAX(30,100*EXP(-0.3*'VSWR Calculator'!$C$24)*(1+3*ABS(MOD('VSWR Calculator'!$C$23/Calculator!$F$16/2,1)-0.5))))/'VSWR Calculator'!$C$25)-$C97)^2+(1500*ABS(SIN(2*PI()*MOD(Calculator!$B$31/Calculator!$F$16,1)))*IF(MOD(Calculator!$B$31/Calculator!$F$16,1)&lt;0.5,-1,1))^2)/SQRT(((50*POWER(80,POWER(COS(PI()*MOD(Calculator!$B$31/Calculator!$F$16,1)),2))+MIN(500,MAX(30,100*EXP(-0.3*'VSWR Calculator'!$C$24)*(1+3*ABS(MOD('VSWR Calculator'!$C$23/Calculator!$F$16/2,1)-0.5))))/'VSWR Calculator'!$C$25)+$C97)^2+(1500*ABS(SIN(2*PI()*MOD(Calculator!$B$31/Calculator!$F$16,1)))*IF(MOD(Calculator!$B$31/Calculator!$F$16,1)&lt;0.5,-1,1))^2))/(1-SQRT(((50*POWER(80,POWER(COS(PI()*MOD(Calculator!$B$31/Calculator!$F$16,1)),2))+MIN(500,MAX(30,100*EXP(-0.3*'VSWR Calculator'!$C$24)*(1+3*ABS(MOD('VSWR Calculator'!$C$23/Calculator!$F$16/2,1)-0.5))))/'VSWR Calculator'!$C$25)-$C97)^2+(1500*ABS(SIN(2*PI()*MOD(Calculator!$B$31/Calculator!$F$16,1)))*IF(MOD(Calculator!$B$31/Calculator!$F$16,1)&lt;0.5,-1,1))^2)/SQRT(((50*POWER(80,POWER(COS(PI()*MOD(Calculator!$B$31/Calculator!$F$16,1)),2))+MIN(500,MAX(30,100*EXP(-0.3*'VSWR Calculator'!$C$24)*(1+3*ABS(MOD('VSWR Calculator'!$C$23/Calculator!$F$16/2,1)-0.5))))/'VSWR Calculator'!$C$25)+$C97)^2+(1500*ABS(SIN(2*PI()*MOD(Calculator!$B$31/Calculator!$F$16,1)))*IF(MOD(Calculator!$B$31/Calculator!$F$16,1)&lt;0.5,-1,1))^2)),2))</f>
        <v>—</v>
      </c>
      <c r="CP97" s="253" t="n">
        <f aca="false">IF(OR(Calculator!$E$17&lt;&gt;"YES",Calculator!$B$31&lt;Calculator!$G$17),"—",ROUND((1+SQRT(((50*POWER(80,POWER(COS(PI()*MOD(Calculator!$B$31/Calculator!$F$17,1)),2))+MIN(500,MAX(30,100*EXP(-0.3*'VSWR Calculator'!$C$24)*(1+3*ABS(MOD('VSWR Calculator'!$C$23/Calculator!$F$17/2,1)-0.5))))/'VSWR Calculator'!$C$25)-$C97)^2+(1500*ABS(SIN(2*PI()*MOD(Calculator!$B$31/Calculator!$F$17,1)))*IF(MOD(Calculator!$B$31/Calculator!$F$17,1)&lt;0.5,-1,1))^2)/SQRT(((50*POWER(80,POWER(COS(PI()*MOD(Calculator!$B$31/Calculator!$F$17,1)),2))+MIN(500,MAX(30,100*EXP(-0.3*'VSWR Calculator'!$C$24)*(1+3*ABS(MOD('VSWR Calculator'!$C$23/Calculator!$F$17/2,1)-0.5))))/'VSWR Calculator'!$C$25)+$C97)^2+(1500*ABS(SIN(2*PI()*MOD(Calculator!$B$31/Calculator!$F$17,1)))*IF(MOD(Calculator!$B$31/Calculator!$F$17,1)&lt;0.5,-1,1))^2))/(1-SQRT(((50*POWER(80,POWER(COS(PI()*MOD(Calculator!$B$31/Calculator!$F$17,1)),2))+MIN(500,MAX(30,100*EXP(-0.3*'VSWR Calculator'!$C$24)*(1+3*ABS(MOD('VSWR Calculator'!$C$23/Calculator!$F$17/2,1)-0.5))))/'VSWR Calculator'!$C$25)-$C97)^2+(1500*ABS(SIN(2*PI()*MOD(Calculator!$B$31/Calculator!$F$17,1)))*IF(MOD(Calculator!$B$31/Calculator!$F$17,1)&lt;0.5,-1,1))^2)/SQRT(((50*POWER(80,POWER(COS(PI()*MOD(Calculator!$B$31/Calculator!$F$17,1)),2))+MIN(500,MAX(30,100*EXP(-0.3*'VSWR Calculator'!$C$24)*(1+3*ABS(MOD('VSWR Calculator'!$C$23/Calculator!$F$17/2,1)-0.5))))/'VSWR Calculator'!$C$25)+$C97)^2+(1500*ABS(SIN(2*PI()*MOD(Calculator!$B$31/Calculator!$F$17,1)))*IF(MOD(Calculator!$B$31/Calculator!$F$17,1)&lt;0.5,-1,1))^2)),2))</f>
        <v>16.94</v>
      </c>
      <c r="CQ97" s="253" t="str">
        <f aca="false">IF(OR(Calculator!$E$18&lt;&gt;"YES",Calculator!$B$31&lt;Calculator!$G$18),"—",ROUND((1+SQRT(((50*POWER(80,POWER(COS(PI()*MOD(Calculator!$B$31/Calculator!$F$18,1)),2))+MIN(500,MAX(30,100*EXP(-0.3*'VSWR Calculator'!$C$24)*(1+3*ABS(MOD('VSWR Calculator'!$C$23/Calculator!$F$18/2,1)-0.5))))/'VSWR Calculator'!$C$25)-$C97)^2+(1500*ABS(SIN(2*PI()*MOD(Calculator!$B$31/Calculator!$F$18,1)))*IF(MOD(Calculator!$B$31/Calculator!$F$18,1)&lt;0.5,-1,1))^2)/SQRT(((50*POWER(80,POWER(COS(PI()*MOD(Calculator!$B$31/Calculator!$F$18,1)),2))+MIN(500,MAX(30,100*EXP(-0.3*'VSWR Calculator'!$C$24)*(1+3*ABS(MOD('VSWR Calculator'!$C$23/Calculator!$F$18/2,1)-0.5))))/'VSWR Calculator'!$C$25)+$C97)^2+(1500*ABS(SIN(2*PI()*MOD(Calculator!$B$31/Calculator!$F$18,1)))*IF(MOD(Calculator!$B$31/Calculator!$F$18,1)&lt;0.5,-1,1))^2))/(1-SQRT(((50*POWER(80,POWER(COS(PI()*MOD(Calculator!$B$31/Calculator!$F$18,1)),2))+MIN(500,MAX(30,100*EXP(-0.3*'VSWR Calculator'!$C$24)*(1+3*ABS(MOD('VSWR Calculator'!$C$23/Calculator!$F$18/2,1)-0.5))))/'VSWR Calculator'!$C$25)-$C97)^2+(1500*ABS(SIN(2*PI()*MOD(Calculator!$B$31/Calculator!$F$18,1)))*IF(MOD(Calculator!$B$31/Calculator!$F$18,1)&lt;0.5,-1,1))^2)/SQRT(((50*POWER(80,POWER(COS(PI()*MOD(Calculator!$B$31/Calculator!$F$18,1)),2))+MIN(500,MAX(30,100*EXP(-0.3*'VSWR Calculator'!$C$24)*(1+3*ABS(MOD('VSWR Calculator'!$C$23/Calculator!$F$18/2,1)-0.5))))/'VSWR Calculator'!$C$25)+$C97)^2+(1500*ABS(SIN(2*PI()*MOD(Calculator!$B$31/Calculator!$F$18,1)))*IF(MOD(Calculator!$B$31/Calculator!$F$18,1)&lt;0.5,-1,1))^2)),2))</f>
        <v>—</v>
      </c>
      <c r="CR97" s="253" t="str">
        <f aca="false">IF(OR(Calculator!$E$19&lt;&gt;"YES",Calculator!$B$31&lt;Calculator!$G$19),"—",ROUND((1+SQRT(((50*POWER(80,POWER(COS(PI()*MOD(Calculator!$B$31/Calculator!$F$19,1)),2))+MIN(500,MAX(30,100*EXP(-0.3*'VSWR Calculator'!$C$24)*(1+3*ABS(MOD('VSWR Calculator'!$C$23/Calculator!$F$19/2,1)-0.5))))/'VSWR Calculator'!$C$25)-$C97)^2+(1500*ABS(SIN(2*PI()*MOD(Calculator!$B$31/Calculator!$F$19,1)))*IF(MOD(Calculator!$B$31/Calculator!$F$19,1)&lt;0.5,-1,1))^2)/SQRT(((50*POWER(80,POWER(COS(PI()*MOD(Calculator!$B$31/Calculator!$F$19,1)),2))+MIN(500,MAX(30,100*EXP(-0.3*'VSWR Calculator'!$C$24)*(1+3*ABS(MOD('VSWR Calculator'!$C$23/Calculator!$F$19/2,1)-0.5))))/'VSWR Calculator'!$C$25)+$C97)^2+(1500*ABS(SIN(2*PI()*MOD(Calculator!$B$31/Calculator!$F$19,1)))*IF(MOD(Calculator!$B$31/Calculator!$F$19,1)&lt;0.5,-1,1))^2))/(1-SQRT(((50*POWER(80,POWER(COS(PI()*MOD(Calculator!$B$31/Calculator!$F$19,1)),2))+MIN(500,MAX(30,100*EXP(-0.3*'VSWR Calculator'!$C$24)*(1+3*ABS(MOD('VSWR Calculator'!$C$23/Calculator!$F$19/2,1)-0.5))))/'VSWR Calculator'!$C$25)-$C97)^2+(1500*ABS(SIN(2*PI()*MOD(Calculator!$B$31/Calculator!$F$19,1)))*IF(MOD(Calculator!$B$31/Calculator!$F$19,1)&lt;0.5,-1,1))^2)/SQRT(((50*POWER(80,POWER(COS(PI()*MOD(Calculator!$B$31/Calculator!$F$19,1)),2))+MIN(500,MAX(30,100*EXP(-0.3*'VSWR Calculator'!$C$24)*(1+3*ABS(MOD('VSWR Calculator'!$C$23/Calculator!$F$19/2,1)-0.5))))/'VSWR Calculator'!$C$25)+$C97)^2+(1500*ABS(SIN(2*PI()*MOD(Calculator!$B$31/Calculator!$F$19,1)))*IF(MOD(Calculator!$B$31/Calculator!$F$19,1)&lt;0.5,-1,1))^2)),2))</f>
        <v>—</v>
      </c>
      <c r="CS97" s="253" t="str">
        <f aca="false">IF(OR(Calculator!$E$20&lt;&gt;"YES",Calculator!$B$31&lt;Calculator!$G$20),"—",ROUND((1+SQRT(((50*POWER(80,POWER(COS(PI()*MOD(Calculator!$B$31/Calculator!$F$20,1)),2))+MIN(500,MAX(30,100*EXP(-0.3*'VSWR Calculator'!$C$24)*(1+3*ABS(MOD('VSWR Calculator'!$C$23/Calculator!$F$20/2,1)-0.5))))/'VSWR Calculator'!$C$25)-$C97)^2+(1500*ABS(SIN(2*PI()*MOD(Calculator!$B$31/Calculator!$F$20,1)))*IF(MOD(Calculator!$B$31/Calculator!$F$20,1)&lt;0.5,-1,1))^2)/SQRT(((50*POWER(80,POWER(COS(PI()*MOD(Calculator!$B$31/Calculator!$F$20,1)),2))+MIN(500,MAX(30,100*EXP(-0.3*'VSWR Calculator'!$C$24)*(1+3*ABS(MOD('VSWR Calculator'!$C$23/Calculator!$F$20/2,1)-0.5))))/'VSWR Calculator'!$C$25)+$C97)^2+(1500*ABS(SIN(2*PI()*MOD(Calculator!$B$31/Calculator!$F$20,1)))*IF(MOD(Calculator!$B$31/Calculator!$F$20,1)&lt;0.5,-1,1))^2))/(1-SQRT(((50*POWER(80,POWER(COS(PI()*MOD(Calculator!$B$31/Calculator!$F$20,1)),2))+MIN(500,MAX(30,100*EXP(-0.3*'VSWR Calculator'!$C$24)*(1+3*ABS(MOD('VSWR Calculator'!$C$23/Calculator!$F$20/2,1)-0.5))))/'VSWR Calculator'!$C$25)-$C97)^2+(1500*ABS(SIN(2*PI()*MOD(Calculator!$B$31/Calculator!$F$20,1)))*IF(MOD(Calculator!$B$31/Calculator!$F$20,1)&lt;0.5,-1,1))^2)/SQRT(((50*POWER(80,POWER(COS(PI()*MOD(Calculator!$B$31/Calculator!$F$20,1)),2))+MIN(500,MAX(30,100*EXP(-0.3*'VSWR Calculator'!$C$24)*(1+3*ABS(MOD('VSWR Calculator'!$C$23/Calculator!$F$20/2,1)-0.5))))/'VSWR Calculator'!$C$25)+$C97)^2+(1500*ABS(SIN(2*PI()*MOD(Calculator!$B$31/Calculator!$F$20,1)))*IF(MOD(Calculator!$B$31/Calculator!$F$20,1)&lt;0.5,-1,1))^2)),2))</f>
        <v>—</v>
      </c>
      <c r="CT97" s="253" t="str">
        <f aca="false">IF(OR(Calculator!$E$21&lt;&gt;"YES",Calculator!$B$31&lt;Calculator!$G$21),"—",ROUND((1+SQRT(((50*POWER(80,POWER(COS(PI()*MOD(Calculator!$B$31/Calculator!$F$21,1)),2))+MIN(500,MAX(30,100*EXP(-0.3*'VSWR Calculator'!$C$24)*(1+3*ABS(MOD('VSWR Calculator'!$C$23/Calculator!$F$21/2,1)-0.5))))/'VSWR Calculator'!$C$25)-$C97)^2+(1500*ABS(SIN(2*PI()*MOD(Calculator!$B$31/Calculator!$F$21,1)))*IF(MOD(Calculator!$B$31/Calculator!$F$21,1)&lt;0.5,-1,1))^2)/SQRT(((50*POWER(80,POWER(COS(PI()*MOD(Calculator!$B$31/Calculator!$F$21,1)),2))+MIN(500,MAX(30,100*EXP(-0.3*'VSWR Calculator'!$C$24)*(1+3*ABS(MOD('VSWR Calculator'!$C$23/Calculator!$F$21/2,1)-0.5))))/'VSWR Calculator'!$C$25)+$C97)^2+(1500*ABS(SIN(2*PI()*MOD(Calculator!$B$31/Calculator!$F$21,1)))*IF(MOD(Calculator!$B$31/Calculator!$F$21,1)&lt;0.5,-1,1))^2))/(1-SQRT(((50*POWER(80,POWER(COS(PI()*MOD(Calculator!$B$31/Calculator!$F$21,1)),2))+MIN(500,MAX(30,100*EXP(-0.3*'VSWR Calculator'!$C$24)*(1+3*ABS(MOD('VSWR Calculator'!$C$23/Calculator!$F$21/2,1)-0.5))))/'VSWR Calculator'!$C$25)-$C97)^2+(1500*ABS(SIN(2*PI()*MOD(Calculator!$B$31/Calculator!$F$21,1)))*IF(MOD(Calculator!$B$31/Calculator!$F$21,1)&lt;0.5,-1,1))^2)/SQRT(((50*POWER(80,POWER(COS(PI()*MOD(Calculator!$B$31/Calculator!$F$21,1)),2))+MIN(500,MAX(30,100*EXP(-0.3*'VSWR Calculator'!$C$24)*(1+3*ABS(MOD('VSWR Calculator'!$C$23/Calculator!$F$21/2,1)-0.5))))/'VSWR Calculator'!$C$25)+$C97)^2+(1500*ABS(SIN(2*PI()*MOD(Calculator!$B$31/Calculator!$F$21,1)))*IF(MOD(Calculator!$B$31/Calculator!$F$21,1)&lt;0.5,-1,1))^2)),2))</f>
        <v>—</v>
      </c>
      <c r="CU97" s="253" t="str">
        <f aca="false">IF(OR(Calculator!$E$22&lt;&gt;"YES",Calculator!$B$31&lt;Calculator!$G$22),"—",ROUND((1+SQRT(((50*POWER(80,POWER(COS(PI()*MOD(Calculator!$B$31/Calculator!$F$22,1)),2))+MIN(500,MAX(30,100*EXP(-0.3*'VSWR Calculator'!$C$24)*(1+3*ABS(MOD('VSWR Calculator'!$C$23/Calculator!$F$22/2,1)-0.5))))/'VSWR Calculator'!$C$25)-$C97)^2+(1500*ABS(SIN(2*PI()*MOD(Calculator!$B$31/Calculator!$F$22,1)))*IF(MOD(Calculator!$B$31/Calculator!$F$22,1)&lt;0.5,-1,1))^2)/SQRT(((50*POWER(80,POWER(COS(PI()*MOD(Calculator!$B$31/Calculator!$F$22,1)),2))+MIN(500,MAX(30,100*EXP(-0.3*'VSWR Calculator'!$C$24)*(1+3*ABS(MOD('VSWR Calculator'!$C$23/Calculator!$F$22/2,1)-0.5))))/'VSWR Calculator'!$C$25)+$C97)^2+(1500*ABS(SIN(2*PI()*MOD(Calculator!$B$31/Calculator!$F$22,1)))*IF(MOD(Calculator!$B$31/Calculator!$F$22,1)&lt;0.5,-1,1))^2))/(1-SQRT(((50*POWER(80,POWER(COS(PI()*MOD(Calculator!$B$31/Calculator!$F$22,1)),2))+MIN(500,MAX(30,100*EXP(-0.3*'VSWR Calculator'!$C$24)*(1+3*ABS(MOD('VSWR Calculator'!$C$23/Calculator!$F$22/2,1)-0.5))))/'VSWR Calculator'!$C$25)-$C97)^2+(1500*ABS(SIN(2*PI()*MOD(Calculator!$B$31/Calculator!$F$22,1)))*IF(MOD(Calculator!$B$31/Calculator!$F$22,1)&lt;0.5,-1,1))^2)/SQRT(((50*POWER(80,POWER(COS(PI()*MOD(Calculator!$B$31/Calculator!$F$22,1)),2))+MIN(500,MAX(30,100*EXP(-0.3*'VSWR Calculator'!$C$24)*(1+3*ABS(MOD('VSWR Calculator'!$C$23/Calculator!$F$22/2,1)-0.5))))/'VSWR Calculator'!$C$25)+$C97)^2+(1500*ABS(SIN(2*PI()*MOD(Calculator!$B$31/Calculator!$F$22,1)))*IF(MOD(Calculator!$B$31/Calculator!$F$22,1)&lt;0.5,-1,1))^2)),2))</f>
        <v>—</v>
      </c>
      <c r="CV97" s="253" t="n">
        <f aca="false">IFERROR(ROUND((IF(ISNUMBER(CK97),CK97,0)+IF(ISNUMBER(CL97),CL97,0)+IF(ISNUMBER(CM97),CM97,0)+IF(ISNUMBER(CN97),CN97,0)+IF(ISNUMBER(CO97),CO97,0)+IF(ISNUMBER(CP97),CP97,0)+IF(ISNUMBER(CQ97),CQ97,0)+IF(ISNUMBER(CR97),CR97,0)+IF(ISNUMBER(CS97),CS97,0)+IF(ISNUMBER(CT97),CT97,0)+IF(ISNUMBER(CU97),CU97,0))/(IF(ISNUMBER(CK97),1,0)+IF(ISNUMBER(CL97),1,0)+IF(ISNUMBER(CM97),1,0)+IF(ISNUMBER(CN97),1,0)+IF(ISNUMBER(CO97),1,0)+IF(ISNUMBER(CP97),1,0)+IF(ISNUMBER(CQ97),1,0)+IF(ISNUMBER(CR97),1,0)+IF(ISNUMBER(CS97),1,0)+IF(ISNUMBER(CT97),1,0)+IF(ISNUMBER(CU97),1,0)),4),"")</f>
        <v>18.605</v>
      </c>
      <c r="CW97" s="253" t="str">
        <f aca="false">IF(OR(Calculator!$E$12&lt;&gt;"YES",Calculator!$B$32&lt;Calculator!$G$12),"—",ROUND((1+SQRT(((50*POWER(80,POWER(COS(PI()*MOD(Calculator!$B$32/Calculator!$F$12,1)),2))+MIN(500,MAX(30,100*EXP(-0.3*'VSWR Calculator'!$C$24)*(1+3*ABS(MOD('VSWR Calculator'!$C$23/Calculator!$F$12/2,1)-0.5))))/'VSWR Calculator'!$C$25)-$C97)^2+(1500*ABS(SIN(2*PI()*MOD(Calculator!$B$32/Calculator!$F$12,1)))*IF(MOD(Calculator!$B$32/Calculator!$F$12,1)&lt;0.5,-1,1))^2)/SQRT(((50*POWER(80,POWER(COS(PI()*MOD(Calculator!$B$32/Calculator!$F$12,1)),2))+MIN(500,MAX(30,100*EXP(-0.3*'VSWR Calculator'!$C$24)*(1+3*ABS(MOD('VSWR Calculator'!$C$23/Calculator!$F$12/2,1)-0.5))))/'VSWR Calculator'!$C$25)+$C97)^2+(1500*ABS(SIN(2*PI()*MOD(Calculator!$B$32/Calculator!$F$12,1)))*IF(MOD(Calculator!$B$32/Calculator!$F$12,1)&lt;0.5,-1,1))^2))/(1-SQRT(((50*POWER(80,POWER(COS(PI()*MOD(Calculator!$B$32/Calculator!$F$12,1)),2))+MIN(500,MAX(30,100*EXP(-0.3*'VSWR Calculator'!$C$24)*(1+3*ABS(MOD('VSWR Calculator'!$C$23/Calculator!$F$12/2,1)-0.5))))/'VSWR Calculator'!$C$25)-$C97)^2+(1500*ABS(SIN(2*PI()*MOD(Calculator!$B$32/Calculator!$F$12,1)))*IF(MOD(Calculator!$B$32/Calculator!$F$12,1)&lt;0.5,-1,1))^2)/SQRT(((50*POWER(80,POWER(COS(PI()*MOD(Calculator!$B$32/Calculator!$F$12,1)),2))+MIN(500,MAX(30,100*EXP(-0.3*'VSWR Calculator'!$C$24)*(1+3*ABS(MOD('VSWR Calculator'!$C$23/Calculator!$F$12/2,1)-0.5))))/'VSWR Calculator'!$C$25)+$C97)^2+(1500*ABS(SIN(2*PI()*MOD(Calculator!$B$32/Calculator!$F$12,1)))*IF(MOD(Calculator!$B$32/Calculator!$F$12,1)&lt;0.5,-1,1))^2)),2))</f>
        <v>—</v>
      </c>
      <c r="CX97" s="253" t="str">
        <f aca="false">IF(OR(Calculator!$E$13&lt;&gt;"YES",Calculator!$B$32&lt;Calculator!$G$13),"—",ROUND((1+SQRT(((50*POWER(80,POWER(COS(PI()*MOD(Calculator!$B$32/Calculator!$F$13,1)),2))+MIN(500,MAX(30,100*EXP(-0.3*'VSWR Calculator'!$C$24)*(1+3*ABS(MOD('VSWR Calculator'!$C$23/Calculator!$F$13/2,1)-0.5))))/'VSWR Calculator'!$C$25)-$C97)^2+(1500*ABS(SIN(2*PI()*MOD(Calculator!$B$32/Calculator!$F$13,1)))*IF(MOD(Calculator!$B$32/Calculator!$F$13,1)&lt;0.5,-1,1))^2)/SQRT(((50*POWER(80,POWER(COS(PI()*MOD(Calculator!$B$32/Calculator!$F$13,1)),2))+MIN(500,MAX(30,100*EXP(-0.3*'VSWR Calculator'!$C$24)*(1+3*ABS(MOD('VSWR Calculator'!$C$23/Calculator!$F$13/2,1)-0.5))))/'VSWR Calculator'!$C$25)+$C97)^2+(1500*ABS(SIN(2*PI()*MOD(Calculator!$B$32/Calculator!$F$13,1)))*IF(MOD(Calculator!$B$32/Calculator!$F$13,1)&lt;0.5,-1,1))^2))/(1-SQRT(((50*POWER(80,POWER(COS(PI()*MOD(Calculator!$B$32/Calculator!$F$13,1)),2))+MIN(500,MAX(30,100*EXP(-0.3*'VSWR Calculator'!$C$24)*(1+3*ABS(MOD('VSWR Calculator'!$C$23/Calculator!$F$13/2,1)-0.5))))/'VSWR Calculator'!$C$25)-$C97)^2+(1500*ABS(SIN(2*PI()*MOD(Calculator!$B$32/Calculator!$F$13,1)))*IF(MOD(Calculator!$B$32/Calculator!$F$13,1)&lt;0.5,-1,1))^2)/SQRT(((50*POWER(80,POWER(COS(PI()*MOD(Calculator!$B$32/Calculator!$F$13,1)),2))+MIN(500,MAX(30,100*EXP(-0.3*'VSWR Calculator'!$C$24)*(1+3*ABS(MOD('VSWR Calculator'!$C$23/Calculator!$F$13/2,1)-0.5))))/'VSWR Calculator'!$C$25)+$C97)^2+(1500*ABS(SIN(2*PI()*MOD(Calculator!$B$32/Calculator!$F$13,1)))*IF(MOD(Calculator!$B$32/Calculator!$F$13,1)&lt;0.5,-1,1))^2)),2))</f>
        <v>—</v>
      </c>
      <c r="CY97" s="253" t="str">
        <f aca="false">IF(OR(Calculator!$E$14&lt;&gt;"YES",Calculator!$B$32&lt;Calculator!$G$14),"—",ROUND((1+SQRT(((50*POWER(80,POWER(COS(PI()*MOD(Calculator!$B$32/Calculator!$F$14,1)),2))+MIN(500,MAX(30,100*EXP(-0.3*'VSWR Calculator'!$C$24)*(1+3*ABS(MOD('VSWR Calculator'!$C$23/Calculator!$F$14/2,1)-0.5))))/'VSWR Calculator'!$C$25)-$C97)^2+(1500*ABS(SIN(2*PI()*MOD(Calculator!$B$32/Calculator!$F$14,1)))*IF(MOD(Calculator!$B$32/Calculator!$F$14,1)&lt;0.5,-1,1))^2)/SQRT(((50*POWER(80,POWER(COS(PI()*MOD(Calculator!$B$32/Calculator!$F$14,1)),2))+MIN(500,MAX(30,100*EXP(-0.3*'VSWR Calculator'!$C$24)*(1+3*ABS(MOD('VSWR Calculator'!$C$23/Calculator!$F$14/2,1)-0.5))))/'VSWR Calculator'!$C$25)+$C97)^2+(1500*ABS(SIN(2*PI()*MOD(Calculator!$B$32/Calculator!$F$14,1)))*IF(MOD(Calculator!$B$32/Calculator!$F$14,1)&lt;0.5,-1,1))^2))/(1-SQRT(((50*POWER(80,POWER(COS(PI()*MOD(Calculator!$B$32/Calculator!$F$14,1)),2))+MIN(500,MAX(30,100*EXP(-0.3*'VSWR Calculator'!$C$24)*(1+3*ABS(MOD('VSWR Calculator'!$C$23/Calculator!$F$14/2,1)-0.5))))/'VSWR Calculator'!$C$25)-$C97)^2+(1500*ABS(SIN(2*PI()*MOD(Calculator!$B$32/Calculator!$F$14,1)))*IF(MOD(Calculator!$B$32/Calculator!$F$14,1)&lt;0.5,-1,1))^2)/SQRT(((50*POWER(80,POWER(COS(PI()*MOD(Calculator!$B$32/Calculator!$F$14,1)),2))+MIN(500,MAX(30,100*EXP(-0.3*'VSWR Calculator'!$C$24)*(1+3*ABS(MOD('VSWR Calculator'!$C$23/Calculator!$F$14/2,1)-0.5))))/'VSWR Calculator'!$C$25)+$C97)^2+(1500*ABS(SIN(2*PI()*MOD(Calculator!$B$32/Calculator!$F$14,1)))*IF(MOD(Calculator!$B$32/Calculator!$F$14,1)&lt;0.5,-1,1))^2)),2))</f>
        <v>—</v>
      </c>
      <c r="CZ97" s="253" t="n">
        <f aca="false">IF(OR(Calculator!$E$15&lt;&gt;"YES",Calculator!$B$32&lt;Calculator!$G$15),"—",ROUND((1+SQRT(((50*POWER(80,POWER(COS(PI()*MOD(Calculator!$B$32/Calculator!$F$15,1)),2))+MIN(500,MAX(30,100*EXP(-0.3*'VSWR Calculator'!$C$24)*(1+3*ABS(MOD('VSWR Calculator'!$C$23/Calculator!$F$15/2,1)-0.5))))/'VSWR Calculator'!$C$25)-$C97)^2+(1500*ABS(SIN(2*PI()*MOD(Calculator!$B$32/Calculator!$F$15,1)))*IF(MOD(Calculator!$B$32/Calculator!$F$15,1)&lt;0.5,-1,1))^2)/SQRT(((50*POWER(80,POWER(COS(PI()*MOD(Calculator!$B$32/Calculator!$F$15,1)),2))+MIN(500,MAX(30,100*EXP(-0.3*'VSWR Calculator'!$C$24)*(1+3*ABS(MOD('VSWR Calculator'!$C$23/Calculator!$F$15/2,1)-0.5))))/'VSWR Calculator'!$C$25)+$C97)^2+(1500*ABS(SIN(2*PI()*MOD(Calculator!$B$32/Calculator!$F$15,1)))*IF(MOD(Calculator!$B$32/Calculator!$F$15,1)&lt;0.5,-1,1))^2))/(1-SQRT(((50*POWER(80,POWER(COS(PI()*MOD(Calculator!$B$32/Calculator!$F$15,1)),2))+MIN(500,MAX(30,100*EXP(-0.3*'VSWR Calculator'!$C$24)*(1+3*ABS(MOD('VSWR Calculator'!$C$23/Calculator!$F$15/2,1)-0.5))))/'VSWR Calculator'!$C$25)-$C97)^2+(1500*ABS(SIN(2*PI()*MOD(Calculator!$B$32/Calculator!$F$15,1)))*IF(MOD(Calculator!$B$32/Calculator!$F$15,1)&lt;0.5,-1,1))^2)/SQRT(((50*POWER(80,POWER(COS(PI()*MOD(Calculator!$B$32/Calculator!$F$15,1)),2))+MIN(500,MAX(30,100*EXP(-0.3*'VSWR Calculator'!$C$24)*(1+3*ABS(MOD('VSWR Calculator'!$C$23/Calculator!$F$15/2,1)-0.5))))/'VSWR Calculator'!$C$25)+$C97)^2+(1500*ABS(SIN(2*PI()*MOD(Calculator!$B$32/Calculator!$F$15,1)))*IF(MOD(Calculator!$B$32/Calculator!$F$15,1)&lt;0.5,-1,1))^2)),2))</f>
        <v>2.83</v>
      </c>
      <c r="DA97" s="253" t="str">
        <f aca="false">IF(OR(Calculator!$E$16&lt;&gt;"YES",Calculator!$B$32&lt;Calculator!$G$16),"—",ROUND((1+SQRT(((50*POWER(80,POWER(COS(PI()*MOD(Calculator!$B$32/Calculator!$F$16,1)),2))+MIN(500,MAX(30,100*EXP(-0.3*'VSWR Calculator'!$C$24)*(1+3*ABS(MOD('VSWR Calculator'!$C$23/Calculator!$F$16/2,1)-0.5))))/'VSWR Calculator'!$C$25)-$C97)^2+(1500*ABS(SIN(2*PI()*MOD(Calculator!$B$32/Calculator!$F$16,1)))*IF(MOD(Calculator!$B$32/Calculator!$F$16,1)&lt;0.5,-1,1))^2)/SQRT(((50*POWER(80,POWER(COS(PI()*MOD(Calculator!$B$32/Calculator!$F$16,1)),2))+MIN(500,MAX(30,100*EXP(-0.3*'VSWR Calculator'!$C$24)*(1+3*ABS(MOD('VSWR Calculator'!$C$23/Calculator!$F$16/2,1)-0.5))))/'VSWR Calculator'!$C$25)+$C97)^2+(1500*ABS(SIN(2*PI()*MOD(Calculator!$B$32/Calculator!$F$16,1)))*IF(MOD(Calculator!$B$32/Calculator!$F$16,1)&lt;0.5,-1,1))^2))/(1-SQRT(((50*POWER(80,POWER(COS(PI()*MOD(Calculator!$B$32/Calculator!$F$16,1)),2))+MIN(500,MAX(30,100*EXP(-0.3*'VSWR Calculator'!$C$24)*(1+3*ABS(MOD('VSWR Calculator'!$C$23/Calculator!$F$16/2,1)-0.5))))/'VSWR Calculator'!$C$25)-$C97)^2+(1500*ABS(SIN(2*PI()*MOD(Calculator!$B$32/Calculator!$F$16,1)))*IF(MOD(Calculator!$B$32/Calculator!$F$16,1)&lt;0.5,-1,1))^2)/SQRT(((50*POWER(80,POWER(COS(PI()*MOD(Calculator!$B$32/Calculator!$F$16,1)),2))+MIN(500,MAX(30,100*EXP(-0.3*'VSWR Calculator'!$C$24)*(1+3*ABS(MOD('VSWR Calculator'!$C$23/Calculator!$F$16/2,1)-0.5))))/'VSWR Calculator'!$C$25)+$C97)^2+(1500*ABS(SIN(2*PI()*MOD(Calculator!$B$32/Calculator!$F$16,1)))*IF(MOD(Calculator!$B$32/Calculator!$F$16,1)&lt;0.5,-1,1))^2)),2))</f>
        <v>—</v>
      </c>
      <c r="DB97" s="253" t="n">
        <f aca="false">IF(OR(Calculator!$E$17&lt;&gt;"YES",Calculator!$B$32&lt;Calculator!$G$17),"—",ROUND((1+SQRT(((50*POWER(80,POWER(COS(PI()*MOD(Calculator!$B$32/Calculator!$F$17,1)),2))+MIN(500,MAX(30,100*EXP(-0.3*'VSWR Calculator'!$C$24)*(1+3*ABS(MOD('VSWR Calculator'!$C$23/Calculator!$F$17/2,1)-0.5))))/'VSWR Calculator'!$C$25)-$C97)^2+(1500*ABS(SIN(2*PI()*MOD(Calculator!$B$32/Calculator!$F$17,1)))*IF(MOD(Calculator!$B$32/Calculator!$F$17,1)&lt;0.5,-1,1))^2)/SQRT(((50*POWER(80,POWER(COS(PI()*MOD(Calculator!$B$32/Calculator!$F$17,1)),2))+MIN(500,MAX(30,100*EXP(-0.3*'VSWR Calculator'!$C$24)*(1+3*ABS(MOD('VSWR Calculator'!$C$23/Calculator!$F$17/2,1)-0.5))))/'VSWR Calculator'!$C$25)+$C97)^2+(1500*ABS(SIN(2*PI()*MOD(Calculator!$B$32/Calculator!$F$17,1)))*IF(MOD(Calculator!$B$32/Calculator!$F$17,1)&lt;0.5,-1,1))^2))/(1-SQRT(((50*POWER(80,POWER(COS(PI()*MOD(Calculator!$B$32/Calculator!$F$17,1)),2))+MIN(500,MAX(30,100*EXP(-0.3*'VSWR Calculator'!$C$24)*(1+3*ABS(MOD('VSWR Calculator'!$C$23/Calculator!$F$17/2,1)-0.5))))/'VSWR Calculator'!$C$25)-$C97)^2+(1500*ABS(SIN(2*PI()*MOD(Calculator!$B$32/Calculator!$F$17,1)))*IF(MOD(Calculator!$B$32/Calculator!$F$17,1)&lt;0.5,-1,1))^2)/SQRT(((50*POWER(80,POWER(COS(PI()*MOD(Calculator!$B$32/Calculator!$F$17,1)),2))+MIN(500,MAX(30,100*EXP(-0.3*'VSWR Calculator'!$C$24)*(1+3*ABS(MOD('VSWR Calculator'!$C$23/Calculator!$F$17/2,1)-0.5))))/'VSWR Calculator'!$C$25)+$C97)^2+(1500*ABS(SIN(2*PI()*MOD(Calculator!$B$32/Calculator!$F$17,1)))*IF(MOD(Calculator!$B$32/Calculator!$F$17,1)&lt;0.5,-1,1))^2)),2))</f>
        <v>17.75</v>
      </c>
      <c r="DC97" s="253" t="str">
        <f aca="false">IF(OR(Calculator!$E$18&lt;&gt;"YES",Calculator!$B$32&lt;Calculator!$G$18),"—",ROUND((1+SQRT(((50*POWER(80,POWER(COS(PI()*MOD(Calculator!$B$32/Calculator!$F$18,1)),2))+MIN(500,MAX(30,100*EXP(-0.3*'VSWR Calculator'!$C$24)*(1+3*ABS(MOD('VSWR Calculator'!$C$23/Calculator!$F$18/2,1)-0.5))))/'VSWR Calculator'!$C$25)-$C97)^2+(1500*ABS(SIN(2*PI()*MOD(Calculator!$B$32/Calculator!$F$18,1)))*IF(MOD(Calculator!$B$32/Calculator!$F$18,1)&lt;0.5,-1,1))^2)/SQRT(((50*POWER(80,POWER(COS(PI()*MOD(Calculator!$B$32/Calculator!$F$18,1)),2))+MIN(500,MAX(30,100*EXP(-0.3*'VSWR Calculator'!$C$24)*(1+3*ABS(MOD('VSWR Calculator'!$C$23/Calculator!$F$18/2,1)-0.5))))/'VSWR Calculator'!$C$25)+$C97)^2+(1500*ABS(SIN(2*PI()*MOD(Calculator!$B$32/Calculator!$F$18,1)))*IF(MOD(Calculator!$B$32/Calculator!$F$18,1)&lt;0.5,-1,1))^2))/(1-SQRT(((50*POWER(80,POWER(COS(PI()*MOD(Calculator!$B$32/Calculator!$F$18,1)),2))+MIN(500,MAX(30,100*EXP(-0.3*'VSWR Calculator'!$C$24)*(1+3*ABS(MOD('VSWR Calculator'!$C$23/Calculator!$F$18/2,1)-0.5))))/'VSWR Calculator'!$C$25)-$C97)^2+(1500*ABS(SIN(2*PI()*MOD(Calculator!$B$32/Calculator!$F$18,1)))*IF(MOD(Calculator!$B$32/Calculator!$F$18,1)&lt;0.5,-1,1))^2)/SQRT(((50*POWER(80,POWER(COS(PI()*MOD(Calculator!$B$32/Calculator!$F$18,1)),2))+MIN(500,MAX(30,100*EXP(-0.3*'VSWR Calculator'!$C$24)*(1+3*ABS(MOD('VSWR Calculator'!$C$23/Calculator!$F$18/2,1)-0.5))))/'VSWR Calculator'!$C$25)+$C97)^2+(1500*ABS(SIN(2*PI()*MOD(Calculator!$B$32/Calculator!$F$18,1)))*IF(MOD(Calculator!$B$32/Calculator!$F$18,1)&lt;0.5,-1,1))^2)),2))</f>
        <v>—</v>
      </c>
      <c r="DD97" s="253" t="str">
        <f aca="false">IF(OR(Calculator!$E$19&lt;&gt;"YES",Calculator!$B$32&lt;Calculator!$G$19),"—",ROUND((1+SQRT(((50*POWER(80,POWER(COS(PI()*MOD(Calculator!$B$32/Calculator!$F$19,1)),2))+MIN(500,MAX(30,100*EXP(-0.3*'VSWR Calculator'!$C$24)*(1+3*ABS(MOD('VSWR Calculator'!$C$23/Calculator!$F$19/2,1)-0.5))))/'VSWR Calculator'!$C$25)-$C97)^2+(1500*ABS(SIN(2*PI()*MOD(Calculator!$B$32/Calculator!$F$19,1)))*IF(MOD(Calculator!$B$32/Calculator!$F$19,1)&lt;0.5,-1,1))^2)/SQRT(((50*POWER(80,POWER(COS(PI()*MOD(Calculator!$B$32/Calculator!$F$19,1)),2))+MIN(500,MAX(30,100*EXP(-0.3*'VSWR Calculator'!$C$24)*(1+3*ABS(MOD('VSWR Calculator'!$C$23/Calculator!$F$19/2,1)-0.5))))/'VSWR Calculator'!$C$25)+$C97)^2+(1500*ABS(SIN(2*PI()*MOD(Calculator!$B$32/Calculator!$F$19,1)))*IF(MOD(Calculator!$B$32/Calculator!$F$19,1)&lt;0.5,-1,1))^2))/(1-SQRT(((50*POWER(80,POWER(COS(PI()*MOD(Calculator!$B$32/Calculator!$F$19,1)),2))+MIN(500,MAX(30,100*EXP(-0.3*'VSWR Calculator'!$C$24)*(1+3*ABS(MOD('VSWR Calculator'!$C$23/Calculator!$F$19/2,1)-0.5))))/'VSWR Calculator'!$C$25)-$C97)^2+(1500*ABS(SIN(2*PI()*MOD(Calculator!$B$32/Calculator!$F$19,1)))*IF(MOD(Calculator!$B$32/Calculator!$F$19,1)&lt;0.5,-1,1))^2)/SQRT(((50*POWER(80,POWER(COS(PI()*MOD(Calculator!$B$32/Calculator!$F$19,1)),2))+MIN(500,MAX(30,100*EXP(-0.3*'VSWR Calculator'!$C$24)*(1+3*ABS(MOD('VSWR Calculator'!$C$23/Calculator!$F$19/2,1)-0.5))))/'VSWR Calculator'!$C$25)+$C97)^2+(1500*ABS(SIN(2*PI()*MOD(Calculator!$B$32/Calculator!$F$19,1)))*IF(MOD(Calculator!$B$32/Calculator!$F$19,1)&lt;0.5,-1,1))^2)),2))</f>
        <v>—</v>
      </c>
      <c r="DE97" s="253" t="str">
        <f aca="false">IF(OR(Calculator!$E$20&lt;&gt;"YES",Calculator!$B$32&lt;Calculator!$G$20),"—",ROUND((1+SQRT(((50*POWER(80,POWER(COS(PI()*MOD(Calculator!$B$32/Calculator!$F$20,1)),2))+MIN(500,MAX(30,100*EXP(-0.3*'VSWR Calculator'!$C$24)*(1+3*ABS(MOD('VSWR Calculator'!$C$23/Calculator!$F$20/2,1)-0.5))))/'VSWR Calculator'!$C$25)-$C97)^2+(1500*ABS(SIN(2*PI()*MOD(Calculator!$B$32/Calculator!$F$20,1)))*IF(MOD(Calculator!$B$32/Calculator!$F$20,1)&lt;0.5,-1,1))^2)/SQRT(((50*POWER(80,POWER(COS(PI()*MOD(Calculator!$B$32/Calculator!$F$20,1)),2))+MIN(500,MAX(30,100*EXP(-0.3*'VSWR Calculator'!$C$24)*(1+3*ABS(MOD('VSWR Calculator'!$C$23/Calculator!$F$20/2,1)-0.5))))/'VSWR Calculator'!$C$25)+$C97)^2+(1500*ABS(SIN(2*PI()*MOD(Calculator!$B$32/Calculator!$F$20,1)))*IF(MOD(Calculator!$B$32/Calculator!$F$20,1)&lt;0.5,-1,1))^2))/(1-SQRT(((50*POWER(80,POWER(COS(PI()*MOD(Calculator!$B$32/Calculator!$F$20,1)),2))+MIN(500,MAX(30,100*EXP(-0.3*'VSWR Calculator'!$C$24)*(1+3*ABS(MOD('VSWR Calculator'!$C$23/Calculator!$F$20/2,1)-0.5))))/'VSWR Calculator'!$C$25)-$C97)^2+(1500*ABS(SIN(2*PI()*MOD(Calculator!$B$32/Calculator!$F$20,1)))*IF(MOD(Calculator!$B$32/Calculator!$F$20,1)&lt;0.5,-1,1))^2)/SQRT(((50*POWER(80,POWER(COS(PI()*MOD(Calculator!$B$32/Calculator!$F$20,1)),2))+MIN(500,MAX(30,100*EXP(-0.3*'VSWR Calculator'!$C$24)*(1+3*ABS(MOD('VSWR Calculator'!$C$23/Calculator!$F$20/2,1)-0.5))))/'VSWR Calculator'!$C$25)+$C97)^2+(1500*ABS(SIN(2*PI()*MOD(Calculator!$B$32/Calculator!$F$20,1)))*IF(MOD(Calculator!$B$32/Calculator!$F$20,1)&lt;0.5,-1,1))^2)),2))</f>
        <v>—</v>
      </c>
      <c r="DF97" s="253" t="str">
        <f aca="false">IF(OR(Calculator!$E$21&lt;&gt;"YES",Calculator!$B$32&lt;Calculator!$G$21),"—",ROUND((1+SQRT(((50*POWER(80,POWER(COS(PI()*MOD(Calculator!$B$32/Calculator!$F$21,1)),2))+MIN(500,MAX(30,100*EXP(-0.3*'VSWR Calculator'!$C$24)*(1+3*ABS(MOD('VSWR Calculator'!$C$23/Calculator!$F$21/2,1)-0.5))))/'VSWR Calculator'!$C$25)-$C97)^2+(1500*ABS(SIN(2*PI()*MOD(Calculator!$B$32/Calculator!$F$21,1)))*IF(MOD(Calculator!$B$32/Calculator!$F$21,1)&lt;0.5,-1,1))^2)/SQRT(((50*POWER(80,POWER(COS(PI()*MOD(Calculator!$B$32/Calculator!$F$21,1)),2))+MIN(500,MAX(30,100*EXP(-0.3*'VSWR Calculator'!$C$24)*(1+3*ABS(MOD('VSWR Calculator'!$C$23/Calculator!$F$21/2,1)-0.5))))/'VSWR Calculator'!$C$25)+$C97)^2+(1500*ABS(SIN(2*PI()*MOD(Calculator!$B$32/Calculator!$F$21,1)))*IF(MOD(Calculator!$B$32/Calculator!$F$21,1)&lt;0.5,-1,1))^2))/(1-SQRT(((50*POWER(80,POWER(COS(PI()*MOD(Calculator!$B$32/Calculator!$F$21,1)),2))+MIN(500,MAX(30,100*EXP(-0.3*'VSWR Calculator'!$C$24)*(1+3*ABS(MOD('VSWR Calculator'!$C$23/Calculator!$F$21/2,1)-0.5))))/'VSWR Calculator'!$C$25)-$C97)^2+(1500*ABS(SIN(2*PI()*MOD(Calculator!$B$32/Calculator!$F$21,1)))*IF(MOD(Calculator!$B$32/Calculator!$F$21,1)&lt;0.5,-1,1))^2)/SQRT(((50*POWER(80,POWER(COS(PI()*MOD(Calculator!$B$32/Calculator!$F$21,1)),2))+MIN(500,MAX(30,100*EXP(-0.3*'VSWR Calculator'!$C$24)*(1+3*ABS(MOD('VSWR Calculator'!$C$23/Calculator!$F$21/2,1)-0.5))))/'VSWR Calculator'!$C$25)+$C97)^2+(1500*ABS(SIN(2*PI()*MOD(Calculator!$B$32/Calculator!$F$21,1)))*IF(MOD(Calculator!$B$32/Calculator!$F$21,1)&lt;0.5,-1,1))^2)),2))</f>
        <v>—</v>
      </c>
      <c r="DG97" s="253" t="str">
        <f aca="false">IF(OR(Calculator!$E$22&lt;&gt;"YES",Calculator!$B$32&lt;Calculator!$G$22),"—",ROUND((1+SQRT(((50*POWER(80,POWER(COS(PI()*MOD(Calculator!$B$32/Calculator!$F$22,1)),2))+MIN(500,MAX(30,100*EXP(-0.3*'VSWR Calculator'!$C$24)*(1+3*ABS(MOD('VSWR Calculator'!$C$23/Calculator!$F$22/2,1)-0.5))))/'VSWR Calculator'!$C$25)-$C97)^2+(1500*ABS(SIN(2*PI()*MOD(Calculator!$B$32/Calculator!$F$22,1)))*IF(MOD(Calculator!$B$32/Calculator!$F$22,1)&lt;0.5,-1,1))^2)/SQRT(((50*POWER(80,POWER(COS(PI()*MOD(Calculator!$B$32/Calculator!$F$22,1)),2))+MIN(500,MAX(30,100*EXP(-0.3*'VSWR Calculator'!$C$24)*(1+3*ABS(MOD('VSWR Calculator'!$C$23/Calculator!$F$22/2,1)-0.5))))/'VSWR Calculator'!$C$25)+$C97)^2+(1500*ABS(SIN(2*PI()*MOD(Calculator!$B$32/Calculator!$F$22,1)))*IF(MOD(Calculator!$B$32/Calculator!$F$22,1)&lt;0.5,-1,1))^2))/(1-SQRT(((50*POWER(80,POWER(COS(PI()*MOD(Calculator!$B$32/Calculator!$F$22,1)),2))+MIN(500,MAX(30,100*EXP(-0.3*'VSWR Calculator'!$C$24)*(1+3*ABS(MOD('VSWR Calculator'!$C$23/Calculator!$F$22/2,1)-0.5))))/'VSWR Calculator'!$C$25)-$C97)^2+(1500*ABS(SIN(2*PI()*MOD(Calculator!$B$32/Calculator!$F$22,1)))*IF(MOD(Calculator!$B$32/Calculator!$F$22,1)&lt;0.5,-1,1))^2)/SQRT(((50*POWER(80,POWER(COS(PI()*MOD(Calculator!$B$32/Calculator!$F$22,1)),2))+MIN(500,MAX(30,100*EXP(-0.3*'VSWR Calculator'!$C$24)*(1+3*ABS(MOD('VSWR Calculator'!$C$23/Calculator!$F$22/2,1)-0.5))))/'VSWR Calculator'!$C$25)+$C97)^2+(1500*ABS(SIN(2*PI()*MOD(Calculator!$B$32/Calculator!$F$22,1)))*IF(MOD(Calculator!$B$32/Calculator!$F$22,1)&lt;0.5,-1,1))^2)),2))</f>
        <v>—</v>
      </c>
      <c r="DH97" s="253" t="n">
        <f aca="false">IFERROR(ROUND((IF(ISNUMBER(CW97),CW97,0)+IF(ISNUMBER(CX97),CX97,0)+IF(ISNUMBER(CY97),CY97,0)+IF(ISNUMBER(CZ97),CZ97,0)+IF(ISNUMBER(DA97),DA97,0)+IF(ISNUMBER(DB97),DB97,0)+IF(ISNUMBER(DC97),DC97,0)+IF(ISNUMBER(DD97),DD97,0)+IF(ISNUMBER(DE97),DE97,0)+IF(ISNUMBER(DF97),DF97,0)+IF(ISNUMBER(DG97),DG97,0))/(IF(ISNUMBER(CW97),1,0)+IF(ISNUMBER(CX97),1,0)+IF(ISNUMBER(CY97),1,0)+IF(ISNUMBER(CZ97),1,0)+IF(ISNUMBER(DA97),1,0)+IF(ISNUMBER(DB97),1,0)+IF(ISNUMBER(DC97),1,0)+IF(ISNUMBER(DD97),1,0)+IF(ISNUMBER(DE97),1,0)+IF(ISNUMBER(DF97),1,0)+IF(ISNUMBER(DG97),1,0)),4),"")</f>
        <v>10.29</v>
      </c>
      <c r="DI97" s="253" t="str">
        <f aca="false">IF(OR(Calculator!$E$12&lt;&gt;"YES",Calculator!$B$33&lt;Calculator!$G$12),"—",ROUND((1+SQRT(((50*POWER(80,POWER(COS(PI()*MOD(Calculator!$B$33/Calculator!$F$12,1)),2))+MIN(500,MAX(30,100*EXP(-0.3*'VSWR Calculator'!$C$24)*(1+3*ABS(MOD('VSWR Calculator'!$C$23/Calculator!$F$12/2,1)-0.5))))/'VSWR Calculator'!$C$25)-$C97)^2+(1500*ABS(SIN(2*PI()*MOD(Calculator!$B$33/Calculator!$F$12,1)))*IF(MOD(Calculator!$B$33/Calculator!$F$12,1)&lt;0.5,-1,1))^2)/SQRT(((50*POWER(80,POWER(COS(PI()*MOD(Calculator!$B$33/Calculator!$F$12,1)),2))+MIN(500,MAX(30,100*EXP(-0.3*'VSWR Calculator'!$C$24)*(1+3*ABS(MOD('VSWR Calculator'!$C$23/Calculator!$F$12/2,1)-0.5))))/'VSWR Calculator'!$C$25)+$C97)^2+(1500*ABS(SIN(2*PI()*MOD(Calculator!$B$33/Calculator!$F$12,1)))*IF(MOD(Calculator!$B$33/Calculator!$F$12,1)&lt;0.5,-1,1))^2))/(1-SQRT(((50*POWER(80,POWER(COS(PI()*MOD(Calculator!$B$33/Calculator!$F$12,1)),2))+MIN(500,MAX(30,100*EXP(-0.3*'VSWR Calculator'!$C$24)*(1+3*ABS(MOD('VSWR Calculator'!$C$23/Calculator!$F$12/2,1)-0.5))))/'VSWR Calculator'!$C$25)-$C97)^2+(1500*ABS(SIN(2*PI()*MOD(Calculator!$B$33/Calculator!$F$12,1)))*IF(MOD(Calculator!$B$33/Calculator!$F$12,1)&lt;0.5,-1,1))^2)/SQRT(((50*POWER(80,POWER(COS(PI()*MOD(Calculator!$B$33/Calculator!$F$12,1)),2))+MIN(500,MAX(30,100*EXP(-0.3*'VSWR Calculator'!$C$24)*(1+3*ABS(MOD('VSWR Calculator'!$C$23/Calculator!$F$12/2,1)-0.5))))/'VSWR Calculator'!$C$25)+$C97)^2+(1500*ABS(SIN(2*PI()*MOD(Calculator!$B$33/Calculator!$F$12,1)))*IF(MOD(Calculator!$B$33/Calculator!$F$12,1)&lt;0.5,-1,1))^2)),2))</f>
        <v>—</v>
      </c>
      <c r="DJ97" s="253" t="str">
        <f aca="false">IF(OR(Calculator!$E$13&lt;&gt;"YES",Calculator!$B$33&lt;Calculator!$G$13),"—",ROUND((1+SQRT(((50*POWER(80,POWER(COS(PI()*MOD(Calculator!$B$33/Calculator!$F$13,1)),2))+MIN(500,MAX(30,100*EXP(-0.3*'VSWR Calculator'!$C$24)*(1+3*ABS(MOD('VSWR Calculator'!$C$23/Calculator!$F$13/2,1)-0.5))))/'VSWR Calculator'!$C$25)-$C97)^2+(1500*ABS(SIN(2*PI()*MOD(Calculator!$B$33/Calculator!$F$13,1)))*IF(MOD(Calculator!$B$33/Calculator!$F$13,1)&lt;0.5,-1,1))^2)/SQRT(((50*POWER(80,POWER(COS(PI()*MOD(Calculator!$B$33/Calculator!$F$13,1)),2))+MIN(500,MAX(30,100*EXP(-0.3*'VSWR Calculator'!$C$24)*(1+3*ABS(MOD('VSWR Calculator'!$C$23/Calculator!$F$13/2,1)-0.5))))/'VSWR Calculator'!$C$25)+$C97)^2+(1500*ABS(SIN(2*PI()*MOD(Calculator!$B$33/Calculator!$F$13,1)))*IF(MOD(Calculator!$B$33/Calculator!$F$13,1)&lt;0.5,-1,1))^2))/(1-SQRT(((50*POWER(80,POWER(COS(PI()*MOD(Calculator!$B$33/Calculator!$F$13,1)),2))+MIN(500,MAX(30,100*EXP(-0.3*'VSWR Calculator'!$C$24)*(1+3*ABS(MOD('VSWR Calculator'!$C$23/Calculator!$F$13/2,1)-0.5))))/'VSWR Calculator'!$C$25)-$C97)^2+(1500*ABS(SIN(2*PI()*MOD(Calculator!$B$33/Calculator!$F$13,1)))*IF(MOD(Calculator!$B$33/Calculator!$F$13,1)&lt;0.5,-1,1))^2)/SQRT(((50*POWER(80,POWER(COS(PI()*MOD(Calculator!$B$33/Calculator!$F$13,1)),2))+MIN(500,MAX(30,100*EXP(-0.3*'VSWR Calculator'!$C$24)*(1+3*ABS(MOD('VSWR Calculator'!$C$23/Calculator!$F$13/2,1)-0.5))))/'VSWR Calculator'!$C$25)+$C97)^2+(1500*ABS(SIN(2*PI()*MOD(Calculator!$B$33/Calculator!$F$13,1)))*IF(MOD(Calculator!$B$33/Calculator!$F$13,1)&lt;0.5,-1,1))^2)),2))</f>
        <v>—</v>
      </c>
      <c r="DK97" s="253" t="str">
        <f aca="false">IF(OR(Calculator!$E$14&lt;&gt;"YES",Calculator!$B$33&lt;Calculator!$G$14),"—",ROUND((1+SQRT(((50*POWER(80,POWER(COS(PI()*MOD(Calculator!$B$33/Calculator!$F$14,1)),2))+MIN(500,MAX(30,100*EXP(-0.3*'VSWR Calculator'!$C$24)*(1+3*ABS(MOD('VSWR Calculator'!$C$23/Calculator!$F$14/2,1)-0.5))))/'VSWR Calculator'!$C$25)-$C97)^2+(1500*ABS(SIN(2*PI()*MOD(Calculator!$B$33/Calculator!$F$14,1)))*IF(MOD(Calculator!$B$33/Calculator!$F$14,1)&lt;0.5,-1,1))^2)/SQRT(((50*POWER(80,POWER(COS(PI()*MOD(Calculator!$B$33/Calculator!$F$14,1)),2))+MIN(500,MAX(30,100*EXP(-0.3*'VSWR Calculator'!$C$24)*(1+3*ABS(MOD('VSWR Calculator'!$C$23/Calculator!$F$14/2,1)-0.5))))/'VSWR Calculator'!$C$25)+$C97)^2+(1500*ABS(SIN(2*PI()*MOD(Calculator!$B$33/Calculator!$F$14,1)))*IF(MOD(Calculator!$B$33/Calculator!$F$14,1)&lt;0.5,-1,1))^2))/(1-SQRT(((50*POWER(80,POWER(COS(PI()*MOD(Calculator!$B$33/Calculator!$F$14,1)),2))+MIN(500,MAX(30,100*EXP(-0.3*'VSWR Calculator'!$C$24)*(1+3*ABS(MOD('VSWR Calculator'!$C$23/Calculator!$F$14/2,1)-0.5))))/'VSWR Calculator'!$C$25)-$C97)^2+(1500*ABS(SIN(2*PI()*MOD(Calculator!$B$33/Calculator!$F$14,1)))*IF(MOD(Calculator!$B$33/Calculator!$F$14,1)&lt;0.5,-1,1))^2)/SQRT(((50*POWER(80,POWER(COS(PI()*MOD(Calculator!$B$33/Calculator!$F$14,1)),2))+MIN(500,MAX(30,100*EXP(-0.3*'VSWR Calculator'!$C$24)*(1+3*ABS(MOD('VSWR Calculator'!$C$23/Calculator!$F$14/2,1)-0.5))))/'VSWR Calculator'!$C$25)+$C97)^2+(1500*ABS(SIN(2*PI()*MOD(Calculator!$B$33/Calculator!$F$14,1)))*IF(MOD(Calculator!$B$33/Calculator!$F$14,1)&lt;0.5,-1,1))^2)),2))</f>
        <v>—</v>
      </c>
      <c r="DL97" s="253" t="n">
        <f aca="false">IF(OR(Calculator!$E$15&lt;&gt;"YES",Calculator!$B$33&lt;Calculator!$G$15),"—",ROUND((1+SQRT(((50*POWER(80,POWER(COS(PI()*MOD(Calculator!$B$33/Calculator!$F$15,1)),2))+MIN(500,MAX(30,100*EXP(-0.3*'VSWR Calculator'!$C$24)*(1+3*ABS(MOD('VSWR Calculator'!$C$23/Calculator!$F$15/2,1)-0.5))))/'VSWR Calculator'!$C$25)-$C97)^2+(1500*ABS(SIN(2*PI()*MOD(Calculator!$B$33/Calculator!$F$15,1)))*IF(MOD(Calculator!$B$33/Calculator!$F$15,1)&lt;0.5,-1,1))^2)/SQRT(((50*POWER(80,POWER(COS(PI()*MOD(Calculator!$B$33/Calculator!$F$15,1)),2))+MIN(500,MAX(30,100*EXP(-0.3*'VSWR Calculator'!$C$24)*(1+3*ABS(MOD('VSWR Calculator'!$C$23/Calculator!$F$15/2,1)-0.5))))/'VSWR Calculator'!$C$25)+$C97)^2+(1500*ABS(SIN(2*PI()*MOD(Calculator!$B$33/Calculator!$F$15,1)))*IF(MOD(Calculator!$B$33/Calculator!$F$15,1)&lt;0.5,-1,1))^2))/(1-SQRT(((50*POWER(80,POWER(COS(PI()*MOD(Calculator!$B$33/Calculator!$F$15,1)),2))+MIN(500,MAX(30,100*EXP(-0.3*'VSWR Calculator'!$C$24)*(1+3*ABS(MOD('VSWR Calculator'!$C$23/Calculator!$F$15/2,1)-0.5))))/'VSWR Calculator'!$C$25)-$C97)^2+(1500*ABS(SIN(2*PI()*MOD(Calculator!$B$33/Calculator!$F$15,1)))*IF(MOD(Calculator!$B$33/Calculator!$F$15,1)&lt;0.5,-1,1))^2)/SQRT(((50*POWER(80,POWER(COS(PI()*MOD(Calculator!$B$33/Calculator!$F$15,1)),2))+MIN(500,MAX(30,100*EXP(-0.3*'VSWR Calculator'!$C$24)*(1+3*ABS(MOD('VSWR Calculator'!$C$23/Calculator!$F$15/2,1)-0.5))))/'VSWR Calculator'!$C$25)+$C97)^2+(1500*ABS(SIN(2*PI()*MOD(Calculator!$B$33/Calculator!$F$15,1)))*IF(MOD(Calculator!$B$33/Calculator!$F$15,1)&lt;0.5,-1,1))^2)),2))</f>
        <v>3.01</v>
      </c>
      <c r="DM97" s="253" t="str">
        <f aca="false">IF(OR(Calculator!$E$16&lt;&gt;"YES",Calculator!$B$33&lt;Calculator!$G$16),"—",ROUND((1+SQRT(((50*POWER(80,POWER(COS(PI()*MOD(Calculator!$B$33/Calculator!$F$16,1)),2))+MIN(500,MAX(30,100*EXP(-0.3*'VSWR Calculator'!$C$24)*(1+3*ABS(MOD('VSWR Calculator'!$C$23/Calculator!$F$16/2,1)-0.5))))/'VSWR Calculator'!$C$25)-$C97)^2+(1500*ABS(SIN(2*PI()*MOD(Calculator!$B$33/Calculator!$F$16,1)))*IF(MOD(Calculator!$B$33/Calculator!$F$16,1)&lt;0.5,-1,1))^2)/SQRT(((50*POWER(80,POWER(COS(PI()*MOD(Calculator!$B$33/Calculator!$F$16,1)),2))+MIN(500,MAX(30,100*EXP(-0.3*'VSWR Calculator'!$C$24)*(1+3*ABS(MOD('VSWR Calculator'!$C$23/Calculator!$F$16/2,1)-0.5))))/'VSWR Calculator'!$C$25)+$C97)^2+(1500*ABS(SIN(2*PI()*MOD(Calculator!$B$33/Calculator!$F$16,1)))*IF(MOD(Calculator!$B$33/Calculator!$F$16,1)&lt;0.5,-1,1))^2))/(1-SQRT(((50*POWER(80,POWER(COS(PI()*MOD(Calculator!$B$33/Calculator!$F$16,1)),2))+MIN(500,MAX(30,100*EXP(-0.3*'VSWR Calculator'!$C$24)*(1+3*ABS(MOD('VSWR Calculator'!$C$23/Calculator!$F$16/2,1)-0.5))))/'VSWR Calculator'!$C$25)-$C97)^2+(1500*ABS(SIN(2*PI()*MOD(Calculator!$B$33/Calculator!$F$16,1)))*IF(MOD(Calculator!$B$33/Calculator!$F$16,1)&lt;0.5,-1,1))^2)/SQRT(((50*POWER(80,POWER(COS(PI()*MOD(Calculator!$B$33/Calculator!$F$16,1)),2))+MIN(500,MAX(30,100*EXP(-0.3*'VSWR Calculator'!$C$24)*(1+3*ABS(MOD('VSWR Calculator'!$C$23/Calculator!$F$16/2,1)-0.5))))/'VSWR Calculator'!$C$25)+$C97)^2+(1500*ABS(SIN(2*PI()*MOD(Calculator!$B$33/Calculator!$F$16,1)))*IF(MOD(Calculator!$B$33/Calculator!$F$16,1)&lt;0.5,-1,1))^2)),2))</f>
        <v>—</v>
      </c>
      <c r="DN97" s="253" t="n">
        <f aca="false">IF(OR(Calculator!$E$17&lt;&gt;"YES",Calculator!$B$33&lt;Calculator!$G$17),"—",ROUND((1+SQRT(((50*POWER(80,POWER(COS(PI()*MOD(Calculator!$B$33/Calculator!$F$17,1)),2))+MIN(500,MAX(30,100*EXP(-0.3*'VSWR Calculator'!$C$24)*(1+3*ABS(MOD('VSWR Calculator'!$C$23/Calculator!$F$17/2,1)-0.5))))/'VSWR Calculator'!$C$25)-$C97)^2+(1500*ABS(SIN(2*PI()*MOD(Calculator!$B$33/Calculator!$F$17,1)))*IF(MOD(Calculator!$B$33/Calculator!$F$17,1)&lt;0.5,-1,1))^2)/SQRT(((50*POWER(80,POWER(COS(PI()*MOD(Calculator!$B$33/Calculator!$F$17,1)),2))+MIN(500,MAX(30,100*EXP(-0.3*'VSWR Calculator'!$C$24)*(1+3*ABS(MOD('VSWR Calculator'!$C$23/Calculator!$F$17/2,1)-0.5))))/'VSWR Calculator'!$C$25)+$C97)^2+(1500*ABS(SIN(2*PI()*MOD(Calculator!$B$33/Calculator!$F$17,1)))*IF(MOD(Calculator!$B$33/Calculator!$F$17,1)&lt;0.5,-1,1))^2))/(1-SQRT(((50*POWER(80,POWER(COS(PI()*MOD(Calculator!$B$33/Calculator!$F$17,1)),2))+MIN(500,MAX(30,100*EXP(-0.3*'VSWR Calculator'!$C$24)*(1+3*ABS(MOD('VSWR Calculator'!$C$23/Calculator!$F$17/2,1)-0.5))))/'VSWR Calculator'!$C$25)-$C97)^2+(1500*ABS(SIN(2*PI()*MOD(Calculator!$B$33/Calculator!$F$17,1)))*IF(MOD(Calculator!$B$33/Calculator!$F$17,1)&lt;0.5,-1,1))^2)/SQRT(((50*POWER(80,POWER(COS(PI()*MOD(Calculator!$B$33/Calculator!$F$17,1)),2))+MIN(500,MAX(30,100*EXP(-0.3*'VSWR Calculator'!$C$24)*(1+3*ABS(MOD('VSWR Calculator'!$C$23/Calculator!$F$17/2,1)-0.5))))/'VSWR Calculator'!$C$25)+$C97)^2+(1500*ABS(SIN(2*PI()*MOD(Calculator!$B$33/Calculator!$F$17,1)))*IF(MOD(Calculator!$B$33/Calculator!$F$17,1)&lt;0.5,-1,1))^2)),2))</f>
        <v>19.51</v>
      </c>
      <c r="DO97" s="253" t="str">
        <f aca="false">IF(OR(Calculator!$E$18&lt;&gt;"YES",Calculator!$B$33&lt;Calculator!$G$18),"—",ROUND((1+SQRT(((50*POWER(80,POWER(COS(PI()*MOD(Calculator!$B$33/Calculator!$F$18,1)),2))+MIN(500,MAX(30,100*EXP(-0.3*'VSWR Calculator'!$C$24)*(1+3*ABS(MOD('VSWR Calculator'!$C$23/Calculator!$F$18/2,1)-0.5))))/'VSWR Calculator'!$C$25)-$C97)^2+(1500*ABS(SIN(2*PI()*MOD(Calculator!$B$33/Calculator!$F$18,1)))*IF(MOD(Calculator!$B$33/Calculator!$F$18,1)&lt;0.5,-1,1))^2)/SQRT(((50*POWER(80,POWER(COS(PI()*MOD(Calculator!$B$33/Calculator!$F$18,1)),2))+MIN(500,MAX(30,100*EXP(-0.3*'VSWR Calculator'!$C$24)*(1+3*ABS(MOD('VSWR Calculator'!$C$23/Calculator!$F$18/2,1)-0.5))))/'VSWR Calculator'!$C$25)+$C97)^2+(1500*ABS(SIN(2*PI()*MOD(Calculator!$B$33/Calculator!$F$18,1)))*IF(MOD(Calculator!$B$33/Calculator!$F$18,1)&lt;0.5,-1,1))^2))/(1-SQRT(((50*POWER(80,POWER(COS(PI()*MOD(Calculator!$B$33/Calculator!$F$18,1)),2))+MIN(500,MAX(30,100*EXP(-0.3*'VSWR Calculator'!$C$24)*(1+3*ABS(MOD('VSWR Calculator'!$C$23/Calculator!$F$18/2,1)-0.5))))/'VSWR Calculator'!$C$25)-$C97)^2+(1500*ABS(SIN(2*PI()*MOD(Calculator!$B$33/Calculator!$F$18,1)))*IF(MOD(Calculator!$B$33/Calculator!$F$18,1)&lt;0.5,-1,1))^2)/SQRT(((50*POWER(80,POWER(COS(PI()*MOD(Calculator!$B$33/Calculator!$F$18,1)),2))+MIN(500,MAX(30,100*EXP(-0.3*'VSWR Calculator'!$C$24)*(1+3*ABS(MOD('VSWR Calculator'!$C$23/Calculator!$F$18/2,1)-0.5))))/'VSWR Calculator'!$C$25)+$C97)^2+(1500*ABS(SIN(2*PI()*MOD(Calculator!$B$33/Calculator!$F$18,1)))*IF(MOD(Calculator!$B$33/Calculator!$F$18,1)&lt;0.5,-1,1))^2)),2))</f>
        <v>—</v>
      </c>
      <c r="DP97" s="253" t="str">
        <f aca="false">IF(OR(Calculator!$E$19&lt;&gt;"YES",Calculator!$B$33&lt;Calculator!$G$19),"—",ROUND((1+SQRT(((50*POWER(80,POWER(COS(PI()*MOD(Calculator!$B$33/Calculator!$F$19,1)),2))+MIN(500,MAX(30,100*EXP(-0.3*'VSWR Calculator'!$C$24)*(1+3*ABS(MOD('VSWR Calculator'!$C$23/Calculator!$F$19/2,1)-0.5))))/'VSWR Calculator'!$C$25)-$C97)^2+(1500*ABS(SIN(2*PI()*MOD(Calculator!$B$33/Calculator!$F$19,1)))*IF(MOD(Calculator!$B$33/Calculator!$F$19,1)&lt;0.5,-1,1))^2)/SQRT(((50*POWER(80,POWER(COS(PI()*MOD(Calculator!$B$33/Calculator!$F$19,1)),2))+MIN(500,MAX(30,100*EXP(-0.3*'VSWR Calculator'!$C$24)*(1+3*ABS(MOD('VSWR Calculator'!$C$23/Calculator!$F$19/2,1)-0.5))))/'VSWR Calculator'!$C$25)+$C97)^2+(1500*ABS(SIN(2*PI()*MOD(Calculator!$B$33/Calculator!$F$19,1)))*IF(MOD(Calculator!$B$33/Calculator!$F$19,1)&lt;0.5,-1,1))^2))/(1-SQRT(((50*POWER(80,POWER(COS(PI()*MOD(Calculator!$B$33/Calculator!$F$19,1)),2))+MIN(500,MAX(30,100*EXP(-0.3*'VSWR Calculator'!$C$24)*(1+3*ABS(MOD('VSWR Calculator'!$C$23/Calculator!$F$19/2,1)-0.5))))/'VSWR Calculator'!$C$25)-$C97)^2+(1500*ABS(SIN(2*PI()*MOD(Calculator!$B$33/Calculator!$F$19,1)))*IF(MOD(Calculator!$B$33/Calculator!$F$19,1)&lt;0.5,-1,1))^2)/SQRT(((50*POWER(80,POWER(COS(PI()*MOD(Calculator!$B$33/Calculator!$F$19,1)),2))+MIN(500,MAX(30,100*EXP(-0.3*'VSWR Calculator'!$C$24)*(1+3*ABS(MOD('VSWR Calculator'!$C$23/Calculator!$F$19/2,1)-0.5))))/'VSWR Calculator'!$C$25)+$C97)^2+(1500*ABS(SIN(2*PI()*MOD(Calculator!$B$33/Calculator!$F$19,1)))*IF(MOD(Calculator!$B$33/Calculator!$F$19,1)&lt;0.5,-1,1))^2)),2))</f>
        <v>—</v>
      </c>
      <c r="DQ97" s="253" t="str">
        <f aca="false">IF(OR(Calculator!$E$20&lt;&gt;"YES",Calculator!$B$33&lt;Calculator!$G$20),"—",ROUND((1+SQRT(((50*POWER(80,POWER(COS(PI()*MOD(Calculator!$B$33/Calculator!$F$20,1)),2))+MIN(500,MAX(30,100*EXP(-0.3*'VSWR Calculator'!$C$24)*(1+3*ABS(MOD('VSWR Calculator'!$C$23/Calculator!$F$20/2,1)-0.5))))/'VSWR Calculator'!$C$25)-$C97)^2+(1500*ABS(SIN(2*PI()*MOD(Calculator!$B$33/Calculator!$F$20,1)))*IF(MOD(Calculator!$B$33/Calculator!$F$20,1)&lt;0.5,-1,1))^2)/SQRT(((50*POWER(80,POWER(COS(PI()*MOD(Calculator!$B$33/Calculator!$F$20,1)),2))+MIN(500,MAX(30,100*EXP(-0.3*'VSWR Calculator'!$C$24)*(1+3*ABS(MOD('VSWR Calculator'!$C$23/Calculator!$F$20/2,1)-0.5))))/'VSWR Calculator'!$C$25)+$C97)^2+(1500*ABS(SIN(2*PI()*MOD(Calculator!$B$33/Calculator!$F$20,1)))*IF(MOD(Calculator!$B$33/Calculator!$F$20,1)&lt;0.5,-1,1))^2))/(1-SQRT(((50*POWER(80,POWER(COS(PI()*MOD(Calculator!$B$33/Calculator!$F$20,1)),2))+MIN(500,MAX(30,100*EXP(-0.3*'VSWR Calculator'!$C$24)*(1+3*ABS(MOD('VSWR Calculator'!$C$23/Calculator!$F$20/2,1)-0.5))))/'VSWR Calculator'!$C$25)-$C97)^2+(1500*ABS(SIN(2*PI()*MOD(Calculator!$B$33/Calculator!$F$20,1)))*IF(MOD(Calculator!$B$33/Calculator!$F$20,1)&lt;0.5,-1,1))^2)/SQRT(((50*POWER(80,POWER(COS(PI()*MOD(Calculator!$B$33/Calculator!$F$20,1)),2))+MIN(500,MAX(30,100*EXP(-0.3*'VSWR Calculator'!$C$24)*(1+3*ABS(MOD('VSWR Calculator'!$C$23/Calculator!$F$20/2,1)-0.5))))/'VSWR Calculator'!$C$25)+$C97)^2+(1500*ABS(SIN(2*PI()*MOD(Calculator!$B$33/Calculator!$F$20,1)))*IF(MOD(Calculator!$B$33/Calculator!$F$20,1)&lt;0.5,-1,1))^2)),2))</f>
        <v>—</v>
      </c>
      <c r="DR97" s="253" t="str">
        <f aca="false">IF(OR(Calculator!$E$21&lt;&gt;"YES",Calculator!$B$33&lt;Calculator!$G$21),"—",ROUND((1+SQRT(((50*POWER(80,POWER(COS(PI()*MOD(Calculator!$B$33/Calculator!$F$21,1)),2))+MIN(500,MAX(30,100*EXP(-0.3*'VSWR Calculator'!$C$24)*(1+3*ABS(MOD('VSWR Calculator'!$C$23/Calculator!$F$21/2,1)-0.5))))/'VSWR Calculator'!$C$25)-$C97)^2+(1500*ABS(SIN(2*PI()*MOD(Calculator!$B$33/Calculator!$F$21,1)))*IF(MOD(Calculator!$B$33/Calculator!$F$21,1)&lt;0.5,-1,1))^2)/SQRT(((50*POWER(80,POWER(COS(PI()*MOD(Calculator!$B$33/Calculator!$F$21,1)),2))+MIN(500,MAX(30,100*EXP(-0.3*'VSWR Calculator'!$C$24)*(1+3*ABS(MOD('VSWR Calculator'!$C$23/Calculator!$F$21/2,1)-0.5))))/'VSWR Calculator'!$C$25)+$C97)^2+(1500*ABS(SIN(2*PI()*MOD(Calculator!$B$33/Calculator!$F$21,1)))*IF(MOD(Calculator!$B$33/Calculator!$F$21,1)&lt;0.5,-1,1))^2))/(1-SQRT(((50*POWER(80,POWER(COS(PI()*MOD(Calculator!$B$33/Calculator!$F$21,1)),2))+MIN(500,MAX(30,100*EXP(-0.3*'VSWR Calculator'!$C$24)*(1+3*ABS(MOD('VSWR Calculator'!$C$23/Calculator!$F$21/2,1)-0.5))))/'VSWR Calculator'!$C$25)-$C97)^2+(1500*ABS(SIN(2*PI()*MOD(Calculator!$B$33/Calculator!$F$21,1)))*IF(MOD(Calculator!$B$33/Calculator!$F$21,1)&lt;0.5,-1,1))^2)/SQRT(((50*POWER(80,POWER(COS(PI()*MOD(Calculator!$B$33/Calculator!$F$21,1)),2))+MIN(500,MAX(30,100*EXP(-0.3*'VSWR Calculator'!$C$24)*(1+3*ABS(MOD('VSWR Calculator'!$C$23/Calculator!$F$21/2,1)-0.5))))/'VSWR Calculator'!$C$25)+$C97)^2+(1500*ABS(SIN(2*PI()*MOD(Calculator!$B$33/Calculator!$F$21,1)))*IF(MOD(Calculator!$B$33/Calculator!$F$21,1)&lt;0.5,-1,1))^2)),2))</f>
        <v>—</v>
      </c>
      <c r="DS97" s="253" t="str">
        <f aca="false">IF(OR(Calculator!$E$22&lt;&gt;"YES",Calculator!$B$33&lt;Calculator!$G$22),"—",ROUND((1+SQRT(((50*POWER(80,POWER(COS(PI()*MOD(Calculator!$B$33/Calculator!$F$22,1)),2))+MIN(500,MAX(30,100*EXP(-0.3*'VSWR Calculator'!$C$24)*(1+3*ABS(MOD('VSWR Calculator'!$C$23/Calculator!$F$22/2,1)-0.5))))/'VSWR Calculator'!$C$25)-$C97)^2+(1500*ABS(SIN(2*PI()*MOD(Calculator!$B$33/Calculator!$F$22,1)))*IF(MOD(Calculator!$B$33/Calculator!$F$22,1)&lt;0.5,-1,1))^2)/SQRT(((50*POWER(80,POWER(COS(PI()*MOD(Calculator!$B$33/Calculator!$F$22,1)),2))+MIN(500,MAX(30,100*EXP(-0.3*'VSWR Calculator'!$C$24)*(1+3*ABS(MOD('VSWR Calculator'!$C$23/Calculator!$F$22/2,1)-0.5))))/'VSWR Calculator'!$C$25)+$C97)^2+(1500*ABS(SIN(2*PI()*MOD(Calculator!$B$33/Calculator!$F$22,1)))*IF(MOD(Calculator!$B$33/Calculator!$F$22,1)&lt;0.5,-1,1))^2))/(1-SQRT(((50*POWER(80,POWER(COS(PI()*MOD(Calculator!$B$33/Calculator!$F$22,1)),2))+MIN(500,MAX(30,100*EXP(-0.3*'VSWR Calculator'!$C$24)*(1+3*ABS(MOD('VSWR Calculator'!$C$23/Calculator!$F$22/2,1)-0.5))))/'VSWR Calculator'!$C$25)-$C97)^2+(1500*ABS(SIN(2*PI()*MOD(Calculator!$B$33/Calculator!$F$22,1)))*IF(MOD(Calculator!$B$33/Calculator!$F$22,1)&lt;0.5,-1,1))^2)/SQRT(((50*POWER(80,POWER(COS(PI()*MOD(Calculator!$B$33/Calculator!$F$22,1)),2))+MIN(500,MAX(30,100*EXP(-0.3*'VSWR Calculator'!$C$24)*(1+3*ABS(MOD('VSWR Calculator'!$C$23/Calculator!$F$22/2,1)-0.5))))/'VSWR Calculator'!$C$25)+$C97)^2+(1500*ABS(SIN(2*PI()*MOD(Calculator!$B$33/Calculator!$F$22,1)))*IF(MOD(Calculator!$B$33/Calculator!$F$22,1)&lt;0.5,-1,1))^2)),2))</f>
        <v>—</v>
      </c>
      <c r="DT97" s="253" t="n">
        <f aca="false">IFERROR(ROUND((IF(ISNUMBER(DI97),DI97,0)+IF(ISNUMBER(DJ97),DJ97,0)+IF(ISNUMBER(DK97),DK97,0)+IF(ISNUMBER(DL97),DL97,0)+IF(ISNUMBER(DM97),DM97,0)+IF(ISNUMBER(DN97),DN97,0)+IF(ISNUMBER(DO97),DO97,0)+IF(ISNUMBER(DP97),DP97,0)+IF(ISNUMBER(DQ97),DQ97,0)+IF(ISNUMBER(DR97),DR97,0)+IF(ISNUMBER(DS97),DS97,0))/(IF(ISNUMBER(DI97),1,0)+IF(ISNUMBER(DJ97),1,0)+IF(ISNUMBER(DK97),1,0)+IF(ISNUMBER(DL97),1,0)+IF(ISNUMBER(DM97),1,0)+IF(ISNUMBER(DN97),1,0)+IF(ISNUMBER(DO97),1,0)+IF(ISNUMBER(DP97),1,0)+IF(ISNUMBER(DQ97),1,0)+IF(ISNUMBER(DR97),1,0)+IF(ISNUMBER(DS97),1,0)),4),"")</f>
        <v>11.26</v>
      </c>
      <c r="DU97" s="253" t="str">
        <f aca="false">IF(OR(Calculator!$E$12&lt;&gt;"YES",Calculator!$B$34&lt;Calculator!$G$12),"—",ROUND((1+SQRT(((50*POWER(80,POWER(COS(PI()*MOD(Calculator!$B$34/Calculator!$F$12,1)),2))-$C97)^2+(1500*ABS(SIN(2*PI()*MOD(Calculator!$B$34/Calculator!$F$12,1)))*IF(MOD(Calculator!$B$34/Calculator!$F$12,1)&lt;0.5,-1,1))^2)/((50*POWER(80,POWER(COS(PI()*MOD(Calculator!$B$34/Calculator!$F$12,1)),2))+$C97)^2+(1500*ABS(SIN(2*PI()*MOD(Calculator!$B$34/Calculator!$F$12,1)))*IF(MOD(Calculator!$B$34/Calculator!$F$12,1)&lt;0.5,-1,1))^2)))/(1-SQRT(((50*POWER(80,POWER(COS(PI()*MOD(Calculator!$B$34/Calculator!$F$12,1)),2))-$C97)^2+(1500*ABS(SIN(2*PI()*MOD(Calculator!$B$34/Calculator!$F$12,1)))*IF(MOD(Calculator!$B$34/Calculator!$F$12,1)&lt;0.5,-1,1))^2)/((50*POWER(80,POWER(COS(PI()*MOD(Calculator!$B$34/Calculator!$F$12,1)),2))+$C97)^2+(1500*ABS(SIN(2*PI()*MOD(Calculator!$B$34/Calculator!$F$12,1)))*IF(MOD(Calculator!$B$34/Calculator!$F$12,1)&lt;0.5,-1,1))^2))),2))</f>
        <v>—</v>
      </c>
      <c r="DV97" s="253" t="str">
        <f aca="false">IF(OR(Calculator!$E$13&lt;&gt;"YES",Calculator!$B$34&lt;Calculator!$G$13),"—",ROUND((1+SQRT(((50*POWER(80,POWER(COS(PI()*MOD(Calculator!$B$34/Calculator!$F$13,1)),2))-$C97)^2+(1500*ABS(SIN(2*PI()*MOD(Calculator!$B$34/Calculator!$F$13,1)))*IF(MOD(Calculator!$B$34/Calculator!$F$13,1)&lt;0.5,-1,1))^2)/((50*POWER(80,POWER(COS(PI()*MOD(Calculator!$B$34/Calculator!$F$13,1)),2))+$C97)^2+(1500*ABS(SIN(2*PI()*MOD(Calculator!$B$34/Calculator!$F$13,1)))*IF(MOD(Calculator!$B$34/Calculator!$F$13,1)&lt;0.5,-1,1))^2)))/(1-SQRT(((50*POWER(80,POWER(COS(PI()*MOD(Calculator!$B$34/Calculator!$F$13,1)),2))-$C97)^2+(1500*ABS(SIN(2*PI()*MOD(Calculator!$B$34/Calculator!$F$13,1)))*IF(MOD(Calculator!$B$34/Calculator!$F$13,1)&lt;0.5,-1,1))^2)/((50*POWER(80,POWER(COS(PI()*MOD(Calculator!$B$34/Calculator!$F$13,1)),2))+$C97)^2+(1500*ABS(SIN(2*PI()*MOD(Calculator!$B$34/Calculator!$F$13,1)))*IF(MOD(Calculator!$B$34/Calculator!$F$13,1)&lt;0.5,-1,1))^2))),2))</f>
        <v>—</v>
      </c>
      <c r="DW97" s="253" t="str">
        <f aca="false">IF(OR(Calculator!$E$14&lt;&gt;"YES",Calculator!$B$34&lt;Calculator!$G$14),"—",ROUND((1+SQRT(((50*POWER(80,POWER(COS(PI()*MOD(Calculator!$B$34/Calculator!$F$14,1)),2))-$C97)^2+(1500*ABS(SIN(2*PI()*MOD(Calculator!$B$34/Calculator!$F$14,1)))*IF(MOD(Calculator!$B$34/Calculator!$F$14,1)&lt;0.5,-1,1))^2)/((50*POWER(80,POWER(COS(PI()*MOD(Calculator!$B$34/Calculator!$F$14,1)),2))+$C97)^2+(1500*ABS(SIN(2*PI()*MOD(Calculator!$B$34/Calculator!$F$14,1)))*IF(MOD(Calculator!$B$34/Calculator!$F$14,1)&lt;0.5,-1,1))^2)))/(1-SQRT(((50*POWER(80,POWER(COS(PI()*MOD(Calculator!$B$34/Calculator!$F$14,1)),2))-$C97)^2+(1500*ABS(SIN(2*PI()*MOD(Calculator!$B$34/Calculator!$F$14,1)))*IF(MOD(Calculator!$B$34/Calculator!$F$14,1)&lt;0.5,-1,1))^2)/((50*POWER(80,POWER(COS(PI()*MOD(Calculator!$B$34/Calculator!$F$14,1)),2))+$C97)^2+(1500*ABS(SIN(2*PI()*MOD(Calculator!$B$34/Calculator!$F$14,1)))*IF(MOD(Calculator!$B$34/Calculator!$F$14,1)&lt;0.5,-1,1))^2))),2))</f>
        <v>—</v>
      </c>
      <c r="DX97" s="253" t="n">
        <f aca="false">IF(OR(Calculator!$E$15&lt;&gt;"YES",Calculator!$B$34&lt;Calculator!$G$15),"—",ROUND((1+SQRT(((50*POWER(80,POWER(COS(PI()*MOD(Calculator!$B$34/Calculator!$F$15,1)),2))-$C97)^2+(1500*ABS(SIN(2*PI()*MOD(Calculator!$B$34/Calculator!$F$15,1)))*IF(MOD(Calculator!$B$34/Calculator!$F$15,1)&lt;0.5,-1,1))^2)/((50*POWER(80,POWER(COS(PI()*MOD(Calculator!$B$34/Calculator!$F$15,1)),2))+$C97)^2+(1500*ABS(SIN(2*PI()*MOD(Calculator!$B$34/Calculator!$F$15,1)))*IF(MOD(Calculator!$B$34/Calculator!$F$15,1)&lt;0.5,-1,1))^2)))/(1-SQRT(((50*POWER(80,POWER(COS(PI()*MOD(Calculator!$B$34/Calculator!$F$15,1)),2))-$C97)^2+(1500*ABS(SIN(2*PI()*MOD(Calculator!$B$34/Calculator!$F$15,1)))*IF(MOD(Calculator!$B$34/Calculator!$F$15,1)&lt;0.5,-1,1))^2)/((50*POWER(80,POWER(COS(PI()*MOD(Calculator!$B$34/Calculator!$F$15,1)),2))+$C97)^2+(1500*ABS(SIN(2*PI()*MOD(Calculator!$B$34/Calculator!$F$15,1)))*IF(MOD(Calculator!$B$34/Calculator!$F$15,1)&lt;0.5,-1,1))^2))),2))</f>
        <v>27.23</v>
      </c>
      <c r="DY97" s="253" t="str">
        <f aca="false">IF(OR(Calculator!$E$16&lt;&gt;"YES",Calculator!$B$34&lt;Calculator!$G$16),"—",ROUND((1+SQRT(((50*POWER(80,POWER(COS(PI()*MOD(Calculator!$B$34/Calculator!$F$16,1)),2))-$C97)^2+(1500*ABS(SIN(2*PI()*MOD(Calculator!$B$34/Calculator!$F$16,1)))*IF(MOD(Calculator!$B$34/Calculator!$F$16,1)&lt;0.5,-1,1))^2)/((50*POWER(80,POWER(COS(PI()*MOD(Calculator!$B$34/Calculator!$F$16,1)),2))+$C97)^2+(1500*ABS(SIN(2*PI()*MOD(Calculator!$B$34/Calculator!$F$16,1)))*IF(MOD(Calculator!$B$34/Calculator!$F$16,1)&lt;0.5,-1,1))^2)))/(1-SQRT(((50*POWER(80,POWER(COS(PI()*MOD(Calculator!$B$34/Calculator!$F$16,1)),2))-$C97)^2+(1500*ABS(SIN(2*PI()*MOD(Calculator!$B$34/Calculator!$F$16,1)))*IF(MOD(Calculator!$B$34/Calculator!$F$16,1)&lt;0.5,-1,1))^2)/((50*POWER(80,POWER(COS(PI()*MOD(Calculator!$B$34/Calculator!$F$16,1)),2))+$C97)^2+(1500*ABS(SIN(2*PI()*MOD(Calculator!$B$34/Calculator!$F$16,1)))*IF(MOD(Calculator!$B$34/Calculator!$F$16,1)&lt;0.5,-1,1))^2))),2))</f>
        <v>—</v>
      </c>
      <c r="DZ97" s="253" t="n">
        <f aca="false">IF(OR(Calculator!$E$17&lt;&gt;"YES",Calculator!$B$34&lt;Calculator!$G$17),"—",ROUND((1+SQRT(((50*POWER(80,POWER(COS(PI()*MOD(Calculator!$B$34/Calculator!$F$17,1)),2))-$C97)^2+(1500*ABS(SIN(2*PI()*MOD(Calculator!$B$34/Calculator!$F$17,1)))*IF(MOD(Calculator!$B$34/Calculator!$F$17,1)&lt;0.5,-1,1))^2)/((50*POWER(80,POWER(COS(PI()*MOD(Calculator!$B$34/Calculator!$F$17,1)),2))+$C97)^2+(1500*ABS(SIN(2*PI()*MOD(Calculator!$B$34/Calculator!$F$17,1)))*IF(MOD(Calculator!$B$34/Calculator!$F$17,1)&lt;0.5,-1,1))^2)))/(1-SQRT(((50*POWER(80,POWER(COS(PI()*MOD(Calculator!$B$34/Calculator!$F$17,1)),2))-$C97)^2+(1500*ABS(SIN(2*PI()*MOD(Calculator!$B$34/Calculator!$F$17,1)))*IF(MOD(Calculator!$B$34/Calculator!$F$17,1)&lt;0.5,-1,1))^2)/((50*POWER(80,POWER(COS(PI()*MOD(Calculator!$B$34/Calculator!$F$17,1)),2))+$C97)^2+(1500*ABS(SIN(2*PI()*MOD(Calculator!$B$34/Calculator!$F$17,1)))*IF(MOD(Calculator!$B$34/Calculator!$F$17,1)&lt;0.5,-1,1))^2))),2))</f>
        <v>17.37</v>
      </c>
      <c r="EA97" s="253" t="str">
        <f aca="false">IF(OR(Calculator!$E$18&lt;&gt;"YES",Calculator!$B$34&lt;Calculator!$G$18),"—",ROUND((1+SQRT(((50*POWER(80,POWER(COS(PI()*MOD(Calculator!$B$34/Calculator!$F$18,1)),2))-$C97)^2+(1500*ABS(SIN(2*PI()*MOD(Calculator!$B$34/Calculator!$F$18,1)))*IF(MOD(Calculator!$B$34/Calculator!$F$18,1)&lt;0.5,-1,1))^2)/((50*POWER(80,POWER(COS(PI()*MOD(Calculator!$B$34/Calculator!$F$18,1)),2))+$C97)^2+(1500*ABS(SIN(2*PI()*MOD(Calculator!$B$34/Calculator!$F$18,1)))*IF(MOD(Calculator!$B$34/Calculator!$F$18,1)&lt;0.5,-1,1))^2)))/(1-SQRT(((50*POWER(80,POWER(COS(PI()*MOD(Calculator!$B$34/Calculator!$F$18,1)),2))-$C97)^2+(1500*ABS(SIN(2*PI()*MOD(Calculator!$B$34/Calculator!$F$18,1)))*IF(MOD(Calculator!$B$34/Calculator!$F$18,1)&lt;0.5,-1,1))^2)/((50*POWER(80,POWER(COS(PI()*MOD(Calculator!$B$34/Calculator!$F$18,1)),2))+$C97)^2+(1500*ABS(SIN(2*PI()*MOD(Calculator!$B$34/Calculator!$F$18,1)))*IF(MOD(Calculator!$B$34/Calculator!$F$18,1)&lt;0.5,-1,1))^2))),2))</f>
        <v>—</v>
      </c>
      <c r="EB97" s="253" t="str">
        <f aca="false">IF(OR(Calculator!$E$19&lt;&gt;"YES",Calculator!$B$34&lt;Calculator!$G$19),"—",ROUND((1+SQRT(((50*POWER(80,POWER(COS(PI()*MOD(Calculator!$B$34/Calculator!$F$19,1)),2))-$C97)^2+(1500*ABS(SIN(2*PI()*MOD(Calculator!$B$34/Calculator!$F$19,1)))*IF(MOD(Calculator!$B$34/Calculator!$F$19,1)&lt;0.5,-1,1))^2)/((50*POWER(80,POWER(COS(PI()*MOD(Calculator!$B$34/Calculator!$F$19,1)),2))+$C97)^2+(1500*ABS(SIN(2*PI()*MOD(Calculator!$B$34/Calculator!$F$19,1)))*IF(MOD(Calculator!$B$34/Calculator!$F$19,1)&lt;0.5,-1,1))^2)))/(1-SQRT(((50*POWER(80,POWER(COS(PI()*MOD(Calculator!$B$34/Calculator!$F$19,1)),2))-$C97)^2+(1500*ABS(SIN(2*PI()*MOD(Calculator!$B$34/Calculator!$F$19,1)))*IF(MOD(Calculator!$B$34/Calculator!$F$19,1)&lt;0.5,-1,1))^2)/((50*POWER(80,POWER(COS(PI()*MOD(Calculator!$B$34/Calculator!$F$19,1)),2))+$C97)^2+(1500*ABS(SIN(2*PI()*MOD(Calculator!$B$34/Calculator!$F$19,1)))*IF(MOD(Calculator!$B$34/Calculator!$F$19,1)&lt;0.5,-1,1))^2))),2))</f>
        <v>—</v>
      </c>
      <c r="EC97" s="253" t="str">
        <f aca="false">IF(OR(Calculator!$E$20&lt;&gt;"YES",Calculator!$B$34&lt;Calculator!$G$20),"—",ROUND((1+SQRT(((50*POWER(80,POWER(COS(PI()*MOD(Calculator!$B$34/Calculator!$F$20,1)),2))-$C97)^2+(1500*ABS(SIN(2*PI()*MOD(Calculator!$B$34/Calculator!$F$20,1)))*IF(MOD(Calculator!$B$34/Calculator!$F$20,1)&lt;0.5,-1,1))^2)/((50*POWER(80,POWER(COS(PI()*MOD(Calculator!$B$34/Calculator!$F$20,1)),2))+$C97)^2+(1500*ABS(SIN(2*PI()*MOD(Calculator!$B$34/Calculator!$F$20,1)))*IF(MOD(Calculator!$B$34/Calculator!$F$20,1)&lt;0.5,-1,1))^2)))/(1-SQRT(((50*POWER(80,POWER(COS(PI()*MOD(Calculator!$B$34/Calculator!$F$20,1)),2))-$C97)^2+(1500*ABS(SIN(2*PI()*MOD(Calculator!$B$34/Calculator!$F$20,1)))*IF(MOD(Calculator!$B$34/Calculator!$F$20,1)&lt;0.5,-1,1))^2)/((50*POWER(80,POWER(COS(PI()*MOD(Calculator!$B$34/Calculator!$F$20,1)),2))+$C97)^2+(1500*ABS(SIN(2*PI()*MOD(Calculator!$B$34/Calculator!$F$20,1)))*IF(MOD(Calculator!$B$34/Calculator!$F$20,1)&lt;0.5,-1,1))^2))),2))</f>
        <v>—</v>
      </c>
      <c r="ED97" s="253" t="str">
        <f aca="false">IF(OR(Calculator!$E$21&lt;&gt;"YES",Calculator!$B$34&lt;Calculator!$G$21),"—",ROUND((1+SQRT(((50*POWER(80,POWER(COS(PI()*MOD(Calculator!$B$34/Calculator!$F$21,1)),2))-$C97)^2+(1500*ABS(SIN(2*PI()*MOD(Calculator!$B$34/Calculator!$F$21,1)))*IF(MOD(Calculator!$B$34/Calculator!$F$21,1)&lt;0.5,-1,1))^2)/((50*POWER(80,POWER(COS(PI()*MOD(Calculator!$B$34/Calculator!$F$21,1)),2))+$C97)^2+(1500*ABS(SIN(2*PI()*MOD(Calculator!$B$34/Calculator!$F$21,1)))*IF(MOD(Calculator!$B$34/Calculator!$F$21,1)&lt;0.5,-1,1))^2)))/(1-SQRT(((50*POWER(80,POWER(COS(PI()*MOD(Calculator!$B$34/Calculator!$F$21,1)),2))-$C97)^2+(1500*ABS(SIN(2*PI()*MOD(Calculator!$B$34/Calculator!$F$21,1)))*IF(MOD(Calculator!$B$34/Calculator!$F$21,1)&lt;0.5,-1,1))^2)/((50*POWER(80,POWER(COS(PI()*MOD(Calculator!$B$34/Calculator!$F$21,1)),2))+$C97)^2+(1500*ABS(SIN(2*PI()*MOD(Calculator!$B$34/Calculator!$F$21,1)))*IF(MOD(Calculator!$B$34/Calculator!$F$21,1)&lt;0.5,-1,1))^2))),2))</f>
        <v>—</v>
      </c>
      <c r="EE97" s="253" t="str">
        <f aca="false">IF(OR(Calculator!$E$22&lt;&gt;"YES",Calculator!$B$34&lt;Calculator!$G$22),"—",ROUND((1+SQRT(((50*POWER(80,POWER(COS(PI()*MOD(Calculator!$B$34/Calculator!$F$22,1)),2))-$C97)^2+(1500*ABS(SIN(2*PI()*MOD(Calculator!$B$34/Calculator!$F$22,1)))*IF(MOD(Calculator!$B$34/Calculator!$F$22,1)&lt;0.5,-1,1))^2)/((50*POWER(80,POWER(COS(PI()*MOD(Calculator!$B$34/Calculator!$F$22,1)),2))+$C97)^2+(1500*ABS(SIN(2*PI()*MOD(Calculator!$B$34/Calculator!$F$22,1)))*IF(MOD(Calculator!$B$34/Calculator!$F$22,1)&lt;0.5,-1,1))^2)))/(1-SQRT(((50*POWER(80,POWER(COS(PI()*MOD(Calculator!$B$34/Calculator!$F$22,1)),2))-$C97)^2+(1500*ABS(SIN(2*PI()*MOD(Calculator!$B$34/Calculator!$F$22,1)))*IF(MOD(Calculator!$B$34/Calculator!$F$22,1)&lt;0.5,-1,1))^2)/((50*POWER(80,POWER(COS(PI()*MOD(Calculator!$B$34/Calculator!$F$22,1)),2))+$C97)^2+(1500*ABS(SIN(2*PI()*MOD(Calculator!$B$34/Calculator!$F$22,1)))*IF(MOD(Calculator!$B$34/Calculator!$F$22,1)&lt;0.5,-1,1))^2))),2))</f>
        <v>—</v>
      </c>
      <c r="EF97" s="295" t="n">
        <f aca="false">IFERROR(ROUND((IF(ISNUMBER(DU97),DU97,0)+IF(ISNUMBER(DV97),DV97,0)+IF(ISNUMBER(DW97),DW97,0)+IF(ISNUMBER(DX97),DX97,0)+IF(ISNUMBER(DY97),DY97,0)+IF(ISNUMBER(DZ97),DZ97,0)+IF(ISNUMBER(EA97),EA97,0)+IF(ISNUMBER(EB97),EB97,0)+IF(ISNUMBER(EC97),EC97,0)+IF(ISNUMBER(ED97),ED97,0)+IF(ISNUMBER(EE97),EE97,0))/(IF(ISNUMBER(DU97),1,0)+IF(ISNUMBER(DV97),1,0)+IF(ISNUMBER(DW97),1,0)+IF(ISNUMBER(DX97),1,0)+IF(ISNUMBER(DY97),1,0)+IF(ISNUMBER(DZ97),1,0)+IF(ISNUMBER(EA97),1,0)+IF(ISNUMBER(EB97),1,0)+IF(ISNUMBER(EC97),1,0)+IF(ISNUMBER(ED97),1,0)+IF(ISNUMBER(EE97),1,0)),4),"")</f>
        <v>22.3</v>
      </c>
      <c r="EG97" s="253" t="str">
        <f aca="false">IF(OR(Calculator!$E$12&lt;&gt;"YES",Calculator!$B$35&lt;Calculator!$G$12),"—",ROUND((1+SQRT(((50*POWER(80,POWER(COS(PI()*MOD(Calculator!$B$35/Calculator!$F$12,1)),2))-$C97)^2+(1500*ABS(SIN(2*PI()*MOD(Calculator!$B$35/Calculator!$F$12,1)))*IF(MOD(Calculator!$B$35/Calculator!$F$12,1)&lt;0.5,-1,1))^2)/((50*POWER(80,POWER(COS(PI()*MOD(Calculator!$B$35/Calculator!$F$12,1)),2))+$C97)^2+(1500*ABS(SIN(2*PI()*MOD(Calculator!$B$35/Calculator!$F$12,1)))*IF(MOD(Calculator!$B$35/Calculator!$F$12,1)&lt;0.5,-1,1))^2)))/(1-SQRT(((50*POWER(80,POWER(COS(PI()*MOD(Calculator!$B$35/Calculator!$F$12,1)),2))-$C97)^2+(1500*ABS(SIN(2*PI()*MOD(Calculator!$B$35/Calculator!$F$12,1)))*IF(MOD(Calculator!$B$35/Calculator!$F$12,1)&lt;0.5,-1,1))^2)/((50*POWER(80,POWER(COS(PI()*MOD(Calculator!$B$35/Calculator!$F$12,1)),2))+$C97)^2+(1500*ABS(SIN(2*PI()*MOD(Calculator!$B$35/Calculator!$F$12,1)))*IF(MOD(Calculator!$B$35/Calculator!$F$12,1)&lt;0.5,-1,1))^2))),2))</f>
        <v>—</v>
      </c>
      <c r="EH97" s="253" t="str">
        <f aca="false">IF(OR(Calculator!$E$13&lt;&gt;"YES",Calculator!$B$35&lt;Calculator!$G$13),"—",ROUND((1+SQRT(((50*POWER(80,POWER(COS(PI()*MOD(Calculator!$B$35/Calculator!$F$13,1)),2))-$C97)^2+(1500*ABS(SIN(2*PI()*MOD(Calculator!$B$35/Calculator!$F$13,1)))*IF(MOD(Calculator!$B$35/Calculator!$F$13,1)&lt;0.5,-1,1))^2)/((50*POWER(80,POWER(COS(PI()*MOD(Calculator!$B$35/Calculator!$F$13,1)),2))+$C97)^2+(1500*ABS(SIN(2*PI()*MOD(Calculator!$B$35/Calculator!$F$13,1)))*IF(MOD(Calculator!$B$35/Calculator!$F$13,1)&lt;0.5,-1,1))^2)))/(1-SQRT(((50*POWER(80,POWER(COS(PI()*MOD(Calculator!$B$35/Calculator!$F$13,1)),2))-$C97)^2+(1500*ABS(SIN(2*PI()*MOD(Calculator!$B$35/Calculator!$F$13,1)))*IF(MOD(Calculator!$B$35/Calculator!$F$13,1)&lt;0.5,-1,1))^2)/((50*POWER(80,POWER(COS(PI()*MOD(Calculator!$B$35/Calculator!$F$13,1)),2))+$C97)^2+(1500*ABS(SIN(2*PI()*MOD(Calculator!$B$35/Calculator!$F$13,1)))*IF(MOD(Calculator!$B$35/Calculator!$F$13,1)&lt;0.5,-1,1))^2))),2))</f>
        <v>—</v>
      </c>
      <c r="EI97" s="253" t="str">
        <f aca="false">IF(OR(Calculator!$E$14&lt;&gt;"YES",Calculator!$B$35&lt;Calculator!$G$14),"—",ROUND((1+SQRT(((50*POWER(80,POWER(COS(PI()*MOD(Calculator!$B$35/Calculator!$F$14,1)),2))-$C97)^2+(1500*ABS(SIN(2*PI()*MOD(Calculator!$B$35/Calculator!$F$14,1)))*IF(MOD(Calculator!$B$35/Calculator!$F$14,1)&lt;0.5,-1,1))^2)/((50*POWER(80,POWER(COS(PI()*MOD(Calculator!$B$35/Calculator!$F$14,1)),2))+$C97)^2+(1500*ABS(SIN(2*PI()*MOD(Calculator!$B$35/Calculator!$F$14,1)))*IF(MOD(Calculator!$B$35/Calculator!$F$14,1)&lt;0.5,-1,1))^2)))/(1-SQRT(((50*POWER(80,POWER(COS(PI()*MOD(Calculator!$B$35/Calculator!$F$14,1)),2))-$C97)^2+(1500*ABS(SIN(2*PI()*MOD(Calculator!$B$35/Calculator!$F$14,1)))*IF(MOD(Calculator!$B$35/Calculator!$F$14,1)&lt;0.5,-1,1))^2)/((50*POWER(80,POWER(COS(PI()*MOD(Calculator!$B$35/Calculator!$F$14,1)),2))+$C97)^2+(1500*ABS(SIN(2*PI()*MOD(Calculator!$B$35/Calculator!$F$14,1)))*IF(MOD(Calculator!$B$35/Calculator!$F$14,1)&lt;0.5,-1,1))^2))),2))</f>
        <v>—</v>
      </c>
      <c r="EJ97" s="253" t="n">
        <f aca="false">IF(OR(Calculator!$E$15&lt;&gt;"YES",Calculator!$B$35&lt;Calculator!$G$15),"—",ROUND((1+SQRT(((50*POWER(80,POWER(COS(PI()*MOD(Calculator!$B$35/Calculator!$F$15,1)),2))-$C97)^2+(1500*ABS(SIN(2*PI()*MOD(Calculator!$B$35/Calculator!$F$15,1)))*IF(MOD(Calculator!$B$35/Calculator!$F$15,1)&lt;0.5,-1,1))^2)/((50*POWER(80,POWER(COS(PI()*MOD(Calculator!$B$35/Calculator!$F$15,1)),2))+$C97)^2+(1500*ABS(SIN(2*PI()*MOD(Calculator!$B$35/Calculator!$F$15,1)))*IF(MOD(Calculator!$B$35/Calculator!$F$15,1)&lt;0.5,-1,1))^2)))/(1-SQRT(((50*POWER(80,POWER(COS(PI()*MOD(Calculator!$B$35/Calculator!$F$15,1)),2))-$C97)^2+(1500*ABS(SIN(2*PI()*MOD(Calculator!$B$35/Calculator!$F$15,1)))*IF(MOD(Calculator!$B$35/Calculator!$F$15,1)&lt;0.5,-1,1))^2)/((50*POWER(80,POWER(COS(PI()*MOD(Calculator!$B$35/Calculator!$F$15,1)),2))+$C97)^2+(1500*ABS(SIN(2*PI()*MOD(Calculator!$B$35/Calculator!$F$15,1)))*IF(MOD(Calculator!$B$35/Calculator!$F$15,1)&lt;0.5,-1,1))^2))),2))</f>
        <v>2.67</v>
      </c>
      <c r="EK97" s="253" t="str">
        <f aca="false">IF(OR(Calculator!$E$16&lt;&gt;"YES",Calculator!$B$35&lt;Calculator!$G$16),"—",ROUND((1+SQRT(((50*POWER(80,POWER(COS(PI()*MOD(Calculator!$B$35/Calculator!$F$16,1)),2))-$C97)^2+(1500*ABS(SIN(2*PI()*MOD(Calculator!$B$35/Calculator!$F$16,1)))*IF(MOD(Calculator!$B$35/Calculator!$F$16,1)&lt;0.5,-1,1))^2)/((50*POWER(80,POWER(COS(PI()*MOD(Calculator!$B$35/Calculator!$F$16,1)),2))+$C97)^2+(1500*ABS(SIN(2*PI()*MOD(Calculator!$B$35/Calculator!$F$16,1)))*IF(MOD(Calculator!$B$35/Calculator!$F$16,1)&lt;0.5,-1,1))^2)))/(1-SQRT(((50*POWER(80,POWER(COS(PI()*MOD(Calculator!$B$35/Calculator!$F$16,1)),2))-$C97)^2+(1500*ABS(SIN(2*PI()*MOD(Calculator!$B$35/Calculator!$F$16,1)))*IF(MOD(Calculator!$B$35/Calculator!$F$16,1)&lt;0.5,-1,1))^2)/((50*POWER(80,POWER(COS(PI()*MOD(Calculator!$B$35/Calculator!$F$16,1)),2))+$C97)^2+(1500*ABS(SIN(2*PI()*MOD(Calculator!$B$35/Calculator!$F$16,1)))*IF(MOD(Calculator!$B$35/Calculator!$F$16,1)&lt;0.5,-1,1))^2))),2))</f>
        <v>—</v>
      </c>
      <c r="EL97" s="253" t="n">
        <f aca="false">IF(OR(Calculator!$E$17&lt;&gt;"YES",Calculator!$B$35&lt;Calculator!$G$17),"—",ROUND((1+SQRT(((50*POWER(80,POWER(COS(PI()*MOD(Calculator!$B$35/Calculator!$F$17,1)),2))-$C97)^2+(1500*ABS(SIN(2*PI()*MOD(Calculator!$B$35/Calculator!$F$17,1)))*IF(MOD(Calculator!$B$35/Calculator!$F$17,1)&lt;0.5,-1,1))^2)/((50*POWER(80,POWER(COS(PI()*MOD(Calculator!$B$35/Calculator!$F$17,1)),2))+$C97)^2+(1500*ABS(SIN(2*PI()*MOD(Calculator!$B$35/Calculator!$F$17,1)))*IF(MOD(Calculator!$B$35/Calculator!$F$17,1)&lt;0.5,-1,1))^2)))/(1-SQRT(((50*POWER(80,POWER(COS(PI()*MOD(Calculator!$B$35/Calculator!$F$17,1)),2))-$C97)^2+(1500*ABS(SIN(2*PI()*MOD(Calculator!$B$35/Calculator!$F$17,1)))*IF(MOD(Calculator!$B$35/Calculator!$F$17,1)&lt;0.5,-1,1))^2)/((50*POWER(80,POWER(COS(PI()*MOD(Calculator!$B$35/Calculator!$F$17,1)),2))+$C97)^2+(1500*ABS(SIN(2*PI()*MOD(Calculator!$B$35/Calculator!$F$17,1)))*IF(MOD(Calculator!$B$35/Calculator!$F$17,1)&lt;0.5,-1,1))^2))),2))</f>
        <v>26.14</v>
      </c>
      <c r="EM97" s="253" t="str">
        <f aca="false">IF(OR(Calculator!$E$18&lt;&gt;"YES",Calculator!$B$35&lt;Calculator!$G$18),"—",ROUND((1+SQRT(((50*POWER(80,POWER(COS(PI()*MOD(Calculator!$B$35/Calculator!$F$18,1)),2))-$C97)^2+(1500*ABS(SIN(2*PI()*MOD(Calculator!$B$35/Calculator!$F$18,1)))*IF(MOD(Calculator!$B$35/Calculator!$F$18,1)&lt;0.5,-1,1))^2)/((50*POWER(80,POWER(COS(PI()*MOD(Calculator!$B$35/Calculator!$F$18,1)),2))+$C97)^2+(1500*ABS(SIN(2*PI()*MOD(Calculator!$B$35/Calculator!$F$18,1)))*IF(MOD(Calculator!$B$35/Calculator!$F$18,1)&lt;0.5,-1,1))^2)))/(1-SQRT(((50*POWER(80,POWER(COS(PI()*MOD(Calculator!$B$35/Calculator!$F$18,1)),2))-$C97)^2+(1500*ABS(SIN(2*PI()*MOD(Calculator!$B$35/Calculator!$F$18,1)))*IF(MOD(Calculator!$B$35/Calculator!$F$18,1)&lt;0.5,-1,1))^2)/((50*POWER(80,POWER(COS(PI()*MOD(Calculator!$B$35/Calculator!$F$18,1)),2))+$C97)^2+(1500*ABS(SIN(2*PI()*MOD(Calculator!$B$35/Calculator!$F$18,1)))*IF(MOD(Calculator!$B$35/Calculator!$F$18,1)&lt;0.5,-1,1))^2))),2))</f>
        <v>—</v>
      </c>
      <c r="EN97" s="253" t="str">
        <f aca="false">IF(OR(Calculator!$E$19&lt;&gt;"YES",Calculator!$B$35&lt;Calculator!$G$19),"—",ROUND((1+SQRT(((50*POWER(80,POWER(COS(PI()*MOD(Calculator!$B$35/Calculator!$F$19,1)),2))-$C97)^2+(1500*ABS(SIN(2*PI()*MOD(Calculator!$B$35/Calculator!$F$19,1)))*IF(MOD(Calculator!$B$35/Calculator!$F$19,1)&lt;0.5,-1,1))^2)/((50*POWER(80,POWER(COS(PI()*MOD(Calculator!$B$35/Calculator!$F$19,1)),2))+$C97)^2+(1500*ABS(SIN(2*PI()*MOD(Calculator!$B$35/Calculator!$F$19,1)))*IF(MOD(Calculator!$B$35/Calculator!$F$19,1)&lt;0.5,-1,1))^2)))/(1-SQRT(((50*POWER(80,POWER(COS(PI()*MOD(Calculator!$B$35/Calculator!$F$19,1)),2))-$C97)^2+(1500*ABS(SIN(2*PI()*MOD(Calculator!$B$35/Calculator!$F$19,1)))*IF(MOD(Calculator!$B$35/Calculator!$F$19,1)&lt;0.5,-1,1))^2)/((50*POWER(80,POWER(COS(PI()*MOD(Calculator!$B$35/Calculator!$F$19,1)),2))+$C97)^2+(1500*ABS(SIN(2*PI()*MOD(Calculator!$B$35/Calculator!$F$19,1)))*IF(MOD(Calculator!$B$35/Calculator!$F$19,1)&lt;0.5,-1,1))^2))),2))</f>
        <v>—</v>
      </c>
      <c r="EO97" s="253" t="str">
        <f aca="false">IF(OR(Calculator!$E$20&lt;&gt;"YES",Calculator!$B$35&lt;Calculator!$G$20),"—",ROUND((1+SQRT(((50*POWER(80,POWER(COS(PI()*MOD(Calculator!$B$35/Calculator!$F$20,1)),2))-$C97)^2+(1500*ABS(SIN(2*PI()*MOD(Calculator!$B$35/Calculator!$F$20,1)))*IF(MOD(Calculator!$B$35/Calculator!$F$20,1)&lt;0.5,-1,1))^2)/((50*POWER(80,POWER(COS(PI()*MOD(Calculator!$B$35/Calculator!$F$20,1)),2))+$C97)^2+(1500*ABS(SIN(2*PI()*MOD(Calculator!$B$35/Calculator!$F$20,1)))*IF(MOD(Calculator!$B$35/Calculator!$F$20,1)&lt;0.5,-1,1))^2)))/(1-SQRT(((50*POWER(80,POWER(COS(PI()*MOD(Calculator!$B$35/Calculator!$F$20,1)),2))-$C97)^2+(1500*ABS(SIN(2*PI()*MOD(Calculator!$B$35/Calculator!$F$20,1)))*IF(MOD(Calculator!$B$35/Calculator!$F$20,1)&lt;0.5,-1,1))^2)/((50*POWER(80,POWER(COS(PI()*MOD(Calculator!$B$35/Calculator!$F$20,1)),2))+$C97)^2+(1500*ABS(SIN(2*PI()*MOD(Calculator!$B$35/Calculator!$F$20,1)))*IF(MOD(Calculator!$B$35/Calculator!$F$20,1)&lt;0.5,-1,1))^2))),2))</f>
        <v>—</v>
      </c>
      <c r="EP97" s="253" t="str">
        <f aca="false">IF(OR(Calculator!$E$21&lt;&gt;"YES",Calculator!$B$35&lt;Calculator!$G$21),"—",ROUND((1+SQRT(((50*POWER(80,POWER(COS(PI()*MOD(Calculator!$B$35/Calculator!$F$21,1)),2))-$C97)^2+(1500*ABS(SIN(2*PI()*MOD(Calculator!$B$35/Calculator!$F$21,1)))*IF(MOD(Calculator!$B$35/Calculator!$F$21,1)&lt;0.5,-1,1))^2)/((50*POWER(80,POWER(COS(PI()*MOD(Calculator!$B$35/Calculator!$F$21,1)),2))+$C97)^2+(1500*ABS(SIN(2*PI()*MOD(Calculator!$B$35/Calculator!$F$21,1)))*IF(MOD(Calculator!$B$35/Calculator!$F$21,1)&lt;0.5,-1,1))^2)))/(1-SQRT(((50*POWER(80,POWER(COS(PI()*MOD(Calculator!$B$35/Calculator!$F$21,1)),2))-$C97)^2+(1500*ABS(SIN(2*PI()*MOD(Calculator!$B$35/Calculator!$F$21,1)))*IF(MOD(Calculator!$B$35/Calculator!$F$21,1)&lt;0.5,-1,1))^2)/((50*POWER(80,POWER(COS(PI()*MOD(Calculator!$B$35/Calculator!$F$21,1)),2))+$C97)^2+(1500*ABS(SIN(2*PI()*MOD(Calculator!$B$35/Calculator!$F$21,1)))*IF(MOD(Calculator!$B$35/Calculator!$F$21,1)&lt;0.5,-1,1))^2))),2))</f>
        <v>—</v>
      </c>
      <c r="EQ97" s="253" t="str">
        <f aca="false">IF(OR(Calculator!$E$22&lt;&gt;"YES",Calculator!$B$35&lt;Calculator!$G$22),"—",ROUND((1+SQRT(((50*POWER(80,POWER(COS(PI()*MOD(Calculator!$B$35/Calculator!$F$22,1)),2))-$C97)^2+(1500*ABS(SIN(2*PI()*MOD(Calculator!$B$35/Calculator!$F$22,1)))*IF(MOD(Calculator!$B$35/Calculator!$F$22,1)&lt;0.5,-1,1))^2)/((50*POWER(80,POWER(COS(PI()*MOD(Calculator!$B$35/Calculator!$F$22,1)),2))+$C97)^2+(1500*ABS(SIN(2*PI()*MOD(Calculator!$B$35/Calculator!$F$22,1)))*IF(MOD(Calculator!$B$35/Calculator!$F$22,1)&lt;0.5,-1,1))^2)))/(1-SQRT(((50*POWER(80,POWER(COS(PI()*MOD(Calculator!$B$35/Calculator!$F$22,1)),2))-$C97)^2+(1500*ABS(SIN(2*PI()*MOD(Calculator!$B$35/Calculator!$F$22,1)))*IF(MOD(Calculator!$B$35/Calculator!$F$22,1)&lt;0.5,-1,1))^2)/((50*POWER(80,POWER(COS(PI()*MOD(Calculator!$B$35/Calculator!$F$22,1)),2))+$C97)^2+(1500*ABS(SIN(2*PI()*MOD(Calculator!$B$35/Calculator!$F$22,1)))*IF(MOD(Calculator!$B$35/Calculator!$F$22,1)&lt;0.5,-1,1))^2))),2))</f>
        <v>—</v>
      </c>
      <c r="ER97" s="295" t="n">
        <f aca="false">IFERROR(ROUND((IF(ISNUMBER(EG97),EG97,0)+IF(ISNUMBER(EH97),EH97,0)+IF(ISNUMBER(EI97),EI97,0)+IF(ISNUMBER(EJ97),EJ97,0)+IF(ISNUMBER(EK97),EK97,0)+IF(ISNUMBER(EL97),EL97,0)+IF(ISNUMBER(EM97),EM97,0)+IF(ISNUMBER(EN97),EN97,0)+IF(ISNUMBER(EO97),EO97,0)+IF(ISNUMBER(EP97),EP97,0)+IF(ISNUMBER(EQ97),EQ97,0))/(IF(ISNUMBER(EG97),1,0)+IF(ISNUMBER(EH97),1,0)+IF(ISNUMBER(EI97),1,0)+IF(ISNUMBER(EJ97),1,0)+IF(ISNUMBER(EK97),1,0)+IF(ISNUMBER(EL97),1,0)+IF(ISNUMBER(EM97),1,0)+IF(ISNUMBER(EN97),1,0)+IF(ISNUMBER(EO97),1,0)+IF(ISNUMBER(EP97),1,0)+IF(ISNUMBER(EQ97),1,0)),4),"")</f>
        <v>14.405</v>
      </c>
      <c r="ES97" s="253" t="str">
        <f aca="false">IF(OR(Calculator!$E$12&lt;&gt;"YES",Calculator!$B$36&lt;Calculator!$G$12),"—",ROUND((1+SQRT(((50*POWER(80,POWER(COS(PI()*MOD(Calculator!$B$36/Calculator!$F$12,1)),2))-$C97)^2+(1500*ABS(SIN(2*PI()*MOD(Calculator!$B$36/Calculator!$F$12,1)))*IF(MOD(Calculator!$B$36/Calculator!$F$12,1)&lt;0.5,-1,1))^2)/((50*POWER(80,POWER(COS(PI()*MOD(Calculator!$B$36/Calculator!$F$12,1)),2))+$C97)^2+(1500*ABS(SIN(2*PI()*MOD(Calculator!$B$36/Calculator!$F$12,1)))*IF(MOD(Calculator!$B$36/Calculator!$F$12,1)&lt;0.5,-1,1))^2)))/(1-SQRT(((50*POWER(80,POWER(COS(PI()*MOD(Calculator!$B$36/Calculator!$F$12,1)),2))-$C97)^2+(1500*ABS(SIN(2*PI()*MOD(Calculator!$B$36/Calculator!$F$12,1)))*IF(MOD(Calculator!$B$36/Calculator!$F$12,1)&lt;0.5,-1,1))^2)/((50*POWER(80,POWER(COS(PI()*MOD(Calculator!$B$36/Calculator!$F$12,1)),2))+$C97)^2+(1500*ABS(SIN(2*PI()*MOD(Calculator!$B$36/Calculator!$F$12,1)))*IF(MOD(Calculator!$B$36/Calculator!$F$12,1)&lt;0.5,-1,1))^2))),2))</f>
        <v>—</v>
      </c>
      <c r="ET97" s="253" t="str">
        <f aca="false">IF(OR(Calculator!$E$13&lt;&gt;"YES",Calculator!$B$36&lt;Calculator!$G$13),"—",ROUND((1+SQRT(((50*POWER(80,POWER(COS(PI()*MOD(Calculator!$B$36/Calculator!$F$13,1)),2))-$C97)^2+(1500*ABS(SIN(2*PI()*MOD(Calculator!$B$36/Calculator!$F$13,1)))*IF(MOD(Calculator!$B$36/Calculator!$F$13,1)&lt;0.5,-1,1))^2)/((50*POWER(80,POWER(COS(PI()*MOD(Calculator!$B$36/Calculator!$F$13,1)),2))+$C97)^2+(1500*ABS(SIN(2*PI()*MOD(Calculator!$B$36/Calculator!$F$13,1)))*IF(MOD(Calculator!$B$36/Calculator!$F$13,1)&lt;0.5,-1,1))^2)))/(1-SQRT(((50*POWER(80,POWER(COS(PI()*MOD(Calculator!$B$36/Calculator!$F$13,1)),2))-$C97)^2+(1500*ABS(SIN(2*PI()*MOD(Calculator!$B$36/Calculator!$F$13,1)))*IF(MOD(Calculator!$B$36/Calculator!$F$13,1)&lt;0.5,-1,1))^2)/((50*POWER(80,POWER(COS(PI()*MOD(Calculator!$B$36/Calculator!$F$13,1)),2))+$C97)^2+(1500*ABS(SIN(2*PI()*MOD(Calculator!$B$36/Calculator!$F$13,1)))*IF(MOD(Calculator!$B$36/Calculator!$F$13,1)&lt;0.5,-1,1))^2))),2))</f>
        <v>—</v>
      </c>
      <c r="EU97" s="253" t="str">
        <f aca="false">IF(OR(Calculator!$E$14&lt;&gt;"YES",Calculator!$B$36&lt;Calculator!$G$14),"—",ROUND((1+SQRT(((50*POWER(80,POWER(COS(PI()*MOD(Calculator!$B$36/Calculator!$F$14,1)),2))-$C97)^2+(1500*ABS(SIN(2*PI()*MOD(Calculator!$B$36/Calculator!$F$14,1)))*IF(MOD(Calculator!$B$36/Calculator!$F$14,1)&lt;0.5,-1,1))^2)/((50*POWER(80,POWER(COS(PI()*MOD(Calculator!$B$36/Calculator!$F$14,1)),2))+$C97)^2+(1500*ABS(SIN(2*PI()*MOD(Calculator!$B$36/Calculator!$F$14,1)))*IF(MOD(Calculator!$B$36/Calculator!$F$14,1)&lt;0.5,-1,1))^2)))/(1-SQRT(((50*POWER(80,POWER(COS(PI()*MOD(Calculator!$B$36/Calculator!$F$14,1)),2))-$C97)^2+(1500*ABS(SIN(2*PI()*MOD(Calculator!$B$36/Calculator!$F$14,1)))*IF(MOD(Calculator!$B$36/Calculator!$F$14,1)&lt;0.5,-1,1))^2)/((50*POWER(80,POWER(COS(PI()*MOD(Calculator!$B$36/Calculator!$F$14,1)),2))+$C97)^2+(1500*ABS(SIN(2*PI()*MOD(Calculator!$B$36/Calculator!$F$14,1)))*IF(MOD(Calculator!$B$36/Calculator!$F$14,1)&lt;0.5,-1,1))^2))),2))</f>
        <v>—</v>
      </c>
      <c r="EV97" s="253" t="n">
        <f aca="false">IF(OR(Calculator!$E$15&lt;&gt;"YES",Calculator!$B$36&lt;Calculator!$G$15),"—",ROUND((1+SQRT(((50*POWER(80,POWER(COS(PI()*MOD(Calculator!$B$36/Calculator!$F$15,1)),2))-$C97)^2+(1500*ABS(SIN(2*PI()*MOD(Calculator!$B$36/Calculator!$F$15,1)))*IF(MOD(Calculator!$B$36/Calculator!$F$15,1)&lt;0.5,-1,1))^2)/((50*POWER(80,POWER(COS(PI()*MOD(Calculator!$B$36/Calculator!$F$15,1)),2))+$C97)^2+(1500*ABS(SIN(2*PI()*MOD(Calculator!$B$36/Calculator!$F$15,1)))*IF(MOD(Calculator!$B$36/Calculator!$F$15,1)&lt;0.5,-1,1))^2)))/(1-SQRT(((50*POWER(80,POWER(COS(PI()*MOD(Calculator!$B$36/Calculator!$F$15,1)),2))-$C97)^2+(1500*ABS(SIN(2*PI()*MOD(Calculator!$B$36/Calculator!$F$15,1)))*IF(MOD(Calculator!$B$36/Calculator!$F$15,1)&lt;0.5,-1,1))^2)/((50*POWER(80,POWER(COS(PI()*MOD(Calculator!$B$36/Calculator!$F$15,1)),2))+$C97)^2+(1500*ABS(SIN(2*PI()*MOD(Calculator!$B$36/Calculator!$F$15,1)))*IF(MOD(Calculator!$B$36/Calculator!$F$15,1)&lt;0.5,-1,1))^2))),2))</f>
        <v>21.89</v>
      </c>
      <c r="EW97" s="253" t="str">
        <f aca="false">IF(OR(Calculator!$E$16&lt;&gt;"YES",Calculator!$B$36&lt;Calculator!$G$16),"—",ROUND((1+SQRT(((50*POWER(80,POWER(COS(PI()*MOD(Calculator!$B$36/Calculator!$F$16,1)),2))-$C97)^2+(1500*ABS(SIN(2*PI()*MOD(Calculator!$B$36/Calculator!$F$16,1)))*IF(MOD(Calculator!$B$36/Calculator!$F$16,1)&lt;0.5,-1,1))^2)/((50*POWER(80,POWER(COS(PI()*MOD(Calculator!$B$36/Calculator!$F$16,1)),2))+$C97)^2+(1500*ABS(SIN(2*PI()*MOD(Calculator!$B$36/Calculator!$F$16,1)))*IF(MOD(Calculator!$B$36/Calculator!$F$16,1)&lt;0.5,-1,1))^2)))/(1-SQRT(((50*POWER(80,POWER(COS(PI()*MOD(Calculator!$B$36/Calculator!$F$16,1)),2))-$C97)^2+(1500*ABS(SIN(2*PI()*MOD(Calculator!$B$36/Calculator!$F$16,1)))*IF(MOD(Calculator!$B$36/Calculator!$F$16,1)&lt;0.5,-1,1))^2)/((50*POWER(80,POWER(COS(PI()*MOD(Calculator!$B$36/Calculator!$F$16,1)),2))+$C97)^2+(1500*ABS(SIN(2*PI()*MOD(Calculator!$B$36/Calculator!$F$16,1)))*IF(MOD(Calculator!$B$36/Calculator!$F$16,1)&lt;0.5,-1,1))^2))),2))</f>
        <v>—</v>
      </c>
      <c r="EX97" s="253" t="n">
        <f aca="false">IF(OR(Calculator!$E$17&lt;&gt;"YES",Calculator!$B$36&lt;Calculator!$G$17),"—",ROUND((1+SQRT(((50*POWER(80,POWER(COS(PI()*MOD(Calculator!$B$36/Calculator!$F$17,1)),2))-$C97)^2+(1500*ABS(SIN(2*PI()*MOD(Calculator!$B$36/Calculator!$F$17,1)))*IF(MOD(Calculator!$B$36/Calculator!$F$17,1)&lt;0.5,-1,1))^2)/((50*POWER(80,POWER(COS(PI()*MOD(Calculator!$B$36/Calculator!$F$17,1)),2))+$C97)^2+(1500*ABS(SIN(2*PI()*MOD(Calculator!$B$36/Calculator!$F$17,1)))*IF(MOD(Calculator!$B$36/Calculator!$F$17,1)&lt;0.5,-1,1))^2)))/(1-SQRT(((50*POWER(80,POWER(COS(PI()*MOD(Calculator!$B$36/Calculator!$F$17,1)),2))-$C97)^2+(1500*ABS(SIN(2*PI()*MOD(Calculator!$B$36/Calculator!$F$17,1)))*IF(MOD(Calculator!$B$36/Calculator!$F$17,1)&lt;0.5,-1,1))^2)/((50*POWER(80,POWER(COS(PI()*MOD(Calculator!$B$36/Calculator!$F$17,1)),2))+$C97)^2+(1500*ABS(SIN(2*PI()*MOD(Calculator!$B$36/Calculator!$F$17,1)))*IF(MOD(Calculator!$B$36/Calculator!$F$17,1)&lt;0.5,-1,1))^2))),2))</f>
        <v>27.29</v>
      </c>
      <c r="EY97" s="253" t="str">
        <f aca="false">IF(OR(Calculator!$E$18&lt;&gt;"YES",Calculator!$B$36&lt;Calculator!$G$18),"—",ROUND((1+SQRT(((50*POWER(80,POWER(COS(PI()*MOD(Calculator!$B$36/Calculator!$F$18,1)),2))-$C97)^2+(1500*ABS(SIN(2*PI()*MOD(Calculator!$B$36/Calculator!$F$18,1)))*IF(MOD(Calculator!$B$36/Calculator!$F$18,1)&lt;0.5,-1,1))^2)/((50*POWER(80,POWER(COS(PI()*MOD(Calculator!$B$36/Calculator!$F$18,1)),2))+$C97)^2+(1500*ABS(SIN(2*PI()*MOD(Calculator!$B$36/Calculator!$F$18,1)))*IF(MOD(Calculator!$B$36/Calculator!$F$18,1)&lt;0.5,-1,1))^2)))/(1-SQRT(((50*POWER(80,POWER(COS(PI()*MOD(Calculator!$B$36/Calculator!$F$18,1)),2))-$C97)^2+(1500*ABS(SIN(2*PI()*MOD(Calculator!$B$36/Calculator!$F$18,1)))*IF(MOD(Calculator!$B$36/Calculator!$F$18,1)&lt;0.5,-1,1))^2)/((50*POWER(80,POWER(COS(PI()*MOD(Calculator!$B$36/Calculator!$F$18,1)),2))+$C97)^2+(1500*ABS(SIN(2*PI()*MOD(Calculator!$B$36/Calculator!$F$18,1)))*IF(MOD(Calculator!$B$36/Calculator!$F$18,1)&lt;0.5,-1,1))^2))),2))</f>
        <v>—</v>
      </c>
      <c r="EZ97" s="253" t="str">
        <f aca="false">IF(OR(Calculator!$E$19&lt;&gt;"YES",Calculator!$B$36&lt;Calculator!$G$19),"—",ROUND((1+SQRT(((50*POWER(80,POWER(COS(PI()*MOD(Calculator!$B$36/Calculator!$F$19,1)),2))-$C97)^2+(1500*ABS(SIN(2*PI()*MOD(Calculator!$B$36/Calculator!$F$19,1)))*IF(MOD(Calculator!$B$36/Calculator!$F$19,1)&lt;0.5,-1,1))^2)/((50*POWER(80,POWER(COS(PI()*MOD(Calculator!$B$36/Calculator!$F$19,1)),2))+$C97)^2+(1500*ABS(SIN(2*PI()*MOD(Calculator!$B$36/Calculator!$F$19,1)))*IF(MOD(Calculator!$B$36/Calculator!$F$19,1)&lt;0.5,-1,1))^2)))/(1-SQRT(((50*POWER(80,POWER(COS(PI()*MOD(Calculator!$B$36/Calculator!$F$19,1)),2))-$C97)^2+(1500*ABS(SIN(2*PI()*MOD(Calculator!$B$36/Calculator!$F$19,1)))*IF(MOD(Calculator!$B$36/Calculator!$F$19,1)&lt;0.5,-1,1))^2)/((50*POWER(80,POWER(COS(PI()*MOD(Calculator!$B$36/Calculator!$F$19,1)),2))+$C97)^2+(1500*ABS(SIN(2*PI()*MOD(Calculator!$B$36/Calculator!$F$19,1)))*IF(MOD(Calculator!$B$36/Calculator!$F$19,1)&lt;0.5,-1,1))^2))),2))</f>
        <v>—</v>
      </c>
      <c r="FA97" s="253" t="str">
        <f aca="false">IF(OR(Calculator!$E$20&lt;&gt;"YES",Calculator!$B$36&lt;Calculator!$G$20),"—",ROUND((1+SQRT(((50*POWER(80,POWER(COS(PI()*MOD(Calculator!$B$36/Calculator!$F$20,1)),2))-$C97)^2+(1500*ABS(SIN(2*PI()*MOD(Calculator!$B$36/Calculator!$F$20,1)))*IF(MOD(Calculator!$B$36/Calculator!$F$20,1)&lt;0.5,-1,1))^2)/((50*POWER(80,POWER(COS(PI()*MOD(Calculator!$B$36/Calculator!$F$20,1)),2))+$C97)^2+(1500*ABS(SIN(2*PI()*MOD(Calculator!$B$36/Calculator!$F$20,1)))*IF(MOD(Calculator!$B$36/Calculator!$F$20,1)&lt;0.5,-1,1))^2)))/(1-SQRT(((50*POWER(80,POWER(COS(PI()*MOD(Calculator!$B$36/Calculator!$F$20,1)),2))-$C97)^2+(1500*ABS(SIN(2*PI()*MOD(Calculator!$B$36/Calculator!$F$20,1)))*IF(MOD(Calculator!$B$36/Calculator!$F$20,1)&lt;0.5,-1,1))^2)/((50*POWER(80,POWER(COS(PI()*MOD(Calculator!$B$36/Calculator!$F$20,1)),2))+$C97)^2+(1500*ABS(SIN(2*PI()*MOD(Calculator!$B$36/Calculator!$F$20,1)))*IF(MOD(Calculator!$B$36/Calculator!$F$20,1)&lt;0.5,-1,1))^2))),2))</f>
        <v>—</v>
      </c>
      <c r="FB97" s="253" t="str">
        <f aca="false">IF(OR(Calculator!$E$21&lt;&gt;"YES",Calculator!$B$36&lt;Calculator!$G$21),"—",ROUND((1+SQRT(((50*POWER(80,POWER(COS(PI()*MOD(Calculator!$B$36/Calculator!$F$21,1)),2))-$C97)^2+(1500*ABS(SIN(2*PI()*MOD(Calculator!$B$36/Calculator!$F$21,1)))*IF(MOD(Calculator!$B$36/Calculator!$F$21,1)&lt;0.5,-1,1))^2)/((50*POWER(80,POWER(COS(PI()*MOD(Calculator!$B$36/Calculator!$F$21,1)),2))+$C97)^2+(1500*ABS(SIN(2*PI()*MOD(Calculator!$B$36/Calculator!$F$21,1)))*IF(MOD(Calculator!$B$36/Calculator!$F$21,1)&lt;0.5,-1,1))^2)))/(1-SQRT(((50*POWER(80,POWER(COS(PI()*MOD(Calculator!$B$36/Calculator!$F$21,1)),2))-$C97)^2+(1500*ABS(SIN(2*PI()*MOD(Calculator!$B$36/Calculator!$F$21,1)))*IF(MOD(Calculator!$B$36/Calculator!$F$21,1)&lt;0.5,-1,1))^2)/((50*POWER(80,POWER(COS(PI()*MOD(Calculator!$B$36/Calculator!$F$21,1)),2))+$C97)^2+(1500*ABS(SIN(2*PI()*MOD(Calculator!$B$36/Calculator!$F$21,1)))*IF(MOD(Calculator!$B$36/Calculator!$F$21,1)&lt;0.5,-1,1))^2))),2))</f>
        <v>—</v>
      </c>
      <c r="FC97" s="253" t="str">
        <f aca="false">IF(OR(Calculator!$E$22&lt;&gt;"YES",Calculator!$B$36&lt;Calculator!$G$22),"—",ROUND((1+SQRT(((50*POWER(80,POWER(COS(PI()*MOD(Calculator!$B$36/Calculator!$F$22,1)),2))-$C97)^2+(1500*ABS(SIN(2*PI()*MOD(Calculator!$B$36/Calculator!$F$22,1)))*IF(MOD(Calculator!$B$36/Calculator!$F$22,1)&lt;0.5,-1,1))^2)/((50*POWER(80,POWER(COS(PI()*MOD(Calculator!$B$36/Calculator!$F$22,1)),2))+$C97)^2+(1500*ABS(SIN(2*PI()*MOD(Calculator!$B$36/Calculator!$F$22,1)))*IF(MOD(Calculator!$B$36/Calculator!$F$22,1)&lt;0.5,-1,1))^2)))/(1-SQRT(((50*POWER(80,POWER(COS(PI()*MOD(Calculator!$B$36/Calculator!$F$22,1)),2))-$C97)^2+(1500*ABS(SIN(2*PI()*MOD(Calculator!$B$36/Calculator!$F$22,1)))*IF(MOD(Calculator!$B$36/Calculator!$F$22,1)&lt;0.5,-1,1))^2)/((50*POWER(80,POWER(COS(PI()*MOD(Calculator!$B$36/Calculator!$F$22,1)),2))+$C97)^2+(1500*ABS(SIN(2*PI()*MOD(Calculator!$B$36/Calculator!$F$22,1)))*IF(MOD(Calculator!$B$36/Calculator!$F$22,1)&lt;0.5,-1,1))^2))),2))</f>
        <v>—</v>
      </c>
      <c r="FD97" s="295" t="n">
        <f aca="false">IFERROR(ROUND((IF(ISNUMBER(ES97),ES97,0)+IF(ISNUMBER(ET97),ET97,0)+IF(ISNUMBER(EU97),EU97,0)+IF(ISNUMBER(EV97),EV97,0)+IF(ISNUMBER(EW97),EW97,0)+IF(ISNUMBER(EX97),EX97,0)+IF(ISNUMBER(EY97),EY97,0)+IF(ISNUMBER(EZ97),EZ97,0)+IF(ISNUMBER(FA97),FA97,0)+IF(ISNUMBER(FB97),FB97,0)+IF(ISNUMBER(FC97),FC97,0))/(IF(ISNUMBER(ES97),1,0)+IF(ISNUMBER(ET97),1,0)+IF(ISNUMBER(EU97),1,0)+IF(ISNUMBER(EV97),1,0)+IF(ISNUMBER(EW97),1,0)+IF(ISNUMBER(EX97),1,0)+IF(ISNUMBER(EY97),1,0)+IF(ISNUMBER(EZ97),1,0)+IF(ISNUMBER(FA97),1,0)+IF(ISNUMBER(FB97),1,0)+IF(ISNUMBER(FC97),1,0)),4),"")</f>
        <v>24.59</v>
      </c>
      <c r="FE97" s="253" t="str">
        <f aca="false">IF(OR(Calculator!$E$12&lt;&gt;"YES",Calculator!$B$37&lt;Calculator!$G$12),"—",ROUND((1+SQRT(((50*POWER(80,POWER(COS(PI()*MOD(Calculator!$B$37/Calculator!$F$12,1)),2))-$C97)^2+(1500*ABS(SIN(2*PI()*MOD(Calculator!$B$37/Calculator!$F$12,1)))*IF(MOD(Calculator!$B$37/Calculator!$F$12,1)&lt;0.5,-1,1))^2)/((50*POWER(80,POWER(COS(PI()*MOD(Calculator!$B$37/Calculator!$F$12,1)),2))+$C97)^2+(1500*ABS(SIN(2*PI()*MOD(Calculator!$B$37/Calculator!$F$12,1)))*IF(MOD(Calculator!$B$37/Calculator!$F$12,1)&lt;0.5,-1,1))^2)))/(1-SQRT(((50*POWER(80,POWER(COS(PI()*MOD(Calculator!$B$37/Calculator!$F$12,1)),2))-$C97)^2+(1500*ABS(SIN(2*PI()*MOD(Calculator!$B$37/Calculator!$F$12,1)))*IF(MOD(Calculator!$B$37/Calculator!$F$12,1)&lt;0.5,-1,1))^2)/((50*POWER(80,POWER(COS(PI()*MOD(Calculator!$B$37/Calculator!$F$12,1)),2))+$C97)^2+(1500*ABS(SIN(2*PI()*MOD(Calculator!$B$37/Calculator!$F$12,1)))*IF(MOD(Calculator!$B$37/Calculator!$F$12,1)&lt;0.5,-1,1))^2))),2))</f>
        <v>—</v>
      </c>
      <c r="FF97" s="253" t="str">
        <f aca="false">IF(OR(Calculator!$E$13&lt;&gt;"YES",Calculator!$B$37&lt;Calculator!$G$13),"—",ROUND((1+SQRT(((50*POWER(80,POWER(COS(PI()*MOD(Calculator!$B$37/Calculator!$F$13,1)),2))-$C97)^2+(1500*ABS(SIN(2*PI()*MOD(Calculator!$B$37/Calculator!$F$13,1)))*IF(MOD(Calculator!$B$37/Calculator!$F$13,1)&lt;0.5,-1,1))^2)/((50*POWER(80,POWER(COS(PI()*MOD(Calculator!$B$37/Calculator!$F$13,1)),2))+$C97)^2+(1500*ABS(SIN(2*PI()*MOD(Calculator!$B$37/Calculator!$F$13,1)))*IF(MOD(Calculator!$B$37/Calculator!$F$13,1)&lt;0.5,-1,1))^2)))/(1-SQRT(((50*POWER(80,POWER(COS(PI()*MOD(Calculator!$B$37/Calculator!$F$13,1)),2))-$C97)^2+(1500*ABS(SIN(2*PI()*MOD(Calculator!$B$37/Calculator!$F$13,1)))*IF(MOD(Calculator!$B$37/Calculator!$F$13,1)&lt;0.5,-1,1))^2)/((50*POWER(80,POWER(COS(PI()*MOD(Calculator!$B$37/Calculator!$F$13,1)),2))+$C97)^2+(1500*ABS(SIN(2*PI()*MOD(Calculator!$B$37/Calculator!$F$13,1)))*IF(MOD(Calculator!$B$37/Calculator!$F$13,1)&lt;0.5,-1,1))^2))),2))</f>
        <v>—</v>
      </c>
      <c r="FG97" s="253" t="str">
        <f aca="false">IF(OR(Calculator!$E$14&lt;&gt;"YES",Calculator!$B$37&lt;Calculator!$G$14),"—",ROUND((1+SQRT(((50*POWER(80,POWER(COS(PI()*MOD(Calculator!$B$37/Calculator!$F$14,1)),2))-$C97)^2+(1500*ABS(SIN(2*PI()*MOD(Calculator!$B$37/Calculator!$F$14,1)))*IF(MOD(Calculator!$B$37/Calculator!$F$14,1)&lt;0.5,-1,1))^2)/((50*POWER(80,POWER(COS(PI()*MOD(Calculator!$B$37/Calculator!$F$14,1)),2))+$C97)^2+(1500*ABS(SIN(2*PI()*MOD(Calculator!$B$37/Calculator!$F$14,1)))*IF(MOD(Calculator!$B$37/Calculator!$F$14,1)&lt;0.5,-1,1))^2)))/(1-SQRT(((50*POWER(80,POWER(COS(PI()*MOD(Calculator!$B$37/Calculator!$F$14,1)),2))-$C97)^2+(1500*ABS(SIN(2*PI()*MOD(Calculator!$B$37/Calculator!$F$14,1)))*IF(MOD(Calculator!$B$37/Calculator!$F$14,1)&lt;0.5,-1,1))^2)/((50*POWER(80,POWER(COS(PI()*MOD(Calculator!$B$37/Calculator!$F$14,1)),2))+$C97)^2+(1500*ABS(SIN(2*PI()*MOD(Calculator!$B$37/Calculator!$F$14,1)))*IF(MOD(Calculator!$B$37/Calculator!$F$14,1)&lt;0.5,-1,1))^2))),2))</f>
        <v>—</v>
      </c>
      <c r="FH97" s="253" t="n">
        <f aca="false">IF(OR(Calculator!$E$15&lt;&gt;"YES",Calculator!$B$37&lt;Calculator!$G$15),"—",ROUND((1+SQRT(((50*POWER(80,POWER(COS(PI()*MOD(Calculator!$B$37/Calculator!$F$15,1)),2))-$C97)^2+(1500*ABS(SIN(2*PI()*MOD(Calculator!$B$37/Calculator!$F$15,1)))*IF(MOD(Calculator!$B$37/Calculator!$F$15,1)&lt;0.5,-1,1))^2)/((50*POWER(80,POWER(COS(PI()*MOD(Calculator!$B$37/Calculator!$F$15,1)),2))+$C97)^2+(1500*ABS(SIN(2*PI()*MOD(Calculator!$B$37/Calculator!$F$15,1)))*IF(MOD(Calculator!$B$37/Calculator!$F$15,1)&lt;0.5,-1,1))^2)))/(1-SQRT(((50*POWER(80,POWER(COS(PI()*MOD(Calculator!$B$37/Calculator!$F$15,1)),2))-$C97)^2+(1500*ABS(SIN(2*PI()*MOD(Calculator!$B$37/Calculator!$F$15,1)))*IF(MOD(Calculator!$B$37/Calculator!$F$15,1)&lt;0.5,-1,1))^2)/((50*POWER(80,POWER(COS(PI()*MOD(Calculator!$B$37/Calculator!$F$15,1)),2))+$C97)^2+(1500*ABS(SIN(2*PI()*MOD(Calculator!$B$37/Calculator!$F$15,1)))*IF(MOD(Calculator!$B$37/Calculator!$F$15,1)&lt;0.5,-1,1))^2))),2))</f>
        <v>2.74</v>
      </c>
      <c r="FI97" s="253" t="str">
        <f aca="false">IF(OR(Calculator!$E$16&lt;&gt;"YES",Calculator!$B$37&lt;Calculator!$G$16),"—",ROUND((1+SQRT(((50*POWER(80,POWER(COS(PI()*MOD(Calculator!$B$37/Calculator!$F$16,1)),2))-$C97)^2+(1500*ABS(SIN(2*PI()*MOD(Calculator!$B$37/Calculator!$F$16,1)))*IF(MOD(Calculator!$B$37/Calculator!$F$16,1)&lt;0.5,-1,1))^2)/((50*POWER(80,POWER(COS(PI()*MOD(Calculator!$B$37/Calculator!$F$16,1)),2))+$C97)^2+(1500*ABS(SIN(2*PI()*MOD(Calculator!$B$37/Calculator!$F$16,1)))*IF(MOD(Calculator!$B$37/Calculator!$F$16,1)&lt;0.5,-1,1))^2)))/(1-SQRT(((50*POWER(80,POWER(COS(PI()*MOD(Calculator!$B$37/Calculator!$F$16,1)),2))-$C97)^2+(1500*ABS(SIN(2*PI()*MOD(Calculator!$B$37/Calculator!$F$16,1)))*IF(MOD(Calculator!$B$37/Calculator!$F$16,1)&lt;0.5,-1,1))^2)/((50*POWER(80,POWER(COS(PI()*MOD(Calculator!$B$37/Calculator!$F$16,1)),2))+$C97)^2+(1500*ABS(SIN(2*PI()*MOD(Calculator!$B$37/Calculator!$F$16,1)))*IF(MOD(Calculator!$B$37/Calculator!$F$16,1)&lt;0.5,-1,1))^2))),2))</f>
        <v>—</v>
      </c>
      <c r="FJ97" s="253" t="n">
        <f aca="false">IF(OR(Calculator!$E$17&lt;&gt;"YES",Calculator!$B$37&lt;Calculator!$G$17),"—",ROUND((1+SQRT(((50*POWER(80,POWER(COS(PI()*MOD(Calculator!$B$37/Calculator!$F$17,1)),2))-$C97)^2+(1500*ABS(SIN(2*PI()*MOD(Calculator!$B$37/Calculator!$F$17,1)))*IF(MOD(Calculator!$B$37/Calculator!$F$17,1)&lt;0.5,-1,1))^2)/((50*POWER(80,POWER(COS(PI()*MOD(Calculator!$B$37/Calculator!$F$17,1)),2))+$C97)^2+(1500*ABS(SIN(2*PI()*MOD(Calculator!$B$37/Calculator!$F$17,1)))*IF(MOD(Calculator!$B$37/Calculator!$F$17,1)&lt;0.5,-1,1))^2)))/(1-SQRT(((50*POWER(80,POWER(COS(PI()*MOD(Calculator!$B$37/Calculator!$F$17,1)),2))-$C97)^2+(1500*ABS(SIN(2*PI()*MOD(Calculator!$B$37/Calculator!$F$17,1)))*IF(MOD(Calculator!$B$37/Calculator!$F$17,1)&lt;0.5,-1,1))^2)/((50*POWER(80,POWER(COS(PI()*MOD(Calculator!$B$37/Calculator!$F$17,1)),2))+$C97)^2+(1500*ABS(SIN(2*PI()*MOD(Calculator!$B$37/Calculator!$F$17,1)))*IF(MOD(Calculator!$B$37/Calculator!$F$17,1)&lt;0.5,-1,1))^2))),2))</f>
        <v>18.39</v>
      </c>
      <c r="FK97" s="253" t="str">
        <f aca="false">IF(OR(Calculator!$E$18&lt;&gt;"YES",Calculator!$B$37&lt;Calculator!$G$18),"—",ROUND((1+SQRT(((50*POWER(80,POWER(COS(PI()*MOD(Calculator!$B$37/Calculator!$F$18,1)),2))-$C97)^2+(1500*ABS(SIN(2*PI()*MOD(Calculator!$B$37/Calculator!$F$18,1)))*IF(MOD(Calculator!$B$37/Calculator!$F$18,1)&lt;0.5,-1,1))^2)/((50*POWER(80,POWER(COS(PI()*MOD(Calculator!$B$37/Calculator!$F$18,1)),2))+$C97)^2+(1500*ABS(SIN(2*PI()*MOD(Calculator!$B$37/Calculator!$F$18,1)))*IF(MOD(Calculator!$B$37/Calculator!$F$18,1)&lt;0.5,-1,1))^2)))/(1-SQRT(((50*POWER(80,POWER(COS(PI()*MOD(Calculator!$B$37/Calculator!$F$18,1)),2))-$C97)^2+(1500*ABS(SIN(2*PI()*MOD(Calculator!$B$37/Calculator!$F$18,1)))*IF(MOD(Calculator!$B$37/Calculator!$F$18,1)&lt;0.5,-1,1))^2)/((50*POWER(80,POWER(COS(PI()*MOD(Calculator!$B$37/Calculator!$F$18,1)),2))+$C97)^2+(1500*ABS(SIN(2*PI()*MOD(Calculator!$B$37/Calculator!$F$18,1)))*IF(MOD(Calculator!$B$37/Calculator!$F$18,1)&lt;0.5,-1,1))^2))),2))</f>
        <v>—</v>
      </c>
      <c r="FL97" s="253" t="str">
        <f aca="false">IF(OR(Calculator!$E$19&lt;&gt;"YES",Calculator!$B$37&lt;Calculator!$G$19),"—",ROUND((1+SQRT(((50*POWER(80,POWER(COS(PI()*MOD(Calculator!$B$37/Calculator!$F$19,1)),2))-$C97)^2+(1500*ABS(SIN(2*PI()*MOD(Calculator!$B$37/Calculator!$F$19,1)))*IF(MOD(Calculator!$B$37/Calculator!$F$19,1)&lt;0.5,-1,1))^2)/((50*POWER(80,POWER(COS(PI()*MOD(Calculator!$B$37/Calculator!$F$19,1)),2))+$C97)^2+(1500*ABS(SIN(2*PI()*MOD(Calculator!$B$37/Calculator!$F$19,1)))*IF(MOD(Calculator!$B$37/Calculator!$F$19,1)&lt;0.5,-1,1))^2)))/(1-SQRT(((50*POWER(80,POWER(COS(PI()*MOD(Calculator!$B$37/Calculator!$F$19,1)),2))-$C97)^2+(1500*ABS(SIN(2*PI()*MOD(Calculator!$B$37/Calculator!$F$19,1)))*IF(MOD(Calculator!$B$37/Calculator!$F$19,1)&lt;0.5,-1,1))^2)/((50*POWER(80,POWER(COS(PI()*MOD(Calculator!$B$37/Calculator!$F$19,1)),2))+$C97)^2+(1500*ABS(SIN(2*PI()*MOD(Calculator!$B$37/Calculator!$F$19,1)))*IF(MOD(Calculator!$B$37/Calculator!$F$19,1)&lt;0.5,-1,1))^2))),2))</f>
        <v>—</v>
      </c>
      <c r="FM97" s="253" t="str">
        <f aca="false">IF(OR(Calculator!$E$20&lt;&gt;"YES",Calculator!$B$37&lt;Calculator!$G$20),"—",ROUND((1+SQRT(((50*POWER(80,POWER(COS(PI()*MOD(Calculator!$B$37/Calculator!$F$20,1)),2))-$C97)^2+(1500*ABS(SIN(2*PI()*MOD(Calculator!$B$37/Calculator!$F$20,1)))*IF(MOD(Calculator!$B$37/Calculator!$F$20,1)&lt;0.5,-1,1))^2)/((50*POWER(80,POWER(COS(PI()*MOD(Calculator!$B$37/Calculator!$F$20,1)),2))+$C97)^2+(1500*ABS(SIN(2*PI()*MOD(Calculator!$B$37/Calculator!$F$20,1)))*IF(MOD(Calculator!$B$37/Calculator!$F$20,1)&lt;0.5,-1,1))^2)))/(1-SQRT(((50*POWER(80,POWER(COS(PI()*MOD(Calculator!$B$37/Calculator!$F$20,1)),2))-$C97)^2+(1500*ABS(SIN(2*PI()*MOD(Calculator!$B$37/Calculator!$F$20,1)))*IF(MOD(Calculator!$B$37/Calculator!$F$20,1)&lt;0.5,-1,1))^2)/((50*POWER(80,POWER(COS(PI()*MOD(Calculator!$B$37/Calculator!$F$20,1)),2))+$C97)^2+(1500*ABS(SIN(2*PI()*MOD(Calculator!$B$37/Calculator!$F$20,1)))*IF(MOD(Calculator!$B$37/Calculator!$F$20,1)&lt;0.5,-1,1))^2))),2))</f>
        <v>—</v>
      </c>
      <c r="FN97" s="253" t="str">
        <f aca="false">IF(OR(Calculator!$E$21&lt;&gt;"YES",Calculator!$B$37&lt;Calculator!$G$21),"—",ROUND((1+SQRT(((50*POWER(80,POWER(COS(PI()*MOD(Calculator!$B$37/Calculator!$F$21,1)),2))-$C97)^2+(1500*ABS(SIN(2*PI()*MOD(Calculator!$B$37/Calculator!$F$21,1)))*IF(MOD(Calculator!$B$37/Calculator!$F$21,1)&lt;0.5,-1,1))^2)/((50*POWER(80,POWER(COS(PI()*MOD(Calculator!$B$37/Calculator!$F$21,1)),2))+$C97)^2+(1500*ABS(SIN(2*PI()*MOD(Calculator!$B$37/Calculator!$F$21,1)))*IF(MOD(Calculator!$B$37/Calculator!$F$21,1)&lt;0.5,-1,1))^2)))/(1-SQRT(((50*POWER(80,POWER(COS(PI()*MOD(Calculator!$B$37/Calculator!$F$21,1)),2))-$C97)^2+(1500*ABS(SIN(2*PI()*MOD(Calculator!$B$37/Calculator!$F$21,1)))*IF(MOD(Calculator!$B$37/Calculator!$F$21,1)&lt;0.5,-1,1))^2)/((50*POWER(80,POWER(COS(PI()*MOD(Calculator!$B$37/Calculator!$F$21,1)),2))+$C97)^2+(1500*ABS(SIN(2*PI()*MOD(Calculator!$B$37/Calculator!$F$21,1)))*IF(MOD(Calculator!$B$37/Calculator!$F$21,1)&lt;0.5,-1,1))^2))),2))</f>
        <v>—</v>
      </c>
      <c r="FO97" s="253" t="str">
        <f aca="false">IF(OR(Calculator!$E$22&lt;&gt;"YES",Calculator!$B$37&lt;Calculator!$G$22),"—",ROUND((1+SQRT(((50*POWER(80,POWER(COS(PI()*MOD(Calculator!$B$37/Calculator!$F$22,1)),2))-$C97)^2+(1500*ABS(SIN(2*PI()*MOD(Calculator!$B$37/Calculator!$F$22,1)))*IF(MOD(Calculator!$B$37/Calculator!$F$22,1)&lt;0.5,-1,1))^2)/((50*POWER(80,POWER(COS(PI()*MOD(Calculator!$B$37/Calculator!$F$22,1)),2))+$C97)^2+(1500*ABS(SIN(2*PI()*MOD(Calculator!$B$37/Calculator!$F$22,1)))*IF(MOD(Calculator!$B$37/Calculator!$F$22,1)&lt;0.5,-1,1))^2)))/(1-SQRT(((50*POWER(80,POWER(COS(PI()*MOD(Calculator!$B$37/Calculator!$F$22,1)),2))-$C97)^2+(1500*ABS(SIN(2*PI()*MOD(Calculator!$B$37/Calculator!$F$22,1)))*IF(MOD(Calculator!$B$37/Calculator!$F$22,1)&lt;0.5,-1,1))^2)/((50*POWER(80,POWER(COS(PI()*MOD(Calculator!$B$37/Calculator!$F$22,1)),2))+$C97)^2+(1500*ABS(SIN(2*PI()*MOD(Calculator!$B$37/Calculator!$F$22,1)))*IF(MOD(Calculator!$B$37/Calculator!$F$22,1)&lt;0.5,-1,1))^2))),2))</f>
        <v>—</v>
      </c>
      <c r="FP97" s="295" t="n">
        <f aca="false">IFERROR(ROUND((IF(ISNUMBER(FE97),FE97,0)+IF(ISNUMBER(FF97),FF97,0)+IF(ISNUMBER(FG97),FG97,0)+IF(ISNUMBER(FH97),FH97,0)+IF(ISNUMBER(FI97),FI97,0)+IF(ISNUMBER(FJ97),FJ97,0)+IF(ISNUMBER(FK97),FK97,0)+IF(ISNUMBER(FL97),FL97,0)+IF(ISNUMBER(FM97),FM97,0)+IF(ISNUMBER(FN97),FN97,0)+IF(ISNUMBER(FO97),FO97,0))/(IF(ISNUMBER(FE97),1,0)+IF(ISNUMBER(FF97),1,0)+IF(ISNUMBER(FG97),1,0)+IF(ISNUMBER(FH97),1,0)+IF(ISNUMBER(FI97),1,0)+IF(ISNUMBER(FJ97),1,0)+IF(ISNUMBER(FK97),1,0)+IF(ISNUMBER(FL97),1,0)+IF(ISNUMBER(FM97),1,0)+IF(ISNUMBER(FN97),1,0)+IF(ISNUMBER(FO97),1,0)),4),"")</f>
        <v>10.565</v>
      </c>
      <c r="FQ97" s="253" t="str">
        <f aca="false">IF(OR(Calculator!$E$12&lt;&gt;"YES",Calculator!$B$38&lt;Calculator!$G$12),"—",ROUND((1+SQRT(((50*POWER(80,POWER(COS(PI()*MOD(Calculator!$B$38/Calculator!$F$12,1)),2))-$C97)^2+(1500*ABS(SIN(2*PI()*MOD(Calculator!$B$38/Calculator!$F$12,1)))*IF(MOD(Calculator!$B$38/Calculator!$F$12,1)&lt;0.5,-1,1))^2)/((50*POWER(80,POWER(COS(PI()*MOD(Calculator!$B$38/Calculator!$F$12,1)),2))+$C97)^2+(1500*ABS(SIN(2*PI()*MOD(Calculator!$B$38/Calculator!$F$12,1)))*IF(MOD(Calculator!$B$38/Calculator!$F$12,1)&lt;0.5,-1,1))^2)))/(1-SQRT(((50*POWER(80,POWER(COS(PI()*MOD(Calculator!$B$38/Calculator!$F$12,1)),2))-$C97)^2+(1500*ABS(SIN(2*PI()*MOD(Calculator!$B$38/Calculator!$F$12,1)))*IF(MOD(Calculator!$B$38/Calculator!$F$12,1)&lt;0.5,-1,1))^2)/((50*POWER(80,POWER(COS(PI()*MOD(Calculator!$B$38/Calculator!$F$12,1)),2))+$C97)^2+(1500*ABS(SIN(2*PI()*MOD(Calculator!$B$38/Calculator!$F$12,1)))*IF(MOD(Calculator!$B$38/Calculator!$F$12,1)&lt;0.5,-1,1))^2))),2))</f>
        <v>—</v>
      </c>
      <c r="FR97" s="253" t="str">
        <f aca="false">IF(OR(Calculator!$E$13&lt;&gt;"YES",Calculator!$B$38&lt;Calculator!$G$13),"—",ROUND((1+SQRT(((50*POWER(80,POWER(COS(PI()*MOD(Calculator!$B$38/Calculator!$F$13,1)),2))-$C97)^2+(1500*ABS(SIN(2*PI()*MOD(Calculator!$B$38/Calculator!$F$13,1)))*IF(MOD(Calculator!$B$38/Calculator!$F$13,1)&lt;0.5,-1,1))^2)/((50*POWER(80,POWER(COS(PI()*MOD(Calculator!$B$38/Calculator!$F$13,1)),2))+$C97)^2+(1500*ABS(SIN(2*PI()*MOD(Calculator!$B$38/Calculator!$F$13,1)))*IF(MOD(Calculator!$B$38/Calculator!$F$13,1)&lt;0.5,-1,1))^2)))/(1-SQRT(((50*POWER(80,POWER(COS(PI()*MOD(Calculator!$B$38/Calculator!$F$13,1)),2))-$C97)^2+(1500*ABS(SIN(2*PI()*MOD(Calculator!$B$38/Calculator!$F$13,1)))*IF(MOD(Calculator!$B$38/Calculator!$F$13,1)&lt;0.5,-1,1))^2)/((50*POWER(80,POWER(COS(PI()*MOD(Calculator!$B$38/Calculator!$F$13,1)),2))+$C97)^2+(1500*ABS(SIN(2*PI()*MOD(Calculator!$B$38/Calculator!$F$13,1)))*IF(MOD(Calculator!$B$38/Calculator!$F$13,1)&lt;0.5,-1,1))^2))),2))</f>
        <v>—</v>
      </c>
      <c r="FS97" s="253" t="str">
        <f aca="false">IF(OR(Calculator!$E$14&lt;&gt;"YES",Calculator!$B$38&lt;Calculator!$G$14),"—",ROUND((1+SQRT(((50*POWER(80,POWER(COS(PI()*MOD(Calculator!$B$38/Calculator!$F$14,1)),2))-$C97)^2+(1500*ABS(SIN(2*PI()*MOD(Calculator!$B$38/Calculator!$F$14,1)))*IF(MOD(Calculator!$B$38/Calculator!$F$14,1)&lt;0.5,-1,1))^2)/((50*POWER(80,POWER(COS(PI()*MOD(Calculator!$B$38/Calculator!$F$14,1)),2))+$C97)^2+(1500*ABS(SIN(2*PI()*MOD(Calculator!$B$38/Calculator!$F$14,1)))*IF(MOD(Calculator!$B$38/Calculator!$F$14,1)&lt;0.5,-1,1))^2)))/(1-SQRT(((50*POWER(80,POWER(COS(PI()*MOD(Calculator!$B$38/Calculator!$F$14,1)),2))-$C97)^2+(1500*ABS(SIN(2*PI()*MOD(Calculator!$B$38/Calculator!$F$14,1)))*IF(MOD(Calculator!$B$38/Calculator!$F$14,1)&lt;0.5,-1,1))^2)/((50*POWER(80,POWER(COS(PI()*MOD(Calculator!$B$38/Calculator!$F$14,1)),2))+$C97)^2+(1500*ABS(SIN(2*PI()*MOD(Calculator!$B$38/Calculator!$F$14,1)))*IF(MOD(Calculator!$B$38/Calculator!$F$14,1)&lt;0.5,-1,1))^2))),2))</f>
        <v>—</v>
      </c>
      <c r="FT97" s="253" t="n">
        <f aca="false">IF(OR(Calculator!$E$15&lt;&gt;"YES",Calculator!$B$38&lt;Calculator!$G$15),"—",ROUND((1+SQRT(((50*POWER(80,POWER(COS(PI()*MOD(Calculator!$B$38/Calculator!$F$15,1)),2))-$C97)^2+(1500*ABS(SIN(2*PI()*MOD(Calculator!$B$38/Calculator!$F$15,1)))*IF(MOD(Calculator!$B$38/Calculator!$F$15,1)&lt;0.5,-1,1))^2)/((50*POWER(80,POWER(COS(PI()*MOD(Calculator!$B$38/Calculator!$F$15,1)),2))+$C97)^2+(1500*ABS(SIN(2*PI()*MOD(Calculator!$B$38/Calculator!$F$15,1)))*IF(MOD(Calculator!$B$38/Calculator!$F$15,1)&lt;0.5,-1,1))^2)))/(1-SQRT(((50*POWER(80,POWER(COS(PI()*MOD(Calculator!$B$38/Calculator!$F$15,1)),2))-$C97)^2+(1500*ABS(SIN(2*PI()*MOD(Calculator!$B$38/Calculator!$F$15,1)))*IF(MOD(Calculator!$B$38/Calculator!$F$15,1)&lt;0.5,-1,1))^2)/((50*POWER(80,POWER(COS(PI()*MOD(Calculator!$B$38/Calculator!$F$15,1)),2))+$C97)^2+(1500*ABS(SIN(2*PI()*MOD(Calculator!$B$38/Calculator!$F$15,1)))*IF(MOD(Calculator!$B$38/Calculator!$F$15,1)&lt;0.5,-1,1))^2))),2))</f>
        <v>2.51</v>
      </c>
      <c r="FU97" s="253" t="str">
        <f aca="false">IF(OR(Calculator!$E$16&lt;&gt;"YES",Calculator!$B$38&lt;Calculator!$G$16),"—",ROUND((1+SQRT(((50*POWER(80,POWER(COS(PI()*MOD(Calculator!$B$38/Calculator!$F$16,1)),2))-$C97)^2+(1500*ABS(SIN(2*PI()*MOD(Calculator!$B$38/Calculator!$F$16,1)))*IF(MOD(Calculator!$B$38/Calculator!$F$16,1)&lt;0.5,-1,1))^2)/((50*POWER(80,POWER(COS(PI()*MOD(Calculator!$B$38/Calculator!$F$16,1)),2))+$C97)^2+(1500*ABS(SIN(2*PI()*MOD(Calculator!$B$38/Calculator!$F$16,1)))*IF(MOD(Calculator!$B$38/Calculator!$F$16,1)&lt;0.5,-1,1))^2)))/(1-SQRT(((50*POWER(80,POWER(COS(PI()*MOD(Calculator!$B$38/Calculator!$F$16,1)),2))-$C97)^2+(1500*ABS(SIN(2*PI()*MOD(Calculator!$B$38/Calculator!$F$16,1)))*IF(MOD(Calculator!$B$38/Calculator!$F$16,1)&lt;0.5,-1,1))^2)/((50*POWER(80,POWER(COS(PI()*MOD(Calculator!$B$38/Calculator!$F$16,1)),2))+$C97)^2+(1500*ABS(SIN(2*PI()*MOD(Calculator!$B$38/Calculator!$F$16,1)))*IF(MOD(Calculator!$B$38/Calculator!$F$16,1)&lt;0.5,-1,1))^2))),2))</f>
        <v>—</v>
      </c>
      <c r="FV97" s="253" t="n">
        <f aca="false">IF(OR(Calculator!$E$17&lt;&gt;"YES",Calculator!$B$38&lt;Calculator!$G$17),"—",ROUND((1+SQRT(((50*POWER(80,POWER(COS(PI()*MOD(Calculator!$B$38/Calculator!$F$17,1)),2))-$C97)^2+(1500*ABS(SIN(2*PI()*MOD(Calculator!$B$38/Calculator!$F$17,1)))*IF(MOD(Calculator!$B$38/Calculator!$F$17,1)&lt;0.5,-1,1))^2)/((50*POWER(80,POWER(COS(PI()*MOD(Calculator!$B$38/Calculator!$F$17,1)),2))+$C97)^2+(1500*ABS(SIN(2*PI()*MOD(Calculator!$B$38/Calculator!$F$17,1)))*IF(MOD(Calculator!$B$38/Calculator!$F$17,1)&lt;0.5,-1,1))^2)))/(1-SQRT(((50*POWER(80,POWER(COS(PI()*MOD(Calculator!$B$38/Calculator!$F$17,1)),2))-$C97)^2+(1500*ABS(SIN(2*PI()*MOD(Calculator!$B$38/Calculator!$F$17,1)))*IF(MOD(Calculator!$B$38/Calculator!$F$17,1)&lt;0.5,-1,1))^2)/((50*POWER(80,POWER(COS(PI()*MOD(Calculator!$B$38/Calculator!$F$17,1)),2))+$C97)^2+(1500*ABS(SIN(2*PI()*MOD(Calculator!$B$38/Calculator!$F$17,1)))*IF(MOD(Calculator!$B$38/Calculator!$F$17,1)&lt;0.5,-1,1))^2))),2))</f>
        <v>23.47</v>
      </c>
      <c r="FW97" s="253" t="str">
        <f aca="false">IF(OR(Calculator!$E$18&lt;&gt;"YES",Calculator!$B$38&lt;Calculator!$G$18),"—",ROUND((1+SQRT(((50*POWER(80,POWER(COS(PI()*MOD(Calculator!$B$38/Calculator!$F$18,1)),2))-$C97)^2+(1500*ABS(SIN(2*PI()*MOD(Calculator!$B$38/Calculator!$F$18,1)))*IF(MOD(Calculator!$B$38/Calculator!$F$18,1)&lt;0.5,-1,1))^2)/((50*POWER(80,POWER(COS(PI()*MOD(Calculator!$B$38/Calculator!$F$18,1)),2))+$C97)^2+(1500*ABS(SIN(2*PI()*MOD(Calculator!$B$38/Calculator!$F$18,1)))*IF(MOD(Calculator!$B$38/Calculator!$F$18,1)&lt;0.5,-1,1))^2)))/(1-SQRT(((50*POWER(80,POWER(COS(PI()*MOD(Calculator!$B$38/Calculator!$F$18,1)),2))-$C97)^2+(1500*ABS(SIN(2*PI()*MOD(Calculator!$B$38/Calculator!$F$18,1)))*IF(MOD(Calculator!$B$38/Calculator!$F$18,1)&lt;0.5,-1,1))^2)/((50*POWER(80,POWER(COS(PI()*MOD(Calculator!$B$38/Calculator!$F$18,1)),2))+$C97)^2+(1500*ABS(SIN(2*PI()*MOD(Calculator!$B$38/Calculator!$F$18,1)))*IF(MOD(Calculator!$B$38/Calculator!$F$18,1)&lt;0.5,-1,1))^2))),2))</f>
        <v>—</v>
      </c>
      <c r="FX97" s="253" t="str">
        <f aca="false">IF(OR(Calculator!$E$19&lt;&gt;"YES",Calculator!$B$38&lt;Calculator!$G$19),"—",ROUND((1+SQRT(((50*POWER(80,POWER(COS(PI()*MOD(Calculator!$B$38/Calculator!$F$19,1)),2))-$C97)^2+(1500*ABS(SIN(2*PI()*MOD(Calculator!$B$38/Calculator!$F$19,1)))*IF(MOD(Calculator!$B$38/Calculator!$F$19,1)&lt;0.5,-1,1))^2)/((50*POWER(80,POWER(COS(PI()*MOD(Calculator!$B$38/Calculator!$F$19,1)),2))+$C97)^2+(1500*ABS(SIN(2*PI()*MOD(Calculator!$B$38/Calculator!$F$19,1)))*IF(MOD(Calculator!$B$38/Calculator!$F$19,1)&lt;0.5,-1,1))^2)))/(1-SQRT(((50*POWER(80,POWER(COS(PI()*MOD(Calculator!$B$38/Calculator!$F$19,1)),2))-$C97)^2+(1500*ABS(SIN(2*PI()*MOD(Calculator!$B$38/Calculator!$F$19,1)))*IF(MOD(Calculator!$B$38/Calculator!$F$19,1)&lt;0.5,-1,1))^2)/((50*POWER(80,POWER(COS(PI()*MOD(Calculator!$B$38/Calculator!$F$19,1)),2))+$C97)^2+(1500*ABS(SIN(2*PI()*MOD(Calculator!$B$38/Calculator!$F$19,1)))*IF(MOD(Calculator!$B$38/Calculator!$F$19,1)&lt;0.5,-1,1))^2))),2))</f>
        <v>—</v>
      </c>
      <c r="FY97" s="253" t="str">
        <f aca="false">IF(OR(Calculator!$E$20&lt;&gt;"YES",Calculator!$B$38&lt;Calculator!$G$20),"—",ROUND((1+SQRT(((50*POWER(80,POWER(COS(PI()*MOD(Calculator!$B$38/Calculator!$F$20,1)),2))-$C97)^2+(1500*ABS(SIN(2*PI()*MOD(Calculator!$B$38/Calculator!$F$20,1)))*IF(MOD(Calculator!$B$38/Calculator!$F$20,1)&lt;0.5,-1,1))^2)/((50*POWER(80,POWER(COS(PI()*MOD(Calculator!$B$38/Calculator!$F$20,1)),2))+$C97)^2+(1500*ABS(SIN(2*PI()*MOD(Calculator!$B$38/Calculator!$F$20,1)))*IF(MOD(Calculator!$B$38/Calculator!$F$20,1)&lt;0.5,-1,1))^2)))/(1-SQRT(((50*POWER(80,POWER(COS(PI()*MOD(Calculator!$B$38/Calculator!$F$20,1)),2))-$C97)^2+(1500*ABS(SIN(2*PI()*MOD(Calculator!$B$38/Calculator!$F$20,1)))*IF(MOD(Calculator!$B$38/Calculator!$F$20,1)&lt;0.5,-1,1))^2)/((50*POWER(80,POWER(COS(PI()*MOD(Calculator!$B$38/Calculator!$F$20,1)),2))+$C97)^2+(1500*ABS(SIN(2*PI()*MOD(Calculator!$B$38/Calculator!$F$20,1)))*IF(MOD(Calculator!$B$38/Calculator!$F$20,1)&lt;0.5,-1,1))^2))),2))</f>
        <v>—</v>
      </c>
      <c r="FZ97" s="253" t="str">
        <f aca="false">IF(OR(Calculator!$E$21&lt;&gt;"YES",Calculator!$B$38&lt;Calculator!$G$21),"—",ROUND((1+SQRT(((50*POWER(80,POWER(COS(PI()*MOD(Calculator!$B$38/Calculator!$F$21,1)),2))-$C97)^2+(1500*ABS(SIN(2*PI()*MOD(Calculator!$B$38/Calculator!$F$21,1)))*IF(MOD(Calculator!$B$38/Calculator!$F$21,1)&lt;0.5,-1,1))^2)/((50*POWER(80,POWER(COS(PI()*MOD(Calculator!$B$38/Calculator!$F$21,1)),2))+$C97)^2+(1500*ABS(SIN(2*PI()*MOD(Calculator!$B$38/Calculator!$F$21,1)))*IF(MOD(Calculator!$B$38/Calculator!$F$21,1)&lt;0.5,-1,1))^2)))/(1-SQRT(((50*POWER(80,POWER(COS(PI()*MOD(Calculator!$B$38/Calculator!$F$21,1)),2))-$C97)^2+(1500*ABS(SIN(2*PI()*MOD(Calculator!$B$38/Calculator!$F$21,1)))*IF(MOD(Calculator!$B$38/Calculator!$F$21,1)&lt;0.5,-1,1))^2)/((50*POWER(80,POWER(COS(PI()*MOD(Calculator!$B$38/Calculator!$F$21,1)),2))+$C97)^2+(1500*ABS(SIN(2*PI()*MOD(Calculator!$B$38/Calculator!$F$21,1)))*IF(MOD(Calculator!$B$38/Calculator!$F$21,1)&lt;0.5,-1,1))^2))),2))</f>
        <v>—</v>
      </c>
      <c r="GA97" s="253" t="str">
        <f aca="false">IF(OR(Calculator!$E$22&lt;&gt;"YES",Calculator!$B$38&lt;Calculator!$G$22),"—",ROUND((1+SQRT(((50*POWER(80,POWER(COS(PI()*MOD(Calculator!$B$38/Calculator!$F$22,1)),2))-$C97)^2+(1500*ABS(SIN(2*PI()*MOD(Calculator!$B$38/Calculator!$F$22,1)))*IF(MOD(Calculator!$B$38/Calculator!$F$22,1)&lt;0.5,-1,1))^2)/((50*POWER(80,POWER(COS(PI()*MOD(Calculator!$B$38/Calculator!$F$22,1)),2))+$C97)^2+(1500*ABS(SIN(2*PI()*MOD(Calculator!$B$38/Calculator!$F$22,1)))*IF(MOD(Calculator!$B$38/Calculator!$F$22,1)&lt;0.5,-1,1))^2)))/(1-SQRT(((50*POWER(80,POWER(COS(PI()*MOD(Calculator!$B$38/Calculator!$F$22,1)),2))-$C97)^2+(1500*ABS(SIN(2*PI()*MOD(Calculator!$B$38/Calculator!$F$22,1)))*IF(MOD(Calculator!$B$38/Calculator!$F$22,1)&lt;0.5,-1,1))^2)/((50*POWER(80,POWER(COS(PI()*MOD(Calculator!$B$38/Calculator!$F$22,1)),2))+$C97)^2+(1500*ABS(SIN(2*PI()*MOD(Calculator!$B$38/Calculator!$F$22,1)))*IF(MOD(Calculator!$B$38/Calculator!$F$22,1)&lt;0.5,-1,1))^2))),2))</f>
        <v>—</v>
      </c>
      <c r="GB97" s="295" t="n">
        <f aca="false">IFERROR(ROUND((IF(ISNUMBER(FQ97),FQ97,0)+IF(ISNUMBER(FR97),FR97,0)+IF(ISNUMBER(FS97),FS97,0)+IF(ISNUMBER(FT97),FT97,0)+IF(ISNUMBER(FU97),FU97,0)+IF(ISNUMBER(FV97),FV97,0)+IF(ISNUMBER(FW97),FW97,0)+IF(ISNUMBER(FX97),FX97,0)+IF(ISNUMBER(FY97),FY97,0)+IF(ISNUMBER(FZ97),FZ97,0)+IF(ISNUMBER(GA97),GA97,0))/(IF(ISNUMBER(FQ97),1,0)+IF(ISNUMBER(FR97),1,0)+IF(ISNUMBER(FS97),1,0)+IF(ISNUMBER(FT97),1,0)+IF(ISNUMBER(FU97),1,0)+IF(ISNUMBER(FV97),1,0)+IF(ISNUMBER(FW97),1,0)+IF(ISNUMBER(FX97),1,0)+IF(ISNUMBER(FY97),1,0)+IF(ISNUMBER(FZ97),1,0)+IF(ISNUMBER(GA97),1,0)),4),"")</f>
        <v>12.99</v>
      </c>
      <c r="GD97" s="253" t="str">
        <f aca="false">IF(OR(Calculator!$E$12&lt;&gt;"YES",Calculator!$B$34&lt;Calculator!$G$12),"—",ROUND((1+SQRT(((50*POWER(80,POWER(COS(PI()*MOD(Calculator!$B$34/Calculator!$F$12,1)),2))+MIN(500,MAX(30,100*EXP(-0.3*'VSWR Calculator'!$C$24)*(1+3*ABS(MOD('VSWR Calculator'!$C$23/Calculator!$F$12/2,1)-0.5))))/'VSWR Calculator'!$C$25)-$C97)^2+(1500*ABS(SIN(2*PI()*MOD(Calculator!$B$34/Calculator!$F$12,1)))*IF(MOD(Calculator!$B$34/Calculator!$F$12,1)&lt;0.5,-1,1))^2)/SQRT(((50*POWER(80,POWER(COS(PI()*MOD(Calculator!$B$34/Calculator!$F$12,1)),2))+MIN(500,MAX(30,100*EXP(-0.3*'VSWR Calculator'!$C$24)*(1+3*ABS(MOD('VSWR Calculator'!$C$23/Calculator!$F$12/2,1)-0.5))))/'VSWR Calculator'!$C$25)+$C97)^2+(1500*ABS(SIN(2*PI()*MOD(Calculator!$B$34/Calculator!$F$12,1)))*IF(MOD(Calculator!$B$34/Calculator!$F$12,1)&lt;0.5,-1,1))^2))/(1-SQRT(((50*POWER(80,POWER(COS(PI()*MOD(Calculator!$B$34/Calculator!$F$12,1)),2))+MIN(500,MAX(30,100*EXP(-0.3*'VSWR Calculator'!$C$24)*(1+3*ABS(MOD('VSWR Calculator'!$C$23/Calculator!$F$12/2,1)-0.5))))/'VSWR Calculator'!$C$25)-$C97)^2+(1500*ABS(SIN(2*PI()*MOD(Calculator!$B$34/Calculator!$F$12,1)))*IF(MOD(Calculator!$B$34/Calculator!$F$12,1)&lt;0.5,-1,1))^2)/SQRT(((50*POWER(80,POWER(COS(PI()*MOD(Calculator!$B$34/Calculator!$F$12,1)),2))+MIN(500,MAX(30,100*EXP(-0.3*'VSWR Calculator'!$C$24)*(1+3*ABS(MOD('VSWR Calculator'!$C$23/Calculator!$F$12/2,1)-0.5))))/'VSWR Calculator'!$C$25)+$C97)^2+(1500*ABS(SIN(2*PI()*MOD(Calculator!$B$34/Calculator!$F$12,1)))*IF(MOD(Calculator!$B$34/Calculator!$F$12,1)&lt;0.5,-1,1))^2)),2))</f>
        <v>—</v>
      </c>
      <c r="GE97" s="253" t="str">
        <f aca="false">IF(OR(Calculator!$E$13&lt;&gt;"YES",Calculator!$B$34&lt;Calculator!$G$13),"—",ROUND((1+SQRT(((50*POWER(80,POWER(COS(PI()*MOD(Calculator!$B$34/Calculator!$F$13,1)),2))+MIN(500,MAX(30,100*EXP(-0.3*'VSWR Calculator'!$C$24)*(1+3*ABS(MOD('VSWR Calculator'!$C$23/Calculator!$F$13/2,1)-0.5))))/'VSWR Calculator'!$C$25)-$C97)^2+(1500*ABS(SIN(2*PI()*MOD(Calculator!$B$34/Calculator!$F$13,1)))*IF(MOD(Calculator!$B$34/Calculator!$F$13,1)&lt;0.5,-1,1))^2)/SQRT(((50*POWER(80,POWER(COS(PI()*MOD(Calculator!$B$34/Calculator!$F$13,1)),2))+MIN(500,MAX(30,100*EXP(-0.3*'VSWR Calculator'!$C$24)*(1+3*ABS(MOD('VSWR Calculator'!$C$23/Calculator!$F$13/2,1)-0.5))))/'VSWR Calculator'!$C$25)+$C97)^2+(1500*ABS(SIN(2*PI()*MOD(Calculator!$B$34/Calculator!$F$13,1)))*IF(MOD(Calculator!$B$34/Calculator!$F$13,1)&lt;0.5,-1,1))^2))/(1-SQRT(((50*POWER(80,POWER(COS(PI()*MOD(Calculator!$B$34/Calculator!$F$13,1)),2))+MIN(500,MAX(30,100*EXP(-0.3*'VSWR Calculator'!$C$24)*(1+3*ABS(MOD('VSWR Calculator'!$C$23/Calculator!$F$13/2,1)-0.5))))/'VSWR Calculator'!$C$25)-$C97)^2+(1500*ABS(SIN(2*PI()*MOD(Calculator!$B$34/Calculator!$F$13,1)))*IF(MOD(Calculator!$B$34/Calculator!$F$13,1)&lt;0.5,-1,1))^2)/SQRT(((50*POWER(80,POWER(COS(PI()*MOD(Calculator!$B$34/Calculator!$F$13,1)),2))+MIN(500,MAX(30,100*EXP(-0.3*'VSWR Calculator'!$C$24)*(1+3*ABS(MOD('VSWR Calculator'!$C$23/Calculator!$F$13/2,1)-0.5))))/'VSWR Calculator'!$C$25)+$C97)^2+(1500*ABS(SIN(2*PI()*MOD(Calculator!$B$34/Calculator!$F$13,1)))*IF(MOD(Calculator!$B$34/Calculator!$F$13,1)&lt;0.5,-1,1))^2)),2))</f>
        <v>—</v>
      </c>
      <c r="GF97" s="253" t="str">
        <f aca="false">IF(OR(Calculator!$E$14&lt;&gt;"YES",Calculator!$B$34&lt;Calculator!$G$14),"—",ROUND((1+SQRT(((50*POWER(80,POWER(COS(PI()*MOD(Calculator!$B$34/Calculator!$F$14,1)),2))+MIN(500,MAX(30,100*EXP(-0.3*'VSWR Calculator'!$C$24)*(1+3*ABS(MOD('VSWR Calculator'!$C$23/Calculator!$F$14/2,1)-0.5))))/'VSWR Calculator'!$C$25)-$C97)^2+(1500*ABS(SIN(2*PI()*MOD(Calculator!$B$34/Calculator!$F$14,1)))*IF(MOD(Calculator!$B$34/Calculator!$F$14,1)&lt;0.5,-1,1))^2)/SQRT(((50*POWER(80,POWER(COS(PI()*MOD(Calculator!$B$34/Calculator!$F$14,1)),2))+MIN(500,MAX(30,100*EXP(-0.3*'VSWR Calculator'!$C$24)*(1+3*ABS(MOD('VSWR Calculator'!$C$23/Calculator!$F$14/2,1)-0.5))))/'VSWR Calculator'!$C$25)+$C97)^2+(1500*ABS(SIN(2*PI()*MOD(Calculator!$B$34/Calculator!$F$14,1)))*IF(MOD(Calculator!$B$34/Calculator!$F$14,1)&lt;0.5,-1,1))^2))/(1-SQRT(((50*POWER(80,POWER(COS(PI()*MOD(Calculator!$B$34/Calculator!$F$14,1)),2))+MIN(500,MAX(30,100*EXP(-0.3*'VSWR Calculator'!$C$24)*(1+3*ABS(MOD('VSWR Calculator'!$C$23/Calculator!$F$14/2,1)-0.5))))/'VSWR Calculator'!$C$25)-$C97)^2+(1500*ABS(SIN(2*PI()*MOD(Calculator!$B$34/Calculator!$F$14,1)))*IF(MOD(Calculator!$B$34/Calculator!$F$14,1)&lt;0.5,-1,1))^2)/SQRT(((50*POWER(80,POWER(COS(PI()*MOD(Calculator!$B$34/Calculator!$F$14,1)),2))+MIN(500,MAX(30,100*EXP(-0.3*'VSWR Calculator'!$C$24)*(1+3*ABS(MOD('VSWR Calculator'!$C$23/Calculator!$F$14/2,1)-0.5))))/'VSWR Calculator'!$C$25)+$C97)^2+(1500*ABS(SIN(2*PI()*MOD(Calculator!$B$34/Calculator!$F$14,1)))*IF(MOD(Calculator!$B$34/Calculator!$F$14,1)&lt;0.5,-1,1))^2)),2))</f>
        <v>—</v>
      </c>
      <c r="GG97" s="253" t="n">
        <f aca="false">IF(OR(Calculator!$E$15&lt;&gt;"YES",Calculator!$B$34&lt;Calculator!$G$15),"—",ROUND((1+SQRT(((50*POWER(80,POWER(COS(PI()*MOD(Calculator!$B$34/Calculator!$F$15,1)),2))+MIN(500,MAX(30,100*EXP(-0.3*'VSWR Calculator'!$C$24)*(1+3*ABS(MOD('VSWR Calculator'!$C$23/Calculator!$F$15/2,1)-0.5))))/'VSWR Calculator'!$C$25)-$C97)^2+(1500*ABS(SIN(2*PI()*MOD(Calculator!$B$34/Calculator!$F$15,1)))*IF(MOD(Calculator!$B$34/Calculator!$F$15,1)&lt;0.5,-1,1))^2)/SQRT(((50*POWER(80,POWER(COS(PI()*MOD(Calculator!$B$34/Calculator!$F$15,1)),2))+MIN(500,MAX(30,100*EXP(-0.3*'VSWR Calculator'!$C$24)*(1+3*ABS(MOD('VSWR Calculator'!$C$23/Calculator!$F$15/2,1)-0.5))))/'VSWR Calculator'!$C$25)+$C97)^2+(1500*ABS(SIN(2*PI()*MOD(Calculator!$B$34/Calculator!$F$15,1)))*IF(MOD(Calculator!$B$34/Calculator!$F$15,1)&lt;0.5,-1,1))^2))/(1-SQRT(((50*POWER(80,POWER(COS(PI()*MOD(Calculator!$B$34/Calculator!$F$15,1)),2))+MIN(500,MAX(30,100*EXP(-0.3*'VSWR Calculator'!$C$24)*(1+3*ABS(MOD('VSWR Calculator'!$C$23/Calculator!$F$15/2,1)-0.5))))/'VSWR Calculator'!$C$25)-$C97)^2+(1500*ABS(SIN(2*PI()*MOD(Calculator!$B$34/Calculator!$F$15,1)))*IF(MOD(Calculator!$B$34/Calculator!$F$15,1)&lt;0.5,-1,1))^2)/SQRT(((50*POWER(80,POWER(COS(PI()*MOD(Calculator!$B$34/Calculator!$F$15,1)),2))+MIN(500,MAX(30,100*EXP(-0.3*'VSWR Calculator'!$C$24)*(1+3*ABS(MOD('VSWR Calculator'!$C$23/Calculator!$F$15/2,1)-0.5))))/'VSWR Calculator'!$C$25)+$C97)^2+(1500*ABS(SIN(2*PI()*MOD(Calculator!$B$34/Calculator!$F$15,1)))*IF(MOD(Calculator!$B$34/Calculator!$F$15,1)&lt;0.5,-1,1))^2)),2))</f>
        <v>21.09</v>
      </c>
      <c r="GH97" s="253" t="str">
        <f aca="false">IF(OR(Calculator!$E$16&lt;&gt;"YES",Calculator!$B$34&lt;Calculator!$G$16),"—",ROUND((1+SQRT(((50*POWER(80,POWER(COS(PI()*MOD(Calculator!$B$34/Calculator!$F$16,1)),2))+MIN(500,MAX(30,100*EXP(-0.3*'VSWR Calculator'!$C$24)*(1+3*ABS(MOD('VSWR Calculator'!$C$23/Calculator!$F$16/2,1)-0.5))))/'VSWR Calculator'!$C$25)-$C97)^2+(1500*ABS(SIN(2*PI()*MOD(Calculator!$B$34/Calculator!$F$16,1)))*IF(MOD(Calculator!$B$34/Calculator!$F$16,1)&lt;0.5,-1,1))^2)/SQRT(((50*POWER(80,POWER(COS(PI()*MOD(Calculator!$B$34/Calculator!$F$16,1)),2))+MIN(500,MAX(30,100*EXP(-0.3*'VSWR Calculator'!$C$24)*(1+3*ABS(MOD('VSWR Calculator'!$C$23/Calculator!$F$16/2,1)-0.5))))/'VSWR Calculator'!$C$25)+$C97)^2+(1500*ABS(SIN(2*PI()*MOD(Calculator!$B$34/Calculator!$F$16,1)))*IF(MOD(Calculator!$B$34/Calculator!$F$16,1)&lt;0.5,-1,1))^2))/(1-SQRT(((50*POWER(80,POWER(COS(PI()*MOD(Calculator!$B$34/Calculator!$F$16,1)),2))+MIN(500,MAX(30,100*EXP(-0.3*'VSWR Calculator'!$C$24)*(1+3*ABS(MOD('VSWR Calculator'!$C$23/Calculator!$F$16/2,1)-0.5))))/'VSWR Calculator'!$C$25)-$C97)^2+(1500*ABS(SIN(2*PI()*MOD(Calculator!$B$34/Calculator!$F$16,1)))*IF(MOD(Calculator!$B$34/Calculator!$F$16,1)&lt;0.5,-1,1))^2)/SQRT(((50*POWER(80,POWER(COS(PI()*MOD(Calculator!$B$34/Calculator!$F$16,1)),2))+MIN(500,MAX(30,100*EXP(-0.3*'VSWR Calculator'!$C$24)*(1+3*ABS(MOD('VSWR Calculator'!$C$23/Calculator!$F$16/2,1)-0.5))))/'VSWR Calculator'!$C$25)+$C97)^2+(1500*ABS(SIN(2*PI()*MOD(Calculator!$B$34/Calculator!$F$16,1)))*IF(MOD(Calculator!$B$34/Calculator!$F$16,1)&lt;0.5,-1,1))^2)),2))</f>
        <v>—</v>
      </c>
      <c r="GI97" s="253" t="n">
        <f aca="false">IF(OR(Calculator!$E$17&lt;&gt;"YES",Calculator!$B$34&lt;Calculator!$G$17),"—",ROUND((1+SQRT(((50*POWER(80,POWER(COS(PI()*MOD(Calculator!$B$34/Calculator!$F$17,1)),2))+MIN(500,MAX(30,100*EXP(-0.3*'VSWR Calculator'!$C$24)*(1+3*ABS(MOD('VSWR Calculator'!$C$23/Calculator!$F$17/2,1)-0.5))))/'VSWR Calculator'!$C$25)-$C97)^2+(1500*ABS(SIN(2*PI()*MOD(Calculator!$B$34/Calculator!$F$17,1)))*IF(MOD(Calculator!$B$34/Calculator!$F$17,1)&lt;0.5,-1,1))^2)/SQRT(((50*POWER(80,POWER(COS(PI()*MOD(Calculator!$B$34/Calculator!$F$17,1)),2))+MIN(500,MAX(30,100*EXP(-0.3*'VSWR Calculator'!$C$24)*(1+3*ABS(MOD('VSWR Calculator'!$C$23/Calculator!$F$17/2,1)-0.5))))/'VSWR Calculator'!$C$25)+$C97)^2+(1500*ABS(SIN(2*PI()*MOD(Calculator!$B$34/Calculator!$F$17,1)))*IF(MOD(Calculator!$B$34/Calculator!$F$17,1)&lt;0.5,-1,1))^2))/(1-SQRT(((50*POWER(80,POWER(COS(PI()*MOD(Calculator!$B$34/Calculator!$F$17,1)),2))+MIN(500,MAX(30,100*EXP(-0.3*'VSWR Calculator'!$C$24)*(1+3*ABS(MOD('VSWR Calculator'!$C$23/Calculator!$F$17/2,1)-0.5))))/'VSWR Calculator'!$C$25)-$C97)^2+(1500*ABS(SIN(2*PI()*MOD(Calculator!$B$34/Calculator!$F$17,1)))*IF(MOD(Calculator!$B$34/Calculator!$F$17,1)&lt;0.5,-1,1))^2)/SQRT(((50*POWER(80,POWER(COS(PI()*MOD(Calculator!$B$34/Calculator!$F$17,1)),2))+MIN(500,MAX(30,100*EXP(-0.3*'VSWR Calculator'!$C$24)*(1+3*ABS(MOD('VSWR Calculator'!$C$23/Calculator!$F$17/2,1)-0.5))))/'VSWR Calculator'!$C$25)+$C97)^2+(1500*ABS(SIN(2*PI()*MOD(Calculator!$B$34/Calculator!$F$17,1)))*IF(MOD(Calculator!$B$34/Calculator!$F$17,1)&lt;0.5,-1,1))^2)),2))</f>
        <v>15.27</v>
      </c>
      <c r="GJ97" s="253" t="str">
        <f aca="false">IF(OR(Calculator!$E$18&lt;&gt;"YES",Calculator!$B$34&lt;Calculator!$G$18),"—",ROUND((1+SQRT(((50*POWER(80,POWER(COS(PI()*MOD(Calculator!$B$34/Calculator!$F$18,1)),2))+MIN(500,MAX(30,100*EXP(-0.3*'VSWR Calculator'!$C$24)*(1+3*ABS(MOD('VSWR Calculator'!$C$23/Calculator!$F$18/2,1)-0.5))))/'VSWR Calculator'!$C$25)-$C97)^2+(1500*ABS(SIN(2*PI()*MOD(Calculator!$B$34/Calculator!$F$18,1)))*IF(MOD(Calculator!$B$34/Calculator!$F$18,1)&lt;0.5,-1,1))^2)/SQRT(((50*POWER(80,POWER(COS(PI()*MOD(Calculator!$B$34/Calculator!$F$18,1)),2))+MIN(500,MAX(30,100*EXP(-0.3*'VSWR Calculator'!$C$24)*(1+3*ABS(MOD('VSWR Calculator'!$C$23/Calculator!$F$18/2,1)-0.5))))/'VSWR Calculator'!$C$25)+$C97)^2+(1500*ABS(SIN(2*PI()*MOD(Calculator!$B$34/Calculator!$F$18,1)))*IF(MOD(Calculator!$B$34/Calculator!$F$18,1)&lt;0.5,-1,1))^2))/(1-SQRT(((50*POWER(80,POWER(COS(PI()*MOD(Calculator!$B$34/Calculator!$F$18,1)),2))+MIN(500,MAX(30,100*EXP(-0.3*'VSWR Calculator'!$C$24)*(1+3*ABS(MOD('VSWR Calculator'!$C$23/Calculator!$F$18/2,1)-0.5))))/'VSWR Calculator'!$C$25)-$C97)^2+(1500*ABS(SIN(2*PI()*MOD(Calculator!$B$34/Calculator!$F$18,1)))*IF(MOD(Calculator!$B$34/Calculator!$F$18,1)&lt;0.5,-1,1))^2)/SQRT(((50*POWER(80,POWER(COS(PI()*MOD(Calculator!$B$34/Calculator!$F$18,1)),2))+MIN(500,MAX(30,100*EXP(-0.3*'VSWR Calculator'!$C$24)*(1+3*ABS(MOD('VSWR Calculator'!$C$23/Calculator!$F$18/2,1)-0.5))))/'VSWR Calculator'!$C$25)+$C97)^2+(1500*ABS(SIN(2*PI()*MOD(Calculator!$B$34/Calculator!$F$18,1)))*IF(MOD(Calculator!$B$34/Calculator!$F$18,1)&lt;0.5,-1,1))^2)),2))</f>
        <v>—</v>
      </c>
      <c r="GK97" s="253" t="str">
        <f aca="false">IF(OR(Calculator!$E$19&lt;&gt;"YES",Calculator!$B$34&lt;Calculator!$G$19),"—",ROUND((1+SQRT(((50*POWER(80,POWER(COS(PI()*MOD(Calculator!$B$34/Calculator!$F$19,1)),2))+MIN(500,MAX(30,100*EXP(-0.3*'VSWR Calculator'!$C$24)*(1+3*ABS(MOD('VSWR Calculator'!$C$23/Calculator!$F$19/2,1)-0.5))))/'VSWR Calculator'!$C$25)-$C97)^2+(1500*ABS(SIN(2*PI()*MOD(Calculator!$B$34/Calculator!$F$19,1)))*IF(MOD(Calculator!$B$34/Calculator!$F$19,1)&lt;0.5,-1,1))^2)/SQRT(((50*POWER(80,POWER(COS(PI()*MOD(Calculator!$B$34/Calculator!$F$19,1)),2))+MIN(500,MAX(30,100*EXP(-0.3*'VSWR Calculator'!$C$24)*(1+3*ABS(MOD('VSWR Calculator'!$C$23/Calculator!$F$19/2,1)-0.5))))/'VSWR Calculator'!$C$25)+$C97)^2+(1500*ABS(SIN(2*PI()*MOD(Calculator!$B$34/Calculator!$F$19,1)))*IF(MOD(Calculator!$B$34/Calculator!$F$19,1)&lt;0.5,-1,1))^2))/(1-SQRT(((50*POWER(80,POWER(COS(PI()*MOD(Calculator!$B$34/Calculator!$F$19,1)),2))+MIN(500,MAX(30,100*EXP(-0.3*'VSWR Calculator'!$C$24)*(1+3*ABS(MOD('VSWR Calculator'!$C$23/Calculator!$F$19/2,1)-0.5))))/'VSWR Calculator'!$C$25)-$C97)^2+(1500*ABS(SIN(2*PI()*MOD(Calculator!$B$34/Calculator!$F$19,1)))*IF(MOD(Calculator!$B$34/Calculator!$F$19,1)&lt;0.5,-1,1))^2)/SQRT(((50*POWER(80,POWER(COS(PI()*MOD(Calculator!$B$34/Calculator!$F$19,1)),2))+MIN(500,MAX(30,100*EXP(-0.3*'VSWR Calculator'!$C$24)*(1+3*ABS(MOD('VSWR Calculator'!$C$23/Calculator!$F$19/2,1)-0.5))))/'VSWR Calculator'!$C$25)+$C97)^2+(1500*ABS(SIN(2*PI()*MOD(Calculator!$B$34/Calculator!$F$19,1)))*IF(MOD(Calculator!$B$34/Calculator!$F$19,1)&lt;0.5,-1,1))^2)),2))</f>
        <v>—</v>
      </c>
      <c r="GL97" s="253" t="str">
        <f aca="false">IF(OR(Calculator!$E$20&lt;&gt;"YES",Calculator!$B$34&lt;Calculator!$G$20),"—",ROUND((1+SQRT(((50*POWER(80,POWER(COS(PI()*MOD(Calculator!$B$34/Calculator!$F$20,1)),2))+MIN(500,MAX(30,100*EXP(-0.3*'VSWR Calculator'!$C$24)*(1+3*ABS(MOD('VSWR Calculator'!$C$23/Calculator!$F$20/2,1)-0.5))))/'VSWR Calculator'!$C$25)-$C97)^2+(1500*ABS(SIN(2*PI()*MOD(Calculator!$B$34/Calculator!$F$20,1)))*IF(MOD(Calculator!$B$34/Calculator!$F$20,1)&lt;0.5,-1,1))^2)/SQRT(((50*POWER(80,POWER(COS(PI()*MOD(Calculator!$B$34/Calculator!$F$20,1)),2))+MIN(500,MAX(30,100*EXP(-0.3*'VSWR Calculator'!$C$24)*(1+3*ABS(MOD('VSWR Calculator'!$C$23/Calculator!$F$20/2,1)-0.5))))/'VSWR Calculator'!$C$25)+$C97)^2+(1500*ABS(SIN(2*PI()*MOD(Calculator!$B$34/Calculator!$F$20,1)))*IF(MOD(Calculator!$B$34/Calculator!$F$20,1)&lt;0.5,-1,1))^2))/(1-SQRT(((50*POWER(80,POWER(COS(PI()*MOD(Calculator!$B$34/Calculator!$F$20,1)),2))+MIN(500,MAX(30,100*EXP(-0.3*'VSWR Calculator'!$C$24)*(1+3*ABS(MOD('VSWR Calculator'!$C$23/Calculator!$F$20/2,1)-0.5))))/'VSWR Calculator'!$C$25)-$C97)^2+(1500*ABS(SIN(2*PI()*MOD(Calculator!$B$34/Calculator!$F$20,1)))*IF(MOD(Calculator!$B$34/Calculator!$F$20,1)&lt;0.5,-1,1))^2)/SQRT(((50*POWER(80,POWER(COS(PI()*MOD(Calculator!$B$34/Calculator!$F$20,1)),2))+MIN(500,MAX(30,100*EXP(-0.3*'VSWR Calculator'!$C$24)*(1+3*ABS(MOD('VSWR Calculator'!$C$23/Calculator!$F$20/2,1)-0.5))))/'VSWR Calculator'!$C$25)+$C97)^2+(1500*ABS(SIN(2*PI()*MOD(Calculator!$B$34/Calculator!$F$20,1)))*IF(MOD(Calculator!$B$34/Calculator!$F$20,1)&lt;0.5,-1,1))^2)),2))</f>
        <v>—</v>
      </c>
      <c r="GM97" s="253" t="str">
        <f aca="false">IF(OR(Calculator!$E$21&lt;&gt;"YES",Calculator!$B$34&lt;Calculator!$G$21),"—",ROUND((1+SQRT(((50*POWER(80,POWER(COS(PI()*MOD(Calculator!$B$34/Calculator!$F$21,1)),2))+MIN(500,MAX(30,100*EXP(-0.3*'VSWR Calculator'!$C$24)*(1+3*ABS(MOD('VSWR Calculator'!$C$23/Calculator!$F$21/2,1)-0.5))))/'VSWR Calculator'!$C$25)-$C97)^2+(1500*ABS(SIN(2*PI()*MOD(Calculator!$B$34/Calculator!$F$21,1)))*IF(MOD(Calculator!$B$34/Calculator!$F$21,1)&lt;0.5,-1,1))^2)/SQRT(((50*POWER(80,POWER(COS(PI()*MOD(Calculator!$B$34/Calculator!$F$21,1)),2))+MIN(500,MAX(30,100*EXP(-0.3*'VSWR Calculator'!$C$24)*(1+3*ABS(MOD('VSWR Calculator'!$C$23/Calculator!$F$21/2,1)-0.5))))/'VSWR Calculator'!$C$25)+$C97)^2+(1500*ABS(SIN(2*PI()*MOD(Calculator!$B$34/Calculator!$F$21,1)))*IF(MOD(Calculator!$B$34/Calculator!$F$21,1)&lt;0.5,-1,1))^2))/(1-SQRT(((50*POWER(80,POWER(COS(PI()*MOD(Calculator!$B$34/Calculator!$F$21,1)),2))+MIN(500,MAX(30,100*EXP(-0.3*'VSWR Calculator'!$C$24)*(1+3*ABS(MOD('VSWR Calculator'!$C$23/Calculator!$F$21/2,1)-0.5))))/'VSWR Calculator'!$C$25)-$C97)^2+(1500*ABS(SIN(2*PI()*MOD(Calculator!$B$34/Calculator!$F$21,1)))*IF(MOD(Calculator!$B$34/Calculator!$F$21,1)&lt;0.5,-1,1))^2)/SQRT(((50*POWER(80,POWER(COS(PI()*MOD(Calculator!$B$34/Calculator!$F$21,1)),2))+MIN(500,MAX(30,100*EXP(-0.3*'VSWR Calculator'!$C$24)*(1+3*ABS(MOD('VSWR Calculator'!$C$23/Calculator!$F$21/2,1)-0.5))))/'VSWR Calculator'!$C$25)+$C97)^2+(1500*ABS(SIN(2*PI()*MOD(Calculator!$B$34/Calculator!$F$21,1)))*IF(MOD(Calculator!$B$34/Calculator!$F$21,1)&lt;0.5,-1,1))^2)),2))</f>
        <v>—</v>
      </c>
      <c r="GN97" s="253" t="str">
        <f aca="false">IF(OR(Calculator!$E$22&lt;&gt;"YES",Calculator!$B$34&lt;Calculator!$G$22),"—",ROUND((1+SQRT(((50*POWER(80,POWER(COS(PI()*MOD(Calculator!$B$34/Calculator!$F$22,1)),2))+MIN(500,MAX(30,100*EXP(-0.3*'VSWR Calculator'!$C$24)*(1+3*ABS(MOD('VSWR Calculator'!$C$23/Calculator!$F$22/2,1)-0.5))))/'VSWR Calculator'!$C$25)-$C97)^2+(1500*ABS(SIN(2*PI()*MOD(Calculator!$B$34/Calculator!$F$22,1)))*IF(MOD(Calculator!$B$34/Calculator!$F$22,1)&lt;0.5,-1,1))^2)/SQRT(((50*POWER(80,POWER(COS(PI()*MOD(Calculator!$B$34/Calculator!$F$22,1)),2))+MIN(500,MAX(30,100*EXP(-0.3*'VSWR Calculator'!$C$24)*(1+3*ABS(MOD('VSWR Calculator'!$C$23/Calculator!$F$22/2,1)-0.5))))/'VSWR Calculator'!$C$25)+$C97)^2+(1500*ABS(SIN(2*PI()*MOD(Calculator!$B$34/Calculator!$F$22,1)))*IF(MOD(Calculator!$B$34/Calculator!$F$22,1)&lt;0.5,-1,1))^2))/(1-SQRT(((50*POWER(80,POWER(COS(PI()*MOD(Calculator!$B$34/Calculator!$F$22,1)),2))+MIN(500,MAX(30,100*EXP(-0.3*'VSWR Calculator'!$C$24)*(1+3*ABS(MOD('VSWR Calculator'!$C$23/Calculator!$F$22/2,1)-0.5))))/'VSWR Calculator'!$C$25)-$C97)^2+(1500*ABS(SIN(2*PI()*MOD(Calculator!$B$34/Calculator!$F$22,1)))*IF(MOD(Calculator!$B$34/Calculator!$F$22,1)&lt;0.5,-1,1))^2)/SQRT(((50*POWER(80,POWER(COS(PI()*MOD(Calculator!$B$34/Calculator!$F$22,1)),2))+MIN(500,MAX(30,100*EXP(-0.3*'VSWR Calculator'!$C$24)*(1+3*ABS(MOD('VSWR Calculator'!$C$23/Calculator!$F$22/2,1)-0.5))))/'VSWR Calculator'!$C$25)+$C97)^2+(1500*ABS(SIN(2*PI()*MOD(Calculator!$B$34/Calculator!$F$22,1)))*IF(MOD(Calculator!$B$34/Calculator!$F$22,1)&lt;0.5,-1,1))^2)),2))</f>
        <v>—</v>
      </c>
      <c r="GO97" s="253" t="n">
        <f aca="false">IFERROR(ROUND((IF(ISNUMBER(GD97),GD97,0)+IF(ISNUMBER(GE97),GE97,0)+IF(ISNUMBER(GF97),GF97,0)+IF(ISNUMBER(GG97),GG97,0)+IF(ISNUMBER(GH97),GH97,0)+IF(ISNUMBER(GI97),GI97,0)+IF(ISNUMBER(GJ97),GJ97,0)+IF(ISNUMBER(GK97),GK97,0)+IF(ISNUMBER(GL97),GL97,0)+IF(ISNUMBER(GM97),GM97,0)+IF(ISNUMBER(GN97),GN97,0))/(IF(ISNUMBER(GD97),1,0)+IF(ISNUMBER(GE97),1,0)+IF(ISNUMBER(GF97),1,0)+IF(ISNUMBER(GG97),1,0)+IF(ISNUMBER(GH97),1,0)+IF(ISNUMBER(GI97),1,0)+IF(ISNUMBER(GJ97),1,0)+IF(ISNUMBER(GK97),1,0)+IF(ISNUMBER(GL97),1,0)+IF(ISNUMBER(GM97),1,0)+IF(ISNUMBER(GN97),1,0)),4),"")</f>
        <v>18.18</v>
      </c>
      <c r="GP97" s="253" t="str">
        <f aca="false">IF(OR(Calculator!$E$12&lt;&gt;"YES",Calculator!$B$35&lt;Calculator!$G$12),"—",ROUND((1+SQRT(((50*POWER(80,POWER(COS(PI()*MOD(Calculator!$B$35/Calculator!$F$12,1)),2))+MIN(500,MAX(30,100*EXP(-0.3*'VSWR Calculator'!$C$24)*(1+3*ABS(MOD('VSWR Calculator'!$C$23/Calculator!$F$12/2,1)-0.5))))/'VSWR Calculator'!$C$25)-$C97)^2+(1500*ABS(SIN(2*PI()*MOD(Calculator!$B$35/Calculator!$F$12,1)))*IF(MOD(Calculator!$B$35/Calculator!$F$12,1)&lt;0.5,-1,1))^2)/SQRT(((50*POWER(80,POWER(COS(PI()*MOD(Calculator!$B$35/Calculator!$F$12,1)),2))+MIN(500,MAX(30,100*EXP(-0.3*'VSWR Calculator'!$C$24)*(1+3*ABS(MOD('VSWR Calculator'!$C$23/Calculator!$F$12/2,1)-0.5))))/'VSWR Calculator'!$C$25)+$C97)^2+(1500*ABS(SIN(2*PI()*MOD(Calculator!$B$35/Calculator!$F$12,1)))*IF(MOD(Calculator!$B$35/Calculator!$F$12,1)&lt;0.5,-1,1))^2))/(1-SQRT(((50*POWER(80,POWER(COS(PI()*MOD(Calculator!$B$35/Calculator!$F$12,1)),2))+MIN(500,MAX(30,100*EXP(-0.3*'VSWR Calculator'!$C$24)*(1+3*ABS(MOD('VSWR Calculator'!$C$23/Calculator!$F$12/2,1)-0.5))))/'VSWR Calculator'!$C$25)-$C97)^2+(1500*ABS(SIN(2*PI()*MOD(Calculator!$B$35/Calculator!$F$12,1)))*IF(MOD(Calculator!$B$35/Calculator!$F$12,1)&lt;0.5,-1,1))^2)/SQRT(((50*POWER(80,POWER(COS(PI()*MOD(Calculator!$B$35/Calculator!$F$12,1)),2))+MIN(500,MAX(30,100*EXP(-0.3*'VSWR Calculator'!$C$24)*(1+3*ABS(MOD('VSWR Calculator'!$C$23/Calculator!$F$12/2,1)-0.5))))/'VSWR Calculator'!$C$25)+$C97)^2+(1500*ABS(SIN(2*PI()*MOD(Calculator!$B$35/Calculator!$F$12,1)))*IF(MOD(Calculator!$B$35/Calculator!$F$12,1)&lt;0.5,-1,1))^2)),2))</f>
        <v>—</v>
      </c>
      <c r="GQ97" s="253" t="str">
        <f aca="false">IF(OR(Calculator!$E$13&lt;&gt;"YES",Calculator!$B$35&lt;Calculator!$G$13),"—",ROUND((1+SQRT(((50*POWER(80,POWER(COS(PI()*MOD(Calculator!$B$35/Calculator!$F$13,1)),2))+MIN(500,MAX(30,100*EXP(-0.3*'VSWR Calculator'!$C$24)*(1+3*ABS(MOD('VSWR Calculator'!$C$23/Calculator!$F$13/2,1)-0.5))))/'VSWR Calculator'!$C$25)-$C97)^2+(1500*ABS(SIN(2*PI()*MOD(Calculator!$B$35/Calculator!$F$13,1)))*IF(MOD(Calculator!$B$35/Calculator!$F$13,1)&lt;0.5,-1,1))^2)/SQRT(((50*POWER(80,POWER(COS(PI()*MOD(Calculator!$B$35/Calculator!$F$13,1)),2))+MIN(500,MAX(30,100*EXP(-0.3*'VSWR Calculator'!$C$24)*(1+3*ABS(MOD('VSWR Calculator'!$C$23/Calculator!$F$13/2,1)-0.5))))/'VSWR Calculator'!$C$25)+$C97)^2+(1500*ABS(SIN(2*PI()*MOD(Calculator!$B$35/Calculator!$F$13,1)))*IF(MOD(Calculator!$B$35/Calculator!$F$13,1)&lt;0.5,-1,1))^2))/(1-SQRT(((50*POWER(80,POWER(COS(PI()*MOD(Calculator!$B$35/Calculator!$F$13,1)),2))+MIN(500,MAX(30,100*EXP(-0.3*'VSWR Calculator'!$C$24)*(1+3*ABS(MOD('VSWR Calculator'!$C$23/Calculator!$F$13/2,1)-0.5))))/'VSWR Calculator'!$C$25)-$C97)^2+(1500*ABS(SIN(2*PI()*MOD(Calculator!$B$35/Calculator!$F$13,1)))*IF(MOD(Calculator!$B$35/Calculator!$F$13,1)&lt;0.5,-1,1))^2)/SQRT(((50*POWER(80,POWER(COS(PI()*MOD(Calculator!$B$35/Calculator!$F$13,1)),2))+MIN(500,MAX(30,100*EXP(-0.3*'VSWR Calculator'!$C$24)*(1+3*ABS(MOD('VSWR Calculator'!$C$23/Calculator!$F$13/2,1)-0.5))))/'VSWR Calculator'!$C$25)+$C97)^2+(1500*ABS(SIN(2*PI()*MOD(Calculator!$B$35/Calculator!$F$13,1)))*IF(MOD(Calculator!$B$35/Calculator!$F$13,1)&lt;0.5,-1,1))^2)),2))</f>
        <v>—</v>
      </c>
      <c r="GR97" s="253" t="str">
        <f aca="false">IF(OR(Calculator!$E$14&lt;&gt;"YES",Calculator!$B$35&lt;Calculator!$G$14),"—",ROUND((1+SQRT(((50*POWER(80,POWER(COS(PI()*MOD(Calculator!$B$35/Calculator!$F$14,1)),2))+MIN(500,MAX(30,100*EXP(-0.3*'VSWR Calculator'!$C$24)*(1+3*ABS(MOD('VSWR Calculator'!$C$23/Calculator!$F$14/2,1)-0.5))))/'VSWR Calculator'!$C$25)-$C97)^2+(1500*ABS(SIN(2*PI()*MOD(Calculator!$B$35/Calculator!$F$14,1)))*IF(MOD(Calculator!$B$35/Calculator!$F$14,1)&lt;0.5,-1,1))^2)/SQRT(((50*POWER(80,POWER(COS(PI()*MOD(Calculator!$B$35/Calculator!$F$14,1)),2))+MIN(500,MAX(30,100*EXP(-0.3*'VSWR Calculator'!$C$24)*(1+3*ABS(MOD('VSWR Calculator'!$C$23/Calculator!$F$14/2,1)-0.5))))/'VSWR Calculator'!$C$25)+$C97)^2+(1500*ABS(SIN(2*PI()*MOD(Calculator!$B$35/Calculator!$F$14,1)))*IF(MOD(Calculator!$B$35/Calculator!$F$14,1)&lt;0.5,-1,1))^2))/(1-SQRT(((50*POWER(80,POWER(COS(PI()*MOD(Calculator!$B$35/Calculator!$F$14,1)),2))+MIN(500,MAX(30,100*EXP(-0.3*'VSWR Calculator'!$C$24)*(1+3*ABS(MOD('VSWR Calculator'!$C$23/Calculator!$F$14/2,1)-0.5))))/'VSWR Calculator'!$C$25)-$C97)^2+(1500*ABS(SIN(2*PI()*MOD(Calculator!$B$35/Calculator!$F$14,1)))*IF(MOD(Calculator!$B$35/Calculator!$F$14,1)&lt;0.5,-1,1))^2)/SQRT(((50*POWER(80,POWER(COS(PI()*MOD(Calculator!$B$35/Calculator!$F$14,1)),2))+MIN(500,MAX(30,100*EXP(-0.3*'VSWR Calculator'!$C$24)*(1+3*ABS(MOD('VSWR Calculator'!$C$23/Calculator!$F$14/2,1)-0.5))))/'VSWR Calculator'!$C$25)+$C97)^2+(1500*ABS(SIN(2*PI()*MOD(Calculator!$B$35/Calculator!$F$14,1)))*IF(MOD(Calculator!$B$35/Calculator!$F$14,1)&lt;0.5,-1,1))^2)),2))</f>
        <v>—</v>
      </c>
      <c r="GS97" s="253" t="n">
        <f aca="false">IF(OR(Calculator!$E$15&lt;&gt;"YES",Calculator!$B$35&lt;Calculator!$G$15),"—",ROUND((1+SQRT(((50*POWER(80,POWER(COS(PI()*MOD(Calculator!$B$35/Calculator!$F$15,1)),2))+MIN(500,MAX(30,100*EXP(-0.3*'VSWR Calculator'!$C$24)*(1+3*ABS(MOD('VSWR Calculator'!$C$23/Calculator!$F$15/2,1)-0.5))))/'VSWR Calculator'!$C$25)-$C97)^2+(1500*ABS(SIN(2*PI()*MOD(Calculator!$B$35/Calculator!$F$15,1)))*IF(MOD(Calculator!$B$35/Calculator!$F$15,1)&lt;0.5,-1,1))^2)/SQRT(((50*POWER(80,POWER(COS(PI()*MOD(Calculator!$B$35/Calculator!$F$15,1)),2))+MIN(500,MAX(30,100*EXP(-0.3*'VSWR Calculator'!$C$24)*(1+3*ABS(MOD('VSWR Calculator'!$C$23/Calculator!$F$15/2,1)-0.5))))/'VSWR Calculator'!$C$25)+$C97)^2+(1500*ABS(SIN(2*PI()*MOD(Calculator!$B$35/Calculator!$F$15,1)))*IF(MOD(Calculator!$B$35/Calculator!$F$15,1)&lt;0.5,-1,1))^2))/(1-SQRT(((50*POWER(80,POWER(COS(PI()*MOD(Calculator!$B$35/Calculator!$F$15,1)),2))+MIN(500,MAX(30,100*EXP(-0.3*'VSWR Calculator'!$C$24)*(1+3*ABS(MOD('VSWR Calculator'!$C$23/Calculator!$F$15/2,1)-0.5))))/'VSWR Calculator'!$C$25)-$C97)^2+(1500*ABS(SIN(2*PI()*MOD(Calculator!$B$35/Calculator!$F$15,1)))*IF(MOD(Calculator!$B$35/Calculator!$F$15,1)&lt;0.5,-1,1))^2)/SQRT(((50*POWER(80,POWER(COS(PI()*MOD(Calculator!$B$35/Calculator!$F$15,1)),2))+MIN(500,MAX(30,100*EXP(-0.3*'VSWR Calculator'!$C$24)*(1+3*ABS(MOD('VSWR Calculator'!$C$23/Calculator!$F$15/2,1)-0.5))))/'VSWR Calculator'!$C$25)+$C97)^2+(1500*ABS(SIN(2*PI()*MOD(Calculator!$B$35/Calculator!$F$15,1)))*IF(MOD(Calculator!$B$35/Calculator!$F$15,1)&lt;0.5,-1,1))^2)),2))</f>
        <v>2.6</v>
      </c>
      <c r="GT97" s="253" t="str">
        <f aca="false">IF(OR(Calculator!$E$16&lt;&gt;"YES",Calculator!$B$35&lt;Calculator!$G$16),"—",ROUND((1+SQRT(((50*POWER(80,POWER(COS(PI()*MOD(Calculator!$B$35/Calculator!$F$16,1)),2))+MIN(500,MAX(30,100*EXP(-0.3*'VSWR Calculator'!$C$24)*(1+3*ABS(MOD('VSWR Calculator'!$C$23/Calculator!$F$16/2,1)-0.5))))/'VSWR Calculator'!$C$25)-$C97)^2+(1500*ABS(SIN(2*PI()*MOD(Calculator!$B$35/Calculator!$F$16,1)))*IF(MOD(Calculator!$B$35/Calculator!$F$16,1)&lt;0.5,-1,1))^2)/SQRT(((50*POWER(80,POWER(COS(PI()*MOD(Calculator!$B$35/Calculator!$F$16,1)),2))+MIN(500,MAX(30,100*EXP(-0.3*'VSWR Calculator'!$C$24)*(1+3*ABS(MOD('VSWR Calculator'!$C$23/Calculator!$F$16/2,1)-0.5))))/'VSWR Calculator'!$C$25)+$C97)^2+(1500*ABS(SIN(2*PI()*MOD(Calculator!$B$35/Calculator!$F$16,1)))*IF(MOD(Calculator!$B$35/Calculator!$F$16,1)&lt;0.5,-1,1))^2))/(1-SQRT(((50*POWER(80,POWER(COS(PI()*MOD(Calculator!$B$35/Calculator!$F$16,1)),2))+MIN(500,MAX(30,100*EXP(-0.3*'VSWR Calculator'!$C$24)*(1+3*ABS(MOD('VSWR Calculator'!$C$23/Calculator!$F$16/2,1)-0.5))))/'VSWR Calculator'!$C$25)-$C97)^2+(1500*ABS(SIN(2*PI()*MOD(Calculator!$B$35/Calculator!$F$16,1)))*IF(MOD(Calculator!$B$35/Calculator!$F$16,1)&lt;0.5,-1,1))^2)/SQRT(((50*POWER(80,POWER(COS(PI()*MOD(Calculator!$B$35/Calculator!$F$16,1)),2))+MIN(500,MAX(30,100*EXP(-0.3*'VSWR Calculator'!$C$24)*(1+3*ABS(MOD('VSWR Calculator'!$C$23/Calculator!$F$16/2,1)-0.5))))/'VSWR Calculator'!$C$25)+$C97)^2+(1500*ABS(SIN(2*PI()*MOD(Calculator!$B$35/Calculator!$F$16,1)))*IF(MOD(Calculator!$B$35/Calculator!$F$16,1)&lt;0.5,-1,1))^2)),2))</f>
        <v>—</v>
      </c>
      <c r="GU97" s="253" t="n">
        <f aca="false">IF(OR(Calculator!$E$17&lt;&gt;"YES",Calculator!$B$35&lt;Calculator!$G$17),"—",ROUND((1+SQRT(((50*POWER(80,POWER(COS(PI()*MOD(Calculator!$B$35/Calculator!$F$17,1)),2))+MIN(500,MAX(30,100*EXP(-0.3*'VSWR Calculator'!$C$24)*(1+3*ABS(MOD('VSWR Calculator'!$C$23/Calculator!$F$17/2,1)-0.5))))/'VSWR Calculator'!$C$25)-$C97)^2+(1500*ABS(SIN(2*PI()*MOD(Calculator!$B$35/Calculator!$F$17,1)))*IF(MOD(Calculator!$B$35/Calculator!$F$17,1)&lt;0.5,-1,1))^2)/SQRT(((50*POWER(80,POWER(COS(PI()*MOD(Calculator!$B$35/Calculator!$F$17,1)),2))+MIN(500,MAX(30,100*EXP(-0.3*'VSWR Calculator'!$C$24)*(1+3*ABS(MOD('VSWR Calculator'!$C$23/Calculator!$F$17/2,1)-0.5))))/'VSWR Calculator'!$C$25)+$C97)^2+(1500*ABS(SIN(2*PI()*MOD(Calculator!$B$35/Calculator!$F$17,1)))*IF(MOD(Calculator!$B$35/Calculator!$F$17,1)&lt;0.5,-1,1))^2))/(1-SQRT(((50*POWER(80,POWER(COS(PI()*MOD(Calculator!$B$35/Calculator!$F$17,1)),2))+MIN(500,MAX(30,100*EXP(-0.3*'VSWR Calculator'!$C$24)*(1+3*ABS(MOD('VSWR Calculator'!$C$23/Calculator!$F$17/2,1)-0.5))))/'VSWR Calculator'!$C$25)-$C97)^2+(1500*ABS(SIN(2*PI()*MOD(Calculator!$B$35/Calculator!$F$17,1)))*IF(MOD(Calculator!$B$35/Calculator!$F$17,1)&lt;0.5,-1,1))^2)/SQRT(((50*POWER(80,POWER(COS(PI()*MOD(Calculator!$B$35/Calculator!$F$17,1)),2))+MIN(500,MAX(30,100*EXP(-0.3*'VSWR Calculator'!$C$24)*(1+3*ABS(MOD('VSWR Calculator'!$C$23/Calculator!$F$17/2,1)-0.5))))/'VSWR Calculator'!$C$25)+$C97)^2+(1500*ABS(SIN(2*PI()*MOD(Calculator!$B$35/Calculator!$F$17,1)))*IF(MOD(Calculator!$B$35/Calculator!$F$17,1)&lt;0.5,-1,1))^2)),2))</f>
        <v>21.53</v>
      </c>
      <c r="GV97" s="253" t="str">
        <f aca="false">IF(OR(Calculator!$E$18&lt;&gt;"YES",Calculator!$B$35&lt;Calculator!$G$18),"—",ROUND((1+SQRT(((50*POWER(80,POWER(COS(PI()*MOD(Calculator!$B$35/Calculator!$F$18,1)),2))+MIN(500,MAX(30,100*EXP(-0.3*'VSWR Calculator'!$C$24)*(1+3*ABS(MOD('VSWR Calculator'!$C$23/Calculator!$F$18/2,1)-0.5))))/'VSWR Calculator'!$C$25)-$C97)^2+(1500*ABS(SIN(2*PI()*MOD(Calculator!$B$35/Calculator!$F$18,1)))*IF(MOD(Calculator!$B$35/Calculator!$F$18,1)&lt;0.5,-1,1))^2)/SQRT(((50*POWER(80,POWER(COS(PI()*MOD(Calculator!$B$35/Calculator!$F$18,1)),2))+MIN(500,MAX(30,100*EXP(-0.3*'VSWR Calculator'!$C$24)*(1+3*ABS(MOD('VSWR Calculator'!$C$23/Calculator!$F$18/2,1)-0.5))))/'VSWR Calculator'!$C$25)+$C97)^2+(1500*ABS(SIN(2*PI()*MOD(Calculator!$B$35/Calculator!$F$18,1)))*IF(MOD(Calculator!$B$35/Calculator!$F$18,1)&lt;0.5,-1,1))^2))/(1-SQRT(((50*POWER(80,POWER(COS(PI()*MOD(Calculator!$B$35/Calculator!$F$18,1)),2))+MIN(500,MAX(30,100*EXP(-0.3*'VSWR Calculator'!$C$24)*(1+3*ABS(MOD('VSWR Calculator'!$C$23/Calculator!$F$18/2,1)-0.5))))/'VSWR Calculator'!$C$25)-$C97)^2+(1500*ABS(SIN(2*PI()*MOD(Calculator!$B$35/Calculator!$F$18,1)))*IF(MOD(Calculator!$B$35/Calculator!$F$18,1)&lt;0.5,-1,1))^2)/SQRT(((50*POWER(80,POWER(COS(PI()*MOD(Calculator!$B$35/Calculator!$F$18,1)),2))+MIN(500,MAX(30,100*EXP(-0.3*'VSWR Calculator'!$C$24)*(1+3*ABS(MOD('VSWR Calculator'!$C$23/Calculator!$F$18/2,1)-0.5))))/'VSWR Calculator'!$C$25)+$C97)^2+(1500*ABS(SIN(2*PI()*MOD(Calculator!$B$35/Calculator!$F$18,1)))*IF(MOD(Calculator!$B$35/Calculator!$F$18,1)&lt;0.5,-1,1))^2)),2))</f>
        <v>—</v>
      </c>
      <c r="GW97" s="253" t="str">
        <f aca="false">IF(OR(Calculator!$E$19&lt;&gt;"YES",Calculator!$B$35&lt;Calculator!$G$19),"—",ROUND((1+SQRT(((50*POWER(80,POWER(COS(PI()*MOD(Calculator!$B$35/Calculator!$F$19,1)),2))+MIN(500,MAX(30,100*EXP(-0.3*'VSWR Calculator'!$C$24)*(1+3*ABS(MOD('VSWR Calculator'!$C$23/Calculator!$F$19/2,1)-0.5))))/'VSWR Calculator'!$C$25)-$C97)^2+(1500*ABS(SIN(2*PI()*MOD(Calculator!$B$35/Calculator!$F$19,1)))*IF(MOD(Calculator!$B$35/Calculator!$F$19,1)&lt;0.5,-1,1))^2)/SQRT(((50*POWER(80,POWER(COS(PI()*MOD(Calculator!$B$35/Calculator!$F$19,1)),2))+MIN(500,MAX(30,100*EXP(-0.3*'VSWR Calculator'!$C$24)*(1+3*ABS(MOD('VSWR Calculator'!$C$23/Calculator!$F$19/2,1)-0.5))))/'VSWR Calculator'!$C$25)+$C97)^2+(1500*ABS(SIN(2*PI()*MOD(Calculator!$B$35/Calculator!$F$19,1)))*IF(MOD(Calculator!$B$35/Calculator!$F$19,1)&lt;0.5,-1,1))^2))/(1-SQRT(((50*POWER(80,POWER(COS(PI()*MOD(Calculator!$B$35/Calculator!$F$19,1)),2))+MIN(500,MAX(30,100*EXP(-0.3*'VSWR Calculator'!$C$24)*(1+3*ABS(MOD('VSWR Calculator'!$C$23/Calculator!$F$19/2,1)-0.5))))/'VSWR Calculator'!$C$25)-$C97)^2+(1500*ABS(SIN(2*PI()*MOD(Calculator!$B$35/Calculator!$F$19,1)))*IF(MOD(Calculator!$B$35/Calculator!$F$19,1)&lt;0.5,-1,1))^2)/SQRT(((50*POWER(80,POWER(COS(PI()*MOD(Calculator!$B$35/Calculator!$F$19,1)),2))+MIN(500,MAX(30,100*EXP(-0.3*'VSWR Calculator'!$C$24)*(1+3*ABS(MOD('VSWR Calculator'!$C$23/Calculator!$F$19/2,1)-0.5))))/'VSWR Calculator'!$C$25)+$C97)^2+(1500*ABS(SIN(2*PI()*MOD(Calculator!$B$35/Calculator!$F$19,1)))*IF(MOD(Calculator!$B$35/Calculator!$F$19,1)&lt;0.5,-1,1))^2)),2))</f>
        <v>—</v>
      </c>
      <c r="GX97" s="253" t="str">
        <f aca="false">IF(OR(Calculator!$E$20&lt;&gt;"YES",Calculator!$B$35&lt;Calculator!$G$20),"—",ROUND((1+SQRT(((50*POWER(80,POWER(COS(PI()*MOD(Calculator!$B$35/Calculator!$F$20,1)),2))+MIN(500,MAX(30,100*EXP(-0.3*'VSWR Calculator'!$C$24)*(1+3*ABS(MOD('VSWR Calculator'!$C$23/Calculator!$F$20/2,1)-0.5))))/'VSWR Calculator'!$C$25)-$C97)^2+(1500*ABS(SIN(2*PI()*MOD(Calculator!$B$35/Calculator!$F$20,1)))*IF(MOD(Calculator!$B$35/Calculator!$F$20,1)&lt;0.5,-1,1))^2)/SQRT(((50*POWER(80,POWER(COS(PI()*MOD(Calculator!$B$35/Calculator!$F$20,1)),2))+MIN(500,MAX(30,100*EXP(-0.3*'VSWR Calculator'!$C$24)*(1+3*ABS(MOD('VSWR Calculator'!$C$23/Calculator!$F$20/2,1)-0.5))))/'VSWR Calculator'!$C$25)+$C97)^2+(1500*ABS(SIN(2*PI()*MOD(Calculator!$B$35/Calculator!$F$20,1)))*IF(MOD(Calculator!$B$35/Calculator!$F$20,1)&lt;0.5,-1,1))^2))/(1-SQRT(((50*POWER(80,POWER(COS(PI()*MOD(Calculator!$B$35/Calculator!$F$20,1)),2))+MIN(500,MAX(30,100*EXP(-0.3*'VSWR Calculator'!$C$24)*(1+3*ABS(MOD('VSWR Calculator'!$C$23/Calculator!$F$20/2,1)-0.5))))/'VSWR Calculator'!$C$25)-$C97)^2+(1500*ABS(SIN(2*PI()*MOD(Calculator!$B$35/Calculator!$F$20,1)))*IF(MOD(Calculator!$B$35/Calculator!$F$20,1)&lt;0.5,-1,1))^2)/SQRT(((50*POWER(80,POWER(COS(PI()*MOD(Calculator!$B$35/Calculator!$F$20,1)),2))+MIN(500,MAX(30,100*EXP(-0.3*'VSWR Calculator'!$C$24)*(1+3*ABS(MOD('VSWR Calculator'!$C$23/Calculator!$F$20/2,1)-0.5))))/'VSWR Calculator'!$C$25)+$C97)^2+(1500*ABS(SIN(2*PI()*MOD(Calculator!$B$35/Calculator!$F$20,1)))*IF(MOD(Calculator!$B$35/Calculator!$F$20,1)&lt;0.5,-1,1))^2)),2))</f>
        <v>—</v>
      </c>
      <c r="GY97" s="253" t="str">
        <f aca="false">IF(OR(Calculator!$E$21&lt;&gt;"YES",Calculator!$B$35&lt;Calculator!$G$21),"—",ROUND((1+SQRT(((50*POWER(80,POWER(COS(PI()*MOD(Calculator!$B$35/Calculator!$F$21,1)),2))+MIN(500,MAX(30,100*EXP(-0.3*'VSWR Calculator'!$C$24)*(1+3*ABS(MOD('VSWR Calculator'!$C$23/Calculator!$F$21/2,1)-0.5))))/'VSWR Calculator'!$C$25)-$C97)^2+(1500*ABS(SIN(2*PI()*MOD(Calculator!$B$35/Calculator!$F$21,1)))*IF(MOD(Calculator!$B$35/Calculator!$F$21,1)&lt;0.5,-1,1))^2)/SQRT(((50*POWER(80,POWER(COS(PI()*MOD(Calculator!$B$35/Calculator!$F$21,1)),2))+MIN(500,MAX(30,100*EXP(-0.3*'VSWR Calculator'!$C$24)*(1+3*ABS(MOD('VSWR Calculator'!$C$23/Calculator!$F$21/2,1)-0.5))))/'VSWR Calculator'!$C$25)+$C97)^2+(1500*ABS(SIN(2*PI()*MOD(Calculator!$B$35/Calculator!$F$21,1)))*IF(MOD(Calculator!$B$35/Calculator!$F$21,1)&lt;0.5,-1,1))^2))/(1-SQRT(((50*POWER(80,POWER(COS(PI()*MOD(Calculator!$B$35/Calculator!$F$21,1)),2))+MIN(500,MAX(30,100*EXP(-0.3*'VSWR Calculator'!$C$24)*(1+3*ABS(MOD('VSWR Calculator'!$C$23/Calculator!$F$21/2,1)-0.5))))/'VSWR Calculator'!$C$25)-$C97)^2+(1500*ABS(SIN(2*PI()*MOD(Calculator!$B$35/Calculator!$F$21,1)))*IF(MOD(Calculator!$B$35/Calculator!$F$21,1)&lt;0.5,-1,1))^2)/SQRT(((50*POWER(80,POWER(COS(PI()*MOD(Calculator!$B$35/Calculator!$F$21,1)),2))+MIN(500,MAX(30,100*EXP(-0.3*'VSWR Calculator'!$C$24)*(1+3*ABS(MOD('VSWR Calculator'!$C$23/Calculator!$F$21/2,1)-0.5))))/'VSWR Calculator'!$C$25)+$C97)^2+(1500*ABS(SIN(2*PI()*MOD(Calculator!$B$35/Calculator!$F$21,1)))*IF(MOD(Calculator!$B$35/Calculator!$F$21,1)&lt;0.5,-1,1))^2)),2))</f>
        <v>—</v>
      </c>
      <c r="GZ97" s="253" t="str">
        <f aca="false">IF(OR(Calculator!$E$22&lt;&gt;"YES",Calculator!$B$35&lt;Calculator!$G$22),"—",ROUND((1+SQRT(((50*POWER(80,POWER(COS(PI()*MOD(Calculator!$B$35/Calculator!$F$22,1)),2))+MIN(500,MAX(30,100*EXP(-0.3*'VSWR Calculator'!$C$24)*(1+3*ABS(MOD('VSWR Calculator'!$C$23/Calculator!$F$22/2,1)-0.5))))/'VSWR Calculator'!$C$25)-$C97)^2+(1500*ABS(SIN(2*PI()*MOD(Calculator!$B$35/Calculator!$F$22,1)))*IF(MOD(Calculator!$B$35/Calculator!$F$22,1)&lt;0.5,-1,1))^2)/SQRT(((50*POWER(80,POWER(COS(PI()*MOD(Calculator!$B$35/Calculator!$F$22,1)),2))+MIN(500,MAX(30,100*EXP(-0.3*'VSWR Calculator'!$C$24)*(1+3*ABS(MOD('VSWR Calculator'!$C$23/Calculator!$F$22/2,1)-0.5))))/'VSWR Calculator'!$C$25)+$C97)^2+(1500*ABS(SIN(2*PI()*MOD(Calculator!$B$35/Calculator!$F$22,1)))*IF(MOD(Calculator!$B$35/Calculator!$F$22,1)&lt;0.5,-1,1))^2))/(1-SQRT(((50*POWER(80,POWER(COS(PI()*MOD(Calculator!$B$35/Calculator!$F$22,1)),2))+MIN(500,MAX(30,100*EXP(-0.3*'VSWR Calculator'!$C$24)*(1+3*ABS(MOD('VSWR Calculator'!$C$23/Calculator!$F$22/2,1)-0.5))))/'VSWR Calculator'!$C$25)-$C97)^2+(1500*ABS(SIN(2*PI()*MOD(Calculator!$B$35/Calculator!$F$22,1)))*IF(MOD(Calculator!$B$35/Calculator!$F$22,1)&lt;0.5,-1,1))^2)/SQRT(((50*POWER(80,POWER(COS(PI()*MOD(Calculator!$B$35/Calculator!$F$22,1)),2))+MIN(500,MAX(30,100*EXP(-0.3*'VSWR Calculator'!$C$24)*(1+3*ABS(MOD('VSWR Calculator'!$C$23/Calculator!$F$22/2,1)-0.5))))/'VSWR Calculator'!$C$25)+$C97)^2+(1500*ABS(SIN(2*PI()*MOD(Calculator!$B$35/Calculator!$F$22,1)))*IF(MOD(Calculator!$B$35/Calculator!$F$22,1)&lt;0.5,-1,1))^2)),2))</f>
        <v>—</v>
      </c>
      <c r="HA97" s="253" t="n">
        <f aca="false">IFERROR(ROUND((IF(ISNUMBER(GP97),GP97,0)+IF(ISNUMBER(GQ97),GQ97,0)+IF(ISNUMBER(GR97),GR97,0)+IF(ISNUMBER(GS97),GS97,0)+IF(ISNUMBER(GT97),GT97,0)+IF(ISNUMBER(GU97),GU97,0)+IF(ISNUMBER(GV97),GV97,0)+IF(ISNUMBER(GW97),GW97,0)+IF(ISNUMBER(GX97),GX97,0)+IF(ISNUMBER(GY97),GY97,0)+IF(ISNUMBER(GZ97),GZ97,0))/(IF(ISNUMBER(GP97),1,0)+IF(ISNUMBER(GQ97),1,0)+IF(ISNUMBER(GR97),1,0)+IF(ISNUMBER(GS97),1,0)+IF(ISNUMBER(GT97),1,0)+IF(ISNUMBER(GU97),1,0)+IF(ISNUMBER(GV97),1,0)+IF(ISNUMBER(GW97),1,0)+IF(ISNUMBER(GX97),1,0)+IF(ISNUMBER(GY97),1,0)+IF(ISNUMBER(GZ97),1,0)),4),"")</f>
        <v>12.065</v>
      </c>
      <c r="HB97" s="253" t="str">
        <f aca="false">IF(OR(Calculator!$E$12&lt;&gt;"YES",Calculator!$B$36&lt;Calculator!$G$12),"—",ROUND((1+SQRT(((50*POWER(80,POWER(COS(PI()*MOD(Calculator!$B$36/Calculator!$F$12,1)),2))+MIN(500,MAX(30,100*EXP(-0.3*'VSWR Calculator'!$C$24)*(1+3*ABS(MOD('VSWR Calculator'!$C$23/Calculator!$F$12/2,1)-0.5))))/'VSWR Calculator'!$C$25)-$C97)^2+(1500*ABS(SIN(2*PI()*MOD(Calculator!$B$36/Calculator!$F$12,1)))*IF(MOD(Calculator!$B$36/Calculator!$F$12,1)&lt;0.5,-1,1))^2)/SQRT(((50*POWER(80,POWER(COS(PI()*MOD(Calculator!$B$36/Calculator!$F$12,1)),2))+MIN(500,MAX(30,100*EXP(-0.3*'VSWR Calculator'!$C$24)*(1+3*ABS(MOD('VSWR Calculator'!$C$23/Calculator!$F$12/2,1)-0.5))))/'VSWR Calculator'!$C$25)+$C97)^2+(1500*ABS(SIN(2*PI()*MOD(Calculator!$B$36/Calculator!$F$12,1)))*IF(MOD(Calculator!$B$36/Calculator!$F$12,1)&lt;0.5,-1,1))^2))/(1-SQRT(((50*POWER(80,POWER(COS(PI()*MOD(Calculator!$B$36/Calculator!$F$12,1)),2))+MIN(500,MAX(30,100*EXP(-0.3*'VSWR Calculator'!$C$24)*(1+3*ABS(MOD('VSWR Calculator'!$C$23/Calculator!$F$12/2,1)-0.5))))/'VSWR Calculator'!$C$25)-$C97)^2+(1500*ABS(SIN(2*PI()*MOD(Calculator!$B$36/Calculator!$F$12,1)))*IF(MOD(Calculator!$B$36/Calculator!$F$12,1)&lt;0.5,-1,1))^2)/SQRT(((50*POWER(80,POWER(COS(PI()*MOD(Calculator!$B$36/Calculator!$F$12,1)),2))+MIN(500,MAX(30,100*EXP(-0.3*'VSWR Calculator'!$C$24)*(1+3*ABS(MOD('VSWR Calculator'!$C$23/Calculator!$F$12/2,1)-0.5))))/'VSWR Calculator'!$C$25)+$C97)^2+(1500*ABS(SIN(2*PI()*MOD(Calculator!$B$36/Calculator!$F$12,1)))*IF(MOD(Calculator!$B$36/Calculator!$F$12,1)&lt;0.5,-1,1))^2)),2))</f>
        <v>—</v>
      </c>
      <c r="HC97" s="253" t="str">
        <f aca="false">IF(OR(Calculator!$E$13&lt;&gt;"YES",Calculator!$B$36&lt;Calculator!$G$13),"—",ROUND((1+SQRT(((50*POWER(80,POWER(COS(PI()*MOD(Calculator!$B$36/Calculator!$F$13,1)),2))+MIN(500,MAX(30,100*EXP(-0.3*'VSWR Calculator'!$C$24)*(1+3*ABS(MOD('VSWR Calculator'!$C$23/Calculator!$F$13/2,1)-0.5))))/'VSWR Calculator'!$C$25)-$C97)^2+(1500*ABS(SIN(2*PI()*MOD(Calculator!$B$36/Calculator!$F$13,1)))*IF(MOD(Calculator!$B$36/Calculator!$F$13,1)&lt;0.5,-1,1))^2)/SQRT(((50*POWER(80,POWER(COS(PI()*MOD(Calculator!$B$36/Calculator!$F$13,1)),2))+MIN(500,MAX(30,100*EXP(-0.3*'VSWR Calculator'!$C$24)*(1+3*ABS(MOD('VSWR Calculator'!$C$23/Calculator!$F$13/2,1)-0.5))))/'VSWR Calculator'!$C$25)+$C97)^2+(1500*ABS(SIN(2*PI()*MOD(Calculator!$B$36/Calculator!$F$13,1)))*IF(MOD(Calculator!$B$36/Calculator!$F$13,1)&lt;0.5,-1,1))^2))/(1-SQRT(((50*POWER(80,POWER(COS(PI()*MOD(Calculator!$B$36/Calculator!$F$13,1)),2))+MIN(500,MAX(30,100*EXP(-0.3*'VSWR Calculator'!$C$24)*(1+3*ABS(MOD('VSWR Calculator'!$C$23/Calculator!$F$13/2,1)-0.5))))/'VSWR Calculator'!$C$25)-$C97)^2+(1500*ABS(SIN(2*PI()*MOD(Calculator!$B$36/Calculator!$F$13,1)))*IF(MOD(Calculator!$B$36/Calculator!$F$13,1)&lt;0.5,-1,1))^2)/SQRT(((50*POWER(80,POWER(COS(PI()*MOD(Calculator!$B$36/Calculator!$F$13,1)),2))+MIN(500,MAX(30,100*EXP(-0.3*'VSWR Calculator'!$C$24)*(1+3*ABS(MOD('VSWR Calculator'!$C$23/Calculator!$F$13/2,1)-0.5))))/'VSWR Calculator'!$C$25)+$C97)^2+(1500*ABS(SIN(2*PI()*MOD(Calculator!$B$36/Calculator!$F$13,1)))*IF(MOD(Calculator!$B$36/Calculator!$F$13,1)&lt;0.5,-1,1))^2)),2))</f>
        <v>—</v>
      </c>
      <c r="HD97" s="253" t="str">
        <f aca="false">IF(OR(Calculator!$E$14&lt;&gt;"YES",Calculator!$B$36&lt;Calculator!$G$14),"—",ROUND((1+SQRT(((50*POWER(80,POWER(COS(PI()*MOD(Calculator!$B$36/Calculator!$F$14,1)),2))+MIN(500,MAX(30,100*EXP(-0.3*'VSWR Calculator'!$C$24)*(1+3*ABS(MOD('VSWR Calculator'!$C$23/Calculator!$F$14/2,1)-0.5))))/'VSWR Calculator'!$C$25)-$C97)^2+(1500*ABS(SIN(2*PI()*MOD(Calculator!$B$36/Calculator!$F$14,1)))*IF(MOD(Calculator!$B$36/Calculator!$F$14,1)&lt;0.5,-1,1))^2)/SQRT(((50*POWER(80,POWER(COS(PI()*MOD(Calculator!$B$36/Calculator!$F$14,1)),2))+MIN(500,MAX(30,100*EXP(-0.3*'VSWR Calculator'!$C$24)*(1+3*ABS(MOD('VSWR Calculator'!$C$23/Calculator!$F$14/2,1)-0.5))))/'VSWR Calculator'!$C$25)+$C97)^2+(1500*ABS(SIN(2*PI()*MOD(Calculator!$B$36/Calculator!$F$14,1)))*IF(MOD(Calculator!$B$36/Calculator!$F$14,1)&lt;0.5,-1,1))^2))/(1-SQRT(((50*POWER(80,POWER(COS(PI()*MOD(Calculator!$B$36/Calculator!$F$14,1)),2))+MIN(500,MAX(30,100*EXP(-0.3*'VSWR Calculator'!$C$24)*(1+3*ABS(MOD('VSWR Calculator'!$C$23/Calculator!$F$14/2,1)-0.5))))/'VSWR Calculator'!$C$25)-$C97)^2+(1500*ABS(SIN(2*PI()*MOD(Calculator!$B$36/Calculator!$F$14,1)))*IF(MOD(Calculator!$B$36/Calculator!$F$14,1)&lt;0.5,-1,1))^2)/SQRT(((50*POWER(80,POWER(COS(PI()*MOD(Calculator!$B$36/Calculator!$F$14,1)),2))+MIN(500,MAX(30,100*EXP(-0.3*'VSWR Calculator'!$C$24)*(1+3*ABS(MOD('VSWR Calculator'!$C$23/Calculator!$F$14/2,1)-0.5))))/'VSWR Calculator'!$C$25)+$C97)^2+(1500*ABS(SIN(2*PI()*MOD(Calculator!$B$36/Calculator!$F$14,1)))*IF(MOD(Calculator!$B$36/Calculator!$F$14,1)&lt;0.5,-1,1))^2)),2))</f>
        <v>—</v>
      </c>
      <c r="HE97" s="253" t="n">
        <f aca="false">IF(OR(Calculator!$E$15&lt;&gt;"YES",Calculator!$B$36&lt;Calculator!$G$15),"—",ROUND((1+SQRT(((50*POWER(80,POWER(COS(PI()*MOD(Calculator!$B$36/Calculator!$F$15,1)),2))+MIN(500,MAX(30,100*EXP(-0.3*'VSWR Calculator'!$C$24)*(1+3*ABS(MOD('VSWR Calculator'!$C$23/Calculator!$F$15/2,1)-0.5))))/'VSWR Calculator'!$C$25)-$C97)^2+(1500*ABS(SIN(2*PI()*MOD(Calculator!$B$36/Calculator!$F$15,1)))*IF(MOD(Calculator!$B$36/Calculator!$F$15,1)&lt;0.5,-1,1))^2)/SQRT(((50*POWER(80,POWER(COS(PI()*MOD(Calculator!$B$36/Calculator!$F$15,1)),2))+MIN(500,MAX(30,100*EXP(-0.3*'VSWR Calculator'!$C$24)*(1+3*ABS(MOD('VSWR Calculator'!$C$23/Calculator!$F$15/2,1)-0.5))))/'VSWR Calculator'!$C$25)+$C97)^2+(1500*ABS(SIN(2*PI()*MOD(Calculator!$B$36/Calculator!$F$15,1)))*IF(MOD(Calculator!$B$36/Calculator!$F$15,1)&lt;0.5,-1,1))^2))/(1-SQRT(((50*POWER(80,POWER(COS(PI()*MOD(Calculator!$B$36/Calculator!$F$15,1)),2))+MIN(500,MAX(30,100*EXP(-0.3*'VSWR Calculator'!$C$24)*(1+3*ABS(MOD('VSWR Calculator'!$C$23/Calculator!$F$15/2,1)-0.5))))/'VSWR Calculator'!$C$25)-$C97)^2+(1500*ABS(SIN(2*PI()*MOD(Calculator!$B$36/Calculator!$F$15,1)))*IF(MOD(Calculator!$B$36/Calculator!$F$15,1)&lt;0.5,-1,1))^2)/SQRT(((50*POWER(80,POWER(COS(PI()*MOD(Calculator!$B$36/Calculator!$F$15,1)),2))+MIN(500,MAX(30,100*EXP(-0.3*'VSWR Calculator'!$C$24)*(1+3*ABS(MOD('VSWR Calculator'!$C$23/Calculator!$F$15/2,1)-0.5))))/'VSWR Calculator'!$C$25)+$C97)^2+(1500*ABS(SIN(2*PI()*MOD(Calculator!$B$36/Calculator!$F$15,1)))*IF(MOD(Calculator!$B$36/Calculator!$F$15,1)&lt;0.5,-1,1))^2)),2))</f>
        <v>17.81</v>
      </c>
      <c r="HF97" s="253" t="str">
        <f aca="false">IF(OR(Calculator!$E$16&lt;&gt;"YES",Calculator!$B$36&lt;Calculator!$G$16),"—",ROUND((1+SQRT(((50*POWER(80,POWER(COS(PI()*MOD(Calculator!$B$36/Calculator!$F$16,1)),2))+MIN(500,MAX(30,100*EXP(-0.3*'VSWR Calculator'!$C$24)*(1+3*ABS(MOD('VSWR Calculator'!$C$23/Calculator!$F$16/2,1)-0.5))))/'VSWR Calculator'!$C$25)-$C97)^2+(1500*ABS(SIN(2*PI()*MOD(Calculator!$B$36/Calculator!$F$16,1)))*IF(MOD(Calculator!$B$36/Calculator!$F$16,1)&lt;0.5,-1,1))^2)/SQRT(((50*POWER(80,POWER(COS(PI()*MOD(Calculator!$B$36/Calculator!$F$16,1)),2))+MIN(500,MAX(30,100*EXP(-0.3*'VSWR Calculator'!$C$24)*(1+3*ABS(MOD('VSWR Calculator'!$C$23/Calculator!$F$16/2,1)-0.5))))/'VSWR Calculator'!$C$25)+$C97)^2+(1500*ABS(SIN(2*PI()*MOD(Calculator!$B$36/Calculator!$F$16,1)))*IF(MOD(Calculator!$B$36/Calculator!$F$16,1)&lt;0.5,-1,1))^2))/(1-SQRT(((50*POWER(80,POWER(COS(PI()*MOD(Calculator!$B$36/Calculator!$F$16,1)),2))+MIN(500,MAX(30,100*EXP(-0.3*'VSWR Calculator'!$C$24)*(1+3*ABS(MOD('VSWR Calculator'!$C$23/Calculator!$F$16/2,1)-0.5))))/'VSWR Calculator'!$C$25)-$C97)^2+(1500*ABS(SIN(2*PI()*MOD(Calculator!$B$36/Calculator!$F$16,1)))*IF(MOD(Calculator!$B$36/Calculator!$F$16,1)&lt;0.5,-1,1))^2)/SQRT(((50*POWER(80,POWER(COS(PI()*MOD(Calculator!$B$36/Calculator!$F$16,1)),2))+MIN(500,MAX(30,100*EXP(-0.3*'VSWR Calculator'!$C$24)*(1+3*ABS(MOD('VSWR Calculator'!$C$23/Calculator!$F$16/2,1)-0.5))))/'VSWR Calculator'!$C$25)+$C97)^2+(1500*ABS(SIN(2*PI()*MOD(Calculator!$B$36/Calculator!$F$16,1)))*IF(MOD(Calculator!$B$36/Calculator!$F$16,1)&lt;0.5,-1,1))^2)),2))</f>
        <v>—</v>
      </c>
      <c r="HG97" s="253" t="n">
        <f aca="false">IF(OR(Calculator!$E$17&lt;&gt;"YES",Calculator!$B$36&lt;Calculator!$G$17),"—",ROUND((1+SQRT(((50*POWER(80,POWER(COS(PI()*MOD(Calculator!$B$36/Calculator!$F$17,1)),2))+MIN(500,MAX(30,100*EXP(-0.3*'VSWR Calculator'!$C$24)*(1+3*ABS(MOD('VSWR Calculator'!$C$23/Calculator!$F$17/2,1)-0.5))))/'VSWR Calculator'!$C$25)-$C97)^2+(1500*ABS(SIN(2*PI()*MOD(Calculator!$B$36/Calculator!$F$17,1)))*IF(MOD(Calculator!$B$36/Calculator!$F$17,1)&lt;0.5,-1,1))^2)/SQRT(((50*POWER(80,POWER(COS(PI()*MOD(Calculator!$B$36/Calculator!$F$17,1)),2))+MIN(500,MAX(30,100*EXP(-0.3*'VSWR Calculator'!$C$24)*(1+3*ABS(MOD('VSWR Calculator'!$C$23/Calculator!$F$17/2,1)-0.5))))/'VSWR Calculator'!$C$25)+$C97)^2+(1500*ABS(SIN(2*PI()*MOD(Calculator!$B$36/Calculator!$F$17,1)))*IF(MOD(Calculator!$B$36/Calculator!$F$17,1)&lt;0.5,-1,1))^2))/(1-SQRT(((50*POWER(80,POWER(COS(PI()*MOD(Calculator!$B$36/Calculator!$F$17,1)),2))+MIN(500,MAX(30,100*EXP(-0.3*'VSWR Calculator'!$C$24)*(1+3*ABS(MOD('VSWR Calculator'!$C$23/Calculator!$F$17/2,1)-0.5))))/'VSWR Calculator'!$C$25)-$C97)^2+(1500*ABS(SIN(2*PI()*MOD(Calculator!$B$36/Calculator!$F$17,1)))*IF(MOD(Calculator!$B$36/Calculator!$F$17,1)&lt;0.5,-1,1))^2)/SQRT(((50*POWER(80,POWER(COS(PI()*MOD(Calculator!$B$36/Calculator!$F$17,1)),2))+MIN(500,MAX(30,100*EXP(-0.3*'VSWR Calculator'!$C$24)*(1+3*ABS(MOD('VSWR Calculator'!$C$23/Calculator!$F$17/2,1)-0.5))))/'VSWR Calculator'!$C$25)+$C97)^2+(1500*ABS(SIN(2*PI()*MOD(Calculator!$B$36/Calculator!$F$17,1)))*IF(MOD(Calculator!$B$36/Calculator!$F$17,1)&lt;0.5,-1,1))^2)),2))</f>
        <v>22.29</v>
      </c>
      <c r="HH97" s="253" t="str">
        <f aca="false">IF(OR(Calculator!$E$18&lt;&gt;"YES",Calculator!$B$36&lt;Calculator!$G$18),"—",ROUND((1+SQRT(((50*POWER(80,POWER(COS(PI()*MOD(Calculator!$B$36/Calculator!$F$18,1)),2))+MIN(500,MAX(30,100*EXP(-0.3*'VSWR Calculator'!$C$24)*(1+3*ABS(MOD('VSWR Calculator'!$C$23/Calculator!$F$18/2,1)-0.5))))/'VSWR Calculator'!$C$25)-$C97)^2+(1500*ABS(SIN(2*PI()*MOD(Calculator!$B$36/Calculator!$F$18,1)))*IF(MOD(Calculator!$B$36/Calculator!$F$18,1)&lt;0.5,-1,1))^2)/SQRT(((50*POWER(80,POWER(COS(PI()*MOD(Calculator!$B$36/Calculator!$F$18,1)),2))+MIN(500,MAX(30,100*EXP(-0.3*'VSWR Calculator'!$C$24)*(1+3*ABS(MOD('VSWR Calculator'!$C$23/Calculator!$F$18/2,1)-0.5))))/'VSWR Calculator'!$C$25)+$C97)^2+(1500*ABS(SIN(2*PI()*MOD(Calculator!$B$36/Calculator!$F$18,1)))*IF(MOD(Calculator!$B$36/Calculator!$F$18,1)&lt;0.5,-1,1))^2))/(1-SQRT(((50*POWER(80,POWER(COS(PI()*MOD(Calculator!$B$36/Calculator!$F$18,1)),2))+MIN(500,MAX(30,100*EXP(-0.3*'VSWR Calculator'!$C$24)*(1+3*ABS(MOD('VSWR Calculator'!$C$23/Calculator!$F$18/2,1)-0.5))))/'VSWR Calculator'!$C$25)-$C97)^2+(1500*ABS(SIN(2*PI()*MOD(Calculator!$B$36/Calculator!$F$18,1)))*IF(MOD(Calculator!$B$36/Calculator!$F$18,1)&lt;0.5,-1,1))^2)/SQRT(((50*POWER(80,POWER(COS(PI()*MOD(Calculator!$B$36/Calculator!$F$18,1)),2))+MIN(500,MAX(30,100*EXP(-0.3*'VSWR Calculator'!$C$24)*(1+3*ABS(MOD('VSWR Calculator'!$C$23/Calculator!$F$18/2,1)-0.5))))/'VSWR Calculator'!$C$25)+$C97)^2+(1500*ABS(SIN(2*PI()*MOD(Calculator!$B$36/Calculator!$F$18,1)))*IF(MOD(Calculator!$B$36/Calculator!$F$18,1)&lt;0.5,-1,1))^2)),2))</f>
        <v>—</v>
      </c>
      <c r="HI97" s="253" t="str">
        <f aca="false">IF(OR(Calculator!$E$19&lt;&gt;"YES",Calculator!$B$36&lt;Calculator!$G$19),"—",ROUND((1+SQRT(((50*POWER(80,POWER(COS(PI()*MOD(Calculator!$B$36/Calculator!$F$19,1)),2))+MIN(500,MAX(30,100*EXP(-0.3*'VSWR Calculator'!$C$24)*(1+3*ABS(MOD('VSWR Calculator'!$C$23/Calculator!$F$19/2,1)-0.5))))/'VSWR Calculator'!$C$25)-$C97)^2+(1500*ABS(SIN(2*PI()*MOD(Calculator!$B$36/Calculator!$F$19,1)))*IF(MOD(Calculator!$B$36/Calculator!$F$19,1)&lt;0.5,-1,1))^2)/SQRT(((50*POWER(80,POWER(COS(PI()*MOD(Calculator!$B$36/Calculator!$F$19,1)),2))+MIN(500,MAX(30,100*EXP(-0.3*'VSWR Calculator'!$C$24)*(1+3*ABS(MOD('VSWR Calculator'!$C$23/Calculator!$F$19/2,1)-0.5))))/'VSWR Calculator'!$C$25)+$C97)^2+(1500*ABS(SIN(2*PI()*MOD(Calculator!$B$36/Calculator!$F$19,1)))*IF(MOD(Calculator!$B$36/Calculator!$F$19,1)&lt;0.5,-1,1))^2))/(1-SQRT(((50*POWER(80,POWER(COS(PI()*MOD(Calculator!$B$36/Calculator!$F$19,1)),2))+MIN(500,MAX(30,100*EXP(-0.3*'VSWR Calculator'!$C$24)*(1+3*ABS(MOD('VSWR Calculator'!$C$23/Calculator!$F$19/2,1)-0.5))))/'VSWR Calculator'!$C$25)-$C97)^2+(1500*ABS(SIN(2*PI()*MOD(Calculator!$B$36/Calculator!$F$19,1)))*IF(MOD(Calculator!$B$36/Calculator!$F$19,1)&lt;0.5,-1,1))^2)/SQRT(((50*POWER(80,POWER(COS(PI()*MOD(Calculator!$B$36/Calculator!$F$19,1)),2))+MIN(500,MAX(30,100*EXP(-0.3*'VSWR Calculator'!$C$24)*(1+3*ABS(MOD('VSWR Calculator'!$C$23/Calculator!$F$19/2,1)-0.5))))/'VSWR Calculator'!$C$25)+$C97)^2+(1500*ABS(SIN(2*PI()*MOD(Calculator!$B$36/Calculator!$F$19,1)))*IF(MOD(Calculator!$B$36/Calculator!$F$19,1)&lt;0.5,-1,1))^2)),2))</f>
        <v>—</v>
      </c>
      <c r="HJ97" s="253" t="str">
        <f aca="false">IF(OR(Calculator!$E$20&lt;&gt;"YES",Calculator!$B$36&lt;Calculator!$G$20),"—",ROUND((1+SQRT(((50*POWER(80,POWER(COS(PI()*MOD(Calculator!$B$36/Calculator!$F$20,1)),2))+MIN(500,MAX(30,100*EXP(-0.3*'VSWR Calculator'!$C$24)*(1+3*ABS(MOD('VSWR Calculator'!$C$23/Calculator!$F$20/2,1)-0.5))))/'VSWR Calculator'!$C$25)-$C97)^2+(1500*ABS(SIN(2*PI()*MOD(Calculator!$B$36/Calculator!$F$20,1)))*IF(MOD(Calculator!$B$36/Calculator!$F$20,1)&lt;0.5,-1,1))^2)/SQRT(((50*POWER(80,POWER(COS(PI()*MOD(Calculator!$B$36/Calculator!$F$20,1)),2))+MIN(500,MAX(30,100*EXP(-0.3*'VSWR Calculator'!$C$24)*(1+3*ABS(MOD('VSWR Calculator'!$C$23/Calculator!$F$20/2,1)-0.5))))/'VSWR Calculator'!$C$25)+$C97)^2+(1500*ABS(SIN(2*PI()*MOD(Calculator!$B$36/Calculator!$F$20,1)))*IF(MOD(Calculator!$B$36/Calculator!$F$20,1)&lt;0.5,-1,1))^2))/(1-SQRT(((50*POWER(80,POWER(COS(PI()*MOD(Calculator!$B$36/Calculator!$F$20,1)),2))+MIN(500,MAX(30,100*EXP(-0.3*'VSWR Calculator'!$C$24)*(1+3*ABS(MOD('VSWR Calculator'!$C$23/Calculator!$F$20/2,1)-0.5))))/'VSWR Calculator'!$C$25)-$C97)^2+(1500*ABS(SIN(2*PI()*MOD(Calculator!$B$36/Calculator!$F$20,1)))*IF(MOD(Calculator!$B$36/Calculator!$F$20,1)&lt;0.5,-1,1))^2)/SQRT(((50*POWER(80,POWER(COS(PI()*MOD(Calculator!$B$36/Calculator!$F$20,1)),2))+MIN(500,MAX(30,100*EXP(-0.3*'VSWR Calculator'!$C$24)*(1+3*ABS(MOD('VSWR Calculator'!$C$23/Calculator!$F$20/2,1)-0.5))))/'VSWR Calculator'!$C$25)+$C97)^2+(1500*ABS(SIN(2*PI()*MOD(Calculator!$B$36/Calculator!$F$20,1)))*IF(MOD(Calculator!$B$36/Calculator!$F$20,1)&lt;0.5,-1,1))^2)),2))</f>
        <v>—</v>
      </c>
      <c r="HK97" s="253" t="str">
        <f aca="false">IF(OR(Calculator!$E$21&lt;&gt;"YES",Calculator!$B$36&lt;Calculator!$G$21),"—",ROUND((1+SQRT(((50*POWER(80,POWER(COS(PI()*MOD(Calculator!$B$36/Calculator!$F$21,1)),2))+MIN(500,MAX(30,100*EXP(-0.3*'VSWR Calculator'!$C$24)*(1+3*ABS(MOD('VSWR Calculator'!$C$23/Calculator!$F$21/2,1)-0.5))))/'VSWR Calculator'!$C$25)-$C97)^2+(1500*ABS(SIN(2*PI()*MOD(Calculator!$B$36/Calculator!$F$21,1)))*IF(MOD(Calculator!$B$36/Calculator!$F$21,1)&lt;0.5,-1,1))^2)/SQRT(((50*POWER(80,POWER(COS(PI()*MOD(Calculator!$B$36/Calculator!$F$21,1)),2))+MIN(500,MAX(30,100*EXP(-0.3*'VSWR Calculator'!$C$24)*(1+3*ABS(MOD('VSWR Calculator'!$C$23/Calculator!$F$21/2,1)-0.5))))/'VSWR Calculator'!$C$25)+$C97)^2+(1500*ABS(SIN(2*PI()*MOD(Calculator!$B$36/Calculator!$F$21,1)))*IF(MOD(Calculator!$B$36/Calculator!$F$21,1)&lt;0.5,-1,1))^2))/(1-SQRT(((50*POWER(80,POWER(COS(PI()*MOD(Calculator!$B$36/Calculator!$F$21,1)),2))+MIN(500,MAX(30,100*EXP(-0.3*'VSWR Calculator'!$C$24)*(1+3*ABS(MOD('VSWR Calculator'!$C$23/Calculator!$F$21/2,1)-0.5))))/'VSWR Calculator'!$C$25)-$C97)^2+(1500*ABS(SIN(2*PI()*MOD(Calculator!$B$36/Calculator!$F$21,1)))*IF(MOD(Calculator!$B$36/Calculator!$F$21,1)&lt;0.5,-1,1))^2)/SQRT(((50*POWER(80,POWER(COS(PI()*MOD(Calculator!$B$36/Calculator!$F$21,1)),2))+MIN(500,MAX(30,100*EXP(-0.3*'VSWR Calculator'!$C$24)*(1+3*ABS(MOD('VSWR Calculator'!$C$23/Calculator!$F$21/2,1)-0.5))))/'VSWR Calculator'!$C$25)+$C97)^2+(1500*ABS(SIN(2*PI()*MOD(Calculator!$B$36/Calculator!$F$21,1)))*IF(MOD(Calculator!$B$36/Calculator!$F$21,1)&lt;0.5,-1,1))^2)),2))</f>
        <v>—</v>
      </c>
      <c r="HL97" s="253" t="str">
        <f aca="false">IF(OR(Calculator!$E$22&lt;&gt;"YES",Calculator!$B$36&lt;Calculator!$G$22),"—",ROUND((1+SQRT(((50*POWER(80,POWER(COS(PI()*MOD(Calculator!$B$36/Calculator!$F$22,1)),2))+MIN(500,MAX(30,100*EXP(-0.3*'VSWR Calculator'!$C$24)*(1+3*ABS(MOD('VSWR Calculator'!$C$23/Calculator!$F$22/2,1)-0.5))))/'VSWR Calculator'!$C$25)-$C97)^2+(1500*ABS(SIN(2*PI()*MOD(Calculator!$B$36/Calculator!$F$22,1)))*IF(MOD(Calculator!$B$36/Calculator!$F$22,1)&lt;0.5,-1,1))^2)/SQRT(((50*POWER(80,POWER(COS(PI()*MOD(Calculator!$B$36/Calculator!$F$22,1)),2))+MIN(500,MAX(30,100*EXP(-0.3*'VSWR Calculator'!$C$24)*(1+3*ABS(MOD('VSWR Calculator'!$C$23/Calculator!$F$22/2,1)-0.5))))/'VSWR Calculator'!$C$25)+$C97)^2+(1500*ABS(SIN(2*PI()*MOD(Calculator!$B$36/Calculator!$F$22,1)))*IF(MOD(Calculator!$B$36/Calculator!$F$22,1)&lt;0.5,-1,1))^2))/(1-SQRT(((50*POWER(80,POWER(COS(PI()*MOD(Calculator!$B$36/Calculator!$F$22,1)),2))+MIN(500,MAX(30,100*EXP(-0.3*'VSWR Calculator'!$C$24)*(1+3*ABS(MOD('VSWR Calculator'!$C$23/Calculator!$F$22/2,1)-0.5))))/'VSWR Calculator'!$C$25)-$C97)^2+(1500*ABS(SIN(2*PI()*MOD(Calculator!$B$36/Calculator!$F$22,1)))*IF(MOD(Calculator!$B$36/Calculator!$F$22,1)&lt;0.5,-1,1))^2)/SQRT(((50*POWER(80,POWER(COS(PI()*MOD(Calculator!$B$36/Calculator!$F$22,1)),2))+MIN(500,MAX(30,100*EXP(-0.3*'VSWR Calculator'!$C$24)*(1+3*ABS(MOD('VSWR Calculator'!$C$23/Calculator!$F$22/2,1)-0.5))))/'VSWR Calculator'!$C$25)+$C97)^2+(1500*ABS(SIN(2*PI()*MOD(Calculator!$B$36/Calculator!$F$22,1)))*IF(MOD(Calculator!$B$36/Calculator!$F$22,1)&lt;0.5,-1,1))^2)),2))</f>
        <v>—</v>
      </c>
      <c r="HM97" s="253" t="n">
        <f aca="false">IFERROR(ROUND((IF(ISNUMBER(HB97),HB97,0)+IF(ISNUMBER(HC97),HC97,0)+IF(ISNUMBER(HD97),HD97,0)+IF(ISNUMBER(HE97),HE97,0)+IF(ISNUMBER(HF97),HF97,0)+IF(ISNUMBER(HG97),HG97,0)+IF(ISNUMBER(HH97),HH97,0)+IF(ISNUMBER(HI97),HI97,0)+IF(ISNUMBER(HJ97),HJ97,0)+IF(ISNUMBER(HK97),HK97,0)+IF(ISNUMBER(HL97),HL97,0))/(IF(ISNUMBER(HB97),1,0)+IF(ISNUMBER(HC97),1,0)+IF(ISNUMBER(HD97),1,0)+IF(ISNUMBER(HE97),1,0)+IF(ISNUMBER(HF97),1,0)+IF(ISNUMBER(HG97),1,0)+IF(ISNUMBER(HH97),1,0)+IF(ISNUMBER(HI97),1,0)+IF(ISNUMBER(HJ97),1,0)+IF(ISNUMBER(HK97),1,0)+IF(ISNUMBER(HL97),1,0)),4),"")</f>
        <v>20.05</v>
      </c>
      <c r="HN97" s="253" t="str">
        <f aca="false">IF(OR(Calculator!$E$12&lt;&gt;"YES",Calculator!$B$37&lt;Calculator!$G$12),"—",ROUND((1+SQRT(((50*POWER(80,POWER(COS(PI()*MOD(Calculator!$B$37/Calculator!$F$12,1)),2))+MIN(500,MAX(30,100*EXP(-0.3*'VSWR Calculator'!$C$24)*(1+3*ABS(MOD('VSWR Calculator'!$C$23/Calculator!$F$12/2,1)-0.5))))/'VSWR Calculator'!$C$25)-$C97)^2+(1500*ABS(SIN(2*PI()*MOD(Calculator!$B$37/Calculator!$F$12,1)))*IF(MOD(Calculator!$B$37/Calculator!$F$12,1)&lt;0.5,-1,1))^2)/SQRT(((50*POWER(80,POWER(COS(PI()*MOD(Calculator!$B$37/Calculator!$F$12,1)),2))+MIN(500,MAX(30,100*EXP(-0.3*'VSWR Calculator'!$C$24)*(1+3*ABS(MOD('VSWR Calculator'!$C$23/Calculator!$F$12/2,1)-0.5))))/'VSWR Calculator'!$C$25)+$C97)^2+(1500*ABS(SIN(2*PI()*MOD(Calculator!$B$37/Calculator!$F$12,1)))*IF(MOD(Calculator!$B$37/Calculator!$F$12,1)&lt;0.5,-1,1))^2))/(1-SQRT(((50*POWER(80,POWER(COS(PI()*MOD(Calculator!$B$37/Calculator!$F$12,1)),2))+MIN(500,MAX(30,100*EXP(-0.3*'VSWR Calculator'!$C$24)*(1+3*ABS(MOD('VSWR Calculator'!$C$23/Calculator!$F$12/2,1)-0.5))))/'VSWR Calculator'!$C$25)-$C97)^2+(1500*ABS(SIN(2*PI()*MOD(Calculator!$B$37/Calculator!$F$12,1)))*IF(MOD(Calculator!$B$37/Calculator!$F$12,1)&lt;0.5,-1,1))^2)/SQRT(((50*POWER(80,POWER(COS(PI()*MOD(Calculator!$B$37/Calculator!$F$12,1)),2))+MIN(500,MAX(30,100*EXP(-0.3*'VSWR Calculator'!$C$24)*(1+3*ABS(MOD('VSWR Calculator'!$C$23/Calculator!$F$12/2,1)-0.5))))/'VSWR Calculator'!$C$25)+$C97)^2+(1500*ABS(SIN(2*PI()*MOD(Calculator!$B$37/Calculator!$F$12,1)))*IF(MOD(Calculator!$B$37/Calculator!$F$12,1)&lt;0.5,-1,1))^2)),2))</f>
        <v>—</v>
      </c>
      <c r="HO97" s="253" t="str">
        <f aca="false">IF(OR(Calculator!$E$13&lt;&gt;"YES",Calculator!$B$37&lt;Calculator!$G$13),"—",ROUND((1+SQRT(((50*POWER(80,POWER(COS(PI()*MOD(Calculator!$B$37/Calculator!$F$13,1)),2))+MIN(500,MAX(30,100*EXP(-0.3*'VSWR Calculator'!$C$24)*(1+3*ABS(MOD('VSWR Calculator'!$C$23/Calculator!$F$13/2,1)-0.5))))/'VSWR Calculator'!$C$25)-$C97)^2+(1500*ABS(SIN(2*PI()*MOD(Calculator!$B$37/Calculator!$F$13,1)))*IF(MOD(Calculator!$B$37/Calculator!$F$13,1)&lt;0.5,-1,1))^2)/SQRT(((50*POWER(80,POWER(COS(PI()*MOD(Calculator!$B$37/Calculator!$F$13,1)),2))+MIN(500,MAX(30,100*EXP(-0.3*'VSWR Calculator'!$C$24)*(1+3*ABS(MOD('VSWR Calculator'!$C$23/Calculator!$F$13/2,1)-0.5))))/'VSWR Calculator'!$C$25)+$C97)^2+(1500*ABS(SIN(2*PI()*MOD(Calculator!$B$37/Calculator!$F$13,1)))*IF(MOD(Calculator!$B$37/Calculator!$F$13,1)&lt;0.5,-1,1))^2))/(1-SQRT(((50*POWER(80,POWER(COS(PI()*MOD(Calculator!$B$37/Calculator!$F$13,1)),2))+MIN(500,MAX(30,100*EXP(-0.3*'VSWR Calculator'!$C$24)*(1+3*ABS(MOD('VSWR Calculator'!$C$23/Calculator!$F$13/2,1)-0.5))))/'VSWR Calculator'!$C$25)-$C97)^2+(1500*ABS(SIN(2*PI()*MOD(Calculator!$B$37/Calculator!$F$13,1)))*IF(MOD(Calculator!$B$37/Calculator!$F$13,1)&lt;0.5,-1,1))^2)/SQRT(((50*POWER(80,POWER(COS(PI()*MOD(Calculator!$B$37/Calculator!$F$13,1)),2))+MIN(500,MAX(30,100*EXP(-0.3*'VSWR Calculator'!$C$24)*(1+3*ABS(MOD('VSWR Calculator'!$C$23/Calculator!$F$13/2,1)-0.5))))/'VSWR Calculator'!$C$25)+$C97)^2+(1500*ABS(SIN(2*PI()*MOD(Calculator!$B$37/Calculator!$F$13,1)))*IF(MOD(Calculator!$B$37/Calculator!$F$13,1)&lt;0.5,-1,1))^2)),2))</f>
        <v>—</v>
      </c>
      <c r="HP97" s="253" t="str">
        <f aca="false">IF(OR(Calculator!$E$14&lt;&gt;"YES",Calculator!$B$37&lt;Calculator!$G$14),"—",ROUND((1+SQRT(((50*POWER(80,POWER(COS(PI()*MOD(Calculator!$B$37/Calculator!$F$14,1)),2))+MIN(500,MAX(30,100*EXP(-0.3*'VSWR Calculator'!$C$24)*(1+3*ABS(MOD('VSWR Calculator'!$C$23/Calculator!$F$14/2,1)-0.5))))/'VSWR Calculator'!$C$25)-$C97)^2+(1500*ABS(SIN(2*PI()*MOD(Calculator!$B$37/Calculator!$F$14,1)))*IF(MOD(Calculator!$B$37/Calculator!$F$14,1)&lt;0.5,-1,1))^2)/SQRT(((50*POWER(80,POWER(COS(PI()*MOD(Calculator!$B$37/Calculator!$F$14,1)),2))+MIN(500,MAX(30,100*EXP(-0.3*'VSWR Calculator'!$C$24)*(1+3*ABS(MOD('VSWR Calculator'!$C$23/Calculator!$F$14/2,1)-0.5))))/'VSWR Calculator'!$C$25)+$C97)^2+(1500*ABS(SIN(2*PI()*MOD(Calculator!$B$37/Calculator!$F$14,1)))*IF(MOD(Calculator!$B$37/Calculator!$F$14,1)&lt;0.5,-1,1))^2))/(1-SQRT(((50*POWER(80,POWER(COS(PI()*MOD(Calculator!$B$37/Calculator!$F$14,1)),2))+MIN(500,MAX(30,100*EXP(-0.3*'VSWR Calculator'!$C$24)*(1+3*ABS(MOD('VSWR Calculator'!$C$23/Calculator!$F$14/2,1)-0.5))))/'VSWR Calculator'!$C$25)-$C97)^2+(1500*ABS(SIN(2*PI()*MOD(Calculator!$B$37/Calculator!$F$14,1)))*IF(MOD(Calculator!$B$37/Calculator!$F$14,1)&lt;0.5,-1,1))^2)/SQRT(((50*POWER(80,POWER(COS(PI()*MOD(Calculator!$B$37/Calculator!$F$14,1)),2))+MIN(500,MAX(30,100*EXP(-0.3*'VSWR Calculator'!$C$24)*(1+3*ABS(MOD('VSWR Calculator'!$C$23/Calculator!$F$14/2,1)-0.5))))/'VSWR Calculator'!$C$25)+$C97)^2+(1500*ABS(SIN(2*PI()*MOD(Calculator!$B$37/Calculator!$F$14,1)))*IF(MOD(Calculator!$B$37/Calculator!$F$14,1)&lt;0.5,-1,1))^2)),2))</f>
        <v>—</v>
      </c>
      <c r="HQ97" s="253" t="n">
        <f aca="false">IF(OR(Calculator!$E$15&lt;&gt;"YES",Calculator!$B$37&lt;Calculator!$G$15),"—",ROUND((1+SQRT(((50*POWER(80,POWER(COS(PI()*MOD(Calculator!$B$37/Calculator!$F$15,1)),2))+MIN(500,MAX(30,100*EXP(-0.3*'VSWR Calculator'!$C$24)*(1+3*ABS(MOD('VSWR Calculator'!$C$23/Calculator!$F$15/2,1)-0.5))))/'VSWR Calculator'!$C$25)-$C97)^2+(1500*ABS(SIN(2*PI()*MOD(Calculator!$B$37/Calculator!$F$15,1)))*IF(MOD(Calculator!$B$37/Calculator!$F$15,1)&lt;0.5,-1,1))^2)/SQRT(((50*POWER(80,POWER(COS(PI()*MOD(Calculator!$B$37/Calculator!$F$15,1)),2))+MIN(500,MAX(30,100*EXP(-0.3*'VSWR Calculator'!$C$24)*(1+3*ABS(MOD('VSWR Calculator'!$C$23/Calculator!$F$15/2,1)-0.5))))/'VSWR Calculator'!$C$25)+$C97)^2+(1500*ABS(SIN(2*PI()*MOD(Calculator!$B$37/Calculator!$F$15,1)))*IF(MOD(Calculator!$B$37/Calculator!$F$15,1)&lt;0.5,-1,1))^2))/(1-SQRT(((50*POWER(80,POWER(COS(PI()*MOD(Calculator!$B$37/Calculator!$F$15,1)),2))+MIN(500,MAX(30,100*EXP(-0.3*'VSWR Calculator'!$C$24)*(1+3*ABS(MOD('VSWR Calculator'!$C$23/Calculator!$F$15/2,1)-0.5))))/'VSWR Calculator'!$C$25)-$C97)^2+(1500*ABS(SIN(2*PI()*MOD(Calculator!$B$37/Calculator!$F$15,1)))*IF(MOD(Calculator!$B$37/Calculator!$F$15,1)&lt;0.5,-1,1))^2)/SQRT(((50*POWER(80,POWER(COS(PI()*MOD(Calculator!$B$37/Calculator!$F$15,1)),2))+MIN(500,MAX(30,100*EXP(-0.3*'VSWR Calculator'!$C$24)*(1+3*ABS(MOD('VSWR Calculator'!$C$23/Calculator!$F$15/2,1)-0.5))))/'VSWR Calculator'!$C$25)+$C97)^2+(1500*ABS(SIN(2*PI()*MOD(Calculator!$B$37/Calculator!$F$15,1)))*IF(MOD(Calculator!$B$37/Calculator!$F$15,1)&lt;0.5,-1,1))^2)),2))</f>
        <v>2.67</v>
      </c>
      <c r="HR97" s="253" t="str">
        <f aca="false">IF(OR(Calculator!$E$16&lt;&gt;"YES",Calculator!$B$37&lt;Calculator!$G$16),"—",ROUND((1+SQRT(((50*POWER(80,POWER(COS(PI()*MOD(Calculator!$B$37/Calculator!$F$16,1)),2))+MIN(500,MAX(30,100*EXP(-0.3*'VSWR Calculator'!$C$24)*(1+3*ABS(MOD('VSWR Calculator'!$C$23/Calculator!$F$16/2,1)-0.5))))/'VSWR Calculator'!$C$25)-$C97)^2+(1500*ABS(SIN(2*PI()*MOD(Calculator!$B$37/Calculator!$F$16,1)))*IF(MOD(Calculator!$B$37/Calculator!$F$16,1)&lt;0.5,-1,1))^2)/SQRT(((50*POWER(80,POWER(COS(PI()*MOD(Calculator!$B$37/Calculator!$F$16,1)),2))+MIN(500,MAX(30,100*EXP(-0.3*'VSWR Calculator'!$C$24)*(1+3*ABS(MOD('VSWR Calculator'!$C$23/Calculator!$F$16/2,1)-0.5))))/'VSWR Calculator'!$C$25)+$C97)^2+(1500*ABS(SIN(2*PI()*MOD(Calculator!$B$37/Calculator!$F$16,1)))*IF(MOD(Calculator!$B$37/Calculator!$F$16,1)&lt;0.5,-1,1))^2))/(1-SQRT(((50*POWER(80,POWER(COS(PI()*MOD(Calculator!$B$37/Calculator!$F$16,1)),2))+MIN(500,MAX(30,100*EXP(-0.3*'VSWR Calculator'!$C$24)*(1+3*ABS(MOD('VSWR Calculator'!$C$23/Calculator!$F$16/2,1)-0.5))))/'VSWR Calculator'!$C$25)-$C97)^2+(1500*ABS(SIN(2*PI()*MOD(Calculator!$B$37/Calculator!$F$16,1)))*IF(MOD(Calculator!$B$37/Calculator!$F$16,1)&lt;0.5,-1,1))^2)/SQRT(((50*POWER(80,POWER(COS(PI()*MOD(Calculator!$B$37/Calculator!$F$16,1)),2))+MIN(500,MAX(30,100*EXP(-0.3*'VSWR Calculator'!$C$24)*(1+3*ABS(MOD('VSWR Calculator'!$C$23/Calculator!$F$16/2,1)-0.5))))/'VSWR Calculator'!$C$25)+$C97)^2+(1500*ABS(SIN(2*PI()*MOD(Calculator!$B$37/Calculator!$F$16,1)))*IF(MOD(Calculator!$B$37/Calculator!$F$16,1)&lt;0.5,-1,1))^2)),2))</f>
        <v>—</v>
      </c>
      <c r="HS97" s="253" t="n">
        <f aca="false">IF(OR(Calculator!$E$17&lt;&gt;"YES",Calculator!$B$37&lt;Calculator!$G$17),"—",ROUND((1+SQRT(((50*POWER(80,POWER(COS(PI()*MOD(Calculator!$B$37/Calculator!$F$17,1)),2))+MIN(500,MAX(30,100*EXP(-0.3*'VSWR Calculator'!$C$24)*(1+3*ABS(MOD('VSWR Calculator'!$C$23/Calculator!$F$17/2,1)-0.5))))/'VSWR Calculator'!$C$25)-$C97)^2+(1500*ABS(SIN(2*PI()*MOD(Calculator!$B$37/Calculator!$F$17,1)))*IF(MOD(Calculator!$B$37/Calculator!$F$17,1)&lt;0.5,-1,1))^2)/SQRT(((50*POWER(80,POWER(COS(PI()*MOD(Calculator!$B$37/Calculator!$F$17,1)),2))+MIN(500,MAX(30,100*EXP(-0.3*'VSWR Calculator'!$C$24)*(1+3*ABS(MOD('VSWR Calculator'!$C$23/Calculator!$F$17/2,1)-0.5))))/'VSWR Calculator'!$C$25)+$C97)^2+(1500*ABS(SIN(2*PI()*MOD(Calculator!$B$37/Calculator!$F$17,1)))*IF(MOD(Calculator!$B$37/Calculator!$F$17,1)&lt;0.5,-1,1))^2))/(1-SQRT(((50*POWER(80,POWER(COS(PI()*MOD(Calculator!$B$37/Calculator!$F$17,1)),2))+MIN(500,MAX(30,100*EXP(-0.3*'VSWR Calculator'!$C$24)*(1+3*ABS(MOD('VSWR Calculator'!$C$23/Calculator!$F$17/2,1)-0.5))))/'VSWR Calculator'!$C$25)-$C97)^2+(1500*ABS(SIN(2*PI()*MOD(Calculator!$B$37/Calculator!$F$17,1)))*IF(MOD(Calculator!$B$37/Calculator!$F$17,1)&lt;0.5,-1,1))^2)/SQRT(((50*POWER(80,POWER(COS(PI()*MOD(Calculator!$B$37/Calculator!$F$17,1)),2))+MIN(500,MAX(30,100*EXP(-0.3*'VSWR Calculator'!$C$24)*(1+3*ABS(MOD('VSWR Calculator'!$C$23/Calculator!$F$17/2,1)-0.5))))/'VSWR Calculator'!$C$25)+$C97)^2+(1500*ABS(SIN(2*PI()*MOD(Calculator!$B$37/Calculator!$F$17,1)))*IF(MOD(Calculator!$B$37/Calculator!$F$17,1)&lt;0.5,-1,1))^2)),2))</f>
        <v>16.05</v>
      </c>
      <c r="HT97" s="253" t="str">
        <f aca="false">IF(OR(Calculator!$E$18&lt;&gt;"YES",Calculator!$B$37&lt;Calculator!$G$18),"—",ROUND((1+SQRT(((50*POWER(80,POWER(COS(PI()*MOD(Calculator!$B$37/Calculator!$F$18,1)),2))+MIN(500,MAX(30,100*EXP(-0.3*'VSWR Calculator'!$C$24)*(1+3*ABS(MOD('VSWR Calculator'!$C$23/Calculator!$F$18/2,1)-0.5))))/'VSWR Calculator'!$C$25)-$C97)^2+(1500*ABS(SIN(2*PI()*MOD(Calculator!$B$37/Calculator!$F$18,1)))*IF(MOD(Calculator!$B$37/Calculator!$F$18,1)&lt;0.5,-1,1))^2)/SQRT(((50*POWER(80,POWER(COS(PI()*MOD(Calculator!$B$37/Calculator!$F$18,1)),2))+MIN(500,MAX(30,100*EXP(-0.3*'VSWR Calculator'!$C$24)*(1+3*ABS(MOD('VSWR Calculator'!$C$23/Calculator!$F$18/2,1)-0.5))))/'VSWR Calculator'!$C$25)+$C97)^2+(1500*ABS(SIN(2*PI()*MOD(Calculator!$B$37/Calculator!$F$18,1)))*IF(MOD(Calculator!$B$37/Calculator!$F$18,1)&lt;0.5,-1,1))^2))/(1-SQRT(((50*POWER(80,POWER(COS(PI()*MOD(Calculator!$B$37/Calculator!$F$18,1)),2))+MIN(500,MAX(30,100*EXP(-0.3*'VSWR Calculator'!$C$24)*(1+3*ABS(MOD('VSWR Calculator'!$C$23/Calculator!$F$18/2,1)-0.5))))/'VSWR Calculator'!$C$25)-$C97)^2+(1500*ABS(SIN(2*PI()*MOD(Calculator!$B$37/Calculator!$F$18,1)))*IF(MOD(Calculator!$B$37/Calculator!$F$18,1)&lt;0.5,-1,1))^2)/SQRT(((50*POWER(80,POWER(COS(PI()*MOD(Calculator!$B$37/Calculator!$F$18,1)),2))+MIN(500,MAX(30,100*EXP(-0.3*'VSWR Calculator'!$C$24)*(1+3*ABS(MOD('VSWR Calculator'!$C$23/Calculator!$F$18/2,1)-0.5))))/'VSWR Calculator'!$C$25)+$C97)^2+(1500*ABS(SIN(2*PI()*MOD(Calculator!$B$37/Calculator!$F$18,1)))*IF(MOD(Calculator!$B$37/Calculator!$F$18,1)&lt;0.5,-1,1))^2)),2))</f>
        <v>—</v>
      </c>
      <c r="HU97" s="253" t="str">
        <f aca="false">IF(OR(Calculator!$E$19&lt;&gt;"YES",Calculator!$B$37&lt;Calculator!$G$19),"—",ROUND((1+SQRT(((50*POWER(80,POWER(COS(PI()*MOD(Calculator!$B$37/Calculator!$F$19,1)),2))+MIN(500,MAX(30,100*EXP(-0.3*'VSWR Calculator'!$C$24)*(1+3*ABS(MOD('VSWR Calculator'!$C$23/Calculator!$F$19/2,1)-0.5))))/'VSWR Calculator'!$C$25)-$C97)^2+(1500*ABS(SIN(2*PI()*MOD(Calculator!$B$37/Calculator!$F$19,1)))*IF(MOD(Calculator!$B$37/Calculator!$F$19,1)&lt;0.5,-1,1))^2)/SQRT(((50*POWER(80,POWER(COS(PI()*MOD(Calculator!$B$37/Calculator!$F$19,1)),2))+MIN(500,MAX(30,100*EXP(-0.3*'VSWR Calculator'!$C$24)*(1+3*ABS(MOD('VSWR Calculator'!$C$23/Calculator!$F$19/2,1)-0.5))))/'VSWR Calculator'!$C$25)+$C97)^2+(1500*ABS(SIN(2*PI()*MOD(Calculator!$B$37/Calculator!$F$19,1)))*IF(MOD(Calculator!$B$37/Calculator!$F$19,1)&lt;0.5,-1,1))^2))/(1-SQRT(((50*POWER(80,POWER(COS(PI()*MOD(Calculator!$B$37/Calculator!$F$19,1)),2))+MIN(500,MAX(30,100*EXP(-0.3*'VSWR Calculator'!$C$24)*(1+3*ABS(MOD('VSWR Calculator'!$C$23/Calculator!$F$19/2,1)-0.5))))/'VSWR Calculator'!$C$25)-$C97)^2+(1500*ABS(SIN(2*PI()*MOD(Calculator!$B$37/Calculator!$F$19,1)))*IF(MOD(Calculator!$B$37/Calculator!$F$19,1)&lt;0.5,-1,1))^2)/SQRT(((50*POWER(80,POWER(COS(PI()*MOD(Calculator!$B$37/Calculator!$F$19,1)),2))+MIN(500,MAX(30,100*EXP(-0.3*'VSWR Calculator'!$C$24)*(1+3*ABS(MOD('VSWR Calculator'!$C$23/Calculator!$F$19/2,1)-0.5))))/'VSWR Calculator'!$C$25)+$C97)^2+(1500*ABS(SIN(2*PI()*MOD(Calculator!$B$37/Calculator!$F$19,1)))*IF(MOD(Calculator!$B$37/Calculator!$F$19,1)&lt;0.5,-1,1))^2)),2))</f>
        <v>—</v>
      </c>
      <c r="HV97" s="253" t="str">
        <f aca="false">IF(OR(Calculator!$E$20&lt;&gt;"YES",Calculator!$B$37&lt;Calculator!$G$20),"—",ROUND((1+SQRT(((50*POWER(80,POWER(COS(PI()*MOD(Calculator!$B$37/Calculator!$F$20,1)),2))+MIN(500,MAX(30,100*EXP(-0.3*'VSWR Calculator'!$C$24)*(1+3*ABS(MOD('VSWR Calculator'!$C$23/Calculator!$F$20/2,1)-0.5))))/'VSWR Calculator'!$C$25)-$C97)^2+(1500*ABS(SIN(2*PI()*MOD(Calculator!$B$37/Calculator!$F$20,1)))*IF(MOD(Calculator!$B$37/Calculator!$F$20,1)&lt;0.5,-1,1))^2)/SQRT(((50*POWER(80,POWER(COS(PI()*MOD(Calculator!$B$37/Calculator!$F$20,1)),2))+MIN(500,MAX(30,100*EXP(-0.3*'VSWR Calculator'!$C$24)*(1+3*ABS(MOD('VSWR Calculator'!$C$23/Calculator!$F$20/2,1)-0.5))))/'VSWR Calculator'!$C$25)+$C97)^2+(1500*ABS(SIN(2*PI()*MOD(Calculator!$B$37/Calculator!$F$20,1)))*IF(MOD(Calculator!$B$37/Calculator!$F$20,1)&lt;0.5,-1,1))^2))/(1-SQRT(((50*POWER(80,POWER(COS(PI()*MOD(Calculator!$B$37/Calculator!$F$20,1)),2))+MIN(500,MAX(30,100*EXP(-0.3*'VSWR Calculator'!$C$24)*(1+3*ABS(MOD('VSWR Calculator'!$C$23/Calculator!$F$20/2,1)-0.5))))/'VSWR Calculator'!$C$25)-$C97)^2+(1500*ABS(SIN(2*PI()*MOD(Calculator!$B$37/Calculator!$F$20,1)))*IF(MOD(Calculator!$B$37/Calculator!$F$20,1)&lt;0.5,-1,1))^2)/SQRT(((50*POWER(80,POWER(COS(PI()*MOD(Calculator!$B$37/Calculator!$F$20,1)),2))+MIN(500,MAX(30,100*EXP(-0.3*'VSWR Calculator'!$C$24)*(1+3*ABS(MOD('VSWR Calculator'!$C$23/Calculator!$F$20/2,1)-0.5))))/'VSWR Calculator'!$C$25)+$C97)^2+(1500*ABS(SIN(2*PI()*MOD(Calculator!$B$37/Calculator!$F$20,1)))*IF(MOD(Calculator!$B$37/Calculator!$F$20,1)&lt;0.5,-1,1))^2)),2))</f>
        <v>—</v>
      </c>
      <c r="HW97" s="253" t="str">
        <f aca="false">IF(OR(Calculator!$E$21&lt;&gt;"YES",Calculator!$B$37&lt;Calculator!$G$21),"—",ROUND((1+SQRT(((50*POWER(80,POWER(COS(PI()*MOD(Calculator!$B$37/Calculator!$F$21,1)),2))+MIN(500,MAX(30,100*EXP(-0.3*'VSWR Calculator'!$C$24)*(1+3*ABS(MOD('VSWR Calculator'!$C$23/Calculator!$F$21/2,1)-0.5))))/'VSWR Calculator'!$C$25)-$C97)^2+(1500*ABS(SIN(2*PI()*MOD(Calculator!$B$37/Calculator!$F$21,1)))*IF(MOD(Calculator!$B$37/Calculator!$F$21,1)&lt;0.5,-1,1))^2)/SQRT(((50*POWER(80,POWER(COS(PI()*MOD(Calculator!$B$37/Calculator!$F$21,1)),2))+MIN(500,MAX(30,100*EXP(-0.3*'VSWR Calculator'!$C$24)*(1+3*ABS(MOD('VSWR Calculator'!$C$23/Calculator!$F$21/2,1)-0.5))))/'VSWR Calculator'!$C$25)+$C97)^2+(1500*ABS(SIN(2*PI()*MOD(Calculator!$B$37/Calculator!$F$21,1)))*IF(MOD(Calculator!$B$37/Calculator!$F$21,1)&lt;0.5,-1,1))^2))/(1-SQRT(((50*POWER(80,POWER(COS(PI()*MOD(Calculator!$B$37/Calculator!$F$21,1)),2))+MIN(500,MAX(30,100*EXP(-0.3*'VSWR Calculator'!$C$24)*(1+3*ABS(MOD('VSWR Calculator'!$C$23/Calculator!$F$21/2,1)-0.5))))/'VSWR Calculator'!$C$25)-$C97)^2+(1500*ABS(SIN(2*PI()*MOD(Calculator!$B$37/Calculator!$F$21,1)))*IF(MOD(Calculator!$B$37/Calculator!$F$21,1)&lt;0.5,-1,1))^2)/SQRT(((50*POWER(80,POWER(COS(PI()*MOD(Calculator!$B$37/Calculator!$F$21,1)),2))+MIN(500,MAX(30,100*EXP(-0.3*'VSWR Calculator'!$C$24)*(1+3*ABS(MOD('VSWR Calculator'!$C$23/Calculator!$F$21/2,1)-0.5))))/'VSWR Calculator'!$C$25)+$C97)^2+(1500*ABS(SIN(2*PI()*MOD(Calculator!$B$37/Calculator!$F$21,1)))*IF(MOD(Calculator!$B$37/Calculator!$F$21,1)&lt;0.5,-1,1))^2)),2))</f>
        <v>—</v>
      </c>
      <c r="HX97" s="253" t="str">
        <f aca="false">IF(OR(Calculator!$E$22&lt;&gt;"YES",Calculator!$B$37&lt;Calculator!$G$22),"—",ROUND((1+SQRT(((50*POWER(80,POWER(COS(PI()*MOD(Calculator!$B$37/Calculator!$F$22,1)),2))+MIN(500,MAX(30,100*EXP(-0.3*'VSWR Calculator'!$C$24)*(1+3*ABS(MOD('VSWR Calculator'!$C$23/Calculator!$F$22/2,1)-0.5))))/'VSWR Calculator'!$C$25)-$C97)^2+(1500*ABS(SIN(2*PI()*MOD(Calculator!$B$37/Calculator!$F$22,1)))*IF(MOD(Calculator!$B$37/Calculator!$F$22,1)&lt;0.5,-1,1))^2)/SQRT(((50*POWER(80,POWER(COS(PI()*MOD(Calculator!$B$37/Calculator!$F$22,1)),2))+MIN(500,MAX(30,100*EXP(-0.3*'VSWR Calculator'!$C$24)*(1+3*ABS(MOD('VSWR Calculator'!$C$23/Calculator!$F$22/2,1)-0.5))))/'VSWR Calculator'!$C$25)+$C97)^2+(1500*ABS(SIN(2*PI()*MOD(Calculator!$B$37/Calculator!$F$22,1)))*IF(MOD(Calculator!$B$37/Calculator!$F$22,1)&lt;0.5,-1,1))^2))/(1-SQRT(((50*POWER(80,POWER(COS(PI()*MOD(Calculator!$B$37/Calculator!$F$22,1)),2))+MIN(500,MAX(30,100*EXP(-0.3*'VSWR Calculator'!$C$24)*(1+3*ABS(MOD('VSWR Calculator'!$C$23/Calculator!$F$22/2,1)-0.5))))/'VSWR Calculator'!$C$25)-$C97)^2+(1500*ABS(SIN(2*PI()*MOD(Calculator!$B$37/Calculator!$F$22,1)))*IF(MOD(Calculator!$B$37/Calculator!$F$22,1)&lt;0.5,-1,1))^2)/SQRT(((50*POWER(80,POWER(COS(PI()*MOD(Calculator!$B$37/Calculator!$F$22,1)),2))+MIN(500,MAX(30,100*EXP(-0.3*'VSWR Calculator'!$C$24)*(1+3*ABS(MOD('VSWR Calculator'!$C$23/Calculator!$F$22/2,1)-0.5))))/'VSWR Calculator'!$C$25)+$C97)^2+(1500*ABS(SIN(2*PI()*MOD(Calculator!$B$37/Calculator!$F$22,1)))*IF(MOD(Calculator!$B$37/Calculator!$F$22,1)&lt;0.5,-1,1))^2)),2))</f>
        <v>—</v>
      </c>
      <c r="HY97" s="253" t="n">
        <f aca="false">IFERROR(ROUND((IF(ISNUMBER(HN97),HN97,0)+IF(ISNUMBER(HO97),HO97,0)+IF(ISNUMBER(HP97),HP97,0)+IF(ISNUMBER(HQ97),HQ97,0)+IF(ISNUMBER(HR97),HR97,0)+IF(ISNUMBER(HS97),HS97,0)+IF(ISNUMBER(HT97),HT97,0)+IF(ISNUMBER(HU97),HU97,0)+IF(ISNUMBER(HV97),HV97,0)+IF(ISNUMBER(HW97),HW97,0)+IF(ISNUMBER(HX97),HX97,0))/(IF(ISNUMBER(HN97),1,0)+IF(ISNUMBER(HO97),1,0)+IF(ISNUMBER(HP97),1,0)+IF(ISNUMBER(HQ97),1,0)+IF(ISNUMBER(HR97),1,0)+IF(ISNUMBER(HS97),1,0)+IF(ISNUMBER(HT97),1,0)+IF(ISNUMBER(HU97),1,0)+IF(ISNUMBER(HV97),1,0)+IF(ISNUMBER(HW97),1,0)+IF(ISNUMBER(HX97),1,0)),4),"")</f>
        <v>9.36</v>
      </c>
      <c r="HZ97" s="253" t="str">
        <f aca="false">IF(OR(Calculator!$E$12&lt;&gt;"YES",Calculator!$B$38&lt;Calculator!$G$12),"—",ROUND((1+SQRT(((50*POWER(80,POWER(COS(PI()*MOD(Calculator!$B$38/Calculator!$F$12,1)),2))+MIN(500,MAX(30,100*EXP(-0.3*'VSWR Calculator'!$C$24)*(1+3*ABS(MOD('VSWR Calculator'!$C$23/Calculator!$F$12/2,1)-0.5))))/'VSWR Calculator'!$C$25)-$C97)^2+(1500*ABS(SIN(2*PI()*MOD(Calculator!$B$38/Calculator!$F$12,1)))*IF(MOD(Calculator!$B$38/Calculator!$F$12,1)&lt;0.5,-1,1))^2)/SQRT(((50*POWER(80,POWER(COS(PI()*MOD(Calculator!$B$38/Calculator!$F$12,1)),2))+MIN(500,MAX(30,100*EXP(-0.3*'VSWR Calculator'!$C$24)*(1+3*ABS(MOD('VSWR Calculator'!$C$23/Calculator!$F$12/2,1)-0.5))))/'VSWR Calculator'!$C$25)+$C97)^2+(1500*ABS(SIN(2*PI()*MOD(Calculator!$B$38/Calculator!$F$12,1)))*IF(MOD(Calculator!$B$38/Calculator!$F$12,1)&lt;0.5,-1,1))^2))/(1-SQRT(((50*POWER(80,POWER(COS(PI()*MOD(Calculator!$B$38/Calculator!$F$12,1)),2))+MIN(500,MAX(30,100*EXP(-0.3*'VSWR Calculator'!$C$24)*(1+3*ABS(MOD('VSWR Calculator'!$C$23/Calculator!$F$12/2,1)-0.5))))/'VSWR Calculator'!$C$25)-$C97)^2+(1500*ABS(SIN(2*PI()*MOD(Calculator!$B$38/Calculator!$F$12,1)))*IF(MOD(Calculator!$B$38/Calculator!$F$12,1)&lt;0.5,-1,1))^2)/SQRT(((50*POWER(80,POWER(COS(PI()*MOD(Calculator!$B$38/Calculator!$F$12,1)),2))+MIN(500,MAX(30,100*EXP(-0.3*'VSWR Calculator'!$C$24)*(1+3*ABS(MOD('VSWR Calculator'!$C$23/Calculator!$F$12/2,1)-0.5))))/'VSWR Calculator'!$C$25)+$C97)^2+(1500*ABS(SIN(2*PI()*MOD(Calculator!$B$38/Calculator!$F$12,1)))*IF(MOD(Calculator!$B$38/Calculator!$F$12,1)&lt;0.5,-1,1))^2)),2))</f>
        <v>—</v>
      </c>
      <c r="IA97" s="253" t="str">
        <f aca="false">IF(OR(Calculator!$E$13&lt;&gt;"YES",Calculator!$B$38&lt;Calculator!$G$13),"—",ROUND((1+SQRT(((50*POWER(80,POWER(COS(PI()*MOD(Calculator!$B$38/Calculator!$F$13,1)),2))+MIN(500,MAX(30,100*EXP(-0.3*'VSWR Calculator'!$C$24)*(1+3*ABS(MOD('VSWR Calculator'!$C$23/Calculator!$F$13/2,1)-0.5))))/'VSWR Calculator'!$C$25)-$C97)^2+(1500*ABS(SIN(2*PI()*MOD(Calculator!$B$38/Calculator!$F$13,1)))*IF(MOD(Calculator!$B$38/Calculator!$F$13,1)&lt;0.5,-1,1))^2)/SQRT(((50*POWER(80,POWER(COS(PI()*MOD(Calculator!$B$38/Calculator!$F$13,1)),2))+MIN(500,MAX(30,100*EXP(-0.3*'VSWR Calculator'!$C$24)*(1+3*ABS(MOD('VSWR Calculator'!$C$23/Calculator!$F$13/2,1)-0.5))))/'VSWR Calculator'!$C$25)+$C97)^2+(1500*ABS(SIN(2*PI()*MOD(Calculator!$B$38/Calculator!$F$13,1)))*IF(MOD(Calculator!$B$38/Calculator!$F$13,1)&lt;0.5,-1,1))^2))/(1-SQRT(((50*POWER(80,POWER(COS(PI()*MOD(Calculator!$B$38/Calculator!$F$13,1)),2))+MIN(500,MAX(30,100*EXP(-0.3*'VSWR Calculator'!$C$24)*(1+3*ABS(MOD('VSWR Calculator'!$C$23/Calculator!$F$13/2,1)-0.5))))/'VSWR Calculator'!$C$25)-$C97)^2+(1500*ABS(SIN(2*PI()*MOD(Calculator!$B$38/Calculator!$F$13,1)))*IF(MOD(Calculator!$B$38/Calculator!$F$13,1)&lt;0.5,-1,1))^2)/SQRT(((50*POWER(80,POWER(COS(PI()*MOD(Calculator!$B$38/Calculator!$F$13,1)),2))+MIN(500,MAX(30,100*EXP(-0.3*'VSWR Calculator'!$C$24)*(1+3*ABS(MOD('VSWR Calculator'!$C$23/Calculator!$F$13/2,1)-0.5))))/'VSWR Calculator'!$C$25)+$C97)^2+(1500*ABS(SIN(2*PI()*MOD(Calculator!$B$38/Calculator!$F$13,1)))*IF(MOD(Calculator!$B$38/Calculator!$F$13,1)&lt;0.5,-1,1))^2)),2))</f>
        <v>—</v>
      </c>
      <c r="IB97" s="253" t="str">
        <f aca="false">IF(OR(Calculator!$E$14&lt;&gt;"YES",Calculator!$B$38&lt;Calculator!$G$14),"—",ROUND((1+SQRT(((50*POWER(80,POWER(COS(PI()*MOD(Calculator!$B$38/Calculator!$F$14,1)),2))+MIN(500,MAX(30,100*EXP(-0.3*'VSWR Calculator'!$C$24)*(1+3*ABS(MOD('VSWR Calculator'!$C$23/Calculator!$F$14/2,1)-0.5))))/'VSWR Calculator'!$C$25)-$C97)^2+(1500*ABS(SIN(2*PI()*MOD(Calculator!$B$38/Calculator!$F$14,1)))*IF(MOD(Calculator!$B$38/Calculator!$F$14,1)&lt;0.5,-1,1))^2)/SQRT(((50*POWER(80,POWER(COS(PI()*MOD(Calculator!$B$38/Calculator!$F$14,1)),2))+MIN(500,MAX(30,100*EXP(-0.3*'VSWR Calculator'!$C$24)*(1+3*ABS(MOD('VSWR Calculator'!$C$23/Calculator!$F$14/2,1)-0.5))))/'VSWR Calculator'!$C$25)+$C97)^2+(1500*ABS(SIN(2*PI()*MOD(Calculator!$B$38/Calculator!$F$14,1)))*IF(MOD(Calculator!$B$38/Calculator!$F$14,1)&lt;0.5,-1,1))^2))/(1-SQRT(((50*POWER(80,POWER(COS(PI()*MOD(Calculator!$B$38/Calculator!$F$14,1)),2))+MIN(500,MAX(30,100*EXP(-0.3*'VSWR Calculator'!$C$24)*(1+3*ABS(MOD('VSWR Calculator'!$C$23/Calculator!$F$14/2,1)-0.5))))/'VSWR Calculator'!$C$25)-$C97)^2+(1500*ABS(SIN(2*PI()*MOD(Calculator!$B$38/Calculator!$F$14,1)))*IF(MOD(Calculator!$B$38/Calculator!$F$14,1)&lt;0.5,-1,1))^2)/SQRT(((50*POWER(80,POWER(COS(PI()*MOD(Calculator!$B$38/Calculator!$F$14,1)),2))+MIN(500,MAX(30,100*EXP(-0.3*'VSWR Calculator'!$C$24)*(1+3*ABS(MOD('VSWR Calculator'!$C$23/Calculator!$F$14/2,1)-0.5))))/'VSWR Calculator'!$C$25)+$C97)^2+(1500*ABS(SIN(2*PI()*MOD(Calculator!$B$38/Calculator!$F$14,1)))*IF(MOD(Calculator!$B$38/Calculator!$F$14,1)&lt;0.5,-1,1))^2)),2))</f>
        <v>—</v>
      </c>
      <c r="IC97" s="253" t="n">
        <f aca="false">IF(OR(Calculator!$E$15&lt;&gt;"YES",Calculator!$B$38&lt;Calculator!$G$15),"—",ROUND((1+SQRT(((50*POWER(80,POWER(COS(PI()*MOD(Calculator!$B$38/Calculator!$F$15,1)),2))+MIN(500,MAX(30,100*EXP(-0.3*'VSWR Calculator'!$C$24)*(1+3*ABS(MOD('VSWR Calculator'!$C$23/Calculator!$F$15/2,1)-0.5))))/'VSWR Calculator'!$C$25)-$C97)^2+(1500*ABS(SIN(2*PI()*MOD(Calculator!$B$38/Calculator!$F$15,1)))*IF(MOD(Calculator!$B$38/Calculator!$F$15,1)&lt;0.5,-1,1))^2)/SQRT(((50*POWER(80,POWER(COS(PI()*MOD(Calculator!$B$38/Calculator!$F$15,1)),2))+MIN(500,MAX(30,100*EXP(-0.3*'VSWR Calculator'!$C$24)*(1+3*ABS(MOD('VSWR Calculator'!$C$23/Calculator!$F$15/2,1)-0.5))))/'VSWR Calculator'!$C$25)+$C97)^2+(1500*ABS(SIN(2*PI()*MOD(Calculator!$B$38/Calculator!$F$15,1)))*IF(MOD(Calculator!$B$38/Calculator!$F$15,1)&lt;0.5,-1,1))^2))/(1-SQRT(((50*POWER(80,POWER(COS(PI()*MOD(Calculator!$B$38/Calculator!$F$15,1)),2))+MIN(500,MAX(30,100*EXP(-0.3*'VSWR Calculator'!$C$24)*(1+3*ABS(MOD('VSWR Calculator'!$C$23/Calculator!$F$15/2,1)-0.5))))/'VSWR Calculator'!$C$25)-$C97)^2+(1500*ABS(SIN(2*PI()*MOD(Calculator!$B$38/Calculator!$F$15,1)))*IF(MOD(Calculator!$B$38/Calculator!$F$15,1)&lt;0.5,-1,1))^2)/SQRT(((50*POWER(80,POWER(COS(PI()*MOD(Calculator!$B$38/Calculator!$F$15,1)),2))+MIN(500,MAX(30,100*EXP(-0.3*'VSWR Calculator'!$C$24)*(1+3*ABS(MOD('VSWR Calculator'!$C$23/Calculator!$F$15/2,1)-0.5))))/'VSWR Calculator'!$C$25)+$C97)^2+(1500*ABS(SIN(2*PI()*MOD(Calculator!$B$38/Calculator!$F$15,1)))*IF(MOD(Calculator!$B$38/Calculator!$F$15,1)&lt;0.5,-1,1))^2)),2))</f>
        <v>2.45</v>
      </c>
      <c r="ID97" s="253" t="str">
        <f aca="false">IF(OR(Calculator!$E$16&lt;&gt;"YES",Calculator!$B$38&lt;Calculator!$G$16),"—",ROUND((1+SQRT(((50*POWER(80,POWER(COS(PI()*MOD(Calculator!$B$38/Calculator!$F$16,1)),2))+MIN(500,MAX(30,100*EXP(-0.3*'VSWR Calculator'!$C$24)*(1+3*ABS(MOD('VSWR Calculator'!$C$23/Calculator!$F$16/2,1)-0.5))))/'VSWR Calculator'!$C$25)-$C97)^2+(1500*ABS(SIN(2*PI()*MOD(Calculator!$B$38/Calculator!$F$16,1)))*IF(MOD(Calculator!$B$38/Calculator!$F$16,1)&lt;0.5,-1,1))^2)/SQRT(((50*POWER(80,POWER(COS(PI()*MOD(Calculator!$B$38/Calculator!$F$16,1)),2))+MIN(500,MAX(30,100*EXP(-0.3*'VSWR Calculator'!$C$24)*(1+3*ABS(MOD('VSWR Calculator'!$C$23/Calculator!$F$16/2,1)-0.5))))/'VSWR Calculator'!$C$25)+$C97)^2+(1500*ABS(SIN(2*PI()*MOD(Calculator!$B$38/Calculator!$F$16,1)))*IF(MOD(Calculator!$B$38/Calculator!$F$16,1)&lt;0.5,-1,1))^2))/(1-SQRT(((50*POWER(80,POWER(COS(PI()*MOD(Calculator!$B$38/Calculator!$F$16,1)),2))+MIN(500,MAX(30,100*EXP(-0.3*'VSWR Calculator'!$C$24)*(1+3*ABS(MOD('VSWR Calculator'!$C$23/Calculator!$F$16/2,1)-0.5))))/'VSWR Calculator'!$C$25)-$C97)^2+(1500*ABS(SIN(2*PI()*MOD(Calculator!$B$38/Calculator!$F$16,1)))*IF(MOD(Calculator!$B$38/Calculator!$F$16,1)&lt;0.5,-1,1))^2)/SQRT(((50*POWER(80,POWER(COS(PI()*MOD(Calculator!$B$38/Calculator!$F$16,1)),2))+MIN(500,MAX(30,100*EXP(-0.3*'VSWR Calculator'!$C$24)*(1+3*ABS(MOD('VSWR Calculator'!$C$23/Calculator!$F$16/2,1)-0.5))))/'VSWR Calculator'!$C$25)+$C97)^2+(1500*ABS(SIN(2*PI()*MOD(Calculator!$B$38/Calculator!$F$16,1)))*IF(MOD(Calculator!$B$38/Calculator!$F$16,1)&lt;0.5,-1,1))^2)),2))</f>
        <v>—</v>
      </c>
      <c r="IE97" s="253" t="n">
        <f aca="false">IF(OR(Calculator!$E$17&lt;&gt;"YES",Calculator!$B$38&lt;Calculator!$G$17),"—",ROUND((1+SQRT(((50*POWER(80,POWER(COS(PI()*MOD(Calculator!$B$38/Calculator!$F$17,1)),2))+MIN(500,MAX(30,100*EXP(-0.3*'VSWR Calculator'!$C$24)*(1+3*ABS(MOD('VSWR Calculator'!$C$23/Calculator!$F$17/2,1)-0.5))))/'VSWR Calculator'!$C$25)-$C97)^2+(1500*ABS(SIN(2*PI()*MOD(Calculator!$B$38/Calculator!$F$17,1)))*IF(MOD(Calculator!$B$38/Calculator!$F$17,1)&lt;0.5,-1,1))^2)/SQRT(((50*POWER(80,POWER(COS(PI()*MOD(Calculator!$B$38/Calculator!$F$17,1)),2))+MIN(500,MAX(30,100*EXP(-0.3*'VSWR Calculator'!$C$24)*(1+3*ABS(MOD('VSWR Calculator'!$C$23/Calculator!$F$17/2,1)-0.5))))/'VSWR Calculator'!$C$25)+$C97)^2+(1500*ABS(SIN(2*PI()*MOD(Calculator!$B$38/Calculator!$F$17,1)))*IF(MOD(Calculator!$B$38/Calculator!$F$17,1)&lt;0.5,-1,1))^2))/(1-SQRT(((50*POWER(80,POWER(COS(PI()*MOD(Calculator!$B$38/Calculator!$F$17,1)),2))+MIN(500,MAX(30,100*EXP(-0.3*'VSWR Calculator'!$C$24)*(1+3*ABS(MOD('VSWR Calculator'!$C$23/Calculator!$F$17/2,1)-0.5))))/'VSWR Calculator'!$C$25)-$C97)^2+(1500*ABS(SIN(2*PI()*MOD(Calculator!$B$38/Calculator!$F$17,1)))*IF(MOD(Calculator!$B$38/Calculator!$F$17,1)&lt;0.5,-1,1))^2)/SQRT(((50*POWER(80,POWER(COS(PI()*MOD(Calculator!$B$38/Calculator!$F$17,1)),2))+MIN(500,MAX(30,100*EXP(-0.3*'VSWR Calculator'!$C$24)*(1+3*ABS(MOD('VSWR Calculator'!$C$23/Calculator!$F$17/2,1)-0.5))))/'VSWR Calculator'!$C$25)+$C97)^2+(1500*ABS(SIN(2*PI()*MOD(Calculator!$B$38/Calculator!$F$17,1)))*IF(MOD(Calculator!$B$38/Calculator!$F$17,1)&lt;0.5,-1,1))^2)),2))</f>
        <v>19.72</v>
      </c>
      <c r="IF97" s="253" t="str">
        <f aca="false">IF(OR(Calculator!$E$18&lt;&gt;"YES",Calculator!$B$38&lt;Calculator!$G$18),"—",ROUND((1+SQRT(((50*POWER(80,POWER(COS(PI()*MOD(Calculator!$B$38/Calculator!$F$18,1)),2))+MIN(500,MAX(30,100*EXP(-0.3*'VSWR Calculator'!$C$24)*(1+3*ABS(MOD('VSWR Calculator'!$C$23/Calculator!$F$18/2,1)-0.5))))/'VSWR Calculator'!$C$25)-$C97)^2+(1500*ABS(SIN(2*PI()*MOD(Calculator!$B$38/Calculator!$F$18,1)))*IF(MOD(Calculator!$B$38/Calculator!$F$18,1)&lt;0.5,-1,1))^2)/SQRT(((50*POWER(80,POWER(COS(PI()*MOD(Calculator!$B$38/Calculator!$F$18,1)),2))+MIN(500,MAX(30,100*EXP(-0.3*'VSWR Calculator'!$C$24)*(1+3*ABS(MOD('VSWR Calculator'!$C$23/Calculator!$F$18/2,1)-0.5))))/'VSWR Calculator'!$C$25)+$C97)^2+(1500*ABS(SIN(2*PI()*MOD(Calculator!$B$38/Calculator!$F$18,1)))*IF(MOD(Calculator!$B$38/Calculator!$F$18,1)&lt;0.5,-1,1))^2))/(1-SQRT(((50*POWER(80,POWER(COS(PI()*MOD(Calculator!$B$38/Calculator!$F$18,1)),2))+MIN(500,MAX(30,100*EXP(-0.3*'VSWR Calculator'!$C$24)*(1+3*ABS(MOD('VSWR Calculator'!$C$23/Calculator!$F$18/2,1)-0.5))))/'VSWR Calculator'!$C$25)-$C97)^2+(1500*ABS(SIN(2*PI()*MOD(Calculator!$B$38/Calculator!$F$18,1)))*IF(MOD(Calculator!$B$38/Calculator!$F$18,1)&lt;0.5,-1,1))^2)/SQRT(((50*POWER(80,POWER(COS(PI()*MOD(Calculator!$B$38/Calculator!$F$18,1)),2))+MIN(500,MAX(30,100*EXP(-0.3*'VSWR Calculator'!$C$24)*(1+3*ABS(MOD('VSWR Calculator'!$C$23/Calculator!$F$18/2,1)-0.5))))/'VSWR Calculator'!$C$25)+$C97)^2+(1500*ABS(SIN(2*PI()*MOD(Calculator!$B$38/Calculator!$F$18,1)))*IF(MOD(Calculator!$B$38/Calculator!$F$18,1)&lt;0.5,-1,1))^2)),2))</f>
        <v>—</v>
      </c>
      <c r="IG97" s="253" t="str">
        <f aca="false">IF(OR(Calculator!$E$19&lt;&gt;"YES",Calculator!$B$38&lt;Calculator!$G$19),"—",ROUND((1+SQRT(((50*POWER(80,POWER(COS(PI()*MOD(Calculator!$B$38/Calculator!$F$19,1)),2))+MIN(500,MAX(30,100*EXP(-0.3*'VSWR Calculator'!$C$24)*(1+3*ABS(MOD('VSWR Calculator'!$C$23/Calculator!$F$19/2,1)-0.5))))/'VSWR Calculator'!$C$25)-$C97)^2+(1500*ABS(SIN(2*PI()*MOD(Calculator!$B$38/Calculator!$F$19,1)))*IF(MOD(Calculator!$B$38/Calculator!$F$19,1)&lt;0.5,-1,1))^2)/SQRT(((50*POWER(80,POWER(COS(PI()*MOD(Calculator!$B$38/Calculator!$F$19,1)),2))+MIN(500,MAX(30,100*EXP(-0.3*'VSWR Calculator'!$C$24)*(1+3*ABS(MOD('VSWR Calculator'!$C$23/Calculator!$F$19/2,1)-0.5))))/'VSWR Calculator'!$C$25)+$C97)^2+(1500*ABS(SIN(2*PI()*MOD(Calculator!$B$38/Calculator!$F$19,1)))*IF(MOD(Calculator!$B$38/Calculator!$F$19,1)&lt;0.5,-1,1))^2))/(1-SQRT(((50*POWER(80,POWER(COS(PI()*MOD(Calculator!$B$38/Calculator!$F$19,1)),2))+MIN(500,MAX(30,100*EXP(-0.3*'VSWR Calculator'!$C$24)*(1+3*ABS(MOD('VSWR Calculator'!$C$23/Calculator!$F$19/2,1)-0.5))))/'VSWR Calculator'!$C$25)-$C97)^2+(1500*ABS(SIN(2*PI()*MOD(Calculator!$B$38/Calculator!$F$19,1)))*IF(MOD(Calculator!$B$38/Calculator!$F$19,1)&lt;0.5,-1,1))^2)/SQRT(((50*POWER(80,POWER(COS(PI()*MOD(Calculator!$B$38/Calculator!$F$19,1)),2))+MIN(500,MAX(30,100*EXP(-0.3*'VSWR Calculator'!$C$24)*(1+3*ABS(MOD('VSWR Calculator'!$C$23/Calculator!$F$19/2,1)-0.5))))/'VSWR Calculator'!$C$25)+$C97)^2+(1500*ABS(SIN(2*PI()*MOD(Calculator!$B$38/Calculator!$F$19,1)))*IF(MOD(Calculator!$B$38/Calculator!$F$19,1)&lt;0.5,-1,1))^2)),2))</f>
        <v>—</v>
      </c>
      <c r="IH97" s="253" t="str">
        <f aca="false">IF(OR(Calculator!$E$20&lt;&gt;"YES",Calculator!$B$38&lt;Calculator!$G$20),"—",ROUND((1+SQRT(((50*POWER(80,POWER(COS(PI()*MOD(Calculator!$B$38/Calculator!$F$20,1)),2))+MIN(500,MAX(30,100*EXP(-0.3*'VSWR Calculator'!$C$24)*(1+3*ABS(MOD('VSWR Calculator'!$C$23/Calculator!$F$20/2,1)-0.5))))/'VSWR Calculator'!$C$25)-$C97)^2+(1500*ABS(SIN(2*PI()*MOD(Calculator!$B$38/Calculator!$F$20,1)))*IF(MOD(Calculator!$B$38/Calculator!$F$20,1)&lt;0.5,-1,1))^2)/SQRT(((50*POWER(80,POWER(COS(PI()*MOD(Calculator!$B$38/Calculator!$F$20,1)),2))+MIN(500,MAX(30,100*EXP(-0.3*'VSWR Calculator'!$C$24)*(1+3*ABS(MOD('VSWR Calculator'!$C$23/Calculator!$F$20/2,1)-0.5))))/'VSWR Calculator'!$C$25)+$C97)^2+(1500*ABS(SIN(2*PI()*MOD(Calculator!$B$38/Calculator!$F$20,1)))*IF(MOD(Calculator!$B$38/Calculator!$F$20,1)&lt;0.5,-1,1))^2))/(1-SQRT(((50*POWER(80,POWER(COS(PI()*MOD(Calculator!$B$38/Calculator!$F$20,1)),2))+MIN(500,MAX(30,100*EXP(-0.3*'VSWR Calculator'!$C$24)*(1+3*ABS(MOD('VSWR Calculator'!$C$23/Calculator!$F$20/2,1)-0.5))))/'VSWR Calculator'!$C$25)-$C97)^2+(1500*ABS(SIN(2*PI()*MOD(Calculator!$B$38/Calculator!$F$20,1)))*IF(MOD(Calculator!$B$38/Calculator!$F$20,1)&lt;0.5,-1,1))^2)/SQRT(((50*POWER(80,POWER(COS(PI()*MOD(Calculator!$B$38/Calculator!$F$20,1)),2))+MIN(500,MAX(30,100*EXP(-0.3*'VSWR Calculator'!$C$24)*(1+3*ABS(MOD('VSWR Calculator'!$C$23/Calculator!$F$20/2,1)-0.5))))/'VSWR Calculator'!$C$25)+$C97)^2+(1500*ABS(SIN(2*PI()*MOD(Calculator!$B$38/Calculator!$F$20,1)))*IF(MOD(Calculator!$B$38/Calculator!$F$20,1)&lt;0.5,-1,1))^2)),2))</f>
        <v>—</v>
      </c>
      <c r="II97" s="253" t="str">
        <f aca="false">IF(OR(Calculator!$E$21&lt;&gt;"YES",Calculator!$B$38&lt;Calculator!$G$21),"—",ROUND((1+SQRT(((50*POWER(80,POWER(COS(PI()*MOD(Calculator!$B$38/Calculator!$F$21,1)),2))+MIN(500,MAX(30,100*EXP(-0.3*'VSWR Calculator'!$C$24)*(1+3*ABS(MOD('VSWR Calculator'!$C$23/Calculator!$F$21/2,1)-0.5))))/'VSWR Calculator'!$C$25)-$C97)^2+(1500*ABS(SIN(2*PI()*MOD(Calculator!$B$38/Calculator!$F$21,1)))*IF(MOD(Calculator!$B$38/Calculator!$F$21,1)&lt;0.5,-1,1))^2)/SQRT(((50*POWER(80,POWER(COS(PI()*MOD(Calculator!$B$38/Calculator!$F$21,1)),2))+MIN(500,MAX(30,100*EXP(-0.3*'VSWR Calculator'!$C$24)*(1+3*ABS(MOD('VSWR Calculator'!$C$23/Calculator!$F$21/2,1)-0.5))))/'VSWR Calculator'!$C$25)+$C97)^2+(1500*ABS(SIN(2*PI()*MOD(Calculator!$B$38/Calculator!$F$21,1)))*IF(MOD(Calculator!$B$38/Calculator!$F$21,1)&lt;0.5,-1,1))^2))/(1-SQRT(((50*POWER(80,POWER(COS(PI()*MOD(Calculator!$B$38/Calculator!$F$21,1)),2))+MIN(500,MAX(30,100*EXP(-0.3*'VSWR Calculator'!$C$24)*(1+3*ABS(MOD('VSWR Calculator'!$C$23/Calculator!$F$21/2,1)-0.5))))/'VSWR Calculator'!$C$25)-$C97)^2+(1500*ABS(SIN(2*PI()*MOD(Calculator!$B$38/Calculator!$F$21,1)))*IF(MOD(Calculator!$B$38/Calculator!$F$21,1)&lt;0.5,-1,1))^2)/SQRT(((50*POWER(80,POWER(COS(PI()*MOD(Calculator!$B$38/Calculator!$F$21,1)),2))+MIN(500,MAX(30,100*EXP(-0.3*'VSWR Calculator'!$C$24)*(1+3*ABS(MOD('VSWR Calculator'!$C$23/Calculator!$F$21/2,1)-0.5))))/'VSWR Calculator'!$C$25)+$C97)^2+(1500*ABS(SIN(2*PI()*MOD(Calculator!$B$38/Calculator!$F$21,1)))*IF(MOD(Calculator!$B$38/Calculator!$F$21,1)&lt;0.5,-1,1))^2)),2))</f>
        <v>—</v>
      </c>
      <c r="IJ97" s="253" t="str">
        <f aca="false">IF(OR(Calculator!$E$22&lt;&gt;"YES",Calculator!$B$38&lt;Calculator!$G$22),"—",ROUND((1+SQRT(((50*POWER(80,POWER(COS(PI()*MOD(Calculator!$B$38/Calculator!$F$22,1)),2))+MIN(500,MAX(30,100*EXP(-0.3*'VSWR Calculator'!$C$24)*(1+3*ABS(MOD('VSWR Calculator'!$C$23/Calculator!$F$22/2,1)-0.5))))/'VSWR Calculator'!$C$25)-$C97)^2+(1500*ABS(SIN(2*PI()*MOD(Calculator!$B$38/Calculator!$F$22,1)))*IF(MOD(Calculator!$B$38/Calculator!$F$22,1)&lt;0.5,-1,1))^2)/SQRT(((50*POWER(80,POWER(COS(PI()*MOD(Calculator!$B$38/Calculator!$F$22,1)),2))+MIN(500,MAX(30,100*EXP(-0.3*'VSWR Calculator'!$C$24)*(1+3*ABS(MOD('VSWR Calculator'!$C$23/Calculator!$F$22/2,1)-0.5))))/'VSWR Calculator'!$C$25)+$C97)^2+(1500*ABS(SIN(2*PI()*MOD(Calculator!$B$38/Calculator!$F$22,1)))*IF(MOD(Calculator!$B$38/Calculator!$F$22,1)&lt;0.5,-1,1))^2))/(1-SQRT(((50*POWER(80,POWER(COS(PI()*MOD(Calculator!$B$38/Calculator!$F$22,1)),2))+MIN(500,MAX(30,100*EXP(-0.3*'VSWR Calculator'!$C$24)*(1+3*ABS(MOD('VSWR Calculator'!$C$23/Calculator!$F$22/2,1)-0.5))))/'VSWR Calculator'!$C$25)-$C97)^2+(1500*ABS(SIN(2*PI()*MOD(Calculator!$B$38/Calculator!$F$22,1)))*IF(MOD(Calculator!$B$38/Calculator!$F$22,1)&lt;0.5,-1,1))^2)/SQRT(((50*POWER(80,POWER(COS(PI()*MOD(Calculator!$B$38/Calculator!$F$22,1)),2))+MIN(500,MAX(30,100*EXP(-0.3*'VSWR Calculator'!$C$24)*(1+3*ABS(MOD('VSWR Calculator'!$C$23/Calculator!$F$22/2,1)-0.5))))/'VSWR Calculator'!$C$25)+$C97)^2+(1500*ABS(SIN(2*PI()*MOD(Calculator!$B$38/Calculator!$F$22,1)))*IF(MOD(Calculator!$B$38/Calculator!$F$22,1)&lt;0.5,-1,1))^2)),2))</f>
        <v>—</v>
      </c>
      <c r="IK97" s="253" t="n">
        <f aca="false">IFERROR(ROUND((IF(ISNUMBER(HZ97),HZ97,0)+IF(ISNUMBER(IA97),IA97,0)+IF(ISNUMBER(IB97),IB97,0)+IF(ISNUMBER(IC97),IC97,0)+IF(ISNUMBER(ID97),ID97,0)+IF(ISNUMBER(IE97),IE97,0)+IF(ISNUMBER(IF97),IF97,0)+IF(ISNUMBER(IG97),IG97,0)+IF(ISNUMBER(IH97),IH97,0)+IF(ISNUMBER(II97),II97,0)+IF(ISNUMBER(IJ97),IJ97,0))/(IF(ISNUMBER(HZ97),1,0)+IF(ISNUMBER(IA97),1,0)+IF(ISNUMBER(IB97),1,0)+IF(ISNUMBER(IC97),1,0)+IF(ISNUMBER(ID97),1,0)+IF(ISNUMBER(IE97),1,0)+IF(ISNUMBER(IF97),1,0)+IF(ISNUMBER(IG97),1,0)+IF(ISNUMBER(IH97),1,0)+IF(ISNUMBER(II97),1,0)+IF(ISNUMBER(IJ97),1,0)),4),"")</f>
        <v>11.085</v>
      </c>
    </row>
    <row r="98" customFormat="false" ht="15" hidden="false" customHeight="true" outlineLevel="0" collapsed="false">
      <c r="A98" s="283" t="s">
        <v>540</v>
      </c>
      <c r="B98" s="302" t="s">
        <v>482</v>
      </c>
      <c r="C98" s="284" t="n">
        <v>3200</v>
      </c>
      <c r="D98" s="284" t="str">
        <f aca="false">IF(OR(Calculator!$E$12&lt;&gt;"YES",Calculator!$B$29&lt;Calculator!$G$12),"—",ROUND((1+SQRT(((50*POWER(80,POWER(COS(PI()*MOD(Calculator!$B$29/Calculator!$F$12,1)),2))-$C98)^2+(1500*ABS(SIN(2*PI()*MOD(Calculator!$B$29/Calculator!$F$12,1)))*IF(MOD(Calculator!$B$29/Calculator!$F$12,1)&lt;0.5,-1,1))^2)/((50*POWER(80,POWER(COS(PI()*MOD(Calculator!$B$29/Calculator!$F$12,1)),2))+$C98)^2+(1500*ABS(SIN(2*PI()*MOD(Calculator!$B$29/Calculator!$F$12,1)))*IF(MOD(Calculator!$B$29/Calculator!$F$12,1)&lt;0.5,-1,1))^2)))/(1-SQRT(((50*POWER(80,POWER(COS(PI()*MOD(Calculator!$B$29/Calculator!$F$12,1)),2))-$C98)^2+(1500*ABS(SIN(2*PI()*MOD(Calculator!$B$29/Calculator!$F$12,1)))*IF(MOD(Calculator!$B$29/Calculator!$F$12,1)&lt;0.5,-1,1))^2)/((50*POWER(80,POWER(COS(PI()*MOD(Calculator!$B$29/Calculator!$F$12,1)),2))+$C98)^2+(1500*ABS(SIN(2*PI()*MOD(Calculator!$B$29/Calculator!$F$12,1)))*IF(MOD(Calculator!$B$29/Calculator!$F$12,1)&lt;0.5,-1,1))^2))),2))</f>
        <v>—</v>
      </c>
      <c r="E98" s="284" t="str">
        <f aca="false">IF(OR(Calculator!$E$13&lt;&gt;"YES",Calculator!$B$29&lt;Calculator!$G$13),"—",ROUND((1+SQRT(((50*POWER(80,POWER(COS(PI()*MOD(Calculator!$B$29/Calculator!$F$13,1)),2))-$C98)^2+(1500*ABS(SIN(2*PI()*MOD(Calculator!$B$29/Calculator!$F$13,1)))*IF(MOD(Calculator!$B$29/Calculator!$F$13,1)&lt;0.5,-1,1))^2)/((50*POWER(80,POWER(COS(PI()*MOD(Calculator!$B$29/Calculator!$F$13,1)),2))+$C98)^2+(1500*ABS(SIN(2*PI()*MOD(Calculator!$B$29/Calculator!$F$13,1)))*IF(MOD(Calculator!$B$29/Calculator!$F$13,1)&lt;0.5,-1,1))^2)))/(1-SQRT(((50*POWER(80,POWER(COS(PI()*MOD(Calculator!$B$29/Calculator!$F$13,1)),2))-$C98)^2+(1500*ABS(SIN(2*PI()*MOD(Calculator!$B$29/Calculator!$F$13,1)))*IF(MOD(Calculator!$B$29/Calculator!$F$13,1)&lt;0.5,-1,1))^2)/((50*POWER(80,POWER(COS(PI()*MOD(Calculator!$B$29/Calculator!$F$13,1)),2))+$C98)^2+(1500*ABS(SIN(2*PI()*MOD(Calculator!$B$29/Calculator!$F$13,1)))*IF(MOD(Calculator!$B$29/Calculator!$F$13,1)&lt;0.5,-1,1))^2))),2))</f>
        <v>—</v>
      </c>
      <c r="F98" s="284" t="str">
        <f aca="false">IF(OR(Calculator!$E$14&lt;&gt;"YES",Calculator!$B$29&lt;Calculator!$G$14),"—",ROUND((1+SQRT(((50*POWER(80,POWER(COS(PI()*MOD(Calculator!$B$29/Calculator!$F$14,1)),2))-$C98)^2+(1500*ABS(SIN(2*PI()*MOD(Calculator!$B$29/Calculator!$F$14,1)))*IF(MOD(Calculator!$B$29/Calculator!$F$14,1)&lt;0.5,-1,1))^2)/((50*POWER(80,POWER(COS(PI()*MOD(Calculator!$B$29/Calculator!$F$14,1)),2))+$C98)^2+(1500*ABS(SIN(2*PI()*MOD(Calculator!$B$29/Calculator!$F$14,1)))*IF(MOD(Calculator!$B$29/Calculator!$F$14,1)&lt;0.5,-1,1))^2)))/(1-SQRT(((50*POWER(80,POWER(COS(PI()*MOD(Calculator!$B$29/Calculator!$F$14,1)),2))-$C98)^2+(1500*ABS(SIN(2*PI()*MOD(Calculator!$B$29/Calculator!$F$14,1)))*IF(MOD(Calculator!$B$29/Calculator!$F$14,1)&lt;0.5,-1,1))^2)/((50*POWER(80,POWER(COS(PI()*MOD(Calculator!$B$29/Calculator!$F$14,1)),2))+$C98)^2+(1500*ABS(SIN(2*PI()*MOD(Calculator!$B$29/Calculator!$F$14,1)))*IF(MOD(Calculator!$B$29/Calculator!$F$14,1)&lt;0.5,-1,1))^2))),2))</f>
        <v>—</v>
      </c>
      <c r="G98" s="284" t="n">
        <f aca="false">IF(OR(Calculator!$E$15&lt;&gt;"YES",Calculator!$B$29&lt;Calculator!$G$15),"—",ROUND((1+SQRT(((50*POWER(80,POWER(COS(PI()*MOD(Calculator!$B$29/Calculator!$F$15,1)),2))-$C98)^2+(1500*ABS(SIN(2*PI()*MOD(Calculator!$B$29/Calculator!$F$15,1)))*IF(MOD(Calculator!$B$29/Calculator!$F$15,1)&lt;0.5,-1,1))^2)/((50*POWER(80,POWER(COS(PI()*MOD(Calculator!$B$29/Calculator!$F$15,1)),2))+$C98)^2+(1500*ABS(SIN(2*PI()*MOD(Calculator!$B$29/Calculator!$F$15,1)))*IF(MOD(Calculator!$B$29/Calculator!$F$15,1)&lt;0.5,-1,1))^2)))/(1-SQRT(((50*POWER(80,POWER(COS(PI()*MOD(Calculator!$B$29/Calculator!$F$15,1)),2))-$C98)^2+(1500*ABS(SIN(2*PI()*MOD(Calculator!$B$29/Calculator!$F$15,1)))*IF(MOD(Calculator!$B$29/Calculator!$F$15,1)&lt;0.5,-1,1))^2)/((50*POWER(80,POWER(COS(PI()*MOD(Calculator!$B$29/Calculator!$F$15,1)),2))+$C98)^2+(1500*ABS(SIN(2*PI()*MOD(Calculator!$B$29/Calculator!$F$15,1)))*IF(MOD(Calculator!$B$29/Calculator!$F$15,1)&lt;0.5,-1,1))^2))),2))</f>
        <v>24.75</v>
      </c>
      <c r="H98" s="284" t="str">
        <f aca="false">IF(OR(Calculator!$E$16&lt;&gt;"YES",Calculator!$B$29&lt;Calculator!$G$16),"—",ROUND((1+SQRT(((50*POWER(80,POWER(COS(PI()*MOD(Calculator!$B$29/Calculator!$F$16,1)),2))-$C98)^2+(1500*ABS(SIN(2*PI()*MOD(Calculator!$B$29/Calculator!$F$16,1)))*IF(MOD(Calculator!$B$29/Calculator!$F$16,1)&lt;0.5,-1,1))^2)/((50*POWER(80,POWER(COS(PI()*MOD(Calculator!$B$29/Calculator!$F$16,1)),2))+$C98)^2+(1500*ABS(SIN(2*PI()*MOD(Calculator!$B$29/Calculator!$F$16,1)))*IF(MOD(Calculator!$B$29/Calculator!$F$16,1)&lt;0.5,-1,1))^2)))/(1-SQRT(((50*POWER(80,POWER(COS(PI()*MOD(Calculator!$B$29/Calculator!$F$16,1)),2))-$C98)^2+(1500*ABS(SIN(2*PI()*MOD(Calculator!$B$29/Calculator!$F$16,1)))*IF(MOD(Calculator!$B$29/Calculator!$F$16,1)&lt;0.5,-1,1))^2)/((50*POWER(80,POWER(COS(PI()*MOD(Calculator!$B$29/Calculator!$F$16,1)),2))+$C98)^2+(1500*ABS(SIN(2*PI()*MOD(Calculator!$B$29/Calculator!$F$16,1)))*IF(MOD(Calculator!$B$29/Calculator!$F$16,1)&lt;0.5,-1,1))^2))),2))</f>
        <v>—</v>
      </c>
      <c r="I98" s="284" t="n">
        <f aca="false">IF(OR(Calculator!$E$17&lt;&gt;"YES",Calculator!$B$29&lt;Calculator!$G$17),"—",ROUND((1+SQRT(((50*POWER(80,POWER(COS(PI()*MOD(Calculator!$B$29/Calculator!$F$17,1)),2))-$C98)^2+(1500*ABS(SIN(2*PI()*MOD(Calculator!$B$29/Calculator!$F$17,1)))*IF(MOD(Calculator!$B$29/Calculator!$F$17,1)&lt;0.5,-1,1))^2)/((50*POWER(80,POWER(COS(PI()*MOD(Calculator!$B$29/Calculator!$F$17,1)),2))+$C98)^2+(1500*ABS(SIN(2*PI()*MOD(Calculator!$B$29/Calculator!$F$17,1)))*IF(MOD(Calculator!$B$29/Calculator!$F$17,1)&lt;0.5,-1,1))^2)))/(1-SQRT(((50*POWER(80,POWER(COS(PI()*MOD(Calculator!$B$29/Calculator!$F$17,1)),2))-$C98)^2+(1500*ABS(SIN(2*PI()*MOD(Calculator!$B$29/Calculator!$F$17,1)))*IF(MOD(Calculator!$B$29/Calculator!$F$17,1)&lt;0.5,-1,1))^2)/((50*POWER(80,POWER(COS(PI()*MOD(Calculator!$B$29/Calculator!$F$17,1)),2))+$C98)^2+(1500*ABS(SIN(2*PI()*MOD(Calculator!$B$29/Calculator!$F$17,1)))*IF(MOD(Calculator!$B$29/Calculator!$F$17,1)&lt;0.5,-1,1))^2))),2))</f>
        <v>22.22</v>
      </c>
      <c r="J98" s="284" t="str">
        <f aca="false">IF(OR(Calculator!$E$18&lt;&gt;"YES",Calculator!$B$29&lt;Calculator!$G$18),"—",ROUND((1+SQRT(((50*POWER(80,POWER(COS(PI()*MOD(Calculator!$B$29/Calculator!$F$18,1)),2))-$C98)^2+(1500*ABS(SIN(2*PI()*MOD(Calculator!$B$29/Calculator!$F$18,1)))*IF(MOD(Calculator!$B$29/Calculator!$F$18,1)&lt;0.5,-1,1))^2)/((50*POWER(80,POWER(COS(PI()*MOD(Calculator!$B$29/Calculator!$F$18,1)),2))+$C98)^2+(1500*ABS(SIN(2*PI()*MOD(Calculator!$B$29/Calculator!$F$18,1)))*IF(MOD(Calculator!$B$29/Calculator!$F$18,1)&lt;0.5,-1,1))^2)))/(1-SQRT(((50*POWER(80,POWER(COS(PI()*MOD(Calculator!$B$29/Calculator!$F$18,1)),2))-$C98)^2+(1500*ABS(SIN(2*PI()*MOD(Calculator!$B$29/Calculator!$F$18,1)))*IF(MOD(Calculator!$B$29/Calculator!$F$18,1)&lt;0.5,-1,1))^2)/((50*POWER(80,POWER(COS(PI()*MOD(Calculator!$B$29/Calculator!$F$18,1)),2))+$C98)^2+(1500*ABS(SIN(2*PI()*MOD(Calculator!$B$29/Calculator!$F$18,1)))*IF(MOD(Calculator!$B$29/Calculator!$F$18,1)&lt;0.5,-1,1))^2))),2))</f>
        <v>—</v>
      </c>
      <c r="K98" s="284" t="str">
        <f aca="false">IF(OR(Calculator!$E$19&lt;&gt;"YES",Calculator!$B$29&lt;Calculator!$G$19),"—",ROUND((1+SQRT(((50*POWER(80,POWER(COS(PI()*MOD(Calculator!$B$29/Calculator!$F$19,1)),2))-$C98)^2+(1500*ABS(SIN(2*PI()*MOD(Calculator!$B$29/Calculator!$F$19,1)))*IF(MOD(Calculator!$B$29/Calculator!$F$19,1)&lt;0.5,-1,1))^2)/((50*POWER(80,POWER(COS(PI()*MOD(Calculator!$B$29/Calculator!$F$19,1)),2))+$C98)^2+(1500*ABS(SIN(2*PI()*MOD(Calculator!$B$29/Calculator!$F$19,1)))*IF(MOD(Calculator!$B$29/Calculator!$F$19,1)&lt;0.5,-1,1))^2)))/(1-SQRT(((50*POWER(80,POWER(COS(PI()*MOD(Calculator!$B$29/Calculator!$F$19,1)),2))-$C98)^2+(1500*ABS(SIN(2*PI()*MOD(Calculator!$B$29/Calculator!$F$19,1)))*IF(MOD(Calculator!$B$29/Calculator!$F$19,1)&lt;0.5,-1,1))^2)/((50*POWER(80,POWER(COS(PI()*MOD(Calculator!$B$29/Calculator!$F$19,1)),2))+$C98)^2+(1500*ABS(SIN(2*PI()*MOD(Calculator!$B$29/Calculator!$F$19,1)))*IF(MOD(Calculator!$B$29/Calculator!$F$19,1)&lt;0.5,-1,1))^2))),2))</f>
        <v>—</v>
      </c>
      <c r="L98" s="284" t="str">
        <f aca="false">IF(OR(Calculator!$E$20&lt;&gt;"YES",Calculator!$B$29&lt;Calculator!$G$20),"—",ROUND((1+SQRT(((50*POWER(80,POWER(COS(PI()*MOD(Calculator!$B$29/Calculator!$F$20,1)),2))-$C98)^2+(1500*ABS(SIN(2*PI()*MOD(Calculator!$B$29/Calculator!$F$20,1)))*IF(MOD(Calculator!$B$29/Calculator!$F$20,1)&lt;0.5,-1,1))^2)/((50*POWER(80,POWER(COS(PI()*MOD(Calculator!$B$29/Calculator!$F$20,1)),2))+$C98)^2+(1500*ABS(SIN(2*PI()*MOD(Calculator!$B$29/Calculator!$F$20,1)))*IF(MOD(Calculator!$B$29/Calculator!$F$20,1)&lt;0.5,-1,1))^2)))/(1-SQRT(((50*POWER(80,POWER(COS(PI()*MOD(Calculator!$B$29/Calculator!$F$20,1)),2))-$C98)^2+(1500*ABS(SIN(2*PI()*MOD(Calculator!$B$29/Calculator!$F$20,1)))*IF(MOD(Calculator!$B$29/Calculator!$F$20,1)&lt;0.5,-1,1))^2)/((50*POWER(80,POWER(COS(PI()*MOD(Calculator!$B$29/Calculator!$F$20,1)),2))+$C98)^2+(1500*ABS(SIN(2*PI()*MOD(Calculator!$B$29/Calculator!$F$20,1)))*IF(MOD(Calculator!$B$29/Calculator!$F$20,1)&lt;0.5,-1,1))^2))),2))</f>
        <v>—</v>
      </c>
      <c r="M98" s="284" t="str">
        <f aca="false">IF(OR(Calculator!$E$21&lt;&gt;"YES",Calculator!$B$29&lt;Calculator!$G$21),"—",ROUND((1+SQRT(((50*POWER(80,POWER(COS(PI()*MOD(Calculator!$B$29/Calculator!$F$21,1)),2))-$C98)^2+(1500*ABS(SIN(2*PI()*MOD(Calculator!$B$29/Calculator!$F$21,1)))*IF(MOD(Calculator!$B$29/Calculator!$F$21,1)&lt;0.5,-1,1))^2)/((50*POWER(80,POWER(COS(PI()*MOD(Calculator!$B$29/Calculator!$F$21,1)),2))+$C98)^2+(1500*ABS(SIN(2*PI()*MOD(Calculator!$B$29/Calculator!$F$21,1)))*IF(MOD(Calculator!$B$29/Calculator!$F$21,1)&lt;0.5,-1,1))^2)))/(1-SQRT(((50*POWER(80,POWER(COS(PI()*MOD(Calculator!$B$29/Calculator!$F$21,1)),2))-$C98)^2+(1500*ABS(SIN(2*PI()*MOD(Calculator!$B$29/Calculator!$F$21,1)))*IF(MOD(Calculator!$B$29/Calculator!$F$21,1)&lt;0.5,-1,1))^2)/((50*POWER(80,POWER(COS(PI()*MOD(Calculator!$B$29/Calculator!$F$21,1)),2))+$C98)^2+(1500*ABS(SIN(2*PI()*MOD(Calculator!$B$29/Calculator!$F$21,1)))*IF(MOD(Calculator!$B$29/Calculator!$F$21,1)&lt;0.5,-1,1))^2))),2))</f>
        <v>—</v>
      </c>
      <c r="N98" s="284" t="str">
        <f aca="false">IF(OR(Calculator!$E$22&lt;&gt;"YES",Calculator!$B$29&lt;Calculator!$G$22),"—",ROUND((1+SQRT(((50*POWER(80,POWER(COS(PI()*MOD(Calculator!$B$29/Calculator!$F$22,1)),2))-$C98)^2+(1500*ABS(SIN(2*PI()*MOD(Calculator!$B$29/Calculator!$F$22,1)))*IF(MOD(Calculator!$B$29/Calculator!$F$22,1)&lt;0.5,-1,1))^2)/((50*POWER(80,POWER(COS(PI()*MOD(Calculator!$B$29/Calculator!$F$22,1)),2))+$C98)^2+(1500*ABS(SIN(2*PI()*MOD(Calculator!$B$29/Calculator!$F$22,1)))*IF(MOD(Calculator!$B$29/Calculator!$F$22,1)&lt;0.5,-1,1))^2)))/(1-SQRT(((50*POWER(80,POWER(COS(PI()*MOD(Calculator!$B$29/Calculator!$F$22,1)),2))-$C98)^2+(1500*ABS(SIN(2*PI()*MOD(Calculator!$B$29/Calculator!$F$22,1)))*IF(MOD(Calculator!$B$29/Calculator!$F$22,1)&lt;0.5,-1,1))^2)/((50*POWER(80,POWER(COS(PI()*MOD(Calculator!$B$29/Calculator!$F$22,1)),2))+$C98)^2+(1500*ABS(SIN(2*PI()*MOD(Calculator!$B$29/Calculator!$F$22,1)))*IF(MOD(Calculator!$B$29/Calculator!$F$22,1)&lt;0.5,-1,1))^2))),2))</f>
        <v>—</v>
      </c>
      <c r="O98" s="303" t="n">
        <f aca="false">IFERROR(ROUND((IF(ISNUMBER(D98),D98,0)+IF(ISNUMBER(E98),E98,0)+IF(ISNUMBER(F98),F98,0)+IF(ISNUMBER(G98),G98,0)+IF(ISNUMBER(H98),H98,0)+IF(ISNUMBER(I98),I98,0)+IF(ISNUMBER(J98),J98,0)+IF(ISNUMBER(K98),K98,0)+IF(ISNUMBER(L98),L98,0)+IF(ISNUMBER(M98),M98,0)+IF(ISNUMBER(N98),N98,0))/(IF(ISNUMBER(D98),1,0)+IF(ISNUMBER(E98),1,0)+IF(ISNUMBER(F98),1,0)+IF(ISNUMBER(G98),1,0)+IF(ISNUMBER(H98),1,0)+IF(ISNUMBER(I98),1,0)+IF(ISNUMBER(J98),1,0)+IF(ISNUMBER(K98),1,0)+IF(ISNUMBER(L98),1,0)+IF(ISNUMBER(M98),1,0)+IF(ISNUMBER(N98),1,0)),4),"")</f>
        <v>23.485</v>
      </c>
      <c r="P98" s="284" t="str">
        <f aca="false">IF(OR(Calculator!$E$12&lt;&gt;"YES",Calculator!$B$30&lt;Calculator!$G$12),"—",ROUND((1+SQRT(((50*POWER(80,POWER(COS(PI()*MOD(Calculator!$B$30/Calculator!$F$12,1)),2))-$C98)^2+(1500*ABS(SIN(2*PI()*MOD(Calculator!$B$30/Calculator!$F$12,1)))*IF(MOD(Calculator!$B$30/Calculator!$F$12,1)&lt;0.5,-1,1))^2)/((50*POWER(80,POWER(COS(PI()*MOD(Calculator!$B$30/Calculator!$F$12,1)),2))+$C98)^2+(1500*ABS(SIN(2*PI()*MOD(Calculator!$B$30/Calculator!$F$12,1)))*IF(MOD(Calculator!$B$30/Calculator!$F$12,1)&lt;0.5,-1,1))^2)))/(1-SQRT(((50*POWER(80,POWER(COS(PI()*MOD(Calculator!$B$30/Calculator!$F$12,1)),2))-$C98)^2+(1500*ABS(SIN(2*PI()*MOD(Calculator!$B$30/Calculator!$F$12,1)))*IF(MOD(Calculator!$B$30/Calculator!$F$12,1)&lt;0.5,-1,1))^2)/((50*POWER(80,POWER(COS(PI()*MOD(Calculator!$B$30/Calculator!$F$12,1)),2))+$C98)^2+(1500*ABS(SIN(2*PI()*MOD(Calculator!$B$30/Calculator!$F$12,1)))*IF(MOD(Calculator!$B$30/Calculator!$F$12,1)&lt;0.5,-1,1))^2))),2))</f>
        <v>—</v>
      </c>
      <c r="Q98" s="284" t="str">
        <f aca="false">IF(OR(Calculator!$E$13&lt;&gt;"YES",Calculator!$B$30&lt;Calculator!$G$13),"—",ROUND((1+SQRT(((50*POWER(80,POWER(COS(PI()*MOD(Calculator!$B$30/Calculator!$F$13,1)),2))-$C98)^2+(1500*ABS(SIN(2*PI()*MOD(Calculator!$B$30/Calculator!$F$13,1)))*IF(MOD(Calculator!$B$30/Calculator!$F$13,1)&lt;0.5,-1,1))^2)/((50*POWER(80,POWER(COS(PI()*MOD(Calculator!$B$30/Calculator!$F$13,1)),2))+$C98)^2+(1500*ABS(SIN(2*PI()*MOD(Calculator!$B$30/Calculator!$F$13,1)))*IF(MOD(Calculator!$B$30/Calculator!$F$13,1)&lt;0.5,-1,1))^2)))/(1-SQRT(((50*POWER(80,POWER(COS(PI()*MOD(Calculator!$B$30/Calculator!$F$13,1)),2))-$C98)^2+(1500*ABS(SIN(2*PI()*MOD(Calculator!$B$30/Calculator!$F$13,1)))*IF(MOD(Calculator!$B$30/Calculator!$F$13,1)&lt;0.5,-1,1))^2)/((50*POWER(80,POWER(COS(PI()*MOD(Calculator!$B$30/Calculator!$F$13,1)),2))+$C98)^2+(1500*ABS(SIN(2*PI()*MOD(Calculator!$B$30/Calculator!$F$13,1)))*IF(MOD(Calculator!$B$30/Calculator!$F$13,1)&lt;0.5,-1,1))^2))),2))</f>
        <v>—</v>
      </c>
      <c r="R98" s="284" t="str">
        <f aca="false">IF(OR(Calculator!$E$14&lt;&gt;"YES",Calculator!$B$30&lt;Calculator!$G$14),"—",ROUND((1+SQRT(((50*POWER(80,POWER(COS(PI()*MOD(Calculator!$B$30/Calculator!$F$14,1)),2))-$C98)^2+(1500*ABS(SIN(2*PI()*MOD(Calculator!$B$30/Calculator!$F$14,1)))*IF(MOD(Calculator!$B$30/Calculator!$F$14,1)&lt;0.5,-1,1))^2)/((50*POWER(80,POWER(COS(PI()*MOD(Calculator!$B$30/Calculator!$F$14,1)),2))+$C98)^2+(1500*ABS(SIN(2*PI()*MOD(Calculator!$B$30/Calculator!$F$14,1)))*IF(MOD(Calculator!$B$30/Calculator!$F$14,1)&lt;0.5,-1,1))^2)))/(1-SQRT(((50*POWER(80,POWER(COS(PI()*MOD(Calculator!$B$30/Calculator!$F$14,1)),2))-$C98)^2+(1500*ABS(SIN(2*PI()*MOD(Calculator!$B$30/Calculator!$F$14,1)))*IF(MOD(Calculator!$B$30/Calculator!$F$14,1)&lt;0.5,-1,1))^2)/((50*POWER(80,POWER(COS(PI()*MOD(Calculator!$B$30/Calculator!$F$14,1)),2))+$C98)^2+(1500*ABS(SIN(2*PI()*MOD(Calculator!$B$30/Calculator!$F$14,1)))*IF(MOD(Calculator!$B$30/Calculator!$F$14,1)&lt;0.5,-1,1))^2))),2))</f>
        <v>—</v>
      </c>
      <c r="S98" s="284" t="n">
        <f aca="false">IF(OR(Calculator!$E$15&lt;&gt;"YES",Calculator!$B$30&lt;Calculator!$G$15),"—",ROUND((1+SQRT(((50*POWER(80,POWER(COS(PI()*MOD(Calculator!$B$30/Calculator!$F$15,1)),2))-$C98)^2+(1500*ABS(SIN(2*PI()*MOD(Calculator!$B$30/Calculator!$F$15,1)))*IF(MOD(Calculator!$B$30/Calculator!$F$15,1)&lt;0.5,-1,1))^2)/((50*POWER(80,POWER(COS(PI()*MOD(Calculator!$B$30/Calculator!$F$15,1)),2))+$C98)^2+(1500*ABS(SIN(2*PI()*MOD(Calculator!$B$30/Calculator!$F$15,1)))*IF(MOD(Calculator!$B$30/Calculator!$F$15,1)&lt;0.5,-1,1))^2)))/(1-SQRT(((50*POWER(80,POWER(COS(PI()*MOD(Calculator!$B$30/Calculator!$F$15,1)),2))-$C98)^2+(1500*ABS(SIN(2*PI()*MOD(Calculator!$B$30/Calculator!$F$15,1)))*IF(MOD(Calculator!$B$30/Calculator!$F$15,1)&lt;0.5,-1,1))^2)/((50*POWER(80,POWER(COS(PI()*MOD(Calculator!$B$30/Calculator!$F$15,1)),2))+$C98)^2+(1500*ABS(SIN(2*PI()*MOD(Calculator!$B$30/Calculator!$F$15,1)))*IF(MOD(Calculator!$B$30/Calculator!$F$15,1)&lt;0.5,-1,1))^2))),2))</f>
        <v>23.42</v>
      </c>
      <c r="T98" s="284" t="str">
        <f aca="false">IF(OR(Calculator!$E$16&lt;&gt;"YES",Calculator!$B$30&lt;Calculator!$G$16),"—",ROUND((1+SQRT(((50*POWER(80,POWER(COS(PI()*MOD(Calculator!$B$30/Calculator!$F$16,1)),2))-$C98)^2+(1500*ABS(SIN(2*PI()*MOD(Calculator!$B$30/Calculator!$F$16,1)))*IF(MOD(Calculator!$B$30/Calculator!$F$16,1)&lt;0.5,-1,1))^2)/((50*POWER(80,POWER(COS(PI()*MOD(Calculator!$B$30/Calculator!$F$16,1)),2))+$C98)^2+(1500*ABS(SIN(2*PI()*MOD(Calculator!$B$30/Calculator!$F$16,1)))*IF(MOD(Calculator!$B$30/Calculator!$F$16,1)&lt;0.5,-1,1))^2)))/(1-SQRT(((50*POWER(80,POWER(COS(PI()*MOD(Calculator!$B$30/Calculator!$F$16,1)),2))-$C98)^2+(1500*ABS(SIN(2*PI()*MOD(Calculator!$B$30/Calculator!$F$16,1)))*IF(MOD(Calculator!$B$30/Calculator!$F$16,1)&lt;0.5,-1,1))^2)/((50*POWER(80,POWER(COS(PI()*MOD(Calculator!$B$30/Calculator!$F$16,1)),2))+$C98)^2+(1500*ABS(SIN(2*PI()*MOD(Calculator!$B$30/Calculator!$F$16,1)))*IF(MOD(Calculator!$B$30/Calculator!$F$16,1)&lt;0.5,-1,1))^2))),2))</f>
        <v>—</v>
      </c>
      <c r="U98" s="284" t="n">
        <f aca="false">IF(OR(Calculator!$E$17&lt;&gt;"YES",Calculator!$B$30&lt;Calculator!$G$17),"—",ROUND((1+SQRT(((50*POWER(80,POWER(COS(PI()*MOD(Calculator!$B$30/Calculator!$F$17,1)),2))-$C98)^2+(1500*ABS(SIN(2*PI()*MOD(Calculator!$B$30/Calculator!$F$17,1)))*IF(MOD(Calculator!$B$30/Calculator!$F$17,1)&lt;0.5,-1,1))^2)/((50*POWER(80,POWER(COS(PI()*MOD(Calculator!$B$30/Calculator!$F$17,1)),2))+$C98)^2+(1500*ABS(SIN(2*PI()*MOD(Calculator!$B$30/Calculator!$F$17,1)))*IF(MOD(Calculator!$B$30/Calculator!$F$17,1)&lt;0.5,-1,1))^2)))/(1-SQRT(((50*POWER(80,POWER(COS(PI()*MOD(Calculator!$B$30/Calculator!$F$17,1)),2))-$C98)^2+(1500*ABS(SIN(2*PI()*MOD(Calculator!$B$30/Calculator!$F$17,1)))*IF(MOD(Calculator!$B$30/Calculator!$F$17,1)&lt;0.5,-1,1))^2)/((50*POWER(80,POWER(COS(PI()*MOD(Calculator!$B$30/Calculator!$F$17,1)),2))+$C98)^2+(1500*ABS(SIN(2*PI()*MOD(Calculator!$B$30/Calculator!$F$17,1)))*IF(MOD(Calculator!$B$30/Calculator!$F$17,1)&lt;0.5,-1,1))^2))),2))</f>
        <v>24.83</v>
      </c>
      <c r="V98" s="284" t="str">
        <f aca="false">IF(OR(Calculator!$E$18&lt;&gt;"YES",Calculator!$B$30&lt;Calculator!$G$18),"—",ROUND((1+SQRT(((50*POWER(80,POWER(COS(PI()*MOD(Calculator!$B$30/Calculator!$F$18,1)),2))-$C98)^2+(1500*ABS(SIN(2*PI()*MOD(Calculator!$B$30/Calculator!$F$18,1)))*IF(MOD(Calculator!$B$30/Calculator!$F$18,1)&lt;0.5,-1,1))^2)/((50*POWER(80,POWER(COS(PI()*MOD(Calculator!$B$30/Calculator!$F$18,1)),2))+$C98)^2+(1500*ABS(SIN(2*PI()*MOD(Calculator!$B$30/Calculator!$F$18,1)))*IF(MOD(Calculator!$B$30/Calculator!$F$18,1)&lt;0.5,-1,1))^2)))/(1-SQRT(((50*POWER(80,POWER(COS(PI()*MOD(Calculator!$B$30/Calculator!$F$18,1)),2))-$C98)^2+(1500*ABS(SIN(2*PI()*MOD(Calculator!$B$30/Calculator!$F$18,1)))*IF(MOD(Calculator!$B$30/Calculator!$F$18,1)&lt;0.5,-1,1))^2)/((50*POWER(80,POWER(COS(PI()*MOD(Calculator!$B$30/Calculator!$F$18,1)),2))+$C98)^2+(1500*ABS(SIN(2*PI()*MOD(Calculator!$B$30/Calculator!$F$18,1)))*IF(MOD(Calculator!$B$30/Calculator!$F$18,1)&lt;0.5,-1,1))^2))),2))</f>
        <v>—</v>
      </c>
      <c r="W98" s="284" t="str">
        <f aca="false">IF(OR(Calculator!$E$19&lt;&gt;"YES",Calculator!$B$30&lt;Calculator!$G$19),"—",ROUND((1+SQRT(((50*POWER(80,POWER(COS(PI()*MOD(Calculator!$B$30/Calculator!$F$19,1)),2))-$C98)^2+(1500*ABS(SIN(2*PI()*MOD(Calculator!$B$30/Calculator!$F$19,1)))*IF(MOD(Calculator!$B$30/Calculator!$F$19,1)&lt;0.5,-1,1))^2)/((50*POWER(80,POWER(COS(PI()*MOD(Calculator!$B$30/Calculator!$F$19,1)),2))+$C98)^2+(1500*ABS(SIN(2*PI()*MOD(Calculator!$B$30/Calculator!$F$19,1)))*IF(MOD(Calculator!$B$30/Calculator!$F$19,1)&lt;0.5,-1,1))^2)))/(1-SQRT(((50*POWER(80,POWER(COS(PI()*MOD(Calculator!$B$30/Calculator!$F$19,1)),2))-$C98)^2+(1500*ABS(SIN(2*PI()*MOD(Calculator!$B$30/Calculator!$F$19,1)))*IF(MOD(Calculator!$B$30/Calculator!$F$19,1)&lt;0.5,-1,1))^2)/((50*POWER(80,POWER(COS(PI()*MOD(Calculator!$B$30/Calculator!$F$19,1)),2))+$C98)^2+(1500*ABS(SIN(2*PI()*MOD(Calculator!$B$30/Calculator!$F$19,1)))*IF(MOD(Calculator!$B$30/Calculator!$F$19,1)&lt;0.5,-1,1))^2))),2))</f>
        <v>—</v>
      </c>
      <c r="X98" s="284" t="str">
        <f aca="false">IF(OR(Calculator!$E$20&lt;&gt;"YES",Calculator!$B$30&lt;Calculator!$G$20),"—",ROUND((1+SQRT(((50*POWER(80,POWER(COS(PI()*MOD(Calculator!$B$30/Calculator!$F$20,1)),2))-$C98)^2+(1500*ABS(SIN(2*PI()*MOD(Calculator!$B$30/Calculator!$F$20,1)))*IF(MOD(Calculator!$B$30/Calculator!$F$20,1)&lt;0.5,-1,1))^2)/((50*POWER(80,POWER(COS(PI()*MOD(Calculator!$B$30/Calculator!$F$20,1)),2))+$C98)^2+(1500*ABS(SIN(2*PI()*MOD(Calculator!$B$30/Calculator!$F$20,1)))*IF(MOD(Calculator!$B$30/Calculator!$F$20,1)&lt;0.5,-1,1))^2)))/(1-SQRT(((50*POWER(80,POWER(COS(PI()*MOD(Calculator!$B$30/Calculator!$F$20,1)),2))-$C98)^2+(1500*ABS(SIN(2*PI()*MOD(Calculator!$B$30/Calculator!$F$20,1)))*IF(MOD(Calculator!$B$30/Calculator!$F$20,1)&lt;0.5,-1,1))^2)/((50*POWER(80,POWER(COS(PI()*MOD(Calculator!$B$30/Calculator!$F$20,1)),2))+$C98)^2+(1500*ABS(SIN(2*PI()*MOD(Calculator!$B$30/Calculator!$F$20,1)))*IF(MOD(Calculator!$B$30/Calculator!$F$20,1)&lt;0.5,-1,1))^2))),2))</f>
        <v>—</v>
      </c>
      <c r="Y98" s="284" t="str">
        <f aca="false">IF(OR(Calculator!$E$21&lt;&gt;"YES",Calculator!$B$30&lt;Calculator!$G$21),"—",ROUND((1+SQRT(((50*POWER(80,POWER(COS(PI()*MOD(Calculator!$B$30/Calculator!$F$21,1)),2))-$C98)^2+(1500*ABS(SIN(2*PI()*MOD(Calculator!$B$30/Calculator!$F$21,1)))*IF(MOD(Calculator!$B$30/Calculator!$F$21,1)&lt;0.5,-1,1))^2)/((50*POWER(80,POWER(COS(PI()*MOD(Calculator!$B$30/Calculator!$F$21,1)),2))+$C98)^2+(1500*ABS(SIN(2*PI()*MOD(Calculator!$B$30/Calculator!$F$21,1)))*IF(MOD(Calculator!$B$30/Calculator!$F$21,1)&lt;0.5,-1,1))^2)))/(1-SQRT(((50*POWER(80,POWER(COS(PI()*MOD(Calculator!$B$30/Calculator!$F$21,1)),2))-$C98)^2+(1500*ABS(SIN(2*PI()*MOD(Calculator!$B$30/Calculator!$F$21,1)))*IF(MOD(Calculator!$B$30/Calculator!$F$21,1)&lt;0.5,-1,1))^2)/((50*POWER(80,POWER(COS(PI()*MOD(Calculator!$B$30/Calculator!$F$21,1)),2))+$C98)^2+(1500*ABS(SIN(2*PI()*MOD(Calculator!$B$30/Calculator!$F$21,1)))*IF(MOD(Calculator!$B$30/Calculator!$F$21,1)&lt;0.5,-1,1))^2))),2))</f>
        <v>—</v>
      </c>
      <c r="Z98" s="284" t="str">
        <f aca="false">IF(OR(Calculator!$E$22&lt;&gt;"YES",Calculator!$B$30&lt;Calculator!$G$22),"—",ROUND((1+SQRT(((50*POWER(80,POWER(COS(PI()*MOD(Calculator!$B$30/Calculator!$F$22,1)),2))-$C98)^2+(1500*ABS(SIN(2*PI()*MOD(Calculator!$B$30/Calculator!$F$22,1)))*IF(MOD(Calculator!$B$30/Calculator!$F$22,1)&lt;0.5,-1,1))^2)/((50*POWER(80,POWER(COS(PI()*MOD(Calculator!$B$30/Calculator!$F$22,1)),2))+$C98)^2+(1500*ABS(SIN(2*PI()*MOD(Calculator!$B$30/Calculator!$F$22,1)))*IF(MOD(Calculator!$B$30/Calculator!$F$22,1)&lt;0.5,-1,1))^2)))/(1-SQRT(((50*POWER(80,POWER(COS(PI()*MOD(Calculator!$B$30/Calculator!$F$22,1)),2))-$C98)^2+(1500*ABS(SIN(2*PI()*MOD(Calculator!$B$30/Calculator!$F$22,1)))*IF(MOD(Calculator!$B$30/Calculator!$F$22,1)&lt;0.5,-1,1))^2)/((50*POWER(80,POWER(COS(PI()*MOD(Calculator!$B$30/Calculator!$F$22,1)),2))+$C98)^2+(1500*ABS(SIN(2*PI()*MOD(Calculator!$B$30/Calculator!$F$22,1)))*IF(MOD(Calculator!$B$30/Calculator!$F$22,1)&lt;0.5,-1,1))^2))),2))</f>
        <v>—</v>
      </c>
      <c r="AA98" s="303" t="n">
        <f aca="false">IFERROR(ROUND((IF(ISNUMBER(P98),P98,0)+IF(ISNUMBER(Q98),Q98,0)+IF(ISNUMBER(R98),R98,0)+IF(ISNUMBER(S98),S98,0)+IF(ISNUMBER(T98),T98,0)+IF(ISNUMBER(U98),U98,0)+IF(ISNUMBER(V98),V98,0)+IF(ISNUMBER(W98),W98,0)+IF(ISNUMBER(X98),X98,0)+IF(ISNUMBER(Y98),Y98,0)+IF(ISNUMBER(Z98),Z98,0))/(IF(ISNUMBER(P98),1,0)+IF(ISNUMBER(Q98),1,0)+IF(ISNUMBER(R98),1,0)+IF(ISNUMBER(S98),1,0)+IF(ISNUMBER(T98),1,0)+IF(ISNUMBER(U98),1,0)+IF(ISNUMBER(V98),1,0)+IF(ISNUMBER(W98),1,0)+IF(ISNUMBER(X98),1,0)+IF(ISNUMBER(Y98),1,0)+IF(ISNUMBER(Z98),1,0)),4),"")</f>
        <v>24.125</v>
      </c>
      <c r="AB98" s="284" t="str">
        <f aca="false">IF(OR(Calculator!$E$12&lt;&gt;"YES",Calculator!$B$31&lt;Calculator!$G$12),"—",ROUND((1+SQRT(((50*POWER(80,POWER(COS(PI()*MOD(Calculator!$B$31/Calculator!$F$12,1)),2))-$C98)^2+(1500*ABS(SIN(2*PI()*MOD(Calculator!$B$31/Calculator!$F$12,1)))*IF(MOD(Calculator!$B$31/Calculator!$F$12,1)&lt;0.5,-1,1))^2)/((50*POWER(80,POWER(COS(PI()*MOD(Calculator!$B$31/Calculator!$F$12,1)),2))+$C98)^2+(1500*ABS(SIN(2*PI()*MOD(Calculator!$B$31/Calculator!$F$12,1)))*IF(MOD(Calculator!$B$31/Calculator!$F$12,1)&lt;0.5,-1,1))^2)))/(1-SQRT(((50*POWER(80,POWER(COS(PI()*MOD(Calculator!$B$31/Calculator!$F$12,1)),2))-$C98)^2+(1500*ABS(SIN(2*PI()*MOD(Calculator!$B$31/Calculator!$F$12,1)))*IF(MOD(Calculator!$B$31/Calculator!$F$12,1)&lt;0.5,-1,1))^2)/((50*POWER(80,POWER(COS(PI()*MOD(Calculator!$B$31/Calculator!$F$12,1)),2))+$C98)^2+(1500*ABS(SIN(2*PI()*MOD(Calculator!$B$31/Calculator!$F$12,1)))*IF(MOD(Calculator!$B$31/Calculator!$F$12,1)&lt;0.5,-1,1))^2))),2))</f>
        <v>—</v>
      </c>
      <c r="AC98" s="284" t="str">
        <f aca="false">IF(OR(Calculator!$E$13&lt;&gt;"YES",Calculator!$B$31&lt;Calculator!$G$13),"—",ROUND((1+SQRT(((50*POWER(80,POWER(COS(PI()*MOD(Calculator!$B$31/Calculator!$F$13,1)),2))-$C98)^2+(1500*ABS(SIN(2*PI()*MOD(Calculator!$B$31/Calculator!$F$13,1)))*IF(MOD(Calculator!$B$31/Calculator!$F$13,1)&lt;0.5,-1,1))^2)/((50*POWER(80,POWER(COS(PI()*MOD(Calculator!$B$31/Calculator!$F$13,1)),2))+$C98)^2+(1500*ABS(SIN(2*PI()*MOD(Calculator!$B$31/Calculator!$F$13,1)))*IF(MOD(Calculator!$B$31/Calculator!$F$13,1)&lt;0.5,-1,1))^2)))/(1-SQRT(((50*POWER(80,POWER(COS(PI()*MOD(Calculator!$B$31/Calculator!$F$13,1)),2))-$C98)^2+(1500*ABS(SIN(2*PI()*MOD(Calculator!$B$31/Calculator!$F$13,1)))*IF(MOD(Calculator!$B$31/Calculator!$F$13,1)&lt;0.5,-1,1))^2)/((50*POWER(80,POWER(COS(PI()*MOD(Calculator!$B$31/Calculator!$F$13,1)),2))+$C98)^2+(1500*ABS(SIN(2*PI()*MOD(Calculator!$B$31/Calculator!$F$13,1)))*IF(MOD(Calculator!$B$31/Calculator!$F$13,1)&lt;0.5,-1,1))^2))),2))</f>
        <v>—</v>
      </c>
      <c r="AD98" s="284" t="str">
        <f aca="false">IF(OR(Calculator!$E$14&lt;&gt;"YES",Calculator!$B$31&lt;Calculator!$G$14),"—",ROUND((1+SQRT(((50*POWER(80,POWER(COS(PI()*MOD(Calculator!$B$31/Calculator!$F$14,1)),2))-$C98)^2+(1500*ABS(SIN(2*PI()*MOD(Calculator!$B$31/Calculator!$F$14,1)))*IF(MOD(Calculator!$B$31/Calculator!$F$14,1)&lt;0.5,-1,1))^2)/((50*POWER(80,POWER(COS(PI()*MOD(Calculator!$B$31/Calculator!$F$14,1)),2))+$C98)^2+(1500*ABS(SIN(2*PI()*MOD(Calculator!$B$31/Calculator!$F$14,1)))*IF(MOD(Calculator!$B$31/Calculator!$F$14,1)&lt;0.5,-1,1))^2)))/(1-SQRT(((50*POWER(80,POWER(COS(PI()*MOD(Calculator!$B$31/Calculator!$F$14,1)),2))-$C98)^2+(1500*ABS(SIN(2*PI()*MOD(Calculator!$B$31/Calculator!$F$14,1)))*IF(MOD(Calculator!$B$31/Calculator!$F$14,1)&lt;0.5,-1,1))^2)/((50*POWER(80,POWER(COS(PI()*MOD(Calculator!$B$31/Calculator!$F$14,1)),2))+$C98)^2+(1500*ABS(SIN(2*PI()*MOD(Calculator!$B$31/Calculator!$F$14,1)))*IF(MOD(Calculator!$B$31/Calculator!$F$14,1)&lt;0.5,-1,1))^2))),2))</f>
        <v>—</v>
      </c>
      <c r="AE98" s="284" t="n">
        <f aca="false">IF(OR(Calculator!$E$15&lt;&gt;"YES",Calculator!$B$31&lt;Calculator!$G$15),"—",ROUND((1+SQRT(((50*POWER(80,POWER(COS(PI()*MOD(Calculator!$B$31/Calculator!$F$15,1)),2))-$C98)^2+(1500*ABS(SIN(2*PI()*MOD(Calculator!$B$31/Calculator!$F$15,1)))*IF(MOD(Calculator!$B$31/Calculator!$F$15,1)&lt;0.5,-1,1))^2)/((50*POWER(80,POWER(COS(PI()*MOD(Calculator!$B$31/Calculator!$F$15,1)),2))+$C98)^2+(1500*ABS(SIN(2*PI()*MOD(Calculator!$B$31/Calculator!$F$15,1)))*IF(MOD(Calculator!$B$31/Calculator!$F$15,1)&lt;0.5,-1,1))^2)))/(1-SQRT(((50*POWER(80,POWER(COS(PI()*MOD(Calculator!$B$31/Calculator!$F$15,1)),2))-$C98)^2+(1500*ABS(SIN(2*PI()*MOD(Calculator!$B$31/Calculator!$F$15,1)))*IF(MOD(Calculator!$B$31/Calculator!$F$15,1)&lt;0.5,-1,1))^2)/((50*POWER(80,POWER(COS(PI()*MOD(Calculator!$B$31/Calculator!$F$15,1)),2))+$C98)^2+(1500*ABS(SIN(2*PI()*MOD(Calculator!$B$31/Calculator!$F$15,1)))*IF(MOD(Calculator!$B$31/Calculator!$F$15,1)&lt;0.5,-1,1))^2))),2))</f>
        <v>26.13</v>
      </c>
      <c r="AF98" s="284" t="str">
        <f aca="false">IF(OR(Calculator!$E$16&lt;&gt;"YES",Calculator!$B$31&lt;Calculator!$G$16),"—",ROUND((1+SQRT(((50*POWER(80,POWER(COS(PI()*MOD(Calculator!$B$31/Calculator!$F$16,1)),2))-$C98)^2+(1500*ABS(SIN(2*PI()*MOD(Calculator!$B$31/Calculator!$F$16,1)))*IF(MOD(Calculator!$B$31/Calculator!$F$16,1)&lt;0.5,-1,1))^2)/((50*POWER(80,POWER(COS(PI()*MOD(Calculator!$B$31/Calculator!$F$16,1)),2))+$C98)^2+(1500*ABS(SIN(2*PI()*MOD(Calculator!$B$31/Calculator!$F$16,1)))*IF(MOD(Calculator!$B$31/Calculator!$F$16,1)&lt;0.5,-1,1))^2)))/(1-SQRT(((50*POWER(80,POWER(COS(PI()*MOD(Calculator!$B$31/Calculator!$F$16,1)),2))-$C98)^2+(1500*ABS(SIN(2*PI()*MOD(Calculator!$B$31/Calculator!$F$16,1)))*IF(MOD(Calculator!$B$31/Calculator!$F$16,1)&lt;0.5,-1,1))^2)/((50*POWER(80,POWER(COS(PI()*MOD(Calculator!$B$31/Calculator!$F$16,1)),2))+$C98)^2+(1500*ABS(SIN(2*PI()*MOD(Calculator!$B$31/Calculator!$F$16,1)))*IF(MOD(Calculator!$B$31/Calculator!$F$16,1)&lt;0.5,-1,1))^2))),2))</f>
        <v>—</v>
      </c>
      <c r="AG98" s="284" t="n">
        <f aca="false">IF(OR(Calculator!$E$17&lt;&gt;"YES",Calculator!$B$31&lt;Calculator!$G$17),"—",ROUND((1+SQRT(((50*POWER(80,POWER(COS(PI()*MOD(Calculator!$B$31/Calculator!$F$17,1)),2))-$C98)^2+(1500*ABS(SIN(2*PI()*MOD(Calculator!$B$31/Calculator!$F$17,1)))*IF(MOD(Calculator!$B$31/Calculator!$F$17,1)&lt;0.5,-1,1))^2)/((50*POWER(80,POWER(COS(PI()*MOD(Calculator!$B$31/Calculator!$F$17,1)),2))+$C98)^2+(1500*ABS(SIN(2*PI()*MOD(Calculator!$B$31/Calculator!$F$17,1)))*IF(MOD(Calculator!$B$31/Calculator!$F$17,1)&lt;0.5,-1,1))^2)))/(1-SQRT(((50*POWER(80,POWER(COS(PI()*MOD(Calculator!$B$31/Calculator!$F$17,1)),2))-$C98)^2+(1500*ABS(SIN(2*PI()*MOD(Calculator!$B$31/Calculator!$F$17,1)))*IF(MOD(Calculator!$B$31/Calculator!$F$17,1)&lt;0.5,-1,1))^2)/((50*POWER(80,POWER(COS(PI()*MOD(Calculator!$B$31/Calculator!$F$17,1)),2))+$C98)^2+(1500*ABS(SIN(2*PI()*MOD(Calculator!$B$31/Calculator!$F$17,1)))*IF(MOD(Calculator!$B$31/Calculator!$F$17,1)&lt;0.5,-1,1))^2))),2))</f>
        <v>19.79</v>
      </c>
      <c r="AH98" s="284" t="str">
        <f aca="false">IF(OR(Calculator!$E$18&lt;&gt;"YES",Calculator!$B$31&lt;Calculator!$G$18),"—",ROUND((1+SQRT(((50*POWER(80,POWER(COS(PI()*MOD(Calculator!$B$31/Calculator!$F$18,1)),2))-$C98)^2+(1500*ABS(SIN(2*PI()*MOD(Calculator!$B$31/Calculator!$F$18,1)))*IF(MOD(Calculator!$B$31/Calculator!$F$18,1)&lt;0.5,-1,1))^2)/((50*POWER(80,POWER(COS(PI()*MOD(Calculator!$B$31/Calculator!$F$18,1)),2))+$C98)^2+(1500*ABS(SIN(2*PI()*MOD(Calculator!$B$31/Calculator!$F$18,1)))*IF(MOD(Calculator!$B$31/Calculator!$F$18,1)&lt;0.5,-1,1))^2)))/(1-SQRT(((50*POWER(80,POWER(COS(PI()*MOD(Calculator!$B$31/Calculator!$F$18,1)),2))-$C98)^2+(1500*ABS(SIN(2*PI()*MOD(Calculator!$B$31/Calculator!$F$18,1)))*IF(MOD(Calculator!$B$31/Calculator!$F$18,1)&lt;0.5,-1,1))^2)/((50*POWER(80,POWER(COS(PI()*MOD(Calculator!$B$31/Calculator!$F$18,1)),2))+$C98)^2+(1500*ABS(SIN(2*PI()*MOD(Calculator!$B$31/Calculator!$F$18,1)))*IF(MOD(Calculator!$B$31/Calculator!$F$18,1)&lt;0.5,-1,1))^2))),2))</f>
        <v>—</v>
      </c>
      <c r="AI98" s="284" t="str">
        <f aca="false">IF(OR(Calculator!$E$19&lt;&gt;"YES",Calculator!$B$31&lt;Calculator!$G$19),"—",ROUND((1+SQRT(((50*POWER(80,POWER(COS(PI()*MOD(Calculator!$B$31/Calculator!$F$19,1)),2))-$C98)^2+(1500*ABS(SIN(2*PI()*MOD(Calculator!$B$31/Calculator!$F$19,1)))*IF(MOD(Calculator!$B$31/Calculator!$F$19,1)&lt;0.5,-1,1))^2)/((50*POWER(80,POWER(COS(PI()*MOD(Calculator!$B$31/Calculator!$F$19,1)),2))+$C98)^2+(1500*ABS(SIN(2*PI()*MOD(Calculator!$B$31/Calculator!$F$19,1)))*IF(MOD(Calculator!$B$31/Calculator!$F$19,1)&lt;0.5,-1,1))^2)))/(1-SQRT(((50*POWER(80,POWER(COS(PI()*MOD(Calculator!$B$31/Calculator!$F$19,1)),2))-$C98)^2+(1500*ABS(SIN(2*PI()*MOD(Calculator!$B$31/Calculator!$F$19,1)))*IF(MOD(Calculator!$B$31/Calculator!$F$19,1)&lt;0.5,-1,1))^2)/((50*POWER(80,POWER(COS(PI()*MOD(Calculator!$B$31/Calculator!$F$19,1)),2))+$C98)^2+(1500*ABS(SIN(2*PI()*MOD(Calculator!$B$31/Calculator!$F$19,1)))*IF(MOD(Calculator!$B$31/Calculator!$F$19,1)&lt;0.5,-1,1))^2))),2))</f>
        <v>—</v>
      </c>
      <c r="AJ98" s="284" t="str">
        <f aca="false">IF(OR(Calculator!$E$20&lt;&gt;"YES",Calculator!$B$31&lt;Calculator!$G$20),"—",ROUND((1+SQRT(((50*POWER(80,POWER(COS(PI()*MOD(Calculator!$B$31/Calculator!$F$20,1)),2))-$C98)^2+(1500*ABS(SIN(2*PI()*MOD(Calculator!$B$31/Calculator!$F$20,1)))*IF(MOD(Calculator!$B$31/Calculator!$F$20,1)&lt;0.5,-1,1))^2)/((50*POWER(80,POWER(COS(PI()*MOD(Calculator!$B$31/Calculator!$F$20,1)),2))+$C98)^2+(1500*ABS(SIN(2*PI()*MOD(Calculator!$B$31/Calculator!$F$20,1)))*IF(MOD(Calculator!$B$31/Calculator!$F$20,1)&lt;0.5,-1,1))^2)))/(1-SQRT(((50*POWER(80,POWER(COS(PI()*MOD(Calculator!$B$31/Calculator!$F$20,1)),2))-$C98)^2+(1500*ABS(SIN(2*PI()*MOD(Calculator!$B$31/Calculator!$F$20,1)))*IF(MOD(Calculator!$B$31/Calculator!$F$20,1)&lt;0.5,-1,1))^2)/((50*POWER(80,POWER(COS(PI()*MOD(Calculator!$B$31/Calculator!$F$20,1)),2))+$C98)^2+(1500*ABS(SIN(2*PI()*MOD(Calculator!$B$31/Calculator!$F$20,1)))*IF(MOD(Calculator!$B$31/Calculator!$F$20,1)&lt;0.5,-1,1))^2))),2))</f>
        <v>—</v>
      </c>
      <c r="AK98" s="284" t="str">
        <f aca="false">IF(OR(Calculator!$E$21&lt;&gt;"YES",Calculator!$B$31&lt;Calculator!$G$21),"—",ROUND((1+SQRT(((50*POWER(80,POWER(COS(PI()*MOD(Calculator!$B$31/Calculator!$F$21,1)),2))-$C98)^2+(1500*ABS(SIN(2*PI()*MOD(Calculator!$B$31/Calculator!$F$21,1)))*IF(MOD(Calculator!$B$31/Calculator!$F$21,1)&lt;0.5,-1,1))^2)/((50*POWER(80,POWER(COS(PI()*MOD(Calculator!$B$31/Calculator!$F$21,1)),2))+$C98)^2+(1500*ABS(SIN(2*PI()*MOD(Calculator!$B$31/Calculator!$F$21,1)))*IF(MOD(Calculator!$B$31/Calculator!$F$21,1)&lt;0.5,-1,1))^2)))/(1-SQRT(((50*POWER(80,POWER(COS(PI()*MOD(Calculator!$B$31/Calculator!$F$21,1)),2))-$C98)^2+(1500*ABS(SIN(2*PI()*MOD(Calculator!$B$31/Calculator!$F$21,1)))*IF(MOD(Calculator!$B$31/Calculator!$F$21,1)&lt;0.5,-1,1))^2)/((50*POWER(80,POWER(COS(PI()*MOD(Calculator!$B$31/Calculator!$F$21,1)),2))+$C98)^2+(1500*ABS(SIN(2*PI()*MOD(Calculator!$B$31/Calculator!$F$21,1)))*IF(MOD(Calculator!$B$31/Calculator!$F$21,1)&lt;0.5,-1,1))^2))),2))</f>
        <v>—</v>
      </c>
      <c r="AL98" s="284" t="str">
        <f aca="false">IF(OR(Calculator!$E$22&lt;&gt;"YES",Calculator!$B$31&lt;Calculator!$G$22),"—",ROUND((1+SQRT(((50*POWER(80,POWER(COS(PI()*MOD(Calculator!$B$31/Calculator!$F$22,1)),2))-$C98)^2+(1500*ABS(SIN(2*PI()*MOD(Calculator!$B$31/Calculator!$F$22,1)))*IF(MOD(Calculator!$B$31/Calculator!$F$22,1)&lt;0.5,-1,1))^2)/((50*POWER(80,POWER(COS(PI()*MOD(Calculator!$B$31/Calculator!$F$22,1)),2))+$C98)^2+(1500*ABS(SIN(2*PI()*MOD(Calculator!$B$31/Calculator!$F$22,1)))*IF(MOD(Calculator!$B$31/Calculator!$F$22,1)&lt;0.5,-1,1))^2)))/(1-SQRT(((50*POWER(80,POWER(COS(PI()*MOD(Calculator!$B$31/Calculator!$F$22,1)),2))-$C98)^2+(1500*ABS(SIN(2*PI()*MOD(Calculator!$B$31/Calculator!$F$22,1)))*IF(MOD(Calculator!$B$31/Calculator!$F$22,1)&lt;0.5,-1,1))^2)/((50*POWER(80,POWER(COS(PI()*MOD(Calculator!$B$31/Calculator!$F$22,1)),2))+$C98)^2+(1500*ABS(SIN(2*PI()*MOD(Calculator!$B$31/Calculator!$F$22,1)))*IF(MOD(Calculator!$B$31/Calculator!$F$22,1)&lt;0.5,-1,1))^2))),2))</f>
        <v>—</v>
      </c>
      <c r="AM98" s="288" t="n">
        <f aca="false">IFERROR(ROUND((IF(ISNUMBER(AB98),AB98,0)+IF(ISNUMBER(AC98),AC98,0)+IF(ISNUMBER(AD98),AD98,0)+IF(ISNUMBER(AE98),AE98,0)+IF(ISNUMBER(AF98),AF98,0)+IF(ISNUMBER(AG98),AG98,0)+IF(ISNUMBER(AH98),AH98,0)+IF(ISNUMBER(AI98),AI98,0)+IF(ISNUMBER(AJ98),AJ98,0)+IF(ISNUMBER(AK98),AK98,0)+IF(ISNUMBER(AL98),AL98,0))/(IF(ISNUMBER(AB98),1,0)+IF(ISNUMBER(AC98),1,0)+IF(ISNUMBER(AD98),1,0)+IF(ISNUMBER(AE98),1,0)+IF(ISNUMBER(AF98),1,0)+IF(ISNUMBER(AG98),1,0)+IF(ISNUMBER(AH98),1,0)+IF(ISNUMBER(AI98),1,0)+IF(ISNUMBER(AJ98),1,0)+IF(ISNUMBER(AK98),1,0)+IF(ISNUMBER(AL98),1,0)),4),"")</f>
        <v>22.96</v>
      </c>
      <c r="AN98" s="289" t="str">
        <f aca="false">IF(OR(Calculator!$E$12&lt;&gt;"YES",Calculator!$B$32&lt;Calculator!$G$12),"—",ROUND((1+SQRT(((50*POWER(80,POWER(COS(PI()*MOD(Calculator!$B$32/Calculator!$F$12,1)),2))-$C98)^2+(1500*ABS(SIN(2*PI()*MOD(Calculator!$B$32/Calculator!$F$12,1)))*IF(MOD(Calculator!$B$32/Calculator!$F$12,1)&lt;0.5,-1,1))^2)/((50*POWER(80,POWER(COS(PI()*MOD(Calculator!$B$32/Calculator!$F$12,1)),2))+$C98)^2+(1500*ABS(SIN(2*PI()*MOD(Calculator!$B$32/Calculator!$F$12,1)))*IF(MOD(Calculator!$B$32/Calculator!$F$12,1)&lt;0.5,-1,1))^2)))/(1-SQRT(((50*POWER(80,POWER(COS(PI()*MOD(Calculator!$B$32/Calculator!$F$12,1)),2))-$C98)^2+(1500*ABS(SIN(2*PI()*MOD(Calculator!$B$32/Calculator!$F$12,1)))*IF(MOD(Calculator!$B$32/Calculator!$F$12,1)&lt;0.5,-1,1))^2)/((50*POWER(80,POWER(COS(PI()*MOD(Calculator!$B$32/Calculator!$F$12,1)),2))+$C98)^2+(1500*ABS(SIN(2*PI()*MOD(Calculator!$B$32/Calculator!$F$12,1)))*IF(MOD(Calculator!$B$32/Calculator!$F$12,1)&lt;0.5,-1,1))^2))),2))</f>
        <v>—</v>
      </c>
      <c r="AO98" s="289" t="str">
        <f aca="false">IF(OR(Calculator!$E$13&lt;&gt;"YES",Calculator!$B$32&lt;Calculator!$G$13),"—",ROUND((1+SQRT(((50*POWER(80,POWER(COS(PI()*MOD(Calculator!$B$32/Calculator!$F$13,1)),2))-$C98)^2+(1500*ABS(SIN(2*PI()*MOD(Calculator!$B$32/Calculator!$F$13,1)))*IF(MOD(Calculator!$B$32/Calculator!$F$13,1)&lt;0.5,-1,1))^2)/((50*POWER(80,POWER(COS(PI()*MOD(Calculator!$B$32/Calculator!$F$13,1)),2))+$C98)^2+(1500*ABS(SIN(2*PI()*MOD(Calculator!$B$32/Calculator!$F$13,1)))*IF(MOD(Calculator!$B$32/Calculator!$F$13,1)&lt;0.5,-1,1))^2)))/(1-SQRT(((50*POWER(80,POWER(COS(PI()*MOD(Calculator!$B$32/Calculator!$F$13,1)),2))-$C98)^2+(1500*ABS(SIN(2*PI()*MOD(Calculator!$B$32/Calculator!$F$13,1)))*IF(MOD(Calculator!$B$32/Calculator!$F$13,1)&lt;0.5,-1,1))^2)/((50*POWER(80,POWER(COS(PI()*MOD(Calculator!$B$32/Calculator!$F$13,1)),2))+$C98)^2+(1500*ABS(SIN(2*PI()*MOD(Calculator!$B$32/Calculator!$F$13,1)))*IF(MOD(Calculator!$B$32/Calculator!$F$13,1)&lt;0.5,-1,1))^2))),2))</f>
        <v>—</v>
      </c>
      <c r="AP98" s="289" t="str">
        <f aca="false">IF(OR(Calculator!$E$14&lt;&gt;"YES",Calculator!$B$32&lt;Calculator!$G$14),"—",ROUND((1+SQRT(((50*POWER(80,POWER(COS(PI()*MOD(Calculator!$B$32/Calculator!$F$14,1)),2))-$C98)^2+(1500*ABS(SIN(2*PI()*MOD(Calculator!$B$32/Calculator!$F$14,1)))*IF(MOD(Calculator!$B$32/Calculator!$F$14,1)&lt;0.5,-1,1))^2)/((50*POWER(80,POWER(COS(PI()*MOD(Calculator!$B$32/Calculator!$F$14,1)),2))+$C98)^2+(1500*ABS(SIN(2*PI()*MOD(Calculator!$B$32/Calculator!$F$14,1)))*IF(MOD(Calculator!$B$32/Calculator!$F$14,1)&lt;0.5,-1,1))^2)))/(1-SQRT(((50*POWER(80,POWER(COS(PI()*MOD(Calculator!$B$32/Calculator!$F$14,1)),2))-$C98)^2+(1500*ABS(SIN(2*PI()*MOD(Calculator!$B$32/Calculator!$F$14,1)))*IF(MOD(Calculator!$B$32/Calculator!$F$14,1)&lt;0.5,-1,1))^2)/((50*POWER(80,POWER(COS(PI()*MOD(Calculator!$B$32/Calculator!$F$14,1)),2))+$C98)^2+(1500*ABS(SIN(2*PI()*MOD(Calculator!$B$32/Calculator!$F$14,1)))*IF(MOD(Calculator!$B$32/Calculator!$F$14,1)&lt;0.5,-1,1))^2))),2))</f>
        <v>—</v>
      </c>
      <c r="AQ98" s="289" t="n">
        <f aca="false">IF(OR(Calculator!$E$15&lt;&gt;"YES",Calculator!$B$32&lt;Calculator!$G$15),"—",ROUND((1+SQRT(((50*POWER(80,POWER(COS(PI()*MOD(Calculator!$B$32/Calculator!$F$15,1)),2))-$C98)^2+(1500*ABS(SIN(2*PI()*MOD(Calculator!$B$32/Calculator!$F$15,1)))*IF(MOD(Calculator!$B$32/Calculator!$F$15,1)&lt;0.5,-1,1))^2)/((50*POWER(80,POWER(COS(PI()*MOD(Calculator!$B$32/Calculator!$F$15,1)),2))+$C98)^2+(1500*ABS(SIN(2*PI()*MOD(Calculator!$B$32/Calculator!$F$15,1)))*IF(MOD(Calculator!$B$32/Calculator!$F$15,1)&lt;0.5,-1,1))^2)))/(1-SQRT(((50*POWER(80,POWER(COS(PI()*MOD(Calculator!$B$32/Calculator!$F$15,1)),2))-$C98)^2+(1500*ABS(SIN(2*PI()*MOD(Calculator!$B$32/Calculator!$F$15,1)))*IF(MOD(Calculator!$B$32/Calculator!$F$15,1)&lt;0.5,-1,1))^2)/((50*POWER(80,POWER(COS(PI()*MOD(Calculator!$B$32/Calculator!$F$15,1)),2))+$C98)^2+(1500*ABS(SIN(2*PI()*MOD(Calculator!$B$32/Calculator!$F$15,1)))*IF(MOD(Calculator!$B$32/Calculator!$F$15,1)&lt;0.5,-1,1))^2))),2))</f>
        <v>2.94</v>
      </c>
      <c r="AR98" s="289" t="str">
        <f aca="false">IF(OR(Calculator!$E$16&lt;&gt;"YES",Calculator!$B$32&lt;Calculator!$G$16),"—",ROUND((1+SQRT(((50*POWER(80,POWER(COS(PI()*MOD(Calculator!$B$32/Calculator!$F$16,1)),2))-$C98)^2+(1500*ABS(SIN(2*PI()*MOD(Calculator!$B$32/Calculator!$F$16,1)))*IF(MOD(Calculator!$B$32/Calculator!$F$16,1)&lt;0.5,-1,1))^2)/((50*POWER(80,POWER(COS(PI()*MOD(Calculator!$B$32/Calculator!$F$16,1)),2))+$C98)^2+(1500*ABS(SIN(2*PI()*MOD(Calculator!$B$32/Calculator!$F$16,1)))*IF(MOD(Calculator!$B$32/Calculator!$F$16,1)&lt;0.5,-1,1))^2)))/(1-SQRT(((50*POWER(80,POWER(COS(PI()*MOD(Calculator!$B$32/Calculator!$F$16,1)),2))-$C98)^2+(1500*ABS(SIN(2*PI()*MOD(Calculator!$B$32/Calculator!$F$16,1)))*IF(MOD(Calculator!$B$32/Calculator!$F$16,1)&lt;0.5,-1,1))^2)/((50*POWER(80,POWER(COS(PI()*MOD(Calculator!$B$32/Calculator!$F$16,1)),2))+$C98)^2+(1500*ABS(SIN(2*PI()*MOD(Calculator!$B$32/Calculator!$F$16,1)))*IF(MOD(Calculator!$B$32/Calculator!$F$16,1)&lt;0.5,-1,1))^2))),2))</f>
        <v>—</v>
      </c>
      <c r="AS98" s="289" t="n">
        <f aca="false">IF(OR(Calculator!$E$17&lt;&gt;"YES",Calculator!$B$32&lt;Calculator!$G$17),"—",ROUND((1+SQRT(((50*POWER(80,POWER(COS(PI()*MOD(Calculator!$B$32/Calculator!$F$17,1)),2))-$C98)^2+(1500*ABS(SIN(2*PI()*MOD(Calculator!$B$32/Calculator!$F$17,1)))*IF(MOD(Calculator!$B$32/Calculator!$F$17,1)&lt;0.5,-1,1))^2)/((50*POWER(80,POWER(COS(PI()*MOD(Calculator!$B$32/Calculator!$F$17,1)),2))+$C98)^2+(1500*ABS(SIN(2*PI()*MOD(Calculator!$B$32/Calculator!$F$17,1)))*IF(MOD(Calculator!$B$32/Calculator!$F$17,1)&lt;0.5,-1,1))^2)))/(1-SQRT(((50*POWER(80,POWER(COS(PI()*MOD(Calculator!$B$32/Calculator!$F$17,1)),2))-$C98)^2+(1500*ABS(SIN(2*PI()*MOD(Calculator!$B$32/Calculator!$F$17,1)))*IF(MOD(Calculator!$B$32/Calculator!$F$17,1)&lt;0.5,-1,1))^2)/((50*POWER(80,POWER(COS(PI()*MOD(Calculator!$B$32/Calculator!$F$17,1)),2))+$C98)^2+(1500*ABS(SIN(2*PI()*MOD(Calculator!$B$32/Calculator!$F$17,1)))*IF(MOD(Calculator!$B$32/Calculator!$F$17,1)&lt;0.5,-1,1))^2))),2))</f>
        <v>20.91</v>
      </c>
      <c r="AT98" s="289" t="str">
        <f aca="false">IF(OR(Calculator!$E$18&lt;&gt;"YES",Calculator!$B$32&lt;Calculator!$G$18),"—",ROUND((1+SQRT(((50*POWER(80,POWER(COS(PI()*MOD(Calculator!$B$32/Calculator!$F$18,1)),2))-$C98)^2+(1500*ABS(SIN(2*PI()*MOD(Calculator!$B$32/Calculator!$F$18,1)))*IF(MOD(Calculator!$B$32/Calculator!$F$18,1)&lt;0.5,-1,1))^2)/((50*POWER(80,POWER(COS(PI()*MOD(Calculator!$B$32/Calculator!$F$18,1)),2))+$C98)^2+(1500*ABS(SIN(2*PI()*MOD(Calculator!$B$32/Calculator!$F$18,1)))*IF(MOD(Calculator!$B$32/Calculator!$F$18,1)&lt;0.5,-1,1))^2)))/(1-SQRT(((50*POWER(80,POWER(COS(PI()*MOD(Calculator!$B$32/Calculator!$F$18,1)),2))-$C98)^2+(1500*ABS(SIN(2*PI()*MOD(Calculator!$B$32/Calculator!$F$18,1)))*IF(MOD(Calculator!$B$32/Calculator!$F$18,1)&lt;0.5,-1,1))^2)/((50*POWER(80,POWER(COS(PI()*MOD(Calculator!$B$32/Calculator!$F$18,1)),2))+$C98)^2+(1500*ABS(SIN(2*PI()*MOD(Calculator!$B$32/Calculator!$F$18,1)))*IF(MOD(Calculator!$B$32/Calculator!$F$18,1)&lt;0.5,-1,1))^2))),2))</f>
        <v>—</v>
      </c>
      <c r="AU98" s="289" t="str">
        <f aca="false">IF(OR(Calculator!$E$19&lt;&gt;"YES",Calculator!$B$32&lt;Calculator!$G$19),"—",ROUND((1+SQRT(((50*POWER(80,POWER(COS(PI()*MOD(Calculator!$B$32/Calculator!$F$19,1)),2))-$C98)^2+(1500*ABS(SIN(2*PI()*MOD(Calculator!$B$32/Calculator!$F$19,1)))*IF(MOD(Calculator!$B$32/Calculator!$F$19,1)&lt;0.5,-1,1))^2)/((50*POWER(80,POWER(COS(PI()*MOD(Calculator!$B$32/Calculator!$F$19,1)),2))+$C98)^2+(1500*ABS(SIN(2*PI()*MOD(Calculator!$B$32/Calculator!$F$19,1)))*IF(MOD(Calculator!$B$32/Calculator!$F$19,1)&lt;0.5,-1,1))^2)))/(1-SQRT(((50*POWER(80,POWER(COS(PI()*MOD(Calculator!$B$32/Calculator!$F$19,1)),2))-$C98)^2+(1500*ABS(SIN(2*PI()*MOD(Calculator!$B$32/Calculator!$F$19,1)))*IF(MOD(Calculator!$B$32/Calculator!$F$19,1)&lt;0.5,-1,1))^2)/((50*POWER(80,POWER(COS(PI()*MOD(Calculator!$B$32/Calculator!$F$19,1)),2))+$C98)^2+(1500*ABS(SIN(2*PI()*MOD(Calculator!$B$32/Calculator!$F$19,1)))*IF(MOD(Calculator!$B$32/Calculator!$F$19,1)&lt;0.5,-1,1))^2))),2))</f>
        <v>—</v>
      </c>
      <c r="AV98" s="289" t="str">
        <f aca="false">IF(OR(Calculator!$E$20&lt;&gt;"YES",Calculator!$B$32&lt;Calculator!$G$20),"—",ROUND((1+SQRT(((50*POWER(80,POWER(COS(PI()*MOD(Calculator!$B$32/Calculator!$F$20,1)),2))-$C98)^2+(1500*ABS(SIN(2*PI()*MOD(Calculator!$B$32/Calculator!$F$20,1)))*IF(MOD(Calculator!$B$32/Calculator!$F$20,1)&lt;0.5,-1,1))^2)/((50*POWER(80,POWER(COS(PI()*MOD(Calculator!$B$32/Calculator!$F$20,1)),2))+$C98)^2+(1500*ABS(SIN(2*PI()*MOD(Calculator!$B$32/Calculator!$F$20,1)))*IF(MOD(Calculator!$B$32/Calculator!$F$20,1)&lt;0.5,-1,1))^2)))/(1-SQRT(((50*POWER(80,POWER(COS(PI()*MOD(Calculator!$B$32/Calculator!$F$20,1)),2))-$C98)^2+(1500*ABS(SIN(2*PI()*MOD(Calculator!$B$32/Calculator!$F$20,1)))*IF(MOD(Calculator!$B$32/Calculator!$F$20,1)&lt;0.5,-1,1))^2)/((50*POWER(80,POWER(COS(PI()*MOD(Calculator!$B$32/Calculator!$F$20,1)),2))+$C98)^2+(1500*ABS(SIN(2*PI()*MOD(Calculator!$B$32/Calculator!$F$20,1)))*IF(MOD(Calculator!$B$32/Calculator!$F$20,1)&lt;0.5,-1,1))^2))),2))</f>
        <v>—</v>
      </c>
      <c r="AW98" s="289" t="str">
        <f aca="false">IF(OR(Calculator!$E$21&lt;&gt;"YES",Calculator!$B$32&lt;Calculator!$G$21),"—",ROUND((1+SQRT(((50*POWER(80,POWER(COS(PI()*MOD(Calculator!$B$32/Calculator!$F$21,1)),2))-$C98)^2+(1500*ABS(SIN(2*PI()*MOD(Calculator!$B$32/Calculator!$F$21,1)))*IF(MOD(Calculator!$B$32/Calculator!$F$21,1)&lt;0.5,-1,1))^2)/((50*POWER(80,POWER(COS(PI()*MOD(Calculator!$B$32/Calculator!$F$21,1)),2))+$C98)^2+(1500*ABS(SIN(2*PI()*MOD(Calculator!$B$32/Calculator!$F$21,1)))*IF(MOD(Calculator!$B$32/Calculator!$F$21,1)&lt;0.5,-1,1))^2)))/(1-SQRT(((50*POWER(80,POWER(COS(PI()*MOD(Calculator!$B$32/Calculator!$F$21,1)),2))-$C98)^2+(1500*ABS(SIN(2*PI()*MOD(Calculator!$B$32/Calculator!$F$21,1)))*IF(MOD(Calculator!$B$32/Calculator!$F$21,1)&lt;0.5,-1,1))^2)/((50*POWER(80,POWER(COS(PI()*MOD(Calculator!$B$32/Calculator!$F$21,1)),2))+$C98)^2+(1500*ABS(SIN(2*PI()*MOD(Calculator!$B$32/Calculator!$F$21,1)))*IF(MOD(Calculator!$B$32/Calculator!$F$21,1)&lt;0.5,-1,1))^2))),2))</f>
        <v>—</v>
      </c>
      <c r="AX98" s="289" t="str">
        <f aca="false">IF(OR(Calculator!$E$22&lt;&gt;"YES",Calculator!$B$32&lt;Calculator!$G$22),"—",ROUND((1+SQRT(((50*POWER(80,POWER(COS(PI()*MOD(Calculator!$B$32/Calculator!$F$22,1)),2))-$C98)^2+(1500*ABS(SIN(2*PI()*MOD(Calculator!$B$32/Calculator!$F$22,1)))*IF(MOD(Calculator!$B$32/Calculator!$F$22,1)&lt;0.5,-1,1))^2)/((50*POWER(80,POWER(COS(PI()*MOD(Calculator!$B$32/Calculator!$F$22,1)),2))+$C98)^2+(1500*ABS(SIN(2*PI()*MOD(Calculator!$B$32/Calculator!$F$22,1)))*IF(MOD(Calculator!$B$32/Calculator!$F$22,1)&lt;0.5,-1,1))^2)))/(1-SQRT(((50*POWER(80,POWER(COS(PI()*MOD(Calculator!$B$32/Calculator!$F$22,1)),2))-$C98)^2+(1500*ABS(SIN(2*PI()*MOD(Calculator!$B$32/Calculator!$F$22,1)))*IF(MOD(Calculator!$B$32/Calculator!$F$22,1)&lt;0.5,-1,1))^2)/((50*POWER(80,POWER(COS(PI()*MOD(Calculator!$B$32/Calculator!$F$22,1)),2))+$C98)^2+(1500*ABS(SIN(2*PI()*MOD(Calculator!$B$32/Calculator!$F$22,1)))*IF(MOD(Calculator!$B$32/Calculator!$F$22,1)&lt;0.5,-1,1))^2))),2))</f>
        <v>—</v>
      </c>
      <c r="AY98" s="288" t="n">
        <f aca="false">IFERROR(ROUND((IF(ISNUMBER(AN98),AN98,0)+IF(ISNUMBER(AO98),AO98,0)+IF(ISNUMBER(AP98),AP98,0)+IF(ISNUMBER(AQ98),AQ98,0)+IF(ISNUMBER(AR98),AR98,0)+IF(ISNUMBER(AS98),AS98,0)+IF(ISNUMBER(AT98),AT98,0)+IF(ISNUMBER(AU98),AU98,0)+IF(ISNUMBER(AV98),AV98,0)+IF(ISNUMBER(AW98),AW98,0)+IF(ISNUMBER(AX98),AX98,0))/(IF(ISNUMBER(AN98),1,0)+IF(ISNUMBER(AO98),1,0)+IF(ISNUMBER(AP98),1,0)+IF(ISNUMBER(AQ98),1,0)+IF(ISNUMBER(AR98),1,0)+IF(ISNUMBER(AS98),1,0)+IF(ISNUMBER(AT98),1,0)+IF(ISNUMBER(AU98),1,0)+IF(ISNUMBER(AV98),1,0)+IF(ISNUMBER(AW98),1,0)+IF(ISNUMBER(AX98),1,0)),4),"")</f>
        <v>11.925</v>
      </c>
      <c r="AZ98" s="289" t="str">
        <f aca="false">IF(OR(Calculator!$E$12&lt;&gt;"YES",Calculator!$B$33&lt;Calculator!$G$12),"—",ROUND((1+SQRT(((50*POWER(80,POWER(COS(PI()*MOD(Calculator!$B$33/Calculator!$F$12,1)),2))-$C98)^2+(1500*ABS(SIN(2*PI()*MOD(Calculator!$B$33/Calculator!$F$12,1)))*IF(MOD(Calculator!$B$33/Calculator!$F$12,1)&lt;0.5,-1,1))^2)/((50*POWER(80,POWER(COS(PI()*MOD(Calculator!$B$33/Calculator!$F$12,1)),2))+$C98)^2+(1500*ABS(SIN(2*PI()*MOD(Calculator!$B$33/Calculator!$F$12,1)))*IF(MOD(Calculator!$B$33/Calculator!$F$12,1)&lt;0.5,-1,1))^2)))/(1-SQRT(((50*POWER(80,POWER(COS(PI()*MOD(Calculator!$B$33/Calculator!$F$12,1)),2))-$C98)^2+(1500*ABS(SIN(2*PI()*MOD(Calculator!$B$33/Calculator!$F$12,1)))*IF(MOD(Calculator!$B$33/Calculator!$F$12,1)&lt;0.5,-1,1))^2)/((50*POWER(80,POWER(COS(PI()*MOD(Calculator!$B$33/Calculator!$F$12,1)),2))+$C98)^2+(1500*ABS(SIN(2*PI()*MOD(Calculator!$B$33/Calculator!$F$12,1)))*IF(MOD(Calculator!$B$33/Calculator!$F$12,1)&lt;0.5,-1,1))^2))),2))</f>
        <v>—</v>
      </c>
      <c r="BA98" s="289" t="str">
        <f aca="false">IF(OR(Calculator!$E$13&lt;&gt;"YES",Calculator!$B$33&lt;Calculator!$G$13),"—",ROUND((1+SQRT(((50*POWER(80,POWER(COS(PI()*MOD(Calculator!$B$33/Calculator!$F$13,1)),2))-$C98)^2+(1500*ABS(SIN(2*PI()*MOD(Calculator!$B$33/Calculator!$F$13,1)))*IF(MOD(Calculator!$B$33/Calculator!$F$13,1)&lt;0.5,-1,1))^2)/((50*POWER(80,POWER(COS(PI()*MOD(Calculator!$B$33/Calculator!$F$13,1)),2))+$C98)^2+(1500*ABS(SIN(2*PI()*MOD(Calculator!$B$33/Calculator!$F$13,1)))*IF(MOD(Calculator!$B$33/Calculator!$F$13,1)&lt;0.5,-1,1))^2)))/(1-SQRT(((50*POWER(80,POWER(COS(PI()*MOD(Calculator!$B$33/Calculator!$F$13,1)),2))-$C98)^2+(1500*ABS(SIN(2*PI()*MOD(Calculator!$B$33/Calculator!$F$13,1)))*IF(MOD(Calculator!$B$33/Calculator!$F$13,1)&lt;0.5,-1,1))^2)/((50*POWER(80,POWER(COS(PI()*MOD(Calculator!$B$33/Calculator!$F$13,1)),2))+$C98)^2+(1500*ABS(SIN(2*PI()*MOD(Calculator!$B$33/Calculator!$F$13,1)))*IF(MOD(Calculator!$B$33/Calculator!$F$13,1)&lt;0.5,-1,1))^2))),2))</f>
        <v>—</v>
      </c>
      <c r="BB98" s="289" t="str">
        <f aca="false">IF(OR(Calculator!$E$14&lt;&gt;"YES",Calculator!$B$33&lt;Calculator!$G$14),"—",ROUND((1+SQRT(((50*POWER(80,POWER(COS(PI()*MOD(Calculator!$B$33/Calculator!$F$14,1)),2))-$C98)^2+(1500*ABS(SIN(2*PI()*MOD(Calculator!$B$33/Calculator!$F$14,1)))*IF(MOD(Calculator!$B$33/Calculator!$F$14,1)&lt;0.5,-1,1))^2)/((50*POWER(80,POWER(COS(PI()*MOD(Calculator!$B$33/Calculator!$F$14,1)),2))+$C98)^2+(1500*ABS(SIN(2*PI()*MOD(Calculator!$B$33/Calculator!$F$14,1)))*IF(MOD(Calculator!$B$33/Calculator!$F$14,1)&lt;0.5,-1,1))^2)))/(1-SQRT(((50*POWER(80,POWER(COS(PI()*MOD(Calculator!$B$33/Calculator!$F$14,1)),2))-$C98)^2+(1500*ABS(SIN(2*PI()*MOD(Calculator!$B$33/Calculator!$F$14,1)))*IF(MOD(Calculator!$B$33/Calculator!$F$14,1)&lt;0.5,-1,1))^2)/((50*POWER(80,POWER(COS(PI()*MOD(Calculator!$B$33/Calculator!$F$14,1)),2))+$C98)^2+(1500*ABS(SIN(2*PI()*MOD(Calculator!$B$33/Calculator!$F$14,1)))*IF(MOD(Calculator!$B$33/Calculator!$F$14,1)&lt;0.5,-1,1))^2))),2))</f>
        <v>—</v>
      </c>
      <c r="BC98" s="289" t="n">
        <f aca="false">IF(OR(Calculator!$E$15&lt;&gt;"YES",Calculator!$B$33&lt;Calculator!$G$15),"—",ROUND((1+SQRT(((50*POWER(80,POWER(COS(PI()*MOD(Calculator!$B$33/Calculator!$F$15,1)),2))-$C98)^2+(1500*ABS(SIN(2*PI()*MOD(Calculator!$B$33/Calculator!$F$15,1)))*IF(MOD(Calculator!$B$33/Calculator!$F$15,1)&lt;0.5,-1,1))^2)/((50*POWER(80,POWER(COS(PI()*MOD(Calculator!$B$33/Calculator!$F$15,1)),2))+$C98)^2+(1500*ABS(SIN(2*PI()*MOD(Calculator!$B$33/Calculator!$F$15,1)))*IF(MOD(Calculator!$B$33/Calculator!$F$15,1)&lt;0.5,-1,1))^2)))/(1-SQRT(((50*POWER(80,POWER(COS(PI()*MOD(Calculator!$B$33/Calculator!$F$15,1)),2))-$C98)^2+(1500*ABS(SIN(2*PI()*MOD(Calculator!$B$33/Calculator!$F$15,1)))*IF(MOD(Calculator!$B$33/Calculator!$F$15,1)&lt;0.5,-1,1))^2)/((50*POWER(80,POWER(COS(PI()*MOD(Calculator!$B$33/Calculator!$F$15,1)),2))+$C98)^2+(1500*ABS(SIN(2*PI()*MOD(Calculator!$B$33/Calculator!$F$15,1)))*IF(MOD(Calculator!$B$33/Calculator!$F$15,1)&lt;0.5,-1,1))^2))),2))</f>
        <v>3.13</v>
      </c>
      <c r="BD98" s="289" t="str">
        <f aca="false">IF(OR(Calculator!$E$16&lt;&gt;"YES",Calculator!$B$33&lt;Calculator!$G$16),"—",ROUND((1+SQRT(((50*POWER(80,POWER(COS(PI()*MOD(Calculator!$B$33/Calculator!$F$16,1)),2))-$C98)^2+(1500*ABS(SIN(2*PI()*MOD(Calculator!$B$33/Calculator!$F$16,1)))*IF(MOD(Calculator!$B$33/Calculator!$F$16,1)&lt;0.5,-1,1))^2)/((50*POWER(80,POWER(COS(PI()*MOD(Calculator!$B$33/Calculator!$F$16,1)),2))+$C98)^2+(1500*ABS(SIN(2*PI()*MOD(Calculator!$B$33/Calculator!$F$16,1)))*IF(MOD(Calculator!$B$33/Calculator!$F$16,1)&lt;0.5,-1,1))^2)))/(1-SQRT(((50*POWER(80,POWER(COS(PI()*MOD(Calculator!$B$33/Calculator!$F$16,1)),2))-$C98)^2+(1500*ABS(SIN(2*PI()*MOD(Calculator!$B$33/Calculator!$F$16,1)))*IF(MOD(Calculator!$B$33/Calculator!$F$16,1)&lt;0.5,-1,1))^2)/((50*POWER(80,POWER(COS(PI()*MOD(Calculator!$B$33/Calculator!$F$16,1)),2))+$C98)^2+(1500*ABS(SIN(2*PI()*MOD(Calculator!$B$33/Calculator!$F$16,1)))*IF(MOD(Calculator!$B$33/Calculator!$F$16,1)&lt;0.5,-1,1))^2))),2))</f>
        <v>—</v>
      </c>
      <c r="BE98" s="289" t="n">
        <f aca="false">IF(OR(Calculator!$E$17&lt;&gt;"YES",Calculator!$B$33&lt;Calculator!$G$17),"—",ROUND((1+SQRT(((50*POWER(80,POWER(COS(PI()*MOD(Calculator!$B$33/Calculator!$F$17,1)),2))-$C98)^2+(1500*ABS(SIN(2*PI()*MOD(Calculator!$B$33/Calculator!$F$17,1)))*IF(MOD(Calculator!$B$33/Calculator!$F$17,1)&lt;0.5,-1,1))^2)/((50*POWER(80,POWER(COS(PI()*MOD(Calculator!$B$33/Calculator!$F$17,1)),2))+$C98)^2+(1500*ABS(SIN(2*PI()*MOD(Calculator!$B$33/Calculator!$F$17,1)))*IF(MOD(Calculator!$B$33/Calculator!$F$17,1)&lt;0.5,-1,1))^2)))/(1-SQRT(((50*POWER(80,POWER(COS(PI()*MOD(Calculator!$B$33/Calculator!$F$17,1)),2))-$C98)^2+(1500*ABS(SIN(2*PI()*MOD(Calculator!$B$33/Calculator!$F$17,1)))*IF(MOD(Calculator!$B$33/Calculator!$F$17,1)&lt;0.5,-1,1))^2)/((50*POWER(80,POWER(COS(PI()*MOD(Calculator!$B$33/Calculator!$F$17,1)),2))+$C98)^2+(1500*ABS(SIN(2*PI()*MOD(Calculator!$B$33/Calculator!$F$17,1)))*IF(MOD(Calculator!$B$33/Calculator!$F$17,1)&lt;0.5,-1,1))^2))),2))</f>
        <v>23.43</v>
      </c>
      <c r="BF98" s="289" t="str">
        <f aca="false">IF(OR(Calculator!$E$18&lt;&gt;"YES",Calculator!$B$33&lt;Calculator!$G$18),"—",ROUND((1+SQRT(((50*POWER(80,POWER(COS(PI()*MOD(Calculator!$B$33/Calculator!$F$18,1)),2))-$C98)^2+(1500*ABS(SIN(2*PI()*MOD(Calculator!$B$33/Calculator!$F$18,1)))*IF(MOD(Calculator!$B$33/Calculator!$F$18,1)&lt;0.5,-1,1))^2)/((50*POWER(80,POWER(COS(PI()*MOD(Calculator!$B$33/Calculator!$F$18,1)),2))+$C98)^2+(1500*ABS(SIN(2*PI()*MOD(Calculator!$B$33/Calculator!$F$18,1)))*IF(MOD(Calculator!$B$33/Calculator!$F$18,1)&lt;0.5,-1,1))^2)))/(1-SQRT(((50*POWER(80,POWER(COS(PI()*MOD(Calculator!$B$33/Calculator!$F$18,1)),2))-$C98)^2+(1500*ABS(SIN(2*PI()*MOD(Calculator!$B$33/Calculator!$F$18,1)))*IF(MOD(Calculator!$B$33/Calculator!$F$18,1)&lt;0.5,-1,1))^2)/((50*POWER(80,POWER(COS(PI()*MOD(Calculator!$B$33/Calculator!$F$18,1)),2))+$C98)^2+(1500*ABS(SIN(2*PI()*MOD(Calculator!$B$33/Calculator!$F$18,1)))*IF(MOD(Calculator!$B$33/Calculator!$F$18,1)&lt;0.5,-1,1))^2))),2))</f>
        <v>—</v>
      </c>
      <c r="BG98" s="289" t="str">
        <f aca="false">IF(OR(Calculator!$E$19&lt;&gt;"YES",Calculator!$B$33&lt;Calculator!$G$19),"—",ROUND((1+SQRT(((50*POWER(80,POWER(COS(PI()*MOD(Calculator!$B$33/Calculator!$F$19,1)),2))-$C98)^2+(1500*ABS(SIN(2*PI()*MOD(Calculator!$B$33/Calculator!$F$19,1)))*IF(MOD(Calculator!$B$33/Calculator!$F$19,1)&lt;0.5,-1,1))^2)/((50*POWER(80,POWER(COS(PI()*MOD(Calculator!$B$33/Calculator!$F$19,1)),2))+$C98)^2+(1500*ABS(SIN(2*PI()*MOD(Calculator!$B$33/Calculator!$F$19,1)))*IF(MOD(Calculator!$B$33/Calculator!$F$19,1)&lt;0.5,-1,1))^2)))/(1-SQRT(((50*POWER(80,POWER(COS(PI()*MOD(Calculator!$B$33/Calculator!$F$19,1)),2))-$C98)^2+(1500*ABS(SIN(2*PI()*MOD(Calculator!$B$33/Calculator!$F$19,1)))*IF(MOD(Calculator!$B$33/Calculator!$F$19,1)&lt;0.5,-1,1))^2)/((50*POWER(80,POWER(COS(PI()*MOD(Calculator!$B$33/Calculator!$F$19,1)),2))+$C98)^2+(1500*ABS(SIN(2*PI()*MOD(Calculator!$B$33/Calculator!$F$19,1)))*IF(MOD(Calculator!$B$33/Calculator!$F$19,1)&lt;0.5,-1,1))^2))),2))</f>
        <v>—</v>
      </c>
      <c r="BH98" s="289" t="str">
        <f aca="false">IF(OR(Calculator!$E$20&lt;&gt;"YES",Calculator!$B$33&lt;Calculator!$G$20),"—",ROUND((1+SQRT(((50*POWER(80,POWER(COS(PI()*MOD(Calculator!$B$33/Calculator!$F$20,1)),2))-$C98)^2+(1500*ABS(SIN(2*PI()*MOD(Calculator!$B$33/Calculator!$F$20,1)))*IF(MOD(Calculator!$B$33/Calculator!$F$20,1)&lt;0.5,-1,1))^2)/((50*POWER(80,POWER(COS(PI()*MOD(Calculator!$B$33/Calculator!$F$20,1)),2))+$C98)^2+(1500*ABS(SIN(2*PI()*MOD(Calculator!$B$33/Calculator!$F$20,1)))*IF(MOD(Calculator!$B$33/Calculator!$F$20,1)&lt;0.5,-1,1))^2)))/(1-SQRT(((50*POWER(80,POWER(COS(PI()*MOD(Calculator!$B$33/Calculator!$F$20,1)),2))-$C98)^2+(1500*ABS(SIN(2*PI()*MOD(Calculator!$B$33/Calculator!$F$20,1)))*IF(MOD(Calculator!$B$33/Calculator!$F$20,1)&lt;0.5,-1,1))^2)/((50*POWER(80,POWER(COS(PI()*MOD(Calculator!$B$33/Calculator!$F$20,1)),2))+$C98)^2+(1500*ABS(SIN(2*PI()*MOD(Calculator!$B$33/Calculator!$F$20,1)))*IF(MOD(Calculator!$B$33/Calculator!$F$20,1)&lt;0.5,-1,1))^2))),2))</f>
        <v>—</v>
      </c>
      <c r="BI98" s="289" t="str">
        <f aca="false">IF(OR(Calculator!$E$21&lt;&gt;"YES",Calculator!$B$33&lt;Calculator!$G$21),"—",ROUND((1+SQRT(((50*POWER(80,POWER(COS(PI()*MOD(Calculator!$B$33/Calculator!$F$21,1)),2))-$C98)^2+(1500*ABS(SIN(2*PI()*MOD(Calculator!$B$33/Calculator!$F$21,1)))*IF(MOD(Calculator!$B$33/Calculator!$F$21,1)&lt;0.5,-1,1))^2)/((50*POWER(80,POWER(COS(PI()*MOD(Calculator!$B$33/Calculator!$F$21,1)),2))+$C98)^2+(1500*ABS(SIN(2*PI()*MOD(Calculator!$B$33/Calculator!$F$21,1)))*IF(MOD(Calculator!$B$33/Calculator!$F$21,1)&lt;0.5,-1,1))^2)))/(1-SQRT(((50*POWER(80,POWER(COS(PI()*MOD(Calculator!$B$33/Calculator!$F$21,1)),2))-$C98)^2+(1500*ABS(SIN(2*PI()*MOD(Calculator!$B$33/Calculator!$F$21,1)))*IF(MOD(Calculator!$B$33/Calculator!$F$21,1)&lt;0.5,-1,1))^2)/((50*POWER(80,POWER(COS(PI()*MOD(Calculator!$B$33/Calculator!$F$21,1)),2))+$C98)^2+(1500*ABS(SIN(2*PI()*MOD(Calculator!$B$33/Calculator!$F$21,1)))*IF(MOD(Calculator!$B$33/Calculator!$F$21,1)&lt;0.5,-1,1))^2))),2))</f>
        <v>—</v>
      </c>
      <c r="BJ98" s="289" t="str">
        <f aca="false">IF(OR(Calculator!$E$22&lt;&gt;"YES",Calculator!$B$33&lt;Calculator!$G$22),"—",ROUND((1+SQRT(((50*POWER(80,POWER(COS(PI()*MOD(Calculator!$B$33/Calculator!$F$22,1)),2))-$C98)^2+(1500*ABS(SIN(2*PI()*MOD(Calculator!$B$33/Calculator!$F$22,1)))*IF(MOD(Calculator!$B$33/Calculator!$F$22,1)&lt;0.5,-1,1))^2)/((50*POWER(80,POWER(COS(PI()*MOD(Calculator!$B$33/Calculator!$F$22,1)),2))+$C98)^2+(1500*ABS(SIN(2*PI()*MOD(Calculator!$B$33/Calculator!$F$22,1)))*IF(MOD(Calculator!$B$33/Calculator!$F$22,1)&lt;0.5,-1,1))^2)))/(1-SQRT(((50*POWER(80,POWER(COS(PI()*MOD(Calculator!$B$33/Calculator!$F$22,1)),2))-$C98)^2+(1500*ABS(SIN(2*PI()*MOD(Calculator!$B$33/Calculator!$F$22,1)))*IF(MOD(Calculator!$B$33/Calculator!$F$22,1)&lt;0.5,-1,1))^2)/((50*POWER(80,POWER(COS(PI()*MOD(Calculator!$B$33/Calculator!$F$22,1)),2))+$C98)^2+(1500*ABS(SIN(2*PI()*MOD(Calculator!$B$33/Calculator!$F$22,1)))*IF(MOD(Calculator!$B$33/Calculator!$F$22,1)&lt;0.5,-1,1))^2))),2))</f>
        <v>—</v>
      </c>
      <c r="BK98" s="288" t="n">
        <f aca="false">IFERROR(ROUND((IF(ISNUMBER(AZ98),AZ98,0)+IF(ISNUMBER(BA98),BA98,0)+IF(ISNUMBER(BB98),BB98,0)+IF(ISNUMBER(BC98),BC98,0)+IF(ISNUMBER(BD98),BD98,0)+IF(ISNUMBER(BE98),BE98,0)+IF(ISNUMBER(BF98),BF98,0)+IF(ISNUMBER(BG98),BG98,0)+IF(ISNUMBER(BH98),BH98,0)+IF(ISNUMBER(BI98),BI98,0)+IF(ISNUMBER(BJ98),BJ98,0))/(IF(ISNUMBER(AZ98),1,0)+IF(ISNUMBER(BA98),1,0)+IF(ISNUMBER(BB98),1,0)+IF(ISNUMBER(BC98),1,0)+IF(ISNUMBER(BD98),1,0)+IF(ISNUMBER(BE98),1,0)+IF(ISNUMBER(BF98),1,0)+IF(ISNUMBER(BG98),1,0)+IF(ISNUMBER(BH98),1,0)+IF(ISNUMBER(BI98),1,0)+IF(ISNUMBER(BJ98),1,0)),4),"")</f>
        <v>13.28</v>
      </c>
      <c r="BM98" s="253" t="str">
        <f aca="false">IF(OR(Calculator!$E$12&lt;&gt;"YES",Calculator!$B$29&lt;Calculator!$G$12),"—",ROUND((1+SQRT(((50*POWER(80,POWER(COS(PI()*MOD(Calculator!$B$29/Calculator!$F$12,1)),2))+MIN(500,MAX(30,100*EXP(-0.3*'VSWR Calculator'!$C$24)*(1+3*ABS(MOD('VSWR Calculator'!$C$23/Calculator!$F$12/2,1)-0.5))))/'VSWR Calculator'!$C$25)-$C98)^2+(1500*ABS(SIN(2*PI()*MOD(Calculator!$B$29/Calculator!$F$12,1)))*IF(MOD(Calculator!$B$29/Calculator!$F$12,1)&lt;0.5,-1,1))^2)/SQRT(((50*POWER(80,POWER(COS(PI()*MOD(Calculator!$B$29/Calculator!$F$12,1)),2))+MIN(500,MAX(30,100*EXP(-0.3*'VSWR Calculator'!$C$24)*(1+3*ABS(MOD('VSWR Calculator'!$C$23/Calculator!$F$12/2,1)-0.5))))/'VSWR Calculator'!$C$25)+$C98)^2+(1500*ABS(SIN(2*PI()*MOD(Calculator!$B$29/Calculator!$F$12,1)))*IF(MOD(Calculator!$B$29/Calculator!$F$12,1)&lt;0.5,-1,1))^2))/(1-SQRT(((50*POWER(80,POWER(COS(PI()*MOD(Calculator!$B$29/Calculator!$F$12,1)),2))+MIN(500,MAX(30,100*EXP(-0.3*'VSWR Calculator'!$C$24)*(1+3*ABS(MOD('VSWR Calculator'!$C$23/Calculator!$F$12/2,1)-0.5))))/'VSWR Calculator'!$C$25)-$C98)^2+(1500*ABS(SIN(2*PI()*MOD(Calculator!$B$29/Calculator!$F$12,1)))*IF(MOD(Calculator!$B$29/Calculator!$F$12,1)&lt;0.5,-1,1))^2)/SQRT(((50*POWER(80,POWER(COS(PI()*MOD(Calculator!$B$29/Calculator!$F$12,1)),2))+MIN(500,MAX(30,100*EXP(-0.3*'VSWR Calculator'!$C$24)*(1+3*ABS(MOD('VSWR Calculator'!$C$23/Calculator!$F$12/2,1)-0.5))))/'VSWR Calculator'!$C$25)+$C98)^2+(1500*ABS(SIN(2*PI()*MOD(Calculator!$B$29/Calculator!$F$12,1)))*IF(MOD(Calculator!$B$29/Calculator!$F$12,1)&lt;0.5,-1,1))^2)),2))</f>
        <v>—</v>
      </c>
      <c r="BN98" s="253" t="str">
        <f aca="false">IF(OR(Calculator!$E$13&lt;&gt;"YES",Calculator!$B$29&lt;Calculator!$G$13),"—",ROUND((1+SQRT(((50*POWER(80,POWER(COS(PI()*MOD(Calculator!$B$29/Calculator!$F$13,1)),2))+MIN(500,MAX(30,100*EXP(-0.3*'VSWR Calculator'!$C$24)*(1+3*ABS(MOD('VSWR Calculator'!$C$23/Calculator!$F$13/2,1)-0.5))))/'VSWR Calculator'!$C$25)-$C98)^2+(1500*ABS(SIN(2*PI()*MOD(Calculator!$B$29/Calculator!$F$13,1)))*IF(MOD(Calculator!$B$29/Calculator!$F$13,1)&lt;0.5,-1,1))^2)/SQRT(((50*POWER(80,POWER(COS(PI()*MOD(Calculator!$B$29/Calculator!$F$13,1)),2))+MIN(500,MAX(30,100*EXP(-0.3*'VSWR Calculator'!$C$24)*(1+3*ABS(MOD('VSWR Calculator'!$C$23/Calculator!$F$13/2,1)-0.5))))/'VSWR Calculator'!$C$25)+$C98)^2+(1500*ABS(SIN(2*PI()*MOD(Calculator!$B$29/Calculator!$F$13,1)))*IF(MOD(Calculator!$B$29/Calculator!$F$13,1)&lt;0.5,-1,1))^2))/(1-SQRT(((50*POWER(80,POWER(COS(PI()*MOD(Calculator!$B$29/Calculator!$F$13,1)),2))+MIN(500,MAX(30,100*EXP(-0.3*'VSWR Calculator'!$C$24)*(1+3*ABS(MOD('VSWR Calculator'!$C$23/Calculator!$F$13/2,1)-0.5))))/'VSWR Calculator'!$C$25)-$C98)^2+(1500*ABS(SIN(2*PI()*MOD(Calculator!$B$29/Calculator!$F$13,1)))*IF(MOD(Calculator!$B$29/Calculator!$F$13,1)&lt;0.5,-1,1))^2)/SQRT(((50*POWER(80,POWER(COS(PI()*MOD(Calculator!$B$29/Calculator!$F$13,1)),2))+MIN(500,MAX(30,100*EXP(-0.3*'VSWR Calculator'!$C$24)*(1+3*ABS(MOD('VSWR Calculator'!$C$23/Calculator!$F$13/2,1)-0.5))))/'VSWR Calculator'!$C$25)+$C98)^2+(1500*ABS(SIN(2*PI()*MOD(Calculator!$B$29/Calculator!$F$13,1)))*IF(MOD(Calculator!$B$29/Calculator!$F$13,1)&lt;0.5,-1,1))^2)),2))</f>
        <v>—</v>
      </c>
      <c r="BO98" s="253" t="str">
        <f aca="false">IF(OR(Calculator!$E$14&lt;&gt;"YES",Calculator!$B$29&lt;Calculator!$G$14),"—",ROUND((1+SQRT(((50*POWER(80,POWER(COS(PI()*MOD(Calculator!$B$29/Calculator!$F$14,1)),2))+MIN(500,MAX(30,100*EXP(-0.3*'VSWR Calculator'!$C$24)*(1+3*ABS(MOD('VSWR Calculator'!$C$23/Calculator!$F$14/2,1)-0.5))))/'VSWR Calculator'!$C$25)-$C98)^2+(1500*ABS(SIN(2*PI()*MOD(Calculator!$B$29/Calculator!$F$14,1)))*IF(MOD(Calculator!$B$29/Calculator!$F$14,1)&lt;0.5,-1,1))^2)/SQRT(((50*POWER(80,POWER(COS(PI()*MOD(Calculator!$B$29/Calculator!$F$14,1)),2))+MIN(500,MAX(30,100*EXP(-0.3*'VSWR Calculator'!$C$24)*(1+3*ABS(MOD('VSWR Calculator'!$C$23/Calculator!$F$14/2,1)-0.5))))/'VSWR Calculator'!$C$25)+$C98)^2+(1500*ABS(SIN(2*PI()*MOD(Calculator!$B$29/Calculator!$F$14,1)))*IF(MOD(Calculator!$B$29/Calculator!$F$14,1)&lt;0.5,-1,1))^2))/(1-SQRT(((50*POWER(80,POWER(COS(PI()*MOD(Calculator!$B$29/Calculator!$F$14,1)),2))+MIN(500,MAX(30,100*EXP(-0.3*'VSWR Calculator'!$C$24)*(1+3*ABS(MOD('VSWR Calculator'!$C$23/Calculator!$F$14/2,1)-0.5))))/'VSWR Calculator'!$C$25)-$C98)^2+(1500*ABS(SIN(2*PI()*MOD(Calculator!$B$29/Calculator!$F$14,1)))*IF(MOD(Calculator!$B$29/Calculator!$F$14,1)&lt;0.5,-1,1))^2)/SQRT(((50*POWER(80,POWER(COS(PI()*MOD(Calculator!$B$29/Calculator!$F$14,1)),2))+MIN(500,MAX(30,100*EXP(-0.3*'VSWR Calculator'!$C$24)*(1+3*ABS(MOD('VSWR Calculator'!$C$23/Calculator!$F$14/2,1)-0.5))))/'VSWR Calculator'!$C$25)+$C98)^2+(1500*ABS(SIN(2*PI()*MOD(Calculator!$B$29/Calculator!$F$14,1)))*IF(MOD(Calculator!$B$29/Calculator!$F$14,1)&lt;0.5,-1,1))^2)),2))</f>
        <v>—</v>
      </c>
      <c r="BP98" s="253" t="n">
        <f aca="false">IF(OR(Calculator!$E$15&lt;&gt;"YES",Calculator!$B$29&lt;Calculator!$G$15),"—",ROUND((1+SQRT(((50*POWER(80,POWER(COS(PI()*MOD(Calculator!$B$29/Calculator!$F$15,1)),2))+MIN(500,MAX(30,100*EXP(-0.3*'VSWR Calculator'!$C$24)*(1+3*ABS(MOD('VSWR Calculator'!$C$23/Calculator!$F$15/2,1)-0.5))))/'VSWR Calculator'!$C$25)-$C98)^2+(1500*ABS(SIN(2*PI()*MOD(Calculator!$B$29/Calculator!$F$15,1)))*IF(MOD(Calculator!$B$29/Calculator!$F$15,1)&lt;0.5,-1,1))^2)/SQRT(((50*POWER(80,POWER(COS(PI()*MOD(Calculator!$B$29/Calculator!$F$15,1)),2))+MIN(500,MAX(30,100*EXP(-0.3*'VSWR Calculator'!$C$24)*(1+3*ABS(MOD('VSWR Calculator'!$C$23/Calculator!$F$15/2,1)-0.5))))/'VSWR Calculator'!$C$25)+$C98)^2+(1500*ABS(SIN(2*PI()*MOD(Calculator!$B$29/Calculator!$F$15,1)))*IF(MOD(Calculator!$B$29/Calculator!$F$15,1)&lt;0.5,-1,1))^2))/(1-SQRT(((50*POWER(80,POWER(COS(PI()*MOD(Calculator!$B$29/Calculator!$F$15,1)),2))+MIN(500,MAX(30,100*EXP(-0.3*'VSWR Calculator'!$C$24)*(1+3*ABS(MOD('VSWR Calculator'!$C$23/Calculator!$F$15/2,1)-0.5))))/'VSWR Calculator'!$C$25)-$C98)^2+(1500*ABS(SIN(2*PI()*MOD(Calculator!$B$29/Calculator!$F$15,1)))*IF(MOD(Calculator!$B$29/Calculator!$F$15,1)&lt;0.5,-1,1))^2)/SQRT(((50*POWER(80,POWER(COS(PI()*MOD(Calculator!$B$29/Calculator!$F$15,1)),2))+MIN(500,MAX(30,100*EXP(-0.3*'VSWR Calculator'!$C$24)*(1+3*ABS(MOD('VSWR Calculator'!$C$23/Calculator!$F$15/2,1)-0.5))))/'VSWR Calculator'!$C$25)+$C98)^2+(1500*ABS(SIN(2*PI()*MOD(Calculator!$B$29/Calculator!$F$15,1)))*IF(MOD(Calculator!$B$29/Calculator!$F$15,1)&lt;0.5,-1,1))^2)),2))</f>
        <v>19.66</v>
      </c>
      <c r="BQ98" s="253" t="str">
        <f aca="false">IF(OR(Calculator!$E$16&lt;&gt;"YES",Calculator!$B$29&lt;Calculator!$G$16),"—",ROUND((1+SQRT(((50*POWER(80,POWER(COS(PI()*MOD(Calculator!$B$29/Calculator!$F$16,1)),2))+MIN(500,MAX(30,100*EXP(-0.3*'VSWR Calculator'!$C$24)*(1+3*ABS(MOD('VSWR Calculator'!$C$23/Calculator!$F$16/2,1)-0.5))))/'VSWR Calculator'!$C$25)-$C98)^2+(1500*ABS(SIN(2*PI()*MOD(Calculator!$B$29/Calculator!$F$16,1)))*IF(MOD(Calculator!$B$29/Calculator!$F$16,1)&lt;0.5,-1,1))^2)/SQRT(((50*POWER(80,POWER(COS(PI()*MOD(Calculator!$B$29/Calculator!$F$16,1)),2))+MIN(500,MAX(30,100*EXP(-0.3*'VSWR Calculator'!$C$24)*(1+3*ABS(MOD('VSWR Calculator'!$C$23/Calculator!$F$16/2,1)-0.5))))/'VSWR Calculator'!$C$25)+$C98)^2+(1500*ABS(SIN(2*PI()*MOD(Calculator!$B$29/Calculator!$F$16,1)))*IF(MOD(Calculator!$B$29/Calculator!$F$16,1)&lt;0.5,-1,1))^2))/(1-SQRT(((50*POWER(80,POWER(COS(PI()*MOD(Calculator!$B$29/Calculator!$F$16,1)),2))+MIN(500,MAX(30,100*EXP(-0.3*'VSWR Calculator'!$C$24)*(1+3*ABS(MOD('VSWR Calculator'!$C$23/Calculator!$F$16/2,1)-0.5))))/'VSWR Calculator'!$C$25)-$C98)^2+(1500*ABS(SIN(2*PI()*MOD(Calculator!$B$29/Calculator!$F$16,1)))*IF(MOD(Calculator!$B$29/Calculator!$F$16,1)&lt;0.5,-1,1))^2)/SQRT(((50*POWER(80,POWER(COS(PI()*MOD(Calculator!$B$29/Calculator!$F$16,1)),2))+MIN(500,MAX(30,100*EXP(-0.3*'VSWR Calculator'!$C$24)*(1+3*ABS(MOD('VSWR Calculator'!$C$23/Calculator!$F$16/2,1)-0.5))))/'VSWR Calculator'!$C$25)+$C98)^2+(1500*ABS(SIN(2*PI()*MOD(Calculator!$B$29/Calculator!$F$16,1)))*IF(MOD(Calculator!$B$29/Calculator!$F$16,1)&lt;0.5,-1,1))^2)),2))</f>
        <v>—</v>
      </c>
      <c r="BR98" s="253" t="n">
        <f aca="false">IF(OR(Calculator!$E$17&lt;&gt;"YES",Calculator!$B$29&lt;Calculator!$G$17),"—",ROUND((1+SQRT(((50*POWER(80,POWER(COS(PI()*MOD(Calculator!$B$29/Calculator!$F$17,1)),2))+MIN(500,MAX(30,100*EXP(-0.3*'VSWR Calculator'!$C$24)*(1+3*ABS(MOD('VSWR Calculator'!$C$23/Calculator!$F$17/2,1)-0.5))))/'VSWR Calculator'!$C$25)-$C98)^2+(1500*ABS(SIN(2*PI()*MOD(Calculator!$B$29/Calculator!$F$17,1)))*IF(MOD(Calculator!$B$29/Calculator!$F$17,1)&lt;0.5,-1,1))^2)/SQRT(((50*POWER(80,POWER(COS(PI()*MOD(Calculator!$B$29/Calculator!$F$17,1)),2))+MIN(500,MAX(30,100*EXP(-0.3*'VSWR Calculator'!$C$24)*(1+3*ABS(MOD('VSWR Calculator'!$C$23/Calculator!$F$17/2,1)-0.5))))/'VSWR Calculator'!$C$25)+$C98)^2+(1500*ABS(SIN(2*PI()*MOD(Calculator!$B$29/Calculator!$F$17,1)))*IF(MOD(Calculator!$B$29/Calculator!$F$17,1)&lt;0.5,-1,1))^2))/(1-SQRT(((50*POWER(80,POWER(COS(PI()*MOD(Calculator!$B$29/Calculator!$F$17,1)),2))+MIN(500,MAX(30,100*EXP(-0.3*'VSWR Calculator'!$C$24)*(1+3*ABS(MOD('VSWR Calculator'!$C$23/Calculator!$F$17/2,1)-0.5))))/'VSWR Calculator'!$C$25)-$C98)^2+(1500*ABS(SIN(2*PI()*MOD(Calculator!$B$29/Calculator!$F$17,1)))*IF(MOD(Calculator!$B$29/Calculator!$F$17,1)&lt;0.5,-1,1))^2)/SQRT(((50*POWER(80,POWER(COS(PI()*MOD(Calculator!$B$29/Calculator!$F$17,1)),2))+MIN(500,MAX(30,100*EXP(-0.3*'VSWR Calculator'!$C$24)*(1+3*ABS(MOD('VSWR Calculator'!$C$23/Calculator!$F$17/2,1)-0.5))))/'VSWR Calculator'!$C$25)+$C98)^2+(1500*ABS(SIN(2*PI()*MOD(Calculator!$B$29/Calculator!$F$17,1)))*IF(MOD(Calculator!$B$29/Calculator!$F$17,1)&lt;0.5,-1,1))^2)),2))</f>
        <v>18.88</v>
      </c>
      <c r="BS98" s="253" t="str">
        <f aca="false">IF(OR(Calculator!$E$18&lt;&gt;"YES",Calculator!$B$29&lt;Calculator!$G$18),"—",ROUND((1+SQRT(((50*POWER(80,POWER(COS(PI()*MOD(Calculator!$B$29/Calculator!$F$18,1)),2))+MIN(500,MAX(30,100*EXP(-0.3*'VSWR Calculator'!$C$24)*(1+3*ABS(MOD('VSWR Calculator'!$C$23/Calculator!$F$18/2,1)-0.5))))/'VSWR Calculator'!$C$25)-$C98)^2+(1500*ABS(SIN(2*PI()*MOD(Calculator!$B$29/Calculator!$F$18,1)))*IF(MOD(Calculator!$B$29/Calculator!$F$18,1)&lt;0.5,-1,1))^2)/SQRT(((50*POWER(80,POWER(COS(PI()*MOD(Calculator!$B$29/Calculator!$F$18,1)),2))+MIN(500,MAX(30,100*EXP(-0.3*'VSWR Calculator'!$C$24)*(1+3*ABS(MOD('VSWR Calculator'!$C$23/Calculator!$F$18/2,1)-0.5))))/'VSWR Calculator'!$C$25)+$C98)^2+(1500*ABS(SIN(2*PI()*MOD(Calculator!$B$29/Calculator!$F$18,1)))*IF(MOD(Calculator!$B$29/Calculator!$F$18,1)&lt;0.5,-1,1))^2))/(1-SQRT(((50*POWER(80,POWER(COS(PI()*MOD(Calculator!$B$29/Calculator!$F$18,1)),2))+MIN(500,MAX(30,100*EXP(-0.3*'VSWR Calculator'!$C$24)*(1+3*ABS(MOD('VSWR Calculator'!$C$23/Calculator!$F$18/2,1)-0.5))))/'VSWR Calculator'!$C$25)-$C98)^2+(1500*ABS(SIN(2*PI()*MOD(Calculator!$B$29/Calculator!$F$18,1)))*IF(MOD(Calculator!$B$29/Calculator!$F$18,1)&lt;0.5,-1,1))^2)/SQRT(((50*POWER(80,POWER(COS(PI()*MOD(Calculator!$B$29/Calculator!$F$18,1)),2))+MIN(500,MAX(30,100*EXP(-0.3*'VSWR Calculator'!$C$24)*(1+3*ABS(MOD('VSWR Calculator'!$C$23/Calculator!$F$18/2,1)-0.5))))/'VSWR Calculator'!$C$25)+$C98)^2+(1500*ABS(SIN(2*PI()*MOD(Calculator!$B$29/Calculator!$F$18,1)))*IF(MOD(Calculator!$B$29/Calculator!$F$18,1)&lt;0.5,-1,1))^2)),2))</f>
        <v>—</v>
      </c>
      <c r="BT98" s="253" t="str">
        <f aca="false">IF(OR(Calculator!$E$19&lt;&gt;"YES",Calculator!$B$29&lt;Calculator!$G$19),"—",ROUND((1+SQRT(((50*POWER(80,POWER(COS(PI()*MOD(Calculator!$B$29/Calculator!$F$19,1)),2))+MIN(500,MAX(30,100*EXP(-0.3*'VSWR Calculator'!$C$24)*(1+3*ABS(MOD('VSWR Calculator'!$C$23/Calculator!$F$19/2,1)-0.5))))/'VSWR Calculator'!$C$25)-$C98)^2+(1500*ABS(SIN(2*PI()*MOD(Calculator!$B$29/Calculator!$F$19,1)))*IF(MOD(Calculator!$B$29/Calculator!$F$19,1)&lt;0.5,-1,1))^2)/SQRT(((50*POWER(80,POWER(COS(PI()*MOD(Calculator!$B$29/Calculator!$F$19,1)),2))+MIN(500,MAX(30,100*EXP(-0.3*'VSWR Calculator'!$C$24)*(1+3*ABS(MOD('VSWR Calculator'!$C$23/Calculator!$F$19/2,1)-0.5))))/'VSWR Calculator'!$C$25)+$C98)^2+(1500*ABS(SIN(2*PI()*MOD(Calculator!$B$29/Calculator!$F$19,1)))*IF(MOD(Calculator!$B$29/Calculator!$F$19,1)&lt;0.5,-1,1))^2))/(1-SQRT(((50*POWER(80,POWER(COS(PI()*MOD(Calculator!$B$29/Calculator!$F$19,1)),2))+MIN(500,MAX(30,100*EXP(-0.3*'VSWR Calculator'!$C$24)*(1+3*ABS(MOD('VSWR Calculator'!$C$23/Calculator!$F$19/2,1)-0.5))))/'VSWR Calculator'!$C$25)-$C98)^2+(1500*ABS(SIN(2*PI()*MOD(Calculator!$B$29/Calculator!$F$19,1)))*IF(MOD(Calculator!$B$29/Calculator!$F$19,1)&lt;0.5,-1,1))^2)/SQRT(((50*POWER(80,POWER(COS(PI()*MOD(Calculator!$B$29/Calculator!$F$19,1)),2))+MIN(500,MAX(30,100*EXP(-0.3*'VSWR Calculator'!$C$24)*(1+3*ABS(MOD('VSWR Calculator'!$C$23/Calculator!$F$19/2,1)-0.5))))/'VSWR Calculator'!$C$25)+$C98)^2+(1500*ABS(SIN(2*PI()*MOD(Calculator!$B$29/Calculator!$F$19,1)))*IF(MOD(Calculator!$B$29/Calculator!$F$19,1)&lt;0.5,-1,1))^2)),2))</f>
        <v>—</v>
      </c>
      <c r="BU98" s="253" t="str">
        <f aca="false">IF(OR(Calculator!$E$20&lt;&gt;"YES",Calculator!$B$29&lt;Calculator!$G$20),"—",ROUND((1+SQRT(((50*POWER(80,POWER(COS(PI()*MOD(Calculator!$B$29/Calculator!$F$20,1)),2))+MIN(500,MAX(30,100*EXP(-0.3*'VSWR Calculator'!$C$24)*(1+3*ABS(MOD('VSWR Calculator'!$C$23/Calculator!$F$20/2,1)-0.5))))/'VSWR Calculator'!$C$25)-$C98)^2+(1500*ABS(SIN(2*PI()*MOD(Calculator!$B$29/Calculator!$F$20,1)))*IF(MOD(Calculator!$B$29/Calculator!$F$20,1)&lt;0.5,-1,1))^2)/SQRT(((50*POWER(80,POWER(COS(PI()*MOD(Calculator!$B$29/Calculator!$F$20,1)),2))+MIN(500,MAX(30,100*EXP(-0.3*'VSWR Calculator'!$C$24)*(1+3*ABS(MOD('VSWR Calculator'!$C$23/Calculator!$F$20/2,1)-0.5))))/'VSWR Calculator'!$C$25)+$C98)^2+(1500*ABS(SIN(2*PI()*MOD(Calculator!$B$29/Calculator!$F$20,1)))*IF(MOD(Calculator!$B$29/Calculator!$F$20,1)&lt;0.5,-1,1))^2))/(1-SQRT(((50*POWER(80,POWER(COS(PI()*MOD(Calculator!$B$29/Calculator!$F$20,1)),2))+MIN(500,MAX(30,100*EXP(-0.3*'VSWR Calculator'!$C$24)*(1+3*ABS(MOD('VSWR Calculator'!$C$23/Calculator!$F$20/2,1)-0.5))))/'VSWR Calculator'!$C$25)-$C98)^2+(1500*ABS(SIN(2*PI()*MOD(Calculator!$B$29/Calculator!$F$20,1)))*IF(MOD(Calculator!$B$29/Calculator!$F$20,1)&lt;0.5,-1,1))^2)/SQRT(((50*POWER(80,POWER(COS(PI()*MOD(Calculator!$B$29/Calculator!$F$20,1)),2))+MIN(500,MAX(30,100*EXP(-0.3*'VSWR Calculator'!$C$24)*(1+3*ABS(MOD('VSWR Calculator'!$C$23/Calculator!$F$20/2,1)-0.5))))/'VSWR Calculator'!$C$25)+$C98)^2+(1500*ABS(SIN(2*PI()*MOD(Calculator!$B$29/Calculator!$F$20,1)))*IF(MOD(Calculator!$B$29/Calculator!$F$20,1)&lt;0.5,-1,1))^2)),2))</f>
        <v>—</v>
      </c>
      <c r="BV98" s="253" t="str">
        <f aca="false">IF(OR(Calculator!$E$21&lt;&gt;"YES",Calculator!$B$29&lt;Calculator!$G$21),"—",ROUND((1+SQRT(((50*POWER(80,POWER(COS(PI()*MOD(Calculator!$B$29/Calculator!$F$21,1)),2))+MIN(500,MAX(30,100*EXP(-0.3*'VSWR Calculator'!$C$24)*(1+3*ABS(MOD('VSWR Calculator'!$C$23/Calculator!$F$21/2,1)-0.5))))/'VSWR Calculator'!$C$25)-$C98)^2+(1500*ABS(SIN(2*PI()*MOD(Calculator!$B$29/Calculator!$F$21,1)))*IF(MOD(Calculator!$B$29/Calculator!$F$21,1)&lt;0.5,-1,1))^2)/SQRT(((50*POWER(80,POWER(COS(PI()*MOD(Calculator!$B$29/Calculator!$F$21,1)),2))+MIN(500,MAX(30,100*EXP(-0.3*'VSWR Calculator'!$C$24)*(1+3*ABS(MOD('VSWR Calculator'!$C$23/Calculator!$F$21/2,1)-0.5))))/'VSWR Calculator'!$C$25)+$C98)^2+(1500*ABS(SIN(2*PI()*MOD(Calculator!$B$29/Calculator!$F$21,1)))*IF(MOD(Calculator!$B$29/Calculator!$F$21,1)&lt;0.5,-1,1))^2))/(1-SQRT(((50*POWER(80,POWER(COS(PI()*MOD(Calculator!$B$29/Calculator!$F$21,1)),2))+MIN(500,MAX(30,100*EXP(-0.3*'VSWR Calculator'!$C$24)*(1+3*ABS(MOD('VSWR Calculator'!$C$23/Calculator!$F$21/2,1)-0.5))))/'VSWR Calculator'!$C$25)-$C98)^2+(1500*ABS(SIN(2*PI()*MOD(Calculator!$B$29/Calculator!$F$21,1)))*IF(MOD(Calculator!$B$29/Calculator!$F$21,1)&lt;0.5,-1,1))^2)/SQRT(((50*POWER(80,POWER(COS(PI()*MOD(Calculator!$B$29/Calculator!$F$21,1)),2))+MIN(500,MAX(30,100*EXP(-0.3*'VSWR Calculator'!$C$24)*(1+3*ABS(MOD('VSWR Calculator'!$C$23/Calculator!$F$21/2,1)-0.5))))/'VSWR Calculator'!$C$25)+$C98)^2+(1500*ABS(SIN(2*PI()*MOD(Calculator!$B$29/Calculator!$F$21,1)))*IF(MOD(Calculator!$B$29/Calculator!$F$21,1)&lt;0.5,-1,1))^2)),2))</f>
        <v>—</v>
      </c>
      <c r="BW98" s="253" t="str">
        <f aca="false">IF(OR(Calculator!$E$22&lt;&gt;"YES",Calculator!$B$29&lt;Calculator!$G$22),"—",ROUND((1+SQRT(((50*POWER(80,POWER(COS(PI()*MOD(Calculator!$B$29/Calculator!$F$22,1)),2))+MIN(500,MAX(30,100*EXP(-0.3*'VSWR Calculator'!$C$24)*(1+3*ABS(MOD('VSWR Calculator'!$C$23/Calculator!$F$22/2,1)-0.5))))/'VSWR Calculator'!$C$25)-$C98)^2+(1500*ABS(SIN(2*PI()*MOD(Calculator!$B$29/Calculator!$F$22,1)))*IF(MOD(Calculator!$B$29/Calculator!$F$22,1)&lt;0.5,-1,1))^2)/SQRT(((50*POWER(80,POWER(COS(PI()*MOD(Calculator!$B$29/Calculator!$F$22,1)),2))+MIN(500,MAX(30,100*EXP(-0.3*'VSWR Calculator'!$C$24)*(1+3*ABS(MOD('VSWR Calculator'!$C$23/Calculator!$F$22/2,1)-0.5))))/'VSWR Calculator'!$C$25)+$C98)^2+(1500*ABS(SIN(2*PI()*MOD(Calculator!$B$29/Calculator!$F$22,1)))*IF(MOD(Calculator!$B$29/Calculator!$F$22,1)&lt;0.5,-1,1))^2))/(1-SQRT(((50*POWER(80,POWER(COS(PI()*MOD(Calculator!$B$29/Calculator!$F$22,1)),2))+MIN(500,MAX(30,100*EXP(-0.3*'VSWR Calculator'!$C$24)*(1+3*ABS(MOD('VSWR Calculator'!$C$23/Calculator!$F$22/2,1)-0.5))))/'VSWR Calculator'!$C$25)-$C98)^2+(1500*ABS(SIN(2*PI()*MOD(Calculator!$B$29/Calculator!$F$22,1)))*IF(MOD(Calculator!$B$29/Calculator!$F$22,1)&lt;0.5,-1,1))^2)/SQRT(((50*POWER(80,POWER(COS(PI()*MOD(Calculator!$B$29/Calculator!$F$22,1)),2))+MIN(500,MAX(30,100*EXP(-0.3*'VSWR Calculator'!$C$24)*(1+3*ABS(MOD('VSWR Calculator'!$C$23/Calculator!$F$22/2,1)-0.5))))/'VSWR Calculator'!$C$25)+$C98)^2+(1500*ABS(SIN(2*PI()*MOD(Calculator!$B$29/Calculator!$F$22,1)))*IF(MOD(Calculator!$B$29/Calculator!$F$22,1)&lt;0.5,-1,1))^2)),2))</f>
        <v>—</v>
      </c>
      <c r="BX98" s="253" t="n">
        <f aca="false">IFERROR(ROUND((IF(ISNUMBER(BM98),BM98,0)+IF(ISNUMBER(BN98),BN98,0)+IF(ISNUMBER(BO98),BO98,0)+IF(ISNUMBER(BP98),BP98,0)+IF(ISNUMBER(BQ98),BQ98,0)+IF(ISNUMBER(BR98),BR98,0)+IF(ISNUMBER(BS98),BS98,0)+IF(ISNUMBER(BT98),BT98,0)+IF(ISNUMBER(BU98),BU98,0)+IF(ISNUMBER(BV98),BV98,0)+IF(ISNUMBER(BW98),BW98,0))/(IF(ISNUMBER(BM98),1,0)+IF(ISNUMBER(BN98),1,0)+IF(ISNUMBER(BO98),1,0)+IF(ISNUMBER(BP98),1,0)+IF(ISNUMBER(BQ98),1,0)+IF(ISNUMBER(BR98),1,0)+IF(ISNUMBER(BS98),1,0)+IF(ISNUMBER(BT98),1,0)+IF(ISNUMBER(BU98),1,0)+IF(ISNUMBER(BV98),1,0)+IF(ISNUMBER(BW98),1,0)),4),"")</f>
        <v>19.27</v>
      </c>
      <c r="BY98" s="253" t="str">
        <f aca="false">IF(OR(Calculator!$E$12&lt;&gt;"YES",Calculator!$B$30&lt;Calculator!$G$12),"—",ROUND((1+SQRT(((50*POWER(80,POWER(COS(PI()*MOD(Calculator!$B$30/Calculator!$F$12,1)),2))+MIN(500,MAX(30,100*EXP(-0.3*'VSWR Calculator'!$C$24)*(1+3*ABS(MOD('VSWR Calculator'!$C$23/Calculator!$F$12/2,1)-0.5))))/'VSWR Calculator'!$C$25)-$C98)^2+(1500*ABS(SIN(2*PI()*MOD(Calculator!$B$30/Calculator!$F$12,1)))*IF(MOD(Calculator!$B$30/Calculator!$F$12,1)&lt;0.5,-1,1))^2)/SQRT(((50*POWER(80,POWER(COS(PI()*MOD(Calculator!$B$30/Calculator!$F$12,1)),2))+MIN(500,MAX(30,100*EXP(-0.3*'VSWR Calculator'!$C$24)*(1+3*ABS(MOD('VSWR Calculator'!$C$23/Calculator!$F$12/2,1)-0.5))))/'VSWR Calculator'!$C$25)+$C98)^2+(1500*ABS(SIN(2*PI()*MOD(Calculator!$B$30/Calculator!$F$12,1)))*IF(MOD(Calculator!$B$30/Calculator!$F$12,1)&lt;0.5,-1,1))^2))/(1-SQRT(((50*POWER(80,POWER(COS(PI()*MOD(Calculator!$B$30/Calculator!$F$12,1)),2))+MIN(500,MAX(30,100*EXP(-0.3*'VSWR Calculator'!$C$24)*(1+3*ABS(MOD('VSWR Calculator'!$C$23/Calculator!$F$12/2,1)-0.5))))/'VSWR Calculator'!$C$25)-$C98)^2+(1500*ABS(SIN(2*PI()*MOD(Calculator!$B$30/Calculator!$F$12,1)))*IF(MOD(Calculator!$B$30/Calculator!$F$12,1)&lt;0.5,-1,1))^2)/SQRT(((50*POWER(80,POWER(COS(PI()*MOD(Calculator!$B$30/Calculator!$F$12,1)),2))+MIN(500,MAX(30,100*EXP(-0.3*'VSWR Calculator'!$C$24)*(1+3*ABS(MOD('VSWR Calculator'!$C$23/Calculator!$F$12/2,1)-0.5))))/'VSWR Calculator'!$C$25)+$C98)^2+(1500*ABS(SIN(2*PI()*MOD(Calculator!$B$30/Calculator!$F$12,1)))*IF(MOD(Calculator!$B$30/Calculator!$F$12,1)&lt;0.5,-1,1))^2)),2))</f>
        <v>—</v>
      </c>
      <c r="BZ98" s="253" t="str">
        <f aca="false">IF(OR(Calculator!$E$13&lt;&gt;"YES",Calculator!$B$30&lt;Calculator!$G$13),"—",ROUND((1+SQRT(((50*POWER(80,POWER(COS(PI()*MOD(Calculator!$B$30/Calculator!$F$13,1)),2))+MIN(500,MAX(30,100*EXP(-0.3*'VSWR Calculator'!$C$24)*(1+3*ABS(MOD('VSWR Calculator'!$C$23/Calculator!$F$13/2,1)-0.5))))/'VSWR Calculator'!$C$25)-$C98)^2+(1500*ABS(SIN(2*PI()*MOD(Calculator!$B$30/Calculator!$F$13,1)))*IF(MOD(Calculator!$B$30/Calculator!$F$13,1)&lt;0.5,-1,1))^2)/SQRT(((50*POWER(80,POWER(COS(PI()*MOD(Calculator!$B$30/Calculator!$F$13,1)),2))+MIN(500,MAX(30,100*EXP(-0.3*'VSWR Calculator'!$C$24)*(1+3*ABS(MOD('VSWR Calculator'!$C$23/Calculator!$F$13/2,1)-0.5))))/'VSWR Calculator'!$C$25)+$C98)^2+(1500*ABS(SIN(2*PI()*MOD(Calculator!$B$30/Calculator!$F$13,1)))*IF(MOD(Calculator!$B$30/Calculator!$F$13,1)&lt;0.5,-1,1))^2))/(1-SQRT(((50*POWER(80,POWER(COS(PI()*MOD(Calculator!$B$30/Calculator!$F$13,1)),2))+MIN(500,MAX(30,100*EXP(-0.3*'VSWR Calculator'!$C$24)*(1+3*ABS(MOD('VSWR Calculator'!$C$23/Calculator!$F$13/2,1)-0.5))))/'VSWR Calculator'!$C$25)-$C98)^2+(1500*ABS(SIN(2*PI()*MOD(Calculator!$B$30/Calculator!$F$13,1)))*IF(MOD(Calculator!$B$30/Calculator!$F$13,1)&lt;0.5,-1,1))^2)/SQRT(((50*POWER(80,POWER(COS(PI()*MOD(Calculator!$B$30/Calculator!$F$13,1)),2))+MIN(500,MAX(30,100*EXP(-0.3*'VSWR Calculator'!$C$24)*(1+3*ABS(MOD('VSWR Calculator'!$C$23/Calculator!$F$13/2,1)-0.5))))/'VSWR Calculator'!$C$25)+$C98)^2+(1500*ABS(SIN(2*PI()*MOD(Calculator!$B$30/Calculator!$F$13,1)))*IF(MOD(Calculator!$B$30/Calculator!$F$13,1)&lt;0.5,-1,1))^2)),2))</f>
        <v>—</v>
      </c>
      <c r="CA98" s="253" t="str">
        <f aca="false">IF(OR(Calculator!$E$14&lt;&gt;"YES",Calculator!$B$30&lt;Calculator!$G$14),"—",ROUND((1+SQRT(((50*POWER(80,POWER(COS(PI()*MOD(Calculator!$B$30/Calculator!$F$14,1)),2))+MIN(500,MAX(30,100*EXP(-0.3*'VSWR Calculator'!$C$24)*(1+3*ABS(MOD('VSWR Calculator'!$C$23/Calculator!$F$14/2,1)-0.5))))/'VSWR Calculator'!$C$25)-$C98)^2+(1500*ABS(SIN(2*PI()*MOD(Calculator!$B$30/Calculator!$F$14,1)))*IF(MOD(Calculator!$B$30/Calculator!$F$14,1)&lt;0.5,-1,1))^2)/SQRT(((50*POWER(80,POWER(COS(PI()*MOD(Calculator!$B$30/Calculator!$F$14,1)),2))+MIN(500,MAX(30,100*EXP(-0.3*'VSWR Calculator'!$C$24)*(1+3*ABS(MOD('VSWR Calculator'!$C$23/Calculator!$F$14/2,1)-0.5))))/'VSWR Calculator'!$C$25)+$C98)^2+(1500*ABS(SIN(2*PI()*MOD(Calculator!$B$30/Calculator!$F$14,1)))*IF(MOD(Calculator!$B$30/Calculator!$F$14,1)&lt;0.5,-1,1))^2))/(1-SQRT(((50*POWER(80,POWER(COS(PI()*MOD(Calculator!$B$30/Calculator!$F$14,1)),2))+MIN(500,MAX(30,100*EXP(-0.3*'VSWR Calculator'!$C$24)*(1+3*ABS(MOD('VSWR Calculator'!$C$23/Calculator!$F$14/2,1)-0.5))))/'VSWR Calculator'!$C$25)-$C98)^2+(1500*ABS(SIN(2*PI()*MOD(Calculator!$B$30/Calculator!$F$14,1)))*IF(MOD(Calculator!$B$30/Calculator!$F$14,1)&lt;0.5,-1,1))^2)/SQRT(((50*POWER(80,POWER(COS(PI()*MOD(Calculator!$B$30/Calculator!$F$14,1)),2))+MIN(500,MAX(30,100*EXP(-0.3*'VSWR Calculator'!$C$24)*(1+3*ABS(MOD('VSWR Calculator'!$C$23/Calculator!$F$14/2,1)-0.5))))/'VSWR Calculator'!$C$25)+$C98)^2+(1500*ABS(SIN(2*PI()*MOD(Calculator!$B$30/Calculator!$F$14,1)))*IF(MOD(Calculator!$B$30/Calculator!$F$14,1)&lt;0.5,-1,1))^2)),2))</f>
        <v>—</v>
      </c>
      <c r="CB98" s="253" t="n">
        <f aca="false">IF(OR(Calculator!$E$15&lt;&gt;"YES",Calculator!$B$30&lt;Calculator!$G$15),"—",ROUND((1+SQRT(((50*POWER(80,POWER(COS(PI()*MOD(Calculator!$B$30/Calculator!$F$15,1)),2))+MIN(500,MAX(30,100*EXP(-0.3*'VSWR Calculator'!$C$24)*(1+3*ABS(MOD('VSWR Calculator'!$C$23/Calculator!$F$15/2,1)-0.5))))/'VSWR Calculator'!$C$25)-$C98)^2+(1500*ABS(SIN(2*PI()*MOD(Calculator!$B$30/Calculator!$F$15,1)))*IF(MOD(Calculator!$B$30/Calculator!$F$15,1)&lt;0.5,-1,1))^2)/SQRT(((50*POWER(80,POWER(COS(PI()*MOD(Calculator!$B$30/Calculator!$F$15,1)),2))+MIN(500,MAX(30,100*EXP(-0.3*'VSWR Calculator'!$C$24)*(1+3*ABS(MOD('VSWR Calculator'!$C$23/Calculator!$F$15/2,1)-0.5))))/'VSWR Calculator'!$C$25)+$C98)^2+(1500*ABS(SIN(2*PI()*MOD(Calculator!$B$30/Calculator!$F$15,1)))*IF(MOD(Calculator!$B$30/Calculator!$F$15,1)&lt;0.5,-1,1))^2))/(1-SQRT(((50*POWER(80,POWER(COS(PI()*MOD(Calculator!$B$30/Calculator!$F$15,1)),2))+MIN(500,MAX(30,100*EXP(-0.3*'VSWR Calculator'!$C$24)*(1+3*ABS(MOD('VSWR Calculator'!$C$23/Calculator!$F$15/2,1)-0.5))))/'VSWR Calculator'!$C$25)-$C98)^2+(1500*ABS(SIN(2*PI()*MOD(Calculator!$B$30/Calculator!$F$15,1)))*IF(MOD(Calculator!$B$30/Calculator!$F$15,1)&lt;0.5,-1,1))^2)/SQRT(((50*POWER(80,POWER(COS(PI()*MOD(Calculator!$B$30/Calculator!$F$15,1)),2))+MIN(500,MAX(30,100*EXP(-0.3*'VSWR Calculator'!$C$24)*(1+3*ABS(MOD('VSWR Calculator'!$C$23/Calculator!$F$15/2,1)-0.5))))/'VSWR Calculator'!$C$25)+$C98)^2+(1500*ABS(SIN(2*PI()*MOD(Calculator!$B$30/Calculator!$F$15,1)))*IF(MOD(Calculator!$B$30/Calculator!$F$15,1)&lt;0.5,-1,1))^2)),2))</f>
        <v>18.83</v>
      </c>
      <c r="CC98" s="253" t="str">
        <f aca="false">IF(OR(Calculator!$E$16&lt;&gt;"YES",Calculator!$B$30&lt;Calculator!$G$16),"—",ROUND((1+SQRT(((50*POWER(80,POWER(COS(PI()*MOD(Calculator!$B$30/Calculator!$F$16,1)),2))+MIN(500,MAX(30,100*EXP(-0.3*'VSWR Calculator'!$C$24)*(1+3*ABS(MOD('VSWR Calculator'!$C$23/Calculator!$F$16/2,1)-0.5))))/'VSWR Calculator'!$C$25)-$C98)^2+(1500*ABS(SIN(2*PI()*MOD(Calculator!$B$30/Calculator!$F$16,1)))*IF(MOD(Calculator!$B$30/Calculator!$F$16,1)&lt;0.5,-1,1))^2)/SQRT(((50*POWER(80,POWER(COS(PI()*MOD(Calculator!$B$30/Calculator!$F$16,1)),2))+MIN(500,MAX(30,100*EXP(-0.3*'VSWR Calculator'!$C$24)*(1+3*ABS(MOD('VSWR Calculator'!$C$23/Calculator!$F$16/2,1)-0.5))))/'VSWR Calculator'!$C$25)+$C98)^2+(1500*ABS(SIN(2*PI()*MOD(Calculator!$B$30/Calculator!$F$16,1)))*IF(MOD(Calculator!$B$30/Calculator!$F$16,1)&lt;0.5,-1,1))^2))/(1-SQRT(((50*POWER(80,POWER(COS(PI()*MOD(Calculator!$B$30/Calculator!$F$16,1)),2))+MIN(500,MAX(30,100*EXP(-0.3*'VSWR Calculator'!$C$24)*(1+3*ABS(MOD('VSWR Calculator'!$C$23/Calculator!$F$16/2,1)-0.5))))/'VSWR Calculator'!$C$25)-$C98)^2+(1500*ABS(SIN(2*PI()*MOD(Calculator!$B$30/Calculator!$F$16,1)))*IF(MOD(Calculator!$B$30/Calculator!$F$16,1)&lt;0.5,-1,1))^2)/SQRT(((50*POWER(80,POWER(COS(PI()*MOD(Calculator!$B$30/Calculator!$F$16,1)),2))+MIN(500,MAX(30,100*EXP(-0.3*'VSWR Calculator'!$C$24)*(1+3*ABS(MOD('VSWR Calculator'!$C$23/Calculator!$F$16/2,1)-0.5))))/'VSWR Calculator'!$C$25)+$C98)^2+(1500*ABS(SIN(2*PI()*MOD(Calculator!$B$30/Calculator!$F$16,1)))*IF(MOD(Calculator!$B$30/Calculator!$F$16,1)&lt;0.5,-1,1))^2)),2))</f>
        <v>—</v>
      </c>
      <c r="CD98" s="253" t="n">
        <f aca="false">IF(OR(Calculator!$E$17&lt;&gt;"YES",Calculator!$B$30&lt;Calculator!$G$17),"—",ROUND((1+SQRT(((50*POWER(80,POWER(COS(PI()*MOD(Calculator!$B$30/Calculator!$F$17,1)),2))+MIN(500,MAX(30,100*EXP(-0.3*'VSWR Calculator'!$C$24)*(1+3*ABS(MOD('VSWR Calculator'!$C$23/Calculator!$F$17/2,1)-0.5))))/'VSWR Calculator'!$C$25)-$C98)^2+(1500*ABS(SIN(2*PI()*MOD(Calculator!$B$30/Calculator!$F$17,1)))*IF(MOD(Calculator!$B$30/Calculator!$F$17,1)&lt;0.5,-1,1))^2)/SQRT(((50*POWER(80,POWER(COS(PI()*MOD(Calculator!$B$30/Calculator!$F$17,1)),2))+MIN(500,MAX(30,100*EXP(-0.3*'VSWR Calculator'!$C$24)*(1+3*ABS(MOD('VSWR Calculator'!$C$23/Calculator!$F$17/2,1)-0.5))))/'VSWR Calculator'!$C$25)+$C98)^2+(1500*ABS(SIN(2*PI()*MOD(Calculator!$B$30/Calculator!$F$17,1)))*IF(MOD(Calculator!$B$30/Calculator!$F$17,1)&lt;0.5,-1,1))^2))/(1-SQRT(((50*POWER(80,POWER(COS(PI()*MOD(Calculator!$B$30/Calculator!$F$17,1)),2))+MIN(500,MAX(30,100*EXP(-0.3*'VSWR Calculator'!$C$24)*(1+3*ABS(MOD('VSWR Calculator'!$C$23/Calculator!$F$17/2,1)-0.5))))/'VSWR Calculator'!$C$25)-$C98)^2+(1500*ABS(SIN(2*PI()*MOD(Calculator!$B$30/Calculator!$F$17,1)))*IF(MOD(Calculator!$B$30/Calculator!$F$17,1)&lt;0.5,-1,1))^2)/SQRT(((50*POWER(80,POWER(COS(PI()*MOD(Calculator!$B$30/Calculator!$F$17,1)),2))+MIN(500,MAX(30,100*EXP(-0.3*'VSWR Calculator'!$C$24)*(1+3*ABS(MOD('VSWR Calculator'!$C$23/Calculator!$F$17/2,1)-0.5))))/'VSWR Calculator'!$C$25)+$C98)^2+(1500*ABS(SIN(2*PI()*MOD(Calculator!$B$30/Calculator!$F$17,1)))*IF(MOD(Calculator!$B$30/Calculator!$F$17,1)&lt;0.5,-1,1))^2)),2))</f>
        <v>20.7</v>
      </c>
      <c r="CE98" s="253" t="str">
        <f aca="false">IF(OR(Calculator!$E$18&lt;&gt;"YES",Calculator!$B$30&lt;Calculator!$G$18),"—",ROUND((1+SQRT(((50*POWER(80,POWER(COS(PI()*MOD(Calculator!$B$30/Calculator!$F$18,1)),2))+MIN(500,MAX(30,100*EXP(-0.3*'VSWR Calculator'!$C$24)*(1+3*ABS(MOD('VSWR Calculator'!$C$23/Calculator!$F$18/2,1)-0.5))))/'VSWR Calculator'!$C$25)-$C98)^2+(1500*ABS(SIN(2*PI()*MOD(Calculator!$B$30/Calculator!$F$18,1)))*IF(MOD(Calculator!$B$30/Calculator!$F$18,1)&lt;0.5,-1,1))^2)/SQRT(((50*POWER(80,POWER(COS(PI()*MOD(Calculator!$B$30/Calculator!$F$18,1)),2))+MIN(500,MAX(30,100*EXP(-0.3*'VSWR Calculator'!$C$24)*(1+3*ABS(MOD('VSWR Calculator'!$C$23/Calculator!$F$18/2,1)-0.5))))/'VSWR Calculator'!$C$25)+$C98)^2+(1500*ABS(SIN(2*PI()*MOD(Calculator!$B$30/Calculator!$F$18,1)))*IF(MOD(Calculator!$B$30/Calculator!$F$18,1)&lt;0.5,-1,1))^2))/(1-SQRT(((50*POWER(80,POWER(COS(PI()*MOD(Calculator!$B$30/Calculator!$F$18,1)),2))+MIN(500,MAX(30,100*EXP(-0.3*'VSWR Calculator'!$C$24)*(1+3*ABS(MOD('VSWR Calculator'!$C$23/Calculator!$F$18/2,1)-0.5))))/'VSWR Calculator'!$C$25)-$C98)^2+(1500*ABS(SIN(2*PI()*MOD(Calculator!$B$30/Calculator!$F$18,1)))*IF(MOD(Calculator!$B$30/Calculator!$F$18,1)&lt;0.5,-1,1))^2)/SQRT(((50*POWER(80,POWER(COS(PI()*MOD(Calculator!$B$30/Calculator!$F$18,1)),2))+MIN(500,MAX(30,100*EXP(-0.3*'VSWR Calculator'!$C$24)*(1+3*ABS(MOD('VSWR Calculator'!$C$23/Calculator!$F$18/2,1)-0.5))))/'VSWR Calculator'!$C$25)+$C98)^2+(1500*ABS(SIN(2*PI()*MOD(Calculator!$B$30/Calculator!$F$18,1)))*IF(MOD(Calculator!$B$30/Calculator!$F$18,1)&lt;0.5,-1,1))^2)),2))</f>
        <v>—</v>
      </c>
      <c r="CF98" s="253" t="str">
        <f aca="false">IF(OR(Calculator!$E$19&lt;&gt;"YES",Calculator!$B$30&lt;Calculator!$G$19),"—",ROUND((1+SQRT(((50*POWER(80,POWER(COS(PI()*MOD(Calculator!$B$30/Calculator!$F$19,1)),2))+MIN(500,MAX(30,100*EXP(-0.3*'VSWR Calculator'!$C$24)*(1+3*ABS(MOD('VSWR Calculator'!$C$23/Calculator!$F$19/2,1)-0.5))))/'VSWR Calculator'!$C$25)-$C98)^2+(1500*ABS(SIN(2*PI()*MOD(Calculator!$B$30/Calculator!$F$19,1)))*IF(MOD(Calculator!$B$30/Calculator!$F$19,1)&lt;0.5,-1,1))^2)/SQRT(((50*POWER(80,POWER(COS(PI()*MOD(Calculator!$B$30/Calculator!$F$19,1)),2))+MIN(500,MAX(30,100*EXP(-0.3*'VSWR Calculator'!$C$24)*(1+3*ABS(MOD('VSWR Calculator'!$C$23/Calculator!$F$19/2,1)-0.5))))/'VSWR Calculator'!$C$25)+$C98)^2+(1500*ABS(SIN(2*PI()*MOD(Calculator!$B$30/Calculator!$F$19,1)))*IF(MOD(Calculator!$B$30/Calculator!$F$19,1)&lt;0.5,-1,1))^2))/(1-SQRT(((50*POWER(80,POWER(COS(PI()*MOD(Calculator!$B$30/Calculator!$F$19,1)),2))+MIN(500,MAX(30,100*EXP(-0.3*'VSWR Calculator'!$C$24)*(1+3*ABS(MOD('VSWR Calculator'!$C$23/Calculator!$F$19/2,1)-0.5))))/'VSWR Calculator'!$C$25)-$C98)^2+(1500*ABS(SIN(2*PI()*MOD(Calculator!$B$30/Calculator!$F$19,1)))*IF(MOD(Calculator!$B$30/Calculator!$F$19,1)&lt;0.5,-1,1))^2)/SQRT(((50*POWER(80,POWER(COS(PI()*MOD(Calculator!$B$30/Calculator!$F$19,1)),2))+MIN(500,MAX(30,100*EXP(-0.3*'VSWR Calculator'!$C$24)*(1+3*ABS(MOD('VSWR Calculator'!$C$23/Calculator!$F$19/2,1)-0.5))))/'VSWR Calculator'!$C$25)+$C98)^2+(1500*ABS(SIN(2*PI()*MOD(Calculator!$B$30/Calculator!$F$19,1)))*IF(MOD(Calculator!$B$30/Calculator!$F$19,1)&lt;0.5,-1,1))^2)),2))</f>
        <v>—</v>
      </c>
      <c r="CG98" s="253" t="str">
        <f aca="false">IF(OR(Calculator!$E$20&lt;&gt;"YES",Calculator!$B$30&lt;Calculator!$G$20),"—",ROUND((1+SQRT(((50*POWER(80,POWER(COS(PI()*MOD(Calculator!$B$30/Calculator!$F$20,1)),2))+MIN(500,MAX(30,100*EXP(-0.3*'VSWR Calculator'!$C$24)*(1+3*ABS(MOD('VSWR Calculator'!$C$23/Calculator!$F$20/2,1)-0.5))))/'VSWR Calculator'!$C$25)-$C98)^2+(1500*ABS(SIN(2*PI()*MOD(Calculator!$B$30/Calculator!$F$20,1)))*IF(MOD(Calculator!$B$30/Calculator!$F$20,1)&lt;0.5,-1,1))^2)/SQRT(((50*POWER(80,POWER(COS(PI()*MOD(Calculator!$B$30/Calculator!$F$20,1)),2))+MIN(500,MAX(30,100*EXP(-0.3*'VSWR Calculator'!$C$24)*(1+3*ABS(MOD('VSWR Calculator'!$C$23/Calculator!$F$20/2,1)-0.5))))/'VSWR Calculator'!$C$25)+$C98)^2+(1500*ABS(SIN(2*PI()*MOD(Calculator!$B$30/Calculator!$F$20,1)))*IF(MOD(Calculator!$B$30/Calculator!$F$20,1)&lt;0.5,-1,1))^2))/(1-SQRT(((50*POWER(80,POWER(COS(PI()*MOD(Calculator!$B$30/Calculator!$F$20,1)),2))+MIN(500,MAX(30,100*EXP(-0.3*'VSWR Calculator'!$C$24)*(1+3*ABS(MOD('VSWR Calculator'!$C$23/Calculator!$F$20/2,1)-0.5))))/'VSWR Calculator'!$C$25)-$C98)^2+(1500*ABS(SIN(2*PI()*MOD(Calculator!$B$30/Calculator!$F$20,1)))*IF(MOD(Calculator!$B$30/Calculator!$F$20,1)&lt;0.5,-1,1))^2)/SQRT(((50*POWER(80,POWER(COS(PI()*MOD(Calculator!$B$30/Calculator!$F$20,1)),2))+MIN(500,MAX(30,100*EXP(-0.3*'VSWR Calculator'!$C$24)*(1+3*ABS(MOD('VSWR Calculator'!$C$23/Calculator!$F$20/2,1)-0.5))))/'VSWR Calculator'!$C$25)+$C98)^2+(1500*ABS(SIN(2*PI()*MOD(Calculator!$B$30/Calculator!$F$20,1)))*IF(MOD(Calculator!$B$30/Calculator!$F$20,1)&lt;0.5,-1,1))^2)),2))</f>
        <v>—</v>
      </c>
      <c r="CH98" s="253" t="str">
        <f aca="false">IF(OR(Calculator!$E$21&lt;&gt;"YES",Calculator!$B$30&lt;Calculator!$G$21),"—",ROUND((1+SQRT(((50*POWER(80,POWER(COS(PI()*MOD(Calculator!$B$30/Calculator!$F$21,1)),2))+MIN(500,MAX(30,100*EXP(-0.3*'VSWR Calculator'!$C$24)*(1+3*ABS(MOD('VSWR Calculator'!$C$23/Calculator!$F$21/2,1)-0.5))))/'VSWR Calculator'!$C$25)-$C98)^2+(1500*ABS(SIN(2*PI()*MOD(Calculator!$B$30/Calculator!$F$21,1)))*IF(MOD(Calculator!$B$30/Calculator!$F$21,1)&lt;0.5,-1,1))^2)/SQRT(((50*POWER(80,POWER(COS(PI()*MOD(Calculator!$B$30/Calculator!$F$21,1)),2))+MIN(500,MAX(30,100*EXP(-0.3*'VSWR Calculator'!$C$24)*(1+3*ABS(MOD('VSWR Calculator'!$C$23/Calculator!$F$21/2,1)-0.5))))/'VSWR Calculator'!$C$25)+$C98)^2+(1500*ABS(SIN(2*PI()*MOD(Calculator!$B$30/Calculator!$F$21,1)))*IF(MOD(Calculator!$B$30/Calculator!$F$21,1)&lt;0.5,-1,1))^2))/(1-SQRT(((50*POWER(80,POWER(COS(PI()*MOD(Calculator!$B$30/Calculator!$F$21,1)),2))+MIN(500,MAX(30,100*EXP(-0.3*'VSWR Calculator'!$C$24)*(1+3*ABS(MOD('VSWR Calculator'!$C$23/Calculator!$F$21/2,1)-0.5))))/'VSWR Calculator'!$C$25)-$C98)^2+(1500*ABS(SIN(2*PI()*MOD(Calculator!$B$30/Calculator!$F$21,1)))*IF(MOD(Calculator!$B$30/Calculator!$F$21,1)&lt;0.5,-1,1))^2)/SQRT(((50*POWER(80,POWER(COS(PI()*MOD(Calculator!$B$30/Calculator!$F$21,1)),2))+MIN(500,MAX(30,100*EXP(-0.3*'VSWR Calculator'!$C$24)*(1+3*ABS(MOD('VSWR Calculator'!$C$23/Calculator!$F$21/2,1)-0.5))))/'VSWR Calculator'!$C$25)+$C98)^2+(1500*ABS(SIN(2*PI()*MOD(Calculator!$B$30/Calculator!$F$21,1)))*IF(MOD(Calculator!$B$30/Calculator!$F$21,1)&lt;0.5,-1,1))^2)),2))</f>
        <v>—</v>
      </c>
      <c r="CI98" s="253" t="str">
        <f aca="false">IF(OR(Calculator!$E$22&lt;&gt;"YES",Calculator!$B$30&lt;Calculator!$G$22),"—",ROUND((1+SQRT(((50*POWER(80,POWER(COS(PI()*MOD(Calculator!$B$30/Calculator!$F$22,1)),2))+MIN(500,MAX(30,100*EXP(-0.3*'VSWR Calculator'!$C$24)*(1+3*ABS(MOD('VSWR Calculator'!$C$23/Calculator!$F$22/2,1)-0.5))))/'VSWR Calculator'!$C$25)-$C98)^2+(1500*ABS(SIN(2*PI()*MOD(Calculator!$B$30/Calculator!$F$22,1)))*IF(MOD(Calculator!$B$30/Calculator!$F$22,1)&lt;0.5,-1,1))^2)/SQRT(((50*POWER(80,POWER(COS(PI()*MOD(Calculator!$B$30/Calculator!$F$22,1)),2))+MIN(500,MAX(30,100*EXP(-0.3*'VSWR Calculator'!$C$24)*(1+3*ABS(MOD('VSWR Calculator'!$C$23/Calculator!$F$22/2,1)-0.5))))/'VSWR Calculator'!$C$25)+$C98)^2+(1500*ABS(SIN(2*PI()*MOD(Calculator!$B$30/Calculator!$F$22,1)))*IF(MOD(Calculator!$B$30/Calculator!$F$22,1)&lt;0.5,-1,1))^2))/(1-SQRT(((50*POWER(80,POWER(COS(PI()*MOD(Calculator!$B$30/Calculator!$F$22,1)),2))+MIN(500,MAX(30,100*EXP(-0.3*'VSWR Calculator'!$C$24)*(1+3*ABS(MOD('VSWR Calculator'!$C$23/Calculator!$F$22/2,1)-0.5))))/'VSWR Calculator'!$C$25)-$C98)^2+(1500*ABS(SIN(2*PI()*MOD(Calculator!$B$30/Calculator!$F$22,1)))*IF(MOD(Calculator!$B$30/Calculator!$F$22,1)&lt;0.5,-1,1))^2)/SQRT(((50*POWER(80,POWER(COS(PI()*MOD(Calculator!$B$30/Calculator!$F$22,1)),2))+MIN(500,MAX(30,100*EXP(-0.3*'VSWR Calculator'!$C$24)*(1+3*ABS(MOD('VSWR Calculator'!$C$23/Calculator!$F$22/2,1)-0.5))))/'VSWR Calculator'!$C$25)+$C98)^2+(1500*ABS(SIN(2*PI()*MOD(Calculator!$B$30/Calculator!$F$22,1)))*IF(MOD(Calculator!$B$30/Calculator!$F$22,1)&lt;0.5,-1,1))^2)),2))</f>
        <v>—</v>
      </c>
      <c r="CJ98" s="253" t="n">
        <f aca="false">IFERROR(ROUND((IF(ISNUMBER(BY98),BY98,0)+IF(ISNUMBER(BZ98),BZ98,0)+IF(ISNUMBER(CA98),CA98,0)+IF(ISNUMBER(CB98),CB98,0)+IF(ISNUMBER(CC98),CC98,0)+IF(ISNUMBER(CD98),CD98,0)+IF(ISNUMBER(CE98),CE98,0)+IF(ISNUMBER(CF98),CF98,0)+IF(ISNUMBER(CG98),CG98,0)+IF(ISNUMBER(CH98),CH98,0)+IF(ISNUMBER(CI98),CI98,0))/(IF(ISNUMBER(BY98),1,0)+IF(ISNUMBER(BZ98),1,0)+IF(ISNUMBER(CA98),1,0)+IF(ISNUMBER(CB98),1,0)+IF(ISNUMBER(CC98),1,0)+IF(ISNUMBER(CD98),1,0)+IF(ISNUMBER(CE98),1,0)+IF(ISNUMBER(CF98),1,0)+IF(ISNUMBER(CG98),1,0)+IF(ISNUMBER(CH98),1,0)+IF(ISNUMBER(CI98),1,0)),4),"")</f>
        <v>19.765</v>
      </c>
      <c r="CK98" s="253" t="str">
        <f aca="false">IF(OR(Calculator!$E$12&lt;&gt;"YES",Calculator!$B$31&lt;Calculator!$G$12),"—",ROUND((1+SQRT(((50*POWER(80,POWER(COS(PI()*MOD(Calculator!$B$31/Calculator!$F$12,1)),2))+MIN(500,MAX(30,100*EXP(-0.3*'VSWR Calculator'!$C$24)*(1+3*ABS(MOD('VSWR Calculator'!$C$23/Calculator!$F$12/2,1)-0.5))))/'VSWR Calculator'!$C$25)-$C98)^2+(1500*ABS(SIN(2*PI()*MOD(Calculator!$B$31/Calculator!$F$12,1)))*IF(MOD(Calculator!$B$31/Calculator!$F$12,1)&lt;0.5,-1,1))^2)/SQRT(((50*POWER(80,POWER(COS(PI()*MOD(Calculator!$B$31/Calculator!$F$12,1)),2))+MIN(500,MAX(30,100*EXP(-0.3*'VSWR Calculator'!$C$24)*(1+3*ABS(MOD('VSWR Calculator'!$C$23/Calculator!$F$12/2,1)-0.5))))/'VSWR Calculator'!$C$25)+$C98)^2+(1500*ABS(SIN(2*PI()*MOD(Calculator!$B$31/Calculator!$F$12,1)))*IF(MOD(Calculator!$B$31/Calculator!$F$12,1)&lt;0.5,-1,1))^2))/(1-SQRT(((50*POWER(80,POWER(COS(PI()*MOD(Calculator!$B$31/Calculator!$F$12,1)),2))+MIN(500,MAX(30,100*EXP(-0.3*'VSWR Calculator'!$C$24)*(1+3*ABS(MOD('VSWR Calculator'!$C$23/Calculator!$F$12/2,1)-0.5))))/'VSWR Calculator'!$C$25)-$C98)^2+(1500*ABS(SIN(2*PI()*MOD(Calculator!$B$31/Calculator!$F$12,1)))*IF(MOD(Calculator!$B$31/Calculator!$F$12,1)&lt;0.5,-1,1))^2)/SQRT(((50*POWER(80,POWER(COS(PI()*MOD(Calculator!$B$31/Calculator!$F$12,1)),2))+MIN(500,MAX(30,100*EXP(-0.3*'VSWR Calculator'!$C$24)*(1+3*ABS(MOD('VSWR Calculator'!$C$23/Calculator!$F$12/2,1)-0.5))))/'VSWR Calculator'!$C$25)+$C98)^2+(1500*ABS(SIN(2*PI()*MOD(Calculator!$B$31/Calculator!$F$12,1)))*IF(MOD(Calculator!$B$31/Calculator!$F$12,1)&lt;0.5,-1,1))^2)),2))</f>
        <v>—</v>
      </c>
      <c r="CL98" s="253" t="str">
        <f aca="false">IF(OR(Calculator!$E$13&lt;&gt;"YES",Calculator!$B$31&lt;Calculator!$G$13),"—",ROUND((1+SQRT(((50*POWER(80,POWER(COS(PI()*MOD(Calculator!$B$31/Calculator!$F$13,1)),2))+MIN(500,MAX(30,100*EXP(-0.3*'VSWR Calculator'!$C$24)*(1+3*ABS(MOD('VSWR Calculator'!$C$23/Calculator!$F$13/2,1)-0.5))))/'VSWR Calculator'!$C$25)-$C98)^2+(1500*ABS(SIN(2*PI()*MOD(Calculator!$B$31/Calculator!$F$13,1)))*IF(MOD(Calculator!$B$31/Calculator!$F$13,1)&lt;0.5,-1,1))^2)/SQRT(((50*POWER(80,POWER(COS(PI()*MOD(Calculator!$B$31/Calculator!$F$13,1)),2))+MIN(500,MAX(30,100*EXP(-0.3*'VSWR Calculator'!$C$24)*(1+3*ABS(MOD('VSWR Calculator'!$C$23/Calculator!$F$13/2,1)-0.5))))/'VSWR Calculator'!$C$25)+$C98)^2+(1500*ABS(SIN(2*PI()*MOD(Calculator!$B$31/Calculator!$F$13,1)))*IF(MOD(Calculator!$B$31/Calculator!$F$13,1)&lt;0.5,-1,1))^2))/(1-SQRT(((50*POWER(80,POWER(COS(PI()*MOD(Calculator!$B$31/Calculator!$F$13,1)),2))+MIN(500,MAX(30,100*EXP(-0.3*'VSWR Calculator'!$C$24)*(1+3*ABS(MOD('VSWR Calculator'!$C$23/Calculator!$F$13/2,1)-0.5))))/'VSWR Calculator'!$C$25)-$C98)^2+(1500*ABS(SIN(2*PI()*MOD(Calculator!$B$31/Calculator!$F$13,1)))*IF(MOD(Calculator!$B$31/Calculator!$F$13,1)&lt;0.5,-1,1))^2)/SQRT(((50*POWER(80,POWER(COS(PI()*MOD(Calculator!$B$31/Calculator!$F$13,1)),2))+MIN(500,MAX(30,100*EXP(-0.3*'VSWR Calculator'!$C$24)*(1+3*ABS(MOD('VSWR Calculator'!$C$23/Calculator!$F$13/2,1)-0.5))))/'VSWR Calculator'!$C$25)+$C98)^2+(1500*ABS(SIN(2*PI()*MOD(Calculator!$B$31/Calculator!$F$13,1)))*IF(MOD(Calculator!$B$31/Calculator!$F$13,1)&lt;0.5,-1,1))^2)),2))</f>
        <v>—</v>
      </c>
      <c r="CM98" s="253" t="str">
        <f aca="false">IF(OR(Calculator!$E$14&lt;&gt;"YES",Calculator!$B$31&lt;Calculator!$G$14),"—",ROUND((1+SQRT(((50*POWER(80,POWER(COS(PI()*MOD(Calculator!$B$31/Calculator!$F$14,1)),2))+MIN(500,MAX(30,100*EXP(-0.3*'VSWR Calculator'!$C$24)*(1+3*ABS(MOD('VSWR Calculator'!$C$23/Calculator!$F$14/2,1)-0.5))))/'VSWR Calculator'!$C$25)-$C98)^2+(1500*ABS(SIN(2*PI()*MOD(Calculator!$B$31/Calculator!$F$14,1)))*IF(MOD(Calculator!$B$31/Calculator!$F$14,1)&lt;0.5,-1,1))^2)/SQRT(((50*POWER(80,POWER(COS(PI()*MOD(Calculator!$B$31/Calculator!$F$14,1)),2))+MIN(500,MAX(30,100*EXP(-0.3*'VSWR Calculator'!$C$24)*(1+3*ABS(MOD('VSWR Calculator'!$C$23/Calculator!$F$14/2,1)-0.5))))/'VSWR Calculator'!$C$25)+$C98)^2+(1500*ABS(SIN(2*PI()*MOD(Calculator!$B$31/Calculator!$F$14,1)))*IF(MOD(Calculator!$B$31/Calculator!$F$14,1)&lt;0.5,-1,1))^2))/(1-SQRT(((50*POWER(80,POWER(COS(PI()*MOD(Calculator!$B$31/Calculator!$F$14,1)),2))+MIN(500,MAX(30,100*EXP(-0.3*'VSWR Calculator'!$C$24)*(1+3*ABS(MOD('VSWR Calculator'!$C$23/Calculator!$F$14/2,1)-0.5))))/'VSWR Calculator'!$C$25)-$C98)^2+(1500*ABS(SIN(2*PI()*MOD(Calculator!$B$31/Calculator!$F$14,1)))*IF(MOD(Calculator!$B$31/Calculator!$F$14,1)&lt;0.5,-1,1))^2)/SQRT(((50*POWER(80,POWER(COS(PI()*MOD(Calculator!$B$31/Calculator!$F$14,1)),2))+MIN(500,MAX(30,100*EXP(-0.3*'VSWR Calculator'!$C$24)*(1+3*ABS(MOD('VSWR Calculator'!$C$23/Calculator!$F$14/2,1)-0.5))))/'VSWR Calculator'!$C$25)+$C98)^2+(1500*ABS(SIN(2*PI()*MOD(Calculator!$B$31/Calculator!$F$14,1)))*IF(MOD(Calculator!$B$31/Calculator!$F$14,1)&lt;0.5,-1,1))^2)),2))</f>
        <v>—</v>
      </c>
      <c r="CN98" s="253" t="n">
        <f aca="false">IF(OR(Calculator!$E$15&lt;&gt;"YES",Calculator!$B$31&lt;Calculator!$G$15),"—",ROUND((1+SQRT(((50*POWER(80,POWER(COS(PI()*MOD(Calculator!$B$31/Calculator!$F$15,1)),2))+MIN(500,MAX(30,100*EXP(-0.3*'VSWR Calculator'!$C$24)*(1+3*ABS(MOD('VSWR Calculator'!$C$23/Calculator!$F$15/2,1)-0.5))))/'VSWR Calculator'!$C$25)-$C98)^2+(1500*ABS(SIN(2*PI()*MOD(Calculator!$B$31/Calculator!$F$15,1)))*IF(MOD(Calculator!$B$31/Calculator!$F$15,1)&lt;0.5,-1,1))^2)/SQRT(((50*POWER(80,POWER(COS(PI()*MOD(Calculator!$B$31/Calculator!$F$15,1)),2))+MIN(500,MAX(30,100*EXP(-0.3*'VSWR Calculator'!$C$24)*(1+3*ABS(MOD('VSWR Calculator'!$C$23/Calculator!$F$15/2,1)-0.5))))/'VSWR Calculator'!$C$25)+$C98)^2+(1500*ABS(SIN(2*PI()*MOD(Calculator!$B$31/Calculator!$F$15,1)))*IF(MOD(Calculator!$B$31/Calculator!$F$15,1)&lt;0.5,-1,1))^2))/(1-SQRT(((50*POWER(80,POWER(COS(PI()*MOD(Calculator!$B$31/Calculator!$F$15,1)),2))+MIN(500,MAX(30,100*EXP(-0.3*'VSWR Calculator'!$C$24)*(1+3*ABS(MOD('VSWR Calculator'!$C$23/Calculator!$F$15/2,1)-0.5))))/'VSWR Calculator'!$C$25)-$C98)^2+(1500*ABS(SIN(2*PI()*MOD(Calculator!$B$31/Calculator!$F$15,1)))*IF(MOD(Calculator!$B$31/Calculator!$F$15,1)&lt;0.5,-1,1))^2)/SQRT(((50*POWER(80,POWER(COS(PI()*MOD(Calculator!$B$31/Calculator!$F$15,1)),2))+MIN(500,MAX(30,100*EXP(-0.3*'VSWR Calculator'!$C$24)*(1+3*ABS(MOD('VSWR Calculator'!$C$23/Calculator!$F$15/2,1)-0.5))))/'VSWR Calculator'!$C$25)+$C98)^2+(1500*ABS(SIN(2*PI()*MOD(Calculator!$B$31/Calculator!$F$15,1)))*IF(MOD(Calculator!$B$31/Calculator!$F$15,1)&lt;0.5,-1,1))^2)),2))</f>
        <v>20.5</v>
      </c>
      <c r="CO98" s="253" t="str">
        <f aca="false">IF(OR(Calculator!$E$16&lt;&gt;"YES",Calculator!$B$31&lt;Calculator!$G$16),"—",ROUND((1+SQRT(((50*POWER(80,POWER(COS(PI()*MOD(Calculator!$B$31/Calculator!$F$16,1)),2))+MIN(500,MAX(30,100*EXP(-0.3*'VSWR Calculator'!$C$24)*(1+3*ABS(MOD('VSWR Calculator'!$C$23/Calculator!$F$16/2,1)-0.5))))/'VSWR Calculator'!$C$25)-$C98)^2+(1500*ABS(SIN(2*PI()*MOD(Calculator!$B$31/Calculator!$F$16,1)))*IF(MOD(Calculator!$B$31/Calculator!$F$16,1)&lt;0.5,-1,1))^2)/SQRT(((50*POWER(80,POWER(COS(PI()*MOD(Calculator!$B$31/Calculator!$F$16,1)),2))+MIN(500,MAX(30,100*EXP(-0.3*'VSWR Calculator'!$C$24)*(1+3*ABS(MOD('VSWR Calculator'!$C$23/Calculator!$F$16/2,1)-0.5))))/'VSWR Calculator'!$C$25)+$C98)^2+(1500*ABS(SIN(2*PI()*MOD(Calculator!$B$31/Calculator!$F$16,1)))*IF(MOD(Calculator!$B$31/Calculator!$F$16,1)&lt;0.5,-1,1))^2))/(1-SQRT(((50*POWER(80,POWER(COS(PI()*MOD(Calculator!$B$31/Calculator!$F$16,1)),2))+MIN(500,MAX(30,100*EXP(-0.3*'VSWR Calculator'!$C$24)*(1+3*ABS(MOD('VSWR Calculator'!$C$23/Calculator!$F$16/2,1)-0.5))))/'VSWR Calculator'!$C$25)-$C98)^2+(1500*ABS(SIN(2*PI()*MOD(Calculator!$B$31/Calculator!$F$16,1)))*IF(MOD(Calculator!$B$31/Calculator!$F$16,1)&lt;0.5,-1,1))^2)/SQRT(((50*POWER(80,POWER(COS(PI()*MOD(Calculator!$B$31/Calculator!$F$16,1)),2))+MIN(500,MAX(30,100*EXP(-0.3*'VSWR Calculator'!$C$24)*(1+3*ABS(MOD('VSWR Calculator'!$C$23/Calculator!$F$16/2,1)-0.5))))/'VSWR Calculator'!$C$25)+$C98)^2+(1500*ABS(SIN(2*PI()*MOD(Calculator!$B$31/Calculator!$F$16,1)))*IF(MOD(Calculator!$B$31/Calculator!$F$16,1)&lt;0.5,-1,1))^2)),2))</f>
        <v>—</v>
      </c>
      <c r="CP98" s="253" t="n">
        <f aca="false">IF(OR(Calculator!$E$17&lt;&gt;"YES",Calculator!$B$31&lt;Calculator!$G$17),"—",ROUND((1+SQRT(((50*POWER(80,POWER(COS(PI()*MOD(Calculator!$B$31/Calculator!$F$17,1)),2))+MIN(500,MAX(30,100*EXP(-0.3*'VSWR Calculator'!$C$24)*(1+3*ABS(MOD('VSWR Calculator'!$C$23/Calculator!$F$17/2,1)-0.5))))/'VSWR Calculator'!$C$25)-$C98)^2+(1500*ABS(SIN(2*PI()*MOD(Calculator!$B$31/Calculator!$F$17,1)))*IF(MOD(Calculator!$B$31/Calculator!$F$17,1)&lt;0.5,-1,1))^2)/SQRT(((50*POWER(80,POWER(COS(PI()*MOD(Calculator!$B$31/Calculator!$F$17,1)),2))+MIN(500,MAX(30,100*EXP(-0.3*'VSWR Calculator'!$C$24)*(1+3*ABS(MOD('VSWR Calculator'!$C$23/Calculator!$F$17/2,1)-0.5))))/'VSWR Calculator'!$C$25)+$C98)^2+(1500*ABS(SIN(2*PI()*MOD(Calculator!$B$31/Calculator!$F$17,1)))*IF(MOD(Calculator!$B$31/Calculator!$F$17,1)&lt;0.5,-1,1))^2))/(1-SQRT(((50*POWER(80,POWER(COS(PI()*MOD(Calculator!$B$31/Calculator!$F$17,1)),2))+MIN(500,MAX(30,100*EXP(-0.3*'VSWR Calculator'!$C$24)*(1+3*ABS(MOD('VSWR Calculator'!$C$23/Calculator!$F$17/2,1)-0.5))))/'VSWR Calculator'!$C$25)-$C98)^2+(1500*ABS(SIN(2*PI()*MOD(Calculator!$B$31/Calculator!$F$17,1)))*IF(MOD(Calculator!$B$31/Calculator!$F$17,1)&lt;0.5,-1,1))^2)/SQRT(((50*POWER(80,POWER(COS(PI()*MOD(Calculator!$B$31/Calculator!$F$17,1)),2))+MIN(500,MAX(30,100*EXP(-0.3*'VSWR Calculator'!$C$24)*(1+3*ABS(MOD('VSWR Calculator'!$C$23/Calculator!$F$17/2,1)-0.5))))/'VSWR Calculator'!$C$25)+$C98)^2+(1500*ABS(SIN(2*PI()*MOD(Calculator!$B$31/Calculator!$F$17,1)))*IF(MOD(Calculator!$B$31/Calculator!$F$17,1)&lt;0.5,-1,1))^2)),2))</f>
        <v>17.12</v>
      </c>
      <c r="CQ98" s="253" t="str">
        <f aca="false">IF(OR(Calculator!$E$18&lt;&gt;"YES",Calculator!$B$31&lt;Calculator!$G$18),"—",ROUND((1+SQRT(((50*POWER(80,POWER(COS(PI()*MOD(Calculator!$B$31/Calculator!$F$18,1)),2))+MIN(500,MAX(30,100*EXP(-0.3*'VSWR Calculator'!$C$24)*(1+3*ABS(MOD('VSWR Calculator'!$C$23/Calculator!$F$18/2,1)-0.5))))/'VSWR Calculator'!$C$25)-$C98)^2+(1500*ABS(SIN(2*PI()*MOD(Calculator!$B$31/Calculator!$F$18,1)))*IF(MOD(Calculator!$B$31/Calculator!$F$18,1)&lt;0.5,-1,1))^2)/SQRT(((50*POWER(80,POWER(COS(PI()*MOD(Calculator!$B$31/Calculator!$F$18,1)),2))+MIN(500,MAX(30,100*EXP(-0.3*'VSWR Calculator'!$C$24)*(1+3*ABS(MOD('VSWR Calculator'!$C$23/Calculator!$F$18/2,1)-0.5))))/'VSWR Calculator'!$C$25)+$C98)^2+(1500*ABS(SIN(2*PI()*MOD(Calculator!$B$31/Calculator!$F$18,1)))*IF(MOD(Calculator!$B$31/Calculator!$F$18,1)&lt;0.5,-1,1))^2))/(1-SQRT(((50*POWER(80,POWER(COS(PI()*MOD(Calculator!$B$31/Calculator!$F$18,1)),2))+MIN(500,MAX(30,100*EXP(-0.3*'VSWR Calculator'!$C$24)*(1+3*ABS(MOD('VSWR Calculator'!$C$23/Calculator!$F$18/2,1)-0.5))))/'VSWR Calculator'!$C$25)-$C98)^2+(1500*ABS(SIN(2*PI()*MOD(Calculator!$B$31/Calculator!$F$18,1)))*IF(MOD(Calculator!$B$31/Calculator!$F$18,1)&lt;0.5,-1,1))^2)/SQRT(((50*POWER(80,POWER(COS(PI()*MOD(Calculator!$B$31/Calculator!$F$18,1)),2))+MIN(500,MAX(30,100*EXP(-0.3*'VSWR Calculator'!$C$24)*(1+3*ABS(MOD('VSWR Calculator'!$C$23/Calculator!$F$18/2,1)-0.5))))/'VSWR Calculator'!$C$25)+$C98)^2+(1500*ABS(SIN(2*PI()*MOD(Calculator!$B$31/Calculator!$F$18,1)))*IF(MOD(Calculator!$B$31/Calculator!$F$18,1)&lt;0.5,-1,1))^2)),2))</f>
        <v>—</v>
      </c>
      <c r="CR98" s="253" t="str">
        <f aca="false">IF(OR(Calculator!$E$19&lt;&gt;"YES",Calculator!$B$31&lt;Calculator!$G$19),"—",ROUND((1+SQRT(((50*POWER(80,POWER(COS(PI()*MOD(Calculator!$B$31/Calculator!$F$19,1)),2))+MIN(500,MAX(30,100*EXP(-0.3*'VSWR Calculator'!$C$24)*(1+3*ABS(MOD('VSWR Calculator'!$C$23/Calculator!$F$19/2,1)-0.5))))/'VSWR Calculator'!$C$25)-$C98)^2+(1500*ABS(SIN(2*PI()*MOD(Calculator!$B$31/Calculator!$F$19,1)))*IF(MOD(Calculator!$B$31/Calculator!$F$19,1)&lt;0.5,-1,1))^2)/SQRT(((50*POWER(80,POWER(COS(PI()*MOD(Calculator!$B$31/Calculator!$F$19,1)),2))+MIN(500,MAX(30,100*EXP(-0.3*'VSWR Calculator'!$C$24)*(1+3*ABS(MOD('VSWR Calculator'!$C$23/Calculator!$F$19/2,1)-0.5))))/'VSWR Calculator'!$C$25)+$C98)^2+(1500*ABS(SIN(2*PI()*MOD(Calculator!$B$31/Calculator!$F$19,1)))*IF(MOD(Calculator!$B$31/Calculator!$F$19,1)&lt;0.5,-1,1))^2))/(1-SQRT(((50*POWER(80,POWER(COS(PI()*MOD(Calculator!$B$31/Calculator!$F$19,1)),2))+MIN(500,MAX(30,100*EXP(-0.3*'VSWR Calculator'!$C$24)*(1+3*ABS(MOD('VSWR Calculator'!$C$23/Calculator!$F$19/2,1)-0.5))))/'VSWR Calculator'!$C$25)-$C98)^2+(1500*ABS(SIN(2*PI()*MOD(Calculator!$B$31/Calculator!$F$19,1)))*IF(MOD(Calculator!$B$31/Calculator!$F$19,1)&lt;0.5,-1,1))^2)/SQRT(((50*POWER(80,POWER(COS(PI()*MOD(Calculator!$B$31/Calculator!$F$19,1)),2))+MIN(500,MAX(30,100*EXP(-0.3*'VSWR Calculator'!$C$24)*(1+3*ABS(MOD('VSWR Calculator'!$C$23/Calculator!$F$19/2,1)-0.5))))/'VSWR Calculator'!$C$25)+$C98)^2+(1500*ABS(SIN(2*PI()*MOD(Calculator!$B$31/Calculator!$F$19,1)))*IF(MOD(Calculator!$B$31/Calculator!$F$19,1)&lt;0.5,-1,1))^2)),2))</f>
        <v>—</v>
      </c>
      <c r="CS98" s="253" t="str">
        <f aca="false">IF(OR(Calculator!$E$20&lt;&gt;"YES",Calculator!$B$31&lt;Calculator!$G$20),"—",ROUND((1+SQRT(((50*POWER(80,POWER(COS(PI()*MOD(Calculator!$B$31/Calculator!$F$20,1)),2))+MIN(500,MAX(30,100*EXP(-0.3*'VSWR Calculator'!$C$24)*(1+3*ABS(MOD('VSWR Calculator'!$C$23/Calculator!$F$20/2,1)-0.5))))/'VSWR Calculator'!$C$25)-$C98)^2+(1500*ABS(SIN(2*PI()*MOD(Calculator!$B$31/Calculator!$F$20,1)))*IF(MOD(Calculator!$B$31/Calculator!$F$20,1)&lt;0.5,-1,1))^2)/SQRT(((50*POWER(80,POWER(COS(PI()*MOD(Calculator!$B$31/Calculator!$F$20,1)),2))+MIN(500,MAX(30,100*EXP(-0.3*'VSWR Calculator'!$C$24)*(1+3*ABS(MOD('VSWR Calculator'!$C$23/Calculator!$F$20/2,1)-0.5))))/'VSWR Calculator'!$C$25)+$C98)^2+(1500*ABS(SIN(2*PI()*MOD(Calculator!$B$31/Calculator!$F$20,1)))*IF(MOD(Calculator!$B$31/Calculator!$F$20,1)&lt;0.5,-1,1))^2))/(1-SQRT(((50*POWER(80,POWER(COS(PI()*MOD(Calculator!$B$31/Calculator!$F$20,1)),2))+MIN(500,MAX(30,100*EXP(-0.3*'VSWR Calculator'!$C$24)*(1+3*ABS(MOD('VSWR Calculator'!$C$23/Calculator!$F$20/2,1)-0.5))))/'VSWR Calculator'!$C$25)-$C98)^2+(1500*ABS(SIN(2*PI()*MOD(Calculator!$B$31/Calculator!$F$20,1)))*IF(MOD(Calculator!$B$31/Calculator!$F$20,1)&lt;0.5,-1,1))^2)/SQRT(((50*POWER(80,POWER(COS(PI()*MOD(Calculator!$B$31/Calculator!$F$20,1)),2))+MIN(500,MAX(30,100*EXP(-0.3*'VSWR Calculator'!$C$24)*(1+3*ABS(MOD('VSWR Calculator'!$C$23/Calculator!$F$20/2,1)-0.5))))/'VSWR Calculator'!$C$25)+$C98)^2+(1500*ABS(SIN(2*PI()*MOD(Calculator!$B$31/Calculator!$F$20,1)))*IF(MOD(Calculator!$B$31/Calculator!$F$20,1)&lt;0.5,-1,1))^2)),2))</f>
        <v>—</v>
      </c>
      <c r="CT98" s="253" t="str">
        <f aca="false">IF(OR(Calculator!$E$21&lt;&gt;"YES",Calculator!$B$31&lt;Calculator!$G$21),"—",ROUND((1+SQRT(((50*POWER(80,POWER(COS(PI()*MOD(Calculator!$B$31/Calculator!$F$21,1)),2))+MIN(500,MAX(30,100*EXP(-0.3*'VSWR Calculator'!$C$24)*(1+3*ABS(MOD('VSWR Calculator'!$C$23/Calculator!$F$21/2,1)-0.5))))/'VSWR Calculator'!$C$25)-$C98)^2+(1500*ABS(SIN(2*PI()*MOD(Calculator!$B$31/Calculator!$F$21,1)))*IF(MOD(Calculator!$B$31/Calculator!$F$21,1)&lt;0.5,-1,1))^2)/SQRT(((50*POWER(80,POWER(COS(PI()*MOD(Calculator!$B$31/Calculator!$F$21,1)),2))+MIN(500,MAX(30,100*EXP(-0.3*'VSWR Calculator'!$C$24)*(1+3*ABS(MOD('VSWR Calculator'!$C$23/Calculator!$F$21/2,1)-0.5))))/'VSWR Calculator'!$C$25)+$C98)^2+(1500*ABS(SIN(2*PI()*MOD(Calculator!$B$31/Calculator!$F$21,1)))*IF(MOD(Calculator!$B$31/Calculator!$F$21,1)&lt;0.5,-1,1))^2))/(1-SQRT(((50*POWER(80,POWER(COS(PI()*MOD(Calculator!$B$31/Calculator!$F$21,1)),2))+MIN(500,MAX(30,100*EXP(-0.3*'VSWR Calculator'!$C$24)*(1+3*ABS(MOD('VSWR Calculator'!$C$23/Calculator!$F$21/2,1)-0.5))))/'VSWR Calculator'!$C$25)-$C98)^2+(1500*ABS(SIN(2*PI()*MOD(Calculator!$B$31/Calculator!$F$21,1)))*IF(MOD(Calculator!$B$31/Calculator!$F$21,1)&lt;0.5,-1,1))^2)/SQRT(((50*POWER(80,POWER(COS(PI()*MOD(Calculator!$B$31/Calculator!$F$21,1)),2))+MIN(500,MAX(30,100*EXP(-0.3*'VSWR Calculator'!$C$24)*(1+3*ABS(MOD('VSWR Calculator'!$C$23/Calculator!$F$21/2,1)-0.5))))/'VSWR Calculator'!$C$25)+$C98)^2+(1500*ABS(SIN(2*PI()*MOD(Calculator!$B$31/Calculator!$F$21,1)))*IF(MOD(Calculator!$B$31/Calculator!$F$21,1)&lt;0.5,-1,1))^2)),2))</f>
        <v>—</v>
      </c>
      <c r="CU98" s="253" t="str">
        <f aca="false">IF(OR(Calculator!$E$22&lt;&gt;"YES",Calculator!$B$31&lt;Calculator!$G$22),"—",ROUND((1+SQRT(((50*POWER(80,POWER(COS(PI()*MOD(Calculator!$B$31/Calculator!$F$22,1)),2))+MIN(500,MAX(30,100*EXP(-0.3*'VSWR Calculator'!$C$24)*(1+3*ABS(MOD('VSWR Calculator'!$C$23/Calculator!$F$22/2,1)-0.5))))/'VSWR Calculator'!$C$25)-$C98)^2+(1500*ABS(SIN(2*PI()*MOD(Calculator!$B$31/Calculator!$F$22,1)))*IF(MOD(Calculator!$B$31/Calculator!$F$22,1)&lt;0.5,-1,1))^2)/SQRT(((50*POWER(80,POWER(COS(PI()*MOD(Calculator!$B$31/Calculator!$F$22,1)),2))+MIN(500,MAX(30,100*EXP(-0.3*'VSWR Calculator'!$C$24)*(1+3*ABS(MOD('VSWR Calculator'!$C$23/Calculator!$F$22/2,1)-0.5))))/'VSWR Calculator'!$C$25)+$C98)^2+(1500*ABS(SIN(2*PI()*MOD(Calculator!$B$31/Calculator!$F$22,1)))*IF(MOD(Calculator!$B$31/Calculator!$F$22,1)&lt;0.5,-1,1))^2))/(1-SQRT(((50*POWER(80,POWER(COS(PI()*MOD(Calculator!$B$31/Calculator!$F$22,1)),2))+MIN(500,MAX(30,100*EXP(-0.3*'VSWR Calculator'!$C$24)*(1+3*ABS(MOD('VSWR Calculator'!$C$23/Calculator!$F$22/2,1)-0.5))))/'VSWR Calculator'!$C$25)-$C98)^2+(1500*ABS(SIN(2*PI()*MOD(Calculator!$B$31/Calculator!$F$22,1)))*IF(MOD(Calculator!$B$31/Calculator!$F$22,1)&lt;0.5,-1,1))^2)/SQRT(((50*POWER(80,POWER(COS(PI()*MOD(Calculator!$B$31/Calculator!$F$22,1)),2))+MIN(500,MAX(30,100*EXP(-0.3*'VSWR Calculator'!$C$24)*(1+3*ABS(MOD('VSWR Calculator'!$C$23/Calculator!$F$22/2,1)-0.5))))/'VSWR Calculator'!$C$25)+$C98)^2+(1500*ABS(SIN(2*PI()*MOD(Calculator!$B$31/Calculator!$F$22,1)))*IF(MOD(Calculator!$B$31/Calculator!$F$22,1)&lt;0.5,-1,1))^2)),2))</f>
        <v>—</v>
      </c>
      <c r="CV98" s="253" t="n">
        <f aca="false">IFERROR(ROUND((IF(ISNUMBER(CK98),CK98,0)+IF(ISNUMBER(CL98),CL98,0)+IF(ISNUMBER(CM98),CM98,0)+IF(ISNUMBER(CN98),CN98,0)+IF(ISNUMBER(CO98),CO98,0)+IF(ISNUMBER(CP98),CP98,0)+IF(ISNUMBER(CQ98),CQ98,0)+IF(ISNUMBER(CR98),CR98,0)+IF(ISNUMBER(CS98),CS98,0)+IF(ISNUMBER(CT98),CT98,0)+IF(ISNUMBER(CU98),CU98,0))/(IF(ISNUMBER(CK98),1,0)+IF(ISNUMBER(CL98),1,0)+IF(ISNUMBER(CM98),1,0)+IF(ISNUMBER(CN98),1,0)+IF(ISNUMBER(CO98),1,0)+IF(ISNUMBER(CP98),1,0)+IF(ISNUMBER(CQ98),1,0)+IF(ISNUMBER(CR98),1,0)+IF(ISNUMBER(CS98),1,0)+IF(ISNUMBER(CT98),1,0)+IF(ISNUMBER(CU98),1,0)),4),"")</f>
        <v>18.81</v>
      </c>
      <c r="CW98" s="253" t="str">
        <f aca="false">IF(OR(Calculator!$E$12&lt;&gt;"YES",Calculator!$B$32&lt;Calculator!$G$12),"—",ROUND((1+SQRT(((50*POWER(80,POWER(COS(PI()*MOD(Calculator!$B$32/Calculator!$F$12,1)),2))+MIN(500,MAX(30,100*EXP(-0.3*'VSWR Calculator'!$C$24)*(1+3*ABS(MOD('VSWR Calculator'!$C$23/Calculator!$F$12/2,1)-0.5))))/'VSWR Calculator'!$C$25)-$C98)^2+(1500*ABS(SIN(2*PI()*MOD(Calculator!$B$32/Calculator!$F$12,1)))*IF(MOD(Calculator!$B$32/Calculator!$F$12,1)&lt;0.5,-1,1))^2)/SQRT(((50*POWER(80,POWER(COS(PI()*MOD(Calculator!$B$32/Calculator!$F$12,1)),2))+MIN(500,MAX(30,100*EXP(-0.3*'VSWR Calculator'!$C$24)*(1+3*ABS(MOD('VSWR Calculator'!$C$23/Calculator!$F$12/2,1)-0.5))))/'VSWR Calculator'!$C$25)+$C98)^2+(1500*ABS(SIN(2*PI()*MOD(Calculator!$B$32/Calculator!$F$12,1)))*IF(MOD(Calculator!$B$32/Calculator!$F$12,1)&lt;0.5,-1,1))^2))/(1-SQRT(((50*POWER(80,POWER(COS(PI()*MOD(Calculator!$B$32/Calculator!$F$12,1)),2))+MIN(500,MAX(30,100*EXP(-0.3*'VSWR Calculator'!$C$24)*(1+3*ABS(MOD('VSWR Calculator'!$C$23/Calculator!$F$12/2,1)-0.5))))/'VSWR Calculator'!$C$25)-$C98)^2+(1500*ABS(SIN(2*PI()*MOD(Calculator!$B$32/Calculator!$F$12,1)))*IF(MOD(Calculator!$B$32/Calculator!$F$12,1)&lt;0.5,-1,1))^2)/SQRT(((50*POWER(80,POWER(COS(PI()*MOD(Calculator!$B$32/Calculator!$F$12,1)),2))+MIN(500,MAX(30,100*EXP(-0.3*'VSWR Calculator'!$C$24)*(1+3*ABS(MOD('VSWR Calculator'!$C$23/Calculator!$F$12/2,1)-0.5))))/'VSWR Calculator'!$C$25)+$C98)^2+(1500*ABS(SIN(2*PI()*MOD(Calculator!$B$32/Calculator!$F$12,1)))*IF(MOD(Calculator!$B$32/Calculator!$F$12,1)&lt;0.5,-1,1))^2)),2))</f>
        <v>—</v>
      </c>
      <c r="CX98" s="253" t="str">
        <f aca="false">IF(OR(Calculator!$E$13&lt;&gt;"YES",Calculator!$B$32&lt;Calculator!$G$13),"—",ROUND((1+SQRT(((50*POWER(80,POWER(COS(PI()*MOD(Calculator!$B$32/Calculator!$F$13,1)),2))+MIN(500,MAX(30,100*EXP(-0.3*'VSWR Calculator'!$C$24)*(1+3*ABS(MOD('VSWR Calculator'!$C$23/Calculator!$F$13/2,1)-0.5))))/'VSWR Calculator'!$C$25)-$C98)^2+(1500*ABS(SIN(2*PI()*MOD(Calculator!$B$32/Calculator!$F$13,1)))*IF(MOD(Calculator!$B$32/Calculator!$F$13,1)&lt;0.5,-1,1))^2)/SQRT(((50*POWER(80,POWER(COS(PI()*MOD(Calculator!$B$32/Calculator!$F$13,1)),2))+MIN(500,MAX(30,100*EXP(-0.3*'VSWR Calculator'!$C$24)*(1+3*ABS(MOD('VSWR Calculator'!$C$23/Calculator!$F$13/2,1)-0.5))))/'VSWR Calculator'!$C$25)+$C98)^2+(1500*ABS(SIN(2*PI()*MOD(Calculator!$B$32/Calculator!$F$13,1)))*IF(MOD(Calculator!$B$32/Calculator!$F$13,1)&lt;0.5,-1,1))^2))/(1-SQRT(((50*POWER(80,POWER(COS(PI()*MOD(Calculator!$B$32/Calculator!$F$13,1)),2))+MIN(500,MAX(30,100*EXP(-0.3*'VSWR Calculator'!$C$24)*(1+3*ABS(MOD('VSWR Calculator'!$C$23/Calculator!$F$13/2,1)-0.5))))/'VSWR Calculator'!$C$25)-$C98)^2+(1500*ABS(SIN(2*PI()*MOD(Calculator!$B$32/Calculator!$F$13,1)))*IF(MOD(Calculator!$B$32/Calculator!$F$13,1)&lt;0.5,-1,1))^2)/SQRT(((50*POWER(80,POWER(COS(PI()*MOD(Calculator!$B$32/Calculator!$F$13,1)),2))+MIN(500,MAX(30,100*EXP(-0.3*'VSWR Calculator'!$C$24)*(1+3*ABS(MOD('VSWR Calculator'!$C$23/Calculator!$F$13/2,1)-0.5))))/'VSWR Calculator'!$C$25)+$C98)^2+(1500*ABS(SIN(2*PI()*MOD(Calculator!$B$32/Calculator!$F$13,1)))*IF(MOD(Calculator!$B$32/Calculator!$F$13,1)&lt;0.5,-1,1))^2)),2))</f>
        <v>—</v>
      </c>
      <c r="CY98" s="253" t="str">
        <f aca="false">IF(OR(Calculator!$E$14&lt;&gt;"YES",Calculator!$B$32&lt;Calculator!$G$14),"—",ROUND((1+SQRT(((50*POWER(80,POWER(COS(PI()*MOD(Calculator!$B$32/Calculator!$F$14,1)),2))+MIN(500,MAX(30,100*EXP(-0.3*'VSWR Calculator'!$C$24)*(1+3*ABS(MOD('VSWR Calculator'!$C$23/Calculator!$F$14/2,1)-0.5))))/'VSWR Calculator'!$C$25)-$C98)^2+(1500*ABS(SIN(2*PI()*MOD(Calculator!$B$32/Calculator!$F$14,1)))*IF(MOD(Calculator!$B$32/Calculator!$F$14,1)&lt;0.5,-1,1))^2)/SQRT(((50*POWER(80,POWER(COS(PI()*MOD(Calculator!$B$32/Calculator!$F$14,1)),2))+MIN(500,MAX(30,100*EXP(-0.3*'VSWR Calculator'!$C$24)*(1+3*ABS(MOD('VSWR Calculator'!$C$23/Calculator!$F$14/2,1)-0.5))))/'VSWR Calculator'!$C$25)+$C98)^2+(1500*ABS(SIN(2*PI()*MOD(Calculator!$B$32/Calculator!$F$14,1)))*IF(MOD(Calculator!$B$32/Calculator!$F$14,1)&lt;0.5,-1,1))^2))/(1-SQRT(((50*POWER(80,POWER(COS(PI()*MOD(Calculator!$B$32/Calculator!$F$14,1)),2))+MIN(500,MAX(30,100*EXP(-0.3*'VSWR Calculator'!$C$24)*(1+3*ABS(MOD('VSWR Calculator'!$C$23/Calculator!$F$14/2,1)-0.5))))/'VSWR Calculator'!$C$25)-$C98)^2+(1500*ABS(SIN(2*PI()*MOD(Calculator!$B$32/Calculator!$F$14,1)))*IF(MOD(Calculator!$B$32/Calculator!$F$14,1)&lt;0.5,-1,1))^2)/SQRT(((50*POWER(80,POWER(COS(PI()*MOD(Calculator!$B$32/Calculator!$F$14,1)),2))+MIN(500,MAX(30,100*EXP(-0.3*'VSWR Calculator'!$C$24)*(1+3*ABS(MOD('VSWR Calculator'!$C$23/Calculator!$F$14/2,1)-0.5))))/'VSWR Calculator'!$C$25)+$C98)^2+(1500*ABS(SIN(2*PI()*MOD(Calculator!$B$32/Calculator!$F$14,1)))*IF(MOD(Calculator!$B$32/Calculator!$F$14,1)&lt;0.5,-1,1))^2)),2))</f>
        <v>—</v>
      </c>
      <c r="CZ98" s="253" t="n">
        <f aca="false">IF(OR(Calculator!$E$15&lt;&gt;"YES",Calculator!$B$32&lt;Calculator!$G$15),"—",ROUND((1+SQRT(((50*POWER(80,POWER(COS(PI()*MOD(Calculator!$B$32/Calculator!$F$15,1)),2))+MIN(500,MAX(30,100*EXP(-0.3*'VSWR Calculator'!$C$24)*(1+3*ABS(MOD('VSWR Calculator'!$C$23/Calculator!$F$15/2,1)-0.5))))/'VSWR Calculator'!$C$25)-$C98)^2+(1500*ABS(SIN(2*PI()*MOD(Calculator!$B$32/Calculator!$F$15,1)))*IF(MOD(Calculator!$B$32/Calculator!$F$15,1)&lt;0.5,-1,1))^2)/SQRT(((50*POWER(80,POWER(COS(PI()*MOD(Calculator!$B$32/Calculator!$F$15,1)),2))+MIN(500,MAX(30,100*EXP(-0.3*'VSWR Calculator'!$C$24)*(1+3*ABS(MOD('VSWR Calculator'!$C$23/Calculator!$F$15/2,1)-0.5))))/'VSWR Calculator'!$C$25)+$C98)^2+(1500*ABS(SIN(2*PI()*MOD(Calculator!$B$32/Calculator!$F$15,1)))*IF(MOD(Calculator!$B$32/Calculator!$F$15,1)&lt;0.5,-1,1))^2))/(1-SQRT(((50*POWER(80,POWER(COS(PI()*MOD(Calculator!$B$32/Calculator!$F$15,1)),2))+MIN(500,MAX(30,100*EXP(-0.3*'VSWR Calculator'!$C$24)*(1+3*ABS(MOD('VSWR Calculator'!$C$23/Calculator!$F$15/2,1)-0.5))))/'VSWR Calculator'!$C$25)-$C98)^2+(1500*ABS(SIN(2*PI()*MOD(Calculator!$B$32/Calculator!$F$15,1)))*IF(MOD(Calculator!$B$32/Calculator!$F$15,1)&lt;0.5,-1,1))^2)/SQRT(((50*POWER(80,POWER(COS(PI()*MOD(Calculator!$B$32/Calculator!$F$15,1)),2))+MIN(500,MAX(30,100*EXP(-0.3*'VSWR Calculator'!$C$24)*(1+3*ABS(MOD('VSWR Calculator'!$C$23/Calculator!$F$15/2,1)-0.5))))/'VSWR Calculator'!$C$25)+$C98)^2+(1500*ABS(SIN(2*PI()*MOD(Calculator!$B$32/Calculator!$F$15,1)))*IF(MOD(Calculator!$B$32/Calculator!$F$15,1)&lt;0.5,-1,1))^2)),2))</f>
        <v>2.86</v>
      </c>
      <c r="DA98" s="253" t="str">
        <f aca="false">IF(OR(Calculator!$E$16&lt;&gt;"YES",Calculator!$B$32&lt;Calculator!$G$16),"—",ROUND((1+SQRT(((50*POWER(80,POWER(COS(PI()*MOD(Calculator!$B$32/Calculator!$F$16,1)),2))+MIN(500,MAX(30,100*EXP(-0.3*'VSWR Calculator'!$C$24)*(1+3*ABS(MOD('VSWR Calculator'!$C$23/Calculator!$F$16/2,1)-0.5))))/'VSWR Calculator'!$C$25)-$C98)^2+(1500*ABS(SIN(2*PI()*MOD(Calculator!$B$32/Calculator!$F$16,1)))*IF(MOD(Calculator!$B$32/Calculator!$F$16,1)&lt;0.5,-1,1))^2)/SQRT(((50*POWER(80,POWER(COS(PI()*MOD(Calculator!$B$32/Calculator!$F$16,1)),2))+MIN(500,MAX(30,100*EXP(-0.3*'VSWR Calculator'!$C$24)*(1+3*ABS(MOD('VSWR Calculator'!$C$23/Calculator!$F$16/2,1)-0.5))))/'VSWR Calculator'!$C$25)+$C98)^2+(1500*ABS(SIN(2*PI()*MOD(Calculator!$B$32/Calculator!$F$16,1)))*IF(MOD(Calculator!$B$32/Calculator!$F$16,1)&lt;0.5,-1,1))^2))/(1-SQRT(((50*POWER(80,POWER(COS(PI()*MOD(Calculator!$B$32/Calculator!$F$16,1)),2))+MIN(500,MAX(30,100*EXP(-0.3*'VSWR Calculator'!$C$24)*(1+3*ABS(MOD('VSWR Calculator'!$C$23/Calculator!$F$16/2,1)-0.5))))/'VSWR Calculator'!$C$25)-$C98)^2+(1500*ABS(SIN(2*PI()*MOD(Calculator!$B$32/Calculator!$F$16,1)))*IF(MOD(Calculator!$B$32/Calculator!$F$16,1)&lt;0.5,-1,1))^2)/SQRT(((50*POWER(80,POWER(COS(PI()*MOD(Calculator!$B$32/Calculator!$F$16,1)),2))+MIN(500,MAX(30,100*EXP(-0.3*'VSWR Calculator'!$C$24)*(1+3*ABS(MOD('VSWR Calculator'!$C$23/Calculator!$F$16/2,1)-0.5))))/'VSWR Calculator'!$C$25)+$C98)^2+(1500*ABS(SIN(2*PI()*MOD(Calculator!$B$32/Calculator!$F$16,1)))*IF(MOD(Calculator!$B$32/Calculator!$F$16,1)&lt;0.5,-1,1))^2)),2))</f>
        <v>—</v>
      </c>
      <c r="DB98" s="253" t="n">
        <f aca="false">IF(OR(Calculator!$E$17&lt;&gt;"YES",Calculator!$B$32&lt;Calculator!$G$17),"—",ROUND((1+SQRT(((50*POWER(80,POWER(COS(PI()*MOD(Calculator!$B$32/Calculator!$F$17,1)),2))+MIN(500,MAX(30,100*EXP(-0.3*'VSWR Calculator'!$C$24)*(1+3*ABS(MOD('VSWR Calculator'!$C$23/Calculator!$F$17/2,1)-0.5))))/'VSWR Calculator'!$C$25)-$C98)^2+(1500*ABS(SIN(2*PI()*MOD(Calculator!$B$32/Calculator!$F$17,1)))*IF(MOD(Calculator!$B$32/Calculator!$F$17,1)&lt;0.5,-1,1))^2)/SQRT(((50*POWER(80,POWER(COS(PI()*MOD(Calculator!$B$32/Calculator!$F$17,1)),2))+MIN(500,MAX(30,100*EXP(-0.3*'VSWR Calculator'!$C$24)*(1+3*ABS(MOD('VSWR Calculator'!$C$23/Calculator!$F$17/2,1)-0.5))))/'VSWR Calculator'!$C$25)+$C98)^2+(1500*ABS(SIN(2*PI()*MOD(Calculator!$B$32/Calculator!$F$17,1)))*IF(MOD(Calculator!$B$32/Calculator!$F$17,1)&lt;0.5,-1,1))^2))/(1-SQRT(((50*POWER(80,POWER(COS(PI()*MOD(Calculator!$B$32/Calculator!$F$17,1)),2))+MIN(500,MAX(30,100*EXP(-0.3*'VSWR Calculator'!$C$24)*(1+3*ABS(MOD('VSWR Calculator'!$C$23/Calculator!$F$17/2,1)-0.5))))/'VSWR Calculator'!$C$25)-$C98)^2+(1500*ABS(SIN(2*PI()*MOD(Calculator!$B$32/Calculator!$F$17,1)))*IF(MOD(Calculator!$B$32/Calculator!$F$17,1)&lt;0.5,-1,1))^2)/SQRT(((50*POWER(80,POWER(COS(PI()*MOD(Calculator!$B$32/Calculator!$F$17,1)),2))+MIN(500,MAX(30,100*EXP(-0.3*'VSWR Calculator'!$C$24)*(1+3*ABS(MOD('VSWR Calculator'!$C$23/Calculator!$F$17/2,1)-0.5))))/'VSWR Calculator'!$C$25)+$C98)^2+(1500*ABS(SIN(2*PI()*MOD(Calculator!$B$32/Calculator!$F$17,1)))*IF(MOD(Calculator!$B$32/Calculator!$F$17,1)&lt;0.5,-1,1))^2)),2))</f>
        <v>17.94</v>
      </c>
      <c r="DC98" s="253" t="str">
        <f aca="false">IF(OR(Calculator!$E$18&lt;&gt;"YES",Calculator!$B$32&lt;Calculator!$G$18),"—",ROUND((1+SQRT(((50*POWER(80,POWER(COS(PI()*MOD(Calculator!$B$32/Calculator!$F$18,1)),2))+MIN(500,MAX(30,100*EXP(-0.3*'VSWR Calculator'!$C$24)*(1+3*ABS(MOD('VSWR Calculator'!$C$23/Calculator!$F$18/2,1)-0.5))))/'VSWR Calculator'!$C$25)-$C98)^2+(1500*ABS(SIN(2*PI()*MOD(Calculator!$B$32/Calculator!$F$18,1)))*IF(MOD(Calculator!$B$32/Calculator!$F$18,1)&lt;0.5,-1,1))^2)/SQRT(((50*POWER(80,POWER(COS(PI()*MOD(Calculator!$B$32/Calculator!$F$18,1)),2))+MIN(500,MAX(30,100*EXP(-0.3*'VSWR Calculator'!$C$24)*(1+3*ABS(MOD('VSWR Calculator'!$C$23/Calculator!$F$18/2,1)-0.5))))/'VSWR Calculator'!$C$25)+$C98)^2+(1500*ABS(SIN(2*PI()*MOD(Calculator!$B$32/Calculator!$F$18,1)))*IF(MOD(Calculator!$B$32/Calculator!$F$18,1)&lt;0.5,-1,1))^2))/(1-SQRT(((50*POWER(80,POWER(COS(PI()*MOD(Calculator!$B$32/Calculator!$F$18,1)),2))+MIN(500,MAX(30,100*EXP(-0.3*'VSWR Calculator'!$C$24)*(1+3*ABS(MOD('VSWR Calculator'!$C$23/Calculator!$F$18/2,1)-0.5))))/'VSWR Calculator'!$C$25)-$C98)^2+(1500*ABS(SIN(2*PI()*MOD(Calculator!$B$32/Calculator!$F$18,1)))*IF(MOD(Calculator!$B$32/Calculator!$F$18,1)&lt;0.5,-1,1))^2)/SQRT(((50*POWER(80,POWER(COS(PI()*MOD(Calculator!$B$32/Calculator!$F$18,1)),2))+MIN(500,MAX(30,100*EXP(-0.3*'VSWR Calculator'!$C$24)*(1+3*ABS(MOD('VSWR Calculator'!$C$23/Calculator!$F$18/2,1)-0.5))))/'VSWR Calculator'!$C$25)+$C98)^2+(1500*ABS(SIN(2*PI()*MOD(Calculator!$B$32/Calculator!$F$18,1)))*IF(MOD(Calculator!$B$32/Calculator!$F$18,1)&lt;0.5,-1,1))^2)),2))</f>
        <v>—</v>
      </c>
      <c r="DD98" s="253" t="str">
        <f aca="false">IF(OR(Calculator!$E$19&lt;&gt;"YES",Calculator!$B$32&lt;Calculator!$G$19),"—",ROUND((1+SQRT(((50*POWER(80,POWER(COS(PI()*MOD(Calculator!$B$32/Calculator!$F$19,1)),2))+MIN(500,MAX(30,100*EXP(-0.3*'VSWR Calculator'!$C$24)*(1+3*ABS(MOD('VSWR Calculator'!$C$23/Calculator!$F$19/2,1)-0.5))))/'VSWR Calculator'!$C$25)-$C98)^2+(1500*ABS(SIN(2*PI()*MOD(Calculator!$B$32/Calculator!$F$19,1)))*IF(MOD(Calculator!$B$32/Calculator!$F$19,1)&lt;0.5,-1,1))^2)/SQRT(((50*POWER(80,POWER(COS(PI()*MOD(Calculator!$B$32/Calculator!$F$19,1)),2))+MIN(500,MAX(30,100*EXP(-0.3*'VSWR Calculator'!$C$24)*(1+3*ABS(MOD('VSWR Calculator'!$C$23/Calculator!$F$19/2,1)-0.5))))/'VSWR Calculator'!$C$25)+$C98)^2+(1500*ABS(SIN(2*PI()*MOD(Calculator!$B$32/Calculator!$F$19,1)))*IF(MOD(Calculator!$B$32/Calculator!$F$19,1)&lt;0.5,-1,1))^2))/(1-SQRT(((50*POWER(80,POWER(COS(PI()*MOD(Calculator!$B$32/Calculator!$F$19,1)),2))+MIN(500,MAX(30,100*EXP(-0.3*'VSWR Calculator'!$C$24)*(1+3*ABS(MOD('VSWR Calculator'!$C$23/Calculator!$F$19/2,1)-0.5))))/'VSWR Calculator'!$C$25)-$C98)^2+(1500*ABS(SIN(2*PI()*MOD(Calculator!$B$32/Calculator!$F$19,1)))*IF(MOD(Calculator!$B$32/Calculator!$F$19,1)&lt;0.5,-1,1))^2)/SQRT(((50*POWER(80,POWER(COS(PI()*MOD(Calculator!$B$32/Calculator!$F$19,1)),2))+MIN(500,MAX(30,100*EXP(-0.3*'VSWR Calculator'!$C$24)*(1+3*ABS(MOD('VSWR Calculator'!$C$23/Calculator!$F$19/2,1)-0.5))))/'VSWR Calculator'!$C$25)+$C98)^2+(1500*ABS(SIN(2*PI()*MOD(Calculator!$B$32/Calculator!$F$19,1)))*IF(MOD(Calculator!$B$32/Calculator!$F$19,1)&lt;0.5,-1,1))^2)),2))</f>
        <v>—</v>
      </c>
      <c r="DE98" s="253" t="str">
        <f aca="false">IF(OR(Calculator!$E$20&lt;&gt;"YES",Calculator!$B$32&lt;Calculator!$G$20),"—",ROUND((1+SQRT(((50*POWER(80,POWER(COS(PI()*MOD(Calculator!$B$32/Calculator!$F$20,1)),2))+MIN(500,MAX(30,100*EXP(-0.3*'VSWR Calculator'!$C$24)*(1+3*ABS(MOD('VSWR Calculator'!$C$23/Calculator!$F$20/2,1)-0.5))))/'VSWR Calculator'!$C$25)-$C98)^2+(1500*ABS(SIN(2*PI()*MOD(Calculator!$B$32/Calculator!$F$20,1)))*IF(MOD(Calculator!$B$32/Calculator!$F$20,1)&lt;0.5,-1,1))^2)/SQRT(((50*POWER(80,POWER(COS(PI()*MOD(Calculator!$B$32/Calculator!$F$20,1)),2))+MIN(500,MAX(30,100*EXP(-0.3*'VSWR Calculator'!$C$24)*(1+3*ABS(MOD('VSWR Calculator'!$C$23/Calculator!$F$20/2,1)-0.5))))/'VSWR Calculator'!$C$25)+$C98)^2+(1500*ABS(SIN(2*PI()*MOD(Calculator!$B$32/Calculator!$F$20,1)))*IF(MOD(Calculator!$B$32/Calculator!$F$20,1)&lt;0.5,-1,1))^2))/(1-SQRT(((50*POWER(80,POWER(COS(PI()*MOD(Calculator!$B$32/Calculator!$F$20,1)),2))+MIN(500,MAX(30,100*EXP(-0.3*'VSWR Calculator'!$C$24)*(1+3*ABS(MOD('VSWR Calculator'!$C$23/Calculator!$F$20/2,1)-0.5))))/'VSWR Calculator'!$C$25)-$C98)^2+(1500*ABS(SIN(2*PI()*MOD(Calculator!$B$32/Calculator!$F$20,1)))*IF(MOD(Calculator!$B$32/Calculator!$F$20,1)&lt;0.5,-1,1))^2)/SQRT(((50*POWER(80,POWER(COS(PI()*MOD(Calculator!$B$32/Calculator!$F$20,1)),2))+MIN(500,MAX(30,100*EXP(-0.3*'VSWR Calculator'!$C$24)*(1+3*ABS(MOD('VSWR Calculator'!$C$23/Calculator!$F$20/2,1)-0.5))))/'VSWR Calculator'!$C$25)+$C98)^2+(1500*ABS(SIN(2*PI()*MOD(Calculator!$B$32/Calculator!$F$20,1)))*IF(MOD(Calculator!$B$32/Calculator!$F$20,1)&lt;0.5,-1,1))^2)),2))</f>
        <v>—</v>
      </c>
      <c r="DF98" s="253" t="str">
        <f aca="false">IF(OR(Calculator!$E$21&lt;&gt;"YES",Calculator!$B$32&lt;Calculator!$G$21),"—",ROUND((1+SQRT(((50*POWER(80,POWER(COS(PI()*MOD(Calculator!$B$32/Calculator!$F$21,1)),2))+MIN(500,MAX(30,100*EXP(-0.3*'VSWR Calculator'!$C$24)*(1+3*ABS(MOD('VSWR Calculator'!$C$23/Calculator!$F$21/2,1)-0.5))))/'VSWR Calculator'!$C$25)-$C98)^2+(1500*ABS(SIN(2*PI()*MOD(Calculator!$B$32/Calculator!$F$21,1)))*IF(MOD(Calculator!$B$32/Calculator!$F$21,1)&lt;0.5,-1,1))^2)/SQRT(((50*POWER(80,POWER(COS(PI()*MOD(Calculator!$B$32/Calculator!$F$21,1)),2))+MIN(500,MAX(30,100*EXP(-0.3*'VSWR Calculator'!$C$24)*(1+3*ABS(MOD('VSWR Calculator'!$C$23/Calculator!$F$21/2,1)-0.5))))/'VSWR Calculator'!$C$25)+$C98)^2+(1500*ABS(SIN(2*PI()*MOD(Calculator!$B$32/Calculator!$F$21,1)))*IF(MOD(Calculator!$B$32/Calculator!$F$21,1)&lt;0.5,-1,1))^2))/(1-SQRT(((50*POWER(80,POWER(COS(PI()*MOD(Calculator!$B$32/Calculator!$F$21,1)),2))+MIN(500,MAX(30,100*EXP(-0.3*'VSWR Calculator'!$C$24)*(1+3*ABS(MOD('VSWR Calculator'!$C$23/Calculator!$F$21/2,1)-0.5))))/'VSWR Calculator'!$C$25)-$C98)^2+(1500*ABS(SIN(2*PI()*MOD(Calculator!$B$32/Calculator!$F$21,1)))*IF(MOD(Calculator!$B$32/Calculator!$F$21,1)&lt;0.5,-1,1))^2)/SQRT(((50*POWER(80,POWER(COS(PI()*MOD(Calculator!$B$32/Calculator!$F$21,1)),2))+MIN(500,MAX(30,100*EXP(-0.3*'VSWR Calculator'!$C$24)*(1+3*ABS(MOD('VSWR Calculator'!$C$23/Calculator!$F$21/2,1)-0.5))))/'VSWR Calculator'!$C$25)+$C98)^2+(1500*ABS(SIN(2*PI()*MOD(Calculator!$B$32/Calculator!$F$21,1)))*IF(MOD(Calculator!$B$32/Calculator!$F$21,1)&lt;0.5,-1,1))^2)),2))</f>
        <v>—</v>
      </c>
      <c r="DG98" s="253" t="str">
        <f aca="false">IF(OR(Calculator!$E$22&lt;&gt;"YES",Calculator!$B$32&lt;Calculator!$G$22),"—",ROUND((1+SQRT(((50*POWER(80,POWER(COS(PI()*MOD(Calculator!$B$32/Calculator!$F$22,1)),2))+MIN(500,MAX(30,100*EXP(-0.3*'VSWR Calculator'!$C$24)*(1+3*ABS(MOD('VSWR Calculator'!$C$23/Calculator!$F$22/2,1)-0.5))))/'VSWR Calculator'!$C$25)-$C98)^2+(1500*ABS(SIN(2*PI()*MOD(Calculator!$B$32/Calculator!$F$22,1)))*IF(MOD(Calculator!$B$32/Calculator!$F$22,1)&lt;0.5,-1,1))^2)/SQRT(((50*POWER(80,POWER(COS(PI()*MOD(Calculator!$B$32/Calculator!$F$22,1)),2))+MIN(500,MAX(30,100*EXP(-0.3*'VSWR Calculator'!$C$24)*(1+3*ABS(MOD('VSWR Calculator'!$C$23/Calculator!$F$22/2,1)-0.5))))/'VSWR Calculator'!$C$25)+$C98)^2+(1500*ABS(SIN(2*PI()*MOD(Calculator!$B$32/Calculator!$F$22,1)))*IF(MOD(Calculator!$B$32/Calculator!$F$22,1)&lt;0.5,-1,1))^2))/(1-SQRT(((50*POWER(80,POWER(COS(PI()*MOD(Calculator!$B$32/Calculator!$F$22,1)),2))+MIN(500,MAX(30,100*EXP(-0.3*'VSWR Calculator'!$C$24)*(1+3*ABS(MOD('VSWR Calculator'!$C$23/Calculator!$F$22/2,1)-0.5))))/'VSWR Calculator'!$C$25)-$C98)^2+(1500*ABS(SIN(2*PI()*MOD(Calculator!$B$32/Calculator!$F$22,1)))*IF(MOD(Calculator!$B$32/Calculator!$F$22,1)&lt;0.5,-1,1))^2)/SQRT(((50*POWER(80,POWER(COS(PI()*MOD(Calculator!$B$32/Calculator!$F$22,1)),2))+MIN(500,MAX(30,100*EXP(-0.3*'VSWR Calculator'!$C$24)*(1+3*ABS(MOD('VSWR Calculator'!$C$23/Calculator!$F$22/2,1)-0.5))))/'VSWR Calculator'!$C$25)+$C98)^2+(1500*ABS(SIN(2*PI()*MOD(Calculator!$B$32/Calculator!$F$22,1)))*IF(MOD(Calculator!$B$32/Calculator!$F$22,1)&lt;0.5,-1,1))^2)),2))</f>
        <v>—</v>
      </c>
      <c r="DH98" s="253" t="n">
        <f aca="false">IFERROR(ROUND((IF(ISNUMBER(CW98),CW98,0)+IF(ISNUMBER(CX98),CX98,0)+IF(ISNUMBER(CY98),CY98,0)+IF(ISNUMBER(CZ98),CZ98,0)+IF(ISNUMBER(DA98),DA98,0)+IF(ISNUMBER(DB98),DB98,0)+IF(ISNUMBER(DC98),DC98,0)+IF(ISNUMBER(DD98),DD98,0)+IF(ISNUMBER(DE98),DE98,0)+IF(ISNUMBER(DF98),DF98,0)+IF(ISNUMBER(DG98),DG98,0))/(IF(ISNUMBER(CW98),1,0)+IF(ISNUMBER(CX98),1,0)+IF(ISNUMBER(CY98),1,0)+IF(ISNUMBER(CZ98),1,0)+IF(ISNUMBER(DA98),1,0)+IF(ISNUMBER(DB98),1,0)+IF(ISNUMBER(DC98),1,0)+IF(ISNUMBER(DD98),1,0)+IF(ISNUMBER(DE98),1,0)+IF(ISNUMBER(DF98),1,0)+IF(ISNUMBER(DG98),1,0)),4),"")</f>
        <v>10.4</v>
      </c>
      <c r="DI98" s="253" t="str">
        <f aca="false">IF(OR(Calculator!$E$12&lt;&gt;"YES",Calculator!$B$33&lt;Calculator!$G$12),"—",ROUND((1+SQRT(((50*POWER(80,POWER(COS(PI()*MOD(Calculator!$B$33/Calculator!$F$12,1)),2))+MIN(500,MAX(30,100*EXP(-0.3*'VSWR Calculator'!$C$24)*(1+3*ABS(MOD('VSWR Calculator'!$C$23/Calculator!$F$12/2,1)-0.5))))/'VSWR Calculator'!$C$25)-$C98)^2+(1500*ABS(SIN(2*PI()*MOD(Calculator!$B$33/Calculator!$F$12,1)))*IF(MOD(Calculator!$B$33/Calculator!$F$12,1)&lt;0.5,-1,1))^2)/SQRT(((50*POWER(80,POWER(COS(PI()*MOD(Calculator!$B$33/Calculator!$F$12,1)),2))+MIN(500,MAX(30,100*EXP(-0.3*'VSWR Calculator'!$C$24)*(1+3*ABS(MOD('VSWR Calculator'!$C$23/Calculator!$F$12/2,1)-0.5))))/'VSWR Calculator'!$C$25)+$C98)^2+(1500*ABS(SIN(2*PI()*MOD(Calculator!$B$33/Calculator!$F$12,1)))*IF(MOD(Calculator!$B$33/Calculator!$F$12,1)&lt;0.5,-1,1))^2))/(1-SQRT(((50*POWER(80,POWER(COS(PI()*MOD(Calculator!$B$33/Calculator!$F$12,1)),2))+MIN(500,MAX(30,100*EXP(-0.3*'VSWR Calculator'!$C$24)*(1+3*ABS(MOD('VSWR Calculator'!$C$23/Calculator!$F$12/2,1)-0.5))))/'VSWR Calculator'!$C$25)-$C98)^2+(1500*ABS(SIN(2*PI()*MOD(Calculator!$B$33/Calculator!$F$12,1)))*IF(MOD(Calculator!$B$33/Calculator!$F$12,1)&lt;0.5,-1,1))^2)/SQRT(((50*POWER(80,POWER(COS(PI()*MOD(Calculator!$B$33/Calculator!$F$12,1)),2))+MIN(500,MAX(30,100*EXP(-0.3*'VSWR Calculator'!$C$24)*(1+3*ABS(MOD('VSWR Calculator'!$C$23/Calculator!$F$12/2,1)-0.5))))/'VSWR Calculator'!$C$25)+$C98)^2+(1500*ABS(SIN(2*PI()*MOD(Calculator!$B$33/Calculator!$F$12,1)))*IF(MOD(Calculator!$B$33/Calculator!$F$12,1)&lt;0.5,-1,1))^2)),2))</f>
        <v>—</v>
      </c>
      <c r="DJ98" s="253" t="str">
        <f aca="false">IF(OR(Calculator!$E$13&lt;&gt;"YES",Calculator!$B$33&lt;Calculator!$G$13),"—",ROUND((1+SQRT(((50*POWER(80,POWER(COS(PI()*MOD(Calculator!$B$33/Calculator!$F$13,1)),2))+MIN(500,MAX(30,100*EXP(-0.3*'VSWR Calculator'!$C$24)*(1+3*ABS(MOD('VSWR Calculator'!$C$23/Calculator!$F$13/2,1)-0.5))))/'VSWR Calculator'!$C$25)-$C98)^2+(1500*ABS(SIN(2*PI()*MOD(Calculator!$B$33/Calculator!$F$13,1)))*IF(MOD(Calculator!$B$33/Calculator!$F$13,1)&lt;0.5,-1,1))^2)/SQRT(((50*POWER(80,POWER(COS(PI()*MOD(Calculator!$B$33/Calculator!$F$13,1)),2))+MIN(500,MAX(30,100*EXP(-0.3*'VSWR Calculator'!$C$24)*(1+3*ABS(MOD('VSWR Calculator'!$C$23/Calculator!$F$13/2,1)-0.5))))/'VSWR Calculator'!$C$25)+$C98)^2+(1500*ABS(SIN(2*PI()*MOD(Calculator!$B$33/Calculator!$F$13,1)))*IF(MOD(Calculator!$B$33/Calculator!$F$13,1)&lt;0.5,-1,1))^2))/(1-SQRT(((50*POWER(80,POWER(COS(PI()*MOD(Calculator!$B$33/Calculator!$F$13,1)),2))+MIN(500,MAX(30,100*EXP(-0.3*'VSWR Calculator'!$C$24)*(1+3*ABS(MOD('VSWR Calculator'!$C$23/Calculator!$F$13/2,1)-0.5))))/'VSWR Calculator'!$C$25)-$C98)^2+(1500*ABS(SIN(2*PI()*MOD(Calculator!$B$33/Calculator!$F$13,1)))*IF(MOD(Calculator!$B$33/Calculator!$F$13,1)&lt;0.5,-1,1))^2)/SQRT(((50*POWER(80,POWER(COS(PI()*MOD(Calculator!$B$33/Calculator!$F$13,1)),2))+MIN(500,MAX(30,100*EXP(-0.3*'VSWR Calculator'!$C$24)*(1+3*ABS(MOD('VSWR Calculator'!$C$23/Calculator!$F$13/2,1)-0.5))))/'VSWR Calculator'!$C$25)+$C98)^2+(1500*ABS(SIN(2*PI()*MOD(Calculator!$B$33/Calculator!$F$13,1)))*IF(MOD(Calculator!$B$33/Calculator!$F$13,1)&lt;0.5,-1,1))^2)),2))</f>
        <v>—</v>
      </c>
      <c r="DK98" s="253" t="str">
        <f aca="false">IF(OR(Calculator!$E$14&lt;&gt;"YES",Calculator!$B$33&lt;Calculator!$G$14),"—",ROUND((1+SQRT(((50*POWER(80,POWER(COS(PI()*MOD(Calculator!$B$33/Calculator!$F$14,1)),2))+MIN(500,MAX(30,100*EXP(-0.3*'VSWR Calculator'!$C$24)*(1+3*ABS(MOD('VSWR Calculator'!$C$23/Calculator!$F$14/2,1)-0.5))))/'VSWR Calculator'!$C$25)-$C98)^2+(1500*ABS(SIN(2*PI()*MOD(Calculator!$B$33/Calculator!$F$14,1)))*IF(MOD(Calculator!$B$33/Calculator!$F$14,1)&lt;0.5,-1,1))^2)/SQRT(((50*POWER(80,POWER(COS(PI()*MOD(Calculator!$B$33/Calculator!$F$14,1)),2))+MIN(500,MAX(30,100*EXP(-0.3*'VSWR Calculator'!$C$24)*(1+3*ABS(MOD('VSWR Calculator'!$C$23/Calculator!$F$14/2,1)-0.5))))/'VSWR Calculator'!$C$25)+$C98)^2+(1500*ABS(SIN(2*PI()*MOD(Calculator!$B$33/Calculator!$F$14,1)))*IF(MOD(Calculator!$B$33/Calculator!$F$14,1)&lt;0.5,-1,1))^2))/(1-SQRT(((50*POWER(80,POWER(COS(PI()*MOD(Calculator!$B$33/Calculator!$F$14,1)),2))+MIN(500,MAX(30,100*EXP(-0.3*'VSWR Calculator'!$C$24)*(1+3*ABS(MOD('VSWR Calculator'!$C$23/Calculator!$F$14/2,1)-0.5))))/'VSWR Calculator'!$C$25)-$C98)^2+(1500*ABS(SIN(2*PI()*MOD(Calculator!$B$33/Calculator!$F$14,1)))*IF(MOD(Calculator!$B$33/Calculator!$F$14,1)&lt;0.5,-1,1))^2)/SQRT(((50*POWER(80,POWER(COS(PI()*MOD(Calculator!$B$33/Calculator!$F$14,1)),2))+MIN(500,MAX(30,100*EXP(-0.3*'VSWR Calculator'!$C$24)*(1+3*ABS(MOD('VSWR Calculator'!$C$23/Calculator!$F$14/2,1)-0.5))))/'VSWR Calculator'!$C$25)+$C98)^2+(1500*ABS(SIN(2*PI()*MOD(Calculator!$B$33/Calculator!$F$14,1)))*IF(MOD(Calculator!$B$33/Calculator!$F$14,1)&lt;0.5,-1,1))^2)),2))</f>
        <v>—</v>
      </c>
      <c r="DL98" s="253" t="n">
        <f aca="false">IF(OR(Calculator!$E$15&lt;&gt;"YES",Calculator!$B$33&lt;Calculator!$G$15),"—",ROUND((1+SQRT(((50*POWER(80,POWER(COS(PI()*MOD(Calculator!$B$33/Calculator!$F$15,1)),2))+MIN(500,MAX(30,100*EXP(-0.3*'VSWR Calculator'!$C$24)*(1+3*ABS(MOD('VSWR Calculator'!$C$23/Calculator!$F$15/2,1)-0.5))))/'VSWR Calculator'!$C$25)-$C98)^2+(1500*ABS(SIN(2*PI()*MOD(Calculator!$B$33/Calculator!$F$15,1)))*IF(MOD(Calculator!$B$33/Calculator!$F$15,1)&lt;0.5,-1,1))^2)/SQRT(((50*POWER(80,POWER(COS(PI()*MOD(Calculator!$B$33/Calculator!$F$15,1)),2))+MIN(500,MAX(30,100*EXP(-0.3*'VSWR Calculator'!$C$24)*(1+3*ABS(MOD('VSWR Calculator'!$C$23/Calculator!$F$15/2,1)-0.5))))/'VSWR Calculator'!$C$25)+$C98)^2+(1500*ABS(SIN(2*PI()*MOD(Calculator!$B$33/Calculator!$F$15,1)))*IF(MOD(Calculator!$B$33/Calculator!$F$15,1)&lt;0.5,-1,1))^2))/(1-SQRT(((50*POWER(80,POWER(COS(PI()*MOD(Calculator!$B$33/Calculator!$F$15,1)),2))+MIN(500,MAX(30,100*EXP(-0.3*'VSWR Calculator'!$C$24)*(1+3*ABS(MOD('VSWR Calculator'!$C$23/Calculator!$F$15/2,1)-0.5))))/'VSWR Calculator'!$C$25)-$C98)^2+(1500*ABS(SIN(2*PI()*MOD(Calculator!$B$33/Calculator!$F$15,1)))*IF(MOD(Calculator!$B$33/Calculator!$F$15,1)&lt;0.5,-1,1))^2)/SQRT(((50*POWER(80,POWER(COS(PI()*MOD(Calculator!$B$33/Calculator!$F$15,1)),2))+MIN(500,MAX(30,100*EXP(-0.3*'VSWR Calculator'!$C$24)*(1+3*ABS(MOD('VSWR Calculator'!$C$23/Calculator!$F$15/2,1)-0.5))))/'VSWR Calculator'!$C$25)+$C98)^2+(1500*ABS(SIN(2*PI()*MOD(Calculator!$B$33/Calculator!$F$15,1)))*IF(MOD(Calculator!$B$33/Calculator!$F$15,1)&lt;0.5,-1,1))^2)),2))</f>
        <v>3.04</v>
      </c>
      <c r="DM98" s="253" t="str">
        <f aca="false">IF(OR(Calculator!$E$16&lt;&gt;"YES",Calculator!$B$33&lt;Calculator!$G$16),"—",ROUND((1+SQRT(((50*POWER(80,POWER(COS(PI()*MOD(Calculator!$B$33/Calculator!$F$16,1)),2))+MIN(500,MAX(30,100*EXP(-0.3*'VSWR Calculator'!$C$24)*(1+3*ABS(MOD('VSWR Calculator'!$C$23/Calculator!$F$16/2,1)-0.5))))/'VSWR Calculator'!$C$25)-$C98)^2+(1500*ABS(SIN(2*PI()*MOD(Calculator!$B$33/Calculator!$F$16,1)))*IF(MOD(Calculator!$B$33/Calculator!$F$16,1)&lt;0.5,-1,1))^2)/SQRT(((50*POWER(80,POWER(COS(PI()*MOD(Calculator!$B$33/Calculator!$F$16,1)),2))+MIN(500,MAX(30,100*EXP(-0.3*'VSWR Calculator'!$C$24)*(1+3*ABS(MOD('VSWR Calculator'!$C$23/Calculator!$F$16/2,1)-0.5))))/'VSWR Calculator'!$C$25)+$C98)^2+(1500*ABS(SIN(2*PI()*MOD(Calculator!$B$33/Calculator!$F$16,1)))*IF(MOD(Calculator!$B$33/Calculator!$F$16,1)&lt;0.5,-1,1))^2))/(1-SQRT(((50*POWER(80,POWER(COS(PI()*MOD(Calculator!$B$33/Calculator!$F$16,1)),2))+MIN(500,MAX(30,100*EXP(-0.3*'VSWR Calculator'!$C$24)*(1+3*ABS(MOD('VSWR Calculator'!$C$23/Calculator!$F$16/2,1)-0.5))))/'VSWR Calculator'!$C$25)-$C98)^2+(1500*ABS(SIN(2*PI()*MOD(Calculator!$B$33/Calculator!$F$16,1)))*IF(MOD(Calculator!$B$33/Calculator!$F$16,1)&lt;0.5,-1,1))^2)/SQRT(((50*POWER(80,POWER(COS(PI()*MOD(Calculator!$B$33/Calculator!$F$16,1)),2))+MIN(500,MAX(30,100*EXP(-0.3*'VSWR Calculator'!$C$24)*(1+3*ABS(MOD('VSWR Calculator'!$C$23/Calculator!$F$16/2,1)-0.5))))/'VSWR Calculator'!$C$25)+$C98)^2+(1500*ABS(SIN(2*PI()*MOD(Calculator!$B$33/Calculator!$F$16,1)))*IF(MOD(Calculator!$B$33/Calculator!$F$16,1)&lt;0.5,-1,1))^2)),2))</f>
        <v>—</v>
      </c>
      <c r="DN98" s="253" t="n">
        <f aca="false">IF(OR(Calculator!$E$17&lt;&gt;"YES",Calculator!$B$33&lt;Calculator!$G$17),"—",ROUND((1+SQRT(((50*POWER(80,POWER(COS(PI()*MOD(Calculator!$B$33/Calculator!$F$17,1)),2))+MIN(500,MAX(30,100*EXP(-0.3*'VSWR Calculator'!$C$24)*(1+3*ABS(MOD('VSWR Calculator'!$C$23/Calculator!$F$17/2,1)-0.5))))/'VSWR Calculator'!$C$25)-$C98)^2+(1500*ABS(SIN(2*PI()*MOD(Calculator!$B$33/Calculator!$F$17,1)))*IF(MOD(Calculator!$B$33/Calculator!$F$17,1)&lt;0.5,-1,1))^2)/SQRT(((50*POWER(80,POWER(COS(PI()*MOD(Calculator!$B$33/Calculator!$F$17,1)),2))+MIN(500,MAX(30,100*EXP(-0.3*'VSWR Calculator'!$C$24)*(1+3*ABS(MOD('VSWR Calculator'!$C$23/Calculator!$F$17/2,1)-0.5))))/'VSWR Calculator'!$C$25)+$C98)^2+(1500*ABS(SIN(2*PI()*MOD(Calculator!$B$33/Calculator!$F$17,1)))*IF(MOD(Calculator!$B$33/Calculator!$F$17,1)&lt;0.5,-1,1))^2))/(1-SQRT(((50*POWER(80,POWER(COS(PI()*MOD(Calculator!$B$33/Calculator!$F$17,1)),2))+MIN(500,MAX(30,100*EXP(-0.3*'VSWR Calculator'!$C$24)*(1+3*ABS(MOD('VSWR Calculator'!$C$23/Calculator!$F$17/2,1)-0.5))))/'VSWR Calculator'!$C$25)-$C98)^2+(1500*ABS(SIN(2*PI()*MOD(Calculator!$B$33/Calculator!$F$17,1)))*IF(MOD(Calculator!$B$33/Calculator!$F$17,1)&lt;0.5,-1,1))^2)/SQRT(((50*POWER(80,POWER(COS(PI()*MOD(Calculator!$B$33/Calculator!$F$17,1)),2))+MIN(500,MAX(30,100*EXP(-0.3*'VSWR Calculator'!$C$24)*(1+3*ABS(MOD('VSWR Calculator'!$C$23/Calculator!$F$17/2,1)-0.5))))/'VSWR Calculator'!$C$25)+$C98)^2+(1500*ABS(SIN(2*PI()*MOD(Calculator!$B$33/Calculator!$F$17,1)))*IF(MOD(Calculator!$B$33/Calculator!$F$17,1)&lt;0.5,-1,1))^2)),2))</f>
        <v>19.73</v>
      </c>
      <c r="DO98" s="253" t="str">
        <f aca="false">IF(OR(Calculator!$E$18&lt;&gt;"YES",Calculator!$B$33&lt;Calculator!$G$18),"—",ROUND((1+SQRT(((50*POWER(80,POWER(COS(PI()*MOD(Calculator!$B$33/Calculator!$F$18,1)),2))+MIN(500,MAX(30,100*EXP(-0.3*'VSWR Calculator'!$C$24)*(1+3*ABS(MOD('VSWR Calculator'!$C$23/Calculator!$F$18/2,1)-0.5))))/'VSWR Calculator'!$C$25)-$C98)^2+(1500*ABS(SIN(2*PI()*MOD(Calculator!$B$33/Calculator!$F$18,1)))*IF(MOD(Calculator!$B$33/Calculator!$F$18,1)&lt;0.5,-1,1))^2)/SQRT(((50*POWER(80,POWER(COS(PI()*MOD(Calculator!$B$33/Calculator!$F$18,1)),2))+MIN(500,MAX(30,100*EXP(-0.3*'VSWR Calculator'!$C$24)*(1+3*ABS(MOD('VSWR Calculator'!$C$23/Calculator!$F$18/2,1)-0.5))))/'VSWR Calculator'!$C$25)+$C98)^2+(1500*ABS(SIN(2*PI()*MOD(Calculator!$B$33/Calculator!$F$18,1)))*IF(MOD(Calculator!$B$33/Calculator!$F$18,1)&lt;0.5,-1,1))^2))/(1-SQRT(((50*POWER(80,POWER(COS(PI()*MOD(Calculator!$B$33/Calculator!$F$18,1)),2))+MIN(500,MAX(30,100*EXP(-0.3*'VSWR Calculator'!$C$24)*(1+3*ABS(MOD('VSWR Calculator'!$C$23/Calculator!$F$18/2,1)-0.5))))/'VSWR Calculator'!$C$25)-$C98)^2+(1500*ABS(SIN(2*PI()*MOD(Calculator!$B$33/Calculator!$F$18,1)))*IF(MOD(Calculator!$B$33/Calculator!$F$18,1)&lt;0.5,-1,1))^2)/SQRT(((50*POWER(80,POWER(COS(PI()*MOD(Calculator!$B$33/Calculator!$F$18,1)),2))+MIN(500,MAX(30,100*EXP(-0.3*'VSWR Calculator'!$C$24)*(1+3*ABS(MOD('VSWR Calculator'!$C$23/Calculator!$F$18/2,1)-0.5))))/'VSWR Calculator'!$C$25)+$C98)^2+(1500*ABS(SIN(2*PI()*MOD(Calculator!$B$33/Calculator!$F$18,1)))*IF(MOD(Calculator!$B$33/Calculator!$F$18,1)&lt;0.5,-1,1))^2)),2))</f>
        <v>—</v>
      </c>
      <c r="DP98" s="253" t="str">
        <f aca="false">IF(OR(Calculator!$E$19&lt;&gt;"YES",Calculator!$B$33&lt;Calculator!$G$19),"—",ROUND((1+SQRT(((50*POWER(80,POWER(COS(PI()*MOD(Calculator!$B$33/Calculator!$F$19,1)),2))+MIN(500,MAX(30,100*EXP(-0.3*'VSWR Calculator'!$C$24)*(1+3*ABS(MOD('VSWR Calculator'!$C$23/Calculator!$F$19/2,1)-0.5))))/'VSWR Calculator'!$C$25)-$C98)^2+(1500*ABS(SIN(2*PI()*MOD(Calculator!$B$33/Calculator!$F$19,1)))*IF(MOD(Calculator!$B$33/Calculator!$F$19,1)&lt;0.5,-1,1))^2)/SQRT(((50*POWER(80,POWER(COS(PI()*MOD(Calculator!$B$33/Calculator!$F$19,1)),2))+MIN(500,MAX(30,100*EXP(-0.3*'VSWR Calculator'!$C$24)*(1+3*ABS(MOD('VSWR Calculator'!$C$23/Calculator!$F$19/2,1)-0.5))))/'VSWR Calculator'!$C$25)+$C98)^2+(1500*ABS(SIN(2*PI()*MOD(Calculator!$B$33/Calculator!$F$19,1)))*IF(MOD(Calculator!$B$33/Calculator!$F$19,1)&lt;0.5,-1,1))^2))/(1-SQRT(((50*POWER(80,POWER(COS(PI()*MOD(Calculator!$B$33/Calculator!$F$19,1)),2))+MIN(500,MAX(30,100*EXP(-0.3*'VSWR Calculator'!$C$24)*(1+3*ABS(MOD('VSWR Calculator'!$C$23/Calculator!$F$19/2,1)-0.5))))/'VSWR Calculator'!$C$25)-$C98)^2+(1500*ABS(SIN(2*PI()*MOD(Calculator!$B$33/Calculator!$F$19,1)))*IF(MOD(Calculator!$B$33/Calculator!$F$19,1)&lt;0.5,-1,1))^2)/SQRT(((50*POWER(80,POWER(COS(PI()*MOD(Calculator!$B$33/Calculator!$F$19,1)),2))+MIN(500,MAX(30,100*EXP(-0.3*'VSWR Calculator'!$C$24)*(1+3*ABS(MOD('VSWR Calculator'!$C$23/Calculator!$F$19/2,1)-0.5))))/'VSWR Calculator'!$C$25)+$C98)^2+(1500*ABS(SIN(2*PI()*MOD(Calculator!$B$33/Calculator!$F$19,1)))*IF(MOD(Calculator!$B$33/Calculator!$F$19,1)&lt;0.5,-1,1))^2)),2))</f>
        <v>—</v>
      </c>
      <c r="DQ98" s="253" t="str">
        <f aca="false">IF(OR(Calculator!$E$20&lt;&gt;"YES",Calculator!$B$33&lt;Calculator!$G$20),"—",ROUND((1+SQRT(((50*POWER(80,POWER(COS(PI()*MOD(Calculator!$B$33/Calculator!$F$20,1)),2))+MIN(500,MAX(30,100*EXP(-0.3*'VSWR Calculator'!$C$24)*(1+3*ABS(MOD('VSWR Calculator'!$C$23/Calculator!$F$20/2,1)-0.5))))/'VSWR Calculator'!$C$25)-$C98)^2+(1500*ABS(SIN(2*PI()*MOD(Calculator!$B$33/Calculator!$F$20,1)))*IF(MOD(Calculator!$B$33/Calculator!$F$20,1)&lt;0.5,-1,1))^2)/SQRT(((50*POWER(80,POWER(COS(PI()*MOD(Calculator!$B$33/Calculator!$F$20,1)),2))+MIN(500,MAX(30,100*EXP(-0.3*'VSWR Calculator'!$C$24)*(1+3*ABS(MOD('VSWR Calculator'!$C$23/Calculator!$F$20/2,1)-0.5))))/'VSWR Calculator'!$C$25)+$C98)^2+(1500*ABS(SIN(2*PI()*MOD(Calculator!$B$33/Calculator!$F$20,1)))*IF(MOD(Calculator!$B$33/Calculator!$F$20,1)&lt;0.5,-1,1))^2))/(1-SQRT(((50*POWER(80,POWER(COS(PI()*MOD(Calculator!$B$33/Calculator!$F$20,1)),2))+MIN(500,MAX(30,100*EXP(-0.3*'VSWR Calculator'!$C$24)*(1+3*ABS(MOD('VSWR Calculator'!$C$23/Calculator!$F$20/2,1)-0.5))))/'VSWR Calculator'!$C$25)-$C98)^2+(1500*ABS(SIN(2*PI()*MOD(Calculator!$B$33/Calculator!$F$20,1)))*IF(MOD(Calculator!$B$33/Calculator!$F$20,1)&lt;0.5,-1,1))^2)/SQRT(((50*POWER(80,POWER(COS(PI()*MOD(Calculator!$B$33/Calculator!$F$20,1)),2))+MIN(500,MAX(30,100*EXP(-0.3*'VSWR Calculator'!$C$24)*(1+3*ABS(MOD('VSWR Calculator'!$C$23/Calculator!$F$20/2,1)-0.5))))/'VSWR Calculator'!$C$25)+$C98)^2+(1500*ABS(SIN(2*PI()*MOD(Calculator!$B$33/Calculator!$F$20,1)))*IF(MOD(Calculator!$B$33/Calculator!$F$20,1)&lt;0.5,-1,1))^2)),2))</f>
        <v>—</v>
      </c>
      <c r="DR98" s="253" t="str">
        <f aca="false">IF(OR(Calculator!$E$21&lt;&gt;"YES",Calculator!$B$33&lt;Calculator!$G$21),"—",ROUND((1+SQRT(((50*POWER(80,POWER(COS(PI()*MOD(Calculator!$B$33/Calculator!$F$21,1)),2))+MIN(500,MAX(30,100*EXP(-0.3*'VSWR Calculator'!$C$24)*(1+3*ABS(MOD('VSWR Calculator'!$C$23/Calculator!$F$21/2,1)-0.5))))/'VSWR Calculator'!$C$25)-$C98)^2+(1500*ABS(SIN(2*PI()*MOD(Calculator!$B$33/Calculator!$F$21,1)))*IF(MOD(Calculator!$B$33/Calculator!$F$21,1)&lt;0.5,-1,1))^2)/SQRT(((50*POWER(80,POWER(COS(PI()*MOD(Calculator!$B$33/Calculator!$F$21,1)),2))+MIN(500,MAX(30,100*EXP(-0.3*'VSWR Calculator'!$C$24)*(1+3*ABS(MOD('VSWR Calculator'!$C$23/Calculator!$F$21/2,1)-0.5))))/'VSWR Calculator'!$C$25)+$C98)^2+(1500*ABS(SIN(2*PI()*MOD(Calculator!$B$33/Calculator!$F$21,1)))*IF(MOD(Calculator!$B$33/Calculator!$F$21,1)&lt;0.5,-1,1))^2))/(1-SQRT(((50*POWER(80,POWER(COS(PI()*MOD(Calculator!$B$33/Calculator!$F$21,1)),2))+MIN(500,MAX(30,100*EXP(-0.3*'VSWR Calculator'!$C$24)*(1+3*ABS(MOD('VSWR Calculator'!$C$23/Calculator!$F$21/2,1)-0.5))))/'VSWR Calculator'!$C$25)-$C98)^2+(1500*ABS(SIN(2*PI()*MOD(Calculator!$B$33/Calculator!$F$21,1)))*IF(MOD(Calculator!$B$33/Calculator!$F$21,1)&lt;0.5,-1,1))^2)/SQRT(((50*POWER(80,POWER(COS(PI()*MOD(Calculator!$B$33/Calculator!$F$21,1)),2))+MIN(500,MAX(30,100*EXP(-0.3*'VSWR Calculator'!$C$24)*(1+3*ABS(MOD('VSWR Calculator'!$C$23/Calculator!$F$21/2,1)-0.5))))/'VSWR Calculator'!$C$25)+$C98)^2+(1500*ABS(SIN(2*PI()*MOD(Calculator!$B$33/Calculator!$F$21,1)))*IF(MOD(Calculator!$B$33/Calculator!$F$21,1)&lt;0.5,-1,1))^2)),2))</f>
        <v>—</v>
      </c>
      <c r="DS98" s="253" t="str">
        <f aca="false">IF(OR(Calculator!$E$22&lt;&gt;"YES",Calculator!$B$33&lt;Calculator!$G$22),"—",ROUND((1+SQRT(((50*POWER(80,POWER(COS(PI()*MOD(Calculator!$B$33/Calculator!$F$22,1)),2))+MIN(500,MAX(30,100*EXP(-0.3*'VSWR Calculator'!$C$24)*(1+3*ABS(MOD('VSWR Calculator'!$C$23/Calculator!$F$22/2,1)-0.5))))/'VSWR Calculator'!$C$25)-$C98)^2+(1500*ABS(SIN(2*PI()*MOD(Calculator!$B$33/Calculator!$F$22,1)))*IF(MOD(Calculator!$B$33/Calculator!$F$22,1)&lt;0.5,-1,1))^2)/SQRT(((50*POWER(80,POWER(COS(PI()*MOD(Calculator!$B$33/Calculator!$F$22,1)),2))+MIN(500,MAX(30,100*EXP(-0.3*'VSWR Calculator'!$C$24)*(1+3*ABS(MOD('VSWR Calculator'!$C$23/Calculator!$F$22/2,1)-0.5))))/'VSWR Calculator'!$C$25)+$C98)^2+(1500*ABS(SIN(2*PI()*MOD(Calculator!$B$33/Calculator!$F$22,1)))*IF(MOD(Calculator!$B$33/Calculator!$F$22,1)&lt;0.5,-1,1))^2))/(1-SQRT(((50*POWER(80,POWER(COS(PI()*MOD(Calculator!$B$33/Calculator!$F$22,1)),2))+MIN(500,MAX(30,100*EXP(-0.3*'VSWR Calculator'!$C$24)*(1+3*ABS(MOD('VSWR Calculator'!$C$23/Calculator!$F$22/2,1)-0.5))))/'VSWR Calculator'!$C$25)-$C98)^2+(1500*ABS(SIN(2*PI()*MOD(Calculator!$B$33/Calculator!$F$22,1)))*IF(MOD(Calculator!$B$33/Calculator!$F$22,1)&lt;0.5,-1,1))^2)/SQRT(((50*POWER(80,POWER(COS(PI()*MOD(Calculator!$B$33/Calculator!$F$22,1)),2))+MIN(500,MAX(30,100*EXP(-0.3*'VSWR Calculator'!$C$24)*(1+3*ABS(MOD('VSWR Calculator'!$C$23/Calculator!$F$22/2,1)-0.5))))/'VSWR Calculator'!$C$25)+$C98)^2+(1500*ABS(SIN(2*PI()*MOD(Calculator!$B$33/Calculator!$F$22,1)))*IF(MOD(Calculator!$B$33/Calculator!$F$22,1)&lt;0.5,-1,1))^2)),2))</f>
        <v>—</v>
      </c>
      <c r="DT98" s="253" t="n">
        <f aca="false">IFERROR(ROUND((IF(ISNUMBER(DI98),DI98,0)+IF(ISNUMBER(DJ98),DJ98,0)+IF(ISNUMBER(DK98),DK98,0)+IF(ISNUMBER(DL98),DL98,0)+IF(ISNUMBER(DM98),DM98,0)+IF(ISNUMBER(DN98),DN98,0)+IF(ISNUMBER(DO98),DO98,0)+IF(ISNUMBER(DP98),DP98,0)+IF(ISNUMBER(DQ98),DQ98,0)+IF(ISNUMBER(DR98),DR98,0)+IF(ISNUMBER(DS98),DS98,0))/(IF(ISNUMBER(DI98),1,0)+IF(ISNUMBER(DJ98),1,0)+IF(ISNUMBER(DK98),1,0)+IF(ISNUMBER(DL98),1,0)+IF(ISNUMBER(DM98),1,0)+IF(ISNUMBER(DN98),1,0)+IF(ISNUMBER(DO98),1,0)+IF(ISNUMBER(DP98),1,0)+IF(ISNUMBER(DQ98),1,0)+IF(ISNUMBER(DR98),1,0)+IF(ISNUMBER(DS98),1,0)),4),"")</f>
        <v>11.385</v>
      </c>
      <c r="DU98" s="290" t="str">
        <f aca="false">IF(OR(Calculator!$E$12&lt;&gt;"YES",Calculator!$B$34&lt;Calculator!$G$12),"—",ROUND((1+SQRT(((50*POWER(80,POWER(COS(PI()*MOD(Calculator!$B$34/Calculator!$F$12,1)),2))-$C98)^2+(1500*ABS(SIN(2*PI()*MOD(Calculator!$B$34/Calculator!$F$12,1)))*IF(MOD(Calculator!$B$34/Calculator!$F$12,1)&lt;0.5,-1,1))^2)/((50*POWER(80,POWER(COS(PI()*MOD(Calculator!$B$34/Calculator!$F$12,1)),2))+$C98)^2+(1500*ABS(SIN(2*PI()*MOD(Calculator!$B$34/Calculator!$F$12,1)))*IF(MOD(Calculator!$B$34/Calculator!$F$12,1)&lt;0.5,-1,1))^2)))/(1-SQRT(((50*POWER(80,POWER(COS(PI()*MOD(Calculator!$B$34/Calculator!$F$12,1)),2))-$C98)^2+(1500*ABS(SIN(2*PI()*MOD(Calculator!$B$34/Calculator!$F$12,1)))*IF(MOD(Calculator!$B$34/Calculator!$F$12,1)&lt;0.5,-1,1))^2)/((50*POWER(80,POWER(COS(PI()*MOD(Calculator!$B$34/Calculator!$F$12,1)),2))+$C98)^2+(1500*ABS(SIN(2*PI()*MOD(Calculator!$B$34/Calculator!$F$12,1)))*IF(MOD(Calculator!$B$34/Calculator!$F$12,1)&lt;0.5,-1,1))^2))),2))</f>
        <v>—</v>
      </c>
      <c r="DV98" s="290" t="str">
        <f aca="false">IF(OR(Calculator!$E$13&lt;&gt;"YES",Calculator!$B$34&lt;Calculator!$G$13),"—",ROUND((1+SQRT(((50*POWER(80,POWER(COS(PI()*MOD(Calculator!$B$34/Calculator!$F$13,1)),2))-$C98)^2+(1500*ABS(SIN(2*PI()*MOD(Calculator!$B$34/Calculator!$F$13,1)))*IF(MOD(Calculator!$B$34/Calculator!$F$13,1)&lt;0.5,-1,1))^2)/((50*POWER(80,POWER(COS(PI()*MOD(Calculator!$B$34/Calculator!$F$13,1)),2))+$C98)^2+(1500*ABS(SIN(2*PI()*MOD(Calculator!$B$34/Calculator!$F$13,1)))*IF(MOD(Calculator!$B$34/Calculator!$F$13,1)&lt;0.5,-1,1))^2)))/(1-SQRT(((50*POWER(80,POWER(COS(PI()*MOD(Calculator!$B$34/Calculator!$F$13,1)),2))-$C98)^2+(1500*ABS(SIN(2*PI()*MOD(Calculator!$B$34/Calculator!$F$13,1)))*IF(MOD(Calculator!$B$34/Calculator!$F$13,1)&lt;0.5,-1,1))^2)/((50*POWER(80,POWER(COS(PI()*MOD(Calculator!$B$34/Calculator!$F$13,1)),2))+$C98)^2+(1500*ABS(SIN(2*PI()*MOD(Calculator!$B$34/Calculator!$F$13,1)))*IF(MOD(Calculator!$B$34/Calculator!$F$13,1)&lt;0.5,-1,1))^2))),2))</f>
        <v>—</v>
      </c>
      <c r="DW98" s="290" t="str">
        <f aca="false">IF(OR(Calculator!$E$14&lt;&gt;"YES",Calculator!$B$34&lt;Calculator!$G$14),"—",ROUND((1+SQRT(((50*POWER(80,POWER(COS(PI()*MOD(Calculator!$B$34/Calculator!$F$14,1)),2))-$C98)^2+(1500*ABS(SIN(2*PI()*MOD(Calculator!$B$34/Calculator!$F$14,1)))*IF(MOD(Calculator!$B$34/Calculator!$F$14,1)&lt;0.5,-1,1))^2)/((50*POWER(80,POWER(COS(PI()*MOD(Calculator!$B$34/Calculator!$F$14,1)),2))+$C98)^2+(1500*ABS(SIN(2*PI()*MOD(Calculator!$B$34/Calculator!$F$14,1)))*IF(MOD(Calculator!$B$34/Calculator!$F$14,1)&lt;0.5,-1,1))^2)))/(1-SQRT(((50*POWER(80,POWER(COS(PI()*MOD(Calculator!$B$34/Calculator!$F$14,1)),2))-$C98)^2+(1500*ABS(SIN(2*PI()*MOD(Calculator!$B$34/Calculator!$F$14,1)))*IF(MOD(Calculator!$B$34/Calculator!$F$14,1)&lt;0.5,-1,1))^2)/((50*POWER(80,POWER(COS(PI()*MOD(Calculator!$B$34/Calculator!$F$14,1)),2))+$C98)^2+(1500*ABS(SIN(2*PI()*MOD(Calculator!$B$34/Calculator!$F$14,1)))*IF(MOD(Calculator!$B$34/Calculator!$F$14,1)&lt;0.5,-1,1))^2))),2))</f>
        <v>—</v>
      </c>
      <c r="DX98" s="290" t="n">
        <f aca="false">IF(OR(Calculator!$E$15&lt;&gt;"YES",Calculator!$B$34&lt;Calculator!$G$15),"—",ROUND((1+SQRT(((50*POWER(80,POWER(COS(PI()*MOD(Calculator!$B$34/Calculator!$F$15,1)),2))-$C98)^2+(1500*ABS(SIN(2*PI()*MOD(Calculator!$B$34/Calculator!$F$15,1)))*IF(MOD(Calculator!$B$34/Calculator!$F$15,1)&lt;0.5,-1,1))^2)/((50*POWER(80,POWER(COS(PI()*MOD(Calculator!$B$34/Calculator!$F$15,1)),2))+$C98)^2+(1500*ABS(SIN(2*PI()*MOD(Calculator!$B$34/Calculator!$F$15,1)))*IF(MOD(Calculator!$B$34/Calculator!$F$15,1)&lt;0.5,-1,1))^2)))/(1-SQRT(((50*POWER(80,POWER(COS(PI()*MOD(Calculator!$B$34/Calculator!$F$15,1)),2))-$C98)^2+(1500*ABS(SIN(2*PI()*MOD(Calculator!$B$34/Calculator!$F$15,1)))*IF(MOD(Calculator!$B$34/Calculator!$F$15,1)&lt;0.5,-1,1))^2)/((50*POWER(80,POWER(COS(PI()*MOD(Calculator!$B$34/Calculator!$F$15,1)),2))+$C98)^2+(1500*ABS(SIN(2*PI()*MOD(Calculator!$B$34/Calculator!$F$15,1)))*IF(MOD(Calculator!$B$34/Calculator!$F$15,1)&lt;0.5,-1,1))^2))),2))</f>
        <v>27.55</v>
      </c>
      <c r="DY98" s="290" t="str">
        <f aca="false">IF(OR(Calculator!$E$16&lt;&gt;"YES",Calculator!$B$34&lt;Calculator!$G$16),"—",ROUND((1+SQRT(((50*POWER(80,POWER(COS(PI()*MOD(Calculator!$B$34/Calculator!$F$16,1)),2))-$C98)^2+(1500*ABS(SIN(2*PI()*MOD(Calculator!$B$34/Calculator!$F$16,1)))*IF(MOD(Calculator!$B$34/Calculator!$F$16,1)&lt;0.5,-1,1))^2)/((50*POWER(80,POWER(COS(PI()*MOD(Calculator!$B$34/Calculator!$F$16,1)),2))+$C98)^2+(1500*ABS(SIN(2*PI()*MOD(Calculator!$B$34/Calculator!$F$16,1)))*IF(MOD(Calculator!$B$34/Calculator!$F$16,1)&lt;0.5,-1,1))^2)))/(1-SQRT(((50*POWER(80,POWER(COS(PI()*MOD(Calculator!$B$34/Calculator!$F$16,1)),2))-$C98)^2+(1500*ABS(SIN(2*PI()*MOD(Calculator!$B$34/Calculator!$F$16,1)))*IF(MOD(Calculator!$B$34/Calculator!$F$16,1)&lt;0.5,-1,1))^2)/((50*POWER(80,POWER(COS(PI()*MOD(Calculator!$B$34/Calculator!$F$16,1)),2))+$C98)^2+(1500*ABS(SIN(2*PI()*MOD(Calculator!$B$34/Calculator!$F$16,1)))*IF(MOD(Calculator!$B$34/Calculator!$F$16,1)&lt;0.5,-1,1))^2))),2))</f>
        <v>—</v>
      </c>
      <c r="DZ98" s="290" t="n">
        <f aca="false">IF(OR(Calculator!$E$17&lt;&gt;"YES",Calculator!$B$34&lt;Calculator!$G$17),"—",ROUND((1+SQRT(((50*POWER(80,POWER(COS(PI()*MOD(Calculator!$B$34/Calculator!$F$17,1)),2))-$C98)^2+(1500*ABS(SIN(2*PI()*MOD(Calculator!$B$34/Calculator!$F$17,1)))*IF(MOD(Calculator!$B$34/Calculator!$F$17,1)&lt;0.5,-1,1))^2)/((50*POWER(80,POWER(COS(PI()*MOD(Calculator!$B$34/Calculator!$F$17,1)),2))+$C98)^2+(1500*ABS(SIN(2*PI()*MOD(Calculator!$B$34/Calculator!$F$17,1)))*IF(MOD(Calculator!$B$34/Calculator!$F$17,1)&lt;0.5,-1,1))^2)))/(1-SQRT(((50*POWER(80,POWER(COS(PI()*MOD(Calculator!$B$34/Calculator!$F$17,1)),2))-$C98)^2+(1500*ABS(SIN(2*PI()*MOD(Calculator!$B$34/Calculator!$F$17,1)))*IF(MOD(Calculator!$B$34/Calculator!$F$17,1)&lt;0.5,-1,1))^2)/((50*POWER(80,POWER(COS(PI()*MOD(Calculator!$B$34/Calculator!$F$17,1)),2))+$C98)^2+(1500*ABS(SIN(2*PI()*MOD(Calculator!$B$34/Calculator!$F$17,1)))*IF(MOD(Calculator!$B$34/Calculator!$F$17,1)&lt;0.5,-1,1))^2))),2))</f>
        <v>17.55</v>
      </c>
      <c r="EA98" s="290" t="str">
        <f aca="false">IF(OR(Calculator!$E$18&lt;&gt;"YES",Calculator!$B$34&lt;Calculator!$G$18),"—",ROUND((1+SQRT(((50*POWER(80,POWER(COS(PI()*MOD(Calculator!$B$34/Calculator!$F$18,1)),2))-$C98)^2+(1500*ABS(SIN(2*PI()*MOD(Calculator!$B$34/Calculator!$F$18,1)))*IF(MOD(Calculator!$B$34/Calculator!$F$18,1)&lt;0.5,-1,1))^2)/((50*POWER(80,POWER(COS(PI()*MOD(Calculator!$B$34/Calculator!$F$18,1)),2))+$C98)^2+(1500*ABS(SIN(2*PI()*MOD(Calculator!$B$34/Calculator!$F$18,1)))*IF(MOD(Calculator!$B$34/Calculator!$F$18,1)&lt;0.5,-1,1))^2)))/(1-SQRT(((50*POWER(80,POWER(COS(PI()*MOD(Calculator!$B$34/Calculator!$F$18,1)),2))-$C98)^2+(1500*ABS(SIN(2*PI()*MOD(Calculator!$B$34/Calculator!$F$18,1)))*IF(MOD(Calculator!$B$34/Calculator!$F$18,1)&lt;0.5,-1,1))^2)/((50*POWER(80,POWER(COS(PI()*MOD(Calculator!$B$34/Calculator!$F$18,1)),2))+$C98)^2+(1500*ABS(SIN(2*PI()*MOD(Calculator!$B$34/Calculator!$F$18,1)))*IF(MOD(Calculator!$B$34/Calculator!$F$18,1)&lt;0.5,-1,1))^2))),2))</f>
        <v>—</v>
      </c>
      <c r="EB98" s="290" t="str">
        <f aca="false">IF(OR(Calculator!$E$19&lt;&gt;"YES",Calculator!$B$34&lt;Calculator!$G$19),"—",ROUND((1+SQRT(((50*POWER(80,POWER(COS(PI()*MOD(Calculator!$B$34/Calculator!$F$19,1)),2))-$C98)^2+(1500*ABS(SIN(2*PI()*MOD(Calculator!$B$34/Calculator!$F$19,1)))*IF(MOD(Calculator!$B$34/Calculator!$F$19,1)&lt;0.5,-1,1))^2)/((50*POWER(80,POWER(COS(PI()*MOD(Calculator!$B$34/Calculator!$F$19,1)),2))+$C98)^2+(1500*ABS(SIN(2*PI()*MOD(Calculator!$B$34/Calculator!$F$19,1)))*IF(MOD(Calculator!$B$34/Calculator!$F$19,1)&lt;0.5,-1,1))^2)))/(1-SQRT(((50*POWER(80,POWER(COS(PI()*MOD(Calculator!$B$34/Calculator!$F$19,1)),2))-$C98)^2+(1500*ABS(SIN(2*PI()*MOD(Calculator!$B$34/Calculator!$F$19,1)))*IF(MOD(Calculator!$B$34/Calculator!$F$19,1)&lt;0.5,-1,1))^2)/((50*POWER(80,POWER(COS(PI()*MOD(Calculator!$B$34/Calculator!$F$19,1)),2))+$C98)^2+(1500*ABS(SIN(2*PI()*MOD(Calculator!$B$34/Calculator!$F$19,1)))*IF(MOD(Calculator!$B$34/Calculator!$F$19,1)&lt;0.5,-1,1))^2))),2))</f>
        <v>—</v>
      </c>
      <c r="EC98" s="290" t="str">
        <f aca="false">IF(OR(Calculator!$E$20&lt;&gt;"YES",Calculator!$B$34&lt;Calculator!$G$20),"—",ROUND((1+SQRT(((50*POWER(80,POWER(COS(PI()*MOD(Calculator!$B$34/Calculator!$F$20,1)),2))-$C98)^2+(1500*ABS(SIN(2*PI()*MOD(Calculator!$B$34/Calculator!$F$20,1)))*IF(MOD(Calculator!$B$34/Calculator!$F$20,1)&lt;0.5,-1,1))^2)/((50*POWER(80,POWER(COS(PI()*MOD(Calculator!$B$34/Calculator!$F$20,1)),2))+$C98)^2+(1500*ABS(SIN(2*PI()*MOD(Calculator!$B$34/Calculator!$F$20,1)))*IF(MOD(Calculator!$B$34/Calculator!$F$20,1)&lt;0.5,-1,1))^2)))/(1-SQRT(((50*POWER(80,POWER(COS(PI()*MOD(Calculator!$B$34/Calculator!$F$20,1)),2))-$C98)^2+(1500*ABS(SIN(2*PI()*MOD(Calculator!$B$34/Calculator!$F$20,1)))*IF(MOD(Calculator!$B$34/Calculator!$F$20,1)&lt;0.5,-1,1))^2)/((50*POWER(80,POWER(COS(PI()*MOD(Calculator!$B$34/Calculator!$F$20,1)),2))+$C98)^2+(1500*ABS(SIN(2*PI()*MOD(Calculator!$B$34/Calculator!$F$20,1)))*IF(MOD(Calculator!$B$34/Calculator!$F$20,1)&lt;0.5,-1,1))^2))),2))</f>
        <v>—</v>
      </c>
      <c r="ED98" s="290" t="str">
        <f aca="false">IF(OR(Calculator!$E$21&lt;&gt;"YES",Calculator!$B$34&lt;Calculator!$G$21),"—",ROUND((1+SQRT(((50*POWER(80,POWER(COS(PI()*MOD(Calculator!$B$34/Calculator!$F$21,1)),2))-$C98)^2+(1500*ABS(SIN(2*PI()*MOD(Calculator!$B$34/Calculator!$F$21,1)))*IF(MOD(Calculator!$B$34/Calculator!$F$21,1)&lt;0.5,-1,1))^2)/((50*POWER(80,POWER(COS(PI()*MOD(Calculator!$B$34/Calculator!$F$21,1)),2))+$C98)^2+(1500*ABS(SIN(2*PI()*MOD(Calculator!$B$34/Calculator!$F$21,1)))*IF(MOD(Calculator!$B$34/Calculator!$F$21,1)&lt;0.5,-1,1))^2)))/(1-SQRT(((50*POWER(80,POWER(COS(PI()*MOD(Calculator!$B$34/Calculator!$F$21,1)),2))-$C98)^2+(1500*ABS(SIN(2*PI()*MOD(Calculator!$B$34/Calculator!$F$21,1)))*IF(MOD(Calculator!$B$34/Calculator!$F$21,1)&lt;0.5,-1,1))^2)/((50*POWER(80,POWER(COS(PI()*MOD(Calculator!$B$34/Calculator!$F$21,1)),2))+$C98)^2+(1500*ABS(SIN(2*PI()*MOD(Calculator!$B$34/Calculator!$F$21,1)))*IF(MOD(Calculator!$B$34/Calculator!$F$21,1)&lt;0.5,-1,1))^2))),2))</f>
        <v>—</v>
      </c>
      <c r="EE98" s="290" t="str">
        <f aca="false">IF(OR(Calculator!$E$22&lt;&gt;"YES",Calculator!$B$34&lt;Calculator!$G$22),"—",ROUND((1+SQRT(((50*POWER(80,POWER(COS(PI()*MOD(Calculator!$B$34/Calculator!$F$22,1)),2))-$C98)^2+(1500*ABS(SIN(2*PI()*MOD(Calculator!$B$34/Calculator!$F$22,1)))*IF(MOD(Calculator!$B$34/Calculator!$F$22,1)&lt;0.5,-1,1))^2)/((50*POWER(80,POWER(COS(PI()*MOD(Calculator!$B$34/Calculator!$F$22,1)),2))+$C98)^2+(1500*ABS(SIN(2*PI()*MOD(Calculator!$B$34/Calculator!$F$22,1)))*IF(MOD(Calculator!$B$34/Calculator!$F$22,1)&lt;0.5,-1,1))^2)))/(1-SQRT(((50*POWER(80,POWER(COS(PI()*MOD(Calculator!$B$34/Calculator!$F$22,1)),2))-$C98)^2+(1500*ABS(SIN(2*PI()*MOD(Calculator!$B$34/Calculator!$F$22,1)))*IF(MOD(Calculator!$B$34/Calculator!$F$22,1)&lt;0.5,-1,1))^2)/((50*POWER(80,POWER(COS(PI()*MOD(Calculator!$B$34/Calculator!$F$22,1)),2))+$C98)^2+(1500*ABS(SIN(2*PI()*MOD(Calculator!$B$34/Calculator!$F$22,1)))*IF(MOD(Calculator!$B$34/Calculator!$F$22,1)&lt;0.5,-1,1))^2))),2))</f>
        <v>—</v>
      </c>
      <c r="EF98" s="291" t="n">
        <f aca="false">IFERROR(ROUND((IF(ISNUMBER(DU98),DU98,0)+IF(ISNUMBER(DV98),DV98,0)+IF(ISNUMBER(DW98),DW98,0)+IF(ISNUMBER(DX98),DX98,0)+IF(ISNUMBER(DY98),DY98,0)+IF(ISNUMBER(DZ98),DZ98,0)+IF(ISNUMBER(EA98),EA98,0)+IF(ISNUMBER(EB98),EB98,0)+IF(ISNUMBER(EC98),EC98,0)+IF(ISNUMBER(ED98),ED98,0)+IF(ISNUMBER(EE98),EE98,0))/(IF(ISNUMBER(DU98),1,0)+IF(ISNUMBER(DV98),1,0)+IF(ISNUMBER(DW98),1,0)+IF(ISNUMBER(DX98),1,0)+IF(ISNUMBER(DY98),1,0)+IF(ISNUMBER(DZ98),1,0)+IF(ISNUMBER(EA98),1,0)+IF(ISNUMBER(EB98),1,0)+IF(ISNUMBER(EC98),1,0)+IF(ISNUMBER(ED98),1,0)+IF(ISNUMBER(EE98),1,0)),4),"")</f>
        <v>22.55</v>
      </c>
      <c r="EG98" s="290" t="str">
        <f aca="false">IF(OR(Calculator!$E$12&lt;&gt;"YES",Calculator!$B$35&lt;Calculator!$G$12),"—",ROUND((1+SQRT(((50*POWER(80,POWER(COS(PI()*MOD(Calculator!$B$35/Calculator!$F$12,1)),2))-$C98)^2+(1500*ABS(SIN(2*PI()*MOD(Calculator!$B$35/Calculator!$F$12,1)))*IF(MOD(Calculator!$B$35/Calculator!$F$12,1)&lt;0.5,-1,1))^2)/((50*POWER(80,POWER(COS(PI()*MOD(Calculator!$B$35/Calculator!$F$12,1)),2))+$C98)^2+(1500*ABS(SIN(2*PI()*MOD(Calculator!$B$35/Calculator!$F$12,1)))*IF(MOD(Calculator!$B$35/Calculator!$F$12,1)&lt;0.5,-1,1))^2)))/(1-SQRT(((50*POWER(80,POWER(COS(PI()*MOD(Calculator!$B$35/Calculator!$F$12,1)),2))-$C98)^2+(1500*ABS(SIN(2*PI()*MOD(Calculator!$B$35/Calculator!$F$12,1)))*IF(MOD(Calculator!$B$35/Calculator!$F$12,1)&lt;0.5,-1,1))^2)/((50*POWER(80,POWER(COS(PI()*MOD(Calculator!$B$35/Calculator!$F$12,1)),2))+$C98)^2+(1500*ABS(SIN(2*PI()*MOD(Calculator!$B$35/Calculator!$F$12,1)))*IF(MOD(Calculator!$B$35/Calculator!$F$12,1)&lt;0.5,-1,1))^2))),2))</f>
        <v>—</v>
      </c>
      <c r="EH98" s="290" t="str">
        <f aca="false">IF(OR(Calculator!$E$13&lt;&gt;"YES",Calculator!$B$35&lt;Calculator!$G$13),"—",ROUND((1+SQRT(((50*POWER(80,POWER(COS(PI()*MOD(Calculator!$B$35/Calculator!$F$13,1)),2))-$C98)^2+(1500*ABS(SIN(2*PI()*MOD(Calculator!$B$35/Calculator!$F$13,1)))*IF(MOD(Calculator!$B$35/Calculator!$F$13,1)&lt;0.5,-1,1))^2)/((50*POWER(80,POWER(COS(PI()*MOD(Calculator!$B$35/Calculator!$F$13,1)),2))+$C98)^2+(1500*ABS(SIN(2*PI()*MOD(Calculator!$B$35/Calculator!$F$13,1)))*IF(MOD(Calculator!$B$35/Calculator!$F$13,1)&lt;0.5,-1,1))^2)))/(1-SQRT(((50*POWER(80,POWER(COS(PI()*MOD(Calculator!$B$35/Calculator!$F$13,1)),2))-$C98)^2+(1500*ABS(SIN(2*PI()*MOD(Calculator!$B$35/Calculator!$F$13,1)))*IF(MOD(Calculator!$B$35/Calculator!$F$13,1)&lt;0.5,-1,1))^2)/((50*POWER(80,POWER(COS(PI()*MOD(Calculator!$B$35/Calculator!$F$13,1)),2))+$C98)^2+(1500*ABS(SIN(2*PI()*MOD(Calculator!$B$35/Calculator!$F$13,1)))*IF(MOD(Calculator!$B$35/Calculator!$F$13,1)&lt;0.5,-1,1))^2))),2))</f>
        <v>—</v>
      </c>
      <c r="EI98" s="290" t="str">
        <f aca="false">IF(OR(Calculator!$E$14&lt;&gt;"YES",Calculator!$B$35&lt;Calculator!$G$14),"—",ROUND((1+SQRT(((50*POWER(80,POWER(COS(PI()*MOD(Calculator!$B$35/Calculator!$F$14,1)),2))-$C98)^2+(1500*ABS(SIN(2*PI()*MOD(Calculator!$B$35/Calculator!$F$14,1)))*IF(MOD(Calculator!$B$35/Calculator!$F$14,1)&lt;0.5,-1,1))^2)/((50*POWER(80,POWER(COS(PI()*MOD(Calculator!$B$35/Calculator!$F$14,1)),2))+$C98)^2+(1500*ABS(SIN(2*PI()*MOD(Calculator!$B$35/Calculator!$F$14,1)))*IF(MOD(Calculator!$B$35/Calculator!$F$14,1)&lt;0.5,-1,1))^2)))/(1-SQRT(((50*POWER(80,POWER(COS(PI()*MOD(Calculator!$B$35/Calculator!$F$14,1)),2))-$C98)^2+(1500*ABS(SIN(2*PI()*MOD(Calculator!$B$35/Calculator!$F$14,1)))*IF(MOD(Calculator!$B$35/Calculator!$F$14,1)&lt;0.5,-1,1))^2)/((50*POWER(80,POWER(COS(PI()*MOD(Calculator!$B$35/Calculator!$F$14,1)),2))+$C98)^2+(1500*ABS(SIN(2*PI()*MOD(Calculator!$B$35/Calculator!$F$14,1)))*IF(MOD(Calculator!$B$35/Calculator!$F$14,1)&lt;0.5,-1,1))^2))),2))</f>
        <v>—</v>
      </c>
      <c r="EJ98" s="290" t="n">
        <f aca="false">IF(OR(Calculator!$E$15&lt;&gt;"YES",Calculator!$B$35&lt;Calculator!$G$15),"—",ROUND((1+SQRT(((50*POWER(80,POWER(COS(PI()*MOD(Calculator!$B$35/Calculator!$F$15,1)),2))-$C98)^2+(1500*ABS(SIN(2*PI()*MOD(Calculator!$B$35/Calculator!$F$15,1)))*IF(MOD(Calculator!$B$35/Calculator!$F$15,1)&lt;0.5,-1,1))^2)/((50*POWER(80,POWER(COS(PI()*MOD(Calculator!$B$35/Calculator!$F$15,1)),2))+$C98)^2+(1500*ABS(SIN(2*PI()*MOD(Calculator!$B$35/Calculator!$F$15,1)))*IF(MOD(Calculator!$B$35/Calculator!$F$15,1)&lt;0.5,-1,1))^2)))/(1-SQRT(((50*POWER(80,POWER(COS(PI()*MOD(Calculator!$B$35/Calculator!$F$15,1)),2))-$C98)^2+(1500*ABS(SIN(2*PI()*MOD(Calculator!$B$35/Calculator!$F$15,1)))*IF(MOD(Calculator!$B$35/Calculator!$F$15,1)&lt;0.5,-1,1))^2)/((50*POWER(80,POWER(COS(PI()*MOD(Calculator!$B$35/Calculator!$F$15,1)),2))+$C98)^2+(1500*ABS(SIN(2*PI()*MOD(Calculator!$B$35/Calculator!$F$15,1)))*IF(MOD(Calculator!$B$35/Calculator!$F$15,1)&lt;0.5,-1,1))^2))),2))</f>
        <v>2.7</v>
      </c>
      <c r="EK98" s="290" t="str">
        <f aca="false">IF(OR(Calculator!$E$16&lt;&gt;"YES",Calculator!$B$35&lt;Calculator!$G$16),"—",ROUND((1+SQRT(((50*POWER(80,POWER(COS(PI()*MOD(Calculator!$B$35/Calculator!$F$16,1)),2))-$C98)^2+(1500*ABS(SIN(2*PI()*MOD(Calculator!$B$35/Calculator!$F$16,1)))*IF(MOD(Calculator!$B$35/Calculator!$F$16,1)&lt;0.5,-1,1))^2)/((50*POWER(80,POWER(COS(PI()*MOD(Calculator!$B$35/Calculator!$F$16,1)),2))+$C98)^2+(1500*ABS(SIN(2*PI()*MOD(Calculator!$B$35/Calculator!$F$16,1)))*IF(MOD(Calculator!$B$35/Calculator!$F$16,1)&lt;0.5,-1,1))^2)))/(1-SQRT(((50*POWER(80,POWER(COS(PI()*MOD(Calculator!$B$35/Calculator!$F$16,1)),2))-$C98)^2+(1500*ABS(SIN(2*PI()*MOD(Calculator!$B$35/Calculator!$F$16,1)))*IF(MOD(Calculator!$B$35/Calculator!$F$16,1)&lt;0.5,-1,1))^2)/((50*POWER(80,POWER(COS(PI()*MOD(Calculator!$B$35/Calculator!$F$16,1)),2))+$C98)^2+(1500*ABS(SIN(2*PI()*MOD(Calculator!$B$35/Calculator!$F$16,1)))*IF(MOD(Calculator!$B$35/Calculator!$F$16,1)&lt;0.5,-1,1))^2))),2))</f>
        <v>—</v>
      </c>
      <c r="EL98" s="290" t="n">
        <f aca="false">IF(OR(Calculator!$E$17&lt;&gt;"YES",Calculator!$B$35&lt;Calculator!$G$17),"—",ROUND((1+SQRT(((50*POWER(80,POWER(COS(PI()*MOD(Calculator!$B$35/Calculator!$F$17,1)),2))-$C98)^2+(1500*ABS(SIN(2*PI()*MOD(Calculator!$B$35/Calculator!$F$17,1)))*IF(MOD(Calculator!$B$35/Calculator!$F$17,1)&lt;0.5,-1,1))^2)/((50*POWER(80,POWER(COS(PI()*MOD(Calculator!$B$35/Calculator!$F$17,1)),2))+$C98)^2+(1500*ABS(SIN(2*PI()*MOD(Calculator!$B$35/Calculator!$F$17,1)))*IF(MOD(Calculator!$B$35/Calculator!$F$17,1)&lt;0.5,-1,1))^2)))/(1-SQRT(((50*POWER(80,POWER(COS(PI()*MOD(Calculator!$B$35/Calculator!$F$17,1)),2))-$C98)^2+(1500*ABS(SIN(2*PI()*MOD(Calculator!$B$35/Calculator!$F$17,1)))*IF(MOD(Calculator!$B$35/Calculator!$F$17,1)&lt;0.5,-1,1))^2)/((50*POWER(80,POWER(COS(PI()*MOD(Calculator!$B$35/Calculator!$F$17,1)),2))+$C98)^2+(1500*ABS(SIN(2*PI()*MOD(Calculator!$B$35/Calculator!$F$17,1)))*IF(MOD(Calculator!$B$35/Calculator!$F$17,1)&lt;0.5,-1,1))^2))),2))</f>
        <v>26.44</v>
      </c>
      <c r="EM98" s="290" t="str">
        <f aca="false">IF(OR(Calculator!$E$18&lt;&gt;"YES",Calculator!$B$35&lt;Calculator!$G$18),"—",ROUND((1+SQRT(((50*POWER(80,POWER(COS(PI()*MOD(Calculator!$B$35/Calculator!$F$18,1)),2))-$C98)^2+(1500*ABS(SIN(2*PI()*MOD(Calculator!$B$35/Calculator!$F$18,1)))*IF(MOD(Calculator!$B$35/Calculator!$F$18,1)&lt;0.5,-1,1))^2)/((50*POWER(80,POWER(COS(PI()*MOD(Calculator!$B$35/Calculator!$F$18,1)),2))+$C98)^2+(1500*ABS(SIN(2*PI()*MOD(Calculator!$B$35/Calculator!$F$18,1)))*IF(MOD(Calculator!$B$35/Calculator!$F$18,1)&lt;0.5,-1,1))^2)))/(1-SQRT(((50*POWER(80,POWER(COS(PI()*MOD(Calculator!$B$35/Calculator!$F$18,1)),2))-$C98)^2+(1500*ABS(SIN(2*PI()*MOD(Calculator!$B$35/Calculator!$F$18,1)))*IF(MOD(Calculator!$B$35/Calculator!$F$18,1)&lt;0.5,-1,1))^2)/((50*POWER(80,POWER(COS(PI()*MOD(Calculator!$B$35/Calculator!$F$18,1)),2))+$C98)^2+(1500*ABS(SIN(2*PI()*MOD(Calculator!$B$35/Calculator!$F$18,1)))*IF(MOD(Calculator!$B$35/Calculator!$F$18,1)&lt;0.5,-1,1))^2))),2))</f>
        <v>—</v>
      </c>
      <c r="EN98" s="290" t="str">
        <f aca="false">IF(OR(Calculator!$E$19&lt;&gt;"YES",Calculator!$B$35&lt;Calculator!$G$19),"—",ROUND((1+SQRT(((50*POWER(80,POWER(COS(PI()*MOD(Calculator!$B$35/Calculator!$F$19,1)),2))-$C98)^2+(1500*ABS(SIN(2*PI()*MOD(Calculator!$B$35/Calculator!$F$19,1)))*IF(MOD(Calculator!$B$35/Calculator!$F$19,1)&lt;0.5,-1,1))^2)/((50*POWER(80,POWER(COS(PI()*MOD(Calculator!$B$35/Calculator!$F$19,1)),2))+$C98)^2+(1500*ABS(SIN(2*PI()*MOD(Calculator!$B$35/Calculator!$F$19,1)))*IF(MOD(Calculator!$B$35/Calculator!$F$19,1)&lt;0.5,-1,1))^2)))/(1-SQRT(((50*POWER(80,POWER(COS(PI()*MOD(Calculator!$B$35/Calculator!$F$19,1)),2))-$C98)^2+(1500*ABS(SIN(2*PI()*MOD(Calculator!$B$35/Calculator!$F$19,1)))*IF(MOD(Calculator!$B$35/Calculator!$F$19,1)&lt;0.5,-1,1))^2)/((50*POWER(80,POWER(COS(PI()*MOD(Calculator!$B$35/Calculator!$F$19,1)),2))+$C98)^2+(1500*ABS(SIN(2*PI()*MOD(Calculator!$B$35/Calculator!$F$19,1)))*IF(MOD(Calculator!$B$35/Calculator!$F$19,1)&lt;0.5,-1,1))^2))),2))</f>
        <v>—</v>
      </c>
      <c r="EO98" s="290" t="str">
        <f aca="false">IF(OR(Calculator!$E$20&lt;&gt;"YES",Calculator!$B$35&lt;Calculator!$G$20),"—",ROUND((1+SQRT(((50*POWER(80,POWER(COS(PI()*MOD(Calculator!$B$35/Calculator!$F$20,1)),2))-$C98)^2+(1500*ABS(SIN(2*PI()*MOD(Calculator!$B$35/Calculator!$F$20,1)))*IF(MOD(Calculator!$B$35/Calculator!$F$20,1)&lt;0.5,-1,1))^2)/((50*POWER(80,POWER(COS(PI()*MOD(Calculator!$B$35/Calculator!$F$20,1)),2))+$C98)^2+(1500*ABS(SIN(2*PI()*MOD(Calculator!$B$35/Calculator!$F$20,1)))*IF(MOD(Calculator!$B$35/Calculator!$F$20,1)&lt;0.5,-1,1))^2)))/(1-SQRT(((50*POWER(80,POWER(COS(PI()*MOD(Calculator!$B$35/Calculator!$F$20,1)),2))-$C98)^2+(1500*ABS(SIN(2*PI()*MOD(Calculator!$B$35/Calculator!$F$20,1)))*IF(MOD(Calculator!$B$35/Calculator!$F$20,1)&lt;0.5,-1,1))^2)/((50*POWER(80,POWER(COS(PI()*MOD(Calculator!$B$35/Calculator!$F$20,1)),2))+$C98)^2+(1500*ABS(SIN(2*PI()*MOD(Calculator!$B$35/Calculator!$F$20,1)))*IF(MOD(Calculator!$B$35/Calculator!$F$20,1)&lt;0.5,-1,1))^2))),2))</f>
        <v>—</v>
      </c>
      <c r="EP98" s="290" t="str">
        <f aca="false">IF(OR(Calculator!$E$21&lt;&gt;"YES",Calculator!$B$35&lt;Calculator!$G$21),"—",ROUND((1+SQRT(((50*POWER(80,POWER(COS(PI()*MOD(Calculator!$B$35/Calculator!$F$21,1)),2))-$C98)^2+(1500*ABS(SIN(2*PI()*MOD(Calculator!$B$35/Calculator!$F$21,1)))*IF(MOD(Calculator!$B$35/Calculator!$F$21,1)&lt;0.5,-1,1))^2)/((50*POWER(80,POWER(COS(PI()*MOD(Calculator!$B$35/Calculator!$F$21,1)),2))+$C98)^2+(1500*ABS(SIN(2*PI()*MOD(Calculator!$B$35/Calculator!$F$21,1)))*IF(MOD(Calculator!$B$35/Calculator!$F$21,1)&lt;0.5,-1,1))^2)))/(1-SQRT(((50*POWER(80,POWER(COS(PI()*MOD(Calculator!$B$35/Calculator!$F$21,1)),2))-$C98)^2+(1500*ABS(SIN(2*PI()*MOD(Calculator!$B$35/Calculator!$F$21,1)))*IF(MOD(Calculator!$B$35/Calculator!$F$21,1)&lt;0.5,-1,1))^2)/((50*POWER(80,POWER(COS(PI()*MOD(Calculator!$B$35/Calculator!$F$21,1)),2))+$C98)^2+(1500*ABS(SIN(2*PI()*MOD(Calculator!$B$35/Calculator!$F$21,1)))*IF(MOD(Calculator!$B$35/Calculator!$F$21,1)&lt;0.5,-1,1))^2))),2))</f>
        <v>—</v>
      </c>
      <c r="EQ98" s="290" t="str">
        <f aca="false">IF(OR(Calculator!$E$22&lt;&gt;"YES",Calculator!$B$35&lt;Calculator!$G$22),"—",ROUND((1+SQRT(((50*POWER(80,POWER(COS(PI()*MOD(Calculator!$B$35/Calculator!$F$22,1)),2))-$C98)^2+(1500*ABS(SIN(2*PI()*MOD(Calculator!$B$35/Calculator!$F$22,1)))*IF(MOD(Calculator!$B$35/Calculator!$F$22,1)&lt;0.5,-1,1))^2)/((50*POWER(80,POWER(COS(PI()*MOD(Calculator!$B$35/Calculator!$F$22,1)),2))+$C98)^2+(1500*ABS(SIN(2*PI()*MOD(Calculator!$B$35/Calculator!$F$22,1)))*IF(MOD(Calculator!$B$35/Calculator!$F$22,1)&lt;0.5,-1,1))^2)))/(1-SQRT(((50*POWER(80,POWER(COS(PI()*MOD(Calculator!$B$35/Calculator!$F$22,1)),2))-$C98)^2+(1500*ABS(SIN(2*PI()*MOD(Calculator!$B$35/Calculator!$F$22,1)))*IF(MOD(Calculator!$B$35/Calculator!$F$22,1)&lt;0.5,-1,1))^2)/((50*POWER(80,POWER(COS(PI()*MOD(Calculator!$B$35/Calculator!$F$22,1)),2))+$C98)^2+(1500*ABS(SIN(2*PI()*MOD(Calculator!$B$35/Calculator!$F$22,1)))*IF(MOD(Calculator!$B$35/Calculator!$F$22,1)&lt;0.5,-1,1))^2))),2))</f>
        <v>—</v>
      </c>
      <c r="ER98" s="291" t="n">
        <f aca="false">IFERROR(ROUND((IF(ISNUMBER(EG98),EG98,0)+IF(ISNUMBER(EH98),EH98,0)+IF(ISNUMBER(EI98),EI98,0)+IF(ISNUMBER(EJ98),EJ98,0)+IF(ISNUMBER(EK98),EK98,0)+IF(ISNUMBER(EL98),EL98,0)+IF(ISNUMBER(EM98),EM98,0)+IF(ISNUMBER(EN98),EN98,0)+IF(ISNUMBER(EO98),EO98,0)+IF(ISNUMBER(EP98),EP98,0)+IF(ISNUMBER(EQ98),EQ98,0))/(IF(ISNUMBER(EG98),1,0)+IF(ISNUMBER(EH98),1,0)+IF(ISNUMBER(EI98),1,0)+IF(ISNUMBER(EJ98),1,0)+IF(ISNUMBER(EK98),1,0)+IF(ISNUMBER(EL98),1,0)+IF(ISNUMBER(EM98),1,0)+IF(ISNUMBER(EN98),1,0)+IF(ISNUMBER(EO98),1,0)+IF(ISNUMBER(EP98),1,0)+IF(ISNUMBER(EQ98),1,0)),4),"")</f>
        <v>14.57</v>
      </c>
      <c r="ES98" s="290" t="str">
        <f aca="false">IF(OR(Calculator!$E$12&lt;&gt;"YES",Calculator!$B$36&lt;Calculator!$G$12),"—",ROUND((1+SQRT(((50*POWER(80,POWER(COS(PI()*MOD(Calculator!$B$36/Calculator!$F$12,1)),2))-$C98)^2+(1500*ABS(SIN(2*PI()*MOD(Calculator!$B$36/Calculator!$F$12,1)))*IF(MOD(Calculator!$B$36/Calculator!$F$12,1)&lt;0.5,-1,1))^2)/((50*POWER(80,POWER(COS(PI()*MOD(Calculator!$B$36/Calculator!$F$12,1)),2))+$C98)^2+(1500*ABS(SIN(2*PI()*MOD(Calculator!$B$36/Calculator!$F$12,1)))*IF(MOD(Calculator!$B$36/Calculator!$F$12,1)&lt;0.5,-1,1))^2)))/(1-SQRT(((50*POWER(80,POWER(COS(PI()*MOD(Calculator!$B$36/Calculator!$F$12,1)),2))-$C98)^2+(1500*ABS(SIN(2*PI()*MOD(Calculator!$B$36/Calculator!$F$12,1)))*IF(MOD(Calculator!$B$36/Calculator!$F$12,1)&lt;0.5,-1,1))^2)/((50*POWER(80,POWER(COS(PI()*MOD(Calculator!$B$36/Calculator!$F$12,1)),2))+$C98)^2+(1500*ABS(SIN(2*PI()*MOD(Calculator!$B$36/Calculator!$F$12,1)))*IF(MOD(Calculator!$B$36/Calculator!$F$12,1)&lt;0.5,-1,1))^2))),2))</f>
        <v>—</v>
      </c>
      <c r="ET98" s="290" t="str">
        <f aca="false">IF(OR(Calculator!$E$13&lt;&gt;"YES",Calculator!$B$36&lt;Calculator!$G$13),"—",ROUND((1+SQRT(((50*POWER(80,POWER(COS(PI()*MOD(Calculator!$B$36/Calculator!$F$13,1)),2))-$C98)^2+(1500*ABS(SIN(2*PI()*MOD(Calculator!$B$36/Calculator!$F$13,1)))*IF(MOD(Calculator!$B$36/Calculator!$F$13,1)&lt;0.5,-1,1))^2)/((50*POWER(80,POWER(COS(PI()*MOD(Calculator!$B$36/Calculator!$F$13,1)),2))+$C98)^2+(1500*ABS(SIN(2*PI()*MOD(Calculator!$B$36/Calculator!$F$13,1)))*IF(MOD(Calculator!$B$36/Calculator!$F$13,1)&lt;0.5,-1,1))^2)))/(1-SQRT(((50*POWER(80,POWER(COS(PI()*MOD(Calculator!$B$36/Calculator!$F$13,1)),2))-$C98)^2+(1500*ABS(SIN(2*PI()*MOD(Calculator!$B$36/Calculator!$F$13,1)))*IF(MOD(Calculator!$B$36/Calculator!$F$13,1)&lt;0.5,-1,1))^2)/((50*POWER(80,POWER(COS(PI()*MOD(Calculator!$B$36/Calculator!$F$13,1)),2))+$C98)^2+(1500*ABS(SIN(2*PI()*MOD(Calculator!$B$36/Calculator!$F$13,1)))*IF(MOD(Calculator!$B$36/Calculator!$F$13,1)&lt;0.5,-1,1))^2))),2))</f>
        <v>—</v>
      </c>
      <c r="EU98" s="290" t="str">
        <f aca="false">IF(OR(Calculator!$E$14&lt;&gt;"YES",Calculator!$B$36&lt;Calculator!$G$14),"—",ROUND((1+SQRT(((50*POWER(80,POWER(COS(PI()*MOD(Calculator!$B$36/Calculator!$F$14,1)),2))-$C98)^2+(1500*ABS(SIN(2*PI()*MOD(Calculator!$B$36/Calculator!$F$14,1)))*IF(MOD(Calculator!$B$36/Calculator!$F$14,1)&lt;0.5,-1,1))^2)/((50*POWER(80,POWER(COS(PI()*MOD(Calculator!$B$36/Calculator!$F$14,1)),2))+$C98)^2+(1500*ABS(SIN(2*PI()*MOD(Calculator!$B$36/Calculator!$F$14,1)))*IF(MOD(Calculator!$B$36/Calculator!$F$14,1)&lt;0.5,-1,1))^2)))/(1-SQRT(((50*POWER(80,POWER(COS(PI()*MOD(Calculator!$B$36/Calculator!$F$14,1)),2))-$C98)^2+(1500*ABS(SIN(2*PI()*MOD(Calculator!$B$36/Calculator!$F$14,1)))*IF(MOD(Calculator!$B$36/Calculator!$F$14,1)&lt;0.5,-1,1))^2)/((50*POWER(80,POWER(COS(PI()*MOD(Calculator!$B$36/Calculator!$F$14,1)),2))+$C98)^2+(1500*ABS(SIN(2*PI()*MOD(Calculator!$B$36/Calculator!$F$14,1)))*IF(MOD(Calculator!$B$36/Calculator!$F$14,1)&lt;0.5,-1,1))^2))),2))</f>
        <v>—</v>
      </c>
      <c r="EV98" s="290" t="n">
        <f aca="false">IF(OR(Calculator!$E$15&lt;&gt;"YES",Calculator!$B$36&lt;Calculator!$G$15),"—",ROUND((1+SQRT(((50*POWER(80,POWER(COS(PI()*MOD(Calculator!$B$36/Calculator!$F$15,1)),2))-$C98)^2+(1500*ABS(SIN(2*PI()*MOD(Calculator!$B$36/Calculator!$F$15,1)))*IF(MOD(Calculator!$B$36/Calculator!$F$15,1)&lt;0.5,-1,1))^2)/((50*POWER(80,POWER(COS(PI()*MOD(Calculator!$B$36/Calculator!$F$15,1)),2))+$C98)^2+(1500*ABS(SIN(2*PI()*MOD(Calculator!$B$36/Calculator!$F$15,1)))*IF(MOD(Calculator!$B$36/Calculator!$F$15,1)&lt;0.5,-1,1))^2)))/(1-SQRT(((50*POWER(80,POWER(COS(PI()*MOD(Calculator!$B$36/Calculator!$F$15,1)),2))-$C98)^2+(1500*ABS(SIN(2*PI()*MOD(Calculator!$B$36/Calculator!$F$15,1)))*IF(MOD(Calculator!$B$36/Calculator!$F$15,1)&lt;0.5,-1,1))^2)/((50*POWER(80,POWER(COS(PI()*MOD(Calculator!$B$36/Calculator!$F$15,1)),2))+$C98)^2+(1500*ABS(SIN(2*PI()*MOD(Calculator!$B$36/Calculator!$F$15,1)))*IF(MOD(Calculator!$B$36/Calculator!$F$15,1)&lt;0.5,-1,1))^2))),2))</f>
        <v>22.13</v>
      </c>
      <c r="EW98" s="290" t="str">
        <f aca="false">IF(OR(Calculator!$E$16&lt;&gt;"YES",Calculator!$B$36&lt;Calculator!$G$16),"—",ROUND((1+SQRT(((50*POWER(80,POWER(COS(PI()*MOD(Calculator!$B$36/Calculator!$F$16,1)),2))-$C98)^2+(1500*ABS(SIN(2*PI()*MOD(Calculator!$B$36/Calculator!$F$16,1)))*IF(MOD(Calculator!$B$36/Calculator!$F$16,1)&lt;0.5,-1,1))^2)/((50*POWER(80,POWER(COS(PI()*MOD(Calculator!$B$36/Calculator!$F$16,1)),2))+$C98)^2+(1500*ABS(SIN(2*PI()*MOD(Calculator!$B$36/Calculator!$F$16,1)))*IF(MOD(Calculator!$B$36/Calculator!$F$16,1)&lt;0.5,-1,1))^2)))/(1-SQRT(((50*POWER(80,POWER(COS(PI()*MOD(Calculator!$B$36/Calculator!$F$16,1)),2))-$C98)^2+(1500*ABS(SIN(2*PI()*MOD(Calculator!$B$36/Calculator!$F$16,1)))*IF(MOD(Calculator!$B$36/Calculator!$F$16,1)&lt;0.5,-1,1))^2)/((50*POWER(80,POWER(COS(PI()*MOD(Calculator!$B$36/Calculator!$F$16,1)),2))+$C98)^2+(1500*ABS(SIN(2*PI()*MOD(Calculator!$B$36/Calculator!$F$16,1)))*IF(MOD(Calculator!$B$36/Calculator!$F$16,1)&lt;0.5,-1,1))^2))),2))</f>
        <v>—</v>
      </c>
      <c r="EX98" s="290" t="n">
        <f aca="false">IF(OR(Calculator!$E$17&lt;&gt;"YES",Calculator!$B$36&lt;Calculator!$G$17),"—",ROUND((1+SQRT(((50*POWER(80,POWER(COS(PI()*MOD(Calculator!$B$36/Calculator!$F$17,1)),2))-$C98)^2+(1500*ABS(SIN(2*PI()*MOD(Calculator!$B$36/Calculator!$F$17,1)))*IF(MOD(Calculator!$B$36/Calculator!$F$17,1)&lt;0.5,-1,1))^2)/((50*POWER(80,POWER(COS(PI()*MOD(Calculator!$B$36/Calculator!$F$17,1)),2))+$C98)^2+(1500*ABS(SIN(2*PI()*MOD(Calculator!$B$36/Calculator!$F$17,1)))*IF(MOD(Calculator!$B$36/Calculator!$F$17,1)&lt;0.5,-1,1))^2)))/(1-SQRT(((50*POWER(80,POWER(COS(PI()*MOD(Calculator!$B$36/Calculator!$F$17,1)),2))-$C98)^2+(1500*ABS(SIN(2*PI()*MOD(Calculator!$B$36/Calculator!$F$17,1)))*IF(MOD(Calculator!$B$36/Calculator!$F$17,1)&lt;0.5,-1,1))^2)/((50*POWER(80,POWER(COS(PI()*MOD(Calculator!$B$36/Calculator!$F$17,1)),2))+$C98)^2+(1500*ABS(SIN(2*PI()*MOD(Calculator!$B$36/Calculator!$F$17,1)))*IF(MOD(Calculator!$B$36/Calculator!$F$17,1)&lt;0.5,-1,1))^2))),2))</f>
        <v>27.6</v>
      </c>
      <c r="EY98" s="290" t="str">
        <f aca="false">IF(OR(Calculator!$E$18&lt;&gt;"YES",Calculator!$B$36&lt;Calculator!$G$18),"—",ROUND((1+SQRT(((50*POWER(80,POWER(COS(PI()*MOD(Calculator!$B$36/Calculator!$F$18,1)),2))-$C98)^2+(1500*ABS(SIN(2*PI()*MOD(Calculator!$B$36/Calculator!$F$18,1)))*IF(MOD(Calculator!$B$36/Calculator!$F$18,1)&lt;0.5,-1,1))^2)/((50*POWER(80,POWER(COS(PI()*MOD(Calculator!$B$36/Calculator!$F$18,1)),2))+$C98)^2+(1500*ABS(SIN(2*PI()*MOD(Calculator!$B$36/Calculator!$F$18,1)))*IF(MOD(Calculator!$B$36/Calculator!$F$18,1)&lt;0.5,-1,1))^2)))/(1-SQRT(((50*POWER(80,POWER(COS(PI()*MOD(Calculator!$B$36/Calculator!$F$18,1)),2))-$C98)^2+(1500*ABS(SIN(2*PI()*MOD(Calculator!$B$36/Calculator!$F$18,1)))*IF(MOD(Calculator!$B$36/Calculator!$F$18,1)&lt;0.5,-1,1))^2)/((50*POWER(80,POWER(COS(PI()*MOD(Calculator!$B$36/Calculator!$F$18,1)),2))+$C98)^2+(1500*ABS(SIN(2*PI()*MOD(Calculator!$B$36/Calculator!$F$18,1)))*IF(MOD(Calculator!$B$36/Calculator!$F$18,1)&lt;0.5,-1,1))^2))),2))</f>
        <v>—</v>
      </c>
      <c r="EZ98" s="290" t="str">
        <f aca="false">IF(OR(Calculator!$E$19&lt;&gt;"YES",Calculator!$B$36&lt;Calculator!$G$19),"—",ROUND((1+SQRT(((50*POWER(80,POWER(COS(PI()*MOD(Calculator!$B$36/Calculator!$F$19,1)),2))-$C98)^2+(1500*ABS(SIN(2*PI()*MOD(Calculator!$B$36/Calculator!$F$19,1)))*IF(MOD(Calculator!$B$36/Calculator!$F$19,1)&lt;0.5,-1,1))^2)/((50*POWER(80,POWER(COS(PI()*MOD(Calculator!$B$36/Calculator!$F$19,1)),2))+$C98)^2+(1500*ABS(SIN(2*PI()*MOD(Calculator!$B$36/Calculator!$F$19,1)))*IF(MOD(Calculator!$B$36/Calculator!$F$19,1)&lt;0.5,-1,1))^2)))/(1-SQRT(((50*POWER(80,POWER(COS(PI()*MOD(Calculator!$B$36/Calculator!$F$19,1)),2))-$C98)^2+(1500*ABS(SIN(2*PI()*MOD(Calculator!$B$36/Calculator!$F$19,1)))*IF(MOD(Calculator!$B$36/Calculator!$F$19,1)&lt;0.5,-1,1))^2)/((50*POWER(80,POWER(COS(PI()*MOD(Calculator!$B$36/Calculator!$F$19,1)),2))+$C98)^2+(1500*ABS(SIN(2*PI()*MOD(Calculator!$B$36/Calculator!$F$19,1)))*IF(MOD(Calculator!$B$36/Calculator!$F$19,1)&lt;0.5,-1,1))^2))),2))</f>
        <v>—</v>
      </c>
      <c r="FA98" s="290" t="str">
        <f aca="false">IF(OR(Calculator!$E$20&lt;&gt;"YES",Calculator!$B$36&lt;Calculator!$G$20),"—",ROUND((1+SQRT(((50*POWER(80,POWER(COS(PI()*MOD(Calculator!$B$36/Calculator!$F$20,1)),2))-$C98)^2+(1500*ABS(SIN(2*PI()*MOD(Calculator!$B$36/Calculator!$F$20,1)))*IF(MOD(Calculator!$B$36/Calculator!$F$20,1)&lt;0.5,-1,1))^2)/((50*POWER(80,POWER(COS(PI()*MOD(Calculator!$B$36/Calculator!$F$20,1)),2))+$C98)^2+(1500*ABS(SIN(2*PI()*MOD(Calculator!$B$36/Calculator!$F$20,1)))*IF(MOD(Calculator!$B$36/Calculator!$F$20,1)&lt;0.5,-1,1))^2)))/(1-SQRT(((50*POWER(80,POWER(COS(PI()*MOD(Calculator!$B$36/Calculator!$F$20,1)),2))-$C98)^2+(1500*ABS(SIN(2*PI()*MOD(Calculator!$B$36/Calculator!$F$20,1)))*IF(MOD(Calculator!$B$36/Calculator!$F$20,1)&lt;0.5,-1,1))^2)/((50*POWER(80,POWER(COS(PI()*MOD(Calculator!$B$36/Calculator!$F$20,1)),2))+$C98)^2+(1500*ABS(SIN(2*PI()*MOD(Calculator!$B$36/Calculator!$F$20,1)))*IF(MOD(Calculator!$B$36/Calculator!$F$20,1)&lt;0.5,-1,1))^2))),2))</f>
        <v>—</v>
      </c>
      <c r="FB98" s="290" t="str">
        <f aca="false">IF(OR(Calculator!$E$21&lt;&gt;"YES",Calculator!$B$36&lt;Calculator!$G$21),"—",ROUND((1+SQRT(((50*POWER(80,POWER(COS(PI()*MOD(Calculator!$B$36/Calculator!$F$21,1)),2))-$C98)^2+(1500*ABS(SIN(2*PI()*MOD(Calculator!$B$36/Calculator!$F$21,1)))*IF(MOD(Calculator!$B$36/Calculator!$F$21,1)&lt;0.5,-1,1))^2)/((50*POWER(80,POWER(COS(PI()*MOD(Calculator!$B$36/Calculator!$F$21,1)),2))+$C98)^2+(1500*ABS(SIN(2*PI()*MOD(Calculator!$B$36/Calculator!$F$21,1)))*IF(MOD(Calculator!$B$36/Calculator!$F$21,1)&lt;0.5,-1,1))^2)))/(1-SQRT(((50*POWER(80,POWER(COS(PI()*MOD(Calculator!$B$36/Calculator!$F$21,1)),2))-$C98)^2+(1500*ABS(SIN(2*PI()*MOD(Calculator!$B$36/Calculator!$F$21,1)))*IF(MOD(Calculator!$B$36/Calculator!$F$21,1)&lt;0.5,-1,1))^2)/((50*POWER(80,POWER(COS(PI()*MOD(Calculator!$B$36/Calculator!$F$21,1)),2))+$C98)^2+(1500*ABS(SIN(2*PI()*MOD(Calculator!$B$36/Calculator!$F$21,1)))*IF(MOD(Calculator!$B$36/Calculator!$F$21,1)&lt;0.5,-1,1))^2))),2))</f>
        <v>—</v>
      </c>
      <c r="FC98" s="290" t="str">
        <f aca="false">IF(OR(Calculator!$E$22&lt;&gt;"YES",Calculator!$B$36&lt;Calculator!$G$22),"—",ROUND((1+SQRT(((50*POWER(80,POWER(COS(PI()*MOD(Calculator!$B$36/Calculator!$F$22,1)),2))-$C98)^2+(1500*ABS(SIN(2*PI()*MOD(Calculator!$B$36/Calculator!$F$22,1)))*IF(MOD(Calculator!$B$36/Calculator!$F$22,1)&lt;0.5,-1,1))^2)/((50*POWER(80,POWER(COS(PI()*MOD(Calculator!$B$36/Calculator!$F$22,1)),2))+$C98)^2+(1500*ABS(SIN(2*PI()*MOD(Calculator!$B$36/Calculator!$F$22,1)))*IF(MOD(Calculator!$B$36/Calculator!$F$22,1)&lt;0.5,-1,1))^2)))/(1-SQRT(((50*POWER(80,POWER(COS(PI()*MOD(Calculator!$B$36/Calculator!$F$22,1)),2))-$C98)^2+(1500*ABS(SIN(2*PI()*MOD(Calculator!$B$36/Calculator!$F$22,1)))*IF(MOD(Calculator!$B$36/Calculator!$F$22,1)&lt;0.5,-1,1))^2)/((50*POWER(80,POWER(COS(PI()*MOD(Calculator!$B$36/Calculator!$F$22,1)),2))+$C98)^2+(1500*ABS(SIN(2*PI()*MOD(Calculator!$B$36/Calculator!$F$22,1)))*IF(MOD(Calculator!$B$36/Calculator!$F$22,1)&lt;0.5,-1,1))^2))),2))</f>
        <v>—</v>
      </c>
      <c r="FD98" s="291" t="n">
        <f aca="false">IFERROR(ROUND((IF(ISNUMBER(ES98),ES98,0)+IF(ISNUMBER(ET98),ET98,0)+IF(ISNUMBER(EU98),EU98,0)+IF(ISNUMBER(EV98),EV98,0)+IF(ISNUMBER(EW98),EW98,0)+IF(ISNUMBER(EX98),EX98,0)+IF(ISNUMBER(EY98),EY98,0)+IF(ISNUMBER(EZ98),EZ98,0)+IF(ISNUMBER(FA98),FA98,0)+IF(ISNUMBER(FB98),FB98,0)+IF(ISNUMBER(FC98),FC98,0))/(IF(ISNUMBER(ES98),1,0)+IF(ISNUMBER(ET98),1,0)+IF(ISNUMBER(EU98),1,0)+IF(ISNUMBER(EV98),1,0)+IF(ISNUMBER(EW98),1,0)+IF(ISNUMBER(EX98),1,0)+IF(ISNUMBER(EY98),1,0)+IF(ISNUMBER(EZ98),1,0)+IF(ISNUMBER(FA98),1,0)+IF(ISNUMBER(FB98),1,0)+IF(ISNUMBER(FC98),1,0)),4),"")</f>
        <v>24.865</v>
      </c>
      <c r="FE98" s="290" t="str">
        <f aca="false">IF(OR(Calculator!$E$12&lt;&gt;"YES",Calculator!$B$37&lt;Calculator!$G$12),"—",ROUND((1+SQRT(((50*POWER(80,POWER(COS(PI()*MOD(Calculator!$B$37/Calculator!$F$12,1)),2))-$C98)^2+(1500*ABS(SIN(2*PI()*MOD(Calculator!$B$37/Calculator!$F$12,1)))*IF(MOD(Calculator!$B$37/Calculator!$F$12,1)&lt;0.5,-1,1))^2)/((50*POWER(80,POWER(COS(PI()*MOD(Calculator!$B$37/Calculator!$F$12,1)),2))+$C98)^2+(1500*ABS(SIN(2*PI()*MOD(Calculator!$B$37/Calculator!$F$12,1)))*IF(MOD(Calculator!$B$37/Calculator!$F$12,1)&lt;0.5,-1,1))^2)))/(1-SQRT(((50*POWER(80,POWER(COS(PI()*MOD(Calculator!$B$37/Calculator!$F$12,1)),2))-$C98)^2+(1500*ABS(SIN(2*PI()*MOD(Calculator!$B$37/Calculator!$F$12,1)))*IF(MOD(Calculator!$B$37/Calculator!$F$12,1)&lt;0.5,-1,1))^2)/((50*POWER(80,POWER(COS(PI()*MOD(Calculator!$B$37/Calculator!$F$12,1)),2))+$C98)^2+(1500*ABS(SIN(2*PI()*MOD(Calculator!$B$37/Calculator!$F$12,1)))*IF(MOD(Calculator!$B$37/Calculator!$F$12,1)&lt;0.5,-1,1))^2))),2))</f>
        <v>—</v>
      </c>
      <c r="FF98" s="290" t="str">
        <f aca="false">IF(OR(Calculator!$E$13&lt;&gt;"YES",Calculator!$B$37&lt;Calculator!$G$13),"—",ROUND((1+SQRT(((50*POWER(80,POWER(COS(PI()*MOD(Calculator!$B$37/Calculator!$F$13,1)),2))-$C98)^2+(1500*ABS(SIN(2*PI()*MOD(Calculator!$B$37/Calculator!$F$13,1)))*IF(MOD(Calculator!$B$37/Calculator!$F$13,1)&lt;0.5,-1,1))^2)/((50*POWER(80,POWER(COS(PI()*MOD(Calculator!$B$37/Calculator!$F$13,1)),2))+$C98)^2+(1500*ABS(SIN(2*PI()*MOD(Calculator!$B$37/Calculator!$F$13,1)))*IF(MOD(Calculator!$B$37/Calculator!$F$13,1)&lt;0.5,-1,1))^2)))/(1-SQRT(((50*POWER(80,POWER(COS(PI()*MOD(Calculator!$B$37/Calculator!$F$13,1)),2))-$C98)^2+(1500*ABS(SIN(2*PI()*MOD(Calculator!$B$37/Calculator!$F$13,1)))*IF(MOD(Calculator!$B$37/Calculator!$F$13,1)&lt;0.5,-1,1))^2)/((50*POWER(80,POWER(COS(PI()*MOD(Calculator!$B$37/Calculator!$F$13,1)),2))+$C98)^2+(1500*ABS(SIN(2*PI()*MOD(Calculator!$B$37/Calculator!$F$13,1)))*IF(MOD(Calculator!$B$37/Calculator!$F$13,1)&lt;0.5,-1,1))^2))),2))</f>
        <v>—</v>
      </c>
      <c r="FG98" s="290" t="str">
        <f aca="false">IF(OR(Calculator!$E$14&lt;&gt;"YES",Calculator!$B$37&lt;Calculator!$G$14),"—",ROUND((1+SQRT(((50*POWER(80,POWER(COS(PI()*MOD(Calculator!$B$37/Calculator!$F$14,1)),2))-$C98)^2+(1500*ABS(SIN(2*PI()*MOD(Calculator!$B$37/Calculator!$F$14,1)))*IF(MOD(Calculator!$B$37/Calculator!$F$14,1)&lt;0.5,-1,1))^2)/((50*POWER(80,POWER(COS(PI()*MOD(Calculator!$B$37/Calculator!$F$14,1)),2))+$C98)^2+(1500*ABS(SIN(2*PI()*MOD(Calculator!$B$37/Calculator!$F$14,1)))*IF(MOD(Calculator!$B$37/Calculator!$F$14,1)&lt;0.5,-1,1))^2)))/(1-SQRT(((50*POWER(80,POWER(COS(PI()*MOD(Calculator!$B$37/Calculator!$F$14,1)),2))-$C98)^2+(1500*ABS(SIN(2*PI()*MOD(Calculator!$B$37/Calculator!$F$14,1)))*IF(MOD(Calculator!$B$37/Calculator!$F$14,1)&lt;0.5,-1,1))^2)/((50*POWER(80,POWER(COS(PI()*MOD(Calculator!$B$37/Calculator!$F$14,1)),2))+$C98)^2+(1500*ABS(SIN(2*PI()*MOD(Calculator!$B$37/Calculator!$F$14,1)))*IF(MOD(Calculator!$B$37/Calculator!$F$14,1)&lt;0.5,-1,1))^2))),2))</f>
        <v>—</v>
      </c>
      <c r="FH98" s="290" t="n">
        <f aca="false">IF(OR(Calculator!$E$15&lt;&gt;"YES",Calculator!$B$37&lt;Calculator!$G$15),"—",ROUND((1+SQRT(((50*POWER(80,POWER(COS(PI()*MOD(Calculator!$B$37/Calculator!$F$15,1)),2))-$C98)^2+(1500*ABS(SIN(2*PI()*MOD(Calculator!$B$37/Calculator!$F$15,1)))*IF(MOD(Calculator!$B$37/Calculator!$F$15,1)&lt;0.5,-1,1))^2)/((50*POWER(80,POWER(COS(PI()*MOD(Calculator!$B$37/Calculator!$F$15,1)),2))+$C98)^2+(1500*ABS(SIN(2*PI()*MOD(Calculator!$B$37/Calculator!$F$15,1)))*IF(MOD(Calculator!$B$37/Calculator!$F$15,1)&lt;0.5,-1,1))^2)))/(1-SQRT(((50*POWER(80,POWER(COS(PI()*MOD(Calculator!$B$37/Calculator!$F$15,1)),2))-$C98)^2+(1500*ABS(SIN(2*PI()*MOD(Calculator!$B$37/Calculator!$F$15,1)))*IF(MOD(Calculator!$B$37/Calculator!$F$15,1)&lt;0.5,-1,1))^2)/((50*POWER(80,POWER(COS(PI()*MOD(Calculator!$B$37/Calculator!$F$15,1)),2))+$C98)^2+(1500*ABS(SIN(2*PI()*MOD(Calculator!$B$37/Calculator!$F$15,1)))*IF(MOD(Calculator!$B$37/Calculator!$F$15,1)&lt;0.5,-1,1))^2))),2))</f>
        <v>2.76</v>
      </c>
      <c r="FI98" s="290" t="str">
        <f aca="false">IF(OR(Calculator!$E$16&lt;&gt;"YES",Calculator!$B$37&lt;Calculator!$G$16),"—",ROUND((1+SQRT(((50*POWER(80,POWER(COS(PI()*MOD(Calculator!$B$37/Calculator!$F$16,1)),2))-$C98)^2+(1500*ABS(SIN(2*PI()*MOD(Calculator!$B$37/Calculator!$F$16,1)))*IF(MOD(Calculator!$B$37/Calculator!$F$16,1)&lt;0.5,-1,1))^2)/((50*POWER(80,POWER(COS(PI()*MOD(Calculator!$B$37/Calculator!$F$16,1)),2))+$C98)^2+(1500*ABS(SIN(2*PI()*MOD(Calculator!$B$37/Calculator!$F$16,1)))*IF(MOD(Calculator!$B$37/Calculator!$F$16,1)&lt;0.5,-1,1))^2)))/(1-SQRT(((50*POWER(80,POWER(COS(PI()*MOD(Calculator!$B$37/Calculator!$F$16,1)),2))-$C98)^2+(1500*ABS(SIN(2*PI()*MOD(Calculator!$B$37/Calculator!$F$16,1)))*IF(MOD(Calculator!$B$37/Calculator!$F$16,1)&lt;0.5,-1,1))^2)/((50*POWER(80,POWER(COS(PI()*MOD(Calculator!$B$37/Calculator!$F$16,1)),2))+$C98)^2+(1500*ABS(SIN(2*PI()*MOD(Calculator!$B$37/Calculator!$F$16,1)))*IF(MOD(Calculator!$B$37/Calculator!$F$16,1)&lt;0.5,-1,1))^2))),2))</f>
        <v>—</v>
      </c>
      <c r="FJ98" s="290" t="n">
        <f aca="false">IF(OR(Calculator!$E$17&lt;&gt;"YES",Calculator!$B$37&lt;Calculator!$G$17),"—",ROUND((1+SQRT(((50*POWER(80,POWER(COS(PI()*MOD(Calculator!$B$37/Calculator!$F$17,1)),2))-$C98)^2+(1500*ABS(SIN(2*PI()*MOD(Calculator!$B$37/Calculator!$F$17,1)))*IF(MOD(Calculator!$B$37/Calculator!$F$17,1)&lt;0.5,-1,1))^2)/((50*POWER(80,POWER(COS(PI()*MOD(Calculator!$B$37/Calculator!$F$17,1)),2))+$C98)^2+(1500*ABS(SIN(2*PI()*MOD(Calculator!$B$37/Calculator!$F$17,1)))*IF(MOD(Calculator!$B$37/Calculator!$F$17,1)&lt;0.5,-1,1))^2)))/(1-SQRT(((50*POWER(80,POWER(COS(PI()*MOD(Calculator!$B$37/Calculator!$F$17,1)),2))-$C98)^2+(1500*ABS(SIN(2*PI()*MOD(Calculator!$B$37/Calculator!$F$17,1)))*IF(MOD(Calculator!$B$37/Calculator!$F$17,1)&lt;0.5,-1,1))^2)/((50*POWER(80,POWER(COS(PI()*MOD(Calculator!$B$37/Calculator!$F$17,1)),2))+$C98)^2+(1500*ABS(SIN(2*PI()*MOD(Calculator!$B$37/Calculator!$F$17,1)))*IF(MOD(Calculator!$B$37/Calculator!$F$17,1)&lt;0.5,-1,1))^2))),2))</f>
        <v>18.58</v>
      </c>
      <c r="FK98" s="290" t="str">
        <f aca="false">IF(OR(Calculator!$E$18&lt;&gt;"YES",Calculator!$B$37&lt;Calculator!$G$18),"—",ROUND((1+SQRT(((50*POWER(80,POWER(COS(PI()*MOD(Calculator!$B$37/Calculator!$F$18,1)),2))-$C98)^2+(1500*ABS(SIN(2*PI()*MOD(Calculator!$B$37/Calculator!$F$18,1)))*IF(MOD(Calculator!$B$37/Calculator!$F$18,1)&lt;0.5,-1,1))^2)/((50*POWER(80,POWER(COS(PI()*MOD(Calculator!$B$37/Calculator!$F$18,1)),2))+$C98)^2+(1500*ABS(SIN(2*PI()*MOD(Calculator!$B$37/Calculator!$F$18,1)))*IF(MOD(Calculator!$B$37/Calculator!$F$18,1)&lt;0.5,-1,1))^2)))/(1-SQRT(((50*POWER(80,POWER(COS(PI()*MOD(Calculator!$B$37/Calculator!$F$18,1)),2))-$C98)^2+(1500*ABS(SIN(2*PI()*MOD(Calculator!$B$37/Calculator!$F$18,1)))*IF(MOD(Calculator!$B$37/Calculator!$F$18,1)&lt;0.5,-1,1))^2)/((50*POWER(80,POWER(COS(PI()*MOD(Calculator!$B$37/Calculator!$F$18,1)),2))+$C98)^2+(1500*ABS(SIN(2*PI()*MOD(Calculator!$B$37/Calculator!$F$18,1)))*IF(MOD(Calculator!$B$37/Calculator!$F$18,1)&lt;0.5,-1,1))^2))),2))</f>
        <v>—</v>
      </c>
      <c r="FL98" s="290" t="str">
        <f aca="false">IF(OR(Calculator!$E$19&lt;&gt;"YES",Calculator!$B$37&lt;Calculator!$G$19),"—",ROUND((1+SQRT(((50*POWER(80,POWER(COS(PI()*MOD(Calculator!$B$37/Calculator!$F$19,1)),2))-$C98)^2+(1500*ABS(SIN(2*PI()*MOD(Calculator!$B$37/Calculator!$F$19,1)))*IF(MOD(Calculator!$B$37/Calculator!$F$19,1)&lt;0.5,-1,1))^2)/((50*POWER(80,POWER(COS(PI()*MOD(Calculator!$B$37/Calculator!$F$19,1)),2))+$C98)^2+(1500*ABS(SIN(2*PI()*MOD(Calculator!$B$37/Calculator!$F$19,1)))*IF(MOD(Calculator!$B$37/Calculator!$F$19,1)&lt;0.5,-1,1))^2)))/(1-SQRT(((50*POWER(80,POWER(COS(PI()*MOD(Calculator!$B$37/Calculator!$F$19,1)),2))-$C98)^2+(1500*ABS(SIN(2*PI()*MOD(Calculator!$B$37/Calculator!$F$19,1)))*IF(MOD(Calculator!$B$37/Calculator!$F$19,1)&lt;0.5,-1,1))^2)/((50*POWER(80,POWER(COS(PI()*MOD(Calculator!$B$37/Calculator!$F$19,1)),2))+$C98)^2+(1500*ABS(SIN(2*PI()*MOD(Calculator!$B$37/Calculator!$F$19,1)))*IF(MOD(Calculator!$B$37/Calculator!$F$19,1)&lt;0.5,-1,1))^2))),2))</f>
        <v>—</v>
      </c>
      <c r="FM98" s="290" t="str">
        <f aca="false">IF(OR(Calculator!$E$20&lt;&gt;"YES",Calculator!$B$37&lt;Calculator!$G$20),"—",ROUND((1+SQRT(((50*POWER(80,POWER(COS(PI()*MOD(Calculator!$B$37/Calculator!$F$20,1)),2))-$C98)^2+(1500*ABS(SIN(2*PI()*MOD(Calculator!$B$37/Calculator!$F$20,1)))*IF(MOD(Calculator!$B$37/Calculator!$F$20,1)&lt;0.5,-1,1))^2)/((50*POWER(80,POWER(COS(PI()*MOD(Calculator!$B$37/Calculator!$F$20,1)),2))+$C98)^2+(1500*ABS(SIN(2*PI()*MOD(Calculator!$B$37/Calculator!$F$20,1)))*IF(MOD(Calculator!$B$37/Calculator!$F$20,1)&lt;0.5,-1,1))^2)))/(1-SQRT(((50*POWER(80,POWER(COS(PI()*MOD(Calculator!$B$37/Calculator!$F$20,1)),2))-$C98)^2+(1500*ABS(SIN(2*PI()*MOD(Calculator!$B$37/Calculator!$F$20,1)))*IF(MOD(Calculator!$B$37/Calculator!$F$20,1)&lt;0.5,-1,1))^2)/((50*POWER(80,POWER(COS(PI()*MOD(Calculator!$B$37/Calculator!$F$20,1)),2))+$C98)^2+(1500*ABS(SIN(2*PI()*MOD(Calculator!$B$37/Calculator!$F$20,1)))*IF(MOD(Calculator!$B$37/Calculator!$F$20,1)&lt;0.5,-1,1))^2))),2))</f>
        <v>—</v>
      </c>
      <c r="FN98" s="290" t="str">
        <f aca="false">IF(OR(Calculator!$E$21&lt;&gt;"YES",Calculator!$B$37&lt;Calculator!$G$21),"—",ROUND((1+SQRT(((50*POWER(80,POWER(COS(PI()*MOD(Calculator!$B$37/Calculator!$F$21,1)),2))-$C98)^2+(1500*ABS(SIN(2*PI()*MOD(Calculator!$B$37/Calculator!$F$21,1)))*IF(MOD(Calculator!$B$37/Calculator!$F$21,1)&lt;0.5,-1,1))^2)/((50*POWER(80,POWER(COS(PI()*MOD(Calculator!$B$37/Calculator!$F$21,1)),2))+$C98)^2+(1500*ABS(SIN(2*PI()*MOD(Calculator!$B$37/Calculator!$F$21,1)))*IF(MOD(Calculator!$B$37/Calculator!$F$21,1)&lt;0.5,-1,1))^2)))/(1-SQRT(((50*POWER(80,POWER(COS(PI()*MOD(Calculator!$B$37/Calculator!$F$21,1)),2))-$C98)^2+(1500*ABS(SIN(2*PI()*MOD(Calculator!$B$37/Calculator!$F$21,1)))*IF(MOD(Calculator!$B$37/Calculator!$F$21,1)&lt;0.5,-1,1))^2)/((50*POWER(80,POWER(COS(PI()*MOD(Calculator!$B$37/Calculator!$F$21,1)),2))+$C98)^2+(1500*ABS(SIN(2*PI()*MOD(Calculator!$B$37/Calculator!$F$21,1)))*IF(MOD(Calculator!$B$37/Calculator!$F$21,1)&lt;0.5,-1,1))^2))),2))</f>
        <v>—</v>
      </c>
      <c r="FO98" s="290" t="str">
        <f aca="false">IF(OR(Calculator!$E$22&lt;&gt;"YES",Calculator!$B$37&lt;Calculator!$G$22),"—",ROUND((1+SQRT(((50*POWER(80,POWER(COS(PI()*MOD(Calculator!$B$37/Calculator!$F$22,1)),2))-$C98)^2+(1500*ABS(SIN(2*PI()*MOD(Calculator!$B$37/Calculator!$F$22,1)))*IF(MOD(Calculator!$B$37/Calculator!$F$22,1)&lt;0.5,-1,1))^2)/((50*POWER(80,POWER(COS(PI()*MOD(Calculator!$B$37/Calculator!$F$22,1)),2))+$C98)^2+(1500*ABS(SIN(2*PI()*MOD(Calculator!$B$37/Calculator!$F$22,1)))*IF(MOD(Calculator!$B$37/Calculator!$F$22,1)&lt;0.5,-1,1))^2)))/(1-SQRT(((50*POWER(80,POWER(COS(PI()*MOD(Calculator!$B$37/Calculator!$F$22,1)),2))-$C98)^2+(1500*ABS(SIN(2*PI()*MOD(Calculator!$B$37/Calculator!$F$22,1)))*IF(MOD(Calculator!$B$37/Calculator!$F$22,1)&lt;0.5,-1,1))^2)/((50*POWER(80,POWER(COS(PI()*MOD(Calculator!$B$37/Calculator!$F$22,1)),2))+$C98)^2+(1500*ABS(SIN(2*PI()*MOD(Calculator!$B$37/Calculator!$F$22,1)))*IF(MOD(Calculator!$B$37/Calculator!$F$22,1)&lt;0.5,-1,1))^2))),2))</f>
        <v>—</v>
      </c>
      <c r="FP98" s="291" t="n">
        <f aca="false">IFERROR(ROUND((IF(ISNUMBER(FE98),FE98,0)+IF(ISNUMBER(FF98),FF98,0)+IF(ISNUMBER(FG98),FG98,0)+IF(ISNUMBER(FH98),FH98,0)+IF(ISNUMBER(FI98),FI98,0)+IF(ISNUMBER(FJ98),FJ98,0)+IF(ISNUMBER(FK98),FK98,0)+IF(ISNUMBER(FL98),FL98,0)+IF(ISNUMBER(FM98),FM98,0)+IF(ISNUMBER(FN98),FN98,0)+IF(ISNUMBER(FO98),FO98,0))/(IF(ISNUMBER(FE98),1,0)+IF(ISNUMBER(FF98),1,0)+IF(ISNUMBER(FG98),1,0)+IF(ISNUMBER(FH98),1,0)+IF(ISNUMBER(FI98),1,0)+IF(ISNUMBER(FJ98),1,0)+IF(ISNUMBER(FK98),1,0)+IF(ISNUMBER(FL98),1,0)+IF(ISNUMBER(FM98),1,0)+IF(ISNUMBER(FN98),1,0)+IF(ISNUMBER(FO98),1,0)),4),"")</f>
        <v>10.67</v>
      </c>
      <c r="FQ98" s="290" t="str">
        <f aca="false">IF(OR(Calculator!$E$12&lt;&gt;"YES",Calculator!$B$38&lt;Calculator!$G$12),"—",ROUND((1+SQRT(((50*POWER(80,POWER(COS(PI()*MOD(Calculator!$B$38/Calculator!$F$12,1)),2))-$C98)^2+(1500*ABS(SIN(2*PI()*MOD(Calculator!$B$38/Calculator!$F$12,1)))*IF(MOD(Calculator!$B$38/Calculator!$F$12,1)&lt;0.5,-1,1))^2)/((50*POWER(80,POWER(COS(PI()*MOD(Calculator!$B$38/Calculator!$F$12,1)),2))+$C98)^2+(1500*ABS(SIN(2*PI()*MOD(Calculator!$B$38/Calculator!$F$12,1)))*IF(MOD(Calculator!$B$38/Calculator!$F$12,1)&lt;0.5,-1,1))^2)))/(1-SQRT(((50*POWER(80,POWER(COS(PI()*MOD(Calculator!$B$38/Calculator!$F$12,1)),2))-$C98)^2+(1500*ABS(SIN(2*PI()*MOD(Calculator!$B$38/Calculator!$F$12,1)))*IF(MOD(Calculator!$B$38/Calculator!$F$12,1)&lt;0.5,-1,1))^2)/((50*POWER(80,POWER(COS(PI()*MOD(Calculator!$B$38/Calculator!$F$12,1)),2))+$C98)^2+(1500*ABS(SIN(2*PI()*MOD(Calculator!$B$38/Calculator!$F$12,1)))*IF(MOD(Calculator!$B$38/Calculator!$F$12,1)&lt;0.5,-1,1))^2))),2))</f>
        <v>—</v>
      </c>
      <c r="FR98" s="290" t="str">
        <f aca="false">IF(OR(Calculator!$E$13&lt;&gt;"YES",Calculator!$B$38&lt;Calculator!$G$13),"—",ROUND((1+SQRT(((50*POWER(80,POWER(COS(PI()*MOD(Calculator!$B$38/Calculator!$F$13,1)),2))-$C98)^2+(1500*ABS(SIN(2*PI()*MOD(Calculator!$B$38/Calculator!$F$13,1)))*IF(MOD(Calculator!$B$38/Calculator!$F$13,1)&lt;0.5,-1,1))^2)/((50*POWER(80,POWER(COS(PI()*MOD(Calculator!$B$38/Calculator!$F$13,1)),2))+$C98)^2+(1500*ABS(SIN(2*PI()*MOD(Calculator!$B$38/Calculator!$F$13,1)))*IF(MOD(Calculator!$B$38/Calculator!$F$13,1)&lt;0.5,-1,1))^2)))/(1-SQRT(((50*POWER(80,POWER(COS(PI()*MOD(Calculator!$B$38/Calculator!$F$13,1)),2))-$C98)^2+(1500*ABS(SIN(2*PI()*MOD(Calculator!$B$38/Calculator!$F$13,1)))*IF(MOD(Calculator!$B$38/Calculator!$F$13,1)&lt;0.5,-1,1))^2)/((50*POWER(80,POWER(COS(PI()*MOD(Calculator!$B$38/Calculator!$F$13,1)),2))+$C98)^2+(1500*ABS(SIN(2*PI()*MOD(Calculator!$B$38/Calculator!$F$13,1)))*IF(MOD(Calculator!$B$38/Calculator!$F$13,1)&lt;0.5,-1,1))^2))),2))</f>
        <v>—</v>
      </c>
      <c r="FS98" s="290" t="str">
        <f aca="false">IF(OR(Calculator!$E$14&lt;&gt;"YES",Calculator!$B$38&lt;Calculator!$G$14),"—",ROUND((1+SQRT(((50*POWER(80,POWER(COS(PI()*MOD(Calculator!$B$38/Calculator!$F$14,1)),2))-$C98)^2+(1500*ABS(SIN(2*PI()*MOD(Calculator!$B$38/Calculator!$F$14,1)))*IF(MOD(Calculator!$B$38/Calculator!$F$14,1)&lt;0.5,-1,1))^2)/((50*POWER(80,POWER(COS(PI()*MOD(Calculator!$B$38/Calculator!$F$14,1)),2))+$C98)^2+(1500*ABS(SIN(2*PI()*MOD(Calculator!$B$38/Calculator!$F$14,1)))*IF(MOD(Calculator!$B$38/Calculator!$F$14,1)&lt;0.5,-1,1))^2)))/(1-SQRT(((50*POWER(80,POWER(COS(PI()*MOD(Calculator!$B$38/Calculator!$F$14,1)),2))-$C98)^2+(1500*ABS(SIN(2*PI()*MOD(Calculator!$B$38/Calculator!$F$14,1)))*IF(MOD(Calculator!$B$38/Calculator!$F$14,1)&lt;0.5,-1,1))^2)/((50*POWER(80,POWER(COS(PI()*MOD(Calculator!$B$38/Calculator!$F$14,1)),2))+$C98)^2+(1500*ABS(SIN(2*PI()*MOD(Calculator!$B$38/Calculator!$F$14,1)))*IF(MOD(Calculator!$B$38/Calculator!$F$14,1)&lt;0.5,-1,1))^2))),2))</f>
        <v>—</v>
      </c>
      <c r="FT98" s="290" t="n">
        <f aca="false">IF(OR(Calculator!$E$15&lt;&gt;"YES",Calculator!$B$38&lt;Calculator!$G$15),"—",ROUND((1+SQRT(((50*POWER(80,POWER(COS(PI()*MOD(Calculator!$B$38/Calculator!$F$15,1)),2))-$C98)^2+(1500*ABS(SIN(2*PI()*MOD(Calculator!$B$38/Calculator!$F$15,1)))*IF(MOD(Calculator!$B$38/Calculator!$F$15,1)&lt;0.5,-1,1))^2)/((50*POWER(80,POWER(COS(PI()*MOD(Calculator!$B$38/Calculator!$F$15,1)),2))+$C98)^2+(1500*ABS(SIN(2*PI()*MOD(Calculator!$B$38/Calculator!$F$15,1)))*IF(MOD(Calculator!$B$38/Calculator!$F$15,1)&lt;0.5,-1,1))^2)))/(1-SQRT(((50*POWER(80,POWER(COS(PI()*MOD(Calculator!$B$38/Calculator!$F$15,1)),2))-$C98)^2+(1500*ABS(SIN(2*PI()*MOD(Calculator!$B$38/Calculator!$F$15,1)))*IF(MOD(Calculator!$B$38/Calculator!$F$15,1)&lt;0.5,-1,1))^2)/((50*POWER(80,POWER(COS(PI()*MOD(Calculator!$B$38/Calculator!$F$15,1)),2))+$C98)^2+(1500*ABS(SIN(2*PI()*MOD(Calculator!$B$38/Calculator!$F$15,1)))*IF(MOD(Calculator!$B$38/Calculator!$F$15,1)&lt;0.5,-1,1))^2))),2))</f>
        <v>2.54</v>
      </c>
      <c r="FU98" s="290" t="str">
        <f aca="false">IF(OR(Calculator!$E$16&lt;&gt;"YES",Calculator!$B$38&lt;Calculator!$G$16),"—",ROUND((1+SQRT(((50*POWER(80,POWER(COS(PI()*MOD(Calculator!$B$38/Calculator!$F$16,1)),2))-$C98)^2+(1500*ABS(SIN(2*PI()*MOD(Calculator!$B$38/Calculator!$F$16,1)))*IF(MOD(Calculator!$B$38/Calculator!$F$16,1)&lt;0.5,-1,1))^2)/((50*POWER(80,POWER(COS(PI()*MOD(Calculator!$B$38/Calculator!$F$16,1)),2))+$C98)^2+(1500*ABS(SIN(2*PI()*MOD(Calculator!$B$38/Calculator!$F$16,1)))*IF(MOD(Calculator!$B$38/Calculator!$F$16,1)&lt;0.5,-1,1))^2)))/(1-SQRT(((50*POWER(80,POWER(COS(PI()*MOD(Calculator!$B$38/Calculator!$F$16,1)),2))-$C98)^2+(1500*ABS(SIN(2*PI()*MOD(Calculator!$B$38/Calculator!$F$16,1)))*IF(MOD(Calculator!$B$38/Calculator!$F$16,1)&lt;0.5,-1,1))^2)/((50*POWER(80,POWER(COS(PI()*MOD(Calculator!$B$38/Calculator!$F$16,1)),2))+$C98)^2+(1500*ABS(SIN(2*PI()*MOD(Calculator!$B$38/Calculator!$F$16,1)))*IF(MOD(Calculator!$B$38/Calculator!$F$16,1)&lt;0.5,-1,1))^2))),2))</f>
        <v>—</v>
      </c>
      <c r="FV98" s="290" t="n">
        <f aca="false">IF(OR(Calculator!$E$17&lt;&gt;"YES",Calculator!$B$38&lt;Calculator!$G$17),"—",ROUND((1+SQRT(((50*POWER(80,POWER(COS(PI()*MOD(Calculator!$B$38/Calculator!$F$17,1)),2))-$C98)^2+(1500*ABS(SIN(2*PI()*MOD(Calculator!$B$38/Calculator!$F$17,1)))*IF(MOD(Calculator!$B$38/Calculator!$F$17,1)&lt;0.5,-1,1))^2)/((50*POWER(80,POWER(COS(PI()*MOD(Calculator!$B$38/Calculator!$F$17,1)),2))+$C98)^2+(1500*ABS(SIN(2*PI()*MOD(Calculator!$B$38/Calculator!$F$17,1)))*IF(MOD(Calculator!$B$38/Calculator!$F$17,1)&lt;0.5,-1,1))^2)))/(1-SQRT(((50*POWER(80,POWER(COS(PI()*MOD(Calculator!$B$38/Calculator!$F$17,1)),2))-$C98)^2+(1500*ABS(SIN(2*PI()*MOD(Calculator!$B$38/Calculator!$F$17,1)))*IF(MOD(Calculator!$B$38/Calculator!$F$17,1)&lt;0.5,-1,1))^2)/((50*POWER(80,POWER(COS(PI()*MOD(Calculator!$B$38/Calculator!$F$17,1)),2))+$C98)^2+(1500*ABS(SIN(2*PI()*MOD(Calculator!$B$38/Calculator!$F$17,1)))*IF(MOD(Calculator!$B$38/Calculator!$F$17,1)&lt;0.5,-1,1))^2))),2))</f>
        <v>23.73</v>
      </c>
      <c r="FW98" s="290" t="str">
        <f aca="false">IF(OR(Calculator!$E$18&lt;&gt;"YES",Calculator!$B$38&lt;Calculator!$G$18),"—",ROUND((1+SQRT(((50*POWER(80,POWER(COS(PI()*MOD(Calculator!$B$38/Calculator!$F$18,1)),2))-$C98)^2+(1500*ABS(SIN(2*PI()*MOD(Calculator!$B$38/Calculator!$F$18,1)))*IF(MOD(Calculator!$B$38/Calculator!$F$18,1)&lt;0.5,-1,1))^2)/((50*POWER(80,POWER(COS(PI()*MOD(Calculator!$B$38/Calculator!$F$18,1)),2))+$C98)^2+(1500*ABS(SIN(2*PI()*MOD(Calculator!$B$38/Calculator!$F$18,1)))*IF(MOD(Calculator!$B$38/Calculator!$F$18,1)&lt;0.5,-1,1))^2)))/(1-SQRT(((50*POWER(80,POWER(COS(PI()*MOD(Calculator!$B$38/Calculator!$F$18,1)),2))-$C98)^2+(1500*ABS(SIN(2*PI()*MOD(Calculator!$B$38/Calculator!$F$18,1)))*IF(MOD(Calculator!$B$38/Calculator!$F$18,1)&lt;0.5,-1,1))^2)/((50*POWER(80,POWER(COS(PI()*MOD(Calculator!$B$38/Calculator!$F$18,1)),2))+$C98)^2+(1500*ABS(SIN(2*PI()*MOD(Calculator!$B$38/Calculator!$F$18,1)))*IF(MOD(Calculator!$B$38/Calculator!$F$18,1)&lt;0.5,-1,1))^2))),2))</f>
        <v>—</v>
      </c>
      <c r="FX98" s="290" t="str">
        <f aca="false">IF(OR(Calculator!$E$19&lt;&gt;"YES",Calculator!$B$38&lt;Calculator!$G$19),"—",ROUND((1+SQRT(((50*POWER(80,POWER(COS(PI()*MOD(Calculator!$B$38/Calculator!$F$19,1)),2))-$C98)^2+(1500*ABS(SIN(2*PI()*MOD(Calculator!$B$38/Calculator!$F$19,1)))*IF(MOD(Calculator!$B$38/Calculator!$F$19,1)&lt;0.5,-1,1))^2)/((50*POWER(80,POWER(COS(PI()*MOD(Calculator!$B$38/Calculator!$F$19,1)),2))+$C98)^2+(1500*ABS(SIN(2*PI()*MOD(Calculator!$B$38/Calculator!$F$19,1)))*IF(MOD(Calculator!$B$38/Calculator!$F$19,1)&lt;0.5,-1,1))^2)))/(1-SQRT(((50*POWER(80,POWER(COS(PI()*MOD(Calculator!$B$38/Calculator!$F$19,1)),2))-$C98)^2+(1500*ABS(SIN(2*PI()*MOD(Calculator!$B$38/Calculator!$F$19,1)))*IF(MOD(Calculator!$B$38/Calculator!$F$19,1)&lt;0.5,-1,1))^2)/((50*POWER(80,POWER(COS(PI()*MOD(Calculator!$B$38/Calculator!$F$19,1)),2))+$C98)^2+(1500*ABS(SIN(2*PI()*MOD(Calculator!$B$38/Calculator!$F$19,1)))*IF(MOD(Calculator!$B$38/Calculator!$F$19,1)&lt;0.5,-1,1))^2))),2))</f>
        <v>—</v>
      </c>
      <c r="FY98" s="290" t="str">
        <f aca="false">IF(OR(Calculator!$E$20&lt;&gt;"YES",Calculator!$B$38&lt;Calculator!$G$20),"—",ROUND((1+SQRT(((50*POWER(80,POWER(COS(PI()*MOD(Calculator!$B$38/Calculator!$F$20,1)),2))-$C98)^2+(1500*ABS(SIN(2*PI()*MOD(Calculator!$B$38/Calculator!$F$20,1)))*IF(MOD(Calculator!$B$38/Calculator!$F$20,1)&lt;0.5,-1,1))^2)/((50*POWER(80,POWER(COS(PI()*MOD(Calculator!$B$38/Calculator!$F$20,1)),2))+$C98)^2+(1500*ABS(SIN(2*PI()*MOD(Calculator!$B$38/Calculator!$F$20,1)))*IF(MOD(Calculator!$B$38/Calculator!$F$20,1)&lt;0.5,-1,1))^2)))/(1-SQRT(((50*POWER(80,POWER(COS(PI()*MOD(Calculator!$B$38/Calculator!$F$20,1)),2))-$C98)^2+(1500*ABS(SIN(2*PI()*MOD(Calculator!$B$38/Calculator!$F$20,1)))*IF(MOD(Calculator!$B$38/Calculator!$F$20,1)&lt;0.5,-1,1))^2)/((50*POWER(80,POWER(COS(PI()*MOD(Calculator!$B$38/Calculator!$F$20,1)),2))+$C98)^2+(1500*ABS(SIN(2*PI()*MOD(Calculator!$B$38/Calculator!$F$20,1)))*IF(MOD(Calculator!$B$38/Calculator!$F$20,1)&lt;0.5,-1,1))^2))),2))</f>
        <v>—</v>
      </c>
      <c r="FZ98" s="290" t="str">
        <f aca="false">IF(OR(Calculator!$E$21&lt;&gt;"YES",Calculator!$B$38&lt;Calculator!$G$21),"—",ROUND((1+SQRT(((50*POWER(80,POWER(COS(PI()*MOD(Calculator!$B$38/Calculator!$F$21,1)),2))-$C98)^2+(1500*ABS(SIN(2*PI()*MOD(Calculator!$B$38/Calculator!$F$21,1)))*IF(MOD(Calculator!$B$38/Calculator!$F$21,1)&lt;0.5,-1,1))^2)/((50*POWER(80,POWER(COS(PI()*MOD(Calculator!$B$38/Calculator!$F$21,1)),2))+$C98)^2+(1500*ABS(SIN(2*PI()*MOD(Calculator!$B$38/Calculator!$F$21,1)))*IF(MOD(Calculator!$B$38/Calculator!$F$21,1)&lt;0.5,-1,1))^2)))/(1-SQRT(((50*POWER(80,POWER(COS(PI()*MOD(Calculator!$B$38/Calculator!$F$21,1)),2))-$C98)^2+(1500*ABS(SIN(2*PI()*MOD(Calculator!$B$38/Calculator!$F$21,1)))*IF(MOD(Calculator!$B$38/Calculator!$F$21,1)&lt;0.5,-1,1))^2)/((50*POWER(80,POWER(COS(PI()*MOD(Calculator!$B$38/Calculator!$F$21,1)),2))+$C98)^2+(1500*ABS(SIN(2*PI()*MOD(Calculator!$B$38/Calculator!$F$21,1)))*IF(MOD(Calculator!$B$38/Calculator!$F$21,1)&lt;0.5,-1,1))^2))),2))</f>
        <v>—</v>
      </c>
      <c r="GA98" s="290" t="str">
        <f aca="false">IF(OR(Calculator!$E$22&lt;&gt;"YES",Calculator!$B$38&lt;Calculator!$G$22),"—",ROUND((1+SQRT(((50*POWER(80,POWER(COS(PI()*MOD(Calculator!$B$38/Calculator!$F$22,1)),2))-$C98)^2+(1500*ABS(SIN(2*PI()*MOD(Calculator!$B$38/Calculator!$F$22,1)))*IF(MOD(Calculator!$B$38/Calculator!$F$22,1)&lt;0.5,-1,1))^2)/((50*POWER(80,POWER(COS(PI()*MOD(Calculator!$B$38/Calculator!$F$22,1)),2))+$C98)^2+(1500*ABS(SIN(2*PI()*MOD(Calculator!$B$38/Calculator!$F$22,1)))*IF(MOD(Calculator!$B$38/Calculator!$F$22,1)&lt;0.5,-1,1))^2)))/(1-SQRT(((50*POWER(80,POWER(COS(PI()*MOD(Calculator!$B$38/Calculator!$F$22,1)),2))-$C98)^2+(1500*ABS(SIN(2*PI()*MOD(Calculator!$B$38/Calculator!$F$22,1)))*IF(MOD(Calculator!$B$38/Calculator!$F$22,1)&lt;0.5,-1,1))^2)/((50*POWER(80,POWER(COS(PI()*MOD(Calculator!$B$38/Calculator!$F$22,1)),2))+$C98)^2+(1500*ABS(SIN(2*PI()*MOD(Calculator!$B$38/Calculator!$F$22,1)))*IF(MOD(Calculator!$B$38/Calculator!$F$22,1)&lt;0.5,-1,1))^2))),2))</f>
        <v>—</v>
      </c>
      <c r="GB98" s="291" t="n">
        <f aca="false">IFERROR(ROUND((IF(ISNUMBER(FQ98),FQ98,0)+IF(ISNUMBER(FR98),FR98,0)+IF(ISNUMBER(FS98),FS98,0)+IF(ISNUMBER(FT98),FT98,0)+IF(ISNUMBER(FU98),FU98,0)+IF(ISNUMBER(FV98),FV98,0)+IF(ISNUMBER(FW98),FW98,0)+IF(ISNUMBER(FX98),FX98,0)+IF(ISNUMBER(FY98),FY98,0)+IF(ISNUMBER(FZ98),FZ98,0)+IF(ISNUMBER(GA98),GA98,0))/(IF(ISNUMBER(FQ98),1,0)+IF(ISNUMBER(FR98),1,0)+IF(ISNUMBER(FS98),1,0)+IF(ISNUMBER(FT98),1,0)+IF(ISNUMBER(FU98),1,0)+IF(ISNUMBER(FV98),1,0)+IF(ISNUMBER(FW98),1,0)+IF(ISNUMBER(FX98),1,0)+IF(ISNUMBER(FY98),1,0)+IF(ISNUMBER(FZ98),1,0)+IF(ISNUMBER(GA98),1,0)),4),"")</f>
        <v>13.135</v>
      </c>
      <c r="GD98" s="253" t="str">
        <f aca="false">IF(OR(Calculator!$E$12&lt;&gt;"YES",Calculator!$B$34&lt;Calculator!$G$12),"—",ROUND((1+SQRT(((50*POWER(80,POWER(COS(PI()*MOD(Calculator!$B$34/Calculator!$F$12,1)),2))+MIN(500,MAX(30,100*EXP(-0.3*'VSWR Calculator'!$C$24)*(1+3*ABS(MOD('VSWR Calculator'!$C$23/Calculator!$F$12/2,1)-0.5))))/'VSWR Calculator'!$C$25)-$C98)^2+(1500*ABS(SIN(2*PI()*MOD(Calculator!$B$34/Calculator!$F$12,1)))*IF(MOD(Calculator!$B$34/Calculator!$F$12,1)&lt;0.5,-1,1))^2)/SQRT(((50*POWER(80,POWER(COS(PI()*MOD(Calculator!$B$34/Calculator!$F$12,1)),2))+MIN(500,MAX(30,100*EXP(-0.3*'VSWR Calculator'!$C$24)*(1+3*ABS(MOD('VSWR Calculator'!$C$23/Calculator!$F$12/2,1)-0.5))))/'VSWR Calculator'!$C$25)+$C98)^2+(1500*ABS(SIN(2*PI()*MOD(Calculator!$B$34/Calculator!$F$12,1)))*IF(MOD(Calculator!$B$34/Calculator!$F$12,1)&lt;0.5,-1,1))^2))/(1-SQRT(((50*POWER(80,POWER(COS(PI()*MOD(Calculator!$B$34/Calculator!$F$12,1)),2))+MIN(500,MAX(30,100*EXP(-0.3*'VSWR Calculator'!$C$24)*(1+3*ABS(MOD('VSWR Calculator'!$C$23/Calculator!$F$12/2,1)-0.5))))/'VSWR Calculator'!$C$25)-$C98)^2+(1500*ABS(SIN(2*PI()*MOD(Calculator!$B$34/Calculator!$F$12,1)))*IF(MOD(Calculator!$B$34/Calculator!$F$12,1)&lt;0.5,-1,1))^2)/SQRT(((50*POWER(80,POWER(COS(PI()*MOD(Calculator!$B$34/Calculator!$F$12,1)),2))+MIN(500,MAX(30,100*EXP(-0.3*'VSWR Calculator'!$C$24)*(1+3*ABS(MOD('VSWR Calculator'!$C$23/Calculator!$F$12/2,1)-0.5))))/'VSWR Calculator'!$C$25)+$C98)^2+(1500*ABS(SIN(2*PI()*MOD(Calculator!$B$34/Calculator!$F$12,1)))*IF(MOD(Calculator!$B$34/Calculator!$F$12,1)&lt;0.5,-1,1))^2)),2))</f>
        <v>—</v>
      </c>
      <c r="GE98" s="253" t="str">
        <f aca="false">IF(OR(Calculator!$E$13&lt;&gt;"YES",Calculator!$B$34&lt;Calculator!$G$13),"—",ROUND((1+SQRT(((50*POWER(80,POWER(COS(PI()*MOD(Calculator!$B$34/Calculator!$F$13,1)),2))+MIN(500,MAX(30,100*EXP(-0.3*'VSWR Calculator'!$C$24)*(1+3*ABS(MOD('VSWR Calculator'!$C$23/Calculator!$F$13/2,1)-0.5))))/'VSWR Calculator'!$C$25)-$C98)^2+(1500*ABS(SIN(2*PI()*MOD(Calculator!$B$34/Calculator!$F$13,1)))*IF(MOD(Calculator!$B$34/Calculator!$F$13,1)&lt;0.5,-1,1))^2)/SQRT(((50*POWER(80,POWER(COS(PI()*MOD(Calculator!$B$34/Calculator!$F$13,1)),2))+MIN(500,MAX(30,100*EXP(-0.3*'VSWR Calculator'!$C$24)*(1+3*ABS(MOD('VSWR Calculator'!$C$23/Calculator!$F$13/2,1)-0.5))))/'VSWR Calculator'!$C$25)+$C98)^2+(1500*ABS(SIN(2*PI()*MOD(Calculator!$B$34/Calculator!$F$13,1)))*IF(MOD(Calculator!$B$34/Calculator!$F$13,1)&lt;0.5,-1,1))^2))/(1-SQRT(((50*POWER(80,POWER(COS(PI()*MOD(Calculator!$B$34/Calculator!$F$13,1)),2))+MIN(500,MAX(30,100*EXP(-0.3*'VSWR Calculator'!$C$24)*(1+3*ABS(MOD('VSWR Calculator'!$C$23/Calculator!$F$13/2,1)-0.5))))/'VSWR Calculator'!$C$25)-$C98)^2+(1500*ABS(SIN(2*PI()*MOD(Calculator!$B$34/Calculator!$F$13,1)))*IF(MOD(Calculator!$B$34/Calculator!$F$13,1)&lt;0.5,-1,1))^2)/SQRT(((50*POWER(80,POWER(COS(PI()*MOD(Calculator!$B$34/Calculator!$F$13,1)),2))+MIN(500,MAX(30,100*EXP(-0.3*'VSWR Calculator'!$C$24)*(1+3*ABS(MOD('VSWR Calculator'!$C$23/Calculator!$F$13/2,1)-0.5))))/'VSWR Calculator'!$C$25)+$C98)^2+(1500*ABS(SIN(2*PI()*MOD(Calculator!$B$34/Calculator!$F$13,1)))*IF(MOD(Calculator!$B$34/Calculator!$F$13,1)&lt;0.5,-1,1))^2)),2))</f>
        <v>—</v>
      </c>
      <c r="GF98" s="253" t="str">
        <f aca="false">IF(OR(Calculator!$E$14&lt;&gt;"YES",Calculator!$B$34&lt;Calculator!$G$14),"—",ROUND((1+SQRT(((50*POWER(80,POWER(COS(PI()*MOD(Calculator!$B$34/Calculator!$F$14,1)),2))+MIN(500,MAX(30,100*EXP(-0.3*'VSWR Calculator'!$C$24)*(1+3*ABS(MOD('VSWR Calculator'!$C$23/Calculator!$F$14/2,1)-0.5))))/'VSWR Calculator'!$C$25)-$C98)^2+(1500*ABS(SIN(2*PI()*MOD(Calculator!$B$34/Calculator!$F$14,1)))*IF(MOD(Calculator!$B$34/Calculator!$F$14,1)&lt;0.5,-1,1))^2)/SQRT(((50*POWER(80,POWER(COS(PI()*MOD(Calculator!$B$34/Calculator!$F$14,1)),2))+MIN(500,MAX(30,100*EXP(-0.3*'VSWR Calculator'!$C$24)*(1+3*ABS(MOD('VSWR Calculator'!$C$23/Calculator!$F$14/2,1)-0.5))))/'VSWR Calculator'!$C$25)+$C98)^2+(1500*ABS(SIN(2*PI()*MOD(Calculator!$B$34/Calculator!$F$14,1)))*IF(MOD(Calculator!$B$34/Calculator!$F$14,1)&lt;0.5,-1,1))^2))/(1-SQRT(((50*POWER(80,POWER(COS(PI()*MOD(Calculator!$B$34/Calculator!$F$14,1)),2))+MIN(500,MAX(30,100*EXP(-0.3*'VSWR Calculator'!$C$24)*(1+3*ABS(MOD('VSWR Calculator'!$C$23/Calculator!$F$14/2,1)-0.5))))/'VSWR Calculator'!$C$25)-$C98)^2+(1500*ABS(SIN(2*PI()*MOD(Calculator!$B$34/Calculator!$F$14,1)))*IF(MOD(Calculator!$B$34/Calculator!$F$14,1)&lt;0.5,-1,1))^2)/SQRT(((50*POWER(80,POWER(COS(PI()*MOD(Calculator!$B$34/Calculator!$F$14,1)),2))+MIN(500,MAX(30,100*EXP(-0.3*'VSWR Calculator'!$C$24)*(1+3*ABS(MOD('VSWR Calculator'!$C$23/Calculator!$F$14/2,1)-0.5))))/'VSWR Calculator'!$C$25)+$C98)^2+(1500*ABS(SIN(2*PI()*MOD(Calculator!$B$34/Calculator!$F$14,1)))*IF(MOD(Calculator!$B$34/Calculator!$F$14,1)&lt;0.5,-1,1))^2)),2))</f>
        <v>—</v>
      </c>
      <c r="GG98" s="253" t="n">
        <f aca="false">IF(OR(Calculator!$E$15&lt;&gt;"YES",Calculator!$B$34&lt;Calculator!$G$15),"—",ROUND((1+SQRT(((50*POWER(80,POWER(COS(PI()*MOD(Calculator!$B$34/Calculator!$F$15,1)),2))+MIN(500,MAX(30,100*EXP(-0.3*'VSWR Calculator'!$C$24)*(1+3*ABS(MOD('VSWR Calculator'!$C$23/Calculator!$F$15/2,1)-0.5))))/'VSWR Calculator'!$C$25)-$C98)^2+(1500*ABS(SIN(2*PI()*MOD(Calculator!$B$34/Calculator!$F$15,1)))*IF(MOD(Calculator!$B$34/Calculator!$F$15,1)&lt;0.5,-1,1))^2)/SQRT(((50*POWER(80,POWER(COS(PI()*MOD(Calculator!$B$34/Calculator!$F$15,1)),2))+MIN(500,MAX(30,100*EXP(-0.3*'VSWR Calculator'!$C$24)*(1+3*ABS(MOD('VSWR Calculator'!$C$23/Calculator!$F$15/2,1)-0.5))))/'VSWR Calculator'!$C$25)+$C98)^2+(1500*ABS(SIN(2*PI()*MOD(Calculator!$B$34/Calculator!$F$15,1)))*IF(MOD(Calculator!$B$34/Calculator!$F$15,1)&lt;0.5,-1,1))^2))/(1-SQRT(((50*POWER(80,POWER(COS(PI()*MOD(Calculator!$B$34/Calculator!$F$15,1)),2))+MIN(500,MAX(30,100*EXP(-0.3*'VSWR Calculator'!$C$24)*(1+3*ABS(MOD('VSWR Calculator'!$C$23/Calculator!$F$15/2,1)-0.5))))/'VSWR Calculator'!$C$25)-$C98)^2+(1500*ABS(SIN(2*PI()*MOD(Calculator!$B$34/Calculator!$F$15,1)))*IF(MOD(Calculator!$B$34/Calculator!$F$15,1)&lt;0.5,-1,1))^2)/SQRT(((50*POWER(80,POWER(COS(PI()*MOD(Calculator!$B$34/Calculator!$F$15,1)),2))+MIN(500,MAX(30,100*EXP(-0.3*'VSWR Calculator'!$C$24)*(1+3*ABS(MOD('VSWR Calculator'!$C$23/Calculator!$F$15/2,1)-0.5))))/'VSWR Calculator'!$C$25)+$C98)^2+(1500*ABS(SIN(2*PI()*MOD(Calculator!$B$34/Calculator!$F$15,1)))*IF(MOD(Calculator!$B$34/Calculator!$F$15,1)&lt;0.5,-1,1))^2)),2))</f>
        <v>21.33</v>
      </c>
      <c r="GH98" s="253" t="str">
        <f aca="false">IF(OR(Calculator!$E$16&lt;&gt;"YES",Calculator!$B$34&lt;Calculator!$G$16),"—",ROUND((1+SQRT(((50*POWER(80,POWER(COS(PI()*MOD(Calculator!$B$34/Calculator!$F$16,1)),2))+MIN(500,MAX(30,100*EXP(-0.3*'VSWR Calculator'!$C$24)*(1+3*ABS(MOD('VSWR Calculator'!$C$23/Calculator!$F$16/2,1)-0.5))))/'VSWR Calculator'!$C$25)-$C98)^2+(1500*ABS(SIN(2*PI()*MOD(Calculator!$B$34/Calculator!$F$16,1)))*IF(MOD(Calculator!$B$34/Calculator!$F$16,1)&lt;0.5,-1,1))^2)/SQRT(((50*POWER(80,POWER(COS(PI()*MOD(Calculator!$B$34/Calculator!$F$16,1)),2))+MIN(500,MAX(30,100*EXP(-0.3*'VSWR Calculator'!$C$24)*(1+3*ABS(MOD('VSWR Calculator'!$C$23/Calculator!$F$16/2,1)-0.5))))/'VSWR Calculator'!$C$25)+$C98)^2+(1500*ABS(SIN(2*PI()*MOD(Calculator!$B$34/Calculator!$F$16,1)))*IF(MOD(Calculator!$B$34/Calculator!$F$16,1)&lt;0.5,-1,1))^2))/(1-SQRT(((50*POWER(80,POWER(COS(PI()*MOD(Calculator!$B$34/Calculator!$F$16,1)),2))+MIN(500,MAX(30,100*EXP(-0.3*'VSWR Calculator'!$C$24)*(1+3*ABS(MOD('VSWR Calculator'!$C$23/Calculator!$F$16/2,1)-0.5))))/'VSWR Calculator'!$C$25)-$C98)^2+(1500*ABS(SIN(2*PI()*MOD(Calculator!$B$34/Calculator!$F$16,1)))*IF(MOD(Calculator!$B$34/Calculator!$F$16,1)&lt;0.5,-1,1))^2)/SQRT(((50*POWER(80,POWER(COS(PI()*MOD(Calculator!$B$34/Calculator!$F$16,1)),2))+MIN(500,MAX(30,100*EXP(-0.3*'VSWR Calculator'!$C$24)*(1+3*ABS(MOD('VSWR Calculator'!$C$23/Calculator!$F$16/2,1)-0.5))))/'VSWR Calculator'!$C$25)+$C98)^2+(1500*ABS(SIN(2*PI()*MOD(Calculator!$B$34/Calculator!$F$16,1)))*IF(MOD(Calculator!$B$34/Calculator!$F$16,1)&lt;0.5,-1,1))^2)),2))</f>
        <v>—</v>
      </c>
      <c r="GI98" s="253" t="n">
        <f aca="false">IF(OR(Calculator!$E$17&lt;&gt;"YES",Calculator!$B$34&lt;Calculator!$G$17),"—",ROUND((1+SQRT(((50*POWER(80,POWER(COS(PI()*MOD(Calculator!$B$34/Calculator!$F$17,1)),2))+MIN(500,MAX(30,100*EXP(-0.3*'VSWR Calculator'!$C$24)*(1+3*ABS(MOD('VSWR Calculator'!$C$23/Calculator!$F$17/2,1)-0.5))))/'VSWR Calculator'!$C$25)-$C98)^2+(1500*ABS(SIN(2*PI()*MOD(Calculator!$B$34/Calculator!$F$17,1)))*IF(MOD(Calculator!$B$34/Calculator!$F$17,1)&lt;0.5,-1,1))^2)/SQRT(((50*POWER(80,POWER(COS(PI()*MOD(Calculator!$B$34/Calculator!$F$17,1)),2))+MIN(500,MAX(30,100*EXP(-0.3*'VSWR Calculator'!$C$24)*(1+3*ABS(MOD('VSWR Calculator'!$C$23/Calculator!$F$17/2,1)-0.5))))/'VSWR Calculator'!$C$25)+$C98)^2+(1500*ABS(SIN(2*PI()*MOD(Calculator!$B$34/Calculator!$F$17,1)))*IF(MOD(Calculator!$B$34/Calculator!$F$17,1)&lt;0.5,-1,1))^2))/(1-SQRT(((50*POWER(80,POWER(COS(PI()*MOD(Calculator!$B$34/Calculator!$F$17,1)),2))+MIN(500,MAX(30,100*EXP(-0.3*'VSWR Calculator'!$C$24)*(1+3*ABS(MOD('VSWR Calculator'!$C$23/Calculator!$F$17/2,1)-0.5))))/'VSWR Calculator'!$C$25)-$C98)^2+(1500*ABS(SIN(2*PI()*MOD(Calculator!$B$34/Calculator!$F$17,1)))*IF(MOD(Calculator!$B$34/Calculator!$F$17,1)&lt;0.5,-1,1))^2)/SQRT(((50*POWER(80,POWER(COS(PI()*MOD(Calculator!$B$34/Calculator!$F$17,1)),2))+MIN(500,MAX(30,100*EXP(-0.3*'VSWR Calculator'!$C$24)*(1+3*ABS(MOD('VSWR Calculator'!$C$23/Calculator!$F$17/2,1)-0.5))))/'VSWR Calculator'!$C$25)+$C98)^2+(1500*ABS(SIN(2*PI()*MOD(Calculator!$B$34/Calculator!$F$17,1)))*IF(MOD(Calculator!$B$34/Calculator!$F$17,1)&lt;0.5,-1,1))^2)),2))</f>
        <v>15.43</v>
      </c>
      <c r="GJ98" s="253" t="str">
        <f aca="false">IF(OR(Calculator!$E$18&lt;&gt;"YES",Calculator!$B$34&lt;Calculator!$G$18),"—",ROUND((1+SQRT(((50*POWER(80,POWER(COS(PI()*MOD(Calculator!$B$34/Calculator!$F$18,1)),2))+MIN(500,MAX(30,100*EXP(-0.3*'VSWR Calculator'!$C$24)*(1+3*ABS(MOD('VSWR Calculator'!$C$23/Calculator!$F$18/2,1)-0.5))))/'VSWR Calculator'!$C$25)-$C98)^2+(1500*ABS(SIN(2*PI()*MOD(Calculator!$B$34/Calculator!$F$18,1)))*IF(MOD(Calculator!$B$34/Calculator!$F$18,1)&lt;0.5,-1,1))^2)/SQRT(((50*POWER(80,POWER(COS(PI()*MOD(Calculator!$B$34/Calculator!$F$18,1)),2))+MIN(500,MAX(30,100*EXP(-0.3*'VSWR Calculator'!$C$24)*(1+3*ABS(MOD('VSWR Calculator'!$C$23/Calculator!$F$18/2,1)-0.5))))/'VSWR Calculator'!$C$25)+$C98)^2+(1500*ABS(SIN(2*PI()*MOD(Calculator!$B$34/Calculator!$F$18,1)))*IF(MOD(Calculator!$B$34/Calculator!$F$18,1)&lt;0.5,-1,1))^2))/(1-SQRT(((50*POWER(80,POWER(COS(PI()*MOD(Calculator!$B$34/Calculator!$F$18,1)),2))+MIN(500,MAX(30,100*EXP(-0.3*'VSWR Calculator'!$C$24)*(1+3*ABS(MOD('VSWR Calculator'!$C$23/Calculator!$F$18/2,1)-0.5))))/'VSWR Calculator'!$C$25)-$C98)^2+(1500*ABS(SIN(2*PI()*MOD(Calculator!$B$34/Calculator!$F$18,1)))*IF(MOD(Calculator!$B$34/Calculator!$F$18,1)&lt;0.5,-1,1))^2)/SQRT(((50*POWER(80,POWER(COS(PI()*MOD(Calculator!$B$34/Calculator!$F$18,1)),2))+MIN(500,MAX(30,100*EXP(-0.3*'VSWR Calculator'!$C$24)*(1+3*ABS(MOD('VSWR Calculator'!$C$23/Calculator!$F$18/2,1)-0.5))))/'VSWR Calculator'!$C$25)+$C98)^2+(1500*ABS(SIN(2*PI()*MOD(Calculator!$B$34/Calculator!$F$18,1)))*IF(MOD(Calculator!$B$34/Calculator!$F$18,1)&lt;0.5,-1,1))^2)),2))</f>
        <v>—</v>
      </c>
      <c r="GK98" s="253" t="str">
        <f aca="false">IF(OR(Calculator!$E$19&lt;&gt;"YES",Calculator!$B$34&lt;Calculator!$G$19),"—",ROUND((1+SQRT(((50*POWER(80,POWER(COS(PI()*MOD(Calculator!$B$34/Calculator!$F$19,1)),2))+MIN(500,MAX(30,100*EXP(-0.3*'VSWR Calculator'!$C$24)*(1+3*ABS(MOD('VSWR Calculator'!$C$23/Calculator!$F$19/2,1)-0.5))))/'VSWR Calculator'!$C$25)-$C98)^2+(1500*ABS(SIN(2*PI()*MOD(Calculator!$B$34/Calculator!$F$19,1)))*IF(MOD(Calculator!$B$34/Calculator!$F$19,1)&lt;0.5,-1,1))^2)/SQRT(((50*POWER(80,POWER(COS(PI()*MOD(Calculator!$B$34/Calculator!$F$19,1)),2))+MIN(500,MAX(30,100*EXP(-0.3*'VSWR Calculator'!$C$24)*(1+3*ABS(MOD('VSWR Calculator'!$C$23/Calculator!$F$19/2,1)-0.5))))/'VSWR Calculator'!$C$25)+$C98)^2+(1500*ABS(SIN(2*PI()*MOD(Calculator!$B$34/Calculator!$F$19,1)))*IF(MOD(Calculator!$B$34/Calculator!$F$19,1)&lt;0.5,-1,1))^2))/(1-SQRT(((50*POWER(80,POWER(COS(PI()*MOD(Calculator!$B$34/Calculator!$F$19,1)),2))+MIN(500,MAX(30,100*EXP(-0.3*'VSWR Calculator'!$C$24)*(1+3*ABS(MOD('VSWR Calculator'!$C$23/Calculator!$F$19/2,1)-0.5))))/'VSWR Calculator'!$C$25)-$C98)^2+(1500*ABS(SIN(2*PI()*MOD(Calculator!$B$34/Calculator!$F$19,1)))*IF(MOD(Calculator!$B$34/Calculator!$F$19,1)&lt;0.5,-1,1))^2)/SQRT(((50*POWER(80,POWER(COS(PI()*MOD(Calculator!$B$34/Calculator!$F$19,1)),2))+MIN(500,MAX(30,100*EXP(-0.3*'VSWR Calculator'!$C$24)*(1+3*ABS(MOD('VSWR Calculator'!$C$23/Calculator!$F$19/2,1)-0.5))))/'VSWR Calculator'!$C$25)+$C98)^2+(1500*ABS(SIN(2*PI()*MOD(Calculator!$B$34/Calculator!$F$19,1)))*IF(MOD(Calculator!$B$34/Calculator!$F$19,1)&lt;0.5,-1,1))^2)),2))</f>
        <v>—</v>
      </c>
      <c r="GL98" s="253" t="str">
        <f aca="false">IF(OR(Calculator!$E$20&lt;&gt;"YES",Calculator!$B$34&lt;Calculator!$G$20),"—",ROUND((1+SQRT(((50*POWER(80,POWER(COS(PI()*MOD(Calculator!$B$34/Calculator!$F$20,1)),2))+MIN(500,MAX(30,100*EXP(-0.3*'VSWR Calculator'!$C$24)*(1+3*ABS(MOD('VSWR Calculator'!$C$23/Calculator!$F$20/2,1)-0.5))))/'VSWR Calculator'!$C$25)-$C98)^2+(1500*ABS(SIN(2*PI()*MOD(Calculator!$B$34/Calculator!$F$20,1)))*IF(MOD(Calculator!$B$34/Calculator!$F$20,1)&lt;0.5,-1,1))^2)/SQRT(((50*POWER(80,POWER(COS(PI()*MOD(Calculator!$B$34/Calculator!$F$20,1)),2))+MIN(500,MAX(30,100*EXP(-0.3*'VSWR Calculator'!$C$24)*(1+3*ABS(MOD('VSWR Calculator'!$C$23/Calculator!$F$20/2,1)-0.5))))/'VSWR Calculator'!$C$25)+$C98)^2+(1500*ABS(SIN(2*PI()*MOD(Calculator!$B$34/Calculator!$F$20,1)))*IF(MOD(Calculator!$B$34/Calculator!$F$20,1)&lt;0.5,-1,1))^2))/(1-SQRT(((50*POWER(80,POWER(COS(PI()*MOD(Calculator!$B$34/Calculator!$F$20,1)),2))+MIN(500,MAX(30,100*EXP(-0.3*'VSWR Calculator'!$C$24)*(1+3*ABS(MOD('VSWR Calculator'!$C$23/Calculator!$F$20/2,1)-0.5))))/'VSWR Calculator'!$C$25)-$C98)^2+(1500*ABS(SIN(2*PI()*MOD(Calculator!$B$34/Calculator!$F$20,1)))*IF(MOD(Calculator!$B$34/Calculator!$F$20,1)&lt;0.5,-1,1))^2)/SQRT(((50*POWER(80,POWER(COS(PI()*MOD(Calculator!$B$34/Calculator!$F$20,1)),2))+MIN(500,MAX(30,100*EXP(-0.3*'VSWR Calculator'!$C$24)*(1+3*ABS(MOD('VSWR Calculator'!$C$23/Calculator!$F$20/2,1)-0.5))))/'VSWR Calculator'!$C$25)+$C98)^2+(1500*ABS(SIN(2*PI()*MOD(Calculator!$B$34/Calculator!$F$20,1)))*IF(MOD(Calculator!$B$34/Calculator!$F$20,1)&lt;0.5,-1,1))^2)),2))</f>
        <v>—</v>
      </c>
      <c r="GM98" s="253" t="str">
        <f aca="false">IF(OR(Calculator!$E$21&lt;&gt;"YES",Calculator!$B$34&lt;Calculator!$G$21),"—",ROUND((1+SQRT(((50*POWER(80,POWER(COS(PI()*MOD(Calculator!$B$34/Calculator!$F$21,1)),2))+MIN(500,MAX(30,100*EXP(-0.3*'VSWR Calculator'!$C$24)*(1+3*ABS(MOD('VSWR Calculator'!$C$23/Calculator!$F$21/2,1)-0.5))))/'VSWR Calculator'!$C$25)-$C98)^2+(1500*ABS(SIN(2*PI()*MOD(Calculator!$B$34/Calculator!$F$21,1)))*IF(MOD(Calculator!$B$34/Calculator!$F$21,1)&lt;0.5,-1,1))^2)/SQRT(((50*POWER(80,POWER(COS(PI()*MOD(Calculator!$B$34/Calculator!$F$21,1)),2))+MIN(500,MAX(30,100*EXP(-0.3*'VSWR Calculator'!$C$24)*(1+3*ABS(MOD('VSWR Calculator'!$C$23/Calculator!$F$21/2,1)-0.5))))/'VSWR Calculator'!$C$25)+$C98)^2+(1500*ABS(SIN(2*PI()*MOD(Calculator!$B$34/Calculator!$F$21,1)))*IF(MOD(Calculator!$B$34/Calculator!$F$21,1)&lt;0.5,-1,1))^2))/(1-SQRT(((50*POWER(80,POWER(COS(PI()*MOD(Calculator!$B$34/Calculator!$F$21,1)),2))+MIN(500,MAX(30,100*EXP(-0.3*'VSWR Calculator'!$C$24)*(1+3*ABS(MOD('VSWR Calculator'!$C$23/Calculator!$F$21/2,1)-0.5))))/'VSWR Calculator'!$C$25)-$C98)^2+(1500*ABS(SIN(2*PI()*MOD(Calculator!$B$34/Calculator!$F$21,1)))*IF(MOD(Calculator!$B$34/Calculator!$F$21,1)&lt;0.5,-1,1))^2)/SQRT(((50*POWER(80,POWER(COS(PI()*MOD(Calculator!$B$34/Calculator!$F$21,1)),2))+MIN(500,MAX(30,100*EXP(-0.3*'VSWR Calculator'!$C$24)*(1+3*ABS(MOD('VSWR Calculator'!$C$23/Calculator!$F$21/2,1)-0.5))))/'VSWR Calculator'!$C$25)+$C98)^2+(1500*ABS(SIN(2*PI()*MOD(Calculator!$B$34/Calculator!$F$21,1)))*IF(MOD(Calculator!$B$34/Calculator!$F$21,1)&lt;0.5,-1,1))^2)),2))</f>
        <v>—</v>
      </c>
      <c r="GN98" s="253" t="str">
        <f aca="false">IF(OR(Calculator!$E$22&lt;&gt;"YES",Calculator!$B$34&lt;Calculator!$G$22),"—",ROUND((1+SQRT(((50*POWER(80,POWER(COS(PI()*MOD(Calculator!$B$34/Calculator!$F$22,1)),2))+MIN(500,MAX(30,100*EXP(-0.3*'VSWR Calculator'!$C$24)*(1+3*ABS(MOD('VSWR Calculator'!$C$23/Calculator!$F$22/2,1)-0.5))))/'VSWR Calculator'!$C$25)-$C98)^2+(1500*ABS(SIN(2*PI()*MOD(Calculator!$B$34/Calculator!$F$22,1)))*IF(MOD(Calculator!$B$34/Calculator!$F$22,1)&lt;0.5,-1,1))^2)/SQRT(((50*POWER(80,POWER(COS(PI()*MOD(Calculator!$B$34/Calculator!$F$22,1)),2))+MIN(500,MAX(30,100*EXP(-0.3*'VSWR Calculator'!$C$24)*(1+3*ABS(MOD('VSWR Calculator'!$C$23/Calculator!$F$22/2,1)-0.5))))/'VSWR Calculator'!$C$25)+$C98)^2+(1500*ABS(SIN(2*PI()*MOD(Calculator!$B$34/Calculator!$F$22,1)))*IF(MOD(Calculator!$B$34/Calculator!$F$22,1)&lt;0.5,-1,1))^2))/(1-SQRT(((50*POWER(80,POWER(COS(PI()*MOD(Calculator!$B$34/Calculator!$F$22,1)),2))+MIN(500,MAX(30,100*EXP(-0.3*'VSWR Calculator'!$C$24)*(1+3*ABS(MOD('VSWR Calculator'!$C$23/Calculator!$F$22/2,1)-0.5))))/'VSWR Calculator'!$C$25)-$C98)^2+(1500*ABS(SIN(2*PI()*MOD(Calculator!$B$34/Calculator!$F$22,1)))*IF(MOD(Calculator!$B$34/Calculator!$F$22,1)&lt;0.5,-1,1))^2)/SQRT(((50*POWER(80,POWER(COS(PI()*MOD(Calculator!$B$34/Calculator!$F$22,1)),2))+MIN(500,MAX(30,100*EXP(-0.3*'VSWR Calculator'!$C$24)*(1+3*ABS(MOD('VSWR Calculator'!$C$23/Calculator!$F$22/2,1)-0.5))))/'VSWR Calculator'!$C$25)+$C98)^2+(1500*ABS(SIN(2*PI()*MOD(Calculator!$B$34/Calculator!$F$22,1)))*IF(MOD(Calculator!$B$34/Calculator!$F$22,1)&lt;0.5,-1,1))^2)),2))</f>
        <v>—</v>
      </c>
      <c r="GO98" s="253" t="n">
        <f aca="false">IFERROR(ROUND((IF(ISNUMBER(GD98),GD98,0)+IF(ISNUMBER(GE98),GE98,0)+IF(ISNUMBER(GF98),GF98,0)+IF(ISNUMBER(GG98),GG98,0)+IF(ISNUMBER(GH98),GH98,0)+IF(ISNUMBER(GI98),GI98,0)+IF(ISNUMBER(GJ98),GJ98,0)+IF(ISNUMBER(GK98),GK98,0)+IF(ISNUMBER(GL98),GL98,0)+IF(ISNUMBER(GM98),GM98,0)+IF(ISNUMBER(GN98),GN98,0))/(IF(ISNUMBER(GD98),1,0)+IF(ISNUMBER(GE98),1,0)+IF(ISNUMBER(GF98),1,0)+IF(ISNUMBER(GG98),1,0)+IF(ISNUMBER(GH98),1,0)+IF(ISNUMBER(GI98),1,0)+IF(ISNUMBER(GJ98),1,0)+IF(ISNUMBER(GK98),1,0)+IF(ISNUMBER(GL98),1,0)+IF(ISNUMBER(GM98),1,0)+IF(ISNUMBER(GN98),1,0)),4),"")</f>
        <v>18.38</v>
      </c>
      <c r="GP98" s="253" t="str">
        <f aca="false">IF(OR(Calculator!$E$12&lt;&gt;"YES",Calculator!$B$35&lt;Calculator!$G$12),"—",ROUND((1+SQRT(((50*POWER(80,POWER(COS(PI()*MOD(Calculator!$B$35/Calculator!$F$12,1)),2))+MIN(500,MAX(30,100*EXP(-0.3*'VSWR Calculator'!$C$24)*(1+3*ABS(MOD('VSWR Calculator'!$C$23/Calculator!$F$12/2,1)-0.5))))/'VSWR Calculator'!$C$25)-$C98)^2+(1500*ABS(SIN(2*PI()*MOD(Calculator!$B$35/Calculator!$F$12,1)))*IF(MOD(Calculator!$B$35/Calculator!$F$12,1)&lt;0.5,-1,1))^2)/SQRT(((50*POWER(80,POWER(COS(PI()*MOD(Calculator!$B$35/Calculator!$F$12,1)),2))+MIN(500,MAX(30,100*EXP(-0.3*'VSWR Calculator'!$C$24)*(1+3*ABS(MOD('VSWR Calculator'!$C$23/Calculator!$F$12/2,1)-0.5))))/'VSWR Calculator'!$C$25)+$C98)^2+(1500*ABS(SIN(2*PI()*MOD(Calculator!$B$35/Calculator!$F$12,1)))*IF(MOD(Calculator!$B$35/Calculator!$F$12,1)&lt;0.5,-1,1))^2))/(1-SQRT(((50*POWER(80,POWER(COS(PI()*MOD(Calculator!$B$35/Calculator!$F$12,1)),2))+MIN(500,MAX(30,100*EXP(-0.3*'VSWR Calculator'!$C$24)*(1+3*ABS(MOD('VSWR Calculator'!$C$23/Calculator!$F$12/2,1)-0.5))))/'VSWR Calculator'!$C$25)-$C98)^2+(1500*ABS(SIN(2*PI()*MOD(Calculator!$B$35/Calculator!$F$12,1)))*IF(MOD(Calculator!$B$35/Calculator!$F$12,1)&lt;0.5,-1,1))^2)/SQRT(((50*POWER(80,POWER(COS(PI()*MOD(Calculator!$B$35/Calculator!$F$12,1)),2))+MIN(500,MAX(30,100*EXP(-0.3*'VSWR Calculator'!$C$24)*(1+3*ABS(MOD('VSWR Calculator'!$C$23/Calculator!$F$12/2,1)-0.5))))/'VSWR Calculator'!$C$25)+$C98)^2+(1500*ABS(SIN(2*PI()*MOD(Calculator!$B$35/Calculator!$F$12,1)))*IF(MOD(Calculator!$B$35/Calculator!$F$12,1)&lt;0.5,-1,1))^2)),2))</f>
        <v>—</v>
      </c>
      <c r="GQ98" s="253" t="str">
        <f aca="false">IF(OR(Calculator!$E$13&lt;&gt;"YES",Calculator!$B$35&lt;Calculator!$G$13),"—",ROUND((1+SQRT(((50*POWER(80,POWER(COS(PI()*MOD(Calculator!$B$35/Calculator!$F$13,1)),2))+MIN(500,MAX(30,100*EXP(-0.3*'VSWR Calculator'!$C$24)*(1+3*ABS(MOD('VSWR Calculator'!$C$23/Calculator!$F$13/2,1)-0.5))))/'VSWR Calculator'!$C$25)-$C98)^2+(1500*ABS(SIN(2*PI()*MOD(Calculator!$B$35/Calculator!$F$13,1)))*IF(MOD(Calculator!$B$35/Calculator!$F$13,1)&lt;0.5,-1,1))^2)/SQRT(((50*POWER(80,POWER(COS(PI()*MOD(Calculator!$B$35/Calculator!$F$13,1)),2))+MIN(500,MAX(30,100*EXP(-0.3*'VSWR Calculator'!$C$24)*(1+3*ABS(MOD('VSWR Calculator'!$C$23/Calculator!$F$13/2,1)-0.5))))/'VSWR Calculator'!$C$25)+$C98)^2+(1500*ABS(SIN(2*PI()*MOD(Calculator!$B$35/Calculator!$F$13,1)))*IF(MOD(Calculator!$B$35/Calculator!$F$13,1)&lt;0.5,-1,1))^2))/(1-SQRT(((50*POWER(80,POWER(COS(PI()*MOD(Calculator!$B$35/Calculator!$F$13,1)),2))+MIN(500,MAX(30,100*EXP(-0.3*'VSWR Calculator'!$C$24)*(1+3*ABS(MOD('VSWR Calculator'!$C$23/Calculator!$F$13/2,1)-0.5))))/'VSWR Calculator'!$C$25)-$C98)^2+(1500*ABS(SIN(2*PI()*MOD(Calculator!$B$35/Calculator!$F$13,1)))*IF(MOD(Calculator!$B$35/Calculator!$F$13,1)&lt;0.5,-1,1))^2)/SQRT(((50*POWER(80,POWER(COS(PI()*MOD(Calculator!$B$35/Calculator!$F$13,1)),2))+MIN(500,MAX(30,100*EXP(-0.3*'VSWR Calculator'!$C$24)*(1+3*ABS(MOD('VSWR Calculator'!$C$23/Calculator!$F$13/2,1)-0.5))))/'VSWR Calculator'!$C$25)+$C98)^2+(1500*ABS(SIN(2*PI()*MOD(Calculator!$B$35/Calculator!$F$13,1)))*IF(MOD(Calculator!$B$35/Calculator!$F$13,1)&lt;0.5,-1,1))^2)),2))</f>
        <v>—</v>
      </c>
      <c r="GR98" s="253" t="str">
        <f aca="false">IF(OR(Calculator!$E$14&lt;&gt;"YES",Calculator!$B$35&lt;Calculator!$G$14),"—",ROUND((1+SQRT(((50*POWER(80,POWER(COS(PI()*MOD(Calculator!$B$35/Calculator!$F$14,1)),2))+MIN(500,MAX(30,100*EXP(-0.3*'VSWR Calculator'!$C$24)*(1+3*ABS(MOD('VSWR Calculator'!$C$23/Calculator!$F$14/2,1)-0.5))))/'VSWR Calculator'!$C$25)-$C98)^2+(1500*ABS(SIN(2*PI()*MOD(Calculator!$B$35/Calculator!$F$14,1)))*IF(MOD(Calculator!$B$35/Calculator!$F$14,1)&lt;0.5,-1,1))^2)/SQRT(((50*POWER(80,POWER(COS(PI()*MOD(Calculator!$B$35/Calculator!$F$14,1)),2))+MIN(500,MAX(30,100*EXP(-0.3*'VSWR Calculator'!$C$24)*(1+3*ABS(MOD('VSWR Calculator'!$C$23/Calculator!$F$14/2,1)-0.5))))/'VSWR Calculator'!$C$25)+$C98)^2+(1500*ABS(SIN(2*PI()*MOD(Calculator!$B$35/Calculator!$F$14,1)))*IF(MOD(Calculator!$B$35/Calculator!$F$14,1)&lt;0.5,-1,1))^2))/(1-SQRT(((50*POWER(80,POWER(COS(PI()*MOD(Calculator!$B$35/Calculator!$F$14,1)),2))+MIN(500,MAX(30,100*EXP(-0.3*'VSWR Calculator'!$C$24)*(1+3*ABS(MOD('VSWR Calculator'!$C$23/Calculator!$F$14/2,1)-0.5))))/'VSWR Calculator'!$C$25)-$C98)^2+(1500*ABS(SIN(2*PI()*MOD(Calculator!$B$35/Calculator!$F$14,1)))*IF(MOD(Calculator!$B$35/Calculator!$F$14,1)&lt;0.5,-1,1))^2)/SQRT(((50*POWER(80,POWER(COS(PI()*MOD(Calculator!$B$35/Calculator!$F$14,1)),2))+MIN(500,MAX(30,100*EXP(-0.3*'VSWR Calculator'!$C$24)*(1+3*ABS(MOD('VSWR Calculator'!$C$23/Calculator!$F$14/2,1)-0.5))))/'VSWR Calculator'!$C$25)+$C98)^2+(1500*ABS(SIN(2*PI()*MOD(Calculator!$B$35/Calculator!$F$14,1)))*IF(MOD(Calculator!$B$35/Calculator!$F$14,1)&lt;0.5,-1,1))^2)),2))</f>
        <v>—</v>
      </c>
      <c r="GS98" s="253" t="n">
        <f aca="false">IF(OR(Calculator!$E$15&lt;&gt;"YES",Calculator!$B$35&lt;Calculator!$G$15),"—",ROUND((1+SQRT(((50*POWER(80,POWER(COS(PI()*MOD(Calculator!$B$35/Calculator!$F$15,1)),2))+MIN(500,MAX(30,100*EXP(-0.3*'VSWR Calculator'!$C$24)*(1+3*ABS(MOD('VSWR Calculator'!$C$23/Calculator!$F$15/2,1)-0.5))))/'VSWR Calculator'!$C$25)-$C98)^2+(1500*ABS(SIN(2*PI()*MOD(Calculator!$B$35/Calculator!$F$15,1)))*IF(MOD(Calculator!$B$35/Calculator!$F$15,1)&lt;0.5,-1,1))^2)/SQRT(((50*POWER(80,POWER(COS(PI()*MOD(Calculator!$B$35/Calculator!$F$15,1)),2))+MIN(500,MAX(30,100*EXP(-0.3*'VSWR Calculator'!$C$24)*(1+3*ABS(MOD('VSWR Calculator'!$C$23/Calculator!$F$15/2,1)-0.5))))/'VSWR Calculator'!$C$25)+$C98)^2+(1500*ABS(SIN(2*PI()*MOD(Calculator!$B$35/Calculator!$F$15,1)))*IF(MOD(Calculator!$B$35/Calculator!$F$15,1)&lt;0.5,-1,1))^2))/(1-SQRT(((50*POWER(80,POWER(COS(PI()*MOD(Calculator!$B$35/Calculator!$F$15,1)),2))+MIN(500,MAX(30,100*EXP(-0.3*'VSWR Calculator'!$C$24)*(1+3*ABS(MOD('VSWR Calculator'!$C$23/Calculator!$F$15/2,1)-0.5))))/'VSWR Calculator'!$C$25)-$C98)^2+(1500*ABS(SIN(2*PI()*MOD(Calculator!$B$35/Calculator!$F$15,1)))*IF(MOD(Calculator!$B$35/Calculator!$F$15,1)&lt;0.5,-1,1))^2)/SQRT(((50*POWER(80,POWER(COS(PI()*MOD(Calculator!$B$35/Calculator!$F$15,1)),2))+MIN(500,MAX(30,100*EXP(-0.3*'VSWR Calculator'!$C$24)*(1+3*ABS(MOD('VSWR Calculator'!$C$23/Calculator!$F$15/2,1)-0.5))))/'VSWR Calculator'!$C$25)+$C98)^2+(1500*ABS(SIN(2*PI()*MOD(Calculator!$B$35/Calculator!$F$15,1)))*IF(MOD(Calculator!$B$35/Calculator!$F$15,1)&lt;0.5,-1,1))^2)),2))</f>
        <v>2.63</v>
      </c>
      <c r="GT98" s="253" t="str">
        <f aca="false">IF(OR(Calculator!$E$16&lt;&gt;"YES",Calculator!$B$35&lt;Calculator!$G$16),"—",ROUND((1+SQRT(((50*POWER(80,POWER(COS(PI()*MOD(Calculator!$B$35/Calculator!$F$16,1)),2))+MIN(500,MAX(30,100*EXP(-0.3*'VSWR Calculator'!$C$24)*(1+3*ABS(MOD('VSWR Calculator'!$C$23/Calculator!$F$16/2,1)-0.5))))/'VSWR Calculator'!$C$25)-$C98)^2+(1500*ABS(SIN(2*PI()*MOD(Calculator!$B$35/Calculator!$F$16,1)))*IF(MOD(Calculator!$B$35/Calculator!$F$16,1)&lt;0.5,-1,1))^2)/SQRT(((50*POWER(80,POWER(COS(PI()*MOD(Calculator!$B$35/Calculator!$F$16,1)),2))+MIN(500,MAX(30,100*EXP(-0.3*'VSWR Calculator'!$C$24)*(1+3*ABS(MOD('VSWR Calculator'!$C$23/Calculator!$F$16/2,1)-0.5))))/'VSWR Calculator'!$C$25)+$C98)^2+(1500*ABS(SIN(2*PI()*MOD(Calculator!$B$35/Calculator!$F$16,1)))*IF(MOD(Calculator!$B$35/Calculator!$F$16,1)&lt;0.5,-1,1))^2))/(1-SQRT(((50*POWER(80,POWER(COS(PI()*MOD(Calculator!$B$35/Calculator!$F$16,1)),2))+MIN(500,MAX(30,100*EXP(-0.3*'VSWR Calculator'!$C$24)*(1+3*ABS(MOD('VSWR Calculator'!$C$23/Calculator!$F$16/2,1)-0.5))))/'VSWR Calculator'!$C$25)-$C98)^2+(1500*ABS(SIN(2*PI()*MOD(Calculator!$B$35/Calculator!$F$16,1)))*IF(MOD(Calculator!$B$35/Calculator!$F$16,1)&lt;0.5,-1,1))^2)/SQRT(((50*POWER(80,POWER(COS(PI()*MOD(Calculator!$B$35/Calculator!$F$16,1)),2))+MIN(500,MAX(30,100*EXP(-0.3*'VSWR Calculator'!$C$24)*(1+3*ABS(MOD('VSWR Calculator'!$C$23/Calculator!$F$16/2,1)-0.5))))/'VSWR Calculator'!$C$25)+$C98)^2+(1500*ABS(SIN(2*PI()*MOD(Calculator!$B$35/Calculator!$F$16,1)))*IF(MOD(Calculator!$B$35/Calculator!$F$16,1)&lt;0.5,-1,1))^2)),2))</f>
        <v>—</v>
      </c>
      <c r="GU98" s="253" t="n">
        <f aca="false">IF(OR(Calculator!$E$17&lt;&gt;"YES",Calculator!$B$35&lt;Calculator!$G$17),"—",ROUND((1+SQRT(((50*POWER(80,POWER(COS(PI()*MOD(Calculator!$B$35/Calculator!$F$17,1)),2))+MIN(500,MAX(30,100*EXP(-0.3*'VSWR Calculator'!$C$24)*(1+3*ABS(MOD('VSWR Calculator'!$C$23/Calculator!$F$17/2,1)-0.5))))/'VSWR Calculator'!$C$25)-$C98)^2+(1500*ABS(SIN(2*PI()*MOD(Calculator!$B$35/Calculator!$F$17,1)))*IF(MOD(Calculator!$B$35/Calculator!$F$17,1)&lt;0.5,-1,1))^2)/SQRT(((50*POWER(80,POWER(COS(PI()*MOD(Calculator!$B$35/Calculator!$F$17,1)),2))+MIN(500,MAX(30,100*EXP(-0.3*'VSWR Calculator'!$C$24)*(1+3*ABS(MOD('VSWR Calculator'!$C$23/Calculator!$F$17/2,1)-0.5))))/'VSWR Calculator'!$C$25)+$C98)^2+(1500*ABS(SIN(2*PI()*MOD(Calculator!$B$35/Calculator!$F$17,1)))*IF(MOD(Calculator!$B$35/Calculator!$F$17,1)&lt;0.5,-1,1))^2))/(1-SQRT(((50*POWER(80,POWER(COS(PI()*MOD(Calculator!$B$35/Calculator!$F$17,1)),2))+MIN(500,MAX(30,100*EXP(-0.3*'VSWR Calculator'!$C$24)*(1+3*ABS(MOD('VSWR Calculator'!$C$23/Calculator!$F$17/2,1)-0.5))))/'VSWR Calculator'!$C$25)-$C98)^2+(1500*ABS(SIN(2*PI()*MOD(Calculator!$B$35/Calculator!$F$17,1)))*IF(MOD(Calculator!$B$35/Calculator!$F$17,1)&lt;0.5,-1,1))^2)/SQRT(((50*POWER(80,POWER(COS(PI()*MOD(Calculator!$B$35/Calculator!$F$17,1)),2))+MIN(500,MAX(30,100*EXP(-0.3*'VSWR Calculator'!$C$24)*(1+3*ABS(MOD('VSWR Calculator'!$C$23/Calculator!$F$17/2,1)-0.5))))/'VSWR Calculator'!$C$25)+$C98)^2+(1500*ABS(SIN(2*PI()*MOD(Calculator!$B$35/Calculator!$F$17,1)))*IF(MOD(Calculator!$B$35/Calculator!$F$17,1)&lt;0.5,-1,1))^2)),2))</f>
        <v>21.78</v>
      </c>
      <c r="GV98" s="253" t="str">
        <f aca="false">IF(OR(Calculator!$E$18&lt;&gt;"YES",Calculator!$B$35&lt;Calculator!$G$18),"—",ROUND((1+SQRT(((50*POWER(80,POWER(COS(PI()*MOD(Calculator!$B$35/Calculator!$F$18,1)),2))+MIN(500,MAX(30,100*EXP(-0.3*'VSWR Calculator'!$C$24)*(1+3*ABS(MOD('VSWR Calculator'!$C$23/Calculator!$F$18/2,1)-0.5))))/'VSWR Calculator'!$C$25)-$C98)^2+(1500*ABS(SIN(2*PI()*MOD(Calculator!$B$35/Calculator!$F$18,1)))*IF(MOD(Calculator!$B$35/Calculator!$F$18,1)&lt;0.5,-1,1))^2)/SQRT(((50*POWER(80,POWER(COS(PI()*MOD(Calculator!$B$35/Calculator!$F$18,1)),2))+MIN(500,MAX(30,100*EXP(-0.3*'VSWR Calculator'!$C$24)*(1+3*ABS(MOD('VSWR Calculator'!$C$23/Calculator!$F$18/2,1)-0.5))))/'VSWR Calculator'!$C$25)+$C98)^2+(1500*ABS(SIN(2*PI()*MOD(Calculator!$B$35/Calculator!$F$18,1)))*IF(MOD(Calculator!$B$35/Calculator!$F$18,1)&lt;0.5,-1,1))^2))/(1-SQRT(((50*POWER(80,POWER(COS(PI()*MOD(Calculator!$B$35/Calculator!$F$18,1)),2))+MIN(500,MAX(30,100*EXP(-0.3*'VSWR Calculator'!$C$24)*(1+3*ABS(MOD('VSWR Calculator'!$C$23/Calculator!$F$18/2,1)-0.5))))/'VSWR Calculator'!$C$25)-$C98)^2+(1500*ABS(SIN(2*PI()*MOD(Calculator!$B$35/Calculator!$F$18,1)))*IF(MOD(Calculator!$B$35/Calculator!$F$18,1)&lt;0.5,-1,1))^2)/SQRT(((50*POWER(80,POWER(COS(PI()*MOD(Calculator!$B$35/Calculator!$F$18,1)),2))+MIN(500,MAX(30,100*EXP(-0.3*'VSWR Calculator'!$C$24)*(1+3*ABS(MOD('VSWR Calculator'!$C$23/Calculator!$F$18/2,1)-0.5))))/'VSWR Calculator'!$C$25)+$C98)^2+(1500*ABS(SIN(2*PI()*MOD(Calculator!$B$35/Calculator!$F$18,1)))*IF(MOD(Calculator!$B$35/Calculator!$F$18,1)&lt;0.5,-1,1))^2)),2))</f>
        <v>—</v>
      </c>
      <c r="GW98" s="253" t="str">
        <f aca="false">IF(OR(Calculator!$E$19&lt;&gt;"YES",Calculator!$B$35&lt;Calculator!$G$19),"—",ROUND((1+SQRT(((50*POWER(80,POWER(COS(PI()*MOD(Calculator!$B$35/Calculator!$F$19,1)),2))+MIN(500,MAX(30,100*EXP(-0.3*'VSWR Calculator'!$C$24)*(1+3*ABS(MOD('VSWR Calculator'!$C$23/Calculator!$F$19/2,1)-0.5))))/'VSWR Calculator'!$C$25)-$C98)^2+(1500*ABS(SIN(2*PI()*MOD(Calculator!$B$35/Calculator!$F$19,1)))*IF(MOD(Calculator!$B$35/Calculator!$F$19,1)&lt;0.5,-1,1))^2)/SQRT(((50*POWER(80,POWER(COS(PI()*MOD(Calculator!$B$35/Calculator!$F$19,1)),2))+MIN(500,MAX(30,100*EXP(-0.3*'VSWR Calculator'!$C$24)*(1+3*ABS(MOD('VSWR Calculator'!$C$23/Calculator!$F$19/2,1)-0.5))))/'VSWR Calculator'!$C$25)+$C98)^2+(1500*ABS(SIN(2*PI()*MOD(Calculator!$B$35/Calculator!$F$19,1)))*IF(MOD(Calculator!$B$35/Calculator!$F$19,1)&lt;0.5,-1,1))^2))/(1-SQRT(((50*POWER(80,POWER(COS(PI()*MOD(Calculator!$B$35/Calculator!$F$19,1)),2))+MIN(500,MAX(30,100*EXP(-0.3*'VSWR Calculator'!$C$24)*(1+3*ABS(MOD('VSWR Calculator'!$C$23/Calculator!$F$19/2,1)-0.5))))/'VSWR Calculator'!$C$25)-$C98)^2+(1500*ABS(SIN(2*PI()*MOD(Calculator!$B$35/Calculator!$F$19,1)))*IF(MOD(Calculator!$B$35/Calculator!$F$19,1)&lt;0.5,-1,1))^2)/SQRT(((50*POWER(80,POWER(COS(PI()*MOD(Calculator!$B$35/Calculator!$F$19,1)),2))+MIN(500,MAX(30,100*EXP(-0.3*'VSWR Calculator'!$C$24)*(1+3*ABS(MOD('VSWR Calculator'!$C$23/Calculator!$F$19/2,1)-0.5))))/'VSWR Calculator'!$C$25)+$C98)^2+(1500*ABS(SIN(2*PI()*MOD(Calculator!$B$35/Calculator!$F$19,1)))*IF(MOD(Calculator!$B$35/Calculator!$F$19,1)&lt;0.5,-1,1))^2)),2))</f>
        <v>—</v>
      </c>
      <c r="GX98" s="253" t="str">
        <f aca="false">IF(OR(Calculator!$E$20&lt;&gt;"YES",Calculator!$B$35&lt;Calculator!$G$20),"—",ROUND((1+SQRT(((50*POWER(80,POWER(COS(PI()*MOD(Calculator!$B$35/Calculator!$F$20,1)),2))+MIN(500,MAX(30,100*EXP(-0.3*'VSWR Calculator'!$C$24)*(1+3*ABS(MOD('VSWR Calculator'!$C$23/Calculator!$F$20/2,1)-0.5))))/'VSWR Calculator'!$C$25)-$C98)^2+(1500*ABS(SIN(2*PI()*MOD(Calculator!$B$35/Calculator!$F$20,1)))*IF(MOD(Calculator!$B$35/Calculator!$F$20,1)&lt;0.5,-1,1))^2)/SQRT(((50*POWER(80,POWER(COS(PI()*MOD(Calculator!$B$35/Calculator!$F$20,1)),2))+MIN(500,MAX(30,100*EXP(-0.3*'VSWR Calculator'!$C$24)*(1+3*ABS(MOD('VSWR Calculator'!$C$23/Calculator!$F$20/2,1)-0.5))))/'VSWR Calculator'!$C$25)+$C98)^2+(1500*ABS(SIN(2*PI()*MOD(Calculator!$B$35/Calculator!$F$20,1)))*IF(MOD(Calculator!$B$35/Calculator!$F$20,1)&lt;0.5,-1,1))^2))/(1-SQRT(((50*POWER(80,POWER(COS(PI()*MOD(Calculator!$B$35/Calculator!$F$20,1)),2))+MIN(500,MAX(30,100*EXP(-0.3*'VSWR Calculator'!$C$24)*(1+3*ABS(MOD('VSWR Calculator'!$C$23/Calculator!$F$20/2,1)-0.5))))/'VSWR Calculator'!$C$25)-$C98)^2+(1500*ABS(SIN(2*PI()*MOD(Calculator!$B$35/Calculator!$F$20,1)))*IF(MOD(Calculator!$B$35/Calculator!$F$20,1)&lt;0.5,-1,1))^2)/SQRT(((50*POWER(80,POWER(COS(PI()*MOD(Calculator!$B$35/Calculator!$F$20,1)),2))+MIN(500,MAX(30,100*EXP(-0.3*'VSWR Calculator'!$C$24)*(1+3*ABS(MOD('VSWR Calculator'!$C$23/Calculator!$F$20/2,1)-0.5))))/'VSWR Calculator'!$C$25)+$C98)^2+(1500*ABS(SIN(2*PI()*MOD(Calculator!$B$35/Calculator!$F$20,1)))*IF(MOD(Calculator!$B$35/Calculator!$F$20,1)&lt;0.5,-1,1))^2)),2))</f>
        <v>—</v>
      </c>
      <c r="GY98" s="253" t="str">
        <f aca="false">IF(OR(Calculator!$E$21&lt;&gt;"YES",Calculator!$B$35&lt;Calculator!$G$21),"—",ROUND((1+SQRT(((50*POWER(80,POWER(COS(PI()*MOD(Calculator!$B$35/Calculator!$F$21,1)),2))+MIN(500,MAX(30,100*EXP(-0.3*'VSWR Calculator'!$C$24)*(1+3*ABS(MOD('VSWR Calculator'!$C$23/Calculator!$F$21/2,1)-0.5))))/'VSWR Calculator'!$C$25)-$C98)^2+(1500*ABS(SIN(2*PI()*MOD(Calculator!$B$35/Calculator!$F$21,1)))*IF(MOD(Calculator!$B$35/Calculator!$F$21,1)&lt;0.5,-1,1))^2)/SQRT(((50*POWER(80,POWER(COS(PI()*MOD(Calculator!$B$35/Calculator!$F$21,1)),2))+MIN(500,MAX(30,100*EXP(-0.3*'VSWR Calculator'!$C$24)*(1+3*ABS(MOD('VSWR Calculator'!$C$23/Calculator!$F$21/2,1)-0.5))))/'VSWR Calculator'!$C$25)+$C98)^2+(1500*ABS(SIN(2*PI()*MOD(Calculator!$B$35/Calculator!$F$21,1)))*IF(MOD(Calculator!$B$35/Calculator!$F$21,1)&lt;0.5,-1,1))^2))/(1-SQRT(((50*POWER(80,POWER(COS(PI()*MOD(Calculator!$B$35/Calculator!$F$21,1)),2))+MIN(500,MAX(30,100*EXP(-0.3*'VSWR Calculator'!$C$24)*(1+3*ABS(MOD('VSWR Calculator'!$C$23/Calculator!$F$21/2,1)-0.5))))/'VSWR Calculator'!$C$25)-$C98)^2+(1500*ABS(SIN(2*PI()*MOD(Calculator!$B$35/Calculator!$F$21,1)))*IF(MOD(Calculator!$B$35/Calculator!$F$21,1)&lt;0.5,-1,1))^2)/SQRT(((50*POWER(80,POWER(COS(PI()*MOD(Calculator!$B$35/Calculator!$F$21,1)),2))+MIN(500,MAX(30,100*EXP(-0.3*'VSWR Calculator'!$C$24)*(1+3*ABS(MOD('VSWR Calculator'!$C$23/Calculator!$F$21/2,1)-0.5))))/'VSWR Calculator'!$C$25)+$C98)^2+(1500*ABS(SIN(2*PI()*MOD(Calculator!$B$35/Calculator!$F$21,1)))*IF(MOD(Calculator!$B$35/Calculator!$F$21,1)&lt;0.5,-1,1))^2)),2))</f>
        <v>—</v>
      </c>
      <c r="GZ98" s="253" t="str">
        <f aca="false">IF(OR(Calculator!$E$22&lt;&gt;"YES",Calculator!$B$35&lt;Calculator!$G$22),"—",ROUND((1+SQRT(((50*POWER(80,POWER(COS(PI()*MOD(Calculator!$B$35/Calculator!$F$22,1)),2))+MIN(500,MAX(30,100*EXP(-0.3*'VSWR Calculator'!$C$24)*(1+3*ABS(MOD('VSWR Calculator'!$C$23/Calculator!$F$22/2,1)-0.5))))/'VSWR Calculator'!$C$25)-$C98)^2+(1500*ABS(SIN(2*PI()*MOD(Calculator!$B$35/Calculator!$F$22,1)))*IF(MOD(Calculator!$B$35/Calculator!$F$22,1)&lt;0.5,-1,1))^2)/SQRT(((50*POWER(80,POWER(COS(PI()*MOD(Calculator!$B$35/Calculator!$F$22,1)),2))+MIN(500,MAX(30,100*EXP(-0.3*'VSWR Calculator'!$C$24)*(1+3*ABS(MOD('VSWR Calculator'!$C$23/Calculator!$F$22/2,1)-0.5))))/'VSWR Calculator'!$C$25)+$C98)^2+(1500*ABS(SIN(2*PI()*MOD(Calculator!$B$35/Calculator!$F$22,1)))*IF(MOD(Calculator!$B$35/Calculator!$F$22,1)&lt;0.5,-1,1))^2))/(1-SQRT(((50*POWER(80,POWER(COS(PI()*MOD(Calculator!$B$35/Calculator!$F$22,1)),2))+MIN(500,MAX(30,100*EXP(-0.3*'VSWR Calculator'!$C$24)*(1+3*ABS(MOD('VSWR Calculator'!$C$23/Calculator!$F$22/2,1)-0.5))))/'VSWR Calculator'!$C$25)-$C98)^2+(1500*ABS(SIN(2*PI()*MOD(Calculator!$B$35/Calculator!$F$22,1)))*IF(MOD(Calculator!$B$35/Calculator!$F$22,1)&lt;0.5,-1,1))^2)/SQRT(((50*POWER(80,POWER(COS(PI()*MOD(Calculator!$B$35/Calculator!$F$22,1)),2))+MIN(500,MAX(30,100*EXP(-0.3*'VSWR Calculator'!$C$24)*(1+3*ABS(MOD('VSWR Calculator'!$C$23/Calculator!$F$22/2,1)-0.5))))/'VSWR Calculator'!$C$25)+$C98)^2+(1500*ABS(SIN(2*PI()*MOD(Calculator!$B$35/Calculator!$F$22,1)))*IF(MOD(Calculator!$B$35/Calculator!$F$22,1)&lt;0.5,-1,1))^2)),2))</f>
        <v>—</v>
      </c>
      <c r="HA98" s="253" t="n">
        <f aca="false">IFERROR(ROUND((IF(ISNUMBER(GP98),GP98,0)+IF(ISNUMBER(GQ98),GQ98,0)+IF(ISNUMBER(GR98),GR98,0)+IF(ISNUMBER(GS98),GS98,0)+IF(ISNUMBER(GT98),GT98,0)+IF(ISNUMBER(GU98),GU98,0)+IF(ISNUMBER(GV98),GV98,0)+IF(ISNUMBER(GW98),GW98,0)+IF(ISNUMBER(GX98),GX98,0)+IF(ISNUMBER(GY98),GY98,0)+IF(ISNUMBER(GZ98),GZ98,0))/(IF(ISNUMBER(GP98),1,0)+IF(ISNUMBER(GQ98),1,0)+IF(ISNUMBER(GR98),1,0)+IF(ISNUMBER(GS98),1,0)+IF(ISNUMBER(GT98),1,0)+IF(ISNUMBER(GU98),1,0)+IF(ISNUMBER(GV98),1,0)+IF(ISNUMBER(GW98),1,0)+IF(ISNUMBER(GX98),1,0)+IF(ISNUMBER(GY98),1,0)+IF(ISNUMBER(GZ98),1,0)),4),"")</f>
        <v>12.205</v>
      </c>
      <c r="HB98" s="253" t="str">
        <f aca="false">IF(OR(Calculator!$E$12&lt;&gt;"YES",Calculator!$B$36&lt;Calculator!$G$12),"—",ROUND((1+SQRT(((50*POWER(80,POWER(COS(PI()*MOD(Calculator!$B$36/Calculator!$F$12,1)),2))+MIN(500,MAX(30,100*EXP(-0.3*'VSWR Calculator'!$C$24)*(1+3*ABS(MOD('VSWR Calculator'!$C$23/Calculator!$F$12/2,1)-0.5))))/'VSWR Calculator'!$C$25)-$C98)^2+(1500*ABS(SIN(2*PI()*MOD(Calculator!$B$36/Calculator!$F$12,1)))*IF(MOD(Calculator!$B$36/Calculator!$F$12,1)&lt;0.5,-1,1))^2)/SQRT(((50*POWER(80,POWER(COS(PI()*MOD(Calculator!$B$36/Calculator!$F$12,1)),2))+MIN(500,MAX(30,100*EXP(-0.3*'VSWR Calculator'!$C$24)*(1+3*ABS(MOD('VSWR Calculator'!$C$23/Calculator!$F$12/2,1)-0.5))))/'VSWR Calculator'!$C$25)+$C98)^2+(1500*ABS(SIN(2*PI()*MOD(Calculator!$B$36/Calculator!$F$12,1)))*IF(MOD(Calculator!$B$36/Calculator!$F$12,1)&lt;0.5,-1,1))^2))/(1-SQRT(((50*POWER(80,POWER(COS(PI()*MOD(Calculator!$B$36/Calculator!$F$12,1)),2))+MIN(500,MAX(30,100*EXP(-0.3*'VSWR Calculator'!$C$24)*(1+3*ABS(MOD('VSWR Calculator'!$C$23/Calculator!$F$12/2,1)-0.5))))/'VSWR Calculator'!$C$25)-$C98)^2+(1500*ABS(SIN(2*PI()*MOD(Calculator!$B$36/Calculator!$F$12,1)))*IF(MOD(Calculator!$B$36/Calculator!$F$12,1)&lt;0.5,-1,1))^2)/SQRT(((50*POWER(80,POWER(COS(PI()*MOD(Calculator!$B$36/Calculator!$F$12,1)),2))+MIN(500,MAX(30,100*EXP(-0.3*'VSWR Calculator'!$C$24)*(1+3*ABS(MOD('VSWR Calculator'!$C$23/Calculator!$F$12/2,1)-0.5))))/'VSWR Calculator'!$C$25)+$C98)^2+(1500*ABS(SIN(2*PI()*MOD(Calculator!$B$36/Calculator!$F$12,1)))*IF(MOD(Calculator!$B$36/Calculator!$F$12,1)&lt;0.5,-1,1))^2)),2))</f>
        <v>—</v>
      </c>
      <c r="HC98" s="253" t="str">
        <f aca="false">IF(OR(Calculator!$E$13&lt;&gt;"YES",Calculator!$B$36&lt;Calculator!$G$13),"—",ROUND((1+SQRT(((50*POWER(80,POWER(COS(PI()*MOD(Calculator!$B$36/Calculator!$F$13,1)),2))+MIN(500,MAX(30,100*EXP(-0.3*'VSWR Calculator'!$C$24)*(1+3*ABS(MOD('VSWR Calculator'!$C$23/Calculator!$F$13/2,1)-0.5))))/'VSWR Calculator'!$C$25)-$C98)^2+(1500*ABS(SIN(2*PI()*MOD(Calculator!$B$36/Calculator!$F$13,1)))*IF(MOD(Calculator!$B$36/Calculator!$F$13,1)&lt;0.5,-1,1))^2)/SQRT(((50*POWER(80,POWER(COS(PI()*MOD(Calculator!$B$36/Calculator!$F$13,1)),2))+MIN(500,MAX(30,100*EXP(-0.3*'VSWR Calculator'!$C$24)*(1+3*ABS(MOD('VSWR Calculator'!$C$23/Calculator!$F$13/2,1)-0.5))))/'VSWR Calculator'!$C$25)+$C98)^2+(1500*ABS(SIN(2*PI()*MOD(Calculator!$B$36/Calculator!$F$13,1)))*IF(MOD(Calculator!$B$36/Calculator!$F$13,1)&lt;0.5,-1,1))^2))/(1-SQRT(((50*POWER(80,POWER(COS(PI()*MOD(Calculator!$B$36/Calculator!$F$13,1)),2))+MIN(500,MAX(30,100*EXP(-0.3*'VSWR Calculator'!$C$24)*(1+3*ABS(MOD('VSWR Calculator'!$C$23/Calculator!$F$13/2,1)-0.5))))/'VSWR Calculator'!$C$25)-$C98)^2+(1500*ABS(SIN(2*PI()*MOD(Calculator!$B$36/Calculator!$F$13,1)))*IF(MOD(Calculator!$B$36/Calculator!$F$13,1)&lt;0.5,-1,1))^2)/SQRT(((50*POWER(80,POWER(COS(PI()*MOD(Calculator!$B$36/Calculator!$F$13,1)),2))+MIN(500,MAX(30,100*EXP(-0.3*'VSWR Calculator'!$C$24)*(1+3*ABS(MOD('VSWR Calculator'!$C$23/Calculator!$F$13/2,1)-0.5))))/'VSWR Calculator'!$C$25)+$C98)^2+(1500*ABS(SIN(2*PI()*MOD(Calculator!$B$36/Calculator!$F$13,1)))*IF(MOD(Calculator!$B$36/Calculator!$F$13,1)&lt;0.5,-1,1))^2)),2))</f>
        <v>—</v>
      </c>
      <c r="HD98" s="253" t="str">
        <f aca="false">IF(OR(Calculator!$E$14&lt;&gt;"YES",Calculator!$B$36&lt;Calculator!$G$14),"—",ROUND((1+SQRT(((50*POWER(80,POWER(COS(PI()*MOD(Calculator!$B$36/Calculator!$F$14,1)),2))+MIN(500,MAX(30,100*EXP(-0.3*'VSWR Calculator'!$C$24)*(1+3*ABS(MOD('VSWR Calculator'!$C$23/Calculator!$F$14/2,1)-0.5))))/'VSWR Calculator'!$C$25)-$C98)^2+(1500*ABS(SIN(2*PI()*MOD(Calculator!$B$36/Calculator!$F$14,1)))*IF(MOD(Calculator!$B$36/Calculator!$F$14,1)&lt;0.5,-1,1))^2)/SQRT(((50*POWER(80,POWER(COS(PI()*MOD(Calculator!$B$36/Calculator!$F$14,1)),2))+MIN(500,MAX(30,100*EXP(-0.3*'VSWR Calculator'!$C$24)*(1+3*ABS(MOD('VSWR Calculator'!$C$23/Calculator!$F$14/2,1)-0.5))))/'VSWR Calculator'!$C$25)+$C98)^2+(1500*ABS(SIN(2*PI()*MOD(Calculator!$B$36/Calculator!$F$14,1)))*IF(MOD(Calculator!$B$36/Calculator!$F$14,1)&lt;0.5,-1,1))^2))/(1-SQRT(((50*POWER(80,POWER(COS(PI()*MOD(Calculator!$B$36/Calculator!$F$14,1)),2))+MIN(500,MAX(30,100*EXP(-0.3*'VSWR Calculator'!$C$24)*(1+3*ABS(MOD('VSWR Calculator'!$C$23/Calculator!$F$14/2,1)-0.5))))/'VSWR Calculator'!$C$25)-$C98)^2+(1500*ABS(SIN(2*PI()*MOD(Calculator!$B$36/Calculator!$F$14,1)))*IF(MOD(Calculator!$B$36/Calculator!$F$14,1)&lt;0.5,-1,1))^2)/SQRT(((50*POWER(80,POWER(COS(PI()*MOD(Calculator!$B$36/Calculator!$F$14,1)),2))+MIN(500,MAX(30,100*EXP(-0.3*'VSWR Calculator'!$C$24)*(1+3*ABS(MOD('VSWR Calculator'!$C$23/Calculator!$F$14/2,1)-0.5))))/'VSWR Calculator'!$C$25)+$C98)^2+(1500*ABS(SIN(2*PI()*MOD(Calculator!$B$36/Calculator!$F$14,1)))*IF(MOD(Calculator!$B$36/Calculator!$F$14,1)&lt;0.5,-1,1))^2)),2))</f>
        <v>—</v>
      </c>
      <c r="HE98" s="253" t="n">
        <f aca="false">IF(OR(Calculator!$E$15&lt;&gt;"YES",Calculator!$B$36&lt;Calculator!$G$15),"—",ROUND((1+SQRT(((50*POWER(80,POWER(COS(PI()*MOD(Calculator!$B$36/Calculator!$F$15,1)),2))+MIN(500,MAX(30,100*EXP(-0.3*'VSWR Calculator'!$C$24)*(1+3*ABS(MOD('VSWR Calculator'!$C$23/Calculator!$F$15/2,1)-0.5))))/'VSWR Calculator'!$C$25)-$C98)^2+(1500*ABS(SIN(2*PI()*MOD(Calculator!$B$36/Calculator!$F$15,1)))*IF(MOD(Calculator!$B$36/Calculator!$F$15,1)&lt;0.5,-1,1))^2)/SQRT(((50*POWER(80,POWER(COS(PI()*MOD(Calculator!$B$36/Calculator!$F$15,1)),2))+MIN(500,MAX(30,100*EXP(-0.3*'VSWR Calculator'!$C$24)*(1+3*ABS(MOD('VSWR Calculator'!$C$23/Calculator!$F$15/2,1)-0.5))))/'VSWR Calculator'!$C$25)+$C98)^2+(1500*ABS(SIN(2*PI()*MOD(Calculator!$B$36/Calculator!$F$15,1)))*IF(MOD(Calculator!$B$36/Calculator!$F$15,1)&lt;0.5,-1,1))^2))/(1-SQRT(((50*POWER(80,POWER(COS(PI()*MOD(Calculator!$B$36/Calculator!$F$15,1)),2))+MIN(500,MAX(30,100*EXP(-0.3*'VSWR Calculator'!$C$24)*(1+3*ABS(MOD('VSWR Calculator'!$C$23/Calculator!$F$15/2,1)-0.5))))/'VSWR Calculator'!$C$25)-$C98)^2+(1500*ABS(SIN(2*PI()*MOD(Calculator!$B$36/Calculator!$F$15,1)))*IF(MOD(Calculator!$B$36/Calculator!$F$15,1)&lt;0.5,-1,1))^2)/SQRT(((50*POWER(80,POWER(COS(PI()*MOD(Calculator!$B$36/Calculator!$F$15,1)),2))+MIN(500,MAX(30,100*EXP(-0.3*'VSWR Calculator'!$C$24)*(1+3*ABS(MOD('VSWR Calculator'!$C$23/Calculator!$F$15/2,1)-0.5))))/'VSWR Calculator'!$C$25)+$C98)^2+(1500*ABS(SIN(2*PI()*MOD(Calculator!$B$36/Calculator!$F$15,1)))*IF(MOD(Calculator!$B$36/Calculator!$F$15,1)&lt;0.5,-1,1))^2)),2))</f>
        <v>18</v>
      </c>
      <c r="HF98" s="253" t="str">
        <f aca="false">IF(OR(Calculator!$E$16&lt;&gt;"YES",Calculator!$B$36&lt;Calculator!$G$16),"—",ROUND((1+SQRT(((50*POWER(80,POWER(COS(PI()*MOD(Calculator!$B$36/Calculator!$F$16,1)),2))+MIN(500,MAX(30,100*EXP(-0.3*'VSWR Calculator'!$C$24)*(1+3*ABS(MOD('VSWR Calculator'!$C$23/Calculator!$F$16/2,1)-0.5))))/'VSWR Calculator'!$C$25)-$C98)^2+(1500*ABS(SIN(2*PI()*MOD(Calculator!$B$36/Calculator!$F$16,1)))*IF(MOD(Calculator!$B$36/Calculator!$F$16,1)&lt;0.5,-1,1))^2)/SQRT(((50*POWER(80,POWER(COS(PI()*MOD(Calculator!$B$36/Calculator!$F$16,1)),2))+MIN(500,MAX(30,100*EXP(-0.3*'VSWR Calculator'!$C$24)*(1+3*ABS(MOD('VSWR Calculator'!$C$23/Calculator!$F$16/2,1)-0.5))))/'VSWR Calculator'!$C$25)+$C98)^2+(1500*ABS(SIN(2*PI()*MOD(Calculator!$B$36/Calculator!$F$16,1)))*IF(MOD(Calculator!$B$36/Calculator!$F$16,1)&lt;0.5,-1,1))^2))/(1-SQRT(((50*POWER(80,POWER(COS(PI()*MOD(Calculator!$B$36/Calculator!$F$16,1)),2))+MIN(500,MAX(30,100*EXP(-0.3*'VSWR Calculator'!$C$24)*(1+3*ABS(MOD('VSWR Calculator'!$C$23/Calculator!$F$16/2,1)-0.5))))/'VSWR Calculator'!$C$25)-$C98)^2+(1500*ABS(SIN(2*PI()*MOD(Calculator!$B$36/Calculator!$F$16,1)))*IF(MOD(Calculator!$B$36/Calculator!$F$16,1)&lt;0.5,-1,1))^2)/SQRT(((50*POWER(80,POWER(COS(PI()*MOD(Calculator!$B$36/Calculator!$F$16,1)),2))+MIN(500,MAX(30,100*EXP(-0.3*'VSWR Calculator'!$C$24)*(1+3*ABS(MOD('VSWR Calculator'!$C$23/Calculator!$F$16/2,1)-0.5))))/'VSWR Calculator'!$C$25)+$C98)^2+(1500*ABS(SIN(2*PI()*MOD(Calculator!$B$36/Calculator!$F$16,1)))*IF(MOD(Calculator!$B$36/Calculator!$F$16,1)&lt;0.5,-1,1))^2)),2))</f>
        <v>—</v>
      </c>
      <c r="HG98" s="253" t="n">
        <f aca="false">IF(OR(Calculator!$E$17&lt;&gt;"YES",Calculator!$B$36&lt;Calculator!$G$17),"—",ROUND((1+SQRT(((50*POWER(80,POWER(COS(PI()*MOD(Calculator!$B$36/Calculator!$F$17,1)),2))+MIN(500,MAX(30,100*EXP(-0.3*'VSWR Calculator'!$C$24)*(1+3*ABS(MOD('VSWR Calculator'!$C$23/Calculator!$F$17/2,1)-0.5))))/'VSWR Calculator'!$C$25)-$C98)^2+(1500*ABS(SIN(2*PI()*MOD(Calculator!$B$36/Calculator!$F$17,1)))*IF(MOD(Calculator!$B$36/Calculator!$F$17,1)&lt;0.5,-1,1))^2)/SQRT(((50*POWER(80,POWER(COS(PI()*MOD(Calculator!$B$36/Calculator!$F$17,1)),2))+MIN(500,MAX(30,100*EXP(-0.3*'VSWR Calculator'!$C$24)*(1+3*ABS(MOD('VSWR Calculator'!$C$23/Calculator!$F$17/2,1)-0.5))))/'VSWR Calculator'!$C$25)+$C98)^2+(1500*ABS(SIN(2*PI()*MOD(Calculator!$B$36/Calculator!$F$17,1)))*IF(MOD(Calculator!$B$36/Calculator!$F$17,1)&lt;0.5,-1,1))^2))/(1-SQRT(((50*POWER(80,POWER(COS(PI()*MOD(Calculator!$B$36/Calculator!$F$17,1)),2))+MIN(500,MAX(30,100*EXP(-0.3*'VSWR Calculator'!$C$24)*(1+3*ABS(MOD('VSWR Calculator'!$C$23/Calculator!$F$17/2,1)-0.5))))/'VSWR Calculator'!$C$25)-$C98)^2+(1500*ABS(SIN(2*PI()*MOD(Calculator!$B$36/Calculator!$F$17,1)))*IF(MOD(Calculator!$B$36/Calculator!$F$17,1)&lt;0.5,-1,1))^2)/SQRT(((50*POWER(80,POWER(COS(PI()*MOD(Calculator!$B$36/Calculator!$F$17,1)),2))+MIN(500,MAX(30,100*EXP(-0.3*'VSWR Calculator'!$C$24)*(1+3*ABS(MOD('VSWR Calculator'!$C$23/Calculator!$F$17/2,1)-0.5))))/'VSWR Calculator'!$C$25)+$C98)^2+(1500*ABS(SIN(2*PI()*MOD(Calculator!$B$36/Calculator!$F$17,1)))*IF(MOD(Calculator!$B$36/Calculator!$F$17,1)&lt;0.5,-1,1))^2)),2))</f>
        <v>22.55</v>
      </c>
      <c r="HH98" s="253" t="str">
        <f aca="false">IF(OR(Calculator!$E$18&lt;&gt;"YES",Calculator!$B$36&lt;Calculator!$G$18),"—",ROUND((1+SQRT(((50*POWER(80,POWER(COS(PI()*MOD(Calculator!$B$36/Calculator!$F$18,1)),2))+MIN(500,MAX(30,100*EXP(-0.3*'VSWR Calculator'!$C$24)*(1+3*ABS(MOD('VSWR Calculator'!$C$23/Calculator!$F$18/2,1)-0.5))))/'VSWR Calculator'!$C$25)-$C98)^2+(1500*ABS(SIN(2*PI()*MOD(Calculator!$B$36/Calculator!$F$18,1)))*IF(MOD(Calculator!$B$36/Calculator!$F$18,1)&lt;0.5,-1,1))^2)/SQRT(((50*POWER(80,POWER(COS(PI()*MOD(Calculator!$B$36/Calculator!$F$18,1)),2))+MIN(500,MAX(30,100*EXP(-0.3*'VSWR Calculator'!$C$24)*(1+3*ABS(MOD('VSWR Calculator'!$C$23/Calculator!$F$18/2,1)-0.5))))/'VSWR Calculator'!$C$25)+$C98)^2+(1500*ABS(SIN(2*PI()*MOD(Calculator!$B$36/Calculator!$F$18,1)))*IF(MOD(Calculator!$B$36/Calculator!$F$18,1)&lt;0.5,-1,1))^2))/(1-SQRT(((50*POWER(80,POWER(COS(PI()*MOD(Calculator!$B$36/Calculator!$F$18,1)),2))+MIN(500,MAX(30,100*EXP(-0.3*'VSWR Calculator'!$C$24)*(1+3*ABS(MOD('VSWR Calculator'!$C$23/Calculator!$F$18/2,1)-0.5))))/'VSWR Calculator'!$C$25)-$C98)^2+(1500*ABS(SIN(2*PI()*MOD(Calculator!$B$36/Calculator!$F$18,1)))*IF(MOD(Calculator!$B$36/Calculator!$F$18,1)&lt;0.5,-1,1))^2)/SQRT(((50*POWER(80,POWER(COS(PI()*MOD(Calculator!$B$36/Calculator!$F$18,1)),2))+MIN(500,MAX(30,100*EXP(-0.3*'VSWR Calculator'!$C$24)*(1+3*ABS(MOD('VSWR Calculator'!$C$23/Calculator!$F$18/2,1)-0.5))))/'VSWR Calculator'!$C$25)+$C98)^2+(1500*ABS(SIN(2*PI()*MOD(Calculator!$B$36/Calculator!$F$18,1)))*IF(MOD(Calculator!$B$36/Calculator!$F$18,1)&lt;0.5,-1,1))^2)),2))</f>
        <v>—</v>
      </c>
      <c r="HI98" s="253" t="str">
        <f aca="false">IF(OR(Calculator!$E$19&lt;&gt;"YES",Calculator!$B$36&lt;Calculator!$G$19),"—",ROUND((1+SQRT(((50*POWER(80,POWER(COS(PI()*MOD(Calculator!$B$36/Calculator!$F$19,1)),2))+MIN(500,MAX(30,100*EXP(-0.3*'VSWR Calculator'!$C$24)*(1+3*ABS(MOD('VSWR Calculator'!$C$23/Calculator!$F$19/2,1)-0.5))))/'VSWR Calculator'!$C$25)-$C98)^2+(1500*ABS(SIN(2*PI()*MOD(Calculator!$B$36/Calculator!$F$19,1)))*IF(MOD(Calculator!$B$36/Calculator!$F$19,1)&lt;0.5,-1,1))^2)/SQRT(((50*POWER(80,POWER(COS(PI()*MOD(Calculator!$B$36/Calculator!$F$19,1)),2))+MIN(500,MAX(30,100*EXP(-0.3*'VSWR Calculator'!$C$24)*(1+3*ABS(MOD('VSWR Calculator'!$C$23/Calculator!$F$19/2,1)-0.5))))/'VSWR Calculator'!$C$25)+$C98)^2+(1500*ABS(SIN(2*PI()*MOD(Calculator!$B$36/Calculator!$F$19,1)))*IF(MOD(Calculator!$B$36/Calculator!$F$19,1)&lt;0.5,-1,1))^2))/(1-SQRT(((50*POWER(80,POWER(COS(PI()*MOD(Calculator!$B$36/Calculator!$F$19,1)),2))+MIN(500,MAX(30,100*EXP(-0.3*'VSWR Calculator'!$C$24)*(1+3*ABS(MOD('VSWR Calculator'!$C$23/Calculator!$F$19/2,1)-0.5))))/'VSWR Calculator'!$C$25)-$C98)^2+(1500*ABS(SIN(2*PI()*MOD(Calculator!$B$36/Calculator!$F$19,1)))*IF(MOD(Calculator!$B$36/Calculator!$F$19,1)&lt;0.5,-1,1))^2)/SQRT(((50*POWER(80,POWER(COS(PI()*MOD(Calculator!$B$36/Calculator!$F$19,1)),2))+MIN(500,MAX(30,100*EXP(-0.3*'VSWR Calculator'!$C$24)*(1+3*ABS(MOD('VSWR Calculator'!$C$23/Calculator!$F$19/2,1)-0.5))))/'VSWR Calculator'!$C$25)+$C98)^2+(1500*ABS(SIN(2*PI()*MOD(Calculator!$B$36/Calculator!$F$19,1)))*IF(MOD(Calculator!$B$36/Calculator!$F$19,1)&lt;0.5,-1,1))^2)),2))</f>
        <v>—</v>
      </c>
      <c r="HJ98" s="253" t="str">
        <f aca="false">IF(OR(Calculator!$E$20&lt;&gt;"YES",Calculator!$B$36&lt;Calculator!$G$20),"—",ROUND((1+SQRT(((50*POWER(80,POWER(COS(PI()*MOD(Calculator!$B$36/Calculator!$F$20,1)),2))+MIN(500,MAX(30,100*EXP(-0.3*'VSWR Calculator'!$C$24)*(1+3*ABS(MOD('VSWR Calculator'!$C$23/Calculator!$F$20/2,1)-0.5))))/'VSWR Calculator'!$C$25)-$C98)^2+(1500*ABS(SIN(2*PI()*MOD(Calculator!$B$36/Calculator!$F$20,1)))*IF(MOD(Calculator!$B$36/Calculator!$F$20,1)&lt;0.5,-1,1))^2)/SQRT(((50*POWER(80,POWER(COS(PI()*MOD(Calculator!$B$36/Calculator!$F$20,1)),2))+MIN(500,MAX(30,100*EXP(-0.3*'VSWR Calculator'!$C$24)*(1+3*ABS(MOD('VSWR Calculator'!$C$23/Calculator!$F$20/2,1)-0.5))))/'VSWR Calculator'!$C$25)+$C98)^2+(1500*ABS(SIN(2*PI()*MOD(Calculator!$B$36/Calculator!$F$20,1)))*IF(MOD(Calculator!$B$36/Calculator!$F$20,1)&lt;0.5,-1,1))^2))/(1-SQRT(((50*POWER(80,POWER(COS(PI()*MOD(Calculator!$B$36/Calculator!$F$20,1)),2))+MIN(500,MAX(30,100*EXP(-0.3*'VSWR Calculator'!$C$24)*(1+3*ABS(MOD('VSWR Calculator'!$C$23/Calculator!$F$20/2,1)-0.5))))/'VSWR Calculator'!$C$25)-$C98)^2+(1500*ABS(SIN(2*PI()*MOD(Calculator!$B$36/Calculator!$F$20,1)))*IF(MOD(Calculator!$B$36/Calculator!$F$20,1)&lt;0.5,-1,1))^2)/SQRT(((50*POWER(80,POWER(COS(PI()*MOD(Calculator!$B$36/Calculator!$F$20,1)),2))+MIN(500,MAX(30,100*EXP(-0.3*'VSWR Calculator'!$C$24)*(1+3*ABS(MOD('VSWR Calculator'!$C$23/Calculator!$F$20/2,1)-0.5))))/'VSWR Calculator'!$C$25)+$C98)^2+(1500*ABS(SIN(2*PI()*MOD(Calculator!$B$36/Calculator!$F$20,1)))*IF(MOD(Calculator!$B$36/Calculator!$F$20,1)&lt;0.5,-1,1))^2)),2))</f>
        <v>—</v>
      </c>
      <c r="HK98" s="253" t="str">
        <f aca="false">IF(OR(Calculator!$E$21&lt;&gt;"YES",Calculator!$B$36&lt;Calculator!$G$21),"—",ROUND((1+SQRT(((50*POWER(80,POWER(COS(PI()*MOD(Calculator!$B$36/Calculator!$F$21,1)),2))+MIN(500,MAX(30,100*EXP(-0.3*'VSWR Calculator'!$C$24)*(1+3*ABS(MOD('VSWR Calculator'!$C$23/Calculator!$F$21/2,1)-0.5))))/'VSWR Calculator'!$C$25)-$C98)^2+(1500*ABS(SIN(2*PI()*MOD(Calculator!$B$36/Calculator!$F$21,1)))*IF(MOD(Calculator!$B$36/Calculator!$F$21,1)&lt;0.5,-1,1))^2)/SQRT(((50*POWER(80,POWER(COS(PI()*MOD(Calculator!$B$36/Calculator!$F$21,1)),2))+MIN(500,MAX(30,100*EXP(-0.3*'VSWR Calculator'!$C$24)*(1+3*ABS(MOD('VSWR Calculator'!$C$23/Calculator!$F$21/2,1)-0.5))))/'VSWR Calculator'!$C$25)+$C98)^2+(1500*ABS(SIN(2*PI()*MOD(Calculator!$B$36/Calculator!$F$21,1)))*IF(MOD(Calculator!$B$36/Calculator!$F$21,1)&lt;0.5,-1,1))^2))/(1-SQRT(((50*POWER(80,POWER(COS(PI()*MOD(Calculator!$B$36/Calculator!$F$21,1)),2))+MIN(500,MAX(30,100*EXP(-0.3*'VSWR Calculator'!$C$24)*(1+3*ABS(MOD('VSWR Calculator'!$C$23/Calculator!$F$21/2,1)-0.5))))/'VSWR Calculator'!$C$25)-$C98)^2+(1500*ABS(SIN(2*PI()*MOD(Calculator!$B$36/Calculator!$F$21,1)))*IF(MOD(Calculator!$B$36/Calculator!$F$21,1)&lt;0.5,-1,1))^2)/SQRT(((50*POWER(80,POWER(COS(PI()*MOD(Calculator!$B$36/Calculator!$F$21,1)),2))+MIN(500,MAX(30,100*EXP(-0.3*'VSWR Calculator'!$C$24)*(1+3*ABS(MOD('VSWR Calculator'!$C$23/Calculator!$F$21/2,1)-0.5))))/'VSWR Calculator'!$C$25)+$C98)^2+(1500*ABS(SIN(2*PI()*MOD(Calculator!$B$36/Calculator!$F$21,1)))*IF(MOD(Calculator!$B$36/Calculator!$F$21,1)&lt;0.5,-1,1))^2)),2))</f>
        <v>—</v>
      </c>
      <c r="HL98" s="253" t="str">
        <f aca="false">IF(OR(Calculator!$E$22&lt;&gt;"YES",Calculator!$B$36&lt;Calculator!$G$22),"—",ROUND((1+SQRT(((50*POWER(80,POWER(COS(PI()*MOD(Calculator!$B$36/Calculator!$F$22,1)),2))+MIN(500,MAX(30,100*EXP(-0.3*'VSWR Calculator'!$C$24)*(1+3*ABS(MOD('VSWR Calculator'!$C$23/Calculator!$F$22/2,1)-0.5))))/'VSWR Calculator'!$C$25)-$C98)^2+(1500*ABS(SIN(2*PI()*MOD(Calculator!$B$36/Calculator!$F$22,1)))*IF(MOD(Calculator!$B$36/Calculator!$F$22,1)&lt;0.5,-1,1))^2)/SQRT(((50*POWER(80,POWER(COS(PI()*MOD(Calculator!$B$36/Calculator!$F$22,1)),2))+MIN(500,MAX(30,100*EXP(-0.3*'VSWR Calculator'!$C$24)*(1+3*ABS(MOD('VSWR Calculator'!$C$23/Calculator!$F$22/2,1)-0.5))))/'VSWR Calculator'!$C$25)+$C98)^2+(1500*ABS(SIN(2*PI()*MOD(Calculator!$B$36/Calculator!$F$22,1)))*IF(MOD(Calculator!$B$36/Calculator!$F$22,1)&lt;0.5,-1,1))^2))/(1-SQRT(((50*POWER(80,POWER(COS(PI()*MOD(Calculator!$B$36/Calculator!$F$22,1)),2))+MIN(500,MAX(30,100*EXP(-0.3*'VSWR Calculator'!$C$24)*(1+3*ABS(MOD('VSWR Calculator'!$C$23/Calculator!$F$22/2,1)-0.5))))/'VSWR Calculator'!$C$25)-$C98)^2+(1500*ABS(SIN(2*PI()*MOD(Calculator!$B$36/Calculator!$F$22,1)))*IF(MOD(Calculator!$B$36/Calculator!$F$22,1)&lt;0.5,-1,1))^2)/SQRT(((50*POWER(80,POWER(COS(PI()*MOD(Calculator!$B$36/Calculator!$F$22,1)),2))+MIN(500,MAX(30,100*EXP(-0.3*'VSWR Calculator'!$C$24)*(1+3*ABS(MOD('VSWR Calculator'!$C$23/Calculator!$F$22/2,1)-0.5))))/'VSWR Calculator'!$C$25)+$C98)^2+(1500*ABS(SIN(2*PI()*MOD(Calculator!$B$36/Calculator!$F$22,1)))*IF(MOD(Calculator!$B$36/Calculator!$F$22,1)&lt;0.5,-1,1))^2)),2))</f>
        <v>—</v>
      </c>
      <c r="HM98" s="253" t="n">
        <f aca="false">IFERROR(ROUND((IF(ISNUMBER(HB98),HB98,0)+IF(ISNUMBER(HC98),HC98,0)+IF(ISNUMBER(HD98),HD98,0)+IF(ISNUMBER(HE98),HE98,0)+IF(ISNUMBER(HF98),HF98,0)+IF(ISNUMBER(HG98),HG98,0)+IF(ISNUMBER(HH98),HH98,0)+IF(ISNUMBER(HI98),HI98,0)+IF(ISNUMBER(HJ98),HJ98,0)+IF(ISNUMBER(HK98),HK98,0)+IF(ISNUMBER(HL98),HL98,0))/(IF(ISNUMBER(HB98),1,0)+IF(ISNUMBER(HC98),1,0)+IF(ISNUMBER(HD98),1,0)+IF(ISNUMBER(HE98),1,0)+IF(ISNUMBER(HF98),1,0)+IF(ISNUMBER(HG98),1,0)+IF(ISNUMBER(HH98),1,0)+IF(ISNUMBER(HI98),1,0)+IF(ISNUMBER(HJ98),1,0)+IF(ISNUMBER(HK98),1,0)+IF(ISNUMBER(HL98),1,0)),4),"")</f>
        <v>20.275</v>
      </c>
      <c r="HN98" s="253" t="str">
        <f aca="false">IF(OR(Calculator!$E$12&lt;&gt;"YES",Calculator!$B$37&lt;Calculator!$G$12),"—",ROUND((1+SQRT(((50*POWER(80,POWER(COS(PI()*MOD(Calculator!$B$37/Calculator!$F$12,1)),2))+MIN(500,MAX(30,100*EXP(-0.3*'VSWR Calculator'!$C$24)*(1+3*ABS(MOD('VSWR Calculator'!$C$23/Calculator!$F$12/2,1)-0.5))))/'VSWR Calculator'!$C$25)-$C98)^2+(1500*ABS(SIN(2*PI()*MOD(Calculator!$B$37/Calculator!$F$12,1)))*IF(MOD(Calculator!$B$37/Calculator!$F$12,1)&lt;0.5,-1,1))^2)/SQRT(((50*POWER(80,POWER(COS(PI()*MOD(Calculator!$B$37/Calculator!$F$12,1)),2))+MIN(500,MAX(30,100*EXP(-0.3*'VSWR Calculator'!$C$24)*(1+3*ABS(MOD('VSWR Calculator'!$C$23/Calculator!$F$12/2,1)-0.5))))/'VSWR Calculator'!$C$25)+$C98)^2+(1500*ABS(SIN(2*PI()*MOD(Calculator!$B$37/Calculator!$F$12,1)))*IF(MOD(Calculator!$B$37/Calculator!$F$12,1)&lt;0.5,-1,1))^2))/(1-SQRT(((50*POWER(80,POWER(COS(PI()*MOD(Calculator!$B$37/Calculator!$F$12,1)),2))+MIN(500,MAX(30,100*EXP(-0.3*'VSWR Calculator'!$C$24)*(1+3*ABS(MOD('VSWR Calculator'!$C$23/Calculator!$F$12/2,1)-0.5))))/'VSWR Calculator'!$C$25)-$C98)^2+(1500*ABS(SIN(2*PI()*MOD(Calculator!$B$37/Calculator!$F$12,1)))*IF(MOD(Calculator!$B$37/Calculator!$F$12,1)&lt;0.5,-1,1))^2)/SQRT(((50*POWER(80,POWER(COS(PI()*MOD(Calculator!$B$37/Calculator!$F$12,1)),2))+MIN(500,MAX(30,100*EXP(-0.3*'VSWR Calculator'!$C$24)*(1+3*ABS(MOD('VSWR Calculator'!$C$23/Calculator!$F$12/2,1)-0.5))))/'VSWR Calculator'!$C$25)+$C98)^2+(1500*ABS(SIN(2*PI()*MOD(Calculator!$B$37/Calculator!$F$12,1)))*IF(MOD(Calculator!$B$37/Calculator!$F$12,1)&lt;0.5,-1,1))^2)),2))</f>
        <v>—</v>
      </c>
      <c r="HO98" s="253" t="str">
        <f aca="false">IF(OR(Calculator!$E$13&lt;&gt;"YES",Calculator!$B$37&lt;Calculator!$G$13),"—",ROUND((1+SQRT(((50*POWER(80,POWER(COS(PI()*MOD(Calculator!$B$37/Calculator!$F$13,1)),2))+MIN(500,MAX(30,100*EXP(-0.3*'VSWR Calculator'!$C$24)*(1+3*ABS(MOD('VSWR Calculator'!$C$23/Calculator!$F$13/2,1)-0.5))))/'VSWR Calculator'!$C$25)-$C98)^2+(1500*ABS(SIN(2*PI()*MOD(Calculator!$B$37/Calculator!$F$13,1)))*IF(MOD(Calculator!$B$37/Calculator!$F$13,1)&lt;0.5,-1,1))^2)/SQRT(((50*POWER(80,POWER(COS(PI()*MOD(Calculator!$B$37/Calculator!$F$13,1)),2))+MIN(500,MAX(30,100*EXP(-0.3*'VSWR Calculator'!$C$24)*(1+3*ABS(MOD('VSWR Calculator'!$C$23/Calculator!$F$13/2,1)-0.5))))/'VSWR Calculator'!$C$25)+$C98)^2+(1500*ABS(SIN(2*PI()*MOD(Calculator!$B$37/Calculator!$F$13,1)))*IF(MOD(Calculator!$B$37/Calculator!$F$13,1)&lt;0.5,-1,1))^2))/(1-SQRT(((50*POWER(80,POWER(COS(PI()*MOD(Calculator!$B$37/Calculator!$F$13,1)),2))+MIN(500,MAX(30,100*EXP(-0.3*'VSWR Calculator'!$C$24)*(1+3*ABS(MOD('VSWR Calculator'!$C$23/Calculator!$F$13/2,1)-0.5))))/'VSWR Calculator'!$C$25)-$C98)^2+(1500*ABS(SIN(2*PI()*MOD(Calculator!$B$37/Calculator!$F$13,1)))*IF(MOD(Calculator!$B$37/Calculator!$F$13,1)&lt;0.5,-1,1))^2)/SQRT(((50*POWER(80,POWER(COS(PI()*MOD(Calculator!$B$37/Calculator!$F$13,1)),2))+MIN(500,MAX(30,100*EXP(-0.3*'VSWR Calculator'!$C$24)*(1+3*ABS(MOD('VSWR Calculator'!$C$23/Calculator!$F$13/2,1)-0.5))))/'VSWR Calculator'!$C$25)+$C98)^2+(1500*ABS(SIN(2*PI()*MOD(Calculator!$B$37/Calculator!$F$13,1)))*IF(MOD(Calculator!$B$37/Calculator!$F$13,1)&lt;0.5,-1,1))^2)),2))</f>
        <v>—</v>
      </c>
      <c r="HP98" s="253" t="str">
        <f aca="false">IF(OR(Calculator!$E$14&lt;&gt;"YES",Calculator!$B$37&lt;Calculator!$G$14),"—",ROUND((1+SQRT(((50*POWER(80,POWER(COS(PI()*MOD(Calculator!$B$37/Calculator!$F$14,1)),2))+MIN(500,MAX(30,100*EXP(-0.3*'VSWR Calculator'!$C$24)*(1+3*ABS(MOD('VSWR Calculator'!$C$23/Calculator!$F$14/2,1)-0.5))))/'VSWR Calculator'!$C$25)-$C98)^2+(1500*ABS(SIN(2*PI()*MOD(Calculator!$B$37/Calculator!$F$14,1)))*IF(MOD(Calculator!$B$37/Calculator!$F$14,1)&lt;0.5,-1,1))^2)/SQRT(((50*POWER(80,POWER(COS(PI()*MOD(Calculator!$B$37/Calculator!$F$14,1)),2))+MIN(500,MAX(30,100*EXP(-0.3*'VSWR Calculator'!$C$24)*(1+3*ABS(MOD('VSWR Calculator'!$C$23/Calculator!$F$14/2,1)-0.5))))/'VSWR Calculator'!$C$25)+$C98)^2+(1500*ABS(SIN(2*PI()*MOD(Calculator!$B$37/Calculator!$F$14,1)))*IF(MOD(Calculator!$B$37/Calculator!$F$14,1)&lt;0.5,-1,1))^2))/(1-SQRT(((50*POWER(80,POWER(COS(PI()*MOD(Calculator!$B$37/Calculator!$F$14,1)),2))+MIN(500,MAX(30,100*EXP(-0.3*'VSWR Calculator'!$C$24)*(1+3*ABS(MOD('VSWR Calculator'!$C$23/Calculator!$F$14/2,1)-0.5))))/'VSWR Calculator'!$C$25)-$C98)^2+(1500*ABS(SIN(2*PI()*MOD(Calculator!$B$37/Calculator!$F$14,1)))*IF(MOD(Calculator!$B$37/Calculator!$F$14,1)&lt;0.5,-1,1))^2)/SQRT(((50*POWER(80,POWER(COS(PI()*MOD(Calculator!$B$37/Calculator!$F$14,1)),2))+MIN(500,MAX(30,100*EXP(-0.3*'VSWR Calculator'!$C$24)*(1+3*ABS(MOD('VSWR Calculator'!$C$23/Calculator!$F$14/2,1)-0.5))))/'VSWR Calculator'!$C$25)+$C98)^2+(1500*ABS(SIN(2*PI()*MOD(Calculator!$B$37/Calculator!$F$14,1)))*IF(MOD(Calculator!$B$37/Calculator!$F$14,1)&lt;0.5,-1,1))^2)),2))</f>
        <v>—</v>
      </c>
      <c r="HQ98" s="253" t="n">
        <f aca="false">IF(OR(Calculator!$E$15&lt;&gt;"YES",Calculator!$B$37&lt;Calculator!$G$15),"—",ROUND((1+SQRT(((50*POWER(80,POWER(COS(PI()*MOD(Calculator!$B$37/Calculator!$F$15,1)),2))+MIN(500,MAX(30,100*EXP(-0.3*'VSWR Calculator'!$C$24)*(1+3*ABS(MOD('VSWR Calculator'!$C$23/Calculator!$F$15/2,1)-0.5))))/'VSWR Calculator'!$C$25)-$C98)^2+(1500*ABS(SIN(2*PI()*MOD(Calculator!$B$37/Calculator!$F$15,1)))*IF(MOD(Calculator!$B$37/Calculator!$F$15,1)&lt;0.5,-1,1))^2)/SQRT(((50*POWER(80,POWER(COS(PI()*MOD(Calculator!$B$37/Calculator!$F$15,1)),2))+MIN(500,MAX(30,100*EXP(-0.3*'VSWR Calculator'!$C$24)*(1+3*ABS(MOD('VSWR Calculator'!$C$23/Calculator!$F$15/2,1)-0.5))))/'VSWR Calculator'!$C$25)+$C98)^2+(1500*ABS(SIN(2*PI()*MOD(Calculator!$B$37/Calculator!$F$15,1)))*IF(MOD(Calculator!$B$37/Calculator!$F$15,1)&lt;0.5,-1,1))^2))/(1-SQRT(((50*POWER(80,POWER(COS(PI()*MOD(Calculator!$B$37/Calculator!$F$15,1)),2))+MIN(500,MAX(30,100*EXP(-0.3*'VSWR Calculator'!$C$24)*(1+3*ABS(MOD('VSWR Calculator'!$C$23/Calculator!$F$15/2,1)-0.5))))/'VSWR Calculator'!$C$25)-$C98)^2+(1500*ABS(SIN(2*PI()*MOD(Calculator!$B$37/Calculator!$F$15,1)))*IF(MOD(Calculator!$B$37/Calculator!$F$15,1)&lt;0.5,-1,1))^2)/SQRT(((50*POWER(80,POWER(COS(PI()*MOD(Calculator!$B$37/Calculator!$F$15,1)),2))+MIN(500,MAX(30,100*EXP(-0.3*'VSWR Calculator'!$C$24)*(1+3*ABS(MOD('VSWR Calculator'!$C$23/Calculator!$F$15/2,1)-0.5))))/'VSWR Calculator'!$C$25)+$C98)^2+(1500*ABS(SIN(2*PI()*MOD(Calculator!$B$37/Calculator!$F$15,1)))*IF(MOD(Calculator!$B$37/Calculator!$F$15,1)&lt;0.5,-1,1))^2)),2))</f>
        <v>2.69</v>
      </c>
      <c r="HR98" s="253" t="str">
        <f aca="false">IF(OR(Calculator!$E$16&lt;&gt;"YES",Calculator!$B$37&lt;Calculator!$G$16),"—",ROUND((1+SQRT(((50*POWER(80,POWER(COS(PI()*MOD(Calculator!$B$37/Calculator!$F$16,1)),2))+MIN(500,MAX(30,100*EXP(-0.3*'VSWR Calculator'!$C$24)*(1+3*ABS(MOD('VSWR Calculator'!$C$23/Calculator!$F$16/2,1)-0.5))))/'VSWR Calculator'!$C$25)-$C98)^2+(1500*ABS(SIN(2*PI()*MOD(Calculator!$B$37/Calculator!$F$16,1)))*IF(MOD(Calculator!$B$37/Calculator!$F$16,1)&lt;0.5,-1,1))^2)/SQRT(((50*POWER(80,POWER(COS(PI()*MOD(Calculator!$B$37/Calculator!$F$16,1)),2))+MIN(500,MAX(30,100*EXP(-0.3*'VSWR Calculator'!$C$24)*(1+3*ABS(MOD('VSWR Calculator'!$C$23/Calculator!$F$16/2,1)-0.5))))/'VSWR Calculator'!$C$25)+$C98)^2+(1500*ABS(SIN(2*PI()*MOD(Calculator!$B$37/Calculator!$F$16,1)))*IF(MOD(Calculator!$B$37/Calculator!$F$16,1)&lt;0.5,-1,1))^2))/(1-SQRT(((50*POWER(80,POWER(COS(PI()*MOD(Calculator!$B$37/Calculator!$F$16,1)),2))+MIN(500,MAX(30,100*EXP(-0.3*'VSWR Calculator'!$C$24)*(1+3*ABS(MOD('VSWR Calculator'!$C$23/Calculator!$F$16/2,1)-0.5))))/'VSWR Calculator'!$C$25)-$C98)^2+(1500*ABS(SIN(2*PI()*MOD(Calculator!$B$37/Calculator!$F$16,1)))*IF(MOD(Calculator!$B$37/Calculator!$F$16,1)&lt;0.5,-1,1))^2)/SQRT(((50*POWER(80,POWER(COS(PI()*MOD(Calculator!$B$37/Calculator!$F$16,1)),2))+MIN(500,MAX(30,100*EXP(-0.3*'VSWR Calculator'!$C$24)*(1+3*ABS(MOD('VSWR Calculator'!$C$23/Calculator!$F$16/2,1)-0.5))))/'VSWR Calculator'!$C$25)+$C98)^2+(1500*ABS(SIN(2*PI()*MOD(Calculator!$B$37/Calculator!$F$16,1)))*IF(MOD(Calculator!$B$37/Calculator!$F$16,1)&lt;0.5,-1,1))^2)),2))</f>
        <v>—</v>
      </c>
      <c r="HS98" s="253" t="n">
        <f aca="false">IF(OR(Calculator!$E$17&lt;&gt;"YES",Calculator!$B$37&lt;Calculator!$G$17),"—",ROUND((1+SQRT(((50*POWER(80,POWER(COS(PI()*MOD(Calculator!$B$37/Calculator!$F$17,1)),2))+MIN(500,MAX(30,100*EXP(-0.3*'VSWR Calculator'!$C$24)*(1+3*ABS(MOD('VSWR Calculator'!$C$23/Calculator!$F$17/2,1)-0.5))))/'VSWR Calculator'!$C$25)-$C98)^2+(1500*ABS(SIN(2*PI()*MOD(Calculator!$B$37/Calculator!$F$17,1)))*IF(MOD(Calculator!$B$37/Calculator!$F$17,1)&lt;0.5,-1,1))^2)/SQRT(((50*POWER(80,POWER(COS(PI()*MOD(Calculator!$B$37/Calculator!$F$17,1)),2))+MIN(500,MAX(30,100*EXP(-0.3*'VSWR Calculator'!$C$24)*(1+3*ABS(MOD('VSWR Calculator'!$C$23/Calculator!$F$17/2,1)-0.5))))/'VSWR Calculator'!$C$25)+$C98)^2+(1500*ABS(SIN(2*PI()*MOD(Calculator!$B$37/Calculator!$F$17,1)))*IF(MOD(Calculator!$B$37/Calculator!$F$17,1)&lt;0.5,-1,1))^2))/(1-SQRT(((50*POWER(80,POWER(COS(PI()*MOD(Calculator!$B$37/Calculator!$F$17,1)),2))+MIN(500,MAX(30,100*EXP(-0.3*'VSWR Calculator'!$C$24)*(1+3*ABS(MOD('VSWR Calculator'!$C$23/Calculator!$F$17/2,1)-0.5))))/'VSWR Calculator'!$C$25)-$C98)^2+(1500*ABS(SIN(2*PI()*MOD(Calculator!$B$37/Calculator!$F$17,1)))*IF(MOD(Calculator!$B$37/Calculator!$F$17,1)&lt;0.5,-1,1))^2)/SQRT(((50*POWER(80,POWER(COS(PI()*MOD(Calculator!$B$37/Calculator!$F$17,1)),2))+MIN(500,MAX(30,100*EXP(-0.3*'VSWR Calculator'!$C$24)*(1+3*ABS(MOD('VSWR Calculator'!$C$23/Calculator!$F$17/2,1)-0.5))))/'VSWR Calculator'!$C$25)+$C98)^2+(1500*ABS(SIN(2*PI()*MOD(Calculator!$B$37/Calculator!$F$17,1)))*IF(MOD(Calculator!$B$37/Calculator!$F$17,1)&lt;0.5,-1,1))^2)),2))</f>
        <v>16.22</v>
      </c>
      <c r="HT98" s="253" t="str">
        <f aca="false">IF(OR(Calculator!$E$18&lt;&gt;"YES",Calculator!$B$37&lt;Calculator!$G$18),"—",ROUND((1+SQRT(((50*POWER(80,POWER(COS(PI()*MOD(Calculator!$B$37/Calculator!$F$18,1)),2))+MIN(500,MAX(30,100*EXP(-0.3*'VSWR Calculator'!$C$24)*(1+3*ABS(MOD('VSWR Calculator'!$C$23/Calculator!$F$18/2,1)-0.5))))/'VSWR Calculator'!$C$25)-$C98)^2+(1500*ABS(SIN(2*PI()*MOD(Calculator!$B$37/Calculator!$F$18,1)))*IF(MOD(Calculator!$B$37/Calculator!$F$18,1)&lt;0.5,-1,1))^2)/SQRT(((50*POWER(80,POWER(COS(PI()*MOD(Calculator!$B$37/Calculator!$F$18,1)),2))+MIN(500,MAX(30,100*EXP(-0.3*'VSWR Calculator'!$C$24)*(1+3*ABS(MOD('VSWR Calculator'!$C$23/Calculator!$F$18/2,1)-0.5))))/'VSWR Calculator'!$C$25)+$C98)^2+(1500*ABS(SIN(2*PI()*MOD(Calculator!$B$37/Calculator!$F$18,1)))*IF(MOD(Calculator!$B$37/Calculator!$F$18,1)&lt;0.5,-1,1))^2))/(1-SQRT(((50*POWER(80,POWER(COS(PI()*MOD(Calculator!$B$37/Calculator!$F$18,1)),2))+MIN(500,MAX(30,100*EXP(-0.3*'VSWR Calculator'!$C$24)*(1+3*ABS(MOD('VSWR Calculator'!$C$23/Calculator!$F$18/2,1)-0.5))))/'VSWR Calculator'!$C$25)-$C98)^2+(1500*ABS(SIN(2*PI()*MOD(Calculator!$B$37/Calculator!$F$18,1)))*IF(MOD(Calculator!$B$37/Calculator!$F$18,1)&lt;0.5,-1,1))^2)/SQRT(((50*POWER(80,POWER(COS(PI()*MOD(Calculator!$B$37/Calculator!$F$18,1)),2))+MIN(500,MAX(30,100*EXP(-0.3*'VSWR Calculator'!$C$24)*(1+3*ABS(MOD('VSWR Calculator'!$C$23/Calculator!$F$18/2,1)-0.5))))/'VSWR Calculator'!$C$25)+$C98)^2+(1500*ABS(SIN(2*PI()*MOD(Calculator!$B$37/Calculator!$F$18,1)))*IF(MOD(Calculator!$B$37/Calculator!$F$18,1)&lt;0.5,-1,1))^2)),2))</f>
        <v>—</v>
      </c>
      <c r="HU98" s="253" t="str">
        <f aca="false">IF(OR(Calculator!$E$19&lt;&gt;"YES",Calculator!$B$37&lt;Calculator!$G$19),"—",ROUND((1+SQRT(((50*POWER(80,POWER(COS(PI()*MOD(Calculator!$B$37/Calculator!$F$19,1)),2))+MIN(500,MAX(30,100*EXP(-0.3*'VSWR Calculator'!$C$24)*(1+3*ABS(MOD('VSWR Calculator'!$C$23/Calculator!$F$19/2,1)-0.5))))/'VSWR Calculator'!$C$25)-$C98)^2+(1500*ABS(SIN(2*PI()*MOD(Calculator!$B$37/Calculator!$F$19,1)))*IF(MOD(Calculator!$B$37/Calculator!$F$19,1)&lt;0.5,-1,1))^2)/SQRT(((50*POWER(80,POWER(COS(PI()*MOD(Calculator!$B$37/Calculator!$F$19,1)),2))+MIN(500,MAX(30,100*EXP(-0.3*'VSWR Calculator'!$C$24)*(1+3*ABS(MOD('VSWR Calculator'!$C$23/Calculator!$F$19/2,1)-0.5))))/'VSWR Calculator'!$C$25)+$C98)^2+(1500*ABS(SIN(2*PI()*MOD(Calculator!$B$37/Calculator!$F$19,1)))*IF(MOD(Calculator!$B$37/Calculator!$F$19,1)&lt;0.5,-1,1))^2))/(1-SQRT(((50*POWER(80,POWER(COS(PI()*MOD(Calculator!$B$37/Calculator!$F$19,1)),2))+MIN(500,MAX(30,100*EXP(-0.3*'VSWR Calculator'!$C$24)*(1+3*ABS(MOD('VSWR Calculator'!$C$23/Calculator!$F$19/2,1)-0.5))))/'VSWR Calculator'!$C$25)-$C98)^2+(1500*ABS(SIN(2*PI()*MOD(Calculator!$B$37/Calculator!$F$19,1)))*IF(MOD(Calculator!$B$37/Calculator!$F$19,1)&lt;0.5,-1,1))^2)/SQRT(((50*POWER(80,POWER(COS(PI()*MOD(Calculator!$B$37/Calculator!$F$19,1)),2))+MIN(500,MAX(30,100*EXP(-0.3*'VSWR Calculator'!$C$24)*(1+3*ABS(MOD('VSWR Calculator'!$C$23/Calculator!$F$19/2,1)-0.5))))/'VSWR Calculator'!$C$25)+$C98)^2+(1500*ABS(SIN(2*PI()*MOD(Calculator!$B$37/Calculator!$F$19,1)))*IF(MOD(Calculator!$B$37/Calculator!$F$19,1)&lt;0.5,-1,1))^2)),2))</f>
        <v>—</v>
      </c>
      <c r="HV98" s="253" t="str">
        <f aca="false">IF(OR(Calculator!$E$20&lt;&gt;"YES",Calculator!$B$37&lt;Calculator!$G$20),"—",ROUND((1+SQRT(((50*POWER(80,POWER(COS(PI()*MOD(Calculator!$B$37/Calculator!$F$20,1)),2))+MIN(500,MAX(30,100*EXP(-0.3*'VSWR Calculator'!$C$24)*(1+3*ABS(MOD('VSWR Calculator'!$C$23/Calculator!$F$20/2,1)-0.5))))/'VSWR Calculator'!$C$25)-$C98)^2+(1500*ABS(SIN(2*PI()*MOD(Calculator!$B$37/Calculator!$F$20,1)))*IF(MOD(Calculator!$B$37/Calculator!$F$20,1)&lt;0.5,-1,1))^2)/SQRT(((50*POWER(80,POWER(COS(PI()*MOD(Calculator!$B$37/Calculator!$F$20,1)),2))+MIN(500,MAX(30,100*EXP(-0.3*'VSWR Calculator'!$C$24)*(1+3*ABS(MOD('VSWR Calculator'!$C$23/Calculator!$F$20/2,1)-0.5))))/'VSWR Calculator'!$C$25)+$C98)^2+(1500*ABS(SIN(2*PI()*MOD(Calculator!$B$37/Calculator!$F$20,1)))*IF(MOD(Calculator!$B$37/Calculator!$F$20,1)&lt;0.5,-1,1))^2))/(1-SQRT(((50*POWER(80,POWER(COS(PI()*MOD(Calculator!$B$37/Calculator!$F$20,1)),2))+MIN(500,MAX(30,100*EXP(-0.3*'VSWR Calculator'!$C$24)*(1+3*ABS(MOD('VSWR Calculator'!$C$23/Calculator!$F$20/2,1)-0.5))))/'VSWR Calculator'!$C$25)-$C98)^2+(1500*ABS(SIN(2*PI()*MOD(Calculator!$B$37/Calculator!$F$20,1)))*IF(MOD(Calculator!$B$37/Calculator!$F$20,1)&lt;0.5,-1,1))^2)/SQRT(((50*POWER(80,POWER(COS(PI()*MOD(Calculator!$B$37/Calculator!$F$20,1)),2))+MIN(500,MAX(30,100*EXP(-0.3*'VSWR Calculator'!$C$24)*(1+3*ABS(MOD('VSWR Calculator'!$C$23/Calculator!$F$20/2,1)-0.5))))/'VSWR Calculator'!$C$25)+$C98)^2+(1500*ABS(SIN(2*PI()*MOD(Calculator!$B$37/Calculator!$F$20,1)))*IF(MOD(Calculator!$B$37/Calculator!$F$20,1)&lt;0.5,-1,1))^2)),2))</f>
        <v>—</v>
      </c>
      <c r="HW98" s="253" t="str">
        <f aca="false">IF(OR(Calculator!$E$21&lt;&gt;"YES",Calculator!$B$37&lt;Calculator!$G$21),"—",ROUND((1+SQRT(((50*POWER(80,POWER(COS(PI()*MOD(Calculator!$B$37/Calculator!$F$21,1)),2))+MIN(500,MAX(30,100*EXP(-0.3*'VSWR Calculator'!$C$24)*(1+3*ABS(MOD('VSWR Calculator'!$C$23/Calculator!$F$21/2,1)-0.5))))/'VSWR Calculator'!$C$25)-$C98)^2+(1500*ABS(SIN(2*PI()*MOD(Calculator!$B$37/Calculator!$F$21,1)))*IF(MOD(Calculator!$B$37/Calculator!$F$21,1)&lt;0.5,-1,1))^2)/SQRT(((50*POWER(80,POWER(COS(PI()*MOD(Calculator!$B$37/Calculator!$F$21,1)),2))+MIN(500,MAX(30,100*EXP(-0.3*'VSWR Calculator'!$C$24)*(1+3*ABS(MOD('VSWR Calculator'!$C$23/Calculator!$F$21/2,1)-0.5))))/'VSWR Calculator'!$C$25)+$C98)^2+(1500*ABS(SIN(2*PI()*MOD(Calculator!$B$37/Calculator!$F$21,1)))*IF(MOD(Calculator!$B$37/Calculator!$F$21,1)&lt;0.5,-1,1))^2))/(1-SQRT(((50*POWER(80,POWER(COS(PI()*MOD(Calculator!$B$37/Calculator!$F$21,1)),2))+MIN(500,MAX(30,100*EXP(-0.3*'VSWR Calculator'!$C$24)*(1+3*ABS(MOD('VSWR Calculator'!$C$23/Calculator!$F$21/2,1)-0.5))))/'VSWR Calculator'!$C$25)-$C98)^2+(1500*ABS(SIN(2*PI()*MOD(Calculator!$B$37/Calculator!$F$21,1)))*IF(MOD(Calculator!$B$37/Calculator!$F$21,1)&lt;0.5,-1,1))^2)/SQRT(((50*POWER(80,POWER(COS(PI()*MOD(Calculator!$B$37/Calculator!$F$21,1)),2))+MIN(500,MAX(30,100*EXP(-0.3*'VSWR Calculator'!$C$24)*(1+3*ABS(MOD('VSWR Calculator'!$C$23/Calculator!$F$21/2,1)-0.5))))/'VSWR Calculator'!$C$25)+$C98)^2+(1500*ABS(SIN(2*PI()*MOD(Calculator!$B$37/Calculator!$F$21,1)))*IF(MOD(Calculator!$B$37/Calculator!$F$21,1)&lt;0.5,-1,1))^2)),2))</f>
        <v>—</v>
      </c>
      <c r="HX98" s="253" t="str">
        <f aca="false">IF(OR(Calculator!$E$22&lt;&gt;"YES",Calculator!$B$37&lt;Calculator!$G$22),"—",ROUND((1+SQRT(((50*POWER(80,POWER(COS(PI()*MOD(Calculator!$B$37/Calculator!$F$22,1)),2))+MIN(500,MAX(30,100*EXP(-0.3*'VSWR Calculator'!$C$24)*(1+3*ABS(MOD('VSWR Calculator'!$C$23/Calculator!$F$22/2,1)-0.5))))/'VSWR Calculator'!$C$25)-$C98)^2+(1500*ABS(SIN(2*PI()*MOD(Calculator!$B$37/Calculator!$F$22,1)))*IF(MOD(Calculator!$B$37/Calculator!$F$22,1)&lt;0.5,-1,1))^2)/SQRT(((50*POWER(80,POWER(COS(PI()*MOD(Calculator!$B$37/Calculator!$F$22,1)),2))+MIN(500,MAX(30,100*EXP(-0.3*'VSWR Calculator'!$C$24)*(1+3*ABS(MOD('VSWR Calculator'!$C$23/Calculator!$F$22/2,1)-0.5))))/'VSWR Calculator'!$C$25)+$C98)^2+(1500*ABS(SIN(2*PI()*MOD(Calculator!$B$37/Calculator!$F$22,1)))*IF(MOD(Calculator!$B$37/Calculator!$F$22,1)&lt;0.5,-1,1))^2))/(1-SQRT(((50*POWER(80,POWER(COS(PI()*MOD(Calculator!$B$37/Calculator!$F$22,1)),2))+MIN(500,MAX(30,100*EXP(-0.3*'VSWR Calculator'!$C$24)*(1+3*ABS(MOD('VSWR Calculator'!$C$23/Calculator!$F$22/2,1)-0.5))))/'VSWR Calculator'!$C$25)-$C98)^2+(1500*ABS(SIN(2*PI()*MOD(Calculator!$B$37/Calculator!$F$22,1)))*IF(MOD(Calculator!$B$37/Calculator!$F$22,1)&lt;0.5,-1,1))^2)/SQRT(((50*POWER(80,POWER(COS(PI()*MOD(Calculator!$B$37/Calculator!$F$22,1)),2))+MIN(500,MAX(30,100*EXP(-0.3*'VSWR Calculator'!$C$24)*(1+3*ABS(MOD('VSWR Calculator'!$C$23/Calculator!$F$22/2,1)-0.5))))/'VSWR Calculator'!$C$25)+$C98)^2+(1500*ABS(SIN(2*PI()*MOD(Calculator!$B$37/Calculator!$F$22,1)))*IF(MOD(Calculator!$B$37/Calculator!$F$22,1)&lt;0.5,-1,1))^2)),2))</f>
        <v>—</v>
      </c>
      <c r="HY98" s="253" t="n">
        <f aca="false">IFERROR(ROUND((IF(ISNUMBER(HN98),HN98,0)+IF(ISNUMBER(HO98),HO98,0)+IF(ISNUMBER(HP98),HP98,0)+IF(ISNUMBER(HQ98),HQ98,0)+IF(ISNUMBER(HR98),HR98,0)+IF(ISNUMBER(HS98),HS98,0)+IF(ISNUMBER(HT98),HT98,0)+IF(ISNUMBER(HU98),HU98,0)+IF(ISNUMBER(HV98),HV98,0)+IF(ISNUMBER(HW98),HW98,0)+IF(ISNUMBER(HX98),HX98,0))/(IF(ISNUMBER(HN98),1,0)+IF(ISNUMBER(HO98),1,0)+IF(ISNUMBER(HP98),1,0)+IF(ISNUMBER(HQ98),1,0)+IF(ISNUMBER(HR98),1,0)+IF(ISNUMBER(HS98),1,0)+IF(ISNUMBER(HT98),1,0)+IF(ISNUMBER(HU98),1,0)+IF(ISNUMBER(HV98),1,0)+IF(ISNUMBER(HW98),1,0)+IF(ISNUMBER(HX98),1,0)),4),"")</f>
        <v>9.455</v>
      </c>
      <c r="HZ98" s="253" t="str">
        <f aca="false">IF(OR(Calculator!$E$12&lt;&gt;"YES",Calculator!$B$38&lt;Calculator!$G$12),"—",ROUND((1+SQRT(((50*POWER(80,POWER(COS(PI()*MOD(Calculator!$B$38/Calculator!$F$12,1)),2))+MIN(500,MAX(30,100*EXP(-0.3*'VSWR Calculator'!$C$24)*(1+3*ABS(MOD('VSWR Calculator'!$C$23/Calculator!$F$12/2,1)-0.5))))/'VSWR Calculator'!$C$25)-$C98)^2+(1500*ABS(SIN(2*PI()*MOD(Calculator!$B$38/Calculator!$F$12,1)))*IF(MOD(Calculator!$B$38/Calculator!$F$12,1)&lt;0.5,-1,1))^2)/SQRT(((50*POWER(80,POWER(COS(PI()*MOD(Calculator!$B$38/Calculator!$F$12,1)),2))+MIN(500,MAX(30,100*EXP(-0.3*'VSWR Calculator'!$C$24)*(1+3*ABS(MOD('VSWR Calculator'!$C$23/Calculator!$F$12/2,1)-0.5))))/'VSWR Calculator'!$C$25)+$C98)^2+(1500*ABS(SIN(2*PI()*MOD(Calculator!$B$38/Calculator!$F$12,1)))*IF(MOD(Calculator!$B$38/Calculator!$F$12,1)&lt;0.5,-1,1))^2))/(1-SQRT(((50*POWER(80,POWER(COS(PI()*MOD(Calculator!$B$38/Calculator!$F$12,1)),2))+MIN(500,MAX(30,100*EXP(-0.3*'VSWR Calculator'!$C$24)*(1+3*ABS(MOD('VSWR Calculator'!$C$23/Calculator!$F$12/2,1)-0.5))))/'VSWR Calculator'!$C$25)-$C98)^2+(1500*ABS(SIN(2*PI()*MOD(Calculator!$B$38/Calculator!$F$12,1)))*IF(MOD(Calculator!$B$38/Calculator!$F$12,1)&lt;0.5,-1,1))^2)/SQRT(((50*POWER(80,POWER(COS(PI()*MOD(Calculator!$B$38/Calculator!$F$12,1)),2))+MIN(500,MAX(30,100*EXP(-0.3*'VSWR Calculator'!$C$24)*(1+3*ABS(MOD('VSWR Calculator'!$C$23/Calculator!$F$12/2,1)-0.5))))/'VSWR Calculator'!$C$25)+$C98)^2+(1500*ABS(SIN(2*PI()*MOD(Calculator!$B$38/Calculator!$F$12,1)))*IF(MOD(Calculator!$B$38/Calculator!$F$12,1)&lt;0.5,-1,1))^2)),2))</f>
        <v>—</v>
      </c>
      <c r="IA98" s="253" t="str">
        <f aca="false">IF(OR(Calculator!$E$13&lt;&gt;"YES",Calculator!$B$38&lt;Calculator!$G$13),"—",ROUND((1+SQRT(((50*POWER(80,POWER(COS(PI()*MOD(Calculator!$B$38/Calculator!$F$13,1)),2))+MIN(500,MAX(30,100*EXP(-0.3*'VSWR Calculator'!$C$24)*(1+3*ABS(MOD('VSWR Calculator'!$C$23/Calculator!$F$13/2,1)-0.5))))/'VSWR Calculator'!$C$25)-$C98)^2+(1500*ABS(SIN(2*PI()*MOD(Calculator!$B$38/Calculator!$F$13,1)))*IF(MOD(Calculator!$B$38/Calculator!$F$13,1)&lt;0.5,-1,1))^2)/SQRT(((50*POWER(80,POWER(COS(PI()*MOD(Calculator!$B$38/Calculator!$F$13,1)),2))+MIN(500,MAX(30,100*EXP(-0.3*'VSWR Calculator'!$C$24)*(1+3*ABS(MOD('VSWR Calculator'!$C$23/Calculator!$F$13/2,1)-0.5))))/'VSWR Calculator'!$C$25)+$C98)^2+(1500*ABS(SIN(2*PI()*MOD(Calculator!$B$38/Calculator!$F$13,1)))*IF(MOD(Calculator!$B$38/Calculator!$F$13,1)&lt;0.5,-1,1))^2))/(1-SQRT(((50*POWER(80,POWER(COS(PI()*MOD(Calculator!$B$38/Calculator!$F$13,1)),2))+MIN(500,MAX(30,100*EXP(-0.3*'VSWR Calculator'!$C$24)*(1+3*ABS(MOD('VSWR Calculator'!$C$23/Calculator!$F$13/2,1)-0.5))))/'VSWR Calculator'!$C$25)-$C98)^2+(1500*ABS(SIN(2*PI()*MOD(Calculator!$B$38/Calculator!$F$13,1)))*IF(MOD(Calculator!$B$38/Calculator!$F$13,1)&lt;0.5,-1,1))^2)/SQRT(((50*POWER(80,POWER(COS(PI()*MOD(Calculator!$B$38/Calculator!$F$13,1)),2))+MIN(500,MAX(30,100*EXP(-0.3*'VSWR Calculator'!$C$24)*(1+3*ABS(MOD('VSWR Calculator'!$C$23/Calculator!$F$13/2,1)-0.5))))/'VSWR Calculator'!$C$25)+$C98)^2+(1500*ABS(SIN(2*PI()*MOD(Calculator!$B$38/Calculator!$F$13,1)))*IF(MOD(Calculator!$B$38/Calculator!$F$13,1)&lt;0.5,-1,1))^2)),2))</f>
        <v>—</v>
      </c>
      <c r="IB98" s="253" t="str">
        <f aca="false">IF(OR(Calculator!$E$14&lt;&gt;"YES",Calculator!$B$38&lt;Calculator!$G$14),"—",ROUND((1+SQRT(((50*POWER(80,POWER(COS(PI()*MOD(Calculator!$B$38/Calculator!$F$14,1)),2))+MIN(500,MAX(30,100*EXP(-0.3*'VSWR Calculator'!$C$24)*(1+3*ABS(MOD('VSWR Calculator'!$C$23/Calculator!$F$14/2,1)-0.5))))/'VSWR Calculator'!$C$25)-$C98)^2+(1500*ABS(SIN(2*PI()*MOD(Calculator!$B$38/Calculator!$F$14,1)))*IF(MOD(Calculator!$B$38/Calculator!$F$14,1)&lt;0.5,-1,1))^2)/SQRT(((50*POWER(80,POWER(COS(PI()*MOD(Calculator!$B$38/Calculator!$F$14,1)),2))+MIN(500,MAX(30,100*EXP(-0.3*'VSWR Calculator'!$C$24)*(1+3*ABS(MOD('VSWR Calculator'!$C$23/Calculator!$F$14/2,1)-0.5))))/'VSWR Calculator'!$C$25)+$C98)^2+(1500*ABS(SIN(2*PI()*MOD(Calculator!$B$38/Calculator!$F$14,1)))*IF(MOD(Calculator!$B$38/Calculator!$F$14,1)&lt;0.5,-1,1))^2))/(1-SQRT(((50*POWER(80,POWER(COS(PI()*MOD(Calculator!$B$38/Calculator!$F$14,1)),2))+MIN(500,MAX(30,100*EXP(-0.3*'VSWR Calculator'!$C$24)*(1+3*ABS(MOD('VSWR Calculator'!$C$23/Calculator!$F$14/2,1)-0.5))))/'VSWR Calculator'!$C$25)-$C98)^2+(1500*ABS(SIN(2*PI()*MOD(Calculator!$B$38/Calculator!$F$14,1)))*IF(MOD(Calculator!$B$38/Calculator!$F$14,1)&lt;0.5,-1,1))^2)/SQRT(((50*POWER(80,POWER(COS(PI()*MOD(Calculator!$B$38/Calculator!$F$14,1)),2))+MIN(500,MAX(30,100*EXP(-0.3*'VSWR Calculator'!$C$24)*(1+3*ABS(MOD('VSWR Calculator'!$C$23/Calculator!$F$14/2,1)-0.5))))/'VSWR Calculator'!$C$25)+$C98)^2+(1500*ABS(SIN(2*PI()*MOD(Calculator!$B$38/Calculator!$F$14,1)))*IF(MOD(Calculator!$B$38/Calculator!$F$14,1)&lt;0.5,-1,1))^2)),2))</f>
        <v>—</v>
      </c>
      <c r="IC98" s="253" t="n">
        <f aca="false">IF(OR(Calculator!$E$15&lt;&gt;"YES",Calculator!$B$38&lt;Calculator!$G$15),"—",ROUND((1+SQRT(((50*POWER(80,POWER(COS(PI()*MOD(Calculator!$B$38/Calculator!$F$15,1)),2))+MIN(500,MAX(30,100*EXP(-0.3*'VSWR Calculator'!$C$24)*(1+3*ABS(MOD('VSWR Calculator'!$C$23/Calculator!$F$15/2,1)-0.5))))/'VSWR Calculator'!$C$25)-$C98)^2+(1500*ABS(SIN(2*PI()*MOD(Calculator!$B$38/Calculator!$F$15,1)))*IF(MOD(Calculator!$B$38/Calculator!$F$15,1)&lt;0.5,-1,1))^2)/SQRT(((50*POWER(80,POWER(COS(PI()*MOD(Calculator!$B$38/Calculator!$F$15,1)),2))+MIN(500,MAX(30,100*EXP(-0.3*'VSWR Calculator'!$C$24)*(1+3*ABS(MOD('VSWR Calculator'!$C$23/Calculator!$F$15/2,1)-0.5))))/'VSWR Calculator'!$C$25)+$C98)^2+(1500*ABS(SIN(2*PI()*MOD(Calculator!$B$38/Calculator!$F$15,1)))*IF(MOD(Calculator!$B$38/Calculator!$F$15,1)&lt;0.5,-1,1))^2))/(1-SQRT(((50*POWER(80,POWER(COS(PI()*MOD(Calculator!$B$38/Calculator!$F$15,1)),2))+MIN(500,MAX(30,100*EXP(-0.3*'VSWR Calculator'!$C$24)*(1+3*ABS(MOD('VSWR Calculator'!$C$23/Calculator!$F$15/2,1)-0.5))))/'VSWR Calculator'!$C$25)-$C98)^2+(1500*ABS(SIN(2*PI()*MOD(Calculator!$B$38/Calculator!$F$15,1)))*IF(MOD(Calculator!$B$38/Calculator!$F$15,1)&lt;0.5,-1,1))^2)/SQRT(((50*POWER(80,POWER(COS(PI()*MOD(Calculator!$B$38/Calculator!$F$15,1)),2))+MIN(500,MAX(30,100*EXP(-0.3*'VSWR Calculator'!$C$24)*(1+3*ABS(MOD('VSWR Calculator'!$C$23/Calculator!$F$15/2,1)-0.5))))/'VSWR Calculator'!$C$25)+$C98)^2+(1500*ABS(SIN(2*PI()*MOD(Calculator!$B$38/Calculator!$F$15,1)))*IF(MOD(Calculator!$B$38/Calculator!$F$15,1)&lt;0.5,-1,1))^2)),2))</f>
        <v>2.48</v>
      </c>
      <c r="ID98" s="253" t="str">
        <f aca="false">IF(OR(Calculator!$E$16&lt;&gt;"YES",Calculator!$B$38&lt;Calculator!$G$16),"—",ROUND((1+SQRT(((50*POWER(80,POWER(COS(PI()*MOD(Calculator!$B$38/Calculator!$F$16,1)),2))+MIN(500,MAX(30,100*EXP(-0.3*'VSWR Calculator'!$C$24)*(1+3*ABS(MOD('VSWR Calculator'!$C$23/Calculator!$F$16/2,1)-0.5))))/'VSWR Calculator'!$C$25)-$C98)^2+(1500*ABS(SIN(2*PI()*MOD(Calculator!$B$38/Calculator!$F$16,1)))*IF(MOD(Calculator!$B$38/Calculator!$F$16,1)&lt;0.5,-1,1))^2)/SQRT(((50*POWER(80,POWER(COS(PI()*MOD(Calculator!$B$38/Calculator!$F$16,1)),2))+MIN(500,MAX(30,100*EXP(-0.3*'VSWR Calculator'!$C$24)*(1+3*ABS(MOD('VSWR Calculator'!$C$23/Calculator!$F$16/2,1)-0.5))))/'VSWR Calculator'!$C$25)+$C98)^2+(1500*ABS(SIN(2*PI()*MOD(Calculator!$B$38/Calculator!$F$16,1)))*IF(MOD(Calculator!$B$38/Calculator!$F$16,1)&lt;0.5,-1,1))^2))/(1-SQRT(((50*POWER(80,POWER(COS(PI()*MOD(Calculator!$B$38/Calculator!$F$16,1)),2))+MIN(500,MAX(30,100*EXP(-0.3*'VSWR Calculator'!$C$24)*(1+3*ABS(MOD('VSWR Calculator'!$C$23/Calculator!$F$16/2,1)-0.5))))/'VSWR Calculator'!$C$25)-$C98)^2+(1500*ABS(SIN(2*PI()*MOD(Calculator!$B$38/Calculator!$F$16,1)))*IF(MOD(Calculator!$B$38/Calculator!$F$16,1)&lt;0.5,-1,1))^2)/SQRT(((50*POWER(80,POWER(COS(PI()*MOD(Calculator!$B$38/Calculator!$F$16,1)),2))+MIN(500,MAX(30,100*EXP(-0.3*'VSWR Calculator'!$C$24)*(1+3*ABS(MOD('VSWR Calculator'!$C$23/Calculator!$F$16/2,1)-0.5))))/'VSWR Calculator'!$C$25)+$C98)^2+(1500*ABS(SIN(2*PI()*MOD(Calculator!$B$38/Calculator!$F$16,1)))*IF(MOD(Calculator!$B$38/Calculator!$F$16,1)&lt;0.5,-1,1))^2)),2))</f>
        <v>—</v>
      </c>
      <c r="IE98" s="253" t="n">
        <f aca="false">IF(OR(Calculator!$E$17&lt;&gt;"YES",Calculator!$B$38&lt;Calculator!$G$17),"—",ROUND((1+SQRT(((50*POWER(80,POWER(COS(PI()*MOD(Calculator!$B$38/Calculator!$F$17,1)),2))+MIN(500,MAX(30,100*EXP(-0.3*'VSWR Calculator'!$C$24)*(1+3*ABS(MOD('VSWR Calculator'!$C$23/Calculator!$F$17/2,1)-0.5))))/'VSWR Calculator'!$C$25)-$C98)^2+(1500*ABS(SIN(2*PI()*MOD(Calculator!$B$38/Calculator!$F$17,1)))*IF(MOD(Calculator!$B$38/Calculator!$F$17,1)&lt;0.5,-1,1))^2)/SQRT(((50*POWER(80,POWER(COS(PI()*MOD(Calculator!$B$38/Calculator!$F$17,1)),2))+MIN(500,MAX(30,100*EXP(-0.3*'VSWR Calculator'!$C$24)*(1+3*ABS(MOD('VSWR Calculator'!$C$23/Calculator!$F$17/2,1)-0.5))))/'VSWR Calculator'!$C$25)+$C98)^2+(1500*ABS(SIN(2*PI()*MOD(Calculator!$B$38/Calculator!$F$17,1)))*IF(MOD(Calculator!$B$38/Calculator!$F$17,1)&lt;0.5,-1,1))^2))/(1-SQRT(((50*POWER(80,POWER(COS(PI()*MOD(Calculator!$B$38/Calculator!$F$17,1)),2))+MIN(500,MAX(30,100*EXP(-0.3*'VSWR Calculator'!$C$24)*(1+3*ABS(MOD('VSWR Calculator'!$C$23/Calculator!$F$17/2,1)-0.5))))/'VSWR Calculator'!$C$25)-$C98)^2+(1500*ABS(SIN(2*PI()*MOD(Calculator!$B$38/Calculator!$F$17,1)))*IF(MOD(Calculator!$B$38/Calculator!$F$17,1)&lt;0.5,-1,1))^2)/SQRT(((50*POWER(80,POWER(COS(PI()*MOD(Calculator!$B$38/Calculator!$F$17,1)),2))+MIN(500,MAX(30,100*EXP(-0.3*'VSWR Calculator'!$C$24)*(1+3*ABS(MOD('VSWR Calculator'!$C$23/Calculator!$F$17/2,1)-0.5))))/'VSWR Calculator'!$C$25)+$C98)^2+(1500*ABS(SIN(2*PI()*MOD(Calculator!$B$38/Calculator!$F$17,1)))*IF(MOD(Calculator!$B$38/Calculator!$F$17,1)&lt;0.5,-1,1))^2)),2))</f>
        <v>19.94</v>
      </c>
      <c r="IF98" s="253" t="str">
        <f aca="false">IF(OR(Calculator!$E$18&lt;&gt;"YES",Calculator!$B$38&lt;Calculator!$G$18),"—",ROUND((1+SQRT(((50*POWER(80,POWER(COS(PI()*MOD(Calculator!$B$38/Calculator!$F$18,1)),2))+MIN(500,MAX(30,100*EXP(-0.3*'VSWR Calculator'!$C$24)*(1+3*ABS(MOD('VSWR Calculator'!$C$23/Calculator!$F$18/2,1)-0.5))))/'VSWR Calculator'!$C$25)-$C98)^2+(1500*ABS(SIN(2*PI()*MOD(Calculator!$B$38/Calculator!$F$18,1)))*IF(MOD(Calculator!$B$38/Calculator!$F$18,1)&lt;0.5,-1,1))^2)/SQRT(((50*POWER(80,POWER(COS(PI()*MOD(Calculator!$B$38/Calculator!$F$18,1)),2))+MIN(500,MAX(30,100*EXP(-0.3*'VSWR Calculator'!$C$24)*(1+3*ABS(MOD('VSWR Calculator'!$C$23/Calculator!$F$18/2,1)-0.5))))/'VSWR Calculator'!$C$25)+$C98)^2+(1500*ABS(SIN(2*PI()*MOD(Calculator!$B$38/Calculator!$F$18,1)))*IF(MOD(Calculator!$B$38/Calculator!$F$18,1)&lt;0.5,-1,1))^2))/(1-SQRT(((50*POWER(80,POWER(COS(PI()*MOD(Calculator!$B$38/Calculator!$F$18,1)),2))+MIN(500,MAX(30,100*EXP(-0.3*'VSWR Calculator'!$C$24)*(1+3*ABS(MOD('VSWR Calculator'!$C$23/Calculator!$F$18/2,1)-0.5))))/'VSWR Calculator'!$C$25)-$C98)^2+(1500*ABS(SIN(2*PI()*MOD(Calculator!$B$38/Calculator!$F$18,1)))*IF(MOD(Calculator!$B$38/Calculator!$F$18,1)&lt;0.5,-1,1))^2)/SQRT(((50*POWER(80,POWER(COS(PI()*MOD(Calculator!$B$38/Calculator!$F$18,1)),2))+MIN(500,MAX(30,100*EXP(-0.3*'VSWR Calculator'!$C$24)*(1+3*ABS(MOD('VSWR Calculator'!$C$23/Calculator!$F$18/2,1)-0.5))))/'VSWR Calculator'!$C$25)+$C98)^2+(1500*ABS(SIN(2*PI()*MOD(Calculator!$B$38/Calculator!$F$18,1)))*IF(MOD(Calculator!$B$38/Calculator!$F$18,1)&lt;0.5,-1,1))^2)),2))</f>
        <v>—</v>
      </c>
      <c r="IG98" s="253" t="str">
        <f aca="false">IF(OR(Calculator!$E$19&lt;&gt;"YES",Calculator!$B$38&lt;Calculator!$G$19),"—",ROUND((1+SQRT(((50*POWER(80,POWER(COS(PI()*MOD(Calculator!$B$38/Calculator!$F$19,1)),2))+MIN(500,MAX(30,100*EXP(-0.3*'VSWR Calculator'!$C$24)*(1+3*ABS(MOD('VSWR Calculator'!$C$23/Calculator!$F$19/2,1)-0.5))))/'VSWR Calculator'!$C$25)-$C98)^2+(1500*ABS(SIN(2*PI()*MOD(Calculator!$B$38/Calculator!$F$19,1)))*IF(MOD(Calculator!$B$38/Calculator!$F$19,1)&lt;0.5,-1,1))^2)/SQRT(((50*POWER(80,POWER(COS(PI()*MOD(Calculator!$B$38/Calculator!$F$19,1)),2))+MIN(500,MAX(30,100*EXP(-0.3*'VSWR Calculator'!$C$24)*(1+3*ABS(MOD('VSWR Calculator'!$C$23/Calculator!$F$19/2,1)-0.5))))/'VSWR Calculator'!$C$25)+$C98)^2+(1500*ABS(SIN(2*PI()*MOD(Calculator!$B$38/Calculator!$F$19,1)))*IF(MOD(Calculator!$B$38/Calculator!$F$19,1)&lt;0.5,-1,1))^2))/(1-SQRT(((50*POWER(80,POWER(COS(PI()*MOD(Calculator!$B$38/Calculator!$F$19,1)),2))+MIN(500,MAX(30,100*EXP(-0.3*'VSWR Calculator'!$C$24)*(1+3*ABS(MOD('VSWR Calculator'!$C$23/Calculator!$F$19/2,1)-0.5))))/'VSWR Calculator'!$C$25)-$C98)^2+(1500*ABS(SIN(2*PI()*MOD(Calculator!$B$38/Calculator!$F$19,1)))*IF(MOD(Calculator!$B$38/Calculator!$F$19,1)&lt;0.5,-1,1))^2)/SQRT(((50*POWER(80,POWER(COS(PI()*MOD(Calculator!$B$38/Calculator!$F$19,1)),2))+MIN(500,MAX(30,100*EXP(-0.3*'VSWR Calculator'!$C$24)*(1+3*ABS(MOD('VSWR Calculator'!$C$23/Calculator!$F$19/2,1)-0.5))))/'VSWR Calculator'!$C$25)+$C98)^2+(1500*ABS(SIN(2*PI()*MOD(Calculator!$B$38/Calculator!$F$19,1)))*IF(MOD(Calculator!$B$38/Calculator!$F$19,1)&lt;0.5,-1,1))^2)),2))</f>
        <v>—</v>
      </c>
      <c r="IH98" s="253" t="str">
        <f aca="false">IF(OR(Calculator!$E$20&lt;&gt;"YES",Calculator!$B$38&lt;Calculator!$G$20),"—",ROUND((1+SQRT(((50*POWER(80,POWER(COS(PI()*MOD(Calculator!$B$38/Calculator!$F$20,1)),2))+MIN(500,MAX(30,100*EXP(-0.3*'VSWR Calculator'!$C$24)*(1+3*ABS(MOD('VSWR Calculator'!$C$23/Calculator!$F$20/2,1)-0.5))))/'VSWR Calculator'!$C$25)-$C98)^2+(1500*ABS(SIN(2*PI()*MOD(Calculator!$B$38/Calculator!$F$20,1)))*IF(MOD(Calculator!$B$38/Calculator!$F$20,1)&lt;0.5,-1,1))^2)/SQRT(((50*POWER(80,POWER(COS(PI()*MOD(Calculator!$B$38/Calculator!$F$20,1)),2))+MIN(500,MAX(30,100*EXP(-0.3*'VSWR Calculator'!$C$24)*(1+3*ABS(MOD('VSWR Calculator'!$C$23/Calculator!$F$20/2,1)-0.5))))/'VSWR Calculator'!$C$25)+$C98)^2+(1500*ABS(SIN(2*PI()*MOD(Calculator!$B$38/Calculator!$F$20,1)))*IF(MOD(Calculator!$B$38/Calculator!$F$20,1)&lt;0.5,-1,1))^2))/(1-SQRT(((50*POWER(80,POWER(COS(PI()*MOD(Calculator!$B$38/Calculator!$F$20,1)),2))+MIN(500,MAX(30,100*EXP(-0.3*'VSWR Calculator'!$C$24)*(1+3*ABS(MOD('VSWR Calculator'!$C$23/Calculator!$F$20/2,1)-0.5))))/'VSWR Calculator'!$C$25)-$C98)^2+(1500*ABS(SIN(2*PI()*MOD(Calculator!$B$38/Calculator!$F$20,1)))*IF(MOD(Calculator!$B$38/Calculator!$F$20,1)&lt;0.5,-1,1))^2)/SQRT(((50*POWER(80,POWER(COS(PI()*MOD(Calculator!$B$38/Calculator!$F$20,1)),2))+MIN(500,MAX(30,100*EXP(-0.3*'VSWR Calculator'!$C$24)*(1+3*ABS(MOD('VSWR Calculator'!$C$23/Calculator!$F$20/2,1)-0.5))))/'VSWR Calculator'!$C$25)+$C98)^2+(1500*ABS(SIN(2*PI()*MOD(Calculator!$B$38/Calculator!$F$20,1)))*IF(MOD(Calculator!$B$38/Calculator!$F$20,1)&lt;0.5,-1,1))^2)),2))</f>
        <v>—</v>
      </c>
      <c r="II98" s="253" t="str">
        <f aca="false">IF(OR(Calculator!$E$21&lt;&gt;"YES",Calculator!$B$38&lt;Calculator!$G$21),"—",ROUND((1+SQRT(((50*POWER(80,POWER(COS(PI()*MOD(Calculator!$B$38/Calculator!$F$21,1)),2))+MIN(500,MAX(30,100*EXP(-0.3*'VSWR Calculator'!$C$24)*(1+3*ABS(MOD('VSWR Calculator'!$C$23/Calculator!$F$21/2,1)-0.5))))/'VSWR Calculator'!$C$25)-$C98)^2+(1500*ABS(SIN(2*PI()*MOD(Calculator!$B$38/Calculator!$F$21,1)))*IF(MOD(Calculator!$B$38/Calculator!$F$21,1)&lt;0.5,-1,1))^2)/SQRT(((50*POWER(80,POWER(COS(PI()*MOD(Calculator!$B$38/Calculator!$F$21,1)),2))+MIN(500,MAX(30,100*EXP(-0.3*'VSWR Calculator'!$C$24)*(1+3*ABS(MOD('VSWR Calculator'!$C$23/Calculator!$F$21/2,1)-0.5))))/'VSWR Calculator'!$C$25)+$C98)^2+(1500*ABS(SIN(2*PI()*MOD(Calculator!$B$38/Calculator!$F$21,1)))*IF(MOD(Calculator!$B$38/Calculator!$F$21,1)&lt;0.5,-1,1))^2))/(1-SQRT(((50*POWER(80,POWER(COS(PI()*MOD(Calculator!$B$38/Calculator!$F$21,1)),2))+MIN(500,MAX(30,100*EXP(-0.3*'VSWR Calculator'!$C$24)*(1+3*ABS(MOD('VSWR Calculator'!$C$23/Calculator!$F$21/2,1)-0.5))))/'VSWR Calculator'!$C$25)-$C98)^2+(1500*ABS(SIN(2*PI()*MOD(Calculator!$B$38/Calculator!$F$21,1)))*IF(MOD(Calculator!$B$38/Calculator!$F$21,1)&lt;0.5,-1,1))^2)/SQRT(((50*POWER(80,POWER(COS(PI()*MOD(Calculator!$B$38/Calculator!$F$21,1)),2))+MIN(500,MAX(30,100*EXP(-0.3*'VSWR Calculator'!$C$24)*(1+3*ABS(MOD('VSWR Calculator'!$C$23/Calculator!$F$21/2,1)-0.5))))/'VSWR Calculator'!$C$25)+$C98)^2+(1500*ABS(SIN(2*PI()*MOD(Calculator!$B$38/Calculator!$F$21,1)))*IF(MOD(Calculator!$B$38/Calculator!$F$21,1)&lt;0.5,-1,1))^2)),2))</f>
        <v>—</v>
      </c>
      <c r="IJ98" s="253" t="str">
        <f aca="false">IF(OR(Calculator!$E$22&lt;&gt;"YES",Calculator!$B$38&lt;Calculator!$G$22),"—",ROUND((1+SQRT(((50*POWER(80,POWER(COS(PI()*MOD(Calculator!$B$38/Calculator!$F$22,1)),2))+MIN(500,MAX(30,100*EXP(-0.3*'VSWR Calculator'!$C$24)*(1+3*ABS(MOD('VSWR Calculator'!$C$23/Calculator!$F$22/2,1)-0.5))))/'VSWR Calculator'!$C$25)-$C98)^2+(1500*ABS(SIN(2*PI()*MOD(Calculator!$B$38/Calculator!$F$22,1)))*IF(MOD(Calculator!$B$38/Calculator!$F$22,1)&lt;0.5,-1,1))^2)/SQRT(((50*POWER(80,POWER(COS(PI()*MOD(Calculator!$B$38/Calculator!$F$22,1)),2))+MIN(500,MAX(30,100*EXP(-0.3*'VSWR Calculator'!$C$24)*(1+3*ABS(MOD('VSWR Calculator'!$C$23/Calculator!$F$22/2,1)-0.5))))/'VSWR Calculator'!$C$25)+$C98)^2+(1500*ABS(SIN(2*PI()*MOD(Calculator!$B$38/Calculator!$F$22,1)))*IF(MOD(Calculator!$B$38/Calculator!$F$22,1)&lt;0.5,-1,1))^2))/(1-SQRT(((50*POWER(80,POWER(COS(PI()*MOD(Calculator!$B$38/Calculator!$F$22,1)),2))+MIN(500,MAX(30,100*EXP(-0.3*'VSWR Calculator'!$C$24)*(1+3*ABS(MOD('VSWR Calculator'!$C$23/Calculator!$F$22/2,1)-0.5))))/'VSWR Calculator'!$C$25)-$C98)^2+(1500*ABS(SIN(2*PI()*MOD(Calculator!$B$38/Calculator!$F$22,1)))*IF(MOD(Calculator!$B$38/Calculator!$F$22,1)&lt;0.5,-1,1))^2)/SQRT(((50*POWER(80,POWER(COS(PI()*MOD(Calculator!$B$38/Calculator!$F$22,1)),2))+MIN(500,MAX(30,100*EXP(-0.3*'VSWR Calculator'!$C$24)*(1+3*ABS(MOD('VSWR Calculator'!$C$23/Calculator!$F$22/2,1)-0.5))))/'VSWR Calculator'!$C$25)+$C98)^2+(1500*ABS(SIN(2*PI()*MOD(Calculator!$B$38/Calculator!$F$22,1)))*IF(MOD(Calculator!$B$38/Calculator!$F$22,1)&lt;0.5,-1,1))^2)),2))</f>
        <v>—</v>
      </c>
      <c r="IK98" s="253" t="n">
        <f aca="false">IFERROR(ROUND((IF(ISNUMBER(HZ98),HZ98,0)+IF(ISNUMBER(IA98),IA98,0)+IF(ISNUMBER(IB98),IB98,0)+IF(ISNUMBER(IC98),IC98,0)+IF(ISNUMBER(ID98),ID98,0)+IF(ISNUMBER(IE98),IE98,0)+IF(ISNUMBER(IF98),IF98,0)+IF(ISNUMBER(IG98),IG98,0)+IF(ISNUMBER(IH98),IH98,0)+IF(ISNUMBER(II98),II98,0)+IF(ISNUMBER(IJ98),IJ98,0))/(IF(ISNUMBER(HZ98),1,0)+IF(ISNUMBER(IA98),1,0)+IF(ISNUMBER(IB98),1,0)+IF(ISNUMBER(IC98),1,0)+IF(ISNUMBER(ID98),1,0)+IF(ISNUMBER(IE98),1,0)+IF(ISNUMBER(IF98),1,0)+IF(ISNUMBER(IG98),1,0)+IF(ISNUMBER(IH98),1,0)+IF(ISNUMBER(II98),1,0)+IF(ISNUMBER(IJ98),1,0)),4),"")</f>
        <v>11.21</v>
      </c>
    </row>
    <row r="99" customFormat="false" ht="15" hidden="false" customHeight="true" outlineLevel="0" collapsed="false">
      <c r="A99" s="261" t="s">
        <v>541</v>
      </c>
      <c r="B99" s="262" t="s">
        <v>339</v>
      </c>
      <c r="C99" s="261" t="n">
        <v>3250</v>
      </c>
      <c r="D99" s="261" t="str">
        <f aca="false">IF(OR(Calculator!$E$12&lt;&gt;"YES",Calculator!$B$29&lt;Calculator!$G$12),"—",ROUND((1+SQRT(((50*POWER(80,POWER(COS(PI()*MOD(Calculator!$B$29/Calculator!$F$12,1)),2))-$C99)^2+(1500*ABS(SIN(2*PI()*MOD(Calculator!$B$29/Calculator!$F$12,1)))*IF(MOD(Calculator!$B$29/Calculator!$F$12,1)&lt;0.5,-1,1))^2)/((50*POWER(80,POWER(COS(PI()*MOD(Calculator!$B$29/Calculator!$F$12,1)),2))+$C99)^2+(1500*ABS(SIN(2*PI()*MOD(Calculator!$B$29/Calculator!$F$12,1)))*IF(MOD(Calculator!$B$29/Calculator!$F$12,1)&lt;0.5,-1,1))^2)))/(1-SQRT(((50*POWER(80,POWER(COS(PI()*MOD(Calculator!$B$29/Calculator!$F$12,1)),2))-$C99)^2+(1500*ABS(SIN(2*PI()*MOD(Calculator!$B$29/Calculator!$F$12,1)))*IF(MOD(Calculator!$B$29/Calculator!$F$12,1)&lt;0.5,-1,1))^2)/((50*POWER(80,POWER(COS(PI()*MOD(Calculator!$B$29/Calculator!$F$12,1)),2))+$C99)^2+(1500*ABS(SIN(2*PI()*MOD(Calculator!$B$29/Calculator!$F$12,1)))*IF(MOD(Calculator!$B$29/Calculator!$F$12,1)&lt;0.5,-1,1))^2))),2))</f>
        <v>—</v>
      </c>
      <c r="E99" s="261" t="str">
        <f aca="false">IF(OR(Calculator!$E$13&lt;&gt;"YES",Calculator!$B$29&lt;Calculator!$G$13),"—",ROUND((1+SQRT(((50*POWER(80,POWER(COS(PI()*MOD(Calculator!$B$29/Calculator!$F$13,1)),2))-$C99)^2+(1500*ABS(SIN(2*PI()*MOD(Calculator!$B$29/Calculator!$F$13,1)))*IF(MOD(Calculator!$B$29/Calculator!$F$13,1)&lt;0.5,-1,1))^2)/((50*POWER(80,POWER(COS(PI()*MOD(Calculator!$B$29/Calculator!$F$13,1)),2))+$C99)^2+(1500*ABS(SIN(2*PI()*MOD(Calculator!$B$29/Calculator!$F$13,1)))*IF(MOD(Calculator!$B$29/Calculator!$F$13,1)&lt;0.5,-1,1))^2)))/(1-SQRT(((50*POWER(80,POWER(COS(PI()*MOD(Calculator!$B$29/Calculator!$F$13,1)),2))-$C99)^2+(1500*ABS(SIN(2*PI()*MOD(Calculator!$B$29/Calculator!$F$13,1)))*IF(MOD(Calculator!$B$29/Calculator!$F$13,1)&lt;0.5,-1,1))^2)/((50*POWER(80,POWER(COS(PI()*MOD(Calculator!$B$29/Calculator!$F$13,1)),2))+$C99)^2+(1500*ABS(SIN(2*PI()*MOD(Calculator!$B$29/Calculator!$F$13,1)))*IF(MOD(Calculator!$B$29/Calculator!$F$13,1)&lt;0.5,-1,1))^2))),2))</f>
        <v>—</v>
      </c>
      <c r="F99" s="261" t="str">
        <f aca="false">IF(OR(Calculator!$E$14&lt;&gt;"YES",Calculator!$B$29&lt;Calculator!$G$14),"—",ROUND((1+SQRT(((50*POWER(80,POWER(COS(PI()*MOD(Calculator!$B$29/Calculator!$F$14,1)),2))-$C99)^2+(1500*ABS(SIN(2*PI()*MOD(Calculator!$B$29/Calculator!$F$14,1)))*IF(MOD(Calculator!$B$29/Calculator!$F$14,1)&lt;0.5,-1,1))^2)/((50*POWER(80,POWER(COS(PI()*MOD(Calculator!$B$29/Calculator!$F$14,1)),2))+$C99)^2+(1500*ABS(SIN(2*PI()*MOD(Calculator!$B$29/Calculator!$F$14,1)))*IF(MOD(Calculator!$B$29/Calculator!$F$14,1)&lt;0.5,-1,1))^2)))/(1-SQRT(((50*POWER(80,POWER(COS(PI()*MOD(Calculator!$B$29/Calculator!$F$14,1)),2))-$C99)^2+(1500*ABS(SIN(2*PI()*MOD(Calculator!$B$29/Calculator!$F$14,1)))*IF(MOD(Calculator!$B$29/Calculator!$F$14,1)&lt;0.5,-1,1))^2)/((50*POWER(80,POWER(COS(PI()*MOD(Calculator!$B$29/Calculator!$F$14,1)),2))+$C99)^2+(1500*ABS(SIN(2*PI()*MOD(Calculator!$B$29/Calculator!$F$14,1)))*IF(MOD(Calculator!$B$29/Calculator!$F$14,1)&lt;0.5,-1,1))^2))),2))</f>
        <v>—</v>
      </c>
      <c r="G99" s="261" t="n">
        <f aca="false">IF(OR(Calculator!$E$15&lt;&gt;"YES",Calculator!$B$29&lt;Calculator!$G$15),"—",ROUND((1+SQRT(((50*POWER(80,POWER(COS(PI()*MOD(Calculator!$B$29/Calculator!$F$15,1)),2))-$C99)^2+(1500*ABS(SIN(2*PI()*MOD(Calculator!$B$29/Calculator!$F$15,1)))*IF(MOD(Calculator!$B$29/Calculator!$F$15,1)&lt;0.5,-1,1))^2)/((50*POWER(80,POWER(COS(PI()*MOD(Calculator!$B$29/Calculator!$F$15,1)),2))+$C99)^2+(1500*ABS(SIN(2*PI()*MOD(Calculator!$B$29/Calculator!$F$15,1)))*IF(MOD(Calculator!$B$29/Calculator!$F$15,1)&lt;0.5,-1,1))^2)))/(1-SQRT(((50*POWER(80,POWER(COS(PI()*MOD(Calculator!$B$29/Calculator!$F$15,1)),2))-$C99)^2+(1500*ABS(SIN(2*PI()*MOD(Calculator!$B$29/Calculator!$F$15,1)))*IF(MOD(Calculator!$B$29/Calculator!$F$15,1)&lt;0.5,-1,1))^2)/((50*POWER(80,POWER(COS(PI()*MOD(Calculator!$B$29/Calculator!$F$15,1)),2))+$C99)^2+(1500*ABS(SIN(2*PI()*MOD(Calculator!$B$29/Calculator!$F$15,1)))*IF(MOD(Calculator!$B$29/Calculator!$F$15,1)&lt;0.5,-1,1))^2))),2))</f>
        <v>25.03</v>
      </c>
      <c r="H99" s="261" t="str">
        <f aca="false">IF(OR(Calculator!$E$16&lt;&gt;"YES",Calculator!$B$29&lt;Calculator!$G$16),"—",ROUND((1+SQRT(((50*POWER(80,POWER(COS(PI()*MOD(Calculator!$B$29/Calculator!$F$16,1)),2))-$C99)^2+(1500*ABS(SIN(2*PI()*MOD(Calculator!$B$29/Calculator!$F$16,1)))*IF(MOD(Calculator!$B$29/Calculator!$F$16,1)&lt;0.5,-1,1))^2)/((50*POWER(80,POWER(COS(PI()*MOD(Calculator!$B$29/Calculator!$F$16,1)),2))+$C99)^2+(1500*ABS(SIN(2*PI()*MOD(Calculator!$B$29/Calculator!$F$16,1)))*IF(MOD(Calculator!$B$29/Calculator!$F$16,1)&lt;0.5,-1,1))^2)))/(1-SQRT(((50*POWER(80,POWER(COS(PI()*MOD(Calculator!$B$29/Calculator!$F$16,1)),2))-$C99)^2+(1500*ABS(SIN(2*PI()*MOD(Calculator!$B$29/Calculator!$F$16,1)))*IF(MOD(Calculator!$B$29/Calculator!$F$16,1)&lt;0.5,-1,1))^2)/((50*POWER(80,POWER(COS(PI()*MOD(Calculator!$B$29/Calculator!$F$16,1)),2))+$C99)^2+(1500*ABS(SIN(2*PI()*MOD(Calculator!$B$29/Calculator!$F$16,1)))*IF(MOD(Calculator!$B$29/Calculator!$F$16,1)&lt;0.5,-1,1))^2))),2))</f>
        <v>—</v>
      </c>
      <c r="I99" s="261" t="n">
        <f aca="false">IF(OR(Calculator!$E$17&lt;&gt;"YES",Calculator!$B$29&lt;Calculator!$G$17),"—",ROUND((1+SQRT(((50*POWER(80,POWER(COS(PI()*MOD(Calculator!$B$29/Calculator!$F$17,1)),2))-$C99)^2+(1500*ABS(SIN(2*PI()*MOD(Calculator!$B$29/Calculator!$F$17,1)))*IF(MOD(Calculator!$B$29/Calculator!$F$17,1)&lt;0.5,-1,1))^2)/((50*POWER(80,POWER(COS(PI()*MOD(Calculator!$B$29/Calculator!$F$17,1)),2))+$C99)^2+(1500*ABS(SIN(2*PI()*MOD(Calculator!$B$29/Calculator!$F$17,1)))*IF(MOD(Calculator!$B$29/Calculator!$F$17,1)&lt;0.5,-1,1))^2)))/(1-SQRT(((50*POWER(80,POWER(COS(PI()*MOD(Calculator!$B$29/Calculator!$F$17,1)),2))-$C99)^2+(1500*ABS(SIN(2*PI()*MOD(Calculator!$B$29/Calculator!$F$17,1)))*IF(MOD(Calculator!$B$29/Calculator!$F$17,1)&lt;0.5,-1,1))^2)/((50*POWER(80,POWER(COS(PI()*MOD(Calculator!$B$29/Calculator!$F$17,1)),2))+$C99)^2+(1500*ABS(SIN(2*PI()*MOD(Calculator!$B$29/Calculator!$F$17,1)))*IF(MOD(Calculator!$B$29/Calculator!$F$17,1)&lt;0.5,-1,1))^2))),2))</f>
        <v>22.46</v>
      </c>
      <c r="J99" s="261" t="str">
        <f aca="false">IF(OR(Calculator!$E$18&lt;&gt;"YES",Calculator!$B$29&lt;Calculator!$G$18),"—",ROUND((1+SQRT(((50*POWER(80,POWER(COS(PI()*MOD(Calculator!$B$29/Calculator!$F$18,1)),2))-$C99)^2+(1500*ABS(SIN(2*PI()*MOD(Calculator!$B$29/Calculator!$F$18,1)))*IF(MOD(Calculator!$B$29/Calculator!$F$18,1)&lt;0.5,-1,1))^2)/((50*POWER(80,POWER(COS(PI()*MOD(Calculator!$B$29/Calculator!$F$18,1)),2))+$C99)^2+(1500*ABS(SIN(2*PI()*MOD(Calculator!$B$29/Calculator!$F$18,1)))*IF(MOD(Calculator!$B$29/Calculator!$F$18,1)&lt;0.5,-1,1))^2)))/(1-SQRT(((50*POWER(80,POWER(COS(PI()*MOD(Calculator!$B$29/Calculator!$F$18,1)),2))-$C99)^2+(1500*ABS(SIN(2*PI()*MOD(Calculator!$B$29/Calculator!$F$18,1)))*IF(MOD(Calculator!$B$29/Calculator!$F$18,1)&lt;0.5,-1,1))^2)/((50*POWER(80,POWER(COS(PI()*MOD(Calculator!$B$29/Calculator!$F$18,1)),2))+$C99)^2+(1500*ABS(SIN(2*PI()*MOD(Calculator!$B$29/Calculator!$F$18,1)))*IF(MOD(Calculator!$B$29/Calculator!$F$18,1)&lt;0.5,-1,1))^2))),2))</f>
        <v>—</v>
      </c>
      <c r="K99" s="261" t="str">
        <f aca="false">IF(OR(Calculator!$E$19&lt;&gt;"YES",Calculator!$B$29&lt;Calculator!$G$19),"—",ROUND((1+SQRT(((50*POWER(80,POWER(COS(PI()*MOD(Calculator!$B$29/Calculator!$F$19,1)),2))-$C99)^2+(1500*ABS(SIN(2*PI()*MOD(Calculator!$B$29/Calculator!$F$19,1)))*IF(MOD(Calculator!$B$29/Calculator!$F$19,1)&lt;0.5,-1,1))^2)/((50*POWER(80,POWER(COS(PI()*MOD(Calculator!$B$29/Calculator!$F$19,1)),2))+$C99)^2+(1500*ABS(SIN(2*PI()*MOD(Calculator!$B$29/Calculator!$F$19,1)))*IF(MOD(Calculator!$B$29/Calculator!$F$19,1)&lt;0.5,-1,1))^2)))/(1-SQRT(((50*POWER(80,POWER(COS(PI()*MOD(Calculator!$B$29/Calculator!$F$19,1)),2))-$C99)^2+(1500*ABS(SIN(2*PI()*MOD(Calculator!$B$29/Calculator!$F$19,1)))*IF(MOD(Calculator!$B$29/Calculator!$F$19,1)&lt;0.5,-1,1))^2)/((50*POWER(80,POWER(COS(PI()*MOD(Calculator!$B$29/Calculator!$F$19,1)),2))+$C99)^2+(1500*ABS(SIN(2*PI()*MOD(Calculator!$B$29/Calculator!$F$19,1)))*IF(MOD(Calculator!$B$29/Calculator!$F$19,1)&lt;0.5,-1,1))^2))),2))</f>
        <v>—</v>
      </c>
      <c r="L99" s="261" t="str">
        <f aca="false">IF(OR(Calculator!$E$20&lt;&gt;"YES",Calculator!$B$29&lt;Calculator!$G$20),"—",ROUND((1+SQRT(((50*POWER(80,POWER(COS(PI()*MOD(Calculator!$B$29/Calculator!$F$20,1)),2))-$C99)^2+(1500*ABS(SIN(2*PI()*MOD(Calculator!$B$29/Calculator!$F$20,1)))*IF(MOD(Calculator!$B$29/Calculator!$F$20,1)&lt;0.5,-1,1))^2)/((50*POWER(80,POWER(COS(PI()*MOD(Calculator!$B$29/Calculator!$F$20,1)),2))+$C99)^2+(1500*ABS(SIN(2*PI()*MOD(Calculator!$B$29/Calculator!$F$20,1)))*IF(MOD(Calculator!$B$29/Calculator!$F$20,1)&lt;0.5,-1,1))^2)))/(1-SQRT(((50*POWER(80,POWER(COS(PI()*MOD(Calculator!$B$29/Calculator!$F$20,1)),2))-$C99)^2+(1500*ABS(SIN(2*PI()*MOD(Calculator!$B$29/Calculator!$F$20,1)))*IF(MOD(Calculator!$B$29/Calculator!$F$20,1)&lt;0.5,-1,1))^2)/((50*POWER(80,POWER(COS(PI()*MOD(Calculator!$B$29/Calculator!$F$20,1)),2))+$C99)^2+(1500*ABS(SIN(2*PI()*MOD(Calculator!$B$29/Calculator!$F$20,1)))*IF(MOD(Calculator!$B$29/Calculator!$F$20,1)&lt;0.5,-1,1))^2))),2))</f>
        <v>—</v>
      </c>
      <c r="M99" s="261" t="str">
        <f aca="false">IF(OR(Calculator!$E$21&lt;&gt;"YES",Calculator!$B$29&lt;Calculator!$G$21),"—",ROUND((1+SQRT(((50*POWER(80,POWER(COS(PI()*MOD(Calculator!$B$29/Calculator!$F$21,1)),2))-$C99)^2+(1500*ABS(SIN(2*PI()*MOD(Calculator!$B$29/Calculator!$F$21,1)))*IF(MOD(Calculator!$B$29/Calculator!$F$21,1)&lt;0.5,-1,1))^2)/((50*POWER(80,POWER(COS(PI()*MOD(Calculator!$B$29/Calculator!$F$21,1)),2))+$C99)^2+(1500*ABS(SIN(2*PI()*MOD(Calculator!$B$29/Calculator!$F$21,1)))*IF(MOD(Calculator!$B$29/Calculator!$F$21,1)&lt;0.5,-1,1))^2)))/(1-SQRT(((50*POWER(80,POWER(COS(PI()*MOD(Calculator!$B$29/Calculator!$F$21,1)),2))-$C99)^2+(1500*ABS(SIN(2*PI()*MOD(Calculator!$B$29/Calculator!$F$21,1)))*IF(MOD(Calculator!$B$29/Calculator!$F$21,1)&lt;0.5,-1,1))^2)/((50*POWER(80,POWER(COS(PI()*MOD(Calculator!$B$29/Calculator!$F$21,1)),2))+$C99)^2+(1500*ABS(SIN(2*PI()*MOD(Calculator!$B$29/Calculator!$F$21,1)))*IF(MOD(Calculator!$B$29/Calculator!$F$21,1)&lt;0.5,-1,1))^2))),2))</f>
        <v>—</v>
      </c>
      <c r="N99" s="261" t="str">
        <f aca="false">IF(OR(Calculator!$E$22&lt;&gt;"YES",Calculator!$B$29&lt;Calculator!$G$22),"—",ROUND((1+SQRT(((50*POWER(80,POWER(COS(PI()*MOD(Calculator!$B$29/Calculator!$F$22,1)),2))-$C99)^2+(1500*ABS(SIN(2*PI()*MOD(Calculator!$B$29/Calculator!$F$22,1)))*IF(MOD(Calculator!$B$29/Calculator!$F$22,1)&lt;0.5,-1,1))^2)/((50*POWER(80,POWER(COS(PI()*MOD(Calculator!$B$29/Calculator!$F$22,1)),2))+$C99)^2+(1500*ABS(SIN(2*PI()*MOD(Calculator!$B$29/Calculator!$F$22,1)))*IF(MOD(Calculator!$B$29/Calculator!$F$22,1)&lt;0.5,-1,1))^2)))/(1-SQRT(((50*POWER(80,POWER(COS(PI()*MOD(Calculator!$B$29/Calculator!$F$22,1)),2))-$C99)^2+(1500*ABS(SIN(2*PI()*MOD(Calculator!$B$29/Calculator!$F$22,1)))*IF(MOD(Calculator!$B$29/Calculator!$F$22,1)&lt;0.5,-1,1))^2)/((50*POWER(80,POWER(COS(PI()*MOD(Calculator!$B$29/Calculator!$F$22,1)),2))+$C99)^2+(1500*ABS(SIN(2*PI()*MOD(Calculator!$B$29/Calculator!$F$22,1)))*IF(MOD(Calculator!$B$29/Calculator!$F$22,1)&lt;0.5,-1,1))^2))),2))</f>
        <v>—</v>
      </c>
      <c r="O99" s="301" t="n">
        <f aca="false">IFERROR(ROUND((IF(ISNUMBER(D99),D99,0)+IF(ISNUMBER(E99),E99,0)+IF(ISNUMBER(F99),F99,0)+IF(ISNUMBER(G99),G99,0)+IF(ISNUMBER(H99),H99,0)+IF(ISNUMBER(I99),I99,0)+IF(ISNUMBER(J99),J99,0)+IF(ISNUMBER(K99),K99,0)+IF(ISNUMBER(L99),L99,0)+IF(ISNUMBER(M99),M99,0)+IF(ISNUMBER(N99),N99,0))/(IF(ISNUMBER(D99),1,0)+IF(ISNUMBER(E99),1,0)+IF(ISNUMBER(F99),1,0)+IF(ISNUMBER(G99),1,0)+IF(ISNUMBER(H99),1,0)+IF(ISNUMBER(I99),1,0)+IF(ISNUMBER(J99),1,0)+IF(ISNUMBER(K99),1,0)+IF(ISNUMBER(L99),1,0)+IF(ISNUMBER(M99),1,0)+IF(ISNUMBER(N99),1,0)),4),"")</f>
        <v>23.745</v>
      </c>
      <c r="P99" s="261" t="str">
        <f aca="false">IF(OR(Calculator!$E$12&lt;&gt;"YES",Calculator!$B$30&lt;Calculator!$G$12),"—",ROUND((1+SQRT(((50*POWER(80,POWER(COS(PI()*MOD(Calculator!$B$30/Calculator!$F$12,1)),2))-$C99)^2+(1500*ABS(SIN(2*PI()*MOD(Calculator!$B$30/Calculator!$F$12,1)))*IF(MOD(Calculator!$B$30/Calculator!$F$12,1)&lt;0.5,-1,1))^2)/((50*POWER(80,POWER(COS(PI()*MOD(Calculator!$B$30/Calculator!$F$12,1)),2))+$C99)^2+(1500*ABS(SIN(2*PI()*MOD(Calculator!$B$30/Calculator!$F$12,1)))*IF(MOD(Calculator!$B$30/Calculator!$F$12,1)&lt;0.5,-1,1))^2)))/(1-SQRT(((50*POWER(80,POWER(COS(PI()*MOD(Calculator!$B$30/Calculator!$F$12,1)),2))-$C99)^2+(1500*ABS(SIN(2*PI()*MOD(Calculator!$B$30/Calculator!$F$12,1)))*IF(MOD(Calculator!$B$30/Calculator!$F$12,1)&lt;0.5,-1,1))^2)/((50*POWER(80,POWER(COS(PI()*MOD(Calculator!$B$30/Calculator!$F$12,1)),2))+$C99)^2+(1500*ABS(SIN(2*PI()*MOD(Calculator!$B$30/Calculator!$F$12,1)))*IF(MOD(Calculator!$B$30/Calculator!$F$12,1)&lt;0.5,-1,1))^2))),2))</f>
        <v>—</v>
      </c>
      <c r="Q99" s="261" t="str">
        <f aca="false">IF(OR(Calculator!$E$13&lt;&gt;"YES",Calculator!$B$30&lt;Calculator!$G$13),"—",ROUND((1+SQRT(((50*POWER(80,POWER(COS(PI()*MOD(Calculator!$B$30/Calculator!$F$13,1)),2))-$C99)^2+(1500*ABS(SIN(2*PI()*MOD(Calculator!$B$30/Calculator!$F$13,1)))*IF(MOD(Calculator!$B$30/Calculator!$F$13,1)&lt;0.5,-1,1))^2)/((50*POWER(80,POWER(COS(PI()*MOD(Calculator!$B$30/Calculator!$F$13,1)),2))+$C99)^2+(1500*ABS(SIN(2*PI()*MOD(Calculator!$B$30/Calculator!$F$13,1)))*IF(MOD(Calculator!$B$30/Calculator!$F$13,1)&lt;0.5,-1,1))^2)))/(1-SQRT(((50*POWER(80,POWER(COS(PI()*MOD(Calculator!$B$30/Calculator!$F$13,1)),2))-$C99)^2+(1500*ABS(SIN(2*PI()*MOD(Calculator!$B$30/Calculator!$F$13,1)))*IF(MOD(Calculator!$B$30/Calculator!$F$13,1)&lt;0.5,-1,1))^2)/((50*POWER(80,POWER(COS(PI()*MOD(Calculator!$B$30/Calculator!$F$13,1)),2))+$C99)^2+(1500*ABS(SIN(2*PI()*MOD(Calculator!$B$30/Calculator!$F$13,1)))*IF(MOD(Calculator!$B$30/Calculator!$F$13,1)&lt;0.5,-1,1))^2))),2))</f>
        <v>—</v>
      </c>
      <c r="R99" s="261" t="str">
        <f aca="false">IF(OR(Calculator!$E$14&lt;&gt;"YES",Calculator!$B$30&lt;Calculator!$G$14),"—",ROUND((1+SQRT(((50*POWER(80,POWER(COS(PI()*MOD(Calculator!$B$30/Calculator!$F$14,1)),2))-$C99)^2+(1500*ABS(SIN(2*PI()*MOD(Calculator!$B$30/Calculator!$F$14,1)))*IF(MOD(Calculator!$B$30/Calculator!$F$14,1)&lt;0.5,-1,1))^2)/((50*POWER(80,POWER(COS(PI()*MOD(Calculator!$B$30/Calculator!$F$14,1)),2))+$C99)^2+(1500*ABS(SIN(2*PI()*MOD(Calculator!$B$30/Calculator!$F$14,1)))*IF(MOD(Calculator!$B$30/Calculator!$F$14,1)&lt;0.5,-1,1))^2)))/(1-SQRT(((50*POWER(80,POWER(COS(PI()*MOD(Calculator!$B$30/Calculator!$F$14,1)),2))-$C99)^2+(1500*ABS(SIN(2*PI()*MOD(Calculator!$B$30/Calculator!$F$14,1)))*IF(MOD(Calculator!$B$30/Calculator!$F$14,1)&lt;0.5,-1,1))^2)/((50*POWER(80,POWER(COS(PI()*MOD(Calculator!$B$30/Calculator!$F$14,1)),2))+$C99)^2+(1500*ABS(SIN(2*PI()*MOD(Calculator!$B$30/Calculator!$F$14,1)))*IF(MOD(Calculator!$B$30/Calculator!$F$14,1)&lt;0.5,-1,1))^2))),2))</f>
        <v>—</v>
      </c>
      <c r="S99" s="261" t="n">
        <f aca="false">IF(OR(Calculator!$E$15&lt;&gt;"YES",Calculator!$B$30&lt;Calculator!$G$15),"—",ROUND((1+SQRT(((50*POWER(80,POWER(COS(PI()*MOD(Calculator!$B$30/Calculator!$F$15,1)),2))-$C99)^2+(1500*ABS(SIN(2*PI()*MOD(Calculator!$B$30/Calculator!$F$15,1)))*IF(MOD(Calculator!$B$30/Calculator!$F$15,1)&lt;0.5,-1,1))^2)/((50*POWER(80,POWER(COS(PI()*MOD(Calculator!$B$30/Calculator!$F$15,1)),2))+$C99)^2+(1500*ABS(SIN(2*PI()*MOD(Calculator!$B$30/Calculator!$F$15,1)))*IF(MOD(Calculator!$B$30/Calculator!$F$15,1)&lt;0.5,-1,1))^2)))/(1-SQRT(((50*POWER(80,POWER(COS(PI()*MOD(Calculator!$B$30/Calculator!$F$15,1)),2))-$C99)^2+(1500*ABS(SIN(2*PI()*MOD(Calculator!$B$30/Calculator!$F$15,1)))*IF(MOD(Calculator!$B$30/Calculator!$F$15,1)&lt;0.5,-1,1))^2)/((50*POWER(80,POWER(COS(PI()*MOD(Calculator!$B$30/Calculator!$F$15,1)),2))+$C99)^2+(1500*ABS(SIN(2*PI()*MOD(Calculator!$B$30/Calculator!$F$15,1)))*IF(MOD(Calculator!$B$30/Calculator!$F$15,1)&lt;0.5,-1,1))^2))),2))</f>
        <v>23.68</v>
      </c>
      <c r="T99" s="261" t="str">
        <f aca="false">IF(OR(Calculator!$E$16&lt;&gt;"YES",Calculator!$B$30&lt;Calculator!$G$16),"—",ROUND((1+SQRT(((50*POWER(80,POWER(COS(PI()*MOD(Calculator!$B$30/Calculator!$F$16,1)),2))-$C99)^2+(1500*ABS(SIN(2*PI()*MOD(Calculator!$B$30/Calculator!$F$16,1)))*IF(MOD(Calculator!$B$30/Calculator!$F$16,1)&lt;0.5,-1,1))^2)/((50*POWER(80,POWER(COS(PI()*MOD(Calculator!$B$30/Calculator!$F$16,1)),2))+$C99)^2+(1500*ABS(SIN(2*PI()*MOD(Calculator!$B$30/Calculator!$F$16,1)))*IF(MOD(Calculator!$B$30/Calculator!$F$16,1)&lt;0.5,-1,1))^2)))/(1-SQRT(((50*POWER(80,POWER(COS(PI()*MOD(Calculator!$B$30/Calculator!$F$16,1)),2))-$C99)^2+(1500*ABS(SIN(2*PI()*MOD(Calculator!$B$30/Calculator!$F$16,1)))*IF(MOD(Calculator!$B$30/Calculator!$F$16,1)&lt;0.5,-1,1))^2)/((50*POWER(80,POWER(COS(PI()*MOD(Calculator!$B$30/Calculator!$F$16,1)),2))+$C99)^2+(1500*ABS(SIN(2*PI()*MOD(Calculator!$B$30/Calculator!$F$16,1)))*IF(MOD(Calculator!$B$30/Calculator!$F$16,1)&lt;0.5,-1,1))^2))),2))</f>
        <v>—</v>
      </c>
      <c r="U99" s="261" t="n">
        <f aca="false">IF(OR(Calculator!$E$17&lt;&gt;"YES",Calculator!$B$30&lt;Calculator!$G$17),"—",ROUND((1+SQRT(((50*POWER(80,POWER(COS(PI()*MOD(Calculator!$B$30/Calculator!$F$17,1)),2))-$C99)^2+(1500*ABS(SIN(2*PI()*MOD(Calculator!$B$30/Calculator!$F$17,1)))*IF(MOD(Calculator!$B$30/Calculator!$F$17,1)&lt;0.5,-1,1))^2)/((50*POWER(80,POWER(COS(PI()*MOD(Calculator!$B$30/Calculator!$F$17,1)),2))+$C99)^2+(1500*ABS(SIN(2*PI()*MOD(Calculator!$B$30/Calculator!$F$17,1)))*IF(MOD(Calculator!$B$30/Calculator!$F$17,1)&lt;0.5,-1,1))^2)))/(1-SQRT(((50*POWER(80,POWER(COS(PI()*MOD(Calculator!$B$30/Calculator!$F$17,1)),2))-$C99)^2+(1500*ABS(SIN(2*PI()*MOD(Calculator!$B$30/Calculator!$F$17,1)))*IF(MOD(Calculator!$B$30/Calculator!$F$17,1)&lt;0.5,-1,1))^2)/((50*POWER(80,POWER(COS(PI()*MOD(Calculator!$B$30/Calculator!$F$17,1)),2))+$C99)^2+(1500*ABS(SIN(2*PI()*MOD(Calculator!$B$30/Calculator!$F$17,1)))*IF(MOD(Calculator!$B$30/Calculator!$F$17,1)&lt;0.5,-1,1))^2))),2))</f>
        <v>25.11</v>
      </c>
      <c r="V99" s="261" t="str">
        <f aca="false">IF(OR(Calculator!$E$18&lt;&gt;"YES",Calculator!$B$30&lt;Calculator!$G$18),"—",ROUND((1+SQRT(((50*POWER(80,POWER(COS(PI()*MOD(Calculator!$B$30/Calculator!$F$18,1)),2))-$C99)^2+(1500*ABS(SIN(2*PI()*MOD(Calculator!$B$30/Calculator!$F$18,1)))*IF(MOD(Calculator!$B$30/Calculator!$F$18,1)&lt;0.5,-1,1))^2)/((50*POWER(80,POWER(COS(PI()*MOD(Calculator!$B$30/Calculator!$F$18,1)),2))+$C99)^2+(1500*ABS(SIN(2*PI()*MOD(Calculator!$B$30/Calculator!$F$18,1)))*IF(MOD(Calculator!$B$30/Calculator!$F$18,1)&lt;0.5,-1,1))^2)))/(1-SQRT(((50*POWER(80,POWER(COS(PI()*MOD(Calculator!$B$30/Calculator!$F$18,1)),2))-$C99)^2+(1500*ABS(SIN(2*PI()*MOD(Calculator!$B$30/Calculator!$F$18,1)))*IF(MOD(Calculator!$B$30/Calculator!$F$18,1)&lt;0.5,-1,1))^2)/((50*POWER(80,POWER(COS(PI()*MOD(Calculator!$B$30/Calculator!$F$18,1)),2))+$C99)^2+(1500*ABS(SIN(2*PI()*MOD(Calculator!$B$30/Calculator!$F$18,1)))*IF(MOD(Calculator!$B$30/Calculator!$F$18,1)&lt;0.5,-1,1))^2))),2))</f>
        <v>—</v>
      </c>
      <c r="W99" s="261" t="str">
        <f aca="false">IF(OR(Calculator!$E$19&lt;&gt;"YES",Calculator!$B$30&lt;Calculator!$G$19),"—",ROUND((1+SQRT(((50*POWER(80,POWER(COS(PI()*MOD(Calculator!$B$30/Calculator!$F$19,1)),2))-$C99)^2+(1500*ABS(SIN(2*PI()*MOD(Calculator!$B$30/Calculator!$F$19,1)))*IF(MOD(Calculator!$B$30/Calculator!$F$19,1)&lt;0.5,-1,1))^2)/((50*POWER(80,POWER(COS(PI()*MOD(Calculator!$B$30/Calculator!$F$19,1)),2))+$C99)^2+(1500*ABS(SIN(2*PI()*MOD(Calculator!$B$30/Calculator!$F$19,1)))*IF(MOD(Calculator!$B$30/Calculator!$F$19,1)&lt;0.5,-1,1))^2)))/(1-SQRT(((50*POWER(80,POWER(COS(PI()*MOD(Calculator!$B$30/Calculator!$F$19,1)),2))-$C99)^2+(1500*ABS(SIN(2*PI()*MOD(Calculator!$B$30/Calculator!$F$19,1)))*IF(MOD(Calculator!$B$30/Calculator!$F$19,1)&lt;0.5,-1,1))^2)/((50*POWER(80,POWER(COS(PI()*MOD(Calculator!$B$30/Calculator!$F$19,1)),2))+$C99)^2+(1500*ABS(SIN(2*PI()*MOD(Calculator!$B$30/Calculator!$F$19,1)))*IF(MOD(Calculator!$B$30/Calculator!$F$19,1)&lt;0.5,-1,1))^2))),2))</f>
        <v>—</v>
      </c>
      <c r="X99" s="261" t="str">
        <f aca="false">IF(OR(Calculator!$E$20&lt;&gt;"YES",Calculator!$B$30&lt;Calculator!$G$20),"—",ROUND((1+SQRT(((50*POWER(80,POWER(COS(PI()*MOD(Calculator!$B$30/Calculator!$F$20,1)),2))-$C99)^2+(1500*ABS(SIN(2*PI()*MOD(Calculator!$B$30/Calculator!$F$20,1)))*IF(MOD(Calculator!$B$30/Calculator!$F$20,1)&lt;0.5,-1,1))^2)/((50*POWER(80,POWER(COS(PI()*MOD(Calculator!$B$30/Calculator!$F$20,1)),2))+$C99)^2+(1500*ABS(SIN(2*PI()*MOD(Calculator!$B$30/Calculator!$F$20,1)))*IF(MOD(Calculator!$B$30/Calculator!$F$20,1)&lt;0.5,-1,1))^2)))/(1-SQRT(((50*POWER(80,POWER(COS(PI()*MOD(Calculator!$B$30/Calculator!$F$20,1)),2))-$C99)^2+(1500*ABS(SIN(2*PI()*MOD(Calculator!$B$30/Calculator!$F$20,1)))*IF(MOD(Calculator!$B$30/Calculator!$F$20,1)&lt;0.5,-1,1))^2)/((50*POWER(80,POWER(COS(PI()*MOD(Calculator!$B$30/Calculator!$F$20,1)),2))+$C99)^2+(1500*ABS(SIN(2*PI()*MOD(Calculator!$B$30/Calculator!$F$20,1)))*IF(MOD(Calculator!$B$30/Calculator!$F$20,1)&lt;0.5,-1,1))^2))),2))</f>
        <v>—</v>
      </c>
      <c r="Y99" s="261" t="str">
        <f aca="false">IF(OR(Calculator!$E$21&lt;&gt;"YES",Calculator!$B$30&lt;Calculator!$G$21),"—",ROUND((1+SQRT(((50*POWER(80,POWER(COS(PI()*MOD(Calculator!$B$30/Calculator!$F$21,1)),2))-$C99)^2+(1500*ABS(SIN(2*PI()*MOD(Calculator!$B$30/Calculator!$F$21,1)))*IF(MOD(Calculator!$B$30/Calculator!$F$21,1)&lt;0.5,-1,1))^2)/((50*POWER(80,POWER(COS(PI()*MOD(Calculator!$B$30/Calculator!$F$21,1)),2))+$C99)^2+(1500*ABS(SIN(2*PI()*MOD(Calculator!$B$30/Calculator!$F$21,1)))*IF(MOD(Calculator!$B$30/Calculator!$F$21,1)&lt;0.5,-1,1))^2)))/(1-SQRT(((50*POWER(80,POWER(COS(PI()*MOD(Calculator!$B$30/Calculator!$F$21,1)),2))-$C99)^2+(1500*ABS(SIN(2*PI()*MOD(Calculator!$B$30/Calculator!$F$21,1)))*IF(MOD(Calculator!$B$30/Calculator!$F$21,1)&lt;0.5,-1,1))^2)/((50*POWER(80,POWER(COS(PI()*MOD(Calculator!$B$30/Calculator!$F$21,1)),2))+$C99)^2+(1500*ABS(SIN(2*PI()*MOD(Calculator!$B$30/Calculator!$F$21,1)))*IF(MOD(Calculator!$B$30/Calculator!$F$21,1)&lt;0.5,-1,1))^2))),2))</f>
        <v>—</v>
      </c>
      <c r="Z99" s="261" t="str">
        <f aca="false">IF(OR(Calculator!$E$22&lt;&gt;"YES",Calculator!$B$30&lt;Calculator!$G$22),"—",ROUND((1+SQRT(((50*POWER(80,POWER(COS(PI()*MOD(Calculator!$B$30/Calculator!$F$22,1)),2))-$C99)^2+(1500*ABS(SIN(2*PI()*MOD(Calculator!$B$30/Calculator!$F$22,1)))*IF(MOD(Calculator!$B$30/Calculator!$F$22,1)&lt;0.5,-1,1))^2)/((50*POWER(80,POWER(COS(PI()*MOD(Calculator!$B$30/Calculator!$F$22,1)),2))+$C99)^2+(1500*ABS(SIN(2*PI()*MOD(Calculator!$B$30/Calculator!$F$22,1)))*IF(MOD(Calculator!$B$30/Calculator!$F$22,1)&lt;0.5,-1,1))^2)))/(1-SQRT(((50*POWER(80,POWER(COS(PI()*MOD(Calculator!$B$30/Calculator!$F$22,1)),2))-$C99)^2+(1500*ABS(SIN(2*PI()*MOD(Calculator!$B$30/Calculator!$F$22,1)))*IF(MOD(Calculator!$B$30/Calculator!$F$22,1)&lt;0.5,-1,1))^2)/((50*POWER(80,POWER(COS(PI()*MOD(Calculator!$B$30/Calculator!$F$22,1)),2))+$C99)^2+(1500*ABS(SIN(2*PI()*MOD(Calculator!$B$30/Calculator!$F$22,1)))*IF(MOD(Calculator!$B$30/Calculator!$F$22,1)&lt;0.5,-1,1))^2))),2))</f>
        <v>—</v>
      </c>
      <c r="AA99" s="301" t="n">
        <f aca="false">IFERROR(ROUND((IF(ISNUMBER(P99),P99,0)+IF(ISNUMBER(Q99),Q99,0)+IF(ISNUMBER(R99),R99,0)+IF(ISNUMBER(S99),S99,0)+IF(ISNUMBER(T99),T99,0)+IF(ISNUMBER(U99),U99,0)+IF(ISNUMBER(V99),V99,0)+IF(ISNUMBER(W99),W99,0)+IF(ISNUMBER(X99),X99,0)+IF(ISNUMBER(Y99),Y99,0)+IF(ISNUMBER(Z99),Z99,0))/(IF(ISNUMBER(P99),1,0)+IF(ISNUMBER(Q99),1,0)+IF(ISNUMBER(R99),1,0)+IF(ISNUMBER(S99),1,0)+IF(ISNUMBER(T99),1,0)+IF(ISNUMBER(U99),1,0)+IF(ISNUMBER(V99),1,0)+IF(ISNUMBER(W99),1,0)+IF(ISNUMBER(X99),1,0)+IF(ISNUMBER(Y99),1,0)+IF(ISNUMBER(Z99),1,0)),4),"")</f>
        <v>24.395</v>
      </c>
      <c r="AB99" s="261" t="str">
        <f aca="false">IF(OR(Calculator!$E$12&lt;&gt;"YES",Calculator!$B$31&lt;Calculator!$G$12),"—",ROUND((1+SQRT(((50*POWER(80,POWER(COS(PI()*MOD(Calculator!$B$31/Calculator!$F$12,1)),2))-$C99)^2+(1500*ABS(SIN(2*PI()*MOD(Calculator!$B$31/Calculator!$F$12,1)))*IF(MOD(Calculator!$B$31/Calculator!$F$12,1)&lt;0.5,-1,1))^2)/((50*POWER(80,POWER(COS(PI()*MOD(Calculator!$B$31/Calculator!$F$12,1)),2))+$C99)^2+(1500*ABS(SIN(2*PI()*MOD(Calculator!$B$31/Calculator!$F$12,1)))*IF(MOD(Calculator!$B$31/Calculator!$F$12,1)&lt;0.5,-1,1))^2)))/(1-SQRT(((50*POWER(80,POWER(COS(PI()*MOD(Calculator!$B$31/Calculator!$F$12,1)),2))-$C99)^2+(1500*ABS(SIN(2*PI()*MOD(Calculator!$B$31/Calculator!$F$12,1)))*IF(MOD(Calculator!$B$31/Calculator!$F$12,1)&lt;0.5,-1,1))^2)/((50*POWER(80,POWER(COS(PI()*MOD(Calculator!$B$31/Calculator!$F$12,1)),2))+$C99)^2+(1500*ABS(SIN(2*PI()*MOD(Calculator!$B$31/Calculator!$F$12,1)))*IF(MOD(Calculator!$B$31/Calculator!$F$12,1)&lt;0.5,-1,1))^2))),2))</f>
        <v>—</v>
      </c>
      <c r="AC99" s="261" t="str">
        <f aca="false">IF(OR(Calculator!$E$13&lt;&gt;"YES",Calculator!$B$31&lt;Calculator!$G$13),"—",ROUND((1+SQRT(((50*POWER(80,POWER(COS(PI()*MOD(Calculator!$B$31/Calculator!$F$13,1)),2))-$C99)^2+(1500*ABS(SIN(2*PI()*MOD(Calculator!$B$31/Calculator!$F$13,1)))*IF(MOD(Calculator!$B$31/Calculator!$F$13,1)&lt;0.5,-1,1))^2)/((50*POWER(80,POWER(COS(PI()*MOD(Calculator!$B$31/Calculator!$F$13,1)),2))+$C99)^2+(1500*ABS(SIN(2*PI()*MOD(Calculator!$B$31/Calculator!$F$13,1)))*IF(MOD(Calculator!$B$31/Calculator!$F$13,1)&lt;0.5,-1,1))^2)))/(1-SQRT(((50*POWER(80,POWER(COS(PI()*MOD(Calculator!$B$31/Calculator!$F$13,1)),2))-$C99)^2+(1500*ABS(SIN(2*PI()*MOD(Calculator!$B$31/Calculator!$F$13,1)))*IF(MOD(Calculator!$B$31/Calculator!$F$13,1)&lt;0.5,-1,1))^2)/((50*POWER(80,POWER(COS(PI()*MOD(Calculator!$B$31/Calculator!$F$13,1)),2))+$C99)^2+(1500*ABS(SIN(2*PI()*MOD(Calculator!$B$31/Calculator!$F$13,1)))*IF(MOD(Calculator!$B$31/Calculator!$F$13,1)&lt;0.5,-1,1))^2))),2))</f>
        <v>—</v>
      </c>
      <c r="AD99" s="261" t="str">
        <f aca="false">IF(OR(Calculator!$E$14&lt;&gt;"YES",Calculator!$B$31&lt;Calculator!$G$14),"—",ROUND((1+SQRT(((50*POWER(80,POWER(COS(PI()*MOD(Calculator!$B$31/Calculator!$F$14,1)),2))-$C99)^2+(1500*ABS(SIN(2*PI()*MOD(Calculator!$B$31/Calculator!$F$14,1)))*IF(MOD(Calculator!$B$31/Calculator!$F$14,1)&lt;0.5,-1,1))^2)/((50*POWER(80,POWER(COS(PI()*MOD(Calculator!$B$31/Calculator!$F$14,1)),2))+$C99)^2+(1500*ABS(SIN(2*PI()*MOD(Calculator!$B$31/Calculator!$F$14,1)))*IF(MOD(Calculator!$B$31/Calculator!$F$14,1)&lt;0.5,-1,1))^2)))/(1-SQRT(((50*POWER(80,POWER(COS(PI()*MOD(Calculator!$B$31/Calculator!$F$14,1)),2))-$C99)^2+(1500*ABS(SIN(2*PI()*MOD(Calculator!$B$31/Calculator!$F$14,1)))*IF(MOD(Calculator!$B$31/Calculator!$F$14,1)&lt;0.5,-1,1))^2)/((50*POWER(80,POWER(COS(PI()*MOD(Calculator!$B$31/Calculator!$F$14,1)),2))+$C99)^2+(1500*ABS(SIN(2*PI()*MOD(Calculator!$B$31/Calculator!$F$14,1)))*IF(MOD(Calculator!$B$31/Calculator!$F$14,1)&lt;0.5,-1,1))^2))),2))</f>
        <v>—</v>
      </c>
      <c r="AE99" s="261" t="n">
        <f aca="false">IF(OR(Calculator!$E$15&lt;&gt;"YES",Calculator!$B$31&lt;Calculator!$G$15),"—",ROUND((1+SQRT(((50*POWER(80,POWER(COS(PI()*MOD(Calculator!$B$31/Calculator!$F$15,1)),2))-$C99)^2+(1500*ABS(SIN(2*PI()*MOD(Calculator!$B$31/Calculator!$F$15,1)))*IF(MOD(Calculator!$B$31/Calculator!$F$15,1)&lt;0.5,-1,1))^2)/((50*POWER(80,POWER(COS(PI()*MOD(Calculator!$B$31/Calculator!$F$15,1)),2))+$C99)^2+(1500*ABS(SIN(2*PI()*MOD(Calculator!$B$31/Calculator!$F$15,1)))*IF(MOD(Calculator!$B$31/Calculator!$F$15,1)&lt;0.5,-1,1))^2)))/(1-SQRT(((50*POWER(80,POWER(COS(PI()*MOD(Calculator!$B$31/Calculator!$F$15,1)),2))-$C99)^2+(1500*ABS(SIN(2*PI()*MOD(Calculator!$B$31/Calculator!$F$15,1)))*IF(MOD(Calculator!$B$31/Calculator!$F$15,1)&lt;0.5,-1,1))^2)/((50*POWER(80,POWER(COS(PI()*MOD(Calculator!$B$31/Calculator!$F$15,1)),2))+$C99)^2+(1500*ABS(SIN(2*PI()*MOD(Calculator!$B$31/Calculator!$F$15,1)))*IF(MOD(Calculator!$B$31/Calculator!$F$15,1)&lt;0.5,-1,1))^2))),2))</f>
        <v>26.43</v>
      </c>
      <c r="AF99" s="261" t="str">
        <f aca="false">IF(OR(Calculator!$E$16&lt;&gt;"YES",Calculator!$B$31&lt;Calculator!$G$16),"—",ROUND((1+SQRT(((50*POWER(80,POWER(COS(PI()*MOD(Calculator!$B$31/Calculator!$F$16,1)),2))-$C99)^2+(1500*ABS(SIN(2*PI()*MOD(Calculator!$B$31/Calculator!$F$16,1)))*IF(MOD(Calculator!$B$31/Calculator!$F$16,1)&lt;0.5,-1,1))^2)/((50*POWER(80,POWER(COS(PI()*MOD(Calculator!$B$31/Calculator!$F$16,1)),2))+$C99)^2+(1500*ABS(SIN(2*PI()*MOD(Calculator!$B$31/Calculator!$F$16,1)))*IF(MOD(Calculator!$B$31/Calculator!$F$16,1)&lt;0.5,-1,1))^2)))/(1-SQRT(((50*POWER(80,POWER(COS(PI()*MOD(Calculator!$B$31/Calculator!$F$16,1)),2))-$C99)^2+(1500*ABS(SIN(2*PI()*MOD(Calculator!$B$31/Calculator!$F$16,1)))*IF(MOD(Calculator!$B$31/Calculator!$F$16,1)&lt;0.5,-1,1))^2)/((50*POWER(80,POWER(COS(PI()*MOD(Calculator!$B$31/Calculator!$F$16,1)),2))+$C99)^2+(1500*ABS(SIN(2*PI()*MOD(Calculator!$B$31/Calculator!$F$16,1)))*IF(MOD(Calculator!$B$31/Calculator!$F$16,1)&lt;0.5,-1,1))^2))),2))</f>
        <v>—</v>
      </c>
      <c r="AG99" s="261" t="n">
        <f aca="false">IF(OR(Calculator!$E$17&lt;&gt;"YES",Calculator!$B$31&lt;Calculator!$G$17),"—",ROUND((1+SQRT(((50*POWER(80,POWER(COS(PI()*MOD(Calculator!$B$31/Calculator!$F$17,1)),2))-$C99)^2+(1500*ABS(SIN(2*PI()*MOD(Calculator!$B$31/Calculator!$F$17,1)))*IF(MOD(Calculator!$B$31/Calculator!$F$17,1)&lt;0.5,-1,1))^2)/((50*POWER(80,POWER(COS(PI()*MOD(Calculator!$B$31/Calculator!$F$17,1)),2))+$C99)^2+(1500*ABS(SIN(2*PI()*MOD(Calculator!$B$31/Calculator!$F$17,1)))*IF(MOD(Calculator!$B$31/Calculator!$F$17,1)&lt;0.5,-1,1))^2)))/(1-SQRT(((50*POWER(80,POWER(COS(PI()*MOD(Calculator!$B$31/Calculator!$F$17,1)),2))-$C99)^2+(1500*ABS(SIN(2*PI()*MOD(Calculator!$B$31/Calculator!$F$17,1)))*IF(MOD(Calculator!$B$31/Calculator!$F$17,1)&lt;0.5,-1,1))^2)/((50*POWER(80,POWER(COS(PI()*MOD(Calculator!$B$31/Calculator!$F$17,1)),2))+$C99)^2+(1500*ABS(SIN(2*PI()*MOD(Calculator!$B$31/Calculator!$F$17,1)))*IF(MOD(Calculator!$B$31/Calculator!$F$17,1)&lt;0.5,-1,1))^2))),2))</f>
        <v>20</v>
      </c>
      <c r="AH99" s="261" t="str">
        <f aca="false">IF(OR(Calculator!$E$18&lt;&gt;"YES",Calculator!$B$31&lt;Calculator!$G$18),"—",ROUND((1+SQRT(((50*POWER(80,POWER(COS(PI()*MOD(Calculator!$B$31/Calculator!$F$18,1)),2))-$C99)^2+(1500*ABS(SIN(2*PI()*MOD(Calculator!$B$31/Calculator!$F$18,1)))*IF(MOD(Calculator!$B$31/Calculator!$F$18,1)&lt;0.5,-1,1))^2)/((50*POWER(80,POWER(COS(PI()*MOD(Calculator!$B$31/Calculator!$F$18,1)),2))+$C99)^2+(1500*ABS(SIN(2*PI()*MOD(Calculator!$B$31/Calculator!$F$18,1)))*IF(MOD(Calculator!$B$31/Calculator!$F$18,1)&lt;0.5,-1,1))^2)))/(1-SQRT(((50*POWER(80,POWER(COS(PI()*MOD(Calculator!$B$31/Calculator!$F$18,1)),2))-$C99)^2+(1500*ABS(SIN(2*PI()*MOD(Calculator!$B$31/Calculator!$F$18,1)))*IF(MOD(Calculator!$B$31/Calculator!$F$18,1)&lt;0.5,-1,1))^2)/((50*POWER(80,POWER(COS(PI()*MOD(Calculator!$B$31/Calculator!$F$18,1)),2))+$C99)^2+(1500*ABS(SIN(2*PI()*MOD(Calculator!$B$31/Calculator!$F$18,1)))*IF(MOD(Calculator!$B$31/Calculator!$F$18,1)&lt;0.5,-1,1))^2))),2))</f>
        <v>—</v>
      </c>
      <c r="AI99" s="261" t="str">
        <f aca="false">IF(OR(Calculator!$E$19&lt;&gt;"YES",Calculator!$B$31&lt;Calculator!$G$19),"—",ROUND((1+SQRT(((50*POWER(80,POWER(COS(PI()*MOD(Calculator!$B$31/Calculator!$F$19,1)),2))-$C99)^2+(1500*ABS(SIN(2*PI()*MOD(Calculator!$B$31/Calculator!$F$19,1)))*IF(MOD(Calculator!$B$31/Calculator!$F$19,1)&lt;0.5,-1,1))^2)/((50*POWER(80,POWER(COS(PI()*MOD(Calculator!$B$31/Calculator!$F$19,1)),2))+$C99)^2+(1500*ABS(SIN(2*PI()*MOD(Calculator!$B$31/Calculator!$F$19,1)))*IF(MOD(Calculator!$B$31/Calculator!$F$19,1)&lt;0.5,-1,1))^2)))/(1-SQRT(((50*POWER(80,POWER(COS(PI()*MOD(Calculator!$B$31/Calculator!$F$19,1)),2))-$C99)^2+(1500*ABS(SIN(2*PI()*MOD(Calculator!$B$31/Calculator!$F$19,1)))*IF(MOD(Calculator!$B$31/Calculator!$F$19,1)&lt;0.5,-1,1))^2)/((50*POWER(80,POWER(COS(PI()*MOD(Calculator!$B$31/Calculator!$F$19,1)),2))+$C99)^2+(1500*ABS(SIN(2*PI()*MOD(Calculator!$B$31/Calculator!$F$19,1)))*IF(MOD(Calculator!$B$31/Calculator!$F$19,1)&lt;0.5,-1,1))^2))),2))</f>
        <v>—</v>
      </c>
      <c r="AJ99" s="261" t="str">
        <f aca="false">IF(OR(Calculator!$E$20&lt;&gt;"YES",Calculator!$B$31&lt;Calculator!$G$20),"—",ROUND((1+SQRT(((50*POWER(80,POWER(COS(PI()*MOD(Calculator!$B$31/Calculator!$F$20,1)),2))-$C99)^2+(1500*ABS(SIN(2*PI()*MOD(Calculator!$B$31/Calculator!$F$20,1)))*IF(MOD(Calculator!$B$31/Calculator!$F$20,1)&lt;0.5,-1,1))^2)/((50*POWER(80,POWER(COS(PI()*MOD(Calculator!$B$31/Calculator!$F$20,1)),2))+$C99)^2+(1500*ABS(SIN(2*PI()*MOD(Calculator!$B$31/Calculator!$F$20,1)))*IF(MOD(Calculator!$B$31/Calculator!$F$20,1)&lt;0.5,-1,1))^2)))/(1-SQRT(((50*POWER(80,POWER(COS(PI()*MOD(Calculator!$B$31/Calculator!$F$20,1)),2))-$C99)^2+(1500*ABS(SIN(2*PI()*MOD(Calculator!$B$31/Calculator!$F$20,1)))*IF(MOD(Calculator!$B$31/Calculator!$F$20,1)&lt;0.5,-1,1))^2)/((50*POWER(80,POWER(COS(PI()*MOD(Calculator!$B$31/Calculator!$F$20,1)),2))+$C99)^2+(1500*ABS(SIN(2*PI()*MOD(Calculator!$B$31/Calculator!$F$20,1)))*IF(MOD(Calculator!$B$31/Calculator!$F$20,1)&lt;0.5,-1,1))^2))),2))</f>
        <v>—</v>
      </c>
      <c r="AK99" s="261" t="str">
        <f aca="false">IF(OR(Calculator!$E$21&lt;&gt;"YES",Calculator!$B$31&lt;Calculator!$G$21),"—",ROUND((1+SQRT(((50*POWER(80,POWER(COS(PI()*MOD(Calculator!$B$31/Calculator!$F$21,1)),2))-$C99)^2+(1500*ABS(SIN(2*PI()*MOD(Calculator!$B$31/Calculator!$F$21,1)))*IF(MOD(Calculator!$B$31/Calculator!$F$21,1)&lt;0.5,-1,1))^2)/((50*POWER(80,POWER(COS(PI()*MOD(Calculator!$B$31/Calculator!$F$21,1)),2))+$C99)^2+(1500*ABS(SIN(2*PI()*MOD(Calculator!$B$31/Calculator!$F$21,1)))*IF(MOD(Calculator!$B$31/Calculator!$F$21,1)&lt;0.5,-1,1))^2)))/(1-SQRT(((50*POWER(80,POWER(COS(PI()*MOD(Calculator!$B$31/Calculator!$F$21,1)),2))-$C99)^2+(1500*ABS(SIN(2*PI()*MOD(Calculator!$B$31/Calculator!$F$21,1)))*IF(MOD(Calculator!$B$31/Calculator!$F$21,1)&lt;0.5,-1,1))^2)/((50*POWER(80,POWER(COS(PI()*MOD(Calculator!$B$31/Calculator!$F$21,1)),2))+$C99)^2+(1500*ABS(SIN(2*PI()*MOD(Calculator!$B$31/Calculator!$F$21,1)))*IF(MOD(Calculator!$B$31/Calculator!$F$21,1)&lt;0.5,-1,1))^2))),2))</f>
        <v>—</v>
      </c>
      <c r="AL99" s="261" t="str">
        <f aca="false">IF(OR(Calculator!$E$22&lt;&gt;"YES",Calculator!$B$31&lt;Calculator!$G$22),"—",ROUND((1+SQRT(((50*POWER(80,POWER(COS(PI()*MOD(Calculator!$B$31/Calculator!$F$22,1)),2))-$C99)^2+(1500*ABS(SIN(2*PI()*MOD(Calculator!$B$31/Calculator!$F$22,1)))*IF(MOD(Calculator!$B$31/Calculator!$F$22,1)&lt;0.5,-1,1))^2)/((50*POWER(80,POWER(COS(PI()*MOD(Calculator!$B$31/Calculator!$F$22,1)),2))+$C99)^2+(1500*ABS(SIN(2*PI()*MOD(Calculator!$B$31/Calculator!$F$22,1)))*IF(MOD(Calculator!$B$31/Calculator!$F$22,1)&lt;0.5,-1,1))^2)))/(1-SQRT(((50*POWER(80,POWER(COS(PI()*MOD(Calculator!$B$31/Calculator!$F$22,1)),2))-$C99)^2+(1500*ABS(SIN(2*PI()*MOD(Calculator!$B$31/Calculator!$F$22,1)))*IF(MOD(Calculator!$B$31/Calculator!$F$22,1)&lt;0.5,-1,1))^2)/((50*POWER(80,POWER(COS(PI()*MOD(Calculator!$B$31/Calculator!$F$22,1)),2))+$C99)^2+(1500*ABS(SIN(2*PI()*MOD(Calculator!$B$31/Calculator!$F$22,1)))*IF(MOD(Calculator!$B$31/Calculator!$F$22,1)&lt;0.5,-1,1))^2))),2))</f>
        <v>—</v>
      </c>
      <c r="AM99" s="293" t="n">
        <f aca="false">IFERROR(ROUND((IF(ISNUMBER(AB99),AB99,0)+IF(ISNUMBER(AC99),AC99,0)+IF(ISNUMBER(AD99),AD99,0)+IF(ISNUMBER(AE99),AE99,0)+IF(ISNUMBER(AF99),AF99,0)+IF(ISNUMBER(AG99),AG99,0)+IF(ISNUMBER(AH99),AH99,0)+IF(ISNUMBER(AI99),AI99,0)+IF(ISNUMBER(AJ99),AJ99,0)+IF(ISNUMBER(AK99),AK99,0)+IF(ISNUMBER(AL99),AL99,0))/(IF(ISNUMBER(AB99),1,0)+IF(ISNUMBER(AC99),1,0)+IF(ISNUMBER(AD99),1,0)+IF(ISNUMBER(AE99),1,0)+IF(ISNUMBER(AF99),1,0)+IF(ISNUMBER(AG99),1,0)+IF(ISNUMBER(AH99),1,0)+IF(ISNUMBER(AI99),1,0)+IF(ISNUMBER(AJ99),1,0)+IF(ISNUMBER(AK99),1,0)+IF(ISNUMBER(AL99),1,0)),4),"")</f>
        <v>23.215</v>
      </c>
      <c r="AN99" s="294" t="str">
        <f aca="false">IF(OR(Calculator!$E$12&lt;&gt;"YES",Calculator!$B$32&lt;Calculator!$G$12),"—",ROUND((1+SQRT(((50*POWER(80,POWER(COS(PI()*MOD(Calculator!$B$32/Calculator!$F$12,1)),2))-$C99)^2+(1500*ABS(SIN(2*PI()*MOD(Calculator!$B$32/Calculator!$F$12,1)))*IF(MOD(Calculator!$B$32/Calculator!$F$12,1)&lt;0.5,-1,1))^2)/((50*POWER(80,POWER(COS(PI()*MOD(Calculator!$B$32/Calculator!$F$12,1)),2))+$C99)^2+(1500*ABS(SIN(2*PI()*MOD(Calculator!$B$32/Calculator!$F$12,1)))*IF(MOD(Calculator!$B$32/Calculator!$F$12,1)&lt;0.5,-1,1))^2)))/(1-SQRT(((50*POWER(80,POWER(COS(PI()*MOD(Calculator!$B$32/Calculator!$F$12,1)),2))-$C99)^2+(1500*ABS(SIN(2*PI()*MOD(Calculator!$B$32/Calculator!$F$12,1)))*IF(MOD(Calculator!$B$32/Calculator!$F$12,1)&lt;0.5,-1,1))^2)/((50*POWER(80,POWER(COS(PI()*MOD(Calculator!$B$32/Calculator!$F$12,1)),2))+$C99)^2+(1500*ABS(SIN(2*PI()*MOD(Calculator!$B$32/Calculator!$F$12,1)))*IF(MOD(Calculator!$B$32/Calculator!$F$12,1)&lt;0.5,-1,1))^2))),2))</f>
        <v>—</v>
      </c>
      <c r="AO99" s="294" t="str">
        <f aca="false">IF(OR(Calculator!$E$13&lt;&gt;"YES",Calculator!$B$32&lt;Calculator!$G$13),"—",ROUND((1+SQRT(((50*POWER(80,POWER(COS(PI()*MOD(Calculator!$B$32/Calculator!$F$13,1)),2))-$C99)^2+(1500*ABS(SIN(2*PI()*MOD(Calculator!$B$32/Calculator!$F$13,1)))*IF(MOD(Calculator!$B$32/Calculator!$F$13,1)&lt;0.5,-1,1))^2)/((50*POWER(80,POWER(COS(PI()*MOD(Calculator!$B$32/Calculator!$F$13,1)),2))+$C99)^2+(1500*ABS(SIN(2*PI()*MOD(Calculator!$B$32/Calculator!$F$13,1)))*IF(MOD(Calculator!$B$32/Calculator!$F$13,1)&lt;0.5,-1,1))^2)))/(1-SQRT(((50*POWER(80,POWER(COS(PI()*MOD(Calculator!$B$32/Calculator!$F$13,1)),2))-$C99)^2+(1500*ABS(SIN(2*PI()*MOD(Calculator!$B$32/Calculator!$F$13,1)))*IF(MOD(Calculator!$B$32/Calculator!$F$13,1)&lt;0.5,-1,1))^2)/((50*POWER(80,POWER(COS(PI()*MOD(Calculator!$B$32/Calculator!$F$13,1)),2))+$C99)^2+(1500*ABS(SIN(2*PI()*MOD(Calculator!$B$32/Calculator!$F$13,1)))*IF(MOD(Calculator!$B$32/Calculator!$F$13,1)&lt;0.5,-1,1))^2))),2))</f>
        <v>—</v>
      </c>
      <c r="AP99" s="294" t="str">
        <f aca="false">IF(OR(Calculator!$E$14&lt;&gt;"YES",Calculator!$B$32&lt;Calculator!$G$14),"—",ROUND((1+SQRT(((50*POWER(80,POWER(COS(PI()*MOD(Calculator!$B$32/Calculator!$F$14,1)),2))-$C99)^2+(1500*ABS(SIN(2*PI()*MOD(Calculator!$B$32/Calculator!$F$14,1)))*IF(MOD(Calculator!$B$32/Calculator!$F$14,1)&lt;0.5,-1,1))^2)/((50*POWER(80,POWER(COS(PI()*MOD(Calculator!$B$32/Calculator!$F$14,1)),2))+$C99)^2+(1500*ABS(SIN(2*PI()*MOD(Calculator!$B$32/Calculator!$F$14,1)))*IF(MOD(Calculator!$B$32/Calculator!$F$14,1)&lt;0.5,-1,1))^2)))/(1-SQRT(((50*POWER(80,POWER(COS(PI()*MOD(Calculator!$B$32/Calculator!$F$14,1)),2))-$C99)^2+(1500*ABS(SIN(2*PI()*MOD(Calculator!$B$32/Calculator!$F$14,1)))*IF(MOD(Calculator!$B$32/Calculator!$F$14,1)&lt;0.5,-1,1))^2)/((50*POWER(80,POWER(COS(PI()*MOD(Calculator!$B$32/Calculator!$F$14,1)),2))+$C99)^2+(1500*ABS(SIN(2*PI()*MOD(Calculator!$B$32/Calculator!$F$14,1)))*IF(MOD(Calculator!$B$32/Calculator!$F$14,1)&lt;0.5,-1,1))^2))),2))</f>
        <v>—</v>
      </c>
      <c r="AQ99" s="294" t="n">
        <f aca="false">IF(OR(Calculator!$E$15&lt;&gt;"YES",Calculator!$B$32&lt;Calculator!$G$15),"—",ROUND((1+SQRT(((50*POWER(80,POWER(COS(PI()*MOD(Calculator!$B$32/Calculator!$F$15,1)),2))-$C99)^2+(1500*ABS(SIN(2*PI()*MOD(Calculator!$B$32/Calculator!$F$15,1)))*IF(MOD(Calculator!$B$32/Calculator!$F$15,1)&lt;0.5,-1,1))^2)/((50*POWER(80,POWER(COS(PI()*MOD(Calculator!$B$32/Calculator!$F$15,1)),2))+$C99)^2+(1500*ABS(SIN(2*PI()*MOD(Calculator!$B$32/Calculator!$F$15,1)))*IF(MOD(Calculator!$B$32/Calculator!$F$15,1)&lt;0.5,-1,1))^2)))/(1-SQRT(((50*POWER(80,POWER(COS(PI()*MOD(Calculator!$B$32/Calculator!$F$15,1)),2))-$C99)^2+(1500*ABS(SIN(2*PI()*MOD(Calculator!$B$32/Calculator!$F$15,1)))*IF(MOD(Calculator!$B$32/Calculator!$F$15,1)&lt;0.5,-1,1))^2)/((50*POWER(80,POWER(COS(PI()*MOD(Calculator!$B$32/Calculator!$F$15,1)),2))+$C99)^2+(1500*ABS(SIN(2*PI()*MOD(Calculator!$B$32/Calculator!$F$15,1)))*IF(MOD(Calculator!$B$32/Calculator!$F$15,1)&lt;0.5,-1,1))^2))),2))</f>
        <v>2.97</v>
      </c>
      <c r="AR99" s="294" t="str">
        <f aca="false">IF(OR(Calculator!$E$16&lt;&gt;"YES",Calculator!$B$32&lt;Calculator!$G$16),"—",ROUND((1+SQRT(((50*POWER(80,POWER(COS(PI()*MOD(Calculator!$B$32/Calculator!$F$16,1)),2))-$C99)^2+(1500*ABS(SIN(2*PI()*MOD(Calculator!$B$32/Calculator!$F$16,1)))*IF(MOD(Calculator!$B$32/Calculator!$F$16,1)&lt;0.5,-1,1))^2)/((50*POWER(80,POWER(COS(PI()*MOD(Calculator!$B$32/Calculator!$F$16,1)),2))+$C99)^2+(1500*ABS(SIN(2*PI()*MOD(Calculator!$B$32/Calculator!$F$16,1)))*IF(MOD(Calculator!$B$32/Calculator!$F$16,1)&lt;0.5,-1,1))^2)))/(1-SQRT(((50*POWER(80,POWER(COS(PI()*MOD(Calculator!$B$32/Calculator!$F$16,1)),2))-$C99)^2+(1500*ABS(SIN(2*PI()*MOD(Calculator!$B$32/Calculator!$F$16,1)))*IF(MOD(Calculator!$B$32/Calculator!$F$16,1)&lt;0.5,-1,1))^2)/((50*POWER(80,POWER(COS(PI()*MOD(Calculator!$B$32/Calculator!$F$16,1)),2))+$C99)^2+(1500*ABS(SIN(2*PI()*MOD(Calculator!$B$32/Calculator!$F$16,1)))*IF(MOD(Calculator!$B$32/Calculator!$F$16,1)&lt;0.5,-1,1))^2))),2))</f>
        <v>—</v>
      </c>
      <c r="AS99" s="294" t="n">
        <f aca="false">IF(OR(Calculator!$E$17&lt;&gt;"YES",Calculator!$B$32&lt;Calculator!$G$17),"—",ROUND((1+SQRT(((50*POWER(80,POWER(COS(PI()*MOD(Calculator!$B$32/Calculator!$F$17,1)),2))-$C99)^2+(1500*ABS(SIN(2*PI()*MOD(Calculator!$B$32/Calculator!$F$17,1)))*IF(MOD(Calculator!$B$32/Calculator!$F$17,1)&lt;0.5,-1,1))^2)/((50*POWER(80,POWER(COS(PI()*MOD(Calculator!$B$32/Calculator!$F$17,1)),2))+$C99)^2+(1500*ABS(SIN(2*PI()*MOD(Calculator!$B$32/Calculator!$F$17,1)))*IF(MOD(Calculator!$B$32/Calculator!$F$17,1)&lt;0.5,-1,1))^2)))/(1-SQRT(((50*POWER(80,POWER(COS(PI()*MOD(Calculator!$B$32/Calculator!$F$17,1)),2))-$C99)^2+(1500*ABS(SIN(2*PI()*MOD(Calculator!$B$32/Calculator!$F$17,1)))*IF(MOD(Calculator!$B$32/Calculator!$F$17,1)&lt;0.5,-1,1))^2)/((50*POWER(80,POWER(COS(PI()*MOD(Calculator!$B$32/Calculator!$F$17,1)),2))+$C99)^2+(1500*ABS(SIN(2*PI()*MOD(Calculator!$B$32/Calculator!$F$17,1)))*IF(MOD(Calculator!$B$32/Calculator!$F$17,1)&lt;0.5,-1,1))^2))),2))</f>
        <v>21.14</v>
      </c>
      <c r="AT99" s="294" t="str">
        <f aca="false">IF(OR(Calculator!$E$18&lt;&gt;"YES",Calculator!$B$32&lt;Calculator!$G$18),"—",ROUND((1+SQRT(((50*POWER(80,POWER(COS(PI()*MOD(Calculator!$B$32/Calculator!$F$18,1)),2))-$C99)^2+(1500*ABS(SIN(2*PI()*MOD(Calculator!$B$32/Calculator!$F$18,1)))*IF(MOD(Calculator!$B$32/Calculator!$F$18,1)&lt;0.5,-1,1))^2)/((50*POWER(80,POWER(COS(PI()*MOD(Calculator!$B$32/Calculator!$F$18,1)),2))+$C99)^2+(1500*ABS(SIN(2*PI()*MOD(Calculator!$B$32/Calculator!$F$18,1)))*IF(MOD(Calculator!$B$32/Calculator!$F$18,1)&lt;0.5,-1,1))^2)))/(1-SQRT(((50*POWER(80,POWER(COS(PI()*MOD(Calculator!$B$32/Calculator!$F$18,1)),2))-$C99)^2+(1500*ABS(SIN(2*PI()*MOD(Calculator!$B$32/Calculator!$F$18,1)))*IF(MOD(Calculator!$B$32/Calculator!$F$18,1)&lt;0.5,-1,1))^2)/((50*POWER(80,POWER(COS(PI()*MOD(Calculator!$B$32/Calculator!$F$18,1)),2))+$C99)^2+(1500*ABS(SIN(2*PI()*MOD(Calculator!$B$32/Calculator!$F$18,1)))*IF(MOD(Calculator!$B$32/Calculator!$F$18,1)&lt;0.5,-1,1))^2))),2))</f>
        <v>—</v>
      </c>
      <c r="AU99" s="294" t="str">
        <f aca="false">IF(OR(Calculator!$E$19&lt;&gt;"YES",Calculator!$B$32&lt;Calculator!$G$19),"—",ROUND((1+SQRT(((50*POWER(80,POWER(COS(PI()*MOD(Calculator!$B$32/Calculator!$F$19,1)),2))-$C99)^2+(1500*ABS(SIN(2*PI()*MOD(Calculator!$B$32/Calculator!$F$19,1)))*IF(MOD(Calculator!$B$32/Calculator!$F$19,1)&lt;0.5,-1,1))^2)/((50*POWER(80,POWER(COS(PI()*MOD(Calculator!$B$32/Calculator!$F$19,1)),2))+$C99)^2+(1500*ABS(SIN(2*PI()*MOD(Calculator!$B$32/Calculator!$F$19,1)))*IF(MOD(Calculator!$B$32/Calculator!$F$19,1)&lt;0.5,-1,1))^2)))/(1-SQRT(((50*POWER(80,POWER(COS(PI()*MOD(Calculator!$B$32/Calculator!$F$19,1)),2))-$C99)^2+(1500*ABS(SIN(2*PI()*MOD(Calculator!$B$32/Calculator!$F$19,1)))*IF(MOD(Calculator!$B$32/Calculator!$F$19,1)&lt;0.5,-1,1))^2)/((50*POWER(80,POWER(COS(PI()*MOD(Calculator!$B$32/Calculator!$F$19,1)),2))+$C99)^2+(1500*ABS(SIN(2*PI()*MOD(Calculator!$B$32/Calculator!$F$19,1)))*IF(MOD(Calculator!$B$32/Calculator!$F$19,1)&lt;0.5,-1,1))^2))),2))</f>
        <v>—</v>
      </c>
      <c r="AV99" s="294" t="str">
        <f aca="false">IF(OR(Calculator!$E$20&lt;&gt;"YES",Calculator!$B$32&lt;Calculator!$G$20),"—",ROUND((1+SQRT(((50*POWER(80,POWER(COS(PI()*MOD(Calculator!$B$32/Calculator!$F$20,1)),2))-$C99)^2+(1500*ABS(SIN(2*PI()*MOD(Calculator!$B$32/Calculator!$F$20,1)))*IF(MOD(Calculator!$B$32/Calculator!$F$20,1)&lt;0.5,-1,1))^2)/((50*POWER(80,POWER(COS(PI()*MOD(Calculator!$B$32/Calculator!$F$20,1)),2))+$C99)^2+(1500*ABS(SIN(2*PI()*MOD(Calculator!$B$32/Calculator!$F$20,1)))*IF(MOD(Calculator!$B$32/Calculator!$F$20,1)&lt;0.5,-1,1))^2)))/(1-SQRT(((50*POWER(80,POWER(COS(PI()*MOD(Calculator!$B$32/Calculator!$F$20,1)),2))-$C99)^2+(1500*ABS(SIN(2*PI()*MOD(Calculator!$B$32/Calculator!$F$20,1)))*IF(MOD(Calculator!$B$32/Calculator!$F$20,1)&lt;0.5,-1,1))^2)/((50*POWER(80,POWER(COS(PI()*MOD(Calculator!$B$32/Calculator!$F$20,1)),2))+$C99)^2+(1500*ABS(SIN(2*PI()*MOD(Calculator!$B$32/Calculator!$F$20,1)))*IF(MOD(Calculator!$B$32/Calculator!$F$20,1)&lt;0.5,-1,1))^2))),2))</f>
        <v>—</v>
      </c>
      <c r="AW99" s="294" t="str">
        <f aca="false">IF(OR(Calculator!$E$21&lt;&gt;"YES",Calculator!$B$32&lt;Calculator!$G$21),"—",ROUND((1+SQRT(((50*POWER(80,POWER(COS(PI()*MOD(Calculator!$B$32/Calculator!$F$21,1)),2))-$C99)^2+(1500*ABS(SIN(2*PI()*MOD(Calculator!$B$32/Calculator!$F$21,1)))*IF(MOD(Calculator!$B$32/Calculator!$F$21,1)&lt;0.5,-1,1))^2)/((50*POWER(80,POWER(COS(PI()*MOD(Calculator!$B$32/Calculator!$F$21,1)),2))+$C99)^2+(1500*ABS(SIN(2*PI()*MOD(Calculator!$B$32/Calculator!$F$21,1)))*IF(MOD(Calculator!$B$32/Calculator!$F$21,1)&lt;0.5,-1,1))^2)))/(1-SQRT(((50*POWER(80,POWER(COS(PI()*MOD(Calculator!$B$32/Calculator!$F$21,1)),2))-$C99)^2+(1500*ABS(SIN(2*PI()*MOD(Calculator!$B$32/Calculator!$F$21,1)))*IF(MOD(Calculator!$B$32/Calculator!$F$21,1)&lt;0.5,-1,1))^2)/((50*POWER(80,POWER(COS(PI()*MOD(Calculator!$B$32/Calculator!$F$21,1)),2))+$C99)^2+(1500*ABS(SIN(2*PI()*MOD(Calculator!$B$32/Calculator!$F$21,1)))*IF(MOD(Calculator!$B$32/Calculator!$F$21,1)&lt;0.5,-1,1))^2))),2))</f>
        <v>—</v>
      </c>
      <c r="AX99" s="294" t="str">
        <f aca="false">IF(OR(Calculator!$E$22&lt;&gt;"YES",Calculator!$B$32&lt;Calculator!$G$22),"—",ROUND((1+SQRT(((50*POWER(80,POWER(COS(PI()*MOD(Calculator!$B$32/Calculator!$F$22,1)),2))-$C99)^2+(1500*ABS(SIN(2*PI()*MOD(Calculator!$B$32/Calculator!$F$22,1)))*IF(MOD(Calculator!$B$32/Calculator!$F$22,1)&lt;0.5,-1,1))^2)/((50*POWER(80,POWER(COS(PI()*MOD(Calculator!$B$32/Calculator!$F$22,1)),2))+$C99)^2+(1500*ABS(SIN(2*PI()*MOD(Calculator!$B$32/Calculator!$F$22,1)))*IF(MOD(Calculator!$B$32/Calculator!$F$22,1)&lt;0.5,-1,1))^2)))/(1-SQRT(((50*POWER(80,POWER(COS(PI()*MOD(Calculator!$B$32/Calculator!$F$22,1)),2))-$C99)^2+(1500*ABS(SIN(2*PI()*MOD(Calculator!$B$32/Calculator!$F$22,1)))*IF(MOD(Calculator!$B$32/Calculator!$F$22,1)&lt;0.5,-1,1))^2)/((50*POWER(80,POWER(COS(PI()*MOD(Calculator!$B$32/Calculator!$F$22,1)),2))+$C99)^2+(1500*ABS(SIN(2*PI()*MOD(Calculator!$B$32/Calculator!$F$22,1)))*IF(MOD(Calculator!$B$32/Calculator!$F$22,1)&lt;0.5,-1,1))^2))),2))</f>
        <v>—</v>
      </c>
      <c r="AY99" s="293" t="n">
        <f aca="false">IFERROR(ROUND((IF(ISNUMBER(AN99),AN99,0)+IF(ISNUMBER(AO99),AO99,0)+IF(ISNUMBER(AP99),AP99,0)+IF(ISNUMBER(AQ99),AQ99,0)+IF(ISNUMBER(AR99),AR99,0)+IF(ISNUMBER(AS99),AS99,0)+IF(ISNUMBER(AT99),AT99,0)+IF(ISNUMBER(AU99),AU99,0)+IF(ISNUMBER(AV99),AV99,0)+IF(ISNUMBER(AW99),AW99,0)+IF(ISNUMBER(AX99),AX99,0))/(IF(ISNUMBER(AN99),1,0)+IF(ISNUMBER(AO99),1,0)+IF(ISNUMBER(AP99),1,0)+IF(ISNUMBER(AQ99),1,0)+IF(ISNUMBER(AR99),1,0)+IF(ISNUMBER(AS99),1,0)+IF(ISNUMBER(AT99),1,0)+IF(ISNUMBER(AU99),1,0)+IF(ISNUMBER(AV99),1,0)+IF(ISNUMBER(AW99),1,0)+IF(ISNUMBER(AX99),1,0)),4),"")</f>
        <v>12.055</v>
      </c>
      <c r="AZ99" s="294" t="str">
        <f aca="false">IF(OR(Calculator!$E$12&lt;&gt;"YES",Calculator!$B$33&lt;Calculator!$G$12),"—",ROUND((1+SQRT(((50*POWER(80,POWER(COS(PI()*MOD(Calculator!$B$33/Calculator!$F$12,1)),2))-$C99)^2+(1500*ABS(SIN(2*PI()*MOD(Calculator!$B$33/Calculator!$F$12,1)))*IF(MOD(Calculator!$B$33/Calculator!$F$12,1)&lt;0.5,-1,1))^2)/((50*POWER(80,POWER(COS(PI()*MOD(Calculator!$B$33/Calculator!$F$12,1)),2))+$C99)^2+(1500*ABS(SIN(2*PI()*MOD(Calculator!$B$33/Calculator!$F$12,1)))*IF(MOD(Calculator!$B$33/Calculator!$F$12,1)&lt;0.5,-1,1))^2)))/(1-SQRT(((50*POWER(80,POWER(COS(PI()*MOD(Calculator!$B$33/Calculator!$F$12,1)),2))-$C99)^2+(1500*ABS(SIN(2*PI()*MOD(Calculator!$B$33/Calculator!$F$12,1)))*IF(MOD(Calculator!$B$33/Calculator!$F$12,1)&lt;0.5,-1,1))^2)/((50*POWER(80,POWER(COS(PI()*MOD(Calculator!$B$33/Calculator!$F$12,1)),2))+$C99)^2+(1500*ABS(SIN(2*PI()*MOD(Calculator!$B$33/Calculator!$F$12,1)))*IF(MOD(Calculator!$B$33/Calculator!$F$12,1)&lt;0.5,-1,1))^2))),2))</f>
        <v>—</v>
      </c>
      <c r="BA99" s="294" t="str">
        <f aca="false">IF(OR(Calculator!$E$13&lt;&gt;"YES",Calculator!$B$33&lt;Calculator!$G$13),"—",ROUND((1+SQRT(((50*POWER(80,POWER(COS(PI()*MOD(Calculator!$B$33/Calculator!$F$13,1)),2))-$C99)^2+(1500*ABS(SIN(2*PI()*MOD(Calculator!$B$33/Calculator!$F$13,1)))*IF(MOD(Calculator!$B$33/Calculator!$F$13,1)&lt;0.5,-1,1))^2)/((50*POWER(80,POWER(COS(PI()*MOD(Calculator!$B$33/Calculator!$F$13,1)),2))+$C99)^2+(1500*ABS(SIN(2*PI()*MOD(Calculator!$B$33/Calculator!$F$13,1)))*IF(MOD(Calculator!$B$33/Calculator!$F$13,1)&lt;0.5,-1,1))^2)))/(1-SQRT(((50*POWER(80,POWER(COS(PI()*MOD(Calculator!$B$33/Calculator!$F$13,1)),2))-$C99)^2+(1500*ABS(SIN(2*PI()*MOD(Calculator!$B$33/Calculator!$F$13,1)))*IF(MOD(Calculator!$B$33/Calculator!$F$13,1)&lt;0.5,-1,1))^2)/((50*POWER(80,POWER(COS(PI()*MOD(Calculator!$B$33/Calculator!$F$13,1)),2))+$C99)^2+(1500*ABS(SIN(2*PI()*MOD(Calculator!$B$33/Calculator!$F$13,1)))*IF(MOD(Calculator!$B$33/Calculator!$F$13,1)&lt;0.5,-1,1))^2))),2))</f>
        <v>—</v>
      </c>
      <c r="BB99" s="294" t="str">
        <f aca="false">IF(OR(Calculator!$E$14&lt;&gt;"YES",Calculator!$B$33&lt;Calculator!$G$14),"—",ROUND((1+SQRT(((50*POWER(80,POWER(COS(PI()*MOD(Calculator!$B$33/Calculator!$F$14,1)),2))-$C99)^2+(1500*ABS(SIN(2*PI()*MOD(Calculator!$B$33/Calculator!$F$14,1)))*IF(MOD(Calculator!$B$33/Calculator!$F$14,1)&lt;0.5,-1,1))^2)/((50*POWER(80,POWER(COS(PI()*MOD(Calculator!$B$33/Calculator!$F$14,1)),2))+$C99)^2+(1500*ABS(SIN(2*PI()*MOD(Calculator!$B$33/Calculator!$F$14,1)))*IF(MOD(Calculator!$B$33/Calculator!$F$14,1)&lt;0.5,-1,1))^2)))/(1-SQRT(((50*POWER(80,POWER(COS(PI()*MOD(Calculator!$B$33/Calculator!$F$14,1)),2))-$C99)^2+(1500*ABS(SIN(2*PI()*MOD(Calculator!$B$33/Calculator!$F$14,1)))*IF(MOD(Calculator!$B$33/Calculator!$F$14,1)&lt;0.5,-1,1))^2)/((50*POWER(80,POWER(COS(PI()*MOD(Calculator!$B$33/Calculator!$F$14,1)),2))+$C99)^2+(1500*ABS(SIN(2*PI()*MOD(Calculator!$B$33/Calculator!$F$14,1)))*IF(MOD(Calculator!$B$33/Calculator!$F$14,1)&lt;0.5,-1,1))^2))),2))</f>
        <v>—</v>
      </c>
      <c r="BC99" s="294" t="n">
        <f aca="false">IF(OR(Calculator!$E$15&lt;&gt;"YES",Calculator!$B$33&lt;Calculator!$G$15),"—",ROUND((1+SQRT(((50*POWER(80,POWER(COS(PI()*MOD(Calculator!$B$33/Calculator!$F$15,1)),2))-$C99)^2+(1500*ABS(SIN(2*PI()*MOD(Calculator!$B$33/Calculator!$F$15,1)))*IF(MOD(Calculator!$B$33/Calculator!$F$15,1)&lt;0.5,-1,1))^2)/((50*POWER(80,POWER(COS(PI()*MOD(Calculator!$B$33/Calculator!$F$15,1)),2))+$C99)^2+(1500*ABS(SIN(2*PI()*MOD(Calculator!$B$33/Calculator!$F$15,1)))*IF(MOD(Calculator!$B$33/Calculator!$F$15,1)&lt;0.5,-1,1))^2)))/(1-SQRT(((50*POWER(80,POWER(COS(PI()*MOD(Calculator!$B$33/Calculator!$F$15,1)),2))-$C99)^2+(1500*ABS(SIN(2*PI()*MOD(Calculator!$B$33/Calculator!$F$15,1)))*IF(MOD(Calculator!$B$33/Calculator!$F$15,1)&lt;0.5,-1,1))^2)/((50*POWER(80,POWER(COS(PI()*MOD(Calculator!$B$33/Calculator!$F$15,1)),2))+$C99)^2+(1500*ABS(SIN(2*PI()*MOD(Calculator!$B$33/Calculator!$F$15,1)))*IF(MOD(Calculator!$B$33/Calculator!$F$15,1)&lt;0.5,-1,1))^2))),2))</f>
        <v>3.17</v>
      </c>
      <c r="BD99" s="294" t="str">
        <f aca="false">IF(OR(Calculator!$E$16&lt;&gt;"YES",Calculator!$B$33&lt;Calculator!$G$16),"—",ROUND((1+SQRT(((50*POWER(80,POWER(COS(PI()*MOD(Calculator!$B$33/Calculator!$F$16,1)),2))-$C99)^2+(1500*ABS(SIN(2*PI()*MOD(Calculator!$B$33/Calculator!$F$16,1)))*IF(MOD(Calculator!$B$33/Calculator!$F$16,1)&lt;0.5,-1,1))^2)/((50*POWER(80,POWER(COS(PI()*MOD(Calculator!$B$33/Calculator!$F$16,1)),2))+$C99)^2+(1500*ABS(SIN(2*PI()*MOD(Calculator!$B$33/Calculator!$F$16,1)))*IF(MOD(Calculator!$B$33/Calculator!$F$16,1)&lt;0.5,-1,1))^2)))/(1-SQRT(((50*POWER(80,POWER(COS(PI()*MOD(Calculator!$B$33/Calculator!$F$16,1)),2))-$C99)^2+(1500*ABS(SIN(2*PI()*MOD(Calculator!$B$33/Calculator!$F$16,1)))*IF(MOD(Calculator!$B$33/Calculator!$F$16,1)&lt;0.5,-1,1))^2)/((50*POWER(80,POWER(COS(PI()*MOD(Calculator!$B$33/Calculator!$F$16,1)),2))+$C99)^2+(1500*ABS(SIN(2*PI()*MOD(Calculator!$B$33/Calculator!$F$16,1)))*IF(MOD(Calculator!$B$33/Calculator!$F$16,1)&lt;0.5,-1,1))^2))),2))</f>
        <v>—</v>
      </c>
      <c r="BE99" s="294" t="n">
        <f aca="false">IF(OR(Calculator!$E$17&lt;&gt;"YES",Calculator!$B$33&lt;Calculator!$G$17),"—",ROUND((1+SQRT(((50*POWER(80,POWER(COS(PI()*MOD(Calculator!$B$33/Calculator!$F$17,1)),2))-$C99)^2+(1500*ABS(SIN(2*PI()*MOD(Calculator!$B$33/Calculator!$F$17,1)))*IF(MOD(Calculator!$B$33/Calculator!$F$17,1)&lt;0.5,-1,1))^2)/((50*POWER(80,POWER(COS(PI()*MOD(Calculator!$B$33/Calculator!$F$17,1)),2))+$C99)^2+(1500*ABS(SIN(2*PI()*MOD(Calculator!$B$33/Calculator!$F$17,1)))*IF(MOD(Calculator!$B$33/Calculator!$F$17,1)&lt;0.5,-1,1))^2)))/(1-SQRT(((50*POWER(80,POWER(COS(PI()*MOD(Calculator!$B$33/Calculator!$F$17,1)),2))-$C99)^2+(1500*ABS(SIN(2*PI()*MOD(Calculator!$B$33/Calculator!$F$17,1)))*IF(MOD(Calculator!$B$33/Calculator!$F$17,1)&lt;0.5,-1,1))^2)/((50*POWER(80,POWER(COS(PI()*MOD(Calculator!$B$33/Calculator!$F$17,1)),2))+$C99)^2+(1500*ABS(SIN(2*PI()*MOD(Calculator!$B$33/Calculator!$F$17,1)))*IF(MOD(Calculator!$B$33/Calculator!$F$17,1)&lt;0.5,-1,1))^2))),2))</f>
        <v>23.69</v>
      </c>
      <c r="BF99" s="294" t="str">
        <f aca="false">IF(OR(Calculator!$E$18&lt;&gt;"YES",Calculator!$B$33&lt;Calculator!$G$18),"—",ROUND((1+SQRT(((50*POWER(80,POWER(COS(PI()*MOD(Calculator!$B$33/Calculator!$F$18,1)),2))-$C99)^2+(1500*ABS(SIN(2*PI()*MOD(Calculator!$B$33/Calculator!$F$18,1)))*IF(MOD(Calculator!$B$33/Calculator!$F$18,1)&lt;0.5,-1,1))^2)/((50*POWER(80,POWER(COS(PI()*MOD(Calculator!$B$33/Calculator!$F$18,1)),2))+$C99)^2+(1500*ABS(SIN(2*PI()*MOD(Calculator!$B$33/Calculator!$F$18,1)))*IF(MOD(Calculator!$B$33/Calculator!$F$18,1)&lt;0.5,-1,1))^2)))/(1-SQRT(((50*POWER(80,POWER(COS(PI()*MOD(Calculator!$B$33/Calculator!$F$18,1)),2))-$C99)^2+(1500*ABS(SIN(2*PI()*MOD(Calculator!$B$33/Calculator!$F$18,1)))*IF(MOD(Calculator!$B$33/Calculator!$F$18,1)&lt;0.5,-1,1))^2)/((50*POWER(80,POWER(COS(PI()*MOD(Calculator!$B$33/Calculator!$F$18,1)),2))+$C99)^2+(1500*ABS(SIN(2*PI()*MOD(Calculator!$B$33/Calculator!$F$18,1)))*IF(MOD(Calculator!$B$33/Calculator!$F$18,1)&lt;0.5,-1,1))^2))),2))</f>
        <v>—</v>
      </c>
      <c r="BG99" s="294" t="str">
        <f aca="false">IF(OR(Calculator!$E$19&lt;&gt;"YES",Calculator!$B$33&lt;Calculator!$G$19),"—",ROUND((1+SQRT(((50*POWER(80,POWER(COS(PI()*MOD(Calculator!$B$33/Calculator!$F$19,1)),2))-$C99)^2+(1500*ABS(SIN(2*PI()*MOD(Calculator!$B$33/Calculator!$F$19,1)))*IF(MOD(Calculator!$B$33/Calculator!$F$19,1)&lt;0.5,-1,1))^2)/((50*POWER(80,POWER(COS(PI()*MOD(Calculator!$B$33/Calculator!$F$19,1)),2))+$C99)^2+(1500*ABS(SIN(2*PI()*MOD(Calculator!$B$33/Calculator!$F$19,1)))*IF(MOD(Calculator!$B$33/Calculator!$F$19,1)&lt;0.5,-1,1))^2)))/(1-SQRT(((50*POWER(80,POWER(COS(PI()*MOD(Calculator!$B$33/Calculator!$F$19,1)),2))-$C99)^2+(1500*ABS(SIN(2*PI()*MOD(Calculator!$B$33/Calculator!$F$19,1)))*IF(MOD(Calculator!$B$33/Calculator!$F$19,1)&lt;0.5,-1,1))^2)/((50*POWER(80,POWER(COS(PI()*MOD(Calculator!$B$33/Calculator!$F$19,1)),2))+$C99)^2+(1500*ABS(SIN(2*PI()*MOD(Calculator!$B$33/Calculator!$F$19,1)))*IF(MOD(Calculator!$B$33/Calculator!$F$19,1)&lt;0.5,-1,1))^2))),2))</f>
        <v>—</v>
      </c>
      <c r="BH99" s="294" t="str">
        <f aca="false">IF(OR(Calculator!$E$20&lt;&gt;"YES",Calculator!$B$33&lt;Calculator!$G$20),"—",ROUND((1+SQRT(((50*POWER(80,POWER(COS(PI()*MOD(Calculator!$B$33/Calculator!$F$20,1)),2))-$C99)^2+(1500*ABS(SIN(2*PI()*MOD(Calculator!$B$33/Calculator!$F$20,1)))*IF(MOD(Calculator!$B$33/Calculator!$F$20,1)&lt;0.5,-1,1))^2)/((50*POWER(80,POWER(COS(PI()*MOD(Calculator!$B$33/Calculator!$F$20,1)),2))+$C99)^2+(1500*ABS(SIN(2*PI()*MOD(Calculator!$B$33/Calculator!$F$20,1)))*IF(MOD(Calculator!$B$33/Calculator!$F$20,1)&lt;0.5,-1,1))^2)))/(1-SQRT(((50*POWER(80,POWER(COS(PI()*MOD(Calculator!$B$33/Calculator!$F$20,1)),2))-$C99)^2+(1500*ABS(SIN(2*PI()*MOD(Calculator!$B$33/Calculator!$F$20,1)))*IF(MOD(Calculator!$B$33/Calculator!$F$20,1)&lt;0.5,-1,1))^2)/((50*POWER(80,POWER(COS(PI()*MOD(Calculator!$B$33/Calculator!$F$20,1)),2))+$C99)^2+(1500*ABS(SIN(2*PI()*MOD(Calculator!$B$33/Calculator!$F$20,1)))*IF(MOD(Calculator!$B$33/Calculator!$F$20,1)&lt;0.5,-1,1))^2))),2))</f>
        <v>—</v>
      </c>
      <c r="BI99" s="294" t="str">
        <f aca="false">IF(OR(Calculator!$E$21&lt;&gt;"YES",Calculator!$B$33&lt;Calculator!$G$21),"—",ROUND((1+SQRT(((50*POWER(80,POWER(COS(PI()*MOD(Calculator!$B$33/Calculator!$F$21,1)),2))-$C99)^2+(1500*ABS(SIN(2*PI()*MOD(Calculator!$B$33/Calculator!$F$21,1)))*IF(MOD(Calculator!$B$33/Calculator!$F$21,1)&lt;0.5,-1,1))^2)/((50*POWER(80,POWER(COS(PI()*MOD(Calculator!$B$33/Calculator!$F$21,1)),2))+$C99)^2+(1500*ABS(SIN(2*PI()*MOD(Calculator!$B$33/Calculator!$F$21,1)))*IF(MOD(Calculator!$B$33/Calculator!$F$21,1)&lt;0.5,-1,1))^2)))/(1-SQRT(((50*POWER(80,POWER(COS(PI()*MOD(Calculator!$B$33/Calculator!$F$21,1)),2))-$C99)^2+(1500*ABS(SIN(2*PI()*MOD(Calculator!$B$33/Calculator!$F$21,1)))*IF(MOD(Calculator!$B$33/Calculator!$F$21,1)&lt;0.5,-1,1))^2)/((50*POWER(80,POWER(COS(PI()*MOD(Calculator!$B$33/Calculator!$F$21,1)),2))+$C99)^2+(1500*ABS(SIN(2*PI()*MOD(Calculator!$B$33/Calculator!$F$21,1)))*IF(MOD(Calculator!$B$33/Calculator!$F$21,1)&lt;0.5,-1,1))^2))),2))</f>
        <v>—</v>
      </c>
      <c r="BJ99" s="294" t="str">
        <f aca="false">IF(OR(Calculator!$E$22&lt;&gt;"YES",Calculator!$B$33&lt;Calculator!$G$22),"—",ROUND((1+SQRT(((50*POWER(80,POWER(COS(PI()*MOD(Calculator!$B$33/Calculator!$F$22,1)),2))-$C99)^2+(1500*ABS(SIN(2*PI()*MOD(Calculator!$B$33/Calculator!$F$22,1)))*IF(MOD(Calculator!$B$33/Calculator!$F$22,1)&lt;0.5,-1,1))^2)/((50*POWER(80,POWER(COS(PI()*MOD(Calculator!$B$33/Calculator!$F$22,1)),2))+$C99)^2+(1500*ABS(SIN(2*PI()*MOD(Calculator!$B$33/Calculator!$F$22,1)))*IF(MOD(Calculator!$B$33/Calculator!$F$22,1)&lt;0.5,-1,1))^2)))/(1-SQRT(((50*POWER(80,POWER(COS(PI()*MOD(Calculator!$B$33/Calculator!$F$22,1)),2))-$C99)^2+(1500*ABS(SIN(2*PI()*MOD(Calculator!$B$33/Calculator!$F$22,1)))*IF(MOD(Calculator!$B$33/Calculator!$F$22,1)&lt;0.5,-1,1))^2)/((50*POWER(80,POWER(COS(PI()*MOD(Calculator!$B$33/Calculator!$F$22,1)),2))+$C99)^2+(1500*ABS(SIN(2*PI()*MOD(Calculator!$B$33/Calculator!$F$22,1)))*IF(MOD(Calculator!$B$33/Calculator!$F$22,1)&lt;0.5,-1,1))^2))),2))</f>
        <v>—</v>
      </c>
      <c r="BK99" s="293" t="n">
        <f aca="false">IFERROR(ROUND((IF(ISNUMBER(AZ99),AZ99,0)+IF(ISNUMBER(BA99),BA99,0)+IF(ISNUMBER(BB99),BB99,0)+IF(ISNUMBER(BC99),BC99,0)+IF(ISNUMBER(BD99),BD99,0)+IF(ISNUMBER(BE99),BE99,0)+IF(ISNUMBER(BF99),BF99,0)+IF(ISNUMBER(BG99),BG99,0)+IF(ISNUMBER(BH99),BH99,0)+IF(ISNUMBER(BI99),BI99,0)+IF(ISNUMBER(BJ99),BJ99,0))/(IF(ISNUMBER(AZ99),1,0)+IF(ISNUMBER(BA99),1,0)+IF(ISNUMBER(BB99),1,0)+IF(ISNUMBER(BC99),1,0)+IF(ISNUMBER(BD99),1,0)+IF(ISNUMBER(BE99),1,0)+IF(ISNUMBER(BF99),1,0)+IF(ISNUMBER(BG99),1,0)+IF(ISNUMBER(BH99),1,0)+IF(ISNUMBER(BI99),1,0)+IF(ISNUMBER(BJ99),1,0)),4),"")</f>
        <v>13.43</v>
      </c>
      <c r="BM99" s="253" t="str">
        <f aca="false">IF(OR(Calculator!$E$12&lt;&gt;"YES",Calculator!$B$29&lt;Calculator!$G$12),"—",ROUND((1+SQRT(((50*POWER(80,POWER(COS(PI()*MOD(Calculator!$B$29/Calculator!$F$12,1)),2))+MIN(500,MAX(30,100*EXP(-0.3*'VSWR Calculator'!$C$24)*(1+3*ABS(MOD('VSWR Calculator'!$C$23/Calculator!$F$12/2,1)-0.5))))/'VSWR Calculator'!$C$25)-$C99)^2+(1500*ABS(SIN(2*PI()*MOD(Calculator!$B$29/Calculator!$F$12,1)))*IF(MOD(Calculator!$B$29/Calculator!$F$12,1)&lt;0.5,-1,1))^2)/SQRT(((50*POWER(80,POWER(COS(PI()*MOD(Calculator!$B$29/Calculator!$F$12,1)),2))+MIN(500,MAX(30,100*EXP(-0.3*'VSWR Calculator'!$C$24)*(1+3*ABS(MOD('VSWR Calculator'!$C$23/Calculator!$F$12/2,1)-0.5))))/'VSWR Calculator'!$C$25)+$C99)^2+(1500*ABS(SIN(2*PI()*MOD(Calculator!$B$29/Calculator!$F$12,1)))*IF(MOD(Calculator!$B$29/Calculator!$F$12,1)&lt;0.5,-1,1))^2))/(1-SQRT(((50*POWER(80,POWER(COS(PI()*MOD(Calculator!$B$29/Calculator!$F$12,1)),2))+MIN(500,MAX(30,100*EXP(-0.3*'VSWR Calculator'!$C$24)*(1+3*ABS(MOD('VSWR Calculator'!$C$23/Calculator!$F$12/2,1)-0.5))))/'VSWR Calculator'!$C$25)-$C99)^2+(1500*ABS(SIN(2*PI()*MOD(Calculator!$B$29/Calculator!$F$12,1)))*IF(MOD(Calculator!$B$29/Calculator!$F$12,1)&lt;0.5,-1,1))^2)/SQRT(((50*POWER(80,POWER(COS(PI()*MOD(Calculator!$B$29/Calculator!$F$12,1)),2))+MIN(500,MAX(30,100*EXP(-0.3*'VSWR Calculator'!$C$24)*(1+3*ABS(MOD('VSWR Calculator'!$C$23/Calculator!$F$12/2,1)-0.5))))/'VSWR Calculator'!$C$25)+$C99)^2+(1500*ABS(SIN(2*PI()*MOD(Calculator!$B$29/Calculator!$F$12,1)))*IF(MOD(Calculator!$B$29/Calculator!$F$12,1)&lt;0.5,-1,1))^2)),2))</f>
        <v>—</v>
      </c>
      <c r="BN99" s="253" t="str">
        <f aca="false">IF(OR(Calculator!$E$13&lt;&gt;"YES",Calculator!$B$29&lt;Calculator!$G$13),"—",ROUND((1+SQRT(((50*POWER(80,POWER(COS(PI()*MOD(Calculator!$B$29/Calculator!$F$13,1)),2))+MIN(500,MAX(30,100*EXP(-0.3*'VSWR Calculator'!$C$24)*(1+3*ABS(MOD('VSWR Calculator'!$C$23/Calculator!$F$13/2,1)-0.5))))/'VSWR Calculator'!$C$25)-$C99)^2+(1500*ABS(SIN(2*PI()*MOD(Calculator!$B$29/Calculator!$F$13,1)))*IF(MOD(Calculator!$B$29/Calculator!$F$13,1)&lt;0.5,-1,1))^2)/SQRT(((50*POWER(80,POWER(COS(PI()*MOD(Calculator!$B$29/Calculator!$F$13,1)),2))+MIN(500,MAX(30,100*EXP(-0.3*'VSWR Calculator'!$C$24)*(1+3*ABS(MOD('VSWR Calculator'!$C$23/Calculator!$F$13/2,1)-0.5))))/'VSWR Calculator'!$C$25)+$C99)^2+(1500*ABS(SIN(2*PI()*MOD(Calculator!$B$29/Calculator!$F$13,1)))*IF(MOD(Calculator!$B$29/Calculator!$F$13,1)&lt;0.5,-1,1))^2))/(1-SQRT(((50*POWER(80,POWER(COS(PI()*MOD(Calculator!$B$29/Calculator!$F$13,1)),2))+MIN(500,MAX(30,100*EXP(-0.3*'VSWR Calculator'!$C$24)*(1+3*ABS(MOD('VSWR Calculator'!$C$23/Calculator!$F$13/2,1)-0.5))))/'VSWR Calculator'!$C$25)-$C99)^2+(1500*ABS(SIN(2*PI()*MOD(Calculator!$B$29/Calculator!$F$13,1)))*IF(MOD(Calculator!$B$29/Calculator!$F$13,1)&lt;0.5,-1,1))^2)/SQRT(((50*POWER(80,POWER(COS(PI()*MOD(Calculator!$B$29/Calculator!$F$13,1)),2))+MIN(500,MAX(30,100*EXP(-0.3*'VSWR Calculator'!$C$24)*(1+3*ABS(MOD('VSWR Calculator'!$C$23/Calculator!$F$13/2,1)-0.5))))/'VSWR Calculator'!$C$25)+$C99)^2+(1500*ABS(SIN(2*PI()*MOD(Calculator!$B$29/Calculator!$F$13,1)))*IF(MOD(Calculator!$B$29/Calculator!$F$13,1)&lt;0.5,-1,1))^2)),2))</f>
        <v>—</v>
      </c>
      <c r="BO99" s="253" t="str">
        <f aca="false">IF(OR(Calculator!$E$14&lt;&gt;"YES",Calculator!$B$29&lt;Calculator!$G$14),"—",ROUND((1+SQRT(((50*POWER(80,POWER(COS(PI()*MOD(Calculator!$B$29/Calculator!$F$14,1)),2))+MIN(500,MAX(30,100*EXP(-0.3*'VSWR Calculator'!$C$24)*(1+3*ABS(MOD('VSWR Calculator'!$C$23/Calculator!$F$14/2,1)-0.5))))/'VSWR Calculator'!$C$25)-$C99)^2+(1500*ABS(SIN(2*PI()*MOD(Calculator!$B$29/Calculator!$F$14,1)))*IF(MOD(Calculator!$B$29/Calculator!$F$14,1)&lt;0.5,-1,1))^2)/SQRT(((50*POWER(80,POWER(COS(PI()*MOD(Calculator!$B$29/Calculator!$F$14,1)),2))+MIN(500,MAX(30,100*EXP(-0.3*'VSWR Calculator'!$C$24)*(1+3*ABS(MOD('VSWR Calculator'!$C$23/Calculator!$F$14/2,1)-0.5))))/'VSWR Calculator'!$C$25)+$C99)^2+(1500*ABS(SIN(2*PI()*MOD(Calculator!$B$29/Calculator!$F$14,1)))*IF(MOD(Calculator!$B$29/Calculator!$F$14,1)&lt;0.5,-1,1))^2))/(1-SQRT(((50*POWER(80,POWER(COS(PI()*MOD(Calculator!$B$29/Calculator!$F$14,1)),2))+MIN(500,MAX(30,100*EXP(-0.3*'VSWR Calculator'!$C$24)*(1+3*ABS(MOD('VSWR Calculator'!$C$23/Calculator!$F$14/2,1)-0.5))))/'VSWR Calculator'!$C$25)-$C99)^2+(1500*ABS(SIN(2*PI()*MOD(Calculator!$B$29/Calculator!$F$14,1)))*IF(MOD(Calculator!$B$29/Calculator!$F$14,1)&lt;0.5,-1,1))^2)/SQRT(((50*POWER(80,POWER(COS(PI()*MOD(Calculator!$B$29/Calculator!$F$14,1)),2))+MIN(500,MAX(30,100*EXP(-0.3*'VSWR Calculator'!$C$24)*(1+3*ABS(MOD('VSWR Calculator'!$C$23/Calculator!$F$14/2,1)-0.5))))/'VSWR Calculator'!$C$25)+$C99)^2+(1500*ABS(SIN(2*PI()*MOD(Calculator!$B$29/Calculator!$F$14,1)))*IF(MOD(Calculator!$B$29/Calculator!$F$14,1)&lt;0.5,-1,1))^2)),2))</f>
        <v>—</v>
      </c>
      <c r="BP99" s="253" t="n">
        <f aca="false">IF(OR(Calculator!$E$15&lt;&gt;"YES",Calculator!$B$29&lt;Calculator!$G$15),"—",ROUND((1+SQRT(((50*POWER(80,POWER(COS(PI()*MOD(Calculator!$B$29/Calculator!$F$15,1)),2))+MIN(500,MAX(30,100*EXP(-0.3*'VSWR Calculator'!$C$24)*(1+3*ABS(MOD('VSWR Calculator'!$C$23/Calculator!$F$15/2,1)-0.5))))/'VSWR Calculator'!$C$25)-$C99)^2+(1500*ABS(SIN(2*PI()*MOD(Calculator!$B$29/Calculator!$F$15,1)))*IF(MOD(Calculator!$B$29/Calculator!$F$15,1)&lt;0.5,-1,1))^2)/SQRT(((50*POWER(80,POWER(COS(PI()*MOD(Calculator!$B$29/Calculator!$F$15,1)),2))+MIN(500,MAX(30,100*EXP(-0.3*'VSWR Calculator'!$C$24)*(1+3*ABS(MOD('VSWR Calculator'!$C$23/Calculator!$F$15/2,1)-0.5))))/'VSWR Calculator'!$C$25)+$C99)^2+(1500*ABS(SIN(2*PI()*MOD(Calculator!$B$29/Calculator!$F$15,1)))*IF(MOD(Calculator!$B$29/Calculator!$F$15,1)&lt;0.5,-1,1))^2))/(1-SQRT(((50*POWER(80,POWER(COS(PI()*MOD(Calculator!$B$29/Calculator!$F$15,1)),2))+MIN(500,MAX(30,100*EXP(-0.3*'VSWR Calculator'!$C$24)*(1+3*ABS(MOD('VSWR Calculator'!$C$23/Calculator!$F$15/2,1)-0.5))))/'VSWR Calculator'!$C$25)-$C99)^2+(1500*ABS(SIN(2*PI()*MOD(Calculator!$B$29/Calculator!$F$15,1)))*IF(MOD(Calculator!$B$29/Calculator!$F$15,1)&lt;0.5,-1,1))^2)/SQRT(((50*POWER(80,POWER(COS(PI()*MOD(Calculator!$B$29/Calculator!$F$15,1)),2))+MIN(500,MAX(30,100*EXP(-0.3*'VSWR Calculator'!$C$24)*(1+3*ABS(MOD('VSWR Calculator'!$C$23/Calculator!$F$15/2,1)-0.5))))/'VSWR Calculator'!$C$25)+$C99)^2+(1500*ABS(SIN(2*PI()*MOD(Calculator!$B$29/Calculator!$F$15,1)))*IF(MOD(Calculator!$B$29/Calculator!$F$15,1)&lt;0.5,-1,1))^2)),2))</f>
        <v>19.88</v>
      </c>
      <c r="BQ99" s="253" t="str">
        <f aca="false">IF(OR(Calculator!$E$16&lt;&gt;"YES",Calculator!$B$29&lt;Calculator!$G$16),"—",ROUND((1+SQRT(((50*POWER(80,POWER(COS(PI()*MOD(Calculator!$B$29/Calculator!$F$16,1)),2))+MIN(500,MAX(30,100*EXP(-0.3*'VSWR Calculator'!$C$24)*(1+3*ABS(MOD('VSWR Calculator'!$C$23/Calculator!$F$16/2,1)-0.5))))/'VSWR Calculator'!$C$25)-$C99)^2+(1500*ABS(SIN(2*PI()*MOD(Calculator!$B$29/Calculator!$F$16,1)))*IF(MOD(Calculator!$B$29/Calculator!$F$16,1)&lt;0.5,-1,1))^2)/SQRT(((50*POWER(80,POWER(COS(PI()*MOD(Calculator!$B$29/Calculator!$F$16,1)),2))+MIN(500,MAX(30,100*EXP(-0.3*'VSWR Calculator'!$C$24)*(1+3*ABS(MOD('VSWR Calculator'!$C$23/Calculator!$F$16/2,1)-0.5))))/'VSWR Calculator'!$C$25)+$C99)^2+(1500*ABS(SIN(2*PI()*MOD(Calculator!$B$29/Calculator!$F$16,1)))*IF(MOD(Calculator!$B$29/Calculator!$F$16,1)&lt;0.5,-1,1))^2))/(1-SQRT(((50*POWER(80,POWER(COS(PI()*MOD(Calculator!$B$29/Calculator!$F$16,1)),2))+MIN(500,MAX(30,100*EXP(-0.3*'VSWR Calculator'!$C$24)*(1+3*ABS(MOD('VSWR Calculator'!$C$23/Calculator!$F$16/2,1)-0.5))))/'VSWR Calculator'!$C$25)-$C99)^2+(1500*ABS(SIN(2*PI()*MOD(Calculator!$B$29/Calculator!$F$16,1)))*IF(MOD(Calculator!$B$29/Calculator!$F$16,1)&lt;0.5,-1,1))^2)/SQRT(((50*POWER(80,POWER(COS(PI()*MOD(Calculator!$B$29/Calculator!$F$16,1)),2))+MIN(500,MAX(30,100*EXP(-0.3*'VSWR Calculator'!$C$24)*(1+3*ABS(MOD('VSWR Calculator'!$C$23/Calculator!$F$16/2,1)-0.5))))/'VSWR Calculator'!$C$25)+$C99)^2+(1500*ABS(SIN(2*PI()*MOD(Calculator!$B$29/Calculator!$F$16,1)))*IF(MOD(Calculator!$B$29/Calculator!$F$16,1)&lt;0.5,-1,1))^2)),2))</f>
        <v>—</v>
      </c>
      <c r="BR99" s="253" t="n">
        <f aca="false">IF(OR(Calculator!$E$17&lt;&gt;"YES",Calculator!$B$29&lt;Calculator!$G$17),"—",ROUND((1+SQRT(((50*POWER(80,POWER(COS(PI()*MOD(Calculator!$B$29/Calculator!$F$17,1)),2))+MIN(500,MAX(30,100*EXP(-0.3*'VSWR Calculator'!$C$24)*(1+3*ABS(MOD('VSWR Calculator'!$C$23/Calculator!$F$17/2,1)-0.5))))/'VSWR Calculator'!$C$25)-$C99)^2+(1500*ABS(SIN(2*PI()*MOD(Calculator!$B$29/Calculator!$F$17,1)))*IF(MOD(Calculator!$B$29/Calculator!$F$17,1)&lt;0.5,-1,1))^2)/SQRT(((50*POWER(80,POWER(COS(PI()*MOD(Calculator!$B$29/Calculator!$F$17,1)),2))+MIN(500,MAX(30,100*EXP(-0.3*'VSWR Calculator'!$C$24)*(1+3*ABS(MOD('VSWR Calculator'!$C$23/Calculator!$F$17/2,1)-0.5))))/'VSWR Calculator'!$C$25)+$C99)^2+(1500*ABS(SIN(2*PI()*MOD(Calculator!$B$29/Calculator!$F$17,1)))*IF(MOD(Calculator!$B$29/Calculator!$F$17,1)&lt;0.5,-1,1))^2))/(1-SQRT(((50*POWER(80,POWER(COS(PI()*MOD(Calculator!$B$29/Calculator!$F$17,1)),2))+MIN(500,MAX(30,100*EXP(-0.3*'VSWR Calculator'!$C$24)*(1+3*ABS(MOD('VSWR Calculator'!$C$23/Calculator!$F$17/2,1)-0.5))))/'VSWR Calculator'!$C$25)-$C99)^2+(1500*ABS(SIN(2*PI()*MOD(Calculator!$B$29/Calculator!$F$17,1)))*IF(MOD(Calculator!$B$29/Calculator!$F$17,1)&lt;0.5,-1,1))^2)/SQRT(((50*POWER(80,POWER(COS(PI()*MOD(Calculator!$B$29/Calculator!$F$17,1)),2))+MIN(500,MAX(30,100*EXP(-0.3*'VSWR Calculator'!$C$24)*(1+3*ABS(MOD('VSWR Calculator'!$C$23/Calculator!$F$17/2,1)-0.5))))/'VSWR Calculator'!$C$25)+$C99)^2+(1500*ABS(SIN(2*PI()*MOD(Calculator!$B$29/Calculator!$F$17,1)))*IF(MOD(Calculator!$B$29/Calculator!$F$17,1)&lt;0.5,-1,1))^2)),2))</f>
        <v>19.09</v>
      </c>
      <c r="BS99" s="253" t="str">
        <f aca="false">IF(OR(Calculator!$E$18&lt;&gt;"YES",Calculator!$B$29&lt;Calculator!$G$18),"—",ROUND((1+SQRT(((50*POWER(80,POWER(COS(PI()*MOD(Calculator!$B$29/Calculator!$F$18,1)),2))+MIN(500,MAX(30,100*EXP(-0.3*'VSWR Calculator'!$C$24)*(1+3*ABS(MOD('VSWR Calculator'!$C$23/Calculator!$F$18/2,1)-0.5))))/'VSWR Calculator'!$C$25)-$C99)^2+(1500*ABS(SIN(2*PI()*MOD(Calculator!$B$29/Calculator!$F$18,1)))*IF(MOD(Calculator!$B$29/Calculator!$F$18,1)&lt;0.5,-1,1))^2)/SQRT(((50*POWER(80,POWER(COS(PI()*MOD(Calculator!$B$29/Calculator!$F$18,1)),2))+MIN(500,MAX(30,100*EXP(-0.3*'VSWR Calculator'!$C$24)*(1+3*ABS(MOD('VSWR Calculator'!$C$23/Calculator!$F$18/2,1)-0.5))))/'VSWR Calculator'!$C$25)+$C99)^2+(1500*ABS(SIN(2*PI()*MOD(Calculator!$B$29/Calculator!$F$18,1)))*IF(MOD(Calculator!$B$29/Calculator!$F$18,1)&lt;0.5,-1,1))^2))/(1-SQRT(((50*POWER(80,POWER(COS(PI()*MOD(Calculator!$B$29/Calculator!$F$18,1)),2))+MIN(500,MAX(30,100*EXP(-0.3*'VSWR Calculator'!$C$24)*(1+3*ABS(MOD('VSWR Calculator'!$C$23/Calculator!$F$18/2,1)-0.5))))/'VSWR Calculator'!$C$25)-$C99)^2+(1500*ABS(SIN(2*PI()*MOD(Calculator!$B$29/Calculator!$F$18,1)))*IF(MOD(Calculator!$B$29/Calculator!$F$18,1)&lt;0.5,-1,1))^2)/SQRT(((50*POWER(80,POWER(COS(PI()*MOD(Calculator!$B$29/Calculator!$F$18,1)),2))+MIN(500,MAX(30,100*EXP(-0.3*'VSWR Calculator'!$C$24)*(1+3*ABS(MOD('VSWR Calculator'!$C$23/Calculator!$F$18/2,1)-0.5))))/'VSWR Calculator'!$C$25)+$C99)^2+(1500*ABS(SIN(2*PI()*MOD(Calculator!$B$29/Calculator!$F$18,1)))*IF(MOD(Calculator!$B$29/Calculator!$F$18,1)&lt;0.5,-1,1))^2)),2))</f>
        <v>—</v>
      </c>
      <c r="BT99" s="253" t="str">
        <f aca="false">IF(OR(Calculator!$E$19&lt;&gt;"YES",Calculator!$B$29&lt;Calculator!$G$19),"—",ROUND((1+SQRT(((50*POWER(80,POWER(COS(PI()*MOD(Calculator!$B$29/Calculator!$F$19,1)),2))+MIN(500,MAX(30,100*EXP(-0.3*'VSWR Calculator'!$C$24)*(1+3*ABS(MOD('VSWR Calculator'!$C$23/Calculator!$F$19/2,1)-0.5))))/'VSWR Calculator'!$C$25)-$C99)^2+(1500*ABS(SIN(2*PI()*MOD(Calculator!$B$29/Calculator!$F$19,1)))*IF(MOD(Calculator!$B$29/Calculator!$F$19,1)&lt;0.5,-1,1))^2)/SQRT(((50*POWER(80,POWER(COS(PI()*MOD(Calculator!$B$29/Calculator!$F$19,1)),2))+MIN(500,MAX(30,100*EXP(-0.3*'VSWR Calculator'!$C$24)*(1+3*ABS(MOD('VSWR Calculator'!$C$23/Calculator!$F$19/2,1)-0.5))))/'VSWR Calculator'!$C$25)+$C99)^2+(1500*ABS(SIN(2*PI()*MOD(Calculator!$B$29/Calculator!$F$19,1)))*IF(MOD(Calculator!$B$29/Calculator!$F$19,1)&lt;0.5,-1,1))^2))/(1-SQRT(((50*POWER(80,POWER(COS(PI()*MOD(Calculator!$B$29/Calculator!$F$19,1)),2))+MIN(500,MAX(30,100*EXP(-0.3*'VSWR Calculator'!$C$24)*(1+3*ABS(MOD('VSWR Calculator'!$C$23/Calculator!$F$19/2,1)-0.5))))/'VSWR Calculator'!$C$25)-$C99)^2+(1500*ABS(SIN(2*PI()*MOD(Calculator!$B$29/Calculator!$F$19,1)))*IF(MOD(Calculator!$B$29/Calculator!$F$19,1)&lt;0.5,-1,1))^2)/SQRT(((50*POWER(80,POWER(COS(PI()*MOD(Calculator!$B$29/Calculator!$F$19,1)),2))+MIN(500,MAX(30,100*EXP(-0.3*'VSWR Calculator'!$C$24)*(1+3*ABS(MOD('VSWR Calculator'!$C$23/Calculator!$F$19/2,1)-0.5))))/'VSWR Calculator'!$C$25)+$C99)^2+(1500*ABS(SIN(2*PI()*MOD(Calculator!$B$29/Calculator!$F$19,1)))*IF(MOD(Calculator!$B$29/Calculator!$F$19,1)&lt;0.5,-1,1))^2)),2))</f>
        <v>—</v>
      </c>
      <c r="BU99" s="253" t="str">
        <f aca="false">IF(OR(Calculator!$E$20&lt;&gt;"YES",Calculator!$B$29&lt;Calculator!$G$20),"—",ROUND((1+SQRT(((50*POWER(80,POWER(COS(PI()*MOD(Calculator!$B$29/Calculator!$F$20,1)),2))+MIN(500,MAX(30,100*EXP(-0.3*'VSWR Calculator'!$C$24)*(1+3*ABS(MOD('VSWR Calculator'!$C$23/Calculator!$F$20/2,1)-0.5))))/'VSWR Calculator'!$C$25)-$C99)^2+(1500*ABS(SIN(2*PI()*MOD(Calculator!$B$29/Calculator!$F$20,1)))*IF(MOD(Calculator!$B$29/Calculator!$F$20,1)&lt;0.5,-1,1))^2)/SQRT(((50*POWER(80,POWER(COS(PI()*MOD(Calculator!$B$29/Calculator!$F$20,1)),2))+MIN(500,MAX(30,100*EXP(-0.3*'VSWR Calculator'!$C$24)*(1+3*ABS(MOD('VSWR Calculator'!$C$23/Calculator!$F$20/2,1)-0.5))))/'VSWR Calculator'!$C$25)+$C99)^2+(1500*ABS(SIN(2*PI()*MOD(Calculator!$B$29/Calculator!$F$20,1)))*IF(MOD(Calculator!$B$29/Calculator!$F$20,1)&lt;0.5,-1,1))^2))/(1-SQRT(((50*POWER(80,POWER(COS(PI()*MOD(Calculator!$B$29/Calculator!$F$20,1)),2))+MIN(500,MAX(30,100*EXP(-0.3*'VSWR Calculator'!$C$24)*(1+3*ABS(MOD('VSWR Calculator'!$C$23/Calculator!$F$20/2,1)-0.5))))/'VSWR Calculator'!$C$25)-$C99)^2+(1500*ABS(SIN(2*PI()*MOD(Calculator!$B$29/Calculator!$F$20,1)))*IF(MOD(Calculator!$B$29/Calculator!$F$20,1)&lt;0.5,-1,1))^2)/SQRT(((50*POWER(80,POWER(COS(PI()*MOD(Calculator!$B$29/Calculator!$F$20,1)),2))+MIN(500,MAX(30,100*EXP(-0.3*'VSWR Calculator'!$C$24)*(1+3*ABS(MOD('VSWR Calculator'!$C$23/Calculator!$F$20/2,1)-0.5))))/'VSWR Calculator'!$C$25)+$C99)^2+(1500*ABS(SIN(2*PI()*MOD(Calculator!$B$29/Calculator!$F$20,1)))*IF(MOD(Calculator!$B$29/Calculator!$F$20,1)&lt;0.5,-1,1))^2)),2))</f>
        <v>—</v>
      </c>
      <c r="BV99" s="253" t="str">
        <f aca="false">IF(OR(Calculator!$E$21&lt;&gt;"YES",Calculator!$B$29&lt;Calculator!$G$21),"—",ROUND((1+SQRT(((50*POWER(80,POWER(COS(PI()*MOD(Calculator!$B$29/Calculator!$F$21,1)),2))+MIN(500,MAX(30,100*EXP(-0.3*'VSWR Calculator'!$C$24)*(1+3*ABS(MOD('VSWR Calculator'!$C$23/Calculator!$F$21/2,1)-0.5))))/'VSWR Calculator'!$C$25)-$C99)^2+(1500*ABS(SIN(2*PI()*MOD(Calculator!$B$29/Calculator!$F$21,1)))*IF(MOD(Calculator!$B$29/Calculator!$F$21,1)&lt;0.5,-1,1))^2)/SQRT(((50*POWER(80,POWER(COS(PI()*MOD(Calculator!$B$29/Calculator!$F$21,1)),2))+MIN(500,MAX(30,100*EXP(-0.3*'VSWR Calculator'!$C$24)*(1+3*ABS(MOD('VSWR Calculator'!$C$23/Calculator!$F$21/2,1)-0.5))))/'VSWR Calculator'!$C$25)+$C99)^2+(1500*ABS(SIN(2*PI()*MOD(Calculator!$B$29/Calculator!$F$21,1)))*IF(MOD(Calculator!$B$29/Calculator!$F$21,1)&lt;0.5,-1,1))^2))/(1-SQRT(((50*POWER(80,POWER(COS(PI()*MOD(Calculator!$B$29/Calculator!$F$21,1)),2))+MIN(500,MAX(30,100*EXP(-0.3*'VSWR Calculator'!$C$24)*(1+3*ABS(MOD('VSWR Calculator'!$C$23/Calculator!$F$21/2,1)-0.5))))/'VSWR Calculator'!$C$25)-$C99)^2+(1500*ABS(SIN(2*PI()*MOD(Calculator!$B$29/Calculator!$F$21,1)))*IF(MOD(Calculator!$B$29/Calculator!$F$21,1)&lt;0.5,-1,1))^2)/SQRT(((50*POWER(80,POWER(COS(PI()*MOD(Calculator!$B$29/Calculator!$F$21,1)),2))+MIN(500,MAX(30,100*EXP(-0.3*'VSWR Calculator'!$C$24)*(1+3*ABS(MOD('VSWR Calculator'!$C$23/Calculator!$F$21/2,1)-0.5))))/'VSWR Calculator'!$C$25)+$C99)^2+(1500*ABS(SIN(2*PI()*MOD(Calculator!$B$29/Calculator!$F$21,1)))*IF(MOD(Calculator!$B$29/Calculator!$F$21,1)&lt;0.5,-1,1))^2)),2))</f>
        <v>—</v>
      </c>
      <c r="BW99" s="253" t="str">
        <f aca="false">IF(OR(Calculator!$E$22&lt;&gt;"YES",Calculator!$B$29&lt;Calculator!$G$22),"—",ROUND((1+SQRT(((50*POWER(80,POWER(COS(PI()*MOD(Calculator!$B$29/Calculator!$F$22,1)),2))+MIN(500,MAX(30,100*EXP(-0.3*'VSWR Calculator'!$C$24)*(1+3*ABS(MOD('VSWR Calculator'!$C$23/Calculator!$F$22/2,1)-0.5))))/'VSWR Calculator'!$C$25)-$C99)^2+(1500*ABS(SIN(2*PI()*MOD(Calculator!$B$29/Calculator!$F$22,1)))*IF(MOD(Calculator!$B$29/Calculator!$F$22,1)&lt;0.5,-1,1))^2)/SQRT(((50*POWER(80,POWER(COS(PI()*MOD(Calculator!$B$29/Calculator!$F$22,1)),2))+MIN(500,MAX(30,100*EXP(-0.3*'VSWR Calculator'!$C$24)*(1+3*ABS(MOD('VSWR Calculator'!$C$23/Calculator!$F$22/2,1)-0.5))))/'VSWR Calculator'!$C$25)+$C99)^2+(1500*ABS(SIN(2*PI()*MOD(Calculator!$B$29/Calculator!$F$22,1)))*IF(MOD(Calculator!$B$29/Calculator!$F$22,1)&lt;0.5,-1,1))^2))/(1-SQRT(((50*POWER(80,POWER(COS(PI()*MOD(Calculator!$B$29/Calculator!$F$22,1)),2))+MIN(500,MAX(30,100*EXP(-0.3*'VSWR Calculator'!$C$24)*(1+3*ABS(MOD('VSWR Calculator'!$C$23/Calculator!$F$22/2,1)-0.5))))/'VSWR Calculator'!$C$25)-$C99)^2+(1500*ABS(SIN(2*PI()*MOD(Calculator!$B$29/Calculator!$F$22,1)))*IF(MOD(Calculator!$B$29/Calculator!$F$22,1)&lt;0.5,-1,1))^2)/SQRT(((50*POWER(80,POWER(COS(PI()*MOD(Calculator!$B$29/Calculator!$F$22,1)),2))+MIN(500,MAX(30,100*EXP(-0.3*'VSWR Calculator'!$C$24)*(1+3*ABS(MOD('VSWR Calculator'!$C$23/Calculator!$F$22/2,1)-0.5))))/'VSWR Calculator'!$C$25)+$C99)^2+(1500*ABS(SIN(2*PI()*MOD(Calculator!$B$29/Calculator!$F$22,1)))*IF(MOD(Calculator!$B$29/Calculator!$F$22,1)&lt;0.5,-1,1))^2)),2))</f>
        <v>—</v>
      </c>
      <c r="BX99" s="253" t="n">
        <f aca="false">IFERROR(ROUND((IF(ISNUMBER(BM99),BM99,0)+IF(ISNUMBER(BN99),BN99,0)+IF(ISNUMBER(BO99),BO99,0)+IF(ISNUMBER(BP99),BP99,0)+IF(ISNUMBER(BQ99),BQ99,0)+IF(ISNUMBER(BR99),BR99,0)+IF(ISNUMBER(BS99),BS99,0)+IF(ISNUMBER(BT99),BT99,0)+IF(ISNUMBER(BU99),BU99,0)+IF(ISNUMBER(BV99),BV99,0)+IF(ISNUMBER(BW99),BW99,0))/(IF(ISNUMBER(BM99),1,0)+IF(ISNUMBER(BN99),1,0)+IF(ISNUMBER(BO99),1,0)+IF(ISNUMBER(BP99),1,0)+IF(ISNUMBER(BQ99),1,0)+IF(ISNUMBER(BR99),1,0)+IF(ISNUMBER(BS99),1,0)+IF(ISNUMBER(BT99),1,0)+IF(ISNUMBER(BU99),1,0)+IF(ISNUMBER(BV99),1,0)+IF(ISNUMBER(BW99),1,0)),4),"")</f>
        <v>19.485</v>
      </c>
      <c r="BY99" s="253" t="str">
        <f aca="false">IF(OR(Calculator!$E$12&lt;&gt;"YES",Calculator!$B$30&lt;Calculator!$G$12),"—",ROUND((1+SQRT(((50*POWER(80,POWER(COS(PI()*MOD(Calculator!$B$30/Calculator!$F$12,1)),2))+MIN(500,MAX(30,100*EXP(-0.3*'VSWR Calculator'!$C$24)*(1+3*ABS(MOD('VSWR Calculator'!$C$23/Calculator!$F$12/2,1)-0.5))))/'VSWR Calculator'!$C$25)-$C99)^2+(1500*ABS(SIN(2*PI()*MOD(Calculator!$B$30/Calculator!$F$12,1)))*IF(MOD(Calculator!$B$30/Calculator!$F$12,1)&lt;0.5,-1,1))^2)/SQRT(((50*POWER(80,POWER(COS(PI()*MOD(Calculator!$B$30/Calculator!$F$12,1)),2))+MIN(500,MAX(30,100*EXP(-0.3*'VSWR Calculator'!$C$24)*(1+3*ABS(MOD('VSWR Calculator'!$C$23/Calculator!$F$12/2,1)-0.5))))/'VSWR Calculator'!$C$25)+$C99)^2+(1500*ABS(SIN(2*PI()*MOD(Calculator!$B$30/Calculator!$F$12,1)))*IF(MOD(Calculator!$B$30/Calculator!$F$12,1)&lt;0.5,-1,1))^2))/(1-SQRT(((50*POWER(80,POWER(COS(PI()*MOD(Calculator!$B$30/Calculator!$F$12,1)),2))+MIN(500,MAX(30,100*EXP(-0.3*'VSWR Calculator'!$C$24)*(1+3*ABS(MOD('VSWR Calculator'!$C$23/Calculator!$F$12/2,1)-0.5))))/'VSWR Calculator'!$C$25)-$C99)^2+(1500*ABS(SIN(2*PI()*MOD(Calculator!$B$30/Calculator!$F$12,1)))*IF(MOD(Calculator!$B$30/Calculator!$F$12,1)&lt;0.5,-1,1))^2)/SQRT(((50*POWER(80,POWER(COS(PI()*MOD(Calculator!$B$30/Calculator!$F$12,1)),2))+MIN(500,MAX(30,100*EXP(-0.3*'VSWR Calculator'!$C$24)*(1+3*ABS(MOD('VSWR Calculator'!$C$23/Calculator!$F$12/2,1)-0.5))))/'VSWR Calculator'!$C$25)+$C99)^2+(1500*ABS(SIN(2*PI()*MOD(Calculator!$B$30/Calculator!$F$12,1)))*IF(MOD(Calculator!$B$30/Calculator!$F$12,1)&lt;0.5,-1,1))^2)),2))</f>
        <v>—</v>
      </c>
      <c r="BZ99" s="253" t="str">
        <f aca="false">IF(OR(Calculator!$E$13&lt;&gt;"YES",Calculator!$B$30&lt;Calculator!$G$13),"—",ROUND((1+SQRT(((50*POWER(80,POWER(COS(PI()*MOD(Calculator!$B$30/Calculator!$F$13,1)),2))+MIN(500,MAX(30,100*EXP(-0.3*'VSWR Calculator'!$C$24)*(1+3*ABS(MOD('VSWR Calculator'!$C$23/Calculator!$F$13/2,1)-0.5))))/'VSWR Calculator'!$C$25)-$C99)^2+(1500*ABS(SIN(2*PI()*MOD(Calculator!$B$30/Calculator!$F$13,1)))*IF(MOD(Calculator!$B$30/Calculator!$F$13,1)&lt;0.5,-1,1))^2)/SQRT(((50*POWER(80,POWER(COS(PI()*MOD(Calculator!$B$30/Calculator!$F$13,1)),2))+MIN(500,MAX(30,100*EXP(-0.3*'VSWR Calculator'!$C$24)*(1+3*ABS(MOD('VSWR Calculator'!$C$23/Calculator!$F$13/2,1)-0.5))))/'VSWR Calculator'!$C$25)+$C99)^2+(1500*ABS(SIN(2*PI()*MOD(Calculator!$B$30/Calculator!$F$13,1)))*IF(MOD(Calculator!$B$30/Calculator!$F$13,1)&lt;0.5,-1,1))^2))/(1-SQRT(((50*POWER(80,POWER(COS(PI()*MOD(Calculator!$B$30/Calculator!$F$13,1)),2))+MIN(500,MAX(30,100*EXP(-0.3*'VSWR Calculator'!$C$24)*(1+3*ABS(MOD('VSWR Calculator'!$C$23/Calculator!$F$13/2,1)-0.5))))/'VSWR Calculator'!$C$25)-$C99)^2+(1500*ABS(SIN(2*PI()*MOD(Calculator!$B$30/Calculator!$F$13,1)))*IF(MOD(Calculator!$B$30/Calculator!$F$13,1)&lt;0.5,-1,1))^2)/SQRT(((50*POWER(80,POWER(COS(PI()*MOD(Calculator!$B$30/Calculator!$F$13,1)),2))+MIN(500,MAX(30,100*EXP(-0.3*'VSWR Calculator'!$C$24)*(1+3*ABS(MOD('VSWR Calculator'!$C$23/Calculator!$F$13/2,1)-0.5))))/'VSWR Calculator'!$C$25)+$C99)^2+(1500*ABS(SIN(2*PI()*MOD(Calculator!$B$30/Calculator!$F$13,1)))*IF(MOD(Calculator!$B$30/Calculator!$F$13,1)&lt;0.5,-1,1))^2)),2))</f>
        <v>—</v>
      </c>
      <c r="CA99" s="253" t="str">
        <f aca="false">IF(OR(Calculator!$E$14&lt;&gt;"YES",Calculator!$B$30&lt;Calculator!$G$14),"—",ROUND((1+SQRT(((50*POWER(80,POWER(COS(PI()*MOD(Calculator!$B$30/Calculator!$F$14,1)),2))+MIN(500,MAX(30,100*EXP(-0.3*'VSWR Calculator'!$C$24)*(1+3*ABS(MOD('VSWR Calculator'!$C$23/Calculator!$F$14/2,1)-0.5))))/'VSWR Calculator'!$C$25)-$C99)^2+(1500*ABS(SIN(2*PI()*MOD(Calculator!$B$30/Calculator!$F$14,1)))*IF(MOD(Calculator!$B$30/Calculator!$F$14,1)&lt;0.5,-1,1))^2)/SQRT(((50*POWER(80,POWER(COS(PI()*MOD(Calculator!$B$30/Calculator!$F$14,1)),2))+MIN(500,MAX(30,100*EXP(-0.3*'VSWR Calculator'!$C$24)*(1+3*ABS(MOD('VSWR Calculator'!$C$23/Calculator!$F$14/2,1)-0.5))))/'VSWR Calculator'!$C$25)+$C99)^2+(1500*ABS(SIN(2*PI()*MOD(Calculator!$B$30/Calculator!$F$14,1)))*IF(MOD(Calculator!$B$30/Calculator!$F$14,1)&lt;0.5,-1,1))^2))/(1-SQRT(((50*POWER(80,POWER(COS(PI()*MOD(Calculator!$B$30/Calculator!$F$14,1)),2))+MIN(500,MAX(30,100*EXP(-0.3*'VSWR Calculator'!$C$24)*(1+3*ABS(MOD('VSWR Calculator'!$C$23/Calculator!$F$14/2,1)-0.5))))/'VSWR Calculator'!$C$25)-$C99)^2+(1500*ABS(SIN(2*PI()*MOD(Calculator!$B$30/Calculator!$F$14,1)))*IF(MOD(Calculator!$B$30/Calculator!$F$14,1)&lt;0.5,-1,1))^2)/SQRT(((50*POWER(80,POWER(COS(PI()*MOD(Calculator!$B$30/Calculator!$F$14,1)),2))+MIN(500,MAX(30,100*EXP(-0.3*'VSWR Calculator'!$C$24)*(1+3*ABS(MOD('VSWR Calculator'!$C$23/Calculator!$F$14/2,1)-0.5))))/'VSWR Calculator'!$C$25)+$C99)^2+(1500*ABS(SIN(2*PI()*MOD(Calculator!$B$30/Calculator!$F$14,1)))*IF(MOD(Calculator!$B$30/Calculator!$F$14,1)&lt;0.5,-1,1))^2)),2))</f>
        <v>—</v>
      </c>
      <c r="CB99" s="253" t="n">
        <f aca="false">IF(OR(Calculator!$E$15&lt;&gt;"YES",Calculator!$B$30&lt;Calculator!$G$15),"—",ROUND((1+SQRT(((50*POWER(80,POWER(COS(PI()*MOD(Calculator!$B$30/Calculator!$F$15,1)),2))+MIN(500,MAX(30,100*EXP(-0.3*'VSWR Calculator'!$C$24)*(1+3*ABS(MOD('VSWR Calculator'!$C$23/Calculator!$F$15/2,1)-0.5))))/'VSWR Calculator'!$C$25)-$C99)^2+(1500*ABS(SIN(2*PI()*MOD(Calculator!$B$30/Calculator!$F$15,1)))*IF(MOD(Calculator!$B$30/Calculator!$F$15,1)&lt;0.5,-1,1))^2)/SQRT(((50*POWER(80,POWER(COS(PI()*MOD(Calculator!$B$30/Calculator!$F$15,1)),2))+MIN(500,MAX(30,100*EXP(-0.3*'VSWR Calculator'!$C$24)*(1+3*ABS(MOD('VSWR Calculator'!$C$23/Calculator!$F$15/2,1)-0.5))))/'VSWR Calculator'!$C$25)+$C99)^2+(1500*ABS(SIN(2*PI()*MOD(Calculator!$B$30/Calculator!$F$15,1)))*IF(MOD(Calculator!$B$30/Calculator!$F$15,1)&lt;0.5,-1,1))^2))/(1-SQRT(((50*POWER(80,POWER(COS(PI()*MOD(Calculator!$B$30/Calculator!$F$15,1)),2))+MIN(500,MAX(30,100*EXP(-0.3*'VSWR Calculator'!$C$24)*(1+3*ABS(MOD('VSWR Calculator'!$C$23/Calculator!$F$15/2,1)-0.5))))/'VSWR Calculator'!$C$25)-$C99)^2+(1500*ABS(SIN(2*PI()*MOD(Calculator!$B$30/Calculator!$F$15,1)))*IF(MOD(Calculator!$B$30/Calculator!$F$15,1)&lt;0.5,-1,1))^2)/SQRT(((50*POWER(80,POWER(COS(PI()*MOD(Calculator!$B$30/Calculator!$F$15,1)),2))+MIN(500,MAX(30,100*EXP(-0.3*'VSWR Calculator'!$C$24)*(1+3*ABS(MOD('VSWR Calculator'!$C$23/Calculator!$F$15/2,1)-0.5))))/'VSWR Calculator'!$C$25)+$C99)^2+(1500*ABS(SIN(2*PI()*MOD(Calculator!$B$30/Calculator!$F$15,1)))*IF(MOD(Calculator!$B$30/Calculator!$F$15,1)&lt;0.5,-1,1))^2)),2))</f>
        <v>19.04</v>
      </c>
      <c r="CC99" s="253" t="str">
        <f aca="false">IF(OR(Calculator!$E$16&lt;&gt;"YES",Calculator!$B$30&lt;Calculator!$G$16),"—",ROUND((1+SQRT(((50*POWER(80,POWER(COS(PI()*MOD(Calculator!$B$30/Calculator!$F$16,1)),2))+MIN(500,MAX(30,100*EXP(-0.3*'VSWR Calculator'!$C$24)*(1+3*ABS(MOD('VSWR Calculator'!$C$23/Calculator!$F$16/2,1)-0.5))))/'VSWR Calculator'!$C$25)-$C99)^2+(1500*ABS(SIN(2*PI()*MOD(Calculator!$B$30/Calculator!$F$16,1)))*IF(MOD(Calculator!$B$30/Calculator!$F$16,1)&lt;0.5,-1,1))^2)/SQRT(((50*POWER(80,POWER(COS(PI()*MOD(Calculator!$B$30/Calculator!$F$16,1)),2))+MIN(500,MAX(30,100*EXP(-0.3*'VSWR Calculator'!$C$24)*(1+3*ABS(MOD('VSWR Calculator'!$C$23/Calculator!$F$16/2,1)-0.5))))/'VSWR Calculator'!$C$25)+$C99)^2+(1500*ABS(SIN(2*PI()*MOD(Calculator!$B$30/Calculator!$F$16,1)))*IF(MOD(Calculator!$B$30/Calculator!$F$16,1)&lt;0.5,-1,1))^2))/(1-SQRT(((50*POWER(80,POWER(COS(PI()*MOD(Calculator!$B$30/Calculator!$F$16,1)),2))+MIN(500,MAX(30,100*EXP(-0.3*'VSWR Calculator'!$C$24)*(1+3*ABS(MOD('VSWR Calculator'!$C$23/Calculator!$F$16/2,1)-0.5))))/'VSWR Calculator'!$C$25)-$C99)^2+(1500*ABS(SIN(2*PI()*MOD(Calculator!$B$30/Calculator!$F$16,1)))*IF(MOD(Calculator!$B$30/Calculator!$F$16,1)&lt;0.5,-1,1))^2)/SQRT(((50*POWER(80,POWER(COS(PI()*MOD(Calculator!$B$30/Calculator!$F$16,1)),2))+MIN(500,MAX(30,100*EXP(-0.3*'VSWR Calculator'!$C$24)*(1+3*ABS(MOD('VSWR Calculator'!$C$23/Calculator!$F$16/2,1)-0.5))))/'VSWR Calculator'!$C$25)+$C99)^2+(1500*ABS(SIN(2*PI()*MOD(Calculator!$B$30/Calculator!$F$16,1)))*IF(MOD(Calculator!$B$30/Calculator!$F$16,1)&lt;0.5,-1,1))^2)),2))</f>
        <v>—</v>
      </c>
      <c r="CD99" s="253" t="n">
        <f aca="false">IF(OR(Calculator!$E$17&lt;&gt;"YES",Calculator!$B$30&lt;Calculator!$G$17),"—",ROUND((1+SQRT(((50*POWER(80,POWER(COS(PI()*MOD(Calculator!$B$30/Calculator!$F$17,1)),2))+MIN(500,MAX(30,100*EXP(-0.3*'VSWR Calculator'!$C$24)*(1+3*ABS(MOD('VSWR Calculator'!$C$23/Calculator!$F$17/2,1)-0.5))))/'VSWR Calculator'!$C$25)-$C99)^2+(1500*ABS(SIN(2*PI()*MOD(Calculator!$B$30/Calculator!$F$17,1)))*IF(MOD(Calculator!$B$30/Calculator!$F$17,1)&lt;0.5,-1,1))^2)/SQRT(((50*POWER(80,POWER(COS(PI()*MOD(Calculator!$B$30/Calculator!$F$17,1)),2))+MIN(500,MAX(30,100*EXP(-0.3*'VSWR Calculator'!$C$24)*(1+3*ABS(MOD('VSWR Calculator'!$C$23/Calculator!$F$17/2,1)-0.5))))/'VSWR Calculator'!$C$25)+$C99)^2+(1500*ABS(SIN(2*PI()*MOD(Calculator!$B$30/Calculator!$F$17,1)))*IF(MOD(Calculator!$B$30/Calculator!$F$17,1)&lt;0.5,-1,1))^2))/(1-SQRT(((50*POWER(80,POWER(COS(PI()*MOD(Calculator!$B$30/Calculator!$F$17,1)),2))+MIN(500,MAX(30,100*EXP(-0.3*'VSWR Calculator'!$C$24)*(1+3*ABS(MOD('VSWR Calculator'!$C$23/Calculator!$F$17/2,1)-0.5))))/'VSWR Calculator'!$C$25)-$C99)^2+(1500*ABS(SIN(2*PI()*MOD(Calculator!$B$30/Calculator!$F$17,1)))*IF(MOD(Calculator!$B$30/Calculator!$F$17,1)&lt;0.5,-1,1))^2)/SQRT(((50*POWER(80,POWER(COS(PI()*MOD(Calculator!$B$30/Calculator!$F$17,1)),2))+MIN(500,MAX(30,100*EXP(-0.3*'VSWR Calculator'!$C$24)*(1+3*ABS(MOD('VSWR Calculator'!$C$23/Calculator!$F$17/2,1)-0.5))))/'VSWR Calculator'!$C$25)+$C99)^2+(1500*ABS(SIN(2*PI()*MOD(Calculator!$B$30/Calculator!$F$17,1)))*IF(MOD(Calculator!$B$30/Calculator!$F$17,1)&lt;0.5,-1,1))^2)),2))</f>
        <v>20.93</v>
      </c>
      <c r="CE99" s="253" t="str">
        <f aca="false">IF(OR(Calculator!$E$18&lt;&gt;"YES",Calculator!$B$30&lt;Calculator!$G$18),"—",ROUND((1+SQRT(((50*POWER(80,POWER(COS(PI()*MOD(Calculator!$B$30/Calculator!$F$18,1)),2))+MIN(500,MAX(30,100*EXP(-0.3*'VSWR Calculator'!$C$24)*(1+3*ABS(MOD('VSWR Calculator'!$C$23/Calculator!$F$18/2,1)-0.5))))/'VSWR Calculator'!$C$25)-$C99)^2+(1500*ABS(SIN(2*PI()*MOD(Calculator!$B$30/Calculator!$F$18,1)))*IF(MOD(Calculator!$B$30/Calculator!$F$18,1)&lt;0.5,-1,1))^2)/SQRT(((50*POWER(80,POWER(COS(PI()*MOD(Calculator!$B$30/Calculator!$F$18,1)),2))+MIN(500,MAX(30,100*EXP(-0.3*'VSWR Calculator'!$C$24)*(1+3*ABS(MOD('VSWR Calculator'!$C$23/Calculator!$F$18/2,1)-0.5))))/'VSWR Calculator'!$C$25)+$C99)^2+(1500*ABS(SIN(2*PI()*MOD(Calculator!$B$30/Calculator!$F$18,1)))*IF(MOD(Calculator!$B$30/Calculator!$F$18,1)&lt;0.5,-1,1))^2))/(1-SQRT(((50*POWER(80,POWER(COS(PI()*MOD(Calculator!$B$30/Calculator!$F$18,1)),2))+MIN(500,MAX(30,100*EXP(-0.3*'VSWR Calculator'!$C$24)*(1+3*ABS(MOD('VSWR Calculator'!$C$23/Calculator!$F$18/2,1)-0.5))))/'VSWR Calculator'!$C$25)-$C99)^2+(1500*ABS(SIN(2*PI()*MOD(Calculator!$B$30/Calculator!$F$18,1)))*IF(MOD(Calculator!$B$30/Calculator!$F$18,1)&lt;0.5,-1,1))^2)/SQRT(((50*POWER(80,POWER(COS(PI()*MOD(Calculator!$B$30/Calculator!$F$18,1)),2))+MIN(500,MAX(30,100*EXP(-0.3*'VSWR Calculator'!$C$24)*(1+3*ABS(MOD('VSWR Calculator'!$C$23/Calculator!$F$18/2,1)-0.5))))/'VSWR Calculator'!$C$25)+$C99)^2+(1500*ABS(SIN(2*PI()*MOD(Calculator!$B$30/Calculator!$F$18,1)))*IF(MOD(Calculator!$B$30/Calculator!$F$18,1)&lt;0.5,-1,1))^2)),2))</f>
        <v>—</v>
      </c>
      <c r="CF99" s="253" t="str">
        <f aca="false">IF(OR(Calculator!$E$19&lt;&gt;"YES",Calculator!$B$30&lt;Calculator!$G$19),"—",ROUND((1+SQRT(((50*POWER(80,POWER(COS(PI()*MOD(Calculator!$B$30/Calculator!$F$19,1)),2))+MIN(500,MAX(30,100*EXP(-0.3*'VSWR Calculator'!$C$24)*(1+3*ABS(MOD('VSWR Calculator'!$C$23/Calculator!$F$19/2,1)-0.5))))/'VSWR Calculator'!$C$25)-$C99)^2+(1500*ABS(SIN(2*PI()*MOD(Calculator!$B$30/Calculator!$F$19,1)))*IF(MOD(Calculator!$B$30/Calculator!$F$19,1)&lt;0.5,-1,1))^2)/SQRT(((50*POWER(80,POWER(COS(PI()*MOD(Calculator!$B$30/Calculator!$F$19,1)),2))+MIN(500,MAX(30,100*EXP(-0.3*'VSWR Calculator'!$C$24)*(1+3*ABS(MOD('VSWR Calculator'!$C$23/Calculator!$F$19/2,1)-0.5))))/'VSWR Calculator'!$C$25)+$C99)^2+(1500*ABS(SIN(2*PI()*MOD(Calculator!$B$30/Calculator!$F$19,1)))*IF(MOD(Calculator!$B$30/Calculator!$F$19,1)&lt;0.5,-1,1))^2))/(1-SQRT(((50*POWER(80,POWER(COS(PI()*MOD(Calculator!$B$30/Calculator!$F$19,1)),2))+MIN(500,MAX(30,100*EXP(-0.3*'VSWR Calculator'!$C$24)*(1+3*ABS(MOD('VSWR Calculator'!$C$23/Calculator!$F$19/2,1)-0.5))))/'VSWR Calculator'!$C$25)-$C99)^2+(1500*ABS(SIN(2*PI()*MOD(Calculator!$B$30/Calculator!$F$19,1)))*IF(MOD(Calculator!$B$30/Calculator!$F$19,1)&lt;0.5,-1,1))^2)/SQRT(((50*POWER(80,POWER(COS(PI()*MOD(Calculator!$B$30/Calculator!$F$19,1)),2))+MIN(500,MAX(30,100*EXP(-0.3*'VSWR Calculator'!$C$24)*(1+3*ABS(MOD('VSWR Calculator'!$C$23/Calculator!$F$19/2,1)-0.5))))/'VSWR Calculator'!$C$25)+$C99)^2+(1500*ABS(SIN(2*PI()*MOD(Calculator!$B$30/Calculator!$F$19,1)))*IF(MOD(Calculator!$B$30/Calculator!$F$19,1)&lt;0.5,-1,1))^2)),2))</f>
        <v>—</v>
      </c>
      <c r="CG99" s="253" t="str">
        <f aca="false">IF(OR(Calculator!$E$20&lt;&gt;"YES",Calculator!$B$30&lt;Calculator!$G$20),"—",ROUND((1+SQRT(((50*POWER(80,POWER(COS(PI()*MOD(Calculator!$B$30/Calculator!$F$20,1)),2))+MIN(500,MAX(30,100*EXP(-0.3*'VSWR Calculator'!$C$24)*(1+3*ABS(MOD('VSWR Calculator'!$C$23/Calculator!$F$20/2,1)-0.5))))/'VSWR Calculator'!$C$25)-$C99)^2+(1500*ABS(SIN(2*PI()*MOD(Calculator!$B$30/Calculator!$F$20,1)))*IF(MOD(Calculator!$B$30/Calculator!$F$20,1)&lt;0.5,-1,1))^2)/SQRT(((50*POWER(80,POWER(COS(PI()*MOD(Calculator!$B$30/Calculator!$F$20,1)),2))+MIN(500,MAX(30,100*EXP(-0.3*'VSWR Calculator'!$C$24)*(1+3*ABS(MOD('VSWR Calculator'!$C$23/Calculator!$F$20/2,1)-0.5))))/'VSWR Calculator'!$C$25)+$C99)^2+(1500*ABS(SIN(2*PI()*MOD(Calculator!$B$30/Calculator!$F$20,1)))*IF(MOD(Calculator!$B$30/Calculator!$F$20,1)&lt;0.5,-1,1))^2))/(1-SQRT(((50*POWER(80,POWER(COS(PI()*MOD(Calculator!$B$30/Calculator!$F$20,1)),2))+MIN(500,MAX(30,100*EXP(-0.3*'VSWR Calculator'!$C$24)*(1+3*ABS(MOD('VSWR Calculator'!$C$23/Calculator!$F$20/2,1)-0.5))))/'VSWR Calculator'!$C$25)-$C99)^2+(1500*ABS(SIN(2*PI()*MOD(Calculator!$B$30/Calculator!$F$20,1)))*IF(MOD(Calculator!$B$30/Calculator!$F$20,1)&lt;0.5,-1,1))^2)/SQRT(((50*POWER(80,POWER(COS(PI()*MOD(Calculator!$B$30/Calculator!$F$20,1)),2))+MIN(500,MAX(30,100*EXP(-0.3*'VSWR Calculator'!$C$24)*(1+3*ABS(MOD('VSWR Calculator'!$C$23/Calculator!$F$20/2,1)-0.5))))/'VSWR Calculator'!$C$25)+$C99)^2+(1500*ABS(SIN(2*PI()*MOD(Calculator!$B$30/Calculator!$F$20,1)))*IF(MOD(Calculator!$B$30/Calculator!$F$20,1)&lt;0.5,-1,1))^2)),2))</f>
        <v>—</v>
      </c>
      <c r="CH99" s="253" t="str">
        <f aca="false">IF(OR(Calculator!$E$21&lt;&gt;"YES",Calculator!$B$30&lt;Calculator!$G$21),"—",ROUND((1+SQRT(((50*POWER(80,POWER(COS(PI()*MOD(Calculator!$B$30/Calculator!$F$21,1)),2))+MIN(500,MAX(30,100*EXP(-0.3*'VSWR Calculator'!$C$24)*(1+3*ABS(MOD('VSWR Calculator'!$C$23/Calculator!$F$21/2,1)-0.5))))/'VSWR Calculator'!$C$25)-$C99)^2+(1500*ABS(SIN(2*PI()*MOD(Calculator!$B$30/Calculator!$F$21,1)))*IF(MOD(Calculator!$B$30/Calculator!$F$21,1)&lt;0.5,-1,1))^2)/SQRT(((50*POWER(80,POWER(COS(PI()*MOD(Calculator!$B$30/Calculator!$F$21,1)),2))+MIN(500,MAX(30,100*EXP(-0.3*'VSWR Calculator'!$C$24)*(1+3*ABS(MOD('VSWR Calculator'!$C$23/Calculator!$F$21/2,1)-0.5))))/'VSWR Calculator'!$C$25)+$C99)^2+(1500*ABS(SIN(2*PI()*MOD(Calculator!$B$30/Calculator!$F$21,1)))*IF(MOD(Calculator!$B$30/Calculator!$F$21,1)&lt;0.5,-1,1))^2))/(1-SQRT(((50*POWER(80,POWER(COS(PI()*MOD(Calculator!$B$30/Calculator!$F$21,1)),2))+MIN(500,MAX(30,100*EXP(-0.3*'VSWR Calculator'!$C$24)*(1+3*ABS(MOD('VSWR Calculator'!$C$23/Calculator!$F$21/2,1)-0.5))))/'VSWR Calculator'!$C$25)-$C99)^2+(1500*ABS(SIN(2*PI()*MOD(Calculator!$B$30/Calculator!$F$21,1)))*IF(MOD(Calculator!$B$30/Calculator!$F$21,1)&lt;0.5,-1,1))^2)/SQRT(((50*POWER(80,POWER(COS(PI()*MOD(Calculator!$B$30/Calculator!$F$21,1)),2))+MIN(500,MAX(30,100*EXP(-0.3*'VSWR Calculator'!$C$24)*(1+3*ABS(MOD('VSWR Calculator'!$C$23/Calculator!$F$21/2,1)-0.5))))/'VSWR Calculator'!$C$25)+$C99)^2+(1500*ABS(SIN(2*PI()*MOD(Calculator!$B$30/Calculator!$F$21,1)))*IF(MOD(Calculator!$B$30/Calculator!$F$21,1)&lt;0.5,-1,1))^2)),2))</f>
        <v>—</v>
      </c>
      <c r="CI99" s="253" t="str">
        <f aca="false">IF(OR(Calculator!$E$22&lt;&gt;"YES",Calculator!$B$30&lt;Calculator!$G$22),"—",ROUND((1+SQRT(((50*POWER(80,POWER(COS(PI()*MOD(Calculator!$B$30/Calculator!$F$22,1)),2))+MIN(500,MAX(30,100*EXP(-0.3*'VSWR Calculator'!$C$24)*(1+3*ABS(MOD('VSWR Calculator'!$C$23/Calculator!$F$22/2,1)-0.5))))/'VSWR Calculator'!$C$25)-$C99)^2+(1500*ABS(SIN(2*PI()*MOD(Calculator!$B$30/Calculator!$F$22,1)))*IF(MOD(Calculator!$B$30/Calculator!$F$22,1)&lt;0.5,-1,1))^2)/SQRT(((50*POWER(80,POWER(COS(PI()*MOD(Calculator!$B$30/Calculator!$F$22,1)),2))+MIN(500,MAX(30,100*EXP(-0.3*'VSWR Calculator'!$C$24)*(1+3*ABS(MOD('VSWR Calculator'!$C$23/Calculator!$F$22/2,1)-0.5))))/'VSWR Calculator'!$C$25)+$C99)^2+(1500*ABS(SIN(2*PI()*MOD(Calculator!$B$30/Calculator!$F$22,1)))*IF(MOD(Calculator!$B$30/Calculator!$F$22,1)&lt;0.5,-1,1))^2))/(1-SQRT(((50*POWER(80,POWER(COS(PI()*MOD(Calculator!$B$30/Calculator!$F$22,1)),2))+MIN(500,MAX(30,100*EXP(-0.3*'VSWR Calculator'!$C$24)*(1+3*ABS(MOD('VSWR Calculator'!$C$23/Calculator!$F$22/2,1)-0.5))))/'VSWR Calculator'!$C$25)-$C99)^2+(1500*ABS(SIN(2*PI()*MOD(Calculator!$B$30/Calculator!$F$22,1)))*IF(MOD(Calculator!$B$30/Calculator!$F$22,1)&lt;0.5,-1,1))^2)/SQRT(((50*POWER(80,POWER(COS(PI()*MOD(Calculator!$B$30/Calculator!$F$22,1)),2))+MIN(500,MAX(30,100*EXP(-0.3*'VSWR Calculator'!$C$24)*(1+3*ABS(MOD('VSWR Calculator'!$C$23/Calculator!$F$22/2,1)-0.5))))/'VSWR Calculator'!$C$25)+$C99)^2+(1500*ABS(SIN(2*PI()*MOD(Calculator!$B$30/Calculator!$F$22,1)))*IF(MOD(Calculator!$B$30/Calculator!$F$22,1)&lt;0.5,-1,1))^2)),2))</f>
        <v>—</v>
      </c>
      <c r="CJ99" s="253" t="n">
        <f aca="false">IFERROR(ROUND((IF(ISNUMBER(BY99),BY99,0)+IF(ISNUMBER(BZ99),BZ99,0)+IF(ISNUMBER(CA99),CA99,0)+IF(ISNUMBER(CB99),CB99,0)+IF(ISNUMBER(CC99),CC99,0)+IF(ISNUMBER(CD99),CD99,0)+IF(ISNUMBER(CE99),CE99,0)+IF(ISNUMBER(CF99),CF99,0)+IF(ISNUMBER(CG99),CG99,0)+IF(ISNUMBER(CH99),CH99,0)+IF(ISNUMBER(CI99),CI99,0))/(IF(ISNUMBER(BY99),1,0)+IF(ISNUMBER(BZ99),1,0)+IF(ISNUMBER(CA99),1,0)+IF(ISNUMBER(CB99),1,0)+IF(ISNUMBER(CC99),1,0)+IF(ISNUMBER(CD99),1,0)+IF(ISNUMBER(CE99),1,0)+IF(ISNUMBER(CF99),1,0)+IF(ISNUMBER(CG99),1,0)+IF(ISNUMBER(CH99),1,0)+IF(ISNUMBER(CI99),1,0)),4),"")</f>
        <v>19.985</v>
      </c>
      <c r="CK99" s="253" t="str">
        <f aca="false">IF(OR(Calculator!$E$12&lt;&gt;"YES",Calculator!$B$31&lt;Calculator!$G$12),"—",ROUND((1+SQRT(((50*POWER(80,POWER(COS(PI()*MOD(Calculator!$B$31/Calculator!$F$12,1)),2))+MIN(500,MAX(30,100*EXP(-0.3*'VSWR Calculator'!$C$24)*(1+3*ABS(MOD('VSWR Calculator'!$C$23/Calculator!$F$12/2,1)-0.5))))/'VSWR Calculator'!$C$25)-$C99)^2+(1500*ABS(SIN(2*PI()*MOD(Calculator!$B$31/Calculator!$F$12,1)))*IF(MOD(Calculator!$B$31/Calculator!$F$12,1)&lt;0.5,-1,1))^2)/SQRT(((50*POWER(80,POWER(COS(PI()*MOD(Calculator!$B$31/Calculator!$F$12,1)),2))+MIN(500,MAX(30,100*EXP(-0.3*'VSWR Calculator'!$C$24)*(1+3*ABS(MOD('VSWR Calculator'!$C$23/Calculator!$F$12/2,1)-0.5))))/'VSWR Calculator'!$C$25)+$C99)^2+(1500*ABS(SIN(2*PI()*MOD(Calculator!$B$31/Calculator!$F$12,1)))*IF(MOD(Calculator!$B$31/Calculator!$F$12,1)&lt;0.5,-1,1))^2))/(1-SQRT(((50*POWER(80,POWER(COS(PI()*MOD(Calculator!$B$31/Calculator!$F$12,1)),2))+MIN(500,MAX(30,100*EXP(-0.3*'VSWR Calculator'!$C$24)*(1+3*ABS(MOD('VSWR Calculator'!$C$23/Calculator!$F$12/2,1)-0.5))))/'VSWR Calculator'!$C$25)-$C99)^2+(1500*ABS(SIN(2*PI()*MOD(Calculator!$B$31/Calculator!$F$12,1)))*IF(MOD(Calculator!$B$31/Calculator!$F$12,1)&lt;0.5,-1,1))^2)/SQRT(((50*POWER(80,POWER(COS(PI()*MOD(Calculator!$B$31/Calculator!$F$12,1)),2))+MIN(500,MAX(30,100*EXP(-0.3*'VSWR Calculator'!$C$24)*(1+3*ABS(MOD('VSWR Calculator'!$C$23/Calculator!$F$12/2,1)-0.5))))/'VSWR Calculator'!$C$25)+$C99)^2+(1500*ABS(SIN(2*PI()*MOD(Calculator!$B$31/Calculator!$F$12,1)))*IF(MOD(Calculator!$B$31/Calculator!$F$12,1)&lt;0.5,-1,1))^2)),2))</f>
        <v>—</v>
      </c>
      <c r="CL99" s="253" t="str">
        <f aca="false">IF(OR(Calculator!$E$13&lt;&gt;"YES",Calculator!$B$31&lt;Calculator!$G$13),"—",ROUND((1+SQRT(((50*POWER(80,POWER(COS(PI()*MOD(Calculator!$B$31/Calculator!$F$13,1)),2))+MIN(500,MAX(30,100*EXP(-0.3*'VSWR Calculator'!$C$24)*(1+3*ABS(MOD('VSWR Calculator'!$C$23/Calculator!$F$13/2,1)-0.5))))/'VSWR Calculator'!$C$25)-$C99)^2+(1500*ABS(SIN(2*PI()*MOD(Calculator!$B$31/Calculator!$F$13,1)))*IF(MOD(Calculator!$B$31/Calculator!$F$13,1)&lt;0.5,-1,1))^2)/SQRT(((50*POWER(80,POWER(COS(PI()*MOD(Calculator!$B$31/Calculator!$F$13,1)),2))+MIN(500,MAX(30,100*EXP(-0.3*'VSWR Calculator'!$C$24)*(1+3*ABS(MOD('VSWR Calculator'!$C$23/Calculator!$F$13/2,1)-0.5))))/'VSWR Calculator'!$C$25)+$C99)^2+(1500*ABS(SIN(2*PI()*MOD(Calculator!$B$31/Calculator!$F$13,1)))*IF(MOD(Calculator!$B$31/Calculator!$F$13,1)&lt;0.5,-1,1))^2))/(1-SQRT(((50*POWER(80,POWER(COS(PI()*MOD(Calculator!$B$31/Calculator!$F$13,1)),2))+MIN(500,MAX(30,100*EXP(-0.3*'VSWR Calculator'!$C$24)*(1+3*ABS(MOD('VSWR Calculator'!$C$23/Calculator!$F$13/2,1)-0.5))))/'VSWR Calculator'!$C$25)-$C99)^2+(1500*ABS(SIN(2*PI()*MOD(Calculator!$B$31/Calculator!$F$13,1)))*IF(MOD(Calculator!$B$31/Calculator!$F$13,1)&lt;0.5,-1,1))^2)/SQRT(((50*POWER(80,POWER(COS(PI()*MOD(Calculator!$B$31/Calculator!$F$13,1)),2))+MIN(500,MAX(30,100*EXP(-0.3*'VSWR Calculator'!$C$24)*(1+3*ABS(MOD('VSWR Calculator'!$C$23/Calculator!$F$13/2,1)-0.5))))/'VSWR Calculator'!$C$25)+$C99)^2+(1500*ABS(SIN(2*PI()*MOD(Calculator!$B$31/Calculator!$F$13,1)))*IF(MOD(Calculator!$B$31/Calculator!$F$13,1)&lt;0.5,-1,1))^2)),2))</f>
        <v>—</v>
      </c>
      <c r="CM99" s="253" t="str">
        <f aca="false">IF(OR(Calculator!$E$14&lt;&gt;"YES",Calculator!$B$31&lt;Calculator!$G$14),"—",ROUND((1+SQRT(((50*POWER(80,POWER(COS(PI()*MOD(Calculator!$B$31/Calculator!$F$14,1)),2))+MIN(500,MAX(30,100*EXP(-0.3*'VSWR Calculator'!$C$24)*(1+3*ABS(MOD('VSWR Calculator'!$C$23/Calculator!$F$14/2,1)-0.5))))/'VSWR Calculator'!$C$25)-$C99)^2+(1500*ABS(SIN(2*PI()*MOD(Calculator!$B$31/Calculator!$F$14,1)))*IF(MOD(Calculator!$B$31/Calculator!$F$14,1)&lt;0.5,-1,1))^2)/SQRT(((50*POWER(80,POWER(COS(PI()*MOD(Calculator!$B$31/Calculator!$F$14,1)),2))+MIN(500,MAX(30,100*EXP(-0.3*'VSWR Calculator'!$C$24)*(1+3*ABS(MOD('VSWR Calculator'!$C$23/Calculator!$F$14/2,1)-0.5))))/'VSWR Calculator'!$C$25)+$C99)^2+(1500*ABS(SIN(2*PI()*MOD(Calculator!$B$31/Calculator!$F$14,1)))*IF(MOD(Calculator!$B$31/Calculator!$F$14,1)&lt;0.5,-1,1))^2))/(1-SQRT(((50*POWER(80,POWER(COS(PI()*MOD(Calculator!$B$31/Calculator!$F$14,1)),2))+MIN(500,MAX(30,100*EXP(-0.3*'VSWR Calculator'!$C$24)*(1+3*ABS(MOD('VSWR Calculator'!$C$23/Calculator!$F$14/2,1)-0.5))))/'VSWR Calculator'!$C$25)-$C99)^2+(1500*ABS(SIN(2*PI()*MOD(Calculator!$B$31/Calculator!$F$14,1)))*IF(MOD(Calculator!$B$31/Calculator!$F$14,1)&lt;0.5,-1,1))^2)/SQRT(((50*POWER(80,POWER(COS(PI()*MOD(Calculator!$B$31/Calculator!$F$14,1)),2))+MIN(500,MAX(30,100*EXP(-0.3*'VSWR Calculator'!$C$24)*(1+3*ABS(MOD('VSWR Calculator'!$C$23/Calculator!$F$14/2,1)-0.5))))/'VSWR Calculator'!$C$25)+$C99)^2+(1500*ABS(SIN(2*PI()*MOD(Calculator!$B$31/Calculator!$F$14,1)))*IF(MOD(Calculator!$B$31/Calculator!$F$14,1)&lt;0.5,-1,1))^2)),2))</f>
        <v>—</v>
      </c>
      <c r="CN99" s="253" t="n">
        <f aca="false">IF(OR(Calculator!$E$15&lt;&gt;"YES",Calculator!$B$31&lt;Calculator!$G$15),"—",ROUND((1+SQRT(((50*POWER(80,POWER(COS(PI()*MOD(Calculator!$B$31/Calculator!$F$15,1)),2))+MIN(500,MAX(30,100*EXP(-0.3*'VSWR Calculator'!$C$24)*(1+3*ABS(MOD('VSWR Calculator'!$C$23/Calculator!$F$15/2,1)-0.5))))/'VSWR Calculator'!$C$25)-$C99)^2+(1500*ABS(SIN(2*PI()*MOD(Calculator!$B$31/Calculator!$F$15,1)))*IF(MOD(Calculator!$B$31/Calculator!$F$15,1)&lt;0.5,-1,1))^2)/SQRT(((50*POWER(80,POWER(COS(PI()*MOD(Calculator!$B$31/Calculator!$F$15,1)),2))+MIN(500,MAX(30,100*EXP(-0.3*'VSWR Calculator'!$C$24)*(1+3*ABS(MOD('VSWR Calculator'!$C$23/Calculator!$F$15/2,1)-0.5))))/'VSWR Calculator'!$C$25)+$C99)^2+(1500*ABS(SIN(2*PI()*MOD(Calculator!$B$31/Calculator!$F$15,1)))*IF(MOD(Calculator!$B$31/Calculator!$F$15,1)&lt;0.5,-1,1))^2))/(1-SQRT(((50*POWER(80,POWER(COS(PI()*MOD(Calculator!$B$31/Calculator!$F$15,1)),2))+MIN(500,MAX(30,100*EXP(-0.3*'VSWR Calculator'!$C$24)*(1+3*ABS(MOD('VSWR Calculator'!$C$23/Calculator!$F$15/2,1)-0.5))))/'VSWR Calculator'!$C$25)-$C99)^2+(1500*ABS(SIN(2*PI()*MOD(Calculator!$B$31/Calculator!$F$15,1)))*IF(MOD(Calculator!$B$31/Calculator!$F$15,1)&lt;0.5,-1,1))^2)/SQRT(((50*POWER(80,POWER(COS(PI()*MOD(Calculator!$B$31/Calculator!$F$15,1)),2))+MIN(500,MAX(30,100*EXP(-0.3*'VSWR Calculator'!$C$24)*(1+3*ABS(MOD('VSWR Calculator'!$C$23/Calculator!$F$15/2,1)-0.5))))/'VSWR Calculator'!$C$25)+$C99)^2+(1500*ABS(SIN(2*PI()*MOD(Calculator!$B$31/Calculator!$F$15,1)))*IF(MOD(Calculator!$B$31/Calculator!$F$15,1)&lt;0.5,-1,1))^2)),2))</f>
        <v>20.73</v>
      </c>
      <c r="CO99" s="253" t="str">
        <f aca="false">IF(OR(Calculator!$E$16&lt;&gt;"YES",Calculator!$B$31&lt;Calculator!$G$16),"—",ROUND((1+SQRT(((50*POWER(80,POWER(COS(PI()*MOD(Calculator!$B$31/Calculator!$F$16,1)),2))+MIN(500,MAX(30,100*EXP(-0.3*'VSWR Calculator'!$C$24)*(1+3*ABS(MOD('VSWR Calculator'!$C$23/Calculator!$F$16/2,1)-0.5))))/'VSWR Calculator'!$C$25)-$C99)^2+(1500*ABS(SIN(2*PI()*MOD(Calculator!$B$31/Calculator!$F$16,1)))*IF(MOD(Calculator!$B$31/Calculator!$F$16,1)&lt;0.5,-1,1))^2)/SQRT(((50*POWER(80,POWER(COS(PI()*MOD(Calculator!$B$31/Calculator!$F$16,1)),2))+MIN(500,MAX(30,100*EXP(-0.3*'VSWR Calculator'!$C$24)*(1+3*ABS(MOD('VSWR Calculator'!$C$23/Calculator!$F$16/2,1)-0.5))))/'VSWR Calculator'!$C$25)+$C99)^2+(1500*ABS(SIN(2*PI()*MOD(Calculator!$B$31/Calculator!$F$16,1)))*IF(MOD(Calculator!$B$31/Calculator!$F$16,1)&lt;0.5,-1,1))^2))/(1-SQRT(((50*POWER(80,POWER(COS(PI()*MOD(Calculator!$B$31/Calculator!$F$16,1)),2))+MIN(500,MAX(30,100*EXP(-0.3*'VSWR Calculator'!$C$24)*(1+3*ABS(MOD('VSWR Calculator'!$C$23/Calculator!$F$16/2,1)-0.5))))/'VSWR Calculator'!$C$25)-$C99)^2+(1500*ABS(SIN(2*PI()*MOD(Calculator!$B$31/Calculator!$F$16,1)))*IF(MOD(Calculator!$B$31/Calculator!$F$16,1)&lt;0.5,-1,1))^2)/SQRT(((50*POWER(80,POWER(COS(PI()*MOD(Calculator!$B$31/Calculator!$F$16,1)),2))+MIN(500,MAX(30,100*EXP(-0.3*'VSWR Calculator'!$C$24)*(1+3*ABS(MOD('VSWR Calculator'!$C$23/Calculator!$F$16/2,1)-0.5))))/'VSWR Calculator'!$C$25)+$C99)^2+(1500*ABS(SIN(2*PI()*MOD(Calculator!$B$31/Calculator!$F$16,1)))*IF(MOD(Calculator!$B$31/Calculator!$F$16,1)&lt;0.5,-1,1))^2)),2))</f>
        <v>—</v>
      </c>
      <c r="CP99" s="253" t="n">
        <f aca="false">IF(OR(Calculator!$E$17&lt;&gt;"YES",Calculator!$B$31&lt;Calculator!$G$17),"—",ROUND((1+SQRT(((50*POWER(80,POWER(COS(PI()*MOD(Calculator!$B$31/Calculator!$F$17,1)),2))+MIN(500,MAX(30,100*EXP(-0.3*'VSWR Calculator'!$C$24)*(1+3*ABS(MOD('VSWR Calculator'!$C$23/Calculator!$F$17/2,1)-0.5))))/'VSWR Calculator'!$C$25)-$C99)^2+(1500*ABS(SIN(2*PI()*MOD(Calculator!$B$31/Calculator!$F$17,1)))*IF(MOD(Calculator!$B$31/Calculator!$F$17,1)&lt;0.5,-1,1))^2)/SQRT(((50*POWER(80,POWER(COS(PI()*MOD(Calculator!$B$31/Calculator!$F$17,1)),2))+MIN(500,MAX(30,100*EXP(-0.3*'VSWR Calculator'!$C$24)*(1+3*ABS(MOD('VSWR Calculator'!$C$23/Calculator!$F$17/2,1)-0.5))))/'VSWR Calculator'!$C$25)+$C99)^2+(1500*ABS(SIN(2*PI()*MOD(Calculator!$B$31/Calculator!$F$17,1)))*IF(MOD(Calculator!$B$31/Calculator!$F$17,1)&lt;0.5,-1,1))^2))/(1-SQRT(((50*POWER(80,POWER(COS(PI()*MOD(Calculator!$B$31/Calculator!$F$17,1)),2))+MIN(500,MAX(30,100*EXP(-0.3*'VSWR Calculator'!$C$24)*(1+3*ABS(MOD('VSWR Calculator'!$C$23/Calculator!$F$17/2,1)-0.5))))/'VSWR Calculator'!$C$25)-$C99)^2+(1500*ABS(SIN(2*PI()*MOD(Calculator!$B$31/Calculator!$F$17,1)))*IF(MOD(Calculator!$B$31/Calculator!$F$17,1)&lt;0.5,-1,1))^2)/SQRT(((50*POWER(80,POWER(COS(PI()*MOD(Calculator!$B$31/Calculator!$F$17,1)),2))+MIN(500,MAX(30,100*EXP(-0.3*'VSWR Calculator'!$C$24)*(1+3*ABS(MOD('VSWR Calculator'!$C$23/Calculator!$F$17/2,1)-0.5))))/'VSWR Calculator'!$C$25)+$C99)^2+(1500*ABS(SIN(2*PI()*MOD(Calculator!$B$31/Calculator!$F$17,1)))*IF(MOD(Calculator!$B$31/Calculator!$F$17,1)&lt;0.5,-1,1))^2)),2))</f>
        <v>17.3</v>
      </c>
      <c r="CQ99" s="253" t="str">
        <f aca="false">IF(OR(Calculator!$E$18&lt;&gt;"YES",Calculator!$B$31&lt;Calculator!$G$18),"—",ROUND((1+SQRT(((50*POWER(80,POWER(COS(PI()*MOD(Calculator!$B$31/Calculator!$F$18,1)),2))+MIN(500,MAX(30,100*EXP(-0.3*'VSWR Calculator'!$C$24)*(1+3*ABS(MOD('VSWR Calculator'!$C$23/Calculator!$F$18/2,1)-0.5))))/'VSWR Calculator'!$C$25)-$C99)^2+(1500*ABS(SIN(2*PI()*MOD(Calculator!$B$31/Calculator!$F$18,1)))*IF(MOD(Calculator!$B$31/Calculator!$F$18,1)&lt;0.5,-1,1))^2)/SQRT(((50*POWER(80,POWER(COS(PI()*MOD(Calculator!$B$31/Calculator!$F$18,1)),2))+MIN(500,MAX(30,100*EXP(-0.3*'VSWR Calculator'!$C$24)*(1+3*ABS(MOD('VSWR Calculator'!$C$23/Calculator!$F$18/2,1)-0.5))))/'VSWR Calculator'!$C$25)+$C99)^2+(1500*ABS(SIN(2*PI()*MOD(Calculator!$B$31/Calculator!$F$18,1)))*IF(MOD(Calculator!$B$31/Calculator!$F$18,1)&lt;0.5,-1,1))^2))/(1-SQRT(((50*POWER(80,POWER(COS(PI()*MOD(Calculator!$B$31/Calculator!$F$18,1)),2))+MIN(500,MAX(30,100*EXP(-0.3*'VSWR Calculator'!$C$24)*(1+3*ABS(MOD('VSWR Calculator'!$C$23/Calculator!$F$18/2,1)-0.5))))/'VSWR Calculator'!$C$25)-$C99)^2+(1500*ABS(SIN(2*PI()*MOD(Calculator!$B$31/Calculator!$F$18,1)))*IF(MOD(Calculator!$B$31/Calculator!$F$18,1)&lt;0.5,-1,1))^2)/SQRT(((50*POWER(80,POWER(COS(PI()*MOD(Calculator!$B$31/Calculator!$F$18,1)),2))+MIN(500,MAX(30,100*EXP(-0.3*'VSWR Calculator'!$C$24)*(1+3*ABS(MOD('VSWR Calculator'!$C$23/Calculator!$F$18/2,1)-0.5))))/'VSWR Calculator'!$C$25)+$C99)^2+(1500*ABS(SIN(2*PI()*MOD(Calculator!$B$31/Calculator!$F$18,1)))*IF(MOD(Calculator!$B$31/Calculator!$F$18,1)&lt;0.5,-1,1))^2)),2))</f>
        <v>—</v>
      </c>
      <c r="CR99" s="253" t="str">
        <f aca="false">IF(OR(Calculator!$E$19&lt;&gt;"YES",Calculator!$B$31&lt;Calculator!$G$19),"—",ROUND((1+SQRT(((50*POWER(80,POWER(COS(PI()*MOD(Calculator!$B$31/Calculator!$F$19,1)),2))+MIN(500,MAX(30,100*EXP(-0.3*'VSWR Calculator'!$C$24)*(1+3*ABS(MOD('VSWR Calculator'!$C$23/Calculator!$F$19/2,1)-0.5))))/'VSWR Calculator'!$C$25)-$C99)^2+(1500*ABS(SIN(2*PI()*MOD(Calculator!$B$31/Calculator!$F$19,1)))*IF(MOD(Calculator!$B$31/Calculator!$F$19,1)&lt;0.5,-1,1))^2)/SQRT(((50*POWER(80,POWER(COS(PI()*MOD(Calculator!$B$31/Calculator!$F$19,1)),2))+MIN(500,MAX(30,100*EXP(-0.3*'VSWR Calculator'!$C$24)*(1+3*ABS(MOD('VSWR Calculator'!$C$23/Calculator!$F$19/2,1)-0.5))))/'VSWR Calculator'!$C$25)+$C99)^2+(1500*ABS(SIN(2*PI()*MOD(Calculator!$B$31/Calculator!$F$19,1)))*IF(MOD(Calculator!$B$31/Calculator!$F$19,1)&lt;0.5,-1,1))^2))/(1-SQRT(((50*POWER(80,POWER(COS(PI()*MOD(Calculator!$B$31/Calculator!$F$19,1)),2))+MIN(500,MAX(30,100*EXP(-0.3*'VSWR Calculator'!$C$24)*(1+3*ABS(MOD('VSWR Calculator'!$C$23/Calculator!$F$19/2,1)-0.5))))/'VSWR Calculator'!$C$25)-$C99)^2+(1500*ABS(SIN(2*PI()*MOD(Calculator!$B$31/Calculator!$F$19,1)))*IF(MOD(Calculator!$B$31/Calculator!$F$19,1)&lt;0.5,-1,1))^2)/SQRT(((50*POWER(80,POWER(COS(PI()*MOD(Calculator!$B$31/Calculator!$F$19,1)),2))+MIN(500,MAX(30,100*EXP(-0.3*'VSWR Calculator'!$C$24)*(1+3*ABS(MOD('VSWR Calculator'!$C$23/Calculator!$F$19/2,1)-0.5))))/'VSWR Calculator'!$C$25)+$C99)^2+(1500*ABS(SIN(2*PI()*MOD(Calculator!$B$31/Calculator!$F$19,1)))*IF(MOD(Calculator!$B$31/Calculator!$F$19,1)&lt;0.5,-1,1))^2)),2))</f>
        <v>—</v>
      </c>
      <c r="CS99" s="253" t="str">
        <f aca="false">IF(OR(Calculator!$E$20&lt;&gt;"YES",Calculator!$B$31&lt;Calculator!$G$20),"—",ROUND((1+SQRT(((50*POWER(80,POWER(COS(PI()*MOD(Calculator!$B$31/Calculator!$F$20,1)),2))+MIN(500,MAX(30,100*EXP(-0.3*'VSWR Calculator'!$C$24)*(1+3*ABS(MOD('VSWR Calculator'!$C$23/Calculator!$F$20/2,1)-0.5))))/'VSWR Calculator'!$C$25)-$C99)^2+(1500*ABS(SIN(2*PI()*MOD(Calculator!$B$31/Calculator!$F$20,1)))*IF(MOD(Calculator!$B$31/Calculator!$F$20,1)&lt;0.5,-1,1))^2)/SQRT(((50*POWER(80,POWER(COS(PI()*MOD(Calculator!$B$31/Calculator!$F$20,1)),2))+MIN(500,MAX(30,100*EXP(-0.3*'VSWR Calculator'!$C$24)*(1+3*ABS(MOD('VSWR Calculator'!$C$23/Calculator!$F$20/2,1)-0.5))))/'VSWR Calculator'!$C$25)+$C99)^2+(1500*ABS(SIN(2*PI()*MOD(Calculator!$B$31/Calculator!$F$20,1)))*IF(MOD(Calculator!$B$31/Calculator!$F$20,1)&lt;0.5,-1,1))^2))/(1-SQRT(((50*POWER(80,POWER(COS(PI()*MOD(Calculator!$B$31/Calculator!$F$20,1)),2))+MIN(500,MAX(30,100*EXP(-0.3*'VSWR Calculator'!$C$24)*(1+3*ABS(MOD('VSWR Calculator'!$C$23/Calculator!$F$20/2,1)-0.5))))/'VSWR Calculator'!$C$25)-$C99)^2+(1500*ABS(SIN(2*PI()*MOD(Calculator!$B$31/Calculator!$F$20,1)))*IF(MOD(Calculator!$B$31/Calculator!$F$20,1)&lt;0.5,-1,1))^2)/SQRT(((50*POWER(80,POWER(COS(PI()*MOD(Calculator!$B$31/Calculator!$F$20,1)),2))+MIN(500,MAX(30,100*EXP(-0.3*'VSWR Calculator'!$C$24)*(1+3*ABS(MOD('VSWR Calculator'!$C$23/Calculator!$F$20/2,1)-0.5))))/'VSWR Calculator'!$C$25)+$C99)^2+(1500*ABS(SIN(2*PI()*MOD(Calculator!$B$31/Calculator!$F$20,1)))*IF(MOD(Calculator!$B$31/Calculator!$F$20,1)&lt;0.5,-1,1))^2)),2))</f>
        <v>—</v>
      </c>
      <c r="CT99" s="253" t="str">
        <f aca="false">IF(OR(Calculator!$E$21&lt;&gt;"YES",Calculator!$B$31&lt;Calculator!$G$21),"—",ROUND((1+SQRT(((50*POWER(80,POWER(COS(PI()*MOD(Calculator!$B$31/Calculator!$F$21,1)),2))+MIN(500,MAX(30,100*EXP(-0.3*'VSWR Calculator'!$C$24)*(1+3*ABS(MOD('VSWR Calculator'!$C$23/Calculator!$F$21/2,1)-0.5))))/'VSWR Calculator'!$C$25)-$C99)^2+(1500*ABS(SIN(2*PI()*MOD(Calculator!$B$31/Calculator!$F$21,1)))*IF(MOD(Calculator!$B$31/Calculator!$F$21,1)&lt;0.5,-1,1))^2)/SQRT(((50*POWER(80,POWER(COS(PI()*MOD(Calculator!$B$31/Calculator!$F$21,1)),2))+MIN(500,MAX(30,100*EXP(-0.3*'VSWR Calculator'!$C$24)*(1+3*ABS(MOD('VSWR Calculator'!$C$23/Calculator!$F$21/2,1)-0.5))))/'VSWR Calculator'!$C$25)+$C99)^2+(1500*ABS(SIN(2*PI()*MOD(Calculator!$B$31/Calculator!$F$21,1)))*IF(MOD(Calculator!$B$31/Calculator!$F$21,1)&lt;0.5,-1,1))^2))/(1-SQRT(((50*POWER(80,POWER(COS(PI()*MOD(Calculator!$B$31/Calculator!$F$21,1)),2))+MIN(500,MAX(30,100*EXP(-0.3*'VSWR Calculator'!$C$24)*(1+3*ABS(MOD('VSWR Calculator'!$C$23/Calculator!$F$21/2,1)-0.5))))/'VSWR Calculator'!$C$25)-$C99)^2+(1500*ABS(SIN(2*PI()*MOD(Calculator!$B$31/Calculator!$F$21,1)))*IF(MOD(Calculator!$B$31/Calculator!$F$21,1)&lt;0.5,-1,1))^2)/SQRT(((50*POWER(80,POWER(COS(PI()*MOD(Calculator!$B$31/Calculator!$F$21,1)),2))+MIN(500,MAX(30,100*EXP(-0.3*'VSWR Calculator'!$C$24)*(1+3*ABS(MOD('VSWR Calculator'!$C$23/Calculator!$F$21/2,1)-0.5))))/'VSWR Calculator'!$C$25)+$C99)^2+(1500*ABS(SIN(2*PI()*MOD(Calculator!$B$31/Calculator!$F$21,1)))*IF(MOD(Calculator!$B$31/Calculator!$F$21,1)&lt;0.5,-1,1))^2)),2))</f>
        <v>—</v>
      </c>
      <c r="CU99" s="253" t="str">
        <f aca="false">IF(OR(Calculator!$E$22&lt;&gt;"YES",Calculator!$B$31&lt;Calculator!$G$22),"—",ROUND((1+SQRT(((50*POWER(80,POWER(COS(PI()*MOD(Calculator!$B$31/Calculator!$F$22,1)),2))+MIN(500,MAX(30,100*EXP(-0.3*'VSWR Calculator'!$C$24)*(1+3*ABS(MOD('VSWR Calculator'!$C$23/Calculator!$F$22/2,1)-0.5))))/'VSWR Calculator'!$C$25)-$C99)^2+(1500*ABS(SIN(2*PI()*MOD(Calculator!$B$31/Calculator!$F$22,1)))*IF(MOD(Calculator!$B$31/Calculator!$F$22,1)&lt;0.5,-1,1))^2)/SQRT(((50*POWER(80,POWER(COS(PI()*MOD(Calculator!$B$31/Calculator!$F$22,1)),2))+MIN(500,MAX(30,100*EXP(-0.3*'VSWR Calculator'!$C$24)*(1+3*ABS(MOD('VSWR Calculator'!$C$23/Calculator!$F$22/2,1)-0.5))))/'VSWR Calculator'!$C$25)+$C99)^2+(1500*ABS(SIN(2*PI()*MOD(Calculator!$B$31/Calculator!$F$22,1)))*IF(MOD(Calculator!$B$31/Calculator!$F$22,1)&lt;0.5,-1,1))^2))/(1-SQRT(((50*POWER(80,POWER(COS(PI()*MOD(Calculator!$B$31/Calculator!$F$22,1)),2))+MIN(500,MAX(30,100*EXP(-0.3*'VSWR Calculator'!$C$24)*(1+3*ABS(MOD('VSWR Calculator'!$C$23/Calculator!$F$22/2,1)-0.5))))/'VSWR Calculator'!$C$25)-$C99)^2+(1500*ABS(SIN(2*PI()*MOD(Calculator!$B$31/Calculator!$F$22,1)))*IF(MOD(Calculator!$B$31/Calculator!$F$22,1)&lt;0.5,-1,1))^2)/SQRT(((50*POWER(80,POWER(COS(PI()*MOD(Calculator!$B$31/Calculator!$F$22,1)),2))+MIN(500,MAX(30,100*EXP(-0.3*'VSWR Calculator'!$C$24)*(1+3*ABS(MOD('VSWR Calculator'!$C$23/Calculator!$F$22/2,1)-0.5))))/'VSWR Calculator'!$C$25)+$C99)^2+(1500*ABS(SIN(2*PI()*MOD(Calculator!$B$31/Calculator!$F$22,1)))*IF(MOD(Calculator!$B$31/Calculator!$F$22,1)&lt;0.5,-1,1))^2)),2))</f>
        <v>—</v>
      </c>
      <c r="CV99" s="253" t="n">
        <f aca="false">IFERROR(ROUND((IF(ISNUMBER(CK99),CK99,0)+IF(ISNUMBER(CL99),CL99,0)+IF(ISNUMBER(CM99),CM99,0)+IF(ISNUMBER(CN99),CN99,0)+IF(ISNUMBER(CO99),CO99,0)+IF(ISNUMBER(CP99),CP99,0)+IF(ISNUMBER(CQ99),CQ99,0)+IF(ISNUMBER(CR99),CR99,0)+IF(ISNUMBER(CS99),CS99,0)+IF(ISNUMBER(CT99),CT99,0)+IF(ISNUMBER(CU99),CU99,0))/(IF(ISNUMBER(CK99),1,0)+IF(ISNUMBER(CL99),1,0)+IF(ISNUMBER(CM99),1,0)+IF(ISNUMBER(CN99),1,0)+IF(ISNUMBER(CO99),1,0)+IF(ISNUMBER(CP99),1,0)+IF(ISNUMBER(CQ99),1,0)+IF(ISNUMBER(CR99),1,0)+IF(ISNUMBER(CS99),1,0)+IF(ISNUMBER(CT99),1,0)+IF(ISNUMBER(CU99),1,0)),4),"")</f>
        <v>19.015</v>
      </c>
      <c r="CW99" s="253" t="str">
        <f aca="false">IF(OR(Calculator!$E$12&lt;&gt;"YES",Calculator!$B$32&lt;Calculator!$G$12),"—",ROUND((1+SQRT(((50*POWER(80,POWER(COS(PI()*MOD(Calculator!$B$32/Calculator!$F$12,1)),2))+MIN(500,MAX(30,100*EXP(-0.3*'VSWR Calculator'!$C$24)*(1+3*ABS(MOD('VSWR Calculator'!$C$23/Calculator!$F$12/2,1)-0.5))))/'VSWR Calculator'!$C$25)-$C99)^2+(1500*ABS(SIN(2*PI()*MOD(Calculator!$B$32/Calculator!$F$12,1)))*IF(MOD(Calculator!$B$32/Calculator!$F$12,1)&lt;0.5,-1,1))^2)/SQRT(((50*POWER(80,POWER(COS(PI()*MOD(Calculator!$B$32/Calculator!$F$12,1)),2))+MIN(500,MAX(30,100*EXP(-0.3*'VSWR Calculator'!$C$24)*(1+3*ABS(MOD('VSWR Calculator'!$C$23/Calculator!$F$12/2,1)-0.5))))/'VSWR Calculator'!$C$25)+$C99)^2+(1500*ABS(SIN(2*PI()*MOD(Calculator!$B$32/Calculator!$F$12,1)))*IF(MOD(Calculator!$B$32/Calculator!$F$12,1)&lt;0.5,-1,1))^2))/(1-SQRT(((50*POWER(80,POWER(COS(PI()*MOD(Calculator!$B$32/Calculator!$F$12,1)),2))+MIN(500,MAX(30,100*EXP(-0.3*'VSWR Calculator'!$C$24)*(1+3*ABS(MOD('VSWR Calculator'!$C$23/Calculator!$F$12/2,1)-0.5))))/'VSWR Calculator'!$C$25)-$C99)^2+(1500*ABS(SIN(2*PI()*MOD(Calculator!$B$32/Calculator!$F$12,1)))*IF(MOD(Calculator!$B$32/Calculator!$F$12,1)&lt;0.5,-1,1))^2)/SQRT(((50*POWER(80,POWER(COS(PI()*MOD(Calculator!$B$32/Calculator!$F$12,1)),2))+MIN(500,MAX(30,100*EXP(-0.3*'VSWR Calculator'!$C$24)*(1+3*ABS(MOD('VSWR Calculator'!$C$23/Calculator!$F$12/2,1)-0.5))))/'VSWR Calculator'!$C$25)+$C99)^2+(1500*ABS(SIN(2*PI()*MOD(Calculator!$B$32/Calculator!$F$12,1)))*IF(MOD(Calculator!$B$32/Calculator!$F$12,1)&lt;0.5,-1,1))^2)),2))</f>
        <v>—</v>
      </c>
      <c r="CX99" s="253" t="str">
        <f aca="false">IF(OR(Calculator!$E$13&lt;&gt;"YES",Calculator!$B$32&lt;Calculator!$G$13),"—",ROUND((1+SQRT(((50*POWER(80,POWER(COS(PI()*MOD(Calculator!$B$32/Calculator!$F$13,1)),2))+MIN(500,MAX(30,100*EXP(-0.3*'VSWR Calculator'!$C$24)*(1+3*ABS(MOD('VSWR Calculator'!$C$23/Calculator!$F$13/2,1)-0.5))))/'VSWR Calculator'!$C$25)-$C99)^2+(1500*ABS(SIN(2*PI()*MOD(Calculator!$B$32/Calculator!$F$13,1)))*IF(MOD(Calculator!$B$32/Calculator!$F$13,1)&lt;0.5,-1,1))^2)/SQRT(((50*POWER(80,POWER(COS(PI()*MOD(Calculator!$B$32/Calculator!$F$13,1)),2))+MIN(500,MAX(30,100*EXP(-0.3*'VSWR Calculator'!$C$24)*(1+3*ABS(MOD('VSWR Calculator'!$C$23/Calculator!$F$13/2,1)-0.5))))/'VSWR Calculator'!$C$25)+$C99)^2+(1500*ABS(SIN(2*PI()*MOD(Calculator!$B$32/Calculator!$F$13,1)))*IF(MOD(Calculator!$B$32/Calculator!$F$13,1)&lt;0.5,-1,1))^2))/(1-SQRT(((50*POWER(80,POWER(COS(PI()*MOD(Calculator!$B$32/Calculator!$F$13,1)),2))+MIN(500,MAX(30,100*EXP(-0.3*'VSWR Calculator'!$C$24)*(1+3*ABS(MOD('VSWR Calculator'!$C$23/Calculator!$F$13/2,1)-0.5))))/'VSWR Calculator'!$C$25)-$C99)^2+(1500*ABS(SIN(2*PI()*MOD(Calculator!$B$32/Calculator!$F$13,1)))*IF(MOD(Calculator!$B$32/Calculator!$F$13,1)&lt;0.5,-1,1))^2)/SQRT(((50*POWER(80,POWER(COS(PI()*MOD(Calculator!$B$32/Calculator!$F$13,1)),2))+MIN(500,MAX(30,100*EXP(-0.3*'VSWR Calculator'!$C$24)*(1+3*ABS(MOD('VSWR Calculator'!$C$23/Calculator!$F$13/2,1)-0.5))))/'VSWR Calculator'!$C$25)+$C99)^2+(1500*ABS(SIN(2*PI()*MOD(Calculator!$B$32/Calculator!$F$13,1)))*IF(MOD(Calculator!$B$32/Calculator!$F$13,1)&lt;0.5,-1,1))^2)),2))</f>
        <v>—</v>
      </c>
      <c r="CY99" s="253" t="str">
        <f aca="false">IF(OR(Calculator!$E$14&lt;&gt;"YES",Calculator!$B$32&lt;Calculator!$G$14),"—",ROUND((1+SQRT(((50*POWER(80,POWER(COS(PI()*MOD(Calculator!$B$32/Calculator!$F$14,1)),2))+MIN(500,MAX(30,100*EXP(-0.3*'VSWR Calculator'!$C$24)*(1+3*ABS(MOD('VSWR Calculator'!$C$23/Calculator!$F$14/2,1)-0.5))))/'VSWR Calculator'!$C$25)-$C99)^2+(1500*ABS(SIN(2*PI()*MOD(Calculator!$B$32/Calculator!$F$14,1)))*IF(MOD(Calculator!$B$32/Calculator!$F$14,1)&lt;0.5,-1,1))^2)/SQRT(((50*POWER(80,POWER(COS(PI()*MOD(Calculator!$B$32/Calculator!$F$14,1)),2))+MIN(500,MAX(30,100*EXP(-0.3*'VSWR Calculator'!$C$24)*(1+3*ABS(MOD('VSWR Calculator'!$C$23/Calculator!$F$14/2,1)-0.5))))/'VSWR Calculator'!$C$25)+$C99)^2+(1500*ABS(SIN(2*PI()*MOD(Calculator!$B$32/Calculator!$F$14,1)))*IF(MOD(Calculator!$B$32/Calculator!$F$14,1)&lt;0.5,-1,1))^2))/(1-SQRT(((50*POWER(80,POWER(COS(PI()*MOD(Calculator!$B$32/Calculator!$F$14,1)),2))+MIN(500,MAX(30,100*EXP(-0.3*'VSWR Calculator'!$C$24)*(1+3*ABS(MOD('VSWR Calculator'!$C$23/Calculator!$F$14/2,1)-0.5))))/'VSWR Calculator'!$C$25)-$C99)^2+(1500*ABS(SIN(2*PI()*MOD(Calculator!$B$32/Calculator!$F$14,1)))*IF(MOD(Calculator!$B$32/Calculator!$F$14,1)&lt;0.5,-1,1))^2)/SQRT(((50*POWER(80,POWER(COS(PI()*MOD(Calculator!$B$32/Calculator!$F$14,1)),2))+MIN(500,MAX(30,100*EXP(-0.3*'VSWR Calculator'!$C$24)*(1+3*ABS(MOD('VSWR Calculator'!$C$23/Calculator!$F$14/2,1)-0.5))))/'VSWR Calculator'!$C$25)+$C99)^2+(1500*ABS(SIN(2*PI()*MOD(Calculator!$B$32/Calculator!$F$14,1)))*IF(MOD(Calculator!$B$32/Calculator!$F$14,1)&lt;0.5,-1,1))^2)),2))</f>
        <v>—</v>
      </c>
      <c r="CZ99" s="253" t="n">
        <f aca="false">IF(OR(Calculator!$E$15&lt;&gt;"YES",Calculator!$B$32&lt;Calculator!$G$15),"—",ROUND((1+SQRT(((50*POWER(80,POWER(COS(PI()*MOD(Calculator!$B$32/Calculator!$F$15,1)),2))+MIN(500,MAX(30,100*EXP(-0.3*'VSWR Calculator'!$C$24)*(1+3*ABS(MOD('VSWR Calculator'!$C$23/Calculator!$F$15/2,1)-0.5))))/'VSWR Calculator'!$C$25)-$C99)^2+(1500*ABS(SIN(2*PI()*MOD(Calculator!$B$32/Calculator!$F$15,1)))*IF(MOD(Calculator!$B$32/Calculator!$F$15,1)&lt;0.5,-1,1))^2)/SQRT(((50*POWER(80,POWER(COS(PI()*MOD(Calculator!$B$32/Calculator!$F$15,1)),2))+MIN(500,MAX(30,100*EXP(-0.3*'VSWR Calculator'!$C$24)*(1+3*ABS(MOD('VSWR Calculator'!$C$23/Calculator!$F$15/2,1)-0.5))))/'VSWR Calculator'!$C$25)+$C99)^2+(1500*ABS(SIN(2*PI()*MOD(Calculator!$B$32/Calculator!$F$15,1)))*IF(MOD(Calculator!$B$32/Calculator!$F$15,1)&lt;0.5,-1,1))^2))/(1-SQRT(((50*POWER(80,POWER(COS(PI()*MOD(Calculator!$B$32/Calculator!$F$15,1)),2))+MIN(500,MAX(30,100*EXP(-0.3*'VSWR Calculator'!$C$24)*(1+3*ABS(MOD('VSWR Calculator'!$C$23/Calculator!$F$15/2,1)-0.5))))/'VSWR Calculator'!$C$25)-$C99)^2+(1500*ABS(SIN(2*PI()*MOD(Calculator!$B$32/Calculator!$F$15,1)))*IF(MOD(Calculator!$B$32/Calculator!$F$15,1)&lt;0.5,-1,1))^2)/SQRT(((50*POWER(80,POWER(COS(PI()*MOD(Calculator!$B$32/Calculator!$F$15,1)),2))+MIN(500,MAX(30,100*EXP(-0.3*'VSWR Calculator'!$C$24)*(1+3*ABS(MOD('VSWR Calculator'!$C$23/Calculator!$F$15/2,1)-0.5))))/'VSWR Calculator'!$C$25)+$C99)^2+(1500*ABS(SIN(2*PI()*MOD(Calculator!$B$32/Calculator!$F$15,1)))*IF(MOD(Calculator!$B$32/Calculator!$F$15,1)&lt;0.5,-1,1))^2)),2))</f>
        <v>2.89</v>
      </c>
      <c r="DA99" s="253" t="str">
        <f aca="false">IF(OR(Calculator!$E$16&lt;&gt;"YES",Calculator!$B$32&lt;Calculator!$G$16),"—",ROUND((1+SQRT(((50*POWER(80,POWER(COS(PI()*MOD(Calculator!$B$32/Calculator!$F$16,1)),2))+MIN(500,MAX(30,100*EXP(-0.3*'VSWR Calculator'!$C$24)*(1+3*ABS(MOD('VSWR Calculator'!$C$23/Calculator!$F$16/2,1)-0.5))))/'VSWR Calculator'!$C$25)-$C99)^2+(1500*ABS(SIN(2*PI()*MOD(Calculator!$B$32/Calculator!$F$16,1)))*IF(MOD(Calculator!$B$32/Calculator!$F$16,1)&lt;0.5,-1,1))^2)/SQRT(((50*POWER(80,POWER(COS(PI()*MOD(Calculator!$B$32/Calculator!$F$16,1)),2))+MIN(500,MAX(30,100*EXP(-0.3*'VSWR Calculator'!$C$24)*(1+3*ABS(MOD('VSWR Calculator'!$C$23/Calculator!$F$16/2,1)-0.5))))/'VSWR Calculator'!$C$25)+$C99)^2+(1500*ABS(SIN(2*PI()*MOD(Calculator!$B$32/Calculator!$F$16,1)))*IF(MOD(Calculator!$B$32/Calculator!$F$16,1)&lt;0.5,-1,1))^2))/(1-SQRT(((50*POWER(80,POWER(COS(PI()*MOD(Calculator!$B$32/Calculator!$F$16,1)),2))+MIN(500,MAX(30,100*EXP(-0.3*'VSWR Calculator'!$C$24)*(1+3*ABS(MOD('VSWR Calculator'!$C$23/Calculator!$F$16/2,1)-0.5))))/'VSWR Calculator'!$C$25)-$C99)^2+(1500*ABS(SIN(2*PI()*MOD(Calculator!$B$32/Calculator!$F$16,1)))*IF(MOD(Calculator!$B$32/Calculator!$F$16,1)&lt;0.5,-1,1))^2)/SQRT(((50*POWER(80,POWER(COS(PI()*MOD(Calculator!$B$32/Calculator!$F$16,1)),2))+MIN(500,MAX(30,100*EXP(-0.3*'VSWR Calculator'!$C$24)*(1+3*ABS(MOD('VSWR Calculator'!$C$23/Calculator!$F$16/2,1)-0.5))))/'VSWR Calculator'!$C$25)+$C99)^2+(1500*ABS(SIN(2*PI()*MOD(Calculator!$B$32/Calculator!$F$16,1)))*IF(MOD(Calculator!$B$32/Calculator!$F$16,1)&lt;0.5,-1,1))^2)),2))</f>
        <v>—</v>
      </c>
      <c r="DB99" s="253" t="n">
        <f aca="false">IF(OR(Calculator!$E$17&lt;&gt;"YES",Calculator!$B$32&lt;Calculator!$G$17),"—",ROUND((1+SQRT(((50*POWER(80,POWER(COS(PI()*MOD(Calculator!$B$32/Calculator!$F$17,1)),2))+MIN(500,MAX(30,100*EXP(-0.3*'VSWR Calculator'!$C$24)*(1+3*ABS(MOD('VSWR Calculator'!$C$23/Calculator!$F$17/2,1)-0.5))))/'VSWR Calculator'!$C$25)-$C99)^2+(1500*ABS(SIN(2*PI()*MOD(Calculator!$B$32/Calculator!$F$17,1)))*IF(MOD(Calculator!$B$32/Calculator!$F$17,1)&lt;0.5,-1,1))^2)/SQRT(((50*POWER(80,POWER(COS(PI()*MOD(Calculator!$B$32/Calculator!$F$17,1)),2))+MIN(500,MAX(30,100*EXP(-0.3*'VSWR Calculator'!$C$24)*(1+3*ABS(MOD('VSWR Calculator'!$C$23/Calculator!$F$17/2,1)-0.5))))/'VSWR Calculator'!$C$25)+$C99)^2+(1500*ABS(SIN(2*PI()*MOD(Calculator!$B$32/Calculator!$F$17,1)))*IF(MOD(Calculator!$B$32/Calculator!$F$17,1)&lt;0.5,-1,1))^2))/(1-SQRT(((50*POWER(80,POWER(COS(PI()*MOD(Calculator!$B$32/Calculator!$F$17,1)),2))+MIN(500,MAX(30,100*EXP(-0.3*'VSWR Calculator'!$C$24)*(1+3*ABS(MOD('VSWR Calculator'!$C$23/Calculator!$F$17/2,1)-0.5))))/'VSWR Calculator'!$C$25)-$C99)^2+(1500*ABS(SIN(2*PI()*MOD(Calculator!$B$32/Calculator!$F$17,1)))*IF(MOD(Calculator!$B$32/Calculator!$F$17,1)&lt;0.5,-1,1))^2)/SQRT(((50*POWER(80,POWER(COS(PI()*MOD(Calculator!$B$32/Calculator!$F$17,1)),2))+MIN(500,MAX(30,100*EXP(-0.3*'VSWR Calculator'!$C$24)*(1+3*ABS(MOD('VSWR Calculator'!$C$23/Calculator!$F$17/2,1)-0.5))))/'VSWR Calculator'!$C$25)+$C99)^2+(1500*ABS(SIN(2*PI()*MOD(Calculator!$B$32/Calculator!$F$17,1)))*IF(MOD(Calculator!$B$32/Calculator!$F$17,1)&lt;0.5,-1,1))^2)),2))</f>
        <v>18.14</v>
      </c>
      <c r="DC99" s="253" t="str">
        <f aca="false">IF(OR(Calculator!$E$18&lt;&gt;"YES",Calculator!$B$32&lt;Calculator!$G$18),"—",ROUND((1+SQRT(((50*POWER(80,POWER(COS(PI()*MOD(Calculator!$B$32/Calculator!$F$18,1)),2))+MIN(500,MAX(30,100*EXP(-0.3*'VSWR Calculator'!$C$24)*(1+3*ABS(MOD('VSWR Calculator'!$C$23/Calculator!$F$18/2,1)-0.5))))/'VSWR Calculator'!$C$25)-$C99)^2+(1500*ABS(SIN(2*PI()*MOD(Calculator!$B$32/Calculator!$F$18,1)))*IF(MOD(Calculator!$B$32/Calculator!$F$18,1)&lt;0.5,-1,1))^2)/SQRT(((50*POWER(80,POWER(COS(PI()*MOD(Calculator!$B$32/Calculator!$F$18,1)),2))+MIN(500,MAX(30,100*EXP(-0.3*'VSWR Calculator'!$C$24)*(1+3*ABS(MOD('VSWR Calculator'!$C$23/Calculator!$F$18/2,1)-0.5))))/'VSWR Calculator'!$C$25)+$C99)^2+(1500*ABS(SIN(2*PI()*MOD(Calculator!$B$32/Calculator!$F$18,1)))*IF(MOD(Calculator!$B$32/Calculator!$F$18,1)&lt;0.5,-1,1))^2))/(1-SQRT(((50*POWER(80,POWER(COS(PI()*MOD(Calculator!$B$32/Calculator!$F$18,1)),2))+MIN(500,MAX(30,100*EXP(-0.3*'VSWR Calculator'!$C$24)*(1+3*ABS(MOD('VSWR Calculator'!$C$23/Calculator!$F$18/2,1)-0.5))))/'VSWR Calculator'!$C$25)-$C99)^2+(1500*ABS(SIN(2*PI()*MOD(Calculator!$B$32/Calculator!$F$18,1)))*IF(MOD(Calculator!$B$32/Calculator!$F$18,1)&lt;0.5,-1,1))^2)/SQRT(((50*POWER(80,POWER(COS(PI()*MOD(Calculator!$B$32/Calculator!$F$18,1)),2))+MIN(500,MAX(30,100*EXP(-0.3*'VSWR Calculator'!$C$24)*(1+3*ABS(MOD('VSWR Calculator'!$C$23/Calculator!$F$18/2,1)-0.5))))/'VSWR Calculator'!$C$25)+$C99)^2+(1500*ABS(SIN(2*PI()*MOD(Calculator!$B$32/Calculator!$F$18,1)))*IF(MOD(Calculator!$B$32/Calculator!$F$18,1)&lt;0.5,-1,1))^2)),2))</f>
        <v>—</v>
      </c>
      <c r="DD99" s="253" t="str">
        <f aca="false">IF(OR(Calculator!$E$19&lt;&gt;"YES",Calculator!$B$32&lt;Calculator!$G$19),"—",ROUND((1+SQRT(((50*POWER(80,POWER(COS(PI()*MOD(Calculator!$B$32/Calculator!$F$19,1)),2))+MIN(500,MAX(30,100*EXP(-0.3*'VSWR Calculator'!$C$24)*(1+3*ABS(MOD('VSWR Calculator'!$C$23/Calculator!$F$19/2,1)-0.5))))/'VSWR Calculator'!$C$25)-$C99)^2+(1500*ABS(SIN(2*PI()*MOD(Calculator!$B$32/Calculator!$F$19,1)))*IF(MOD(Calculator!$B$32/Calculator!$F$19,1)&lt;0.5,-1,1))^2)/SQRT(((50*POWER(80,POWER(COS(PI()*MOD(Calculator!$B$32/Calculator!$F$19,1)),2))+MIN(500,MAX(30,100*EXP(-0.3*'VSWR Calculator'!$C$24)*(1+3*ABS(MOD('VSWR Calculator'!$C$23/Calculator!$F$19/2,1)-0.5))))/'VSWR Calculator'!$C$25)+$C99)^2+(1500*ABS(SIN(2*PI()*MOD(Calculator!$B$32/Calculator!$F$19,1)))*IF(MOD(Calculator!$B$32/Calculator!$F$19,1)&lt;0.5,-1,1))^2))/(1-SQRT(((50*POWER(80,POWER(COS(PI()*MOD(Calculator!$B$32/Calculator!$F$19,1)),2))+MIN(500,MAX(30,100*EXP(-0.3*'VSWR Calculator'!$C$24)*(1+3*ABS(MOD('VSWR Calculator'!$C$23/Calculator!$F$19/2,1)-0.5))))/'VSWR Calculator'!$C$25)-$C99)^2+(1500*ABS(SIN(2*PI()*MOD(Calculator!$B$32/Calculator!$F$19,1)))*IF(MOD(Calculator!$B$32/Calculator!$F$19,1)&lt;0.5,-1,1))^2)/SQRT(((50*POWER(80,POWER(COS(PI()*MOD(Calculator!$B$32/Calculator!$F$19,1)),2))+MIN(500,MAX(30,100*EXP(-0.3*'VSWR Calculator'!$C$24)*(1+3*ABS(MOD('VSWR Calculator'!$C$23/Calculator!$F$19/2,1)-0.5))))/'VSWR Calculator'!$C$25)+$C99)^2+(1500*ABS(SIN(2*PI()*MOD(Calculator!$B$32/Calculator!$F$19,1)))*IF(MOD(Calculator!$B$32/Calculator!$F$19,1)&lt;0.5,-1,1))^2)),2))</f>
        <v>—</v>
      </c>
      <c r="DE99" s="253" t="str">
        <f aca="false">IF(OR(Calculator!$E$20&lt;&gt;"YES",Calculator!$B$32&lt;Calculator!$G$20),"—",ROUND((1+SQRT(((50*POWER(80,POWER(COS(PI()*MOD(Calculator!$B$32/Calculator!$F$20,1)),2))+MIN(500,MAX(30,100*EXP(-0.3*'VSWR Calculator'!$C$24)*(1+3*ABS(MOD('VSWR Calculator'!$C$23/Calculator!$F$20/2,1)-0.5))))/'VSWR Calculator'!$C$25)-$C99)^2+(1500*ABS(SIN(2*PI()*MOD(Calculator!$B$32/Calculator!$F$20,1)))*IF(MOD(Calculator!$B$32/Calculator!$F$20,1)&lt;0.5,-1,1))^2)/SQRT(((50*POWER(80,POWER(COS(PI()*MOD(Calculator!$B$32/Calculator!$F$20,1)),2))+MIN(500,MAX(30,100*EXP(-0.3*'VSWR Calculator'!$C$24)*(1+3*ABS(MOD('VSWR Calculator'!$C$23/Calculator!$F$20/2,1)-0.5))))/'VSWR Calculator'!$C$25)+$C99)^2+(1500*ABS(SIN(2*PI()*MOD(Calculator!$B$32/Calculator!$F$20,1)))*IF(MOD(Calculator!$B$32/Calculator!$F$20,1)&lt;0.5,-1,1))^2))/(1-SQRT(((50*POWER(80,POWER(COS(PI()*MOD(Calculator!$B$32/Calculator!$F$20,1)),2))+MIN(500,MAX(30,100*EXP(-0.3*'VSWR Calculator'!$C$24)*(1+3*ABS(MOD('VSWR Calculator'!$C$23/Calculator!$F$20/2,1)-0.5))))/'VSWR Calculator'!$C$25)-$C99)^2+(1500*ABS(SIN(2*PI()*MOD(Calculator!$B$32/Calculator!$F$20,1)))*IF(MOD(Calculator!$B$32/Calculator!$F$20,1)&lt;0.5,-1,1))^2)/SQRT(((50*POWER(80,POWER(COS(PI()*MOD(Calculator!$B$32/Calculator!$F$20,1)),2))+MIN(500,MAX(30,100*EXP(-0.3*'VSWR Calculator'!$C$24)*(1+3*ABS(MOD('VSWR Calculator'!$C$23/Calculator!$F$20/2,1)-0.5))))/'VSWR Calculator'!$C$25)+$C99)^2+(1500*ABS(SIN(2*PI()*MOD(Calculator!$B$32/Calculator!$F$20,1)))*IF(MOD(Calculator!$B$32/Calculator!$F$20,1)&lt;0.5,-1,1))^2)),2))</f>
        <v>—</v>
      </c>
      <c r="DF99" s="253" t="str">
        <f aca="false">IF(OR(Calculator!$E$21&lt;&gt;"YES",Calculator!$B$32&lt;Calculator!$G$21),"—",ROUND((1+SQRT(((50*POWER(80,POWER(COS(PI()*MOD(Calculator!$B$32/Calculator!$F$21,1)),2))+MIN(500,MAX(30,100*EXP(-0.3*'VSWR Calculator'!$C$24)*(1+3*ABS(MOD('VSWR Calculator'!$C$23/Calculator!$F$21/2,1)-0.5))))/'VSWR Calculator'!$C$25)-$C99)^2+(1500*ABS(SIN(2*PI()*MOD(Calculator!$B$32/Calculator!$F$21,1)))*IF(MOD(Calculator!$B$32/Calculator!$F$21,1)&lt;0.5,-1,1))^2)/SQRT(((50*POWER(80,POWER(COS(PI()*MOD(Calculator!$B$32/Calculator!$F$21,1)),2))+MIN(500,MAX(30,100*EXP(-0.3*'VSWR Calculator'!$C$24)*(1+3*ABS(MOD('VSWR Calculator'!$C$23/Calculator!$F$21/2,1)-0.5))))/'VSWR Calculator'!$C$25)+$C99)^2+(1500*ABS(SIN(2*PI()*MOD(Calculator!$B$32/Calculator!$F$21,1)))*IF(MOD(Calculator!$B$32/Calculator!$F$21,1)&lt;0.5,-1,1))^2))/(1-SQRT(((50*POWER(80,POWER(COS(PI()*MOD(Calculator!$B$32/Calculator!$F$21,1)),2))+MIN(500,MAX(30,100*EXP(-0.3*'VSWR Calculator'!$C$24)*(1+3*ABS(MOD('VSWR Calculator'!$C$23/Calculator!$F$21/2,1)-0.5))))/'VSWR Calculator'!$C$25)-$C99)^2+(1500*ABS(SIN(2*PI()*MOD(Calculator!$B$32/Calculator!$F$21,1)))*IF(MOD(Calculator!$B$32/Calculator!$F$21,1)&lt;0.5,-1,1))^2)/SQRT(((50*POWER(80,POWER(COS(PI()*MOD(Calculator!$B$32/Calculator!$F$21,1)),2))+MIN(500,MAX(30,100*EXP(-0.3*'VSWR Calculator'!$C$24)*(1+3*ABS(MOD('VSWR Calculator'!$C$23/Calculator!$F$21/2,1)-0.5))))/'VSWR Calculator'!$C$25)+$C99)^2+(1500*ABS(SIN(2*PI()*MOD(Calculator!$B$32/Calculator!$F$21,1)))*IF(MOD(Calculator!$B$32/Calculator!$F$21,1)&lt;0.5,-1,1))^2)),2))</f>
        <v>—</v>
      </c>
      <c r="DG99" s="253" t="str">
        <f aca="false">IF(OR(Calculator!$E$22&lt;&gt;"YES",Calculator!$B$32&lt;Calculator!$G$22),"—",ROUND((1+SQRT(((50*POWER(80,POWER(COS(PI()*MOD(Calculator!$B$32/Calculator!$F$22,1)),2))+MIN(500,MAX(30,100*EXP(-0.3*'VSWR Calculator'!$C$24)*(1+3*ABS(MOD('VSWR Calculator'!$C$23/Calculator!$F$22/2,1)-0.5))))/'VSWR Calculator'!$C$25)-$C99)^2+(1500*ABS(SIN(2*PI()*MOD(Calculator!$B$32/Calculator!$F$22,1)))*IF(MOD(Calculator!$B$32/Calculator!$F$22,1)&lt;0.5,-1,1))^2)/SQRT(((50*POWER(80,POWER(COS(PI()*MOD(Calculator!$B$32/Calculator!$F$22,1)),2))+MIN(500,MAX(30,100*EXP(-0.3*'VSWR Calculator'!$C$24)*(1+3*ABS(MOD('VSWR Calculator'!$C$23/Calculator!$F$22/2,1)-0.5))))/'VSWR Calculator'!$C$25)+$C99)^2+(1500*ABS(SIN(2*PI()*MOD(Calculator!$B$32/Calculator!$F$22,1)))*IF(MOD(Calculator!$B$32/Calculator!$F$22,1)&lt;0.5,-1,1))^2))/(1-SQRT(((50*POWER(80,POWER(COS(PI()*MOD(Calculator!$B$32/Calculator!$F$22,1)),2))+MIN(500,MAX(30,100*EXP(-0.3*'VSWR Calculator'!$C$24)*(1+3*ABS(MOD('VSWR Calculator'!$C$23/Calculator!$F$22/2,1)-0.5))))/'VSWR Calculator'!$C$25)-$C99)^2+(1500*ABS(SIN(2*PI()*MOD(Calculator!$B$32/Calculator!$F$22,1)))*IF(MOD(Calculator!$B$32/Calculator!$F$22,1)&lt;0.5,-1,1))^2)/SQRT(((50*POWER(80,POWER(COS(PI()*MOD(Calculator!$B$32/Calculator!$F$22,1)),2))+MIN(500,MAX(30,100*EXP(-0.3*'VSWR Calculator'!$C$24)*(1+3*ABS(MOD('VSWR Calculator'!$C$23/Calculator!$F$22/2,1)-0.5))))/'VSWR Calculator'!$C$25)+$C99)^2+(1500*ABS(SIN(2*PI()*MOD(Calculator!$B$32/Calculator!$F$22,1)))*IF(MOD(Calculator!$B$32/Calculator!$F$22,1)&lt;0.5,-1,1))^2)),2))</f>
        <v>—</v>
      </c>
      <c r="DH99" s="253" t="n">
        <f aca="false">IFERROR(ROUND((IF(ISNUMBER(CW99),CW99,0)+IF(ISNUMBER(CX99),CX99,0)+IF(ISNUMBER(CY99),CY99,0)+IF(ISNUMBER(CZ99),CZ99,0)+IF(ISNUMBER(DA99),DA99,0)+IF(ISNUMBER(DB99),DB99,0)+IF(ISNUMBER(DC99),DC99,0)+IF(ISNUMBER(DD99),DD99,0)+IF(ISNUMBER(DE99),DE99,0)+IF(ISNUMBER(DF99),DF99,0)+IF(ISNUMBER(DG99),DG99,0))/(IF(ISNUMBER(CW99),1,0)+IF(ISNUMBER(CX99),1,0)+IF(ISNUMBER(CY99),1,0)+IF(ISNUMBER(CZ99),1,0)+IF(ISNUMBER(DA99),1,0)+IF(ISNUMBER(DB99),1,0)+IF(ISNUMBER(DC99),1,0)+IF(ISNUMBER(DD99),1,0)+IF(ISNUMBER(DE99),1,0)+IF(ISNUMBER(DF99),1,0)+IF(ISNUMBER(DG99),1,0)),4),"")</f>
        <v>10.515</v>
      </c>
      <c r="DI99" s="253" t="str">
        <f aca="false">IF(OR(Calculator!$E$12&lt;&gt;"YES",Calculator!$B$33&lt;Calculator!$G$12),"—",ROUND((1+SQRT(((50*POWER(80,POWER(COS(PI()*MOD(Calculator!$B$33/Calculator!$F$12,1)),2))+MIN(500,MAX(30,100*EXP(-0.3*'VSWR Calculator'!$C$24)*(1+3*ABS(MOD('VSWR Calculator'!$C$23/Calculator!$F$12/2,1)-0.5))))/'VSWR Calculator'!$C$25)-$C99)^2+(1500*ABS(SIN(2*PI()*MOD(Calculator!$B$33/Calculator!$F$12,1)))*IF(MOD(Calculator!$B$33/Calculator!$F$12,1)&lt;0.5,-1,1))^2)/SQRT(((50*POWER(80,POWER(COS(PI()*MOD(Calculator!$B$33/Calculator!$F$12,1)),2))+MIN(500,MAX(30,100*EXP(-0.3*'VSWR Calculator'!$C$24)*(1+3*ABS(MOD('VSWR Calculator'!$C$23/Calculator!$F$12/2,1)-0.5))))/'VSWR Calculator'!$C$25)+$C99)^2+(1500*ABS(SIN(2*PI()*MOD(Calculator!$B$33/Calculator!$F$12,1)))*IF(MOD(Calculator!$B$33/Calculator!$F$12,1)&lt;0.5,-1,1))^2))/(1-SQRT(((50*POWER(80,POWER(COS(PI()*MOD(Calculator!$B$33/Calculator!$F$12,1)),2))+MIN(500,MAX(30,100*EXP(-0.3*'VSWR Calculator'!$C$24)*(1+3*ABS(MOD('VSWR Calculator'!$C$23/Calculator!$F$12/2,1)-0.5))))/'VSWR Calculator'!$C$25)-$C99)^2+(1500*ABS(SIN(2*PI()*MOD(Calculator!$B$33/Calculator!$F$12,1)))*IF(MOD(Calculator!$B$33/Calculator!$F$12,1)&lt;0.5,-1,1))^2)/SQRT(((50*POWER(80,POWER(COS(PI()*MOD(Calculator!$B$33/Calculator!$F$12,1)),2))+MIN(500,MAX(30,100*EXP(-0.3*'VSWR Calculator'!$C$24)*(1+3*ABS(MOD('VSWR Calculator'!$C$23/Calculator!$F$12/2,1)-0.5))))/'VSWR Calculator'!$C$25)+$C99)^2+(1500*ABS(SIN(2*PI()*MOD(Calculator!$B$33/Calculator!$F$12,1)))*IF(MOD(Calculator!$B$33/Calculator!$F$12,1)&lt;0.5,-1,1))^2)),2))</f>
        <v>—</v>
      </c>
      <c r="DJ99" s="253" t="str">
        <f aca="false">IF(OR(Calculator!$E$13&lt;&gt;"YES",Calculator!$B$33&lt;Calculator!$G$13),"—",ROUND((1+SQRT(((50*POWER(80,POWER(COS(PI()*MOD(Calculator!$B$33/Calculator!$F$13,1)),2))+MIN(500,MAX(30,100*EXP(-0.3*'VSWR Calculator'!$C$24)*(1+3*ABS(MOD('VSWR Calculator'!$C$23/Calculator!$F$13/2,1)-0.5))))/'VSWR Calculator'!$C$25)-$C99)^2+(1500*ABS(SIN(2*PI()*MOD(Calculator!$B$33/Calculator!$F$13,1)))*IF(MOD(Calculator!$B$33/Calculator!$F$13,1)&lt;0.5,-1,1))^2)/SQRT(((50*POWER(80,POWER(COS(PI()*MOD(Calculator!$B$33/Calculator!$F$13,1)),2))+MIN(500,MAX(30,100*EXP(-0.3*'VSWR Calculator'!$C$24)*(1+3*ABS(MOD('VSWR Calculator'!$C$23/Calculator!$F$13/2,1)-0.5))))/'VSWR Calculator'!$C$25)+$C99)^2+(1500*ABS(SIN(2*PI()*MOD(Calculator!$B$33/Calculator!$F$13,1)))*IF(MOD(Calculator!$B$33/Calculator!$F$13,1)&lt;0.5,-1,1))^2))/(1-SQRT(((50*POWER(80,POWER(COS(PI()*MOD(Calculator!$B$33/Calculator!$F$13,1)),2))+MIN(500,MAX(30,100*EXP(-0.3*'VSWR Calculator'!$C$24)*(1+3*ABS(MOD('VSWR Calculator'!$C$23/Calculator!$F$13/2,1)-0.5))))/'VSWR Calculator'!$C$25)-$C99)^2+(1500*ABS(SIN(2*PI()*MOD(Calculator!$B$33/Calculator!$F$13,1)))*IF(MOD(Calculator!$B$33/Calculator!$F$13,1)&lt;0.5,-1,1))^2)/SQRT(((50*POWER(80,POWER(COS(PI()*MOD(Calculator!$B$33/Calculator!$F$13,1)),2))+MIN(500,MAX(30,100*EXP(-0.3*'VSWR Calculator'!$C$24)*(1+3*ABS(MOD('VSWR Calculator'!$C$23/Calculator!$F$13/2,1)-0.5))))/'VSWR Calculator'!$C$25)+$C99)^2+(1500*ABS(SIN(2*PI()*MOD(Calculator!$B$33/Calculator!$F$13,1)))*IF(MOD(Calculator!$B$33/Calculator!$F$13,1)&lt;0.5,-1,1))^2)),2))</f>
        <v>—</v>
      </c>
      <c r="DK99" s="253" t="str">
        <f aca="false">IF(OR(Calculator!$E$14&lt;&gt;"YES",Calculator!$B$33&lt;Calculator!$G$14),"—",ROUND((1+SQRT(((50*POWER(80,POWER(COS(PI()*MOD(Calculator!$B$33/Calculator!$F$14,1)),2))+MIN(500,MAX(30,100*EXP(-0.3*'VSWR Calculator'!$C$24)*(1+3*ABS(MOD('VSWR Calculator'!$C$23/Calculator!$F$14/2,1)-0.5))))/'VSWR Calculator'!$C$25)-$C99)^2+(1500*ABS(SIN(2*PI()*MOD(Calculator!$B$33/Calculator!$F$14,1)))*IF(MOD(Calculator!$B$33/Calculator!$F$14,1)&lt;0.5,-1,1))^2)/SQRT(((50*POWER(80,POWER(COS(PI()*MOD(Calculator!$B$33/Calculator!$F$14,1)),2))+MIN(500,MAX(30,100*EXP(-0.3*'VSWR Calculator'!$C$24)*(1+3*ABS(MOD('VSWR Calculator'!$C$23/Calculator!$F$14/2,1)-0.5))))/'VSWR Calculator'!$C$25)+$C99)^2+(1500*ABS(SIN(2*PI()*MOD(Calculator!$B$33/Calculator!$F$14,1)))*IF(MOD(Calculator!$B$33/Calculator!$F$14,1)&lt;0.5,-1,1))^2))/(1-SQRT(((50*POWER(80,POWER(COS(PI()*MOD(Calculator!$B$33/Calculator!$F$14,1)),2))+MIN(500,MAX(30,100*EXP(-0.3*'VSWR Calculator'!$C$24)*(1+3*ABS(MOD('VSWR Calculator'!$C$23/Calculator!$F$14/2,1)-0.5))))/'VSWR Calculator'!$C$25)-$C99)^2+(1500*ABS(SIN(2*PI()*MOD(Calculator!$B$33/Calculator!$F$14,1)))*IF(MOD(Calculator!$B$33/Calculator!$F$14,1)&lt;0.5,-1,1))^2)/SQRT(((50*POWER(80,POWER(COS(PI()*MOD(Calculator!$B$33/Calculator!$F$14,1)),2))+MIN(500,MAX(30,100*EXP(-0.3*'VSWR Calculator'!$C$24)*(1+3*ABS(MOD('VSWR Calculator'!$C$23/Calculator!$F$14/2,1)-0.5))))/'VSWR Calculator'!$C$25)+$C99)^2+(1500*ABS(SIN(2*PI()*MOD(Calculator!$B$33/Calculator!$F$14,1)))*IF(MOD(Calculator!$B$33/Calculator!$F$14,1)&lt;0.5,-1,1))^2)),2))</f>
        <v>—</v>
      </c>
      <c r="DL99" s="253" t="n">
        <f aca="false">IF(OR(Calculator!$E$15&lt;&gt;"YES",Calculator!$B$33&lt;Calculator!$G$15),"—",ROUND((1+SQRT(((50*POWER(80,POWER(COS(PI()*MOD(Calculator!$B$33/Calculator!$F$15,1)),2))+MIN(500,MAX(30,100*EXP(-0.3*'VSWR Calculator'!$C$24)*(1+3*ABS(MOD('VSWR Calculator'!$C$23/Calculator!$F$15/2,1)-0.5))))/'VSWR Calculator'!$C$25)-$C99)^2+(1500*ABS(SIN(2*PI()*MOD(Calculator!$B$33/Calculator!$F$15,1)))*IF(MOD(Calculator!$B$33/Calculator!$F$15,1)&lt;0.5,-1,1))^2)/SQRT(((50*POWER(80,POWER(COS(PI()*MOD(Calculator!$B$33/Calculator!$F$15,1)),2))+MIN(500,MAX(30,100*EXP(-0.3*'VSWR Calculator'!$C$24)*(1+3*ABS(MOD('VSWR Calculator'!$C$23/Calculator!$F$15/2,1)-0.5))))/'VSWR Calculator'!$C$25)+$C99)^2+(1500*ABS(SIN(2*PI()*MOD(Calculator!$B$33/Calculator!$F$15,1)))*IF(MOD(Calculator!$B$33/Calculator!$F$15,1)&lt;0.5,-1,1))^2))/(1-SQRT(((50*POWER(80,POWER(COS(PI()*MOD(Calculator!$B$33/Calculator!$F$15,1)),2))+MIN(500,MAX(30,100*EXP(-0.3*'VSWR Calculator'!$C$24)*(1+3*ABS(MOD('VSWR Calculator'!$C$23/Calculator!$F$15/2,1)-0.5))))/'VSWR Calculator'!$C$25)-$C99)^2+(1500*ABS(SIN(2*PI()*MOD(Calculator!$B$33/Calculator!$F$15,1)))*IF(MOD(Calculator!$B$33/Calculator!$F$15,1)&lt;0.5,-1,1))^2)/SQRT(((50*POWER(80,POWER(COS(PI()*MOD(Calculator!$B$33/Calculator!$F$15,1)),2))+MIN(500,MAX(30,100*EXP(-0.3*'VSWR Calculator'!$C$24)*(1+3*ABS(MOD('VSWR Calculator'!$C$23/Calculator!$F$15/2,1)-0.5))))/'VSWR Calculator'!$C$25)+$C99)^2+(1500*ABS(SIN(2*PI()*MOD(Calculator!$B$33/Calculator!$F$15,1)))*IF(MOD(Calculator!$B$33/Calculator!$F$15,1)&lt;0.5,-1,1))^2)),2))</f>
        <v>3.07</v>
      </c>
      <c r="DM99" s="253" t="str">
        <f aca="false">IF(OR(Calculator!$E$16&lt;&gt;"YES",Calculator!$B$33&lt;Calculator!$G$16),"—",ROUND((1+SQRT(((50*POWER(80,POWER(COS(PI()*MOD(Calculator!$B$33/Calculator!$F$16,1)),2))+MIN(500,MAX(30,100*EXP(-0.3*'VSWR Calculator'!$C$24)*(1+3*ABS(MOD('VSWR Calculator'!$C$23/Calculator!$F$16/2,1)-0.5))))/'VSWR Calculator'!$C$25)-$C99)^2+(1500*ABS(SIN(2*PI()*MOD(Calculator!$B$33/Calculator!$F$16,1)))*IF(MOD(Calculator!$B$33/Calculator!$F$16,1)&lt;0.5,-1,1))^2)/SQRT(((50*POWER(80,POWER(COS(PI()*MOD(Calculator!$B$33/Calculator!$F$16,1)),2))+MIN(500,MAX(30,100*EXP(-0.3*'VSWR Calculator'!$C$24)*(1+3*ABS(MOD('VSWR Calculator'!$C$23/Calculator!$F$16/2,1)-0.5))))/'VSWR Calculator'!$C$25)+$C99)^2+(1500*ABS(SIN(2*PI()*MOD(Calculator!$B$33/Calculator!$F$16,1)))*IF(MOD(Calculator!$B$33/Calculator!$F$16,1)&lt;0.5,-1,1))^2))/(1-SQRT(((50*POWER(80,POWER(COS(PI()*MOD(Calculator!$B$33/Calculator!$F$16,1)),2))+MIN(500,MAX(30,100*EXP(-0.3*'VSWR Calculator'!$C$24)*(1+3*ABS(MOD('VSWR Calculator'!$C$23/Calculator!$F$16/2,1)-0.5))))/'VSWR Calculator'!$C$25)-$C99)^2+(1500*ABS(SIN(2*PI()*MOD(Calculator!$B$33/Calculator!$F$16,1)))*IF(MOD(Calculator!$B$33/Calculator!$F$16,1)&lt;0.5,-1,1))^2)/SQRT(((50*POWER(80,POWER(COS(PI()*MOD(Calculator!$B$33/Calculator!$F$16,1)),2))+MIN(500,MAX(30,100*EXP(-0.3*'VSWR Calculator'!$C$24)*(1+3*ABS(MOD('VSWR Calculator'!$C$23/Calculator!$F$16/2,1)-0.5))))/'VSWR Calculator'!$C$25)+$C99)^2+(1500*ABS(SIN(2*PI()*MOD(Calculator!$B$33/Calculator!$F$16,1)))*IF(MOD(Calculator!$B$33/Calculator!$F$16,1)&lt;0.5,-1,1))^2)),2))</f>
        <v>—</v>
      </c>
      <c r="DN99" s="253" t="n">
        <f aca="false">IF(OR(Calculator!$E$17&lt;&gt;"YES",Calculator!$B$33&lt;Calculator!$G$17),"—",ROUND((1+SQRT(((50*POWER(80,POWER(COS(PI()*MOD(Calculator!$B$33/Calculator!$F$17,1)),2))+MIN(500,MAX(30,100*EXP(-0.3*'VSWR Calculator'!$C$24)*(1+3*ABS(MOD('VSWR Calculator'!$C$23/Calculator!$F$17/2,1)-0.5))))/'VSWR Calculator'!$C$25)-$C99)^2+(1500*ABS(SIN(2*PI()*MOD(Calculator!$B$33/Calculator!$F$17,1)))*IF(MOD(Calculator!$B$33/Calculator!$F$17,1)&lt;0.5,-1,1))^2)/SQRT(((50*POWER(80,POWER(COS(PI()*MOD(Calculator!$B$33/Calculator!$F$17,1)),2))+MIN(500,MAX(30,100*EXP(-0.3*'VSWR Calculator'!$C$24)*(1+3*ABS(MOD('VSWR Calculator'!$C$23/Calculator!$F$17/2,1)-0.5))))/'VSWR Calculator'!$C$25)+$C99)^2+(1500*ABS(SIN(2*PI()*MOD(Calculator!$B$33/Calculator!$F$17,1)))*IF(MOD(Calculator!$B$33/Calculator!$F$17,1)&lt;0.5,-1,1))^2))/(1-SQRT(((50*POWER(80,POWER(COS(PI()*MOD(Calculator!$B$33/Calculator!$F$17,1)),2))+MIN(500,MAX(30,100*EXP(-0.3*'VSWR Calculator'!$C$24)*(1+3*ABS(MOD('VSWR Calculator'!$C$23/Calculator!$F$17/2,1)-0.5))))/'VSWR Calculator'!$C$25)-$C99)^2+(1500*ABS(SIN(2*PI()*MOD(Calculator!$B$33/Calculator!$F$17,1)))*IF(MOD(Calculator!$B$33/Calculator!$F$17,1)&lt;0.5,-1,1))^2)/SQRT(((50*POWER(80,POWER(COS(PI()*MOD(Calculator!$B$33/Calculator!$F$17,1)),2))+MIN(500,MAX(30,100*EXP(-0.3*'VSWR Calculator'!$C$24)*(1+3*ABS(MOD('VSWR Calculator'!$C$23/Calculator!$F$17/2,1)-0.5))))/'VSWR Calculator'!$C$25)+$C99)^2+(1500*ABS(SIN(2*PI()*MOD(Calculator!$B$33/Calculator!$F$17,1)))*IF(MOD(Calculator!$B$33/Calculator!$F$17,1)&lt;0.5,-1,1))^2)),2))</f>
        <v>19.95</v>
      </c>
      <c r="DO99" s="253" t="str">
        <f aca="false">IF(OR(Calculator!$E$18&lt;&gt;"YES",Calculator!$B$33&lt;Calculator!$G$18),"—",ROUND((1+SQRT(((50*POWER(80,POWER(COS(PI()*MOD(Calculator!$B$33/Calculator!$F$18,1)),2))+MIN(500,MAX(30,100*EXP(-0.3*'VSWR Calculator'!$C$24)*(1+3*ABS(MOD('VSWR Calculator'!$C$23/Calculator!$F$18/2,1)-0.5))))/'VSWR Calculator'!$C$25)-$C99)^2+(1500*ABS(SIN(2*PI()*MOD(Calculator!$B$33/Calculator!$F$18,1)))*IF(MOD(Calculator!$B$33/Calculator!$F$18,1)&lt;0.5,-1,1))^2)/SQRT(((50*POWER(80,POWER(COS(PI()*MOD(Calculator!$B$33/Calculator!$F$18,1)),2))+MIN(500,MAX(30,100*EXP(-0.3*'VSWR Calculator'!$C$24)*(1+3*ABS(MOD('VSWR Calculator'!$C$23/Calculator!$F$18/2,1)-0.5))))/'VSWR Calculator'!$C$25)+$C99)^2+(1500*ABS(SIN(2*PI()*MOD(Calculator!$B$33/Calculator!$F$18,1)))*IF(MOD(Calculator!$B$33/Calculator!$F$18,1)&lt;0.5,-1,1))^2))/(1-SQRT(((50*POWER(80,POWER(COS(PI()*MOD(Calculator!$B$33/Calculator!$F$18,1)),2))+MIN(500,MAX(30,100*EXP(-0.3*'VSWR Calculator'!$C$24)*(1+3*ABS(MOD('VSWR Calculator'!$C$23/Calculator!$F$18/2,1)-0.5))))/'VSWR Calculator'!$C$25)-$C99)^2+(1500*ABS(SIN(2*PI()*MOD(Calculator!$B$33/Calculator!$F$18,1)))*IF(MOD(Calculator!$B$33/Calculator!$F$18,1)&lt;0.5,-1,1))^2)/SQRT(((50*POWER(80,POWER(COS(PI()*MOD(Calculator!$B$33/Calculator!$F$18,1)),2))+MIN(500,MAX(30,100*EXP(-0.3*'VSWR Calculator'!$C$24)*(1+3*ABS(MOD('VSWR Calculator'!$C$23/Calculator!$F$18/2,1)-0.5))))/'VSWR Calculator'!$C$25)+$C99)^2+(1500*ABS(SIN(2*PI()*MOD(Calculator!$B$33/Calculator!$F$18,1)))*IF(MOD(Calculator!$B$33/Calculator!$F$18,1)&lt;0.5,-1,1))^2)),2))</f>
        <v>—</v>
      </c>
      <c r="DP99" s="253" t="str">
        <f aca="false">IF(OR(Calculator!$E$19&lt;&gt;"YES",Calculator!$B$33&lt;Calculator!$G$19),"—",ROUND((1+SQRT(((50*POWER(80,POWER(COS(PI()*MOD(Calculator!$B$33/Calculator!$F$19,1)),2))+MIN(500,MAX(30,100*EXP(-0.3*'VSWR Calculator'!$C$24)*(1+3*ABS(MOD('VSWR Calculator'!$C$23/Calculator!$F$19/2,1)-0.5))))/'VSWR Calculator'!$C$25)-$C99)^2+(1500*ABS(SIN(2*PI()*MOD(Calculator!$B$33/Calculator!$F$19,1)))*IF(MOD(Calculator!$B$33/Calculator!$F$19,1)&lt;0.5,-1,1))^2)/SQRT(((50*POWER(80,POWER(COS(PI()*MOD(Calculator!$B$33/Calculator!$F$19,1)),2))+MIN(500,MAX(30,100*EXP(-0.3*'VSWR Calculator'!$C$24)*(1+3*ABS(MOD('VSWR Calculator'!$C$23/Calculator!$F$19/2,1)-0.5))))/'VSWR Calculator'!$C$25)+$C99)^2+(1500*ABS(SIN(2*PI()*MOD(Calculator!$B$33/Calculator!$F$19,1)))*IF(MOD(Calculator!$B$33/Calculator!$F$19,1)&lt;0.5,-1,1))^2))/(1-SQRT(((50*POWER(80,POWER(COS(PI()*MOD(Calculator!$B$33/Calculator!$F$19,1)),2))+MIN(500,MAX(30,100*EXP(-0.3*'VSWR Calculator'!$C$24)*(1+3*ABS(MOD('VSWR Calculator'!$C$23/Calculator!$F$19/2,1)-0.5))))/'VSWR Calculator'!$C$25)-$C99)^2+(1500*ABS(SIN(2*PI()*MOD(Calculator!$B$33/Calculator!$F$19,1)))*IF(MOD(Calculator!$B$33/Calculator!$F$19,1)&lt;0.5,-1,1))^2)/SQRT(((50*POWER(80,POWER(COS(PI()*MOD(Calculator!$B$33/Calculator!$F$19,1)),2))+MIN(500,MAX(30,100*EXP(-0.3*'VSWR Calculator'!$C$24)*(1+3*ABS(MOD('VSWR Calculator'!$C$23/Calculator!$F$19/2,1)-0.5))))/'VSWR Calculator'!$C$25)+$C99)^2+(1500*ABS(SIN(2*PI()*MOD(Calculator!$B$33/Calculator!$F$19,1)))*IF(MOD(Calculator!$B$33/Calculator!$F$19,1)&lt;0.5,-1,1))^2)),2))</f>
        <v>—</v>
      </c>
      <c r="DQ99" s="253" t="str">
        <f aca="false">IF(OR(Calculator!$E$20&lt;&gt;"YES",Calculator!$B$33&lt;Calculator!$G$20),"—",ROUND((1+SQRT(((50*POWER(80,POWER(COS(PI()*MOD(Calculator!$B$33/Calculator!$F$20,1)),2))+MIN(500,MAX(30,100*EXP(-0.3*'VSWR Calculator'!$C$24)*(1+3*ABS(MOD('VSWR Calculator'!$C$23/Calculator!$F$20/2,1)-0.5))))/'VSWR Calculator'!$C$25)-$C99)^2+(1500*ABS(SIN(2*PI()*MOD(Calculator!$B$33/Calculator!$F$20,1)))*IF(MOD(Calculator!$B$33/Calculator!$F$20,1)&lt;0.5,-1,1))^2)/SQRT(((50*POWER(80,POWER(COS(PI()*MOD(Calculator!$B$33/Calculator!$F$20,1)),2))+MIN(500,MAX(30,100*EXP(-0.3*'VSWR Calculator'!$C$24)*(1+3*ABS(MOD('VSWR Calculator'!$C$23/Calculator!$F$20/2,1)-0.5))))/'VSWR Calculator'!$C$25)+$C99)^2+(1500*ABS(SIN(2*PI()*MOD(Calculator!$B$33/Calculator!$F$20,1)))*IF(MOD(Calculator!$B$33/Calculator!$F$20,1)&lt;0.5,-1,1))^2))/(1-SQRT(((50*POWER(80,POWER(COS(PI()*MOD(Calculator!$B$33/Calculator!$F$20,1)),2))+MIN(500,MAX(30,100*EXP(-0.3*'VSWR Calculator'!$C$24)*(1+3*ABS(MOD('VSWR Calculator'!$C$23/Calculator!$F$20/2,1)-0.5))))/'VSWR Calculator'!$C$25)-$C99)^2+(1500*ABS(SIN(2*PI()*MOD(Calculator!$B$33/Calculator!$F$20,1)))*IF(MOD(Calculator!$B$33/Calculator!$F$20,1)&lt;0.5,-1,1))^2)/SQRT(((50*POWER(80,POWER(COS(PI()*MOD(Calculator!$B$33/Calculator!$F$20,1)),2))+MIN(500,MAX(30,100*EXP(-0.3*'VSWR Calculator'!$C$24)*(1+3*ABS(MOD('VSWR Calculator'!$C$23/Calculator!$F$20/2,1)-0.5))))/'VSWR Calculator'!$C$25)+$C99)^2+(1500*ABS(SIN(2*PI()*MOD(Calculator!$B$33/Calculator!$F$20,1)))*IF(MOD(Calculator!$B$33/Calculator!$F$20,1)&lt;0.5,-1,1))^2)),2))</f>
        <v>—</v>
      </c>
      <c r="DR99" s="253" t="str">
        <f aca="false">IF(OR(Calculator!$E$21&lt;&gt;"YES",Calculator!$B$33&lt;Calculator!$G$21),"—",ROUND((1+SQRT(((50*POWER(80,POWER(COS(PI()*MOD(Calculator!$B$33/Calculator!$F$21,1)),2))+MIN(500,MAX(30,100*EXP(-0.3*'VSWR Calculator'!$C$24)*(1+3*ABS(MOD('VSWR Calculator'!$C$23/Calculator!$F$21/2,1)-0.5))))/'VSWR Calculator'!$C$25)-$C99)^2+(1500*ABS(SIN(2*PI()*MOD(Calculator!$B$33/Calculator!$F$21,1)))*IF(MOD(Calculator!$B$33/Calculator!$F$21,1)&lt;0.5,-1,1))^2)/SQRT(((50*POWER(80,POWER(COS(PI()*MOD(Calculator!$B$33/Calculator!$F$21,1)),2))+MIN(500,MAX(30,100*EXP(-0.3*'VSWR Calculator'!$C$24)*(1+3*ABS(MOD('VSWR Calculator'!$C$23/Calculator!$F$21/2,1)-0.5))))/'VSWR Calculator'!$C$25)+$C99)^2+(1500*ABS(SIN(2*PI()*MOD(Calculator!$B$33/Calculator!$F$21,1)))*IF(MOD(Calculator!$B$33/Calculator!$F$21,1)&lt;0.5,-1,1))^2))/(1-SQRT(((50*POWER(80,POWER(COS(PI()*MOD(Calculator!$B$33/Calculator!$F$21,1)),2))+MIN(500,MAX(30,100*EXP(-0.3*'VSWR Calculator'!$C$24)*(1+3*ABS(MOD('VSWR Calculator'!$C$23/Calculator!$F$21/2,1)-0.5))))/'VSWR Calculator'!$C$25)-$C99)^2+(1500*ABS(SIN(2*PI()*MOD(Calculator!$B$33/Calculator!$F$21,1)))*IF(MOD(Calculator!$B$33/Calculator!$F$21,1)&lt;0.5,-1,1))^2)/SQRT(((50*POWER(80,POWER(COS(PI()*MOD(Calculator!$B$33/Calculator!$F$21,1)),2))+MIN(500,MAX(30,100*EXP(-0.3*'VSWR Calculator'!$C$24)*(1+3*ABS(MOD('VSWR Calculator'!$C$23/Calculator!$F$21/2,1)-0.5))))/'VSWR Calculator'!$C$25)+$C99)^2+(1500*ABS(SIN(2*PI()*MOD(Calculator!$B$33/Calculator!$F$21,1)))*IF(MOD(Calculator!$B$33/Calculator!$F$21,1)&lt;0.5,-1,1))^2)),2))</f>
        <v>—</v>
      </c>
      <c r="DS99" s="253" t="str">
        <f aca="false">IF(OR(Calculator!$E$22&lt;&gt;"YES",Calculator!$B$33&lt;Calculator!$G$22),"—",ROUND((1+SQRT(((50*POWER(80,POWER(COS(PI()*MOD(Calculator!$B$33/Calculator!$F$22,1)),2))+MIN(500,MAX(30,100*EXP(-0.3*'VSWR Calculator'!$C$24)*(1+3*ABS(MOD('VSWR Calculator'!$C$23/Calculator!$F$22/2,1)-0.5))))/'VSWR Calculator'!$C$25)-$C99)^2+(1500*ABS(SIN(2*PI()*MOD(Calculator!$B$33/Calculator!$F$22,1)))*IF(MOD(Calculator!$B$33/Calculator!$F$22,1)&lt;0.5,-1,1))^2)/SQRT(((50*POWER(80,POWER(COS(PI()*MOD(Calculator!$B$33/Calculator!$F$22,1)),2))+MIN(500,MAX(30,100*EXP(-0.3*'VSWR Calculator'!$C$24)*(1+3*ABS(MOD('VSWR Calculator'!$C$23/Calculator!$F$22/2,1)-0.5))))/'VSWR Calculator'!$C$25)+$C99)^2+(1500*ABS(SIN(2*PI()*MOD(Calculator!$B$33/Calculator!$F$22,1)))*IF(MOD(Calculator!$B$33/Calculator!$F$22,1)&lt;0.5,-1,1))^2))/(1-SQRT(((50*POWER(80,POWER(COS(PI()*MOD(Calculator!$B$33/Calculator!$F$22,1)),2))+MIN(500,MAX(30,100*EXP(-0.3*'VSWR Calculator'!$C$24)*(1+3*ABS(MOD('VSWR Calculator'!$C$23/Calculator!$F$22/2,1)-0.5))))/'VSWR Calculator'!$C$25)-$C99)^2+(1500*ABS(SIN(2*PI()*MOD(Calculator!$B$33/Calculator!$F$22,1)))*IF(MOD(Calculator!$B$33/Calculator!$F$22,1)&lt;0.5,-1,1))^2)/SQRT(((50*POWER(80,POWER(COS(PI()*MOD(Calculator!$B$33/Calculator!$F$22,1)),2))+MIN(500,MAX(30,100*EXP(-0.3*'VSWR Calculator'!$C$24)*(1+3*ABS(MOD('VSWR Calculator'!$C$23/Calculator!$F$22/2,1)-0.5))))/'VSWR Calculator'!$C$25)+$C99)^2+(1500*ABS(SIN(2*PI()*MOD(Calculator!$B$33/Calculator!$F$22,1)))*IF(MOD(Calculator!$B$33/Calculator!$F$22,1)&lt;0.5,-1,1))^2)),2))</f>
        <v>—</v>
      </c>
      <c r="DT99" s="253" t="n">
        <f aca="false">IFERROR(ROUND((IF(ISNUMBER(DI99),DI99,0)+IF(ISNUMBER(DJ99),DJ99,0)+IF(ISNUMBER(DK99),DK99,0)+IF(ISNUMBER(DL99),DL99,0)+IF(ISNUMBER(DM99),DM99,0)+IF(ISNUMBER(DN99),DN99,0)+IF(ISNUMBER(DO99),DO99,0)+IF(ISNUMBER(DP99),DP99,0)+IF(ISNUMBER(DQ99),DQ99,0)+IF(ISNUMBER(DR99),DR99,0)+IF(ISNUMBER(DS99),DS99,0))/(IF(ISNUMBER(DI99),1,0)+IF(ISNUMBER(DJ99),1,0)+IF(ISNUMBER(DK99),1,0)+IF(ISNUMBER(DL99),1,0)+IF(ISNUMBER(DM99),1,0)+IF(ISNUMBER(DN99),1,0)+IF(ISNUMBER(DO99),1,0)+IF(ISNUMBER(DP99),1,0)+IF(ISNUMBER(DQ99),1,0)+IF(ISNUMBER(DR99),1,0)+IF(ISNUMBER(DS99),1,0)),4),"")</f>
        <v>11.51</v>
      </c>
      <c r="DU99" s="253" t="str">
        <f aca="false">IF(OR(Calculator!$E$12&lt;&gt;"YES",Calculator!$B$34&lt;Calculator!$G$12),"—",ROUND((1+SQRT(((50*POWER(80,POWER(COS(PI()*MOD(Calculator!$B$34/Calculator!$F$12,1)),2))-$C99)^2+(1500*ABS(SIN(2*PI()*MOD(Calculator!$B$34/Calculator!$F$12,1)))*IF(MOD(Calculator!$B$34/Calculator!$F$12,1)&lt;0.5,-1,1))^2)/((50*POWER(80,POWER(COS(PI()*MOD(Calculator!$B$34/Calculator!$F$12,1)),2))+$C99)^2+(1500*ABS(SIN(2*PI()*MOD(Calculator!$B$34/Calculator!$F$12,1)))*IF(MOD(Calculator!$B$34/Calculator!$F$12,1)&lt;0.5,-1,1))^2)))/(1-SQRT(((50*POWER(80,POWER(COS(PI()*MOD(Calculator!$B$34/Calculator!$F$12,1)),2))-$C99)^2+(1500*ABS(SIN(2*PI()*MOD(Calculator!$B$34/Calculator!$F$12,1)))*IF(MOD(Calculator!$B$34/Calculator!$F$12,1)&lt;0.5,-1,1))^2)/((50*POWER(80,POWER(COS(PI()*MOD(Calculator!$B$34/Calculator!$F$12,1)),2))+$C99)^2+(1500*ABS(SIN(2*PI()*MOD(Calculator!$B$34/Calculator!$F$12,1)))*IF(MOD(Calculator!$B$34/Calculator!$F$12,1)&lt;0.5,-1,1))^2))),2))</f>
        <v>—</v>
      </c>
      <c r="DV99" s="253" t="str">
        <f aca="false">IF(OR(Calculator!$E$13&lt;&gt;"YES",Calculator!$B$34&lt;Calculator!$G$13),"—",ROUND((1+SQRT(((50*POWER(80,POWER(COS(PI()*MOD(Calculator!$B$34/Calculator!$F$13,1)),2))-$C99)^2+(1500*ABS(SIN(2*PI()*MOD(Calculator!$B$34/Calculator!$F$13,1)))*IF(MOD(Calculator!$B$34/Calculator!$F$13,1)&lt;0.5,-1,1))^2)/((50*POWER(80,POWER(COS(PI()*MOD(Calculator!$B$34/Calculator!$F$13,1)),2))+$C99)^2+(1500*ABS(SIN(2*PI()*MOD(Calculator!$B$34/Calculator!$F$13,1)))*IF(MOD(Calculator!$B$34/Calculator!$F$13,1)&lt;0.5,-1,1))^2)))/(1-SQRT(((50*POWER(80,POWER(COS(PI()*MOD(Calculator!$B$34/Calculator!$F$13,1)),2))-$C99)^2+(1500*ABS(SIN(2*PI()*MOD(Calculator!$B$34/Calculator!$F$13,1)))*IF(MOD(Calculator!$B$34/Calculator!$F$13,1)&lt;0.5,-1,1))^2)/((50*POWER(80,POWER(COS(PI()*MOD(Calculator!$B$34/Calculator!$F$13,1)),2))+$C99)^2+(1500*ABS(SIN(2*PI()*MOD(Calculator!$B$34/Calculator!$F$13,1)))*IF(MOD(Calculator!$B$34/Calculator!$F$13,1)&lt;0.5,-1,1))^2))),2))</f>
        <v>—</v>
      </c>
      <c r="DW99" s="253" t="str">
        <f aca="false">IF(OR(Calculator!$E$14&lt;&gt;"YES",Calculator!$B$34&lt;Calculator!$G$14),"—",ROUND((1+SQRT(((50*POWER(80,POWER(COS(PI()*MOD(Calculator!$B$34/Calculator!$F$14,1)),2))-$C99)^2+(1500*ABS(SIN(2*PI()*MOD(Calculator!$B$34/Calculator!$F$14,1)))*IF(MOD(Calculator!$B$34/Calculator!$F$14,1)&lt;0.5,-1,1))^2)/((50*POWER(80,POWER(COS(PI()*MOD(Calculator!$B$34/Calculator!$F$14,1)),2))+$C99)^2+(1500*ABS(SIN(2*PI()*MOD(Calculator!$B$34/Calculator!$F$14,1)))*IF(MOD(Calculator!$B$34/Calculator!$F$14,1)&lt;0.5,-1,1))^2)))/(1-SQRT(((50*POWER(80,POWER(COS(PI()*MOD(Calculator!$B$34/Calculator!$F$14,1)),2))-$C99)^2+(1500*ABS(SIN(2*PI()*MOD(Calculator!$B$34/Calculator!$F$14,1)))*IF(MOD(Calculator!$B$34/Calculator!$F$14,1)&lt;0.5,-1,1))^2)/((50*POWER(80,POWER(COS(PI()*MOD(Calculator!$B$34/Calculator!$F$14,1)),2))+$C99)^2+(1500*ABS(SIN(2*PI()*MOD(Calculator!$B$34/Calculator!$F$14,1)))*IF(MOD(Calculator!$B$34/Calculator!$F$14,1)&lt;0.5,-1,1))^2))),2))</f>
        <v>—</v>
      </c>
      <c r="DX99" s="253" t="n">
        <f aca="false">IF(OR(Calculator!$E$15&lt;&gt;"YES",Calculator!$B$34&lt;Calculator!$G$15),"—",ROUND((1+SQRT(((50*POWER(80,POWER(COS(PI()*MOD(Calculator!$B$34/Calculator!$F$15,1)),2))-$C99)^2+(1500*ABS(SIN(2*PI()*MOD(Calculator!$B$34/Calculator!$F$15,1)))*IF(MOD(Calculator!$B$34/Calculator!$F$15,1)&lt;0.5,-1,1))^2)/((50*POWER(80,POWER(COS(PI()*MOD(Calculator!$B$34/Calculator!$F$15,1)),2))+$C99)^2+(1500*ABS(SIN(2*PI()*MOD(Calculator!$B$34/Calculator!$F$15,1)))*IF(MOD(Calculator!$B$34/Calculator!$F$15,1)&lt;0.5,-1,1))^2)))/(1-SQRT(((50*POWER(80,POWER(COS(PI()*MOD(Calculator!$B$34/Calculator!$F$15,1)),2))-$C99)^2+(1500*ABS(SIN(2*PI()*MOD(Calculator!$B$34/Calculator!$F$15,1)))*IF(MOD(Calculator!$B$34/Calculator!$F$15,1)&lt;0.5,-1,1))^2)/((50*POWER(80,POWER(COS(PI()*MOD(Calculator!$B$34/Calculator!$F$15,1)),2))+$C99)^2+(1500*ABS(SIN(2*PI()*MOD(Calculator!$B$34/Calculator!$F$15,1)))*IF(MOD(Calculator!$B$34/Calculator!$F$15,1)&lt;0.5,-1,1))^2))),2))</f>
        <v>27.86</v>
      </c>
      <c r="DY99" s="253" t="str">
        <f aca="false">IF(OR(Calculator!$E$16&lt;&gt;"YES",Calculator!$B$34&lt;Calculator!$G$16),"—",ROUND((1+SQRT(((50*POWER(80,POWER(COS(PI()*MOD(Calculator!$B$34/Calculator!$F$16,1)),2))-$C99)^2+(1500*ABS(SIN(2*PI()*MOD(Calculator!$B$34/Calculator!$F$16,1)))*IF(MOD(Calculator!$B$34/Calculator!$F$16,1)&lt;0.5,-1,1))^2)/((50*POWER(80,POWER(COS(PI()*MOD(Calculator!$B$34/Calculator!$F$16,1)),2))+$C99)^2+(1500*ABS(SIN(2*PI()*MOD(Calculator!$B$34/Calculator!$F$16,1)))*IF(MOD(Calculator!$B$34/Calculator!$F$16,1)&lt;0.5,-1,1))^2)))/(1-SQRT(((50*POWER(80,POWER(COS(PI()*MOD(Calculator!$B$34/Calculator!$F$16,1)),2))-$C99)^2+(1500*ABS(SIN(2*PI()*MOD(Calculator!$B$34/Calculator!$F$16,1)))*IF(MOD(Calculator!$B$34/Calculator!$F$16,1)&lt;0.5,-1,1))^2)/((50*POWER(80,POWER(COS(PI()*MOD(Calculator!$B$34/Calculator!$F$16,1)),2))+$C99)^2+(1500*ABS(SIN(2*PI()*MOD(Calculator!$B$34/Calculator!$F$16,1)))*IF(MOD(Calculator!$B$34/Calculator!$F$16,1)&lt;0.5,-1,1))^2))),2))</f>
        <v>—</v>
      </c>
      <c r="DZ99" s="253" t="n">
        <f aca="false">IF(OR(Calculator!$E$17&lt;&gt;"YES",Calculator!$B$34&lt;Calculator!$G$17),"—",ROUND((1+SQRT(((50*POWER(80,POWER(COS(PI()*MOD(Calculator!$B$34/Calculator!$F$17,1)),2))-$C99)^2+(1500*ABS(SIN(2*PI()*MOD(Calculator!$B$34/Calculator!$F$17,1)))*IF(MOD(Calculator!$B$34/Calculator!$F$17,1)&lt;0.5,-1,1))^2)/((50*POWER(80,POWER(COS(PI()*MOD(Calculator!$B$34/Calculator!$F$17,1)),2))+$C99)^2+(1500*ABS(SIN(2*PI()*MOD(Calculator!$B$34/Calculator!$F$17,1)))*IF(MOD(Calculator!$B$34/Calculator!$F$17,1)&lt;0.5,-1,1))^2)))/(1-SQRT(((50*POWER(80,POWER(COS(PI()*MOD(Calculator!$B$34/Calculator!$F$17,1)),2))-$C99)^2+(1500*ABS(SIN(2*PI()*MOD(Calculator!$B$34/Calculator!$F$17,1)))*IF(MOD(Calculator!$B$34/Calculator!$F$17,1)&lt;0.5,-1,1))^2)/((50*POWER(80,POWER(COS(PI()*MOD(Calculator!$B$34/Calculator!$F$17,1)),2))+$C99)^2+(1500*ABS(SIN(2*PI()*MOD(Calculator!$B$34/Calculator!$F$17,1)))*IF(MOD(Calculator!$B$34/Calculator!$F$17,1)&lt;0.5,-1,1))^2))),2))</f>
        <v>17.74</v>
      </c>
      <c r="EA99" s="253" t="str">
        <f aca="false">IF(OR(Calculator!$E$18&lt;&gt;"YES",Calculator!$B$34&lt;Calculator!$G$18),"—",ROUND((1+SQRT(((50*POWER(80,POWER(COS(PI()*MOD(Calculator!$B$34/Calculator!$F$18,1)),2))-$C99)^2+(1500*ABS(SIN(2*PI()*MOD(Calculator!$B$34/Calculator!$F$18,1)))*IF(MOD(Calculator!$B$34/Calculator!$F$18,1)&lt;0.5,-1,1))^2)/((50*POWER(80,POWER(COS(PI()*MOD(Calculator!$B$34/Calculator!$F$18,1)),2))+$C99)^2+(1500*ABS(SIN(2*PI()*MOD(Calculator!$B$34/Calculator!$F$18,1)))*IF(MOD(Calculator!$B$34/Calculator!$F$18,1)&lt;0.5,-1,1))^2)))/(1-SQRT(((50*POWER(80,POWER(COS(PI()*MOD(Calculator!$B$34/Calculator!$F$18,1)),2))-$C99)^2+(1500*ABS(SIN(2*PI()*MOD(Calculator!$B$34/Calculator!$F$18,1)))*IF(MOD(Calculator!$B$34/Calculator!$F$18,1)&lt;0.5,-1,1))^2)/((50*POWER(80,POWER(COS(PI()*MOD(Calculator!$B$34/Calculator!$F$18,1)),2))+$C99)^2+(1500*ABS(SIN(2*PI()*MOD(Calculator!$B$34/Calculator!$F$18,1)))*IF(MOD(Calculator!$B$34/Calculator!$F$18,1)&lt;0.5,-1,1))^2))),2))</f>
        <v>—</v>
      </c>
      <c r="EB99" s="253" t="str">
        <f aca="false">IF(OR(Calculator!$E$19&lt;&gt;"YES",Calculator!$B$34&lt;Calculator!$G$19),"—",ROUND((1+SQRT(((50*POWER(80,POWER(COS(PI()*MOD(Calculator!$B$34/Calculator!$F$19,1)),2))-$C99)^2+(1500*ABS(SIN(2*PI()*MOD(Calculator!$B$34/Calculator!$F$19,1)))*IF(MOD(Calculator!$B$34/Calculator!$F$19,1)&lt;0.5,-1,1))^2)/((50*POWER(80,POWER(COS(PI()*MOD(Calculator!$B$34/Calculator!$F$19,1)),2))+$C99)^2+(1500*ABS(SIN(2*PI()*MOD(Calculator!$B$34/Calculator!$F$19,1)))*IF(MOD(Calculator!$B$34/Calculator!$F$19,1)&lt;0.5,-1,1))^2)))/(1-SQRT(((50*POWER(80,POWER(COS(PI()*MOD(Calculator!$B$34/Calculator!$F$19,1)),2))-$C99)^2+(1500*ABS(SIN(2*PI()*MOD(Calculator!$B$34/Calculator!$F$19,1)))*IF(MOD(Calculator!$B$34/Calculator!$F$19,1)&lt;0.5,-1,1))^2)/((50*POWER(80,POWER(COS(PI()*MOD(Calculator!$B$34/Calculator!$F$19,1)),2))+$C99)^2+(1500*ABS(SIN(2*PI()*MOD(Calculator!$B$34/Calculator!$F$19,1)))*IF(MOD(Calculator!$B$34/Calculator!$F$19,1)&lt;0.5,-1,1))^2))),2))</f>
        <v>—</v>
      </c>
      <c r="EC99" s="253" t="str">
        <f aca="false">IF(OR(Calculator!$E$20&lt;&gt;"YES",Calculator!$B$34&lt;Calculator!$G$20),"—",ROUND((1+SQRT(((50*POWER(80,POWER(COS(PI()*MOD(Calculator!$B$34/Calculator!$F$20,1)),2))-$C99)^2+(1500*ABS(SIN(2*PI()*MOD(Calculator!$B$34/Calculator!$F$20,1)))*IF(MOD(Calculator!$B$34/Calculator!$F$20,1)&lt;0.5,-1,1))^2)/((50*POWER(80,POWER(COS(PI()*MOD(Calculator!$B$34/Calculator!$F$20,1)),2))+$C99)^2+(1500*ABS(SIN(2*PI()*MOD(Calculator!$B$34/Calculator!$F$20,1)))*IF(MOD(Calculator!$B$34/Calculator!$F$20,1)&lt;0.5,-1,1))^2)))/(1-SQRT(((50*POWER(80,POWER(COS(PI()*MOD(Calculator!$B$34/Calculator!$F$20,1)),2))-$C99)^2+(1500*ABS(SIN(2*PI()*MOD(Calculator!$B$34/Calculator!$F$20,1)))*IF(MOD(Calculator!$B$34/Calculator!$F$20,1)&lt;0.5,-1,1))^2)/((50*POWER(80,POWER(COS(PI()*MOD(Calculator!$B$34/Calculator!$F$20,1)),2))+$C99)^2+(1500*ABS(SIN(2*PI()*MOD(Calculator!$B$34/Calculator!$F$20,1)))*IF(MOD(Calculator!$B$34/Calculator!$F$20,1)&lt;0.5,-1,1))^2))),2))</f>
        <v>—</v>
      </c>
      <c r="ED99" s="253" t="str">
        <f aca="false">IF(OR(Calculator!$E$21&lt;&gt;"YES",Calculator!$B$34&lt;Calculator!$G$21),"—",ROUND((1+SQRT(((50*POWER(80,POWER(COS(PI()*MOD(Calculator!$B$34/Calculator!$F$21,1)),2))-$C99)^2+(1500*ABS(SIN(2*PI()*MOD(Calculator!$B$34/Calculator!$F$21,1)))*IF(MOD(Calculator!$B$34/Calculator!$F$21,1)&lt;0.5,-1,1))^2)/((50*POWER(80,POWER(COS(PI()*MOD(Calculator!$B$34/Calculator!$F$21,1)),2))+$C99)^2+(1500*ABS(SIN(2*PI()*MOD(Calculator!$B$34/Calculator!$F$21,1)))*IF(MOD(Calculator!$B$34/Calculator!$F$21,1)&lt;0.5,-1,1))^2)))/(1-SQRT(((50*POWER(80,POWER(COS(PI()*MOD(Calculator!$B$34/Calculator!$F$21,1)),2))-$C99)^2+(1500*ABS(SIN(2*PI()*MOD(Calculator!$B$34/Calculator!$F$21,1)))*IF(MOD(Calculator!$B$34/Calculator!$F$21,1)&lt;0.5,-1,1))^2)/((50*POWER(80,POWER(COS(PI()*MOD(Calculator!$B$34/Calculator!$F$21,1)),2))+$C99)^2+(1500*ABS(SIN(2*PI()*MOD(Calculator!$B$34/Calculator!$F$21,1)))*IF(MOD(Calculator!$B$34/Calculator!$F$21,1)&lt;0.5,-1,1))^2))),2))</f>
        <v>—</v>
      </c>
      <c r="EE99" s="253" t="str">
        <f aca="false">IF(OR(Calculator!$E$22&lt;&gt;"YES",Calculator!$B$34&lt;Calculator!$G$22),"—",ROUND((1+SQRT(((50*POWER(80,POWER(COS(PI()*MOD(Calculator!$B$34/Calculator!$F$22,1)),2))-$C99)^2+(1500*ABS(SIN(2*PI()*MOD(Calculator!$B$34/Calculator!$F$22,1)))*IF(MOD(Calculator!$B$34/Calculator!$F$22,1)&lt;0.5,-1,1))^2)/((50*POWER(80,POWER(COS(PI()*MOD(Calculator!$B$34/Calculator!$F$22,1)),2))+$C99)^2+(1500*ABS(SIN(2*PI()*MOD(Calculator!$B$34/Calculator!$F$22,1)))*IF(MOD(Calculator!$B$34/Calculator!$F$22,1)&lt;0.5,-1,1))^2)))/(1-SQRT(((50*POWER(80,POWER(COS(PI()*MOD(Calculator!$B$34/Calculator!$F$22,1)),2))-$C99)^2+(1500*ABS(SIN(2*PI()*MOD(Calculator!$B$34/Calculator!$F$22,1)))*IF(MOD(Calculator!$B$34/Calculator!$F$22,1)&lt;0.5,-1,1))^2)/((50*POWER(80,POWER(COS(PI()*MOD(Calculator!$B$34/Calculator!$F$22,1)),2))+$C99)^2+(1500*ABS(SIN(2*PI()*MOD(Calculator!$B$34/Calculator!$F$22,1)))*IF(MOD(Calculator!$B$34/Calculator!$F$22,1)&lt;0.5,-1,1))^2))),2))</f>
        <v>—</v>
      </c>
      <c r="EF99" s="295" t="n">
        <f aca="false">IFERROR(ROUND((IF(ISNUMBER(DU99),DU99,0)+IF(ISNUMBER(DV99),DV99,0)+IF(ISNUMBER(DW99),DW99,0)+IF(ISNUMBER(DX99),DX99,0)+IF(ISNUMBER(DY99),DY99,0)+IF(ISNUMBER(DZ99),DZ99,0)+IF(ISNUMBER(EA99),EA99,0)+IF(ISNUMBER(EB99),EB99,0)+IF(ISNUMBER(EC99),EC99,0)+IF(ISNUMBER(ED99),ED99,0)+IF(ISNUMBER(EE99),EE99,0))/(IF(ISNUMBER(DU99),1,0)+IF(ISNUMBER(DV99),1,0)+IF(ISNUMBER(DW99),1,0)+IF(ISNUMBER(DX99),1,0)+IF(ISNUMBER(DY99),1,0)+IF(ISNUMBER(DZ99),1,0)+IF(ISNUMBER(EA99),1,0)+IF(ISNUMBER(EB99),1,0)+IF(ISNUMBER(EC99),1,0)+IF(ISNUMBER(ED99),1,0)+IF(ISNUMBER(EE99),1,0)),4),"")</f>
        <v>22.8</v>
      </c>
      <c r="EG99" s="253" t="str">
        <f aca="false">IF(OR(Calculator!$E$12&lt;&gt;"YES",Calculator!$B$35&lt;Calculator!$G$12),"—",ROUND((1+SQRT(((50*POWER(80,POWER(COS(PI()*MOD(Calculator!$B$35/Calculator!$F$12,1)),2))-$C99)^2+(1500*ABS(SIN(2*PI()*MOD(Calculator!$B$35/Calculator!$F$12,1)))*IF(MOD(Calculator!$B$35/Calculator!$F$12,1)&lt;0.5,-1,1))^2)/((50*POWER(80,POWER(COS(PI()*MOD(Calculator!$B$35/Calculator!$F$12,1)),2))+$C99)^2+(1500*ABS(SIN(2*PI()*MOD(Calculator!$B$35/Calculator!$F$12,1)))*IF(MOD(Calculator!$B$35/Calculator!$F$12,1)&lt;0.5,-1,1))^2)))/(1-SQRT(((50*POWER(80,POWER(COS(PI()*MOD(Calculator!$B$35/Calculator!$F$12,1)),2))-$C99)^2+(1500*ABS(SIN(2*PI()*MOD(Calculator!$B$35/Calculator!$F$12,1)))*IF(MOD(Calculator!$B$35/Calculator!$F$12,1)&lt;0.5,-1,1))^2)/((50*POWER(80,POWER(COS(PI()*MOD(Calculator!$B$35/Calculator!$F$12,1)),2))+$C99)^2+(1500*ABS(SIN(2*PI()*MOD(Calculator!$B$35/Calculator!$F$12,1)))*IF(MOD(Calculator!$B$35/Calculator!$F$12,1)&lt;0.5,-1,1))^2))),2))</f>
        <v>—</v>
      </c>
      <c r="EH99" s="253" t="str">
        <f aca="false">IF(OR(Calculator!$E$13&lt;&gt;"YES",Calculator!$B$35&lt;Calculator!$G$13),"—",ROUND((1+SQRT(((50*POWER(80,POWER(COS(PI()*MOD(Calculator!$B$35/Calculator!$F$13,1)),2))-$C99)^2+(1500*ABS(SIN(2*PI()*MOD(Calculator!$B$35/Calculator!$F$13,1)))*IF(MOD(Calculator!$B$35/Calculator!$F$13,1)&lt;0.5,-1,1))^2)/((50*POWER(80,POWER(COS(PI()*MOD(Calculator!$B$35/Calculator!$F$13,1)),2))+$C99)^2+(1500*ABS(SIN(2*PI()*MOD(Calculator!$B$35/Calculator!$F$13,1)))*IF(MOD(Calculator!$B$35/Calculator!$F$13,1)&lt;0.5,-1,1))^2)))/(1-SQRT(((50*POWER(80,POWER(COS(PI()*MOD(Calculator!$B$35/Calculator!$F$13,1)),2))-$C99)^2+(1500*ABS(SIN(2*PI()*MOD(Calculator!$B$35/Calculator!$F$13,1)))*IF(MOD(Calculator!$B$35/Calculator!$F$13,1)&lt;0.5,-1,1))^2)/((50*POWER(80,POWER(COS(PI()*MOD(Calculator!$B$35/Calculator!$F$13,1)),2))+$C99)^2+(1500*ABS(SIN(2*PI()*MOD(Calculator!$B$35/Calculator!$F$13,1)))*IF(MOD(Calculator!$B$35/Calculator!$F$13,1)&lt;0.5,-1,1))^2))),2))</f>
        <v>—</v>
      </c>
      <c r="EI99" s="253" t="str">
        <f aca="false">IF(OR(Calculator!$E$14&lt;&gt;"YES",Calculator!$B$35&lt;Calculator!$G$14),"—",ROUND((1+SQRT(((50*POWER(80,POWER(COS(PI()*MOD(Calculator!$B$35/Calculator!$F$14,1)),2))-$C99)^2+(1500*ABS(SIN(2*PI()*MOD(Calculator!$B$35/Calculator!$F$14,1)))*IF(MOD(Calculator!$B$35/Calculator!$F$14,1)&lt;0.5,-1,1))^2)/((50*POWER(80,POWER(COS(PI()*MOD(Calculator!$B$35/Calculator!$F$14,1)),2))+$C99)^2+(1500*ABS(SIN(2*PI()*MOD(Calculator!$B$35/Calculator!$F$14,1)))*IF(MOD(Calculator!$B$35/Calculator!$F$14,1)&lt;0.5,-1,1))^2)))/(1-SQRT(((50*POWER(80,POWER(COS(PI()*MOD(Calculator!$B$35/Calculator!$F$14,1)),2))-$C99)^2+(1500*ABS(SIN(2*PI()*MOD(Calculator!$B$35/Calculator!$F$14,1)))*IF(MOD(Calculator!$B$35/Calculator!$F$14,1)&lt;0.5,-1,1))^2)/((50*POWER(80,POWER(COS(PI()*MOD(Calculator!$B$35/Calculator!$F$14,1)),2))+$C99)^2+(1500*ABS(SIN(2*PI()*MOD(Calculator!$B$35/Calculator!$F$14,1)))*IF(MOD(Calculator!$B$35/Calculator!$F$14,1)&lt;0.5,-1,1))^2))),2))</f>
        <v>—</v>
      </c>
      <c r="EJ99" s="253" t="n">
        <f aca="false">IF(OR(Calculator!$E$15&lt;&gt;"YES",Calculator!$B$35&lt;Calculator!$G$15),"—",ROUND((1+SQRT(((50*POWER(80,POWER(COS(PI()*MOD(Calculator!$B$35/Calculator!$F$15,1)),2))-$C99)^2+(1500*ABS(SIN(2*PI()*MOD(Calculator!$B$35/Calculator!$F$15,1)))*IF(MOD(Calculator!$B$35/Calculator!$F$15,1)&lt;0.5,-1,1))^2)/((50*POWER(80,POWER(COS(PI()*MOD(Calculator!$B$35/Calculator!$F$15,1)),2))+$C99)^2+(1500*ABS(SIN(2*PI()*MOD(Calculator!$B$35/Calculator!$F$15,1)))*IF(MOD(Calculator!$B$35/Calculator!$F$15,1)&lt;0.5,-1,1))^2)))/(1-SQRT(((50*POWER(80,POWER(COS(PI()*MOD(Calculator!$B$35/Calculator!$F$15,1)),2))-$C99)^2+(1500*ABS(SIN(2*PI()*MOD(Calculator!$B$35/Calculator!$F$15,1)))*IF(MOD(Calculator!$B$35/Calculator!$F$15,1)&lt;0.5,-1,1))^2)/((50*POWER(80,POWER(COS(PI()*MOD(Calculator!$B$35/Calculator!$F$15,1)),2))+$C99)^2+(1500*ABS(SIN(2*PI()*MOD(Calculator!$B$35/Calculator!$F$15,1)))*IF(MOD(Calculator!$B$35/Calculator!$F$15,1)&lt;0.5,-1,1))^2))),2))</f>
        <v>2.72</v>
      </c>
      <c r="EK99" s="253" t="str">
        <f aca="false">IF(OR(Calculator!$E$16&lt;&gt;"YES",Calculator!$B$35&lt;Calculator!$G$16),"—",ROUND((1+SQRT(((50*POWER(80,POWER(COS(PI()*MOD(Calculator!$B$35/Calculator!$F$16,1)),2))-$C99)^2+(1500*ABS(SIN(2*PI()*MOD(Calculator!$B$35/Calculator!$F$16,1)))*IF(MOD(Calculator!$B$35/Calculator!$F$16,1)&lt;0.5,-1,1))^2)/((50*POWER(80,POWER(COS(PI()*MOD(Calculator!$B$35/Calculator!$F$16,1)),2))+$C99)^2+(1500*ABS(SIN(2*PI()*MOD(Calculator!$B$35/Calculator!$F$16,1)))*IF(MOD(Calculator!$B$35/Calculator!$F$16,1)&lt;0.5,-1,1))^2)))/(1-SQRT(((50*POWER(80,POWER(COS(PI()*MOD(Calculator!$B$35/Calculator!$F$16,1)),2))-$C99)^2+(1500*ABS(SIN(2*PI()*MOD(Calculator!$B$35/Calculator!$F$16,1)))*IF(MOD(Calculator!$B$35/Calculator!$F$16,1)&lt;0.5,-1,1))^2)/((50*POWER(80,POWER(COS(PI()*MOD(Calculator!$B$35/Calculator!$F$16,1)),2))+$C99)^2+(1500*ABS(SIN(2*PI()*MOD(Calculator!$B$35/Calculator!$F$16,1)))*IF(MOD(Calculator!$B$35/Calculator!$F$16,1)&lt;0.5,-1,1))^2))),2))</f>
        <v>—</v>
      </c>
      <c r="EL99" s="253" t="n">
        <f aca="false">IF(OR(Calculator!$E$17&lt;&gt;"YES",Calculator!$B$35&lt;Calculator!$G$17),"—",ROUND((1+SQRT(((50*POWER(80,POWER(COS(PI()*MOD(Calculator!$B$35/Calculator!$F$17,1)),2))-$C99)^2+(1500*ABS(SIN(2*PI()*MOD(Calculator!$B$35/Calculator!$F$17,1)))*IF(MOD(Calculator!$B$35/Calculator!$F$17,1)&lt;0.5,-1,1))^2)/((50*POWER(80,POWER(COS(PI()*MOD(Calculator!$B$35/Calculator!$F$17,1)),2))+$C99)^2+(1500*ABS(SIN(2*PI()*MOD(Calculator!$B$35/Calculator!$F$17,1)))*IF(MOD(Calculator!$B$35/Calculator!$F$17,1)&lt;0.5,-1,1))^2)))/(1-SQRT(((50*POWER(80,POWER(COS(PI()*MOD(Calculator!$B$35/Calculator!$F$17,1)),2))-$C99)^2+(1500*ABS(SIN(2*PI()*MOD(Calculator!$B$35/Calculator!$F$17,1)))*IF(MOD(Calculator!$B$35/Calculator!$F$17,1)&lt;0.5,-1,1))^2)/((50*POWER(80,POWER(COS(PI()*MOD(Calculator!$B$35/Calculator!$F$17,1)),2))+$C99)^2+(1500*ABS(SIN(2*PI()*MOD(Calculator!$B$35/Calculator!$F$17,1)))*IF(MOD(Calculator!$B$35/Calculator!$F$17,1)&lt;0.5,-1,1))^2))),2))</f>
        <v>26.74</v>
      </c>
      <c r="EM99" s="253" t="str">
        <f aca="false">IF(OR(Calculator!$E$18&lt;&gt;"YES",Calculator!$B$35&lt;Calculator!$G$18),"—",ROUND((1+SQRT(((50*POWER(80,POWER(COS(PI()*MOD(Calculator!$B$35/Calculator!$F$18,1)),2))-$C99)^2+(1500*ABS(SIN(2*PI()*MOD(Calculator!$B$35/Calculator!$F$18,1)))*IF(MOD(Calculator!$B$35/Calculator!$F$18,1)&lt;0.5,-1,1))^2)/((50*POWER(80,POWER(COS(PI()*MOD(Calculator!$B$35/Calculator!$F$18,1)),2))+$C99)^2+(1500*ABS(SIN(2*PI()*MOD(Calculator!$B$35/Calculator!$F$18,1)))*IF(MOD(Calculator!$B$35/Calculator!$F$18,1)&lt;0.5,-1,1))^2)))/(1-SQRT(((50*POWER(80,POWER(COS(PI()*MOD(Calculator!$B$35/Calculator!$F$18,1)),2))-$C99)^2+(1500*ABS(SIN(2*PI()*MOD(Calculator!$B$35/Calculator!$F$18,1)))*IF(MOD(Calculator!$B$35/Calculator!$F$18,1)&lt;0.5,-1,1))^2)/((50*POWER(80,POWER(COS(PI()*MOD(Calculator!$B$35/Calculator!$F$18,1)),2))+$C99)^2+(1500*ABS(SIN(2*PI()*MOD(Calculator!$B$35/Calculator!$F$18,1)))*IF(MOD(Calculator!$B$35/Calculator!$F$18,1)&lt;0.5,-1,1))^2))),2))</f>
        <v>—</v>
      </c>
      <c r="EN99" s="253" t="str">
        <f aca="false">IF(OR(Calculator!$E$19&lt;&gt;"YES",Calculator!$B$35&lt;Calculator!$G$19),"—",ROUND((1+SQRT(((50*POWER(80,POWER(COS(PI()*MOD(Calculator!$B$35/Calculator!$F$19,1)),2))-$C99)^2+(1500*ABS(SIN(2*PI()*MOD(Calculator!$B$35/Calculator!$F$19,1)))*IF(MOD(Calculator!$B$35/Calculator!$F$19,1)&lt;0.5,-1,1))^2)/((50*POWER(80,POWER(COS(PI()*MOD(Calculator!$B$35/Calculator!$F$19,1)),2))+$C99)^2+(1500*ABS(SIN(2*PI()*MOD(Calculator!$B$35/Calculator!$F$19,1)))*IF(MOD(Calculator!$B$35/Calculator!$F$19,1)&lt;0.5,-1,1))^2)))/(1-SQRT(((50*POWER(80,POWER(COS(PI()*MOD(Calculator!$B$35/Calculator!$F$19,1)),2))-$C99)^2+(1500*ABS(SIN(2*PI()*MOD(Calculator!$B$35/Calculator!$F$19,1)))*IF(MOD(Calculator!$B$35/Calculator!$F$19,1)&lt;0.5,-1,1))^2)/((50*POWER(80,POWER(COS(PI()*MOD(Calculator!$B$35/Calculator!$F$19,1)),2))+$C99)^2+(1500*ABS(SIN(2*PI()*MOD(Calculator!$B$35/Calculator!$F$19,1)))*IF(MOD(Calculator!$B$35/Calculator!$F$19,1)&lt;0.5,-1,1))^2))),2))</f>
        <v>—</v>
      </c>
      <c r="EO99" s="253" t="str">
        <f aca="false">IF(OR(Calculator!$E$20&lt;&gt;"YES",Calculator!$B$35&lt;Calculator!$G$20),"—",ROUND((1+SQRT(((50*POWER(80,POWER(COS(PI()*MOD(Calculator!$B$35/Calculator!$F$20,1)),2))-$C99)^2+(1500*ABS(SIN(2*PI()*MOD(Calculator!$B$35/Calculator!$F$20,1)))*IF(MOD(Calculator!$B$35/Calculator!$F$20,1)&lt;0.5,-1,1))^2)/((50*POWER(80,POWER(COS(PI()*MOD(Calculator!$B$35/Calculator!$F$20,1)),2))+$C99)^2+(1500*ABS(SIN(2*PI()*MOD(Calculator!$B$35/Calculator!$F$20,1)))*IF(MOD(Calculator!$B$35/Calculator!$F$20,1)&lt;0.5,-1,1))^2)))/(1-SQRT(((50*POWER(80,POWER(COS(PI()*MOD(Calculator!$B$35/Calculator!$F$20,1)),2))-$C99)^2+(1500*ABS(SIN(2*PI()*MOD(Calculator!$B$35/Calculator!$F$20,1)))*IF(MOD(Calculator!$B$35/Calculator!$F$20,1)&lt;0.5,-1,1))^2)/((50*POWER(80,POWER(COS(PI()*MOD(Calculator!$B$35/Calculator!$F$20,1)),2))+$C99)^2+(1500*ABS(SIN(2*PI()*MOD(Calculator!$B$35/Calculator!$F$20,1)))*IF(MOD(Calculator!$B$35/Calculator!$F$20,1)&lt;0.5,-1,1))^2))),2))</f>
        <v>—</v>
      </c>
      <c r="EP99" s="253" t="str">
        <f aca="false">IF(OR(Calculator!$E$21&lt;&gt;"YES",Calculator!$B$35&lt;Calculator!$G$21),"—",ROUND((1+SQRT(((50*POWER(80,POWER(COS(PI()*MOD(Calculator!$B$35/Calculator!$F$21,1)),2))-$C99)^2+(1500*ABS(SIN(2*PI()*MOD(Calculator!$B$35/Calculator!$F$21,1)))*IF(MOD(Calculator!$B$35/Calculator!$F$21,1)&lt;0.5,-1,1))^2)/((50*POWER(80,POWER(COS(PI()*MOD(Calculator!$B$35/Calculator!$F$21,1)),2))+$C99)^2+(1500*ABS(SIN(2*PI()*MOD(Calculator!$B$35/Calculator!$F$21,1)))*IF(MOD(Calculator!$B$35/Calculator!$F$21,1)&lt;0.5,-1,1))^2)))/(1-SQRT(((50*POWER(80,POWER(COS(PI()*MOD(Calculator!$B$35/Calculator!$F$21,1)),2))-$C99)^2+(1500*ABS(SIN(2*PI()*MOD(Calculator!$B$35/Calculator!$F$21,1)))*IF(MOD(Calculator!$B$35/Calculator!$F$21,1)&lt;0.5,-1,1))^2)/((50*POWER(80,POWER(COS(PI()*MOD(Calculator!$B$35/Calculator!$F$21,1)),2))+$C99)^2+(1500*ABS(SIN(2*PI()*MOD(Calculator!$B$35/Calculator!$F$21,1)))*IF(MOD(Calculator!$B$35/Calculator!$F$21,1)&lt;0.5,-1,1))^2))),2))</f>
        <v>—</v>
      </c>
      <c r="EQ99" s="253" t="str">
        <f aca="false">IF(OR(Calculator!$E$22&lt;&gt;"YES",Calculator!$B$35&lt;Calculator!$G$22),"—",ROUND((1+SQRT(((50*POWER(80,POWER(COS(PI()*MOD(Calculator!$B$35/Calculator!$F$22,1)),2))-$C99)^2+(1500*ABS(SIN(2*PI()*MOD(Calculator!$B$35/Calculator!$F$22,1)))*IF(MOD(Calculator!$B$35/Calculator!$F$22,1)&lt;0.5,-1,1))^2)/((50*POWER(80,POWER(COS(PI()*MOD(Calculator!$B$35/Calculator!$F$22,1)),2))+$C99)^2+(1500*ABS(SIN(2*PI()*MOD(Calculator!$B$35/Calculator!$F$22,1)))*IF(MOD(Calculator!$B$35/Calculator!$F$22,1)&lt;0.5,-1,1))^2)))/(1-SQRT(((50*POWER(80,POWER(COS(PI()*MOD(Calculator!$B$35/Calculator!$F$22,1)),2))-$C99)^2+(1500*ABS(SIN(2*PI()*MOD(Calculator!$B$35/Calculator!$F$22,1)))*IF(MOD(Calculator!$B$35/Calculator!$F$22,1)&lt;0.5,-1,1))^2)/((50*POWER(80,POWER(COS(PI()*MOD(Calculator!$B$35/Calculator!$F$22,1)),2))+$C99)^2+(1500*ABS(SIN(2*PI()*MOD(Calculator!$B$35/Calculator!$F$22,1)))*IF(MOD(Calculator!$B$35/Calculator!$F$22,1)&lt;0.5,-1,1))^2))),2))</f>
        <v>—</v>
      </c>
      <c r="ER99" s="295" t="n">
        <f aca="false">IFERROR(ROUND((IF(ISNUMBER(EG99),EG99,0)+IF(ISNUMBER(EH99),EH99,0)+IF(ISNUMBER(EI99),EI99,0)+IF(ISNUMBER(EJ99),EJ99,0)+IF(ISNUMBER(EK99),EK99,0)+IF(ISNUMBER(EL99),EL99,0)+IF(ISNUMBER(EM99),EM99,0)+IF(ISNUMBER(EN99),EN99,0)+IF(ISNUMBER(EO99),EO99,0)+IF(ISNUMBER(EP99),EP99,0)+IF(ISNUMBER(EQ99),EQ99,0))/(IF(ISNUMBER(EG99),1,0)+IF(ISNUMBER(EH99),1,0)+IF(ISNUMBER(EI99),1,0)+IF(ISNUMBER(EJ99),1,0)+IF(ISNUMBER(EK99),1,0)+IF(ISNUMBER(EL99),1,0)+IF(ISNUMBER(EM99),1,0)+IF(ISNUMBER(EN99),1,0)+IF(ISNUMBER(EO99),1,0)+IF(ISNUMBER(EP99),1,0)+IF(ISNUMBER(EQ99),1,0)),4),"")</f>
        <v>14.73</v>
      </c>
      <c r="ES99" s="253" t="str">
        <f aca="false">IF(OR(Calculator!$E$12&lt;&gt;"YES",Calculator!$B$36&lt;Calculator!$G$12),"—",ROUND((1+SQRT(((50*POWER(80,POWER(COS(PI()*MOD(Calculator!$B$36/Calculator!$F$12,1)),2))-$C99)^2+(1500*ABS(SIN(2*PI()*MOD(Calculator!$B$36/Calculator!$F$12,1)))*IF(MOD(Calculator!$B$36/Calculator!$F$12,1)&lt;0.5,-1,1))^2)/((50*POWER(80,POWER(COS(PI()*MOD(Calculator!$B$36/Calculator!$F$12,1)),2))+$C99)^2+(1500*ABS(SIN(2*PI()*MOD(Calculator!$B$36/Calculator!$F$12,1)))*IF(MOD(Calculator!$B$36/Calculator!$F$12,1)&lt;0.5,-1,1))^2)))/(1-SQRT(((50*POWER(80,POWER(COS(PI()*MOD(Calculator!$B$36/Calculator!$F$12,1)),2))-$C99)^2+(1500*ABS(SIN(2*PI()*MOD(Calculator!$B$36/Calculator!$F$12,1)))*IF(MOD(Calculator!$B$36/Calculator!$F$12,1)&lt;0.5,-1,1))^2)/((50*POWER(80,POWER(COS(PI()*MOD(Calculator!$B$36/Calculator!$F$12,1)),2))+$C99)^2+(1500*ABS(SIN(2*PI()*MOD(Calculator!$B$36/Calculator!$F$12,1)))*IF(MOD(Calculator!$B$36/Calculator!$F$12,1)&lt;0.5,-1,1))^2))),2))</f>
        <v>—</v>
      </c>
      <c r="ET99" s="253" t="str">
        <f aca="false">IF(OR(Calculator!$E$13&lt;&gt;"YES",Calculator!$B$36&lt;Calculator!$G$13),"—",ROUND((1+SQRT(((50*POWER(80,POWER(COS(PI()*MOD(Calculator!$B$36/Calculator!$F$13,1)),2))-$C99)^2+(1500*ABS(SIN(2*PI()*MOD(Calculator!$B$36/Calculator!$F$13,1)))*IF(MOD(Calculator!$B$36/Calculator!$F$13,1)&lt;0.5,-1,1))^2)/((50*POWER(80,POWER(COS(PI()*MOD(Calculator!$B$36/Calculator!$F$13,1)),2))+$C99)^2+(1500*ABS(SIN(2*PI()*MOD(Calculator!$B$36/Calculator!$F$13,1)))*IF(MOD(Calculator!$B$36/Calculator!$F$13,1)&lt;0.5,-1,1))^2)))/(1-SQRT(((50*POWER(80,POWER(COS(PI()*MOD(Calculator!$B$36/Calculator!$F$13,1)),2))-$C99)^2+(1500*ABS(SIN(2*PI()*MOD(Calculator!$B$36/Calculator!$F$13,1)))*IF(MOD(Calculator!$B$36/Calculator!$F$13,1)&lt;0.5,-1,1))^2)/((50*POWER(80,POWER(COS(PI()*MOD(Calculator!$B$36/Calculator!$F$13,1)),2))+$C99)^2+(1500*ABS(SIN(2*PI()*MOD(Calculator!$B$36/Calculator!$F$13,1)))*IF(MOD(Calculator!$B$36/Calculator!$F$13,1)&lt;0.5,-1,1))^2))),2))</f>
        <v>—</v>
      </c>
      <c r="EU99" s="253" t="str">
        <f aca="false">IF(OR(Calculator!$E$14&lt;&gt;"YES",Calculator!$B$36&lt;Calculator!$G$14),"—",ROUND((1+SQRT(((50*POWER(80,POWER(COS(PI()*MOD(Calculator!$B$36/Calculator!$F$14,1)),2))-$C99)^2+(1500*ABS(SIN(2*PI()*MOD(Calculator!$B$36/Calculator!$F$14,1)))*IF(MOD(Calculator!$B$36/Calculator!$F$14,1)&lt;0.5,-1,1))^2)/((50*POWER(80,POWER(COS(PI()*MOD(Calculator!$B$36/Calculator!$F$14,1)),2))+$C99)^2+(1500*ABS(SIN(2*PI()*MOD(Calculator!$B$36/Calculator!$F$14,1)))*IF(MOD(Calculator!$B$36/Calculator!$F$14,1)&lt;0.5,-1,1))^2)))/(1-SQRT(((50*POWER(80,POWER(COS(PI()*MOD(Calculator!$B$36/Calculator!$F$14,1)),2))-$C99)^2+(1500*ABS(SIN(2*PI()*MOD(Calculator!$B$36/Calculator!$F$14,1)))*IF(MOD(Calculator!$B$36/Calculator!$F$14,1)&lt;0.5,-1,1))^2)/((50*POWER(80,POWER(COS(PI()*MOD(Calculator!$B$36/Calculator!$F$14,1)),2))+$C99)^2+(1500*ABS(SIN(2*PI()*MOD(Calculator!$B$36/Calculator!$F$14,1)))*IF(MOD(Calculator!$B$36/Calculator!$F$14,1)&lt;0.5,-1,1))^2))),2))</f>
        <v>—</v>
      </c>
      <c r="EV99" s="253" t="n">
        <f aca="false">IF(OR(Calculator!$E$15&lt;&gt;"YES",Calculator!$B$36&lt;Calculator!$G$15),"—",ROUND((1+SQRT(((50*POWER(80,POWER(COS(PI()*MOD(Calculator!$B$36/Calculator!$F$15,1)),2))-$C99)^2+(1500*ABS(SIN(2*PI()*MOD(Calculator!$B$36/Calculator!$F$15,1)))*IF(MOD(Calculator!$B$36/Calculator!$F$15,1)&lt;0.5,-1,1))^2)/((50*POWER(80,POWER(COS(PI()*MOD(Calculator!$B$36/Calculator!$F$15,1)),2))+$C99)^2+(1500*ABS(SIN(2*PI()*MOD(Calculator!$B$36/Calculator!$F$15,1)))*IF(MOD(Calculator!$B$36/Calculator!$F$15,1)&lt;0.5,-1,1))^2)))/(1-SQRT(((50*POWER(80,POWER(COS(PI()*MOD(Calculator!$B$36/Calculator!$F$15,1)),2))-$C99)^2+(1500*ABS(SIN(2*PI()*MOD(Calculator!$B$36/Calculator!$F$15,1)))*IF(MOD(Calculator!$B$36/Calculator!$F$15,1)&lt;0.5,-1,1))^2)/((50*POWER(80,POWER(COS(PI()*MOD(Calculator!$B$36/Calculator!$F$15,1)),2))+$C99)^2+(1500*ABS(SIN(2*PI()*MOD(Calculator!$B$36/Calculator!$F$15,1)))*IF(MOD(Calculator!$B$36/Calculator!$F$15,1)&lt;0.5,-1,1))^2))),2))</f>
        <v>22.37</v>
      </c>
      <c r="EW99" s="253" t="str">
        <f aca="false">IF(OR(Calculator!$E$16&lt;&gt;"YES",Calculator!$B$36&lt;Calculator!$G$16),"—",ROUND((1+SQRT(((50*POWER(80,POWER(COS(PI()*MOD(Calculator!$B$36/Calculator!$F$16,1)),2))-$C99)^2+(1500*ABS(SIN(2*PI()*MOD(Calculator!$B$36/Calculator!$F$16,1)))*IF(MOD(Calculator!$B$36/Calculator!$F$16,1)&lt;0.5,-1,1))^2)/((50*POWER(80,POWER(COS(PI()*MOD(Calculator!$B$36/Calculator!$F$16,1)),2))+$C99)^2+(1500*ABS(SIN(2*PI()*MOD(Calculator!$B$36/Calculator!$F$16,1)))*IF(MOD(Calculator!$B$36/Calculator!$F$16,1)&lt;0.5,-1,1))^2)))/(1-SQRT(((50*POWER(80,POWER(COS(PI()*MOD(Calculator!$B$36/Calculator!$F$16,1)),2))-$C99)^2+(1500*ABS(SIN(2*PI()*MOD(Calculator!$B$36/Calculator!$F$16,1)))*IF(MOD(Calculator!$B$36/Calculator!$F$16,1)&lt;0.5,-1,1))^2)/((50*POWER(80,POWER(COS(PI()*MOD(Calculator!$B$36/Calculator!$F$16,1)),2))+$C99)^2+(1500*ABS(SIN(2*PI()*MOD(Calculator!$B$36/Calculator!$F$16,1)))*IF(MOD(Calculator!$B$36/Calculator!$F$16,1)&lt;0.5,-1,1))^2))),2))</f>
        <v>—</v>
      </c>
      <c r="EX99" s="253" t="n">
        <f aca="false">IF(OR(Calculator!$E$17&lt;&gt;"YES",Calculator!$B$36&lt;Calculator!$G$17),"—",ROUND((1+SQRT(((50*POWER(80,POWER(COS(PI()*MOD(Calculator!$B$36/Calculator!$F$17,1)),2))-$C99)^2+(1500*ABS(SIN(2*PI()*MOD(Calculator!$B$36/Calculator!$F$17,1)))*IF(MOD(Calculator!$B$36/Calculator!$F$17,1)&lt;0.5,-1,1))^2)/((50*POWER(80,POWER(COS(PI()*MOD(Calculator!$B$36/Calculator!$F$17,1)),2))+$C99)^2+(1500*ABS(SIN(2*PI()*MOD(Calculator!$B$36/Calculator!$F$17,1)))*IF(MOD(Calculator!$B$36/Calculator!$F$17,1)&lt;0.5,-1,1))^2)))/(1-SQRT(((50*POWER(80,POWER(COS(PI()*MOD(Calculator!$B$36/Calculator!$F$17,1)),2))-$C99)^2+(1500*ABS(SIN(2*PI()*MOD(Calculator!$B$36/Calculator!$F$17,1)))*IF(MOD(Calculator!$B$36/Calculator!$F$17,1)&lt;0.5,-1,1))^2)/((50*POWER(80,POWER(COS(PI()*MOD(Calculator!$B$36/Calculator!$F$17,1)),2))+$C99)^2+(1500*ABS(SIN(2*PI()*MOD(Calculator!$B$36/Calculator!$F$17,1)))*IF(MOD(Calculator!$B$36/Calculator!$F$17,1)&lt;0.5,-1,1))^2))),2))</f>
        <v>27.92</v>
      </c>
      <c r="EY99" s="253" t="str">
        <f aca="false">IF(OR(Calculator!$E$18&lt;&gt;"YES",Calculator!$B$36&lt;Calculator!$G$18),"—",ROUND((1+SQRT(((50*POWER(80,POWER(COS(PI()*MOD(Calculator!$B$36/Calculator!$F$18,1)),2))-$C99)^2+(1500*ABS(SIN(2*PI()*MOD(Calculator!$B$36/Calculator!$F$18,1)))*IF(MOD(Calculator!$B$36/Calculator!$F$18,1)&lt;0.5,-1,1))^2)/((50*POWER(80,POWER(COS(PI()*MOD(Calculator!$B$36/Calculator!$F$18,1)),2))+$C99)^2+(1500*ABS(SIN(2*PI()*MOD(Calculator!$B$36/Calculator!$F$18,1)))*IF(MOD(Calculator!$B$36/Calculator!$F$18,1)&lt;0.5,-1,1))^2)))/(1-SQRT(((50*POWER(80,POWER(COS(PI()*MOD(Calculator!$B$36/Calculator!$F$18,1)),2))-$C99)^2+(1500*ABS(SIN(2*PI()*MOD(Calculator!$B$36/Calculator!$F$18,1)))*IF(MOD(Calculator!$B$36/Calculator!$F$18,1)&lt;0.5,-1,1))^2)/((50*POWER(80,POWER(COS(PI()*MOD(Calculator!$B$36/Calculator!$F$18,1)),2))+$C99)^2+(1500*ABS(SIN(2*PI()*MOD(Calculator!$B$36/Calculator!$F$18,1)))*IF(MOD(Calculator!$B$36/Calculator!$F$18,1)&lt;0.5,-1,1))^2))),2))</f>
        <v>—</v>
      </c>
      <c r="EZ99" s="253" t="str">
        <f aca="false">IF(OR(Calculator!$E$19&lt;&gt;"YES",Calculator!$B$36&lt;Calculator!$G$19),"—",ROUND((1+SQRT(((50*POWER(80,POWER(COS(PI()*MOD(Calculator!$B$36/Calculator!$F$19,1)),2))-$C99)^2+(1500*ABS(SIN(2*PI()*MOD(Calculator!$B$36/Calculator!$F$19,1)))*IF(MOD(Calculator!$B$36/Calculator!$F$19,1)&lt;0.5,-1,1))^2)/((50*POWER(80,POWER(COS(PI()*MOD(Calculator!$B$36/Calculator!$F$19,1)),2))+$C99)^2+(1500*ABS(SIN(2*PI()*MOD(Calculator!$B$36/Calculator!$F$19,1)))*IF(MOD(Calculator!$B$36/Calculator!$F$19,1)&lt;0.5,-1,1))^2)))/(1-SQRT(((50*POWER(80,POWER(COS(PI()*MOD(Calculator!$B$36/Calculator!$F$19,1)),2))-$C99)^2+(1500*ABS(SIN(2*PI()*MOD(Calculator!$B$36/Calculator!$F$19,1)))*IF(MOD(Calculator!$B$36/Calculator!$F$19,1)&lt;0.5,-1,1))^2)/((50*POWER(80,POWER(COS(PI()*MOD(Calculator!$B$36/Calculator!$F$19,1)),2))+$C99)^2+(1500*ABS(SIN(2*PI()*MOD(Calculator!$B$36/Calculator!$F$19,1)))*IF(MOD(Calculator!$B$36/Calculator!$F$19,1)&lt;0.5,-1,1))^2))),2))</f>
        <v>—</v>
      </c>
      <c r="FA99" s="253" t="str">
        <f aca="false">IF(OR(Calculator!$E$20&lt;&gt;"YES",Calculator!$B$36&lt;Calculator!$G$20),"—",ROUND((1+SQRT(((50*POWER(80,POWER(COS(PI()*MOD(Calculator!$B$36/Calculator!$F$20,1)),2))-$C99)^2+(1500*ABS(SIN(2*PI()*MOD(Calculator!$B$36/Calculator!$F$20,1)))*IF(MOD(Calculator!$B$36/Calculator!$F$20,1)&lt;0.5,-1,1))^2)/((50*POWER(80,POWER(COS(PI()*MOD(Calculator!$B$36/Calculator!$F$20,1)),2))+$C99)^2+(1500*ABS(SIN(2*PI()*MOD(Calculator!$B$36/Calculator!$F$20,1)))*IF(MOD(Calculator!$B$36/Calculator!$F$20,1)&lt;0.5,-1,1))^2)))/(1-SQRT(((50*POWER(80,POWER(COS(PI()*MOD(Calculator!$B$36/Calculator!$F$20,1)),2))-$C99)^2+(1500*ABS(SIN(2*PI()*MOD(Calculator!$B$36/Calculator!$F$20,1)))*IF(MOD(Calculator!$B$36/Calculator!$F$20,1)&lt;0.5,-1,1))^2)/((50*POWER(80,POWER(COS(PI()*MOD(Calculator!$B$36/Calculator!$F$20,1)),2))+$C99)^2+(1500*ABS(SIN(2*PI()*MOD(Calculator!$B$36/Calculator!$F$20,1)))*IF(MOD(Calculator!$B$36/Calculator!$F$20,1)&lt;0.5,-1,1))^2))),2))</f>
        <v>—</v>
      </c>
      <c r="FB99" s="253" t="str">
        <f aca="false">IF(OR(Calculator!$E$21&lt;&gt;"YES",Calculator!$B$36&lt;Calculator!$G$21),"—",ROUND((1+SQRT(((50*POWER(80,POWER(COS(PI()*MOD(Calculator!$B$36/Calculator!$F$21,1)),2))-$C99)^2+(1500*ABS(SIN(2*PI()*MOD(Calculator!$B$36/Calculator!$F$21,1)))*IF(MOD(Calculator!$B$36/Calculator!$F$21,1)&lt;0.5,-1,1))^2)/((50*POWER(80,POWER(COS(PI()*MOD(Calculator!$B$36/Calculator!$F$21,1)),2))+$C99)^2+(1500*ABS(SIN(2*PI()*MOD(Calculator!$B$36/Calculator!$F$21,1)))*IF(MOD(Calculator!$B$36/Calculator!$F$21,1)&lt;0.5,-1,1))^2)))/(1-SQRT(((50*POWER(80,POWER(COS(PI()*MOD(Calculator!$B$36/Calculator!$F$21,1)),2))-$C99)^2+(1500*ABS(SIN(2*PI()*MOD(Calculator!$B$36/Calculator!$F$21,1)))*IF(MOD(Calculator!$B$36/Calculator!$F$21,1)&lt;0.5,-1,1))^2)/((50*POWER(80,POWER(COS(PI()*MOD(Calculator!$B$36/Calculator!$F$21,1)),2))+$C99)^2+(1500*ABS(SIN(2*PI()*MOD(Calculator!$B$36/Calculator!$F$21,1)))*IF(MOD(Calculator!$B$36/Calculator!$F$21,1)&lt;0.5,-1,1))^2))),2))</f>
        <v>—</v>
      </c>
      <c r="FC99" s="253" t="str">
        <f aca="false">IF(OR(Calculator!$E$22&lt;&gt;"YES",Calculator!$B$36&lt;Calculator!$G$22),"—",ROUND((1+SQRT(((50*POWER(80,POWER(COS(PI()*MOD(Calculator!$B$36/Calculator!$F$22,1)),2))-$C99)^2+(1500*ABS(SIN(2*PI()*MOD(Calculator!$B$36/Calculator!$F$22,1)))*IF(MOD(Calculator!$B$36/Calculator!$F$22,1)&lt;0.5,-1,1))^2)/((50*POWER(80,POWER(COS(PI()*MOD(Calculator!$B$36/Calculator!$F$22,1)),2))+$C99)^2+(1500*ABS(SIN(2*PI()*MOD(Calculator!$B$36/Calculator!$F$22,1)))*IF(MOD(Calculator!$B$36/Calculator!$F$22,1)&lt;0.5,-1,1))^2)))/(1-SQRT(((50*POWER(80,POWER(COS(PI()*MOD(Calculator!$B$36/Calculator!$F$22,1)),2))-$C99)^2+(1500*ABS(SIN(2*PI()*MOD(Calculator!$B$36/Calculator!$F$22,1)))*IF(MOD(Calculator!$B$36/Calculator!$F$22,1)&lt;0.5,-1,1))^2)/((50*POWER(80,POWER(COS(PI()*MOD(Calculator!$B$36/Calculator!$F$22,1)),2))+$C99)^2+(1500*ABS(SIN(2*PI()*MOD(Calculator!$B$36/Calculator!$F$22,1)))*IF(MOD(Calculator!$B$36/Calculator!$F$22,1)&lt;0.5,-1,1))^2))),2))</f>
        <v>—</v>
      </c>
      <c r="FD99" s="295" t="n">
        <f aca="false">IFERROR(ROUND((IF(ISNUMBER(ES99),ES99,0)+IF(ISNUMBER(ET99),ET99,0)+IF(ISNUMBER(EU99),EU99,0)+IF(ISNUMBER(EV99),EV99,0)+IF(ISNUMBER(EW99),EW99,0)+IF(ISNUMBER(EX99),EX99,0)+IF(ISNUMBER(EY99),EY99,0)+IF(ISNUMBER(EZ99),EZ99,0)+IF(ISNUMBER(FA99),FA99,0)+IF(ISNUMBER(FB99),FB99,0)+IF(ISNUMBER(FC99),FC99,0))/(IF(ISNUMBER(ES99),1,0)+IF(ISNUMBER(ET99),1,0)+IF(ISNUMBER(EU99),1,0)+IF(ISNUMBER(EV99),1,0)+IF(ISNUMBER(EW99),1,0)+IF(ISNUMBER(EX99),1,0)+IF(ISNUMBER(EY99),1,0)+IF(ISNUMBER(EZ99),1,0)+IF(ISNUMBER(FA99),1,0)+IF(ISNUMBER(FB99),1,0)+IF(ISNUMBER(FC99),1,0)),4),"")</f>
        <v>25.145</v>
      </c>
      <c r="FE99" s="253" t="str">
        <f aca="false">IF(OR(Calculator!$E$12&lt;&gt;"YES",Calculator!$B$37&lt;Calculator!$G$12),"—",ROUND((1+SQRT(((50*POWER(80,POWER(COS(PI()*MOD(Calculator!$B$37/Calculator!$F$12,1)),2))-$C99)^2+(1500*ABS(SIN(2*PI()*MOD(Calculator!$B$37/Calculator!$F$12,1)))*IF(MOD(Calculator!$B$37/Calculator!$F$12,1)&lt;0.5,-1,1))^2)/((50*POWER(80,POWER(COS(PI()*MOD(Calculator!$B$37/Calculator!$F$12,1)),2))+$C99)^2+(1500*ABS(SIN(2*PI()*MOD(Calculator!$B$37/Calculator!$F$12,1)))*IF(MOD(Calculator!$B$37/Calculator!$F$12,1)&lt;0.5,-1,1))^2)))/(1-SQRT(((50*POWER(80,POWER(COS(PI()*MOD(Calculator!$B$37/Calculator!$F$12,1)),2))-$C99)^2+(1500*ABS(SIN(2*PI()*MOD(Calculator!$B$37/Calculator!$F$12,1)))*IF(MOD(Calculator!$B$37/Calculator!$F$12,1)&lt;0.5,-1,1))^2)/((50*POWER(80,POWER(COS(PI()*MOD(Calculator!$B$37/Calculator!$F$12,1)),2))+$C99)^2+(1500*ABS(SIN(2*PI()*MOD(Calculator!$B$37/Calculator!$F$12,1)))*IF(MOD(Calculator!$B$37/Calculator!$F$12,1)&lt;0.5,-1,1))^2))),2))</f>
        <v>—</v>
      </c>
      <c r="FF99" s="253" t="str">
        <f aca="false">IF(OR(Calculator!$E$13&lt;&gt;"YES",Calculator!$B$37&lt;Calculator!$G$13),"—",ROUND((1+SQRT(((50*POWER(80,POWER(COS(PI()*MOD(Calculator!$B$37/Calculator!$F$13,1)),2))-$C99)^2+(1500*ABS(SIN(2*PI()*MOD(Calculator!$B$37/Calculator!$F$13,1)))*IF(MOD(Calculator!$B$37/Calculator!$F$13,1)&lt;0.5,-1,1))^2)/((50*POWER(80,POWER(COS(PI()*MOD(Calculator!$B$37/Calculator!$F$13,1)),2))+$C99)^2+(1500*ABS(SIN(2*PI()*MOD(Calculator!$B$37/Calculator!$F$13,1)))*IF(MOD(Calculator!$B$37/Calculator!$F$13,1)&lt;0.5,-1,1))^2)))/(1-SQRT(((50*POWER(80,POWER(COS(PI()*MOD(Calculator!$B$37/Calculator!$F$13,1)),2))-$C99)^2+(1500*ABS(SIN(2*PI()*MOD(Calculator!$B$37/Calculator!$F$13,1)))*IF(MOD(Calculator!$B$37/Calculator!$F$13,1)&lt;0.5,-1,1))^2)/((50*POWER(80,POWER(COS(PI()*MOD(Calculator!$B$37/Calculator!$F$13,1)),2))+$C99)^2+(1500*ABS(SIN(2*PI()*MOD(Calculator!$B$37/Calculator!$F$13,1)))*IF(MOD(Calculator!$B$37/Calculator!$F$13,1)&lt;0.5,-1,1))^2))),2))</f>
        <v>—</v>
      </c>
      <c r="FG99" s="253" t="str">
        <f aca="false">IF(OR(Calculator!$E$14&lt;&gt;"YES",Calculator!$B$37&lt;Calculator!$G$14),"—",ROUND((1+SQRT(((50*POWER(80,POWER(COS(PI()*MOD(Calculator!$B$37/Calculator!$F$14,1)),2))-$C99)^2+(1500*ABS(SIN(2*PI()*MOD(Calculator!$B$37/Calculator!$F$14,1)))*IF(MOD(Calculator!$B$37/Calculator!$F$14,1)&lt;0.5,-1,1))^2)/((50*POWER(80,POWER(COS(PI()*MOD(Calculator!$B$37/Calculator!$F$14,1)),2))+$C99)^2+(1500*ABS(SIN(2*PI()*MOD(Calculator!$B$37/Calculator!$F$14,1)))*IF(MOD(Calculator!$B$37/Calculator!$F$14,1)&lt;0.5,-1,1))^2)))/(1-SQRT(((50*POWER(80,POWER(COS(PI()*MOD(Calculator!$B$37/Calculator!$F$14,1)),2))-$C99)^2+(1500*ABS(SIN(2*PI()*MOD(Calculator!$B$37/Calculator!$F$14,1)))*IF(MOD(Calculator!$B$37/Calculator!$F$14,1)&lt;0.5,-1,1))^2)/((50*POWER(80,POWER(COS(PI()*MOD(Calculator!$B$37/Calculator!$F$14,1)),2))+$C99)^2+(1500*ABS(SIN(2*PI()*MOD(Calculator!$B$37/Calculator!$F$14,1)))*IF(MOD(Calculator!$B$37/Calculator!$F$14,1)&lt;0.5,-1,1))^2))),2))</f>
        <v>—</v>
      </c>
      <c r="FH99" s="253" t="n">
        <f aca="false">IF(OR(Calculator!$E$15&lt;&gt;"YES",Calculator!$B$37&lt;Calculator!$G$15),"—",ROUND((1+SQRT(((50*POWER(80,POWER(COS(PI()*MOD(Calculator!$B$37/Calculator!$F$15,1)),2))-$C99)^2+(1500*ABS(SIN(2*PI()*MOD(Calculator!$B$37/Calculator!$F$15,1)))*IF(MOD(Calculator!$B$37/Calculator!$F$15,1)&lt;0.5,-1,1))^2)/((50*POWER(80,POWER(COS(PI()*MOD(Calculator!$B$37/Calculator!$F$15,1)),2))+$C99)^2+(1500*ABS(SIN(2*PI()*MOD(Calculator!$B$37/Calculator!$F$15,1)))*IF(MOD(Calculator!$B$37/Calculator!$F$15,1)&lt;0.5,-1,1))^2)))/(1-SQRT(((50*POWER(80,POWER(COS(PI()*MOD(Calculator!$B$37/Calculator!$F$15,1)),2))-$C99)^2+(1500*ABS(SIN(2*PI()*MOD(Calculator!$B$37/Calculator!$F$15,1)))*IF(MOD(Calculator!$B$37/Calculator!$F$15,1)&lt;0.5,-1,1))^2)/((50*POWER(80,POWER(COS(PI()*MOD(Calculator!$B$37/Calculator!$F$15,1)),2))+$C99)^2+(1500*ABS(SIN(2*PI()*MOD(Calculator!$B$37/Calculator!$F$15,1)))*IF(MOD(Calculator!$B$37/Calculator!$F$15,1)&lt;0.5,-1,1))^2))),2))</f>
        <v>2.79</v>
      </c>
      <c r="FI99" s="253" t="str">
        <f aca="false">IF(OR(Calculator!$E$16&lt;&gt;"YES",Calculator!$B$37&lt;Calculator!$G$16),"—",ROUND((1+SQRT(((50*POWER(80,POWER(COS(PI()*MOD(Calculator!$B$37/Calculator!$F$16,1)),2))-$C99)^2+(1500*ABS(SIN(2*PI()*MOD(Calculator!$B$37/Calculator!$F$16,1)))*IF(MOD(Calculator!$B$37/Calculator!$F$16,1)&lt;0.5,-1,1))^2)/((50*POWER(80,POWER(COS(PI()*MOD(Calculator!$B$37/Calculator!$F$16,1)),2))+$C99)^2+(1500*ABS(SIN(2*PI()*MOD(Calculator!$B$37/Calculator!$F$16,1)))*IF(MOD(Calculator!$B$37/Calculator!$F$16,1)&lt;0.5,-1,1))^2)))/(1-SQRT(((50*POWER(80,POWER(COS(PI()*MOD(Calculator!$B$37/Calculator!$F$16,1)),2))-$C99)^2+(1500*ABS(SIN(2*PI()*MOD(Calculator!$B$37/Calculator!$F$16,1)))*IF(MOD(Calculator!$B$37/Calculator!$F$16,1)&lt;0.5,-1,1))^2)/((50*POWER(80,POWER(COS(PI()*MOD(Calculator!$B$37/Calculator!$F$16,1)),2))+$C99)^2+(1500*ABS(SIN(2*PI()*MOD(Calculator!$B$37/Calculator!$F$16,1)))*IF(MOD(Calculator!$B$37/Calculator!$F$16,1)&lt;0.5,-1,1))^2))),2))</f>
        <v>—</v>
      </c>
      <c r="FJ99" s="253" t="n">
        <f aca="false">IF(OR(Calculator!$E$17&lt;&gt;"YES",Calculator!$B$37&lt;Calculator!$G$17),"—",ROUND((1+SQRT(((50*POWER(80,POWER(COS(PI()*MOD(Calculator!$B$37/Calculator!$F$17,1)),2))-$C99)^2+(1500*ABS(SIN(2*PI()*MOD(Calculator!$B$37/Calculator!$F$17,1)))*IF(MOD(Calculator!$B$37/Calculator!$F$17,1)&lt;0.5,-1,1))^2)/((50*POWER(80,POWER(COS(PI()*MOD(Calculator!$B$37/Calculator!$F$17,1)),2))+$C99)^2+(1500*ABS(SIN(2*PI()*MOD(Calculator!$B$37/Calculator!$F$17,1)))*IF(MOD(Calculator!$B$37/Calculator!$F$17,1)&lt;0.5,-1,1))^2)))/(1-SQRT(((50*POWER(80,POWER(COS(PI()*MOD(Calculator!$B$37/Calculator!$F$17,1)),2))-$C99)^2+(1500*ABS(SIN(2*PI()*MOD(Calculator!$B$37/Calculator!$F$17,1)))*IF(MOD(Calculator!$B$37/Calculator!$F$17,1)&lt;0.5,-1,1))^2)/((50*POWER(80,POWER(COS(PI()*MOD(Calculator!$B$37/Calculator!$F$17,1)),2))+$C99)^2+(1500*ABS(SIN(2*PI()*MOD(Calculator!$B$37/Calculator!$F$17,1)))*IF(MOD(Calculator!$B$37/Calculator!$F$17,1)&lt;0.5,-1,1))^2))),2))</f>
        <v>18.78</v>
      </c>
      <c r="FK99" s="253" t="str">
        <f aca="false">IF(OR(Calculator!$E$18&lt;&gt;"YES",Calculator!$B$37&lt;Calculator!$G$18),"—",ROUND((1+SQRT(((50*POWER(80,POWER(COS(PI()*MOD(Calculator!$B$37/Calculator!$F$18,1)),2))-$C99)^2+(1500*ABS(SIN(2*PI()*MOD(Calculator!$B$37/Calculator!$F$18,1)))*IF(MOD(Calculator!$B$37/Calculator!$F$18,1)&lt;0.5,-1,1))^2)/((50*POWER(80,POWER(COS(PI()*MOD(Calculator!$B$37/Calculator!$F$18,1)),2))+$C99)^2+(1500*ABS(SIN(2*PI()*MOD(Calculator!$B$37/Calculator!$F$18,1)))*IF(MOD(Calculator!$B$37/Calculator!$F$18,1)&lt;0.5,-1,1))^2)))/(1-SQRT(((50*POWER(80,POWER(COS(PI()*MOD(Calculator!$B$37/Calculator!$F$18,1)),2))-$C99)^2+(1500*ABS(SIN(2*PI()*MOD(Calculator!$B$37/Calculator!$F$18,1)))*IF(MOD(Calculator!$B$37/Calculator!$F$18,1)&lt;0.5,-1,1))^2)/((50*POWER(80,POWER(COS(PI()*MOD(Calculator!$B$37/Calculator!$F$18,1)),2))+$C99)^2+(1500*ABS(SIN(2*PI()*MOD(Calculator!$B$37/Calculator!$F$18,1)))*IF(MOD(Calculator!$B$37/Calculator!$F$18,1)&lt;0.5,-1,1))^2))),2))</f>
        <v>—</v>
      </c>
      <c r="FL99" s="253" t="str">
        <f aca="false">IF(OR(Calculator!$E$19&lt;&gt;"YES",Calculator!$B$37&lt;Calculator!$G$19),"—",ROUND((1+SQRT(((50*POWER(80,POWER(COS(PI()*MOD(Calculator!$B$37/Calculator!$F$19,1)),2))-$C99)^2+(1500*ABS(SIN(2*PI()*MOD(Calculator!$B$37/Calculator!$F$19,1)))*IF(MOD(Calculator!$B$37/Calculator!$F$19,1)&lt;0.5,-1,1))^2)/((50*POWER(80,POWER(COS(PI()*MOD(Calculator!$B$37/Calculator!$F$19,1)),2))+$C99)^2+(1500*ABS(SIN(2*PI()*MOD(Calculator!$B$37/Calculator!$F$19,1)))*IF(MOD(Calculator!$B$37/Calculator!$F$19,1)&lt;0.5,-1,1))^2)))/(1-SQRT(((50*POWER(80,POWER(COS(PI()*MOD(Calculator!$B$37/Calculator!$F$19,1)),2))-$C99)^2+(1500*ABS(SIN(2*PI()*MOD(Calculator!$B$37/Calculator!$F$19,1)))*IF(MOD(Calculator!$B$37/Calculator!$F$19,1)&lt;0.5,-1,1))^2)/((50*POWER(80,POWER(COS(PI()*MOD(Calculator!$B$37/Calculator!$F$19,1)),2))+$C99)^2+(1500*ABS(SIN(2*PI()*MOD(Calculator!$B$37/Calculator!$F$19,1)))*IF(MOD(Calculator!$B$37/Calculator!$F$19,1)&lt;0.5,-1,1))^2))),2))</f>
        <v>—</v>
      </c>
      <c r="FM99" s="253" t="str">
        <f aca="false">IF(OR(Calculator!$E$20&lt;&gt;"YES",Calculator!$B$37&lt;Calculator!$G$20),"—",ROUND((1+SQRT(((50*POWER(80,POWER(COS(PI()*MOD(Calculator!$B$37/Calculator!$F$20,1)),2))-$C99)^2+(1500*ABS(SIN(2*PI()*MOD(Calculator!$B$37/Calculator!$F$20,1)))*IF(MOD(Calculator!$B$37/Calculator!$F$20,1)&lt;0.5,-1,1))^2)/((50*POWER(80,POWER(COS(PI()*MOD(Calculator!$B$37/Calculator!$F$20,1)),2))+$C99)^2+(1500*ABS(SIN(2*PI()*MOD(Calculator!$B$37/Calculator!$F$20,1)))*IF(MOD(Calculator!$B$37/Calculator!$F$20,1)&lt;0.5,-1,1))^2)))/(1-SQRT(((50*POWER(80,POWER(COS(PI()*MOD(Calculator!$B$37/Calculator!$F$20,1)),2))-$C99)^2+(1500*ABS(SIN(2*PI()*MOD(Calculator!$B$37/Calculator!$F$20,1)))*IF(MOD(Calculator!$B$37/Calculator!$F$20,1)&lt;0.5,-1,1))^2)/((50*POWER(80,POWER(COS(PI()*MOD(Calculator!$B$37/Calculator!$F$20,1)),2))+$C99)^2+(1500*ABS(SIN(2*PI()*MOD(Calculator!$B$37/Calculator!$F$20,1)))*IF(MOD(Calculator!$B$37/Calculator!$F$20,1)&lt;0.5,-1,1))^2))),2))</f>
        <v>—</v>
      </c>
      <c r="FN99" s="253" t="str">
        <f aca="false">IF(OR(Calculator!$E$21&lt;&gt;"YES",Calculator!$B$37&lt;Calculator!$G$21),"—",ROUND((1+SQRT(((50*POWER(80,POWER(COS(PI()*MOD(Calculator!$B$37/Calculator!$F$21,1)),2))-$C99)^2+(1500*ABS(SIN(2*PI()*MOD(Calculator!$B$37/Calculator!$F$21,1)))*IF(MOD(Calculator!$B$37/Calculator!$F$21,1)&lt;0.5,-1,1))^2)/((50*POWER(80,POWER(COS(PI()*MOD(Calculator!$B$37/Calculator!$F$21,1)),2))+$C99)^2+(1500*ABS(SIN(2*PI()*MOD(Calculator!$B$37/Calculator!$F$21,1)))*IF(MOD(Calculator!$B$37/Calculator!$F$21,1)&lt;0.5,-1,1))^2)))/(1-SQRT(((50*POWER(80,POWER(COS(PI()*MOD(Calculator!$B$37/Calculator!$F$21,1)),2))-$C99)^2+(1500*ABS(SIN(2*PI()*MOD(Calculator!$B$37/Calculator!$F$21,1)))*IF(MOD(Calculator!$B$37/Calculator!$F$21,1)&lt;0.5,-1,1))^2)/((50*POWER(80,POWER(COS(PI()*MOD(Calculator!$B$37/Calculator!$F$21,1)),2))+$C99)^2+(1500*ABS(SIN(2*PI()*MOD(Calculator!$B$37/Calculator!$F$21,1)))*IF(MOD(Calculator!$B$37/Calculator!$F$21,1)&lt;0.5,-1,1))^2))),2))</f>
        <v>—</v>
      </c>
      <c r="FO99" s="253" t="str">
        <f aca="false">IF(OR(Calculator!$E$22&lt;&gt;"YES",Calculator!$B$37&lt;Calculator!$G$22),"—",ROUND((1+SQRT(((50*POWER(80,POWER(COS(PI()*MOD(Calculator!$B$37/Calculator!$F$22,1)),2))-$C99)^2+(1500*ABS(SIN(2*PI()*MOD(Calculator!$B$37/Calculator!$F$22,1)))*IF(MOD(Calculator!$B$37/Calculator!$F$22,1)&lt;0.5,-1,1))^2)/((50*POWER(80,POWER(COS(PI()*MOD(Calculator!$B$37/Calculator!$F$22,1)),2))+$C99)^2+(1500*ABS(SIN(2*PI()*MOD(Calculator!$B$37/Calculator!$F$22,1)))*IF(MOD(Calculator!$B$37/Calculator!$F$22,1)&lt;0.5,-1,1))^2)))/(1-SQRT(((50*POWER(80,POWER(COS(PI()*MOD(Calculator!$B$37/Calculator!$F$22,1)),2))-$C99)^2+(1500*ABS(SIN(2*PI()*MOD(Calculator!$B$37/Calculator!$F$22,1)))*IF(MOD(Calculator!$B$37/Calculator!$F$22,1)&lt;0.5,-1,1))^2)/((50*POWER(80,POWER(COS(PI()*MOD(Calculator!$B$37/Calculator!$F$22,1)),2))+$C99)^2+(1500*ABS(SIN(2*PI()*MOD(Calculator!$B$37/Calculator!$F$22,1)))*IF(MOD(Calculator!$B$37/Calculator!$F$22,1)&lt;0.5,-1,1))^2))),2))</f>
        <v>—</v>
      </c>
      <c r="FP99" s="295" t="n">
        <f aca="false">IFERROR(ROUND((IF(ISNUMBER(FE99),FE99,0)+IF(ISNUMBER(FF99),FF99,0)+IF(ISNUMBER(FG99),FG99,0)+IF(ISNUMBER(FH99),FH99,0)+IF(ISNUMBER(FI99),FI99,0)+IF(ISNUMBER(FJ99),FJ99,0)+IF(ISNUMBER(FK99),FK99,0)+IF(ISNUMBER(FL99),FL99,0)+IF(ISNUMBER(FM99),FM99,0)+IF(ISNUMBER(FN99),FN99,0)+IF(ISNUMBER(FO99),FO99,0))/(IF(ISNUMBER(FE99),1,0)+IF(ISNUMBER(FF99),1,0)+IF(ISNUMBER(FG99),1,0)+IF(ISNUMBER(FH99),1,0)+IF(ISNUMBER(FI99),1,0)+IF(ISNUMBER(FJ99),1,0)+IF(ISNUMBER(FK99),1,0)+IF(ISNUMBER(FL99),1,0)+IF(ISNUMBER(FM99),1,0)+IF(ISNUMBER(FN99),1,0)+IF(ISNUMBER(FO99),1,0)),4),"")</f>
        <v>10.785</v>
      </c>
      <c r="FQ99" s="253" t="str">
        <f aca="false">IF(OR(Calculator!$E$12&lt;&gt;"YES",Calculator!$B$38&lt;Calculator!$G$12),"—",ROUND((1+SQRT(((50*POWER(80,POWER(COS(PI()*MOD(Calculator!$B$38/Calculator!$F$12,1)),2))-$C99)^2+(1500*ABS(SIN(2*PI()*MOD(Calculator!$B$38/Calculator!$F$12,1)))*IF(MOD(Calculator!$B$38/Calculator!$F$12,1)&lt;0.5,-1,1))^2)/((50*POWER(80,POWER(COS(PI()*MOD(Calculator!$B$38/Calculator!$F$12,1)),2))+$C99)^2+(1500*ABS(SIN(2*PI()*MOD(Calculator!$B$38/Calculator!$F$12,1)))*IF(MOD(Calculator!$B$38/Calculator!$F$12,1)&lt;0.5,-1,1))^2)))/(1-SQRT(((50*POWER(80,POWER(COS(PI()*MOD(Calculator!$B$38/Calculator!$F$12,1)),2))-$C99)^2+(1500*ABS(SIN(2*PI()*MOD(Calculator!$B$38/Calculator!$F$12,1)))*IF(MOD(Calculator!$B$38/Calculator!$F$12,1)&lt;0.5,-1,1))^2)/((50*POWER(80,POWER(COS(PI()*MOD(Calculator!$B$38/Calculator!$F$12,1)),2))+$C99)^2+(1500*ABS(SIN(2*PI()*MOD(Calculator!$B$38/Calculator!$F$12,1)))*IF(MOD(Calculator!$B$38/Calculator!$F$12,1)&lt;0.5,-1,1))^2))),2))</f>
        <v>—</v>
      </c>
      <c r="FR99" s="253" t="str">
        <f aca="false">IF(OR(Calculator!$E$13&lt;&gt;"YES",Calculator!$B$38&lt;Calculator!$G$13),"—",ROUND((1+SQRT(((50*POWER(80,POWER(COS(PI()*MOD(Calculator!$B$38/Calculator!$F$13,1)),2))-$C99)^2+(1500*ABS(SIN(2*PI()*MOD(Calculator!$B$38/Calculator!$F$13,1)))*IF(MOD(Calculator!$B$38/Calculator!$F$13,1)&lt;0.5,-1,1))^2)/((50*POWER(80,POWER(COS(PI()*MOD(Calculator!$B$38/Calculator!$F$13,1)),2))+$C99)^2+(1500*ABS(SIN(2*PI()*MOD(Calculator!$B$38/Calculator!$F$13,1)))*IF(MOD(Calculator!$B$38/Calculator!$F$13,1)&lt;0.5,-1,1))^2)))/(1-SQRT(((50*POWER(80,POWER(COS(PI()*MOD(Calculator!$B$38/Calculator!$F$13,1)),2))-$C99)^2+(1500*ABS(SIN(2*PI()*MOD(Calculator!$B$38/Calculator!$F$13,1)))*IF(MOD(Calculator!$B$38/Calculator!$F$13,1)&lt;0.5,-1,1))^2)/((50*POWER(80,POWER(COS(PI()*MOD(Calculator!$B$38/Calculator!$F$13,1)),2))+$C99)^2+(1500*ABS(SIN(2*PI()*MOD(Calculator!$B$38/Calculator!$F$13,1)))*IF(MOD(Calculator!$B$38/Calculator!$F$13,1)&lt;0.5,-1,1))^2))),2))</f>
        <v>—</v>
      </c>
      <c r="FS99" s="253" t="str">
        <f aca="false">IF(OR(Calculator!$E$14&lt;&gt;"YES",Calculator!$B$38&lt;Calculator!$G$14),"—",ROUND((1+SQRT(((50*POWER(80,POWER(COS(PI()*MOD(Calculator!$B$38/Calculator!$F$14,1)),2))-$C99)^2+(1500*ABS(SIN(2*PI()*MOD(Calculator!$B$38/Calculator!$F$14,1)))*IF(MOD(Calculator!$B$38/Calculator!$F$14,1)&lt;0.5,-1,1))^2)/((50*POWER(80,POWER(COS(PI()*MOD(Calculator!$B$38/Calculator!$F$14,1)),2))+$C99)^2+(1500*ABS(SIN(2*PI()*MOD(Calculator!$B$38/Calculator!$F$14,1)))*IF(MOD(Calculator!$B$38/Calculator!$F$14,1)&lt;0.5,-1,1))^2)))/(1-SQRT(((50*POWER(80,POWER(COS(PI()*MOD(Calculator!$B$38/Calculator!$F$14,1)),2))-$C99)^2+(1500*ABS(SIN(2*PI()*MOD(Calculator!$B$38/Calculator!$F$14,1)))*IF(MOD(Calculator!$B$38/Calculator!$F$14,1)&lt;0.5,-1,1))^2)/((50*POWER(80,POWER(COS(PI()*MOD(Calculator!$B$38/Calculator!$F$14,1)),2))+$C99)^2+(1500*ABS(SIN(2*PI()*MOD(Calculator!$B$38/Calculator!$F$14,1)))*IF(MOD(Calculator!$B$38/Calculator!$F$14,1)&lt;0.5,-1,1))^2))),2))</f>
        <v>—</v>
      </c>
      <c r="FT99" s="253" t="n">
        <f aca="false">IF(OR(Calculator!$E$15&lt;&gt;"YES",Calculator!$B$38&lt;Calculator!$G$15),"—",ROUND((1+SQRT(((50*POWER(80,POWER(COS(PI()*MOD(Calculator!$B$38/Calculator!$F$15,1)),2))-$C99)^2+(1500*ABS(SIN(2*PI()*MOD(Calculator!$B$38/Calculator!$F$15,1)))*IF(MOD(Calculator!$B$38/Calculator!$F$15,1)&lt;0.5,-1,1))^2)/((50*POWER(80,POWER(COS(PI()*MOD(Calculator!$B$38/Calculator!$F$15,1)),2))+$C99)^2+(1500*ABS(SIN(2*PI()*MOD(Calculator!$B$38/Calculator!$F$15,1)))*IF(MOD(Calculator!$B$38/Calculator!$F$15,1)&lt;0.5,-1,1))^2)))/(1-SQRT(((50*POWER(80,POWER(COS(PI()*MOD(Calculator!$B$38/Calculator!$F$15,1)),2))-$C99)^2+(1500*ABS(SIN(2*PI()*MOD(Calculator!$B$38/Calculator!$F$15,1)))*IF(MOD(Calculator!$B$38/Calculator!$F$15,1)&lt;0.5,-1,1))^2)/((50*POWER(80,POWER(COS(PI()*MOD(Calculator!$B$38/Calculator!$F$15,1)),2))+$C99)^2+(1500*ABS(SIN(2*PI()*MOD(Calculator!$B$38/Calculator!$F$15,1)))*IF(MOD(Calculator!$B$38/Calculator!$F$15,1)&lt;0.5,-1,1))^2))),2))</f>
        <v>2.56</v>
      </c>
      <c r="FU99" s="253" t="str">
        <f aca="false">IF(OR(Calculator!$E$16&lt;&gt;"YES",Calculator!$B$38&lt;Calculator!$G$16),"—",ROUND((1+SQRT(((50*POWER(80,POWER(COS(PI()*MOD(Calculator!$B$38/Calculator!$F$16,1)),2))-$C99)^2+(1500*ABS(SIN(2*PI()*MOD(Calculator!$B$38/Calculator!$F$16,1)))*IF(MOD(Calculator!$B$38/Calculator!$F$16,1)&lt;0.5,-1,1))^2)/((50*POWER(80,POWER(COS(PI()*MOD(Calculator!$B$38/Calculator!$F$16,1)),2))+$C99)^2+(1500*ABS(SIN(2*PI()*MOD(Calculator!$B$38/Calculator!$F$16,1)))*IF(MOD(Calculator!$B$38/Calculator!$F$16,1)&lt;0.5,-1,1))^2)))/(1-SQRT(((50*POWER(80,POWER(COS(PI()*MOD(Calculator!$B$38/Calculator!$F$16,1)),2))-$C99)^2+(1500*ABS(SIN(2*PI()*MOD(Calculator!$B$38/Calculator!$F$16,1)))*IF(MOD(Calculator!$B$38/Calculator!$F$16,1)&lt;0.5,-1,1))^2)/((50*POWER(80,POWER(COS(PI()*MOD(Calculator!$B$38/Calculator!$F$16,1)),2))+$C99)^2+(1500*ABS(SIN(2*PI()*MOD(Calculator!$B$38/Calculator!$F$16,1)))*IF(MOD(Calculator!$B$38/Calculator!$F$16,1)&lt;0.5,-1,1))^2))),2))</f>
        <v>—</v>
      </c>
      <c r="FV99" s="253" t="n">
        <f aca="false">IF(OR(Calculator!$E$17&lt;&gt;"YES",Calculator!$B$38&lt;Calculator!$G$17),"—",ROUND((1+SQRT(((50*POWER(80,POWER(COS(PI()*MOD(Calculator!$B$38/Calculator!$F$17,1)),2))-$C99)^2+(1500*ABS(SIN(2*PI()*MOD(Calculator!$B$38/Calculator!$F$17,1)))*IF(MOD(Calculator!$B$38/Calculator!$F$17,1)&lt;0.5,-1,1))^2)/((50*POWER(80,POWER(COS(PI()*MOD(Calculator!$B$38/Calculator!$F$17,1)),2))+$C99)^2+(1500*ABS(SIN(2*PI()*MOD(Calculator!$B$38/Calculator!$F$17,1)))*IF(MOD(Calculator!$B$38/Calculator!$F$17,1)&lt;0.5,-1,1))^2)))/(1-SQRT(((50*POWER(80,POWER(COS(PI()*MOD(Calculator!$B$38/Calculator!$F$17,1)),2))-$C99)^2+(1500*ABS(SIN(2*PI()*MOD(Calculator!$B$38/Calculator!$F$17,1)))*IF(MOD(Calculator!$B$38/Calculator!$F$17,1)&lt;0.5,-1,1))^2)/((50*POWER(80,POWER(COS(PI()*MOD(Calculator!$B$38/Calculator!$F$17,1)),2))+$C99)^2+(1500*ABS(SIN(2*PI()*MOD(Calculator!$B$38/Calculator!$F$17,1)))*IF(MOD(Calculator!$B$38/Calculator!$F$17,1)&lt;0.5,-1,1))^2))),2))</f>
        <v>23.99</v>
      </c>
      <c r="FW99" s="253" t="str">
        <f aca="false">IF(OR(Calculator!$E$18&lt;&gt;"YES",Calculator!$B$38&lt;Calculator!$G$18),"—",ROUND((1+SQRT(((50*POWER(80,POWER(COS(PI()*MOD(Calculator!$B$38/Calculator!$F$18,1)),2))-$C99)^2+(1500*ABS(SIN(2*PI()*MOD(Calculator!$B$38/Calculator!$F$18,1)))*IF(MOD(Calculator!$B$38/Calculator!$F$18,1)&lt;0.5,-1,1))^2)/((50*POWER(80,POWER(COS(PI()*MOD(Calculator!$B$38/Calculator!$F$18,1)),2))+$C99)^2+(1500*ABS(SIN(2*PI()*MOD(Calculator!$B$38/Calculator!$F$18,1)))*IF(MOD(Calculator!$B$38/Calculator!$F$18,1)&lt;0.5,-1,1))^2)))/(1-SQRT(((50*POWER(80,POWER(COS(PI()*MOD(Calculator!$B$38/Calculator!$F$18,1)),2))-$C99)^2+(1500*ABS(SIN(2*PI()*MOD(Calculator!$B$38/Calculator!$F$18,1)))*IF(MOD(Calculator!$B$38/Calculator!$F$18,1)&lt;0.5,-1,1))^2)/((50*POWER(80,POWER(COS(PI()*MOD(Calculator!$B$38/Calculator!$F$18,1)),2))+$C99)^2+(1500*ABS(SIN(2*PI()*MOD(Calculator!$B$38/Calculator!$F$18,1)))*IF(MOD(Calculator!$B$38/Calculator!$F$18,1)&lt;0.5,-1,1))^2))),2))</f>
        <v>—</v>
      </c>
      <c r="FX99" s="253" t="str">
        <f aca="false">IF(OR(Calculator!$E$19&lt;&gt;"YES",Calculator!$B$38&lt;Calculator!$G$19),"—",ROUND((1+SQRT(((50*POWER(80,POWER(COS(PI()*MOD(Calculator!$B$38/Calculator!$F$19,1)),2))-$C99)^2+(1500*ABS(SIN(2*PI()*MOD(Calculator!$B$38/Calculator!$F$19,1)))*IF(MOD(Calculator!$B$38/Calculator!$F$19,1)&lt;0.5,-1,1))^2)/((50*POWER(80,POWER(COS(PI()*MOD(Calculator!$B$38/Calculator!$F$19,1)),2))+$C99)^2+(1500*ABS(SIN(2*PI()*MOD(Calculator!$B$38/Calculator!$F$19,1)))*IF(MOD(Calculator!$B$38/Calculator!$F$19,1)&lt;0.5,-1,1))^2)))/(1-SQRT(((50*POWER(80,POWER(COS(PI()*MOD(Calculator!$B$38/Calculator!$F$19,1)),2))-$C99)^2+(1500*ABS(SIN(2*PI()*MOD(Calculator!$B$38/Calculator!$F$19,1)))*IF(MOD(Calculator!$B$38/Calculator!$F$19,1)&lt;0.5,-1,1))^2)/((50*POWER(80,POWER(COS(PI()*MOD(Calculator!$B$38/Calculator!$F$19,1)),2))+$C99)^2+(1500*ABS(SIN(2*PI()*MOD(Calculator!$B$38/Calculator!$F$19,1)))*IF(MOD(Calculator!$B$38/Calculator!$F$19,1)&lt;0.5,-1,1))^2))),2))</f>
        <v>—</v>
      </c>
      <c r="FY99" s="253" t="str">
        <f aca="false">IF(OR(Calculator!$E$20&lt;&gt;"YES",Calculator!$B$38&lt;Calculator!$G$20),"—",ROUND((1+SQRT(((50*POWER(80,POWER(COS(PI()*MOD(Calculator!$B$38/Calculator!$F$20,1)),2))-$C99)^2+(1500*ABS(SIN(2*PI()*MOD(Calculator!$B$38/Calculator!$F$20,1)))*IF(MOD(Calculator!$B$38/Calculator!$F$20,1)&lt;0.5,-1,1))^2)/((50*POWER(80,POWER(COS(PI()*MOD(Calculator!$B$38/Calculator!$F$20,1)),2))+$C99)^2+(1500*ABS(SIN(2*PI()*MOD(Calculator!$B$38/Calculator!$F$20,1)))*IF(MOD(Calculator!$B$38/Calculator!$F$20,1)&lt;0.5,-1,1))^2)))/(1-SQRT(((50*POWER(80,POWER(COS(PI()*MOD(Calculator!$B$38/Calculator!$F$20,1)),2))-$C99)^2+(1500*ABS(SIN(2*PI()*MOD(Calculator!$B$38/Calculator!$F$20,1)))*IF(MOD(Calculator!$B$38/Calculator!$F$20,1)&lt;0.5,-1,1))^2)/((50*POWER(80,POWER(COS(PI()*MOD(Calculator!$B$38/Calculator!$F$20,1)),2))+$C99)^2+(1500*ABS(SIN(2*PI()*MOD(Calculator!$B$38/Calculator!$F$20,1)))*IF(MOD(Calculator!$B$38/Calculator!$F$20,1)&lt;0.5,-1,1))^2))),2))</f>
        <v>—</v>
      </c>
      <c r="FZ99" s="253" t="str">
        <f aca="false">IF(OR(Calculator!$E$21&lt;&gt;"YES",Calculator!$B$38&lt;Calculator!$G$21),"—",ROUND((1+SQRT(((50*POWER(80,POWER(COS(PI()*MOD(Calculator!$B$38/Calculator!$F$21,1)),2))-$C99)^2+(1500*ABS(SIN(2*PI()*MOD(Calculator!$B$38/Calculator!$F$21,1)))*IF(MOD(Calculator!$B$38/Calculator!$F$21,1)&lt;0.5,-1,1))^2)/((50*POWER(80,POWER(COS(PI()*MOD(Calculator!$B$38/Calculator!$F$21,1)),2))+$C99)^2+(1500*ABS(SIN(2*PI()*MOD(Calculator!$B$38/Calculator!$F$21,1)))*IF(MOD(Calculator!$B$38/Calculator!$F$21,1)&lt;0.5,-1,1))^2)))/(1-SQRT(((50*POWER(80,POWER(COS(PI()*MOD(Calculator!$B$38/Calculator!$F$21,1)),2))-$C99)^2+(1500*ABS(SIN(2*PI()*MOD(Calculator!$B$38/Calculator!$F$21,1)))*IF(MOD(Calculator!$B$38/Calculator!$F$21,1)&lt;0.5,-1,1))^2)/((50*POWER(80,POWER(COS(PI()*MOD(Calculator!$B$38/Calculator!$F$21,1)),2))+$C99)^2+(1500*ABS(SIN(2*PI()*MOD(Calculator!$B$38/Calculator!$F$21,1)))*IF(MOD(Calculator!$B$38/Calculator!$F$21,1)&lt;0.5,-1,1))^2))),2))</f>
        <v>—</v>
      </c>
      <c r="GA99" s="253" t="str">
        <f aca="false">IF(OR(Calculator!$E$22&lt;&gt;"YES",Calculator!$B$38&lt;Calculator!$G$22),"—",ROUND((1+SQRT(((50*POWER(80,POWER(COS(PI()*MOD(Calculator!$B$38/Calculator!$F$22,1)),2))-$C99)^2+(1500*ABS(SIN(2*PI()*MOD(Calculator!$B$38/Calculator!$F$22,1)))*IF(MOD(Calculator!$B$38/Calculator!$F$22,1)&lt;0.5,-1,1))^2)/((50*POWER(80,POWER(COS(PI()*MOD(Calculator!$B$38/Calculator!$F$22,1)),2))+$C99)^2+(1500*ABS(SIN(2*PI()*MOD(Calculator!$B$38/Calculator!$F$22,1)))*IF(MOD(Calculator!$B$38/Calculator!$F$22,1)&lt;0.5,-1,1))^2)))/(1-SQRT(((50*POWER(80,POWER(COS(PI()*MOD(Calculator!$B$38/Calculator!$F$22,1)),2))-$C99)^2+(1500*ABS(SIN(2*PI()*MOD(Calculator!$B$38/Calculator!$F$22,1)))*IF(MOD(Calculator!$B$38/Calculator!$F$22,1)&lt;0.5,-1,1))^2)/((50*POWER(80,POWER(COS(PI()*MOD(Calculator!$B$38/Calculator!$F$22,1)),2))+$C99)^2+(1500*ABS(SIN(2*PI()*MOD(Calculator!$B$38/Calculator!$F$22,1)))*IF(MOD(Calculator!$B$38/Calculator!$F$22,1)&lt;0.5,-1,1))^2))),2))</f>
        <v>—</v>
      </c>
      <c r="GB99" s="295" t="n">
        <f aca="false">IFERROR(ROUND((IF(ISNUMBER(FQ99),FQ99,0)+IF(ISNUMBER(FR99),FR99,0)+IF(ISNUMBER(FS99),FS99,0)+IF(ISNUMBER(FT99),FT99,0)+IF(ISNUMBER(FU99),FU99,0)+IF(ISNUMBER(FV99),FV99,0)+IF(ISNUMBER(FW99),FW99,0)+IF(ISNUMBER(FX99),FX99,0)+IF(ISNUMBER(FY99),FY99,0)+IF(ISNUMBER(FZ99),FZ99,0)+IF(ISNUMBER(GA99),GA99,0))/(IF(ISNUMBER(FQ99),1,0)+IF(ISNUMBER(FR99),1,0)+IF(ISNUMBER(FS99),1,0)+IF(ISNUMBER(FT99),1,0)+IF(ISNUMBER(FU99),1,0)+IF(ISNUMBER(FV99),1,0)+IF(ISNUMBER(FW99),1,0)+IF(ISNUMBER(FX99),1,0)+IF(ISNUMBER(FY99),1,0)+IF(ISNUMBER(FZ99),1,0)+IF(ISNUMBER(GA99),1,0)),4),"")</f>
        <v>13.275</v>
      </c>
      <c r="GD99" s="253" t="str">
        <f aca="false">IF(OR(Calculator!$E$12&lt;&gt;"YES",Calculator!$B$34&lt;Calculator!$G$12),"—",ROUND((1+SQRT(((50*POWER(80,POWER(COS(PI()*MOD(Calculator!$B$34/Calculator!$F$12,1)),2))+MIN(500,MAX(30,100*EXP(-0.3*'VSWR Calculator'!$C$24)*(1+3*ABS(MOD('VSWR Calculator'!$C$23/Calculator!$F$12/2,1)-0.5))))/'VSWR Calculator'!$C$25)-$C99)^2+(1500*ABS(SIN(2*PI()*MOD(Calculator!$B$34/Calculator!$F$12,1)))*IF(MOD(Calculator!$B$34/Calculator!$F$12,1)&lt;0.5,-1,1))^2)/SQRT(((50*POWER(80,POWER(COS(PI()*MOD(Calculator!$B$34/Calculator!$F$12,1)),2))+MIN(500,MAX(30,100*EXP(-0.3*'VSWR Calculator'!$C$24)*(1+3*ABS(MOD('VSWR Calculator'!$C$23/Calculator!$F$12/2,1)-0.5))))/'VSWR Calculator'!$C$25)+$C99)^2+(1500*ABS(SIN(2*PI()*MOD(Calculator!$B$34/Calculator!$F$12,1)))*IF(MOD(Calculator!$B$34/Calculator!$F$12,1)&lt;0.5,-1,1))^2))/(1-SQRT(((50*POWER(80,POWER(COS(PI()*MOD(Calculator!$B$34/Calculator!$F$12,1)),2))+MIN(500,MAX(30,100*EXP(-0.3*'VSWR Calculator'!$C$24)*(1+3*ABS(MOD('VSWR Calculator'!$C$23/Calculator!$F$12/2,1)-0.5))))/'VSWR Calculator'!$C$25)-$C99)^2+(1500*ABS(SIN(2*PI()*MOD(Calculator!$B$34/Calculator!$F$12,1)))*IF(MOD(Calculator!$B$34/Calculator!$F$12,1)&lt;0.5,-1,1))^2)/SQRT(((50*POWER(80,POWER(COS(PI()*MOD(Calculator!$B$34/Calculator!$F$12,1)),2))+MIN(500,MAX(30,100*EXP(-0.3*'VSWR Calculator'!$C$24)*(1+3*ABS(MOD('VSWR Calculator'!$C$23/Calculator!$F$12/2,1)-0.5))))/'VSWR Calculator'!$C$25)+$C99)^2+(1500*ABS(SIN(2*PI()*MOD(Calculator!$B$34/Calculator!$F$12,1)))*IF(MOD(Calculator!$B$34/Calculator!$F$12,1)&lt;0.5,-1,1))^2)),2))</f>
        <v>—</v>
      </c>
      <c r="GE99" s="253" t="str">
        <f aca="false">IF(OR(Calculator!$E$13&lt;&gt;"YES",Calculator!$B$34&lt;Calculator!$G$13),"—",ROUND((1+SQRT(((50*POWER(80,POWER(COS(PI()*MOD(Calculator!$B$34/Calculator!$F$13,1)),2))+MIN(500,MAX(30,100*EXP(-0.3*'VSWR Calculator'!$C$24)*(1+3*ABS(MOD('VSWR Calculator'!$C$23/Calculator!$F$13/2,1)-0.5))))/'VSWR Calculator'!$C$25)-$C99)^2+(1500*ABS(SIN(2*PI()*MOD(Calculator!$B$34/Calculator!$F$13,1)))*IF(MOD(Calculator!$B$34/Calculator!$F$13,1)&lt;0.5,-1,1))^2)/SQRT(((50*POWER(80,POWER(COS(PI()*MOD(Calculator!$B$34/Calculator!$F$13,1)),2))+MIN(500,MAX(30,100*EXP(-0.3*'VSWR Calculator'!$C$24)*(1+3*ABS(MOD('VSWR Calculator'!$C$23/Calculator!$F$13/2,1)-0.5))))/'VSWR Calculator'!$C$25)+$C99)^2+(1500*ABS(SIN(2*PI()*MOD(Calculator!$B$34/Calculator!$F$13,1)))*IF(MOD(Calculator!$B$34/Calculator!$F$13,1)&lt;0.5,-1,1))^2))/(1-SQRT(((50*POWER(80,POWER(COS(PI()*MOD(Calculator!$B$34/Calculator!$F$13,1)),2))+MIN(500,MAX(30,100*EXP(-0.3*'VSWR Calculator'!$C$24)*(1+3*ABS(MOD('VSWR Calculator'!$C$23/Calculator!$F$13/2,1)-0.5))))/'VSWR Calculator'!$C$25)-$C99)^2+(1500*ABS(SIN(2*PI()*MOD(Calculator!$B$34/Calculator!$F$13,1)))*IF(MOD(Calculator!$B$34/Calculator!$F$13,1)&lt;0.5,-1,1))^2)/SQRT(((50*POWER(80,POWER(COS(PI()*MOD(Calculator!$B$34/Calculator!$F$13,1)),2))+MIN(500,MAX(30,100*EXP(-0.3*'VSWR Calculator'!$C$24)*(1+3*ABS(MOD('VSWR Calculator'!$C$23/Calculator!$F$13/2,1)-0.5))))/'VSWR Calculator'!$C$25)+$C99)^2+(1500*ABS(SIN(2*PI()*MOD(Calculator!$B$34/Calculator!$F$13,1)))*IF(MOD(Calculator!$B$34/Calculator!$F$13,1)&lt;0.5,-1,1))^2)),2))</f>
        <v>—</v>
      </c>
      <c r="GF99" s="253" t="str">
        <f aca="false">IF(OR(Calculator!$E$14&lt;&gt;"YES",Calculator!$B$34&lt;Calculator!$G$14),"—",ROUND((1+SQRT(((50*POWER(80,POWER(COS(PI()*MOD(Calculator!$B$34/Calculator!$F$14,1)),2))+MIN(500,MAX(30,100*EXP(-0.3*'VSWR Calculator'!$C$24)*(1+3*ABS(MOD('VSWR Calculator'!$C$23/Calculator!$F$14/2,1)-0.5))))/'VSWR Calculator'!$C$25)-$C99)^2+(1500*ABS(SIN(2*PI()*MOD(Calculator!$B$34/Calculator!$F$14,1)))*IF(MOD(Calculator!$B$34/Calculator!$F$14,1)&lt;0.5,-1,1))^2)/SQRT(((50*POWER(80,POWER(COS(PI()*MOD(Calculator!$B$34/Calculator!$F$14,1)),2))+MIN(500,MAX(30,100*EXP(-0.3*'VSWR Calculator'!$C$24)*(1+3*ABS(MOD('VSWR Calculator'!$C$23/Calculator!$F$14/2,1)-0.5))))/'VSWR Calculator'!$C$25)+$C99)^2+(1500*ABS(SIN(2*PI()*MOD(Calculator!$B$34/Calculator!$F$14,1)))*IF(MOD(Calculator!$B$34/Calculator!$F$14,1)&lt;0.5,-1,1))^2))/(1-SQRT(((50*POWER(80,POWER(COS(PI()*MOD(Calculator!$B$34/Calculator!$F$14,1)),2))+MIN(500,MAX(30,100*EXP(-0.3*'VSWR Calculator'!$C$24)*(1+3*ABS(MOD('VSWR Calculator'!$C$23/Calculator!$F$14/2,1)-0.5))))/'VSWR Calculator'!$C$25)-$C99)^2+(1500*ABS(SIN(2*PI()*MOD(Calculator!$B$34/Calculator!$F$14,1)))*IF(MOD(Calculator!$B$34/Calculator!$F$14,1)&lt;0.5,-1,1))^2)/SQRT(((50*POWER(80,POWER(COS(PI()*MOD(Calculator!$B$34/Calculator!$F$14,1)),2))+MIN(500,MAX(30,100*EXP(-0.3*'VSWR Calculator'!$C$24)*(1+3*ABS(MOD('VSWR Calculator'!$C$23/Calculator!$F$14/2,1)-0.5))))/'VSWR Calculator'!$C$25)+$C99)^2+(1500*ABS(SIN(2*PI()*MOD(Calculator!$B$34/Calculator!$F$14,1)))*IF(MOD(Calculator!$B$34/Calculator!$F$14,1)&lt;0.5,-1,1))^2)),2))</f>
        <v>—</v>
      </c>
      <c r="GG99" s="253" t="n">
        <f aca="false">IF(OR(Calculator!$E$15&lt;&gt;"YES",Calculator!$B$34&lt;Calculator!$G$15),"—",ROUND((1+SQRT(((50*POWER(80,POWER(COS(PI()*MOD(Calculator!$B$34/Calculator!$F$15,1)),2))+MIN(500,MAX(30,100*EXP(-0.3*'VSWR Calculator'!$C$24)*(1+3*ABS(MOD('VSWR Calculator'!$C$23/Calculator!$F$15/2,1)-0.5))))/'VSWR Calculator'!$C$25)-$C99)^2+(1500*ABS(SIN(2*PI()*MOD(Calculator!$B$34/Calculator!$F$15,1)))*IF(MOD(Calculator!$B$34/Calculator!$F$15,1)&lt;0.5,-1,1))^2)/SQRT(((50*POWER(80,POWER(COS(PI()*MOD(Calculator!$B$34/Calculator!$F$15,1)),2))+MIN(500,MAX(30,100*EXP(-0.3*'VSWR Calculator'!$C$24)*(1+3*ABS(MOD('VSWR Calculator'!$C$23/Calculator!$F$15/2,1)-0.5))))/'VSWR Calculator'!$C$25)+$C99)^2+(1500*ABS(SIN(2*PI()*MOD(Calculator!$B$34/Calculator!$F$15,1)))*IF(MOD(Calculator!$B$34/Calculator!$F$15,1)&lt;0.5,-1,1))^2))/(1-SQRT(((50*POWER(80,POWER(COS(PI()*MOD(Calculator!$B$34/Calculator!$F$15,1)),2))+MIN(500,MAX(30,100*EXP(-0.3*'VSWR Calculator'!$C$24)*(1+3*ABS(MOD('VSWR Calculator'!$C$23/Calculator!$F$15/2,1)-0.5))))/'VSWR Calculator'!$C$25)-$C99)^2+(1500*ABS(SIN(2*PI()*MOD(Calculator!$B$34/Calculator!$F$15,1)))*IF(MOD(Calculator!$B$34/Calculator!$F$15,1)&lt;0.5,-1,1))^2)/SQRT(((50*POWER(80,POWER(COS(PI()*MOD(Calculator!$B$34/Calculator!$F$15,1)),2))+MIN(500,MAX(30,100*EXP(-0.3*'VSWR Calculator'!$C$24)*(1+3*ABS(MOD('VSWR Calculator'!$C$23/Calculator!$F$15/2,1)-0.5))))/'VSWR Calculator'!$C$25)+$C99)^2+(1500*ABS(SIN(2*PI()*MOD(Calculator!$B$34/Calculator!$F$15,1)))*IF(MOD(Calculator!$B$34/Calculator!$F$15,1)&lt;0.5,-1,1))^2)),2))</f>
        <v>21.58</v>
      </c>
      <c r="GH99" s="253" t="str">
        <f aca="false">IF(OR(Calculator!$E$16&lt;&gt;"YES",Calculator!$B$34&lt;Calculator!$G$16),"—",ROUND((1+SQRT(((50*POWER(80,POWER(COS(PI()*MOD(Calculator!$B$34/Calculator!$F$16,1)),2))+MIN(500,MAX(30,100*EXP(-0.3*'VSWR Calculator'!$C$24)*(1+3*ABS(MOD('VSWR Calculator'!$C$23/Calculator!$F$16/2,1)-0.5))))/'VSWR Calculator'!$C$25)-$C99)^2+(1500*ABS(SIN(2*PI()*MOD(Calculator!$B$34/Calculator!$F$16,1)))*IF(MOD(Calculator!$B$34/Calculator!$F$16,1)&lt;0.5,-1,1))^2)/SQRT(((50*POWER(80,POWER(COS(PI()*MOD(Calculator!$B$34/Calculator!$F$16,1)),2))+MIN(500,MAX(30,100*EXP(-0.3*'VSWR Calculator'!$C$24)*(1+3*ABS(MOD('VSWR Calculator'!$C$23/Calculator!$F$16/2,1)-0.5))))/'VSWR Calculator'!$C$25)+$C99)^2+(1500*ABS(SIN(2*PI()*MOD(Calculator!$B$34/Calculator!$F$16,1)))*IF(MOD(Calculator!$B$34/Calculator!$F$16,1)&lt;0.5,-1,1))^2))/(1-SQRT(((50*POWER(80,POWER(COS(PI()*MOD(Calculator!$B$34/Calculator!$F$16,1)),2))+MIN(500,MAX(30,100*EXP(-0.3*'VSWR Calculator'!$C$24)*(1+3*ABS(MOD('VSWR Calculator'!$C$23/Calculator!$F$16/2,1)-0.5))))/'VSWR Calculator'!$C$25)-$C99)^2+(1500*ABS(SIN(2*PI()*MOD(Calculator!$B$34/Calculator!$F$16,1)))*IF(MOD(Calculator!$B$34/Calculator!$F$16,1)&lt;0.5,-1,1))^2)/SQRT(((50*POWER(80,POWER(COS(PI()*MOD(Calculator!$B$34/Calculator!$F$16,1)),2))+MIN(500,MAX(30,100*EXP(-0.3*'VSWR Calculator'!$C$24)*(1+3*ABS(MOD('VSWR Calculator'!$C$23/Calculator!$F$16/2,1)-0.5))))/'VSWR Calculator'!$C$25)+$C99)^2+(1500*ABS(SIN(2*PI()*MOD(Calculator!$B$34/Calculator!$F$16,1)))*IF(MOD(Calculator!$B$34/Calculator!$F$16,1)&lt;0.5,-1,1))^2)),2))</f>
        <v>—</v>
      </c>
      <c r="GI99" s="253" t="n">
        <f aca="false">IF(OR(Calculator!$E$17&lt;&gt;"YES",Calculator!$B$34&lt;Calculator!$G$17),"—",ROUND((1+SQRT(((50*POWER(80,POWER(COS(PI()*MOD(Calculator!$B$34/Calculator!$F$17,1)),2))+MIN(500,MAX(30,100*EXP(-0.3*'VSWR Calculator'!$C$24)*(1+3*ABS(MOD('VSWR Calculator'!$C$23/Calculator!$F$17/2,1)-0.5))))/'VSWR Calculator'!$C$25)-$C99)^2+(1500*ABS(SIN(2*PI()*MOD(Calculator!$B$34/Calculator!$F$17,1)))*IF(MOD(Calculator!$B$34/Calculator!$F$17,1)&lt;0.5,-1,1))^2)/SQRT(((50*POWER(80,POWER(COS(PI()*MOD(Calculator!$B$34/Calculator!$F$17,1)),2))+MIN(500,MAX(30,100*EXP(-0.3*'VSWR Calculator'!$C$24)*(1+3*ABS(MOD('VSWR Calculator'!$C$23/Calculator!$F$17/2,1)-0.5))))/'VSWR Calculator'!$C$25)+$C99)^2+(1500*ABS(SIN(2*PI()*MOD(Calculator!$B$34/Calculator!$F$17,1)))*IF(MOD(Calculator!$B$34/Calculator!$F$17,1)&lt;0.5,-1,1))^2))/(1-SQRT(((50*POWER(80,POWER(COS(PI()*MOD(Calculator!$B$34/Calculator!$F$17,1)),2))+MIN(500,MAX(30,100*EXP(-0.3*'VSWR Calculator'!$C$24)*(1+3*ABS(MOD('VSWR Calculator'!$C$23/Calculator!$F$17/2,1)-0.5))))/'VSWR Calculator'!$C$25)-$C99)^2+(1500*ABS(SIN(2*PI()*MOD(Calculator!$B$34/Calculator!$F$17,1)))*IF(MOD(Calculator!$B$34/Calculator!$F$17,1)&lt;0.5,-1,1))^2)/SQRT(((50*POWER(80,POWER(COS(PI()*MOD(Calculator!$B$34/Calculator!$F$17,1)),2))+MIN(500,MAX(30,100*EXP(-0.3*'VSWR Calculator'!$C$24)*(1+3*ABS(MOD('VSWR Calculator'!$C$23/Calculator!$F$17/2,1)-0.5))))/'VSWR Calculator'!$C$25)+$C99)^2+(1500*ABS(SIN(2*PI()*MOD(Calculator!$B$34/Calculator!$F$17,1)))*IF(MOD(Calculator!$B$34/Calculator!$F$17,1)&lt;0.5,-1,1))^2)),2))</f>
        <v>15.6</v>
      </c>
      <c r="GJ99" s="253" t="str">
        <f aca="false">IF(OR(Calculator!$E$18&lt;&gt;"YES",Calculator!$B$34&lt;Calculator!$G$18),"—",ROUND((1+SQRT(((50*POWER(80,POWER(COS(PI()*MOD(Calculator!$B$34/Calculator!$F$18,1)),2))+MIN(500,MAX(30,100*EXP(-0.3*'VSWR Calculator'!$C$24)*(1+3*ABS(MOD('VSWR Calculator'!$C$23/Calculator!$F$18/2,1)-0.5))))/'VSWR Calculator'!$C$25)-$C99)^2+(1500*ABS(SIN(2*PI()*MOD(Calculator!$B$34/Calculator!$F$18,1)))*IF(MOD(Calculator!$B$34/Calculator!$F$18,1)&lt;0.5,-1,1))^2)/SQRT(((50*POWER(80,POWER(COS(PI()*MOD(Calculator!$B$34/Calculator!$F$18,1)),2))+MIN(500,MAX(30,100*EXP(-0.3*'VSWR Calculator'!$C$24)*(1+3*ABS(MOD('VSWR Calculator'!$C$23/Calculator!$F$18/2,1)-0.5))))/'VSWR Calculator'!$C$25)+$C99)^2+(1500*ABS(SIN(2*PI()*MOD(Calculator!$B$34/Calculator!$F$18,1)))*IF(MOD(Calculator!$B$34/Calculator!$F$18,1)&lt;0.5,-1,1))^2))/(1-SQRT(((50*POWER(80,POWER(COS(PI()*MOD(Calculator!$B$34/Calculator!$F$18,1)),2))+MIN(500,MAX(30,100*EXP(-0.3*'VSWR Calculator'!$C$24)*(1+3*ABS(MOD('VSWR Calculator'!$C$23/Calculator!$F$18/2,1)-0.5))))/'VSWR Calculator'!$C$25)-$C99)^2+(1500*ABS(SIN(2*PI()*MOD(Calculator!$B$34/Calculator!$F$18,1)))*IF(MOD(Calculator!$B$34/Calculator!$F$18,1)&lt;0.5,-1,1))^2)/SQRT(((50*POWER(80,POWER(COS(PI()*MOD(Calculator!$B$34/Calculator!$F$18,1)),2))+MIN(500,MAX(30,100*EXP(-0.3*'VSWR Calculator'!$C$24)*(1+3*ABS(MOD('VSWR Calculator'!$C$23/Calculator!$F$18/2,1)-0.5))))/'VSWR Calculator'!$C$25)+$C99)^2+(1500*ABS(SIN(2*PI()*MOD(Calculator!$B$34/Calculator!$F$18,1)))*IF(MOD(Calculator!$B$34/Calculator!$F$18,1)&lt;0.5,-1,1))^2)),2))</f>
        <v>—</v>
      </c>
      <c r="GK99" s="253" t="str">
        <f aca="false">IF(OR(Calculator!$E$19&lt;&gt;"YES",Calculator!$B$34&lt;Calculator!$G$19),"—",ROUND((1+SQRT(((50*POWER(80,POWER(COS(PI()*MOD(Calculator!$B$34/Calculator!$F$19,1)),2))+MIN(500,MAX(30,100*EXP(-0.3*'VSWR Calculator'!$C$24)*(1+3*ABS(MOD('VSWR Calculator'!$C$23/Calculator!$F$19/2,1)-0.5))))/'VSWR Calculator'!$C$25)-$C99)^2+(1500*ABS(SIN(2*PI()*MOD(Calculator!$B$34/Calculator!$F$19,1)))*IF(MOD(Calculator!$B$34/Calculator!$F$19,1)&lt;0.5,-1,1))^2)/SQRT(((50*POWER(80,POWER(COS(PI()*MOD(Calculator!$B$34/Calculator!$F$19,1)),2))+MIN(500,MAX(30,100*EXP(-0.3*'VSWR Calculator'!$C$24)*(1+3*ABS(MOD('VSWR Calculator'!$C$23/Calculator!$F$19/2,1)-0.5))))/'VSWR Calculator'!$C$25)+$C99)^2+(1500*ABS(SIN(2*PI()*MOD(Calculator!$B$34/Calculator!$F$19,1)))*IF(MOD(Calculator!$B$34/Calculator!$F$19,1)&lt;0.5,-1,1))^2))/(1-SQRT(((50*POWER(80,POWER(COS(PI()*MOD(Calculator!$B$34/Calculator!$F$19,1)),2))+MIN(500,MAX(30,100*EXP(-0.3*'VSWR Calculator'!$C$24)*(1+3*ABS(MOD('VSWR Calculator'!$C$23/Calculator!$F$19/2,1)-0.5))))/'VSWR Calculator'!$C$25)-$C99)^2+(1500*ABS(SIN(2*PI()*MOD(Calculator!$B$34/Calculator!$F$19,1)))*IF(MOD(Calculator!$B$34/Calculator!$F$19,1)&lt;0.5,-1,1))^2)/SQRT(((50*POWER(80,POWER(COS(PI()*MOD(Calculator!$B$34/Calculator!$F$19,1)),2))+MIN(500,MAX(30,100*EXP(-0.3*'VSWR Calculator'!$C$24)*(1+3*ABS(MOD('VSWR Calculator'!$C$23/Calculator!$F$19/2,1)-0.5))))/'VSWR Calculator'!$C$25)+$C99)^2+(1500*ABS(SIN(2*PI()*MOD(Calculator!$B$34/Calculator!$F$19,1)))*IF(MOD(Calculator!$B$34/Calculator!$F$19,1)&lt;0.5,-1,1))^2)),2))</f>
        <v>—</v>
      </c>
      <c r="GL99" s="253" t="str">
        <f aca="false">IF(OR(Calculator!$E$20&lt;&gt;"YES",Calculator!$B$34&lt;Calculator!$G$20),"—",ROUND((1+SQRT(((50*POWER(80,POWER(COS(PI()*MOD(Calculator!$B$34/Calculator!$F$20,1)),2))+MIN(500,MAX(30,100*EXP(-0.3*'VSWR Calculator'!$C$24)*(1+3*ABS(MOD('VSWR Calculator'!$C$23/Calculator!$F$20/2,1)-0.5))))/'VSWR Calculator'!$C$25)-$C99)^2+(1500*ABS(SIN(2*PI()*MOD(Calculator!$B$34/Calculator!$F$20,1)))*IF(MOD(Calculator!$B$34/Calculator!$F$20,1)&lt;0.5,-1,1))^2)/SQRT(((50*POWER(80,POWER(COS(PI()*MOD(Calculator!$B$34/Calculator!$F$20,1)),2))+MIN(500,MAX(30,100*EXP(-0.3*'VSWR Calculator'!$C$24)*(1+3*ABS(MOD('VSWR Calculator'!$C$23/Calculator!$F$20/2,1)-0.5))))/'VSWR Calculator'!$C$25)+$C99)^2+(1500*ABS(SIN(2*PI()*MOD(Calculator!$B$34/Calculator!$F$20,1)))*IF(MOD(Calculator!$B$34/Calculator!$F$20,1)&lt;0.5,-1,1))^2))/(1-SQRT(((50*POWER(80,POWER(COS(PI()*MOD(Calculator!$B$34/Calculator!$F$20,1)),2))+MIN(500,MAX(30,100*EXP(-0.3*'VSWR Calculator'!$C$24)*(1+3*ABS(MOD('VSWR Calculator'!$C$23/Calculator!$F$20/2,1)-0.5))))/'VSWR Calculator'!$C$25)-$C99)^2+(1500*ABS(SIN(2*PI()*MOD(Calculator!$B$34/Calculator!$F$20,1)))*IF(MOD(Calculator!$B$34/Calculator!$F$20,1)&lt;0.5,-1,1))^2)/SQRT(((50*POWER(80,POWER(COS(PI()*MOD(Calculator!$B$34/Calculator!$F$20,1)),2))+MIN(500,MAX(30,100*EXP(-0.3*'VSWR Calculator'!$C$24)*(1+3*ABS(MOD('VSWR Calculator'!$C$23/Calculator!$F$20/2,1)-0.5))))/'VSWR Calculator'!$C$25)+$C99)^2+(1500*ABS(SIN(2*PI()*MOD(Calculator!$B$34/Calculator!$F$20,1)))*IF(MOD(Calculator!$B$34/Calculator!$F$20,1)&lt;0.5,-1,1))^2)),2))</f>
        <v>—</v>
      </c>
      <c r="GM99" s="253" t="str">
        <f aca="false">IF(OR(Calculator!$E$21&lt;&gt;"YES",Calculator!$B$34&lt;Calculator!$G$21),"—",ROUND((1+SQRT(((50*POWER(80,POWER(COS(PI()*MOD(Calculator!$B$34/Calculator!$F$21,1)),2))+MIN(500,MAX(30,100*EXP(-0.3*'VSWR Calculator'!$C$24)*(1+3*ABS(MOD('VSWR Calculator'!$C$23/Calculator!$F$21/2,1)-0.5))))/'VSWR Calculator'!$C$25)-$C99)^2+(1500*ABS(SIN(2*PI()*MOD(Calculator!$B$34/Calculator!$F$21,1)))*IF(MOD(Calculator!$B$34/Calculator!$F$21,1)&lt;0.5,-1,1))^2)/SQRT(((50*POWER(80,POWER(COS(PI()*MOD(Calculator!$B$34/Calculator!$F$21,1)),2))+MIN(500,MAX(30,100*EXP(-0.3*'VSWR Calculator'!$C$24)*(1+3*ABS(MOD('VSWR Calculator'!$C$23/Calculator!$F$21/2,1)-0.5))))/'VSWR Calculator'!$C$25)+$C99)^2+(1500*ABS(SIN(2*PI()*MOD(Calculator!$B$34/Calculator!$F$21,1)))*IF(MOD(Calculator!$B$34/Calculator!$F$21,1)&lt;0.5,-1,1))^2))/(1-SQRT(((50*POWER(80,POWER(COS(PI()*MOD(Calculator!$B$34/Calculator!$F$21,1)),2))+MIN(500,MAX(30,100*EXP(-0.3*'VSWR Calculator'!$C$24)*(1+3*ABS(MOD('VSWR Calculator'!$C$23/Calculator!$F$21/2,1)-0.5))))/'VSWR Calculator'!$C$25)-$C99)^2+(1500*ABS(SIN(2*PI()*MOD(Calculator!$B$34/Calculator!$F$21,1)))*IF(MOD(Calculator!$B$34/Calculator!$F$21,1)&lt;0.5,-1,1))^2)/SQRT(((50*POWER(80,POWER(COS(PI()*MOD(Calculator!$B$34/Calculator!$F$21,1)),2))+MIN(500,MAX(30,100*EXP(-0.3*'VSWR Calculator'!$C$24)*(1+3*ABS(MOD('VSWR Calculator'!$C$23/Calculator!$F$21/2,1)-0.5))))/'VSWR Calculator'!$C$25)+$C99)^2+(1500*ABS(SIN(2*PI()*MOD(Calculator!$B$34/Calculator!$F$21,1)))*IF(MOD(Calculator!$B$34/Calculator!$F$21,1)&lt;0.5,-1,1))^2)),2))</f>
        <v>—</v>
      </c>
      <c r="GN99" s="253" t="str">
        <f aca="false">IF(OR(Calculator!$E$22&lt;&gt;"YES",Calculator!$B$34&lt;Calculator!$G$22),"—",ROUND((1+SQRT(((50*POWER(80,POWER(COS(PI()*MOD(Calculator!$B$34/Calculator!$F$22,1)),2))+MIN(500,MAX(30,100*EXP(-0.3*'VSWR Calculator'!$C$24)*(1+3*ABS(MOD('VSWR Calculator'!$C$23/Calculator!$F$22/2,1)-0.5))))/'VSWR Calculator'!$C$25)-$C99)^2+(1500*ABS(SIN(2*PI()*MOD(Calculator!$B$34/Calculator!$F$22,1)))*IF(MOD(Calculator!$B$34/Calculator!$F$22,1)&lt;0.5,-1,1))^2)/SQRT(((50*POWER(80,POWER(COS(PI()*MOD(Calculator!$B$34/Calculator!$F$22,1)),2))+MIN(500,MAX(30,100*EXP(-0.3*'VSWR Calculator'!$C$24)*(1+3*ABS(MOD('VSWR Calculator'!$C$23/Calculator!$F$22/2,1)-0.5))))/'VSWR Calculator'!$C$25)+$C99)^2+(1500*ABS(SIN(2*PI()*MOD(Calculator!$B$34/Calculator!$F$22,1)))*IF(MOD(Calculator!$B$34/Calculator!$F$22,1)&lt;0.5,-1,1))^2))/(1-SQRT(((50*POWER(80,POWER(COS(PI()*MOD(Calculator!$B$34/Calculator!$F$22,1)),2))+MIN(500,MAX(30,100*EXP(-0.3*'VSWR Calculator'!$C$24)*(1+3*ABS(MOD('VSWR Calculator'!$C$23/Calculator!$F$22/2,1)-0.5))))/'VSWR Calculator'!$C$25)-$C99)^2+(1500*ABS(SIN(2*PI()*MOD(Calculator!$B$34/Calculator!$F$22,1)))*IF(MOD(Calculator!$B$34/Calculator!$F$22,1)&lt;0.5,-1,1))^2)/SQRT(((50*POWER(80,POWER(COS(PI()*MOD(Calculator!$B$34/Calculator!$F$22,1)),2))+MIN(500,MAX(30,100*EXP(-0.3*'VSWR Calculator'!$C$24)*(1+3*ABS(MOD('VSWR Calculator'!$C$23/Calculator!$F$22/2,1)-0.5))))/'VSWR Calculator'!$C$25)+$C99)^2+(1500*ABS(SIN(2*PI()*MOD(Calculator!$B$34/Calculator!$F$22,1)))*IF(MOD(Calculator!$B$34/Calculator!$F$22,1)&lt;0.5,-1,1))^2)),2))</f>
        <v>—</v>
      </c>
      <c r="GO99" s="253" t="n">
        <f aca="false">IFERROR(ROUND((IF(ISNUMBER(GD99),GD99,0)+IF(ISNUMBER(GE99),GE99,0)+IF(ISNUMBER(GF99),GF99,0)+IF(ISNUMBER(GG99),GG99,0)+IF(ISNUMBER(GH99),GH99,0)+IF(ISNUMBER(GI99),GI99,0)+IF(ISNUMBER(GJ99),GJ99,0)+IF(ISNUMBER(GK99),GK99,0)+IF(ISNUMBER(GL99),GL99,0)+IF(ISNUMBER(GM99),GM99,0)+IF(ISNUMBER(GN99),GN99,0))/(IF(ISNUMBER(GD99),1,0)+IF(ISNUMBER(GE99),1,0)+IF(ISNUMBER(GF99),1,0)+IF(ISNUMBER(GG99),1,0)+IF(ISNUMBER(GH99),1,0)+IF(ISNUMBER(GI99),1,0)+IF(ISNUMBER(GJ99),1,0)+IF(ISNUMBER(GK99),1,0)+IF(ISNUMBER(GL99),1,0)+IF(ISNUMBER(GM99),1,0)+IF(ISNUMBER(GN99),1,0)),4),"")</f>
        <v>18.59</v>
      </c>
      <c r="GP99" s="253" t="str">
        <f aca="false">IF(OR(Calculator!$E$12&lt;&gt;"YES",Calculator!$B$35&lt;Calculator!$G$12),"—",ROUND((1+SQRT(((50*POWER(80,POWER(COS(PI()*MOD(Calculator!$B$35/Calculator!$F$12,1)),2))+MIN(500,MAX(30,100*EXP(-0.3*'VSWR Calculator'!$C$24)*(1+3*ABS(MOD('VSWR Calculator'!$C$23/Calculator!$F$12/2,1)-0.5))))/'VSWR Calculator'!$C$25)-$C99)^2+(1500*ABS(SIN(2*PI()*MOD(Calculator!$B$35/Calculator!$F$12,1)))*IF(MOD(Calculator!$B$35/Calculator!$F$12,1)&lt;0.5,-1,1))^2)/SQRT(((50*POWER(80,POWER(COS(PI()*MOD(Calculator!$B$35/Calculator!$F$12,1)),2))+MIN(500,MAX(30,100*EXP(-0.3*'VSWR Calculator'!$C$24)*(1+3*ABS(MOD('VSWR Calculator'!$C$23/Calculator!$F$12/2,1)-0.5))))/'VSWR Calculator'!$C$25)+$C99)^2+(1500*ABS(SIN(2*PI()*MOD(Calculator!$B$35/Calculator!$F$12,1)))*IF(MOD(Calculator!$B$35/Calculator!$F$12,1)&lt;0.5,-1,1))^2))/(1-SQRT(((50*POWER(80,POWER(COS(PI()*MOD(Calculator!$B$35/Calculator!$F$12,1)),2))+MIN(500,MAX(30,100*EXP(-0.3*'VSWR Calculator'!$C$24)*(1+3*ABS(MOD('VSWR Calculator'!$C$23/Calculator!$F$12/2,1)-0.5))))/'VSWR Calculator'!$C$25)-$C99)^2+(1500*ABS(SIN(2*PI()*MOD(Calculator!$B$35/Calculator!$F$12,1)))*IF(MOD(Calculator!$B$35/Calculator!$F$12,1)&lt;0.5,-1,1))^2)/SQRT(((50*POWER(80,POWER(COS(PI()*MOD(Calculator!$B$35/Calculator!$F$12,1)),2))+MIN(500,MAX(30,100*EXP(-0.3*'VSWR Calculator'!$C$24)*(1+3*ABS(MOD('VSWR Calculator'!$C$23/Calculator!$F$12/2,1)-0.5))))/'VSWR Calculator'!$C$25)+$C99)^2+(1500*ABS(SIN(2*PI()*MOD(Calculator!$B$35/Calculator!$F$12,1)))*IF(MOD(Calculator!$B$35/Calculator!$F$12,1)&lt;0.5,-1,1))^2)),2))</f>
        <v>—</v>
      </c>
      <c r="GQ99" s="253" t="str">
        <f aca="false">IF(OR(Calculator!$E$13&lt;&gt;"YES",Calculator!$B$35&lt;Calculator!$G$13),"—",ROUND((1+SQRT(((50*POWER(80,POWER(COS(PI()*MOD(Calculator!$B$35/Calculator!$F$13,1)),2))+MIN(500,MAX(30,100*EXP(-0.3*'VSWR Calculator'!$C$24)*(1+3*ABS(MOD('VSWR Calculator'!$C$23/Calculator!$F$13/2,1)-0.5))))/'VSWR Calculator'!$C$25)-$C99)^2+(1500*ABS(SIN(2*PI()*MOD(Calculator!$B$35/Calculator!$F$13,1)))*IF(MOD(Calculator!$B$35/Calculator!$F$13,1)&lt;0.5,-1,1))^2)/SQRT(((50*POWER(80,POWER(COS(PI()*MOD(Calculator!$B$35/Calculator!$F$13,1)),2))+MIN(500,MAX(30,100*EXP(-0.3*'VSWR Calculator'!$C$24)*(1+3*ABS(MOD('VSWR Calculator'!$C$23/Calculator!$F$13/2,1)-0.5))))/'VSWR Calculator'!$C$25)+$C99)^2+(1500*ABS(SIN(2*PI()*MOD(Calculator!$B$35/Calculator!$F$13,1)))*IF(MOD(Calculator!$B$35/Calculator!$F$13,1)&lt;0.5,-1,1))^2))/(1-SQRT(((50*POWER(80,POWER(COS(PI()*MOD(Calculator!$B$35/Calculator!$F$13,1)),2))+MIN(500,MAX(30,100*EXP(-0.3*'VSWR Calculator'!$C$24)*(1+3*ABS(MOD('VSWR Calculator'!$C$23/Calculator!$F$13/2,1)-0.5))))/'VSWR Calculator'!$C$25)-$C99)^2+(1500*ABS(SIN(2*PI()*MOD(Calculator!$B$35/Calculator!$F$13,1)))*IF(MOD(Calculator!$B$35/Calculator!$F$13,1)&lt;0.5,-1,1))^2)/SQRT(((50*POWER(80,POWER(COS(PI()*MOD(Calculator!$B$35/Calculator!$F$13,1)),2))+MIN(500,MAX(30,100*EXP(-0.3*'VSWR Calculator'!$C$24)*(1+3*ABS(MOD('VSWR Calculator'!$C$23/Calculator!$F$13/2,1)-0.5))))/'VSWR Calculator'!$C$25)+$C99)^2+(1500*ABS(SIN(2*PI()*MOD(Calculator!$B$35/Calculator!$F$13,1)))*IF(MOD(Calculator!$B$35/Calculator!$F$13,1)&lt;0.5,-1,1))^2)),2))</f>
        <v>—</v>
      </c>
      <c r="GR99" s="253" t="str">
        <f aca="false">IF(OR(Calculator!$E$14&lt;&gt;"YES",Calculator!$B$35&lt;Calculator!$G$14),"—",ROUND((1+SQRT(((50*POWER(80,POWER(COS(PI()*MOD(Calculator!$B$35/Calculator!$F$14,1)),2))+MIN(500,MAX(30,100*EXP(-0.3*'VSWR Calculator'!$C$24)*(1+3*ABS(MOD('VSWR Calculator'!$C$23/Calculator!$F$14/2,1)-0.5))))/'VSWR Calculator'!$C$25)-$C99)^2+(1500*ABS(SIN(2*PI()*MOD(Calculator!$B$35/Calculator!$F$14,1)))*IF(MOD(Calculator!$B$35/Calculator!$F$14,1)&lt;0.5,-1,1))^2)/SQRT(((50*POWER(80,POWER(COS(PI()*MOD(Calculator!$B$35/Calculator!$F$14,1)),2))+MIN(500,MAX(30,100*EXP(-0.3*'VSWR Calculator'!$C$24)*(1+3*ABS(MOD('VSWR Calculator'!$C$23/Calculator!$F$14/2,1)-0.5))))/'VSWR Calculator'!$C$25)+$C99)^2+(1500*ABS(SIN(2*PI()*MOD(Calculator!$B$35/Calculator!$F$14,1)))*IF(MOD(Calculator!$B$35/Calculator!$F$14,1)&lt;0.5,-1,1))^2))/(1-SQRT(((50*POWER(80,POWER(COS(PI()*MOD(Calculator!$B$35/Calculator!$F$14,1)),2))+MIN(500,MAX(30,100*EXP(-0.3*'VSWR Calculator'!$C$24)*(1+3*ABS(MOD('VSWR Calculator'!$C$23/Calculator!$F$14/2,1)-0.5))))/'VSWR Calculator'!$C$25)-$C99)^2+(1500*ABS(SIN(2*PI()*MOD(Calculator!$B$35/Calculator!$F$14,1)))*IF(MOD(Calculator!$B$35/Calculator!$F$14,1)&lt;0.5,-1,1))^2)/SQRT(((50*POWER(80,POWER(COS(PI()*MOD(Calculator!$B$35/Calculator!$F$14,1)),2))+MIN(500,MAX(30,100*EXP(-0.3*'VSWR Calculator'!$C$24)*(1+3*ABS(MOD('VSWR Calculator'!$C$23/Calculator!$F$14/2,1)-0.5))))/'VSWR Calculator'!$C$25)+$C99)^2+(1500*ABS(SIN(2*PI()*MOD(Calculator!$B$35/Calculator!$F$14,1)))*IF(MOD(Calculator!$B$35/Calculator!$F$14,1)&lt;0.5,-1,1))^2)),2))</f>
        <v>—</v>
      </c>
      <c r="GS99" s="253" t="n">
        <f aca="false">IF(OR(Calculator!$E$15&lt;&gt;"YES",Calculator!$B$35&lt;Calculator!$G$15),"—",ROUND((1+SQRT(((50*POWER(80,POWER(COS(PI()*MOD(Calculator!$B$35/Calculator!$F$15,1)),2))+MIN(500,MAX(30,100*EXP(-0.3*'VSWR Calculator'!$C$24)*(1+3*ABS(MOD('VSWR Calculator'!$C$23/Calculator!$F$15/2,1)-0.5))))/'VSWR Calculator'!$C$25)-$C99)^2+(1500*ABS(SIN(2*PI()*MOD(Calculator!$B$35/Calculator!$F$15,1)))*IF(MOD(Calculator!$B$35/Calculator!$F$15,1)&lt;0.5,-1,1))^2)/SQRT(((50*POWER(80,POWER(COS(PI()*MOD(Calculator!$B$35/Calculator!$F$15,1)),2))+MIN(500,MAX(30,100*EXP(-0.3*'VSWR Calculator'!$C$24)*(1+3*ABS(MOD('VSWR Calculator'!$C$23/Calculator!$F$15/2,1)-0.5))))/'VSWR Calculator'!$C$25)+$C99)^2+(1500*ABS(SIN(2*PI()*MOD(Calculator!$B$35/Calculator!$F$15,1)))*IF(MOD(Calculator!$B$35/Calculator!$F$15,1)&lt;0.5,-1,1))^2))/(1-SQRT(((50*POWER(80,POWER(COS(PI()*MOD(Calculator!$B$35/Calculator!$F$15,1)),2))+MIN(500,MAX(30,100*EXP(-0.3*'VSWR Calculator'!$C$24)*(1+3*ABS(MOD('VSWR Calculator'!$C$23/Calculator!$F$15/2,1)-0.5))))/'VSWR Calculator'!$C$25)-$C99)^2+(1500*ABS(SIN(2*PI()*MOD(Calculator!$B$35/Calculator!$F$15,1)))*IF(MOD(Calculator!$B$35/Calculator!$F$15,1)&lt;0.5,-1,1))^2)/SQRT(((50*POWER(80,POWER(COS(PI()*MOD(Calculator!$B$35/Calculator!$F$15,1)),2))+MIN(500,MAX(30,100*EXP(-0.3*'VSWR Calculator'!$C$24)*(1+3*ABS(MOD('VSWR Calculator'!$C$23/Calculator!$F$15/2,1)-0.5))))/'VSWR Calculator'!$C$25)+$C99)^2+(1500*ABS(SIN(2*PI()*MOD(Calculator!$B$35/Calculator!$F$15,1)))*IF(MOD(Calculator!$B$35/Calculator!$F$15,1)&lt;0.5,-1,1))^2)),2))</f>
        <v>2.66</v>
      </c>
      <c r="GT99" s="253" t="str">
        <f aca="false">IF(OR(Calculator!$E$16&lt;&gt;"YES",Calculator!$B$35&lt;Calculator!$G$16),"—",ROUND((1+SQRT(((50*POWER(80,POWER(COS(PI()*MOD(Calculator!$B$35/Calculator!$F$16,1)),2))+MIN(500,MAX(30,100*EXP(-0.3*'VSWR Calculator'!$C$24)*(1+3*ABS(MOD('VSWR Calculator'!$C$23/Calculator!$F$16/2,1)-0.5))))/'VSWR Calculator'!$C$25)-$C99)^2+(1500*ABS(SIN(2*PI()*MOD(Calculator!$B$35/Calculator!$F$16,1)))*IF(MOD(Calculator!$B$35/Calculator!$F$16,1)&lt;0.5,-1,1))^2)/SQRT(((50*POWER(80,POWER(COS(PI()*MOD(Calculator!$B$35/Calculator!$F$16,1)),2))+MIN(500,MAX(30,100*EXP(-0.3*'VSWR Calculator'!$C$24)*(1+3*ABS(MOD('VSWR Calculator'!$C$23/Calculator!$F$16/2,1)-0.5))))/'VSWR Calculator'!$C$25)+$C99)^2+(1500*ABS(SIN(2*PI()*MOD(Calculator!$B$35/Calculator!$F$16,1)))*IF(MOD(Calculator!$B$35/Calculator!$F$16,1)&lt;0.5,-1,1))^2))/(1-SQRT(((50*POWER(80,POWER(COS(PI()*MOD(Calculator!$B$35/Calculator!$F$16,1)),2))+MIN(500,MAX(30,100*EXP(-0.3*'VSWR Calculator'!$C$24)*(1+3*ABS(MOD('VSWR Calculator'!$C$23/Calculator!$F$16/2,1)-0.5))))/'VSWR Calculator'!$C$25)-$C99)^2+(1500*ABS(SIN(2*PI()*MOD(Calculator!$B$35/Calculator!$F$16,1)))*IF(MOD(Calculator!$B$35/Calculator!$F$16,1)&lt;0.5,-1,1))^2)/SQRT(((50*POWER(80,POWER(COS(PI()*MOD(Calculator!$B$35/Calculator!$F$16,1)),2))+MIN(500,MAX(30,100*EXP(-0.3*'VSWR Calculator'!$C$24)*(1+3*ABS(MOD('VSWR Calculator'!$C$23/Calculator!$F$16/2,1)-0.5))))/'VSWR Calculator'!$C$25)+$C99)^2+(1500*ABS(SIN(2*PI()*MOD(Calculator!$B$35/Calculator!$F$16,1)))*IF(MOD(Calculator!$B$35/Calculator!$F$16,1)&lt;0.5,-1,1))^2)),2))</f>
        <v>—</v>
      </c>
      <c r="GU99" s="253" t="n">
        <f aca="false">IF(OR(Calculator!$E$17&lt;&gt;"YES",Calculator!$B$35&lt;Calculator!$G$17),"—",ROUND((1+SQRT(((50*POWER(80,POWER(COS(PI()*MOD(Calculator!$B$35/Calculator!$F$17,1)),2))+MIN(500,MAX(30,100*EXP(-0.3*'VSWR Calculator'!$C$24)*(1+3*ABS(MOD('VSWR Calculator'!$C$23/Calculator!$F$17/2,1)-0.5))))/'VSWR Calculator'!$C$25)-$C99)^2+(1500*ABS(SIN(2*PI()*MOD(Calculator!$B$35/Calculator!$F$17,1)))*IF(MOD(Calculator!$B$35/Calculator!$F$17,1)&lt;0.5,-1,1))^2)/SQRT(((50*POWER(80,POWER(COS(PI()*MOD(Calculator!$B$35/Calculator!$F$17,1)),2))+MIN(500,MAX(30,100*EXP(-0.3*'VSWR Calculator'!$C$24)*(1+3*ABS(MOD('VSWR Calculator'!$C$23/Calculator!$F$17/2,1)-0.5))))/'VSWR Calculator'!$C$25)+$C99)^2+(1500*ABS(SIN(2*PI()*MOD(Calculator!$B$35/Calculator!$F$17,1)))*IF(MOD(Calculator!$B$35/Calculator!$F$17,1)&lt;0.5,-1,1))^2))/(1-SQRT(((50*POWER(80,POWER(COS(PI()*MOD(Calculator!$B$35/Calculator!$F$17,1)),2))+MIN(500,MAX(30,100*EXP(-0.3*'VSWR Calculator'!$C$24)*(1+3*ABS(MOD('VSWR Calculator'!$C$23/Calculator!$F$17/2,1)-0.5))))/'VSWR Calculator'!$C$25)-$C99)^2+(1500*ABS(SIN(2*PI()*MOD(Calculator!$B$35/Calculator!$F$17,1)))*IF(MOD(Calculator!$B$35/Calculator!$F$17,1)&lt;0.5,-1,1))^2)/SQRT(((50*POWER(80,POWER(COS(PI()*MOD(Calculator!$B$35/Calculator!$F$17,1)),2))+MIN(500,MAX(30,100*EXP(-0.3*'VSWR Calculator'!$C$24)*(1+3*ABS(MOD('VSWR Calculator'!$C$23/Calculator!$F$17/2,1)-0.5))))/'VSWR Calculator'!$C$25)+$C99)^2+(1500*ABS(SIN(2*PI()*MOD(Calculator!$B$35/Calculator!$F$17,1)))*IF(MOD(Calculator!$B$35/Calculator!$F$17,1)&lt;0.5,-1,1))^2)),2))</f>
        <v>22.03</v>
      </c>
      <c r="GV99" s="253" t="str">
        <f aca="false">IF(OR(Calculator!$E$18&lt;&gt;"YES",Calculator!$B$35&lt;Calculator!$G$18),"—",ROUND((1+SQRT(((50*POWER(80,POWER(COS(PI()*MOD(Calculator!$B$35/Calculator!$F$18,1)),2))+MIN(500,MAX(30,100*EXP(-0.3*'VSWR Calculator'!$C$24)*(1+3*ABS(MOD('VSWR Calculator'!$C$23/Calculator!$F$18/2,1)-0.5))))/'VSWR Calculator'!$C$25)-$C99)^2+(1500*ABS(SIN(2*PI()*MOD(Calculator!$B$35/Calculator!$F$18,1)))*IF(MOD(Calculator!$B$35/Calculator!$F$18,1)&lt;0.5,-1,1))^2)/SQRT(((50*POWER(80,POWER(COS(PI()*MOD(Calculator!$B$35/Calculator!$F$18,1)),2))+MIN(500,MAX(30,100*EXP(-0.3*'VSWR Calculator'!$C$24)*(1+3*ABS(MOD('VSWR Calculator'!$C$23/Calculator!$F$18/2,1)-0.5))))/'VSWR Calculator'!$C$25)+$C99)^2+(1500*ABS(SIN(2*PI()*MOD(Calculator!$B$35/Calculator!$F$18,1)))*IF(MOD(Calculator!$B$35/Calculator!$F$18,1)&lt;0.5,-1,1))^2))/(1-SQRT(((50*POWER(80,POWER(COS(PI()*MOD(Calculator!$B$35/Calculator!$F$18,1)),2))+MIN(500,MAX(30,100*EXP(-0.3*'VSWR Calculator'!$C$24)*(1+3*ABS(MOD('VSWR Calculator'!$C$23/Calculator!$F$18/2,1)-0.5))))/'VSWR Calculator'!$C$25)-$C99)^2+(1500*ABS(SIN(2*PI()*MOD(Calculator!$B$35/Calculator!$F$18,1)))*IF(MOD(Calculator!$B$35/Calculator!$F$18,1)&lt;0.5,-1,1))^2)/SQRT(((50*POWER(80,POWER(COS(PI()*MOD(Calculator!$B$35/Calculator!$F$18,1)),2))+MIN(500,MAX(30,100*EXP(-0.3*'VSWR Calculator'!$C$24)*(1+3*ABS(MOD('VSWR Calculator'!$C$23/Calculator!$F$18/2,1)-0.5))))/'VSWR Calculator'!$C$25)+$C99)^2+(1500*ABS(SIN(2*PI()*MOD(Calculator!$B$35/Calculator!$F$18,1)))*IF(MOD(Calculator!$B$35/Calculator!$F$18,1)&lt;0.5,-1,1))^2)),2))</f>
        <v>—</v>
      </c>
      <c r="GW99" s="253" t="str">
        <f aca="false">IF(OR(Calculator!$E$19&lt;&gt;"YES",Calculator!$B$35&lt;Calculator!$G$19),"—",ROUND((1+SQRT(((50*POWER(80,POWER(COS(PI()*MOD(Calculator!$B$35/Calculator!$F$19,1)),2))+MIN(500,MAX(30,100*EXP(-0.3*'VSWR Calculator'!$C$24)*(1+3*ABS(MOD('VSWR Calculator'!$C$23/Calculator!$F$19/2,1)-0.5))))/'VSWR Calculator'!$C$25)-$C99)^2+(1500*ABS(SIN(2*PI()*MOD(Calculator!$B$35/Calculator!$F$19,1)))*IF(MOD(Calculator!$B$35/Calculator!$F$19,1)&lt;0.5,-1,1))^2)/SQRT(((50*POWER(80,POWER(COS(PI()*MOD(Calculator!$B$35/Calculator!$F$19,1)),2))+MIN(500,MAX(30,100*EXP(-0.3*'VSWR Calculator'!$C$24)*(1+3*ABS(MOD('VSWR Calculator'!$C$23/Calculator!$F$19/2,1)-0.5))))/'VSWR Calculator'!$C$25)+$C99)^2+(1500*ABS(SIN(2*PI()*MOD(Calculator!$B$35/Calculator!$F$19,1)))*IF(MOD(Calculator!$B$35/Calculator!$F$19,1)&lt;0.5,-1,1))^2))/(1-SQRT(((50*POWER(80,POWER(COS(PI()*MOD(Calculator!$B$35/Calculator!$F$19,1)),2))+MIN(500,MAX(30,100*EXP(-0.3*'VSWR Calculator'!$C$24)*(1+3*ABS(MOD('VSWR Calculator'!$C$23/Calculator!$F$19/2,1)-0.5))))/'VSWR Calculator'!$C$25)-$C99)^2+(1500*ABS(SIN(2*PI()*MOD(Calculator!$B$35/Calculator!$F$19,1)))*IF(MOD(Calculator!$B$35/Calculator!$F$19,1)&lt;0.5,-1,1))^2)/SQRT(((50*POWER(80,POWER(COS(PI()*MOD(Calculator!$B$35/Calculator!$F$19,1)),2))+MIN(500,MAX(30,100*EXP(-0.3*'VSWR Calculator'!$C$24)*(1+3*ABS(MOD('VSWR Calculator'!$C$23/Calculator!$F$19/2,1)-0.5))))/'VSWR Calculator'!$C$25)+$C99)^2+(1500*ABS(SIN(2*PI()*MOD(Calculator!$B$35/Calculator!$F$19,1)))*IF(MOD(Calculator!$B$35/Calculator!$F$19,1)&lt;0.5,-1,1))^2)),2))</f>
        <v>—</v>
      </c>
      <c r="GX99" s="253" t="str">
        <f aca="false">IF(OR(Calculator!$E$20&lt;&gt;"YES",Calculator!$B$35&lt;Calculator!$G$20),"—",ROUND((1+SQRT(((50*POWER(80,POWER(COS(PI()*MOD(Calculator!$B$35/Calculator!$F$20,1)),2))+MIN(500,MAX(30,100*EXP(-0.3*'VSWR Calculator'!$C$24)*(1+3*ABS(MOD('VSWR Calculator'!$C$23/Calculator!$F$20/2,1)-0.5))))/'VSWR Calculator'!$C$25)-$C99)^2+(1500*ABS(SIN(2*PI()*MOD(Calculator!$B$35/Calculator!$F$20,1)))*IF(MOD(Calculator!$B$35/Calculator!$F$20,1)&lt;0.5,-1,1))^2)/SQRT(((50*POWER(80,POWER(COS(PI()*MOD(Calculator!$B$35/Calculator!$F$20,1)),2))+MIN(500,MAX(30,100*EXP(-0.3*'VSWR Calculator'!$C$24)*(1+3*ABS(MOD('VSWR Calculator'!$C$23/Calculator!$F$20/2,1)-0.5))))/'VSWR Calculator'!$C$25)+$C99)^2+(1500*ABS(SIN(2*PI()*MOD(Calculator!$B$35/Calculator!$F$20,1)))*IF(MOD(Calculator!$B$35/Calculator!$F$20,1)&lt;0.5,-1,1))^2))/(1-SQRT(((50*POWER(80,POWER(COS(PI()*MOD(Calculator!$B$35/Calculator!$F$20,1)),2))+MIN(500,MAX(30,100*EXP(-0.3*'VSWR Calculator'!$C$24)*(1+3*ABS(MOD('VSWR Calculator'!$C$23/Calculator!$F$20/2,1)-0.5))))/'VSWR Calculator'!$C$25)-$C99)^2+(1500*ABS(SIN(2*PI()*MOD(Calculator!$B$35/Calculator!$F$20,1)))*IF(MOD(Calculator!$B$35/Calculator!$F$20,1)&lt;0.5,-1,1))^2)/SQRT(((50*POWER(80,POWER(COS(PI()*MOD(Calculator!$B$35/Calculator!$F$20,1)),2))+MIN(500,MAX(30,100*EXP(-0.3*'VSWR Calculator'!$C$24)*(1+3*ABS(MOD('VSWR Calculator'!$C$23/Calculator!$F$20/2,1)-0.5))))/'VSWR Calculator'!$C$25)+$C99)^2+(1500*ABS(SIN(2*PI()*MOD(Calculator!$B$35/Calculator!$F$20,1)))*IF(MOD(Calculator!$B$35/Calculator!$F$20,1)&lt;0.5,-1,1))^2)),2))</f>
        <v>—</v>
      </c>
      <c r="GY99" s="253" t="str">
        <f aca="false">IF(OR(Calculator!$E$21&lt;&gt;"YES",Calculator!$B$35&lt;Calculator!$G$21),"—",ROUND((1+SQRT(((50*POWER(80,POWER(COS(PI()*MOD(Calculator!$B$35/Calculator!$F$21,1)),2))+MIN(500,MAX(30,100*EXP(-0.3*'VSWR Calculator'!$C$24)*(1+3*ABS(MOD('VSWR Calculator'!$C$23/Calculator!$F$21/2,1)-0.5))))/'VSWR Calculator'!$C$25)-$C99)^2+(1500*ABS(SIN(2*PI()*MOD(Calculator!$B$35/Calculator!$F$21,1)))*IF(MOD(Calculator!$B$35/Calculator!$F$21,1)&lt;0.5,-1,1))^2)/SQRT(((50*POWER(80,POWER(COS(PI()*MOD(Calculator!$B$35/Calculator!$F$21,1)),2))+MIN(500,MAX(30,100*EXP(-0.3*'VSWR Calculator'!$C$24)*(1+3*ABS(MOD('VSWR Calculator'!$C$23/Calculator!$F$21/2,1)-0.5))))/'VSWR Calculator'!$C$25)+$C99)^2+(1500*ABS(SIN(2*PI()*MOD(Calculator!$B$35/Calculator!$F$21,1)))*IF(MOD(Calculator!$B$35/Calculator!$F$21,1)&lt;0.5,-1,1))^2))/(1-SQRT(((50*POWER(80,POWER(COS(PI()*MOD(Calculator!$B$35/Calculator!$F$21,1)),2))+MIN(500,MAX(30,100*EXP(-0.3*'VSWR Calculator'!$C$24)*(1+3*ABS(MOD('VSWR Calculator'!$C$23/Calculator!$F$21/2,1)-0.5))))/'VSWR Calculator'!$C$25)-$C99)^2+(1500*ABS(SIN(2*PI()*MOD(Calculator!$B$35/Calculator!$F$21,1)))*IF(MOD(Calculator!$B$35/Calculator!$F$21,1)&lt;0.5,-1,1))^2)/SQRT(((50*POWER(80,POWER(COS(PI()*MOD(Calculator!$B$35/Calculator!$F$21,1)),2))+MIN(500,MAX(30,100*EXP(-0.3*'VSWR Calculator'!$C$24)*(1+3*ABS(MOD('VSWR Calculator'!$C$23/Calculator!$F$21/2,1)-0.5))))/'VSWR Calculator'!$C$25)+$C99)^2+(1500*ABS(SIN(2*PI()*MOD(Calculator!$B$35/Calculator!$F$21,1)))*IF(MOD(Calculator!$B$35/Calculator!$F$21,1)&lt;0.5,-1,1))^2)),2))</f>
        <v>—</v>
      </c>
      <c r="GZ99" s="253" t="str">
        <f aca="false">IF(OR(Calculator!$E$22&lt;&gt;"YES",Calculator!$B$35&lt;Calculator!$G$22),"—",ROUND((1+SQRT(((50*POWER(80,POWER(COS(PI()*MOD(Calculator!$B$35/Calculator!$F$22,1)),2))+MIN(500,MAX(30,100*EXP(-0.3*'VSWR Calculator'!$C$24)*(1+3*ABS(MOD('VSWR Calculator'!$C$23/Calculator!$F$22/2,1)-0.5))))/'VSWR Calculator'!$C$25)-$C99)^2+(1500*ABS(SIN(2*PI()*MOD(Calculator!$B$35/Calculator!$F$22,1)))*IF(MOD(Calculator!$B$35/Calculator!$F$22,1)&lt;0.5,-1,1))^2)/SQRT(((50*POWER(80,POWER(COS(PI()*MOD(Calculator!$B$35/Calculator!$F$22,1)),2))+MIN(500,MAX(30,100*EXP(-0.3*'VSWR Calculator'!$C$24)*(1+3*ABS(MOD('VSWR Calculator'!$C$23/Calculator!$F$22/2,1)-0.5))))/'VSWR Calculator'!$C$25)+$C99)^2+(1500*ABS(SIN(2*PI()*MOD(Calculator!$B$35/Calculator!$F$22,1)))*IF(MOD(Calculator!$B$35/Calculator!$F$22,1)&lt;0.5,-1,1))^2))/(1-SQRT(((50*POWER(80,POWER(COS(PI()*MOD(Calculator!$B$35/Calculator!$F$22,1)),2))+MIN(500,MAX(30,100*EXP(-0.3*'VSWR Calculator'!$C$24)*(1+3*ABS(MOD('VSWR Calculator'!$C$23/Calculator!$F$22/2,1)-0.5))))/'VSWR Calculator'!$C$25)-$C99)^2+(1500*ABS(SIN(2*PI()*MOD(Calculator!$B$35/Calculator!$F$22,1)))*IF(MOD(Calculator!$B$35/Calculator!$F$22,1)&lt;0.5,-1,1))^2)/SQRT(((50*POWER(80,POWER(COS(PI()*MOD(Calculator!$B$35/Calculator!$F$22,1)),2))+MIN(500,MAX(30,100*EXP(-0.3*'VSWR Calculator'!$C$24)*(1+3*ABS(MOD('VSWR Calculator'!$C$23/Calculator!$F$22/2,1)-0.5))))/'VSWR Calculator'!$C$25)+$C99)^2+(1500*ABS(SIN(2*PI()*MOD(Calculator!$B$35/Calculator!$F$22,1)))*IF(MOD(Calculator!$B$35/Calculator!$F$22,1)&lt;0.5,-1,1))^2)),2))</f>
        <v>—</v>
      </c>
      <c r="HA99" s="253" t="n">
        <f aca="false">IFERROR(ROUND((IF(ISNUMBER(GP99),GP99,0)+IF(ISNUMBER(GQ99),GQ99,0)+IF(ISNUMBER(GR99),GR99,0)+IF(ISNUMBER(GS99),GS99,0)+IF(ISNUMBER(GT99),GT99,0)+IF(ISNUMBER(GU99),GU99,0)+IF(ISNUMBER(GV99),GV99,0)+IF(ISNUMBER(GW99),GW99,0)+IF(ISNUMBER(GX99),GX99,0)+IF(ISNUMBER(GY99),GY99,0)+IF(ISNUMBER(GZ99),GZ99,0))/(IF(ISNUMBER(GP99),1,0)+IF(ISNUMBER(GQ99),1,0)+IF(ISNUMBER(GR99),1,0)+IF(ISNUMBER(GS99),1,0)+IF(ISNUMBER(GT99),1,0)+IF(ISNUMBER(GU99),1,0)+IF(ISNUMBER(GV99),1,0)+IF(ISNUMBER(GW99),1,0)+IF(ISNUMBER(GX99),1,0)+IF(ISNUMBER(GY99),1,0)+IF(ISNUMBER(GZ99),1,0)),4),"")</f>
        <v>12.345</v>
      </c>
      <c r="HB99" s="253" t="str">
        <f aca="false">IF(OR(Calculator!$E$12&lt;&gt;"YES",Calculator!$B$36&lt;Calculator!$G$12),"—",ROUND((1+SQRT(((50*POWER(80,POWER(COS(PI()*MOD(Calculator!$B$36/Calculator!$F$12,1)),2))+MIN(500,MAX(30,100*EXP(-0.3*'VSWR Calculator'!$C$24)*(1+3*ABS(MOD('VSWR Calculator'!$C$23/Calculator!$F$12/2,1)-0.5))))/'VSWR Calculator'!$C$25)-$C99)^2+(1500*ABS(SIN(2*PI()*MOD(Calculator!$B$36/Calculator!$F$12,1)))*IF(MOD(Calculator!$B$36/Calculator!$F$12,1)&lt;0.5,-1,1))^2)/SQRT(((50*POWER(80,POWER(COS(PI()*MOD(Calculator!$B$36/Calculator!$F$12,1)),2))+MIN(500,MAX(30,100*EXP(-0.3*'VSWR Calculator'!$C$24)*(1+3*ABS(MOD('VSWR Calculator'!$C$23/Calculator!$F$12/2,1)-0.5))))/'VSWR Calculator'!$C$25)+$C99)^2+(1500*ABS(SIN(2*PI()*MOD(Calculator!$B$36/Calculator!$F$12,1)))*IF(MOD(Calculator!$B$36/Calculator!$F$12,1)&lt;0.5,-1,1))^2))/(1-SQRT(((50*POWER(80,POWER(COS(PI()*MOD(Calculator!$B$36/Calculator!$F$12,1)),2))+MIN(500,MAX(30,100*EXP(-0.3*'VSWR Calculator'!$C$24)*(1+3*ABS(MOD('VSWR Calculator'!$C$23/Calculator!$F$12/2,1)-0.5))))/'VSWR Calculator'!$C$25)-$C99)^2+(1500*ABS(SIN(2*PI()*MOD(Calculator!$B$36/Calculator!$F$12,1)))*IF(MOD(Calculator!$B$36/Calculator!$F$12,1)&lt;0.5,-1,1))^2)/SQRT(((50*POWER(80,POWER(COS(PI()*MOD(Calculator!$B$36/Calculator!$F$12,1)),2))+MIN(500,MAX(30,100*EXP(-0.3*'VSWR Calculator'!$C$24)*(1+3*ABS(MOD('VSWR Calculator'!$C$23/Calculator!$F$12/2,1)-0.5))))/'VSWR Calculator'!$C$25)+$C99)^2+(1500*ABS(SIN(2*PI()*MOD(Calculator!$B$36/Calculator!$F$12,1)))*IF(MOD(Calculator!$B$36/Calculator!$F$12,1)&lt;0.5,-1,1))^2)),2))</f>
        <v>—</v>
      </c>
      <c r="HC99" s="253" t="str">
        <f aca="false">IF(OR(Calculator!$E$13&lt;&gt;"YES",Calculator!$B$36&lt;Calculator!$G$13),"—",ROUND((1+SQRT(((50*POWER(80,POWER(COS(PI()*MOD(Calculator!$B$36/Calculator!$F$13,1)),2))+MIN(500,MAX(30,100*EXP(-0.3*'VSWR Calculator'!$C$24)*(1+3*ABS(MOD('VSWR Calculator'!$C$23/Calculator!$F$13/2,1)-0.5))))/'VSWR Calculator'!$C$25)-$C99)^2+(1500*ABS(SIN(2*PI()*MOD(Calculator!$B$36/Calculator!$F$13,1)))*IF(MOD(Calculator!$B$36/Calculator!$F$13,1)&lt;0.5,-1,1))^2)/SQRT(((50*POWER(80,POWER(COS(PI()*MOD(Calculator!$B$36/Calculator!$F$13,1)),2))+MIN(500,MAX(30,100*EXP(-0.3*'VSWR Calculator'!$C$24)*(1+3*ABS(MOD('VSWR Calculator'!$C$23/Calculator!$F$13/2,1)-0.5))))/'VSWR Calculator'!$C$25)+$C99)^2+(1500*ABS(SIN(2*PI()*MOD(Calculator!$B$36/Calculator!$F$13,1)))*IF(MOD(Calculator!$B$36/Calculator!$F$13,1)&lt;0.5,-1,1))^2))/(1-SQRT(((50*POWER(80,POWER(COS(PI()*MOD(Calculator!$B$36/Calculator!$F$13,1)),2))+MIN(500,MAX(30,100*EXP(-0.3*'VSWR Calculator'!$C$24)*(1+3*ABS(MOD('VSWR Calculator'!$C$23/Calculator!$F$13/2,1)-0.5))))/'VSWR Calculator'!$C$25)-$C99)^2+(1500*ABS(SIN(2*PI()*MOD(Calculator!$B$36/Calculator!$F$13,1)))*IF(MOD(Calculator!$B$36/Calculator!$F$13,1)&lt;0.5,-1,1))^2)/SQRT(((50*POWER(80,POWER(COS(PI()*MOD(Calculator!$B$36/Calculator!$F$13,1)),2))+MIN(500,MAX(30,100*EXP(-0.3*'VSWR Calculator'!$C$24)*(1+3*ABS(MOD('VSWR Calculator'!$C$23/Calculator!$F$13/2,1)-0.5))))/'VSWR Calculator'!$C$25)+$C99)^2+(1500*ABS(SIN(2*PI()*MOD(Calculator!$B$36/Calculator!$F$13,1)))*IF(MOD(Calculator!$B$36/Calculator!$F$13,1)&lt;0.5,-1,1))^2)),2))</f>
        <v>—</v>
      </c>
      <c r="HD99" s="253" t="str">
        <f aca="false">IF(OR(Calculator!$E$14&lt;&gt;"YES",Calculator!$B$36&lt;Calculator!$G$14),"—",ROUND((1+SQRT(((50*POWER(80,POWER(COS(PI()*MOD(Calculator!$B$36/Calculator!$F$14,1)),2))+MIN(500,MAX(30,100*EXP(-0.3*'VSWR Calculator'!$C$24)*(1+3*ABS(MOD('VSWR Calculator'!$C$23/Calculator!$F$14/2,1)-0.5))))/'VSWR Calculator'!$C$25)-$C99)^2+(1500*ABS(SIN(2*PI()*MOD(Calculator!$B$36/Calculator!$F$14,1)))*IF(MOD(Calculator!$B$36/Calculator!$F$14,1)&lt;0.5,-1,1))^2)/SQRT(((50*POWER(80,POWER(COS(PI()*MOD(Calculator!$B$36/Calculator!$F$14,1)),2))+MIN(500,MAX(30,100*EXP(-0.3*'VSWR Calculator'!$C$24)*(1+3*ABS(MOD('VSWR Calculator'!$C$23/Calculator!$F$14/2,1)-0.5))))/'VSWR Calculator'!$C$25)+$C99)^2+(1500*ABS(SIN(2*PI()*MOD(Calculator!$B$36/Calculator!$F$14,1)))*IF(MOD(Calculator!$B$36/Calculator!$F$14,1)&lt;0.5,-1,1))^2))/(1-SQRT(((50*POWER(80,POWER(COS(PI()*MOD(Calculator!$B$36/Calculator!$F$14,1)),2))+MIN(500,MAX(30,100*EXP(-0.3*'VSWR Calculator'!$C$24)*(1+3*ABS(MOD('VSWR Calculator'!$C$23/Calculator!$F$14/2,1)-0.5))))/'VSWR Calculator'!$C$25)-$C99)^2+(1500*ABS(SIN(2*PI()*MOD(Calculator!$B$36/Calculator!$F$14,1)))*IF(MOD(Calculator!$B$36/Calculator!$F$14,1)&lt;0.5,-1,1))^2)/SQRT(((50*POWER(80,POWER(COS(PI()*MOD(Calculator!$B$36/Calculator!$F$14,1)),2))+MIN(500,MAX(30,100*EXP(-0.3*'VSWR Calculator'!$C$24)*(1+3*ABS(MOD('VSWR Calculator'!$C$23/Calculator!$F$14/2,1)-0.5))))/'VSWR Calculator'!$C$25)+$C99)^2+(1500*ABS(SIN(2*PI()*MOD(Calculator!$B$36/Calculator!$F$14,1)))*IF(MOD(Calculator!$B$36/Calculator!$F$14,1)&lt;0.5,-1,1))^2)),2))</f>
        <v>—</v>
      </c>
      <c r="HE99" s="253" t="n">
        <f aca="false">IF(OR(Calculator!$E$15&lt;&gt;"YES",Calculator!$B$36&lt;Calculator!$G$15),"—",ROUND((1+SQRT(((50*POWER(80,POWER(COS(PI()*MOD(Calculator!$B$36/Calculator!$F$15,1)),2))+MIN(500,MAX(30,100*EXP(-0.3*'VSWR Calculator'!$C$24)*(1+3*ABS(MOD('VSWR Calculator'!$C$23/Calculator!$F$15/2,1)-0.5))))/'VSWR Calculator'!$C$25)-$C99)^2+(1500*ABS(SIN(2*PI()*MOD(Calculator!$B$36/Calculator!$F$15,1)))*IF(MOD(Calculator!$B$36/Calculator!$F$15,1)&lt;0.5,-1,1))^2)/SQRT(((50*POWER(80,POWER(COS(PI()*MOD(Calculator!$B$36/Calculator!$F$15,1)),2))+MIN(500,MAX(30,100*EXP(-0.3*'VSWR Calculator'!$C$24)*(1+3*ABS(MOD('VSWR Calculator'!$C$23/Calculator!$F$15/2,1)-0.5))))/'VSWR Calculator'!$C$25)+$C99)^2+(1500*ABS(SIN(2*PI()*MOD(Calculator!$B$36/Calculator!$F$15,1)))*IF(MOD(Calculator!$B$36/Calculator!$F$15,1)&lt;0.5,-1,1))^2))/(1-SQRT(((50*POWER(80,POWER(COS(PI()*MOD(Calculator!$B$36/Calculator!$F$15,1)),2))+MIN(500,MAX(30,100*EXP(-0.3*'VSWR Calculator'!$C$24)*(1+3*ABS(MOD('VSWR Calculator'!$C$23/Calculator!$F$15/2,1)-0.5))))/'VSWR Calculator'!$C$25)-$C99)^2+(1500*ABS(SIN(2*PI()*MOD(Calculator!$B$36/Calculator!$F$15,1)))*IF(MOD(Calculator!$B$36/Calculator!$F$15,1)&lt;0.5,-1,1))^2)/SQRT(((50*POWER(80,POWER(COS(PI()*MOD(Calculator!$B$36/Calculator!$F$15,1)),2))+MIN(500,MAX(30,100*EXP(-0.3*'VSWR Calculator'!$C$24)*(1+3*ABS(MOD('VSWR Calculator'!$C$23/Calculator!$F$15/2,1)-0.5))))/'VSWR Calculator'!$C$25)+$C99)^2+(1500*ABS(SIN(2*PI()*MOD(Calculator!$B$36/Calculator!$F$15,1)))*IF(MOD(Calculator!$B$36/Calculator!$F$15,1)&lt;0.5,-1,1))^2)),2))</f>
        <v>18.2</v>
      </c>
      <c r="HF99" s="253" t="str">
        <f aca="false">IF(OR(Calculator!$E$16&lt;&gt;"YES",Calculator!$B$36&lt;Calculator!$G$16),"—",ROUND((1+SQRT(((50*POWER(80,POWER(COS(PI()*MOD(Calculator!$B$36/Calculator!$F$16,1)),2))+MIN(500,MAX(30,100*EXP(-0.3*'VSWR Calculator'!$C$24)*(1+3*ABS(MOD('VSWR Calculator'!$C$23/Calculator!$F$16/2,1)-0.5))))/'VSWR Calculator'!$C$25)-$C99)^2+(1500*ABS(SIN(2*PI()*MOD(Calculator!$B$36/Calculator!$F$16,1)))*IF(MOD(Calculator!$B$36/Calculator!$F$16,1)&lt;0.5,-1,1))^2)/SQRT(((50*POWER(80,POWER(COS(PI()*MOD(Calculator!$B$36/Calculator!$F$16,1)),2))+MIN(500,MAX(30,100*EXP(-0.3*'VSWR Calculator'!$C$24)*(1+3*ABS(MOD('VSWR Calculator'!$C$23/Calculator!$F$16/2,1)-0.5))))/'VSWR Calculator'!$C$25)+$C99)^2+(1500*ABS(SIN(2*PI()*MOD(Calculator!$B$36/Calculator!$F$16,1)))*IF(MOD(Calculator!$B$36/Calculator!$F$16,1)&lt;0.5,-1,1))^2))/(1-SQRT(((50*POWER(80,POWER(COS(PI()*MOD(Calculator!$B$36/Calculator!$F$16,1)),2))+MIN(500,MAX(30,100*EXP(-0.3*'VSWR Calculator'!$C$24)*(1+3*ABS(MOD('VSWR Calculator'!$C$23/Calculator!$F$16/2,1)-0.5))))/'VSWR Calculator'!$C$25)-$C99)^2+(1500*ABS(SIN(2*PI()*MOD(Calculator!$B$36/Calculator!$F$16,1)))*IF(MOD(Calculator!$B$36/Calculator!$F$16,1)&lt;0.5,-1,1))^2)/SQRT(((50*POWER(80,POWER(COS(PI()*MOD(Calculator!$B$36/Calculator!$F$16,1)),2))+MIN(500,MAX(30,100*EXP(-0.3*'VSWR Calculator'!$C$24)*(1+3*ABS(MOD('VSWR Calculator'!$C$23/Calculator!$F$16/2,1)-0.5))))/'VSWR Calculator'!$C$25)+$C99)^2+(1500*ABS(SIN(2*PI()*MOD(Calculator!$B$36/Calculator!$F$16,1)))*IF(MOD(Calculator!$B$36/Calculator!$F$16,1)&lt;0.5,-1,1))^2)),2))</f>
        <v>—</v>
      </c>
      <c r="HG99" s="253" t="n">
        <f aca="false">IF(OR(Calculator!$E$17&lt;&gt;"YES",Calculator!$B$36&lt;Calculator!$G$17),"—",ROUND((1+SQRT(((50*POWER(80,POWER(COS(PI()*MOD(Calculator!$B$36/Calculator!$F$17,1)),2))+MIN(500,MAX(30,100*EXP(-0.3*'VSWR Calculator'!$C$24)*(1+3*ABS(MOD('VSWR Calculator'!$C$23/Calculator!$F$17/2,1)-0.5))))/'VSWR Calculator'!$C$25)-$C99)^2+(1500*ABS(SIN(2*PI()*MOD(Calculator!$B$36/Calculator!$F$17,1)))*IF(MOD(Calculator!$B$36/Calculator!$F$17,1)&lt;0.5,-1,1))^2)/SQRT(((50*POWER(80,POWER(COS(PI()*MOD(Calculator!$B$36/Calculator!$F$17,1)),2))+MIN(500,MAX(30,100*EXP(-0.3*'VSWR Calculator'!$C$24)*(1+3*ABS(MOD('VSWR Calculator'!$C$23/Calculator!$F$17/2,1)-0.5))))/'VSWR Calculator'!$C$25)+$C99)^2+(1500*ABS(SIN(2*PI()*MOD(Calculator!$B$36/Calculator!$F$17,1)))*IF(MOD(Calculator!$B$36/Calculator!$F$17,1)&lt;0.5,-1,1))^2))/(1-SQRT(((50*POWER(80,POWER(COS(PI()*MOD(Calculator!$B$36/Calculator!$F$17,1)),2))+MIN(500,MAX(30,100*EXP(-0.3*'VSWR Calculator'!$C$24)*(1+3*ABS(MOD('VSWR Calculator'!$C$23/Calculator!$F$17/2,1)-0.5))))/'VSWR Calculator'!$C$25)-$C99)^2+(1500*ABS(SIN(2*PI()*MOD(Calculator!$B$36/Calculator!$F$17,1)))*IF(MOD(Calculator!$B$36/Calculator!$F$17,1)&lt;0.5,-1,1))^2)/SQRT(((50*POWER(80,POWER(COS(PI()*MOD(Calculator!$B$36/Calculator!$F$17,1)),2))+MIN(500,MAX(30,100*EXP(-0.3*'VSWR Calculator'!$C$24)*(1+3*ABS(MOD('VSWR Calculator'!$C$23/Calculator!$F$17/2,1)-0.5))))/'VSWR Calculator'!$C$25)+$C99)^2+(1500*ABS(SIN(2*PI()*MOD(Calculator!$B$36/Calculator!$F$17,1)))*IF(MOD(Calculator!$B$36/Calculator!$F$17,1)&lt;0.5,-1,1))^2)),2))</f>
        <v>22.8</v>
      </c>
      <c r="HH99" s="253" t="str">
        <f aca="false">IF(OR(Calculator!$E$18&lt;&gt;"YES",Calculator!$B$36&lt;Calculator!$G$18),"—",ROUND((1+SQRT(((50*POWER(80,POWER(COS(PI()*MOD(Calculator!$B$36/Calculator!$F$18,1)),2))+MIN(500,MAX(30,100*EXP(-0.3*'VSWR Calculator'!$C$24)*(1+3*ABS(MOD('VSWR Calculator'!$C$23/Calculator!$F$18/2,1)-0.5))))/'VSWR Calculator'!$C$25)-$C99)^2+(1500*ABS(SIN(2*PI()*MOD(Calculator!$B$36/Calculator!$F$18,1)))*IF(MOD(Calculator!$B$36/Calculator!$F$18,1)&lt;0.5,-1,1))^2)/SQRT(((50*POWER(80,POWER(COS(PI()*MOD(Calculator!$B$36/Calculator!$F$18,1)),2))+MIN(500,MAX(30,100*EXP(-0.3*'VSWR Calculator'!$C$24)*(1+3*ABS(MOD('VSWR Calculator'!$C$23/Calculator!$F$18/2,1)-0.5))))/'VSWR Calculator'!$C$25)+$C99)^2+(1500*ABS(SIN(2*PI()*MOD(Calculator!$B$36/Calculator!$F$18,1)))*IF(MOD(Calculator!$B$36/Calculator!$F$18,1)&lt;0.5,-1,1))^2))/(1-SQRT(((50*POWER(80,POWER(COS(PI()*MOD(Calculator!$B$36/Calculator!$F$18,1)),2))+MIN(500,MAX(30,100*EXP(-0.3*'VSWR Calculator'!$C$24)*(1+3*ABS(MOD('VSWR Calculator'!$C$23/Calculator!$F$18/2,1)-0.5))))/'VSWR Calculator'!$C$25)-$C99)^2+(1500*ABS(SIN(2*PI()*MOD(Calculator!$B$36/Calculator!$F$18,1)))*IF(MOD(Calculator!$B$36/Calculator!$F$18,1)&lt;0.5,-1,1))^2)/SQRT(((50*POWER(80,POWER(COS(PI()*MOD(Calculator!$B$36/Calculator!$F$18,1)),2))+MIN(500,MAX(30,100*EXP(-0.3*'VSWR Calculator'!$C$24)*(1+3*ABS(MOD('VSWR Calculator'!$C$23/Calculator!$F$18/2,1)-0.5))))/'VSWR Calculator'!$C$25)+$C99)^2+(1500*ABS(SIN(2*PI()*MOD(Calculator!$B$36/Calculator!$F$18,1)))*IF(MOD(Calculator!$B$36/Calculator!$F$18,1)&lt;0.5,-1,1))^2)),2))</f>
        <v>—</v>
      </c>
      <c r="HI99" s="253" t="str">
        <f aca="false">IF(OR(Calculator!$E$19&lt;&gt;"YES",Calculator!$B$36&lt;Calculator!$G$19),"—",ROUND((1+SQRT(((50*POWER(80,POWER(COS(PI()*MOD(Calculator!$B$36/Calculator!$F$19,1)),2))+MIN(500,MAX(30,100*EXP(-0.3*'VSWR Calculator'!$C$24)*(1+3*ABS(MOD('VSWR Calculator'!$C$23/Calculator!$F$19/2,1)-0.5))))/'VSWR Calculator'!$C$25)-$C99)^2+(1500*ABS(SIN(2*PI()*MOD(Calculator!$B$36/Calculator!$F$19,1)))*IF(MOD(Calculator!$B$36/Calculator!$F$19,1)&lt;0.5,-1,1))^2)/SQRT(((50*POWER(80,POWER(COS(PI()*MOD(Calculator!$B$36/Calculator!$F$19,1)),2))+MIN(500,MAX(30,100*EXP(-0.3*'VSWR Calculator'!$C$24)*(1+3*ABS(MOD('VSWR Calculator'!$C$23/Calculator!$F$19/2,1)-0.5))))/'VSWR Calculator'!$C$25)+$C99)^2+(1500*ABS(SIN(2*PI()*MOD(Calculator!$B$36/Calculator!$F$19,1)))*IF(MOD(Calculator!$B$36/Calculator!$F$19,1)&lt;0.5,-1,1))^2))/(1-SQRT(((50*POWER(80,POWER(COS(PI()*MOD(Calculator!$B$36/Calculator!$F$19,1)),2))+MIN(500,MAX(30,100*EXP(-0.3*'VSWR Calculator'!$C$24)*(1+3*ABS(MOD('VSWR Calculator'!$C$23/Calculator!$F$19/2,1)-0.5))))/'VSWR Calculator'!$C$25)-$C99)^2+(1500*ABS(SIN(2*PI()*MOD(Calculator!$B$36/Calculator!$F$19,1)))*IF(MOD(Calculator!$B$36/Calculator!$F$19,1)&lt;0.5,-1,1))^2)/SQRT(((50*POWER(80,POWER(COS(PI()*MOD(Calculator!$B$36/Calculator!$F$19,1)),2))+MIN(500,MAX(30,100*EXP(-0.3*'VSWR Calculator'!$C$24)*(1+3*ABS(MOD('VSWR Calculator'!$C$23/Calculator!$F$19/2,1)-0.5))))/'VSWR Calculator'!$C$25)+$C99)^2+(1500*ABS(SIN(2*PI()*MOD(Calculator!$B$36/Calculator!$F$19,1)))*IF(MOD(Calculator!$B$36/Calculator!$F$19,1)&lt;0.5,-1,1))^2)),2))</f>
        <v>—</v>
      </c>
      <c r="HJ99" s="253" t="str">
        <f aca="false">IF(OR(Calculator!$E$20&lt;&gt;"YES",Calculator!$B$36&lt;Calculator!$G$20),"—",ROUND((1+SQRT(((50*POWER(80,POWER(COS(PI()*MOD(Calculator!$B$36/Calculator!$F$20,1)),2))+MIN(500,MAX(30,100*EXP(-0.3*'VSWR Calculator'!$C$24)*(1+3*ABS(MOD('VSWR Calculator'!$C$23/Calculator!$F$20/2,1)-0.5))))/'VSWR Calculator'!$C$25)-$C99)^2+(1500*ABS(SIN(2*PI()*MOD(Calculator!$B$36/Calculator!$F$20,1)))*IF(MOD(Calculator!$B$36/Calculator!$F$20,1)&lt;0.5,-1,1))^2)/SQRT(((50*POWER(80,POWER(COS(PI()*MOD(Calculator!$B$36/Calculator!$F$20,1)),2))+MIN(500,MAX(30,100*EXP(-0.3*'VSWR Calculator'!$C$24)*(1+3*ABS(MOD('VSWR Calculator'!$C$23/Calculator!$F$20/2,1)-0.5))))/'VSWR Calculator'!$C$25)+$C99)^2+(1500*ABS(SIN(2*PI()*MOD(Calculator!$B$36/Calculator!$F$20,1)))*IF(MOD(Calculator!$B$36/Calculator!$F$20,1)&lt;0.5,-1,1))^2))/(1-SQRT(((50*POWER(80,POWER(COS(PI()*MOD(Calculator!$B$36/Calculator!$F$20,1)),2))+MIN(500,MAX(30,100*EXP(-0.3*'VSWR Calculator'!$C$24)*(1+3*ABS(MOD('VSWR Calculator'!$C$23/Calculator!$F$20/2,1)-0.5))))/'VSWR Calculator'!$C$25)-$C99)^2+(1500*ABS(SIN(2*PI()*MOD(Calculator!$B$36/Calculator!$F$20,1)))*IF(MOD(Calculator!$B$36/Calculator!$F$20,1)&lt;0.5,-1,1))^2)/SQRT(((50*POWER(80,POWER(COS(PI()*MOD(Calculator!$B$36/Calculator!$F$20,1)),2))+MIN(500,MAX(30,100*EXP(-0.3*'VSWR Calculator'!$C$24)*(1+3*ABS(MOD('VSWR Calculator'!$C$23/Calculator!$F$20/2,1)-0.5))))/'VSWR Calculator'!$C$25)+$C99)^2+(1500*ABS(SIN(2*PI()*MOD(Calculator!$B$36/Calculator!$F$20,1)))*IF(MOD(Calculator!$B$36/Calculator!$F$20,1)&lt;0.5,-1,1))^2)),2))</f>
        <v>—</v>
      </c>
      <c r="HK99" s="253" t="str">
        <f aca="false">IF(OR(Calculator!$E$21&lt;&gt;"YES",Calculator!$B$36&lt;Calculator!$G$21),"—",ROUND((1+SQRT(((50*POWER(80,POWER(COS(PI()*MOD(Calculator!$B$36/Calculator!$F$21,1)),2))+MIN(500,MAX(30,100*EXP(-0.3*'VSWR Calculator'!$C$24)*(1+3*ABS(MOD('VSWR Calculator'!$C$23/Calculator!$F$21/2,1)-0.5))))/'VSWR Calculator'!$C$25)-$C99)^2+(1500*ABS(SIN(2*PI()*MOD(Calculator!$B$36/Calculator!$F$21,1)))*IF(MOD(Calculator!$B$36/Calculator!$F$21,1)&lt;0.5,-1,1))^2)/SQRT(((50*POWER(80,POWER(COS(PI()*MOD(Calculator!$B$36/Calculator!$F$21,1)),2))+MIN(500,MAX(30,100*EXP(-0.3*'VSWR Calculator'!$C$24)*(1+3*ABS(MOD('VSWR Calculator'!$C$23/Calculator!$F$21/2,1)-0.5))))/'VSWR Calculator'!$C$25)+$C99)^2+(1500*ABS(SIN(2*PI()*MOD(Calculator!$B$36/Calculator!$F$21,1)))*IF(MOD(Calculator!$B$36/Calculator!$F$21,1)&lt;0.5,-1,1))^2))/(1-SQRT(((50*POWER(80,POWER(COS(PI()*MOD(Calculator!$B$36/Calculator!$F$21,1)),2))+MIN(500,MAX(30,100*EXP(-0.3*'VSWR Calculator'!$C$24)*(1+3*ABS(MOD('VSWR Calculator'!$C$23/Calculator!$F$21/2,1)-0.5))))/'VSWR Calculator'!$C$25)-$C99)^2+(1500*ABS(SIN(2*PI()*MOD(Calculator!$B$36/Calculator!$F$21,1)))*IF(MOD(Calculator!$B$36/Calculator!$F$21,1)&lt;0.5,-1,1))^2)/SQRT(((50*POWER(80,POWER(COS(PI()*MOD(Calculator!$B$36/Calculator!$F$21,1)),2))+MIN(500,MAX(30,100*EXP(-0.3*'VSWR Calculator'!$C$24)*(1+3*ABS(MOD('VSWR Calculator'!$C$23/Calculator!$F$21/2,1)-0.5))))/'VSWR Calculator'!$C$25)+$C99)^2+(1500*ABS(SIN(2*PI()*MOD(Calculator!$B$36/Calculator!$F$21,1)))*IF(MOD(Calculator!$B$36/Calculator!$F$21,1)&lt;0.5,-1,1))^2)),2))</f>
        <v>—</v>
      </c>
      <c r="HL99" s="253" t="str">
        <f aca="false">IF(OR(Calculator!$E$22&lt;&gt;"YES",Calculator!$B$36&lt;Calculator!$G$22),"—",ROUND((1+SQRT(((50*POWER(80,POWER(COS(PI()*MOD(Calculator!$B$36/Calculator!$F$22,1)),2))+MIN(500,MAX(30,100*EXP(-0.3*'VSWR Calculator'!$C$24)*(1+3*ABS(MOD('VSWR Calculator'!$C$23/Calculator!$F$22/2,1)-0.5))))/'VSWR Calculator'!$C$25)-$C99)^2+(1500*ABS(SIN(2*PI()*MOD(Calculator!$B$36/Calculator!$F$22,1)))*IF(MOD(Calculator!$B$36/Calculator!$F$22,1)&lt;0.5,-1,1))^2)/SQRT(((50*POWER(80,POWER(COS(PI()*MOD(Calculator!$B$36/Calculator!$F$22,1)),2))+MIN(500,MAX(30,100*EXP(-0.3*'VSWR Calculator'!$C$24)*(1+3*ABS(MOD('VSWR Calculator'!$C$23/Calculator!$F$22/2,1)-0.5))))/'VSWR Calculator'!$C$25)+$C99)^2+(1500*ABS(SIN(2*PI()*MOD(Calculator!$B$36/Calculator!$F$22,1)))*IF(MOD(Calculator!$B$36/Calculator!$F$22,1)&lt;0.5,-1,1))^2))/(1-SQRT(((50*POWER(80,POWER(COS(PI()*MOD(Calculator!$B$36/Calculator!$F$22,1)),2))+MIN(500,MAX(30,100*EXP(-0.3*'VSWR Calculator'!$C$24)*(1+3*ABS(MOD('VSWR Calculator'!$C$23/Calculator!$F$22/2,1)-0.5))))/'VSWR Calculator'!$C$25)-$C99)^2+(1500*ABS(SIN(2*PI()*MOD(Calculator!$B$36/Calculator!$F$22,1)))*IF(MOD(Calculator!$B$36/Calculator!$F$22,1)&lt;0.5,-1,1))^2)/SQRT(((50*POWER(80,POWER(COS(PI()*MOD(Calculator!$B$36/Calculator!$F$22,1)),2))+MIN(500,MAX(30,100*EXP(-0.3*'VSWR Calculator'!$C$24)*(1+3*ABS(MOD('VSWR Calculator'!$C$23/Calculator!$F$22/2,1)-0.5))))/'VSWR Calculator'!$C$25)+$C99)^2+(1500*ABS(SIN(2*PI()*MOD(Calculator!$B$36/Calculator!$F$22,1)))*IF(MOD(Calculator!$B$36/Calculator!$F$22,1)&lt;0.5,-1,1))^2)),2))</f>
        <v>—</v>
      </c>
      <c r="HM99" s="253" t="n">
        <f aca="false">IFERROR(ROUND((IF(ISNUMBER(HB99),HB99,0)+IF(ISNUMBER(HC99),HC99,0)+IF(ISNUMBER(HD99),HD99,0)+IF(ISNUMBER(HE99),HE99,0)+IF(ISNUMBER(HF99),HF99,0)+IF(ISNUMBER(HG99),HG99,0)+IF(ISNUMBER(HH99),HH99,0)+IF(ISNUMBER(HI99),HI99,0)+IF(ISNUMBER(HJ99),HJ99,0)+IF(ISNUMBER(HK99),HK99,0)+IF(ISNUMBER(HL99),HL99,0))/(IF(ISNUMBER(HB99),1,0)+IF(ISNUMBER(HC99),1,0)+IF(ISNUMBER(HD99),1,0)+IF(ISNUMBER(HE99),1,0)+IF(ISNUMBER(HF99),1,0)+IF(ISNUMBER(HG99),1,0)+IF(ISNUMBER(HH99),1,0)+IF(ISNUMBER(HI99),1,0)+IF(ISNUMBER(HJ99),1,0)+IF(ISNUMBER(HK99),1,0)+IF(ISNUMBER(HL99),1,0)),4),"")</f>
        <v>20.5</v>
      </c>
      <c r="HN99" s="253" t="str">
        <f aca="false">IF(OR(Calculator!$E$12&lt;&gt;"YES",Calculator!$B$37&lt;Calculator!$G$12),"—",ROUND((1+SQRT(((50*POWER(80,POWER(COS(PI()*MOD(Calculator!$B$37/Calculator!$F$12,1)),2))+MIN(500,MAX(30,100*EXP(-0.3*'VSWR Calculator'!$C$24)*(1+3*ABS(MOD('VSWR Calculator'!$C$23/Calculator!$F$12/2,1)-0.5))))/'VSWR Calculator'!$C$25)-$C99)^2+(1500*ABS(SIN(2*PI()*MOD(Calculator!$B$37/Calculator!$F$12,1)))*IF(MOD(Calculator!$B$37/Calculator!$F$12,1)&lt;0.5,-1,1))^2)/SQRT(((50*POWER(80,POWER(COS(PI()*MOD(Calculator!$B$37/Calculator!$F$12,1)),2))+MIN(500,MAX(30,100*EXP(-0.3*'VSWR Calculator'!$C$24)*(1+3*ABS(MOD('VSWR Calculator'!$C$23/Calculator!$F$12/2,1)-0.5))))/'VSWR Calculator'!$C$25)+$C99)^2+(1500*ABS(SIN(2*PI()*MOD(Calculator!$B$37/Calculator!$F$12,1)))*IF(MOD(Calculator!$B$37/Calculator!$F$12,1)&lt;0.5,-1,1))^2))/(1-SQRT(((50*POWER(80,POWER(COS(PI()*MOD(Calculator!$B$37/Calculator!$F$12,1)),2))+MIN(500,MAX(30,100*EXP(-0.3*'VSWR Calculator'!$C$24)*(1+3*ABS(MOD('VSWR Calculator'!$C$23/Calculator!$F$12/2,1)-0.5))))/'VSWR Calculator'!$C$25)-$C99)^2+(1500*ABS(SIN(2*PI()*MOD(Calculator!$B$37/Calculator!$F$12,1)))*IF(MOD(Calculator!$B$37/Calculator!$F$12,1)&lt;0.5,-1,1))^2)/SQRT(((50*POWER(80,POWER(COS(PI()*MOD(Calculator!$B$37/Calculator!$F$12,1)),2))+MIN(500,MAX(30,100*EXP(-0.3*'VSWR Calculator'!$C$24)*(1+3*ABS(MOD('VSWR Calculator'!$C$23/Calculator!$F$12/2,1)-0.5))))/'VSWR Calculator'!$C$25)+$C99)^2+(1500*ABS(SIN(2*PI()*MOD(Calculator!$B$37/Calculator!$F$12,1)))*IF(MOD(Calculator!$B$37/Calculator!$F$12,1)&lt;0.5,-1,1))^2)),2))</f>
        <v>—</v>
      </c>
      <c r="HO99" s="253" t="str">
        <f aca="false">IF(OR(Calculator!$E$13&lt;&gt;"YES",Calculator!$B$37&lt;Calculator!$G$13),"—",ROUND((1+SQRT(((50*POWER(80,POWER(COS(PI()*MOD(Calculator!$B$37/Calculator!$F$13,1)),2))+MIN(500,MAX(30,100*EXP(-0.3*'VSWR Calculator'!$C$24)*(1+3*ABS(MOD('VSWR Calculator'!$C$23/Calculator!$F$13/2,1)-0.5))))/'VSWR Calculator'!$C$25)-$C99)^2+(1500*ABS(SIN(2*PI()*MOD(Calculator!$B$37/Calculator!$F$13,1)))*IF(MOD(Calculator!$B$37/Calculator!$F$13,1)&lt;0.5,-1,1))^2)/SQRT(((50*POWER(80,POWER(COS(PI()*MOD(Calculator!$B$37/Calculator!$F$13,1)),2))+MIN(500,MAX(30,100*EXP(-0.3*'VSWR Calculator'!$C$24)*(1+3*ABS(MOD('VSWR Calculator'!$C$23/Calculator!$F$13/2,1)-0.5))))/'VSWR Calculator'!$C$25)+$C99)^2+(1500*ABS(SIN(2*PI()*MOD(Calculator!$B$37/Calculator!$F$13,1)))*IF(MOD(Calculator!$B$37/Calculator!$F$13,1)&lt;0.5,-1,1))^2))/(1-SQRT(((50*POWER(80,POWER(COS(PI()*MOD(Calculator!$B$37/Calculator!$F$13,1)),2))+MIN(500,MAX(30,100*EXP(-0.3*'VSWR Calculator'!$C$24)*(1+3*ABS(MOD('VSWR Calculator'!$C$23/Calculator!$F$13/2,1)-0.5))))/'VSWR Calculator'!$C$25)-$C99)^2+(1500*ABS(SIN(2*PI()*MOD(Calculator!$B$37/Calculator!$F$13,1)))*IF(MOD(Calculator!$B$37/Calculator!$F$13,1)&lt;0.5,-1,1))^2)/SQRT(((50*POWER(80,POWER(COS(PI()*MOD(Calculator!$B$37/Calculator!$F$13,1)),2))+MIN(500,MAX(30,100*EXP(-0.3*'VSWR Calculator'!$C$24)*(1+3*ABS(MOD('VSWR Calculator'!$C$23/Calculator!$F$13/2,1)-0.5))))/'VSWR Calculator'!$C$25)+$C99)^2+(1500*ABS(SIN(2*PI()*MOD(Calculator!$B$37/Calculator!$F$13,1)))*IF(MOD(Calculator!$B$37/Calculator!$F$13,1)&lt;0.5,-1,1))^2)),2))</f>
        <v>—</v>
      </c>
      <c r="HP99" s="253" t="str">
        <f aca="false">IF(OR(Calculator!$E$14&lt;&gt;"YES",Calculator!$B$37&lt;Calculator!$G$14),"—",ROUND((1+SQRT(((50*POWER(80,POWER(COS(PI()*MOD(Calculator!$B$37/Calculator!$F$14,1)),2))+MIN(500,MAX(30,100*EXP(-0.3*'VSWR Calculator'!$C$24)*(1+3*ABS(MOD('VSWR Calculator'!$C$23/Calculator!$F$14/2,1)-0.5))))/'VSWR Calculator'!$C$25)-$C99)^2+(1500*ABS(SIN(2*PI()*MOD(Calculator!$B$37/Calculator!$F$14,1)))*IF(MOD(Calculator!$B$37/Calculator!$F$14,1)&lt;0.5,-1,1))^2)/SQRT(((50*POWER(80,POWER(COS(PI()*MOD(Calculator!$B$37/Calculator!$F$14,1)),2))+MIN(500,MAX(30,100*EXP(-0.3*'VSWR Calculator'!$C$24)*(1+3*ABS(MOD('VSWR Calculator'!$C$23/Calculator!$F$14/2,1)-0.5))))/'VSWR Calculator'!$C$25)+$C99)^2+(1500*ABS(SIN(2*PI()*MOD(Calculator!$B$37/Calculator!$F$14,1)))*IF(MOD(Calculator!$B$37/Calculator!$F$14,1)&lt;0.5,-1,1))^2))/(1-SQRT(((50*POWER(80,POWER(COS(PI()*MOD(Calculator!$B$37/Calculator!$F$14,1)),2))+MIN(500,MAX(30,100*EXP(-0.3*'VSWR Calculator'!$C$24)*(1+3*ABS(MOD('VSWR Calculator'!$C$23/Calculator!$F$14/2,1)-0.5))))/'VSWR Calculator'!$C$25)-$C99)^2+(1500*ABS(SIN(2*PI()*MOD(Calculator!$B$37/Calculator!$F$14,1)))*IF(MOD(Calculator!$B$37/Calculator!$F$14,1)&lt;0.5,-1,1))^2)/SQRT(((50*POWER(80,POWER(COS(PI()*MOD(Calculator!$B$37/Calculator!$F$14,1)),2))+MIN(500,MAX(30,100*EXP(-0.3*'VSWR Calculator'!$C$24)*(1+3*ABS(MOD('VSWR Calculator'!$C$23/Calculator!$F$14/2,1)-0.5))))/'VSWR Calculator'!$C$25)+$C99)^2+(1500*ABS(SIN(2*PI()*MOD(Calculator!$B$37/Calculator!$F$14,1)))*IF(MOD(Calculator!$B$37/Calculator!$F$14,1)&lt;0.5,-1,1))^2)),2))</f>
        <v>—</v>
      </c>
      <c r="HQ99" s="253" t="n">
        <f aca="false">IF(OR(Calculator!$E$15&lt;&gt;"YES",Calculator!$B$37&lt;Calculator!$G$15),"—",ROUND((1+SQRT(((50*POWER(80,POWER(COS(PI()*MOD(Calculator!$B$37/Calculator!$F$15,1)),2))+MIN(500,MAX(30,100*EXP(-0.3*'VSWR Calculator'!$C$24)*(1+3*ABS(MOD('VSWR Calculator'!$C$23/Calculator!$F$15/2,1)-0.5))))/'VSWR Calculator'!$C$25)-$C99)^2+(1500*ABS(SIN(2*PI()*MOD(Calculator!$B$37/Calculator!$F$15,1)))*IF(MOD(Calculator!$B$37/Calculator!$F$15,1)&lt;0.5,-1,1))^2)/SQRT(((50*POWER(80,POWER(COS(PI()*MOD(Calculator!$B$37/Calculator!$F$15,1)),2))+MIN(500,MAX(30,100*EXP(-0.3*'VSWR Calculator'!$C$24)*(1+3*ABS(MOD('VSWR Calculator'!$C$23/Calculator!$F$15/2,1)-0.5))))/'VSWR Calculator'!$C$25)+$C99)^2+(1500*ABS(SIN(2*PI()*MOD(Calculator!$B$37/Calculator!$F$15,1)))*IF(MOD(Calculator!$B$37/Calculator!$F$15,1)&lt;0.5,-1,1))^2))/(1-SQRT(((50*POWER(80,POWER(COS(PI()*MOD(Calculator!$B$37/Calculator!$F$15,1)),2))+MIN(500,MAX(30,100*EXP(-0.3*'VSWR Calculator'!$C$24)*(1+3*ABS(MOD('VSWR Calculator'!$C$23/Calculator!$F$15/2,1)-0.5))))/'VSWR Calculator'!$C$25)-$C99)^2+(1500*ABS(SIN(2*PI()*MOD(Calculator!$B$37/Calculator!$F$15,1)))*IF(MOD(Calculator!$B$37/Calculator!$F$15,1)&lt;0.5,-1,1))^2)/SQRT(((50*POWER(80,POWER(COS(PI()*MOD(Calculator!$B$37/Calculator!$F$15,1)),2))+MIN(500,MAX(30,100*EXP(-0.3*'VSWR Calculator'!$C$24)*(1+3*ABS(MOD('VSWR Calculator'!$C$23/Calculator!$F$15/2,1)-0.5))))/'VSWR Calculator'!$C$25)+$C99)^2+(1500*ABS(SIN(2*PI()*MOD(Calculator!$B$37/Calculator!$F$15,1)))*IF(MOD(Calculator!$B$37/Calculator!$F$15,1)&lt;0.5,-1,1))^2)),2))</f>
        <v>2.72</v>
      </c>
      <c r="HR99" s="253" t="str">
        <f aca="false">IF(OR(Calculator!$E$16&lt;&gt;"YES",Calculator!$B$37&lt;Calculator!$G$16),"—",ROUND((1+SQRT(((50*POWER(80,POWER(COS(PI()*MOD(Calculator!$B$37/Calculator!$F$16,1)),2))+MIN(500,MAX(30,100*EXP(-0.3*'VSWR Calculator'!$C$24)*(1+3*ABS(MOD('VSWR Calculator'!$C$23/Calculator!$F$16/2,1)-0.5))))/'VSWR Calculator'!$C$25)-$C99)^2+(1500*ABS(SIN(2*PI()*MOD(Calculator!$B$37/Calculator!$F$16,1)))*IF(MOD(Calculator!$B$37/Calculator!$F$16,1)&lt;0.5,-1,1))^2)/SQRT(((50*POWER(80,POWER(COS(PI()*MOD(Calculator!$B$37/Calculator!$F$16,1)),2))+MIN(500,MAX(30,100*EXP(-0.3*'VSWR Calculator'!$C$24)*(1+3*ABS(MOD('VSWR Calculator'!$C$23/Calculator!$F$16/2,1)-0.5))))/'VSWR Calculator'!$C$25)+$C99)^2+(1500*ABS(SIN(2*PI()*MOD(Calculator!$B$37/Calculator!$F$16,1)))*IF(MOD(Calculator!$B$37/Calculator!$F$16,1)&lt;0.5,-1,1))^2))/(1-SQRT(((50*POWER(80,POWER(COS(PI()*MOD(Calculator!$B$37/Calculator!$F$16,1)),2))+MIN(500,MAX(30,100*EXP(-0.3*'VSWR Calculator'!$C$24)*(1+3*ABS(MOD('VSWR Calculator'!$C$23/Calculator!$F$16/2,1)-0.5))))/'VSWR Calculator'!$C$25)-$C99)^2+(1500*ABS(SIN(2*PI()*MOD(Calculator!$B$37/Calculator!$F$16,1)))*IF(MOD(Calculator!$B$37/Calculator!$F$16,1)&lt;0.5,-1,1))^2)/SQRT(((50*POWER(80,POWER(COS(PI()*MOD(Calculator!$B$37/Calculator!$F$16,1)),2))+MIN(500,MAX(30,100*EXP(-0.3*'VSWR Calculator'!$C$24)*(1+3*ABS(MOD('VSWR Calculator'!$C$23/Calculator!$F$16/2,1)-0.5))))/'VSWR Calculator'!$C$25)+$C99)^2+(1500*ABS(SIN(2*PI()*MOD(Calculator!$B$37/Calculator!$F$16,1)))*IF(MOD(Calculator!$B$37/Calculator!$F$16,1)&lt;0.5,-1,1))^2)),2))</f>
        <v>—</v>
      </c>
      <c r="HS99" s="253" t="n">
        <f aca="false">IF(OR(Calculator!$E$17&lt;&gt;"YES",Calculator!$B$37&lt;Calculator!$G$17),"—",ROUND((1+SQRT(((50*POWER(80,POWER(COS(PI()*MOD(Calculator!$B$37/Calculator!$F$17,1)),2))+MIN(500,MAX(30,100*EXP(-0.3*'VSWR Calculator'!$C$24)*(1+3*ABS(MOD('VSWR Calculator'!$C$23/Calculator!$F$17/2,1)-0.5))))/'VSWR Calculator'!$C$25)-$C99)^2+(1500*ABS(SIN(2*PI()*MOD(Calculator!$B$37/Calculator!$F$17,1)))*IF(MOD(Calculator!$B$37/Calculator!$F$17,1)&lt;0.5,-1,1))^2)/SQRT(((50*POWER(80,POWER(COS(PI()*MOD(Calculator!$B$37/Calculator!$F$17,1)),2))+MIN(500,MAX(30,100*EXP(-0.3*'VSWR Calculator'!$C$24)*(1+3*ABS(MOD('VSWR Calculator'!$C$23/Calculator!$F$17/2,1)-0.5))))/'VSWR Calculator'!$C$25)+$C99)^2+(1500*ABS(SIN(2*PI()*MOD(Calculator!$B$37/Calculator!$F$17,1)))*IF(MOD(Calculator!$B$37/Calculator!$F$17,1)&lt;0.5,-1,1))^2))/(1-SQRT(((50*POWER(80,POWER(COS(PI()*MOD(Calculator!$B$37/Calculator!$F$17,1)),2))+MIN(500,MAX(30,100*EXP(-0.3*'VSWR Calculator'!$C$24)*(1+3*ABS(MOD('VSWR Calculator'!$C$23/Calculator!$F$17/2,1)-0.5))))/'VSWR Calculator'!$C$25)-$C99)^2+(1500*ABS(SIN(2*PI()*MOD(Calculator!$B$37/Calculator!$F$17,1)))*IF(MOD(Calculator!$B$37/Calculator!$F$17,1)&lt;0.5,-1,1))^2)/SQRT(((50*POWER(80,POWER(COS(PI()*MOD(Calculator!$B$37/Calculator!$F$17,1)),2))+MIN(500,MAX(30,100*EXP(-0.3*'VSWR Calculator'!$C$24)*(1+3*ABS(MOD('VSWR Calculator'!$C$23/Calculator!$F$17/2,1)-0.5))))/'VSWR Calculator'!$C$25)+$C99)^2+(1500*ABS(SIN(2*PI()*MOD(Calculator!$B$37/Calculator!$F$17,1)))*IF(MOD(Calculator!$B$37/Calculator!$F$17,1)&lt;0.5,-1,1))^2)),2))</f>
        <v>16.39</v>
      </c>
      <c r="HT99" s="253" t="str">
        <f aca="false">IF(OR(Calculator!$E$18&lt;&gt;"YES",Calculator!$B$37&lt;Calculator!$G$18),"—",ROUND((1+SQRT(((50*POWER(80,POWER(COS(PI()*MOD(Calculator!$B$37/Calculator!$F$18,1)),2))+MIN(500,MAX(30,100*EXP(-0.3*'VSWR Calculator'!$C$24)*(1+3*ABS(MOD('VSWR Calculator'!$C$23/Calculator!$F$18/2,1)-0.5))))/'VSWR Calculator'!$C$25)-$C99)^2+(1500*ABS(SIN(2*PI()*MOD(Calculator!$B$37/Calculator!$F$18,1)))*IF(MOD(Calculator!$B$37/Calculator!$F$18,1)&lt;0.5,-1,1))^2)/SQRT(((50*POWER(80,POWER(COS(PI()*MOD(Calculator!$B$37/Calculator!$F$18,1)),2))+MIN(500,MAX(30,100*EXP(-0.3*'VSWR Calculator'!$C$24)*(1+3*ABS(MOD('VSWR Calculator'!$C$23/Calculator!$F$18/2,1)-0.5))))/'VSWR Calculator'!$C$25)+$C99)^2+(1500*ABS(SIN(2*PI()*MOD(Calculator!$B$37/Calculator!$F$18,1)))*IF(MOD(Calculator!$B$37/Calculator!$F$18,1)&lt;0.5,-1,1))^2))/(1-SQRT(((50*POWER(80,POWER(COS(PI()*MOD(Calculator!$B$37/Calculator!$F$18,1)),2))+MIN(500,MAX(30,100*EXP(-0.3*'VSWR Calculator'!$C$24)*(1+3*ABS(MOD('VSWR Calculator'!$C$23/Calculator!$F$18/2,1)-0.5))))/'VSWR Calculator'!$C$25)-$C99)^2+(1500*ABS(SIN(2*PI()*MOD(Calculator!$B$37/Calculator!$F$18,1)))*IF(MOD(Calculator!$B$37/Calculator!$F$18,1)&lt;0.5,-1,1))^2)/SQRT(((50*POWER(80,POWER(COS(PI()*MOD(Calculator!$B$37/Calculator!$F$18,1)),2))+MIN(500,MAX(30,100*EXP(-0.3*'VSWR Calculator'!$C$24)*(1+3*ABS(MOD('VSWR Calculator'!$C$23/Calculator!$F$18/2,1)-0.5))))/'VSWR Calculator'!$C$25)+$C99)^2+(1500*ABS(SIN(2*PI()*MOD(Calculator!$B$37/Calculator!$F$18,1)))*IF(MOD(Calculator!$B$37/Calculator!$F$18,1)&lt;0.5,-1,1))^2)),2))</f>
        <v>—</v>
      </c>
      <c r="HU99" s="253" t="str">
        <f aca="false">IF(OR(Calculator!$E$19&lt;&gt;"YES",Calculator!$B$37&lt;Calculator!$G$19),"—",ROUND((1+SQRT(((50*POWER(80,POWER(COS(PI()*MOD(Calculator!$B$37/Calculator!$F$19,1)),2))+MIN(500,MAX(30,100*EXP(-0.3*'VSWR Calculator'!$C$24)*(1+3*ABS(MOD('VSWR Calculator'!$C$23/Calculator!$F$19/2,1)-0.5))))/'VSWR Calculator'!$C$25)-$C99)^2+(1500*ABS(SIN(2*PI()*MOD(Calculator!$B$37/Calculator!$F$19,1)))*IF(MOD(Calculator!$B$37/Calculator!$F$19,1)&lt;0.5,-1,1))^2)/SQRT(((50*POWER(80,POWER(COS(PI()*MOD(Calculator!$B$37/Calculator!$F$19,1)),2))+MIN(500,MAX(30,100*EXP(-0.3*'VSWR Calculator'!$C$24)*(1+3*ABS(MOD('VSWR Calculator'!$C$23/Calculator!$F$19/2,1)-0.5))))/'VSWR Calculator'!$C$25)+$C99)^2+(1500*ABS(SIN(2*PI()*MOD(Calculator!$B$37/Calculator!$F$19,1)))*IF(MOD(Calculator!$B$37/Calculator!$F$19,1)&lt;0.5,-1,1))^2))/(1-SQRT(((50*POWER(80,POWER(COS(PI()*MOD(Calculator!$B$37/Calculator!$F$19,1)),2))+MIN(500,MAX(30,100*EXP(-0.3*'VSWR Calculator'!$C$24)*(1+3*ABS(MOD('VSWR Calculator'!$C$23/Calculator!$F$19/2,1)-0.5))))/'VSWR Calculator'!$C$25)-$C99)^2+(1500*ABS(SIN(2*PI()*MOD(Calculator!$B$37/Calculator!$F$19,1)))*IF(MOD(Calculator!$B$37/Calculator!$F$19,1)&lt;0.5,-1,1))^2)/SQRT(((50*POWER(80,POWER(COS(PI()*MOD(Calculator!$B$37/Calculator!$F$19,1)),2))+MIN(500,MAX(30,100*EXP(-0.3*'VSWR Calculator'!$C$24)*(1+3*ABS(MOD('VSWR Calculator'!$C$23/Calculator!$F$19/2,1)-0.5))))/'VSWR Calculator'!$C$25)+$C99)^2+(1500*ABS(SIN(2*PI()*MOD(Calculator!$B$37/Calculator!$F$19,1)))*IF(MOD(Calculator!$B$37/Calculator!$F$19,1)&lt;0.5,-1,1))^2)),2))</f>
        <v>—</v>
      </c>
      <c r="HV99" s="253" t="str">
        <f aca="false">IF(OR(Calculator!$E$20&lt;&gt;"YES",Calculator!$B$37&lt;Calculator!$G$20),"—",ROUND((1+SQRT(((50*POWER(80,POWER(COS(PI()*MOD(Calculator!$B$37/Calculator!$F$20,1)),2))+MIN(500,MAX(30,100*EXP(-0.3*'VSWR Calculator'!$C$24)*(1+3*ABS(MOD('VSWR Calculator'!$C$23/Calculator!$F$20/2,1)-0.5))))/'VSWR Calculator'!$C$25)-$C99)^2+(1500*ABS(SIN(2*PI()*MOD(Calculator!$B$37/Calculator!$F$20,1)))*IF(MOD(Calculator!$B$37/Calculator!$F$20,1)&lt;0.5,-1,1))^2)/SQRT(((50*POWER(80,POWER(COS(PI()*MOD(Calculator!$B$37/Calculator!$F$20,1)),2))+MIN(500,MAX(30,100*EXP(-0.3*'VSWR Calculator'!$C$24)*(1+3*ABS(MOD('VSWR Calculator'!$C$23/Calculator!$F$20/2,1)-0.5))))/'VSWR Calculator'!$C$25)+$C99)^2+(1500*ABS(SIN(2*PI()*MOD(Calculator!$B$37/Calculator!$F$20,1)))*IF(MOD(Calculator!$B$37/Calculator!$F$20,1)&lt;0.5,-1,1))^2))/(1-SQRT(((50*POWER(80,POWER(COS(PI()*MOD(Calculator!$B$37/Calculator!$F$20,1)),2))+MIN(500,MAX(30,100*EXP(-0.3*'VSWR Calculator'!$C$24)*(1+3*ABS(MOD('VSWR Calculator'!$C$23/Calculator!$F$20/2,1)-0.5))))/'VSWR Calculator'!$C$25)-$C99)^2+(1500*ABS(SIN(2*PI()*MOD(Calculator!$B$37/Calculator!$F$20,1)))*IF(MOD(Calculator!$B$37/Calculator!$F$20,1)&lt;0.5,-1,1))^2)/SQRT(((50*POWER(80,POWER(COS(PI()*MOD(Calculator!$B$37/Calculator!$F$20,1)),2))+MIN(500,MAX(30,100*EXP(-0.3*'VSWR Calculator'!$C$24)*(1+3*ABS(MOD('VSWR Calculator'!$C$23/Calculator!$F$20/2,1)-0.5))))/'VSWR Calculator'!$C$25)+$C99)^2+(1500*ABS(SIN(2*PI()*MOD(Calculator!$B$37/Calculator!$F$20,1)))*IF(MOD(Calculator!$B$37/Calculator!$F$20,1)&lt;0.5,-1,1))^2)),2))</f>
        <v>—</v>
      </c>
      <c r="HW99" s="253" t="str">
        <f aca="false">IF(OR(Calculator!$E$21&lt;&gt;"YES",Calculator!$B$37&lt;Calculator!$G$21),"—",ROUND((1+SQRT(((50*POWER(80,POWER(COS(PI()*MOD(Calculator!$B$37/Calculator!$F$21,1)),2))+MIN(500,MAX(30,100*EXP(-0.3*'VSWR Calculator'!$C$24)*(1+3*ABS(MOD('VSWR Calculator'!$C$23/Calculator!$F$21/2,1)-0.5))))/'VSWR Calculator'!$C$25)-$C99)^2+(1500*ABS(SIN(2*PI()*MOD(Calculator!$B$37/Calculator!$F$21,1)))*IF(MOD(Calculator!$B$37/Calculator!$F$21,1)&lt;0.5,-1,1))^2)/SQRT(((50*POWER(80,POWER(COS(PI()*MOD(Calculator!$B$37/Calculator!$F$21,1)),2))+MIN(500,MAX(30,100*EXP(-0.3*'VSWR Calculator'!$C$24)*(1+3*ABS(MOD('VSWR Calculator'!$C$23/Calculator!$F$21/2,1)-0.5))))/'VSWR Calculator'!$C$25)+$C99)^2+(1500*ABS(SIN(2*PI()*MOD(Calculator!$B$37/Calculator!$F$21,1)))*IF(MOD(Calculator!$B$37/Calculator!$F$21,1)&lt;0.5,-1,1))^2))/(1-SQRT(((50*POWER(80,POWER(COS(PI()*MOD(Calculator!$B$37/Calculator!$F$21,1)),2))+MIN(500,MAX(30,100*EXP(-0.3*'VSWR Calculator'!$C$24)*(1+3*ABS(MOD('VSWR Calculator'!$C$23/Calculator!$F$21/2,1)-0.5))))/'VSWR Calculator'!$C$25)-$C99)^2+(1500*ABS(SIN(2*PI()*MOD(Calculator!$B$37/Calculator!$F$21,1)))*IF(MOD(Calculator!$B$37/Calculator!$F$21,1)&lt;0.5,-1,1))^2)/SQRT(((50*POWER(80,POWER(COS(PI()*MOD(Calculator!$B$37/Calculator!$F$21,1)),2))+MIN(500,MAX(30,100*EXP(-0.3*'VSWR Calculator'!$C$24)*(1+3*ABS(MOD('VSWR Calculator'!$C$23/Calculator!$F$21/2,1)-0.5))))/'VSWR Calculator'!$C$25)+$C99)^2+(1500*ABS(SIN(2*PI()*MOD(Calculator!$B$37/Calculator!$F$21,1)))*IF(MOD(Calculator!$B$37/Calculator!$F$21,1)&lt;0.5,-1,1))^2)),2))</f>
        <v>—</v>
      </c>
      <c r="HX99" s="253" t="str">
        <f aca="false">IF(OR(Calculator!$E$22&lt;&gt;"YES",Calculator!$B$37&lt;Calculator!$G$22),"—",ROUND((1+SQRT(((50*POWER(80,POWER(COS(PI()*MOD(Calculator!$B$37/Calculator!$F$22,1)),2))+MIN(500,MAX(30,100*EXP(-0.3*'VSWR Calculator'!$C$24)*(1+3*ABS(MOD('VSWR Calculator'!$C$23/Calculator!$F$22/2,1)-0.5))))/'VSWR Calculator'!$C$25)-$C99)^2+(1500*ABS(SIN(2*PI()*MOD(Calculator!$B$37/Calculator!$F$22,1)))*IF(MOD(Calculator!$B$37/Calculator!$F$22,1)&lt;0.5,-1,1))^2)/SQRT(((50*POWER(80,POWER(COS(PI()*MOD(Calculator!$B$37/Calculator!$F$22,1)),2))+MIN(500,MAX(30,100*EXP(-0.3*'VSWR Calculator'!$C$24)*(1+3*ABS(MOD('VSWR Calculator'!$C$23/Calculator!$F$22/2,1)-0.5))))/'VSWR Calculator'!$C$25)+$C99)^2+(1500*ABS(SIN(2*PI()*MOD(Calculator!$B$37/Calculator!$F$22,1)))*IF(MOD(Calculator!$B$37/Calculator!$F$22,1)&lt;0.5,-1,1))^2))/(1-SQRT(((50*POWER(80,POWER(COS(PI()*MOD(Calculator!$B$37/Calculator!$F$22,1)),2))+MIN(500,MAX(30,100*EXP(-0.3*'VSWR Calculator'!$C$24)*(1+3*ABS(MOD('VSWR Calculator'!$C$23/Calculator!$F$22/2,1)-0.5))))/'VSWR Calculator'!$C$25)-$C99)^2+(1500*ABS(SIN(2*PI()*MOD(Calculator!$B$37/Calculator!$F$22,1)))*IF(MOD(Calculator!$B$37/Calculator!$F$22,1)&lt;0.5,-1,1))^2)/SQRT(((50*POWER(80,POWER(COS(PI()*MOD(Calculator!$B$37/Calculator!$F$22,1)),2))+MIN(500,MAX(30,100*EXP(-0.3*'VSWR Calculator'!$C$24)*(1+3*ABS(MOD('VSWR Calculator'!$C$23/Calculator!$F$22/2,1)-0.5))))/'VSWR Calculator'!$C$25)+$C99)^2+(1500*ABS(SIN(2*PI()*MOD(Calculator!$B$37/Calculator!$F$22,1)))*IF(MOD(Calculator!$B$37/Calculator!$F$22,1)&lt;0.5,-1,1))^2)),2))</f>
        <v>—</v>
      </c>
      <c r="HY99" s="253" t="n">
        <f aca="false">IFERROR(ROUND((IF(ISNUMBER(HN99),HN99,0)+IF(ISNUMBER(HO99),HO99,0)+IF(ISNUMBER(HP99),HP99,0)+IF(ISNUMBER(HQ99),HQ99,0)+IF(ISNUMBER(HR99),HR99,0)+IF(ISNUMBER(HS99),HS99,0)+IF(ISNUMBER(HT99),HT99,0)+IF(ISNUMBER(HU99),HU99,0)+IF(ISNUMBER(HV99),HV99,0)+IF(ISNUMBER(HW99),HW99,0)+IF(ISNUMBER(HX99),HX99,0))/(IF(ISNUMBER(HN99),1,0)+IF(ISNUMBER(HO99),1,0)+IF(ISNUMBER(HP99),1,0)+IF(ISNUMBER(HQ99),1,0)+IF(ISNUMBER(HR99),1,0)+IF(ISNUMBER(HS99),1,0)+IF(ISNUMBER(HT99),1,0)+IF(ISNUMBER(HU99),1,0)+IF(ISNUMBER(HV99),1,0)+IF(ISNUMBER(HW99),1,0)+IF(ISNUMBER(HX99),1,0)),4),"")</f>
        <v>9.555</v>
      </c>
      <c r="HZ99" s="253" t="str">
        <f aca="false">IF(OR(Calculator!$E$12&lt;&gt;"YES",Calculator!$B$38&lt;Calculator!$G$12),"—",ROUND((1+SQRT(((50*POWER(80,POWER(COS(PI()*MOD(Calculator!$B$38/Calculator!$F$12,1)),2))+MIN(500,MAX(30,100*EXP(-0.3*'VSWR Calculator'!$C$24)*(1+3*ABS(MOD('VSWR Calculator'!$C$23/Calculator!$F$12/2,1)-0.5))))/'VSWR Calculator'!$C$25)-$C99)^2+(1500*ABS(SIN(2*PI()*MOD(Calculator!$B$38/Calculator!$F$12,1)))*IF(MOD(Calculator!$B$38/Calculator!$F$12,1)&lt;0.5,-1,1))^2)/SQRT(((50*POWER(80,POWER(COS(PI()*MOD(Calculator!$B$38/Calculator!$F$12,1)),2))+MIN(500,MAX(30,100*EXP(-0.3*'VSWR Calculator'!$C$24)*(1+3*ABS(MOD('VSWR Calculator'!$C$23/Calculator!$F$12/2,1)-0.5))))/'VSWR Calculator'!$C$25)+$C99)^2+(1500*ABS(SIN(2*PI()*MOD(Calculator!$B$38/Calculator!$F$12,1)))*IF(MOD(Calculator!$B$38/Calculator!$F$12,1)&lt;0.5,-1,1))^2))/(1-SQRT(((50*POWER(80,POWER(COS(PI()*MOD(Calculator!$B$38/Calculator!$F$12,1)),2))+MIN(500,MAX(30,100*EXP(-0.3*'VSWR Calculator'!$C$24)*(1+3*ABS(MOD('VSWR Calculator'!$C$23/Calculator!$F$12/2,1)-0.5))))/'VSWR Calculator'!$C$25)-$C99)^2+(1500*ABS(SIN(2*PI()*MOD(Calculator!$B$38/Calculator!$F$12,1)))*IF(MOD(Calculator!$B$38/Calculator!$F$12,1)&lt;0.5,-1,1))^2)/SQRT(((50*POWER(80,POWER(COS(PI()*MOD(Calculator!$B$38/Calculator!$F$12,1)),2))+MIN(500,MAX(30,100*EXP(-0.3*'VSWR Calculator'!$C$24)*(1+3*ABS(MOD('VSWR Calculator'!$C$23/Calculator!$F$12/2,1)-0.5))))/'VSWR Calculator'!$C$25)+$C99)^2+(1500*ABS(SIN(2*PI()*MOD(Calculator!$B$38/Calculator!$F$12,1)))*IF(MOD(Calculator!$B$38/Calculator!$F$12,1)&lt;0.5,-1,1))^2)),2))</f>
        <v>—</v>
      </c>
      <c r="IA99" s="253" t="str">
        <f aca="false">IF(OR(Calculator!$E$13&lt;&gt;"YES",Calculator!$B$38&lt;Calculator!$G$13),"—",ROUND((1+SQRT(((50*POWER(80,POWER(COS(PI()*MOD(Calculator!$B$38/Calculator!$F$13,1)),2))+MIN(500,MAX(30,100*EXP(-0.3*'VSWR Calculator'!$C$24)*(1+3*ABS(MOD('VSWR Calculator'!$C$23/Calculator!$F$13/2,1)-0.5))))/'VSWR Calculator'!$C$25)-$C99)^2+(1500*ABS(SIN(2*PI()*MOD(Calculator!$B$38/Calculator!$F$13,1)))*IF(MOD(Calculator!$B$38/Calculator!$F$13,1)&lt;0.5,-1,1))^2)/SQRT(((50*POWER(80,POWER(COS(PI()*MOD(Calculator!$B$38/Calculator!$F$13,1)),2))+MIN(500,MAX(30,100*EXP(-0.3*'VSWR Calculator'!$C$24)*(1+3*ABS(MOD('VSWR Calculator'!$C$23/Calculator!$F$13/2,1)-0.5))))/'VSWR Calculator'!$C$25)+$C99)^2+(1500*ABS(SIN(2*PI()*MOD(Calculator!$B$38/Calculator!$F$13,1)))*IF(MOD(Calculator!$B$38/Calculator!$F$13,1)&lt;0.5,-1,1))^2))/(1-SQRT(((50*POWER(80,POWER(COS(PI()*MOD(Calculator!$B$38/Calculator!$F$13,1)),2))+MIN(500,MAX(30,100*EXP(-0.3*'VSWR Calculator'!$C$24)*(1+3*ABS(MOD('VSWR Calculator'!$C$23/Calculator!$F$13/2,1)-0.5))))/'VSWR Calculator'!$C$25)-$C99)^2+(1500*ABS(SIN(2*PI()*MOD(Calculator!$B$38/Calculator!$F$13,1)))*IF(MOD(Calculator!$B$38/Calculator!$F$13,1)&lt;0.5,-1,1))^2)/SQRT(((50*POWER(80,POWER(COS(PI()*MOD(Calculator!$B$38/Calculator!$F$13,1)),2))+MIN(500,MAX(30,100*EXP(-0.3*'VSWR Calculator'!$C$24)*(1+3*ABS(MOD('VSWR Calculator'!$C$23/Calculator!$F$13/2,1)-0.5))))/'VSWR Calculator'!$C$25)+$C99)^2+(1500*ABS(SIN(2*PI()*MOD(Calculator!$B$38/Calculator!$F$13,1)))*IF(MOD(Calculator!$B$38/Calculator!$F$13,1)&lt;0.5,-1,1))^2)),2))</f>
        <v>—</v>
      </c>
      <c r="IB99" s="253" t="str">
        <f aca="false">IF(OR(Calculator!$E$14&lt;&gt;"YES",Calculator!$B$38&lt;Calculator!$G$14),"—",ROUND((1+SQRT(((50*POWER(80,POWER(COS(PI()*MOD(Calculator!$B$38/Calculator!$F$14,1)),2))+MIN(500,MAX(30,100*EXP(-0.3*'VSWR Calculator'!$C$24)*(1+3*ABS(MOD('VSWR Calculator'!$C$23/Calculator!$F$14/2,1)-0.5))))/'VSWR Calculator'!$C$25)-$C99)^2+(1500*ABS(SIN(2*PI()*MOD(Calculator!$B$38/Calculator!$F$14,1)))*IF(MOD(Calculator!$B$38/Calculator!$F$14,1)&lt;0.5,-1,1))^2)/SQRT(((50*POWER(80,POWER(COS(PI()*MOD(Calculator!$B$38/Calculator!$F$14,1)),2))+MIN(500,MAX(30,100*EXP(-0.3*'VSWR Calculator'!$C$24)*(1+3*ABS(MOD('VSWR Calculator'!$C$23/Calculator!$F$14/2,1)-0.5))))/'VSWR Calculator'!$C$25)+$C99)^2+(1500*ABS(SIN(2*PI()*MOD(Calculator!$B$38/Calculator!$F$14,1)))*IF(MOD(Calculator!$B$38/Calculator!$F$14,1)&lt;0.5,-1,1))^2))/(1-SQRT(((50*POWER(80,POWER(COS(PI()*MOD(Calculator!$B$38/Calculator!$F$14,1)),2))+MIN(500,MAX(30,100*EXP(-0.3*'VSWR Calculator'!$C$24)*(1+3*ABS(MOD('VSWR Calculator'!$C$23/Calculator!$F$14/2,1)-0.5))))/'VSWR Calculator'!$C$25)-$C99)^2+(1500*ABS(SIN(2*PI()*MOD(Calculator!$B$38/Calculator!$F$14,1)))*IF(MOD(Calculator!$B$38/Calculator!$F$14,1)&lt;0.5,-1,1))^2)/SQRT(((50*POWER(80,POWER(COS(PI()*MOD(Calculator!$B$38/Calculator!$F$14,1)),2))+MIN(500,MAX(30,100*EXP(-0.3*'VSWR Calculator'!$C$24)*(1+3*ABS(MOD('VSWR Calculator'!$C$23/Calculator!$F$14/2,1)-0.5))))/'VSWR Calculator'!$C$25)+$C99)^2+(1500*ABS(SIN(2*PI()*MOD(Calculator!$B$38/Calculator!$F$14,1)))*IF(MOD(Calculator!$B$38/Calculator!$F$14,1)&lt;0.5,-1,1))^2)),2))</f>
        <v>—</v>
      </c>
      <c r="IC99" s="253" t="n">
        <f aca="false">IF(OR(Calculator!$E$15&lt;&gt;"YES",Calculator!$B$38&lt;Calculator!$G$15),"—",ROUND((1+SQRT(((50*POWER(80,POWER(COS(PI()*MOD(Calculator!$B$38/Calculator!$F$15,1)),2))+MIN(500,MAX(30,100*EXP(-0.3*'VSWR Calculator'!$C$24)*(1+3*ABS(MOD('VSWR Calculator'!$C$23/Calculator!$F$15/2,1)-0.5))))/'VSWR Calculator'!$C$25)-$C99)^2+(1500*ABS(SIN(2*PI()*MOD(Calculator!$B$38/Calculator!$F$15,1)))*IF(MOD(Calculator!$B$38/Calculator!$F$15,1)&lt;0.5,-1,1))^2)/SQRT(((50*POWER(80,POWER(COS(PI()*MOD(Calculator!$B$38/Calculator!$F$15,1)),2))+MIN(500,MAX(30,100*EXP(-0.3*'VSWR Calculator'!$C$24)*(1+3*ABS(MOD('VSWR Calculator'!$C$23/Calculator!$F$15/2,1)-0.5))))/'VSWR Calculator'!$C$25)+$C99)^2+(1500*ABS(SIN(2*PI()*MOD(Calculator!$B$38/Calculator!$F$15,1)))*IF(MOD(Calculator!$B$38/Calculator!$F$15,1)&lt;0.5,-1,1))^2))/(1-SQRT(((50*POWER(80,POWER(COS(PI()*MOD(Calculator!$B$38/Calculator!$F$15,1)),2))+MIN(500,MAX(30,100*EXP(-0.3*'VSWR Calculator'!$C$24)*(1+3*ABS(MOD('VSWR Calculator'!$C$23/Calculator!$F$15/2,1)-0.5))))/'VSWR Calculator'!$C$25)-$C99)^2+(1500*ABS(SIN(2*PI()*MOD(Calculator!$B$38/Calculator!$F$15,1)))*IF(MOD(Calculator!$B$38/Calculator!$F$15,1)&lt;0.5,-1,1))^2)/SQRT(((50*POWER(80,POWER(COS(PI()*MOD(Calculator!$B$38/Calculator!$F$15,1)),2))+MIN(500,MAX(30,100*EXP(-0.3*'VSWR Calculator'!$C$24)*(1+3*ABS(MOD('VSWR Calculator'!$C$23/Calculator!$F$15/2,1)-0.5))))/'VSWR Calculator'!$C$25)+$C99)^2+(1500*ABS(SIN(2*PI()*MOD(Calculator!$B$38/Calculator!$F$15,1)))*IF(MOD(Calculator!$B$38/Calculator!$F$15,1)&lt;0.5,-1,1))^2)),2))</f>
        <v>2.5</v>
      </c>
      <c r="ID99" s="253" t="str">
        <f aca="false">IF(OR(Calculator!$E$16&lt;&gt;"YES",Calculator!$B$38&lt;Calculator!$G$16),"—",ROUND((1+SQRT(((50*POWER(80,POWER(COS(PI()*MOD(Calculator!$B$38/Calculator!$F$16,1)),2))+MIN(500,MAX(30,100*EXP(-0.3*'VSWR Calculator'!$C$24)*(1+3*ABS(MOD('VSWR Calculator'!$C$23/Calculator!$F$16/2,1)-0.5))))/'VSWR Calculator'!$C$25)-$C99)^2+(1500*ABS(SIN(2*PI()*MOD(Calculator!$B$38/Calculator!$F$16,1)))*IF(MOD(Calculator!$B$38/Calculator!$F$16,1)&lt;0.5,-1,1))^2)/SQRT(((50*POWER(80,POWER(COS(PI()*MOD(Calculator!$B$38/Calculator!$F$16,1)),2))+MIN(500,MAX(30,100*EXP(-0.3*'VSWR Calculator'!$C$24)*(1+3*ABS(MOD('VSWR Calculator'!$C$23/Calculator!$F$16/2,1)-0.5))))/'VSWR Calculator'!$C$25)+$C99)^2+(1500*ABS(SIN(2*PI()*MOD(Calculator!$B$38/Calculator!$F$16,1)))*IF(MOD(Calculator!$B$38/Calculator!$F$16,1)&lt;0.5,-1,1))^2))/(1-SQRT(((50*POWER(80,POWER(COS(PI()*MOD(Calculator!$B$38/Calculator!$F$16,1)),2))+MIN(500,MAX(30,100*EXP(-0.3*'VSWR Calculator'!$C$24)*(1+3*ABS(MOD('VSWR Calculator'!$C$23/Calculator!$F$16/2,1)-0.5))))/'VSWR Calculator'!$C$25)-$C99)^2+(1500*ABS(SIN(2*PI()*MOD(Calculator!$B$38/Calculator!$F$16,1)))*IF(MOD(Calculator!$B$38/Calculator!$F$16,1)&lt;0.5,-1,1))^2)/SQRT(((50*POWER(80,POWER(COS(PI()*MOD(Calculator!$B$38/Calculator!$F$16,1)),2))+MIN(500,MAX(30,100*EXP(-0.3*'VSWR Calculator'!$C$24)*(1+3*ABS(MOD('VSWR Calculator'!$C$23/Calculator!$F$16/2,1)-0.5))))/'VSWR Calculator'!$C$25)+$C99)^2+(1500*ABS(SIN(2*PI()*MOD(Calculator!$B$38/Calculator!$F$16,1)))*IF(MOD(Calculator!$B$38/Calculator!$F$16,1)&lt;0.5,-1,1))^2)),2))</f>
        <v>—</v>
      </c>
      <c r="IE99" s="253" t="n">
        <f aca="false">IF(OR(Calculator!$E$17&lt;&gt;"YES",Calculator!$B$38&lt;Calculator!$G$17),"—",ROUND((1+SQRT(((50*POWER(80,POWER(COS(PI()*MOD(Calculator!$B$38/Calculator!$F$17,1)),2))+MIN(500,MAX(30,100*EXP(-0.3*'VSWR Calculator'!$C$24)*(1+3*ABS(MOD('VSWR Calculator'!$C$23/Calculator!$F$17/2,1)-0.5))))/'VSWR Calculator'!$C$25)-$C99)^2+(1500*ABS(SIN(2*PI()*MOD(Calculator!$B$38/Calculator!$F$17,1)))*IF(MOD(Calculator!$B$38/Calculator!$F$17,1)&lt;0.5,-1,1))^2)/SQRT(((50*POWER(80,POWER(COS(PI()*MOD(Calculator!$B$38/Calculator!$F$17,1)),2))+MIN(500,MAX(30,100*EXP(-0.3*'VSWR Calculator'!$C$24)*(1+3*ABS(MOD('VSWR Calculator'!$C$23/Calculator!$F$17/2,1)-0.5))))/'VSWR Calculator'!$C$25)+$C99)^2+(1500*ABS(SIN(2*PI()*MOD(Calculator!$B$38/Calculator!$F$17,1)))*IF(MOD(Calculator!$B$38/Calculator!$F$17,1)&lt;0.5,-1,1))^2))/(1-SQRT(((50*POWER(80,POWER(COS(PI()*MOD(Calculator!$B$38/Calculator!$F$17,1)),2))+MIN(500,MAX(30,100*EXP(-0.3*'VSWR Calculator'!$C$24)*(1+3*ABS(MOD('VSWR Calculator'!$C$23/Calculator!$F$17/2,1)-0.5))))/'VSWR Calculator'!$C$25)-$C99)^2+(1500*ABS(SIN(2*PI()*MOD(Calculator!$B$38/Calculator!$F$17,1)))*IF(MOD(Calculator!$B$38/Calculator!$F$17,1)&lt;0.5,-1,1))^2)/SQRT(((50*POWER(80,POWER(COS(PI()*MOD(Calculator!$B$38/Calculator!$F$17,1)),2))+MIN(500,MAX(30,100*EXP(-0.3*'VSWR Calculator'!$C$24)*(1+3*ABS(MOD('VSWR Calculator'!$C$23/Calculator!$F$17/2,1)-0.5))))/'VSWR Calculator'!$C$25)+$C99)^2+(1500*ABS(SIN(2*PI()*MOD(Calculator!$B$38/Calculator!$F$17,1)))*IF(MOD(Calculator!$B$38/Calculator!$F$17,1)&lt;0.5,-1,1))^2)),2))</f>
        <v>20.16</v>
      </c>
      <c r="IF99" s="253" t="str">
        <f aca="false">IF(OR(Calculator!$E$18&lt;&gt;"YES",Calculator!$B$38&lt;Calculator!$G$18),"—",ROUND((1+SQRT(((50*POWER(80,POWER(COS(PI()*MOD(Calculator!$B$38/Calculator!$F$18,1)),2))+MIN(500,MAX(30,100*EXP(-0.3*'VSWR Calculator'!$C$24)*(1+3*ABS(MOD('VSWR Calculator'!$C$23/Calculator!$F$18/2,1)-0.5))))/'VSWR Calculator'!$C$25)-$C99)^2+(1500*ABS(SIN(2*PI()*MOD(Calculator!$B$38/Calculator!$F$18,1)))*IF(MOD(Calculator!$B$38/Calculator!$F$18,1)&lt;0.5,-1,1))^2)/SQRT(((50*POWER(80,POWER(COS(PI()*MOD(Calculator!$B$38/Calculator!$F$18,1)),2))+MIN(500,MAX(30,100*EXP(-0.3*'VSWR Calculator'!$C$24)*(1+3*ABS(MOD('VSWR Calculator'!$C$23/Calculator!$F$18/2,1)-0.5))))/'VSWR Calculator'!$C$25)+$C99)^2+(1500*ABS(SIN(2*PI()*MOD(Calculator!$B$38/Calculator!$F$18,1)))*IF(MOD(Calculator!$B$38/Calculator!$F$18,1)&lt;0.5,-1,1))^2))/(1-SQRT(((50*POWER(80,POWER(COS(PI()*MOD(Calculator!$B$38/Calculator!$F$18,1)),2))+MIN(500,MAX(30,100*EXP(-0.3*'VSWR Calculator'!$C$24)*(1+3*ABS(MOD('VSWR Calculator'!$C$23/Calculator!$F$18/2,1)-0.5))))/'VSWR Calculator'!$C$25)-$C99)^2+(1500*ABS(SIN(2*PI()*MOD(Calculator!$B$38/Calculator!$F$18,1)))*IF(MOD(Calculator!$B$38/Calculator!$F$18,1)&lt;0.5,-1,1))^2)/SQRT(((50*POWER(80,POWER(COS(PI()*MOD(Calculator!$B$38/Calculator!$F$18,1)),2))+MIN(500,MAX(30,100*EXP(-0.3*'VSWR Calculator'!$C$24)*(1+3*ABS(MOD('VSWR Calculator'!$C$23/Calculator!$F$18/2,1)-0.5))))/'VSWR Calculator'!$C$25)+$C99)^2+(1500*ABS(SIN(2*PI()*MOD(Calculator!$B$38/Calculator!$F$18,1)))*IF(MOD(Calculator!$B$38/Calculator!$F$18,1)&lt;0.5,-1,1))^2)),2))</f>
        <v>—</v>
      </c>
      <c r="IG99" s="253" t="str">
        <f aca="false">IF(OR(Calculator!$E$19&lt;&gt;"YES",Calculator!$B$38&lt;Calculator!$G$19),"—",ROUND((1+SQRT(((50*POWER(80,POWER(COS(PI()*MOD(Calculator!$B$38/Calculator!$F$19,1)),2))+MIN(500,MAX(30,100*EXP(-0.3*'VSWR Calculator'!$C$24)*(1+3*ABS(MOD('VSWR Calculator'!$C$23/Calculator!$F$19/2,1)-0.5))))/'VSWR Calculator'!$C$25)-$C99)^2+(1500*ABS(SIN(2*PI()*MOD(Calculator!$B$38/Calculator!$F$19,1)))*IF(MOD(Calculator!$B$38/Calculator!$F$19,1)&lt;0.5,-1,1))^2)/SQRT(((50*POWER(80,POWER(COS(PI()*MOD(Calculator!$B$38/Calculator!$F$19,1)),2))+MIN(500,MAX(30,100*EXP(-0.3*'VSWR Calculator'!$C$24)*(1+3*ABS(MOD('VSWR Calculator'!$C$23/Calculator!$F$19/2,1)-0.5))))/'VSWR Calculator'!$C$25)+$C99)^2+(1500*ABS(SIN(2*PI()*MOD(Calculator!$B$38/Calculator!$F$19,1)))*IF(MOD(Calculator!$B$38/Calculator!$F$19,1)&lt;0.5,-1,1))^2))/(1-SQRT(((50*POWER(80,POWER(COS(PI()*MOD(Calculator!$B$38/Calculator!$F$19,1)),2))+MIN(500,MAX(30,100*EXP(-0.3*'VSWR Calculator'!$C$24)*(1+3*ABS(MOD('VSWR Calculator'!$C$23/Calculator!$F$19/2,1)-0.5))))/'VSWR Calculator'!$C$25)-$C99)^2+(1500*ABS(SIN(2*PI()*MOD(Calculator!$B$38/Calculator!$F$19,1)))*IF(MOD(Calculator!$B$38/Calculator!$F$19,1)&lt;0.5,-1,1))^2)/SQRT(((50*POWER(80,POWER(COS(PI()*MOD(Calculator!$B$38/Calculator!$F$19,1)),2))+MIN(500,MAX(30,100*EXP(-0.3*'VSWR Calculator'!$C$24)*(1+3*ABS(MOD('VSWR Calculator'!$C$23/Calculator!$F$19/2,1)-0.5))))/'VSWR Calculator'!$C$25)+$C99)^2+(1500*ABS(SIN(2*PI()*MOD(Calculator!$B$38/Calculator!$F$19,1)))*IF(MOD(Calculator!$B$38/Calculator!$F$19,1)&lt;0.5,-1,1))^2)),2))</f>
        <v>—</v>
      </c>
      <c r="IH99" s="253" t="str">
        <f aca="false">IF(OR(Calculator!$E$20&lt;&gt;"YES",Calculator!$B$38&lt;Calculator!$G$20),"—",ROUND((1+SQRT(((50*POWER(80,POWER(COS(PI()*MOD(Calculator!$B$38/Calculator!$F$20,1)),2))+MIN(500,MAX(30,100*EXP(-0.3*'VSWR Calculator'!$C$24)*(1+3*ABS(MOD('VSWR Calculator'!$C$23/Calculator!$F$20/2,1)-0.5))))/'VSWR Calculator'!$C$25)-$C99)^2+(1500*ABS(SIN(2*PI()*MOD(Calculator!$B$38/Calculator!$F$20,1)))*IF(MOD(Calculator!$B$38/Calculator!$F$20,1)&lt;0.5,-1,1))^2)/SQRT(((50*POWER(80,POWER(COS(PI()*MOD(Calculator!$B$38/Calculator!$F$20,1)),2))+MIN(500,MAX(30,100*EXP(-0.3*'VSWR Calculator'!$C$24)*(1+3*ABS(MOD('VSWR Calculator'!$C$23/Calculator!$F$20/2,1)-0.5))))/'VSWR Calculator'!$C$25)+$C99)^2+(1500*ABS(SIN(2*PI()*MOD(Calculator!$B$38/Calculator!$F$20,1)))*IF(MOD(Calculator!$B$38/Calculator!$F$20,1)&lt;0.5,-1,1))^2))/(1-SQRT(((50*POWER(80,POWER(COS(PI()*MOD(Calculator!$B$38/Calculator!$F$20,1)),2))+MIN(500,MAX(30,100*EXP(-0.3*'VSWR Calculator'!$C$24)*(1+3*ABS(MOD('VSWR Calculator'!$C$23/Calculator!$F$20/2,1)-0.5))))/'VSWR Calculator'!$C$25)-$C99)^2+(1500*ABS(SIN(2*PI()*MOD(Calculator!$B$38/Calculator!$F$20,1)))*IF(MOD(Calculator!$B$38/Calculator!$F$20,1)&lt;0.5,-1,1))^2)/SQRT(((50*POWER(80,POWER(COS(PI()*MOD(Calculator!$B$38/Calculator!$F$20,1)),2))+MIN(500,MAX(30,100*EXP(-0.3*'VSWR Calculator'!$C$24)*(1+3*ABS(MOD('VSWR Calculator'!$C$23/Calculator!$F$20/2,1)-0.5))))/'VSWR Calculator'!$C$25)+$C99)^2+(1500*ABS(SIN(2*PI()*MOD(Calculator!$B$38/Calculator!$F$20,1)))*IF(MOD(Calculator!$B$38/Calculator!$F$20,1)&lt;0.5,-1,1))^2)),2))</f>
        <v>—</v>
      </c>
      <c r="II99" s="253" t="str">
        <f aca="false">IF(OR(Calculator!$E$21&lt;&gt;"YES",Calculator!$B$38&lt;Calculator!$G$21),"—",ROUND((1+SQRT(((50*POWER(80,POWER(COS(PI()*MOD(Calculator!$B$38/Calculator!$F$21,1)),2))+MIN(500,MAX(30,100*EXP(-0.3*'VSWR Calculator'!$C$24)*(1+3*ABS(MOD('VSWR Calculator'!$C$23/Calculator!$F$21/2,1)-0.5))))/'VSWR Calculator'!$C$25)-$C99)^2+(1500*ABS(SIN(2*PI()*MOD(Calculator!$B$38/Calculator!$F$21,1)))*IF(MOD(Calculator!$B$38/Calculator!$F$21,1)&lt;0.5,-1,1))^2)/SQRT(((50*POWER(80,POWER(COS(PI()*MOD(Calculator!$B$38/Calculator!$F$21,1)),2))+MIN(500,MAX(30,100*EXP(-0.3*'VSWR Calculator'!$C$24)*(1+3*ABS(MOD('VSWR Calculator'!$C$23/Calculator!$F$21/2,1)-0.5))))/'VSWR Calculator'!$C$25)+$C99)^2+(1500*ABS(SIN(2*PI()*MOD(Calculator!$B$38/Calculator!$F$21,1)))*IF(MOD(Calculator!$B$38/Calculator!$F$21,1)&lt;0.5,-1,1))^2))/(1-SQRT(((50*POWER(80,POWER(COS(PI()*MOD(Calculator!$B$38/Calculator!$F$21,1)),2))+MIN(500,MAX(30,100*EXP(-0.3*'VSWR Calculator'!$C$24)*(1+3*ABS(MOD('VSWR Calculator'!$C$23/Calculator!$F$21/2,1)-0.5))))/'VSWR Calculator'!$C$25)-$C99)^2+(1500*ABS(SIN(2*PI()*MOD(Calculator!$B$38/Calculator!$F$21,1)))*IF(MOD(Calculator!$B$38/Calculator!$F$21,1)&lt;0.5,-1,1))^2)/SQRT(((50*POWER(80,POWER(COS(PI()*MOD(Calculator!$B$38/Calculator!$F$21,1)),2))+MIN(500,MAX(30,100*EXP(-0.3*'VSWR Calculator'!$C$24)*(1+3*ABS(MOD('VSWR Calculator'!$C$23/Calculator!$F$21/2,1)-0.5))))/'VSWR Calculator'!$C$25)+$C99)^2+(1500*ABS(SIN(2*PI()*MOD(Calculator!$B$38/Calculator!$F$21,1)))*IF(MOD(Calculator!$B$38/Calculator!$F$21,1)&lt;0.5,-1,1))^2)),2))</f>
        <v>—</v>
      </c>
      <c r="IJ99" s="253" t="str">
        <f aca="false">IF(OR(Calculator!$E$22&lt;&gt;"YES",Calculator!$B$38&lt;Calculator!$G$22),"—",ROUND((1+SQRT(((50*POWER(80,POWER(COS(PI()*MOD(Calculator!$B$38/Calculator!$F$22,1)),2))+MIN(500,MAX(30,100*EXP(-0.3*'VSWR Calculator'!$C$24)*(1+3*ABS(MOD('VSWR Calculator'!$C$23/Calculator!$F$22/2,1)-0.5))))/'VSWR Calculator'!$C$25)-$C99)^2+(1500*ABS(SIN(2*PI()*MOD(Calculator!$B$38/Calculator!$F$22,1)))*IF(MOD(Calculator!$B$38/Calculator!$F$22,1)&lt;0.5,-1,1))^2)/SQRT(((50*POWER(80,POWER(COS(PI()*MOD(Calculator!$B$38/Calculator!$F$22,1)),2))+MIN(500,MAX(30,100*EXP(-0.3*'VSWR Calculator'!$C$24)*(1+3*ABS(MOD('VSWR Calculator'!$C$23/Calculator!$F$22/2,1)-0.5))))/'VSWR Calculator'!$C$25)+$C99)^2+(1500*ABS(SIN(2*PI()*MOD(Calculator!$B$38/Calculator!$F$22,1)))*IF(MOD(Calculator!$B$38/Calculator!$F$22,1)&lt;0.5,-1,1))^2))/(1-SQRT(((50*POWER(80,POWER(COS(PI()*MOD(Calculator!$B$38/Calculator!$F$22,1)),2))+MIN(500,MAX(30,100*EXP(-0.3*'VSWR Calculator'!$C$24)*(1+3*ABS(MOD('VSWR Calculator'!$C$23/Calculator!$F$22/2,1)-0.5))))/'VSWR Calculator'!$C$25)-$C99)^2+(1500*ABS(SIN(2*PI()*MOD(Calculator!$B$38/Calculator!$F$22,1)))*IF(MOD(Calculator!$B$38/Calculator!$F$22,1)&lt;0.5,-1,1))^2)/SQRT(((50*POWER(80,POWER(COS(PI()*MOD(Calculator!$B$38/Calculator!$F$22,1)),2))+MIN(500,MAX(30,100*EXP(-0.3*'VSWR Calculator'!$C$24)*(1+3*ABS(MOD('VSWR Calculator'!$C$23/Calculator!$F$22/2,1)-0.5))))/'VSWR Calculator'!$C$25)+$C99)^2+(1500*ABS(SIN(2*PI()*MOD(Calculator!$B$38/Calculator!$F$22,1)))*IF(MOD(Calculator!$B$38/Calculator!$F$22,1)&lt;0.5,-1,1))^2)),2))</f>
        <v>—</v>
      </c>
      <c r="IK99" s="253" t="n">
        <f aca="false">IFERROR(ROUND((IF(ISNUMBER(HZ99),HZ99,0)+IF(ISNUMBER(IA99),IA99,0)+IF(ISNUMBER(IB99),IB99,0)+IF(ISNUMBER(IC99),IC99,0)+IF(ISNUMBER(ID99),ID99,0)+IF(ISNUMBER(IE99),IE99,0)+IF(ISNUMBER(IF99),IF99,0)+IF(ISNUMBER(IG99),IG99,0)+IF(ISNUMBER(IH99),IH99,0)+IF(ISNUMBER(II99),II99,0)+IF(ISNUMBER(IJ99),IJ99,0))/(IF(ISNUMBER(HZ99),1,0)+IF(ISNUMBER(IA99),1,0)+IF(ISNUMBER(IB99),1,0)+IF(ISNUMBER(IC99),1,0)+IF(ISNUMBER(ID99),1,0)+IF(ISNUMBER(IE99),1,0)+IF(ISNUMBER(IF99),1,0)+IF(ISNUMBER(IG99),1,0)+IF(ISNUMBER(IH99),1,0)+IF(ISNUMBER(II99),1,0)+IF(ISNUMBER(IJ99),1,0)),4),"")</f>
        <v>11.33</v>
      </c>
    </row>
    <row r="100" customFormat="false" ht="15" hidden="false" customHeight="true" outlineLevel="0" collapsed="false">
      <c r="A100" s="296" t="s">
        <v>542</v>
      </c>
      <c r="B100" s="304" t="s">
        <v>339</v>
      </c>
      <c r="C100" s="296" t="n">
        <v>3300</v>
      </c>
      <c r="D100" s="296" t="str">
        <f aca="false">IF(OR(Calculator!$E$12&lt;&gt;"YES",Calculator!$B$29&lt;Calculator!$G$12),"—",ROUND((1+SQRT(((50*POWER(80,POWER(COS(PI()*MOD(Calculator!$B$29/Calculator!$F$12,1)),2))-$C100)^2+(1500*ABS(SIN(2*PI()*MOD(Calculator!$B$29/Calculator!$F$12,1)))*IF(MOD(Calculator!$B$29/Calculator!$F$12,1)&lt;0.5,-1,1))^2)/((50*POWER(80,POWER(COS(PI()*MOD(Calculator!$B$29/Calculator!$F$12,1)),2))+$C100)^2+(1500*ABS(SIN(2*PI()*MOD(Calculator!$B$29/Calculator!$F$12,1)))*IF(MOD(Calculator!$B$29/Calculator!$F$12,1)&lt;0.5,-1,1))^2)))/(1-SQRT(((50*POWER(80,POWER(COS(PI()*MOD(Calculator!$B$29/Calculator!$F$12,1)),2))-$C100)^2+(1500*ABS(SIN(2*PI()*MOD(Calculator!$B$29/Calculator!$F$12,1)))*IF(MOD(Calculator!$B$29/Calculator!$F$12,1)&lt;0.5,-1,1))^2)/((50*POWER(80,POWER(COS(PI()*MOD(Calculator!$B$29/Calculator!$F$12,1)),2))+$C100)^2+(1500*ABS(SIN(2*PI()*MOD(Calculator!$B$29/Calculator!$F$12,1)))*IF(MOD(Calculator!$B$29/Calculator!$F$12,1)&lt;0.5,-1,1))^2))),2))</f>
        <v>—</v>
      </c>
      <c r="E100" s="296" t="str">
        <f aca="false">IF(OR(Calculator!$E$13&lt;&gt;"YES",Calculator!$B$29&lt;Calculator!$G$13),"—",ROUND((1+SQRT(((50*POWER(80,POWER(COS(PI()*MOD(Calculator!$B$29/Calculator!$F$13,1)),2))-$C100)^2+(1500*ABS(SIN(2*PI()*MOD(Calculator!$B$29/Calculator!$F$13,1)))*IF(MOD(Calculator!$B$29/Calculator!$F$13,1)&lt;0.5,-1,1))^2)/((50*POWER(80,POWER(COS(PI()*MOD(Calculator!$B$29/Calculator!$F$13,1)),2))+$C100)^2+(1500*ABS(SIN(2*PI()*MOD(Calculator!$B$29/Calculator!$F$13,1)))*IF(MOD(Calculator!$B$29/Calculator!$F$13,1)&lt;0.5,-1,1))^2)))/(1-SQRT(((50*POWER(80,POWER(COS(PI()*MOD(Calculator!$B$29/Calculator!$F$13,1)),2))-$C100)^2+(1500*ABS(SIN(2*PI()*MOD(Calculator!$B$29/Calculator!$F$13,1)))*IF(MOD(Calculator!$B$29/Calculator!$F$13,1)&lt;0.5,-1,1))^2)/((50*POWER(80,POWER(COS(PI()*MOD(Calculator!$B$29/Calculator!$F$13,1)),2))+$C100)^2+(1500*ABS(SIN(2*PI()*MOD(Calculator!$B$29/Calculator!$F$13,1)))*IF(MOD(Calculator!$B$29/Calculator!$F$13,1)&lt;0.5,-1,1))^2))),2))</f>
        <v>—</v>
      </c>
      <c r="F100" s="296" t="str">
        <f aca="false">IF(OR(Calculator!$E$14&lt;&gt;"YES",Calculator!$B$29&lt;Calculator!$G$14),"—",ROUND((1+SQRT(((50*POWER(80,POWER(COS(PI()*MOD(Calculator!$B$29/Calculator!$F$14,1)),2))-$C100)^2+(1500*ABS(SIN(2*PI()*MOD(Calculator!$B$29/Calculator!$F$14,1)))*IF(MOD(Calculator!$B$29/Calculator!$F$14,1)&lt;0.5,-1,1))^2)/((50*POWER(80,POWER(COS(PI()*MOD(Calculator!$B$29/Calculator!$F$14,1)),2))+$C100)^2+(1500*ABS(SIN(2*PI()*MOD(Calculator!$B$29/Calculator!$F$14,1)))*IF(MOD(Calculator!$B$29/Calculator!$F$14,1)&lt;0.5,-1,1))^2)))/(1-SQRT(((50*POWER(80,POWER(COS(PI()*MOD(Calculator!$B$29/Calculator!$F$14,1)),2))-$C100)^2+(1500*ABS(SIN(2*PI()*MOD(Calculator!$B$29/Calculator!$F$14,1)))*IF(MOD(Calculator!$B$29/Calculator!$F$14,1)&lt;0.5,-1,1))^2)/((50*POWER(80,POWER(COS(PI()*MOD(Calculator!$B$29/Calculator!$F$14,1)),2))+$C100)^2+(1500*ABS(SIN(2*PI()*MOD(Calculator!$B$29/Calculator!$F$14,1)))*IF(MOD(Calculator!$B$29/Calculator!$F$14,1)&lt;0.5,-1,1))^2))),2))</f>
        <v>—</v>
      </c>
      <c r="G100" s="296" t="n">
        <f aca="false">IF(OR(Calculator!$E$15&lt;&gt;"YES",Calculator!$B$29&lt;Calculator!$G$15),"—",ROUND((1+SQRT(((50*POWER(80,POWER(COS(PI()*MOD(Calculator!$B$29/Calculator!$F$15,1)),2))-$C100)^2+(1500*ABS(SIN(2*PI()*MOD(Calculator!$B$29/Calculator!$F$15,1)))*IF(MOD(Calculator!$B$29/Calculator!$F$15,1)&lt;0.5,-1,1))^2)/((50*POWER(80,POWER(COS(PI()*MOD(Calculator!$B$29/Calculator!$F$15,1)),2))+$C100)^2+(1500*ABS(SIN(2*PI()*MOD(Calculator!$B$29/Calculator!$F$15,1)))*IF(MOD(Calculator!$B$29/Calculator!$F$15,1)&lt;0.5,-1,1))^2)))/(1-SQRT(((50*POWER(80,POWER(COS(PI()*MOD(Calculator!$B$29/Calculator!$F$15,1)),2))-$C100)^2+(1500*ABS(SIN(2*PI()*MOD(Calculator!$B$29/Calculator!$F$15,1)))*IF(MOD(Calculator!$B$29/Calculator!$F$15,1)&lt;0.5,-1,1))^2)/((50*POWER(80,POWER(COS(PI()*MOD(Calculator!$B$29/Calculator!$F$15,1)),2))+$C100)^2+(1500*ABS(SIN(2*PI()*MOD(Calculator!$B$29/Calculator!$F$15,1)))*IF(MOD(Calculator!$B$29/Calculator!$F$15,1)&lt;0.5,-1,1))^2))),2))</f>
        <v>25.31</v>
      </c>
      <c r="H100" s="296" t="str">
        <f aca="false">IF(OR(Calculator!$E$16&lt;&gt;"YES",Calculator!$B$29&lt;Calculator!$G$16),"—",ROUND((1+SQRT(((50*POWER(80,POWER(COS(PI()*MOD(Calculator!$B$29/Calculator!$F$16,1)),2))-$C100)^2+(1500*ABS(SIN(2*PI()*MOD(Calculator!$B$29/Calculator!$F$16,1)))*IF(MOD(Calculator!$B$29/Calculator!$F$16,1)&lt;0.5,-1,1))^2)/((50*POWER(80,POWER(COS(PI()*MOD(Calculator!$B$29/Calculator!$F$16,1)),2))+$C100)^2+(1500*ABS(SIN(2*PI()*MOD(Calculator!$B$29/Calculator!$F$16,1)))*IF(MOD(Calculator!$B$29/Calculator!$F$16,1)&lt;0.5,-1,1))^2)))/(1-SQRT(((50*POWER(80,POWER(COS(PI()*MOD(Calculator!$B$29/Calculator!$F$16,1)),2))-$C100)^2+(1500*ABS(SIN(2*PI()*MOD(Calculator!$B$29/Calculator!$F$16,1)))*IF(MOD(Calculator!$B$29/Calculator!$F$16,1)&lt;0.5,-1,1))^2)/((50*POWER(80,POWER(COS(PI()*MOD(Calculator!$B$29/Calculator!$F$16,1)),2))+$C100)^2+(1500*ABS(SIN(2*PI()*MOD(Calculator!$B$29/Calculator!$F$16,1)))*IF(MOD(Calculator!$B$29/Calculator!$F$16,1)&lt;0.5,-1,1))^2))),2))</f>
        <v>—</v>
      </c>
      <c r="I100" s="296" t="n">
        <f aca="false">IF(OR(Calculator!$E$17&lt;&gt;"YES",Calculator!$B$29&lt;Calculator!$G$17),"—",ROUND((1+SQRT(((50*POWER(80,POWER(COS(PI()*MOD(Calculator!$B$29/Calculator!$F$17,1)),2))-$C100)^2+(1500*ABS(SIN(2*PI()*MOD(Calculator!$B$29/Calculator!$F$17,1)))*IF(MOD(Calculator!$B$29/Calculator!$F$17,1)&lt;0.5,-1,1))^2)/((50*POWER(80,POWER(COS(PI()*MOD(Calculator!$B$29/Calculator!$F$17,1)),2))+$C100)^2+(1500*ABS(SIN(2*PI()*MOD(Calculator!$B$29/Calculator!$F$17,1)))*IF(MOD(Calculator!$B$29/Calculator!$F$17,1)&lt;0.5,-1,1))^2)))/(1-SQRT(((50*POWER(80,POWER(COS(PI()*MOD(Calculator!$B$29/Calculator!$F$17,1)),2))-$C100)^2+(1500*ABS(SIN(2*PI()*MOD(Calculator!$B$29/Calculator!$F$17,1)))*IF(MOD(Calculator!$B$29/Calculator!$F$17,1)&lt;0.5,-1,1))^2)/((50*POWER(80,POWER(COS(PI()*MOD(Calculator!$B$29/Calculator!$F$17,1)),2))+$C100)^2+(1500*ABS(SIN(2*PI()*MOD(Calculator!$B$29/Calculator!$F$17,1)))*IF(MOD(Calculator!$B$29/Calculator!$F$17,1)&lt;0.5,-1,1))^2))),2))</f>
        <v>22.71</v>
      </c>
      <c r="J100" s="296" t="str">
        <f aca="false">IF(OR(Calculator!$E$18&lt;&gt;"YES",Calculator!$B$29&lt;Calculator!$G$18),"—",ROUND((1+SQRT(((50*POWER(80,POWER(COS(PI()*MOD(Calculator!$B$29/Calculator!$F$18,1)),2))-$C100)^2+(1500*ABS(SIN(2*PI()*MOD(Calculator!$B$29/Calculator!$F$18,1)))*IF(MOD(Calculator!$B$29/Calculator!$F$18,1)&lt;0.5,-1,1))^2)/((50*POWER(80,POWER(COS(PI()*MOD(Calculator!$B$29/Calculator!$F$18,1)),2))+$C100)^2+(1500*ABS(SIN(2*PI()*MOD(Calculator!$B$29/Calculator!$F$18,1)))*IF(MOD(Calculator!$B$29/Calculator!$F$18,1)&lt;0.5,-1,1))^2)))/(1-SQRT(((50*POWER(80,POWER(COS(PI()*MOD(Calculator!$B$29/Calculator!$F$18,1)),2))-$C100)^2+(1500*ABS(SIN(2*PI()*MOD(Calculator!$B$29/Calculator!$F$18,1)))*IF(MOD(Calculator!$B$29/Calculator!$F$18,1)&lt;0.5,-1,1))^2)/((50*POWER(80,POWER(COS(PI()*MOD(Calculator!$B$29/Calculator!$F$18,1)),2))+$C100)^2+(1500*ABS(SIN(2*PI()*MOD(Calculator!$B$29/Calculator!$F$18,1)))*IF(MOD(Calculator!$B$29/Calculator!$F$18,1)&lt;0.5,-1,1))^2))),2))</f>
        <v>—</v>
      </c>
      <c r="K100" s="296" t="str">
        <f aca="false">IF(OR(Calculator!$E$19&lt;&gt;"YES",Calculator!$B$29&lt;Calculator!$G$19),"—",ROUND((1+SQRT(((50*POWER(80,POWER(COS(PI()*MOD(Calculator!$B$29/Calculator!$F$19,1)),2))-$C100)^2+(1500*ABS(SIN(2*PI()*MOD(Calculator!$B$29/Calculator!$F$19,1)))*IF(MOD(Calculator!$B$29/Calculator!$F$19,1)&lt;0.5,-1,1))^2)/((50*POWER(80,POWER(COS(PI()*MOD(Calculator!$B$29/Calculator!$F$19,1)),2))+$C100)^2+(1500*ABS(SIN(2*PI()*MOD(Calculator!$B$29/Calculator!$F$19,1)))*IF(MOD(Calculator!$B$29/Calculator!$F$19,1)&lt;0.5,-1,1))^2)))/(1-SQRT(((50*POWER(80,POWER(COS(PI()*MOD(Calculator!$B$29/Calculator!$F$19,1)),2))-$C100)^2+(1500*ABS(SIN(2*PI()*MOD(Calculator!$B$29/Calculator!$F$19,1)))*IF(MOD(Calculator!$B$29/Calculator!$F$19,1)&lt;0.5,-1,1))^2)/((50*POWER(80,POWER(COS(PI()*MOD(Calculator!$B$29/Calculator!$F$19,1)),2))+$C100)^2+(1500*ABS(SIN(2*PI()*MOD(Calculator!$B$29/Calculator!$F$19,1)))*IF(MOD(Calculator!$B$29/Calculator!$F$19,1)&lt;0.5,-1,1))^2))),2))</f>
        <v>—</v>
      </c>
      <c r="L100" s="296" t="str">
        <f aca="false">IF(OR(Calculator!$E$20&lt;&gt;"YES",Calculator!$B$29&lt;Calculator!$G$20),"—",ROUND((1+SQRT(((50*POWER(80,POWER(COS(PI()*MOD(Calculator!$B$29/Calculator!$F$20,1)),2))-$C100)^2+(1500*ABS(SIN(2*PI()*MOD(Calculator!$B$29/Calculator!$F$20,1)))*IF(MOD(Calculator!$B$29/Calculator!$F$20,1)&lt;0.5,-1,1))^2)/((50*POWER(80,POWER(COS(PI()*MOD(Calculator!$B$29/Calculator!$F$20,1)),2))+$C100)^2+(1500*ABS(SIN(2*PI()*MOD(Calculator!$B$29/Calculator!$F$20,1)))*IF(MOD(Calculator!$B$29/Calculator!$F$20,1)&lt;0.5,-1,1))^2)))/(1-SQRT(((50*POWER(80,POWER(COS(PI()*MOD(Calculator!$B$29/Calculator!$F$20,1)),2))-$C100)^2+(1500*ABS(SIN(2*PI()*MOD(Calculator!$B$29/Calculator!$F$20,1)))*IF(MOD(Calculator!$B$29/Calculator!$F$20,1)&lt;0.5,-1,1))^2)/((50*POWER(80,POWER(COS(PI()*MOD(Calculator!$B$29/Calculator!$F$20,1)),2))+$C100)^2+(1500*ABS(SIN(2*PI()*MOD(Calculator!$B$29/Calculator!$F$20,1)))*IF(MOD(Calculator!$B$29/Calculator!$F$20,1)&lt;0.5,-1,1))^2))),2))</f>
        <v>—</v>
      </c>
      <c r="M100" s="296" t="str">
        <f aca="false">IF(OR(Calculator!$E$21&lt;&gt;"YES",Calculator!$B$29&lt;Calculator!$G$21),"—",ROUND((1+SQRT(((50*POWER(80,POWER(COS(PI()*MOD(Calculator!$B$29/Calculator!$F$21,1)),2))-$C100)^2+(1500*ABS(SIN(2*PI()*MOD(Calculator!$B$29/Calculator!$F$21,1)))*IF(MOD(Calculator!$B$29/Calculator!$F$21,1)&lt;0.5,-1,1))^2)/((50*POWER(80,POWER(COS(PI()*MOD(Calculator!$B$29/Calculator!$F$21,1)),2))+$C100)^2+(1500*ABS(SIN(2*PI()*MOD(Calculator!$B$29/Calculator!$F$21,1)))*IF(MOD(Calculator!$B$29/Calculator!$F$21,1)&lt;0.5,-1,1))^2)))/(1-SQRT(((50*POWER(80,POWER(COS(PI()*MOD(Calculator!$B$29/Calculator!$F$21,1)),2))-$C100)^2+(1500*ABS(SIN(2*PI()*MOD(Calculator!$B$29/Calculator!$F$21,1)))*IF(MOD(Calculator!$B$29/Calculator!$F$21,1)&lt;0.5,-1,1))^2)/((50*POWER(80,POWER(COS(PI()*MOD(Calculator!$B$29/Calculator!$F$21,1)),2))+$C100)^2+(1500*ABS(SIN(2*PI()*MOD(Calculator!$B$29/Calculator!$F$21,1)))*IF(MOD(Calculator!$B$29/Calculator!$F$21,1)&lt;0.5,-1,1))^2))),2))</f>
        <v>—</v>
      </c>
      <c r="N100" s="296" t="str">
        <f aca="false">IF(OR(Calculator!$E$22&lt;&gt;"YES",Calculator!$B$29&lt;Calculator!$G$22),"—",ROUND((1+SQRT(((50*POWER(80,POWER(COS(PI()*MOD(Calculator!$B$29/Calculator!$F$22,1)),2))-$C100)^2+(1500*ABS(SIN(2*PI()*MOD(Calculator!$B$29/Calculator!$F$22,1)))*IF(MOD(Calculator!$B$29/Calculator!$F$22,1)&lt;0.5,-1,1))^2)/((50*POWER(80,POWER(COS(PI()*MOD(Calculator!$B$29/Calculator!$F$22,1)),2))+$C100)^2+(1500*ABS(SIN(2*PI()*MOD(Calculator!$B$29/Calculator!$F$22,1)))*IF(MOD(Calculator!$B$29/Calculator!$F$22,1)&lt;0.5,-1,1))^2)))/(1-SQRT(((50*POWER(80,POWER(COS(PI()*MOD(Calculator!$B$29/Calculator!$F$22,1)),2))-$C100)^2+(1500*ABS(SIN(2*PI()*MOD(Calculator!$B$29/Calculator!$F$22,1)))*IF(MOD(Calculator!$B$29/Calculator!$F$22,1)&lt;0.5,-1,1))^2)/((50*POWER(80,POWER(COS(PI()*MOD(Calculator!$B$29/Calculator!$F$22,1)),2))+$C100)^2+(1500*ABS(SIN(2*PI()*MOD(Calculator!$B$29/Calculator!$F$22,1)))*IF(MOD(Calculator!$B$29/Calculator!$F$22,1)&lt;0.5,-1,1))^2))),2))</f>
        <v>—</v>
      </c>
      <c r="O100" s="301" t="n">
        <f aca="false">IFERROR(ROUND((IF(ISNUMBER(D100),D100,0)+IF(ISNUMBER(E100),E100,0)+IF(ISNUMBER(F100),F100,0)+IF(ISNUMBER(G100),G100,0)+IF(ISNUMBER(H100),H100,0)+IF(ISNUMBER(I100),I100,0)+IF(ISNUMBER(J100),J100,0)+IF(ISNUMBER(K100),K100,0)+IF(ISNUMBER(L100),L100,0)+IF(ISNUMBER(M100),M100,0)+IF(ISNUMBER(N100),N100,0))/(IF(ISNUMBER(D100),1,0)+IF(ISNUMBER(E100),1,0)+IF(ISNUMBER(F100),1,0)+IF(ISNUMBER(G100),1,0)+IF(ISNUMBER(H100),1,0)+IF(ISNUMBER(I100),1,0)+IF(ISNUMBER(J100),1,0)+IF(ISNUMBER(K100),1,0)+IF(ISNUMBER(L100),1,0)+IF(ISNUMBER(M100),1,0)+IF(ISNUMBER(N100),1,0)),4),"")</f>
        <v>24.01</v>
      </c>
      <c r="P100" s="296" t="str">
        <f aca="false">IF(OR(Calculator!$E$12&lt;&gt;"YES",Calculator!$B$30&lt;Calculator!$G$12),"—",ROUND((1+SQRT(((50*POWER(80,POWER(COS(PI()*MOD(Calculator!$B$30/Calculator!$F$12,1)),2))-$C100)^2+(1500*ABS(SIN(2*PI()*MOD(Calculator!$B$30/Calculator!$F$12,1)))*IF(MOD(Calculator!$B$30/Calculator!$F$12,1)&lt;0.5,-1,1))^2)/((50*POWER(80,POWER(COS(PI()*MOD(Calculator!$B$30/Calculator!$F$12,1)),2))+$C100)^2+(1500*ABS(SIN(2*PI()*MOD(Calculator!$B$30/Calculator!$F$12,1)))*IF(MOD(Calculator!$B$30/Calculator!$F$12,1)&lt;0.5,-1,1))^2)))/(1-SQRT(((50*POWER(80,POWER(COS(PI()*MOD(Calculator!$B$30/Calculator!$F$12,1)),2))-$C100)^2+(1500*ABS(SIN(2*PI()*MOD(Calculator!$B$30/Calculator!$F$12,1)))*IF(MOD(Calculator!$B$30/Calculator!$F$12,1)&lt;0.5,-1,1))^2)/((50*POWER(80,POWER(COS(PI()*MOD(Calculator!$B$30/Calculator!$F$12,1)),2))+$C100)^2+(1500*ABS(SIN(2*PI()*MOD(Calculator!$B$30/Calculator!$F$12,1)))*IF(MOD(Calculator!$B$30/Calculator!$F$12,1)&lt;0.5,-1,1))^2))),2))</f>
        <v>—</v>
      </c>
      <c r="Q100" s="296" t="str">
        <f aca="false">IF(OR(Calculator!$E$13&lt;&gt;"YES",Calculator!$B$30&lt;Calculator!$G$13),"—",ROUND((1+SQRT(((50*POWER(80,POWER(COS(PI()*MOD(Calculator!$B$30/Calculator!$F$13,1)),2))-$C100)^2+(1500*ABS(SIN(2*PI()*MOD(Calculator!$B$30/Calculator!$F$13,1)))*IF(MOD(Calculator!$B$30/Calculator!$F$13,1)&lt;0.5,-1,1))^2)/((50*POWER(80,POWER(COS(PI()*MOD(Calculator!$B$30/Calculator!$F$13,1)),2))+$C100)^2+(1500*ABS(SIN(2*PI()*MOD(Calculator!$B$30/Calculator!$F$13,1)))*IF(MOD(Calculator!$B$30/Calculator!$F$13,1)&lt;0.5,-1,1))^2)))/(1-SQRT(((50*POWER(80,POWER(COS(PI()*MOD(Calculator!$B$30/Calculator!$F$13,1)),2))-$C100)^2+(1500*ABS(SIN(2*PI()*MOD(Calculator!$B$30/Calculator!$F$13,1)))*IF(MOD(Calculator!$B$30/Calculator!$F$13,1)&lt;0.5,-1,1))^2)/((50*POWER(80,POWER(COS(PI()*MOD(Calculator!$B$30/Calculator!$F$13,1)),2))+$C100)^2+(1500*ABS(SIN(2*PI()*MOD(Calculator!$B$30/Calculator!$F$13,1)))*IF(MOD(Calculator!$B$30/Calculator!$F$13,1)&lt;0.5,-1,1))^2))),2))</f>
        <v>—</v>
      </c>
      <c r="R100" s="296" t="str">
        <f aca="false">IF(OR(Calculator!$E$14&lt;&gt;"YES",Calculator!$B$30&lt;Calculator!$G$14),"—",ROUND((1+SQRT(((50*POWER(80,POWER(COS(PI()*MOD(Calculator!$B$30/Calculator!$F$14,1)),2))-$C100)^2+(1500*ABS(SIN(2*PI()*MOD(Calculator!$B$30/Calculator!$F$14,1)))*IF(MOD(Calculator!$B$30/Calculator!$F$14,1)&lt;0.5,-1,1))^2)/((50*POWER(80,POWER(COS(PI()*MOD(Calculator!$B$30/Calculator!$F$14,1)),2))+$C100)^2+(1500*ABS(SIN(2*PI()*MOD(Calculator!$B$30/Calculator!$F$14,1)))*IF(MOD(Calculator!$B$30/Calculator!$F$14,1)&lt;0.5,-1,1))^2)))/(1-SQRT(((50*POWER(80,POWER(COS(PI()*MOD(Calculator!$B$30/Calculator!$F$14,1)),2))-$C100)^2+(1500*ABS(SIN(2*PI()*MOD(Calculator!$B$30/Calculator!$F$14,1)))*IF(MOD(Calculator!$B$30/Calculator!$F$14,1)&lt;0.5,-1,1))^2)/((50*POWER(80,POWER(COS(PI()*MOD(Calculator!$B$30/Calculator!$F$14,1)),2))+$C100)^2+(1500*ABS(SIN(2*PI()*MOD(Calculator!$B$30/Calculator!$F$14,1)))*IF(MOD(Calculator!$B$30/Calculator!$F$14,1)&lt;0.5,-1,1))^2))),2))</f>
        <v>—</v>
      </c>
      <c r="S100" s="296" t="n">
        <f aca="false">IF(OR(Calculator!$E$15&lt;&gt;"YES",Calculator!$B$30&lt;Calculator!$G$15),"—",ROUND((1+SQRT(((50*POWER(80,POWER(COS(PI()*MOD(Calculator!$B$30/Calculator!$F$15,1)),2))-$C100)^2+(1500*ABS(SIN(2*PI()*MOD(Calculator!$B$30/Calculator!$F$15,1)))*IF(MOD(Calculator!$B$30/Calculator!$F$15,1)&lt;0.5,-1,1))^2)/((50*POWER(80,POWER(COS(PI()*MOD(Calculator!$B$30/Calculator!$F$15,1)),2))+$C100)^2+(1500*ABS(SIN(2*PI()*MOD(Calculator!$B$30/Calculator!$F$15,1)))*IF(MOD(Calculator!$B$30/Calculator!$F$15,1)&lt;0.5,-1,1))^2)))/(1-SQRT(((50*POWER(80,POWER(COS(PI()*MOD(Calculator!$B$30/Calculator!$F$15,1)),2))-$C100)^2+(1500*ABS(SIN(2*PI()*MOD(Calculator!$B$30/Calculator!$F$15,1)))*IF(MOD(Calculator!$B$30/Calculator!$F$15,1)&lt;0.5,-1,1))^2)/((50*POWER(80,POWER(COS(PI()*MOD(Calculator!$B$30/Calculator!$F$15,1)),2))+$C100)^2+(1500*ABS(SIN(2*PI()*MOD(Calculator!$B$30/Calculator!$F$15,1)))*IF(MOD(Calculator!$B$30/Calculator!$F$15,1)&lt;0.5,-1,1))^2))),2))</f>
        <v>23.94</v>
      </c>
      <c r="T100" s="296" t="str">
        <f aca="false">IF(OR(Calculator!$E$16&lt;&gt;"YES",Calculator!$B$30&lt;Calculator!$G$16),"—",ROUND((1+SQRT(((50*POWER(80,POWER(COS(PI()*MOD(Calculator!$B$30/Calculator!$F$16,1)),2))-$C100)^2+(1500*ABS(SIN(2*PI()*MOD(Calculator!$B$30/Calculator!$F$16,1)))*IF(MOD(Calculator!$B$30/Calculator!$F$16,1)&lt;0.5,-1,1))^2)/((50*POWER(80,POWER(COS(PI()*MOD(Calculator!$B$30/Calculator!$F$16,1)),2))+$C100)^2+(1500*ABS(SIN(2*PI()*MOD(Calculator!$B$30/Calculator!$F$16,1)))*IF(MOD(Calculator!$B$30/Calculator!$F$16,1)&lt;0.5,-1,1))^2)))/(1-SQRT(((50*POWER(80,POWER(COS(PI()*MOD(Calculator!$B$30/Calculator!$F$16,1)),2))-$C100)^2+(1500*ABS(SIN(2*PI()*MOD(Calculator!$B$30/Calculator!$F$16,1)))*IF(MOD(Calculator!$B$30/Calculator!$F$16,1)&lt;0.5,-1,1))^2)/((50*POWER(80,POWER(COS(PI()*MOD(Calculator!$B$30/Calculator!$F$16,1)),2))+$C100)^2+(1500*ABS(SIN(2*PI()*MOD(Calculator!$B$30/Calculator!$F$16,1)))*IF(MOD(Calculator!$B$30/Calculator!$F$16,1)&lt;0.5,-1,1))^2))),2))</f>
        <v>—</v>
      </c>
      <c r="U100" s="296" t="n">
        <f aca="false">IF(OR(Calculator!$E$17&lt;&gt;"YES",Calculator!$B$30&lt;Calculator!$G$17),"—",ROUND((1+SQRT(((50*POWER(80,POWER(COS(PI()*MOD(Calculator!$B$30/Calculator!$F$17,1)),2))-$C100)^2+(1500*ABS(SIN(2*PI()*MOD(Calculator!$B$30/Calculator!$F$17,1)))*IF(MOD(Calculator!$B$30/Calculator!$F$17,1)&lt;0.5,-1,1))^2)/((50*POWER(80,POWER(COS(PI()*MOD(Calculator!$B$30/Calculator!$F$17,1)),2))+$C100)^2+(1500*ABS(SIN(2*PI()*MOD(Calculator!$B$30/Calculator!$F$17,1)))*IF(MOD(Calculator!$B$30/Calculator!$F$17,1)&lt;0.5,-1,1))^2)))/(1-SQRT(((50*POWER(80,POWER(COS(PI()*MOD(Calculator!$B$30/Calculator!$F$17,1)),2))-$C100)^2+(1500*ABS(SIN(2*PI()*MOD(Calculator!$B$30/Calculator!$F$17,1)))*IF(MOD(Calculator!$B$30/Calculator!$F$17,1)&lt;0.5,-1,1))^2)/((50*POWER(80,POWER(COS(PI()*MOD(Calculator!$B$30/Calculator!$F$17,1)),2))+$C100)^2+(1500*ABS(SIN(2*PI()*MOD(Calculator!$B$30/Calculator!$F$17,1)))*IF(MOD(Calculator!$B$30/Calculator!$F$17,1)&lt;0.5,-1,1))^2))),2))</f>
        <v>25.39</v>
      </c>
      <c r="V100" s="296" t="str">
        <f aca="false">IF(OR(Calculator!$E$18&lt;&gt;"YES",Calculator!$B$30&lt;Calculator!$G$18),"—",ROUND((1+SQRT(((50*POWER(80,POWER(COS(PI()*MOD(Calculator!$B$30/Calculator!$F$18,1)),2))-$C100)^2+(1500*ABS(SIN(2*PI()*MOD(Calculator!$B$30/Calculator!$F$18,1)))*IF(MOD(Calculator!$B$30/Calculator!$F$18,1)&lt;0.5,-1,1))^2)/((50*POWER(80,POWER(COS(PI()*MOD(Calculator!$B$30/Calculator!$F$18,1)),2))+$C100)^2+(1500*ABS(SIN(2*PI()*MOD(Calculator!$B$30/Calculator!$F$18,1)))*IF(MOD(Calculator!$B$30/Calculator!$F$18,1)&lt;0.5,-1,1))^2)))/(1-SQRT(((50*POWER(80,POWER(COS(PI()*MOD(Calculator!$B$30/Calculator!$F$18,1)),2))-$C100)^2+(1500*ABS(SIN(2*PI()*MOD(Calculator!$B$30/Calculator!$F$18,1)))*IF(MOD(Calculator!$B$30/Calculator!$F$18,1)&lt;0.5,-1,1))^2)/((50*POWER(80,POWER(COS(PI()*MOD(Calculator!$B$30/Calculator!$F$18,1)),2))+$C100)^2+(1500*ABS(SIN(2*PI()*MOD(Calculator!$B$30/Calculator!$F$18,1)))*IF(MOD(Calculator!$B$30/Calculator!$F$18,1)&lt;0.5,-1,1))^2))),2))</f>
        <v>—</v>
      </c>
      <c r="W100" s="296" t="str">
        <f aca="false">IF(OR(Calculator!$E$19&lt;&gt;"YES",Calculator!$B$30&lt;Calculator!$G$19),"—",ROUND((1+SQRT(((50*POWER(80,POWER(COS(PI()*MOD(Calculator!$B$30/Calculator!$F$19,1)),2))-$C100)^2+(1500*ABS(SIN(2*PI()*MOD(Calculator!$B$30/Calculator!$F$19,1)))*IF(MOD(Calculator!$B$30/Calculator!$F$19,1)&lt;0.5,-1,1))^2)/((50*POWER(80,POWER(COS(PI()*MOD(Calculator!$B$30/Calculator!$F$19,1)),2))+$C100)^2+(1500*ABS(SIN(2*PI()*MOD(Calculator!$B$30/Calculator!$F$19,1)))*IF(MOD(Calculator!$B$30/Calculator!$F$19,1)&lt;0.5,-1,1))^2)))/(1-SQRT(((50*POWER(80,POWER(COS(PI()*MOD(Calculator!$B$30/Calculator!$F$19,1)),2))-$C100)^2+(1500*ABS(SIN(2*PI()*MOD(Calculator!$B$30/Calculator!$F$19,1)))*IF(MOD(Calculator!$B$30/Calculator!$F$19,1)&lt;0.5,-1,1))^2)/((50*POWER(80,POWER(COS(PI()*MOD(Calculator!$B$30/Calculator!$F$19,1)),2))+$C100)^2+(1500*ABS(SIN(2*PI()*MOD(Calculator!$B$30/Calculator!$F$19,1)))*IF(MOD(Calculator!$B$30/Calculator!$F$19,1)&lt;0.5,-1,1))^2))),2))</f>
        <v>—</v>
      </c>
      <c r="X100" s="296" t="str">
        <f aca="false">IF(OR(Calculator!$E$20&lt;&gt;"YES",Calculator!$B$30&lt;Calculator!$G$20),"—",ROUND((1+SQRT(((50*POWER(80,POWER(COS(PI()*MOD(Calculator!$B$30/Calculator!$F$20,1)),2))-$C100)^2+(1500*ABS(SIN(2*PI()*MOD(Calculator!$B$30/Calculator!$F$20,1)))*IF(MOD(Calculator!$B$30/Calculator!$F$20,1)&lt;0.5,-1,1))^2)/((50*POWER(80,POWER(COS(PI()*MOD(Calculator!$B$30/Calculator!$F$20,1)),2))+$C100)^2+(1500*ABS(SIN(2*PI()*MOD(Calculator!$B$30/Calculator!$F$20,1)))*IF(MOD(Calculator!$B$30/Calculator!$F$20,1)&lt;0.5,-1,1))^2)))/(1-SQRT(((50*POWER(80,POWER(COS(PI()*MOD(Calculator!$B$30/Calculator!$F$20,1)),2))-$C100)^2+(1500*ABS(SIN(2*PI()*MOD(Calculator!$B$30/Calculator!$F$20,1)))*IF(MOD(Calculator!$B$30/Calculator!$F$20,1)&lt;0.5,-1,1))^2)/((50*POWER(80,POWER(COS(PI()*MOD(Calculator!$B$30/Calculator!$F$20,1)),2))+$C100)^2+(1500*ABS(SIN(2*PI()*MOD(Calculator!$B$30/Calculator!$F$20,1)))*IF(MOD(Calculator!$B$30/Calculator!$F$20,1)&lt;0.5,-1,1))^2))),2))</f>
        <v>—</v>
      </c>
      <c r="Y100" s="296" t="str">
        <f aca="false">IF(OR(Calculator!$E$21&lt;&gt;"YES",Calculator!$B$30&lt;Calculator!$G$21),"—",ROUND((1+SQRT(((50*POWER(80,POWER(COS(PI()*MOD(Calculator!$B$30/Calculator!$F$21,1)),2))-$C100)^2+(1500*ABS(SIN(2*PI()*MOD(Calculator!$B$30/Calculator!$F$21,1)))*IF(MOD(Calculator!$B$30/Calculator!$F$21,1)&lt;0.5,-1,1))^2)/((50*POWER(80,POWER(COS(PI()*MOD(Calculator!$B$30/Calculator!$F$21,1)),2))+$C100)^2+(1500*ABS(SIN(2*PI()*MOD(Calculator!$B$30/Calculator!$F$21,1)))*IF(MOD(Calculator!$B$30/Calculator!$F$21,1)&lt;0.5,-1,1))^2)))/(1-SQRT(((50*POWER(80,POWER(COS(PI()*MOD(Calculator!$B$30/Calculator!$F$21,1)),2))-$C100)^2+(1500*ABS(SIN(2*PI()*MOD(Calculator!$B$30/Calculator!$F$21,1)))*IF(MOD(Calculator!$B$30/Calculator!$F$21,1)&lt;0.5,-1,1))^2)/((50*POWER(80,POWER(COS(PI()*MOD(Calculator!$B$30/Calculator!$F$21,1)),2))+$C100)^2+(1500*ABS(SIN(2*PI()*MOD(Calculator!$B$30/Calculator!$F$21,1)))*IF(MOD(Calculator!$B$30/Calculator!$F$21,1)&lt;0.5,-1,1))^2))),2))</f>
        <v>—</v>
      </c>
      <c r="Z100" s="296" t="str">
        <f aca="false">IF(OR(Calculator!$E$22&lt;&gt;"YES",Calculator!$B$30&lt;Calculator!$G$22),"—",ROUND((1+SQRT(((50*POWER(80,POWER(COS(PI()*MOD(Calculator!$B$30/Calculator!$F$22,1)),2))-$C100)^2+(1500*ABS(SIN(2*PI()*MOD(Calculator!$B$30/Calculator!$F$22,1)))*IF(MOD(Calculator!$B$30/Calculator!$F$22,1)&lt;0.5,-1,1))^2)/((50*POWER(80,POWER(COS(PI()*MOD(Calculator!$B$30/Calculator!$F$22,1)),2))+$C100)^2+(1500*ABS(SIN(2*PI()*MOD(Calculator!$B$30/Calculator!$F$22,1)))*IF(MOD(Calculator!$B$30/Calculator!$F$22,1)&lt;0.5,-1,1))^2)))/(1-SQRT(((50*POWER(80,POWER(COS(PI()*MOD(Calculator!$B$30/Calculator!$F$22,1)),2))-$C100)^2+(1500*ABS(SIN(2*PI()*MOD(Calculator!$B$30/Calculator!$F$22,1)))*IF(MOD(Calculator!$B$30/Calculator!$F$22,1)&lt;0.5,-1,1))^2)/((50*POWER(80,POWER(COS(PI()*MOD(Calculator!$B$30/Calculator!$F$22,1)),2))+$C100)^2+(1500*ABS(SIN(2*PI()*MOD(Calculator!$B$30/Calculator!$F$22,1)))*IF(MOD(Calculator!$B$30/Calculator!$F$22,1)&lt;0.5,-1,1))^2))),2))</f>
        <v>—</v>
      </c>
      <c r="AA100" s="301" t="n">
        <f aca="false">IFERROR(ROUND((IF(ISNUMBER(P100),P100,0)+IF(ISNUMBER(Q100),Q100,0)+IF(ISNUMBER(R100),R100,0)+IF(ISNUMBER(S100),S100,0)+IF(ISNUMBER(T100),T100,0)+IF(ISNUMBER(U100),U100,0)+IF(ISNUMBER(V100),V100,0)+IF(ISNUMBER(W100),W100,0)+IF(ISNUMBER(X100),X100,0)+IF(ISNUMBER(Y100),Y100,0)+IF(ISNUMBER(Z100),Z100,0))/(IF(ISNUMBER(P100),1,0)+IF(ISNUMBER(Q100),1,0)+IF(ISNUMBER(R100),1,0)+IF(ISNUMBER(S100),1,0)+IF(ISNUMBER(T100),1,0)+IF(ISNUMBER(U100),1,0)+IF(ISNUMBER(V100),1,0)+IF(ISNUMBER(W100),1,0)+IF(ISNUMBER(X100),1,0)+IF(ISNUMBER(Y100),1,0)+IF(ISNUMBER(Z100),1,0)),4),"")</f>
        <v>24.665</v>
      </c>
      <c r="AB100" s="296" t="str">
        <f aca="false">IF(OR(Calculator!$E$12&lt;&gt;"YES",Calculator!$B$31&lt;Calculator!$G$12),"—",ROUND((1+SQRT(((50*POWER(80,POWER(COS(PI()*MOD(Calculator!$B$31/Calculator!$F$12,1)),2))-$C100)^2+(1500*ABS(SIN(2*PI()*MOD(Calculator!$B$31/Calculator!$F$12,1)))*IF(MOD(Calculator!$B$31/Calculator!$F$12,1)&lt;0.5,-1,1))^2)/((50*POWER(80,POWER(COS(PI()*MOD(Calculator!$B$31/Calculator!$F$12,1)),2))+$C100)^2+(1500*ABS(SIN(2*PI()*MOD(Calculator!$B$31/Calculator!$F$12,1)))*IF(MOD(Calculator!$B$31/Calculator!$F$12,1)&lt;0.5,-1,1))^2)))/(1-SQRT(((50*POWER(80,POWER(COS(PI()*MOD(Calculator!$B$31/Calculator!$F$12,1)),2))-$C100)^2+(1500*ABS(SIN(2*PI()*MOD(Calculator!$B$31/Calculator!$F$12,1)))*IF(MOD(Calculator!$B$31/Calculator!$F$12,1)&lt;0.5,-1,1))^2)/((50*POWER(80,POWER(COS(PI()*MOD(Calculator!$B$31/Calculator!$F$12,1)),2))+$C100)^2+(1500*ABS(SIN(2*PI()*MOD(Calculator!$B$31/Calculator!$F$12,1)))*IF(MOD(Calculator!$B$31/Calculator!$F$12,1)&lt;0.5,-1,1))^2))),2))</f>
        <v>—</v>
      </c>
      <c r="AC100" s="296" t="str">
        <f aca="false">IF(OR(Calculator!$E$13&lt;&gt;"YES",Calculator!$B$31&lt;Calculator!$G$13),"—",ROUND((1+SQRT(((50*POWER(80,POWER(COS(PI()*MOD(Calculator!$B$31/Calculator!$F$13,1)),2))-$C100)^2+(1500*ABS(SIN(2*PI()*MOD(Calculator!$B$31/Calculator!$F$13,1)))*IF(MOD(Calculator!$B$31/Calculator!$F$13,1)&lt;0.5,-1,1))^2)/((50*POWER(80,POWER(COS(PI()*MOD(Calculator!$B$31/Calculator!$F$13,1)),2))+$C100)^2+(1500*ABS(SIN(2*PI()*MOD(Calculator!$B$31/Calculator!$F$13,1)))*IF(MOD(Calculator!$B$31/Calculator!$F$13,1)&lt;0.5,-1,1))^2)))/(1-SQRT(((50*POWER(80,POWER(COS(PI()*MOD(Calculator!$B$31/Calculator!$F$13,1)),2))-$C100)^2+(1500*ABS(SIN(2*PI()*MOD(Calculator!$B$31/Calculator!$F$13,1)))*IF(MOD(Calculator!$B$31/Calculator!$F$13,1)&lt;0.5,-1,1))^2)/((50*POWER(80,POWER(COS(PI()*MOD(Calculator!$B$31/Calculator!$F$13,1)),2))+$C100)^2+(1500*ABS(SIN(2*PI()*MOD(Calculator!$B$31/Calculator!$F$13,1)))*IF(MOD(Calculator!$B$31/Calculator!$F$13,1)&lt;0.5,-1,1))^2))),2))</f>
        <v>—</v>
      </c>
      <c r="AD100" s="296" t="str">
        <f aca="false">IF(OR(Calculator!$E$14&lt;&gt;"YES",Calculator!$B$31&lt;Calculator!$G$14),"—",ROUND((1+SQRT(((50*POWER(80,POWER(COS(PI()*MOD(Calculator!$B$31/Calculator!$F$14,1)),2))-$C100)^2+(1500*ABS(SIN(2*PI()*MOD(Calculator!$B$31/Calculator!$F$14,1)))*IF(MOD(Calculator!$B$31/Calculator!$F$14,1)&lt;0.5,-1,1))^2)/((50*POWER(80,POWER(COS(PI()*MOD(Calculator!$B$31/Calculator!$F$14,1)),2))+$C100)^2+(1500*ABS(SIN(2*PI()*MOD(Calculator!$B$31/Calculator!$F$14,1)))*IF(MOD(Calculator!$B$31/Calculator!$F$14,1)&lt;0.5,-1,1))^2)))/(1-SQRT(((50*POWER(80,POWER(COS(PI()*MOD(Calculator!$B$31/Calculator!$F$14,1)),2))-$C100)^2+(1500*ABS(SIN(2*PI()*MOD(Calculator!$B$31/Calculator!$F$14,1)))*IF(MOD(Calculator!$B$31/Calculator!$F$14,1)&lt;0.5,-1,1))^2)/((50*POWER(80,POWER(COS(PI()*MOD(Calculator!$B$31/Calculator!$F$14,1)),2))+$C100)^2+(1500*ABS(SIN(2*PI()*MOD(Calculator!$B$31/Calculator!$F$14,1)))*IF(MOD(Calculator!$B$31/Calculator!$F$14,1)&lt;0.5,-1,1))^2))),2))</f>
        <v>—</v>
      </c>
      <c r="AE100" s="296" t="n">
        <f aca="false">IF(OR(Calculator!$E$15&lt;&gt;"YES",Calculator!$B$31&lt;Calculator!$G$15),"—",ROUND((1+SQRT(((50*POWER(80,POWER(COS(PI()*MOD(Calculator!$B$31/Calculator!$F$15,1)),2))-$C100)^2+(1500*ABS(SIN(2*PI()*MOD(Calculator!$B$31/Calculator!$F$15,1)))*IF(MOD(Calculator!$B$31/Calculator!$F$15,1)&lt;0.5,-1,1))^2)/((50*POWER(80,POWER(COS(PI()*MOD(Calculator!$B$31/Calculator!$F$15,1)),2))+$C100)^2+(1500*ABS(SIN(2*PI()*MOD(Calculator!$B$31/Calculator!$F$15,1)))*IF(MOD(Calculator!$B$31/Calculator!$F$15,1)&lt;0.5,-1,1))^2)))/(1-SQRT(((50*POWER(80,POWER(COS(PI()*MOD(Calculator!$B$31/Calculator!$F$15,1)),2))-$C100)^2+(1500*ABS(SIN(2*PI()*MOD(Calculator!$B$31/Calculator!$F$15,1)))*IF(MOD(Calculator!$B$31/Calculator!$F$15,1)&lt;0.5,-1,1))^2)/((50*POWER(80,POWER(COS(PI()*MOD(Calculator!$B$31/Calculator!$F$15,1)),2))+$C100)^2+(1500*ABS(SIN(2*PI()*MOD(Calculator!$B$31/Calculator!$F$15,1)))*IF(MOD(Calculator!$B$31/Calculator!$F$15,1)&lt;0.5,-1,1))^2))),2))</f>
        <v>26.72</v>
      </c>
      <c r="AF100" s="296" t="str">
        <f aca="false">IF(OR(Calculator!$E$16&lt;&gt;"YES",Calculator!$B$31&lt;Calculator!$G$16),"—",ROUND((1+SQRT(((50*POWER(80,POWER(COS(PI()*MOD(Calculator!$B$31/Calculator!$F$16,1)),2))-$C100)^2+(1500*ABS(SIN(2*PI()*MOD(Calculator!$B$31/Calculator!$F$16,1)))*IF(MOD(Calculator!$B$31/Calculator!$F$16,1)&lt;0.5,-1,1))^2)/((50*POWER(80,POWER(COS(PI()*MOD(Calculator!$B$31/Calculator!$F$16,1)),2))+$C100)^2+(1500*ABS(SIN(2*PI()*MOD(Calculator!$B$31/Calculator!$F$16,1)))*IF(MOD(Calculator!$B$31/Calculator!$F$16,1)&lt;0.5,-1,1))^2)))/(1-SQRT(((50*POWER(80,POWER(COS(PI()*MOD(Calculator!$B$31/Calculator!$F$16,1)),2))-$C100)^2+(1500*ABS(SIN(2*PI()*MOD(Calculator!$B$31/Calculator!$F$16,1)))*IF(MOD(Calculator!$B$31/Calculator!$F$16,1)&lt;0.5,-1,1))^2)/((50*POWER(80,POWER(COS(PI()*MOD(Calculator!$B$31/Calculator!$F$16,1)),2))+$C100)^2+(1500*ABS(SIN(2*PI()*MOD(Calculator!$B$31/Calculator!$F$16,1)))*IF(MOD(Calculator!$B$31/Calculator!$F$16,1)&lt;0.5,-1,1))^2))),2))</f>
        <v>—</v>
      </c>
      <c r="AG100" s="296" t="n">
        <f aca="false">IF(OR(Calculator!$E$17&lt;&gt;"YES",Calculator!$B$31&lt;Calculator!$G$17),"—",ROUND((1+SQRT(((50*POWER(80,POWER(COS(PI()*MOD(Calculator!$B$31/Calculator!$F$17,1)),2))-$C100)^2+(1500*ABS(SIN(2*PI()*MOD(Calculator!$B$31/Calculator!$F$17,1)))*IF(MOD(Calculator!$B$31/Calculator!$F$17,1)&lt;0.5,-1,1))^2)/((50*POWER(80,POWER(COS(PI()*MOD(Calculator!$B$31/Calculator!$F$17,1)),2))+$C100)^2+(1500*ABS(SIN(2*PI()*MOD(Calculator!$B$31/Calculator!$F$17,1)))*IF(MOD(Calculator!$B$31/Calculator!$F$17,1)&lt;0.5,-1,1))^2)))/(1-SQRT(((50*POWER(80,POWER(COS(PI()*MOD(Calculator!$B$31/Calculator!$F$17,1)),2))-$C100)^2+(1500*ABS(SIN(2*PI()*MOD(Calculator!$B$31/Calculator!$F$17,1)))*IF(MOD(Calculator!$B$31/Calculator!$F$17,1)&lt;0.5,-1,1))^2)/((50*POWER(80,POWER(COS(PI()*MOD(Calculator!$B$31/Calculator!$F$17,1)),2))+$C100)^2+(1500*ABS(SIN(2*PI()*MOD(Calculator!$B$31/Calculator!$F$17,1)))*IF(MOD(Calculator!$B$31/Calculator!$F$17,1)&lt;0.5,-1,1))^2))),2))</f>
        <v>20.22</v>
      </c>
      <c r="AH100" s="296" t="str">
        <f aca="false">IF(OR(Calculator!$E$18&lt;&gt;"YES",Calculator!$B$31&lt;Calculator!$G$18),"—",ROUND((1+SQRT(((50*POWER(80,POWER(COS(PI()*MOD(Calculator!$B$31/Calculator!$F$18,1)),2))-$C100)^2+(1500*ABS(SIN(2*PI()*MOD(Calculator!$B$31/Calculator!$F$18,1)))*IF(MOD(Calculator!$B$31/Calculator!$F$18,1)&lt;0.5,-1,1))^2)/((50*POWER(80,POWER(COS(PI()*MOD(Calculator!$B$31/Calculator!$F$18,1)),2))+$C100)^2+(1500*ABS(SIN(2*PI()*MOD(Calculator!$B$31/Calculator!$F$18,1)))*IF(MOD(Calculator!$B$31/Calculator!$F$18,1)&lt;0.5,-1,1))^2)))/(1-SQRT(((50*POWER(80,POWER(COS(PI()*MOD(Calculator!$B$31/Calculator!$F$18,1)),2))-$C100)^2+(1500*ABS(SIN(2*PI()*MOD(Calculator!$B$31/Calculator!$F$18,1)))*IF(MOD(Calculator!$B$31/Calculator!$F$18,1)&lt;0.5,-1,1))^2)/((50*POWER(80,POWER(COS(PI()*MOD(Calculator!$B$31/Calculator!$F$18,1)),2))+$C100)^2+(1500*ABS(SIN(2*PI()*MOD(Calculator!$B$31/Calculator!$F$18,1)))*IF(MOD(Calculator!$B$31/Calculator!$F$18,1)&lt;0.5,-1,1))^2))),2))</f>
        <v>—</v>
      </c>
      <c r="AI100" s="296" t="str">
        <f aca="false">IF(OR(Calculator!$E$19&lt;&gt;"YES",Calculator!$B$31&lt;Calculator!$G$19),"—",ROUND((1+SQRT(((50*POWER(80,POWER(COS(PI()*MOD(Calculator!$B$31/Calculator!$F$19,1)),2))-$C100)^2+(1500*ABS(SIN(2*PI()*MOD(Calculator!$B$31/Calculator!$F$19,1)))*IF(MOD(Calculator!$B$31/Calculator!$F$19,1)&lt;0.5,-1,1))^2)/((50*POWER(80,POWER(COS(PI()*MOD(Calculator!$B$31/Calculator!$F$19,1)),2))+$C100)^2+(1500*ABS(SIN(2*PI()*MOD(Calculator!$B$31/Calculator!$F$19,1)))*IF(MOD(Calculator!$B$31/Calculator!$F$19,1)&lt;0.5,-1,1))^2)))/(1-SQRT(((50*POWER(80,POWER(COS(PI()*MOD(Calculator!$B$31/Calculator!$F$19,1)),2))-$C100)^2+(1500*ABS(SIN(2*PI()*MOD(Calculator!$B$31/Calculator!$F$19,1)))*IF(MOD(Calculator!$B$31/Calculator!$F$19,1)&lt;0.5,-1,1))^2)/((50*POWER(80,POWER(COS(PI()*MOD(Calculator!$B$31/Calculator!$F$19,1)),2))+$C100)^2+(1500*ABS(SIN(2*PI()*MOD(Calculator!$B$31/Calculator!$F$19,1)))*IF(MOD(Calculator!$B$31/Calculator!$F$19,1)&lt;0.5,-1,1))^2))),2))</f>
        <v>—</v>
      </c>
      <c r="AJ100" s="296" t="str">
        <f aca="false">IF(OR(Calculator!$E$20&lt;&gt;"YES",Calculator!$B$31&lt;Calculator!$G$20),"—",ROUND((1+SQRT(((50*POWER(80,POWER(COS(PI()*MOD(Calculator!$B$31/Calculator!$F$20,1)),2))-$C100)^2+(1500*ABS(SIN(2*PI()*MOD(Calculator!$B$31/Calculator!$F$20,1)))*IF(MOD(Calculator!$B$31/Calculator!$F$20,1)&lt;0.5,-1,1))^2)/((50*POWER(80,POWER(COS(PI()*MOD(Calculator!$B$31/Calculator!$F$20,1)),2))+$C100)^2+(1500*ABS(SIN(2*PI()*MOD(Calculator!$B$31/Calculator!$F$20,1)))*IF(MOD(Calculator!$B$31/Calculator!$F$20,1)&lt;0.5,-1,1))^2)))/(1-SQRT(((50*POWER(80,POWER(COS(PI()*MOD(Calculator!$B$31/Calculator!$F$20,1)),2))-$C100)^2+(1500*ABS(SIN(2*PI()*MOD(Calculator!$B$31/Calculator!$F$20,1)))*IF(MOD(Calculator!$B$31/Calculator!$F$20,1)&lt;0.5,-1,1))^2)/((50*POWER(80,POWER(COS(PI()*MOD(Calculator!$B$31/Calculator!$F$20,1)),2))+$C100)^2+(1500*ABS(SIN(2*PI()*MOD(Calculator!$B$31/Calculator!$F$20,1)))*IF(MOD(Calculator!$B$31/Calculator!$F$20,1)&lt;0.5,-1,1))^2))),2))</f>
        <v>—</v>
      </c>
      <c r="AK100" s="296" t="str">
        <f aca="false">IF(OR(Calculator!$E$21&lt;&gt;"YES",Calculator!$B$31&lt;Calculator!$G$21),"—",ROUND((1+SQRT(((50*POWER(80,POWER(COS(PI()*MOD(Calculator!$B$31/Calculator!$F$21,1)),2))-$C100)^2+(1500*ABS(SIN(2*PI()*MOD(Calculator!$B$31/Calculator!$F$21,1)))*IF(MOD(Calculator!$B$31/Calculator!$F$21,1)&lt;0.5,-1,1))^2)/((50*POWER(80,POWER(COS(PI()*MOD(Calculator!$B$31/Calculator!$F$21,1)),2))+$C100)^2+(1500*ABS(SIN(2*PI()*MOD(Calculator!$B$31/Calculator!$F$21,1)))*IF(MOD(Calculator!$B$31/Calculator!$F$21,1)&lt;0.5,-1,1))^2)))/(1-SQRT(((50*POWER(80,POWER(COS(PI()*MOD(Calculator!$B$31/Calculator!$F$21,1)),2))-$C100)^2+(1500*ABS(SIN(2*PI()*MOD(Calculator!$B$31/Calculator!$F$21,1)))*IF(MOD(Calculator!$B$31/Calculator!$F$21,1)&lt;0.5,-1,1))^2)/((50*POWER(80,POWER(COS(PI()*MOD(Calculator!$B$31/Calculator!$F$21,1)),2))+$C100)^2+(1500*ABS(SIN(2*PI()*MOD(Calculator!$B$31/Calculator!$F$21,1)))*IF(MOD(Calculator!$B$31/Calculator!$F$21,1)&lt;0.5,-1,1))^2))),2))</f>
        <v>—</v>
      </c>
      <c r="AL100" s="296" t="str">
        <f aca="false">IF(OR(Calculator!$E$22&lt;&gt;"YES",Calculator!$B$31&lt;Calculator!$G$22),"—",ROUND((1+SQRT(((50*POWER(80,POWER(COS(PI()*MOD(Calculator!$B$31/Calculator!$F$22,1)),2))-$C100)^2+(1500*ABS(SIN(2*PI()*MOD(Calculator!$B$31/Calculator!$F$22,1)))*IF(MOD(Calculator!$B$31/Calculator!$F$22,1)&lt;0.5,-1,1))^2)/((50*POWER(80,POWER(COS(PI()*MOD(Calculator!$B$31/Calculator!$F$22,1)),2))+$C100)^2+(1500*ABS(SIN(2*PI()*MOD(Calculator!$B$31/Calculator!$F$22,1)))*IF(MOD(Calculator!$B$31/Calculator!$F$22,1)&lt;0.5,-1,1))^2)))/(1-SQRT(((50*POWER(80,POWER(COS(PI()*MOD(Calculator!$B$31/Calculator!$F$22,1)),2))-$C100)^2+(1500*ABS(SIN(2*PI()*MOD(Calculator!$B$31/Calculator!$F$22,1)))*IF(MOD(Calculator!$B$31/Calculator!$F$22,1)&lt;0.5,-1,1))^2)/((50*POWER(80,POWER(COS(PI()*MOD(Calculator!$B$31/Calculator!$F$22,1)),2))+$C100)^2+(1500*ABS(SIN(2*PI()*MOD(Calculator!$B$31/Calculator!$F$22,1)))*IF(MOD(Calculator!$B$31/Calculator!$F$22,1)&lt;0.5,-1,1))^2))),2))</f>
        <v>—</v>
      </c>
      <c r="AM100" s="293" t="n">
        <f aca="false">IFERROR(ROUND((IF(ISNUMBER(AB100),AB100,0)+IF(ISNUMBER(AC100),AC100,0)+IF(ISNUMBER(AD100),AD100,0)+IF(ISNUMBER(AE100),AE100,0)+IF(ISNUMBER(AF100),AF100,0)+IF(ISNUMBER(AG100),AG100,0)+IF(ISNUMBER(AH100),AH100,0)+IF(ISNUMBER(AI100),AI100,0)+IF(ISNUMBER(AJ100),AJ100,0)+IF(ISNUMBER(AK100),AK100,0)+IF(ISNUMBER(AL100),AL100,0))/(IF(ISNUMBER(AB100),1,0)+IF(ISNUMBER(AC100),1,0)+IF(ISNUMBER(AD100),1,0)+IF(ISNUMBER(AE100),1,0)+IF(ISNUMBER(AF100),1,0)+IF(ISNUMBER(AG100),1,0)+IF(ISNUMBER(AH100),1,0)+IF(ISNUMBER(AI100),1,0)+IF(ISNUMBER(AJ100),1,0)+IF(ISNUMBER(AK100),1,0)+IF(ISNUMBER(AL100),1,0)),4),"")</f>
        <v>23.47</v>
      </c>
      <c r="AN100" s="299" t="str">
        <f aca="false">IF(OR(Calculator!$E$12&lt;&gt;"YES",Calculator!$B$32&lt;Calculator!$G$12),"—",ROUND((1+SQRT(((50*POWER(80,POWER(COS(PI()*MOD(Calculator!$B$32/Calculator!$F$12,1)),2))-$C100)^2+(1500*ABS(SIN(2*PI()*MOD(Calculator!$B$32/Calculator!$F$12,1)))*IF(MOD(Calculator!$B$32/Calculator!$F$12,1)&lt;0.5,-1,1))^2)/((50*POWER(80,POWER(COS(PI()*MOD(Calculator!$B$32/Calculator!$F$12,1)),2))+$C100)^2+(1500*ABS(SIN(2*PI()*MOD(Calculator!$B$32/Calculator!$F$12,1)))*IF(MOD(Calculator!$B$32/Calculator!$F$12,1)&lt;0.5,-1,1))^2)))/(1-SQRT(((50*POWER(80,POWER(COS(PI()*MOD(Calculator!$B$32/Calculator!$F$12,1)),2))-$C100)^2+(1500*ABS(SIN(2*PI()*MOD(Calculator!$B$32/Calculator!$F$12,1)))*IF(MOD(Calculator!$B$32/Calculator!$F$12,1)&lt;0.5,-1,1))^2)/((50*POWER(80,POWER(COS(PI()*MOD(Calculator!$B$32/Calculator!$F$12,1)),2))+$C100)^2+(1500*ABS(SIN(2*PI()*MOD(Calculator!$B$32/Calculator!$F$12,1)))*IF(MOD(Calculator!$B$32/Calculator!$F$12,1)&lt;0.5,-1,1))^2))),2))</f>
        <v>—</v>
      </c>
      <c r="AO100" s="299" t="str">
        <f aca="false">IF(OR(Calculator!$E$13&lt;&gt;"YES",Calculator!$B$32&lt;Calculator!$G$13),"—",ROUND((1+SQRT(((50*POWER(80,POWER(COS(PI()*MOD(Calculator!$B$32/Calculator!$F$13,1)),2))-$C100)^2+(1500*ABS(SIN(2*PI()*MOD(Calculator!$B$32/Calculator!$F$13,1)))*IF(MOD(Calculator!$B$32/Calculator!$F$13,1)&lt;0.5,-1,1))^2)/((50*POWER(80,POWER(COS(PI()*MOD(Calculator!$B$32/Calculator!$F$13,1)),2))+$C100)^2+(1500*ABS(SIN(2*PI()*MOD(Calculator!$B$32/Calculator!$F$13,1)))*IF(MOD(Calculator!$B$32/Calculator!$F$13,1)&lt;0.5,-1,1))^2)))/(1-SQRT(((50*POWER(80,POWER(COS(PI()*MOD(Calculator!$B$32/Calculator!$F$13,1)),2))-$C100)^2+(1500*ABS(SIN(2*PI()*MOD(Calculator!$B$32/Calculator!$F$13,1)))*IF(MOD(Calculator!$B$32/Calculator!$F$13,1)&lt;0.5,-1,1))^2)/((50*POWER(80,POWER(COS(PI()*MOD(Calculator!$B$32/Calculator!$F$13,1)),2))+$C100)^2+(1500*ABS(SIN(2*PI()*MOD(Calculator!$B$32/Calculator!$F$13,1)))*IF(MOD(Calculator!$B$32/Calculator!$F$13,1)&lt;0.5,-1,1))^2))),2))</f>
        <v>—</v>
      </c>
      <c r="AP100" s="299" t="str">
        <f aca="false">IF(OR(Calculator!$E$14&lt;&gt;"YES",Calculator!$B$32&lt;Calculator!$G$14),"—",ROUND((1+SQRT(((50*POWER(80,POWER(COS(PI()*MOD(Calculator!$B$32/Calculator!$F$14,1)),2))-$C100)^2+(1500*ABS(SIN(2*PI()*MOD(Calculator!$B$32/Calculator!$F$14,1)))*IF(MOD(Calculator!$B$32/Calculator!$F$14,1)&lt;0.5,-1,1))^2)/((50*POWER(80,POWER(COS(PI()*MOD(Calculator!$B$32/Calculator!$F$14,1)),2))+$C100)^2+(1500*ABS(SIN(2*PI()*MOD(Calculator!$B$32/Calculator!$F$14,1)))*IF(MOD(Calculator!$B$32/Calculator!$F$14,1)&lt;0.5,-1,1))^2)))/(1-SQRT(((50*POWER(80,POWER(COS(PI()*MOD(Calculator!$B$32/Calculator!$F$14,1)),2))-$C100)^2+(1500*ABS(SIN(2*PI()*MOD(Calculator!$B$32/Calculator!$F$14,1)))*IF(MOD(Calculator!$B$32/Calculator!$F$14,1)&lt;0.5,-1,1))^2)/((50*POWER(80,POWER(COS(PI()*MOD(Calculator!$B$32/Calculator!$F$14,1)),2))+$C100)^2+(1500*ABS(SIN(2*PI()*MOD(Calculator!$B$32/Calculator!$F$14,1)))*IF(MOD(Calculator!$B$32/Calculator!$F$14,1)&lt;0.5,-1,1))^2))),2))</f>
        <v>—</v>
      </c>
      <c r="AQ100" s="299" t="n">
        <f aca="false">IF(OR(Calculator!$E$15&lt;&gt;"YES",Calculator!$B$32&lt;Calculator!$G$15),"—",ROUND((1+SQRT(((50*POWER(80,POWER(COS(PI()*MOD(Calculator!$B$32/Calculator!$F$15,1)),2))-$C100)^2+(1500*ABS(SIN(2*PI()*MOD(Calculator!$B$32/Calculator!$F$15,1)))*IF(MOD(Calculator!$B$32/Calculator!$F$15,1)&lt;0.5,-1,1))^2)/((50*POWER(80,POWER(COS(PI()*MOD(Calculator!$B$32/Calculator!$F$15,1)),2))+$C100)^2+(1500*ABS(SIN(2*PI()*MOD(Calculator!$B$32/Calculator!$F$15,1)))*IF(MOD(Calculator!$B$32/Calculator!$F$15,1)&lt;0.5,-1,1))^2)))/(1-SQRT(((50*POWER(80,POWER(COS(PI()*MOD(Calculator!$B$32/Calculator!$F$15,1)),2))-$C100)^2+(1500*ABS(SIN(2*PI()*MOD(Calculator!$B$32/Calculator!$F$15,1)))*IF(MOD(Calculator!$B$32/Calculator!$F$15,1)&lt;0.5,-1,1))^2)/((50*POWER(80,POWER(COS(PI()*MOD(Calculator!$B$32/Calculator!$F$15,1)),2))+$C100)^2+(1500*ABS(SIN(2*PI()*MOD(Calculator!$B$32/Calculator!$F$15,1)))*IF(MOD(Calculator!$B$32/Calculator!$F$15,1)&lt;0.5,-1,1))^2))),2))</f>
        <v>3</v>
      </c>
      <c r="AR100" s="299" t="str">
        <f aca="false">IF(OR(Calculator!$E$16&lt;&gt;"YES",Calculator!$B$32&lt;Calculator!$G$16),"—",ROUND((1+SQRT(((50*POWER(80,POWER(COS(PI()*MOD(Calculator!$B$32/Calculator!$F$16,1)),2))-$C100)^2+(1500*ABS(SIN(2*PI()*MOD(Calculator!$B$32/Calculator!$F$16,1)))*IF(MOD(Calculator!$B$32/Calculator!$F$16,1)&lt;0.5,-1,1))^2)/((50*POWER(80,POWER(COS(PI()*MOD(Calculator!$B$32/Calculator!$F$16,1)),2))+$C100)^2+(1500*ABS(SIN(2*PI()*MOD(Calculator!$B$32/Calculator!$F$16,1)))*IF(MOD(Calculator!$B$32/Calculator!$F$16,1)&lt;0.5,-1,1))^2)))/(1-SQRT(((50*POWER(80,POWER(COS(PI()*MOD(Calculator!$B$32/Calculator!$F$16,1)),2))-$C100)^2+(1500*ABS(SIN(2*PI()*MOD(Calculator!$B$32/Calculator!$F$16,1)))*IF(MOD(Calculator!$B$32/Calculator!$F$16,1)&lt;0.5,-1,1))^2)/((50*POWER(80,POWER(COS(PI()*MOD(Calculator!$B$32/Calculator!$F$16,1)),2))+$C100)^2+(1500*ABS(SIN(2*PI()*MOD(Calculator!$B$32/Calculator!$F$16,1)))*IF(MOD(Calculator!$B$32/Calculator!$F$16,1)&lt;0.5,-1,1))^2))),2))</f>
        <v>—</v>
      </c>
      <c r="AS100" s="299" t="n">
        <f aca="false">IF(OR(Calculator!$E$17&lt;&gt;"YES",Calculator!$B$32&lt;Calculator!$G$17),"—",ROUND((1+SQRT(((50*POWER(80,POWER(COS(PI()*MOD(Calculator!$B$32/Calculator!$F$17,1)),2))-$C100)^2+(1500*ABS(SIN(2*PI()*MOD(Calculator!$B$32/Calculator!$F$17,1)))*IF(MOD(Calculator!$B$32/Calculator!$F$17,1)&lt;0.5,-1,1))^2)/((50*POWER(80,POWER(COS(PI()*MOD(Calculator!$B$32/Calculator!$F$17,1)),2))+$C100)^2+(1500*ABS(SIN(2*PI()*MOD(Calculator!$B$32/Calculator!$F$17,1)))*IF(MOD(Calculator!$B$32/Calculator!$F$17,1)&lt;0.5,-1,1))^2)))/(1-SQRT(((50*POWER(80,POWER(COS(PI()*MOD(Calculator!$B$32/Calculator!$F$17,1)),2))-$C100)^2+(1500*ABS(SIN(2*PI()*MOD(Calculator!$B$32/Calculator!$F$17,1)))*IF(MOD(Calculator!$B$32/Calculator!$F$17,1)&lt;0.5,-1,1))^2)/((50*POWER(80,POWER(COS(PI()*MOD(Calculator!$B$32/Calculator!$F$17,1)),2))+$C100)^2+(1500*ABS(SIN(2*PI()*MOD(Calculator!$B$32/Calculator!$F$17,1)))*IF(MOD(Calculator!$B$32/Calculator!$F$17,1)&lt;0.5,-1,1))^2))),2))</f>
        <v>21.37</v>
      </c>
      <c r="AT100" s="299" t="str">
        <f aca="false">IF(OR(Calculator!$E$18&lt;&gt;"YES",Calculator!$B$32&lt;Calculator!$G$18),"—",ROUND((1+SQRT(((50*POWER(80,POWER(COS(PI()*MOD(Calculator!$B$32/Calculator!$F$18,1)),2))-$C100)^2+(1500*ABS(SIN(2*PI()*MOD(Calculator!$B$32/Calculator!$F$18,1)))*IF(MOD(Calculator!$B$32/Calculator!$F$18,1)&lt;0.5,-1,1))^2)/((50*POWER(80,POWER(COS(PI()*MOD(Calculator!$B$32/Calculator!$F$18,1)),2))+$C100)^2+(1500*ABS(SIN(2*PI()*MOD(Calculator!$B$32/Calculator!$F$18,1)))*IF(MOD(Calculator!$B$32/Calculator!$F$18,1)&lt;0.5,-1,1))^2)))/(1-SQRT(((50*POWER(80,POWER(COS(PI()*MOD(Calculator!$B$32/Calculator!$F$18,1)),2))-$C100)^2+(1500*ABS(SIN(2*PI()*MOD(Calculator!$B$32/Calculator!$F$18,1)))*IF(MOD(Calculator!$B$32/Calculator!$F$18,1)&lt;0.5,-1,1))^2)/((50*POWER(80,POWER(COS(PI()*MOD(Calculator!$B$32/Calculator!$F$18,1)),2))+$C100)^2+(1500*ABS(SIN(2*PI()*MOD(Calculator!$B$32/Calculator!$F$18,1)))*IF(MOD(Calculator!$B$32/Calculator!$F$18,1)&lt;0.5,-1,1))^2))),2))</f>
        <v>—</v>
      </c>
      <c r="AU100" s="299" t="str">
        <f aca="false">IF(OR(Calculator!$E$19&lt;&gt;"YES",Calculator!$B$32&lt;Calculator!$G$19),"—",ROUND((1+SQRT(((50*POWER(80,POWER(COS(PI()*MOD(Calculator!$B$32/Calculator!$F$19,1)),2))-$C100)^2+(1500*ABS(SIN(2*PI()*MOD(Calculator!$B$32/Calculator!$F$19,1)))*IF(MOD(Calculator!$B$32/Calculator!$F$19,1)&lt;0.5,-1,1))^2)/((50*POWER(80,POWER(COS(PI()*MOD(Calculator!$B$32/Calculator!$F$19,1)),2))+$C100)^2+(1500*ABS(SIN(2*PI()*MOD(Calculator!$B$32/Calculator!$F$19,1)))*IF(MOD(Calculator!$B$32/Calculator!$F$19,1)&lt;0.5,-1,1))^2)))/(1-SQRT(((50*POWER(80,POWER(COS(PI()*MOD(Calculator!$B$32/Calculator!$F$19,1)),2))-$C100)^2+(1500*ABS(SIN(2*PI()*MOD(Calculator!$B$32/Calculator!$F$19,1)))*IF(MOD(Calculator!$B$32/Calculator!$F$19,1)&lt;0.5,-1,1))^2)/((50*POWER(80,POWER(COS(PI()*MOD(Calculator!$B$32/Calculator!$F$19,1)),2))+$C100)^2+(1500*ABS(SIN(2*PI()*MOD(Calculator!$B$32/Calculator!$F$19,1)))*IF(MOD(Calculator!$B$32/Calculator!$F$19,1)&lt;0.5,-1,1))^2))),2))</f>
        <v>—</v>
      </c>
      <c r="AV100" s="299" t="str">
        <f aca="false">IF(OR(Calculator!$E$20&lt;&gt;"YES",Calculator!$B$32&lt;Calculator!$G$20),"—",ROUND((1+SQRT(((50*POWER(80,POWER(COS(PI()*MOD(Calculator!$B$32/Calculator!$F$20,1)),2))-$C100)^2+(1500*ABS(SIN(2*PI()*MOD(Calculator!$B$32/Calculator!$F$20,1)))*IF(MOD(Calculator!$B$32/Calculator!$F$20,1)&lt;0.5,-1,1))^2)/((50*POWER(80,POWER(COS(PI()*MOD(Calculator!$B$32/Calculator!$F$20,1)),2))+$C100)^2+(1500*ABS(SIN(2*PI()*MOD(Calculator!$B$32/Calculator!$F$20,1)))*IF(MOD(Calculator!$B$32/Calculator!$F$20,1)&lt;0.5,-1,1))^2)))/(1-SQRT(((50*POWER(80,POWER(COS(PI()*MOD(Calculator!$B$32/Calculator!$F$20,1)),2))-$C100)^2+(1500*ABS(SIN(2*PI()*MOD(Calculator!$B$32/Calculator!$F$20,1)))*IF(MOD(Calculator!$B$32/Calculator!$F$20,1)&lt;0.5,-1,1))^2)/((50*POWER(80,POWER(COS(PI()*MOD(Calculator!$B$32/Calculator!$F$20,1)),2))+$C100)^2+(1500*ABS(SIN(2*PI()*MOD(Calculator!$B$32/Calculator!$F$20,1)))*IF(MOD(Calculator!$B$32/Calculator!$F$20,1)&lt;0.5,-1,1))^2))),2))</f>
        <v>—</v>
      </c>
      <c r="AW100" s="299" t="str">
        <f aca="false">IF(OR(Calculator!$E$21&lt;&gt;"YES",Calculator!$B$32&lt;Calculator!$G$21),"—",ROUND((1+SQRT(((50*POWER(80,POWER(COS(PI()*MOD(Calculator!$B$32/Calculator!$F$21,1)),2))-$C100)^2+(1500*ABS(SIN(2*PI()*MOD(Calculator!$B$32/Calculator!$F$21,1)))*IF(MOD(Calculator!$B$32/Calculator!$F$21,1)&lt;0.5,-1,1))^2)/((50*POWER(80,POWER(COS(PI()*MOD(Calculator!$B$32/Calculator!$F$21,1)),2))+$C100)^2+(1500*ABS(SIN(2*PI()*MOD(Calculator!$B$32/Calculator!$F$21,1)))*IF(MOD(Calculator!$B$32/Calculator!$F$21,1)&lt;0.5,-1,1))^2)))/(1-SQRT(((50*POWER(80,POWER(COS(PI()*MOD(Calculator!$B$32/Calculator!$F$21,1)),2))-$C100)^2+(1500*ABS(SIN(2*PI()*MOD(Calculator!$B$32/Calculator!$F$21,1)))*IF(MOD(Calculator!$B$32/Calculator!$F$21,1)&lt;0.5,-1,1))^2)/((50*POWER(80,POWER(COS(PI()*MOD(Calculator!$B$32/Calculator!$F$21,1)),2))+$C100)^2+(1500*ABS(SIN(2*PI()*MOD(Calculator!$B$32/Calculator!$F$21,1)))*IF(MOD(Calculator!$B$32/Calculator!$F$21,1)&lt;0.5,-1,1))^2))),2))</f>
        <v>—</v>
      </c>
      <c r="AX100" s="299" t="str">
        <f aca="false">IF(OR(Calculator!$E$22&lt;&gt;"YES",Calculator!$B$32&lt;Calculator!$G$22),"—",ROUND((1+SQRT(((50*POWER(80,POWER(COS(PI()*MOD(Calculator!$B$32/Calculator!$F$22,1)),2))-$C100)^2+(1500*ABS(SIN(2*PI()*MOD(Calculator!$B$32/Calculator!$F$22,1)))*IF(MOD(Calculator!$B$32/Calculator!$F$22,1)&lt;0.5,-1,1))^2)/((50*POWER(80,POWER(COS(PI()*MOD(Calculator!$B$32/Calculator!$F$22,1)),2))+$C100)^2+(1500*ABS(SIN(2*PI()*MOD(Calculator!$B$32/Calculator!$F$22,1)))*IF(MOD(Calculator!$B$32/Calculator!$F$22,1)&lt;0.5,-1,1))^2)))/(1-SQRT(((50*POWER(80,POWER(COS(PI()*MOD(Calculator!$B$32/Calculator!$F$22,1)),2))-$C100)^2+(1500*ABS(SIN(2*PI()*MOD(Calculator!$B$32/Calculator!$F$22,1)))*IF(MOD(Calculator!$B$32/Calculator!$F$22,1)&lt;0.5,-1,1))^2)/((50*POWER(80,POWER(COS(PI()*MOD(Calculator!$B$32/Calculator!$F$22,1)),2))+$C100)^2+(1500*ABS(SIN(2*PI()*MOD(Calculator!$B$32/Calculator!$F$22,1)))*IF(MOD(Calculator!$B$32/Calculator!$F$22,1)&lt;0.5,-1,1))^2))),2))</f>
        <v>—</v>
      </c>
      <c r="AY100" s="293" t="n">
        <f aca="false">IFERROR(ROUND((IF(ISNUMBER(AN100),AN100,0)+IF(ISNUMBER(AO100),AO100,0)+IF(ISNUMBER(AP100),AP100,0)+IF(ISNUMBER(AQ100),AQ100,0)+IF(ISNUMBER(AR100),AR100,0)+IF(ISNUMBER(AS100),AS100,0)+IF(ISNUMBER(AT100),AT100,0)+IF(ISNUMBER(AU100),AU100,0)+IF(ISNUMBER(AV100),AV100,0)+IF(ISNUMBER(AW100),AW100,0)+IF(ISNUMBER(AX100),AX100,0))/(IF(ISNUMBER(AN100),1,0)+IF(ISNUMBER(AO100),1,0)+IF(ISNUMBER(AP100),1,0)+IF(ISNUMBER(AQ100),1,0)+IF(ISNUMBER(AR100),1,0)+IF(ISNUMBER(AS100),1,0)+IF(ISNUMBER(AT100),1,0)+IF(ISNUMBER(AU100),1,0)+IF(ISNUMBER(AV100),1,0)+IF(ISNUMBER(AW100),1,0)+IF(ISNUMBER(AX100),1,0)),4),"")</f>
        <v>12.185</v>
      </c>
      <c r="AZ100" s="299" t="str">
        <f aca="false">IF(OR(Calculator!$E$12&lt;&gt;"YES",Calculator!$B$33&lt;Calculator!$G$12),"—",ROUND((1+SQRT(((50*POWER(80,POWER(COS(PI()*MOD(Calculator!$B$33/Calculator!$F$12,1)),2))-$C100)^2+(1500*ABS(SIN(2*PI()*MOD(Calculator!$B$33/Calculator!$F$12,1)))*IF(MOD(Calculator!$B$33/Calculator!$F$12,1)&lt;0.5,-1,1))^2)/((50*POWER(80,POWER(COS(PI()*MOD(Calculator!$B$33/Calculator!$F$12,1)),2))+$C100)^2+(1500*ABS(SIN(2*PI()*MOD(Calculator!$B$33/Calculator!$F$12,1)))*IF(MOD(Calculator!$B$33/Calculator!$F$12,1)&lt;0.5,-1,1))^2)))/(1-SQRT(((50*POWER(80,POWER(COS(PI()*MOD(Calculator!$B$33/Calculator!$F$12,1)),2))-$C100)^2+(1500*ABS(SIN(2*PI()*MOD(Calculator!$B$33/Calculator!$F$12,1)))*IF(MOD(Calculator!$B$33/Calculator!$F$12,1)&lt;0.5,-1,1))^2)/((50*POWER(80,POWER(COS(PI()*MOD(Calculator!$B$33/Calculator!$F$12,1)),2))+$C100)^2+(1500*ABS(SIN(2*PI()*MOD(Calculator!$B$33/Calculator!$F$12,1)))*IF(MOD(Calculator!$B$33/Calculator!$F$12,1)&lt;0.5,-1,1))^2))),2))</f>
        <v>—</v>
      </c>
      <c r="BA100" s="299" t="str">
        <f aca="false">IF(OR(Calculator!$E$13&lt;&gt;"YES",Calculator!$B$33&lt;Calculator!$G$13),"—",ROUND((1+SQRT(((50*POWER(80,POWER(COS(PI()*MOD(Calculator!$B$33/Calculator!$F$13,1)),2))-$C100)^2+(1500*ABS(SIN(2*PI()*MOD(Calculator!$B$33/Calculator!$F$13,1)))*IF(MOD(Calculator!$B$33/Calculator!$F$13,1)&lt;0.5,-1,1))^2)/((50*POWER(80,POWER(COS(PI()*MOD(Calculator!$B$33/Calculator!$F$13,1)),2))+$C100)^2+(1500*ABS(SIN(2*PI()*MOD(Calculator!$B$33/Calculator!$F$13,1)))*IF(MOD(Calculator!$B$33/Calculator!$F$13,1)&lt;0.5,-1,1))^2)))/(1-SQRT(((50*POWER(80,POWER(COS(PI()*MOD(Calculator!$B$33/Calculator!$F$13,1)),2))-$C100)^2+(1500*ABS(SIN(2*PI()*MOD(Calculator!$B$33/Calculator!$F$13,1)))*IF(MOD(Calculator!$B$33/Calculator!$F$13,1)&lt;0.5,-1,1))^2)/((50*POWER(80,POWER(COS(PI()*MOD(Calculator!$B$33/Calculator!$F$13,1)),2))+$C100)^2+(1500*ABS(SIN(2*PI()*MOD(Calculator!$B$33/Calculator!$F$13,1)))*IF(MOD(Calculator!$B$33/Calculator!$F$13,1)&lt;0.5,-1,1))^2))),2))</f>
        <v>—</v>
      </c>
      <c r="BB100" s="299" t="str">
        <f aca="false">IF(OR(Calculator!$E$14&lt;&gt;"YES",Calculator!$B$33&lt;Calculator!$G$14),"—",ROUND((1+SQRT(((50*POWER(80,POWER(COS(PI()*MOD(Calculator!$B$33/Calculator!$F$14,1)),2))-$C100)^2+(1500*ABS(SIN(2*PI()*MOD(Calculator!$B$33/Calculator!$F$14,1)))*IF(MOD(Calculator!$B$33/Calculator!$F$14,1)&lt;0.5,-1,1))^2)/((50*POWER(80,POWER(COS(PI()*MOD(Calculator!$B$33/Calculator!$F$14,1)),2))+$C100)^2+(1500*ABS(SIN(2*PI()*MOD(Calculator!$B$33/Calculator!$F$14,1)))*IF(MOD(Calculator!$B$33/Calculator!$F$14,1)&lt;0.5,-1,1))^2)))/(1-SQRT(((50*POWER(80,POWER(COS(PI()*MOD(Calculator!$B$33/Calculator!$F$14,1)),2))-$C100)^2+(1500*ABS(SIN(2*PI()*MOD(Calculator!$B$33/Calculator!$F$14,1)))*IF(MOD(Calculator!$B$33/Calculator!$F$14,1)&lt;0.5,-1,1))^2)/((50*POWER(80,POWER(COS(PI()*MOD(Calculator!$B$33/Calculator!$F$14,1)),2))+$C100)^2+(1500*ABS(SIN(2*PI()*MOD(Calculator!$B$33/Calculator!$F$14,1)))*IF(MOD(Calculator!$B$33/Calculator!$F$14,1)&lt;0.5,-1,1))^2))),2))</f>
        <v>—</v>
      </c>
      <c r="BC100" s="299" t="n">
        <f aca="false">IF(OR(Calculator!$E$15&lt;&gt;"YES",Calculator!$B$33&lt;Calculator!$G$15),"—",ROUND((1+SQRT(((50*POWER(80,POWER(COS(PI()*MOD(Calculator!$B$33/Calculator!$F$15,1)),2))-$C100)^2+(1500*ABS(SIN(2*PI()*MOD(Calculator!$B$33/Calculator!$F$15,1)))*IF(MOD(Calculator!$B$33/Calculator!$F$15,1)&lt;0.5,-1,1))^2)/((50*POWER(80,POWER(COS(PI()*MOD(Calculator!$B$33/Calculator!$F$15,1)),2))+$C100)^2+(1500*ABS(SIN(2*PI()*MOD(Calculator!$B$33/Calculator!$F$15,1)))*IF(MOD(Calculator!$B$33/Calculator!$F$15,1)&lt;0.5,-1,1))^2)))/(1-SQRT(((50*POWER(80,POWER(COS(PI()*MOD(Calculator!$B$33/Calculator!$F$15,1)),2))-$C100)^2+(1500*ABS(SIN(2*PI()*MOD(Calculator!$B$33/Calculator!$F$15,1)))*IF(MOD(Calculator!$B$33/Calculator!$F$15,1)&lt;0.5,-1,1))^2)/((50*POWER(80,POWER(COS(PI()*MOD(Calculator!$B$33/Calculator!$F$15,1)),2))+$C100)^2+(1500*ABS(SIN(2*PI()*MOD(Calculator!$B$33/Calculator!$F$15,1)))*IF(MOD(Calculator!$B$33/Calculator!$F$15,1)&lt;0.5,-1,1))^2))),2))</f>
        <v>3.2</v>
      </c>
      <c r="BD100" s="299" t="str">
        <f aca="false">IF(OR(Calculator!$E$16&lt;&gt;"YES",Calculator!$B$33&lt;Calculator!$G$16),"—",ROUND((1+SQRT(((50*POWER(80,POWER(COS(PI()*MOD(Calculator!$B$33/Calculator!$F$16,1)),2))-$C100)^2+(1500*ABS(SIN(2*PI()*MOD(Calculator!$B$33/Calculator!$F$16,1)))*IF(MOD(Calculator!$B$33/Calculator!$F$16,1)&lt;0.5,-1,1))^2)/((50*POWER(80,POWER(COS(PI()*MOD(Calculator!$B$33/Calculator!$F$16,1)),2))+$C100)^2+(1500*ABS(SIN(2*PI()*MOD(Calculator!$B$33/Calculator!$F$16,1)))*IF(MOD(Calculator!$B$33/Calculator!$F$16,1)&lt;0.5,-1,1))^2)))/(1-SQRT(((50*POWER(80,POWER(COS(PI()*MOD(Calculator!$B$33/Calculator!$F$16,1)),2))-$C100)^2+(1500*ABS(SIN(2*PI()*MOD(Calculator!$B$33/Calculator!$F$16,1)))*IF(MOD(Calculator!$B$33/Calculator!$F$16,1)&lt;0.5,-1,1))^2)/((50*POWER(80,POWER(COS(PI()*MOD(Calculator!$B$33/Calculator!$F$16,1)),2))+$C100)^2+(1500*ABS(SIN(2*PI()*MOD(Calculator!$B$33/Calculator!$F$16,1)))*IF(MOD(Calculator!$B$33/Calculator!$F$16,1)&lt;0.5,-1,1))^2))),2))</f>
        <v>—</v>
      </c>
      <c r="BE100" s="299" t="n">
        <f aca="false">IF(OR(Calculator!$E$17&lt;&gt;"YES",Calculator!$B$33&lt;Calculator!$G$17),"—",ROUND((1+SQRT(((50*POWER(80,POWER(COS(PI()*MOD(Calculator!$B$33/Calculator!$F$17,1)),2))-$C100)^2+(1500*ABS(SIN(2*PI()*MOD(Calculator!$B$33/Calculator!$F$17,1)))*IF(MOD(Calculator!$B$33/Calculator!$F$17,1)&lt;0.5,-1,1))^2)/((50*POWER(80,POWER(COS(PI()*MOD(Calculator!$B$33/Calculator!$F$17,1)),2))+$C100)^2+(1500*ABS(SIN(2*PI()*MOD(Calculator!$B$33/Calculator!$F$17,1)))*IF(MOD(Calculator!$B$33/Calculator!$F$17,1)&lt;0.5,-1,1))^2)))/(1-SQRT(((50*POWER(80,POWER(COS(PI()*MOD(Calculator!$B$33/Calculator!$F$17,1)),2))-$C100)^2+(1500*ABS(SIN(2*PI()*MOD(Calculator!$B$33/Calculator!$F$17,1)))*IF(MOD(Calculator!$B$33/Calculator!$F$17,1)&lt;0.5,-1,1))^2)/((50*POWER(80,POWER(COS(PI()*MOD(Calculator!$B$33/Calculator!$F$17,1)),2))+$C100)^2+(1500*ABS(SIN(2*PI()*MOD(Calculator!$B$33/Calculator!$F$17,1)))*IF(MOD(Calculator!$B$33/Calculator!$F$17,1)&lt;0.5,-1,1))^2))),2))</f>
        <v>23.95</v>
      </c>
      <c r="BF100" s="299" t="str">
        <f aca="false">IF(OR(Calculator!$E$18&lt;&gt;"YES",Calculator!$B$33&lt;Calculator!$G$18),"—",ROUND((1+SQRT(((50*POWER(80,POWER(COS(PI()*MOD(Calculator!$B$33/Calculator!$F$18,1)),2))-$C100)^2+(1500*ABS(SIN(2*PI()*MOD(Calculator!$B$33/Calculator!$F$18,1)))*IF(MOD(Calculator!$B$33/Calculator!$F$18,1)&lt;0.5,-1,1))^2)/((50*POWER(80,POWER(COS(PI()*MOD(Calculator!$B$33/Calculator!$F$18,1)),2))+$C100)^2+(1500*ABS(SIN(2*PI()*MOD(Calculator!$B$33/Calculator!$F$18,1)))*IF(MOD(Calculator!$B$33/Calculator!$F$18,1)&lt;0.5,-1,1))^2)))/(1-SQRT(((50*POWER(80,POWER(COS(PI()*MOD(Calculator!$B$33/Calculator!$F$18,1)),2))-$C100)^2+(1500*ABS(SIN(2*PI()*MOD(Calculator!$B$33/Calculator!$F$18,1)))*IF(MOD(Calculator!$B$33/Calculator!$F$18,1)&lt;0.5,-1,1))^2)/((50*POWER(80,POWER(COS(PI()*MOD(Calculator!$B$33/Calculator!$F$18,1)),2))+$C100)^2+(1500*ABS(SIN(2*PI()*MOD(Calculator!$B$33/Calculator!$F$18,1)))*IF(MOD(Calculator!$B$33/Calculator!$F$18,1)&lt;0.5,-1,1))^2))),2))</f>
        <v>—</v>
      </c>
      <c r="BG100" s="299" t="str">
        <f aca="false">IF(OR(Calculator!$E$19&lt;&gt;"YES",Calculator!$B$33&lt;Calculator!$G$19),"—",ROUND((1+SQRT(((50*POWER(80,POWER(COS(PI()*MOD(Calculator!$B$33/Calculator!$F$19,1)),2))-$C100)^2+(1500*ABS(SIN(2*PI()*MOD(Calculator!$B$33/Calculator!$F$19,1)))*IF(MOD(Calculator!$B$33/Calculator!$F$19,1)&lt;0.5,-1,1))^2)/((50*POWER(80,POWER(COS(PI()*MOD(Calculator!$B$33/Calculator!$F$19,1)),2))+$C100)^2+(1500*ABS(SIN(2*PI()*MOD(Calculator!$B$33/Calculator!$F$19,1)))*IF(MOD(Calculator!$B$33/Calculator!$F$19,1)&lt;0.5,-1,1))^2)))/(1-SQRT(((50*POWER(80,POWER(COS(PI()*MOD(Calculator!$B$33/Calculator!$F$19,1)),2))-$C100)^2+(1500*ABS(SIN(2*PI()*MOD(Calculator!$B$33/Calculator!$F$19,1)))*IF(MOD(Calculator!$B$33/Calculator!$F$19,1)&lt;0.5,-1,1))^2)/((50*POWER(80,POWER(COS(PI()*MOD(Calculator!$B$33/Calculator!$F$19,1)),2))+$C100)^2+(1500*ABS(SIN(2*PI()*MOD(Calculator!$B$33/Calculator!$F$19,1)))*IF(MOD(Calculator!$B$33/Calculator!$F$19,1)&lt;0.5,-1,1))^2))),2))</f>
        <v>—</v>
      </c>
      <c r="BH100" s="299" t="str">
        <f aca="false">IF(OR(Calculator!$E$20&lt;&gt;"YES",Calculator!$B$33&lt;Calculator!$G$20),"—",ROUND((1+SQRT(((50*POWER(80,POWER(COS(PI()*MOD(Calculator!$B$33/Calculator!$F$20,1)),2))-$C100)^2+(1500*ABS(SIN(2*PI()*MOD(Calculator!$B$33/Calculator!$F$20,1)))*IF(MOD(Calculator!$B$33/Calculator!$F$20,1)&lt;0.5,-1,1))^2)/((50*POWER(80,POWER(COS(PI()*MOD(Calculator!$B$33/Calculator!$F$20,1)),2))+$C100)^2+(1500*ABS(SIN(2*PI()*MOD(Calculator!$B$33/Calculator!$F$20,1)))*IF(MOD(Calculator!$B$33/Calculator!$F$20,1)&lt;0.5,-1,1))^2)))/(1-SQRT(((50*POWER(80,POWER(COS(PI()*MOD(Calculator!$B$33/Calculator!$F$20,1)),2))-$C100)^2+(1500*ABS(SIN(2*PI()*MOD(Calculator!$B$33/Calculator!$F$20,1)))*IF(MOD(Calculator!$B$33/Calculator!$F$20,1)&lt;0.5,-1,1))^2)/((50*POWER(80,POWER(COS(PI()*MOD(Calculator!$B$33/Calculator!$F$20,1)),2))+$C100)^2+(1500*ABS(SIN(2*PI()*MOD(Calculator!$B$33/Calculator!$F$20,1)))*IF(MOD(Calculator!$B$33/Calculator!$F$20,1)&lt;0.5,-1,1))^2))),2))</f>
        <v>—</v>
      </c>
      <c r="BI100" s="299" t="str">
        <f aca="false">IF(OR(Calculator!$E$21&lt;&gt;"YES",Calculator!$B$33&lt;Calculator!$G$21),"—",ROUND((1+SQRT(((50*POWER(80,POWER(COS(PI()*MOD(Calculator!$B$33/Calculator!$F$21,1)),2))-$C100)^2+(1500*ABS(SIN(2*PI()*MOD(Calculator!$B$33/Calculator!$F$21,1)))*IF(MOD(Calculator!$B$33/Calculator!$F$21,1)&lt;0.5,-1,1))^2)/((50*POWER(80,POWER(COS(PI()*MOD(Calculator!$B$33/Calculator!$F$21,1)),2))+$C100)^2+(1500*ABS(SIN(2*PI()*MOD(Calculator!$B$33/Calculator!$F$21,1)))*IF(MOD(Calculator!$B$33/Calculator!$F$21,1)&lt;0.5,-1,1))^2)))/(1-SQRT(((50*POWER(80,POWER(COS(PI()*MOD(Calculator!$B$33/Calculator!$F$21,1)),2))-$C100)^2+(1500*ABS(SIN(2*PI()*MOD(Calculator!$B$33/Calculator!$F$21,1)))*IF(MOD(Calculator!$B$33/Calculator!$F$21,1)&lt;0.5,-1,1))^2)/((50*POWER(80,POWER(COS(PI()*MOD(Calculator!$B$33/Calculator!$F$21,1)),2))+$C100)^2+(1500*ABS(SIN(2*PI()*MOD(Calculator!$B$33/Calculator!$F$21,1)))*IF(MOD(Calculator!$B$33/Calculator!$F$21,1)&lt;0.5,-1,1))^2))),2))</f>
        <v>—</v>
      </c>
      <c r="BJ100" s="299" t="str">
        <f aca="false">IF(OR(Calculator!$E$22&lt;&gt;"YES",Calculator!$B$33&lt;Calculator!$G$22),"—",ROUND((1+SQRT(((50*POWER(80,POWER(COS(PI()*MOD(Calculator!$B$33/Calculator!$F$22,1)),2))-$C100)^2+(1500*ABS(SIN(2*PI()*MOD(Calculator!$B$33/Calculator!$F$22,1)))*IF(MOD(Calculator!$B$33/Calculator!$F$22,1)&lt;0.5,-1,1))^2)/((50*POWER(80,POWER(COS(PI()*MOD(Calculator!$B$33/Calculator!$F$22,1)),2))+$C100)^2+(1500*ABS(SIN(2*PI()*MOD(Calculator!$B$33/Calculator!$F$22,1)))*IF(MOD(Calculator!$B$33/Calculator!$F$22,1)&lt;0.5,-1,1))^2)))/(1-SQRT(((50*POWER(80,POWER(COS(PI()*MOD(Calculator!$B$33/Calculator!$F$22,1)),2))-$C100)^2+(1500*ABS(SIN(2*PI()*MOD(Calculator!$B$33/Calculator!$F$22,1)))*IF(MOD(Calculator!$B$33/Calculator!$F$22,1)&lt;0.5,-1,1))^2)/((50*POWER(80,POWER(COS(PI()*MOD(Calculator!$B$33/Calculator!$F$22,1)),2))+$C100)^2+(1500*ABS(SIN(2*PI()*MOD(Calculator!$B$33/Calculator!$F$22,1)))*IF(MOD(Calculator!$B$33/Calculator!$F$22,1)&lt;0.5,-1,1))^2))),2))</f>
        <v>—</v>
      </c>
      <c r="BK100" s="293" t="n">
        <f aca="false">IFERROR(ROUND((IF(ISNUMBER(AZ100),AZ100,0)+IF(ISNUMBER(BA100),BA100,0)+IF(ISNUMBER(BB100),BB100,0)+IF(ISNUMBER(BC100),BC100,0)+IF(ISNUMBER(BD100),BD100,0)+IF(ISNUMBER(BE100),BE100,0)+IF(ISNUMBER(BF100),BF100,0)+IF(ISNUMBER(BG100),BG100,0)+IF(ISNUMBER(BH100),BH100,0)+IF(ISNUMBER(BI100),BI100,0)+IF(ISNUMBER(BJ100),BJ100,0))/(IF(ISNUMBER(AZ100),1,0)+IF(ISNUMBER(BA100),1,0)+IF(ISNUMBER(BB100),1,0)+IF(ISNUMBER(BC100),1,0)+IF(ISNUMBER(BD100),1,0)+IF(ISNUMBER(BE100),1,0)+IF(ISNUMBER(BF100),1,0)+IF(ISNUMBER(BG100),1,0)+IF(ISNUMBER(BH100),1,0)+IF(ISNUMBER(BI100),1,0)+IF(ISNUMBER(BJ100),1,0)),4),"")</f>
        <v>13.575</v>
      </c>
      <c r="BM100" s="253" t="str">
        <f aca="false">IF(OR(Calculator!$E$12&lt;&gt;"YES",Calculator!$B$29&lt;Calculator!$G$12),"—",ROUND((1+SQRT(((50*POWER(80,POWER(COS(PI()*MOD(Calculator!$B$29/Calculator!$F$12,1)),2))+MIN(500,MAX(30,100*EXP(-0.3*'VSWR Calculator'!$C$24)*(1+3*ABS(MOD('VSWR Calculator'!$C$23/Calculator!$F$12/2,1)-0.5))))/'VSWR Calculator'!$C$25)-$C100)^2+(1500*ABS(SIN(2*PI()*MOD(Calculator!$B$29/Calculator!$F$12,1)))*IF(MOD(Calculator!$B$29/Calculator!$F$12,1)&lt;0.5,-1,1))^2)/SQRT(((50*POWER(80,POWER(COS(PI()*MOD(Calculator!$B$29/Calculator!$F$12,1)),2))+MIN(500,MAX(30,100*EXP(-0.3*'VSWR Calculator'!$C$24)*(1+3*ABS(MOD('VSWR Calculator'!$C$23/Calculator!$F$12/2,1)-0.5))))/'VSWR Calculator'!$C$25)+$C100)^2+(1500*ABS(SIN(2*PI()*MOD(Calculator!$B$29/Calculator!$F$12,1)))*IF(MOD(Calculator!$B$29/Calculator!$F$12,1)&lt;0.5,-1,1))^2))/(1-SQRT(((50*POWER(80,POWER(COS(PI()*MOD(Calculator!$B$29/Calculator!$F$12,1)),2))+MIN(500,MAX(30,100*EXP(-0.3*'VSWR Calculator'!$C$24)*(1+3*ABS(MOD('VSWR Calculator'!$C$23/Calculator!$F$12/2,1)-0.5))))/'VSWR Calculator'!$C$25)-$C100)^2+(1500*ABS(SIN(2*PI()*MOD(Calculator!$B$29/Calculator!$F$12,1)))*IF(MOD(Calculator!$B$29/Calculator!$F$12,1)&lt;0.5,-1,1))^2)/SQRT(((50*POWER(80,POWER(COS(PI()*MOD(Calculator!$B$29/Calculator!$F$12,1)),2))+MIN(500,MAX(30,100*EXP(-0.3*'VSWR Calculator'!$C$24)*(1+3*ABS(MOD('VSWR Calculator'!$C$23/Calculator!$F$12/2,1)-0.5))))/'VSWR Calculator'!$C$25)+$C100)^2+(1500*ABS(SIN(2*PI()*MOD(Calculator!$B$29/Calculator!$F$12,1)))*IF(MOD(Calculator!$B$29/Calculator!$F$12,1)&lt;0.5,-1,1))^2)),2))</f>
        <v>—</v>
      </c>
      <c r="BN100" s="253" t="str">
        <f aca="false">IF(OR(Calculator!$E$13&lt;&gt;"YES",Calculator!$B$29&lt;Calculator!$G$13),"—",ROUND((1+SQRT(((50*POWER(80,POWER(COS(PI()*MOD(Calculator!$B$29/Calculator!$F$13,1)),2))+MIN(500,MAX(30,100*EXP(-0.3*'VSWR Calculator'!$C$24)*(1+3*ABS(MOD('VSWR Calculator'!$C$23/Calculator!$F$13/2,1)-0.5))))/'VSWR Calculator'!$C$25)-$C100)^2+(1500*ABS(SIN(2*PI()*MOD(Calculator!$B$29/Calculator!$F$13,1)))*IF(MOD(Calculator!$B$29/Calculator!$F$13,1)&lt;0.5,-1,1))^2)/SQRT(((50*POWER(80,POWER(COS(PI()*MOD(Calculator!$B$29/Calculator!$F$13,1)),2))+MIN(500,MAX(30,100*EXP(-0.3*'VSWR Calculator'!$C$24)*(1+3*ABS(MOD('VSWR Calculator'!$C$23/Calculator!$F$13/2,1)-0.5))))/'VSWR Calculator'!$C$25)+$C100)^2+(1500*ABS(SIN(2*PI()*MOD(Calculator!$B$29/Calculator!$F$13,1)))*IF(MOD(Calculator!$B$29/Calculator!$F$13,1)&lt;0.5,-1,1))^2))/(1-SQRT(((50*POWER(80,POWER(COS(PI()*MOD(Calculator!$B$29/Calculator!$F$13,1)),2))+MIN(500,MAX(30,100*EXP(-0.3*'VSWR Calculator'!$C$24)*(1+3*ABS(MOD('VSWR Calculator'!$C$23/Calculator!$F$13/2,1)-0.5))))/'VSWR Calculator'!$C$25)-$C100)^2+(1500*ABS(SIN(2*PI()*MOD(Calculator!$B$29/Calculator!$F$13,1)))*IF(MOD(Calculator!$B$29/Calculator!$F$13,1)&lt;0.5,-1,1))^2)/SQRT(((50*POWER(80,POWER(COS(PI()*MOD(Calculator!$B$29/Calculator!$F$13,1)),2))+MIN(500,MAX(30,100*EXP(-0.3*'VSWR Calculator'!$C$24)*(1+3*ABS(MOD('VSWR Calculator'!$C$23/Calculator!$F$13/2,1)-0.5))))/'VSWR Calculator'!$C$25)+$C100)^2+(1500*ABS(SIN(2*PI()*MOD(Calculator!$B$29/Calculator!$F$13,1)))*IF(MOD(Calculator!$B$29/Calculator!$F$13,1)&lt;0.5,-1,1))^2)),2))</f>
        <v>—</v>
      </c>
      <c r="BO100" s="253" t="str">
        <f aca="false">IF(OR(Calculator!$E$14&lt;&gt;"YES",Calculator!$B$29&lt;Calculator!$G$14),"—",ROUND((1+SQRT(((50*POWER(80,POWER(COS(PI()*MOD(Calculator!$B$29/Calculator!$F$14,1)),2))+MIN(500,MAX(30,100*EXP(-0.3*'VSWR Calculator'!$C$24)*(1+3*ABS(MOD('VSWR Calculator'!$C$23/Calculator!$F$14/2,1)-0.5))))/'VSWR Calculator'!$C$25)-$C100)^2+(1500*ABS(SIN(2*PI()*MOD(Calculator!$B$29/Calculator!$F$14,1)))*IF(MOD(Calculator!$B$29/Calculator!$F$14,1)&lt;0.5,-1,1))^2)/SQRT(((50*POWER(80,POWER(COS(PI()*MOD(Calculator!$B$29/Calculator!$F$14,1)),2))+MIN(500,MAX(30,100*EXP(-0.3*'VSWR Calculator'!$C$24)*(1+3*ABS(MOD('VSWR Calculator'!$C$23/Calculator!$F$14/2,1)-0.5))))/'VSWR Calculator'!$C$25)+$C100)^2+(1500*ABS(SIN(2*PI()*MOD(Calculator!$B$29/Calculator!$F$14,1)))*IF(MOD(Calculator!$B$29/Calculator!$F$14,1)&lt;0.5,-1,1))^2))/(1-SQRT(((50*POWER(80,POWER(COS(PI()*MOD(Calculator!$B$29/Calculator!$F$14,1)),2))+MIN(500,MAX(30,100*EXP(-0.3*'VSWR Calculator'!$C$24)*(1+3*ABS(MOD('VSWR Calculator'!$C$23/Calculator!$F$14/2,1)-0.5))))/'VSWR Calculator'!$C$25)-$C100)^2+(1500*ABS(SIN(2*PI()*MOD(Calculator!$B$29/Calculator!$F$14,1)))*IF(MOD(Calculator!$B$29/Calculator!$F$14,1)&lt;0.5,-1,1))^2)/SQRT(((50*POWER(80,POWER(COS(PI()*MOD(Calculator!$B$29/Calculator!$F$14,1)),2))+MIN(500,MAX(30,100*EXP(-0.3*'VSWR Calculator'!$C$24)*(1+3*ABS(MOD('VSWR Calculator'!$C$23/Calculator!$F$14/2,1)-0.5))))/'VSWR Calculator'!$C$25)+$C100)^2+(1500*ABS(SIN(2*PI()*MOD(Calculator!$B$29/Calculator!$F$14,1)))*IF(MOD(Calculator!$B$29/Calculator!$F$14,1)&lt;0.5,-1,1))^2)),2))</f>
        <v>—</v>
      </c>
      <c r="BP100" s="253" t="n">
        <f aca="false">IF(OR(Calculator!$E$15&lt;&gt;"YES",Calculator!$B$29&lt;Calculator!$G$15),"—",ROUND((1+SQRT(((50*POWER(80,POWER(COS(PI()*MOD(Calculator!$B$29/Calculator!$F$15,1)),2))+MIN(500,MAX(30,100*EXP(-0.3*'VSWR Calculator'!$C$24)*(1+3*ABS(MOD('VSWR Calculator'!$C$23/Calculator!$F$15/2,1)-0.5))))/'VSWR Calculator'!$C$25)-$C100)^2+(1500*ABS(SIN(2*PI()*MOD(Calculator!$B$29/Calculator!$F$15,1)))*IF(MOD(Calculator!$B$29/Calculator!$F$15,1)&lt;0.5,-1,1))^2)/SQRT(((50*POWER(80,POWER(COS(PI()*MOD(Calculator!$B$29/Calculator!$F$15,1)),2))+MIN(500,MAX(30,100*EXP(-0.3*'VSWR Calculator'!$C$24)*(1+3*ABS(MOD('VSWR Calculator'!$C$23/Calculator!$F$15/2,1)-0.5))))/'VSWR Calculator'!$C$25)+$C100)^2+(1500*ABS(SIN(2*PI()*MOD(Calculator!$B$29/Calculator!$F$15,1)))*IF(MOD(Calculator!$B$29/Calculator!$F$15,1)&lt;0.5,-1,1))^2))/(1-SQRT(((50*POWER(80,POWER(COS(PI()*MOD(Calculator!$B$29/Calculator!$F$15,1)),2))+MIN(500,MAX(30,100*EXP(-0.3*'VSWR Calculator'!$C$24)*(1+3*ABS(MOD('VSWR Calculator'!$C$23/Calculator!$F$15/2,1)-0.5))))/'VSWR Calculator'!$C$25)-$C100)^2+(1500*ABS(SIN(2*PI()*MOD(Calculator!$B$29/Calculator!$F$15,1)))*IF(MOD(Calculator!$B$29/Calculator!$F$15,1)&lt;0.5,-1,1))^2)/SQRT(((50*POWER(80,POWER(COS(PI()*MOD(Calculator!$B$29/Calculator!$F$15,1)),2))+MIN(500,MAX(30,100*EXP(-0.3*'VSWR Calculator'!$C$24)*(1+3*ABS(MOD('VSWR Calculator'!$C$23/Calculator!$F$15/2,1)-0.5))))/'VSWR Calculator'!$C$25)+$C100)^2+(1500*ABS(SIN(2*PI()*MOD(Calculator!$B$29/Calculator!$F$15,1)))*IF(MOD(Calculator!$B$29/Calculator!$F$15,1)&lt;0.5,-1,1))^2)),2))</f>
        <v>20.1</v>
      </c>
      <c r="BQ100" s="253" t="str">
        <f aca="false">IF(OR(Calculator!$E$16&lt;&gt;"YES",Calculator!$B$29&lt;Calculator!$G$16),"—",ROUND((1+SQRT(((50*POWER(80,POWER(COS(PI()*MOD(Calculator!$B$29/Calculator!$F$16,1)),2))+MIN(500,MAX(30,100*EXP(-0.3*'VSWR Calculator'!$C$24)*(1+3*ABS(MOD('VSWR Calculator'!$C$23/Calculator!$F$16/2,1)-0.5))))/'VSWR Calculator'!$C$25)-$C100)^2+(1500*ABS(SIN(2*PI()*MOD(Calculator!$B$29/Calculator!$F$16,1)))*IF(MOD(Calculator!$B$29/Calculator!$F$16,1)&lt;0.5,-1,1))^2)/SQRT(((50*POWER(80,POWER(COS(PI()*MOD(Calculator!$B$29/Calculator!$F$16,1)),2))+MIN(500,MAX(30,100*EXP(-0.3*'VSWR Calculator'!$C$24)*(1+3*ABS(MOD('VSWR Calculator'!$C$23/Calculator!$F$16/2,1)-0.5))))/'VSWR Calculator'!$C$25)+$C100)^2+(1500*ABS(SIN(2*PI()*MOD(Calculator!$B$29/Calculator!$F$16,1)))*IF(MOD(Calculator!$B$29/Calculator!$F$16,1)&lt;0.5,-1,1))^2))/(1-SQRT(((50*POWER(80,POWER(COS(PI()*MOD(Calculator!$B$29/Calculator!$F$16,1)),2))+MIN(500,MAX(30,100*EXP(-0.3*'VSWR Calculator'!$C$24)*(1+3*ABS(MOD('VSWR Calculator'!$C$23/Calculator!$F$16/2,1)-0.5))))/'VSWR Calculator'!$C$25)-$C100)^2+(1500*ABS(SIN(2*PI()*MOD(Calculator!$B$29/Calculator!$F$16,1)))*IF(MOD(Calculator!$B$29/Calculator!$F$16,1)&lt;0.5,-1,1))^2)/SQRT(((50*POWER(80,POWER(COS(PI()*MOD(Calculator!$B$29/Calculator!$F$16,1)),2))+MIN(500,MAX(30,100*EXP(-0.3*'VSWR Calculator'!$C$24)*(1+3*ABS(MOD('VSWR Calculator'!$C$23/Calculator!$F$16/2,1)-0.5))))/'VSWR Calculator'!$C$25)+$C100)^2+(1500*ABS(SIN(2*PI()*MOD(Calculator!$B$29/Calculator!$F$16,1)))*IF(MOD(Calculator!$B$29/Calculator!$F$16,1)&lt;0.5,-1,1))^2)),2))</f>
        <v>—</v>
      </c>
      <c r="BR100" s="253" t="n">
        <f aca="false">IF(OR(Calculator!$E$17&lt;&gt;"YES",Calculator!$B$29&lt;Calculator!$G$17),"—",ROUND((1+SQRT(((50*POWER(80,POWER(COS(PI()*MOD(Calculator!$B$29/Calculator!$F$17,1)),2))+MIN(500,MAX(30,100*EXP(-0.3*'VSWR Calculator'!$C$24)*(1+3*ABS(MOD('VSWR Calculator'!$C$23/Calculator!$F$17/2,1)-0.5))))/'VSWR Calculator'!$C$25)-$C100)^2+(1500*ABS(SIN(2*PI()*MOD(Calculator!$B$29/Calculator!$F$17,1)))*IF(MOD(Calculator!$B$29/Calculator!$F$17,1)&lt;0.5,-1,1))^2)/SQRT(((50*POWER(80,POWER(COS(PI()*MOD(Calculator!$B$29/Calculator!$F$17,1)),2))+MIN(500,MAX(30,100*EXP(-0.3*'VSWR Calculator'!$C$24)*(1+3*ABS(MOD('VSWR Calculator'!$C$23/Calculator!$F$17/2,1)-0.5))))/'VSWR Calculator'!$C$25)+$C100)^2+(1500*ABS(SIN(2*PI()*MOD(Calculator!$B$29/Calculator!$F$17,1)))*IF(MOD(Calculator!$B$29/Calculator!$F$17,1)&lt;0.5,-1,1))^2))/(1-SQRT(((50*POWER(80,POWER(COS(PI()*MOD(Calculator!$B$29/Calculator!$F$17,1)),2))+MIN(500,MAX(30,100*EXP(-0.3*'VSWR Calculator'!$C$24)*(1+3*ABS(MOD('VSWR Calculator'!$C$23/Calculator!$F$17/2,1)-0.5))))/'VSWR Calculator'!$C$25)-$C100)^2+(1500*ABS(SIN(2*PI()*MOD(Calculator!$B$29/Calculator!$F$17,1)))*IF(MOD(Calculator!$B$29/Calculator!$F$17,1)&lt;0.5,-1,1))^2)/SQRT(((50*POWER(80,POWER(COS(PI()*MOD(Calculator!$B$29/Calculator!$F$17,1)),2))+MIN(500,MAX(30,100*EXP(-0.3*'VSWR Calculator'!$C$24)*(1+3*ABS(MOD('VSWR Calculator'!$C$23/Calculator!$F$17/2,1)-0.5))))/'VSWR Calculator'!$C$25)+$C100)^2+(1500*ABS(SIN(2*PI()*MOD(Calculator!$B$29/Calculator!$F$17,1)))*IF(MOD(Calculator!$B$29/Calculator!$F$17,1)&lt;0.5,-1,1))^2)),2))</f>
        <v>19.3</v>
      </c>
      <c r="BS100" s="253" t="str">
        <f aca="false">IF(OR(Calculator!$E$18&lt;&gt;"YES",Calculator!$B$29&lt;Calculator!$G$18),"—",ROUND((1+SQRT(((50*POWER(80,POWER(COS(PI()*MOD(Calculator!$B$29/Calculator!$F$18,1)),2))+MIN(500,MAX(30,100*EXP(-0.3*'VSWR Calculator'!$C$24)*(1+3*ABS(MOD('VSWR Calculator'!$C$23/Calculator!$F$18/2,1)-0.5))))/'VSWR Calculator'!$C$25)-$C100)^2+(1500*ABS(SIN(2*PI()*MOD(Calculator!$B$29/Calculator!$F$18,1)))*IF(MOD(Calculator!$B$29/Calculator!$F$18,1)&lt;0.5,-1,1))^2)/SQRT(((50*POWER(80,POWER(COS(PI()*MOD(Calculator!$B$29/Calculator!$F$18,1)),2))+MIN(500,MAX(30,100*EXP(-0.3*'VSWR Calculator'!$C$24)*(1+3*ABS(MOD('VSWR Calculator'!$C$23/Calculator!$F$18/2,1)-0.5))))/'VSWR Calculator'!$C$25)+$C100)^2+(1500*ABS(SIN(2*PI()*MOD(Calculator!$B$29/Calculator!$F$18,1)))*IF(MOD(Calculator!$B$29/Calculator!$F$18,1)&lt;0.5,-1,1))^2))/(1-SQRT(((50*POWER(80,POWER(COS(PI()*MOD(Calculator!$B$29/Calculator!$F$18,1)),2))+MIN(500,MAX(30,100*EXP(-0.3*'VSWR Calculator'!$C$24)*(1+3*ABS(MOD('VSWR Calculator'!$C$23/Calculator!$F$18/2,1)-0.5))))/'VSWR Calculator'!$C$25)-$C100)^2+(1500*ABS(SIN(2*PI()*MOD(Calculator!$B$29/Calculator!$F$18,1)))*IF(MOD(Calculator!$B$29/Calculator!$F$18,1)&lt;0.5,-1,1))^2)/SQRT(((50*POWER(80,POWER(COS(PI()*MOD(Calculator!$B$29/Calculator!$F$18,1)),2))+MIN(500,MAX(30,100*EXP(-0.3*'VSWR Calculator'!$C$24)*(1+3*ABS(MOD('VSWR Calculator'!$C$23/Calculator!$F$18/2,1)-0.5))))/'VSWR Calculator'!$C$25)+$C100)^2+(1500*ABS(SIN(2*PI()*MOD(Calculator!$B$29/Calculator!$F$18,1)))*IF(MOD(Calculator!$B$29/Calculator!$F$18,1)&lt;0.5,-1,1))^2)),2))</f>
        <v>—</v>
      </c>
      <c r="BT100" s="253" t="str">
        <f aca="false">IF(OR(Calculator!$E$19&lt;&gt;"YES",Calculator!$B$29&lt;Calculator!$G$19),"—",ROUND((1+SQRT(((50*POWER(80,POWER(COS(PI()*MOD(Calculator!$B$29/Calculator!$F$19,1)),2))+MIN(500,MAX(30,100*EXP(-0.3*'VSWR Calculator'!$C$24)*(1+3*ABS(MOD('VSWR Calculator'!$C$23/Calculator!$F$19/2,1)-0.5))))/'VSWR Calculator'!$C$25)-$C100)^2+(1500*ABS(SIN(2*PI()*MOD(Calculator!$B$29/Calculator!$F$19,1)))*IF(MOD(Calculator!$B$29/Calculator!$F$19,1)&lt;0.5,-1,1))^2)/SQRT(((50*POWER(80,POWER(COS(PI()*MOD(Calculator!$B$29/Calculator!$F$19,1)),2))+MIN(500,MAX(30,100*EXP(-0.3*'VSWR Calculator'!$C$24)*(1+3*ABS(MOD('VSWR Calculator'!$C$23/Calculator!$F$19/2,1)-0.5))))/'VSWR Calculator'!$C$25)+$C100)^2+(1500*ABS(SIN(2*PI()*MOD(Calculator!$B$29/Calculator!$F$19,1)))*IF(MOD(Calculator!$B$29/Calculator!$F$19,1)&lt;0.5,-1,1))^2))/(1-SQRT(((50*POWER(80,POWER(COS(PI()*MOD(Calculator!$B$29/Calculator!$F$19,1)),2))+MIN(500,MAX(30,100*EXP(-0.3*'VSWR Calculator'!$C$24)*(1+3*ABS(MOD('VSWR Calculator'!$C$23/Calculator!$F$19/2,1)-0.5))))/'VSWR Calculator'!$C$25)-$C100)^2+(1500*ABS(SIN(2*PI()*MOD(Calculator!$B$29/Calculator!$F$19,1)))*IF(MOD(Calculator!$B$29/Calculator!$F$19,1)&lt;0.5,-1,1))^2)/SQRT(((50*POWER(80,POWER(COS(PI()*MOD(Calculator!$B$29/Calculator!$F$19,1)),2))+MIN(500,MAX(30,100*EXP(-0.3*'VSWR Calculator'!$C$24)*(1+3*ABS(MOD('VSWR Calculator'!$C$23/Calculator!$F$19/2,1)-0.5))))/'VSWR Calculator'!$C$25)+$C100)^2+(1500*ABS(SIN(2*PI()*MOD(Calculator!$B$29/Calculator!$F$19,1)))*IF(MOD(Calculator!$B$29/Calculator!$F$19,1)&lt;0.5,-1,1))^2)),2))</f>
        <v>—</v>
      </c>
      <c r="BU100" s="253" t="str">
        <f aca="false">IF(OR(Calculator!$E$20&lt;&gt;"YES",Calculator!$B$29&lt;Calculator!$G$20),"—",ROUND((1+SQRT(((50*POWER(80,POWER(COS(PI()*MOD(Calculator!$B$29/Calculator!$F$20,1)),2))+MIN(500,MAX(30,100*EXP(-0.3*'VSWR Calculator'!$C$24)*(1+3*ABS(MOD('VSWR Calculator'!$C$23/Calculator!$F$20/2,1)-0.5))))/'VSWR Calculator'!$C$25)-$C100)^2+(1500*ABS(SIN(2*PI()*MOD(Calculator!$B$29/Calculator!$F$20,1)))*IF(MOD(Calculator!$B$29/Calculator!$F$20,1)&lt;0.5,-1,1))^2)/SQRT(((50*POWER(80,POWER(COS(PI()*MOD(Calculator!$B$29/Calculator!$F$20,1)),2))+MIN(500,MAX(30,100*EXP(-0.3*'VSWR Calculator'!$C$24)*(1+3*ABS(MOD('VSWR Calculator'!$C$23/Calculator!$F$20/2,1)-0.5))))/'VSWR Calculator'!$C$25)+$C100)^2+(1500*ABS(SIN(2*PI()*MOD(Calculator!$B$29/Calculator!$F$20,1)))*IF(MOD(Calculator!$B$29/Calculator!$F$20,1)&lt;0.5,-1,1))^2))/(1-SQRT(((50*POWER(80,POWER(COS(PI()*MOD(Calculator!$B$29/Calculator!$F$20,1)),2))+MIN(500,MAX(30,100*EXP(-0.3*'VSWR Calculator'!$C$24)*(1+3*ABS(MOD('VSWR Calculator'!$C$23/Calculator!$F$20/2,1)-0.5))))/'VSWR Calculator'!$C$25)-$C100)^2+(1500*ABS(SIN(2*PI()*MOD(Calculator!$B$29/Calculator!$F$20,1)))*IF(MOD(Calculator!$B$29/Calculator!$F$20,1)&lt;0.5,-1,1))^2)/SQRT(((50*POWER(80,POWER(COS(PI()*MOD(Calculator!$B$29/Calculator!$F$20,1)),2))+MIN(500,MAX(30,100*EXP(-0.3*'VSWR Calculator'!$C$24)*(1+3*ABS(MOD('VSWR Calculator'!$C$23/Calculator!$F$20/2,1)-0.5))))/'VSWR Calculator'!$C$25)+$C100)^2+(1500*ABS(SIN(2*PI()*MOD(Calculator!$B$29/Calculator!$F$20,1)))*IF(MOD(Calculator!$B$29/Calculator!$F$20,1)&lt;0.5,-1,1))^2)),2))</f>
        <v>—</v>
      </c>
      <c r="BV100" s="253" t="str">
        <f aca="false">IF(OR(Calculator!$E$21&lt;&gt;"YES",Calculator!$B$29&lt;Calculator!$G$21),"—",ROUND((1+SQRT(((50*POWER(80,POWER(COS(PI()*MOD(Calculator!$B$29/Calculator!$F$21,1)),2))+MIN(500,MAX(30,100*EXP(-0.3*'VSWR Calculator'!$C$24)*(1+3*ABS(MOD('VSWR Calculator'!$C$23/Calculator!$F$21/2,1)-0.5))))/'VSWR Calculator'!$C$25)-$C100)^2+(1500*ABS(SIN(2*PI()*MOD(Calculator!$B$29/Calculator!$F$21,1)))*IF(MOD(Calculator!$B$29/Calculator!$F$21,1)&lt;0.5,-1,1))^2)/SQRT(((50*POWER(80,POWER(COS(PI()*MOD(Calculator!$B$29/Calculator!$F$21,1)),2))+MIN(500,MAX(30,100*EXP(-0.3*'VSWR Calculator'!$C$24)*(1+3*ABS(MOD('VSWR Calculator'!$C$23/Calculator!$F$21/2,1)-0.5))))/'VSWR Calculator'!$C$25)+$C100)^2+(1500*ABS(SIN(2*PI()*MOD(Calculator!$B$29/Calculator!$F$21,1)))*IF(MOD(Calculator!$B$29/Calculator!$F$21,1)&lt;0.5,-1,1))^2))/(1-SQRT(((50*POWER(80,POWER(COS(PI()*MOD(Calculator!$B$29/Calculator!$F$21,1)),2))+MIN(500,MAX(30,100*EXP(-0.3*'VSWR Calculator'!$C$24)*(1+3*ABS(MOD('VSWR Calculator'!$C$23/Calculator!$F$21/2,1)-0.5))))/'VSWR Calculator'!$C$25)-$C100)^2+(1500*ABS(SIN(2*PI()*MOD(Calculator!$B$29/Calculator!$F$21,1)))*IF(MOD(Calculator!$B$29/Calculator!$F$21,1)&lt;0.5,-1,1))^2)/SQRT(((50*POWER(80,POWER(COS(PI()*MOD(Calculator!$B$29/Calculator!$F$21,1)),2))+MIN(500,MAX(30,100*EXP(-0.3*'VSWR Calculator'!$C$24)*(1+3*ABS(MOD('VSWR Calculator'!$C$23/Calculator!$F$21/2,1)-0.5))))/'VSWR Calculator'!$C$25)+$C100)^2+(1500*ABS(SIN(2*PI()*MOD(Calculator!$B$29/Calculator!$F$21,1)))*IF(MOD(Calculator!$B$29/Calculator!$F$21,1)&lt;0.5,-1,1))^2)),2))</f>
        <v>—</v>
      </c>
      <c r="BW100" s="253" t="str">
        <f aca="false">IF(OR(Calculator!$E$22&lt;&gt;"YES",Calculator!$B$29&lt;Calculator!$G$22),"—",ROUND((1+SQRT(((50*POWER(80,POWER(COS(PI()*MOD(Calculator!$B$29/Calculator!$F$22,1)),2))+MIN(500,MAX(30,100*EXP(-0.3*'VSWR Calculator'!$C$24)*(1+3*ABS(MOD('VSWR Calculator'!$C$23/Calculator!$F$22/2,1)-0.5))))/'VSWR Calculator'!$C$25)-$C100)^2+(1500*ABS(SIN(2*PI()*MOD(Calculator!$B$29/Calculator!$F$22,1)))*IF(MOD(Calculator!$B$29/Calculator!$F$22,1)&lt;0.5,-1,1))^2)/SQRT(((50*POWER(80,POWER(COS(PI()*MOD(Calculator!$B$29/Calculator!$F$22,1)),2))+MIN(500,MAX(30,100*EXP(-0.3*'VSWR Calculator'!$C$24)*(1+3*ABS(MOD('VSWR Calculator'!$C$23/Calculator!$F$22/2,1)-0.5))))/'VSWR Calculator'!$C$25)+$C100)^2+(1500*ABS(SIN(2*PI()*MOD(Calculator!$B$29/Calculator!$F$22,1)))*IF(MOD(Calculator!$B$29/Calculator!$F$22,1)&lt;0.5,-1,1))^2))/(1-SQRT(((50*POWER(80,POWER(COS(PI()*MOD(Calculator!$B$29/Calculator!$F$22,1)),2))+MIN(500,MAX(30,100*EXP(-0.3*'VSWR Calculator'!$C$24)*(1+3*ABS(MOD('VSWR Calculator'!$C$23/Calculator!$F$22/2,1)-0.5))))/'VSWR Calculator'!$C$25)-$C100)^2+(1500*ABS(SIN(2*PI()*MOD(Calculator!$B$29/Calculator!$F$22,1)))*IF(MOD(Calculator!$B$29/Calculator!$F$22,1)&lt;0.5,-1,1))^2)/SQRT(((50*POWER(80,POWER(COS(PI()*MOD(Calculator!$B$29/Calculator!$F$22,1)),2))+MIN(500,MAX(30,100*EXP(-0.3*'VSWR Calculator'!$C$24)*(1+3*ABS(MOD('VSWR Calculator'!$C$23/Calculator!$F$22/2,1)-0.5))))/'VSWR Calculator'!$C$25)+$C100)^2+(1500*ABS(SIN(2*PI()*MOD(Calculator!$B$29/Calculator!$F$22,1)))*IF(MOD(Calculator!$B$29/Calculator!$F$22,1)&lt;0.5,-1,1))^2)),2))</f>
        <v>—</v>
      </c>
      <c r="BX100" s="253" t="n">
        <f aca="false">IFERROR(ROUND((IF(ISNUMBER(BM100),BM100,0)+IF(ISNUMBER(BN100),BN100,0)+IF(ISNUMBER(BO100),BO100,0)+IF(ISNUMBER(BP100),BP100,0)+IF(ISNUMBER(BQ100),BQ100,0)+IF(ISNUMBER(BR100),BR100,0)+IF(ISNUMBER(BS100),BS100,0)+IF(ISNUMBER(BT100),BT100,0)+IF(ISNUMBER(BU100),BU100,0)+IF(ISNUMBER(BV100),BV100,0)+IF(ISNUMBER(BW100),BW100,0))/(IF(ISNUMBER(BM100),1,0)+IF(ISNUMBER(BN100),1,0)+IF(ISNUMBER(BO100),1,0)+IF(ISNUMBER(BP100),1,0)+IF(ISNUMBER(BQ100),1,0)+IF(ISNUMBER(BR100),1,0)+IF(ISNUMBER(BS100),1,0)+IF(ISNUMBER(BT100),1,0)+IF(ISNUMBER(BU100),1,0)+IF(ISNUMBER(BV100),1,0)+IF(ISNUMBER(BW100),1,0)),4),"")</f>
        <v>19.7</v>
      </c>
      <c r="BY100" s="253" t="str">
        <f aca="false">IF(OR(Calculator!$E$12&lt;&gt;"YES",Calculator!$B$30&lt;Calculator!$G$12),"—",ROUND((1+SQRT(((50*POWER(80,POWER(COS(PI()*MOD(Calculator!$B$30/Calculator!$F$12,1)),2))+MIN(500,MAX(30,100*EXP(-0.3*'VSWR Calculator'!$C$24)*(1+3*ABS(MOD('VSWR Calculator'!$C$23/Calculator!$F$12/2,1)-0.5))))/'VSWR Calculator'!$C$25)-$C100)^2+(1500*ABS(SIN(2*PI()*MOD(Calculator!$B$30/Calculator!$F$12,1)))*IF(MOD(Calculator!$B$30/Calculator!$F$12,1)&lt;0.5,-1,1))^2)/SQRT(((50*POWER(80,POWER(COS(PI()*MOD(Calculator!$B$30/Calculator!$F$12,1)),2))+MIN(500,MAX(30,100*EXP(-0.3*'VSWR Calculator'!$C$24)*(1+3*ABS(MOD('VSWR Calculator'!$C$23/Calculator!$F$12/2,1)-0.5))))/'VSWR Calculator'!$C$25)+$C100)^2+(1500*ABS(SIN(2*PI()*MOD(Calculator!$B$30/Calculator!$F$12,1)))*IF(MOD(Calculator!$B$30/Calculator!$F$12,1)&lt;0.5,-1,1))^2))/(1-SQRT(((50*POWER(80,POWER(COS(PI()*MOD(Calculator!$B$30/Calculator!$F$12,1)),2))+MIN(500,MAX(30,100*EXP(-0.3*'VSWR Calculator'!$C$24)*(1+3*ABS(MOD('VSWR Calculator'!$C$23/Calculator!$F$12/2,1)-0.5))))/'VSWR Calculator'!$C$25)-$C100)^2+(1500*ABS(SIN(2*PI()*MOD(Calculator!$B$30/Calculator!$F$12,1)))*IF(MOD(Calculator!$B$30/Calculator!$F$12,1)&lt;0.5,-1,1))^2)/SQRT(((50*POWER(80,POWER(COS(PI()*MOD(Calculator!$B$30/Calculator!$F$12,1)),2))+MIN(500,MAX(30,100*EXP(-0.3*'VSWR Calculator'!$C$24)*(1+3*ABS(MOD('VSWR Calculator'!$C$23/Calculator!$F$12/2,1)-0.5))))/'VSWR Calculator'!$C$25)+$C100)^2+(1500*ABS(SIN(2*PI()*MOD(Calculator!$B$30/Calculator!$F$12,1)))*IF(MOD(Calculator!$B$30/Calculator!$F$12,1)&lt;0.5,-1,1))^2)),2))</f>
        <v>—</v>
      </c>
      <c r="BZ100" s="253" t="str">
        <f aca="false">IF(OR(Calculator!$E$13&lt;&gt;"YES",Calculator!$B$30&lt;Calculator!$G$13),"—",ROUND((1+SQRT(((50*POWER(80,POWER(COS(PI()*MOD(Calculator!$B$30/Calculator!$F$13,1)),2))+MIN(500,MAX(30,100*EXP(-0.3*'VSWR Calculator'!$C$24)*(1+3*ABS(MOD('VSWR Calculator'!$C$23/Calculator!$F$13/2,1)-0.5))))/'VSWR Calculator'!$C$25)-$C100)^2+(1500*ABS(SIN(2*PI()*MOD(Calculator!$B$30/Calculator!$F$13,1)))*IF(MOD(Calculator!$B$30/Calculator!$F$13,1)&lt;0.5,-1,1))^2)/SQRT(((50*POWER(80,POWER(COS(PI()*MOD(Calculator!$B$30/Calculator!$F$13,1)),2))+MIN(500,MAX(30,100*EXP(-0.3*'VSWR Calculator'!$C$24)*(1+3*ABS(MOD('VSWR Calculator'!$C$23/Calculator!$F$13/2,1)-0.5))))/'VSWR Calculator'!$C$25)+$C100)^2+(1500*ABS(SIN(2*PI()*MOD(Calculator!$B$30/Calculator!$F$13,1)))*IF(MOD(Calculator!$B$30/Calculator!$F$13,1)&lt;0.5,-1,1))^2))/(1-SQRT(((50*POWER(80,POWER(COS(PI()*MOD(Calculator!$B$30/Calculator!$F$13,1)),2))+MIN(500,MAX(30,100*EXP(-0.3*'VSWR Calculator'!$C$24)*(1+3*ABS(MOD('VSWR Calculator'!$C$23/Calculator!$F$13/2,1)-0.5))))/'VSWR Calculator'!$C$25)-$C100)^2+(1500*ABS(SIN(2*PI()*MOD(Calculator!$B$30/Calculator!$F$13,1)))*IF(MOD(Calculator!$B$30/Calculator!$F$13,1)&lt;0.5,-1,1))^2)/SQRT(((50*POWER(80,POWER(COS(PI()*MOD(Calculator!$B$30/Calculator!$F$13,1)),2))+MIN(500,MAX(30,100*EXP(-0.3*'VSWR Calculator'!$C$24)*(1+3*ABS(MOD('VSWR Calculator'!$C$23/Calculator!$F$13/2,1)-0.5))))/'VSWR Calculator'!$C$25)+$C100)^2+(1500*ABS(SIN(2*PI()*MOD(Calculator!$B$30/Calculator!$F$13,1)))*IF(MOD(Calculator!$B$30/Calculator!$F$13,1)&lt;0.5,-1,1))^2)),2))</f>
        <v>—</v>
      </c>
      <c r="CA100" s="253" t="str">
        <f aca="false">IF(OR(Calculator!$E$14&lt;&gt;"YES",Calculator!$B$30&lt;Calculator!$G$14),"—",ROUND((1+SQRT(((50*POWER(80,POWER(COS(PI()*MOD(Calculator!$B$30/Calculator!$F$14,1)),2))+MIN(500,MAX(30,100*EXP(-0.3*'VSWR Calculator'!$C$24)*(1+3*ABS(MOD('VSWR Calculator'!$C$23/Calculator!$F$14/2,1)-0.5))))/'VSWR Calculator'!$C$25)-$C100)^2+(1500*ABS(SIN(2*PI()*MOD(Calculator!$B$30/Calculator!$F$14,1)))*IF(MOD(Calculator!$B$30/Calculator!$F$14,1)&lt;0.5,-1,1))^2)/SQRT(((50*POWER(80,POWER(COS(PI()*MOD(Calculator!$B$30/Calculator!$F$14,1)),2))+MIN(500,MAX(30,100*EXP(-0.3*'VSWR Calculator'!$C$24)*(1+3*ABS(MOD('VSWR Calculator'!$C$23/Calculator!$F$14/2,1)-0.5))))/'VSWR Calculator'!$C$25)+$C100)^2+(1500*ABS(SIN(2*PI()*MOD(Calculator!$B$30/Calculator!$F$14,1)))*IF(MOD(Calculator!$B$30/Calculator!$F$14,1)&lt;0.5,-1,1))^2))/(1-SQRT(((50*POWER(80,POWER(COS(PI()*MOD(Calculator!$B$30/Calculator!$F$14,1)),2))+MIN(500,MAX(30,100*EXP(-0.3*'VSWR Calculator'!$C$24)*(1+3*ABS(MOD('VSWR Calculator'!$C$23/Calculator!$F$14/2,1)-0.5))))/'VSWR Calculator'!$C$25)-$C100)^2+(1500*ABS(SIN(2*PI()*MOD(Calculator!$B$30/Calculator!$F$14,1)))*IF(MOD(Calculator!$B$30/Calculator!$F$14,1)&lt;0.5,-1,1))^2)/SQRT(((50*POWER(80,POWER(COS(PI()*MOD(Calculator!$B$30/Calculator!$F$14,1)),2))+MIN(500,MAX(30,100*EXP(-0.3*'VSWR Calculator'!$C$24)*(1+3*ABS(MOD('VSWR Calculator'!$C$23/Calculator!$F$14/2,1)-0.5))))/'VSWR Calculator'!$C$25)+$C100)^2+(1500*ABS(SIN(2*PI()*MOD(Calculator!$B$30/Calculator!$F$14,1)))*IF(MOD(Calculator!$B$30/Calculator!$F$14,1)&lt;0.5,-1,1))^2)),2))</f>
        <v>—</v>
      </c>
      <c r="CB100" s="253" t="n">
        <f aca="false">IF(OR(Calculator!$E$15&lt;&gt;"YES",Calculator!$B$30&lt;Calculator!$G$15),"—",ROUND((1+SQRT(((50*POWER(80,POWER(COS(PI()*MOD(Calculator!$B$30/Calculator!$F$15,1)),2))+MIN(500,MAX(30,100*EXP(-0.3*'VSWR Calculator'!$C$24)*(1+3*ABS(MOD('VSWR Calculator'!$C$23/Calculator!$F$15/2,1)-0.5))))/'VSWR Calculator'!$C$25)-$C100)^2+(1500*ABS(SIN(2*PI()*MOD(Calculator!$B$30/Calculator!$F$15,1)))*IF(MOD(Calculator!$B$30/Calculator!$F$15,1)&lt;0.5,-1,1))^2)/SQRT(((50*POWER(80,POWER(COS(PI()*MOD(Calculator!$B$30/Calculator!$F$15,1)),2))+MIN(500,MAX(30,100*EXP(-0.3*'VSWR Calculator'!$C$24)*(1+3*ABS(MOD('VSWR Calculator'!$C$23/Calculator!$F$15/2,1)-0.5))))/'VSWR Calculator'!$C$25)+$C100)^2+(1500*ABS(SIN(2*PI()*MOD(Calculator!$B$30/Calculator!$F$15,1)))*IF(MOD(Calculator!$B$30/Calculator!$F$15,1)&lt;0.5,-1,1))^2))/(1-SQRT(((50*POWER(80,POWER(COS(PI()*MOD(Calculator!$B$30/Calculator!$F$15,1)),2))+MIN(500,MAX(30,100*EXP(-0.3*'VSWR Calculator'!$C$24)*(1+3*ABS(MOD('VSWR Calculator'!$C$23/Calculator!$F$15/2,1)-0.5))))/'VSWR Calculator'!$C$25)-$C100)^2+(1500*ABS(SIN(2*PI()*MOD(Calculator!$B$30/Calculator!$F$15,1)))*IF(MOD(Calculator!$B$30/Calculator!$F$15,1)&lt;0.5,-1,1))^2)/SQRT(((50*POWER(80,POWER(COS(PI()*MOD(Calculator!$B$30/Calculator!$F$15,1)),2))+MIN(500,MAX(30,100*EXP(-0.3*'VSWR Calculator'!$C$24)*(1+3*ABS(MOD('VSWR Calculator'!$C$23/Calculator!$F$15/2,1)-0.5))))/'VSWR Calculator'!$C$25)+$C100)^2+(1500*ABS(SIN(2*PI()*MOD(Calculator!$B$30/Calculator!$F$15,1)))*IF(MOD(Calculator!$B$30/Calculator!$F$15,1)&lt;0.5,-1,1))^2)),2))</f>
        <v>19.25</v>
      </c>
      <c r="CC100" s="253" t="str">
        <f aca="false">IF(OR(Calculator!$E$16&lt;&gt;"YES",Calculator!$B$30&lt;Calculator!$G$16),"—",ROUND((1+SQRT(((50*POWER(80,POWER(COS(PI()*MOD(Calculator!$B$30/Calculator!$F$16,1)),2))+MIN(500,MAX(30,100*EXP(-0.3*'VSWR Calculator'!$C$24)*(1+3*ABS(MOD('VSWR Calculator'!$C$23/Calculator!$F$16/2,1)-0.5))))/'VSWR Calculator'!$C$25)-$C100)^2+(1500*ABS(SIN(2*PI()*MOD(Calculator!$B$30/Calculator!$F$16,1)))*IF(MOD(Calculator!$B$30/Calculator!$F$16,1)&lt;0.5,-1,1))^2)/SQRT(((50*POWER(80,POWER(COS(PI()*MOD(Calculator!$B$30/Calculator!$F$16,1)),2))+MIN(500,MAX(30,100*EXP(-0.3*'VSWR Calculator'!$C$24)*(1+3*ABS(MOD('VSWR Calculator'!$C$23/Calculator!$F$16/2,1)-0.5))))/'VSWR Calculator'!$C$25)+$C100)^2+(1500*ABS(SIN(2*PI()*MOD(Calculator!$B$30/Calculator!$F$16,1)))*IF(MOD(Calculator!$B$30/Calculator!$F$16,1)&lt;0.5,-1,1))^2))/(1-SQRT(((50*POWER(80,POWER(COS(PI()*MOD(Calculator!$B$30/Calculator!$F$16,1)),2))+MIN(500,MAX(30,100*EXP(-0.3*'VSWR Calculator'!$C$24)*(1+3*ABS(MOD('VSWR Calculator'!$C$23/Calculator!$F$16/2,1)-0.5))))/'VSWR Calculator'!$C$25)-$C100)^2+(1500*ABS(SIN(2*PI()*MOD(Calculator!$B$30/Calculator!$F$16,1)))*IF(MOD(Calculator!$B$30/Calculator!$F$16,1)&lt;0.5,-1,1))^2)/SQRT(((50*POWER(80,POWER(COS(PI()*MOD(Calculator!$B$30/Calculator!$F$16,1)),2))+MIN(500,MAX(30,100*EXP(-0.3*'VSWR Calculator'!$C$24)*(1+3*ABS(MOD('VSWR Calculator'!$C$23/Calculator!$F$16/2,1)-0.5))))/'VSWR Calculator'!$C$25)+$C100)^2+(1500*ABS(SIN(2*PI()*MOD(Calculator!$B$30/Calculator!$F$16,1)))*IF(MOD(Calculator!$B$30/Calculator!$F$16,1)&lt;0.5,-1,1))^2)),2))</f>
        <v>—</v>
      </c>
      <c r="CD100" s="253" t="n">
        <f aca="false">IF(OR(Calculator!$E$17&lt;&gt;"YES",Calculator!$B$30&lt;Calculator!$G$17),"—",ROUND((1+SQRT(((50*POWER(80,POWER(COS(PI()*MOD(Calculator!$B$30/Calculator!$F$17,1)),2))+MIN(500,MAX(30,100*EXP(-0.3*'VSWR Calculator'!$C$24)*(1+3*ABS(MOD('VSWR Calculator'!$C$23/Calculator!$F$17/2,1)-0.5))))/'VSWR Calculator'!$C$25)-$C100)^2+(1500*ABS(SIN(2*PI()*MOD(Calculator!$B$30/Calculator!$F$17,1)))*IF(MOD(Calculator!$B$30/Calculator!$F$17,1)&lt;0.5,-1,1))^2)/SQRT(((50*POWER(80,POWER(COS(PI()*MOD(Calculator!$B$30/Calculator!$F$17,1)),2))+MIN(500,MAX(30,100*EXP(-0.3*'VSWR Calculator'!$C$24)*(1+3*ABS(MOD('VSWR Calculator'!$C$23/Calculator!$F$17/2,1)-0.5))))/'VSWR Calculator'!$C$25)+$C100)^2+(1500*ABS(SIN(2*PI()*MOD(Calculator!$B$30/Calculator!$F$17,1)))*IF(MOD(Calculator!$B$30/Calculator!$F$17,1)&lt;0.5,-1,1))^2))/(1-SQRT(((50*POWER(80,POWER(COS(PI()*MOD(Calculator!$B$30/Calculator!$F$17,1)),2))+MIN(500,MAX(30,100*EXP(-0.3*'VSWR Calculator'!$C$24)*(1+3*ABS(MOD('VSWR Calculator'!$C$23/Calculator!$F$17/2,1)-0.5))))/'VSWR Calculator'!$C$25)-$C100)^2+(1500*ABS(SIN(2*PI()*MOD(Calculator!$B$30/Calculator!$F$17,1)))*IF(MOD(Calculator!$B$30/Calculator!$F$17,1)&lt;0.5,-1,1))^2)/SQRT(((50*POWER(80,POWER(COS(PI()*MOD(Calculator!$B$30/Calculator!$F$17,1)),2))+MIN(500,MAX(30,100*EXP(-0.3*'VSWR Calculator'!$C$24)*(1+3*ABS(MOD('VSWR Calculator'!$C$23/Calculator!$F$17/2,1)-0.5))))/'VSWR Calculator'!$C$25)+$C100)^2+(1500*ABS(SIN(2*PI()*MOD(Calculator!$B$30/Calculator!$F$17,1)))*IF(MOD(Calculator!$B$30/Calculator!$F$17,1)&lt;0.5,-1,1))^2)),2))</f>
        <v>21.16</v>
      </c>
      <c r="CE100" s="253" t="str">
        <f aca="false">IF(OR(Calculator!$E$18&lt;&gt;"YES",Calculator!$B$30&lt;Calculator!$G$18),"—",ROUND((1+SQRT(((50*POWER(80,POWER(COS(PI()*MOD(Calculator!$B$30/Calculator!$F$18,1)),2))+MIN(500,MAX(30,100*EXP(-0.3*'VSWR Calculator'!$C$24)*(1+3*ABS(MOD('VSWR Calculator'!$C$23/Calculator!$F$18/2,1)-0.5))))/'VSWR Calculator'!$C$25)-$C100)^2+(1500*ABS(SIN(2*PI()*MOD(Calculator!$B$30/Calculator!$F$18,1)))*IF(MOD(Calculator!$B$30/Calculator!$F$18,1)&lt;0.5,-1,1))^2)/SQRT(((50*POWER(80,POWER(COS(PI()*MOD(Calculator!$B$30/Calculator!$F$18,1)),2))+MIN(500,MAX(30,100*EXP(-0.3*'VSWR Calculator'!$C$24)*(1+3*ABS(MOD('VSWR Calculator'!$C$23/Calculator!$F$18/2,1)-0.5))))/'VSWR Calculator'!$C$25)+$C100)^2+(1500*ABS(SIN(2*PI()*MOD(Calculator!$B$30/Calculator!$F$18,1)))*IF(MOD(Calculator!$B$30/Calculator!$F$18,1)&lt;0.5,-1,1))^2))/(1-SQRT(((50*POWER(80,POWER(COS(PI()*MOD(Calculator!$B$30/Calculator!$F$18,1)),2))+MIN(500,MAX(30,100*EXP(-0.3*'VSWR Calculator'!$C$24)*(1+3*ABS(MOD('VSWR Calculator'!$C$23/Calculator!$F$18/2,1)-0.5))))/'VSWR Calculator'!$C$25)-$C100)^2+(1500*ABS(SIN(2*PI()*MOD(Calculator!$B$30/Calculator!$F$18,1)))*IF(MOD(Calculator!$B$30/Calculator!$F$18,1)&lt;0.5,-1,1))^2)/SQRT(((50*POWER(80,POWER(COS(PI()*MOD(Calculator!$B$30/Calculator!$F$18,1)),2))+MIN(500,MAX(30,100*EXP(-0.3*'VSWR Calculator'!$C$24)*(1+3*ABS(MOD('VSWR Calculator'!$C$23/Calculator!$F$18/2,1)-0.5))))/'VSWR Calculator'!$C$25)+$C100)^2+(1500*ABS(SIN(2*PI()*MOD(Calculator!$B$30/Calculator!$F$18,1)))*IF(MOD(Calculator!$B$30/Calculator!$F$18,1)&lt;0.5,-1,1))^2)),2))</f>
        <v>—</v>
      </c>
      <c r="CF100" s="253" t="str">
        <f aca="false">IF(OR(Calculator!$E$19&lt;&gt;"YES",Calculator!$B$30&lt;Calculator!$G$19),"—",ROUND((1+SQRT(((50*POWER(80,POWER(COS(PI()*MOD(Calculator!$B$30/Calculator!$F$19,1)),2))+MIN(500,MAX(30,100*EXP(-0.3*'VSWR Calculator'!$C$24)*(1+3*ABS(MOD('VSWR Calculator'!$C$23/Calculator!$F$19/2,1)-0.5))))/'VSWR Calculator'!$C$25)-$C100)^2+(1500*ABS(SIN(2*PI()*MOD(Calculator!$B$30/Calculator!$F$19,1)))*IF(MOD(Calculator!$B$30/Calculator!$F$19,1)&lt;0.5,-1,1))^2)/SQRT(((50*POWER(80,POWER(COS(PI()*MOD(Calculator!$B$30/Calculator!$F$19,1)),2))+MIN(500,MAX(30,100*EXP(-0.3*'VSWR Calculator'!$C$24)*(1+3*ABS(MOD('VSWR Calculator'!$C$23/Calculator!$F$19/2,1)-0.5))))/'VSWR Calculator'!$C$25)+$C100)^2+(1500*ABS(SIN(2*PI()*MOD(Calculator!$B$30/Calculator!$F$19,1)))*IF(MOD(Calculator!$B$30/Calculator!$F$19,1)&lt;0.5,-1,1))^2))/(1-SQRT(((50*POWER(80,POWER(COS(PI()*MOD(Calculator!$B$30/Calculator!$F$19,1)),2))+MIN(500,MAX(30,100*EXP(-0.3*'VSWR Calculator'!$C$24)*(1+3*ABS(MOD('VSWR Calculator'!$C$23/Calculator!$F$19/2,1)-0.5))))/'VSWR Calculator'!$C$25)-$C100)^2+(1500*ABS(SIN(2*PI()*MOD(Calculator!$B$30/Calculator!$F$19,1)))*IF(MOD(Calculator!$B$30/Calculator!$F$19,1)&lt;0.5,-1,1))^2)/SQRT(((50*POWER(80,POWER(COS(PI()*MOD(Calculator!$B$30/Calculator!$F$19,1)),2))+MIN(500,MAX(30,100*EXP(-0.3*'VSWR Calculator'!$C$24)*(1+3*ABS(MOD('VSWR Calculator'!$C$23/Calculator!$F$19/2,1)-0.5))))/'VSWR Calculator'!$C$25)+$C100)^2+(1500*ABS(SIN(2*PI()*MOD(Calculator!$B$30/Calculator!$F$19,1)))*IF(MOD(Calculator!$B$30/Calculator!$F$19,1)&lt;0.5,-1,1))^2)),2))</f>
        <v>—</v>
      </c>
      <c r="CG100" s="253" t="str">
        <f aca="false">IF(OR(Calculator!$E$20&lt;&gt;"YES",Calculator!$B$30&lt;Calculator!$G$20),"—",ROUND((1+SQRT(((50*POWER(80,POWER(COS(PI()*MOD(Calculator!$B$30/Calculator!$F$20,1)),2))+MIN(500,MAX(30,100*EXP(-0.3*'VSWR Calculator'!$C$24)*(1+3*ABS(MOD('VSWR Calculator'!$C$23/Calculator!$F$20/2,1)-0.5))))/'VSWR Calculator'!$C$25)-$C100)^2+(1500*ABS(SIN(2*PI()*MOD(Calculator!$B$30/Calculator!$F$20,1)))*IF(MOD(Calculator!$B$30/Calculator!$F$20,1)&lt;0.5,-1,1))^2)/SQRT(((50*POWER(80,POWER(COS(PI()*MOD(Calculator!$B$30/Calculator!$F$20,1)),2))+MIN(500,MAX(30,100*EXP(-0.3*'VSWR Calculator'!$C$24)*(1+3*ABS(MOD('VSWR Calculator'!$C$23/Calculator!$F$20/2,1)-0.5))))/'VSWR Calculator'!$C$25)+$C100)^2+(1500*ABS(SIN(2*PI()*MOD(Calculator!$B$30/Calculator!$F$20,1)))*IF(MOD(Calculator!$B$30/Calculator!$F$20,1)&lt;0.5,-1,1))^2))/(1-SQRT(((50*POWER(80,POWER(COS(PI()*MOD(Calculator!$B$30/Calculator!$F$20,1)),2))+MIN(500,MAX(30,100*EXP(-0.3*'VSWR Calculator'!$C$24)*(1+3*ABS(MOD('VSWR Calculator'!$C$23/Calculator!$F$20/2,1)-0.5))))/'VSWR Calculator'!$C$25)-$C100)^2+(1500*ABS(SIN(2*PI()*MOD(Calculator!$B$30/Calculator!$F$20,1)))*IF(MOD(Calculator!$B$30/Calculator!$F$20,1)&lt;0.5,-1,1))^2)/SQRT(((50*POWER(80,POWER(COS(PI()*MOD(Calculator!$B$30/Calculator!$F$20,1)),2))+MIN(500,MAX(30,100*EXP(-0.3*'VSWR Calculator'!$C$24)*(1+3*ABS(MOD('VSWR Calculator'!$C$23/Calculator!$F$20/2,1)-0.5))))/'VSWR Calculator'!$C$25)+$C100)^2+(1500*ABS(SIN(2*PI()*MOD(Calculator!$B$30/Calculator!$F$20,1)))*IF(MOD(Calculator!$B$30/Calculator!$F$20,1)&lt;0.5,-1,1))^2)),2))</f>
        <v>—</v>
      </c>
      <c r="CH100" s="253" t="str">
        <f aca="false">IF(OR(Calculator!$E$21&lt;&gt;"YES",Calculator!$B$30&lt;Calculator!$G$21),"—",ROUND((1+SQRT(((50*POWER(80,POWER(COS(PI()*MOD(Calculator!$B$30/Calculator!$F$21,1)),2))+MIN(500,MAX(30,100*EXP(-0.3*'VSWR Calculator'!$C$24)*(1+3*ABS(MOD('VSWR Calculator'!$C$23/Calculator!$F$21/2,1)-0.5))))/'VSWR Calculator'!$C$25)-$C100)^2+(1500*ABS(SIN(2*PI()*MOD(Calculator!$B$30/Calculator!$F$21,1)))*IF(MOD(Calculator!$B$30/Calculator!$F$21,1)&lt;0.5,-1,1))^2)/SQRT(((50*POWER(80,POWER(COS(PI()*MOD(Calculator!$B$30/Calculator!$F$21,1)),2))+MIN(500,MAX(30,100*EXP(-0.3*'VSWR Calculator'!$C$24)*(1+3*ABS(MOD('VSWR Calculator'!$C$23/Calculator!$F$21/2,1)-0.5))))/'VSWR Calculator'!$C$25)+$C100)^2+(1500*ABS(SIN(2*PI()*MOD(Calculator!$B$30/Calculator!$F$21,1)))*IF(MOD(Calculator!$B$30/Calculator!$F$21,1)&lt;0.5,-1,1))^2))/(1-SQRT(((50*POWER(80,POWER(COS(PI()*MOD(Calculator!$B$30/Calculator!$F$21,1)),2))+MIN(500,MAX(30,100*EXP(-0.3*'VSWR Calculator'!$C$24)*(1+3*ABS(MOD('VSWR Calculator'!$C$23/Calculator!$F$21/2,1)-0.5))))/'VSWR Calculator'!$C$25)-$C100)^2+(1500*ABS(SIN(2*PI()*MOD(Calculator!$B$30/Calculator!$F$21,1)))*IF(MOD(Calculator!$B$30/Calculator!$F$21,1)&lt;0.5,-1,1))^2)/SQRT(((50*POWER(80,POWER(COS(PI()*MOD(Calculator!$B$30/Calculator!$F$21,1)),2))+MIN(500,MAX(30,100*EXP(-0.3*'VSWR Calculator'!$C$24)*(1+3*ABS(MOD('VSWR Calculator'!$C$23/Calculator!$F$21/2,1)-0.5))))/'VSWR Calculator'!$C$25)+$C100)^2+(1500*ABS(SIN(2*PI()*MOD(Calculator!$B$30/Calculator!$F$21,1)))*IF(MOD(Calculator!$B$30/Calculator!$F$21,1)&lt;0.5,-1,1))^2)),2))</f>
        <v>—</v>
      </c>
      <c r="CI100" s="253" t="str">
        <f aca="false">IF(OR(Calculator!$E$22&lt;&gt;"YES",Calculator!$B$30&lt;Calculator!$G$22),"—",ROUND((1+SQRT(((50*POWER(80,POWER(COS(PI()*MOD(Calculator!$B$30/Calculator!$F$22,1)),2))+MIN(500,MAX(30,100*EXP(-0.3*'VSWR Calculator'!$C$24)*(1+3*ABS(MOD('VSWR Calculator'!$C$23/Calculator!$F$22/2,1)-0.5))))/'VSWR Calculator'!$C$25)-$C100)^2+(1500*ABS(SIN(2*PI()*MOD(Calculator!$B$30/Calculator!$F$22,1)))*IF(MOD(Calculator!$B$30/Calculator!$F$22,1)&lt;0.5,-1,1))^2)/SQRT(((50*POWER(80,POWER(COS(PI()*MOD(Calculator!$B$30/Calculator!$F$22,1)),2))+MIN(500,MAX(30,100*EXP(-0.3*'VSWR Calculator'!$C$24)*(1+3*ABS(MOD('VSWR Calculator'!$C$23/Calculator!$F$22/2,1)-0.5))))/'VSWR Calculator'!$C$25)+$C100)^2+(1500*ABS(SIN(2*PI()*MOD(Calculator!$B$30/Calculator!$F$22,1)))*IF(MOD(Calculator!$B$30/Calculator!$F$22,1)&lt;0.5,-1,1))^2))/(1-SQRT(((50*POWER(80,POWER(COS(PI()*MOD(Calculator!$B$30/Calculator!$F$22,1)),2))+MIN(500,MAX(30,100*EXP(-0.3*'VSWR Calculator'!$C$24)*(1+3*ABS(MOD('VSWR Calculator'!$C$23/Calculator!$F$22/2,1)-0.5))))/'VSWR Calculator'!$C$25)-$C100)^2+(1500*ABS(SIN(2*PI()*MOD(Calculator!$B$30/Calculator!$F$22,1)))*IF(MOD(Calculator!$B$30/Calculator!$F$22,1)&lt;0.5,-1,1))^2)/SQRT(((50*POWER(80,POWER(COS(PI()*MOD(Calculator!$B$30/Calculator!$F$22,1)),2))+MIN(500,MAX(30,100*EXP(-0.3*'VSWR Calculator'!$C$24)*(1+3*ABS(MOD('VSWR Calculator'!$C$23/Calculator!$F$22/2,1)-0.5))))/'VSWR Calculator'!$C$25)+$C100)^2+(1500*ABS(SIN(2*PI()*MOD(Calculator!$B$30/Calculator!$F$22,1)))*IF(MOD(Calculator!$B$30/Calculator!$F$22,1)&lt;0.5,-1,1))^2)),2))</f>
        <v>—</v>
      </c>
      <c r="CJ100" s="253" t="n">
        <f aca="false">IFERROR(ROUND((IF(ISNUMBER(BY100),BY100,0)+IF(ISNUMBER(BZ100),BZ100,0)+IF(ISNUMBER(CA100),CA100,0)+IF(ISNUMBER(CB100),CB100,0)+IF(ISNUMBER(CC100),CC100,0)+IF(ISNUMBER(CD100),CD100,0)+IF(ISNUMBER(CE100),CE100,0)+IF(ISNUMBER(CF100),CF100,0)+IF(ISNUMBER(CG100),CG100,0)+IF(ISNUMBER(CH100),CH100,0)+IF(ISNUMBER(CI100),CI100,0))/(IF(ISNUMBER(BY100),1,0)+IF(ISNUMBER(BZ100),1,0)+IF(ISNUMBER(CA100),1,0)+IF(ISNUMBER(CB100),1,0)+IF(ISNUMBER(CC100),1,0)+IF(ISNUMBER(CD100),1,0)+IF(ISNUMBER(CE100),1,0)+IF(ISNUMBER(CF100),1,0)+IF(ISNUMBER(CG100),1,0)+IF(ISNUMBER(CH100),1,0)+IF(ISNUMBER(CI100),1,0)),4),"")</f>
        <v>20.205</v>
      </c>
      <c r="CK100" s="253" t="str">
        <f aca="false">IF(OR(Calculator!$E$12&lt;&gt;"YES",Calculator!$B$31&lt;Calculator!$G$12),"—",ROUND((1+SQRT(((50*POWER(80,POWER(COS(PI()*MOD(Calculator!$B$31/Calculator!$F$12,1)),2))+MIN(500,MAX(30,100*EXP(-0.3*'VSWR Calculator'!$C$24)*(1+3*ABS(MOD('VSWR Calculator'!$C$23/Calculator!$F$12/2,1)-0.5))))/'VSWR Calculator'!$C$25)-$C100)^2+(1500*ABS(SIN(2*PI()*MOD(Calculator!$B$31/Calculator!$F$12,1)))*IF(MOD(Calculator!$B$31/Calculator!$F$12,1)&lt;0.5,-1,1))^2)/SQRT(((50*POWER(80,POWER(COS(PI()*MOD(Calculator!$B$31/Calculator!$F$12,1)),2))+MIN(500,MAX(30,100*EXP(-0.3*'VSWR Calculator'!$C$24)*(1+3*ABS(MOD('VSWR Calculator'!$C$23/Calculator!$F$12/2,1)-0.5))))/'VSWR Calculator'!$C$25)+$C100)^2+(1500*ABS(SIN(2*PI()*MOD(Calculator!$B$31/Calculator!$F$12,1)))*IF(MOD(Calculator!$B$31/Calculator!$F$12,1)&lt;0.5,-1,1))^2))/(1-SQRT(((50*POWER(80,POWER(COS(PI()*MOD(Calculator!$B$31/Calculator!$F$12,1)),2))+MIN(500,MAX(30,100*EXP(-0.3*'VSWR Calculator'!$C$24)*(1+3*ABS(MOD('VSWR Calculator'!$C$23/Calculator!$F$12/2,1)-0.5))))/'VSWR Calculator'!$C$25)-$C100)^2+(1500*ABS(SIN(2*PI()*MOD(Calculator!$B$31/Calculator!$F$12,1)))*IF(MOD(Calculator!$B$31/Calculator!$F$12,1)&lt;0.5,-1,1))^2)/SQRT(((50*POWER(80,POWER(COS(PI()*MOD(Calculator!$B$31/Calculator!$F$12,1)),2))+MIN(500,MAX(30,100*EXP(-0.3*'VSWR Calculator'!$C$24)*(1+3*ABS(MOD('VSWR Calculator'!$C$23/Calculator!$F$12/2,1)-0.5))))/'VSWR Calculator'!$C$25)+$C100)^2+(1500*ABS(SIN(2*PI()*MOD(Calculator!$B$31/Calculator!$F$12,1)))*IF(MOD(Calculator!$B$31/Calculator!$F$12,1)&lt;0.5,-1,1))^2)),2))</f>
        <v>—</v>
      </c>
      <c r="CL100" s="253" t="str">
        <f aca="false">IF(OR(Calculator!$E$13&lt;&gt;"YES",Calculator!$B$31&lt;Calculator!$G$13),"—",ROUND((1+SQRT(((50*POWER(80,POWER(COS(PI()*MOD(Calculator!$B$31/Calculator!$F$13,1)),2))+MIN(500,MAX(30,100*EXP(-0.3*'VSWR Calculator'!$C$24)*(1+3*ABS(MOD('VSWR Calculator'!$C$23/Calculator!$F$13/2,1)-0.5))))/'VSWR Calculator'!$C$25)-$C100)^2+(1500*ABS(SIN(2*PI()*MOD(Calculator!$B$31/Calculator!$F$13,1)))*IF(MOD(Calculator!$B$31/Calculator!$F$13,1)&lt;0.5,-1,1))^2)/SQRT(((50*POWER(80,POWER(COS(PI()*MOD(Calculator!$B$31/Calculator!$F$13,1)),2))+MIN(500,MAX(30,100*EXP(-0.3*'VSWR Calculator'!$C$24)*(1+3*ABS(MOD('VSWR Calculator'!$C$23/Calculator!$F$13/2,1)-0.5))))/'VSWR Calculator'!$C$25)+$C100)^2+(1500*ABS(SIN(2*PI()*MOD(Calculator!$B$31/Calculator!$F$13,1)))*IF(MOD(Calculator!$B$31/Calculator!$F$13,1)&lt;0.5,-1,1))^2))/(1-SQRT(((50*POWER(80,POWER(COS(PI()*MOD(Calculator!$B$31/Calculator!$F$13,1)),2))+MIN(500,MAX(30,100*EXP(-0.3*'VSWR Calculator'!$C$24)*(1+3*ABS(MOD('VSWR Calculator'!$C$23/Calculator!$F$13/2,1)-0.5))))/'VSWR Calculator'!$C$25)-$C100)^2+(1500*ABS(SIN(2*PI()*MOD(Calculator!$B$31/Calculator!$F$13,1)))*IF(MOD(Calculator!$B$31/Calculator!$F$13,1)&lt;0.5,-1,1))^2)/SQRT(((50*POWER(80,POWER(COS(PI()*MOD(Calculator!$B$31/Calculator!$F$13,1)),2))+MIN(500,MAX(30,100*EXP(-0.3*'VSWR Calculator'!$C$24)*(1+3*ABS(MOD('VSWR Calculator'!$C$23/Calculator!$F$13/2,1)-0.5))))/'VSWR Calculator'!$C$25)+$C100)^2+(1500*ABS(SIN(2*PI()*MOD(Calculator!$B$31/Calculator!$F$13,1)))*IF(MOD(Calculator!$B$31/Calculator!$F$13,1)&lt;0.5,-1,1))^2)),2))</f>
        <v>—</v>
      </c>
      <c r="CM100" s="253" t="str">
        <f aca="false">IF(OR(Calculator!$E$14&lt;&gt;"YES",Calculator!$B$31&lt;Calculator!$G$14),"—",ROUND((1+SQRT(((50*POWER(80,POWER(COS(PI()*MOD(Calculator!$B$31/Calculator!$F$14,1)),2))+MIN(500,MAX(30,100*EXP(-0.3*'VSWR Calculator'!$C$24)*(1+3*ABS(MOD('VSWR Calculator'!$C$23/Calculator!$F$14/2,1)-0.5))))/'VSWR Calculator'!$C$25)-$C100)^2+(1500*ABS(SIN(2*PI()*MOD(Calculator!$B$31/Calculator!$F$14,1)))*IF(MOD(Calculator!$B$31/Calculator!$F$14,1)&lt;0.5,-1,1))^2)/SQRT(((50*POWER(80,POWER(COS(PI()*MOD(Calculator!$B$31/Calculator!$F$14,1)),2))+MIN(500,MAX(30,100*EXP(-0.3*'VSWR Calculator'!$C$24)*(1+3*ABS(MOD('VSWR Calculator'!$C$23/Calculator!$F$14/2,1)-0.5))))/'VSWR Calculator'!$C$25)+$C100)^2+(1500*ABS(SIN(2*PI()*MOD(Calculator!$B$31/Calculator!$F$14,1)))*IF(MOD(Calculator!$B$31/Calculator!$F$14,1)&lt;0.5,-1,1))^2))/(1-SQRT(((50*POWER(80,POWER(COS(PI()*MOD(Calculator!$B$31/Calculator!$F$14,1)),2))+MIN(500,MAX(30,100*EXP(-0.3*'VSWR Calculator'!$C$24)*(1+3*ABS(MOD('VSWR Calculator'!$C$23/Calculator!$F$14/2,1)-0.5))))/'VSWR Calculator'!$C$25)-$C100)^2+(1500*ABS(SIN(2*PI()*MOD(Calculator!$B$31/Calculator!$F$14,1)))*IF(MOD(Calculator!$B$31/Calculator!$F$14,1)&lt;0.5,-1,1))^2)/SQRT(((50*POWER(80,POWER(COS(PI()*MOD(Calculator!$B$31/Calculator!$F$14,1)),2))+MIN(500,MAX(30,100*EXP(-0.3*'VSWR Calculator'!$C$24)*(1+3*ABS(MOD('VSWR Calculator'!$C$23/Calculator!$F$14/2,1)-0.5))))/'VSWR Calculator'!$C$25)+$C100)^2+(1500*ABS(SIN(2*PI()*MOD(Calculator!$B$31/Calculator!$F$14,1)))*IF(MOD(Calculator!$B$31/Calculator!$F$14,1)&lt;0.5,-1,1))^2)),2))</f>
        <v>—</v>
      </c>
      <c r="CN100" s="253" t="n">
        <f aca="false">IF(OR(Calculator!$E$15&lt;&gt;"YES",Calculator!$B$31&lt;Calculator!$G$15),"—",ROUND((1+SQRT(((50*POWER(80,POWER(COS(PI()*MOD(Calculator!$B$31/Calculator!$F$15,1)),2))+MIN(500,MAX(30,100*EXP(-0.3*'VSWR Calculator'!$C$24)*(1+3*ABS(MOD('VSWR Calculator'!$C$23/Calculator!$F$15/2,1)-0.5))))/'VSWR Calculator'!$C$25)-$C100)^2+(1500*ABS(SIN(2*PI()*MOD(Calculator!$B$31/Calculator!$F$15,1)))*IF(MOD(Calculator!$B$31/Calculator!$F$15,1)&lt;0.5,-1,1))^2)/SQRT(((50*POWER(80,POWER(COS(PI()*MOD(Calculator!$B$31/Calculator!$F$15,1)),2))+MIN(500,MAX(30,100*EXP(-0.3*'VSWR Calculator'!$C$24)*(1+3*ABS(MOD('VSWR Calculator'!$C$23/Calculator!$F$15/2,1)-0.5))))/'VSWR Calculator'!$C$25)+$C100)^2+(1500*ABS(SIN(2*PI()*MOD(Calculator!$B$31/Calculator!$F$15,1)))*IF(MOD(Calculator!$B$31/Calculator!$F$15,1)&lt;0.5,-1,1))^2))/(1-SQRT(((50*POWER(80,POWER(COS(PI()*MOD(Calculator!$B$31/Calculator!$F$15,1)),2))+MIN(500,MAX(30,100*EXP(-0.3*'VSWR Calculator'!$C$24)*(1+3*ABS(MOD('VSWR Calculator'!$C$23/Calculator!$F$15/2,1)-0.5))))/'VSWR Calculator'!$C$25)-$C100)^2+(1500*ABS(SIN(2*PI()*MOD(Calculator!$B$31/Calculator!$F$15,1)))*IF(MOD(Calculator!$B$31/Calculator!$F$15,1)&lt;0.5,-1,1))^2)/SQRT(((50*POWER(80,POWER(COS(PI()*MOD(Calculator!$B$31/Calculator!$F$15,1)),2))+MIN(500,MAX(30,100*EXP(-0.3*'VSWR Calculator'!$C$24)*(1+3*ABS(MOD('VSWR Calculator'!$C$23/Calculator!$F$15/2,1)-0.5))))/'VSWR Calculator'!$C$25)+$C100)^2+(1500*ABS(SIN(2*PI()*MOD(Calculator!$B$31/Calculator!$F$15,1)))*IF(MOD(Calculator!$B$31/Calculator!$F$15,1)&lt;0.5,-1,1))^2)),2))</f>
        <v>20.96</v>
      </c>
      <c r="CO100" s="253" t="str">
        <f aca="false">IF(OR(Calculator!$E$16&lt;&gt;"YES",Calculator!$B$31&lt;Calculator!$G$16),"—",ROUND((1+SQRT(((50*POWER(80,POWER(COS(PI()*MOD(Calculator!$B$31/Calculator!$F$16,1)),2))+MIN(500,MAX(30,100*EXP(-0.3*'VSWR Calculator'!$C$24)*(1+3*ABS(MOD('VSWR Calculator'!$C$23/Calculator!$F$16/2,1)-0.5))))/'VSWR Calculator'!$C$25)-$C100)^2+(1500*ABS(SIN(2*PI()*MOD(Calculator!$B$31/Calculator!$F$16,1)))*IF(MOD(Calculator!$B$31/Calculator!$F$16,1)&lt;0.5,-1,1))^2)/SQRT(((50*POWER(80,POWER(COS(PI()*MOD(Calculator!$B$31/Calculator!$F$16,1)),2))+MIN(500,MAX(30,100*EXP(-0.3*'VSWR Calculator'!$C$24)*(1+3*ABS(MOD('VSWR Calculator'!$C$23/Calculator!$F$16/2,1)-0.5))))/'VSWR Calculator'!$C$25)+$C100)^2+(1500*ABS(SIN(2*PI()*MOD(Calculator!$B$31/Calculator!$F$16,1)))*IF(MOD(Calculator!$B$31/Calculator!$F$16,1)&lt;0.5,-1,1))^2))/(1-SQRT(((50*POWER(80,POWER(COS(PI()*MOD(Calculator!$B$31/Calculator!$F$16,1)),2))+MIN(500,MAX(30,100*EXP(-0.3*'VSWR Calculator'!$C$24)*(1+3*ABS(MOD('VSWR Calculator'!$C$23/Calculator!$F$16/2,1)-0.5))))/'VSWR Calculator'!$C$25)-$C100)^2+(1500*ABS(SIN(2*PI()*MOD(Calculator!$B$31/Calculator!$F$16,1)))*IF(MOD(Calculator!$B$31/Calculator!$F$16,1)&lt;0.5,-1,1))^2)/SQRT(((50*POWER(80,POWER(COS(PI()*MOD(Calculator!$B$31/Calculator!$F$16,1)),2))+MIN(500,MAX(30,100*EXP(-0.3*'VSWR Calculator'!$C$24)*(1+3*ABS(MOD('VSWR Calculator'!$C$23/Calculator!$F$16/2,1)-0.5))))/'VSWR Calculator'!$C$25)+$C100)^2+(1500*ABS(SIN(2*PI()*MOD(Calculator!$B$31/Calculator!$F$16,1)))*IF(MOD(Calculator!$B$31/Calculator!$F$16,1)&lt;0.5,-1,1))^2)),2))</f>
        <v>—</v>
      </c>
      <c r="CP100" s="253" t="n">
        <f aca="false">IF(OR(Calculator!$E$17&lt;&gt;"YES",Calculator!$B$31&lt;Calculator!$G$17),"—",ROUND((1+SQRT(((50*POWER(80,POWER(COS(PI()*MOD(Calculator!$B$31/Calculator!$F$17,1)),2))+MIN(500,MAX(30,100*EXP(-0.3*'VSWR Calculator'!$C$24)*(1+3*ABS(MOD('VSWR Calculator'!$C$23/Calculator!$F$17/2,1)-0.5))))/'VSWR Calculator'!$C$25)-$C100)^2+(1500*ABS(SIN(2*PI()*MOD(Calculator!$B$31/Calculator!$F$17,1)))*IF(MOD(Calculator!$B$31/Calculator!$F$17,1)&lt;0.5,-1,1))^2)/SQRT(((50*POWER(80,POWER(COS(PI()*MOD(Calculator!$B$31/Calculator!$F$17,1)),2))+MIN(500,MAX(30,100*EXP(-0.3*'VSWR Calculator'!$C$24)*(1+3*ABS(MOD('VSWR Calculator'!$C$23/Calculator!$F$17/2,1)-0.5))))/'VSWR Calculator'!$C$25)+$C100)^2+(1500*ABS(SIN(2*PI()*MOD(Calculator!$B$31/Calculator!$F$17,1)))*IF(MOD(Calculator!$B$31/Calculator!$F$17,1)&lt;0.5,-1,1))^2))/(1-SQRT(((50*POWER(80,POWER(COS(PI()*MOD(Calculator!$B$31/Calculator!$F$17,1)),2))+MIN(500,MAX(30,100*EXP(-0.3*'VSWR Calculator'!$C$24)*(1+3*ABS(MOD('VSWR Calculator'!$C$23/Calculator!$F$17/2,1)-0.5))))/'VSWR Calculator'!$C$25)-$C100)^2+(1500*ABS(SIN(2*PI()*MOD(Calculator!$B$31/Calculator!$F$17,1)))*IF(MOD(Calculator!$B$31/Calculator!$F$17,1)&lt;0.5,-1,1))^2)/SQRT(((50*POWER(80,POWER(COS(PI()*MOD(Calculator!$B$31/Calculator!$F$17,1)),2))+MIN(500,MAX(30,100*EXP(-0.3*'VSWR Calculator'!$C$24)*(1+3*ABS(MOD('VSWR Calculator'!$C$23/Calculator!$F$17/2,1)-0.5))))/'VSWR Calculator'!$C$25)+$C100)^2+(1500*ABS(SIN(2*PI()*MOD(Calculator!$B$31/Calculator!$F$17,1)))*IF(MOD(Calculator!$B$31/Calculator!$F$17,1)&lt;0.5,-1,1))^2)),2))</f>
        <v>17.49</v>
      </c>
      <c r="CQ100" s="253" t="str">
        <f aca="false">IF(OR(Calculator!$E$18&lt;&gt;"YES",Calculator!$B$31&lt;Calculator!$G$18),"—",ROUND((1+SQRT(((50*POWER(80,POWER(COS(PI()*MOD(Calculator!$B$31/Calculator!$F$18,1)),2))+MIN(500,MAX(30,100*EXP(-0.3*'VSWR Calculator'!$C$24)*(1+3*ABS(MOD('VSWR Calculator'!$C$23/Calculator!$F$18/2,1)-0.5))))/'VSWR Calculator'!$C$25)-$C100)^2+(1500*ABS(SIN(2*PI()*MOD(Calculator!$B$31/Calculator!$F$18,1)))*IF(MOD(Calculator!$B$31/Calculator!$F$18,1)&lt;0.5,-1,1))^2)/SQRT(((50*POWER(80,POWER(COS(PI()*MOD(Calculator!$B$31/Calculator!$F$18,1)),2))+MIN(500,MAX(30,100*EXP(-0.3*'VSWR Calculator'!$C$24)*(1+3*ABS(MOD('VSWR Calculator'!$C$23/Calculator!$F$18/2,1)-0.5))))/'VSWR Calculator'!$C$25)+$C100)^2+(1500*ABS(SIN(2*PI()*MOD(Calculator!$B$31/Calculator!$F$18,1)))*IF(MOD(Calculator!$B$31/Calculator!$F$18,1)&lt;0.5,-1,1))^2))/(1-SQRT(((50*POWER(80,POWER(COS(PI()*MOD(Calculator!$B$31/Calculator!$F$18,1)),2))+MIN(500,MAX(30,100*EXP(-0.3*'VSWR Calculator'!$C$24)*(1+3*ABS(MOD('VSWR Calculator'!$C$23/Calculator!$F$18/2,1)-0.5))))/'VSWR Calculator'!$C$25)-$C100)^2+(1500*ABS(SIN(2*PI()*MOD(Calculator!$B$31/Calculator!$F$18,1)))*IF(MOD(Calculator!$B$31/Calculator!$F$18,1)&lt;0.5,-1,1))^2)/SQRT(((50*POWER(80,POWER(COS(PI()*MOD(Calculator!$B$31/Calculator!$F$18,1)),2))+MIN(500,MAX(30,100*EXP(-0.3*'VSWR Calculator'!$C$24)*(1+3*ABS(MOD('VSWR Calculator'!$C$23/Calculator!$F$18/2,1)-0.5))))/'VSWR Calculator'!$C$25)+$C100)^2+(1500*ABS(SIN(2*PI()*MOD(Calculator!$B$31/Calculator!$F$18,1)))*IF(MOD(Calculator!$B$31/Calculator!$F$18,1)&lt;0.5,-1,1))^2)),2))</f>
        <v>—</v>
      </c>
      <c r="CR100" s="253" t="str">
        <f aca="false">IF(OR(Calculator!$E$19&lt;&gt;"YES",Calculator!$B$31&lt;Calculator!$G$19),"—",ROUND((1+SQRT(((50*POWER(80,POWER(COS(PI()*MOD(Calculator!$B$31/Calculator!$F$19,1)),2))+MIN(500,MAX(30,100*EXP(-0.3*'VSWR Calculator'!$C$24)*(1+3*ABS(MOD('VSWR Calculator'!$C$23/Calculator!$F$19/2,1)-0.5))))/'VSWR Calculator'!$C$25)-$C100)^2+(1500*ABS(SIN(2*PI()*MOD(Calculator!$B$31/Calculator!$F$19,1)))*IF(MOD(Calculator!$B$31/Calculator!$F$19,1)&lt;0.5,-1,1))^2)/SQRT(((50*POWER(80,POWER(COS(PI()*MOD(Calculator!$B$31/Calculator!$F$19,1)),2))+MIN(500,MAX(30,100*EXP(-0.3*'VSWR Calculator'!$C$24)*(1+3*ABS(MOD('VSWR Calculator'!$C$23/Calculator!$F$19/2,1)-0.5))))/'VSWR Calculator'!$C$25)+$C100)^2+(1500*ABS(SIN(2*PI()*MOD(Calculator!$B$31/Calculator!$F$19,1)))*IF(MOD(Calculator!$B$31/Calculator!$F$19,1)&lt;0.5,-1,1))^2))/(1-SQRT(((50*POWER(80,POWER(COS(PI()*MOD(Calculator!$B$31/Calculator!$F$19,1)),2))+MIN(500,MAX(30,100*EXP(-0.3*'VSWR Calculator'!$C$24)*(1+3*ABS(MOD('VSWR Calculator'!$C$23/Calculator!$F$19/2,1)-0.5))))/'VSWR Calculator'!$C$25)-$C100)^2+(1500*ABS(SIN(2*PI()*MOD(Calculator!$B$31/Calculator!$F$19,1)))*IF(MOD(Calculator!$B$31/Calculator!$F$19,1)&lt;0.5,-1,1))^2)/SQRT(((50*POWER(80,POWER(COS(PI()*MOD(Calculator!$B$31/Calculator!$F$19,1)),2))+MIN(500,MAX(30,100*EXP(-0.3*'VSWR Calculator'!$C$24)*(1+3*ABS(MOD('VSWR Calculator'!$C$23/Calculator!$F$19/2,1)-0.5))))/'VSWR Calculator'!$C$25)+$C100)^2+(1500*ABS(SIN(2*PI()*MOD(Calculator!$B$31/Calculator!$F$19,1)))*IF(MOD(Calculator!$B$31/Calculator!$F$19,1)&lt;0.5,-1,1))^2)),2))</f>
        <v>—</v>
      </c>
      <c r="CS100" s="253" t="str">
        <f aca="false">IF(OR(Calculator!$E$20&lt;&gt;"YES",Calculator!$B$31&lt;Calculator!$G$20),"—",ROUND((1+SQRT(((50*POWER(80,POWER(COS(PI()*MOD(Calculator!$B$31/Calculator!$F$20,1)),2))+MIN(500,MAX(30,100*EXP(-0.3*'VSWR Calculator'!$C$24)*(1+3*ABS(MOD('VSWR Calculator'!$C$23/Calculator!$F$20/2,1)-0.5))))/'VSWR Calculator'!$C$25)-$C100)^2+(1500*ABS(SIN(2*PI()*MOD(Calculator!$B$31/Calculator!$F$20,1)))*IF(MOD(Calculator!$B$31/Calculator!$F$20,1)&lt;0.5,-1,1))^2)/SQRT(((50*POWER(80,POWER(COS(PI()*MOD(Calculator!$B$31/Calculator!$F$20,1)),2))+MIN(500,MAX(30,100*EXP(-0.3*'VSWR Calculator'!$C$24)*(1+3*ABS(MOD('VSWR Calculator'!$C$23/Calculator!$F$20/2,1)-0.5))))/'VSWR Calculator'!$C$25)+$C100)^2+(1500*ABS(SIN(2*PI()*MOD(Calculator!$B$31/Calculator!$F$20,1)))*IF(MOD(Calculator!$B$31/Calculator!$F$20,1)&lt;0.5,-1,1))^2))/(1-SQRT(((50*POWER(80,POWER(COS(PI()*MOD(Calculator!$B$31/Calculator!$F$20,1)),2))+MIN(500,MAX(30,100*EXP(-0.3*'VSWR Calculator'!$C$24)*(1+3*ABS(MOD('VSWR Calculator'!$C$23/Calculator!$F$20/2,1)-0.5))))/'VSWR Calculator'!$C$25)-$C100)^2+(1500*ABS(SIN(2*PI()*MOD(Calculator!$B$31/Calculator!$F$20,1)))*IF(MOD(Calculator!$B$31/Calculator!$F$20,1)&lt;0.5,-1,1))^2)/SQRT(((50*POWER(80,POWER(COS(PI()*MOD(Calculator!$B$31/Calculator!$F$20,1)),2))+MIN(500,MAX(30,100*EXP(-0.3*'VSWR Calculator'!$C$24)*(1+3*ABS(MOD('VSWR Calculator'!$C$23/Calculator!$F$20/2,1)-0.5))))/'VSWR Calculator'!$C$25)+$C100)^2+(1500*ABS(SIN(2*PI()*MOD(Calculator!$B$31/Calculator!$F$20,1)))*IF(MOD(Calculator!$B$31/Calculator!$F$20,1)&lt;0.5,-1,1))^2)),2))</f>
        <v>—</v>
      </c>
      <c r="CT100" s="253" t="str">
        <f aca="false">IF(OR(Calculator!$E$21&lt;&gt;"YES",Calculator!$B$31&lt;Calculator!$G$21),"—",ROUND((1+SQRT(((50*POWER(80,POWER(COS(PI()*MOD(Calculator!$B$31/Calculator!$F$21,1)),2))+MIN(500,MAX(30,100*EXP(-0.3*'VSWR Calculator'!$C$24)*(1+3*ABS(MOD('VSWR Calculator'!$C$23/Calculator!$F$21/2,1)-0.5))))/'VSWR Calculator'!$C$25)-$C100)^2+(1500*ABS(SIN(2*PI()*MOD(Calculator!$B$31/Calculator!$F$21,1)))*IF(MOD(Calculator!$B$31/Calculator!$F$21,1)&lt;0.5,-1,1))^2)/SQRT(((50*POWER(80,POWER(COS(PI()*MOD(Calculator!$B$31/Calculator!$F$21,1)),2))+MIN(500,MAX(30,100*EXP(-0.3*'VSWR Calculator'!$C$24)*(1+3*ABS(MOD('VSWR Calculator'!$C$23/Calculator!$F$21/2,1)-0.5))))/'VSWR Calculator'!$C$25)+$C100)^2+(1500*ABS(SIN(2*PI()*MOD(Calculator!$B$31/Calculator!$F$21,1)))*IF(MOD(Calculator!$B$31/Calculator!$F$21,1)&lt;0.5,-1,1))^2))/(1-SQRT(((50*POWER(80,POWER(COS(PI()*MOD(Calculator!$B$31/Calculator!$F$21,1)),2))+MIN(500,MAX(30,100*EXP(-0.3*'VSWR Calculator'!$C$24)*(1+3*ABS(MOD('VSWR Calculator'!$C$23/Calculator!$F$21/2,1)-0.5))))/'VSWR Calculator'!$C$25)-$C100)^2+(1500*ABS(SIN(2*PI()*MOD(Calculator!$B$31/Calculator!$F$21,1)))*IF(MOD(Calculator!$B$31/Calculator!$F$21,1)&lt;0.5,-1,1))^2)/SQRT(((50*POWER(80,POWER(COS(PI()*MOD(Calculator!$B$31/Calculator!$F$21,1)),2))+MIN(500,MAX(30,100*EXP(-0.3*'VSWR Calculator'!$C$24)*(1+3*ABS(MOD('VSWR Calculator'!$C$23/Calculator!$F$21/2,1)-0.5))))/'VSWR Calculator'!$C$25)+$C100)^2+(1500*ABS(SIN(2*PI()*MOD(Calculator!$B$31/Calculator!$F$21,1)))*IF(MOD(Calculator!$B$31/Calculator!$F$21,1)&lt;0.5,-1,1))^2)),2))</f>
        <v>—</v>
      </c>
      <c r="CU100" s="253" t="str">
        <f aca="false">IF(OR(Calculator!$E$22&lt;&gt;"YES",Calculator!$B$31&lt;Calculator!$G$22),"—",ROUND((1+SQRT(((50*POWER(80,POWER(COS(PI()*MOD(Calculator!$B$31/Calculator!$F$22,1)),2))+MIN(500,MAX(30,100*EXP(-0.3*'VSWR Calculator'!$C$24)*(1+3*ABS(MOD('VSWR Calculator'!$C$23/Calculator!$F$22/2,1)-0.5))))/'VSWR Calculator'!$C$25)-$C100)^2+(1500*ABS(SIN(2*PI()*MOD(Calculator!$B$31/Calculator!$F$22,1)))*IF(MOD(Calculator!$B$31/Calculator!$F$22,1)&lt;0.5,-1,1))^2)/SQRT(((50*POWER(80,POWER(COS(PI()*MOD(Calculator!$B$31/Calculator!$F$22,1)),2))+MIN(500,MAX(30,100*EXP(-0.3*'VSWR Calculator'!$C$24)*(1+3*ABS(MOD('VSWR Calculator'!$C$23/Calculator!$F$22/2,1)-0.5))))/'VSWR Calculator'!$C$25)+$C100)^2+(1500*ABS(SIN(2*PI()*MOD(Calculator!$B$31/Calculator!$F$22,1)))*IF(MOD(Calculator!$B$31/Calculator!$F$22,1)&lt;0.5,-1,1))^2))/(1-SQRT(((50*POWER(80,POWER(COS(PI()*MOD(Calculator!$B$31/Calculator!$F$22,1)),2))+MIN(500,MAX(30,100*EXP(-0.3*'VSWR Calculator'!$C$24)*(1+3*ABS(MOD('VSWR Calculator'!$C$23/Calculator!$F$22/2,1)-0.5))))/'VSWR Calculator'!$C$25)-$C100)^2+(1500*ABS(SIN(2*PI()*MOD(Calculator!$B$31/Calculator!$F$22,1)))*IF(MOD(Calculator!$B$31/Calculator!$F$22,1)&lt;0.5,-1,1))^2)/SQRT(((50*POWER(80,POWER(COS(PI()*MOD(Calculator!$B$31/Calculator!$F$22,1)),2))+MIN(500,MAX(30,100*EXP(-0.3*'VSWR Calculator'!$C$24)*(1+3*ABS(MOD('VSWR Calculator'!$C$23/Calculator!$F$22/2,1)-0.5))))/'VSWR Calculator'!$C$25)+$C100)^2+(1500*ABS(SIN(2*PI()*MOD(Calculator!$B$31/Calculator!$F$22,1)))*IF(MOD(Calculator!$B$31/Calculator!$F$22,1)&lt;0.5,-1,1))^2)),2))</f>
        <v>—</v>
      </c>
      <c r="CV100" s="253" t="n">
        <f aca="false">IFERROR(ROUND((IF(ISNUMBER(CK100),CK100,0)+IF(ISNUMBER(CL100),CL100,0)+IF(ISNUMBER(CM100),CM100,0)+IF(ISNUMBER(CN100),CN100,0)+IF(ISNUMBER(CO100),CO100,0)+IF(ISNUMBER(CP100),CP100,0)+IF(ISNUMBER(CQ100),CQ100,0)+IF(ISNUMBER(CR100),CR100,0)+IF(ISNUMBER(CS100),CS100,0)+IF(ISNUMBER(CT100),CT100,0)+IF(ISNUMBER(CU100),CU100,0))/(IF(ISNUMBER(CK100),1,0)+IF(ISNUMBER(CL100),1,0)+IF(ISNUMBER(CM100),1,0)+IF(ISNUMBER(CN100),1,0)+IF(ISNUMBER(CO100),1,0)+IF(ISNUMBER(CP100),1,0)+IF(ISNUMBER(CQ100),1,0)+IF(ISNUMBER(CR100),1,0)+IF(ISNUMBER(CS100),1,0)+IF(ISNUMBER(CT100),1,0)+IF(ISNUMBER(CU100),1,0)),4),"")</f>
        <v>19.225</v>
      </c>
      <c r="CW100" s="253" t="str">
        <f aca="false">IF(OR(Calculator!$E$12&lt;&gt;"YES",Calculator!$B$32&lt;Calculator!$G$12),"—",ROUND((1+SQRT(((50*POWER(80,POWER(COS(PI()*MOD(Calculator!$B$32/Calculator!$F$12,1)),2))+MIN(500,MAX(30,100*EXP(-0.3*'VSWR Calculator'!$C$24)*(1+3*ABS(MOD('VSWR Calculator'!$C$23/Calculator!$F$12/2,1)-0.5))))/'VSWR Calculator'!$C$25)-$C100)^2+(1500*ABS(SIN(2*PI()*MOD(Calculator!$B$32/Calculator!$F$12,1)))*IF(MOD(Calculator!$B$32/Calculator!$F$12,1)&lt;0.5,-1,1))^2)/SQRT(((50*POWER(80,POWER(COS(PI()*MOD(Calculator!$B$32/Calculator!$F$12,1)),2))+MIN(500,MAX(30,100*EXP(-0.3*'VSWR Calculator'!$C$24)*(1+3*ABS(MOD('VSWR Calculator'!$C$23/Calculator!$F$12/2,1)-0.5))))/'VSWR Calculator'!$C$25)+$C100)^2+(1500*ABS(SIN(2*PI()*MOD(Calculator!$B$32/Calculator!$F$12,1)))*IF(MOD(Calculator!$B$32/Calculator!$F$12,1)&lt;0.5,-1,1))^2))/(1-SQRT(((50*POWER(80,POWER(COS(PI()*MOD(Calculator!$B$32/Calculator!$F$12,1)),2))+MIN(500,MAX(30,100*EXP(-0.3*'VSWR Calculator'!$C$24)*(1+3*ABS(MOD('VSWR Calculator'!$C$23/Calculator!$F$12/2,1)-0.5))))/'VSWR Calculator'!$C$25)-$C100)^2+(1500*ABS(SIN(2*PI()*MOD(Calculator!$B$32/Calculator!$F$12,1)))*IF(MOD(Calculator!$B$32/Calculator!$F$12,1)&lt;0.5,-1,1))^2)/SQRT(((50*POWER(80,POWER(COS(PI()*MOD(Calculator!$B$32/Calculator!$F$12,1)),2))+MIN(500,MAX(30,100*EXP(-0.3*'VSWR Calculator'!$C$24)*(1+3*ABS(MOD('VSWR Calculator'!$C$23/Calculator!$F$12/2,1)-0.5))))/'VSWR Calculator'!$C$25)+$C100)^2+(1500*ABS(SIN(2*PI()*MOD(Calculator!$B$32/Calculator!$F$12,1)))*IF(MOD(Calculator!$B$32/Calculator!$F$12,1)&lt;0.5,-1,1))^2)),2))</f>
        <v>—</v>
      </c>
      <c r="CX100" s="253" t="str">
        <f aca="false">IF(OR(Calculator!$E$13&lt;&gt;"YES",Calculator!$B$32&lt;Calculator!$G$13),"—",ROUND((1+SQRT(((50*POWER(80,POWER(COS(PI()*MOD(Calculator!$B$32/Calculator!$F$13,1)),2))+MIN(500,MAX(30,100*EXP(-0.3*'VSWR Calculator'!$C$24)*(1+3*ABS(MOD('VSWR Calculator'!$C$23/Calculator!$F$13/2,1)-0.5))))/'VSWR Calculator'!$C$25)-$C100)^2+(1500*ABS(SIN(2*PI()*MOD(Calculator!$B$32/Calculator!$F$13,1)))*IF(MOD(Calculator!$B$32/Calculator!$F$13,1)&lt;0.5,-1,1))^2)/SQRT(((50*POWER(80,POWER(COS(PI()*MOD(Calculator!$B$32/Calculator!$F$13,1)),2))+MIN(500,MAX(30,100*EXP(-0.3*'VSWR Calculator'!$C$24)*(1+3*ABS(MOD('VSWR Calculator'!$C$23/Calculator!$F$13/2,1)-0.5))))/'VSWR Calculator'!$C$25)+$C100)^2+(1500*ABS(SIN(2*PI()*MOD(Calculator!$B$32/Calculator!$F$13,1)))*IF(MOD(Calculator!$B$32/Calculator!$F$13,1)&lt;0.5,-1,1))^2))/(1-SQRT(((50*POWER(80,POWER(COS(PI()*MOD(Calculator!$B$32/Calculator!$F$13,1)),2))+MIN(500,MAX(30,100*EXP(-0.3*'VSWR Calculator'!$C$24)*(1+3*ABS(MOD('VSWR Calculator'!$C$23/Calculator!$F$13/2,1)-0.5))))/'VSWR Calculator'!$C$25)-$C100)^2+(1500*ABS(SIN(2*PI()*MOD(Calculator!$B$32/Calculator!$F$13,1)))*IF(MOD(Calculator!$B$32/Calculator!$F$13,1)&lt;0.5,-1,1))^2)/SQRT(((50*POWER(80,POWER(COS(PI()*MOD(Calculator!$B$32/Calculator!$F$13,1)),2))+MIN(500,MAX(30,100*EXP(-0.3*'VSWR Calculator'!$C$24)*(1+3*ABS(MOD('VSWR Calculator'!$C$23/Calculator!$F$13/2,1)-0.5))))/'VSWR Calculator'!$C$25)+$C100)^2+(1500*ABS(SIN(2*PI()*MOD(Calculator!$B$32/Calculator!$F$13,1)))*IF(MOD(Calculator!$B$32/Calculator!$F$13,1)&lt;0.5,-1,1))^2)),2))</f>
        <v>—</v>
      </c>
      <c r="CY100" s="253" t="str">
        <f aca="false">IF(OR(Calculator!$E$14&lt;&gt;"YES",Calculator!$B$32&lt;Calculator!$G$14),"—",ROUND((1+SQRT(((50*POWER(80,POWER(COS(PI()*MOD(Calculator!$B$32/Calculator!$F$14,1)),2))+MIN(500,MAX(30,100*EXP(-0.3*'VSWR Calculator'!$C$24)*(1+3*ABS(MOD('VSWR Calculator'!$C$23/Calculator!$F$14/2,1)-0.5))))/'VSWR Calculator'!$C$25)-$C100)^2+(1500*ABS(SIN(2*PI()*MOD(Calculator!$B$32/Calculator!$F$14,1)))*IF(MOD(Calculator!$B$32/Calculator!$F$14,1)&lt;0.5,-1,1))^2)/SQRT(((50*POWER(80,POWER(COS(PI()*MOD(Calculator!$B$32/Calculator!$F$14,1)),2))+MIN(500,MAX(30,100*EXP(-0.3*'VSWR Calculator'!$C$24)*(1+3*ABS(MOD('VSWR Calculator'!$C$23/Calculator!$F$14/2,1)-0.5))))/'VSWR Calculator'!$C$25)+$C100)^2+(1500*ABS(SIN(2*PI()*MOD(Calculator!$B$32/Calculator!$F$14,1)))*IF(MOD(Calculator!$B$32/Calculator!$F$14,1)&lt;0.5,-1,1))^2))/(1-SQRT(((50*POWER(80,POWER(COS(PI()*MOD(Calculator!$B$32/Calculator!$F$14,1)),2))+MIN(500,MAX(30,100*EXP(-0.3*'VSWR Calculator'!$C$24)*(1+3*ABS(MOD('VSWR Calculator'!$C$23/Calculator!$F$14/2,1)-0.5))))/'VSWR Calculator'!$C$25)-$C100)^2+(1500*ABS(SIN(2*PI()*MOD(Calculator!$B$32/Calculator!$F$14,1)))*IF(MOD(Calculator!$B$32/Calculator!$F$14,1)&lt;0.5,-1,1))^2)/SQRT(((50*POWER(80,POWER(COS(PI()*MOD(Calculator!$B$32/Calculator!$F$14,1)),2))+MIN(500,MAX(30,100*EXP(-0.3*'VSWR Calculator'!$C$24)*(1+3*ABS(MOD('VSWR Calculator'!$C$23/Calculator!$F$14/2,1)-0.5))))/'VSWR Calculator'!$C$25)+$C100)^2+(1500*ABS(SIN(2*PI()*MOD(Calculator!$B$32/Calculator!$F$14,1)))*IF(MOD(Calculator!$B$32/Calculator!$F$14,1)&lt;0.5,-1,1))^2)),2))</f>
        <v>—</v>
      </c>
      <c r="CZ100" s="253" t="n">
        <f aca="false">IF(OR(Calculator!$E$15&lt;&gt;"YES",Calculator!$B$32&lt;Calculator!$G$15),"—",ROUND((1+SQRT(((50*POWER(80,POWER(COS(PI()*MOD(Calculator!$B$32/Calculator!$F$15,1)),2))+MIN(500,MAX(30,100*EXP(-0.3*'VSWR Calculator'!$C$24)*(1+3*ABS(MOD('VSWR Calculator'!$C$23/Calculator!$F$15/2,1)-0.5))))/'VSWR Calculator'!$C$25)-$C100)^2+(1500*ABS(SIN(2*PI()*MOD(Calculator!$B$32/Calculator!$F$15,1)))*IF(MOD(Calculator!$B$32/Calculator!$F$15,1)&lt;0.5,-1,1))^2)/SQRT(((50*POWER(80,POWER(COS(PI()*MOD(Calculator!$B$32/Calculator!$F$15,1)),2))+MIN(500,MAX(30,100*EXP(-0.3*'VSWR Calculator'!$C$24)*(1+3*ABS(MOD('VSWR Calculator'!$C$23/Calculator!$F$15/2,1)-0.5))))/'VSWR Calculator'!$C$25)+$C100)^2+(1500*ABS(SIN(2*PI()*MOD(Calculator!$B$32/Calculator!$F$15,1)))*IF(MOD(Calculator!$B$32/Calculator!$F$15,1)&lt;0.5,-1,1))^2))/(1-SQRT(((50*POWER(80,POWER(COS(PI()*MOD(Calculator!$B$32/Calculator!$F$15,1)),2))+MIN(500,MAX(30,100*EXP(-0.3*'VSWR Calculator'!$C$24)*(1+3*ABS(MOD('VSWR Calculator'!$C$23/Calculator!$F$15/2,1)-0.5))))/'VSWR Calculator'!$C$25)-$C100)^2+(1500*ABS(SIN(2*PI()*MOD(Calculator!$B$32/Calculator!$F$15,1)))*IF(MOD(Calculator!$B$32/Calculator!$F$15,1)&lt;0.5,-1,1))^2)/SQRT(((50*POWER(80,POWER(COS(PI()*MOD(Calculator!$B$32/Calculator!$F$15,1)),2))+MIN(500,MAX(30,100*EXP(-0.3*'VSWR Calculator'!$C$24)*(1+3*ABS(MOD('VSWR Calculator'!$C$23/Calculator!$F$15/2,1)-0.5))))/'VSWR Calculator'!$C$25)+$C100)^2+(1500*ABS(SIN(2*PI()*MOD(Calculator!$B$32/Calculator!$F$15,1)))*IF(MOD(Calculator!$B$32/Calculator!$F$15,1)&lt;0.5,-1,1))^2)),2))</f>
        <v>2.92</v>
      </c>
      <c r="DA100" s="253" t="str">
        <f aca="false">IF(OR(Calculator!$E$16&lt;&gt;"YES",Calculator!$B$32&lt;Calculator!$G$16),"—",ROUND((1+SQRT(((50*POWER(80,POWER(COS(PI()*MOD(Calculator!$B$32/Calculator!$F$16,1)),2))+MIN(500,MAX(30,100*EXP(-0.3*'VSWR Calculator'!$C$24)*(1+3*ABS(MOD('VSWR Calculator'!$C$23/Calculator!$F$16/2,1)-0.5))))/'VSWR Calculator'!$C$25)-$C100)^2+(1500*ABS(SIN(2*PI()*MOD(Calculator!$B$32/Calculator!$F$16,1)))*IF(MOD(Calculator!$B$32/Calculator!$F$16,1)&lt;0.5,-1,1))^2)/SQRT(((50*POWER(80,POWER(COS(PI()*MOD(Calculator!$B$32/Calculator!$F$16,1)),2))+MIN(500,MAX(30,100*EXP(-0.3*'VSWR Calculator'!$C$24)*(1+3*ABS(MOD('VSWR Calculator'!$C$23/Calculator!$F$16/2,1)-0.5))))/'VSWR Calculator'!$C$25)+$C100)^2+(1500*ABS(SIN(2*PI()*MOD(Calculator!$B$32/Calculator!$F$16,1)))*IF(MOD(Calculator!$B$32/Calculator!$F$16,1)&lt;0.5,-1,1))^2))/(1-SQRT(((50*POWER(80,POWER(COS(PI()*MOD(Calculator!$B$32/Calculator!$F$16,1)),2))+MIN(500,MAX(30,100*EXP(-0.3*'VSWR Calculator'!$C$24)*(1+3*ABS(MOD('VSWR Calculator'!$C$23/Calculator!$F$16/2,1)-0.5))))/'VSWR Calculator'!$C$25)-$C100)^2+(1500*ABS(SIN(2*PI()*MOD(Calculator!$B$32/Calculator!$F$16,1)))*IF(MOD(Calculator!$B$32/Calculator!$F$16,1)&lt;0.5,-1,1))^2)/SQRT(((50*POWER(80,POWER(COS(PI()*MOD(Calculator!$B$32/Calculator!$F$16,1)),2))+MIN(500,MAX(30,100*EXP(-0.3*'VSWR Calculator'!$C$24)*(1+3*ABS(MOD('VSWR Calculator'!$C$23/Calculator!$F$16/2,1)-0.5))))/'VSWR Calculator'!$C$25)+$C100)^2+(1500*ABS(SIN(2*PI()*MOD(Calculator!$B$32/Calculator!$F$16,1)))*IF(MOD(Calculator!$B$32/Calculator!$F$16,1)&lt;0.5,-1,1))^2)),2))</f>
        <v>—</v>
      </c>
      <c r="DB100" s="253" t="n">
        <f aca="false">IF(OR(Calculator!$E$17&lt;&gt;"YES",Calculator!$B$32&lt;Calculator!$G$17),"—",ROUND((1+SQRT(((50*POWER(80,POWER(COS(PI()*MOD(Calculator!$B$32/Calculator!$F$17,1)),2))+MIN(500,MAX(30,100*EXP(-0.3*'VSWR Calculator'!$C$24)*(1+3*ABS(MOD('VSWR Calculator'!$C$23/Calculator!$F$17/2,1)-0.5))))/'VSWR Calculator'!$C$25)-$C100)^2+(1500*ABS(SIN(2*PI()*MOD(Calculator!$B$32/Calculator!$F$17,1)))*IF(MOD(Calculator!$B$32/Calculator!$F$17,1)&lt;0.5,-1,1))^2)/SQRT(((50*POWER(80,POWER(COS(PI()*MOD(Calculator!$B$32/Calculator!$F$17,1)),2))+MIN(500,MAX(30,100*EXP(-0.3*'VSWR Calculator'!$C$24)*(1+3*ABS(MOD('VSWR Calculator'!$C$23/Calculator!$F$17/2,1)-0.5))))/'VSWR Calculator'!$C$25)+$C100)^2+(1500*ABS(SIN(2*PI()*MOD(Calculator!$B$32/Calculator!$F$17,1)))*IF(MOD(Calculator!$B$32/Calculator!$F$17,1)&lt;0.5,-1,1))^2))/(1-SQRT(((50*POWER(80,POWER(COS(PI()*MOD(Calculator!$B$32/Calculator!$F$17,1)),2))+MIN(500,MAX(30,100*EXP(-0.3*'VSWR Calculator'!$C$24)*(1+3*ABS(MOD('VSWR Calculator'!$C$23/Calculator!$F$17/2,1)-0.5))))/'VSWR Calculator'!$C$25)-$C100)^2+(1500*ABS(SIN(2*PI()*MOD(Calculator!$B$32/Calculator!$F$17,1)))*IF(MOD(Calculator!$B$32/Calculator!$F$17,1)&lt;0.5,-1,1))^2)/SQRT(((50*POWER(80,POWER(COS(PI()*MOD(Calculator!$B$32/Calculator!$F$17,1)),2))+MIN(500,MAX(30,100*EXP(-0.3*'VSWR Calculator'!$C$24)*(1+3*ABS(MOD('VSWR Calculator'!$C$23/Calculator!$F$17/2,1)-0.5))))/'VSWR Calculator'!$C$25)+$C100)^2+(1500*ABS(SIN(2*PI()*MOD(Calculator!$B$32/Calculator!$F$17,1)))*IF(MOD(Calculator!$B$32/Calculator!$F$17,1)&lt;0.5,-1,1))^2)),2))</f>
        <v>18.33</v>
      </c>
      <c r="DC100" s="253" t="str">
        <f aca="false">IF(OR(Calculator!$E$18&lt;&gt;"YES",Calculator!$B$32&lt;Calculator!$G$18),"—",ROUND((1+SQRT(((50*POWER(80,POWER(COS(PI()*MOD(Calculator!$B$32/Calculator!$F$18,1)),2))+MIN(500,MAX(30,100*EXP(-0.3*'VSWR Calculator'!$C$24)*(1+3*ABS(MOD('VSWR Calculator'!$C$23/Calculator!$F$18/2,1)-0.5))))/'VSWR Calculator'!$C$25)-$C100)^2+(1500*ABS(SIN(2*PI()*MOD(Calculator!$B$32/Calculator!$F$18,1)))*IF(MOD(Calculator!$B$32/Calculator!$F$18,1)&lt;0.5,-1,1))^2)/SQRT(((50*POWER(80,POWER(COS(PI()*MOD(Calculator!$B$32/Calculator!$F$18,1)),2))+MIN(500,MAX(30,100*EXP(-0.3*'VSWR Calculator'!$C$24)*(1+3*ABS(MOD('VSWR Calculator'!$C$23/Calculator!$F$18/2,1)-0.5))))/'VSWR Calculator'!$C$25)+$C100)^2+(1500*ABS(SIN(2*PI()*MOD(Calculator!$B$32/Calculator!$F$18,1)))*IF(MOD(Calculator!$B$32/Calculator!$F$18,1)&lt;0.5,-1,1))^2))/(1-SQRT(((50*POWER(80,POWER(COS(PI()*MOD(Calculator!$B$32/Calculator!$F$18,1)),2))+MIN(500,MAX(30,100*EXP(-0.3*'VSWR Calculator'!$C$24)*(1+3*ABS(MOD('VSWR Calculator'!$C$23/Calculator!$F$18/2,1)-0.5))))/'VSWR Calculator'!$C$25)-$C100)^2+(1500*ABS(SIN(2*PI()*MOD(Calculator!$B$32/Calculator!$F$18,1)))*IF(MOD(Calculator!$B$32/Calculator!$F$18,1)&lt;0.5,-1,1))^2)/SQRT(((50*POWER(80,POWER(COS(PI()*MOD(Calculator!$B$32/Calculator!$F$18,1)),2))+MIN(500,MAX(30,100*EXP(-0.3*'VSWR Calculator'!$C$24)*(1+3*ABS(MOD('VSWR Calculator'!$C$23/Calculator!$F$18/2,1)-0.5))))/'VSWR Calculator'!$C$25)+$C100)^2+(1500*ABS(SIN(2*PI()*MOD(Calculator!$B$32/Calculator!$F$18,1)))*IF(MOD(Calculator!$B$32/Calculator!$F$18,1)&lt;0.5,-1,1))^2)),2))</f>
        <v>—</v>
      </c>
      <c r="DD100" s="253" t="str">
        <f aca="false">IF(OR(Calculator!$E$19&lt;&gt;"YES",Calculator!$B$32&lt;Calculator!$G$19),"—",ROUND((1+SQRT(((50*POWER(80,POWER(COS(PI()*MOD(Calculator!$B$32/Calculator!$F$19,1)),2))+MIN(500,MAX(30,100*EXP(-0.3*'VSWR Calculator'!$C$24)*(1+3*ABS(MOD('VSWR Calculator'!$C$23/Calculator!$F$19/2,1)-0.5))))/'VSWR Calculator'!$C$25)-$C100)^2+(1500*ABS(SIN(2*PI()*MOD(Calculator!$B$32/Calculator!$F$19,1)))*IF(MOD(Calculator!$B$32/Calculator!$F$19,1)&lt;0.5,-1,1))^2)/SQRT(((50*POWER(80,POWER(COS(PI()*MOD(Calculator!$B$32/Calculator!$F$19,1)),2))+MIN(500,MAX(30,100*EXP(-0.3*'VSWR Calculator'!$C$24)*(1+3*ABS(MOD('VSWR Calculator'!$C$23/Calculator!$F$19/2,1)-0.5))))/'VSWR Calculator'!$C$25)+$C100)^2+(1500*ABS(SIN(2*PI()*MOD(Calculator!$B$32/Calculator!$F$19,1)))*IF(MOD(Calculator!$B$32/Calculator!$F$19,1)&lt;0.5,-1,1))^2))/(1-SQRT(((50*POWER(80,POWER(COS(PI()*MOD(Calculator!$B$32/Calculator!$F$19,1)),2))+MIN(500,MAX(30,100*EXP(-0.3*'VSWR Calculator'!$C$24)*(1+3*ABS(MOD('VSWR Calculator'!$C$23/Calculator!$F$19/2,1)-0.5))))/'VSWR Calculator'!$C$25)-$C100)^2+(1500*ABS(SIN(2*PI()*MOD(Calculator!$B$32/Calculator!$F$19,1)))*IF(MOD(Calculator!$B$32/Calculator!$F$19,1)&lt;0.5,-1,1))^2)/SQRT(((50*POWER(80,POWER(COS(PI()*MOD(Calculator!$B$32/Calculator!$F$19,1)),2))+MIN(500,MAX(30,100*EXP(-0.3*'VSWR Calculator'!$C$24)*(1+3*ABS(MOD('VSWR Calculator'!$C$23/Calculator!$F$19/2,1)-0.5))))/'VSWR Calculator'!$C$25)+$C100)^2+(1500*ABS(SIN(2*PI()*MOD(Calculator!$B$32/Calculator!$F$19,1)))*IF(MOD(Calculator!$B$32/Calculator!$F$19,1)&lt;0.5,-1,1))^2)),2))</f>
        <v>—</v>
      </c>
      <c r="DE100" s="253" t="str">
        <f aca="false">IF(OR(Calculator!$E$20&lt;&gt;"YES",Calculator!$B$32&lt;Calculator!$G$20),"—",ROUND((1+SQRT(((50*POWER(80,POWER(COS(PI()*MOD(Calculator!$B$32/Calculator!$F$20,1)),2))+MIN(500,MAX(30,100*EXP(-0.3*'VSWR Calculator'!$C$24)*(1+3*ABS(MOD('VSWR Calculator'!$C$23/Calculator!$F$20/2,1)-0.5))))/'VSWR Calculator'!$C$25)-$C100)^2+(1500*ABS(SIN(2*PI()*MOD(Calculator!$B$32/Calculator!$F$20,1)))*IF(MOD(Calculator!$B$32/Calculator!$F$20,1)&lt;0.5,-1,1))^2)/SQRT(((50*POWER(80,POWER(COS(PI()*MOD(Calculator!$B$32/Calculator!$F$20,1)),2))+MIN(500,MAX(30,100*EXP(-0.3*'VSWR Calculator'!$C$24)*(1+3*ABS(MOD('VSWR Calculator'!$C$23/Calculator!$F$20/2,1)-0.5))))/'VSWR Calculator'!$C$25)+$C100)^2+(1500*ABS(SIN(2*PI()*MOD(Calculator!$B$32/Calculator!$F$20,1)))*IF(MOD(Calculator!$B$32/Calculator!$F$20,1)&lt;0.5,-1,1))^2))/(1-SQRT(((50*POWER(80,POWER(COS(PI()*MOD(Calculator!$B$32/Calculator!$F$20,1)),2))+MIN(500,MAX(30,100*EXP(-0.3*'VSWR Calculator'!$C$24)*(1+3*ABS(MOD('VSWR Calculator'!$C$23/Calculator!$F$20/2,1)-0.5))))/'VSWR Calculator'!$C$25)-$C100)^2+(1500*ABS(SIN(2*PI()*MOD(Calculator!$B$32/Calculator!$F$20,1)))*IF(MOD(Calculator!$B$32/Calculator!$F$20,1)&lt;0.5,-1,1))^2)/SQRT(((50*POWER(80,POWER(COS(PI()*MOD(Calculator!$B$32/Calculator!$F$20,1)),2))+MIN(500,MAX(30,100*EXP(-0.3*'VSWR Calculator'!$C$24)*(1+3*ABS(MOD('VSWR Calculator'!$C$23/Calculator!$F$20/2,1)-0.5))))/'VSWR Calculator'!$C$25)+$C100)^2+(1500*ABS(SIN(2*PI()*MOD(Calculator!$B$32/Calculator!$F$20,1)))*IF(MOD(Calculator!$B$32/Calculator!$F$20,1)&lt;0.5,-1,1))^2)),2))</f>
        <v>—</v>
      </c>
      <c r="DF100" s="253" t="str">
        <f aca="false">IF(OR(Calculator!$E$21&lt;&gt;"YES",Calculator!$B$32&lt;Calculator!$G$21),"—",ROUND((1+SQRT(((50*POWER(80,POWER(COS(PI()*MOD(Calculator!$B$32/Calculator!$F$21,1)),2))+MIN(500,MAX(30,100*EXP(-0.3*'VSWR Calculator'!$C$24)*(1+3*ABS(MOD('VSWR Calculator'!$C$23/Calculator!$F$21/2,1)-0.5))))/'VSWR Calculator'!$C$25)-$C100)^2+(1500*ABS(SIN(2*PI()*MOD(Calculator!$B$32/Calculator!$F$21,1)))*IF(MOD(Calculator!$B$32/Calculator!$F$21,1)&lt;0.5,-1,1))^2)/SQRT(((50*POWER(80,POWER(COS(PI()*MOD(Calculator!$B$32/Calculator!$F$21,1)),2))+MIN(500,MAX(30,100*EXP(-0.3*'VSWR Calculator'!$C$24)*(1+3*ABS(MOD('VSWR Calculator'!$C$23/Calculator!$F$21/2,1)-0.5))))/'VSWR Calculator'!$C$25)+$C100)^2+(1500*ABS(SIN(2*PI()*MOD(Calculator!$B$32/Calculator!$F$21,1)))*IF(MOD(Calculator!$B$32/Calculator!$F$21,1)&lt;0.5,-1,1))^2))/(1-SQRT(((50*POWER(80,POWER(COS(PI()*MOD(Calculator!$B$32/Calculator!$F$21,1)),2))+MIN(500,MAX(30,100*EXP(-0.3*'VSWR Calculator'!$C$24)*(1+3*ABS(MOD('VSWR Calculator'!$C$23/Calculator!$F$21/2,1)-0.5))))/'VSWR Calculator'!$C$25)-$C100)^2+(1500*ABS(SIN(2*PI()*MOD(Calculator!$B$32/Calculator!$F$21,1)))*IF(MOD(Calculator!$B$32/Calculator!$F$21,1)&lt;0.5,-1,1))^2)/SQRT(((50*POWER(80,POWER(COS(PI()*MOD(Calculator!$B$32/Calculator!$F$21,1)),2))+MIN(500,MAX(30,100*EXP(-0.3*'VSWR Calculator'!$C$24)*(1+3*ABS(MOD('VSWR Calculator'!$C$23/Calculator!$F$21/2,1)-0.5))))/'VSWR Calculator'!$C$25)+$C100)^2+(1500*ABS(SIN(2*PI()*MOD(Calculator!$B$32/Calculator!$F$21,1)))*IF(MOD(Calculator!$B$32/Calculator!$F$21,1)&lt;0.5,-1,1))^2)),2))</f>
        <v>—</v>
      </c>
      <c r="DG100" s="253" t="str">
        <f aca="false">IF(OR(Calculator!$E$22&lt;&gt;"YES",Calculator!$B$32&lt;Calculator!$G$22),"—",ROUND((1+SQRT(((50*POWER(80,POWER(COS(PI()*MOD(Calculator!$B$32/Calculator!$F$22,1)),2))+MIN(500,MAX(30,100*EXP(-0.3*'VSWR Calculator'!$C$24)*(1+3*ABS(MOD('VSWR Calculator'!$C$23/Calculator!$F$22/2,1)-0.5))))/'VSWR Calculator'!$C$25)-$C100)^2+(1500*ABS(SIN(2*PI()*MOD(Calculator!$B$32/Calculator!$F$22,1)))*IF(MOD(Calculator!$B$32/Calculator!$F$22,1)&lt;0.5,-1,1))^2)/SQRT(((50*POWER(80,POWER(COS(PI()*MOD(Calculator!$B$32/Calculator!$F$22,1)),2))+MIN(500,MAX(30,100*EXP(-0.3*'VSWR Calculator'!$C$24)*(1+3*ABS(MOD('VSWR Calculator'!$C$23/Calculator!$F$22/2,1)-0.5))))/'VSWR Calculator'!$C$25)+$C100)^2+(1500*ABS(SIN(2*PI()*MOD(Calculator!$B$32/Calculator!$F$22,1)))*IF(MOD(Calculator!$B$32/Calculator!$F$22,1)&lt;0.5,-1,1))^2))/(1-SQRT(((50*POWER(80,POWER(COS(PI()*MOD(Calculator!$B$32/Calculator!$F$22,1)),2))+MIN(500,MAX(30,100*EXP(-0.3*'VSWR Calculator'!$C$24)*(1+3*ABS(MOD('VSWR Calculator'!$C$23/Calculator!$F$22/2,1)-0.5))))/'VSWR Calculator'!$C$25)-$C100)^2+(1500*ABS(SIN(2*PI()*MOD(Calculator!$B$32/Calculator!$F$22,1)))*IF(MOD(Calculator!$B$32/Calculator!$F$22,1)&lt;0.5,-1,1))^2)/SQRT(((50*POWER(80,POWER(COS(PI()*MOD(Calculator!$B$32/Calculator!$F$22,1)),2))+MIN(500,MAX(30,100*EXP(-0.3*'VSWR Calculator'!$C$24)*(1+3*ABS(MOD('VSWR Calculator'!$C$23/Calculator!$F$22/2,1)-0.5))))/'VSWR Calculator'!$C$25)+$C100)^2+(1500*ABS(SIN(2*PI()*MOD(Calculator!$B$32/Calculator!$F$22,1)))*IF(MOD(Calculator!$B$32/Calculator!$F$22,1)&lt;0.5,-1,1))^2)),2))</f>
        <v>—</v>
      </c>
      <c r="DH100" s="253" t="n">
        <f aca="false">IFERROR(ROUND((IF(ISNUMBER(CW100),CW100,0)+IF(ISNUMBER(CX100),CX100,0)+IF(ISNUMBER(CY100),CY100,0)+IF(ISNUMBER(CZ100),CZ100,0)+IF(ISNUMBER(DA100),DA100,0)+IF(ISNUMBER(DB100),DB100,0)+IF(ISNUMBER(DC100),DC100,0)+IF(ISNUMBER(DD100),DD100,0)+IF(ISNUMBER(DE100),DE100,0)+IF(ISNUMBER(DF100),DF100,0)+IF(ISNUMBER(DG100),DG100,0))/(IF(ISNUMBER(CW100),1,0)+IF(ISNUMBER(CX100),1,0)+IF(ISNUMBER(CY100),1,0)+IF(ISNUMBER(CZ100),1,0)+IF(ISNUMBER(DA100),1,0)+IF(ISNUMBER(DB100),1,0)+IF(ISNUMBER(DC100),1,0)+IF(ISNUMBER(DD100),1,0)+IF(ISNUMBER(DE100),1,0)+IF(ISNUMBER(DF100),1,0)+IF(ISNUMBER(DG100),1,0)),4),"")</f>
        <v>10.625</v>
      </c>
      <c r="DI100" s="253" t="str">
        <f aca="false">IF(OR(Calculator!$E$12&lt;&gt;"YES",Calculator!$B$33&lt;Calculator!$G$12),"—",ROUND((1+SQRT(((50*POWER(80,POWER(COS(PI()*MOD(Calculator!$B$33/Calculator!$F$12,1)),2))+MIN(500,MAX(30,100*EXP(-0.3*'VSWR Calculator'!$C$24)*(1+3*ABS(MOD('VSWR Calculator'!$C$23/Calculator!$F$12/2,1)-0.5))))/'VSWR Calculator'!$C$25)-$C100)^2+(1500*ABS(SIN(2*PI()*MOD(Calculator!$B$33/Calculator!$F$12,1)))*IF(MOD(Calculator!$B$33/Calculator!$F$12,1)&lt;0.5,-1,1))^2)/SQRT(((50*POWER(80,POWER(COS(PI()*MOD(Calculator!$B$33/Calculator!$F$12,1)),2))+MIN(500,MAX(30,100*EXP(-0.3*'VSWR Calculator'!$C$24)*(1+3*ABS(MOD('VSWR Calculator'!$C$23/Calculator!$F$12/2,1)-0.5))))/'VSWR Calculator'!$C$25)+$C100)^2+(1500*ABS(SIN(2*PI()*MOD(Calculator!$B$33/Calculator!$F$12,1)))*IF(MOD(Calculator!$B$33/Calculator!$F$12,1)&lt;0.5,-1,1))^2))/(1-SQRT(((50*POWER(80,POWER(COS(PI()*MOD(Calculator!$B$33/Calculator!$F$12,1)),2))+MIN(500,MAX(30,100*EXP(-0.3*'VSWR Calculator'!$C$24)*(1+3*ABS(MOD('VSWR Calculator'!$C$23/Calculator!$F$12/2,1)-0.5))))/'VSWR Calculator'!$C$25)-$C100)^2+(1500*ABS(SIN(2*PI()*MOD(Calculator!$B$33/Calculator!$F$12,1)))*IF(MOD(Calculator!$B$33/Calculator!$F$12,1)&lt;0.5,-1,1))^2)/SQRT(((50*POWER(80,POWER(COS(PI()*MOD(Calculator!$B$33/Calculator!$F$12,1)),2))+MIN(500,MAX(30,100*EXP(-0.3*'VSWR Calculator'!$C$24)*(1+3*ABS(MOD('VSWR Calculator'!$C$23/Calculator!$F$12/2,1)-0.5))))/'VSWR Calculator'!$C$25)+$C100)^2+(1500*ABS(SIN(2*PI()*MOD(Calculator!$B$33/Calculator!$F$12,1)))*IF(MOD(Calculator!$B$33/Calculator!$F$12,1)&lt;0.5,-1,1))^2)),2))</f>
        <v>—</v>
      </c>
      <c r="DJ100" s="253" t="str">
        <f aca="false">IF(OR(Calculator!$E$13&lt;&gt;"YES",Calculator!$B$33&lt;Calculator!$G$13),"—",ROUND((1+SQRT(((50*POWER(80,POWER(COS(PI()*MOD(Calculator!$B$33/Calculator!$F$13,1)),2))+MIN(500,MAX(30,100*EXP(-0.3*'VSWR Calculator'!$C$24)*(1+3*ABS(MOD('VSWR Calculator'!$C$23/Calculator!$F$13/2,1)-0.5))))/'VSWR Calculator'!$C$25)-$C100)^2+(1500*ABS(SIN(2*PI()*MOD(Calculator!$B$33/Calculator!$F$13,1)))*IF(MOD(Calculator!$B$33/Calculator!$F$13,1)&lt;0.5,-1,1))^2)/SQRT(((50*POWER(80,POWER(COS(PI()*MOD(Calculator!$B$33/Calculator!$F$13,1)),2))+MIN(500,MAX(30,100*EXP(-0.3*'VSWR Calculator'!$C$24)*(1+3*ABS(MOD('VSWR Calculator'!$C$23/Calculator!$F$13/2,1)-0.5))))/'VSWR Calculator'!$C$25)+$C100)^2+(1500*ABS(SIN(2*PI()*MOD(Calculator!$B$33/Calculator!$F$13,1)))*IF(MOD(Calculator!$B$33/Calculator!$F$13,1)&lt;0.5,-1,1))^2))/(1-SQRT(((50*POWER(80,POWER(COS(PI()*MOD(Calculator!$B$33/Calculator!$F$13,1)),2))+MIN(500,MAX(30,100*EXP(-0.3*'VSWR Calculator'!$C$24)*(1+3*ABS(MOD('VSWR Calculator'!$C$23/Calculator!$F$13/2,1)-0.5))))/'VSWR Calculator'!$C$25)-$C100)^2+(1500*ABS(SIN(2*PI()*MOD(Calculator!$B$33/Calculator!$F$13,1)))*IF(MOD(Calculator!$B$33/Calculator!$F$13,1)&lt;0.5,-1,1))^2)/SQRT(((50*POWER(80,POWER(COS(PI()*MOD(Calculator!$B$33/Calculator!$F$13,1)),2))+MIN(500,MAX(30,100*EXP(-0.3*'VSWR Calculator'!$C$24)*(1+3*ABS(MOD('VSWR Calculator'!$C$23/Calculator!$F$13/2,1)-0.5))))/'VSWR Calculator'!$C$25)+$C100)^2+(1500*ABS(SIN(2*PI()*MOD(Calculator!$B$33/Calculator!$F$13,1)))*IF(MOD(Calculator!$B$33/Calculator!$F$13,1)&lt;0.5,-1,1))^2)),2))</f>
        <v>—</v>
      </c>
      <c r="DK100" s="253" t="str">
        <f aca="false">IF(OR(Calculator!$E$14&lt;&gt;"YES",Calculator!$B$33&lt;Calculator!$G$14),"—",ROUND((1+SQRT(((50*POWER(80,POWER(COS(PI()*MOD(Calculator!$B$33/Calculator!$F$14,1)),2))+MIN(500,MAX(30,100*EXP(-0.3*'VSWR Calculator'!$C$24)*(1+3*ABS(MOD('VSWR Calculator'!$C$23/Calculator!$F$14/2,1)-0.5))))/'VSWR Calculator'!$C$25)-$C100)^2+(1500*ABS(SIN(2*PI()*MOD(Calculator!$B$33/Calculator!$F$14,1)))*IF(MOD(Calculator!$B$33/Calculator!$F$14,1)&lt;0.5,-1,1))^2)/SQRT(((50*POWER(80,POWER(COS(PI()*MOD(Calculator!$B$33/Calculator!$F$14,1)),2))+MIN(500,MAX(30,100*EXP(-0.3*'VSWR Calculator'!$C$24)*(1+3*ABS(MOD('VSWR Calculator'!$C$23/Calculator!$F$14/2,1)-0.5))))/'VSWR Calculator'!$C$25)+$C100)^2+(1500*ABS(SIN(2*PI()*MOD(Calculator!$B$33/Calculator!$F$14,1)))*IF(MOD(Calculator!$B$33/Calculator!$F$14,1)&lt;0.5,-1,1))^2))/(1-SQRT(((50*POWER(80,POWER(COS(PI()*MOD(Calculator!$B$33/Calculator!$F$14,1)),2))+MIN(500,MAX(30,100*EXP(-0.3*'VSWR Calculator'!$C$24)*(1+3*ABS(MOD('VSWR Calculator'!$C$23/Calculator!$F$14/2,1)-0.5))))/'VSWR Calculator'!$C$25)-$C100)^2+(1500*ABS(SIN(2*PI()*MOD(Calculator!$B$33/Calculator!$F$14,1)))*IF(MOD(Calculator!$B$33/Calculator!$F$14,1)&lt;0.5,-1,1))^2)/SQRT(((50*POWER(80,POWER(COS(PI()*MOD(Calculator!$B$33/Calculator!$F$14,1)),2))+MIN(500,MAX(30,100*EXP(-0.3*'VSWR Calculator'!$C$24)*(1+3*ABS(MOD('VSWR Calculator'!$C$23/Calculator!$F$14/2,1)-0.5))))/'VSWR Calculator'!$C$25)+$C100)^2+(1500*ABS(SIN(2*PI()*MOD(Calculator!$B$33/Calculator!$F$14,1)))*IF(MOD(Calculator!$B$33/Calculator!$F$14,1)&lt;0.5,-1,1))^2)),2))</f>
        <v>—</v>
      </c>
      <c r="DL100" s="253" t="n">
        <f aca="false">IF(OR(Calculator!$E$15&lt;&gt;"YES",Calculator!$B$33&lt;Calculator!$G$15),"—",ROUND((1+SQRT(((50*POWER(80,POWER(COS(PI()*MOD(Calculator!$B$33/Calculator!$F$15,1)),2))+MIN(500,MAX(30,100*EXP(-0.3*'VSWR Calculator'!$C$24)*(1+3*ABS(MOD('VSWR Calculator'!$C$23/Calculator!$F$15/2,1)-0.5))))/'VSWR Calculator'!$C$25)-$C100)^2+(1500*ABS(SIN(2*PI()*MOD(Calculator!$B$33/Calculator!$F$15,1)))*IF(MOD(Calculator!$B$33/Calculator!$F$15,1)&lt;0.5,-1,1))^2)/SQRT(((50*POWER(80,POWER(COS(PI()*MOD(Calculator!$B$33/Calculator!$F$15,1)),2))+MIN(500,MAX(30,100*EXP(-0.3*'VSWR Calculator'!$C$24)*(1+3*ABS(MOD('VSWR Calculator'!$C$23/Calculator!$F$15/2,1)-0.5))))/'VSWR Calculator'!$C$25)+$C100)^2+(1500*ABS(SIN(2*PI()*MOD(Calculator!$B$33/Calculator!$F$15,1)))*IF(MOD(Calculator!$B$33/Calculator!$F$15,1)&lt;0.5,-1,1))^2))/(1-SQRT(((50*POWER(80,POWER(COS(PI()*MOD(Calculator!$B$33/Calculator!$F$15,1)),2))+MIN(500,MAX(30,100*EXP(-0.3*'VSWR Calculator'!$C$24)*(1+3*ABS(MOD('VSWR Calculator'!$C$23/Calculator!$F$15/2,1)-0.5))))/'VSWR Calculator'!$C$25)-$C100)^2+(1500*ABS(SIN(2*PI()*MOD(Calculator!$B$33/Calculator!$F$15,1)))*IF(MOD(Calculator!$B$33/Calculator!$F$15,1)&lt;0.5,-1,1))^2)/SQRT(((50*POWER(80,POWER(COS(PI()*MOD(Calculator!$B$33/Calculator!$F$15,1)),2))+MIN(500,MAX(30,100*EXP(-0.3*'VSWR Calculator'!$C$24)*(1+3*ABS(MOD('VSWR Calculator'!$C$23/Calculator!$F$15/2,1)-0.5))))/'VSWR Calculator'!$C$25)+$C100)^2+(1500*ABS(SIN(2*PI()*MOD(Calculator!$B$33/Calculator!$F$15,1)))*IF(MOD(Calculator!$B$33/Calculator!$F$15,1)&lt;0.5,-1,1))^2)),2))</f>
        <v>3.1</v>
      </c>
      <c r="DM100" s="253" t="str">
        <f aca="false">IF(OR(Calculator!$E$16&lt;&gt;"YES",Calculator!$B$33&lt;Calculator!$G$16),"—",ROUND((1+SQRT(((50*POWER(80,POWER(COS(PI()*MOD(Calculator!$B$33/Calculator!$F$16,1)),2))+MIN(500,MAX(30,100*EXP(-0.3*'VSWR Calculator'!$C$24)*(1+3*ABS(MOD('VSWR Calculator'!$C$23/Calculator!$F$16/2,1)-0.5))))/'VSWR Calculator'!$C$25)-$C100)^2+(1500*ABS(SIN(2*PI()*MOD(Calculator!$B$33/Calculator!$F$16,1)))*IF(MOD(Calculator!$B$33/Calculator!$F$16,1)&lt;0.5,-1,1))^2)/SQRT(((50*POWER(80,POWER(COS(PI()*MOD(Calculator!$B$33/Calculator!$F$16,1)),2))+MIN(500,MAX(30,100*EXP(-0.3*'VSWR Calculator'!$C$24)*(1+3*ABS(MOD('VSWR Calculator'!$C$23/Calculator!$F$16/2,1)-0.5))))/'VSWR Calculator'!$C$25)+$C100)^2+(1500*ABS(SIN(2*PI()*MOD(Calculator!$B$33/Calculator!$F$16,1)))*IF(MOD(Calculator!$B$33/Calculator!$F$16,1)&lt;0.5,-1,1))^2))/(1-SQRT(((50*POWER(80,POWER(COS(PI()*MOD(Calculator!$B$33/Calculator!$F$16,1)),2))+MIN(500,MAX(30,100*EXP(-0.3*'VSWR Calculator'!$C$24)*(1+3*ABS(MOD('VSWR Calculator'!$C$23/Calculator!$F$16/2,1)-0.5))))/'VSWR Calculator'!$C$25)-$C100)^2+(1500*ABS(SIN(2*PI()*MOD(Calculator!$B$33/Calculator!$F$16,1)))*IF(MOD(Calculator!$B$33/Calculator!$F$16,1)&lt;0.5,-1,1))^2)/SQRT(((50*POWER(80,POWER(COS(PI()*MOD(Calculator!$B$33/Calculator!$F$16,1)),2))+MIN(500,MAX(30,100*EXP(-0.3*'VSWR Calculator'!$C$24)*(1+3*ABS(MOD('VSWR Calculator'!$C$23/Calculator!$F$16/2,1)-0.5))))/'VSWR Calculator'!$C$25)+$C100)^2+(1500*ABS(SIN(2*PI()*MOD(Calculator!$B$33/Calculator!$F$16,1)))*IF(MOD(Calculator!$B$33/Calculator!$F$16,1)&lt;0.5,-1,1))^2)),2))</f>
        <v>—</v>
      </c>
      <c r="DN100" s="253" t="n">
        <f aca="false">IF(OR(Calculator!$E$17&lt;&gt;"YES",Calculator!$B$33&lt;Calculator!$G$17),"—",ROUND((1+SQRT(((50*POWER(80,POWER(COS(PI()*MOD(Calculator!$B$33/Calculator!$F$17,1)),2))+MIN(500,MAX(30,100*EXP(-0.3*'VSWR Calculator'!$C$24)*(1+3*ABS(MOD('VSWR Calculator'!$C$23/Calculator!$F$17/2,1)-0.5))))/'VSWR Calculator'!$C$25)-$C100)^2+(1500*ABS(SIN(2*PI()*MOD(Calculator!$B$33/Calculator!$F$17,1)))*IF(MOD(Calculator!$B$33/Calculator!$F$17,1)&lt;0.5,-1,1))^2)/SQRT(((50*POWER(80,POWER(COS(PI()*MOD(Calculator!$B$33/Calculator!$F$17,1)),2))+MIN(500,MAX(30,100*EXP(-0.3*'VSWR Calculator'!$C$24)*(1+3*ABS(MOD('VSWR Calculator'!$C$23/Calculator!$F$17/2,1)-0.5))))/'VSWR Calculator'!$C$25)+$C100)^2+(1500*ABS(SIN(2*PI()*MOD(Calculator!$B$33/Calculator!$F$17,1)))*IF(MOD(Calculator!$B$33/Calculator!$F$17,1)&lt;0.5,-1,1))^2))/(1-SQRT(((50*POWER(80,POWER(COS(PI()*MOD(Calculator!$B$33/Calculator!$F$17,1)),2))+MIN(500,MAX(30,100*EXP(-0.3*'VSWR Calculator'!$C$24)*(1+3*ABS(MOD('VSWR Calculator'!$C$23/Calculator!$F$17/2,1)-0.5))))/'VSWR Calculator'!$C$25)-$C100)^2+(1500*ABS(SIN(2*PI()*MOD(Calculator!$B$33/Calculator!$F$17,1)))*IF(MOD(Calculator!$B$33/Calculator!$F$17,1)&lt;0.5,-1,1))^2)/SQRT(((50*POWER(80,POWER(COS(PI()*MOD(Calculator!$B$33/Calculator!$F$17,1)),2))+MIN(500,MAX(30,100*EXP(-0.3*'VSWR Calculator'!$C$24)*(1+3*ABS(MOD('VSWR Calculator'!$C$23/Calculator!$F$17/2,1)-0.5))))/'VSWR Calculator'!$C$25)+$C100)^2+(1500*ABS(SIN(2*PI()*MOD(Calculator!$B$33/Calculator!$F$17,1)))*IF(MOD(Calculator!$B$33/Calculator!$F$17,1)&lt;0.5,-1,1))^2)),2))</f>
        <v>20.17</v>
      </c>
      <c r="DO100" s="253" t="str">
        <f aca="false">IF(OR(Calculator!$E$18&lt;&gt;"YES",Calculator!$B$33&lt;Calculator!$G$18),"—",ROUND((1+SQRT(((50*POWER(80,POWER(COS(PI()*MOD(Calculator!$B$33/Calculator!$F$18,1)),2))+MIN(500,MAX(30,100*EXP(-0.3*'VSWR Calculator'!$C$24)*(1+3*ABS(MOD('VSWR Calculator'!$C$23/Calculator!$F$18/2,1)-0.5))))/'VSWR Calculator'!$C$25)-$C100)^2+(1500*ABS(SIN(2*PI()*MOD(Calculator!$B$33/Calculator!$F$18,1)))*IF(MOD(Calculator!$B$33/Calculator!$F$18,1)&lt;0.5,-1,1))^2)/SQRT(((50*POWER(80,POWER(COS(PI()*MOD(Calculator!$B$33/Calculator!$F$18,1)),2))+MIN(500,MAX(30,100*EXP(-0.3*'VSWR Calculator'!$C$24)*(1+3*ABS(MOD('VSWR Calculator'!$C$23/Calculator!$F$18/2,1)-0.5))))/'VSWR Calculator'!$C$25)+$C100)^2+(1500*ABS(SIN(2*PI()*MOD(Calculator!$B$33/Calculator!$F$18,1)))*IF(MOD(Calculator!$B$33/Calculator!$F$18,1)&lt;0.5,-1,1))^2))/(1-SQRT(((50*POWER(80,POWER(COS(PI()*MOD(Calculator!$B$33/Calculator!$F$18,1)),2))+MIN(500,MAX(30,100*EXP(-0.3*'VSWR Calculator'!$C$24)*(1+3*ABS(MOD('VSWR Calculator'!$C$23/Calculator!$F$18/2,1)-0.5))))/'VSWR Calculator'!$C$25)-$C100)^2+(1500*ABS(SIN(2*PI()*MOD(Calculator!$B$33/Calculator!$F$18,1)))*IF(MOD(Calculator!$B$33/Calculator!$F$18,1)&lt;0.5,-1,1))^2)/SQRT(((50*POWER(80,POWER(COS(PI()*MOD(Calculator!$B$33/Calculator!$F$18,1)),2))+MIN(500,MAX(30,100*EXP(-0.3*'VSWR Calculator'!$C$24)*(1+3*ABS(MOD('VSWR Calculator'!$C$23/Calculator!$F$18/2,1)-0.5))))/'VSWR Calculator'!$C$25)+$C100)^2+(1500*ABS(SIN(2*PI()*MOD(Calculator!$B$33/Calculator!$F$18,1)))*IF(MOD(Calculator!$B$33/Calculator!$F$18,1)&lt;0.5,-1,1))^2)),2))</f>
        <v>—</v>
      </c>
      <c r="DP100" s="253" t="str">
        <f aca="false">IF(OR(Calculator!$E$19&lt;&gt;"YES",Calculator!$B$33&lt;Calculator!$G$19),"—",ROUND((1+SQRT(((50*POWER(80,POWER(COS(PI()*MOD(Calculator!$B$33/Calculator!$F$19,1)),2))+MIN(500,MAX(30,100*EXP(-0.3*'VSWR Calculator'!$C$24)*(1+3*ABS(MOD('VSWR Calculator'!$C$23/Calculator!$F$19/2,1)-0.5))))/'VSWR Calculator'!$C$25)-$C100)^2+(1500*ABS(SIN(2*PI()*MOD(Calculator!$B$33/Calculator!$F$19,1)))*IF(MOD(Calculator!$B$33/Calculator!$F$19,1)&lt;0.5,-1,1))^2)/SQRT(((50*POWER(80,POWER(COS(PI()*MOD(Calculator!$B$33/Calculator!$F$19,1)),2))+MIN(500,MAX(30,100*EXP(-0.3*'VSWR Calculator'!$C$24)*(1+3*ABS(MOD('VSWR Calculator'!$C$23/Calculator!$F$19/2,1)-0.5))))/'VSWR Calculator'!$C$25)+$C100)^2+(1500*ABS(SIN(2*PI()*MOD(Calculator!$B$33/Calculator!$F$19,1)))*IF(MOD(Calculator!$B$33/Calculator!$F$19,1)&lt;0.5,-1,1))^2))/(1-SQRT(((50*POWER(80,POWER(COS(PI()*MOD(Calculator!$B$33/Calculator!$F$19,1)),2))+MIN(500,MAX(30,100*EXP(-0.3*'VSWR Calculator'!$C$24)*(1+3*ABS(MOD('VSWR Calculator'!$C$23/Calculator!$F$19/2,1)-0.5))))/'VSWR Calculator'!$C$25)-$C100)^2+(1500*ABS(SIN(2*PI()*MOD(Calculator!$B$33/Calculator!$F$19,1)))*IF(MOD(Calculator!$B$33/Calculator!$F$19,1)&lt;0.5,-1,1))^2)/SQRT(((50*POWER(80,POWER(COS(PI()*MOD(Calculator!$B$33/Calculator!$F$19,1)),2))+MIN(500,MAX(30,100*EXP(-0.3*'VSWR Calculator'!$C$24)*(1+3*ABS(MOD('VSWR Calculator'!$C$23/Calculator!$F$19/2,1)-0.5))))/'VSWR Calculator'!$C$25)+$C100)^2+(1500*ABS(SIN(2*PI()*MOD(Calculator!$B$33/Calculator!$F$19,1)))*IF(MOD(Calculator!$B$33/Calculator!$F$19,1)&lt;0.5,-1,1))^2)),2))</f>
        <v>—</v>
      </c>
      <c r="DQ100" s="253" t="str">
        <f aca="false">IF(OR(Calculator!$E$20&lt;&gt;"YES",Calculator!$B$33&lt;Calculator!$G$20),"—",ROUND((1+SQRT(((50*POWER(80,POWER(COS(PI()*MOD(Calculator!$B$33/Calculator!$F$20,1)),2))+MIN(500,MAX(30,100*EXP(-0.3*'VSWR Calculator'!$C$24)*(1+3*ABS(MOD('VSWR Calculator'!$C$23/Calculator!$F$20/2,1)-0.5))))/'VSWR Calculator'!$C$25)-$C100)^2+(1500*ABS(SIN(2*PI()*MOD(Calculator!$B$33/Calculator!$F$20,1)))*IF(MOD(Calculator!$B$33/Calculator!$F$20,1)&lt;0.5,-1,1))^2)/SQRT(((50*POWER(80,POWER(COS(PI()*MOD(Calculator!$B$33/Calculator!$F$20,1)),2))+MIN(500,MAX(30,100*EXP(-0.3*'VSWR Calculator'!$C$24)*(1+3*ABS(MOD('VSWR Calculator'!$C$23/Calculator!$F$20/2,1)-0.5))))/'VSWR Calculator'!$C$25)+$C100)^2+(1500*ABS(SIN(2*PI()*MOD(Calculator!$B$33/Calculator!$F$20,1)))*IF(MOD(Calculator!$B$33/Calculator!$F$20,1)&lt;0.5,-1,1))^2))/(1-SQRT(((50*POWER(80,POWER(COS(PI()*MOD(Calculator!$B$33/Calculator!$F$20,1)),2))+MIN(500,MAX(30,100*EXP(-0.3*'VSWR Calculator'!$C$24)*(1+3*ABS(MOD('VSWR Calculator'!$C$23/Calculator!$F$20/2,1)-0.5))))/'VSWR Calculator'!$C$25)-$C100)^2+(1500*ABS(SIN(2*PI()*MOD(Calculator!$B$33/Calculator!$F$20,1)))*IF(MOD(Calculator!$B$33/Calculator!$F$20,1)&lt;0.5,-1,1))^2)/SQRT(((50*POWER(80,POWER(COS(PI()*MOD(Calculator!$B$33/Calculator!$F$20,1)),2))+MIN(500,MAX(30,100*EXP(-0.3*'VSWR Calculator'!$C$24)*(1+3*ABS(MOD('VSWR Calculator'!$C$23/Calculator!$F$20/2,1)-0.5))))/'VSWR Calculator'!$C$25)+$C100)^2+(1500*ABS(SIN(2*PI()*MOD(Calculator!$B$33/Calculator!$F$20,1)))*IF(MOD(Calculator!$B$33/Calculator!$F$20,1)&lt;0.5,-1,1))^2)),2))</f>
        <v>—</v>
      </c>
      <c r="DR100" s="253" t="str">
        <f aca="false">IF(OR(Calculator!$E$21&lt;&gt;"YES",Calculator!$B$33&lt;Calculator!$G$21),"—",ROUND((1+SQRT(((50*POWER(80,POWER(COS(PI()*MOD(Calculator!$B$33/Calculator!$F$21,1)),2))+MIN(500,MAX(30,100*EXP(-0.3*'VSWR Calculator'!$C$24)*(1+3*ABS(MOD('VSWR Calculator'!$C$23/Calculator!$F$21/2,1)-0.5))))/'VSWR Calculator'!$C$25)-$C100)^2+(1500*ABS(SIN(2*PI()*MOD(Calculator!$B$33/Calculator!$F$21,1)))*IF(MOD(Calculator!$B$33/Calculator!$F$21,1)&lt;0.5,-1,1))^2)/SQRT(((50*POWER(80,POWER(COS(PI()*MOD(Calculator!$B$33/Calculator!$F$21,1)),2))+MIN(500,MAX(30,100*EXP(-0.3*'VSWR Calculator'!$C$24)*(1+3*ABS(MOD('VSWR Calculator'!$C$23/Calculator!$F$21/2,1)-0.5))))/'VSWR Calculator'!$C$25)+$C100)^2+(1500*ABS(SIN(2*PI()*MOD(Calculator!$B$33/Calculator!$F$21,1)))*IF(MOD(Calculator!$B$33/Calculator!$F$21,1)&lt;0.5,-1,1))^2))/(1-SQRT(((50*POWER(80,POWER(COS(PI()*MOD(Calculator!$B$33/Calculator!$F$21,1)),2))+MIN(500,MAX(30,100*EXP(-0.3*'VSWR Calculator'!$C$24)*(1+3*ABS(MOD('VSWR Calculator'!$C$23/Calculator!$F$21/2,1)-0.5))))/'VSWR Calculator'!$C$25)-$C100)^2+(1500*ABS(SIN(2*PI()*MOD(Calculator!$B$33/Calculator!$F$21,1)))*IF(MOD(Calculator!$B$33/Calculator!$F$21,1)&lt;0.5,-1,1))^2)/SQRT(((50*POWER(80,POWER(COS(PI()*MOD(Calculator!$B$33/Calculator!$F$21,1)),2))+MIN(500,MAX(30,100*EXP(-0.3*'VSWR Calculator'!$C$24)*(1+3*ABS(MOD('VSWR Calculator'!$C$23/Calculator!$F$21/2,1)-0.5))))/'VSWR Calculator'!$C$25)+$C100)^2+(1500*ABS(SIN(2*PI()*MOD(Calculator!$B$33/Calculator!$F$21,1)))*IF(MOD(Calculator!$B$33/Calculator!$F$21,1)&lt;0.5,-1,1))^2)),2))</f>
        <v>—</v>
      </c>
      <c r="DS100" s="253" t="str">
        <f aca="false">IF(OR(Calculator!$E$22&lt;&gt;"YES",Calculator!$B$33&lt;Calculator!$G$22),"—",ROUND((1+SQRT(((50*POWER(80,POWER(COS(PI()*MOD(Calculator!$B$33/Calculator!$F$22,1)),2))+MIN(500,MAX(30,100*EXP(-0.3*'VSWR Calculator'!$C$24)*(1+3*ABS(MOD('VSWR Calculator'!$C$23/Calculator!$F$22/2,1)-0.5))))/'VSWR Calculator'!$C$25)-$C100)^2+(1500*ABS(SIN(2*PI()*MOD(Calculator!$B$33/Calculator!$F$22,1)))*IF(MOD(Calculator!$B$33/Calculator!$F$22,1)&lt;0.5,-1,1))^2)/SQRT(((50*POWER(80,POWER(COS(PI()*MOD(Calculator!$B$33/Calculator!$F$22,1)),2))+MIN(500,MAX(30,100*EXP(-0.3*'VSWR Calculator'!$C$24)*(1+3*ABS(MOD('VSWR Calculator'!$C$23/Calculator!$F$22/2,1)-0.5))))/'VSWR Calculator'!$C$25)+$C100)^2+(1500*ABS(SIN(2*PI()*MOD(Calculator!$B$33/Calculator!$F$22,1)))*IF(MOD(Calculator!$B$33/Calculator!$F$22,1)&lt;0.5,-1,1))^2))/(1-SQRT(((50*POWER(80,POWER(COS(PI()*MOD(Calculator!$B$33/Calculator!$F$22,1)),2))+MIN(500,MAX(30,100*EXP(-0.3*'VSWR Calculator'!$C$24)*(1+3*ABS(MOD('VSWR Calculator'!$C$23/Calculator!$F$22/2,1)-0.5))))/'VSWR Calculator'!$C$25)-$C100)^2+(1500*ABS(SIN(2*PI()*MOD(Calculator!$B$33/Calculator!$F$22,1)))*IF(MOD(Calculator!$B$33/Calculator!$F$22,1)&lt;0.5,-1,1))^2)/SQRT(((50*POWER(80,POWER(COS(PI()*MOD(Calculator!$B$33/Calculator!$F$22,1)),2))+MIN(500,MAX(30,100*EXP(-0.3*'VSWR Calculator'!$C$24)*(1+3*ABS(MOD('VSWR Calculator'!$C$23/Calculator!$F$22/2,1)-0.5))))/'VSWR Calculator'!$C$25)+$C100)^2+(1500*ABS(SIN(2*PI()*MOD(Calculator!$B$33/Calculator!$F$22,1)))*IF(MOD(Calculator!$B$33/Calculator!$F$22,1)&lt;0.5,-1,1))^2)),2))</f>
        <v>—</v>
      </c>
      <c r="DT100" s="253" t="n">
        <f aca="false">IFERROR(ROUND((IF(ISNUMBER(DI100),DI100,0)+IF(ISNUMBER(DJ100),DJ100,0)+IF(ISNUMBER(DK100),DK100,0)+IF(ISNUMBER(DL100),DL100,0)+IF(ISNUMBER(DM100),DM100,0)+IF(ISNUMBER(DN100),DN100,0)+IF(ISNUMBER(DO100),DO100,0)+IF(ISNUMBER(DP100),DP100,0)+IF(ISNUMBER(DQ100),DQ100,0)+IF(ISNUMBER(DR100),DR100,0)+IF(ISNUMBER(DS100),DS100,0))/(IF(ISNUMBER(DI100),1,0)+IF(ISNUMBER(DJ100),1,0)+IF(ISNUMBER(DK100),1,0)+IF(ISNUMBER(DL100),1,0)+IF(ISNUMBER(DM100),1,0)+IF(ISNUMBER(DN100),1,0)+IF(ISNUMBER(DO100),1,0)+IF(ISNUMBER(DP100),1,0)+IF(ISNUMBER(DQ100),1,0)+IF(ISNUMBER(DR100),1,0)+IF(ISNUMBER(DS100),1,0)),4),"")</f>
        <v>11.635</v>
      </c>
      <c r="DU100" s="300" t="str">
        <f aca="false">IF(OR(Calculator!$E$12&lt;&gt;"YES",Calculator!$B$34&lt;Calculator!$G$12),"—",ROUND((1+SQRT(((50*POWER(80,POWER(COS(PI()*MOD(Calculator!$B$34/Calculator!$F$12,1)),2))-$C100)^2+(1500*ABS(SIN(2*PI()*MOD(Calculator!$B$34/Calculator!$F$12,1)))*IF(MOD(Calculator!$B$34/Calculator!$F$12,1)&lt;0.5,-1,1))^2)/((50*POWER(80,POWER(COS(PI()*MOD(Calculator!$B$34/Calculator!$F$12,1)),2))+$C100)^2+(1500*ABS(SIN(2*PI()*MOD(Calculator!$B$34/Calculator!$F$12,1)))*IF(MOD(Calculator!$B$34/Calculator!$F$12,1)&lt;0.5,-1,1))^2)))/(1-SQRT(((50*POWER(80,POWER(COS(PI()*MOD(Calculator!$B$34/Calculator!$F$12,1)),2))-$C100)^2+(1500*ABS(SIN(2*PI()*MOD(Calculator!$B$34/Calculator!$F$12,1)))*IF(MOD(Calculator!$B$34/Calculator!$F$12,1)&lt;0.5,-1,1))^2)/((50*POWER(80,POWER(COS(PI()*MOD(Calculator!$B$34/Calculator!$F$12,1)),2))+$C100)^2+(1500*ABS(SIN(2*PI()*MOD(Calculator!$B$34/Calculator!$F$12,1)))*IF(MOD(Calculator!$B$34/Calculator!$F$12,1)&lt;0.5,-1,1))^2))),2))</f>
        <v>—</v>
      </c>
      <c r="DV100" s="300" t="str">
        <f aca="false">IF(OR(Calculator!$E$13&lt;&gt;"YES",Calculator!$B$34&lt;Calculator!$G$13),"—",ROUND((1+SQRT(((50*POWER(80,POWER(COS(PI()*MOD(Calculator!$B$34/Calculator!$F$13,1)),2))-$C100)^2+(1500*ABS(SIN(2*PI()*MOD(Calculator!$B$34/Calculator!$F$13,1)))*IF(MOD(Calculator!$B$34/Calculator!$F$13,1)&lt;0.5,-1,1))^2)/((50*POWER(80,POWER(COS(PI()*MOD(Calculator!$B$34/Calculator!$F$13,1)),2))+$C100)^2+(1500*ABS(SIN(2*PI()*MOD(Calculator!$B$34/Calculator!$F$13,1)))*IF(MOD(Calculator!$B$34/Calculator!$F$13,1)&lt;0.5,-1,1))^2)))/(1-SQRT(((50*POWER(80,POWER(COS(PI()*MOD(Calculator!$B$34/Calculator!$F$13,1)),2))-$C100)^2+(1500*ABS(SIN(2*PI()*MOD(Calculator!$B$34/Calculator!$F$13,1)))*IF(MOD(Calculator!$B$34/Calculator!$F$13,1)&lt;0.5,-1,1))^2)/((50*POWER(80,POWER(COS(PI()*MOD(Calculator!$B$34/Calculator!$F$13,1)),2))+$C100)^2+(1500*ABS(SIN(2*PI()*MOD(Calculator!$B$34/Calculator!$F$13,1)))*IF(MOD(Calculator!$B$34/Calculator!$F$13,1)&lt;0.5,-1,1))^2))),2))</f>
        <v>—</v>
      </c>
      <c r="DW100" s="300" t="str">
        <f aca="false">IF(OR(Calculator!$E$14&lt;&gt;"YES",Calculator!$B$34&lt;Calculator!$G$14),"—",ROUND((1+SQRT(((50*POWER(80,POWER(COS(PI()*MOD(Calculator!$B$34/Calculator!$F$14,1)),2))-$C100)^2+(1500*ABS(SIN(2*PI()*MOD(Calculator!$B$34/Calculator!$F$14,1)))*IF(MOD(Calculator!$B$34/Calculator!$F$14,1)&lt;0.5,-1,1))^2)/((50*POWER(80,POWER(COS(PI()*MOD(Calculator!$B$34/Calculator!$F$14,1)),2))+$C100)^2+(1500*ABS(SIN(2*PI()*MOD(Calculator!$B$34/Calculator!$F$14,1)))*IF(MOD(Calculator!$B$34/Calculator!$F$14,1)&lt;0.5,-1,1))^2)))/(1-SQRT(((50*POWER(80,POWER(COS(PI()*MOD(Calculator!$B$34/Calculator!$F$14,1)),2))-$C100)^2+(1500*ABS(SIN(2*PI()*MOD(Calculator!$B$34/Calculator!$F$14,1)))*IF(MOD(Calculator!$B$34/Calculator!$F$14,1)&lt;0.5,-1,1))^2)/((50*POWER(80,POWER(COS(PI()*MOD(Calculator!$B$34/Calculator!$F$14,1)),2))+$C100)^2+(1500*ABS(SIN(2*PI()*MOD(Calculator!$B$34/Calculator!$F$14,1)))*IF(MOD(Calculator!$B$34/Calculator!$F$14,1)&lt;0.5,-1,1))^2))),2))</f>
        <v>—</v>
      </c>
      <c r="DX100" s="300" t="n">
        <f aca="false">IF(OR(Calculator!$E$15&lt;&gt;"YES",Calculator!$B$34&lt;Calculator!$G$15),"—",ROUND((1+SQRT(((50*POWER(80,POWER(COS(PI()*MOD(Calculator!$B$34/Calculator!$F$15,1)),2))-$C100)^2+(1500*ABS(SIN(2*PI()*MOD(Calculator!$B$34/Calculator!$F$15,1)))*IF(MOD(Calculator!$B$34/Calculator!$F$15,1)&lt;0.5,-1,1))^2)/((50*POWER(80,POWER(COS(PI()*MOD(Calculator!$B$34/Calculator!$F$15,1)),2))+$C100)^2+(1500*ABS(SIN(2*PI()*MOD(Calculator!$B$34/Calculator!$F$15,1)))*IF(MOD(Calculator!$B$34/Calculator!$F$15,1)&lt;0.5,-1,1))^2)))/(1-SQRT(((50*POWER(80,POWER(COS(PI()*MOD(Calculator!$B$34/Calculator!$F$15,1)),2))-$C100)^2+(1500*ABS(SIN(2*PI()*MOD(Calculator!$B$34/Calculator!$F$15,1)))*IF(MOD(Calculator!$B$34/Calculator!$F$15,1)&lt;0.5,-1,1))^2)/((50*POWER(80,POWER(COS(PI()*MOD(Calculator!$B$34/Calculator!$F$15,1)),2))+$C100)^2+(1500*ABS(SIN(2*PI()*MOD(Calculator!$B$34/Calculator!$F$15,1)))*IF(MOD(Calculator!$B$34/Calculator!$F$15,1)&lt;0.5,-1,1))^2))),2))</f>
        <v>28.18</v>
      </c>
      <c r="DY100" s="300" t="str">
        <f aca="false">IF(OR(Calculator!$E$16&lt;&gt;"YES",Calculator!$B$34&lt;Calculator!$G$16),"—",ROUND((1+SQRT(((50*POWER(80,POWER(COS(PI()*MOD(Calculator!$B$34/Calculator!$F$16,1)),2))-$C100)^2+(1500*ABS(SIN(2*PI()*MOD(Calculator!$B$34/Calculator!$F$16,1)))*IF(MOD(Calculator!$B$34/Calculator!$F$16,1)&lt;0.5,-1,1))^2)/((50*POWER(80,POWER(COS(PI()*MOD(Calculator!$B$34/Calculator!$F$16,1)),2))+$C100)^2+(1500*ABS(SIN(2*PI()*MOD(Calculator!$B$34/Calculator!$F$16,1)))*IF(MOD(Calculator!$B$34/Calculator!$F$16,1)&lt;0.5,-1,1))^2)))/(1-SQRT(((50*POWER(80,POWER(COS(PI()*MOD(Calculator!$B$34/Calculator!$F$16,1)),2))-$C100)^2+(1500*ABS(SIN(2*PI()*MOD(Calculator!$B$34/Calculator!$F$16,1)))*IF(MOD(Calculator!$B$34/Calculator!$F$16,1)&lt;0.5,-1,1))^2)/((50*POWER(80,POWER(COS(PI()*MOD(Calculator!$B$34/Calculator!$F$16,1)),2))+$C100)^2+(1500*ABS(SIN(2*PI()*MOD(Calculator!$B$34/Calculator!$F$16,1)))*IF(MOD(Calculator!$B$34/Calculator!$F$16,1)&lt;0.5,-1,1))^2))),2))</f>
        <v>—</v>
      </c>
      <c r="DZ100" s="300" t="n">
        <f aca="false">IF(OR(Calculator!$E$17&lt;&gt;"YES",Calculator!$B$34&lt;Calculator!$G$17),"—",ROUND((1+SQRT(((50*POWER(80,POWER(COS(PI()*MOD(Calculator!$B$34/Calculator!$F$17,1)),2))-$C100)^2+(1500*ABS(SIN(2*PI()*MOD(Calculator!$B$34/Calculator!$F$17,1)))*IF(MOD(Calculator!$B$34/Calculator!$F$17,1)&lt;0.5,-1,1))^2)/((50*POWER(80,POWER(COS(PI()*MOD(Calculator!$B$34/Calculator!$F$17,1)),2))+$C100)^2+(1500*ABS(SIN(2*PI()*MOD(Calculator!$B$34/Calculator!$F$17,1)))*IF(MOD(Calculator!$B$34/Calculator!$F$17,1)&lt;0.5,-1,1))^2)))/(1-SQRT(((50*POWER(80,POWER(COS(PI()*MOD(Calculator!$B$34/Calculator!$F$17,1)),2))-$C100)^2+(1500*ABS(SIN(2*PI()*MOD(Calculator!$B$34/Calculator!$F$17,1)))*IF(MOD(Calculator!$B$34/Calculator!$F$17,1)&lt;0.5,-1,1))^2)/((50*POWER(80,POWER(COS(PI()*MOD(Calculator!$B$34/Calculator!$F$17,1)),2))+$C100)^2+(1500*ABS(SIN(2*PI()*MOD(Calculator!$B$34/Calculator!$F$17,1)))*IF(MOD(Calculator!$B$34/Calculator!$F$17,1)&lt;0.5,-1,1))^2))),2))</f>
        <v>17.92</v>
      </c>
      <c r="EA100" s="300" t="str">
        <f aca="false">IF(OR(Calculator!$E$18&lt;&gt;"YES",Calculator!$B$34&lt;Calculator!$G$18),"—",ROUND((1+SQRT(((50*POWER(80,POWER(COS(PI()*MOD(Calculator!$B$34/Calculator!$F$18,1)),2))-$C100)^2+(1500*ABS(SIN(2*PI()*MOD(Calculator!$B$34/Calculator!$F$18,1)))*IF(MOD(Calculator!$B$34/Calculator!$F$18,1)&lt;0.5,-1,1))^2)/((50*POWER(80,POWER(COS(PI()*MOD(Calculator!$B$34/Calculator!$F$18,1)),2))+$C100)^2+(1500*ABS(SIN(2*PI()*MOD(Calculator!$B$34/Calculator!$F$18,1)))*IF(MOD(Calculator!$B$34/Calculator!$F$18,1)&lt;0.5,-1,1))^2)))/(1-SQRT(((50*POWER(80,POWER(COS(PI()*MOD(Calculator!$B$34/Calculator!$F$18,1)),2))-$C100)^2+(1500*ABS(SIN(2*PI()*MOD(Calculator!$B$34/Calculator!$F$18,1)))*IF(MOD(Calculator!$B$34/Calculator!$F$18,1)&lt;0.5,-1,1))^2)/((50*POWER(80,POWER(COS(PI()*MOD(Calculator!$B$34/Calculator!$F$18,1)),2))+$C100)^2+(1500*ABS(SIN(2*PI()*MOD(Calculator!$B$34/Calculator!$F$18,1)))*IF(MOD(Calculator!$B$34/Calculator!$F$18,1)&lt;0.5,-1,1))^2))),2))</f>
        <v>—</v>
      </c>
      <c r="EB100" s="300" t="str">
        <f aca="false">IF(OR(Calculator!$E$19&lt;&gt;"YES",Calculator!$B$34&lt;Calculator!$G$19),"—",ROUND((1+SQRT(((50*POWER(80,POWER(COS(PI()*MOD(Calculator!$B$34/Calculator!$F$19,1)),2))-$C100)^2+(1500*ABS(SIN(2*PI()*MOD(Calculator!$B$34/Calculator!$F$19,1)))*IF(MOD(Calculator!$B$34/Calculator!$F$19,1)&lt;0.5,-1,1))^2)/((50*POWER(80,POWER(COS(PI()*MOD(Calculator!$B$34/Calculator!$F$19,1)),2))+$C100)^2+(1500*ABS(SIN(2*PI()*MOD(Calculator!$B$34/Calculator!$F$19,1)))*IF(MOD(Calculator!$B$34/Calculator!$F$19,1)&lt;0.5,-1,1))^2)))/(1-SQRT(((50*POWER(80,POWER(COS(PI()*MOD(Calculator!$B$34/Calculator!$F$19,1)),2))-$C100)^2+(1500*ABS(SIN(2*PI()*MOD(Calculator!$B$34/Calculator!$F$19,1)))*IF(MOD(Calculator!$B$34/Calculator!$F$19,1)&lt;0.5,-1,1))^2)/((50*POWER(80,POWER(COS(PI()*MOD(Calculator!$B$34/Calculator!$F$19,1)),2))+$C100)^2+(1500*ABS(SIN(2*PI()*MOD(Calculator!$B$34/Calculator!$F$19,1)))*IF(MOD(Calculator!$B$34/Calculator!$F$19,1)&lt;0.5,-1,1))^2))),2))</f>
        <v>—</v>
      </c>
      <c r="EC100" s="300" t="str">
        <f aca="false">IF(OR(Calculator!$E$20&lt;&gt;"YES",Calculator!$B$34&lt;Calculator!$G$20),"—",ROUND((1+SQRT(((50*POWER(80,POWER(COS(PI()*MOD(Calculator!$B$34/Calculator!$F$20,1)),2))-$C100)^2+(1500*ABS(SIN(2*PI()*MOD(Calculator!$B$34/Calculator!$F$20,1)))*IF(MOD(Calculator!$B$34/Calculator!$F$20,1)&lt;0.5,-1,1))^2)/((50*POWER(80,POWER(COS(PI()*MOD(Calculator!$B$34/Calculator!$F$20,1)),2))+$C100)^2+(1500*ABS(SIN(2*PI()*MOD(Calculator!$B$34/Calculator!$F$20,1)))*IF(MOD(Calculator!$B$34/Calculator!$F$20,1)&lt;0.5,-1,1))^2)))/(1-SQRT(((50*POWER(80,POWER(COS(PI()*MOD(Calculator!$B$34/Calculator!$F$20,1)),2))-$C100)^2+(1500*ABS(SIN(2*PI()*MOD(Calculator!$B$34/Calculator!$F$20,1)))*IF(MOD(Calculator!$B$34/Calculator!$F$20,1)&lt;0.5,-1,1))^2)/((50*POWER(80,POWER(COS(PI()*MOD(Calculator!$B$34/Calculator!$F$20,1)),2))+$C100)^2+(1500*ABS(SIN(2*PI()*MOD(Calculator!$B$34/Calculator!$F$20,1)))*IF(MOD(Calculator!$B$34/Calculator!$F$20,1)&lt;0.5,-1,1))^2))),2))</f>
        <v>—</v>
      </c>
      <c r="ED100" s="300" t="str">
        <f aca="false">IF(OR(Calculator!$E$21&lt;&gt;"YES",Calculator!$B$34&lt;Calculator!$G$21),"—",ROUND((1+SQRT(((50*POWER(80,POWER(COS(PI()*MOD(Calculator!$B$34/Calculator!$F$21,1)),2))-$C100)^2+(1500*ABS(SIN(2*PI()*MOD(Calculator!$B$34/Calculator!$F$21,1)))*IF(MOD(Calculator!$B$34/Calculator!$F$21,1)&lt;0.5,-1,1))^2)/((50*POWER(80,POWER(COS(PI()*MOD(Calculator!$B$34/Calculator!$F$21,1)),2))+$C100)^2+(1500*ABS(SIN(2*PI()*MOD(Calculator!$B$34/Calculator!$F$21,1)))*IF(MOD(Calculator!$B$34/Calculator!$F$21,1)&lt;0.5,-1,1))^2)))/(1-SQRT(((50*POWER(80,POWER(COS(PI()*MOD(Calculator!$B$34/Calculator!$F$21,1)),2))-$C100)^2+(1500*ABS(SIN(2*PI()*MOD(Calculator!$B$34/Calculator!$F$21,1)))*IF(MOD(Calculator!$B$34/Calculator!$F$21,1)&lt;0.5,-1,1))^2)/((50*POWER(80,POWER(COS(PI()*MOD(Calculator!$B$34/Calculator!$F$21,1)),2))+$C100)^2+(1500*ABS(SIN(2*PI()*MOD(Calculator!$B$34/Calculator!$F$21,1)))*IF(MOD(Calculator!$B$34/Calculator!$F$21,1)&lt;0.5,-1,1))^2))),2))</f>
        <v>—</v>
      </c>
      <c r="EE100" s="300" t="str">
        <f aca="false">IF(OR(Calculator!$E$22&lt;&gt;"YES",Calculator!$B$34&lt;Calculator!$G$22),"—",ROUND((1+SQRT(((50*POWER(80,POWER(COS(PI()*MOD(Calculator!$B$34/Calculator!$F$22,1)),2))-$C100)^2+(1500*ABS(SIN(2*PI()*MOD(Calculator!$B$34/Calculator!$F$22,1)))*IF(MOD(Calculator!$B$34/Calculator!$F$22,1)&lt;0.5,-1,1))^2)/((50*POWER(80,POWER(COS(PI()*MOD(Calculator!$B$34/Calculator!$F$22,1)),2))+$C100)^2+(1500*ABS(SIN(2*PI()*MOD(Calculator!$B$34/Calculator!$F$22,1)))*IF(MOD(Calculator!$B$34/Calculator!$F$22,1)&lt;0.5,-1,1))^2)))/(1-SQRT(((50*POWER(80,POWER(COS(PI()*MOD(Calculator!$B$34/Calculator!$F$22,1)),2))-$C100)^2+(1500*ABS(SIN(2*PI()*MOD(Calculator!$B$34/Calculator!$F$22,1)))*IF(MOD(Calculator!$B$34/Calculator!$F$22,1)&lt;0.5,-1,1))^2)/((50*POWER(80,POWER(COS(PI()*MOD(Calculator!$B$34/Calculator!$F$22,1)),2))+$C100)^2+(1500*ABS(SIN(2*PI()*MOD(Calculator!$B$34/Calculator!$F$22,1)))*IF(MOD(Calculator!$B$34/Calculator!$F$22,1)&lt;0.5,-1,1))^2))),2))</f>
        <v>—</v>
      </c>
      <c r="EF100" s="295" t="n">
        <f aca="false">IFERROR(ROUND((IF(ISNUMBER(DU100),DU100,0)+IF(ISNUMBER(DV100),DV100,0)+IF(ISNUMBER(DW100),DW100,0)+IF(ISNUMBER(DX100),DX100,0)+IF(ISNUMBER(DY100),DY100,0)+IF(ISNUMBER(DZ100),DZ100,0)+IF(ISNUMBER(EA100),EA100,0)+IF(ISNUMBER(EB100),EB100,0)+IF(ISNUMBER(EC100),EC100,0)+IF(ISNUMBER(ED100),ED100,0)+IF(ISNUMBER(EE100),EE100,0))/(IF(ISNUMBER(DU100),1,0)+IF(ISNUMBER(DV100),1,0)+IF(ISNUMBER(DW100),1,0)+IF(ISNUMBER(DX100),1,0)+IF(ISNUMBER(DY100),1,0)+IF(ISNUMBER(DZ100),1,0)+IF(ISNUMBER(EA100),1,0)+IF(ISNUMBER(EB100),1,0)+IF(ISNUMBER(EC100),1,0)+IF(ISNUMBER(ED100),1,0)+IF(ISNUMBER(EE100),1,0)),4),"")</f>
        <v>23.05</v>
      </c>
      <c r="EG100" s="300" t="str">
        <f aca="false">IF(OR(Calculator!$E$12&lt;&gt;"YES",Calculator!$B$35&lt;Calculator!$G$12),"—",ROUND((1+SQRT(((50*POWER(80,POWER(COS(PI()*MOD(Calculator!$B$35/Calculator!$F$12,1)),2))-$C100)^2+(1500*ABS(SIN(2*PI()*MOD(Calculator!$B$35/Calculator!$F$12,1)))*IF(MOD(Calculator!$B$35/Calculator!$F$12,1)&lt;0.5,-1,1))^2)/((50*POWER(80,POWER(COS(PI()*MOD(Calculator!$B$35/Calculator!$F$12,1)),2))+$C100)^2+(1500*ABS(SIN(2*PI()*MOD(Calculator!$B$35/Calculator!$F$12,1)))*IF(MOD(Calculator!$B$35/Calculator!$F$12,1)&lt;0.5,-1,1))^2)))/(1-SQRT(((50*POWER(80,POWER(COS(PI()*MOD(Calculator!$B$35/Calculator!$F$12,1)),2))-$C100)^2+(1500*ABS(SIN(2*PI()*MOD(Calculator!$B$35/Calculator!$F$12,1)))*IF(MOD(Calculator!$B$35/Calculator!$F$12,1)&lt;0.5,-1,1))^2)/((50*POWER(80,POWER(COS(PI()*MOD(Calculator!$B$35/Calculator!$F$12,1)),2))+$C100)^2+(1500*ABS(SIN(2*PI()*MOD(Calculator!$B$35/Calculator!$F$12,1)))*IF(MOD(Calculator!$B$35/Calculator!$F$12,1)&lt;0.5,-1,1))^2))),2))</f>
        <v>—</v>
      </c>
      <c r="EH100" s="300" t="str">
        <f aca="false">IF(OR(Calculator!$E$13&lt;&gt;"YES",Calculator!$B$35&lt;Calculator!$G$13),"—",ROUND((1+SQRT(((50*POWER(80,POWER(COS(PI()*MOD(Calculator!$B$35/Calculator!$F$13,1)),2))-$C100)^2+(1500*ABS(SIN(2*PI()*MOD(Calculator!$B$35/Calculator!$F$13,1)))*IF(MOD(Calculator!$B$35/Calculator!$F$13,1)&lt;0.5,-1,1))^2)/((50*POWER(80,POWER(COS(PI()*MOD(Calculator!$B$35/Calculator!$F$13,1)),2))+$C100)^2+(1500*ABS(SIN(2*PI()*MOD(Calculator!$B$35/Calculator!$F$13,1)))*IF(MOD(Calculator!$B$35/Calculator!$F$13,1)&lt;0.5,-1,1))^2)))/(1-SQRT(((50*POWER(80,POWER(COS(PI()*MOD(Calculator!$B$35/Calculator!$F$13,1)),2))-$C100)^2+(1500*ABS(SIN(2*PI()*MOD(Calculator!$B$35/Calculator!$F$13,1)))*IF(MOD(Calculator!$B$35/Calculator!$F$13,1)&lt;0.5,-1,1))^2)/((50*POWER(80,POWER(COS(PI()*MOD(Calculator!$B$35/Calculator!$F$13,1)),2))+$C100)^2+(1500*ABS(SIN(2*PI()*MOD(Calculator!$B$35/Calculator!$F$13,1)))*IF(MOD(Calculator!$B$35/Calculator!$F$13,1)&lt;0.5,-1,1))^2))),2))</f>
        <v>—</v>
      </c>
      <c r="EI100" s="300" t="str">
        <f aca="false">IF(OR(Calculator!$E$14&lt;&gt;"YES",Calculator!$B$35&lt;Calculator!$G$14),"—",ROUND((1+SQRT(((50*POWER(80,POWER(COS(PI()*MOD(Calculator!$B$35/Calculator!$F$14,1)),2))-$C100)^2+(1500*ABS(SIN(2*PI()*MOD(Calculator!$B$35/Calculator!$F$14,1)))*IF(MOD(Calculator!$B$35/Calculator!$F$14,1)&lt;0.5,-1,1))^2)/((50*POWER(80,POWER(COS(PI()*MOD(Calculator!$B$35/Calculator!$F$14,1)),2))+$C100)^2+(1500*ABS(SIN(2*PI()*MOD(Calculator!$B$35/Calculator!$F$14,1)))*IF(MOD(Calculator!$B$35/Calculator!$F$14,1)&lt;0.5,-1,1))^2)))/(1-SQRT(((50*POWER(80,POWER(COS(PI()*MOD(Calculator!$B$35/Calculator!$F$14,1)),2))-$C100)^2+(1500*ABS(SIN(2*PI()*MOD(Calculator!$B$35/Calculator!$F$14,1)))*IF(MOD(Calculator!$B$35/Calculator!$F$14,1)&lt;0.5,-1,1))^2)/((50*POWER(80,POWER(COS(PI()*MOD(Calculator!$B$35/Calculator!$F$14,1)),2))+$C100)^2+(1500*ABS(SIN(2*PI()*MOD(Calculator!$B$35/Calculator!$F$14,1)))*IF(MOD(Calculator!$B$35/Calculator!$F$14,1)&lt;0.5,-1,1))^2))),2))</f>
        <v>—</v>
      </c>
      <c r="EJ100" s="300" t="n">
        <f aca="false">IF(OR(Calculator!$E$15&lt;&gt;"YES",Calculator!$B$35&lt;Calculator!$G$15),"—",ROUND((1+SQRT(((50*POWER(80,POWER(COS(PI()*MOD(Calculator!$B$35/Calculator!$F$15,1)),2))-$C100)^2+(1500*ABS(SIN(2*PI()*MOD(Calculator!$B$35/Calculator!$F$15,1)))*IF(MOD(Calculator!$B$35/Calculator!$F$15,1)&lt;0.5,-1,1))^2)/((50*POWER(80,POWER(COS(PI()*MOD(Calculator!$B$35/Calculator!$F$15,1)),2))+$C100)^2+(1500*ABS(SIN(2*PI()*MOD(Calculator!$B$35/Calculator!$F$15,1)))*IF(MOD(Calculator!$B$35/Calculator!$F$15,1)&lt;0.5,-1,1))^2)))/(1-SQRT(((50*POWER(80,POWER(COS(PI()*MOD(Calculator!$B$35/Calculator!$F$15,1)),2))-$C100)^2+(1500*ABS(SIN(2*PI()*MOD(Calculator!$B$35/Calculator!$F$15,1)))*IF(MOD(Calculator!$B$35/Calculator!$F$15,1)&lt;0.5,-1,1))^2)/((50*POWER(80,POWER(COS(PI()*MOD(Calculator!$B$35/Calculator!$F$15,1)),2))+$C100)^2+(1500*ABS(SIN(2*PI()*MOD(Calculator!$B$35/Calculator!$F$15,1)))*IF(MOD(Calculator!$B$35/Calculator!$F$15,1)&lt;0.5,-1,1))^2))),2))</f>
        <v>2.75</v>
      </c>
      <c r="EK100" s="300" t="str">
        <f aca="false">IF(OR(Calculator!$E$16&lt;&gt;"YES",Calculator!$B$35&lt;Calculator!$G$16),"—",ROUND((1+SQRT(((50*POWER(80,POWER(COS(PI()*MOD(Calculator!$B$35/Calculator!$F$16,1)),2))-$C100)^2+(1500*ABS(SIN(2*PI()*MOD(Calculator!$B$35/Calculator!$F$16,1)))*IF(MOD(Calculator!$B$35/Calculator!$F$16,1)&lt;0.5,-1,1))^2)/((50*POWER(80,POWER(COS(PI()*MOD(Calculator!$B$35/Calculator!$F$16,1)),2))+$C100)^2+(1500*ABS(SIN(2*PI()*MOD(Calculator!$B$35/Calculator!$F$16,1)))*IF(MOD(Calculator!$B$35/Calculator!$F$16,1)&lt;0.5,-1,1))^2)))/(1-SQRT(((50*POWER(80,POWER(COS(PI()*MOD(Calculator!$B$35/Calculator!$F$16,1)),2))-$C100)^2+(1500*ABS(SIN(2*PI()*MOD(Calculator!$B$35/Calculator!$F$16,1)))*IF(MOD(Calculator!$B$35/Calculator!$F$16,1)&lt;0.5,-1,1))^2)/((50*POWER(80,POWER(COS(PI()*MOD(Calculator!$B$35/Calculator!$F$16,1)),2))+$C100)^2+(1500*ABS(SIN(2*PI()*MOD(Calculator!$B$35/Calculator!$F$16,1)))*IF(MOD(Calculator!$B$35/Calculator!$F$16,1)&lt;0.5,-1,1))^2))),2))</f>
        <v>—</v>
      </c>
      <c r="EL100" s="300" t="n">
        <f aca="false">IF(OR(Calculator!$E$17&lt;&gt;"YES",Calculator!$B$35&lt;Calculator!$G$17),"—",ROUND((1+SQRT(((50*POWER(80,POWER(COS(PI()*MOD(Calculator!$B$35/Calculator!$F$17,1)),2))-$C100)^2+(1500*ABS(SIN(2*PI()*MOD(Calculator!$B$35/Calculator!$F$17,1)))*IF(MOD(Calculator!$B$35/Calculator!$F$17,1)&lt;0.5,-1,1))^2)/((50*POWER(80,POWER(COS(PI()*MOD(Calculator!$B$35/Calculator!$F$17,1)),2))+$C100)^2+(1500*ABS(SIN(2*PI()*MOD(Calculator!$B$35/Calculator!$F$17,1)))*IF(MOD(Calculator!$B$35/Calculator!$F$17,1)&lt;0.5,-1,1))^2)))/(1-SQRT(((50*POWER(80,POWER(COS(PI()*MOD(Calculator!$B$35/Calculator!$F$17,1)),2))-$C100)^2+(1500*ABS(SIN(2*PI()*MOD(Calculator!$B$35/Calculator!$F$17,1)))*IF(MOD(Calculator!$B$35/Calculator!$F$17,1)&lt;0.5,-1,1))^2)/((50*POWER(80,POWER(COS(PI()*MOD(Calculator!$B$35/Calculator!$F$17,1)),2))+$C100)^2+(1500*ABS(SIN(2*PI()*MOD(Calculator!$B$35/Calculator!$F$17,1)))*IF(MOD(Calculator!$B$35/Calculator!$F$17,1)&lt;0.5,-1,1))^2))),2))</f>
        <v>27.04</v>
      </c>
      <c r="EM100" s="300" t="str">
        <f aca="false">IF(OR(Calculator!$E$18&lt;&gt;"YES",Calculator!$B$35&lt;Calculator!$G$18),"—",ROUND((1+SQRT(((50*POWER(80,POWER(COS(PI()*MOD(Calculator!$B$35/Calculator!$F$18,1)),2))-$C100)^2+(1500*ABS(SIN(2*PI()*MOD(Calculator!$B$35/Calculator!$F$18,1)))*IF(MOD(Calculator!$B$35/Calculator!$F$18,1)&lt;0.5,-1,1))^2)/((50*POWER(80,POWER(COS(PI()*MOD(Calculator!$B$35/Calculator!$F$18,1)),2))+$C100)^2+(1500*ABS(SIN(2*PI()*MOD(Calculator!$B$35/Calculator!$F$18,1)))*IF(MOD(Calculator!$B$35/Calculator!$F$18,1)&lt;0.5,-1,1))^2)))/(1-SQRT(((50*POWER(80,POWER(COS(PI()*MOD(Calculator!$B$35/Calculator!$F$18,1)),2))-$C100)^2+(1500*ABS(SIN(2*PI()*MOD(Calculator!$B$35/Calculator!$F$18,1)))*IF(MOD(Calculator!$B$35/Calculator!$F$18,1)&lt;0.5,-1,1))^2)/((50*POWER(80,POWER(COS(PI()*MOD(Calculator!$B$35/Calculator!$F$18,1)),2))+$C100)^2+(1500*ABS(SIN(2*PI()*MOD(Calculator!$B$35/Calculator!$F$18,1)))*IF(MOD(Calculator!$B$35/Calculator!$F$18,1)&lt;0.5,-1,1))^2))),2))</f>
        <v>—</v>
      </c>
      <c r="EN100" s="300" t="str">
        <f aca="false">IF(OR(Calculator!$E$19&lt;&gt;"YES",Calculator!$B$35&lt;Calculator!$G$19),"—",ROUND((1+SQRT(((50*POWER(80,POWER(COS(PI()*MOD(Calculator!$B$35/Calculator!$F$19,1)),2))-$C100)^2+(1500*ABS(SIN(2*PI()*MOD(Calculator!$B$35/Calculator!$F$19,1)))*IF(MOD(Calculator!$B$35/Calculator!$F$19,1)&lt;0.5,-1,1))^2)/((50*POWER(80,POWER(COS(PI()*MOD(Calculator!$B$35/Calculator!$F$19,1)),2))+$C100)^2+(1500*ABS(SIN(2*PI()*MOD(Calculator!$B$35/Calculator!$F$19,1)))*IF(MOD(Calculator!$B$35/Calculator!$F$19,1)&lt;0.5,-1,1))^2)))/(1-SQRT(((50*POWER(80,POWER(COS(PI()*MOD(Calculator!$B$35/Calculator!$F$19,1)),2))-$C100)^2+(1500*ABS(SIN(2*PI()*MOD(Calculator!$B$35/Calculator!$F$19,1)))*IF(MOD(Calculator!$B$35/Calculator!$F$19,1)&lt;0.5,-1,1))^2)/((50*POWER(80,POWER(COS(PI()*MOD(Calculator!$B$35/Calculator!$F$19,1)),2))+$C100)^2+(1500*ABS(SIN(2*PI()*MOD(Calculator!$B$35/Calculator!$F$19,1)))*IF(MOD(Calculator!$B$35/Calculator!$F$19,1)&lt;0.5,-1,1))^2))),2))</f>
        <v>—</v>
      </c>
      <c r="EO100" s="300" t="str">
        <f aca="false">IF(OR(Calculator!$E$20&lt;&gt;"YES",Calculator!$B$35&lt;Calculator!$G$20),"—",ROUND((1+SQRT(((50*POWER(80,POWER(COS(PI()*MOD(Calculator!$B$35/Calculator!$F$20,1)),2))-$C100)^2+(1500*ABS(SIN(2*PI()*MOD(Calculator!$B$35/Calculator!$F$20,1)))*IF(MOD(Calculator!$B$35/Calculator!$F$20,1)&lt;0.5,-1,1))^2)/((50*POWER(80,POWER(COS(PI()*MOD(Calculator!$B$35/Calculator!$F$20,1)),2))+$C100)^2+(1500*ABS(SIN(2*PI()*MOD(Calculator!$B$35/Calculator!$F$20,1)))*IF(MOD(Calculator!$B$35/Calculator!$F$20,1)&lt;0.5,-1,1))^2)))/(1-SQRT(((50*POWER(80,POWER(COS(PI()*MOD(Calculator!$B$35/Calculator!$F$20,1)),2))-$C100)^2+(1500*ABS(SIN(2*PI()*MOD(Calculator!$B$35/Calculator!$F$20,1)))*IF(MOD(Calculator!$B$35/Calculator!$F$20,1)&lt;0.5,-1,1))^2)/((50*POWER(80,POWER(COS(PI()*MOD(Calculator!$B$35/Calculator!$F$20,1)),2))+$C100)^2+(1500*ABS(SIN(2*PI()*MOD(Calculator!$B$35/Calculator!$F$20,1)))*IF(MOD(Calculator!$B$35/Calculator!$F$20,1)&lt;0.5,-1,1))^2))),2))</f>
        <v>—</v>
      </c>
      <c r="EP100" s="300" t="str">
        <f aca="false">IF(OR(Calculator!$E$21&lt;&gt;"YES",Calculator!$B$35&lt;Calculator!$G$21),"—",ROUND((1+SQRT(((50*POWER(80,POWER(COS(PI()*MOD(Calculator!$B$35/Calculator!$F$21,1)),2))-$C100)^2+(1500*ABS(SIN(2*PI()*MOD(Calculator!$B$35/Calculator!$F$21,1)))*IF(MOD(Calculator!$B$35/Calculator!$F$21,1)&lt;0.5,-1,1))^2)/((50*POWER(80,POWER(COS(PI()*MOD(Calculator!$B$35/Calculator!$F$21,1)),2))+$C100)^2+(1500*ABS(SIN(2*PI()*MOD(Calculator!$B$35/Calculator!$F$21,1)))*IF(MOD(Calculator!$B$35/Calculator!$F$21,1)&lt;0.5,-1,1))^2)))/(1-SQRT(((50*POWER(80,POWER(COS(PI()*MOD(Calculator!$B$35/Calculator!$F$21,1)),2))-$C100)^2+(1500*ABS(SIN(2*PI()*MOD(Calculator!$B$35/Calculator!$F$21,1)))*IF(MOD(Calculator!$B$35/Calculator!$F$21,1)&lt;0.5,-1,1))^2)/((50*POWER(80,POWER(COS(PI()*MOD(Calculator!$B$35/Calculator!$F$21,1)),2))+$C100)^2+(1500*ABS(SIN(2*PI()*MOD(Calculator!$B$35/Calculator!$F$21,1)))*IF(MOD(Calculator!$B$35/Calculator!$F$21,1)&lt;0.5,-1,1))^2))),2))</f>
        <v>—</v>
      </c>
      <c r="EQ100" s="300" t="str">
        <f aca="false">IF(OR(Calculator!$E$22&lt;&gt;"YES",Calculator!$B$35&lt;Calculator!$G$22),"—",ROUND((1+SQRT(((50*POWER(80,POWER(COS(PI()*MOD(Calculator!$B$35/Calculator!$F$22,1)),2))-$C100)^2+(1500*ABS(SIN(2*PI()*MOD(Calculator!$B$35/Calculator!$F$22,1)))*IF(MOD(Calculator!$B$35/Calculator!$F$22,1)&lt;0.5,-1,1))^2)/((50*POWER(80,POWER(COS(PI()*MOD(Calculator!$B$35/Calculator!$F$22,1)),2))+$C100)^2+(1500*ABS(SIN(2*PI()*MOD(Calculator!$B$35/Calculator!$F$22,1)))*IF(MOD(Calculator!$B$35/Calculator!$F$22,1)&lt;0.5,-1,1))^2)))/(1-SQRT(((50*POWER(80,POWER(COS(PI()*MOD(Calculator!$B$35/Calculator!$F$22,1)),2))-$C100)^2+(1500*ABS(SIN(2*PI()*MOD(Calculator!$B$35/Calculator!$F$22,1)))*IF(MOD(Calculator!$B$35/Calculator!$F$22,1)&lt;0.5,-1,1))^2)/((50*POWER(80,POWER(COS(PI()*MOD(Calculator!$B$35/Calculator!$F$22,1)),2))+$C100)^2+(1500*ABS(SIN(2*PI()*MOD(Calculator!$B$35/Calculator!$F$22,1)))*IF(MOD(Calculator!$B$35/Calculator!$F$22,1)&lt;0.5,-1,1))^2))),2))</f>
        <v>—</v>
      </c>
      <c r="ER100" s="295" t="n">
        <f aca="false">IFERROR(ROUND((IF(ISNUMBER(EG100),EG100,0)+IF(ISNUMBER(EH100),EH100,0)+IF(ISNUMBER(EI100),EI100,0)+IF(ISNUMBER(EJ100),EJ100,0)+IF(ISNUMBER(EK100),EK100,0)+IF(ISNUMBER(EL100),EL100,0)+IF(ISNUMBER(EM100),EM100,0)+IF(ISNUMBER(EN100),EN100,0)+IF(ISNUMBER(EO100),EO100,0)+IF(ISNUMBER(EP100),EP100,0)+IF(ISNUMBER(EQ100),EQ100,0))/(IF(ISNUMBER(EG100),1,0)+IF(ISNUMBER(EH100),1,0)+IF(ISNUMBER(EI100),1,0)+IF(ISNUMBER(EJ100),1,0)+IF(ISNUMBER(EK100),1,0)+IF(ISNUMBER(EL100),1,0)+IF(ISNUMBER(EM100),1,0)+IF(ISNUMBER(EN100),1,0)+IF(ISNUMBER(EO100),1,0)+IF(ISNUMBER(EP100),1,0)+IF(ISNUMBER(EQ100),1,0)),4),"")</f>
        <v>14.895</v>
      </c>
      <c r="ES100" s="300" t="str">
        <f aca="false">IF(OR(Calculator!$E$12&lt;&gt;"YES",Calculator!$B$36&lt;Calculator!$G$12),"—",ROUND((1+SQRT(((50*POWER(80,POWER(COS(PI()*MOD(Calculator!$B$36/Calculator!$F$12,1)),2))-$C100)^2+(1500*ABS(SIN(2*PI()*MOD(Calculator!$B$36/Calculator!$F$12,1)))*IF(MOD(Calculator!$B$36/Calculator!$F$12,1)&lt;0.5,-1,1))^2)/((50*POWER(80,POWER(COS(PI()*MOD(Calculator!$B$36/Calculator!$F$12,1)),2))+$C100)^2+(1500*ABS(SIN(2*PI()*MOD(Calculator!$B$36/Calculator!$F$12,1)))*IF(MOD(Calculator!$B$36/Calculator!$F$12,1)&lt;0.5,-1,1))^2)))/(1-SQRT(((50*POWER(80,POWER(COS(PI()*MOD(Calculator!$B$36/Calculator!$F$12,1)),2))-$C100)^2+(1500*ABS(SIN(2*PI()*MOD(Calculator!$B$36/Calculator!$F$12,1)))*IF(MOD(Calculator!$B$36/Calculator!$F$12,1)&lt;0.5,-1,1))^2)/((50*POWER(80,POWER(COS(PI()*MOD(Calculator!$B$36/Calculator!$F$12,1)),2))+$C100)^2+(1500*ABS(SIN(2*PI()*MOD(Calculator!$B$36/Calculator!$F$12,1)))*IF(MOD(Calculator!$B$36/Calculator!$F$12,1)&lt;0.5,-1,1))^2))),2))</f>
        <v>—</v>
      </c>
      <c r="ET100" s="300" t="str">
        <f aca="false">IF(OR(Calculator!$E$13&lt;&gt;"YES",Calculator!$B$36&lt;Calculator!$G$13),"—",ROUND((1+SQRT(((50*POWER(80,POWER(COS(PI()*MOD(Calculator!$B$36/Calculator!$F$13,1)),2))-$C100)^2+(1500*ABS(SIN(2*PI()*MOD(Calculator!$B$36/Calculator!$F$13,1)))*IF(MOD(Calculator!$B$36/Calculator!$F$13,1)&lt;0.5,-1,1))^2)/((50*POWER(80,POWER(COS(PI()*MOD(Calculator!$B$36/Calculator!$F$13,1)),2))+$C100)^2+(1500*ABS(SIN(2*PI()*MOD(Calculator!$B$36/Calculator!$F$13,1)))*IF(MOD(Calculator!$B$36/Calculator!$F$13,1)&lt;0.5,-1,1))^2)))/(1-SQRT(((50*POWER(80,POWER(COS(PI()*MOD(Calculator!$B$36/Calculator!$F$13,1)),2))-$C100)^2+(1500*ABS(SIN(2*PI()*MOD(Calculator!$B$36/Calculator!$F$13,1)))*IF(MOD(Calculator!$B$36/Calculator!$F$13,1)&lt;0.5,-1,1))^2)/((50*POWER(80,POWER(COS(PI()*MOD(Calculator!$B$36/Calculator!$F$13,1)),2))+$C100)^2+(1500*ABS(SIN(2*PI()*MOD(Calculator!$B$36/Calculator!$F$13,1)))*IF(MOD(Calculator!$B$36/Calculator!$F$13,1)&lt;0.5,-1,1))^2))),2))</f>
        <v>—</v>
      </c>
      <c r="EU100" s="300" t="str">
        <f aca="false">IF(OR(Calculator!$E$14&lt;&gt;"YES",Calculator!$B$36&lt;Calculator!$G$14),"—",ROUND((1+SQRT(((50*POWER(80,POWER(COS(PI()*MOD(Calculator!$B$36/Calculator!$F$14,1)),2))-$C100)^2+(1500*ABS(SIN(2*PI()*MOD(Calculator!$B$36/Calculator!$F$14,1)))*IF(MOD(Calculator!$B$36/Calculator!$F$14,1)&lt;0.5,-1,1))^2)/((50*POWER(80,POWER(COS(PI()*MOD(Calculator!$B$36/Calculator!$F$14,1)),2))+$C100)^2+(1500*ABS(SIN(2*PI()*MOD(Calculator!$B$36/Calculator!$F$14,1)))*IF(MOD(Calculator!$B$36/Calculator!$F$14,1)&lt;0.5,-1,1))^2)))/(1-SQRT(((50*POWER(80,POWER(COS(PI()*MOD(Calculator!$B$36/Calculator!$F$14,1)),2))-$C100)^2+(1500*ABS(SIN(2*PI()*MOD(Calculator!$B$36/Calculator!$F$14,1)))*IF(MOD(Calculator!$B$36/Calculator!$F$14,1)&lt;0.5,-1,1))^2)/((50*POWER(80,POWER(COS(PI()*MOD(Calculator!$B$36/Calculator!$F$14,1)),2))+$C100)^2+(1500*ABS(SIN(2*PI()*MOD(Calculator!$B$36/Calculator!$F$14,1)))*IF(MOD(Calculator!$B$36/Calculator!$F$14,1)&lt;0.5,-1,1))^2))),2))</f>
        <v>—</v>
      </c>
      <c r="EV100" s="300" t="n">
        <f aca="false">IF(OR(Calculator!$E$15&lt;&gt;"YES",Calculator!$B$36&lt;Calculator!$G$15),"—",ROUND((1+SQRT(((50*POWER(80,POWER(COS(PI()*MOD(Calculator!$B$36/Calculator!$F$15,1)),2))-$C100)^2+(1500*ABS(SIN(2*PI()*MOD(Calculator!$B$36/Calculator!$F$15,1)))*IF(MOD(Calculator!$B$36/Calculator!$F$15,1)&lt;0.5,-1,1))^2)/((50*POWER(80,POWER(COS(PI()*MOD(Calculator!$B$36/Calculator!$F$15,1)),2))+$C100)^2+(1500*ABS(SIN(2*PI()*MOD(Calculator!$B$36/Calculator!$F$15,1)))*IF(MOD(Calculator!$B$36/Calculator!$F$15,1)&lt;0.5,-1,1))^2)))/(1-SQRT(((50*POWER(80,POWER(COS(PI()*MOD(Calculator!$B$36/Calculator!$F$15,1)),2))-$C100)^2+(1500*ABS(SIN(2*PI()*MOD(Calculator!$B$36/Calculator!$F$15,1)))*IF(MOD(Calculator!$B$36/Calculator!$F$15,1)&lt;0.5,-1,1))^2)/((50*POWER(80,POWER(COS(PI()*MOD(Calculator!$B$36/Calculator!$F$15,1)),2))+$C100)^2+(1500*ABS(SIN(2*PI()*MOD(Calculator!$B$36/Calculator!$F$15,1)))*IF(MOD(Calculator!$B$36/Calculator!$F$15,1)&lt;0.5,-1,1))^2))),2))</f>
        <v>22.61</v>
      </c>
      <c r="EW100" s="300" t="str">
        <f aca="false">IF(OR(Calculator!$E$16&lt;&gt;"YES",Calculator!$B$36&lt;Calculator!$G$16),"—",ROUND((1+SQRT(((50*POWER(80,POWER(COS(PI()*MOD(Calculator!$B$36/Calculator!$F$16,1)),2))-$C100)^2+(1500*ABS(SIN(2*PI()*MOD(Calculator!$B$36/Calculator!$F$16,1)))*IF(MOD(Calculator!$B$36/Calculator!$F$16,1)&lt;0.5,-1,1))^2)/((50*POWER(80,POWER(COS(PI()*MOD(Calculator!$B$36/Calculator!$F$16,1)),2))+$C100)^2+(1500*ABS(SIN(2*PI()*MOD(Calculator!$B$36/Calculator!$F$16,1)))*IF(MOD(Calculator!$B$36/Calculator!$F$16,1)&lt;0.5,-1,1))^2)))/(1-SQRT(((50*POWER(80,POWER(COS(PI()*MOD(Calculator!$B$36/Calculator!$F$16,1)),2))-$C100)^2+(1500*ABS(SIN(2*PI()*MOD(Calculator!$B$36/Calculator!$F$16,1)))*IF(MOD(Calculator!$B$36/Calculator!$F$16,1)&lt;0.5,-1,1))^2)/((50*POWER(80,POWER(COS(PI()*MOD(Calculator!$B$36/Calculator!$F$16,1)),2))+$C100)^2+(1500*ABS(SIN(2*PI()*MOD(Calculator!$B$36/Calculator!$F$16,1)))*IF(MOD(Calculator!$B$36/Calculator!$F$16,1)&lt;0.5,-1,1))^2))),2))</f>
        <v>—</v>
      </c>
      <c r="EX100" s="300" t="n">
        <f aca="false">IF(OR(Calculator!$E$17&lt;&gt;"YES",Calculator!$B$36&lt;Calculator!$G$17),"—",ROUND((1+SQRT(((50*POWER(80,POWER(COS(PI()*MOD(Calculator!$B$36/Calculator!$F$17,1)),2))-$C100)^2+(1500*ABS(SIN(2*PI()*MOD(Calculator!$B$36/Calculator!$F$17,1)))*IF(MOD(Calculator!$B$36/Calculator!$F$17,1)&lt;0.5,-1,1))^2)/((50*POWER(80,POWER(COS(PI()*MOD(Calculator!$B$36/Calculator!$F$17,1)),2))+$C100)^2+(1500*ABS(SIN(2*PI()*MOD(Calculator!$B$36/Calculator!$F$17,1)))*IF(MOD(Calculator!$B$36/Calculator!$F$17,1)&lt;0.5,-1,1))^2)))/(1-SQRT(((50*POWER(80,POWER(COS(PI()*MOD(Calculator!$B$36/Calculator!$F$17,1)),2))-$C100)^2+(1500*ABS(SIN(2*PI()*MOD(Calculator!$B$36/Calculator!$F$17,1)))*IF(MOD(Calculator!$B$36/Calculator!$F$17,1)&lt;0.5,-1,1))^2)/((50*POWER(80,POWER(COS(PI()*MOD(Calculator!$B$36/Calculator!$F$17,1)),2))+$C100)^2+(1500*ABS(SIN(2*PI()*MOD(Calculator!$B$36/Calculator!$F$17,1)))*IF(MOD(Calculator!$B$36/Calculator!$F$17,1)&lt;0.5,-1,1))^2))),2))</f>
        <v>28.24</v>
      </c>
      <c r="EY100" s="300" t="str">
        <f aca="false">IF(OR(Calculator!$E$18&lt;&gt;"YES",Calculator!$B$36&lt;Calculator!$G$18),"—",ROUND((1+SQRT(((50*POWER(80,POWER(COS(PI()*MOD(Calculator!$B$36/Calculator!$F$18,1)),2))-$C100)^2+(1500*ABS(SIN(2*PI()*MOD(Calculator!$B$36/Calculator!$F$18,1)))*IF(MOD(Calculator!$B$36/Calculator!$F$18,1)&lt;0.5,-1,1))^2)/((50*POWER(80,POWER(COS(PI()*MOD(Calculator!$B$36/Calculator!$F$18,1)),2))+$C100)^2+(1500*ABS(SIN(2*PI()*MOD(Calculator!$B$36/Calculator!$F$18,1)))*IF(MOD(Calculator!$B$36/Calculator!$F$18,1)&lt;0.5,-1,1))^2)))/(1-SQRT(((50*POWER(80,POWER(COS(PI()*MOD(Calculator!$B$36/Calculator!$F$18,1)),2))-$C100)^2+(1500*ABS(SIN(2*PI()*MOD(Calculator!$B$36/Calculator!$F$18,1)))*IF(MOD(Calculator!$B$36/Calculator!$F$18,1)&lt;0.5,-1,1))^2)/((50*POWER(80,POWER(COS(PI()*MOD(Calculator!$B$36/Calculator!$F$18,1)),2))+$C100)^2+(1500*ABS(SIN(2*PI()*MOD(Calculator!$B$36/Calculator!$F$18,1)))*IF(MOD(Calculator!$B$36/Calculator!$F$18,1)&lt;0.5,-1,1))^2))),2))</f>
        <v>—</v>
      </c>
      <c r="EZ100" s="300" t="str">
        <f aca="false">IF(OR(Calculator!$E$19&lt;&gt;"YES",Calculator!$B$36&lt;Calculator!$G$19),"—",ROUND((1+SQRT(((50*POWER(80,POWER(COS(PI()*MOD(Calculator!$B$36/Calculator!$F$19,1)),2))-$C100)^2+(1500*ABS(SIN(2*PI()*MOD(Calculator!$B$36/Calculator!$F$19,1)))*IF(MOD(Calculator!$B$36/Calculator!$F$19,1)&lt;0.5,-1,1))^2)/((50*POWER(80,POWER(COS(PI()*MOD(Calculator!$B$36/Calculator!$F$19,1)),2))+$C100)^2+(1500*ABS(SIN(2*PI()*MOD(Calculator!$B$36/Calculator!$F$19,1)))*IF(MOD(Calculator!$B$36/Calculator!$F$19,1)&lt;0.5,-1,1))^2)))/(1-SQRT(((50*POWER(80,POWER(COS(PI()*MOD(Calculator!$B$36/Calculator!$F$19,1)),2))-$C100)^2+(1500*ABS(SIN(2*PI()*MOD(Calculator!$B$36/Calculator!$F$19,1)))*IF(MOD(Calculator!$B$36/Calculator!$F$19,1)&lt;0.5,-1,1))^2)/((50*POWER(80,POWER(COS(PI()*MOD(Calculator!$B$36/Calculator!$F$19,1)),2))+$C100)^2+(1500*ABS(SIN(2*PI()*MOD(Calculator!$B$36/Calculator!$F$19,1)))*IF(MOD(Calculator!$B$36/Calculator!$F$19,1)&lt;0.5,-1,1))^2))),2))</f>
        <v>—</v>
      </c>
      <c r="FA100" s="300" t="str">
        <f aca="false">IF(OR(Calculator!$E$20&lt;&gt;"YES",Calculator!$B$36&lt;Calculator!$G$20),"—",ROUND((1+SQRT(((50*POWER(80,POWER(COS(PI()*MOD(Calculator!$B$36/Calculator!$F$20,1)),2))-$C100)^2+(1500*ABS(SIN(2*PI()*MOD(Calculator!$B$36/Calculator!$F$20,1)))*IF(MOD(Calculator!$B$36/Calculator!$F$20,1)&lt;0.5,-1,1))^2)/((50*POWER(80,POWER(COS(PI()*MOD(Calculator!$B$36/Calculator!$F$20,1)),2))+$C100)^2+(1500*ABS(SIN(2*PI()*MOD(Calculator!$B$36/Calculator!$F$20,1)))*IF(MOD(Calculator!$B$36/Calculator!$F$20,1)&lt;0.5,-1,1))^2)))/(1-SQRT(((50*POWER(80,POWER(COS(PI()*MOD(Calculator!$B$36/Calculator!$F$20,1)),2))-$C100)^2+(1500*ABS(SIN(2*PI()*MOD(Calculator!$B$36/Calculator!$F$20,1)))*IF(MOD(Calculator!$B$36/Calculator!$F$20,1)&lt;0.5,-1,1))^2)/((50*POWER(80,POWER(COS(PI()*MOD(Calculator!$B$36/Calculator!$F$20,1)),2))+$C100)^2+(1500*ABS(SIN(2*PI()*MOD(Calculator!$B$36/Calculator!$F$20,1)))*IF(MOD(Calculator!$B$36/Calculator!$F$20,1)&lt;0.5,-1,1))^2))),2))</f>
        <v>—</v>
      </c>
      <c r="FB100" s="300" t="str">
        <f aca="false">IF(OR(Calculator!$E$21&lt;&gt;"YES",Calculator!$B$36&lt;Calculator!$G$21),"—",ROUND((1+SQRT(((50*POWER(80,POWER(COS(PI()*MOD(Calculator!$B$36/Calculator!$F$21,1)),2))-$C100)^2+(1500*ABS(SIN(2*PI()*MOD(Calculator!$B$36/Calculator!$F$21,1)))*IF(MOD(Calculator!$B$36/Calculator!$F$21,1)&lt;0.5,-1,1))^2)/((50*POWER(80,POWER(COS(PI()*MOD(Calculator!$B$36/Calculator!$F$21,1)),2))+$C100)^2+(1500*ABS(SIN(2*PI()*MOD(Calculator!$B$36/Calculator!$F$21,1)))*IF(MOD(Calculator!$B$36/Calculator!$F$21,1)&lt;0.5,-1,1))^2)))/(1-SQRT(((50*POWER(80,POWER(COS(PI()*MOD(Calculator!$B$36/Calculator!$F$21,1)),2))-$C100)^2+(1500*ABS(SIN(2*PI()*MOD(Calculator!$B$36/Calculator!$F$21,1)))*IF(MOD(Calculator!$B$36/Calculator!$F$21,1)&lt;0.5,-1,1))^2)/((50*POWER(80,POWER(COS(PI()*MOD(Calculator!$B$36/Calculator!$F$21,1)),2))+$C100)^2+(1500*ABS(SIN(2*PI()*MOD(Calculator!$B$36/Calculator!$F$21,1)))*IF(MOD(Calculator!$B$36/Calculator!$F$21,1)&lt;0.5,-1,1))^2))),2))</f>
        <v>—</v>
      </c>
      <c r="FC100" s="300" t="str">
        <f aca="false">IF(OR(Calculator!$E$22&lt;&gt;"YES",Calculator!$B$36&lt;Calculator!$G$22),"—",ROUND((1+SQRT(((50*POWER(80,POWER(COS(PI()*MOD(Calculator!$B$36/Calculator!$F$22,1)),2))-$C100)^2+(1500*ABS(SIN(2*PI()*MOD(Calculator!$B$36/Calculator!$F$22,1)))*IF(MOD(Calculator!$B$36/Calculator!$F$22,1)&lt;0.5,-1,1))^2)/((50*POWER(80,POWER(COS(PI()*MOD(Calculator!$B$36/Calculator!$F$22,1)),2))+$C100)^2+(1500*ABS(SIN(2*PI()*MOD(Calculator!$B$36/Calculator!$F$22,1)))*IF(MOD(Calculator!$B$36/Calculator!$F$22,1)&lt;0.5,-1,1))^2)))/(1-SQRT(((50*POWER(80,POWER(COS(PI()*MOD(Calculator!$B$36/Calculator!$F$22,1)),2))-$C100)^2+(1500*ABS(SIN(2*PI()*MOD(Calculator!$B$36/Calculator!$F$22,1)))*IF(MOD(Calculator!$B$36/Calculator!$F$22,1)&lt;0.5,-1,1))^2)/((50*POWER(80,POWER(COS(PI()*MOD(Calculator!$B$36/Calculator!$F$22,1)),2))+$C100)^2+(1500*ABS(SIN(2*PI()*MOD(Calculator!$B$36/Calculator!$F$22,1)))*IF(MOD(Calculator!$B$36/Calculator!$F$22,1)&lt;0.5,-1,1))^2))),2))</f>
        <v>—</v>
      </c>
      <c r="FD100" s="295" t="n">
        <f aca="false">IFERROR(ROUND((IF(ISNUMBER(ES100),ES100,0)+IF(ISNUMBER(ET100),ET100,0)+IF(ISNUMBER(EU100),EU100,0)+IF(ISNUMBER(EV100),EV100,0)+IF(ISNUMBER(EW100),EW100,0)+IF(ISNUMBER(EX100),EX100,0)+IF(ISNUMBER(EY100),EY100,0)+IF(ISNUMBER(EZ100),EZ100,0)+IF(ISNUMBER(FA100),FA100,0)+IF(ISNUMBER(FB100),FB100,0)+IF(ISNUMBER(FC100),FC100,0))/(IF(ISNUMBER(ES100),1,0)+IF(ISNUMBER(ET100),1,0)+IF(ISNUMBER(EU100),1,0)+IF(ISNUMBER(EV100),1,0)+IF(ISNUMBER(EW100),1,0)+IF(ISNUMBER(EX100),1,0)+IF(ISNUMBER(EY100),1,0)+IF(ISNUMBER(EZ100),1,0)+IF(ISNUMBER(FA100),1,0)+IF(ISNUMBER(FB100),1,0)+IF(ISNUMBER(FC100),1,0)),4),"")</f>
        <v>25.425</v>
      </c>
      <c r="FE100" s="300" t="str">
        <f aca="false">IF(OR(Calculator!$E$12&lt;&gt;"YES",Calculator!$B$37&lt;Calculator!$G$12),"—",ROUND((1+SQRT(((50*POWER(80,POWER(COS(PI()*MOD(Calculator!$B$37/Calculator!$F$12,1)),2))-$C100)^2+(1500*ABS(SIN(2*PI()*MOD(Calculator!$B$37/Calculator!$F$12,1)))*IF(MOD(Calculator!$B$37/Calculator!$F$12,1)&lt;0.5,-1,1))^2)/((50*POWER(80,POWER(COS(PI()*MOD(Calculator!$B$37/Calculator!$F$12,1)),2))+$C100)^2+(1500*ABS(SIN(2*PI()*MOD(Calculator!$B$37/Calculator!$F$12,1)))*IF(MOD(Calculator!$B$37/Calculator!$F$12,1)&lt;0.5,-1,1))^2)))/(1-SQRT(((50*POWER(80,POWER(COS(PI()*MOD(Calculator!$B$37/Calculator!$F$12,1)),2))-$C100)^2+(1500*ABS(SIN(2*PI()*MOD(Calculator!$B$37/Calculator!$F$12,1)))*IF(MOD(Calculator!$B$37/Calculator!$F$12,1)&lt;0.5,-1,1))^2)/((50*POWER(80,POWER(COS(PI()*MOD(Calculator!$B$37/Calculator!$F$12,1)),2))+$C100)^2+(1500*ABS(SIN(2*PI()*MOD(Calculator!$B$37/Calculator!$F$12,1)))*IF(MOD(Calculator!$B$37/Calculator!$F$12,1)&lt;0.5,-1,1))^2))),2))</f>
        <v>—</v>
      </c>
      <c r="FF100" s="300" t="str">
        <f aca="false">IF(OR(Calculator!$E$13&lt;&gt;"YES",Calculator!$B$37&lt;Calculator!$G$13),"—",ROUND((1+SQRT(((50*POWER(80,POWER(COS(PI()*MOD(Calculator!$B$37/Calculator!$F$13,1)),2))-$C100)^2+(1500*ABS(SIN(2*PI()*MOD(Calculator!$B$37/Calculator!$F$13,1)))*IF(MOD(Calculator!$B$37/Calculator!$F$13,1)&lt;0.5,-1,1))^2)/((50*POWER(80,POWER(COS(PI()*MOD(Calculator!$B$37/Calculator!$F$13,1)),2))+$C100)^2+(1500*ABS(SIN(2*PI()*MOD(Calculator!$B$37/Calculator!$F$13,1)))*IF(MOD(Calculator!$B$37/Calculator!$F$13,1)&lt;0.5,-1,1))^2)))/(1-SQRT(((50*POWER(80,POWER(COS(PI()*MOD(Calculator!$B$37/Calculator!$F$13,1)),2))-$C100)^2+(1500*ABS(SIN(2*PI()*MOD(Calculator!$B$37/Calculator!$F$13,1)))*IF(MOD(Calculator!$B$37/Calculator!$F$13,1)&lt;0.5,-1,1))^2)/((50*POWER(80,POWER(COS(PI()*MOD(Calculator!$B$37/Calculator!$F$13,1)),2))+$C100)^2+(1500*ABS(SIN(2*PI()*MOD(Calculator!$B$37/Calculator!$F$13,1)))*IF(MOD(Calculator!$B$37/Calculator!$F$13,1)&lt;0.5,-1,1))^2))),2))</f>
        <v>—</v>
      </c>
      <c r="FG100" s="300" t="str">
        <f aca="false">IF(OR(Calculator!$E$14&lt;&gt;"YES",Calculator!$B$37&lt;Calculator!$G$14),"—",ROUND((1+SQRT(((50*POWER(80,POWER(COS(PI()*MOD(Calculator!$B$37/Calculator!$F$14,1)),2))-$C100)^2+(1500*ABS(SIN(2*PI()*MOD(Calculator!$B$37/Calculator!$F$14,1)))*IF(MOD(Calculator!$B$37/Calculator!$F$14,1)&lt;0.5,-1,1))^2)/((50*POWER(80,POWER(COS(PI()*MOD(Calculator!$B$37/Calculator!$F$14,1)),2))+$C100)^2+(1500*ABS(SIN(2*PI()*MOD(Calculator!$B$37/Calculator!$F$14,1)))*IF(MOD(Calculator!$B$37/Calculator!$F$14,1)&lt;0.5,-1,1))^2)))/(1-SQRT(((50*POWER(80,POWER(COS(PI()*MOD(Calculator!$B$37/Calculator!$F$14,1)),2))-$C100)^2+(1500*ABS(SIN(2*PI()*MOD(Calculator!$B$37/Calculator!$F$14,1)))*IF(MOD(Calculator!$B$37/Calculator!$F$14,1)&lt;0.5,-1,1))^2)/((50*POWER(80,POWER(COS(PI()*MOD(Calculator!$B$37/Calculator!$F$14,1)),2))+$C100)^2+(1500*ABS(SIN(2*PI()*MOD(Calculator!$B$37/Calculator!$F$14,1)))*IF(MOD(Calculator!$B$37/Calculator!$F$14,1)&lt;0.5,-1,1))^2))),2))</f>
        <v>—</v>
      </c>
      <c r="FH100" s="300" t="n">
        <f aca="false">IF(OR(Calculator!$E$15&lt;&gt;"YES",Calculator!$B$37&lt;Calculator!$G$15),"—",ROUND((1+SQRT(((50*POWER(80,POWER(COS(PI()*MOD(Calculator!$B$37/Calculator!$F$15,1)),2))-$C100)^2+(1500*ABS(SIN(2*PI()*MOD(Calculator!$B$37/Calculator!$F$15,1)))*IF(MOD(Calculator!$B$37/Calculator!$F$15,1)&lt;0.5,-1,1))^2)/((50*POWER(80,POWER(COS(PI()*MOD(Calculator!$B$37/Calculator!$F$15,1)),2))+$C100)^2+(1500*ABS(SIN(2*PI()*MOD(Calculator!$B$37/Calculator!$F$15,1)))*IF(MOD(Calculator!$B$37/Calculator!$F$15,1)&lt;0.5,-1,1))^2)))/(1-SQRT(((50*POWER(80,POWER(COS(PI()*MOD(Calculator!$B$37/Calculator!$F$15,1)),2))-$C100)^2+(1500*ABS(SIN(2*PI()*MOD(Calculator!$B$37/Calculator!$F$15,1)))*IF(MOD(Calculator!$B$37/Calculator!$F$15,1)&lt;0.5,-1,1))^2)/((50*POWER(80,POWER(COS(PI()*MOD(Calculator!$B$37/Calculator!$F$15,1)),2))+$C100)^2+(1500*ABS(SIN(2*PI()*MOD(Calculator!$B$37/Calculator!$F$15,1)))*IF(MOD(Calculator!$B$37/Calculator!$F$15,1)&lt;0.5,-1,1))^2))),2))</f>
        <v>2.82</v>
      </c>
      <c r="FI100" s="300" t="str">
        <f aca="false">IF(OR(Calculator!$E$16&lt;&gt;"YES",Calculator!$B$37&lt;Calculator!$G$16),"—",ROUND((1+SQRT(((50*POWER(80,POWER(COS(PI()*MOD(Calculator!$B$37/Calculator!$F$16,1)),2))-$C100)^2+(1500*ABS(SIN(2*PI()*MOD(Calculator!$B$37/Calculator!$F$16,1)))*IF(MOD(Calculator!$B$37/Calculator!$F$16,1)&lt;0.5,-1,1))^2)/((50*POWER(80,POWER(COS(PI()*MOD(Calculator!$B$37/Calculator!$F$16,1)),2))+$C100)^2+(1500*ABS(SIN(2*PI()*MOD(Calculator!$B$37/Calculator!$F$16,1)))*IF(MOD(Calculator!$B$37/Calculator!$F$16,1)&lt;0.5,-1,1))^2)))/(1-SQRT(((50*POWER(80,POWER(COS(PI()*MOD(Calculator!$B$37/Calculator!$F$16,1)),2))-$C100)^2+(1500*ABS(SIN(2*PI()*MOD(Calculator!$B$37/Calculator!$F$16,1)))*IF(MOD(Calculator!$B$37/Calculator!$F$16,1)&lt;0.5,-1,1))^2)/((50*POWER(80,POWER(COS(PI()*MOD(Calculator!$B$37/Calculator!$F$16,1)),2))+$C100)^2+(1500*ABS(SIN(2*PI()*MOD(Calculator!$B$37/Calculator!$F$16,1)))*IF(MOD(Calculator!$B$37/Calculator!$F$16,1)&lt;0.5,-1,1))^2))),2))</f>
        <v>—</v>
      </c>
      <c r="FJ100" s="300" t="n">
        <f aca="false">IF(OR(Calculator!$E$17&lt;&gt;"YES",Calculator!$B$37&lt;Calculator!$G$17),"—",ROUND((1+SQRT(((50*POWER(80,POWER(COS(PI()*MOD(Calculator!$B$37/Calculator!$F$17,1)),2))-$C100)^2+(1500*ABS(SIN(2*PI()*MOD(Calculator!$B$37/Calculator!$F$17,1)))*IF(MOD(Calculator!$B$37/Calculator!$F$17,1)&lt;0.5,-1,1))^2)/((50*POWER(80,POWER(COS(PI()*MOD(Calculator!$B$37/Calculator!$F$17,1)),2))+$C100)^2+(1500*ABS(SIN(2*PI()*MOD(Calculator!$B$37/Calculator!$F$17,1)))*IF(MOD(Calculator!$B$37/Calculator!$F$17,1)&lt;0.5,-1,1))^2)))/(1-SQRT(((50*POWER(80,POWER(COS(PI()*MOD(Calculator!$B$37/Calculator!$F$17,1)),2))-$C100)^2+(1500*ABS(SIN(2*PI()*MOD(Calculator!$B$37/Calculator!$F$17,1)))*IF(MOD(Calculator!$B$37/Calculator!$F$17,1)&lt;0.5,-1,1))^2)/((50*POWER(80,POWER(COS(PI()*MOD(Calculator!$B$37/Calculator!$F$17,1)),2))+$C100)^2+(1500*ABS(SIN(2*PI()*MOD(Calculator!$B$37/Calculator!$F$17,1)))*IF(MOD(Calculator!$B$37/Calculator!$F$17,1)&lt;0.5,-1,1))^2))),2))</f>
        <v>18.98</v>
      </c>
      <c r="FK100" s="300" t="str">
        <f aca="false">IF(OR(Calculator!$E$18&lt;&gt;"YES",Calculator!$B$37&lt;Calculator!$G$18),"—",ROUND((1+SQRT(((50*POWER(80,POWER(COS(PI()*MOD(Calculator!$B$37/Calculator!$F$18,1)),2))-$C100)^2+(1500*ABS(SIN(2*PI()*MOD(Calculator!$B$37/Calculator!$F$18,1)))*IF(MOD(Calculator!$B$37/Calculator!$F$18,1)&lt;0.5,-1,1))^2)/((50*POWER(80,POWER(COS(PI()*MOD(Calculator!$B$37/Calculator!$F$18,1)),2))+$C100)^2+(1500*ABS(SIN(2*PI()*MOD(Calculator!$B$37/Calculator!$F$18,1)))*IF(MOD(Calculator!$B$37/Calculator!$F$18,1)&lt;0.5,-1,1))^2)))/(1-SQRT(((50*POWER(80,POWER(COS(PI()*MOD(Calculator!$B$37/Calculator!$F$18,1)),2))-$C100)^2+(1500*ABS(SIN(2*PI()*MOD(Calculator!$B$37/Calculator!$F$18,1)))*IF(MOD(Calculator!$B$37/Calculator!$F$18,1)&lt;0.5,-1,1))^2)/((50*POWER(80,POWER(COS(PI()*MOD(Calculator!$B$37/Calculator!$F$18,1)),2))+$C100)^2+(1500*ABS(SIN(2*PI()*MOD(Calculator!$B$37/Calculator!$F$18,1)))*IF(MOD(Calculator!$B$37/Calculator!$F$18,1)&lt;0.5,-1,1))^2))),2))</f>
        <v>—</v>
      </c>
      <c r="FL100" s="300" t="str">
        <f aca="false">IF(OR(Calculator!$E$19&lt;&gt;"YES",Calculator!$B$37&lt;Calculator!$G$19),"—",ROUND((1+SQRT(((50*POWER(80,POWER(COS(PI()*MOD(Calculator!$B$37/Calculator!$F$19,1)),2))-$C100)^2+(1500*ABS(SIN(2*PI()*MOD(Calculator!$B$37/Calculator!$F$19,1)))*IF(MOD(Calculator!$B$37/Calculator!$F$19,1)&lt;0.5,-1,1))^2)/((50*POWER(80,POWER(COS(PI()*MOD(Calculator!$B$37/Calculator!$F$19,1)),2))+$C100)^2+(1500*ABS(SIN(2*PI()*MOD(Calculator!$B$37/Calculator!$F$19,1)))*IF(MOD(Calculator!$B$37/Calculator!$F$19,1)&lt;0.5,-1,1))^2)))/(1-SQRT(((50*POWER(80,POWER(COS(PI()*MOD(Calculator!$B$37/Calculator!$F$19,1)),2))-$C100)^2+(1500*ABS(SIN(2*PI()*MOD(Calculator!$B$37/Calculator!$F$19,1)))*IF(MOD(Calculator!$B$37/Calculator!$F$19,1)&lt;0.5,-1,1))^2)/((50*POWER(80,POWER(COS(PI()*MOD(Calculator!$B$37/Calculator!$F$19,1)),2))+$C100)^2+(1500*ABS(SIN(2*PI()*MOD(Calculator!$B$37/Calculator!$F$19,1)))*IF(MOD(Calculator!$B$37/Calculator!$F$19,1)&lt;0.5,-1,1))^2))),2))</f>
        <v>—</v>
      </c>
      <c r="FM100" s="300" t="str">
        <f aca="false">IF(OR(Calculator!$E$20&lt;&gt;"YES",Calculator!$B$37&lt;Calculator!$G$20),"—",ROUND((1+SQRT(((50*POWER(80,POWER(COS(PI()*MOD(Calculator!$B$37/Calculator!$F$20,1)),2))-$C100)^2+(1500*ABS(SIN(2*PI()*MOD(Calculator!$B$37/Calculator!$F$20,1)))*IF(MOD(Calculator!$B$37/Calculator!$F$20,1)&lt;0.5,-1,1))^2)/((50*POWER(80,POWER(COS(PI()*MOD(Calculator!$B$37/Calculator!$F$20,1)),2))+$C100)^2+(1500*ABS(SIN(2*PI()*MOD(Calculator!$B$37/Calculator!$F$20,1)))*IF(MOD(Calculator!$B$37/Calculator!$F$20,1)&lt;0.5,-1,1))^2)))/(1-SQRT(((50*POWER(80,POWER(COS(PI()*MOD(Calculator!$B$37/Calculator!$F$20,1)),2))-$C100)^2+(1500*ABS(SIN(2*PI()*MOD(Calculator!$B$37/Calculator!$F$20,1)))*IF(MOD(Calculator!$B$37/Calculator!$F$20,1)&lt;0.5,-1,1))^2)/((50*POWER(80,POWER(COS(PI()*MOD(Calculator!$B$37/Calculator!$F$20,1)),2))+$C100)^2+(1500*ABS(SIN(2*PI()*MOD(Calculator!$B$37/Calculator!$F$20,1)))*IF(MOD(Calculator!$B$37/Calculator!$F$20,1)&lt;0.5,-1,1))^2))),2))</f>
        <v>—</v>
      </c>
      <c r="FN100" s="300" t="str">
        <f aca="false">IF(OR(Calculator!$E$21&lt;&gt;"YES",Calculator!$B$37&lt;Calculator!$G$21),"—",ROUND((1+SQRT(((50*POWER(80,POWER(COS(PI()*MOD(Calculator!$B$37/Calculator!$F$21,1)),2))-$C100)^2+(1500*ABS(SIN(2*PI()*MOD(Calculator!$B$37/Calculator!$F$21,1)))*IF(MOD(Calculator!$B$37/Calculator!$F$21,1)&lt;0.5,-1,1))^2)/((50*POWER(80,POWER(COS(PI()*MOD(Calculator!$B$37/Calculator!$F$21,1)),2))+$C100)^2+(1500*ABS(SIN(2*PI()*MOD(Calculator!$B$37/Calculator!$F$21,1)))*IF(MOD(Calculator!$B$37/Calculator!$F$21,1)&lt;0.5,-1,1))^2)))/(1-SQRT(((50*POWER(80,POWER(COS(PI()*MOD(Calculator!$B$37/Calculator!$F$21,1)),2))-$C100)^2+(1500*ABS(SIN(2*PI()*MOD(Calculator!$B$37/Calculator!$F$21,1)))*IF(MOD(Calculator!$B$37/Calculator!$F$21,1)&lt;0.5,-1,1))^2)/((50*POWER(80,POWER(COS(PI()*MOD(Calculator!$B$37/Calculator!$F$21,1)),2))+$C100)^2+(1500*ABS(SIN(2*PI()*MOD(Calculator!$B$37/Calculator!$F$21,1)))*IF(MOD(Calculator!$B$37/Calculator!$F$21,1)&lt;0.5,-1,1))^2))),2))</f>
        <v>—</v>
      </c>
      <c r="FO100" s="300" t="str">
        <f aca="false">IF(OR(Calculator!$E$22&lt;&gt;"YES",Calculator!$B$37&lt;Calculator!$G$22),"—",ROUND((1+SQRT(((50*POWER(80,POWER(COS(PI()*MOD(Calculator!$B$37/Calculator!$F$22,1)),2))-$C100)^2+(1500*ABS(SIN(2*PI()*MOD(Calculator!$B$37/Calculator!$F$22,1)))*IF(MOD(Calculator!$B$37/Calculator!$F$22,1)&lt;0.5,-1,1))^2)/((50*POWER(80,POWER(COS(PI()*MOD(Calculator!$B$37/Calculator!$F$22,1)),2))+$C100)^2+(1500*ABS(SIN(2*PI()*MOD(Calculator!$B$37/Calculator!$F$22,1)))*IF(MOD(Calculator!$B$37/Calculator!$F$22,1)&lt;0.5,-1,1))^2)))/(1-SQRT(((50*POWER(80,POWER(COS(PI()*MOD(Calculator!$B$37/Calculator!$F$22,1)),2))-$C100)^2+(1500*ABS(SIN(2*PI()*MOD(Calculator!$B$37/Calculator!$F$22,1)))*IF(MOD(Calculator!$B$37/Calculator!$F$22,1)&lt;0.5,-1,1))^2)/((50*POWER(80,POWER(COS(PI()*MOD(Calculator!$B$37/Calculator!$F$22,1)),2))+$C100)^2+(1500*ABS(SIN(2*PI()*MOD(Calculator!$B$37/Calculator!$F$22,1)))*IF(MOD(Calculator!$B$37/Calculator!$F$22,1)&lt;0.5,-1,1))^2))),2))</f>
        <v>—</v>
      </c>
      <c r="FP100" s="295" t="n">
        <f aca="false">IFERROR(ROUND((IF(ISNUMBER(FE100),FE100,0)+IF(ISNUMBER(FF100),FF100,0)+IF(ISNUMBER(FG100),FG100,0)+IF(ISNUMBER(FH100),FH100,0)+IF(ISNUMBER(FI100),FI100,0)+IF(ISNUMBER(FJ100),FJ100,0)+IF(ISNUMBER(FK100),FK100,0)+IF(ISNUMBER(FL100),FL100,0)+IF(ISNUMBER(FM100),FM100,0)+IF(ISNUMBER(FN100),FN100,0)+IF(ISNUMBER(FO100),FO100,0))/(IF(ISNUMBER(FE100),1,0)+IF(ISNUMBER(FF100),1,0)+IF(ISNUMBER(FG100),1,0)+IF(ISNUMBER(FH100),1,0)+IF(ISNUMBER(FI100),1,0)+IF(ISNUMBER(FJ100),1,0)+IF(ISNUMBER(FK100),1,0)+IF(ISNUMBER(FL100),1,0)+IF(ISNUMBER(FM100),1,0)+IF(ISNUMBER(FN100),1,0)+IF(ISNUMBER(FO100),1,0)),4),"")</f>
        <v>10.9</v>
      </c>
      <c r="FQ100" s="300" t="str">
        <f aca="false">IF(OR(Calculator!$E$12&lt;&gt;"YES",Calculator!$B$38&lt;Calculator!$G$12),"—",ROUND((1+SQRT(((50*POWER(80,POWER(COS(PI()*MOD(Calculator!$B$38/Calculator!$F$12,1)),2))-$C100)^2+(1500*ABS(SIN(2*PI()*MOD(Calculator!$B$38/Calculator!$F$12,1)))*IF(MOD(Calculator!$B$38/Calculator!$F$12,1)&lt;0.5,-1,1))^2)/((50*POWER(80,POWER(COS(PI()*MOD(Calculator!$B$38/Calculator!$F$12,1)),2))+$C100)^2+(1500*ABS(SIN(2*PI()*MOD(Calculator!$B$38/Calculator!$F$12,1)))*IF(MOD(Calculator!$B$38/Calculator!$F$12,1)&lt;0.5,-1,1))^2)))/(1-SQRT(((50*POWER(80,POWER(COS(PI()*MOD(Calculator!$B$38/Calculator!$F$12,1)),2))-$C100)^2+(1500*ABS(SIN(2*PI()*MOD(Calculator!$B$38/Calculator!$F$12,1)))*IF(MOD(Calculator!$B$38/Calculator!$F$12,1)&lt;0.5,-1,1))^2)/((50*POWER(80,POWER(COS(PI()*MOD(Calculator!$B$38/Calculator!$F$12,1)),2))+$C100)^2+(1500*ABS(SIN(2*PI()*MOD(Calculator!$B$38/Calculator!$F$12,1)))*IF(MOD(Calculator!$B$38/Calculator!$F$12,1)&lt;0.5,-1,1))^2))),2))</f>
        <v>—</v>
      </c>
      <c r="FR100" s="300" t="str">
        <f aca="false">IF(OR(Calculator!$E$13&lt;&gt;"YES",Calculator!$B$38&lt;Calculator!$G$13),"—",ROUND((1+SQRT(((50*POWER(80,POWER(COS(PI()*MOD(Calculator!$B$38/Calculator!$F$13,1)),2))-$C100)^2+(1500*ABS(SIN(2*PI()*MOD(Calculator!$B$38/Calculator!$F$13,1)))*IF(MOD(Calculator!$B$38/Calculator!$F$13,1)&lt;0.5,-1,1))^2)/((50*POWER(80,POWER(COS(PI()*MOD(Calculator!$B$38/Calculator!$F$13,1)),2))+$C100)^2+(1500*ABS(SIN(2*PI()*MOD(Calculator!$B$38/Calculator!$F$13,1)))*IF(MOD(Calculator!$B$38/Calculator!$F$13,1)&lt;0.5,-1,1))^2)))/(1-SQRT(((50*POWER(80,POWER(COS(PI()*MOD(Calculator!$B$38/Calculator!$F$13,1)),2))-$C100)^2+(1500*ABS(SIN(2*PI()*MOD(Calculator!$B$38/Calculator!$F$13,1)))*IF(MOD(Calculator!$B$38/Calculator!$F$13,1)&lt;0.5,-1,1))^2)/((50*POWER(80,POWER(COS(PI()*MOD(Calculator!$B$38/Calculator!$F$13,1)),2))+$C100)^2+(1500*ABS(SIN(2*PI()*MOD(Calculator!$B$38/Calculator!$F$13,1)))*IF(MOD(Calculator!$B$38/Calculator!$F$13,1)&lt;0.5,-1,1))^2))),2))</f>
        <v>—</v>
      </c>
      <c r="FS100" s="300" t="str">
        <f aca="false">IF(OR(Calculator!$E$14&lt;&gt;"YES",Calculator!$B$38&lt;Calculator!$G$14),"—",ROUND((1+SQRT(((50*POWER(80,POWER(COS(PI()*MOD(Calculator!$B$38/Calculator!$F$14,1)),2))-$C100)^2+(1500*ABS(SIN(2*PI()*MOD(Calculator!$B$38/Calculator!$F$14,1)))*IF(MOD(Calculator!$B$38/Calculator!$F$14,1)&lt;0.5,-1,1))^2)/((50*POWER(80,POWER(COS(PI()*MOD(Calculator!$B$38/Calculator!$F$14,1)),2))+$C100)^2+(1500*ABS(SIN(2*PI()*MOD(Calculator!$B$38/Calculator!$F$14,1)))*IF(MOD(Calculator!$B$38/Calculator!$F$14,1)&lt;0.5,-1,1))^2)))/(1-SQRT(((50*POWER(80,POWER(COS(PI()*MOD(Calculator!$B$38/Calculator!$F$14,1)),2))-$C100)^2+(1500*ABS(SIN(2*PI()*MOD(Calculator!$B$38/Calculator!$F$14,1)))*IF(MOD(Calculator!$B$38/Calculator!$F$14,1)&lt;0.5,-1,1))^2)/((50*POWER(80,POWER(COS(PI()*MOD(Calculator!$B$38/Calculator!$F$14,1)),2))+$C100)^2+(1500*ABS(SIN(2*PI()*MOD(Calculator!$B$38/Calculator!$F$14,1)))*IF(MOD(Calculator!$B$38/Calculator!$F$14,1)&lt;0.5,-1,1))^2))),2))</f>
        <v>—</v>
      </c>
      <c r="FT100" s="300" t="n">
        <f aca="false">IF(OR(Calculator!$E$15&lt;&gt;"YES",Calculator!$B$38&lt;Calculator!$G$15),"—",ROUND((1+SQRT(((50*POWER(80,POWER(COS(PI()*MOD(Calculator!$B$38/Calculator!$F$15,1)),2))-$C100)^2+(1500*ABS(SIN(2*PI()*MOD(Calculator!$B$38/Calculator!$F$15,1)))*IF(MOD(Calculator!$B$38/Calculator!$F$15,1)&lt;0.5,-1,1))^2)/((50*POWER(80,POWER(COS(PI()*MOD(Calculator!$B$38/Calculator!$F$15,1)),2))+$C100)^2+(1500*ABS(SIN(2*PI()*MOD(Calculator!$B$38/Calculator!$F$15,1)))*IF(MOD(Calculator!$B$38/Calculator!$F$15,1)&lt;0.5,-1,1))^2)))/(1-SQRT(((50*POWER(80,POWER(COS(PI()*MOD(Calculator!$B$38/Calculator!$F$15,1)),2))-$C100)^2+(1500*ABS(SIN(2*PI()*MOD(Calculator!$B$38/Calculator!$F$15,1)))*IF(MOD(Calculator!$B$38/Calculator!$F$15,1)&lt;0.5,-1,1))^2)/((50*POWER(80,POWER(COS(PI()*MOD(Calculator!$B$38/Calculator!$F$15,1)),2))+$C100)^2+(1500*ABS(SIN(2*PI()*MOD(Calculator!$B$38/Calculator!$F$15,1)))*IF(MOD(Calculator!$B$38/Calculator!$F$15,1)&lt;0.5,-1,1))^2))),2))</f>
        <v>2.59</v>
      </c>
      <c r="FU100" s="300" t="str">
        <f aca="false">IF(OR(Calculator!$E$16&lt;&gt;"YES",Calculator!$B$38&lt;Calculator!$G$16),"—",ROUND((1+SQRT(((50*POWER(80,POWER(COS(PI()*MOD(Calculator!$B$38/Calculator!$F$16,1)),2))-$C100)^2+(1500*ABS(SIN(2*PI()*MOD(Calculator!$B$38/Calculator!$F$16,1)))*IF(MOD(Calculator!$B$38/Calculator!$F$16,1)&lt;0.5,-1,1))^2)/((50*POWER(80,POWER(COS(PI()*MOD(Calculator!$B$38/Calculator!$F$16,1)),2))+$C100)^2+(1500*ABS(SIN(2*PI()*MOD(Calculator!$B$38/Calculator!$F$16,1)))*IF(MOD(Calculator!$B$38/Calculator!$F$16,1)&lt;0.5,-1,1))^2)))/(1-SQRT(((50*POWER(80,POWER(COS(PI()*MOD(Calculator!$B$38/Calculator!$F$16,1)),2))-$C100)^2+(1500*ABS(SIN(2*PI()*MOD(Calculator!$B$38/Calculator!$F$16,1)))*IF(MOD(Calculator!$B$38/Calculator!$F$16,1)&lt;0.5,-1,1))^2)/((50*POWER(80,POWER(COS(PI()*MOD(Calculator!$B$38/Calculator!$F$16,1)),2))+$C100)^2+(1500*ABS(SIN(2*PI()*MOD(Calculator!$B$38/Calculator!$F$16,1)))*IF(MOD(Calculator!$B$38/Calculator!$F$16,1)&lt;0.5,-1,1))^2))),2))</f>
        <v>—</v>
      </c>
      <c r="FV100" s="300" t="n">
        <f aca="false">IF(OR(Calculator!$E$17&lt;&gt;"YES",Calculator!$B$38&lt;Calculator!$G$17),"—",ROUND((1+SQRT(((50*POWER(80,POWER(COS(PI()*MOD(Calculator!$B$38/Calculator!$F$17,1)),2))-$C100)^2+(1500*ABS(SIN(2*PI()*MOD(Calculator!$B$38/Calculator!$F$17,1)))*IF(MOD(Calculator!$B$38/Calculator!$F$17,1)&lt;0.5,-1,1))^2)/((50*POWER(80,POWER(COS(PI()*MOD(Calculator!$B$38/Calculator!$F$17,1)),2))+$C100)^2+(1500*ABS(SIN(2*PI()*MOD(Calculator!$B$38/Calculator!$F$17,1)))*IF(MOD(Calculator!$B$38/Calculator!$F$17,1)&lt;0.5,-1,1))^2)))/(1-SQRT(((50*POWER(80,POWER(COS(PI()*MOD(Calculator!$B$38/Calculator!$F$17,1)),2))-$C100)^2+(1500*ABS(SIN(2*PI()*MOD(Calculator!$B$38/Calculator!$F$17,1)))*IF(MOD(Calculator!$B$38/Calculator!$F$17,1)&lt;0.5,-1,1))^2)/((50*POWER(80,POWER(COS(PI()*MOD(Calculator!$B$38/Calculator!$F$17,1)),2))+$C100)^2+(1500*ABS(SIN(2*PI()*MOD(Calculator!$B$38/Calculator!$F$17,1)))*IF(MOD(Calculator!$B$38/Calculator!$F$17,1)&lt;0.5,-1,1))^2))),2))</f>
        <v>24.26</v>
      </c>
      <c r="FW100" s="300" t="str">
        <f aca="false">IF(OR(Calculator!$E$18&lt;&gt;"YES",Calculator!$B$38&lt;Calculator!$G$18),"—",ROUND((1+SQRT(((50*POWER(80,POWER(COS(PI()*MOD(Calculator!$B$38/Calculator!$F$18,1)),2))-$C100)^2+(1500*ABS(SIN(2*PI()*MOD(Calculator!$B$38/Calculator!$F$18,1)))*IF(MOD(Calculator!$B$38/Calculator!$F$18,1)&lt;0.5,-1,1))^2)/((50*POWER(80,POWER(COS(PI()*MOD(Calculator!$B$38/Calculator!$F$18,1)),2))+$C100)^2+(1500*ABS(SIN(2*PI()*MOD(Calculator!$B$38/Calculator!$F$18,1)))*IF(MOD(Calculator!$B$38/Calculator!$F$18,1)&lt;0.5,-1,1))^2)))/(1-SQRT(((50*POWER(80,POWER(COS(PI()*MOD(Calculator!$B$38/Calculator!$F$18,1)),2))-$C100)^2+(1500*ABS(SIN(2*PI()*MOD(Calculator!$B$38/Calculator!$F$18,1)))*IF(MOD(Calculator!$B$38/Calculator!$F$18,1)&lt;0.5,-1,1))^2)/((50*POWER(80,POWER(COS(PI()*MOD(Calculator!$B$38/Calculator!$F$18,1)),2))+$C100)^2+(1500*ABS(SIN(2*PI()*MOD(Calculator!$B$38/Calculator!$F$18,1)))*IF(MOD(Calculator!$B$38/Calculator!$F$18,1)&lt;0.5,-1,1))^2))),2))</f>
        <v>—</v>
      </c>
      <c r="FX100" s="300" t="str">
        <f aca="false">IF(OR(Calculator!$E$19&lt;&gt;"YES",Calculator!$B$38&lt;Calculator!$G$19),"—",ROUND((1+SQRT(((50*POWER(80,POWER(COS(PI()*MOD(Calculator!$B$38/Calculator!$F$19,1)),2))-$C100)^2+(1500*ABS(SIN(2*PI()*MOD(Calculator!$B$38/Calculator!$F$19,1)))*IF(MOD(Calculator!$B$38/Calculator!$F$19,1)&lt;0.5,-1,1))^2)/((50*POWER(80,POWER(COS(PI()*MOD(Calculator!$B$38/Calculator!$F$19,1)),2))+$C100)^2+(1500*ABS(SIN(2*PI()*MOD(Calculator!$B$38/Calculator!$F$19,1)))*IF(MOD(Calculator!$B$38/Calculator!$F$19,1)&lt;0.5,-1,1))^2)))/(1-SQRT(((50*POWER(80,POWER(COS(PI()*MOD(Calculator!$B$38/Calculator!$F$19,1)),2))-$C100)^2+(1500*ABS(SIN(2*PI()*MOD(Calculator!$B$38/Calculator!$F$19,1)))*IF(MOD(Calculator!$B$38/Calculator!$F$19,1)&lt;0.5,-1,1))^2)/((50*POWER(80,POWER(COS(PI()*MOD(Calculator!$B$38/Calculator!$F$19,1)),2))+$C100)^2+(1500*ABS(SIN(2*PI()*MOD(Calculator!$B$38/Calculator!$F$19,1)))*IF(MOD(Calculator!$B$38/Calculator!$F$19,1)&lt;0.5,-1,1))^2))),2))</f>
        <v>—</v>
      </c>
      <c r="FY100" s="300" t="str">
        <f aca="false">IF(OR(Calculator!$E$20&lt;&gt;"YES",Calculator!$B$38&lt;Calculator!$G$20),"—",ROUND((1+SQRT(((50*POWER(80,POWER(COS(PI()*MOD(Calculator!$B$38/Calculator!$F$20,1)),2))-$C100)^2+(1500*ABS(SIN(2*PI()*MOD(Calculator!$B$38/Calculator!$F$20,1)))*IF(MOD(Calculator!$B$38/Calculator!$F$20,1)&lt;0.5,-1,1))^2)/((50*POWER(80,POWER(COS(PI()*MOD(Calculator!$B$38/Calculator!$F$20,1)),2))+$C100)^2+(1500*ABS(SIN(2*PI()*MOD(Calculator!$B$38/Calculator!$F$20,1)))*IF(MOD(Calculator!$B$38/Calculator!$F$20,1)&lt;0.5,-1,1))^2)))/(1-SQRT(((50*POWER(80,POWER(COS(PI()*MOD(Calculator!$B$38/Calculator!$F$20,1)),2))-$C100)^2+(1500*ABS(SIN(2*PI()*MOD(Calculator!$B$38/Calculator!$F$20,1)))*IF(MOD(Calculator!$B$38/Calculator!$F$20,1)&lt;0.5,-1,1))^2)/((50*POWER(80,POWER(COS(PI()*MOD(Calculator!$B$38/Calculator!$F$20,1)),2))+$C100)^2+(1500*ABS(SIN(2*PI()*MOD(Calculator!$B$38/Calculator!$F$20,1)))*IF(MOD(Calculator!$B$38/Calculator!$F$20,1)&lt;0.5,-1,1))^2))),2))</f>
        <v>—</v>
      </c>
      <c r="FZ100" s="300" t="str">
        <f aca="false">IF(OR(Calculator!$E$21&lt;&gt;"YES",Calculator!$B$38&lt;Calculator!$G$21),"—",ROUND((1+SQRT(((50*POWER(80,POWER(COS(PI()*MOD(Calculator!$B$38/Calculator!$F$21,1)),2))-$C100)^2+(1500*ABS(SIN(2*PI()*MOD(Calculator!$B$38/Calculator!$F$21,1)))*IF(MOD(Calculator!$B$38/Calculator!$F$21,1)&lt;0.5,-1,1))^2)/((50*POWER(80,POWER(COS(PI()*MOD(Calculator!$B$38/Calculator!$F$21,1)),2))+$C100)^2+(1500*ABS(SIN(2*PI()*MOD(Calculator!$B$38/Calculator!$F$21,1)))*IF(MOD(Calculator!$B$38/Calculator!$F$21,1)&lt;0.5,-1,1))^2)))/(1-SQRT(((50*POWER(80,POWER(COS(PI()*MOD(Calculator!$B$38/Calculator!$F$21,1)),2))-$C100)^2+(1500*ABS(SIN(2*PI()*MOD(Calculator!$B$38/Calculator!$F$21,1)))*IF(MOD(Calculator!$B$38/Calculator!$F$21,1)&lt;0.5,-1,1))^2)/((50*POWER(80,POWER(COS(PI()*MOD(Calculator!$B$38/Calculator!$F$21,1)),2))+$C100)^2+(1500*ABS(SIN(2*PI()*MOD(Calculator!$B$38/Calculator!$F$21,1)))*IF(MOD(Calculator!$B$38/Calculator!$F$21,1)&lt;0.5,-1,1))^2))),2))</f>
        <v>—</v>
      </c>
      <c r="GA100" s="300" t="str">
        <f aca="false">IF(OR(Calculator!$E$22&lt;&gt;"YES",Calculator!$B$38&lt;Calculator!$G$22),"—",ROUND((1+SQRT(((50*POWER(80,POWER(COS(PI()*MOD(Calculator!$B$38/Calculator!$F$22,1)),2))-$C100)^2+(1500*ABS(SIN(2*PI()*MOD(Calculator!$B$38/Calculator!$F$22,1)))*IF(MOD(Calculator!$B$38/Calculator!$F$22,1)&lt;0.5,-1,1))^2)/((50*POWER(80,POWER(COS(PI()*MOD(Calculator!$B$38/Calculator!$F$22,1)),2))+$C100)^2+(1500*ABS(SIN(2*PI()*MOD(Calculator!$B$38/Calculator!$F$22,1)))*IF(MOD(Calculator!$B$38/Calculator!$F$22,1)&lt;0.5,-1,1))^2)))/(1-SQRT(((50*POWER(80,POWER(COS(PI()*MOD(Calculator!$B$38/Calculator!$F$22,1)),2))-$C100)^2+(1500*ABS(SIN(2*PI()*MOD(Calculator!$B$38/Calculator!$F$22,1)))*IF(MOD(Calculator!$B$38/Calculator!$F$22,1)&lt;0.5,-1,1))^2)/((50*POWER(80,POWER(COS(PI()*MOD(Calculator!$B$38/Calculator!$F$22,1)),2))+$C100)^2+(1500*ABS(SIN(2*PI()*MOD(Calculator!$B$38/Calculator!$F$22,1)))*IF(MOD(Calculator!$B$38/Calculator!$F$22,1)&lt;0.5,-1,1))^2))),2))</f>
        <v>—</v>
      </c>
      <c r="GB100" s="295" t="n">
        <f aca="false">IFERROR(ROUND((IF(ISNUMBER(FQ100),FQ100,0)+IF(ISNUMBER(FR100),FR100,0)+IF(ISNUMBER(FS100),FS100,0)+IF(ISNUMBER(FT100),FT100,0)+IF(ISNUMBER(FU100),FU100,0)+IF(ISNUMBER(FV100),FV100,0)+IF(ISNUMBER(FW100),FW100,0)+IF(ISNUMBER(FX100),FX100,0)+IF(ISNUMBER(FY100),FY100,0)+IF(ISNUMBER(FZ100),FZ100,0)+IF(ISNUMBER(GA100),GA100,0))/(IF(ISNUMBER(FQ100),1,0)+IF(ISNUMBER(FR100),1,0)+IF(ISNUMBER(FS100),1,0)+IF(ISNUMBER(FT100),1,0)+IF(ISNUMBER(FU100),1,0)+IF(ISNUMBER(FV100),1,0)+IF(ISNUMBER(FW100),1,0)+IF(ISNUMBER(FX100),1,0)+IF(ISNUMBER(FY100),1,0)+IF(ISNUMBER(FZ100),1,0)+IF(ISNUMBER(GA100),1,0)),4),"")</f>
        <v>13.425</v>
      </c>
      <c r="GD100" s="253" t="str">
        <f aca="false">IF(OR(Calculator!$E$12&lt;&gt;"YES",Calculator!$B$34&lt;Calculator!$G$12),"—",ROUND((1+SQRT(((50*POWER(80,POWER(COS(PI()*MOD(Calculator!$B$34/Calculator!$F$12,1)),2))+MIN(500,MAX(30,100*EXP(-0.3*'VSWR Calculator'!$C$24)*(1+3*ABS(MOD('VSWR Calculator'!$C$23/Calculator!$F$12/2,1)-0.5))))/'VSWR Calculator'!$C$25)-$C100)^2+(1500*ABS(SIN(2*PI()*MOD(Calculator!$B$34/Calculator!$F$12,1)))*IF(MOD(Calculator!$B$34/Calculator!$F$12,1)&lt;0.5,-1,1))^2)/SQRT(((50*POWER(80,POWER(COS(PI()*MOD(Calculator!$B$34/Calculator!$F$12,1)),2))+MIN(500,MAX(30,100*EXP(-0.3*'VSWR Calculator'!$C$24)*(1+3*ABS(MOD('VSWR Calculator'!$C$23/Calculator!$F$12/2,1)-0.5))))/'VSWR Calculator'!$C$25)+$C100)^2+(1500*ABS(SIN(2*PI()*MOD(Calculator!$B$34/Calculator!$F$12,1)))*IF(MOD(Calculator!$B$34/Calculator!$F$12,1)&lt;0.5,-1,1))^2))/(1-SQRT(((50*POWER(80,POWER(COS(PI()*MOD(Calculator!$B$34/Calculator!$F$12,1)),2))+MIN(500,MAX(30,100*EXP(-0.3*'VSWR Calculator'!$C$24)*(1+3*ABS(MOD('VSWR Calculator'!$C$23/Calculator!$F$12/2,1)-0.5))))/'VSWR Calculator'!$C$25)-$C100)^2+(1500*ABS(SIN(2*PI()*MOD(Calculator!$B$34/Calculator!$F$12,1)))*IF(MOD(Calculator!$B$34/Calculator!$F$12,1)&lt;0.5,-1,1))^2)/SQRT(((50*POWER(80,POWER(COS(PI()*MOD(Calculator!$B$34/Calculator!$F$12,1)),2))+MIN(500,MAX(30,100*EXP(-0.3*'VSWR Calculator'!$C$24)*(1+3*ABS(MOD('VSWR Calculator'!$C$23/Calculator!$F$12/2,1)-0.5))))/'VSWR Calculator'!$C$25)+$C100)^2+(1500*ABS(SIN(2*PI()*MOD(Calculator!$B$34/Calculator!$F$12,1)))*IF(MOD(Calculator!$B$34/Calculator!$F$12,1)&lt;0.5,-1,1))^2)),2))</f>
        <v>—</v>
      </c>
      <c r="GE100" s="253" t="str">
        <f aca="false">IF(OR(Calculator!$E$13&lt;&gt;"YES",Calculator!$B$34&lt;Calculator!$G$13),"—",ROUND((1+SQRT(((50*POWER(80,POWER(COS(PI()*MOD(Calculator!$B$34/Calculator!$F$13,1)),2))+MIN(500,MAX(30,100*EXP(-0.3*'VSWR Calculator'!$C$24)*(1+3*ABS(MOD('VSWR Calculator'!$C$23/Calculator!$F$13/2,1)-0.5))))/'VSWR Calculator'!$C$25)-$C100)^2+(1500*ABS(SIN(2*PI()*MOD(Calculator!$B$34/Calculator!$F$13,1)))*IF(MOD(Calculator!$B$34/Calculator!$F$13,1)&lt;0.5,-1,1))^2)/SQRT(((50*POWER(80,POWER(COS(PI()*MOD(Calculator!$B$34/Calculator!$F$13,1)),2))+MIN(500,MAX(30,100*EXP(-0.3*'VSWR Calculator'!$C$24)*(1+3*ABS(MOD('VSWR Calculator'!$C$23/Calculator!$F$13/2,1)-0.5))))/'VSWR Calculator'!$C$25)+$C100)^2+(1500*ABS(SIN(2*PI()*MOD(Calculator!$B$34/Calculator!$F$13,1)))*IF(MOD(Calculator!$B$34/Calculator!$F$13,1)&lt;0.5,-1,1))^2))/(1-SQRT(((50*POWER(80,POWER(COS(PI()*MOD(Calculator!$B$34/Calculator!$F$13,1)),2))+MIN(500,MAX(30,100*EXP(-0.3*'VSWR Calculator'!$C$24)*(1+3*ABS(MOD('VSWR Calculator'!$C$23/Calculator!$F$13/2,1)-0.5))))/'VSWR Calculator'!$C$25)-$C100)^2+(1500*ABS(SIN(2*PI()*MOD(Calculator!$B$34/Calculator!$F$13,1)))*IF(MOD(Calculator!$B$34/Calculator!$F$13,1)&lt;0.5,-1,1))^2)/SQRT(((50*POWER(80,POWER(COS(PI()*MOD(Calculator!$B$34/Calculator!$F$13,1)),2))+MIN(500,MAX(30,100*EXP(-0.3*'VSWR Calculator'!$C$24)*(1+3*ABS(MOD('VSWR Calculator'!$C$23/Calculator!$F$13/2,1)-0.5))))/'VSWR Calculator'!$C$25)+$C100)^2+(1500*ABS(SIN(2*PI()*MOD(Calculator!$B$34/Calculator!$F$13,1)))*IF(MOD(Calculator!$B$34/Calculator!$F$13,1)&lt;0.5,-1,1))^2)),2))</f>
        <v>—</v>
      </c>
      <c r="GF100" s="253" t="str">
        <f aca="false">IF(OR(Calculator!$E$14&lt;&gt;"YES",Calculator!$B$34&lt;Calculator!$G$14),"—",ROUND((1+SQRT(((50*POWER(80,POWER(COS(PI()*MOD(Calculator!$B$34/Calculator!$F$14,1)),2))+MIN(500,MAX(30,100*EXP(-0.3*'VSWR Calculator'!$C$24)*(1+3*ABS(MOD('VSWR Calculator'!$C$23/Calculator!$F$14/2,1)-0.5))))/'VSWR Calculator'!$C$25)-$C100)^2+(1500*ABS(SIN(2*PI()*MOD(Calculator!$B$34/Calculator!$F$14,1)))*IF(MOD(Calculator!$B$34/Calculator!$F$14,1)&lt;0.5,-1,1))^2)/SQRT(((50*POWER(80,POWER(COS(PI()*MOD(Calculator!$B$34/Calculator!$F$14,1)),2))+MIN(500,MAX(30,100*EXP(-0.3*'VSWR Calculator'!$C$24)*(1+3*ABS(MOD('VSWR Calculator'!$C$23/Calculator!$F$14/2,1)-0.5))))/'VSWR Calculator'!$C$25)+$C100)^2+(1500*ABS(SIN(2*PI()*MOD(Calculator!$B$34/Calculator!$F$14,1)))*IF(MOD(Calculator!$B$34/Calculator!$F$14,1)&lt;0.5,-1,1))^2))/(1-SQRT(((50*POWER(80,POWER(COS(PI()*MOD(Calculator!$B$34/Calculator!$F$14,1)),2))+MIN(500,MAX(30,100*EXP(-0.3*'VSWR Calculator'!$C$24)*(1+3*ABS(MOD('VSWR Calculator'!$C$23/Calculator!$F$14/2,1)-0.5))))/'VSWR Calculator'!$C$25)-$C100)^2+(1500*ABS(SIN(2*PI()*MOD(Calculator!$B$34/Calculator!$F$14,1)))*IF(MOD(Calculator!$B$34/Calculator!$F$14,1)&lt;0.5,-1,1))^2)/SQRT(((50*POWER(80,POWER(COS(PI()*MOD(Calculator!$B$34/Calculator!$F$14,1)),2))+MIN(500,MAX(30,100*EXP(-0.3*'VSWR Calculator'!$C$24)*(1+3*ABS(MOD('VSWR Calculator'!$C$23/Calculator!$F$14/2,1)-0.5))))/'VSWR Calculator'!$C$25)+$C100)^2+(1500*ABS(SIN(2*PI()*MOD(Calculator!$B$34/Calculator!$F$14,1)))*IF(MOD(Calculator!$B$34/Calculator!$F$14,1)&lt;0.5,-1,1))^2)),2))</f>
        <v>—</v>
      </c>
      <c r="GG100" s="253" t="n">
        <f aca="false">IF(OR(Calculator!$E$15&lt;&gt;"YES",Calculator!$B$34&lt;Calculator!$G$15),"—",ROUND((1+SQRT(((50*POWER(80,POWER(COS(PI()*MOD(Calculator!$B$34/Calculator!$F$15,1)),2))+MIN(500,MAX(30,100*EXP(-0.3*'VSWR Calculator'!$C$24)*(1+3*ABS(MOD('VSWR Calculator'!$C$23/Calculator!$F$15/2,1)-0.5))))/'VSWR Calculator'!$C$25)-$C100)^2+(1500*ABS(SIN(2*PI()*MOD(Calculator!$B$34/Calculator!$F$15,1)))*IF(MOD(Calculator!$B$34/Calculator!$F$15,1)&lt;0.5,-1,1))^2)/SQRT(((50*POWER(80,POWER(COS(PI()*MOD(Calculator!$B$34/Calculator!$F$15,1)),2))+MIN(500,MAX(30,100*EXP(-0.3*'VSWR Calculator'!$C$24)*(1+3*ABS(MOD('VSWR Calculator'!$C$23/Calculator!$F$15/2,1)-0.5))))/'VSWR Calculator'!$C$25)+$C100)^2+(1500*ABS(SIN(2*PI()*MOD(Calculator!$B$34/Calculator!$F$15,1)))*IF(MOD(Calculator!$B$34/Calculator!$F$15,1)&lt;0.5,-1,1))^2))/(1-SQRT(((50*POWER(80,POWER(COS(PI()*MOD(Calculator!$B$34/Calculator!$F$15,1)),2))+MIN(500,MAX(30,100*EXP(-0.3*'VSWR Calculator'!$C$24)*(1+3*ABS(MOD('VSWR Calculator'!$C$23/Calculator!$F$15/2,1)-0.5))))/'VSWR Calculator'!$C$25)-$C100)^2+(1500*ABS(SIN(2*PI()*MOD(Calculator!$B$34/Calculator!$F$15,1)))*IF(MOD(Calculator!$B$34/Calculator!$F$15,1)&lt;0.5,-1,1))^2)/SQRT(((50*POWER(80,POWER(COS(PI()*MOD(Calculator!$B$34/Calculator!$F$15,1)),2))+MIN(500,MAX(30,100*EXP(-0.3*'VSWR Calculator'!$C$24)*(1+3*ABS(MOD('VSWR Calculator'!$C$23/Calculator!$F$15/2,1)-0.5))))/'VSWR Calculator'!$C$25)+$C100)^2+(1500*ABS(SIN(2*PI()*MOD(Calculator!$B$34/Calculator!$F$15,1)))*IF(MOD(Calculator!$B$34/Calculator!$F$15,1)&lt;0.5,-1,1))^2)),2))</f>
        <v>21.83</v>
      </c>
      <c r="GH100" s="253" t="str">
        <f aca="false">IF(OR(Calculator!$E$16&lt;&gt;"YES",Calculator!$B$34&lt;Calculator!$G$16),"—",ROUND((1+SQRT(((50*POWER(80,POWER(COS(PI()*MOD(Calculator!$B$34/Calculator!$F$16,1)),2))+MIN(500,MAX(30,100*EXP(-0.3*'VSWR Calculator'!$C$24)*(1+3*ABS(MOD('VSWR Calculator'!$C$23/Calculator!$F$16/2,1)-0.5))))/'VSWR Calculator'!$C$25)-$C100)^2+(1500*ABS(SIN(2*PI()*MOD(Calculator!$B$34/Calculator!$F$16,1)))*IF(MOD(Calculator!$B$34/Calculator!$F$16,1)&lt;0.5,-1,1))^2)/SQRT(((50*POWER(80,POWER(COS(PI()*MOD(Calculator!$B$34/Calculator!$F$16,1)),2))+MIN(500,MAX(30,100*EXP(-0.3*'VSWR Calculator'!$C$24)*(1+3*ABS(MOD('VSWR Calculator'!$C$23/Calculator!$F$16/2,1)-0.5))))/'VSWR Calculator'!$C$25)+$C100)^2+(1500*ABS(SIN(2*PI()*MOD(Calculator!$B$34/Calculator!$F$16,1)))*IF(MOD(Calculator!$B$34/Calculator!$F$16,1)&lt;0.5,-1,1))^2))/(1-SQRT(((50*POWER(80,POWER(COS(PI()*MOD(Calculator!$B$34/Calculator!$F$16,1)),2))+MIN(500,MAX(30,100*EXP(-0.3*'VSWR Calculator'!$C$24)*(1+3*ABS(MOD('VSWR Calculator'!$C$23/Calculator!$F$16/2,1)-0.5))))/'VSWR Calculator'!$C$25)-$C100)^2+(1500*ABS(SIN(2*PI()*MOD(Calculator!$B$34/Calculator!$F$16,1)))*IF(MOD(Calculator!$B$34/Calculator!$F$16,1)&lt;0.5,-1,1))^2)/SQRT(((50*POWER(80,POWER(COS(PI()*MOD(Calculator!$B$34/Calculator!$F$16,1)),2))+MIN(500,MAX(30,100*EXP(-0.3*'VSWR Calculator'!$C$24)*(1+3*ABS(MOD('VSWR Calculator'!$C$23/Calculator!$F$16/2,1)-0.5))))/'VSWR Calculator'!$C$25)+$C100)^2+(1500*ABS(SIN(2*PI()*MOD(Calculator!$B$34/Calculator!$F$16,1)))*IF(MOD(Calculator!$B$34/Calculator!$F$16,1)&lt;0.5,-1,1))^2)),2))</f>
        <v>—</v>
      </c>
      <c r="GI100" s="253" t="n">
        <f aca="false">IF(OR(Calculator!$E$17&lt;&gt;"YES",Calculator!$B$34&lt;Calculator!$G$17),"—",ROUND((1+SQRT(((50*POWER(80,POWER(COS(PI()*MOD(Calculator!$B$34/Calculator!$F$17,1)),2))+MIN(500,MAX(30,100*EXP(-0.3*'VSWR Calculator'!$C$24)*(1+3*ABS(MOD('VSWR Calculator'!$C$23/Calculator!$F$17/2,1)-0.5))))/'VSWR Calculator'!$C$25)-$C100)^2+(1500*ABS(SIN(2*PI()*MOD(Calculator!$B$34/Calculator!$F$17,1)))*IF(MOD(Calculator!$B$34/Calculator!$F$17,1)&lt;0.5,-1,1))^2)/SQRT(((50*POWER(80,POWER(COS(PI()*MOD(Calculator!$B$34/Calculator!$F$17,1)),2))+MIN(500,MAX(30,100*EXP(-0.3*'VSWR Calculator'!$C$24)*(1+3*ABS(MOD('VSWR Calculator'!$C$23/Calculator!$F$17/2,1)-0.5))))/'VSWR Calculator'!$C$25)+$C100)^2+(1500*ABS(SIN(2*PI()*MOD(Calculator!$B$34/Calculator!$F$17,1)))*IF(MOD(Calculator!$B$34/Calculator!$F$17,1)&lt;0.5,-1,1))^2))/(1-SQRT(((50*POWER(80,POWER(COS(PI()*MOD(Calculator!$B$34/Calculator!$F$17,1)),2))+MIN(500,MAX(30,100*EXP(-0.3*'VSWR Calculator'!$C$24)*(1+3*ABS(MOD('VSWR Calculator'!$C$23/Calculator!$F$17/2,1)-0.5))))/'VSWR Calculator'!$C$25)-$C100)^2+(1500*ABS(SIN(2*PI()*MOD(Calculator!$B$34/Calculator!$F$17,1)))*IF(MOD(Calculator!$B$34/Calculator!$F$17,1)&lt;0.5,-1,1))^2)/SQRT(((50*POWER(80,POWER(COS(PI()*MOD(Calculator!$B$34/Calculator!$F$17,1)),2))+MIN(500,MAX(30,100*EXP(-0.3*'VSWR Calculator'!$C$24)*(1+3*ABS(MOD('VSWR Calculator'!$C$23/Calculator!$F$17/2,1)-0.5))))/'VSWR Calculator'!$C$25)+$C100)^2+(1500*ABS(SIN(2*PI()*MOD(Calculator!$B$34/Calculator!$F$17,1)))*IF(MOD(Calculator!$B$34/Calculator!$F$17,1)&lt;0.5,-1,1))^2)),2))</f>
        <v>15.76</v>
      </c>
      <c r="GJ100" s="253" t="str">
        <f aca="false">IF(OR(Calculator!$E$18&lt;&gt;"YES",Calculator!$B$34&lt;Calculator!$G$18),"—",ROUND((1+SQRT(((50*POWER(80,POWER(COS(PI()*MOD(Calculator!$B$34/Calculator!$F$18,1)),2))+MIN(500,MAX(30,100*EXP(-0.3*'VSWR Calculator'!$C$24)*(1+3*ABS(MOD('VSWR Calculator'!$C$23/Calculator!$F$18/2,1)-0.5))))/'VSWR Calculator'!$C$25)-$C100)^2+(1500*ABS(SIN(2*PI()*MOD(Calculator!$B$34/Calculator!$F$18,1)))*IF(MOD(Calculator!$B$34/Calculator!$F$18,1)&lt;0.5,-1,1))^2)/SQRT(((50*POWER(80,POWER(COS(PI()*MOD(Calculator!$B$34/Calculator!$F$18,1)),2))+MIN(500,MAX(30,100*EXP(-0.3*'VSWR Calculator'!$C$24)*(1+3*ABS(MOD('VSWR Calculator'!$C$23/Calculator!$F$18/2,1)-0.5))))/'VSWR Calculator'!$C$25)+$C100)^2+(1500*ABS(SIN(2*PI()*MOD(Calculator!$B$34/Calculator!$F$18,1)))*IF(MOD(Calculator!$B$34/Calculator!$F$18,1)&lt;0.5,-1,1))^2))/(1-SQRT(((50*POWER(80,POWER(COS(PI()*MOD(Calculator!$B$34/Calculator!$F$18,1)),2))+MIN(500,MAX(30,100*EXP(-0.3*'VSWR Calculator'!$C$24)*(1+3*ABS(MOD('VSWR Calculator'!$C$23/Calculator!$F$18/2,1)-0.5))))/'VSWR Calculator'!$C$25)-$C100)^2+(1500*ABS(SIN(2*PI()*MOD(Calculator!$B$34/Calculator!$F$18,1)))*IF(MOD(Calculator!$B$34/Calculator!$F$18,1)&lt;0.5,-1,1))^2)/SQRT(((50*POWER(80,POWER(COS(PI()*MOD(Calculator!$B$34/Calculator!$F$18,1)),2))+MIN(500,MAX(30,100*EXP(-0.3*'VSWR Calculator'!$C$24)*(1+3*ABS(MOD('VSWR Calculator'!$C$23/Calculator!$F$18/2,1)-0.5))))/'VSWR Calculator'!$C$25)+$C100)^2+(1500*ABS(SIN(2*PI()*MOD(Calculator!$B$34/Calculator!$F$18,1)))*IF(MOD(Calculator!$B$34/Calculator!$F$18,1)&lt;0.5,-1,1))^2)),2))</f>
        <v>—</v>
      </c>
      <c r="GK100" s="253" t="str">
        <f aca="false">IF(OR(Calculator!$E$19&lt;&gt;"YES",Calculator!$B$34&lt;Calculator!$G$19),"—",ROUND((1+SQRT(((50*POWER(80,POWER(COS(PI()*MOD(Calculator!$B$34/Calculator!$F$19,1)),2))+MIN(500,MAX(30,100*EXP(-0.3*'VSWR Calculator'!$C$24)*(1+3*ABS(MOD('VSWR Calculator'!$C$23/Calculator!$F$19/2,1)-0.5))))/'VSWR Calculator'!$C$25)-$C100)^2+(1500*ABS(SIN(2*PI()*MOD(Calculator!$B$34/Calculator!$F$19,1)))*IF(MOD(Calculator!$B$34/Calculator!$F$19,1)&lt;0.5,-1,1))^2)/SQRT(((50*POWER(80,POWER(COS(PI()*MOD(Calculator!$B$34/Calculator!$F$19,1)),2))+MIN(500,MAX(30,100*EXP(-0.3*'VSWR Calculator'!$C$24)*(1+3*ABS(MOD('VSWR Calculator'!$C$23/Calculator!$F$19/2,1)-0.5))))/'VSWR Calculator'!$C$25)+$C100)^2+(1500*ABS(SIN(2*PI()*MOD(Calculator!$B$34/Calculator!$F$19,1)))*IF(MOD(Calculator!$B$34/Calculator!$F$19,1)&lt;0.5,-1,1))^2))/(1-SQRT(((50*POWER(80,POWER(COS(PI()*MOD(Calculator!$B$34/Calculator!$F$19,1)),2))+MIN(500,MAX(30,100*EXP(-0.3*'VSWR Calculator'!$C$24)*(1+3*ABS(MOD('VSWR Calculator'!$C$23/Calculator!$F$19/2,1)-0.5))))/'VSWR Calculator'!$C$25)-$C100)^2+(1500*ABS(SIN(2*PI()*MOD(Calculator!$B$34/Calculator!$F$19,1)))*IF(MOD(Calculator!$B$34/Calculator!$F$19,1)&lt;0.5,-1,1))^2)/SQRT(((50*POWER(80,POWER(COS(PI()*MOD(Calculator!$B$34/Calculator!$F$19,1)),2))+MIN(500,MAX(30,100*EXP(-0.3*'VSWR Calculator'!$C$24)*(1+3*ABS(MOD('VSWR Calculator'!$C$23/Calculator!$F$19/2,1)-0.5))))/'VSWR Calculator'!$C$25)+$C100)^2+(1500*ABS(SIN(2*PI()*MOD(Calculator!$B$34/Calculator!$F$19,1)))*IF(MOD(Calculator!$B$34/Calculator!$F$19,1)&lt;0.5,-1,1))^2)),2))</f>
        <v>—</v>
      </c>
      <c r="GL100" s="253" t="str">
        <f aca="false">IF(OR(Calculator!$E$20&lt;&gt;"YES",Calculator!$B$34&lt;Calculator!$G$20),"—",ROUND((1+SQRT(((50*POWER(80,POWER(COS(PI()*MOD(Calculator!$B$34/Calculator!$F$20,1)),2))+MIN(500,MAX(30,100*EXP(-0.3*'VSWR Calculator'!$C$24)*(1+3*ABS(MOD('VSWR Calculator'!$C$23/Calculator!$F$20/2,1)-0.5))))/'VSWR Calculator'!$C$25)-$C100)^2+(1500*ABS(SIN(2*PI()*MOD(Calculator!$B$34/Calculator!$F$20,1)))*IF(MOD(Calculator!$B$34/Calculator!$F$20,1)&lt;0.5,-1,1))^2)/SQRT(((50*POWER(80,POWER(COS(PI()*MOD(Calculator!$B$34/Calculator!$F$20,1)),2))+MIN(500,MAX(30,100*EXP(-0.3*'VSWR Calculator'!$C$24)*(1+3*ABS(MOD('VSWR Calculator'!$C$23/Calculator!$F$20/2,1)-0.5))))/'VSWR Calculator'!$C$25)+$C100)^2+(1500*ABS(SIN(2*PI()*MOD(Calculator!$B$34/Calculator!$F$20,1)))*IF(MOD(Calculator!$B$34/Calculator!$F$20,1)&lt;0.5,-1,1))^2))/(1-SQRT(((50*POWER(80,POWER(COS(PI()*MOD(Calculator!$B$34/Calculator!$F$20,1)),2))+MIN(500,MAX(30,100*EXP(-0.3*'VSWR Calculator'!$C$24)*(1+3*ABS(MOD('VSWR Calculator'!$C$23/Calculator!$F$20/2,1)-0.5))))/'VSWR Calculator'!$C$25)-$C100)^2+(1500*ABS(SIN(2*PI()*MOD(Calculator!$B$34/Calculator!$F$20,1)))*IF(MOD(Calculator!$B$34/Calculator!$F$20,1)&lt;0.5,-1,1))^2)/SQRT(((50*POWER(80,POWER(COS(PI()*MOD(Calculator!$B$34/Calculator!$F$20,1)),2))+MIN(500,MAX(30,100*EXP(-0.3*'VSWR Calculator'!$C$24)*(1+3*ABS(MOD('VSWR Calculator'!$C$23/Calculator!$F$20/2,1)-0.5))))/'VSWR Calculator'!$C$25)+$C100)^2+(1500*ABS(SIN(2*PI()*MOD(Calculator!$B$34/Calculator!$F$20,1)))*IF(MOD(Calculator!$B$34/Calculator!$F$20,1)&lt;0.5,-1,1))^2)),2))</f>
        <v>—</v>
      </c>
      <c r="GM100" s="253" t="str">
        <f aca="false">IF(OR(Calculator!$E$21&lt;&gt;"YES",Calculator!$B$34&lt;Calculator!$G$21),"—",ROUND((1+SQRT(((50*POWER(80,POWER(COS(PI()*MOD(Calculator!$B$34/Calculator!$F$21,1)),2))+MIN(500,MAX(30,100*EXP(-0.3*'VSWR Calculator'!$C$24)*(1+3*ABS(MOD('VSWR Calculator'!$C$23/Calculator!$F$21/2,1)-0.5))))/'VSWR Calculator'!$C$25)-$C100)^2+(1500*ABS(SIN(2*PI()*MOD(Calculator!$B$34/Calculator!$F$21,1)))*IF(MOD(Calculator!$B$34/Calculator!$F$21,1)&lt;0.5,-1,1))^2)/SQRT(((50*POWER(80,POWER(COS(PI()*MOD(Calculator!$B$34/Calculator!$F$21,1)),2))+MIN(500,MAX(30,100*EXP(-0.3*'VSWR Calculator'!$C$24)*(1+3*ABS(MOD('VSWR Calculator'!$C$23/Calculator!$F$21/2,1)-0.5))))/'VSWR Calculator'!$C$25)+$C100)^2+(1500*ABS(SIN(2*PI()*MOD(Calculator!$B$34/Calculator!$F$21,1)))*IF(MOD(Calculator!$B$34/Calculator!$F$21,1)&lt;0.5,-1,1))^2))/(1-SQRT(((50*POWER(80,POWER(COS(PI()*MOD(Calculator!$B$34/Calculator!$F$21,1)),2))+MIN(500,MAX(30,100*EXP(-0.3*'VSWR Calculator'!$C$24)*(1+3*ABS(MOD('VSWR Calculator'!$C$23/Calculator!$F$21/2,1)-0.5))))/'VSWR Calculator'!$C$25)-$C100)^2+(1500*ABS(SIN(2*PI()*MOD(Calculator!$B$34/Calculator!$F$21,1)))*IF(MOD(Calculator!$B$34/Calculator!$F$21,1)&lt;0.5,-1,1))^2)/SQRT(((50*POWER(80,POWER(COS(PI()*MOD(Calculator!$B$34/Calculator!$F$21,1)),2))+MIN(500,MAX(30,100*EXP(-0.3*'VSWR Calculator'!$C$24)*(1+3*ABS(MOD('VSWR Calculator'!$C$23/Calculator!$F$21/2,1)-0.5))))/'VSWR Calculator'!$C$25)+$C100)^2+(1500*ABS(SIN(2*PI()*MOD(Calculator!$B$34/Calculator!$F$21,1)))*IF(MOD(Calculator!$B$34/Calculator!$F$21,1)&lt;0.5,-1,1))^2)),2))</f>
        <v>—</v>
      </c>
      <c r="GN100" s="253" t="str">
        <f aca="false">IF(OR(Calculator!$E$22&lt;&gt;"YES",Calculator!$B$34&lt;Calculator!$G$22),"—",ROUND((1+SQRT(((50*POWER(80,POWER(COS(PI()*MOD(Calculator!$B$34/Calculator!$F$22,1)),2))+MIN(500,MAX(30,100*EXP(-0.3*'VSWR Calculator'!$C$24)*(1+3*ABS(MOD('VSWR Calculator'!$C$23/Calculator!$F$22/2,1)-0.5))))/'VSWR Calculator'!$C$25)-$C100)^2+(1500*ABS(SIN(2*PI()*MOD(Calculator!$B$34/Calculator!$F$22,1)))*IF(MOD(Calculator!$B$34/Calculator!$F$22,1)&lt;0.5,-1,1))^2)/SQRT(((50*POWER(80,POWER(COS(PI()*MOD(Calculator!$B$34/Calculator!$F$22,1)),2))+MIN(500,MAX(30,100*EXP(-0.3*'VSWR Calculator'!$C$24)*(1+3*ABS(MOD('VSWR Calculator'!$C$23/Calculator!$F$22/2,1)-0.5))))/'VSWR Calculator'!$C$25)+$C100)^2+(1500*ABS(SIN(2*PI()*MOD(Calculator!$B$34/Calculator!$F$22,1)))*IF(MOD(Calculator!$B$34/Calculator!$F$22,1)&lt;0.5,-1,1))^2))/(1-SQRT(((50*POWER(80,POWER(COS(PI()*MOD(Calculator!$B$34/Calculator!$F$22,1)),2))+MIN(500,MAX(30,100*EXP(-0.3*'VSWR Calculator'!$C$24)*(1+3*ABS(MOD('VSWR Calculator'!$C$23/Calculator!$F$22/2,1)-0.5))))/'VSWR Calculator'!$C$25)-$C100)^2+(1500*ABS(SIN(2*PI()*MOD(Calculator!$B$34/Calculator!$F$22,1)))*IF(MOD(Calculator!$B$34/Calculator!$F$22,1)&lt;0.5,-1,1))^2)/SQRT(((50*POWER(80,POWER(COS(PI()*MOD(Calculator!$B$34/Calculator!$F$22,1)),2))+MIN(500,MAX(30,100*EXP(-0.3*'VSWR Calculator'!$C$24)*(1+3*ABS(MOD('VSWR Calculator'!$C$23/Calculator!$F$22/2,1)-0.5))))/'VSWR Calculator'!$C$25)+$C100)^2+(1500*ABS(SIN(2*PI()*MOD(Calculator!$B$34/Calculator!$F$22,1)))*IF(MOD(Calculator!$B$34/Calculator!$F$22,1)&lt;0.5,-1,1))^2)),2))</f>
        <v>—</v>
      </c>
      <c r="GO100" s="253" t="n">
        <f aca="false">IFERROR(ROUND((IF(ISNUMBER(GD100),GD100,0)+IF(ISNUMBER(GE100),GE100,0)+IF(ISNUMBER(GF100),GF100,0)+IF(ISNUMBER(GG100),GG100,0)+IF(ISNUMBER(GH100),GH100,0)+IF(ISNUMBER(GI100),GI100,0)+IF(ISNUMBER(GJ100),GJ100,0)+IF(ISNUMBER(GK100),GK100,0)+IF(ISNUMBER(GL100),GL100,0)+IF(ISNUMBER(GM100),GM100,0)+IF(ISNUMBER(GN100),GN100,0))/(IF(ISNUMBER(GD100),1,0)+IF(ISNUMBER(GE100),1,0)+IF(ISNUMBER(GF100),1,0)+IF(ISNUMBER(GG100),1,0)+IF(ISNUMBER(GH100),1,0)+IF(ISNUMBER(GI100),1,0)+IF(ISNUMBER(GJ100),1,0)+IF(ISNUMBER(GK100),1,0)+IF(ISNUMBER(GL100),1,0)+IF(ISNUMBER(GM100),1,0)+IF(ISNUMBER(GN100),1,0)),4),"")</f>
        <v>18.795</v>
      </c>
      <c r="GP100" s="253" t="str">
        <f aca="false">IF(OR(Calculator!$E$12&lt;&gt;"YES",Calculator!$B$35&lt;Calculator!$G$12),"—",ROUND((1+SQRT(((50*POWER(80,POWER(COS(PI()*MOD(Calculator!$B$35/Calculator!$F$12,1)),2))+MIN(500,MAX(30,100*EXP(-0.3*'VSWR Calculator'!$C$24)*(1+3*ABS(MOD('VSWR Calculator'!$C$23/Calculator!$F$12/2,1)-0.5))))/'VSWR Calculator'!$C$25)-$C100)^2+(1500*ABS(SIN(2*PI()*MOD(Calculator!$B$35/Calculator!$F$12,1)))*IF(MOD(Calculator!$B$35/Calculator!$F$12,1)&lt;0.5,-1,1))^2)/SQRT(((50*POWER(80,POWER(COS(PI()*MOD(Calculator!$B$35/Calculator!$F$12,1)),2))+MIN(500,MAX(30,100*EXP(-0.3*'VSWR Calculator'!$C$24)*(1+3*ABS(MOD('VSWR Calculator'!$C$23/Calculator!$F$12/2,1)-0.5))))/'VSWR Calculator'!$C$25)+$C100)^2+(1500*ABS(SIN(2*PI()*MOD(Calculator!$B$35/Calculator!$F$12,1)))*IF(MOD(Calculator!$B$35/Calculator!$F$12,1)&lt;0.5,-1,1))^2))/(1-SQRT(((50*POWER(80,POWER(COS(PI()*MOD(Calculator!$B$35/Calculator!$F$12,1)),2))+MIN(500,MAX(30,100*EXP(-0.3*'VSWR Calculator'!$C$24)*(1+3*ABS(MOD('VSWR Calculator'!$C$23/Calculator!$F$12/2,1)-0.5))))/'VSWR Calculator'!$C$25)-$C100)^2+(1500*ABS(SIN(2*PI()*MOD(Calculator!$B$35/Calculator!$F$12,1)))*IF(MOD(Calculator!$B$35/Calculator!$F$12,1)&lt;0.5,-1,1))^2)/SQRT(((50*POWER(80,POWER(COS(PI()*MOD(Calculator!$B$35/Calculator!$F$12,1)),2))+MIN(500,MAX(30,100*EXP(-0.3*'VSWR Calculator'!$C$24)*(1+3*ABS(MOD('VSWR Calculator'!$C$23/Calculator!$F$12/2,1)-0.5))))/'VSWR Calculator'!$C$25)+$C100)^2+(1500*ABS(SIN(2*PI()*MOD(Calculator!$B$35/Calculator!$F$12,1)))*IF(MOD(Calculator!$B$35/Calculator!$F$12,1)&lt;0.5,-1,1))^2)),2))</f>
        <v>—</v>
      </c>
      <c r="GQ100" s="253" t="str">
        <f aca="false">IF(OR(Calculator!$E$13&lt;&gt;"YES",Calculator!$B$35&lt;Calculator!$G$13),"—",ROUND((1+SQRT(((50*POWER(80,POWER(COS(PI()*MOD(Calculator!$B$35/Calculator!$F$13,1)),2))+MIN(500,MAX(30,100*EXP(-0.3*'VSWR Calculator'!$C$24)*(1+3*ABS(MOD('VSWR Calculator'!$C$23/Calculator!$F$13/2,1)-0.5))))/'VSWR Calculator'!$C$25)-$C100)^2+(1500*ABS(SIN(2*PI()*MOD(Calculator!$B$35/Calculator!$F$13,1)))*IF(MOD(Calculator!$B$35/Calculator!$F$13,1)&lt;0.5,-1,1))^2)/SQRT(((50*POWER(80,POWER(COS(PI()*MOD(Calculator!$B$35/Calculator!$F$13,1)),2))+MIN(500,MAX(30,100*EXP(-0.3*'VSWR Calculator'!$C$24)*(1+3*ABS(MOD('VSWR Calculator'!$C$23/Calculator!$F$13/2,1)-0.5))))/'VSWR Calculator'!$C$25)+$C100)^2+(1500*ABS(SIN(2*PI()*MOD(Calculator!$B$35/Calculator!$F$13,1)))*IF(MOD(Calculator!$B$35/Calculator!$F$13,1)&lt;0.5,-1,1))^2))/(1-SQRT(((50*POWER(80,POWER(COS(PI()*MOD(Calculator!$B$35/Calculator!$F$13,1)),2))+MIN(500,MAX(30,100*EXP(-0.3*'VSWR Calculator'!$C$24)*(1+3*ABS(MOD('VSWR Calculator'!$C$23/Calculator!$F$13/2,1)-0.5))))/'VSWR Calculator'!$C$25)-$C100)^2+(1500*ABS(SIN(2*PI()*MOD(Calculator!$B$35/Calculator!$F$13,1)))*IF(MOD(Calculator!$B$35/Calculator!$F$13,1)&lt;0.5,-1,1))^2)/SQRT(((50*POWER(80,POWER(COS(PI()*MOD(Calculator!$B$35/Calculator!$F$13,1)),2))+MIN(500,MAX(30,100*EXP(-0.3*'VSWR Calculator'!$C$24)*(1+3*ABS(MOD('VSWR Calculator'!$C$23/Calculator!$F$13/2,1)-0.5))))/'VSWR Calculator'!$C$25)+$C100)^2+(1500*ABS(SIN(2*PI()*MOD(Calculator!$B$35/Calculator!$F$13,1)))*IF(MOD(Calculator!$B$35/Calculator!$F$13,1)&lt;0.5,-1,1))^2)),2))</f>
        <v>—</v>
      </c>
      <c r="GR100" s="253" t="str">
        <f aca="false">IF(OR(Calculator!$E$14&lt;&gt;"YES",Calculator!$B$35&lt;Calculator!$G$14),"—",ROUND((1+SQRT(((50*POWER(80,POWER(COS(PI()*MOD(Calculator!$B$35/Calculator!$F$14,1)),2))+MIN(500,MAX(30,100*EXP(-0.3*'VSWR Calculator'!$C$24)*(1+3*ABS(MOD('VSWR Calculator'!$C$23/Calculator!$F$14/2,1)-0.5))))/'VSWR Calculator'!$C$25)-$C100)^2+(1500*ABS(SIN(2*PI()*MOD(Calculator!$B$35/Calculator!$F$14,1)))*IF(MOD(Calculator!$B$35/Calculator!$F$14,1)&lt;0.5,-1,1))^2)/SQRT(((50*POWER(80,POWER(COS(PI()*MOD(Calculator!$B$35/Calculator!$F$14,1)),2))+MIN(500,MAX(30,100*EXP(-0.3*'VSWR Calculator'!$C$24)*(1+3*ABS(MOD('VSWR Calculator'!$C$23/Calculator!$F$14/2,1)-0.5))))/'VSWR Calculator'!$C$25)+$C100)^2+(1500*ABS(SIN(2*PI()*MOD(Calculator!$B$35/Calculator!$F$14,1)))*IF(MOD(Calculator!$B$35/Calculator!$F$14,1)&lt;0.5,-1,1))^2))/(1-SQRT(((50*POWER(80,POWER(COS(PI()*MOD(Calculator!$B$35/Calculator!$F$14,1)),2))+MIN(500,MAX(30,100*EXP(-0.3*'VSWR Calculator'!$C$24)*(1+3*ABS(MOD('VSWR Calculator'!$C$23/Calculator!$F$14/2,1)-0.5))))/'VSWR Calculator'!$C$25)-$C100)^2+(1500*ABS(SIN(2*PI()*MOD(Calculator!$B$35/Calculator!$F$14,1)))*IF(MOD(Calculator!$B$35/Calculator!$F$14,1)&lt;0.5,-1,1))^2)/SQRT(((50*POWER(80,POWER(COS(PI()*MOD(Calculator!$B$35/Calculator!$F$14,1)),2))+MIN(500,MAX(30,100*EXP(-0.3*'VSWR Calculator'!$C$24)*(1+3*ABS(MOD('VSWR Calculator'!$C$23/Calculator!$F$14/2,1)-0.5))))/'VSWR Calculator'!$C$25)+$C100)^2+(1500*ABS(SIN(2*PI()*MOD(Calculator!$B$35/Calculator!$F$14,1)))*IF(MOD(Calculator!$B$35/Calculator!$F$14,1)&lt;0.5,-1,1))^2)),2))</f>
        <v>—</v>
      </c>
      <c r="GS100" s="253" t="n">
        <f aca="false">IF(OR(Calculator!$E$15&lt;&gt;"YES",Calculator!$B$35&lt;Calculator!$G$15),"—",ROUND((1+SQRT(((50*POWER(80,POWER(COS(PI()*MOD(Calculator!$B$35/Calculator!$F$15,1)),2))+MIN(500,MAX(30,100*EXP(-0.3*'VSWR Calculator'!$C$24)*(1+3*ABS(MOD('VSWR Calculator'!$C$23/Calculator!$F$15/2,1)-0.5))))/'VSWR Calculator'!$C$25)-$C100)^2+(1500*ABS(SIN(2*PI()*MOD(Calculator!$B$35/Calculator!$F$15,1)))*IF(MOD(Calculator!$B$35/Calculator!$F$15,1)&lt;0.5,-1,1))^2)/SQRT(((50*POWER(80,POWER(COS(PI()*MOD(Calculator!$B$35/Calculator!$F$15,1)),2))+MIN(500,MAX(30,100*EXP(-0.3*'VSWR Calculator'!$C$24)*(1+3*ABS(MOD('VSWR Calculator'!$C$23/Calculator!$F$15/2,1)-0.5))))/'VSWR Calculator'!$C$25)+$C100)^2+(1500*ABS(SIN(2*PI()*MOD(Calculator!$B$35/Calculator!$F$15,1)))*IF(MOD(Calculator!$B$35/Calculator!$F$15,1)&lt;0.5,-1,1))^2))/(1-SQRT(((50*POWER(80,POWER(COS(PI()*MOD(Calculator!$B$35/Calculator!$F$15,1)),2))+MIN(500,MAX(30,100*EXP(-0.3*'VSWR Calculator'!$C$24)*(1+3*ABS(MOD('VSWR Calculator'!$C$23/Calculator!$F$15/2,1)-0.5))))/'VSWR Calculator'!$C$25)-$C100)^2+(1500*ABS(SIN(2*PI()*MOD(Calculator!$B$35/Calculator!$F$15,1)))*IF(MOD(Calculator!$B$35/Calculator!$F$15,1)&lt;0.5,-1,1))^2)/SQRT(((50*POWER(80,POWER(COS(PI()*MOD(Calculator!$B$35/Calculator!$F$15,1)),2))+MIN(500,MAX(30,100*EXP(-0.3*'VSWR Calculator'!$C$24)*(1+3*ABS(MOD('VSWR Calculator'!$C$23/Calculator!$F$15/2,1)-0.5))))/'VSWR Calculator'!$C$25)+$C100)^2+(1500*ABS(SIN(2*PI()*MOD(Calculator!$B$35/Calculator!$F$15,1)))*IF(MOD(Calculator!$B$35/Calculator!$F$15,1)&lt;0.5,-1,1))^2)),2))</f>
        <v>2.68</v>
      </c>
      <c r="GT100" s="253" t="str">
        <f aca="false">IF(OR(Calculator!$E$16&lt;&gt;"YES",Calculator!$B$35&lt;Calculator!$G$16),"—",ROUND((1+SQRT(((50*POWER(80,POWER(COS(PI()*MOD(Calculator!$B$35/Calculator!$F$16,1)),2))+MIN(500,MAX(30,100*EXP(-0.3*'VSWR Calculator'!$C$24)*(1+3*ABS(MOD('VSWR Calculator'!$C$23/Calculator!$F$16/2,1)-0.5))))/'VSWR Calculator'!$C$25)-$C100)^2+(1500*ABS(SIN(2*PI()*MOD(Calculator!$B$35/Calculator!$F$16,1)))*IF(MOD(Calculator!$B$35/Calculator!$F$16,1)&lt;0.5,-1,1))^2)/SQRT(((50*POWER(80,POWER(COS(PI()*MOD(Calculator!$B$35/Calculator!$F$16,1)),2))+MIN(500,MAX(30,100*EXP(-0.3*'VSWR Calculator'!$C$24)*(1+3*ABS(MOD('VSWR Calculator'!$C$23/Calculator!$F$16/2,1)-0.5))))/'VSWR Calculator'!$C$25)+$C100)^2+(1500*ABS(SIN(2*PI()*MOD(Calculator!$B$35/Calculator!$F$16,1)))*IF(MOD(Calculator!$B$35/Calculator!$F$16,1)&lt;0.5,-1,1))^2))/(1-SQRT(((50*POWER(80,POWER(COS(PI()*MOD(Calculator!$B$35/Calculator!$F$16,1)),2))+MIN(500,MAX(30,100*EXP(-0.3*'VSWR Calculator'!$C$24)*(1+3*ABS(MOD('VSWR Calculator'!$C$23/Calculator!$F$16/2,1)-0.5))))/'VSWR Calculator'!$C$25)-$C100)^2+(1500*ABS(SIN(2*PI()*MOD(Calculator!$B$35/Calculator!$F$16,1)))*IF(MOD(Calculator!$B$35/Calculator!$F$16,1)&lt;0.5,-1,1))^2)/SQRT(((50*POWER(80,POWER(COS(PI()*MOD(Calculator!$B$35/Calculator!$F$16,1)),2))+MIN(500,MAX(30,100*EXP(-0.3*'VSWR Calculator'!$C$24)*(1+3*ABS(MOD('VSWR Calculator'!$C$23/Calculator!$F$16/2,1)-0.5))))/'VSWR Calculator'!$C$25)+$C100)^2+(1500*ABS(SIN(2*PI()*MOD(Calculator!$B$35/Calculator!$F$16,1)))*IF(MOD(Calculator!$B$35/Calculator!$F$16,1)&lt;0.5,-1,1))^2)),2))</f>
        <v>—</v>
      </c>
      <c r="GU100" s="253" t="n">
        <f aca="false">IF(OR(Calculator!$E$17&lt;&gt;"YES",Calculator!$B$35&lt;Calculator!$G$17),"—",ROUND((1+SQRT(((50*POWER(80,POWER(COS(PI()*MOD(Calculator!$B$35/Calculator!$F$17,1)),2))+MIN(500,MAX(30,100*EXP(-0.3*'VSWR Calculator'!$C$24)*(1+3*ABS(MOD('VSWR Calculator'!$C$23/Calculator!$F$17/2,1)-0.5))))/'VSWR Calculator'!$C$25)-$C100)^2+(1500*ABS(SIN(2*PI()*MOD(Calculator!$B$35/Calculator!$F$17,1)))*IF(MOD(Calculator!$B$35/Calculator!$F$17,1)&lt;0.5,-1,1))^2)/SQRT(((50*POWER(80,POWER(COS(PI()*MOD(Calculator!$B$35/Calculator!$F$17,1)),2))+MIN(500,MAX(30,100*EXP(-0.3*'VSWR Calculator'!$C$24)*(1+3*ABS(MOD('VSWR Calculator'!$C$23/Calculator!$F$17/2,1)-0.5))))/'VSWR Calculator'!$C$25)+$C100)^2+(1500*ABS(SIN(2*PI()*MOD(Calculator!$B$35/Calculator!$F$17,1)))*IF(MOD(Calculator!$B$35/Calculator!$F$17,1)&lt;0.5,-1,1))^2))/(1-SQRT(((50*POWER(80,POWER(COS(PI()*MOD(Calculator!$B$35/Calculator!$F$17,1)),2))+MIN(500,MAX(30,100*EXP(-0.3*'VSWR Calculator'!$C$24)*(1+3*ABS(MOD('VSWR Calculator'!$C$23/Calculator!$F$17/2,1)-0.5))))/'VSWR Calculator'!$C$25)-$C100)^2+(1500*ABS(SIN(2*PI()*MOD(Calculator!$B$35/Calculator!$F$17,1)))*IF(MOD(Calculator!$B$35/Calculator!$F$17,1)&lt;0.5,-1,1))^2)/SQRT(((50*POWER(80,POWER(COS(PI()*MOD(Calculator!$B$35/Calculator!$F$17,1)),2))+MIN(500,MAX(30,100*EXP(-0.3*'VSWR Calculator'!$C$24)*(1+3*ABS(MOD('VSWR Calculator'!$C$23/Calculator!$F$17/2,1)-0.5))))/'VSWR Calculator'!$C$25)+$C100)^2+(1500*ABS(SIN(2*PI()*MOD(Calculator!$B$35/Calculator!$F$17,1)))*IF(MOD(Calculator!$B$35/Calculator!$F$17,1)&lt;0.5,-1,1))^2)),2))</f>
        <v>22.28</v>
      </c>
      <c r="GV100" s="253" t="str">
        <f aca="false">IF(OR(Calculator!$E$18&lt;&gt;"YES",Calculator!$B$35&lt;Calculator!$G$18),"—",ROUND((1+SQRT(((50*POWER(80,POWER(COS(PI()*MOD(Calculator!$B$35/Calculator!$F$18,1)),2))+MIN(500,MAX(30,100*EXP(-0.3*'VSWR Calculator'!$C$24)*(1+3*ABS(MOD('VSWR Calculator'!$C$23/Calculator!$F$18/2,1)-0.5))))/'VSWR Calculator'!$C$25)-$C100)^2+(1500*ABS(SIN(2*PI()*MOD(Calculator!$B$35/Calculator!$F$18,1)))*IF(MOD(Calculator!$B$35/Calculator!$F$18,1)&lt;0.5,-1,1))^2)/SQRT(((50*POWER(80,POWER(COS(PI()*MOD(Calculator!$B$35/Calculator!$F$18,1)),2))+MIN(500,MAX(30,100*EXP(-0.3*'VSWR Calculator'!$C$24)*(1+3*ABS(MOD('VSWR Calculator'!$C$23/Calculator!$F$18/2,1)-0.5))))/'VSWR Calculator'!$C$25)+$C100)^2+(1500*ABS(SIN(2*PI()*MOD(Calculator!$B$35/Calculator!$F$18,1)))*IF(MOD(Calculator!$B$35/Calculator!$F$18,1)&lt;0.5,-1,1))^2))/(1-SQRT(((50*POWER(80,POWER(COS(PI()*MOD(Calculator!$B$35/Calculator!$F$18,1)),2))+MIN(500,MAX(30,100*EXP(-0.3*'VSWR Calculator'!$C$24)*(1+3*ABS(MOD('VSWR Calculator'!$C$23/Calculator!$F$18/2,1)-0.5))))/'VSWR Calculator'!$C$25)-$C100)^2+(1500*ABS(SIN(2*PI()*MOD(Calculator!$B$35/Calculator!$F$18,1)))*IF(MOD(Calculator!$B$35/Calculator!$F$18,1)&lt;0.5,-1,1))^2)/SQRT(((50*POWER(80,POWER(COS(PI()*MOD(Calculator!$B$35/Calculator!$F$18,1)),2))+MIN(500,MAX(30,100*EXP(-0.3*'VSWR Calculator'!$C$24)*(1+3*ABS(MOD('VSWR Calculator'!$C$23/Calculator!$F$18/2,1)-0.5))))/'VSWR Calculator'!$C$25)+$C100)^2+(1500*ABS(SIN(2*PI()*MOD(Calculator!$B$35/Calculator!$F$18,1)))*IF(MOD(Calculator!$B$35/Calculator!$F$18,1)&lt;0.5,-1,1))^2)),2))</f>
        <v>—</v>
      </c>
      <c r="GW100" s="253" t="str">
        <f aca="false">IF(OR(Calculator!$E$19&lt;&gt;"YES",Calculator!$B$35&lt;Calculator!$G$19),"—",ROUND((1+SQRT(((50*POWER(80,POWER(COS(PI()*MOD(Calculator!$B$35/Calculator!$F$19,1)),2))+MIN(500,MAX(30,100*EXP(-0.3*'VSWR Calculator'!$C$24)*(1+3*ABS(MOD('VSWR Calculator'!$C$23/Calculator!$F$19/2,1)-0.5))))/'VSWR Calculator'!$C$25)-$C100)^2+(1500*ABS(SIN(2*PI()*MOD(Calculator!$B$35/Calculator!$F$19,1)))*IF(MOD(Calculator!$B$35/Calculator!$F$19,1)&lt;0.5,-1,1))^2)/SQRT(((50*POWER(80,POWER(COS(PI()*MOD(Calculator!$B$35/Calculator!$F$19,1)),2))+MIN(500,MAX(30,100*EXP(-0.3*'VSWR Calculator'!$C$24)*(1+3*ABS(MOD('VSWR Calculator'!$C$23/Calculator!$F$19/2,1)-0.5))))/'VSWR Calculator'!$C$25)+$C100)^2+(1500*ABS(SIN(2*PI()*MOD(Calculator!$B$35/Calculator!$F$19,1)))*IF(MOD(Calculator!$B$35/Calculator!$F$19,1)&lt;0.5,-1,1))^2))/(1-SQRT(((50*POWER(80,POWER(COS(PI()*MOD(Calculator!$B$35/Calculator!$F$19,1)),2))+MIN(500,MAX(30,100*EXP(-0.3*'VSWR Calculator'!$C$24)*(1+3*ABS(MOD('VSWR Calculator'!$C$23/Calculator!$F$19/2,1)-0.5))))/'VSWR Calculator'!$C$25)-$C100)^2+(1500*ABS(SIN(2*PI()*MOD(Calculator!$B$35/Calculator!$F$19,1)))*IF(MOD(Calculator!$B$35/Calculator!$F$19,1)&lt;0.5,-1,1))^2)/SQRT(((50*POWER(80,POWER(COS(PI()*MOD(Calculator!$B$35/Calculator!$F$19,1)),2))+MIN(500,MAX(30,100*EXP(-0.3*'VSWR Calculator'!$C$24)*(1+3*ABS(MOD('VSWR Calculator'!$C$23/Calculator!$F$19/2,1)-0.5))))/'VSWR Calculator'!$C$25)+$C100)^2+(1500*ABS(SIN(2*PI()*MOD(Calculator!$B$35/Calculator!$F$19,1)))*IF(MOD(Calculator!$B$35/Calculator!$F$19,1)&lt;0.5,-1,1))^2)),2))</f>
        <v>—</v>
      </c>
      <c r="GX100" s="253" t="str">
        <f aca="false">IF(OR(Calculator!$E$20&lt;&gt;"YES",Calculator!$B$35&lt;Calculator!$G$20),"—",ROUND((1+SQRT(((50*POWER(80,POWER(COS(PI()*MOD(Calculator!$B$35/Calculator!$F$20,1)),2))+MIN(500,MAX(30,100*EXP(-0.3*'VSWR Calculator'!$C$24)*(1+3*ABS(MOD('VSWR Calculator'!$C$23/Calculator!$F$20/2,1)-0.5))))/'VSWR Calculator'!$C$25)-$C100)^2+(1500*ABS(SIN(2*PI()*MOD(Calculator!$B$35/Calculator!$F$20,1)))*IF(MOD(Calculator!$B$35/Calculator!$F$20,1)&lt;0.5,-1,1))^2)/SQRT(((50*POWER(80,POWER(COS(PI()*MOD(Calculator!$B$35/Calculator!$F$20,1)),2))+MIN(500,MAX(30,100*EXP(-0.3*'VSWR Calculator'!$C$24)*(1+3*ABS(MOD('VSWR Calculator'!$C$23/Calculator!$F$20/2,1)-0.5))))/'VSWR Calculator'!$C$25)+$C100)^2+(1500*ABS(SIN(2*PI()*MOD(Calculator!$B$35/Calculator!$F$20,1)))*IF(MOD(Calculator!$B$35/Calculator!$F$20,1)&lt;0.5,-1,1))^2))/(1-SQRT(((50*POWER(80,POWER(COS(PI()*MOD(Calculator!$B$35/Calculator!$F$20,1)),2))+MIN(500,MAX(30,100*EXP(-0.3*'VSWR Calculator'!$C$24)*(1+3*ABS(MOD('VSWR Calculator'!$C$23/Calculator!$F$20/2,1)-0.5))))/'VSWR Calculator'!$C$25)-$C100)^2+(1500*ABS(SIN(2*PI()*MOD(Calculator!$B$35/Calculator!$F$20,1)))*IF(MOD(Calculator!$B$35/Calculator!$F$20,1)&lt;0.5,-1,1))^2)/SQRT(((50*POWER(80,POWER(COS(PI()*MOD(Calculator!$B$35/Calculator!$F$20,1)),2))+MIN(500,MAX(30,100*EXP(-0.3*'VSWR Calculator'!$C$24)*(1+3*ABS(MOD('VSWR Calculator'!$C$23/Calculator!$F$20/2,1)-0.5))))/'VSWR Calculator'!$C$25)+$C100)^2+(1500*ABS(SIN(2*PI()*MOD(Calculator!$B$35/Calculator!$F$20,1)))*IF(MOD(Calculator!$B$35/Calculator!$F$20,1)&lt;0.5,-1,1))^2)),2))</f>
        <v>—</v>
      </c>
      <c r="GY100" s="253" t="str">
        <f aca="false">IF(OR(Calculator!$E$21&lt;&gt;"YES",Calculator!$B$35&lt;Calculator!$G$21),"—",ROUND((1+SQRT(((50*POWER(80,POWER(COS(PI()*MOD(Calculator!$B$35/Calculator!$F$21,1)),2))+MIN(500,MAX(30,100*EXP(-0.3*'VSWR Calculator'!$C$24)*(1+3*ABS(MOD('VSWR Calculator'!$C$23/Calculator!$F$21/2,1)-0.5))))/'VSWR Calculator'!$C$25)-$C100)^2+(1500*ABS(SIN(2*PI()*MOD(Calculator!$B$35/Calculator!$F$21,1)))*IF(MOD(Calculator!$B$35/Calculator!$F$21,1)&lt;0.5,-1,1))^2)/SQRT(((50*POWER(80,POWER(COS(PI()*MOD(Calculator!$B$35/Calculator!$F$21,1)),2))+MIN(500,MAX(30,100*EXP(-0.3*'VSWR Calculator'!$C$24)*(1+3*ABS(MOD('VSWR Calculator'!$C$23/Calculator!$F$21/2,1)-0.5))))/'VSWR Calculator'!$C$25)+$C100)^2+(1500*ABS(SIN(2*PI()*MOD(Calculator!$B$35/Calculator!$F$21,1)))*IF(MOD(Calculator!$B$35/Calculator!$F$21,1)&lt;0.5,-1,1))^2))/(1-SQRT(((50*POWER(80,POWER(COS(PI()*MOD(Calculator!$B$35/Calculator!$F$21,1)),2))+MIN(500,MAX(30,100*EXP(-0.3*'VSWR Calculator'!$C$24)*(1+3*ABS(MOD('VSWR Calculator'!$C$23/Calculator!$F$21/2,1)-0.5))))/'VSWR Calculator'!$C$25)-$C100)^2+(1500*ABS(SIN(2*PI()*MOD(Calculator!$B$35/Calculator!$F$21,1)))*IF(MOD(Calculator!$B$35/Calculator!$F$21,1)&lt;0.5,-1,1))^2)/SQRT(((50*POWER(80,POWER(COS(PI()*MOD(Calculator!$B$35/Calculator!$F$21,1)),2))+MIN(500,MAX(30,100*EXP(-0.3*'VSWR Calculator'!$C$24)*(1+3*ABS(MOD('VSWR Calculator'!$C$23/Calculator!$F$21/2,1)-0.5))))/'VSWR Calculator'!$C$25)+$C100)^2+(1500*ABS(SIN(2*PI()*MOD(Calculator!$B$35/Calculator!$F$21,1)))*IF(MOD(Calculator!$B$35/Calculator!$F$21,1)&lt;0.5,-1,1))^2)),2))</f>
        <v>—</v>
      </c>
      <c r="GZ100" s="253" t="str">
        <f aca="false">IF(OR(Calculator!$E$22&lt;&gt;"YES",Calculator!$B$35&lt;Calculator!$G$22),"—",ROUND((1+SQRT(((50*POWER(80,POWER(COS(PI()*MOD(Calculator!$B$35/Calculator!$F$22,1)),2))+MIN(500,MAX(30,100*EXP(-0.3*'VSWR Calculator'!$C$24)*(1+3*ABS(MOD('VSWR Calculator'!$C$23/Calculator!$F$22/2,1)-0.5))))/'VSWR Calculator'!$C$25)-$C100)^2+(1500*ABS(SIN(2*PI()*MOD(Calculator!$B$35/Calculator!$F$22,1)))*IF(MOD(Calculator!$B$35/Calculator!$F$22,1)&lt;0.5,-1,1))^2)/SQRT(((50*POWER(80,POWER(COS(PI()*MOD(Calculator!$B$35/Calculator!$F$22,1)),2))+MIN(500,MAX(30,100*EXP(-0.3*'VSWR Calculator'!$C$24)*(1+3*ABS(MOD('VSWR Calculator'!$C$23/Calculator!$F$22/2,1)-0.5))))/'VSWR Calculator'!$C$25)+$C100)^2+(1500*ABS(SIN(2*PI()*MOD(Calculator!$B$35/Calculator!$F$22,1)))*IF(MOD(Calculator!$B$35/Calculator!$F$22,1)&lt;0.5,-1,1))^2))/(1-SQRT(((50*POWER(80,POWER(COS(PI()*MOD(Calculator!$B$35/Calculator!$F$22,1)),2))+MIN(500,MAX(30,100*EXP(-0.3*'VSWR Calculator'!$C$24)*(1+3*ABS(MOD('VSWR Calculator'!$C$23/Calculator!$F$22/2,1)-0.5))))/'VSWR Calculator'!$C$25)-$C100)^2+(1500*ABS(SIN(2*PI()*MOD(Calculator!$B$35/Calculator!$F$22,1)))*IF(MOD(Calculator!$B$35/Calculator!$F$22,1)&lt;0.5,-1,1))^2)/SQRT(((50*POWER(80,POWER(COS(PI()*MOD(Calculator!$B$35/Calculator!$F$22,1)),2))+MIN(500,MAX(30,100*EXP(-0.3*'VSWR Calculator'!$C$24)*(1+3*ABS(MOD('VSWR Calculator'!$C$23/Calculator!$F$22/2,1)-0.5))))/'VSWR Calculator'!$C$25)+$C100)^2+(1500*ABS(SIN(2*PI()*MOD(Calculator!$B$35/Calculator!$F$22,1)))*IF(MOD(Calculator!$B$35/Calculator!$F$22,1)&lt;0.5,-1,1))^2)),2))</f>
        <v>—</v>
      </c>
      <c r="HA100" s="253" t="n">
        <f aca="false">IFERROR(ROUND((IF(ISNUMBER(GP100),GP100,0)+IF(ISNUMBER(GQ100),GQ100,0)+IF(ISNUMBER(GR100),GR100,0)+IF(ISNUMBER(GS100),GS100,0)+IF(ISNUMBER(GT100),GT100,0)+IF(ISNUMBER(GU100),GU100,0)+IF(ISNUMBER(GV100),GV100,0)+IF(ISNUMBER(GW100),GW100,0)+IF(ISNUMBER(GX100),GX100,0)+IF(ISNUMBER(GY100),GY100,0)+IF(ISNUMBER(GZ100),GZ100,0))/(IF(ISNUMBER(GP100),1,0)+IF(ISNUMBER(GQ100),1,0)+IF(ISNUMBER(GR100),1,0)+IF(ISNUMBER(GS100),1,0)+IF(ISNUMBER(GT100),1,0)+IF(ISNUMBER(GU100),1,0)+IF(ISNUMBER(GV100),1,0)+IF(ISNUMBER(GW100),1,0)+IF(ISNUMBER(GX100),1,0)+IF(ISNUMBER(GY100),1,0)+IF(ISNUMBER(GZ100),1,0)),4),"")</f>
        <v>12.48</v>
      </c>
      <c r="HB100" s="253" t="str">
        <f aca="false">IF(OR(Calculator!$E$12&lt;&gt;"YES",Calculator!$B$36&lt;Calculator!$G$12),"—",ROUND((1+SQRT(((50*POWER(80,POWER(COS(PI()*MOD(Calculator!$B$36/Calculator!$F$12,1)),2))+MIN(500,MAX(30,100*EXP(-0.3*'VSWR Calculator'!$C$24)*(1+3*ABS(MOD('VSWR Calculator'!$C$23/Calculator!$F$12/2,1)-0.5))))/'VSWR Calculator'!$C$25)-$C100)^2+(1500*ABS(SIN(2*PI()*MOD(Calculator!$B$36/Calculator!$F$12,1)))*IF(MOD(Calculator!$B$36/Calculator!$F$12,1)&lt;0.5,-1,1))^2)/SQRT(((50*POWER(80,POWER(COS(PI()*MOD(Calculator!$B$36/Calculator!$F$12,1)),2))+MIN(500,MAX(30,100*EXP(-0.3*'VSWR Calculator'!$C$24)*(1+3*ABS(MOD('VSWR Calculator'!$C$23/Calculator!$F$12/2,1)-0.5))))/'VSWR Calculator'!$C$25)+$C100)^2+(1500*ABS(SIN(2*PI()*MOD(Calculator!$B$36/Calculator!$F$12,1)))*IF(MOD(Calculator!$B$36/Calculator!$F$12,1)&lt;0.5,-1,1))^2))/(1-SQRT(((50*POWER(80,POWER(COS(PI()*MOD(Calculator!$B$36/Calculator!$F$12,1)),2))+MIN(500,MAX(30,100*EXP(-0.3*'VSWR Calculator'!$C$24)*(1+3*ABS(MOD('VSWR Calculator'!$C$23/Calculator!$F$12/2,1)-0.5))))/'VSWR Calculator'!$C$25)-$C100)^2+(1500*ABS(SIN(2*PI()*MOD(Calculator!$B$36/Calculator!$F$12,1)))*IF(MOD(Calculator!$B$36/Calculator!$F$12,1)&lt;0.5,-1,1))^2)/SQRT(((50*POWER(80,POWER(COS(PI()*MOD(Calculator!$B$36/Calculator!$F$12,1)),2))+MIN(500,MAX(30,100*EXP(-0.3*'VSWR Calculator'!$C$24)*(1+3*ABS(MOD('VSWR Calculator'!$C$23/Calculator!$F$12/2,1)-0.5))))/'VSWR Calculator'!$C$25)+$C100)^2+(1500*ABS(SIN(2*PI()*MOD(Calculator!$B$36/Calculator!$F$12,1)))*IF(MOD(Calculator!$B$36/Calculator!$F$12,1)&lt;0.5,-1,1))^2)),2))</f>
        <v>—</v>
      </c>
      <c r="HC100" s="253" t="str">
        <f aca="false">IF(OR(Calculator!$E$13&lt;&gt;"YES",Calculator!$B$36&lt;Calculator!$G$13),"—",ROUND((1+SQRT(((50*POWER(80,POWER(COS(PI()*MOD(Calculator!$B$36/Calculator!$F$13,1)),2))+MIN(500,MAX(30,100*EXP(-0.3*'VSWR Calculator'!$C$24)*(1+3*ABS(MOD('VSWR Calculator'!$C$23/Calculator!$F$13/2,1)-0.5))))/'VSWR Calculator'!$C$25)-$C100)^2+(1500*ABS(SIN(2*PI()*MOD(Calculator!$B$36/Calculator!$F$13,1)))*IF(MOD(Calculator!$B$36/Calculator!$F$13,1)&lt;0.5,-1,1))^2)/SQRT(((50*POWER(80,POWER(COS(PI()*MOD(Calculator!$B$36/Calculator!$F$13,1)),2))+MIN(500,MAX(30,100*EXP(-0.3*'VSWR Calculator'!$C$24)*(1+3*ABS(MOD('VSWR Calculator'!$C$23/Calculator!$F$13/2,1)-0.5))))/'VSWR Calculator'!$C$25)+$C100)^2+(1500*ABS(SIN(2*PI()*MOD(Calculator!$B$36/Calculator!$F$13,1)))*IF(MOD(Calculator!$B$36/Calculator!$F$13,1)&lt;0.5,-1,1))^2))/(1-SQRT(((50*POWER(80,POWER(COS(PI()*MOD(Calculator!$B$36/Calculator!$F$13,1)),2))+MIN(500,MAX(30,100*EXP(-0.3*'VSWR Calculator'!$C$24)*(1+3*ABS(MOD('VSWR Calculator'!$C$23/Calculator!$F$13/2,1)-0.5))))/'VSWR Calculator'!$C$25)-$C100)^2+(1500*ABS(SIN(2*PI()*MOD(Calculator!$B$36/Calculator!$F$13,1)))*IF(MOD(Calculator!$B$36/Calculator!$F$13,1)&lt;0.5,-1,1))^2)/SQRT(((50*POWER(80,POWER(COS(PI()*MOD(Calculator!$B$36/Calculator!$F$13,1)),2))+MIN(500,MAX(30,100*EXP(-0.3*'VSWR Calculator'!$C$24)*(1+3*ABS(MOD('VSWR Calculator'!$C$23/Calculator!$F$13/2,1)-0.5))))/'VSWR Calculator'!$C$25)+$C100)^2+(1500*ABS(SIN(2*PI()*MOD(Calculator!$B$36/Calculator!$F$13,1)))*IF(MOD(Calculator!$B$36/Calculator!$F$13,1)&lt;0.5,-1,1))^2)),2))</f>
        <v>—</v>
      </c>
      <c r="HD100" s="253" t="str">
        <f aca="false">IF(OR(Calculator!$E$14&lt;&gt;"YES",Calculator!$B$36&lt;Calculator!$G$14),"—",ROUND((1+SQRT(((50*POWER(80,POWER(COS(PI()*MOD(Calculator!$B$36/Calculator!$F$14,1)),2))+MIN(500,MAX(30,100*EXP(-0.3*'VSWR Calculator'!$C$24)*(1+3*ABS(MOD('VSWR Calculator'!$C$23/Calculator!$F$14/2,1)-0.5))))/'VSWR Calculator'!$C$25)-$C100)^2+(1500*ABS(SIN(2*PI()*MOD(Calculator!$B$36/Calculator!$F$14,1)))*IF(MOD(Calculator!$B$36/Calculator!$F$14,1)&lt;0.5,-1,1))^2)/SQRT(((50*POWER(80,POWER(COS(PI()*MOD(Calculator!$B$36/Calculator!$F$14,1)),2))+MIN(500,MAX(30,100*EXP(-0.3*'VSWR Calculator'!$C$24)*(1+3*ABS(MOD('VSWR Calculator'!$C$23/Calculator!$F$14/2,1)-0.5))))/'VSWR Calculator'!$C$25)+$C100)^2+(1500*ABS(SIN(2*PI()*MOD(Calculator!$B$36/Calculator!$F$14,1)))*IF(MOD(Calculator!$B$36/Calculator!$F$14,1)&lt;0.5,-1,1))^2))/(1-SQRT(((50*POWER(80,POWER(COS(PI()*MOD(Calculator!$B$36/Calculator!$F$14,1)),2))+MIN(500,MAX(30,100*EXP(-0.3*'VSWR Calculator'!$C$24)*(1+3*ABS(MOD('VSWR Calculator'!$C$23/Calculator!$F$14/2,1)-0.5))))/'VSWR Calculator'!$C$25)-$C100)^2+(1500*ABS(SIN(2*PI()*MOD(Calculator!$B$36/Calculator!$F$14,1)))*IF(MOD(Calculator!$B$36/Calculator!$F$14,1)&lt;0.5,-1,1))^2)/SQRT(((50*POWER(80,POWER(COS(PI()*MOD(Calculator!$B$36/Calculator!$F$14,1)),2))+MIN(500,MAX(30,100*EXP(-0.3*'VSWR Calculator'!$C$24)*(1+3*ABS(MOD('VSWR Calculator'!$C$23/Calculator!$F$14/2,1)-0.5))))/'VSWR Calculator'!$C$25)+$C100)^2+(1500*ABS(SIN(2*PI()*MOD(Calculator!$B$36/Calculator!$F$14,1)))*IF(MOD(Calculator!$B$36/Calculator!$F$14,1)&lt;0.5,-1,1))^2)),2))</f>
        <v>—</v>
      </c>
      <c r="HE100" s="253" t="n">
        <f aca="false">IF(OR(Calculator!$E$15&lt;&gt;"YES",Calculator!$B$36&lt;Calculator!$G$15),"—",ROUND((1+SQRT(((50*POWER(80,POWER(COS(PI()*MOD(Calculator!$B$36/Calculator!$F$15,1)),2))+MIN(500,MAX(30,100*EXP(-0.3*'VSWR Calculator'!$C$24)*(1+3*ABS(MOD('VSWR Calculator'!$C$23/Calculator!$F$15/2,1)-0.5))))/'VSWR Calculator'!$C$25)-$C100)^2+(1500*ABS(SIN(2*PI()*MOD(Calculator!$B$36/Calculator!$F$15,1)))*IF(MOD(Calculator!$B$36/Calculator!$F$15,1)&lt;0.5,-1,1))^2)/SQRT(((50*POWER(80,POWER(COS(PI()*MOD(Calculator!$B$36/Calculator!$F$15,1)),2))+MIN(500,MAX(30,100*EXP(-0.3*'VSWR Calculator'!$C$24)*(1+3*ABS(MOD('VSWR Calculator'!$C$23/Calculator!$F$15/2,1)-0.5))))/'VSWR Calculator'!$C$25)+$C100)^2+(1500*ABS(SIN(2*PI()*MOD(Calculator!$B$36/Calculator!$F$15,1)))*IF(MOD(Calculator!$B$36/Calculator!$F$15,1)&lt;0.5,-1,1))^2))/(1-SQRT(((50*POWER(80,POWER(COS(PI()*MOD(Calculator!$B$36/Calculator!$F$15,1)),2))+MIN(500,MAX(30,100*EXP(-0.3*'VSWR Calculator'!$C$24)*(1+3*ABS(MOD('VSWR Calculator'!$C$23/Calculator!$F$15/2,1)-0.5))))/'VSWR Calculator'!$C$25)-$C100)^2+(1500*ABS(SIN(2*PI()*MOD(Calculator!$B$36/Calculator!$F$15,1)))*IF(MOD(Calculator!$B$36/Calculator!$F$15,1)&lt;0.5,-1,1))^2)/SQRT(((50*POWER(80,POWER(COS(PI()*MOD(Calculator!$B$36/Calculator!$F$15,1)),2))+MIN(500,MAX(30,100*EXP(-0.3*'VSWR Calculator'!$C$24)*(1+3*ABS(MOD('VSWR Calculator'!$C$23/Calculator!$F$15/2,1)-0.5))))/'VSWR Calculator'!$C$25)+$C100)^2+(1500*ABS(SIN(2*PI()*MOD(Calculator!$B$36/Calculator!$F$15,1)))*IF(MOD(Calculator!$B$36/Calculator!$F$15,1)&lt;0.5,-1,1))^2)),2))</f>
        <v>18.4</v>
      </c>
      <c r="HF100" s="253" t="str">
        <f aca="false">IF(OR(Calculator!$E$16&lt;&gt;"YES",Calculator!$B$36&lt;Calculator!$G$16),"—",ROUND((1+SQRT(((50*POWER(80,POWER(COS(PI()*MOD(Calculator!$B$36/Calculator!$F$16,1)),2))+MIN(500,MAX(30,100*EXP(-0.3*'VSWR Calculator'!$C$24)*(1+3*ABS(MOD('VSWR Calculator'!$C$23/Calculator!$F$16/2,1)-0.5))))/'VSWR Calculator'!$C$25)-$C100)^2+(1500*ABS(SIN(2*PI()*MOD(Calculator!$B$36/Calculator!$F$16,1)))*IF(MOD(Calculator!$B$36/Calculator!$F$16,1)&lt;0.5,-1,1))^2)/SQRT(((50*POWER(80,POWER(COS(PI()*MOD(Calculator!$B$36/Calculator!$F$16,1)),2))+MIN(500,MAX(30,100*EXP(-0.3*'VSWR Calculator'!$C$24)*(1+3*ABS(MOD('VSWR Calculator'!$C$23/Calculator!$F$16/2,1)-0.5))))/'VSWR Calculator'!$C$25)+$C100)^2+(1500*ABS(SIN(2*PI()*MOD(Calculator!$B$36/Calculator!$F$16,1)))*IF(MOD(Calculator!$B$36/Calculator!$F$16,1)&lt;0.5,-1,1))^2))/(1-SQRT(((50*POWER(80,POWER(COS(PI()*MOD(Calculator!$B$36/Calculator!$F$16,1)),2))+MIN(500,MAX(30,100*EXP(-0.3*'VSWR Calculator'!$C$24)*(1+3*ABS(MOD('VSWR Calculator'!$C$23/Calculator!$F$16/2,1)-0.5))))/'VSWR Calculator'!$C$25)-$C100)^2+(1500*ABS(SIN(2*PI()*MOD(Calculator!$B$36/Calculator!$F$16,1)))*IF(MOD(Calculator!$B$36/Calculator!$F$16,1)&lt;0.5,-1,1))^2)/SQRT(((50*POWER(80,POWER(COS(PI()*MOD(Calculator!$B$36/Calculator!$F$16,1)),2))+MIN(500,MAX(30,100*EXP(-0.3*'VSWR Calculator'!$C$24)*(1+3*ABS(MOD('VSWR Calculator'!$C$23/Calculator!$F$16/2,1)-0.5))))/'VSWR Calculator'!$C$25)+$C100)^2+(1500*ABS(SIN(2*PI()*MOD(Calculator!$B$36/Calculator!$F$16,1)))*IF(MOD(Calculator!$B$36/Calculator!$F$16,1)&lt;0.5,-1,1))^2)),2))</f>
        <v>—</v>
      </c>
      <c r="HG100" s="253" t="n">
        <f aca="false">IF(OR(Calculator!$E$17&lt;&gt;"YES",Calculator!$B$36&lt;Calculator!$G$17),"—",ROUND((1+SQRT(((50*POWER(80,POWER(COS(PI()*MOD(Calculator!$B$36/Calculator!$F$17,1)),2))+MIN(500,MAX(30,100*EXP(-0.3*'VSWR Calculator'!$C$24)*(1+3*ABS(MOD('VSWR Calculator'!$C$23/Calculator!$F$17/2,1)-0.5))))/'VSWR Calculator'!$C$25)-$C100)^2+(1500*ABS(SIN(2*PI()*MOD(Calculator!$B$36/Calculator!$F$17,1)))*IF(MOD(Calculator!$B$36/Calculator!$F$17,1)&lt;0.5,-1,1))^2)/SQRT(((50*POWER(80,POWER(COS(PI()*MOD(Calculator!$B$36/Calculator!$F$17,1)),2))+MIN(500,MAX(30,100*EXP(-0.3*'VSWR Calculator'!$C$24)*(1+3*ABS(MOD('VSWR Calculator'!$C$23/Calculator!$F$17/2,1)-0.5))))/'VSWR Calculator'!$C$25)+$C100)^2+(1500*ABS(SIN(2*PI()*MOD(Calculator!$B$36/Calculator!$F$17,1)))*IF(MOD(Calculator!$B$36/Calculator!$F$17,1)&lt;0.5,-1,1))^2))/(1-SQRT(((50*POWER(80,POWER(COS(PI()*MOD(Calculator!$B$36/Calculator!$F$17,1)),2))+MIN(500,MAX(30,100*EXP(-0.3*'VSWR Calculator'!$C$24)*(1+3*ABS(MOD('VSWR Calculator'!$C$23/Calculator!$F$17/2,1)-0.5))))/'VSWR Calculator'!$C$25)-$C100)^2+(1500*ABS(SIN(2*PI()*MOD(Calculator!$B$36/Calculator!$F$17,1)))*IF(MOD(Calculator!$B$36/Calculator!$F$17,1)&lt;0.5,-1,1))^2)/SQRT(((50*POWER(80,POWER(COS(PI()*MOD(Calculator!$B$36/Calculator!$F$17,1)),2))+MIN(500,MAX(30,100*EXP(-0.3*'VSWR Calculator'!$C$24)*(1+3*ABS(MOD('VSWR Calculator'!$C$23/Calculator!$F$17/2,1)-0.5))))/'VSWR Calculator'!$C$25)+$C100)^2+(1500*ABS(SIN(2*PI()*MOD(Calculator!$B$36/Calculator!$F$17,1)))*IF(MOD(Calculator!$B$36/Calculator!$F$17,1)&lt;0.5,-1,1))^2)),2))</f>
        <v>23.07</v>
      </c>
      <c r="HH100" s="253" t="str">
        <f aca="false">IF(OR(Calculator!$E$18&lt;&gt;"YES",Calculator!$B$36&lt;Calculator!$G$18),"—",ROUND((1+SQRT(((50*POWER(80,POWER(COS(PI()*MOD(Calculator!$B$36/Calculator!$F$18,1)),2))+MIN(500,MAX(30,100*EXP(-0.3*'VSWR Calculator'!$C$24)*(1+3*ABS(MOD('VSWR Calculator'!$C$23/Calculator!$F$18/2,1)-0.5))))/'VSWR Calculator'!$C$25)-$C100)^2+(1500*ABS(SIN(2*PI()*MOD(Calculator!$B$36/Calculator!$F$18,1)))*IF(MOD(Calculator!$B$36/Calculator!$F$18,1)&lt;0.5,-1,1))^2)/SQRT(((50*POWER(80,POWER(COS(PI()*MOD(Calculator!$B$36/Calculator!$F$18,1)),2))+MIN(500,MAX(30,100*EXP(-0.3*'VSWR Calculator'!$C$24)*(1+3*ABS(MOD('VSWR Calculator'!$C$23/Calculator!$F$18/2,1)-0.5))))/'VSWR Calculator'!$C$25)+$C100)^2+(1500*ABS(SIN(2*PI()*MOD(Calculator!$B$36/Calculator!$F$18,1)))*IF(MOD(Calculator!$B$36/Calculator!$F$18,1)&lt;0.5,-1,1))^2))/(1-SQRT(((50*POWER(80,POWER(COS(PI()*MOD(Calculator!$B$36/Calculator!$F$18,1)),2))+MIN(500,MAX(30,100*EXP(-0.3*'VSWR Calculator'!$C$24)*(1+3*ABS(MOD('VSWR Calculator'!$C$23/Calculator!$F$18/2,1)-0.5))))/'VSWR Calculator'!$C$25)-$C100)^2+(1500*ABS(SIN(2*PI()*MOD(Calculator!$B$36/Calculator!$F$18,1)))*IF(MOD(Calculator!$B$36/Calculator!$F$18,1)&lt;0.5,-1,1))^2)/SQRT(((50*POWER(80,POWER(COS(PI()*MOD(Calculator!$B$36/Calculator!$F$18,1)),2))+MIN(500,MAX(30,100*EXP(-0.3*'VSWR Calculator'!$C$24)*(1+3*ABS(MOD('VSWR Calculator'!$C$23/Calculator!$F$18/2,1)-0.5))))/'VSWR Calculator'!$C$25)+$C100)^2+(1500*ABS(SIN(2*PI()*MOD(Calculator!$B$36/Calculator!$F$18,1)))*IF(MOD(Calculator!$B$36/Calculator!$F$18,1)&lt;0.5,-1,1))^2)),2))</f>
        <v>—</v>
      </c>
      <c r="HI100" s="253" t="str">
        <f aca="false">IF(OR(Calculator!$E$19&lt;&gt;"YES",Calculator!$B$36&lt;Calculator!$G$19),"—",ROUND((1+SQRT(((50*POWER(80,POWER(COS(PI()*MOD(Calculator!$B$36/Calculator!$F$19,1)),2))+MIN(500,MAX(30,100*EXP(-0.3*'VSWR Calculator'!$C$24)*(1+3*ABS(MOD('VSWR Calculator'!$C$23/Calculator!$F$19/2,1)-0.5))))/'VSWR Calculator'!$C$25)-$C100)^2+(1500*ABS(SIN(2*PI()*MOD(Calculator!$B$36/Calculator!$F$19,1)))*IF(MOD(Calculator!$B$36/Calculator!$F$19,1)&lt;0.5,-1,1))^2)/SQRT(((50*POWER(80,POWER(COS(PI()*MOD(Calculator!$B$36/Calculator!$F$19,1)),2))+MIN(500,MAX(30,100*EXP(-0.3*'VSWR Calculator'!$C$24)*(1+3*ABS(MOD('VSWR Calculator'!$C$23/Calculator!$F$19/2,1)-0.5))))/'VSWR Calculator'!$C$25)+$C100)^2+(1500*ABS(SIN(2*PI()*MOD(Calculator!$B$36/Calculator!$F$19,1)))*IF(MOD(Calculator!$B$36/Calculator!$F$19,1)&lt;0.5,-1,1))^2))/(1-SQRT(((50*POWER(80,POWER(COS(PI()*MOD(Calculator!$B$36/Calculator!$F$19,1)),2))+MIN(500,MAX(30,100*EXP(-0.3*'VSWR Calculator'!$C$24)*(1+3*ABS(MOD('VSWR Calculator'!$C$23/Calculator!$F$19/2,1)-0.5))))/'VSWR Calculator'!$C$25)-$C100)^2+(1500*ABS(SIN(2*PI()*MOD(Calculator!$B$36/Calculator!$F$19,1)))*IF(MOD(Calculator!$B$36/Calculator!$F$19,1)&lt;0.5,-1,1))^2)/SQRT(((50*POWER(80,POWER(COS(PI()*MOD(Calculator!$B$36/Calculator!$F$19,1)),2))+MIN(500,MAX(30,100*EXP(-0.3*'VSWR Calculator'!$C$24)*(1+3*ABS(MOD('VSWR Calculator'!$C$23/Calculator!$F$19/2,1)-0.5))))/'VSWR Calculator'!$C$25)+$C100)^2+(1500*ABS(SIN(2*PI()*MOD(Calculator!$B$36/Calculator!$F$19,1)))*IF(MOD(Calculator!$B$36/Calculator!$F$19,1)&lt;0.5,-1,1))^2)),2))</f>
        <v>—</v>
      </c>
      <c r="HJ100" s="253" t="str">
        <f aca="false">IF(OR(Calculator!$E$20&lt;&gt;"YES",Calculator!$B$36&lt;Calculator!$G$20),"—",ROUND((1+SQRT(((50*POWER(80,POWER(COS(PI()*MOD(Calculator!$B$36/Calculator!$F$20,1)),2))+MIN(500,MAX(30,100*EXP(-0.3*'VSWR Calculator'!$C$24)*(1+3*ABS(MOD('VSWR Calculator'!$C$23/Calculator!$F$20/2,1)-0.5))))/'VSWR Calculator'!$C$25)-$C100)^2+(1500*ABS(SIN(2*PI()*MOD(Calculator!$B$36/Calculator!$F$20,1)))*IF(MOD(Calculator!$B$36/Calculator!$F$20,1)&lt;0.5,-1,1))^2)/SQRT(((50*POWER(80,POWER(COS(PI()*MOD(Calculator!$B$36/Calculator!$F$20,1)),2))+MIN(500,MAX(30,100*EXP(-0.3*'VSWR Calculator'!$C$24)*(1+3*ABS(MOD('VSWR Calculator'!$C$23/Calculator!$F$20/2,1)-0.5))))/'VSWR Calculator'!$C$25)+$C100)^2+(1500*ABS(SIN(2*PI()*MOD(Calculator!$B$36/Calculator!$F$20,1)))*IF(MOD(Calculator!$B$36/Calculator!$F$20,1)&lt;0.5,-1,1))^2))/(1-SQRT(((50*POWER(80,POWER(COS(PI()*MOD(Calculator!$B$36/Calculator!$F$20,1)),2))+MIN(500,MAX(30,100*EXP(-0.3*'VSWR Calculator'!$C$24)*(1+3*ABS(MOD('VSWR Calculator'!$C$23/Calculator!$F$20/2,1)-0.5))))/'VSWR Calculator'!$C$25)-$C100)^2+(1500*ABS(SIN(2*PI()*MOD(Calculator!$B$36/Calculator!$F$20,1)))*IF(MOD(Calculator!$B$36/Calculator!$F$20,1)&lt;0.5,-1,1))^2)/SQRT(((50*POWER(80,POWER(COS(PI()*MOD(Calculator!$B$36/Calculator!$F$20,1)),2))+MIN(500,MAX(30,100*EXP(-0.3*'VSWR Calculator'!$C$24)*(1+3*ABS(MOD('VSWR Calculator'!$C$23/Calculator!$F$20/2,1)-0.5))))/'VSWR Calculator'!$C$25)+$C100)^2+(1500*ABS(SIN(2*PI()*MOD(Calculator!$B$36/Calculator!$F$20,1)))*IF(MOD(Calculator!$B$36/Calculator!$F$20,1)&lt;0.5,-1,1))^2)),2))</f>
        <v>—</v>
      </c>
      <c r="HK100" s="253" t="str">
        <f aca="false">IF(OR(Calculator!$E$21&lt;&gt;"YES",Calculator!$B$36&lt;Calculator!$G$21),"—",ROUND((1+SQRT(((50*POWER(80,POWER(COS(PI()*MOD(Calculator!$B$36/Calculator!$F$21,1)),2))+MIN(500,MAX(30,100*EXP(-0.3*'VSWR Calculator'!$C$24)*(1+3*ABS(MOD('VSWR Calculator'!$C$23/Calculator!$F$21/2,1)-0.5))))/'VSWR Calculator'!$C$25)-$C100)^2+(1500*ABS(SIN(2*PI()*MOD(Calculator!$B$36/Calculator!$F$21,1)))*IF(MOD(Calculator!$B$36/Calculator!$F$21,1)&lt;0.5,-1,1))^2)/SQRT(((50*POWER(80,POWER(COS(PI()*MOD(Calculator!$B$36/Calculator!$F$21,1)),2))+MIN(500,MAX(30,100*EXP(-0.3*'VSWR Calculator'!$C$24)*(1+3*ABS(MOD('VSWR Calculator'!$C$23/Calculator!$F$21/2,1)-0.5))))/'VSWR Calculator'!$C$25)+$C100)^2+(1500*ABS(SIN(2*PI()*MOD(Calculator!$B$36/Calculator!$F$21,1)))*IF(MOD(Calculator!$B$36/Calculator!$F$21,1)&lt;0.5,-1,1))^2))/(1-SQRT(((50*POWER(80,POWER(COS(PI()*MOD(Calculator!$B$36/Calculator!$F$21,1)),2))+MIN(500,MAX(30,100*EXP(-0.3*'VSWR Calculator'!$C$24)*(1+3*ABS(MOD('VSWR Calculator'!$C$23/Calculator!$F$21/2,1)-0.5))))/'VSWR Calculator'!$C$25)-$C100)^2+(1500*ABS(SIN(2*PI()*MOD(Calculator!$B$36/Calculator!$F$21,1)))*IF(MOD(Calculator!$B$36/Calculator!$F$21,1)&lt;0.5,-1,1))^2)/SQRT(((50*POWER(80,POWER(COS(PI()*MOD(Calculator!$B$36/Calculator!$F$21,1)),2))+MIN(500,MAX(30,100*EXP(-0.3*'VSWR Calculator'!$C$24)*(1+3*ABS(MOD('VSWR Calculator'!$C$23/Calculator!$F$21/2,1)-0.5))))/'VSWR Calculator'!$C$25)+$C100)^2+(1500*ABS(SIN(2*PI()*MOD(Calculator!$B$36/Calculator!$F$21,1)))*IF(MOD(Calculator!$B$36/Calculator!$F$21,1)&lt;0.5,-1,1))^2)),2))</f>
        <v>—</v>
      </c>
      <c r="HL100" s="253" t="str">
        <f aca="false">IF(OR(Calculator!$E$22&lt;&gt;"YES",Calculator!$B$36&lt;Calculator!$G$22),"—",ROUND((1+SQRT(((50*POWER(80,POWER(COS(PI()*MOD(Calculator!$B$36/Calculator!$F$22,1)),2))+MIN(500,MAX(30,100*EXP(-0.3*'VSWR Calculator'!$C$24)*(1+3*ABS(MOD('VSWR Calculator'!$C$23/Calculator!$F$22/2,1)-0.5))))/'VSWR Calculator'!$C$25)-$C100)^2+(1500*ABS(SIN(2*PI()*MOD(Calculator!$B$36/Calculator!$F$22,1)))*IF(MOD(Calculator!$B$36/Calculator!$F$22,1)&lt;0.5,-1,1))^2)/SQRT(((50*POWER(80,POWER(COS(PI()*MOD(Calculator!$B$36/Calculator!$F$22,1)),2))+MIN(500,MAX(30,100*EXP(-0.3*'VSWR Calculator'!$C$24)*(1+3*ABS(MOD('VSWR Calculator'!$C$23/Calculator!$F$22/2,1)-0.5))))/'VSWR Calculator'!$C$25)+$C100)^2+(1500*ABS(SIN(2*PI()*MOD(Calculator!$B$36/Calculator!$F$22,1)))*IF(MOD(Calculator!$B$36/Calculator!$F$22,1)&lt;0.5,-1,1))^2))/(1-SQRT(((50*POWER(80,POWER(COS(PI()*MOD(Calculator!$B$36/Calculator!$F$22,1)),2))+MIN(500,MAX(30,100*EXP(-0.3*'VSWR Calculator'!$C$24)*(1+3*ABS(MOD('VSWR Calculator'!$C$23/Calculator!$F$22/2,1)-0.5))))/'VSWR Calculator'!$C$25)-$C100)^2+(1500*ABS(SIN(2*PI()*MOD(Calculator!$B$36/Calculator!$F$22,1)))*IF(MOD(Calculator!$B$36/Calculator!$F$22,1)&lt;0.5,-1,1))^2)/SQRT(((50*POWER(80,POWER(COS(PI()*MOD(Calculator!$B$36/Calculator!$F$22,1)),2))+MIN(500,MAX(30,100*EXP(-0.3*'VSWR Calculator'!$C$24)*(1+3*ABS(MOD('VSWR Calculator'!$C$23/Calculator!$F$22/2,1)-0.5))))/'VSWR Calculator'!$C$25)+$C100)^2+(1500*ABS(SIN(2*PI()*MOD(Calculator!$B$36/Calculator!$F$22,1)))*IF(MOD(Calculator!$B$36/Calculator!$F$22,1)&lt;0.5,-1,1))^2)),2))</f>
        <v>—</v>
      </c>
      <c r="HM100" s="253" t="n">
        <f aca="false">IFERROR(ROUND((IF(ISNUMBER(HB100),HB100,0)+IF(ISNUMBER(HC100),HC100,0)+IF(ISNUMBER(HD100),HD100,0)+IF(ISNUMBER(HE100),HE100,0)+IF(ISNUMBER(HF100),HF100,0)+IF(ISNUMBER(HG100),HG100,0)+IF(ISNUMBER(HH100),HH100,0)+IF(ISNUMBER(HI100),HI100,0)+IF(ISNUMBER(HJ100),HJ100,0)+IF(ISNUMBER(HK100),HK100,0)+IF(ISNUMBER(HL100),HL100,0))/(IF(ISNUMBER(HB100),1,0)+IF(ISNUMBER(HC100),1,0)+IF(ISNUMBER(HD100),1,0)+IF(ISNUMBER(HE100),1,0)+IF(ISNUMBER(HF100),1,0)+IF(ISNUMBER(HG100),1,0)+IF(ISNUMBER(HH100),1,0)+IF(ISNUMBER(HI100),1,0)+IF(ISNUMBER(HJ100),1,0)+IF(ISNUMBER(HK100),1,0)+IF(ISNUMBER(HL100),1,0)),4),"")</f>
        <v>20.735</v>
      </c>
      <c r="HN100" s="253" t="str">
        <f aca="false">IF(OR(Calculator!$E$12&lt;&gt;"YES",Calculator!$B$37&lt;Calculator!$G$12),"—",ROUND((1+SQRT(((50*POWER(80,POWER(COS(PI()*MOD(Calculator!$B$37/Calculator!$F$12,1)),2))+MIN(500,MAX(30,100*EXP(-0.3*'VSWR Calculator'!$C$24)*(1+3*ABS(MOD('VSWR Calculator'!$C$23/Calculator!$F$12/2,1)-0.5))))/'VSWR Calculator'!$C$25)-$C100)^2+(1500*ABS(SIN(2*PI()*MOD(Calculator!$B$37/Calculator!$F$12,1)))*IF(MOD(Calculator!$B$37/Calculator!$F$12,1)&lt;0.5,-1,1))^2)/SQRT(((50*POWER(80,POWER(COS(PI()*MOD(Calculator!$B$37/Calculator!$F$12,1)),2))+MIN(500,MAX(30,100*EXP(-0.3*'VSWR Calculator'!$C$24)*(1+3*ABS(MOD('VSWR Calculator'!$C$23/Calculator!$F$12/2,1)-0.5))))/'VSWR Calculator'!$C$25)+$C100)^2+(1500*ABS(SIN(2*PI()*MOD(Calculator!$B$37/Calculator!$F$12,1)))*IF(MOD(Calculator!$B$37/Calculator!$F$12,1)&lt;0.5,-1,1))^2))/(1-SQRT(((50*POWER(80,POWER(COS(PI()*MOD(Calculator!$B$37/Calculator!$F$12,1)),2))+MIN(500,MAX(30,100*EXP(-0.3*'VSWR Calculator'!$C$24)*(1+3*ABS(MOD('VSWR Calculator'!$C$23/Calculator!$F$12/2,1)-0.5))))/'VSWR Calculator'!$C$25)-$C100)^2+(1500*ABS(SIN(2*PI()*MOD(Calculator!$B$37/Calculator!$F$12,1)))*IF(MOD(Calculator!$B$37/Calculator!$F$12,1)&lt;0.5,-1,1))^2)/SQRT(((50*POWER(80,POWER(COS(PI()*MOD(Calculator!$B$37/Calculator!$F$12,1)),2))+MIN(500,MAX(30,100*EXP(-0.3*'VSWR Calculator'!$C$24)*(1+3*ABS(MOD('VSWR Calculator'!$C$23/Calculator!$F$12/2,1)-0.5))))/'VSWR Calculator'!$C$25)+$C100)^2+(1500*ABS(SIN(2*PI()*MOD(Calculator!$B$37/Calculator!$F$12,1)))*IF(MOD(Calculator!$B$37/Calculator!$F$12,1)&lt;0.5,-1,1))^2)),2))</f>
        <v>—</v>
      </c>
      <c r="HO100" s="253" t="str">
        <f aca="false">IF(OR(Calculator!$E$13&lt;&gt;"YES",Calculator!$B$37&lt;Calculator!$G$13),"—",ROUND((1+SQRT(((50*POWER(80,POWER(COS(PI()*MOD(Calculator!$B$37/Calculator!$F$13,1)),2))+MIN(500,MAX(30,100*EXP(-0.3*'VSWR Calculator'!$C$24)*(1+3*ABS(MOD('VSWR Calculator'!$C$23/Calculator!$F$13/2,1)-0.5))))/'VSWR Calculator'!$C$25)-$C100)^2+(1500*ABS(SIN(2*PI()*MOD(Calculator!$B$37/Calculator!$F$13,1)))*IF(MOD(Calculator!$B$37/Calculator!$F$13,1)&lt;0.5,-1,1))^2)/SQRT(((50*POWER(80,POWER(COS(PI()*MOD(Calculator!$B$37/Calculator!$F$13,1)),2))+MIN(500,MAX(30,100*EXP(-0.3*'VSWR Calculator'!$C$24)*(1+3*ABS(MOD('VSWR Calculator'!$C$23/Calculator!$F$13/2,1)-0.5))))/'VSWR Calculator'!$C$25)+$C100)^2+(1500*ABS(SIN(2*PI()*MOD(Calculator!$B$37/Calculator!$F$13,1)))*IF(MOD(Calculator!$B$37/Calculator!$F$13,1)&lt;0.5,-1,1))^2))/(1-SQRT(((50*POWER(80,POWER(COS(PI()*MOD(Calculator!$B$37/Calculator!$F$13,1)),2))+MIN(500,MAX(30,100*EXP(-0.3*'VSWR Calculator'!$C$24)*(1+3*ABS(MOD('VSWR Calculator'!$C$23/Calculator!$F$13/2,1)-0.5))))/'VSWR Calculator'!$C$25)-$C100)^2+(1500*ABS(SIN(2*PI()*MOD(Calculator!$B$37/Calculator!$F$13,1)))*IF(MOD(Calculator!$B$37/Calculator!$F$13,1)&lt;0.5,-1,1))^2)/SQRT(((50*POWER(80,POWER(COS(PI()*MOD(Calculator!$B$37/Calculator!$F$13,1)),2))+MIN(500,MAX(30,100*EXP(-0.3*'VSWR Calculator'!$C$24)*(1+3*ABS(MOD('VSWR Calculator'!$C$23/Calculator!$F$13/2,1)-0.5))))/'VSWR Calculator'!$C$25)+$C100)^2+(1500*ABS(SIN(2*PI()*MOD(Calculator!$B$37/Calculator!$F$13,1)))*IF(MOD(Calculator!$B$37/Calculator!$F$13,1)&lt;0.5,-1,1))^2)),2))</f>
        <v>—</v>
      </c>
      <c r="HP100" s="253" t="str">
        <f aca="false">IF(OR(Calculator!$E$14&lt;&gt;"YES",Calculator!$B$37&lt;Calculator!$G$14),"—",ROUND((1+SQRT(((50*POWER(80,POWER(COS(PI()*MOD(Calculator!$B$37/Calculator!$F$14,1)),2))+MIN(500,MAX(30,100*EXP(-0.3*'VSWR Calculator'!$C$24)*(1+3*ABS(MOD('VSWR Calculator'!$C$23/Calculator!$F$14/2,1)-0.5))))/'VSWR Calculator'!$C$25)-$C100)^2+(1500*ABS(SIN(2*PI()*MOD(Calculator!$B$37/Calculator!$F$14,1)))*IF(MOD(Calculator!$B$37/Calculator!$F$14,1)&lt;0.5,-1,1))^2)/SQRT(((50*POWER(80,POWER(COS(PI()*MOD(Calculator!$B$37/Calculator!$F$14,1)),2))+MIN(500,MAX(30,100*EXP(-0.3*'VSWR Calculator'!$C$24)*(1+3*ABS(MOD('VSWR Calculator'!$C$23/Calculator!$F$14/2,1)-0.5))))/'VSWR Calculator'!$C$25)+$C100)^2+(1500*ABS(SIN(2*PI()*MOD(Calculator!$B$37/Calculator!$F$14,1)))*IF(MOD(Calculator!$B$37/Calculator!$F$14,1)&lt;0.5,-1,1))^2))/(1-SQRT(((50*POWER(80,POWER(COS(PI()*MOD(Calculator!$B$37/Calculator!$F$14,1)),2))+MIN(500,MAX(30,100*EXP(-0.3*'VSWR Calculator'!$C$24)*(1+3*ABS(MOD('VSWR Calculator'!$C$23/Calculator!$F$14/2,1)-0.5))))/'VSWR Calculator'!$C$25)-$C100)^2+(1500*ABS(SIN(2*PI()*MOD(Calculator!$B$37/Calculator!$F$14,1)))*IF(MOD(Calculator!$B$37/Calculator!$F$14,1)&lt;0.5,-1,1))^2)/SQRT(((50*POWER(80,POWER(COS(PI()*MOD(Calculator!$B$37/Calculator!$F$14,1)),2))+MIN(500,MAX(30,100*EXP(-0.3*'VSWR Calculator'!$C$24)*(1+3*ABS(MOD('VSWR Calculator'!$C$23/Calculator!$F$14/2,1)-0.5))))/'VSWR Calculator'!$C$25)+$C100)^2+(1500*ABS(SIN(2*PI()*MOD(Calculator!$B$37/Calculator!$F$14,1)))*IF(MOD(Calculator!$B$37/Calculator!$F$14,1)&lt;0.5,-1,1))^2)),2))</f>
        <v>—</v>
      </c>
      <c r="HQ100" s="253" t="n">
        <f aca="false">IF(OR(Calculator!$E$15&lt;&gt;"YES",Calculator!$B$37&lt;Calculator!$G$15),"—",ROUND((1+SQRT(((50*POWER(80,POWER(COS(PI()*MOD(Calculator!$B$37/Calculator!$F$15,1)),2))+MIN(500,MAX(30,100*EXP(-0.3*'VSWR Calculator'!$C$24)*(1+3*ABS(MOD('VSWR Calculator'!$C$23/Calculator!$F$15/2,1)-0.5))))/'VSWR Calculator'!$C$25)-$C100)^2+(1500*ABS(SIN(2*PI()*MOD(Calculator!$B$37/Calculator!$F$15,1)))*IF(MOD(Calculator!$B$37/Calculator!$F$15,1)&lt;0.5,-1,1))^2)/SQRT(((50*POWER(80,POWER(COS(PI()*MOD(Calculator!$B$37/Calculator!$F$15,1)),2))+MIN(500,MAX(30,100*EXP(-0.3*'VSWR Calculator'!$C$24)*(1+3*ABS(MOD('VSWR Calculator'!$C$23/Calculator!$F$15/2,1)-0.5))))/'VSWR Calculator'!$C$25)+$C100)^2+(1500*ABS(SIN(2*PI()*MOD(Calculator!$B$37/Calculator!$F$15,1)))*IF(MOD(Calculator!$B$37/Calculator!$F$15,1)&lt;0.5,-1,1))^2))/(1-SQRT(((50*POWER(80,POWER(COS(PI()*MOD(Calculator!$B$37/Calculator!$F$15,1)),2))+MIN(500,MAX(30,100*EXP(-0.3*'VSWR Calculator'!$C$24)*(1+3*ABS(MOD('VSWR Calculator'!$C$23/Calculator!$F$15/2,1)-0.5))))/'VSWR Calculator'!$C$25)-$C100)^2+(1500*ABS(SIN(2*PI()*MOD(Calculator!$B$37/Calculator!$F$15,1)))*IF(MOD(Calculator!$B$37/Calculator!$F$15,1)&lt;0.5,-1,1))^2)/SQRT(((50*POWER(80,POWER(COS(PI()*MOD(Calculator!$B$37/Calculator!$F$15,1)),2))+MIN(500,MAX(30,100*EXP(-0.3*'VSWR Calculator'!$C$24)*(1+3*ABS(MOD('VSWR Calculator'!$C$23/Calculator!$F$15/2,1)-0.5))))/'VSWR Calculator'!$C$25)+$C100)^2+(1500*ABS(SIN(2*PI()*MOD(Calculator!$B$37/Calculator!$F$15,1)))*IF(MOD(Calculator!$B$37/Calculator!$F$15,1)&lt;0.5,-1,1))^2)),2))</f>
        <v>2.75</v>
      </c>
      <c r="HR100" s="253" t="str">
        <f aca="false">IF(OR(Calculator!$E$16&lt;&gt;"YES",Calculator!$B$37&lt;Calculator!$G$16),"—",ROUND((1+SQRT(((50*POWER(80,POWER(COS(PI()*MOD(Calculator!$B$37/Calculator!$F$16,1)),2))+MIN(500,MAX(30,100*EXP(-0.3*'VSWR Calculator'!$C$24)*(1+3*ABS(MOD('VSWR Calculator'!$C$23/Calculator!$F$16/2,1)-0.5))))/'VSWR Calculator'!$C$25)-$C100)^2+(1500*ABS(SIN(2*PI()*MOD(Calculator!$B$37/Calculator!$F$16,1)))*IF(MOD(Calculator!$B$37/Calculator!$F$16,1)&lt;0.5,-1,1))^2)/SQRT(((50*POWER(80,POWER(COS(PI()*MOD(Calculator!$B$37/Calculator!$F$16,1)),2))+MIN(500,MAX(30,100*EXP(-0.3*'VSWR Calculator'!$C$24)*(1+3*ABS(MOD('VSWR Calculator'!$C$23/Calculator!$F$16/2,1)-0.5))))/'VSWR Calculator'!$C$25)+$C100)^2+(1500*ABS(SIN(2*PI()*MOD(Calculator!$B$37/Calculator!$F$16,1)))*IF(MOD(Calculator!$B$37/Calculator!$F$16,1)&lt;0.5,-1,1))^2))/(1-SQRT(((50*POWER(80,POWER(COS(PI()*MOD(Calculator!$B$37/Calculator!$F$16,1)),2))+MIN(500,MAX(30,100*EXP(-0.3*'VSWR Calculator'!$C$24)*(1+3*ABS(MOD('VSWR Calculator'!$C$23/Calculator!$F$16/2,1)-0.5))))/'VSWR Calculator'!$C$25)-$C100)^2+(1500*ABS(SIN(2*PI()*MOD(Calculator!$B$37/Calculator!$F$16,1)))*IF(MOD(Calculator!$B$37/Calculator!$F$16,1)&lt;0.5,-1,1))^2)/SQRT(((50*POWER(80,POWER(COS(PI()*MOD(Calculator!$B$37/Calculator!$F$16,1)),2))+MIN(500,MAX(30,100*EXP(-0.3*'VSWR Calculator'!$C$24)*(1+3*ABS(MOD('VSWR Calculator'!$C$23/Calculator!$F$16/2,1)-0.5))))/'VSWR Calculator'!$C$25)+$C100)^2+(1500*ABS(SIN(2*PI()*MOD(Calculator!$B$37/Calculator!$F$16,1)))*IF(MOD(Calculator!$B$37/Calculator!$F$16,1)&lt;0.5,-1,1))^2)),2))</f>
        <v>—</v>
      </c>
      <c r="HS100" s="253" t="n">
        <f aca="false">IF(OR(Calculator!$E$17&lt;&gt;"YES",Calculator!$B$37&lt;Calculator!$G$17),"—",ROUND((1+SQRT(((50*POWER(80,POWER(COS(PI()*MOD(Calculator!$B$37/Calculator!$F$17,1)),2))+MIN(500,MAX(30,100*EXP(-0.3*'VSWR Calculator'!$C$24)*(1+3*ABS(MOD('VSWR Calculator'!$C$23/Calculator!$F$17/2,1)-0.5))))/'VSWR Calculator'!$C$25)-$C100)^2+(1500*ABS(SIN(2*PI()*MOD(Calculator!$B$37/Calculator!$F$17,1)))*IF(MOD(Calculator!$B$37/Calculator!$F$17,1)&lt;0.5,-1,1))^2)/SQRT(((50*POWER(80,POWER(COS(PI()*MOD(Calculator!$B$37/Calculator!$F$17,1)),2))+MIN(500,MAX(30,100*EXP(-0.3*'VSWR Calculator'!$C$24)*(1+3*ABS(MOD('VSWR Calculator'!$C$23/Calculator!$F$17/2,1)-0.5))))/'VSWR Calculator'!$C$25)+$C100)^2+(1500*ABS(SIN(2*PI()*MOD(Calculator!$B$37/Calculator!$F$17,1)))*IF(MOD(Calculator!$B$37/Calculator!$F$17,1)&lt;0.5,-1,1))^2))/(1-SQRT(((50*POWER(80,POWER(COS(PI()*MOD(Calculator!$B$37/Calculator!$F$17,1)),2))+MIN(500,MAX(30,100*EXP(-0.3*'VSWR Calculator'!$C$24)*(1+3*ABS(MOD('VSWR Calculator'!$C$23/Calculator!$F$17/2,1)-0.5))))/'VSWR Calculator'!$C$25)-$C100)^2+(1500*ABS(SIN(2*PI()*MOD(Calculator!$B$37/Calculator!$F$17,1)))*IF(MOD(Calculator!$B$37/Calculator!$F$17,1)&lt;0.5,-1,1))^2)/SQRT(((50*POWER(80,POWER(COS(PI()*MOD(Calculator!$B$37/Calculator!$F$17,1)),2))+MIN(500,MAX(30,100*EXP(-0.3*'VSWR Calculator'!$C$24)*(1+3*ABS(MOD('VSWR Calculator'!$C$23/Calculator!$F$17/2,1)-0.5))))/'VSWR Calculator'!$C$25)+$C100)^2+(1500*ABS(SIN(2*PI()*MOD(Calculator!$B$37/Calculator!$F$17,1)))*IF(MOD(Calculator!$B$37/Calculator!$F$17,1)&lt;0.5,-1,1))^2)),2))</f>
        <v>16.56</v>
      </c>
      <c r="HT100" s="253" t="str">
        <f aca="false">IF(OR(Calculator!$E$18&lt;&gt;"YES",Calculator!$B$37&lt;Calculator!$G$18),"—",ROUND((1+SQRT(((50*POWER(80,POWER(COS(PI()*MOD(Calculator!$B$37/Calculator!$F$18,1)),2))+MIN(500,MAX(30,100*EXP(-0.3*'VSWR Calculator'!$C$24)*(1+3*ABS(MOD('VSWR Calculator'!$C$23/Calculator!$F$18/2,1)-0.5))))/'VSWR Calculator'!$C$25)-$C100)^2+(1500*ABS(SIN(2*PI()*MOD(Calculator!$B$37/Calculator!$F$18,1)))*IF(MOD(Calculator!$B$37/Calculator!$F$18,1)&lt;0.5,-1,1))^2)/SQRT(((50*POWER(80,POWER(COS(PI()*MOD(Calculator!$B$37/Calculator!$F$18,1)),2))+MIN(500,MAX(30,100*EXP(-0.3*'VSWR Calculator'!$C$24)*(1+3*ABS(MOD('VSWR Calculator'!$C$23/Calculator!$F$18/2,1)-0.5))))/'VSWR Calculator'!$C$25)+$C100)^2+(1500*ABS(SIN(2*PI()*MOD(Calculator!$B$37/Calculator!$F$18,1)))*IF(MOD(Calculator!$B$37/Calculator!$F$18,1)&lt;0.5,-1,1))^2))/(1-SQRT(((50*POWER(80,POWER(COS(PI()*MOD(Calculator!$B$37/Calculator!$F$18,1)),2))+MIN(500,MAX(30,100*EXP(-0.3*'VSWR Calculator'!$C$24)*(1+3*ABS(MOD('VSWR Calculator'!$C$23/Calculator!$F$18/2,1)-0.5))))/'VSWR Calculator'!$C$25)-$C100)^2+(1500*ABS(SIN(2*PI()*MOD(Calculator!$B$37/Calculator!$F$18,1)))*IF(MOD(Calculator!$B$37/Calculator!$F$18,1)&lt;0.5,-1,1))^2)/SQRT(((50*POWER(80,POWER(COS(PI()*MOD(Calculator!$B$37/Calculator!$F$18,1)),2))+MIN(500,MAX(30,100*EXP(-0.3*'VSWR Calculator'!$C$24)*(1+3*ABS(MOD('VSWR Calculator'!$C$23/Calculator!$F$18/2,1)-0.5))))/'VSWR Calculator'!$C$25)+$C100)^2+(1500*ABS(SIN(2*PI()*MOD(Calculator!$B$37/Calculator!$F$18,1)))*IF(MOD(Calculator!$B$37/Calculator!$F$18,1)&lt;0.5,-1,1))^2)),2))</f>
        <v>—</v>
      </c>
      <c r="HU100" s="253" t="str">
        <f aca="false">IF(OR(Calculator!$E$19&lt;&gt;"YES",Calculator!$B$37&lt;Calculator!$G$19),"—",ROUND((1+SQRT(((50*POWER(80,POWER(COS(PI()*MOD(Calculator!$B$37/Calculator!$F$19,1)),2))+MIN(500,MAX(30,100*EXP(-0.3*'VSWR Calculator'!$C$24)*(1+3*ABS(MOD('VSWR Calculator'!$C$23/Calculator!$F$19/2,1)-0.5))))/'VSWR Calculator'!$C$25)-$C100)^2+(1500*ABS(SIN(2*PI()*MOD(Calculator!$B$37/Calculator!$F$19,1)))*IF(MOD(Calculator!$B$37/Calculator!$F$19,1)&lt;0.5,-1,1))^2)/SQRT(((50*POWER(80,POWER(COS(PI()*MOD(Calculator!$B$37/Calculator!$F$19,1)),2))+MIN(500,MAX(30,100*EXP(-0.3*'VSWR Calculator'!$C$24)*(1+3*ABS(MOD('VSWR Calculator'!$C$23/Calculator!$F$19/2,1)-0.5))))/'VSWR Calculator'!$C$25)+$C100)^2+(1500*ABS(SIN(2*PI()*MOD(Calculator!$B$37/Calculator!$F$19,1)))*IF(MOD(Calculator!$B$37/Calculator!$F$19,1)&lt;0.5,-1,1))^2))/(1-SQRT(((50*POWER(80,POWER(COS(PI()*MOD(Calculator!$B$37/Calculator!$F$19,1)),2))+MIN(500,MAX(30,100*EXP(-0.3*'VSWR Calculator'!$C$24)*(1+3*ABS(MOD('VSWR Calculator'!$C$23/Calculator!$F$19/2,1)-0.5))))/'VSWR Calculator'!$C$25)-$C100)^2+(1500*ABS(SIN(2*PI()*MOD(Calculator!$B$37/Calculator!$F$19,1)))*IF(MOD(Calculator!$B$37/Calculator!$F$19,1)&lt;0.5,-1,1))^2)/SQRT(((50*POWER(80,POWER(COS(PI()*MOD(Calculator!$B$37/Calculator!$F$19,1)),2))+MIN(500,MAX(30,100*EXP(-0.3*'VSWR Calculator'!$C$24)*(1+3*ABS(MOD('VSWR Calculator'!$C$23/Calculator!$F$19/2,1)-0.5))))/'VSWR Calculator'!$C$25)+$C100)^2+(1500*ABS(SIN(2*PI()*MOD(Calculator!$B$37/Calculator!$F$19,1)))*IF(MOD(Calculator!$B$37/Calculator!$F$19,1)&lt;0.5,-1,1))^2)),2))</f>
        <v>—</v>
      </c>
      <c r="HV100" s="253" t="str">
        <f aca="false">IF(OR(Calculator!$E$20&lt;&gt;"YES",Calculator!$B$37&lt;Calculator!$G$20),"—",ROUND((1+SQRT(((50*POWER(80,POWER(COS(PI()*MOD(Calculator!$B$37/Calculator!$F$20,1)),2))+MIN(500,MAX(30,100*EXP(-0.3*'VSWR Calculator'!$C$24)*(1+3*ABS(MOD('VSWR Calculator'!$C$23/Calculator!$F$20/2,1)-0.5))))/'VSWR Calculator'!$C$25)-$C100)^2+(1500*ABS(SIN(2*PI()*MOD(Calculator!$B$37/Calculator!$F$20,1)))*IF(MOD(Calculator!$B$37/Calculator!$F$20,1)&lt;0.5,-1,1))^2)/SQRT(((50*POWER(80,POWER(COS(PI()*MOD(Calculator!$B$37/Calculator!$F$20,1)),2))+MIN(500,MAX(30,100*EXP(-0.3*'VSWR Calculator'!$C$24)*(1+3*ABS(MOD('VSWR Calculator'!$C$23/Calculator!$F$20/2,1)-0.5))))/'VSWR Calculator'!$C$25)+$C100)^2+(1500*ABS(SIN(2*PI()*MOD(Calculator!$B$37/Calculator!$F$20,1)))*IF(MOD(Calculator!$B$37/Calculator!$F$20,1)&lt;0.5,-1,1))^2))/(1-SQRT(((50*POWER(80,POWER(COS(PI()*MOD(Calculator!$B$37/Calculator!$F$20,1)),2))+MIN(500,MAX(30,100*EXP(-0.3*'VSWR Calculator'!$C$24)*(1+3*ABS(MOD('VSWR Calculator'!$C$23/Calculator!$F$20/2,1)-0.5))))/'VSWR Calculator'!$C$25)-$C100)^2+(1500*ABS(SIN(2*PI()*MOD(Calculator!$B$37/Calculator!$F$20,1)))*IF(MOD(Calculator!$B$37/Calculator!$F$20,1)&lt;0.5,-1,1))^2)/SQRT(((50*POWER(80,POWER(COS(PI()*MOD(Calculator!$B$37/Calculator!$F$20,1)),2))+MIN(500,MAX(30,100*EXP(-0.3*'VSWR Calculator'!$C$24)*(1+3*ABS(MOD('VSWR Calculator'!$C$23/Calculator!$F$20/2,1)-0.5))))/'VSWR Calculator'!$C$25)+$C100)^2+(1500*ABS(SIN(2*PI()*MOD(Calculator!$B$37/Calculator!$F$20,1)))*IF(MOD(Calculator!$B$37/Calculator!$F$20,1)&lt;0.5,-1,1))^2)),2))</f>
        <v>—</v>
      </c>
      <c r="HW100" s="253" t="str">
        <f aca="false">IF(OR(Calculator!$E$21&lt;&gt;"YES",Calculator!$B$37&lt;Calculator!$G$21),"—",ROUND((1+SQRT(((50*POWER(80,POWER(COS(PI()*MOD(Calculator!$B$37/Calculator!$F$21,1)),2))+MIN(500,MAX(30,100*EXP(-0.3*'VSWR Calculator'!$C$24)*(1+3*ABS(MOD('VSWR Calculator'!$C$23/Calculator!$F$21/2,1)-0.5))))/'VSWR Calculator'!$C$25)-$C100)^2+(1500*ABS(SIN(2*PI()*MOD(Calculator!$B$37/Calculator!$F$21,1)))*IF(MOD(Calculator!$B$37/Calculator!$F$21,1)&lt;0.5,-1,1))^2)/SQRT(((50*POWER(80,POWER(COS(PI()*MOD(Calculator!$B$37/Calculator!$F$21,1)),2))+MIN(500,MAX(30,100*EXP(-0.3*'VSWR Calculator'!$C$24)*(1+3*ABS(MOD('VSWR Calculator'!$C$23/Calculator!$F$21/2,1)-0.5))))/'VSWR Calculator'!$C$25)+$C100)^2+(1500*ABS(SIN(2*PI()*MOD(Calculator!$B$37/Calculator!$F$21,1)))*IF(MOD(Calculator!$B$37/Calculator!$F$21,1)&lt;0.5,-1,1))^2))/(1-SQRT(((50*POWER(80,POWER(COS(PI()*MOD(Calculator!$B$37/Calculator!$F$21,1)),2))+MIN(500,MAX(30,100*EXP(-0.3*'VSWR Calculator'!$C$24)*(1+3*ABS(MOD('VSWR Calculator'!$C$23/Calculator!$F$21/2,1)-0.5))))/'VSWR Calculator'!$C$25)-$C100)^2+(1500*ABS(SIN(2*PI()*MOD(Calculator!$B$37/Calculator!$F$21,1)))*IF(MOD(Calculator!$B$37/Calculator!$F$21,1)&lt;0.5,-1,1))^2)/SQRT(((50*POWER(80,POWER(COS(PI()*MOD(Calculator!$B$37/Calculator!$F$21,1)),2))+MIN(500,MAX(30,100*EXP(-0.3*'VSWR Calculator'!$C$24)*(1+3*ABS(MOD('VSWR Calculator'!$C$23/Calculator!$F$21/2,1)-0.5))))/'VSWR Calculator'!$C$25)+$C100)^2+(1500*ABS(SIN(2*PI()*MOD(Calculator!$B$37/Calculator!$F$21,1)))*IF(MOD(Calculator!$B$37/Calculator!$F$21,1)&lt;0.5,-1,1))^2)),2))</f>
        <v>—</v>
      </c>
      <c r="HX100" s="253" t="str">
        <f aca="false">IF(OR(Calculator!$E$22&lt;&gt;"YES",Calculator!$B$37&lt;Calculator!$G$22),"—",ROUND((1+SQRT(((50*POWER(80,POWER(COS(PI()*MOD(Calculator!$B$37/Calculator!$F$22,1)),2))+MIN(500,MAX(30,100*EXP(-0.3*'VSWR Calculator'!$C$24)*(1+3*ABS(MOD('VSWR Calculator'!$C$23/Calculator!$F$22/2,1)-0.5))))/'VSWR Calculator'!$C$25)-$C100)^2+(1500*ABS(SIN(2*PI()*MOD(Calculator!$B$37/Calculator!$F$22,1)))*IF(MOD(Calculator!$B$37/Calculator!$F$22,1)&lt;0.5,-1,1))^2)/SQRT(((50*POWER(80,POWER(COS(PI()*MOD(Calculator!$B$37/Calculator!$F$22,1)),2))+MIN(500,MAX(30,100*EXP(-0.3*'VSWR Calculator'!$C$24)*(1+3*ABS(MOD('VSWR Calculator'!$C$23/Calculator!$F$22/2,1)-0.5))))/'VSWR Calculator'!$C$25)+$C100)^2+(1500*ABS(SIN(2*PI()*MOD(Calculator!$B$37/Calculator!$F$22,1)))*IF(MOD(Calculator!$B$37/Calculator!$F$22,1)&lt;0.5,-1,1))^2))/(1-SQRT(((50*POWER(80,POWER(COS(PI()*MOD(Calculator!$B$37/Calculator!$F$22,1)),2))+MIN(500,MAX(30,100*EXP(-0.3*'VSWR Calculator'!$C$24)*(1+3*ABS(MOD('VSWR Calculator'!$C$23/Calculator!$F$22/2,1)-0.5))))/'VSWR Calculator'!$C$25)-$C100)^2+(1500*ABS(SIN(2*PI()*MOD(Calculator!$B$37/Calculator!$F$22,1)))*IF(MOD(Calculator!$B$37/Calculator!$F$22,1)&lt;0.5,-1,1))^2)/SQRT(((50*POWER(80,POWER(COS(PI()*MOD(Calculator!$B$37/Calculator!$F$22,1)),2))+MIN(500,MAX(30,100*EXP(-0.3*'VSWR Calculator'!$C$24)*(1+3*ABS(MOD('VSWR Calculator'!$C$23/Calculator!$F$22/2,1)-0.5))))/'VSWR Calculator'!$C$25)+$C100)^2+(1500*ABS(SIN(2*PI()*MOD(Calculator!$B$37/Calculator!$F$22,1)))*IF(MOD(Calculator!$B$37/Calculator!$F$22,1)&lt;0.5,-1,1))^2)),2))</f>
        <v>—</v>
      </c>
      <c r="HY100" s="253" t="n">
        <f aca="false">IFERROR(ROUND((IF(ISNUMBER(HN100),HN100,0)+IF(ISNUMBER(HO100),HO100,0)+IF(ISNUMBER(HP100),HP100,0)+IF(ISNUMBER(HQ100),HQ100,0)+IF(ISNUMBER(HR100),HR100,0)+IF(ISNUMBER(HS100),HS100,0)+IF(ISNUMBER(HT100),HT100,0)+IF(ISNUMBER(HU100),HU100,0)+IF(ISNUMBER(HV100),HV100,0)+IF(ISNUMBER(HW100),HW100,0)+IF(ISNUMBER(HX100),HX100,0))/(IF(ISNUMBER(HN100),1,0)+IF(ISNUMBER(HO100),1,0)+IF(ISNUMBER(HP100),1,0)+IF(ISNUMBER(HQ100),1,0)+IF(ISNUMBER(HR100),1,0)+IF(ISNUMBER(HS100),1,0)+IF(ISNUMBER(HT100),1,0)+IF(ISNUMBER(HU100),1,0)+IF(ISNUMBER(HV100),1,0)+IF(ISNUMBER(HW100),1,0)+IF(ISNUMBER(HX100),1,0)),4),"")</f>
        <v>9.655</v>
      </c>
      <c r="HZ100" s="253" t="str">
        <f aca="false">IF(OR(Calculator!$E$12&lt;&gt;"YES",Calculator!$B$38&lt;Calculator!$G$12),"—",ROUND((1+SQRT(((50*POWER(80,POWER(COS(PI()*MOD(Calculator!$B$38/Calculator!$F$12,1)),2))+MIN(500,MAX(30,100*EXP(-0.3*'VSWR Calculator'!$C$24)*(1+3*ABS(MOD('VSWR Calculator'!$C$23/Calculator!$F$12/2,1)-0.5))))/'VSWR Calculator'!$C$25)-$C100)^2+(1500*ABS(SIN(2*PI()*MOD(Calculator!$B$38/Calculator!$F$12,1)))*IF(MOD(Calculator!$B$38/Calculator!$F$12,1)&lt;0.5,-1,1))^2)/SQRT(((50*POWER(80,POWER(COS(PI()*MOD(Calculator!$B$38/Calculator!$F$12,1)),2))+MIN(500,MAX(30,100*EXP(-0.3*'VSWR Calculator'!$C$24)*(1+3*ABS(MOD('VSWR Calculator'!$C$23/Calculator!$F$12/2,1)-0.5))))/'VSWR Calculator'!$C$25)+$C100)^2+(1500*ABS(SIN(2*PI()*MOD(Calculator!$B$38/Calculator!$F$12,1)))*IF(MOD(Calculator!$B$38/Calculator!$F$12,1)&lt;0.5,-1,1))^2))/(1-SQRT(((50*POWER(80,POWER(COS(PI()*MOD(Calculator!$B$38/Calculator!$F$12,1)),2))+MIN(500,MAX(30,100*EXP(-0.3*'VSWR Calculator'!$C$24)*(1+3*ABS(MOD('VSWR Calculator'!$C$23/Calculator!$F$12/2,1)-0.5))))/'VSWR Calculator'!$C$25)-$C100)^2+(1500*ABS(SIN(2*PI()*MOD(Calculator!$B$38/Calculator!$F$12,1)))*IF(MOD(Calculator!$B$38/Calculator!$F$12,1)&lt;0.5,-1,1))^2)/SQRT(((50*POWER(80,POWER(COS(PI()*MOD(Calculator!$B$38/Calculator!$F$12,1)),2))+MIN(500,MAX(30,100*EXP(-0.3*'VSWR Calculator'!$C$24)*(1+3*ABS(MOD('VSWR Calculator'!$C$23/Calculator!$F$12/2,1)-0.5))))/'VSWR Calculator'!$C$25)+$C100)^2+(1500*ABS(SIN(2*PI()*MOD(Calculator!$B$38/Calculator!$F$12,1)))*IF(MOD(Calculator!$B$38/Calculator!$F$12,1)&lt;0.5,-1,1))^2)),2))</f>
        <v>—</v>
      </c>
      <c r="IA100" s="253" t="str">
        <f aca="false">IF(OR(Calculator!$E$13&lt;&gt;"YES",Calculator!$B$38&lt;Calculator!$G$13),"—",ROUND((1+SQRT(((50*POWER(80,POWER(COS(PI()*MOD(Calculator!$B$38/Calculator!$F$13,1)),2))+MIN(500,MAX(30,100*EXP(-0.3*'VSWR Calculator'!$C$24)*(1+3*ABS(MOD('VSWR Calculator'!$C$23/Calculator!$F$13/2,1)-0.5))))/'VSWR Calculator'!$C$25)-$C100)^2+(1500*ABS(SIN(2*PI()*MOD(Calculator!$B$38/Calculator!$F$13,1)))*IF(MOD(Calculator!$B$38/Calculator!$F$13,1)&lt;0.5,-1,1))^2)/SQRT(((50*POWER(80,POWER(COS(PI()*MOD(Calculator!$B$38/Calculator!$F$13,1)),2))+MIN(500,MAX(30,100*EXP(-0.3*'VSWR Calculator'!$C$24)*(1+3*ABS(MOD('VSWR Calculator'!$C$23/Calculator!$F$13/2,1)-0.5))))/'VSWR Calculator'!$C$25)+$C100)^2+(1500*ABS(SIN(2*PI()*MOD(Calculator!$B$38/Calculator!$F$13,1)))*IF(MOD(Calculator!$B$38/Calculator!$F$13,1)&lt;0.5,-1,1))^2))/(1-SQRT(((50*POWER(80,POWER(COS(PI()*MOD(Calculator!$B$38/Calculator!$F$13,1)),2))+MIN(500,MAX(30,100*EXP(-0.3*'VSWR Calculator'!$C$24)*(1+3*ABS(MOD('VSWR Calculator'!$C$23/Calculator!$F$13/2,1)-0.5))))/'VSWR Calculator'!$C$25)-$C100)^2+(1500*ABS(SIN(2*PI()*MOD(Calculator!$B$38/Calculator!$F$13,1)))*IF(MOD(Calculator!$B$38/Calculator!$F$13,1)&lt;0.5,-1,1))^2)/SQRT(((50*POWER(80,POWER(COS(PI()*MOD(Calculator!$B$38/Calculator!$F$13,1)),2))+MIN(500,MAX(30,100*EXP(-0.3*'VSWR Calculator'!$C$24)*(1+3*ABS(MOD('VSWR Calculator'!$C$23/Calculator!$F$13/2,1)-0.5))))/'VSWR Calculator'!$C$25)+$C100)^2+(1500*ABS(SIN(2*PI()*MOD(Calculator!$B$38/Calculator!$F$13,1)))*IF(MOD(Calculator!$B$38/Calculator!$F$13,1)&lt;0.5,-1,1))^2)),2))</f>
        <v>—</v>
      </c>
      <c r="IB100" s="253" t="str">
        <f aca="false">IF(OR(Calculator!$E$14&lt;&gt;"YES",Calculator!$B$38&lt;Calculator!$G$14),"—",ROUND((1+SQRT(((50*POWER(80,POWER(COS(PI()*MOD(Calculator!$B$38/Calculator!$F$14,1)),2))+MIN(500,MAX(30,100*EXP(-0.3*'VSWR Calculator'!$C$24)*(1+3*ABS(MOD('VSWR Calculator'!$C$23/Calculator!$F$14/2,1)-0.5))))/'VSWR Calculator'!$C$25)-$C100)^2+(1500*ABS(SIN(2*PI()*MOD(Calculator!$B$38/Calculator!$F$14,1)))*IF(MOD(Calculator!$B$38/Calculator!$F$14,1)&lt;0.5,-1,1))^2)/SQRT(((50*POWER(80,POWER(COS(PI()*MOD(Calculator!$B$38/Calculator!$F$14,1)),2))+MIN(500,MAX(30,100*EXP(-0.3*'VSWR Calculator'!$C$24)*(1+3*ABS(MOD('VSWR Calculator'!$C$23/Calculator!$F$14/2,1)-0.5))))/'VSWR Calculator'!$C$25)+$C100)^2+(1500*ABS(SIN(2*PI()*MOD(Calculator!$B$38/Calculator!$F$14,1)))*IF(MOD(Calculator!$B$38/Calculator!$F$14,1)&lt;0.5,-1,1))^2))/(1-SQRT(((50*POWER(80,POWER(COS(PI()*MOD(Calculator!$B$38/Calculator!$F$14,1)),2))+MIN(500,MAX(30,100*EXP(-0.3*'VSWR Calculator'!$C$24)*(1+3*ABS(MOD('VSWR Calculator'!$C$23/Calculator!$F$14/2,1)-0.5))))/'VSWR Calculator'!$C$25)-$C100)^2+(1500*ABS(SIN(2*PI()*MOD(Calculator!$B$38/Calculator!$F$14,1)))*IF(MOD(Calculator!$B$38/Calculator!$F$14,1)&lt;0.5,-1,1))^2)/SQRT(((50*POWER(80,POWER(COS(PI()*MOD(Calculator!$B$38/Calculator!$F$14,1)),2))+MIN(500,MAX(30,100*EXP(-0.3*'VSWR Calculator'!$C$24)*(1+3*ABS(MOD('VSWR Calculator'!$C$23/Calculator!$F$14/2,1)-0.5))))/'VSWR Calculator'!$C$25)+$C100)^2+(1500*ABS(SIN(2*PI()*MOD(Calculator!$B$38/Calculator!$F$14,1)))*IF(MOD(Calculator!$B$38/Calculator!$F$14,1)&lt;0.5,-1,1))^2)),2))</f>
        <v>—</v>
      </c>
      <c r="IC100" s="253" t="n">
        <f aca="false">IF(OR(Calculator!$E$15&lt;&gt;"YES",Calculator!$B$38&lt;Calculator!$G$15),"—",ROUND((1+SQRT(((50*POWER(80,POWER(COS(PI()*MOD(Calculator!$B$38/Calculator!$F$15,1)),2))+MIN(500,MAX(30,100*EXP(-0.3*'VSWR Calculator'!$C$24)*(1+3*ABS(MOD('VSWR Calculator'!$C$23/Calculator!$F$15/2,1)-0.5))))/'VSWR Calculator'!$C$25)-$C100)^2+(1500*ABS(SIN(2*PI()*MOD(Calculator!$B$38/Calculator!$F$15,1)))*IF(MOD(Calculator!$B$38/Calculator!$F$15,1)&lt;0.5,-1,1))^2)/SQRT(((50*POWER(80,POWER(COS(PI()*MOD(Calculator!$B$38/Calculator!$F$15,1)),2))+MIN(500,MAX(30,100*EXP(-0.3*'VSWR Calculator'!$C$24)*(1+3*ABS(MOD('VSWR Calculator'!$C$23/Calculator!$F$15/2,1)-0.5))))/'VSWR Calculator'!$C$25)+$C100)^2+(1500*ABS(SIN(2*PI()*MOD(Calculator!$B$38/Calculator!$F$15,1)))*IF(MOD(Calculator!$B$38/Calculator!$F$15,1)&lt;0.5,-1,1))^2))/(1-SQRT(((50*POWER(80,POWER(COS(PI()*MOD(Calculator!$B$38/Calculator!$F$15,1)),2))+MIN(500,MAX(30,100*EXP(-0.3*'VSWR Calculator'!$C$24)*(1+3*ABS(MOD('VSWR Calculator'!$C$23/Calculator!$F$15/2,1)-0.5))))/'VSWR Calculator'!$C$25)-$C100)^2+(1500*ABS(SIN(2*PI()*MOD(Calculator!$B$38/Calculator!$F$15,1)))*IF(MOD(Calculator!$B$38/Calculator!$F$15,1)&lt;0.5,-1,1))^2)/SQRT(((50*POWER(80,POWER(COS(PI()*MOD(Calculator!$B$38/Calculator!$F$15,1)),2))+MIN(500,MAX(30,100*EXP(-0.3*'VSWR Calculator'!$C$24)*(1+3*ABS(MOD('VSWR Calculator'!$C$23/Calculator!$F$15/2,1)-0.5))))/'VSWR Calculator'!$C$25)+$C100)^2+(1500*ABS(SIN(2*PI()*MOD(Calculator!$B$38/Calculator!$F$15,1)))*IF(MOD(Calculator!$B$38/Calculator!$F$15,1)&lt;0.5,-1,1))^2)),2))</f>
        <v>2.53</v>
      </c>
      <c r="ID100" s="253" t="str">
        <f aca="false">IF(OR(Calculator!$E$16&lt;&gt;"YES",Calculator!$B$38&lt;Calculator!$G$16),"—",ROUND((1+SQRT(((50*POWER(80,POWER(COS(PI()*MOD(Calculator!$B$38/Calculator!$F$16,1)),2))+MIN(500,MAX(30,100*EXP(-0.3*'VSWR Calculator'!$C$24)*(1+3*ABS(MOD('VSWR Calculator'!$C$23/Calculator!$F$16/2,1)-0.5))))/'VSWR Calculator'!$C$25)-$C100)^2+(1500*ABS(SIN(2*PI()*MOD(Calculator!$B$38/Calculator!$F$16,1)))*IF(MOD(Calculator!$B$38/Calculator!$F$16,1)&lt;0.5,-1,1))^2)/SQRT(((50*POWER(80,POWER(COS(PI()*MOD(Calculator!$B$38/Calculator!$F$16,1)),2))+MIN(500,MAX(30,100*EXP(-0.3*'VSWR Calculator'!$C$24)*(1+3*ABS(MOD('VSWR Calculator'!$C$23/Calculator!$F$16/2,1)-0.5))))/'VSWR Calculator'!$C$25)+$C100)^2+(1500*ABS(SIN(2*PI()*MOD(Calculator!$B$38/Calculator!$F$16,1)))*IF(MOD(Calculator!$B$38/Calculator!$F$16,1)&lt;0.5,-1,1))^2))/(1-SQRT(((50*POWER(80,POWER(COS(PI()*MOD(Calculator!$B$38/Calculator!$F$16,1)),2))+MIN(500,MAX(30,100*EXP(-0.3*'VSWR Calculator'!$C$24)*(1+3*ABS(MOD('VSWR Calculator'!$C$23/Calculator!$F$16/2,1)-0.5))))/'VSWR Calculator'!$C$25)-$C100)^2+(1500*ABS(SIN(2*PI()*MOD(Calculator!$B$38/Calculator!$F$16,1)))*IF(MOD(Calculator!$B$38/Calculator!$F$16,1)&lt;0.5,-1,1))^2)/SQRT(((50*POWER(80,POWER(COS(PI()*MOD(Calculator!$B$38/Calculator!$F$16,1)),2))+MIN(500,MAX(30,100*EXP(-0.3*'VSWR Calculator'!$C$24)*(1+3*ABS(MOD('VSWR Calculator'!$C$23/Calculator!$F$16/2,1)-0.5))))/'VSWR Calculator'!$C$25)+$C100)^2+(1500*ABS(SIN(2*PI()*MOD(Calculator!$B$38/Calculator!$F$16,1)))*IF(MOD(Calculator!$B$38/Calculator!$F$16,1)&lt;0.5,-1,1))^2)),2))</f>
        <v>—</v>
      </c>
      <c r="IE100" s="253" t="n">
        <f aca="false">IF(OR(Calculator!$E$17&lt;&gt;"YES",Calculator!$B$38&lt;Calculator!$G$17),"—",ROUND((1+SQRT(((50*POWER(80,POWER(COS(PI()*MOD(Calculator!$B$38/Calculator!$F$17,1)),2))+MIN(500,MAX(30,100*EXP(-0.3*'VSWR Calculator'!$C$24)*(1+3*ABS(MOD('VSWR Calculator'!$C$23/Calculator!$F$17/2,1)-0.5))))/'VSWR Calculator'!$C$25)-$C100)^2+(1500*ABS(SIN(2*PI()*MOD(Calculator!$B$38/Calculator!$F$17,1)))*IF(MOD(Calculator!$B$38/Calculator!$F$17,1)&lt;0.5,-1,1))^2)/SQRT(((50*POWER(80,POWER(COS(PI()*MOD(Calculator!$B$38/Calculator!$F$17,1)),2))+MIN(500,MAX(30,100*EXP(-0.3*'VSWR Calculator'!$C$24)*(1+3*ABS(MOD('VSWR Calculator'!$C$23/Calculator!$F$17/2,1)-0.5))))/'VSWR Calculator'!$C$25)+$C100)^2+(1500*ABS(SIN(2*PI()*MOD(Calculator!$B$38/Calculator!$F$17,1)))*IF(MOD(Calculator!$B$38/Calculator!$F$17,1)&lt;0.5,-1,1))^2))/(1-SQRT(((50*POWER(80,POWER(COS(PI()*MOD(Calculator!$B$38/Calculator!$F$17,1)),2))+MIN(500,MAX(30,100*EXP(-0.3*'VSWR Calculator'!$C$24)*(1+3*ABS(MOD('VSWR Calculator'!$C$23/Calculator!$F$17/2,1)-0.5))))/'VSWR Calculator'!$C$25)-$C100)^2+(1500*ABS(SIN(2*PI()*MOD(Calculator!$B$38/Calculator!$F$17,1)))*IF(MOD(Calculator!$B$38/Calculator!$F$17,1)&lt;0.5,-1,1))^2)/SQRT(((50*POWER(80,POWER(COS(PI()*MOD(Calculator!$B$38/Calculator!$F$17,1)),2))+MIN(500,MAX(30,100*EXP(-0.3*'VSWR Calculator'!$C$24)*(1+3*ABS(MOD('VSWR Calculator'!$C$23/Calculator!$F$17/2,1)-0.5))))/'VSWR Calculator'!$C$25)+$C100)^2+(1500*ABS(SIN(2*PI()*MOD(Calculator!$B$38/Calculator!$F$17,1)))*IF(MOD(Calculator!$B$38/Calculator!$F$17,1)&lt;0.5,-1,1))^2)),2))</f>
        <v>20.39</v>
      </c>
      <c r="IF100" s="253" t="str">
        <f aca="false">IF(OR(Calculator!$E$18&lt;&gt;"YES",Calculator!$B$38&lt;Calculator!$G$18),"—",ROUND((1+SQRT(((50*POWER(80,POWER(COS(PI()*MOD(Calculator!$B$38/Calculator!$F$18,1)),2))+MIN(500,MAX(30,100*EXP(-0.3*'VSWR Calculator'!$C$24)*(1+3*ABS(MOD('VSWR Calculator'!$C$23/Calculator!$F$18/2,1)-0.5))))/'VSWR Calculator'!$C$25)-$C100)^2+(1500*ABS(SIN(2*PI()*MOD(Calculator!$B$38/Calculator!$F$18,1)))*IF(MOD(Calculator!$B$38/Calculator!$F$18,1)&lt;0.5,-1,1))^2)/SQRT(((50*POWER(80,POWER(COS(PI()*MOD(Calculator!$B$38/Calculator!$F$18,1)),2))+MIN(500,MAX(30,100*EXP(-0.3*'VSWR Calculator'!$C$24)*(1+3*ABS(MOD('VSWR Calculator'!$C$23/Calculator!$F$18/2,1)-0.5))))/'VSWR Calculator'!$C$25)+$C100)^2+(1500*ABS(SIN(2*PI()*MOD(Calculator!$B$38/Calculator!$F$18,1)))*IF(MOD(Calculator!$B$38/Calculator!$F$18,1)&lt;0.5,-1,1))^2))/(1-SQRT(((50*POWER(80,POWER(COS(PI()*MOD(Calculator!$B$38/Calculator!$F$18,1)),2))+MIN(500,MAX(30,100*EXP(-0.3*'VSWR Calculator'!$C$24)*(1+3*ABS(MOD('VSWR Calculator'!$C$23/Calculator!$F$18/2,1)-0.5))))/'VSWR Calculator'!$C$25)-$C100)^2+(1500*ABS(SIN(2*PI()*MOD(Calculator!$B$38/Calculator!$F$18,1)))*IF(MOD(Calculator!$B$38/Calculator!$F$18,1)&lt;0.5,-1,1))^2)/SQRT(((50*POWER(80,POWER(COS(PI()*MOD(Calculator!$B$38/Calculator!$F$18,1)),2))+MIN(500,MAX(30,100*EXP(-0.3*'VSWR Calculator'!$C$24)*(1+3*ABS(MOD('VSWR Calculator'!$C$23/Calculator!$F$18/2,1)-0.5))))/'VSWR Calculator'!$C$25)+$C100)^2+(1500*ABS(SIN(2*PI()*MOD(Calculator!$B$38/Calculator!$F$18,1)))*IF(MOD(Calculator!$B$38/Calculator!$F$18,1)&lt;0.5,-1,1))^2)),2))</f>
        <v>—</v>
      </c>
      <c r="IG100" s="253" t="str">
        <f aca="false">IF(OR(Calculator!$E$19&lt;&gt;"YES",Calculator!$B$38&lt;Calculator!$G$19),"—",ROUND((1+SQRT(((50*POWER(80,POWER(COS(PI()*MOD(Calculator!$B$38/Calculator!$F$19,1)),2))+MIN(500,MAX(30,100*EXP(-0.3*'VSWR Calculator'!$C$24)*(1+3*ABS(MOD('VSWR Calculator'!$C$23/Calculator!$F$19/2,1)-0.5))))/'VSWR Calculator'!$C$25)-$C100)^2+(1500*ABS(SIN(2*PI()*MOD(Calculator!$B$38/Calculator!$F$19,1)))*IF(MOD(Calculator!$B$38/Calculator!$F$19,1)&lt;0.5,-1,1))^2)/SQRT(((50*POWER(80,POWER(COS(PI()*MOD(Calculator!$B$38/Calculator!$F$19,1)),2))+MIN(500,MAX(30,100*EXP(-0.3*'VSWR Calculator'!$C$24)*(1+3*ABS(MOD('VSWR Calculator'!$C$23/Calculator!$F$19/2,1)-0.5))))/'VSWR Calculator'!$C$25)+$C100)^2+(1500*ABS(SIN(2*PI()*MOD(Calculator!$B$38/Calculator!$F$19,1)))*IF(MOD(Calculator!$B$38/Calculator!$F$19,1)&lt;0.5,-1,1))^2))/(1-SQRT(((50*POWER(80,POWER(COS(PI()*MOD(Calculator!$B$38/Calculator!$F$19,1)),2))+MIN(500,MAX(30,100*EXP(-0.3*'VSWR Calculator'!$C$24)*(1+3*ABS(MOD('VSWR Calculator'!$C$23/Calculator!$F$19/2,1)-0.5))))/'VSWR Calculator'!$C$25)-$C100)^2+(1500*ABS(SIN(2*PI()*MOD(Calculator!$B$38/Calculator!$F$19,1)))*IF(MOD(Calculator!$B$38/Calculator!$F$19,1)&lt;0.5,-1,1))^2)/SQRT(((50*POWER(80,POWER(COS(PI()*MOD(Calculator!$B$38/Calculator!$F$19,1)),2))+MIN(500,MAX(30,100*EXP(-0.3*'VSWR Calculator'!$C$24)*(1+3*ABS(MOD('VSWR Calculator'!$C$23/Calculator!$F$19/2,1)-0.5))))/'VSWR Calculator'!$C$25)+$C100)^2+(1500*ABS(SIN(2*PI()*MOD(Calculator!$B$38/Calculator!$F$19,1)))*IF(MOD(Calculator!$B$38/Calculator!$F$19,1)&lt;0.5,-1,1))^2)),2))</f>
        <v>—</v>
      </c>
      <c r="IH100" s="253" t="str">
        <f aca="false">IF(OR(Calculator!$E$20&lt;&gt;"YES",Calculator!$B$38&lt;Calculator!$G$20),"—",ROUND((1+SQRT(((50*POWER(80,POWER(COS(PI()*MOD(Calculator!$B$38/Calculator!$F$20,1)),2))+MIN(500,MAX(30,100*EXP(-0.3*'VSWR Calculator'!$C$24)*(1+3*ABS(MOD('VSWR Calculator'!$C$23/Calculator!$F$20/2,1)-0.5))))/'VSWR Calculator'!$C$25)-$C100)^2+(1500*ABS(SIN(2*PI()*MOD(Calculator!$B$38/Calculator!$F$20,1)))*IF(MOD(Calculator!$B$38/Calculator!$F$20,1)&lt;0.5,-1,1))^2)/SQRT(((50*POWER(80,POWER(COS(PI()*MOD(Calculator!$B$38/Calculator!$F$20,1)),2))+MIN(500,MAX(30,100*EXP(-0.3*'VSWR Calculator'!$C$24)*(1+3*ABS(MOD('VSWR Calculator'!$C$23/Calculator!$F$20/2,1)-0.5))))/'VSWR Calculator'!$C$25)+$C100)^2+(1500*ABS(SIN(2*PI()*MOD(Calculator!$B$38/Calculator!$F$20,1)))*IF(MOD(Calculator!$B$38/Calculator!$F$20,1)&lt;0.5,-1,1))^2))/(1-SQRT(((50*POWER(80,POWER(COS(PI()*MOD(Calculator!$B$38/Calculator!$F$20,1)),2))+MIN(500,MAX(30,100*EXP(-0.3*'VSWR Calculator'!$C$24)*(1+3*ABS(MOD('VSWR Calculator'!$C$23/Calculator!$F$20/2,1)-0.5))))/'VSWR Calculator'!$C$25)-$C100)^2+(1500*ABS(SIN(2*PI()*MOD(Calculator!$B$38/Calculator!$F$20,1)))*IF(MOD(Calculator!$B$38/Calculator!$F$20,1)&lt;0.5,-1,1))^2)/SQRT(((50*POWER(80,POWER(COS(PI()*MOD(Calculator!$B$38/Calculator!$F$20,1)),2))+MIN(500,MAX(30,100*EXP(-0.3*'VSWR Calculator'!$C$24)*(1+3*ABS(MOD('VSWR Calculator'!$C$23/Calculator!$F$20/2,1)-0.5))))/'VSWR Calculator'!$C$25)+$C100)^2+(1500*ABS(SIN(2*PI()*MOD(Calculator!$B$38/Calculator!$F$20,1)))*IF(MOD(Calculator!$B$38/Calculator!$F$20,1)&lt;0.5,-1,1))^2)),2))</f>
        <v>—</v>
      </c>
      <c r="II100" s="253" t="str">
        <f aca="false">IF(OR(Calculator!$E$21&lt;&gt;"YES",Calculator!$B$38&lt;Calculator!$G$21),"—",ROUND((1+SQRT(((50*POWER(80,POWER(COS(PI()*MOD(Calculator!$B$38/Calculator!$F$21,1)),2))+MIN(500,MAX(30,100*EXP(-0.3*'VSWR Calculator'!$C$24)*(1+3*ABS(MOD('VSWR Calculator'!$C$23/Calculator!$F$21/2,1)-0.5))))/'VSWR Calculator'!$C$25)-$C100)^2+(1500*ABS(SIN(2*PI()*MOD(Calculator!$B$38/Calculator!$F$21,1)))*IF(MOD(Calculator!$B$38/Calculator!$F$21,1)&lt;0.5,-1,1))^2)/SQRT(((50*POWER(80,POWER(COS(PI()*MOD(Calculator!$B$38/Calculator!$F$21,1)),2))+MIN(500,MAX(30,100*EXP(-0.3*'VSWR Calculator'!$C$24)*(1+3*ABS(MOD('VSWR Calculator'!$C$23/Calculator!$F$21/2,1)-0.5))))/'VSWR Calculator'!$C$25)+$C100)^2+(1500*ABS(SIN(2*PI()*MOD(Calculator!$B$38/Calculator!$F$21,1)))*IF(MOD(Calculator!$B$38/Calculator!$F$21,1)&lt;0.5,-1,1))^2))/(1-SQRT(((50*POWER(80,POWER(COS(PI()*MOD(Calculator!$B$38/Calculator!$F$21,1)),2))+MIN(500,MAX(30,100*EXP(-0.3*'VSWR Calculator'!$C$24)*(1+3*ABS(MOD('VSWR Calculator'!$C$23/Calculator!$F$21/2,1)-0.5))))/'VSWR Calculator'!$C$25)-$C100)^2+(1500*ABS(SIN(2*PI()*MOD(Calculator!$B$38/Calculator!$F$21,1)))*IF(MOD(Calculator!$B$38/Calculator!$F$21,1)&lt;0.5,-1,1))^2)/SQRT(((50*POWER(80,POWER(COS(PI()*MOD(Calculator!$B$38/Calculator!$F$21,1)),2))+MIN(500,MAX(30,100*EXP(-0.3*'VSWR Calculator'!$C$24)*(1+3*ABS(MOD('VSWR Calculator'!$C$23/Calculator!$F$21/2,1)-0.5))))/'VSWR Calculator'!$C$25)+$C100)^2+(1500*ABS(SIN(2*PI()*MOD(Calculator!$B$38/Calculator!$F$21,1)))*IF(MOD(Calculator!$B$38/Calculator!$F$21,1)&lt;0.5,-1,1))^2)),2))</f>
        <v>—</v>
      </c>
      <c r="IJ100" s="253" t="str">
        <f aca="false">IF(OR(Calculator!$E$22&lt;&gt;"YES",Calculator!$B$38&lt;Calculator!$G$22),"—",ROUND((1+SQRT(((50*POWER(80,POWER(COS(PI()*MOD(Calculator!$B$38/Calculator!$F$22,1)),2))+MIN(500,MAX(30,100*EXP(-0.3*'VSWR Calculator'!$C$24)*(1+3*ABS(MOD('VSWR Calculator'!$C$23/Calculator!$F$22/2,1)-0.5))))/'VSWR Calculator'!$C$25)-$C100)^2+(1500*ABS(SIN(2*PI()*MOD(Calculator!$B$38/Calculator!$F$22,1)))*IF(MOD(Calculator!$B$38/Calculator!$F$22,1)&lt;0.5,-1,1))^2)/SQRT(((50*POWER(80,POWER(COS(PI()*MOD(Calculator!$B$38/Calculator!$F$22,1)),2))+MIN(500,MAX(30,100*EXP(-0.3*'VSWR Calculator'!$C$24)*(1+3*ABS(MOD('VSWR Calculator'!$C$23/Calculator!$F$22/2,1)-0.5))))/'VSWR Calculator'!$C$25)+$C100)^2+(1500*ABS(SIN(2*PI()*MOD(Calculator!$B$38/Calculator!$F$22,1)))*IF(MOD(Calculator!$B$38/Calculator!$F$22,1)&lt;0.5,-1,1))^2))/(1-SQRT(((50*POWER(80,POWER(COS(PI()*MOD(Calculator!$B$38/Calculator!$F$22,1)),2))+MIN(500,MAX(30,100*EXP(-0.3*'VSWR Calculator'!$C$24)*(1+3*ABS(MOD('VSWR Calculator'!$C$23/Calculator!$F$22/2,1)-0.5))))/'VSWR Calculator'!$C$25)-$C100)^2+(1500*ABS(SIN(2*PI()*MOD(Calculator!$B$38/Calculator!$F$22,1)))*IF(MOD(Calculator!$B$38/Calculator!$F$22,1)&lt;0.5,-1,1))^2)/SQRT(((50*POWER(80,POWER(COS(PI()*MOD(Calculator!$B$38/Calculator!$F$22,1)),2))+MIN(500,MAX(30,100*EXP(-0.3*'VSWR Calculator'!$C$24)*(1+3*ABS(MOD('VSWR Calculator'!$C$23/Calculator!$F$22/2,1)-0.5))))/'VSWR Calculator'!$C$25)+$C100)^2+(1500*ABS(SIN(2*PI()*MOD(Calculator!$B$38/Calculator!$F$22,1)))*IF(MOD(Calculator!$B$38/Calculator!$F$22,1)&lt;0.5,-1,1))^2)),2))</f>
        <v>—</v>
      </c>
      <c r="IK100" s="253" t="n">
        <f aca="false">IFERROR(ROUND((IF(ISNUMBER(HZ100),HZ100,0)+IF(ISNUMBER(IA100),IA100,0)+IF(ISNUMBER(IB100),IB100,0)+IF(ISNUMBER(IC100),IC100,0)+IF(ISNUMBER(ID100),ID100,0)+IF(ISNUMBER(IE100),IE100,0)+IF(ISNUMBER(IF100),IF100,0)+IF(ISNUMBER(IG100),IG100,0)+IF(ISNUMBER(IH100),IH100,0)+IF(ISNUMBER(II100),II100,0)+IF(ISNUMBER(IJ100),IJ100,0))/(IF(ISNUMBER(HZ100),1,0)+IF(ISNUMBER(IA100),1,0)+IF(ISNUMBER(IB100),1,0)+IF(ISNUMBER(IC100),1,0)+IF(ISNUMBER(ID100),1,0)+IF(ISNUMBER(IE100),1,0)+IF(ISNUMBER(IF100),1,0)+IF(ISNUMBER(IG100),1,0)+IF(ISNUMBER(IH100),1,0)+IF(ISNUMBER(II100),1,0)+IF(ISNUMBER(IJ100),1,0)),4),"")</f>
        <v>11.46</v>
      </c>
    </row>
    <row r="101" customFormat="false" ht="15" hidden="false" customHeight="true" outlineLevel="0" collapsed="false">
      <c r="A101" s="261" t="s">
        <v>543</v>
      </c>
      <c r="B101" s="262" t="s">
        <v>339</v>
      </c>
      <c r="C101" s="261" t="n">
        <v>3350</v>
      </c>
      <c r="D101" s="261" t="str">
        <f aca="false">IF(OR(Calculator!$E$12&lt;&gt;"YES",Calculator!$B$29&lt;Calculator!$G$12),"—",ROUND((1+SQRT(((50*POWER(80,POWER(COS(PI()*MOD(Calculator!$B$29/Calculator!$F$12,1)),2))-$C101)^2+(1500*ABS(SIN(2*PI()*MOD(Calculator!$B$29/Calculator!$F$12,1)))*IF(MOD(Calculator!$B$29/Calculator!$F$12,1)&lt;0.5,-1,1))^2)/((50*POWER(80,POWER(COS(PI()*MOD(Calculator!$B$29/Calculator!$F$12,1)),2))+$C101)^2+(1500*ABS(SIN(2*PI()*MOD(Calculator!$B$29/Calculator!$F$12,1)))*IF(MOD(Calculator!$B$29/Calculator!$F$12,1)&lt;0.5,-1,1))^2)))/(1-SQRT(((50*POWER(80,POWER(COS(PI()*MOD(Calculator!$B$29/Calculator!$F$12,1)),2))-$C101)^2+(1500*ABS(SIN(2*PI()*MOD(Calculator!$B$29/Calculator!$F$12,1)))*IF(MOD(Calculator!$B$29/Calculator!$F$12,1)&lt;0.5,-1,1))^2)/((50*POWER(80,POWER(COS(PI()*MOD(Calculator!$B$29/Calculator!$F$12,1)),2))+$C101)^2+(1500*ABS(SIN(2*PI()*MOD(Calculator!$B$29/Calculator!$F$12,1)))*IF(MOD(Calculator!$B$29/Calculator!$F$12,1)&lt;0.5,-1,1))^2))),2))</f>
        <v>—</v>
      </c>
      <c r="E101" s="261" t="str">
        <f aca="false">IF(OR(Calculator!$E$13&lt;&gt;"YES",Calculator!$B$29&lt;Calculator!$G$13),"—",ROUND((1+SQRT(((50*POWER(80,POWER(COS(PI()*MOD(Calculator!$B$29/Calculator!$F$13,1)),2))-$C101)^2+(1500*ABS(SIN(2*PI()*MOD(Calculator!$B$29/Calculator!$F$13,1)))*IF(MOD(Calculator!$B$29/Calculator!$F$13,1)&lt;0.5,-1,1))^2)/((50*POWER(80,POWER(COS(PI()*MOD(Calculator!$B$29/Calculator!$F$13,1)),2))+$C101)^2+(1500*ABS(SIN(2*PI()*MOD(Calculator!$B$29/Calculator!$F$13,1)))*IF(MOD(Calculator!$B$29/Calculator!$F$13,1)&lt;0.5,-1,1))^2)))/(1-SQRT(((50*POWER(80,POWER(COS(PI()*MOD(Calculator!$B$29/Calculator!$F$13,1)),2))-$C101)^2+(1500*ABS(SIN(2*PI()*MOD(Calculator!$B$29/Calculator!$F$13,1)))*IF(MOD(Calculator!$B$29/Calculator!$F$13,1)&lt;0.5,-1,1))^2)/((50*POWER(80,POWER(COS(PI()*MOD(Calculator!$B$29/Calculator!$F$13,1)),2))+$C101)^2+(1500*ABS(SIN(2*PI()*MOD(Calculator!$B$29/Calculator!$F$13,1)))*IF(MOD(Calculator!$B$29/Calculator!$F$13,1)&lt;0.5,-1,1))^2))),2))</f>
        <v>—</v>
      </c>
      <c r="F101" s="261" t="str">
        <f aca="false">IF(OR(Calculator!$E$14&lt;&gt;"YES",Calculator!$B$29&lt;Calculator!$G$14),"—",ROUND((1+SQRT(((50*POWER(80,POWER(COS(PI()*MOD(Calculator!$B$29/Calculator!$F$14,1)),2))-$C101)^2+(1500*ABS(SIN(2*PI()*MOD(Calculator!$B$29/Calculator!$F$14,1)))*IF(MOD(Calculator!$B$29/Calculator!$F$14,1)&lt;0.5,-1,1))^2)/((50*POWER(80,POWER(COS(PI()*MOD(Calculator!$B$29/Calculator!$F$14,1)),2))+$C101)^2+(1500*ABS(SIN(2*PI()*MOD(Calculator!$B$29/Calculator!$F$14,1)))*IF(MOD(Calculator!$B$29/Calculator!$F$14,1)&lt;0.5,-1,1))^2)))/(1-SQRT(((50*POWER(80,POWER(COS(PI()*MOD(Calculator!$B$29/Calculator!$F$14,1)),2))-$C101)^2+(1500*ABS(SIN(2*PI()*MOD(Calculator!$B$29/Calculator!$F$14,1)))*IF(MOD(Calculator!$B$29/Calculator!$F$14,1)&lt;0.5,-1,1))^2)/((50*POWER(80,POWER(COS(PI()*MOD(Calculator!$B$29/Calculator!$F$14,1)),2))+$C101)^2+(1500*ABS(SIN(2*PI()*MOD(Calculator!$B$29/Calculator!$F$14,1)))*IF(MOD(Calculator!$B$29/Calculator!$F$14,1)&lt;0.5,-1,1))^2))),2))</f>
        <v>—</v>
      </c>
      <c r="G101" s="261" t="n">
        <f aca="false">IF(OR(Calculator!$E$15&lt;&gt;"YES",Calculator!$B$29&lt;Calculator!$G$15),"—",ROUND((1+SQRT(((50*POWER(80,POWER(COS(PI()*MOD(Calculator!$B$29/Calculator!$F$15,1)),2))-$C101)^2+(1500*ABS(SIN(2*PI()*MOD(Calculator!$B$29/Calculator!$F$15,1)))*IF(MOD(Calculator!$B$29/Calculator!$F$15,1)&lt;0.5,-1,1))^2)/((50*POWER(80,POWER(COS(PI()*MOD(Calculator!$B$29/Calculator!$F$15,1)),2))+$C101)^2+(1500*ABS(SIN(2*PI()*MOD(Calculator!$B$29/Calculator!$F$15,1)))*IF(MOD(Calculator!$B$29/Calculator!$F$15,1)&lt;0.5,-1,1))^2)))/(1-SQRT(((50*POWER(80,POWER(COS(PI()*MOD(Calculator!$B$29/Calculator!$F$15,1)),2))-$C101)^2+(1500*ABS(SIN(2*PI()*MOD(Calculator!$B$29/Calculator!$F$15,1)))*IF(MOD(Calculator!$B$29/Calculator!$F$15,1)&lt;0.5,-1,1))^2)/((50*POWER(80,POWER(COS(PI()*MOD(Calculator!$B$29/Calculator!$F$15,1)),2))+$C101)^2+(1500*ABS(SIN(2*PI()*MOD(Calculator!$B$29/Calculator!$F$15,1)))*IF(MOD(Calculator!$B$29/Calculator!$F$15,1)&lt;0.5,-1,1))^2))),2))</f>
        <v>25.59</v>
      </c>
      <c r="H101" s="261" t="str">
        <f aca="false">IF(OR(Calculator!$E$16&lt;&gt;"YES",Calculator!$B$29&lt;Calculator!$G$16),"—",ROUND((1+SQRT(((50*POWER(80,POWER(COS(PI()*MOD(Calculator!$B$29/Calculator!$F$16,1)),2))-$C101)^2+(1500*ABS(SIN(2*PI()*MOD(Calculator!$B$29/Calculator!$F$16,1)))*IF(MOD(Calculator!$B$29/Calculator!$F$16,1)&lt;0.5,-1,1))^2)/((50*POWER(80,POWER(COS(PI()*MOD(Calculator!$B$29/Calculator!$F$16,1)),2))+$C101)^2+(1500*ABS(SIN(2*PI()*MOD(Calculator!$B$29/Calculator!$F$16,1)))*IF(MOD(Calculator!$B$29/Calculator!$F$16,1)&lt;0.5,-1,1))^2)))/(1-SQRT(((50*POWER(80,POWER(COS(PI()*MOD(Calculator!$B$29/Calculator!$F$16,1)),2))-$C101)^2+(1500*ABS(SIN(2*PI()*MOD(Calculator!$B$29/Calculator!$F$16,1)))*IF(MOD(Calculator!$B$29/Calculator!$F$16,1)&lt;0.5,-1,1))^2)/((50*POWER(80,POWER(COS(PI()*MOD(Calculator!$B$29/Calculator!$F$16,1)),2))+$C101)^2+(1500*ABS(SIN(2*PI()*MOD(Calculator!$B$29/Calculator!$F$16,1)))*IF(MOD(Calculator!$B$29/Calculator!$F$16,1)&lt;0.5,-1,1))^2))),2))</f>
        <v>—</v>
      </c>
      <c r="I101" s="261" t="n">
        <f aca="false">IF(OR(Calculator!$E$17&lt;&gt;"YES",Calculator!$B$29&lt;Calculator!$G$17),"—",ROUND((1+SQRT(((50*POWER(80,POWER(COS(PI()*MOD(Calculator!$B$29/Calculator!$F$17,1)),2))-$C101)^2+(1500*ABS(SIN(2*PI()*MOD(Calculator!$B$29/Calculator!$F$17,1)))*IF(MOD(Calculator!$B$29/Calculator!$F$17,1)&lt;0.5,-1,1))^2)/((50*POWER(80,POWER(COS(PI()*MOD(Calculator!$B$29/Calculator!$F$17,1)),2))+$C101)^2+(1500*ABS(SIN(2*PI()*MOD(Calculator!$B$29/Calculator!$F$17,1)))*IF(MOD(Calculator!$B$29/Calculator!$F$17,1)&lt;0.5,-1,1))^2)))/(1-SQRT(((50*POWER(80,POWER(COS(PI()*MOD(Calculator!$B$29/Calculator!$F$17,1)),2))-$C101)^2+(1500*ABS(SIN(2*PI()*MOD(Calculator!$B$29/Calculator!$F$17,1)))*IF(MOD(Calculator!$B$29/Calculator!$F$17,1)&lt;0.5,-1,1))^2)/((50*POWER(80,POWER(COS(PI()*MOD(Calculator!$B$29/Calculator!$F$17,1)),2))+$C101)^2+(1500*ABS(SIN(2*PI()*MOD(Calculator!$B$29/Calculator!$F$17,1)))*IF(MOD(Calculator!$B$29/Calculator!$F$17,1)&lt;0.5,-1,1))^2))),2))</f>
        <v>22.95</v>
      </c>
      <c r="J101" s="261" t="str">
        <f aca="false">IF(OR(Calculator!$E$18&lt;&gt;"YES",Calculator!$B$29&lt;Calculator!$G$18),"—",ROUND((1+SQRT(((50*POWER(80,POWER(COS(PI()*MOD(Calculator!$B$29/Calculator!$F$18,1)),2))-$C101)^2+(1500*ABS(SIN(2*PI()*MOD(Calculator!$B$29/Calculator!$F$18,1)))*IF(MOD(Calculator!$B$29/Calculator!$F$18,1)&lt;0.5,-1,1))^2)/((50*POWER(80,POWER(COS(PI()*MOD(Calculator!$B$29/Calculator!$F$18,1)),2))+$C101)^2+(1500*ABS(SIN(2*PI()*MOD(Calculator!$B$29/Calculator!$F$18,1)))*IF(MOD(Calculator!$B$29/Calculator!$F$18,1)&lt;0.5,-1,1))^2)))/(1-SQRT(((50*POWER(80,POWER(COS(PI()*MOD(Calculator!$B$29/Calculator!$F$18,1)),2))-$C101)^2+(1500*ABS(SIN(2*PI()*MOD(Calculator!$B$29/Calculator!$F$18,1)))*IF(MOD(Calculator!$B$29/Calculator!$F$18,1)&lt;0.5,-1,1))^2)/((50*POWER(80,POWER(COS(PI()*MOD(Calculator!$B$29/Calculator!$F$18,1)),2))+$C101)^2+(1500*ABS(SIN(2*PI()*MOD(Calculator!$B$29/Calculator!$F$18,1)))*IF(MOD(Calculator!$B$29/Calculator!$F$18,1)&lt;0.5,-1,1))^2))),2))</f>
        <v>—</v>
      </c>
      <c r="K101" s="261" t="str">
        <f aca="false">IF(OR(Calculator!$E$19&lt;&gt;"YES",Calculator!$B$29&lt;Calculator!$G$19),"—",ROUND((1+SQRT(((50*POWER(80,POWER(COS(PI()*MOD(Calculator!$B$29/Calculator!$F$19,1)),2))-$C101)^2+(1500*ABS(SIN(2*PI()*MOD(Calculator!$B$29/Calculator!$F$19,1)))*IF(MOD(Calculator!$B$29/Calculator!$F$19,1)&lt;0.5,-1,1))^2)/((50*POWER(80,POWER(COS(PI()*MOD(Calculator!$B$29/Calculator!$F$19,1)),2))+$C101)^2+(1500*ABS(SIN(2*PI()*MOD(Calculator!$B$29/Calculator!$F$19,1)))*IF(MOD(Calculator!$B$29/Calculator!$F$19,1)&lt;0.5,-1,1))^2)))/(1-SQRT(((50*POWER(80,POWER(COS(PI()*MOD(Calculator!$B$29/Calculator!$F$19,1)),2))-$C101)^2+(1500*ABS(SIN(2*PI()*MOD(Calculator!$B$29/Calculator!$F$19,1)))*IF(MOD(Calculator!$B$29/Calculator!$F$19,1)&lt;0.5,-1,1))^2)/((50*POWER(80,POWER(COS(PI()*MOD(Calculator!$B$29/Calculator!$F$19,1)),2))+$C101)^2+(1500*ABS(SIN(2*PI()*MOD(Calculator!$B$29/Calculator!$F$19,1)))*IF(MOD(Calculator!$B$29/Calculator!$F$19,1)&lt;0.5,-1,1))^2))),2))</f>
        <v>—</v>
      </c>
      <c r="L101" s="261" t="str">
        <f aca="false">IF(OR(Calculator!$E$20&lt;&gt;"YES",Calculator!$B$29&lt;Calculator!$G$20),"—",ROUND((1+SQRT(((50*POWER(80,POWER(COS(PI()*MOD(Calculator!$B$29/Calculator!$F$20,1)),2))-$C101)^2+(1500*ABS(SIN(2*PI()*MOD(Calculator!$B$29/Calculator!$F$20,1)))*IF(MOD(Calculator!$B$29/Calculator!$F$20,1)&lt;0.5,-1,1))^2)/((50*POWER(80,POWER(COS(PI()*MOD(Calculator!$B$29/Calculator!$F$20,1)),2))+$C101)^2+(1500*ABS(SIN(2*PI()*MOD(Calculator!$B$29/Calculator!$F$20,1)))*IF(MOD(Calculator!$B$29/Calculator!$F$20,1)&lt;0.5,-1,1))^2)))/(1-SQRT(((50*POWER(80,POWER(COS(PI()*MOD(Calculator!$B$29/Calculator!$F$20,1)),2))-$C101)^2+(1500*ABS(SIN(2*PI()*MOD(Calculator!$B$29/Calculator!$F$20,1)))*IF(MOD(Calculator!$B$29/Calculator!$F$20,1)&lt;0.5,-1,1))^2)/((50*POWER(80,POWER(COS(PI()*MOD(Calculator!$B$29/Calculator!$F$20,1)),2))+$C101)^2+(1500*ABS(SIN(2*PI()*MOD(Calculator!$B$29/Calculator!$F$20,1)))*IF(MOD(Calculator!$B$29/Calculator!$F$20,1)&lt;0.5,-1,1))^2))),2))</f>
        <v>—</v>
      </c>
      <c r="M101" s="261" t="str">
        <f aca="false">IF(OR(Calculator!$E$21&lt;&gt;"YES",Calculator!$B$29&lt;Calculator!$G$21),"—",ROUND((1+SQRT(((50*POWER(80,POWER(COS(PI()*MOD(Calculator!$B$29/Calculator!$F$21,1)),2))-$C101)^2+(1500*ABS(SIN(2*PI()*MOD(Calculator!$B$29/Calculator!$F$21,1)))*IF(MOD(Calculator!$B$29/Calculator!$F$21,1)&lt;0.5,-1,1))^2)/((50*POWER(80,POWER(COS(PI()*MOD(Calculator!$B$29/Calculator!$F$21,1)),2))+$C101)^2+(1500*ABS(SIN(2*PI()*MOD(Calculator!$B$29/Calculator!$F$21,1)))*IF(MOD(Calculator!$B$29/Calculator!$F$21,1)&lt;0.5,-1,1))^2)))/(1-SQRT(((50*POWER(80,POWER(COS(PI()*MOD(Calculator!$B$29/Calculator!$F$21,1)),2))-$C101)^2+(1500*ABS(SIN(2*PI()*MOD(Calculator!$B$29/Calculator!$F$21,1)))*IF(MOD(Calculator!$B$29/Calculator!$F$21,1)&lt;0.5,-1,1))^2)/((50*POWER(80,POWER(COS(PI()*MOD(Calculator!$B$29/Calculator!$F$21,1)),2))+$C101)^2+(1500*ABS(SIN(2*PI()*MOD(Calculator!$B$29/Calculator!$F$21,1)))*IF(MOD(Calculator!$B$29/Calculator!$F$21,1)&lt;0.5,-1,1))^2))),2))</f>
        <v>—</v>
      </c>
      <c r="N101" s="261" t="str">
        <f aca="false">IF(OR(Calculator!$E$22&lt;&gt;"YES",Calculator!$B$29&lt;Calculator!$G$22),"—",ROUND((1+SQRT(((50*POWER(80,POWER(COS(PI()*MOD(Calculator!$B$29/Calculator!$F$22,1)),2))-$C101)^2+(1500*ABS(SIN(2*PI()*MOD(Calculator!$B$29/Calculator!$F$22,1)))*IF(MOD(Calculator!$B$29/Calculator!$F$22,1)&lt;0.5,-1,1))^2)/((50*POWER(80,POWER(COS(PI()*MOD(Calculator!$B$29/Calculator!$F$22,1)),2))+$C101)^2+(1500*ABS(SIN(2*PI()*MOD(Calculator!$B$29/Calculator!$F$22,1)))*IF(MOD(Calculator!$B$29/Calculator!$F$22,1)&lt;0.5,-1,1))^2)))/(1-SQRT(((50*POWER(80,POWER(COS(PI()*MOD(Calculator!$B$29/Calculator!$F$22,1)),2))-$C101)^2+(1500*ABS(SIN(2*PI()*MOD(Calculator!$B$29/Calculator!$F$22,1)))*IF(MOD(Calculator!$B$29/Calculator!$F$22,1)&lt;0.5,-1,1))^2)/((50*POWER(80,POWER(COS(PI()*MOD(Calculator!$B$29/Calculator!$F$22,1)),2))+$C101)^2+(1500*ABS(SIN(2*PI()*MOD(Calculator!$B$29/Calculator!$F$22,1)))*IF(MOD(Calculator!$B$29/Calculator!$F$22,1)&lt;0.5,-1,1))^2))),2))</f>
        <v>—</v>
      </c>
      <c r="O101" s="301" t="n">
        <f aca="false">IFERROR(ROUND((IF(ISNUMBER(D101),D101,0)+IF(ISNUMBER(E101),E101,0)+IF(ISNUMBER(F101),F101,0)+IF(ISNUMBER(G101),G101,0)+IF(ISNUMBER(H101),H101,0)+IF(ISNUMBER(I101),I101,0)+IF(ISNUMBER(J101),J101,0)+IF(ISNUMBER(K101),K101,0)+IF(ISNUMBER(L101),L101,0)+IF(ISNUMBER(M101),M101,0)+IF(ISNUMBER(N101),N101,0))/(IF(ISNUMBER(D101),1,0)+IF(ISNUMBER(E101),1,0)+IF(ISNUMBER(F101),1,0)+IF(ISNUMBER(G101),1,0)+IF(ISNUMBER(H101),1,0)+IF(ISNUMBER(I101),1,0)+IF(ISNUMBER(J101),1,0)+IF(ISNUMBER(K101),1,0)+IF(ISNUMBER(L101),1,0)+IF(ISNUMBER(M101),1,0)+IF(ISNUMBER(N101),1,0)),4),"")</f>
        <v>24.27</v>
      </c>
      <c r="P101" s="261" t="str">
        <f aca="false">IF(OR(Calculator!$E$12&lt;&gt;"YES",Calculator!$B$30&lt;Calculator!$G$12),"—",ROUND((1+SQRT(((50*POWER(80,POWER(COS(PI()*MOD(Calculator!$B$30/Calculator!$F$12,1)),2))-$C101)^2+(1500*ABS(SIN(2*PI()*MOD(Calculator!$B$30/Calculator!$F$12,1)))*IF(MOD(Calculator!$B$30/Calculator!$F$12,1)&lt;0.5,-1,1))^2)/((50*POWER(80,POWER(COS(PI()*MOD(Calculator!$B$30/Calculator!$F$12,1)),2))+$C101)^2+(1500*ABS(SIN(2*PI()*MOD(Calculator!$B$30/Calculator!$F$12,1)))*IF(MOD(Calculator!$B$30/Calculator!$F$12,1)&lt;0.5,-1,1))^2)))/(1-SQRT(((50*POWER(80,POWER(COS(PI()*MOD(Calculator!$B$30/Calculator!$F$12,1)),2))-$C101)^2+(1500*ABS(SIN(2*PI()*MOD(Calculator!$B$30/Calculator!$F$12,1)))*IF(MOD(Calculator!$B$30/Calculator!$F$12,1)&lt;0.5,-1,1))^2)/((50*POWER(80,POWER(COS(PI()*MOD(Calculator!$B$30/Calculator!$F$12,1)),2))+$C101)^2+(1500*ABS(SIN(2*PI()*MOD(Calculator!$B$30/Calculator!$F$12,1)))*IF(MOD(Calculator!$B$30/Calculator!$F$12,1)&lt;0.5,-1,1))^2))),2))</f>
        <v>—</v>
      </c>
      <c r="Q101" s="261" t="str">
        <f aca="false">IF(OR(Calculator!$E$13&lt;&gt;"YES",Calculator!$B$30&lt;Calculator!$G$13),"—",ROUND((1+SQRT(((50*POWER(80,POWER(COS(PI()*MOD(Calculator!$B$30/Calculator!$F$13,1)),2))-$C101)^2+(1500*ABS(SIN(2*PI()*MOD(Calculator!$B$30/Calculator!$F$13,1)))*IF(MOD(Calculator!$B$30/Calculator!$F$13,1)&lt;0.5,-1,1))^2)/((50*POWER(80,POWER(COS(PI()*MOD(Calculator!$B$30/Calculator!$F$13,1)),2))+$C101)^2+(1500*ABS(SIN(2*PI()*MOD(Calculator!$B$30/Calculator!$F$13,1)))*IF(MOD(Calculator!$B$30/Calculator!$F$13,1)&lt;0.5,-1,1))^2)))/(1-SQRT(((50*POWER(80,POWER(COS(PI()*MOD(Calculator!$B$30/Calculator!$F$13,1)),2))-$C101)^2+(1500*ABS(SIN(2*PI()*MOD(Calculator!$B$30/Calculator!$F$13,1)))*IF(MOD(Calculator!$B$30/Calculator!$F$13,1)&lt;0.5,-1,1))^2)/((50*POWER(80,POWER(COS(PI()*MOD(Calculator!$B$30/Calculator!$F$13,1)),2))+$C101)^2+(1500*ABS(SIN(2*PI()*MOD(Calculator!$B$30/Calculator!$F$13,1)))*IF(MOD(Calculator!$B$30/Calculator!$F$13,1)&lt;0.5,-1,1))^2))),2))</f>
        <v>—</v>
      </c>
      <c r="R101" s="261" t="str">
        <f aca="false">IF(OR(Calculator!$E$14&lt;&gt;"YES",Calculator!$B$30&lt;Calculator!$G$14),"—",ROUND((1+SQRT(((50*POWER(80,POWER(COS(PI()*MOD(Calculator!$B$30/Calculator!$F$14,1)),2))-$C101)^2+(1500*ABS(SIN(2*PI()*MOD(Calculator!$B$30/Calculator!$F$14,1)))*IF(MOD(Calculator!$B$30/Calculator!$F$14,1)&lt;0.5,-1,1))^2)/((50*POWER(80,POWER(COS(PI()*MOD(Calculator!$B$30/Calculator!$F$14,1)),2))+$C101)^2+(1500*ABS(SIN(2*PI()*MOD(Calculator!$B$30/Calculator!$F$14,1)))*IF(MOD(Calculator!$B$30/Calculator!$F$14,1)&lt;0.5,-1,1))^2)))/(1-SQRT(((50*POWER(80,POWER(COS(PI()*MOD(Calculator!$B$30/Calculator!$F$14,1)),2))-$C101)^2+(1500*ABS(SIN(2*PI()*MOD(Calculator!$B$30/Calculator!$F$14,1)))*IF(MOD(Calculator!$B$30/Calculator!$F$14,1)&lt;0.5,-1,1))^2)/((50*POWER(80,POWER(COS(PI()*MOD(Calculator!$B$30/Calculator!$F$14,1)),2))+$C101)^2+(1500*ABS(SIN(2*PI()*MOD(Calculator!$B$30/Calculator!$F$14,1)))*IF(MOD(Calculator!$B$30/Calculator!$F$14,1)&lt;0.5,-1,1))^2))),2))</f>
        <v>—</v>
      </c>
      <c r="S101" s="261" t="n">
        <f aca="false">IF(OR(Calculator!$E$15&lt;&gt;"YES",Calculator!$B$30&lt;Calculator!$G$15),"—",ROUND((1+SQRT(((50*POWER(80,POWER(COS(PI()*MOD(Calculator!$B$30/Calculator!$F$15,1)),2))-$C101)^2+(1500*ABS(SIN(2*PI()*MOD(Calculator!$B$30/Calculator!$F$15,1)))*IF(MOD(Calculator!$B$30/Calculator!$F$15,1)&lt;0.5,-1,1))^2)/((50*POWER(80,POWER(COS(PI()*MOD(Calculator!$B$30/Calculator!$F$15,1)),2))+$C101)^2+(1500*ABS(SIN(2*PI()*MOD(Calculator!$B$30/Calculator!$F$15,1)))*IF(MOD(Calculator!$B$30/Calculator!$F$15,1)&lt;0.5,-1,1))^2)))/(1-SQRT(((50*POWER(80,POWER(COS(PI()*MOD(Calculator!$B$30/Calculator!$F$15,1)),2))-$C101)^2+(1500*ABS(SIN(2*PI()*MOD(Calculator!$B$30/Calculator!$F$15,1)))*IF(MOD(Calculator!$B$30/Calculator!$F$15,1)&lt;0.5,-1,1))^2)/((50*POWER(80,POWER(COS(PI()*MOD(Calculator!$B$30/Calculator!$F$15,1)),2))+$C101)^2+(1500*ABS(SIN(2*PI()*MOD(Calculator!$B$30/Calculator!$F$15,1)))*IF(MOD(Calculator!$B$30/Calculator!$F$15,1)&lt;0.5,-1,1))^2))),2))</f>
        <v>24.2</v>
      </c>
      <c r="T101" s="261" t="str">
        <f aca="false">IF(OR(Calculator!$E$16&lt;&gt;"YES",Calculator!$B$30&lt;Calculator!$G$16),"—",ROUND((1+SQRT(((50*POWER(80,POWER(COS(PI()*MOD(Calculator!$B$30/Calculator!$F$16,1)),2))-$C101)^2+(1500*ABS(SIN(2*PI()*MOD(Calculator!$B$30/Calculator!$F$16,1)))*IF(MOD(Calculator!$B$30/Calculator!$F$16,1)&lt;0.5,-1,1))^2)/((50*POWER(80,POWER(COS(PI()*MOD(Calculator!$B$30/Calculator!$F$16,1)),2))+$C101)^2+(1500*ABS(SIN(2*PI()*MOD(Calculator!$B$30/Calculator!$F$16,1)))*IF(MOD(Calculator!$B$30/Calculator!$F$16,1)&lt;0.5,-1,1))^2)))/(1-SQRT(((50*POWER(80,POWER(COS(PI()*MOD(Calculator!$B$30/Calculator!$F$16,1)),2))-$C101)^2+(1500*ABS(SIN(2*PI()*MOD(Calculator!$B$30/Calculator!$F$16,1)))*IF(MOD(Calculator!$B$30/Calculator!$F$16,1)&lt;0.5,-1,1))^2)/((50*POWER(80,POWER(COS(PI()*MOD(Calculator!$B$30/Calculator!$F$16,1)),2))+$C101)^2+(1500*ABS(SIN(2*PI()*MOD(Calculator!$B$30/Calculator!$F$16,1)))*IF(MOD(Calculator!$B$30/Calculator!$F$16,1)&lt;0.5,-1,1))^2))),2))</f>
        <v>—</v>
      </c>
      <c r="U101" s="261" t="n">
        <f aca="false">IF(OR(Calculator!$E$17&lt;&gt;"YES",Calculator!$B$30&lt;Calculator!$G$17),"—",ROUND((1+SQRT(((50*POWER(80,POWER(COS(PI()*MOD(Calculator!$B$30/Calculator!$F$17,1)),2))-$C101)^2+(1500*ABS(SIN(2*PI()*MOD(Calculator!$B$30/Calculator!$F$17,1)))*IF(MOD(Calculator!$B$30/Calculator!$F$17,1)&lt;0.5,-1,1))^2)/((50*POWER(80,POWER(COS(PI()*MOD(Calculator!$B$30/Calculator!$F$17,1)),2))+$C101)^2+(1500*ABS(SIN(2*PI()*MOD(Calculator!$B$30/Calculator!$F$17,1)))*IF(MOD(Calculator!$B$30/Calculator!$F$17,1)&lt;0.5,-1,1))^2)))/(1-SQRT(((50*POWER(80,POWER(COS(PI()*MOD(Calculator!$B$30/Calculator!$F$17,1)),2))-$C101)^2+(1500*ABS(SIN(2*PI()*MOD(Calculator!$B$30/Calculator!$F$17,1)))*IF(MOD(Calculator!$B$30/Calculator!$F$17,1)&lt;0.5,-1,1))^2)/((50*POWER(80,POWER(COS(PI()*MOD(Calculator!$B$30/Calculator!$F$17,1)),2))+$C101)^2+(1500*ABS(SIN(2*PI()*MOD(Calculator!$B$30/Calculator!$F$17,1)))*IF(MOD(Calculator!$B$30/Calculator!$F$17,1)&lt;0.5,-1,1))^2))),2))</f>
        <v>25.67</v>
      </c>
      <c r="V101" s="261" t="str">
        <f aca="false">IF(OR(Calculator!$E$18&lt;&gt;"YES",Calculator!$B$30&lt;Calculator!$G$18),"—",ROUND((1+SQRT(((50*POWER(80,POWER(COS(PI()*MOD(Calculator!$B$30/Calculator!$F$18,1)),2))-$C101)^2+(1500*ABS(SIN(2*PI()*MOD(Calculator!$B$30/Calculator!$F$18,1)))*IF(MOD(Calculator!$B$30/Calculator!$F$18,1)&lt;0.5,-1,1))^2)/((50*POWER(80,POWER(COS(PI()*MOD(Calculator!$B$30/Calculator!$F$18,1)),2))+$C101)^2+(1500*ABS(SIN(2*PI()*MOD(Calculator!$B$30/Calculator!$F$18,1)))*IF(MOD(Calculator!$B$30/Calculator!$F$18,1)&lt;0.5,-1,1))^2)))/(1-SQRT(((50*POWER(80,POWER(COS(PI()*MOD(Calculator!$B$30/Calculator!$F$18,1)),2))-$C101)^2+(1500*ABS(SIN(2*PI()*MOD(Calculator!$B$30/Calculator!$F$18,1)))*IF(MOD(Calculator!$B$30/Calculator!$F$18,1)&lt;0.5,-1,1))^2)/((50*POWER(80,POWER(COS(PI()*MOD(Calculator!$B$30/Calculator!$F$18,1)),2))+$C101)^2+(1500*ABS(SIN(2*PI()*MOD(Calculator!$B$30/Calculator!$F$18,1)))*IF(MOD(Calculator!$B$30/Calculator!$F$18,1)&lt;0.5,-1,1))^2))),2))</f>
        <v>—</v>
      </c>
      <c r="W101" s="261" t="str">
        <f aca="false">IF(OR(Calculator!$E$19&lt;&gt;"YES",Calculator!$B$30&lt;Calculator!$G$19),"—",ROUND((1+SQRT(((50*POWER(80,POWER(COS(PI()*MOD(Calculator!$B$30/Calculator!$F$19,1)),2))-$C101)^2+(1500*ABS(SIN(2*PI()*MOD(Calculator!$B$30/Calculator!$F$19,1)))*IF(MOD(Calculator!$B$30/Calculator!$F$19,1)&lt;0.5,-1,1))^2)/((50*POWER(80,POWER(COS(PI()*MOD(Calculator!$B$30/Calculator!$F$19,1)),2))+$C101)^2+(1500*ABS(SIN(2*PI()*MOD(Calculator!$B$30/Calculator!$F$19,1)))*IF(MOD(Calculator!$B$30/Calculator!$F$19,1)&lt;0.5,-1,1))^2)))/(1-SQRT(((50*POWER(80,POWER(COS(PI()*MOD(Calculator!$B$30/Calculator!$F$19,1)),2))-$C101)^2+(1500*ABS(SIN(2*PI()*MOD(Calculator!$B$30/Calculator!$F$19,1)))*IF(MOD(Calculator!$B$30/Calculator!$F$19,1)&lt;0.5,-1,1))^2)/((50*POWER(80,POWER(COS(PI()*MOD(Calculator!$B$30/Calculator!$F$19,1)),2))+$C101)^2+(1500*ABS(SIN(2*PI()*MOD(Calculator!$B$30/Calculator!$F$19,1)))*IF(MOD(Calculator!$B$30/Calculator!$F$19,1)&lt;0.5,-1,1))^2))),2))</f>
        <v>—</v>
      </c>
      <c r="X101" s="261" t="str">
        <f aca="false">IF(OR(Calculator!$E$20&lt;&gt;"YES",Calculator!$B$30&lt;Calculator!$G$20),"—",ROUND((1+SQRT(((50*POWER(80,POWER(COS(PI()*MOD(Calculator!$B$30/Calculator!$F$20,1)),2))-$C101)^2+(1500*ABS(SIN(2*PI()*MOD(Calculator!$B$30/Calculator!$F$20,1)))*IF(MOD(Calculator!$B$30/Calculator!$F$20,1)&lt;0.5,-1,1))^2)/((50*POWER(80,POWER(COS(PI()*MOD(Calculator!$B$30/Calculator!$F$20,1)),2))+$C101)^2+(1500*ABS(SIN(2*PI()*MOD(Calculator!$B$30/Calculator!$F$20,1)))*IF(MOD(Calculator!$B$30/Calculator!$F$20,1)&lt;0.5,-1,1))^2)))/(1-SQRT(((50*POWER(80,POWER(COS(PI()*MOD(Calculator!$B$30/Calculator!$F$20,1)),2))-$C101)^2+(1500*ABS(SIN(2*PI()*MOD(Calculator!$B$30/Calculator!$F$20,1)))*IF(MOD(Calculator!$B$30/Calculator!$F$20,1)&lt;0.5,-1,1))^2)/((50*POWER(80,POWER(COS(PI()*MOD(Calculator!$B$30/Calculator!$F$20,1)),2))+$C101)^2+(1500*ABS(SIN(2*PI()*MOD(Calculator!$B$30/Calculator!$F$20,1)))*IF(MOD(Calculator!$B$30/Calculator!$F$20,1)&lt;0.5,-1,1))^2))),2))</f>
        <v>—</v>
      </c>
      <c r="Y101" s="261" t="str">
        <f aca="false">IF(OR(Calculator!$E$21&lt;&gt;"YES",Calculator!$B$30&lt;Calculator!$G$21),"—",ROUND((1+SQRT(((50*POWER(80,POWER(COS(PI()*MOD(Calculator!$B$30/Calculator!$F$21,1)),2))-$C101)^2+(1500*ABS(SIN(2*PI()*MOD(Calculator!$B$30/Calculator!$F$21,1)))*IF(MOD(Calculator!$B$30/Calculator!$F$21,1)&lt;0.5,-1,1))^2)/((50*POWER(80,POWER(COS(PI()*MOD(Calculator!$B$30/Calculator!$F$21,1)),2))+$C101)^2+(1500*ABS(SIN(2*PI()*MOD(Calculator!$B$30/Calculator!$F$21,1)))*IF(MOD(Calculator!$B$30/Calculator!$F$21,1)&lt;0.5,-1,1))^2)))/(1-SQRT(((50*POWER(80,POWER(COS(PI()*MOD(Calculator!$B$30/Calculator!$F$21,1)),2))-$C101)^2+(1500*ABS(SIN(2*PI()*MOD(Calculator!$B$30/Calculator!$F$21,1)))*IF(MOD(Calculator!$B$30/Calculator!$F$21,1)&lt;0.5,-1,1))^2)/((50*POWER(80,POWER(COS(PI()*MOD(Calculator!$B$30/Calculator!$F$21,1)),2))+$C101)^2+(1500*ABS(SIN(2*PI()*MOD(Calculator!$B$30/Calculator!$F$21,1)))*IF(MOD(Calculator!$B$30/Calculator!$F$21,1)&lt;0.5,-1,1))^2))),2))</f>
        <v>—</v>
      </c>
      <c r="Z101" s="261" t="str">
        <f aca="false">IF(OR(Calculator!$E$22&lt;&gt;"YES",Calculator!$B$30&lt;Calculator!$G$22),"—",ROUND((1+SQRT(((50*POWER(80,POWER(COS(PI()*MOD(Calculator!$B$30/Calculator!$F$22,1)),2))-$C101)^2+(1500*ABS(SIN(2*PI()*MOD(Calculator!$B$30/Calculator!$F$22,1)))*IF(MOD(Calculator!$B$30/Calculator!$F$22,1)&lt;0.5,-1,1))^2)/((50*POWER(80,POWER(COS(PI()*MOD(Calculator!$B$30/Calculator!$F$22,1)),2))+$C101)^2+(1500*ABS(SIN(2*PI()*MOD(Calculator!$B$30/Calculator!$F$22,1)))*IF(MOD(Calculator!$B$30/Calculator!$F$22,1)&lt;0.5,-1,1))^2)))/(1-SQRT(((50*POWER(80,POWER(COS(PI()*MOD(Calculator!$B$30/Calculator!$F$22,1)),2))-$C101)^2+(1500*ABS(SIN(2*PI()*MOD(Calculator!$B$30/Calculator!$F$22,1)))*IF(MOD(Calculator!$B$30/Calculator!$F$22,1)&lt;0.5,-1,1))^2)/((50*POWER(80,POWER(COS(PI()*MOD(Calculator!$B$30/Calculator!$F$22,1)),2))+$C101)^2+(1500*ABS(SIN(2*PI()*MOD(Calculator!$B$30/Calculator!$F$22,1)))*IF(MOD(Calculator!$B$30/Calculator!$F$22,1)&lt;0.5,-1,1))^2))),2))</f>
        <v>—</v>
      </c>
      <c r="AA101" s="301" t="n">
        <f aca="false">IFERROR(ROUND((IF(ISNUMBER(P101),P101,0)+IF(ISNUMBER(Q101),Q101,0)+IF(ISNUMBER(R101),R101,0)+IF(ISNUMBER(S101),S101,0)+IF(ISNUMBER(T101),T101,0)+IF(ISNUMBER(U101),U101,0)+IF(ISNUMBER(V101),V101,0)+IF(ISNUMBER(W101),W101,0)+IF(ISNUMBER(X101),X101,0)+IF(ISNUMBER(Y101),Y101,0)+IF(ISNUMBER(Z101),Z101,0))/(IF(ISNUMBER(P101),1,0)+IF(ISNUMBER(Q101),1,0)+IF(ISNUMBER(R101),1,0)+IF(ISNUMBER(S101),1,0)+IF(ISNUMBER(T101),1,0)+IF(ISNUMBER(U101),1,0)+IF(ISNUMBER(V101),1,0)+IF(ISNUMBER(W101),1,0)+IF(ISNUMBER(X101),1,0)+IF(ISNUMBER(Y101),1,0)+IF(ISNUMBER(Z101),1,0)),4),"")</f>
        <v>24.935</v>
      </c>
      <c r="AB101" s="261" t="str">
        <f aca="false">IF(OR(Calculator!$E$12&lt;&gt;"YES",Calculator!$B$31&lt;Calculator!$G$12),"—",ROUND((1+SQRT(((50*POWER(80,POWER(COS(PI()*MOD(Calculator!$B$31/Calculator!$F$12,1)),2))-$C101)^2+(1500*ABS(SIN(2*PI()*MOD(Calculator!$B$31/Calculator!$F$12,1)))*IF(MOD(Calculator!$B$31/Calculator!$F$12,1)&lt;0.5,-1,1))^2)/((50*POWER(80,POWER(COS(PI()*MOD(Calculator!$B$31/Calculator!$F$12,1)),2))+$C101)^2+(1500*ABS(SIN(2*PI()*MOD(Calculator!$B$31/Calculator!$F$12,1)))*IF(MOD(Calculator!$B$31/Calculator!$F$12,1)&lt;0.5,-1,1))^2)))/(1-SQRT(((50*POWER(80,POWER(COS(PI()*MOD(Calculator!$B$31/Calculator!$F$12,1)),2))-$C101)^2+(1500*ABS(SIN(2*PI()*MOD(Calculator!$B$31/Calculator!$F$12,1)))*IF(MOD(Calculator!$B$31/Calculator!$F$12,1)&lt;0.5,-1,1))^2)/((50*POWER(80,POWER(COS(PI()*MOD(Calculator!$B$31/Calculator!$F$12,1)),2))+$C101)^2+(1500*ABS(SIN(2*PI()*MOD(Calculator!$B$31/Calculator!$F$12,1)))*IF(MOD(Calculator!$B$31/Calculator!$F$12,1)&lt;0.5,-1,1))^2))),2))</f>
        <v>—</v>
      </c>
      <c r="AC101" s="261" t="str">
        <f aca="false">IF(OR(Calculator!$E$13&lt;&gt;"YES",Calculator!$B$31&lt;Calculator!$G$13),"—",ROUND((1+SQRT(((50*POWER(80,POWER(COS(PI()*MOD(Calculator!$B$31/Calculator!$F$13,1)),2))-$C101)^2+(1500*ABS(SIN(2*PI()*MOD(Calculator!$B$31/Calculator!$F$13,1)))*IF(MOD(Calculator!$B$31/Calculator!$F$13,1)&lt;0.5,-1,1))^2)/((50*POWER(80,POWER(COS(PI()*MOD(Calculator!$B$31/Calculator!$F$13,1)),2))+$C101)^2+(1500*ABS(SIN(2*PI()*MOD(Calculator!$B$31/Calculator!$F$13,1)))*IF(MOD(Calculator!$B$31/Calculator!$F$13,1)&lt;0.5,-1,1))^2)))/(1-SQRT(((50*POWER(80,POWER(COS(PI()*MOD(Calculator!$B$31/Calculator!$F$13,1)),2))-$C101)^2+(1500*ABS(SIN(2*PI()*MOD(Calculator!$B$31/Calculator!$F$13,1)))*IF(MOD(Calculator!$B$31/Calculator!$F$13,1)&lt;0.5,-1,1))^2)/((50*POWER(80,POWER(COS(PI()*MOD(Calculator!$B$31/Calculator!$F$13,1)),2))+$C101)^2+(1500*ABS(SIN(2*PI()*MOD(Calculator!$B$31/Calculator!$F$13,1)))*IF(MOD(Calculator!$B$31/Calculator!$F$13,1)&lt;0.5,-1,1))^2))),2))</f>
        <v>—</v>
      </c>
      <c r="AD101" s="261" t="str">
        <f aca="false">IF(OR(Calculator!$E$14&lt;&gt;"YES",Calculator!$B$31&lt;Calculator!$G$14),"—",ROUND((1+SQRT(((50*POWER(80,POWER(COS(PI()*MOD(Calculator!$B$31/Calculator!$F$14,1)),2))-$C101)^2+(1500*ABS(SIN(2*PI()*MOD(Calculator!$B$31/Calculator!$F$14,1)))*IF(MOD(Calculator!$B$31/Calculator!$F$14,1)&lt;0.5,-1,1))^2)/((50*POWER(80,POWER(COS(PI()*MOD(Calculator!$B$31/Calculator!$F$14,1)),2))+$C101)^2+(1500*ABS(SIN(2*PI()*MOD(Calculator!$B$31/Calculator!$F$14,1)))*IF(MOD(Calculator!$B$31/Calculator!$F$14,1)&lt;0.5,-1,1))^2)))/(1-SQRT(((50*POWER(80,POWER(COS(PI()*MOD(Calculator!$B$31/Calculator!$F$14,1)),2))-$C101)^2+(1500*ABS(SIN(2*PI()*MOD(Calculator!$B$31/Calculator!$F$14,1)))*IF(MOD(Calculator!$B$31/Calculator!$F$14,1)&lt;0.5,-1,1))^2)/((50*POWER(80,POWER(COS(PI()*MOD(Calculator!$B$31/Calculator!$F$14,1)),2))+$C101)^2+(1500*ABS(SIN(2*PI()*MOD(Calculator!$B$31/Calculator!$F$14,1)))*IF(MOD(Calculator!$B$31/Calculator!$F$14,1)&lt;0.5,-1,1))^2))),2))</f>
        <v>—</v>
      </c>
      <c r="AE101" s="261" t="n">
        <f aca="false">IF(OR(Calculator!$E$15&lt;&gt;"YES",Calculator!$B$31&lt;Calculator!$G$15),"—",ROUND((1+SQRT(((50*POWER(80,POWER(COS(PI()*MOD(Calculator!$B$31/Calculator!$F$15,1)),2))-$C101)^2+(1500*ABS(SIN(2*PI()*MOD(Calculator!$B$31/Calculator!$F$15,1)))*IF(MOD(Calculator!$B$31/Calculator!$F$15,1)&lt;0.5,-1,1))^2)/((50*POWER(80,POWER(COS(PI()*MOD(Calculator!$B$31/Calculator!$F$15,1)),2))+$C101)^2+(1500*ABS(SIN(2*PI()*MOD(Calculator!$B$31/Calculator!$F$15,1)))*IF(MOD(Calculator!$B$31/Calculator!$F$15,1)&lt;0.5,-1,1))^2)))/(1-SQRT(((50*POWER(80,POWER(COS(PI()*MOD(Calculator!$B$31/Calculator!$F$15,1)),2))-$C101)^2+(1500*ABS(SIN(2*PI()*MOD(Calculator!$B$31/Calculator!$F$15,1)))*IF(MOD(Calculator!$B$31/Calculator!$F$15,1)&lt;0.5,-1,1))^2)/((50*POWER(80,POWER(COS(PI()*MOD(Calculator!$B$31/Calculator!$F$15,1)),2))+$C101)^2+(1500*ABS(SIN(2*PI()*MOD(Calculator!$B$31/Calculator!$F$15,1)))*IF(MOD(Calculator!$B$31/Calculator!$F$15,1)&lt;0.5,-1,1))^2))),2))</f>
        <v>27.02</v>
      </c>
      <c r="AF101" s="261" t="str">
        <f aca="false">IF(OR(Calculator!$E$16&lt;&gt;"YES",Calculator!$B$31&lt;Calculator!$G$16),"—",ROUND((1+SQRT(((50*POWER(80,POWER(COS(PI()*MOD(Calculator!$B$31/Calculator!$F$16,1)),2))-$C101)^2+(1500*ABS(SIN(2*PI()*MOD(Calculator!$B$31/Calculator!$F$16,1)))*IF(MOD(Calculator!$B$31/Calculator!$F$16,1)&lt;0.5,-1,1))^2)/((50*POWER(80,POWER(COS(PI()*MOD(Calculator!$B$31/Calculator!$F$16,1)),2))+$C101)^2+(1500*ABS(SIN(2*PI()*MOD(Calculator!$B$31/Calculator!$F$16,1)))*IF(MOD(Calculator!$B$31/Calculator!$F$16,1)&lt;0.5,-1,1))^2)))/(1-SQRT(((50*POWER(80,POWER(COS(PI()*MOD(Calculator!$B$31/Calculator!$F$16,1)),2))-$C101)^2+(1500*ABS(SIN(2*PI()*MOD(Calculator!$B$31/Calculator!$F$16,1)))*IF(MOD(Calculator!$B$31/Calculator!$F$16,1)&lt;0.5,-1,1))^2)/((50*POWER(80,POWER(COS(PI()*MOD(Calculator!$B$31/Calculator!$F$16,1)),2))+$C101)^2+(1500*ABS(SIN(2*PI()*MOD(Calculator!$B$31/Calculator!$F$16,1)))*IF(MOD(Calculator!$B$31/Calculator!$F$16,1)&lt;0.5,-1,1))^2))),2))</f>
        <v>—</v>
      </c>
      <c r="AG101" s="261" t="n">
        <f aca="false">IF(OR(Calculator!$E$17&lt;&gt;"YES",Calculator!$B$31&lt;Calculator!$G$17),"—",ROUND((1+SQRT(((50*POWER(80,POWER(COS(PI()*MOD(Calculator!$B$31/Calculator!$F$17,1)),2))-$C101)^2+(1500*ABS(SIN(2*PI()*MOD(Calculator!$B$31/Calculator!$F$17,1)))*IF(MOD(Calculator!$B$31/Calculator!$F$17,1)&lt;0.5,-1,1))^2)/((50*POWER(80,POWER(COS(PI()*MOD(Calculator!$B$31/Calculator!$F$17,1)),2))+$C101)^2+(1500*ABS(SIN(2*PI()*MOD(Calculator!$B$31/Calculator!$F$17,1)))*IF(MOD(Calculator!$B$31/Calculator!$F$17,1)&lt;0.5,-1,1))^2)))/(1-SQRT(((50*POWER(80,POWER(COS(PI()*MOD(Calculator!$B$31/Calculator!$F$17,1)),2))-$C101)^2+(1500*ABS(SIN(2*PI()*MOD(Calculator!$B$31/Calculator!$F$17,1)))*IF(MOD(Calculator!$B$31/Calculator!$F$17,1)&lt;0.5,-1,1))^2)/((50*POWER(80,POWER(COS(PI()*MOD(Calculator!$B$31/Calculator!$F$17,1)),2))+$C101)^2+(1500*ABS(SIN(2*PI()*MOD(Calculator!$B$31/Calculator!$F$17,1)))*IF(MOD(Calculator!$B$31/Calculator!$F$17,1)&lt;0.5,-1,1))^2))),2))</f>
        <v>20.43</v>
      </c>
      <c r="AH101" s="261" t="str">
        <f aca="false">IF(OR(Calculator!$E$18&lt;&gt;"YES",Calculator!$B$31&lt;Calculator!$G$18),"—",ROUND((1+SQRT(((50*POWER(80,POWER(COS(PI()*MOD(Calculator!$B$31/Calculator!$F$18,1)),2))-$C101)^2+(1500*ABS(SIN(2*PI()*MOD(Calculator!$B$31/Calculator!$F$18,1)))*IF(MOD(Calculator!$B$31/Calculator!$F$18,1)&lt;0.5,-1,1))^2)/((50*POWER(80,POWER(COS(PI()*MOD(Calculator!$B$31/Calculator!$F$18,1)),2))+$C101)^2+(1500*ABS(SIN(2*PI()*MOD(Calculator!$B$31/Calculator!$F$18,1)))*IF(MOD(Calculator!$B$31/Calculator!$F$18,1)&lt;0.5,-1,1))^2)))/(1-SQRT(((50*POWER(80,POWER(COS(PI()*MOD(Calculator!$B$31/Calculator!$F$18,1)),2))-$C101)^2+(1500*ABS(SIN(2*PI()*MOD(Calculator!$B$31/Calculator!$F$18,1)))*IF(MOD(Calculator!$B$31/Calculator!$F$18,1)&lt;0.5,-1,1))^2)/((50*POWER(80,POWER(COS(PI()*MOD(Calculator!$B$31/Calculator!$F$18,1)),2))+$C101)^2+(1500*ABS(SIN(2*PI()*MOD(Calculator!$B$31/Calculator!$F$18,1)))*IF(MOD(Calculator!$B$31/Calculator!$F$18,1)&lt;0.5,-1,1))^2))),2))</f>
        <v>—</v>
      </c>
      <c r="AI101" s="261" t="str">
        <f aca="false">IF(OR(Calculator!$E$19&lt;&gt;"YES",Calculator!$B$31&lt;Calculator!$G$19),"—",ROUND((1+SQRT(((50*POWER(80,POWER(COS(PI()*MOD(Calculator!$B$31/Calculator!$F$19,1)),2))-$C101)^2+(1500*ABS(SIN(2*PI()*MOD(Calculator!$B$31/Calculator!$F$19,1)))*IF(MOD(Calculator!$B$31/Calculator!$F$19,1)&lt;0.5,-1,1))^2)/((50*POWER(80,POWER(COS(PI()*MOD(Calculator!$B$31/Calculator!$F$19,1)),2))+$C101)^2+(1500*ABS(SIN(2*PI()*MOD(Calculator!$B$31/Calculator!$F$19,1)))*IF(MOD(Calculator!$B$31/Calculator!$F$19,1)&lt;0.5,-1,1))^2)))/(1-SQRT(((50*POWER(80,POWER(COS(PI()*MOD(Calculator!$B$31/Calculator!$F$19,1)),2))-$C101)^2+(1500*ABS(SIN(2*PI()*MOD(Calculator!$B$31/Calculator!$F$19,1)))*IF(MOD(Calculator!$B$31/Calculator!$F$19,1)&lt;0.5,-1,1))^2)/((50*POWER(80,POWER(COS(PI()*MOD(Calculator!$B$31/Calculator!$F$19,1)),2))+$C101)^2+(1500*ABS(SIN(2*PI()*MOD(Calculator!$B$31/Calculator!$F$19,1)))*IF(MOD(Calculator!$B$31/Calculator!$F$19,1)&lt;0.5,-1,1))^2))),2))</f>
        <v>—</v>
      </c>
      <c r="AJ101" s="261" t="str">
        <f aca="false">IF(OR(Calculator!$E$20&lt;&gt;"YES",Calculator!$B$31&lt;Calculator!$G$20),"—",ROUND((1+SQRT(((50*POWER(80,POWER(COS(PI()*MOD(Calculator!$B$31/Calculator!$F$20,1)),2))-$C101)^2+(1500*ABS(SIN(2*PI()*MOD(Calculator!$B$31/Calculator!$F$20,1)))*IF(MOD(Calculator!$B$31/Calculator!$F$20,1)&lt;0.5,-1,1))^2)/((50*POWER(80,POWER(COS(PI()*MOD(Calculator!$B$31/Calculator!$F$20,1)),2))+$C101)^2+(1500*ABS(SIN(2*PI()*MOD(Calculator!$B$31/Calculator!$F$20,1)))*IF(MOD(Calculator!$B$31/Calculator!$F$20,1)&lt;0.5,-1,1))^2)))/(1-SQRT(((50*POWER(80,POWER(COS(PI()*MOD(Calculator!$B$31/Calculator!$F$20,1)),2))-$C101)^2+(1500*ABS(SIN(2*PI()*MOD(Calculator!$B$31/Calculator!$F$20,1)))*IF(MOD(Calculator!$B$31/Calculator!$F$20,1)&lt;0.5,-1,1))^2)/((50*POWER(80,POWER(COS(PI()*MOD(Calculator!$B$31/Calculator!$F$20,1)),2))+$C101)^2+(1500*ABS(SIN(2*PI()*MOD(Calculator!$B$31/Calculator!$F$20,1)))*IF(MOD(Calculator!$B$31/Calculator!$F$20,1)&lt;0.5,-1,1))^2))),2))</f>
        <v>—</v>
      </c>
      <c r="AK101" s="261" t="str">
        <f aca="false">IF(OR(Calculator!$E$21&lt;&gt;"YES",Calculator!$B$31&lt;Calculator!$G$21),"—",ROUND((1+SQRT(((50*POWER(80,POWER(COS(PI()*MOD(Calculator!$B$31/Calculator!$F$21,1)),2))-$C101)^2+(1500*ABS(SIN(2*PI()*MOD(Calculator!$B$31/Calculator!$F$21,1)))*IF(MOD(Calculator!$B$31/Calculator!$F$21,1)&lt;0.5,-1,1))^2)/((50*POWER(80,POWER(COS(PI()*MOD(Calculator!$B$31/Calculator!$F$21,1)),2))+$C101)^2+(1500*ABS(SIN(2*PI()*MOD(Calculator!$B$31/Calculator!$F$21,1)))*IF(MOD(Calculator!$B$31/Calculator!$F$21,1)&lt;0.5,-1,1))^2)))/(1-SQRT(((50*POWER(80,POWER(COS(PI()*MOD(Calculator!$B$31/Calculator!$F$21,1)),2))-$C101)^2+(1500*ABS(SIN(2*PI()*MOD(Calculator!$B$31/Calculator!$F$21,1)))*IF(MOD(Calculator!$B$31/Calculator!$F$21,1)&lt;0.5,-1,1))^2)/((50*POWER(80,POWER(COS(PI()*MOD(Calculator!$B$31/Calculator!$F$21,1)),2))+$C101)^2+(1500*ABS(SIN(2*PI()*MOD(Calculator!$B$31/Calculator!$F$21,1)))*IF(MOD(Calculator!$B$31/Calculator!$F$21,1)&lt;0.5,-1,1))^2))),2))</f>
        <v>—</v>
      </c>
      <c r="AL101" s="261" t="str">
        <f aca="false">IF(OR(Calculator!$E$22&lt;&gt;"YES",Calculator!$B$31&lt;Calculator!$G$22),"—",ROUND((1+SQRT(((50*POWER(80,POWER(COS(PI()*MOD(Calculator!$B$31/Calculator!$F$22,1)),2))-$C101)^2+(1500*ABS(SIN(2*PI()*MOD(Calculator!$B$31/Calculator!$F$22,1)))*IF(MOD(Calculator!$B$31/Calculator!$F$22,1)&lt;0.5,-1,1))^2)/((50*POWER(80,POWER(COS(PI()*MOD(Calculator!$B$31/Calculator!$F$22,1)),2))+$C101)^2+(1500*ABS(SIN(2*PI()*MOD(Calculator!$B$31/Calculator!$F$22,1)))*IF(MOD(Calculator!$B$31/Calculator!$F$22,1)&lt;0.5,-1,1))^2)))/(1-SQRT(((50*POWER(80,POWER(COS(PI()*MOD(Calculator!$B$31/Calculator!$F$22,1)),2))-$C101)^2+(1500*ABS(SIN(2*PI()*MOD(Calculator!$B$31/Calculator!$F$22,1)))*IF(MOD(Calculator!$B$31/Calculator!$F$22,1)&lt;0.5,-1,1))^2)/((50*POWER(80,POWER(COS(PI()*MOD(Calculator!$B$31/Calculator!$F$22,1)),2))+$C101)^2+(1500*ABS(SIN(2*PI()*MOD(Calculator!$B$31/Calculator!$F$22,1)))*IF(MOD(Calculator!$B$31/Calculator!$F$22,1)&lt;0.5,-1,1))^2))),2))</f>
        <v>—</v>
      </c>
      <c r="AM101" s="293" t="n">
        <f aca="false">IFERROR(ROUND((IF(ISNUMBER(AB101),AB101,0)+IF(ISNUMBER(AC101),AC101,0)+IF(ISNUMBER(AD101),AD101,0)+IF(ISNUMBER(AE101),AE101,0)+IF(ISNUMBER(AF101),AF101,0)+IF(ISNUMBER(AG101),AG101,0)+IF(ISNUMBER(AH101),AH101,0)+IF(ISNUMBER(AI101),AI101,0)+IF(ISNUMBER(AJ101),AJ101,0)+IF(ISNUMBER(AK101),AK101,0)+IF(ISNUMBER(AL101),AL101,0))/(IF(ISNUMBER(AB101),1,0)+IF(ISNUMBER(AC101),1,0)+IF(ISNUMBER(AD101),1,0)+IF(ISNUMBER(AE101),1,0)+IF(ISNUMBER(AF101),1,0)+IF(ISNUMBER(AG101),1,0)+IF(ISNUMBER(AH101),1,0)+IF(ISNUMBER(AI101),1,0)+IF(ISNUMBER(AJ101),1,0)+IF(ISNUMBER(AK101),1,0)+IF(ISNUMBER(AL101),1,0)),4),"")</f>
        <v>23.725</v>
      </c>
      <c r="AN101" s="294" t="str">
        <f aca="false">IF(OR(Calculator!$E$12&lt;&gt;"YES",Calculator!$B$32&lt;Calculator!$G$12),"—",ROUND((1+SQRT(((50*POWER(80,POWER(COS(PI()*MOD(Calculator!$B$32/Calculator!$F$12,1)),2))-$C101)^2+(1500*ABS(SIN(2*PI()*MOD(Calculator!$B$32/Calculator!$F$12,1)))*IF(MOD(Calculator!$B$32/Calculator!$F$12,1)&lt;0.5,-1,1))^2)/((50*POWER(80,POWER(COS(PI()*MOD(Calculator!$B$32/Calculator!$F$12,1)),2))+$C101)^2+(1500*ABS(SIN(2*PI()*MOD(Calculator!$B$32/Calculator!$F$12,1)))*IF(MOD(Calculator!$B$32/Calculator!$F$12,1)&lt;0.5,-1,1))^2)))/(1-SQRT(((50*POWER(80,POWER(COS(PI()*MOD(Calculator!$B$32/Calculator!$F$12,1)),2))-$C101)^2+(1500*ABS(SIN(2*PI()*MOD(Calculator!$B$32/Calculator!$F$12,1)))*IF(MOD(Calculator!$B$32/Calculator!$F$12,1)&lt;0.5,-1,1))^2)/((50*POWER(80,POWER(COS(PI()*MOD(Calculator!$B$32/Calculator!$F$12,1)),2))+$C101)^2+(1500*ABS(SIN(2*PI()*MOD(Calculator!$B$32/Calculator!$F$12,1)))*IF(MOD(Calculator!$B$32/Calculator!$F$12,1)&lt;0.5,-1,1))^2))),2))</f>
        <v>—</v>
      </c>
      <c r="AO101" s="294" t="str">
        <f aca="false">IF(OR(Calculator!$E$13&lt;&gt;"YES",Calculator!$B$32&lt;Calculator!$G$13),"—",ROUND((1+SQRT(((50*POWER(80,POWER(COS(PI()*MOD(Calculator!$B$32/Calculator!$F$13,1)),2))-$C101)^2+(1500*ABS(SIN(2*PI()*MOD(Calculator!$B$32/Calculator!$F$13,1)))*IF(MOD(Calculator!$B$32/Calculator!$F$13,1)&lt;0.5,-1,1))^2)/((50*POWER(80,POWER(COS(PI()*MOD(Calculator!$B$32/Calculator!$F$13,1)),2))+$C101)^2+(1500*ABS(SIN(2*PI()*MOD(Calculator!$B$32/Calculator!$F$13,1)))*IF(MOD(Calculator!$B$32/Calculator!$F$13,1)&lt;0.5,-1,1))^2)))/(1-SQRT(((50*POWER(80,POWER(COS(PI()*MOD(Calculator!$B$32/Calculator!$F$13,1)),2))-$C101)^2+(1500*ABS(SIN(2*PI()*MOD(Calculator!$B$32/Calculator!$F$13,1)))*IF(MOD(Calculator!$B$32/Calculator!$F$13,1)&lt;0.5,-1,1))^2)/((50*POWER(80,POWER(COS(PI()*MOD(Calculator!$B$32/Calculator!$F$13,1)),2))+$C101)^2+(1500*ABS(SIN(2*PI()*MOD(Calculator!$B$32/Calculator!$F$13,1)))*IF(MOD(Calculator!$B$32/Calculator!$F$13,1)&lt;0.5,-1,1))^2))),2))</f>
        <v>—</v>
      </c>
      <c r="AP101" s="294" t="str">
        <f aca="false">IF(OR(Calculator!$E$14&lt;&gt;"YES",Calculator!$B$32&lt;Calculator!$G$14),"—",ROUND((1+SQRT(((50*POWER(80,POWER(COS(PI()*MOD(Calculator!$B$32/Calculator!$F$14,1)),2))-$C101)^2+(1500*ABS(SIN(2*PI()*MOD(Calculator!$B$32/Calculator!$F$14,1)))*IF(MOD(Calculator!$B$32/Calculator!$F$14,1)&lt;0.5,-1,1))^2)/((50*POWER(80,POWER(COS(PI()*MOD(Calculator!$B$32/Calculator!$F$14,1)),2))+$C101)^2+(1500*ABS(SIN(2*PI()*MOD(Calculator!$B$32/Calculator!$F$14,1)))*IF(MOD(Calculator!$B$32/Calculator!$F$14,1)&lt;0.5,-1,1))^2)))/(1-SQRT(((50*POWER(80,POWER(COS(PI()*MOD(Calculator!$B$32/Calculator!$F$14,1)),2))-$C101)^2+(1500*ABS(SIN(2*PI()*MOD(Calculator!$B$32/Calculator!$F$14,1)))*IF(MOD(Calculator!$B$32/Calculator!$F$14,1)&lt;0.5,-1,1))^2)/((50*POWER(80,POWER(COS(PI()*MOD(Calculator!$B$32/Calculator!$F$14,1)),2))+$C101)^2+(1500*ABS(SIN(2*PI()*MOD(Calculator!$B$32/Calculator!$F$14,1)))*IF(MOD(Calculator!$B$32/Calculator!$F$14,1)&lt;0.5,-1,1))^2))),2))</f>
        <v>—</v>
      </c>
      <c r="AQ101" s="294" t="n">
        <f aca="false">IF(OR(Calculator!$E$15&lt;&gt;"YES",Calculator!$B$32&lt;Calculator!$G$15),"—",ROUND((1+SQRT(((50*POWER(80,POWER(COS(PI()*MOD(Calculator!$B$32/Calculator!$F$15,1)),2))-$C101)^2+(1500*ABS(SIN(2*PI()*MOD(Calculator!$B$32/Calculator!$F$15,1)))*IF(MOD(Calculator!$B$32/Calculator!$F$15,1)&lt;0.5,-1,1))^2)/((50*POWER(80,POWER(COS(PI()*MOD(Calculator!$B$32/Calculator!$F$15,1)),2))+$C101)^2+(1500*ABS(SIN(2*PI()*MOD(Calculator!$B$32/Calculator!$F$15,1)))*IF(MOD(Calculator!$B$32/Calculator!$F$15,1)&lt;0.5,-1,1))^2)))/(1-SQRT(((50*POWER(80,POWER(COS(PI()*MOD(Calculator!$B$32/Calculator!$F$15,1)),2))-$C101)^2+(1500*ABS(SIN(2*PI()*MOD(Calculator!$B$32/Calculator!$F$15,1)))*IF(MOD(Calculator!$B$32/Calculator!$F$15,1)&lt;0.5,-1,1))^2)/((50*POWER(80,POWER(COS(PI()*MOD(Calculator!$B$32/Calculator!$F$15,1)),2))+$C101)^2+(1500*ABS(SIN(2*PI()*MOD(Calculator!$B$32/Calculator!$F$15,1)))*IF(MOD(Calculator!$B$32/Calculator!$F$15,1)&lt;0.5,-1,1))^2))),2))</f>
        <v>3.03</v>
      </c>
      <c r="AR101" s="294" t="str">
        <f aca="false">IF(OR(Calculator!$E$16&lt;&gt;"YES",Calculator!$B$32&lt;Calculator!$G$16),"—",ROUND((1+SQRT(((50*POWER(80,POWER(COS(PI()*MOD(Calculator!$B$32/Calculator!$F$16,1)),2))-$C101)^2+(1500*ABS(SIN(2*PI()*MOD(Calculator!$B$32/Calculator!$F$16,1)))*IF(MOD(Calculator!$B$32/Calculator!$F$16,1)&lt;0.5,-1,1))^2)/((50*POWER(80,POWER(COS(PI()*MOD(Calculator!$B$32/Calculator!$F$16,1)),2))+$C101)^2+(1500*ABS(SIN(2*PI()*MOD(Calculator!$B$32/Calculator!$F$16,1)))*IF(MOD(Calculator!$B$32/Calculator!$F$16,1)&lt;0.5,-1,1))^2)))/(1-SQRT(((50*POWER(80,POWER(COS(PI()*MOD(Calculator!$B$32/Calculator!$F$16,1)),2))-$C101)^2+(1500*ABS(SIN(2*PI()*MOD(Calculator!$B$32/Calculator!$F$16,1)))*IF(MOD(Calculator!$B$32/Calculator!$F$16,1)&lt;0.5,-1,1))^2)/((50*POWER(80,POWER(COS(PI()*MOD(Calculator!$B$32/Calculator!$F$16,1)),2))+$C101)^2+(1500*ABS(SIN(2*PI()*MOD(Calculator!$B$32/Calculator!$F$16,1)))*IF(MOD(Calculator!$B$32/Calculator!$F$16,1)&lt;0.5,-1,1))^2))),2))</f>
        <v>—</v>
      </c>
      <c r="AS101" s="294" t="n">
        <f aca="false">IF(OR(Calculator!$E$17&lt;&gt;"YES",Calculator!$B$32&lt;Calculator!$G$17),"—",ROUND((1+SQRT(((50*POWER(80,POWER(COS(PI()*MOD(Calculator!$B$32/Calculator!$F$17,1)),2))-$C101)^2+(1500*ABS(SIN(2*PI()*MOD(Calculator!$B$32/Calculator!$F$17,1)))*IF(MOD(Calculator!$B$32/Calculator!$F$17,1)&lt;0.5,-1,1))^2)/((50*POWER(80,POWER(COS(PI()*MOD(Calculator!$B$32/Calculator!$F$17,1)),2))+$C101)^2+(1500*ABS(SIN(2*PI()*MOD(Calculator!$B$32/Calculator!$F$17,1)))*IF(MOD(Calculator!$B$32/Calculator!$F$17,1)&lt;0.5,-1,1))^2)))/(1-SQRT(((50*POWER(80,POWER(COS(PI()*MOD(Calculator!$B$32/Calculator!$F$17,1)),2))-$C101)^2+(1500*ABS(SIN(2*PI()*MOD(Calculator!$B$32/Calculator!$F$17,1)))*IF(MOD(Calculator!$B$32/Calculator!$F$17,1)&lt;0.5,-1,1))^2)/((50*POWER(80,POWER(COS(PI()*MOD(Calculator!$B$32/Calculator!$F$17,1)),2))+$C101)^2+(1500*ABS(SIN(2*PI()*MOD(Calculator!$B$32/Calculator!$F$17,1)))*IF(MOD(Calculator!$B$32/Calculator!$F$17,1)&lt;0.5,-1,1))^2))),2))</f>
        <v>21.6</v>
      </c>
      <c r="AT101" s="294" t="str">
        <f aca="false">IF(OR(Calculator!$E$18&lt;&gt;"YES",Calculator!$B$32&lt;Calculator!$G$18),"—",ROUND((1+SQRT(((50*POWER(80,POWER(COS(PI()*MOD(Calculator!$B$32/Calculator!$F$18,1)),2))-$C101)^2+(1500*ABS(SIN(2*PI()*MOD(Calculator!$B$32/Calculator!$F$18,1)))*IF(MOD(Calculator!$B$32/Calculator!$F$18,1)&lt;0.5,-1,1))^2)/((50*POWER(80,POWER(COS(PI()*MOD(Calculator!$B$32/Calculator!$F$18,1)),2))+$C101)^2+(1500*ABS(SIN(2*PI()*MOD(Calculator!$B$32/Calculator!$F$18,1)))*IF(MOD(Calculator!$B$32/Calculator!$F$18,1)&lt;0.5,-1,1))^2)))/(1-SQRT(((50*POWER(80,POWER(COS(PI()*MOD(Calculator!$B$32/Calculator!$F$18,1)),2))-$C101)^2+(1500*ABS(SIN(2*PI()*MOD(Calculator!$B$32/Calculator!$F$18,1)))*IF(MOD(Calculator!$B$32/Calculator!$F$18,1)&lt;0.5,-1,1))^2)/((50*POWER(80,POWER(COS(PI()*MOD(Calculator!$B$32/Calculator!$F$18,1)),2))+$C101)^2+(1500*ABS(SIN(2*PI()*MOD(Calculator!$B$32/Calculator!$F$18,1)))*IF(MOD(Calculator!$B$32/Calculator!$F$18,1)&lt;0.5,-1,1))^2))),2))</f>
        <v>—</v>
      </c>
      <c r="AU101" s="294" t="str">
        <f aca="false">IF(OR(Calculator!$E$19&lt;&gt;"YES",Calculator!$B$32&lt;Calculator!$G$19),"—",ROUND((1+SQRT(((50*POWER(80,POWER(COS(PI()*MOD(Calculator!$B$32/Calculator!$F$19,1)),2))-$C101)^2+(1500*ABS(SIN(2*PI()*MOD(Calculator!$B$32/Calculator!$F$19,1)))*IF(MOD(Calculator!$B$32/Calculator!$F$19,1)&lt;0.5,-1,1))^2)/((50*POWER(80,POWER(COS(PI()*MOD(Calculator!$B$32/Calculator!$F$19,1)),2))+$C101)^2+(1500*ABS(SIN(2*PI()*MOD(Calculator!$B$32/Calculator!$F$19,1)))*IF(MOD(Calculator!$B$32/Calculator!$F$19,1)&lt;0.5,-1,1))^2)))/(1-SQRT(((50*POWER(80,POWER(COS(PI()*MOD(Calculator!$B$32/Calculator!$F$19,1)),2))-$C101)^2+(1500*ABS(SIN(2*PI()*MOD(Calculator!$B$32/Calculator!$F$19,1)))*IF(MOD(Calculator!$B$32/Calculator!$F$19,1)&lt;0.5,-1,1))^2)/((50*POWER(80,POWER(COS(PI()*MOD(Calculator!$B$32/Calculator!$F$19,1)),2))+$C101)^2+(1500*ABS(SIN(2*PI()*MOD(Calculator!$B$32/Calculator!$F$19,1)))*IF(MOD(Calculator!$B$32/Calculator!$F$19,1)&lt;0.5,-1,1))^2))),2))</f>
        <v>—</v>
      </c>
      <c r="AV101" s="294" t="str">
        <f aca="false">IF(OR(Calculator!$E$20&lt;&gt;"YES",Calculator!$B$32&lt;Calculator!$G$20),"—",ROUND((1+SQRT(((50*POWER(80,POWER(COS(PI()*MOD(Calculator!$B$32/Calculator!$F$20,1)),2))-$C101)^2+(1500*ABS(SIN(2*PI()*MOD(Calculator!$B$32/Calculator!$F$20,1)))*IF(MOD(Calculator!$B$32/Calculator!$F$20,1)&lt;0.5,-1,1))^2)/((50*POWER(80,POWER(COS(PI()*MOD(Calculator!$B$32/Calculator!$F$20,1)),2))+$C101)^2+(1500*ABS(SIN(2*PI()*MOD(Calculator!$B$32/Calculator!$F$20,1)))*IF(MOD(Calculator!$B$32/Calculator!$F$20,1)&lt;0.5,-1,1))^2)))/(1-SQRT(((50*POWER(80,POWER(COS(PI()*MOD(Calculator!$B$32/Calculator!$F$20,1)),2))-$C101)^2+(1500*ABS(SIN(2*PI()*MOD(Calculator!$B$32/Calculator!$F$20,1)))*IF(MOD(Calculator!$B$32/Calculator!$F$20,1)&lt;0.5,-1,1))^2)/((50*POWER(80,POWER(COS(PI()*MOD(Calculator!$B$32/Calculator!$F$20,1)),2))+$C101)^2+(1500*ABS(SIN(2*PI()*MOD(Calculator!$B$32/Calculator!$F$20,1)))*IF(MOD(Calculator!$B$32/Calculator!$F$20,1)&lt;0.5,-1,1))^2))),2))</f>
        <v>—</v>
      </c>
      <c r="AW101" s="294" t="str">
        <f aca="false">IF(OR(Calculator!$E$21&lt;&gt;"YES",Calculator!$B$32&lt;Calculator!$G$21),"—",ROUND((1+SQRT(((50*POWER(80,POWER(COS(PI()*MOD(Calculator!$B$32/Calculator!$F$21,1)),2))-$C101)^2+(1500*ABS(SIN(2*PI()*MOD(Calculator!$B$32/Calculator!$F$21,1)))*IF(MOD(Calculator!$B$32/Calculator!$F$21,1)&lt;0.5,-1,1))^2)/((50*POWER(80,POWER(COS(PI()*MOD(Calculator!$B$32/Calculator!$F$21,1)),2))+$C101)^2+(1500*ABS(SIN(2*PI()*MOD(Calculator!$B$32/Calculator!$F$21,1)))*IF(MOD(Calculator!$B$32/Calculator!$F$21,1)&lt;0.5,-1,1))^2)))/(1-SQRT(((50*POWER(80,POWER(COS(PI()*MOD(Calculator!$B$32/Calculator!$F$21,1)),2))-$C101)^2+(1500*ABS(SIN(2*PI()*MOD(Calculator!$B$32/Calculator!$F$21,1)))*IF(MOD(Calculator!$B$32/Calculator!$F$21,1)&lt;0.5,-1,1))^2)/((50*POWER(80,POWER(COS(PI()*MOD(Calculator!$B$32/Calculator!$F$21,1)),2))+$C101)^2+(1500*ABS(SIN(2*PI()*MOD(Calculator!$B$32/Calculator!$F$21,1)))*IF(MOD(Calculator!$B$32/Calculator!$F$21,1)&lt;0.5,-1,1))^2))),2))</f>
        <v>—</v>
      </c>
      <c r="AX101" s="294" t="str">
        <f aca="false">IF(OR(Calculator!$E$22&lt;&gt;"YES",Calculator!$B$32&lt;Calculator!$G$22),"—",ROUND((1+SQRT(((50*POWER(80,POWER(COS(PI()*MOD(Calculator!$B$32/Calculator!$F$22,1)),2))-$C101)^2+(1500*ABS(SIN(2*PI()*MOD(Calculator!$B$32/Calculator!$F$22,1)))*IF(MOD(Calculator!$B$32/Calculator!$F$22,1)&lt;0.5,-1,1))^2)/((50*POWER(80,POWER(COS(PI()*MOD(Calculator!$B$32/Calculator!$F$22,1)),2))+$C101)^2+(1500*ABS(SIN(2*PI()*MOD(Calculator!$B$32/Calculator!$F$22,1)))*IF(MOD(Calculator!$B$32/Calculator!$F$22,1)&lt;0.5,-1,1))^2)))/(1-SQRT(((50*POWER(80,POWER(COS(PI()*MOD(Calculator!$B$32/Calculator!$F$22,1)),2))-$C101)^2+(1500*ABS(SIN(2*PI()*MOD(Calculator!$B$32/Calculator!$F$22,1)))*IF(MOD(Calculator!$B$32/Calculator!$F$22,1)&lt;0.5,-1,1))^2)/((50*POWER(80,POWER(COS(PI()*MOD(Calculator!$B$32/Calculator!$F$22,1)),2))+$C101)^2+(1500*ABS(SIN(2*PI()*MOD(Calculator!$B$32/Calculator!$F$22,1)))*IF(MOD(Calculator!$B$32/Calculator!$F$22,1)&lt;0.5,-1,1))^2))),2))</f>
        <v>—</v>
      </c>
      <c r="AY101" s="293" t="n">
        <f aca="false">IFERROR(ROUND((IF(ISNUMBER(AN101),AN101,0)+IF(ISNUMBER(AO101),AO101,0)+IF(ISNUMBER(AP101),AP101,0)+IF(ISNUMBER(AQ101),AQ101,0)+IF(ISNUMBER(AR101),AR101,0)+IF(ISNUMBER(AS101),AS101,0)+IF(ISNUMBER(AT101),AT101,0)+IF(ISNUMBER(AU101),AU101,0)+IF(ISNUMBER(AV101),AV101,0)+IF(ISNUMBER(AW101),AW101,0)+IF(ISNUMBER(AX101),AX101,0))/(IF(ISNUMBER(AN101),1,0)+IF(ISNUMBER(AO101),1,0)+IF(ISNUMBER(AP101),1,0)+IF(ISNUMBER(AQ101),1,0)+IF(ISNUMBER(AR101),1,0)+IF(ISNUMBER(AS101),1,0)+IF(ISNUMBER(AT101),1,0)+IF(ISNUMBER(AU101),1,0)+IF(ISNUMBER(AV101),1,0)+IF(ISNUMBER(AW101),1,0)+IF(ISNUMBER(AX101),1,0)),4),"")</f>
        <v>12.315</v>
      </c>
      <c r="AZ101" s="294" t="str">
        <f aca="false">IF(OR(Calculator!$E$12&lt;&gt;"YES",Calculator!$B$33&lt;Calculator!$G$12),"—",ROUND((1+SQRT(((50*POWER(80,POWER(COS(PI()*MOD(Calculator!$B$33/Calculator!$F$12,1)),2))-$C101)^2+(1500*ABS(SIN(2*PI()*MOD(Calculator!$B$33/Calculator!$F$12,1)))*IF(MOD(Calculator!$B$33/Calculator!$F$12,1)&lt;0.5,-1,1))^2)/((50*POWER(80,POWER(COS(PI()*MOD(Calculator!$B$33/Calculator!$F$12,1)),2))+$C101)^2+(1500*ABS(SIN(2*PI()*MOD(Calculator!$B$33/Calculator!$F$12,1)))*IF(MOD(Calculator!$B$33/Calculator!$F$12,1)&lt;0.5,-1,1))^2)))/(1-SQRT(((50*POWER(80,POWER(COS(PI()*MOD(Calculator!$B$33/Calculator!$F$12,1)),2))-$C101)^2+(1500*ABS(SIN(2*PI()*MOD(Calculator!$B$33/Calculator!$F$12,1)))*IF(MOD(Calculator!$B$33/Calculator!$F$12,1)&lt;0.5,-1,1))^2)/((50*POWER(80,POWER(COS(PI()*MOD(Calculator!$B$33/Calculator!$F$12,1)),2))+$C101)^2+(1500*ABS(SIN(2*PI()*MOD(Calculator!$B$33/Calculator!$F$12,1)))*IF(MOD(Calculator!$B$33/Calculator!$F$12,1)&lt;0.5,-1,1))^2))),2))</f>
        <v>—</v>
      </c>
      <c r="BA101" s="294" t="str">
        <f aca="false">IF(OR(Calculator!$E$13&lt;&gt;"YES",Calculator!$B$33&lt;Calculator!$G$13),"—",ROUND((1+SQRT(((50*POWER(80,POWER(COS(PI()*MOD(Calculator!$B$33/Calculator!$F$13,1)),2))-$C101)^2+(1500*ABS(SIN(2*PI()*MOD(Calculator!$B$33/Calculator!$F$13,1)))*IF(MOD(Calculator!$B$33/Calculator!$F$13,1)&lt;0.5,-1,1))^2)/((50*POWER(80,POWER(COS(PI()*MOD(Calculator!$B$33/Calculator!$F$13,1)),2))+$C101)^2+(1500*ABS(SIN(2*PI()*MOD(Calculator!$B$33/Calculator!$F$13,1)))*IF(MOD(Calculator!$B$33/Calculator!$F$13,1)&lt;0.5,-1,1))^2)))/(1-SQRT(((50*POWER(80,POWER(COS(PI()*MOD(Calculator!$B$33/Calculator!$F$13,1)),2))-$C101)^2+(1500*ABS(SIN(2*PI()*MOD(Calculator!$B$33/Calculator!$F$13,1)))*IF(MOD(Calculator!$B$33/Calculator!$F$13,1)&lt;0.5,-1,1))^2)/((50*POWER(80,POWER(COS(PI()*MOD(Calculator!$B$33/Calculator!$F$13,1)),2))+$C101)^2+(1500*ABS(SIN(2*PI()*MOD(Calculator!$B$33/Calculator!$F$13,1)))*IF(MOD(Calculator!$B$33/Calculator!$F$13,1)&lt;0.5,-1,1))^2))),2))</f>
        <v>—</v>
      </c>
      <c r="BB101" s="294" t="str">
        <f aca="false">IF(OR(Calculator!$E$14&lt;&gt;"YES",Calculator!$B$33&lt;Calculator!$G$14),"—",ROUND((1+SQRT(((50*POWER(80,POWER(COS(PI()*MOD(Calculator!$B$33/Calculator!$F$14,1)),2))-$C101)^2+(1500*ABS(SIN(2*PI()*MOD(Calculator!$B$33/Calculator!$F$14,1)))*IF(MOD(Calculator!$B$33/Calculator!$F$14,1)&lt;0.5,-1,1))^2)/((50*POWER(80,POWER(COS(PI()*MOD(Calculator!$B$33/Calculator!$F$14,1)),2))+$C101)^2+(1500*ABS(SIN(2*PI()*MOD(Calculator!$B$33/Calculator!$F$14,1)))*IF(MOD(Calculator!$B$33/Calculator!$F$14,1)&lt;0.5,-1,1))^2)))/(1-SQRT(((50*POWER(80,POWER(COS(PI()*MOD(Calculator!$B$33/Calculator!$F$14,1)),2))-$C101)^2+(1500*ABS(SIN(2*PI()*MOD(Calculator!$B$33/Calculator!$F$14,1)))*IF(MOD(Calculator!$B$33/Calculator!$F$14,1)&lt;0.5,-1,1))^2)/((50*POWER(80,POWER(COS(PI()*MOD(Calculator!$B$33/Calculator!$F$14,1)),2))+$C101)^2+(1500*ABS(SIN(2*PI()*MOD(Calculator!$B$33/Calculator!$F$14,1)))*IF(MOD(Calculator!$B$33/Calculator!$F$14,1)&lt;0.5,-1,1))^2))),2))</f>
        <v>—</v>
      </c>
      <c r="BC101" s="294" t="n">
        <f aca="false">IF(OR(Calculator!$E$15&lt;&gt;"YES",Calculator!$B$33&lt;Calculator!$G$15),"—",ROUND((1+SQRT(((50*POWER(80,POWER(COS(PI()*MOD(Calculator!$B$33/Calculator!$F$15,1)),2))-$C101)^2+(1500*ABS(SIN(2*PI()*MOD(Calculator!$B$33/Calculator!$F$15,1)))*IF(MOD(Calculator!$B$33/Calculator!$F$15,1)&lt;0.5,-1,1))^2)/((50*POWER(80,POWER(COS(PI()*MOD(Calculator!$B$33/Calculator!$F$15,1)),2))+$C101)^2+(1500*ABS(SIN(2*PI()*MOD(Calculator!$B$33/Calculator!$F$15,1)))*IF(MOD(Calculator!$B$33/Calculator!$F$15,1)&lt;0.5,-1,1))^2)))/(1-SQRT(((50*POWER(80,POWER(COS(PI()*MOD(Calculator!$B$33/Calculator!$F$15,1)),2))-$C101)^2+(1500*ABS(SIN(2*PI()*MOD(Calculator!$B$33/Calculator!$F$15,1)))*IF(MOD(Calculator!$B$33/Calculator!$F$15,1)&lt;0.5,-1,1))^2)/((50*POWER(80,POWER(COS(PI()*MOD(Calculator!$B$33/Calculator!$F$15,1)),2))+$C101)^2+(1500*ABS(SIN(2*PI()*MOD(Calculator!$B$33/Calculator!$F$15,1)))*IF(MOD(Calculator!$B$33/Calculator!$F$15,1)&lt;0.5,-1,1))^2))),2))</f>
        <v>3.23</v>
      </c>
      <c r="BD101" s="294" t="str">
        <f aca="false">IF(OR(Calculator!$E$16&lt;&gt;"YES",Calculator!$B$33&lt;Calculator!$G$16),"—",ROUND((1+SQRT(((50*POWER(80,POWER(COS(PI()*MOD(Calculator!$B$33/Calculator!$F$16,1)),2))-$C101)^2+(1500*ABS(SIN(2*PI()*MOD(Calculator!$B$33/Calculator!$F$16,1)))*IF(MOD(Calculator!$B$33/Calculator!$F$16,1)&lt;0.5,-1,1))^2)/((50*POWER(80,POWER(COS(PI()*MOD(Calculator!$B$33/Calculator!$F$16,1)),2))+$C101)^2+(1500*ABS(SIN(2*PI()*MOD(Calculator!$B$33/Calculator!$F$16,1)))*IF(MOD(Calculator!$B$33/Calculator!$F$16,1)&lt;0.5,-1,1))^2)))/(1-SQRT(((50*POWER(80,POWER(COS(PI()*MOD(Calculator!$B$33/Calculator!$F$16,1)),2))-$C101)^2+(1500*ABS(SIN(2*PI()*MOD(Calculator!$B$33/Calculator!$F$16,1)))*IF(MOD(Calculator!$B$33/Calculator!$F$16,1)&lt;0.5,-1,1))^2)/((50*POWER(80,POWER(COS(PI()*MOD(Calculator!$B$33/Calculator!$F$16,1)),2))+$C101)^2+(1500*ABS(SIN(2*PI()*MOD(Calculator!$B$33/Calculator!$F$16,1)))*IF(MOD(Calculator!$B$33/Calculator!$F$16,1)&lt;0.5,-1,1))^2))),2))</f>
        <v>—</v>
      </c>
      <c r="BE101" s="294" t="n">
        <f aca="false">IF(OR(Calculator!$E$17&lt;&gt;"YES",Calculator!$B$33&lt;Calculator!$G$17),"—",ROUND((1+SQRT(((50*POWER(80,POWER(COS(PI()*MOD(Calculator!$B$33/Calculator!$F$17,1)),2))-$C101)^2+(1500*ABS(SIN(2*PI()*MOD(Calculator!$B$33/Calculator!$F$17,1)))*IF(MOD(Calculator!$B$33/Calculator!$F$17,1)&lt;0.5,-1,1))^2)/((50*POWER(80,POWER(COS(PI()*MOD(Calculator!$B$33/Calculator!$F$17,1)),2))+$C101)^2+(1500*ABS(SIN(2*PI()*MOD(Calculator!$B$33/Calculator!$F$17,1)))*IF(MOD(Calculator!$B$33/Calculator!$F$17,1)&lt;0.5,-1,1))^2)))/(1-SQRT(((50*POWER(80,POWER(COS(PI()*MOD(Calculator!$B$33/Calculator!$F$17,1)),2))-$C101)^2+(1500*ABS(SIN(2*PI()*MOD(Calculator!$B$33/Calculator!$F$17,1)))*IF(MOD(Calculator!$B$33/Calculator!$F$17,1)&lt;0.5,-1,1))^2)/((50*POWER(80,POWER(COS(PI()*MOD(Calculator!$B$33/Calculator!$F$17,1)),2))+$C101)^2+(1500*ABS(SIN(2*PI()*MOD(Calculator!$B$33/Calculator!$F$17,1)))*IF(MOD(Calculator!$B$33/Calculator!$F$17,1)&lt;0.5,-1,1))^2))),2))</f>
        <v>24.21</v>
      </c>
      <c r="BF101" s="294" t="str">
        <f aca="false">IF(OR(Calculator!$E$18&lt;&gt;"YES",Calculator!$B$33&lt;Calculator!$G$18),"—",ROUND((1+SQRT(((50*POWER(80,POWER(COS(PI()*MOD(Calculator!$B$33/Calculator!$F$18,1)),2))-$C101)^2+(1500*ABS(SIN(2*PI()*MOD(Calculator!$B$33/Calculator!$F$18,1)))*IF(MOD(Calculator!$B$33/Calculator!$F$18,1)&lt;0.5,-1,1))^2)/((50*POWER(80,POWER(COS(PI()*MOD(Calculator!$B$33/Calculator!$F$18,1)),2))+$C101)^2+(1500*ABS(SIN(2*PI()*MOD(Calculator!$B$33/Calculator!$F$18,1)))*IF(MOD(Calculator!$B$33/Calculator!$F$18,1)&lt;0.5,-1,1))^2)))/(1-SQRT(((50*POWER(80,POWER(COS(PI()*MOD(Calculator!$B$33/Calculator!$F$18,1)),2))-$C101)^2+(1500*ABS(SIN(2*PI()*MOD(Calculator!$B$33/Calculator!$F$18,1)))*IF(MOD(Calculator!$B$33/Calculator!$F$18,1)&lt;0.5,-1,1))^2)/((50*POWER(80,POWER(COS(PI()*MOD(Calculator!$B$33/Calculator!$F$18,1)),2))+$C101)^2+(1500*ABS(SIN(2*PI()*MOD(Calculator!$B$33/Calculator!$F$18,1)))*IF(MOD(Calculator!$B$33/Calculator!$F$18,1)&lt;0.5,-1,1))^2))),2))</f>
        <v>—</v>
      </c>
      <c r="BG101" s="294" t="str">
        <f aca="false">IF(OR(Calculator!$E$19&lt;&gt;"YES",Calculator!$B$33&lt;Calculator!$G$19),"—",ROUND((1+SQRT(((50*POWER(80,POWER(COS(PI()*MOD(Calculator!$B$33/Calculator!$F$19,1)),2))-$C101)^2+(1500*ABS(SIN(2*PI()*MOD(Calculator!$B$33/Calculator!$F$19,1)))*IF(MOD(Calculator!$B$33/Calculator!$F$19,1)&lt;0.5,-1,1))^2)/((50*POWER(80,POWER(COS(PI()*MOD(Calculator!$B$33/Calculator!$F$19,1)),2))+$C101)^2+(1500*ABS(SIN(2*PI()*MOD(Calculator!$B$33/Calculator!$F$19,1)))*IF(MOD(Calculator!$B$33/Calculator!$F$19,1)&lt;0.5,-1,1))^2)))/(1-SQRT(((50*POWER(80,POWER(COS(PI()*MOD(Calculator!$B$33/Calculator!$F$19,1)),2))-$C101)^2+(1500*ABS(SIN(2*PI()*MOD(Calculator!$B$33/Calculator!$F$19,1)))*IF(MOD(Calculator!$B$33/Calculator!$F$19,1)&lt;0.5,-1,1))^2)/((50*POWER(80,POWER(COS(PI()*MOD(Calculator!$B$33/Calculator!$F$19,1)),2))+$C101)^2+(1500*ABS(SIN(2*PI()*MOD(Calculator!$B$33/Calculator!$F$19,1)))*IF(MOD(Calculator!$B$33/Calculator!$F$19,1)&lt;0.5,-1,1))^2))),2))</f>
        <v>—</v>
      </c>
      <c r="BH101" s="294" t="str">
        <f aca="false">IF(OR(Calculator!$E$20&lt;&gt;"YES",Calculator!$B$33&lt;Calculator!$G$20),"—",ROUND((1+SQRT(((50*POWER(80,POWER(COS(PI()*MOD(Calculator!$B$33/Calculator!$F$20,1)),2))-$C101)^2+(1500*ABS(SIN(2*PI()*MOD(Calculator!$B$33/Calculator!$F$20,1)))*IF(MOD(Calculator!$B$33/Calculator!$F$20,1)&lt;0.5,-1,1))^2)/((50*POWER(80,POWER(COS(PI()*MOD(Calculator!$B$33/Calculator!$F$20,1)),2))+$C101)^2+(1500*ABS(SIN(2*PI()*MOD(Calculator!$B$33/Calculator!$F$20,1)))*IF(MOD(Calculator!$B$33/Calculator!$F$20,1)&lt;0.5,-1,1))^2)))/(1-SQRT(((50*POWER(80,POWER(COS(PI()*MOD(Calculator!$B$33/Calculator!$F$20,1)),2))-$C101)^2+(1500*ABS(SIN(2*PI()*MOD(Calculator!$B$33/Calculator!$F$20,1)))*IF(MOD(Calculator!$B$33/Calculator!$F$20,1)&lt;0.5,-1,1))^2)/((50*POWER(80,POWER(COS(PI()*MOD(Calculator!$B$33/Calculator!$F$20,1)),2))+$C101)^2+(1500*ABS(SIN(2*PI()*MOD(Calculator!$B$33/Calculator!$F$20,1)))*IF(MOD(Calculator!$B$33/Calculator!$F$20,1)&lt;0.5,-1,1))^2))),2))</f>
        <v>—</v>
      </c>
      <c r="BI101" s="294" t="str">
        <f aca="false">IF(OR(Calculator!$E$21&lt;&gt;"YES",Calculator!$B$33&lt;Calculator!$G$21),"—",ROUND((1+SQRT(((50*POWER(80,POWER(COS(PI()*MOD(Calculator!$B$33/Calculator!$F$21,1)),2))-$C101)^2+(1500*ABS(SIN(2*PI()*MOD(Calculator!$B$33/Calculator!$F$21,1)))*IF(MOD(Calculator!$B$33/Calculator!$F$21,1)&lt;0.5,-1,1))^2)/((50*POWER(80,POWER(COS(PI()*MOD(Calculator!$B$33/Calculator!$F$21,1)),2))+$C101)^2+(1500*ABS(SIN(2*PI()*MOD(Calculator!$B$33/Calculator!$F$21,1)))*IF(MOD(Calculator!$B$33/Calculator!$F$21,1)&lt;0.5,-1,1))^2)))/(1-SQRT(((50*POWER(80,POWER(COS(PI()*MOD(Calculator!$B$33/Calculator!$F$21,1)),2))-$C101)^2+(1500*ABS(SIN(2*PI()*MOD(Calculator!$B$33/Calculator!$F$21,1)))*IF(MOD(Calculator!$B$33/Calculator!$F$21,1)&lt;0.5,-1,1))^2)/((50*POWER(80,POWER(COS(PI()*MOD(Calculator!$B$33/Calculator!$F$21,1)),2))+$C101)^2+(1500*ABS(SIN(2*PI()*MOD(Calculator!$B$33/Calculator!$F$21,1)))*IF(MOD(Calculator!$B$33/Calculator!$F$21,1)&lt;0.5,-1,1))^2))),2))</f>
        <v>—</v>
      </c>
      <c r="BJ101" s="294" t="str">
        <f aca="false">IF(OR(Calculator!$E$22&lt;&gt;"YES",Calculator!$B$33&lt;Calculator!$G$22),"—",ROUND((1+SQRT(((50*POWER(80,POWER(COS(PI()*MOD(Calculator!$B$33/Calculator!$F$22,1)),2))-$C101)^2+(1500*ABS(SIN(2*PI()*MOD(Calculator!$B$33/Calculator!$F$22,1)))*IF(MOD(Calculator!$B$33/Calculator!$F$22,1)&lt;0.5,-1,1))^2)/((50*POWER(80,POWER(COS(PI()*MOD(Calculator!$B$33/Calculator!$F$22,1)),2))+$C101)^2+(1500*ABS(SIN(2*PI()*MOD(Calculator!$B$33/Calculator!$F$22,1)))*IF(MOD(Calculator!$B$33/Calculator!$F$22,1)&lt;0.5,-1,1))^2)))/(1-SQRT(((50*POWER(80,POWER(COS(PI()*MOD(Calculator!$B$33/Calculator!$F$22,1)),2))-$C101)^2+(1500*ABS(SIN(2*PI()*MOD(Calculator!$B$33/Calculator!$F$22,1)))*IF(MOD(Calculator!$B$33/Calculator!$F$22,1)&lt;0.5,-1,1))^2)/((50*POWER(80,POWER(COS(PI()*MOD(Calculator!$B$33/Calculator!$F$22,1)),2))+$C101)^2+(1500*ABS(SIN(2*PI()*MOD(Calculator!$B$33/Calculator!$F$22,1)))*IF(MOD(Calculator!$B$33/Calculator!$F$22,1)&lt;0.5,-1,1))^2))),2))</f>
        <v>—</v>
      </c>
      <c r="BK101" s="293" t="n">
        <f aca="false">IFERROR(ROUND((IF(ISNUMBER(AZ101),AZ101,0)+IF(ISNUMBER(BA101),BA101,0)+IF(ISNUMBER(BB101),BB101,0)+IF(ISNUMBER(BC101),BC101,0)+IF(ISNUMBER(BD101),BD101,0)+IF(ISNUMBER(BE101),BE101,0)+IF(ISNUMBER(BF101),BF101,0)+IF(ISNUMBER(BG101),BG101,0)+IF(ISNUMBER(BH101),BH101,0)+IF(ISNUMBER(BI101),BI101,0)+IF(ISNUMBER(BJ101),BJ101,0))/(IF(ISNUMBER(AZ101),1,0)+IF(ISNUMBER(BA101),1,0)+IF(ISNUMBER(BB101),1,0)+IF(ISNUMBER(BC101),1,0)+IF(ISNUMBER(BD101),1,0)+IF(ISNUMBER(BE101),1,0)+IF(ISNUMBER(BF101),1,0)+IF(ISNUMBER(BG101),1,0)+IF(ISNUMBER(BH101),1,0)+IF(ISNUMBER(BI101),1,0)+IF(ISNUMBER(BJ101),1,0)),4),"")</f>
        <v>13.72</v>
      </c>
      <c r="BM101" s="253" t="str">
        <f aca="false">IF(OR(Calculator!$E$12&lt;&gt;"YES",Calculator!$B$29&lt;Calculator!$G$12),"—",ROUND((1+SQRT(((50*POWER(80,POWER(COS(PI()*MOD(Calculator!$B$29/Calculator!$F$12,1)),2))+MIN(500,MAX(30,100*EXP(-0.3*'VSWR Calculator'!$C$24)*(1+3*ABS(MOD('VSWR Calculator'!$C$23/Calculator!$F$12/2,1)-0.5))))/'VSWR Calculator'!$C$25)-$C101)^2+(1500*ABS(SIN(2*PI()*MOD(Calculator!$B$29/Calculator!$F$12,1)))*IF(MOD(Calculator!$B$29/Calculator!$F$12,1)&lt;0.5,-1,1))^2)/SQRT(((50*POWER(80,POWER(COS(PI()*MOD(Calculator!$B$29/Calculator!$F$12,1)),2))+MIN(500,MAX(30,100*EXP(-0.3*'VSWR Calculator'!$C$24)*(1+3*ABS(MOD('VSWR Calculator'!$C$23/Calculator!$F$12/2,1)-0.5))))/'VSWR Calculator'!$C$25)+$C101)^2+(1500*ABS(SIN(2*PI()*MOD(Calculator!$B$29/Calculator!$F$12,1)))*IF(MOD(Calculator!$B$29/Calculator!$F$12,1)&lt;0.5,-1,1))^2))/(1-SQRT(((50*POWER(80,POWER(COS(PI()*MOD(Calculator!$B$29/Calculator!$F$12,1)),2))+MIN(500,MAX(30,100*EXP(-0.3*'VSWR Calculator'!$C$24)*(1+3*ABS(MOD('VSWR Calculator'!$C$23/Calculator!$F$12/2,1)-0.5))))/'VSWR Calculator'!$C$25)-$C101)^2+(1500*ABS(SIN(2*PI()*MOD(Calculator!$B$29/Calculator!$F$12,1)))*IF(MOD(Calculator!$B$29/Calculator!$F$12,1)&lt;0.5,-1,1))^2)/SQRT(((50*POWER(80,POWER(COS(PI()*MOD(Calculator!$B$29/Calculator!$F$12,1)),2))+MIN(500,MAX(30,100*EXP(-0.3*'VSWR Calculator'!$C$24)*(1+3*ABS(MOD('VSWR Calculator'!$C$23/Calculator!$F$12/2,1)-0.5))))/'VSWR Calculator'!$C$25)+$C101)^2+(1500*ABS(SIN(2*PI()*MOD(Calculator!$B$29/Calculator!$F$12,1)))*IF(MOD(Calculator!$B$29/Calculator!$F$12,1)&lt;0.5,-1,1))^2)),2))</f>
        <v>—</v>
      </c>
      <c r="BN101" s="253" t="str">
        <f aca="false">IF(OR(Calculator!$E$13&lt;&gt;"YES",Calculator!$B$29&lt;Calculator!$G$13),"—",ROUND((1+SQRT(((50*POWER(80,POWER(COS(PI()*MOD(Calculator!$B$29/Calculator!$F$13,1)),2))+MIN(500,MAX(30,100*EXP(-0.3*'VSWR Calculator'!$C$24)*(1+3*ABS(MOD('VSWR Calculator'!$C$23/Calculator!$F$13/2,1)-0.5))))/'VSWR Calculator'!$C$25)-$C101)^2+(1500*ABS(SIN(2*PI()*MOD(Calculator!$B$29/Calculator!$F$13,1)))*IF(MOD(Calculator!$B$29/Calculator!$F$13,1)&lt;0.5,-1,1))^2)/SQRT(((50*POWER(80,POWER(COS(PI()*MOD(Calculator!$B$29/Calculator!$F$13,1)),2))+MIN(500,MAX(30,100*EXP(-0.3*'VSWR Calculator'!$C$24)*(1+3*ABS(MOD('VSWR Calculator'!$C$23/Calculator!$F$13/2,1)-0.5))))/'VSWR Calculator'!$C$25)+$C101)^2+(1500*ABS(SIN(2*PI()*MOD(Calculator!$B$29/Calculator!$F$13,1)))*IF(MOD(Calculator!$B$29/Calculator!$F$13,1)&lt;0.5,-1,1))^2))/(1-SQRT(((50*POWER(80,POWER(COS(PI()*MOD(Calculator!$B$29/Calculator!$F$13,1)),2))+MIN(500,MAX(30,100*EXP(-0.3*'VSWR Calculator'!$C$24)*(1+3*ABS(MOD('VSWR Calculator'!$C$23/Calculator!$F$13/2,1)-0.5))))/'VSWR Calculator'!$C$25)-$C101)^2+(1500*ABS(SIN(2*PI()*MOD(Calculator!$B$29/Calculator!$F$13,1)))*IF(MOD(Calculator!$B$29/Calculator!$F$13,1)&lt;0.5,-1,1))^2)/SQRT(((50*POWER(80,POWER(COS(PI()*MOD(Calculator!$B$29/Calculator!$F$13,1)),2))+MIN(500,MAX(30,100*EXP(-0.3*'VSWR Calculator'!$C$24)*(1+3*ABS(MOD('VSWR Calculator'!$C$23/Calculator!$F$13/2,1)-0.5))))/'VSWR Calculator'!$C$25)+$C101)^2+(1500*ABS(SIN(2*PI()*MOD(Calculator!$B$29/Calculator!$F$13,1)))*IF(MOD(Calculator!$B$29/Calculator!$F$13,1)&lt;0.5,-1,1))^2)),2))</f>
        <v>—</v>
      </c>
      <c r="BO101" s="253" t="str">
        <f aca="false">IF(OR(Calculator!$E$14&lt;&gt;"YES",Calculator!$B$29&lt;Calculator!$G$14),"—",ROUND((1+SQRT(((50*POWER(80,POWER(COS(PI()*MOD(Calculator!$B$29/Calculator!$F$14,1)),2))+MIN(500,MAX(30,100*EXP(-0.3*'VSWR Calculator'!$C$24)*(1+3*ABS(MOD('VSWR Calculator'!$C$23/Calculator!$F$14/2,1)-0.5))))/'VSWR Calculator'!$C$25)-$C101)^2+(1500*ABS(SIN(2*PI()*MOD(Calculator!$B$29/Calculator!$F$14,1)))*IF(MOD(Calculator!$B$29/Calculator!$F$14,1)&lt;0.5,-1,1))^2)/SQRT(((50*POWER(80,POWER(COS(PI()*MOD(Calculator!$B$29/Calculator!$F$14,1)),2))+MIN(500,MAX(30,100*EXP(-0.3*'VSWR Calculator'!$C$24)*(1+3*ABS(MOD('VSWR Calculator'!$C$23/Calculator!$F$14/2,1)-0.5))))/'VSWR Calculator'!$C$25)+$C101)^2+(1500*ABS(SIN(2*PI()*MOD(Calculator!$B$29/Calculator!$F$14,1)))*IF(MOD(Calculator!$B$29/Calculator!$F$14,1)&lt;0.5,-1,1))^2))/(1-SQRT(((50*POWER(80,POWER(COS(PI()*MOD(Calculator!$B$29/Calculator!$F$14,1)),2))+MIN(500,MAX(30,100*EXP(-0.3*'VSWR Calculator'!$C$24)*(1+3*ABS(MOD('VSWR Calculator'!$C$23/Calculator!$F$14/2,1)-0.5))))/'VSWR Calculator'!$C$25)-$C101)^2+(1500*ABS(SIN(2*PI()*MOD(Calculator!$B$29/Calculator!$F$14,1)))*IF(MOD(Calculator!$B$29/Calculator!$F$14,1)&lt;0.5,-1,1))^2)/SQRT(((50*POWER(80,POWER(COS(PI()*MOD(Calculator!$B$29/Calculator!$F$14,1)),2))+MIN(500,MAX(30,100*EXP(-0.3*'VSWR Calculator'!$C$24)*(1+3*ABS(MOD('VSWR Calculator'!$C$23/Calculator!$F$14/2,1)-0.5))))/'VSWR Calculator'!$C$25)+$C101)^2+(1500*ABS(SIN(2*PI()*MOD(Calculator!$B$29/Calculator!$F$14,1)))*IF(MOD(Calculator!$B$29/Calculator!$F$14,1)&lt;0.5,-1,1))^2)),2))</f>
        <v>—</v>
      </c>
      <c r="BP101" s="253" t="n">
        <f aca="false">IF(OR(Calculator!$E$15&lt;&gt;"YES",Calculator!$B$29&lt;Calculator!$G$15),"—",ROUND((1+SQRT(((50*POWER(80,POWER(COS(PI()*MOD(Calculator!$B$29/Calculator!$F$15,1)),2))+MIN(500,MAX(30,100*EXP(-0.3*'VSWR Calculator'!$C$24)*(1+3*ABS(MOD('VSWR Calculator'!$C$23/Calculator!$F$15/2,1)-0.5))))/'VSWR Calculator'!$C$25)-$C101)^2+(1500*ABS(SIN(2*PI()*MOD(Calculator!$B$29/Calculator!$F$15,1)))*IF(MOD(Calculator!$B$29/Calculator!$F$15,1)&lt;0.5,-1,1))^2)/SQRT(((50*POWER(80,POWER(COS(PI()*MOD(Calculator!$B$29/Calculator!$F$15,1)),2))+MIN(500,MAX(30,100*EXP(-0.3*'VSWR Calculator'!$C$24)*(1+3*ABS(MOD('VSWR Calculator'!$C$23/Calculator!$F$15/2,1)-0.5))))/'VSWR Calculator'!$C$25)+$C101)^2+(1500*ABS(SIN(2*PI()*MOD(Calculator!$B$29/Calculator!$F$15,1)))*IF(MOD(Calculator!$B$29/Calculator!$F$15,1)&lt;0.5,-1,1))^2))/(1-SQRT(((50*POWER(80,POWER(COS(PI()*MOD(Calculator!$B$29/Calculator!$F$15,1)),2))+MIN(500,MAX(30,100*EXP(-0.3*'VSWR Calculator'!$C$24)*(1+3*ABS(MOD('VSWR Calculator'!$C$23/Calculator!$F$15/2,1)-0.5))))/'VSWR Calculator'!$C$25)-$C101)^2+(1500*ABS(SIN(2*PI()*MOD(Calculator!$B$29/Calculator!$F$15,1)))*IF(MOD(Calculator!$B$29/Calculator!$F$15,1)&lt;0.5,-1,1))^2)/SQRT(((50*POWER(80,POWER(COS(PI()*MOD(Calculator!$B$29/Calculator!$F$15,1)),2))+MIN(500,MAX(30,100*EXP(-0.3*'VSWR Calculator'!$C$24)*(1+3*ABS(MOD('VSWR Calculator'!$C$23/Calculator!$F$15/2,1)-0.5))))/'VSWR Calculator'!$C$25)+$C101)^2+(1500*ABS(SIN(2*PI()*MOD(Calculator!$B$29/Calculator!$F$15,1)))*IF(MOD(Calculator!$B$29/Calculator!$F$15,1)&lt;0.5,-1,1))^2)),2))</f>
        <v>20.33</v>
      </c>
      <c r="BQ101" s="253" t="str">
        <f aca="false">IF(OR(Calculator!$E$16&lt;&gt;"YES",Calculator!$B$29&lt;Calculator!$G$16),"—",ROUND((1+SQRT(((50*POWER(80,POWER(COS(PI()*MOD(Calculator!$B$29/Calculator!$F$16,1)),2))+MIN(500,MAX(30,100*EXP(-0.3*'VSWR Calculator'!$C$24)*(1+3*ABS(MOD('VSWR Calculator'!$C$23/Calculator!$F$16/2,1)-0.5))))/'VSWR Calculator'!$C$25)-$C101)^2+(1500*ABS(SIN(2*PI()*MOD(Calculator!$B$29/Calculator!$F$16,1)))*IF(MOD(Calculator!$B$29/Calculator!$F$16,1)&lt;0.5,-1,1))^2)/SQRT(((50*POWER(80,POWER(COS(PI()*MOD(Calculator!$B$29/Calculator!$F$16,1)),2))+MIN(500,MAX(30,100*EXP(-0.3*'VSWR Calculator'!$C$24)*(1+3*ABS(MOD('VSWR Calculator'!$C$23/Calculator!$F$16/2,1)-0.5))))/'VSWR Calculator'!$C$25)+$C101)^2+(1500*ABS(SIN(2*PI()*MOD(Calculator!$B$29/Calculator!$F$16,1)))*IF(MOD(Calculator!$B$29/Calculator!$F$16,1)&lt;0.5,-1,1))^2))/(1-SQRT(((50*POWER(80,POWER(COS(PI()*MOD(Calculator!$B$29/Calculator!$F$16,1)),2))+MIN(500,MAX(30,100*EXP(-0.3*'VSWR Calculator'!$C$24)*(1+3*ABS(MOD('VSWR Calculator'!$C$23/Calculator!$F$16/2,1)-0.5))))/'VSWR Calculator'!$C$25)-$C101)^2+(1500*ABS(SIN(2*PI()*MOD(Calculator!$B$29/Calculator!$F$16,1)))*IF(MOD(Calculator!$B$29/Calculator!$F$16,1)&lt;0.5,-1,1))^2)/SQRT(((50*POWER(80,POWER(COS(PI()*MOD(Calculator!$B$29/Calculator!$F$16,1)),2))+MIN(500,MAX(30,100*EXP(-0.3*'VSWR Calculator'!$C$24)*(1+3*ABS(MOD('VSWR Calculator'!$C$23/Calculator!$F$16/2,1)-0.5))))/'VSWR Calculator'!$C$25)+$C101)^2+(1500*ABS(SIN(2*PI()*MOD(Calculator!$B$29/Calculator!$F$16,1)))*IF(MOD(Calculator!$B$29/Calculator!$F$16,1)&lt;0.5,-1,1))^2)),2))</f>
        <v>—</v>
      </c>
      <c r="BR101" s="253" t="n">
        <f aca="false">IF(OR(Calculator!$E$17&lt;&gt;"YES",Calculator!$B$29&lt;Calculator!$G$17),"—",ROUND((1+SQRT(((50*POWER(80,POWER(COS(PI()*MOD(Calculator!$B$29/Calculator!$F$17,1)),2))+MIN(500,MAX(30,100*EXP(-0.3*'VSWR Calculator'!$C$24)*(1+3*ABS(MOD('VSWR Calculator'!$C$23/Calculator!$F$17/2,1)-0.5))))/'VSWR Calculator'!$C$25)-$C101)^2+(1500*ABS(SIN(2*PI()*MOD(Calculator!$B$29/Calculator!$F$17,1)))*IF(MOD(Calculator!$B$29/Calculator!$F$17,1)&lt;0.5,-1,1))^2)/SQRT(((50*POWER(80,POWER(COS(PI()*MOD(Calculator!$B$29/Calculator!$F$17,1)),2))+MIN(500,MAX(30,100*EXP(-0.3*'VSWR Calculator'!$C$24)*(1+3*ABS(MOD('VSWR Calculator'!$C$23/Calculator!$F$17/2,1)-0.5))))/'VSWR Calculator'!$C$25)+$C101)^2+(1500*ABS(SIN(2*PI()*MOD(Calculator!$B$29/Calculator!$F$17,1)))*IF(MOD(Calculator!$B$29/Calculator!$F$17,1)&lt;0.5,-1,1))^2))/(1-SQRT(((50*POWER(80,POWER(COS(PI()*MOD(Calculator!$B$29/Calculator!$F$17,1)),2))+MIN(500,MAX(30,100*EXP(-0.3*'VSWR Calculator'!$C$24)*(1+3*ABS(MOD('VSWR Calculator'!$C$23/Calculator!$F$17/2,1)-0.5))))/'VSWR Calculator'!$C$25)-$C101)^2+(1500*ABS(SIN(2*PI()*MOD(Calculator!$B$29/Calculator!$F$17,1)))*IF(MOD(Calculator!$B$29/Calculator!$F$17,1)&lt;0.5,-1,1))^2)/SQRT(((50*POWER(80,POWER(COS(PI()*MOD(Calculator!$B$29/Calculator!$F$17,1)),2))+MIN(500,MAX(30,100*EXP(-0.3*'VSWR Calculator'!$C$24)*(1+3*ABS(MOD('VSWR Calculator'!$C$23/Calculator!$F$17/2,1)-0.5))))/'VSWR Calculator'!$C$25)+$C101)^2+(1500*ABS(SIN(2*PI()*MOD(Calculator!$B$29/Calculator!$F$17,1)))*IF(MOD(Calculator!$B$29/Calculator!$F$17,1)&lt;0.5,-1,1))^2)),2))</f>
        <v>19.51</v>
      </c>
      <c r="BS101" s="253" t="str">
        <f aca="false">IF(OR(Calculator!$E$18&lt;&gt;"YES",Calculator!$B$29&lt;Calculator!$G$18),"—",ROUND((1+SQRT(((50*POWER(80,POWER(COS(PI()*MOD(Calculator!$B$29/Calculator!$F$18,1)),2))+MIN(500,MAX(30,100*EXP(-0.3*'VSWR Calculator'!$C$24)*(1+3*ABS(MOD('VSWR Calculator'!$C$23/Calculator!$F$18/2,1)-0.5))))/'VSWR Calculator'!$C$25)-$C101)^2+(1500*ABS(SIN(2*PI()*MOD(Calculator!$B$29/Calculator!$F$18,1)))*IF(MOD(Calculator!$B$29/Calculator!$F$18,1)&lt;0.5,-1,1))^2)/SQRT(((50*POWER(80,POWER(COS(PI()*MOD(Calculator!$B$29/Calculator!$F$18,1)),2))+MIN(500,MAX(30,100*EXP(-0.3*'VSWR Calculator'!$C$24)*(1+3*ABS(MOD('VSWR Calculator'!$C$23/Calculator!$F$18/2,1)-0.5))))/'VSWR Calculator'!$C$25)+$C101)^2+(1500*ABS(SIN(2*PI()*MOD(Calculator!$B$29/Calculator!$F$18,1)))*IF(MOD(Calculator!$B$29/Calculator!$F$18,1)&lt;0.5,-1,1))^2))/(1-SQRT(((50*POWER(80,POWER(COS(PI()*MOD(Calculator!$B$29/Calculator!$F$18,1)),2))+MIN(500,MAX(30,100*EXP(-0.3*'VSWR Calculator'!$C$24)*(1+3*ABS(MOD('VSWR Calculator'!$C$23/Calculator!$F$18/2,1)-0.5))))/'VSWR Calculator'!$C$25)-$C101)^2+(1500*ABS(SIN(2*PI()*MOD(Calculator!$B$29/Calculator!$F$18,1)))*IF(MOD(Calculator!$B$29/Calculator!$F$18,1)&lt;0.5,-1,1))^2)/SQRT(((50*POWER(80,POWER(COS(PI()*MOD(Calculator!$B$29/Calculator!$F$18,1)),2))+MIN(500,MAX(30,100*EXP(-0.3*'VSWR Calculator'!$C$24)*(1+3*ABS(MOD('VSWR Calculator'!$C$23/Calculator!$F$18/2,1)-0.5))))/'VSWR Calculator'!$C$25)+$C101)^2+(1500*ABS(SIN(2*PI()*MOD(Calculator!$B$29/Calculator!$F$18,1)))*IF(MOD(Calculator!$B$29/Calculator!$F$18,1)&lt;0.5,-1,1))^2)),2))</f>
        <v>—</v>
      </c>
      <c r="BT101" s="253" t="str">
        <f aca="false">IF(OR(Calculator!$E$19&lt;&gt;"YES",Calculator!$B$29&lt;Calculator!$G$19),"—",ROUND((1+SQRT(((50*POWER(80,POWER(COS(PI()*MOD(Calculator!$B$29/Calculator!$F$19,1)),2))+MIN(500,MAX(30,100*EXP(-0.3*'VSWR Calculator'!$C$24)*(1+3*ABS(MOD('VSWR Calculator'!$C$23/Calculator!$F$19/2,1)-0.5))))/'VSWR Calculator'!$C$25)-$C101)^2+(1500*ABS(SIN(2*PI()*MOD(Calculator!$B$29/Calculator!$F$19,1)))*IF(MOD(Calculator!$B$29/Calculator!$F$19,1)&lt;0.5,-1,1))^2)/SQRT(((50*POWER(80,POWER(COS(PI()*MOD(Calculator!$B$29/Calculator!$F$19,1)),2))+MIN(500,MAX(30,100*EXP(-0.3*'VSWR Calculator'!$C$24)*(1+3*ABS(MOD('VSWR Calculator'!$C$23/Calculator!$F$19/2,1)-0.5))))/'VSWR Calculator'!$C$25)+$C101)^2+(1500*ABS(SIN(2*PI()*MOD(Calculator!$B$29/Calculator!$F$19,1)))*IF(MOD(Calculator!$B$29/Calculator!$F$19,1)&lt;0.5,-1,1))^2))/(1-SQRT(((50*POWER(80,POWER(COS(PI()*MOD(Calculator!$B$29/Calculator!$F$19,1)),2))+MIN(500,MAX(30,100*EXP(-0.3*'VSWR Calculator'!$C$24)*(1+3*ABS(MOD('VSWR Calculator'!$C$23/Calculator!$F$19/2,1)-0.5))))/'VSWR Calculator'!$C$25)-$C101)^2+(1500*ABS(SIN(2*PI()*MOD(Calculator!$B$29/Calculator!$F$19,1)))*IF(MOD(Calculator!$B$29/Calculator!$F$19,1)&lt;0.5,-1,1))^2)/SQRT(((50*POWER(80,POWER(COS(PI()*MOD(Calculator!$B$29/Calculator!$F$19,1)),2))+MIN(500,MAX(30,100*EXP(-0.3*'VSWR Calculator'!$C$24)*(1+3*ABS(MOD('VSWR Calculator'!$C$23/Calculator!$F$19/2,1)-0.5))))/'VSWR Calculator'!$C$25)+$C101)^2+(1500*ABS(SIN(2*PI()*MOD(Calculator!$B$29/Calculator!$F$19,1)))*IF(MOD(Calculator!$B$29/Calculator!$F$19,1)&lt;0.5,-1,1))^2)),2))</f>
        <v>—</v>
      </c>
      <c r="BU101" s="253" t="str">
        <f aca="false">IF(OR(Calculator!$E$20&lt;&gt;"YES",Calculator!$B$29&lt;Calculator!$G$20),"—",ROUND((1+SQRT(((50*POWER(80,POWER(COS(PI()*MOD(Calculator!$B$29/Calculator!$F$20,1)),2))+MIN(500,MAX(30,100*EXP(-0.3*'VSWR Calculator'!$C$24)*(1+3*ABS(MOD('VSWR Calculator'!$C$23/Calculator!$F$20/2,1)-0.5))))/'VSWR Calculator'!$C$25)-$C101)^2+(1500*ABS(SIN(2*PI()*MOD(Calculator!$B$29/Calculator!$F$20,1)))*IF(MOD(Calculator!$B$29/Calculator!$F$20,1)&lt;0.5,-1,1))^2)/SQRT(((50*POWER(80,POWER(COS(PI()*MOD(Calculator!$B$29/Calculator!$F$20,1)),2))+MIN(500,MAX(30,100*EXP(-0.3*'VSWR Calculator'!$C$24)*(1+3*ABS(MOD('VSWR Calculator'!$C$23/Calculator!$F$20/2,1)-0.5))))/'VSWR Calculator'!$C$25)+$C101)^2+(1500*ABS(SIN(2*PI()*MOD(Calculator!$B$29/Calculator!$F$20,1)))*IF(MOD(Calculator!$B$29/Calculator!$F$20,1)&lt;0.5,-1,1))^2))/(1-SQRT(((50*POWER(80,POWER(COS(PI()*MOD(Calculator!$B$29/Calculator!$F$20,1)),2))+MIN(500,MAX(30,100*EXP(-0.3*'VSWR Calculator'!$C$24)*(1+3*ABS(MOD('VSWR Calculator'!$C$23/Calculator!$F$20/2,1)-0.5))))/'VSWR Calculator'!$C$25)-$C101)^2+(1500*ABS(SIN(2*PI()*MOD(Calculator!$B$29/Calculator!$F$20,1)))*IF(MOD(Calculator!$B$29/Calculator!$F$20,1)&lt;0.5,-1,1))^2)/SQRT(((50*POWER(80,POWER(COS(PI()*MOD(Calculator!$B$29/Calculator!$F$20,1)),2))+MIN(500,MAX(30,100*EXP(-0.3*'VSWR Calculator'!$C$24)*(1+3*ABS(MOD('VSWR Calculator'!$C$23/Calculator!$F$20/2,1)-0.5))))/'VSWR Calculator'!$C$25)+$C101)^2+(1500*ABS(SIN(2*PI()*MOD(Calculator!$B$29/Calculator!$F$20,1)))*IF(MOD(Calculator!$B$29/Calculator!$F$20,1)&lt;0.5,-1,1))^2)),2))</f>
        <v>—</v>
      </c>
      <c r="BV101" s="253" t="str">
        <f aca="false">IF(OR(Calculator!$E$21&lt;&gt;"YES",Calculator!$B$29&lt;Calculator!$G$21),"—",ROUND((1+SQRT(((50*POWER(80,POWER(COS(PI()*MOD(Calculator!$B$29/Calculator!$F$21,1)),2))+MIN(500,MAX(30,100*EXP(-0.3*'VSWR Calculator'!$C$24)*(1+3*ABS(MOD('VSWR Calculator'!$C$23/Calculator!$F$21/2,1)-0.5))))/'VSWR Calculator'!$C$25)-$C101)^2+(1500*ABS(SIN(2*PI()*MOD(Calculator!$B$29/Calculator!$F$21,1)))*IF(MOD(Calculator!$B$29/Calculator!$F$21,1)&lt;0.5,-1,1))^2)/SQRT(((50*POWER(80,POWER(COS(PI()*MOD(Calculator!$B$29/Calculator!$F$21,1)),2))+MIN(500,MAX(30,100*EXP(-0.3*'VSWR Calculator'!$C$24)*(1+3*ABS(MOD('VSWR Calculator'!$C$23/Calculator!$F$21/2,1)-0.5))))/'VSWR Calculator'!$C$25)+$C101)^2+(1500*ABS(SIN(2*PI()*MOD(Calculator!$B$29/Calculator!$F$21,1)))*IF(MOD(Calculator!$B$29/Calculator!$F$21,1)&lt;0.5,-1,1))^2))/(1-SQRT(((50*POWER(80,POWER(COS(PI()*MOD(Calculator!$B$29/Calculator!$F$21,1)),2))+MIN(500,MAX(30,100*EXP(-0.3*'VSWR Calculator'!$C$24)*(1+3*ABS(MOD('VSWR Calculator'!$C$23/Calculator!$F$21/2,1)-0.5))))/'VSWR Calculator'!$C$25)-$C101)^2+(1500*ABS(SIN(2*PI()*MOD(Calculator!$B$29/Calculator!$F$21,1)))*IF(MOD(Calculator!$B$29/Calculator!$F$21,1)&lt;0.5,-1,1))^2)/SQRT(((50*POWER(80,POWER(COS(PI()*MOD(Calculator!$B$29/Calculator!$F$21,1)),2))+MIN(500,MAX(30,100*EXP(-0.3*'VSWR Calculator'!$C$24)*(1+3*ABS(MOD('VSWR Calculator'!$C$23/Calculator!$F$21/2,1)-0.5))))/'VSWR Calculator'!$C$25)+$C101)^2+(1500*ABS(SIN(2*PI()*MOD(Calculator!$B$29/Calculator!$F$21,1)))*IF(MOD(Calculator!$B$29/Calculator!$F$21,1)&lt;0.5,-1,1))^2)),2))</f>
        <v>—</v>
      </c>
      <c r="BW101" s="253" t="str">
        <f aca="false">IF(OR(Calculator!$E$22&lt;&gt;"YES",Calculator!$B$29&lt;Calculator!$G$22),"—",ROUND((1+SQRT(((50*POWER(80,POWER(COS(PI()*MOD(Calculator!$B$29/Calculator!$F$22,1)),2))+MIN(500,MAX(30,100*EXP(-0.3*'VSWR Calculator'!$C$24)*(1+3*ABS(MOD('VSWR Calculator'!$C$23/Calculator!$F$22/2,1)-0.5))))/'VSWR Calculator'!$C$25)-$C101)^2+(1500*ABS(SIN(2*PI()*MOD(Calculator!$B$29/Calculator!$F$22,1)))*IF(MOD(Calculator!$B$29/Calculator!$F$22,1)&lt;0.5,-1,1))^2)/SQRT(((50*POWER(80,POWER(COS(PI()*MOD(Calculator!$B$29/Calculator!$F$22,1)),2))+MIN(500,MAX(30,100*EXP(-0.3*'VSWR Calculator'!$C$24)*(1+3*ABS(MOD('VSWR Calculator'!$C$23/Calculator!$F$22/2,1)-0.5))))/'VSWR Calculator'!$C$25)+$C101)^2+(1500*ABS(SIN(2*PI()*MOD(Calculator!$B$29/Calculator!$F$22,1)))*IF(MOD(Calculator!$B$29/Calculator!$F$22,1)&lt;0.5,-1,1))^2))/(1-SQRT(((50*POWER(80,POWER(COS(PI()*MOD(Calculator!$B$29/Calculator!$F$22,1)),2))+MIN(500,MAX(30,100*EXP(-0.3*'VSWR Calculator'!$C$24)*(1+3*ABS(MOD('VSWR Calculator'!$C$23/Calculator!$F$22/2,1)-0.5))))/'VSWR Calculator'!$C$25)-$C101)^2+(1500*ABS(SIN(2*PI()*MOD(Calculator!$B$29/Calculator!$F$22,1)))*IF(MOD(Calculator!$B$29/Calculator!$F$22,1)&lt;0.5,-1,1))^2)/SQRT(((50*POWER(80,POWER(COS(PI()*MOD(Calculator!$B$29/Calculator!$F$22,1)),2))+MIN(500,MAX(30,100*EXP(-0.3*'VSWR Calculator'!$C$24)*(1+3*ABS(MOD('VSWR Calculator'!$C$23/Calculator!$F$22/2,1)-0.5))))/'VSWR Calculator'!$C$25)+$C101)^2+(1500*ABS(SIN(2*PI()*MOD(Calculator!$B$29/Calculator!$F$22,1)))*IF(MOD(Calculator!$B$29/Calculator!$F$22,1)&lt;0.5,-1,1))^2)),2))</f>
        <v>—</v>
      </c>
      <c r="BX101" s="253" t="n">
        <f aca="false">IFERROR(ROUND((IF(ISNUMBER(BM101),BM101,0)+IF(ISNUMBER(BN101),BN101,0)+IF(ISNUMBER(BO101),BO101,0)+IF(ISNUMBER(BP101),BP101,0)+IF(ISNUMBER(BQ101),BQ101,0)+IF(ISNUMBER(BR101),BR101,0)+IF(ISNUMBER(BS101),BS101,0)+IF(ISNUMBER(BT101),BT101,0)+IF(ISNUMBER(BU101),BU101,0)+IF(ISNUMBER(BV101),BV101,0)+IF(ISNUMBER(BW101),BW101,0))/(IF(ISNUMBER(BM101),1,0)+IF(ISNUMBER(BN101),1,0)+IF(ISNUMBER(BO101),1,0)+IF(ISNUMBER(BP101),1,0)+IF(ISNUMBER(BQ101),1,0)+IF(ISNUMBER(BR101),1,0)+IF(ISNUMBER(BS101),1,0)+IF(ISNUMBER(BT101),1,0)+IF(ISNUMBER(BU101),1,0)+IF(ISNUMBER(BV101),1,0)+IF(ISNUMBER(BW101),1,0)),4),"")</f>
        <v>19.92</v>
      </c>
      <c r="BY101" s="253" t="str">
        <f aca="false">IF(OR(Calculator!$E$12&lt;&gt;"YES",Calculator!$B$30&lt;Calculator!$G$12),"—",ROUND((1+SQRT(((50*POWER(80,POWER(COS(PI()*MOD(Calculator!$B$30/Calculator!$F$12,1)),2))+MIN(500,MAX(30,100*EXP(-0.3*'VSWR Calculator'!$C$24)*(1+3*ABS(MOD('VSWR Calculator'!$C$23/Calculator!$F$12/2,1)-0.5))))/'VSWR Calculator'!$C$25)-$C101)^2+(1500*ABS(SIN(2*PI()*MOD(Calculator!$B$30/Calculator!$F$12,1)))*IF(MOD(Calculator!$B$30/Calculator!$F$12,1)&lt;0.5,-1,1))^2)/SQRT(((50*POWER(80,POWER(COS(PI()*MOD(Calculator!$B$30/Calculator!$F$12,1)),2))+MIN(500,MAX(30,100*EXP(-0.3*'VSWR Calculator'!$C$24)*(1+3*ABS(MOD('VSWR Calculator'!$C$23/Calculator!$F$12/2,1)-0.5))))/'VSWR Calculator'!$C$25)+$C101)^2+(1500*ABS(SIN(2*PI()*MOD(Calculator!$B$30/Calculator!$F$12,1)))*IF(MOD(Calculator!$B$30/Calculator!$F$12,1)&lt;0.5,-1,1))^2))/(1-SQRT(((50*POWER(80,POWER(COS(PI()*MOD(Calculator!$B$30/Calculator!$F$12,1)),2))+MIN(500,MAX(30,100*EXP(-0.3*'VSWR Calculator'!$C$24)*(1+3*ABS(MOD('VSWR Calculator'!$C$23/Calculator!$F$12/2,1)-0.5))))/'VSWR Calculator'!$C$25)-$C101)^2+(1500*ABS(SIN(2*PI()*MOD(Calculator!$B$30/Calculator!$F$12,1)))*IF(MOD(Calculator!$B$30/Calculator!$F$12,1)&lt;0.5,-1,1))^2)/SQRT(((50*POWER(80,POWER(COS(PI()*MOD(Calculator!$B$30/Calculator!$F$12,1)),2))+MIN(500,MAX(30,100*EXP(-0.3*'VSWR Calculator'!$C$24)*(1+3*ABS(MOD('VSWR Calculator'!$C$23/Calculator!$F$12/2,1)-0.5))))/'VSWR Calculator'!$C$25)+$C101)^2+(1500*ABS(SIN(2*PI()*MOD(Calculator!$B$30/Calculator!$F$12,1)))*IF(MOD(Calculator!$B$30/Calculator!$F$12,1)&lt;0.5,-1,1))^2)),2))</f>
        <v>—</v>
      </c>
      <c r="BZ101" s="253" t="str">
        <f aca="false">IF(OR(Calculator!$E$13&lt;&gt;"YES",Calculator!$B$30&lt;Calculator!$G$13),"—",ROUND((1+SQRT(((50*POWER(80,POWER(COS(PI()*MOD(Calculator!$B$30/Calculator!$F$13,1)),2))+MIN(500,MAX(30,100*EXP(-0.3*'VSWR Calculator'!$C$24)*(1+3*ABS(MOD('VSWR Calculator'!$C$23/Calculator!$F$13/2,1)-0.5))))/'VSWR Calculator'!$C$25)-$C101)^2+(1500*ABS(SIN(2*PI()*MOD(Calculator!$B$30/Calculator!$F$13,1)))*IF(MOD(Calculator!$B$30/Calculator!$F$13,1)&lt;0.5,-1,1))^2)/SQRT(((50*POWER(80,POWER(COS(PI()*MOD(Calculator!$B$30/Calculator!$F$13,1)),2))+MIN(500,MAX(30,100*EXP(-0.3*'VSWR Calculator'!$C$24)*(1+3*ABS(MOD('VSWR Calculator'!$C$23/Calculator!$F$13/2,1)-0.5))))/'VSWR Calculator'!$C$25)+$C101)^2+(1500*ABS(SIN(2*PI()*MOD(Calculator!$B$30/Calculator!$F$13,1)))*IF(MOD(Calculator!$B$30/Calculator!$F$13,1)&lt;0.5,-1,1))^2))/(1-SQRT(((50*POWER(80,POWER(COS(PI()*MOD(Calculator!$B$30/Calculator!$F$13,1)),2))+MIN(500,MAX(30,100*EXP(-0.3*'VSWR Calculator'!$C$24)*(1+3*ABS(MOD('VSWR Calculator'!$C$23/Calculator!$F$13/2,1)-0.5))))/'VSWR Calculator'!$C$25)-$C101)^2+(1500*ABS(SIN(2*PI()*MOD(Calculator!$B$30/Calculator!$F$13,1)))*IF(MOD(Calculator!$B$30/Calculator!$F$13,1)&lt;0.5,-1,1))^2)/SQRT(((50*POWER(80,POWER(COS(PI()*MOD(Calculator!$B$30/Calculator!$F$13,1)),2))+MIN(500,MAX(30,100*EXP(-0.3*'VSWR Calculator'!$C$24)*(1+3*ABS(MOD('VSWR Calculator'!$C$23/Calculator!$F$13/2,1)-0.5))))/'VSWR Calculator'!$C$25)+$C101)^2+(1500*ABS(SIN(2*PI()*MOD(Calculator!$B$30/Calculator!$F$13,1)))*IF(MOD(Calculator!$B$30/Calculator!$F$13,1)&lt;0.5,-1,1))^2)),2))</f>
        <v>—</v>
      </c>
      <c r="CA101" s="253" t="str">
        <f aca="false">IF(OR(Calculator!$E$14&lt;&gt;"YES",Calculator!$B$30&lt;Calculator!$G$14),"—",ROUND((1+SQRT(((50*POWER(80,POWER(COS(PI()*MOD(Calculator!$B$30/Calculator!$F$14,1)),2))+MIN(500,MAX(30,100*EXP(-0.3*'VSWR Calculator'!$C$24)*(1+3*ABS(MOD('VSWR Calculator'!$C$23/Calculator!$F$14/2,1)-0.5))))/'VSWR Calculator'!$C$25)-$C101)^2+(1500*ABS(SIN(2*PI()*MOD(Calculator!$B$30/Calculator!$F$14,1)))*IF(MOD(Calculator!$B$30/Calculator!$F$14,1)&lt;0.5,-1,1))^2)/SQRT(((50*POWER(80,POWER(COS(PI()*MOD(Calculator!$B$30/Calculator!$F$14,1)),2))+MIN(500,MAX(30,100*EXP(-0.3*'VSWR Calculator'!$C$24)*(1+3*ABS(MOD('VSWR Calculator'!$C$23/Calculator!$F$14/2,1)-0.5))))/'VSWR Calculator'!$C$25)+$C101)^2+(1500*ABS(SIN(2*PI()*MOD(Calculator!$B$30/Calculator!$F$14,1)))*IF(MOD(Calculator!$B$30/Calculator!$F$14,1)&lt;0.5,-1,1))^2))/(1-SQRT(((50*POWER(80,POWER(COS(PI()*MOD(Calculator!$B$30/Calculator!$F$14,1)),2))+MIN(500,MAX(30,100*EXP(-0.3*'VSWR Calculator'!$C$24)*(1+3*ABS(MOD('VSWR Calculator'!$C$23/Calculator!$F$14/2,1)-0.5))))/'VSWR Calculator'!$C$25)-$C101)^2+(1500*ABS(SIN(2*PI()*MOD(Calculator!$B$30/Calculator!$F$14,1)))*IF(MOD(Calculator!$B$30/Calculator!$F$14,1)&lt;0.5,-1,1))^2)/SQRT(((50*POWER(80,POWER(COS(PI()*MOD(Calculator!$B$30/Calculator!$F$14,1)),2))+MIN(500,MAX(30,100*EXP(-0.3*'VSWR Calculator'!$C$24)*(1+3*ABS(MOD('VSWR Calculator'!$C$23/Calculator!$F$14/2,1)-0.5))))/'VSWR Calculator'!$C$25)+$C101)^2+(1500*ABS(SIN(2*PI()*MOD(Calculator!$B$30/Calculator!$F$14,1)))*IF(MOD(Calculator!$B$30/Calculator!$F$14,1)&lt;0.5,-1,1))^2)),2))</f>
        <v>—</v>
      </c>
      <c r="CB101" s="253" t="n">
        <f aca="false">IF(OR(Calculator!$E$15&lt;&gt;"YES",Calculator!$B$30&lt;Calculator!$G$15),"—",ROUND((1+SQRT(((50*POWER(80,POWER(COS(PI()*MOD(Calculator!$B$30/Calculator!$F$15,1)),2))+MIN(500,MAX(30,100*EXP(-0.3*'VSWR Calculator'!$C$24)*(1+3*ABS(MOD('VSWR Calculator'!$C$23/Calculator!$F$15/2,1)-0.5))))/'VSWR Calculator'!$C$25)-$C101)^2+(1500*ABS(SIN(2*PI()*MOD(Calculator!$B$30/Calculator!$F$15,1)))*IF(MOD(Calculator!$B$30/Calculator!$F$15,1)&lt;0.5,-1,1))^2)/SQRT(((50*POWER(80,POWER(COS(PI()*MOD(Calculator!$B$30/Calculator!$F$15,1)),2))+MIN(500,MAX(30,100*EXP(-0.3*'VSWR Calculator'!$C$24)*(1+3*ABS(MOD('VSWR Calculator'!$C$23/Calculator!$F$15/2,1)-0.5))))/'VSWR Calculator'!$C$25)+$C101)^2+(1500*ABS(SIN(2*PI()*MOD(Calculator!$B$30/Calculator!$F$15,1)))*IF(MOD(Calculator!$B$30/Calculator!$F$15,1)&lt;0.5,-1,1))^2))/(1-SQRT(((50*POWER(80,POWER(COS(PI()*MOD(Calculator!$B$30/Calculator!$F$15,1)),2))+MIN(500,MAX(30,100*EXP(-0.3*'VSWR Calculator'!$C$24)*(1+3*ABS(MOD('VSWR Calculator'!$C$23/Calculator!$F$15/2,1)-0.5))))/'VSWR Calculator'!$C$25)-$C101)^2+(1500*ABS(SIN(2*PI()*MOD(Calculator!$B$30/Calculator!$F$15,1)))*IF(MOD(Calculator!$B$30/Calculator!$F$15,1)&lt;0.5,-1,1))^2)/SQRT(((50*POWER(80,POWER(COS(PI()*MOD(Calculator!$B$30/Calculator!$F$15,1)),2))+MIN(500,MAX(30,100*EXP(-0.3*'VSWR Calculator'!$C$24)*(1+3*ABS(MOD('VSWR Calculator'!$C$23/Calculator!$F$15/2,1)-0.5))))/'VSWR Calculator'!$C$25)+$C101)^2+(1500*ABS(SIN(2*PI()*MOD(Calculator!$B$30/Calculator!$F$15,1)))*IF(MOD(Calculator!$B$30/Calculator!$F$15,1)&lt;0.5,-1,1))^2)),2))</f>
        <v>19.46</v>
      </c>
      <c r="CC101" s="253" t="str">
        <f aca="false">IF(OR(Calculator!$E$16&lt;&gt;"YES",Calculator!$B$30&lt;Calculator!$G$16),"—",ROUND((1+SQRT(((50*POWER(80,POWER(COS(PI()*MOD(Calculator!$B$30/Calculator!$F$16,1)),2))+MIN(500,MAX(30,100*EXP(-0.3*'VSWR Calculator'!$C$24)*(1+3*ABS(MOD('VSWR Calculator'!$C$23/Calculator!$F$16/2,1)-0.5))))/'VSWR Calculator'!$C$25)-$C101)^2+(1500*ABS(SIN(2*PI()*MOD(Calculator!$B$30/Calculator!$F$16,1)))*IF(MOD(Calculator!$B$30/Calculator!$F$16,1)&lt;0.5,-1,1))^2)/SQRT(((50*POWER(80,POWER(COS(PI()*MOD(Calculator!$B$30/Calculator!$F$16,1)),2))+MIN(500,MAX(30,100*EXP(-0.3*'VSWR Calculator'!$C$24)*(1+3*ABS(MOD('VSWR Calculator'!$C$23/Calculator!$F$16/2,1)-0.5))))/'VSWR Calculator'!$C$25)+$C101)^2+(1500*ABS(SIN(2*PI()*MOD(Calculator!$B$30/Calculator!$F$16,1)))*IF(MOD(Calculator!$B$30/Calculator!$F$16,1)&lt;0.5,-1,1))^2))/(1-SQRT(((50*POWER(80,POWER(COS(PI()*MOD(Calculator!$B$30/Calculator!$F$16,1)),2))+MIN(500,MAX(30,100*EXP(-0.3*'VSWR Calculator'!$C$24)*(1+3*ABS(MOD('VSWR Calculator'!$C$23/Calculator!$F$16/2,1)-0.5))))/'VSWR Calculator'!$C$25)-$C101)^2+(1500*ABS(SIN(2*PI()*MOD(Calculator!$B$30/Calculator!$F$16,1)))*IF(MOD(Calculator!$B$30/Calculator!$F$16,1)&lt;0.5,-1,1))^2)/SQRT(((50*POWER(80,POWER(COS(PI()*MOD(Calculator!$B$30/Calculator!$F$16,1)),2))+MIN(500,MAX(30,100*EXP(-0.3*'VSWR Calculator'!$C$24)*(1+3*ABS(MOD('VSWR Calculator'!$C$23/Calculator!$F$16/2,1)-0.5))))/'VSWR Calculator'!$C$25)+$C101)^2+(1500*ABS(SIN(2*PI()*MOD(Calculator!$B$30/Calculator!$F$16,1)))*IF(MOD(Calculator!$B$30/Calculator!$F$16,1)&lt;0.5,-1,1))^2)),2))</f>
        <v>—</v>
      </c>
      <c r="CD101" s="253" t="n">
        <f aca="false">IF(OR(Calculator!$E$17&lt;&gt;"YES",Calculator!$B$30&lt;Calculator!$G$17),"—",ROUND((1+SQRT(((50*POWER(80,POWER(COS(PI()*MOD(Calculator!$B$30/Calculator!$F$17,1)),2))+MIN(500,MAX(30,100*EXP(-0.3*'VSWR Calculator'!$C$24)*(1+3*ABS(MOD('VSWR Calculator'!$C$23/Calculator!$F$17/2,1)-0.5))))/'VSWR Calculator'!$C$25)-$C101)^2+(1500*ABS(SIN(2*PI()*MOD(Calculator!$B$30/Calculator!$F$17,1)))*IF(MOD(Calculator!$B$30/Calculator!$F$17,1)&lt;0.5,-1,1))^2)/SQRT(((50*POWER(80,POWER(COS(PI()*MOD(Calculator!$B$30/Calculator!$F$17,1)),2))+MIN(500,MAX(30,100*EXP(-0.3*'VSWR Calculator'!$C$24)*(1+3*ABS(MOD('VSWR Calculator'!$C$23/Calculator!$F$17/2,1)-0.5))))/'VSWR Calculator'!$C$25)+$C101)^2+(1500*ABS(SIN(2*PI()*MOD(Calculator!$B$30/Calculator!$F$17,1)))*IF(MOD(Calculator!$B$30/Calculator!$F$17,1)&lt;0.5,-1,1))^2))/(1-SQRT(((50*POWER(80,POWER(COS(PI()*MOD(Calculator!$B$30/Calculator!$F$17,1)),2))+MIN(500,MAX(30,100*EXP(-0.3*'VSWR Calculator'!$C$24)*(1+3*ABS(MOD('VSWR Calculator'!$C$23/Calculator!$F$17/2,1)-0.5))))/'VSWR Calculator'!$C$25)-$C101)^2+(1500*ABS(SIN(2*PI()*MOD(Calculator!$B$30/Calculator!$F$17,1)))*IF(MOD(Calculator!$B$30/Calculator!$F$17,1)&lt;0.5,-1,1))^2)/SQRT(((50*POWER(80,POWER(COS(PI()*MOD(Calculator!$B$30/Calculator!$F$17,1)),2))+MIN(500,MAX(30,100*EXP(-0.3*'VSWR Calculator'!$C$24)*(1+3*ABS(MOD('VSWR Calculator'!$C$23/Calculator!$F$17/2,1)-0.5))))/'VSWR Calculator'!$C$25)+$C101)^2+(1500*ABS(SIN(2*PI()*MOD(Calculator!$B$30/Calculator!$F$17,1)))*IF(MOD(Calculator!$B$30/Calculator!$F$17,1)&lt;0.5,-1,1))^2)),2))</f>
        <v>21.4</v>
      </c>
      <c r="CE101" s="253" t="str">
        <f aca="false">IF(OR(Calculator!$E$18&lt;&gt;"YES",Calculator!$B$30&lt;Calculator!$G$18),"—",ROUND((1+SQRT(((50*POWER(80,POWER(COS(PI()*MOD(Calculator!$B$30/Calculator!$F$18,1)),2))+MIN(500,MAX(30,100*EXP(-0.3*'VSWR Calculator'!$C$24)*(1+3*ABS(MOD('VSWR Calculator'!$C$23/Calculator!$F$18/2,1)-0.5))))/'VSWR Calculator'!$C$25)-$C101)^2+(1500*ABS(SIN(2*PI()*MOD(Calculator!$B$30/Calculator!$F$18,1)))*IF(MOD(Calculator!$B$30/Calculator!$F$18,1)&lt;0.5,-1,1))^2)/SQRT(((50*POWER(80,POWER(COS(PI()*MOD(Calculator!$B$30/Calculator!$F$18,1)),2))+MIN(500,MAX(30,100*EXP(-0.3*'VSWR Calculator'!$C$24)*(1+3*ABS(MOD('VSWR Calculator'!$C$23/Calculator!$F$18/2,1)-0.5))))/'VSWR Calculator'!$C$25)+$C101)^2+(1500*ABS(SIN(2*PI()*MOD(Calculator!$B$30/Calculator!$F$18,1)))*IF(MOD(Calculator!$B$30/Calculator!$F$18,1)&lt;0.5,-1,1))^2))/(1-SQRT(((50*POWER(80,POWER(COS(PI()*MOD(Calculator!$B$30/Calculator!$F$18,1)),2))+MIN(500,MAX(30,100*EXP(-0.3*'VSWR Calculator'!$C$24)*(1+3*ABS(MOD('VSWR Calculator'!$C$23/Calculator!$F$18/2,1)-0.5))))/'VSWR Calculator'!$C$25)-$C101)^2+(1500*ABS(SIN(2*PI()*MOD(Calculator!$B$30/Calculator!$F$18,1)))*IF(MOD(Calculator!$B$30/Calculator!$F$18,1)&lt;0.5,-1,1))^2)/SQRT(((50*POWER(80,POWER(COS(PI()*MOD(Calculator!$B$30/Calculator!$F$18,1)),2))+MIN(500,MAX(30,100*EXP(-0.3*'VSWR Calculator'!$C$24)*(1+3*ABS(MOD('VSWR Calculator'!$C$23/Calculator!$F$18/2,1)-0.5))))/'VSWR Calculator'!$C$25)+$C101)^2+(1500*ABS(SIN(2*PI()*MOD(Calculator!$B$30/Calculator!$F$18,1)))*IF(MOD(Calculator!$B$30/Calculator!$F$18,1)&lt;0.5,-1,1))^2)),2))</f>
        <v>—</v>
      </c>
      <c r="CF101" s="253" t="str">
        <f aca="false">IF(OR(Calculator!$E$19&lt;&gt;"YES",Calculator!$B$30&lt;Calculator!$G$19),"—",ROUND((1+SQRT(((50*POWER(80,POWER(COS(PI()*MOD(Calculator!$B$30/Calculator!$F$19,1)),2))+MIN(500,MAX(30,100*EXP(-0.3*'VSWR Calculator'!$C$24)*(1+3*ABS(MOD('VSWR Calculator'!$C$23/Calculator!$F$19/2,1)-0.5))))/'VSWR Calculator'!$C$25)-$C101)^2+(1500*ABS(SIN(2*PI()*MOD(Calculator!$B$30/Calculator!$F$19,1)))*IF(MOD(Calculator!$B$30/Calculator!$F$19,1)&lt;0.5,-1,1))^2)/SQRT(((50*POWER(80,POWER(COS(PI()*MOD(Calculator!$B$30/Calculator!$F$19,1)),2))+MIN(500,MAX(30,100*EXP(-0.3*'VSWR Calculator'!$C$24)*(1+3*ABS(MOD('VSWR Calculator'!$C$23/Calculator!$F$19/2,1)-0.5))))/'VSWR Calculator'!$C$25)+$C101)^2+(1500*ABS(SIN(2*PI()*MOD(Calculator!$B$30/Calculator!$F$19,1)))*IF(MOD(Calculator!$B$30/Calculator!$F$19,1)&lt;0.5,-1,1))^2))/(1-SQRT(((50*POWER(80,POWER(COS(PI()*MOD(Calculator!$B$30/Calculator!$F$19,1)),2))+MIN(500,MAX(30,100*EXP(-0.3*'VSWR Calculator'!$C$24)*(1+3*ABS(MOD('VSWR Calculator'!$C$23/Calculator!$F$19/2,1)-0.5))))/'VSWR Calculator'!$C$25)-$C101)^2+(1500*ABS(SIN(2*PI()*MOD(Calculator!$B$30/Calculator!$F$19,1)))*IF(MOD(Calculator!$B$30/Calculator!$F$19,1)&lt;0.5,-1,1))^2)/SQRT(((50*POWER(80,POWER(COS(PI()*MOD(Calculator!$B$30/Calculator!$F$19,1)),2))+MIN(500,MAX(30,100*EXP(-0.3*'VSWR Calculator'!$C$24)*(1+3*ABS(MOD('VSWR Calculator'!$C$23/Calculator!$F$19/2,1)-0.5))))/'VSWR Calculator'!$C$25)+$C101)^2+(1500*ABS(SIN(2*PI()*MOD(Calculator!$B$30/Calculator!$F$19,1)))*IF(MOD(Calculator!$B$30/Calculator!$F$19,1)&lt;0.5,-1,1))^2)),2))</f>
        <v>—</v>
      </c>
      <c r="CG101" s="253" t="str">
        <f aca="false">IF(OR(Calculator!$E$20&lt;&gt;"YES",Calculator!$B$30&lt;Calculator!$G$20),"—",ROUND((1+SQRT(((50*POWER(80,POWER(COS(PI()*MOD(Calculator!$B$30/Calculator!$F$20,1)),2))+MIN(500,MAX(30,100*EXP(-0.3*'VSWR Calculator'!$C$24)*(1+3*ABS(MOD('VSWR Calculator'!$C$23/Calculator!$F$20/2,1)-0.5))))/'VSWR Calculator'!$C$25)-$C101)^2+(1500*ABS(SIN(2*PI()*MOD(Calculator!$B$30/Calculator!$F$20,1)))*IF(MOD(Calculator!$B$30/Calculator!$F$20,1)&lt;0.5,-1,1))^2)/SQRT(((50*POWER(80,POWER(COS(PI()*MOD(Calculator!$B$30/Calculator!$F$20,1)),2))+MIN(500,MAX(30,100*EXP(-0.3*'VSWR Calculator'!$C$24)*(1+3*ABS(MOD('VSWR Calculator'!$C$23/Calculator!$F$20/2,1)-0.5))))/'VSWR Calculator'!$C$25)+$C101)^2+(1500*ABS(SIN(2*PI()*MOD(Calculator!$B$30/Calculator!$F$20,1)))*IF(MOD(Calculator!$B$30/Calculator!$F$20,1)&lt;0.5,-1,1))^2))/(1-SQRT(((50*POWER(80,POWER(COS(PI()*MOD(Calculator!$B$30/Calculator!$F$20,1)),2))+MIN(500,MAX(30,100*EXP(-0.3*'VSWR Calculator'!$C$24)*(1+3*ABS(MOD('VSWR Calculator'!$C$23/Calculator!$F$20/2,1)-0.5))))/'VSWR Calculator'!$C$25)-$C101)^2+(1500*ABS(SIN(2*PI()*MOD(Calculator!$B$30/Calculator!$F$20,1)))*IF(MOD(Calculator!$B$30/Calculator!$F$20,1)&lt;0.5,-1,1))^2)/SQRT(((50*POWER(80,POWER(COS(PI()*MOD(Calculator!$B$30/Calculator!$F$20,1)),2))+MIN(500,MAX(30,100*EXP(-0.3*'VSWR Calculator'!$C$24)*(1+3*ABS(MOD('VSWR Calculator'!$C$23/Calculator!$F$20/2,1)-0.5))))/'VSWR Calculator'!$C$25)+$C101)^2+(1500*ABS(SIN(2*PI()*MOD(Calculator!$B$30/Calculator!$F$20,1)))*IF(MOD(Calculator!$B$30/Calculator!$F$20,1)&lt;0.5,-1,1))^2)),2))</f>
        <v>—</v>
      </c>
      <c r="CH101" s="253" t="str">
        <f aca="false">IF(OR(Calculator!$E$21&lt;&gt;"YES",Calculator!$B$30&lt;Calculator!$G$21),"—",ROUND((1+SQRT(((50*POWER(80,POWER(COS(PI()*MOD(Calculator!$B$30/Calculator!$F$21,1)),2))+MIN(500,MAX(30,100*EXP(-0.3*'VSWR Calculator'!$C$24)*(1+3*ABS(MOD('VSWR Calculator'!$C$23/Calculator!$F$21/2,1)-0.5))))/'VSWR Calculator'!$C$25)-$C101)^2+(1500*ABS(SIN(2*PI()*MOD(Calculator!$B$30/Calculator!$F$21,1)))*IF(MOD(Calculator!$B$30/Calculator!$F$21,1)&lt;0.5,-1,1))^2)/SQRT(((50*POWER(80,POWER(COS(PI()*MOD(Calculator!$B$30/Calculator!$F$21,1)),2))+MIN(500,MAX(30,100*EXP(-0.3*'VSWR Calculator'!$C$24)*(1+3*ABS(MOD('VSWR Calculator'!$C$23/Calculator!$F$21/2,1)-0.5))))/'VSWR Calculator'!$C$25)+$C101)^2+(1500*ABS(SIN(2*PI()*MOD(Calculator!$B$30/Calculator!$F$21,1)))*IF(MOD(Calculator!$B$30/Calculator!$F$21,1)&lt;0.5,-1,1))^2))/(1-SQRT(((50*POWER(80,POWER(COS(PI()*MOD(Calculator!$B$30/Calculator!$F$21,1)),2))+MIN(500,MAX(30,100*EXP(-0.3*'VSWR Calculator'!$C$24)*(1+3*ABS(MOD('VSWR Calculator'!$C$23/Calculator!$F$21/2,1)-0.5))))/'VSWR Calculator'!$C$25)-$C101)^2+(1500*ABS(SIN(2*PI()*MOD(Calculator!$B$30/Calculator!$F$21,1)))*IF(MOD(Calculator!$B$30/Calculator!$F$21,1)&lt;0.5,-1,1))^2)/SQRT(((50*POWER(80,POWER(COS(PI()*MOD(Calculator!$B$30/Calculator!$F$21,1)),2))+MIN(500,MAX(30,100*EXP(-0.3*'VSWR Calculator'!$C$24)*(1+3*ABS(MOD('VSWR Calculator'!$C$23/Calculator!$F$21/2,1)-0.5))))/'VSWR Calculator'!$C$25)+$C101)^2+(1500*ABS(SIN(2*PI()*MOD(Calculator!$B$30/Calculator!$F$21,1)))*IF(MOD(Calculator!$B$30/Calculator!$F$21,1)&lt;0.5,-1,1))^2)),2))</f>
        <v>—</v>
      </c>
      <c r="CI101" s="253" t="str">
        <f aca="false">IF(OR(Calculator!$E$22&lt;&gt;"YES",Calculator!$B$30&lt;Calculator!$G$22),"—",ROUND((1+SQRT(((50*POWER(80,POWER(COS(PI()*MOD(Calculator!$B$30/Calculator!$F$22,1)),2))+MIN(500,MAX(30,100*EXP(-0.3*'VSWR Calculator'!$C$24)*(1+3*ABS(MOD('VSWR Calculator'!$C$23/Calculator!$F$22/2,1)-0.5))))/'VSWR Calculator'!$C$25)-$C101)^2+(1500*ABS(SIN(2*PI()*MOD(Calculator!$B$30/Calculator!$F$22,1)))*IF(MOD(Calculator!$B$30/Calculator!$F$22,1)&lt;0.5,-1,1))^2)/SQRT(((50*POWER(80,POWER(COS(PI()*MOD(Calculator!$B$30/Calculator!$F$22,1)),2))+MIN(500,MAX(30,100*EXP(-0.3*'VSWR Calculator'!$C$24)*(1+3*ABS(MOD('VSWR Calculator'!$C$23/Calculator!$F$22/2,1)-0.5))))/'VSWR Calculator'!$C$25)+$C101)^2+(1500*ABS(SIN(2*PI()*MOD(Calculator!$B$30/Calculator!$F$22,1)))*IF(MOD(Calculator!$B$30/Calculator!$F$22,1)&lt;0.5,-1,1))^2))/(1-SQRT(((50*POWER(80,POWER(COS(PI()*MOD(Calculator!$B$30/Calculator!$F$22,1)),2))+MIN(500,MAX(30,100*EXP(-0.3*'VSWR Calculator'!$C$24)*(1+3*ABS(MOD('VSWR Calculator'!$C$23/Calculator!$F$22/2,1)-0.5))))/'VSWR Calculator'!$C$25)-$C101)^2+(1500*ABS(SIN(2*PI()*MOD(Calculator!$B$30/Calculator!$F$22,1)))*IF(MOD(Calculator!$B$30/Calculator!$F$22,1)&lt;0.5,-1,1))^2)/SQRT(((50*POWER(80,POWER(COS(PI()*MOD(Calculator!$B$30/Calculator!$F$22,1)),2))+MIN(500,MAX(30,100*EXP(-0.3*'VSWR Calculator'!$C$24)*(1+3*ABS(MOD('VSWR Calculator'!$C$23/Calculator!$F$22/2,1)-0.5))))/'VSWR Calculator'!$C$25)+$C101)^2+(1500*ABS(SIN(2*PI()*MOD(Calculator!$B$30/Calculator!$F$22,1)))*IF(MOD(Calculator!$B$30/Calculator!$F$22,1)&lt;0.5,-1,1))^2)),2))</f>
        <v>—</v>
      </c>
      <c r="CJ101" s="253" t="n">
        <f aca="false">IFERROR(ROUND((IF(ISNUMBER(BY101),BY101,0)+IF(ISNUMBER(BZ101),BZ101,0)+IF(ISNUMBER(CA101),CA101,0)+IF(ISNUMBER(CB101),CB101,0)+IF(ISNUMBER(CC101),CC101,0)+IF(ISNUMBER(CD101),CD101,0)+IF(ISNUMBER(CE101),CE101,0)+IF(ISNUMBER(CF101),CF101,0)+IF(ISNUMBER(CG101),CG101,0)+IF(ISNUMBER(CH101),CH101,0)+IF(ISNUMBER(CI101),CI101,0))/(IF(ISNUMBER(BY101),1,0)+IF(ISNUMBER(BZ101),1,0)+IF(ISNUMBER(CA101),1,0)+IF(ISNUMBER(CB101),1,0)+IF(ISNUMBER(CC101),1,0)+IF(ISNUMBER(CD101),1,0)+IF(ISNUMBER(CE101),1,0)+IF(ISNUMBER(CF101),1,0)+IF(ISNUMBER(CG101),1,0)+IF(ISNUMBER(CH101),1,0)+IF(ISNUMBER(CI101),1,0)),4),"")</f>
        <v>20.43</v>
      </c>
      <c r="CK101" s="253" t="str">
        <f aca="false">IF(OR(Calculator!$E$12&lt;&gt;"YES",Calculator!$B$31&lt;Calculator!$G$12),"—",ROUND((1+SQRT(((50*POWER(80,POWER(COS(PI()*MOD(Calculator!$B$31/Calculator!$F$12,1)),2))+MIN(500,MAX(30,100*EXP(-0.3*'VSWR Calculator'!$C$24)*(1+3*ABS(MOD('VSWR Calculator'!$C$23/Calculator!$F$12/2,1)-0.5))))/'VSWR Calculator'!$C$25)-$C101)^2+(1500*ABS(SIN(2*PI()*MOD(Calculator!$B$31/Calculator!$F$12,1)))*IF(MOD(Calculator!$B$31/Calculator!$F$12,1)&lt;0.5,-1,1))^2)/SQRT(((50*POWER(80,POWER(COS(PI()*MOD(Calculator!$B$31/Calculator!$F$12,1)),2))+MIN(500,MAX(30,100*EXP(-0.3*'VSWR Calculator'!$C$24)*(1+3*ABS(MOD('VSWR Calculator'!$C$23/Calculator!$F$12/2,1)-0.5))))/'VSWR Calculator'!$C$25)+$C101)^2+(1500*ABS(SIN(2*PI()*MOD(Calculator!$B$31/Calculator!$F$12,1)))*IF(MOD(Calculator!$B$31/Calculator!$F$12,1)&lt;0.5,-1,1))^2))/(1-SQRT(((50*POWER(80,POWER(COS(PI()*MOD(Calculator!$B$31/Calculator!$F$12,1)),2))+MIN(500,MAX(30,100*EXP(-0.3*'VSWR Calculator'!$C$24)*(1+3*ABS(MOD('VSWR Calculator'!$C$23/Calculator!$F$12/2,1)-0.5))))/'VSWR Calculator'!$C$25)-$C101)^2+(1500*ABS(SIN(2*PI()*MOD(Calculator!$B$31/Calculator!$F$12,1)))*IF(MOD(Calculator!$B$31/Calculator!$F$12,1)&lt;0.5,-1,1))^2)/SQRT(((50*POWER(80,POWER(COS(PI()*MOD(Calculator!$B$31/Calculator!$F$12,1)),2))+MIN(500,MAX(30,100*EXP(-0.3*'VSWR Calculator'!$C$24)*(1+3*ABS(MOD('VSWR Calculator'!$C$23/Calculator!$F$12/2,1)-0.5))))/'VSWR Calculator'!$C$25)+$C101)^2+(1500*ABS(SIN(2*PI()*MOD(Calculator!$B$31/Calculator!$F$12,1)))*IF(MOD(Calculator!$B$31/Calculator!$F$12,1)&lt;0.5,-1,1))^2)),2))</f>
        <v>—</v>
      </c>
      <c r="CL101" s="253" t="str">
        <f aca="false">IF(OR(Calculator!$E$13&lt;&gt;"YES",Calculator!$B$31&lt;Calculator!$G$13),"—",ROUND((1+SQRT(((50*POWER(80,POWER(COS(PI()*MOD(Calculator!$B$31/Calculator!$F$13,1)),2))+MIN(500,MAX(30,100*EXP(-0.3*'VSWR Calculator'!$C$24)*(1+3*ABS(MOD('VSWR Calculator'!$C$23/Calculator!$F$13/2,1)-0.5))))/'VSWR Calculator'!$C$25)-$C101)^2+(1500*ABS(SIN(2*PI()*MOD(Calculator!$B$31/Calculator!$F$13,1)))*IF(MOD(Calculator!$B$31/Calculator!$F$13,1)&lt;0.5,-1,1))^2)/SQRT(((50*POWER(80,POWER(COS(PI()*MOD(Calculator!$B$31/Calculator!$F$13,1)),2))+MIN(500,MAX(30,100*EXP(-0.3*'VSWR Calculator'!$C$24)*(1+3*ABS(MOD('VSWR Calculator'!$C$23/Calculator!$F$13/2,1)-0.5))))/'VSWR Calculator'!$C$25)+$C101)^2+(1500*ABS(SIN(2*PI()*MOD(Calculator!$B$31/Calculator!$F$13,1)))*IF(MOD(Calculator!$B$31/Calculator!$F$13,1)&lt;0.5,-1,1))^2))/(1-SQRT(((50*POWER(80,POWER(COS(PI()*MOD(Calculator!$B$31/Calculator!$F$13,1)),2))+MIN(500,MAX(30,100*EXP(-0.3*'VSWR Calculator'!$C$24)*(1+3*ABS(MOD('VSWR Calculator'!$C$23/Calculator!$F$13/2,1)-0.5))))/'VSWR Calculator'!$C$25)-$C101)^2+(1500*ABS(SIN(2*PI()*MOD(Calculator!$B$31/Calculator!$F$13,1)))*IF(MOD(Calculator!$B$31/Calculator!$F$13,1)&lt;0.5,-1,1))^2)/SQRT(((50*POWER(80,POWER(COS(PI()*MOD(Calculator!$B$31/Calculator!$F$13,1)),2))+MIN(500,MAX(30,100*EXP(-0.3*'VSWR Calculator'!$C$24)*(1+3*ABS(MOD('VSWR Calculator'!$C$23/Calculator!$F$13/2,1)-0.5))))/'VSWR Calculator'!$C$25)+$C101)^2+(1500*ABS(SIN(2*PI()*MOD(Calculator!$B$31/Calculator!$F$13,1)))*IF(MOD(Calculator!$B$31/Calculator!$F$13,1)&lt;0.5,-1,1))^2)),2))</f>
        <v>—</v>
      </c>
      <c r="CM101" s="253" t="str">
        <f aca="false">IF(OR(Calculator!$E$14&lt;&gt;"YES",Calculator!$B$31&lt;Calculator!$G$14),"—",ROUND((1+SQRT(((50*POWER(80,POWER(COS(PI()*MOD(Calculator!$B$31/Calculator!$F$14,1)),2))+MIN(500,MAX(30,100*EXP(-0.3*'VSWR Calculator'!$C$24)*(1+3*ABS(MOD('VSWR Calculator'!$C$23/Calculator!$F$14/2,1)-0.5))))/'VSWR Calculator'!$C$25)-$C101)^2+(1500*ABS(SIN(2*PI()*MOD(Calculator!$B$31/Calculator!$F$14,1)))*IF(MOD(Calculator!$B$31/Calculator!$F$14,1)&lt;0.5,-1,1))^2)/SQRT(((50*POWER(80,POWER(COS(PI()*MOD(Calculator!$B$31/Calculator!$F$14,1)),2))+MIN(500,MAX(30,100*EXP(-0.3*'VSWR Calculator'!$C$24)*(1+3*ABS(MOD('VSWR Calculator'!$C$23/Calculator!$F$14/2,1)-0.5))))/'VSWR Calculator'!$C$25)+$C101)^2+(1500*ABS(SIN(2*PI()*MOD(Calculator!$B$31/Calculator!$F$14,1)))*IF(MOD(Calculator!$B$31/Calculator!$F$14,1)&lt;0.5,-1,1))^2))/(1-SQRT(((50*POWER(80,POWER(COS(PI()*MOD(Calculator!$B$31/Calculator!$F$14,1)),2))+MIN(500,MAX(30,100*EXP(-0.3*'VSWR Calculator'!$C$24)*(1+3*ABS(MOD('VSWR Calculator'!$C$23/Calculator!$F$14/2,1)-0.5))))/'VSWR Calculator'!$C$25)-$C101)^2+(1500*ABS(SIN(2*PI()*MOD(Calculator!$B$31/Calculator!$F$14,1)))*IF(MOD(Calculator!$B$31/Calculator!$F$14,1)&lt;0.5,-1,1))^2)/SQRT(((50*POWER(80,POWER(COS(PI()*MOD(Calculator!$B$31/Calculator!$F$14,1)),2))+MIN(500,MAX(30,100*EXP(-0.3*'VSWR Calculator'!$C$24)*(1+3*ABS(MOD('VSWR Calculator'!$C$23/Calculator!$F$14/2,1)-0.5))))/'VSWR Calculator'!$C$25)+$C101)^2+(1500*ABS(SIN(2*PI()*MOD(Calculator!$B$31/Calculator!$F$14,1)))*IF(MOD(Calculator!$B$31/Calculator!$F$14,1)&lt;0.5,-1,1))^2)),2))</f>
        <v>—</v>
      </c>
      <c r="CN101" s="253" t="n">
        <f aca="false">IF(OR(Calculator!$E$15&lt;&gt;"YES",Calculator!$B$31&lt;Calculator!$G$15),"—",ROUND((1+SQRT(((50*POWER(80,POWER(COS(PI()*MOD(Calculator!$B$31/Calculator!$F$15,1)),2))+MIN(500,MAX(30,100*EXP(-0.3*'VSWR Calculator'!$C$24)*(1+3*ABS(MOD('VSWR Calculator'!$C$23/Calculator!$F$15/2,1)-0.5))))/'VSWR Calculator'!$C$25)-$C101)^2+(1500*ABS(SIN(2*PI()*MOD(Calculator!$B$31/Calculator!$F$15,1)))*IF(MOD(Calculator!$B$31/Calculator!$F$15,1)&lt;0.5,-1,1))^2)/SQRT(((50*POWER(80,POWER(COS(PI()*MOD(Calculator!$B$31/Calculator!$F$15,1)),2))+MIN(500,MAX(30,100*EXP(-0.3*'VSWR Calculator'!$C$24)*(1+3*ABS(MOD('VSWR Calculator'!$C$23/Calculator!$F$15/2,1)-0.5))))/'VSWR Calculator'!$C$25)+$C101)^2+(1500*ABS(SIN(2*PI()*MOD(Calculator!$B$31/Calculator!$F$15,1)))*IF(MOD(Calculator!$B$31/Calculator!$F$15,1)&lt;0.5,-1,1))^2))/(1-SQRT(((50*POWER(80,POWER(COS(PI()*MOD(Calculator!$B$31/Calculator!$F$15,1)),2))+MIN(500,MAX(30,100*EXP(-0.3*'VSWR Calculator'!$C$24)*(1+3*ABS(MOD('VSWR Calculator'!$C$23/Calculator!$F$15/2,1)-0.5))))/'VSWR Calculator'!$C$25)-$C101)^2+(1500*ABS(SIN(2*PI()*MOD(Calculator!$B$31/Calculator!$F$15,1)))*IF(MOD(Calculator!$B$31/Calculator!$F$15,1)&lt;0.5,-1,1))^2)/SQRT(((50*POWER(80,POWER(COS(PI()*MOD(Calculator!$B$31/Calculator!$F$15,1)),2))+MIN(500,MAX(30,100*EXP(-0.3*'VSWR Calculator'!$C$24)*(1+3*ABS(MOD('VSWR Calculator'!$C$23/Calculator!$F$15/2,1)-0.5))))/'VSWR Calculator'!$C$25)+$C101)^2+(1500*ABS(SIN(2*PI()*MOD(Calculator!$B$31/Calculator!$F$15,1)))*IF(MOD(Calculator!$B$31/Calculator!$F$15,1)&lt;0.5,-1,1))^2)),2))</f>
        <v>21.2</v>
      </c>
      <c r="CO101" s="253" t="str">
        <f aca="false">IF(OR(Calculator!$E$16&lt;&gt;"YES",Calculator!$B$31&lt;Calculator!$G$16),"—",ROUND((1+SQRT(((50*POWER(80,POWER(COS(PI()*MOD(Calculator!$B$31/Calculator!$F$16,1)),2))+MIN(500,MAX(30,100*EXP(-0.3*'VSWR Calculator'!$C$24)*(1+3*ABS(MOD('VSWR Calculator'!$C$23/Calculator!$F$16/2,1)-0.5))))/'VSWR Calculator'!$C$25)-$C101)^2+(1500*ABS(SIN(2*PI()*MOD(Calculator!$B$31/Calculator!$F$16,1)))*IF(MOD(Calculator!$B$31/Calculator!$F$16,1)&lt;0.5,-1,1))^2)/SQRT(((50*POWER(80,POWER(COS(PI()*MOD(Calculator!$B$31/Calculator!$F$16,1)),2))+MIN(500,MAX(30,100*EXP(-0.3*'VSWR Calculator'!$C$24)*(1+3*ABS(MOD('VSWR Calculator'!$C$23/Calculator!$F$16/2,1)-0.5))))/'VSWR Calculator'!$C$25)+$C101)^2+(1500*ABS(SIN(2*PI()*MOD(Calculator!$B$31/Calculator!$F$16,1)))*IF(MOD(Calculator!$B$31/Calculator!$F$16,1)&lt;0.5,-1,1))^2))/(1-SQRT(((50*POWER(80,POWER(COS(PI()*MOD(Calculator!$B$31/Calculator!$F$16,1)),2))+MIN(500,MAX(30,100*EXP(-0.3*'VSWR Calculator'!$C$24)*(1+3*ABS(MOD('VSWR Calculator'!$C$23/Calculator!$F$16/2,1)-0.5))))/'VSWR Calculator'!$C$25)-$C101)^2+(1500*ABS(SIN(2*PI()*MOD(Calculator!$B$31/Calculator!$F$16,1)))*IF(MOD(Calculator!$B$31/Calculator!$F$16,1)&lt;0.5,-1,1))^2)/SQRT(((50*POWER(80,POWER(COS(PI()*MOD(Calculator!$B$31/Calculator!$F$16,1)),2))+MIN(500,MAX(30,100*EXP(-0.3*'VSWR Calculator'!$C$24)*(1+3*ABS(MOD('VSWR Calculator'!$C$23/Calculator!$F$16/2,1)-0.5))))/'VSWR Calculator'!$C$25)+$C101)^2+(1500*ABS(SIN(2*PI()*MOD(Calculator!$B$31/Calculator!$F$16,1)))*IF(MOD(Calculator!$B$31/Calculator!$F$16,1)&lt;0.5,-1,1))^2)),2))</f>
        <v>—</v>
      </c>
      <c r="CP101" s="253" t="n">
        <f aca="false">IF(OR(Calculator!$E$17&lt;&gt;"YES",Calculator!$B$31&lt;Calculator!$G$17),"—",ROUND((1+SQRT(((50*POWER(80,POWER(COS(PI()*MOD(Calculator!$B$31/Calculator!$F$17,1)),2))+MIN(500,MAX(30,100*EXP(-0.3*'VSWR Calculator'!$C$24)*(1+3*ABS(MOD('VSWR Calculator'!$C$23/Calculator!$F$17/2,1)-0.5))))/'VSWR Calculator'!$C$25)-$C101)^2+(1500*ABS(SIN(2*PI()*MOD(Calculator!$B$31/Calculator!$F$17,1)))*IF(MOD(Calculator!$B$31/Calculator!$F$17,1)&lt;0.5,-1,1))^2)/SQRT(((50*POWER(80,POWER(COS(PI()*MOD(Calculator!$B$31/Calculator!$F$17,1)),2))+MIN(500,MAX(30,100*EXP(-0.3*'VSWR Calculator'!$C$24)*(1+3*ABS(MOD('VSWR Calculator'!$C$23/Calculator!$F$17/2,1)-0.5))))/'VSWR Calculator'!$C$25)+$C101)^2+(1500*ABS(SIN(2*PI()*MOD(Calculator!$B$31/Calculator!$F$17,1)))*IF(MOD(Calculator!$B$31/Calculator!$F$17,1)&lt;0.5,-1,1))^2))/(1-SQRT(((50*POWER(80,POWER(COS(PI()*MOD(Calculator!$B$31/Calculator!$F$17,1)),2))+MIN(500,MAX(30,100*EXP(-0.3*'VSWR Calculator'!$C$24)*(1+3*ABS(MOD('VSWR Calculator'!$C$23/Calculator!$F$17/2,1)-0.5))))/'VSWR Calculator'!$C$25)-$C101)^2+(1500*ABS(SIN(2*PI()*MOD(Calculator!$B$31/Calculator!$F$17,1)))*IF(MOD(Calculator!$B$31/Calculator!$F$17,1)&lt;0.5,-1,1))^2)/SQRT(((50*POWER(80,POWER(COS(PI()*MOD(Calculator!$B$31/Calculator!$F$17,1)),2))+MIN(500,MAX(30,100*EXP(-0.3*'VSWR Calculator'!$C$24)*(1+3*ABS(MOD('VSWR Calculator'!$C$23/Calculator!$F$17/2,1)-0.5))))/'VSWR Calculator'!$C$25)+$C101)^2+(1500*ABS(SIN(2*PI()*MOD(Calculator!$B$31/Calculator!$F$17,1)))*IF(MOD(Calculator!$B$31/Calculator!$F$17,1)&lt;0.5,-1,1))^2)),2))</f>
        <v>17.67</v>
      </c>
      <c r="CQ101" s="253" t="str">
        <f aca="false">IF(OR(Calculator!$E$18&lt;&gt;"YES",Calculator!$B$31&lt;Calculator!$G$18),"—",ROUND((1+SQRT(((50*POWER(80,POWER(COS(PI()*MOD(Calculator!$B$31/Calculator!$F$18,1)),2))+MIN(500,MAX(30,100*EXP(-0.3*'VSWR Calculator'!$C$24)*(1+3*ABS(MOD('VSWR Calculator'!$C$23/Calculator!$F$18/2,1)-0.5))))/'VSWR Calculator'!$C$25)-$C101)^2+(1500*ABS(SIN(2*PI()*MOD(Calculator!$B$31/Calculator!$F$18,1)))*IF(MOD(Calculator!$B$31/Calculator!$F$18,1)&lt;0.5,-1,1))^2)/SQRT(((50*POWER(80,POWER(COS(PI()*MOD(Calculator!$B$31/Calculator!$F$18,1)),2))+MIN(500,MAX(30,100*EXP(-0.3*'VSWR Calculator'!$C$24)*(1+3*ABS(MOD('VSWR Calculator'!$C$23/Calculator!$F$18/2,1)-0.5))))/'VSWR Calculator'!$C$25)+$C101)^2+(1500*ABS(SIN(2*PI()*MOD(Calculator!$B$31/Calculator!$F$18,1)))*IF(MOD(Calculator!$B$31/Calculator!$F$18,1)&lt;0.5,-1,1))^2))/(1-SQRT(((50*POWER(80,POWER(COS(PI()*MOD(Calculator!$B$31/Calculator!$F$18,1)),2))+MIN(500,MAX(30,100*EXP(-0.3*'VSWR Calculator'!$C$24)*(1+3*ABS(MOD('VSWR Calculator'!$C$23/Calculator!$F$18/2,1)-0.5))))/'VSWR Calculator'!$C$25)-$C101)^2+(1500*ABS(SIN(2*PI()*MOD(Calculator!$B$31/Calculator!$F$18,1)))*IF(MOD(Calculator!$B$31/Calculator!$F$18,1)&lt;0.5,-1,1))^2)/SQRT(((50*POWER(80,POWER(COS(PI()*MOD(Calculator!$B$31/Calculator!$F$18,1)),2))+MIN(500,MAX(30,100*EXP(-0.3*'VSWR Calculator'!$C$24)*(1+3*ABS(MOD('VSWR Calculator'!$C$23/Calculator!$F$18/2,1)-0.5))))/'VSWR Calculator'!$C$25)+$C101)^2+(1500*ABS(SIN(2*PI()*MOD(Calculator!$B$31/Calculator!$F$18,1)))*IF(MOD(Calculator!$B$31/Calculator!$F$18,1)&lt;0.5,-1,1))^2)),2))</f>
        <v>—</v>
      </c>
      <c r="CR101" s="253" t="str">
        <f aca="false">IF(OR(Calculator!$E$19&lt;&gt;"YES",Calculator!$B$31&lt;Calculator!$G$19),"—",ROUND((1+SQRT(((50*POWER(80,POWER(COS(PI()*MOD(Calculator!$B$31/Calculator!$F$19,1)),2))+MIN(500,MAX(30,100*EXP(-0.3*'VSWR Calculator'!$C$24)*(1+3*ABS(MOD('VSWR Calculator'!$C$23/Calculator!$F$19/2,1)-0.5))))/'VSWR Calculator'!$C$25)-$C101)^2+(1500*ABS(SIN(2*PI()*MOD(Calculator!$B$31/Calculator!$F$19,1)))*IF(MOD(Calculator!$B$31/Calculator!$F$19,1)&lt;0.5,-1,1))^2)/SQRT(((50*POWER(80,POWER(COS(PI()*MOD(Calculator!$B$31/Calculator!$F$19,1)),2))+MIN(500,MAX(30,100*EXP(-0.3*'VSWR Calculator'!$C$24)*(1+3*ABS(MOD('VSWR Calculator'!$C$23/Calculator!$F$19/2,1)-0.5))))/'VSWR Calculator'!$C$25)+$C101)^2+(1500*ABS(SIN(2*PI()*MOD(Calculator!$B$31/Calculator!$F$19,1)))*IF(MOD(Calculator!$B$31/Calculator!$F$19,1)&lt;0.5,-1,1))^2))/(1-SQRT(((50*POWER(80,POWER(COS(PI()*MOD(Calculator!$B$31/Calculator!$F$19,1)),2))+MIN(500,MAX(30,100*EXP(-0.3*'VSWR Calculator'!$C$24)*(1+3*ABS(MOD('VSWR Calculator'!$C$23/Calculator!$F$19/2,1)-0.5))))/'VSWR Calculator'!$C$25)-$C101)^2+(1500*ABS(SIN(2*PI()*MOD(Calculator!$B$31/Calculator!$F$19,1)))*IF(MOD(Calculator!$B$31/Calculator!$F$19,1)&lt;0.5,-1,1))^2)/SQRT(((50*POWER(80,POWER(COS(PI()*MOD(Calculator!$B$31/Calculator!$F$19,1)),2))+MIN(500,MAX(30,100*EXP(-0.3*'VSWR Calculator'!$C$24)*(1+3*ABS(MOD('VSWR Calculator'!$C$23/Calculator!$F$19/2,1)-0.5))))/'VSWR Calculator'!$C$25)+$C101)^2+(1500*ABS(SIN(2*PI()*MOD(Calculator!$B$31/Calculator!$F$19,1)))*IF(MOD(Calculator!$B$31/Calculator!$F$19,1)&lt;0.5,-1,1))^2)),2))</f>
        <v>—</v>
      </c>
      <c r="CS101" s="253" t="str">
        <f aca="false">IF(OR(Calculator!$E$20&lt;&gt;"YES",Calculator!$B$31&lt;Calculator!$G$20),"—",ROUND((1+SQRT(((50*POWER(80,POWER(COS(PI()*MOD(Calculator!$B$31/Calculator!$F$20,1)),2))+MIN(500,MAX(30,100*EXP(-0.3*'VSWR Calculator'!$C$24)*(1+3*ABS(MOD('VSWR Calculator'!$C$23/Calculator!$F$20/2,1)-0.5))))/'VSWR Calculator'!$C$25)-$C101)^2+(1500*ABS(SIN(2*PI()*MOD(Calculator!$B$31/Calculator!$F$20,1)))*IF(MOD(Calculator!$B$31/Calculator!$F$20,1)&lt;0.5,-1,1))^2)/SQRT(((50*POWER(80,POWER(COS(PI()*MOD(Calculator!$B$31/Calculator!$F$20,1)),2))+MIN(500,MAX(30,100*EXP(-0.3*'VSWR Calculator'!$C$24)*(1+3*ABS(MOD('VSWR Calculator'!$C$23/Calculator!$F$20/2,1)-0.5))))/'VSWR Calculator'!$C$25)+$C101)^2+(1500*ABS(SIN(2*PI()*MOD(Calculator!$B$31/Calculator!$F$20,1)))*IF(MOD(Calculator!$B$31/Calculator!$F$20,1)&lt;0.5,-1,1))^2))/(1-SQRT(((50*POWER(80,POWER(COS(PI()*MOD(Calculator!$B$31/Calculator!$F$20,1)),2))+MIN(500,MAX(30,100*EXP(-0.3*'VSWR Calculator'!$C$24)*(1+3*ABS(MOD('VSWR Calculator'!$C$23/Calculator!$F$20/2,1)-0.5))))/'VSWR Calculator'!$C$25)-$C101)^2+(1500*ABS(SIN(2*PI()*MOD(Calculator!$B$31/Calculator!$F$20,1)))*IF(MOD(Calculator!$B$31/Calculator!$F$20,1)&lt;0.5,-1,1))^2)/SQRT(((50*POWER(80,POWER(COS(PI()*MOD(Calculator!$B$31/Calculator!$F$20,1)),2))+MIN(500,MAX(30,100*EXP(-0.3*'VSWR Calculator'!$C$24)*(1+3*ABS(MOD('VSWR Calculator'!$C$23/Calculator!$F$20/2,1)-0.5))))/'VSWR Calculator'!$C$25)+$C101)^2+(1500*ABS(SIN(2*PI()*MOD(Calculator!$B$31/Calculator!$F$20,1)))*IF(MOD(Calculator!$B$31/Calculator!$F$20,1)&lt;0.5,-1,1))^2)),2))</f>
        <v>—</v>
      </c>
      <c r="CT101" s="253" t="str">
        <f aca="false">IF(OR(Calculator!$E$21&lt;&gt;"YES",Calculator!$B$31&lt;Calculator!$G$21),"—",ROUND((1+SQRT(((50*POWER(80,POWER(COS(PI()*MOD(Calculator!$B$31/Calculator!$F$21,1)),2))+MIN(500,MAX(30,100*EXP(-0.3*'VSWR Calculator'!$C$24)*(1+3*ABS(MOD('VSWR Calculator'!$C$23/Calculator!$F$21/2,1)-0.5))))/'VSWR Calculator'!$C$25)-$C101)^2+(1500*ABS(SIN(2*PI()*MOD(Calculator!$B$31/Calculator!$F$21,1)))*IF(MOD(Calculator!$B$31/Calculator!$F$21,1)&lt;0.5,-1,1))^2)/SQRT(((50*POWER(80,POWER(COS(PI()*MOD(Calculator!$B$31/Calculator!$F$21,1)),2))+MIN(500,MAX(30,100*EXP(-0.3*'VSWR Calculator'!$C$24)*(1+3*ABS(MOD('VSWR Calculator'!$C$23/Calculator!$F$21/2,1)-0.5))))/'VSWR Calculator'!$C$25)+$C101)^2+(1500*ABS(SIN(2*PI()*MOD(Calculator!$B$31/Calculator!$F$21,1)))*IF(MOD(Calculator!$B$31/Calculator!$F$21,1)&lt;0.5,-1,1))^2))/(1-SQRT(((50*POWER(80,POWER(COS(PI()*MOD(Calculator!$B$31/Calculator!$F$21,1)),2))+MIN(500,MAX(30,100*EXP(-0.3*'VSWR Calculator'!$C$24)*(1+3*ABS(MOD('VSWR Calculator'!$C$23/Calculator!$F$21/2,1)-0.5))))/'VSWR Calculator'!$C$25)-$C101)^2+(1500*ABS(SIN(2*PI()*MOD(Calculator!$B$31/Calculator!$F$21,1)))*IF(MOD(Calculator!$B$31/Calculator!$F$21,1)&lt;0.5,-1,1))^2)/SQRT(((50*POWER(80,POWER(COS(PI()*MOD(Calculator!$B$31/Calculator!$F$21,1)),2))+MIN(500,MAX(30,100*EXP(-0.3*'VSWR Calculator'!$C$24)*(1+3*ABS(MOD('VSWR Calculator'!$C$23/Calculator!$F$21/2,1)-0.5))))/'VSWR Calculator'!$C$25)+$C101)^2+(1500*ABS(SIN(2*PI()*MOD(Calculator!$B$31/Calculator!$F$21,1)))*IF(MOD(Calculator!$B$31/Calculator!$F$21,1)&lt;0.5,-1,1))^2)),2))</f>
        <v>—</v>
      </c>
      <c r="CU101" s="253" t="str">
        <f aca="false">IF(OR(Calculator!$E$22&lt;&gt;"YES",Calculator!$B$31&lt;Calculator!$G$22),"—",ROUND((1+SQRT(((50*POWER(80,POWER(COS(PI()*MOD(Calculator!$B$31/Calculator!$F$22,1)),2))+MIN(500,MAX(30,100*EXP(-0.3*'VSWR Calculator'!$C$24)*(1+3*ABS(MOD('VSWR Calculator'!$C$23/Calculator!$F$22/2,1)-0.5))))/'VSWR Calculator'!$C$25)-$C101)^2+(1500*ABS(SIN(2*PI()*MOD(Calculator!$B$31/Calculator!$F$22,1)))*IF(MOD(Calculator!$B$31/Calculator!$F$22,1)&lt;0.5,-1,1))^2)/SQRT(((50*POWER(80,POWER(COS(PI()*MOD(Calculator!$B$31/Calculator!$F$22,1)),2))+MIN(500,MAX(30,100*EXP(-0.3*'VSWR Calculator'!$C$24)*(1+3*ABS(MOD('VSWR Calculator'!$C$23/Calculator!$F$22/2,1)-0.5))))/'VSWR Calculator'!$C$25)+$C101)^2+(1500*ABS(SIN(2*PI()*MOD(Calculator!$B$31/Calculator!$F$22,1)))*IF(MOD(Calculator!$B$31/Calculator!$F$22,1)&lt;0.5,-1,1))^2))/(1-SQRT(((50*POWER(80,POWER(COS(PI()*MOD(Calculator!$B$31/Calculator!$F$22,1)),2))+MIN(500,MAX(30,100*EXP(-0.3*'VSWR Calculator'!$C$24)*(1+3*ABS(MOD('VSWR Calculator'!$C$23/Calculator!$F$22/2,1)-0.5))))/'VSWR Calculator'!$C$25)-$C101)^2+(1500*ABS(SIN(2*PI()*MOD(Calculator!$B$31/Calculator!$F$22,1)))*IF(MOD(Calculator!$B$31/Calculator!$F$22,1)&lt;0.5,-1,1))^2)/SQRT(((50*POWER(80,POWER(COS(PI()*MOD(Calculator!$B$31/Calculator!$F$22,1)),2))+MIN(500,MAX(30,100*EXP(-0.3*'VSWR Calculator'!$C$24)*(1+3*ABS(MOD('VSWR Calculator'!$C$23/Calculator!$F$22/2,1)-0.5))))/'VSWR Calculator'!$C$25)+$C101)^2+(1500*ABS(SIN(2*PI()*MOD(Calculator!$B$31/Calculator!$F$22,1)))*IF(MOD(Calculator!$B$31/Calculator!$F$22,1)&lt;0.5,-1,1))^2)),2))</f>
        <v>—</v>
      </c>
      <c r="CV101" s="253" t="n">
        <f aca="false">IFERROR(ROUND((IF(ISNUMBER(CK101),CK101,0)+IF(ISNUMBER(CL101),CL101,0)+IF(ISNUMBER(CM101),CM101,0)+IF(ISNUMBER(CN101),CN101,0)+IF(ISNUMBER(CO101),CO101,0)+IF(ISNUMBER(CP101),CP101,0)+IF(ISNUMBER(CQ101),CQ101,0)+IF(ISNUMBER(CR101),CR101,0)+IF(ISNUMBER(CS101),CS101,0)+IF(ISNUMBER(CT101),CT101,0)+IF(ISNUMBER(CU101),CU101,0))/(IF(ISNUMBER(CK101),1,0)+IF(ISNUMBER(CL101),1,0)+IF(ISNUMBER(CM101),1,0)+IF(ISNUMBER(CN101),1,0)+IF(ISNUMBER(CO101),1,0)+IF(ISNUMBER(CP101),1,0)+IF(ISNUMBER(CQ101),1,0)+IF(ISNUMBER(CR101),1,0)+IF(ISNUMBER(CS101),1,0)+IF(ISNUMBER(CT101),1,0)+IF(ISNUMBER(CU101),1,0)),4),"")</f>
        <v>19.435</v>
      </c>
      <c r="CW101" s="253" t="str">
        <f aca="false">IF(OR(Calculator!$E$12&lt;&gt;"YES",Calculator!$B$32&lt;Calculator!$G$12),"—",ROUND((1+SQRT(((50*POWER(80,POWER(COS(PI()*MOD(Calculator!$B$32/Calculator!$F$12,1)),2))+MIN(500,MAX(30,100*EXP(-0.3*'VSWR Calculator'!$C$24)*(1+3*ABS(MOD('VSWR Calculator'!$C$23/Calculator!$F$12/2,1)-0.5))))/'VSWR Calculator'!$C$25)-$C101)^2+(1500*ABS(SIN(2*PI()*MOD(Calculator!$B$32/Calculator!$F$12,1)))*IF(MOD(Calculator!$B$32/Calculator!$F$12,1)&lt;0.5,-1,1))^2)/SQRT(((50*POWER(80,POWER(COS(PI()*MOD(Calculator!$B$32/Calculator!$F$12,1)),2))+MIN(500,MAX(30,100*EXP(-0.3*'VSWR Calculator'!$C$24)*(1+3*ABS(MOD('VSWR Calculator'!$C$23/Calculator!$F$12/2,1)-0.5))))/'VSWR Calculator'!$C$25)+$C101)^2+(1500*ABS(SIN(2*PI()*MOD(Calculator!$B$32/Calculator!$F$12,1)))*IF(MOD(Calculator!$B$32/Calculator!$F$12,1)&lt;0.5,-1,1))^2))/(1-SQRT(((50*POWER(80,POWER(COS(PI()*MOD(Calculator!$B$32/Calculator!$F$12,1)),2))+MIN(500,MAX(30,100*EXP(-0.3*'VSWR Calculator'!$C$24)*(1+3*ABS(MOD('VSWR Calculator'!$C$23/Calculator!$F$12/2,1)-0.5))))/'VSWR Calculator'!$C$25)-$C101)^2+(1500*ABS(SIN(2*PI()*MOD(Calculator!$B$32/Calculator!$F$12,1)))*IF(MOD(Calculator!$B$32/Calculator!$F$12,1)&lt;0.5,-1,1))^2)/SQRT(((50*POWER(80,POWER(COS(PI()*MOD(Calculator!$B$32/Calculator!$F$12,1)),2))+MIN(500,MAX(30,100*EXP(-0.3*'VSWR Calculator'!$C$24)*(1+3*ABS(MOD('VSWR Calculator'!$C$23/Calculator!$F$12/2,1)-0.5))))/'VSWR Calculator'!$C$25)+$C101)^2+(1500*ABS(SIN(2*PI()*MOD(Calculator!$B$32/Calculator!$F$12,1)))*IF(MOD(Calculator!$B$32/Calculator!$F$12,1)&lt;0.5,-1,1))^2)),2))</f>
        <v>—</v>
      </c>
      <c r="CX101" s="253" t="str">
        <f aca="false">IF(OR(Calculator!$E$13&lt;&gt;"YES",Calculator!$B$32&lt;Calculator!$G$13),"—",ROUND((1+SQRT(((50*POWER(80,POWER(COS(PI()*MOD(Calculator!$B$32/Calculator!$F$13,1)),2))+MIN(500,MAX(30,100*EXP(-0.3*'VSWR Calculator'!$C$24)*(1+3*ABS(MOD('VSWR Calculator'!$C$23/Calculator!$F$13/2,1)-0.5))))/'VSWR Calculator'!$C$25)-$C101)^2+(1500*ABS(SIN(2*PI()*MOD(Calculator!$B$32/Calculator!$F$13,1)))*IF(MOD(Calculator!$B$32/Calculator!$F$13,1)&lt;0.5,-1,1))^2)/SQRT(((50*POWER(80,POWER(COS(PI()*MOD(Calculator!$B$32/Calculator!$F$13,1)),2))+MIN(500,MAX(30,100*EXP(-0.3*'VSWR Calculator'!$C$24)*(1+3*ABS(MOD('VSWR Calculator'!$C$23/Calculator!$F$13/2,1)-0.5))))/'VSWR Calculator'!$C$25)+$C101)^2+(1500*ABS(SIN(2*PI()*MOD(Calculator!$B$32/Calculator!$F$13,1)))*IF(MOD(Calculator!$B$32/Calculator!$F$13,1)&lt;0.5,-1,1))^2))/(1-SQRT(((50*POWER(80,POWER(COS(PI()*MOD(Calculator!$B$32/Calculator!$F$13,1)),2))+MIN(500,MAX(30,100*EXP(-0.3*'VSWR Calculator'!$C$24)*(1+3*ABS(MOD('VSWR Calculator'!$C$23/Calculator!$F$13/2,1)-0.5))))/'VSWR Calculator'!$C$25)-$C101)^2+(1500*ABS(SIN(2*PI()*MOD(Calculator!$B$32/Calculator!$F$13,1)))*IF(MOD(Calculator!$B$32/Calculator!$F$13,1)&lt;0.5,-1,1))^2)/SQRT(((50*POWER(80,POWER(COS(PI()*MOD(Calculator!$B$32/Calculator!$F$13,1)),2))+MIN(500,MAX(30,100*EXP(-0.3*'VSWR Calculator'!$C$24)*(1+3*ABS(MOD('VSWR Calculator'!$C$23/Calculator!$F$13/2,1)-0.5))))/'VSWR Calculator'!$C$25)+$C101)^2+(1500*ABS(SIN(2*PI()*MOD(Calculator!$B$32/Calculator!$F$13,1)))*IF(MOD(Calculator!$B$32/Calculator!$F$13,1)&lt;0.5,-1,1))^2)),2))</f>
        <v>—</v>
      </c>
      <c r="CY101" s="253" t="str">
        <f aca="false">IF(OR(Calculator!$E$14&lt;&gt;"YES",Calculator!$B$32&lt;Calculator!$G$14),"—",ROUND((1+SQRT(((50*POWER(80,POWER(COS(PI()*MOD(Calculator!$B$32/Calculator!$F$14,1)),2))+MIN(500,MAX(30,100*EXP(-0.3*'VSWR Calculator'!$C$24)*(1+3*ABS(MOD('VSWR Calculator'!$C$23/Calculator!$F$14/2,1)-0.5))))/'VSWR Calculator'!$C$25)-$C101)^2+(1500*ABS(SIN(2*PI()*MOD(Calculator!$B$32/Calculator!$F$14,1)))*IF(MOD(Calculator!$B$32/Calculator!$F$14,1)&lt;0.5,-1,1))^2)/SQRT(((50*POWER(80,POWER(COS(PI()*MOD(Calculator!$B$32/Calculator!$F$14,1)),2))+MIN(500,MAX(30,100*EXP(-0.3*'VSWR Calculator'!$C$24)*(1+3*ABS(MOD('VSWR Calculator'!$C$23/Calculator!$F$14/2,1)-0.5))))/'VSWR Calculator'!$C$25)+$C101)^2+(1500*ABS(SIN(2*PI()*MOD(Calculator!$B$32/Calculator!$F$14,1)))*IF(MOD(Calculator!$B$32/Calculator!$F$14,1)&lt;0.5,-1,1))^2))/(1-SQRT(((50*POWER(80,POWER(COS(PI()*MOD(Calculator!$B$32/Calculator!$F$14,1)),2))+MIN(500,MAX(30,100*EXP(-0.3*'VSWR Calculator'!$C$24)*(1+3*ABS(MOD('VSWR Calculator'!$C$23/Calculator!$F$14/2,1)-0.5))))/'VSWR Calculator'!$C$25)-$C101)^2+(1500*ABS(SIN(2*PI()*MOD(Calculator!$B$32/Calculator!$F$14,1)))*IF(MOD(Calculator!$B$32/Calculator!$F$14,1)&lt;0.5,-1,1))^2)/SQRT(((50*POWER(80,POWER(COS(PI()*MOD(Calculator!$B$32/Calculator!$F$14,1)),2))+MIN(500,MAX(30,100*EXP(-0.3*'VSWR Calculator'!$C$24)*(1+3*ABS(MOD('VSWR Calculator'!$C$23/Calculator!$F$14/2,1)-0.5))))/'VSWR Calculator'!$C$25)+$C101)^2+(1500*ABS(SIN(2*PI()*MOD(Calculator!$B$32/Calculator!$F$14,1)))*IF(MOD(Calculator!$B$32/Calculator!$F$14,1)&lt;0.5,-1,1))^2)),2))</f>
        <v>—</v>
      </c>
      <c r="CZ101" s="253" t="n">
        <f aca="false">IF(OR(Calculator!$E$15&lt;&gt;"YES",Calculator!$B$32&lt;Calculator!$G$15),"—",ROUND((1+SQRT(((50*POWER(80,POWER(COS(PI()*MOD(Calculator!$B$32/Calculator!$F$15,1)),2))+MIN(500,MAX(30,100*EXP(-0.3*'VSWR Calculator'!$C$24)*(1+3*ABS(MOD('VSWR Calculator'!$C$23/Calculator!$F$15/2,1)-0.5))))/'VSWR Calculator'!$C$25)-$C101)^2+(1500*ABS(SIN(2*PI()*MOD(Calculator!$B$32/Calculator!$F$15,1)))*IF(MOD(Calculator!$B$32/Calculator!$F$15,1)&lt;0.5,-1,1))^2)/SQRT(((50*POWER(80,POWER(COS(PI()*MOD(Calculator!$B$32/Calculator!$F$15,1)),2))+MIN(500,MAX(30,100*EXP(-0.3*'VSWR Calculator'!$C$24)*(1+3*ABS(MOD('VSWR Calculator'!$C$23/Calculator!$F$15/2,1)-0.5))))/'VSWR Calculator'!$C$25)+$C101)^2+(1500*ABS(SIN(2*PI()*MOD(Calculator!$B$32/Calculator!$F$15,1)))*IF(MOD(Calculator!$B$32/Calculator!$F$15,1)&lt;0.5,-1,1))^2))/(1-SQRT(((50*POWER(80,POWER(COS(PI()*MOD(Calculator!$B$32/Calculator!$F$15,1)),2))+MIN(500,MAX(30,100*EXP(-0.3*'VSWR Calculator'!$C$24)*(1+3*ABS(MOD('VSWR Calculator'!$C$23/Calculator!$F$15/2,1)-0.5))))/'VSWR Calculator'!$C$25)-$C101)^2+(1500*ABS(SIN(2*PI()*MOD(Calculator!$B$32/Calculator!$F$15,1)))*IF(MOD(Calculator!$B$32/Calculator!$F$15,1)&lt;0.5,-1,1))^2)/SQRT(((50*POWER(80,POWER(COS(PI()*MOD(Calculator!$B$32/Calculator!$F$15,1)),2))+MIN(500,MAX(30,100*EXP(-0.3*'VSWR Calculator'!$C$24)*(1+3*ABS(MOD('VSWR Calculator'!$C$23/Calculator!$F$15/2,1)-0.5))))/'VSWR Calculator'!$C$25)+$C101)^2+(1500*ABS(SIN(2*PI()*MOD(Calculator!$B$32/Calculator!$F$15,1)))*IF(MOD(Calculator!$B$32/Calculator!$F$15,1)&lt;0.5,-1,1))^2)),2))</f>
        <v>2.95</v>
      </c>
      <c r="DA101" s="253" t="str">
        <f aca="false">IF(OR(Calculator!$E$16&lt;&gt;"YES",Calculator!$B$32&lt;Calculator!$G$16),"—",ROUND((1+SQRT(((50*POWER(80,POWER(COS(PI()*MOD(Calculator!$B$32/Calculator!$F$16,1)),2))+MIN(500,MAX(30,100*EXP(-0.3*'VSWR Calculator'!$C$24)*(1+3*ABS(MOD('VSWR Calculator'!$C$23/Calculator!$F$16/2,1)-0.5))))/'VSWR Calculator'!$C$25)-$C101)^2+(1500*ABS(SIN(2*PI()*MOD(Calculator!$B$32/Calculator!$F$16,1)))*IF(MOD(Calculator!$B$32/Calculator!$F$16,1)&lt;0.5,-1,1))^2)/SQRT(((50*POWER(80,POWER(COS(PI()*MOD(Calculator!$B$32/Calculator!$F$16,1)),2))+MIN(500,MAX(30,100*EXP(-0.3*'VSWR Calculator'!$C$24)*(1+3*ABS(MOD('VSWR Calculator'!$C$23/Calculator!$F$16/2,1)-0.5))))/'VSWR Calculator'!$C$25)+$C101)^2+(1500*ABS(SIN(2*PI()*MOD(Calculator!$B$32/Calculator!$F$16,1)))*IF(MOD(Calculator!$B$32/Calculator!$F$16,1)&lt;0.5,-1,1))^2))/(1-SQRT(((50*POWER(80,POWER(COS(PI()*MOD(Calculator!$B$32/Calculator!$F$16,1)),2))+MIN(500,MAX(30,100*EXP(-0.3*'VSWR Calculator'!$C$24)*(1+3*ABS(MOD('VSWR Calculator'!$C$23/Calculator!$F$16/2,1)-0.5))))/'VSWR Calculator'!$C$25)-$C101)^2+(1500*ABS(SIN(2*PI()*MOD(Calculator!$B$32/Calculator!$F$16,1)))*IF(MOD(Calculator!$B$32/Calculator!$F$16,1)&lt;0.5,-1,1))^2)/SQRT(((50*POWER(80,POWER(COS(PI()*MOD(Calculator!$B$32/Calculator!$F$16,1)),2))+MIN(500,MAX(30,100*EXP(-0.3*'VSWR Calculator'!$C$24)*(1+3*ABS(MOD('VSWR Calculator'!$C$23/Calculator!$F$16/2,1)-0.5))))/'VSWR Calculator'!$C$25)+$C101)^2+(1500*ABS(SIN(2*PI()*MOD(Calculator!$B$32/Calculator!$F$16,1)))*IF(MOD(Calculator!$B$32/Calculator!$F$16,1)&lt;0.5,-1,1))^2)),2))</f>
        <v>—</v>
      </c>
      <c r="DB101" s="253" t="n">
        <f aca="false">IF(OR(Calculator!$E$17&lt;&gt;"YES",Calculator!$B$32&lt;Calculator!$G$17),"—",ROUND((1+SQRT(((50*POWER(80,POWER(COS(PI()*MOD(Calculator!$B$32/Calculator!$F$17,1)),2))+MIN(500,MAX(30,100*EXP(-0.3*'VSWR Calculator'!$C$24)*(1+3*ABS(MOD('VSWR Calculator'!$C$23/Calculator!$F$17/2,1)-0.5))))/'VSWR Calculator'!$C$25)-$C101)^2+(1500*ABS(SIN(2*PI()*MOD(Calculator!$B$32/Calculator!$F$17,1)))*IF(MOD(Calculator!$B$32/Calculator!$F$17,1)&lt;0.5,-1,1))^2)/SQRT(((50*POWER(80,POWER(COS(PI()*MOD(Calculator!$B$32/Calculator!$F$17,1)),2))+MIN(500,MAX(30,100*EXP(-0.3*'VSWR Calculator'!$C$24)*(1+3*ABS(MOD('VSWR Calculator'!$C$23/Calculator!$F$17/2,1)-0.5))))/'VSWR Calculator'!$C$25)+$C101)^2+(1500*ABS(SIN(2*PI()*MOD(Calculator!$B$32/Calculator!$F$17,1)))*IF(MOD(Calculator!$B$32/Calculator!$F$17,1)&lt;0.5,-1,1))^2))/(1-SQRT(((50*POWER(80,POWER(COS(PI()*MOD(Calculator!$B$32/Calculator!$F$17,1)),2))+MIN(500,MAX(30,100*EXP(-0.3*'VSWR Calculator'!$C$24)*(1+3*ABS(MOD('VSWR Calculator'!$C$23/Calculator!$F$17/2,1)-0.5))))/'VSWR Calculator'!$C$25)-$C101)^2+(1500*ABS(SIN(2*PI()*MOD(Calculator!$B$32/Calculator!$F$17,1)))*IF(MOD(Calculator!$B$32/Calculator!$F$17,1)&lt;0.5,-1,1))^2)/SQRT(((50*POWER(80,POWER(COS(PI()*MOD(Calculator!$B$32/Calculator!$F$17,1)),2))+MIN(500,MAX(30,100*EXP(-0.3*'VSWR Calculator'!$C$24)*(1+3*ABS(MOD('VSWR Calculator'!$C$23/Calculator!$F$17/2,1)-0.5))))/'VSWR Calculator'!$C$25)+$C101)^2+(1500*ABS(SIN(2*PI()*MOD(Calculator!$B$32/Calculator!$F$17,1)))*IF(MOD(Calculator!$B$32/Calculator!$F$17,1)&lt;0.5,-1,1))^2)),2))</f>
        <v>18.53</v>
      </c>
      <c r="DC101" s="253" t="str">
        <f aca="false">IF(OR(Calculator!$E$18&lt;&gt;"YES",Calculator!$B$32&lt;Calculator!$G$18),"—",ROUND((1+SQRT(((50*POWER(80,POWER(COS(PI()*MOD(Calculator!$B$32/Calculator!$F$18,1)),2))+MIN(500,MAX(30,100*EXP(-0.3*'VSWR Calculator'!$C$24)*(1+3*ABS(MOD('VSWR Calculator'!$C$23/Calculator!$F$18/2,1)-0.5))))/'VSWR Calculator'!$C$25)-$C101)^2+(1500*ABS(SIN(2*PI()*MOD(Calculator!$B$32/Calculator!$F$18,1)))*IF(MOD(Calculator!$B$32/Calculator!$F$18,1)&lt;0.5,-1,1))^2)/SQRT(((50*POWER(80,POWER(COS(PI()*MOD(Calculator!$B$32/Calculator!$F$18,1)),2))+MIN(500,MAX(30,100*EXP(-0.3*'VSWR Calculator'!$C$24)*(1+3*ABS(MOD('VSWR Calculator'!$C$23/Calculator!$F$18/2,1)-0.5))))/'VSWR Calculator'!$C$25)+$C101)^2+(1500*ABS(SIN(2*PI()*MOD(Calculator!$B$32/Calculator!$F$18,1)))*IF(MOD(Calculator!$B$32/Calculator!$F$18,1)&lt;0.5,-1,1))^2))/(1-SQRT(((50*POWER(80,POWER(COS(PI()*MOD(Calculator!$B$32/Calculator!$F$18,1)),2))+MIN(500,MAX(30,100*EXP(-0.3*'VSWR Calculator'!$C$24)*(1+3*ABS(MOD('VSWR Calculator'!$C$23/Calculator!$F$18/2,1)-0.5))))/'VSWR Calculator'!$C$25)-$C101)^2+(1500*ABS(SIN(2*PI()*MOD(Calculator!$B$32/Calculator!$F$18,1)))*IF(MOD(Calculator!$B$32/Calculator!$F$18,1)&lt;0.5,-1,1))^2)/SQRT(((50*POWER(80,POWER(COS(PI()*MOD(Calculator!$B$32/Calculator!$F$18,1)),2))+MIN(500,MAX(30,100*EXP(-0.3*'VSWR Calculator'!$C$24)*(1+3*ABS(MOD('VSWR Calculator'!$C$23/Calculator!$F$18/2,1)-0.5))))/'VSWR Calculator'!$C$25)+$C101)^2+(1500*ABS(SIN(2*PI()*MOD(Calculator!$B$32/Calculator!$F$18,1)))*IF(MOD(Calculator!$B$32/Calculator!$F$18,1)&lt;0.5,-1,1))^2)),2))</f>
        <v>—</v>
      </c>
      <c r="DD101" s="253" t="str">
        <f aca="false">IF(OR(Calculator!$E$19&lt;&gt;"YES",Calculator!$B$32&lt;Calculator!$G$19),"—",ROUND((1+SQRT(((50*POWER(80,POWER(COS(PI()*MOD(Calculator!$B$32/Calculator!$F$19,1)),2))+MIN(500,MAX(30,100*EXP(-0.3*'VSWR Calculator'!$C$24)*(1+3*ABS(MOD('VSWR Calculator'!$C$23/Calculator!$F$19/2,1)-0.5))))/'VSWR Calculator'!$C$25)-$C101)^2+(1500*ABS(SIN(2*PI()*MOD(Calculator!$B$32/Calculator!$F$19,1)))*IF(MOD(Calculator!$B$32/Calculator!$F$19,1)&lt;0.5,-1,1))^2)/SQRT(((50*POWER(80,POWER(COS(PI()*MOD(Calculator!$B$32/Calculator!$F$19,1)),2))+MIN(500,MAX(30,100*EXP(-0.3*'VSWR Calculator'!$C$24)*(1+3*ABS(MOD('VSWR Calculator'!$C$23/Calculator!$F$19/2,1)-0.5))))/'VSWR Calculator'!$C$25)+$C101)^2+(1500*ABS(SIN(2*PI()*MOD(Calculator!$B$32/Calculator!$F$19,1)))*IF(MOD(Calculator!$B$32/Calculator!$F$19,1)&lt;0.5,-1,1))^2))/(1-SQRT(((50*POWER(80,POWER(COS(PI()*MOD(Calculator!$B$32/Calculator!$F$19,1)),2))+MIN(500,MAX(30,100*EXP(-0.3*'VSWR Calculator'!$C$24)*(1+3*ABS(MOD('VSWR Calculator'!$C$23/Calculator!$F$19/2,1)-0.5))))/'VSWR Calculator'!$C$25)-$C101)^2+(1500*ABS(SIN(2*PI()*MOD(Calculator!$B$32/Calculator!$F$19,1)))*IF(MOD(Calculator!$B$32/Calculator!$F$19,1)&lt;0.5,-1,1))^2)/SQRT(((50*POWER(80,POWER(COS(PI()*MOD(Calculator!$B$32/Calculator!$F$19,1)),2))+MIN(500,MAX(30,100*EXP(-0.3*'VSWR Calculator'!$C$24)*(1+3*ABS(MOD('VSWR Calculator'!$C$23/Calculator!$F$19/2,1)-0.5))))/'VSWR Calculator'!$C$25)+$C101)^2+(1500*ABS(SIN(2*PI()*MOD(Calculator!$B$32/Calculator!$F$19,1)))*IF(MOD(Calculator!$B$32/Calculator!$F$19,1)&lt;0.5,-1,1))^2)),2))</f>
        <v>—</v>
      </c>
      <c r="DE101" s="253" t="str">
        <f aca="false">IF(OR(Calculator!$E$20&lt;&gt;"YES",Calculator!$B$32&lt;Calculator!$G$20),"—",ROUND((1+SQRT(((50*POWER(80,POWER(COS(PI()*MOD(Calculator!$B$32/Calculator!$F$20,1)),2))+MIN(500,MAX(30,100*EXP(-0.3*'VSWR Calculator'!$C$24)*(1+3*ABS(MOD('VSWR Calculator'!$C$23/Calculator!$F$20/2,1)-0.5))))/'VSWR Calculator'!$C$25)-$C101)^2+(1500*ABS(SIN(2*PI()*MOD(Calculator!$B$32/Calculator!$F$20,1)))*IF(MOD(Calculator!$B$32/Calculator!$F$20,1)&lt;0.5,-1,1))^2)/SQRT(((50*POWER(80,POWER(COS(PI()*MOD(Calculator!$B$32/Calculator!$F$20,1)),2))+MIN(500,MAX(30,100*EXP(-0.3*'VSWR Calculator'!$C$24)*(1+3*ABS(MOD('VSWR Calculator'!$C$23/Calculator!$F$20/2,1)-0.5))))/'VSWR Calculator'!$C$25)+$C101)^2+(1500*ABS(SIN(2*PI()*MOD(Calculator!$B$32/Calculator!$F$20,1)))*IF(MOD(Calculator!$B$32/Calculator!$F$20,1)&lt;0.5,-1,1))^2))/(1-SQRT(((50*POWER(80,POWER(COS(PI()*MOD(Calculator!$B$32/Calculator!$F$20,1)),2))+MIN(500,MAX(30,100*EXP(-0.3*'VSWR Calculator'!$C$24)*(1+3*ABS(MOD('VSWR Calculator'!$C$23/Calculator!$F$20/2,1)-0.5))))/'VSWR Calculator'!$C$25)-$C101)^2+(1500*ABS(SIN(2*PI()*MOD(Calculator!$B$32/Calculator!$F$20,1)))*IF(MOD(Calculator!$B$32/Calculator!$F$20,1)&lt;0.5,-1,1))^2)/SQRT(((50*POWER(80,POWER(COS(PI()*MOD(Calculator!$B$32/Calculator!$F$20,1)),2))+MIN(500,MAX(30,100*EXP(-0.3*'VSWR Calculator'!$C$24)*(1+3*ABS(MOD('VSWR Calculator'!$C$23/Calculator!$F$20/2,1)-0.5))))/'VSWR Calculator'!$C$25)+$C101)^2+(1500*ABS(SIN(2*PI()*MOD(Calculator!$B$32/Calculator!$F$20,1)))*IF(MOD(Calculator!$B$32/Calculator!$F$20,1)&lt;0.5,-1,1))^2)),2))</f>
        <v>—</v>
      </c>
      <c r="DF101" s="253" t="str">
        <f aca="false">IF(OR(Calculator!$E$21&lt;&gt;"YES",Calculator!$B$32&lt;Calculator!$G$21),"—",ROUND((1+SQRT(((50*POWER(80,POWER(COS(PI()*MOD(Calculator!$B$32/Calculator!$F$21,1)),2))+MIN(500,MAX(30,100*EXP(-0.3*'VSWR Calculator'!$C$24)*(1+3*ABS(MOD('VSWR Calculator'!$C$23/Calculator!$F$21/2,1)-0.5))))/'VSWR Calculator'!$C$25)-$C101)^2+(1500*ABS(SIN(2*PI()*MOD(Calculator!$B$32/Calculator!$F$21,1)))*IF(MOD(Calculator!$B$32/Calculator!$F$21,1)&lt;0.5,-1,1))^2)/SQRT(((50*POWER(80,POWER(COS(PI()*MOD(Calculator!$B$32/Calculator!$F$21,1)),2))+MIN(500,MAX(30,100*EXP(-0.3*'VSWR Calculator'!$C$24)*(1+3*ABS(MOD('VSWR Calculator'!$C$23/Calculator!$F$21/2,1)-0.5))))/'VSWR Calculator'!$C$25)+$C101)^2+(1500*ABS(SIN(2*PI()*MOD(Calculator!$B$32/Calculator!$F$21,1)))*IF(MOD(Calculator!$B$32/Calculator!$F$21,1)&lt;0.5,-1,1))^2))/(1-SQRT(((50*POWER(80,POWER(COS(PI()*MOD(Calculator!$B$32/Calculator!$F$21,1)),2))+MIN(500,MAX(30,100*EXP(-0.3*'VSWR Calculator'!$C$24)*(1+3*ABS(MOD('VSWR Calculator'!$C$23/Calculator!$F$21/2,1)-0.5))))/'VSWR Calculator'!$C$25)-$C101)^2+(1500*ABS(SIN(2*PI()*MOD(Calculator!$B$32/Calculator!$F$21,1)))*IF(MOD(Calculator!$B$32/Calculator!$F$21,1)&lt;0.5,-1,1))^2)/SQRT(((50*POWER(80,POWER(COS(PI()*MOD(Calculator!$B$32/Calculator!$F$21,1)),2))+MIN(500,MAX(30,100*EXP(-0.3*'VSWR Calculator'!$C$24)*(1+3*ABS(MOD('VSWR Calculator'!$C$23/Calculator!$F$21/2,1)-0.5))))/'VSWR Calculator'!$C$25)+$C101)^2+(1500*ABS(SIN(2*PI()*MOD(Calculator!$B$32/Calculator!$F$21,1)))*IF(MOD(Calculator!$B$32/Calculator!$F$21,1)&lt;0.5,-1,1))^2)),2))</f>
        <v>—</v>
      </c>
      <c r="DG101" s="253" t="str">
        <f aca="false">IF(OR(Calculator!$E$22&lt;&gt;"YES",Calculator!$B$32&lt;Calculator!$G$22),"—",ROUND((1+SQRT(((50*POWER(80,POWER(COS(PI()*MOD(Calculator!$B$32/Calculator!$F$22,1)),2))+MIN(500,MAX(30,100*EXP(-0.3*'VSWR Calculator'!$C$24)*(1+3*ABS(MOD('VSWR Calculator'!$C$23/Calculator!$F$22/2,1)-0.5))))/'VSWR Calculator'!$C$25)-$C101)^2+(1500*ABS(SIN(2*PI()*MOD(Calculator!$B$32/Calculator!$F$22,1)))*IF(MOD(Calculator!$B$32/Calculator!$F$22,1)&lt;0.5,-1,1))^2)/SQRT(((50*POWER(80,POWER(COS(PI()*MOD(Calculator!$B$32/Calculator!$F$22,1)),2))+MIN(500,MAX(30,100*EXP(-0.3*'VSWR Calculator'!$C$24)*(1+3*ABS(MOD('VSWR Calculator'!$C$23/Calculator!$F$22/2,1)-0.5))))/'VSWR Calculator'!$C$25)+$C101)^2+(1500*ABS(SIN(2*PI()*MOD(Calculator!$B$32/Calculator!$F$22,1)))*IF(MOD(Calculator!$B$32/Calculator!$F$22,1)&lt;0.5,-1,1))^2))/(1-SQRT(((50*POWER(80,POWER(COS(PI()*MOD(Calculator!$B$32/Calculator!$F$22,1)),2))+MIN(500,MAX(30,100*EXP(-0.3*'VSWR Calculator'!$C$24)*(1+3*ABS(MOD('VSWR Calculator'!$C$23/Calculator!$F$22/2,1)-0.5))))/'VSWR Calculator'!$C$25)-$C101)^2+(1500*ABS(SIN(2*PI()*MOD(Calculator!$B$32/Calculator!$F$22,1)))*IF(MOD(Calculator!$B$32/Calculator!$F$22,1)&lt;0.5,-1,1))^2)/SQRT(((50*POWER(80,POWER(COS(PI()*MOD(Calculator!$B$32/Calculator!$F$22,1)),2))+MIN(500,MAX(30,100*EXP(-0.3*'VSWR Calculator'!$C$24)*(1+3*ABS(MOD('VSWR Calculator'!$C$23/Calculator!$F$22/2,1)-0.5))))/'VSWR Calculator'!$C$25)+$C101)^2+(1500*ABS(SIN(2*PI()*MOD(Calculator!$B$32/Calculator!$F$22,1)))*IF(MOD(Calculator!$B$32/Calculator!$F$22,1)&lt;0.5,-1,1))^2)),2))</f>
        <v>—</v>
      </c>
      <c r="DH101" s="253" t="n">
        <f aca="false">IFERROR(ROUND((IF(ISNUMBER(CW101),CW101,0)+IF(ISNUMBER(CX101),CX101,0)+IF(ISNUMBER(CY101),CY101,0)+IF(ISNUMBER(CZ101),CZ101,0)+IF(ISNUMBER(DA101),DA101,0)+IF(ISNUMBER(DB101),DB101,0)+IF(ISNUMBER(DC101),DC101,0)+IF(ISNUMBER(DD101),DD101,0)+IF(ISNUMBER(DE101),DE101,0)+IF(ISNUMBER(DF101),DF101,0)+IF(ISNUMBER(DG101),DG101,0))/(IF(ISNUMBER(CW101),1,0)+IF(ISNUMBER(CX101),1,0)+IF(ISNUMBER(CY101),1,0)+IF(ISNUMBER(CZ101),1,0)+IF(ISNUMBER(DA101),1,0)+IF(ISNUMBER(DB101),1,0)+IF(ISNUMBER(DC101),1,0)+IF(ISNUMBER(DD101),1,0)+IF(ISNUMBER(DE101),1,0)+IF(ISNUMBER(DF101),1,0)+IF(ISNUMBER(DG101),1,0)),4),"")</f>
        <v>10.74</v>
      </c>
      <c r="DI101" s="253" t="str">
        <f aca="false">IF(OR(Calculator!$E$12&lt;&gt;"YES",Calculator!$B$33&lt;Calculator!$G$12),"—",ROUND((1+SQRT(((50*POWER(80,POWER(COS(PI()*MOD(Calculator!$B$33/Calculator!$F$12,1)),2))+MIN(500,MAX(30,100*EXP(-0.3*'VSWR Calculator'!$C$24)*(1+3*ABS(MOD('VSWR Calculator'!$C$23/Calculator!$F$12/2,1)-0.5))))/'VSWR Calculator'!$C$25)-$C101)^2+(1500*ABS(SIN(2*PI()*MOD(Calculator!$B$33/Calculator!$F$12,1)))*IF(MOD(Calculator!$B$33/Calculator!$F$12,1)&lt;0.5,-1,1))^2)/SQRT(((50*POWER(80,POWER(COS(PI()*MOD(Calculator!$B$33/Calculator!$F$12,1)),2))+MIN(500,MAX(30,100*EXP(-0.3*'VSWR Calculator'!$C$24)*(1+3*ABS(MOD('VSWR Calculator'!$C$23/Calculator!$F$12/2,1)-0.5))))/'VSWR Calculator'!$C$25)+$C101)^2+(1500*ABS(SIN(2*PI()*MOD(Calculator!$B$33/Calculator!$F$12,1)))*IF(MOD(Calculator!$B$33/Calculator!$F$12,1)&lt;0.5,-1,1))^2))/(1-SQRT(((50*POWER(80,POWER(COS(PI()*MOD(Calculator!$B$33/Calculator!$F$12,1)),2))+MIN(500,MAX(30,100*EXP(-0.3*'VSWR Calculator'!$C$24)*(1+3*ABS(MOD('VSWR Calculator'!$C$23/Calculator!$F$12/2,1)-0.5))))/'VSWR Calculator'!$C$25)-$C101)^2+(1500*ABS(SIN(2*PI()*MOD(Calculator!$B$33/Calculator!$F$12,1)))*IF(MOD(Calculator!$B$33/Calculator!$F$12,1)&lt;0.5,-1,1))^2)/SQRT(((50*POWER(80,POWER(COS(PI()*MOD(Calculator!$B$33/Calculator!$F$12,1)),2))+MIN(500,MAX(30,100*EXP(-0.3*'VSWR Calculator'!$C$24)*(1+3*ABS(MOD('VSWR Calculator'!$C$23/Calculator!$F$12/2,1)-0.5))))/'VSWR Calculator'!$C$25)+$C101)^2+(1500*ABS(SIN(2*PI()*MOD(Calculator!$B$33/Calculator!$F$12,1)))*IF(MOD(Calculator!$B$33/Calculator!$F$12,1)&lt;0.5,-1,1))^2)),2))</f>
        <v>—</v>
      </c>
      <c r="DJ101" s="253" t="str">
        <f aca="false">IF(OR(Calculator!$E$13&lt;&gt;"YES",Calculator!$B$33&lt;Calculator!$G$13),"—",ROUND((1+SQRT(((50*POWER(80,POWER(COS(PI()*MOD(Calculator!$B$33/Calculator!$F$13,1)),2))+MIN(500,MAX(30,100*EXP(-0.3*'VSWR Calculator'!$C$24)*(1+3*ABS(MOD('VSWR Calculator'!$C$23/Calculator!$F$13/2,1)-0.5))))/'VSWR Calculator'!$C$25)-$C101)^2+(1500*ABS(SIN(2*PI()*MOD(Calculator!$B$33/Calculator!$F$13,1)))*IF(MOD(Calculator!$B$33/Calculator!$F$13,1)&lt;0.5,-1,1))^2)/SQRT(((50*POWER(80,POWER(COS(PI()*MOD(Calculator!$B$33/Calculator!$F$13,1)),2))+MIN(500,MAX(30,100*EXP(-0.3*'VSWR Calculator'!$C$24)*(1+3*ABS(MOD('VSWR Calculator'!$C$23/Calculator!$F$13/2,1)-0.5))))/'VSWR Calculator'!$C$25)+$C101)^2+(1500*ABS(SIN(2*PI()*MOD(Calculator!$B$33/Calculator!$F$13,1)))*IF(MOD(Calculator!$B$33/Calculator!$F$13,1)&lt;0.5,-1,1))^2))/(1-SQRT(((50*POWER(80,POWER(COS(PI()*MOD(Calculator!$B$33/Calculator!$F$13,1)),2))+MIN(500,MAX(30,100*EXP(-0.3*'VSWR Calculator'!$C$24)*(1+3*ABS(MOD('VSWR Calculator'!$C$23/Calculator!$F$13/2,1)-0.5))))/'VSWR Calculator'!$C$25)-$C101)^2+(1500*ABS(SIN(2*PI()*MOD(Calculator!$B$33/Calculator!$F$13,1)))*IF(MOD(Calculator!$B$33/Calculator!$F$13,1)&lt;0.5,-1,1))^2)/SQRT(((50*POWER(80,POWER(COS(PI()*MOD(Calculator!$B$33/Calculator!$F$13,1)),2))+MIN(500,MAX(30,100*EXP(-0.3*'VSWR Calculator'!$C$24)*(1+3*ABS(MOD('VSWR Calculator'!$C$23/Calculator!$F$13/2,1)-0.5))))/'VSWR Calculator'!$C$25)+$C101)^2+(1500*ABS(SIN(2*PI()*MOD(Calculator!$B$33/Calculator!$F$13,1)))*IF(MOD(Calculator!$B$33/Calculator!$F$13,1)&lt;0.5,-1,1))^2)),2))</f>
        <v>—</v>
      </c>
      <c r="DK101" s="253" t="str">
        <f aca="false">IF(OR(Calculator!$E$14&lt;&gt;"YES",Calculator!$B$33&lt;Calculator!$G$14),"—",ROUND((1+SQRT(((50*POWER(80,POWER(COS(PI()*MOD(Calculator!$B$33/Calculator!$F$14,1)),2))+MIN(500,MAX(30,100*EXP(-0.3*'VSWR Calculator'!$C$24)*(1+3*ABS(MOD('VSWR Calculator'!$C$23/Calculator!$F$14/2,1)-0.5))))/'VSWR Calculator'!$C$25)-$C101)^2+(1500*ABS(SIN(2*PI()*MOD(Calculator!$B$33/Calculator!$F$14,1)))*IF(MOD(Calculator!$B$33/Calculator!$F$14,1)&lt;0.5,-1,1))^2)/SQRT(((50*POWER(80,POWER(COS(PI()*MOD(Calculator!$B$33/Calculator!$F$14,1)),2))+MIN(500,MAX(30,100*EXP(-0.3*'VSWR Calculator'!$C$24)*(1+3*ABS(MOD('VSWR Calculator'!$C$23/Calculator!$F$14/2,1)-0.5))))/'VSWR Calculator'!$C$25)+$C101)^2+(1500*ABS(SIN(2*PI()*MOD(Calculator!$B$33/Calculator!$F$14,1)))*IF(MOD(Calculator!$B$33/Calculator!$F$14,1)&lt;0.5,-1,1))^2))/(1-SQRT(((50*POWER(80,POWER(COS(PI()*MOD(Calculator!$B$33/Calculator!$F$14,1)),2))+MIN(500,MAX(30,100*EXP(-0.3*'VSWR Calculator'!$C$24)*(1+3*ABS(MOD('VSWR Calculator'!$C$23/Calculator!$F$14/2,1)-0.5))))/'VSWR Calculator'!$C$25)-$C101)^2+(1500*ABS(SIN(2*PI()*MOD(Calculator!$B$33/Calculator!$F$14,1)))*IF(MOD(Calculator!$B$33/Calculator!$F$14,1)&lt;0.5,-1,1))^2)/SQRT(((50*POWER(80,POWER(COS(PI()*MOD(Calculator!$B$33/Calculator!$F$14,1)),2))+MIN(500,MAX(30,100*EXP(-0.3*'VSWR Calculator'!$C$24)*(1+3*ABS(MOD('VSWR Calculator'!$C$23/Calculator!$F$14/2,1)-0.5))))/'VSWR Calculator'!$C$25)+$C101)^2+(1500*ABS(SIN(2*PI()*MOD(Calculator!$B$33/Calculator!$F$14,1)))*IF(MOD(Calculator!$B$33/Calculator!$F$14,1)&lt;0.5,-1,1))^2)),2))</f>
        <v>—</v>
      </c>
      <c r="DL101" s="253" t="n">
        <f aca="false">IF(OR(Calculator!$E$15&lt;&gt;"YES",Calculator!$B$33&lt;Calculator!$G$15),"—",ROUND((1+SQRT(((50*POWER(80,POWER(COS(PI()*MOD(Calculator!$B$33/Calculator!$F$15,1)),2))+MIN(500,MAX(30,100*EXP(-0.3*'VSWR Calculator'!$C$24)*(1+3*ABS(MOD('VSWR Calculator'!$C$23/Calculator!$F$15/2,1)-0.5))))/'VSWR Calculator'!$C$25)-$C101)^2+(1500*ABS(SIN(2*PI()*MOD(Calculator!$B$33/Calculator!$F$15,1)))*IF(MOD(Calculator!$B$33/Calculator!$F$15,1)&lt;0.5,-1,1))^2)/SQRT(((50*POWER(80,POWER(COS(PI()*MOD(Calculator!$B$33/Calculator!$F$15,1)),2))+MIN(500,MAX(30,100*EXP(-0.3*'VSWR Calculator'!$C$24)*(1+3*ABS(MOD('VSWR Calculator'!$C$23/Calculator!$F$15/2,1)-0.5))))/'VSWR Calculator'!$C$25)+$C101)^2+(1500*ABS(SIN(2*PI()*MOD(Calculator!$B$33/Calculator!$F$15,1)))*IF(MOD(Calculator!$B$33/Calculator!$F$15,1)&lt;0.5,-1,1))^2))/(1-SQRT(((50*POWER(80,POWER(COS(PI()*MOD(Calculator!$B$33/Calculator!$F$15,1)),2))+MIN(500,MAX(30,100*EXP(-0.3*'VSWR Calculator'!$C$24)*(1+3*ABS(MOD('VSWR Calculator'!$C$23/Calculator!$F$15/2,1)-0.5))))/'VSWR Calculator'!$C$25)-$C101)^2+(1500*ABS(SIN(2*PI()*MOD(Calculator!$B$33/Calculator!$F$15,1)))*IF(MOD(Calculator!$B$33/Calculator!$F$15,1)&lt;0.5,-1,1))^2)/SQRT(((50*POWER(80,POWER(COS(PI()*MOD(Calculator!$B$33/Calculator!$F$15,1)),2))+MIN(500,MAX(30,100*EXP(-0.3*'VSWR Calculator'!$C$24)*(1+3*ABS(MOD('VSWR Calculator'!$C$23/Calculator!$F$15/2,1)-0.5))))/'VSWR Calculator'!$C$25)+$C101)^2+(1500*ABS(SIN(2*PI()*MOD(Calculator!$B$33/Calculator!$F$15,1)))*IF(MOD(Calculator!$B$33/Calculator!$F$15,1)&lt;0.5,-1,1))^2)),2))</f>
        <v>3.13</v>
      </c>
      <c r="DM101" s="253" t="str">
        <f aca="false">IF(OR(Calculator!$E$16&lt;&gt;"YES",Calculator!$B$33&lt;Calculator!$G$16),"—",ROUND((1+SQRT(((50*POWER(80,POWER(COS(PI()*MOD(Calculator!$B$33/Calculator!$F$16,1)),2))+MIN(500,MAX(30,100*EXP(-0.3*'VSWR Calculator'!$C$24)*(1+3*ABS(MOD('VSWR Calculator'!$C$23/Calculator!$F$16/2,1)-0.5))))/'VSWR Calculator'!$C$25)-$C101)^2+(1500*ABS(SIN(2*PI()*MOD(Calculator!$B$33/Calculator!$F$16,1)))*IF(MOD(Calculator!$B$33/Calculator!$F$16,1)&lt;0.5,-1,1))^2)/SQRT(((50*POWER(80,POWER(COS(PI()*MOD(Calculator!$B$33/Calculator!$F$16,1)),2))+MIN(500,MAX(30,100*EXP(-0.3*'VSWR Calculator'!$C$24)*(1+3*ABS(MOD('VSWR Calculator'!$C$23/Calculator!$F$16/2,1)-0.5))))/'VSWR Calculator'!$C$25)+$C101)^2+(1500*ABS(SIN(2*PI()*MOD(Calculator!$B$33/Calculator!$F$16,1)))*IF(MOD(Calculator!$B$33/Calculator!$F$16,1)&lt;0.5,-1,1))^2))/(1-SQRT(((50*POWER(80,POWER(COS(PI()*MOD(Calculator!$B$33/Calculator!$F$16,1)),2))+MIN(500,MAX(30,100*EXP(-0.3*'VSWR Calculator'!$C$24)*(1+3*ABS(MOD('VSWR Calculator'!$C$23/Calculator!$F$16/2,1)-0.5))))/'VSWR Calculator'!$C$25)-$C101)^2+(1500*ABS(SIN(2*PI()*MOD(Calculator!$B$33/Calculator!$F$16,1)))*IF(MOD(Calculator!$B$33/Calculator!$F$16,1)&lt;0.5,-1,1))^2)/SQRT(((50*POWER(80,POWER(COS(PI()*MOD(Calculator!$B$33/Calculator!$F$16,1)),2))+MIN(500,MAX(30,100*EXP(-0.3*'VSWR Calculator'!$C$24)*(1+3*ABS(MOD('VSWR Calculator'!$C$23/Calculator!$F$16/2,1)-0.5))))/'VSWR Calculator'!$C$25)+$C101)^2+(1500*ABS(SIN(2*PI()*MOD(Calculator!$B$33/Calculator!$F$16,1)))*IF(MOD(Calculator!$B$33/Calculator!$F$16,1)&lt;0.5,-1,1))^2)),2))</f>
        <v>—</v>
      </c>
      <c r="DN101" s="253" t="n">
        <f aca="false">IF(OR(Calculator!$E$17&lt;&gt;"YES",Calculator!$B$33&lt;Calculator!$G$17),"—",ROUND((1+SQRT(((50*POWER(80,POWER(COS(PI()*MOD(Calculator!$B$33/Calculator!$F$17,1)),2))+MIN(500,MAX(30,100*EXP(-0.3*'VSWR Calculator'!$C$24)*(1+3*ABS(MOD('VSWR Calculator'!$C$23/Calculator!$F$17/2,1)-0.5))))/'VSWR Calculator'!$C$25)-$C101)^2+(1500*ABS(SIN(2*PI()*MOD(Calculator!$B$33/Calculator!$F$17,1)))*IF(MOD(Calculator!$B$33/Calculator!$F$17,1)&lt;0.5,-1,1))^2)/SQRT(((50*POWER(80,POWER(COS(PI()*MOD(Calculator!$B$33/Calculator!$F$17,1)),2))+MIN(500,MAX(30,100*EXP(-0.3*'VSWR Calculator'!$C$24)*(1+3*ABS(MOD('VSWR Calculator'!$C$23/Calculator!$F$17/2,1)-0.5))))/'VSWR Calculator'!$C$25)+$C101)^2+(1500*ABS(SIN(2*PI()*MOD(Calculator!$B$33/Calculator!$F$17,1)))*IF(MOD(Calculator!$B$33/Calculator!$F$17,1)&lt;0.5,-1,1))^2))/(1-SQRT(((50*POWER(80,POWER(COS(PI()*MOD(Calculator!$B$33/Calculator!$F$17,1)),2))+MIN(500,MAX(30,100*EXP(-0.3*'VSWR Calculator'!$C$24)*(1+3*ABS(MOD('VSWR Calculator'!$C$23/Calculator!$F$17/2,1)-0.5))))/'VSWR Calculator'!$C$25)-$C101)^2+(1500*ABS(SIN(2*PI()*MOD(Calculator!$B$33/Calculator!$F$17,1)))*IF(MOD(Calculator!$B$33/Calculator!$F$17,1)&lt;0.5,-1,1))^2)/SQRT(((50*POWER(80,POWER(COS(PI()*MOD(Calculator!$B$33/Calculator!$F$17,1)),2))+MIN(500,MAX(30,100*EXP(-0.3*'VSWR Calculator'!$C$24)*(1+3*ABS(MOD('VSWR Calculator'!$C$23/Calculator!$F$17/2,1)-0.5))))/'VSWR Calculator'!$C$25)+$C101)^2+(1500*ABS(SIN(2*PI()*MOD(Calculator!$B$33/Calculator!$F$17,1)))*IF(MOD(Calculator!$B$33/Calculator!$F$17,1)&lt;0.5,-1,1))^2)),2))</f>
        <v>20.39</v>
      </c>
      <c r="DO101" s="253" t="str">
        <f aca="false">IF(OR(Calculator!$E$18&lt;&gt;"YES",Calculator!$B$33&lt;Calculator!$G$18),"—",ROUND((1+SQRT(((50*POWER(80,POWER(COS(PI()*MOD(Calculator!$B$33/Calculator!$F$18,1)),2))+MIN(500,MAX(30,100*EXP(-0.3*'VSWR Calculator'!$C$24)*(1+3*ABS(MOD('VSWR Calculator'!$C$23/Calculator!$F$18/2,1)-0.5))))/'VSWR Calculator'!$C$25)-$C101)^2+(1500*ABS(SIN(2*PI()*MOD(Calculator!$B$33/Calculator!$F$18,1)))*IF(MOD(Calculator!$B$33/Calculator!$F$18,1)&lt;0.5,-1,1))^2)/SQRT(((50*POWER(80,POWER(COS(PI()*MOD(Calculator!$B$33/Calculator!$F$18,1)),2))+MIN(500,MAX(30,100*EXP(-0.3*'VSWR Calculator'!$C$24)*(1+3*ABS(MOD('VSWR Calculator'!$C$23/Calculator!$F$18/2,1)-0.5))))/'VSWR Calculator'!$C$25)+$C101)^2+(1500*ABS(SIN(2*PI()*MOD(Calculator!$B$33/Calculator!$F$18,1)))*IF(MOD(Calculator!$B$33/Calculator!$F$18,1)&lt;0.5,-1,1))^2))/(1-SQRT(((50*POWER(80,POWER(COS(PI()*MOD(Calculator!$B$33/Calculator!$F$18,1)),2))+MIN(500,MAX(30,100*EXP(-0.3*'VSWR Calculator'!$C$24)*(1+3*ABS(MOD('VSWR Calculator'!$C$23/Calculator!$F$18/2,1)-0.5))))/'VSWR Calculator'!$C$25)-$C101)^2+(1500*ABS(SIN(2*PI()*MOD(Calculator!$B$33/Calculator!$F$18,1)))*IF(MOD(Calculator!$B$33/Calculator!$F$18,1)&lt;0.5,-1,1))^2)/SQRT(((50*POWER(80,POWER(COS(PI()*MOD(Calculator!$B$33/Calculator!$F$18,1)),2))+MIN(500,MAX(30,100*EXP(-0.3*'VSWR Calculator'!$C$24)*(1+3*ABS(MOD('VSWR Calculator'!$C$23/Calculator!$F$18/2,1)-0.5))))/'VSWR Calculator'!$C$25)+$C101)^2+(1500*ABS(SIN(2*PI()*MOD(Calculator!$B$33/Calculator!$F$18,1)))*IF(MOD(Calculator!$B$33/Calculator!$F$18,1)&lt;0.5,-1,1))^2)),2))</f>
        <v>—</v>
      </c>
      <c r="DP101" s="253" t="str">
        <f aca="false">IF(OR(Calculator!$E$19&lt;&gt;"YES",Calculator!$B$33&lt;Calculator!$G$19),"—",ROUND((1+SQRT(((50*POWER(80,POWER(COS(PI()*MOD(Calculator!$B$33/Calculator!$F$19,1)),2))+MIN(500,MAX(30,100*EXP(-0.3*'VSWR Calculator'!$C$24)*(1+3*ABS(MOD('VSWR Calculator'!$C$23/Calculator!$F$19/2,1)-0.5))))/'VSWR Calculator'!$C$25)-$C101)^2+(1500*ABS(SIN(2*PI()*MOD(Calculator!$B$33/Calculator!$F$19,1)))*IF(MOD(Calculator!$B$33/Calculator!$F$19,1)&lt;0.5,-1,1))^2)/SQRT(((50*POWER(80,POWER(COS(PI()*MOD(Calculator!$B$33/Calculator!$F$19,1)),2))+MIN(500,MAX(30,100*EXP(-0.3*'VSWR Calculator'!$C$24)*(1+3*ABS(MOD('VSWR Calculator'!$C$23/Calculator!$F$19/2,1)-0.5))))/'VSWR Calculator'!$C$25)+$C101)^2+(1500*ABS(SIN(2*PI()*MOD(Calculator!$B$33/Calculator!$F$19,1)))*IF(MOD(Calculator!$B$33/Calculator!$F$19,1)&lt;0.5,-1,1))^2))/(1-SQRT(((50*POWER(80,POWER(COS(PI()*MOD(Calculator!$B$33/Calculator!$F$19,1)),2))+MIN(500,MAX(30,100*EXP(-0.3*'VSWR Calculator'!$C$24)*(1+3*ABS(MOD('VSWR Calculator'!$C$23/Calculator!$F$19/2,1)-0.5))))/'VSWR Calculator'!$C$25)-$C101)^2+(1500*ABS(SIN(2*PI()*MOD(Calculator!$B$33/Calculator!$F$19,1)))*IF(MOD(Calculator!$B$33/Calculator!$F$19,1)&lt;0.5,-1,1))^2)/SQRT(((50*POWER(80,POWER(COS(PI()*MOD(Calculator!$B$33/Calculator!$F$19,1)),2))+MIN(500,MAX(30,100*EXP(-0.3*'VSWR Calculator'!$C$24)*(1+3*ABS(MOD('VSWR Calculator'!$C$23/Calculator!$F$19/2,1)-0.5))))/'VSWR Calculator'!$C$25)+$C101)^2+(1500*ABS(SIN(2*PI()*MOD(Calculator!$B$33/Calculator!$F$19,1)))*IF(MOD(Calculator!$B$33/Calculator!$F$19,1)&lt;0.5,-1,1))^2)),2))</f>
        <v>—</v>
      </c>
      <c r="DQ101" s="253" t="str">
        <f aca="false">IF(OR(Calculator!$E$20&lt;&gt;"YES",Calculator!$B$33&lt;Calculator!$G$20),"—",ROUND((1+SQRT(((50*POWER(80,POWER(COS(PI()*MOD(Calculator!$B$33/Calculator!$F$20,1)),2))+MIN(500,MAX(30,100*EXP(-0.3*'VSWR Calculator'!$C$24)*(1+3*ABS(MOD('VSWR Calculator'!$C$23/Calculator!$F$20/2,1)-0.5))))/'VSWR Calculator'!$C$25)-$C101)^2+(1500*ABS(SIN(2*PI()*MOD(Calculator!$B$33/Calculator!$F$20,1)))*IF(MOD(Calculator!$B$33/Calculator!$F$20,1)&lt;0.5,-1,1))^2)/SQRT(((50*POWER(80,POWER(COS(PI()*MOD(Calculator!$B$33/Calculator!$F$20,1)),2))+MIN(500,MAX(30,100*EXP(-0.3*'VSWR Calculator'!$C$24)*(1+3*ABS(MOD('VSWR Calculator'!$C$23/Calculator!$F$20/2,1)-0.5))))/'VSWR Calculator'!$C$25)+$C101)^2+(1500*ABS(SIN(2*PI()*MOD(Calculator!$B$33/Calculator!$F$20,1)))*IF(MOD(Calculator!$B$33/Calculator!$F$20,1)&lt;0.5,-1,1))^2))/(1-SQRT(((50*POWER(80,POWER(COS(PI()*MOD(Calculator!$B$33/Calculator!$F$20,1)),2))+MIN(500,MAX(30,100*EXP(-0.3*'VSWR Calculator'!$C$24)*(1+3*ABS(MOD('VSWR Calculator'!$C$23/Calculator!$F$20/2,1)-0.5))))/'VSWR Calculator'!$C$25)-$C101)^2+(1500*ABS(SIN(2*PI()*MOD(Calculator!$B$33/Calculator!$F$20,1)))*IF(MOD(Calculator!$B$33/Calculator!$F$20,1)&lt;0.5,-1,1))^2)/SQRT(((50*POWER(80,POWER(COS(PI()*MOD(Calculator!$B$33/Calculator!$F$20,1)),2))+MIN(500,MAX(30,100*EXP(-0.3*'VSWR Calculator'!$C$24)*(1+3*ABS(MOD('VSWR Calculator'!$C$23/Calculator!$F$20/2,1)-0.5))))/'VSWR Calculator'!$C$25)+$C101)^2+(1500*ABS(SIN(2*PI()*MOD(Calculator!$B$33/Calculator!$F$20,1)))*IF(MOD(Calculator!$B$33/Calculator!$F$20,1)&lt;0.5,-1,1))^2)),2))</f>
        <v>—</v>
      </c>
      <c r="DR101" s="253" t="str">
        <f aca="false">IF(OR(Calculator!$E$21&lt;&gt;"YES",Calculator!$B$33&lt;Calculator!$G$21),"—",ROUND((1+SQRT(((50*POWER(80,POWER(COS(PI()*MOD(Calculator!$B$33/Calculator!$F$21,1)),2))+MIN(500,MAX(30,100*EXP(-0.3*'VSWR Calculator'!$C$24)*(1+3*ABS(MOD('VSWR Calculator'!$C$23/Calculator!$F$21/2,1)-0.5))))/'VSWR Calculator'!$C$25)-$C101)^2+(1500*ABS(SIN(2*PI()*MOD(Calculator!$B$33/Calculator!$F$21,1)))*IF(MOD(Calculator!$B$33/Calculator!$F$21,1)&lt;0.5,-1,1))^2)/SQRT(((50*POWER(80,POWER(COS(PI()*MOD(Calculator!$B$33/Calculator!$F$21,1)),2))+MIN(500,MAX(30,100*EXP(-0.3*'VSWR Calculator'!$C$24)*(1+3*ABS(MOD('VSWR Calculator'!$C$23/Calculator!$F$21/2,1)-0.5))))/'VSWR Calculator'!$C$25)+$C101)^2+(1500*ABS(SIN(2*PI()*MOD(Calculator!$B$33/Calculator!$F$21,1)))*IF(MOD(Calculator!$B$33/Calculator!$F$21,1)&lt;0.5,-1,1))^2))/(1-SQRT(((50*POWER(80,POWER(COS(PI()*MOD(Calculator!$B$33/Calculator!$F$21,1)),2))+MIN(500,MAX(30,100*EXP(-0.3*'VSWR Calculator'!$C$24)*(1+3*ABS(MOD('VSWR Calculator'!$C$23/Calculator!$F$21/2,1)-0.5))))/'VSWR Calculator'!$C$25)-$C101)^2+(1500*ABS(SIN(2*PI()*MOD(Calculator!$B$33/Calculator!$F$21,1)))*IF(MOD(Calculator!$B$33/Calculator!$F$21,1)&lt;0.5,-1,1))^2)/SQRT(((50*POWER(80,POWER(COS(PI()*MOD(Calculator!$B$33/Calculator!$F$21,1)),2))+MIN(500,MAX(30,100*EXP(-0.3*'VSWR Calculator'!$C$24)*(1+3*ABS(MOD('VSWR Calculator'!$C$23/Calculator!$F$21/2,1)-0.5))))/'VSWR Calculator'!$C$25)+$C101)^2+(1500*ABS(SIN(2*PI()*MOD(Calculator!$B$33/Calculator!$F$21,1)))*IF(MOD(Calculator!$B$33/Calculator!$F$21,1)&lt;0.5,-1,1))^2)),2))</f>
        <v>—</v>
      </c>
      <c r="DS101" s="253" t="str">
        <f aca="false">IF(OR(Calculator!$E$22&lt;&gt;"YES",Calculator!$B$33&lt;Calculator!$G$22),"—",ROUND((1+SQRT(((50*POWER(80,POWER(COS(PI()*MOD(Calculator!$B$33/Calculator!$F$22,1)),2))+MIN(500,MAX(30,100*EXP(-0.3*'VSWR Calculator'!$C$24)*(1+3*ABS(MOD('VSWR Calculator'!$C$23/Calculator!$F$22/2,1)-0.5))))/'VSWR Calculator'!$C$25)-$C101)^2+(1500*ABS(SIN(2*PI()*MOD(Calculator!$B$33/Calculator!$F$22,1)))*IF(MOD(Calculator!$B$33/Calculator!$F$22,1)&lt;0.5,-1,1))^2)/SQRT(((50*POWER(80,POWER(COS(PI()*MOD(Calculator!$B$33/Calculator!$F$22,1)),2))+MIN(500,MAX(30,100*EXP(-0.3*'VSWR Calculator'!$C$24)*(1+3*ABS(MOD('VSWR Calculator'!$C$23/Calculator!$F$22/2,1)-0.5))))/'VSWR Calculator'!$C$25)+$C101)^2+(1500*ABS(SIN(2*PI()*MOD(Calculator!$B$33/Calculator!$F$22,1)))*IF(MOD(Calculator!$B$33/Calculator!$F$22,1)&lt;0.5,-1,1))^2))/(1-SQRT(((50*POWER(80,POWER(COS(PI()*MOD(Calculator!$B$33/Calculator!$F$22,1)),2))+MIN(500,MAX(30,100*EXP(-0.3*'VSWR Calculator'!$C$24)*(1+3*ABS(MOD('VSWR Calculator'!$C$23/Calculator!$F$22/2,1)-0.5))))/'VSWR Calculator'!$C$25)-$C101)^2+(1500*ABS(SIN(2*PI()*MOD(Calculator!$B$33/Calculator!$F$22,1)))*IF(MOD(Calculator!$B$33/Calculator!$F$22,1)&lt;0.5,-1,1))^2)/SQRT(((50*POWER(80,POWER(COS(PI()*MOD(Calculator!$B$33/Calculator!$F$22,1)),2))+MIN(500,MAX(30,100*EXP(-0.3*'VSWR Calculator'!$C$24)*(1+3*ABS(MOD('VSWR Calculator'!$C$23/Calculator!$F$22/2,1)-0.5))))/'VSWR Calculator'!$C$25)+$C101)^2+(1500*ABS(SIN(2*PI()*MOD(Calculator!$B$33/Calculator!$F$22,1)))*IF(MOD(Calculator!$B$33/Calculator!$F$22,1)&lt;0.5,-1,1))^2)),2))</f>
        <v>—</v>
      </c>
      <c r="DT101" s="253" t="n">
        <f aca="false">IFERROR(ROUND((IF(ISNUMBER(DI101),DI101,0)+IF(ISNUMBER(DJ101),DJ101,0)+IF(ISNUMBER(DK101),DK101,0)+IF(ISNUMBER(DL101),DL101,0)+IF(ISNUMBER(DM101),DM101,0)+IF(ISNUMBER(DN101),DN101,0)+IF(ISNUMBER(DO101),DO101,0)+IF(ISNUMBER(DP101),DP101,0)+IF(ISNUMBER(DQ101),DQ101,0)+IF(ISNUMBER(DR101),DR101,0)+IF(ISNUMBER(DS101),DS101,0))/(IF(ISNUMBER(DI101),1,0)+IF(ISNUMBER(DJ101),1,0)+IF(ISNUMBER(DK101),1,0)+IF(ISNUMBER(DL101),1,0)+IF(ISNUMBER(DM101),1,0)+IF(ISNUMBER(DN101),1,0)+IF(ISNUMBER(DO101),1,0)+IF(ISNUMBER(DP101),1,0)+IF(ISNUMBER(DQ101),1,0)+IF(ISNUMBER(DR101),1,0)+IF(ISNUMBER(DS101),1,0)),4),"")</f>
        <v>11.76</v>
      </c>
      <c r="DU101" s="253" t="str">
        <f aca="false">IF(OR(Calculator!$E$12&lt;&gt;"YES",Calculator!$B$34&lt;Calculator!$G$12),"—",ROUND((1+SQRT(((50*POWER(80,POWER(COS(PI()*MOD(Calculator!$B$34/Calculator!$F$12,1)),2))-$C101)^2+(1500*ABS(SIN(2*PI()*MOD(Calculator!$B$34/Calculator!$F$12,1)))*IF(MOD(Calculator!$B$34/Calculator!$F$12,1)&lt;0.5,-1,1))^2)/((50*POWER(80,POWER(COS(PI()*MOD(Calculator!$B$34/Calculator!$F$12,1)),2))+$C101)^2+(1500*ABS(SIN(2*PI()*MOD(Calculator!$B$34/Calculator!$F$12,1)))*IF(MOD(Calculator!$B$34/Calculator!$F$12,1)&lt;0.5,-1,1))^2)))/(1-SQRT(((50*POWER(80,POWER(COS(PI()*MOD(Calculator!$B$34/Calculator!$F$12,1)),2))-$C101)^2+(1500*ABS(SIN(2*PI()*MOD(Calculator!$B$34/Calculator!$F$12,1)))*IF(MOD(Calculator!$B$34/Calculator!$F$12,1)&lt;0.5,-1,1))^2)/((50*POWER(80,POWER(COS(PI()*MOD(Calculator!$B$34/Calculator!$F$12,1)),2))+$C101)^2+(1500*ABS(SIN(2*PI()*MOD(Calculator!$B$34/Calculator!$F$12,1)))*IF(MOD(Calculator!$B$34/Calculator!$F$12,1)&lt;0.5,-1,1))^2))),2))</f>
        <v>—</v>
      </c>
      <c r="DV101" s="253" t="str">
        <f aca="false">IF(OR(Calculator!$E$13&lt;&gt;"YES",Calculator!$B$34&lt;Calculator!$G$13),"—",ROUND((1+SQRT(((50*POWER(80,POWER(COS(PI()*MOD(Calculator!$B$34/Calculator!$F$13,1)),2))-$C101)^2+(1500*ABS(SIN(2*PI()*MOD(Calculator!$B$34/Calculator!$F$13,1)))*IF(MOD(Calculator!$B$34/Calculator!$F$13,1)&lt;0.5,-1,1))^2)/((50*POWER(80,POWER(COS(PI()*MOD(Calculator!$B$34/Calculator!$F$13,1)),2))+$C101)^2+(1500*ABS(SIN(2*PI()*MOD(Calculator!$B$34/Calculator!$F$13,1)))*IF(MOD(Calculator!$B$34/Calculator!$F$13,1)&lt;0.5,-1,1))^2)))/(1-SQRT(((50*POWER(80,POWER(COS(PI()*MOD(Calculator!$B$34/Calculator!$F$13,1)),2))-$C101)^2+(1500*ABS(SIN(2*PI()*MOD(Calculator!$B$34/Calculator!$F$13,1)))*IF(MOD(Calculator!$B$34/Calculator!$F$13,1)&lt;0.5,-1,1))^2)/((50*POWER(80,POWER(COS(PI()*MOD(Calculator!$B$34/Calculator!$F$13,1)),2))+$C101)^2+(1500*ABS(SIN(2*PI()*MOD(Calculator!$B$34/Calculator!$F$13,1)))*IF(MOD(Calculator!$B$34/Calculator!$F$13,1)&lt;0.5,-1,1))^2))),2))</f>
        <v>—</v>
      </c>
      <c r="DW101" s="253" t="str">
        <f aca="false">IF(OR(Calculator!$E$14&lt;&gt;"YES",Calculator!$B$34&lt;Calculator!$G$14),"—",ROUND((1+SQRT(((50*POWER(80,POWER(COS(PI()*MOD(Calculator!$B$34/Calculator!$F$14,1)),2))-$C101)^2+(1500*ABS(SIN(2*PI()*MOD(Calculator!$B$34/Calculator!$F$14,1)))*IF(MOD(Calculator!$B$34/Calculator!$F$14,1)&lt;0.5,-1,1))^2)/((50*POWER(80,POWER(COS(PI()*MOD(Calculator!$B$34/Calculator!$F$14,1)),2))+$C101)^2+(1500*ABS(SIN(2*PI()*MOD(Calculator!$B$34/Calculator!$F$14,1)))*IF(MOD(Calculator!$B$34/Calculator!$F$14,1)&lt;0.5,-1,1))^2)))/(1-SQRT(((50*POWER(80,POWER(COS(PI()*MOD(Calculator!$B$34/Calculator!$F$14,1)),2))-$C101)^2+(1500*ABS(SIN(2*PI()*MOD(Calculator!$B$34/Calculator!$F$14,1)))*IF(MOD(Calculator!$B$34/Calculator!$F$14,1)&lt;0.5,-1,1))^2)/((50*POWER(80,POWER(COS(PI()*MOD(Calculator!$B$34/Calculator!$F$14,1)),2))+$C101)^2+(1500*ABS(SIN(2*PI()*MOD(Calculator!$B$34/Calculator!$F$14,1)))*IF(MOD(Calculator!$B$34/Calculator!$F$14,1)&lt;0.5,-1,1))^2))),2))</f>
        <v>—</v>
      </c>
      <c r="DX101" s="253" t="n">
        <f aca="false">IF(OR(Calculator!$E$15&lt;&gt;"YES",Calculator!$B$34&lt;Calculator!$G$15),"—",ROUND((1+SQRT(((50*POWER(80,POWER(COS(PI()*MOD(Calculator!$B$34/Calculator!$F$15,1)),2))-$C101)^2+(1500*ABS(SIN(2*PI()*MOD(Calculator!$B$34/Calculator!$F$15,1)))*IF(MOD(Calculator!$B$34/Calculator!$F$15,1)&lt;0.5,-1,1))^2)/((50*POWER(80,POWER(COS(PI()*MOD(Calculator!$B$34/Calculator!$F$15,1)),2))+$C101)^2+(1500*ABS(SIN(2*PI()*MOD(Calculator!$B$34/Calculator!$F$15,1)))*IF(MOD(Calculator!$B$34/Calculator!$F$15,1)&lt;0.5,-1,1))^2)))/(1-SQRT(((50*POWER(80,POWER(COS(PI()*MOD(Calculator!$B$34/Calculator!$F$15,1)),2))-$C101)^2+(1500*ABS(SIN(2*PI()*MOD(Calculator!$B$34/Calculator!$F$15,1)))*IF(MOD(Calculator!$B$34/Calculator!$F$15,1)&lt;0.5,-1,1))^2)/((50*POWER(80,POWER(COS(PI()*MOD(Calculator!$B$34/Calculator!$F$15,1)),2))+$C101)^2+(1500*ABS(SIN(2*PI()*MOD(Calculator!$B$34/Calculator!$F$15,1)))*IF(MOD(Calculator!$B$34/Calculator!$F$15,1)&lt;0.5,-1,1))^2))),2))</f>
        <v>28.5</v>
      </c>
      <c r="DY101" s="253" t="str">
        <f aca="false">IF(OR(Calculator!$E$16&lt;&gt;"YES",Calculator!$B$34&lt;Calculator!$G$16),"—",ROUND((1+SQRT(((50*POWER(80,POWER(COS(PI()*MOD(Calculator!$B$34/Calculator!$F$16,1)),2))-$C101)^2+(1500*ABS(SIN(2*PI()*MOD(Calculator!$B$34/Calculator!$F$16,1)))*IF(MOD(Calculator!$B$34/Calculator!$F$16,1)&lt;0.5,-1,1))^2)/((50*POWER(80,POWER(COS(PI()*MOD(Calculator!$B$34/Calculator!$F$16,1)),2))+$C101)^2+(1500*ABS(SIN(2*PI()*MOD(Calculator!$B$34/Calculator!$F$16,1)))*IF(MOD(Calculator!$B$34/Calculator!$F$16,1)&lt;0.5,-1,1))^2)))/(1-SQRT(((50*POWER(80,POWER(COS(PI()*MOD(Calculator!$B$34/Calculator!$F$16,1)),2))-$C101)^2+(1500*ABS(SIN(2*PI()*MOD(Calculator!$B$34/Calculator!$F$16,1)))*IF(MOD(Calculator!$B$34/Calculator!$F$16,1)&lt;0.5,-1,1))^2)/((50*POWER(80,POWER(COS(PI()*MOD(Calculator!$B$34/Calculator!$F$16,1)),2))+$C101)^2+(1500*ABS(SIN(2*PI()*MOD(Calculator!$B$34/Calculator!$F$16,1)))*IF(MOD(Calculator!$B$34/Calculator!$F$16,1)&lt;0.5,-1,1))^2))),2))</f>
        <v>—</v>
      </c>
      <c r="DZ101" s="253" t="n">
        <f aca="false">IF(OR(Calculator!$E$17&lt;&gt;"YES",Calculator!$B$34&lt;Calculator!$G$17),"—",ROUND((1+SQRT(((50*POWER(80,POWER(COS(PI()*MOD(Calculator!$B$34/Calculator!$F$17,1)),2))-$C101)^2+(1500*ABS(SIN(2*PI()*MOD(Calculator!$B$34/Calculator!$F$17,1)))*IF(MOD(Calculator!$B$34/Calculator!$F$17,1)&lt;0.5,-1,1))^2)/((50*POWER(80,POWER(COS(PI()*MOD(Calculator!$B$34/Calculator!$F$17,1)),2))+$C101)^2+(1500*ABS(SIN(2*PI()*MOD(Calculator!$B$34/Calculator!$F$17,1)))*IF(MOD(Calculator!$B$34/Calculator!$F$17,1)&lt;0.5,-1,1))^2)))/(1-SQRT(((50*POWER(80,POWER(COS(PI()*MOD(Calculator!$B$34/Calculator!$F$17,1)),2))-$C101)^2+(1500*ABS(SIN(2*PI()*MOD(Calculator!$B$34/Calculator!$F$17,1)))*IF(MOD(Calculator!$B$34/Calculator!$F$17,1)&lt;0.5,-1,1))^2)/((50*POWER(80,POWER(COS(PI()*MOD(Calculator!$B$34/Calculator!$F$17,1)),2))+$C101)^2+(1500*ABS(SIN(2*PI()*MOD(Calculator!$B$34/Calculator!$F$17,1)))*IF(MOD(Calculator!$B$34/Calculator!$F$17,1)&lt;0.5,-1,1))^2))),2))</f>
        <v>18.11</v>
      </c>
      <c r="EA101" s="253" t="str">
        <f aca="false">IF(OR(Calculator!$E$18&lt;&gt;"YES",Calculator!$B$34&lt;Calculator!$G$18),"—",ROUND((1+SQRT(((50*POWER(80,POWER(COS(PI()*MOD(Calculator!$B$34/Calculator!$F$18,1)),2))-$C101)^2+(1500*ABS(SIN(2*PI()*MOD(Calculator!$B$34/Calculator!$F$18,1)))*IF(MOD(Calculator!$B$34/Calculator!$F$18,1)&lt;0.5,-1,1))^2)/((50*POWER(80,POWER(COS(PI()*MOD(Calculator!$B$34/Calculator!$F$18,1)),2))+$C101)^2+(1500*ABS(SIN(2*PI()*MOD(Calculator!$B$34/Calculator!$F$18,1)))*IF(MOD(Calculator!$B$34/Calculator!$F$18,1)&lt;0.5,-1,1))^2)))/(1-SQRT(((50*POWER(80,POWER(COS(PI()*MOD(Calculator!$B$34/Calculator!$F$18,1)),2))-$C101)^2+(1500*ABS(SIN(2*PI()*MOD(Calculator!$B$34/Calculator!$F$18,1)))*IF(MOD(Calculator!$B$34/Calculator!$F$18,1)&lt;0.5,-1,1))^2)/((50*POWER(80,POWER(COS(PI()*MOD(Calculator!$B$34/Calculator!$F$18,1)),2))+$C101)^2+(1500*ABS(SIN(2*PI()*MOD(Calculator!$B$34/Calculator!$F$18,1)))*IF(MOD(Calculator!$B$34/Calculator!$F$18,1)&lt;0.5,-1,1))^2))),2))</f>
        <v>—</v>
      </c>
      <c r="EB101" s="253" t="str">
        <f aca="false">IF(OR(Calculator!$E$19&lt;&gt;"YES",Calculator!$B$34&lt;Calculator!$G$19),"—",ROUND((1+SQRT(((50*POWER(80,POWER(COS(PI()*MOD(Calculator!$B$34/Calculator!$F$19,1)),2))-$C101)^2+(1500*ABS(SIN(2*PI()*MOD(Calculator!$B$34/Calculator!$F$19,1)))*IF(MOD(Calculator!$B$34/Calculator!$F$19,1)&lt;0.5,-1,1))^2)/((50*POWER(80,POWER(COS(PI()*MOD(Calculator!$B$34/Calculator!$F$19,1)),2))+$C101)^2+(1500*ABS(SIN(2*PI()*MOD(Calculator!$B$34/Calculator!$F$19,1)))*IF(MOD(Calculator!$B$34/Calculator!$F$19,1)&lt;0.5,-1,1))^2)))/(1-SQRT(((50*POWER(80,POWER(COS(PI()*MOD(Calculator!$B$34/Calculator!$F$19,1)),2))-$C101)^2+(1500*ABS(SIN(2*PI()*MOD(Calculator!$B$34/Calculator!$F$19,1)))*IF(MOD(Calculator!$B$34/Calculator!$F$19,1)&lt;0.5,-1,1))^2)/((50*POWER(80,POWER(COS(PI()*MOD(Calculator!$B$34/Calculator!$F$19,1)),2))+$C101)^2+(1500*ABS(SIN(2*PI()*MOD(Calculator!$B$34/Calculator!$F$19,1)))*IF(MOD(Calculator!$B$34/Calculator!$F$19,1)&lt;0.5,-1,1))^2))),2))</f>
        <v>—</v>
      </c>
      <c r="EC101" s="253" t="str">
        <f aca="false">IF(OR(Calculator!$E$20&lt;&gt;"YES",Calculator!$B$34&lt;Calculator!$G$20),"—",ROUND((1+SQRT(((50*POWER(80,POWER(COS(PI()*MOD(Calculator!$B$34/Calculator!$F$20,1)),2))-$C101)^2+(1500*ABS(SIN(2*PI()*MOD(Calculator!$B$34/Calculator!$F$20,1)))*IF(MOD(Calculator!$B$34/Calculator!$F$20,1)&lt;0.5,-1,1))^2)/((50*POWER(80,POWER(COS(PI()*MOD(Calculator!$B$34/Calculator!$F$20,1)),2))+$C101)^2+(1500*ABS(SIN(2*PI()*MOD(Calculator!$B$34/Calculator!$F$20,1)))*IF(MOD(Calculator!$B$34/Calculator!$F$20,1)&lt;0.5,-1,1))^2)))/(1-SQRT(((50*POWER(80,POWER(COS(PI()*MOD(Calculator!$B$34/Calculator!$F$20,1)),2))-$C101)^2+(1500*ABS(SIN(2*PI()*MOD(Calculator!$B$34/Calculator!$F$20,1)))*IF(MOD(Calculator!$B$34/Calculator!$F$20,1)&lt;0.5,-1,1))^2)/((50*POWER(80,POWER(COS(PI()*MOD(Calculator!$B$34/Calculator!$F$20,1)),2))+$C101)^2+(1500*ABS(SIN(2*PI()*MOD(Calculator!$B$34/Calculator!$F$20,1)))*IF(MOD(Calculator!$B$34/Calculator!$F$20,1)&lt;0.5,-1,1))^2))),2))</f>
        <v>—</v>
      </c>
      <c r="ED101" s="253" t="str">
        <f aca="false">IF(OR(Calculator!$E$21&lt;&gt;"YES",Calculator!$B$34&lt;Calculator!$G$21),"—",ROUND((1+SQRT(((50*POWER(80,POWER(COS(PI()*MOD(Calculator!$B$34/Calculator!$F$21,1)),2))-$C101)^2+(1500*ABS(SIN(2*PI()*MOD(Calculator!$B$34/Calculator!$F$21,1)))*IF(MOD(Calculator!$B$34/Calculator!$F$21,1)&lt;0.5,-1,1))^2)/((50*POWER(80,POWER(COS(PI()*MOD(Calculator!$B$34/Calculator!$F$21,1)),2))+$C101)^2+(1500*ABS(SIN(2*PI()*MOD(Calculator!$B$34/Calculator!$F$21,1)))*IF(MOD(Calculator!$B$34/Calculator!$F$21,1)&lt;0.5,-1,1))^2)))/(1-SQRT(((50*POWER(80,POWER(COS(PI()*MOD(Calculator!$B$34/Calculator!$F$21,1)),2))-$C101)^2+(1500*ABS(SIN(2*PI()*MOD(Calculator!$B$34/Calculator!$F$21,1)))*IF(MOD(Calculator!$B$34/Calculator!$F$21,1)&lt;0.5,-1,1))^2)/((50*POWER(80,POWER(COS(PI()*MOD(Calculator!$B$34/Calculator!$F$21,1)),2))+$C101)^2+(1500*ABS(SIN(2*PI()*MOD(Calculator!$B$34/Calculator!$F$21,1)))*IF(MOD(Calculator!$B$34/Calculator!$F$21,1)&lt;0.5,-1,1))^2))),2))</f>
        <v>—</v>
      </c>
      <c r="EE101" s="253" t="str">
        <f aca="false">IF(OR(Calculator!$E$22&lt;&gt;"YES",Calculator!$B$34&lt;Calculator!$G$22),"—",ROUND((1+SQRT(((50*POWER(80,POWER(COS(PI()*MOD(Calculator!$B$34/Calculator!$F$22,1)),2))-$C101)^2+(1500*ABS(SIN(2*PI()*MOD(Calculator!$B$34/Calculator!$F$22,1)))*IF(MOD(Calculator!$B$34/Calculator!$F$22,1)&lt;0.5,-1,1))^2)/((50*POWER(80,POWER(COS(PI()*MOD(Calculator!$B$34/Calculator!$F$22,1)),2))+$C101)^2+(1500*ABS(SIN(2*PI()*MOD(Calculator!$B$34/Calculator!$F$22,1)))*IF(MOD(Calculator!$B$34/Calculator!$F$22,1)&lt;0.5,-1,1))^2)))/(1-SQRT(((50*POWER(80,POWER(COS(PI()*MOD(Calculator!$B$34/Calculator!$F$22,1)),2))-$C101)^2+(1500*ABS(SIN(2*PI()*MOD(Calculator!$B$34/Calculator!$F$22,1)))*IF(MOD(Calculator!$B$34/Calculator!$F$22,1)&lt;0.5,-1,1))^2)/((50*POWER(80,POWER(COS(PI()*MOD(Calculator!$B$34/Calculator!$F$22,1)),2))+$C101)^2+(1500*ABS(SIN(2*PI()*MOD(Calculator!$B$34/Calculator!$F$22,1)))*IF(MOD(Calculator!$B$34/Calculator!$F$22,1)&lt;0.5,-1,1))^2))),2))</f>
        <v>—</v>
      </c>
      <c r="EF101" s="295" t="n">
        <f aca="false">IFERROR(ROUND((IF(ISNUMBER(DU101),DU101,0)+IF(ISNUMBER(DV101),DV101,0)+IF(ISNUMBER(DW101),DW101,0)+IF(ISNUMBER(DX101),DX101,0)+IF(ISNUMBER(DY101),DY101,0)+IF(ISNUMBER(DZ101),DZ101,0)+IF(ISNUMBER(EA101),EA101,0)+IF(ISNUMBER(EB101),EB101,0)+IF(ISNUMBER(EC101),EC101,0)+IF(ISNUMBER(ED101),ED101,0)+IF(ISNUMBER(EE101),EE101,0))/(IF(ISNUMBER(DU101),1,0)+IF(ISNUMBER(DV101),1,0)+IF(ISNUMBER(DW101),1,0)+IF(ISNUMBER(DX101),1,0)+IF(ISNUMBER(DY101),1,0)+IF(ISNUMBER(DZ101),1,0)+IF(ISNUMBER(EA101),1,0)+IF(ISNUMBER(EB101),1,0)+IF(ISNUMBER(EC101),1,0)+IF(ISNUMBER(ED101),1,0)+IF(ISNUMBER(EE101),1,0)),4),"")</f>
        <v>23.305</v>
      </c>
      <c r="EG101" s="253" t="str">
        <f aca="false">IF(OR(Calculator!$E$12&lt;&gt;"YES",Calculator!$B$35&lt;Calculator!$G$12),"—",ROUND((1+SQRT(((50*POWER(80,POWER(COS(PI()*MOD(Calculator!$B$35/Calculator!$F$12,1)),2))-$C101)^2+(1500*ABS(SIN(2*PI()*MOD(Calculator!$B$35/Calculator!$F$12,1)))*IF(MOD(Calculator!$B$35/Calculator!$F$12,1)&lt;0.5,-1,1))^2)/((50*POWER(80,POWER(COS(PI()*MOD(Calculator!$B$35/Calculator!$F$12,1)),2))+$C101)^2+(1500*ABS(SIN(2*PI()*MOD(Calculator!$B$35/Calculator!$F$12,1)))*IF(MOD(Calculator!$B$35/Calculator!$F$12,1)&lt;0.5,-1,1))^2)))/(1-SQRT(((50*POWER(80,POWER(COS(PI()*MOD(Calculator!$B$35/Calculator!$F$12,1)),2))-$C101)^2+(1500*ABS(SIN(2*PI()*MOD(Calculator!$B$35/Calculator!$F$12,1)))*IF(MOD(Calculator!$B$35/Calculator!$F$12,1)&lt;0.5,-1,1))^2)/((50*POWER(80,POWER(COS(PI()*MOD(Calculator!$B$35/Calculator!$F$12,1)),2))+$C101)^2+(1500*ABS(SIN(2*PI()*MOD(Calculator!$B$35/Calculator!$F$12,1)))*IF(MOD(Calculator!$B$35/Calculator!$F$12,1)&lt;0.5,-1,1))^2))),2))</f>
        <v>—</v>
      </c>
      <c r="EH101" s="253" t="str">
        <f aca="false">IF(OR(Calculator!$E$13&lt;&gt;"YES",Calculator!$B$35&lt;Calculator!$G$13),"—",ROUND((1+SQRT(((50*POWER(80,POWER(COS(PI()*MOD(Calculator!$B$35/Calculator!$F$13,1)),2))-$C101)^2+(1500*ABS(SIN(2*PI()*MOD(Calculator!$B$35/Calculator!$F$13,1)))*IF(MOD(Calculator!$B$35/Calculator!$F$13,1)&lt;0.5,-1,1))^2)/((50*POWER(80,POWER(COS(PI()*MOD(Calculator!$B$35/Calculator!$F$13,1)),2))+$C101)^2+(1500*ABS(SIN(2*PI()*MOD(Calculator!$B$35/Calculator!$F$13,1)))*IF(MOD(Calculator!$B$35/Calculator!$F$13,1)&lt;0.5,-1,1))^2)))/(1-SQRT(((50*POWER(80,POWER(COS(PI()*MOD(Calculator!$B$35/Calculator!$F$13,1)),2))-$C101)^2+(1500*ABS(SIN(2*PI()*MOD(Calculator!$B$35/Calculator!$F$13,1)))*IF(MOD(Calculator!$B$35/Calculator!$F$13,1)&lt;0.5,-1,1))^2)/((50*POWER(80,POWER(COS(PI()*MOD(Calculator!$B$35/Calculator!$F$13,1)),2))+$C101)^2+(1500*ABS(SIN(2*PI()*MOD(Calculator!$B$35/Calculator!$F$13,1)))*IF(MOD(Calculator!$B$35/Calculator!$F$13,1)&lt;0.5,-1,1))^2))),2))</f>
        <v>—</v>
      </c>
      <c r="EI101" s="253" t="str">
        <f aca="false">IF(OR(Calculator!$E$14&lt;&gt;"YES",Calculator!$B$35&lt;Calculator!$G$14),"—",ROUND((1+SQRT(((50*POWER(80,POWER(COS(PI()*MOD(Calculator!$B$35/Calculator!$F$14,1)),2))-$C101)^2+(1500*ABS(SIN(2*PI()*MOD(Calculator!$B$35/Calculator!$F$14,1)))*IF(MOD(Calculator!$B$35/Calculator!$F$14,1)&lt;0.5,-1,1))^2)/((50*POWER(80,POWER(COS(PI()*MOD(Calculator!$B$35/Calculator!$F$14,1)),2))+$C101)^2+(1500*ABS(SIN(2*PI()*MOD(Calculator!$B$35/Calculator!$F$14,1)))*IF(MOD(Calculator!$B$35/Calculator!$F$14,1)&lt;0.5,-1,1))^2)))/(1-SQRT(((50*POWER(80,POWER(COS(PI()*MOD(Calculator!$B$35/Calculator!$F$14,1)),2))-$C101)^2+(1500*ABS(SIN(2*PI()*MOD(Calculator!$B$35/Calculator!$F$14,1)))*IF(MOD(Calculator!$B$35/Calculator!$F$14,1)&lt;0.5,-1,1))^2)/((50*POWER(80,POWER(COS(PI()*MOD(Calculator!$B$35/Calculator!$F$14,1)),2))+$C101)^2+(1500*ABS(SIN(2*PI()*MOD(Calculator!$B$35/Calculator!$F$14,1)))*IF(MOD(Calculator!$B$35/Calculator!$F$14,1)&lt;0.5,-1,1))^2))),2))</f>
        <v>—</v>
      </c>
      <c r="EJ101" s="253" t="n">
        <f aca="false">IF(OR(Calculator!$E$15&lt;&gt;"YES",Calculator!$B$35&lt;Calculator!$G$15),"—",ROUND((1+SQRT(((50*POWER(80,POWER(COS(PI()*MOD(Calculator!$B$35/Calculator!$F$15,1)),2))-$C101)^2+(1500*ABS(SIN(2*PI()*MOD(Calculator!$B$35/Calculator!$F$15,1)))*IF(MOD(Calculator!$B$35/Calculator!$F$15,1)&lt;0.5,-1,1))^2)/((50*POWER(80,POWER(COS(PI()*MOD(Calculator!$B$35/Calculator!$F$15,1)),2))+$C101)^2+(1500*ABS(SIN(2*PI()*MOD(Calculator!$B$35/Calculator!$F$15,1)))*IF(MOD(Calculator!$B$35/Calculator!$F$15,1)&lt;0.5,-1,1))^2)))/(1-SQRT(((50*POWER(80,POWER(COS(PI()*MOD(Calculator!$B$35/Calculator!$F$15,1)),2))-$C101)^2+(1500*ABS(SIN(2*PI()*MOD(Calculator!$B$35/Calculator!$F$15,1)))*IF(MOD(Calculator!$B$35/Calculator!$F$15,1)&lt;0.5,-1,1))^2)/((50*POWER(80,POWER(COS(PI()*MOD(Calculator!$B$35/Calculator!$F$15,1)),2))+$C101)^2+(1500*ABS(SIN(2*PI()*MOD(Calculator!$B$35/Calculator!$F$15,1)))*IF(MOD(Calculator!$B$35/Calculator!$F$15,1)&lt;0.5,-1,1))^2))),2))</f>
        <v>2.78</v>
      </c>
      <c r="EK101" s="253" t="str">
        <f aca="false">IF(OR(Calculator!$E$16&lt;&gt;"YES",Calculator!$B$35&lt;Calculator!$G$16),"—",ROUND((1+SQRT(((50*POWER(80,POWER(COS(PI()*MOD(Calculator!$B$35/Calculator!$F$16,1)),2))-$C101)^2+(1500*ABS(SIN(2*PI()*MOD(Calculator!$B$35/Calculator!$F$16,1)))*IF(MOD(Calculator!$B$35/Calculator!$F$16,1)&lt;0.5,-1,1))^2)/((50*POWER(80,POWER(COS(PI()*MOD(Calculator!$B$35/Calculator!$F$16,1)),2))+$C101)^2+(1500*ABS(SIN(2*PI()*MOD(Calculator!$B$35/Calculator!$F$16,1)))*IF(MOD(Calculator!$B$35/Calculator!$F$16,1)&lt;0.5,-1,1))^2)))/(1-SQRT(((50*POWER(80,POWER(COS(PI()*MOD(Calculator!$B$35/Calculator!$F$16,1)),2))-$C101)^2+(1500*ABS(SIN(2*PI()*MOD(Calculator!$B$35/Calculator!$F$16,1)))*IF(MOD(Calculator!$B$35/Calculator!$F$16,1)&lt;0.5,-1,1))^2)/((50*POWER(80,POWER(COS(PI()*MOD(Calculator!$B$35/Calculator!$F$16,1)),2))+$C101)^2+(1500*ABS(SIN(2*PI()*MOD(Calculator!$B$35/Calculator!$F$16,1)))*IF(MOD(Calculator!$B$35/Calculator!$F$16,1)&lt;0.5,-1,1))^2))),2))</f>
        <v>—</v>
      </c>
      <c r="EL101" s="253" t="n">
        <f aca="false">IF(OR(Calculator!$E$17&lt;&gt;"YES",Calculator!$B$35&lt;Calculator!$G$17),"—",ROUND((1+SQRT(((50*POWER(80,POWER(COS(PI()*MOD(Calculator!$B$35/Calculator!$F$17,1)),2))-$C101)^2+(1500*ABS(SIN(2*PI()*MOD(Calculator!$B$35/Calculator!$F$17,1)))*IF(MOD(Calculator!$B$35/Calculator!$F$17,1)&lt;0.5,-1,1))^2)/((50*POWER(80,POWER(COS(PI()*MOD(Calculator!$B$35/Calculator!$F$17,1)),2))+$C101)^2+(1500*ABS(SIN(2*PI()*MOD(Calculator!$B$35/Calculator!$F$17,1)))*IF(MOD(Calculator!$B$35/Calculator!$F$17,1)&lt;0.5,-1,1))^2)))/(1-SQRT(((50*POWER(80,POWER(COS(PI()*MOD(Calculator!$B$35/Calculator!$F$17,1)),2))-$C101)^2+(1500*ABS(SIN(2*PI()*MOD(Calculator!$B$35/Calculator!$F$17,1)))*IF(MOD(Calculator!$B$35/Calculator!$F$17,1)&lt;0.5,-1,1))^2)/((50*POWER(80,POWER(COS(PI()*MOD(Calculator!$B$35/Calculator!$F$17,1)),2))+$C101)^2+(1500*ABS(SIN(2*PI()*MOD(Calculator!$B$35/Calculator!$F$17,1)))*IF(MOD(Calculator!$B$35/Calculator!$F$17,1)&lt;0.5,-1,1))^2))),2))</f>
        <v>27.35</v>
      </c>
      <c r="EM101" s="253" t="str">
        <f aca="false">IF(OR(Calculator!$E$18&lt;&gt;"YES",Calculator!$B$35&lt;Calculator!$G$18),"—",ROUND((1+SQRT(((50*POWER(80,POWER(COS(PI()*MOD(Calculator!$B$35/Calculator!$F$18,1)),2))-$C101)^2+(1500*ABS(SIN(2*PI()*MOD(Calculator!$B$35/Calculator!$F$18,1)))*IF(MOD(Calculator!$B$35/Calculator!$F$18,1)&lt;0.5,-1,1))^2)/((50*POWER(80,POWER(COS(PI()*MOD(Calculator!$B$35/Calculator!$F$18,1)),2))+$C101)^2+(1500*ABS(SIN(2*PI()*MOD(Calculator!$B$35/Calculator!$F$18,1)))*IF(MOD(Calculator!$B$35/Calculator!$F$18,1)&lt;0.5,-1,1))^2)))/(1-SQRT(((50*POWER(80,POWER(COS(PI()*MOD(Calculator!$B$35/Calculator!$F$18,1)),2))-$C101)^2+(1500*ABS(SIN(2*PI()*MOD(Calculator!$B$35/Calculator!$F$18,1)))*IF(MOD(Calculator!$B$35/Calculator!$F$18,1)&lt;0.5,-1,1))^2)/((50*POWER(80,POWER(COS(PI()*MOD(Calculator!$B$35/Calculator!$F$18,1)),2))+$C101)^2+(1500*ABS(SIN(2*PI()*MOD(Calculator!$B$35/Calculator!$F$18,1)))*IF(MOD(Calculator!$B$35/Calculator!$F$18,1)&lt;0.5,-1,1))^2))),2))</f>
        <v>—</v>
      </c>
      <c r="EN101" s="253" t="str">
        <f aca="false">IF(OR(Calculator!$E$19&lt;&gt;"YES",Calculator!$B$35&lt;Calculator!$G$19),"—",ROUND((1+SQRT(((50*POWER(80,POWER(COS(PI()*MOD(Calculator!$B$35/Calculator!$F$19,1)),2))-$C101)^2+(1500*ABS(SIN(2*PI()*MOD(Calculator!$B$35/Calculator!$F$19,1)))*IF(MOD(Calculator!$B$35/Calculator!$F$19,1)&lt;0.5,-1,1))^2)/((50*POWER(80,POWER(COS(PI()*MOD(Calculator!$B$35/Calculator!$F$19,1)),2))+$C101)^2+(1500*ABS(SIN(2*PI()*MOD(Calculator!$B$35/Calculator!$F$19,1)))*IF(MOD(Calculator!$B$35/Calculator!$F$19,1)&lt;0.5,-1,1))^2)))/(1-SQRT(((50*POWER(80,POWER(COS(PI()*MOD(Calculator!$B$35/Calculator!$F$19,1)),2))-$C101)^2+(1500*ABS(SIN(2*PI()*MOD(Calculator!$B$35/Calculator!$F$19,1)))*IF(MOD(Calculator!$B$35/Calculator!$F$19,1)&lt;0.5,-1,1))^2)/((50*POWER(80,POWER(COS(PI()*MOD(Calculator!$B$35/Calculator!$F$19,1)),2))+$C101)^2+(1500*ABS(SIN(2*PI()*MOD(Calculator!$B$35/Calculator!$F$19,1)))*IF(MOD(Calculator!$B$35/Calculator!$F$19,1)&lt;0.5,-1,1))^2))),2))</f>
        <v>—</v>
      </c>
      <c r="EO101" s="253" t="str">
        <f aca="false">IF(OR(Calculator!$E$20&lt;&gt;"YES",Calculator!$B$35&lt;Calculator!$G$20),"—",ROUND((1+SQRT(((50*POWER(80,POWER(COS(PI()*MOD(Calculator!$B$35/Calculator!$F$20,1)),2))-$C101)^2+(1500*ABS(SIN(2*PI()*MOD(Calculator!$B$35/Calculator!$F$20,1)))*IF(MOD(Calculator!$B$35/Calculator!$F$20,1)&lt;0.5,-1,1))^2)/((50*POWER(80,POWER(COS(PI()*MOD(Calculator!$B$35/Calculator!$F$20,1)),2))+$C101)^2+(1500*ABS(SIN(2*PI()*MOD(Calculator!$B$35/Calculator!$F$20,1)))*IF(MOD(Calculator!$B$35/Calculator!$F$20,1)&lt;0.5,-1,1))^2)))/(1-SQRT(((50*POWER(80,POWER(COS(PI()*MOD(Calculator!$B$35/Calculator!$F$20,1)),2))-$C101)^2+(1500*ABS(SIN(2*PI()*MOD(Calculator!$B$35/Calculator!$F$20,1)))*IF(MOD(Calculator!$B$35/Calculator!$F$20,1)&lt;0.5,-1,1))^2)/((50*POWER(80,POWER(COS(PI()*MOD(Calculator!$B$35/Calculator!$F$20,1)),2))+$C101)^2+(1500*ABS(SIN(2*PI()*MOD(Calculator!$B$35/Calculator!$F$20,1)))*IF(MOD(Calculator!$B$35/Calculator!$F$20,1)&lt;0.5,-1,1))^2))),2))</f>
        <v>—</v>
      </c>
      <c r="EP101" s="253" t="str">
        <f aca="false">IF(OR(Calculator!$E$21&lt;&gt;"YES",Calculator!$B$35&lt;Calculator!$G$21),"—",ROUND((1+SQRT(((50*POWER(80,POWER(COS(PI()*MOD(Calculator!$B$35/Calculator!$F$21,1)),2))-$C101)^2+(1500*ABS(SIN(2*PI()*MOD(Calculator!$B$35/Calculator!$F$21,1)))*IF(MOD(Calculator!$B$35/Calculator!$F$21,1)&lt;0.5,-1,1))^2)/((50*POWER(80,POWER(COS(PI()*MOD(Calculator!$B$35/Calculator!$F$21,1)),2))+$C101)^2+(1500*ABS(SIN(2*PI()*MOD(Calculator!$B$35/Calculator!$F$21,1)))*IF(MOD(Calculator!$B$35/Calculator!$F$21,1)&lt;0.5,-1,1))^2)))/(1-SQRT(((50*POWER(80,POWER(COS(PI()*MOD(Calculator!$B$35/Calculator!$F$21,1)),2))-$C101)^2+(1500*ABS(SIN(2*PI()*MOD(Calculator!$B$35/Calculator!$F$21,1)))*IF(MOD(Calculator!$B$35/Calculator!$F$21,1)&lt;0.5,-1,1))^2)/((50*POWER(80,POWER(COS(PI()*MOD(Calculator!$B$35/Calculator!$F$21,1)),2))+$C101)^2+(1500*ABS(SIN(2*PI()*MOD(Calculator!$B$35/Calculator!$F$21,1)))*IF(MOD(Calculator!$B$35/Calculator!$F$21,1)&lt;0.5,-1,1))^2))),2))</f>
        <v>—</v>
      </c>
      <c r="EQ101" s="253" t="str">
        <f aca="false">IF(OR(Calculator!$E$22&lt;&gt;"YES",Calculator!$B$35&lt;Calculator!$G$22),"—",ROUND((1+SQRT(((50*POWER(80,POWER(COS(PI()*MOD(Calculator!$B$35/Calculator!$F$22,1)),2))-$C101)^2+(1500*ABS(SIN(2*PI()*MOD(Calculator!$B$35/Calculator!$F$22,1)))*IF(MOD(Calculator!$B$35/Calculator!$F$22,1)&lt;0.5,-1,1))^2)/((50*POWER(80,POWER(COS(PI()*MOD(Calculator!$B$35/Calculator!$F$22,1)),2))+$C101)^2+(1500*ABS(SIN(2*PI()*MOD(Calculator!$B$35/Calculator!$F$22,1)))*IF(MOD(Calculator!$B$35/Calculator!$F$22,1)&lt;0.5,-1,1))^2)))/(1-SQRT(((50*POWER(80,POWER(COS(PI()*MOD(Calculator!$B$35/Calculator!$F$22,1)),2))-$C101)^2+(1500*ABS(SIN(2*PI()*MOD(Calculator!$B$35/Calculator!$F$22,1)))*IF(MOD(Calculator!$B$35/Calculator!$F$22,1)&lt;0.5,-1,1))^2)/((50*POWER(80,POWER(COS(PI()*MOD(Calculator!$B$35/Calculator!$F$22,1)),2))+$C101)^2+(1500*ABS(SIN(2*PI()*MOD(Calculator!$B$35/Calculator!$F$22,1)))*IF(MOD(Calculator!$B$35/Calculator!$F$22,1)&lt;0.5,-1,1))^2))),2))</f>
        <v>—</v>
      </c>
      <c r="ER101" s="295" t="n">
        <f aca="false">IFERROR(ROUND((IF(ISNUMBER(EG101),EG101,0)+IF(ISNUMBER(EH101),EH101,0)+IF(ISNUMBER(EI101),EI101,0)+IF(ISNUMBER(EJ101),EJ101,0)+IF(ISNUMBER(EK101),EK101,0)+IF(ISNUMBER(EL101),EL101,0)+IF(ISNUMBER(EM101),EM101,0)+IF(ISNUMBER(EN101),EN101,0)+IF(ISNUMBER(EO101),EO101,0)+IF(ISNUMBER(EP101),EP101,0)+IF(ISNUMBER(EQ101),EQ101,0))/(IF(ISNUMBER(EG101),1,0)+IF(ISNUMBER(EH101),1,0)+IF(ISNUMBER(EI101),1,0)+IF(ISNUMBER(EJ101),1,0)+IF(ISNUMBER(EK101),1,0)+IF(ISNUMBER(EL101),1,0)+IF(ISNUMBER(EM101),1,0)+IF(ISNUMBER(EN101),1,0)+IF(ISNUMBER(EO101),1,0)+IF(ISNUMBER(EP101),1,0)+IF(ISNUMBER(EQ101),1,0)),4),"")</f>
        <v>15.065</v>
      </c>
      <c r="ES101" s="253" t="str">
        <f aca="false">IF(OR(Calculator!$E$12&lt;&gt;"YES",Calculator!$B$36&lt;Calculator!$G$12),"—",ROUND((1+SQRT(((50*POWER(80,POWER(COS(PI()*MOD(Calculator!$B$36/Calculator!$F$12,1)),2))-$C101)^2+(1500*ABS(SIN(2*PI()*MOD(Calculator!$B$36/Calculator!$F$12,1)))*IF(MOD(Calculator!$B$36/Calculator!$F$12,1)&lt;0.5,-1,1))^2)/((50*POWER(80,POWER(COS(PI()*MOD(Calculator!$B$36/Calculator!$F$12,1)),2))+$C101)^2+(1500*ABS(SIN(2*PI()*MOD(Calculator!$B$36/Calculator!$F$12,1)))*IF(MOD(Calculator!$B$36/Calculator!$F$12,1)&lt;0.5,-1,1))^2)))/(1-SQRT(((50*POWER(80,POWER(COS(PI()*MOD(Calculator!$B$36/Calculator!$F$12,1)),2))-$C101)^2+(1500*ABS(SIN(2*PI()*MOD(Calculator!$B$36/Calculator!$F$12,1)))*IF(MOD(Calculator!$B$36/Calculator!$F$12,1)&lt;0.5,-1,1))^2)/((50*POWER(80,POWER(COS(PI()*MOD(Calculator!$B$36/Calculator!$F$12,1)),2))+$C101)^2+(1500*ABS(SIN(2*PI()*MOD(Calculator!$B$36/Calculator!$F$12,1)))*IF(MOD(Calculator!$B$36/Calculator!$F$12,1)&lt;0.5,-1,1))^2))),2))</f>
        <v>—</v>
      </c>
      <c r="ET101" s="253" t="str">
        <f aca="false">IF(OR(Calculator!$E$13&lt;&gt;"YES",Calculator!$B$36&lt;Calculator!$G$13),"—",ROUND((1+SQRT(((50*POWER(80,POWER(COS(PI()*MOD(Calculator!$B$36/Calculator!$F$13,1)),2))-$C101)^2+(1500*ABS(SIN(2*PI()*MOD(Calculator!$B$36/Calculator!$F$13,1)))*IF(MOD(Calculator!$B$36/Calculator!$F$13,1)&lt;0.5,-1,1))^2)/((50*POWER(80,POWER(COS(PI()*MOD(Calculator!$B$36/Calculator!$F$13,1)),2))+$C101)^2+(1500*ABS(SIN(2*PI()*MOD(Calculator!$B$36/Calculator!$F$13,1)))*IF(MOD(Calculator!$B$36/Calculator!$F$13,1)&lt;0.5,-1,1))^2)))/(1-SQRT(((50*POWER(80,POWER(COS(PI()*MOD(Calculator!$B$36/Calculator!$F$13,1)),2))-$C101)^2+(1500*ABS(SIN(2*PI()*MOD(Calculator!$B$36/Calculator!$F$13,1)))*IF(MOD(Calculator!$B$36/Calculator!$F$13,1)&lt;0.5,-1,1))^2)/((50*POWER(80,POWER(COS(PI()*MOD(Calculator!$B$36/Calculator!$F$13,1)),2))+$C101)^2+(1500*ABS(SIN(2*PI()*MOD(Calculator!$B$36/Calculator!$F$13,1)))*IF(MOD(Calculator!$B$36/Calculator!$F$13,1)&lt;0.5,-1,1))^2))),2))</f>
        <v>—</v>
      </c>
      <c r="EU101" s="253" t="str">
        <f aca="false">IF(OR(Calculator!$E$14&lt;&gt;"YES",Calculator!$B$36&lt;Calculator!$G$14),"—",ROUND((1+SQRT(((50*POWER(80,POWER(COS(PI()*MOD(Calculator!$B$36/Calculator!$F$14,1)),2))-$C101)^2+(1500*ABS(SIN(2*PI()*MOD(Calculator!$B$36/Calculator!$F$14,1)))*IF(MOD(Calculator!$B$36/Calculator!$F$14,1)&lt;0.5,-1,1))^2)/((50*POWER(80,POWER(COS(PI()*MOD(Calculator!$B$36/Calculator!$F$14,1)),2))+$C101)^2+(1500*ABS(SIN(2*PI()*MOD(Calculator!$B$36/Calculator!$F$14,1)))*IF(MOD(Calculator!$B$36/Calculator!$F$14,1)&lt;0.5,-1,1))^2)))/(1-SQRT(((50*POWER(80,POWER(COS(PI()*MOD(Calculator!$B$36/Calculator!$F$14,1)),2))-$C101)^2+(1500*ABS(SIN(2*PI()*MOD(Calculator!$B$36/Calculator!$F$14,1)))*IF(MOD(Calculator!$B$36/Calculator!$F$14,1)&lt;0.5,-1,1))^2)/((50*POWER(80,POWER(COS(PI()*MOD(Calculator!$B$36/Calculator!$F$14,1)),2))+$C101)^2+(1500*ABS(SIN(2*PI()*MOD(Calculator!$B$36/Calculator!$F$14,1)))*IF(MOD(Calculator!$B$36/Calculator!$F$14,1)&lt;0.5,-1,1))^2))),2))</f>
        <v>—</v>
      </c>
      <c r="EV101" s="253" t="n">
        <f aca="false">IF(OR(Calculator!$E$15&lt;&gt;"YES",Calculator!$B$36&lt;Calculator!$G$15),"—",ROUND((1+SQRT(((50*POWER(80,POWER(COS(PI()*MOD(Calculator!$B$36/Calculator!$F$15,1)),2))-$C101)^2+(1500*ABS(SIN(2*PI()*MOD(Calculator!$B$36/Calculator!$F$15,1)))*IF(MOD(Calculator!$B$36/Calculator!$F$15,1)&lt;0.5,-1,1))^2)/((50*POWER(80,POWER(COS(PI()*MOD(Calculator!$B$36/Calculator!$F$15,1)),2))+$C101)^2+(1500*ABS(SIN(2*PI()*MOD(Calculator!$B$36/Calculator!$F$15,1)))*IF(MOD(Calculator!$B$36/Calculator!$F$15,1)&lt;0.5,-1,1))^2)))/(1-SQRT(((50*POWER(80,POWER(COS(PI()*MOD(Calculator!$B$36/Calculator!$F$15,1)),2))-$C101)^2+(1500*ABS(SIN(2*PI()*MOD(Calculator!$B$36/Calculator!$F$15,1)))*IF(MOD(Calculator!$B$36/Calculator!$F$15,1)&lt;0.5,-1,1))^2)/((50*POWER(80,POWER(COS(PI()*MOD(Calculator!$B$36/Calculator!$F$15,1)),2))+$C101)^2+(1500*ABS(SIN(2*PI()*MOD(Calculator!$B$36/Calculator!$F$15,1)))*IF(MOD(Calculator!$B$36/Calculator!$F$15,1)&lt;0.5,-1,1))^2))),2))</f>
        <v>22.86</v>
      </c>
      <c r="EW101" s="253" t="str">
        <f aca="false">IF(OR(Calculator!$E$16&lt;&gt;"YES",Calculator!$B$36&lt;Calculator!$G$16),"—",ROUND((1+SQRT(((50*POWER(80,POWER(COS(PI()*MOD(Calculator!$B$36/Calculator!$F$16,1)),2))-$C101)^2+(1500*ABS(SIN(2*PI()*MOD(Calculator!$B$36/Calculator!$F$16,1)))*IF(MOD(Calculator!$B$36/Calculator!$F$16,1)&lt;0.5,-1,1))^2)/((50*POWER(80,POWER(COS(PI()*MOD(Calculator!$B$36/Calculator!$F$16,1)),2))+$C101)^2+(1500*ABS(SIN(2*PI()*MOD(Calculator!$B$36/Calculator!$F$16,1)))*IF(MOD(Calculator!$B$36/Calculator!$F$16,1)&lt;0.5,-1,1))^2)))/(1-SQRT(((50*POWER(80,POWER(COS(PI()*MOD(Calculator!$B$36/Calculator!$F$16,1)),2))-$C101)^2+(1500*ABS(SIN(2*PI()*MOD(Calculator!$B$36/Calculator!$F$16,1)))*IF(MOD(Calculator!$B$36/Calculator!$F$16,1)&lt;0.5,-1,1))^2)/((50*POWER(80,POWER(COS(PI()*MOD(Calculator!$B$36/Calculator!$F$16,1)),2))+$C101)^2+(1500*ABS(SIN(2*PI()*MOD(Calculator!$B$36/Calculator!$F$16,1)))*IF(MOD(Calculator!$B$36/Calculator!$F$16,1)&lt;0.5,-1,1))^2))),2))</f>
        <v>—</v>
      </c>
      <c r="EX101" s="253" t="n">
        <f aca="false">IF(OR(Calculator!$E$17&lt;&gt;"YES",Calculator!$B$36&lt;Calculator!$G$17),"—",ROUND((1+SQRT(((50*POWER(80,POWER(COS(PI()*MOD(Calculator!$B$36/Calculator!$F$17,1)),2))-$C101)^2+(1500*ABS(SIN(2*PI()*MOD(Calculator!$B$36/Calculator!$F$17,1)))*IF(MOD(Calculator!$B$36/Calculator!$F$17,1)&lt;0.5,-1,1))^2)/((50*POWER(80,POWER(COS(PI()*MOD(Calculator!$B$36/Calculator!$F$17,1)),2))+$C101)^2+(1500*ABS(SIN(2*PI()*MOD(Calculator!$B$36/Calculator!$F$17,1)))*IF(MOD(Calculator!$B$36/Calculator!$F$17,1)&lt;0.5,-1,1))^2)))/(1-SQRT(((50*POWER(80,POWER(COS(PI()*MOD(Calculator!$B$36/Calculator!$F$17,1)),2))-$C101)^2+(1500*ABS(SIN(2*PI()*MOD(Calculator!$B$36/Calculator!$F$17,1)))*IF(MOD(Calculator!$B$36/Calculator!$F$17,1)&lt;0.5,-1,1))^2)/((50*POWER(80,POWER(COS(PI()*MOD(Calculator!$B$36/Calculator!$F$17,1)),2))+$C101)^2+(1500*ABS(SIN(2*PI()*MOD(Calculator!$B$36/Calculator!$F$17,1)))*IF(MOD(Calculator!$B$36/Calculator!$F$17,1)&lt;0.5,-1,1))^2))),2))</f>
        <v>28.56</v>
      </c>
      <c r="EY101" s="253" t="str">
        <f aca="false">IF(OR(Calculator!$E$18&lt;&gt;"YES",Calculator!$B$36&lt;Calculator!$G$18),"—",ROUND((1+SQRT(((50*POWER(80,POWER(COS(PI()*MOD(Calculator!$B$36/Calculator!$F$18,1)),2))-$C101)^2+(1500*ABS(SIN(2*PI()*MOD(Calculator!$B$36/Calculator!$F$18,1)))*IF(MOD(Calculator!$B$36/Calculator!$F$18,1)&lt;0.5,-1,1))^2)/((50*POWER(80,POWER(COS(PI()*MOD(Calculator!$B$36/Calculator!$F$18,1)),2))+$C101)^2+(1500*ABS(SIN(2*PI()*MOD(Calculator!$B$36/Calculator!$F$18,1)))*IF(MOD(Calculator!$B$36/Calculator!$F$18,1)&lt;0.5,-1,1))^2)))/(1-SQRT(((50*POWER(80,POWER(COS(PI()*MOD(Calculator!$B$36/Calculator!$F$18,1)),2))-$C101)^2+(1500*ABS(SIN(2*PI()*MOD(Calculator!$B$36/Calculator!$F$18,1)))*IF(MOD(Calculator!$B$36/Calculator!$F$18,1)&lt;0.5,-1,1))^2)/((50*POWER(80,POWER(COS(PI()*MOD(Calculator!$B$36/Calculator!$F$18,1)),2))+$C101)^2+(1500*ABS(SIN(2*PI()*MOD(Calculator!$B$36/Calculator!$F$18,1)))*IF(MOD(Calculator!$B$36/Calculator!$F$18,1)&lt;0.5,-1,1))^2))),2))</f>
        <v>—</v>
      </c>
      <c r="EZ101" s="253" t="str">
        <f aca="false">IF(OR(Calculator!$E$19&lt;&gt;"YES",Calculator!$B$36&lt;Calculator!$G$19),"—",ROUND((1+SQRT(((50*POWER(80,POWER(COS(PI()*MOD(Calculator!$B$36/Calculator!$F$19,1)),2))-$C101)^2+(1500*ABS(SIN(2*PI()*MOD(Calculator!$B$36/Calculator!$F$19,1)))*IF(MOD(Calculator!$B$36/Calculator!$F$19,1)&lt;0.5,-1,1))^2)/((50*POWER(80,POWER(COS(PI()*MOD(Calculator!$B$36/Calculator!$F$19,1)),2))+$C101)^2+(1500*ABS(SIN(2*PI()*MOD(Calculator!$B$36/Calculator!$F$19,1)))*IF(MOD(Calculator!$B$36/Calculator!$F$19,1)&lt;0.5,-1,1))^2)))/(1-SQRT(((50*POWER(80,POWER(COS(PI()*MOD(Calculator!$B$36/Calculator!$F$19,1)),2))-$C101)^2+(1500*ABS(SIN(2*PI()*MOD(Calculator!$B$36/Calculator!$F$19,1)))*IF(MOD(Calculator!$B$36/Calculator!$F$19,1)&lt;0.5,-1,1))^2)/((50*POWER(80,POWER(COS(PI()*MOD(Calculator!$B$36/Calculator!$F$19,1)),2))+$C101)^2+(1500*ABS(SIN(2*PI()*MOD(Calculator!$B$36/Calculator!$F$19,1)))*IF(MOD(Calculator!$B$36/Calculator!$F$19,1)&lt;0.5,-1,1))^2))),2))</f>
        <v>—</v>
      </c>
      <c r="FA101" s="253" t="str">
        <f aca="false">IF(OR(Calculator!$E$20&lt;&gt;"YES",Calculator!$B$36&lt;Calculator!$G$20),"—",ROUND((1+SQRT(((50*POWER(80,POWER(COS(PI()*MOD(Calculator!$B$36/Calculator!$F$20,1)),2))-$C101)^2+(1500*ABS(SIN(2*PI()*MOD(Calculator!$B$36/Calculator!$F$20,1)))*IF(MOD(Calculator!$B$36/Calculator!$F$20,1)&lt;0.5,-1,1))^2)/((50*POWER(80,POWER(COS(PI()*MOD(Calculator!$B$36/Calculator!$F$20,1)),2))+$C101)^2+(1500*ABS(SIN(2*PI()*MOD(Calculator!$B$36/Calculator!$F$20,1)))*IF(MOD(Calculator!$B$36/Calculator!$F$20,1)&lt;0.5,-1,1))^2)))/(1-SQRT(((50*POWER(80,POWER(COS(PI()*MOD(Calculator!$B$36/Calculator!$F$20,1)),2))-$C101)^2+(1500*ABS(SIN(2*PI()*MOD(Calculator!$B$36/Calculator!$F$20,1)))*IF(MOD(Calculator!$B$36/Calculator!$F$20,1)&lt;0.5,-1,1))^2)/((50*POWER(80,POWER(COS(PI()*MOD(Calculator!$B$36/Calculator!$F$20,1)),2))+$C101)^2+(1500*ABS(SIN(2*PI()*MOD(Calculator!$B$36/Calculator!$F$20,1)))*IF(MOD(Calculator!$B$36/Calculator!$F$20,1)&lt;0.5,-1,1))^2))),2))</f>
        <v>—</v>
      </c>
      <c r="FB101" s="253" t="str">
        <f aca="false">IF(OR(Calculator!$E$21&lt;&gt;"YES",Calculator!$B$36&lt;Calculator!$G$21),"—",ROUND((1+SQRT(((50*POWER(80,POWER(COS(PI()*MOD(Calculator!$B$36/Calculator!$F$21,1)),2))-$C101)^2+(1500*ABS(SIN(2*PI()*MOD(Calculator!$B$36/Calculator!$F$21,1)))*IF(MOD(Calculator!$B$36/Calculator!$F$21,1)&lt;0.5,-1,1))^2)/((50*POWER(80,POWER(COS(PI()*MOD(Calculator!$B$36/Calculator!$F$21,1)),2))+$C101)^2+(1500*ABS(SIN(2*PI()*MOD(Calculator!$B$36/Calculator!$F$21,1)))*IF(MOD(Calculator!$B$36/Calculator!$F$21,1)&lt;0.5,-1,1))^2)))/(1-SQRT(((50*POWER(80,POWER(COS(PI()*MOD(Calculator!$B$36/Calculator!$F$21,1)),2))-$C101)^2+(1500*ABS(SIN(2*PI()*MOD(Calculator!$B$36/Calculator!$F$21,1)))*IF(MOD(Calculator!$B$36/Calculator!$F$21,1)&lt;0.5,-1,1))^2)/((50*POWER(80,POWER(COS(PI()*MOD(Calculator!$B$36/Calculator!$F$21,1)),2))+$C101)^2+(1500*ABS(SIN(2*PI()*MOD(Calculator!$B$36/Calculator!$F$21,1)))*IF(MOD(Calculator!$B$36/Calculator!$F$21,1)&lt;0.5,-1,1))^2))),2))</f>
        <v>—</v>
      </c>
      <c r="FC101" s="253" t="str">
        <f aca="false">IF(OR(Calculator!$E$22&lt;&gt;"YES",Calculator!$B$36&lt;Calculator!$G$22),"—",ROUND((1+SQRT(((50*POWER(80,POWER(COS(PI()*MOD(Calculator!$B$36/Calculator!$F$22,1)),2))-$C101)^2+(1500*ABS(SIN(2*PI()*MOD(Calculator!$B$36/Calculator!$F$22,1)))*IF(MOD(Calculator!$B$36/Calculator!$F$22,1)&lt;0.5,-1,1))^2)/((50*POWER(80,POWER(COS(PI()*MOD(Calculator!$B$36/Calculator!$F$22,1)),2))+$C101)^2+(1500*ABS(SIN(2*PI()*MOD(Calculator!$B$36/Calculator!$F$22,1)))*IF(MOD(Calculator!$B$36/Calculator!$F$22,1)&lt;0.5,-1,1))^2)))/(1-SQRT(((50*POWER(80,POWER(COS(PI()*MOD(Calculator!$B$36/Calculator!$F$22,1)),2))-$C101)^2+(1500*ABS(SIN(2*PI()*MOD(Calculator!$B$36/Calculator!$F$22,1)))*IF(MOD(Calculator!$B$36/Calculator!$F$22,1)&lt;0.5,-1,1))^2)/((50*POWER(80,POWER(COS(PI()*MOD(Calculator!$B$36/Calculator!$F$22,1)),2))+$C101)^2+(1500*ABS(SIN(2*PI()*MOD(Calculator!$B$36/Calculator!$F$22,1)))*IF(MOD(Calculator!$B$36/Calculator!$F$22,1)&lt;0.5,-1,1))^2))),2))</f>
        <v>—</v>
      </c>
      <c r="FD101" s="295" t="n">
        <f aca="false">IFERROR(ROUND((IF(ISNUMBER(ES101),ES101,0)+IF(ISNUMBER(ET101),ET101,0)+IF(ISNUMBER(EU101),EU101,0)+IF(ISNUMBER(EV101),EV101,0)+IF(ISNUMBER(EW101),EW101,0)+IF(ISNUMBER(EX101),EX101,0)+IF(ISNUMBER(EY101),EY101,0)+IF(ISNUMBER(EZ101),EZ101,0)+IF(ISNUMBER(FA101),FA101,0)+IF(ISNUMBER(FB101),FB101,0)+IF(ISNUMBER(FC101),FC101,0))/(IF(ISNUMBER(ES101),1,0)+IF(ISNUMBER(ET101),1,0)+IF(ISNUMBER(EU101),1,0)+IF(ISNUMBER(EV101),1,0)+IF(ISNUMBER(EW101),1,0)+IF(ISNUMBER(EX101),1,0)+IF(ISNUMBER(EY101),1,0)+IF(ISNUMBER(EZ101),1,0)+IF(ISNUMBER(FA101),1,0)+IF(ISNUMBER(FB101),1,0)+IF(ISNUMBER(FC101),1,0)),4),"")</f>
        <v>25.71</v>
      </c>
      <c r="FE101" s="253" t="str">
        <f aca="false">IF(OR(Calculator!$E$12&lt;&gt;"YES",Calculator!$B$37&lt;Calculator!$G$12),"—",ROUND((1+SQRT(((50*POWER(80,POWER(COS(PI()*MOD(Calculator!$B$37/Calculator!$F$12,1)),2))-$C101)^2+(1500*ABS(SIN(2*PI()*MOD(Calculator!$B$37/Calculator!$F$12,1)))*IF(MOD(Calculator!$B$37/Calculator!$F$12,1)&lt;0.5,-1,1))^2)/((50*POWER(80,POWER(COS(PI()*MOD(Calculator!$B$37/Calculator!$F$12,1)),2))+$C101)^2+(1500*ABS(SIN(2*PI()*MOD(Calculator!$B$37/Calculator!$F$12,1)))*IF(MOD(Calculator!$B$37/Calculator!$F$12,1)&lt;0.5,-1,1))^2)))/(1-SQRT(((50*POWER(80,POWER(COS(PI()*MOD(Calculator!$B$37/Calculator!$F$12,1)),2))-$C101)^2+(1500*ABS(SIN(2*PI()*MOD(Calculator!$B$37/Calculator!$F$12,1)))*IF(MOD(Calculator!$B$37/Calculator!$F$12,1)&lt;0.5,-1,1))^2)/((50*POWER(80,POWER(COS(PI()*MOD(Calculator!$B$37/Calculator!$F$12,1)),2))+$C101)^2+(1500*ABS(SIN(2*PI()*MOD(Calculator!$B$37/Calculator!$F$12,1)))*IF(MOD(Calculator!$B$37/Calculator!$F$12,1)&lt;0.5,-1,1))^2))),2))</f>
        <v>—</v>
      </c>
      <c r="FF101" s="253" t="str">
        <f aca="false">IF(OR(Calculator!$E$13&lt;&gt;"YES",Calculator!$B$37&lt;Calculator!$G$13),"—",ROUND((1+SQRT(((50*POWER(80,POWER(COS(PI()*MOD(Calculator!$B$37/Calculator!$F$13,1)),2))-$C101)^2+(1500*ABS(SIN(2*PI()*MOD(Calculator!$B$37/Calculator!$F$13,1)))*IF(MOD(Calculator!$B$37/Calculator!$F$13,1)&lt;0.5,-1,1))^2)/((50*POWER(80,POWER(COS(PI()*MOD(Calculator!$B$37/Calculator!$F$13,1)),2))+$C101)^2+(1500*ABS(SIN(2*PI()*MOD(Calculator!$B$37/Calculator!$F$13,1)))*IF(MOD(Calculator!$B$37/Calculator!$F$13,1)&lt;0.5,-1,1))^2)))/(1-SQRT(((50*POWER(80,POWER(COS(PI()*MOD(Calculator!$B$37/Calculator!$F$13,1)),2))-$C101)^2+(1500*ABS(SIN(2*PI()*MOD(Calculator!$B$37/Calculator!$F$13,1)))*IF(MOD(Calculator!$B$37/Calculator!$F$13,1)&lt;0.5,-1,1))^2)/((50*POWER(80,POWER(COS(PI()*MOD(Calculator!$B$37/Calculator!$F$13,1)),2))+$C101)^2+(1500*ABS(SIN(2*PI()*MOD(Calculator!$B$37/Calculator!$F$13,1)))*IF(MOD(Calculator!$B$37/Calculator!$F$13,1)&lt;0.5,-1,1))^2))),2))</f>
        <v>—</v>
      </c>
      <c r="FG101" s="253" t="str">
        <f aca="false">IF(OR(Calculator!$E$14&lt;&gt;"YES",Calculator!$B$37&lt;Calculator!$G$14),"—",ROUND((1+SQRT(((50*POWER(80,POWER(COS(PI()*MOD(Calculator!$B$37/Calculator!$F$14,1)),2))-$C101)^2+(1500*ABS(SIN(2*PI()*MOD(Calculator!$B$37/Calculator!$F$14,1)))*IF(MOD(Calculator!$B$37/Calculator!$F$14,1)&lt;0.5,-1,1))^2)/((50*POWER(80,POWER(COS(PI()*MOD(Calculator!$B$37/Calculator!$F$14,1)),2))+$C101)^2+(1500*ABS(SIN(2*PI()*MOD(Calculator!$B$37/Calculator!$F$14,1)))*IF(MOD(Calculator!$B$37/Calculator!$F$14,1)&lt;0.5,-1,1))^2)))/(1-SQRT(((50*POWER(80,POWER(COS(PI()*MOD(Calculator!$B$37/Calculator!$F$14,1)),2))-$C101)^2+(1500*ABS(SIN(2*PI()*MOD(Calculator!$B$37/Calculator!$F$14,1)))*IF(MOD(Calculator!$B$37/Calculator!$F$14,1)&lt;0.5,-1,1))^2)/((50*POWER(80,POWER(COS(PI()*MOD(Calculator!$B$37/Calculator!$F$14,1)),2))+$C101)^2+(1500*ABS(SIN(2*PI()*MOD(Calculator!$B$37/Calculator!$F$14,1)))*IF(MOD(Calculator!$B$37/Calculator!$F$14,1)&lt;0.5,-1,1))^2))),2))</f>
        <v>—</v>
      </c>
      <c r="FH101" s="253" t="n">
        <f aca="false">IF(OR(Calculator!$E$15&lt;&gt;"YES",Calculator!$B$37&lt;Calculator!$G$15),"—",ROUND((1+SQRT(((50*POWER(80,POWER(COS(PI()*MOD(Calculator!$B$37/Calculator!$F$15,1)),2))-$C101)^2+(1500*ABS(SIN(2*PI()*MOD(Calculator!$B$37/Calculator!$F$15,1)))*IF(MOD(Calculator!$B$37/Calculator!$F$15,1)&lt;0.5,-1,1))^2)/((50*POWER(80,POWER(COS(PI()*MOD(Calculator!$B$37/Calculator!$F$15,1)),2))+$C101)^2+(1500*ABS(SIN(2*PI()*MOD(Calculator!$B$37/Calculator!$F$15,1)))*IF(MOD(Calculator!$B$37/Calculator!$F$15,1)&lt;0.5,-1,1))^2)))/(1-SQRT(((50*POWER(80,POWER(COS(PI()*MOD(Calculator!$B$37/Calculator!$F$15,1)),2))-$C101)^2+(1500*ABS(SIN(2*PI()*MOD(Calculator!$B$37/Calculator!$F$15,1)))*IF(MOD(Calculator!$B$37/Calculator!$F$15,1)&lt;0.5,-1,1))^2)/((50*POWER(80,POWER(COS(PI()*MOD(Calculator!$B$37/Calculator!$F$15,1)),2))+$C101)^2+(1500*ABS(SIN(2*PI()*MOD(Calculator!$B$37/Calculator!$F$15,1)))*IF(MOD(Calculator!$B$37/Calculator!$F$15,1)&lt;0.5,-1,1))^2))),2))</f>
        <v>2.85</v>
      </c>
      <c r="FI101" s="253" t="str">
        <f aca="false">IF(OR(Calculator!$E$16&lt;&gt;"YES",Calculator!$B$37&lt;Calculator!$G$16),"—",ROUND((1+SQRT(((50*POWER(80,POWER(COS(PI()*MOD(Calculator!$B$37/Calculator!$F$16,1)),2))-$C101)^2+(1500*ABS(SIN(2*PI()*MOD(Calculator!$B$37/Calculator!$F$16,1)))*IF(MOD(Calculator!$B$37/Calculator!$F$16,1)&lt;0.5,-1,1))^2)/((50*POWER(80,POWER(COS(PI()*MOD(Calculator!$B$37/Calculator!$F$16,1)),2))+$C101)^2+(1500*ABS(SIN(2*PI()*MOD(Calculator!$B$37/Calculator!$F$16,1)))*IF(MOD(Calculator!$B$37/Calculator!$F$16,1)&lt;0.5,-1,1))^2)))/(1-SQRT(((50*POWER(80,POWER(COS(PI()*MOD(Calculator!$B$37/Calculator!$F$16,1)),2))-$C101)^2+(1500*ABS(SIN(2*PI()*MOD(Calculator!$B$37/Calculator!$F$16,1)))*IF(MOD(Calculator!$B$37/Calculator!$F$16,1)&lt;0.5,-1,1))^2)/((50*POWER(80,POWER(COS(PI()*MOD(Calculator!$B$37/Calculator!$F$16,1)),2))+$C101)^2+(1500*ABS(SIN(2*PI()*MOD(Calculator!$B$37/Calculator!$F$16,1)))*IF(MOD(Calculator!$B$37/Calculator!$F$16,1)&lt;0.5,-1,1))^2))),2))</f>
        <v>—</v>
      </c>
      <c r="FJ101" s="253" t="n">
        <f aca="false">IF(OR(Calculator!$E$17&lt;&gt;"YES",Calculator!$B$37&lt;Calculator!$G$17),"—",ROUND((1+SQRT(((50*POWER(80,POWER(COS(PI()*MOD(Calculator!$B$37/Calculator!$F$17,1)),2))-$C101)^2+(1500*ABS(SIN(2*PI()*MOD(Calculator!$B$37/Calculator!$F$17,1)))*IF(MOD(Calculator!$B$37/Calculator!$F$17,1)&lt;0.5,-1,1))^2)/((50*POWER(80,POWER(COS(PI()*MOD(Calculator!$B$37/Calculator!$F$17,1)),2))+$C101)^2+(1500*ABS(SIN(2*PI()*MOD(Calculator!$B$37/Calculator!$F$17,1)))*IF(MOD(Calculator!$B$37/Calculator!$F$17,1)&lt;0.5,-1,1))^2)))/(1-SQRT(((50*POWER(80,POWER(COS(PI()*MOD(Calculator!$B$37/Calculator!$F$17,1)),2))-$C101)^2+(1500*ABS(SIN(2*PI()*MOD(Calculator!$B$37/Calculator!$F$17,1)))*IF(MOD(Calculator!$B$37/Calculator!$F$17,1)&lt;0.5,-1,1))^2)/((50*POWER(80,POWER(COS(PI()*MOD(Calculator!$B$37/Calculator!$F$17,1)),2))+$C101)^2+(1500*ABS(SIN(2*PI()*MOD(Calculator!$B$37/Calculator!$F$17,1)))*IF(MOD(Calculator!$B$37/Calculator!$F$17,1)&lt;0.5,-1,1))^2))),2))</f>
        <v>19.18</v>
      </c>
      <c r="FK101" s="253" t="str">
        <f aca="false">IF(OR(Calculator!$E$18&lt;&gt;"YES",Calculator!$B$37&lt;Calculator!$G$18),"—",ROUND((1+SQRT(((50*POWER(80,POWER(COS(PI()*MOD(Calculator!$B$37/Calculator!$F$18,1)),2))-$C101)^2+(1500*ABS(SIN(2*PI()*MOD(Calculator!$B$37/Calculator!$F$18,1)))*IF(MOD(Calculator!$B$37/Calculator!$F$18,1)&lt;0.5,-1,1))^2)/((50*POWER(80,POWER(COS(PI()*MOD(Calculator!$B$37/Calculator!$F$18,1)),2))+$C101)^2+(1500*ABS(SIN(2*PI()*MOD(Calculator!$B$37/Calculator!$F$18,1)))*IF(MOD(Calculator!$B$37/Calculator!$F$18,1)&lt;0.5,-1,1))^2)))/(1-SQRT(((50*POWER(80,POWER(COS(PI()*MOD(Calculator!$B$37/Calculator!$F$18,1)),2))-$C101)^2+(1500*ABS(SIN(2*PI()*MOD(Calculator!$B$37/Calculator!$F$18,1)))*IF(MOD(Calculator!$B$37/Calculator!$F$18,1)&lt;0.5,-1,1))^2)/((50*POWER(80,POWER(COS(PI()*MOD(Calculator!$B$37/Calculator!$F$18,1)),2))+$C101)^2+(1500*ABS(SIN(2*PI()*MOD(Calculator!$B$37/Calculator!$F$18,1)))*IF(MOD(Calculator!$B$37/Calculator!$F$18,1)&lt;0.5,-1,1))^2))),2))</f>
        <v>—</v>
      </c>
      <c r="FL101" s="253" t="str">
        <f aca="false">IF(OR(Calculator!$E$19&lt;&gt;"YES",Calculator!$B$37&lt;Calculator!$G$19),"—",ROUND((1+SQRT(((50*POWER(80,POWER(COS(PI()*MOD(Calculator!$B$37/Calculator!$F$19,1)),2))-$C101)^2+(1500*ABS(SIN(2*PI()*MOD(Calculator!$B$37/Calculator!$F$19,1)))*IF(MOD(Calculator!$B$37/Calculator!$F$19,1)&lt;0.5,-1,1))^2)/((50*POWER(80,POWER(COS(PI()*MOD(Calculator!$B$37/Calculator!$F$19,1)),2))+$C101)^2+(1500*ABS(SIN(2*PI()*MOD(Calculator!$B$37/Calculator!$F$19,1)))*IF(MOD(Calculator!$B$37/Calculator!$F$19,1)&lt;0.5,-1,1))^2)))/(1-SQRT(((50*POWER(80,POWER(COS(PI()*MOD(Calculator!$B$37/Calculator!$F$19,1)),2))-$C101)^2+(1500*ABS(SIN(2*PI()*MOD(Calculator!$B$37/Calculator!$F$19,1)))*IF(MOD(Calculator!$B$37/Calculator!$F$19,1)&lt;0.5,-1,1))^2)/((50*POWER(80,POWER(COS(PI()*MOD(Calculator!$B$37/Calculator!$F$19,1)),2))+$C101)^2+(1500*ABS(SIN(2*PI()*MOD(Calculator!$B$37/Calculator!$F$19,1)))*IF(MOD(Calculator!$B$37/Calculator!$F$19,1)&lt;0.5,-1,1))^2))),2))</f>
        <v>—</v>
      </c>
      <c r="FM101" s="253" t="str">
        <f aca="false">IF(OR(Calculator!$E$20&lt;&gt;"YES",Calculator!$B$37&lt;Calculator!$G$20),"—",ROUND((1+SQRT(((50*POWER(80,POWER(COS(PI()*MOD(Calculator!$B$37/Calculator!$F$20,1)),2))-$C101)^2+(1500*ABS(SIN(2*PI()*MOD(Calculator!$B$37/Calculator!$F$20,1)))*IF(MOD(Calculator!$B$37/Calculator!$F$20,1)&lt;0.5,-1,1))^2)/((50*POWER(80,POWER(COS(PI()*MOD(Calculator!$B$37/Calculator!$F$20,1)),2))+$C101)^2+(1500*ABS(SIN(2*PI()*MOD(Calculator!$B$37/Calculator!$F$20,1)))*IF(MOD(Calculator!$B$37/Calculator!$F$20,1)&lt;0.5,-1,1))^2)))/(1-SQRT(((50*POWER(80,POWER(COS(PI()*MOD(Calculator!$B$37/Calculator!$F$20,1)),2))-$C101)^2+(1500*ABS(SIN(2*PI()*MOD(Calculator!$B$37/Calculator!$F$20,1)))*IF(MOD(Calculator!$B$37/Calculator!$F$20,1)&lt;0.5,-1,1))^2)/((50*POWER(80,POWER(COS(PI()*MOD(Calculator!$B$37/Calculator!$F$20,1)),2))+$C101)^2+(1500*ABS(SIN(2*PI()*MOD(Calculator!$B$37/Calculator!$F$20,1)))*IF(MOD(Calculator!$B$37/Calculator!$F$20,1)&lt;0.5,-1,1))^2))),2))</f>
        <v>—</v>
      </c>
      <c r="FN101" s="253" t="str">
        <f aca="false">IF(OR(Calculator!$E$21&lt;&gt;"YES",Calculator!$B$37&lt;Calculator!$G$21),"—",ROUND((1+SQRT(((50*POWER(80,POWER(COS(PI()*MOD(Calculator!$B$37/Calculator!$F$21,1)),2))-$C101)^2+(1500*ABS(SIN(2*PI()*MOD(Calculator!$B$37/Calculator!$F$21,1)))*IF(MOD(Calculator!$B$37/Calculator!$F$21,1)&lt;0.5,-1,1))^2)/((50*POWER(80,POWER(COS(PI()*MOD(Calculator!$B$37/Calculator!$F$21,1)),2))+$C101)^2+(1500*ABS(SIN(2*PI()*MOD(Calculator!$B$37/Calculator!$F$21,1)))*IF(MOD(Calculator!$B$37/Calculator!$F$21,1)&lt;0.5,-1,1))^2)))/(1-SQRT(((50*POWER(80,POWER(COS(PI()*MOD(Calculator!$B$37/Calculator!$F$21,1)),2))-$C101)^2+(1500*ABS(SIN(2*PI()*MOD(Calculator!$B$37/Calculator!$F$21,1)))*IF(MOD(Calculator!$B$37/Calculator!$F$21,1)&lt;0.5,-1,1))^2)/((50*POWER(80,POWER(COS(PI()*MOD(Calculator!$B$37/Calculator!$F$21,1)),2))+$C101)^2+(1500*ABS(SIN(2*PI()*MOD(Calculator!$B$37/Calculator!$F$21,1)))*IF(MOD(Calculator!$B$37/Calculator!$F$21,1)&lt;0.5,-1,1))^2))),2))</f>
        <v>—</v>
      </c>
      <c r="FO101" s="253" t="str">
        <f aca="false">IF(OR(Calculator!$E$22&lt;&gt;"YES",Calculator!$B$37&lt;Calculator!$G$22),"—",ROUND((1+SQRT(((50*POWER(80,POWER(COS(PI()*MOD(Calculator!$B$37/Calculator!$F$22,1)),2))-$C101)^2+(1500*ABS(SIN(2*PI()*MOD(Calculator!$B$37/Calculator!$F$22,1)))*IF(MOD(Calculator!$B$37/Calculator!$F$22,1)&lt;0.5,-1,1))^2)/((50*POWER(80,POWER(COS(PI()*MOD(Calculator!$B$37/Calculator!$F$22,1)),2))+$C101)^2+(1500*ABS(SIN(2*PI()*MOD(Calculator!$B$37/Calculator!$F$22,1)))*IF(MOD(Calculator!$B$37/Calculator!$F$22,1)&lt;0.5,-1,1))^2)))/(1-SQRT(((50*POWER(80,POWER(COS(PI()*MOD(Calculator!$B$37/Calculator!$F$22,1)),2))-$C101)^2+(1500*ABS(SIN(2*PI()*MOD(Calculator!$B$37/Calculator!$F$22,1)))*IF(MOD(Calculator!$B$37/Calculator!$F$22,1)&lt;0.5,-1,1))^2)/((50*POWER(80,POWER(COS(PI()*MOD(Calculator!$B$37/Calculator!$F$22,1)),2))+$C101)^2+(1500*ABS(SIN(2*PI()*MOD(Calculator!$B$37/Calculator!$F$22,1)))*IF(MOD(Calculator!$B$37/Calculator!$F$22,1)&lt;0.5,-1,1))^2))),2))</f>
        <v>—</v>
      </c>
      <c r="FP101" s="295" t="n">
        <f aca="false">IFERROR(ROUND((IF(ISNUMBER(FE101),FE101,0)+IF(ISNUMBER(FF101),FF101,0)+IF(ISNUMBER(FG101),FG101,0)+IF(ISNUMBER(FH101),FH101,0)+IF(ISNUMBER(FI101),FI101,0)+IF(ISNUMBER(FJ101),FJ101,0)+IF(ISNUMBER(FK101),FK101,0)+IF(ISNUMBER(FL101),FL101,0)+IF(ISNUMBER(FM101),FM101,0)+IF(ISNUMBER(FN101),FN101,0)+IF(ISNUMBER(FO101),FO101,0))/(IF(ISNUMBER(FE101),1,0)+IF(ISNUMBER(FF101),1,0)+IF(ISNUMBER(FG101),1,0)+IF(ISNUMBER(FH101),1,0)+IF(ISNUMBER(FI101),1,0)+IF(ISNUMBER(FJ101),1,0)+IF(ISNUMBER(FK101),1,0)+IF(ISNUMBER(FL101),1,0)+IF(ISNUMBER(FM101),1,0)+IF(ISNUMBER(FN101),1,0)+IF(ISNUMBER(FO101),1,0)),4),"")</f>
        <v>11.015</v>
      </c>
      <c r="FQ101" s="253" t="str">
        <f aca="false">IF(OR(Calculator!$E$12&lt;&gt;"YES",Calculator!$B$38&lt;Calculator!$G$12),"—",ROUND((1+SQRT(((50*POWER(80,POWER(COS(PI()*MOD(Calculator!$B$38/Calculator!$F$12,1)),2))-$C101)^2+(1500*ABS(SIN(2*PI()*MOD(Calculator!$B$38/Calculator!$F$12,1)))*IF(MOD(Calculator!$B$38/Calculator!$F$12,1)&lt;0.5,-1,1))^2)/((50*POWER(80,POWER(COS(PI()*MOD(Calculator!$B$38/Calculator!$F$12,1)),2))+$C101)^2+(1500*ABS(SIN(2*PI()*MOD(Calculator!$B$38/Calculator!$F$12,1)))*IF(MOD(Calculator!$B$38/Calculator!$F$12,1)&lt;0.5,-1,1))^2)))/(1-SQRT(((50*POWER(80,POWER(COS(PI()*MOD(Calculator!$B$38/Calculator!$F$12,1)),2))-$C101)^2+(1500*ABS(SIN(2*PI()*MOD(Calculator!$B$38/Calculator!$F$12,1)))*IF(MOD(Calculator!$B$38/Calculator!$F$12,1)&lt;0.5,-1,1))^2)/((50*POWER(80,POWER(COS(PI()*MOD(Calculator!$B$38/Calculator!$F$12,1)),2))+$C101)^2+(1500*ABS(SIN(2*PI()*MOD(Calculator!$B$38/Calculator!$F$12,1)))*IF(MOD(Calculator!$B$38/Calculator!$F$12,1)&lt;0.5,-1,1))^2))),2))</f>
        <v>—</v>
      </c>
      <c r="FR101" s="253" t="str">
        <f aca="false">IF(OR(Calculator!$E$13&lt;&gt;"YES",Calculator!$B$38&lt;Calculator!$G$13),"—",ROUND((1+SQRT(((50*POWER(80,POWER(COS(PI()*MOD(Calculator!$B$38/Calculator!$F$13,1)),2))-$C101)^2+(1500*ABS(SIN(2*PI()*MOD(Calculator!$B$38/Calculator!$F$13,1)))*IF(MOD(Calculator!$B$38/Calculator!$F$13,1)&lt;0.5,-1,1))^2)/((50*POWER(80,POWER(COS(PI()*MOD(Calculator!$B$38/Calculator!$F$13,1)),2))+$C101)^2+(1500*ABS(SIN(2*PI()*MOD(Calculator!$B$38/Calculator!$F$13,1)))*IF(MOD(Calculator!$B$38/Calculator!$F$13,1)&lt;0.5,-1,1))^2)))/(1-SQRT(((50*POWER(80,POWER(COS(PI()*MOD(Calculator!$B$38/Calculator!$F$13,1)),2))-$C101)^2+(1500*ABS(SIN(2*PI()*MOD(Calculator!$B$38/Calculator!$F$13,1)))*IF(MOD(Calculator!$B$38/Calculator!$F$13,1)&lt;0.5,-1,1))^2)/((50*POWER(80,POWER(COS(PI()*MOD(Calculator!$B$38/Calculator!$F$13,1)),2))+$C101)^2+(1500*ABS(SIN(2*PI()*MOD(Calculator!$B$38/Calculator!$F$13,1)))*IF(MOD(Calculator!$B$38/Calculator!$F$13,1)&lt;0.5,-1,1))^2))),2))</f>
        <v>—</v>
      </c>
      <c r="FS101" s="253" t="str">
        <f aca="false">IF(OR(Calculator!$E$14&lt;&gt;"YES",Calculator!$B$38&lt;Calculator!$G$14),"—",ROUND((1+SQRT(((50*POWER(80,POWER(COS(PI()*MOD(Calculator!$B$38/Calculator!$F$14,1)),2))-$C101)^2+(1500*ABS(SIN(2*PI()*MOD(Calculator!$B$38/Calculator!$F$14,1)))*IF(MOD(Calculator!$B$38/Calculator!$F$14,1)&lt;0.5,-1,1))^2)/((50*POWER(80,POWER(COS(PI()*MOD(Calculator!$B$38/Calculator!$F$14,1)),2))+$C101)^2+(1500*ABS(SIN(2*PI()*MOD(Calculator!$B$38/Calculator!$F$14,1)))*IF(MOD(Calculator!$B$38/Calculator!$F$14,1)&lt;0.5,-1,1))^2)))/(1-SQRT(((50*POWER(80,POWER(COS(PI()*MOD(Calculator!$B$38/Calculator!$F$14,1)),2))-$C101)^2+(1500*ABS(SIN(2*PI()*MOD(Calculator!$B$38/Calculator!$F$14,1)))*IF(MOD(Calculator!$B$38/Calculator!$F$14,1)&lt;0.5,-1,1))^2)/((50*POWER(80,POWER(COS(PI()*MOD(Calculator!$B$38/Calculator!$F$14,1)),2))+$C101)^2+(1500*ABS(SIN(2*PI()*MOD(Calculator!$B$38/Calculator!$F$14,1)))*IF(MOD(Calculator!$B$38/Calculator!$F$14,1)&lt;0.5,-1,1))^2))),2))</f>
        <v>—</v>
      </c>
      <c r="FT101" s="253" t="n">
        <f aca="false">IF(OR(Calculator!$E$15&lt;&gt;"YES",Calculator!$B$38&lt;Calculator!$G$15),"—",ROUND((1+SQRT(((50*POWER(80,POWER(COS(PI()*MOD(Calculator!$B$38/Calculator!$F$15,1)),2))-$C101)^2+(1500*ABS(SIN(2*PI()*MOD(Calculator!$B$38/Calculator!$F$15,1)))*IF(MOD(Calculator!$B$38/Calculator!$F$15,1)&lt;0.5,-1,1))^2)/((50*POWER(80,POWER(COS(PI()*MOD(Calculator!$B$38/Calculator!$F$15,1)),2))+$C101)^2+(1500*ABS(SIN(2*PI()*MOD(Calculator!$B$38/Calculator!$F$15,1)))*IF(MOD(Calculator!$B$38/Calculator!$F$15,1)&lt;0.5,-1,1))^2)))/(1-SQRT(((50*POWER(80,POWER(COS(PI()*MOD(Calculator!$B$38/Calculator!$F$15,1)),2))-$C101)^2+(1500*ABS(SIN(2*PI()*MOD(Calculator!$B$38/Calculator!$F$15,1)))*IF(MOD(Calculator!$B$38/Calculator!$F$15,1)&lt;0.5,-1,1))^2)/((50*POWER(80,POWER(COS(PI()*MOD(Calculator!$B$38/Calculator!$F$15,1)),2))+$C101)^2+(1500*ABS(SIN(2*PI()*MOD(Calculator!$B$38/Calculator!$F$15,1)))*IF(MOD(Calculator!$B$38/Calculator!$F$15,1)&lt;0.5,-1,1))^2))),2))</f>
        <v>2.61</v>
      </c>
      <c r="FU101" s="253" t="str">
        <f aca="false">IF(OR(Calculator!$E$16&lt;&gt;"YES",Calculator!$B$38&lt;Calculator!$G$16),"—",ROUND((1+SQRT(((50*POWER(80,POWER(COS(PI()*MOD(Calculator!$B$38/Calculator!$F$16,1)),2))-$C101)^2+(1500*ABS(SIN(2*PI()*MOD(Calculator!$B$38/Calculator!$F$16,1)))*IF(MOD(Calculator!$B$38/Calculator!$F$16,1)&lt;0.5,-1,1))^2)/((50*POWER(80,POWER(COS(PI()*MOD(Calculator!$B$38/Calculator!$F$16,1)),2))+$C101)^2+(1500*ABS(SIN(2*PI()*MOD(Calculator!$B$38/Calculator!$F$16,1)))*IF(MOD(Calculator!$B$38/Calculator!$F$16,1)&lt;0.5,-1,1))^2)))/(1-SQRT(((50*POWER(80,POWER(COS(PI()*MOD(Calculator!$B$38/Calculator!$F$16,1)),2))-$C101)^2+(1500*ABS(SIN(2*PI()*MOD(Calculator!$B$38/Calculator!$F$16,1)))*IF(MOD(Calculator!$B$38/Calculator!$F$16,1)&lt;0.5,-1,1))^2)/((50*POWER(80,POWER(COS(PI()*MOD(Calculator!$B$38/Calculator!$F$16,1)),2))+$C101)^2+(1500*ABS(SIN(2*PI()*MOD(Calculator!$B$38/Calculator!$F$16,1)))*IF(MOD(Calculator!$B$38/Calculator!$F$16,1)&lt;0.5,-1,1))^2))),2))</f>
        <v>—</v>
      </c>
      <c r="FV101" s="253" t="n">
        <f aca="false">IF(OR(Calculator!$E$17&lt;&gt;"YES",Calculator!$B$38&lt;Calculator!$G$17),"—",ROUND((1+SQRT(((50*POWER(80,POWER(COS(PI()*MOD(Calculator!$B$38/Calculator!$F$17,1)),2))-$C101)^2+(1500*ABS(SIN(2*PI()*MOD(Calculator!$B$38/Calculator!$F$17,1)))*IF(MOD(Calculator!$B$38/Calculator!$F$17,1)&lt;0.5,-1,1))^2)/((50*POWER(80,POWER(COS(PI()*MOD(Calculator!$B$38/Calculator!$F$17,1)),2))+$C101)^2+(1500*ABS(SIN(2*PI()*MOD(Calculator!$B$38/Calculator!$F$17,1)))*IF(MOD(Calculator!$B$38/Calculator!$F$17,1)&lt;0.5,-1,1))^2)))/(1-SQRT(((50*POWER(80,POWER(COS(PI()*MOD(Calculator!$B$38/Calculator!$F$17,1)),2))-$C101)^2+(1500*ABS(SIN(2*PI()*MOD(Calculator!$B$38/Calculator!$F$17,1)))*IF(MOD(Calculator!$B$38/Calculator!$F$17,1)&lt;0.5,-1,1))^2)/((50*POWER(80,POWER(COS(PI()*MOD(Calculator!$B$38/Calculator!$F$17,1)),2))+$C101)^2+(1500*ABS(SIN(2*PI()*MOD(Calculator!$B$38/Calculator!$F$17,1)))*IF(MOD(Calculator!$B$38/Calculator!$F$17,1)&lt;0.5,-1,1))^2))),2))</f>
        <v>24.53</v>
      </c>
      <c r="FW101" s="253" t="str">
        <f aca="false">IF(OR(Calculator!$E$18&lt;&gt;"YES",Calculator!$B$38&lt;Calculator!$G$18),"—",ROUND((1+SQRT(((50*POWER(80,POWER(COS(PI()*MOD(Calculator!$B$38/Calculator!$F$18,1)),2))-$C101)^2+(1500*ABS(SIN(2*PI()*MOD(Calculator!$B$38/Calculator!$F$18,1)))*IF(MOD(Calculator!$B$38/Calculator!$F$18,1)&lt;0.5,-1,1))^2)/((50*POWER(80,POWER(COS(PI()*MOD(Calculator!$B$38/Calculator!$F$18,1)),2))+$C101)^2+(1500*ABS(SIN(2*PI()*MOD(Calculator!$B$38/Calculator!$F$18,1)))*IF(MOD(Calculator!$B$38/Calculator!$F$18,1)&lt;0.5,-1,1))^2)))/(1-SQRT(((50*POWER(80,POWER(COS(PI()*MOD(Calculator!$B$38/Calculator!$F$18,1)),2))-$C101)^2+(1500*ABS(SIN(2*PI()*MOD(Calculator!$B$38/Calculator!$F$18,1)))*IF(MOD(Calculator!$B$38/Calculator!$F$18,1)&lt;0.5,-1,1))^2)/((50*POWER(80,POWER(COS(PI()*MOD(Calculator!$B$38/Calculator!$F$18,1)),2))+$C101)^2+(1500*ABS(SIN(2*PI()*MOD(Calculator!$B$38/Calculator!$F$18,1)))*IF(MOD(Calculator!$B$38/Calculator!$F$18,1)&lt;0.5,-1,1))^2))),2))</f>
        <v>—</v>
      </c>
      <c r="FX101" s="253" t="str">
        <f aca="false">IF(OR(Calculator!$E$19&lt;&gt;"YES",Calculator!$B$38&lt;Calculator!$G$19),"—",ROUND((1+SQRT(((50*POWER(80,POWER(COS(PI()*MOD(Calculator!$B$38/Calculator!$F$19,1)),2))-$C101)^2+(1500*ABS(SIN(2*PI()*MOD(Calculator!$B$38/Calculator!$F$19,1)))*IF(MOD(Calculator!$B$38/Calculator!$F$19,1)&lt;0.5,-1,1))^2)/((50*POWER(80,POWER(COS(PI()*MOD(Calculator!$B$38/Calculator!$F$19,1)),2))+$C101)^2+(1500*ABS(SIN(2*PI()*MOD(Calculator!$B$38/Calculator!$F$19,1)))*IF(MOD(Calculator!$B$38/Calculator!$F$19,1)&lt;0.5,-1,1))^2)))/(1-SQRT(((50*POWER(80,POWER(COS(PI()*MOD(Calculator!$B$38/Calculator!$F$19,1)),2))-$C101)^2+(1500*ABS(SIN(2*PI()*MOD(Calculator!$B$38/Calculator!$F$19,1)))*IF(MOD(Calculator!$B$38/Calculator!$F$19,1)&lt;0.5,-1,1))^2)/((50*POWER(80,POWER(COS(PI()*MOD(Calculator!$B$38/Calculator!$F$19,1)),2))+$C101)^2+(1500*ABS(SIN(2*PI()*MOD(Calculator!$B$38/Calculator!$F$19,1)))*IF(MOD(Calculator!$B$38/Calculator!$F$19,1)&lt;0.5,-1,1))^2))),2))</f>
        <v>—</v>
      </c>
      <c r="FY101" s="253" t="str">
        <f aca="false">IF(OR(Calculator!$E$20&lt;&gt;"YES",Calculator!$B$38&lt;Calculator!$G$20),"—",ROUND((1+SQRT(((50*POWER(80,POWER(COS(PI()*MOD(Calculator!$B$38/Calculator!$F$20,1)),2))-$C101)^2+(1500*ABS(SIN(2*PI()*MOD(Calculator!$B$38/Calculator!$F$20,1)))*IF(MOD(Calculator!$B$38/Calculator!$F$20,1)&lt;0.5,-1,1))^2)/((50*POWER(80,POWER(COS(PI()*MOD(Calculator!$B$38/Calculator!$F$20,1)),2))+$C101)^2+(1500*ABS(SIN(2*PI()*MOD(Calculator!$B$38/Calculator!$F$20,1)))*IF(MOD(Calculator!$B$38/Calculator!$F$20,1)&lt;0.5,-1,1))^2)))/(1-SQRT(((50*POWER(80,POWER(COS(PI()*MOD(Calculator!$B$38/Calculator!$F$20,1)),2))-$C101)^2+(1500*ABS(SIN(2*PI()*MOD(Calculator!$B$38/Calculator!$F$20,1)))*IF(MOD(Calculator!$B$38/Calculator!$F$20,1)&lt;0.5,-1,1))^2)/((50*POWER(80,POWER(COS(PI()*MOD(Calculator!$B$38/Calculator!$F$20,1)),2))+$C101)^2+(1500*ABS(SIN(2*PI()*MOD(Calculator!$B$38/Calculator!$F$20,1)))*IF(MOD(Calculator!$B$38/Calculator!$F$20,1)&lt;0.5,-1,1))^2))),2))</f>
        <v>—</v>
      </c>
      <c r="FZ101" s="253" t="str">
        <f aca="false">IF(OR(Calculator!$E$21&lt;&gt;"YES",Calculator!$B$38&lt;Calculator!$G$21),"—",ROUND((1+SQRT(((50*POWER(80,POWER(COS(PI()*MOD(Calculator!$B$38/Calculator!$F$21,1)),2))-$C101)^2+(1500*ABS(SIN(2*PI()*MOD(Calculator!$B$38/Calculator!$F$21,1)))*IF(MOD(Calculator!$B$38/Calculator!$F$21,1)&lt;0.5,-1,1))^2)/((50*POWER(80,POWER(COS(PI()*MOD(Calculator!$B$38/Calculator!$F$21,1)),2))+$C101)^2+(1500*ABS(SIN(2*PI()*MOD(Calculator!$B$38/Calculator!$F$21,1)))*IF(MOD(Calculator!$B$38/Calculator!$F$21,1)&lt;0.5,-1,1))^2)))/(1-SQRT(((50*POWER(80,POWER(COS(PI()*MOD(Calculator!$B$38/Calculator!$F$21,1)),2))-$C101)^2+(1500*ABS(SIN(2*PI()*MOD(Calculator!$B$38/Calculator!$F$21,1)))*IF(MOD(Calculator!$B$38/Calculator!$F$21,1)&lt;0.5,-1,1))^2)/((50*POWER(80,POWER(COS(PI()*MOD(Calculator!$B$38/Calculator!$F$21,1)),2))+$C101)^2+(1500*ABS(SIN(2*PI()*MOD(Calculator!$B$38/Calculator!$F$21,1)))*IF(MOD(Calculator!$B$38/Calculator!$F$21,1)&lt;0.5,-1,1))^2))),2))</f>
        <v>—</v>
      </c>
      <c r="GA101" s="253" t="str">
        <f aca="false">IF(OR(Calculator!$E$22&lt;&gt;"YES",Calculator!$B$38&lt;Calculator!$G$22),"—",ROUND((1+SQRT(((50*POWER(80,POWER(COS(PI()*MOD(Calculator!$B$38/Calculator!$F$22,1)),2))-$C101)^2+(1500*ABS(SIN(2*PI()*MOD(Calculator!$B$38/Calculator!$F$22,1)))*IF(MOD(Calculator!$B$38/Calculator!$F$22,1)&lt;0.5,-1,1))^2)/((50*POWER(80,POWER(COS(PI()*MOD(Calculator!$B$38/Calculator!$F$22,1)),2))+$C101)^2+(1500*ABS(SIN(2*PI()*MOD(Calculator!$B$38/Calculator!$F$22,1)))*IF(MOD(Calculator!$B$38/Calculator!$F$22,1)&lt;0.5,-1,1))^2)))/(1-SQRT(((50*POWER(80,POWER(COS(PI()*MOD(Calculator!$B$38/Calculator!$F$22,1)),2))-$C101)^2+(1500*ABS(SIN(2*PI()*MOD(Calculator!$B$38/Calculator!$F$22,1)))*IF(MOD(Calculator!$B$38/Calculator!$F$22,1)&lt;0.5,-1,1))^2)/((50*POWER(80,POWER(COS(PI()*MOD(Calculator!$B$38/Calculator!$F$22,1)),2))+$C101)^2+(1500*ABS(SIN(2*PI()*MOD(Calculator!$B$38/Calculator!$F$22,1)))*IF(MOD(Calculator!$B$38/Calculator!$F$22,1)&lt;0.5,-1,1))^2))),2))</f>
        <v>—</v>
      </c>
      <c r="GB101" s="295" t="n">
        <f aca="false">IFERROR(ROUND((IF(ISNUMBER(FQ101),FQ101,0)+IF(ISNUMBER(FR101),FR101,0)+IF(ISNUMBER(FS101),FS101,0)+IF(ISNUMBER(FT101),FT101,0)+IF(ISNUMBER(FU101),FU101,0)+IF(ISNUMBER(FV101),FV101,0)+IF(ISNUMBER(FW101),FW101,0)+IF(ISNUMBER(FX101),FX101,0)+IF(ISNUMBER(FY101),FY101,0)+IF(ISNUMBER(FZ101),FZ101,0)+IF(ISNUMBER(GA101),GA101,0))/(IF(ISNUMBER(FQ101),1,0)+IF(ISNUMBER(FR101),1,0)+IF(ISNUMBER(FS101),1,0)+IF(ISNUMBER(FT101),1,0)+IF(ISNUMBER(FU101),1,0)+IF(ISNUMBER(FV101),1,0)+IF(ISNUMBER(FW101),1,0)+IF(ISNUMBER(FX101),1,0)+IF(ISNUMBER(FY101),1,0)+IF(ISNUMBER(FZ101),1,0)+IF(ISNUMBER(GA101),1,0)),4),"")</f>
        <v>13.57</v>
      </c>
      <c r="GD101" s="253" t="str">
        <f aca="false">IF(OR(Calculator!$E$12&lt;&gt;"YES",Calculator!$B$34&lt;Calculator!$G$12),"—",ROUND((1+SQRT(((50*POWER(80,POWER(COS(PI()*MOD(Calculator!$B$34/Calculator!$F$12,1)),2))+MIN(500,MAX(30,100*EXP(-0.3*'VSWR Calculator'!$C$24)*(1+3*ABS(MOD('VSWR Calculator'!$C$23/Calculator!$F$12/2,1)-0.5))))/'VSWR Calculator'!$C$25)-$C101)^2+(1500*ABS(SIN(2*PI()*MOD(Calculator!$B$34/Calculator!$F$12,1)))*IF(MOD(Calculator!$B$34/Calculator!$F$12,1)&lt;0.5,-1,1))^2)/SQRT(((50*POWER(80,POWER(COS(PI()*MOD(Calculator!$B$34/Calculator!$F$12,1)),2))+MIN(500,MAX(30,100*EXP(-0.3*'VSWR Calculator'!$C$24)*(1+3*ABS(MOD('VSWR Calculator'!$C$23/Calculator!$F$12/2,1)-0.5))))/'VSWR Calculator'!$C$25)+$C101)^2+(1500*ABS(SIN(2*PI()*MOD(Calculator!$B$34/Calculator!$F$12,1)))*IF(MOD(Calculator!$B$34/Calculator!$F$12,1)&lt;0.5,-1,1))^2))/(1-SQRT(((50*POWER(80,POWER(COS(PI()*MOD(Calculator!$B$34/Calculator!$F$12,1)),2))+MIN(500,MAX(30,100*EXP(-0.3*'VSWR Calculator'!$C$24)*(1+3*ABS(MOD('VSWR Calculator'!$C$23/Calculator!$F$12/2,1)-0.5))))/'VSWR Calculator'!$C$25)-$C101)^2+(1500*ABS(SIN(2*PI()*MOD(Calculator!$B$34/Calculator!$F$12,1)))*IF(MOD(Calculator!$B$34/Calculator!$F$12,1)&lt;0.5,-1,1))^2)/SQRT(((50*POWER(80,POWER(COS(PI()*MOD(Calculator!$B$34/Calculator!$F$12,1)),2))+MIN(500,MAX(30,100*EXP(-0.3*'VSWR Calculator'!$C$24)*(1+3*ABS(MOD('VSWR Calculator'!$C$23/Calculator!$F$12/2,1)-0.5))))/'VSWR Calculator'!$C$25)+$C101)^2+(1500*ABS(SIN(2*PI()*MOD(Calculator!$B$34/Calculator!$F$12,1)))*IF(MOD(Calculator!$B$34/Calculator!$F$12,1)&lt;0.5,-1,1))^2)),2))</f>
        <v>—</v>
      </c>
      <c r="GE101" s="253" t="str">
        <f aca="false">IF(OR(Calculator!$E$13&lt;&gt;"YES",Calculator!$B$34&lt;Calculator!$G$13),"—",ROUND((1+SQRT(((50*POWER(80,POWER(COS(PI()*MOD(Calculator!$B$34/Calculator!$F$13,1)),2))+MIN(500,MAX(30,100*EXP(-0.3*'VSWR Calculator'!$C$24)*(1+3*ABS(MOD('VSWR Calculator'!$C$23/Calculator!$F$13/2,1)-0.5))))/'VSWR Calculator'!$C$25)-$C101)^2+(1500*ABS(SIN(2*PI()*MOD(Calculator!$B$34/Calculator!$F$13,1)))*IF(MOD(Calculator!$B$34/Calculator!$F$13,1)&lt;0.5,-1,1))^2)/SQRT(((50*POWER(80,POWER(COS(PI()*MOD(Calculator!$B$34/Calculator!$F$13,1)),2))+MIN(500,MAX(30,100*EXP(-0.3*'VSWR Calculator'!$C$24)*(1+3*ABS(MOD('VSWR Calculator'!$C$23/Calculator!$F$13/2,1)-0.5))))/'VSWR Calculator'!$C$25)+$C101)^2+(1500*ABS(SIN(2*PI()*MOD(Calculator!$B$34/Calculator!$F$13,1)))*IF(MOD(Calculator!$B$34/Calculator!$F$13,1)&lt;0.5,-1,1))^2))/(1-SQRT(((50*POWER(80,POWER(COS(PI()*MOD(Calculator!$B$34/Calculator!$F$13,1)),2))+MIN(500,MAX(30,100*EXP(-0.3*'VSWR Calculator'!$C$24)*(1+3*ABS(MOD('VSWR Calculator'!$C$23/Calculator!$F$13/2,1)-0.5))))/'VSWR Calculator'!$C$25)-$C101)^2+(1500*ABS(SIN(2*PI()*MOD(Calculator!$B$34/Calculator!$F$13,1)))*IF(MOD(Calculator!$B$34/Calculator!$F$13,1)&lt;0.5,-1,1))^2)/SQRT(((50*POWER(80,POWER(COS(PI()*MOD(Calculator!$B$34/Calculator!$F$13,1)),2))+MIN(500,MAX(30,100*EXP(-0.3*'VSWR Calculator'!$C$24)*(1+3*ABS(MOD('VSWR Calculator'!$C$23/Calculator!$F$13/2,1)-0.5))))/'VSWR Calculator'!$C$25)+$C101)^2+(1500*ABS(SIN(2*PI()*MOD(Calculator!$B$34/Calculator!$F$13,1)))*IF(MOD(Calculator!$B$34/Calculator!$F$13,1)&lt;0.5,-1,1))^2)),2))</f>
        <v>—</v>
      </c>
      <c r="GF101" s="253" t="str">
        <f aca="false">IF(OR(Calculator!$E$14&lt;&gt;"YES",Calculator!$B$34&lt;Calculator!$G$14),"—",ROUND((1+SQRT(((50*POWER(80,POWER(COS(PI()*MOD(Calculator!$B$34/Calculator!$F$14,1)),2))+MIN(500,MAX(30,100*EXP(-0.3*'VSWR Calculator'!$C$24)*(1+3*ABS(MOD('VSWR Calculator'!$C$23/Calculator!$F$14/2,1)-0.5))))/'VSWR Calculator'!$C$25)-$C101)^2+(1500*ABS(SIN(2*PI()*MOD(Calculator!$B$34/Calculator!$F$14,1)))*IF(MOD(Calculator!$B$34/Calculator!$F$14,1)&lt;0.5,-1,1))^2)/SQRT(((50*POWER(80,POWER(COS(PI()*MOD(Calculator!$B$34/Calculator!$F$14,1)),2))+MIN(500,MAX(30,100*EXP(-0.3*'VSWR Calculator'!$C$24)*(1+3*ABS(MOD('VSWR Calculator'!$C$23/Calculator!$F$14/2,1)-0.5))))/'VSWR Calculator'!$C$25)+$C101)^2+(1500*ABS(SIN(2*PI()*MOD(Calculator!$B$34/Calculator!$F$14,1)))*IF(MOD(Calculator!$B$34/Calculator!$F$14,1)&lt;0.5,-1,1))^2))/(1-SQRT(((50*POWER(80,POWER(COS(PI()*MOD(Calculator!$B$34/Calculator!$F$14,1)),2))+MIN(500,MAX(30,100*EXP(-0.3*'VSWR Calculator'!$C$24)*(1+3*ABS(MOD('VSWR Calculator'!$C$23/Calculator!$F$14/2,1)-0.5))))/'VSWR Calculator'!$C$25)-$C101)^2+(1500*ABS(SIN(2*PI()*MOD(Calculator!$B$34/Calculator!$F$14,1)))*IF(MOD(Calculator!$B$34/Calculator!$F$14,1)&lt;0.5,-1,1))^2)/SQRT(((50*POWER(80,POWER(COS(PI()*MOD(Calculator!$B$34/Calculator!$F$14,1)),2))+MIN(500,MAX(30,100*EXP(-0.3*'VSWR Calculator'!$C$24)*(1+3*ABS(MOD('VSWR Calculator'!$C$23/Calculator!$F$14/2,1)-0.5))))/'VSWR Calculator'!$C$25)+$C101)^2+(1500*ABS(SIN(2*PI()*MOD(Calculator!$B$34/Calculator!$F$14,1)))*IF(MOD(Calculator!$B$34/Calculator!$F$14,1)&lt;0.5,-1,1))^2)),2))</f>
        <v>—</v>
      </c>
      <c r="GG101" s="253" t="n">
        <f aca="false">IF(OR(Calculator!$E$15&lt;&gt;"YES",Calculator!$B$34&lt;Calculator!$G$15),"—",ROUND((1+SQRT(((50*POWER(80,POWER(COS(PI()*MOD(Calculator!$B$34/Calculator!$F$15,1)),2))+MIN(500,MAX(30,100*EXP(-0.3*'VSWR Calculator'!$C$24)*(1+3*ABS(MOD('VSWR Calculator'!$C$23/Calculator!$F$15/2,1)-0.5))))/'VSWR Calculator'!$C$25)-$C101)^2+(1500*ABS(SIN(2*PI()*MOD(Calculator!$B$34/Calculator!$F$15,1)))*IF(MOD(Calculator!$B$34/Calculator!$F$15,1)&lt;0.5,-1,1))^2)/SQRT(((50*POWER(80,POWER(COS(PI()*MOD(Calculator!$B$34/Calculator!$F$15,1)),2))+MIN(500,MAX(30,100*EXP(-0.3*'VSWR Calculator'!$C$24)*(1+3*ABS(MOD('VSWR Calculator'!$C$23/Calculator!$F$15/2,1)-0.5))))/'VSWR Calculator'!$C$25)+$C101)^2+(1500*ABS(SIN(2*PI()*MOD(Calculator!$B$34/Calculator!$F$15,1)))*IF(MOD(Calculator!$B$34/Calculator!$F$15,1)&lt;0.5,-1,1))^2))/(1-SQRT(((50*POWER(80,POWER(COS(PI()*MOD(Calculator!$B$34/Calculator!$F$15,1)),2))+MIN(500,MAX(30,100*EXP(-0.3*'VSWR Calculator'!$C$24)*(1+3*ABS(MOD('VSWR Calculator'!$C$23/Calculator!$F$15/2,1)-0.5))))/'VSWR Calculator'!$C$25)-$C101)^2+(1500*ABS(SIN(2*PI()*MOD(Calculator!$B$34/Calculator!$F$15,1)))*IF(MOD(Calculator!$B$34/Calculator!$F$15,1)&lt;0.5,-1,1))^2)/SQRT(((50*POWER(80,POWER(COS(PI()*MOD(Calculator!$B$34/Calculator!$F$15,1)),2))+MIN(500,MAX(30,100*EXP(-0.3*'VSWR Calculator'!$C$24)*(1+3*ABS(MOD('VSWR Calculator'!$C$23/Calculator!$F$15/2,1)-0.5))))/'VSWR Calculator'!$C$25)+$C101)^2+(1500*ABS(SIN(2*PI()*MOD(Calculator!$B$34/Calculator!$F$15,1)))*IF(MOD(Calculator!$B$34/Calculator!$F$15,1)&lt;0.5,-1,1))^2)),2))</f>
        <v>22.07</v>
      </c>
      <c r="GH101" s="253" t="str">
        <f aca="false">IF(OR(Calculator!$E$16&lt;&gt;"YES",Calculator!$B$34&lt;Calculator!$G$16),"—",ROUND((1+SQRT(((50*POWER(80,POWER(COS(PI()*MOD(Calculator!$B$34/Calculator!$F$16,1)),2))+MIN(500,MAX(30,100*EXP(-0.3*'VSWR Calculator'!$C$24)*(1+3*ABS(MOD('VSWR Calculator'!$C$23/Calculator!$F$16/2,1)-0.5))))/'VSWR Calculator'!$C$25)-$C101)^2+(1500*ABS(SIN(2*PI()*MOD(Calculator!$B$34/Calculator!$F$16,1)))*IF(MOD(Calculator!$B$34/Calculator!$F$16,1)&lt;0.5,-1,1))^2)/SQRT(((50*POWER(80,POWER(COS(PI()*MOD(Calculator!$B$34/Calculator!$F$16,1)),2))+MIN(500,MAX(30,100*EXP(-0.3*'VSWR Calculator'!$C$24)*(1+3*ABS(MOD('VSWR Calculator'!$C$23/Calculator!$F$16/2,1)-0.5))))/'VSWR Calculator'!$C$25)+$C101)^2+(1500*ABS(SIN(2*PI()*MOD(Calculator!$B$34/Calculator!$F$16,1)))*IF(MOD(Calculator!$B$34/Calculator!$F$16,1)&lt;0.5,-1,1))^2))/(1-SQRT(((50*POWER(80,POWER(COS(PI()*MOD(Calculator!$B$34/Calculator!$F$16,1)),2))+MIN(500,MAX(30,100*EXP(-0.3*'VSWR Calculator'!$C$24)*(1+3*ABS(MOD('VSWR Calculator'!$C$23/Calculator!$F$16/2,1)-0.5))))/'VSWR Calculator'!$C$25)-$C101)^2+(1500*ABS(SIN(2*PI()*MOD(Calculator!$B$34/Calculator!$F$16,1)))*IF(MOD(Calculator!$B$34/Calculator!$F$16,1)&lt;0.5,-1,1))^2)/SQRT(((50*POWER(80,POWER(COS(PI()*MOD(Calculator!$B$34/Calculator!$F$16,1)),2))+MIN(500,MAX(30,100*EXP(-0.3*'VSWR Calculator'!$C$24)*(1+3*ABS(MOD('VSWR Calculator'!$C$23/Calculator!$F$16/2,1)-0.5))))/'VSWR Calculator'!$C$25)+$C101)^2+(1500*ABS(SIN(2*PI()*MOD(Calculator!$B$34/Calculator!$F$16,1)))*IF(MOD(Calculator!$B$34/Calculator!$F$16,1)&lt;0.5,-1,1))^2)),2))</f>
        <v>—</v>
      </c>
      <c r="GI101" s="253" t="n">
        <f aca="false">IF(OR(Calculator!$E$17&lt;&gt;"YES",Calculator!$B$34&lt;Calculator!$G$17),"—",ROUND((1+SQRT(((50*POWER(80,POWER(COS(PI()*MOD(Calculator!$B$34/Calculator!$F$17,1)),2))+MIN(500,MAX(30,100*EXP(-0.3*'VSWR Calculator'!$C$24)*(1+3*ABS(MOD('VSWR Calculator'!$C$23/Calculator!$F$17/2,1)-0.5))))/'VSWR Calculator'!$C$25)-$C101)^2+(1500*ABS(SIN(2*PI()*MOD(Calculator!$B$34/Calculator!$F$17,1)))*IF(MOD(Calculator!$B$34/Calculator!$F$17,1)&lt;0.5,-1,1))^2)/SQRT(((50*POWER(80,POWER(COS(PI()*MOD(Calculator!$B$34/Calculator!$F$17,1)),2))+MIN(500,MAX(30,100*EXP(-0.3*'VSWR Calculator'!$C$24)*(1+3*ABS(MOD('VSWR Calculator'!$C$23/Calculator!$F$17/2,1)-0.5))))/'VSWR Calculator'!$C$25)+$C101)^2+(1500*ABS(SIN(2*PI()*MOD(Calculator!$B$34/Calculator!$F$17,1)))*IF(MOD(Calculator!$B$34/Calculator!$F$17,1)&lt;0.5,-1,1))^2))/(1-SQRT(((50*POWER(80,POWER(COS(PI()*MOD(Calculator!$B$34/Calculator!$F$17,1)),2))+MIN(500,MAX(30,100*EXP(-0.3*'VSWR Calculator'!$C$24)*(1+3*ABS(MOD('VSWR Calculator'!$C$23/Calculator!$F$17/2,1)-0.5))))/'VSWR Calculator'!$C$25)-$C101)^2+(1500*ABS(SIN(2*PI()*MOD(Calculator!$B$34/Calculator!$F$17,1)))*IF(MOD(Calculator!$B$34/Calculator!$F$17,1)&lt;0.5,-1,1))^2)/SQRT(((50*POWER(80,POWER(COS(PI()*MOD(Calculator!$B$34/Calculator!$F$17,1)),2))+MIN(500,MAX(30,100*EXP(-0.3*'VSWR Calculator'!$C$24)*(1+3*ABS(MOD('VSWR Calculator'!$C$23/Calculator!$F$17/2,1)-0.5))))/'VSWR Calculator'!$C$25)+$C101)^2+(1500*ABS(SIN(2*PI()*MOD(Calculator!$B$34/Calculator!$F$17,1)))*IF(MOD(Calculator!$B$34/Calculator!$F$17,1)&lt;0.5,-1,1))^2)),2))</f>
        <v>15.92</v>
      </c>
      <c r="GJ101" s="253" t="str">
        <f aca="false">IF(OR(Calculator!$E$18&lt;&gt;"YES",Calculator!$B$34&lt;Calculator!$G$18),"—",ROUND((1+SQRT(((50*POWER(80,POWER(COS(PI()*MOD(Calculator!$B$34/Calculator!$F$18,1)),2))+MIN(500,MAX(30,100*EXP(-0.3*'VSWR Calculator'!$C$24)*(1+3*ABS(MOD('VSWR Calculator'!$C$23/Calculator!$F$18/2,1)-0.5))))/'VSWR Calculator'!$C$25)-$C101)^2+(1500*ABS(SIN(2*PI()*MOD(Calculator!$B$34/Calculator!$F$18,1)))*IF(MOD(Calculator!$B$34/Calculator!$F$18,1)&lt;0.5,-1,1))^2)/SQRT(((50*POWER(80,POWER(COS(PI()*MOD(Calculator!$B$34/Calculator!$F$18,1)),2))+MIN(500,MAX(30,100*EXP(-0.3*'VSWR Calculator'!$C$24)*(1+3*ABS(MOD('VSWR Calculator'!$C$23/Calculator!$F$18/2,1)-0.5))))/'VSWR Calculator'!$C$25)+$C101)^2+(1500*ABS(SIN(2*PI()*MOD(Calculator!$B$34/Calculator!$F$18,1)))*IF(MOD(Calculator!$B$34/Calculator!$F$18,1)&lt;0.5,-1,1))^2))/(1-SQRT(((50*POWER(80,POWER(COS(PI()*MOD(Calculator!$B$34/Calculator!$F$18,1)),2))+MIN(500,MAX(30,100*EXP(-0.3*'VSWR Calculator'!$C$24)*(1+3*ABS(MOD('VSWR Calculator'!$C$23/Calculator!$F$18/2,1)-0.5))))/'VSWR Calculator'!$C$25)-$C101)^2+(1500*ABS(SIN(2*PI()*MOD(Calculator!$B$34/Calculator!$F$18,1)))*IF(MOD(Calculator!$B$34/Calculator!$F$18,1)&lt;0.5,-1,1))^2)/SQRT(((50*POWER(80,POWER(COS(PI()*MOD(Calculator!$B$34/Calculator!$F$18,1)),2))+MIN(500,MAX(30,100*EXP(-0.3*'VSWR Calculator'!$C$24)*(1+3*ABS(MOD('VSWR Calculator'!$C$23/Calculator!$F$18/2,1)-0.5))))/'VSWR Calculator'!$C$25)+$C101)^2+(1500*ABS(SIN(2*PI()*MOD(Calculator!$B$34/Calculator!$F$18,1)))*IF(MOD(Calculator!$B$34/Calculator!$F$18,1)&lt;0.5,-1,1))^2)),2))</f>
        <v>—</v>
      </c>
      <c r="GK101" s="253" t="str">
        <f aca="false">IF(OR(Calculator!$E$19&lt;&gt;"YES",Calculator!$B$34&lt;Calculator!$G$19),"—",ROUND((1+SQRT(((50*POWER(80,POWER(COS(PI()*MOD(Calculator!$B$34/Calculator!$F$19,1)),2))+MIN(500,MAX(30,100*EXP(-0.3*'VSWR Calculator'!$C$24)*(1+3*ABS(MOD('VSWR Calculator'!$C$23/Calculator!$F$19/2,1)-0.5))))/'VSWR Calculator'!$C$25)-$C101)^2+(1500*ABS(SIN(2*PI()*MOD(Calculator!$B$34/Calculator!$F$19,1)))*IF(MOD(Calculator!$B$34/Calculator!$F$19,1)&lt;0.5,-1,1))^2)/SQRT(((50*POWER(80,POWER(COS(PI()*MOD(Calculator!$B$34/Calculator!$F$19,1)),2))+MIN(500,MAX(30,100*EXP(-0.3*'VSWR Calculator'!$C$24)*(1+3*ABS(MOD('VSWR Calculator'!$C$23/Calculator!$F$19/2,1)-0.5))))/'VSWR Calculator'!$C$25)+$C101)^2+(1500*ABS(SIN(2*PI()*MOD(Calculator!$B$34/Calculator!$F$19,1)))*IF(MOD(Calculator!$B$34/Calculator!$F$19,1)&lt;0.5,-1,1))^2))/(1-SQRT(((50*POWER(80,POWER(COS(PI()*MOD(Calculator!$B$34/Calculator!$F$19,1)),2))+MIN(500,MAX(30,100*EXP(-0.3*'VSWR Calculator'!$C$24)*(1+3*ABS(MOD('VSWR Calculator'!$C$23/Calculator!$F$19/2,1)-0.5))))/'VSWR Calculator'!$C$25)-$C101)^2+(1500*ABS(SIN(2*PI()*MOD(Calculator!$B$34/Calculator!$F$19,1)))*IF(MOD(Calculator!$B$34/Calculator!$F$19,1)&lt;0.5,-1,1))^2)/SQRT(((50*POWER(80,POWER(COS(PI()*MOD(Calculator!$B$34/Calculator!$F$19,1)),2))+MIN(500,MAX(30,100*EXP(-0.3*'VSWR Calculator'!$C$24)*(1+3*ABS(MOD('VSWR Calculator'!$C$23/Calculator!$F$19/2,1)-0.5))))/'VSWR Calculator'!$C$25)+$C101)^2+(1500*ABS(SIN(2*PI()*MOD(Calculator!$B$34/Calculator!$F$19,1)))*IF(MOD(Calculator!$B$34/Calculator!$F$19,1)&lt;0.5,-1,1))^2)),2))</f>
        <v>—</v>
      </c>
      <c r="GL101" s="253" t="str">
        <f aca="false">IF(OR(Calculator!$E$20&lt;&gt;"YES",Calculator!$B$34&lt;Calculator!$G$20),"—",ROUND((1+SQRT(((50*POWER(80,POWER(COS(PI()*MOD(Calculator!$B$34/Calculator!$F$20,1)),2))+MIN(500,MAX(30,100*EXP(-0.3*'VSWR Calculator'!$C$24)*(1+3*ABS(MOD('VSWR Calculator'!$C$23/Calculator!$F$20/2,1)-0.5))))/'VSWR Calculator'!$C$25)-$C101)^2+(1500*ABS(SIN(2*PI()*MOD(Calculator!$B$34/Calculator!$F$20,1)))*IF(MOD(Calculator!$B$34/Calculator!$F$20,1)&lt;0.5,-1,1))^2)/SQRT(((50*POWER(80,POWER(COS(PI()*MOD(Calculator!$B$34/Calculator!$F$20,1)),2))+MIN(500,MAX(30,100*EXP(-0.3*'VSWR Calculator'!$C$24)*(1+3*ABS(MOD('VSWR Calculator'!$C$23/Calculator!$F$20/2,1)-0.5))))/'VSWR Calculator'!$C$25)+$C101)^2+(1500*ABS(SIN(2*PI()*MOD(Calculator!$B$34/Calculator!$F$20,1)))*IF(MOD(Calculator!$B$34/Calculator!$F$20,1)&lt;0.5,-1,1))^2))/(1-SQRT(((50*POWER(80,POWER(COS(PI()*MOD(Calculator!$B$34/Calculator!$F$20,1)),2))+MIN(500,MAX(30,100*EXP(-0.3*'VSWR Calculator'!$C$24)*(1+3*ABS(MOD('VSWR Calculator'!$C$23/Calculator!$F$20/2,1)-0.5))))/'VSWR Calculator'!$C$25)-$C101)^2+(1500*ABS(SIN(2*PI()*MOD(Calculator!$B$34/Calculator!$F$20,1)))*IF(MOD(Calculator!$B$34/Calculator!$F$20,1)&lt;0.5,-1,1))^2)/SQRT(((50*POWER(80,POWER(COS(PI()*MOD(Calculator!$B$34/Calculator!$F$20,1)),2))+MIN(500,MAX(30,100*EXP(-0.3*'VSWR Calculator'!$C$24)*(1+3*ABS(MOD('VSWR Calculator'!$C$23/Calculator!$F$20/2,1)-0.5))))/'VSWR Calculator'!$C$25)+$C101)^2+(1500*ABS(SIN(2*PI()*MOD(Calculator!$B$34/Calculator!$F$20,1)))*IF(MOD(Calculator!$B$34/Calculator!$F$20,1)&lt;0.5,-1,1))^2)),2))</f>
        <v>—</v>
      </c>
      <c r="GM101" s="253" t="str">
        <f aca="false">IF(OR(Calculator!$E$21&lt;&gt;"YES",Calculator!$B$34&lt;Calculator!$G$21),"—",ROUND((1+SQRT(((50*POWER(80,POWER(COS(PI()*MOD(Calculator!$B$34/Calculator!$F$21,1)),2))+MIN(500,MAX(30,100*EXP(-0.3*'VSWR Calculator'!$C$24)*(1+3*ABS(MOD('VSWR Calculator'!$C$23/Calculator!$F$21/2,1)-0.5))))/'VSWR Calculator'!$C$25)-$C101)^2+(1500*ABS(SIN(2*PI()*MOD(Calculator!$B$34/Calculator!$F$21,1)))*IF(MOD(Calculator!$B$34/Calculator!$F$21,1)&lt;0.5,-1,1))^2)/SQRT(((50*POWER(80,POWER(COS(PI()*MOD(Calculator!$B$34/Calculator!$F$21,1)),2))+MIN(500,MAX(30,100*EXP(-0.3*'VSWR Calculator'!$C$24)*(1+3*ABS(MOD('VSWR Calculator'!$C$23/Calculator!$F$21/2,1)-0.5))))/'VSWR Calculator'!$C$25)+$C101)^2+(1500*ABS(SIN(2*PI()*MOD(Calculator!$B$34/Calculator!$F$21,1)))*IF(MOD(Calculator!$B$34/Calculator!$F$21,1)&lt;0.5,-1,1))^2))/(1-SQRT(((50*POWER(80,POWER(COS(PI()*MOD(Calculator!$B$34/Calculator!$F$21,1)),2))+MIN(500,MAX(30,100*EXP(-0.3*'VSWR Calculator'!$C$24)*(1+3*ABS(MOD('VSWR Calculator'!$C$23/Calculator!$F$21/2,1)-0.5))))/'VSWR Calculator'!$C$25)-$C101)^2+(1500*ABS(SIN(2*PI()*MOD(Calculator!$B$34/Calculator!$F$21,1)))*IF(MOD(Calculator!$B$34/Calculator!$F$21,1)&lt;0.5,-1,1))^2)/SQRT(((50*POWER(80,POWER(COS(PI()*MOD(Calculator!$B$34/Calculator!$F$21,1)),2))+MIN(500,MAX(30,100*EXP(-0.3*'VSWR Calculator'!$C$24)*(1+3*ABS(MOD('VSWR Calculator'!$C$23/Calculator!$F$21/2,1)-0.5))))/'VSWR Calculator'!$C$25)+$C101)^2+(1500*ABS(SIN(2*PI()*MOD(Calculator!$B$34/Calculator!$F$21,1)))*IF(MOD(Calculator!$B$34/Calculator!$F$21,1)&lt;0.5,-1,1))^2)),2))</f>
        <v>—</v>
      </c>
      <c r="GN101" s="253" t="str">
        <f aca="false">IF(OR(Calculator!$E$22&lt;&gt;"YES",Calculator!$B$34&lt;Calculator!$G$22),"—",ROUND((1+SQRT(((50*POWER(80,POWER(COS(PI()*MOD(Calculator!$B$34/Calculator!$F$22,1)),2))+MIN(500,MAX(30,100*EXP(-0.3*'VSWR Calculator'!$C$24)*(1+3*ABS(MOD('VSWR Calculator'!$C$23/Calculator!$F$22/2,1)-0.5))))/'VSWR Calculator'!$C$25)-$C101)^2+(1500*ABS(SIN(2*PI()*MOD(Calculator!$B$34/Calculator!$F$22,1)))*IF(MOD(Calculator!$B$34/Calculator!$F$22,1)&lt;0.5,-1,1))^2)/SQRT(((50*POWER(80,POWER(COS(PI()*MOD(Calculator!$B$34/Calculator!$F$22,1)),2))+MIN(500,MAX(30,100*EXP(-0.3*'VSWR Calculator'!$C$24)*(1+3*ABS(MOD('VSWR Calculator'!$C$23/Calculator!$F$22/2,1)-0.5))))/'VSWR Calculator'!$C$25)+$C101)^2+(1500*ABS(SIN(2*PI()*MOD(Calculator!$B$34/Calculator!$F$22,1)))*IF(MOD(Calculator!$B$34/Calculator!$F$22,1)&lt;0.5,-1,1))^2))/(1-SQRT(((50*POWER(80,POWER(COS(PI()*MOD(Calculator!$B$34/Calculator!$F$22,1)),2))+MIN(500,MAX(30,100*EXP(-0.3*'VSWR Calculator'!$C$24)*(1+3*ABS(MOD('VSWR Calculator'!$C$23/Calculator!$F$22/2,1)-0.5))))/'VSWR Calculator'!$C$25)-$C101)^2+(1500*ABS(SIN(2*PI()*MOD(Calculator!$B$34/Calculator!$F$22,1)))*IF(MOD(Calculator!$B$34/Calculator!$F$22,1)&lt;0.5,-1,1))^2)/SQRT(((50*POWER(80,POWER(COS(PI()*MOD(Calculator!$B$34/Calculator!$F$22,1)),2))+MIN(500,MAX(30,100*EXP(-0.3*'VSWR Calculator'!$C$24)*(1+3*ABS(MOD('VSWR Calculator'!$C$23/Calculator!$F$22/2,1)-0.5))))/'VSWR Calculator'!$C$25)+$C101)^2+(1500*ABS(SIN(2*PI()*MOD(Calculator!$B$34/Calculator!$F$22,1)))*IF(MOD(Calculator!$B$34/Calculator!$F$22,1)&lt;0.5,-1,1))^2)),2))</f>
        <v>—</v>
      </c>
      <c r="GO101" s="253" t="n">
        <f aca="false">IFERROR(ROUND((IF(ISNUMBER(GD101),GD101,0)+IF(ISNUMBER(GE101),GE101,0)+IF(ISNUMBER(GF101),GF101,0)+IF(ISNUMBER(GG101),GG101,0)+IF(ISNUMBER(GH101),GH101,0)+IF(ISNUMBER(GI101),GI101,0)+IF(ISNUMBER(GJ101),GJ101,0)+IF(ISNUMBER(GK101),GK101,0)+IF(ISNUMBER(GL101),GL101,0)+IF(ISNUMBER(GM101),GM101,0)+IF(ISNUMBER(GN101),GN101,0))/(IF(ISNUMBER(GD101),1,0)+IF(ISNUMBER(GE101),1,0)+IF(ISNUMBER(GF101),1,0)+IF(ISNUMBER(GG101),1,0)+IF(ISNUMBER(GH101),1,0)+IF(ISNUMBER(GI101),1,0)+IF(ISNUMBER(GJ101),1,0)+IF(ISNUMBER(GK101),1,0)+IF(ISNUMBER(GL101),1,0)+IF(ISNUMBER(GM101),1,0)+IF(ISNUMBER(GN101),1,0)),4),"")</f>
        <v>18.995</v>
      </c>
      <c r="GP101" s="253" t="str">
        <f aca="false">IF(OR(Calculator!$E$12&lt;&gt;"YES",Calculator!$B$35&lt;Calculator!$G$12),"—",ROUND((1+SQRT(((50*POWER(80,POWER(COS(PI()*MOD(Calculator!$B$35/Calculator!$F$12,1)),2))+MIN(500,MAX(30,100*EXP(-0.3*'VSWR Calculator'!$C$24)*(1+3*ABS(MOD('VSWR Calculator'!$C$23/Calculator!$F$12/2,1)-0.5))))/'VSWR Calculator'!$C$25)-$C101)^2+(1500*ABS(SIN(2*PI()*MOD(Calculator!$B$35/Calculator!$F$12,1)))*IF(MOD(Calculator!$B$35/Calculator!$F$12,1)&lt;0.5,-1,1))^2)/SQRT(((50*POWER(80,POWER(COS(PI()*MOD(Calculator!$B$35/Calculator!$F$12,1)),2))+MIN(500,MAX(30,100*EXP(-0.3*'VSWR Calculator'!$C$24)*(1+3*ABS(MOD('VSWR Calculator'!$C$23/Calculator!$F$12/2,1)-0.5))))/'VSWR Calculator'!$C$25)+$C101)^2+(1500*ABS(SIN(2*PI()*MOD(Calculator!$B$35/Calculator!$F$12,1)))*IF(MOD(Calculator!$B$35/Calculator!$F$12,1)&lt;0.5,-1,1))^2))/(1-SQRT(((50*POWER(80,POWER(COS(PI()*MOD(Calculator!$B$35/Calculator!$F$12,1)),2))+MIN(500,MAX(30,100*EXP(-0.3*'VSWR Calculator'!$C$24)*(1+3*ABS(MOD('VSWR Calculator'!$C$23/Calculator!$F$12/2,1)-0.5))))/'VSWR Calculator'!$C$25)-$C101)^2+(1500*ABS(SIN(2*PI()*MOD(Calculator!$B$35/Calculator!$F$12,1)))*IF(MOD(Calculator!$B$35/Calculator!$F$12,1)&lt;0.5,-1,1))^2)/SQRT(((50*POWER(80,POWER(COS(PI()*MOD(Calculator!$B$35/Calculator!$F$12,1)),2))+MIN(500,MAX(30,100*EXP(-0.3*'VSWR Calculator'!$C$24)*(1+3*ABS(MOD('VSWR Calculator'!$C$23/Calculator!$F$12/2,1)-0.5))))/'VSWR Calculator'!$C$25)+$C101)^2+(1500*ABS(SIN(2*PI()*MOD(Calculator!$B$35/Calculator!$F$12,1)))*IF(MOD(Calculator!$B$35/Calculator!$F$12,1)&lt;0.5,-1,1))^2)),2))</f>
        <v>—</v>
      </c>
      <c r="GQ101" s="253" t="str">
        <f aca="false">IF(OR(Calculator!$E$13&lt;&gt;"YES",Calculator!$B$35&lt;Calculator!$G$13),"—",ROUND((1+SQRT(((50*POWER(80,POWER(COS(PI()*MOD(Calculator!$B$35/Calculator!$F$13,1)),2))+MIN(500,MAX(30,100*EXP(-0.3*'VSWR Calculator'!$C$24)*(1+3*ABS(MOD('VSWR Calculator'!$C$23/Calculator!$F$13/2,1)-0.5))))/'VSWR Calculator'!$C$25)-$C101)^2+(1500*ABS(SIN(2*PI()*MOD(Calculator!$B$35/Calculator!$F$13,1)))*IF(MOD(Calculator!$B$35/Calculator!$F$13,1)&lt;0.5,-1,1))^2)/SQRT(((50*POWER(80,POWER(COS(PI()*MOD(Calculator!$B$35/Calculator!$F$13,1)),2))+MIN(500,MAX(30,100*EXP(-0.3*'VSWR Calculator'!$C$24)*(1+3*ABS(MOD('VSWR Calculator'!$C$23/Calculator!$F$13/2,1)-0.5))))/'VSWR Calculator'!$C$25)+$C101)^2+(1500*ABS(SIN(2*PI()*MOD(Calculator!$B$35/Calculator!$F$13,1)))*IF(MOD(Calculator!$B$35/Calculator!$F$13,1)&lt;0.5,-1,1))^2))/(1-SQRT(((50*POWER(80,POWER(COS(PI()*MOD(Calculator!$B$35/Calculator!$F$13,1)),2))+MIN(500,MAX(30,100*EXP(-0.3*'VSWR Calculator'!$C$24)*(1+3*ABS(MOD('VSWR Calculator'!$C$23/Calculator!$F$13/2,1)-0.5))))/'VSWR Calculator'!$C$25)-$C101)^2+(1500*ABS(SIN(2*PI()*MOD(Calculator!$B$35/Calculator!$F$13,1)))*IF(MOD(Calculator!$B$35/Calculator!$F$13,1)&lt;0.5,-1,1))^2)/SQRT(((50*POWER(80,POWER(COS(PI()*MOD(Calculator!$B$35/Calculator!$F$13,1)),2))+MIN(500,MAX(30,100*EXP(-0.3*'VSWR Calculator'!$C$24)*(1+3*ABS(MOD('VSWR Calculator'!$C$23/Calculator!$F$13/2,1)-0.5))))/'VSWR Calculator'!$C$25)+$C101)^2+(1500*ABS(SIN(2*PI()*MOD(Calculator!$B$35/Calculator!$F$13,1)))*IF(MOD(Calculator!$B$35/Calculator!$F$13,1)&lt;0.5,-1,1))^2)),2))</f>
        <v>—</v>
      </c>
      <c r="GR101" s="253" t="str">
        <f aca="false">IF(OR(Calculator!$E$14&lt;&gt;"YES",Calculator!$B$35&lt;Calculator!$G$14),"—",ROUND((1+SQRT(((50*POWER(80,POWER(COS(PI()*MOD(Calculator!$B$35/Calculator!$F$14,1)),2))+MIN(500,MAX(30,100*EXP(-0.3*'VSWR Calculator'!$C$24)*(1+3*ABS(MOD('VSWR Calculator'!$C$23/Calculator!$F$14/2,1)-0.5))))/'VSWR Calculator'!$C$25)-$C101)^2+(1500*ABS(SIN(2*PI()*MOD(Calculator!$B$35/Calculator!$F$14,1)))*IF(MOD(Calculator!$B$35/Calculator!$F$14,1)&lt;0.5,-1,1))^2)/SQRT(((50*POWER(80,POWER(COS(PI()*MOD(Calculator!$B$35/Calculator!$F$14,1)),2))+MIN(500,MAX(30,100*EXP(-0.3*'VSWR Calculator'!$C$24)*(1+3*ABS(MOD('VSWR Calculator'!$C$23/Calculator!$F$14/2,1)-0.5))))/'VSWR Calculator'!$C$25)+$C101)^2+(1500*ABS(SIN(2*PI()*MOD(Calculator!$B$35/Calculator!$F$14,1)))*IF(MOD(Calculator!$B$35/Calculator!$F$14,1)&lt;0.5,-1,1))^2))/(1-SQRT(((50*POWER(80,POWER(COS(PI()*MOD(Calculator!$B$35/Calculator!$F$14,1)),2))+MIN(500,MAX(30,100*EXP(-0.3*'VSWR Calculator'!$C$24)*(1+3*ABS(MOD('VSWR Calculator'!$C$23/Calculator!$F$14/2,1)-0.5))))/'VSWR Calculator'!$C$25)-$C101)^2+(1500*ABS(SIN(2*PI()*MOD(Calculator!$B$35/Calculator!$F$14,1)))*IF(MOD(Calculator!$B$35/Calculator!$F$14,1)&lt;0.5,-1,1))^2)/SQRT(((50*POWER(80,POWER(COS(PI()*MOD(Calculator!$B$35/Calculator!$F$14,1)),2))+MIN(500,MAX(30,100*EXP(-0.3*'VSWR Calculator'!$C$24)*(1+3*ABS(MOD('VSWR Calculator'!$C$23/Calculator!$F$14/2,1)-0.5))))/'VSWR Calculator'!$C$25)+$C101)^2+(1500*ABS(SIN(2*PI()*MOD(Calculator!$B$35/Calculator!$F$14,1)))*IF(MOD(Calculator!$B$35/Calculator!$F$14,1)&lt;0.5,-1,1))^2)),2))</f>
        <v>—</v>
      </c>
      <c r="GS101" s="253" t="n">
        <f aca="false">IF(OR(Calculator!$E$15&lt;&gt;"YES",Calculator!$B$35&lt;Calculator!$G$15),"—",ROUND((1+SQRT(((50*POWER(80,POWER(COS(PI()*MOD(Calculator!$B$35/Calculator!$F$15,1)),2))+MIN(500,MAX(30,100*EXP(-0.3*'VSWR Calculator'!$C$24)*(1+3*ABS(MOD('VSWR Calculator'!$C$23/Calculator!$F$15/2,1)-0.5))))/'VSWR Calculator'!$C$25)-$C101)^2+(1500*ABS(SIN(2*PI()*MOD(Calculator!$B$35/Calculator!$F$15,1)))*IF(MOD(Calculator!$B$35/Calculator!$F$15,1)&lt;0.5,-1,1))^2)/SQRT(((50*POWER(80,POWER(COS(PI()*MOD(Calculator!$B$35/Calculator!$F$15,1)),2))+MIN(500,MAX(30,100*EXP(-0.3*'VSWR Calculator'!$C$24)*(1+3*ABS(MOD('VSWR Calculator'!$C$23/Calculator!$F$15/2,1)-0.5))))/'VSWR Calculator'!$C$25)+$C101)^2+(1500*ABS(SIN(2*PI()*MOD(Calculator!$B$35/Calculator!$F$15,1)))*IF(MOD(Calculator!$B$35/Calculator!$F$15,1)&lt;0.5,-1,1))^2))/(1-SQRT(((50*POWER(80,POWER(COS(PI()*MOD(Calculator!$B$35/Calculator!$F$15,1)),2))+MIN(500,MAX(30,100*EXP(-0.3*'VSWR Calculator'!$C$24)*(1+3*ABS(MOD('VSWR Calculator'!$C$23/Calculator!$F$15/2,1)-0.5))))/'VSWR Calculator'!$C$25)-$C101)^2+(1500*ABS(SIN(2*PI()*MOD(Calculator!$B$35/Calculator!$F$15,1)))*IF(MOD(Calculator!$B$35/Calculator!$F$15,1)&lt;0.5,-1,1))^2)/SQRT(((50*POWER(80,POWER(COS(PI()*MOD(Calculator!$B$35/Calculator!$F$15,1)),2))+MIN(500,MAX(30,100*EXP(-0.3*'VSWR Calculator'!$C$24)*(1+3*ABS(MOD('VSWR Calculator'!$C$23/Calculator!$F$15/2,1)-0.5))))/'VSWR Calculator'!$C$25)+$C101)^2+(1500*ABS(SIN(2*PI()*MOD(Calculator!$B$35/Calculator!$F$15,1)))*IF(MOD(Calculator!$B$35/Calculator!$F$15,1)&lt;0.5,-1,1))^2)),2))</f>
        <v>2.71</v>
      </c>
      <c r="GT101" s="253" t="str">
        <f aca="false">IF(OR(Calculator!$E$16&lt;&gt;"YES",Calculator!$B$35&lt;Calculator!$G$16),"—",ROUND((1+SQRT(((50*POWER(80,POWER(COS(PI()*MOD(Calculator!$B$35/Calculator!$F$16,1)),2))+MIN(500,MAX(30,100*EXP(-0.3*'VSWR Calculator'!$C$24)*(1+3*ABS(MOD('VSWR Calculator'!$C$23/Calculator!$F$16/2,1)-0.5))))/'VSWR Calculator'!$C$25)-$C101)^2+(1500*ABS(SIN(2*PI()*MOD(Calculator!$B$35/Calculator!$F$16,1)))*IF(MOD(Calculator!$B$35/Calculator!$F$16,1)&lt;0.5,-1,1))^2)/SQRT(((50*POWER(80,POWER(COS(PI()*MOD(Calculator!$B$35/Calculator!$F$16,1)),2))+MIN(500,MAX(30,100*EXP(-0.3*'VSWR Calculator'!$C$24)*(1+3*ABS(MOD('VSWR Calculator'!$C$23/Calculator!$F$16/2,1)-0.5))))/'VSWR Calculator'!$C$25)+$C101)^2+(1500*ABS(SIN(2*PI()*MOD(Calculator!$B$35/Calculator!$F$16,1)))*IF(MOD(Calculator!$B$35/Calculator!$F$16,1)&lt;0.5,-1,1))^2))/(1-SQRT(((50*POWER(80,POWER(COS(PI()*MOD(Calculator!$B$35/Calculator!$F$16,1)),2))+MIN(500,MAX(30,100*EXP(-0.3*'VSWR Calculator'!$C$24)*(1+3*ABS(MOD('VSWR Calculator'!$C$23/Calculator!$F$16/2,1)-0.5))))/'VSWR Calculator'!$C$25)-$C101)^2+(1500*ABS(SIN(2*PI()*MOD(Calculator!$B$35/Calculator!$F$16,1)))*IF(MOD(Calculator!$B$35/Calculator!$F$16,1)&lt;0.5,-1,1))^2)/SQRT(((50*POWER(80,POWER(COS(PI()*MOD(Calculator!$B$35/Calculator!$F$16,1)),2))+MIN(500,MAX(30,100*EXP(-0.3*'VSWR Calculator'!$C$24)*(1+3*ABS(MOD('VSWR Calculator'!$C$23/Calculator!$F$16/2,1)-0.5))))/'VSWR Calculator'!$C$25)+$C101)^2+(1500*ABS(SIN(2*PI()*MOD(Calculator!$B$35/Calculator!$F$16,1)))*IF(MOD(Calculator!$B$35/Calculator!$F$16,1)&lt;0.5,-1,1))^2)),2))</f>
        <v>—</v>
      </c>
      <c r="GU101" s="253" t="n">
        <f aca="false">IF(OR(Calculator!$E$17&lt;&gt;"YES",Calculator!$B$35&lt;Calculator!$G$17),"—",ROUND((1+SQRT(((50*POWER(80,POWER(COS(PI()*MOD(Calculator!$B$35/Calculator!$F$17,1)),2))+MIN(500,MAX(30,100*EXP(-0.3*'VSWR Calculator'!$C$24)*(1+3*ABS(MOD('VSWR Calculator'!$C$23/Calculator!$F$17/2,1)-0.5))))/'VSWR Calculator'!$C$25)-$C101)^2+(1500*ABS(SIN(2*PI()*MOD(Calculator!$B$35/Calculator!$F$17,1)))*IF(MOD(Calculator!$B$35/Calculator!$F$17,1)&lt;0.5,-1,1))^2)/SQRT(((50*POWER(80,POWER(COS(PI()*MOD(Calculator!$B$35/Calculator!$F$17,1)),2))+MIN(500,MAX(30,100*EXP(-0.3*'VSWR Calculator'!$C$24)*(1+3*ABS(MOD('VSWR Calculator'!$C$23/Calculator!$F$17/2,1)-0.5))))/'VSWR Calculator'!$C$25)+$C101)^2+(1500*ABS(SIN(2*PI()*MOD(Calculator!$B$35/Calculator!$F$17,1)))*IF(MOD(Calculator!$B$35/Calculator!$F$17,1)&lt;0.5,-1,1))^2))/(1-SQRT(((50*POWER(80,POWER(COS(PI()*MOD(Calculator!$B$35/Calculator!$F$17,1)),2))+MIN(500,MAX(30,100*EXP(-0.3*'VSWR Calculator'!$C$24)*(1+3*ABS(MOD('VSWR Calculator'!$C$23/Calculator!$F$17/2,1)-0.5))))/'VSWR Calculator'!$C$25)-$C101)^2+(1500*ABS(SIN(2*PI()*MOD(Calculator!$B$35/Calculator!$F$17,1)))*IF(MOD(Calculator!$B$35/Calculator!$F$17,1)&lt;0.5,-1,1))^2)/SQRT(((50*POWER(80,POWER(COS(PI()*MOD(Calculator!$B$35/Calculator!$F$17,1)),2))+MIN(500,MAX(30,100*EXP(-0.3*'VSWR Calculator'!$C$24)*(1+3*ABS(MOD('VSWR Calculator'!$C$23/Calculator!$F$17/2,1)-0.5))))/'VSWR Calculator'!$C$25)+$C101)^2+(1500*ABS(SIN(2*PI()*MOD(Calculator!$B$35/Calculator!$F$17,1)))*IF(MOD(Calculator!$B$35/Calculator!$F$17,1)&lt;0.5,-1,1))^2)),2))</f>
        <v>22.53</v>
      </c>
      <c r="GV101" s="253" t="str">
        <f aca="false">IF(OR(Calculator!$E$18&lt;&gt;"YES",Calculator!$B$35&lt;Calculator!$G$18),"—",ROUND((1+SQRT(((50*POWER(80,POWER(COS(PI()*MOD(Calculator!$B$35/Calculator!$F$18,1)),2))+MIN(500,MAX(30,100*EXP(-0.3*'VSWR Calculator'!$C$24)*(1+3*ABS(MOD('VSWR Calculator'!$C$23/Calculator!$F$18/2,1)-0.5))))/'VSWR Calculator'!$C$25)-$C101)^2+(1500*ABS(SIN(2*PI()*MOD(Calculator!$B$35/Calculator!$F$18,1)))*IF(MOD(Calculator!$B$35/Calculator!$F$18,1)&lt;0.5,-1,1))^2)/SQRT(((50*POWER(80,POWER(COS(PI()*MOD(Calculator!$B$35/Calculator!$F$18,1)),2))+MIN(500,MAX(30,100*EXP(-0.3*'VSWR Calculator'!$C$24)*(1+3*ABS(MOD('VSWR Calculator'!$C$23/Calculator!$F$18/2,1)-0.5))))/'VSWR Calculator'!$C$25)+$C101)^2+(1500*ABS(SIN(2*PI()*MOD(Calculator!$B$35/Calculator!$F$18,1)))*IF(MOD(Calculator!$B$35/Calculator!$F$18,1)&lt;0.5,-1,1))^2))/(1-SQRT(((50*POWER(80,POWER(COS(PI()*MOD(Calculator!$B$35/Calculator!$F$18,1)),2))+MIN(500,MAX(30,100*EXP(-0.3*'VSWR Calculator'!$C$24)*(1+3*ABS(MOD('VSWR Calculator'!$C$23/Calculator!$F$18/2,1)-0.5))))/'VSWR Calculator'!$C$25)-$C101)^2+(1500*ABS(SIN(2*PI()*MOD(Calculator!$B$35/Calculator!$F$18,1)))*IF(MOD(Calculator!$B$35/Calculator!$F$18,1)&lt;0.5,-1,1))^2)/SQRT(((50*POWER(80,POWER(COS(PI()*MOD(Calculator!$B$35/Calculator!$F$18,1)),2))+MIN(500,MAX(30,100*EXP(-0.3*'VSWR Calculator'!$C$24)*(1+3*ABS(MOD('VSWR Calculator'!$C$23/Calculator!$F$18/2,1)-0.5))))/'VSWR Calculator'!$C$25)+$C101)^2+(1500*ABS(SIN(2*PI()*MOD(Calculator!$B$35/Calculator!$F$18,1)))*IF(MOD(Calculator!$B$35/Calculator!$F$18,1)&lt;0.5,-1,1))^2)),2))</f>
        <v>—</v>
      </c>
      <c r="GW101" s="253" t="str">
        <f aca="false">IF(OR(Calculator!$E$19&lt;&gt;"YES",Calculator!$B$35&lt;Calculator!$G$19),"—",ROUND((1+SQRT(((50*POWER(80,POWER(COS(PI()*MOD(Calculator!$B$35/Calculator!$F$19,1)),2))+MIN(500,MAX(30,100*EXP(-0.3*'VSWR Calculator'!$C$24)*(1+3*ABS(MOD('VSWR Calculator'!$C$23/Calculator!$F$19/2,1)-0.5))))/'VSWR Calculator'!$C$25)-$C101)^2+(1500*ABS(SIN(2*PI()*MOD(Calculator!$B$35/Calculator!$F$19,1)))*IF(MOD(Calculator!$B$35/Calculator!$F$19,1)&lt;0.5,-1,1))^2)/SQRT(((50*POWER(80,POWER(COS(PI()*MOD(Calculator!$B$35/Calculator!$F$19,1)),2))+MIN(500,MAX(30,100*EXP(-0.3*'VSWR Calculator'!$C$24)*(1+3*ABS(MOD('VSWR Calculator'!$C$23/Calculator!$F$19/2,1)-0.5))))/'VSWR Calculator'!$C$25)+$C101)^2+(1500*ABS(SIN(2*PI()*MOD(Calculator!$B$35/Calculator!$F$19,1)))*IF(MOD(Calculator!$B$35/Calculator!$F$19,1)&lt;0.5,-1,1))^2))/(1-SQRT(((50*POWER(80,POWER(COS(PI()*MOD(Calculator!$B$35/Calculator!$F$19,1)),2))+MIN(500,MAX(30,100*EXP(-0.3*'VSWR Calculator'!$C$24)*(1+3*ABS(MOD('VSWR Calculator'!$C$23/Calculator!$F$19/2,1)-0.5))))/'VSWR Calculator'!$C$25)-$C101)^2+(1500*ABS(SIN(2*PI()*MOD(Calculator!$B$35/Calculator!$F$19,1)))*IF(MOD(Calculator!$B$35/Calculator!$F$19,1)&lt;0.5,-1,1))^2)/SQRT(((50*POWER(80,POWER(COS(PI()*MOD(Calculator!$B$35/Calculator!$F$19,1)),2))+MIN(500,MAX(30,100*EXP(-0.3*'VSWR Calculator'!$C$24)*(1+3*ABS(MOD('VSWR Calculator'!$C$23/Calculator!$F$19/2,1)-0.5))))/'VSWR Calculator'!$C$25)+$C101)^2+(1500*ABS(SIN(2*PI()*MOD(Calculator!$B$35/Calculator!$F$19,1)))*IF(MOD(Calculator!$B$35/Calculator!$F$19,1)&lt;0.5,-1,1))^2)),2))</f>
        <v>—</v>
      </c>
      <c r="GX101" s="253" t="str">
        <f aca="false">IF(OR(Calculator!$E$20&lt;&gt;"YES",Calculator!$B$35&lt;Calculator!$G$20),"—",ROUND((1+SQRT(((50*POWER(80,POWER(COS(PI()*MOD(Calculator!$B$35/Calculator!$F$20,1)),2))+MIN(500,MAX(30,100*EXP(-0.3*'VSWR Calculator'!$C$24)*(1+3*ABS(MOD('VSWR Calculator'!$C$23/Calculator!$F$20/2,1)-0.5))))/'VSWR Calculator'!$C$25)-$C101)^2+(1500*ABS(SIN(2*PI()*MOD(Calculator!$B$35/Calculator!$F$20,1)))*IF(MOD(Calculator!$B$35/Calculator!$F$20,1)&lt;0.5,-1,1))^2)/SQRT(((50*POWER(80,POWER(COS(PI()*MOD(Calculator!$B$35/Calculator!$F$20,1)),2))+MIN(500,MAX(30,100*EXP(-0.3*'VSWR Calculator'!$C$24)*(1+3*ABS(MOD('VSWR Calculator'!$C$23/Calculator!$F$20/2,1)-0.5))))/'VSWR Calculator'!$C$25)+$C101)^2+(1500*ABS(SIN(2*PI()*MOD(Calculator!$B$35/Calculator!$F$20,1)))*IF(MOD(Calculator!$B$35/Calculator!$F$20,1)&lt;0.5,-1,1))^2))/(1-SQRT(((50*POWER(80,POWER(COS(PI()*MOD(Calculator!$B$35/Calculator!$F$20,1)),2))+MIN(500,MAX(30,100*EXP(-0.3*'VSWR Calculator'!$C$24)*(1+3*ABS(MOD('VSWR Calculator'!$C$23/Calculator!$F$20/2,1)-0.5))))/'VSWR Calculator'!$C$25)-$C101)^2+(1500*ABS(SIN(2*PI()*MOD(Calculator!$B$35/Calculator!$F$20,1)))*IF(MOD(Calculator!$B$35/Calculator!$F$20,1)&lt;0.5,-1,1))^2)/SQRT(((50*POWER(80,POWER(COS(PI()*MOD(Calculator!$B$35/Calculator!$F$20,1)),2))+MIN(500,MAX(30,100*EXP(-0.3*'VSWR Calculator'!$C$24)*(1+3*ABS(MOD('VSWR Calculator'!$C$23/Calculator!$F$20/2,1)-0.5))))/'VSWR Calculator'!$C$25)+$C101)^2+(1500*ABS(SIN(2*PI()*MOD(Calculator!$B$35/Calculator!$F$20,1)))*IF(MOD(Calculator!$B$35/Calculator!$F$20,1)&lt;0.5,-1,1))^2)),2))</f>
        <v>—</v>
      </c>
      <c r="GY101" s="253" t="str">
        <f aca="false">IF(OR(Calculator!$E$21&lt;&gt;"YES",Calculator!$B$35&lt;Calculator!$G$21),"—",ROUND((1+SQRT(((50*POWER(80,POWER(COS(PI()*MOD(Calculator!$B$35/Calculator!$F$21,1)),2))+MIN(500,MAX(30,100*EXP(-0.3*'VSWR Calculator'!$C$24)*(1+3*ABS(MOD('VSWR Calculator'!$C$23/Calculator!$F$21/2,1)-0.5))))/'VSWR Calculator'!$C$25)-$C101)^2+(1500*ABS(SIN(2*PI()*MOD(Calculator!$B$35/Calculator!$F$21,1)))*IF(MOD(Calculator!$B$35/Calculator!$F$21,1)&lt;0.5,-1,1))^2)/SQRT(((50*POWER(80,POWER(COS(PI()*MOD(Calculator!$B$35/Calculator!$F$21,1)),2))+MIN(500,MAX(30,100*EXP(-0.3*'VSWR Calculator'!$C$24)*(1+3*ABS(MOD('VSWR Calculator'!$C$23/Calculator!$F$21/2,1)-0.5))))/'VSWR Calculator'!$C$25)+$C101)^2+(1500*ABS(SIN(2*PI()*MOD(Calculator!$B$35/Calculator!$F$21,1)))*IF(MOD(Calculator!$B$35/Calculator!$F$21,1)&lt;0.5,-1,1))^2))/(1-SQRT(((50*POWER(80,POWER(COS(PI()*MOD(Calculator!$B$35/Calculator!$F$21,1)),2))+MIN(500,MAX(30,100*EXP(-0.3*'VSWR Calculator'!$C$24)*(1+3*ABS(MOD('VSWR Calculator'!$C$23/Calculator!$F$21/2,1)-0.5))))/'VSWR Calculator'!$C$25)-$C101)^2+(1500*ABS(SIN(2*PI()*MOD(Calculator!$B$35/Calculator!$F$21,1)))*IF(MOD(Calculator!$B$35/Calculator!$F$21,1)&lt;0.5,-1,1))^2)/SQRT(((50*POWER(80,POWER(COS(PI()*MOD(Calculator!$B$35/Calculator!$F$21,1)),2))+MIN(500,MAX(30,100*EXP(-0.3*'VSWR Calculator'!$C$24)*(1+3*ABS(MOD('VSWR Calculator'!$C$23/Calculator!$F$21/2,1)-0.5))))/'VSWR Calculator'!$C$25)+$C101)^2+(1500*ABS(SIN(2*PI()*MOD(Calculator!$B$35/Calculator!$F$21,1)))*IF(MOD(Calculator!$B$35/Calculator!$F$21,1)&lt;0.5,-1,1))^2)),2))</f>
        <v>—</v>
      </c>
      <c r="GZ101" s="253" t="str">
        <f aca="false">IF(OR(Calculator!$E$22&lt;&gt;"YES",Calculator!$B$35&lt;Calculator!$G$22),"—",ROUND((1+SQRT(((50*POWER(80,POWER(COS(PI()*MOD(Calculator!$B$35/Calculator!$F$22,1)),2))+MIN(500,MAX(30,100*EXP(-0.3*'VSWR Calculator'!$C$24)*(1+3*ABS(MOD('VSWR Calculator'!$C$23/Calculator!$F$22/2,1)-0.5))))/'VSWR Calculator'!$C$25)-$C101)^2+(1500*ABS(SIN(2*PI()*MOD(Calculator!$B$35/Calculator!$F$22,1)))*IF(MOD(Calculator!$B$35/Calculator!$F$22,1)&lt;0.5,-1,1))^2)/SQRT(((50*POWER(80,POWER(COS(PI()*MOD(Calculator!$B$35/Calculator!$F$22,1)),2))+MIN(500,MAX(30,100*EXP(-0.3*'VSWR Calculator'!$C$24)*(1+3*ABS(MOD('VSWR Calculator'!$C$23/Calculator!$F$22/2,1)-0.5))))/'VSWR Calculator'!$C$25)+$C101)^2+(1500*ABS(SIN(2*PI()*MOD(Calculator!$B$35/Calculator!$F$22,1)))*IF(MOD(Calculator!$B$35/Calculator!$F$22,1)&lt;0.5,-1,1))^2))/(1-SQRT(((50*POWER(80,POWER(COS(PI()*MOD(Calculator!$B$35/Calculator!$F$22,1)),2))+MIN(500,MAX(30,100*EXP(-0.3*'VSWR Calculator'!$C$24)*(1+3*ABS(MOD('VSWR Calculator'!$C$23/Calculator!$F$22/2,1)-0.5))))/'VSWR Calculator'!$C$25)-$C101)^2+(1500*ABS(SIN(2*PI()*MOD(Calculator!$B$35/Calculator!$F$22,1)))*IF(MOD(Calculator!$B$35/Calculator!$F$22,1)&lt;0.5,-1,1))^2)/SQRT(((50*POWER(80,POWER(COS(PI()*MOD(Calculator!$B$35/Calculator!$F$22,1)),2))+MIN(500,MAX(30,100*EXP(-0.3*'VSWR Calculator'!$C$24)*(1+3*ABS(MOD('VSWR Calculator'!$C$23/Calculator!$F$22/2,1)-0.5))))/'VSWR Calculator'!$C$25)+$C101)^2+(1500*ABS(SIN(2*PI()*MOD(Calculator!$B$35/Calculator!$F$22,1)))*IF(MOD(Calculator!$B$35/Calculator!$F$22,1)&lt;0.5,-1,1))^2)),2))</f>
        <v>—</v>
      </c>
      <c r="HA101" s="253" t="n">
        <f aca="false">IFERROR(ROUND((IF(ISNUMBER(GP101),GP101,0)+IF(ISNUMBER(GQ101),GQ101,0)+IF(ISNUMBER(GR101),GR101,0)+IF(ISNUMBER(GS101),GS101,0)+IF(ISNUMBER(GT101),GT101,0)+IF(ISNUMBER(GU101),GU101,0)+IF(ISNUMBER(GV101),GV101,0)+IF(ISNUMBER(GW101),GW101,0)+IF(ISNUMBER(GX101),GX101,0)+IF(ISNUMBER(GY101),GY101,0)+IF(ISNUMBER(GZ101),GZ101,0))/(IF(ISNUMBER(GP101),1,0)+IF(ISNUMBER(GQ101),1,0)+IF(ISNUMBER(GR101),1,0)+IF(ISNUMBER(GS101),1,0)+IF(ISNUMBER(GT101),1,0)+IF(ISNUMBER(GU101),1,0)+IF(ISNUMBER(GV101),1,0)+IF(ISNUMBER(GW101),1,0)+IF(ISNUMBER(GX101),1,0)+IF(ISNUMBER(GY101),1,0)+IF(ISNUMBER(GZ101),1,0)),4),"")</f>
        <v>12.62</v>
      </c>
      <c r="HB101" s="253" t="str">
        <f aca="false">IF(OR(Calculator!$E$12&lt;&gt;"YES",Calculator!$B$36&lt;Calculator!$G$12),"—",ROUND((1+SQRT(((50*POWER(80,POWER(COS(PI()*MOD(Calculator!$B$36/Calculator!$F$12,1)),2))+MIN(500,MAX(30,100*EXP(-0.3*'VSWR Calculator'!$C$24)*(1+3*ABS(MOD('VSWR Calculator'!$C$23/Calculator!$F$12/2,1)-0.5))))/'VSWR Calculator'!$C$25)-$C101)^2+(1500*ABS(SIN(2*PI()*MOD(Calculator!$B$36/Calculator!$F$12,1)))*IF(MOD(Calculator!$B$36/Calculator!$F$12,1)&lt;0.5,-1,1))^2)/SQRT(((50*POWER(80,POWER(COS(PI()*MOD(Calculator!$B$36/Calculator!$F$12,1)),2))+MIN(500,MAX(30,100*EXP(-0.3*'VSWR Calculator'!$C$24)*(1+3*ABS(MOD('VSWR Calculator'!$C$23/Calculator!$F$12/2,1)-0.5))))/'VSWR Calculator'!$C$25)+$C101)^2+(1500*ABS(SIN(2*PI()*MOD(Calculator!$B$36/Calculator!$F$12,1)))*IF(MOD(Calculator!$B$36/Calculator!$F$12,1)&lt;0.5,-1,1))^2))/(1-SQRT(((50*POWER(80,POWER(COS(PI()*MOD(Calculator!$B$36/Calculator!$F$12,1)),2))+MIN(500,MAX(30,100*EXP(-0.3*'VSWR Calculator'!$C$24)*(1+3*ABS(MOD('VSWR Calculator'!$C$23/Calculator!$F$12/2,1)-0.5))))/'VSWR Calculator'!$C$25)-$C101)^2+(1500*ABS(SIN(2*PI()*MOD(Calculator!$B$36/Calculator!$F$12,1)))*IF(MOD(Calculator!$B$36/Calculator!$F$12,1)&lt;0.5,-1,1))^2)/SQRT(((50*POWER(80,POWER(COS(PI()*MOD(Calculator!$B$36/Calculator!$F$12,1)),2))+MIN(500,MAX(30,100*EXP(-0.3*'VSWR Calculator'!$C$24)*(1+3*ABS(MOD('VSWR Calculator'!$C$23/Calculator!$F$12/2,1)-0.5))))/'VSWR Calculator'!$C$25)+$C101)^2+(1500*ABS(SIN(2*PI()*MOD(Calculator!$B$36/Calculator!$F$12,1)))*IF(MOD(Calculator!$B$36/Calculator!$F$12,1)&lt;0.5,-1,1))^2)),2))</f>
        <v>—</v>
      </c>
      <c r="HC101" s="253" t="str">
        <f aca="false">IF(OR(Calculator!$E$13&lt;&gt;"YES",Calculator!$B$36&lt;Calculator!$G$13),"—",ROUND((1+SQRT(((50*POWER(80,POWER(COS(PI()*MOD(Calculator!$B$36/Calculator!$F$13,1)),2))+MIN(500,MAX(30,100*EXP(-0.3*'VSWR Calculator'!$C$24)*(1+3*ABS(MOD('VSWR Calculator'!$C$23/Calculator!$F$13/2,1)-0.5))))/'VSWR Calculator'!$C$25)-$C101)^2+(1500*ABS(SIN(2*PI()*MOD(Calculator!$B$36/Calculator!$F$13,1)))*IF(MOD(Calculator!$B$36/Calculator!$F$13,1)&lt;0.5,-1,1))^2)/SQRT(((50*POWER(80,POWER(COS(PI()*MOD(Calculator!$B$36/Calculator!$F$13,1)),2))+MIN(500,MAX(30,100*EXP(-0.3*'VSWR Calculator'!$C$24)*(1+3*ABS(MOD('VSWR Calculator'!$C$23/Calculator!$F$13/2,1)-0.5))))/'VSWR Calculator'!$C$25)+$C101)^2+(1500*ABS(SIN(2*PI()*MOD(Calculator!$B$36/Calculator!$F$13,1)))*IF(MOD(Calculator!$B$36/Calculator!$F$13,1)&lt;0.5,-1,1))^2))/(1-SQRT(((50*POWER(80,POWER(COS(PI()*MOD(Calculator!$B$36/Calculator!$F$13,1)),2))+MIN(500,MAX(30,100*EXP(-0.3*'VSWR Calculator'!$C$24)*(1+3*ABS(MOD('VSWR Calculator'!$C$23/Calculator!$F$13/2,1)-0.5))))/'VSWR Calculator'!$C$25)-$C101)^2+(1500*ABS(SIN(2*PI()*MOD(Calculator!$B$36/Calculator!$F$13,1)))*IF(MOD(Calculator!$B$36/Calculator!$F$13,1)&lt;0.5,-1,1))^2)/SQRT(((50*POWER(80,POWER(COS(PI()*MOD(Calculator!$B$36/Calculator!$F$13,1)),2))+MIN(500,MAX(30,100*EXP(-0.3*'VSWR Calculator'!$C$24)*(1+3*ABS(MOD('VSWR Calculator'!$C$23/Calculator!$F$13/2,1)-0.5))))/'VSWR Calculator'!$C$25)+$C101)^2+(1500*ABS(SIN(2*PI()*MOD(Calculator!$B$36/Calculator!$F$13,1)))*IF(MOD(Calculator!$B$36/Calculator!$F$13,1)&lt;0.5,-1,1))^2)),2))</f>
        <v>—</v>
      </c>
      <c r="HD101" s="253" t="str">
        <f aca="false">IF(OR(Calculator!$E$14&lt;&gt;"YES",Calculator!$B$36&lt;Calculator!$G$14),"—",ROUND((1+SQRT(((50*POWER(80,POWER(COS(PI()*MOD(Calculator!$B$36/Calculator!$F$14,1)),2))+MIN(500,MAX(30,100*EXP(-0.3*'VSWR Calculator'!$C$24)*(1+3*ABS(MOD('VSWR Calculator'!$C$23/Calculator!$F$14/2,1)-0.5))))/'VSWR Calculator'!$C$25)-$C101)^2+(1500*ABS(SIN(2*PI()*MOD(Calculator!$B$36/Calculator!$F$14,1)))*IF(MOD(Calculator!$B$36/Calculator!$F$14,1)&lt;0.5,-1,1))^2)/SQRT(((50*POWER(80,POWER(COS(PI()*MOD(Calculator!$B$36/Calculator!$F$14,1)),2))+MIN(500,MAX(30,100*EXP(-0.3*'VSWR Calculator'!$C$24)*(1+3*ABS(MOD('VSWR Calculator'!$C$23/Calculator!$F$14/2,1)-0.5))))/'VSWR Calculator'!$C$25)+$C101)^2+(1500*ABS(SIN(2*PI()*MOD(Calculator!$B$36/Calculator!$F$14,1)))*IF(MOD(Calculator!$B$36/Calculator!$F$14,1)&lt;0.5,-1,1))^2))/(1-SQRT(((50*POWER(80,POWER(COS(PI()*MOD(Calculator!$B$36/Calculator!$F$14,1)),2))+MIN(500,MAX(30,100*EXP(-0.3*'VSWR Calculator'!$C$24)*(1+3*ABS(MOD('VSWR Calculator'!$C$23/Calculator!$F$14/2,1)-0.5))))/'VSWR Calculator'!$C$25)-$C101)^2+(1500*ABS(SIN(2*PI()*MOD(Calculator!$B$36/Calculator!$F$14,1)))*IF(MOD(Calculator!$B$36/Calculator!$F$14,1)&lt;0.5,-1,1))^2)/SQRT(((50*POWER(80,POWER(COS(PI()*MOD(Calculator!$B$36/Calculator!$F$14,1)),2))+MIN(500,MAX(30,100*EXP(-0.3*'VSWR Calculator'!$C$24)*(1+3*ABS(MOD('VSWR Calculator'!$C$23/Calculator!$F$14/2,1)-0.5))))/'VSWR Calculator'!$C$25)+$C101)^2+(1500*ABS(SIN(2*PI()*MOD(Calculator!$B$36/Calculator!$F$14,1)))*IF(MOD(Calculator!$B$36/Calculator!$F$14,1)&lt;0.5,-1,1))^2)),2))</f>
        <v>—</v>
      </c>
      <c r="HE101" s="253" t="n">
        <f aca="false">IF(OR(Calculator!$E$15&lt;&gt;"YES",Calculator!$B$36&lt;Calculator!$G$15),"—",ROUND((1+SQRT(((50*POWER(80,POWER(COS(PI()*MOD(Calculator!$B$36/Calculator!$F$15,1)),2))+MIN(500,MAX(30,100*EXP(-0.3*'VSWR Calculator'!$C$24)*(1+3*ABS(MOD('VSWR Calculator'!$C$23/Calculator!$F$15/2,1)-0.5))))/'VSWR Calculator'!$C$25)-$C101)^2+(1500*ABS(SIN(2*PI()*MOD(Calculator!$B$36/Calculator!$F$15,1)))*IF(MOD(Calculator!$B$36/Calculator!$F$15,1)&lt;0.5,-1,1))^2)/SQRT(((50*POWER(80,POWER(COS(PI()*MOD(Calculator!$B$36/Calculator!$F$15,1)),2))+MIN(500,MAX(30,100*EXP(-0.3*'VSWR Calculator'!$C$24)*(1+3*ABS(MOD('VSWR Calculator'!$C$23/Calculator!$F$15/2,1)-0.5))))/'VSWR Calculator'!$C$25)+$C101)^2+(1500*ABS(SIN(2*PI()*MOD(Calculator!$B$36/Calculator!$F$15,1)))*IF(MOD(Calculator!$B$36/Calculator!$F$15,1)&lt;0.5,-1,1))^2))/(1-SQRT(((50*POWER(80,POWER(COS(PI()*MOD(Calculator!$B$36/Calculator!$F$15,1)),2))+MIN(500,MAX(30,100*EXP(-0.3*'VSWR Calculator'!$C$24)*(1+3*ABS(MOD('VSWR Calculator'!$C$23/Calculator!$F$15/2,1)-0.5))))/'VSWR Calculator'!$C$25)-$C101)^2+(1500*ABS(SIN(2*PI()*MOD(Calculator!$B$36/Calculator!$F$15,1)))*IF(MOD(Calculator!$B$36/Calculator!$F$15,1)&lt;0.5,-1,1))^2)/SQRT(((50*POWER(80,POWER(COS(PI()*MOD(Calculator!$B$36/Calculator!$F$15,1)),2))+MIN(500,MAX(30,100*EXP(-0.3*'VSWR Calculator'!$C$24)*(1+3*ABS(MOD('VSWR Calculator'!$C$23/Calculator!$F$15/2,1)-0.5))))/'VSWR Calculator'!$C$25)+$C101)^2+(1500*ABS(SIN(2*PI()*MOD(Calculator!$B$36/Calculator!$F$15,1)))*IF(MOD(Calculator!$B$36/Calculator!$F$15,1)&lt;0.5,-1,1))^2)),2))</f>
        <v>18.6</v>
      </c>
      <c r="HF101" s="253" t="str">
        <f aca="false">IF(OR(Calculator!$E$16&lt;&gt;"YES",Calculator!$B$36&lt;Calculator!$G$16),"—",ROUND((1+SQRT(((50*POWER(80,POWER(COS(PI()*MOD(Calculator!$B$36/Calculator!$F$16,1)),2))+MIN(500,MAX(30,100*EXP(-0.3*'VSWR Calculator'!$C$24)*(1+3*ABS(MOD('VSWR Calculator'!$C$23/Calculator!$F$16/2,1)-0.5))))/'VSWR Calculator'!$C$25)-$C101)^2+(1500*ABS(SIN(2*PI()*MOD(Calculator!$B$36/Calculator!$F$16,1)))*IF(MOD(Calculator!$B$36/Calculator!$F$16,1)&lt;0.5,-1,1))^2)/SQRT(((50*POWER(80,POWER(COS(PI()*MOD(Calculator!$B$36/Calculator!$F$16,1)),2))+MIN(500,MAX(30,100*EXP(-0.3*'VSWR Calculator'!$C$24)*(1+3*ABS(MOD('VSWR Calculator'!$C$23/Calculator!$F$16/2,1)-0.5))))/'VSWR Calculator'!$C$25)+$C101)^2+(1500*ABS(SIN(2*PI()*MOD(Calculator!$B$36/Calculator!$F$16,1)))*IF(MOD(Calculator!$B$36/Calculator!$F$16,1)&lt;0.5,-1,1))^2))/(1-SQRT(((50*POWER(80,POWER(COS(PI()*MOD(Calculator!$B$36/Calculator!$F$16,1)),2))+MIN(500,MAX(30,100*EXP(-0.3*'VSWR Calculator'!$C$24)*(1+3*ABS(MOD('VSWR Calculator'!$C$23/Calculator!$F$16/2,1)-0.5))))/'VSWR Calculator'!$C$25)-$C101)^2+(1500*ABS(SIN(2*PI()*MOD(Calculator!$B$36/Calculator!$F$16,1)))*IF(MOD(Calculator!$B$36/Calculator!$F$16,1)&lt;0.5,-1,1))^2)/SQRT(((50*POWER(80,POWER(COS(PI()*MOD(Calculator!$B$36/Calculator!$F$16,1)),2))+MIN(500,MAX(30,100*EXP(-0.3*'VSWR Calculator'!$C$24)*(1+3*ABS(MOD('VSWR Calculator'!$C$23/Calculator!$F$16/2,1)-0.5))))/'VSWR Calculator'!$C$25)+$C101)^2+(1500*ABS(SIN(2*PI()*MOD(Calculator!$B$36/Calculator!$F$16,1)))*IF(MOD(Calculator!$B$36/Calculator!$F$16,1)&lt;0.5,-1,1))^2)),2))</f>
        <v>—</v>
      </c>
      <c r="HG101" s="253" t="n">
        <f aca="false">IF(OR(Calculator!$E$17&lt;&gt;"YES",Calculator!$B$36&lt;Calculator!$G$17),"—",ROUND((1+SQRT(((50*POWER(80,POWER(COS(PI()*MOD(Calculator!$B$36/Calculator!$F$17,1)),2))+MIN(500,MAX(30,100*EXP(-0.3*'VSWR Calculator'!$C$24)*(1+3*ABS(MOD('VSWR Calculator'!$C$23/Calculator!$F$17/2,1)-0.5))))/'VSWR Calculator'!$C$25)-$C101)^2+(1500*ABS(SIN(2*PI()*MOD(Calculator!$B$36/Calculator!$F$17,1)))*IF(MOD(Calculator!$B$36/Calculator!$F$17,1)&lt;0.5,-1,1))^2)/SQRT(((50*POWER(80,POWER(COS(PI()*MOD(Calculator!$B$36/Calculator!$F$17,1)),2))+MIN(500,MAX(30,100*EXP(-0.3*'VSWR Calculator'!$C$24)*(1+3*ABS(MOD('VSWR Calculator'!$C$23/Calculator!$F$17/2,1)-0.5))))/'VSWR Calculator'!$C$25)+$C101)^2+(1500*ABS(SIN(2*PI()*MOD(Calculator!$B$36/Calculator!$F$17,1)))*IF(MOD(Calculator!$B$36/Calculator!$F$17,1)&lt;0.5,-1,1))^2))/(1-SQRT(((50*POWER(80,POWER(COS(PI()*MOD(Calculator!$B$36/Calculator!$F$17,1)),2))+MIN(500,MAX(30,100*EXP(-0.3*'VSWR Calculator'!$C$24)*(1+3*ABS(MOD('VSWR Calculator'!$C$23/Calculator!$F$17/2,1)-0.5))))/'VSWR Calculator'!$C$25)-$C101)^2+(1500*ABS(SIN(2*PI()*MOD(Calculator!$B$36/Calculator!$F$17,1)))*IF(MOD(Calculator!$B$36/Calculator!$F$17,1)&lt;0.5,-1,1))^2)/SQRT(((50*POWER(80,POWER(COS(PI()*MOD(Calculator!$B$36/Calculator!$F$17,1)),2))+MIN(500,MAX(30,100*EXP(-0.3*'VSWR Calculator'!$C$24)*(1+3*ABS(MOD('VSWR Calculator'!$C$23/Calculator!$F$17/2,1)-0.5))))/'VSWR Calculator'!$C$25)+$C101)^2+(1500*ABS(SIN(2*PI()*MOD(Calculator!$B$36/Calculator!$F$17,1)))*IF(MOD(Calculator!$B$36/Calculator!$F$17,1)&lt;0.5,-1,1))^2)),2))</f>
        <v>23.33</v>
      </c>
      <c r="HH101" s="253" t="str">
        <f aca="false">IF(OR(Calculator!$E$18&lt;&gt;"YES",Calculator!$B$36&lt;Calculator!$G$18),"—",ROUND((1+SQRT(((50*POWER(80,POWER(COS(PI()*MOD(Calculator!$B$36/Calculator!$F$18,1)),2))+MIN(500,MAX(30,100*EXP(-0.3*'VSWR Calculator'!$C$24)*(1+3*ABS(MOD('VSWR Calculator'!$C$23/Calculator!$F$18/2,1)-0.5))))/'VSWR Calculator'!$C$25)-$C101)^2+(1500*ABS(SIN(2*PI()*MOD(Calculator!$B$36/Calculator!$F$18,1)))*IF(MOD(Calculator!$B$36/Calculator!$F$18,1)&lt;0.5,-1,1))^2)/SQRT(((50*POWER(80,POWER(COS(PI()*MOD(Calculator!$B$36/Calculator!$F$18,1)),2))+MIN(500,MAX(30,100*EXP(-0.3*'VSWR Calculator'!$C$24)*(1+3*ABS(MOD('VSWR Calculator'!$C$23/Calculator!$F$18/2,1)-0.5))))/'VSWR Calculator'!$C$25)+$C101)^2+(1500*ABS(SIN(2*PI()*MOD(Calculator!$B$36/Calculator!$F$18,1)))*IF(MOD(Calculator!$B$36/Calculator!$F$18,1)&lt;0.5,-1,1))^2))/(1-SQRT(((50*POWER(80,POWER(COS(PI()*MOD(Calculator!$B$36/Calculator!$F$18,1)),2))+MIN(500,MAX(30,100*EXP(-0.3*'VSWR Calculator'!$C$24)*(1+3*ABS(MOD('VSWR Calculator'!$C$23/Calculator!$F$18/2,1)-0.5))))/'VSWR Calculator'!$C$25)-$C101)^2+(1500*ABS(SIN(2*PI()*MOD(Calculator!$B$36/Calculator!$F$18,1)))*IF(MOD(Calculator!$B$36/Calculator!$F$18,1)&lt;0.5,-1,1))^2)/SQRT(((50*POWER(80,POWER(COS(PI()*MOD(Calculator!$B$36/Calculator!$F$18,1)),2))+MIN(500,MAX(30,100*EXP(-0.3*'VSWR Calculator'!$C$24)*(1+3*ABS(MOD('VSWR Calculator'!$C$23/Calculator!$F$18/2,1)-0.5))))/'VSWR Calculator'!$C$25)+$C101)^2+(1500*ABS(SIN(2*PI()*MOD(Calculator!$B$36/Calculator!$F$18,1)))*IF(MOD(Calculator!$B$36/Calculator!$F$18,1)&lt;0.5,-1,1))^2)),2))</f>
        <v>—</v>
      </c>
      <c r="HI101" s="253" t="str">
        <f aca="false">IF(OR(Calculator!$E$19&lt;&gt;"YES",Calculator!$B$36&lt;Calculator!$G$19),"—",ROUND((1+SQRT(((50*POWER(80,POWER(COS(PI()*MOD(Calculator!$B$36/Calculator!$F$19,1)),2))+MIN(500,MAX(30,100*EXP(-0.3*'VSWR Calculator'!$C$24)*(1+3*ABS(MOD('VSWR Calculator'!$C$23/Calculator!$F$19/2,1)-0.5))))/'VSWR Calculator'!$C$25)-$C101)^2+(1500*ABS(SIN(2*PI()*MOD(Calculator!$B$36/Calculator!$F$19,1)))*IF(MOD(Calculator!$B$36/Calculator!$F$19,1)&lt;0.5,-1,1))^2)/SQRT(((50*POWER(80,POWER(COS(PI()*MOD(Calculator!$B$36/Calculator!$F$19,1)),2))+MIN(500,MAX(30,100*EXP(-0.3*'VSWR Calculator'!$C$24)*(1+3*ABS(MOD('VSWR Calculator'!$C$23/Calculator!$F$19/2,1)-0.5))))/'VSWR Calculator'!$C$25)+$C101)^2+(1500*ABS(SIN(2*PI()*MOD(Calculator!$B$36/Calculator!$F$19,1)))*IF(MOD(Calculator!$B$36/Calculator!$F$19,1)&lt;0.5,-1,1))^2))/(1-SQRT(((50*POWER(80,POWER(COS(PI()*MOD(Calculator!$B$36/Calculator!$F$19,1)),2))+MIN(500,MAX(30,100*EXP(-0.3*'VSWR Calculator'!$C$24)*(1+3*ABS(MOD('VSWR Calculator'!$C$23/Calculator!$F$19/2,1)-0.5))))/'VSWR Calculator'!$C$25)-$C101)^2+(1500*ABS(SIN(2*PI()*MOD(Calculator!$B$36/Calculator!$F$19,1)))*IF(MOD(Calculator!$B$36/Calculator!$F$19,1)&lt;0.5,-1,1))^2)/SQRT(((50*POWER(80,POWER(COS(PI()*MOD(Calculator!$B$36/Calculator!$F$19,1)),2))+MIN(500,MAX(30,100*EXP(-0.3*'VSWR Calculator'!$C$24)*(1+3*ABS(MOD('VSWR Calculator'!$C$23/Calculator!$F$19/2,1)-0.5))))/'VSWR Calculator'!$C$25)+$C101)^2+(1500*ABS(SIN(2*PI()*MOD(Calculator!$B$36/Calculator!$F$19,1)))*IF(MOD(Calculator!$B$36/Calculator!$F$19,1)&lt;0.5,-1,1))^2)),2))</f>
        <v>—</v>
      </c>
      <c r="HJ101" s="253" t="str">
        <f aca="false">IF(OR(Calculator!$E$20&lt;&gt;"YES",Calculator!$B$36&lt;Calculator!$G$20),"—",ROUND((1+SQRT(((50*POWER(80,POWER(COS(PI()*MOD(Calculator!$B$36/Calculator!$F$20,1)),2))+MIN(500,MAX(30,100*EXP(-0.3*'VSWR Calculator'!$C$24)*(1+3*ABS(MOD('VSWR Calculator'!$C$23/Calculator!$F$20/2,1)-0.5))))/'VSWR Calculator'!$C$25)-$C101)^2+(1500*ABS(SIN(2*PI()*MOD(Calculator!$B$36/Calculator!$F$20,1)))*IF(MOD(Calculator!$B$36/Calculator!$F$20,1)&lt;0.5,-1,1))^2)/SQRT(((50*POWER(80,POWER(COS(PI()*MOD(Calculator!$B$36/Calculator!$F$20,1)),2))+MIN(500,MAX(30,100*EXP(-0.3*'VSWR Calculator'!$C$24)*(1+3*ABS(MOD('VSWR Calculator'!$C$23/Calculator!$F$20/2,1)-0.5))))/'VSWR Calculator'!$C$25)+$C101)^2+(1500*ABS(SIN(2*PI()*MOD(Calculator!$B$36/Calculator!$F$20,1)))*IF(MOD(Calculator!$B$36/Calculator!$F$20,1)&lt;0.5,-1,1))^2))/(1-SQRT(((50*POWER(80,POWER(COS(PI()*MOD(Calculator!$B$36/Calculator!$F$20,1)),2))+MIN(500,MAX(30,100*EXP(-0.3*'VSWR Calculator'!$C$24)*(1+3*ABS(MOD('VSWR Calculator'!$C$23/Calculator!$F$20/2,1)-0.5))))/'VSWR Calculator'!$C$25)-$C101)^2+(1500*ABS(SIN(2*PI()*MOD(Calculator!$B$36/Calculator!$F$20,1)))*IF(MOD(Calculator!$B$36/Calculator!$F$20,1)&lt;0.5,-1,1))^2)/SQRT(((50*POWER(80,POWER(COS(PI()*MOD(Calculator!$B$36/Calculator!$F$20,1)),2))+MIN(500,MAX(30,100*EXP(-0.3*'VSWR Calculator'!$C$24)*(1+3*ABS(MOD('VSWR Calculator'!$C$23/Calculator!$F$20/2,1)-0.5))))/'VSWR Calculator'!$C$25)+$C101)^2+(1500*ABS(SIN(2*PI()*MOD(Calculator!$B$36/Calculator!$F$20,1)))*IF(MOD(Calculator!$B$36/Calculator!$F$20,1)&lt;0.5,-1,1))^2)),2))</f>
        <v>—</v>
      </c>
      <c r="HK101" s="253" t="str">
        <f aca="false">IF(OR(Calculator!$E$21&lt;&gt;"YES",Calculator!$B$36&lt;Calculator!$G$21),"—",ROUND((1+SQRT(((50*POWER(80,POWER(COS(PI()*MOD(Calculator!$B$36/Calculator!$F$21,1)),2))+MIN(500,MAX(30,100*EXP(-0.3*'VSWR Calculator'!$C$24)*(1+3*ABS(MOD('VSWR Calculator'!$C$23/Calculator!$F$21/2,1)-0.5))))/'VSWR Calculator'!$C$25)-$C101)^2+(1500*ABS(SIN(2*PI()*MOD(Calculator!$B$36/Calculator!$F$21,1)))*IF(MOD(Calculator!$B$36/Calculator!$F$21,1)&lt;0.5,-1,1))^2)/SQRT(((50*POWER(80,POWER(COS(PI()*MOD(Calculator!$B$36/Calculator!$F$21,1)),2))+MIN(500,MAX(30,100*EXP(-0.3*'VSWR Calculator'!$C$24)*(1+3*ABS(MOD('VSWR Calculator'!$C$23/Calculator!$F$21/2,1)-0.5))))/'VSWR Calculator'!$C$25)+$C101)^2+(1500*ABS(SIN(2*PI()*MOD(Calculator!$B$36/Calculator!$F$21,1)))*IF(MOD(Calculator!$B$36/Calculator!$F$21,1)&lt;0.5,-1,1))^2))/(1-SQRT(((50*POWER(80,POWER(COS(PI()*MOD(Calculator!$B$36/Calculator!$F$21,1)),2))+MIN(500,MAX(30,100*EXP(-0.3*'VSWR Calculator'!$C$24)*(1+3*ABS(MOD('VSWR Calculator'!$C$23/Calculator!$F$21/2,1)-0.5))))/'VSWR Calculator'!$C$25)-$C101)^2+(1500*ABS(SIN(2*PI()*MOD(Calculator!$B$36/Calculator!$F$21,1)))*IF(MOD(Calculator!$B$36/Calculator!$F$21,1)&lt;0.5,-1,1))^2)/SQRT(((50*POWER(80,POWER(COS(PI()*MOD(Calculator!$B$36/Calculator!$F$21,1)),2))+MIN(500,MAX(30,100*EXP(-0.3*'VSWR Calculator'!$C$24)*(1+3*ABS(MOD('VSWR Calculator'!$C$23/Calculator!$F$21/2,1)-0.5))))/'VSWR Calculator'!$C$25)+$C101)^2+(1500*ABS(SIN(2*PI()*MOD(Calculator!$B$36/Calculator!$F$21,1)))*IF(MOD(Calculator!$B$36/Calculator!$F$21,1)&lt;0.5,-1,1))^2)),2))</f>
        <v>—</v>
      </c>
      <c r="HL101" s="253" t="str">
        <f aca="false">IF(OR(Calculator!$E$22&lt;&gt;"YES",Calculator!$B$36&lt;Calculator!$G$22),"—",ROUND((1+SQRT(((50*POWER(80,POWER(COS(PI()*MOD(Calculator!$B$36/Calculator!$F$22,1)),2))+MIN(500,MAX(30,100*EXP(-0.3*'VSWR Calculator'!$C$24)*(1+3*ABS(MOD('VSWR Calculator'!$C$23/Calculator!$F$22/2,1)-0.5))))/'VSWR Calculator'!$C$25)-$C101)^2+(1500*ABS(SIN(2*PI()*MOD(Calculator!$B$36/Calculator!$F$22,1)))*IF(MOD(Calculator!$B$36/Calculator!$F$22,1)&lt;0.5,-1,1))^2)/SQRT(((50*POWER(80,POWER(COS(PI()*MOD(Calculator!$B$36/Calculator!$F$22,1)),2))+MIN(500,MAX(30,100*EXP(-0.3*'VSWR Calculator'!$C$24)*(1+3*ABS(MOD('VSWR Calculator'!$C$23/Calculator!$F$22/2,1)-0.5))))/'VSWR Calculator'!$C$25)+$C101)^2+(1500*ABS(SIN(2*PI()*MOD(Calculator!$B$36/Calculator!$F$22,1)))*IF(MOD(Calculator!$B$36/Calculator!$F$22,1)&lt;0.5,-1,1))^2))/(1-SQRT(((50*POWER(80,POWER(COS(PI()*MOD(Calculator!$B$36/Calculator!$F$22,1)),2))+MIN(500,MAX(30,100*EXP(-0.3*'VSWR Calculator'!$C$24)*(1+3*ABS(MOD('VSWR Calculator'!$C$23/Calculator!$F$22/2,1)-0.5))))/'VSWR Calculator'!$C$25)-$C101)^2+(1500*ABS(SIN(2*PI()*MOD(Calculator!$B$36/Calculator!$F$22,1)))*IF(MOD(Calculator!$B$36/Calculator!$F$22,1)&lt;0.5,-1,1))^2)/SQRT(((50*POWER(80,POWER(COS(PI()*MOD(Calculator!$B$36/Calculator!$F$22,1)),2))+MIN(500,MAX(30,100*EXP(-0.3*'VSWR Calculator'!$C$24)*(1+3*ABS(MOD('VSWR Calculator'!$C$23/Calculator!$F$22/2,1)-0.5))))/'VSWR Calculator'!$C$25)+$C101)^2+(1500*ABS(SIN(2*PI()*MOD(Calculator!$B$36/Calculator!$F$22,1)))*IF(MOD(Calculator!$B$36/Calculator!$F$22,1)&lt;0.5,-1,1))^2)),2))</f>
        <v>—</v>
      </c>
      <c r="HM101" s="253" t="n">
        <f aca="false">IFERROR(ROUND((IF(ISNUMBER(HB101),HB101,0)+IF(ISNUMBER(HC101),HC101,0)+IF(ISNUMBER(HD101),HD101,0)+IF(ISNUMBER(HE101),HE101,0)+IF(ISNUMBER(HF101),HF101,0)+IF(ISNUMBER(HG101),HG101,0)+IF(ISNUMBER(HH101),HH101,0)+IF(ISNUMBER(HI101),HI101,0)+IF(ISNUMBER(HJ101),HJ101,0)+IF(ISNUMBER(HK101),HK101,0)+IF(ISNUMBER(HL101),HL101,0))/(IF(ISNUMBER(HB101),1,0)+IF(ISNUMBER(HC101),1,0)+IF(ISNUMBER(HD101),1,0)+IF(ISNUMBER(HE101),1,0)+IF(ISNUMBER(HF101),1,0)+IF(ISNUMBER(HG101),1,0)+IF(ISNUMBER(HH101),1,0)+IF(ISNUMBER(HI101),1,0)+IF(ISNUMBER(HJ101),1,0)+IF(ISNUMBER(HK101),1,0)+IF(ISNUMBER(HL101),1,0)),4),"")</f>
        <v>20.965</v>
      </c>
      <c r="HN101" s="253" t="str">
        <f aca="false">IF(OR(Calculator!$E$12&lt;&gt;"YES",Calculator!$B$37&lt;Calculator!$G$12),"—",ROUND((1+SQRT(((50*POWER(80,POWER(COS(PI()*MOD(Calculator!$B$37/Calculator!$F$12,1)),2))+MIN(500,MAX(30,100*EXP(-0.3*'VSWR Calculator'!$C$24)*(1+3*ABS(MOD('VSWR Calculator'!$C$23/Calculator!$F$12/2,1)-0.5))))/'VSWR Calculator'!$C$25)-$C101)^2+(1500*ABS(SIN(2*PI()*MOD(Calculator!$B$37/Calculator!$F$12,1)))*IF(MOD(Calculator!$B$37/Calculator!$F$12,1)&lt;0.5,-1,1))^2)/SQRT(((50*POWER(80,POWER(COS(PI()*MOD(Calculator!$B$37/Calculator!$F$12,1)),2))+MIN(500,MAX(30,100*EXP(-0.3*'VSWR Calculator'!$C$24)*(1+3*ABS(MOD('VSWR Calculator'!$C$23/Calculator!$F$12/2,1)-0.5))))/'VSWR Calculator'!$C$25)+$C101)^2+(1500*ABS(SIN(2*PI()*MOD(Calculator!$B$37/Calculator!$F$12,1)))*IF(MOD(Calculator!$B$37/Calculator!$F$12,1)&lt;0.5,-1,1))^2))/(1-SQRT(((50*POWER(80,POWER(COS(PI()*MOD(Calculator!$B$37/Calculator!$F$12,1)),2))+MIN(500,MAX(30,100*EXP(-0.3*'VSWR Calculator'!$C$24)*(1+3*ABS(MOD('VSWR Calculator'!$C$23/Calculator!$F$12/2,1)-0.5))))/'VSWR Calculator'!$C$25)-$C101)^2+(1500*ABS(SIN(2*PI()*MOD(Calculator!$B$37/Calculator!$F$12,1)))*IF(MOD(Calculator!$B$37/Calculator!$F$12,1)&lt;0.5,-1,1))^2)/SQRT(((50*POWER(80,POWER(COS(PI()*MOD(Calculator!$B$37/Calculator!$F$12,1)),2))+MIN(500,MAX(30,100*EXP(-0.3*'VSWR Calculator'!$C$24)*(1+3*ABS(MOD('VSWR Calculator'!$C$23/Calculator!$F$12/2,1)-0.5))))/'VSWR Calculator'!$C$25)+$C101)^2+(1500*ABS(SIN(2*PI()*MOD(Calculator!$B$37/Calculator!$F$12,1)))*IF(MOD(Calculator!$B$37/Calculator!$F$12,1)&lt;0.5,-1,1))^2)),2))</f>
        <v>—</v>
      </c>
      <c r="HO101" s="253" t="str">
        <f aca="false">IF(OR(Calculator!$E$13&lt;&gt;"YES",Calculator!$B$37&lt;Calculator!$G$13),"—",ROUND((1+SQRT(((50*POWER(80,POWER(COS(PI()*MOD(Calculator!$B$37/Calculator!$F$13,1)),2))+MIN(500,MAX(30,100*EXP(-0.3*'VSWR Calculator'!$C$24)*(1+3*ABS(MOD('VSWR Calculator'!$C$23/Calculator!$F$13/2,1)-0.5))))/'VSWR Calculator'!$C$25)-$C101)^2+(1500*ABS(SIN(2*PI()*MOD(Calculator!$B$37/Calculator!$F$13,1)))*IF(MOD(Calculator!$B$37/Calculator!$F$13,1)&lt;0.5,-1,1))^2)/SQRT(((50*POWER(80,POWER(COS(PI()*MOD(Calculator!$B$37/Calculator!$F$13,1)),2))+MIN(500,MAX(30,100*EXP(-0.3*'VSWR Calculator'!$C$24)*(1+3*ABS(MOD('VSWR Calculator'!$C$23/Calculator!$F$13/2,1)-0.5))))/'VSWR Calculator'!$C$25)+$C101)^2+(1500*ABS(SIN(2*PI()*MOD(Calculator!$B$37/Calculator!$F$13,1)))*IF(MOD(Calculator!$B$37/Calculator!$F$13,1)&lt;0.5,-1,1))^2))/(1-SQRT(((50*POWER(80,POWER(COS(PI()*MOD(Calculator!$B$37/Calculator!$F$13,1)),2))+MIN(500,MAX(30,100*EXP(-0.3*'VSWR Calculator'!$C$24)*(1+3*ABS(MOD('VSWR Calculator'!$C$23/Calculator!$F$13/2,1)-0.5))))/'VSWR Calculator'!$C$25)-$C101)^2+(1500*ABS(SIN(2*PI()*MOD(Calculator!$B$37/Calculator!$F$13,1)))*IF(MOD(Calculator!$B$37/Calculator!$F$13,1)&lt;0.5,-1,1))^2)/SQRT(((50*POWER(80,POWER(COS(PI()*MOD(Calculator!$B$37/Calculator!$F$13,1)),2))+MIN(500,MAX(30,100*EXP(-0.3*'VSWR Calculator'!$C$24)*(1+3*ABS(MOD('VSWR Calculator'!$C$23/Calculator!$F$13/2,1)-0.5))))/'VSWR Calculator'!$C$25)+$C101)^2+(1500*ABS(SIN(2*PI()*MOD(Calculator!$B$37/Calculator!$F$13,1)))*IF(MOD(Calculator!$B$37/Calculator!$F$13,1)&lt;0.5,-1,1))^2)),2))</f>
        <v>—</v>
      </c>
      <c r="HP101" s="253" t="str">
        <f aca="false">IF(OR(Calculator!$E$14&lt;&gt;"YES",Calculator!$B$37&lt;Calculator!$G$14),"—",ROUND((1+SQRT(((50*POWER(80,POWER(COS(PI()*MOD(Calculator!$B$37/Calculator!$F$14,1)),2))+MIN(500,MAX(30,100*EXP(-0.3*'VSWR Calculator'!$C$24)*(1+3*ABS(MOD('VSWR Calculator'!$C$23/Calculator!$F$14/2,1)-0.5))))/'VSWR Calculator'!$C$25)-$C101)^2+(1500*ABS(SIN(2*PI()*MOD(Calculator!$B$37/Calculator!$F$14,1)))*IF(MOD(Calculator!$B$37/Calculator!$F$14,1)&lt;0.5,-1,1))^2)/SQRT(((50*POWER(80,POWER(COS(PI()*MOD(Calculator!$B$37/Calculator!$F$14,1)),2))+MIN(500,MAX(30,100*EXP(-0.3*'VSWR Calculator'!$C$24)*(1+3*ABS(MOD('VSWR Calculator'!$C$23/Calculator!$F$14/2,1)-0.5))))/'VSWR Calculator'!$C$25)+$C101)^2+(1500*ABS(SIN(2*PI()*MOD(Calculator!$B$37/Calculator!$F$14,1)))*IF(MOD(Calculator!$B$37/Calculator!$F$14,1)&lt;0.5,-1,1))^2))/(1-SQRT(((50*POWER(80,POWER(COS(PI()*MOD(Calculator!$B$37/Calculator!$F$14,1)),2))+MIN(500,MAX(30,100*EXP(-0.3*'VSWR Calculator'!$C$24)*(1+3*ABS(MOD('VSWR Calculator'!$C$23/Calculator!$F$14/2,1)-0.5))))/'VSWR Calculator'!$C$25)-$C101)^2+(1500*ABS(SIN(2*PI()*MOD(Calculator!$B$37/Calculator!$F$14,1)))*IF(MOD(Calculator!$B$37/Calculator!$F$14,1)&lt;0.5,-1,1))^2)/SQRT(((50*POWER(80,POWER(COS(PI()*MOD(Calculator!$B$37/Calculator!$F$14,1)),2))+MIN(500,MAX(30,100*EXP(-0.3*'VSWR Calculator'!$C$24)*(1+3*ABS(MOD('VSWR Calculator'!$C$23/Calculator!$F$14/2,1)-0.5))))/'VSWR Calculator'!$C$25)+$C101)^2+(1500*ABS(SIN(2*PI()*MOD(Calculator!$B$37/Calculator!$F$14,1)))*IF(MOD(Calculator!$B$37/Calculator!$F$14,1)&lt;0.5,-1,1))^2)),2))</f>
        <v>—</v>
      </c>
      <c r="HQ101" s="253" t="n">
        <f aca="false">IF(OR(Calculator!$E$15&lt;&gt;"YES",Calculator!$B$37&lt;Calculator!$G$15),"—",ROUND((1+SQRT(((50*POWER(80,POWER(COS(PI()*MOD(Calculator!$B$37/Calculator!$F$15,1)),2))+MIN(500,MAX(30,100*EXP(-0.3*'VSWR Calculator'!$C$24)*(1+3*ABS(MOD('VSWR Calculator'!$C$23/Calculator!$F$15/2,1)-0.5))))/'VSWR Calculator'!$C$25)-$C101)^2+(1500*ABS(SIN(2*PI()*MOD(Calculator!$B$37/Calculator!$F$15,1)))*IF(MOD(Calculator!$B$37/Calculator!$F$15,1)&lt;0.5,-1,1))^2)/SQRT(((50*POWER(80,POWER(COS(PI()*MOD(Calculator!$B$37/Calculator!$F$15,1)),2))+MIN(500,MAX(30,100*EXP(-0.3*'VSWR Calculator'!$C$24)*(1+3*ABS(MOD('VSWR Calculator'!$C$23/Calculator!$F$15/2,1)-0.5))))/'VSWR Calculator'!$C$25)+$C101)^2+(1500*ABS(SIN(2*PI()*MOD(Calculator!$B$37/Calculator!$F$15,1)))*IF(MOD(Calculator!$B$37/Calculator!$F$15,1)&lt;0.5,-1,1))^2))/(1-SQRT(((50*POWER(80,POWER(COS(PI()*MOD(Calculator!$B$37/Calculator!$F$15,1)),2))+MIN(500,MAX(30,100*EXP(-0.3*'VSWR Calculator'!$C$24)*(1+3*ABS(MOD('VSWR Calculator'!$C$23/Calculator!$F$15/2,1)-0.5))))/'VSWR Calculator'!$C$25)-$C101)^2+(1500*ABS(SIN(2*PI()*MOD(Calculator!$B$37/Calculator!$F$15,1)))*IF(MOD(Calculator!$B$37/Calculator!$F$15,1)&lt;0.5,-1,1))^2)/SQRT(((50*POWER(80,POWER(COS(PI()*MOD(Calculator!$B$37/Calculator!$F$15,1)),2))+MIN(500,MAX(30,100*EXP(-0.3*'VSWR Calculator'!$C$24)*(1+3*ABS(MOD('VSWR Calculator'!$C$23/Calculator!$F$15/2,1)-0.5))))/'VSWR Calculator'!$C$25)+$C101)^2+(1500*ABS(SIN(2*PI()*MOD(Calculator!$B$37/Calculator!$F$15,1)))*IF(MOD(Calculator!$B$37/Calculator!$F$15,1)&lt;0.5,-1,1))^2)),2))</f>
        <v>2.77</v>
      </c>
      <c r="HR101" s="253" t="str">
        <f aca="false">IF(OR(Calculator!$E$16&lt;&gt;"YES",Calculator!$B$37&lt;Calculator!$G$16),"—",ROUND((1+SQRT(((50*POWER(80,POWER(COS(PI()*MOD(Calculator!$B$37/Calculator!$F$16,1)),2))+MIN(500,MAX(30,100*EXP(-0.3*'VSWR Calculator'!$C$24)*(1+3*ABS(MOD('VSWR Calculator'!$C$23/Calculator!$F$16/2,1)-0.5))))/'VSWR Calculator'!$C$25)-$C101)^2+(1500*ABS(SIN(2*PI()*MOD(Calculator!$B$37/Calculator!$F$16,1)))*IF(MOD(Calculator!$B$37/Calculator!$F$16,1)&lt;0.5,-1,1))^2)/SQRT(((50*POWER(80,POWER(COS(PI()*MOD(Calculator!$B$37/Calculator!$F$16,1)),2))+MIN(500,MAX(30,100*EXP(-0.3*'VSWR Calculator'!$C$24)*(1+3*ABS(MOD('VSWR Calculator'!$C$23/Calculator!$F$16/2,1)-0.5))))/'VSWR Calculator'!$C$25)+$C101)^2+(1500*ABS(SIN(2*PI()*MOD(Calculator!$B$37/Calculator!$F$16,1)))*IF(MOD(Calculator!$B$37/Calculator!$F$16,1)&lt;0.5,-1,1))^2))/(1-SQRT(((50*POWER(80,POWER(COS(PI()*MOD(Calculator!$B$37/Calculator!$F$16,1)),2))+MIN(500,MAX(30,100*EXP(-0.3*'VSWR Calculator'!$C$24)*(1+3*ABS(MOD('VSWR Calculator'!$C$23/Calculator!$F$16/2,1)-0.5))))/'VSWR Calculator'!$C$25)-$C101)^2+(1500*ABS(SIN(2*PI()*MOD(Calculator!$B$37/Calculator!$F$16,1)))*IF(MOD(Calculator!$B$37/Calculator!$F$16,1)&lt;0.5,-1,1))^2)/SQRT(((50*POWER(80,POWER(COS(PI()*MOD(Calculator!$B$37/Calculator!$F$16,1)),2))+MIN(500,MAX(30,100*EXP(-0.3*'VSWR Calculator'!$C$24)*(1+3*ABS(MOD('VSWR Calculator'!$C$23/Calculator!$F$16/2,1)-0.5))))/'VSWR Calculator'!$C$25)+$C101)^2+(1500*ABS(SIN(2*PI()*MOD(Calculator!$B$37/Calculator!$F$16,1)))*IF(MOD(Calculator!$B$37/Calculator!$F$16,1)&lt;0.5,-1,1))^2)),2))</f>
        <v>—</v>
      </c>
      <c r="HS101" s="253" t="n">
        <f aca="false">IF(OR(Calculator!$E$17&lt;&gt;"YES",Calculator!$B$37&lt;Calculator!$G$17),"—",ROUND((1+SQRT(((50*POWER(80,POWER(COS(PI()*MOD(Calculator!$B$37/Calculator!$F$17,1)),2))+MIN(500,MAX(30,100*EXP(-0.3*'VSWR Calculator'!$C$24)*(1+3*ABS(MOD('VSWR Calculator'!$C$23/Calculator!$F$17/2,1)-0.5))))/'VSWR Calculator'!$C$25)-$C101)^2+(1500*ABS(SIN(2*PI()*MOD(Calculator!$B$37/Calculator!$F$17,1)))*IF(MOD(Calculator!$B$37/Calculator!$F$17,1)&lt;0.5,-1,1))^2)/SQRT(((50*POWER(80,POWER(COS(PI()*MOD(Calculator!$B$37/Calculator!$F$17,1)),2))+MIN(500,MAX(30,100*EXP(-0.3*'VSWR Calculator'!$C$24)*(1+3*ABS(MOD('VSWR Calculator'!$C$23/Calculator!$F$17/2,1)-0.5))))/'VSWR Calculator'!$C$25)+$C101)^2+(1500*ABS(SIN(2*PI()*MOD(Calculator!$B$37/Calculator!$F$17,1)))*IF(MOD(Calculator!$B$37/Calculator!$F$17,1)&lt;0.5,-1,1))^2))/(1-SQRT(((50*POWER(80,POWER(COS(PI()*MOD(Calculator!$B$37/Calculator!$F$17,1)),2))+MIN(500,MAX(30,100*EXP(-0.3*'VSWR Calculator'!$C$24)*(1+3*ABS(MOD('VSWR Calculator'!$C$23/Calculator!$F$17/2,1)-0.5))))/'VSWR Calculator'!$C$25)-$C101)^2+(1500*ABS(SIN(2*PI()*MOD(Calculator!$B$37/Calculator!$F$17,1)))*IF(MOD(Calculator!$B$37/Calculator!$F$17,1)&lt;0.5,-1,1))^2)/SQRT(((50*POWER(80,POWER(COS(PI()*MOD(Calculator!$B$37/Calculator!$F$17,1)),2))+MIN(500,MAX(30,100*EXP(-0.3*'VSWR Calculator'!$C$24)*(1+3*ABS(MOD('VSWR Calculator'!$C$23/Calculator!$F$17/2,1)-0.5))))/'VSWR Calculator'!$C$25)+$C101)^2+(1500*ABS(SIN(2*PI()*MOD(Calculator!$B$37/Calculator!$F$17,1)))*IF(MOD(Calculator!$B$37/Calculator!$F$17,1)&lt;0.5,-1,1))^2)),2))</f>
        <v>16.74</v>
      </c>
      <c r="HT101" s="253" t="str">
        <f aca="false">IF(OR(Calculator!$E$18&lt;&gt;"YES",Calculator!$B$37&lt;Calculator!$G$18),"—",ROUND((1+SQRT(((50*POWER(80,POWER(COS(PI()*MOD(Calculator!$B$37/Calculator!$F$18,1)),2))+MIN(500,MAX(30,100*EXP(-0.3*'VSWR Calculator'!$C$24)*(1+3*ABS(MOD('VSWR Calculator'!$C$23/Calculator!$F$18/2,1)-0.5))))/'VSWR Calculator'!$C$25)-$C101)^2+(1500*ABS(SIN(2*PI()*MOD(Calculator!$B$37/Calculator!$F$18,1)))*IF(MOD(Calculator!$B$37/Calculator!$F$18,1)&lt;0.5,-1,1))^2)/SQRT(((50*POWER(80,POWER(COS(PI()*MOD(Calculator!$B$37/Calculator!$F$18,1)),2))+MIN(500,MAX(30,100*EXP(-0.3*'VSWR Calculator'!$C$24)*(1+3*ABS(MOD('VSWR Calculator'!$C$23/Calculator!$F$18/2,1)-0.5))))/'VSWR Calculator'!$C$25)+$C101)^2+(1500*ABS(SIN(2*PI()*MOD(Calculator!$B$37/Calculator!$F$18,1)))*IF(MOD(Calculator!$B$37/Calculator!$F$18,1)&lt;0.5,-1,1))^2))/(1-SQRT(((50*POWER(80,POWER(COS(PI()*MOD(Calculator!$B$37/Calculator!$F$18,1)),2))+MIN(500,MAX(30,100*EXP(-0.3*'VSWR Calculator'!$C$24)*(1+3*ABS(MOD('VSWR Calculator'!$C$23/Calculator!$F$18/2,1)-0.5))))/'VSWR Calculator'!$C$25)-$C101)^2+(1500*ABS(SIN(2*PI()*MOD(Calculator!$B$37/Calculator!$F$18,1)))*IF(MOD(Calculator!$B$37/Calculator!$F$18,1)&lt;0.5,-1,1))^2)/SQRT(((50*POWER(80,POWER(COS(PI()*MOD(Calculator!$B$37/Calculator!$F$18,1)),2))+MIN(500,MAX(30,100*EXP(-0.3*'VSWR Calculator'!$C$24)*(1+3*ABS(MOD('VSWR Calculator'!$C$23/Calculator!$F$18/2,1)-0.5))))/'VSWR Calculator'!$C$25)+$C101)^2+(1500*ABS(SIN(2*PI()*MOD(Calculator!$B$37/Calculator!$F$18,1)))*IF(MOD(Calculator!$B$37/Calculator!$F$18,1)&lt;0.5,-1,1))^2)),2))</f>
        <v>—</v>
      </c>
      <c r="HU101" s="253" t="str">
        <f aca="false">IF(OR(Calculator!$E$19&lt;&gt;"YES",Calculator!$B$37&lt;Calculator!$G$19),"—",ROUND((1+SQRT(((50*POWER(80,POWER(COS(PI()*MOD(Calculator!$B$37/Calculator!$F$19,1)),2))+MIN(500,MAX(30,100*EXP(-0.3*'VSWR Calculator'!$C$24)*(1+3*ABS(MOD('VSWR Calculator'!$C$23/Calculator!$F$19/2,1)-0.5))))/'VSWR Calculator'!$C$25)-$C101)^2+(1500*ABS(SIN(2*PI()*MOD(Calculator!$B$37/Calculator!$F$19,1)))*IF(MOD(Calculator!$B$37/Calculator!$F$19,1)&lt;0.5,-1,1))^2)/SQRT(((50*POWER(80,POWER(COS(PI()*MOD(Calculator!$B$37/Calculator!$F$19,1)),2))+MIN(500,MAX(30,100*EXP(-0.3*'VSWR Calculator'!$C$24)*(1+3*ABS(MOD('VSWR Calculator'!$C$23/Calculator!$F$19/2,1)-0.5))))/'VSWR Calculator'!$C$25)+$C101)^2+(1500*ABS(SIN(2*PI()*MOD(Calculator!$B$37/Calculator!$F$19,1)))*IF(MOD(Calculator!$B$37/Calculator!$F$19,1)&lt;0.5,-1,1))^2))/(1-SQRT(((50*POWER(80,POWER(COS(PI()*MOD(Calculator!$B$37/Calculator!$F$19,1)),2))+MIN(500,MAX(30,100*EXP(-0.3*'VSWR Calculator'!$C$24)*(1+3*ABS(MOD('VSWR Calculator'!$C$23/Calculator!$F$19/2,1)-0.5))))/'VSWR Calculator'!$C$25)-$C101)^2+(1500*ABS(SIN(2*PI()*MOD(Calculator!$B$37/Calculator!$F$19,1)))*IF(MOD(Calculator!$B$37/Calculator!$F$19,1)&lt;0.5,-1,1))^2)/SQRT(((50*POWER(80,POWER(COS(PI()*MOD(Calculator!$B$37/Calculator!$F$19,1)),2))+MIN(500,MAX(30,100*EXP(-0.3*'VSWR Calculator'!$C$24)*(1+3*ABS(MOD('VSWR Calculator'!$C$23/Calculator!$F$19/2,1)-0.5))))/'VSWR Calculator'!$C$25)+$C101)^2+(1500*ABS(SIN(2*PI()*MOD(Calculator!$B$37/Calculator!$F$19,1)))*IF(MOD(Calculator!$B$37/Calculator!$F$19,1)&lt;0.5,-1,1))^2)),2))</f>
        <v>—</v>
      </c>
      <c r="HV101" s="253" t="str">
        <f aca="false">IF(OR(Calculator!$E$20&lt;&gt;"YES",Calculator!$B$37&lt;Calculator!$G$20),"—",ROUND((1+SQRT(((50*POWER(80,POWER(COS(PI()*MOD(Calculator!$B$37/Calculator!$F$20,1)),2))+MIN(500,MAX(30,100*EXP(-0.3*'VSWR Calculator'!$C$24)*(1+3*ABS(MOD('VSWR Calculator'!$C$23/Calculator!$F$20/2,1)-0.5))))/'VSWR Calculator'!$C$25)-$C101)^2+(1500*ABS(SIN(2*PI()*MOD(Calculator!$B$37/Calculator!$F$20,1)))*IF(MOD(Calculator!$B$37/Calculator!$F$20,1)&lt;0.5,-1,1))^2)/SQRT(((50*POWER(80,POWER(COS(PI()*MOD(Calculator!$B$37/Calculator!$F$20,1)),2))+MIN(500,MAX(30,100*EXP(-0.3*'VSWR Calculator'!$C$24)*(1+3*ABS(MOD('VSWR Calculator'!$C$23/Calculator!$F$20/2,1)-0.5))))/'VSWR Calculator'!$C$25)+$C101)^2+(1500*ABS(SIN(2*PI()*MOD(Calculator!$B$37/Calculator!$F$20,1)))*IF(MOD(Calculator!$B$37/Calculator!$F$20,1)&lt;0.5,-1,1))^2))/(1-SQRT(((50*POWER(80,POWER(COS(PI()*MOD(Calculator!$B$37/Calculator!$F$20,1)),2))+MIN(500,MAX(30,100*EXP(-0.3*'VSWR Calculator'!$C$24)*(1+3*ABS(MOD('VSWR Calculator'!$C$23/Calculator!$F$20/2,1)-0.5))))/'VSWR Calculator'!$C$25)-$C101)^2+(1500*ABS(SIN(2*PI()*MOD(Calculator!$B$37/Calculator!$F$20,1)))*IF(MOD(Calculator!$B$37/Calculator!$F$20,1)&lt;0.5,-1,1))^2)/SQRT(((50*POWER(80,POWER(COS(PI()*MOD(Calculator!$B$37/Calculator!$F$20,1)),2))+MIN(500,MAX(30,100*EXP(-0.3*'VSWR Calculator'!$C$24)*(1+3*ABS(MOD('VSWR Calculator'!$C$23/Calculator!$F$20/2,1)-0.5))))/'VSWR Calculator'!$C$25)+$C101)^2+(1500*ABS(SIN(2*PI()*MOD(Calculator!$B$37/Calculator!$F$20,1)))*IF(MOD(Calculator!$B$37/Calculator!$F$20,1)&lt;0.5,-1,1))^2)),2))</f>
        <v>—</v>
      </c>
      <c r="HW101" s="253" t="str">
        <f aca="false">IF(OR(Calculator!$E$21&lt;&gt;"YES",Calculator!$B$37&lt;Calculator!$G$21),"—",ROUND((1+SQRT(((50*POWER(80,POWER(COS(PI()*MOD(Calculator!$B$37/Calculator!$F$21,1)),2))+MIN(500,MAX(30,100*EXP(-0.3*'VSWR Calculator'!$C$24)*(1+3*ABS(MOD('VSWR Calculator'!$C$23/Calculator!$F$21/2,1)-0.5))))/'VSWR Calculator'!$C$25)-$C101)^2+(1500*ABS(SIN(2*PI()*MOD(Calculator!$B$37/Calculator!$F$21,1)))*IF(MOD(Calculator!$B$37/Calculator!$F$21,1)&lt;0.5,-1,1))^2)/SQRT(((50*POWER(80,POWER(COS(PI()*MOD(Calculator!$B$37/Calculator!$F$21,1)),2))+MIN(500,MAX(30,100*EXP(-0.3*'VSWR Calculator'!$C$24)*(1+3*ABS(MOD('VSWR Calculator'!$C$23/Calculator!$F$21/2,1)-0.5))))/'VSWR Calculator'!$C$25)+$C101)^2+(1500*ABS(SIN(2*PI()*MOD(Calculator!$B$37/Calculator!$F$21,1)))*IF(MOD(Calculator!$B$37/Calculator!$F$21,1)&lt;0.5,-1,1))^2))/(1-SQRT(((50*POWER(80,POWER(COS(PI()*MOD(Calculator!$B$37/Calculator!$F$21,1)),2))+MIN(500,MAX(30,100*EXP(-0.3*'VSWR Calculator'!$C$24)*(1+3*ABS(MOD('VSWR Calculator'!$C$23/Calculator!$F$21/2,1)-0.5))))/'VSWR Calculator'!$C$25)-$C101)^2+(1500*ABS(SIN(2*PI()*MOD(Calculator!$B$37/Calculator!$F$21,1)))*IF(MOD(Calculator!$B$37/Calculator!$F$21,1)&lt;0.5,-1,1))^2)/SQRT(((50*POWER(80,POWER(COS(PI()*MOD(Calculator!$B$37/Calculator!$F$21,1)),2))+MIN(500,MAX(30,100*EXP(-0.3*'VSWR Calculator'!$C$24)*(1+3*ABS(MOD('VSWR Calculator'!$C$23/Calculator!$F$21/2,1)-0.5))))/'VSWR Calculator'!$C$25)+$C101)^2+(1500*ABS(SIN(2*PI()*MOD(Calculator!$B$37/Calculator!$F$21,1)))*IF(MOD(Calculator!$B$37/Calculator!$F$21,1)&lt;0.5,-1,1))^2)),2))</f>
        <v>—</v>
      </c>
      <c r="HX101" s="253" t="str">
        <f aca="false">IF(OR(Calculator!$E$22&lt;&gt;"YES",Calculator!$B$37&lt;Calculator!$G$22),"—",ROUND((1+SQRT(((50*POWER(80,POWER(COS(PI()*MOD(Calculator!$B$37/Calculator!$F$22,1)),2))+MIN(500,MAX(30,100*EXP(-0.3*'VSWR Calculator'!$C$24)*(1+3*ABS(MOD('VSWR Calculator'!$C$23/Calculator!$F$22/2,1)-0.5))))/'VSWR Calculator'!$C$25)-$C101)^2+(1500*ABS(SIN(2*PI()*MOD(Calculator!$B$37/Calculator!$F$22,1)))*IF(MOD(Calculator!$B$37/Calculator!$F$22,1)&lt;0.5,-1,1))^2)/SQRT(((50*POWER(80,POWER(COS(PI()*MOD(Calculator!$B$37/Calculator!$F$22,1)),2))+MIN(500,MAX(30,100*EXP(-0.3*'VSWR Calculator'!$C$24)*(1+3*ABS(MOD('VSWR Calculator'!$C$23/Calculator!$F$22/2,1)-0.5))))/'VSWR Calculator'!$C$25)+$C101)^2+(1500*ABS(SIN(2*PI()*MOD(Calculator!$B$37/Calculator!$F$22,1)))*IF(MOD(Calculator!$B$37/Calculator!$F$22,1)&lt;0.5,-1,1))^2))/(1-SQRT(((50*POWER(80,POWER(COS(PI()*MOD(Calculator!$B$37/Calculator!$F$22,1)),2))+MIN(500,MAX(30,100*EXP(-0.3*'VSWR Calculator'!$C$24)*(1+3*ABS(MOD('VSWR Calculator'!$C$23/Calculator!$F$22/2,1)-0.5))))/'VSWR Calculator'!$C$25)-$C101)^2+(1500*ABS(SIN(2*PI()*MOD(Calculator!$B$37/Calculator!$F$22,1)))*IF(MOD(Calculator!$B$37/Calculator!$F$22,1)&lt;0.5,-1,1))^2)/SQRT(((50*POWER(80,POWER(COS(PI()*MOD(Calculator!$B$37/Calculator!$F$22,1)),2))+MIN(500,MAX(30,100*EXP(-0.3*'VSWR Calculator'!$C$24)*(1+3*ABS(MOD('VSWR Calculator'!$C$23/Calculator!$F$22/2,1)-0.5))))/'VSWR Calculator'!$C$25)+$C101)^2+(1500*ABS(SIN(2*PI()*MOD(Calculator!$B$37/Calculator!$F$22,1)))*IF(MOD(Calculator!$B$37/Calculator!$F$22,1)&lt;0.5,-1,1))^2)),2))</f>
        <v>—</v>
      </c>
      <c r="HY101" s="253" t="n">
        <f aca="false">IFERROR(ROUND((IF(ISNUMBER(HN101),HN101,0)+IF(ISNUMBER(HO101),HO101,0)+IF(ISNUMBER(HP101),HP101,0)+IF(ISNUMBER(HQ101),HQ101,0)+IF(ISNUMBER(HR101),HR101,0)+IF(ISNUMBER(HS101),HS101,0)+IF(ISNUMBER(HT101),HT101,0)+IF(ISNUMBER(HU101),HU101,0)+IF(ISNUMBER(HV101),HV101,0)+IF(ISNUMBER(HW101),HW101,0)+IF(ISNUMBER(HX101),HX101,0))/(IF(ISNUMBER(HN101),1,0)+IF(ISNUMBER(HO101),1,0)+IF(ISNUMBER(HP101),1,0)+IF(ISNUMBER(HQ101),1,0)+IF(ISNUMBER(HR101),1,0)+IF(ISNUMBER(HS101),1,0)+IF(ISNUMBER(HT101),1,0)+IF(ISNUMBER(HU101),1,0)+IF(ISNUMBER(HV101),1,0)+IF(ISNUMBER(HW101),1,0)+IF(ISNUMBER(HX101),1,0)),4),"")</f>
        <v>9.755</v>
      </c>
      <c r="HZ101" s="253" t="str">
        <f aca="false">IF(OR(Calculator!$E$12&lt;&gt;"YES",Calculator!$B$38&lt;Calculator!$G$12),"—",ROUND((1+SQRT(((50*POWER(80,POWER(COS(PI()*MOD(Calculator!$B$38/Calculator!$F$12,1)),2))+MIN(500,MAX(30,100*EXP(-0.3*'VSWR Calculator'!$C$24)*(1+3*ABS(MOD('VSWR Calculator'!$C$23/Calculator!$F$12/2,1)-0.5))))/'VSWR Calculator'!$C$25)-$C101)^2+(1500*ABS(SIN(2*PI()*MOD(Calculator!$B$38/Calculator!$F$12,1)))*IF(MOD(Calculator!$B$38/Calculator!$F$12,1)&lt;0.5,-1,1))^2)/SQRT(((50*POWER(80,POWER(COS(PI()*MOD(Calculator!$B$38/Calculator!$F$12,1)),2))+MIN(500,MAX(30,100*EXP(-0.3*'VSWR Calculator'!$C$24)*(1+3*ABS(MOD('VSWR Calculator'!$C$23/Calculator!$F$12/2,1)-0.5))))/'VSWR Calculator'!$C$25)+$C101)^2+(1500*ABS(SIN(2*PI()*MOD(Calculator!$B$38/Calculator!$F$12,1)))*IF(MOD(Calculator!$B$38/Calculator!$F$12,1)&lt;0.5,-1,1))^2))/(1-SQRT(((50*POWER(80,POWER(COS(PI()*MOD(Calculator!$B$38/Calculator!$F$12,1)),2))+MIN(500,MAX(30,100*EXP(-0.3*'VSWR Calculator'!$C$24)*(1+3*ABS(MOD('VSWR Calculator'!$C$23/Calculator!$F$12/2,1)-0.5))))/'VSWR Calculator'!$C$25)-$C101)^2+(1500*ABS(SIN(2*PI()*MOD(Calculator!$B$38/Calculator!$F$12,1)))*IF(MOD(Calculator!$B$38/Calculator!$F$12,1)&lt;0.5,-1,1))^2)/SQRT(((50*POWER(80,POWER(COS(PI()*MOD(Calculator!$B$38/Calculator!$F$12,1)),2))+MIN(500,MAX(30,100*EXP(-0.3*'VSWR Calculator'!$C$24)*(1+3*ABS(MOD('VSWR Calculator'!$C$23/Calculator!$F$12/2,1)-0.5))))/'VSWR Calculator'!$C$25)+$C101)^2+(1500*ABS(SIN(2*PI()*MOD(Calculator!$B$38/Calculator!$F$12,1)))*IF(MOD(Calculator!$B$38/Calculator!$F$12,1)&lt;0.5,-1,1))^2)),2))</f>
        <v>—</v>
      </c>
      <c r="IA101" s="253" t="str">
        <f aca="false">IF(OR(Calculator!$E$13&lt;&gt;"YES",Calculator!$B$38&lt;Calculator!$G$13),"—",ROUND((1+SQRT(((50*POWER(80,POWER(COS(PI()*MOD(Calculator!$B$38/Calculator!$F$13,1)),2))+MIN(500,MAX(30,100*EXP(-0.3*'VSWR Calculator'!$C$24)*(1+3*ABS(MOD('VSWR Calculator'!$C$23/Calculator!$F$13/2,1)-0.5))))/'VSWR Calculator'!$C$25)-$C101)^2+(1500*ABS(SIN(2*PI()*MOD(Calculator!$B$38/Calculator!$F$13,1)))*IF(MOD(Calculator!$B$38/Calculator!$F$13,1)&lt;0.5,-1,1))^2)/SQRT(((50*POWER(80,POWER(COS(PI()*MOD(Calculator!$B$38/Calculator!$F$13,1)),2))+MIN(500,MAX(30,100*EXP(-0.3*'VSWR Calculator'!$C$24)*(1+3*ABS(MOD('VSWR Calculator'!$C$23/Calculator!$F$13/2,1)-0.5))))/'VSWR Calculator'!$C$25)+$C101)^2+(1500*ABS(SIN(2*PI()*MOD(Calculator!$B$38/Calculator!$F$13,1)))*IF(MOD(Calculator!$B$38/Calculator!$F$13,1)&lt;0.5,-1,1))^2))/(1-SQRT(((50*POWER(80,POWER(COS(PI()*MOD(Calculator!$B$38/Calculator!$F$13,1)),2))+MIN(500,MAX(30,100*EXP(-0.3*'VSWR Calculator'!$C$24)*(1+3*ABS(MOD('VSWR Calculator'!$C$23/Calculator!$F$13/2,1)-0.5))))/'VSWR Calculator'!$C$25)-$C101)^2+(1500*ABS(SIN(2*PI()*MOD(Calculator!$B$38/Calculator!$F$13,1)))*IF(MOD(Calculator!$B$38/Calculator!$F$13,1)&lt;0.5,-1,1))^2)/SQRT(((50*POWER(80,POWER(COS(PI()*MOD(Calculator!$B$38/Calculator!$F$13,1)),2))+MIN(500,MAX(30,100*EXP(-0.3*'VSWR Calculator'!$C$24)*(1+3*ABS(MOD('VSWR Calculator'!$C$23/Calculator!$F$13/2,1)-0.5))))/'VSWR Calculator'!$C$25)+$C101)^2+(1500*ABS(SIN(2*PI()*MOD(Calculator!$B$38/Calculator!$F$13,1)))*IF(MOD(Calculator!$B$38/Calculator!$F$13,1)&lt;0.5,-1,1))^2)),2))</f>
        <v>—</v>
      </c>
      <c r="IB101" s="253" t="str">
        <f aca="false">IF(OR(Calculator!$E$14&lt;&gt;"YES",Calculator!$B$38&lt;Calculator!$G$14),"—",ROUND((1+SQRT(((50*POWER(80,POWER(COS(PI()*MOD(Calculator!$B$38/Calculator!$F$14,1)),2))+MIN(500,MAX(30,100*EXP(-0.3*'VSWR Calculator'!$C$24)*(1+3*ABS(MOD('VSWR Calculator'!$C$23/Calculator!$F$14/2,1)-0.5))))/'VSWR Calculator'!$C$25)-$C101)^2+(1500*ABS(SIN(2*PI()*MOD(Calculator!$B$38/Calculator!$F$14,1)))*IF(MOD(Calculator!$B$38/Calculator!$F$14,1)&lt;0.5,-1,1))^2)/SQRT(((50*POWER(80,POWER(COS(PI()*MOD(Calculator!$B$38/Calculator!$F$14,1)),2))+MIN(500,MAX(30,100*EXP(-0.3*'VSWR Calculator'!$C$24)*(1+3*ABS(MOD('VSWR Calculator'!$C$23/Calculator!$F$14/2,1)-0.5))))/'VSWR Calculator'!$C$25)+$C101)^2+(1500*ABS(SIN(2*PI()*MOD(Calculator!$B$38/Calculator!$F$14,1)))*IF(MOD(Calculator!$B$38/Calculator!$F$14,1)&lt;0.5,-1,1))^2))/(1-SQRT(((50*POWER(80,POWER(COS(PI()*MOD(Calculator!$B$38/Calculator!$F$14,1)),2))+MIN(500,MAX(30,100*EXP(-0.3*'VSWR Calculator'!$C$24)*(1+3*ABS(MOD('VSWR Calculator'!$C$23/Calculator!$F$14/2,1)-0.5))))/'VSWR Calculator'!$C$25)-$C101)^2+(1500*ABS(SIN(2*PI()*MOD(Calculator!$B$38/Calculator!$F$14,1)))*IF(MOD(Calculator!$B$38/Calculator!$F$14,1)&lt;0.5,-1,1))^2)/SQRT(((50*POWER(80,POWER(COS(PI()*MOD(Calculator!$B$38/Calculator!$F$14,1)),2))+MIN(500,MAX(30,100*EXP(-0.3*'VSWR Calculator'!$C$24)*(1+3*ABS(MOD('VSWR Calculator'!$C$23/Calculator!$F$14/2,1)-0.5))))/'VSWR Calculator'!$C$25)+$C101)^2+(1500*ABS(SIN(2*PI()*MOD(Calculator!$B$38/Calculator!$F$14,1)))*IF(MOD(Calculator!$B$38/Calculator!$F$14,1)&lt;0.5,-1,1))^2)),2))</f>
        <v>—</v>
      </c>
      <c r="IC101" s="253" t="n">
        <f aca="false">IF(OR(Calculator!$E$15&lt;&gt;"YES",Calculator!$B$38&lt;Calculator!$G$15),"—",ROUND((1+SQRT(((50*POWER(80,POWER(COS(PI()*MOD(Calculator!$B$38/Calculator!$F$15,1)),2))+MIN(500,MAX(30,100*EXP(-0.3*'VSWR Calculator'!$C$24)*(1+3*ABS(MOD('VSWR Calculator'!$C$23/Calculator!$F$15/2,1)-0.5))))/'VSWR Calculator'!$C$25)-$C101)^2+(1500*ABS(SIN(2*PI()*MOD(Calculator!$B$38/Calculator!$F$15,1)))*IF(MOD(Calculator!$B$38/Calculator!$F$15,1)&lt;0.5,-1,1))^2)/SQRT(((50*POWER(80,POWER(COS(PI()*MOD(Calculator!$B$38/Calculator!$F$15,1)),2))+MIN(500,MAX(30,100*EXP(-0.3*'VSWR Calculator'!$C$24)*(1+3*ABS(MOD('VSWR Calculator'!$C$23/Calculator!$F$15/2,1)-0.5))))/'VSWR Calculator'!$C$25)+$C101)^2+(1500*ABS(SIN(2*PI()*MOD(Calculator!$B$38/Calculator!$F$15,1)))*IF(MOD(Calculator!$B$38/Calculator!$F$15,1)&lt;0.5,-1,1))^2))/(1-SQRT(((50*POWER(80,POWER(COS(PI()*MOD(Calculator!$B$38/Calculator!$F$15,1)),2))+MIN(500,MAX(30,100*EXP(-0.3*'VSWR Calculator'!$C$24)*(1+3*ABS(MOD('VSWR Calculator'!$C$23/Calculator!$F$15/2,1)-0.5))))/'VSWR Calculator'!$C$25)-$C101)^2+(1500*ABS(SIN(2*PI()*MOD(Calculator!$B$38/Calculator!$F$15,1)))*IF(MOD(Calculator!$B$38/Calculator!$F$15,1)&lt;0.5,-1,1))^2)/SQRT(((50*POWER(80,POWER(COS(PI()*MOD(Calculator!$B$38/Calculator!$F$15,1)),2))+MIN(500,MAX(30,100*EXP(-0.3*'VSWR Calculator'!$C$24)*(1+3*ABS(MOD('VSWR Calculator'!$C$23/Calculator!$F$15/2,1)-0.5))))/'VSWR Calculator'!$C$25)+$C101)^2+(1500*ABS(SIN(2*PI()*MOD(Calculator!$B$38/Calculator!$F$15,1)))*IF(MOD(Calculator!$B$38/Calculator!$F$15,1)&lt;0.5,-1,1))^2)),2))</f>
        <v>2.55</v>
      </c>
      <c r="ID101" s="253" t="str">
        <f aca="false">IF(OR(Calculator!$E$16&lt;&gt;"YES",Calculator!$B$38&lt;Calculator!$G$16),"—",ROUND((1+SQRT(((50*POWER(80,POWER(COS(PI()*MOD(Calculator!$B$38/Calculator!$F$16,1)),2))+MIN(500,MAX(30,100*EXP(-0.3*'VSWR Calculator'!$C$24)*(1+3*ABS(MOD('VSWR Calculator'!$C$23/Calculator!$F$16/2,1)-0.5))))/'VSWR Calculator'!$C$25)-$C101)^2+(1500*ABS(SIN(2*PI()*MOD(Calculator!$B$38/Calculator!$F$16,1)))*IF(MOD(Calculator!$B$38/Calculator!$F$16,1)&lt;0.5,-1,1))^2)/SQRT(((50*POWER(80,POWER(COS(PI()*MOD(Calculator!$B$38/Calculator!$F$16,1)),2))+MIN(500,MAX(30,100*EXP(-0.3*'VSWR Calculator'!$C$24)*(1+3*ABS(MOD('VSWR Calculator'!$C$23/Calculator!$F$16/2,1)-0.5))))/'VSWR Calculator'!$C$25)+$C101)^2+(1500*ABS(SIN(2*PI()*MOD(Calculator!$B$38/Calculator!$F$16,1)))*IF(MOD(Calculator!$B$38/Calculator!$F$16,1)&lt;0.5,-1,1))^2))/(1-SQRT(((50*POWER(80,POWER(COS(PI()*MOD(Calculator!$B$38/Calculator!$F$16,1)),2))+MIN(500,MAX(30,100*EXP(-0.3*'VSWR Calculator'!$C$24)*(1+3*ABS(MOD('VSWR Calculator'!$C$23/Calculator!$F$16/2,1)-0.5))))/'VSWR Calculator'!$C$25)-$C101)^2+(1500*ABS(SIN(2*PI()*MOD(Calculator!$B$38/Calculator!$F$16,1)))*IF(MOD(Calculator!$B$38/Calculator!$F$16,1)&lt;0.5,-1,1))^2)/SQRT(((50*POWER(80,POWER(COS(PI()*MOD(Calculator!$B$38/Calculator!$F$16,1)),2))+MIN(500,MAX(30,100*EXP(-0.3*'VSWR Calculator'!$C$24)*(1+3*ABS(MOD('VSWR Calculator'!$C$23/Calculator!$F$16/2,1)-0.5))))/'VSWR Calculator'!$C$25)+$C101)^2+(1500*ABS(SIN(2*PI()*MOD(Calculator!$B$38/Calculator!$F$16,1)))*IF(MOD(Calculator!$B$38/Calculator!$F$16,1)&lt;0.5,-1,1))^2)),2))</f>
        <v>—</v>
      </c>
      <c r="IE101" s="253" t="n">
        <f aca="false">IF(OR(Calculator!$E$17&lt;&gt;"YES",Calculator!$B$38&lt;Calculator!$G$17),"—",ROUND((1+SQRT(((50*POWER(80,POWER(COS(PI()*MOD(Calculator!$B$38/Calculator!$F$17,1)),2))+MIN(500,MAX(30,100*EXP(-0.3*'VSWR Calculator'!$C$24)*(1+3*ABS(MOD('VSWR Calculator'!$C$23/Calculator!$F$17/2,1)-0.5))))/'VSWR Calculator'!$C$25)-$C101)^2+(1500*ABS(SIN(2*PI()*MOD(Calculator!$B$38/Calculator!$F$17,1)))*IF(MOD(Calculator!$B$38/Calculator!$F$17,1)&lt;0.5,-1,1))^2)/SQRT(((50*POWER(80,POWER(COS(PI()*MOD(Calculator!$B$38/Calculator!$F$17,1)),2))+MIN(500,MAX(30,100*EXP(-0.3*'VSWR Calculator'!$C$24)*(1+3*ABS(MOD('VSWR Calculator'!$C$23/Calculator!$F$17/2,1)-0.5))))/'VSWR Calculator'!$C$25)+$C101)^2+(1500*ABS(SIN(2*PI()*MOD(Calculator!$B$38/Calculator!$F$17,1)))*IF(MOD(Calculator!$B$38/Calculator!$F$17,1)&lt;0.5,-1,1))^2))/(1-SQRT(((50*POWER(80,POWER(COS(PI()*MOD(Calculator!$B$38/Calculator!$F$17,1)),2))+MIN(500,MAX(30,100*EXP(-0.3*'VSWR Calculator'!$C$24)*(1+3*ABS(MOD('VSWR Calculator'!$C$23/Calculator!$F$17/2,1)-0.5))))/'VSWR Calculator'!$C$25)-$C101)^2+(1500*ABS(SIN(2*PI()*MOD(Calculator!$B$38/Calculator!$F$17,1)))*IF(MOD(Calculator!$B$38/Calculator!$F$17,1)&lt;0.5,-1,1))^2)/SQRT(((50*POWER(80,POWER(COS(PI()*MOD(Calculator!$B$38/Calculator!$F$17,1)),2))+MIN(500,MAX(30,100*EXP(-0.3*'VSWR Calculator'!$C$24)*(1+3*ABS(MOD('VSWR Calculator'!$C$23/Calculator!$F$17/2,1)-0.5))))/'VSWR Calculator'!$C$25)+$C101)^2+(1500*ABS(SIN(2*PI()*MOD(Calculator!$B$38/Calculator!$F$17,1)))*IF(MOD(Calculator!$B$38/Calculator!$F$17,1)&lt;0.5,-1,1))^2)),2))</f>
        <v>20.61</v>
      </c>
      <c r="IF101" s="253" t="str">
        <f aca="false">IF(OR(Calculator!$E$18&lt;&gt;"YES",Calculator!$B$38&lt;Calculator!$G$18),"—",ROUND((1+SQRT(((50*POWER(80,POWER(COS(PI()*MOD(Calculator!$B$38/Calculator!$F$18,1)),2))+MIN(500,MAX(30,100*EXP(-0.3*'VSWR Calculator'!$C$24)*(1+3*ABS(MOD('VSWR Calculator'!$C$23/Calculator!$F$18/2,1)-0.5))))/'VSWR Calculator'!$C$25)-$C101)^2+(1500*ABS(SIN(2*PI()*MOD(Calculator!$B$38/Calculator!$F$18,1)))*IF(MOD(Calculator!$B$38/Calculator!$F$18,1)&lt;0.5,-1,1))^2)/SQRT(((50*POWER(80,POWER(COS(PI()*MOD(Calculator!$B$38/Calculator!$F$18,1)),2))+MIN(500,MAX(30,100*EXP(-0.3*'VSWR Calculator'!$C$24)*(1+3*ABS(MOD('VSWR Calculator'!$C$23/Calculator!$F$18/2,1)-0.5))))/'VSWR Calculator'!$C$25)+$C101)^2+(1500*ABS(SIN(2*PI()*MOD(Calculator!$B$38/Calculator!$F$18,1)))*IF(MOD(Calculator!$B$38/Calculator!$F$18,1)&lt;0.5,-1,1))^2))/(1-SQRT(((50*POWER(80,POWER(COS(PI()*MOD(Calculator!$B$38/Calculator!$F$18,1)),2))+MIN(500,MAX(30,100*EXP(-0.3*'VSWR Calculator'!$C$24)*(1+3*ABS(MOD('VSWR Calculator'!$C$23/Calculator!$F$18/2,1)-0.5))))/'VSWR Calculator'!$C$25)-$C101)^2+(1500*ABS(SIN(2*PI()*MOD(Calculator!$B$38/Calculator!$F$18,1)))*IF(MOD(Calculator!$B$38/Calculator!$F$18,1)&lt;0.5,-1,1))^2)/SQRT(((50*POWER(80,POWER(COS(PI()*MOD(Calculator!$B$38/Calculator!$F$18,1)),2))+MIN(500,MAX(30,100*EXP(-0.3*'VSWR Calculator'!$C$24)*(1+3*ABS(MOD('VSWR Calculator'!$C$23/Calculator!$F$18/2,1)-0.5))))/'VSWR Calculator'!$C$25)+$C101)^2+(1500*ABS(SIN(2*PI()*MOD(Calculator!$B$38/Calculator!$F$18,1)))*IF(MOD(Calculator!$B$38/Calculator!$F$18,1)&lt;0.5,-1,1))^2)),2))</f>
        <v>—</v>
      </c>
      <c r="IG101" s="253" t="str">
        <f aca="false">IF(OR(Calculator!$E$19&lt;&gt;"YES",Calculator!$B$38&lt;Calculator!$G$19),"—",ROUND((1+SQRT(((50*POWER(80,POWER(COS(PI()*MOD(Calculator!$B$38/Calculator!$F$19,1)),2))+MIN(500,MAX(30,100*EXP(-0.3*'VSWR Calculator'!$C$24)*(1+3*ABS(MOD('VSWR Calculator'!$C$23/Calculator!$F$19/2,1)-0.5))))/'VSWR Calculator'!$C$25)-$C101)^2+(1500*ABS(SIN(2*PI()*MOD(Calculator!$B$38/Calculator!$F$19,1)))*IF(MOD(Calculator!$B$38/Calculator!$F$19,1)&lt;0.5,-1,1))^2)/SQRT(((50*POWER(80,POWER(COS(PI()*MOD(Calculator!$B$38/Calculator!$F$19,1)),2))+MIN(500,MAX(30,100*EXP(-0.3*'VSWR Calculator'!$C$24)*(1+3*ABS(MOD('VSWR Calculator'!$C$23/Calculator!$F$19/2,1)-0.5))))/'VSWR Calculator'!$C$25)+$C101)^2+(1500*ABS(SIN(2*PI()*MOD(Calculator!$B$38/Calculator!$F$19,1)))*IF(MOD(Calculator!$B$38/Calculator!$F$19,1)&lt;0.5,-1,1))^2))/(1-SQRT(((50*POWER(80,POWER(COS(PI()*MOD(Calculator!$B$38/Calculator!$F$19,1)),2))+MIN(500,MAX(30,100*EXP(-0.3*'VSWR Calculator'!$C$24)*(1+3*ABS(MOD('VSWR Calculator'!$C$23/Calculator!$F$19/2,1)-0.5))))/'VSWR Calculator'!$C$25)-$C101)^2+(1500*ABS(SIN(2*PI()*MOD(Calculator!$B$38/Calculator!$F$19,1)))*IF(MOD(Calculator!$B$38/Calculator!$F$19,1)&lt;0.5,-1,1))^2)/SQRT(((50*POWER(80,POWER(COS(PI()*MOD(Calculator!$B$38/Calculator!$F$19,1)),2))+MIN(500,MAX(30,100*EXP(-0.3*'VSWR Calculator'!$C$24)*(1+3*ABS(MOD('VSWR Calculator'!$C$23/Calculator!$F$19/2,1)-0.5))))/'VSWR Calculator'!$C$25)+$C101)^2+(1500*ABS(SIN(2*PI()*MOD(Calculator!$B$38/Calculator!$F$19,1)))*IF(MOD(Calculator!$B$38/Calculator!$F$19,1)&lt;0.5,-1,1))^2)),2))</f>
        <v>—</v>
      </c>
      <c r="IH101" s="253" t="str">
        <f aca="false">IF(OR(Calculator!$E$20&lt;&gt;"YES",Calculator!$B$38&lt;Calculator!$G$20),"—",ROUND((1+SQRT(((50*POWER(80,POWER(COS(PI()*MOD(Calculator!$B$38/Calculator!$F$20,1)),2))+MIN(500,MAX(30,100*EXP(-0.3*'VSWR Calculator'!$C$24)*(1+3*ABS(MOD('VSWR Calculator'!$C$23/Calculator!$F$20/2,1)-0.5))))/'VSWR Calculator'!$C$25)-$C101)^2+(1500*ABS(SIN(2*PI()*MOD(Calculator!$B$38/Calculator!$F$20,1)))*IF(MOD(Calculator!$B$38/Calculator!$F$20,1)&lt;0.5,-1,1))^2)/SQRT(((50*POWER(80,POWER(COS(PI()*MOD(Calculator!$B$38/Calculator!$F$20,1)),2))+MIN(500,MAX(30,100*EXP(-0.3*'VSWR Calculator'!$C$24)*(1+3*ABS(MOD('VSWR Calculator'!$C$23/Calculator!$F$20/2,1)-0.5))))/'VSWR Calculator'!$C$25)+$C101)^2+(1500*ABS(SIN(2*PI()*MOD(Calculator!$B$38/Calculator!$F$20,1)))*IF(MOD(Calculator!$B$38/Calculator!$F$20,1)&lt;0.5,-1,1))^2))/(1-SQRT(((50*POWER(80,POWER(COS(PI()*MOD(Calculator!$B$38/Calculator!$F$20,1)),2))+MIN(500,MAX(30,100*EXP(-0.3*'VSWR Calculator'!$C$24)*(1+3*ABS(MOD('VSWR Calculator'!$C$23/Calculator!$F$20/2,1)-0.5))))/'VSWR Calculator'!$C$25)-$C101)^2+(1500*ABS(SIN(2*PI()*MOD(Calculator!$B$38/Calculator!$F$20,1)))*IF(MOD(Calculator!$B$38/Calculator!$F$20,1)&lt;0.5,-1,1))^2)/SQRT(((50*POWER(80,POWER(COS(PI()*MOD(Calculator!$B$38/Calculator!$F$20,1)),2))+MIN(500,MAX(30,100*EXP(-0.3*'VSWR Calculator'!$C$24)*(1+3*ABS(MOD('VSWR Calculator'!$C$23/Calculator!$F$20/2,1)-0.5))))/'VSWR Calculator'!$C$25)+$C101)^2+(1500*ABS(SIN(2*PI()*MOD(Calculator!$B$38/Calculator!$F$20,1)))*IF(MOD(Calculator!$B$38/Calculator!$F$20,1)&lt;0.5,-1,1))^2)),2))</f>
        <v>—</v>
      </c>
      <c r="II101" s="253" t="str">
        <f aca="false">IF(OR(Calculator!$E$21&lt;&gt;"YES",Calculator!$B$38&lt;Calculator!$G$21),"—",ROUND((1+SQRT(((50*POWER(80,POWER(COS(PI()*MOD(Calculator!$B$38/Calculator!$F$21,1)),2))+MIN(500,MAX(30,100*EXP(-0.3*'VSWR Calculator'!$C$24)*(1+3*ABS(MOD('VSWR Calculator'!$C$23/Calculator!$F$21/2,1)-0.5))))/'VSWR Calculator'!$C$25)-$C101)^2+(1500*ABS(SIN(2*PI()*MOD(Calculator!$B$38/Calculator!$F$21,1)))*IF(MOD(Calculator!$B$38/Calculator!$F$21,1)&lt;0.5,-1,1))^2)/SQRT(((50*POWER(80,POWER(COS(PI()*MOD(Calculator!$B$38/Calculator!$F$21,1)),2))+MIN(500,MAX(30,100*EXP(-0.3*'VSWR Calculator'!$C$24)*(1+3*ABS(MOD('VSWR Calculator'!$C$23/Calculator!$F$21/2,1)-0.5))))/'VSWR Calculator'!$C$25)+$C101)^2+(1500*ABS(SIN(2*PI()*MOD(Calculator!$B$38/Calculator!$F$21,1)))*IF(MOD(Calculator!$B$38/Calculator!$F$21,1)&lt;0.5,-1,1))^2))/(1-SQRT(((50*POWER(80,POWER(COS(PI()*MOD(Calculator!$B$38/Calculator!$F$21,1)),2))+MIN(500,MAX(30,100*EXP(-0.3*'VSWR Calculator'!$C$24)*(1+3*ABS(MOD('VSWR Calculator'!$C$23/Calculator!$F$21/2,1)-0.5))))/'VSWR Calculator'!$C$25)-$C101)^2+(1500*ABS(SIN(2*PI()*MOD(Calculator!$B$38/Calculator!$F$21,1)))*IF(MOD(Calculator!$B$38/Calculator!$F$21,1)&lt;0.5,-1,1))^2)/SQRT(((50*POWER(80,POWER(COS(PI()*MOD(Calculator!$B$38/Calculator!$F$21,1)),2))+MIN(500,MAX(30,100*EXP(-0.3*'VSWR Calculator'!$C$24)*(1+3*ABS(MOD('VSWR Calculator'!$C$23/Calculator!$F$21/2,1)-0.5))))/'VSWR Calculator'!$C$25)+$C101)^2+(1500*ABS(SIN(2*PI()*MOD(Calculator!$B$38/Calculator!$F$21,1)))*IF(MOD(Calculator!$B$38/Calculator!$F$21,1)&lt;0.5,-1,1))^2)),2))</f>
        <v>—</v>
      </c>
      <c r="IJ101" s="253" t="str">
        <f aca="false">IF(OR(Calculator!$E$22&lt;&gt;"YES",Calculator!$B$38&lt;Calculator!$G$22),"—",ROUND((1+SQRT(((50*POWER(80,POWER(COS(PI()*MOD(Calculator!$B$38/Calculator!$F$22,1)),2))+MIN(500,MAX(30,100*EXP(-0.3*'VSWR Calculator'!$C$24)*(1+3*ABS(MOD('VSWR Calculator'!$C$23/Calculator!$F$22/2,1)-0.5))))/'VSWR Calculator'!$C$25)-$C101)^2+(1500*ABS(SIN(2*PI()*MOD(Calculator!$B$38/Calculator!$F$22,1)))*IF(MOD(Calculator!$B$38/Calculator!$F$22,1)&lt;0.5,-1,1))^2)/SQRT(((50*POWER(80,POWER(COS(PI()*MOD(Calculator!$B$38/Calculator!$F$22,1)),2))+MIN(500,MAX(30,100*EXP(-0.3*'VSWR Calculator'!$C$24)*(1+3*ABS(MOD('VSWR Calculator'!$C$23/Calculator!$F$22/2,1)-0.5))))/'VSWR Calculator'!$C$25)+$C101)^2+(1500*ABS(SIN(2*PI()*MOD(Calculator!$B$38/Calculator!$F$22,1)))*IF(MOD(Calculator!$B$38/Calculator!$F$22,1)&lt;0.5,-1,1))^2))/(1-SQRT(((50*POWER(80,POWER(COS(PI()*MOD(Calculator!$B$38/Calculator!$F$22,1)),2))+MIN(500,MAX(30,100*EXP(-0.3*'VSWR Calculator'!$C$24)*(1+3*ABS(MOD('VSWR Calculator'!$C$23/Calculator!$F$22/2,1)-0.5))))/'VSWR Calculator'!$C$25)-$C101)^2+(1500*ABS(SIN(2*PI()*MOD(Calculator!$B$38/Calculator!$F$22,1)))*IF(MOD(Calculator!$B$38/Calculator!$F$22,1)&lt;0.5,-1,1))^2)/SQRT(((50*POWER(80,POWER(COS(PI()*MOD(Calculator!$B$38/Calculator!$F$22,1)),2))+MIN(500,MAX(30,100*EXP(-0.3*'VSWR Calculator'!$C$24)*(1+3*ABS(MOD('VSWR Calculator'!$C$23/Calculator!$F$22/2,1)-0.5))))/'VSWR Calculator'!$C$25)+$C101)^2+(1500*ABS(SIN(2*PI()*MOD(Calculator!$B$38/Calculator!$F$22,1)))*IF(MOD(Calculator!$B$38/Calculator!$F$22,1)&lt;0.5,-1,1))^2)),2))</f>
        <v>—</v>
      </c>
      <c r="IK101" s="253" t="n">
        <f aca="false">IFERROR(ROUND((IF(ISNUMBER(HZ101),HZ101,0)+IF(ISNUMBER(IA101),IA101,0)+IF(ISNUMBER(IB101),IB101,0)+IF(ISNUMBER(IC101),IC101,0)+IF(ISNUMBER(ID101),ID101,0)+IF(ISNUMBER(IE101),IE101,0)+IF(ISNUMBER(IF101),IF101,0)+IF(ISNUMBER(IG101),IG101,0)+IF(ISNUMBER(IH101),IH101,0)+IF(ISNUMBER(II101),II101,0)+IF(ISNUMBER(IJ101),IJ101,0))/(IF(ISNUMBER(HZ101),1,0)+IF(ISNUMBER(IA101),1,0)+IF(ISNUMBER(IB101),1,0)+IF(ISNUMBER(IC101),1,0)+IF(ISNUMBER(ID101),1,0)+IF(ISNUMBER(IE101),1,0)+IF(ISNUMBER(IF101),1,0)+IF(ISNUMBER(IG101),1,0)+IF(ISNUMBER(IH101),1,0)+IF(ISNUMBER(II101),1,0)+IF(ISNUMBER(IJ101),1,0)),4),"")</f>
        <v>11.58</v>
      </c>
    </row>
    <row r="102" customFormat="false" ht="15" hidden="false" customHeight="true" outlineLevel="0" collapsed="false">
      <c r="A102" s="296" t="s">
        <v>544</v>
      </c>
      <c r="B102" s="299" t="s">
        <v>339</v>
      </c>
      <c r="C102" s="299" t="n">
        <v>3400</v>
      </c>
      <c r="D102" s="299" t="str">
        <f aca="false">IF(OR(Calculator!$E$12&lt;&gt;"YES",Calculator!$B$29&lt;Calculator!$G$12),"—",ROUND((1+SQRT(((50*POWER(80,POWER(COS(PI()*MOD(Calculator!$B$29/Calculator!$F$12,1)),2))-$C102)^2+(1500*ABS(SIN(2*PI()*MOD(Calculator!$B$29/Calculator!$F$12,1)))*IF(MOD(Calculator!$B$29/Calculator!$F$12,1)&lt;0.5,-1,1))^2)/((50*POWER(80,POWER(COS(PI()*MOD(Calculator!$B$29/Calculator!$F$12,1)),2))+$C102)^2+(1500*ABS(SIN(2*PI()*MOD(Calculator!$B$29/Calculator!$F$12,1)))*IF(MOD(Calculator!$B$29/Calculator!$F$12,1)&lt;0.5,-1,1))^2)))/(1-SQRT(((50*POWER(80,POWER(COS(PI()*MOD(Calculator!$B$29/Calculator!$F$12,1)),2))-$C102)^2+(1500*ABS(SIN(2*PI()*MOD(Calculator!$B$29/Calculator!$F$12,1)))*IF(MOD(Calculator!$B$29/Calculator!$F$12,1)&lt;0.5,-1,1))^2)/((50*POWER(80,POWER(COS(PI()*MOD(Calculator!$B$29/Calculator!$F$12,1)),2))+$C102)^2+(1500*ABS(SIN(2*PI()*MOD(Calculator!$B$29/Calculator!$F$12,1)))*IF(MOD(Calculator!$B$29/Calculator!$F$12,1)&lt;0.5,-1,1))^2))),2))</f>
        <v>—</v>
      </c>
      <c r="E102" s="299" t="str">
        <f aca="false">IF(OR(Calculator!$E$13&lt;&gt;"YES",Calculator!$B$29&lt;Calculator!$G$13),"—",ROUND((1+SQRT(((50*POWER(80,POWER(COS(PI()*MOD(Calculator!$B$29/Calculator!$F$13,1)),2))-$C102)^2+(1500*ABS(SIN(2*PI()*MOD(Calculator!$B$29/Calculator!$F$13,1)))*IF(MOD(Calculator!$B$29/Calculator!$F$13,1)&lt;0.5,-1,1))^2)/((50*POWER(80,POWER(COS(PI()*MOD(Calculator!$B$29/Calculator!$F$13,1)),2))+$C102)^2+(1500*ABS(SIN(2*PI()*MOD(Calculator!$B$29/Calculator!$F$13,1)))*IF(MOD(Calculator!$B$29/Calculator!$F$13,1)&lt;0.5,-1,1))^2)))/(1-SQRT(((50*POWER(80,POWER(COS(PI()*MOD(Calculator!$B$29/Calculator!$F$13,1)),2))-$C102)^2+(1500*ABS(SIN(2*PI()*MOD(Calculator!$B$29/Calculator!$F$13,1)))*IF(MOD(Calculator!$B$29/Calculator!$F$13,1)&lt;0.5,-1,1))^2)/((50*POWER(80,POWER(COS(PI()*MOD(Calculator!$B$29/Calculator!$F$13,1)),2))+$C102)^2+(1500*ABS(SIN(2*PI()*MOD(Calculator!$B$29/Calculator!$F$13,1)))*IF(MOD(Calculator!$B$29/Calculator!$F$13,1)&lt;0.5,-1,1))^2))),2))</f>
        <v>—</v>
      </c>
      <c r="F102" s="299" t="str">
        <f aca="false">IF(OR(Calculator!$E$14&lt;&gt;"YES",Calculator!$B$29&lt;Calculator!$G$14),"—",ROUND((1+SQRT(((50*POWER(80,POWER(COS(PI()*MOD(Calculator!$B$29/Calculator!$F$14,1)),2))-$C102)^2+(1500*ABS(SIN(2*PI()*MOD(Calculator!$B$29/Calculator!$F$14,1)))*IF(MOD(Calculator!$B$29/Calculator!$F$14,1)&lt;0.5,-1,1))^2)/((50*POWER(80,POWER(COS(PI()*MOD(Calculator!$B$29/Calculator!$F$14,1)),2))+$C102)^2+(1500*ABS(SIN(2*PI()*MOD(Calculator!$B$29/Calculator!$F$14,1)))*IF(MOD(Calculator!$B$29/Calculator!$F$14,1)&lt;0.5,-1,1))^2)))/(1-SQRT(((50*POWER(80,POWER(COS(PI()*MOD(Calculator!$B$29/Calculator!$F$14,1)),2))-$C102)^2+(1500*ABS(SIN(2*PI()*MOD(Calculator!$B$29/Calculator!$F$14,1)))*IF(MOD(Calculator!$B$29/Calculator!$F$14,1)&lt;0.5,-1,1))^2)/((50*POWER(80,POWER(COS(PI()*MOD(Calculator!$B$29/Calculator!$F$14,1)),2))+$C102)^2+(1500*ABS(SIN(2*PI()*MOD(Calculator!$B$29/Calculator!$F$14,1)))*IF(MOD(Calculator!$B$29/Calculator!$F$14,1)&lt;0.5,-1,1))^2))),2))</f>
        <v>—</v>
      </c>
      <c r="G102" s="299" t="n">
        <f aca="false">IF(OR(Calculator!$E$15&lt;&gt;"YES",Calculator!$B$29&lt;Calculator!$G$15),"—",ROUND((1+SQRT(((50*POWER(80,POWER(COS(PI()*MOD(Calculator!$B$29/Calculator!$F$15,1)),2))-$C102)^2+(1500*ABS(SIN(2*PI()*MOD(Calculator!$B$29/Calculator!$F$15,1)))*IF(MOD(Calculator!$B$29/Calculator!$F$15,1)&lt;0.5,-1,1))^2)/((50*POWER(80,POWER(COS(PI()*MOD(Calculator!$B$29/Calculator!$F$15,1)),2))+$C102)^2+(1500*ABS(SIN(2*PI()*MOD(Calculator!$B$29/Calculator!$F$15,1)))*IF(MOD(Calculator!$B$29/Calculator!$F$15,1)&lt;0.5,-1,1))^2)))/(1-SQRT(((50*POWER(80,POWER(COS(PI()*MOD(Calculator!$B$29/Calculator!$F$15,1)),2))-$C102)^2+(1500*ABS(SIN(2*PI()*MOD(Calculator!$B$29/Calculator!$F$15,1)))*IF(MOD(Calculator!$B$29/Calculator!$F$15,1)&lt;0.5,-1,1))^2)/((50*POWER(80,POWER(COS(PI()*MOD(Calculator!$B$29/Calculator!$F$15,1)),2))+$C102)^2+(1500*ABS(SIN(2*PI()*MOD(Calculator!$B$29/Calculator!$F$15,1)))*IF(MOD(Calculator!$B$29/Calculator!$F$15,1)&lt;0.5,-1,1))^2))),2))</f>
        <v>25.87</v>
      </c>
      <c r="H102" s="299" t="str">
        <f aca="false">IF(OR(Calculator!$E$16&lt;&gt;"YES",Calculator!$B$29&lt;Calculator!$G$16),"—",ROUND((1+SQRT(((50*POWER(80,POWER(COS(PI()*MOD(Calculator!$B$29/Calculator!$F$16,1)),2))-$C102)^2+(1500*ABS(SIN(2*PI()*MOD(Calculator!$B$29/Calculator!$F$16,1)))*IF(MOD(Calculator!$B$29/Calculator!$F$16,1)&lt;0.5,-1,1))^2)/((50*POWER(80,POWER(COS(PI()*MOD(Calculator!$B$29/Calculator!$F$16,1)),2))+$C102)^2+(1500*ABS(SIN(2*PI()*MOD(Calculator!$B$29/Calculator!$F$16,1)))*IF(MOD(Calculator!$B$29/Calculator!$F$16,1)&lt;0.5,-1,1))^2)))/(1-SQRT(((50*POWER(80,POWER(COS(PI()*MOD(Calculator!$B$29/Calculator!$F$16,1)),2))-$C102)^2+(1500*ABS(SIN(2*PI()*MOD(Calculator!$B$29/Calculator!$F$16,1)))*IF(MOD(Calculator!$B$29/Calculator!$F$16,1)&lt;0.5,-1,1))^2)/((50*POWER(80,POWER(COS(PI()*MOD(Calculator!$B$29/Calculator!$F$16,1)),2))+$C102)^2+(1500*ABS(SIN(2*PI()*MOD(Calculator!$B$29/Calculator!$F$16,1)))*IF(MOD(Calculator!$B$29/Calculator!$F$16,1)&lt;0.5,-1,1))^2))),2))</f>
        <v>—</v>
      </c>
      <c r="I102" s="299" t="n">
        <f aca="false">IF(OR(Calculator!$E$17&lt;&gt;"YES",Calculator!$B$29&lt;Calculator!$G$17),"—",ROUND((1+SQRT(((50*POWER(80,POWER(COS(PI()*MOD(Calculator!$B$29/Calculator!$F$17,1)),2))-$C102)^2+(1500*ABS(SIN(2*PI()*MOD(Calculator!$B$29/Calculator!$F$17,1)))*IF(MOD(Calculator!$B$29/Calculator!$F$17,1)&lt;0.5,-1,1))^2)/((50*POWER(80,POWER(COS(PI()*MOD(Calculator!$B$29/Calculator!$F$17,1)),2))+$C102)^2+(1500*ABS(SIN(2*PI()*MOD(Calculator!$B$29/Calculator!$F$17,1)))*IF(MOD(Calculator!$B$29/Calculator!$F$17,1)&lt;0.5,-1,1))^2)))/(1-SQRT(((50*POWER(80,POWER(COS(PI()*MOD(Calculator!$B$29/Calculator!$F$17,1)),2))-$C102)^2+(1500*ABS(SIN(2*PI()*MOD(Calculator!$B$29/Calculator!$F$17,1)))*IF(MOD(Calculator!$B$29/Calculator!$F$17,1)&lt;0.5,-1,1))^2)/((50*POWER(80,POWER(COS(PI()*MOD(Calculator!$B$29/Calculator!$F$17,1)),2))+$C102)^2+(1500*ABS(SIN(2*PI()*MOD(Calculator!$B$29/Calculator!$F$17,1)))*IF(MOD(Calculator!$B$29/Calculator!$F$17,1)&lt;0.5,-1,1))^2))),2))</f>
        <v>23.2</v>
      </c>
      <c r="J102" s="299" t="str">
        <f aca="false">IF(OR(Calculator!$E$18&lt;&gt;"YES",Calculator!$B$29&lt;Calculator!$G$18),"—",ROUND((1+SQRT(((50*POWER(80,POWER(COS(PI()*MOD(Calculator!$B$29/Calculator!$F$18,1)),2))-$C102)^2+(1500*ABS(SIN(2*PI()*MOD(Calculator!$B$29/Calculator!$F$18,1)))*IF(MOD(Calculator!$B$29/Calculator!$F$18,1)&lt;0.5,-1,1))^2)/((50*POWER(80,POWER(COS(PI()*MOD(Calculator!$B$29/Calculator!$F$18,1)),2))+$C102)^2+(1500*ABS(SIN(2*PI()*MOD(Calculator!$B$29/Calculator!$F$18,1)))*IF(MOD(Calculator!$B$29/Calculator!$F$18,1)&lt;0.5,-1,1))^2)))/(1-SQRT(((50*POWER(80,POWER(COS(PI()*MOD(Calculator!$B$29/Calculator!$F$18,1)),2))-$C102)^2+(1500*ABS(SIN(2*PI()*MOD(Calculator!$B$29/Calculator!$F$18,1)))*IF(MOD(Calculator!$B$29/Calculator!$F$18,1)&lt;0.5,-1,1))^2)/((50*POWER(80,POWER(COS(PI()*MOD(Calculator!$B$29/Calculator!$F$18,1)),2))+$C102)^2+(1500*ABS(SIN(2*PI()*MOD(Calculator!$B$29/Calculator!$F$18,1)))*IF(MOD(Calculator!$B$29/Calculator!$F$18,1)&lt;0.5,-1,1))^2))),2))</f>
        <v>—</v>
      </c>
      <c r="K102" s="299" t="str">
        <f aca="false">IF(OR(Calculator!$E$19&lt;&gt;"YES",Calculator!$B$29&lt;Calculator!$G$19),"—",ROUND((1+SQRT(((50*POWER(80,POWER(COS(PI()*MOD(Calculator!$B$29/Calculator!$F$19,1)),2))-$C102)^2+(1500*ABS(SIN(2*PI()*MOD(Calculator!$B$29/Calculator!$F$19,1)))*IF(MOD(Calculator!$B$29/Calculator!$F$19,1)&lt;0.5,-1,1))^2)/((50*POWER(80,POWER(COS(PI()*MOD(Calculator!$B$29/Calculator!$F$19,1)),2))+$C102)^2+(1500*ABS(SIN(2*PI()*MOD(Calculator!$B$29/Calculator!$F$19,1)))*IF(MOD(Calculator!$B$29/Calculator!$F$19,1)&lt;0.5,-1,1))^2)))/(1-SQRT(((50*POWER(80,POWER(COS(PI()*MOD(Calculator!$B$29/Calculator!$F$19,1)),2))-$C102)^2+(1500*ABS(SIN(2*PI()*MOD(Calculator!$B$29/Calculator!$F$19,1)))*IF(MOD(Calculator!$B$29/Calculator!$F$19,1)&lt;0.5,-1,1))^2)/((50*POWER(80,POWER(COS(PI()*MOD(Calculator!$B$29/Calculator!$F$19,1)),2))+$C102)^2+(1500*ABS(SIN(2*PI()*MOD(Calculator!$B$29/Calculator!$F$19,1)))*IF(MOD(Calculator!$B$29/Calculator!$F$19,1)&lt;0.5,-1,1))^2))),2))</f>
        <v>—</v>
      </c>
      <c r="L102" s="299" t="str">
        <f aca="false">IF(OR(Calculator!$E$20&lt;&gt;"YES",Calculator!$B$29&lt;Calculator!$G$20),"—",ROUND((1+SQRT(((50*POWER(80,POWER(COS(PI()*MOD(Calculator!$B$29/Calculator!$F$20,1)),2))-$C102)^2+(1500*ABS(SIN(2*PI()*MOD(Calculator!$B$29/Calculator!$F$20,1)))*IF(MOD(Calculator!$B$29/Calculator!$F$20,1)&lt;0.5,-1,1))^2)/((50*POWER(80,POWER(COS(PI()*MOD(Calculator!$B$29/Calculator!$F$20,1)),2))+$C102)^2+(1500*ABS(SIN(2*PI()*MOD(Calculator!$B$29/Calculator!$F$20,1)))*IF(MOD(Calculator!$B$29/Calculator!$F$20,1)&lt;0.5,-1,1))^2)))/(1-SQRT(((50*POWER(80,POWER(COS(PI()*MOD(Calculator!$B$29/Calculator!$F$20,1)),2))-$C102)^2+(1500*ABS(SIN(2*PI()*MOD(Calculator!$B$29/Calculator!$F$20,1)))*IF(MOD(Calculator!$B$29/Calculator!$F$20,1)&lt;0.5,-1,1))^2)/((50*POWER(80,POWER(COS(PI()*MOD(Calculator!$B$29/Calculator!$F$20,1)),2))+$C102)^2+(1500*ABS(SIN(2*PI()*MOD(Calculator!$B$29/Calculator!$F$20,1)))*IF(MOD(Calculator!$B$29/Calculator!$F$20,1)&lt;0.5,-1,1))^2))),2))</f>
        <v>—</v>
      </c>
      <c r="M102" s="299" t="str">
        <f aca="false">IF(OR(Calculator!$E$21&lt;&gt;"YES",Calculator!$B$29&lt;Calculator!$G$21),"—",ROUND((1+SQRT(((50*POWER(80,POWER(COS(PI()*MOD(Calculator!$B$29/Calculator!$F$21,1)),2))-$C102)^2+(1500*ABS(SIN(2*PI()*MOD(Calculator!$B$29/Calculator!$F$21,1)))*IF(MOD(Calculator!$B$29/Calculator!$F$21,1)&lt;0.5,-1,1))^2)/((50*POWER(80,POWER(COS(PI()*MOD(Calculator!$B$29/Calculator!$F$21,1)),2))+$C102)^2+(1500*ABS(SIN(2*PI()*MOD(Calculator!$B$29/Calculator!$F$21,1)))*IF(MOD(Calculator!$B$29/Calculator!$F$21,1)&lt;0.5,-1,1))^2)))/(1-SQRT(((50*POWER(80,POWER(COS(PI()*MOD(Calculator!$B$29/Calculator!$F$21,1)),2))-$C102)^2+(1500*ABS(SIN(2*PI()*MOD(Calculator!$B$29/Calculator!$F$21,1)))*IF(MOD(Calculator!$B$29/Calculator!$F$21,1)&lt;0.5,-1,1))^2)/((50*POWER(80,POWER(COS(PI()*MOD(Calculator!$B$29/Calculator!$F$21,1)),2))+$C102)^2+(1500*ABS(SIN(2*PI()*MOD(Calculator!$B$29/Calculator!$F$21,1)))*IF(MOD(Calculator!$B$29/Calculator!$F$21,1)&lt;0.5,-1,1))^2))),2))</f>
        <v>—</v>
      </c>
      <c r="N102" s="299" t="str">
        <f aca="false">IF(OR(Calculator!$E$22&lt;&gt;"YES",Calculator!$B$29&lt;Calculator!$G$22),"—",ROUND((1+SQRT(((50*POWER(80,POWER(COS(PI()*MOD(Calculator!$B$29/Calculator!$F$22,1)),2))-$C102)^2+(1500*ABS(SIN(2*PI()*MOD(Calculator!$B$29/Calculator!$F$22,1)))*IF(MOD(Calculator!$B$29/Calculator!$F$22,1)&lt;0.5,-1,1))^2)/((50*POWER(80,POWER(COS(PI()*MOD(Calculator!$B$29/Calculator!$F$22,1)),2))+$C102)^2+(1500*ABS(SIN(2*PI()*MOD(Calculator!$B$29/Calculator!$F$22,1)))*IF(MOD(Calculator!$B$29/Calculator!$F$22,1)&lt;0.5,-1,1))^2)))/(1-SQRT(((50*POWER(80,POWER(COS(PI()*MOD(Calculator!$B$29/Calculator!$F$22,1)),2))-$C102)^2+(1500*ABS(SIN(2*PI()*MOD(Calculator!$B$29/Calculator!$F$22,1)))*IF(MOD(Calculator!$B$29/Calculator!$F$22,1)&lt;0.5,-1,1))^2)/((50*POWER(80,POWER(COS(PI()*MOD(Calculator!$B$29/Calculator!$F$22,1)),2))+$C102)^2+(1500*ABS(SIN(2*PI()*MOD(Calculator!$B$29/Calculator!$F$22,1)))*IF(MOD(Calculator!$B$29/Calculator!$F$22,1)&lt;0.5,-1,1))^2))),2))</f>
        <v>—</v>
      </c>
      <c r="O102" s="293" t="n">
        <f aca="false">IFERROR(ROUND((IF(ISNUMBER(D102),D102,0)+IF(ISNUMBER(E102),E102,0)+IF(ISNUMBER(F102),F102,0)+IF(ISNUMBER(G102),G102,0)+IF(ISNUMBER(H102),H102,0)+IF(ISNUMBER(I102),I102,0)+IF(ISNUMBER(J102),J102,0)+IF(ISNUMBER(K102),K102,0)+IF(ISNUMBER(L102),L102,0)+IF(ISNUMBER(M102),M102,0)+IF(ISNUMBER(N102),N102,0))/(IF(ISNUMBER(D102),1,0)+IF(ISNUMBER(E102),1,0)+IF(ISNUMBER(F102),1,0)+IF(ISNUMBER(G102),1,0)+IF(ISNUMBER(H102),1,0)+IF(ISNUMBER(I102),1,0)+IF(ISNUMBER(J102),1,0)+IF(ISNUMBER(K102),1,0)+IF(ISNUMBER(L102),1,0)+IF(ISNUMBER(M102),1,0)+IF(ISNUMBER(N102),1,0)),4),"")</f>
        <v>24.535</v>
      </c>
      <c r="P102" s="299" t="str">
        <f aca="false">IF(OR(Calculator!$E$12&lt;&gt;"YES",Calculator!$B$30&lt;Calculator!$G$12),"—",ROUND((1+SQRT(((50*POWER(80,POWER(COS(PI()*MOD(Calculator!$B$30/Calculator!$F$12,1)),2))-$C102)^2+(1500*ABS(SIN(2*PI()*MOD(Calculator!$B$30/Calculator!$F$12,1)))*IF(MOD(Calculator!$B$30/Calculator!$F$12,1)&lt;0.5,-1,1))^2)/((50*POWER(80,POWER(COS(PI()*MOD(Calculator!$B$30/Calculator!$F$12,1)),2))+$C102)^2+(1500*ABS(SIN(2*PI()*MOD(Calculator!$B$30/Calculator!$F$12,1)))*IF(MOD(Calculator!$B$30/Calculator!$F$12,1)&lt;0.5,-1,1))^2)))/(1-SQRT(((50*POWER(80,POWER(COS(PI()*MOD(Calculator!$B$30/Calculator!$F$12,1)),2))-$C102)^2+(1500*ABS(SIN(2*PI()*MOD(Calculator!$B$30/Calculator!$F$12,1)))*IF(MOD(Calculator!$B$30/Calculator!$F$12,1)&lt;0.5,-1,1))^2)/((50*POWER(80,POWER(COS(PI()*MOD(Calculator!$B$30/Calculator!$F$12,1)),2))+$C102)^2+(1500*ABS(SIN(2*PI()*MOD(Calculator!$B$30/Calculator!$F$12,1)))*IF(MOD(Calculator!$B$30/Calculator!$F$12,1)&lt;0.5,-1,1))^2))),2))</f>
        <v>—</v>
      </c>
      <c r="Q102" s="299" t="str">
        <f aca="false">IF(OR(Calculator!$E$13&lt;&gt;"YES",Calculator!$B$30&lt;Calculator!$G$13),"—",ROUND((1+SQRT(((50*POWER(80,POWER(COS(PI()*MOD(Calculator!$B$30/Calculator!$F$13,1)),2))-$C102)^2+(1500*ABS(SIN(2*PI()*MOD(Calculator!$B$30/Calculator!$F$13,1)))*IF(MOD(Calculator!$B$30/Calculator!$F$13,1)&lt;0.5,-1,1))^2)/((50*POWER(80,POWER(COS(PI()*MOD(Calculator!$B$30/Calculator!$F$13,1)),2))+$C102)^2+(1500*ABS(SIN(2*PI()*MOD(Calculator!$B$30/Calculator!$F$13,1)))*IF(MOD(Calculator!$B$30/Calculator!$F$13,1)&lt;0.5,-1,1))^2)))/(1-SQRT(((50*POWER(80,POWER(COS(PI()*MOD(Calculator!$B$30/Calculator!$F$13,1)),2))-$C102)^2+(1500*ABS(SIN(2*PI()*MOD(Calculator!$B$30/Calculator!$F$13,1)))*IF(MOD(Calculator!$B$30/Calculator!$F$13,1)&lt;0.5,-1,1))^2)/((50*POWER(80,POWER(COS(PI()*MOD(Calculator!$B$30/Calculator!$F$13,1)),2))+$C102)^2+(1500*ABS(SIN(2*PI()*MOD(Calculator!$B$30/Calculator!$F$13,1)))*IF(MOD(Calculator!$B$30/Calculator!$F$13,1)&lt;0.5,-1,1))^2))),2))</f>
        <v>—</v>
      </c>
      <c r="R102" s="299" t="str">
        <f aca="false">IF(OR(Calculator!$E$14&lt;&gt;"YES",Calculator!$B$30&lt;Calculator!$G$14),"—",ROUND((1+SQRT(((50*POWER(80,POWER(COS(PI()*MOD(Calculator!$B$30/Calculator!$F$14,1)),2))-$C102)^2+(1500*ABS(SIN(2*PI()*MOD(Calculator!$B$30/Calculator!$F$14,1)))*IF(MOD(Calculator!$B$30/Calculator!$F$14,1)&lt;0.5,-1,1))^2)/((50*POWER(80,POWER(COS(PI()*MOD(Calculator!$B$30/Calculator!$F$14,1)),2))+$C102)^2+(1500*ABS(SIN(2*PI()*MOD(Calculator!$B$30/Calculator!$F$14,1)))*IF(MOD(Calculator!$B$30/Calculator!$F$14,1)&lt;0.5,-1,1))^2)))/(1-SQRT(((50*POWER(80,POWER(COS(PI()*MOD(Calculator!$B$30/Calculator!$F$14,1)),2))-$C102)^2+(1500*ABS(SIN(2*PI()*MOD(Calculator!$B$30/Calculator!$F$14,1)))*IF(MOD(Calculator!$B$30/Calculator!$F$14,1)&lt;0.5,-1,1))^2)/((50*POWER(80,POWER(COS(PI()*MOD(Calculator!$B$30/Calculator!$F$14,1)),2))+$C102)^2+(1500*ABS(SIN(2*PI()*MOD(Calculator!$B$30/Calculator!$F$14,1)))*IF(MOD(Calculator!$B$30/Calculator!$F$14,1)&lt;0.5,-1,1))^2))),2))</f>
        <v>—</v>
      </c>
      <c r="S102" s="299" t="n">
        <f aca="false">IF(OR(Calculator!$E$15&lt;&gt;"YES",Calculator!$B$30&lt;Calculator!$G$15),"—",ROUND((1+SQRT(((50*POWER(80,POWER(COS(PI()*MOD(Calculator!$B$30/Calculator!$F$15,1)),2))-$C102)^2+(1500*ABS(SIN(2*PI()*MOD(Calculator!$B$30/Calculator!$F$15,1)))*IF(MOD(Calculator!$B$30/Calculator!$F$15,1)&lt;0.5,-1,1))^2)/((50*POWER(80,POWER(COS(PI()*MOD(Calculator!$B$30/Calculator!$F$15,1)),2))+$C102)^2+(1500*ABS(SIN(2*PI()*MOD(Calculator!$B$30/Calculator!$F$15,1)))*IF(MOD(Calculator!$B$30/Calculator!$F$15,1)&lt;0.5,-1,1))^2)))/(1-SQRT(((50*POWER(80,POWER(COS(PI()*MOD(Calculator!$B$30/Calculator!$F$15,1)),2))-$C102)^2+(1500*ABS(SIN(2*PI()*MOD(Calculator!$B$30/Calculator!$F$15,1)))*IF(MOD(Calculator!$B$30/Calculator!$F$15,1)&lt;0.5,-1,1))^2)/((50*POWER(80,POWER(COS(PI()*MOD(Calculator!$B$30/Calculator!$F$15,1)),2))+$C102)^2+(1500*ABS(SIN(2*PI()*MOD(Calculator!$B$30/Calculator!$F$15,1)))*IF(MOD(Calculator!$B$30/Calculator!$F$15,1)&lt;0.5,-1,1))^2))),2))</f>
        <v>24.46</v>
      </c>
      <c r="T102" s="299" t="str">
        <f aca="false">IF(OR(Calculator!$E$16&lt;&gt;"YES",Calculator!$B$30&lt;Calculator!$G$16),"—",ROUND((1+SQRT(((50*POWER(80,POWER(COS(PI()*MOD(Calculator!$B$30/Calculator!$F$16,1)),2))-$C102)^2+(1500*ABS(SIN(2*PI()*MOD(Calculator!$B$30/Calculator!$F$16,1)))*IF(MOD(Calculator!$B$30/Calculator!$F$16,1)&lt;0.5,-1,1))^2)/((50*POWER(80,POWER(COS(PI()*MOD(Calculator!$B$30/Calculator!$F$16,1)),2))+$C102)^2+(1500*ABS(SIN(2*PI()*MOD(Calculator!$B$30/Calculator!$F$16,1)))*IF(MOD(Calculator!$B$30/Calculator!$F$16,1)&lt;0.5,-1,1))^2)))/(1-SQRT(((50*POWER(80,POWER(COS(PI()*MOD(Calculator!$B$30/Calculator!$F$16,1)),2))-$C102)^2+(1500*ABS(SIN(2*PI()*MOD(Calculator!$B$30/Calculator!$F$16,1)))*IF(MOD(Calculator!$B$30/Calculator!$F$16,1)&lt;0.5,-1,1))^2)/((50*POWER(80,POWER(COS(PI()*MOD(Calculator!$B$30/Calculator!$F$16,1)),2))+$C102)^2+(1500*ABS(SIN(2*PI()*MOD(Calculator!$B$30/Calculator!$F$16,1)))*IF(MOD(Calculator!$B$30/Calculator!$F$16,1)&lt;0.5,-1,1))^2))),2))</f>
        <v>—</v>
      </c>
      <c r="U102" s="299" t="n">
        <f aca="false">IF(OR(Calculator!$E$17&lt;&gt;"YES",Calculator!$B$30&lt;Calculator!$G$17),"—",ROUND((1+SQRT(((50*POWER(80,POWER(COS(PI()*MOD(Calculator!$B$30/Calculator!$F$17,1)),2))-$C102)^2+(1500*ABS(SIN(2*PI()*MOD(Calculator!$B$30/Calculator!$F$17,1)))*IF(MOD(Calculator!$B$30/Calculator!$F$17,1)&lt;0.5,-1,1))^2)/((50*POWER(80,POWER(COS(PI()*MOD(Calculator!$B$30/Calculator!$F$17,1)),2))+$C102)^2+(1500*ABS(SIN(2*PI()*MOD(Calculator!$B$30/Calculator!$F$17,1)))*IF(MOD(Calculator!$B$30/Calculator!$F$17,1)&lt;0.5,-1,1))^2)))/(1-SQRT(((50*POWER(80,POWER(COS(PI()*MOD(Calculator!$B$30/Calculator!$F$17,1)),2))-$C102)^2+(1500*ABS(SIN(2*PI()*MOD(Calculator!$B$30/Calculator!$F$17,1)))*IF(MOD(Calculator!$B$30/Calculator!$F$17,1)&lt;0.5,-1,1))^2)/((50*POWER(80,POWER(COS(PI()*MOD(Calculator!$B$30/Calculator!$F$17,1)),2))+$C102)^2+(1500*ABS(SIN(2*PI()*MOD(Calculator!$B$30/Calculator!$F$17,1)))*IF(MOD(Calculator!$B$30/Calculator!$F$17,1)&lt;0.5,-1,1))^2))),2))</f>
        <v>25.95</v>
      </c>
      <c r="V102" s="299" t="str">
        <f aca="false">IF(OR(Calculator!$E$18&lt;&gt;"YES",Calculator!$B$30&lt;Calculator!$G$18),"—",ROUND((1+SQRT(((50*POWER(80,POWER(COS(PI()*MOD(Calculator!$B$30/Calculator!$F$18,1)),2))-$C102)^2+(1500*ABS(SIN(2*PI()*MOD(Calculator!$B$30/Calculator!$F$18,1)))*IF(MOD(Calculator!$B$30/Calculator!$F$18,1)&lt;0.5,-1,1))^2)/((50*POWER(80,POWER(COS(PI()*MOD(Calculator!$B$30/Calculator!$F$18,1)),2))+$C102)^2+(1500*ABS(SIN(2*PI()*MOD(Calculator!$B$30/Calculator!$F$18,1)))*IF(MOD(Calculator!$B$30/Calculator!$F$18,1)&lt;0.5,-1,1))^2)))/(1-SQRT(((50*POWER(80,POWER(COS(PI()*MOD(Calculator!$B$30/Calculator!$F$18,1)),2))-$C102)^2+(1500*ABS(SIN(2*PI()*MOD(Calculator!$B$30/Calculator!$F$18,1)))*IF(MOD(Calculator!$B$30/Calculator!$F$18,1)&lt;0.5,-1,1))^2)/((50*POWER(80,POWER(COS(PI()*MOD(Calculator!$B$30/Calculator!$F$18,1)),2))+$C102)^2+(1500*ABS(SIN(2*PI()*MOD(Calculator!$B$30/Calculator!$F$18,1)))*IF(MOD(Calculator!$B$30/Calculator!$F$18,1)&lt;0.5,-1,1))^2))),2))</f>
        <v>—</v>
      </c>
      <c r="W102" s="299" t="str">
        <f aca="false">IF(OR(Calculator!$E$19&lt;&gt;"YES",Calculator!$B$30&lt;Calculator!$G$19),"—",ROUND((1+SQRT(((50*POWER(80,POWER(COS(PI()*MOD(Calculator!$B$30/Calculator!$F$19,1)),2))-$C102)^2+(1500*ABS(SIN(2*PI()*MOD(Calculator!$B$30/Calculator!$F$19,1)))*IF(MOD(Calculator!$B$30/Calculator!$F$19,1)&lt;0.5,-1,1))^2)/((50*POWER(80,POWER(COS(PI()*MOD(Calculator!$B$30/Calculator!$F$19,1)),2))+$C102)^2+(1500*ABS(SIN(2*PI()*MOD(Calculator!$B$30/Calculator!$F$19,1)))*IF(MOD(Calculator!$B$30/Calculator!$F$19,1)&lt;0.5,-1,1))^2)))/(1-SQRT(((50*POWER(80,POWER(COS(PI()*MOD(Calculator!$B$30/Calculator!$F$19,1)),2))-$C102)^2+(1500*ABS(SIN(2*PI()*MOD(Calculator!$B$30/Calculator!$F$19,1)))*IF(MOD(Calculator!$B$30/Calculator!$F$19,1)&lt;0.5,-1,1))^2)/((50*POWER(80,POWER(COS(PI()*MOD(Calculator!$B$30/Calculator!$F$19,1)),2))+$C102)^2+(1500*ABS(SIN(2*PI()*MOD(Calculator!$B$30/Calculator!$F$19,1)))*IF(MOD(Calculator!$B$30/Calculator!$F$19,1)&lt;0.5,-1,1))^2))),2))</f>
        <v>—</v>
      </c>
      <c r="X102" s="299" t="str">
        <f aca="false">IF(OR(Calculator!$E$20&lt;&gt;"YES",Calculator!$B$30&lt;Calculator!$G$20),"—",ROUND((1+SQRT(((50*POWER(80,POWER(COS(PI()*MOD(Calculator!$B$30/Calculator!$F$20,1)),2))-$C102)^2+(1500*ABS(SIN(2*PI()*MOD(Calculator!$B$30/Calculator!$F$20,1)))*IF(MOD(Calculator!$B$30/Calculator!$F$20,1)&lt;0.5,-1,1))^2)/((50*POWER(80,POWER(COS(PI()*MOD(Calculator!$B$30/Calculator!$F$20,1)),2))+$C102)^2+(1500*ABS(SIN(2*PI()*MOD(Calculator!$B$30/Calculator!$F$20,1)))*IF(MOD(Calculator!$B$30/Calculator!$F$20,1)&lt;0.5,-1,1))^2)))/(1-SQRT(((50*POWER(80,POWER(COS(PI()*MOD(Calculator!$B$30/Calculator!$F$20,1)),2))-$C102)^2+(1500*ABS(SIN(2*PI()*MOD(Calculator!$B$30/Calculator!$F$20,1)))*IF(MOD(Calculator!$B$30/Calculator!$F$20,1)&lt;0.5,-1,1))^2)/((50*POWER(80,POWER(COS(PI()*MOD(Calculator!$B$30/Calculator!$F$20,1)),2))+$C102)^2+(1500*ABS(SIN(2*PI()*MOD(Calculator!$B$30/Calculator!$F$20,1)))*IF(MOD(Calculator!$B$30/Calculator!$F$20,1)&lt;0.5,-1,1))^2))),2))</f>
        <v>—</v>
      </c>
      <c r="Y102" s="299" t="str">
        <f aca="false">IF(OR(Calculator!$E$21&lt;&gt;"YES",Calculator!$B$30&lt;Calculator!$G$21),"—",ROUND((1+SQRT(((50*POWER(80,POWER(COS(PI()*MOD(Calculator!$B$30/Calculator!$F$21,1)),2))-$C102)^2+(1500*ABS(SIN(2*PI()*MOD(Calculator!$B$30/Calculator!$F$21,1)))*IF(MOD(Calculator!$B$30/Calculator!$F$21,1)&lt;0.5,-1,1))^2)/((50*POWER(80,POWER(COS(PI()*MOD(Calculator!$B$30/Calculator!$F$21,1)),2))+$C102)^2+(1500*ABS(SIN(2*PI()*MOD(Calculator!$B$30/Calculator!$F$21,1)))*IF(MOD(Calculator!$B$30/Calculator!$F$21,1)&lt;0.5,-1,1))^2)))/(1-SQRT(((50*POWER(80,POWER(COS(PI()*MOD(Calculator!$B$30/Calculator!$F$21,1)),2))-$C102)^2+(1500*ABS(SIN(2*PI()*MOD(Calculator!$B$30/Calculator!$F$21,1)))*IF(MOD(Calculator!$B$30/Calculator!$F$21,1)&lt;0.5,-1,1))^2)/((50*POWER(80,POWER(COS(PI()*MOD(Calculator!$B$30/Calculator!$F$21,1)),2))+$C102)^2+(1500*ABS(SIN(2*PI()*MOD(Calculator!$B$30/Calculator!$F$21,1)))*IF(MOD(Calculator!$B$30/Calculator!$F$21,1)&lt;0.5,-1,1))^2))),2))</f>
        <v>—</v>
      </c>
      <c r="Z102" s="299" t="str">
        <f aca="false">IF(OR(Calculator!$E$22&lt;&gt;"YES",Calculator!$B$30&lt;Calculator!$G$22),"—",ROUND((1+SQRT(((50*POWER(80,POWER(COS(PI()*MOD(Calculator!$B$30/Calculator!$F$22,1)),2))-$C102)^2+(1500*ABS(SIN(2*PI()*MOD(Calculator!$B$30/Calculator!$F$22,1)))*IF(MOD(Calculator!$B$30/Calculator!$F$22,1)&lt;0.5,-1,1))^2)/((50*POWER(80,POWER(COS(PI()*MOD(Calculator!$B$30/Calculator!$F$22,1)),2))+$C102)^2+(1500*ABS(SIN(2*PI()*MOD(Calculator!$B$30/Calculator!$F$22,1)))*IF(MOD(Calculator!$B$30/Calculator!$F$22,1)&lt;0.5,-1,1))^2)))/(1-SQRT(((50*POWER(80,POWER(COS(PI()*MOD(Calculator!$B$30/Calculator!$F$22,1)),2))-$C102)^2+(1500*ABS(SIN(2*PI()*MOD(Calculator!$B$30/Calculator!$F$22,1)))*IF(MOD(Calculator!$B$30/Calculator!$F$22,1)&lt;0.5,-1,1))^2)/((50*POWER(80,POWER(COS(PI()*MOD(Calculator!$B$30/Calculator!$F$22,1)),2))+$C102)^2+(1500*ABS(SIN(2*PI()*MOD(Calculator!$B$30/Calculator!$F$22,1)))*IF(MOD(Calculator!$B$30/Calculator!$F$22,1)&lt;0.5,-1,1))^2))),2))</f>
        <v>—</v>
      </c>
      <c r="AA102" s="293" t="n">
        <f aca="false">IFERROR(ROUND((IF(ISNUMBER(P102),P102,0)+IF(ISNUMBER(Q102),Q102,0)+IF(ISNUMBER(R102),R102,0)+IF(ISNUMBER(S102),S102,0)+IF(ISNUMBER(T102),T102,0)+IF(ISNUMBER(U102),U102,0)+IF(ISNUMBER(V102),V102,0)+IF(ISNUMBER(W102),W102,0)+IF(ISNUMBER(X102),X102,0)+IF(ISNUMBER(Y102),Y102,0)+IF(ISNUMBER(Z102),Z102,0))/(IF(ISNUMBER(P102),1,0)+IF(ISNUMBER(Q102),1,0)+IF(ISNUMBER(R102),1,0)+IF(ISNUMBER(S102),1,0)+IF(ISNUMBER(T102),1,0)+IF(ISNUMBER(U102),1,0)+IF(ISNUMBER(V102),1,0)+IF(ISNUMBER(W102),1,0)+IF(ISNUMBER(X102),1,0)+IF(ISNUMBER(Y102),1,0)+IF(ISNUMBER(Z102),1,0)),4),"")</f>
        <v>25.205</v>
      </c>
      <c r="AB102" s="299" t="str">
        <f aca="false">IF(OR(Calculator!$E$12&lt;&gt;"YES",Calculator!$B$31&lt;Calculator!$G$12),"—",ROUND((1+SQRT(((50*POWER(80,POWER(COS(PI()*MOD(Calculator!$B$31/Calculator!$F$12,1)),2))-$C102)^2+(1500*ABS(SIN(2*PI()*MOD(Calculator!$B$31/Calculator!$F$12,1)))*IF(MOD(Calculator!$B$31/Calculator!$F$12,1)&lt;0.5,-1,1))^2)/((50*POWER(80,POWER(COS(PI()*MOD(Calculator!$B$31/Calculator!$F$12,1)),2))+$C102)^2+(1500*ABS(SIN(2*PI()*MOD(Calculator!$B$31/Calculator!$F$12,1)))*IF(MOD(Calculator!$B$31/Calculator!$F$12,1)&lt;0.5,-1,1))^2)))/(1-SQRT(((50*POWER(80,POWER(COS(PI()*MOD(Calculator!$B$31/Calculator!$F$12,1)),2))-$C102)^2+(1500*ABS(SIN(2*PI()*MOD(Calculator!$B$31/Calculator!$F$12,1)))*IF(MOD(Calculator!$B$31/Calculator!$F$12,1)&lt;0.5,-1,1))^2)/((50*POWER(80,POWER(COS(PI()*MOD(Calculator!$B$31/Calculator!$F$12,1)),2))+$C102)^2+(1500*ABS(SIN(2*PI()*MOD(Calculator!$B$31/Calculator!$F$12,1)))*IF(MOD(Calculator!$B$31/Calculator!$F$12,1)&lt;0.5,-1,1))^2))),2))</f>
        <v>—</v>
      </c>
      <c r="AC102" s="299" t="str">
        <f aca="false">IF(OR(Calculator!$E$13&lt;&gt;"YES",Calculator!$B$31&lt;Calculator!$G$13),"—",ROUND((1+SQRT(((50*POWER(80,POWER(COS(PI()*MOD(Calculator!$B$31/Calculator!$F$13,1)),2))-$C102)^2+(1500*ABS(SIN(2*PI()*MOD(Calculator!$B$31/Calculator!$F$13,1)))*IF(MOD(Calculator!$B$31/Calculator!$F$13,1)&lt;0.5,-1,1))^2)/((50*POWER(80,POWER(COS(PI()*MOD(Calculator!$B$31/Calculator!$F$13,1)),2))+$C102)^2+(1500*ABS(SIN(2*PI()*MOD(Calculator!$B$31/Calculator!$F$13,1)))*IF(MOD(Calculator!$B$31/Calculator!$F$13,1)&lt;0.5,-1,1))^2)))/(1-SQRT(((50*POWER(80,POWER(COS(PI()*MOD(Calculator!$B$31/Calculator!$F$13,1)),2))-$C102)^2+(1500*ABS(SIN(2*PI()*MOD(Calculator!$B$31/Calculator!$F$13,1)))*IF(MOD(Calculator!$B$31/Calculator!$F$13,1)&lt;0.5,-1,1))^2)/((50*POWER(80,POWER(COS(PI()*MOD(Calculator!$B$31/Calculator!$F$13,1)),2))+$C102)^2+(1500*ABS(SIN(2*PI()*MOD(Calculator!$B$31/Calculator!$F$13,1)))*IF(MOD(Calculator!$B$31/Calculator!$F$13,1)&lt;0.5,-1,1))^2))),2))</f>
        <v>—</v>
      </c>
      <c r="AD102" s="299" t="str">
        <f aca="false">IF(OR(Calculator!$E$14&lt;&gt;"YES",Calculator!$B$31&lt;Calculator!$G$14),"—",ROUND((1+SQRT(((50*POWER(80,POWER(COS(PI()*MOD(Calculator!$B$31/Calculator!$F$14,1)),2))-$C102)^2+(1500*ABS(SIN(2*PI()*MOD(Calculator!$B$31/Calculator!$F$14,1)))*IF(MOD(Calculator!$B$31/Calculator!$F$14,1)&lt;0.5,-1,1))^2)/((50*POWER(80,POWER(COS(PI()*MOD(Calculator!$B$31/Calculator!$F$14,1)),2))+$C102)^2+(1500*ABS(SIN(2*PI()*MOD(Calculator!$B$31/Calculator!$F$14,1)))*IF(MOD(Calculator!$B$31/Calculator!$F$14,1)&lt;0.5,-1,1))^2)))/(1-SQRT(((50*POWER(80,POWER(COS(PI()*MOD(Calculator!$B$31/Calculator!$F$14,1)),2))-$C102)^2+(1500*ABS(SIN(2*PI()*MOD(Calculator!$B$31/Calculator!$F$14,1)))*IF(MOD(Calculator!$B$31/Calculator!$F$14,1)&lt;0.5,-1,1))^2)/((50*POWER(80,POWER(COS(PI()*MOD(Calculator!$B$31/Calculator!$F$14,1)),2))+$C102)^2+(1500*ABS(SIN(2*PI()*MOD(Calculator!$B$31/Calculator!$F$14,1)))*IF(MOD(Calculator!$B$31/Calculator!$F$14,1)&lt;0.5,-1,1))^2))),2))</f>
        <v>—</v>
      </c>
      <c r="AE102" s="299" t="n">
        <f aca="false">IF(OR(Calculator!$E$15&lt;&gt;"YES",Calculator!$B$31&lt;Calculator!$G$15),"—",ROUND((1+SQRT(((50*POWER(80,POWER(COS(PI()*MOD(Calculator!$B$31/Calculator!$F$15,1)),2))-$C102)^2+(1500*ABS(SIN(2*PI()*MOD(Calculator!$B$31/Calculator!$F$15,1)))*IF(MOD(Calculator!$B$31/Calculator!$F$15,1)&lt;0.5,-1,1))^2)/((50*POWER(80,POWER(COS(PI()*MOD(Calculator!$B$31/Calculator!$F$15,1)),2))+$C102)^2+(1500*ABS(SIN(2*PI()*MOD(Calculator!$B$31/Calculator!$F$15,1)))*IF(MOD(Calculator!$B$31/Calculator!$F$15,1)&lt;0.5,-1,1))^2)))/(1-SQRT(((50*POWER(80,POWER(COS(PI()*MOD(Calculator!$B$31/Calculator!$F$15,1)),2))-$C102)^2+(1500*ABS(SIN(2*PI()*MOD(Calculator!$B$31/Calculator!$F$15,1)))*IF(MOD(Calculator!$B$31/Calculator!$F$15,1)&lt;0.5,-1,1))^2)/((50*POWER(80,POWER(COS(PI()*MOD(Calculator!$B$31/Calculator!$F$15,1)),2))+$C102)^2+(1500*ABS(SIN(2*PI()*MOD(Calculator!$B$31/Calculator!$F$15,1)))*IF(MOD(Calculator!$B$31/Calculator!$F$15,1)&lt;0.5,-1,1))^2))),2))</f>
        <v>27.33</v>
      </c>
      <c r="AF102" s="299" t="str">
        <f aca="false">IF(OR(Calculator!$E$16&lt;&gt;"YES",Calculator!$B$31&lt;Calculator!$G$16),"—",ROUND((1+SQRT(((50*POWER(80,POWER(COS(PI()*MOD(Calculator!$B$31/Calculator!$F$16,1)),2))-$C102)^2+(1500*ABS(SIN(2*PI()*MOD(Calculator!$B$31/Calculator!$F$16,1)))*IF(MOD(Calculator!$B$31/Calculator!$F$16,1)&lt;0.5,-1,1))^2)/((50*POWER(80,POWER(COS(PI()*MOD(Calculator!$B$31/Calculator!$F$16,1)),2))+$C102)^2+(1500*ABS(SIN(2*PI()*MOD(Calculator!$B$31/Calculator!$F$16,1)))*IF(MOD(Calculator!$B$31/Calculator!$F$16,1)&lt;0.5,-1,1))^2)))/(1-SQRT(((50*POWER(80,POWER(COS(PI()*MOD(Calculator!$B$31/Calculator!$F$16,1)),2))-$C102)^2+(1500*ABS(SIN(2*PI()*MOD(Calculator!$B$31/Calculator!$F$16,1)))*IF(MOD(Calculator!$B$31/Calculator!$F$16,1)&lt;0.5,-1,1))^2)/((50*POWER(80,POWER(COS(PI()*MOD(Calculator!$B$31/Calculator!$F$16,1)),2))+$C102)^2+(1500*ABS(SIN(2*PI()*MOD(Calculator!$B$31/Calculator!$F$16,1)))*IF(MOD(Calculator!$B$31/Calculator!$F$16,1)&lt;0.5,-1,1))^2))),2))</f>
        <v>—</v>
      </c>
      <c r="AG102" s="299" t="n">
        <f aca="false">IF(OR(Calculator!$E$17&lt;&gt;"YES",Calculator!$B$31&lt;Calculator!$G$17),"—",ROUND((1+SQRT(((50*POWER(80,POWER(COS(PI()*MOD(Calculator!$B$31/Calculator!$F$17,1)),2))-$C102)^2+(1500*ABS(SIN(2*PI()*MOD(Calculator!$B$31/Calculator!$F$17,1)))*IF(MOD(Calculator!$B$31/Calculator!$F$17,1)&lt;0.5,-1,1))^2)/((50*POWER(80,POWER(COS(PI()*MOD(Calculator!$B$31/Calculator!$F$17,1)),2))+$C102)^2+(1500*ABS(SIN(2*PI()*MOD(Calculator!$B$31/Calculator!$F$17,1)))*IF(MOD(Calculator!$B$31/Calculator!$F$17,1)&lt;0.5,-1,1))^2)))/(1-SQRT(((50*POWER(80,POWER(COS(PI()*MOD(Calculator!$B$31/Calculator!$F$17,1)),2))-$C102)^2+(1500*ABS(SIN(2*PI()*MOD(Calculator!$B$31/Calculator!$F$17,1)))*IF(MOD(Calculator!$B$31/Calculator!$F$17,1)&lt;0.5,-1,1))^2)/((50*POWER(80,POWER(COS(PI()*MOD(Calculator!$B$31/Calculator!$F$17,1)),2))+$C102)^2+(1500*ABS(SIN(2*PI()*MOD(Calculator!$B$31/Calculator!$F$17,1)))*IF(MOD(Calculator!$B$31/Calculator!$F$17,1)&lt;0.5,-1,1))^2))),2))</f>
        <v>20.65</v>
      </c>
      <c r="AH102" s="299" t="str">
        <f aca="false">IF(OR(Calculator!$E$18&lt;&gt;"YES",Calculator!$B$31&lt;Calculator!$G$18),"—",ROUND((1+SQRT(((50*POWER(80,POWER(COS(PI()*MOD(Calculator!$B$31/Calculator!$F$18,1)),2))-$C102)^2+(1500*ABS(SIN(2*PI()*MOD(Calculator!$B$31/Calculator!$F$18,1)))*IF(MOD(Calculator!$B$31/Calculator!$F$18,1)&lt;0.5,-1,1))^2)/((50*POWER(80,POWER(COS(PI()*MOD(Calculator!$B$31/Calculator!$F$18,1)),2))+$C102)^2+(1500*ABS(SIN(2*PI()*MOD(Calculator!$B$31/Calculator!$F$18,1)))*IF(MOD(Calculator!$B$31/Calculator!$F$18,1)&lt;0.5,-1,1))^2)))/(1-SQRT(((50*POWER(80,POWER(COS(PI()*MOD(Calculator!$B$31/Calculator!$F$18,1)),2))-$C102)^2+(1500*ABS(SIN(2*PI()*MOD(Calculator!$B$31/Calculator!$F$18,1)))*IF(MOD(Calculator!$B$31/Calculator!$F$18,1)&lt;0.5,-1,1))^2)/((50*POWER(80,POWER(COS(PI()*MOD(Calculator!$B$31/Calculator!$F$18,1)),2))+$C102)^2+(1500*ABS(SIN(2*PI()*MOD(Calculator!$B$31/Calculator!$F$18,1)))*IF(MOD(Calculator!$B$31/Calculator!$F$18,1)&lt;0.5,-1,1))^2))),2))</f>
        <v>—</v>
      </c>
      <c r="AI102" s="299" t="str">
        <f aca="false">IF(OR(Calculator!$E$19&lt;&gt;"YES",Calculator!$B$31&lt;Calculator!$G$19),"—",ROUND((1+SQRT(((50*POWER(80,POWER(COS(PI()*MOD(Calculator!$B$31/Calculator!$F$19,1)),2))-$C102)^2+(1500*ABS(SIN(2*PI()*MOD(Calculator!$B$31/Calculator!$F$19,1)))*IF(MOD(Calculator!$B$31/Calculator!$F$19,1)&lt;0.5,-1,1))^2)/((50*POWER(80,POWER(COS(PI()*MOD(Calculator!$B$31/Calculator!$F$19,1)),2))+$C102)^2+(1500*ABS(SIN(2*PI()*MOD(Calculator!$B$31/Calculator!$F$19,1)))*IF(MOD(Calculator!$B$31/Calculator!$F$19,1)&lt;0.5,-1,1))^2)))/(1-SQRT(((50*POWER(80,POWER(COS(PI()*MOD(Calculator!$B$31/Calculator!$F$19,1)),2))-$C102)^2+(1500*ABS(SIN(2*PI()*MOD(Calculator!$B$31/Calculator!$F$19,1)))*IF(MOD(Calculator!$B$31/Calculator!$F$19,1)&lt;0.5,-1,1))^2)/((50*POWER(80,POWER(COS(PI()*MOD(Calculator!$B$31/Calculator!$F$19,1)),2))+$C102)^2+(1500*ABS(SIN(2*PI()*MOD(Calculator!$B$31/Calculator!$F$19,1)))*IF(MOD(Calculator!$B$31/Calculator!$F$19,1)&lt;0.5,-1,1))^2))),2))</f>
        <v>—</v>
      </c>
      <c r="AJ102" s="299" t="str">
        <f aca="false">IF(OR(Calculator!$E$20&lt;&gt;"YES",Calculator!$B$31&lt;Calculator!$G$20),"—",ROUND((1+SQRT(((50*POWER(80,POWER(COS(PI()*MOD(Calculator!$B$31/Calculator!$F$20,1)),2))-$C102)^2+(1500*ABS(SIN(2*PI()*MOD(Calculator!$B$31/Calculator!$F$20,1)))*IF(MOD(Calculator!$B$31/Calculator!$F$20,1)&lt;0.5,-1,1))^2)/((50*POWER(80,POWER(COS(PI()*MOD(Calculator!$B$31/Calculator!$F$20,1)),2))+$C102)^2+(1500*ABS(SIN(2*PI()*MOD(Calculator!$B$31/Calculator!$F$20,1)))*IF(MOD(Calculator!$B$31/Calculator!$F$20,1)&lt;0.5,-1,1))^2)))/(1-SQRT(((50*POWER(80,POWER(COS(PI()*MOD(Calculator!$B$31/Calculator!$F$20,1)),2))-$C102)^2+(1500*ABS(SIN(2*PI()*MOD(Calculator!$B$31/Calculator!$F$20,1)))*IF(MOD(Calculator!$B$31/Calculator!$F$20,1)&lt;0.5,-1,1))^2)/((50*POWER(80,POWER(COS(PI()*MOD(Calculator!$B$31/Calculator!$F$20,1)),2))+$C102)^2+(1500*ABS(SIN(2*PI()*MOD(Calculator!$B$31/Calculator!$F$20,1)))*IF(MOD(Calculator!$B$31/Calculator!$F$20,1)&lt;0.5,-1,1))^2))),2))</f>
        <v>—</v>
      </c>
      <c r="AK102" s="299" t="str">
        <f aca="false">IF(OR(Calculator!$E$21&lt;&gt;"YES",Calculator!$B$31&lt;Calculator!$G$21),"—",ROUND((1+SQRT(((50*POWER(80,POWER(COS(PI()*MOD(Calculator!$B$31/Calculator!$F$21,1)),2))-$C102)^2+(1500*ABS(SIN(2*PI()*MOD(Calculator!$B$31/Calculator!$F$21,1)))*IF(MOD(Calculator!$B$31/Calculator!$F$21,1)&lt;0.5,-1,1))^2)/((50*POWER(80,POWER(COS(PI()*MOD(Calculator!$B$31/Calculator!$F$21,1)),2))+$C102)^2+(1500*ABS(SIN(2*PI()*MOD(Calculator!$B$31/Calculator!$F$21,1)))*IF(MOD(Calculator!$B$31/Calculator!$F$21,1)&lt;0.5,-1,1))^2)))/(1-SQRT(((50*POWER(80,POWER(COS(PI()*MOD(Calculator!$B$31/Calculator!$F$21,1)),2))-$C102)^2+(1500*ABS(SIN(2*PI()*MOD(Calculator!$B$31/Calculator!$F$21,1)))*IF(MOD(Calculator!$B$31/Calculator!$F$21,1)&lt;0.5,-1,1))^2)/((50*POWER(80,POWER(COS(PI()*MOD(Calculator!$B$31/Calculator!$F$21,1)),2))+$C102)^2+(1500*ABS(SIN(2*PI()*MOD(Calculator!$B$31/Calculator!$F$21,1)))*IF(MOD(Calculator!$B$31/Calculator!$F$21,1)&lt;0.5,-1,1))^2))),2))</f>
        <v>—</v>
      </c>
      <c r="AL102" s="299" t="str">
        <f aca="false">IF(OR(Calculator!$E$22&lt;&gt;"YES",Calculator!$B$31&lt;Calculator!$G$22),"—",ROUND((1+SQRT(((50*POWER(80,POWER(COS(PI()*MOD(Calculator!$B$31/Calculator!$F$22,1)),2))-$C102)^2+(1500*ABS(SIN(2*PI()*MOD(Calculator!$B$31/Calculator!$F$22,1)))*IF(MOD(Calculator!$B$31/Calculator!$F$22,1)&lt;0.5,-1,1))^2)/((50*POWER(80,POWER(COS(PI()*MOD(Calculator!$B$31/Calculator!$F$22,1)),2))+$C102)^2+(1500*ABS(SIN(2*PI()*MOD(Calculator!$B$31/Calculator!$F$22,1)))*IF(MOD(Calculator!$B$31/Calculator!$F$22,1)&lt;0.5,-1,1))^2)))/(1-SQRT(((50*POWER(80,POWER(COS(PI()*MOD(Calculator!$B$31/Calculator!$F$22,1)),2))-$C102)^2+(1500*ABS(SIN(2*PI()*MOD(Calculator!$B$31/Calculator!$F$22,1)))*IF(MOD(Calculator!$B$31/Calculator!$F$22,1)&lt;0.5,-1,1))^2)/((50*POWER(80,POWER(COS(PI()*MOD(Calculator!$B$31/Calculator!$F$22,1)),2))+$C102)^2+(1500*ABS(SIN(2*PI()*MOD(Calculator!$B$31/Calculator!$F$22,1)))*IF(MOD(Calculator!$B$31/Calculator!$F$22,1)&lt;0.5,-1,1))^2))),2))</f>
        <v>—</v>
      </c>
      <c r="AM102" s="293" t="n">
        <f aca="false">IFERROR(ROUND((IF(ISNUMBER(AB102),AB102,0)+IF(ISNUMBER(AC102),AC102,0)+IF(ISNUMBER(AD102),AD102,0)+IF(ISNUMBER(AE102),AE102,0)+IF(ISNUMBER(AF102),AF102,0)+IF(ISNUMBER(AG102),AG102,0)+IF(ISNUMBER(AH102),AH102,0)+IF(ISNUMBER(AI102),AI102,0)+IF(ISNUMBER(AJ102),AJ102,0)+IF(ISNUMBER(AK102),AK102,0)+IF(ISNUMBER(AL102),AL102,0))/(IF(ISNUMBER(AB102),1,0)+IF(ISNUMBER(AC102),1,0)+IF(ISNUMBER(AD102),1,0)+IF(ISNUMBER(AE102),1,0)+IF(ISNUMBER(AF102),1,0)+IF(ISNUMBER(AG102),1,0)+IF(ISNUMBER(AH102),1,0)+IF(ISNUMBER(AI102),1,0)+IF(ISNUMBER(AJ102),1,0)+IF(ISNUMBER(AK102),1,0)+IF(ISNUMBER(AL102),1,0)),4),"")</f>
        <v>23.99</v>
      </c>
      <c r="AN102" s="299" t="str">
        <f aca="false">IF(OR(Calculator!$E$12&lt;&gt;"YES",Calculator!$B$32&lt;Calculator!$G$12),"—",ROUND((1+SQRT(((50*POWER(80,POWER(COS(PI()*MOD(Calculator!$B$32/Calculator!$F$12,1)),2))-$C102)^2+(1500*ABS(SIN(2*PI()*MOD(Calculator!$B$32/Calculator!$F$12,1)))*IF(MOD(Calculator!$B$32/Calculator!$F$12,1)&lt;0.5,-1,1))^2)/((50*POWER(80,POWER(COS(PI()*MOD(Calculator!$B$32/Calculator!$F$12,1)),2))+$C102)^2+(1500*ABS(SIN(2*PI()*MOD(Calculator!$B$32/Calculator!$F$12,1)))*IF(MOD(Calculator!$B$32/Calculator!$F$12,1)&lt;0.5,-1,1))^2)))/(1-SQRT(((50*POWER(80,POWER(COS(PI()*MOD(Calculator!$B$32/Calculator!$F$12,1)),2))-$C102)^2+(1500*ABS(SIN(2*PI()*MOD(Calculator!$B$32/Calculator!$F$12,1)))*IF(MOD(Calculator!$B$32/Calculator!$F$12,1)&lt;0.5,-1,1))^2)/((50*POWER(80,POWER(COS(PI()*MOD(Calculator!$B$32/Calculator!$F$12,1)),2))+$C102)^2+(1500*ABS(SIN(2*PI()*MOD(Calculator!$B$32/Calculator!$F$12,1)))*IF(MOD(Calculator!$B$32/Calculator!$F$12,1)&lt;0.5,-1,1))^2))),2))</f>
        <v>—</v>
      </c>
      <c r="AO102" s="299" t="str">
        <f aca="false">IF(OR(Calculator!$E$13&lt;&gt;"YES",Calculator!$B$32&lt;Calculator!$G$13),"—",ROUND((1+SQRT(((50*POWER(80,POWER(COS(PI()*MOD(Calculator!$B$32/Calculator!$F$13,1)),2))-$C102)^2+(1500*ABS(SIN(2*PI()*MOD(Calculator!$B$32/Calculator!$F$13,1)))*IF(MOD(Calculator!$B$32/Calculator!$F$13,1)&lt;0.5,-1,1))^2)/((50*POWER(80,POWER(COS(PI()*MOD(Calculator!$B$32/Calculator!$F$13,1)),2))+$C102)^2+(1500*ABS(SIN(2*PI()*MOD(Calculator!$B$32/Calculator!$F$13,1)))*IF(MOD(Calculator!$B$32/Calculator!$F$13,1)&lt;0.5,-1,1))^2)))/(1-SQRT(((50*POWER(80,POWER(COS(PI()*MOD(Calculator!$B$32/Calculator!$F$13,1)),2))-$C102)^2+(1500*ABS(SIN(2*PI()*MOD(Calculator!$B$32/Calculator!$F$13,1)))*IF(MOD(Calculator!$B$32/Calculator!$F$13,1)&lt;0.5,-1,1))^2)/((50*POWER(80,POWER(COS(PI()*MOD(Calculator!$B$32/Calculator!$F$13,1)),2))+$C102)^2+(1500*ABS(SIN(2*PI()*MOD(Calculator!$B$32/Calculator!$F$13,1)))*IF(MOD(Calculator!$B$32/Calculator!$F$13,1)&lt;0.5,-1,1))^2))),2))</f>
        <v>—</v>
      </c>
      <c r="AP102" s="299" t="str">
        <f aca="false">IF(OR(Calculator!$E$14&lt;&gt;"YES",Calculator!$B$32&lt;Calculator!$G$14),"—",ROUND((1+SQRT(((50*POWER(80,POWER(COS(PI()*MOD(Calculator!$B$32/Calculator!$F$14,1)),2))-$C102)^2+(1500*ABS(SIN(2*PI()*MOD(Calculator!$B$32/Calculator!$F$14,1)))*IF(MOD(Calculator!$B$32/Calculator!$F$14,1)&lt;0.5,-1,1))^2)/((50*POWER(80,POWER(COS(PI()*MOD(Calculator!$B$32/Calculator!$F$14,1)),2))+$C102)^2+(1500*ABS(SIN(2*PI()*MOD(Calculator!$B$32/Calculator!$F$14,1)))*IF(MOD(Calculator!$B$32/Calculator!$F$14,1)&lt;0.5,-1,1))^2)))/(1-SQRT(((50*POWER(80,POWER(COS(PI()*MOD(Calculator!$B$32/Calculator!$F$14,1)),2))-$C102)^2+(1500*ABS(SIN(2*PI()*MOD(Calculator!$B$32/Calculator!$F$14,1)))*IF(MOD(Calculator!$B$32/Calculator!$F$14,1)&lt;0.5,-1,1))^2)/((50*POWER(80,POWER(COS(PI()*MOD(Calculator!$B$32/Calculator!$F$14,1)),2))+$C102)^2+(1500*ABS(SIN(2*PI()*MOD(Calculator!$B$32/Calculator!$F$14,1)))*IF(MOD(Calculator!$B$32/Calculator!$F$14,1)&lt;0.5,-1,1))^2))),2))</f>
        <v>—</v>
      </c>
      <c r="AQ102" s="299" t="n">
        <f aca="false">IF(OR(Calculator!$E$15&lt;&gt;"YES",Calculator!$B$32&lt;Calculator!$G$15),"—",ROUND((1+SQRT(((50*POWER(80,POWER(COS(PI()*MOD(Calculator!$B$32/Calculator!$F$15,1)),2))-$C102)^2+(1500*ABS(SIN(2*PI()*MOD(Calculator!$B$32/Calculator!$F$15,1)))*IF(MOD(Calculator!$B$32/Calculator!$F$15,1)&lt;0.5,-1,1))^2)/((50*POWER(80,POWER(COS(PI()*MOD(Calculator!$B$32/Calculator!$F$15,1)),2))+$C102)^2+(1500*ABS(SIN(2*PI()*MOD(Calculator!$B$32/Calculator!$F$15,1)))*IF(MOD(Calculator!$B$32/Calculator!$F$15,1)&lt;0.5,-1,1))^2)))/(1-SQRT(((50*POWER(80,POWER(COS(PI()*MOD(Calculator!$B$32/Calculator!$F$15,1)),2))-$C102)^2+(1500*ABS(SIN(2*PI()*MOD(Calculator!$B$32/Calculator!$F$15,1)))*IF(MOD(Calculator!$B$32/Calculator!$F$15,1)&lt;0.5,-1,1))^2)/((50*POWER(80,POWER(COS(PI()*MOD(Calculator!$B$32/Calculator!$F$15,1)),2))+$C102)^2+(1500*ABS(SIN(2*PI()*MOD(Calculator!$B$32/Calculator!$F$15,1)))*IF(MOD(Calculator!$B$32/Calculator!$F$15,1)&lt;0.5,-1,1))^2))),2))</f>
        <v>3.06</v>
      </c>
      <c r="AR102" s="299" t="str">
        <f aca="false">IF(OR(Calculator!$E$16&lt;&gt;"YES",Calculator!$B$32&lt;Calculator!$G$16),"—",ROUND((1+SQRT(((50*POWER(80,POWER(COS(PI()*MOD(Calculator!$B$32/Calculator!$F$16,1)),2))-$C102)^2+(1500*ABS(SIN(2*PI()*MOD(Calculator!$B$32/Calculator!$F$16,1)))*IF(MOD(Calculator!$B$32/Calculator!$F$16,1)&lt;0.5,-1,1))^2)/((50*POWER(80,POWER(COS(PI()*MOD(Calculator!$B$32/Calculator!$F$16,1)),2))+$C102)^2+(1500*ABS(SIN(2*PI()*MOD(Calculator!$B$32/Calculator!$F$16,1)))*IF(MOD(Calculator!$B$32/Calculator!$F$16,1)&lt;0.5,-1,1))^2)))/(1-SQRT(((50*POWER(80,POWER(COS(PI()*MOD(Calculator!$B$32/Calculator!$F$16,1)),2))-$C102)^2+(1500*ABS(SIN(2*PI()*MOD(Calculator!$B$32/Calculator!$F$16,1)))*IF(MOD(Calculator!$B$32/Calculator!$F$16,1)&lt;0.5,-1,1))^2)/((50*POWER(80,POWER(COS(PI()*MOD(Calculator!$B$32/Calculator!$F$16,1)),2))+$C102)^2+(1500*ABS(SIN(2*PI()*MOD(Calculator!$B$32/Calculator!$F$16,1)))*IF(MOD(Calculator!$B$32/Calculator!$F$16,1)&lt;0.5,-1,1))^2))),2))</f>
        <v>—</v>
      </c>
      <c r="AS102" s="299" t="n">
        <f aca="false">IF(OR(Calculator!$E$17&lt;&gt;"YES",Calculator!$B$32&lt;Calculator!$G$17),"—",ROUND((1+SQRT(((50*POWER(80,POWER(COS(PI()*MOD(Calculator!$B$32/Calculator!$F$17,1)),2))-$C102)^2+(1500*ABS(SIN(2*PI()*MOD(Calculator!$B$32/Calculator!$F$17,1)))*IF(MOD(Calculator!$B$32/Calculator!$F$17,1)&lt;0.5,-1,1))^2)/((50*POWER(80,POWER(COS(PI()*MOD(Calculator!$B$32/Calculator!$F$17,1)),2))+$C102)^2+(1500*ABS(SIN(2*PI()*MOD(Calculator!$B$32/Calculator!$F$17,1)))*IF(MOD(Calculator!$B$32/Calculator!$F$17,1)&lt;0.5,-1,1))^2)))/(1-SQRT(((50*POWER(80,POWER(COS(PI()*MOD(Calculator!$B$32/Calculator!$F$17,1)),2))-$C102)^2+(1500*ABS(SIN(2*PI()*MOD(Calculator!$B$32/Calculator!$F$17,1)))*IF(MOD(Calculator!$B$32/Calculator!$F$17,1)&lt;0.5,-1,1))^2)/((50*POWER(80,POWER(COS(PI()*MOD(Calculator!$B$32/Calculator!$F$17,1)),2))+$C102)^2+(1500*ABS(SIN(2*PI()*MOD(Calculator!$B$32/Calculator!$F$17,1)))*IF(MOD(Calculator!$B$32/Calculator!$F$17,1)&lt;0.5,-1,1))^2))),2))</f>
        <v>21.83</v>
      </c>
      <c r="AT102" s="299" t="str">
        <f aca="false">IF(OR(Calculator!$E$18&lt;&gt;"YES",Calculator!$B$32&lt;Calculator!$G$18),"—",ROUND((1+SQRT(((50*POWER(80,POWER(COS(PI()*MOD(Calculator!$B$32/Calculator!$F$18,1)),2))-$C102)^2+(1500*ABS(SIN(2*PI()*MOD(Calculator!$B$32/Calculator!$F$18,1)))*IF(MOD(Calculator!$B$32/Calculator!$F$18,1)&lt;0.5,-1,1))^2)/((50*POWER(80,POWER(COS(PI()*MOD(Calculator!$B$32/Calculator!$F$18,1)),2))+$C102)^2+(1500*ABS(SIN(2*PI()*MOD(Calculator!$B$32/Calculator!$F$18,1)))*IF(MOD(Calculator!$B$32/Calculator!$F$18,1)&lt;0.5,-1,1))^2)))/(1-SQRT(((50*POWER(80,POWER(COS(PI()*MOD(Calculator!$B$32/Calculator!$F$18,1)),2))-$C102)^2+(1500*ABS(SIN(2*PI()*MOD(Calculator!$B$32/Calculator!$F$18,1)))*IF(MOD(Calculator!$B$32/Calculator!$F$18,1)&lt;0.5,-1,1))^2)/((50*POWER(80,POWER(COS(PI()*MOD(Calculator!$B$32/Calculator!$F$18,1)),2))+$C102)^2+(1500*ABS(SIN(2*PI()*MOD(Calculator!$B$32/Calculator!$F$18,1)))*IF(MOD(Calculator!$B$32/Calculator!$F$18,1)&lt;0.5,-1,1))^2))),2))</f>
        <v>—</v>
      </c>
      <c r="AU102" s="299" t="str">
        <f aca="false">IF(OR(Calculator!$E$19&lt;&gt;"YES",Calculator!$B$32&lt;Calculator!$G$19),"—",ROUND((1+SQRT(((50*POWER(80,POWER(COS(PI()*MOD(Calculator!$B$32/Calculator!$F$19,1)),2))-$C102)^2+(1500*ABS(SIN(2*PI()*MOD(Calculator!$B$32/Calculator!$F$19,1)))*IF(MOD(Calculator!$B$32/Calculator!$F$19,1)&lt;0.5,-1,1))^2)/((50*POWER(80,POWER(COS(PI()*MOD(Calculator!$B$32/Calculator!$F$19,1)),2))+$C102)^2+(1500*ABS(SIN(2*PI()*MOD(Calculator!$B$32/Calculator!$F$19,1)))*IF(MOD(Calculator!$B$32/Calculator!$F$19,1)&lt;0.5,-1,1))^2)))/(1-SQRT(((50*POWER(80,POWER(COS(PI()*MOD(Calculator!$B$32/Calculator!$F$19,1)),2))-$C102)^2+(1500*ABS(SIN(2*PI()*MOD(Calculator!$B$32/Calculator!$F$19,1)))*IF(MOD(Calculator!$B$32/Calculator!$F$19,1)&lt;0.5,-1,1))^2)/((50*POWER(80,POWER(COS(PI()*MOD(Calculator!$B$32/Calculator!$F$19,1)),2))+$C102)^2+(1500*ABS(SIN(2*PI()*MOD(Calculator!$B$32/Calculator!$F$19,1)))*IF(MOD(Calculator!$B$32/Calculator!$F$19,1)&lt;0.5,-1,1))^2))),2))</f>
        <v>—</v>
      </c>
      <c r="AV102" s="299" t="str">
        <f aca="false">IF(OR(Calculator!$E$20&lt;&gt;"YES",Calculator!$B$32&lt;Calculator!$G$20),"—",ROUND((1+SQRT(((50*POWER(80,POWER(COS(PI()*MOD(Calculator!$B$32/Calculator!$F$20,1)),2))-$C102)^2+(1500*ABS(SIN(2*PI()*MOD(Calculator!$B$32/Calculator!$F$20,1)))*IF(MOD(Calculator!$B$32/Calculator!$F$20,1)&lt;0.5,-1,1))^2)/((50*POWER(80,POWER(COS(PI()*MOD(Calculator!$B$32/Calculator!$F$20,1)),2))+$C102)^2+(1500*ABS(SIN(2*PI()*MOD(Calculator!$B$32/Calculator!$F$20,1)))*IF(MOD(Calculator!$B$32/Calculator!$F$20,1)&lt;0.5,-1,1))^2)))/(1-SQRT(((50*POWER(80,POWER(COS(PI()*MOD(Calculator!$B$32/Calculator!$F$20,1)),2))-$C102)^2+(1500*ABS(SIN(2*PI()*MOD(Calculator!$B$32/Calculator!$F$20,1)))*IF(MOD(Calculator!$B$32/Calculator!$F$20,1)&lt;0.5,-1,1))^2)/((50*POWER(80,POWER(COS(PI()*MOD(Calculator!$B$32/Calculator!$F$20,1)),2))+$C102)^2+(1500*ABS(SIN(2*PI()*MOD(Calculator!$B$32/Calculator!$F$20,1)))*IF(MOD(Calculator!$B$32/Calculator!$F$20,1)&lt;0.5,-1,1))^2))),2))</f>
        <v>—</v>
      </c>
      <c r="AW102" s="299" t="str">
        <f aca="false">IF(OR(Calculator!$E$21&lt;&gt;"YES",Calculator!$B$32&lt;Calculator!$G$21),"—",ROUND((1+SQRT(((50*POWER(80,POWER(COS(PI()*MOD(Calculator!$B$32/Calculator!$F$21,1)),2))-$C102)^2+(1500*ABS(SIN(2*PI()*MOD(Calculator!$B$32/Calculator!$F$21,1)))*IF(MOD(Calculator!$B$32/Calculator!$F$21,1)&lt;0.5,-1,1))^2)/((50*POWER(80,POWER(COS(PI()*MOD(Calculator!$B$32/Calculator!$F$21,1)),2))+$C102)^2+(1500*ABS(SIN(2*PI()*MOD(Calculator!$B$32/Calculator!$F$21,1)))*IF(MOD(Calculator!$B$32/Calculator!$F$21,1)&lt;0.5,-1,1))^2)))/(1-SQRT(((50*POWER(80,POWER(COS(PI()*MOD(Calculator!$B$32/Calculator!$F$21,1)),2))-$C102)^2+(1500*ABS(SIN(2*PI()*MOD(Calculator!$B$32/Calculator!$F$21,1)))*IF(MOD(Calculator!$B$32/Calculator!$F$21,1)&lt;0.5,-1,1))^2)/((50*POWER(80,POWER(COS(PI()*MOD(Calculator!$B$32/Calculator!$F$21,1)),2))+$C102)^2+(1500*ABS(SIN(2*PI()*MOD(Calculator!$B$32/Calculator!$F$21,1)))*IF(MOD(Calculator!$B$32/Calculator!$F$21,1)&lt;0.5,-1,1))^2))),2))</f>
        <v>—</v>
      </c>
      <c r="AX102" s="299" t="str">
        <f aca="false">IF(OR(Calculator!$E$22&lt;&gt;"YES",Calculator!$B$32&lt;Calculator!$G$22),"—",ROUND((1+SQRT(((50*POWER(80,POWER(COS(PI()*MOD(Calculator!$B$32/Calculator!$F$22,1)),2))-$C102)^2+(1500*ABS(SIN(2*PI()*MOD(Calculator!$B$32/Calculator!$F$22,1)))*IF(MOD(Calculator!$B$32/Calculator!$F$22,1)&lt;0.5,-1,1))^2)/((50*POWER(80,POWER(COS(PI()*MOD(Calculator!$B$32/Calculator!$F$22,1)),2))+$C102)^2+(1500*ABS(SIN(2*PI()*MOD(Calculator!$B$32/Calculator!$F$22,1)))*IF(MOD(Calculator!$B$32/Calculator!$F$22,1)&lt;0.5,-1,1))^2)))/(1-SQRT(((50*POWER(80,POWER(COS(PI()*MOD(Calculator!$B$32/Calculator!$F$22,1)),2))-$C102)^2+(1500*ABS(SIN(2*PI()*MOD(Calculator!$B$32/Calculator!$F$22,1)))*IF(MOD(Calculator!$B$32/Calculator!$F$22,1)&lt;0.5,-1,1))^2)/((50*POWER(80,POWER(COS(PI()*MOD(Calculator!$B$32/Calculator!$F$22,1)),2))+$C102)^2+(1500*ABS(SIN(2*PI()*MOD(Calculator!$B$32/Calculator!$F$22,1)))*IF(MOD(Calculator!$B$32/Calculator!$F$22,1)&lt;0.5,-1,1))^2))),2))</f>
        <v>—</v>
      </c>
      <c r="AY102" s="293" t="n">
        <f aca="false">IFERROR(ROUND((IF(ISNUMBER(AN102),AN102,0)+IF(ISNUMBER(AO102),AO102,0)+IF(ISNUMBER(AP102),AP102,0)+IF(ISNUMBER(AQ102),AQ102,0)+IF(ISNUMBER(AR102),AR102,0)+IF(ISNUMBER(AS102),AS102,0)+IF(ISNUMBER(AT102),AT102,0)+IF(ISNUMBER(AU102),AU102,0)+IF(ISNUMBER(AV102),AV102,0)+IF(ISNUMBER(AW102),AW102,0)+IF(ISNUMBER(AX102),AX102,0))/(IF(ISNUMBER(AN102),1,0)+IF(ISNUMBER(AO102),1,0)+IF(ISNUMBER(AP102),1,0)+IF(ISNUMBER(AQ102),1,0)+IF(ISNUMBER(AR102),1,0)+IF(ISNUMBER(AS102),1,0)+IF(ISNUMBER(AT102),1,0)+IF(ISNUMBER(AU102),1,0)+IF(ISNUMBER(AV102),1,0)+IF(ISNUMBER(AW102),1,0)+IF(ISNUMBER(AX102),1,0)),4),"")</f>
        <v>12.445</v>
      </c>
      <c r="AZ102" s="299" t="str">
        <f aca="false">IF(OR(Calculator!$E$12&lt;&gt;"YES",Calculator!$B$33&lt;Calculator!$G$12),"—",ROUND((1+SQRT(((50*POWER(80,POWER(COS(PI()*MOD(Calculator!$B$33/Calculator!$F$12,1)),2))-$C102)^2+(1500*ABS(SIN(2*PI()*MOD(Calculator!$B$33/Calculator!$F$12,1)))*IF(MOD(Calculator!$B$33/Calculator!$F$12,1)&lt;0.5,-1,1))^2)/((50*POWER(80,POWER(COS(PI()*MOD(Calculator!$B$33/Calculator!$F$12,1)),2))+$C102)^2+(1500*ABS(SIN(2*PI()*MOD(Calculator!$B$33/Calculator!$F$12,1)))*IF(MOD(Calculator!$B$33/Calculator!$F$12,1)&lt;0.5,-1,1))^2)))/(1-SQRT(((50*POWER(80,POWER(COS(PI()*MOD(Calculator!$B$33/Calculator!$F$12,1)),2))-$C102)^2+(1500*ABS(SIN(2*PI()*MOD(Calculator!$B$33/Calculator!$F$12,1)))*IF(MOD(Calculator!$B$33/Calculator!$F$12,1)&lt;0.5,-1,1))^2)/((50*POWER(80,POWER(COS(PI()*MOD(Calculator!$B$33/Calculator!$F$12,1)),2))+$C102)^2+(1500*ABS(SIN(2*PI()*MOD(Calculator!$B$33/Calculator!$F$12,1)))*IF(MOD(Calculator!$B$33/Calculator!$F$12,1)&lt;0.5,-1,1))^2))),2))</f>
        <v>—</v>
      </c>
      <c r="BA102" s="299" t="str">
        <f aca="false">IF(OR(Calculator!$E$13&lt;&gt;"YES",Calculator!$B$33&lt;Calculator!$G$13),"—",ROUND((1+SQRT(((50*POWER(80,POWER(COS(PI()*MOD(Calculator!$B$33/Calculator!$F$13,1)),2))-$C102)^2+(1500*ABS(SIN(2*PI()*MOD(Calculator!$B$33/Calculator!$F$13,1)))*IF(MOD(Calculator!$B$33/Calculator!$F$13,1)&lt;0.5,-1,1))^2)/((50*POWER(80,POWER(COS(PI()*MOD(Calculator!$B$33/Calculator!$F$13,1)),2))+$C102)^2+(1500*ABS(SIN(2*PI()*MOD(Calculator!$B$33/Calculator!$F$13,1)))*IF(MOD(Calculator!$B$33/Calculator!$F$13,1)&lt;0.5,-1,1))^2)))/(1-SQRT(((50*POWER(80,POWER(COS(PI()*MOD(Calculator!$B$33/Calculator!$F$13,1)),2))-$C102)^2+(1500*ABS(SIN(2*PI()*MOD(Calculator!$B$33/Calculator!$F$13,1)))*IF(MOD(Calculator!$B$33/Calculator!$F$13,1)&lt;0.5,-1,1))^2)/((50*POWER(80,POWER(COS(PI()*MOD(Calculator!$B$33/Calculator!$F$13,1)),2))+$C102)^2+(1500*ABS(SIN(2*PI()*MOD(Calculator!$B$33/Calculator!$F$13,1)))*IF(MOD(Calculator!$B$33/Calculator!$F$13,1)&lt;0.5,-1,1))^2))),2))</f>
        <v>—</v>
      </c>
      <c r="BB102" s="299" t="str">
        <f aca="false">IF(OR(Calculator!$E$14&lt;&gt;"YES",Calculator!$B$33&lt;Calculator!$G$14),"—",ROUND((1+SQRT(((50*POWER(80,POWER(COS(PI()*MOD(Calculator!$B$33/Calculator!$F$14,1)),2))-$C102)^2+(1500*ABS(SIN(2*PI()*MOD(Calculator!$B$33/Calculator!$F$14,1)))*IF(MOD(Calculator!$B$33/Calculator!$F$14,1)&lt;0.5,-1,1))^2)/((50*POWER(80,POWER(COS(PI()*MOD(Calculator!$B$33/Calculator!$F$14,1)),2))+$C102)^2+(1500*ABS(SIN(2*PI()*MOD(Calculator!$B$33/Calculator!$F$14,1)))*IF(MOD(Calculator!$B$33/Calculator!$F$14,1)&lt;0.5,-1,1))^2)))/(1-SQRT(((50*POWER(80,POWER(COS(PI()*MOD(Calculator!$B$33/Calculator!$F$14,1)),2))-$C102)^2+(1500*ABS(SIN(2*PI()*MOD(Calculator!$B$33/Calculator!$F$14,1)))*IF(MOD(Calculator!$B$33/Calculator!$F$14,1)&lt;0.5,-1,1))^2)/((50*POWER(80,POWER(COS(PI()*MOD(Calculator!$B$33/Calculator!$F$14,1)),2))+$C102)^2+(1500*ABS(SIN(2*PI()*MOD(Calculator!$B$33/Calculator!$F$14,1)))*IF(MOD(Calculator!$B$33/Calculator!$F$14,1)&lt;0.5,-1,1))^2))),2))</f>
        <v>—</v>
      </c>
      <c r="BC102" s="299" t="n">
        <f aca="false">IF(OR(Calculator!$E$15&lt;&gt;"YES",Calculator!$B$33&lt;Calculator!$G$15),"—",ROUND((1+SQRT(((50*POWER(80,POWER(COS(PI()*MOD(Calculator!$B$33/Calculator!$F$15,1)),2))-$C102)^2+(1500*ABS(SIN(2*PI()*MOD(Calculator!$B$33/Calculator!$F$15,1)))*IF(MOD(Calculator!$B$33/Calculator!$F$15,1)&lt;0.5,-1,1))^2)/((50*POWER(80,POWER(COS(PI()*MOD(Calculator!$B$33/Calculator!$F$15,1)),2))+$C102)^2+(1500*ABS(SIN(2*PI()*MOD(Calculator!$B$33/Calculator!$F$15,1)))*IF(MOD(Calculator!$B$33/Calculator!$F$15,1)&lt;0.5,-1,1))^2)))/(1-SQRT(((50*POWER(80,POWER(COS(PI()*MOD(Calculator!$B$33/Calculator!$F$15,1)),2))-$C102)^2+(1500*ABS(SIN(2*PI()*MOD(Calculator!$B$33/Calculator!$F$15,1)))*IF(MOD(Calculator!$B$33/Calculator!$F$15,1)&lt;0.5,-1,1))^2)/((50*POWER(80,POWER(COS(PI()*MOD(Calculator!$B$33/Calculator!$F$15,1)),2))+$C102)^2+(1500*ABS(SIN(2*PI()*MOD(Calculator!$B$33/Calculator!$F$15,1)))*IF(MOD(Calculator!$B$33/Calculator!$F$15,1)&lt;0.5,-1,1))^2))),2))</f>
        <v>3.26</v>
      </c>
      <c r="BD102" s="299" t="str">
        <f aca="false">IF(OR(Calculator!$E$16&lt;&gt;"YES",Calculator!$B$33&lt;Calculator!$G$16),"—",ROUND((1+SQRT(((50*POWER(80,POWER(COS(PI()*MOD(Calculator!$B$33/Calculator!$F$16,1)),2))-$C102)^2+(1500*ABS(SIN(2*PI()*MOD(Calculator!$B$33/Calculator!$F$16,1)))*IF(MOD(Calculator!$B$33/Calculator!$F$16,1)&lt;0.5,-1,1))^2)/((50*POWER(80,POWER(COS(PI()*MOD(Calculator!$B$33/Calculator!$F$16,1)),2))+$C102)^2+(1500*ABS(SIN(2*PI()*MOD(Calculator!$B$33/Calculator!$F$16,1)))*IF(MOD(Calculator!$B$33/Calculator!$F$16,1)&lt;0.5,-1,1))^2)))/(1-SQRT(((50*POWER(80,POWER(COS(PI()*MOD(Calculator!$B$33/Calculator!$F$16,1)),2))-$C102)^2+(1500*ABS(SIN(2*PI()*MOD(Calculator!$B$33/Calculator!$F$16,1)))*IF(MOD(Calculator!$B$33/Calculator!$F$16,1)&lt;0.5,-1,1))^2)/((50*POWER(80,POWER(COS(PI()*MOD(Calculator!$B$33/Calculator!$F$16,1)),2))+$C102)^2+(1500*ABS(SIN(2*PI()*MOD(Calculator!$B$33/Calculator!$F$16,1)))*IF(MOD(Calculator!$B$33/Calculator!$F$16,1)&lt;0.5,-1,1))^2))),2))</f>
        <v>—</v>
      </c>
      <c r="BE102" s="299" t="n">
        <f aca="false">IF(OR(Calculator!$E$17&lt;&gt;"YES",Calculator!$B$33&lt;Calculator!$G$17),"—",ROUND((1+SQRT(((50*POWER(80,POWER(COS(PI()*MOD(Calculator!$B$33/Calculator!$F$17,1)),2))-$C102)^2+(1500*ABS(SIN(2*PI()*MOD(Calculator!$B$33/Calculator!$F$17,1)))*IF(MOD(Calculator!$B$33/Calculator!$F$17,1)&lt;0.5,-1,1))^2)/((50*POWER(80,POWER(COS(PI()*MOD(Calculator!$B$33/Calculator!$F$17,1)),2))+$C102)^2+(1500*ABS(SIN(2*PI()*MOD(Calculator!$B$33/Calculator!$F$17,1)))*IF(MOD(Calculator!$B$33/Calculator!$F$17,1)&lt;0.5,-1,1))^2)))/(1-SQRT(((50*POWER(80,POWER(COS(PI()*MOD(Calculator!$B$33/Calculator!$F$17,1)),2))-$C102)^2+(1500*ABS(SIN(2*PI()*MOD(Calculator!$B$33/Calculator!$F$17,1)))*IF(MOD(Calculator!$B$33/Calculator!$F$17,1)&lt;0.5,-1,1))^2)/((50*POWER(80,POWER(COS(PI()*MOD(Calculator!$B$33/Calculator!$F$17,1)),2))+$C102)^2+(1500*ABS(SIN(2*PI()*MOD(Calculator!$B$33/Calculator!$F$17,1)))*IF(MOD(Calculator!$B$33/Calculator!$F$17,1)&lt;0.5,-1,1))^2))),2))</f>
        <v>24.47</v>
      </c>
      <c r="BF102" s="299" t="str">
        <f aca="false">IF(OR(Calculator!$E$18&lt;&gt;"YES",Calculator!$B$33&lt;Calculator!$G$18),"—",ROUND((1+SQRT(((50*POWER(80,POWER(COS(PI()*MOD(Calculator!$B$33/Calculator!$F$18,1)),2))-$C102)^2+(1500*ABS(SIN(2*PI()*MOD(Calculator!$B$33/Calculator!$F$18,1)))*IF(MOD(Calculator!$B$33/Calculator!$F$18,1)&lt;0.5,-1,1))^2)/((50*POWER(80,POWER(COS(PI()*MOD(Calculator!$B$33/Calculator!$F$18,1)),2))+$C102)^2+(1500*ABS(SIN(2*PI()*MOD(Calculator!$B$33/Calculator!$F$18,1)))*IF(MOD(Calculator!$B$33/Calculator!$F$18,1)&lt;0.5,-1,1))^2)))/(1-SQRT(((50*POWER(80,POWER(COS(PI()*MOD(Calculator!$B$33/Calculator!$F$18,1)),2))-$C102)^2+(1500*ABS(SIN(2*PI()*MOD(Calculator!$B$33/Calculator!$F$18,1)))*IF(MOD(Calculator!$B$33/Calculator!$F$18,1)&lt;0.5,-1,1))^2)/((50*POWER(80,POWER(COS(PI()*MOD(Calculator!$B$33/Calculator!$F$18,1)),2))+$C102)^2+(1500*ABS(SIN(2*PI()*MOD(Calculator!$B$33/Calculator!$F$18,1)))*IF(MOD(Calculator!$B$33/Calculator!$F$18,1)&lt;0.5,-1,1))^2))),2))</f>
        <v>—</v>
      </c>
      <c r="BG102" s="299" t="str">
        <f aca="false">IF(OR(Calculator!$E$19&lt;&gt;"YES",Calculator!$B$33&lt;Calculator!$G$19),"—",ROUND((1+SQRT(((50*POWER(80,POWER(COS(PI()*MOD(Calculator!$B$33/Calculator!$F$19,1)),2))-$C102)^2+(1500*ABS(SIN(2*PI()*MOD(Calculator!$B$33/Calculator!$F$19,1)))*IF(MOD(Calculator!$B$33/Calculator!$F$19,1)&lt;0.5,-1,1))^2)/((50*POWER(80,POWER(COS(PI()*MOD(Calculator!$B$33/Calculator!$F$19,1)),2))+$C102)^2+(1500*ABS(SIN(2*PI()*MOD(Calculator!$B$33/Calculator!$F$19,1)))*IF(MOD(Calculator!$B$33/Calculator!$F$19,1)&lt;0.5,-1,1))^2)))/(1-SQRT(((50*POWER(80,POWER(COS(PI()*MOD(Calculator!$B$33/Calculator!$F$19,1)),2))-$C102)^2+(1500*ABS(SIN(2*PI()*MOD(Calculator!$B$33/Calculator!$F$19,1)))*IF(MOD(Calculator!$B$33/Calculator!$F$19,1)&lt;0.5,-1,1))^2)/((50*POWER(80,POWER(COS(PI()*MOD(Calculator!$B$33/Calculator!$F$19,1)),2))+$C102)^2+(1500*ABS(SIN(2*PI()*MOD(Calculator!$B$33/Calculator!$F$19,1)))*IF(MOD(Calculator!$B$33/Calculator!$F$19,1)&lt;0.5,-1,1))^2))),2))</f>
        <v>—</v>
      </c>
      <c r="BH102" s="299" t="str">
        <f aca="false">IF(OR(Calculator!$E$20&lt;&gt;"YES",Calculator!$B$33&lt;Calculator!$G$20),"—",ROUND((1+SQRT(((50*POWER(80,POWER(COS(PI()*MOD(Calculator!$B$33/Calculator!$F$20,1)),2))-$C102)^2+(1500*ABS(SIN(2*PI()*MOD(Calculator!$B$33/Calculator!$F$20,1)))*IF(MOD(Calculator!$B$33/Calculator!$F$20,1)&lt;0.5,-1,1))^2)/((50*POWER(80,POWER(COS(PI()*MOD(Calculator!$B$33/Calculator!$F$20,1)),2))+$C102)^2+(1500*ABS(SIN(2*PI()*MOD(Calculator!$B$33/Calculator!$F$20,1)))*IF(MOD(Calculator!$B$33/Calculator!$F$20,1)&lt;0.5,-1,1))^2)))/(1-SQRT(((50*POWER(80,POWER(COS(PI()*MOD(Calculator!$B$33/Calculator!$F$20,1)),2))-$C102)^2+(1500*ABS(SIN(2*PI()*MOD(Calculator!$B$33/Calculator!$F$20,1)))*IF(MOD(Calculator!$B$33/Calculator!$F$20,1)&lt;0.5,-1,1))^2)/((50*POWER(80,POWER(COS(PI()*MOD(Calculator!$B$33/Calculator!$F$20,1)),2))+$C102)^2+(1500*ABS(SIN(2*PI()*MOD(Calculator!$B$33/Calculator!$F$20,1)))*IF(MOD(Calculator!$B$33/Calculator!$F$20,1)&lt;0.5,-1,1))^2))),2))</f>
        <v>—</v>
      </c>
      <c r="BI102" s="299" t="str">
        <f aca="false">IF(OR(Calculator!$E$21&lt;&gt;"YES",Calculator!$B$33&lt;Calculator!$G$21),"—",ROUND((1+SQRT(((50*POWER(80,POWER(COS(PI()*MOD(Calculator!$B$33/Calculator!$F$21,1)),2))-$C102)^2+(1500*ABS(SIN(2*PI()*MOD(Calculator!$B$33/Calculator!$F$21,1)))*IF(MOD(Calculator!$B$33/Calculator!$F$21,1)&lt;0.5,-1,1))^2)/((50*POWER(80,POWER(COS(PI()*MOD(Calculator!$B$33/Calculator!$F$21,1)),2))+$C102)^2+(1500*ABS(SIN(2*PI()*MOD(Calculator!$B$33/Calculator!$F$21,1)))*IF(MOD(Calculator!$B$33/Calculator!$F$21,1)&lt;0.5,-1,1))^2)))/(1-SQRT(((50*POWER(80,POWER(COS(PI()*MOD(Calculator!$B$33/Calculator!$F$21,1)),2))-$C102)^2+(1500*ABS(SIN(2*PI()*MOD(Calculator!$B$33/Calculator!$F$21,1)))*IF(MOD(Calculator!$B$33/Calculator!$F$21,1)&lt;0.5,-1,1))^2)/((50*POWER(80,POWER(COS(PI()*MOD(Calculator!$B$33/Calculator!$F$21,1)),2))+$C102)^2+(1500*ABS(SIN(2*PI()*MOD(Calculator!$B$33/Calculator!$F$21,1)))*IF(MOD(Calculator!$B$33/Calculator!$F$21,1)&lt;0.5,-1,1))^2))),2))</f>
        <v>—</v>
      </c>
      <c r="BJ102" s="299" t="str">
        <f aca="false">IF(OR(Calculator!$E$22&lt;&gt;"YES",Calculator!$B$33&lt;Calculator!$G$22),"—",ROUND((1+SQRT(((50*POWER(80,POWER(COS(PI()*MOD(Calculator!$B$33/Calculator!$F$22,1)),2))-$C102)^2+(1500*ABS(SIN(2*PI()*MOD(Calculator!$B$33/Calculator!$F$22,1)))*IF(MOD(Calculator!$B$33/Calculator!$F$22,1)&lt;0.5,-1,1))^2)/((50*POWER(80,POWER(COS(PI()*MOD(Calculator!$B$33/Calculator!$F$22,1)),2))+$C102)^2+(1500*ABS(SIN(2*PI()*MOD(Calculator!$B$33/Calculator!$F$22,1)))*IF(MOD(Calculator!$B$33/Calculator!$F$22,1)&lt;0.5,-1,1))^2)))/(1-SQRT(((50*POWER(80,POWER(COS(PI()*MOD(Calculator!$B$33/Calculator!$F$22,1)),2))-$C102)^2+(1500*ABS(SIN(2*PI()*MOD(Calculator!$B$33/Calculator!$F$22,1)))*IF(MOD(Calculator!$B$33/Calculator!$F$22,1)&lt;0.5,-1,1))^2)/((50*POWER(80,POWER(COS(PI()*MOD(Calculator!$B$33/Calculator!$F$22,1)),2))+$C102)^2+(1500*ABS(SIN(2*PI()*MOD(Calculator!$B$33/Calculator!$F$22,1)))*IF(MOD(Calculator!$B$33/Calculator!$F$22,1)&lt;0.5,-1,1))^2))),2))</f>
        <v>—</v>
      </c>
      <c r="BK102" s="293" t="n">
        <f aca="false">IFERROR(ROUND((IF(ISNUMBER(AZ102),AZ102,0)+IF(ISNUMBER(BA102),BA102,0)+IF(ISNUMBER(BB102),BB102,0)+IF(ISNUMBER(BC102),BC102,0)+IF(ISNUMBER(BD102),BD102,0)+IF(ISNUMBER(BE102),BE102,0)+IF(ISNUMBER(BF102),BF102,0)+IF(ISNUMBER(BG102),BG102,0)+IF(ISNUMBER(BH102),BH102,0)+IF(ISNUMBER(BI102),BI102,0)+IF(ISNUMBER(BJ102),BJ102,0))/(IF(ISNUMBER(AZ102),1,0)+IF(ISNUMBER(BA102),1,0)+IF(ISNUMBER(BB102),1,0)+IF(ISNUMBER(BC102),1,0)+IF(ISNUMBER(BD102),1,0)+IF(ISNUMBER(BE102),1,0)+IF(ISNUMBER(BF102),1,0)+IF(ISNUMBER(BG102),1,0)+IF(ISNUMBER(BH102),1,0)+IF(ISNUMBER(BI102),1,0)+IF(ISNUMBER(BJ102),1,0)),4),"")</f>
        <v>13.865</v>
      </c>
      <c r="BM102" s="253" t="str">
        <f aca="false">IF(OR(Calculator!$E$12&lt;&gt;"YES",Calculator!$B$29&lt;Calculator!$G$12),"—",ROUND((1+SQRT(((50*POWER(80,POWER(COS(PI()*MOD(Calculator!$B$29/Calculator!$F$12,1)),2))+MIN(500,MAX(30,100*EXP(-0.3*'VSWR Calculator'!$C$24)*(1+3*ABS(MOD('VSWR Calculator'!$C$23/Calculator!$F$12/2,1)-0.5))))/'VSWR Calculator'!$C$25)-$C102)^2+(1500*ABS(SIN(2*PI()*MOD(Calculator!$B$29/Calculator!$F$12,1)))*IF(MOD(Calculator!$B$29/Calculator!$F$12,1)&lt;0.5,-1,1))^2)/SQRT(((50*POWER(80,POWER(COS(PI()*MOD(Calculator!$B$29/Calculator!$F$12,1)),2))+MIN(500,MAX(30,100*EXP(-0.3*'VSWR Calculator'!$C$24)*(1+3*ABS(MOD('VSWR Calculator'!$C$23/Calculator!$F$12/2,1)-0.5))))/'VSWR Calculator'!$C$25)+$C102)^2+(1500*ABS(SIN(2*PI()*MOD(Calculator!$B$29/Calculator!$F$12,1)))*IF(MOD(Calculator!$B$29/Calculator!$F$12,1)&lt;0.5,-1,1))^2))/(1-SQRT(((50*POWER(80,POWER(COS(PI()*MOD(Calculator!$B$29/Calculator!$F$12,1)),2))+MIN(500,MAX(30,100*EXP(-0.3*'VSWR Calculator'!$C$24)*(1+3*ABS(MOD('VSWR Calculator'!$C$23/Calculator!$F$12/2,1)-0.5))))/'VSWR Calculator'!$C$25)-$C102)^2+(1500*ABS(SIN(2*PI()*MOD(Calculator!$B$29/Calculator!$F$12,1)))*IF(MOD(Calculator!$B$29/Calculator!$F$12,1)&lt;0.5,-1,1))^2)/SQRT(((50*POWER(80,POWER(COS(PI()*MOD(Calculator!$B$29/Calculator!$F$12,1)),2))+MIN(500,MAX(30,100*EXP(-0.3*'VSWR Calculator'!$C$24)*(1+3*ABS(MOD('VSWR Calculator'!$C$23/Calculator!$F$12/2,1)-0.5))))/'VSWR Calculator'!$C$25)+$C102)^2+(1500*ABS(SIN(2*PI()*MOD(Calculator!$B$29/Calculator!$F$12,1)))*IF(MOD(Calculator!$B$29/Calculator!$F$12,1)&lt;0.5,-1,1))^2)),2))</f>
        <v>—</v>
      </c>
      <c r="BN102" s="253" t="str">
        <f aca="false">IF(OR(Calculator!$E$13&lt;&gt;"YES",Calculator!$B$29&lt;Calculator!$G$13),"—",ROUND((1+SQRT(((50*POWER(80,POWER(COS(PI()*MOD(Calculator!$B$29/Calculator!$F$13,1)),2))+MIN(500,MAX(30,100*EXP(-0.3*'VSWR Calculator'!$C$24)*(1+3*ABS(MOD('VSWR Calculator'!$C$23/Calculator!$F$13/2,1)-0.5))))/'VSWR Calculator'!$C$25)-$C102)^2+(1500*ABS(SIN(2*PI()*MOD(Calculator!$B$29/Calculator!$F$13,1)))*IF(MOD(Calculator!$B$29/Calculator!$F$13,1)&lt;0.5,-1,1))^2)/SQRT(((50*POWER(80,POWER(COS(PI()*MOD(Calculator!$B$29/Calculator!$F$13,1)),2))+MIN(500,MAX(30,100*EXP(-0.3*'VSWR Calculator'!$C$24)*(1+3*ABS(MOD('VSWR Calculator'!$C$23/Calculator!$F$13/2,1)-0.5))))/'VSWR Calculator'!$C$25)+$C102)^2+(1500*ABS(SIN(2*PI()*MOD(Calculator!$B$29/Calculator!$F$13,1)))*IF(MOD(Calculator!$B$29/Calculator!$F$13,1)&lt;0.5,-1,1))^2))/(1-SQRT(((50*POWER(80,POWER(COS(PI()*MOD(Calculator!$B$29/Calculator!$F$13,1)),2))+MIN(500,MAX(30,100*EXP(-0.3*'VSWR Calculator'!$C$24)*(1+3*ABS(MOD('VSWR Calculator'!$C$23/Calculator!$F$13/2,1)-0.5))))/'VSWR Calculator'!$C$25)-$C102)^2+(1500*ABS(SIN(2*PI()*MOD(Calculator!$B$29/Calculator!$F$13,1)))*IF(MOD(Calculator!$B$29/Calculator!$F$13,1)&lt;0.5,-1,1))^2)/SQRT(((50*POWER(80,POWER(COS(PI()*MOD(Calculator!$B$29/Calculator!$F$13,1)),2))+MIN(500,MAX(30,100*EXP(-0.3*'VSWR Calculator'!$C$24)*(1+3*ABS(MOD('VSWR Calculator'!$C$23/Calculator!$F$13/2,1)-0.5))))/'VSWR Calculator'!$C$25)+$C102)^2+(1500*ABS(SIN(2*PI()*MOD(Calculator!$B$29/Calculator!$F$13,1)))*IF(MOD(Calculator!$B$29/Calculator!$F$13,1)&lt;0.5,-1,1))^2)),2))</f>
        <v>—</v>
      </c>
      <c r="BO102" s="253" t="str">
        <f aca="false">IF(OR(Calculator!$E$14&lt;&gt;"YES",Calculator!$B$29&lt;Calculator!$G$14),"—",ROUND((1+SQRT(((50*POWER(80,POWER(COS(PI()*MOD(Calculator!$B$29/Calculator!$F$14,1)),2))+MIN(500,MAX(30,100*EXP(-0.3*'VSWR Calculator'!$C$24)*(1+3*ABS(MOD('VSWR Calculator'!$C$23/Calculator!$F$14/2,1)-0.5))))/'VSWR Calculator'!$C$25)-$C102)^2+(1500*ABS(SIN(2*PI()*MOD(Calculator!$B$29/Calculator!$F$14,1)))*IF(MOD(Calculator!$B$29/Calculator!$F$14,1)&lt;0.5,-1,1))^2)/SQRT(((50*POWER(80,POWER(COS(PI()*MOD(Calculator!$B$29/Calculator!$F$14,1)),2))+MIN(500,MAX(30,100*EXP(-0.3*'VSWR Calculator'!$C$24)*(1+3*ABS(MOD('VSWR Calculator'!$C$23/Calculator!$F$14/2,1)-0.5))))/'VSWR Calculator'!$C$25)+$C102)^2+(1500*ABS(SIN(2*PI()*MOD(Calculator!$B$29/Calculator!$F$14,1)))*IF(MOD(Calculator!$B$29/Calculator!$F$14,1)&lt;0.5,-1,1))^2))/(1-SQRT(((50*POWER(80,POWER(COS(PI()*MOD(Calculator!$B$29/Calculator!$F$14,1)),2))+MIN(500,MAX(30,100*EXP(-0.3*'VSWR Calculator'!$C$24)*(1+3*ABS(MOD('VSWR Calculator'!$C$23/Calculator!$F$14/2,1)-0.5))))/'VSWR Calculator'!$C$25)-$C102)^2+(1500*ABS(SIN(2*PI()*MOD(Calculator!$B$29/Calculator!$F$14,1)))*IF(MOD(Calculator!$B$29/Calculator!$F$14,1)&lt;0.5,-1,1))^2)/SQRT(((50*POWER(80,POWER(COS(PI()*MOD(Calculator!$B$29/Calculator!$F$14,1)),2))+MIN(500,MAX(30,100*EXP(-0.3*'VSWR Calculator'!$C$24)*(1+3*ABS(MOD('VSWR Calculator'!$C$23/Calculator!$F$14/2,1)-0.5))))/'VSWR Calculator'!$C$25)+$C102)^2+(1500*ABS(SIN(2*PI()*MOD(Calculator!$B$29/Calculator!$F$14,1)))*IF(MOD(Calculator!$B$29/Calculator!$F$14,1)&lt;0.5,-1,1))^2)),2))</f>
        <v>—</v>
      </c>
      <c r="BP102" s="253" t="n">
        <f aca="false">IF(OR(Calculator!$E$15&lt;&gt;"YES",Calculator!$B$29&lt;Calculator!$G$15),"—",ROUND((1+SQRT(((50*POWER(80,POWER(COS(PI()*MOD(Calculator!$B$29/Calculator!$F$15,1)),2))+MIN(500,MAX(30,100*EXP(-0.3*'VSWR Calculator'!$C$24)*(1+3*ABS(MOD('VSWR Calculator'!$C$23/Calculator!$F$15/2,1)-0.5))))/'VSWR Calculator'!$C$25)-$C102)^2+(1500*ABS(SIN(2*PI()*MOD(Calculator!$B$29/Calculator!$F$15,1)))*IF(MOD(Calculator!$B$29/Calculator!$F$15,1)&lt;0.5,-1,1))^2)/SQRT(((50*POWER(80,POWER(COS(PI()*MOD(Calculator!$B$29/Calculator!$F$15,1)),2))+MIN(500,MAX(30,100*EXP(-0.3*'VSWR Calculator'!$C$24)*(1+3*ABS(MOD('VSWR Calculator'!$C$23/Calculator!$F$15/2,1)-0.5))))/'VSWR Calculator'!$C$25)+$C102)^2+(1500*ABS(SIN(2*PI()*MOD(Calculator!$B$29/Calculator!$F$15,1)))*IF(MOD(Calculator!$B$29/Calculator!$F$15,1)&lt;0.5,-1,1))^2))/(1-SQRT(((50*POWER(80,POWER(COS(PI()*MOD(Calculator!$B$29/Calculator!$F$15,1)),2))+MIN(500,MAX(30,100*EXP(-0.3*'VSWR Calculator'!$C$24)*(1+3*ABS(MOD('VSWR Calculator'!$C$23/Calculator!$F$15/2,1)-0.5))))/'VSWR Calculator'!$C$25)-$C102)^2+(1500*ABS(SIN(2*PI()*MOD(Calculator!$B$29/Calculator!$F$15,1)))*IF(MOD(Calculator!$B$29/Calculator!$F$15,1)&lt;0.5,-1,1))^2)/SQRT(((50*POWER(80,POWER(COS(PI()*MOD(Calculator!$B$29/Calculator!$F$15,1)),2))+MIN(500,MAX(30,100*EXP(-0.3*'VSWR Calculator'!$C$24)*(1+3*ABS(MOD('VSWR Calculator'!$C$23/Calculator!$F$15/2,1)-0.5))))/'VSWR Calculator'!$C$25)+$C102)^2+(1500*ABS(SIN(2*PI()*MOD(Calculator!$B$29/Calculator!$F$15,1)))*IF(MOD(Calculator!$B$29/Calculator!$F$15,1)&lt;0.5,-1,1))^2)),2))</f>
        <v>20.55</v>
      </c>
      <c r="BQ102" s="253" t="str">
        <f aca="false">IF(OR(Calculator!$E$16&lt;&gt;"YES",Calculator!$B$29&lt;Calculator!$G$16),"—",ROUND((1+SQRT(((50*POWER(80,POWER(COS(PI()*MOD(Calculator!$B$29/Calculator!$F$16,1)),2))+MIN(500,MAX(30,100*EXP(-0.3*'VSWR Calculator'!$C$24)*(1+3*ABS(MOD('VSWR Calculator'!$C$23/Calculator!$F$16/2,1)-0.5))))/'VSWR Calculator'!$C$25)-$C102)^2+(1500*ABS(SIN(2*PI()*MOD(Calculator!$B$29/Calculator!$F$16,1)))*IF(MOD(Calculator!$B$29/Calculator!$F$16,1)&lt;0.5,-1,1))^2)/SQRT(((50*POWER(80,POWER(COS(PI()*MOD(Calculator!$B$29/Calculator!$F$16,1)),2))+MIN(500,MAX(30,100*EXP(-0.3*'VSWR Calculator'!$C$24)*(1+3*ABS(MOD('VSWR Calculator'!$C$23/Calculator!$F$16/2,1)-0.5))))/'VSWR Calculator'!$C$25)+$C102)^2+(1500*ABS(SIN(2*PI()*MOD(Calculator!$B$29/Calculator!$F$16,1)))*IF(MOD(Calculator!$B$29/Calculator!$F$16,1)&lt;0.5,-1,1))^2))/(1-SQRT(((50*POWER(80,POWER(COS(PI()*MOD(Calculator!$B$29/Calculator!$F$16,1)),2))+MIN(500,MAX(30,100*EXP(-0.3*'VSWR Calculator'!$C$24)*(1+3*ABS(MOD('VSWR Calculator'!$C$23/Calculator!$F$16/2,1)-0.5))))/'VSWR Calculator'!$C$25)-$C102)^2+(1500*ABS(SIN(2*PI()*MOD(Calculator!$B$29/Calculator!$F$16,1)))*IF(MOD(Calculator!$B$29/Calculator!$F$16,1)&lt;0.5,-1,1))^2)/SQRT(((50*POWER(80,POWER(COS(PI()*MOD(Calculator!$B$29/Calculator!$F$16,1)),2))+MIN(500,MAX(30,100*EXP(-0.3*'VSWR Calculator'!$C$24)*(1+3*ABS(MOD('VSWR Calculator'!$C$23/Calculator!$F$16/2,1)-0.5))))/'VSWR Calculator'!$C$25)+$C102)^2+(1500*ABS(SIN(2*PI()*MOD(Calculator!$B$29/Calculator!$F$16,1)))*IF(MOD(Calculator!$B$29/Calculator!$F$16,1)&lt;0.5,-1,1))^2)),2))</f>
        <v>—</v>
      </c>
      <c r="BR102" s="253" t="n">
        <f aca="false">IF(OR(Calculator!$E$17&lt;&gt;"YES",Calculator!$B$29&lt;Calculator!$G$17),"—",ROUND((1+SQRT(((50*POWER(80,POWER(COS(PI()*MOD(Calculator!$B$29/Calculator!$F$17,1)),2))+MIN(500,MAX(30,100*EXP(-0.3*'VSWR Calculator'!$C$24)*(1+3*ABS(MOD('VSWR Calculator'!$C$23/Calculator!$F$17/2,1)-0.5))))/'VSWR Calculator'!$C$25)-$C102)^2+(1500*ABS(SIN(2*PI()*MOD(Calculator!$B$29/Calculator!$F$17,1)))*IF(MOD(Calculator!$B$29/Calculator!$F$17,1)&lt;0.5,-1,1))^2)/SQRT(((50*POWER(80,POWER(COS(PI()*MOD(Calculator!$B$29/Calculator!$F$17,1)),2))+MIN(500,MAX(30,100*EXP(-0.3*'VSWR Calculator'!$C$24)*(1+3*ABS(MOD('VSWR Calculator'!$C$23/Calculator!$F$17/2,1)-0.5))))/'VSWR Calculator'!$C$25)+$C102)^2+(1500*ABS(SIN(2*PI()*MOD(Calculator!$B$29/Calculator!$F$17,1)))*IF(MOD(Calculator!$B$29/Calculator!$F$17,1)&lt;0.5,-1,1))^2))/(1-SQRT(((50*POWER(80,POWER(COS(PI()*MOD(Calculator!$B$29/Calculator!$F$17,1)),2))+MIN(500,MAX(30,100*EXP(-0.3*'VSWR Calculator'!$C$24)*(1+3*ABS(MOD('VSWR Calculator'!$C$23/Calculator!$F$17/2,1)-0.5))))/'VSWR Calculator'!$C$25)-$C102)^2+(1500*ABS(SIN(2*PI()*MOD(Calculator!$B$29/Calculator!$F$17,1)))*IF(MOD(Calculator!$B$29/Calculator!$F$17,1)&lt;0.5,-1,1))^2)/SQRT(((50*POWER(80,POWER(COS(PI()*MOD(Calculator!$B$29/Calculator!$F$17,1)),2))+MIN(500,MAX(30,100*EXP(-0.3*'VSWR Calculator'!$C$24)*(1+3*ABS(MOD('VSWR Calculator'!$C$23/Calculator!$F$17/2,1)-0.5))))/'VSWR Calculator'!$C$25)+$C102)^2+(1500*ABS(SIN(2*PI()*MOD(Calculator!$B$29/Calculator!$F$17,1)))*IF(MOD(Calculator!$B$29/Calculator!$F$17,1)&lt;0.5,-1,1))^2)),2))</f>
        <v>19.72</v>
      </c>
      <c r="BS102" s="253" t="str">
        <f aca="false">IF(OR(Calculator!$E$18&lt;&gt;"YES",Calculator!$B$29&lt;Calculator!$G$18),"—",ROUND((1+SQRT(((50*POWER(80,POWER(COS(PI()*MOD(Calculator!$B$29/Calculator!$F$18,1)),2))+MIN(500,MAX(30,100*EXP(-0.3*'VSWR Calculator'!$C$24)*(1+3*ABS(MOD('VSWR Calculator'!$C$23/Calculator!$F$18/2,1)-0.5))))/'VSWR Calculator'!$C$25)-$C102)^2+(1500*ABS(SIN(2*PI()*MOD(Calculator!$B$29/Calculator!$F$18,1)))*IF(MOD(Calculator!$B$29/Calculator!$F$18,1)&lt;0.5,-1,1))^2)/SQRT(((50*POWER(80,POWER(COS(PI()*MOD(Calculator!$B$29/Calculator!$F$18,1)),2))+MIN(500,MAX(30,100*EXP(-0.3*'VSWR Calculator'!$C$24)*(1+3*ABS(MOD('VSWR Calculator'!$C$23/Calculator!$F$18/2,1)-0.5))))/'VSWR Calculator'!$C$25)+$C102)^2+(1500*ABS(SIN(2*PI()*MOD(Calculator!$B$29/Calculator!$F$18,1)))*IF(MOD(Calculator!$B$29/Calculator!$F$18,1)&lt;0.5,-1,1))^2))/(1-SQRT(((50*POWER(80,POWER(COS(PI()*MOD(Calculator!$B$29/Calculator!$F$18,1)),2))+MIN(500,MAX(30,100*EXP(-0.3*'VSWR Calculator'!$C$24)*(1+3*ABS(MOD('VSWR Calculator'!$C$23/Calculator!$F$18/2,1)-0.5))))/'VSWR Calculator'!$C$25)-$C102)^2+(1500*ABS(SIN(2*PI()*MOD(Calculator!$B$29/Calculator!$F$18,1)))*IF(MOD(Calculator!$B$29/Calculator!$F$18,1)&lt;0.5,-1,1))^2)/SQRT(((50*POWER(80,POWER(COS(PI()*MOD(Calculator!$B$29/Calculator!$F$18,1)),2))+MIN(500,MAX(30,100*EXP(-0.3*'VSWR Calculator'!$C$24)*(1+3*ABS(MOD('VSWR Calculator'!$C$23/Calculator!$F$18/2,1)-0.5))))/'VSWR Calculator'!$C$25)+$C102)^2+(1500*ABS(SIN(2*PI()*MOD(Calculator!$B$29/Calculator!$F$18,1)))*IF(MOD(Calculator!$B$29/Calculator!$F$18,1)&lt;0.5,-1,1))^2)),2))</f>
        <v>—</v>
      </c>
      <c r="BT102" s="253" t="str">
        <f aca="false">IF(OR(Calculator!$E$19&lt;&gt;"YES",Calculator!$B$29&lt;Calculator!$G$19),"—",ROUND((1+SQRT(((50*POWER(80,POWER(COS(PI()*MOD(Calculator!$B$29/Calculator!$F$19,1)),2))+MIN(500,MAX(30,100*EXP(-0.3*'VSWR Calculator'!$C$24)*(1+3*ABS(MOD('VSWR Calculator'!$C$23/Calculator!$F$19/2,1)-0.5))))/'VSWR Calculator'!$C$25)-$C102)^2+(1500*ABS(SIN(2*PI()*MOD(Calculator!$B$29/Calculator!$F$19,1)))*IF(MOD(Calculator!$B$29/Calculator!$F$19,1)&lt;0.5,-1,1))^2)/SQRT(((50*POWER(80,POWER(COS(PI()*MOD(Calculator!$B$29/Calculator!$F$19,1)),2))+MIN(500,MAX(30,100*EXP(-0.3*'VSWR Calculator'!$C$24)*(1+3*ABS(MOD('VSWR Calculator'!$C$23/Calculator!$F$19/2,1)-0.5))))/'VSWR Calculator'!$C$25)+$C102)^2+(1500*ABS(SIN(2*PI()*MOD(Calculator!$B$29/Calculator!$F$19,1)))*IF(MOD(Calculator!$B$29/Calculator!$F$19,1)&lt;0.5,-1,1))^2))/(1-SQRT(((50*POWER(80,POWER(COS(PI()*MOD(Calculator!$B$29/Calculator!$F$19,1)),2))+MIN(500,MAX(30,100*EXP(-0.3*'VSWR Calculator'!$C$24)*(1+3*ABS(MOD('VSWR Calculator'!$C$23/Calculator!$F$19/2,1)-0.5))))/'VSWR Calculator'!$C$25)-$C102)^2+(1500*ABS(SIN(2*PI()*MOD(Calculator!$B$29/Calculator!$F$19,1)))*IF(MOD(Calculator!$B$29/Calculator!$F$19,1)&lt;0.5,-1,1))^2)/SQRT(((50*POWER(80,POWER(COS(PI()*MOD(Calculator!$B$29/Calculator!$F$19,1)),2))+MIN(500,MAX(30,100*EXP(-0.3*'VSWR Calculator'!$C$24)*(1+3*ABS(MOD('VSWR Calculator'!$C$23/Calculator!$F$19/2,1)-0.5))))/'VSWR Calculator'!$C$25)+$C102)^2+(1500*ABS(SIN(2*PI()*MOD(Calculator!$B$29/Calculator!$F$19,1)))*IF(MOD(Calculator!$B$29/Calculator!$F$19,1)&lt;0.5,-1,1))^2)),2))</f>
        <v>—</v>
      </c>
      <c r="BU102" s="253" t="str">
        <f aca="false">IF(OR(Calculator!$E$20&lt;&gt;"YES",Calculator!$B$29&lt;Calculator!$G$20),"—",ROUND((1+SQRT(((50*POWER(80,POWER(COS(PI()*MOD(Calculator!$B$29/Calculator!$F$20,1)),2))+MIN(500,MAX(30,100*EXP(-0.3*'VSWR Calculator'!$C$24)*(1+3*ABS(MOD('VSWR Calculator'!$C$23/Calculator!$F$20/2,1)-0.5))))/'VSWR Calculator'!$C$25)-$C102)^2+(1500*ABS(SIN(2*PI()*MOD(Calculator!$B$29/Calculator!$F$20,1)))*IF(MOD(Calculator!$B$29/Calculator!$F$20,1)&lt;0.5,-1,1))^2)/SQRT(((50*POWER(80,POWER(COS(PI()*MOD(Calculator!$B$29/Calculator!$F$20,1)),2))+MIN(500,MAX(30,100*EXP(-0.3*'VSWR Calculator'!$C$24)*(1+3*ABS(MOD('VSWR Calculator'!$C$23/Calculator!$F$20/2,1)-0.5))))/'VSWR Calculator'!$C$25)+$C102)^2+(1500*ABS(SIN(2*PI()*MOD(Calculator!$B$29/Calculator!$F$20,1)))*IF(MOD(Calculator!$B$29/Calculator!$F$20,1)&lt;0.5,-1,1))^2))/(1-SQRT(((50*POWER(80,POWER(COS(PI()*MOD(Calculator!$B$29/Calculator!$F$20,1)),2))+MIN(500,MAX(30,100*EXP(-0.3*'VSWR Calculator'!$C$24)*(1+3*ABS(MOD('VSWR Calculator'!$C$23/Calculator!$F$20/2,1)-0.5))))/'VSWR Calculator'!$C$25)-$C102)^2+(1500*ABS(SIN(2*PI()*MOD(Calculator!$B$29/Calculator!$F$20,1)))*IF(MOD(Calculator!$B$29/Calculator!$F$20,1)&lt;0.5,-1,1))^2)/SQRT(((50*POWER(80,POWER(COS(PI()*MOD(Calculator!$B$29/Calculator!$F$20,1)),2))+MIN(500,MAX(30,100*EXP(-0.3*'VSWR Calculator'!$C$24)*(1+3*ABS(MOD('VSWR Calculator'!$C$23/Calculator!$F$20/2,1)-0.5))))/'VSWR Calculator'!$C$25)+$C102)^2+(1500*ABS(SIN(2*PI()*MOD(Calculator!$B$29/Calculator!$F$20,1)))*IF(MOD(Calculator!$B$29/Calculator!$F$20,1)&lt;0.5,-1,1))^2)),2))</f>
        <v>—</v>
      </c>
      <c r="BV102" s="253" t="str">
        <f aca="false">IF(OR(Calculator!$E$21&lt;&gt;"YES",Calculator!$B$29&lt;Calculator!$G$21),"—",ROUND((1+SQRT(((50*POWER(80,POWER(COS(PI()*MOD(Calculator!$B$29/Calculator!$F$21,1)),2))+MIN(500,MAX(30,100*EXP(-0.3*'VSWR Calculator'!$C$24)*(1+3*ABS(MOD('VSWR Calculator'!$C$23/Calculator!$F$21/2,1)-0.5))))/'VSWR Calculator'!$C$25)-$C102)^2+(1500*ABS(SIN(2*PI()*MOD(Calculator!$B$29/Calculator!$F$21,1)))*IF(MOD(Calculator!$B$29/Calculator!$F$21,1)&lt;0.5,-1,1))^2)/SQRT(((50*POWER(80,POWER(COS(PI()*MOD(Calculator!$B$29/Calculator!$F$21,1)),2))+MIN(500,MAX(30,100*EXP(-0.3*'VSWR Calculator'!$C$24)*(1+3*ABS(MOD('VSWR Calculator'!$C$23/Calculator!$F$21/2,1)-0.5))))/'VSWR Calculator'!$C$25)+$C102)^2+(1500*ABS(SIN(2*PI()*MOD(Calculator!$B$29/Calculator!$F$21,1)))*IF(MOD(Calculator!$B$29/Calculator!$F$21,1)&lt;0.5,-1,1))^2))/(1-SQRT(((50*POWER(80,POWER(COS(PI()*MOD(Calculator!$B$29/Calculator!$F$21,1)),2))+MIN(500,MAX(30,100*EXP(-0.3*'VSWR Calculator'!$C$24)*(1+3*ABS(MOD('VSWR Calculator'!$C$23/Calculator!$F$21/2,1)-0.5))))/'VSWR Calculator'!$C$25)-$C102)^2+(1500*ABS(SIN(2*PI()*MOD(Calculator!$B$29/Calculator!$F$21,1)))*IF(MOD(Calculator!$B$29/Calculator!$F$21,1)&lt;0.5,-1,1))^2)/SQRT(((50*POWER(80,POWER(COS(PI()*MOD(Calculator!$B$29/Calculator!$F$21,1)),2))+MIN(500,MAX(30,100*EXP(-0.3*'VSWR Calculator'!$C$24)*(1+3*ABS(MOD('VSWR Calculator'!$C$23/Calculator!$F$21/2,1)-0.5))))/'VSWR Calculator'!$C$25)+$C102)^2+(1500*ABS(SIN(2*PI()*MOD(Calculator!$B$29/Calculator!$F$21,1)))*IF(MOD(Calculator!$B$29/Calculator!$F$21,1)&lt;0.5,-1,1))^2)),2))</f>
        <v>—</v>
      </c>
      <c r="BW102" s="253" t="str">
        <f aca="false">IF(OR(Calculator!$E$22&lt;&gt;"YES",Calculator!$B$29&lt;Calculator!$G$22),"—",ROUND((1+SQRT(((50*POWER(80,POWER(COS(PI()*MOD(Calculator!$B$29/Calculator!$F$22,1)),2))+MIN(500,MAX(30,100*EXP(-0.3*'VSWR Calculator'!$C$24)*(1+3*ABS(MOD('VSWR Calculator'!$C$23/Calculator!$F$22/2,1)-0.5))))/'VSWR Calculator'!$C$25)-$C102)^2+(1500*ABS(SIN(2*PI()*MOD(Calculator!$B$29/Calculator!$F$22,1)))*IF(MOD(Calculator!$B$29/Calculator!$F$22,1)&lt;0.5,-1,1))^2)/SQRT(((50*POWER(80,POWER(COS(PI()*MOD(Calculator!$B$29/Calculator!$F$22,1)),2))+MIN(500,MAX(30,100*EXP(-0.3*'VSWR Calculator'!$C$24)*(1+3*ABS(MOD('VSWR Calculator'!$C$23/Calculator!$F$22/2,1)-0.5))))/'VSWR Calculator'!$C$25)+$C102)^2+(1500*ABS(SIN(2*PI()*MOD(Calculator!$B$29/Calculator!$F$22,1)))*IF(MOD(Calculator!$B$29/Calculator!$F$22,1)&lt;0.5,-1,1))^2))/(1-SQRT(((50*POWER(80,POWER(COS(PI()*MOD(Calculator!$B$29/Calculator!$F$22,1)),2))+MIN(500,MAX(30,100*EXP(-0.3*'VSWR Calculator'!$C$24)*(1+3*ABS(MOD('VSWR Calculator'!$C$23/Calculator!$F$22/2,1)-0.5))))/'VSWR Calculator'!$C$25)-$C102)^2+(1500*ABS(SIN(2*PI()*MOD(Calculator!$B$29/Calculator!$F$22,1)))*IF(MOD(Calculator!$B$29/Calculator!$F$22,1)&lt;0.5,-1,1))^2)/SQRT(((50*POWER(80,POWER(COS(PI()*MOD(Calculator!$B$29/Calculator!$F$22,1)),2))+MIN(500,MAX(30,100*EXP(-0.3*'VSWR Calculator'!$C$24)*(1+3*ABS(MOD('VSWR Calculator'!$C$23/Calculator!$F$22/2,1)-0.5))))/'VSWR Calculator'!$C$25)+$C102)^2+(1500*ABS(SIN(2*PI()*MOD(Calculator!$B$29/Calculator!$F$22,1)))*IF(MOD(Calculator!$B$29/Calculator!$F$22,1)&lt;0.5,-1,1))^2)),2))</f>
        <v>—</v>
      </c>
      <c r="BX102" s="253" t="n">
        <f aca="false">IFERROR(ROUND((IF(ISNUMBER(BM102),BM102,0)+IF(ISNUMBER(BN102),BN102,0)+IF(ISNUMBER(BO102),BO102,0)+IF(ISNUMBER(BP102),BP102,0)+IF(ISNUMBER(BQ102),BQ102,0)+IF(ISNUMBER(BR102),BR102,0)+IF(ISNUMBER(BS102),BS102,0)+IF(ISNUMBER(BT102),BT102,0)+IF(ISNUMBER(BU102),BU102,0)+IF(ISNUMBER(BV102),BV102,0)+IF(ISNUMBER(BW102),BW102,0))/(IF(ISNUMBER(BM102),1,0)+IF(ISNUMBER(BN102),1,0)+IF(ISNUMBER(BO102),1,0)+IF(ISNUMBER(BP102),1,0)+IF(ISNUMBER(BQ102),1,0)+IF(ISNUMBER(BR102),1,0)+IF(ISNUMBER(BS102),1,0)+IF(ISNUMBER(BT102),1,0)+IF(ISNUMBER(BU102),1,0)+IF(ISNUMBER(BV102),1,0)+IF(ISNUMBER(BW102),1,0)),4),"")</f>
        <v>20.135</v>
      </c>
      <c r="BY102" s="253" t="str">
        <f aca="false">IF(OR(Calculator!$E$12&lt;&gt;"YES",Calculator!$B$30&lt;Calculator!$G$12),"—",ROUND((1+SQRT(((50*POWER(80,POWER(COS(PI()*MOD(Calculator!$B$30/Calculator!$F$12,1)),2))+MIN(500,MAX(30,100*EXP(-0.3*'VSWR Calculator'!$C$24)*(1+3*ABS(MOD('VSWR Calculator'!$C$23/Calculator!$F$12/2,1)-0.5))))/'VSWR Calculator'!$C$25)-$C102)^2+(1500*ABS(SIN(2*PI()*MOD(Calculator!$B$30/Calculator!$F$12,1)))*IF(MOD(Calculator!$B$30/Calculator!$F$12,1)&lt;0.5,-1,1))^2)/SQRT(((50*POWER(80,POWER(COS(PI()*MOD(Calculator!$B$30/Calculator!$F$12,1)),2))+MIN(500,MAX(30,100*EXP(-0.3*'VSWR Calculator'!$C$24)*(1+3*ABS(MOD('VSWR Calculator'!$C$23/Calculator!$F$12/2,1)-0.5))))/'VSWR Calculator'!$C$25)+$C102)^2+(1500*ABS(SIN(2*PI()*MOD(Calculator!$B$30/Calculator!$F$12,1)))*IF(MOD(Calculator!$B$30/Calculator!$F$12,1)&lt;0.5,-1,1))^2))/(1-SQRT(((50*POWER(80,POWER(COS(PI()*MOD(Calculator!$B$30/Calculator!$F$12,1)),2))+MIN(500,MAX(30,100*EXP(-0.3*'VSWR Calculator'!$C$24)*(1+3*ABS(MOD('VSWR Calculator'!$C$23/Calculator!$F$12/2,1)-0.5))))/'VSWR Calculator'!$C$25)-$C102)^2+(1500*ABS(SIN(2*PI()*MOD(Calculator!$B$30/Calculator!$F$12,1)))*IF(MOD(Calculator!$B$30/Calculator!$F$12,1)&lt;0.5,-1,1))^2)/SQRT(((50*POWER(80,POWER(COS(PI()*MOD(Calculator!$B$30/Calculator!$F$12,1)),2))+MIN(500,MAX(30,100*EXP(-0.3*'VSWR Calculator'!$C$24)*(1+3*ABS(MOD('VSWR Calculator'!$C$23/Calculator!$F$12/2,1)-0.5))))/'VSWR Calculator'!$C$25)+$C102)^2+(1500*ABS(SIN(2*PI()*MOD(Calculator!$B$30/Calculator!$F$12,1)))*IF(MOD(Calculator!$B$30/Calculator!$F$12,1)&lt;0.5,-1,1))^2)),2))</f>
        <v>—</v>
      </c>
      <c r="BZ102" s="253" t="str">
        <f aca="false">IF(OR(Calculator!$E$13&lt;&gt;"YES",Calculator!$B$30&lt;Calculator!$G$13),"—",ROUND((1+SQRT(((50*POWER(80,POWER(COS(PI()*MOD(Calculator!$B$30/Calculator!$F$13,1)),2))+MIN(500,MAX(30,100*EXP(-0.3*'VSWR Calculator'!$C$24)*(1+3*ABS(MOD('VSWR Calculator'!$C$23/Calculator!$F$13/2,1)-0.5))))/'VSWR Calculator'!$C$25)-$C102)^2+(1500*ABS(SIN(2*PI()*MOD(Calculator!$B$30/Calculator!$F$13,1)))*IF(MOD(Calculator!$B$30/Calculator!$F$13,1)&lt;0.5,-1,1))^2)/SQRT(((50*POWER(80,POWER(COS(PI()*MOD(Calculator!$B$30/Calculator!$F$13,1)),2))+MIN(500,MAX(30,100*EXP(-0.3*'VSWR Calculator'!$C$24)*(1+3*ABS(MOD('VSWR Calculator'!$C$23/Calculator!$F$13/2,1)-0.5))))/'VSWR Calculator'!$C$25)+$C102)^2+(1500*ABS(SIN(2*PI()*MOD(Calculator!$B$30/Calculator!$F$13,1)))*IF(MOD(Calculator!$B$30/Calculator!$F$13,1)&lt;0.5,-1,1))^2))/(1-SQRT(((50*POWER(80,POWER(COS(PI()*MOD(Calculator!$B$30/Calculator!$F$13,1)),2))+MIN(500,MAX(30,100*EXP(-0.3*'VSWR Calculator'!$C$24)*(1+3*ABS(MOD('VSWR Calculator'!$C$23/Calculator!$F$13/2,1)-0.5))))/'VSWR Calculator'!$C$25)-$C102)^2+(1500*ABS(SIN(2*PI()*MOD(Calculator!$B$30/Calculator!$F$13,1)))*IF(MOD(Calculator!$B$30/Calculator!$F$13,1)&lt;0.5,-1,1))^2)/SQRT(((50*POWER(80,POWER(COS(PI()*MOD(Calculator!$B$30/Calculator!$F$13,1)),2))+MIN(500,MAX(30,100*EXP(-0.3*'VSWR Calculator'!$C$24)*(1+3*ABS(MOD('VSWR Calculator'!$C$23/Calculator!$F$13/2,1)-0.5))))/'VSWR Calculator'!$C$25)+$C102)^2+(1500*ABS(SIN(2*PI()*MOD(Calculator!$B$30/Calculator!$F$13,1)))*IF(MOD(Calculator!$B$30/Calculator!$F$13,1)&lt;0.5,-1,1))^2)),2))</f>
        <v>—</v>
      </c>
      <c r="CA102" s="253" t="str">
        <f aca="false">IF(OR(Calculator!$E$14&lt;&gt;"YES",Calculator!$B$30&lt;Calculator!$G$14),"—",ROUND((1+SQRT(((50*POWER(80,POWER(COS(PI()*MOD(Calculator!$B$30/Calculator!$F$14,1)),2))+MIN(500,MAX(30,100*EXP(-0.3*'VSWR Calculator'!$C$24)*(1+3*ABS(MOD('VSWR Calculator'!$C$23/Calculator!$F$14/2,1)-0.5))))/'VSWR Calculator'!$C$25)-$C102)^2+(1500*ABS(SIN(2*PI()*MOD(Calculator!$B$30/Calculator!$F$14,1)))*IF(MOD(Calculator!$B$30/Calculator!$F$14,1)&lt;0.5,-1,1))^2)/SQRT(((50*POWER(80,POWER(COS(PI()*MOD(Calculator!$B$30/Calculator!$F$14,1)),2))+MIN(500,MAX(30,100*EXP(-0.3*'VSWR Calculator'!$C$24)*(1+3*ABS(MOD('VSWR Calculator'!$C$23/Calculator!$F$14/2,1)-0.5))))/'VSWR Calculator'!$C$25)+$C102)^2+(1500*ABS(SIN(2*PI()*MOD(Calculator!$B$30/Calculator!$F$14,1)))*IF(MOD(Calculator!$B$30/Calculator!$F$14,1)&lt;0.5,-1,1))^2))/(1-SQRT(((50*POWER(80,POWER(COS(PI()*MOD(Calculator!$B$30/Calculator!$F$14,1)),2))+MIN(500,MAX(30,100*EXP(-0.3*'VSWR Calculator'!$C$24)*(1+3*ABS(MOD('VSWR Calculator'!$C$23/Calculator!$F$14/2,1)-0.5))))/'VSWR Calculator'!$C$25)-$C102)^2+(1500*ABS(SIN(2*PI()*MOD(Calculator!$B$30/Calculator!$F$14,1)))*IF(MOD(Calculator!$B$30/Calculator!$F$14,1)&lt;0.5,-1,1))^2)/SQRT(((50*POWER(80,POWER(COS(PI()*MOD(Calculator!$B$30/Calculator!$F$14,1)),2))+MIN(500,MAX(30,100*EXP(-0.3*'VSWR Calculator'!$C$24)*(1+3*ABS(MOD('VSWR Calculator'!$C$23/Calculator!$F$14/2,1)-0.5))))/'VSWR Calculator'!$C$25)+$C102)^2+(1500*ABS(SIN(2*PI()*MOD(Calculator!$B$30/Calculator!$F$14,1)))*IF(MOD(Calculator!$B$30/Calculator!$F$14,1)&lt;0.5,-1,1))^2)),2))</f>
        <v>—</v>
      </c>
      <c r="CB102" s="253" t="n">
        <f aca="false">IF(OR(Calculator!$E$15&lt;&gt;"YES",Calculator!$B$30&lt;Calculator!$G$15),"—",ROUND((1+SQRT(((50*POWER(80,POWER(COS(PI()*MOD(Calculator!$B$30/Calculator!$F$15,1)),2))+MIN(500,MAX(30,100*EXP(-0.3*'VSWR Calculator'!$C$24)*(1+3*ABS(MOD('VSWR Calculator'!$C$23/Calculator!$F$15/2,1)-0.5))))/'VSWR Calculator'!$C$25)-$C102)^2+(1500*ABS(SIN(2*PI()*MOD(Calculator!$B$30/Calculator!$F$15,1)))*IF(MOD(Calculator!$B$30/Calculator!$F$15,1)&lt;0.5,-1,1))^2)/SQRT(((50*POWER(80,POWER(COS(PI()*MOD(Calculator!$B$30/Calculator!$F$15,1)),2))+MIN(500,MAX(30,100*EXP(-0.3*'VSWR Calculator'!$C$24)*(1+3*ABS(MOD('VSWR Calculator'!$C$23/Calculator!$F$15/2,1)-0.5))))/'VSWR Calculator'!$C$25)+$C102)^2+(1500*ABS(SIN(2*PI()*MOD(Calculator!$B$30/Calculator!$F$15,1)))*IF(MOD(Calculator!$B$30/Calculator!$F$15,1)&lt;0.5,-1,1))^2))/(1-SQRT(((50*POWER(80,POWER(COS(PI()*MOD(Calculator!$B$30/Calculator!$F$15,1)),2))+MIN(500,MAX(30,100*EXP(-0.3*'VSWR Calculator'!$C$24)*(1+3*ABS(MOD('VSWR Calculator'!$C$23/Calculator!$F$15/2,1)-0.5))))/'VSWR Calculator'!$C$25)-$C102)^2+(1500*ABS(SIN(2*PI()*MOD(Calculator!$B$30/Calculator!$F$15,1)))*IF(MOD(Calculator!$B$30/Calculator!$F$15,1)&lt;0.5,-1,1))^2)/SQRT(((50*POWER(80,POWER(COS(PI()*MOD(Calculator!$B$30/Calculator!$F$15,1)),2))+MIN(500,MAX(30,100*EXP(-0.3*'VSWR Calculator'!$C$24)*(1+3*ABS(MOD('VSWR Calculator'!$C$23/Calculator!$F$15/2,1)-0.5))))/'VSWR Calculator'!$C$25)+$C102)^2+(1500*ABS(SIN(2*PI()*MOD(Calculator!$B$30/Calculator!$F$15,1)))*IF(MOD(Calculator!$B$30/Calculator!$F$15,1)&lt;0.5,-1,1))^2)),2))</f>
        <v>19.67</v>
      </c>
      <c r="CC102" s="253" t="str">
        <f aca="false">IF(OR(Calculator!$E$16&lt;&gt;"YES",Calculator!$B$30&lt;Calculator!$G$16),"—",ROUND((1+SQRT(((50*POWER(80,POWER(COS(PI()*MOD(Calculator!$B$30/Calculator!$F$16,1)),2))+MIN(500,MAX(30,100*EXP(-0.3*'VSWR Calculator'!$C$24)*(1+3*ABS(MOD('VSWR Calculator'!$C$23/Calculator!$F$16/2,1)-0.5))))/'VSWR Calculator'!$C$25)-$C102)^2+(1500*ABS(SIN(2*PI()*MOD(Calculator!$B$30/Calculator!$F$16,1)))*IF(MOD(Calculator!$B$30/Calculator!$F$16,1)&lt;0.5,-1,1))^2)/SQRT(((50*POWER(80,POWER(COS(PI()*MOD(Calculator!$B$30/Calculator!$F$16,1)),2))+MIN(500,MAX(30,100*EXP(-0.3*'VSWR Calculator'!$C$24)*(1+3*ABS(MOD('VSWR Calculator'!$C$23/Calculator!$F$16/2,1)-0.5))))/'VSWR Calculator'!$C$25)+$C102)^2+(1500*ABS(SIN(2*PI()*MOD(Calculator!$B$30/Calculator!$F$16,1)))*IF(MOD(Calculator!$B$30/Calculator!$F$16,1)&lt;0.5,-1,1))^2))/(1-SQRT(((50*POWER(80,POWER(COS(PI()*MOD(Calculator!$B$30/Calculator!$F$16,1)),2))+MIN(500,MAX(30,100*EXP(-0.3*'VSWR Calculator'!$C$24)*(1+3*ABS(MOD('VSWR Calculator'!$C$23/Calculator!$F$16/2,1)-0.5))))/'VSWR Calculator'!$C$25)-$C102)^2+(1500*ABS(SIN(2*PI()*MOD(Calculator!$B$30/Calculator!$F$16,1)))*IF(MOD(Calculator!$B$30/Calculator!$F$16,1)&lt;0.5,-1,1))^2)/SQRT(((50*POWER(80,POWER(COS(PI()*MOD(Calculator!$B$30/Calculator!$F$16,1)),2))+MIN(500,MAX(30,100*EXP(-0.3*'VSWR Calculator'!$C$24)*(1+3*ABS(MOD('VSWR Calculator'!$C$23/Calculator!$F$16/2,1)-0.5))))/'VSWR Calculator'!$C$25)+$C102)^2+(1500*ABS(SIN(2*PI()*MOD(Calculator!$B$30/Calculator!$F$16,1)))*IF(MOD(Calculator!$B$30/Calculator!$F$16,1)&lt;0.5,-1,1))^2)),2))</f>
        <v>—</v>
      </c>
      <c r="CD102" s="253" t="n">
        <f aca="false">IF(OR(Calculator!$E$17&lt;&gt;"YES",Calculator!$B$30&lt;Calculator!$G$17),"—",ROUND((1+SQRT(((50*POWER(80,POWER(COS(PI()*MOD(Calculator!$B$30/Calculator!$F$17,1)),2))+MIN(500,MAX(30,100*EXP(-0.3*'VSWR Calculator'!$C$24)*(1+3*ABS(MOD('VSWR Calculator'!$C$23/Calculator!$F$17/2,1)-0.5))))/'VSWR Calculator'!$C$25)-$C102)^2+(1500*ABS(SIN(2*PI()*MOD(Calculator!$B$30/Calculator!$F$17,1)))*IF(MOD(Calculator!$B$30/Calculator!$F$17,1)&lt;0.5,-1,1))^2)/SQRT(((50*POWER(80,POWER(COS(PI()*MOD(Calculator!$B$30/Calculator!$F$17,1)),2))+MIN(500,MAX(30,100*EXP(-0.3*'VSWR Calculator'!$C$24)*(1+3*ABS(MOD('VSWR Calculator'!$C$23/Calculator!$F$17/2,1)-0.5))))/'VSWR Calculator'!$C$25)+$C102)^2+(1500*ABS(SIN(2*PI()*MOD(Calculator!$B$30/Calculator!$F$17,1)))*IF(MOD(Calculator!$B$30/Calculator!$F$17,1)&lt;0.5,-1,1))^2))/(1-SQRT(((50*POWER(80,POWER(COS(PI()*MOD(Calculator!$B$30/Calculator!$F$17,1)),2))+MIN(500,MAX(30,100*EXP(-0.3*'VSWR Calculator'!$C$24)*(1+3*ABS(MOD('VSWR Calculator'!$C$23/Calculator!$F$17/2,1)-0.5))))/'VSWR Calculator'!$C$25)-$C102)^2+(1500*ABS(SIN(2*PI()*MOD(Calculator!$B$30/Calculator!$F$17,1)))*IF(MOD(Calculator!$B$30/Calculator!$F$17,1)&lt;0.5,-1,1))^2)/SQRT(((50*POWER(80,POWER(COS(PI()*MOD(Calculator!$B$30/Calculator!$F$17,1)),2))+MIN(500,MAX(30,100*EXP(-0.3*'VSWR Calculator'!$C$24)*(1+3*ABS(MOD('VSWR Calculator'!$C$23/Calculator!$F$17/2,1)-0.5))))/'VSWR Calculator'!$C$25)+$C102)^2+(1500*ABS(SIN(2*PI()*MOD(Calculator!$B$30/Calculator!$F$17,1)))*IF(MOD(Calculator!$B$30/Calculator!$F$17,1)&lt;0.5,-1,1))^2)),2))</f>
        <v>21.63</v>
      </c>
      <c r="CE102" s="253" t="str">
        <f aca="false">IF(OR(Calculator!$E$18&lt;&gt;"YES",Calculator!$B$30&lt;Calculator!$G$18),"—",ROUND((1+SQRT(((50*POWER(80,POWER(COS(PI()*MOD(Calculator!$B$30/Calculator!$F$18,1)),2))+MIN(500,MAX(30,100*EXP(-0.3*'VSWR Calculator'!$C$24)*(1+3*ABS(MOD('VSWR Calculator'!$C$23/Calculator!$F$18/2,1)-0.5))))/'VSWR Calculator'!$C$25)-$C102)^2+(1500*ABS(SIN(2*PI()*MOD(Calculator!$B$30/Calculator!$F$18,1)))*IF(MOD(Calculator!$B$30/Calculator!$F$18,1)&lt;0.5,-1,1))^2)/SQRT(((50*POWER(80,POWER(COS(PI()*MOD(Calculator!$B$30/Calculator!$F$18,1)),2))+MIN(500,MAX(30,100*EXP(-0.3*'VSWR Calculator'!$C$24)*(1+3*ABS(MOD('VSWR Calculator'!$C$23/Calculator!$F$18/2,1)-0.5))))/'VSWR Calculator'!$C$25)+$C102)^2+(1500*ABS(SIN(2*PI()*MOD(Calculator!$B$30/Calculator!$F$18,1)))*IF(MOD(Calculator!$B$30/Calculator!$F$18,1)&lt;0.5,-1,1))^2))/(1-SQRT(((50*POWER(80,POWER(COS(PI()*MOD(Calculator!$B$30/Calculator!$F$18,1)),2))+MIN(500,MAX(30,100*EXP(-0.3*'VSWR Calculator'!$C$24)*(1+3*ABS(MOD('VSWR Calculator'!$C$23/Calculator!$F$18/2,1)-0.5))))/'VSWR Calculator'!$C$25)-$C102)^2+(1500*ABS(SIN(2*PI()*MOD(Calculator!$B$30/Calculator!$F$18,1)))*IF(MOD(Calculator!$B$30/Calculator!$F$18,1)&lt;0.5,-1,1))^2)/SQRT(((50*POWER(80,POWER(COS(PI()*MOD(Calculator!$B$30/Calculator!$F$18,1)),2))+MIN(500,MAX(30,100*EXP(-0.3*'VSWR Calculator'!$C$24)*(1+3*ABS(MOD('VSWR Calculator'!$C$23/Calculator!$F$18/2,1)-0.5))))/'VSWR Calculator'!$C$25)+$C102)^2+(1500*ABS(SIN(2*PI()*MOD(Calculator!$B$30/Calculator!$F$18,1)))*IF(MOD(Calculator!$B$30/Calculator!$F$18,1)&lt;0.5,-1,1))^2)),2))</f>
        <v>—</v>
      </c>
      <c r="CF102" s="253" t="str">
        <f aca="false">IF(OR(Calculator!$E$19&lt;&gt;"YES",Calculator!$B$30&lt;Calculator!$G$19),"—",ROUND((1+SQRT(((50*POWER(80,POWER(COS(PI()*MOD(Calculator!$B$30/Calculator!$F$19,1)),2))+MIN(500,MAX(30,100*EXP(-0.3*'VSWR Calculator'!$C$24)*(1+3*ABS(MOD('VSWR Calculator'!$C$23/Calculator!$F$19/2,1)-0.5))))/'VSWR Calculator'!$C$25)-$C102)^2+(1500*ABS(SIN(2*PI()*MOD(Calculator!$B$30/Calculator!$F$19,1)))*IF(MOD(Calculator!$B$30/Calculator!$F$19,1)&lt;0.5,-1,1))^2)/SQRT(((50*POWER(80,POWER(COS(PI()*MOD(Calculator!$B$30/Calculator!$F$19,1)),2))+MIN(500,MAX(30,100*EXP(-0.3*'VSWR Calculator'!$C$24)*(1+3*ABS(MOD('VSWR Calculator'!$C$23/Calculator!$F$19/2,1)-0.5))))/'VSWR Calculator'!$C$25)+$C102)^2+(1500*ABS(SIN(2*PI()*MOD(Calculator!$B$30/Calculator!$F$19,1)))*IF(MOD(Calculator!$B$30/Calculator!$F$19,1)&lt;0.5,-1,1))^2))/(1-SQRT(((50*POWER(80,POWER(COS(PI()*MOD(Calculator!$B$30/Calculator!$F$19,1)),2))+MIN(500,MAX(30,100*EXP(-0.3*'VSWR Calculator'!$C$24)*(1+3*ABS(MOD('VSWR Calculator'!$C$23/Calculator!$F$19/2,1)-0.5))))/'VSWR Calculator'!$C$25)-$C102)^2+(1500*ABS(SIN(2*PI()*MOD(Calculator!$B$30/Calculator!$F$19,1)))*IF(MOD(Calculator!$B$30/Calculator!$F$19,1)&lt;0.5,-1,1))^2)/SQRT(((50*POWER(80,POWER(COS(PI()*MOD(Calculator!$B$30/Calculator!$F$19,1)),2))+MIN(500,MAX(30,100*EXP(-0.3*'VSWR Calculator'!$C$24)*(1+3*ABS(MOD('VSWR Calculator'!$C$23/Calculator!$F$19/2,1)-0.5))))/'VSWR Calculator'!$C$25)+$C102)^2+(1500*ABS(SIN(2*PI()*MOD(Calculator!$B$30/Calculator!$F$19,1)))*IF(MOD(Calculator!$B$30/Calculator!$F$19,1)&lt;0.5,-1,1))^2)),2))</f>
        <v>—</v>
      </c>
      <c r="CG102" s="253" t="str">
        <f aca="false">IF(OR(Calculator!$E$20&lt;&gt;"YES",Calculator!$B$30&lt;Calculator!$G$20),"—",ROUND((1+SQRT(((50*POWER(80,POWER(COS(PI()*MOD(Calculator!$B$30/Calculator!$F$20,1)),2))+MIN(500,MAX(30,100*EXP(-0.3*'VSWR Calculator'!$C$24)*(1+3*ABS(MOD('VSWR Calculator'!$C$23/Calculator!$F$20/2,1)-0.5))))/'VSWR Calculator'!$C$25)-$C102)^2+(1500*ABS(SIN(2*PI()*MOD(Calculator!$B$30/Calculator!$F$20,1)))*IF(MOD(Calculator!$B$30/Calculator!$F$20,1)&lt;0.5,-1,1))^2)/SQRT(((50*POWER(80,POWER(COS(PI()*MOD(Calculator!$B$30/Calculator!$F$20,1)),2))+MIN(500,MAX(30,100*EXP(-0.3*'VSWR Calculator'!$C$24)*(1+3*ABS(MOD('VSWR Calculator'!$C$23/Calculator!$F$20/2,1)-0.5))))/'VSWR Calculator'!$C$25)+$C102)^2+(1500*ABS(SIN(2*PI()*MOD(Calculator!$B$30/Calculator!$F$20,1)))*IF(MOD(Calculator!$B$30/Calculator!$F$20,1)&lt;0.5,-1,1))^2))/(1-SQRT(((50*POWER(80,POWER(COS(PI()*MOD(Calculator!$B$30/Calculator!$F$20,1)),2))+MIN(500,MAX(30,100*EXP(-0.3*'VSWR Calculator'!$C$24)*(1+3*ABS(MOD('VSWR Calculator'!$C$23/Calculator!$F$20/2,1)-0.5))))/'VSWR Calculator'!$C$25)-$C102)^2+(1500*ABS(SIN(2*PI()*MOD(Calculator!$B$30/Calculator!$F$20,1)))*IF(MOD(Calculator!$B$30/Calculator!$F$20,1)&lt;0.5,-1,1))^2)/SQRT(((50*POWER(80,POWER(COS(PI()*MOD(Calculator!$B$30/Calculator!$F$20,1)),2))+MIN(500,MAX(30,100*EXP(-0.3*'VSWR Calculator'!$C$24)*(1+3*ABS(MOD('VSWR Calculator'!$C$23/Calculator!$F$20/2,1)-0.5))))/'VSWR Calculator'!$C$25)+$C102)^2+(1500*ABS(SIN(2*PI()*MOD(Calculator!$B$30/Calculator!$F$20,1)))*IF(MOD(Calculator!$B$30/Calculator!$F$20,1)&lt;0.5,-1,1))^2)),2))</f>
        <v>—</v>
      </c>
      <c r="CH102" s="253" t="str">
        <f aca="false">IF(OR(Calculator!$E$21&lt;&gt;"YES",Calculator!$B$30&lt;Calculator!$G$21),"—",ROUND((1+SQRT(((50*POWER(80,POWER(COS(PI()*MOD(Calculator!$B$30/Calculator!$F$21,1)),2))+MIN(500,MAX(30,100*EXP(-0.3*'VSWR Calculator'!$C$24)*(1+3*ABS(MOD('VSWR Calculator'!$C$23/Calculator!$F$21/2,1)-0.5))))/'VSWR Calculator'!$C$25)-$C102)^2+(1500*ABS(SIN(2*PI()*MOD(Calculator!$B$30/Calculator!$F$21,1)))*IF(MOD(Calculator!$B$30/Calculator!$F$21,1)&lt;0.5,-1,1))^2)/SQRT(((50*POWER(80,POWER(COS(PI()*MOD(Calculator!$B$30/Calculator!$F$21,1)),2))+MIN(500,MAX(30,100*EXP(-0.3*'VSWR Calculator'!$C$24)*(1+3*ABS(MOD('VSWR Calculator'!$C$23/Calculator!$F$21/2,1)-0.5))))/'VSWR Calculator'!$C$25)+$C102)^2+(1500*ABS(SIN(2*PI()*MOD(Calculator!$B$30/Calculator!$F$21,1)))*IF(MOD(Calculator!$B$30/Calculator!$F$21,1)&lt;0.5,-1,1))^2))/(1-SQRT(((50*POWER(80,POWER(COS(PI()*MOD(Calculator!$B$30/Calculator!$F$21,1)),2))+MIN(500,MAX(30,100*EXP(-0.3*'VSWR Calculator'!$C$24)*(1+3*ABS(MOD('VSWR Calculator'!$C$23/Calculator!$F$21/2,1)-0.5))))/'VSWR Calculator'!$C$25)-$C102)^2+(1500*ABS(SIN(2*PI()*MOD(Calculator!$B$30/Calculator!$F$21,1)))*IF(MOD(Calculator!$B$30/Calculator!$F$21,1)&lt;0.5,-1,1))^2)/SQRT(((50*POWER(80,POWER(COS(PI()*MOD(Calculator!$B$30/Calculator!$F$21,1)),2))+MIN(500,MAX(30,100*EXP(-0.3*'VSWR Calculator'!$C$24)*(1+3*ABS(MOD('VSWR Calculator'!$C$23/Calculator!$F$21/2,1)-0.5))))/'VSWR Calculator'!$C$25)+$C102)^2+(1500*ABS(SIN(2*PI()*MOD(Calculator!$B$30/Calculator!$F$21,1)))*IF(MOD(Calculator!$B$30/Calculator!$F$21,1)&lt;0.5,-1,1))^2)),2))</f>
        <v>—</v>
      </c>
      <c r="CI102" s="253" t="str">
        <f aca="false">IF(OR(Calculator!$E$22&lt;&gt;"YES",Calculator!$B$30&lt;Calculator!$G$22),"—",ROUND((1+SQRT(((50*POWER(80,POWER(COS(PI()*MOD(Calculator!$B$30/Calculator!$F$22,1)),2))+MIN(500,MAX(30,100*EXP(-0.3*'VSWR Calculator'!$C$24)*(1+3*ABS(MOD('VSWR Calculator'!$C$23/Calculator!$F$22/2,1)-0.5))))/'VSWR Calculator'!$C$25)-$C102)^2+(1500*ABS(SIN(2*PI()*MOD(Calculator!$B$30/Calculator!$F$22,1)))*IF(MOD(Calculator!$B$30/Calculator!$F$22,1)&lt;0.5,-1,1))^2)/SQRT(((50*POWER(80,POWER(COS(PI()*MOD(Calculator!$B$30/Calculator!$F$22,1)),2))+MIN(500,MAX(30,100*EXP(-0.3*'VSWR Calculator'!$C$24)*(1+3*ABS(MOD('VSWR Calculator'!$C$23/Calculator!$F$22/2,1)-0.5))))/'VSWR Calculator'!$C$25)+$C102)^2+(1500*ABS(SIN(2*PI()*MOD(Calculator!$B$30/Calculator!$F$22,1)))*IF(MOD(Calculator!$B$30/Calculator!$F$22,1)&lt;0.5,-1,1))^2))/(1-SQRT(((50*POWER(80,POWER(COS(PI()*MOD(Calculator!$B$30/Calculator!$F$22,1)),2))+MIN(500,MAX(30,100*EXP(-0.3*'VSWR Calculator'!$C$24)*(1+3*ABS(MOD('VSWR Calculator'!$C$23/Calculator!$F$22/2,1)-0.5))))/'VSWR Calculator'!$C$25)-$C102)^2+(1500*ABS(SIN(2*PI()*MOD(Calculator!$B$30/Calculator!$F$22,1)))*IF(MOD(Calculator!$B$30/Calculator!$F$22,1)&lt;0.5,-1,1))^2)/SQRT(((50*POWER(80,POWER(COS(PI()*MOD(Calculator!$B$30/Calculator!$F$22,1)),2))+MIN(500,MAX(30,100*EXP(-0.3*'VSWR Calculator'!$C$24)*(1+3*ABS(MOD('VSWR Calculator'!$C$23/Calculator!$F$22/2,1)-0.5))))/'VSWR Calculator'!$C$25)+$C102)^2+(1500*ABS(SIN(2*PI()*MOD(Calculator!$B$30/Calculator!$F$22,1)))*IF(MOD(Calculator!$B$30/Calculator!$F$22,1)&lt;0.5,-1,1))^2)),2))</f>
        <v>—</v>
      </c>
      <c r="CJ102" s="253" t="n">
        <f aca="false">IFERROR(ROUND((IF(ISNUMBER(BY102),BY102,0)+IF(ISNUMBER(BZ102),BZ102,0)+IF(ISNUMBER(CA102),CA102,0)+IF(ISNUMBER(CB102),CB102,0)+IF(ISNUMBER(CC102),CC102,0)+IF(ISNUMBER(CD102),CD102,0)+IF(ISNUMBER(CE102),CE102,0)+IF(ISNUMBER(CF102),CF102,0)+IF(ISNUMBER(CG102),CG102,0)+IF(ISNUMBER(CH102),CH102,0)+IF(ISNUMBER(CI102),CI102,0))/(IF(ISNUMBER(BY102),1,0)+IF(ISNUMBER(BZ102),1,0)+IF(ISNUMBER(CA102),1,0)+IF(ISNUMBER(CB102),1,0)+IF(ISNUMBER(CC102),1,0)+IF(ISNUMBER(CD102),1,0)+IF(ISNUMBER(CE102),1,0)+IF(ISNUMBER(CF102),1,0)+IF(ISNUMBER(CG102),1,0)+IF(ISNUMBER(CH102),1,0)+IF(ISNUMBER(CI102),1,0)),4),"")</f>
        <v>20.65</v>
      </c>
      <c r="CK102" s="253" t="str">
        <f aca="false">IF(OR(Calculator!$E$12&lt;&gt;"YES",Calculator!$B$31&lt;Calculator!$G$12),"—",ROUND((1+SQRT(((50*POWER(80,POWER(COS(PI()*MOD(Calculator!$B$31/Calculator!$F$12,1)),2))+MIN(500,MAX(30,100*EXP(-0.3*'VSWR Calculator'!$C$24)*(1+3*ABS(MOD('VSWR Calculator'!$C$23/Calculator!$F$12/2,1)-0.5))))/'VSWR Calculator'!$C$25)-$C102)^2+(1500*ABS(SIN(2*PI()*MOD(Calculator!$B$31/Calculator!$F$12,1)))*IF(MOD(Calculator!$B$31/Calculator!$F$12,1)&lt;0.5,-1,1))^2)/SQRT(((50*POWER(80,POWER(COS(PI()*MOD(Calculator!$B$31/Calculator!$F$12,1)),2))+MIN(500,MAX(30,100*EXP(-0.3*'VSWR Calculator'!$C$24)*(1+3*ABS(MOD('VSWR Calculator'!$C$23/Calculator!$F$12/2,1)-0.5))))/'VSWR Calculator'!$C$25)+$C102)^2+(1500*ABS(SIN(2*PI()*MOD(Calculator!$B$31/Calculator!$F$12,1)))*IF(MOD(Calculator!$B$31/Calculator!$F$12,1)&lt;0.5,-1,1))^2))/(1-SQRT(((50*POWER(80,POWER(COS(PI()*MOD(Calculator!$B$31/Calculator!$F$12,1)),2))+MIN(500,MAX(30,100*EXP(-0.3*'VSWR Calculator'!$C$24)*(1+3*ABS(MOD('VSWR Calculator'!$C$23/Calculator!$F$12/2,1)-0.5))))/'VSWR Calculator'!$C$25)-$C102)^2+(1500*ABS(SIN(2*PI()*MOD(Calculator!$B$31/Calculator!$F$12,1)))*IF(MOD(Calculator!$B$31/Calculator!$F$12,1)&lt;0.5,-1,1))^2)/SQRT(((50*POWER(80,POWER(COS(PI()*MOD(Calculator!$B$31/Calculator!$F$12,1)),2))+MIN(500,MAX(30,100*EXP(-0.3*'VSWR Calculator'!$C$24)*(1+3*ABS(MOD('VSWR Calculator'!$C$23/Calculator!$F$12/2,1)-0.5))))/'VSWR Calculator'!$C$25)+$C102)^2+(1500*ABS(SIN(2*PI()*MOD(Calculator!$B$31/Calculator!$F$12,1)))*IF(MOD(Calculator!$B$31/Calculator!$F$12,1)&lt;0.5,-1,1))^2)),2))</f>
        <v>—</v>
      </c>
      <c r="CL102" s="253" t="str">
        <f aca="false">IF(OR(Calculator!$E$13&lt;&gt;"YES",Calculator!$B$31&lt;Calculator!$G$13),"—",ROUND((1+SQRT(((50*POWER(80,POWER(COS(PI()*MOD(Calculator!$B$31/Calculator!$F$13,1)),2))+MIN(500,MAX(30,100*EXP(-0.3*'VSWR Calculator'!$C$24)*(1+3*ABS(MOD('VSWR Calculator'!$C$23/Calculator!$F$13/2,1)-0.5))))/'VSWR Calculator'!$C$25)-$C102)^2+(1500*ABS(SIN(2*PI()*MOD(Calculator!$B$31/Calculator!$F$13,1)))*IF(MOD(Calculator!$B$31/Calculator!$F$13,1)&lt;0.5,-1,1))^2)/SQRT(((50*POWER(80,POWER(COS(PI()*MOD(Calculator!$B$31/Calculator!$F$13,1)),2))+MIN(500,MAX(30,100*EXP(-0.3*'VSWR Calculator'!$C$24)*(1+3*ABS(MOD('VSWR Calculator'!$C$23/Calculator!$F$13/2,1)-0.5))))/'VSWR Calculator'!$C$25)+$C102)^2+(1500*ABS(SIN(2*PI()*MOD(Calculator!$B$31/Calculator!$F$13,1)))*IF(MOD(Calculator!$B$31/Calculator!$F$13,1)&lt;0.5,-1,1))^2))/(1-SQRT(((50*POWER(80,POWER(COS(PI()*MOD(Calculator!$B$31/Calculator!$F$13,1)),2))+MIN(500,MAX(30,100*EXP(-0.3*'VSWR Calculator'!$C$24)*(1+3*ABS(MOD('VSWR Calculator'!$C$23/Calculator!$F$13/2,1)-0.5))))/'VSWR Calculator'!$C$25)-$C102)^2+(1500*ABS(SIN(2*PI()*MOD(Calculator!$B$31/Calculator!$F$13,1)))*IF(MOD(Calculator!$B$31/Calculator!$F$13,1)&lt;0.5,-1,1))^2)/SQRT(((50*POWER(80,POWER(COS(PI()*MOD(Calculator!$B$31/Calculator!$F$13,1)),2))+MIN(500,MAX(30,100*EXP(-0.3*'VSWR Calculator'!$C$24)*(1+3*ABS(MOD('VSWR Calculator'!$C$23/Calculator!$F$13/2,1)-0.5))))/'VSWR Calculator'!$C$25)+$C102)^2+(1500*ABS(SIN(2*PI()*MOD(Calculator!$B$31/Calculator!$F$13,1)))*IF(MOD(Calculator!$B$31/Calculator!$F$13,1)&lt;0.5,-1,1))^2)),2))</f>
        <v>—</v>
      </c>
      <c r="CM102" s="253" t="str">
        <f aca="false">IF(OR(Calculator!$E$14&lt;&gt;"YES",Calculator!$B$31&lt;Calculator!$G$14),"—",ROUND((1+SQRT(((50*POWER(80,POWER(COS(PI()*MOD(Calculator!$B$31/Calculator!$F$14,1)),2))+MIN(500,MAX(30,100*EXP(-0.3*'VSWR Calculator'!$C$24)*(1+3*ABS(MOD('VSWR Calculator'!$C$23/Calculator!$F$14/2,1)-0.5))))/'VSWR Calculator'!$C$25)-$C102)^2+(1500*ABS(SIN(2*PI()*MOD(Calculator!$B$31/Calculator!$F$14,1)))*IF(MOD(Calculator!$B$31/Calculator!$F$14,1)&lt;0.5,-1,1))^2)/SQRT(((50*POWER(80,POWER(COS(PI()*MOD(Calculator!$B$31/Calculator!$F$14,1)),2))+MIN(500,MAX(30,100*EXP(-0.3*'VSWR Calculator'!$C$24)*(1+3*ABS(MOD('VSWR Calculator'!$C$23/Calculator!$F$14/2,1)-0.5))))/'VSWR Calculator'!$C$25)+$C102)^2+(1500*ABS(SIN(2*PI()*MOD(Calculator!$B$31/Calculator!$F$14,1)))*IF(MOD(Calculator!$B$31/Calculator!$F$14,1)&lt;0.5,-1,1))^2))/(1-SQRT(((50*POWER(80,POWER(COS(PI()*MOD(Calculator!$B$31/Calculator!$F$14,1)),2))+MIN(500,MAX(30,100*EXP(-0.3*'VSWR Calculator'!$C$24)*(1+3*ABS(MOD('VSWR Calculator'!$C$23/Calculator!$F$14/2,1)-0.5))))/'VSWR Calculator'!$C$25)-$C102)^2+(1500*ABS(SIN(2*PI()*MOD(Calculator!$B$31/Calculator!$F$14,1)))*IF(MOD(Calculator!$B$31/Calculator!$F$14,1)&lt;0.5,-1,1))^2)/SQRT(((50*POWER(80,POWER(COS(PI()*MOD(Calculator!$B$31/Calculator!$F$14,1)),2))+MIN(500,MAX(30,100*EXP(-0.3*'VSWR Calculator'!$C$24)*(1+3*ABS(MOD('VSWR Calculator'!$C$23/Calculator!$F$14/2,1)-0.5))))/'VSWR Calculator'!$C$25)+$C102)^2+(1500*ABS(SIN(2*PI()*MOD(Calculator!$B$31/Calculator!$F$14,1)))*IF(MOD(Calculator!$B$31/Calculator!$F$14,1)&lt;0.5,-1,1))^2)),2))</f>
        <v>—</v>
      </c>
      <c r="CN102" s="253" t="n">
        <f aca="false">IF(OR(Calculator!$E$15&lt;&gt;"YES",Calculator!$B$31&lt;Calculator!$G$15),"—",ROUND((1+SQRT(((50*POWER(80,POWER(COS(PI()*MOD(Calculator!$B$31/Calculator!$F$15,1)),2))+MIN(500,MAX(30,100*EXP(-0.3*'VSWR Calculator'!$C$24)*(1+3*ABS(MOD('VSWR Calculator'!$C$23/Calculator!$F$15/2,1)-0.5))))/'VSWR Calculator'!$C$25)-$C102)^2+(1500*ABS(SIN(2*PI()*MOD(Calculator!$B$31/Calculator!$F$15,1)))*IF(MOD(Calculator!$B$31/Calculator!$F$15,1)&lt;0.5,-1,1))^2)/SQRT(((50*POWER(80,POWER(COS(PI()*MOD(Calculator!$B$31/Calculator!$F$15,1)),2))+MIN(500,MAX(30,100*EXP(-0.3*'VSWR Calculator'!$C$24)*(1+3*ABS(MOD('VSWR Calculator'!$C$23/Calculator!$F$15/2,1)-0.5))))/'VSWR Calculator'!$C$25)+$C102)^2+(1500*ABS(SIN(2*PI()*MOD(Calculator!$B$31/Calculator!$F$15,1)))*IF(MOD(Calculator!$B$31/Calculator!$F$15,1)&lt;0.5,-1,1))^2))/(1-SQRT(((50*POWER(80,POWER(COS(PI()*MOD(Calculator!$B$31/Calculator!$F$15,1)),2))+MIN(500,MAX(30,100*EXP(-0.3*'VSWR Calculator'!$C$24)*(1+3*ABS(MOD('VSWR Calculator'!$C$23/Calculator!$F$15/2,1)-0.5))))/'VSWR Calculator'!$C$25)-$C102)^2+(1500*ABS(SIN(2*PI()*MOD(Calculator!$B$31/Calculator!$F$15,1)))*IF(MOD(Calculator!$B$31/Calculator!$F$15,1)&lt;0.5,-1,1))^2)/SQRT(((50*POWER(80,POWER(COS(PI()*MOD(Calculator!$B$31/Calculator!$F$15,1)),2))+MIN(500,MAX(30,100*EXP(-0.3*'VSWR Calculator'!$C$24)*(1+3*ABS(MOD('VSWR Calculator'!$C$23/Calculator!$F$15/2,1)-0.5))))/'VSWR Calculator'!$C$25)+$C102)^2+(1500*ABS(SIN(2*PI()*MOD(Calculator!$B$31/Calculator!$F$15,1)))*IF(MOD(Calculator!$B$31/Calculator!$F$15,1)&lt;0.5,-1,1))^2)),2))</f>
        <v>21.44</v>
      </c>
      <c r="CO102" s="253" t="str">
        <f aca="false">IF(OR(Calculator!$E$16&lt;&gt;"YES",Calculator!$B$31&lt;Calculator!$G$16),"—",ROUND((1+SQRT(((50*POWER(80,POWER(COS(PI()*MOD(Calculator!$B$31/Calculator!$F$16,1)),2))+MIN(500,MAX(30,100*EXP(-0.3*'VSWR Calculator'!$C$24)*(1+3*ABS(MOD('VSWR Calculator'!$C$23/Calculator!$F$16/2,1)-0.5))))/'VSWR Calculator'!$C$25)-$C102)^2+(1500*ABS(SIN(2*PI()*MOD(Calculator!$B$31/Calculator!$F$16,1)))*IF(MOD(Calculator!$B$31/Calculator!$F$16,1)&lt;0.5,-1,1))^2)/SQRT(((50*POWER(80,POWER(COS(PI()*MOD(Calculator!$B$31/Calculator!$F$16,1)),2))+MIN(500,MAX(30,100*EXP(-0.3*'VSWR Calculator'!$C$24)*(1+3*ABS(MOD('VSWR Calculator'!$C$23/Calculator!$F$16/2,1)-0.5))))/'VSWR Calculator'!$C$25)+$C102)^2+(1500*ABS(SIN(2*PI()*MOD(Calculator!$B$31/Calculator!$F$16,1)))*IF(MOD(Calculator!$B$31/Calculator!$F$16,1)&lt;0.5,-1,1))^2))/(1-SQRT(((50*POWER(80,POWER(COS(PI()*MOD(Calculator!$B$31/Calculator!$F$16,1)),2))+MIN(500,MAX(30,100*EXP(-0.3*'VSWR Calculator'!$C$24)*(1+3*ABS(MOD('VSWR Calculator'!$C$23/Calculator!$F$16/2,1)-0.5))))/'VSWR Calculator'!$C$25)-$C102)^2+(1500*ABS(SIN(2*PI()*MOD(Calculator!$B$31/Calculator!$F$16,1)))*IF(MOD(Calculator!$B$31/Calculator!$F$16,1)&lt;0.5,-1,1))^2)/SQRT(((50*POWER(80,POWER(COS(PI()*MOD(Calculator!$B$31/Calculator!$F$16,1)),2))+MIN(500,MAX(30,100*EXP(-0.3*'VSWR Calculator'!$C$24)*(1+3*ABS(MOD('VSWR Calculator'!$C$23/Calculator!$F$16/2,1)-0.5))))/'VSWR Calculator'!$C$25)+$C102)^2+(1500*ABS(SIN(2*PI()*MOD(Calculator!$B$31/Calculator!$F$16,1)))*IF(MOD(Calculator!$B$31/Calculator!$F$16,1)&lt;0.5,-1,1))^2)),2))</f>
        <v>—</v>
      </c>
      <c r="CP102" s="253" t="n">
        <f aca="false">IF(OR(Calculator!$E$17&lt;&gt;"YES",Calculator!$B$31&lt;Calculator!$G$17),"—",ROUND((1+SQRT(((50*POWER(80,POWER(COS(PI()*MOD(Calculator!$B$31/Calculator!$F$17,1)),2))+MIN(500,MAX(30,100*EXP(-0.3*'VSWR Calculator'!$C$24)*(1+3*ABS(MOD('VSWR Calculator'!$C$23/Calculator!$F$17/2,1)-0.5))))/'VSWR Calculator'!$C$25)-$C102)^2+(1500*ABS(SIN(2*PI()*MOD(Calculator!$B$31/Calculator!$F$17,1)))*IF(MOD(Calculator!$B$31/Calculator!$F$17,1)&lt;0.5,-1,1))^2)/SQRT(((50*POWER(80,POWER(COS(PI()*MOD(Calculator!$B$31/Calculator!$F$17,1)),2))+MIN(500,MAX(30,100*EXP(-0.3*'VSWR Calculator'!$C$24)*(1+3*ABS(MOD('VSWR Calculator'!$C$23/Calculator!$F$17/2,1)-0.5))))/'VSWR Calculator'!$C$25)+$C102)^2+(1500*ABS(SIN(2*PI()*MOD(Calculator!$B$31/Calculator!$F$17,1)))*IF(MOD(Calculator!$B$31/Calculator!$F$17,1)&lt;0.5,-1,1))^2))/(1-SQRT(((50*POWER(80,POWER(COS(PI()*MOD(Calculator!$B$31/Calculator!$F$17,1)),2))+MIN(500,MAX(30,100*EXP(-0.3*'VSWR Calculator'!$C$24)*(1+3*ABS(MOD('VSWR Calculator'!$C$23/Calculator!$F$17/2,1)-0.5))))/'VSWR Calculator'!$C$25)-$C102)^2+(1500*ABS(SIN(2*PI()*MOD(Calculator!$B$31/Calculator!$F$17,1)))*IF(MOD(Calculator!$B$31/Calculator!$F$17,1)&lt;0.5,-1,1))^2)/SQRT(((50*POWER(80,POWER(COS(PI()*MOD(Calculator!$B$31/Calculator!$F$17,1)),2))+MIN(500,MAX(30,100*EXP(-0.3*'VSWR Calculator'!$C$24)*(1+3*ABS(MOD('VSWR Calculator'!$C$23/Calculator!$F$17/2,1)-0.5))))/'VSWR Calculator'!$C$25)+$C102)^2+(1500*ABS(SIN(2*PI()*MOD(Calculator!$B$31/Calculator!$F$17,1)))*IF(MOD(Calculator!$B$31/Calculator!$F$17,1)&lt;0.5,-1,1))^2)),2))</f>
        <v>17.86</v>
      </c>
      <c r="CQ102" s="253" t="str">
        <f aca="false">IF(OR(Calculator!$E$18&lt;&gt;"YES",Calculator!$B$31&lt;Calculator!$G$18),"—",ROUND((1+SQRT(((50*POWER(80,POWER(COS(PI()*MOD(Calculator!$B$31/Calculator!$F$18,1)),2))+MIN(500,MAX(30,100*EXP(-0.3*'VSWR Calculator'!$C$24)*(1+3*ABS(MOD('VSWR Calculator'!$C$23/Calculator!$F$18/2,1)-0.5))))/'VSWR Calculator'!$C$25)-$C102)^2+(1500*ABS(SIN(2*PI()*MOD(Calculator!$B$31/Calculator!$F$18,1)))*IF(MOD(Calculator!$B$31/Calculator!$F$18,1)&lt;0.5,-1,1))^2)/SQRT(((50*POWER(80,POWER(COS(PI()*MOD(Calculator!$B$31/Calculator!$F$18,1)),2))+MIN(500,MAX(30,100*EXP(-0.3*'VSWR Calculator'!$C$24)*(1+3*ABS(MOD('VSWR Calculator'!$C$23/Calculator!$F$18/2,1)-0.5))))/'VSWR Calculator'!$C$25)+$C102)^2+(1500*ABS(SIN(2*PI()*MOD(Calculator!$B$31/Calculator!$F$18,1)))*IF(MOD(Calculator!$B$31/Calculator!$F$18,1)&lt;0.5,-1,1))^2))/(1-SQRT(((50*POWER(80,POWER(COS(PI()*MOD(Calculator!$B$31/Calculator!$F$18,1)),2))+MIN(500,MAX(30,100*EXP(-0.3*'VSWR Calculator'!$C$24)*(1+3*ABS(MOD('VSWR Calculator'!$C$23/Calculator!$F$18/2,1)-0.5))))/'VSWR Calculator'!$C$25)-$C102)^2+(1500*ABS(SIN(2*PI()*MOD(Calculator!$B$31/Calculator!$F$18,1)))*IF(MOD(Calculator!$B$31/Calculator!$F$18,1)&lt;0.5,-1,1))^2)/SQRT(((50*POWER(80,POWER(COS(PI()*MOD(Calculator!$B$31/Calculator!$F$18,1)),2))+MIN(500,MAX(30,100*EXP(-0.3*'VSWR Calculator'!$C$24)*(1+3*ABS(MOD('VSWR Calculator'!$C$23/Calculator!$F$18/2,1)-0.5))))/'VSWR Calculator'!$C$25)+$C102)^2+(1500*ABS(SIN(2*PI()*MOD(Calculator!$B$31/Calculator!$F$18,1)))*IF(MOD(Calculator!$B$31/Calculator!$F$18,1)&lt;0.5,-1,1))^2)),2))</f>
        <v>—</v>
      </c>
      <c r="CR102" s="253" t="str">
        <f aca="false">IF(OR(Calculator!$E$19&lt;&gt;"YES",Calculator!$B$31&lt;Calculator!$G$19),"—",ROUND((1+SQRT(((50*POWER(80,POWER(COS(PI()*MOD(Calculator!$B$31/Calculator!$F$19,1)),2))+MIN(500,MAX(30,100*EXP(-0.3*'VSWR Calculator'!$C$24)*(1+3*ABS(MOD('VSWR Calculator'!$C$23/Calculator!$F$19/2,1)-0.5))))/'VSWR Calculator'!$C$25)-$C102)^2+(1500*ABS(SIN(2*PI()*MOD(Calculator!$B$31/Calculator!$F$19,1)))*IF(MOD(Calculator!$B$31/Calculator!$F$19,1)&lt;0.5,-1,1))^2)/SQRT(((50*POWER(80,POWER(COS(PI()*MOD(Calculator!$B$31/Calculator!$F$19,1)),2))+MIN(500,MAX(30,100*EXP(-0.3*'VSWR Calculator'!$C$24)*(1+3*ABS(MOD('VSWR Calculator'!$C$23/Calculator!$F$19/2,1)-0.5))))/'VSWR Calculator'!$C$25)+$C102)^2+(1500*ABS(SIN(2*PI()*MOD(Calculator!$B$31/Calculator!$F$19,1)))*IF(MOD(Calculator!$B$31/Calculator!$F$19,1)&lt;0.5,-1,1))^2))/(1-SQRT(((50*POWER(80,POWER(COS(PI()*MOD(Calculator!$B$31/Calculator!$F$19,1)),2))+MIN(500,MAX(30,100*EXP(-0.3*'VSWR Calculator'!$C$24)*(1+3*ABS(MOD('VSWR Calculator'!$C$23/Calculator!$F$19/2,1)-0.5))))/'VSWR Calculator'!$C$25)-$C102)^2+(1500*ABS(SIN(2*PI()*MOD(Calculator!$B$31/Calculator!$F$19,1)))*IF(MOD(Calculator!$B$31/Calculator!$F$19,1)&lt;0.5,-1,1))^2)/SQRT(((50*POWER(80,POWER(COS(PI()*MOD(Calculator!$B$31/Calculator!$F$19,1)),2))+MIN(500,MAX(30,100*EXP(-0.3*'VSWR Calculator'!$C$24)*(1+3*ABS(MOD('VSWR Calculator'!$C$23/Calculator!$F$19/2,1)-0.5))))/'VSWR Calculator'!$C$25)+$C102)^2+(1500*ABS(SIN(2*PI()*MOD(Calculator!$B$31/Calculator!$F$19,1)))*IF(MOD(Calculator!$B$31/Calculator!$F$19,1)&lt;0.5,-1,1))^2)),2))</f>
        <v>—</v>
      </c>
      <c r="CS102" s="253" t="str">
        <f aca="false">IF(OR(Calculator!$E$20&lt;&gt;"YES",Calculator!$B$31&lt;Calculator!$G$20),"—",ROUND((1+SQRT(((50*POWER(80,POWER(COS(PI()*MOD(Calculator!$B$31/Calculator!$F$20,1)),2))+MIN(500,MAX(30,100*EXP(-0.3*'VSWR Calculator'!$C$24)*(1+3*ABS(MOD('VSWR Calculator'!$C$23/Calculator!$F$20/2,1)-0.5))))/'VSWR Calculator'!$C$25)-$C102)^2+(1500*ABS(SIN(2*PI()*MOD(Calculator!$B$31/Calculator!$F$20,1)))*IF(MOD(Calculator!$B$31/Calculator!$F$20,1)&lt;0.5,-1,1))^2)/SQRT(((50*POWER(80,POWER(COS(PI()*MOD(Calculator!$B$31/Calculator!$F$20,1)),2))+MIN(500,MAX(30,100*EXP(-0.3*'VSWR Calculator'!$C$24)*(1+3*ABS(MOD('VSWR Calculator'!$C$23/Calculator!$F$20/2,1)-0.5))))/'VSWR Calculator'!$C$25)+$C102)^2+(1500*ABS(SIN(2*PI()*MOD(Calculator!$B$31/Calculator!$F$20,1)))*IF(MOD(Calculator!$B$31/Calculator!$F$20,1)&lt;0.5,-1,1))^2))/(1-SQRT(((50*POWER(80,POWER(COS(PI()*MOD(Calculator!$B$31/Calculator!$F$20,1)),2))+MIN(500,MAX(30,100*EXP(-0.3*'VSWR Calculator'!$C$24)*(1+3*ABS(MOD('VSWR Calculator'!$C$23/Calculator!$F$20/2,1)-0.5))))/'VSWR Calculator'!$C$25)-$C102)^2+(1500*ABS(SIN(2*PI()*MOD(Calculator!$B$31/Calculator!$F$20,1)))*IF(MOD(Calculator!$B$31/Calculator!$F$20,1)&lt;0.5,-1,1))^2)/SQRT(((50*POWER(80,POWER(COS(PI()*MOD(Calculator!$B$31/Calculator!$F$20,1)),2))+MIN(500,MAX(30,100*EXP(-0.3*'VSWR Calculator'!$C$24)*(1+3*ABS(MOD('VSWR Calculator'!$C$23/Calculator!$F$20/2,1)-0.5))))/'VSWR Calculator'!$C$25)+$C102)^2+(1500*ABS(SIN(2*PI()*MOD(Calculator!$B$31/Calculator!$F$20,1)))*IF(MOD(Calculator!$B$31/Calculator!$F$20,1)&lt;0.5,-1,1))^2)),2))</f>
        <v>—</v>
      </c>
      <c r="CT102" s="253" t="str">
        <f aca="false">IF(OR(Calculator!$E$21&lt;&gt;"YES",Calculator!$B$31&lt;Calculator!$G$21),"—",ROUND((1+SQRT(((50*POWER(80,POWER(COS(PI()*MOD(Calculator!$B$31/Calculator!$F$21,1)),2))+MIN(500,MAX(30,100*EXP(-0.3*'VSWR Calculator'!$C$24)*(1+3*ABS(MOD('VSWR Calculator'!$C$23/Calculator!$F$21/2,1)-0.5))))/'VSWR Calculator'!$C$25)-$C102)^2+(1500*ABS(SIN(2*PI()*MOD(Calculator!$B$31/Calculator!$F$21,1)))*IF(MOD(Calculator!$B$31/Calculator!$F$21,1)&lt;0.5,-1,1))^2)/SQRT(((50*POWER(80,POWER(COS(PI()*MOD(Calculator!$B$31/Calculator!$F$21,1)),2))+MIN(500,MAX(30,100*EXP(-0.3*'VSWR Calculator'!$C$24)*(1+3*ABS(MOD('VSWR Calculator'!$C$23/Calculator!$F$21/2,1)-0.5))))/'VSWR Calculator'!$C$25)+$C102)^2+(1500*ABS(SIN(2*PI()*MOD(Calculator!$B$31/Calculator!$F$21,1)))*IF(MOD(Calculator!$B$31/Calculator!$F$21,1)&lt;0.5,-1,1))^2))/(1-SQRT(((50*POWER(80,POWER(COS(PI()*MOD(Calculator!$B$31/Calculator!$F$21,1)),2))+MIN(500,MAX(30,100*EXP(-0.3*'VSWR Calculator'!$C$24)*(1+3*ABS(MOD('VSWR Calculator'!$C$23/Calculator!$F$21/2,1)-0.5))))/'VSWR Calculator'!$C$25)-$C102)^2+(1500*ABS(SIN(2*PI()*MOD(Calculator!$B$31/Calculator!$F$21,1)))*IF(MOD(Calculator!$B$31/Calculator!$F$21,1)&lt;0.5,-1,1))^2)/SQRT(((50*POWER(80,POWER(COS(PI()*MOD(Calculator!$B$31/Calculator!$F$21,1)),2))+MIN(500,MAX(30,100*EXP(-0.3*'VSWR Calculator'!$C$24)*(1+3*ABS(MOD('VSWR Calculator'!$C$23/Calculator!$F$21/2,1)-0.5))))/'VSWR Calculator'!$C$25)+$C102)^2+(1500*ABS(SIN(2*PI()*MOD(Calculator!$B$31/Calculator!$F$21,1)))*IF(MOD(Calculator!$B$31/Calculator!$F$21,1)&lt;0.5,-1,1))^2)),2))</f>
        <v>—</v>
      </c>
      <c r="CU102" s="253" t="str">
        <f aca="false">IF(OR(Calculator!$E$22&lt;&gt;"YES",Calculator!$B$31&lt;Calculator!$G$22),"—",ROUND((1+SQRT(((50*POWER(80,POWER(COS(PI()*MOD(Calculator!$B$31/Calculator!$F$22,1)),2))+MIN(500,MAX(30,100*EXP(-0.3*'VSWR Calculator'!$C$24)*(1+3*ABS(MOD('VSWR Calculator'!$C$23/Calculator!$F$22/2,1)-0.5))))/'VSWR Calculator'!$C$25)-$C102)^2+(1500*ABS(SIN(2*PI()*MOD(Calculator!$B$31/Calculator!$F$22,1)))*IF(MOD(Calculator!$B$31/Calculator!$F$22,1)&lt;0.5,-1,1))^2)/SQRT(((50*POWER(80,POWER(COS(PI()*MOD(Calculator!$B$31/Calculator!$F$22,1)),2))+MIN(500,MAX(30,100*EXP(-0.3*'VSWR Calculator'!$C$24)*(1+3*ABS(MOD('VSWR Calculator'!$C$23/Calculator!$F$22/2,1)-0.5))))/'VSWR Calculator'!$C$25)+$C102)^2+(1500*ABS(SIN(2*PI()*MOD(Calculator!$B$31/Calculator!$F$22,1)))*IF(MOD(Calculator!$B$31/Calculator!$F$22,1)&lt;0.5,-1,1))^2))/(1-SQRT(((50*POWER(80,POWER(COS(PI()*MOD(Calculator!$B$31/Calculator!$F$22,1)),2))+MIN(500,MAX(30,100*EXP(-0.3*'VSWR Calculator'!$C$24)*(1+3*ABS(MOD('VSWR Calculator'!$C$23/Calculator!$F$22/2,1)-0.5))))/'VSWR Calculator'!$C$25)-$C102)^2+(1500*ABS(SIN(2*PI()*MOD(Calculator!$B$31/Calculator!$F$22,1)))*IF(MOD(Calculator!$B$31/Calculator!$F$22,1)&lt;0.5,-1,1))^2)/SQRT(((50*POWER(80,POWER(COS(PI()*MOD(Calculator!$B$31/Calculator!$F$22,1)),2))+MIN(500,MAX(30,100*EXP(-0.3*'VSWR Calculator'!$C$24)*(1+3*ABS(MOD('VSWR Calculator'!$C$23/Calculator!$F$22/2,1)-0.5))))/'VSWR Calculator'!$C$25)+$C102)^2+(1500*ABS(SIN(2*PI()*MOD(Calculator!$B$31/Calculator!$F$22,1)))*IF(MOD(Calculator!$B$31/Calculator!$F$22,1)&lt;0.5,-1,1))^2)),2))</f>
        <v>—</v>
      </c>
      <c r="CV102" s="253" t="n">
        <f aca="false">IFERROR(ROUND((IF(ISNUMBER(CK102),CK102,0)+IF(ISNUMBER(CL102),CL102,0)+IF(ISNUMBER(CM102),CM102,0)+IF(ISNUMBER(CN102),CN102,0)+IF(ISNUMBER(CO102),CO102,0)+IF(ISNUMBER(CP102),CP102,0)+IF(ISNUMBER(CQ102),CQ102,0)+IF(ISNUMBER(CR102),CR102,0)+IF(ISNUMBER(CS102),CS102,0)+IF(ISNUMBER(CT102),CT102,0)+IF(ISNUMBER(CU102),CU102,0))/(IF(ISNUMBER(CK102),1,0)+IF(ISNUMBER(CL102),1,0)+IF(ISNUMBER(CM102),1,0)+IF(ISNUMBER(CN102),1,0)+IF(ISNUMBER(CO102),1,0)+IF(ISNUMBER(CP102),1,0)+IF(ISNUMBER(CQ102),1,0)+IF(ISNUMBER(CR102),1,0)+IF(ISNUMBER(CS102),1,0)+IF(ISNUMBER(CT102),1,0)+IF(ISNUMBER(CU102),1,0)),4),"")</f>
        <v>19.65</v>
      </c>
      <c r="CW102" s="253" t="str">
        <f aca="false">IF(OR(Calculator!$E$12&lt;&gt;"YES",Calculator!$B$32&lt;Calculator!$G$12),"—",ROUND((1+SQRT(((50*POWER(80,POWER(COS(PI()*MOD(Calculator!$B$32/Calculator!$F$12,1)),2))+MIN(500,MAX(30,100*EXP(-0.3*'VSWR Calculator'!$C$24)*(1+3*ABS(MOD('VSWR Calculator'!$C$23/Calculator!$F$12/2,1)-0.5))))/'VSWR Calculator'!$C$25)-$C102)^2+(1500*ABS(SIN(2*PI()*MOD(Calculator!$B$32/Calculator!$F$12,1)))*IF(MOD(Calculator!$B$32/Calculator!$F$12,1)&lt;0.5,-1,1))^2)/SQRT(((50*POWER(80,POWER(COS(PI()*MOD(Calculator!$B$32/Calculator!$F$12,1)),2))+MIN(500,MAX(30,100*EXP(-0.3*'VSWR Calculator'!$C$24)*(1+3*ABS(MOD('VSWR Calculator'!$C$23/Calculator!$F$12/2,1)-0.5))))/'VSWR Calculator'!$C$25)+$C102)^2+(1500*ABS(SIN(2*PI()*MOD(Calculator!$B$32/Calculator!$F$12,1)))*IF(MOD(Calculator!$B$32/Calculator!$F$12,1)&lt;0.5,-1,1))^2))/(1-SQRT(((50*POWER(80,POWER(COS(PI()*MOD(Calculator!$B$32/Calculator!$F$12,1)),2))+MIN(500,MAX(30,100*EXP(-0.3*'VSWR Calculator'!$C$24)*(1+3*ABS(MOD('VSWR Calculator'!$C$23/Calculator!$F$12/2,1)-0.5))))/'VSWR Calculator'!$C$25)-$C102)^2+(1500*ABS(SIN(2*PI()*MOD(Calculator!$B$32/Calculator!$F$12,1)))*IF(MOD(Calculator!$B$32/Calculator!$F$12,1)&lt;0.5,-1,1))^2)/SQRT(((50*POWER(80,POWER(COS(PI()*MOD(Calculator!$B$32/Calculator!$F$12,1)),2))+MIN(500,MAX(30,100*EXP(-0.3*'VSWR Calculator'!$C$24)*(1+3*ABS(MOD('VSWR Calculator'!$C$23/Calculator!$F$12/2,1)-0.5))))/'VSWR Calculator'!$C$25)+$C102)^2+(1500*ABS(SIN(2*PI()*MOD(Calculator!$B$32/Calculator!$F$12,1)))*IF(MOD(Calculator!$B$32/Calculator!$F$12,1)&lt;0.5,-1,1))^2)),2))</f>
        <v>—</v>
      </c>
      <c r="CX102" s="253" t="str">
        <f aca="false">IF(OR(Calculator!$E$13&lt;&gt;"YES",Calculator!$B$32&lt;Calculator!$G$13),"—",ROUND((1+SQRT(((50*POWER(80,POWER(COS(PI()*MOD(Calculator!$B$32/Calculator!$F$13,1)),2))+MIN(500,MAX(30,100*EXP(-0.3*'VSWR Calculator'!$C$24)*(1+3*ABS(MOD('VSWR Calculator'!$C$23/Calculator!$F$13/2,1)-0.5))))/'VSWR Calculator'!$C$25)-$C102)^2+(1500*ABS(SIN(2*PI()*MOD(Calculator!$B$32/Calculator!$F$13,1)))*IF(MOD(Calculator!$B$32/Calculator!$F$13,1)&lt;0.5,-1,1))^2)/SQRT(((50*POWER(80,POWER(COS(PI()*MOD(Calculator!$B$32/Calculator!$F$13,1)),2))+MIN(500,MAX(30,100*EXP(-0.3*'VSWR Calculator'!$C$24)*(1+3*ABS(MOD('VSWR Calculator'!$C$23/Calculator!$F$13/2,1)-0.5))))/'VSWR Calculator'!$C$25)+$C102)^2+(1500*ABS(SIN(2*PI()*MOD(Calculator!$B$32/Calculator!$F$13,1)))*IF(MOD(Calculator!$B$32/Calculator!$F$13,1)&lt;0.5,-1,1))^2))/(1-SQRT(((50*POWER(80,POWER(COS(PI()*MOD(Calculator!$B$32/Calculator!$F$13,1)),2))+MIN(500,MAX(30,100*EXP(-0.3*'VSWR Calculator'!$C$24)*(1+3*ABS(MOD('VSWR Calculator'!$C$23/Calculator!$F$13/2,1)-0.5))))/'VSWR Calculator'!$C$25)-$C102)^2+(1500*ABS(SIN(2*PI()*MOD(Calculator!$B$32/Calculator!$F$13,1)))*IF(MOD(Calculator!$B$32/Calculator!$F$13,1)&lt;0.5,-1,1))^2)/SQRT(((50*POWER(80,POWER(COS(PI()*MOD(Calculator!$B$32/Calculator!$F$13,1)),2))+MIN(500,MAX(30,100*EXP(-0.3*'VSWR Calculator'!$C$24)*(1+3*ABS(MOD('VSWR Calculator'!$C$23/Calculator!$F$13/2,1)-0.5))))/'VSWR Calculator'!$C$25)+$C102)^2+(1500*ABS(SIN(2*PI()*MOD(Calculator!$B$32/Calculator!$F$13,1)))*IF(MOD(Calculator!$B$32/Calculator!$F$13,1)&lt;0.5,-1,1))^2)),2))</f>
        <v>—</v>
      </c>
      <c r="CY102" s="253" t="str">
        <f aca="false">IF(OR(Calculator!$E$14&lt;&gt;"YES",Calculator!$B$32&lt;Calculator!$G$14),"—",ROUND((1+SQRT(((50*POWER(80,POWER(COS(PI()*MOD(Calculator!$B$32/Calculator!$F$14,1)),2))+MIN(500,MAX(30,100*EXP(-0.3*'VSWR Calculator'!$C$24)*(1+3*ABS(MOD('VSWR Calculator'!$C$23/Calculator!$F$14/2,1)-0.5))))/'VSWR Calculator'!$C$25)-$C102)^2+(1500*ABS(SIN(2*PI()*MOD(Calculator!$B$32/Calculator!$F$14,1)))*IF(MOD(Calculator!$B$32/Calculator!$F$14,1)&lt;0.5,-1,1))^2)/SQRT(((50*POWER(80,POWER(COS(PI()*MOD(Calculator!$B$32/Calculator!$F$14,1)),2))+MIN(500,MAX(30,100*EXP(-0.3*'VSWR Calculator'!$C$24)*(1+3*ABS(MOD('VSWR Calculator'!$C$23/Calculator!$F$14/2,1)-0.5))))/'VSWR Calculator'!$C$25)+$C102)^2+(1500*ABS(SIN(2*PI()*MOD(Calculator!$B$32/Calculator!$F$14,1)))*IF(MOD(Calculator!$B$32/Calculator!$F$14,1)&lt;0.5,-1,1))^2))/(1-SQRT(((50*POWER(80,POWER(COS(PI()*MOD(Calculator!$B$32/Calculator!$F$14,1)),2))+MIN(500,MAX(30,100*EXP(-0.3*'VSWR Calculator'!$C$24)*(1+3*ABS(MOD('VSWR Calculator'!$C$23/Calculator!$F$14/2,1)-0.5))))/'VSWR Calculator'!$C$25)-$C102)^2+(1500*ABS(SIN(2*PI()*MOD(Calculator!$B$32/Calculator!$F$14,1)))*IF(MOD(Calculator!$B$32/Calculator!$F$14,1)&lt;0.5,-1,1))^2)/SQRT(((50*POWER(80,POWER(COS(PI()*MOD(Calculator!$B$32/Calculator!$F$14,1)),2))+MIN(500,MAX(30,100*EXP(-0.3*'VSWR Calculator'!$C$24)*(1+3*ABS(MOD('VSWR Calculator'!$C$23/Calculator!$F$14/2,1)-0.5))))/'VSWR Calculator'!$C$25)+$C102)^2+(1500*ABS(SIN(2*PI()*MOD(Calculator!$B$32/Calculator!$F$14,1)))*IF(MOD(Calculator!$B$32/Calculator!$F$14,1)&lt;0.5,-1,1))^2)),2))</f>
        <v>—</v>
      </c>
      <c r="CZ102" s="253" t="n">
        <f aca="false">IF(OR(Calculator!$E$15&lt;&gt;"YES",Calculator!$B$32&lt;Calculator!$G$15),"—",ROUND((1+SQRT(((50*POWER(80,POWER(COS(PI()*MOD(Calculator!$B$32/Calculator!$F$15,1)),2))+MIN(500,MAX(30,100*EXP(-0.3*'VSWR Calculator'!$C$24)*(1+3*ABS(MOD('VSWR Calculator'!$C$23/Calculator!$F$15/2,1)-0.5))))/'VSWR Calculator'!$C$25)-$C102)^2+(1500*ABS(SIN(2*PI()*MOD(Calculator!$B$32/Calculator!$F$15,1)))*IF(MOD(Calculator!$B$32/Calculator!$F$15,1)&lt;0.5,-1,1))^2)/SQRT(((50*POWER(80,POWER(COS(PI()*MOD(Calculator!$B$32/Calculator!$F$15,1)),2))+MIN(500,MAX(30,100*EXP(-0.3*'VSWR Calculator'!$C$24)*(1+3*ABS(MOD('VSWR Calculator'!$C$23/Calculator!$F$15/2,1)-0.5))))/'VSWR Calculator'!$C$25)+$C102)^2+(1500*ABS(SIN(2*PI()*MOD(Calculator!$B$32/Calculator!$F$15,1)))*IF(MOD(Calculator!$B$32/Calculator!$F$15,1)&lt;0.5,-1,1))^2))/(1-SQRT(((50*POWER(80,POWER(COS(PI()*MOD(Calculator!$B$32/Calculator!$F$15,1)),2))+MIN(500,MAX(30,100*EXP(-0.3*'VSWR Calculator'!$C$24)*(1+3*ABS(MOD('VSWR Calculator'!$C$23/Calculator!$F$15/2,1)-0.5))))/'VSWR Calculator'!$C$25)-$C102)^2+(1500*ABS(SIN(2*PI()*MOD(Calculator!$B$32/Calculator!$F$15,1)))*IF(MOD(Calculator!$B$32/Calculator!$F$15,1)&lt;0.5,-1,1))^2)/SQRT(((50*POWER(80,POWER(COS(PI()*MOD(Calculator!$B$32/Calculator!$F$15,1)),2))+MIN(500,MAX(30,100*EXP(-0.3*'VSWR Calculator'!$C$24)*(1+3*ABS(MOD('VSWR Calculator'!$C$23/Calculator!$F$15/2,1)-0.5))))/'VSWR Calculator'!$C$25)+$C102)^2+(1500*ABS(SIN(2*PI()*MOD(Calculator!$B$32/Calculator!$F$15,1)))*IF(MOD(Calculator!$B$32/Calculator!$F$15,1)&lt;0.5,-1,1))^2)),2))</f>
        <v>2.98</v>
      </c>
      <c r="DA102" s="253" t="str">
        <f aca="false">IF(OR(Calculator!$E$16&lt;&gt;"YES",Calculator!$B$32&lt;Calculator!$G$16),"—",ROUND((1+SQRT(((50*POWER(80,POWER(COS(PI()*MOD(Calculator!$B$32/Calculator!$F$16,1)),2))+MIN(500,MAX(30,100*EXP(-0.3*'VSWR Calculator'!$C$24)*(1+3*ABS(MOD('VSWR Calculator'!$C$23/Calculator!$F$16/2,1)-0.5))))/'VSWR Calculator'!$C$25)-$C102)^2+(1500*ABS(SIN(2*PI()*MOD(Calculator!$B$32/Calculator!$F$16,1)))*IF(MOD(Calculator!$B$32/Calculator!$F$16,1)&lt;0.5,-1,1))^2)/SQRT(((50*POWER(80,POWER(COS(PI()*MOD(Calculator!$B$32/Calculator!$F$16,1)),2))+MIN(500,MAX(30,100*EXP(-0.3*'VSWR Calculator'!$C$24)*(1+3*ABS(MOD('VSWR Calculator'!$C$23/Calculator!$F$16/2,1)-0.5))))/'VSWR Calculator'!$C$25)+$C102)^2+(1500*ABS(SIN(2*PI()*MOD(Calculator!$B$32/Calculator!$F$16,1)))*IF(MOD(Calculator!$B$32/Calculator!$F$16,1)&lt;0.5,-1,1))^2))/(1-SQRT(((50*POWER(80,POWER(COS(PI()*MOD(Calculator!$B$32/Calculator!$F$16,1)),2))+MIN(500,MAX(30,100*EXP(-0.3*'VSWR Calculator'!$C$24)*(1+3*ABS(MOD('VSWR Calculator'!$C$23/Calculator!$F$16/2,1)-0.5))))/'VSWR Calculator'!$C$25)-$C102)^2+(1500*ABS(SIN(2*PI()*MOD(Calculator!$B$32/Calculator!$F$16,1)))*IF(MOD(Calculator!$B$32/Calculator!$F$16,1)&lt;0.5,-1,1))^2)/SQRT(((50*POWER(80,POWER(COS(PI()*MOD(Calculator!$B$32/Calculator!$F$16,1)),2))+MIN(500,MAX(30,100*EXP(-0.3*'VSWR Calculator'!$C$24)*(1+3*ABS(MOD('VSWR Calculator'!$C$23/Calculator!$F$16/2,1)-0.5))))/'VSWR Calculator'!$C$25)+$C102)^2+(1500*ABS(SIN(2*PI()*MOD(Calculator!$B$32/Calculator!$F$16,1)))*IF(MOD(Calculator!$B$32/Calculator!$F$16,1)&lt;0.5,-1,1))^2)),2))</f>
        <v>—</v>
      </c>
      <c r="DB102" s="253" t="n">
        <f aca="false">IF(OR(Calculator!$E$17&lt;&gt;"YES",Calculator!$B$32&lt;Calculator!$G$17),"—",ROUND((1+SQRT(((50*POWER(80,POWER(COS(PI()*MOD(Calculator!$B$32/Calculator!$F$17,1)),2))+MIN(500,MAX(30,100*EXP(-0.3*'VSWR Calculator'!$C$24)*(1+3*ABS(MOD('VSWR Calculator'!$C$23/Calculator!$F$17/2,1)-0.5))))/'VSWR Calculator'!$C$25)-$C102)^2+(1500*ABS(SIN(2*PI()*MOD(Calculator!$B$32/Calculator!$F$17,1)))*IF(MOD(Calculator!$B$32/Calculator!$F$17,1)&lt;0.5,-1,1))^2)/SQRT(((50*POWER(80,POWER(COS(PI()*MOD(Calculator!$B$32/Calculator!$F$17,1)),2))+MIN(500,MAX(30,100*EXP(-0.3*'VSWR Calculator'!$C$24)*(1+3*ABS(MOD('VSWR Calculator'!$C$23/Calculator!$F$17/2,1)-0.5))))/'VSWR Calculator'!$C$25)+$C102)^2+(1500*ABS(SIN(2*PI()*MOD(Calculator!$B$32/Calculator!$F$17,1)))*IF(MOD(Calculator!$B$32/Calculator!$F$17,1)&lt;0.5,-1,1))^2))/(1-SQRT(((50*POWER(80,POWER(COS(PI()*MOD(Calculator!$B$32/Calculator!$F$17,1)),2))+MIN(500,MAX(30,100*EXP(-0.3*'VSWR Calculator'!$C$24)*(1+3*ABS(MOD('VSWR Calculator'!$C$23/Calculator!$F$17/2,1)-0.5))))/'VSWR Calculator'!$C$25)-$C102)^2+(1500*ABS(SIN(2*PI()*MOD(Calculator!$B$32/Calculator!$F$17,1)))*IF(MOD(Calculator!$B$32/Calculator!$F$17,1)&lt;0.5,-1,1))^2)/SQRT(((50*POWER(80,POWER(COS(PI()*MOD(Calculator!$B$32/Calculator!$F$17,1)),2))+MIN(500,MAX(30,100*EXP(-0.3*'VSWR Calculator'!$C$24)*(1+3*ABS(MOD('VSWR Calculator'!$C$23/Calculator!$F$17/2,1)-0.5))))/'VSWR Calculator'!$C$25)+$C102)^2+(1500*ABS(SIN(2*PI()*MOD(Calculator!$B$32/Calculator!$F$17,1)))*IF(MOD(Calculator!$B$32/Calculator!$F$17,1)&lt;0.5,-1,1))^2)),2))</f>
        <v>18.73</v>
      </c>
      <c r="DC102" s="253" t="str">
        <f aca="false">IF(OR(Calculator!$E$18&lt;&gt;"YES",Calculator!$B$32&lt;Calculator!$G$18),"—",ROUND((1+SQRT(((50*POWER(80,POWER(COS(PI()*MOD(Calculator!$B$32/Calculator!$F$18,1)),2))+MIN(500,MAX(30,100*EXP(-0.3*'VSWR Calculator'!$C$24)*(1+3*ABS(MOD('VSWR Calculator'!$C$23/Calculator!$F$18/2,1)-0.5))))/'VSWR Calculator'!$C$25)-$C102)^2+(1500*ABS(SIN(2*PI()*MOD(Calculator!$B$32/Calculator!$F$18,1)))*IF(MOD(Calculator!$B$32/Calculator!$F$18,1)&lt;0.5,-1,1))^2)/SQRT(((50*POWER(80,POWER(COS(PI()*MOD(Calculator!$B$32/Calculator!$F$18,1)),2))+MIN(500,MAX(30,100*EXP(-0.3*'VSWR Calculator'!$C$24)*(1+3*ABS(MOD('VSWR Calculator'!$C$23/Calculator!$F$18/2,1)-0.5))))/'VSWR Calculator'!$C$25)+$C102)^2+(1500*ABS(SIN(2*PI()*MOD(Calculator!$B$32/Calculator!$F$18,1)))*IF(MOD(Calculator!$B$32/Calculator!$F$18,1)&lt;0.5,-1,1))^2))/(1-SQRT(((50*POWER(80,POWER(COS(PI()*MOD(Calculator!$B$32/Calculator!$F$18,1)),2))+MIN(500,MAX(30,100*EXP(-0.3*'VSWR Calculator'!$C$24)*(1+3*ABS(MOD('VSWR Calculator'!$C$23/Calculator!$F$18/2,1)-0.5))))/'VSWR Calculator'!$C$25)-$C102)^2+(1500*ABS(SIN(2*PI()*MOD(Calculator!$B$32/Calculator!$F$18,1)))*IF(MOD(Calculator!$B$32/Calculator!$F$18,1)&lt;0.5,-1,1))^2)/SQRT(((50*POWER(80,POWER(COS(PI()*MOD(Calculator!$B$32/Calculator!$F$18,1)),2))+MIN(500,MAX(30,100*EXP(-0.3*'VSWR Calculator'!$C$24)*(1+3*ABS(MOD('VSWR Calculator'!$C$23/Calculator!$F$18/2,1)-0.5))))/'VSWR Calculator'!$C$25)+$C102)^2+(1500*ABS(SIN(2*PI()*MOD(Calculator!$B$32/Calculator!$F$18,1)))*IF(MOD(Calculator!$B$32/Calculator!$F$18,1)&lt;0.5,-1,1))^2)),2))</f>
        <v>—</v>
      </c>
      <c r="DD102" s="253" t="str">
        <f aca="false">IF(OR(Calculator!$E$19&lt;&gt;"YES",Calculator!$B$32&lt;Calculator!$G$19),"—",ROUND((1+SQRT(((50*POWER(80,POWER(COS(PI()*MOD(Calculator!$B$32/Calculator!$F$19,1)),2))+MIN(500,MAX(30,100*EXP(-0.3*'VSWR Calculator'!$C$24)*(1+3*ABS(MOD('VSWR Calculator'!$C$23/Calculator!$F$19/2,1)-0.5))))/'VSWR Calculator'!$C$25)-$C102)^2+(1500*ABS(SIN(2*PI()*MOD(Calculator!$B$32/Calculator!$F$19,1)))*IF(MOD(Calculator!$B$32/Calculator!$F$19,1)&lt;0.5,-1,1))^2)/SQRT(((50*POWER(80,POWER(COS(PI()*MOD(Calculator!$B$32/Calculator!$F$19,1)),2))+MIN(500,MAX(30,100*EXP(-0.3*'VSWR Calculator'!$C$24)*(1+3*ABS(MOD('VSWR Calculator'!$C$23/Calculator!$F$19/2,1)-0.5))))/'VSWR Calculator'!$C$25)+$C102)^2+(1500*ABS(SIN(2*PI()*MOD(Calculator!$B$32/Calculator!$F$19,1)))*IF(MOD(Calculator!$B$32/Calculator!$F$19,1)&lt;0.5,-1,1))^2))/(1-SQRT(((50*POWER(80,POWER(COS(PI()*MOD(Calculator!$B$32/Calculator!$F$19,1)),2))+MIN(500,MAX(30,100*EXP(-0.3*'VSWR Calculator'!$C$24)*(1+3*ABS(MOD('VSWR Calculator'!$C$23/Calculator!$F$19/2,1)-0.5))))/'VSWR Calculator'!$C$25)-$C102)^2+(1500*ABS(SIN(2*PI()*MOD(Calculator!$B$32/Calculator!$F$19,1)))*IF(MOD(Calculator!$B$32/Calculator!$F$19,1)&lt;0.5,-1,1))^2)/SQRT(((50*POWER(80,POWER(COS(PI()*MOD(Calculator!$B$32/Calculator!$F$19,1)),2))+MIN(500,MAX(30,100*EXP(-0.3*'VSWR Calculator'!$C$24)*(1+3*ABS(MOD('VSWR Calculator'!$C$23/Calculator!$F$19/2,1)-0.5))))/'VSWR Calculator'!$C$25)+$C102)^2+(1500*ABS(SIN(2*PI()*MOD(Calculator!$B$32/Calculator!$F$19,1)))*IF(MOD(Calculator!$B$32/Calculator!$F$19,1)&lt;0.5,-1,1))^2)),2))</f>
        <v>—</v>
      </c>
      <c r="DE102" s="253" t="str">
        <f aca="false">IF(OR(Calculator!$E$20&lt;&gt;"YES",Calculator!$B$32&lt;Calculator!$G$20),"—",ROUND((1+SQRT(((50*POWER(80,POWER(COS(PI()*MOD(Calculator!$B$32/Calculator!$F$20,1)),2))+MIN(500,MAX(30,100*EXP(-0.3*'VSWR Calculator'!$C$24)*(1+3*ABS(MOD('VSWR Calculator'!$C$23/Calculator!$F$20/2,1)-0.5))))/'VSWR Calculator'!$C$25)-$C102)^2+(1500*ABS(SIN(2*PI()*MOD(Calculator!$B$32/Calculator!$F$20,1)))*IF(MOD(Calculator!$B$32/Calculator!$F$20,1)&lt;0.5,-1,1))^2)/SQRT(((50*POWER(80,POWER(COS(PI()*MOD(Calculator!$B$32/Calculator!$F$20,1)),2))+MIN(500,MAX(30,100*EXP(-0.3*'VSWR Calculator'!$C$24)*(1+3*ABS(MOD('VSWR Calculator'!$C$23/Calculator!$F$20/2,1)-0.5))))/'VSWR Calculator'!$C$25)+$C102)^2+(1500*ABS(SIN(2*PI()*MOD(Calculator!$B$32/Calculator!$F$20,1)))*IF(MOD(Calculator!$B$32/Calculator!$F$20,1)&lt;0.5,-1,1))^2))/(1-SQRT(((50*POWER(80,POWER(COS(PI()*MOD(Calculator!$B$32/Calculator!$F$20,1)),2))+MIN(500,MAX(30,100*EXP(-0.3*'VSWR Calculator'!$C$24)*(1+3*ABS(MOD('VSWR Calculator'!$C$23/Calculator!$F$20/2,1)-0.5))))/'VSWR Calculator'!$C$25)-$C102)^2+(1500*ABS(SIN(2*PI()*MOD(Calculator!$B$32/Calculator!$F$20,1)))*IF(MOD(Calculator!$B$32/Calculator!$F$20,1)&lt;0.5,-1,1))^2)/SQRT(((50*POWER(80,POWER(COS(PI()*MOD(Calculator!$B$32/Calculator!$F$20,1)),2))+MIN(500,MAX(30,100*EXP(-0.3*'VSWR Calculator'!$C$24)*(1+3*ABS(MOD('VSWR Calculator'!$C$23/Calculator!$F$20/2,1)-0.5))))/'VSWR Calculator'!$C$25)+$C102)^2+(1500*ABS(SIN(2*PI()*MOD(Calculator!$B$32/Calculator!$F$20,1)))*IF(MOD(Calculator!$B$32/Calculator!$F$20,1)&lt;0.5,-1,1))^2)),2))</f>
        <v>—</v>
      </c>
      <c r="DF102" s="253" t="str">
        <f aca="false">IF(OR(Calculator!$E$21&lt;&gt;"YES",Calculator!$B$32&lt;Calculator!$G$21),"—",ROUND((1+SQRT(((50*POWER(80,POWER(COS(PI()*MOD(Calculator!$B$32/Calculator!$F$21,1)),2))+MIN(500,MAX(30,100*EXP(-0.3*'VSWR Calculator'!$C$24)*(1+3*ABS(MOD('VSWR Calculator'!$C$23/Calculator!$F$21/2,1)-0.5))))/'VSWR Calculator'!$C$25)-$C102)^2+(1500*ABS(SIN(2*PI()*MOD(Calculator!$B$32/Calculator!$F$21,1)))*IF(MOD(Calculator!$B$32/Calculator!$F$21,1)&lt;0.5,-1,1))^2)/SQRT(((50*POWER(80,POWER(COS(PI()*MOD(Calculator!$B$32/Calculator!$F$21,1)),2))+MIN(500,MAX(30,100*EXP(-0.3*'VSWR Calculator'!$C$24)*(1+3*ABS(MOD('VSWR Calculator'!$C$23/Calculator!$F$21/2,1)-0.5))))/'VSWR Calculator'!$C$25)+$C102)^2+(1500*ABS(SIN(2*PI()*MOD(Calculator!$B$32/Calculator!$F$21,1)))*IF(MOD(Calculator!$B$32/Calculator!$F$21,1)&lt;0.5,-1,1))^2))/(1-SQRT(((50*POWER(80,POWER(COS(PI()*MOD(Calculator!$B$32/Calculator!$F$21,1)),2))+MIN(500,MAX(30,100*EXP(-0.3*'VSWR Calculator'!$C$24)*(1+3*ABS(MOD('VSWR Calculator'!$C$23/Calculator!$F$21/2,1)-0.5))))/'VSWR Calculator'!$C$25)-$C102)^2+(1500*ABS(SIN(2*PI()*MOD(Calculator!$B$32/Calculator!$F$21,1)))*IF(MOD(Calculator!$B$32/Calculator!$F$21,1)&lt;0.5,-1,1))^2)/SQRT(((50*POWER(80,POWER(COS(PI()*MOD(Calculator!$B$32/Calculator!$F$21,1)),2))+MIN(500,MAX(30,100*EXP(-0.3*'VSWR Calculator'!$C$24)*(1+3*ABS(MOD('VSWR Calculator'!$C$23/Calculator!$F$21/2,1)-0.5))))/'VSWR Calculator'!$C$25)+$C102)^2+(1500*ABS(SIN(2*PI()*MOD(Calculator!$B$32/Calculator!$F$21,1)))*IF(MOD(Calculator!$B$32/Calculator!$F$21,1)&lt;0.5,-1,1))^2)),2))</f>
        <v>—</v>
      </c>
      <c r="DG102" s="253" t="str">
        <f aca="false">IF(OR(Calculator!$E$22&lt;&gt;"YES",Calculator!$B$32&lt;Calculator!$G$22),"—",ROUND((1+SQRT(((50*POWER(80,POWER(COS(PI()*MOD(Calculator!$B$32/Calculator!$F$22,1)),2))+MIN(500,MAX(30,100*EXP(-0.3*'VSWR Calculator'!$C$24)*(1+3*ABS(MOD('VSWR Calculator'!$C$23/Calculator!$F$22/2,1)-0.5))))/'VSWR Calculator'!$C$25)-$C102)^2+(1500*ABS(SIN(2*PI()*MOD(Calculator!$B$32/Calculator!$F$22,1)))*IF(MOD(Calculator!$B$32/Calculator!$F$22,1)&lt;0.5,-1,1))^2)/SQRT(((50*POWER(80,POWER(COS(PI()*MOD(Calculator!$B$32/Calculator!$F$22,1)),2))+MIN(500,MAX(30,100*EXP(-0.3*'VSWR Calculator'!$C$24)*(1+3*ABS(MOD('VSWR Calculator'!$C$23/Calculator!$F$22/2,1)-0.5))))/'VSWR Calculator'!$C$25)+$C102)^2+(1500*ABS(SIN(2*PI()*MOD(Calculator!$B$32/Calculator!$F$22,1)))*IF(MOD(Calculator!$B$32/Calculator!$F$22,1)&lt;0.5,-1,1))^2))/(1-SQRT(((50*POWER(80,POWER(COS(PI()*MOD(Calculator!$B$32/Calculator!$F$22,1)),2))+MIN(500,MAX(30,100*EXP(-0.3*'VSWR Calculator'!$C$24)*(1+3*ABS(MOD('VSWR Calculator'!$C$23/Calculator!$F$22/2,1)-0.5))))/'VSWR Calculator'!$C$25)-$C102)^2+(1500*ABS(SIN(2*PI()*MOD(Calculator!$B$32/Calculator!$F$22,1)))*IF(MOD(Calculator!$B$32/Calculator!$F$22,1)&lt;0.5,-1,1))^2)/SQRT(((50*POWER(80,POWER(COS(PI()*MOD(Calculator!$B$32/Calculator!$F$22,1)),2))+MIN(500,MAX(30,100*EXP(-0.3*'VSWR Calculator'!$C$24)*(1+3*ABS(MOD('VSWR Calculator'!$C$23/Calculator!$F$22/2,1)-0.5))))/'VSWR Calculator'!$C$25)+$C102)^2+(1500*ABS(SIN(2*PI()*MOD(Calculator!$B$32/Calculator!$F$22,1)))*IF(MOD(Calculator!$B$32/Calculator!$F$22,1)&lt;0.5,-1,1))^2)),2))</f>
        <v>—</v>
      </c>
      <c r="DH102" s="253" t="n">
        <f aca="false">IFERROR(ROUND((IF(ISNUMBER(CW102),CW102,0)+IF(ISNUMBER(CX102),CX102,0)+IF(ISNUMBER(CY102),CY102,0)+IF(ISNUMBER(CZ102),CZ102,0)+IF(ISNUMBER(DA102),DA102,0)+IF(ISNUMBER(DB102),DB102,0)+IF(ISNUMBER(DC102),DC102,0)+IF(ISNUMBER(DD102),DD102,0)+IF(ISNUMBER(DE102),DE102,0)+IF(ISNUMBER(DF102),DF102,0)+IF(ISNUMBER(DG102),DG102,0))/(IF(ISNUMBER(CW102),1,0)+IF(ISNUMBER(CX102),1,0)+IF(ISNUMBER(CY102),1,0)+IF(ISNUMBER(CZ102),1,0)+IF(ISNUMBER(DA102),1,0)+IF(ISNUMBER(DB102),1,0)+IF(ISNUMBER(DC102),1,0)+IF(ISNUMBER(DD102),1,0)+IF(ISNUMBER(DE102),1,0)+IF(ISNUMBER(DF102),1,0)+IF(ISNUMBER(DG102),1,0)),4),"")</f>
        <v>10.855</v>
      </c>
      <c r="DI102" s="253" t="str">
        <f aca="false">IF(OR(Calculator!$E$12&lt;&gt;"YES",Calculator!$B$33&lt;Calculator!$G$12),"—",ROUND((1+SQRT(((50*POWER(80,POWER(COS(PI()*MOD(Calculator!$B$33/Calculator!$F$12,1)),2))+MIN(500,MAX(30,100*EXP(-0.3*'VSWR Calculator'!$C$24)*(1+3*ABS(MOD('VSWR Calculator'!$C$23/Calculator!$F$12/2,1)-0.5))))/'VSWR Calculator'!$C$25)-$C102)^2+(1500*ABS(SIN(2*PI()*MOD(Calculator!$B$33/Calculator!$F$12,1)))*IF(MOD(Calculator!$B$33/Calculator!$F$12,1)&lt;0.5,-1,1))^2)/SQRT(((50*POWER(80,POWER(COS(PI()*MOD(Calculator!$B$33/Calculator!$F$12,1)),2))+MIN(500,MAX(30,100*EXP(-0.3*'VSWR Calculator'!$C$24)*(1+3*ABS(MOD('VSWR Calculator'!$C$23/Calculator!$F$12/2,1)-0.5))))/'VSWR Calculator'!$C$25)+$C102)^2+(1500*ABS(SIN(2*PI()*MOD(Calculator!$B$33/Calculator!$F$12,1)))*IF(MOD(Calculator!$B$33/Calculator!$F$12,1)&lt;0.5,-1,1))^2))/(1-SQRT(((50*POWER(80,POWER(COS(PI()*MOD(Calculator!$B$33/Calculator!$F$12,1)),2))+MIN(500,MAX(30,100*EXP(-0.3*'VSWR Calculator'!$C$24)*(1+3*ABS(MOD('VSWR Calculator'!$C$23/Calculator!$F$12/2,1)-0.5))))/'VSWR Calculator'!$C$25)-$C102)^2+(1500*ABS(SIN(2*PI()*MOD(Calculator!$B$33/Calculator!$F$12,1)))*IF(MOD(Calculator!$B$33/Calculator!$F$12,1)&lt;0.5,-1,1))^2)/SQRT(((50*POWER(80,POWER(COS(PI()*MOD(Calculator!$B$33/Calculator!$F$12,1)),2))+MIN(500,MAX(30,100*EXP(-0.3*'VSWR Calculator'!$C$24)*(1+3*ABS(MOD('VSWR Calculator'!$C$23/Calculator!$F$12/2,1)-0.5))))/'VSWR Calculator'!$C$25)+$C102)^2+(1500*ABS(SIN(2*PI()*MOD(Calculator!$B$33/Calculator!$F$12,1)))*IF(MOD(Calculator!$B$33/Calculator!$F$12,1)&lt;0.5,-1,1))^2)),2))</f>
        <v>—</v>
      </c>
      <c r="DJ102" s="253" t="str">
        <f aca="false">IF(OR(Calculator!$E$13&lt;&gt;"YES",Calculator!$B$33&lt;Calculator!$G$13),"—",ROUND((1+SQRT(((50*POWER(80,POWER(COS(PI()*MOD(Calculator!$B$33/Calculator!$F$13,1)),2))+MIN(500,MAX(30,100*EXP(-0.3*'VSWR Calculator'!$C$24)*(1+3*ABS(MOD('VSWR Calculator'!$C$23/Calculator!$F$13/2,1)-0.5))))/'VSWR Calculator'!$C$25)-$C102)^2+(1500*ABS(SIN(2*PI()*MOD(Calculator!$B$33/Calculator!$F$13,1)))*IF(MOD(Calculator!$B$33/Calculator!$F$13,1)&lt;0.5,-1,1))^2)/SQRT(((50*POWER(80,POWER(COS(PI()*MOD(Calculator!$B$33/Calculator!$F$13,1)),2))+MIN(500,MAX(30,100*EXP(-0.3*'VSWR Calculator'!$C$24)*(1+3*ABS(MOD('VSWR Calculator'!$C$23/Calculator!$F$13/2,1)-0.5))))/'VSWR Calculator'!$C$25)+$C102)^2+(1500*ABS(SIN(2*PI()*MOD(Calculator!$B$33/Calculator!$F$13,1)))*IF(MOD(Calculator!$B$33/Calculator!$F$13,1)&lt;0.5,-1,1))^2))/(1-SQRT(((50*POWER(80,POWER(COS(PI()*MOD(Calculator!$B$33/Calculator!$F$13,1)),2))+MIN(500,MAX(30,100*EXP(-0.3*'VSWR Calculator'!$C$24)*(1+3*ABS(MOD('VSWR Calculator'!$C$23/Calculator!$F$13/2,1)-0.5))))/'VSWR Calculator'!$C$25)-$C102)^2+(1500*ABS(SIN(2*PI()*MOD(Calculator!$B$33/Calculator!$F$13,1)))*IF(MOD(Calculator!$B$33/Calculator!$F$13,1)&lt;0.5,-1,1))^2)/SQRT(((50*POWER(80,POWER(COS(PI()*MOD(Calculator!$B$33/Calculator!$F$13,1)),2))+MIN(500,MAX(30,100*EXP(-0.3*'VSWR Calculator'!$C$24)*(1+3*ABS(MOD('VSWR Calculator'!$C$23/Calculator!$F$13/2,1)-0.5))))/'VSWR Calculator'!$C$25)+$C102)^2+(1500*ABS(SIN(2*PI()*MOD(Calculator!$B$33/Calculator!$F$13,1)))*IF(MOD(Calculator!$B$33/Calculator!$F$13,1)&lt;0.5,-1,1))^2)),2))</f>
        <v>—</v>
      </c>
      <c r="DK102" s="253" t="str">
        <f aca="false">IF(OR(Calculator!$E$14&lt;&gt;"YES",Calculator!$B$33&lt;Calculator!$G$14),"—",ROUND((1+SQRT(((50*POWER(80,POWER(COS(PI()*MOD(Calculator!$B$33/Calculator!$F$14,1)),2))+MIN(500,MAX(30,100*EXP(-0.3*'VSWR Calculator'!$C$24)*(1+3*ABS(MOD('VSWR Calculator'!$C$23/Calculator!$F$14/2,1)-0.5))))/'VSWR Calculator'!$C$25)-$C102)^2+(1500*ABS(SIN(2*PI()*MOD(Calculator!$B$33/Calculator!$F$14,1)))*IF(MOD(Calculator!$B$33/Calculator!$F$14,1)&lt;0.5,-1,1))^2)/SQRT(((50*POWER(80,POWER(COS(PI()*MOD(Calculator!$B$33/Calculator!$F$14,1)),2))+MIN(500,MAX(30,100*EXP(-0.3*'VSWR Calculator'!$C$24)*(1+3*ABS(MOD('VSWR Calculator'!$C$23/Calculator!$F$14/2,1)-0.5))))/'VSWR Calculator'!$C$25)+$C102)^2+(1500*ABS(SIN(2*PI()*MOD(Calculator!$B$33/Calculator!$F$14,1)))*IF(MOD(Calculator!$B$33/Calculator!$F$14,1)&lt;0.5,-1,1))^2))/(1-SQRT(((50*POWER(80,POWER(COS(PI()*MOD(Calculator!$B$33/Calculator!$F$14,1)),2))+MIN(500,MAX(30,100*EXP(-0.3*'VSWR Calculator'!$C$24)*(1+3*ABS(MOD('VSWR Calculator'!$C$23/Calculator!$F$14/2,1)-0.5))))/'VSWR Calculator'!$C$25)-$C102)^2+(1500*ABS(SIN(2*PI()*MOD(Calculator!$B$33/Calculator!$F$14,1)))*IF(MOD(Calculator!$B$33/Calculator!$F$14,1)&lt;0.5,-1,1))^2)/SQRT(((50*POWER(80,POWER(COS(PI()*MOD(Calculator!$B$33/Calculator!$F$14,1)),2))+MIN(500,MAX(30,100*EXP(-0.3*'VSWR Calculator'!$C$24)*(1+3*ABS(MOD('VSWR Calculator'!$C$23/Calculator!$F$14/2,1)-0.5))))/'VSWR Calculator'!$C$25)+$C102)^2+(1500*ABS(SIN(2*PI()*MOD(Calculator!$B$33/Calculator!$F$14,1)))*IF(MOD(Calculator!$B$33/Calculator!$F$14,1)&lt;0.5,-1,1))^2)),2))</f>
        <v>—</v>
      </c>
      <c r="DL102" s="253" t="n">
        <f aca="false">IF(OR(Calculator!$E$15&lt;&gt;"YES",Calculator!$B$33&lt;Calculator!$G$15),"—",ROUND((1+SQRT(((50*POWER(80,POWER(COS(PI()*MOD(Calculator!$B$33/Calculator!$F$15,1)),2))+MIN(500,MAX(30,100*EXP(-0.3*'VSWR Calculator'!$C$24)*(1+3*ABS(MOD('VSWR Calculator'!$C$23/Calculator!$F$15/2,1)-0.5))))/'VSWR Calculator'!$C$25)-$C102)^2+(1500*ABS(SIN(2*PI()*MOD(Calculator!$B$33/Calculator!$F$15,1)))*IF(MOD(Calculator!$B$33/Calculator!$F$15,1)&lt;0.5,-1,1))^2)/SQRT(((50*POWER(80,POWER(COS(PI()*MOD(Calculator!$B$33/Calculator!$F$15,1)),2))+MIN(500,MAX(30,100*EXP(-0.3*'VSWR Calculator'!$C$24)*(1+3*ABS(MOD('VSWR Calculator'!$C$23/Calculator!$F$15/2,1)-0.5))))/'VSWR Calculator'!$C$25)+$C102)^2+(1500*ABS(SIN(2*PI()*MOD(Calculator!$B$33/Calculator!$F$15,1)))*IF(MOD(Calculator!$B$33/Calculator!$F$15,1)&lt;0.5,-1,1))^2))/(1-SQRT(((50*POWER(80,POWER(COS(PI()*MOD(Calculator!$B$33/Calculator!$F$15,1)),2))+MIN(500,MAX(30,100*EXP(-0.3*'VSWR Calculator'!$C$24)*(1+3*ABS(MOD('VSWR Calculator'!$C$23/Calculator!$F$15/2,1)-0.5))))/'VSWR Calculator'!$C$25)-$C102)^2+(1500*ABS(SIN(2*PI()*MOD(Calculator!$B$33/Calculator!$F$15,1)))*IF(MOD(Calculator!$B$33/Calculator!$F$15,1)&lt;0.5,-1,1))^2)/SQRT(((50*POWER(80,POWER(COS(PI()*MOD(Calculator!$B$33/Calculator!$F$15,1)),2))+MIN(500,MAX(30,100*EXP(-0.3*'VSWR Calculator'!$C$24)*(1+3*ABS(MOD('VSWR Calculator'!$C$23/Calculator!$F$15/2,1)-0.5))))/'VSWR Calculator'!$C$25)+$C102)^2+(1500*ABS(SIN(2*PI()*MOD(Calculator!$B$33/Calculator!$F$15,1)))*IF(MOD(Calculator!$B$33/Calculator!$F$15,1)&lt;0.5,-1,1))^2)),2))</f>
        <v>3.16</v>
      </c>
      <c r="DM102" s="253" t="str">
        <f aca="false">IF(OR(Calculator!$E$16&lt;&gt;"YES",Calculator!$B$33&lt;Calculator!$G$16),"—",ROUND((1+SQRT(((50*POWER(80,POWER(COS(PI()*MOD(Calculator!$B$33/Calculator!$F$16,1)),2))+MIN(500,MAX(30,100*EXP(-0.3*'VSWR Calculator'!$C$24)*(1+3*ABS(MOD('VSWR Calculator'!$C$23/Calculator!$F$16/2,1)-0.5))))/'VSWR Calculator'!$C$25)-$C102)^2+(1500*ABS(SIN(2*PI()*MOD(Calculator!$B$33/Calculator!$F$16,1)))*IF(MOD(Calculator!$B$33/Calculator!$F$16,1)&lt;0.5,-1,1))^2)/SQRT(((50*POWER(80,POWER(COS(PI()*MOD(Calculator!$B$33/Calculator!$F$16,1)),2))+MIN(500,MAX(30,100*EXP(-0.3*'VSWR Calculator'!$C$24)*(1+3*ABS(MOD('VSWR Calculator'!$C$23/Calculator!$F$16/2,1)-0.5))))/'VSWR Calculator'!$C$25)+$C102)^2+(1500*ABS(SIN(2*PI()*MOD(Calculator!$B$33/Calculator!$F$16,1)))*IF(MOD(Calculator!$B$33/Calculator!$F$16,1)&lt;0.5,-1,1))^2))/(1-SQRT(((50*POWER(80,POWER(COS(PI()*MOD(Calculator!$B$33/Calculator!$F$16,1)),2))+MIN(500,MAX(30,100*EXP(-0.3*'VSWR Calculator'!$C$24)*(1+3*ABS(MOD('VSWR Calculator'!$C$23/Calculator!$F$16/2,1)-0.5))))/'VSWR Calculator'!$C$25)-$C102)^2+(1500*ABS(SIN(2*PI()*MOD(Calculator!$B$33/Calculator!$F$16,1)))*IF(MOD(Calculator!$B$33/Calculator!$F$16,1)&lt;0.5,-1,1))^2)/SQRT(((50*POWER(80,POWER(COS(PI()*MOD(Calculator!$B$33/Calculator!$F$16,1)),2))+MIN(500,MAX(30,100*EXP(-0.3*'VSWR Calculator'!$C$24)*(1+3*ABS(MOD('VSWR Calculator'!$C$23/Calculator!$F$16/2,1)-0.5))))/'VSWR Calculator'!$C$25)+$C102)^2+(1500*ABS(SIN(2*PI()*MOD(Calculator!$B$33/Calculator!$F$16,1)))*IF(MOD(Calculator!$B$33/Calculator!$F$16,1)&lt;0.5,-1,1))^2)),2))</f>
        <v>—</v>
      </c>
      <c r="DN102" s="253" t="n">
        <f aca="false">IF(OR(Calculator!$E$17&lt;&gt;"YES",Calculator!$B$33&lt;Calculator!$G$17),"—",ROUND((1+SQRT(((50*POWER(80,POWER(COS(PI()*MOD(Calculator!$B$33/Calculator!$F$17,1)),2))+MIN(500,MAX(30,100*EXP(-0.3*'VSWR Calculator'!$C$24)*(1+3*ABS(MOD('VSWR Calculator'!$C$23/Calculator!$F$17/2,1)-0.5))))/'VSWR Calculator'!$C$25)-$C102)^2+(1500*ABS(SIN(2*PI()*MOD(Calculator!$B$33/Calculator!$F$17,1)))*IF(MOD(Calculator!$B$33/Calculator!$F$17,1)&lt;0.5,-1,1))^2)/SQRT(((50*POWER(80,POWER(COS(PI()*MOD(Calculator!$B$33/Calculator!$F$17,1)),2))+MIN(500,MAX(30,100*EXP(-0.3*'VSWR Calculator'!$C$24)*(1+3*ABS(MOD('VSWR Calculator'!$C$23/Calculator!$F$17/2,1)-0.5))))/'VSWR Calculator'!$C$25)+$C102)^2+(1500*ABS(SIN(2*PI()*MOD(Calculator!$B$33/Calculator!$F$17,1)))*IF(MOD(Calculator!$B$33/Calculator!$F$17,1)&lt;0.5,-1,1))^2))/(1-SQRT(((50*POWER(80,POWER(COS(PI()*MOD(Calculator!$B$33/Calculator!$F$17,1)),2))+MIN(500,MAX(30,100*EXP(-0.3*'VSWR Calculator'!$C$24)*(1+3*ABS(MOD('VSWR Calculator'!$C$23/Calculator!$F$17/2,1)-0.5))))/'VSWR Calculator'!$C$25)-$C102)^2+(1500*ABS(SIN(2*PI()*MOD(Calculator!$B$33/Calculator!$F$17,1)))*IF(MOD(Calculator!$B$33/Calculator!$F$17,1)&lt;0.5,-1,1))^2)/SQRT(((50*POWER(80,POWER(COS(PI()*MOD(Calculator!$B$33/Calculator!$F$17,1)),2))+MIN(500,MAX(30,100*EXP(-0.3*'VSWR Calculator'!$C$24)*(1+3*ABS(MOD('VSWR Calculator'!$C$23/Calculator!$F$17/2,1)-0.5))))/'VSWR Calculator'!$C$25)+$C102)^2+(1500*ABS(SIN(2*PI()*MOD(Calculator!$B$33/Calculator!$F$17,1)))*IF(MOD(Calculator!$B$33/Calculator!$F$17,1)&lt;0.5,-1,1))^2)),2))</f>
        <v>20.61</v>
      </c>
      <c r="DO102" s="253" t="str">
        <f aca="false">IF(OR(Calculator!$E$18&lt;&gt;"YES",Calculator!$B$33&lt;Calculator!$G$18),"—",ROUND((1+SQRT(((50*POWER(80,POWER(COS(PI()*MOD(Calculator!$B$33/Calculator!$F$18,1)),2))+MIN(500,MAX(30,100*EXP(-0.3*'VSWR Calculator'!$C$24)*(1+3*ABS(MOD('VSWR Calculator'!$C$23/Calculator!$F$18/2,1)-0.5))))/'VSWR Calculator'!$C$25)-$C102)^2+(1500*ABS(SIN(2*PI()*MOD(Calculator!$B$33/Calculator!$F$18,1)))*IF(MOD(Calculator!$B$33/Calculator!$F$18,1)&lt;0.5,-1,1))^2)/SQRT(((50*POWER(80,POWER(COS(PI()*MOD(Calculator!$B$33/Calculator!$F$18,1)),2))+MIN(500,MAX(30,100*EXP(-0.3*'VSWR Calculator'!$C$24)*(1+3*ABS(MOD('VSWR Calculator'!$C$23/Calculator!$F$18/2,1)-0.5))))/'VSWR Calculator'!$C$25)+$C102)^2+(1500*ABS(SIN(2*PI()*MOD(Calculator!$B$33/Calculator!$F$18,1)))*IF(MOD(Calculator!$B$33/Calculator!$F$18,1)&lt;0.5,-1,1))^2))/(1-SQRT(((50*POWER(80,POWER(COS(PI()*MOD(Calculator!$B$33/Calculator!$F$18,1)),2))+MIN(500,MAX(30,100*EXP(-0.3*'VSWR Calculator'!$C$24)*(1+3*ABS(MOD('VSWR Calculator'!$C$23/Calculator!$F$18/2,1)-0.5))))/'VSWR Calculator'!$C$25)-$C102)^2+(1500*ABS(SIN(2*PI()*MOD(Calculator!$B$33/Calculator!$F$18,1)))*IF(MOD(Calculator!$B$33/Calculator!$F$18,1)&lt;0.5,-1,1))^2)/SQRT(((50*POWER(80,POWER(COS(PI()*MOD(Calculator!$B$33/Calculator!$F$18,1)),2))+MIN(500,MAX(30,100*EXP(-0.3*'VSWR Calculator'!$C$24)*(1+3*ABS(MOD('VSWR Calculator'!$C$23/Calculator!$F$18/2,1)-0.5))))/'VSWR Calculator'!$C$25)+$C102)^2+(1500*ABS(SIN(2*PI()*MOD(Calculator!$B$33/Calculator!$F$18,1)))*IF(MOD(Calculator!$B$33/Calculator!$F$18,1)&lt;0.5,-1,1))^2)),2))</f>
        <v>—</v>
      </c>
      <c r="DP102" s="253" t="str">
        <f aca="false">IF(OR(Calculator!$E$19&lt;&gt;"YES",Calculator!$B$33&lt;Calculator!$G$19),"—",ROUND((1+SQRT(((50*POWER(80,POWER(COS(PI()*MOD(Calculator!$B$33/Calculator!$F$19,1)),2))+MIN(500,MAX(30,100*EXP(-0.3*'VSWR Calculator'!$C$24)*(1+3*ABS(MOD('VSWR Calculator'!$C$23/Calculator!$F$19/2,1)-0.5))))/'VSWR Calculator'!$C$25)-$C102)^2+(1500*ABS(SIN(2*PI()*MOD(Calculator!$B$33/Calculator!$F$19,1)))*IF(MOD(Calculator!$B$33/Calculator!$F$19,1)&lt;0.5,-1,1))^2)/SQRT(((50*POWER(80,POWER(COS(PI()*MOD(Calculator!$B$33/Calculator!$F$19,1)),2))+MIN(500,MAX(30,100*EXP(-0.3*'VSWR Calculator'!$C$24)*(1+3*ABS(MOD('VSWR Calculator'!$C$23/Calculator!$F$19/2,1)-0.5))))/'VSWR Calculator'!$C$25)+$C102)^2+(1500*ABS(SIN(2*PI()*MOD(Calculator!$B$33/Calculator!$F$19,1)))*IF(MOD(Calculator!$B$33/Calculator!$F$19,1)&lt;0.5,-1,1))^2))/(1-SQRT(((50*POWER(80,POWER(COS(PI()*MOD(Calculator!$B$33/Calculator!$F$19,1)),2))+MIN(500,MAX(30,100*EXP(-0.3*'VSWR Calculator'!$C$24)*(1+3*ABS(MOD('VSWR Calculator'!$C$23/Calculator!$F$19/2,1)-0.5))))/'VSWR Calculator'!$C$25)-$C102)^2+(1500*ABS(SIN(2*PI()*MOD(Calculator!$B$33/Calculator!$F$19,1)))*IF(MOD(Calculator!$B$33/Calculator!$F$19,1)&lt;0.5,-1,1))^2)/SQRT(((50*POWER(80,POWER(COS(PI()*MOD(Calculator!$B$33/Calculator!$F$19,1)),2))+MIN(500,MAX(30,100*EXP(-0.3*'VSWR Calculator'!$C$24)*(1+3*ABS(MOD('VSWR Calculator'!$C$23/Calculator!$F$19/2,1)-0.5))))/'VSWR Calculator'!$C$25)+$C102)^2+(1500*ABS(SIN(2*PI()*MOD(Calculator!$B$33/Calculator!$F$19,1)))*IF(MOD(Calculator!$B$33/Calculator!$F$19,1)&lt;0.5,-1,1))^2)),2))</f>
        <v>—</v>
      </c>
      <c r="DQ102" s="253" t="str">
        <f aca="false">IF(OR(Calculator!$E$20&lt;&gt;"YES",Calculator!$B$33&lt;Calculator!$G$20),"—",ROUND((1+SQRT(((50*POWER(80,POWER(COS(PI()*MOD(Calculator!$B$33/Calculator!$F$20,1)),2))+MIN(500,MAX(30,100*EXP(-0.3*'VSWR Calculator'!$C$24)*(1+3*ABS(MOD('VSWR Calculator'!$C$23/Calculator!$F$20/2,1)-0.5))))/'VSWR Calculator'!$C$25)-$C102)^2+(1500*ABS(SIN(2*PI()*MOD(Calculator!$B$33/Calculator!$F$20,1)))*IF(MOD(Calculator!$B$33/Calculator!$F$20,1)&lt;0.5,-1,1))^2)/SQRT(((50*POWER(80,POWER(COS(PI()*MOD(Calculator!$B$33/Calculator!$F$20,1)),2))+MIN(500,MAX(30,100*EXP(-0.3*'VSWR Calculator'!$C$24)*(1+3*ABS(MOD('VSWR Calculator'!$C$23/Calculator!$F$20/2,1)-0.5))))/'VSWR Calculator'!$C$25)+$C102)^2+(1500*ABS(SIN(2*PI()*MOD(Calculator!$B$33/Calculator!$F$20,1)))*IF(MOD(Calculator!$B$33/Calculator!$F$20,1)&lt;0.5,-1,1))^2))/(1-SQRT(((50*POWER(80,POWER(COS(PI()*MOD(Calculator!$B$33/Calculator!$F$20,1)),2))+MIN(500,MAX(30,100*EXP(-0.3*'VSWR Calculator'!$C$24)*(1+3*ABS(MOD('VSWR Calculator'!$C$23/Calculator!$F$20/2,1)-0.5))))/'VSWR Calculator'!$C$25)-$C102)^2+(1500*ABS(SIN(2*PI()*MOD(Calculator!$B$33/Calculator!$F$20,1)))*IF(MOD(Calculator!$B$33/Calculator!$F$20,1)&lt;0.5,-1,1))^2)/SQRT(((50*POWER(80,POWER(COS(PI()*MOD(Calculator!$B$33/Calculator!$F$20,1)),2))+MIN(500,MAX(30,100*EXP(-0.3*'VSWR Calculator'!$C$24)*(1+3*ABS(MOD('VSWR Calculator'!$C$23/Calculator!$F$20/2,1)-0.5))))/'VSWR Calculator'!$C$25)+$C102)^2+(1500*ABS(SIN(2*PI()*MOD(Calculator!$B$33/Calculator!$F$20,1)))*IF(MOD(Calculator!$B$33/Calculator!$F$20,1)&lt;0.5,-1,1))^2)),2))</f>
        <v>—</v>
      </c>
      <c r="DR102" s="253" t="str">
        <f aca="false">IF(OR(Calculator!$E$21&lt;&gt;"YES",Calculator!$B$33&lt;Calculator!$G$21),"—",ROUND((1+SQRT(((50*POWER(80,POWER(COS(PI()*MOD(Calculator!$B$33/Calculator!$F$21,1)),2))+MIN(500,MAX(30,100*EXP(-0.3*'VSWR Calculator'!$C$24)*(1+3*ABS(MOD('VSWR Calculator'!$C$23/Calculator!$F$21/2,1)-0.5))))/'VSWR Calculator'!$C$25)-$C102)^2+(1500*ABS(SIN(2*PI()*MOD(Calculator!$B$33/Calculator!$F$21,1)))*IF(MOD(Calculator!$B$33/Calculator!$F$21,1)&lt;0.5,-1,1))^2)/SQRT(((50*POWER(80,POWER(COS(PI()*MOD(Calculator!$B$33/Calculator!$F$21,1)),2))+MIN(500,MAX(30,100*EXP(-0.3*'VSWR Calculator'!$C$24)*(1+3*ABS(MOD('VSWR Calculator'!$C$23/Calculator!$F$21/2,1)-0.5))))/'VSWR Calculator'!$C$25)+$C102)^2+(1500*ABS(SIN(2*PI()*MOD(Calculator!$B$33/Calculator!$F$21,1)))*IF(MOD(Calculator!$B$33/Calculator!$F$21,1)&lt;0.5,-1,1))^2))/(1-SQRT(((50*POWER(80,POWER(COS(PI()*MOD(Calculator!$B$33/Calculator!$F$21,1)),2))+MIN(500,MAX(30,100*EXP(-0.3*'VSWR Calculator'!$C$24)*(1+3*ABS(MOD('VSWR Calculator'!$C$23/Calculator!$F$21/2,1)-0.5))))/'VSWR Calculator'!$C$25)-$C102)^2+(1500*ABS(SIN(2*PI()*MOD(Calculator!$B$33/Calculator!$F$21,1)))*IF(MOD(Calculator!$B$33/Calculator!$F$21,1)&lt;0.5,-1,1))^2)/SQRT(((50*POWER(80,POWER(COS(PI()*MOD(Calculator!$B$33/Calculator!$F$21,1)),2))+MIN(500,MAX(30,100*EXP(-0.3*'VSWR Calculator'!$C$24)*(1+3*ABS(MOD('VSWR Calculator'!$C$23/Calculator!$F$21/2,1)-0.5))))/'VSWR Calculator'!$C$25)+$C102)^2+(1500*ABS(SIN(2*PI()*MOD(Calculator!$B$33/Calculator!$F$21,1)))*IF(MOD(Calculator!$B$33/Calculator!$F$21,1)&lt;0.5,-1,1))^2)),2))</f>
        <v>—</v>
      </c>
      <c r="DS102" s="253" t="str">
        <f aca="false">IF(OR(Calculator!$E$22&lt;&gt;"YES",Calculator!$B$33&lt;Calculator!$G$22),"—",ROUND((1+SQRT(((50*POWER(80,POWER(COS(PI()*MOD(Calculator!$B$33/Calculator!$F$22,1)),2))+MIN(500,MAX(30,100*EXP(-0.3*'VSWR Calculator'!$C$24)*(1+3*ABS(MOD('VSWR Calculator'!$C$23/Calculator!$F$22/2,1)-0.5))))/'VSWR Calculator'!$C$25)-$C102)^2+(1500*ABS(SIN(2*PI()*MOD(Calculator!$B$33/Calculator!$F$22,1)))*IF(MOD(Calculator!$B$33/Calculator!$F$22,1)&lt;0.5,-1,1))^2)/SQRT(((50*POWER(80,POWER(COS(PI()*MOD(Calculator!$B$33/Calculator!$F$22,1)),2))+MIN(500,MAX(30,100*EXP(-0.3*'VSWR Calculator'!$C$24)*(1+3*ABS(MOD('VSWR Calculator'!$C$23/Calculator!$F$22/2,1)-0.5))))/'VSWR Calculator'!$C$25)+$C102)^2+(1500*ABS(SIN(2*PI()*MOD(Calculator!$B$33/Calculator!$F$22,1)))*IF(MOD(Calculator!$B$33/Calculator!$F$22,1)&lt;0.5,-1,1))^2))/(1-SQRT(((50*POWER(80,POWER(COS(PI()*MOD(Calculator!$B$33/Calculator!$F$22,1)),2))+MIN(500,MAX(30,100*EXP(-0.3*'VSWR Calculator'!$C$24)*(1+3*ABS(MOD('VSWR Calculator'!$C$23/Calculator!$F$22/2,1)-0.5))))/'VSWR Calculator'!$C$25)-$C102)^2+(1500*ABS(SIN(2*PI()*MOD(Calculator!$B$33/Calculator!$F$22,1)))*IF(MOD(Calculator!$B$33/Calculator!$F$22,1)&lt;0.5,-1,1))^2)/SQRT(((50*POWER(80,POWER(COS(PI()*MOD(Calculator!$B$33/Calculator!$F$22,1)),2))+MIN(500,MAX(30,100*EXP(-0.3*'VSWR Calculator'!$C$24)*(1+3*ABS(MOD('VSWR Calculator'!$C$23/Calculator!$F$22/2,1)-0.5))))/'VSWR Calculator'!$C$25)+$C102)^2+(1500*ABS(SIN(2*PI()*MOD(Calculator!$B$33/Calculator!$F$22,1)))*IF(MOD(Calculator!$B$33/Calculator!$F$22,1)&lt;0.5,-1,1))^2)),2))</f>
        <v>—</v>
      </c>
      <c r="DT102" s="253" t="n">
        <f aca="false">IFERROR(ROUND((IF(ISNUMBER(DI102),DI102,0)+IF(ISNUMBER(DJ102),DJ102,0)+IF(ISNUMBER(DK102),DK102,0)+IF(ISNUMBER(DL102),DL102,0)+IF(ISNUMBER(DM102),DM102,0)+IF(ISNUMBER(DN102),DN102,0)+IF(ISNUMBER(DO102),DO102,0)+IF(ISNUMBER(DP102),DP102,0)+IF(ISNUMBER(DQ102),DQ102,0)+IF(ISNUMBER(DR102),DR102,0)+IF(ISNUMBER(DS102),DS102,0))/(IF(ISNUMBER(DI102),1,0)+IF(ISNUMBER(DJ102),1,0)+IF(ISNUMBER(DK102),1,0)+IF(ISNUMBER(DL102),1,0)+IF(ISNUMBER(DM102),1,0)+IF(ISNUMBER(DN102),1,0)+IF(ISNUMBER(DO102),1,0)+IF(ISNUMBER(DP102),1,0)+IF(ISNUMBER(DQ102),1,0)+IF(ISNUMBER(DR102),1,0)+IF(ISNUMBER(DS102),1,0)),4),"")</f>
        <v>11.885</v>
      </c>
      <c r="DU102" s="300" t="str">
        <f aca="false">IF(OR(Calculator!$E$12&lt;&gt;"YES",Calculator!$B$34&lt;Calculator!$G$12),"—",ROUND((1+SQRT(((50*POWER(80,POWER(COS(PI()*MOD(Calculator!$B$34/Calculator!$F$12,1)),2))-$C102)^2+(1500*ABS(SIN(2*PI()*MOD(Calculator!$B$34/Calculator!$F$12,1)))*IF(MOD(Calculator!$B$34/Calculator!$F$12,1)&lt;0.5,-1,1))^2)/((50*POWER(80,POWER(COS(PI()*MOD(Calculator!$B$34/Calculator!$F$12,1)),2))+$C102)^2+(1500*ABS(SIN(2*PI()*MOD(Calculator!$B$34/Calculator!$F$12,1)))*IF(MOD(Calculator!$B$34/Calculator!$F$12,1)&lt;0.5,-1,1))^2)))/(1-SQRT(((50*POWER(80,POWER(COS(PI()*MOD(Calculator!$B$34/Calculator!$F$12,1)),2))-$C102)^2+(1500*ABS(SIN(2*PI()*MOD(Calculator!$B$34/Calculator!$F$12,1)))*IF(MOD(Calculator!$B$34/Calculator!$F$12,1)&lt;0.5,-1,1))^2)/((50*POWER(80,POWER(COS(PI()*MOD(Calculator!$B$34/Calculator!$F$12,1)),2))+$C102)^2+(1500*ABS(SIN(2*PI()*MOD(Calculator!$B$34/Calculator!$F$12,1)))*IF(MOD(Calculator!$B$34/Calculator!$F$12,1)&lt;0.5,-1,1))^2))),2))</f>
        <v>—</v>
      </c>
      <c r="DV102" s="300" t="str">
        <f aca="false">IF(OR(Calculator!$E$13&lt;&gt;"YES",Calculator!$B$34&lt;Calculator!$G$13),"—",ROUND((1+SQRT(((50*POWER(80,POWER(COS(PI()*MOD(Calculator!$B$34/Calculator!$F$13,1)),2))-$C102)^2+(1500*ABS(SIN(2*PI()*MOD(Calculator!$B$34/Calculator!$F$13,1)))*IF(MOD(Calculator!$B$34/Calculator!$F$13,1)&lt;0.5,-1,1))^2)/((50*POWER(80,POWER(COS(PI()*MOD(Calculator!$B$34/Calculator!$F$13,1)),2))+$C102)^2+(1500*ABS(SIN(2*PI()*MOD(Calculator!$B$34/Calculator!$F$13,1)))*IF(MOD(Calculator!$B$34/Calculator!$F$13,1)&lt;0.5,-1,1))^2)))/(1-SQRT(((50*POWER(80,POWER(COS(PI()*MOD(Calculator!$B$34/Calculator!$F$13,1)),2))-$C102)^2+(1500*ABS(SIN(2*PI()*MOD(Calculator!$B$34/Calculator!$F$13,1)))*IF(MOD(Calculator!$B$34/Calculator!$F$13,1)&lt;0.5,-1,1))^2)/((50*POWER(80,POWER(COS(PI()*MOD(Calculator!$B$34/Calculator!$F$13,1)),2))+$C102)^2+(1500*ABS(SIN(2*PI()*MOD(Calculator!$B$34/Calculator!$F$13,1)))*IF(MOD(Calculator!$B$34/Calculator!$F$13,1)&lt;0.5,-1,1))^2))),2))</f>
        <v>—</v>
      </c>
      <c r="DW102" s="300" t="str">
        <f aca="false">IF(OR(Calculator!$E$14&lt;&gt;"YES",Calculator!$B$34&lt;Calculator!$G$14),"—",ROUND((1+SQRT(((50*POWER(80,POWER(COS(PI()*MOD(Calculator!$B$34/Calculator!$F$14,1)),2))-$C102)^2+(1500*ABS(SIN(2*PI()*MOD(Calculator!$B$34/Calculator!$F$14,1)))*IF(MOD(Calculator!$B$34/Calculator!$F$14,1)&lt;0.5,-1,1))^2)/((50*POWER(80,POWER(COS(PI()*MOD(Calculator!$B$34/Calculator!$F$14,1)),2))+$C102)^2+(1500*ABS(SIN(2*PI()*MOD(Calculator!$B$34/Calculator!$F$14,1)))*IF(MOD(Calculator!$B$34/Calculator!$F$14,1)&lt;0.5,-1,1))^2)))/(1-SQRT(((50*POWER(80,POWER(COS(PI()*MOD(Calculator!$B$34/Calculator!$F$14,1)),2))-$C102)^2+(1500*ABS(SIN(2*PI()*MOD(Calculator!$B$34/Calculator!$F$14,1)))*IF(MOD(Calculator!$B$34/Calculator!$F$14,1)&lt;0.5,-1,1))^2)/((50*POWER(80,POWER(COS(PI()*MOD(Calculator!$B$34/Calculator!$F$14,1)),2))+$C102)^2+(1500*ABS(SIN(2*PI()*MOD(Calculator!$B$34/Calculator!$F$14,1)))*IF(MOD(Calculator!$B$34/Calculator!$F$14,1)&lt;0.5,-1,1))^2))),2))</f>
        <v>—</v>
      </c>
      <c r="DX102" s="300" t="n">
        <f aca="false">IF(OR(Calculator!$E$15&lt;&gt;"YES",Calculator!$B$34&lt;Calculator!$G$15),"—",ROUND((1+SQRT(((50*POWER(80,POWER(COS(PI()*MOD(Calculator!$B$34/Calculator!$F$15,1)),2))-$C102)^2+(1500*ABS(SIN(2*PI()*MOD(Calculator!$B$34/Calculator!$F$15,1)))*IF(MOD(Calculator!$B$34/Calculator!$F$15,1)&lt;0.5,-1,1))^2)/((50*POWER(80,POWER(COS(PI()*MOD(Calculator!$B$34/Calculator!$F$15,1)),2))+$C102)^2+(1500*ABS(SIN(2*PI()*MOD(Calculator!$B$34/Calculator!$F$15,1)))*IF(MOD(Calculator!$B$34/Calculator!$F$15,1)&lt;0.5,-1,1))^2)))/(1-SQRT(((50*POWER(80,POWER(COS(PI()*MOD(Calculator!$B$34/Calculator!$F$15,1)),2))-$C102)^2+(1500*ABS(SIN(2*PI()*MOD(Calculator!$B$34/Calculator!$F$15,1)))*IF(MOD(Calculator!$B$34/Calculator!$F$15,1)&lt;0.5,-1,1))^2)/((50*POWER(80,POWER(COS(PI()*MOD(Calculator!$B$34/Calculator!$F$15,1)),2))+$C102)^2+(1500*ABS(SIN(2*PI()*MOD(Calculator!$B$34/Calculator!$F$15,1)))*IF(MOD(Calculator!$B$34/Calculator!$F$15,1)&lt;0.5,-1,1))^2))),2))</f>
        <v>28.82</v>
      </c>
      <c r="DY102" s="300" t="str">
        <f aca="false">IF(OR(Calculator!$E$16&lt;&gt;"YES",Calculator!$B$34&lt;Calculator!$G$16),"—",ROUND((1+SQRT(((50*POWER(80,POWER(COS(PI()*MOD(Calculator!$B$34/Calculator!$F$16,1)),2))-$C102)^2+(1500*ABS(SIN(2*PI()*MOD(Calculator!$B$34/Calculator!$F$16,1)))*IF(MOD(Calculator!$B$34/Calculator!$F$16,1)&lt;0.5,-1,1))^2)/((50*POWER(80,POWER(COS(PI()*MOD(Calculator!$B$34/Calculator!$F$16,1)),2))+$C102)^2+(1500*ABS(SIN(2*PI()*MOD(Calculator!$B$34/Calculator!$F$16,1)))*IF(MOD(Calculator!$B$34/Calculator!$F$16,1)&lt;0.5,-1,1))^2)))/(1-SQRT(((50*POWER(80,POWER(COS(PI()*MOD(Calculator!$B$34/Calculator!$F$16,1)),2))-$C102)^2+(1500*ABS(SIN(2*PI()*MOD(Calculator!$B$34/Calculator!$F$16,1)))*IF(MOD(Calculator!$B$34/Calculator!$F$16,1)&lt;0.5,-1,1))^2)/((50*POWER(80,POWER(COS(PI()*MOD(Calculator!$B$34/Calculator!$F$16,1)),2))+$C102)^2+(1500*ABS(SIN(2*PI()*MOD(Calculator!$B$34/Calculator!$F$16,1)))*IF(MOD(Calculator!$B$34/Calculator!$F$16,1)&lt;0.5,-1,1))^2))),2))</f>
        <v>—</v>
      </c>
      <c r="DZ102" s="300" t="n">
        <f aca="false">IF(OR(Calculator!$E$17&lt;&gt;"YES",Calculator!$B$34&lt;Calculator!$G$17),"—",ROUND((1+SQRT(((50*POWER(80,POWER(COS(PI()*MOD(Calculator!$B$34/Calculator!$F$17,1)),2))-$C102)^2+(1500*ABS(SIN(2*PI()*MOD(Calculator!$B$34/Calculator!$F$17,1)))*IF(MOD(Calculator!$B$34/Calculator!$F$17,1)&lt;0.5,-1,1))^2)/((50*POWER(80,POWER(COS(PI()*MOD(Calculator!$B$34/Calculator!$F$17,1)),2))+$C102)^2+(1500*ABS(SIN(2*PI()*MOD(Calculator!$B$34/Calculator!$F$17,1)))*IF(MOD(Calculator!$B$34/Calculator!$F$17,1)&lt;0.5,-1,1))^2)))/(1-SQRT(((50*POWER(80,POWER(COS(PI()*MOD(Calculator!$B$34/Calculator!$F$17,1)),2))-$C102)^2+(1500*ABS(SIN(2*PI()*MOD(Calculator!$B$34/Calculator!$F$17,1)))*IF(MOD(Calculator!$B$34/Calculator!$F$17,1)&lt;0.5,-1,1))^2)/((50*POWER(80,POWER(COS(PI()*MOD(Calculator!$B$34/Calculator!$F$17,1)),2))+$C102)^2+(1500*ABS(SIN(2*PI()*MOD(Calculator!$B$34/Calculator!$F$17,1)))*IF(MOD(Calculator!$B$34/Calculator!$F$17,1)&lt;0.5,-1,1))^2))),2))</f>
        <v>18.3</v>
      </c>
      <c r="EA102" s="300" t="str">
        <f aca="false">IF(OR(Calculator!$E$18&lt;&gt;"YES",Calculator!$B$34&lt;Calculator!$G$18),"—",ROUND((1+SQRT(((50*POWER(80,POWER(COS(PI()*MOD(Calculator!$B$34/Calculator!$F$18,1)),2))-$C102)^2+(1500*ABS(SIN(2*PI()*MOD(Calculator!$B$34/Calculator!$F$18,1)))*IF(MOD(Calculator!$B$34/Calculator!$F$18,1)&lt;0.5,-1,1))^2)/((50*POWER(80,POWER(COS(PI()*MOD(Calculator!$B$34/Calculator!$F$18,1)),2))+$C102)^2+(1500*ABS(SIN(2*PI()*MOD(Calculator!$B$34/Calculator!$F$18,1)))*IF(MOD(Calculator!$B$34/Calculator!$F$18,1)&lt;0.5,-1,1))^2)))/(1-SQRT(((50*POWER(80,POWER(COS(PI()*MOD(Calculator!$B$34/Calculator!$F$18,1)),2))-$C102)^2+(1500*ABS(SIN(2*PI()*MOD(Calculator!$B$34/Calculator!$F$18,1)))*IF(MOD(Calculator!$B$34/Calculator!$F$18,1)&lt;0.5,-1,1))^2)/((50*POWER(80,POWER(COS(PI()*MOD(Calculator!$B$34/Calculator!$F$18,1)),2))+$C102)^2+(1500*ABS(SIN(2*PI()*MOD(Calculator!$B$34/Calculator!$F$18,1)))*IF(MOD(Calculator!$B$34/Calculator!$F$18,1)&lt;0.5,-1,1))^2))),2))</f>
        <v>—</v>
      </c>
      <c r="EB102" s="300" t="str">
        <f aca="false">IF(OR(Calculator!$E$19&lt;&gt;"YES",Calculator!$B$34&lt;Calculator!$G$19),"—",ROUND((1+SQRT(((50*POWER(80,POWER(COS(PI()*MOD(Calculator!$B$34/Calculator!$F$19,1)),2))-$C102)^2+(1500*ABS(SIN(2*PI()*MOD(Calculator!$B$34/Calculator!$F$19,1)))*IF(MOD(Calculator!$B$34/Calculator!$F$19,1)&lt;0.5,-1,1))^2)/((50*POWER(80,POWER(COS(PI()*MOD(Calculator!$B$34/Calculator!$F$19,1)),2))+$C102)^2+(1500*ABS(SIN(2*PI()*MOD(Calculator!$B$34/Calculator!$F$19,1)))*IF(MOD(Calculator!$B$34/Calculator!$F$19,1)&lt;0.5,-1,1))^2)))/(1-SQRT(((50*POWER(80,POWER(COS(PI()*MOD(Calculator!$B$34/Calculator!$F$19,1)),2))-$C102)^2+(1500*ABS(SIN(2*PI()*MOD(Calculator!$B$34/Calculator!$F$19,1)))*IF(MOD(Calculator!$B$34/Calculator!$F$19,1)&lt;0.5,-1,1))^2)/((50*POWER(80,POWER(COS(PI()*MOD(Calculator!$B$34/Calculator!$F$19,1)),2))+$C102)^2+(1500*ABS(SIN(2*PI()*MOD(Calculator!$B$34/Calculator!$F$19,1)))*IF(MOD(Calculator!$B$34/Calculator!$F$19,1)&lt;0.5,-1,1))^2))),2))</f>
        <v>—</v>
      </c>
      <c r="EC102" s="300" t="str">
        <f aca="false">IF(OR(Calculator!$E$20&lt;&gt;"YES",Calculator!$B$34&lt;Calculator!$G$20),"—",ROUND((1+SQRT(((50*POWER(80,POWER(COS(PI()*MOD(Calculator!$B$34/Calculator!$F$20,1)),2))-$C102)^2+(1500*ABS(SIN(2*PI()*MOD(Calculator!$B$34/Calculator!$F$20,1)))*IF(MOD(Calculator!$B$34/Calculator!$F$20,1)&lt;0.5,-1,1))^2)/((50*POWER(80,POWER(COS(PI()*MOD(Calculator!$B$34/Calculator!$F$20,1)),2))+$C102)^2+(1500*ABS(SIN(2*PI()*MOD(Calculator!$B$34/Calculator!$F$20,1)))*IF(MOD(Calculator!$B$34/Calculator!$F$20,1)&lt;0.5,-1,1))^2)))/(1-SQRT(((50*POWER(80,POWER(COS(PI()*MOD(Calculator!$B$34/Calculator!$F$20,1)),2))-$C102)^2+(1500*ABS(SIN(2*PI()*MOD(Calculator!$B$34/Calculator!$F$20,1)))*IF(MOD(Calculator!$B$34/Calculator!$F$20,1)&lt;0.5,-1,1))^2)/((50*POWER(80,POWER(COS(PI()*MOD(Calculator!$B$34/Calculator!$F$20,1)),2))+$C102)^2+(1500*ABS(SIN(2*PI()*MOD(Calculator!$B$34/Calculator!$F$20,1)))*IF(MOD(Calculator!$B$34/Calculator!$F$20,1)&lt;0.5,-1,1))^2))),2))</f>
        <v>—</v>
      </c>
      <c r="ED102" s="300" t="str">
        <f aca="false">IF(OR(Calculator!$E$21&lt;&gt;"YES",Calculator!$B$34&lt;Calculator!$G$21),"—",ROUND((1+SQRT(((50*POWER(80,POWER(COS(PI()*MOD(Calculator!$B$34/Calculator!$F$21,1)),2))-$C102)^2+(1500*ABS(SIN(2*PI()*MOD(Calculator!$B$34/Calculator!$F$21,1)))*IF(MOD(Calculator!$B$34/Calculator!$F$21,1)&lt;0.5,-1,1))^2)/((50*POWER(80,POWER(COS(PI()*MOD(Calculator!$B$34/Calculator!$F$21,1)),2))+$C102)^2+(1500*ABS(SIN(2*PI()*MOD(Calculator!$B$34/Calculator!$F$21,1)))*IF(MOD(Calculator!$B$34/Calculator!$F$21,1)&lt;0.5,-1,1))^2)))/(1-SQRT(((50*POWER(80,POWER(COS(PI()*MOD(Calculator!$B$34/Calculator!$F$21,1)),2))-$C102)^2+(1500*ABS(SIN(2*PI()*MOD(Calculator!$B$34/Calculator!$F$21,1)))*IF(MOD(Calculator!$B$34/Calculator!$F$21,1)&lt;0.5,-1,1))^2)/((50*POWER(80,POWER(COS(PI()*MOD(Calculator!$B$34/Calculator!$F$21,1)),2))+$C102)^2+(1500*ABS(SIN(2*PI()*MOD(Calculator!$B$34/Calculator!$F$21,1)))*IF(MOD(Calculator!$B$34/Calculator!$F$21,1)&lt;0.5,-1,1))^2))),2))</f>
        <v>—</v>
      </c>
      <c r="EE102" s="300" t="str">
        <f aca="false">IF(OR(Calculator!$E$22&lt;&gt;"YES",Calculator!$B$34&lt;Calculator!$G$22),"—",ROUND((1+SQRT(((50*POWER(80,POWER(COS(PI()*MOD(Calculator!$B$34/Calculator!$F$22,1)),2))-$C102)^2+(1500*ABS(SIN(2*PI()*MOD(Calculator!$B$34/Calculator!$F$22,1)))*IF(MOD(Calculator!$B$34/Calculator!$F$22,1)&lt;0.5,-1,1))^2)/((50*POWER(80,POWER(COS(PI()*MOD(Calculator!$B$34/Calculator!$F$22,1)),2))+$C102)^2+(1500*ABS(SIN(2*PI()*MOD(Calculator!$B$34/Calculator!$F$22,1)))*IF(MOD(Calculator!$B$34/Calculator!$F$22,1)&lt;0.5,-1,1))^2)))/(1-SQRT(((50*POWER(80,POWER(COS(PI()*MOD(Calculator!$B$34/Calculator!$F$22,1)),2))-$C102)^2+(1500*ABS(SIN(2*PI()*MOD(Calculator!$B$34/Calculator!$F$22,1)))*IF(MOD(Calculator!$B$34/Calculator!$F$22,1)&lt;0.5,-1,1))^2)/((50*POWER(80,POWER(COS(PI()*MOD(Calculator!$B$34/Calculator!$F$22,1)),2))+$C102)^2+(1500*ABS(SIN(2*PI()*MOD(Calculator!$B$34/Calculator!$F$22,1)))*IF(MOD(Calculator!$B$34/Calculator!$F$22,1)&lt;0.5,-1,1))^2))),2))</f>
        <v>—</v>
      </c>
      <c r="EF102" s="295" t="n">
        <f aca="false">IFERROR(ROUND((IF(ISNUMBER(DU102),DU102,0)+IF(ISNUMBER(DV102),DV102,0)+IF(ISNUMBER(DW102),DW102,0)+IF(ISNUMBER(DX102),DX102,0)+IF(ISNUMBER(DY102),DY102,0)+IF(ISNUMBER(DZ102),DZ102,0)+IF(ISNUMBER(EA102),EA102,0)+IF(ISNUMBER(EB102),EB102,0)+IF(ISNUMBER(EC102),EC102,0)+IF(ISNUMBER(ED102),ED102,0)+IF(ISNUMBER(EE102),EE102,0))/(IF(ISNUMBER(DU102),1,0)+IF(ISNUMBER(DV102),1,0)+IF(ISNUMBER(DW102),1,0)+IF(ISNUMBER(DX102),1,0)+IF(ISNUMBER(DY102),1,0)+IF(ISNUMBER(DZ102),1,0)+IF(ISNUMBER(EA102),1,0)+IF(ISNUMBER(EB102),1,0)+IF(ISNUMBER(EC102),1,0)+IF(ISNUMBER(ED102),1,0)+IF(ISNUMBER(EE102),1,0)),4),"")</f>
        <v>23.56</v>
      </c>
      <c r="EG102" s="300" t="str">
        <f aca="false">IF(OR(Calculator!$E$12&lt;&gt;"YES",Calculator!$B$35&lt;Calculator!$G$12),"—",ROUND((1+SQRT(((50*POWER(80,POWER(COS(PI()*MOD(Calculator!$B$35/Calculator!$F$12,1)),2))-$C102)^2+(1500*ABS(SIN(2*PI()*MOD(Calculator!$B$35/Calculator!$F$12,1)))*IF(MOD(Calculator!$B$35/Calculator!$F$12,1)&lt;0.5,-1,1))^2)/((50*POWER(80,POWER(COS(PI()*MOD(Calculator!$B$35/Calculator!$F$12,1)),2))+$C102)^2+(1500*ABS(SIN(2*PI()*MOD(Calculator!$B$35/Calculator!$F$12,1)))*IF(MOD(Calculator!$B$35/Calculator!$F$12,1)&lt;0.5,-1,1))^2)))/(1-SQRT(((50*POWER(80,POWER(COS(PI()*MOD(Calculator!$B$35/Calculator!$F$12,1)),2))-$C102)^2+(1500*ABS(SIN(2*PI()*MOD(Calculator!$B$35/Calculator!$F$12,1)))*IF(MOD(Calculator!$B$35/Calculator!$F$12,1)&lt;0.5,-1,1))^2)/((50*POWER(80,POWER(COS(PI()*MOD(Calculator!$B$35/Calculator!$F$12,1)),2))+$C102)^2+(1500*ABS(SIN(2*PI()*MOD(Calculator!$B$35/Calculator!$F$12,1)))*IF(MOD(Calculator!$B$35/Calculator!$F$12,1)&lt;0.5,-1,1))^2))),2))</f>
        <v>—</v>
      </c>
      <c r="EH102" s="300" t="str">
        <f aca="false">IF(OR(Calculator!$E$13&lt;&gt;"YES",Calculator!$B$35&lt;Calculator!$G$13),"—",ROUND((1+SQRT(((50*POWER(80,POWER(COS(PI()*MOD(Calculator!$B$35/Calculator!$F$13,1)),2))-$C102)^2+(1500*ABS(SIN(2*PI()*MOD(Calculator!$B$35/Calculator!$F$13,1)))*IF(MOD(Calculator!$B$35/Calculator!$F$13,1)&lt;0.5,-1,1))^2)/((50*POWER(80,POWER(COS(PI()*MOD(Calculator!$B$35/Calculator!$F$13,1)),2))+$C102)^2+(1500*ABS(SIN(2*PI()*MOD(Calculator!$B$35/Calculator!$F$13,1)))*IF(MOD(Calculator!$B$35/Calculator!$F$13,1)&lt;0.5,-1,1))^2)))/(1-SQRT(((50*POWER(80,POWER(COS(PI()*MOD(Calculator!$B$35/Calculator!$F$13,1)),2))-$C102)^2+(1500*ABS(SIN(2*PI()*MOD(Calculator!$B$35/Calculator!$F$13,1)))*IF(MOD(Calculator!$B$35/Calculator!$F$13,1)&lt;0.5,-1,1))^2)/((50*POWER(80,POWER(COS(PI()*MOD(Calculator!$B$35/Calculator!$F$13,1)),2))+$C102)^2+(1500*ABS(SIN(2*PI()*MOD(Calculator!$B$35/Calculator!$F$13,1)))*IF(MOD(Calculator!$B$35/Calculator!$F$13,1)&lt;0.5,-1,1))^2))),2))</f>
        <v>—</v>
      </c>
      <c r="EI102" s="300" t="str">
        <f aca="false">IF(OR(Calculator!$E$14&lt;&gt;"YES",Calculator!$B$35&lt;Calculator!$G$14),"—",ROUND((1+SQRT(((50*POWER(80,POWER(COS(PI()*MOD(Calculator!$B$35/Calculator!$F$14,1)),2))-$C102)^2+(1500*ABS(SIN(2*PI()*MOD(Calculator!$B$35/Calculator!$F$14,1)))*IF(MOD(Calculator!$B$35/Calculator!$F$14,1)&lt;0.5,-1,1))^2)/((50*POWER(80,POWER(COS(PI()*MOD(Calculator!$B$35/Calculator!$F$14,1)),2))+$C102)^2+(1500*ABS(SIN(2*PI()*MOD(Calculator!$B$35/Calculator!$F$14,1)))*IF(MOD(Calculator!$B$35/Calculator!$F$14,1)&lt;0.5,-1,1))^2)))/(1-SQRT(((50*POWER(80,POWER(COS(PI()*MOD(Calculator!$B$35/Calculator!$F$14,1)),2))-$C102)^2+(1500*ABS(SIN(2*PI()*MOD(Calculator!$B$35/Calculator!$F$14,1)))*IF(MOD(Calculator!$B$35/Calculator!$F$14,1)&lt;0.5,-1,1))^2)/((50*POWER(80,POWER(COS(PI()*MOD(Calculator!$B$35/Calculator!$F$14,1)),2))+$C102)^2+(1500*ABS(SIN(2*PI()*MOD(Calculator!$B$35/Calculator!$F$14,1)))*IF(MOD(Calculator!$B$35/Calculator!$F$14,1)&lt;0.5,-1,1))^2))),2))</f>
        <v>—</v>
      </c>
      <c r="EJ102" s="300" t="n">
        <f aca="false">IF(OR(Calculator!$E$15&lt;&gt;"YES",Calculator!$B$35&lt;Calculator!$G$15),"—",ROUND((1+SQRT(((50*POWER(80,POWER(COS(PI()*MOD(Calculator!$B$35/Calculator!$F$15,1)),2))-$C102)^2+(1500*ABS(SIN(2*PI()*MOD(Calculator!$B$35/Calculator!$F$15,1)))*IF(MOD(Calculator!$B$35/Calculator!$F$15,1)&lt;0.5,-1,1))^2)/((50*POWER(80,POWER(COS(PI()*MOD(Calculator!$B$35/Calculator!$F$15,1)),2))+$C102)^2+(1500*ABS(SIN(2*PI()*MOD(Calculator!$B$35/Calculator!$F$15,1)))*IF(MOD(Calculator!$B$35/Calculator!$F$15,1)&lt;0.5,-1,1))^2)))/(1-SQRT(((50*POWER(80,POWER(COS(PI()*MOD(Calculator!$B$35/Calculator!$F$15,1)),2))-$C102)^2+(1500*ABS(SIN(2*PI()*MOD(Calculator!$B$35/Calculator!$F$15,1)))*IF(MOD(Calculator!$B$35/Calculator!$F$15,1)&lt;0.5,-1,1))^2)/((50*POWER(80,POWER(COS(PI()*MOD(Calculator!$B$35/Calculator!$F$15,1)),2))+$C102)^2+(1500*ABS(SIN(2*PI()*MOD(Calculator!$B$35/Calculator!$F$15,1)))*IF(MOD(Calculator!$B$35/Calculator!$F$15,1)&lt;0.5,-1,1))^2))),2))</f>
        <v>2.81</v>
      </c>
      <c r="EK102" s="300" t="str">
        <f aca="false">IF(OR(Calculator!$E$16&lt;&gt;"YES",Calculator!$B$35&lt;Calculator!$G$16),"—",ROUND((1+SQRT(((50*POWER(80,POWER(COS(PI()*MOD(Calculator!$B$35/Calculator!$F$16,1)),2))-$C102)^2+(1500*ABS(SIN(2*PI()*MOD(Calculator!$B$35/Calculator!$F$16,1)))*IF(MOD(Calculator!$B$35/Calculator!$F$16,1)&lt;0.5,-1,1))^2)/((50*POWER(80,POWER(COS(PI()*MOD(Calculator!$B$35/Calculator!$F$16,1)),2))+$C102)^2+(1500*ABS(SIN(2*PI()*MOD(Calculator!$B$35/Calculator!$F$16,1)))*IF(MOD(Calculator!$B$35/Calculator!$F$16,1)&lt;0.5,-1,1))^2)))/(1-SQRT(((50*POWER(80,POWER(COS(PI()*MOD(Calculator!$B$35/Calculator!$F$16,1)),2))-$C102)^2+(1500*ABS(SIN(2*PI()*MOD(Calculator!$B$35/Calculator!$F$16,1)))*IF(MOD(Calculator!$B$35/Calculator!$F$16,1)&lt;0.5,-1,1))^2)/((50*POWER(80,POWER(COS(PI()*MOD(Calculator!$B$35/Calculator!$F$16,1)),2))+$C102)^2+(1500*ABS(SIN(2*PI()*MOD(Calculator!$B$35/Calculator!$F$16,1)))*IF(MOD(Calculator!$B$35/Calculator!$F$16,1)&lt;0.5,-1,1))^2))),2))</f>
        <v>—</v>
      </c>
      <c r="EL102" s="300" t="n">
        <f aca="false">IF(OR(Calculator!$E$17&lt;&gt;"YES",Calculator!$B$35&lt;Calculator!$G$17),"—",ROUND((1+SQRT(((50*POWER(80,POWER(COS(PI()*MOD(Calculator!$B$35/Calculator!$F$17,1)),2))-$C102)^2+(1500*ABS(SIN(2*PI()*MOD(Calculator!$B$35/Calculator!$F$17,1)))*IF(MOD(Calculator!$B$35/Calculator!$F$17,1)&lt;0.5,-1,1))^2)/((50*POWER(80,POWER(COS(PI()*MOD(Calculator!$B$35/Calculator!$F$17,1)),2))+$C102)^2+(1500*ABS(SIN(2*PI()*MOD(Calculator!$B$35/Calculator!$F$17,1)))*IF(MOD(Calculator!$B$35/Calculator!$F$17,1)&lt;0.5,-1,1))^2)))/(1-SQRT(((50*POWER(80,POWER(COS(PI()*MOD(Calculator!$B$35/Calculator!$F$17,1)),2))-$C102)^2+(1500*ABS(SIN(2*PI()*MOD(Calculator!$B$35/Calculator!$F$17,1)))*IF(MOD(Calculator!$B$35/Calculator!$F$17,1)&lt;0.5,-1,1))^2)/((50*POWER(80,POWER(COS(PI()*MOD(Calculator!$B$35/Calculator!$F$17,1)),2))+$C102)^2+(1500*ABS(SIN(2*PI()*MOD(Calculator!$B$35/Calculator!$F$17,1)))*IF(MOD(Calculator!$B$35/Calculator!$F$17,1)&lt;0.5,-1,1))^2))),2))</f>
        <v>27.65</v>
      </c>
      <c r="EM102" s="300" t="str">
        <f aca="false">IF(OR(Calculator!$E$18&lt;&gt;"YES",Calculator!$B$35&lt;Calculator!$G$18),"—",ROUND((1+SQRT(((50*POWER(80,POWER(COS(PI()*MOD(Calculator!$B$35/Calculator!$F$18,1)),2))-$C102)^2+(1500*ABS(SIN(2*PI()*MOD(Calculator!$B$35/Calculator!$F$18,1)))*IF(MOD(Calculator!$B$35/Calculator!$F$18,1)&lt;0.5,-1,1))^2)/((50*POWER(80,POWER(COS(PI()*MOD(Calculator!$B$35/Calculator!$F$18,1)),2))+$C102)^2+(1500*ABS(SIN(2*PI()*MOD(Calculator!$B$35/Calculator!$F$18,1)))*IF(MOD(Calculator!$B$35/Calculator!$F$18,1)&lt;0.5,-1,1))^2)))/(1-SQRT(((50*POWER(80,POWER(COS(PI()*MOD(Calculator!$B$35/Calculator!$F$18,1)),2))-$C102)^2+(1500*ABS(SIN(2*PI()*MOD(Calculator!$B$35/Calculator!$F$18,1)))*IF(MOD(Calculator!$B$35/Calculator!$F$18,1)&lt;0.5,-1,1))^2)/((50*POWER(80,POWER(COS(PI()*MOD(Calculator!$B$35/Calculator!$F$18,1)),2))+$C102)^2+(1500*ABS(SIN(2*PI()*MOD(Calculator!$B$35/Calculator!$F$18,1)))*IF(MOD(Calculator!$B$35/Calculator!$F$18,1)&lt;0.5,-1,1))^2))),2))</f>
        <v>—</v>
      </c>
      <c r="EN102" s="300" t="str">
        <f aca="false">IF(OR(Calculator!$E$19&lt;&gt;"YES",Calculator!$B$35&lt;Calculator!$G$19),"—",ROUND((1+SQRT(((50*POWER(80,POWER(COS(PI()*MOD(Calculator!$B$35/Calculator!$F$19,1)),2))-$C102)^2+(1500*ABS(SIN(2*PI()*MOD(Calculator!$B$35/Calculator!$F$19,1)))*IF(MOD(Calculator!$B$35/Calculator!$F$19,1)&lt;0.5,-1,1))^2)/((50*POWER(80,POWER(COS(PI()*MOD(Calculator!$B$35/Calculator!$F$19,1)),2))+$C102)^2+(1500*ABS(SIN(2*PI()*MOD(Calculator!$B$35/Calculator!$F$19,1)))*IF(MOD(Calculator!$B$35/Calculator!$F$19,1)&lt;0.5,-1,1))^2)))/(1-SQRT(((50*POWER(80,POWER(COS(PI()*MOD(Calculator!$B$35/Calculator!$F$19,1)),2))-$C102)^2+(1500*ABS(SIN(2*PI()*MOD(Calculator!$B$35/Calculator!$F$19,1)))*IF(MOD(Calculator!$B$35/Calculator!$F$19,1)&lt;0.5,-1,1))^2)/((50*POWER(80,POWER(COS(PI()*MOD(Calculator!$B$35/Calculator!$F$19,1)),2))+$C102)^2+(1500*ABS(SIN(2*PI()*MOD(Calculator!$B$35/Calculator!$F$19,1)))*IF(MOD(Calculator!$B$35/Calculator!$F$19,1)&lt;0.5,-1,1))^2))),2))</f>
        <v>—</v>
      </c>
      <c r="EO102" s="300" t="str">
        <f aca="false">IF(OR(Calculator!$E$20&lt;&gt;"YES",Calculator!$B$35&lt;Calculator!$G$20),"—",ROUND((1+SQRT(((50*POWER(80,POWER(COS(PI()*MOD(Calculator!$B$35/Calculator!$F$20,1)),2))-$C102)^2+(1500*ABS(SIN(2*PI()*MOD(Calculator!$B$35/Calculator!$F$20,1)))*IF(MOD(Calculator!$B$35/Calculator!$F$20,1)&lt;0.5,-1,1))^2)/((50*POWER(80,POWER(COS(PI()*MOD(Calculator!$B$35/Calculator!$F$20,1)),2))+$C102)^2+(1500*ABS(SIN(2*PI()*MOD(Calculator!$B$35/Calculator!$F$20,1)))*IF(MOD(Calculator!$B$35/Calculator!$F$20,1)&lt;0.5,-1,1))^2)))/(1-SQRT(((50*POWER(80,POWER(COS(PI()*MOD(Calculator!$B$35/Calculator!$F$20,1)),2))-$C102)^2+(1500*ABS(SIN(2*PI()*MOD(Calculator!$B$35/Calculator!$F$20,1)))*IF(MOD(Calculator!$B$35/Calculator!$F$20,1)&lt;0.5,-1,1))^2)/((50*POWER(80,POWER(COS(PI()*MOD(Calculator!$B$35/Calculator!$F$20,1)),2))+$C102)^2+(1500*ABS(SIN(2*PI()*MOD(Calculator!$B$35/Calculator!$F$20,1)))*IF(MOD(Calculator!$B$35/Calculator!$F$20,1)&lt;0.5,-1,1))^2))),2))</f>
        <v>—</v>
      </c>
      <c r="EP102" s="300" t="str">
        <f aca="false">IF(OR(Calculator!$E$21&lt;&gt;"YES",Calculator!$B$35&lt;Calculator!$G$21),"—",ROUND((1+SQRT(((50*POWER(80,POWER(COS(PI()*MOD(Calculator!$B$35/Calculator!$F$21,1)),2))-$C102)^2+(1500*ABS(SIN(2*PI()*MOD(Calculator!$B$35/Calculator!$F$21,1)))*IF(MOD(Calculator!$B$35/Calculator!$F$21,1)&lt;0.5,-1,1))^2)/((50*POWER(80,POWER(COS(PI()*MOD(Calculator!$B$35/Calculator!$F$21,1)),2))+$C102)^2+(1500*ABS(SIN(2*PI()*MOD(Calculator!$B$35/Calculator!$F$21,1)))*IF(MOD(Calculator!$B$35/Calculator!$F$21,1)&lt;0.5,-1,1))^2)))/(1-SQRT(((50*POWER(80,POWER(COS(PI()*MOD(Calculator!$B$35/Calculator!$F$21,1)),2))-$C102)^2+(1500*ABS(SIN(2*PI()*MOD(Calculator!$B$35/Calculator!$F$21,1)))*IF(MOD(Calculator!$B$35/Calculator!$F$21,1)&lt;0.5,-1,1))^2)/((50*POWER(80,POWER(COS(PI()*MOD(Calculator!$B$35/Calculator!$F$21,1)),2))+$C102)^2+(1500*ABS(SIN(2*PI()*MOD(Calculator!$B$35/Calculator!$F$21,1)))*IF(MOD(Calculator!$B$35/Calculator!$F$21,1)&lt;0.5,-1,1))^2))),2))</f>
        <v>—</v>
      </c>
      <c r="EQ102" s="300" t="str">
        <f aca="false">IF(OR(Calculator!$E$22&lt;&gt;"YES",Calculator!$B$35&lt;Calculator!$G$22),"—",ROUND((1+SQRT(((50*POWER(80,POWER(COS(PI()*MOD(Calculator!$B$35/Calculator!$F$22,1)),2))-$C102)^2+(1500*ABS(SIN(2*PI()*MOD(Calculator!$B$35/Calculator!$F$22,1)))*IF(MOD(Calculator!$B$35/Calculator!$F$22,1)&lt;0.5,-1,1))^2)/((50*POWER(80,POWER(COS(PI()*MOD(Calculator!$B$35/Calculator!$F$22,1)),2))+$C102)^2+(1500*ABS(SIN(2*PI()*MOD(Calculator!$B$35/Calculator!$F$22,1)))*IF(MOD(Calculator!$B$35/Calculator!$F$22,1)&lt;0.5,-1,1))^2)))/(1-SQRT(((50*POWER(80,POWER(COS(PI()*MOD(Calculator!$B$35/Calculator!$F$22,1)),2))-$C102)^2+(1500*ABS(SIN(2*PI()*MOD(Calculator!$B$35/Calculator!$F$22,1)))*IF(MOD(Calculator!$B$35/Calculator!$F$22,1)&lt;0.5,-1,1))^2)/((50*POWER(80,POWER(COS(PI()*MOD(Calculator!$B$35/Calculator!$F$22,1)),2))+$C102)^2+(1500*ABS(SIN(2*PI()*MOD(Calculator!$B$35/Calculator!$F$22,1)))*IF(MOD(Calculator!$B$35/Calculator!$F$22,1)&lt;0.5,-1,1))^2))),2))</f>
        <v>—</v>
      </c>
      <c r="ER102" s="295" t="n">
        <f aca="false">IFERROR(ROUND((IF(ISNUMBER(EG102),EG102,0)+IF(ISNUMBER(EH102),EH102,0)+IF(ISNUMBER(EI102),EI102,0)+IF(ISNUMBER(EJ102),EJ102,0)+IF(ISNUMBER(EK102),EK102,0)+IF(ISNUMBER(EL102),EL102,0)+IF(ISNUMBER(EM102),EM102,0)+IF(ISNUMBER(EN102),EN102,0)+IF(ISNUMBER(EO102),EO102,0)+IF(ISNUMBER(EP102),EP102,0)+IF(ISNUMBER(EQ102),EQ102,0))/(IF(ISNUMBER(EG102),1,0)+IF(ISNUMBER(EH102),1,0)+IF(ISNUMBER(EI102),1,0)+IF(ISNUMBER(EJ102),1,0)+IF(ISNUMBER(EK102),1,0)+IF(ISNUMBER(EL102),1,0)+IF(ISNUMBER(EM102),1,0)+IF(ISNUMBER(EN102),1,0)+IF(ISNUMBER(EO102),1,0)+IF(ISNUMBER(EP102),1,0)+IF(ISNUMBER(EQ102),1,0)),4),"")</f>
        <v>15.23</v>
      </c>
      <c r="ES102" s="300" t="str">
        <f aca="false">IF(OR(Calculator!$E$12&lt;&gt;"YES",Calculator!$B$36&lt;Calculator!$G$12),"—",ROUND((1+SQRT(((50*POWER(80,POWER(COS(PI()*MOD(Calculator!$B$36/Calculator!$F$12,1)),2))-$C102)^2+(1500*ABS(SIN(2*PI()*MOD(Calculator!$B$36/Calculator!$F$12,1)))*IF(MOD(Calculator!$B$36/Calculator!$F$12,1)&lt;0.5,-1,1))^2)/((50*POWER(80,POWER(COS(PI()*MOD(Calculator!$B$36/Calculator!$F$12,1)),2))+$C102)^2+(1500*ABS(SIN(2*PI()*MOD(Calculator!$B$36/Calculator!$F$12,1)))*IF(MOD(Calculator!$B$36/Calculator!$F$12,1)&lt;0.5,-1,1))^2)))/(1-SQRT(((50*POWER(80,POWER(COS(PI()*MOD(Calculator!$B$36/Calculator!$F$12,1)),2))-$C102)^2+(1500*ABS(SIN(2*PI()*MOD(Calculator!$B$36/Calculator!$F$12,1)))*IF(MOD(Calculator!$B$36/Calculator!$F$12,1)&lt;0.5,-1,1))^2)/((50*POWER(80,POWER(COS(PI()*MOD(Calculator!$B$36/Calculator!$F$12,1)),2))+$C102)^2+(1500*ABS(SIN(2*PI()*MOD(Calculator!$B$36/Calculator!$F$12,1)))*IF(MOD(Calculator!$B$36/Calculator!$F$12,1)&lt;0.5,-1,1))^2))),2))</f>
        <v>—</v>
      </c>
      <c r="ET102" s="300" t="str">
        <f aca="false">IF(OR(Calculator!$E$13&lt;&gt;"YES",Calculator!$B$36&lt;Calculator!$G$13),"—",ROUND((1+SQRT(((50*POWER(80,POWER(COS(PI()*MOD(Calculator!$B$36/Calculator!$F$13,1)),2))-$C102)^2+(1500*ABS(SIN(2*PI()*MOD(Calculator!$B$36/Calculator!$F$13,1)))*IF(MOD(Calculator!$B$36/Calculator!$F$13,1)&lt;0.5,-1,1))^2)/((50*POWER(80,POWER(COS(PI()*MOD(Calculator!$B$36/Calculator!$F$13,1)),2))+$C102)^2+(1500*ABS(SIN(2*PI()*MOD(Calculator!$B$36/Calculator!$F$13,1)))*IF(MOD(Calculator!$B$36/Calculator!$F$13,1)&lt;0.5,-1,1))^2)))/(1-SQRT(((50*POWER(80,POWER(COS(PI()*MOD(Calculator!$B$36/Calculator!$F$13,1)),2))-$C102)^2+(1500*ABS(SIN(2*PI()*MOD(Calculator!$B$36/Calculator!$F$13,1)))*IF(MOD(Calculator!$B$36/Calculator!$F$13,1)&lt;0.5,-1,1))^2)/((50*POWER(80,POWER(COS(PI()*MOD(Calculator!$B$36/Calculator!$F$13,1)),2))+$C102)^2+(1500*ABS(SIN(2*PI()*MOD(Calculator!$B$36/Calculator!$F$13,1)))*IF(MOD(Calculator!$B$36/Calculator!$F$13,1)&lt;0.5,-1,1))^2))),2))</f>
        <v>—</v>
      </c>
      <c r="EU102" s="300" t="str">
        <f aca="false">IF(OR(Calculator!$E$14&lt;&gt;"YES",Calculator!$B$36&lt;Calculator!$G$14),"—",ROUND((1+SQRT(((50*POWER(80,POWER(COS(PI()*MOD(Calculator!$B$36/Calculator!$F$14,1)),2))-$C102)^2+(1500*ABS(SIN(2*PI()*MOD(Calculator!$B$36/Calculator!$F$14,1)))*IF(MOD(Calculator!$B$36/Calculator!$F$14,1)&lt;0.5,-1,1))^2)/((50*POWER(80,POWER(COS(PI()*MOD(Calculator!$B$36/Calculator!$F$14,1)),2))+$C102)^2+(1500*ABS(SIN(2*PI()*MOD(Calculator!$B$36/Calculator!$F$14,1)))*IF(MOD(Calculator!$B$36/Calculator!$F$14,1)&lt;0.5,-1,1))^2)))/(1-SQRT(((50*POWER(80,POWER(COS(PI()*MOD(Calculator!$B$36/Calculator!$F$14,1)),2))-$C102)^2+(1500*ABS(SIN(2*PI()*MOD(Calculator!$B$36/Calculator!$F$14,1)))*IF(MOD(Calculator!$B$36/Calculator!$F$14,1)&lt;0.5,-1,1))^2)/((50*POWER(80,POWER(COS(PI()*MOD(Calculator!$B$36/Calculator!$F$14,1)),2))+$C102)^2+(1500*ABS(SIN(2*PI()*MOD(Calculator!$B$36/Calculator!$F$14,1)))*IF(MOD(Calculator!$B$36/Calculator!$F$14,1)&lt;0.5,-1,1))^2))),2))</f>
        <v>—</v>
      </c>
      <c r="EV102" s="300" t="n">
        <f aca="false">IF(OR(Calculator!$E$15&lt;&gt;"YES",Calculator!$B$36&lt;Calculator!$G$15),"—",ROUND((1+SQRT(((50*POWER(80,POWER(COS(PI()*MOD(Calculator!$B$36/Calculator!$F$15,1)),2))-$C102)^2+(1500*ABS(SIN(2*PI()*MOD(Calculator!$B$36/Calculator!$F$15,1)))*IF(MOD(Calculator!$B$36/Calculator!$F$15,1)&lt;0.5,-1,1))^2)/((50*POWER(80,POWER(COS(PI()*MOD(Calculator!$B$36/Calculator!$F$15,1)),2))+$C102)^2+(1500*ABS(SIN(2*PI()*MOD(Calculator!$B$36/Calculator!$F$15,1)))*IF(MOD(Calculator!$B$36/Calculator!$F$15,1)&lt;0.5,-1,1))^2)))/(1-SQRT(((50*POWER(80,POWER(COS(PI()*MOD(Calculator!$B$36/Calculator!$F$15,1)),2))-$C102)^2+(1500*ABS(SIN(2*PI()*MOD(Calculator!$B$36/Calculator!$F$15,1)))*IF(MOD(Calculator!$B$36/Calculator!$F$15,1)&lt;0.5,-1,1))^2)/((50*POWER(80,POWER(COS(PI()*MOD(Calculator!$B$36/Calculator!$F$15,1)),2))+$C102)^2+(1500*ABS(SIN(2*PI()*MOD(Calculator!$B$36/Calculator!$F$15,1)))*IF(MOD(Calculator!$B$36/Calculator!$F$15,1)&lt;0.5,-1,1))^2))),2))</f>
        <v>23.1</v>
      </c>
      <c r="EW102" s="300" t="str">
        <f aca="false">IF(OR(Calculator!$E$16&lt;&gt;"YES",Calculator!$B$36&lt;Calculator!$G$16),"—",ROUND((1+SQRT(((50*POWER(80,POWER(COS(PI()*MOD(Calculator!$B$36/Calculator!$F$16,1)),2))-$C102)^2+(1500*ABS(SIN(2*PI()*MOD(Calculator!$B$36/Calculator!$F$16,1)))*IF(MOD(Calculator!$B$36/Calculator!$F$16,1)&lt;0.5,-1,1))^2)/((50*POWER(80,POWER(COS(PI()*MOD(Calculator!$B$36/Calculator!$F$16,1)),2))+$C102)^2+(1500*ABS(SIN(2*PI()*MOD(Calculator!$B$36/Calculator!$F$16,1)))*IF(MOD(Calculator!$B$36/Calculator!$F$16,1)&lt;0.5,-1,1))^2)))/(1-SQRT(((50*POWER(80,POWER(COS(PI()*MOD(Calculator!$B$36/Calculator!$F$16,1)),2))-$C102)^2+(1500*ABS(SIN(2*PI()*MOD(Calculator!$B$36/Calculator!$F$16,1)))*IF(MOD(Calculator!$B$36/Calculator!$F$16,1)&lt;0.5,-1,1))^2)/((50*POWER(80,POWER(COS(PI()*MOD(Calculator!$B$36/Calculator!$F$16,1)),2))+$C102)^2+(1500*ABS(SIN(2*PI()*MOD(Calculator!$B$36/Calculator!$F$16,1)))*IF(MOD(Calculator!$B$36/Calculator!$F$16,1)&lt;0.5,-1,1))^2))),2))</f>
        <v>—</v>
      </c>
      <c r="EX102" s="300" t="n">
        <f aca="false">IF(OR(Calculator!$E$17&lt;&gt;"YES",Calculator!$B$36&lt;Calculator!$G$17),"—",ROUND((1+SQRT(((50*POWER(80,POWER(COS(PI()*MOD(Calculator!$B$36/Calculator!$F$17,1)),2))-$C102)^2+(1500*ABS(SIN(2*PI()*MOD(Calculator!$B$36/Calculator!$F$17,1)))*IF(MOD(Calculator!$B$36/Calculator!$F$17,1)&lt;0.5,-1,1))^2)/((50*POWER(80,POWER(COS(PI()*MOD(Calculator!$B$36/Calculator!$F$17,1)),2))+$C102)^2+(1500*ABS(SIN(2*PI()*MOD(Calculator!$B$36/Calculator!$F$17,1)))*IF(MOD(Calculator!$B$36/Calculator!$F$17,1)&lt;0.5,-1,1))^2)))/(1-SQRT(((50*POWER(80,POWER(COS(PI()*MOD(Calculator!$B$36/Calculator!$F$17,1)),2))-$C102)^2+(1500*ABS(SIN(2*PI()*MOD(Calculator!$B$36/Calculator!$F$17,1)))*IF(MOD(Calculator!$B$36/Calculator!$F$17,1)&lt;0.5,-1,1))^2)/((50*POWER(80,POWER(COS(PI()*MOD(Calculator!$B$36/Calculator!$F$17,1)),2))+$C102)^2+(1500*ABS(SIN(2*PI()*MOD(Calculator!$B$36/Calculator!$F$17,1)))*IF(MOD(Calculator!$B$36/Calculator!$F$17,1)&lt;0.5,-1,1))^2))),2))</f>
        <v>28.88</v>
      </c>
      <c r="EY102" s="300" t="str">
        <f aca="false">IF(OR(Calculator!$E$18&lt;&gt;"YES",Calculator!$B$36&lt;Calculator!$G$18),"—",ROUND((1+SQRT(((50*POWER(80,POWER(COS(PI()*MOD(Calculator!$B$36/Calculator!$F$18,1)),2))-$C102)^2+(1500*ABS(SIN(2*PI()*MOD(Calculator!$B$36/Calculator!$F$18,1)))*IF(MOD(Calculator!$B$36/Calculator!$F$18,1)&lt;0.5,-1,1))^2)/((50*POWER(80,POWER(COS(PI()*MOD(Calculator!$B$36/Calculator!$F$18,1)),2))+$C102)^2+(1500*ABS(SIN(2*PI()*MOD(Calculator!$B$36/Calculator!$F$18,1)))*IF(MOD(Calculator!$B$36/Calculator!$F$18,1)&lt;0.5,-1,1))^2)))/(1-SQRT(((50*POWER(80,POWER(COS(PI()*MOD(Calculator!$B$36/Calculator!$F$18,1)),2))-$C102)^2+(1500*ABS(SIN(2*PI()*MOD(Calculator!$B$36/Calculator!$F$18,1)))*IF(MOD(Calculator!$B$36/Calculator!$F$18,1)&lt;0.5,-1,1))^2)/((50*POWER(80,POWER(COS(PI()*MOD(Calculator!$B$36/Calculator!$F$18,1)),2))+$C102)^2+(1500*ABS(SIN(2*PI()*MOD(Calculator!$B$36/Calculator!$F$18,1)))*IF(MOD(Calculator!$B$36/Calculator!$F$18,1)&lt;0.5,-1,1))^2))),2))</f>
        <v>—</v>
      </c>
      <c r="EZ102" s="300" t="str">
        <f aca="false">IF(OR(Calculator!$E$19&lt;&gt;"YES",Calculator!$B$36&lt;Calculator!$G$19),"—",ROUND((1+SQRT(((50*POWER(80,POWER(COS(PI()*MOD(Calculator!$B$36/Calculator!$F$19,1)),2))-$C102)^2+(1500*ABS(SIN(2*PI()*MOD(Calculator!$B$36/Calculator!$F$19,1)))*IF(MOD(Calculator!$B$36/Calculator!$F$19,1)&lt;0.5,-1,1))^2)/((50*POWER(80,POWER(COS(PI()*MOD(Calculator!$B$36/Calculator!$F$19,1)),2))+$C102)^2+(1500*ABS(SIN(2*PI()*MOD(Calculator!$B$36/Calculator!$F$19,1)))*IF(MOD(Calculator!$B$36/Calculator!$F$19,1)&lt;0.5,-1,1))^2)))/(1-SQRT(((50*POWER(80,POWER(COS(PI()*MOD(Calculator!$B$36/Calculator!$F$19,1)),2))-$C102)^2+(1500*ABS(SIN(2*PI()*MOD(Calculator!$B$36/Calculator!$F$19,1)))*IF(MOD(Calculator!$B$36/Calculator!$F$19,1)&lt;0.5,-1,1))^2)/((50*POWER(80,POWER(COS(PI()*MOD(Calculator!$B$36/Calculator!$F$19,1)),2))+$C102)^2+(1500*ABS(SIN(2*PI()*MOD(Calculator!$B$36/Calculator!$F$19,1)))*IF(MOD(Calculator!$B$36/Calculator!$F$19,1)&lt;0.5,-1,1))^2))),2))</f>
        <v>—</v>
      </c>
      <c r="FA102" s="300" t="str">
        <f aca="false">IF(OR(Calculator!$E$20&lt;&gt;"YES",Calculator!$B$36&lt;Calculator!$G$20),"—",ROUND((1+SQRT(((50*POWER(80,POWER(COS(PI()*MOD(Calculator!$B$36/Calculator!$F$20,1)),2))-$C102)^2+(1500*ABS(SIN(2*PI()*MOD(Calculator!$B$36/Calculator!$F$20,1)))*IF(MOD(Calculator!$B$36/Calculator!$F$20,1)&lt;0.5,-1,1))^2)/((50*POWER(80,POWER(COS(PI()*MOD(Calculator!$B$36/Calculator!$F$20,1)),2))+$C102)^2+(1500*ABS(SIN(2*PI()*MOD(Calculator!$B$36/Calculator!$F$20,1)))*IF(MOD(Calculator!$B$36/Calculator!$F$20,1)&lt;0.5,-1,1))^2)))/(1-SQRT(((50*POWER(80,POWER(COS(PI()*MOD(Calculator!$B$36/Calculator!$F$20,1)),2))-$C102)^2+(1500*ABS(SIN(2*PI()*MOD(Calculator!$B$36/Calculator!$F$20,1)))*IF(MOD(Calculator!$B$36/Calculator!$F$20,1)&lt;0.5,-1,1))^2)/((50*POWER(80,POWER(COS(PI()*MOD(Calculator!$B$36/Calculator!$F$20,1)),2))+$C102)^2+(1500*ABS(SIN(2*PI()*MOD(Calculator!$B$36/Calculator!$F$20,1)))*IF(MOD(Calculator!$B$36/Calculator!$F$20,1)&lt;0.5,-1,1))^2))),2))</f>
        <v>—</v>
      </c>
      <c r="FB102" s="300" t="str">
        <f aca="false">IF(OR(Calculator!$E$21&lt;&gt;"YES",Calculator!$B$36&lt;Calculator!$G$21),"—",ROUND((1+SQRT(((50*POWER(80,POWER(COS(PI()*MOD(Calculator!$B$36/Calculator!$F$21,1)),2))-$C102)^2+(1500*ABS(SIN(2*PI()*MOD(Calculator!$B$36/Calculator!$F$21,1)))*IF(MOD(Calculator!$B$36/Calculator!$F$21,1)&lt;0.5,-1,1))^2)/((50*POWER(80,POWER(COS(PI()*MOD(Calculator!$B$36/Calculator!$F$21,1)),2))+$C102)^2+(1500*ABS(SIN(2*PI()*MOD(Calculator!$B$36/Calculator!$F$21,1)))*IF(MOD(Calculator!$B$36/Calculator!$F$21,1)&lt;0.5,-1,1))^2)))/(1-SQRT(((50*POWER(80,POWER(COS(PI()*MOD(Calculator!$B$36/Calculator!$F$21,1)),2))-$C102)^2+(1500*ABS(SIN(2*PI()*MOD(Calculator!$B$36/Calculator!$F$21,1)))*IF(MOD(Calculator!$B$36/Calculator!$F$21,1)&lt;0.5,-1,1))^2)/((50*POWER(80,POWER(COS(PI()*MOD(Calculator!$B$36/Calculator!$F$21,1)),2))+$C102)^2+(1500*ABS(SIN(2*PI()*MOD(Calculator!$B$36/Calculator!$F$21,1)))*IF(MOD(Calculator!$B$36/Calculator!$F$21,1)&lt;0.5,-1,1))^2))),2))</f>
        <v>—</v>
      </c>
      <c r="FC102" s="300" t="str">
        <f aca="false">IF(OR(Calculator!$E$22&lt;&gt;"YES",Calculator!$B$36&lt;Calculator!$G$22),"—",ROUND((1+SQRT(((50*POWER(80,POWER(COS(PI()*MOD(Calculator!$B$36/Calculator!$F$22,1)),2))-$C102)^2+(1500*ABS(SIN(2*PI()*MOD(Calculator!$B$36/Calculator!$F$22,1)))*IF(MOD(Calculator!$B$36/Calculator!$F$22,1)&lt;0.5,-1,1))^2)/((50*POWER(80,POWER(COS(PI()*MOD(Calculator!$B$36/Calculator!$F$22,1)),2))+$C102)^2+(1500*ABS(SIN(2*PI()*MOD(Calculator!$B$36/Calculator!$F$22,1)))*IF(MOD(Calculator!$B$36/Calculator!$F$22,1)&lt;0.5,-1,1))^2)))/(1-SQRT(((50*POWER(80,POWER(COS(PI()*MOD(Calculator!$B$36/Calculator!$F$22,1)),2))-$C102)^2+(1500*ABS(SIN(2*PI()*MOD(Calculator!$B$36/Calculator!$F$22,1)))*IF(MOD(Calculator!$B$36/Calculator!$F$22,1)&lt;0.5,-1,1))^2)/((50*POWER(80,POWER(COS(PI()*MOD(Calculator!$B$36/Calculator!$F$22,1)),2))+$C102)^2+(1500*ABS(SIN(2*PI()*MOD(Calculator!$B$36/Calculator!$F$22,1)))*IF(MOD(Calculator!$B$36/Calculator!$F$22,1)&lt;0.5,-1,1))^2))),2))</f>
        <v>—</v>
      </c>
      <c r="FD102" s="295" t="n">
        <f aca="false">IFERROR(ROUND((IF(ISNUMBER(ES102),ES102,0)+IF(ISNUMBER(ET102),ET102,0)+IF(ISNUMBER(EU102),EU102,0)+IF(ISNUMBER(EV102),EV102,0)+IF(ISNUMBER(EW102),EW102,0)+IF(ISNUMBER(EX102),EX102,0)+IF(ISNUMBER(EY102),EY102,0)+IF(ISNUMBER(EZ102),EZ102,0)+IF(ISNUMBER(FA102),FA102,0)+IF(ISNUMBER(FB102),FB102,0)+IF(ISNUMBER(FC102),FC102,0))/(IF(ISNUMBER(ES102),1,0)+IF(ISNUMBER(ET102),1,0)+IF(ISNUMBER(EU102),1,0)+IF(ISNUMBER(EV102),1,0)+IF(ISNUMBER(EW102),1,0)+IF(ISNUMBER(EX102),1,0)+IF(ISNUMBER(EY102),1,0)+IF(ISNUMBER(EZ102),1,0)+IF(ISNUMBER(FA102),1,0)+IF(ISNUMBER(FB102),1,0)+IF(ISNUMBER(FC102),1,0)),4),"")</f>
        <v>25.99</v>
      </c>
      <c r="FE102" s="300" t="str">
        <f aca="false">IF(OR(Calculator!$E$12&lt;&gt;"YES",Calculator!$B$37&lt;Calculator!$G$12),"—",ROUND((1+SQRT(((50*POWER(80,POWER(COS(PI()*MOD(Calculator!$B$37/Calculator!$F$12,1)),2))-$C102)^2+(1500*ABS(SIN(2*PI()*MOD(Calculator!$B$37/Calculator!$F$12,1)))*IF(MOD(Calculator!$B$37/Calculator!$F$12,1)&lt;0.5,-1,1))^2)/((50*POWER(80,POWER(COS(PI()*MOD(Calculator!$B$37/Calculator!$F$12,1)),2))+$C102)^2+(1500*ABS(SIN(2*PI()*MOD(Calculator!$B$37/Calculator!$F$12,1)))*IF(MOD(Calculator!$B$37/Calculator!$F$12,1)&lt;0.5,-1,1))^2)))/(1-SQRT(((50*POWER(80,POWER(COS(PI()*MOD(Calculator!$B$37/Calculator!$F$12,1)),2))-$C102)^2+(1500*ABS(SIN(2*PI()*MOD(Calculator!$B$37/Calculator!$F$12,1)))*IF(MOD(Calculator!$B$37/Calculator!$F$12,1)&lt;0.5,-1,1))^2)/((50*POWER(80,POWER(COS(PI()*MOD(Calculator!$B$37/Calculator!$F$12,1)),2))+$C102)^2+(1500*ABS(SIN(2*PI()*MOD(Calculator!$B$37/Calculator!$F$12,1)))*IF(MOD(Calculator!$B$37/Calculator!$F$12,1)&lt;0.5,-1,1))^2))),2))</f>
        <v>—</v>
      </c>
      <c r="FF102" s="300" t="str">
        <f aca="false">IF(OR(Calculator!$E$13&lt;&gt;"YES",Calculator!$B$37&lt;Calculator!$G$13),"—",ROUND((1+SQRT(((50*POWER(80,POWER(COS(PI()*MOD(Calculator!$B$37/Calculator!$F$13,1)),2))-$C102)^2+(1500*ABS(SIN(2*PI()*MOD(Calculator!$B$37/Calculator!$F$13,1)))*IF(MOD(Calculator!$B$37/Calculator!$F$13,1)&lt;0.5,-1,1))^2)/((50*POWER(80,POWER(COS(PI()*MOD(Calculator!$B$37/Calculator!$F$13,1)),2))+$C102)^2+(1500*ABS(SIN(2*PI()*MOD(Calculator!$B$37/Calculator!$F$13,1)))*IF(MOD(Calculator!$B$37/Calculator!$F$13,1)&lt;0.5,-1,1))^2)))/(1-SQRT(((50*POWER(80,POWER(COS(PI()*MOD(Calculator!$B$37/Calculator!$F$13,1)),2))-$C102)^2+(1500*ABS(SIN(2*PI()*MOD(Calculator!$B$37/Calculator!$F$13,1)))*IF(MOD(Calculator!$B$37/Calculator!$F$13,1)&lt;0.5,-1,1))^2)/((50*POWER(80,POWER(COS(PI()*MOD(Calculator!$B$37/Calculator!$F$13,1)),2))+$C102)^2+(1500*ABS(SIN(2*PI()*MOD(Calculator!$B$37/Calculator!$F$13,1)))*IF(MOD(Calculator!$B$37/Calculator!$F$13,1)&lt;0.5,-1,1))^2))),2))</f>
        <v>—</v>
      </c>
      <c r="FG102" s="300" t="str">
        <f aca="false">IF(OR(Calculator!$E$14&lt;&gt;"YES",Calculator!$B$37&lt;Calculator!$G$14),"—",ROUND((1+SQRT(((50*POWER(80,POWER(COS(PI()*MOD(Calculator!$B$37/Calculator!$F$14,1)),2))-$C102)^2+(1500*ABS(SIN(2*PI()*MOD(Calculator!$B$37/Calculator!$F$14,1)))*IF(MOD(Calculator!$B$37/Calculator!$F$14,1)&lt;0.5,-1,1))^2)/((50*POWER(80,POWER(COS(PI()*MOD(Calculator!$B$37/Calculator!$F$14,1)),2))+$C102)^2+(1500*ABS(SIN(2*PI()*MOD(Calculator!$B$37/Calculator!$F$14,1)))*IF(MOD(Calculator!$B$37/Calculator!$F$14,1)&lt;0.5,-1,1))^2)))/(1-SQRT(((50*POWER(80,POWER(COS(PI()*MOD(Calculator!$B$37/Calculator!$F$14,1)),2))-$C102)^2+(1500*ABS(SIN(2*PI()*MOD(Calculator!$B$37/Calculator!$F$14,1)))*IF(MOD(Calculator!$B$37/Calculator!$F$14,1)&lt;0.5,-1,1))^2)/((50*POWER(80,POWER(COS(PI()*MOD(Calculator!$B$37/Calculator!$F$14,1)),2))+$C102)^2+(1500*ABS(SIN(2*PI()*MOD(Calculator!$B$37/Calculator!$F$14,1)))*IF(MOD(Calculator!$B$37/Calculator!$F$14,1)&lt;0.5,-1,1))^2))),2))</f>
        <v>—</v>
      </c>
      <c r="FH102" s="300" t="n">
        <f aca="false">IF(OR(Calculator!$E$15&lt;&gt;"YES",Calculator!$B$37&lt;Calculator!$G$15),"—",ROUND((1+SQRT(((50*POWER(80,POWER(COS(PI()*MOD(Calculator!$B$37/Calculator!$F$15,1)),2))-$C102)^2+(1500*ABS(SIN(2*PI()*MOD(Calculator!$B$37/Calculator!$F$15,1)))*IF(MOD(Calculator!$B$37/Calculator!$F$15,1)&lt;0.5,-1,1))^2)/((50*POWER(80,POWER(COS(PI()*MOD(Calculator!$B$37/Calculator!$F$15,1)),2))+$C102)^2+(1500*ABS(SIN(2*PI()*MOD(Calculator!$B$37/Calculator!$F$15,1)))*IF(MOD(Calculator!$B$37/Calculator!$F$15,1)&lt;0.5,-1,1))^2)))/(1-SQRT(((50*POWER(80,POWER(COS(PI()*MOD(Calculator!$B$37/Calculator!$F$15,1)),2))-$C102)^2+(1500*ABS(SIN(2*PI()*MOD(Calculator!$B$37/Calculator!$F$15,1)))*IF(MOD(Calculator!$B$37/Calculator!$F$15,1)&lt;0.5,-1,1))^2)/((50*POWER(80,POWER(COS(PI()*MOD(Calculator!$B$37/Calculator!$F$15,1)),2))+$C102)^2+(1500*ABS(SIN(2*PI()*MOD(Calculator!$B$37/Calculator!$F$15,1)))*IF(MOD(Calculator!$B$37/Calculator!$F$15,1)&lt;0.5,-1,1))^2))),2))</f>
        <v>2.88</v>
      </c>
      <c r="FI102" s="300" t="str">
        <f aca="false">IF(OR(Calculator!$E$16&lt;&gt;"YES",Calculator!$B$37&lt;Calculator!$G$16),"—",ROUND((1+SQRT(((50*POWER(80,POWER(COS(PI()*MOD(Calculator!$B$37/Calculator!$F$16,1)),2))-$C102)^2+(1500*ABS(SIN(2*PI()*MOD(Calculator!$B$37/Calculator!$F$16,1)))*IF(MOD(Calculator!$B$37/Calculator!$F$16,1)&lt;0.5,-1,1))^2)/((50*POWER(80,POWER(COS(PI()*MOD(Calculator!$B$37/Calculator!$F$16,1)),2))+$C102)^2+(1500*ABS(SIN(2*PI()*MOD(Calculator!$B$37/Calculator!$F$16,1)))*IF(MOD(Calculator!$B$37/Calculator!$F$16,1)&lt;0.5,-1,1))^2)))/(1-SQRT(((50*POWER(80,POWER(COS(PI()*MOD(Calculator!$B$37/Calculator!$F$16,1)),2))-$C102)^2+(1500*ABS(SIN(2*PI()*MOD(Calculator!$B$37/Calculator!$F$16,1)))*IF(MOD(Calculator!$B$37/Calculator!$F$16,1)&lt;0.5,-1,1))^2)/((50*POWER(80,POWER(COS(PI()*MOD(Calculator!$B$37/Calculator!$F$16,1)),2))+$C102)^2+(1500*ABS(SIN(2*PI()*MOD(Calculator!$B$37/Calculator!$F$16,1)))*IF(MOD(Calculator!$B$37/Calculator!$F$16,1)&lt;0.5,-1,1))^2))),2))</f>
        <v>—</v>
      </c>
      <c r="FJ102" s="300" t="n">
        <f aca="false">IF(OR(Calculator!$E$17&lt;&gt;"YES",Calculator!$B$37&lt;Calculator!$G$17),"—",ROUND((1+SQRT(((50*POWER(80,POWER(COS(PI()*MOD(Calculator!$B$37/Calculator!$F$17,1)),2))-$C102)^2+(1500*ABS(SIN(2*PI()*MOD(Calculator!$B$37/Calculator!$F$17,1)))*IF(MOD(Calculator!$B$37/Calculator!$F$17,1)&lt;0.5,-1,1))^2)/((50*POWER(80,POWER(COS(PI()*MOD(Calculator!$B$37/Calculator!$F$17,1)),2))+$C102)^2+(1500*ABS(SIN(2*PI()*MOD(Calculator!$B$37/Calculator!$F$17,1)))*IF(MOD(Calculator!$B$37/Calculator!$F$17,1)&lt;0.5,-1,1))^2)))/(1-SQRT(((50*POWER(80,POWER(COS(PI()*MOD(Calculator!$B$37/Calculator!$F$17,1)),2))-$C102)^2+(1500*ABS(SIN(2*PI()*MOD(Calculator!$B$37/Calculator!$F$17,1)))*IF(MOD(Calculator!$B$37/Calculator!$F$17,1)&lt;0.5,-1,1))^2)/((50*POWER(80,POWER(COS(PI()*MOD(Calculator!$B$37/Calculator!$F$17,1)),2))+$C102)^2+(1500*ABS(SIN(2*PI()*MOD(Calculator!$B$37/Calculator!$F$17,1)))*IF(MOD(Calculator!$B$37/Calculator!$F$17,1)&lt;0.5,-1,1))^2))),2))</f>
        <v>19.38</v>
      </c>
      <c r="FK102" s="300" t="str">
        <f aca="false">IF(OR(Calculator!$E$18&lt;&gt;"YES",Calculator!$B$37&lt;Calculator!$G$18),"—",ROUND((1+SQRT(((50*POWER(80,POWER(COS(PI()*MOD(Calculator!$B$37/Calculator!$F$18,1)),2))-$C102)^2+(1500*ABS(SIN(2*PI()*MOD(Calculator!$B$37/Calculator!$F$18,1)))*IF(MOD(Calculator!$B$37/Calculator!$F$18,1)&lt;0.5,-1,1))^2)/((50*POWER(80,POWER(COS(PI()*MOD(Calculator!$B$37/Calculator!$F$18,1)),2))+$C102)^2+(1500*ABS(SIN(2*PI()*MOD(Calculator!$B$37/Calculator!$F$18,1)))*IF(MOD(Calculator!$B$37/Calculator!$F$18,1)&lt;0.5,-1,1))^2)))/(1-SQRT(((50*POWER(80,POWER(COS(PI()*MOD(Calculator!$B$37/Calculator!$F$18,1)),2))-$C102)^2+(1500*ABS(SIN(2*PI()*MOD(Calculator!$B$37/Calculator!$F$18,1)))*IF(MOD(Calculator!$B$37/Calculator!$F$18,1)&lt;0.5,-1,1))^2)/((50*POWER(80,POWER(COS(PI()*MOD(Calculator!$B$37/Calculator!$F$18,1)),2))+$C102)^2+(1500*ABS(SIN(2*PI()*MOD(Calculator!$B$37/Calculator!$F$18,1)))*IF(MOD(Calculator!$B$37/Calculator!$F$18,1)&lt;0.5,-1,1))^2))),2))</f>
        <v>—</v>
      </c>
      <c r="FL102" s="300" t="str">
        <f aca="false">IF(OR(Calculator!$E$19&lt;&gt;"YES",Calculator!$B$37&lt;Calculator!$G$19),"—",ROUND((1+SQRT(((50*POWER(80,POWER(COS(PI()*MOD(Calculator!$B$37/Calculator!$F$19,1)),2))-$C102)^2+(1500*ABS(SIN(2*PI()*MOD(Calculator!$B$37/Calculator!$F$19,1)))*IF(MOD(Calculator!$B$37/Calculator!$F$19,1)&lt;0.5,-1,1))^2)/((50*POWER(80,POWER(COS(PI()*MOD(Calculator!$B$37/Calculator!$F$19,1)),2))+$C102)^2+(1500*ABS(SIN(2*PI()*MOD(Calculator!$B$37/Calculator!$F$19,1)))*IF(MOD(Calculator!$B$37/Calculator!$F$19,1)&lt;0.5,-1,1))^2)))/(1-SQRT(((50*POWER(80,POWER(COS(PI()*MOD(Calculator!$B$37/Calculator!$F$19,1)),2))-$C102)^2+(1500*ABS(SIN(2*PI()*MOD(Calculator!$B$37/Calculator!$F$19,1)))*IF(MOD(Calculator!$B$37/Calculator!$F$19,1)&lt;0.5,-1,1))^2)/((50*POWER(80,POWER(COS(PI()*MOD(Calculator!$B$37/Calculator!$F$19,1)),2))+$C102)^2+(1500*ABS(SIN(2*PI()*MOD(Calculator!$B$37/Calculator!$F$19,1)))*IF(MOD(Calculator!$B$37/Calculator!$F$19,1)&lt;0.5,-1,1))^2))),2))</f>
        <v>—</v>
      </c>
      <c r="FM102" s="300" t="str">
        <f aca="false">IF(OR(Calculator!$E$20&lt;&gt;"YES",Calculator!$B$37&lt;Calculator!$G$20),"—",ROUND((1+SQRT(((50*POWER(80,POWER(COS(PI()*MOD(Calculator!$B$37/Calculator!$F$20,1)),2))-$C102)^2+(1500*ABS(SIN(2*PI()*MOD(Calculator!$B$37/Calculator!$F$20,1)))*IF(MOD(Calculator!$B$37/Calculator!$F$20,1)&lt;0.5,-1,1))^2)/((50*POWER(80,POWER(COS(PI()*MOD(Calculator!$B$37/Calculator!$F$20,1)),2))+$C102)^2+(1500*ABS(SIN(2*PI()*MOD(Calculator!$B$37/Calculator!$F$20,1)))*IF(MOD(Calculator!$B$37/Calculator!$F$20,1)&lt;0.5,-1,1))^2)))/(1-SQRT(((50*POWER(80,POWER(COS(PI()*MOD(Calculator!$B$37/Calculator!$F$20,1)),2))-$C102)^2+(1500*ABS(SIN(2*PI()*MOD(Calculator!$B$37/Calculator!$F$20,1)))*IF(MOD(Calculator!$B$37/Calculator!$F$20,1)&lt;0.5,-1,1))^2)/((50*POWER(80,POWER(COS(PI()*MOD(Calculator!$B$37/Calculator!$F$20,1)),2))+$C102)^2+(1500*ABS(SIN(2*PI()*MOD(Calculator!$B$37/Calculator!$F$20,1)))*IF(MOD(Calculator!$B$37/Calculator!$F$20,1)&lt;0.5,-1,1))^2))),2))</f>
        <v>—</v>
      </c>
      <c r="FN102" s="300" t="str">
        <f aca="false">IF(OR(Calculator!$E$21&lt;&gt;"YES",Calculator!$B$37&lt;Calculator!$G$21),"—",ROUND((1+SQRT(((50*POWER(80,POWER(COS(PI()*MOD(Calculator!$B$37/Calculator!$F$21,1)),2))-$C102)^2+(1500*ABS(SIN(2*PI()*MOD(Calculator!$B$37/Calculator!$F$21,1)))*IF(MOD(Calculator!$B$37/Calculator!$F$21,1)&lt;0.5,-1,1))^2)/((50*POWER(80,POWER(COS(PI()*MOD(Calculator!$B$37/Calculator!$F$21,1)),2))+$C102)^2+(1500*ABS(SIN(2*PI()*MOD(Calculator!$B$37/Calculator!$F$21,1)))*IF(MOD(Calculator!$B$37/Calculator!$F$21,1)&lt;0.5,-1,1))^2)))/(1-SQRT(((50*POWER(80,POWER(COS(PI()*MOD(Calculator!$B$37/Calculator!$F$21,1)),2))-$C102)^2+(1500*ABS(SIN(2*PI()*MOD(Calculator!$B$37/Calculator!$F$21,1)))*IF(MOD(Calculator!$B$37/Calculator!$F$21,1)&lt;0.5,-1,1))^2)/((50*POWER(80,POWER(COS(PI()*MOD(Calculator!$B$37/Calculator!$F$21,1)),2))+$C102)^2+(1500*ABS(SIN(2*PI()*MOD(Calculator!$B$37/Calculator!$F$21,1)))*IF(MOD(Calculator!$B$37/Calculator!$F$21,1)&lt;0.5,-1,1))^2))),2))</f>
        <v>—</v>
      </c>
      <c r="FO102" s="300" t="str">
        <f aca="false">IF(OR(Calculator!$E$22&lt;&gt;"YES",Calculator!$B$37&lt;Calculator!$G$22),"—",ROUND((1+SQRT(((50*POWER(80,POWER(COS(PI()*MOD(Calculator!$B$37/Calculator!$F$22,1)),2))-$C102)^2+(1500*ABS(SIN(2*PI()*MOD(Calculator!$B$37/Calculator!$F$22,1)))*IF(MOD(Calculator!$B$37/Calculator!$F$22,1)&lt;0.5,-1,1))^2)/((50*POWER(80,POWER(COS(PI()*MOD(Calculator!$B$37/Calculator!$F$22,1)),2))+$C102)^2+(1500*ABS(SIN(2*PI()*MOD(Calculator!$B$37/Calculator!$F$22,1)))*IF(MOD(Calculator!$B$37/Calculator!$F$22,1)&lt;0.5,-1,1))^2)))/(1-SQRT(((50*POWER(80,POWER(COS(PI()*MOD(Calculator!$B$37/Calculator!$F$22,1)),2))-$C102)^2+(1500*ABS(SIN(2*PI()*MOD(Calculator!$B$37/Calculator!$F$22,1)))*IF(MOD(Calculator!$B$37/Calculator!$F$22,1)&lt;0.5,-1,1))^2)/((50*POWER(80,POWER(COS(PI()*MOD(Calculator!$B$37/Calculator!$F$22,1)),2))+$C102)^2+(1500*ABS(SIN(2*PI()*MOD(Calculator!$B$37/Calculator!$F$22,1)))*IF(MOD(Calculator!$B$37/Calculator!$F$22,1)&lt;0.5,-1,1))^2))),2))</f>
        <v>—</v>
      </c>
      <c r="FP102" s="295" t="n">
        <f aca="false">IFERROR(ROUND((IF(ISNUMBER(FE102),FE102,0)+IF(ISNUMBER(FF102),FF102,0)+IF(ISNUMBER(FG102),FG102,0)+IF(ISNUMBER(FH102),FH102,0)+IF(ISNUMBER(FI102),FI102,0)+IF(ISNUMBER(FJ102),FJ102,0)+IF(ISNUMBER(FK102),FK102,0)+IF(ISNUMBER(FL102),FL102,0)+IF(ISNUMBER(FM102),FM102,0)+IF(ISNUMBER(FN102),FN102,0)+IF(ISNUMBER(FO102),FO102,0))/(IF(ISNUMBER(FE102),1,0)+IF(ISNUMBER(FF102),1,0)+IF(ISNUMBER(FG102),1,0)+IF(ISNUMBER(FH102),1,0)+IF(ISNUMBER(FI102),1,0)+IF(ISNUMBER(FJ102),1,0)+IF(ISNUMBER(FK102),1,0)+IF(ISNUMBER(FL102),1,0)+IF(ISNUMBER(FM102),1,0)+IF(ISNUMBER(FN102),1,0)+IF(ISNUMBER(FO102),1,0)),4),"")</f>
        <v>11.13</v>
      </c>
      <c r="FQ102" s="300" t="str">
        <f aca="false">IF(OR(Calculator!$E$12&lt;&gt;"YES",Calculator!$B$38&lt;Calculator!$G$12),"—",ROUND((1+SQRT(((50*POWER(80,POWER(COS(PI()*MOD(Calculator!$B$38/Calculator!$F$12,1)),2))-$C102)^2+(1500*ABS(SIN(2*PI()*MOD(Calculator!$B$38/Calculator!$F$12,1)))*IF(MOD(Calculator!$B$38/Calculator!$F$12,1)&lt;0.5,-1,1))^2)/((50*POWER(80,POWER(COS(PI()*MOD(Calculator!$B$38/Calculator!$F$12,1)),2))+$C102)^2+(1500*ABS(SIN(2*PI()*MOD(Calculator!$B$38/Calculator!$F$12,1)))*IF(MOD(Calculator!$B$38/Calculator!$F$12,1)&lt;0.5,-1,1))^2)))/(1-SQRT(((50*POWER(80,POWER(COS(PI()*MOD(Calculator!$B$38/Calculator!$F$12,1)),2))-$C102)^2+(1500*ABS(SIN(2*PI()*MOD(Calculator!$B$38/Calculator!$F$12,1)))*IF(MOD(Calculator!$B$38/Calculator!$F$12,1)&lt;0.5,-1,1))^2)/((50*POWER(80,POWER(COS(PI()*MOD(Calculator!$B$38/Calculator!$F$12,1)),2))+$C102)^2+(1500*ABS(SIN(2*PI()*MOD(Calculator!$B$38/Calculator!$F$12,1)))*IF(MOD(Calculator!$B$38/Calculator!$F$12,1)&lt;0.5,-1,1))^2))),2))</f>
        <v>—</v>
      </c>
      <c r="FR102" s="300" t="str">
        <f aca="false">IF(OR(Calculator!$E$13&lt;&gt;"YES",Calculator!$B$38&lt;Calculator!$G$13),"—",ROUND((1+SQRT(((50*POWER(80,POWER(COS(PI()*MOD(Calculator!$B$38/Calculator!$F$13,1)),2))-$C102)^2+(1500*ABS(SIN(2*PI()*MOD(Calculator!$B$38/Calculator!$F$13,1)))*IF(MOD(Calculator!$B$38/Calculator!$F$13,1)&lt;0.5,-1,1))^2)/((50*POWER(80,POWER(COS(PI()*MOD(Calculator!$B$38/Calculator!$F$13,1)),2))+$C102)^2+(1500*ABS(SIN(2*PI()*MOD(Calculator!$B$38/Calculator!$F$13,1)))*IF(MOD(Calculator!$B$38/Calculator!$F$13,1)&lt;0.5,-1,1))^2)))/(1-SQRT(((50*POWER(80,POWER(COS(PI()*MOD(Calculator!$B$38/Calculator!$F$13,1)),2))-$C102)^2+(1500*ABS(SIN(2*PI()*MOD(Calculator!$B$38/Calculator!$F$13,1)))*IF(MOD(Calculator!$B$38/Calculator!$F$13,1)&lt;0.5,-1,1))^2)/((50*POWER(80,POWER(COS(PI()*MOD(Calculator!$B$38/Calculator!$F$13,1)),2))+$C102)^2+(1500*ABS(SIN(2*PI()*MOD(Calculator!$B$38/Calculator!$F$13,1)))*IF(MOD(Calculator!$B$38/Calculator!$F$13,1)&lt;0.5,-1,1))^2))),2))</f>
        <v>—</v>
      </c>
      <c r="FS102" s="300" t="str">
        <f aca="false">IF(OR(Calculator!$E$14&lt;&gt;"YES",Calculator!$B$38&lt;Calculator!$G$14),"—",ROUND((1+SQRT(((50*POWER(80,POWER(COS(PI()*MOD(Calculator!$B$38/Calculator!$F$14,1)),2))-$C102)^2+(1500*ABS(SIN(2*PI()*MOD(Calculator!$B$38/Calculator!$F$14,1)))*IF(MOD(Calculator!$B$38/Calculator!$F$14,1)&lt;0.5,-1,1))^2)/((50*POWER(80,POWER(COS(PI()*MOD(Calculator!$B$38/Calculator!$F$14,1)),2))+$C102)^2+(1500*ABS(SIN(2*PI()*MOD(Calculator!$B$38/Calculator!$F$14,1)))*IF(MOD(Calculator!$B$38/Calculator!$F$14,1)&lt;0.5,-1,1))^2)))/(1-SQRT(((50*POWER(80,POWER(COS(PI()*MOD(Calculator!$B$38/Calculator!$F$14,1)),2))-$C102)^2+(1500*ABS(SIN(2*PI()*MOD(Calculator!$B$38/Calculator!$F$14,1)))*IF(MOD(Calculator!$B$38/Calculator!$F$14,1)&lt;0.5,-1,1))^2)/((50*POWER(80,POWER(COS(PI()*MOD(Calculator!$B$38/Calculator!$F$14,1)),2))+$C102)^2+(1500*ABS(SIN(2*PI()*MOD(Calculator!$B$38/Calculator!$F$14,1)))*IF(MOD(Calculator!$B$38/Calculator!$F$14,1)&lt;0.5,-1,1))^2))),2))</f>
        <v>—</v>
      </c>
      <c r="FT102" s="300" t="n">
        <f aca="false">IF(OR(Calculator!$E$15&lt;&gt;"YES",Calculator!$B$38&lt;Calculator!$G$15),"—",ROUND((1+SQRT(((50*POWER(80,POWER(COS(PI()*MOD(Calculator!$B$38/Calculator!$F$15,1)),2))-$C102)^2+(1500*ABS(SIN(2*PI()*MOD(Calculator!$B$38/Calculator!$F$15,1)))*IF(MOD(Calculator!$B$38/Calculator!$F$15,1)&lt;0.5,-1,1))^2)/((50*POWER(80,POWER(COS(PI()*MOD(Calculator!$B$38/Calculator!$F$15,1)),2))+$C102)^2+(1500*ABS(SIN(2*PI()*MOD(Calculator!$B$38/Calculator!$F$15,1)))*IF(MOD(Calculator!$B$38/Calculator!$F$15,1)&lt;0.5,-1,1))^2)))/(1-SQRT(((50*POWER(80,POWER(COS(PI()*MOD(Calculator!$B$38/Calculator!$F$15,1)),2))-$C102)^2+(1500*ABS(SIN(2*PI()*MOD(Calculator!$B$38/Calculator!$F$15,1)))*IF(MOD(Calculator!$B$38/Calculator!$F$15,1)&lt;0.5,-1,1))^2)/((50*POWER(80,POWER(COS(PI()*MOD(Calculator!$B$38/Calculator!$F$15,1)),2))+$C102)^2+(1500*ABS(SIN(2*PI()*MOD(Calculator!$B$38/Calculator!$F$15,1)))*IF(MOD(Calculator!$B$38/Calculator!$F$15,1)&lt;0.5,-1,1))^2))),2))</f>
        <v>2.64</v>
      </c>
      <c r="FU102" s="300" t="str">
        <f aca="false">IF(OR(Calculator!$E$16&lt;&gt;"YES",Calculator!$B$38&lt;Calculator!$G$16),"—",ROUND((1+SQRT(((50*POWER(80,POWER(COS(PI()*MOD(Calculator!$B$38/Calculator!$F$16,1)),2))-$C102)^2+(1500*ABS(SIN(2*PI()*MOD(Calculator!$B$38/Calculator!$F$16,1)))*IF(MOD(Calculator!$B$38/Calculator!$F$16,1)&lt;0.5,-1,1))^2)/((50*POWER(80,POWER(COS(PI()*MOD(Calculator!$B$38/Calculator!$F$16,1)),2))+$C102)^2+(1500*ABS(SIN(2*PI()*MOD(Calculator!$B$38/Calculator!$F$16,1)))*IF(MOD(Calculator!$B$38/Calculator!$F$16,1)&lt;0.5,-1,1))^2)))/(1-SQRT(((50*POWER(80,POWER(COS(PI()*MOD(Calculator!$B$38/Calculator!$F$16,1)),2))-$C102)^2+(1500*ABS(SIN(2*PI()*MOD(Calculator!$B$38/Calculator!$F$16,1)))*IF(MOD(Calculator!$B$38/Calculator!$F$16,1)&lt;0.5,-1,1))^2)/((50*POWER(80,POWER(COS(PI()*MOD(Calculator!$B$38/Calculator!$F$16,1)),2))+$C102)^2+(1500*ABS(SIN(2*PI()*MOD(Calculator!$B$38/Calculator!$F$16,1)))*IF(MOD(Calculator!$B$38/Calculator!$F$16,1)&lt;0.5,-1,1))^2))),2))</f>
        <v>—</v>
      </c>
      <c r="FV102" s="300" t="n">
        <f aca="false">IF(OR(Calculator!$E$17&lt;&gt;"YES",Calculator!$B$38&lt;Calculator!$G$17),"—",ROUND((1+SQRT(((50*POWER(80,POWER(COS(PI()*MOD(Calculator!$B$38/Calculator!$F$17,1)),2))-$C102)^2+(1500*ABS(SIN(2*PI()*MOD(Calculator!$B$38/Calculator!$F$17,1)))*IF(MOD(Calculator!$B$38/Calculator!$F$17,1)&lt;0.5,-1,1))^2)/((50*POWER(80,POWER(COS(PI()*MOD(Calculator!$B$38/Calculator!$F$17,1)),2))+$C102)^2+(1500*ABS(SIN(2*PI()*MOD(Calculator!$B$38/Calculator!$F$17,1)))*IF(MOD(Calculator!$B$38/Calculator!$F$17,1)&lt;0.5,-1,1))^2)))/(1-SQRT(((50*POWER(80,POWER(COS(PI()*MOD(Calculator!$B$38/Calculator!$F$17,1)),2))-$C102)^2+(1500*ABS(SIN(2*PI()*MOD(Calculator!$B$38/Calculator!$F$17,1)))*IF(MOD(Calculator!$B$38/Calculator!$F$17,1)&lt;0.5,-1,1))^2)/((50*POWER(80,POWER(COS(PI()*MOD(Calculator!$B$38/Calculator!$F$17,1)),2))+$C102)^2+(1500*ABS(SIN(2*PI()*MOD(Calculator!$B$38/Calculator!$F$17,1)))*IF(MOD(Calculator!$B$38/Calculator!$F$17,1)&lt;0.5,-1,1))^2))),2))</f>
        <v>24.79</v>
      </c>
      <c r="FW102" s="300" t="str">
        <f aca="false">IF(OR(Calculator!$E$18&lt;&gt;"YES",Calculator!$B$38&lt;Calculator!$G$18),"—",ROUND((1+SQRT(((50*POWER(80,POWER(COS(PI()*MOD(Calculator!$B$38/Calculator!$F$18,1)),2))-$C102)^2+(1500*ABS(SIN(2*PI()*MOD(Calculator!$B$38/Calculator!$F$18,1)))*IF(MOD(Calculator!$B$38/Calculator!$F$18,1)&lt;0.5,-1,1))^2)/((50*POWER(80,POWER(COS(PI()*MOD(Calculator!$B$38/Calculator!$F$18,1)),2))+$C102)^2+(1500*ABS(SIN(2*PI()*MOD(Calculator!$B$38/Calculator!$F$18,1)))*IF(MOD(Calculator!$B$38/Calculator!$F$18,1)&lt;0.5,-1,1))^2)))/(1-SQRT(((50*POWER(80,POWER(COS(PI()*MOD(Calculator!$B$38/Calculator!$F$18,1)),2))-$C102)^2+(1500*ABS(SIN(2*PI()*MOD(Calculator!$B$38/Calculator!$F$18,1)))*IF(MOD(Calculator!$B$38/Calculator!$F$18,1)&lt;0.5,-1,1))^2)/((50*POWER(80,POWER(COS(PI()*MOD(Calculator!$B$38/Calculator!$F$18,1)),2))+$C102)^2+(1500*ABS(SIN(2*PI()*MOD(Calculator!$B$38/Calculator!$F$18,1)))*IF(MOD(Calculator!$B$38/Calculator!$F$18,1)&lt;0.5,-1,1))^2))),2))</f>
        <v>—</v>
      </c>
      <c r="FX102" s="300" t="str">
        <f aca="false">IF(OR(Calculator!$E$19&lt;&gt;"YES",Calculator!$B$38&lt;Calculator!$G$19),"—",ROUND((1+SQRT(((50*POWER(80,POWER(COS(PI()*MOD(Calculator!$B$38/Calculator!$F$19,1)),2))-$C102)^2+(1500*ABS(SIN(2*PI()*MOD(Calculator!$B$38/Calculator!$F$19,1)))*IF(MOD(Calculator!$B$38/Calculator!$F$19,1)&lt;0.5,-1,1))^2)/((50*POWER(80,POWER(COS(PI()*MOD(Calculator!$B$38/Calculator!$F$19,1)),2))+$C102)^2+(1500*ABS(SIN(2*PI()*MOD(Calculator!$B$38/Calculator!$F$19,1)))*IF(MOD(Calculator!$B$38/Calculator!$F$19,1)&lt;0.5,-1,1))^2)))/(1-SQRT(((50*POWER(80,POWER(COS(PI()*MOD(Calculator!$B$38/Calculator!$F$19,1)),2))-$C102)^2+(1500*ABS(SIN(2*PI()*MOD(Calculator!$B$38/Calculator!$F$19,1)))*IF(MOD(Calculator!$B$38/Calculator!$F$19,1)&lt;0.5,-1,1))^2)/((50*POWER(80,POWER(COS(PI()*MOD(Calculator!$B$38/Calculator!$F$19,1)),2))+$C102)^2+(1500*ABS(SIN(2*PI()*MOD(Calculator!$B$38/Calculator!$F$19,1)))*IF(MOD(Calculator!$B$38/Calculator!$F$19,1)&lt;0.5,-1,1))^2))),2))</f>
        <v>—</v>
      </c>
      <c r="FY102" s="300" t="str">
        <f aca="false">IF(OR(Calculator!$E$20&lt;&gt;"YES",Calculator!$B$38&lt;Calculator!$G$20),"—",ROUND((1+SQRT(((50*POWER(80,POWER(COS(PI()*MOD(Calculator!$B$38/Calculator!$F$20,1)),2))-$C102)^2+(1500*ABS(SIN(2*PI()*MOD(Calculator!$B$38/Calculator!$F$20,1)))*IF(MOD(Calculator!$B$38/Calculator!$F$20,1)&lt;0.5,-1,1))^2)/((50*POWER(80,POWER(COS(PI()*MOD(Calculator!$B$38/Calculator!$F$20,1)),2))+$C102)^2+(1500*ABS(SIN(2*PI()*MOD(Calculator!$B$38/Calculator!$F$20,1)))*IF(MOD(Calculator!$B$38/Calculator!$F$20,1)&lt;0.5,-1,1))^2)))/(1-SQRT(((50*POWER(80,POWER(COS(PI()*MOD(Calculator!$B$38/Calculator!$F$20,1)),2))-$C102)^2+(1500*ABS(SIN(2*PI()*MOD(Calculator!$B$38/Calculator!$F$20,1)))*IF(MOD(Calculator!$B$38/Calculator!$F$20,1)&lt;0.5,-1,1))^2)/((50*POWER(80,POWER(COS(PI()*MOD(Calculator!$B$38/Calculator!$F$20,1)),2))+$C102)^2+(1500*ABS(SIN(2*PI()*MOD(Calculator!$B$38/Calculator!$F$20,1)))*IF(MOD(Calculator!$B$38/Calculator!$F$20,1)&lt;0.5,-1,1))^2))),2))</f>
        <v>—</v>
      </c>
      <c r="FZ102" s="300" t="str">
        <f aca="false">IF(OR(Calculator!$E$21&lt;&gt;"YES",Calculator!$B$38&lt;Calculator!$G$21),"—",ROUND((1+SQRT(((50*POWER(80,POWER(COS(PI()*MOD(Calculator!$B$38/Calculator!$F$21,1)),2))-$C102)^2+(1500*ABS(SIN(2*PI()*MOD(Calculator!$B$38/Calculator!$F$21,1)))*IF(MOD(Calculator!$B$38/Calculator!$F$21,1)&lt;0.5,-1,1))^2)/((50*POWER(80,POWER(COS(PI()*MOD(Calculator!$B$38/Calculator!$F$21,1)),2))+$C102)^2+(1500*ABS(SIN(2*PI()*MOD(Calculator!$B$38/Calculator!$F$21,1)))*IF(MOD(Calculator!$B$38/Calculator!$F$21,1)&lt;0.5,-1,1))^2)))/(1-SQRT(((50*POWER(80,POWER(COS(PI()*MOD(Calculator!$B$38/Calculator!$F$21,1)),2))-$C102)^2+(1500*ABS(SIN(2*PI()*MOD(Calculator!$B$38/Calculator!$F$21,1)))*IF(MOD(Calculator!$B$38/Calculator!$F$21,1)&lt;0.5,-1,1))^2)/((50*POWER(80,POWER(COS(PI()*MOD(Calculator!$B$38/Calculator!$F$21,1)),2))+$C102)^2+(1500*ABS(SIN(2*PI()*MOD(Calculator!$B$38/Calculator!$F$21,1)))*IF(MOD(Calculator!$B$38/Calculator!$F$21,1)&lt;0.5,-1,1))^2))),2))</f>
        <v>—</v>
      </c>
      <c r="GA102" s="300" t="str">
        <f aca="false">IF(OR(Calculator!$E$22&lt;&gt;"YES",Calculator!$B$38&lt;Calculator!$G$22),"—",ROUND((1+SQRT(((50*POWER(80,POWER(COS(PI()*MOD(Calculator!$B$38/Calculator!$F$22,1)),2))-$C102)^2+(1500*ABS(SIN(2*PI()*MOD(Calculator!$B$38/Calculator!$F$22,1)))*IF(MOD(Calculator!$B$38/Calculator!$F$22,1)&lt;0.5,-1,1))^2)/((50*POWER(80,POWER(COS(PI()*MOD(Calculator!$B$38/Calculator!$F$22,1)),2))+$C102)^2+(1500*ABS(SIN(2*PI()*MOD(Calculator!$B$38/Calculator!$F$22,1)))*IF(MOD(Calculator!$B$38/Calculator!$F$22,1)&lt;0.5,-1,1))^2)))/(1-SQRT(((50*POWER(80,POWER(COS(PI()*MOD(Calculator!$B$38/Calculator!$F$22,1)),2))-$C102)^2+(1500*ABS(SIN(2*PI()*MOD(Calculator!$B$38/Calculator!$F$22,1)))*IF(MOD(Calculator!$B$38/Calculator!$F$22,1)&lt;0.5,-1,1))^2)/((50*POWER(80,POWER(COS(PI()*MOD(Calculator!$B$38/Calculator!$F$22,1)),2))+$C102)^2+(1500*ABS(SIN(2*PI()*MOD(Calculator!$B$38/Calculator!$F$22,1)))*IF(MOD(Calculator!$B$38/Calculator!$F$22,1)&lt;0.5,-1,1))^2))),2))</f>
        <v>—</v>
      </c>
      <c r="GB102" s="295" t="n">
        <f aca="false">IFERROR(ROUND((IF(ISNUMBER(FQ102),FQ102,0)+IF(ISNUMBER(FR102),FR102,0)+IF(ISNUMBER(FS102),FS102,0)+IF(ISNUMBER(FT102),FT102,0)+IF(ISNUMBER(FU102),FU102,0)+IF(ISNUMBER(FV102),FV102,0)+IF(ISNUMBER(FW102),FW102,0)+IF(ISNUMBER(FX102),FX102,0)+IF(ISNUMBER(FY102),FY102,0)+IF(ISNUMBER(FZ102),FZ102,0)+IF(ISNUMBER(GA102),GA102,0))/(IF(ISNUMBER(FQ102),1,0)+IF(ISNUMBER(FR102),1,0)+IF(ISNUMBER(FS102),1,0)+IF(ISNUMBER(FT102),1,0)+IF(ISNUMBER(FU102),1,0)+IF(ISNUMBER(FV102),1,0)+IF(ISNUMBER(FW102),1,0)+IF(ISNUMBER(FX102),1,0)+IF(ISNUMBER(FY102),1,0)+IF(ISNUMBER(FZ102),1,0)+IF(ISNUMBER(GA102),1,0)),4),"")</f>
        <v>13.715</v>
      </c>
      <c r="GD102" s="253" t="str">
        <f aca="false">IF(OR(Calculator!$E$12&lt;&gt;"YES",Calculator!$B$34&lt;Calculator!$G$12),"—",ROUND((1+SQRT(((50*POWER(80,POWER(COS(PI()*MOD(Calculator!$B$34/Calculator!$F$12,1)),2))+MIN(500,MAX(30,100*EXP(-0.3*'VSWR Calculator'!$C$24)*(1+3*ABS(MOD('VSWR Calculator'!$C$23/Calculator!$F$12/2,1)-0.5))))/'VSWR Calculator'!$C$25)-$C102)^2+(1500*ABS(SIN(2*PI()*MOD(Calculator!$B$34/Calculator!$F$12,1)))*IF(MOD(Calculator!$B$34/Calculator!$F$12,1)&lt;0.5,-1,1))^2)/SQRT(((50*POWER(80,POWER(COS(PI()*MOD(Calculator!$B$34/Calculator!$F$12,1)),2))+MIN(500,MAX(30,100*EXP(-0.3*'VSWR Calculator'!$C$24)*(1+3*ABS(MOD('VSWR Calculator'!$C$23/Calculator!$F$12/2,1)-0.5))))/'VSWR Calculator'!$C$25)+$C102)^2+(1500*ABS(SIN(2*PI()*MOD(Calculator!$B$34/Calculator!$F$12,1)))*IF(MOD(Calculator!$B$34/Calculator!$F$12,1)&lt;0.5,-1,1))^2))/(1-SQRT(((50*POWER(80,POWER(COS(PI()*MOD(Calculator!$B$34/Calculator!$F$12,1)),2))+MIN(500,MAX(30,100*EXP(-0.3*'VSWR Calculator'!$C$24)*(1+3*ABS(MOD('VSWR Calculator'!$C$23/Calculator!$F$12/2,1)-0.5))))/'VSWR Calculator'!$C$25)-$C102)^2+(1500*ABS(SIN(2*PI()*MOD(Calculator!$B$34/Calculator!$F$12,1)))*IF(MOD(Calculator!$B$34/Calculator!$F$12,1)&lt;0.5,-1,1))^2)/SQRT(((50*POWER(80,POWER(COS(PI()*MOD(Calculator!$B$34/Calculator!$F$12,1)),2))+MIN(500,MAX(30,100*EXP(-0.3*'VSWR Calculator'!$C$24)*(1+3*ABS(MOD('VSWR Calculator'!$C$23/Calculator!$F$12/2,1)-0.5))))/'VSWR Calculator'!$C$25)+$C102)^2+(1500*ABS(SIN(2*PI()*MOD(Calculator!$B$34/Calculator!$F$12,1)))*IF(MOD(Calculator!$B$34/Calculator!$F$12,1)&lt;0.5,-1,1))^2)),2))</f>
        <v>—</v>
      </c>
      <c r="GE102" s="253" t="str">
        <f aca="false">IF(OR(Calculator!$E$13&lt;&gt;"YES",Calculator!$B$34&lt;Calculator!$G$13),"—",ROUND((1+SQRT(((50*POWER(80,POWER(COS(PI()*MOD(Calculator!$B$34/Calculator!$F$13,1)),2))+MIN(500,MAX(30,100*EXP(-0.3*'VSWR Calculator'!$C$24)*(1+3*ABS(MOD('VSWR Calculator'!$C$23/Calculator!$F$13/2,1)-0.5))))/'VSWR Calculator'!$C$25)-$C102)^2+(1500*ABS(SIN(2*PI()*MOD(Calculator!$B$34/Calculator!$F$13,1)))*IF(MOD(Calculator!$B$34/Calculator!$F$13,1)&lt;0.5,-1,1))^2)/SQRT(((50*POWER(80,POWER(COS(PI()*MOD(Calculator!$B$34/Calculator!$F$13,1)),2))+MIN(500,MAX(30,100*EXP(-0.3*'VSWR Calculator'!$C$24)*(1+3*ABS(MOD('VSWR Calculator'!$C$23/Calculator!$F$13/2,1)-0.5))))/'VSWR Calculator'!$C$25)+$C102)^2+(1500*ABS(SIN(2*PI()*MOD(Calculator!$B$34/Calculator!$F$13,1)))*IF(MOD(Calculator!$B$34/Calculator!$F$13,1)&lt;0.5,-1,1))^2))/(1-SQRT(((50*POWER(80,POWER(COS(PI()*MOD(Calculator!$B$34/Calculator!$F$13,1)),2))+MIN(500,MAX(30,100*EXP(-0.3*'VSWR Calculator'!$C$24)*(1+3*ABS(MOD('VSWR Calculator'!$C$23/Calculator!$F$13/2,1)-0.5))))/'VSWR Calculator'!$C$25)-$C102)^2+(1500*ABS(SIN(2*PI()*MOD(Calculator!$B$34/Calculator!$F$13,1)))*IF(MOD(Calculator!$B$34/Calculator!$F$13,1)&lt;0.5,-1,1))^2)/SQRT(((50*POWER(80,POWER(COS(PI()*MOD(Calculator!$B$34/Calculator!$F$13,1)),2))+MIN(500,MAX(30,100*EXP(-0.3*'VSWR Calculator'!$C$24)*(1+3*ABS(MOD('VSWR Calculator'!$C$23/Calculator!$F$13/2,1)-0.5))))/'VSWR Calculator'!$C$25)+$C102)^2+(1500*ABS(SIN(2*PI()*MOD(Calculator!$B$34/Calculator!$F$13,1)))*IF(MOD(Calculator!$B$34/Calculator!$F$13,1)&lt;0.5,-1,1))^2)),2))</f>
        <v>—</v>
      </c>
      <c r="GF102" s="253" t="str">
        <f aca="false">IF(OR(Calculator!$E$14&lt;&gt;"YES",Calculator!$B$34&lt;Calculator!$G$14),"—",ROUND((1+SQRT(((50*POWER(80,POWER(COS(PI()*MOD(Calculator!$B$34/Calculator!$F$14,1)),2))+MIN(500,MAX(30,100*EXP(-0.3*'VSWR Calculator'!$C$24)*(1+3*ABS(MOD('VSWR Calculator'!$C$23/Calculator!$F$14/2,1)-0.5))))/'VSWR Calculator'!$C$25)-$C102)^2+(1500*ABS(SIN(2*PI()*MOD(Calculator!$B$34/Calculator!$F$14,1)))*IF(MOD(Calculator!$B$34/Calculator!$F$14,1)&lt;0.5,-1,1))^2)/SQRT(((50*POWER(80,POWER(COS(PI()*MOD(Calculator!$B$34/Calculator!$F$14,1)),2))+MIN(500,MAX(30,100*EXP(-0.3*'VSWR Calculator'!$C$24)*(1+3*ABS(MOD('VSWR Calculator'!$C$23/Calculator!$F$14/2,1)-0.5))))/'VSWR Calculator'!$C$25)+$C102)^2+(1500*ABS(SIN(2*PI()*MOD(Calculator!$B$34/Calculator!$F$14,1)))*IF(MOD(Calculator!$B$34/Calculator!$F$14,1)&lt;0.5,-1,1))^2))/(1-SQRT(((50*POWER(80,POWER(COS(PI()*MOD(Calculator!$B$34/Calculator!$F$14,1)),2))+MIN(500,MAX(30,100*EXP(-0.3*'VSWR Calculator'!$C$24)*(1+3*ABS(MOD('VSWR Calculator'!$C$23/Calculator!$F$14/2,1)-0.5))))/'VSWR Calculator'!$C$25)-$C102)^2+(1500*ABS(SIN(2*PI()*MOD(Calculator!$B$34/Calculator!$F$14,1)))*IF(MOD(Calculator!$B$34/Calculator!$F$14,1)&lt;0.5,-1,1))^2)/SQRT(((50*POWER(80,POWER(COS(PI()*MOD(Calculator!$B$34/Calculator!$F$14,1)),2))+MIN(500,MAX(30,100*EXP(-0.3*'VSWR Calculator'!$C$24)*(1+3*ABS(MOD('VSWR Calculator'!$C$23/Calculator!$F$14/2,1)-0.5))))/'VSWR Calculator'!$C$25)+$C102)^2+(1500*ABS(SIN(2*PI()*MOD(Calculator!$B$34/Calculator!$F$14,1)))*IF(MOD(Calculator!$B$34/Calculator!$F$14,1)&lt;0.5,-1,1))^2)),2))</f>
        <v>—</v>
      </c>
      <c r="GG102" s="253" t="n">
        <f aca="false">IF(OR(Calculator!$E$15&lt;&gt;"YES",Calculator!$B$34&lt;Calculator!$G$15),"—",ROUND((1+SQRT(((50*POWER(80,POWER(COS(PI()*MOD(Calculator!$B$34/Calculator!$F$15,1)),2))+MIN(500,MAX(30,100*EXP(-0.3*'VSWR Calculator'!$C$24)*(1+3*ABS(MOD('VSWR Calculator'!$C$23/Calculator!$F$15/2,1)-0.5))))/'VSWR Calculator'!$C$25)-$C102)^2+(1500*ABS(SIN(2*PI()*MOD(Calculator!$B$34/Calculator!$F$15,1)))*IF(MOD(Calculator!$B$34/Calculator!$F$15,1)&lt;0.5,-1,1))^2)/SQRT(((50*POWER(80,POWER(COS(PI()*MOD(Calculator!$B$34/Calculator!$F$15,1)),2))+MIN(500,MAX(30,100*EXP(-0.3*'VSWR Calculator'!$C$24)*(1+3*ABS(MOD('VSWR Calculator'!$C$23/Calculator!$F$15/2,1)-0.5))))/'VSWR Calculator'!$C$25)+$C102)^2+(1500*ABS(SIN(2*PI()*MOD(Calculator!$B$34/Calculator!$F$15,1)))*IF(MOD(Calculator!$B$34/Calculator!$F$15,1)&lt;0.5,-1,1))^2))/(1-SQRT(((50*POWER(80,POWER(COS(PI()*MOD(Calculator!$B$34/Calculator!$F$15,1)),2))+MIN(500,MAX(30,100*EXP(-0.3*'VSWR Calculator'!$C$24)*(1+3*ABS(MOD('VSWR Calculator'!$C$23/Calculator!$F$15/2,1)-0.5))))/'VSWR Calculator'!$C$25)-$C102)^2+(1500*ABS(SIN(2*PI()*MOD(Calculator!$B$34/Calculator!$F$15,1)))*IF(MOD(Calculator!$B$34/Calculator!$F$15,1)&lt;0.5,-1,1))^2)/SQRT(((50*POWER(80,POWER(COS(PI()*MOD(Calculator!$B$34/Calculator!$F$15,1)),2))+MIN(500,MAX(30,100*EXP(-0.3*'VSWR Calculator'!$C$24)*(1+3*ABS(MOD('VSWR Calculator'!$C$23/Calculator!$F$15/2,1)-0.5))))/'VSWR Calculator'!$C$25)+$C102)^2+(1500*ABS(SIN(2*PI()*MOD(Calculator!$B$34/Calculator!$F$15,1)))*IF(MOD(Calculator!$B$34/Calculator!$F$15,1)&lt;0.5,-1,1))^2)),2))</f>
        <v>22.32</v>
      </c>
      <c r="GH102" s="253" t="str">
        <f aca="false">IF(OR(Calculator!$E$16&lt;&gt;"YES",Calculator!$B$34&lt;Calculator!$G$16),"—",ROUND((1+SQRT(((50*POWER(80,POWER(COS(PI()*MOD(Calculator!$B$34/Calculator!$F$16,1)),2))+MIN(500,MAX(30,100*EXP(-0.3*'VSWR Calculator'!$C$24)*(1+3*ABS(MOD('VSWR Calculator'!$C$23/Calculator!$F$16/2,1)-0.5))))/'VSWR Calculator'!$C$25)-$C102)^2+(1500*ABS(SIN(2*PI()*MOD(Calculator!$B$34/Calculator!$F$16,1)))*IF(MOD(Calculator!$B$34/Calculator!$F$16,1)&lt;0.5,-1,1))^2)/SQRT(((50*POWER(80,POWER(COS(PI()*MOD(Calculator!$B$34/Calculator!$F$16,1)),2))+MIN(500,MAX(30,100*EXP(-0.3*'VSWR Calculator'!$C$24)*(1+3*ABS(MOD('VSWR Calculator'!$C$23/Calculator!$F$16/2,1)-0.5))))/'VSWR Calculator'!$C$25)+$C102)^2+(1500*ABS(SIN(2*PI()*MOD(Calculator!$B$34/Calculator!$F$16,1)))*IF(MOD(Calculator!$B$34/Calculator!$F$16,1)&lt;0.5,-1,1))^2))/(1-SQRT(((50*POWER(80,POWER(COS(PI()*MOD(Calculator!$B$34/Calculator!$F$16,1)),2))+MIN(500,MAX(30,100*EXP(-0.3*'VSWR Calculator'!$C$24)*(1+3*ABS(MOD('VSWR Calculator'!$C$23/Calculator!$F$16/2,1)-0.5))))/'VSWR Calculator'!$C$25)-$C102)^2+(1500*ABS(SIN(2*PI()*MOD(Calculator!$B$34/Calculator!$F$16,1)))*IF(MOD(Calculator!$B$34/Calculator!$F$16,1)&lt;0.5,-1,1))^2)/SQRT(((50*POWER(80,POWER(COS(PI()*MOD(Calculator!$B$34/Calculator!$F$16,1)),2))+MIN(500,MAX(30,100*EXP(-0.3*'VSWR Calculator'!$C$24)*(1+3*ABS(MOD('VSWR Calculator'!$C$23/Calculator!$F$16/2,1)-0.5))))/'VSWR Calculator'!$C$25)+$C102)^2+(1500*ABS(SIN(2*PI()*MOD(Calculator!$B$34/Calculator!$F$16,1)))*IF(MOD(Calculator!$B$34/Calculator!$F$16,1)&lt;0.5,-1,1))^2)),2))</f>
        <v>—</v>
      </c>
      <c r="GI102" s="253" t="n">
        <f aca="false">IF(OR(Calculator!$E$17&lt;&gt;"YES",Calculator!$B$34&lt;Calculator!$G$17),"—",ROUND((1+SQRT(((50*POWER(80,POWER(COS(PI()*MOD(Calculator!$B$34/Calculator!$F$17,1)),2))+MIN(500,MAX(30,100*EXP(-0.3*'VSWR Calculator'!$C$24)*(1+3*ABS(MOD('VSWR Calculator'!$C$23/Calculator!$F$17/2,1)-0.5))))/'VSWR Calculator'!$C$25)-$C102)^2+(1500*ABS(SIN(2*PI()*MOD(Calculator!$B$34/Calculator!$F$17,1)))*IF(MOD(Calculator!$B$34/Calculator!$F$17,1)&lt;0.5,-1,1))^2)/SQRT(((50*POWER(80,POWER(COS(PI()*MOD(Calculator!$B$34/Calculator!$F$17,1)),2))+MIN(500,MAX(30,100*EXP(-0.3*'VSWR Calculator'!$C$24)*(1+3*ABS(MOD('VSWR Calculator'!$C$23/Calculator!$F$17/2,1)-0.5))))/'VSWR Calculator'!$C$25)+$C102)^2+(1500*ABS(SIN(2*PI()*MOD(Calculator!$B$34/Calculator!$F$17,1)))*IF(MOD(Calculator!$B$34/Calculator!$F$17,1)&lt;0.5,-1,1))^2))/(1-SQRT(((50*POWER(80,POWER(COS(PI()*MOD(Calculator!$B$34/Calculator!$F$17,1)),2))+MIN(500,MAX(30,100*EXP(-0.3*'VSWR Calculator'!$C$24)*(1+3*ABS(MOD('VSWR Calculator'!$C$23/Calculator!$F$17/2,1)-0.5))))/'VSWR Calculator'!$C$25)-$C102)^2+(1500*ABS(SIN(2*PI()*MOD(Calculator!$B$34/Calculator!$F$17,1)))*IF(MOD(Calculator!$B$34/Calculator!$F$17,1)&lt;0.5,-1,1))^2)/SQRT(((50*POWER(80,POWER(COS(PI()*MOD(Calculator!$B$34/Calculator!$F$17,1)),2))+MIN(500,MAX(30,100*EXP(-0.3*'VSWR Calculator'!$C$24)*(1+3*ABS(MOD('VSWR Calculator'!$C$23/Calculator!$F$17/2,1)-0.5))))/'VSWR Calculator'!$C$25)+$C102)^2+(1500*ABS(SIN(2*PI()*MOD(Calculator!$B$34/Calculator!$F$17,1)))*IF(MOD(Calculator!$B$34/Calculator!$F$17,1)&lt;0.5,-1,1))^2)),2))</f>
        <v>16.09</v>
      </c>
      <c r="GJ102" s="253" t="str">
        <f aca="false">IF(OR(Calculator!$E$18&lt;&gt;"YES",Calculator!$B$34&lt;Calculator!$G$18),"—",ROUND((1+SQRT(((50*POWER(80,POWER(COS(PI()*MOD(Calculator!$B$34/Calculator!$F$18,1)),2))+MIN(500,MAX(30,100*EXP(-0.3*'VSWR Calculator'!$C$24)*(1+3*ABS(MOD('VSWR Calculator'!$C$23/Calculator!$F$18/2,1)-0.5))))/'VSWR Calculator'!$C$25)-$C102)^2+(1500*ABS(SIN(2*PI()*MOD(Calculator!$B$34/Calculator!$F$18,1)))*IF(MOD(Calculator!$B$34/Calculator!$F$18,1)&lt;0.5,-1,1))^2)/SQRT(((50*POWER(80,POWER(COS(PI()*MOD(Calculator!$B$34/Calculator!$F$18,1)),2))+MIN(500,MAX(30,100*EXP(-0.3*'VSWR Calculator'!$C$24)*(1+3*ABS(MOD('VSWR Calculator'!$C$23/Calculator!$F$18/2,1)-0.5))))/'VSWR Calculator'!$C$25)+$C102)^2+(1500*ABS(SIN(2*PI()*MOD(Calculator!$B$34/Calculator!$F$18,1)))*IF(MOD(Calculator!$B$34/Calculator!$F$18,1)&lt;0.5,-1,1))^2))/(1-SQRT(((50*POWER(80,POWER(COS(PI()*MOD(Calculator!$B$34/Calculator!$F$18,1)),2))+MIN(500,MAX(30,100*EXP(-0.3*'VSWR Calculator'!$C$24)*(1+3*ABS(MOD('VSWR Calculator'!$C$23/Calculator!$F$18/2,1)-0.5))))/'VSWR Calculator'!$C$25)-$C102)^2+(1500*ABS(SIN(2*PI()*MOD(Calculator!$B$34/Calculator!$F$18,1)))*IF(MOD(Calculator!$B$34/Calculator!$F$18,1)&lt;0.5,-1,1))^2)/SQRT(((50*POWER(80,POWER(COS(PI()*MOD(Calculator!$B$34/Calculator!$F$18,1)),2))+MIN(500,MAX(30,100*EXP(-0.3*'VSWR Calculator'!$C$24)*(1+3*ABS(MOD('VSWR Calculator'!$C$23/Calculator!$F$18/2,1)-0.5))))/'VSWR Calculator'!$C$25)+$C102)^2+(1500*ABS(SIN(2*PI()*MOD(Calculator!$B$34/Calculator!$F$18,1)))*IF(MOD(Calculator!$B$34/Calculator!$F$18,1)&lt;0.5,-1,1))^2)),2))</f>
        <v>—</v>
      </c>
      <c r="GK102" s="253" t="str">
        <f aca="false">IF(OR(Calculator!$E$19&lt;&gt;"YES",Calculator!$B$34&lt;Calculator!$G$19),"—",ROUND((1+SQRT(((50*POWER(80,POWER(COS(PI()*MOD(Calculator!$B$34/Calculator!$F$19,1)),2))+MIN(500,MAX(30,100*EXP(-0.3*'VSWR Calculator'!$C$24)*(1+3*ABS(MOD('VSWR Calculator'!$C$23/Calculator!$F$19/2,1)-0.5))))/'VSWR Calculator'!$C$25)-$C102)^2+(1500*ABS(SIN(2*PI()*MOD(Calculator!$B$34/Calculator!$F$19,1)))*IF(MOD(Calculator!$B$34/Calculator!$F$19,1)&lt;0.5,-1,1))^2)/SQRT(((50*POWER(80,POWER(COS(PI()*MOD(Calculator!$B$34/Calculator!$F$19,1)),2))+MIN(500,MAX(30,100*EXP(-0.3*'VSWR Calculator'!$C$24)*(1+3*ABS(MOD('VSWR Calculator'!$C$23/Calculator!$F$19/2,1)-0.5))))/'VSWR Calculator'!$C$25)+$C102)^2+(1500*ABS(SIN(2*PI()*MOD(Calculator!$B$34/Calculator!$F$19,1)))*IF(MOD(Calculator!$B$34/Calculator!$F$19,1)&lt;0.5,-1,1))^2))/(1-SQRT(((50*POWER(80,POWER(COS(PI()*MOD(Calculator!$B$34/Calculator!$F$19,1)),2))+MIN(500,MAX(30,100*EXP(-0.3*'VSWR Calculator'!$C$24)*(1+3*ABS(MOD('VSWR Calculator'!$C$23/Calculator!$F$19/2,1)-0.5))))/'VSWR Calculator'!$C$25)-$C102)^2+(1500*ABS(SIN(2*PI()*MOD(Calculator!$B$34/Calculator!$F$19,1)))*IF(MOD(Calculator!$B$34/Calculator!$F$19,1)&lt;0.5,-1,1))^2)/SQRT(((50*POWER(80,POWER(COS(PI()*MOD(Calculator!$B$34/Calculator!$F$19,1)),2))+MIN(500,MAX(30,100*EXP(-0.3*'VSWR Calculator'!$C$24)*(1+3*ABS(MOD('VSWR Calculator'!$C$23/Calculator!$F$19/2,1)-0.5))))/'VSWR Calculator'!$C$25)+$C102)^2+(1500*ABS(SIN(2*PI()*MOD(Calculator!$B$34/Calculator!$F$19,1)))*IF(MOD(Calculator!$B$34/Calculator!$F$19,1)&lt;0.5,-1,1))^2)),2))</f>
        <v>—</v>
      </c>
      <c r="GL102" s="253" t="str">
        <f aca="false">IF(OR(Calculator!$E$20&lt;&gt;"YES",Calculator!$B$34&lt;Calculator!$G$20),"—",ROUND((1+SQRT(((50*POWER(80,POWER(COS(PI()*MOD(Calculator!$B$34/Calculator!$F$20,1)),2))+MIN(500,MAX(30,100*EXP(-0.3*'VSWR Calculator'!$C$24)*(1+3*ABS(MOD('VSWR Calculator'!$C$23/Calculator!$F$20/2,1)-0.5))))/'VSWR Calculator'!$C$25)-$C102)^2+(1500*ABS(SIN(2*PI()*MOD(Calculator!$B$34/Calculator!$F$20,1)))*IF(MOD(Calculator!$B$34/Calculator!$F$20,1)&lt;0.5,-1,1))^2)/SQRT(((50*POWER(80,POWER(COS(PI()*MOD(Calculator!$B$34/Calculator!$F$20,1)),2))+MIN(500,MAX(30,100*EXP(-0.3*'VSWR Calculator'!$C$24)*(1+3*ABS(MOD('VSWR Calculator'!$C$23/Calculator!$F$20/2,1)-0.5))))/'VSWR Calculator'!$C$25)+$C102)^2+(1500*ABS(SIN(2*PI()*MOD(Calculator!$B$34/Calculator!$F$20,1)))*IF(MOD(Calculator!$B$34/Calculator!$F$20,1)&lt;0.5,-1,1))^2))/(1-SQRT(((50*POWER(80,POWER(COS(PI()*MOD(Calculator!$B$34/Calculator!$F$20,1)),2))+MIN(500,MAX(30,100*EXP(-0.3*'VSWR Calculator'!$C$24)*(1+3*ABS(MOD('VSWR Calculator'!$C$23/Calculator!$F$20/2,1)-0.5))))/'VSWR Calculator'!$C$25)-$C102)^2+(1500*ABS(SIN(2*PI()*MOD(Calculator!$B$34/Calculator!$F$20,1)))*IF(MOD(Calculator!$B$34/Calculator!$F$20,1)&lt;0.5,-1,1))^2)/SQRT(((50*POWER(80,POWER(COS(PI()*MOD(Calculator!$B$34/Calculator!$F$20,1)),2))+MIN(500,MAX(30,100*EXP(-0.3*'VSWR Calculator'!$C$24)*(1+3*ABS(MOD('VSWR Calculator'!$C$23/Calculator!$F$20/2,1)-0.5))))/'VSWR Calculator'!$C$25)+$C102)^2+(1500*ABS(SIN(2*PI()*MOD(Calculator!$B$34/Calculator!$F$20,1)))*IF(MOD(Calculator!$B$34/Calculator!$F$20,1)&lt;0.5,-1,1))^2)),2))</f>
        <v>—</v>
      </c>
      <c r="GM102" s="253" t="str">
        <f aca="false">IF(OR(Calculator!$E$21&lt;&gt;"YES",Calculator!$B$34&lt;Calculator!$G$21),"—",ROUND((1+SQRT(((50*POWER(80,POWER(COS(PI()*MOD(Calculator!$B$34/Calculator!$F$21,1)),2))+MIN(500,MAX(30,100*EXP(-0.3*'VSWR Calculator'!$C$24)*(1+3*ABS(MOD('VSWR Calculator'!$C$23/Calculator!$F$21/2,1)-0.5))))/'VSWR Calculator'!$C$25)-$C102)^2+(1500*ABS(SIN(2*PI()*MOD(Calculator!$B$34/Calculator!$F$21,1)))*IF(MOD(Calculator!$B$34/Calculator!$F$21,1)&lt;0.5,-1,1))^2)/SQRT(((50*POWER(80,POWER(COS(PI()*MOD(Calculator!$B$34/Calculator!$F$21,1)),2))+MIN(500,MAX(30,100*EXP(-0.3*'VSWR Calculator'!$C$24)*(1+3*ABS(MOD('VSWR Calculator'!$C$23/Calculator!$F$21/2,1)-0.5))))/'VSWR Calculator'!$C$25)+$C102)^2+(1500*ABS(SIN(2*PI()*MOD(Calculator!$B$34/Calculator!$F$21,1)))*IF(MOD(Calculator!$B$34/Calculator!$F$21,1)&lt;0.5,-1,1))^2))/(1-SQRT(((50*POWER(80,POWER(COS(PI()*MOD(Calculator!$B$34/Calculator!$F$21,1)),2))+MIN(500,MAX(30,100*EXP(-0.3*'VSWR Calculator'!$C$24)*(1+3*ABS(MOD('VSWR Calculator'!$C$23/Calculator!$F$21/2,1)-0.5))))/'VSWR Calculator'!$C$25)-$C102)^2+(1500*ABS(SIN(2*PI()*MOD(Calculator!$B$34/Calculator!$F$21,1)))*IF(MOD(Calculator!$B$34/Calculator!$F$21,1)&lt;0.5,-1,1))^2)/SQRT(((50*POWER(80,POWER(COS(PI()*MOD(Calculator!$B$34/Calculator!$F$21,1)),2))+MIN(500,MAX(30,100*EXP(-0.3*'VSWR Calculator'!$C$24)*(1+3*ABS(MOD('VSWR Calculator'!$C$23/Calculator!$F$21/2,1)-0.5))))/'VSWR Calculator'!$C$25)+$C102)^2+(1500*ABS(SIN(2*PI()*MOD(Calculator!$B$34/Calculator!$F$21,1)))*IF(MOD(Calculator!$B$34/Calculator!$F$21,1)&lt;0.5,-1,1))^2)),2))</f>
        <v>—</v>
      </c>
      <c r="GN102" s="253" t="str">
        <f aca="false">IF(OR(Calculator!$E$22&lt;&gt;"YES",Calculator!$B$34&lt;Calculator!$G$22),"—",ROUND((1+SQRT(((50*POWER(80,POWER(COS(PI()*MOD(Calculator!$B$34/Calculator!$F$22,1)),2))+MIN(500,MAX(30,100*EXP(-0.3*'VSWR Calculator'!$C$24)*(1+3*ABS(MOD('VSWR Calculator'!$C$23/Calculator!$F$22/2,1)-0.5))))/'VSWR Calculator'!$C$25)-$C102)^2+(1500*ABS(SIN(2*PI()*MOD(Calculator!$B$34/Calculator!$F$22,1)))*IF(MOD(Calculator!$B$34/Calculator!$F$22,1)&lt;0.5,-1,1))^2)/SQRT(((50*POWER(80,POWER(COS(PI()*MOD(Calculator!$B$34/Calculator!$F$22,1)),2))+MIN(500,MAX(30,100*EXP(-0.3*'VSWR Calculator'!$C$24)*(1+3*ABS(MOD('VSWR Calculator'!$C$23/Calculator!$F$22/2,1)-0.5))))/'VSWR Calculator'!$C$25)+$C102)^2+(1500*ABS(SIN(2*PI()*MOD(Calculator!$B$34/Calculator!$F$22,1)))*IF(MOD(Calculator!$B$34/Calculator!$F$22,1)&lt;0.5,-1,1))^2))/(1-SQRT(((50*POWER(80,POWER(COS(PI()*MOD(Calculator!$B$34/Calculator!$F$22,1)),2))+MIN(500,MAX(30,100*EXP(-0.3*'VSWR Calculator'!$C$24)*(1+3*ABS(MOD('VSWR Calculator'!$C$23/Calculator!$F$22/2,1)-0.5))))/'VSWR Calculator'!$C$25)-$C102)^2+(1500*ABS(SIN(2*PI()*MOD(Calculator!$B$34/Calculator!$F$22,1)))*IF(MOD(Calculator!$B$34/Calculator!$F$22,1)&lt;0.5,-1,1))^2)/SQRT(((50*POWER(80,POWER(COS(PI()*MOD(Calculator!$B$34/Calculator!$F$22,1)),2))+MIN(500,MAX(30,100*EXP(-0.3*'VSWR Calculator'!$C$24)*(1+3*ABS(MOD('VSWR Calculator'!$C$23/Calculator!$F$22/2,1)-0.5))))/'VSWR Calculator'!$C$25)+$C102)^2+(1500*ABS(SIN(2*PI()*MOD(Calculator!$B$34/Calculator!$F$22,1)))*IF(MOD(Calculator!$B$34/Calculator!$F$22,1)&lt;0.5,-1,1))^2)),2))</f>
        <v>—</v>
      </c>
      <c r="GO102" s="253" t="n">
        <f aca="false">IFERROR(ROUND((IF(ISNUMBER(GD102),GD102,0)+IF(ISNUMBER(GE102),GE102,0)+IF(ISNUMBER(GF102),GF102,0)+IF(ISNUMBER(GG102),GG102,0)+IF(ISNUMBER(GH102),GH102,0)+IF(ISNUMBER(GI102),GI102,0)+IF(ISNUMBER(GJ102),GJ102,0)+IF(ISNUMBER(GK102),GK102,0)+IF(ISNUMBER(GL102),GL102,0)+IF(ISNUMBER(GM102),GM102,0)+IF(ISNUMBER(GN102),GN102,0))/(IF(ISNUMBER(GD102),1,0)+IF(ISNUMBER(GE102),1,0)+IF(ISNUMBER(GF102),1,0)+IF(ISNUMBER(GG102),1,0)+IF(ISNUMBER(GH102),1,0)+IF(ISNUMBER(GI102),1,0)+IF(ISNUMBER(GJ102),1,0)+IF(ISNUMBER(GK102),1,0)+IF(ISNUMBER(GL102),1,0)+IF(ISNUMBER(GM102),1,0)+IF(ISNUMBER(GN102),1,0)),4),"")</f>
        <v>19.205</v>
      </c>
      <c r="GP102" s="253" t="str">
        <f aca="false">IF(OR(Calculator!$E$12&lt;&gt;"YES",Calculator!$B$35&lt;Calculator!$G$12),"—",ROUND((1+SQRT(((50*POWER(80,POWER(COS(PI()*MOD(Calculator!$B$35/Calculator!$F$12,1)),2))+MIN(500,MAX(30,100*EXP(-0.3*'VSWR Calculator'!$C$24)*(1+3*ABS(MOD('VSWR Calculator'!$C$23/Calculator!$F$12/2,1)-0.5))))/'VSWR Calculator'!$C$25)-$C102)^2+(1500*ABS(SIN(2*PI()*MOD(Calculator!$B$35/Calculator!$F$12,1)))*IF(MOD(Calculator!$B$35/Calculator!$F$12,1)&lt;0.5,-1,1))^2)/SQRT(((50*POWER(80,POWER(COS(PI()*MOD(Calculator!$B$35/Calculator!$F$12,1)),2))+MIN(500,MAX(30,100*EXP(-0.3*'VSWR Calculator'!$C$24)*(1+3*ABS(MOD('VSWR Calculator'!$C$23/Calculator!$F$12/2,1)-0.5))))/'VSWR Calculator'!$C$25)+$C102)^2+(1500*ABS(SIN(2*PI()*MOD(Calculator!$B$35/Calculator!$F$12,1)))*IF(MOD(Calculator!$B$35/Calculator!$F$12,1)&lt;0.5,-1,1))^2))/(1-SQRT(((50*POWER(80,POWER(COS(PI()*MOD(Calculator!$B$35/Calculator!$F$12,1)),2))+MIN(500,MAX(30,100*EXP(-0.3*'VSWR Calculator'!$C$24)*(1+3*ABS(MOD('VSWR Calculator'!$C$23/Calculator!$F$12/2,1)-0.5))))/'VSWR Calculator'!$C$25)-$C102)^2+(1500*ABS(SIN(2*PI()*MOD(Calculator!$B$35/Calculator!$F$12,1)))*IF(MOD(Calculator!$B$35/Calculator!$F$12,1)&lt;0.5,-1,1))^2)/SQRT(((50*POWER(80,POWER(COS(PI()*MOD(Calculator!$B$35/Calculator!$F$12,1)),2))+MIN(500,MAX(30,100*EXP(-0.3*'VSWR Calculator'!$C$24)*(1+3*ABS(MOD('VSWR Calculator'!$C$23/Calculator!$F$12/2,1)-0.5))))/'VSWR Calculator'!$C$25)+$C102)^2+(1500*ABS(SIN(2*PI()*MOD(Calculator!$B$35/Calculator!$F$12,1)))*IF(MOD(Calculator!$B$35/Calculator!$F$12,1)&lt;0.5,-1,1))^2)),2))</f>
        <v>—</v>
      </c>
      <c r="GQ102" s="253" t="str">
        <f aca="false">IF(OR(Calculator!$E$13&lt;&gt;"YES",Calculator!$B$35&lt;Calculator!$G$13),"—",ROUND((1+SQRT(((50*POWER(80,POWER(COS(PI()*MOD(Calculator!$B$35/Calculator!$F$13,1)),2))+MIN(500,MAX(30,100*EXP(-0.3*'VSWR Calculator'!$C$24)*(1+3*ABS(MOD('VSWR Calculator'!$C$23/Calculator!$F$13/2,1)-0.5))))/'VSWR Calculator'!$C$25)-$C102)^2+(1500*ABS(SIN(2*PI()*MOD(Calculator!$B$35/Calculator!$F$13,1)))*IF(MOD(Calculator!$B$35/Calculator!$F$13,1)&lt;0.5,-1,1))^2)/SQRT(((50*POWER(80,POWER(COS(PI()*MOD(Calculator!$B$35/Calculator!$F$13,1)),2))+MIN(500,MAX(30,100*EXP(-0.3*'VSWR Calculator'!$C$24)*(1+3*ABS(MOD('VSWR Calculator'!$C$23/Calculator!$F$13/2,1)-0.5))))/'VSWR Calculator'!$C$25)+$C102)^2+(1500*ABS(SIN(2*PI()*MOD(Calculator!$B$35/Calculator!$F$13,1)))*IF(MOD(Calculator!$B$35/Calculator!$F$13,1)&lt;0.5,-1,1))^2))/(1-SQRT(((50*POWER(80,POWER(COS(PI()*MOD(Calculator!$B$35/Calculator!$F$13,1)),2))+MIN(500,MAX(30,100*EXP(-0.3*'VSWR Calculator'!$C$24)*(1+3*ABS(MOD('VSWR Calculator'!$C$23/Calculator!$F$13/2,1)-0.5))))/'VSWR Calculator'!$C$25)-$C102)^2+(1500*ABS(SIN(2*PI()*MOD(Calculator!$B$35/Calculator!$F$13,1)))*IF(MOD(Calculator!$B$35/Calculator!$F$13,1)&lt;0.5,-1,1))^2)/SQRT(((50*POWER(80,POWER(COS(PI()*MOD(Calculator!$B$35/Calculator!$F$13,1)),2))+MIN(500,MAX(30,100*EXP(-0.3*'VSWR Calculator'!$C$24)*(1+3*ABS(MOD('VSWR Calculator'!$C$23/Calculator!$F$13/2,1)-0.5))))/'VSWR Calculator'!$C$25)+$C102)^2+(1500*ABS(SIN(2*PI()*MOD(Calculator!$B$35/Calculator!$F$13,1)))*IF(MOD(Calculator!$B$35/Calculator!$F$13,1)&lt;0.5,-1,1))^2)),2))</f>
        <v>—</v>
      </c>
      <c r="GR102" s="253" t="str">
        <f aca="false">IF(OR(Calculator!$E$14&lt;&gt;"YES",Calculator!$B$35&lt;Calculator!$G$14),"—",ROUND((1+SQRT(((50*POWER(80,POWER(COS(PI()*MOD(Calculator!$B$35/Calculator!$F$14,1)),2))+MIN(500,MAX(30,100*EXP(-0.3*'VSWR Calculator'!$C$24)*(1+3*ABS(MOD('VSWR Calculator'!$C$23/Calculator!$F$14/2,1)-0.5))))/'VSWR Calculator'!$C$25)-$C102)^2+(1500*ABS(SIN(2*PI()*MOD(Calculator!$B$35/Calculator!$F$14,1)))*IF(MOD(Calculator!$B$35/Calculator!$F$14,1)&lt;0.5,-1,1))^2)/SQRT(((50*POWER(80,POWER(COS(PI()*MOD(Calculator!$B$35/Calculator!$F$14,1)),2))+MIN(500,MAX(30,100*EXP(-0.3*'VSWR Calculator'!$C$24)*(1+3*ABS(MOD('VSWR Calculator'!$C$23/Calculator!$F$14/2,1)-0.5))))/'VSWR Calculator'!$C$25)+$C102)^2+(1500*ABS(SIN(2*PI()*MOD(Calculator!$B$35/Calculator!$F$14,1)))*IF(MOD(Calculator!$B$35/Calculator!$F$14,1)&lt;0.5,-1,1))^2))/(1-SQRT(((50*POWER(80,POWER(COS(PI()*MOD(Calculator!$B$35/Calculator!$F$14,1)),2))+MIN(500,MAX(30,100*EXP(-0.3*'VSWR Calculator'!$C$24)*(1+3*ABS(MOD('VSWR Calculator'!$C$23/Calculator!$F$14/2,1)-0.5))))/'VSWR Calculator'!$C$25)-$C102)^2+(1500*ABS(SIN(2*PI()*MOD(Calculator!$B$35/Calculator!$F$14,1)))*IF(MOD(Calculator!$B$35/Calculator!$F$14,1)&lt;0.5,-1,1))^2)/SQRT(((50*POWER(80,POWER(COS(PI()*MOD(Calculator!$B$35/Calculator!$F$14,1)),2))+MIN(500,MAX(30,100*EXP(-0.3*'VSWR Calculator'!$C$24)*(1+3*ABS(MOD('VSWR Calculator'!$C$23/Calculator!$F$14/2,1)-0.5))))/'VSWR Calculator'!$C$25)+$C102)^2+(1500*ABS(SIN(2*PI()*MOD(Calculator!$B$35/Calculator!$F$14,1)))*IF(MOD(Calculator!$B$35/Calculator!$F$14,1)&lt;0.5,-1,1))^2)),2))</f>
        <v>—</v>
      </c>
      <c r="GS102" s="253" t="n">
        <f aca="false">IF(OR(Calculator!$E$15&lt;&gt;"YES",Calculator!$B$35&lt;Calculator!$G$15),"—",ROUND((1+SQRT(((50*POWER(80,POWER(COS(PI()*MOD(Calculator!$B$35/Calculator!$F$15,1)),2))+MIN(500,MAX(30,100*EXP(-0.3*'VSWR Calculator'!$C$24)*(1+3*ABS(MOD('VSWR Calculator'!$C$23/Calculator!$F$15/2,1)-0.5))))/'VSWR Calculator'!$C$25)-$C102)^2+(1500*ABS(SIN(2*PI()*MOD(Calculator!$B$35/Calculator!$F$15,1)))*IF(MOD(Calculator!$B$35/Calculator!$F$15,1)&lt;0.5,-1,1))^2)/SQRT(((50*POWER(80,POWER(COS(PI()*MOD(Calculator!$B$35/Calculator!$F$15,1)),2))+MIN(500,MAX(30,100*EXP(-0.3*'VSWR Calculator'!$C$24)*(1+3*ABS(MOD('VSWR Calculator'!$C$23/Calculator!$F$15/2,1)-0.5))))/'VSWR Calculator'!$C$25)+$C102)^2+(1500*ABS(SIN(2*PI()*MOD(Calculator!$B$35/Calculator!$F$15,1)))*IF(MOD(Calculator!$B$35/Calculator!$F$15,1)&lt;0.5,-1,1))^2))/(1-SQRT(((50*POWER(80,POWER(COS(PI()*MOD(Calculator!$B$35/Calculator!$F$15,1)),2))+MIN(500,MAX(30,100*EXP(-0.3*'VSWR Calculator'!$C$24)*(1+3*ABS(MOD('VSWR Calculator'!$C$23/Calculator!$F$15/2,1)-0.5))))/'VSWR Calculator'!$C$25)-$C102)^2+(1500*ABS(SIN(2*PI()*MOD(Calculator!$B$35/Calculator!$F$15,1)))*IF(MOD(Calculator!$B$35/Calculator!$F$15,1)&lt;0.5,-1,1))^2)/SQRT(((50*POWER(80,POWER(COS(PI()*MOD(Calculator!$B$35/Calculator!$F$15,1)),2))+MIN(500,MAX(30,100*EXP(-0.3*'VSWR Calculator'!$C$24)*(1+3*ABS(MOD('VSWR Calculator'!$C$23/Calculator!$F$15/2,1)-0.5))))/'VSWR Calculator'!$C$25)+$C102)^2+(1500*ABS(SIN(2*PI()*MOD(Calculator!$B$35/Calculator!$F$15,1)))*IF(MOD(Calculator!$B$35/Calculator!$F$15,1)&lt;0.5,-1,1))^2)),2))</f>
        <v>2.73</v>
      </c>
      <c r="GT102" s="253" t="str">
        <f aca="false">IF(OR(Calculator!$E$16&lt;&gt;"YES",Calculator!$B$35&lt;Calculator!$G$16),"—",ROUND((1+SQRT(((50*POWER(80,POWER(COS(PI()*MOD(Calculator!$B$35/Calculator!$F$16,1)),2))+MIN(500,MAX(30,100*EXP(-0.3*'VSWR Calculator'!$C$24)*(1+3*ABS(MOD('VSWR Calculator'!$C$23/Calculator!$F$16/2,1)-0.5))))/'VSWR Calculator'!$C$25)-$C102)^2+(1500*ABS(SIN(2*PI()*MOD(Calculator!$B$35/Calculator!$F$16,1)))*IF(MOD(Calculator!$B$35/Calculator!$F$16,1)&lt;0.5,-1,1))^2)/SQRT(((50*POWER(80,POWER(COS(PI()*MOD(Calculator!$B$35/Calculator!$F$16,1)),2))+MIN(500,MAX(30,100*EXP(-0.3*'VSWR Calculator'!$C$24)*(1+3*ABS(MOD('VSWR Calculator'!$C$23/Calculator!$F$16/2,1)-0.5))))/'VSWR Calculator'!$C$25)+$C102)^2+(1500*ABS(SIN(2*PI()*MOD(Calculator!$B$35/Calculator!$F$16,1)))*IF(MOD(Calculator!$B$35/Calculator!$F$16,1)&lt;0.5,-1,1))^2))/(1-SQRT(((50*POWER(80,POWER(COS(PI()*MOD(Calculator!$B$35/Calculator!$F$16,1)),2))+MIN(500,MAX(30,100*EXP(-0.3*'VSWR Calculator'!$C$24)*(1+3*ABS(MOD('VSWR Calculator'!$C$23/Calculator!$F$16/2,1)-0.5))))/'VSWR Calculator'!$C$25)-$C102)^2+(1500*ABS(SIN(2*PI()*MOD(Calculator!$B$35/Calculator!$F$16,1)))*IF(MOD(Calculator!$B$35/Calculator!$F$16,1)&lt;0.5,-1,1))^2)/SQRT(((50*POWER(80,POWER(COS(PI()*MOD(Calculator!$B$35/Calculator!$F$16,1)),2))+MIN(500,MAX(30,100*EXP(-0.3*'VSWR Calculator'!$C$24)*(1+3*ABS(MOD('VSWR Calculator'!$C$23/Calculator!$F$16/2,1)-0.5))))/'VSWR Calculator'!$C$25)+$C102)^2+(1500*ABS(SIN(2*PI()*MOD(Calculator!$B$35/Calculator!$F$16,1)))*IF(MOD(Calculator!$B$35/Calculator!$F$16,1)&lt;0.5,-1,1))^2)),2))</f>
        <v>—</v>
      </c>
      <c r="GU102" s="253" t="n">
        <f aca="false">IF(OR(Calculator!$E$17&lt;&gt;"YES",Calculator!$B$35&lt;Calculator!$G$17),"—",ROUND((1+SQRT(((50*POWER(80,POWER(COS(PI()*MOD(Calculator!$B$35/Calculator!$F$17,1)),2))+MIN(500,MAX(30,100*EXP(-0.3*'VSWR Calculator'!$C$24)*(1+3*ABS(MOD('VSWR Calculator'!$C$23/Calculator!$F$17/2,1)-0.5))))/'VSWR Calculator'!$C$25)-$C102)^2+(1500*ABS(SIN(2*PI()*MOD(Calculator!$B$35/Calculator!$F$17,1)))*IF(MOD(Calculator!$B$35/Calculator!$F$17,1)&lt;0.5,-1,1))^2)/SQRT(((50*POWER(80,POWER(COS(PI()*MOD(Calculator!$B$35/Calculator!$F$17,1)),2))+MIN(500,MAX(30,100*EXP(-0.3*'VSWR Calculator'!$C$24)*(1+3*ABS(MOD('VSWR Calculator'!$C$23/Calculator!$F$17/2,1)-0.5))))/'VSWR Calculator'!$C$25)+$C102)^2+(1500*ABS(SIN(2*PI()*MOD(Calculator!$B$35/Calculator!$F$17,1)))*IF(MOD(Calculator!$B$35/Calculator!$F$17,1)&lt;0.5,-1,1))^2))/(1-SQRT(((50*POWER(80,POWER(COS(PI()*MOD(Calculator!$B$35/Calculator!$F$17,1)),2))+MIN(500,MAX(30,100*EXP(-0.3*'VSWR Calculator'!$C$24)*(1+3*ABS(MOD('VSWR Calculator'!$C$23/Calculator!$F$17/2,1)-0.5))))/'VSWR Calculator'!$C$25)-$C102)^2+(1500*ABS(SIN(2*PI()*MOD(Calculator!$B$35/Calculator!$F$17,1)))*IF(MOD(Calculator!$B$35/Calculator!$F$17,1)&lt;0.5,-1,1))^2)/SQRT(((50*POWER(80,POWER(COS(PI()*MOD(Calculator!$B$35/Calculator!$F$17,1)),2))+MIN(500,MAX(30,100*EXP(-0.3*'VSWR Calculator'!$C$24)*(1+3*ABS(MOD('VSWR Calculator'!$C$23/Calculator!$F$17/2,1)-0.5))))/'VSWR Calculator'!$C$25)+$C102)^2+(1500*ABS(SIN(2*PI()*MOD(Calculator!$B$35/Calculator!$F$17,1)))*IF(MOD(Calculator!$B$35/Calculator!$F$17,1)&lt;0.5,-1,1))^2)),2))</f>
        <v>22.78</v>
      </c>
      <c r="GV102" s="253" t="str">
        <f aca="false">IF(OR(Calculator!$E$18&lt;&gt;"YES",Calculator!$B$35&lt;Calculator!$G$18),"—",ROUND((1+SQRT(((50*POWER(80,POWER(COS(PI()*MOD(Calculator!$B$35/Calculator!$F$18,1)),2))+MIN(500,MAX(30,100*EXP(-0.3*'VSWR Calculator'!$C$24)*(1+3*ABS(MOD('VSWR Calculator'!$C$23/Calculator!$F$18/2,1)-0.5))))/'VSWR Calculator'!$C$25)-$C102)^2+(1500*ABS(SIN(2*PI()*MOD(Calculator!$B$35/Calculator!$F$18,1)))*IF(MOD(Calculator!$B$35/Calculator!$F$18,1)&lt;0.5,-1,1))^2)/SQRT(((50*POWER(80,POWER(COS(PI()*MOD(Calculator!$B$35/Calculator!$F$18,1)),2))+MIN(500,MAX(30,100*EXP(-0.3*'VSWR Calculator'!$C$24)*(1+3*ABS(MOD('VSWR Calculator'!$C$23/Calculator!$F$18/2,1)-0.5))))/'VSWR Calculator'!$C$25)+$C102)^2+(1500*ABS(SIN(2*PI()*MOD(Calculator!$B$35/Calculator!$F$18,1)))*IF(MOD(Calculator!$B$35/Calculator!$F$18,1)&lt;0.5,-1,1))^2))/(1-SQRT(((50*POWER(80,POWER(COS(PI()*MOD(Calculator!$B$35/Calculator!$F$18,1)),2))+MIN(500,MAX(30,100*EXP(-0.3*'VSWR Calculator'!$C$24)*(1+3*ABS(MOD('VSWR Calculator'!$C$23/Calculator!$F$18/2,1)-0.5))))/'VSWR Calculator'!$C$25)-$C102)^2+(1500*ABS(SIN(2*PI()*MOD(Calculator!$B$35/Calculator!$F$18,1)))*IF(MOD(Calculator!$B$35/Calculator!$F$18,1)&lt;0.5,-1,1))^2)/SQRT(((50*POWER(80,POWER(COS(PI()*MOD(Calculator!$B$35/Calculator!$F$18,1)),2))+MIN(500,MAX(30,100*EXP(-0.3*'VSWR Calculator'!$C$24)*(1+3*ABS(MOD('VSWR Calculator'!$C$23/Calculator!$F$18/2,1)-0.5))))/'VSWR Calculator'!$C$25)+$C102)^2+(1500*ABS(SIN(2*PI()*MOD(Calculator!$B$35/Calculator!$F$18,1)))*IF(MOD(Calculator!$B$35/Calculator!$F$18,1)&lt;0.5,-1,1))^2)),2))</f>
        <v>—</v>
      </c>
      <c r="GW102" s="253" t="str">
        <f aca="false">IF(OR(Calculator!$E$19&lt;&gt;"YES",Calculator!$B$35&lt;Calculator!$G$19),"—",ROUND((1+SQRT(((50*POWER(80,POWER(COS(PI()*MOD(Calculator!$B$35/Calculator!$F$19,1)),2))+MIN(500,MAX(30,100*EXP(-0.3*'VSWR Calculator'!$C$24)*(1+3*ABS(MOD('VSWR Calculator'!$C$23/Calculator!$F$19/2,1)-0.5))))/'VSWR Calculator'!$C$25)-$C102)^2+(1500*ABS(SIN(2*PI()*MOD(Calculator!$B$35/Calculator!$F$19,1)))*IF(MOD(Calculator!$B$35/Calculator!$F$19,1)&lt;0.5,-1,1))^2)/SQRT(((50*POWER(80,POWER(COS(PI()*MOD(Calculator!$B$35/Calculator!$F$19,1)),2))+MIN(500,MAX(30,100*EXP(-0.3*'VSWR Calculator'!$C$24)*(1+3*ABS(MOD('VSWR Calculator'!$C$23/Calculator!$F$19/2,1)-0.5))))/'VSWR Calculator'!$C$25)+$C102)^2+(1500*ABS(SIN(2*PI()*MOD(Calculator!$B$35/Calculator!$F$19,1)))*IF(MOD(Calculator!$B$35/Calculator!$F$19,1)&lt;0.5,-1,1))^2))/(1-SQRT(((50*POWER(80,POWER(COS(PI()*MOD(Calculator!$B$35/Calculator!$F$19,1)),2))+MIN(500,MAX(30,100*EXP(-0.3*'VSWR Calculator'!$C$24)*(1+3*ABS(MOD('VSWR Calculator'!$C$23/Calculator!$F$19/2,1)-0.5))))/'VSWR Calculator'!$C$25)-$C102)^2+(1500*ABS(SIN(2*PI()*MOD(Calculator!$B$35/Calculator!$F$19,1)))*IF(MOD(Calculator!$B$35/Calculator!$F$19,1)&lt;0.5,-1,1))^2)/SQRT(((50*POWER(80,POWER(COS(PI()*MOD(Calculator!$B$35/Calculator!$F$19,1)),2))+MIN(500,MAX(30,100*EXP(-0.3*'VSWR Calculator'!$C$24)*(1+3*ABS(MOD('VSWR Calculator'!$C$23/Calculator!$F$19/2,1)-0.5))))/'VSWR Calculator'!$C$25)+$C102)^2+(1500*ABS(SIN(2*PI()*MOD(Calculator!$B$35/Calculator!$F$19,1)))*IF(MOD(Calculator!$B$35/Calculator!$F$19,1)&lt;0.5,-1,1))^2)),2))</f>
        <v>—</v>
      </c>
      <c r="GX102" s="253" t="str">
        <f aca="false">IF(OR(Calculator!$E$20&lt;&gt;"YES",Calculator!$B$35&lt;Calculator!$G$20),"—",ROUND((1+SQRT(((50*POWER(80,POWER(COS(PI()*MOD(Calculator!$B$35/Calculator!$F$20,1)),2))+MIN(500,MAX(30,100*EXP(-0.3*'VSWR Calculator'!$C$24)*(1+3*ABS(MOD('VSWR Calculator'!$C$23/Calculator!$F$20/2,1)-0.5))))/'VSWR Calculator'!$C$25)-$C102)^2+(1500*ABS(SIN(2*PI()*MOD(Calculator!$B$35/Calculator!$F$20,1)))*IF(MOD(Calculator!$B$35/Calculator!$F$20,1)&lt;0.5,-1,1))^2)/SQRT(((50*POWER(80,POWER(COS(PI()*MOD(Calculator!$B$35/Calculator!$F$20,1)),2))+MIN(500,MAX(30,100*EXP(-0.3*'VSWR Calculator'!$C$24)*(1+3*ABS(MOD('VSWR Calculator'!$C$23/Calculator!$F$20/2,1)-0.5))))/'VSWR Calculator'!$C$25)+$C102)^2+(1500*ABS(SIN(2*PI()*MOD(Calculator!$B$35/Calculator!$F$20,1)))*IF(MOD(Calculator!$B$35/Calculator!$F$20,1)&lt;0.5,-1,1))^2))/(1-SQRT(((50*POWER(80,POWER(COS(PI()*MOD(Calculator!$B$35/Calculator!$F$20,1)),2))+MIN(500,MAX(30,100*EXP(-0.3*'VSWR Calculator'!$C$24)*(1+3*ABS(MOD('VSWR Calculator'!$C$23/Calculator!$F$20/2,1)-0.5))))/'VSWR Calculator'!$C$25)-$C102)^2+(1500*ABS(SIN(2*PI()*MOD(Calculator!$B$35/Calculator!$F$20,1)))*IF(MOD(Calculator!$B$35/Calculator!$F$20,1)&lt;0.5,-1,1))^2)/SQRT(((50*POWER(80,POWER(COS(PI()*MOD(Calculator!$B$35/Calculator!$F$20,1)),2))+MIN(500,MAX(30,100*EXP(-0.3*'VSWR Calculator'!$C$24)*(1+3*ABS(MOD('VSWR Calculator'!$C$23/Calculator!$F$20/2,1)-0.5))))/'VSWR Calculator'!$C$25)+$C102)^2+(1500*ABS(SIN(2*PI()*MOD(Calculator!$B$35/Calculator!$F$20,1)))*IF(MOD(Calculator!$B$35/Calculator!$F$20,1)&lt;0.5,-1,1))^2)),2))</f>
        <v>—</v>
      </c>
      <c r="GY102" s="253" t="str">
        <f aca="false">IF(OR(Calculator!$E$21&lt;&gt;"YES",Calculator!$B$35&lt;Calculator!$G$21),"—",ROUND((1+SQRT(((50*POWER(80,POWER(COS(PI()*MOD(Calculator!$B$35/Calculator!$F$21,1)),2))+MIN(500,MAX(30,100*EXP(-0.3*'VSWR Calculator'!$C$24)*(1+3*ABS(MOD('VSWR Calculator'!$C$23/Calculator!$F$21/2,1)-0.5))))/'VSWR Calculator'!$C$25)-$C102)^2+(1500*ABS(SIN(2*PI()*MOD(Calculator!$B$35/Calculator!$F$21,1)))*IF(MOD(Calculator!$B$35/Calculator!$F$21,1)&lt;0.5,-1,1))^2)/SQRT(((50*POWER(80,POWER(COS(PI()*MOD(Calculator!$B$35/Calculator!$F$21,1)),2))+MIN(500,MAX(30,100*EXP(-0.3*'VSWR Calculator'!$C$24)*(1+3*ABS(MOD('VSWR Calculator'!$C$23/Calculator!$F$21/2,1)-0.5))))/'VSWR Calculator'!$C$25)+$C102)^2+(1500*ABS(SIN(2*PI()*MOD(Calculator!$B$35/Calculator!$F$21,1)))*IF(MOD(Calculator!$B$35/Calculator!$F$21,1)&lt;0.5,-1,1))^2))/(1-SQRT(((50*POWER(80,POWER(COS(PI()*MOD(Calculator!$B$35/Calculator!$F$21,1)),2))+MIN(500,MAX(30,100*EXP(-0.3*'VSWR Calculator'!$C$24)*(1+3*ABS(MOD('VSWR Calculator'!$C$23/Calculator!$F$21/2,1)-0.5))))/'VSWR Calculator'!$C$25)-$C102)^2+(1500*ABS(SIN(2*PI()*MOD(Calculator!$B$35/Calculator!$F$21,1)))*IF(MOD(Calculator!$B$35/Calculator!$F$21,1)&lt;0.5,-1,1))^2)/SQRT(((50*POWER(80,POWER(COS(PI()*MOD(Calculator!$B$35/Calculator!$F$21,1)),2))+MIN(500,MAX(30,100*EXP(-0.3*'VSWR Calculator'!$C$24)*(1+3*ABS(MOD('VSWR Calculator'!$C$23/Calculator!$F$21/2,1)-0.5))))/'VSWR Calculator'!$C$25)+$C102)^2+(1500*ABS(SIN(2*PI()*MOD(Calculator!$B$35/Calculator!$F$21,1)))*IF(MOD(Calculator!$B$35/Calculator!$F$21,1)&lt;0.5,-1,1))^2)),2))</f>
        <v>—</v>
      </c>
      <c r="GZ102" s="253" t="str">
        <f aca="false">IF(OR(Calculator!$E$22&lt;&gt;"YES",Calculator!$B$35&lt;Calculator!$G$22),"—",ROUND((1+SQRT(((50*POWER(80,POWER(COS(PI()*MOD(Calculator!$B$35/Calculator!$F$22,1)),2))+MIN(500,MAX(30,100*EXP(-0.3*'VSWR Calculator'!$C$24)*(1+3*ABS(MOD('VSWR Calculator'!$C$23/Calculator!$F$22/2,1)-0.5))))/'VSWR Calculator'!$C$25)-$C102)^2+(1500*ABS(SIN(2*PI()*MOD(Calculator!$B$35/Calculator!$F$22,1)))*IF(MOD(Calculator!$B$35/Calculator!$F$22,1)&lt;0.5,-1,1))^2)/SQRT(((50*POWER(80,POWER(COS(PI()*MOD(Calculator!$B$35/Calculator!$F$22,1)),2))+MIN(500,MAX(30,100*EXP(-0.3*'VSWR Calculator'!$C$24)*(1+3*ABS(MOD('VSWR Calculator'!$C$23/Calculator!$F$22/2,1)-0.5))))/'VSWR Calculator'!$C$25)+$C102)^2+(1500*ABS(SIN(2*PI()*MOD(Calculator!$B$35/Calculator!$F$22,1)))*IF(MOD(Calculator!$B$35/Calculator!$F$22,1)&lt;0.5,-1,1))^2))/(1-SQRT(((50*POWER(80,POWER(COS(PI()*MOD(Calculator!$B$35/Calculator!$F$22,1)),2))+MIN(500,MAX(30,100*EXP(-0.3*'VSWR Calculator'!$C$24)*(1+3*ABS(MOD('VSWR Calculator'!$C$23/Calculator!$F$22/2,1)-0.5))))/'VSWR Calculator'!$C$25)-$C102)^2+(1500*ABS(SIN(2*PI()*MOD(Calculator!$B$35/Calculator!$F$22,1)))*IF(MOD(Calculator!$B$35/Calculator!$F$22,1)&lt;0.5,-1,1))^2)/SQRT(((50*POWER(80,POWER(COS(PI()*MOD(Calculator!$B$35/Calculator!$F$22,1)),2))+MIN(500,MAX(30,100*EXP(-0.3*'VSWR Calculator'!$C$24)*(1+3*ABS(MOD('VSWR Calculator'!$C$23/Calculator!$F$22/2,1)-0.5))))/'VSWR Calculator'!$C$25)+$C102)^2+(1500*ABS(SIN(2*PI()*MOD(Calculator!$B$35/Calculator!$F$22,1)))*IF(MOD(Calculator!$B$35/Calculator!$F$22,1)&lt;0.5,-1,1))^2)),2))</f>
        <v>—</v>
      </c>
      <c r="HA102" s="253" t="n">
        <f aca="false">IFERROR(ROUND((IF(ISNUMBER(GP102),GP102,0)+IF(ISNUMBER(GQ102),GQ102,0)+IF(ISNUMBER(GR102),GR102,0)+IF(ISNUMBER(GS102),GS102,0)+IF(ISNUMBER(GT102),GT102,0)+IF(ISNUMBER(GU102),GU102,0)+IF(ISNUMBER(GV102),GV102,0)+IF(ISNUMBER(GW102),GW102,0)+IF(ISNUMBER(GX102),GX102,0)+IF(ISNUMBER(GY102),GY102,0)+IF(ISNUMBER(GZ102),GZ102,0))/(IF(ISNUMBER(GP102),1,0)+IF(ISNUMBER(GQ102),1,0)+IF(ISNUMBER(GR102),1,0)+IF(ISNUMBER(GS102),1,0)+IF(ISNUMBER(GT102),1,0)+IF(ISNUMBER(GU102),1,0)+IF(ISNUMBER(GV102),1,0)+IF(ISNUMBER(GW102),1,0)+IF(ISNUMBER(GX102),1,0)+IF(ISNUMBER(GY102),1,0)+IF(ISNUMBER(GZ102),1,0)),4),"")</f>
        <v>12.755</v>
      </c>
      <c r="HB102" s="253" t="str">
        <f aca="false">IF(OR(Calculator!$E$12&lt;&gt;"YES",Calculator!$B$36&lt;Calculator!$G$12),"—",ROUND((1+SQRT(((50*POWER(80,POWER(COS(PI()*MOD(Calculator!$B$36/Calculator!$F$12,1)),2))+MIN(500,MAX(30,100*EXP(-0.3*'VSWR Calculator'!$C$24)*(1+3*ABS(MOD('VSWR Calculator'!$C$23/Calculator!$F$12/2,1)-0.5))))/'VSWR Calculator'!$C$25)-$C102)^2+(1500*ABS(SIN(2*PI()*MOD(Calculator!$B$36/Calculator!$F$12,1)))*IF(MOD(Calculator!$B$36/Calculator!$F$12,1)&lt;0.5,-1,1))^2)/SQRT(((50*POWER(80,POWER(COS(PI()*MOD(Calculator!$B$36/Calculator!$F$12,1)),2))+MIN(500,MAX(30,100*EXP(-0.3*'VSWR Calculator'!$C$24)*(1+3*ABS(MOD('VSWR Calculator'!$C$23/Calculator!$F$12/2,1)-0.5))))/'VSWR Calculator'!$C$25)+$C102)^2+(1500*ABS(SIN(2*PI()*MOD(Calculator!$B$36/Calculator!$F$12,1)))*IF(MOD(Calculator!$B$36/Calculator!$F$12,1)&lt;0.5,-1,1))^2))/(1-SQRT(((50*POWER(80,POWER(COS(PI()*MOD(Calculator!$B$36/Calculator!$F$12,1)),2))+MIN(500,MAX(30,100*EXP(-0.3*'VSWR Calculator'!$C$24)*(1+3*ABS(MOD('VSWR Calculator'!$C$23/Calculator!$F$12/2,1)-0.5))))/'VSWR Calculator'!$C$25)-$C102)^2+(1500*ABS(SIN(2*PI()*MOD(Calculator!$B$36/Calculator!$F$12,1)))*IF(MOD(Calculator!$B$36/Calculator!$F$12,1)&lt;0.5,-1,1))^2)/SQRT(((50*POWER(80,POWER(COS(PI()*MOD(Calculator!$B$36/Calculator!$F$12,1)),2))+MIN(500,MAX(30,100*EXP(-0.3*'VSWR Calculator'!$C$24)*(1+3*ABS(MOD('VSWR Calculator'!$C$23/Calculator!$F$12/2,1)-0.5))))/'VSWR Calculator'!$C$25)+$C102)^2+(1500*ABS(SIN(2*PI()*MOD(Calculator!$B$36/Calculator!$F$12,1)))*IF(MOD(Calculator!$B$36/Calculator!$F$12,1)&lt;0.5,-1,1))^2)),2))</f>
        <v>—</v>
      </c>
      <c r="HC102" s="253" t="str">
        <f aca="false">IF(OR(Calculator!$E$13&lt;&gt;"YES",Calculator!$B$36&lt;Calculator!$G$13),"—",ROUND((1+SQRT(((50*POWER(80,POWER(COS(PI()*MOD(Calculator!$B$36/Calculator!$F$13,1)),2))+MIN(500,MAX(30,100*EXP(-0.3*'VSWR Calculator'!$C$24)*(1+3*ABS(MOD('VSWR Calculator'!$C$23/Calculator!$F$13/2,1)-0.5))))/'VSWR Calculator'!$C$25)-$C102)^2+(1500*ABS(SIN(2*PI()*MOD(Calculator!$B$36/Calculator!$F$13,1)))*IF(MOD(Calculator!$B$36/Calculator!$F$13,1)&lt;0.5,-1,1))^2)/SQRT(((50*POWER(80,POWER(COS(PI()*MOD(Calculator!$B$36/Calculator!$F$13,1)),2))+MIN(500,MAX(30,100*EXP(-0.3*'VSWR Calculator'!$C$24)*(1+3*ABS(MOD('VSWR Calculator'!$C$23/Calculator!$F$13/2,1)-0.5))))/'VSWR Calculator'!$C$25)+$C102)^2+(1500*ABS(SIN(2*PI()*MOD(Calculator!$B$36/Calculator!$F$13,1)))*IF(MOD(Calculator!$B$36/Calculator!$F$13,1)&lt;0.5,-1,1))^2))/(1-SQRT(((50*POWER(80,POWER(COS(PI()*MOD(Calculator!$B$36/Calculator!$F$13,1)),2))+MIN(500,MAX(30,100*EXP(-0.3*'VSWR Calculator'!$C$24)*(1+3*ABS(MOD('VSWR Calculator'!$C$23/Calculator!$F$13/2,1)-0.5))))/'VSWR Calculator'!$C$25)-$C102)^2+(1500*ABS(SIN(2*PI()*MOD(Calculator!$B$36/Calculator!$F$13,1)))*IF(MOD(Calculator!$B$36/Calculator!$F$13,1)&lt;0.5,-1,1))^2)/SQRT(((50*POWER(80,POWER(COS(PI()*MOD(Calculator!$B$36/Calculator!$F$13,1)),2))+MIN(500,MAX(30,100*EXP(-0.3*'VSWR Calculator'!$C$24)*(1+3*ABS(MOD('VSWR Calculator'!$C$23/Calculator!$F$13/2,1)-0.5))))/'VSWR Calculator'!$C$25)+$C102)^2+(1500*ABS(SIN(2*PI()*MOD(Calculator!$B$36/Calculator!$F$13,1)))*IF(MOD(Calculator!$B$36/Calculator!$F$13,1)&lt;0.5,-1,1))^2)),2))</f>
        <v>—</v>
      </c>
      <c r="HD102" s="253" t="str">
        <f aca="false">IF(OR(Calculator!$E$14&lt;&gt;"YES",Calculator!$B$36&lt;Calculator!$G$14),"—",ROUND((1+SQRT(((50*POWER(80,POWER(COS(PI()*MOD(Calculator!$B$36/Calculator!$F$14,1)),2))+MIN(500,MAX(30,100*EXP(-0.3*'VSWR Calculator'!$C$24)*(1+3*ABS(MOD('VSWR Calculator'!$C$23/Calculator!$F$14/2,1)-0.5))))/'VSWR Calculator'!$C$25)-$C102)^2+(1500*ABS(SIN(2*PI()*MOD(Calculator!$B$36/Calculator!$F$14,1)))*IF(MOD(Calculator!$B$36/Calculator!$F$14,1)&lt;0.5,-1,1))^2)/SQRT(((50*POWER(80,POWER(COS(PI()*MOD(Calculator!$B$36/Calculator!$F$14,1)),2))+MIN(500,MAX(30,100*EXP(-0.3*'VSWR Calculator'!$C$24)*(1+3*ABS(MOD('VSWR Calculator'!$C$23/Calculator!$F$14/2,1)-0.5))))/'VSWR Calculator'!$C$25)+$C102)^2+(1500*ABS(SIN(2*PI()*MOD(Calculator!$B$36/Calculator!$F$14,1)))*IF(MOD(Calculator!$B$36/Calculator!$F$14,1)&lt;0.5,-1,1))^2))/(1-SQRT(((50*POWER(80,POWER(COS(PI()*MOD(Calculator!$B$36/Calculator!$F$14,1)),2))+MIN(500,MAX(30,100*EXP(-0.3*'VSWR Calculator'!$C$24)*(1+3*ABS(MOD('VSWR Calculator'!$C$23/Calculator!$F$14/2,1)-0.5))))/'VSWR Calculator'!$C$25)-$C102)^2+(1500*ABS(SIN(2*PI()*MOD(Calculator!$B$36/Calculator!$F$14,1)))*IF(MOD(Calculator!$B$36/Calculator!$F$14,1)&lt;0.5,-1,1))^2)/SQRT(((50*POWER(80,POWER(COS(PI()*MOD(Calculator!$B$36/Calculator!$F$14,1)),2))+MIN(500,MAX(30,100*EXP(-0.3*'VSWR Calculator'!$C$24)*(1+3*ABS(MOD('VSWR Calculator'!$C$23/Calculator!$F$14/2,1)-0.5))))/'VSWR Calculator'!$C$25)+$C102)^2+(1500*ABS(SIN(2*PI()*MOD(Calculator!$B$36/Calculator!$F$14,1)))*IF(MOD(Calculator!$B$36/Calculator!$F$14,1)&lt;0.5,-1,1))^2)),2))</f>
        <v>—</v>
      </c>
      <c r="HE102" s="253" t="n">
        <f aca="false">IF(OR(Calculator!$E$15&lt;&gt;"YES",Calculator!$B$36&lt;Calculator!$G$15),"—",ROUND((1+SQRT(((50*POWER(80,POWER(COS(PI()*MOD(Calculator!$B$36/Calculator!$F$15,1)),2))+MIN(500,MAX(30,100*EXP(-0.3*'VSWR Calculator'!$C$24)*(1+3*ABS(MOD('VSWR Calculator'!$C$23/Calculator!$F$15/2,1)-0.5))))/'VSWR Calculator'!$C$25)-$C102)^2+(1500*ABS(SIN(2*PI()*MOD(Calculator!$B$36/Calculator!$F$15,1)))*IF(MOD(Calculator!$B$36/Calculator!$F$15,1)&lt;0.5,-1,1))^2)/SQRT(((50*POWER(80,POWER(COS(PI()*MOD(Calculator!$B$36/Calculator!$F$15,1)),2))+MIN(500,MAX(30,100*EXP(-0.3*'VSWR Calculator'!$C$24)*(1+3*ABS(MOD('VSWR Calculator'!$C$23/Calculator!$F$15/2,1)-0.5))))/'VSWR Calculator'!$C$25)+$C102)^2+(1500*ABS(SIN(2*PI()*MOD(Calculator!$B$36/Calculator!$F$15,1)))*IF(MOD(Calculator!$B$36/Calculator!$F$15,1)&lt;0.5,-1,1))^2))/(1-SQRT(((50*POWER(80,POWER(COS(PI()*MOD(Calculator!$B$36/Calculator!$F$15,1)),2))+MIN(500,MAX(30,100*EXP(-0.3*'VSWR Calculator'!$C$24)*(1+3*ABS(MOD('VSWR Calculator'!$C$23/Calculator!$F$15/2,1)-0.5))))/'VSWR Calculator'!$C$25)-$C102)^2+(1500*ABS(SIN(2*PI()*MOD(Calculator!$B$36/Calculator!$F$15,1)))*IF(MOD(Calculator!$B$36/Calculator!$F$15,1)&lt;0.5,-1,1))^2)/SQRT(((50*POWER(80,POWER(COS(PI()*MOD(Calculator!$B$36/Calculator!$F$15,1)),2))+MIN(500,MAX(30,100*EXP(-0.3*'VSWR Calculator'!$C$24)*(1+3*ABS(MOD('VSWR Calculator'!$C$23/Calculator!$F$15/2,1)-0.5))))/'VSWR Calculator'!$C$25)+$C102)^2+(1500*ABS(SIN(2*PI()*MOD(Calculator!$B$36/Calculator!$F$15,1)))*IF(MOD(Calculator!$B$36/Calculator!$F$15,1)&lt;0.5,-1,1))^2)),2))</f>
        <v>18.8</v>
      </c>
      <c r="HF102" s="253" t="str">
        <f aca="false">IF(OR(Calculator!$E$16&lt;&gt;"YES",Calculator!$B$36&lt;Calculator!$G$16),"—",ROUND((1+SQRT(((50*POWER(80,POWER(COS(PI()*MOD(Calculator!$B$36/Calculator!$F$16,1)),2))+MIN(500,MAX(30,100*EXP(-0.3*'VSWR Calculator'!$C$24)*(1+3*ABS(MOD('VSWR Calculator'!$C$23/Calculator!$F$16/2,1)-0.5))))/'VSWR Calculator'!$C$25)-$C102)^2+(1500*ABS(SIN(2*PI()*MOD(Calculator!$B$36/Calculator!$F$16,1)))*IF(MOD(Calculator!$B$36/Calculator!$F$16,1)&lt;0.5,-1,1))^2)/SQRT(((50*POWER(80,POWER(COS(PI()*MOD(Calculator!$B$36/Calculator!$F$16,1)),2))+MIN(500,MAX(30,100*EXP(-0.3*'VSWR Calculator'!$C$24)*(1+3*ABS(MOD('VSWR Calculator'!$C$23/Calculator!$F$16/2,1)-0.5))))/'VSWR Calculator'!$C$25)+$C102)^2+(1500*ABS(SIN(2*PI()*MOD(Calculator!$B$36/Calculator!$F$16,1)))*IF(MOD(Calculator!$B$36/Calculator!$F$16,1)&lt;0.5,-1,1))^2))/(1-SQRT(((50*POWER(80,POWER(COS(PI()*MOD(Calculator!$B$36/Calculator!$F$16,1)),2))+MIN(500,MAX(30,100*EXP(-0.3*'VSWR Calculator'!$C$24)*(1+3*ABS(MOD('VSWR Calculator'!$C$23/Calculator!$F$16/2,1)-0.5))))/'VSWR Calculator'!$C$25)-$C102)^2+(1500*ABS(SIN(2*PI()*MOD(Calculator!$B$36/Calculator!$F$16,1)))*IF(MOD(Calculator!$B$36/Calculator!$F$16,1)&lt;0.5,-1,1))^2)/SQRT(((50*POWER(80,POWER(COS(PI()*MOD(Calculator!$B$36/Calculator!$F$16,1)),2))+MIN(500,MAX(30,100*EXP(-0.3*'VSWR Calculator'!$C$24)*(1+3*ABS(MOD('VSWR Calculator'!$C$23/Calculator!$F$16/2,1)-0.5))))/'VSWR Calculator'!$C$25)+$C102)^2+(1500*ABS(SIN(2*PI()*MOD(Calculator!$B$36/Calculator!$F$16,1)))*IF(MOD(Calculator!$B$36/Calculator!$F$16,1)&lt;0.5,-1,1))^2)),2))</f>
        <v>—</v>
      </c>
      <c r="HG102" s="253" t="n">
        <f aca="false">IF(OR(Calculator!$E$17&lt;&gt;"YES",Calculator!$B$36&lt;Calculator!$G$17),"—",ROUND((1+SQRT(((50*POWER(80,POWER(COS(PI()*MOD(Calculator!$B$36/Calculator!$F$17,1)),2))+MIN(500,MAX(30,100*EXP(-0.3*'VSWR Calculator'!$C$24)*(1+3*ABS(MOD('VSWR Calculator'!$C$23/Calculator!$F$17/2,1)-0.5))))/'VSWR Calculator'!$C$25)-$C102)^2+(1500*ABS(SIN(2*PI()*MOD(Calculator!$B$36/Calculator!$F$17,1)))*IF(MOD(Calculator!$B$36/Calculator!$F$17,1)&lt;0.5,-1,1))^2)/SQRT(((50*POWER(80,POWER(COS(PI()*MOD(Calculator!$B$36/Calculator!$F$17,1)),2))+MIN(500,MAX(30,100*EXP(-0.3*'VSWR Calculator'!$C$24)*(1+3*ABS(MOD('VSWR Calculator'!$C$23/Calculator!$F$17/2,1)-0.5))))/'VSWR Calculator'!$C$25)+$C102)^2+(1500*ABS(SIN(2*PI()*MOD(Calculator!$B$36/Calculator!$F$17,1)))*IF(MOD(Calculator!$B$36/Calculator!$F$17,1)&lt;0.5,-1,1))^2))/(1-SQRT(((50*POWER(80,POWER(COS(PI()*MOD(Calculator!$B$36/Calculator!$F$17,1)),2))+MIN(500,MAX(30,100*EXP(-0.3*'VSWR Calculator'!$C$24)*(1+3*ABS(MOD('VSWR Calculator'!$C$23/Calculator!$F$17/2,1)-0.5))))/'VSWR Calculator'!$C$25)-$C102)^2+(1500*ABS(SIN(2*PI()*MOD(Calculator!$B$36/Calculator!$F$17,1)))*IF(MOD(Calculator!$B$36/Calculator!$F$17,1)&lt;0.5,-1,1))^2)/SQRT(((50*POWER(80,POWER(COS(PI()*MOD(Calculator!$B$36/Calculator!$F$17,1)),2))+MIN(500,MAX(30,100*EXP(-0.3*'VSWR Calculator'!$C$24)*(1+3*ABS(MOD('VSWR Calculator'!$C$23/Calculator!$F$17/2,1)-0.5))))/'VSWR Calculator'!$C$25)+$C102)^2+(1500*ABS(SIN(2*PI()*MOD(Calculator!$B$36/Calculator!$F$17,1)))*IF(MOD(Calculator!$B$36/Calculator!$F$17,1)&lt;0.5,-1,1))^2)),2))</f>
        <v>23.59</v>
      </c>
      <c r="HH102" s="253" t="str">
        <f aca="false">IF(OR(Calculator!$E$18&lt;&gt;"YES",Calculator!$B$36&lt;Calculator!$G$18),"—",ROUND((1+SQRT(((50*POWER(80,POWER(COS(PI()*MOD(Calculator!$B$36/Calculator!$F$18,1)),2))+MIN(500,MAX(30,100*EXP(-0.3*'VSWR Calculator'!$C$24)*(1+3*ABS(MOD('VSWR Calculator'!$C$23/Calculator!$F$18/2,1)-0.5))))/'VSWR Calculator'!$C$25)-$C102)^2+(1500*ABS(SIN(2*PI()*MOD(Calculator!$B$36/Calculator!$F$18,1)))*IF(MOD(Calculator!$B$36/Calculator!$F$18,1)&lt;0.5,-1,1))^2)/SQRT(((50*POWER(80,POWER(COS(PI()*MOD(Calculator!$B$36/Calculator!$F$18,1)),2))+MIN(500,MAX(30,100*EXP(-0.3*'VSWR Calculator'!$C$24)*(1+3*ABS(MOD('VSWR Calculator'!$C$23/Calculator!$F$18/2,1)-0.5))))/'VSWR Calculator'!$C$25)+$C102)^2+(1500*ABS(SIN(2*PI()*MOD(Calculator!$B$36/Calculator!$F$18,1)))*IF(MOD(Calculator!$B$36/Calculator!$F$18,1)&lt;0.5,-1,1))^2))/(1-SQRT(((50*POWER(80,POWER(COS(PI()*MOD(Calculator!$B$36/Calculator!$F$18,1)),2))+MIN(500,MAX(30,100*EXP(-0.3*'VSWR Calculator'!$C$24)*(1+3*ABS(MOD('VSWR Calculator'!$C$23/Calculator!$F$18/2,1)-0.5))))/'VSWR Calculator'!$C$25)-$C102)^2+(1500*ABS(SIN(2*PI()*MOD(Calculator!$B$36/Calculator!$F$18,1)))*IF(MOD(Calculator!$B$36/Calculator!$F$18,1)&lt;0.5,-1,1))^2)/SQRT(((50*POWER(80,POWER(COS(PI()*MOD(Calculator!$B$36/Calculator!$F$18,1)),2))+MIN(500,MAX(30,100*EXP(-0.3*'VSWR Calculator'!$C$24)*(1+3*ABS(MOD('VSWR Calculator'!$C$23/Calculator!$F$18/2,1)-0.5))))/'VSWR Calculator'!$C$25)+$C102)^2+(1500*ABS(SIN(2*PI()*MOD(Calculator!$B$36/Calculator!$F$18,1)))*IF(MOD(Calculator!$B$36/Calculator!$F$18,1)&lt;0.5,-1,1))^2)),2))</f>
        <v>—</v>
      </c>
      <c r="HI102" s="253" t="str">
        <f aca="false">IF(OR(Calculator!$E$19&lt;&gt;"YES",Calculator!$B$36&lt;Calculator!$G$19),"—",ROUND((1+SQRT(((50*POWER(80,POWER(COS(PI()*MOD(Calculator!$B$36/Calculator!$F$19,1)),2))+MIN(500,MAX(30,100*EXP(-0.3*'VSWR Calculator'!$C$24)*(1+3*ABS(MOD('VSWR Calculator'!$C$23/Calculator!$F$19/2,1)-0.5))))/'VSWR Calculator'!$C$25)-$C102)^2+(1500*ABS(SIN(2*PI()*MOD(Calculator!$B$36/Calculator!$F$19,1)))*IF(MOD(Calculator!$B$36/Calculator!$F$19,1)&lt;0.5,-1,1))^2)/SQRT(((50*POWER(80,POWER(COS(PI()*MOD(Calculator!$B$36/Calculator!$F$19,1)),2))+MIN(500,MAX(30,100*EXP(-0.3*'VSWR Calculator'!$C$24)*(1+3*ABS(MOD('VSWR Calculator'!$C$23/Calculator!$F$19/2,1)-0.5))))/'VSWR Calculator'!$C$25)+$C102)^2+(1500*ABS(SIN(2*PI()*MOD(Calculator!$B$36/Calculator!$F$19,1)))*IF(MOD(Calculator!$B$36/Calculator!$F$19,1)&lt;0.5,-1,1))^2))/(1-SQRT(((50*POWER(80,POWER(COS(PI()*MOD(Calculator!$B$36/Calculator!$F$19,1)),2))+MIN(500,MAX(30,100*EXP(-0.3*'VSWR Calculator'!$C$24)*(1+3*ABS(MOD('VSWR Calculator'!$C$23/Calculator!$F$19/2,1)-0.5))))/'VSWR Calculator'!$C$25)-$C102)^2+(1500*ABS(SIN(2*PI()*MOD(Calculator!$B$36/Calculator!$F$19,1)))*IF(MOD(Calculator!$B$36/Calculator!$F$19,1)&lt;0.5,-1,1))^2)/SQRT(((50*POWER(80,POWER(COS(PI()*MOD(Calculator!$B$36/Calculator!$F$19,1)),2))+MIN(500,MAX(30,100*EXP(-0.3*'VSWR Calculator'!$C$24)*(1+3*ABS(MOD('VSWR Calculator'!$C$23/Calculator!$F$19/2,1)-0.5))))/'VSWR Calculator'!$C$25)+$C102)^2+(1500*ABS(SIN(2*PI()*MOD(Calculator!$B$36/Calculator!$F$19,1)))*IF(MOD(Calculator!$B$36/Calculator!$F$19,1)&lt;0.5,-1,1))^2)),2))</f>
        <v>—</v>
      </c>
      <c r="HJ102" s="253" t="str">
        <f aca="false">IF(OR(Calculator!$E$20&lt;&gt;"YES",Calculator!$B$36&lt;Calculator!$G$20),"—",ROUND((1+SQRT(((50*POWER(80,POWER(COS(PI()*MOD(Calculator!$B$36/Calculator!$F$20,1)),2))+MIN(500,MAX(30,100*EXP(-0.3*'VSWR Calculator'!$C$24)*(1+3*ABS(MOD('VSWR Calculator'!$C$23/Calculator!$F$20/2,1)-0.5))))/'VSWR Calculator'!$C$25)-$C102)^2+(1500*ABS(SIN(2*PI()*MOD(Calculator!$B$36/Calculator!$F$20,1)))*IF(MOD(Calculator!$B$36/Calculator!$F$20,1)&lt;0.5,-1,1))^2)/SQRT(((50*POWER(80,POWER(COS(PI()*MOD(Calculator!$B$36/Calculator!$F$20,1)),2))+MIN(500,MAX(30,100*EXP(-0.3*'VSWR Calculator'!$C$24)*(1+3*ABS(MOD('VSWR Calculator'!$C$23/Calculator!$F$20/2,1)-0.5))))/'VSWR Calculator'!$C$25)+$C102)^2+(1500*ABS(SIN(2*PI()*MOD(Calculator!$B$36/Calculator!$F$20,1)))*IF(MOD(Calculator!$B$36/Calculator!$F$20,1)&lt;0.5,-1,1))^2))/(1-SQRT(((50*POWER(80,POWER(COS(PI()*MOD(Calculator!$B$36/Calculator!$F$20,1)),2))+MIN(500,MAX(30,100*EXP(-0.3*'VSWR Calculator'!$C$24)*(1+3*ABS(MOD('VSWR Calculator'!$C$23/Calculator!$F$20/2,1)-0.5))))/'VSWR Calculator'!$C$25)-$C102)^2+(1500*ABS(SIN(2*PI()*MOD(Calculator!$B$36/Calculator!$F$20,1)))*IF(MOD(Calculator!$B$36/Calculator!$F$20,1)&lt;0.5,-1,1))^2)/SQRT(((50*POWER(80,POWER(COS(PI()*MOD(Calculator!$B$36/Calculator!$F$20,1)),2))+MIN(500,MAX(30,100*EXP(-0.3*'VSWR Calculator'!$C$24)*(1+3*ABS(MOD('VSWR Calculator'!$C$23/Calculator!$F$20/2,1)-0.5))))/'VSWR Calculator'!$C$25)+$C102)^2+(1500*ABS(SIN(2*PI()*MOD(Calculator!$B$36/Calculator!$F$20,1)))*IF(MOD(Calculator!$B$36/Calculator!$F$20,1)&lt;0.5,-1,1))^2)),2))</f>
        <v>—</v>
      </c>
      <c r="HK102" s="253" t="str">
        <f aca="false">IF(OR(Calculator!$E$21&lt;&gt;"YES",Calculator!$B$36&lt;Calculator!$G$21),"—",ROUND((1+SQRT(((50*POWER(80,POWER(COS(PI()*MOD(Calculator!$B$36/Calculator!$F$21,1)),2))+MIN(500,MAX(30,100*EXP(-0.3*'VSWR Calculator'!$C$24)*(1+3*ABS(MOD('VSWR Calculator'!$C$23/Calculator!$F$21/2,1)-0.5))))/'VSWR Calculator'!$C$25)-$C102)^2+(1500*ABS(SIN(2*PI()*MOD(Calculator!$B$36/Calculator!$F$21,1)))*IF(MOD(Calculator!$B$36/Calculator!$F$21,1)&lt;0.5,-1,1))^2)/SQRT(((50*POWER(80,POWER(COS(PI()*MOD(Calculator!$B$36/Calculator!$F$21,1)),2))+MIN(500,MAX(30,100*EXP(-0.3*'VSWR Calculator'!$C$24)*(1+3*ABS(MOD('VSWR Calculator'!$C$23/Calculator!$F$21/2,1)-0.5))))/'VSWR Calculator'!$C$25)+$C102)^2+(1500*ABS(SIN(2*PI()*MOD(Calculator!$B$36/Calculator!$F$21,1)))*IF(MOD(Calculator!$B$36/Calculator!$F$21,1)&lt;0.5,-1,1))^2))/(1-SQRT(((50*POWER(80,POWER(COS(PI()*MOD(Calculator!$B$36/Calculator!$F$21,1)),2))+MIN(500,MAX(30,100*EXP(-0.3*'VSWR Calculator'!$C$24)*(1+3*ABS(MOD('VSWR Calculator'!$C$23/Calculator!$F$21/2,1)-0.5))))/'VSWR Calculator'!$C$25)-$C102)^2+(1500*ABS(SIN(2*PI()*MOD(Calculator!$B$36/Calculator!$F$21,1)))*IF(MOD(Calculator!$B$36/Calculator!$F$21,1)&lt;0.5,-1,1))^2)/SQRT(((50*POWER(80,POWER(COS(PI()*MOD(Calculator!$B$36/Calculator!$F$21,1)),2))+MIN(500,MAX(30,100*EXP(-0.3*'VSWR Calculator'!$C$24)*(1+3*ABS(MOD('VSWR Calculator'!$C$23/Calculator!$F$21/2,1)-0.5))))/'VSWR Calculator'!$C$25)+$C102)^2+(1500*ABS(SIN(2*PI()*MOD(Calculator!$B$36/Calculator!$F$21,1)))*IF(MOD(Calculator!$B$36/Calculator!$F$21,1)&lt;0.5,-1,1))^2)),2))</f>
        <v>—</v>
      </c>
      <c r="HL102" s="253" t="str">
        <f aca="false">IF(OR(Calculator!$E$22&lt;&gt;"YES",Calculator!$B$36&lt;Calculator!$G$22),"—",ROUND((1+SQRT(((50*POWER(80,POWER(COS(PI()*MOD(Calculator!$B$36/Calculator!$F$22,1)),2))+MIN(500,MAX(30,100*EXP(-0.3*'VSWR Calculator'!$C$24)*(1+3*ABS(MOD('VSWR Calculator'!$C$23/Calculator!$F$22/2,1)-0.5))))/'VSWR Calculator'!$C$25)-$C102)^2+(1500*ABS(SIN(2*PI()*MOD(Calculator!$B$36/Calculator!$F$22,1)))*IF(MOD(Calculator!$B$36/Calculator!$F$22,1)&lt;0.5,-1,1))^2)/SQRT(((50*POWER(80,POWER(COS(PI()*MOD(Calculator!$B$36/Calculator!$F$22,1)),2))+MIN(500,MAX(30,100*EXP(-0.3*'VSWR Calculator'!$C$24)*(1+3*ABS(MOD('VSWR Calculator'!$C$23/Calculator!$F$22/2,1)-0.5))))/'VSWR Calculator'!$C$25)+$C102)^2+(1500*ABS(SIN(2*PI()*MOD(Calculator!$B$36/Calculator!$F$22,1)))*IF(MOD(Calculator!$B$36/Calculator!$F$22,1)&lt;0.5,-1,1))^2))/(1-SQRT(((50*POWER(80,POWER(COS(PI()*MOD(Calculator!$B$36/Calculator!$F$22,1)),2))+MIN(500,MAX(30,100*EXP(-0.3*'VSWR Calculator'!$C$24)*(1+3*ABS(MOD('VSWR Calculator'!$C$23/Calculator!$F$22/2,1)-0.5))))/'VSWR Calculator'!$C$25)-$C102)^2+(1500*ABS(SIN(2*PI()*MOD(Calculator!$B$36/Calculator!$F$22,1)))*IF(MOD(Calculator!$B$36/Calculator!$F$22,1)&lt;0.5,-1,1))^2)/SQRT(((50*POWER(80,POWER(COS(PI()*MOD(Calculator!$B$36/Calculator!$F$22,1)),2))+MIN(500,MAX(30,100*EXP(-0.3*'VSWR Calculator'!$C$24)*(1+3*ABS(MOD('VSWR Calculator'!$C$23/Calculator!$F$22/2,1)-0.5))))/'VSWR Calculator'!$C$25)+$C102)^2+(1500*ABS(SIN(2*PI()*MOD(Calculator!$B$36/Calculator!$F$22,1)))*IF(MOD(Calculator!$B$36/Calculator!$F$22,1)&lt;0.5,-1,1))^2)),2))</f>
        <v>—</v>
      </c>
      <c r="HM102" s="253" t="n">
        <f aca="false">IFERROR(ROUND((IF(ISNUMBER(HB102),HB102,0)+IF(ISNUMBER(HC102),HC102,0)+IF(ISNUMBER(HD102),HD102,0)+IF(ISNUMBER(HE102),HE102,0)+IF(ISNUMBER(HF102),HF102,0)+IF(ISNUMBER(HG102),HG102,0)+IF(ISNUMBER(HH102),HH102,0)+IF(ISNUMBER(HI102),HI102,0)+IF(ISNUMBER(HJ102),HJ102,0)+IF(ISNUMBER(HK102),HK102,0)+IF(ISNUMBER(HL102),HL102,0))/(IF(ISNUMBER(HB102),1,0)+IF(ISNUMBER(HC102),1,0)+IF(ISNUMBER(HD102),1,0)+IF(ISNUMBER(HE102),1,0)+IF(ISNUMBER(HF102),1,0)+IF(ISNUMBER(HG102),1,0)+IF(ISNUMBER(HH102),1,0)+IF(ISNUMBER(HI102),1,0)+IF(ISNUMBER(HJ102),1,0)+IF(ISNUMBER(HK102),1,0)+IF(ISNUMBER(HL102),1,0)),4),"")</f>
        <v>21.195</v>
      </c>
      <c r="HN102" s="253" t="str">
        <f aca="false">IF(OR(Calculator!$E$12&lt;&gt;"YES",Calculator!$B$37&lt;Calculator!$G$12),"—",ROUND((1+SQRT(((50*POWER(80,POWER(COS(PI()*MOD(Calculator!$B$37/Calculator!$F$12,1)),2))+MIN(500,MAX(30,100*EXP(-0.3*'VSWR Calculator'!$C$24)*(1+3*ABS(MOD('VSWR Calculator'!$C$23/Calculator!$F$12/2,1)-0.5))))/'VSWR Calculator'!$C$25)-$C102)^2+(1500*ABS(SIN(2*PI()*MOD(Calculator!$B$37/Calculator!$F$12,1)))*IF(MOD(Calculator!$B$37/Calculator!$F$12,1)&lt;0.5,-1,1))^2)/SQRT(((50*POWER(80,POWER(COS(PI()*MOD(Calculator!$B$37/Calculator!$F$12,1)),2))+MIN(500,MAX(30,100*EXP(-0.3*'VSWR Calculator'!$C$24)*(1+3*ABS(MOD('VSWR Calculator'!$C$23/Calculator!$F$12/2,1)-0.5))))/'VSWR Calculator'!$C$25)+$C102)^2+(1500*ABS(SIN(2*PI()*MOD(Calculator!$B$37/Calculator!$F$12,1)))*IF(MOD(Calculator!$B$37/Calculator!$F$12,1)&lt;0.5,-1,1))^2))/(1-SQRT(((50*POWER(80,POWER(COS(PI()*MOD(Calculator!$B$37/Calculator!$F$12,1)),2))+MIN(500,MAX(30,100*EXP(-0.3*'VSWR Calculator'!$C$24)*(1+3*ABS(MOD('VSWR Calculator'!$C$23/Calculator!$F$12/2,1)-0.5))))/'VSWR Calculator'!$C$25)-$C102)^2+(1500*ABS(SIN(2*PI()*MOD(Calculator!$B$37/Calculator!$F$12,1)))*IF(MOD(Calculator!$B$37/Calculator!$F$12,1)&lt;0.5,-1,1))^2)/SQRT(((50*POWER(80,POWER(COS(PI()*MOD(Calculator!$B$37/Calculator!$F$12,1)),2))+MIN(500,MAX(30,100*EXP(-0.3*'VSWR Calculator'!$C$24)*(1+3*ABS(MOD('VSWR Calculator'!$C$23/Calculator!$F$12/2,1)-0.5))))/'VSWR Calculator'!$C$25)+$C102)^2+(1500*ABS(SIN(2*PI()*MOD(Calculator!$B$37/Calculator!$F$12,1)))*IF(MOD(Calculator!$B$37/Calculator!$F$12,1)&lt;0.5,-1,1))^2)),2))</f>
        <v>—</v>
      </c>
      <c r="HO102" s="253" t="str">
        <f aca="false">IF(OR(Calculator!$E$13&lt;&gt;"YES",Calculator!$B$37&lt;Calculator!$G$13),"—",ROUND((1+SQRT(((50*POWER(80,POWER(COS(PI()*MOD(Calculator!$B$37/Calculator!$F$13,1)),2))+MIN(500,MAX(30,100*EXP(-0.3*'VSWR Calculator'!$C$24)*(1+3*ABS(MOD('VSWR Calculator'!$C$23/Calculator!$F$13/2,1)-0.5))))/'VSWR Calculator'!$C$25)-$C102)^2+(1500*ABS(SIN(2*PI()*MOD(Calculator!$B$37/Calculator!$F$13,1)))*IF(MOD(Calculator!$B$37/Calculator!$F$13,1)&lt;0.5,-1,1))^2)/SQRT(((50*POWER(80,POWER(COS(PI()*MOD(Calculator!$B$37/Calculator!$F$13,1)),2))+MIN(500,MAX(30,100*EXP(-0.3*'VSWR Calculator'!$C$24)*(1+3*ABS(MOD('VSWR Calculator'!$C$23/Calculator!$F$13/2,1)-0.5))))/'VSWR Calculator'!$C$25)+$C102)^2+(1500*ABS(SIN(2*PI()*MOD(Calculator!$B$37/Calculator!$F$13,1)))*IF(MOD(Calculator!$B$37/Calculator!$F$13,1)&lt;0.5,-1,1))^2))/(1-SQRT(((50*POWER(80,POWER(COS(PI()*MOD(Calculator!$B$37/Calculator!$F$13,1)),2))+MIN(500,MAX(30,100*EXP(-0.3*'VSWR Calculator'!$C$24)*(1+3*ABS(MOD('VSWR Calculator'!$C$23/Calculator!$F$13/2,1)-0.5))))/'VSWR Calculator'!$C$25)-$C102)^2+(1500*ABS(SIN(2*PI()*MOD(Calculator!$B$37/Calculator!$F$13,1)))*IF(MOD(Calculator!$B$37/Calculator!$F$13,1)&lt;0.5,-1,1))^2)/SQRT(((50*POWER(80,POWER(COS(PI()*MOD(Calculator!$B$37/Calculator!$F$13,1)),2))+MIN(500,MAX(30,100*EXP(-0.3*'VSWR Calculator'!$C$24)*(1+3*ABS(MOD('VSWR Calculator'!$C$23/Calculator!$F$13/2,1)-0.5))))/'VSWR Calculator'!$C$25)+$C102)^2+(1500*ABS(SIN(2*PI()*MOD(Calculator!$B$37/Calculator!$F$13,1)))*IF(MOD(Calculator!$B$37/Calculator!$F$13,1)&lt;0.5,-1,1))^2)),2))</f>
        <v>—</v>
      </c>
      <c r="HP102" s="253" t="str">
        <f aca="false">IF(OR(Calculator!$E$14&lt;&gt;"YES",Calculator!$B$37&lt;Calculator!$G$14),"—",ROUND((1+SQRT(((50*POWER(80,POWER(COS(PI()*MOD(Calculator!$B$37/Calculator!$F$14,1)),2))+MIN(500,MAX(30,100*EXP(-0.3*'VSWR Calculator'!$C$24)*(1+3*ABS(MOD('VSWR Calculator'!$C$23/Calculator!$F$14/2,1)-0.5))))/'VSWR Calculator'!$C$25)-$C102)^2+(1500*ABS(SIN(2*PI()*MOD(Calculator!$B$37/Calculator!$F$14,1)))*IF(MOD(Calculator!$B$37/Calculator!$F$14,1)&lt;0.5,-1,1))^2)/SQRT(((50*POWER(80,POWER(COS(PI()*MOD(Calculator!$B$37/Calculator!$F$14,1)),2))+MIN(500,MAX(30,100*EXP(-0.3*'VSWR Calculator'!$C$24)*(1+3*ABS(MOD('VSWR Calculator'!$C$23/Calculator!$F$14/2,1)-0.5))))/'VSWR Calculator'!$C$25)+$C102)^2+(1500*ABS(SIN(2*PI()*MOD(Calculator!$B$37/Calculator!$F$14,1)))*IF(MOD(Calculator!$B$37/Calculator!$F$14,1)&lt;0.5,-1,1))^2))/(1-SQRT(((50*POWER(80,POWER(COS(PI()*MOD(Calculator!$B$37/Calculator!$F$14,1)),2))+MIN(500,MAX(30,100*EXP(-0.3*'VSWR Calculator'!$C$24)*(1+3*ABS(MOD('VSWR Calculator'!$C$23/Calculator!$F$14/2,1)-0.5))))/'VSWR Calculator'!$C$25)-$C102)^2+(1500*ABS(SIN(2*PI()*MOD(Calculator!$B$37/Calculator!$F$14,1)))*IF(MOD(Calculator!$B$37/Calculator!$F$14,1)&lt;0.5,-1,1))^2)/SQRT(((50*POWER(80,POWER(COS(PI()*MOD(Calculator!$B$37/Calculator!$F$14,1)),2))+MIN(500,MAX(30,100*EXP(-0.3*'VSWR Calculator'!$C$24)*(1+3*ABS(MOD('VSWR Calculator'!$C$23/Calculator!$F$14/2,1)-0.5))))/'VSWR Calculator'!$C$25)+$C102)^2+(1500*ABS(SIN(2*PI()*MOD(Calculator!$B$37/Calculator!$F$14,1)))*IF(MOD(Calculator!$B$37/Calculator!$F$14,1)&lt;0.5,-1,1))^2)),2))</f>
        <v>—</v>
      </c>
      <c r="HQ102" s="253" t="n">
        <f aca="false">IF(OR(Calculator!$E$15&lt;&gt;"YES",Calculator!$B$37&lt;Calculator!$G$15),"—",ROUND((1+SQRT(((50*POWER(80,POWER(COS(PI()*MOD(Calculator!$B$37/Calculator!$F$15,1)),2))+MIN(500,MAX(30,100*EXP(-0.3*'VSWR Calculator'!$C$24)*(1+3*ABS(MOD('VSWR Calculator'!$C$23/Calculator!$F$15/2,1)-0.5))))/'VSWR Calculator'!$C$25)-$C102)^2+(1500*ABS(SIN(2*PI()*MOD(Calculator!$B$37/Calculator!$F$15,1)))*IF(MOD(Calculator!$B$37/Calculator!$F$15,1)&lt;0.5,-1,1))^2)/SQRT(((50*POWER(80,POWER(COS(PI()*MOD(Calculator!$B$37/Calculator!$F$15,1)),2))+MIN(500,MAX(30,100*EXP(-0.3*'VSWR Calculator'!$C$24)*(1+3*ABS(MOD('VSWR Calculator'!$C$23/Calculator!$F$15/2,1)-0.5))))/'VSWR Calculator'!$C$25)+$C102)^2+(1500*ABS(SIN(2*PI()*MOD(Calculator!$B$37/Calculator!$F$15,1)))*IF(MOD(Calculator!$B$37/Calculator!$F$15,1)&lt;0.5,-1,1))^2))/(1-SQRT(((50*POWER(80,POWER(COS(PI()*MOD(Calculator!$B$37/Calculator!$F$15,1)),2))+MIN(500,MAX(30,100*EXP(-0.3*'VSWR Calculator'!$C$24)*(1+3*ABS(MOD('VSWR Calculator'!$C$23/Calculator!$F$15/2,1)-0.5))))/'VSWR Calculator'!$C$25)-$C102)^2+(1500*ABS(SIN(2*PI()*MOD(Calculator!$B$37/Calculator!$F$15,1)))*IF(MOD(Calculator!$B$37/Calculator!$F$15,1)&lt;0.5,-1,1))^2)/SQRT(((50*POWER(80,POWER(COS(PI()*MOD(Calculator!$B$37/Calculator!$F$15,1)),2))+MIN(500,MAX(30,100*EXP(-0.3*'VSWR Calculator'!$C$24)*(1+3*ABS(MOD('VSWR Calculator'!$C$23/Calculator!$F$15/2,1)-0.5))))/'VSWR Calculator'!$C$25)+$C102)^2+(1500*ABS(SIN(2*PI()*MOD(Calculator!$B$37/Calculator!$F$15,1)))*IF(MOD(Calculator!$B$37/Calculator!$F$15,1)&lt;0.5,-1,1))^2)),2))</f>
        <v>2.8</v>
      </c>
      <c r="HR102" s="253" t="str">
        <f aca="false">IF(OR(Calculator!$E$16&lt;&gt;"YES",Calculator!$B$37&lt;Calculator!$G$16),"—",ROUND((1+SQRT(((50*POWER(80,POWER(COS(PI()*MOD(Calculator!$B$37/Calculator!$F$16,1)),2))+MIN(500,MAX(30,100*EXP(-0.3*'VSWR Calculator'!$C$24)*(1+3*ABS(MOD('VSWR Calculator'!$C$23/Calculator!$F$16/2,1)-0.5))))/'VSWR Calculator'!$C$25)-$C102)^2+(1500*ABS(SIN(2*PI()*MOD(Calculator!$B$37/Calculator!$F$16,1)))*IF(MOD(Calculator!$B$37/Calculator!$F$16,1)&lt;0.5,-1,1))^2)/SQRT(((50*POWER(80,POWER(COS(PI()*MOD(Calculator!$B$37/Calculator!$F$16,1)),2))+MIN(500,MAX(30,100*EXP(-0.3*'VSWR Calculator'!$C$24)*(1+3*ABS(MOD('VSWR Calculator'!$C$23/Calculator!$F$16/2,1)-0.5))))/'VSWR Calculator'!$C$25)+$C102)^2+(1500*ABS(SIN(2*PI()*MOD(Calculator!$B$37/Calculator!$F$16,1)))*IF(MOD(Calculator!$B$37/Calculator!$F$16,1)&lt;0.5,-1,1))^2))/(1-SQRT(((50*POWER(80,POWER(COS(PI()*MOD(Calculator!$B$37/Calculator!$F$16,1)),2))+MIN(500,MAX(30,100*EXP(-0.3*'VSWR Calculator'!$C$24)*(1+3*ABS(MOD('VSWR Calculator'!$C$23/Calculator!$F$16/2,1)-0.5))))/'VSWR Calculator'!$C$25)-$C102)^2+(1500*ABS(SIN(2*PI()*MOD(Calculator!$B$37/Calculator!$F$16,1)))*IF(MOD(Calculator!$B$37/Calculator!$F$16,1)&lt;0.5,-1,1))^2)/SQRT(((50*POWER(80,POWER(COS(PI()*MOD(Calculator!$B$37/Calculator!$F$16,1)),2))+MIN(500,MAX(30,100*EXP(-0.3*'VSWR Calculator'!$C$24)*(1+3*ABS(MOD('VSWR Calculator'!$C$23/Calculator!$F$16/2,1)-0.5))))/'VSWR Calculator'!$C$25)+$C102)^2+(1500*ABS(SIN(2*PI()*MOD(Calculator!$B$37/Calculator!$F$16,1)))*IF(MOD(Calculator!$B$37/Calculator!$F$16,1)&lt;0.5,-1,1))^2)),2))</f>
        <v>—</v>
      </c>
      <c r="HS102" s="253" t="n">
        <f aca="false">IF(OR(Calculator!$E$17&lt;&gt;"YES",Calculator!$B$37&lt;Calculator!$G$17),"—",ROUND((1+SQRT(((50*POWER(80,POWER(COS(PI()*MOD(Calculator!$B$37/Calculator!$F$17,1)),2))+MIN(500,MAX(30,100*EXP(-0.3*'VSWR Calculator'!$C$24)*(1+3*ABS(MOD('VSWR Calculator'!$C$23/Calculator!$F$17/2,1)-0.5))))/'VSWR Calculator'!$C$25)-$C102)^2+(1500*ABS(SIN(2*PI()*MOD(Calculator!$B$37/Calculator!$F$17,1)))*IF(MOD(Calculator!$B$37/Calculator!$F$17,1)&lt;0.5,-1,1))^2)/SQRT(((50*POWER(80,POWER(COS(PI()*MOD(Calculator!$B$37/Calculator!$F$17,1)),2))+MIN(500,MAX(30,100*EXP(-0.3*'VSWR Calculator'!$C$24)*(1+3*ABS(MOD('VSWR Calculator'!$C$23/Calculator!$F$17/2,1)-0.5))))/'VSWR Calculator'!$C$25)+$C102)^2+(1500*ABS(SIN(2*PI()*MOD(Calculator!$B$37/Calculator!$F$17,1)))*IF(MOD(Calculator!$B$37/Calculator!$F$17,1)&lt;0.5,-1,1))^2))/(1-SQRT(((50*POWER(80,POWER(COS(PI()*MOD(Calculator!$B$37/Calculator!$F$17,1)),2))+MIN(500,MAX(30,100*EXP(-0.3*'VSWR Calculator'!$C$24)*(1+3*ABS(MOD('VSWR Calculator'!$C$23/Calculator!$F$17/2,1)-0.5))))/'VSWR Calculator'!$C$25)-$C102)^2+(1500*ABS(SIN(2*PI()*MOD(Calculator!$B$37/Calculator!$F$17,1)))*IF(MOD(Calculator!$B$37/Calculator!$F$17,1)&lt;0.5,-1,1))^2)/SQRT(((50*POWER(80,POWER(COS(PI()*MOD(Calculator!$B$37/Calculator!$F$17,1)),2))+MIN(500,MAX(30,100*EXP(-0.3*'VSWR Calculator'!$C$24)*(1+3*ABS(MOD('VSWR Calculator'!$C$23/Calculator!$F$17/2,1)-0.5))))/'VSWR Calculator'!$C$25)+$C102)^2+(1500*ABS(SIN(2*PI()*MOD(Calculator!$B$37/Calculator!$F$17,1)))*IF(MOD(Calculator!$B$37/Calculator!$F$17,1)&lt;0.5,-1,1))^2)),2))</f>
        <v>16.91</v>
      </c>
      <c r="HT102" s="253" t="str">
        <f aca="false">IF(OR(Calculator!$E$18&lt;&gt;"YES",Calculator!$B$37&lt;Calculator!$G$18),"—",ROUND((1+SQRT(((50*POWER(80,POWER(COS(PI()*MOD(Calculator!$B$37/Calculator!$F$18,1)),2))+MIN(500,MAX(30,100*EXP(-0.3*'VSWR Calculator'!$C$24)*(1+3*ABS(MOD('VSWR Calculator'!$C$23/Calculator!$F$18/2,1)-0.5))))/'VSWR Calculator'!$C$25)-$C102)^2+(1500*ABS(SIN(2*PI()*MOD(Calculator!$B$37/Calculator!$F$18,1)))*IF(MOD(Calculator!$B$37/Calculator!$F$18,1)&lt;0.5,-1,1))^2)/SQRT(((50*POWER(80,POWER(COS(PI()*MOD(Calculator!$B$37/Calculator!$F$18,1)),2))+MIN(500,MAX(30,100*EXP(-0.3*'VSWR Calculator'!$C$24)*(1+3*ABS(MOD('VSWR Calculator'!$C$23/Calculator!$F$18/2,1)-0.5))))/'VSWR Calculator'!$C$25)+$C102)^2+(1500*ABS(SIN(2*PI()*MOD(Calculator!$B$37/Calculator!$F$18,1)))*IF(MOD(Calculator!$B$37/Calculator!$F$18,1)&lt;0.5,-1,1))^2))/(1-SQRT(((50*POWER(80,POWER(COS(PI()*MOD(Calculator!$B$37/Calculator!$F$18,1)),2))+MIN(500,MAX(30,100*EXP(-0.3*'VSWR Calculator'!$C$24)*(1+3*ABS(MOD('VSWR Calculator'!$C$23/Calculator!$F$18/2,1)-0.5))))/'VSWR Calculator'!$C$25)-$C102)^2+(1500*ABS(SIN(2*PI()*MOD(Calculator!$B$37/Calculator!$F$18,1)))*IF(MOD(Calculator!$B$37/Calculator!$F$18,1)&lt;0.5,-1,1))^2)/SQRT(((50*POWER(80,POWER(COS(PI()*MOD(Calculator!$B$37/Calculator!$F$18,1)),2))+MIN(500,MAX(30,100*EXP(-0.3*'VSWR Calculator'!$C$24)*(1+3*ABS(MOD('VSWR Calculator'!$C$23/Calculator!$F$18/2,1)-0.5))))/'VSWR Calculator'!$C$25)+$C102)^2+(1500*ABS(SIN(2*PI()*MOD(Calculator!$B$37/Calculator!$F$18,1)))*IF(MOD(Calculator!$B$37/Calculator!$F$18,1)&lt;0.5,-1,1))^2)),2))</f>
        <v>—</v>
      </c>
      <c r="HU102" s="253" t="str">
        <f aca="false">IF(OR(Calculator!$E$19&lt;&gt;"YES",Calculator!$B$37&lt;Calculator!$G$19),"—",ROUND((1+SQRT(((50*POWER(80,POWER(COS(PI()*MOD(Calculator!$B$37/Calculator!$F$19,1)),2))+MIN(500,MAX(30,100*EXP(-0.3*'VSWR Calculator'!$C$24)*(1+3*ABS(MOD('VSWR Calculator'!$C$23/Calculator!$F$19/2,1)-0.5))))/'VSWR Calculator'!$C$25)-$C102)^2+(1500*ABS(SIN(2*PI()*MOD(Calculator!$B$37/Calculator!$F$19,1)))*IF(MOD(Calculator!$B$37/Calculator!$F$19,1)&lt;0.5,-1,1))^2)/SQRT(((50*POWER(80,POWER(COS(PI()*MOD(Calculator!$B$37/Calculator!$F$19,1)),2))+MIN(500,MAX(30,100*EXP(-0.3*'VSWR Calculator'!$C$24)*(1+3*ABS(MOD('VSWR Calculator'!$C$23/Calculator!$F$19/2,1)-0.5))))/'VSWR Calculator'!$C$25)+$C102)^2+(1500*ABS(SIN(2*PI()*MOD(Calculator!$B$37/Calculator!$F$19,1)))*IF(MOD(Calculator!$B$37/Calculator!$F$19,1)&lt;0.5,-1,1))^2))/(1-SQRT(((50*POWER(80,POWER(COS(PI()*MOD(Calculator!$B$37/Calculator!$F$19,1)),2))+MIN(500,MAX(30,100*EXP(-0.3*'VSWR Calculator'!$C$24)*(1+3*ABS(MOD('VSWR Calculator'!$C$23/Calculator!$F$19/2,1)-0.5))))/'VSWR Calculator'!$C$25)-$C102)^2+(1500*ABS(SIN(2*PI()*MOD(Calculator!$B$37/Calculator!$F$19,1)))*IF(MOD(Calculator!$B$37/Calculator!$F$19,1)&lt;0.5,-1,1))^2)/SQRT(((50*POWER(80,POWER(COS(PI()*MOD(Calculator!$B$37/Calculator!$F$19,1)),2))+MIN(500,MAX(30,100*EXP(-0.3*'VSWR Calculator'!$C$24)*(1+3*ABS(MOD('VSWR Calculator'!$C$23/Calculator!$F$19/2,1)-0.5))))/'VSWR Calculator'!$C$25)+$C102)^2+(1500*ABS(SIN(2*PI()*MOD(Calculator!$B$37/Calculator!$F$19,1)))*IF(MOD(Calculator!$B$37/Calculator!$F$19,1)&lt;0.5,-1,1))^2)),2))</f>
        <v>—</v>
      </c>
      <c r="HV102" s="253" t="str">
        <f aca="false">IF(OR(Calculator!$E$20&lt;&gt;"YES",Calculator!$B$37&lt;Calculator!$G$20),"—",ROUND((1+SQRT(((50*POWER(80,POWER(COS(PI()*MOD(Calculator!$B$37/Calculator!$F$20,1)),2))+MIN(500,MAX(30,100*EXP(-0.3*'VSWR Calculator'!$C$24)*(1+3*ABS(MOD('VSWR Calculator'!$C$23/Calculator!$F$20/2,1)-0.5))))/'VSWR Calculator'!$C$25)-$C102)^2+(1500*ABS(SIN(2*PI()*MOD(Calculator!$B$37/Calculator!$F$20,1)))*IF(MOD(Calculator!$B$37/Calculator!$F$20,1)&lt;0.5,-1,1))^2)/SQRT(((50*POWER(80,POWER(COS(PI()*MOD(Calculator!$B$37/Calculator!$F$20,1)),2))+MIN(500,MAX(30,100*EXP(-0.3*'VSWR Calculator'!$C$24)*(1+3*ABS(MOD('VSWR Calculator'!$C$23/Calculator!$F$20/2,1)-0.5))))/'VSWR Calculator'!$C$25)+$C102)^2+(1500*ABS(SIN(2*PI()*MOD(Calculator!$B$37/Calculator!$F$20,1)))*IF(MOD(Calculator!$B$37/Calculator!$F$20,1)&lt;0.5,-1,1))^2))/(1-SQRT(((50*POWER(80,POWER(COS(PI()*MOD(Calculator!$B$37/Calculator!$F$20,1)),2))+MIN(500,MAX(30,100*EXP(-0.3*'VSWR Calculator'!$C$24)*(1+3*ABS(MOD('VSWR Calculator'!$C$23/Calculator!$F$20/2,1)-0.5))))/'VSWR Calculator'!$C$25)-$C102)^2+(1500*ABS(SIN(2*PI()*MOD(Calculator!$B$37/Calculator!$F$20,1)))*IF(MOD(Calculator!$B$37/Calculator!$F$20,1)&lt;0.5,-1,1))^2)/SQRT(((50*POWER(80,POWER(COS(PI()*MOD(Calculator!$B$37/Calculator!$F$20,1)),2))+MIN(500,MAX(30,100*EXP(-0.3*'VSWR Calculator'!$C$24)*(1+3*ABS(MOD('VSWR Calculator'!$C$23/Calculator!$F$20/2,1)-0.5))))/'VSWR Calculator'!$C$25)+$C102)^2+(1500*ABS(SIN(2*PI()*MOD(Calculator!$B$37/Calculator!$F$20,1)))*IF(MOD(Calculator!$B$37/Calculator!$F$20,1)&lt;0.5,-1,1))^2)),2))</f>
        <v>—</v>
      </c>
      <c r="HW102" s="253" t="str">
        <f aca="false">IF(OR(Calculator!$E$21&lt;&gt;"YES",Calculator!$B$37&lt;Calculator!$G$21),"—",ROUND((1+SQRT(((50*POWER(80,POWER(COS(PI()*MOD(Calculator!$B$37/Calculator!$F$21,1)),2))+MIN(500,MAX(30,100*EXP(-0.3*'VSWR Calculator'!$C$24)*(1+3*ABS(MOD('VSWR Calculator'!$C$23/Calculator!$F$21/2,1)-0.5))))/'VSWR Calculator'!$C$25)-$C102)^2+(1500*ABS(SIN(2*PI()*MOD(Calculator!$B$37/Calculator!$F$21,1)))*IF(MOD(Calculator!$B$37/Calculator!$F$21,1)&lt;0.5,-1,1))^2)/SQRT(((50*POWER(80,POWER(COS(PI()*MOD(Calculator!$B$37/Calculator!$F$21,1)),2))+MIN(500,MAX(30,100*EXP(-0.3*'VSWR Calculator'!$C$24)*(1+3*ABS(MOD('VSWR Calculator'!$C$23/Calculator!$F$21/2,1)-0.5))))/'VSWR Calculator'!$C$25)+$C102)^2+(1500*ABS(SIN(2*PI()*MOD(Calculator!$B$37/Calculator!$F$21,1)))*IF(MOD(Calculator!$B$37/Calculator!$F$21,1)&lt;0.5,-1,1))^2))/(1-SQRT(((50*POWER(80,POWER(COS(PI()*MOD(Calculator!$B$37/Calculator!$F$21,1)),2))+MIN(500,MAX(30,100*EXP(-0.3*'VSWR Calculator'!$C$24)*(1+3*ABS(MOD('VSWR Calculator'!$C$23/Calculator!$F$21/2,1)-0.5))))/'VSWR Calculator'!$C$25)-$C102)^2+(1500*ABS(SIN(2*PI()*MOD(Calculator!$B$37/Calculator!$F$21,1)))*IF(MOD(Calculator!$B$37/Calculator!$F$21,1)&lt;0.5,-1,1))^2)/SQRT(((50*POWER(80,POWER(COS(PI()*MOD(Calculator!$B$37/Calculator!$F$21,1)),2))+MIN(500,MAX(30,100*EXP(-0.3*'VSWR Calculator'!$C$24)*(1+3*ABS(MOD('VSWR Calculator'!$C$23/Calculator!$F$21/2,1)-0.5))))/'VSWR Calculator'!$C$25)+$C102)^2+(1500*ABS(SIN(2*PI()*MOD(Calculator!$B$37/Calculator!$F$21,1)))*IF(MOD(Calculator!$B$37/Calculator!$F$21,1)&lt;0.5,-1,1))^2)),2))</f>
        <v>—</v>
      </c>
      <c r="HX102" s="253" t="str">
        <f aca="false">IF(OR(Calculator!$E$22&lt;&gt;"YES",Calculator!$B$37&lt;Calculator!$G$22),"—",ROUND((1+SQRT(((50*POWER(80,POWER(COS(PI()*MOD(Calculator!$B$37/Calculator!$F$22,1)),2))+MIN(500,MAX(30,100*EXP(-0.3*'VSWR Calculator'!$C$24)*(1+3*ABS(MOD('VSWR Calculator'!$C$23/Calculator!$F$22/2,1)-0.5))))/'VSWR Calculator'!$C$25)-$C102)^2+(1500*ABS(SIN(2*PI()*MOD(Calculator!$B$37/Calculator!$F$22,1)))*IF(MOD(Calculator!$B$37/Calculator!$F$22,1)&lt;0.5,-1,1))^2)/SQRT(((50*POWER(80,POWER(COS(PI()*MOD(Calculator!$B$37/Calculator!$F$22,1)),2))+MIN(500,MAX(30,100*EXP(-0.3*'VSWR Calculator'!$C$24)*(1+3*ABS(MOD('VSWR Calculator'!$C$23/Calculator!$F$22/2,1)-0.5))))/'VSWR Calculator'!$C$25)+$C102)^2+(1500*ABS(SIN(2*PI()*MOD(Calculator!$B$37/Calculator!$F$22,1)))*IF(MOD(Calculator!$B$37/Calculator!$F$22,1)&lt;0.5,-1,1))^2))/(1-SQRT(((50*POWER(80,POWER(COS(PI()*MOD(Calculator!$B$37/Calculator!$F$22,1)),2))+MIN(500,MAX(30,100*EXP(-0.3*'VSWR Calculator'!$C$24)*(1+3*ABS(MOD('VSWR Calculator'!$C$23/Calculator!$F$22/2,1)-0.5))))/'VSWR Calculator'!$C$25)-$C102)^2+(1500*ABS(SIN(2*PI()*MOD(Calculator!$B$37/Calculator!$F$22,1)))*IF(MOD(Calculator!$B$37/Calculator!$F$22,1)&lt;0.5,-1,1))^2)/SQRT(((50*POWER(80,POWER(COS(PI()*MOD(Calculator!$B$37/Calculator!$F$22,1)),2))+MIN(500,MAX(30,100*EXP(-0.3*'VSWR Calculator'!$C$24)*(1+3*ABS(MOD('VSWR Calculator'!$C$23/Calculator!$F$22/2,1)-0.5))))/'VSWR Calculator'!$C$25)+$C102)^2+(1500*ABS(SIN(2*PI()*MOD(Calculator!$B$37/Calculator!$F$22,1)))*IF(MOD(Calculator!$B$37/Calculator!$F$22,1)&lt;0.5,-1,1))^2)),2))</f>
        <v>—</v>
      </c>
      <c r="HY102" s="253" t="n">
        <f aca="false">IFERROR(ROUND((IF(ISNUMBER(HN102),HN102,0)+IF(ISNUMBER(HO102),HO102,0)+IF(ISNUMBER(HP102),HP102,0)+IF(ISNUMBER(HQ102),HQ102,0)+IF(ISNUMBER(HR102),HR102,0)+IF(ISNUMBER(HS102),HS102,0)+IF(ISNUMBER(HT102),HT102,0)+IF(ISNUMBER(HU102),HU102,0)+IF(ISNUMBER(HV102),HV102,0)+IF(ISNUMBER(HW102),HW102,0)+IF(ISNUMBER(HX102),HX102,0))/(IF(ISNUMBER(HN102),1,0)+IF(ISNUMBER(HO102),1,0)+IF(ISNUMBER(HP102),1,0)+IF(ISNUMBER(HQ102),1,0)+IF(ISNUMBER(HR102),1,0)+IF(ISNUMBER(HS102),1,0)+IF(ISNUMBER(HT102),1,0)+IF(ISNUMBER(HU102),1,0)+IF(ISNUMBER(HV102),1,0)+IF(ISNUMBER(HW102),1,0)+IF(ISNUMBER(HX102),1,0)),4),"")</f>
        <v>9.855</v>
      </c>
      <c r="HZ102" s="253" t="str">
        <f aca="false">IF(OR(Calculator!$E$12&lt;&gt;"YES",Calculator!$B$38&lt;Calculator!$G$12),"—",ROUND((1+SQRT(((50*POWER(80,POWER(COS(PI()*MOD(Calculator!$B$38/Calculator!$F$12,1)),2))+MIN(500,MAX(30,100*EXP(-0.3*'VSWR Calculator'!$C$24)*(1+3*ABS(MOD('VSWR Calculator'!$C$23/Calculator!$F$12/2,1)-0.5))))/'VSWR Calculator'!$C$25)-$C102)^2+(1500*ABS(SIN(2*PI()*MOD(Calculator!$B$38/Calculator!$F$12,1)))*IF(MOD(Calculator!$B$38/Calculator!$F$12,1)&lt;0.5,-1,1))^2)/SQRT(((50*POWER(80,POWER(COS(PI()*MOD(Calculator!$B$38/Calculator!$F$12,1)),2))+MIN(500,MAX(30,100*EXP(-0.3*'VSWR Calculator'!$C$24)*(1+3*ABS(MOD('VSWR Calculator'!$C$23/Calculator!$F$12/2,1)-0.5))))/'VSWR Calculator'!$C$25)+$C102)^2+(1500*ABS(SIN(2*PI()*MOD(Calculator!$B$38/Calculator!$F$12,1)))*IF(MOD(Calculator!$B$38/Calculator!$F$12,1)&lt;0.5,-1,1))^2))/(1-SQRT(((50*POWER(80,POWER(COS(PI()*MOD(Calculator!$B$38/Calculator!$F$12,1)),2))+MIN(500,MAX(30,100*EXP(-0.3*'VSWR Calculator'!$C$24)*(1+3*ABS(MOD('VSWR Calculator'!$C$23/Calculator!$F$12/2,1)-0.5))))/'VSWR Calculator'!$C$25)-$C102)^2+(1500*ABS(SIN(2*PI()*MOD(Calculator!$B$38/Calculator!$F$12,1)))*IF(MOD(Calculator!$B$38/Calculator!$F$12,1)&lt;0.5,-1,1))^2)/SQRT(((50*POWER(80,POWER(COS(PI()*MOD(Calculator!$B$38/Calculator!$F$12,1)),2))+MIN(500,MAX(30,100*EXP(-0.3*'VSWR Calculator'!$C$24)*(1+3*ABS(MOD('VSWR Calculator'!$C$23/Calculator!$F$12/2,1)-0.5))))/'VSWR Calculator'!$C$25)+$C102)^2+(1500*ABS(SIN(2*PI()*MOD(Calculator!$B$38/Calculator!$F$12,1)))*IF(MOD(Calculator!$B$38/Calculator!$F$12,1)&lt;0.5,-1,1))^2)),2))</f>
        <v>—</v>
      </c>
      <c r="IA102" s="253" t="str">
        <f aca="false">IF(OR(Calculator!$E$13&lt;&gt;"YES",Calculator!$B$38&lt;Calculator!$G$13),"—",ROUND((1+SQRT(((50*POWER(80,POWER(COS(PI()*MOD(Calculator!$B$38/Calculator!$F$13,1)),2))+MIN(500,MAX(30,100*EXP(-0.3*'VSWR Calculator'!$C$24)*(1+3*ABS(MOD('VSWR Calculator'!$C$23/Calculator!$F$13/2,1)-0.5))))/'VSWR Calculator'!$C$25)-$C102)^2+(1500*ABS(SIN(2*PI()*MOD(Calculator!$B$38/Calculator!$F$13,1)))*IF(MOD(Calculator!$B$38/Calculator!$F$13,1)&lt;0.5,-1,1))^2)/SQRT(((50*POWER(80,POWER(COS(PI()*MOD(Calculator!$B$38/Calculator!$F$13,1)),2))+MIN(500,MAX(30,100*EXP(-0.3*'VSWR Calculator'!$C$24)*(1+3*ABS(MOD('VSWR Calculator'!$C$23/Calculator!$F$13/2,1)-0.5))))/'VSWR Calculator'!$C$25)+$C102)^2+(1500*ABS(SIN(2*PI()*MOD(Calculator!$B$38/Calculator!$F$13,1)))*IF(MOD(Calculator!$B$38/Calculator!$F$13,1)&lt;0.5,-1,1))^2))/(1-SQRT(((50*POWER(80,POWER(COS(PI()*MOD(Calculator!$B$38/Calculator!$F$13,1)),2))+MIN(500,MAX(30,100*EXP(-0.3*'VSWR Calculator'!$C$24)*(1+3*ABS(MOD('VSWR Calculator'!$C$23/Calculator!$F$13/2,1)-0.5))))/'VSWR Calculator'!$C$25)-$C102)^2+(1500*ABS(SIN(2*PI()*MOD(Calculator!$B$38/Calculator!$F$13,1)))*IF(MOD(Calculator!$B$38/Calculator!$F$13,1)&lt;0.5,-1,1))^2)/SQRT(((50*POWER(80,POWER(COS(PI()*MOD(Calculator!$B$38/Calculator!$F$13,1)),2))+MIN(500,MAX(30,100*EXP(-0.3*'VSWR Calculator'!$C$24)*(1+3*ABS(MOD('VSWR Calculator'!$C$23/Calculator!$F$13/2,1)-0.5))))/'VSWR Calculator'!$C$25)+$C102)^2+(1500*ABS(SIN(2*PI()*MOD(Calculator!$B$38/Calculator!$F$13,1)))*IF(MOD(Calculator!$B$38/Calculator!$F$13,1)&lt;0.5,-1,1))^2)),2))</f>
        <v>—</v>
      </c>
      <c r="IB102" s="253" t="str">
        <f aca="false">IF(OR(Calculator!$E$14&lt;&gt;"YES",Calculator!$B$38&lt;Calculator!$G$14),"—",ROUND((1+SQRT(((50*POWER(80,POWER(COS(PI()*MOD(Calculator!$B$38/Calculator!$F$14,1)),2))+MIN(500,MAX(30,100*EXP(-0.3*'VSWR Calculator'!$C$24)*(1+3*ABS(MOD('VSWR Calculator'!$C$23/Calculator!$F$14/2,1)-0.5))))/'VSWR Calculator'!$C$25)-$C102)^2+(1500*ABS(SIN(2*PI()*MOD(Calculator!$B$38/Calculator!$F$14,1)))*IF(MOD(Calculator!$B$38/Calculator!$F$14,1)&lt;0.5,-1,1))^2)/SQRT(((50*POWER(80,POWER(COS(PI()*MOD(Calculator!$B$38/Calculator!$F$14,1)),2))+MIN(500,MAX(30,100*EXP(-0.3*'VSWR Calculator'!$C$24)*(1+3*ABS(MOD('VSWR Calculator'!$C$23/Calculator!$F$14/2,1)-0.5))))/'VSWR Calculator'!$C$25)+$C102)^2+(1500*ABS(SIN(2*PI()*MOD(Calculator!$B$38/Calculator!$F$14,1)))*IF(MOD(Calculator!$B$38/Calculator!$F$14,1)&lt;0.5,-1,1))^2))/(1-SQRT(((50*POWER(80,POWER(COS(PI()*MOD(Calculator!$B$38/Calculator!$F$14,1)),2))+MIN(500,MAX(30,100*EXP(-0.3*'VSWR Calculator'!$C$24)*(1+3*ABS(MOD('VSWR Calculator'!$C$23/Calculator!$F$14/2,1)-0.5))))/'VSWR Calculator'!$C$25)-$C102)^2+(1500*ABS(SIN(2*PI()*MOD(Calculator!$B$38/Calculator!$F$14,1)))*IF(MOD(Calculator!$B$38/Calculator!$F$14,1)&lt;0.5,-1,1))^2)/SQRT(((50*POWER(80,POWER(COS(PI()*MOD(Calculator!$B$38/Calculator!$F$14,1)),2))+MIN(500,MAX(30,100*EXP(-0.3*'VSWR Calculator'!$C$24)*(1+3*ABS(MOD('VSWR Calculator'!$C$23/Calculator!$F$14/2,1)-0.5))))/'VSWR Calculator'!$C$25)+$C102)^2+(1500*ABS(SIN(2*PI()*MOD(Calculator!$B$38/Calculator!$F$14,1)))*IF(MOD(Calculator!$B$38/Calculator!$F$14,1)&lt;0.5,-1,1))^2)),2))</f>
        <v>—</v>
      </c>
      <c r="IC102" s="253" t="n">
        <f aca="false">IF(OR(Calculator!$E$15&lt;&gt;"YES",Calculator!$B$38&lt;Calculator!$G$15),"—",ROUND((1+SQRT(((50*POWER(80,POWER(COS(PI()*MOD(Calculator!$B$38/Calculator!$F$15,1)),2))+MIN(500,MAX(30,100*EXP(-0.3*'VSWR Calculator'!$C$24)*(1+3*ABS(MOD('VSWR Calculator'!$C$23/Calculator!$F$15/2,1)-0.5))))/'VSWR Calculator'!$C$25)-$C102)^2+(1500*ABS(SIN(2*PI()*MOD(Calculator!$B$38/Calculator!$F$15,1)))*IF(MOD(Calculator!$B$38/Calculator!$F$15,1)&lt;0.5,-1,1))^2)/SQRT(((50*POWER(80,POWER(COS(PI()*MOD(Calculator!$B$38/Calculator!$F$15,1)),2))+MIN(500,MAX(30,100*EXP(-0.3*'VSWR Calculator'!$C$24)*(1+3*ABS(MOD('VSWR Calculator'!$C$23/Calculator!$F$15/2,1)-0.5))))/'VSWR Calculator'!$C$25)+$C102)^2+(1500*ABS(SIN(2*PI()*MOD(Calculator!$B$38/Calculator!$F$15,1)))*IF(MOD(Calculator!$B$38/Calculator!$F$15,1)&lt;0.5,-1,1))^2))/(1-SQRT(((50*POWER(80,POWER(COS(PI()*MOD(Calculator!$B$38/Calculator!$F$15,1)),2))+MIN(500,MAX(30,100*EXP(-0.3*'VSWR Calculator'!$C$24)*(1+3*ABS(MOD('VSWR Calculator'!$C$23/Calculator!$F$15/2,1)-0.5))))/'VSWR Calculator'!$C$25)-$C102)^2+(1500*ABS(SIN(2*PI()*MOD(Calculator!$B$38/Calculator!$F$15,1)))*IF(MOD(Calculator!$B$38/Calculator!$F$15,1)&lt;0.5,-1,1))^2)/SQRT(((50*POWER(80,POWER(COS(PI()*MOD(Calculator!$B$38/Calculator!$F$15,1)),2))+MIN(500,MAX(30,100*EXP(-0.3*'VSWR Calculator'!$C$24)*(1+3*ABS(MOD('VSWR Calculator'!$C$23/Calculator!$F$15/2,1)-0.5))))/'VSWR Calculator'!$C$25)+$C102)^2+(1500*ABS(SIN(2*PI()*MOD(Calculator!$B$38/Calculator!$F$15,1)))*IF(MOD(Calculator!$B$38/Calculator!$F$15,1)&lt;0.5,-1,1))^2)),2))</f>
        <v>2.58</v>
      </c>
      <c r="ID102" s="253" t="str">
        <f aca="false">IF(OR(Calculator!$E$16&lt;&gt;"YES",Calculator!$B$38&lt;Calculator!$G$16),"—",ROUND((1+SQRT(((50*POWER(80,POWER(COS(PI()*MOD(Calculator!$B$38/Calculator!$F$16,1)),2))+MIN(500,MAX(30,100*EXP(-0.3*'VSWR Calculator'!$C$24)*(1+3*ABS(MOD('VSWR Calculator'!$C$23/Calculator!$F$16/2,1)-0.5))))/'VSWR Calculator'!$C$25)-$C102)^2+(1500*ABS(SIN(2*PI()*MOD(Calculator!$B$38/Calculator!$F$16,1)))*IF(MOD(Calculator!$B$38/Calculator!$F$16,1)&lt;0.5,-1,1))^2)/SQRT(((50*POWER(80,POWER(COS(PI()*MOD(Calculator!$B$38/Calculator!$F$16,1)),2))+MIN(500,MAX(30,100*EXP(-0.3*'VSWR Calculator'!$C$24)*(1+3*ABS(MOD('VSWR Calculator'!$C$23/Calculator!$F$16/2,1)-0.5))))/'VSWR Calculator'!$C$25)+$C102)^2+(1500*ABS(SIN(2*PI()*MOD(Calculator!$B$38/Calculator!$F$16,1)))*IF(MOD(Calculator!$B$38/Calculator!$F$16,1)&lt;0.5,-1,1))^2))/(1-SQRT(((50*POWER(80,POWER(COS(PI()*MOD(Calculator!$B$38/Calculator!$F$16,1)),2))+MIN(500,MAX(30,100*EXP(-0.3*'VSWR Calculator'!$C$24)*(1+3*ABS(MOD('VSWR Calculator'!$C$23/Calculator!$F$16/2,1)-0.5))))/'VSWR Calculator'!$C$25)-$C102)^2+(1500*ABS(SIN(2*PI()*MOD(Calculator!$B$38/Calculator!$F$16,1)))*IF(MOD(Calculator!$B$38/Calculator!$F$16,1)&lt;0.5,-1,1))^2)/SQRT(((50*POWER(80,POWER(COS(PI()*MOD(Calculator!$B$38/Calculator!$F$16,1)),2))+MIN(500,MAX(30,100*EXP(-0.3*'VSWR Calculator'!$C$24)*(1+3*ABS(MOD('VSWR Calculator'!$C$23/Calculator!$F$16/2,1)-0.5))))/'VSWR Calculator'!$C$25)+$C102)^2+(1500*ABS(SIN(2*PI()*MOD(Calculator!$B$38/Calculator!$F$16,1)))*IF(MOD(Calculator!$B$38/Calculator!$F$16,1)&lt;0.5,-1,1))^2)),2))</f>
        <v>—</v>
      </c>
      <c r="IE102" s="253" t="n">
        <f aca="false">IF(OR(Calculator!$E$17&lt;&gt;"YES",Calculator!$B$38&lt;Calculator!$G$17),"—",ROUND((1+SQRT(((50*POWER(80,POWER(COS(PI()*MOD(Calculator!$B$38/Calculator!$F$17,1)),2))+MIN(500,MAX(30,100*EXP(-0.3*'VSWR Calculator'!$C$24)*(1+3*ABS(MOD('VSWR Calculator'!$C$23/Calculator!$F$17/2,1)-0.5))))/'VSWR Calculator'!$C$25)-$C102)^2+(1500*ABS(SIN(2*PI()*MOD(Calculator!$B$38/Calculator!$F$17,1)))*IF(MOD(Calculator!$B$38/Calculator!$F$17,1)&lt;0.5,-1,1))^2)/SQRT(((50*POWER(80,POWER(COS(PI()*MOD(Calculator!$B$38/Calculator!$F$17,1)),2))+MIN(500,MAX(30,100*EXP(-0.3*'VSWR Calculator'!$C$24)*(1+3*ABS(MOD('VSWR Calculator'!$C$23/Calculator!$F$17/2,1)-0.5))))/'VSWR Calculator'!$C$25)+$C102)^2+(1500*ABS(SIN(2*PI()*MOD(Calculator!$B$38/Calculator!$F$17,1)))*IF(MOD(Calculator!$B$38/Calculator!$F$17,1)&lt;0.5,-1,1))^2))/(1-SQRT(((50*POWER(80,POWER(COS(PI()*MOD(Calculator!$B$38/Calculator!$F$17,1)),2))+MIN(500,MAX(30,100*EXP(-0.3*'VSWR Calculator'!$C$24)*(1+3*ABS(MOD('VSWR Calculator'!$C$23/Calculator!$F$17/2,1)-0.5))))/'VSWR Calculator'!$C$25)-$C102)^2+(1500*ABS(SIN(2*PI()*MOD(Calculator!$B$38/Calculator!$F$17,1)))*IF(MOD(Calculator!$B$38/Calculator!$F$17,1)&lt;0.5,-1,1))^2)/SQRT(((50*POWER(80,POWER(COS(PI()*MOD(Calculator!$B$38/Calculator!$F$17,1)),2))+MIN(500,MAX(30,100*EXP(-0.3*'VSWR Calculator'!$C$24)*(1+3*ABS(MOD('VSWR Calculator'!$C$23/Calculator!$F$17/2,1)-0.5))))/'VSWR Calculator'!$C$25)+$C102)^2+(1500*ABS(SIN(2*PI()*MOD(Calculator!$B$38/Calculator!$F$17,1)))*IF(MOD(Calculator!$B$38/Calculator!$F$17,1)&lt;0.5,-1,1))^2)),2))</f>
        <v>20.84</v>
      </c>
      <c r="IF102" s="253" t="str">
        <f aca="false">IF(OR(Calculator!$E$18&lt;&gt;"YES",Calculator!$B$38&lt;Calculator!$G$18),"—",ROUND((1+SQRT(((50*POWER(80,POWER(COS(PI()*MOD(Calculator!$B$38/Calculator!$F$18,1)),2))+MIN(500,MAX(30,100*EXP(-0.3*'VSWR Calculator'!$C$24)*(1+3*ABS(MOD('VSWR Calculator'!$C$23/Calculator!$F$18/2,1)-0.5))))/'VSWR Calculator'!$C$25)-$C102)^2+(1500*ABS(SIN(2*PI()*MOD(Calculator!$B$38/Calculator!$F$18,1)))*IF(MOD(Calculator!$B$38/Calculator!$F$18,1)&lt;0.5,-1,1))^2)/SQRT(((50*POWER(80,POWER(COS(PI()*MOD(Calculator!$B$38/Calculator!$F$18,1)),2))+MIN(500,MAX(30,100*EXP(-0.3*'VSWR Calculator'!$C$24)*(1+3*ABS(MOD('VSWR Calculator'!$C$23/Calculator!$F$18/2,1)-0.5))))/'VSWR Calculator'!$C$25)+$C102)^2+(1500*ABS(SIN(2*PI()*MOD(Calculator!$B$38/Calculator!$F$18,1)))*IF(MOD(Calculator!$B$38/Calculator!$F$18,1)&lt;0.5,-1,1))^2))/(1-SQRT(((50*POWER(80,POWER(COS(PI()*MOD(Calculator!$B$38/Calculator!$F$18,1)),2))+MIN(500,MAX(30,100*EXP(-0.3*'VSWR Calculator'!$C$24)*(1+3*ABS(MOD('VSWR Calculator'!$C$23/Calculator!$F$18/2,1)-0.5))))/'VSWR Calculator'!$C$25)-$C102)^2+(1500*ABS(SIN(2*PI()*MOD(Calculator!$B$38/Calculator!$F$18,1)))*IF(MOD(Calculator!$B$38/Calculator!$F$18,1)&lt;0.5,-1,1))^2)/SQRT(((50*POWER(80,POWER(COS(PI()*MOD(Calculator!$B$38/Calculator!$F$18,1)),2))+MIN(500,MAX(30,100*EXP(-0.3*'VSWR Calculator'!$C$24)*(1+3*ABS(MOD('VSWR Calculator'!$C$23/Calculator!$F$18/2,1)-0.5))))/'VSWR Calculator'!$C$25)+$C102)^2+(1500*ABS(SIN(2*PI()*MOD(Calculator!$B$38/Calculator!$F$18,1)))*IF(MOD(Calculator!$B$38/Calculator!$F$18,1)&lt;0.5,-1,1))^2)),2))</f>
        <v>—</v>
      </c>
      <c r="IG102" s="253" t="str">
        <f aca="false">IF(OR(Calculator!$E$19&lt;&gt;"YES",Calculator!$B$38&lt;Calculator!$G$19),"—",ROUND((1+SQRT(((50*POWER(80,POWER(COS(PI()*MOD(Calculator!$B$38/Calculator!$F$19,1)),2))+MIN(500,MAX(30,100*EXP(-0.3*'VSWR Calculator'!$C$24)*(1+3*ABS(MOD('VSWR Calculator'!$C$23/Calculator!$F$19/2,1)-0.5))))/'VSWR Calculator'!$C$25)-$C102)^2+(1500*ABS(SIN(2*PI()*MOD(Calculator!$B$38/Calculator!$F$19,1)))*IF(MOD(Calculator!$B$38/Calculator!$F$19,1)&lt;0.5,-1,1))^2)/SQRT(((50*POWER(80,POWER(COS(PI()*MOD(Calculator!$B$38/Calculator!$F$19,1)),2))+MIN(500,MAX(30,100*EXP(-0.3*'VSWR Calculator'!$C$24)*(1+3*ABS(MOD('VSWR Calculator'!$C$23/Calculator!$F$19/2,1)-0.5))))/'VSWR Calculator'!$C$25)+$C102)^2+(1500*ABS(SIN(2*PI()*MOD(Calculator!$B$38/Calculator!$F$19,1)))*IF(MOD(Calculator!$B$38/Calculator!$F$19,1)&lt;0.5,-1,1))^2))/(1-SQRT(((50*POWER(80,POWER(COS(PI()*MOD(Calculator!$B$38/Calculator!$F$19,1)),2))+MIN(500,MAX(30,100*EXP(-0.3*'VSWR Calculator'!$C$24)*(1+3*ABS(MOD('VSWR Calculator'!$C$23/Calculator!$F$19/2,1)-0.5))))/'VSWR Calculator'!$C$25)-$C102)^2+(1500*ABS(SIN(2*PI()*MOD(Calculator!$B$38/Calculator!$F$19,1)))*IF(MOD(Calculator!$B$38/Calculator!$F$19,1)&lt;0.5,-1,1))^2)/SQRT(((50*POWER(80,POWER(COS(PI()*MOD(Calculator!$B$38/Calculator!$F$19,1)),2))+MIN(500,MAX(30,100*EXP(-0.3*'VSWR Calculator'!$C$24)*(1+3*ABS(MOD('VSWR Calculator'!$C$23/Calculator!$F$19/2,1)-0.5))))/'VSWR Calculator'!$C$25)+$C102)^2+(1500*ABS(SIN(2*PI()*MOD(Calculator!$B$38/Calculator!$F$19,1)))*IF(MOD(Calculator!$B$38/Calculator!$F$19,1)&lt;0.5,-1,1))^2)),2))</f>
        <v>—</v>
      </c>
      <c r="IH102" s="253" t="str">
        <f aca="false">IF(OR(Calculator!$E$20&lt;&gt;"YES",Calculator!$B$38&lt;Calculator!$G$20),"—",ROUND((1+SQRT(((50*POWER(80,POWER(COS(PI()*MOD(Calculator!$B$38/Calculator!$F$20,1)),2))+MIN(500,MAX(30,100*EXP(-0.3*'VSWR Calculator'!$C$24)*(1+3*ABS(MOD('VSWR Calculator'!$C$23/Calculator!$F$20/2,1)-0.5))))/'VSWR Calculator'!$C$25)-$C102)^2+(1500*ABS(SIN(2*PI()*MOD(Calculator!$B$38/Calculator!$F$20,1)))*IF(MOD(Calculator!$B$38/Calculator!$F$20,1)&lt;0.5,-1,1))^2)/SQRT(((50*POWER(80,POWER(COS(PI()*MOD(Calculator!$B$38/Calculator!$F$20,1)),2))+MIN(500,MAX(30,100*EXP(-0.3*'VSWR Calculator'!$C$24)*(1+3*ABS(MOD('VSWR Calculator'!$C$23/Calculator!$F$20/2,1)-0.5))))/'VSWR Calculator'!$C$25)+$C102)^2+(1500*ABS(SIN(2*PI()*MOD(Calculator!$B$38/Calculator!$F$20,1)))*IF(MOD(Calculator!$B$38/Calculator!$F$20,1)&lt;0.5,-1,1))^2))/(1-SQRT(((50*POWER(80,POWER(COS(PI()*MOD(Calculator!$B$38/Calculator!$F$20,1)),2))+MIN(500,MAX(30,100*EXP(-0.3*'VSWR Calculator'!$C$24)*(1+3*ABS(MOD('VSWR Calculator'!$C$23/Calculator!$F$20/2,1)-0.5))))/'VSWR Calculator'!$C$25)-$C102)^2+(1500*ABS(SIN(2*PI()*MOD(Calculator!$B$38/Calculator!$F$20,1)))*IF(MOD(Calculator!$B$38/Calculator!$F$20,1)&lt;0.5,-1,1))^2)/SQRT(((50*POWER(80,POWER(COS(PI()*MOD(Calculator!$B$38/Calculator!$F$20,1)),2))+MIN(500,MAX(30,100*EXP(-0.3*'VSWR Calculator'!$C$24)*(1+3*ABS(MOD('VSWR Calculator'!$C$23/Calculator!$F$20/2,1)-0.5))))/'VSWR Calculator'!$C$25)+$C102)^2+(1500*ABS(SIN(2*PI()*MOD(Calculator!$B$38/Calculator!$F$20,1)))*IF(MOD(Calculator!$B$38/Calculator!$F$20,1)&lt;0.5,-1,1))^2)),2))</f>
        <v>—</v>
      </c>
      <c r="II102" s="253" t="str">
        <f aca="false">IF(OR(Calculator!$E$21&lt;&gt;"YES",Calculator!$B$38&lt;Calculator!$G$21),"—",ROUND((1+SQRT(((50*POWER(80,POWER(COS(PI()*MOD(Calculator!$B$38/Calculator!$F$21,1)),2))+MIN(500,MAX(30,100*EXP(-0.3*'VSWR Calculator'!$C$24)*(1+3*ABS(MOD('VSWR Calculator'!$C$23/Calculator!$F$21/2,1)-0.5))))/'VSWR Calculator'!$C$25)-$C102)^2+(1500*ABS(SIN(2*PI()*MOD(Calculator!$B$38/Calculator!$F$21,1)))*IF(MOD(Calculator!$B$38/Calculator!$F$21,1)&lt;0.5,-1,1))^2)/SQRT(((50*POWER(80,POWER(COS(PI()*MOD(Calculator!$B$38/Calculator!$F$21,1)),2))+MIN(500,MAX(30,100*EXP(-0.3*'VSWR Calculator'!$C$24)*(1+3*ABS(MOD('VSWR Calculator'!$C$23/Calculator!$F$21/2,1)-0.5))))/'VSWR Calculator'!$C$25)+$C102)^2+(1500*ABS(SIN(2*PI()*MOD(Calculator!$B$38/Calculator!$F$21,1)))*IF(MOD(Calculator!$B$38/Calculator!$F$21,1)&lt;0.5,-1,1))^2))/(1-SQRT(((50*POWER(80,POWER(COS(PI()*MOD(Calculator!$B$38/Calculator!$F$21,1)),2))+MIN(500,MAX(30,100*EXP(-0.3*'VSWR Calculator'!$C$24)*(1+3*ABS(MOD('VSWR Calculator'!$C$23/Calculator!$F$21/2,1)-0.5))))/'VSWR Calculator'!$C$25)-$C102)^2+(1500*ABS(SIN(2*PI()*MOD(Calculator!$B$38/Calculator!$F$21,1)))*IF(MOD(Calculator!$B$38/Calculator!$F$21,1)&lt;0.5,-1,1))^2)/SQRT(((50*POWER(80,POWER(COS(PI()*MOD(Calculator!$B$38/Calculator!$F$21,1)),2))+MIN(500,MAX(30,100*EXP(-0.3*'VSWR Calculator'!$C$24)*(1+3*ABS(MOD('VSWR Calculator'!$C$23/Calculator!$F$21/2,1)-0.5))))/'VSWR Calculator'!$C$25)+$C102)^2+(1500*ABS(SIN(2*PI()*MOD(Calculator!$B$38/Calculator!$F$21,1)))*IF(MOD(Calculator!$B$38/Calculator!$F$21,1)&lt;0.5,-1,1))^2)),2))</f>
        <v>—</v>
      </c>
      <c r="IJ102" s="253" t="str">
        <f aca="false">IF(OR(Calculator!$E$22&lt;&gt;"YES",Calculator!$B$38&lt;Calculator!$G$22),"—",ROUND((1+SQRT(((50*POWER(80,POWER(COS(PI()*MOD(Calculator!$B$38/Calculator!$F$22,1)),2))+MIN(500,MAX(30,100*EXP(-0.3*'VSWR Calculator'!$C$24)*(1+3*ABS(MOD('VSWR Calculator'!$C$23/Calculator!$F$22/2,1)-0.5))))/'VSWR Calculator'!$C$25)-$C102)^2+(1500*ABS(SIN(2*PI()*MOD(Calculator!$B$38/Calculator!$F$22,1)))*IF(MOD(Calculator!$B$38/Calculator!$F$22,1)&lt;0.5,-1,1))^2)/SQRT(((50*POWER(80,POWER(COS(PI()*MOD(Calculator!$B$38/Calculator!$F$22,1)),2))+MIN(500,MAX(30,100*EXP(-0.3*'VSWR Calculator'!$C$24)*(1+3*ABS(MOD('VSWR Calculator'!$C$23/Calculator!$F$22/2,1)-0.5))))/'VSWR Calculator'!$C$25)+$C102)^2+(1500*ABS(SIN(2*PI()*MOD(Calculator!$B$38/Calculator!$F$22,1)))*IF(MOD(Calculator!$B$38/Calculator!$F$22,1)&lt;0.5,-1,1))^2))/(1-SQRT(((50*POWER(80,POWER(COS(PI()*MOD(Calculator!$B$38/Calculator!$F$22,1)),2))+MIN(500,MAX(30,100*EXP(-0.3*'VSWR Calculator'!$C$24)*(1+3*ABS(MOD('VSWR Calculator'!$C$23/Calculator!$F$22/2,1)-0.5))))/'VSWR Calculator'!$C$25)-$C102)^2+(1500*ABS(SIN(2*PI()*MOD(Calculator!$B$38/Calculator!$F$22,1)))*IF(MOD(Calculator!$B$38/Calculator!$F$22,1)&lt;0.5,-1,1))^2)/SQRT(((50*POWER(80,POWER(COS(PI()*MOD(Calculator!$B$38/Calculator!$F$22,1)),2))+MIN(500,MAX(30,100*EXP(-0.3*'VSWR Calculator'!$C$24)*(1+3*ABS(MOD('VSWR Calculator'!$C$23/Calculator!$F$22/2,1)-0.5))))/'VSWR Calculator'!$C$25)+$C102)^2+(1500*ABS(SIN(2*PI()*MOD(Calculator!$B$38/Calculator!$F$22,1)))*IF(MOD(Calculator!$B$38/Calculator!$F$22,1)&lt;0.5,-1,1))^2)),2))</f>
        <v>—</v>
      </c>
      <c r="IK102" s="253" t="n">
        <f aca="false">IFERROR(ROUND((IF(ISNUMBER(HZ102),HZ102,0)+IF(ISNUMBER(IA102),IA102,0)+IF(ISNUMBER(IB102),IB102,0)+IF(ISNUMBER(IC102),IC102,0)+IF(ISNUMBER(ID102),ID102,0)+IF(ISNUMBER(IE102),IE102,0)+IF(ISNUMBER(IF102),IF102,0)+IF(ISNUMBER(IG102),IG102,0)+IF(ISNUMBER(IH102),IH102,0)+IF(ISNUMBER(II102),II102,0)+IF(ISNUMBER(IJ102),IJ102,0))/(IF(ISNUMBER(HZ102),1,0)+IF(ISNUMBER(IA102),1,0)+IF(ISNUMBER(IB102),1,0)+IF(ISNUMBER(IC102),1,0)+IF(ISNUMBER(ID102),1,0)+IF(ISNUMBER(IE102),1,0)+IF(ISNUMBER(IF102),1,0)+IF(ISNUMBER(IG102),1,0)+IF(ISNUMBER(IH102),1,0)+IF(ISNUMBER(II102),1,0)+IF(ISNUMBER(IJ102),1,0)),4),"")</f>
        <v>11.71</v>
      </c>
    </row>
    <row r="103" customFormat="false" ht="15" hidden="false" customHeight="true" outlineLevel="0" collapsed="false">
      <c r="A103" s="261" t="s">
        <v>545</v>
      </c>
      <c r="B103" s="294" t="s">
        <v>339</v>
      </c>
      <c r="C103" s="294" t="n">
        <v>3450</v>
      </c>
      <c r="D103" s="294" t="str">
        <f aca="false">IF(OR(Calculator!$E$12&lt;&gt;"YES",Calculator!$B$29&lt;Calculator!$G$12),"—",ROUND((1+SQRT(((50*POWER(80,POWER(COS(PI()*MOD(Calculator!$B$29/Calculator!$F$12,1)),2))-$C103)^2+(1500*ABS(SIN(2*PI()*MOD(Calculator!$B$29/Calculator!$F$12,1)))*IF(MOD(Calculator!$B$29/Calculator!$F$12,1)&lt;0.5,-1,1))^2)/((50*POWER(80,POWER(COS(PI()*MOD(Calculator!$B$29/Calculator!$F$12,1)),2))+$C103)^2+(1500*ABS(SIN(2*PI()*MOD(Calculator!$B$29/Calculator!$F$12,1)))*IF(MOD(Calculator!$B$29/Calculator!$F$12,1)&lt;0.5,-1,1))^2)))/(1-SQRT(((50*POWER(80,POWER(COS(PI()*MOD(Calculator!$B$29/Calculator!$F$12,1)),2))-$C103)^2+(1500*ABS(SIN(2*PI()*MOD(Calculator!$B$29/Calculator!$F$12,1)))*IF(MOD(Calculator!$B$29/Calculator!$F$12,1)&lt;0.5,-1,1))^2)/((50*POWER(80,POWER(COS(PI()*MOD(Calculator!$B$29/Calculator!$F$12,1)),2))+$C103)^2+(1500*ABS(SIN(2*PI()*MOD(Calculator!$B$29/Calculator!$F$12,1)))*IF(MOD(Calculator!$B$29/Calculator!$F$12,1)&lt;0.5,-1,1))^2))),2))</f>
        <v>—</v>
      </c>
      <c r="E103" s="294" t="str">
        <f aca="false">IF(OR(Calculator!$E$13&lt;&gt;"YES",Calculator!$B$29&lt;Calculator!$G$13),"—",ROUND((1+SQRT(((50*POWER(80,POWER(COS(PI()*MOD(Calculator!$B$29/Calculator!$F$13,1)),2))-$C103)^2+(1500*ABS(SIN(2*PI()*MOD(Calculator!$B$29/Calculator!$F$13,1)))*IF(MOD(Calculator!$B$29/Calculator!$F$13,1)&lt;0.5,-1,1))^2)/((50*POWER(80,POWER(COS(PI()*MOD(Calculator!$B$29/Calculator!$F$13,1)),2))+$C103)^2+(1500*ABS(SIN(2*PI()*MOD(Calculator!$B$29/Calculator!$F$13,1)))*IF(MOD(Calculator!$B$29/Calculator!$F$13,1)&lt;0.5,-1,1))^2)))/(1-SQRT(((50*POWER(80,POWER(COS(PI()*MOD(Calculator!$B$29/Calculator!$F$13,1)),2))-$C103)^2+(1500*ABS(SIN(2*PI()*MOD(Calculator!$B$29/Calculator!$F$13,1)))*IF(MOD(Calculator!$B$29/Calculator!$F$13,1)&lt;0.5,-1,1))^2)/((50*POWER(80,POWER(COS(PI()*MOD(Calculator!$B$29/Calculator!$F$13,1)),2))+$C103)^2+(1500*ABS(SIN(2*PI()*MOD(Calculator!$B$29/Calculator!$F$13,1)))*IF(MOD(Calculator!$B$29/Calculator!$F$13,1)&lt;0.5,-1,1))^2))),2))</f>
        <v>—</v>
      </c>
      <c r="F103" s="294" t="str">
        <f aca="false">IF(OR(Calculator!$E$14&lt;&gt;"YES",Calculator!$B$29&lt;Calculator!$G$14),"—",ROUND((1+SQRT(((50*POWER(80,POWER(COS(PI()*MOD(Calculator!$B$29/Calculator!$F$14,1)),2))-$C103)^2+(1500*ABS(SIN(2*PI()*MOD(Calculator!$B$29/Calculator!$F$14,1)))*IF(MOD(Calculator!$B$29/Calculator!$F$14,1)&lt;0.5,-1,1))^2)/((50*POWER(80,POWER(COS(PI()*MOD(Calculator!$B$29/Calculator!$F$14,1)),2))+$C103)^2+(1500*ABS(SIN(2*PI()*MOD(Calculator!$B$29/Calculator!$F$14,1)))*IF(MOD(Calculator!$B$29/Calculator!$F$14,1)&lt;0.5,-1,1))^2)))/(1-SQRT(((50*POWER(80,POWER(COS(PI()*MOD(Calculator!$B$29/Calculator!$F$14,1)),2))-$C103)^2+(1500*ABS(SIN(2*PI()*MOD(Calculator!$B$29/Calculator!$F$14,1)))*IF(MOD(Calculator!$B$29/Calculator!$F$14,1)&lt;0.5,-1,1))^2)/((50*POWER(80,POWER(COS(PI()*MOD(Calculator!$B$29/Calculator!$F$14,1)),2))+$C103)^2+(1500*ABS(SIN(2*PI()*MOD(Calculator!$B$29/Calculator!$F$14,1)))*IF(MOD(Calculator!$B$29/Calculator!$F$14,1)&lt;0.5,-1,1))^2))),2))</f>
        <v>—</v>
      </c>
      <c r="G103" s="294" t="n">
        <f aca="false">IF(OR(Calculator!$E$15&lt;&gt;"YES",Calculator!$B$29&lt;Calculator!$G$15),"—",ROUND((1+SQRT(((50*POWER(80,POWER(COS(PI()*MOD(Calculator!$B$29/Calculator!$F$15,1)),2))-$C103)^2+(1500*ABS(SIN(2*PI()*MOD(Calculator!$B$29/Calculator!$F$15,1)))*IF(MOD(Calculator!$B$29/Calculator!$F$15,1)&lt;0.5,-1,1))^2)/((50*POWER(80,POWER(COS(PI()*MOD(Calculator!$B$29/Calculator!$F$15,1)),2))+$C103)^2+(1500*ABS(SIN(2*PI()*MOD(Calculator!$B$29/Calculator!$F$15,1)))*IF(MOD(Calculator!$B$29/Calculator!$F$15,1)&lt;0.5,-1,1))^2)))/(1-SQRT(((50*POWER(80,POWER(COS(PI()*MOD(Calculator!$B$29/Calculator!$F$15,1)),2))-$C103)^2+(1500*ABS(SIN(2*PI()*MOD(Calculator!$B$29/Calculator!$F$15,1)))*IF(MOD(Calculator!$B$29/Calculator!$F$15,1)&lt;0.5,-1,1))^2)/((50*POWER(80,POWER(COS(PI()*MOD(Calculator!$B$29/Calculator!$F$15,1)),2))+$C103)^2+(1500*ABS(SIN(2*PI()*MOD(Calculator!$B$29/Calculator!$F$15,1)))*IF(MOD(Calculator!$B$29/Calculator!$F$15,1)&lt;0.5,-1,1))^2))),2))</f>
        <v>26.15</v>
      </c>
      <c r="H103" s="294" t="str">
        <f aca="false">IF(OR(Calculator!$E$16&lt;&gt;"YES",Calculator!$B$29&lt;Calculator!$G$16),"—",ROUND((1+SQRT(((50*POWER(80,POWER(COS(PI()*MOD(Calculator!$B$29/Calculator!$F$16,1)),2))-$C103)^2+(1500*ABS(SIN(2*PI()*MOD(Calculator!$B$29/Calculator!$F$16,1)))*IF(MOD(Calculator!$B$29/Calculator!$F$16,1)&lt;0.5,-1,1))^2)/((50*POWER(80,POWER(COS(PI()*MOD(Calculator!$B$29/Calculator!$F$16,1)),2))+$C103)^2+(1500*ABS(SIN(2*PI()*MOD(Calculator!$B$29/Calculator!$F$16,1)))*IF(MOD(Calculator!$B$29/Calculator!$F$16,1)&lt;0.5,-1,1))^2)))/(1-SQRT(((50*POWER(80,POWER(COS(PI()*MOD(Calculator!$B$29/Calculator!$F$16,1)),2))-$C103)^2+(1500*ABS(SIN(2*PI()*MOD(Calculator!$B$29/Calculator!$F$16,1)))*IF(MOD(Calculator!$B$29/Calculator!$F$16,1)&lt;0.5,-1,1))^2)/((50*POWER(80,POWER(COS(PI()*MOD(Calculator!$B$29/Calculator!$F$16,1)),2))+$C103)^2+(1500*ABS(SIN(2*PI()*MOD(Calculator!$B$29/Calculator!$F$16,1)))*IF(MOD(Calculator!$B$29/Calculator!$F$16,1)&lt;0.5,-1,1))^2))),2))</f>
        <v>—</v>
      </c>
      <c r="I103" s="294" t="n">
        <f aca="false">IF(OR(Calculator!$E$17&lt;&gt;"YES",Calculator!$B$29&lt;Calculator!$G$17),"—",ROUND((1+SQRT(((50*POWER(80,POWER(COS(PI()*MOD(Calculator!$B$29/Calculator!$F$17,1)),2))-$C103)^2+(1500*ABS(SIN(2*PI()*MOD(Calculator!$B$29/Calculator!$F$17,1)))*IF(MOD(Calculator!$B$29/Calculator!$F$17,1)&lt;0.5,-1,1))^2)/((50*POWER(80,POWER(COS(PI()*MOD(Calculator!$B$29/Calculator!$F$17,1)),2))+$C103)^2+(1500*ABS(SIN(2*PI()*MOD(Calculator!$B$29/Calculator!$F$17,1)))*IF(MOD(Calculator!$B$29/Calculator!$F$17,1)&lt;0.5,-1,1))^2)))/(1-SQRT(((50*POWER(80,POWER(COS(PI()*MOD(Calculator!$B$29/Calculator!$F$17,1)),2))-$C103)^2+(1500*ABS(SIN(2*PI()*MOD(Calculator!$B$29/Calculator!$F$17,1)))*IF(MOD(Calculator!$B$29/Calculator!$F$17,1)&lt;0.5,-1,1))^2)/((50*POWER(80,POWER(COS(PI()*MOD(Calculator!$B$29/Calculator!$F$17,1)),2))+$C103)^2+(1500*ABS(SIN(2*PI()*MOD(Calculator!$B$29/Calculator!$F$17,1)))*IF(MOD(Calculator!$B$29/Calculator!$F$17,1)&lt;0.5,-1,1))^2))),2))</f>
        <v>23.45</v>
      </c>
      <c r="J103" s="294" t="str">
        <f aca="false">IF(OR(Calculator!$E$18&lt;&gt;"YES",Calculator!$B$29&lt;Calculator!$G$18),"—",ROUND((1+SQRT(((50*POWER(80,POWER(COS(PI()*MOD(Calculator!$B$29/Calculator!$F$18,1)),2))-$C103)^2+(1500*ABS(SIN(2*PI()*MOD(Calculator!$B$29/Calculator!$F$18,1)))*IF(MOD(Calculator!$B$29/Calculator!$F$18,1)&lt;0.5,-1,1))^2)/((50*POWER(80,POWER(COS(PI()*MOD(Calculator!$B$29/Calculator!$F$18,1)),2))+$C103)^2+(1500*ABS(SIN(2*PI()*MOD(Calculator!$B$29/Calculator!$F$18,1)))*IF(MOD(Calculator!$B$29/Calculator!$F$18,1)&lt;0.5,-1,1))^2)))/(1-SQRT(((50*POWER(80,POWER(COS(PI()*MOD(Calculator!$B$29/Calculator!$F$18,1)),2))-$C103)^2+(1500*ABS(SIN(2*PI()*MOD(Calculator!$B$29/Calculator!$F$18,1)))*IF(MOD(Calculator!$B$29/Calculator!$F$18,1)&lt;0.5,-1,1))^2)/((50*POWER(80,POWER(COS(PI()*MOD(Calculator!$B$29/Calculator!$F$18,1)),2))+$C103)^2+(1500*ABS(SIN(2*PI()*MOD(Calculator!$B$29/Calculator!$F$18,1)))*IF(MOD(Calculator!$B$29/Calculator!$F$18,1)&lt;0.5,-1,1))^2))),2))</f>
        <v>—</v>
      </c>
      <c r="K103" s="294" t="str">
        <f aca="false">IF(OR(Calculator!$E$19&lt;&gt;"YES",Calculator!$B$29&lt;Calculator!$G$19),"—",ROUND((1+SQRT(((50*POWER(80,POWER(COS(PI()*MOD(Calculator!$B$29/Calculator!$F$19,1)),2))-$C103)^2+(1500*ABS(SIN(2*PI()*MOD(Calculator!$B$29/Calculator!$F$19,1)))*IF(MOD(Calculator!$B$29/Calculator!$F$19,1)&lt;0.5,-1,1))^2)/((50*POWER(80,POWER(COS(PI()*MOD(Calculator!$B$29/Calculator!$F$19,1)),2))+$C103)^2+(1500*ABS(SIN(2*PI()*MOD(Calculator!$B$29/Calculator!$F$19,1)))*IF(MOD(Calculator!$B$29/Calculator!$F$19,1)&lt;0.5,-1,1))^2)))/(1-SQRT(((50*POWER(80,POWER(COS(PI()*MOD(Calculator!$B$29/Calculator!$F$19,1)),2))-$C103)^2+(1500*ABS(SIN(2*PI()*MOD(Calculator!$B$29/Calculator!$F$19,1)))*IF(MOD(Calculator!$B$29/Calculator!$F$19,1)&lt;0.5,-1,1))^2)/((50*POWER(80,POWER(COS(PI()*MOD(Calculator!$B$29/Calculator!$F$19,1)),2))+$C103)^2+(1500*ABS(SIN(2*PI()*MOD(Calculator!$B$29/Calculator!$F$19,1)))*IF(MOD(Calculator!$B$29/Calculator!$F$19,1)&lt;0.5,-1,1))^2))),2))</f>
        <v>—</v>
      </c>
      <c r="L103" s="294" t="str">
        <f aca="false">IF(OR(Calculator!$E$20&lt;&gt;"YES",Calculator!$B$29&lt;Calculator!$G$20),"—",ROUND((1+SQRT(((50*POWER(80,POWER(COS(PI()*MOD(Calculator!$B$29/Calculator!$F$20,1)),2))-$C103)^2+(1500*ABS(SIN(2*PI()*MOD(Calculator!$B$29/Calculator!$F$20,1)))*IF(MOD(Calculator!$B$29/Calculator!$F$20,1)&lt;0.5,-1,1))^2)/((50*POWER(80,POWER(COS(PI()*MOD(Calculator!$B$29/Calculator!$F$20,1)),2))+$C103)^2+(1500*ABS(SIN(2*PI()*MOD(Calculator!$B$29/Calculator!$F$20,1)))*IF(MOD(Calculator!$B$29/Calculator!$F$20,1)&lt;0.5,-1,1))^2)))/(1-SQRT(((50*POWER(80,POWER(COS(PI()*MOD(Calculator!$B$29/Calculator!$F$20,1)),2))-$C103)^2+(1500*ABS(SIN(2*PI()*MOD(Calculator!$B$29/Calculator!$F$20,1)))*IF(MOD(Calculator!$B$29/Calculator!$F$20,1)&lt;0.5,-1,1))^2)/((50*POWER(80,POWER(COS(PI()*MOD(Calculator!$B$29/Calculator!$F$20,1)),2))+$C103)^2+(1500*ABS(SIN(2*PI()*MOD(Calculator!$B$29/Calculator!$F$20,1)))*IF(MOD(Calculator!$B$29/Calculator!$F$20,1)&lt;0.5,-1,1))^2))),2))</f>
        <v>—</v>
      </c>
      <c r="M103" s="294" t="str">
        <f aca="false">IF(OR(Calculator!$E$21&lt;&gt;"YES",Calculator!$B$29&lt;Calculator!$G$21),"—",ROUND((1+SQRT(((50*POWER(80,POWER(COS(PI()*MOD(Calculator!$B$29/Calculator!$F$21,1)),2))-$C103)^2+(1500*ABS(SIN(2*PI()*MOD(Calculator!$B$29/Calculator!$F$21,1)))*IF(MOD(Calculator!$B$29/Calculator!$F$21,1)&lt;0.5,-1,1))^2)/((50*POWER(80,POWER(COS(PI()*MOD(Calculator!$B$29/Calculator!$F$21,1)),2))+$C103)^2+(1500*ABS(SIN(2*PI()*MOD(Calculator!$B$29/Calculator!$F$21,1)))*IF(MOD(Calculator!$B$29/Calculator!$F$21,1)&lt;0.5,-1,1))^2)))/(1-SQRT(((50*POWER(80,POWER(COS(PI()*MOD(Calculator!$B$29/Calculator!$F$21,1)),2))-$C103)^2+(1500*ABS(SIN(2*PI()*MOD(Calculator!$B$29/Calculator!$F$21,1)))*IF(MOD(Calculator!$B$29/Calculator!$F$21,1)&lt;0.5,-1,1))^2)/((50*POWER(80,POWER(COS(PI()*MOD(Calculator!$B$29/Calculator!$F$21,1)),2))+$C103)^2+(1500*ABS(SIN(2*PI()*MOD(Calculator!$B$29/Calculator!$F$21,1)))*IF(MOD(Calculator!$B$29/Calculator!$F$21,1)&lt;0.5,-1,1))^2))),2))</f>
        <v>—</v>
      </c>
      <c r="N103" s="294" t="str">
        <f aca="false">IF(OR(Calculator!$E$22&lt;&gt;"YES",Calculator!$B$29&lt;Calculator!$G$22),"—",ROUND((1+SQRT(((50*POWER(80,POWER(COS(PI()*MOD(Calculator!$B$29/Calculator!$F$22,1)),2))-$C103)^2+(1500*ABS(SIN(2*PI()*MOD(Calculator!$B$29/Calculator!$F$22,1)))*IF(MOD(Calculator!$B$29/Calculator!$F$22,1)&lt;0.5,-1,1))^2)/((50*POWER(80,POWER(COS(PI()*MOD(Calculator!$B$29/Calculator!$F$22,1)),2))+$C103)^2+(1500*ABS(SIN(2*PI()*MOD(Calculator!$B$29/Calculator!$F$22,1)))*IF(MOD(Calculator!$B$29/Calculator!$F$22,1)&lt;0.5,-1,1))^2)))/(1-SQRT(((50*POWER(80,POWER(COS(PI()*MOD(Calculator!$B$29/Calculator!$F$22,1)),2))-$C103)^2+(1500*ABS(SIN(2*PI()*MOD(Calculator!$B$29/Calculator!$F$22,1)))*IF(MOD(Calculator!$B$29/Calculator!$F$22,1)&lt;0.5,-1,1))^2)/((50*POWER(80,POWER(COS(PI()*MOD(Calculator!$B$29/Calculator!$F$22,1)),2))+$C103)^2+(1500*ABS(SIN(2*PI()*MOD(Calculator!$B$29/Calculator!$F$22,1)))*IF(MOD(Calculator!$B$29/Calculator!$F$22,1)&lt;0.5,-1,1))^2))),2))</f>
        <v>—</v>
      </c>
      <c r="O103" s="293" t="n">
        <f aca="false">IFERROR(ROUND((IF(ISNUMBER(D103),D103,0)+IF(ISNUMBER(E103),E103,0)+IF(ISNUMBER(F103),F103,0)+IF(ISNUMBER(G103),G103,0)+IF(ISNUMBER(H103),H103,0)+IF(ISNUMBER(I103),I103,0)+IF(ISNUMBER(J103),J103,0)+IF(ISNUMBER(K103),K103,0)+IF(ISNUMBER(L103),L103,0)+IF(ISNUMBER(M103),M103,0)+IF(ISNUMBER(N103),N103,0))/(IF(ISNUMBER(D103),1,0)+IF(ISNUMBER(E103),1,0)+IF(ISNUMBER(F103),1,0)+IF(ISNUMBER(G103),1,0)+IF(ISNUMBER(H103),1,0)+IF(ISNUMBER(I103),1,0)+IF(ISNUMBER(J103),1,0)+IF(ISNUMBER(K103),1,0)+IF(ISNUMBER(L103),1,0)+IF(ISNUMBER(M103),1,0)+IF(ISNUMBER(N103),1,0)),4),"")</f>
        <v>24.8</v>
      </c>
      <c r="P103" s="294" t="str">
        <f aca="false">IF(OR(Calculator!$E$12&lt;&gt;"YES",Calculator!$B$30&lt;Calculator!$G$12),"—",ROUND((1+SQRT(((50*POWER(80,POWER(COS(PI()*MOD(Calculator!$B$30/Calculator!$F$12,1)),2))-$C103)^2+(1500*ABS(SIN(2*PI()*MOD(Calculator!$B$30/Calculator!$F$12,1)))*IF(MOD(Calculator!$B$30/Calculator!$F$12,1)&lt;0.5,-1,1))^2)/((50*POWER(80,POWER(COS(PI()*MOD(Calculator!$B$30/Calculator!$F$12,1)),2))+$C103)^2+(1500*ABS(SIN(2*PI()*MOD(Calculator!$B$30/Calculator!$F$12,1)))*IF(MOD(Calculator!$B$30/Calculator!$F$12,1)&lt;0.5,-1,1))^2)))/(1-SQRT(((50*POWER(80,POWER(COS(PI()*MOD(Calculator!$B$30/Calculator!$F$12,1)),2))-$C103)^2+(1500*ABS(SIN(2*PI()*MOD(Calculator!$B$30/Calculator!$F$12,1)))*IF(MOD(Calculator!$B$30/Calculator!$F$12,1)&lt;0.5,-1,1))^2)/((50*POWER(80,POWER(COS(PI()*MOD(Calculator!$B$30/Calculator!$F$12,1)),2))+$C103)^2+(1500*ABS(SIN(2*PI()*MOD(Calculator!$B$30/Calculator!$F$12,1)))*IF(MOD(Calculator!$B$30/Calculator!$F$12,1)&lt;0.5,-1,1))^2))),2))</f>
        <v>—</v>
      </c>
      <c r="Q103" s="294" t="str">
        <f aca="false">IF(OR(Calculator!$E$13&lt;&gt;"YES",Calculator!$B$30&lt;Calculator!$G$13),"—",ROUND((1+SQRT(((50*POWER(80,POWER(COS(PI()*MOD(Calculator!$B$30/Calculator!$F$13,1)),2))-$C103)^2+(1500*ABS(SIN(2*PI()*MOD(Calculator!$B$30/Calculator!$F$13,1)))*IF(MOD(Calculator!$B$30/Calculator!$F$13,1)&lt;0.5,-1,1))^2)/((50*POWER(80,POWER(COS(PI()*MOD(Calculator!$B$30/Calculator!$F$13,1)),2))+$C103)^2+(1500*ABS(SIN(2*PI()*MOD(Calculator!$B$30/Calculator!$F$13,1)))*IF(MOD(Calculator!$B$30/Calculator!$F$13,1)&lt;0.5,-1,1))^2)))/(1-SQRT(((50*POWER(80,POWER(COS(PI()*MOD(Calculator!$B$30/Calculator!$F$13,1)),2))-$C103)^2+(1500*ABS(SIN(2*PI()*MOD(Calculator!$B$30/Calculator!$F$13,1)))*IF(MOD(Calculator!$B$30/Calculator!$F$13,1)&lt;0.5,-1,1))^2)/((50*POWER(80,POWER(COS(PI()*MOD(Calculator!$B$30/Calculator!$F$13,1)),2))+$C103)^2+(1500*ABS(SIN(2*PI()*MOD(Calculator!$B$30/Calculator!$F$13,1)))*IF(MOD(Calculator!$B$30/Calculator!$F$13,1)&lt;0.5,-1,1))^2))),2))</f>
        <v>—</v>
      </c>
      <c r="R103" s="294" t="str">
        <f aca="false">IF(OR(Calculator!$E$14&lt;&gt;"YES",Calculator!$B$30&lt;Calculator!$G$14),"—",ROUND((1+SQRT(((50*POWER(80,POWER(COS(PI()*MOD(Calculator!$B$30/Calculator!$F$14,1)),2))-$C103)^2+(1500*ABS(SIN(2*PI()*MOD(Calculator!$B$30/Calculator!$F$14,1)))*IF(MOD(Calculator!$B$30/Calculator!$F$14,1)&lt;0.5,-1,1))^2)/((50*POWER(80,POWER(COS(PI()*MOD(Calculator!$B$30/Calculator!$F$14,1)),2))+$C103)^2+(1500*ABS(SIN(2*PI()*MOD(Calculator!$B$30/Calculator!$F$14,1)))*IF(MOD(Calculator!$B$30/Calculator!$F$14,1)&lt;0.5,-1,1))^2)))/(1-SQRT(((50*POWER(80,POWER(COS(PI()*MOD(Calculator!$B$30/Calculator!$F$14,1)),2))-$C103)^2+(1500*ABS(SIN(2*PI()*MOD(Calculator!$B$30/Calculator!$F$14,1)))*IF(MOD(Calculator!$B$30/Calculator!$F$14,1)&lt;0.5,-1,1))^2)/((50*POWER(80,POWER(COS(PI()*MOD(Calculator!$B$30/Calculator!$F$14,1)),2))+$C103)^2+(1500*ABS(SIN(2*PI()*MOD(Calculator!$B$30/Calculator!$F$14,1)))*IF(MOD(Calculator!$B$30/Calculator!$F$14,1)&lt;0.5,-1,1))^2))),2))</f>
        <v>—</v>
      </c>
      <c r="S103" s="294" t="n">
        <f aca="false">IF(OR(Calculator!$E$15&lt;&gt;"YES",Calculator!$B$30&lt;Calculator!$G$15),"—",ROUND((1+SQRT(((50*POWER(80,POWER(COS(PI()*MOD(Calculator!$B$30/Calculator!$F$15,1)),2))-$C103)^2+(1500*ABS(SIN(2*PI()*MOD(Calculator!$B$30/Calculator!$F$15,1)))*IF(MOD(Calculator!$B$30/Calculator!$F$15,1)&lt;0.5,-1,1))^2)/((50*POWER(80,POWER(COS(PI()*MOD(Calculator!$B$30/Calculator!$F$15,1)),2))+$C103)^2+(1500*ABS(SIN(2*PI()*MOD(Calculator!$B$30/Calculator!$F$15,1)))*IF(MOD(Calculator!$B$30/Calculator!$F$15,1)&lt;0.5,-1,1))^2)))/(1-SQRT(((50*POWER(80,POWER(COS(PI()*MOD(Calculator!$B$30/Calculator!$F$15,1)),2))-$C103)^2+(1500*ABS(SIN(2*PI()*MOD(Calculator!$B$30/Calculator!$F$15,1)))*IF(MOD(Calculator!$B$30/Calculator!$F$15,1)&lt;0.5,-1,1))^2)/((50*POWER(80,POWER(COS(PI()*MOD(Calculator!$B$30/Calculator!$F$15,1)),2))+$C103)^2+(1500*ABS(SIN(2*PI()*MOD(Calculator!$B$30/Calculator!$F$15,1)))*IF(MOD(Calculator!$B$30/Calculator!$F$15,1)&lt;0.5,-1,1))^2))),2))</f>
        <v>24.73</v>
      </c>
      <c r="T103" s="294" t="str">
        <f aca="false">IF(OR(Calculator!$E$16&lt;&gt;"YES",Calculator!$B$30&lt;Calculator!$G$16),"—",ROUND((1+SQRT(((50*POWER(80,POWER(COS(PI()*MOD(Calculator!$B$30/Calculator!$F$16,1)),2))-$C103)^2+(1500*ABS(SIN(2*PI()*MOD(Calculator!$B$30/Calculator!$F$16,1)))*IF(MOD(Calculator!$B$30/Calculator!$F$16,1)&lt;0.5,-1,1))^2)/((50*POWER(80,POWER(COS(PI()*MOD(Calculator!$B$30/Calculator!$F$16,1)),2))+$C103)^2+(1500*ABS(SIN(2*PI()*MOD(Calculator!$B$30/Calculator!$F$16,1)))*IF(MOD(Calculator!$B$30/Calculator!$F$16,1)&lt;0.5,-1,1))^2)))/(1-SQRT(((50*POWER(80,POWER(COS(PI()*MOD(Calculator!$B$30/Calculator!$F$16,1)),2))-$C103)^2+(1500*ABS(SIN(2*PI()*MOD(Calculator!$B$30/Calculator!$F$16,1)))*IF(MOD(Calculator!$B$30/Calculator!$F$16,1)&lt;0.5,-1,1))^2)/((50*POWER(80,POWER(COS(PI()*MOD(Calculator!$B$30/Calculator!$F$16,1)),2))+$C103)^2+(1500*ABS(SIN(2*PI()*MOD(Calculator!$B$30/Calculator!$F$16,1)))*IF(MOD(Calculator!$B$30/Calculator!$F$16,1)&lt;0.5,-1,1))^2))),2))</f>
        <v>—</v>
      </c>
      <c r="U103" s="294" t="n">
        <f aca="false">IF(OR(Calculator!$E$17&lt;&gt;"YES",Calculator!$B$30&lt;Calculator!$G$17),"—",ROUND((1+SQRT(((50*POWER(80,POWER(COS(PI()*MOD(Calculator!$B$30/Calculator!$F$17,1)),2))-$C103)^2+(1500*ABS(SIN(2*PI()*MOD(Calculator!$B$30/Calculator!$F$17,1)))*IF(MOD(Calculator!$B$30/Calculator!$F$17,1)&lt;0.5,-1,1))^2)/((50*POWER(80,POWER(COS(PI()*MOD(Calculator!$B$30/Calculator!$F$17,1)),2))+$C103)^2+(1500*ABS(SIN(2*PI()*MOD(Calculator!$B$30/Calculator!$F$17,1)))*IF(MOD(Calculator!$B$30/Calculator!$F$17,1)&lt;0.5,-1,1))^2)))/(1-SQRT(((50*POWER(80,POWER(COS(PI()*MOD(Calculator!$B$30/Calculator!$F$17,1)),2))-$C103)^2+(1500*ABS(SIN(2*PI()*MOD(Calculator!$B$30/Calculator!$F$17,1)))*IF(MOD(Calculator!$B$30/Calculator!$F$17,1)&lt;0.5,-1,1))^2)/((50*POWER(80,POWER(COS(PI()*MOD(Calculator!$B$30/Calculator!$F$17,1)),2))+$C103)^2+(1500*ABS(SIN(2*PI()*MOD(Calculator!$B$30/Calculator!$F$17,1)))*IF(MOD(Calculator!$B$30/Calculator!$F$17,1)&lt;0.5,-1,1))^2))),2))</f>
        <v>26.24</v>
      </c>
      <c r="V103" s="294" t="str">
        <f aca="false">IF(OR(Calculator!$E$18&lt;&gt;"YES",Calculator!$B$30&lt;Calculator!$G$18),"—",ROUND((1+SQRT(((50*POWER(80,POWER(COS(PI()*MOD(Calculator!$B$30/Calculator!$F$18,1)),2))-$C103)^2+(1500*ABS(SIN(2*PI()*MOD(Calculator!$B$30/Calculator!$F$18,1)))*IF(MOD(Calculator!$B$30/Calculator!$F$18,1)&lt;0.5,-1,1))^2)/((50*POWER(80,POWER(COS(PI()*MOD(Calculator!$B$30/Calculator!$F$18,1)),2))+$C103)^2+(1500*ABS(SIN(2*PI()*MOD(Calculator!$B$30/Calculator!$F$18,1)))*IF(MOD(Calculator!$B$30/Calculator!$F$18,1)&lt;0.5,-1,1))^2)))/(1-SQRT(((50*POWER(80,POWER(COS(PI()*MOD(Calculator!$B$30/Calculator!$F$18,1)),2))-$C103)^2+(1500*ABS(SIN(2*PI()*MOD(Calculator!$B$30/Calculator!$F$18,1)))*IF(MOD(Calculator!$B$30/Calculator!$F$18,1)&lt;0.5,-1,1))^2)/((50*POWER(80,POWER(COS(PI()*MOD(Calculator!$B$30/Calculator!$F$18,1)),2))+$C103)^2+(1500*ABS(SIN(2*PI()*MOD(Calculator!$B$30/Calculator!$F$18,1)))*IF(MOD(Calculator!$B$30/Calculator!$F$18,1)&lt;0.5,-1,1))^2))),2))</f>
        <v>—</v>
      </c>
      <c r="W103" s="294" t="str">
        <f aca="false">IF(OR(Calculator!$E$19&lt;&gt;"YES",Calculator!$B$30&lt;Calculator!$G$19),"—",ROUND((1+SQRT(((50*POWER(80,POWER(COS(PI()*MOD(Calculator!$B$30/Calculator!$F$19,1)),2))-$C103)^2+(1500*ABS(SIN(2*PI()*MOD(Calculator!$B$30/Calculator!$F$19,1)))*IF(MOD(Calculator!$B$30/Calculator!$F$19,1)&lt;0.5,-1,1))^2)/((50*POWER(80,POWER(COS(PI()*MOD(Calculator!$B$30/Calculator!$F$19,1)),2))+$C103)^2+(1500*ABS(SIN(2*PI()*MOD(Calculator!$B$30/Calculator!$F$19,1)))*IF(MOD(Calculator!$B$30/Calculator!$F$19,1)&lt;0.5,-1,1))^2)))/(1-SQRT(((50*POWER(80,POWER(COS(PI()*MOD(Calculator!$B$30/Calculator!$F$19,1)),2))-$C103)^2+(1500*ABS(SIN(2*PI()*MOD(Calculator!$B$30/Calculator!$F$19,1)))*IF(MOD(Calculator!$B$30/Calculator!$F$19,1)&lt;0.5,-1,1))^2)/((50*POWER(80,POWER(COS(PI()*MOD(Calculator!$B$30/Calculator!$F$19,1)),2))+$C103)^2+(1500*ABS(SIN(2*PI()*MOD(Calculator!$B$30/Calculator!$F$19,1)))*IF(MOD(Calculator!$B$30/Calculator!$F$19,1)&lt;0.5,-1,1))^2))),2))</f>
        <v>—</v>
      </c>
      <c r="X103" s="294" t="str">
        <f aca="false">IF(OR(Calculator!$E$20&lt;&gt;"YES",Calculator!$B$30&lt;Calculator!$G$20),"—",ROUND((1+SQRT(((50*POWER(80,POWER(COS(PI()*MOD(Calculator!$B$30/Calculator!$F$20,1)),2))-$C103)^2+(1500*ABS(SIN(2*PI()*MOD(Calculator!$B$30/Calculator!$F$20,1)))*IF(MOD(Calculator!$B$30/Calculator!$F$20,1)&lt;0.5,-1,1))^2)/((50*POWER(80,POWER(COS(PI()*MOD(Calculator!$B$30/Calculator!$F$20,1)),2))+$C103)^2+(1500*ABS(SIN(2*PI()*MOD(Calculator!$B$30/Calculator!$F$20,1)))*IF(MOD(Calculator!$B$30/Calculator!$F$20,1)&lt;0.5,-1,1))^2)))/(1-SQRT(((50*POWER(80,POWER(COS(PI()*MOD(Calculator!$B$30/Calculator!$F$20,1)),2))-$C103)^2+(1500*ABS(SIN(2*PI()*MOD(Calculator!$B$30/Calculator!$F$20,1)))*IF(MOD(Calculator!$B$30/Calculator!$F$20,1)&lt;0.5,-1,1))^2)/((50*POWER(80,POWER(COS(PI()*MOD(Calculator!$B$30/Calculator!$F$20,1)),2))+$C103)^2+(1500*ABS(SIN(2*PI()*MOD(Calculator!$B$30/Calculator!$F$20,1)))*IF(MOD(Calculator!$B$30/Calculator!$F$20,1)&lt;0.5,-1,1))^2))),2))</f>
        <v>—</v>
      </c>
      <c r="Y103" s="294" t="str">
        <f aca="false">IF(OR(Calculator!$E$21&lt;&gt;"YES",Calculator!$B$30&lt;Calculator!$G$21),"—",ROUND((1+SQRT(((50*POWER(80,POWER(COS(PI()*MOD(Calculator!$B$30/Calculator!$F$21,1)),2))-$C103)^2+(1500*ABS(SIN(2*PI()*MOD(Calculator!$B$30/Calculator!$F$21,1)))*IF(MOD(Calculator!$B$30/Calculator!$F$21,1)&lt;0.5,-1,1))^2)/((50*POWER(80,POWER(COS(PI()*MOD(Calculator!$B$30/Calculator!$F$21,1)),2))+$C103)^2+(1500*ABS(SIN(2*PI()*MOD(Calculator!$B$30/Calculator!$F$21,1)))*IF(MOD(Calculator!$B$30/Calculator!$F$21,1)&lt;0.5,-1,1))^2)))/(1-SQRT(((50*POWER(80,POWER(COS(PI()*MOD(Calculator!$B$30/Calculator!$F$21,1)),2))-$C103)^2+(1500*ABS(SIN(2*PI()*MOD(Calculator!$B$30/Calculator!$F$21,1)))*IF(MOD(Calculator!$B$30/Calculator!$F$21,1)&lt;0.5,-1,1))^2)/((50*POWER(80,POWER(COS(PI()*MOD(Calculator!$B$30/Calculator!$F$21,1)),2))+$C103)^2+(1500*ABS(SIN(2*PI()*MOD(Calculator!$B$30/Calculator!$F$21,1)))*IF(MOD(Calculator!$B$30/Calculator!$F$21,1)&lt;0.5,-1,1))^2))),2))</f>
        <v>—</v>
      </c>
      <c r="Z103" s="294" t="str">
        <f aca="false">IF(OR(Calculator!$E$22&lt;&gt;"YES",Calculator!$B$30&lt;Calculator!$G$22),"—",ROUND((1+SQRT(((50*POWER(80,POWER(COS(PI()*MOD(Calculator!$B$30/Calculator!$F$22,1)),2))-$C103)^2+(1500*ABS(SIN(2*PI()*MOD(Calculator!$B$30/Calculator!$F$22,1)))*IF(MOD(Calculator!$B$30/Calculator!$F$22,1)&lt;0.5,-1,1))^2)/((50*POWER(80,POWER(COS(PI()*MOD(Calculator!$B$30/Calculator!$F$22,1)),2))+$C103)^2+(1500*ABS(SIN(2*PI()*MOD(Calculator!$B$30/Calculator!$F$22,1)))*IF(MOD(Calculator!$B$30/Calculator!$F$22,1)&lt;0.5,-1,1))^2)))/(1-SQRT(((50*POWER(80,POWER(COS(PI()*MOD(Calculator!$B$30/Calculator!$F$22,1)),2))-$C103)^2+(1500*ABS(SIN(2*PI()*MOD(Calculator!$B$30/Calculator!$F$22,1)))*IF(MOD(Calculator!$B$30/Calculator!$F$22,1)&lt;0.5,-1,1))^2)/((50*POWER(80,POWER(COS(PI()*MOD(Calculator!$B$30/Calculator!$F$22,1)),2))+$C103)^2+(1500*ABS(SIN(2*PI()*MOD(Calculator!$B$30/Calculator!$F$22,1)))*IF(MOD(Calculator!$B$30/Calculator!$F$22,1)&lt;0.5,-1,1))^2))),2))</f>
        <v>—</v>
      </c>
      <c r="AA103" s="293" t="n">
        <f aca="false">IFERROR(ROUND((IF(ISNUMBER(P103),P103,0)+IF(ISNUMBER(Q103),Q103,0)+IF(ISNUMBER(R103),R103,0)+IF(ISNUMBER(S103),S103,0)+IF(ISNUMBER(T103),T103,0)+IF(ISNUMBER(U103),U103,0)+IF(ISNUMBER(V103),V103,0)+IF(ISNUMBER(W103),W103,0)+IF(ISNUMBER(X103),X103,0)+IF(ISNUMBER(Y103),Y103,0)+IF(ISNUMBER(Z103),Z103,0))/(IF(ISNUMBER(P103),1,0)+IF(ISNUMBER(Q103),1,0)+IF(ISNUMBER(R103),1,0)+IF(ISNUMBER(S103),1,0)+IF(ISNUMBER(T103),1,0)+IF(ISNUMBER(U103),1,0)+IF(ISNUMBER(V103),1,0)+IF(ISNUMBER(W103),1,0)+IF(ISNUMBER(X103),1,0)+IF(ISNUMBER(Y103),1,0)+IF(ISNUMBER(Z103),1,0)),4),"")</f>
        <v>25.485</v>
      </c>
      <c r="AB103" s="294" t="str">
        <f aca="false">IF(OR(Calculator!$E$12&lt;&gt;"YES",Calculator!$B$31&lt;Calculator!$G$12),"—",ROUND((1+SQRT(((50*POWER(80,POWER(COS(PI()*MOD(Calculator!$B$31/Calculator!$F$12,1)),2))-$C103)^2+(1500*ABS(SIN(2*PI()*MOD(Calculator!$B$31/Calculator!$F$12,1)))*IF(MOD(Calculator!$B$31/Calculator!$F$12,1)&lt;0.5,-1,1))^2)/((50*POWER(80,POWER(COS(PI()*MOD(Calculator!$B$31/Calculator!$F$12,1)),2))+$C103)^2+(1500*ABS(SIN(2*PI()*MOD(Calculator!$B$31/Calculator!$F$12,1)))*IF(MOD(Calculator!$B$31/Calculator!$F$12,1)&lt;0.5,-1,1))^2)))/(1-SQRT(((50*POWER(80,POWER(COS(PI()*MOD(Calculator!$B$31/Calculator!$F$12,1)),2))-$C103)^2+(1500*ABS(SIN(2*PI()*MOD(Calculator!$B$31/Calculator!$F$12,1)))*IF(MOD(Calculator!$B$31/Calculator!$F$12,1)&lt;0.5,-1,1))^2)/((50*POWER(80,POWER(COS(PI()*MOD(Calculator!$B$31/Calculator!$F$12,1)),2))+$C103)^2+(1500*ABS(SIN(2*PI()*MOD(Calculator!$B$31/Calculator!$F$12,1)))*IF(MOD(Calculator!$B$31/Calculator!$F$12,1)&lt;0.5,-1,1))^2))),2))</f>
        <v>—</v>
      </c>
      <c r="AC103" s="294" t="str">
        <f aca="false">IF(OR(Calculator!$E$13&lt;&gt;"YES",Calculator!$B$31&lt;Calculator!$G$13),"—",ROUND((1+SQRT(((50*POWER(80,POWER(COS(PI()*MOD(Calculator!$B$31/Calculator!$F$13,1)),2))-$C103)^2+(1500*ABS(SIN(2*PI()*MOD(Calculator!$B$31/Calculator!$F$13,1)))*IF(MOD(Calculator!$B$31/Calculator!$F$13,1)&lt;0.5,-1,1))^2)/((50*POWER(80,POWER(COS(PI()*MOD(Calculator!$B$31/Calculator!$F$13,1)),2))+$C103)^2+(1500*ABS(SIN(2*PI()*MOD(Calculator!$B$31/Calculator!$F$13,1)))*IF(MOD(Calculator!$B$31/Calculator!$F$13,1)&lt;0.5,-1,1))^2)))/(1-SQRT(((50*POWER(80,POWER(COS(PI()*MOD(Calculator!$B$31/Calculator!$F$13,1)),2))-$C103)^2+(1500*ABS(SIN(2*PI()*MOD(Calculator!$B$31/Calculator!$F$13,1)))*IF(MOD(Calculator!$B$31/Calculator!$F$13,1)&lt;0.5,-1,1))^2)/((50*POWER(80,POWER(COS(PI()*MOD(Calculator!$B$31/Calculator!$F$13,1)),2))+$C103)^2+(1500*ABS(SIN(2*PI()*MOD(Calculator!$B$31/Calculator!$F$13,1)))*IF(MOD(Calculator!$B$31/Calculator!$F$13,1)&lt;0.5,-1,1))^2))),2))</f>
        <v>—</v>
      </c>
      <c r="AD103" s="294" t="str">
        <f aca="false">IF(OR(Calculator!$E$14&lt;&gt;"YES",Calculator!$B$31&lt;Calculator!$G$14),"—",ROUND((1+SQRT(((50*POWER(80,POWER(COS(PI()*MOD(Calculator!$B$31/Calculator!$F$14,1)),2))-$C103)^2+(1500*ABS(SIN(2*PI()*MOD(Calculator!$B$31/Calculator!$F$14,1)))*IF(MOD(Calculator!$B$31/Calculator!$F$14,1)&lt;0.5,-1,1))^2)/((50*POWER(80,POWER(COS(PI()*MOD(Calculator!$B$31/Calculator!$F$14,1)),2))+$C103)^2+(1500*ABS(SIN(2*PI()*MOD(Calculator!$B$31/Calculator!$F$14,1)))*IF(MOD(Calculator!$B$31/Calculator!$F$14,1)&lt;0.5,-1,1))^2)))/(1-SQRT(((50*POWER(80,POWER(COS(PI()*MOD(Calculator!$B$31/Calculator!$F$14,1)),2))-$C103)^2+(1500*ABS(SIN(2*PI()*MOD(Calculator!$B$31/Calculator!$F$14,1)))*IF(MOD(Calculator!$B$31/Calculator!$F$14,1)&lt;0.5,-1,1))^2)/((50*POWER(80,POWER(COS(PI()*MOD(Calculator!$B$31/Calculator!$F$14,1)),2))+$C103)^2+(1500*ABS(SIN(2*PI()*MOD(Calculator!$B$31/Calculator!$F$14,1)))*IF(MOD(Calculator!$B$31/Calculator!$F$14,1)&lt;0.5,-1,1))^2))),2))</f>
        <v>—</v>
      </c>
      <c r="AE103" s="294" t="n">
        <f aca="false">IF(OR(Calculator!$E$15&lt;&gt;"YES",Calculator!$B$31&lt;Calculator!$G$15),"—",ROUND((1+SQRT(((50*POWER(80,POWER(COS(PI()*MOD(Calculator!$B$31/Calculator!$F$15,1)),2))-$C103)^2+(1500*ABS(SIN(2*PI()*MOD(Calculator!$B$31/Calculator!$F$15,1)))*IF(MOD(Calculator!$B$31/Calculator!$F$15,1)&lt;0.5,-1,1))^2)/((50*POWER(80,POWER(COS(PI()*MOD(Calculator!$B$31/Calculator!$F$15,1)),2))+$C103)^2+(1500*ABS(SIN(2*PI()*MOD(Calculator!$B$31/Calculator!$F$15,1)))*IF(MOD(Calculator!$B$31/Calculator!$F$15,1)&lt;0.5,-1,1))^2)))/(1-SQRT(((50*POWER(80,POWER(COS(PI()*MOD(Calculator!$B$31/Calculator!$F$15,1)),2))-$C103)^2+(1500*ABS(SIN(2*PI()*MOD(Calculator!$B$31/Calculator!$F$15,1)))*IF(MOD(Calculator!$B$31/Calculator!$F$15,1)&lt;0.5,-1,1))^2)/((50*POWER(80,POWER(COS(PI()*MOD(Calculator!$B$31/Calculator!$F$15,1)),2))+$C103)^2+(1500*ABS(SIN(2*PI()*MOD(Calculator!$B$31/Calculator!$F$15,1)))*IF(MOD(Calculator!$B$31/Calculator!$F$15,1)&lt;0.5,-1,1))^2))),2))</f>
        <v>27.63</v>
      </c>
      <c r="AF103" s="294" t="str">
        <f aca="false">IF(OR(Calculator!$E$16&lt;&gt;"YES",Calculator!$B$31&lt;Calculator!$G$16),"—",ROUND((1+SQRT(((50*POWER(80,POWER(COS(PI()*MOD(Calculator!$B$31/Calculator!$F$16,1)),2))-$C103)^2+(1500*ABS(SIN(2*PI()*MOD(Calculator!$B$31/Calculator!$F$16,1)))*IF(MOD(Calculator!$B$31/Calculator!$F$16,1)&lt;0.5,-1,1))^2)/((50*POWER(80,POWER(COS(PI()*MOD(Calculator!$B$31/Calculator!$F$16,1)),2))+$C103)^2+(1500*ABS(SIN(2*PI()*MOD(Calculator!$B$31/Calculator!$F$16,1)))*IF(MOD(Calculator!$B$31/Calculator!$F$16,1)&lt;0.5,-1,1))^2)))/(1-SQRT(((50*POWER(80,POWER(COS(PI()*MOD(Calculator!$B$31/Calculator!$F$16,1)),2))-$C103)^2+(1500*ABS(SIN(2*PI()*MOD(Calculator!$B$31/Calculator!$F$16,1)))*IF(MOD(Calculator!$B$31/Calculator!$F$16,1)&lt;0.5,-1,1))^2)/((50*POWER(80,POWER(COS(PI()*MOD(Calculator!$B$31/Calculator!$F$16,1)),2))+$C103)^2+(1500*ABS(SIN(2*PI()*MOD(Calculator!$B$31/Calculator!$F$16,1)))*IF(MOD(Calculator!$B$31/Calculator!$F$16,1)&lt;0.5,-1,1))^2))),2))</f>
        <v>—</v>
      </c>
      <c r="AG103" s="294" t="n">
        <f aca="false">IF(OR(Calculator!$E$17&lt;&gt;"YES",Calculator!$B$31&lt;Calculator!$G$17),"—",ROUND((1+SQRT(((50*POWER(80,POWER(COS(PI()*MOD(Calculator!$B$31/Calculator!$F$17,1)),2))-$C103)^2+(1500*ABS(SIN(2*PI()*MOD(Calculator!$B$31/Calculator!$F$17,1)))*IF(MOD(Calculator!$B$31/Calculator!$F$17,1)&lt;0.5,-1,1))^2)/((50*POWER(80,POWER(COS(PI()*MOD(Calculator!$B$31/Calculator!$F$17,1)),2))+$C103)^2+(1500*ABS(SIN(2*PI()*MOD(Calculator!$B$31/Calculator!$F$17,1)))*IF(MOD(Calculator!$B$31/Calculator!$F$17,1)&lt;0.5,-1,1))^2)))/(1-SQRT(((50*POWER(80,POWER(COS(PI()*MOD(Calculator!$B$31/Calculator!$F$17,1)),2))-$C103)^2+(1500*ABS(SIN(2*PI()*MOD(Calculator!$B$31/Calculator!$F$17,1)))*IF(MOD(Calculator!$B$31/Calculator!$F$17,1)&lt;0.5,-1,1))^2)/((50*POWER(80,POWER(COS(PI()*MOD(Calculator!$B$31/Calculator!$F$17,1)),2))+$C103)^2+(1500*ABS(SIN(2*PI()*MOD(Calculator!$B$31/Calculator!$F$17,1)))*IF(MOD(Calculator!$B$31/Calculator!$F$17,1)&lt;0.5,-1,1))^2))),2))</f>
        <v>20.87</v>
      </c>
      <c r="AH103" s="294" t="str">
        <f aca="false">IF(OR(Calculator!$E$18&lt;&gt;"YES",Calculator!$B$31&lt;Calculator!$G$18),"—",ROUND((1+SQRT(((50*POWER(80,POWER(COS(PI()*MOD(Calculator!$B$31/Calculator!$F$18,1)),2))-$C103)^2+(1500*ABS(SIN(2*PI()*MOD(Calculator!$B$31/Calculator!$F$18,1)))*IF(MOD(Calculator!$B$31/Calculator!$F$18,1)&lt;0.5,-1,1))^2)/((50*POWER(80,POWER(COS(PI()*MOD(Calculator!$B$31/Calculator!$F$18,1)),2))+$C103)^2+(1500*ABS(SIN(2*PI()*MOD(Calculator!$B$31/Calculator!$F$18,1)))*IF(MOD(Calculator!$B$31/Calculator!$F$18,1)&lt;0.5,-1,1))^2)))/(1-SQRT(((50*POWER(80,POWER(COS(PI()*MOD(Calculator!$B$31/Calculator!$F$18,1)),2))-$C103)^2+(1500*ABS(SIN(2*PI()*MOD(Calculator!$B$31/Calculator!$F$18,1)))*IF(MOD(Calculator!$B$31/Calculator!$F$18,1)&lt;0.5,-1,1))^2)/((50*POWER(80,POWER(COS(PI()*MOD(Calculator!$B$31/Calculator!$F$18,1)),2))+$C103)^2+(1500*ABS(SIN(2*PI()*MOD(Calculator!$B$31/Calculator!$F$18,1)))*IF(MOD(Calculator!$B$31/Calculator!$F$18,1)&lt;0.5,-1,1))^2))),2))</f>
        <v>—</v>
      </c>
      <c r="AI103" s="294" t="str">
        <f aca="false">IF(OR(Calculator!$E$19&lt;&gt;"YES",Calculator!$B$31&lt;Calculator!$G$19),"—",ROUND((1+SQRT(((50*POWER(80,POWER(COS(PI()*MOD(Calculator!$B$31/Calculator!$F$19,1)),2))-$C103)^2+(1500*ABS(SIN(2*PI()*MOD(Calculator!$B$31/Calculator!$F$19,1)))*IF(MOD(Calculator!$B$31/Calculator!$F$19,1)&lt;0.5,-1,1))^2)/((50*POWER(80,POWER(COS(PI()*MOD(Calculator!$B$31/Calculator!$F$19,1)),2))+$C103)^2+(1500*ABS(SIN(2*PI()*MOD(Calculator!$B$31/Calculator!$F$19,1)))*IF(MOD(Calculator!$B$31/Calculator!$F$19,1)&lt;0.5,-1,1))^2)))/(1-SQRT(((50*POWER(80,POWER(COS(PI()*MOD(Calculator!$B$31/Calculator!$F$19,1)),2))-$C103)^2+(1500*ABS(SIN(2*PI()*MOD(Calculator!$B$31/Calculator!$F$19,1)))*IF(MOD(Calculator!$B$31/Calculator!$F$19,1)&lt;0.5,-1,1))^2)/((50*POWER(80,POWER(COS(PI()*MOD(Calculator!$B$31/Calculator!$F$19,1)),2))+$C103)^2+(1500*ABS(SIN(2*PI()*MOD(Calculator!$B$31/Calculator!$F$19,1)))*IF(MOD(Calculator!$B$31/Calculator!$F$19,1)&lt;0.5,-1,1))^2))),2))</f>
        <v>—</v>
      </c>
      <c r="AJ103" s="294" t="str">
        <f aca="false">IF(OR(Calculator!$E$20&lt;&gt;"YES",Calculator!$B$31&lt;Calculator!$G$20),"—",ROUND((1+SQRT(((50*POWER(80,POWER(COS(PI()*MOD(Calculator!$B$31/Calculator!$F$20,1)),2))-$C103)^2+(1500*ABS(SIN(2*PI()*MOD(Calculator!$B$31/Calculator!$F$20,1)))*IF(MOD(Calculator!$B$31/Calculator!$F$20,1)&lt;0.5,-1,1))^2)/((50*POWER(80,POWER(COS(PI()*MOD(Calculator!$B$31/Calculator!$F$20,1)),2))+$C103)^2+(1500*ABS(SIN(2*PI()*MOD(Calculator!$B$31/Calculator!$F$20,1)))*IF(MOD(Calculator!$B$31/Calculator!$F$20,1)&lt;0.5,-1,1))^2)))/(1-SQRT(((50*POWER(80,POWER(COS(PI()*MOD(Calculator!$B$31/Calculator!$F$20,1)),2))-$C103)^2+(1500*ABS(SIN(2*PI()*MOD(Calculator!$B$31/Calculator!$F$20,1)))*IF(MOD(Calculator!$B$31/Calculator!$F$20,1)&lt;0.5,-1,1))^2)/((50*POWER(80,POWER(COS(PI()*MOD(Calculator!$B$31/Calculator!$F$20,1)),2))+$C103)^2+(1500*ABS(SIN(2*PI()*MOD(Calculator!$B$31/Calculator!$F$20,1)))*IF(MOD(Calculator!$B$31/Calculator!$F$20,1)&lt;0.5,-1,1))^2))),2))</f>
        <v>—</v>
      </c>
      <c r="AK103" s="294" t="str">
        <f aca="false">IF(OR(Calculator!$E$21&lt;&gt;"YES",Calculator!$B$31&lt;Calculator!$G$21),"—",ROUND((1+SQRT(((50*POWER(80,POWER(COS(PI()*MOD(Calculator!$B$31/Calculator!$F$21,1)),2))-$C103)^2+(1500*ABS(SIN(2*PI()*MOD(Calculator!$B$31/Calculator!$F$21,1)))*IF(MOD(Calculator!$B$31/Calculator!$F$21,1)&lt;0.5,-1,1))^2)/((50*POWER(80,POWER(COS(PI()*MOD(Calculator!$B$31/Calculator!$F$21,1)),2))+$C103)^2+(1500*ABS(SIN(2*PI()*MOD(Calculator!$B$31/Calculator!$F$21,1)))*IF(MOD(Calculator!$B$31/Calculator!$F$21,1)&lt;0.5,-1,1))^2)))/(1-SQRT(((50*POWER(80,POWER(COS(PI()*MOD(Calculator!$B$31/Calculator!$F$21,1)),2))-$C103)^2+(1500*ABS(SIN(2*PI()*MOD(Calculator!$B$31/Calculator!$F$21,1)))*IF(MOD(Calculator!$B$31/Calculator!$F$21,1)&lt;0.5,-1,1))^2)/((50*POWER(80,POWER(COS(PI()*MOD(Calculator!$B$31/Calculator!$F$21,1)),2))+$C103)^2+(1500*ABS(SIN(2*PI()*MOD(Calculator!$B$31/Calculator!$F$21,1)))*IF(MOD(Calculator!$B$31/Calculator!$F$21,1)&lt;0.5,-1,1))^2))),2))</f>
        <v>—</v>
      </c>
      <c r="AL103" s="294" t="str">
        <f aca="false">IF(OR(Calculator!$E$22&lt;&gt;"YES",Calculator!$B$31&lt;Calculator!$G$22),"—",ROUND((1+SQRT(((50*POWER(80,POWER(COS(PI()*MOD(Calculator!$B$31/Calculator!$F$22,1)),2))-$C103)^2+(1500*ABS(SIN(2*PI()*MOD(Calculator!$B$31/Calculator!$F$22,1)))*IF(MOD(Calculator!$B$31/Calculator!$F$22,1)&lt;0.5,-1,1))^2)/((50*POWER(80,POWER(COS(PI()*MOD(Calculator!$B$31/Calculator!$F$22,1)),2))+$C103)^2+(1500*ABS(SIN(2*PI()*MOD(Calculator!$B$31/Calculator!$F$22,1)))*IF(MOD(Calculator!$B$31/Calculator!$F$22,1)&lt;0.5,-1,1))^2)))/(1-SQRT(((50*POWER(80,POWER(COS(PI()*MOD(Calculator!$B$31/Calculator!$F$22,1)),2))-$C103)^2+(1500*ABS(SIN(2*PI()*MOD(Calculator!$B$31/Calculator!$F$22,1)))*IF(MOD(Calculator!$B$31/Calculator!$F$22,1)&lt;0.5,-1,1))^2)/((50*POWER(80,POWER(COS(PI()*MOD(Calculator!$B$31/Calculator!$F$22,1)),2))+$C103)^2+(1500*ABS(SIN(2*PI()*MOD(Calculator!$B$31/Calculator!$F$22,1)))*IF(MOD(Calculator!$B$31/Calculator!$F$22,1)&lt;0.5,-1,1))^2))),2))</f>
        <v>—</v>
      </c>
      <c r="AM103" s="293" t="n">
        <f aca="false">IFERROR(ROUND((IF(ISNUMBER(AB103),AB103,0)+IF(ISNUMBER(AC103),AC103,0)+IF(ISNUMBER(AD103),AD103,0)+IF(ISNUMBER(AE103),AE103,0)+IF(ISNUMBER(AF103),AF103,0)+IF(ISNUMBER(AG103),AG103,0)+IF(ISNUMBER(AH103),AH103,0)+IF(ISNUMBER(AI103),AI103,0)+IF(ISNUMBER(AJ103),AJ103,0)+IF(ISNUMBER(AK103),AK103,0)+IF(ISNUMBER(AL103),AL103,0))/(IF(ISNUMBER(AB103),1,0)+IF(ISNUMBER(AC103),1,0)+IF(ISNUMBER(AD103),1,0)+IF(ISNUMBER(AE103),1,0)+IF(ISNUMBER(AF103),1,0)+IF(ISNUMBER(AG103),1,0)+IF(ISNUMBER(AH103),1,0)+IF(ISNUMBER(AI103),1,0)+IF(ISNUMBER(AJ103),1,0)+IF(ISNUMBER(AK103),1,0)+IF(ISNUMBER(AL103),1,0)),4),"")</f>
        <v>24.25</v>
      </c>
      <c r="AN103" s="294" t="str">
        <f aca="false">IF(OR(Calculator!$E$12&lt;&gt;"YES",Calculator!$B$32&lt;Calculator!$G$12),"—",ROUND((1+SQRT(((50*POWER(80,POWER(COS(PI()*MOD(Calculator!$B$32/Calculator!$F$12,1)),2))-$C103)^2+(1500*ABS(SIN(2*PI()*MOD(Calculator!$B$32/Calculator!$F$12,1)))*IF(MOD(Calculator!$B$32/Calculator!$F$12,1)&lt;0.5,-1,1))^2)/((50*POWER(80,POWER(COS(PI()*MOD(Calculator!$B$32/Calculator!$F$12,1)),2))+$C103)^2+(1500*ABS(SIN(2*PI()*MOD(Calculator!$B$32/Calculator!$F$12,1)))*IF(MOD(Calculator!$B$32/Calculator!$F$12,1)&lt;0.5,-1,1))^2)))/(1-SQRT(((50*POWER(80,POWER(COS(PI()*MOD(Calculator!$B$32/Calculator!$F$12,1)),2))-$C103)^2+(1500*ABS(SIN(2*PI()*MOD(Calculator!$B$32/Calculator!$F$12,1)))*IF(MOD(Calculator!$B$32/Calculator!$F$12,1)&lt;0.5,-1,1))^2)/((50*POWER(80,POWER(COS(PI()*MOD(Calculator!$B$32/Calculator!$F$12,1)),2))+$C103)^2+(1500*ABS(SIN(2*PI()*MOD(Calculator!$B$32/Calculator!$F$12,1)))*IF(MOD(Calculator!$B$32/Calculator!$F$12,1)&lt;0.5,-1,1))^2))),2))</f>
        <v>—</v>
      </c>
      <c r="AO103" s="294" t="str">
        <f aca="false">IF(OR(Calculator!$E$13&lt;&gt;"YES",Calculator!$B$32&lt;Calculator!$G$13),"—",ROUND((1+SQRT(((50*POWER(80,POWER(COS(PI()*MOD(Calculator!$B$32/Calculator!$F$13,1)),2))-$C103)^2+(1500*ABS(SIN(2*PI()*MOD(Calculator!$B$32/Calculator!$F$13,1)))*IF(MOD(Calculator!$B$32/Calculator!$F$13,1)&lt;0.5,-1,1))^2)/((50*POWER(80,POWER(COS(PI()*MOD(Calculator!$B$32/Calculator!$F$13,1)),2))+$C103)^2+(1500*ABS(SIN(2*PI()*MOD(Calculator!$B$32/Calculator!$F$13,1)))*IF(MOD(Calculator!$B$32/Calculator!$F$13,1)&lt;0.5,-1,1))^2)))/(1-SQRT(((50*POWER(80,POWER(COS(PI()*MOD(Calculator!$B$32/Calculator!$F$13,1)),2))-$C103)^2+(1500*ABS(SIN(2*PI()*MOD(Calculator!$B$32/Calculator!$F$13,1)))*IF(MOD(Calculator!$B$32/Calculator!$F$13,1)&lt;0.5,-1,1))^2)/((50*POWER(80,POWER(COS(PI()*MOD(Calculator!$B$32/Calculator!$F$13,1)),2))+$C103)^2+(1500*ABS(SIN(2*PI()*MOD(Calculator!$B$32/Calculator!$F$13,1)))*IF(MOD(Calculator!$B$32/Calculator!$F$13,1)&lt;0.5,-1,1))^2))),2))</f>
        <v>—</v>
      </c>
      <c r="AP103" s="294" t="str">
        <f aca="false">IF(OR(Calculator!$E$14&lt;&gt;"YES",Calculator!$B$32&lt;Calculator!$G$14),"—",ROUND((1+SQRT(((50*POWER(80,POWER(COS(PI()*MOD(Calculator!$B$32/Calculator!$F$14,1)),2))-$C103)^2+(1500*ABS(SIN(2*PI()*MOD(Calculator!$B$32/Calculator!$F$14,1)))*IF(MOD(Calculator!$B$32/Calculator!$F$14,1)&lt;0.5,-1,1))^2)/((50*POWER(80,POWER(COS(PI()*MOD(Calculator!$B$32/Calculator!$F$14,1)),2))+$C103)^2+(1500*ABS(SIN(2*PI()*MOD(Calculator!$B$32/Calculator!$F$14,1)))*IF(MOD(Calculator!$B$32/Calculator!$F$14,1)&lt;0.5,-1,1))^2)))/(1-SQRT(((50*POWER(80,POWER(COS(PI()*MOD(Calculator!$B$32/Calculator!$F$14,1)),2))-$C103)^2+(1500*ABS(SIN(2*PI()*MOD(Calculator!$B$32/Calculator!$F$14,1)))*IF(MOD(Calculator!$B$32/Calculator!$F$14,1)&lt;0.5,-1,1))^2)/((50*POWER(80,POWER(COS(PI()*MOD(Calculator!$B$32/Calculator!$F$14,1)),2))+$C103)^2+(1500*ABS(SIN(2*PI()*MOD(Calculator!$B$32/Calculator!$F$14,1)))*IF(MOD(Calculator!$B$32/Calculator!$F$14,1)&lt;0.5,-1,1))^2))),2))</f>
        <v>—</v>
      </c>
      <c r="AQ103" s="294" t="n">
        <f aca="false">IF(OR(Calculator!$E$15&lt;&gt;"YES",Calculator!$B$32&lt;Calculator!$G$15),"—",ROUND((1+SQRT(((50*POWER(80,POWER(COS(PI()*MOD(Calculator!$B$32/Calculator!$F$15,1)),2))-$C103)^2+(1500*ABS(SIN(2*PI()*MOD(Calculator!$B$32/Calculator!$F$15,1)))*IF(MOD(Calculator!$B$32/Calculator!$F$15,1)&lt;0.5,-1,1))^2)/((50*POWER(80,POWER(COS(PI()*MOD(Calculator!$B$32/Calculator!$F$15,1)),2))+$C103)^2+(1500*ABS(SIN(2*PI()*MOD(Calculator!$B$32/Calculator!$F$15,1)))*IF(MOD(Calculator!$B$32/Calculator!$F$15,1)&lt;0.5,-1,1))^2)))/(1-SQRT(((50*POWER(80,POWER(COS(PI()*MOD(Calculator!$B$32/Calculator!$F$15,1)),2))-$C103)^2+(1500*ABS(SIN(2*PI()*MOD(Calculator!$B$32/Calculator!$F$15,1)))*IF(MOD(Calculator!$B$32/Calculator!$F$15,1)&lt;0.5,-1,1))^2)/((50*POWER(80,POWER(COS(PI()*MOD(Calculator!$B$32/Calculator!$F$15,1)),2))+$C103)^2+(1500*ABS(SIN(2*PI()*MOD(Calculator!$B$32/Calculator!$F$15,1)))*IF(MOD(Calculator!$B$32/Calculator!$F$15,1)&lt;0.5,-1,1))^2))),2))</f>
        <v>3.09</v>
      </c>
      <c r="AR103" s="294" t="str">
        <f aca="false">IF(OR(Calculator!$E$16&lt;&gt;"YES",Calculator!$B$32&lt;Calculator!$G$16),"—",ROUND((1+SQRT(((50*POWER(80,POWER(COS(PI()*MOD(Calculator!$B$32/Calculator!$F$16,1)),2))-$C103)^2+(1500*ABS(SIN(2*PI()*MOD(Calculator!$B$32/Calculator!$F$16,1)))*IF(MOD(Calculator!$B$32/Calculator!$F$16,1)&lt;0.5,-1,1))^2)/((50*POWER(80,POWER(COS(PI()*MOD(Calculator!$B$32/Calculator!$F$16,1)),2))+$C103)^2+(1500*ABS(SIN(2*PI()*MOD(Calculator!$B$32/Calculator!$F$16,1)))*IF(MOD(Calculator!$B$32/Calculator!$F$16,1)&lt;0.5,-1,1))^2)))/(1-SQRT(((50*POWER(80,POWER(COS(PI()*MOD(Calculator!$B$32/Calculator!$F$16,1)),2))-$C103)^2+(1500*ABS(SIN(2*PI()*MOD(Calculator!$B$32/Calculator!$F$16,1)))*IF(MOD(Calculator!$B$32/Calculator!$F$16,1)&lt;0.5,-1,1))^2)/((50*POWER(80,POWER(COS(PI()*MOD(Calculator!$B$32/Calculator!$F$16,1)),2))+$C103)^2+(1500*ABS(SIN(2*PI()*MOD(Calculator!$B$32/Calculator!$F$16,1)))*IF(MOD(Calculator!$B$32/Calculator!$F$16,1)&lt;0.5,-1,1))^2))),2))</f>
        <v>—</v>
      </c>
      <c r="AS103" s="294" t="n">
        <f aca="false">IF(OR(Calculator!$E$17&lt;&gt;"YES",Calculator!$B$32&lt;Calculator!$G$17),"—",ROUND((1+SQRT(((50*POWER(80,POWER(COS(PI()*MOD(Calculator!$B$32/Calculator!$F$17,1)),2))-$C103)^2+(1500*ABS(SIN(2*PI()*MOD(Calculator!$B$32/Calculator!$F$17,1)))*IF(MOD(Calculator!$B$32/Calculator!$F$17,1)&lt;0.5,-1,1))^2)/((50*POWER(80,POWER(COS(PI()*MOD(Calculator!$B$32/Calculator!$F$17,1)),2))+$C103)^2+(1500*ABS(SIN(2*PI()*MOD(Calculator!$B$32/Calculator!$F$17,1)))*IF(MOD(Calculator!$B$32/Calculator!$F$17,1)&lt;0.5,-1,1))^2)))/(1-SQRT(((50*POWER(80,POWER(COS(PI()*MOD(Calculator!$B$32/Calculator!$F$17,1)),2))-$C103)^2+(1500*ABS(SIN(2*PI()*MOD(Calculator!$B$32/Calculator!$F$17,1)))*IF(MOD(Calculator!$B$32/Calculator!$F$17,1)&lt;0.5,-1,1))^2)/((50*POWER(80,POWER(COS(PI()*MOD(Calculator!$B$32/Calculator!$F$17,1)),2))+$C103)^2+(1500*ABS(SIN(2*PI()*MOD(Calculator!$B$32/Calculator!$F$17,1)))*IF(MOD(Calculator!$B$32/Calculator!$F$17,1)&lt;0.5,-1,1))^2))),2))</f>
        <v>22.06</v>
      </c>
      <c r="AT103" s="294" t="str">
        <f aca="false">IF(OR(Calculator!$E$18&lt;&gt;"YES",Calculator!$B$32&lt;Calculator!$G$18),"—",ROUND((1+SQRT(((50*POWER(80,POWER(COS(PI()*MOD(Calculator!$B$32/Calculator!$F$18,1)),2))-$C103)^2+(1500*ABS(SIN(2*PI()*MOD(Calculator!$B$32/Calculator!$F$18,1)))*IF(MOD(Calculator!$B$32/Calculator!$F$18,1)&lt;0.5,-1,1))^2)/((50*POWER(80,POWER(COS(PI()*MOD(Calculator!$B$32/Calculator!$F$18,1)),2))+$C103)^2+(1500*ABS(SIN(2*PI()*MOD(Calculator!$B$32/Calculator!$F$18,1)))*IF(MOD(Calculator!$B$32/Calculator!$F$18,1)&lt;0.5,-1,1))^2)))/(1-SQRT(((50*POWER(80,POWER(COS(PI()*MOD(Calculator!$B$32/Calculator!$F$18,1)),2))-$C103)^2+(1500*ABS(SIN(2*PI()*MOD(Calculator!$B$32/Calculator!$F$18,1)))*IF(MOD(Calculator!$B$32/Calculator!$F$18,1)&lt;0.5,-1,1))^2)/((50*POWER(80,POWER(COS(PI()*MOD(Calculator!$B$32/Calculator!$F$18,1)),2))+$C103)^2+(1500*ABS(SIN(2*PI()*MOD(Calculator!$B$32/Calculator!$F$18,1)))*IF(MOD(Calculator!$B$32/Calculator!$F$18,1)&lt;0.5,-1,1))^2))),2))</f>
        <v>—</v>
      </c>
      <c r="AU103" s="294" t="str">
        <f aca="false">IF(OR(Calculator!$E$19&lt;&gt;"YES",Calculator!$B$32&lt;Calculator!$G$19),"—",ROUND((1+SQRT(((50*POWER(80,POWER(COS(PI()*MOD(Calculator!$B$32/Calculator!$F$19,1)),2))-$C103)^2+(1500*ABS(SIN(2*PI()*MOD(Calculator!$B$32/Calculator!$F$19,1)))*IF(MOD(Calculator!$B$32/Calculator!$F$19,1)&lt;0.5,-1,1))^2)/((50*POWER(80,POWER(COS(PI()*MOD(Calculator!$B$32/Calculator!$F$19,1)),2))+$C103)^2+(1500*ABS(SIN(2*PI()*MOD(Calculator!$B$32/Calculator!$F$19,1)))*IF(MOD(Calculator!$B$32/Calculator!$F$19,1)&lt;0.5,-1,1))^2)))/(1-SQRT(((50*POWER(80,POWER(COS(PI()*MOD(Calculator!$B$32/Calculator!$F$19,1)),2))-$C103)^2+(1500*ABS(SIN(2*PI()*MOD(Calculator!$B$32/Calculator!$F$19,1)))*IF(MOD(Calculator!$B$32/Calculator!$F$19,1)&lt;0.5,-1,1))^2)/((50*POWER(80,POWER(COS(PI()*MOD(Calculator!$B$32/Calculator!$F$19,1)),2))+$C103)^2+(1500*ABS(SIN(2*PI()*MOD(Calculator!$B$32/Calculator!$F$19,1)))*IF(MOD(Calculator!$B$32/Calculator!$F$19,1)&lt;0.5,-1,1))^2))),2))</f>
        <v>—</v>
      </c>
      <c r="AV103" s="294" t="str">
        <f aca="false">IF(OR(Calculator!$E$20&lt;&gt;"YES",Calculator!$B$32&lt;Calculator!$G$20),"—",ROUND((1+SQRT(((50*POWER(80,POWER(COS(PI()*MOD(Calculator!$B$32/Calculator!$F$20,1)),2))-$C103)^2+(1500*ABS(SIN(2*PI()*MOD(Calculator!$B$32/Calculator!$F$20,1)))*IF(MOD(Calculator!$B$32/Calculator!$F$20,1)&lt;0.5,-1,1))^2)/((50*POWER(80,POWER(COS(PI()*MOD(Calculator!$B$32/Calculator!$F$20,1)),2))+$C103)^2+(1500*ABS(SIN(2*PI()*MOD(Calculator!$B$32/Calculator!$F$20,1)))*IF(MOD(Calculator!$B$32/Calculator!$F$20,1)&lt;0.5,-1,1))^2)))/(1-SQRT(((50*POWER(80,POWER(COS(PI()*MOD(Calculator!$B$32/Calculator!$F$20,1)),2))-$C103)^2+(1500*ABS(SIN(2*PI()*MOD(Calculator!$B$32/Calculator!$F$20,1)))*IF(MOD(Calculator!$B$32/Calculator!$F$20,1)&lt;0.5,-1,1))^2)/((50*POWER(80,POWER(COS(PI()*MOD(Calculator!$B$32/Calculator!$F$20,1)),2))+$C103)^2+(1500*ABS(SIN(2*PI()*MOD(Calculator!$B$32/Calculator!$F$20,1)))*IF(MOD(Calculator!$B$32/Calculator!$F$20,1)&lt;0.5,-1,1))^2))),2))</f>
        <v>—</v>
      </c>
      <c r="AW103" s="294" t="str">
        <f aca="false">IF(OR(Calculator!$E$21&lt;&gt;"YES",Calculator!$B$32&lt;Calculator!$G$21),"—",ROUND((1+SQRT(((50*POWER(80,POWER(COS(PI()*MOD(Calculator!$B$32/Calculator!$F$21,1)),2))-$C103)^2+(1500*ABS(SIN(2*PI()*MOD(Calculator!$B$32/Calculator!$F$21,1)))*IF(MOD(Calculator!$B$32/Calculator!$F$21,1)&lt;0.5,-1,1))^2)/((50*POWER(80,POWER(COS(PI()*MOD(Calculator!$B$32/Calculator!$F$21,1)),2))+$C103)^2+(1500*ABS(SIN(2*PI()*MOD(Calculator!$B$32/Calculator!$F$21,1)))*IF(MOD(Calculator!$B$32/Calculator!$F$21,1)&lt;0.5,-1,1))^2)))/(1-SQRT(((50*POWER(80,POWER(COS(PI()*MOD(Calculator!$B$32/Calculator!$F$21,1)),2))-$C103)^2+(1500*ABS(SIN(2*PI()*MOD(Calculator!$B$32/Calculator!$F$21,1)))*IF(MOD(Calculator!$B$32/Calculator!$F$21,1)&lt;0.5,-1,1))^2)/((50*POWER(80,POWER(COS(PI()*MOD(Calculator!$B$32/Calculator!$F$21,1)),2))+$C103)^2+(1500*ABS(SIN(2*PI()*MOD(Calculator!$B$32/Calculator!$F$21,1)))*IF(MOD(Calculator!$B$32/Calculator!$F$21,1)&lt;0.5,-1,1))^2))),2))</f>
        <v>—</v>
      </c>
      <c r="AX103" s="294" t="str">
        <f aca="false">IF(OR(Calculator!$E$22&lt;&gt;"YES",Calculator!$B$32&lt;Calculator!$G$22),"—",ROUND((1+SQRT(((50*POWER(80,POWER(COS(PI()*MOD(Calculator!$B$32/Calculator!$F$22,1)),2))-$C103)^2+(1500*ABS(SIN(2*PI()*MOD(Calculator!$B$32/Calculator!$F$22,1)))*IF(MOD(Calculator!$B$32/Calculator!$F$22,1)&lt;0.5,-1,1))^2)/((50*POWER(80,POWER(COS(PI()*MOD(Calculator!$B$32/Calculator!$F$22,1)),2))+$C103)^2+(1500*ABS(SIN(2*PI()*MOD(Calculator!$B$32/Calculator!$F$22,1)))*IF(MOD(Calculator!$B$32/Calculator!$F$22,1)&lt;0.5,-1,1))^2)))/(1-SQRT(((50*POWER(80,POWER(COS(PI()*MOD(Calculator!$B$32/Calculator!$F$22,1)),2))-$C103)^2+(1500*ABS(SIN(2*PI()*MOD(Calculator!$B$32/Calculator!$F$22,1)))*IF(MOD(Calculator!$B$32/Calculator!$F$22,1)&lt;0.5,-1,1))^2)/((50*POWER(80,POWER(COS(PI()*MOD(Calculator!$B$32/Calculator!$F$22,1)),2))+$C103)^2+(1500*ABS(SIN(2*PI()*MOD(Calculator!$B$32/Calculator!$F$22,1)))*IF(MOD(Calculator!$B$32/Calculator!$F$22,1)&lt;0.5,-1,1))^2))),2))</f>
        <v>—</v>
      </c>
      <c r="AY103" s="293" t="n">
        <f aca="false">IFERROR(ROUND((IF(ISNUMBER(AN103),AN103,0)+IF(ISNUMBER(AO103),AO103,0)+IF(ISNUMBER(AP103),AP103,0)+IF(ISNUMBER(AQ103),AQ103,0)+IF(ISNUMBER(AR103),AR103,0)+IF(ISNUMBER(AS103),AS103,0)+IF(ISNUMBER(AT103),AT103,0)+IF(ISNUMBER(AU103),AU103,0)+IF(ISNUMBER(AV103),AV103,0)+IF(ISNUMBER(AW103),AW103,0)+IF(ISNUMBER(AX103),AX103,0))/(IF(ISNUMBER(AN103),1,0)+IF(ISNUMBER(AO103),1,0)+IF(ISNUMBER(AP103),1,0)+IF(ISNUMBER(AQ103),1,0)+IF(ISNUMBER(AR103),1,0)+IF(ISNUMBER(AS103),1,0)+IF(ISNUMBER(AT103),1,0)+IF(ISNUMBER(AU103),1,0)+IF(ISNUMBER(AV103),1,0)+IF(ISNUMBER(AW103),1,0)+IF(ISNUMBER(AX103),1,0)),4),"")</f>
        <v>12.575</v>
      </c>
      <c r="AZ103" s="294" t="str">
        <f aca="false">IF(OR(Calculator!$E$12&lt;&gt;"YES",Calculator!$B$33&lt;Calculator!$G$12),"—",ROUND((1+SQRT(((50*POWER(80,POWER(COS(PI()*MOD(Calculator!$B$33/Calculator!$F$12,1)),2))-$C103)^2+(1500*ABS(SIN(2*PI()*MOD(Calculator!$B$33/Calculator!$F$12,1)))*IF(MOD(Calculator!$B$33/Calculator!$F$12,1)&lt;0.5,-1,1))^2)/((50*POWER(80,POWER(COS(PI()*MOD(Calculator!$B$33/Calculator!$F$12,1)),2))+$C103)^2+(1500*ABS(SIN(2*PI()*MOD(Calculator!$B$33/Calculator!$F$12,1)))*IF(MOD(Calculator!$B$33/Calculator!$F$12,1)&lt;0.5,-1,1))^2)))/(1-SQRT(((50*POWER(80,POWER(COS(PI()*MOD(Calculator!$B$33/Calculator!$F$12,1)),2))-$C103)^2+(1500*ABS(SIN(2*PI()*MOD(Calculator!$B$33/Calculator!$F$12,1)))*IF(MOD(Calculator!$B$33/Calculator!$F$12,1)&lt;0.5,-1,1))^2)/((50*POWER(80,POWER(COS(PI()*MOD(Calculator!$B$33/Calculator!$F$12,1)),2))+$C103)^2+(1500*ABS(SIN(2*PI()*MOD(Calculator!$B$33/Calculator!$F$12,1)))*IF(MOD(Calculator!$B$33/Calculator!$F$12,1)&lt;0.5,-1,1))^2))),2))</f>
        <v>—</v>
      </c>
      <c r="BA103" s="294" t="str">
        <f aca="false">IF(OR(Calculator!$E$13&lt;&gt;"YES",Calculator!$B$33&lt;Calculator!$G$13),"—",ROUND((1+SQRT(((50*POWER(80,POWER(COS(PI()*MOD(Calculator!$B$33/Calculator!$F$13,1)),2))-$C103)^2+(1500*ABS(SIN(2*PI()*MOD(Calculator!$B$33/Calculator!$F$13,1)))*IF(MOD(Calculator!$B$33/Calculator!$F$13,1)&lt;0.5,-1,1))^2)/((50*POWER(80,POWER(COS(PI()*MOD(Calculator!$B$33/Calculator!$F$13,1)),2))+$C103)^2+(1500*ABS(SIN(2*PI()*MOD(Calculator!$B$33/Calculator!$F$13,1)))*IF(MOD(Calculator!$B$33/Calculator!$F$13,1)&lt;0.5,-1,1))^2)))/(1-SQRT(((50*POWER(80,POWER(COS(PI()*MOD(Calculator!$B$33/Calculator!$F$13,1)),2))-$C103)^2+(1500*ABS(SIN(2*PI()*MOD(Calculator!$B$33/Calculator!$F$13,1)))*IF(MOD(Calculator!$B$33/Calculator!$F$13,1)&lt;0.5,-1,1))^2)/((50*POWER(80,POWER(COS(PI()*MOD(Calculator!$B$33/Calculator!$F$13,1)),2))+$C103)^2+(1500*ABS(SIN(2*PI()*MOD(Calculator!$B$33/Calculator!$F$13,1)))*IF(MOD(Calculator!$B$33/Calculator!$F$13,1)&lt;0.5,-1,1))^2))),2))</f>
        <v>—</v>
      </c>
      <c r="BB103" s="294" t="str">
        <f aca="false">IF(OR(Calculator!$E$14&lt;&gt;"YES",Calculator!$B$33&lt;Calculator!$G$14),"—",ROUND((1+SQRT(((50*POWER(80,POWER(COS(PI()*MOD(Calculator!$B$33/Calculator!$F$14,1)),2))-$C103)^2+(1500*ABS(SIN(2*PI()*MOD(Calculator!$B$33/Calculator!$F$14,1)))*IF(MOD(Calculator!$B$33/Calculator!$F$14,1)&lt;0.5,-1,1))^2)/((50*POWER(80,POWER(COS(PI()*MOD(Calculator!$B$33/Calculator!$F$14,1)),2))+$C103)^2+(1500*ABS(SIN(2*PI()*MOD(Calculator!$B$33/Calculator!$F$14,1)))*IF(MOD(Calculator!$B$33/Calculator!$F$14,1)&lt;0.5,-1,1))^2)))/(1-SQRT(((50*POWER(80,POWER(COS(PI()*MOD(Calculator!$B$33/Calculator!$F$14,1)),2))-$C103)^2+(1500*ABS(SIN(2*PI()*MOD(Calculator!$B$33/Calculator!$F$14,1)))*IF(MOD(Calculator!$B$33/Calculator!$F$14,1)&lt;0.5,-1,1))^2)/((50*POWER(80,POWER(COS(PI()*MOD(Calculator!$B$33/Calculator!$F$14,1)),2))+$C103)^2+(1500*ABS(SIN(2*PI()*MOD(Calculator!$B$33/Calculator!$F$14,1)))*IF(MOD(Calculator!$B$33/Calculator!$F$14,1)&lt;0.5,-1,1))^2))),2))</f>
        <v>—</v>
      </c>
      <c r="BC103" s="294" t="n">
        <f aca="false">IF(OR(Calculator!$E$15&lt;&gt;"YES",Calculator!$B$33&lt;Calculator!$G$15),"—",ROUND((1+SQRT(((50*POWER(80,POWER(COS(PI()*MOD(Calculator!$B$33/Calculator!$F$15,1)),2))-$C103)^2+(1500*ABS(SIN(2*PI()*MOD(Calculator!$B$33/Calculator!$F$15,1)))*IF(MOD(Calculator!$B$33/Calculator!$F$15,1)&lt;0.5,-1,1))^2)/((50*POWER(80,POWER(COS(PI()*MOD(Calculator!$B$33/Calculator!$F$15,1)),2))+$C103)^2+(1500*ABS(SIN(2*PI()*MOD(Calculator!$B$33/Calculator!$F$15,1)))*IF(MOD(Calculator!$B$33/Calculator!$F$15,1)&lt;0.5,-1,1))^2)))/(1-SQRT(((50*POWER(80,POWER(COS(PI()*MOD(Calculator!$B$33/Calculator!$F$15,1)),2))-$C103)^2+(1500*ABS(SIN(2*PI()*MOD(Calculator!$B$33/Calculator!$F$15,1)))*IF(MOD(Calculator!$B$33/Calculator!$F$15,1)&lt;0.5,-1,1))^2)/((50*POWER(80,POWER(COS(PI()*MOD(Calculator!$B$33/Calculator!$F$15,1)),2))+$C103)^2+(1500*ABS(SIN(2*PI()*MOD(Calculator!$B$33/Calculator!$F$15,1)))*IF(MOD(Calculator!$B$33/Calculator!$F$15,1)&lt;0.5,-1,1))^2))),2))</f>
        <v>3.29</v>
      </c>
      <c r="BD103" s="294" t="str">
        <f aca="false">IF(OR(Calculator!$E$16&lt;&gt;"YES",Calculator!$B$33&lt;Calculator!$G$16),"—",ROUND((1+SQRT(((50*POWER(80,POWER(COS(PI()*MOD(Calculator!$B$33/Calculator!$F$16,1)),2))-$C103)^2+(1500*ABS(SIN(2*PI()*MOD(Calculator!$B$33/Calculator!$F$16,1)))*IF(MOD(Calculator!$B$33/Calculator!$F$16,1)&lt;0.5,-1,1))^2)/((50*POWER(80,POWER(COS(PI()*MOD(Calculator!$B$33/Calculator!$F$16,1)),2))+$C103)^2+(1500*ABS(SIN(2*PI()*MOD(Calculator!$B$33/Calculator!$F$16,1)))*IF(MOD(Calculator!$B$33/Calculator!$F$16,1)&lt;0.5,-1,1))^2)))/(1-SQRT(((50*POWER(80,POWER(COS(PI()*MOD(Calculator!$B$33/Calculator!$F$16,1)),2))-$C103)^2+(1500*ABS(SIN(2*PI()*MOD(Calculator!$B$33/Calculator!$F$16,1)))*IF(MOD(Calculator!$B$33/Calculator!$F$16,1)&lt;0.5,-1,1))^2)/((50*POWER(80,POWER(COS(PI()*MOD(Calculator!$B$33/Calculator!$F$16,1)),2))+$C103)^2+(1500*ABS(SIN(2*PI()*MOD(Calculator!$B$33/Calculator!$F$16,1)))*IF(MOD(Calculator!$B$33/Calculator!$F$16,1)&lt;0.5,-1,1))^2))),2))</f>
        <v>—</v>
      </c>
      <c r="BE103" s="294" t="n">
        <f aca="false">IF(OR(Calculator!$E$17&lt;&gt;"YES",Calculator!$B$33&lt;Calculator!$G$17),"—",ROUND((1+SQRT(((50*POWER(80,POWER(COS(PI()*MOD(Calculator!$B$33/Calculator!$F$17,1)),2))-$C103)^2+(1500*ABS(SIN(2*PI()*MOD(Calculator!$B$33/Calculator!$F$17,1)))*IF(MOD(Calculator!$B$33/Calculator!$F$17,1)&lt;0.5,-1,1))^2)/((50*POWER(80,POWER(COS(PI()*MOD(Calculator!$B$33/Calculator!$F$17,1)),2))+$C103)^2+(1500*ABS(SIN(2*PI()*MOD(Calculator!$B$33/Calculator!$F$17,1)))*IF(MOD(Calculator!$B$33/Calculator!$F$17,1)&lt;0.5,-1,1))^2)))/(1-SQRT(((50*POWER(80,POWER(COS(PI()*MOD(Calculator!$B$33/Calculator!$F$17,1)),2))-$C103)^2+(1500*ABS(SIN(2*PI()*MOD(Calculator!$B$33/Calculator!$F$17,1)))*IF(MOD(Calculator!$B$33/Calculator!$F$17,1)&lt;0.5,-1,1))^2)/((50*POWER(80,POWER(COS(PI()*MOD(Calculator!$B$33/Calculator!$F$17,1)),2))+$C103)^2+(1500*ABS(SIN(2*PI()*MOD(Calculator!$B$33/Calculator!$F$17,1)))*IF(MOD(Calculator!$B$33/Calculator!$F$17,1)&lt;0.5,-1,1))^2))),2))</f>
        <v>24.74</v>
      </c>
      <c r="BF103" s="294" t="str">
        <f aca="false">IF(OR(Calculator!$E$18&lt;&gt;"YES",Calculator!$B$33&lt;Calculator!$G$18),"—",ROUND((1+SQRT(((50*POWER(80,POWER(COS(PI()*MOD(Calculator!$B$33/Calculator!$F$18,1)),2))-$C103)^2+(1500*ABS(SIN(2*PI()*MOD(Calculator!$B$33/Calculator!$F$18,1)))*IF(MOD(Calculator!$B$33/Calculator!$F$18,1)&lt;0.5,-1,1))^2)/((50*POWER(80,POWER(COS(PI()*MOD(Calculator!$B$33/Calculator!$F$18,1)),2))+$C103)^2+(1500*ABS(SIN(2*PI()*MOD(Calculator!$B$33/Calculator!$F$18,1)))*IF(MOD(Calculator!$B$33/Calculator!$F$18,1)&lt;0.5,-1,1))^2)))/(1-SQRT(((50*POWER(80,POWER(COS(PI()*MOD(Calculator!$B$33/Calculator!$F$18,1)),2))-$C103)^2+(1500*ABS(SIN(2*PI()*MOD(Calculator!$B$33/Calculator!$F$18,1)))*IF(MOD(Calculator!$B$33/Calculator!$F$18,1)&lt;0.5,-1,1))^2)/((50*POWER(80,POWER(COS(PI()*MOD(Calculator!$B$33/Calculator!$F$18,1)),2))+$C103)^2+(1500*ABS(SIN(2*PI()*MOD(Calculator!$B$33/Calculator!$F$18,1)))*IF(MOD(Calculator!$B$33/Calculator!$F$18,1)&lt;0.5,-1,1))^2))),2))</f>
        <v>—</v>
      </c>
      <c r="BG103" s="294" t="str">
        <f aca="false">IF(OR(Calculator!$E$19&lt;&gt;"YES",Calculator!$B$33&lt;Calculator!$G$19),"—",ROUND((1+SQRT(((50*POWER(80,POWER(COS(PI()*MOD(Calculator!$B$33/Calculator!$F$19,1)),2))-$C103)^2+(1500*ABS(SIN(2*PI()*MOD(Calculator!$B$33/Calculator!$F$19,1)))*IF(MOD(Calculator!$B$33/Calculator!$F$19,1)&lt;0.5,-1,1))^2)/((50*POWER(80,POWER(COS(PI()*MOD(Calculator!$B$33/Calculator!$F$19,1)),2))+$C103)^2+(1500*ABS(SIN(2*PI()*MOD(Calculator!$B$33/Calculator!$F$19,1)))*IF(MOD(Calculator!$B$33/Calculator!$F$19,1)&lt;0.5,-1,1))^2)))/(1-SQRT(((50*POWER(80,POWER(COS(PI()*MOD(Calculator!$B$33/Calculator!$F$19,1)),2))-$C103)^2+(1500*ABS(SIN(2*PI()*MOD(Calculator!$B$33/Calculator!$F$19,1)))*IF(MOD(Calculator!$B$33/Calculator!$F$19,1)&lt;0.5,-1,1))^2)/((50*POWER(80,POWER(COS(PI()*MOD(Calculator!$B$33/Calculator!$F$19,1)),2))+$C103)^2+(1500*ABS(SIN(2*PI()*MOD(Calculator!$B$33/Calculator!$F$19,1)))*IF(MOD(Calculator!$B$33/Calculator!$F$19,1)&lt;0.5,-1,1))^2))),2))</f>
        <v>—</v>
      </c>
      <c r="BH103" s="294" t="str">
        <f aca="false">IF(OR(Calculator!$E$20&lt;&gt;"YES",Calculator!$B$33&lt;Calculator!$G$20),"—",ROUND((1+SQRT(((50*POWER(80,POWER(COS(PI()*MOD(Calculator!$B$33/Calculator!$F$20,1)),2))-$C103)^2+(1500*ABS(SIN(2*PI()*MOD(Calculator!$B$33/Calculator!$F$20,1)))*IF(MOD(Calculator!$B$33/Calculator!$F$20,1)&lt;0.5,-1,1))^2)/((50*POWER(80,POWER(COS(PI()*MOD(Calculator!$B$33/Calculator!$F$20,1)),2))+$C103)^2+(1500*ABS(SIN(2*PI()*MOD(Calculator!$B$33/Calculator!$F$20,1)))*IF(MOD(Calculator!$B$33/Calculator!$F$20,1)&lt;0.5,-1,1))^2)))/(1-SQRT(((50*POWER(80,POWER(COS(PI()*MOD(Calculator!$B$33/Calculator!$F$20,1)),2))-$C103)^2+(1500*ABS(SIN(2*PI()*MOD(Calculator!$B$33/Calculator!$F$20,1)))*IF(MOD(Calculator!$B$33/Calculator!$F$20,1)&lt;0.5,-1,1))^2)/((50*POWER(80,POWER(COS(PI()*MOD(Calculator!$B$33/Calculator!$F$20,1)),2))+$C103)^2+(1500*ABS(SIN(2*PI()*MOD(Calculator!$B$33/Calculator!$F$20,1)))*IF(MOD(Calculator!$B$33/Calculator!$F$20,1)&lt;0.5,-1,1))^2))),2))</f>
        <v>—</v>
      </c>
      <c r="BI103" s="294" t="str">
        <f aca="false">IF(OR(Calculator!$E$21&lt;&gt;"YES",Calculator!$B$33&lt;Calculator!$G$21),"—",ROUND((1+SQRT(((50*POWER(80,POWER(COS(PI()*MOD(Calculator!$B$33/Calculator!$F$21,1)),2))-$C103)^2+(1500*ABS(SIN(2*PI()*MOD(Calculator!$B$33/Calculator!$F$21,1)))*IF(MOD(Calculator!$B$33/Calculator!$F$21,1)&lt;0.5,-1,1))^2)/((50*POWER(80,POWER(COS(PI()*MOD(Calculator!$B$33/Calculator!$F$21,1)),2))+$C103)^2+(1500*ABS(SIN(2*PI()*MOD(Calculator!$B$33/Calculator!$F$21,1)))*IF(MOD(Calculator!$B$33/Calculator!$F$21,1)&lt;0.5,-1,1))^2)))/(1-SQRT(((50*POWER(80,POWER(COS(PI()*MOD(Calculator!$B$33/Calculator!$F$21,1)),2))-$C103)^2+(1500*ABS(SIN(2*PI()*MOD(Calculator!$B$33/Calculator!$F$21,1)))*IF(MOD(Calculator!$B$33/Calculator!$F$21,1)&lt;0.5,-1,1))^2)/((50*POWER(80,POWER(COS(PI()*MOD(Calculator!$B$33/Calculator!$F$21,1)),2))+$C103)^2+(1500*ABS(SIN(2*PI()*MOD(Calculator!$B$33/Calculator!$F$21,1)))*IF(MOD(Calculator!$B$33/Calculator!$F$21,1)&lt;0.5,-1,1))^2))),2))</f>
        <v>—</v>
      </c>
      <c r="BJ103" s="294" t="str">
        <f aca="false">IF(OR(Calculator!$E$22&lt;&gt;"YES",Calculator!$B$33&lt;Calculator!$G$22),"—",ROUND((1+SQRT(((50*POWER(80,POWER(COS(PI()*MOD(Calculator!$B$33/Calculator!$F$22,1)),2))-$C103)^2+(1500*ABS(SIN(2*PI()*MOD(Calculator!$B$33/Calculator!$F$22,1)))*IF(MOD(Calculator!$B$33/Calculator!$F$22,1)&lt;0.5,-1,1))^2)/((50*POWER(80,POWER(COS(PI()*MOD(Calculator!$B$33/Calculator!$F$22,1)),2))+$C103)^2+(1500*ABS(SIN(2*PI()*MOD(Calculator!$B$33/Calculator!$F$22,1)))*IF(MOD(Calculator!$B$33/Calculator!$F$22,1)&lt;0.5,-1,1))^2)))/(1-SQRT(((50*POWER(80,POWER(COS(PI()*MOD(Calculator!$B$33/Calculator!$F$22,1)),2))-$C103)^2+(1500*ABS(SIN(2*PI()*MOD(Calculator!$B$33/Calculator!$F$22,1)))*IF(MOD(Calculator!$B$33/Calculator!$F$22,1)&lt;0.5,-1,1))^2)/((50*POWER(80,POWER(COS(PI()*MOD(Calculator!$B$33/Calculator!$F$22,1)),2))+$C103)^2+(1500*ABS(SIN(2*PI()*MOD(Calculator!$B$33/Calculator!$F$22,1)))*IF(MOD(Calculator!$B$33/Calculator!$F$22,1)&lt;0.5,-1,1))^2))),2))</f>
        <v>—</v>
      </c>
      <c r="BK103" s="293" t="n">
        <f aca="false">IFERROR(ROUND((IF(ISNUMBER(AZ103),AZ103,0)+IF(ISNUMBER(BA103),BA103,0)+IF(ISNUMBER(BB103),BB103,0)+IF(ISNUMBER(BC103),BC103,0)+IF(ISNUMBER(BD103),BD103,0)+IF(ISNUMBER(BE103),BE103,0)+IF(ISNUMBER(BF103),BF103,0)+IF(ISNUMBER(BG103),BG103,0)+IF(ISNUMBER(BH103),BH103,0)+IF(ISNUMBER(BI103),BI103,0)+IF(ISNUMBER(BJ103),BJ103,0))/(IF(ISNUMBER(AZ103),1,0)+IF(ISNUMBER(BA103),1,0)+IF(ISNUMBER(BB103),1,0)+IF(ISNUMBER(BC103),1,0)+IF(ISNUMBER(BD103),1,0)+IF(ISNUMBER(BE103),1,0)+IF(ISNUMBER(BF103),1,0)+IF(ISNUMBER(BG103),1,0)+IF(ISNUMBER(BH103),1,0)+IF(ISNUMBER(BI103),1,0)+IF(ISNUMBER(BJ103),1,0)),4),"")</f>
        <v>14.015</v>
      </c>
      <c r="BM103" s="253" t="str">
        <f aca="false">IF(OR(Calculator!$E$12&lt;&gt;"YES",Calculator!$B$29&lt;Calculator!$G$12),"—",ROUND((1+SQRT(((50*POWER(80,POWER(COS(PI()*MOD(Calculator!$B$29/Calculator!$F$12,1)),2))+MIN(500,MAX(30,100*EXP(-0.3*'VSWR Calculator'!$C$24)*(1+3*ABS(MOD('VSWR Calculator'!$C$23/Calculator!$F$12/2,1)-0.5))))/'VSWR Calculator'!$C$25)-$C103)^2+(1500*ABS(SIN(2*PI()*MOD(Calculator!$B$29/Calculator!$F$12,1)))*IF(MOD(Calculator!$B$29/Calculator!$F$12,1)&lt;0.5,-1,1))^2)/SQRT(((50*POWER(80,POWER(COS(PI()*MOD(Calculator!$B$29/Calculator!$F$12,1)),2))+MIN(500,MAX(30,100*EXP(-0.3*'VSWR Calculator'!$C$24)*(1+3*ABS(MOD('VSWR Calculator'!$C$23/Calculator!$F$12/2,1)-0.5))))/'VSWR Calculator'!$C$25)+$C103)^2+(1500*ABS(SIN(2*PI()*MOD(Calculator!$B$29/Calculator!$F$12,1)))*IF(MOD(Calculator!$B$29/Calculator!$F$12,1)&lt;0.5,-1,1))^2))/(1-SQRT(((50*POWER(80,POWER(COS(PI()*MOD(Calculator!$B$29/Calculator!$F$12,1)),2))+MIN(500,MAX(30,100*EXP(-0.3*'VSWR Calculator'!$C$24)*(1+3*ABS(MOD('VSWR Calculator'!$C$23/Calculator!$F$12/2,1)-0.5))))/'VSWR Calculator'!$C$25)-$C103)^2+(1500*ABS(SIN(2*PI()*MOD(Calculator!$B$29/Calculator!$F$12,1)))*IF(MOD(Calculator!$B$29/Calculator!$F$12,1)&lt;0.5,-1,1))^2)/SQRT(((50*POWER(80,POWER(COS(PI()*MOD(Calculator!$B$29/Calculator!$F$12,1)),2))+MIN(500,MAX(30,100*EXP(-0.3*'VSWR Calculator'!$C$24)*(1+3*ABS(MOD('VSWR Calculator'!$C$23/Calculator!$F$12/2,1)-0.5))))/'VSWR Calculator'!$C$25)+$C103)^2+(1500*ABS(SIN(2*PI()*MOD(Calculator!$B$29/Calculator!$F$12,1)))*IF(MOD(Calculator!$B$29/Calculator!$F$12,1)&lt;0.5,-1,1))^2)),2))</f>
        <v>—</v>
      </c>
      <c r="BN103" s="253" t="str">
        <f aca="false">IF(OR(Calculator!$E$13&lt;&gt;"YES",Calculator!$B$29&lt;Calculator!$G$13),"—",ROUND((1+SQRT(((50*POWER(80,POWER(COS(PI()*MOD(Calculator!$B$29/Calculator!$F$13,1)),2))+MIN(500,MAX(30,100*EXP(-0.3*'VSWR Calculator'!$C$24)*(1+3*ABS(MOD('VSWR Calculator'!$C$23/Calculator!$F$13/2,1)-0.5))))/'VSWR Calculator'!$C$25)-$C103)^2+(1500*ABS(SIN(2*PI()*MOD(Calculator!$B$29/Calculator!$F$13,1)))*IF(MOD(Calculator!$B$29/Calculator!$F$13,1)&lt;0.5,-1,1))^2)/SQRT(((50*POWER(80,POWER(COS(PI()*MOD(Calculator!$B$29/Calculator!$F$13,1)),2))+MIN(500,MAX(30,100*EXP(-0.3*'VSWR Calculator'!$C$24)*(1+3*ABS(MOD('VSWR Calculator'!$C$23/Calculator!$F$13/2,1)-0.5))))/'VSWR Calculator'!$C$25)+$C103)^2+(1500*ABS(SIN(2*PI()*MOD(Calculator!$B$29/Calculator!$F$13,1)))*IF(MOD(Calculator!$B$29/Calculator!$F$13,1)&lt;0.5,-1,1))^2))/(1-SQRT(((50*POWER(80,POWER(COS(PI()*MOD(Calculator!$B$29/Calculator!$F$13,1)),2))+MIN(500,MAX(30,100*EXP(-0.3*'VSWR Calculator'!$C$24)*(1+3*ABS(MOD('VSWR Calculator'!$C$23/Calculator!$F$13/2,1)-0.5))))/'VSWR Calculator'!$C$25)-$C103)^2+(1500*ABS(SIN(2*PI()*MOD(Calculator!$B$29/Calculator!$F$13,1)))*IF(MOD(Calculator!$B$29/Calculator!$F$13,1)&lt;0.5,-1,1))^2)/SQRT(((50*POWER(80,POWER(COS(PI()*MOD(Calculator!$B$29/Calculator!$F$13,1)),2))+MIN(500,MAX(30,100*EXP(-0.3*'VSWR Calculator'!$C$24)*(1+3*ABS(MOD('VSWR Calculator'!$C$23/Calculator!$F$13/2,1)-0.5))))/'VSWR Calculator'!$C$25)+$C103)^2+(1500*ABS(SIN(2*PI()*MOD(Calculator!$B$29/Calculator!$F$13,1)))*IF(MOD(Calculator!$B$29/Calculator!$F$13,1)&lt;0.5,-1,1))^2)),2))</f>
        <v>—</v>
      </c>
      <c r="BO103" s="253" t="str">
        <f aca="false">IF(OR(Calculator!$E$14&lt;&gt;"YES",Calculator!$B$29&lt;Calculator!$G$14),"—",ROUND((1+SQRT(((50*POWER(80,POWER(COS(PI()*MOD(Calculator!$B$29/Calculator!$F$14,1)),2))+MIN(500,MAX(30,100*EXP(-0.3*'VSWR Calculator'!$C$24)*(1+3*ABS(MOD('VSWR Calculator'!$C$23/Calculator!$F$14/2,1)-0.5))))/'VSWR Calculator'!$C$25)-$C103)^2+(1500*ABS(SIN(2*PI()*MOD(Calculator!$B$29/Calculator!$F$14,1)))*IF(MOD(Calculator!$B$29/Calculator!$F$14,1)&lt;0.5,-1,1))^2)/SQRT(((50*POWER(80,POWER(COS(PI()*MOD(Calculator!$B$29/Calculator!$F$14,1)),2))+MIN(500,MAX(30,100*EXP(-0.3*'VSWR Calculator'!$C$24)*(1+3*ABS(MOD('VSWR Calculator'!$C$23/Calculator!$F$14/2,1)-0.5))))/'VSWR Calculator'!$C$25)+$C103)^2+(1500*ABS(SIN(2*PI()*MOD(Calculator!$B$29/Calculator!$F$14,1)))*IF(MOD(Calculator!$B$29/Calculator!$F$14,1)&lt;0.5,-1,1))^2))/(1-SQRT(((50*POWER(80,POWER(COS(PI()*MOD(Calculator!$B$29/Calculator!$F$14,1)),2))+MIN(500,MAX(30,100*EXP(-0.3*'VSWR Calculator'!$C$24)*(1+3*ABS(MOD('VSWR Calculator'!$C$23/Calculator!$F$14/2,1)-0.5))))/'VSWR Calculator'!$C$25)-$C103)^2+(1500*ABS(SIN(2*PI()*MOD(Calculator!$B$29/Calculator!$F$14,1)))*IF(MOD(Calculator!$B$29/Calculator!$F$14,1)&lt;0.5,-1,1))^2)/SQRT(((50*POWER(80,POWER(COS(PI()*MOD(Calculator!$B$29/Calculator!$F$14,1)),2))+MIN(500,MAX(30,100*EXP(-0.3*'VSWR Calculator'!$C$24)*(1+3*ABS(MOD('VSWR Calculator'!$C$23/Calculator!$F$14/2,1)-0.5))))/'VSWR Calculator'!$C$25)+$C103)^2+(1500*ABS(SIN(2*PI()*MOD(Calculator!$B$29/Calculator!$F$14,1)))*IF(MOD(Calculator!$B$29/Calculator!$F$14,1)&lt;0.5,-1,1))^2)),2))</f>
        <v>—</v>
      </c>
      <c r="BP103" s="253" t="n">
        <f aca="false">IF(OR(Calculator!$E$15&lt;&gt;"YES",Calculator!$B$29&lt;Calculator!$G$15),"—",ROUND((1+SQRT(((50*POWER(80,POWER(COS(PI()*MOD(Calculator!$B$29/Calculator!$F$15,1)),2))+MIN(500,MAX(30,100*EXP(-0.3*'VSWR Calculator'!$C$24)*(1+3*ABS(MOD('VSWR Calculator'!$C$23/Calculator!$F$15/2,1)-0.5))))/'VSWR Calculator'!$C$25)-$C103)^2+(1500*ABS(SIN(2*PI()*MOD(Calculator!$B$29/Calculator!$F$15,1)))*IF(MOD(Calculator!$B$29/Calculator!$F$15,1)&lt;0.5,-1,1))^2)/SQRT(((50*POWER(80,POWER(COS(PI()*MOD(Calculator!$B$29/Calculator!$F$15,1)),2))+MIN(500,MAX(30,100*EXP(-0.3*'VSWR Calculator'!$C$24)*(1+3*ABS(MOD('VSWR Calculator'!$C$23/Calculator!$F$15/2,1)-0.5))))/'VSWR Calculator'!$C$25)+$C103)^2+(1500*ABS(SIN(2*PI()*MOD(Calculator!$B$29/Calculator!$F$15,1)))*IF(MOD(Calculator!$B$29/Calculator!$F$15,1)&lt;0.5,-1,1))^2))/(1-SQRT(((50*POWER(80,POWER(COS(PI()*MOD(Calculator!$B$29/Calculator!$F$15,1)),2))+MIN(500,MAX(30,100*EXP(-0.3*'VSWR Calculator'!$C$24)*(1+3*ABS(MOD('VSWR Calculator'!$C$23/Calculator!$F$15/2,1)-0.5))))/'VSWR Calculator'!$C$25)-$C103)^2+(1500*ABS(SIN(2*PI()*MOD(Calculator!$B$29/Calculator!$F$15,1)))*IF(MOD(Calculator!$B$29/Calculator!$F$15,1)&lt;0.5,-1,1))^2)/SQRT(((50*POWER(80,POWER(COS(PI()*MOD(Calculator!$B$29/Calculator!$F$15,1)),2))+MIN(500,MAX(30,100*EXP(-0.3*'VSWR Calculator'!$C$24)*(1+3*ABS(MOD('VSWR Calculator'!$C$23/Calculator!$F$15/2,1)-0.5))))/'VSWR Calculator'!$C$25)+$C103)^2+(1500*ABS(SIN(2*PI()*MOD(Calculator!$B$29/Calculator!$F$15,1)))*IF(MOD(Calculator!$B$29/Calculator!$F$15,1)&lt;0.5,-1,1))^2)),2))</f>
        <v>20.78</v>
      </c>
      <c r="BQ103" s="253" t="str">
        <f aca="false">IF(OR(Calculator!$E$16&lt;&gt;"YES",Calculator!$B$29&lt;Calculator!$G$16),"—",ROUND((1+SQRT(((50*POWER(80,POWER(COS(PI()*MOD(Calculator!$B$29/Calculator!$F$16,1)),2))+MIN(500,MAX(30,100*EXP(-0.3*'VSWR Calculator'!$C$24)*(1+3*ABS(MOD('VSWR Calculator'!$C$23/Calculator!$F$16/2,1)-0.5))))/'VSWR Calculator'!$C$25)-$C103)^2+(1500*ABS(SIN(2*PI()*MOD(Calculator!$B$29/Calculator!$F$16,1)))*IF(MOD(Calculator!$B$29/Calculator!$F$16,1)&lt;0.5,-1,1))^2)/SQRT(((50*POWER(80,POWER(COS(PI()*MOD(Calculator!$B$29/Calculator!$F$16,1)),2))+MIN(500,MAX(30,100*EXP(-0.3*'VSWR Calculator'!$C$24)*(1+3*ABS(MOD('VSWR Calculator'!$C$23/Calculator!$F$16/2,1)-0.5))))/'VSWR Calculator'!$C$25)+$C103)^2+(1500*ABS(SIN(2*PI()*MOD(Calculator!$B$29/Calculator!$F$16,1)))*IF(MOD(Calculator!$B$29/Calculator!$F$16,1)&lt;0.5,-1,1))^2))/(1-SQRT(((50*POWER(80,POWER(COS(PI()*MOD(Calculator!$B$29/Calculator!$F$16,1)),2))+MIN(500,MAX(30,100*EXP(-0.3*'VSWR Calculator'!$C$24)*(1+3*ABS(MOD('VSWR Calculator'!$C$23/Calculator!$F$16/2,1)-0.5))))/'VSWR Calculator'!$C$25)-$C103)^2+(1500*ABS(SIN(2*PI()*MOD(Calculator!$B$29/Calculator!$F$16,1)))*IF(MOD(Calculator!$B$29/Calculator!$F$16,1)&lt;0.5,-1,1))^2)/SQRT(((50*POWER(80,POWER(COS(PI()*MOD(Calculator!$B$29/Calculator!$F$16,1)),2))+MIN(500,MAX(30,100*EXP(-0.3*'VSWR Calculator'!$C$24)*(1+3*ABS(MOD('VSWR Calculator'!$C$23/Calculator!$F$16/2,1)-0.5))))/'VSWR Calculator'!$C$25)+$C103)^2+(1500*ABS(SIN(2*PI()*MOD(Calculator!$B$29/Calculator!$F$16,1)))*IF(MOD(Calculator!$B$29/Calculator!$F$16,1)&lt;0.5,-1,1))^2)),2))</f>
        <v>—</v>
      </c>
      <c r="BR103" s="253" t="n">
        <f aca="false">IF(OR(Calculator!$E$17&lt;&gt;"YES",Calculator!$B$29&lt;Calculator!$G$17),"—",ROUND((1+SQRT(((50*POWER(80,POWER(COS(PI()*MOD(Calculator!$B$29/Calculator!$F$17,1)),2))+MIN(500,MAX(30,100*EXP(-0.3*'VSWR Calculator'!$C$24)*(1+3*ABS(MOD('VSWR Calculator'!$C$23/Calculator!$F$17/2,1)-0.5))))/'VSWR Calculator'!$C$25)-$C103)^2+(1500*ABS(SIN(2*PI()*MOD(Calculator!$B$29/Calculator!$F$17,1)))*IF(MOD(Calculator!$B$29/Calculator!$F$17,1)&lt;0.5,-1,1))^2)/SQRT(((50*POWER(80,POWER(COS(PI()*MOD(Calculator!$B$29/Calculator!$F$17,1)),2))+MIN(500,MAX(30,100*EXP(-0.3*'VSWR Calculator'!$C$24)*(1+3*ABS(MOD('VSWR Calculator'!$C$23/Calculator!$F$17/2,1)-0.5))))/'VSWR Calculator'!$C$25)+$C103)^2+(1500*ABS(SIN(2*PI()*MOD(Calculator!$B$29/Calculator!$F$17,1)))*IF(MOD(Calculator!$B$29/Calculator!$F$17,1)&lt;0.5,-1,1))^2))/(1-SQRT(((50*POWER(80,POWER(COS(PI()*MOD(Calculator!$B$29/Calculator!$F$17,1)),2))+MIN(500,MAX(30,100*EXP(-0.3*'VSWR Calculator'!$C$24)*(1+3*ABS(MOD('VSWR Calculator'!$C$23/Calculator!$F$17/2,1)-0.5))))/'VSWR Calculator'!$C$25)-$C103)^2+(1500*ABS(SIN(2*PI()*MOD(Calculator!$B$29/Calculator!$F$17,1)))*IF(MOD(Calculator!$B$29/Calculator!$F$17,1)&lt;0.5,-1,1))^2)/SQRT(((50*POWER(80,POWER(COS(PI()*MOD(Calculator!$B$29/Calculator!$F$17,1)),2))+MIN(500,MAX(30,100*EXP(-0.3*'VSWR Calculator'!$C$24)*(1+3*ABS(MOD('VSWR Calculator'!$C$23/Calculator!$F$17/2,1)-0.5))))/'VSWR Calculator'!$C$25)+$C103)^2+(1500*ABS(SIN(2*PI()*MOD(Calculator!$B$29/Calculator!$F$17,1)))*IF(MOD(Calculator!$B$29/Calculator!$F$17,1)&lt;0.5,-1,1))^2)),2))</f>
        <v>19.93</v>
      </c>
      <c r="BS103" s="253" t="str">
        <f aca="false">IF(OR(Calculator!$E$18&lt;&gt;"YES",Calculator!$B$29&lt;Calculator!$G$18),"—",ROUND((1+SQRT(((50*POWER(80,POWER(COS(PI()*MOD(Calculator!$B$29/Calculator!$F$18,1)),2))+MIN(500,MAX(30,100*EXP(-0.3*'VSWR Calculator'!$C$24)*(1+3*ABS(MOD('VSWR Calculator'!$C$23/Calculator!$F$18/2,1)-0.5))))/'VSWR Calculator'!$C$25)-$C103)^2+(1500*ABS(SIN(2*PI()*MOD(Calculator!$B$29/Calculator!$F$18,1)))*IF(MOD(Calculator!$B$29/Calculator!$F$18,1)&lt;0.5,-1,1))^2)/SQRT(((50*POWER(80,POWER(COS(PI()*MOD(Calculator!$B$29/Calculator!$F$18,1)),2))+MIN(500,MAX(30,100*EXP(-0.3*'VSWR Calculator'!$C$24)*(1+3*ABS(MOD('VSWR Calculator'!$C$23/Calculator!$F$18/2,1)-0.5))))/'VSWR Calculator'!$C$25)+$C103)^2+(1500*ABS(SIN(2*PI()*MOD(Calculator!$B$29/Calculator!$F$18,1)))*IF(MOD(Calculator!$B$29/Calculator!$F$18,1)&lt;0.5,-1,1))^2))/(1-SQRT(((50*POWER(80,POWER(COS(PI()*MOD(Calculator!$B$29/Calculator!$F$18,1)),2))+MIN(500,MAX(30,100*EXP(-0.3*'VSWR Calculator'!$C$24)*(1+3*ABS(MOD('VSWR Calculator'!$C$23/Calculator!$F$18/2,1)-0.5))))/'VSWR Calculator'!$C$25)-$C103)^2+(1500*ABS(SIN(2*PI()*MOD(Calculator!$B$29/Calculator!$F$18,1)))*IF(MOD(Calculator!$B$29/Calculator!$F$18,1)&lt;0.5,-1,1))^2)/SQRT(((50*POWER(80,POWER(COS(PI()*MOD(Calculator!$B$29/Calculator!$F$18,1)),2))+MIN(500,MAX(30,100*EXP(-0.3*'VSWR Calculator'!$C$24)*(1+3*ABS(MOD('VSWR Calculator'!$C$23/Calculator!$F$18/2,1)-0.5))))/'VSWR Calculator'!$C$25)+$C103)^2+(1500*ABS(SIN(2*PI()*MOD(Calculator!$B$29/Calculator!$F$18,1)))*IF(MOD(Calculator!$B$29/Calculator!$F$18,1)&lt;0.5,-1,1))^2)),2))</f>
        <v>—</v>
      </c>
      <c r="BT103" s="253" t="str">
        <f aca="false">IF(OR(Calculator!$E$19&lt;&gt;"YES",Calculator!$B$29&lt;Calculator!$G$19),"—",ROUND((1+SQRT(((50*POWER(80,POWER(COS(PI()*MOD(Calculator!$B$29/Calculator!$F$19,1)),2))+MIN(500,MAX(30,100*EXP(-0.3*'VSWR Calculator'!$C$24)*(1+3*ABS(MOD('VSWR Calculator'!$C$23/Calculator!$F$19/2,1)-0.5))))/'VSWR Calculator'!$C$25)-$C103)^2+(1500*ABS(SIN(2*PI()*MOD(Calculator!$B$29/Calculator!$F$19,1)))*IF(MOD(Calculator!$B$29/Calculator!$F$19,1)&lt;0.5,-1,1))^2)/SQRT(((50*POWER(80,POWER(COS(PI()*MOD(Calculator!$B$29/Calculator!$F$19,1)),2))+MIN(500,MAX(30,100*EXP(-0.3*'VSWR Calculator'!$C$24)*(1+3*ABS(MOD('VSWR Calculator'!$C$23/Calculator!$F$19/2,1)-0.5))))/'VSWR Calculator'!$C$25)+$C103)^2+(1500*ABS(SIN(2*PI()*MOD(Calculator!$B$29/Calculator!$F$19,1)))*IF(MOD(Calculator!$B$29/Calculator!$F$19,1)&lt;0.5,-1,1))^2))/(1-SQRT(((50*POWER(80,POWER(COS(PI()*MOD(Calculator!$B$29/Calculator!$F$19,1)),2))+MIN(500,MAX(30,100*EXP(-0.3*'VSWR Calculator'!$C$24)*(1+3*ABS(MOD('VSWR Calculator'!$C$23/Calculator!$F$19/2,1)-0.5))))/'VSWR Calculator'!$C$25)-$C103)^2+(1500*ABS(SIN(2*PI()*MOD(Calculator!$B$29/Calculator!$F$19,1)))*IF(MOD(Calculator!$B$29/Calculator!$F$19,1)&lt;0.5,-1,1))^2)/SQRT(((50*POWER(80,POWER(COS(PI()*MOD(Calculator!$B$29/Calculator!$F$19,1)),2))+MIN(500,MAX(30,100*EXP(-0.3*'VSWR Calculator'!$C$24)*(1+3*ABS(MOD('VSWR Calculator'!$C$23/Calculator!$F$19/2,1)-0.5))))/'VSWR Calculator'!$C$25)+$C103)^2+(1500*ABS(SIN(2*PI()*MOD(Calculator!$B$29/Calculator!$F$19,1)))*IF(MOD(Calculator!$B$29/Calculator!$F$19,1)&lt;0.5,-1,1))^2)),2))</f>
        <v>—</v>
      </c>
      <c r="BU103" s="253" t="str">
        <f aca="false">IF(OR(Calculator!$E$20&lt;&gt;"YES",Calculator!$B$29&lt;Calculator!$G$20),"—",ROUND((1+SQRT(((50*POWER(80,POWER(COS(PI()*MOD(Calculator!$B$29/Calculator!$F$20,1)),2))+MIN(500,MAX(30,100*EXP(-0.3*'VSWR Calculator'!$C$24)*(1+3*ABS(MOD('VSWR Calculator'!$C$23/Calculator!$F$20/2,1)-0.5))))/'VSWR Calculator'!$C$25)-$C103)^2+(1500*ABS(SIN(2*PI()*MOD(Calculator!$B$29/Calculator!$F$20,1)))*IF(MOD(Calculator!$B$29/Calculator!$F$20,1)&lt;0.5,-1,1))^2)/SQRT(((50*POWER(80,POWER(COS(PI()*MOD(Calculator!$B$29/Calculator!$F$20,1)),2))+MIN(500,MAX(30,100*EXP(-0.3*'VSWR Calculator'!$C$24)*(1+3*ABS(MOD('VSWR Calculator'!$C$23/Calculator!$F$20/2,1)-0.5))))/'VSWR Calculator'!$C$25)+$C103)^2+(1500*ABS(SIN(2*PI()*MOD(Calculator!$B$29/Calculator!$F$20,1)))*IF(MOD(Calculator!$B$29/Calculator!$F$20,1)&lt;0.5,-1,1))^2))/(1-SQRT(((50*POWER(80,POWER(COS(PI()*MOD(Calculator!$B$29/Calculator!$F$20,1)),2))+MIN(500,MAX(30,100*EXP(-0.3*'VSWR Calculator'!$C$24)*(1+3*ABS(MOD('VSWR Calculator'!$C$23/Calculator!$F$20/2,1)-0.5))))/'VSWR Calculator'!$C$25)-$C103)^2+(1500*ABS(SIN(2*PI()*MOD(Calculator!$B$29/Calculator!$F$20,1)))*IF(MOD(Calculator!$B$29/Calculator!$F$20,1)&lt;0.5,-1,1))^2)/SQRT(((50*POWER(80,POWER(COS(PI()*MOD(Calculator!$B$29/Calculator!$F$20,1)),2))+MIN(500,MAX(30,100*EXP(-0.3*'VSWR Calculator'!$C$24)*(1+3*ABS(MOD('VSWR Calculator'!$C$23/Calculator!$F$20/2,1)-0.5))))/'VSWR Calculator'!$C$25)+$C103)^2+(1500*ABS(SIN(2*PI()*MOD(Calculator!$B$29/Calculator!$F$20,1)))*IF(MOD(Calculator!$B$29/Calculator!$F$20,1)&lt;0.5,-1,1))^2)),2))</f>
        <v>—</v>
      </c>
      <c r="BV103" s="253" t="str">
        <f aca="false">IF(OR(Calculator!$E$21&lt;&gt;"YES",Calculator!$B$29&lt;Calculator!$G$21),"—",ROUND((1+SQRT(((50*POWER(80,POWER(COS(PI()*MOD(Calculator!$B$29/Calculator!$F$21,1)),2))+MIN(500,MAX(30,100*EXP(-0.3*'VSWR Calculator'!$C$24)*(1+3*ABS(MOD('VSWR Calculator'!$C$23/Calculator!$F$21/2,1)-0.5))))/'VSWR Calculator'!$C$25)-$C103)^2+(1500*ABS(SIN(2*PI()*MOD(Calculator!$B$29/Calculator!$F$21,1)))*IF(MOD(Calculator!$B$29/Calculator!$F$21,1)&lt;0.5,-1,1))^2)/SQRT(((50*POWER(80,POWER(COS(PI()*MOD(Calculator!$B$29/Calculator!$F$21,1)),2))+MIN(500,MAX(30,100*EXP(-0.3*'VSWR Calculator'!$C$24)*(1+3*ABS(MOD('VSWR Calculator'!$C$23/Calculator!$F$21/2,1)-0.5))))/'VSWR Calculator'!$C$25)+$C103)^2+(1500*ABS(SIN(2*PI()*MOD(Calculator!$B$29/Calculator!$F$21,1)))*IF(MOD(Calculator!$B$29/Calculator!$F$21,1)&lt;0.5,-1,1))^2))/(1-SQRT(((50*POWER(80,POWER(COS(PI()*MOD(Calculator!$B$29/Calculator!$F$21,1)),2))+MIN(500,MAX(30,100*EXP(-0.3*'VSWR Calculator'!$C$24)*(1+3*ABS(MOD('VSWR Calculator'!$C$23/Calculator!$F$21/2,1)-0.5))))/'VSWR Calculator'!$C$25)-$C103)^2+(1500*ABS(SIN(2*PI()*MOD(Calculator!$B$29/Calculator!$F$21,1)))*IF(MOD(Calculator!$B$29/Calculator!$F$21,1)&lt;0.5,-1,1))^2)/SQRT(((50*POWER(80,POWER(COS(PI()*MOD(Calculator!$B$29/Calculator!$F$21,1)),2))+MIN(500,MAX(30,100*EXP(-0.3*'VSWR Calculator'!$C$24)*(1+3*ABS(MOD('VSWR Calculator'!$C$23/Calculator!$F$21/2,1)-0.5))))/'VSWR Calculator'!$C$25)+$C103)^2+(1500*ABS(SIN(2*PI()*MOD(Calculator!$B$29/Calculator!$F$21,1)))*IF(MOD(Calculator!$B$29/Calculator!$F$21,1)&lt;0.5,-1,1))^2)),2))</f>
        <v>—</v>
      </c>
      <c r="BW103" s="253" t="str">
        <f aca="false">IF(OR(Calculator!$E$22&lt;&gt;"YES",Calculator!$B$29&lt;Calculator!$G$22),"—",ROUND((1+SQRT(((50*POWER(80,POWER(COS(PI()*MOD(Calculator!$B$29/Calculator!$F$22,1)),2))+MIN(500,MAX(30,100*EXP(-0.3*'VSWR Calculator'!$C$24)*(1+3*ABS(MOD('VSWR Calculator'!$C$23/Calculator!$F$22/2,1)-0.5))))/'VSWR Calculator'!$C$25)-$C103)^2+(1500*ABS(SIN(2*PI()*MOD(Calculator!$B$29/Calculator!$F$22,1)))*IF(MOD(Calculator!$B$29/Calculator!$F$22,1)&lt;0.5,-1,1))^2)/SQRT(((50*POWER(80,POWER(COS(PI()*MOD(Calculator!$B$29/Calculator!$F$22,1)),2))+MIN(500,MAX(30,100*EXP(-0.3*'VSWR Calculator'!$C$24)*(1+3*ABS(MOD('VSWR Calculator'!$C$23/Calculator!$F$22/2,1)-0.5))))/'VSWR Calculator'!$C$25)+$C103)^2+(1500*ABS(SIN(2*PI()*MOD(Calculator!$B$29/Calculator!$F$22,1)))*IF(MOD(Calculator!$B$29/Calculator!$F$22,1)&lt;0.5,-1,1))^2))/(1-SQRT(((50*POWER(80,POWER(COS(PI()*MOD(Calculator!$B$29/Calculator!$F$22,1)),2))+MIN(500,MAX(30,100*EXP(-0.3*'VSWR Calculator'!$C$24)*(1+3*ABS(MOD('VSWR Calculator'!$C$23/Calculator!$F$22/2,1)-0.5))))/'VSWR Calculator'!$C$25)-$C103)^2+(1500*ABS(SIN(2*PI()*MOD(Calculator!$B$29/Calculator!$F$22,1)))*IF(MOD(Calculator!$B$29/Calculator!$F$22,1)&lt;0.5,-1,1))^2)/SQRT(((50*POWER(80,POWER(COS(PI()*MOD(Calculator!$B$29/Calculator!$F$22,1)),2))+MIN(500,MAX(30,100*EXP(-0.3*'VSWR Calculator'!$C$24)*(1+3*ABS(MOD('VSWR Calculator'!$C$23/Calculator!$F$22/2,1)-0.5))))/'VSWR Calculator'!$C$25)+$C103)^2+(1500*ABS(SIN(2*PI()*MOD(Calculator!$B$29/Calculator!$F$22,1)))*IF(MOD(Calculator!$B$29/Calculator!$F$22,1)&lt;0.5,-1,1))^2)),2))</f>
        <v>—</v>
      </c>
      <c r="BX103" s="253" t="n">
        <f aca="false">IFERROR(ROUND((IF(ISNUMBER(BM103),BM103,0)+IF(ISNUMBER(BN103),BN103,0)+IF(ISNUMBER(BO103),BO103,0)+IF(ISNUMBER(BP103),BP103,0)+IF(ISNUMBER(BQ103),BQ103,0)+IF(ISNUMBER(BR103),BR103,0)+IF(ISNUMBER(BS103),BS103,0)+IF(ISNUMBER(BT103),BT103,0)+IF(ISNUMBER(BU103),BU103,0)+IF(ISNUMBER(BV103),BV103,0)+IF(ISNUMBER(BW103),BW103,0))/(IF(ISNUMBER(BM103),1,0)+IF(ISNUMBER(BN103),1,0)+IF(ISNUMBER(BO103),1,0)+IF(ISNUMBER(BP103),1,0)+IF(ISNUMBER(BQ103),1,0)+IF(ISNUMBER(BR103),1,0)+IF(ISNUMBER(BS103),1,0)+IF(ISNUMBER(BT103),1,0)+IF(ISNUMBER(BU103),1,0)+IF(ISNUMBER(BV103),1,0)+IF(ISNUMBER(BW103),1,0)),4),"")</f>
        <v>20.355</v>
      </c>
      <c r="BY103" s="253" t="str">
        <f aca="false">IF(OR(Calculator!$E$12&lt;&gt;"YES",Calculator!$B$30&lt;Calculator!$G$12),"—",ROUND((1+SQRT(((50*POWER(80,POWER(COS(PI()*MOD(Calculator!$B$30/Calculator!$F$12,1)),2))+MIN(500,MAX(30,100*EXP(-0.3*'VSWR Calculator'!$C$24)*(1+3*ABS(MOD('VSWR Calculator'!$C$23/Calculator!$F$12/2,1)-0.5))))/'VSWR Calculator'!$C$25)-$C103)^2+(1500*ABS(SIN(2*PI()*MOD(Calculator!$B$30/Calculator!$F$12,1)))*IF(MOD(Calculator!$B$30/Calculator!$F$12,1)&lt;0.5,-1,1))^2)/SQRT(((50*POWER(80,POWER(COS(PI()*MOD(Calculator!$B$30/Calculator!$F$12,1)),2))+MIN(500,MAX(30,100*EXP(-0.3*'VSWR Calculator'!$C$24)*(1+3*ABS(MOD('VSWR Calculator'!$C$23/Calculator!$F$12/2,1)-0.5))))/'VSWR Calculator'!$C$25)+$C103)^2+(1500*ABS(SIN(2*PI()*MOD(Calculator!$B$30/Calculator!$F$12,1)))*IF(MOD(Calculator!$B$30/Calculator!$F$12,1)&lt;0.5,-1,1))^2))/(1-SQRT(((50*POWER(80,POWER(COS(PI()*MOD(Calculator!$B$30/Calculator!$F$12,1)),2))+MIN(500,MAX(30,100*EXP(-0.3*'VSWR Calculator'!$C$24)*(1+3*ABS(MOD('VSWR Calculator'!$C$23/Calculator!$F$12/2,1)-0.5))))/'VSWR Calculator'!$C$25)-$C103)^2+(1500*ABS(SIN(2*PI()*MOD(Calculator!$B$30/Calculator!$F$12,1)))*IF(MOD(Calculator!$B$30/Calculator!$F$12,1)&lt;0.5,-1,1))^2)/SQRT(((50*POWER(80,POWER(COS(PI()*MOD(Calculator!$B$30/Calculator!$F$12,1)),2))+MIN(500,MAX(30,100*EXP(-0.3*'VSWR Calculator'!$C$24)*(1+3*ABS(MOD('VSWR Calculator'!$C$23/Calculator!$F$12/2,1)-0.5))))/'VSWR Calculator'!$C$25)+$C103)^2+(1500*ABS(SIN(2*PI()*MOD(Calculator!$B$30/Calculator!$F$12,1)))*IF(MOD(Calculator!$B$30/Calculator!$F$12,1)&lt;0.5,-1,1))^2)),2))</f>
        <v>—</v>
      </c>
      <c r="BZ103" s="253" t="str">
        <f aca="false">IF(OR(Calculator!$E$13&lt;&gt;"YES",Calculator!$B$30&lt;Calculator!$G$13),"—",ROUND((1+SQRT(((50*POWER(80,POWER(COS(PI()*MOD(Calculator!$B$30/Calculator!$F$13,1)),2))+MIN(500,MAX(30,100*EXP(-0.3*'VSWR Calculator'!$C$24)*(1+3*ABS(MOD('VSWR Calculator'!$C$23/Calculator!$F$13/2,1)-0.5))))/'VSWR Calculator'!$C$25)-$C103)^2+(1500*ABS(SIN(2*PI()*MOD(Calculator!$B$30/Calculator!$F$13,1)))*IF(MOD(Calculator!$B$30/Calculator!$F$13,1)&lt;0.5,-1,1))^2)/SQRT(((50*POWER(80,POWER(COS(PI()*MOD(Calculator!$B$30/Calculator!$F$13,1)),2))+MIN(500,MAX(30,100*EXP(-0.3*'VSWR Calculator'!$C$24)*(1+3*ABS(MOD('VSWR Calculator'!$C$23/Calculator!$F$13/2,1)-0.5))))/'VSWR Calculator'!$C$25)+$C103)^2+(1500*ABS(SIN(2*PI()*MOD(Calculator!$B$30/Calculator!$F$13,1)))*IF(MOD(Calculator!$B$30/Calculator!$F$13,1)&lt;0.5,-1,1))^2))/(1-SQRT(((50*POWER(80,POWER(COS(PI()*MOD(Calculator!$B$30/Calculator!$F$13,1)),2))+MIN(500,MAX(30,100*EXP(-0.3*'VSWR Calculator'!$C$24)*(1+3*ABS(MOD('VSWR Calculator'!$C$23/Calculator!$F$13/2,1)-0.5))))/'VSWR Calculator'!$C$25)-$C103)^2+(1500*ABS(SIN(2*PI()*MOD(Calculator!$B$30/Calculator!$F$13,1)))*IF(MOD(Calculator!$B$30/Calculator!$F$13,1)&lt;0.5,-1,1))^2)/SQRT(((50*POWER(80,POWER(COS(PI()*MOD(Calculator!$B$30/Calculator!$F$13,1)),2))+MIN(500,MAX(30,100*EXP(-0.3*'VSWR Calculator'!$C$24)*(1+3*ABS(MOD('VSWR Calculator'!$C$23/Calculator!$F$13/2,1)-0.5))))/'VSWR Calculator'!$C$25)+$C103)^2+(1500*ABS(SIN(2*PI()*MOD(Calculator!$B$30/Calculator!$F$13,1)))*IF(MOD(Calculator!$B$30/Calculator!$F$13,1)&lt;0.5,-1,1))^2)),2))</f>
        <v>—</v>
      </c>
      <c r="CA103" s="253" t="str">
        <f aca="false">IF(OR(Calculator!$E$14&lt;&gt;"YES",Calculator!$B$30&lt;Calculator!$G$14),"—",ROUND((1+SQRT(((50*POWER(80,POWER(COS(PI()*MOD(Calculator!$B$30/Calculator!$F$14,1)),2))+MIN(500,MAX(30,100*EXP(-0.3*'VSWR Calculator'!$C$24)*(1+3*ABS(MOD('VSWR Calculator'!$C$23/Calculator!$F$14/2,1)-0.5))))/'VSWR Calculator'!$C$25)-$C103)^2+(1500*ABS(SIN(2*PI()*MOD(Calculator!$B$30/Calculator!$F$14,1)))*IF(MOD(Calculator!$B$30/Calculator!$F$14,1)&lt;0.5,-1,1))^2)/SQRT(((50*POWER(80,POWER(COS(PI()*MOD(Calculator!$B$30/Calculator!$F$14,1)),2))+MIN(500,MAX(30,100*EXP(-0.3*'VSWR Calculator'!$C$24)*(1+3*ABS(MOD('VSWR Calculator'!$C$23/Calculator!$F$14/2,1)-0.5))))/'VSWR Calculator'!$C$25)+$C103)^2+(1500*ABS(SIN(2*PI()*MOD(Calculator!$B$30/Calculator!$F$14,1)))*IF(MOD(Calculator!$B$30/Calculator!$F$14,1)&lt;0.5,-1,1))^2))/(1-SQRT(((50*POWER(80,POWER(COS(PI()*MOD(Calculator!$B$30/Calculator!$F$14,1)),2))+MIN(500,MAX(30,100*EXP(-0.3*'VSWR Calculator'!$C$24)*(1+3*ABS(MOD('VSWR Calculator'!$C$23/Calculator!$F$14/2,1)-0.5))))/'VSWR Calculator'!$C$25)-$C103)^2+(1500*ABS(SIN(2*PI()*MOD(Calculator!$B$30/Calculator!$F$14,1)))*IF(MOD(Calculator!$B$30/Calculator!$F$14,1)&lt;0.5,-1,1))^2)/SQRT(((50*POWER(80,POWER(COS(PI()*MOD(Calculator!$B$30/Calculator!$F$14,1)),2))+MIN(500,MAX(30,100*EXP(-0.3*'VSWR Calculator'!$C$24)*(1+3*ABS(MOD('VSWR Calculator'!$C$23/Calculator!$F$14/2,1)-0.5))))/'VSWR Calculator'!$C$25)+$C103)^2+(1500*ABS(SIN(2*PI()*MOD(Calculator!$B$30/Calculator!$F$14,1)))*IF(MOD(Calculator!$B$30/Calculator!$F$14,1)&lt;0.5,-1,1))^2)),2))</f>
        <v>—</v>
      </c>
      <c r="CB103" s="253" t="n">
        <f aca="false">IF(OR(Calculator!$E$15&lt;&gt;"YES",Calculator!$B$30&lt;Calculator!$G$15),"—",ROUND((1+SQRT(((50*POWER(80,POWER(COS(PI()*MOD(Calculator!$B$30/Calculator!$F$15,1)),2))+MIN(500,MAX(30,100*EXP(-0.3*'VSWR Calculator'!$C$24)*(1+3*ABS(MOD('VSWR Calculator'!$C$23/Calculator!$F$15/2,1)-0.5))))/'VSWR Calculator'!$C$25)-$C103)^2+(1500*ABS(SIN(2*PI()*MOD(Calculator!$B$30/Calculator!$F$15,1)))*IF(MOD(Calculator!$B$30/Calculator!$F$15,1)&lt;0.5,-1,1))^2)/SQRT(((50*POWER(80,POWER(COS(PI()*MOD(Calculator!$B$30/Calculator!$F$15,1)),2))+MIN(500,MAX(30,100*EXP(-0.3*'VSWR Calculator'!$C$24)*(1+3*ABS(MOD('VSWR Calculator'!$C$23/Calculator!$F$15/2,1)-0.5))))/'VSWR Calculator'!$C$25)+$C103)^2+(1500*ABS(SIN(2*PI()*MOD(Calculator!$B$30/Calculator!$F$15,1)))*IF(MOD(Calculator!$B$30/Calculator!$F$15,1)&lt;0.5,-1,1))^2))/(1-SQRT(((50*POWER(80,POWER(COS(PI()*MOD(Calculator!$B$30/Calculator!$F$15,1)),2))+MIN(500,MAX(30,100*EXP(-0.3*'VSWR Calculator'!$C$24)*(1+3*ABS(MOD('VSWR Calculator'!$C$23/Calculator!$F$15/2,1)-0.5))))/'VSWR Calculator'!$C$25)-$C103)^2+(1500*ABS(SIN(2*PI()*MOD(Calculator!$B$30/Calculator!$F$15,1)))*IF(MOD(Calculator!$B$30/Calculator!$F$15,1)&lt;0.5,-1,1))^2)/SQRT(((50*POWER(80,POWER(COS(PI()*MOD(Calculator!$B$30/Calculator!$F$15,1)),2))+MIN(500,MAX(30,100*EXP(-0.3*'VSWR Calculator'!$C$24)*(1+3*ABS(MOD('VSWR Calculator'!$C$23/Calculator!$F$15/2,1)-0.5))))/'VSWR Calculator'!$C$25)+$C103)^2+(1500*ABS(SIN(2*PI()*MOD(Calculator!$B$30/Calculator!$F$15,1)))*IF(MOD(Calculator!$B$30/Calculator!$F$15,1)&lt;0.5,-1,1))^2)),2))</f>
        <v>19.88</v>
      </c>
      <c r="CC103" s="253" t="str">
        <f aca="false">IF(OR(Calculator!$E$16&lt;&gt;"YES",Calculator!$B$30&lt;Calculator!$G$16),"—",ROUND((1+SQRT(((50*POWER(80,POWER(COS(PI()*MOD(Calculator!$B$30/Calculator!$F$16,1)),2))+MIN(500,MAX(30,100*EXP(-0.3*'VSWR Calculator'!$C$24)*(1+3*ABS(MOD('VSWR Calculator'!$C$23/Calculator!$F$16/2,1)-0.5))))/'VSWR Calculator'!$C$25)-$C103)^2+(1500*ABS(SIN(2*PI()*MOD(Calculator!$B$30/Calculator!$F$16,1)))*IF(MOD(Calculator!$B$30/Calculator!$F$16,1)&lt;0.5,-1,1))^2)/SQRT(((50*POWER(80,POWER(COS(PI()*MOD(Calculator!$B$30/Calculator!$F$16,1)),2))+MIN(500,MAX(30,100*EXP(-0.3*'VSWR Calculator'!$C$24)*(1+3*ABS(MOD('VSWR Calculator'!$C$23/Calculator!$F$16/2,1)-0.5))))/'VSWR Calculator'!$C$25)+$C103)^2+(1500*ABS(SIN(2*PI()*MOD(Calculator!$B$30/Calculator!$F$16,1)))*IF(MOD(Calculator!$B$30/Calculator!$F$16,1)&lt;0.5,-1,1))^2))/(1-SQRT(((50*POWER(80,POWER(COS(PI()*MOD(Calculator!$B$30/Calculator!$F$16,1)),2))+MIN(500,MAX(30,100*EXP(-0.3*'VSWR Calculator'!$C$24)*(1+3*ABS(MOD('VSWR Calculator'!$C$23/Calculator!$F$16/2,1)-0.5))))/'VSWR Calculator'!$C$25)-$C103)^2+(1500*ABS(SIN(2*PI()*MOD(Calculator!$B$30/Calculator!$F$16,1)))*IF(MOD(Calculator!$B$30/Calculator!$F$16,1)&lt;0.5,-1,1))^2)/SQRT(((50*POWER(80,POWER(COS(PI()*MOD(Calculator!$B$30/Calculator!$F$16,1)),2))+MIN(500,MAX(30,100*EXP(-0.3*'VSWR Calculator'!$C$24)*(1+3*ABS(MOD('VSWR Calculator'!$C$23/Calculator!$F$16/2,1)-0.5))))/'VSWR Calculator'!$C$25)+$C103)^2+(1500*ABS(SIN(2*PI()*MOD(Calculator!$B$30/Calculator!$F$16,1)))*IF(MOD(Calculator!$B$30/Calculator!$F$16,1)&lt;0.5,-1,1))^2)),2))</f>
        <v>—</v>
      </c>
      <c r="CD103" s="253" t="n">
        <f aca="false">IF(OR(Calculator!$E$17&lt;&gt;"YES",Calculator!$B$30&lt;Calculator!$G$17),"—",ROUND((1+SQRT(((50*POWER(80,POWER(COS(PI()*MOD(Calculator!$B$30/Calculator!$F$17,1)),2))+MIN(500,MAX(30,100*EXP(-0.3*'VSWR Calculator'!$C$24)*(1+3*ABS(MOD('VSWR Calculator'!$C$23/Calculator!$F$17/2,1)-0.5))))/'VSWR Calculator'!$C$25)-$C103)^2+(1500*ABS(SIN(2*PI()*MOD(Calculator!$B$30/Calculator!$F$17,1)))*IF(MOD(Calculator!$B$30/Calculator!$F$17,1)&lt;0.5,-1,1))^2)/SQRT(((50*POWER(80,POWER(COS(PI()*MOD(Calculator!$B$30/Calculator!$F$17,1)),2))+MIN(500,MAX(30,100*EXP(-0.3*'VSWR Calculator'!$C$24)*(1+3*ABS(MOD('VSWR Calculator'!$C$23/Calculator!$F$17/2,1)-0.5))))/'VSWR Calculator'!$C$25)+$C103)^2+(1500*ABS(SIN(2*PI()*MOD(Calculator!$B$30/Calculator!$F$17,1)))*IF(MOD(Calculator!$B$30/Calculator!$F$17,1)&lt;0.5,-1,1))^2))/(1-SQRT(((50*POWER(80,POWER(COS(PI()*MOD(Calculator!$B$30/Calculator!$F$17,1)),2))+MIN(500,MAX(30,100*EXP(-0.3*'VSWR Calculator'!$C$24)*(1+3*ABS(MOD('VSWR Calculator'!$C$23/Calculator!$F$17/2,1)-0.5))))/'VSWR Calculator'!$C$25)-$C103)^2+(1500*ABS(SIN(2*PI()*MOD(Calculator!$B$30/Calculator!$F$17,1)))*IF(MOD(Calculator!$B$30/Calculator!$F$17,1)&lt;0.5,-1,1))^2)/SQRT(((50*POWER(80,POWER(COS(PI()*MOD(Calculator!$B$30/Calculator!$F$17,1)),2))+MIN(500,MAX(30,100*EXP(-0.3*'VSWR Calculator'!$C$24)*(1+3*ABS(MOD('VSWR Calculator'!$C$23/Calculator!$F$17/2,1)-0.5))))/'VSWR Calculator'!$C$25)+$C103)^2+(1500*ABS(SIN(2*PI()*MOD(Calculator!$B$30/Calculator!$F$17,1)))*IF(MOD(Calculator!$B$30/Calculator!$F$17,1)&lt;0.5,-1,1))^2)),2))</f>
        <v>21.87</v>
      </c>
      <c r="CE103" s="253" t="str">
        <f aca="false">IF(OR(Calculator!$E$18&lt;&gt;"YES",Calculator!$B$30&lt;Calculator!$G$18),"—",ROUND((1+SQRT(((50*POWER(80,POWER(COS(PI()*MOD(Calculator!$B$30/Calculator!$F$18,1)),2))+MIN(500,MAX(30,100*EXP(-0.3*'VSWR Calculator'!$C$24)*(1+3*ABS(MOD('VSWR Calculator'!$C$23/Calculator!$F$18/2,1)-0.5))))/'VSWR Calculator'!$C$25)-$C103)^2+(1500*ABS(SIN(2*PI()*MOD(Calculator!$B$30/Calculator!$F$18,1)))*IF(MOD(Calculator!$B$30/Calculator!$F$18,1)&lt;0.5,-1,1))^2)/SQRT(((50*POWER(80,POWER(COS(PI()*MOD(Calculator!$B$30/Calculator!$F$18,1)),2))+MIN(500,MAX(30,100*EXP(-0.3*'VSWR Calculator'!$C$24)*(1+3*ABS(MOD('VSWR Calculator'!$C$23/Calculator!$F$18/2,1)-0.5))))/'VSWR Calculator'!$C$25)+$C103)^2+(1500*ABS(SIN(2*PI()*MOD(Calculator!$B$30/Calculator!$F$18,1)))*IF(MOD(Calculator!$B$30/Calculator!$F$18,1)&lt;0.5,-1,1))^2))/(1-SQRT(((50*POWER(80,POWER(COS(PI()*MOD(Calculator!$B$30/Calculator!$F$18,1)),2))+MIN(500,MAX(30,100*EXP(-0.3*'VSWR Calculator'!$C$24)*(1+3*ABS(MOD('VSWR Calculator'!$C$23/Calculator!$F$18/2,1)-0.5))))/'VSWR Calculator'!$C$25)-$C103)^2+(1500*ABS(SIN(2*PI()*MOD(Calculator!$B$30/Calculator!$F$18,1)))*IF(MOD(Calculator!$B$30/Calculator!$F$18,1)&lt;0.5,-1,1))^2)/SQRT(((50*POWER(80,POWER(COS(PI()*MOD(Calculator!$B$30/Calculator!$F$18,1)),2))+MIN(500,MAX(30,100*EXP(-0.3*'VSWR Calculator'!$C$24)*(1+3*ABS(MOD('VSWR Calculator'!$C$23/Calculator!$F$18/2,1)-0.5))))/'VSWR Calculator'!$C$25)+$C103)^2+(1500*ABS(SIN(2*PI()*MOD(Calculator!$B$30/Calculator!$F$18,1)))*IF(MOD(Calculator!$B$30/Calculator!$F$18,1)&lt;0.5,-1,1))^2)),2))</f>
        <v>—</v>
      </c>
      <c r="CF103" s="253" t="str">
        <f aca="false">IF(OR(Calculator!$E$19&lt;&gt;"YES",Calculator!$B$30&lt;Calculator!$G$19),"—",ROUND((1+SQRT(((50*POWER(80,POWER(COS(PI()*MOD(Calculator!$B$30/Calculator!$F$19,1)),2))+MIN(500,MAX(30,100*EXP(-0.3*'VSWR Calculator'!$C$24)*(1+3*ABS(MOD('VSWR Calculator'!$C$23/Calculator!$F$19/2,1)-0.5))))/'VSWR Calculator'!$C$25)-$C103)^2+(1500*ABS(SIN(2*PI()*MOD(Calculator!$B$30/Calculator!$F$19,1)))*IF(MOD(Calculator!$B$30/Calculator!$F$19,1)&lt;0.5,-1,1))^2)/SQRT(((50*POWER(80,POWER(COS(PI()*MOD(Calculator!$B$30/Calculator!$F$19,1)),2))+MIN(500,MAX(30,100*EXP(-0.3*'VSWR Calculator'!$C$24)*(1+3*ABS(MOD('VSWR Calculator'!$C$23/Calculator!$F$19/2,1)-0.5))))/'VSWR Calculator'!$C$25)+$C103)^2+(1500*ABS(SIN(2*PI()*MOD(Calculator!$B$30/Calculator!$F$19,1)))*IF(MOD(Calculator!$B$30/Calculator!$F$19,1)&lt;0.5,-1,1))^2))/(1-SQRT(((50*POWER(80,POWER(COS(PI()*MOD(Calculator!$B$30/Calculator!$F$19,1)),2))+MIN(500,MAX(30,100*EXP(-0.3*'VSWR Calculator'!$C$24)*(1+3*ABS(MOD('VSWR Calculator'!$C$23/Calculator!$F$19/2,1)-0.5))))/'VSWR Calculator'!$C$25)-$C103)^2+(1500*ABS(SIN(2*PI()*MOD(Calculator!$B$30/Calculator!$F$19,1)))*IF(MOD(Calculator!$B$30/Calculator!$F$19,1)&lt;0.5,-1,1))^2)/SQRT(((50*POWER(80,POWER(COS(PI()*MOD(Calculator!$B$30/Calculator!$F$19,1)),2))+MIN(500,MAX(30,100*EXP(-0.3*'VSWR Calculator'!$C$24)*(1+3*ABS(MOD('VSWR Calculator'!$C$23/Calculator!$F$19/2,1)-0.5))))/'VSWR Calculator'!$C$25)+$C103)^2+(1500*ABS(SIN(2*PI()*MOD(Calculator!$B$30/Calculator!$F$19,1)))*IF(MOD(Calculator!$B$30/Calculator!$F$19,1)&lt;0.5,-1,1))^2)),2))</f>
        <v>—</v>
      </c>
      <c r="CG103" s="253" t="str">
        <f aca="false">IF(OR(Calculator!$E$20&lt;&gt;"YES",Calculator!$B$30&lt;Calculator!$G$20),"—",ROUND((1+SQRT(((50*POWER(80,POWER(COS(PI()*MOD(Calculator!$B$30/Calculator!$F$20,1)),2))+MIN(500,MAX(30,100*EXP(-0.3*'VSWR Calculator'!$C$24)*(1+3*ABS(MOD('VSWR Calculator'!$C$23/Calculator!$F$20/2,1)-0.5))))/'VSWR Calculator'!$C$25)-$C103)^2+(1500*ABS(SIN(2*PI()*MOD(Calculator!$B$30/Calculator!$F$20,1)))*IF(MOD(Calculator!$B$30/Calculator!$F$20,1)&lt;0.5,-1,1))^2)/SQRT(((50*POWER(80,POWER(COS(PI()*MOD(Calculator!$B$30/Calculator!$F$20,1)),2))+MIN(500,MAX(30,100*EXP(-0.3*'VSWR Calculator'!$C$24)*(1+3*ABS(MOD('VSWR Calculator'!$C$23/Calculator!$F$20/2,1)-0.5))))/'VSWR Calculator'!$C$25)+$C103)^2+(1500*ABS(SIN(2*PI()*MOD(Calculator!$B$30/Calculator!$F$20,1)))*IF(MOD(Calculator!$B$30/Calculator!$F$20,1)&lt;0.5,-1,1))^2))/(1-SQRT(((50*POWER(80,POWER(COS(PI()*MOD(Calculator!$B$30/Calculator!$F$20,1)),2))+MIN(500,MAX(30,100*EXP(-0.3*'VSWR Calculator'!$C$24)*(1+3*ABS(MOD('VSWR Calculator'!$C$23/Calculator!$F$20/2,1)-0.5))))/'VSWR Calculator'!$C$25)-$C103)^2+(1500*ABS(SIN(2*PI()*MOD(Calculator!$B$30/Calculator!$F$20,1)))*IF(MOD(Calculator!$B$30/Calculator!$F$20,1)&lt;0.5,-1,1))^2)/SQRT(((50*POWER(80,POWER(COS(PI()*MOD(Calculator!$B$30/Calculator!$F$20,1)),2))+MIN(500,MAX(30,100*EXP(-0.3*'VSWR Calculator'!$C$24)*(1+3*ABS(MOD('VSWR Calculator'!$C$23/Calculator!$F$20/2,1)-0.5))))/'VSWR Calculator'!$C$25)+$C103)^2+(1500*ABS(SIN(2*PI()*MOD(Calculator!$B$30/Calculator!$F$20,1)))*IF(MOD(Calculator!$B$30/Calculator!$F$20,1)&lt;0.5,-1,1))^2)),2))</f>
        <v>—</v>
      </c>
      <c r="CH103" s="253" t="str">
        <f aca="false">IF(OR(Calculator!$E$21&lt;&gt;"YES",Calculator!$B$30&lt;Calculator!$G$21),"—",ROUND((1+SQRT(((50*POWER(80,POWER(COS(PI()*MOD(Calculator!$B$30/Calculator!$F$21,1)),2))+MIN(500,MAX(30,100*EXP(-0.3*'VSWR Calculator'!$C$24)*(1+3*ABS(MOD('VSWR Calculator'!$C$23/Calculator!$F$21/2,1)-0.5))))/'VSWR Calculator'!$C$25)-$C103)^2+(1500*ABS(SIN(2*PI()*MOD(Calculator!$B$30/Calculator!$F$21,1)))*IF(MOD(Calculator!$B$30/Calculator!$F$21,1)&lt;0.5,-1,1))^2)/SQRT(((50*POWER(80,POWER(COS(PI()*MOD(Calculator!$B$30/Calculator!$F$21,1)),2))+MIN(500,MAX(30,100*EXP(-0.3*'VSWR Calculator'!$C$24)*(1+3*ABS(MOD('VSWR Calculator'!$C$23/Calculator!$F$21/2,1)-0.5))))/'VSWR Calculator'!$C$25)+$C103)^2+(1500*ABS(SIN(2*PI()*MOD(Calculator!$B$30/Calculator!$F$21,1)))*IF(MOD(Calculator!$B$30/Calculator!$F$21,1)&lt;0.5,-1,1))^2))/(1-SQRT(((50*POWER(80,POWER(COS(PI()*MOD(Calculator!$B$30/Calculator!$F$21,1)),2))+MIN(500,MAX(30,100*EXP(-0.3*'VSWR Calculator'!$C$24)*(1+3*ABS(MOD('VSWR Calculator'!$C$23/Calculator!$F$21/2,1)-0.5))))/'VSWR Calculator'!$C$25)-$C103)^2+(1500*ABS(SIN(2*PI()*MOD(Calculator!$B$30/Calculator!$F$21,1)))*IF(MOD(Calculator!$B$30/Calculator!$F$21,1)&lt;0.5,-1,1))^2)/SQRT(((50*POWER(80,POWER(COS(PI()*MOD(Calculator!$B$30/Calculator!$F$21,1)),2))+MIN(500,MAX(30,100*EXP(-0.3*'VSWR Calculator'!$C$24)*(1+3*ABS(MOD('VSWR Calculator'!$C$23/Calculator!$F$21/2,1)-0.5))))/'VSWR Calculator'!$C$25)+$C103)^2+(1500*ABS(SIN(2*PI()*MOD(Calculator!$B$30/Calculator!$F$21,1)))*IF(MOD(Calculator!$B$30/Calculator!$F$21,1)&lt;0.5,-1,1))^2)),2))</f>
        <v>—</v>
      </c>
      <c r="CI103" s="253" t="str">
        <f aca="false">IF(OR(Calculator!$E$22&lt;&gt;"YES",Calculator!$B$30&lt;Calculator!$G$22),"—",ROUND((1+SQRT(((50*POWER(80,POWER(COS(PI()*MOD(Calculator!$B$30/Calculator!$F$22,1)),2))+MIN(500,MAX(30,100*EXP(-0.3*'VSWR Calculator'!$C$24)*(1+3*ABS(MOD('VSWR Calculator'!$C$23/Calculator!$F$22/2,1)-0.5))))/'VSWR Calculator'!$C$25)-$C103)^2+(1500*ABS(SIN(2*PI()*MOD(Calculator!$B$30/Calculator!$F$22,1)))*IF(MOD(Calculator!$B$30/Calculator!$F$22,1)&lt;0.5,-1,1))^2)/SQRT(((50*POWER(80,POWER(COS(PI()*MOD(Calculator!$B$30/Calculator!$F$22,1)),2))+MIN(500,MAX(30,100*EXP(-0.3*'VSWR Calculator'!$C$24)*(1+3*ABS(MOD('VSWR Calculator'!$C$23/Calculator!$F$22/2,1)-0.5))))/'VSWR Calculator'!$C$25)+$C103)^2+(1500*ABS(SIN(2*PI()*MOD(Calculator!$B$30/Calculator!$F$22,1)))*IF(MOD(Calculator!$B$30/Calculator!$F$22,1)&lt;0.5,-1,1))^2))/(1-SQRT(((50*POWER(80,POWER(COS(PI()*MOD(Calculator!$B$30/Calculator!$F$22,1)),2))+MIN(500,MAX(30,100*EXP(-0.3*'VSWR Calculator'!$C$24)*(1+3*ABS(MOD('VSWR Calculator'!$C$23/Calculator!$F$22/2,1)-0.5))))/'VSWR Calculator'!$C$25)-$C103)^2+(1500*ABS(SIN(2*PI()*MOD(Calculator!$B$30/Calculator!$F$22,1)))*IF(MOD(Calculator!$B$30/Calculator!$F$22,1)&lt;0.5,-1,1))^2)/SQRT(((50*POWER(80,POWER(COS(PI()*MOD(Calculator!$B$30/Calculator!$F$22,1)),2))+MIN(500,MAX(30,100*EXP(-0.3*'VSWR Calculator'!$C$24)*(1+3*ABS(MOD('VSWR Calculator'!$C$23/Calculator!$F$22/2,1)-0.5))))/'VSWR Calculator'!$C$25)+$C103)^2+(1500*ABS(SIN(2*PI()*MOD(Calculator!$B$30/Calculator!$F$22,1)))*IF(MOD(Calculator!$B$30/Calculator!$F$22,1)&lt;0.5,-1,1))^2)),2))</f>
        <v>—</v>
      </c>
      <c r="CJ103" s="253" t="n">
        <f aca="false">IFERROR(ROUND((IF(ISNUMBER(BY103),BY103,0)+IF(ISNUMBER(BZ103),BZ103,0)+IF(ISNUMBER(CA103),CA103,0)+IF(ISNUMBER(CB103),CB103,0)+IF(ISNUMBER(CC103),CC103,0)+IF(ISNUMBER(CD103),CD103,0)+IF(ISNUMBER(CE103),CE103,0)+IF(ISNUMBER(CF103),CF103,0)+IF(ISNUMBER(CG103),CG103,0)+IF(ISNUMBER(CH103),CH103,0)+IF(ISNUMBER(CI103),CI103,0))/(IF(ISNUMBER(BY103),1,0)+IF(ISNUMBER(BZ103),1,0)+IF(ISNUMBER(CA103),1,0)+IF(ISNUMBER(CB103),1,0)+IF(ISNUMBER(CC103),1,0)+IF(ISNUMBER(CD103),1,0)+IF(ISNUMBER(CE103),1,0)+IF(ISNUMBER(CF103),1,0)+IF(ISNUMBER(CG103),1,0)+IF(ISNUMBER(CH103),1,0)+IF(ISNUMBER(CI103),1,0)),4),"")</f>
        <v>20.875</v>
      </c>
      <c r="CK103" s="253" t="str">
        <f aca="false">IF(OR(Calculator!$E$12&lt;&gt;"YES",Calculator!$B$31&lt;Calculator!$G$12),"—",ROUND((1+SQRT(((50*POWER(80,POWER(COS(PI()*MOD(Calculator!$B$31/Calculator!$F$12,1)),2))+MIN(500,MAX(30,100*EXP(-0.3*'VSWR Calculator'!$C$24)*(1+3*ABS(MOD('VSWR Calculator'!$C$23/Calculator!$F$12/2,1)-0.5))))/'VSWR Calculator'!$C$25)-$C103)^2+(1500*ABS(SIN(2*PI()*MOD(Calculator!$B$31/Calculator!$F$12,1)))*IF(MOD(Calculator!$B$31/Calculator!$F$12,1)&lt;0.5,-1,1))^2)/SQRT(((50*POWER(80,POWER(COS(PI()*MOD(Calculator!$B$31/Calculator!$F$12,1)),2))+MIN(500,MAX(30,100*EXP(-0.3*'VSWR Calculator'!$C$24)*(1+3*ABS(MOD('VSWR Calculator'!$C$23/Calculator!$F$12/2,1)-0.5))))/'VSWR Calculator'!$C$25)+$C103)^2+(1500*ABS(SIN(2*PI()*MOD(Calculator!$B$31/Calculator!$F$12,1)))*IF(MOD(Calculator!$B$31/Calculator!$F$12,1)&lt;0.5,-1,1))^2))/(1-SQRT(((50*POWER(80,POWER(COS(PI()*MOD(Calculator!$B$31/Calculator!$F$12,1)),2))+MIN(500,MAX(30,100*EXP(-0.3*'VSWR Calculator'!$C$24)*(1+3*ABS(MOD('VSWR Calculator'!$C$23/Calculator!$F$12/2,1)-0.5))))/'VSWR Calculator'!$C$25)-$C103)^2+(1500*ABS(SIN(2*PI()*MOD(Calculator!$B$31/Calculator!$F$12,1)))*IF(MOD(Calculator!$B$31/Calculator!$F$12,1)&lt;0.5,-1,1))^2)/SQRT(((50*POWER(80,POWER(COS(PI()*MOD(Calculator!$B$31/Calculator!$F$12,1)),2))+MIN(500,MAX(30,100*EXP(-0.3*'VSWR Calculator'!$C$24)*(1+3*ABS(MOD('VSWR Calculator'!$C$23/Calculator!$F$12/2,1)-0.5))))/'VSWR Calculator'!$C$25)+$C103)^2+(1500*ABS(SIN(2*PI()*MOD(Calculator!$B$31/Calculator!$F$12,1)))*IF(MOD(Calculator!$B$31/Calculator!$F$12,1)&lt;0.5,-1,1))^2)),2))</f>
        <v>—</v>
      </c>
      <c r="CL103" s="253" t="str">
        <f aca="false">IF(OR(Calculator!$E$13&lt;&gt;"YES",Calculator!$B$31&lt;Calculator!$G$13),"—",ROUND((1+SQRT(((50*POWER(80,POWER(COS(PI()*MOD(Calculator!$B$31/Calculator!$F$13,1)),2))+MIN(500,MAX(30,100*EXP(-0.3*'VSWR Calculator'!$C$24)*(1+3*ABS(MOD('VSWR Calculator'!$C$23/Calculator!$F$13/2,1)-0.5))))/'VSWR Calculator'!$C$25)-$C103)^2+(1500*ABS(SIN(2*PI()*MOD(Calculator!$B$31/Calculator!$F$13,1)))*IF(MOD(Calculator!$B$31/Calculator!$F$13,1)&lt;0.5,-1,1))^2)/SQRT(((50*POWER(80,POWER(COS(PI()*MOD(Calculator!$B$31/Calculator!$F$13,1)),2))+MIN(500,MAX(30,100*EXP(-0.3*'VSWR Calculator'!$C$24)*(1+3*ABS(MOD('VSWR Calculator'!$C$23/Calculator!$F$13/2,1)-0.5))))/'VSWR Calculator'!$C$25)+$C103)^2+(1500*ABS(SIN(2*PI()*MOD(Calculator!$B$31/Calculator!$F$13,1)))*IF(MOD(Calculator!$B$31/Calculator!$F$13,1)&lt;0.5,-1,1))^2))/(1-SQRT(((50*POWER(80,POWER(COS(PI()*MOD(Calculator!$B$31/Calculator!$F$13,1)),2))+MIN(500,MAX(30,100*EXP(-0.3*'VSWR Calculator'!$C$24)*(1+3*ABS(MOD('VSWR Calculator'!$C$23/Calculator!$F$13/2,1)-0.5))))/'VSWR Calculator'!$C$25)-$C103)^2+(1500*ABS(SIN(2*PI()*MOD(Calculator!$B$31/Calculator!$F$13,1)))*IF(MOD(Calculator!$B$31/Calculator!$F$13,1)&lt;0.5,-1,1))^2)/SQRT(((50*POWER(80,POWER(COS(PI()*MOD(Calculator!$B$31/Calculator!$F$13,1)),2))+MIN(500,MAX(30,100*EXP(-0.3*'VSWR Calculator'!$C$24)*(1+3*ABS(MOD('VSWR Calculator'!$C$23/Calculator!$F$13/2,1)-0.5))))/'VSWR Calculator'!$C$25)+$C103)^2+(1500*ABS(SIN(2*PI()*MOD(Calculator!$B$31/Calculator!$F$13,1)))*IF(MOD(Calculator!$B$31/Calculator!$F$13,1)&lt;0.5,-1,1))^2)),2))</f>
        <v>—</v>
      </c>
      <c r="CM103" s="253" t="str">
        <f aca="false">IF(OR(Calculator!$E$14&lt;&gt;"YES",Calculator!$B$31&lt;Calculator!$G$14),"—",ROUND((1+SQRT(((50*POWER(80,POWER(COS(PI()*MOD(Calculator!$B$31/Calculator!$F$14,1)),2))+MIN(500,MAX(30,100*EXP(-0.3*'VSWR Calculator'!$C$24)*(1+3*ABS(MOD('VSWR Calculator'!$C$23/Calculator!$F$14/2,1)-0.5))))/'VSWR Calculator'!$C$25)-$C103)^2+(1500*ABS(SIN(2*PI()*MOD(Calculator!$B$31/Calculator!$F$14,1)))*IF(MOD(Calculator!$B$31/Calculator!$F$14,1)&lt;0.5,-1,1))^2)/SQRT(((50*POWER(80,POWER(COS(PI()*MOD(Calculator!$B$31/Calculator!$F$14,1)),2))+MIN(500,MAX(30,100*EXP(-0.3*'VSWR Calculator'!$C$24)*(1+3*ABS(MOD('VSWR Calculator'!$C$23/Calculator!$F$14/2,1)-0.5))))/'VSWR Calculator'!$C$25)+$C103)^2+(1500*ABS(SIN(2*PI()*MOD(Calculator!$B$31/Calculator!$F$14,1)))*IF(MOD(Calculator!$B$31/Calculator!$F$14,1)&lt;0.5,-1,1))^2))/(1-SQRT(((50*POWER(80,POWER(COS(PI()*MOD(Calculator!$B$31/Calculator!$F$14,1)),2))+MIN(500,MAX(30,100*EXP(-0.3*'VSWR Calculator'!$C$24)*(1+3*ABS(MOD('VSWR Calculator'!$C$23/Calculator!$F$14/2,1)-0.5))))/'VSWR Calculator'!$C$25)-$C103)^2+(1500*ABS(SIN(2*PI()*MOD(Calculator!$B$31/Calculator!$F$14,1)))*IF(MOD(Calculator!$B$31/Calculator!$F$14,1)&lt;0.5,-1,1))^2)/SQRT(((50*POWER(80,POWER(COS(PI()*MOD(Calculator!$B$31/Calculator!$F$14,1)),2))+MIN(500,MAX(30,100*EXP(-0.3*'VSWR Calculator'!$C$24)*(1+3*ABS(MOD('VSWR Calculator'!$C$23/Calculator!$F$14/2,1)-0.5))))/'VSWR Calculator'!$C$25)+$C103)^2+(1500*ABS(SIN(2*PI()*MOD(Calculator!$B$31/Calculator!$F$14,1)))*IF(MOD(Calculator!$B$31/Calculator!$F$14,1)&lt;0.5,-1,1))^2)),2))</f>
        <v>—</v>
      </c>
      <c r="CN103" s="253" t="n">
        <f aca="false">IF(OR(Calculator!$E$15&lt;&gt;"YES",Calculator!$B$31&lt;Calculator!$G$15),"—",ROUND((1+SQRT(((50*POWER(80,POWER(COS(PI()*MOD(Calculator!$B$31/Calculator!$F$15,1)),2))+MIN(500,MAX(30,100*EXP(-0.3*'VSWR Calculator'!$C$24)*(1+3*ABS(MOD('VSWR Calculator'!$C$23/Calculator!$F$15/2,1)-0.5))))/'VSWR Calculator'!$C$25)-$C103)^2+(1500*ABS(SIN(2*PI()*MOD(Calculator!$B$31/Calculator!$F$15,1)))*IF(MOD(Calculator!$B$31/Calculator!$F$15,1)&lt;0.5,-1,1))^2)/SQRT(((50*POWER(80,POWER(COS(PI()*MOD(Calculator!$B$31/Calculator!$F$15,1)),2))+MIN(500,MAX(30,100*EXP(-0.3*'VSWR Calculator'!$C$24)*(1+3*ABS(MOD('VSWR Calculator'!$C$23/Calculator!$F$15/2,1)-0.5))))/'VSWR Calculator'!$C$25)+$C103)^2+(1500*ABS(SIN(2*PI()*MOD(Calculator!$B$31/Calculator!$F$15,1)))*IF(MOD(Calculator!$B$31/Calculator!$F$15,1)&lt;0.5,-1,1))^2))/(1-SQRT(((50*POWER(80,POWER(COS(PI()*MOD(Calculator!$B$31/Calculator!$F$15,1)),2))+MIN(500,MAX(30,100*EXP(-0.3*'VSWR Calculator'!$C$24)*(1+3*ABS(MOD('VSWR Calculator'!$C$23/Calculator!$F$15/2,1)-0.5))))/'VSWR Calculator'!$C$25)-$C103)^2+(1500*ABS(SIN(2*PI()*MOD(Calculator!$B$31/Calculator!$F$15,1)))*IF(MOD(Calculator!$B$31/Calculator!$F$15,1)&lt;0.5,-1,1))^2)/SQRT(((50*POWER(80,POWER(COS(PI()*MOD(Calculator!$B$31/Calculator!$F$15,1)),2))+MIN(500,MAX(30,100*EXP(-0.3*'VSWR Calculator'!$C$24)*(1+3*ABS(MOD('VSWR Calculator'!$C$23/Calculator!$F$15/2,1)-0.5))))/'VSWR Calculator'!$C$25)+$C103)^2+(1500*ABS(SIN(2*PI()*MOD(Calculator!$B$31/Calculator!$F$15,1)))*IF(MOD(Calculator!$B$31/Calculator!$F$15,1)&lt;0.5,-1,1))^2)),2))</f>
        <v>21.67</v>
      </c>
      <c r="CO103" s="253" t="str">
        <f aca="false">IF(OR(Calculator!$E$16&lt;&gt;"YES",Calculator!$B$31&lt;Calculator!$G$16),"—",ROUND((1+SQRT(((50*POWER(80,POWER(COS(PI()*MOD(Calculator!$B$31/Calculator!$F$16,1)),2))+MIN(500,MAX(30,100*EXP(-0.3*'VSWR Calculator'!$C$24)*(1+3*ABS(MOD('VSWR Calculator'!$C$23/Calculator!$F$16/2,1)-0.5))))/'VSWR Calculator'!$C$25)-$C103)^2+(1500*ABS(SIN(2*PI()*MOD(Calculator!$B$31/Calculator!$F$16,1)))*IF(MOD(Calculator!$B$31/Calculator!$F$16,1)&lt;0.5,-1,1))^2)/SQRT(((50*POWER(80,POWER(COS(PI()*MOD(Calculator!$B$31/Calculator!$F$16,1)),2))+MIN(500,MAX(30,100*EXP(-0.3*'VSWR Calculator'!$C$24)*(1+3*ABS(MOD('VSWR Calculator'!$C$23/Calculator!$F$16/2,1)-0.5))))/'VSWR Calculator'!$C$25)+$C103)^2+(1500*ABS(SIN(2*PI()*MOD(Calculator!$B$31/Calculator!$F$16,1)))*IF(MOD(Calculator!$B$31/Calculator!$F$16,1)&lt;0.5,-1,1))^2))/(1-SQRT(((50*POWER(80,POWER(COS(PI()*MOD(Calculator!$B$31/Calculator!$F$16,1)),2))+MIN(500,MAX(30,100*EXP(-0.3*'VSWR Calculator'!$C$24)*(1+3*ABS(MOD('VSWR Calculator'!$C$23/Calculator!$F$16/2,1)-0.5))))/'VSWR Calculator'!$C$25)-$C103)^2+(1500*ABS(SIN(2*PI()*MOD(Calculator!$B$31/Calculator!$F$16,1)))*IF(MOD(Calculator!$B$31/Calculator!$F$16,1)&lt;0.5,-1,1))^2)/SQRT(((50*POWER(80,POWER(COS(PI()*MOD(Calculator!$B$31/Calculator!$F$16,1)),2))+MIN(500,MAX(30,100*EXP(-0.3*'VSWR Calculator'!$C$24)*(1+3*ABS(MOD('VSWR Calculator'!$C$23/Calculator!$F$16/2,1)-0.5))))/'VSWR Calculator'!$C$25)+$C103)^2+(1500*ABS(SIN(2*PI()*MOD(Calculator!$B$31/Calculator!$F$16,1)))*IF(MOD(Calculator!$B$31/Calculator!$F$16,1)&lt;0.5,-1,1))^2)),2))</f>
        <v>—</v>
      </c>
      <c r="CP103" s="253" t="n">
        <f aca="false">IF(OR(Calculator!$E$17&lt;&gt;"YES",Calculator!$B$31&lt;Calculator!$G$17),"—",ROUND((1+SQRT(((50*POWER(80,POWER(COS(PI()*MOD(Calculator!$B$31/Calculator!$F$17,1)),2))+MIN(500,MAX(30,100*EXP(-0.3*'VSWR Calculator'!$C$24)*(1+3*ABS(MOD('VSWR Calculator'!$C$23/Calculator!$F$17/2,1)-0.5))))/'VSWR Calculator'!$C$25)-$C103)^2+(1500*ABS(SIN(2*PI()*MOD(Calculator!$B$31/Calculator!$F$17,1)))*IF(MOD(Calculator!$B$31/Calculator!$F$17,1)&lt;0.5,-1,1))^2)/SQRT(((50*POWER(80,POWER(COS(PI()*MOD(Calculator!$B$31/Calculator!$F$17,1)),2))+MIN(500,MAX(30,100*EXP(-0.3*'VSWR Calculator'!$C$24)*(1+3*ABS(MOD('VSWR Calculator'!$C$23/Calculator!$F$17/2,1)-0.5))))/'VSWR Calculator'!$C$25)+$C103)^2+(1500*ABS(SIN(2*PI()*MOD(Calculator!$B$31/Calculator!$F$17,1)))*IF(MOD(Calculator!$B$31/Calculator!$F$17,1)&lt;0.5,-1,1))^2))/(1-SQRT(((50*POWER(80,POWER(COS(PI()*MOD(Calculator!$B$31/Calculator!$F$17,1)),2))+MIN(500,MAX(30,100*EXP(-0.3*'VSWR Calculator'!$C$24)*(1+3*ABS(MOD('VSWR Calculator'!$C$23/Calculator!$F$17/2,1)-0.5))))/'VSWR Calculator'!$C$25)-$C103)^2+(1500*ABS(SIN(2*PI()*MOD(Calculator!$B$31/Calculator!$F$17,1)))*IF(MOD(Calculator!$B$31/Calculator!$F$17,1)&lt;0.5,-1,1))^2)/SQRT(((50*POWER(80,POWER(COS(PI()*MOD(Calculator!$B$31/Calculator!$F$17,1)),2))+MIN(500,MAX(30,100*EXP(-0.3*'VSWR Calculator'!$C$24)*(1+3*ABS(MOD('VSWR Calculator'!$C$23/Calculator!$F$17/2,1)-0.5))))/'VSWR Calculator'!$C$25)+$C103)^2+(1500*ABS(SIN(2*PI()*MOD(Calculator!$B$31/Calculator!$F$17,1)))*IF(MOD(Calculator!$B$31/Calculator!$F$17,1)&lt;0.5,-1,1))^2)),2))</f>
        <v>18.05</v>
      </c>
      <c r="CQ103" s="253" t="str">
        <f aca="false">IF(OR(Calculator!$E$18&lt;&gt;"YES",Calculator!$B$31&lt;Calculator!$G$18),"—",ROUND((1+SQRT(((50*POWER(80,POWER(COS(PI()*MOD(Calculator!$B$31/Calculator!$F$18,1)),2))+MIN(500,MAX(30,100*EXP(-0.3*'VSWR Calculator'!$C$24)*(1+3*ABS(MOD('VSWR Calculator'!$C$23/Calculator!$F$18/2,1)-0.5))))/'VSWR Calculator'!$C$25)-$C103)^2+(1500*ABS(SIN(2*PI()*MOD(Calculator!$B$31/Calculator!$F$18,1)))*IF(MOD(Calculator!$B$31/Calculator!$F$18,1)&lt;0.5,-1,1))^2)/SQRT(((50*POWER(80,POWER(COS(PI()*MOD(Calculator!$B$31/Calculator!$F$18,1)),2))+MIN(500,MAX(30,100*EXP(-0.3*'VSWR Calculator'!$C$24)*(1+3*ABS(MOD('VSWR Calculator'!$C$23/Calculator!$F$18/2,1)-0.5))))/'VSWR Calculator'!$C$25)+$C103)^2+(1500*ABS(SIN(2*PI()*MOD(Calculator!$B$31/Calculator!$F$18,1)))*IF(MOD(Calculator!$B$31/Calculator!$F$18,1)&lt;0.5,-1,1))^2))/(1-SQRT(((50*POWER(80,POWER(COS(PI()*MOD(Calculator!$B$31/Calculator!$F$18,1)),2))+MIN(500,MAX(30,100*EXP(-0.3*'VSWR Calculator'!$C$24)*(1+3*ABS(MOD('VSWR Calculator'!$C$23/Calculator!$F$18/2,1)-0.5))))/'VSWR Calculator'!$C$25)-$C103)^2+(1500*ABS(SIN(2*PI()*MOD(Calculator!$B$31/Calculator!$F$18,1)))*IF(MOD(Calculator!$B$31/Calculator!$F$18,1)&lt;0.5,-1,1))^2)/SQRT(((50*POWER(80,POWER(COS(PI()*MOD(Calculator!$B$31/Calculator!$F$18,1)),2))+MIN(500,MAX(30,100*EXP(-0.3*'VSWR Calculator'!$C$24)*(1+3*ABS(MOD('VSWR Calculator'!$C$23/Calculator!$F$18/2,1)-0.5))))/'VSWR Calculator'!$C$25)+$C103)^2+(1500*ABS(SIN(2*PI()*MOD(Calculator!$B$31/Calculator!$F$18,1)))*IF(MOD(Calculator!$B$31/Calculator!$F$18,1)&lt;0.5,-1,1))^2)),2))</f>
        <v>—</v>
      </c>
      <c r="CR103" s="253" t="str">
        <f aca="false">IF(OR(Calculator!$E$19&lt;&gt;"YES",Calculator!$B$31&lt;Calculator!$G$19),"—",ROUND((1+SQRT(((50*POWER(80,POWER(COS(PI()*MOD(Calculator!$B$31/Calculator!$F$19,1)),2))+MIN(500,MAX(30,100*EXP(-0.3*'VSWR Calculator'!$C$24)*(1+3*ABS(MOD('VSWR Calculator'!$C$23/Calculator!$F$19/2,1)-0.5))))/'VSWR Calculator'!$C$25)-$C103)^2+(1500*ABS(SIN(2*PI()*MOD(Calculator!$B$31/Calculator!$F$19,1)))*IF(MOD(Calculator!$B$31/Calculator!$F$19,1)&lt;0.5,-1,1))^2)/SQRT(((50*POWER(80,POWER(COS(PI()*MOD(Calculator!$B$31/Calculator!$F$19,1)),2))+MIN(500,MAX(30,100*EXP(-0.3*'VSWR Calculator'!$C$24)*(1+3*ABS(MOD('VSWR Calculator'!$C$23/Calculator!$F$19/2,1)-0.5))))/'VSWR Calculator'!$C$25)+$C103)^2+(1500*ABS(SIN(2*PI()*MOD(Calculator!$B$31/Calculator!$F$19,1)))*IF(MOD(Calculator!$B$31/Calculator!$F$19,1)&lt;0.5,-1,1))^2))/(1-SQRT(((50*POWER(80,POWER(COS(PI()*MOD(Calculator!$B$31/Calculator!$F$19,1)),2))+MIN(500,MAX(30,100*EXP(-0.3*'VSWR Calculator'!$C$24)*(1+3*ABS(MOD('VSWR Calculator'!$C$23/Calculator!$F$19/2,1)-0.5))))/'VSWR Calculator'!$C$25)-$C103)^2+(1500*ABS(SIN(2*PI()*MOD(Calculator!$B$31/Calculator!$F$19,1)))*IF(MOD(Calculator!$B$31/Calculator!$F$19,1)&lt;0.5,-1,1))^2)/SQRT(((50*POWER(80,POWER(COS(PI()*MOD(Calculator!$B$31/Calculator!$F$19,1)),2))+MIN(500,MAX(30,100*EXP(-0.3*'VSWR Calculator'!$C$24)*(1+3*ABS(MOD('VSWR Calculator'!$C$23/Calculator!$F$19/2,1)-0.5))))/'VSWR Calculator'!$C$25)+$C103)^2+(1500*ABS(SIN(2*PI()*MOD(Calculator!$B$31/Calculator!$F$19,1)))*IF(MOD(Calculator!$B$31/Calculator!$F$19,1)&lt;0.5,-1,1))^2)),2))</f>
        <v>—</v>
      </c>
      <c r="CS103" s="253" t="str">
        <f aca="false">IF(OR(Calculator!$E$20&lt;&gt;"YES",Calculator!$B$31&lt;Calculator!$G$20),"—",ROUND((1+SQRT(((50*POWER(80,POWER(COS(PI()*MOD(Calculator!$B$31/Calculator!$F$20,1)),2))+MIN(500,MAX(30,100*EXP(-0.3*'VSWR Calculator'!$C$24)*(1+3*ABS(MOD('VSWR Calculator'!$C$23/Calculator!$F$20/2,1)-0.5))))/'VSWR Calculator'!$C$25)-$C103)^2+(1500*ABS(SIN(2*PI()*MOD(Calculator!$B$31/Calculator!$F$20,1)))*IF(MOD(Calculator!$B$31/Calculator!$F$20,1)&lt;0.5,-1,1))^2)/SQRT(((50*POWER(80,POWER(COS(PI()*MOD(Calculator!$B$31/Calculator!$F$20,1)),2))+MIN(500,MAX(30,100*EXP(-0.3*'VSWR Calculator'!$C$24)*(1+3*ABS(MOD('VSWR Calculator'!$C$23/Calculator!$F$20/2,1)-0.5))))/'VSWR Calculator'!$C$25)+$C103)^2+(1500*ABS(SIN(2*PI()*MOD(Calculator!$B$31/Calculator!$F$20,1)))*IF(MOD(Calculator!$B$31/Calculator!$F$20,1)&lt;0.5,-1,1))^2))/(1-SQRT(((50*POWER(80,POWER(COS(PI()*MOD(Calculator!$B$31/Calculator!$F$20,1)),2))+MIN(500,MAX(30,100*EXP(-0.3*'VSWR Calculator'!$C$24)*(1+3*ABS(MOD('VSWR Calculator'!$C$23/Calculator!$F$20/2,1)-0.5))))/'VSWR Calculator'!$C$25)-$C103)^2+(1500*ABS(SIN(2*PI()*MOD(Calculator!$B$31/Calculator!$F$20,1)))*IF(MOD(Calculator!$B$31/Calculator!$F$20,1)&lt;0.5,-1,1))^2)/SQRT(((50*POWER(80,POWER(COS(PI()*MOD(Calculator!$B$31/Calculator!$F$20,1)),2))+MIN(500,MAX(30,100*EXP(-0.3*'VSWR Calculator'!$C$24)*(1+3*ABS(MOD('VSWR Calculator'!$C$23/Calculator!$F$20/2,1)-0.5))))/'VSWR Calculator'!$C$25)+$C103)^2+(1500*ABS(SIN(2*PI()*MOD(Calculator!$B$31/Calculator!$F$20,1)))*IF(MOD(Calculator!$B$31/Calculator!$F$20,1)&lt;0.5,-1,1))^2)),2))</f>
        <v>—</v>
      </c>
      <c r="CT103" s="253" t="str">
        <f aca="false">IF(OR(Calculator!$E$21&lt;&gt;"YES",Calculator!$B$31&lt;Calculator!$G$21),"—",ROUND((1+SQRT(((50*POWER(80,POWER(COS(PI()*MOD(Calculator!$B$31/Calculator!$F$21,1)),2))+MIN(500,MAX(30,100*EXP(-0.3*'VSWR Calculator'!$C$24)*(1+3*ABS(MOD('VSWR Calculator'!$C$23/Calculator!$F$21/2,1)-0.5))))/'VSWR Calculator'!$C$25)-$C103)^2+(1500*ABS(SIN(2*PI()*MOD(Calculator!$B$31/Calculator!$F$21,1)))*IF(MOD(Calculator!$B$31/Calculator!$F$21,1)&lt;0.5,-1,1))^2)/SQRT(((50*POWER(80,POWER(COS(PI()*MOD(Calculator!$B$31/Calculator!$F$21,1)),2))+MIN(500,MAX(30,100*EXP(-0.3*'VSWR Calculator'!$C$24)*(1+3*ABS(MOD('VSWR Calculator'!$C$23/Calculator!$F$21/2,1)-0.5))))/'VSWR Calculator'!$C$25)+$C103)^2+(1500*ABS(SIN(2*PI()*MOD(Calculator!$B$31/Calculator!$F$21,1)))*IF(MOD(Calculator!$B$31/Calculator!$F$21,1)&lt;0.5,-1,1))^2))/(1-SQRT(((50*POWER(80,POWER(COS(PI()*MOD(Calculator!$B$31/Calculator!$F$21,1)),2))+MIN(500,MAX(30,100*EXP(-0.3*'VSWR Calculator'!$C$24)*(1+3*ABS(MOD('VSWR Calculator'!$C$23/Calculator!$F$21/2,1)-0.5))))/'VSWR Calculator'!$C$25)-$C103)^2+(1500*ABS(SIN(2*PI()*MOD(Calculator!$B$31/Calculator!$F$21,1)))*IF(MOD(Calculator!$B$31/Calculator!$F$21,1)&lt;0.5,-1,1))^2)/SQRT(((50*POWER(80,POWER(COS(PI()*MOD(Calculator!$B$31/Calculator!$F$21,1)),2))+MIN(500,MAX(30,100*EXP(-0.3*'VSWR Calculator'!$C$24)*(1+3*ABS(MOD('VSWR Calculator'!$C$23/Calculator!$F$21/2,1)-0.5))))/'VSWR Calculator'!$C$25)+$C103)^2+(1500*ABS(SIN(2*PI()*MOD(Calculator!$B$31/Calculator!$F$21,1)))*IF(MOD(Calculator!$B$31/Calculator!$F$21,1)&lt;0.5,-1,1))^2)),2))</f>
        <v>—</v>
      </c>
      <c r="CU103" s="253" t="str">
        <f aca="false">IF(OR(Calculator!$E$22&lt;&gt;"YES",Calculator!$B$31&lt;Calculator!$G$22),"—",ROUND((1+SQRT(((50*POWER(80,POWER(COS(PI()*MOD(Calculator!$B$31/Calculator!$F$22,1)),2))+MIN(500,MAX(30,100*EXP(-0.3*'VSWR Calculator'!$C$24)*(1+3*ABS(MOD('VSWR Calculator'!$C$23/Calculator!$F$22/2,1)-0.5))))/'VSWR Calculator'!$C$25)-$C103)^2+(1500*ABS(SIN(2*PI()*MOD(Calculator!$B$31/Calculator!$F$22,1)))*IF(MOD(Calculator!$B$31/Calculator!$F$22,1)&lt;0.5,-1,1))^2)/SQRT(((50*POWER(80,POWER(COS(PI()*MOD(Calculator!$B$31/Calculator!$F$22,1)),2))+MIN(500,MAX(30,100*EXP(-0.3*'VSWR Calculator'!$C$24)*(1+3*ABS(MOD('VSWR Calculator'!$C$23/Calculator!$F$22/2,1)-0.5))))/'VSWR Calculator'!$C$25)+$C103)^2+(1500*ABS(SIN(2*PI()*MOD(Calculator!$B$31/Calculator!$F$22,1)))*IF(MOD(Calculator!$B$31/Calculator!$F$22,1)&lt;0.5,-1,1))^2))/(1-SQRT(((50*POWER(80,POWER(COS(PI()*MOD(Calculator!$B$31/Calculator!$F$22,1)),2))+MIN(500,MAX(30,100*EXP(-0.3*'VSWR Calculator'!$C$24)*(1+3*ABS(MOD('VSWR Calculator'!$C$23/Calculator!$F$22/2,1)-0.5))))/'VSWR Calculator'!$C$25)-$C103)^2+(1500*ABS(SIN(2*PI()*MOD(Calculator!$B$31/Calculator!$F$22,1)))*IF(MOD(Calculator!$B$31/Calculator!$F$22,1)&lt;0.5,-1,1))^2)/SQRT(((50*POWER(80,POWER(COS(PI()*MOD(Calculator!$B$31/Calculator!$F$22,1)),2))+MIN(500,MAX(30,100*EXP(-0.3*'VSWR Calculator'!$C$24)*(1+3*ABS(MOD('VSWR Calculator'!$C$23/Calculator!$F$22/2,1)-0.5))))/'VSWR Calculator'!$C$25)+$C103)^2+(1500*ABS(SIN(2*PI()*MOD(Calculator!$B$31/Calculator!$F$22,1)))*IF(MOD(Calculator!$B$31/Calculator!$F$22,1)&lt;0.5,-1,1))^2)),2))</f>
        <v>—</v>
      </c>
      <c r="CV103" s="253" t="n">
        <f aca="false">IFERROR(ROUND((IF(ISNUMBER(CK103),CK103,0)+IF(ISNUMBER(CL103),CL103,0)+IF(ISNUMBER(CM103),CM103,0)+IF(ISNUMBER(CN103),CN103,0)+IF(ISNUMBER(CO103),CO103,0)+IF(ISNUMBER(CP103),CP103,0)+IF(ISNUMBER(CQ103),CQ103,0)+IF(ISNUMBER(CR103),CR103,0)+IF(ISNUMBER(CS103),CS103,0)+IF(ISNUMBER(CT103),CT103,0)+IF(ISNUMBER(CU103),CU103,0))/(IF(ISNUMBER(CK103),1,0)+IF(ISNUMBER(CL103),1,0)+IF(ISNUMBER(CM103),1,0)+IF(ISNUMBER(CN103),1,0)+IF(ISNUMBER(CO103),1,0)+IF(ISNUMBER(CP103),1,0)+IF(ISNUMBER(CQ103),1,0)+IF(ISNUMBER(CR103),1,0)+IF(ISNUMBER(CS103),1,0)+IF(ISNUMBER(CT103),1,0)+IF(ISNUMBER(CU103),1,0)),4),"")</f>
        <v>19.86</v>
      </c>
      <c r="CW103" s="253" t="str">
        <f aca="false">IF(OR(Calculator!$E$12&lt;&gt;"YES",Calculator!$B$32&lt;Calculator!$G$12),"—",ROUND((1+SQRT(((50*POWER(80,POWER(COS(PI()*MOD(Calculator!$B$32/Calculator!$F$12,1)),2))+MIN(500,MAX(30,100*EXP(-0.3*'VSWR Calculator'!$C$24)*(1+3*ABS(MOD('VSWR Calculator'!$C$23/Calculator!$F$12/2,1)-0.5))))/'VSWR Calculator'!$C$25)-$C103)^2+(1500*ABS(SIN(2*PI()*MOD(Calculator!$B$32/Calculator!$F$12,1)))*IF(MOD(Calculator!$B$32/Calculator!$F$12,1)&lt;0.5,-1,1))^2)/SQRT(((50*POWER(80,POWER(COS(PI()*MOD(Calculator!$B$32/Calculator!$F$12,1)),2))+MIN(500,MAX(30,100*EXP(-0.3*'VSWR Calculator'!$C$24)*(1+3*ABS(MOD('VSWR Calculator'!$C$23/Calculator!$F$12/2,1)-0.5))))/'VSWR Calculator'!$C$25)+$C103)^2+(1500*ABS(SIN(2*PI()*MOD(Calculator!$B$32/Calculator!$F$12,1)))*IF(MOD(Calculator!$B$32/Calculator!$F$12,1)&lt;0.5,-1,1))^2))/(1-SQRT(((50*POWER(80,POWER(COS(PI()*MOD(Calculator!$B$32/Calculator!$F$12,1)),2))+MIN(500,MAX(30,100*EXP(-0.3*'VSWR Calculator'!$C$24)*(1+3*ABS(MOD('VSWR Calculator'!$C$23/Calculator!$F$12/2,1)-0.5))))/'VSWR Calculator'!$C$25)-$C103)^2+(1500*ABS(SIN(2*PI()*MOD(Calculator!$B$32/Calculator!$F$12,1)))*IF(MOD(Calculator!$B$32/Calculator!$F$12,1)&lt;0.5,-1,1))^2)/SQRT(((50*POWER(80,POWER(COS(PI()*MOD(Calculator!$B$32/Calculator!$F$12,1)),2))+MIN(500,MAX(30,100*EXP(-0.3*'VSWR Calculator'!$C$24)*(1+3*ABS(MOD('VSWR Calculator'!$C$23/Calculator!$F$12/2,1)-0.5))))/'VSWR Calculator'!$C$25)+$C103)^2+(1500*ABS(SIN(2*PI()*MOD(Calculator!$B$32/Calculator!$F$12,1)))*IF(MOD(Calculator!$B$32/Calculator!$F$12,1)&lt;0.5,-1,1))^2)),2))</f>
        <v>—</v>
      </c>
      <c r="CX103" s="253" t="str">
        <f aca="false">IF(OR(Calculator!$E$13&lt;&gt;"YES",Calculator!$B$32&lt;Calculator!$G$13),"—",ROUND((1+SQRT(((50*POWER(80,POWER(COS(PI()*MOD(Calculator!$B$32/Calculator!$F$13,1)),2))+MIN(500,MAX(30,100*EXP(-0.3*'VSWR Calculator'!$C$24)*(1+3*ABS(MOD('VSWR Calculator'!$C$23/Calculator!$F$13/2,1)-0.5))))/'VSWR Calculator'!$C$25)-$C103)^2+(1500*ABS(SIN(2*PI()*MOD(Calculator!$B$32/Calculator!$F$13,1)))*IF(MOD(Calculator!$B$32/Calculator!$F$13,1)&lt;0.5,-1,1))^2)/SQRT(((50*POWER(80,POWER(COS(PI()*MOD(Calculator!$B$32/Calculator!$F$13,1)),2))+MIN(500,MAX(30,100*EXP(-0.3*'VSWR Calculator'!$C$24)*(1+3*ABS(MOD('VSWR Calculator'!$C$23/Calculator!$F$13/2,1)-0.5))))/'VSWR Calculator'!$C$25)+$C103)^2+(1500*ABS(SIN(2*PI()*MOD(Calculator!$B$32/Calculator!$F$13,1)))*IF(MOD(Calculator!$B$32/Calculator!$F$13,1)&lt;0.5,-1,1))^2))/(1-SQRT(((50*POWER(80,POWER(COS(PI()*MOD(Calculator!$B$32/Calculator!$F$13,1)),2))+MIN(500,MAX(30,100*EXP(-0.3*'VSWR Calculator'!$C$24)*(1+3*ABS(MOD('VSWR Calculator'!$C$23/Calculator!$F$13/2,1)-0.5))))/'VSWR Calculator'!$C$25)-$C103)^2+(1500*ABS(SIN(2*PI()*MOD(Calculator!$B$32/Calculator!$F$13,1)))*IF(MOD(Calculator!$B$32/Calculator!$F$13,1)&lt;0.5,-1,1))^2)/SQRT(((50*POWER(80,POWER(COS(PI()*MOD(Calculator!$B$32/Calculator!$F$13,1)),2))+MIN(500,MAX(30,100*EXP(-0.3*'VSWR Calculator'!$C$24)*(1+3*ABS(MOD('VSWR Calculator'!$C$23/Calculator!$F$13/2,1)-0.5))))/'VSWR Calculator'!$C$25)+$C103)^2+(1500*ABS(SIN(2*PI()*MOD(Calculator!$B$32/Calculator!$F$13,1)))*IF(MOD(Calculator!$B$32/Calculator!$F$13,1)&lt;0.5,-1,1))^2)),2))</f>
        <v>—</v>
      </c>
      <c r="CY103" s="253" t="str">
        <f aca="false">IF(OR(Calculator!$E$14&lt;&gt;"YES",Calculator!$B$32&lt;Calculator!$G$14),"—",ROUND((1+SQRT(((50*POWER(80,POWER(COS(PI()*MOD(Calculator!$B$32/Calculator!$F$14,1)),2))+MIN(500,MAX(30,100*EXP(-0.3*'VSWR Calculator'!$C$24)*(1+3*ABS(MOD('VSWR Calculator'!$C$23/Calculator!$F$14/2,1)-0.5))))/'VSWR Calculator'!$C$25)-$C103)^2+(1500*ABS(SIN(2*PI()*MOD(Calculator!$B$32/Calculator!$F$14,1)))*IF(MOD(Calculator!$B$32/Calculator!$F$14,1)&lt;0.5,-1,1))^2)/SQRT(((50*POWER(80,POWER(COS(PI()*MOD(Calculator!$B$32/Calculator!$F$14,1)),2))+MIN(500,MAX(30,100*EXP(-0.3*'VSWR Calculator'!$C$24)*(1+3*ABS(MOD('VSWR Calculator'!$C$23/Calculator!$F$14/2,1)-0.5))))/'VSWR Calculator'!$C$25)+$C103)^2+(1500*ABS(SIN(2*PI()*MOD(Calculator!$B$32/Calculator!$F$14,1)))*IF(MOD(Calculator!$B$32/Calculator!$F$14,1)&lt;0.5,-1,1))^2))/(1-SQRT(((50*POWER(80,POWER(COS(PI()*MOD(Calculator!$B$32/Calculator!$F$14,1)),2))+MIN(500,MAX(30,100*EXP(-0.3*'VSWR Calculator'!$C$24)*(1+3*ABS(MOD('VSWR Calculator'!$C$23/Calculator!$F$14/2,1)-0.5))))/'VSWR Calculator'!$C$25)-$C103)^2+(1500*ABS(SIN(2*PI()*MOD(Calculator!$B$32/Calculator!$F$14,1)))*IF(MOD(Calculator!$B$32/Calculator!$F$14,1)&lt;0.5,-1,1))^2)/SQRT(((50*POWER(80,POWER(COS(PI()*MOD(Calculator!$B$32/Calculator!$F$14,1)),2))+MIN(500,MAX(30,100*EXP(-0.3*'VSWR Calculator'!$C$24)*(1+3*ABS(MOD('VSWR Calculator'!$C$23/Calculator!$F$14/2,1)-0.5))))/'VSWR Calculator'!$C$25)+$C103)^2+(1500*ABS(SIN(2*PI()*MOD(Calculator!$B$32/Calculator!$F$14,1)))*IF(MOD(Calculator!$B$32/Calculator!$F$14,1)&lt;0.5,-1,1))^2)),2))</f>
        <v>—</v>
      </c>
      <c r="CZ103" s="253" t="n">
        <f aca="false">IF(OR(Calculator!$E$15&lt;&gt;"YES",Calculator!$B$32&lt;Calculator!$G$15),"—",ROUND((1+SQRT(((50*POWER(80,POWER(COS(PI()*MOD(Calculator!$B$32/Calculator!$F$15,1)),2))+MIN(500,MAX(30,100*EXP(-0.3*'VSWR Calculator'!$C$24)*(1+3*ABS(MOD('VSWR Calculator'!$C$23/Calculator!$F$15/2,1)-0.5))))/'VSWR Calculator'!$C$25)-$C103)^2+(1500*ABS(SIN(2*PI()*MOD(Calculator!$B$32/Calculator!$F$15,1)))*IF(MOD(Calculator!$B$32/Calculator!$F$15,1)&lt;0.5,-1,1))^2)/SQRT(((50*POWER(80,POWER(COS(PI()*MOD(Calculator!$B$32/Calculator!$F$15,1)),2))+MIN(500,MAX(30,100*EXP(-0.3*'VSWR Calculator'!$C$24)*(1+3*ABS(MOD('VSWR Calculator'!$C$23/Calculator!$F$15/2,1)-0.5))))/'VSWR Calculator'!$C$25)+$C103)^2+(1500*ABS(SIN(2*PI()*MOD(Calculator!$B$32/Calculator!$F$15,1)))*IF(MOD(Calculator!$B$32/Calculator!$F$15,1)&lt;0.5,-1,1))^2))/(1-SQRT(((50*POWER(80,POWER(COS(PI()*MOD(Calculator!$B$32/Calculator!$F$15,1)),2))+MIN(500,MAX(30,100*EXP(-0.3*'VSWR Calculator'!$C$24)*(1+3*ABS(MOD('VSWR Calculator'!$C$23/Calculator!$F$15/2,1)-0.5))))/'VSWR Calculator'!$C$25)-$C103)^2+(1500*ABS(SIN(2*PI()*MOD(Calculator!$B$32/Calculator!$F$15,1)))*IF(MOD(Calculator!$B$32/Calculator!$F$15,1)&lt;0.5,-1,1))^2)/SQRT(((50*POWER(80,POWER(COS(PI()*MOD(Calculator!$B$32/Calculator!$F$15,1)),2))+MIN(500,MAX(30,100*EXP(-0.3*'VSWR Calculator'!$C$24)*(1+3*ABS(MOD('VSWR Calculator'!$C$23/Calculator!$F$15/2,1)-0.5))))/'VSWR Calculator'!$C$25)+$C103)^2+(1500*ABS(SIN(2*PI()*MOD(Calculator!$B$32/Calculator!$F$15,1)))*IF(MOD(Calculator!$B$32/Calculator!$F$15,1)&lt;0.5,-1,1))^2)),2))</f>
        <v>3</v>
      </c>
      <c r="DA103" s="253" t="str">
        <f aca="false">IF(OR(Calculator!$E$16&lt;&gt;"YES",Calculator!$B$32&lt;Calculator!$G$16),"—",ROUND((1+SQRT(((50*POWER(80,POWER(COS(PI()*MOD(Calculator!$B$32/Calculator!$F$16,1)),2))+MIN(500,MAX(30,100*EXP(-0.3*'VSWR Calculator'!$C$24)*(1+3*ABS(MOD('VSWR Calculator'!$C$23/Calculator!$F$16/2,1)-0.5))))/'VSWR Calculator'!$C$25)-$C103)^2+(1500*ABS(SIN(2*PI()*MOD(Calculator!$B$32/Calculator!$F$16,1)))*IF(MOD(Calculator!$B$32/Calculator!$F$16,1)&lt;0.5,-1,1))^2)/SQRT(((50*POWER(80,POWER(COS(PI()*MOD(Calculator!$B$32/Calculator!$F$16,1)),2))+MIN(500,MAX(30,100*EXP(-0.3*'VSWR Calculator'!$C$24)*(1+3*ABS(MOD('VSWR Calculator'!$C$23/Calculator!$F$16/2,1)-0.5))))/'VSWR Calculator'!$C$25)+$C103)^2+(1500*ABS(SIN(2*PI()*MOD(Calculator!$B$32/Calculator!$F$16,1)))*IF(MOD(Calculator!$B$32/Calculator!$F$16,1)&lt;0.5,-1,1))^2))/(1-SQRT(((50*POWER(80,POWER(COS(PI()*MOD(Calculator!$B$32/Calculator!$F$16,1)),2))+MIN(500,MAX(30,100*EXP(-0.3*'VSWR Calculator'!$C$24)*(1+3*ABS(MOD('VSWR Calculator'!$C$23/Calculator!$F$16/2,1)-0.5))))/'VSWR Calculator'!$C$25)-$C103)^2+(1500*ABS(SIN(2*PI()*MOD(Calculator!$B$32/Calculator!$F$16,1)))*IF(MOD(Calculator!$B$32/Calculator!$F$16,1)&lt;0.5,-1,1))^2)/SQRT(((50*POWER(80,POWER(COS(PI()*MOD(Calculator!$B$32/Calculator!$F$16,1)),2))+MIN(500,MAX(30,100*EXP(-0.3*'VSWR Calculator'!$C$24)*(1+3*ABS(MOD('VSWR Calculator'!$C$23/Calculator!$F$16/2,1)-0.5))))/'VSWR Calculator'!$C$25)+$C103)^2+(1500*ABS(SIN(2*PI()*MOD(Calculator!$B$32/Calculator!$F$16,1)))*IF(MOD(Calculator!$B$32/Calculator!$F$16,1)&lt;0.5,-1,1))^2)),2))</f>
        <v>—</v>
      </c>
      <c r="DB103" s="253" t="n">
        <f aca="false">IF(OR(Calculator!$E$17&lt;&gt;"YES",Calculator!$B$32&lt;Calculator!$G$17),"—",ROUND((1+SQRT(((50*POWER(80,POWER(COS(PI()*MOD(Calculator!$B$32/Calculator!$F$17,1)),2))+MIN(500,MAX(30,100*EXP(-0.3*'VSWR Calculator'!$C$24)*(1+3*ABS(MOD('VSWR Calculator'!$C$23/Calculator!$F$17/2,1)-0.5))))/'VSWR Calculator'!$C$25)-$C103)^2+(1500*ABS(SIN(2*PI()*MOD(Calculator!$B$32/Calculator!$F$17,1)))*IF(MOD(Calculator!$B$32/Calculator!$F$17,1)&lt;0.5,-1,1))^2)/SQRT(((50*POWER(80,POWER(COS(PI()*MOD(Calculator!$B$32/Calculator!$F$17,1)),2))+MIN(500,MAX(30,100*EXP(-0.3*'VSWR Calculator'!$C$24)*(1+3*ABS(MOD('VSWR Calculator'!$C$23/Calculator!$F$17/2,1)-0.5))))/'VSWR Calculator'!$C$25)+$C103)^2+(1500*ABS(SIN(2*PI()*MOD(Calculator!$B$32/Calculator!$F$17,1)))*IF(MOD(Calculator!$B$32/Calculator!$F$17,1)&lt;0.5,-1,1))^2))/(1-SQRT(((50*POWER(80,POWER(COS(PI()*MOD(Calculator!$B$32/Calculator!$F$17,1)),2))+MIN(500,MAX(30,100*EXP(-0.3*'VSWR Calculator'!$C$24)*(1+3*ABS(MOD('VSWR Calculator'!$C$23/Calculator!$F$17/2,1)-0.5))))/'VSWR Calculator'!$C$25)-$C103)^2+(1500*ABS(SIN(2*PI()*MOD(Calculator!$B$32/Calculator!$F$17,1)))*IF(MOD(Calculator!$B$32/Calculator!$F$17,1)&lt;0.5,-1,1))^2)/SQRT(((50*POWER(80,POWER(COS(PI()*MOD(Calculator!$B$32/Calculator!$F$17,1)),2))+MIN(500,MAX(30,100*EXP(-0.3*'VSWR Calculator'!$C$24)*(1+3*ABS(MOD('VSWR Calculator'!$C$23/Calculator!$F$17/2,1)-0.5))))/'VSWR Calculator'!$C$25)+$C103)^2+(1500*ABS(SIN(2*PI()*MOD(Calculator!$B$32/Calculator!$F$17,1)))*IF(MOD(Calculator!$B$32/Calculator!$F$17,1)&lt;0.5,-1,1))^2)),2))</f>
        <v>18.92</v>
      </c>
      <c r="DC103" s="253" t="str">
        <f aca="false">IF(OR(Calculator!$E$18&lt;&gt;"YES",Calculator!$B$32&lt;Calculator!$G$18),"—",ROUND((1+SQRT(((50*POWER(80,POWER(COS(PI()*MOD(Calculator!$B$32/Calculator!$F$18,1)),2))+MIN(500,MAX(30,100*EXP(-0.3*'VSWR Calculator'!$C$24)*(1+3*ABS(MOD('VSWR Calculator'!$C$23/Calculator!$F$18/2,1)-0.5))))/'VSWR Calculator'!$C$25)-$C103)^2+(1500*ABS(SIN(2*PI()*MOD(Calculator!$B$32/Calculator!$F$18,1)))*IF(MOD(Calculator!$B$32/Calculator!$F$18,1)&lt;0.5,-1,1))^2)/SQRT(((50*POWER(80,POWER(COS(PI()*MOD(Calculator!$B$32/Calculator!$F$18,1)),2))+MIN(500,MAX(30,100*EXP(-0.3*'VSWR Calculator'!$C$24)*(1+3*ABS(MOD('VSWR Calculator'!$C$23/Calculator!$F$18/2,1)-0.5))))/'VSWR Calculator'!$C$25)+$C103)^2+(1500*ABS(SIN(2*PI()*MOD(Calculator!$B$32/Calculator!$F$18,1)))*IF(MOD(Calculator!$B$32/Calculator!$F$18,1)&lt;0.5,-1,1))^2))/(1-SQRT(((50*POWER(80,POWER(COS(PI()*MOD(Calculator!$B$32/Calculator!$F$18,1)),2))+MIN(500,MAX(30,100*EXP(-0.3*'VSWR Calculator'!$C$24)*(1+3*ABS(MOD('VSWR Calculator'!$C$23/Calculator!$F$18/2,1)-0.5))))/'VSWR Calculator'!$C$25)-$C103)^2+(1500*ABS(SIN(2*PI()*MOD(Calculator!$B$32/Calculator!$F$18,1)))*IF(MOD(Calculator!$B$32/Calculator!$F$18,1)&lt;0.5,-1,1))^2)/SQRT(((50*POWER(80,POWER(COS(PI()*MOD(Calculator!$B$32/Calculator!$F$18,1)),2))+MIN(500,MAX(30,100*EXP(-0.3*'VSWR Calculator'!$C$24)*(1+3*ABS(MOD('VSWR Calculator'!$C$23/Calculator!$F$18/2,1)-0.5))))/'VSWR Calculator'!$C$25)+$C103)^2+(1500*ABS(SIN(2*PI()*MOD(Calculator!$B$32/Calculator!$F$18,1)))*IF(MOD(Calculator!$B$32/Calculator!$F$18,1)&lt;0.5,-1,1))^2)),2))</f>
        <v>—</v>
      </c>
      <c r="DD103" s="253" t="str">
        <f aca="false">IF(OR(Calculator!$E$19&lt;&gt;"YES",Calculator!$B$32&lt;Calculator!$G$19),"—",ROUND((1+SQRT(((50*POWER(80,POWER(COS(PI()*MOD(Calculator!$B$32/Calculator!$F$19,1)),2))+MIN(500,MAX(30,100*EXP(-0.3*'VSWR Calculator'!$C$24)*(1+3*ABS(MOD('VSWR Calculator'!$C$23/Calculator!$F$19/2,1)-0.5))))/'VSWR Calculator'!$C$25)-$C103)^2+(1500*ABS(SIN(2*PI()*MOD(Calculator!$B$32/Calculator!$F$19,1)))*IF(MOD(Calculator!$B$32/Calculator!$F$19,1)&lt;0.5,-1,1))^2)/SQRT(((50*POWER(80,POWER(COS(PI()*MOD(Calculator!$B$32/Calculator!$F$19,1)),2))+MIN(500,MAX(30,100*EXP(-0.3*'VSWR Calculator'!$C$24)*(1+3*ABS(MOD('VSWR Calculator'!$C$23/Calculator!$F$19/2,1)-0.5))))/'VSWR Calculator'!$C$25)+$C103)^2+(1500*ABS(SIN(2*PI()*MOD(Calculator!$B$32/Calculator!$F$19,1)))*IF(MOD(Calculator!$B$32/Calculator!$F$19,1)&lt;0.5,-1,1))^2))/(1-SQRT(((50*POWER(80,POWER(COS(PI()*MOD(Calculator!$B$32/Calculator!$F$19,1)),2))+MIN(500,MAX(30,100*EXP(-0.3*'VSWR Calculator'!$C$24)*(1+3*ABS(MOD('VSWR Calculator'!$C$23/Calculator!$F$19/2,1)-0.5))))/'VSWR Calculator'!$C$25)-$C103)^2+(1500*ABS(SIN(2*PI()*MOD(Calculator!$B$32/Calculator!$F$19,1)))*IF(MOD(Calculator!$B$32/Calculator!$F$19,1)&lt;0.5,-1,1))^2)/SQRT(((50*POWER(80,POWER(COS(PI()*MOD(Calculator!$B$32/Calculator!$F$19,1)),2))+MIN(500,MAX(30,100*EXP(-0.3*'VSWR Calculator'!$C$24)*(1+3*ABS(MOD('VSWR Calculator'!$C$23/Calculator!$F$19/2,1)-0.5))))/'VSWR Calculator'!$C$25)+$C103)^2+(1500*ABS(SIN(2*PI()*MOD(Calculator!$B$32/Calculator!$F$19,1)))*IF(MOD(Calculator!$B$32/Calculator!$F$19,1)&lt;0.5,-1,1))^2)),2))</f>
        <v>—</v>
      </c>
      <c r="DE103" s="253" t="str">
        <f aca="false">IF(OR(Calculator!$E$20&lt;&gt;"YES",Calculator!$B$32&lt;Calculator!$G$20),"—",ROUND((1+SQRT(((50*POWER(80,POWER(COS(PI()*MOD(Calculator!$B$32/Calculator!$F$20,1)),2))+MIN(500,MAX(30,100*EXP(-0.3*'VSWR Calculator'!$C$24)*(1+3*ABS(MOD('VSWR Calculator'!$C$23/Calculator!$F$20/2,1)-0.5))))/'VSWR Calculator'!$C$25)-$C103)^2+(1500*ABS(SIN(2*PI()*MOD(Calculator!$B$32/Calculator!$F$20,1)))*IF(MOD(Calculator!$B$32/Calculator!$F$20,1)&lt;0.5,-1,1))^2)/SQRT(((50*POWER(80,POWER(COS(PI()*MOD(Calculator!$B$32/Calculator!$F$20,1)),2))+MIN(500,MAX(30,100*EXP(-0.3*'VSWR Calculator'!$C$24)*(1+3*ABS(MOD('VSWR Calculator'!$C$23/Calculator!$F$20/2,1)-0.5))))/'VSWR Calculator'!$C$25)+$C103)^2+(1500*ABS(SIN(2*PI()*MOD(Calculator!$B$32/Calculator!$F$20,1)))*IF(MOD(Calculator!$B$32/Calculator!$F$20,1)&lt;0.5,-1,1))^2))/(1-SQRT(((50*POWER(80,POWER(COS(PI()*MOD(Calculator!$B$32/Calculator!$F$20,1)),2))+MIN(500,MAX(30,100*EXP(-0.3*'VSWR Calculator'!$C$24)*(1+3*ABS(MOD('VSWR Calculator'!$C$23/Calculator!$F$20/2,1)-0.5))))/'VSWR Calculator'!$C$25)-$C103)^2+(1500*ABS(SIN(2*PI()*MOD(Calculator!$B$32/Calculator!$F$20,1)))*IF(MOD(Calculator!$B$32/Calculator!$F$20,1)&lt;0.5,-1,1))^2)/SQRT(((50*POWER(80,POWER(COS(PI()*MOD(Calculator!$B$32/Calculator!$F$20,1)),2))+MIN(500,MAX(30,100*EXP(-0.3*'VSWR Calculator'!$C$24)*(1+3*ABS(MOD('VSWR Calculator'!$C$23/Calculator!$F$20/2,1)-0.5))))/'VSWR Calculator'!$C$25)+$C103)^2+(1500*ABS(SIN(2*PI()*MOD(Calculator!$B$32/Calculator!$F$20,1)))*IF(MOD(Calculator!$B$32/Calculator!$F$20,1)&lt;0.5,-1,1))^2)),2))</f>
        <v>—</v>
      </c>
      <c r="DF103" s="253" t="str">
        <f aca="false">IF(OR(Calculator!$E$21&lt;&gt;"YES",Calculator!$B$32&lt;Calculator!$G$21),"—",ROUND((1+SQRT(((50*POWER(80,POWER(COS(PI()*MOD(Calculator!$B$32/Calculator!$F$21,1)),2))+MIN(500,MAX(30,100*EXP(-0.3*'VSWR Calculator'!$C$24)*(1+3*ABS(MOD('VSWR Calculator'!$C$23/Calculator!$F$21/2,1)-0.5))))/'VSWR Calculator'!$C$25)-$C103)^2+(1500*ABS(SIN(2*PI()*MOD(Calculator!$B$32/Calculator!$F$21,1)))*IF(MOD(Calculator!$B$32/Calculator!$F$21,1)&lt;0.5,-1,1))^2)/SQRT(((50*POWER(80,POWER(COS(PI()*MOD(Calculator!$B$32/Calculator!$F$21,1)),2))+MIN(500,MAX(30,100*EXP(-0.3*'VSWR Calculator'!$C$24)*(1+3*ABS(MOD('VSWR Calculator'!$C$23/Calculator!$F$21/2,1)-0.5))))/'VSWR Calculator'!$C$25)+$C103)^2+(1500*ABS(SIN(2*PI()*MOD(Calculator!$B$32/Calculator!$F$21,1)))*IF(MOD(Calculator!$B$32/Calculator!$F$21,1)&lt;0.5,-1,1))^2))/(1-SQRT(((50*POWER(80,POWER(COS(PI()*MOD(Calculator!$B$32/Calculator!$F$21,1)),2))+MIN(500,MAX(30,100*EXP(-0.3*'VSWR Calculator'!$C$24)*(1+3*ABS(MOD('VSWR Calculator'!$C$23/Calculator!$F$21/2,1)-0.5))))/'VSWR Calculator'!$C$25)-$C103)^2+(1500*ABS(SIN(2*PI()*MOD(Calculator!$B$32/Calculator!$F$21,1)))*IF(MOD(Calculator!$B$32/Calculator!$F$21,1)&lt;0.5,-1,1))^2)/SQRT(((50*POWER(80,POWER(COS(PI()*MOD(Calculator!$B$32/Calculator!$F$21,1)),2))+MIN(500,MAX(30,100*EXP(-0.3*'VSWR Calculator'!$C$24)*(1+3*ABS(MOD('VSWR Calculator'!$C$23/Calculator!$F$21/2,1)-0.5))))/'VSWR Calculator'!$C$25)+$C103)^2+(1500*ABS(SIN(2*PI()*MOD(Calculator!$B$32/Calculator!$F$21,1)))*IF(MOD(Calculator!$B$32/Calculator!$F$21,1)&lt;0.5,-1,1))^2)),2))</f>
        <v>—</v>
      </c>
      <c r="DG103" s="253" t="str">
        <f aca="false">IF(OR(Calculator!$E$22&lt;&gt;"YES",Calculator!$B$32&lt;Calculator!$G$22),"—",ROUND((1+SQRT(((50*POWER(80,POWER(COS(PI()*MOD(Calculator!$B$32/Calculator!$F$22,1)),2))+MIN(500,MAX(30,100*EXP(-0.3*'VSWR Calculator'!$C$24)*(1+3*ABS(MOD('VSWR Calculator'!$C$23/Calculator!$F$22/2,1)-0.5))))/'VSWR Calculator'!$C$25)-$C103)^2+(1500*ABS(SIN(2*PI()*MOD(Calculator!$B$32/Calculator!$F$22,1)))*IF(MOD(Calculator!$B$32/Calculator!$F$22,1)&lt;0.5,-1,1))^2)/SQRT(((50*POWER(80,POWER(COS(PI()*MOD(Calculator!$B$32/Calculator!$F$22,1)),2))+MIN(500,MAX(30,100*EXP(-0.3*'VSWR Calculator'!$C$24)*(1+3*ABS(MOD('VSWR Calculator'!$C$23/Calculator!$F$22/2,1)-0.5))))/'VSWR Calculator'!$C$25)+$C103)^2+(1500*ABS(SIN(2*PI()*MOD(Calculator!$B$32/Calculator!$F$22,1)))*IF(MOD(Calculator!$B$32/Calculator!$F$22,1)&lt;0.5,-1,1))^2))/(1-SQRT(((50*POWER(80,POWER(COS(PI()*MOD(Calculator!$B$32/Calculator!$F$22,1)),2))+MIN(500,MAX(30,100*EXP(-0.3*'VSWR Calculator'!$C$24)*(1+3*ABS(MOD('VSWR Calculator'!$C$23/Calculator!$F$22/2,1)-0.5))))/'VSWR Calculator'!$C$25)-$C103)^2+(1500*ABS(SIN(2*PI()*MOD(Calculator!$B$32/Calculator!$F$22,1)))*IF(MOD(Calculator!$B$32/Calculator!$F$22,1)&lt;0.5,-1,1))^2)/SQRT(((50*POWER(80,POWER(COS(PI()*MOD(Calculator!$B$32/Calculator!$F$22,1)),2))+MIN(500,MAX(30,100*EXP(-0.3*'VSWR Calculator'!$C$24)*(1+3*ABS(MOD('VSWR Calculator'!$C$23/Calculator!$F$22/2,1)-0.5))))/'VSWR Calculator'!$C$25)+$C103)^2+(1500*ABS(SIN(2*PI()*MOD(Calculator!$B$32/Calculator!$F$22,1)))*IF(MOD(Calculator!$B$32/Calculator!$F$22,1)&lt;0.5,-1,1))^2)),2))</f>
        <v>—</v>
      </c>
      <c r="DH103" s="253" t="n">
        <f aca="false">IFERROR(ROUND((IF(ISNUMBER(CW103),CW103,0)+IF(ISNUMBER(CX103),CX103,0)+IF(ISNUMBER(CY103),CY103,0)+IF(ISNUMBER(CZ103),CZ103,0)+IF(ISNUMBER(DA103),DA103,0)+IF(ISNUMBER(DB103),DB103,0)+IF(ISNUMBER(DC103),DC103,0)+IF(ISNUMBER(DD103),DD103,0)+IF(ISNUMBER(DE103),DE103,0)+IF(ISNUMBER(DF103),DF103,0)+IF(ISNUMBER(DG103),DG103,0))/(IF(ISNUMBER(CW103),1,0)+IF(ISNUMBER(CX103),1,0)+IF(ISNUMBER(CY103),1,0)+IF(ISNUMBER(CZ103),1,0)+IF(ISNUMBER(DA103),1,0)+IF(ISNUMBER(DB103),1,0)+IF(ISNUMBER(DC103),1,0)+IF(ISNUMBER(DD103),1,0)+IF(ISNUMBER(DE103),1,0)+IF(ISNUMBER(DF103),1,0)+IF(ISNUMBER(DG103),1,0)),4),"")</f>
        <v>10.96</v>
      </c>
      <c r="DI103" s="253" t="str">
        <f aca="false">IF(OR(Calculator!$E$12&lt;&gt;"YES",Calculator!$B$33&lt;Calculator!$G$12),"—",ROUND((1+SQRT(((50*POWER(80,POWER(COS(PI()*MOD(Calculator!$B$33/Calculator!$F$12,1)),2))+MIN(500,MAX(30,100*EXP(-0.3*'VSWR Calculator'!$C$24)*(1+3*ABS(MOD('VSWR Calculator'!$C$23/Calculator!$F$12/2,1)-0.5))))/'VSWR Calculator'!$C$25)-$C103)^2+(1500*ABS(SIN(2*PI()*MOD(Calculator!$B$33/Calculator!$F$12,1)))*IF(MOD(Calculator!$B$33/Calculator!$F$12,1)&lt;0.5,-1,1))^2)/SQRT(((50*POWER(80,POWER(COS(PI()*MOD(Calculator!$B$33/Calculator!$F$12,1)),2))+MIN(500,MAX(30,100*EXP(-0.3*'VSWR Calculator'!$C$24)*(1+3*ABS(MOD('VSWR Calculator'!$C$23/Calculator!$F$12/2,1)-0.5))))/'VSWR Calculator'!$C$25)+$C103)^2+(1500*ABS(SIN(2*PI()*MOD(Calculator!$B$33/Calculator!$F$12,1)))*IF(MOD(Calculator!$B$33/Calculator!$F$12,1)&lt;0.5,-1,1))^2))/(1-SQRT(((50*POWER(80,POWER(COS(PI()*MOD(Calculator!$B$33/Calculator!$F$12,1)),2))+MIN(500,MAX(30,100*EXP(-0.3*'VSWR Calculator'!$C$24)*(1+3*ABS(MOD('VSWR Calculator'!$C$23/Calculator!$F$12/2,1)-0.5))))/'VSWR Calculator'!$C$25)-$C103)^2+(1500*ABS(SIN(2*PI()*MOD(Calculator!$B$33/Calculator!$F$12,1)))*IF(MOD(Calculator!$B$33/Calculator!$F$12,1)&lt;0.5,-1,1))^2)/SQRT(((50*POWER(80,POWER(COS(PI()*MOD(Calculator!$B$33/Calculator!$F$12,1)),2))+MIN(500,MAX(30,100*EXP(-0.3*'VSWR Calculator'!$C$24)*(1+3*ABS(MOD('VSWR Calculator'!$C$23/Calculator!$F$12/2,1)-0.5))))/'VSWR Calculator'!$C$25)+$C103)^2+(1500*ABS(SIN(2*PI()*MOD(Calculator!$B$33/Calculator!$F$12,1)))*IF(MOD(Calculator!$B$33/Calculator!$F$12,1)&lt;0.5,-1,1))^2)),2))</f>
        <v>—</v>
      </c>
      <c r="DJ103" s="253" t="str">
        <f aca="false">IF(OR(Calculator!$E$13&lt;&gt;"YES",Calculator!$B$33&lt;Calculator!$G$13),"—",ROUND((1+SQRT(((50*POWER(80,POWER(COS(PI()*MOD(Calculator!$B$33/Calculator!$F$13,1)),2))+MIN(500,MAX(30,100*EXP(-0.3*'VSWR Calculator'!$C$24)*(1+3*ABS(MOD('VSWR Calculator'!$C$23/Calculator!$F$13/2,1)-0.5))))/'VSWR Calculator'!$C$25)-$C103)^2+(1500*ABS(SIN(2*PI()*MOD(Calculator!$B$33/Calculator!$F$13,1)))*IF(MOD(Calculator!$B$33/Calculator!$F$13,1)&lt;0.5,-1,1))^2)/SQRT(((50*POWER(80,POWER(COS(PI()*MOD(Calculator!$B$33/Calculator!$F$13,1)),2))+MIN(500,MAX(30,100*EXP(-0.3*'VSWR Calculator'!$C$24)*(1+3*ABS(MOD('VSWR Calculator'!$C$23/Calculator!$F$13/2,1)-0.5))))/'VSWR Calculator'!$C$25)+$C103)^2+(1500*ABS(SIN(2*PI()*MOD(Calculator!$B$33/Calculator!$F$13,1)))*IF(MOD(Calculator!$B$33/Calculator!$F$13,1)&lt;0.5,-1,1))^2))/(1-SQRT(((50*POWER(80,POWER(COS(PI()*MOD(Calculator!$B$33/Calculator!$F$13,1)),2))+MIN(500,MAX(30,100*EXP(-0.3*'VSWR Calculator'!$C$24)*(1+3*ABS(MOD('VSWR Calculator'!$C$23/Calculator!$F$13/2,1)-0.5))))/'VSWR Calculator'!$C$25)-$C103)^2+(1500*ABS(SIN(2*PI()*MOD(Calculator!$B$33/Calculator!$F$13,1)))*IF(MOD(Calculator!$B$33/Calculator!$F$13,1)&lt;0.5,-1,1))^2)/SQRT(((50*POWER(80,POWER(COS(PI()*MOD(Calculator!$B$33/Calculator!$F$13,1)),2))+MIN(500,MAX(30,100*EXP(-0.3*'VSWR Calculator'!$C$24)*(1+3*ABS(MOD('VSWR Calculator'!$C$23/Calculator!$F$13/2,1)-0.5))))/'VSWR Calculator'!$C$25)+$C103)^2+(1500*ABS(SIN(2*PI()*MOD(Calculator!$B$33/Calculator!$F$13,1)))*IF(MOD(Calculator!$B$33/Calculator!$F$13,1)&lt;0.5,-1,1))^2)),2))</f>
        <v>—</v>
      </c>
      <c r="DK103" s="253" t="str">
        <f aca="false">IF(OR(Calculator!$E$14&lt;&gt;"YES",Calculator!$B$33&lt;Calculator!$G$14),"—",ROUND((1+SQRT(((50*POWER(80,POWER(COS(PI()*MOD(Calculator!$B$33/Calculator!$F$14,1)),2))+MIN(500,MAX(30,100*EXP(-0.3*'VSWR Calculator'!$C$24)*(1+3*ABS(MOD('VSWR Calculator'!$C$23/Calculator!$F$14/2,1)-0.5))))/'VSWR Calculator'!$C$25)-$C103)^2+(1500*ABS(SIN(2*PI()*MOD(Calculator!$B$33/Calculator!$F$14,1)))*IF(MOD(Calculator!$B$33/Calculator!$F$14,1)&lt;0.5,-1,1))^2)/SQRT(((50*POWER(80,POWER(COS(PI()*MOD(Calculator!$B$33/Calculator!$F$14,1)),2))+MIN(500,MAX(30,100*EXP(-0.3*'VSWR Calculator'!$C$24)*(1+3*ABS(MOD('VSWR Calculator'!$C$23/Calculator!$F$14/2,1)-0.5))))/'VSWR Calculator'!$C$25)+$C103)^2+(1500*ABS(SIN(2*PI()*MOD(Calculator!$B$33/Calculator!$F$14,1)))*IF(MOD(Calculator!$B$33/Calculator!$F$14,1)&lt;0.5,-1,1))^2))/(1-SQRT(((50*POWER(80,POWER(COS(PI()*MOD(Calculator!$B$33/Calculator!$F$14,1)),2))+MIN(500,MAX(30,100*EXP(-0.3*'VSWR Calculator'!$C$24)*(1+3*ABS(MOD('VSWR Calculator'!$C$23/Calculator!$F$14/2,1)-0.5))))/'VSWR Calculator'!$C$25)-$C103)^2+(1500*ABS(SIN(2*PI()*MOD(Calculator!$B$33/Calculator!$F$14,1)))*IF(MOD(Calculator!$B$33/Calculator!$F$14,1)&lt;0.5,-1,1))^2)/SQRT(((50*POWER(80,POWER(COS(PI()*MOD(Calculator!$B$33/Calculator!$F$14,1)),2))+MIN(500,MAX(30,100*EXP(-0.3*'VSWR Calculator'!$C$24)*(1+3*ABS(MOD('VSWR Calculator'!$C$23/Calculator!$F$14/2,1)-0.5))))/'VSWR Calculator'!$C$25)+$C103)^2+(1500*ABS(SIN(2*PI()*MOD(Calculator!$B$33/Calculator!$F$14,1)))*IF(MOD(Calculator!$B$33/Calculator!$F$14,1)&lt;0.5,-1,1))^2)),2))</f>
        <v>—</v>
      </c>
      <c r="DL103" s="253" t="n">
        <f aca="false">IF(OR(Calculator!$E$15&lt;&gt;"YES",Calculator!$B$33&lt;Calculator!$G$15),"—",ROUND((1+SQRT(((50*POWER(80,POWER(COS(PI()*MOD(Calculator!$B$33/Calculator!$F$15,1)),2))+MIN(500,MAX(30,100*EXP(-0.3*'VSWR Calculator'!$C$24)*(1+3*ABS(MOD('VSWR Calculator'!$C$23/Calculator!$F$15/2,1)-0.5))))/'VSWR Calculator'!$C$25)-$C103)^2+(1500*ABS(SIN(2*PI()*MOD(Calculator!$B$33/Calculator!$F$15,1)))*IF(MOD(Calculator!$B$33/Calculator!$F$15,1)&lt;0.5,-1,1))^2)/SQRT(((50*POWER(80,POWER(COS(PI()*MOD(Calculator!$B$33/Calculator!$F$15,1)),2))+MIN(500,MAX(30,100*EXP(-0.3*'VSWR Calculator'!$C$24)*(1+3*ABS(MOD('VSWR Calculator'!$C$23/Calculator!$F$15/2,1)-0.5))))/'VSWR Calculator'!$C$25)+$C103)^2+(1500*ABS(SIN(2*PI()*MOD(Calculator!$B$33/Calculator!$F$15,1)))*IF(MOD(Calculator!$B$33/Calculator!$F$15,1)&lt;0.5,-1,1))^2))/(1-SQRT(((50*POWER(80,POWER(COS(PI()*MOD(Calculator!$B$33/Calculator!$F$15,1)),2))+MIN(500,MAX(30,100*EXP(-0.3*'VSWR Calculator'!$C$24)*(1+3*ABS(MOD('VSWR Calculator'!$C$23/Calculator!$F$15/2,1)-0.5))))/'VSWR Calculator'!$C$25)-$C103)^2+(1500*ABS(SIN(2*PI()*MOD(Calculator!$B$33/Calculator!$F$15,1)))*IF(MOD(Calculator!$B$33/Calculator!$F$15,1)&lt;0.5,-1,1))^2)/SQRT(((50*POWER(80,POWER(COS(PI()*MOD(Calculator!$B$33/Calculator!$F$15,1)),2))+MIN(500,MAX(30,100*EXP(-0.3*'VSWR Calculator'!$C$24)*(1+3*ABS(MOD('VSWR Calculator'!$C$23/Calculator!$F$15/2,1)-0.5))))/'VSWR Calculator'!$C$25)+$C103)^2+(1500*ABS(SIN(2*PI()*MOD(Calculator!$B$33/Calculator!$F$15,1)))*IF(MOD(Calculator!$B$33/Calculator!$F$15,1)&lt;0.5,-1,1))^2)),2))</f>
        <v>3.2</v>
      </c>
      <c r="DM103" s="253" t="str">
        <f aca="false">IF(OR(Calculator!$E$16&lt;&gt;"YES",Calculator!$B$33&lt;Calculator!$G$16),"—",ROUND((1+SQRT(((50*POWER(80,POWER(COS(PI()*MOD(Calculator!$B$33/Calculator!$F$16,1)),2))+MIN(500,MAX(30,100*EXP(-0.3*'VSWR Calculator'!$C$24)*(1+3*ABS(MOD('VSWR Calculator'!$C$23/Calculator!$F$16/2,1)-0.5))))/'VSWR Calculator'!$C$25)-$C103)^2+(1500*ABS(SIN(2*PI()*MOD(Calculator!$B$33/Calculator!$F$16,1)))*IF(MOD(Calculator!$B$33/Calculator!$F$16,1)&lt;0.5,-1,1))^2)/SQRT(((50*POWER(80,POWER(COS(PI()*MOD(Calculator!$B$33/Calculator!$F$16,1)),2))+MIN(500,MAX(30,100*EXP(-0.3*'VSWR Calculator'!$C$24)*(1+3*ABS(MOD('VSWR Calculator'!$C$23/Calculator!$F$16/2,1)-0.5))))/'VSWR Calculator'!$C$25)+$C103)^2+(1500*ABS(SIN(2*PI()*MOD(Calculator!$B$33/Calculator!$F$16,1)))*IF(MOD(Calculator!$B$33/Calculator!$F$16,1)&lt;0.5,-1,1))^2))/(1-SQRT(((50*POWER(80,POWER(COS(PI()*MOD(Calculator!$B$33/Calculator!$F$16,1)),2))+MIN(500,MAX(30,100*EXP(-0.3*'VSWR Calculator'!$C$24)*(1+3*ABS(MOD('VSWR Calculator'!$C$23/Calculator!$F$16/2,1)-0.5))))/'VSWR Calculator'!$C$25)-$C103)^2+(1500*ABS(SIN(2*PI()*MOD(Calculator!$B$33/Calculator!$F$16,1)))*IF(MOD(Calculator!$B$33/Calculator!$F$16,1)&lt;0.5,-1,1))^2)/SQRT(((50*POWER(80,POWER(COS(PI()*MOD(Calculator!$B$33/Calculator!$F$16,1)),2))+MIN(500,MAX(30,100*EXP(-0.3*'VSWR Calculator'!$C$24)*(1+3*ABS(MOD('VSWR Calculator'!$C$23/Calculator!$F$16/2,1)-0.5))))/'VSWR Calculator'!$C$25)+$C103)^2+(1500*ABS(SIN(2*PI()*MOD(Calculator!$B$33/Calculator!$F$16,1)))*IF(MOD(Calculator!$B$33/Calculator!$F$16,1)&lt;0.5,-1,1))^2)),2))</f>
        <v>—</v>
      </c>
      <c r="DN103" s="253" t="n">
        <f aca="false">IF(OR(Calculator!$E$17&lt;&gt;"YES",Calculator!$B$33&lt;Calculator!$G$17),"—",ROUND((1+SQRT(((50*POWER(80,POWER(COS(PI()*MOD(Calculator!$B$33/Calculator!$F$17,1)),2))+MIN(500,MAX(30,100*EXP(-0.3*'VSWR Calculator'!$C$24)*(1+3*ABS(MOD('VSWR Calculator'!$C$23/Calculator!$F$17/2,1)-0.5))))/'VSWR Calculator'!$C$25)-$C103)^2+(1500*ABS(SIN(2*PI()*MOD(Calculator!$B$33/Calculator!$F$17,1)))*IF(MOD(Calculator!$B$33/Calculator!$F$17,1)&lt;0.5,-1,1))^2)/SQRT(((50*POWER(80,POWER(COS(PI()*MOD(Calculator!$B$33/Calculator!$F$17,1)),2))+MIN(500,MAX(30,100*EXP(-0.3*'VSWR Calculator'!$C$24)*(1+3*ABS(MOD('VSWR Calculator'!$C$23/Calculator!$F$17/2,1)-0.5))))/'VSWR Calculator'!$C$25)+$C103)^2+(1500*ABS(SIN(2*PI()*MOD(Calculator!$B$33/Calculator!$F$17,1)))*IF(MOD(Calculator!$B$33/Calculator!$F$17,1)&lt;0.5,-1,1))^2))/(1-SQRT(((50*POWER(80,POWER(COS(PI()*MOD(Calculator!$B$33/Calculator!$F$17,1)),2))+MIN(500,MAX(30,100*EXP(-0.3*'VSWR Calculator'!$C$24)*(1+3*ABS(MOD('VSWR Calculator'!$C$23/Calculator!$F$17/2,1)-0.5))))/'VSWR Calculator'!$C$25)-$C103)^2+(1500*ABS(SIN(2*PI()*MOD(Calculator!$B$33/Calculator!$F$17,1)))*IF(MOD(Calculator!$B$33/Calculator!$F$17,1)&lt;0.5,-1,1))^2)/SQRT(((50*POWER(80,POWER(COS(PI()*MOD(Calculator!$B$33/Calculator!$F$17,1)),2))+MIN(500,MAX(30,100*EXP(-0.3*'VSWR Calculator'!$C$24)*(1+3*ABS(MOD('VSWR Calculator'!$C$23/Calculator!$F$17/2,1)-0.5))))/'VSWR Calculator'!$C$25)+$C103)^2+(1500*ABS(SIN(2*PI()*MOD(Calculator!$B$33/Calculator!$F$17,1)))*IF(MOD(Calculator!$B$33/Calculator!$F$17,1)&lt;0.5,-1,1))^2)),2))</f>
        <v>20.84</v>
      </c>
      <c r="DO103" s="253" t="str">
        <f aca="false">IF(OR(Calculator!$E$18&lt;&gt;"YES",Calculator!$B$33&lt;Calculator!$G$18),"—",ROUND((1+SQRT(((50*POWER(80,POWER(COS(PI()*MOD(Calculator!$B$33/Calculator!$F$18,1)),2))+MIN(500,MAX(30,100*EXP(-0.3*'VSWR Calculator'!$C$24)*(1+3*ABS(MOD('VSWR Calculator'!$C$23/Calculator!$F$18/2,1)-0.5))))/'VSWR Calculator'!$C$25)-$C103)^2+(1500*ABS(SIN(2*PI()*MOD(Calculator!$B$33/Calculator!$F$18,1)))*IF(MOD(Calculator!$B$33/Calculator!$F$18,1)&lt;0.5,-1,1))^2)/SQRT(((50*POWER(80,POWER(COS(PI()*MOD(Calculator!$B$33/Calculator!$F$18,1)),2))+MIN(500,MAX(30,100*EXP(-0.3*'VSWR Calculator'!$C$24)*(1+3*ABS(MOD('VSWR Calculator'!$C$23/Calculator!$F$18/2,1)-0.5))))/'VSWR Calculator'!$C$25)+$C103)^2+(1500*ABS(SIN(2*PI()*MOD(Calculator!$B$33/Calculator!$F$18,1)))*IF(MOD(Calculator!$B$33/Calculator!$F$18,1)&lt;0.5,-1,1))^2))/(1-SQRT(((50*POWER(80,POWER(COS(PI()*MOD(Calculator!$B$33/Calculator!$F$18,1)),2))+MIN(500,MAX(30,100*EXP(-0.3*'VSWR Calculator'!$C$24)*(1+3*ABS(MOD('VSWR Calculator'!$C$23/Calculator!$F$18/2,1)-0.5))))/'VSWR Calculator'!$C$25)-$C103)^2+(1500*ABS(SIN(2*PI()*MOD(Calculator!$B$33/Calculator!$F$18,1)))*IF(MOD(Calculator!$B$33/Calculator!$F$18,1)&lt;0.5,-1,1))^2)/SQRT(((50*POWER(80,POWER(COS(PI()*MOD(Calculator!$B$33/Calculator!$F$18,1)),2))+MIN(500,MAX(30,100*EXP(-0.3*'VSWR Calculator'!$C$24)*(1+3*ABS(MOD('VSWR Calculator'!$C$23/Calculator!$F$18/2,1)-0.5))))/'VSWR Calculator'!$C$25)+$C103)^2+(1500*ABS(SIN(2*PI()*MOD(Calculator!$B$33/Calculator!$F$18,1)))*IF(MOD(Calculator!$B$33/Calculator!$F$18,1)&lt;0.5,-1,1))^2)),2))</f>
        <v>—</v>
      </c>
      <c r="DP103" s="253" t="str">
        <f aca="false">IF(OR(Calculator!$E$19&lt;&gt;"YES",Calculator!$B$33&lt;Calculator!$G$19),"—",ROUND((1+SQRT(((50*POWER(80,POWER(COS(PI()*MOD(Calculator!$B$33/Calculator!$F$19,1)),2))+MIN(500,MAX(30,100*EXP(-0.3*'VSWR Calculator'!$C$24)*(1+3*ABS(MOD('VSWR Calculator'!$C$23/Calculator!$F$19/2,1)-0.5))))/'VSWR Calculator'!$C$25)-$C103)^2+(1500*ABS(SIN(2*PI()*MOD(Calculator!$B$33/Calculator!$F$19,1)))*IF(MOD(Calculator!$B$33/Calculator!$F$19,1)&lt;0.5,-1,1))^2)/SQRT(((50*POWER(80,POWER(COS(PI()*MOD(Calculator!$B$33/Calculator!$F$19,1)),2))+MIN(500,MAX(30,100*EXP(-0.3*'VSWR Calculator'!$C$24)*(1+3*ABS(MOD('VSWR Calculator'!$C$23/Calculator!$F$19/2,1)-0.5))))/'VSWR Calculator'!$C$25)+$C103)^2+(1500*ABS(SIN(2*PI()*MOD(Calculator!$B$33/Calculator!$F$19,1)))*IF(MOD(Calculator!$B$33/Calculator!$F$19,1)&lt;0.5,-1,1))^2))/(1-SQRT(((50*POWER(80,POWER(COS(PI()*MOD(Calculator!$B$33/Calculator!$F$19,1)),2))+MIN(500,MAX(30,100*EXP(-0.3*'VSWR Calculator'!$C$24)*(1+3*ABS(MOD('VSWR Calculator'!$C$23/Calculator!$F$19/2,1)-0.5))))/'VSWR Calculator'!$C$25)-$C103)^2+(1500*ABS(SIN(2*PI()*MOD(Calculator!$B$33/Calculator!$F$19,1)))*IF(MOD(Calculator!$B$33/Calculator!$F$19,1)&lt;0.5,-1,1))^2)/SQRT(((50*POWER(80,POWER(COS(PI()*MOD(Calculator!$B$33/Calculator!$F$19,1)),2))+MIN(500,MAX(30,100*EXP(-0.3*'VSWR Calculator'!$C$24)*(1+3*ABS(MOD('VSWR Calculator'!$C$23/Calculator!$F$19/2,1)-0.5))))/'VSWR Calculator'!$C$25)+$C103)^2+(1500*ABS(SIN(2*PI()*MOD(Calculator!$B$33/Calculator!$F$19,1)))*IF(MOD(Calculator!$B$33/Calculator!$F$19,1)&lt;0.5,-1,1))^2)),2))</f>
        <v>—</v>
      </c>
      <c r="DQ103" s="253" t="str">
        <f aca="false">IF(OR(Calculator!$E$20&lt;&gt;"YES",Calculator!$B$33&lt;Calculator!$G$20),"—",ROUND((1+SQRT(((50*POWER(80,POWER(COS(PI()*MOD(Calculator!$B$33/Calculator!$F$20,1)),2))+MIN(500,MAX(30,100*EXP(-0.3*'VSWR Calculator'!$C$24)*(1+3*ABS(MOD('VSWR Calculator'!$C$23/Calculator!$F$20/2,1)-0.5))))/'VSWR Calculator'!$C$25)-$C103)^2+(1500*ABS(SIN(2*PI()*MOD(Calculator!$B$33/Calculator!$F$20,1)))*IF(MOD(Calculator!$B$33/Calculator!$F$20,1)&lt;0.5,-1,1))^2)/SQRT(((50*POWER(80,POWER(COS(PI()*MOD(Calculator!$B$33/Calculator!$F$20,1)),2))+MIN(500,MAX(30,100*EXP(-0.3*'VSWR Calculator'!$C$24)*(1+3*ABS(MOD('VSWR Calculator'!$C$23/Calculator!$F$20/2,1)-0.5))))/'VSWR Calculator'!$C$25)+$C103)^2+(1500*ABS(SIN(2*PI()*MOD(Calculator!$B$33/Calculator!$F$20,1)))*IF(MOD(Calculator!$B$33/Calculator!$F$20,1)&lt;0.5,-1,1))^2))/(1-SQRT(((50*POWER(80,POWER(COS(PI()*MOD(Calculator!$B$33/Calculator!$F$20,1)),2))+MIN(500,MAX(30,100*EXP(-0.3*'VSWR Calculator'!$C$24)*(1+3*ABS(MOD('VSWR Calculator'!$C$23/Calculator!$F$20/2,1)-0.5))))/'VSWR Calculator'!$C$25)-$C103)^2+(1500*ABS(SIN(2*PI()*MOD(Calculator!$B$33/Calculator!$F$20,1)))*IF(MOD(Calculator!$B$33/Calculator!$F$20,1)&lt;0.5,-1,1))^2)/SQRT(((50*POWER(80,POWER(COS(PI()*MOD(Calculator!$B$33/Calculator!$F$20,1)),2))+MIN(500,MAX(30,100*EXP(-0.3*'VSWR Calculator'!$C$24)*(1+3*ABS(MOD('VSWR Calculator'!$C$23/Calculator!$F$20/2,1)-0.5))))/'VSWR Calculator'!$C$25)+$C103)^2+(1500*ABS(SIN(2*PI()*MOD(Calculator!$B$33/Calculator!$F$20,1)))*IF(MOD(Calculator!$B$33/Calculator!$F$20,1)&lt;0.5,-1,1))^2)),2))</f>
        <v>—</v>
      </c>
      <c r="DR103" s="253" t="str">
        <f aca="false">IF(OR(Calculator!$E$21&lt;&gt;"YES",Calculator!$B$33&lt;Calculator!$G$21),"—",ROUND((1+SQRT(((50*POWER(80,POWER(COS(PI()*MOD(Calculator!$B$33/Calculator!$F$21,1)),2))+MIN(500,MAX(30,100*EXP(-0.3*'VSWR Calculator'!$C$24)*(1+3*ABS(MOD('VSWR Calculator'!$C$23/Calculator!$F$21/2,1)-0.5))))/'VSWR Calculator'!$C$25)-$C103)^2+(1500*ABS(SIN(2*PI()*MOD(Calculator!$B$33/Calculator!$F$21,1)))*IF(MOD(Calculator!$B$33/Calculator!$F$21,1)&lt;0.5,-1,1))^2)/SQRT(((50*POWER(80,POWER(COS(PI()*MOD(Calculator!$B$33/Calculator!$F$21,1)),2))+MIN(500,MAX(30,100*EXP(-0.3*'VSWR Calculator'!$C$24)*(1+3*ABS(MOD('VSWR Calculator'!$C$23/Calculator!$F$21/2,1)-0.5))))/'VSWR Calculator'!$C$25)+$C103)^2+(1500*ABS(SIN(2*PI()*MOD(Calculator!$B$33/Calculator!$F$21,1)))*IF(MOD(Calculator!$B$33/Calculator!$F$21,1)&lt;0.5,-1,1))^2))/(1-SQRT(((50*POWER(80,POWER(COS(PI()*MOD(Calculator!$B$33/Calculator!$F$21,1)),2))+MIN(500,MAX(30,100*EXP(-0.3*'VSWR Calculator'!$C$24)*(1+3*ABS(MOD('VSWR Calculator'!$C$23/Calculator!$F$21/2,1)-0.5))))/'VSWR Calculator'!$C$25)-$C103)^2+(1500*ABS(SIN(2*PI()*MOD(Calculator!$B$33/Calculator!$F$21,1)))*IF(MOD(Calculator!$B$33/Calculator!$F$21,1)&lt;0.5,-1,1))^2)/SQRT(((50*POWER(80,POWER(COS(PI()*MOD(Calculator!$B$33/Calculator!$F$21,1)),2))+MIN(500,MAX(30,100*EXP(-0.3*'VSWR Calculator'!$C$24)*(1+3*ABS(MOD('VSWR Calculator'!$C$23/Calculator!$F$21/2,1)-0.5))))/'VSWR Calculator'!$C$25)+$C103)^2+(1500*ABS(SIN(2*PI()*MOD(Calculator!$B$33/Calculator!$F$21,1)))*IF(MOD(Calculator!$B$33/Calculator!$F$21,1)&lt;0.5,-1,1))^2)),2))</f>
        <v>—</v>
      </c>
      <c r="DS103" s="253" t="str">
        <f aca="false">IF(OR(Calculator!$E$22&lt;&gt;"YES",Calculator!$B$33&lt;Calculator!$G$22),"—",ROUND((1+SQRT(((50*POWER(80,POWER(COS(PI()*MOD(Calculator!$B$33/Calculator!$F$22,1)),2))+MIN(500,MAX(30,100*EXP(-0.3*'VSWR Calculator'!$C$24)*(1+3*ABS(MOD('VSWR Calculator'!$C$23/Calculator!$F$22/2,1)-0.5))))/'VSWR Calculator'!$C$25)-$C103)^2+(1500*ABS(SIN(2*PI()*MOD(Calculator!$B$33/Calculator!$F$22,1)))*IF(MOD(Calculator!$B$33/Calculator!$F$22,1)&lt;0.5,-1,1))^2)/SQRT(((50*POWER(80,POWER(COS(PI()*MOD(Calculator!$B$33/Calculator!$F$22,1)),2))+MIN(500,MAX(30,100*EXP(-0.3*'VSWR Calculator'!$C$24)*(1+3*ABS(MOD('VSWR Calculator'!$C$23/Calculator!$F$22/2,1)-0.5))))/'VSWR Calculator'!$C$25)+$C103)^2+(1500*ABS(SIN(2*PI()*MOD(Calculator!$B$33/Calculator!$F$22,1)))*IF(MOD(Calculator!$B$33/Calculator!$F$22,1)&lt;0.5,-1,1))^2))/(1-SQRT(((50*POWER(80,POWER(COS(PI()*MOD(Calculator!$B$33/Calculator!$F$22,1)),2))+MIN(500,MAX(30,100*EXP(-0.3*'VSWR Calculator'!$C$24)*(1+3*ABS(MOD('VSWR Calculator'!$C$23/Calculator!$F$22/2,1)-0.5))))/'VSWR Calculator'!$C$25)-$C103)^2+(1500*ABS(SIN(2*PI()*MOD(Calculator!$B$33/Calculator!$F$22,1)))*IF(MOD(Calculator!$B$33/Calculator!$F$22,1)&lt;0.5,-1,1))^2)/SQRT(((50*POWER(80,POWER(COS(PI()*MOD(Calculator!$B$33/Calculator!$F$22,1)),2))+MIN(500,MAX(30,100*EXP(-0.3*'VSWR Calculator'!$C$24)*(1+3*ABS(MOD('VSWR Calculator'!$C$23/Calculator!$F$22/2,1)-0.5))))/'VSWR Calculator'!$C$25)+$C103)^2+(1500*ABS(SIN(2*PI()*MOD(Calculator!$B$33/Calculator!$F$22,1)))*IF(MOD(Calculator!$B$33/Calculator!$F$22,1)&lt;0.5,-1,1))^2)),2))</f>
        <v>—</v>
      </c>
      <c r="DT103" s="253" t="n">
        <f aca="false">IFERROR(ROUND((IF(ISNUMBER(DI103),DI103,0)+IF(ISNUMBER(DJ103),DJ103,0)+IF(ISNUMBER(DK103),DK103,0)+IF(ISNUMBER(DL103),DL103,0)+IF(ISNUMBER(DM103),DM103,0)+IF(ISNUMBER(DN103),DN103,0)+IF(ISNUMBER(DO103),DO103,0)+IF(ISNUMBER(DP103),DP103,0)+IF(ISNUMBER(DQ103),DQ103,0)+IF(ISNUMBER(DR103),DR103,0)+IF(ISNUMBER(DS103),DS103,0))/(IF(ISNUMBER(DI103),1,0)+IF(ISNUMBER(DJ103),1,0)+IF(ISNUMBER(DK103),1,0)+IF(ISNUMBER(DL103),1,0)+IF(ISNUMBER(DM103),1,0)+IF(ISNUMBER(DN103),1,0)+IF(ISNUMBER(DO103),1,0)+IF(ISNUMBER(DP103),1,0)+IF(ISNUMBER(DQ103),1,0)+IF(ISNUMBER(DR103),1,0)+IF(ISNUMBER(DS103),1,0)),4),"")</f>
        <v>12.02</v>
      </c>
      <c r="DU103" s="253" t="str">
        <f aca="false">IF(OR(Calculator!$E$12&lt;&gt;"YES",Calculator!$B$34&lt;Calculator!$G$12),"—",ROUND((1+SQRT(((50*POWER(80,POWER(COS(PI()*MOD(Calculator!$B$34/Calculator!$F$12,1)),2))-$C103)^2+(1500*ABS(SIN(2*PI()*MOD(Calculator!$B$34/Calculator!$F$12,1)))*IF(MOD(Calculator!$B$34/Calculator!$F$12,1)&lt;0.5,-1,1))^2)/((50*POWER(80,POWER(COS(PI()*MOD(Calculator!$B$34/Calculator!$F$12,1)),2))+$C103)^2+(1500*ABS(SIN(2*PI()*MOD(Calculator!$B$34/Calculator!$F$12,1)))*IF(MOD(Calculator!$B$34/Calculator!$F$12,1)&lt;0.5,-1,1))^2)))/(1-SQRT(((50*POWER(80,POWER(COS(PI()*MOD(Calculator!$B$34/Calculator!$F$12,1)),2))-$C103)^2+(1500*ABS(SIN(2*PI()*MOD(Calculator!$B$34/Calculator!$F$12,1)))*IF(MOD(Calculator!$B$34/Calculator!$F$12,1)&lt;0.5,-1,1))^2)/((50*POWER(80,POWER(COS(PI()*MOD(Calculator!$B$34/Calculator!$F$12,1)),2))+$C103)^2+(1500*ABS(SIN(2*PI()*MOD(Calculator!$B$34/Calculator!$F$12,1)))*IF(MOD(Calculator!$B$34/Calculator!$F$12,1)&lt;0.5,-1,1))^2))),2))</f>
        <v>—</v>
      </c>
      <c r="DV103" s="253" t="str">
        <f aca="false">IF(OR(Calculator!$E$13&lt;&gt;"YES",Calculator!$B$34&lt;Calculator!$G$13),"—",ROUND((1+SQRT(((50*POWER(80,POWER(COS(PI()*MOD(Calculator!$B$34/Calculator!$F$13,1)),2))-$C103)^2+(1500*ABS(SIN(2*PI()*MOD(Calculator!$B$34/Calculator!$F$13,1)))*IF(MOD(Calculator!$B$34/Calculator!$F$13,1)&lt;0.5,-1,1))^2)/((50*POWER(80,POWER(COS(PI()*MOD(Calculator!$B$34/Calculator!$F$13,1)),2))+$C103)^2+(1500*ABS(SIN(2*PI()*MOD(Calculator!$B$34/Calculator!$F$13,1)))*IF(MOD(Calculator!$B$34/Calculator!$F$13,1)&lt;0.5,-1,1))^2)))/(1-SQRT(((50*POWER(80,POWER(COS(PI()*MOD(Calculator!$B$34/Calculator!$F$13,1)),2))-$C103)^2+(1500*ABS(SIN(2*PI()*MOD(Calculator!$B$34/Calculator!$F$13,1)))*IF(MOD(Calculator!$B$34/Calculator!$F$13,1)&lt;0.5,-1,1))^2)/((50*POWER(80,POWER(COS(PI()*MOD(Calculator!$B$34/Calculator!$F$13,1)),2))+$C103)^2+(1500*ABS(SIN(2*PI()*MOD(Calculator!$B$34/Calculator!$F$13,1)))*IF(MOD(Calculator!$B$34/Calculator!$F$13,1)&lt;0.5,-1,1))^2))),2))</f>
        <v>—</v>
      </c>
      <c r="DW103" s="253" t="str">
        <f aca="false">IF(OR(Calculator!$E$14&lt;&gt;"YES",Calculator!$B$34&lt;Calculator!$G$14),"—",ROUND((1+SQRT(((50*POWER(80,POWER(COS(PI()*MOD(Calculator!$B$34/Calculator!$F$14,1)),2))-$C103)^2+(1500*ABS(SIN(2*PI()*MOD(Calculator!$B$34/Calculator!$F$14,1)))*IF(MOD(Calculator!$B$34/Calculator!$F$14,1)&lt;0.5,-1,1))^2)/((50*POWER(80,POWER(COS(PI()*MOD(Calculator!$B$34/Calculator!$F$14,1)),2))+$C103)^2+(1500*ABS(SIN(2*PI()*MOD(Calculator!$B$34/Calculator!$F$14,1)))*IF(MOD(Calculator!$B$34/Calculator!$F$14,1)&lt;0.5,-1,1))^2)))/(1-SQRT(((50*POWER(80,POWER(COS(PI()*MOD(Calculator!$B$34/Calculator!$F$14,1)),2))-$C103)^2+(1500*ABS(SIN(2*PI()*MOD(Calculator!$B$34/Calculator!$F$14,1)))*IF(MOD(Calculator!$B$34/Calculator!$F$14,1)&lt;0.5,-1,1))^2)/((50*POWER(80,POWER(COS(PI()*MOD(Calculator!$B$34/Calculator!$F$14,1)),2))+$C103)^2+(1500*ABS(SIN(2*PI()*MOD(Calculator!$B$34/Calculator!$F$14,1)))*IF(MOD(Calculator!$B$34/Calculator!$F$14,1)&lt;0.5,-1,1))^2))),2))</f>
        <v>—</v>
      </c>
      <c r="DX103" s="253" t="n">
        <f aca="false">IF(OR(Calculator!$E$15&lt;&gt;"YES",Calculator!$B$34&lt;Calculator!$G$15),"—",ROUND((1+SQRT(((50*POWER(80,POWER(COS(PI()*MOD(Calculator!$B$34/Calculator!$F$15,1)),2))-$C103)^2+(1500*ABS(SIN(2*PI()*MOD(Calculator!$B$34/Calculator!$F$15,1)))*IF(MOD(Calculator!$B$34/Calculator!$F$15,1)&lt;0.5,-1,1))^2)/((50*POWER(80,POWER(COS(PI()*MOD(Calculator!$B$34/Calculator!$F$15,1)),2))+$C103)^2+(1500*ABS(SIN(2*PI()*MOD(Calculator!$B$34/Calculator!$F$15,1)))*IF(MOD(Calculator!$B$34/Calculator!$F$15,1)&lt;0.5,-1,1))^2)))/(1-SQRT(((50*POWER(80,POWER(COS(PI()*MOD(Calculator!$B$34/Calculator!$F$15,1)),2))-$C103)^2+(1500*ABS(SIN(2*PI()*MOD(Calculator!$B$34/Calculator!$F$15,1)))*IF(MOD(Calculator!$B$34/Calculator!$F$15,1)&lt;0.5,-1,1))^2)/((50*POWER(80,POWER(COS(PI()*MOD(Calculator!$B$34/Calculator!$F$15,1)),2))+$C103)^2+(1500*ABS(SIN(2*PI()*MOD(Calculator!$B$34/Calculator!$F$15,1)))*IF(MOD(Calculator!$B$34/Calculator!$F$15,1)&lt;0.5,-1,1))^2))),2))</f>
        <v>29.15</v>
      </c>
      <c r="DY103" s="253" t="str">
        <f aca="false">IF(OR(Calculator!$E$16&lt;&gt;"YES",Calculator!$B$34&lt;Calculator!$G$16),"—",ROUND((1+SQRT(((50*POWER(80,POWER(COS(PI()*MOD(Calculator!$B$34/Calculator!$F$16,1)),2))-$C103)^2+(1500*ABS(SIN(2*PI()*MOD(Calculator!$B$34/Calculator!$F$16,1)))*IF(MOD(Calculator!$B$34/Calculator!$F$16,1)&lt;0.5,-1,1))^2)/((50*POWER(80,POWER(COS(PI()*MOD(Calculator!$B$34/Calculator!$F$16,1)),2))+$C103)^2+(1500*ABS(SIN(2*PI()*MOD(Calculator!$B$34/Calculator!$F$16,1)))*IF(MOD(Calculator!$B$34/Calculator!$F$16,1)&lt;0.5,-1,1))^2)))/(1-SQRT(((50*POWER(80,POWER(COS(PI()*MOD(Calculator!$B$34/Calculator!$F$16,1)),2))-$C103)^2+(1500*ABS(SIN(2*PI()*MOD(Calculator!$B$34/Calculator!$F$16,1)))*IF(MOD(Calculator!$B$34/Calculator!$F$16,1)&lt;0.5,-1,1))^2)/((50*POWER(80,POWER(COS(PI()*MOD(Calculator!$B$34/Calculator!$F$16,1)),2))+$C103)^2+(1500*ABS(SIN(2*PI()*MOD(Calculator!$B$34/Calculator!$F$16,1)))*IF(MOD(Calculator!$B$34/Calculator!$F$16,1)&lt;0.5,-1,1))^2))),2))</f>
        <v>—</v>
      </c>
      <c r="DZ103" s="253" t="n">
        <f aca="false">IF(OR(Calculator!$E$17&lt;&gt;"YES",Calculator!$B$34&lt;Calculator!$G$17),"—",ROUND((1+SQRT(((50*POWER(80,POWER(COS(PI()*MOD(Calculator!$B$34/Calculator!$F$17,1)),2))-$C103)^2+(1500*ABS(SIN(2*PI()*MOD(Calculator!$B$34/Calculator!$F$17,1)))*IF(MOD(Calculator!$B$34/Calculator!$F$17,1)&lt;0.5,-1,1))^2)/((50*POWER(80,POWER(COS(PI()*MOD(Calculator!$B$34/Calculator!$F$17,1)),2))+$C103)^2+(1500*ABS(SIN(2*PI()*MOD(Calculator!$B$34/Calculator!$F$17,1)))*IF(MOD(Calculator!$B$34/Calculator!$F$17,1)&lt;0.5,-1,1))^2)))/(1-SQRT(((50*POWER(80,POWER(COS(PI()*MOD(Calculator!$B$34/Calculator!$F$17,1)),2))-$C103)^2+(1500*ABS(SIN(2*PI()*MOD(Calculator!$B$34/Calculator!$F$17,1)))*IF(MOD(Calculator!$B$34/Calculator!$F$17,1)&lt;0.5,-1,1))^2)/((50*POWER(80,POWER(COS(PI()*MOD(Calculator!$B$34/Calculator!$F$17,1)),2))+$C103)^2+(1500*ABS(SIN(2*PI()*MOD(Calculator!$B$34/Calculator!$F$17,1)))*IF(MOD(Calculator!$B$34/Calculator!$F$17,1)&lt;0.5,-1,1))^2))),2))</f>
        <v>18.49</v>
      </c>
      <c r="EA103" s="253" t="str">
        <f aca="false">IF(OR(Calculator!$E$18&lt;&gt;"YES",Calculator!$B$34&lt;Calculator!$G$18),"—",ROUND((1+SQRT(((50*POWER(80,POWER(COS(PI()*MOD(Calculator!$B$34/Calculator!$F$18,1)),2))-$C103)^2+(1500*ABS(SIN(2*PI()*MOD(Calculator!$B$34/Calculator!$F$18,1)))*IF(MOD(Calculator!$B$34/Calculator!$F$18,1)&lt;0.5,-1,1))^2)/((50*POWER(80,POWER(COS(PI()*MOD(Calculator!$B$34/Calculator!$F$18,1)),2))+$C103)^2+(1500*ABS(SIN(2*PI()*MOD(Calculator!$B$34/Calculator!$F$18,1)))*IF(MOD(Calculator!$B$34/Calculator!$F$18,1)&lt;0.5,-1,1))^2)))/(1-SQRT(((50*POWER(80,POWER(COS(PI()*MOD(Calculator!$B$34/Calculator!$F$18,1)),2))-$C103)^2+(1500*ABS(SIN(2*PI()*MOD(Calculator!$B$34/Calculator!$F$18,1)))*IF(MOD(Calculator!$B$34/Calculator!$F$18,1)&lt;0.5,-1,1))^2)/((50*POWER(80,POWER(COS(PI()*MOD(Calculator!$B$34/Calculator!$F$18,1)),2))+$C103)^2+(1500*ABS(SIN(2*PI()*MOD(Calculator!$B$34/Calculator!$F$18,1)))*IF(MOD(Calculator!$B$34/Calculator!$F$18,1)&lt;0.5,-1,1))^2))),2))</f>
        <v>—</v>
      </c>
      <c r="EB103" s="253" t="str">
        <f aca="false">IF(OR(Calculator!$E$19&lt;&gt;"YES",Calculator!$B$34&lt;Calculator!$G$19),"—",ROUND((1+SQRT(((50*POWER(80,POWER(COS(PI()*MOD(Calculator!$B$34/Calculator!$F$19,1)),2))-$C103)^2+(1500*ABS(SIN(2*PI()*MOD(Calculator!$B$34/Calculator!$F$19,1)))*IF(MOD(Calculator!$B$34/Calculator!$F$19,1)&lt;0.5,-1,1))^2)/((50*POWER(80,POWER(COS(PI()*MOD(Calculator!$B$34/Calculator!$F$19,1)),2))+$C103)^2+(1500*ABS(SIN(2*PI()*MOD(Calculator!$B$34/Calculator!$F$19,1)))*IF(MOD(Calculator!$B$34/Calculator!$F$19,1)&lt;0.5,-1,1))^2)))/(1-SQRT(((50*POWER(80,POWER(COS(PI()*MOD(Calculator!$B$34/Calculator!$F$19,1)),2))-$C103)^2+(1500*ABS(SIN(2*PI()*MOD(Calculator!$B$34/Calculator!$F$19,1)))*IF(MOD(Calculator!$B$34/Calculator!$F$19,1)&lt;0.5,-1,1))^2)/((50*POWER(80,POWER(COS(PI()*MOD(Calculator!$B$34/Calculator!$F$19,1)),2))+$C103)^2+(1500*ABS(SIN(2*PI()*MOD(Calculator!$B$34/Calculator!$F$19,1)))*IF(MOD(Calculator!$B$34/Calculator!$F$19,1)&lt;0.5,-1,1))^2))),2))</f>
        <v>—</v>
      </c>
      <c r="EC103" s="253" t="str">
        <f aca="false">IF(OR(Calculator!$E$20&lt;&gt;"YES",Calculator!$B$34&lt;Calculator!$G$20),"—",ROUND((1+SQRT(((50*POWER(80,POWER(COS(PI()*MOD(Calculator!$B$34/Calculator!$F$20,1)),2))-$C103)^2+(1500*ABS(SIN(2*PI()*MOD(Calculator!$B$34/Calculator!$F$20,1)))*IF(MOD(Calculator!$B$34/Calculator!$F$20,1)&lt;0.5,-1,1))^2)/((50*POWER(80,POWER(COS(PI()*MOD(Calculator!$B$34/Calculator!$F$20,1)),2))+$C103)^2+(1500*ABS(SIN(2*PI()*MOD(Calculator!$B$34/Calculator!$F$20,1)))*IF(MOD(Calculator!$B$34/Calculator!$F$20,1)&lt;0.5,-1,1))^2)))/(1-SQRT(((50*POWER(80,POWER(COS(PI()*MOD(Calculator!$B$34/Calculator!$F$20,1)),2))-$C103)^2+(1500*ABS(SIN(2*PI()*MOD(Calculator!$B$34/Calculator!$F$20,1)))*IF(MOD(Calculator!$B$34/Calculator!$F$20,1)&lt;0.5,-1,1))^2)/((50*POWER(80,POWER(COS(PI()*MOD(Calculator!$B$34/Calculator!$F$20,1)),2))+$C103)^2+(1500*ABS(SIN(2*PI()*MOD(Calculator!$B$34/Calculator!$F$20,1)))*IF(MOD(Calculator!$B$34/Calculator!$F$20,1)&lt;0.5,-1,1))^2))),2))</f>
        <v>—</v>
      </c>
      <c r="ED103" s="253" t="str">
        <f aca="false">IF(OR(Calculator!$E$21&lt;&gt;"YES",Calculator!$B$34&lt;Calculator!$G$21),"—",ROUND((1+SQRT(((50*POWER(80,POWER(COS(PI()*MOD(Calculator!$B$34/Calculator!$F$21,1)),2))-$C103)^2+(1500*ABS(SIN(2*PI()*MOD(Calculator!$B$34/Calculator!$F$21,1)))*IF(MOD(Calculator!$B$34/Calculator!$F$21,1)&lt;0.5,-1,1))^2)/((50*POWER(80,POWER(COS(PI()*MOD(Calculator!$B$34/Calculator!$F$21,1)),2))+$C103)^2+(1500*ABS(SIN(2*PI()*MOD(Calculator!$B$34/Calculator!$F$21,1)))*IF(MOD(Calculator!$B$34/Calculator!$F$21,1)&lt;0.5,-1,1))^2)))/(1-SQRT(((50*POWER(80,POWER(COS(PI()*MOD(Calculator!$B$34/Calculator!$F$21,1)),2))-$C103)^2+(1500*ABS(SIN(2*PI()*MOD(Calculator!$B$34/Calculator!$F$21,1)))*IF(MOD(Calculator!$B$34/Calculator!$F$21,1)&lt;0.5,-1,1))^2)/((50*POWER(80,POWER(COS(PI()*MOD(Calculator!$B$34/Calculator!$F$21,1)),2))+$C103)^2+(1500*ABS(SIN(2*PI()*MOD(Calculator!$B$34/Calculator!$F$21,1)))*IF(MOD(Calculator!$B$34/Calculator!$F$21,1)&lt;0.5,-1,1))^2))),2))</f>
        <v>—</v>
      </c>
      <c r="EE103" s="253" t="str">
        <f aca="false">IF(OR(Calculator!$E$22&lt;&gt;"YES",Calculator!$B$34&lt;Calculator!$G$22),"—",ROUND((1+SQRT(((50*POWER(80,POWER(COS(PI()*MOD(Calculator!$B$34/Calculator!$F$22,1)),2))-$C103)^2+(1500*ABS(SIN(2*PI()*MOD(Calculator!$B$34/Calculator!$F$22,1)))*IF(MOD(Calculator!$B$34/Calculator!$F$22,1)&lt;0.5,-1,1))^2)/((50*POWER(80,POWER(COS(PI()*MOD(Calculator!$B$34/Calculator!$F$22,1)),2))+$C103)^2+(1500*ABS(SIN(2*PI()*MOD(Calculator!$B$34/Calculator!$F$22,1)))*IF(MOD(Calculator!$B$34/Calculator!$F$22,1)&lt;0.5,-1,1))^2)))/(1-SQRT(((50*POWER(80,POWER(COS(PI()*MOD(Calculator!$B$34/Calculator!$F$22,1)),2))-$C103)^2+(1500*ABS(SIN(2*PI()*MOD(Calculator!$B$34/Calculator!$F$22,1)))*IF(MOD(Calculator!$B$34/Calculator!$F$22,1)&lt;0.5,-1,1))^2)/((50*POWER(80,POWER(COS(PI()*MOD(Calculator!$B$34/Calculator!$F$22,1)),2))+$C103)^2+(1500*ABS(SIN(2*PI()*MOD(Calculator!$B$34/Calculator!$F$22,1)))*IF(MOD(Calculator!$B$34/Calculator!$F$22,1)&lt;0.5,-1,1))^2))),2))</f>
        <v>—</v>
      </c>
      <c r="EF103" s="295" t="n">
        <f aca="false">IFERROR(ROUND((IF(ISNUMBER(DU103),DU103,0)+IF(ISNUMBER(DV103),DV103,0)+IF(ISNUMBER(DW103),DW103,0)+IF(ISNUMBER(DX103),DX103,0)+IF(ISNUMBER(DY103),DY103,0)+IF(ISNUMBER(DZ103),DZ103,0)+IF(ISNUMBER(EA103),EA103,0)+IF(ISNUMBER(EB103),EB103,0)+IF(ISNUMBER(EC103),EC103,0)+IF(ISNUMBER(ED103),ED103,0)+IF(ISNUMBER(EE103),EE103,0))/(IF(ISNUMBER(DU103),1,0)+IF(ISNUMBER(DV103),1,0)+IF(ISNUMBER(DW103),1,0)+IF(ISNUMBER(DX103),1,0)+IF(ISNUMBER(DY103),1,0)+IF(ISNUMBER(DZ103),1,0)+IF(ISNUMBER(EA103),1,0)+IF(ISNUMBER(EB103),1,0)+IF(ISNUMBER(EC103),1,0)+IF(ISNUMBER(ED103),1,0)+IF(ISNUMBER(EE103),1,0)),4),"")</f>
        <v>23.82</v>
      </c>
      <c r="EG103" s="253" t="str">
        <f aca="false">IF(OR(Calculator!$E$12&lt;&gt;"YES",Calculator!$B$35&lt;Calculator!$G$12),"—",ROUND((1+SQRT(((50*POWER(80,POWER(COS(PI()*MOD(Calculator!$B$35/Calculator!$F$12,1)),2))-$C103)^2+(1500*ABS(SIN(2*PI()*MOD(Calculator!$B$35/Calculator!$F$12,1)))*IF(MOD(Calculator!$B$35/Calculator!$F$12,1)&lt;0.5,-1,1))^2)/((50*POWER(80,POWER(COS(PI()*MOD(Calculator!$B$35/Calculator!$F$12,1)),2))+$C103)^2+(1500*ABS(SIN(2*PI()*MOD(Calculator!$B$35/Calculator!$F$12,1)))*IF(MOD(Calculator!$B$35/Calculator!$F$12,1)&lt;0.5,-1,1))^2)))/(1-SQRT(((50*POWER(80,POWER(COS(PI()*MOD(Calculator!$B$35/Calculator!$F$12,1)),2))-$C103)^2+(1500*ABS(SIN(2*PI()*MOD(Calculator!$B$35/Calculator!$F$12,1)))*IF(MOD(Calculator!$B$35/Calculator!$F$12,1)&lt;0.5,-1,1))^2)/((50*POWER(80,POWER(COS(PI()*MOD(Calculator!$B$35/Calculator!$F$12,1)),2))+$C103)^2+(1500*ABS(SIN(2*PI()*MOD(Calculator!$B$35/Calculator!$F$12,1)))*IF(MOD(Calculator!$B$35/Calculator!$F$12,1)&lt;0.5,-1,1))^2))),2))</f>
        <v>—</v>
      </c>
      <c r="EH103" s="253" t="str">
        <f aca="false">IF(OR(Calculator!$E$13&lt;&gt;"YES",Calculator!$B$35&lt;Calculator!$G$13),"—",ROUND((1+SQRT(((50*POWER(80,POWER(COS(PI()*MOD(Calculator!$B$35/Calculator!$F$13,1)),2))-$C103)^2+(1500*ABS(SIN(2*PI()*MOD(Calculator!$B$35/Calculator!$F$13,1)))*IF(MOD(Calculator!$B$35/Calculator!$F$13,1)&lt;0.5,-1,1))^2)/((50*POWER(80,POWER(COS(PI()*MOD(Calculator!$B$35/Calculator!$F$13,1)),2))+$C103)^2+(1500*ABS(SIN(2*PI()*MOD(Calculator!$B$35/Calculator!$F$13,1)))*IF(MOD(Calculator!$B$35/Calculator!$F$13,1)&lt;0.5,-1,1))^2)))/(1-SQRT(((50*POWER(80,POWER(COS(PI()*MOD(Calculator!$B$35/Calculator!$F$13,1)),2))-$C103)^2+(1500*ABS(SIN(2*PI()*MOD(Calculator!$B$35/Calculator!$F$13,1)))*IF(MOD(Calculator!$B$35/Calculator!$F$13,1)&lt;0.5,-1,1))^2)/((50*POWER(80,POWER(COS(PI()*MOD(Calculator!$B$35/Calculator!$F$13,1)),2))+$C103)^2+(1500*ABS(SIN(2*PI()*MOD(Calculator!$B$35/Calculator!$F$13,1)))*IF(MOD(Calculator!$B$35/Calculator!$F$13,1)&lt;0.5,-1,1))^2))),2))</f>
        <v>—</v>
      </c>
      <c r="EI103" s="253" t="str">
        <f aca="false">IF(OR(Calculator!$E$14&lt;&gt;"YES",Calculator!$B$35&lt;Calculator!$G$14),"—",ROUND((1+SQRT(((50*POWER(80,POWER(COS(PI()*MOD(Calculator!$B$35/Calculator!$F$14,1)),2))-$C103)^2+(1500*ABS(SIN(2*PI()*MOD(Calculator!$B$35/Calculator!$F$14,1)))*IF(MOD(Calculator!$B$35/Calculator!$F$14,1)&lt;0.5,-1,1))^2)/((50*POWER(80,POWER(COS(PI()*MOD(Calculator!$B$35/Calculator!$F$14,1)),2))+$C103)^2+(1500*ABS(SIN(2*PI()*MOD(Calculator!$B$35/Calculator!$F$14,1)))*IF(MOD(Calculator!$B$35/Calculator!$F$14,1)&lt;0.5,-1,1))^2)))/(1-SQRT(((50*POWER(80,POWER(COS(PI()*MOD(Calculator!$B$35/Calculator!$F$14,1)),2))-$C103)^2+(1500*ABS(SIN(2*PI()*MOD(Calculator!$B$35/Calculator!$F$14,1)))*IF(MOD(Calculator!$B$35/Calculator!$F$14,1)&lt;0.5,-1,1))^2)/((50*POWER(80,POWER(COS(PI()*MOD(Calculator!$B$35/Calculator!$F$14,1)),2))+$C103)^2+(1500*ABS(SIN(2*PI()*MOD(Calculator!$B$35/Calculator!$F$14,1)))*IF(MOD(Calculator!$B$35/Calculator!$F$14,1)&lt;0.5,-1,1))^2))),2))</f>
        <v>—</v>
      </c>
      <c r="EJ103" s="253" t="n">
        <f aca="false">IF(OR(Calculator!$E$15&lt;&gt;"YES",Calculator!$B$35&lt;Calculator!$G$15),"—",ROUND((1+SQRT(((50*POWER(80,POWER(COS(PI()*MOD(Calculator!$B$35/Calculator!$F$15,1)),2))-$C103)^2+(1500*ABS(SIN(2*PI()*MOD(Calculator!$B$35/Calculator!$F$15,1)))*IF(MOD(Calculator!$B$35/Calculator!$F$15,1)&lt;0.5,-1,1))^2)/((50*POWER(80,POWER(COS(PI()*MOD(Calculator!$B$35/Calculator!$F$15,1)),2))+$C103)^2+(1500*ABS(SIN(2*PI()*MOD(Calculator!$B$35/Calculator!$F$15,1)))*IF(MOD(Calculator!$B$35/Calculator!$F$15,1)&lt;0.5,-1,1))^2)))/(1-SQRT(((50*POWER(80,POWER(COS(PI()*MOD(Calculator!$B$35/Calculator!$F$15,1)),2))-$C103)^2+(1500*ABS(SIN(2*PI()*MOD(Calculator!$B$35/Calculator!$F$15,1)))*IF(MOD(Calculator!$B$35/Calculator!$F$15,1)&lt;0.5,-1,1))^2)/((50*POWER(80,POWER(COS(PI()*MOD(Calculator!$B$35/Calculator!$F$15,1)),2))+$C103)^2+(1500*ABS(SIN(2*PI()*MOD(Calculator!$B$35/Calculator!$F$15,1)))*IF(MOD(Calculator!$B$35/Calculator!$F$15,1)&lt;0.5,-1,1))^2))),2))</f>
        <v>2.83</v>
      </c>
      <c r="EK103" s="253" t="str">
        <f aca="false">IF(OR(Calculator!$E$16&lt;&gt;"YES",Calculator!$B$35&lt;Calculator!$G$16),"—",ROUND((1+SQRT(((50*POWER(80,POWER(COS(PI()*MOD(Calculator!$B$35/Calculator!$F$16,1)),2))-$C103)^2+(1500*ABS(SIN(2*PI()*MOD(Calculator!$B$35/Calculator!$F$16,1)))*IF(MOD(Calculator!$B$35/Calculator!$F$16,1)&lt;0.5,-1,1))^2)/((50*POWER(80,POWER(COS(PI()*MOD(Calculator!$B$35/Calculator!$F$16,1)),2))+$C103)^2+(1500*ABS(SIN(2*PI()*MOD(Calculator!$B$35/Calculator!$F$16,1)))*IF(MOD(Calculator!$B$35/Calculator!$F$16,1)&lt;0.5,-1,1))^2)))/(1-SQRT(((50*POWER(80,POWER(COS(PI()*MOD(Calculator!$B$35/Calculator!$F$16,1)),2))-$C103)^2+(1500*ABS(SIN(2*PI()*MOD(Calculator!$B$35/Calculator!$F$16,1)))*IF(MOD(Calculator!$B$35/Calculator!$F$16,1)&lt;0.5,-1,1))^2)/((50*POWER(80,POWER(COS(PI()*MOD(Calculator!$B$35/Calculator!$F$16,1)),2))+$C103)^2+(1500*ABS(SIN(2*PI()*MOD(Calculator!$B$35/Calculator!$F$16,1)))*IF(MOD(Calculator!$B$35/Calculator!$F$16,1)&lt;0.5,-1,1))^2))),2))</f>
        <v>—</v>
      </c>
      <c r="EL103" s="253" t="n">
        <f aca="false">IF(OR(Calculator!$E$17&lt;&gt;"YES",Calculator!$B$35&lt;Calculator!$G$17),"—",ROUND((1+SQRT(((50*POWER(80,POWER(COS(PI()*MOD(Calculator!$B$35/Calculator!$F$17,1)),2))-$C103)^2+(1500*ABS(SIN(2*PI()*MOD(Calculator!$B$35/Calculator!$F$17,1)))*IF(MOD(Calculator!$B$35/Calculator!$F$17,1)&lt;0.5,-1,1))^2)/((50*POWER(80,POWER(COS(PI()*MOD(Calculator!$B$35/Calculator!$F$17,1)),2))+$C103)^2+(1500*ABS(SIN(2*PI()*MOD(Calculator!$B$35/Calculator!$F$17,1)))*IF(MOD(Calculator!$B$35/Calculator!$F$17,1)&lt;0.5,-1,1))^2)))/(1-SQRT(((50*POWER(80,POWER(COS(PI()*MOD(Calculator!$B$35/Calculator!$F$17,1)),2))-$C103)^2+(1500*ABS(SIN(2*PI()*MOD(Calculator!$B$35/Calculator!$F$17,1)))*IF(MOD(Calculator!$B$35/Calculator!$F$17,1)&lt;0.5,-1,1))^2)/((50*POWER(80,POWER(COS(PI()*MOD(Calculator!$B$35/Calculator!$F$17,1)),2))+$C103)^2+(1500*ABS(SIN(2*PI()*MOD(Calculator!$B$35/Calculator!$F$17,1)))*IF(MOD(Calculator!$B$35/Calculator!$F$17,1)&lt;0.5,-1,1))^2))),2))</f>
        <v>27.96</v>
      </c>
      <c r="EM103" s="253" t="str">
        <f aca="false">IF(OR(Calculator!$E$18&lt;&gt;"YES",Calculator!$B$35&lt;Calculator!$G$18),"—",ROUND((1+SQRT(((50*POWER(80,POWER(COS(PI()*MOD(Calculator!$B$35/Calculator!$F$18,1)),2))-$C103)^2+(1500*ABS(SIN(2*PI()*MOD(Calculator!$B$35/Calculator!$F$18,1)))*IF(MOD(Calculator!$B$35/Calculator!$F$18,1)&lt;0.5,-1,1))^2)/((50*POWER(80,POWER(COS(PI()*MOD(Calculator!$B$35/Calculator!$F$18,1)),2))+$C103)^2+(1500*ABS(SIN(2*PI()*MOD(Calculator!$B$35/Calculator!$F$18,1)))*IF(MOD(Calculator!$B$35/Calculator!$F$18,1)&lt;0.5,-1,1))^2)))/(1-SQRT(((50*POWER(80,POWER(COS(PI()*MOD(Calculator!$B$35/Calculator!$F$18,1)),2))-$C103)^2+(1500*ABS(SIN(2*PI()*MOD(Calculator!$B$35/Calculator!$F$18,1)))*IF(MOD(Calculator!$B$35/Calculator!$F$18,1)&lt;0.5,-1,1))^2)/((50*POWER(80,POWER(COS(PI()*MOD(Calculator!$B$35/Calculator!$F$18,1)),2))+$C103)^2+(1500*ABS(SIN(2*PI()*MOD(Calculator!$B$35/Calculator!$F$18,1)))*IF(MOD(Calculator!$B$35/Calculator!$F$18,1)&lt;0.5,-1,1))^2))),2))</f>
        <v>—</v>
      </c>
      <c r="EN103" s="253" t="str">
        <f aca="false">IF(OR(Calculator!$E$19&lt;&gt;"YES",Calculator!$B$35&lt;Calculator!$G$19),"—",ROUND((1+SQRT(((50*POWER(80,POWER(COS(PI()*MOD(Calculator!$B$35/Calculator!$F$19,1)),2))-$C103)^2+(1500*ABS(SIN(2*PI()*MOD(Calculator!$B$35/Calculator!$F$19,1)))*IF(MOD(Calculator!$B$35/Calculator!$F$19,1)&lt;0.5,-1,1))^2)/((50*POWER(80,POWER(COS(PI()*MOD(Calculator!$B$35/Calculator!$F$19,1)),2))+$C103)^2+(1500*ABS(SIN(2*PI()*MOD(Calculator!$B$35/Calculator!$F$19,1)))*IF(MOD(Calculator!$B$35/Calculator!$F$19,1)&lt;0.5,-1,1))^2)))/(1-SQRT(((50*POWER(80,POWER(COS(PI()*MOD(Calculator!$B$35/Calculator!$F$19,1)),2))-$C103)^2+(1500*ABS(SIN(2*PI()*MOD(Calculator!$B$35/Calculator!$F$19,1)))*IF(MOD(Calculator!$B$35/Calculator!$F$19,1)&lt;0.5,-1,1))^2)/((50*POWER(80,POWER(COS(PI()*MOD(Calculator!$B$35/Calculator!$F$19,1)),2))+$C103)^2+(1500*ABS(SIN(2*PI()*MOD(Calculator!$B$35/Calculator!$F$19,1)))*IF(MOD(Calculator!$B$35/Calculator!$F$19,1)&lt;0.5,-1,1))^2))),2))</f>
        <v>—</v>
      </c>
      <c r="EO103" s="253" t="str">
        <f aca="false">IF(OR(Calculator!$E$20&lt;&gt;"YES",Calculator!$B$35&lt;Calculator!$G$20),"—",ROUND((1+SQRT(((50*POWER(80,POWER(COS(PI()*MOD(Calculator!$B$35/Calculator!$F$20,1)),2))-$C103)^2+(1500*ABS(SIN(2*PI()*MOD(Calculator!$B$35/Calculator!$F$20,1)))*IF(MOD(Calculator!$B$35/Calculator!$F$20,1)&lt;0.5,-1,1))^2)/((50*POWER(80,POWER(COS(PI()*MOD(Calculator!$B$35/Calculator!$F$20,1)),2))+$C103)^2+(1500*ABS(SIN(2*PI()*MOD(Calculator!$B$35/Calculator!$F$20,1)))*IF(MOD(Calculator!$B$35/Calculator!$F$20,1)&lt;0.5,-1,1))^2)))/(1-SQRT(((50*POWER(80,POWER(COS(PI()*MOD(Calculator!$B$35/Calculator!$F$20,1)),2))-$C103)^2+(1500*ABS(SIN(2*PI()*MOD(Calculator!$B$35/Calculator!$F$20,1)))*IF(MOD(Calculator!$B$35/Calculator!$F$20,1)&lt;0.5,-1,1))^2)/((50*POWER(80,POWER(COS(PI()*MOD(Calculator!$B$35/Calculator!$F$20,1)),2))+$C103)^2+(1500*ABS(SIN(2*PI()*MOD(Calculator!$B$35/Calculator!$F$20,1)))*IF(MOD(Calculator!$B$35/Calculator!$F$20,1)&lt;0.5,-1,1))^2))),2))</f>
        <v>—</v>
      </c>
      <c r="EP103" s="253" t="str">
        <f aca="false">IF(OR(Calculator!$E$21&lt;&gt;"YES",Calculator!$B$35&lt;Calculator!$G$21),"—",ROUND((1+SQRT(((50*POWER(80,POWER(COS(PI()*MOD(Calculator!$B$35/Calculator!$F$21,1)),2))-$C103)^2+(1500*ABS(SIN(2*PI()*MOD(Calculator!$B$35/Calculator!$F$21,1)))*IF(MOD(Calculator!$B$35/Calculator!$F$21,1)&lt;0.5,-1,1))^2)/((50*POWER(80,POWER(COS(PI()*MOD(Calculator!$B$35/Calculator!$F$21,1)),2))+$C103)^2+(1500*ABS(SIN(2*PI()*MOD(Calculator!$B$35/Calculator!$F$21,1)))*IF(MOD(Calculator!$B$35/Calculator!$F$21,1)&lt;0.5,-1,1))^2)))/(1-SQRT(((50*POWER(80,POWER(COS(PI()*MOD(Calculator!$B$35/Calculator!$F$21,1)),2))-$C103)^2+(1500*ABS(SIN(2*PI()*MOD(Calculator!$B$35/Calculator!$F$21,1)))*IF(MOD(Calculator!$B$35/Calculator!$F$21,1)&lt;0.5,-1,1))^2)/((50*POWER(80,POWER(COS(PI()*MOD(Calculator!$B$35/Calculator!$F$21,1)),2))+$C103)^2+(1500*ABS(SIN(2*PI()*MOD(Calculator!$B$35/Calculator!$F$21,1)))*IF(MOD(Calculator!$B$35/Calculator!$F$21,1)&lt;0.5,-1,1))^2))),2))</f>
        <v>—</v>
      </c>
      <c r="EQ103" s="253" t="str">
        <f aca="false">IF(OR(Calculator!$E$22&lt;&gt;"YES",Calculator!$B$35&lt;Calculator!$G$22),"—",ROUND((1+SQRT(((50*POWER(80,POWER(COS(PI()*MOD(Calculator!$B$35/Calculator!$F$22,1)),2))-$C103)^2+(1500*ABS(SIN(2*PI()*MOD(Calculator!$B$35/Calculator!$F$22,1)))*IF(MOD(Calculator!$B$35/Calculator!$F$22,1)&lt;0.5,-1,1))^2)/((50*POWER(80,POWER(COS(PI()*MOD(Calculator!$B$35/Calculator!$F$22,1)),2))+$C103)^2+(1500*ABS(SIN(2*PI()*MOD(Calculator!$B$35/Calculator!$F$22,1)))*IF(MOD(Calculator!$B$35/Calculator!$F$22,1)&lt;0.5,-1,1))^2)))/(1-SQRT(((50*POWER(80,POWER(COS(PI()*MOD(Calculator!$B$35/Calculator!$F$22,1)),2))-$C103)^2+(1500*ABS(SIN(2*PI()*MOD(Calculator!$B$35/Calculator!$F$22,1)))*IF(MOD(Calculator!$B$35/Calculator!$F$22,1)&lt;0.5,-1,1))^2)/((50*POWER(80,POWER(COS(PI()*MOD(Calculator!$B$35/Calculator!$F$22,1)),2))+$C103)^2+(1500*ABS(SIN(2*PI()*MOD(Calculator!$B$35/Calculator!$F$22,1)))*IF(MOD(Calculator!$B$35/Calculator!$F$22,1)&lt;0.5,-1,1))^2))),2))</f>
        <v>—</v>
      </c>
      <c r="ER103" s="295" t="n">
        <f aca="false">IFERROR(ROUND((IF(ISNUMBER(EG103),EG103,0)+IF(ISNUMBER(EH103),EH103,0)+IF(ISNUMBER(EI103),EI103,0)+IF(ISNUMBER(EJ103),EJ103,0)+IF(ISNUMBER(EK103),EK103,0)+IF(ISNUMBER(EL103),EL103,0)+IF(ISNUMBER(EM103),EM103,0)+IF(ISNUMBER(EN103),EN103,0)+IF(ISNUMBER(EO103),EO103,0)+IF(ISNUMBER(EP103),EP103,0)+IF(ISNUMBER(EQ103),EQ103,0))/(IF(ISNUMBER(EG103),1,0)+IF(ISNUMBER(EH103),1,0)+IF(ISNUMBER(EI103),1,0)+IF(ISNUMBER(EJ103),1,0)+IF(ISNUMBER(EK103),1,0)+IF(ISNUMBER(EL103),1,0)+IF(ISNUMBER(EM103),1,0)+IF(ISNUMBER(EN103),1,0)+IF(ISNUMBER(EO103),1,0)+IF(ISNUMBER(EP103),1,0)+IF(ISNUMBER(EQ103),1,0)),4),"")</f>
        <v>15.395</v>
      </c>
      <c r="ES103" s="253" t="str">
        <f aca="false">IF(OR(Calculator!$E$12&lt;&gt;"YES",Calculator!$B$36&lt;Calculator!$G$12),"—",ROUND((1+SQRT(((50*POWER(80,POWER(COS(PI()*MOD(Calculator!$B$36/Calculator!$F$12,1)),2))-$C103)^2+(1500*ABS(SIN(2*PI()*MOD(Calculator!$B$36/Calculator!$F$12,1)))*IF(MOD(Calculator!$B$36/Calculator!$F$12,1)&lt;0.5,-1,1))^2)/((50*POWER(80,POWER(COS(PI()*MOD(Calculator!$B$36/Calculator!$F$12,1)),2))+$C103)^2+(1500*ABS(SIN(2*PI()*MOD(Calculator!$B$36/Calculator!$F$12,1)))*IF(MOD(Calculator!$B$36/Calculator!$F$12,1)&lt;0.5,-1,1))^2)))/(1-SQRT(((50*POWER(80,POWER(COS(PI()*MOD(Calculator!$B$36/Calculator!$F$12,1)),2))-$C103)^2+(1500*ABS(SIN(2*PI()*MOD(Calculator!$B$36/Calculator!$F$12,1)))*IF(MOD(Calculator!$B$36/Calculator!$F$12,1)&lt;0.5,-1,1))^2)/((50*POWER(80,POWER(COS(PI()*MOD(Calculator!$B$36/Calculator!$F$12,1)),2))+$C103)^2+(1500*ABS(SIN(2*PI()*MOD(Calculator!$B$36/Calculator!$F$12,1)))*IF(MOD(Calculator!$B$36/Calculator!$F$12,1)&lt;0.5,-1,1))^2))),2))</f>
        <v>—</v>
      </c>
      <c r="ET103" s="253" t="str">
        <f aca="false">IF(OR(Calculator!$E$13&lt;&gt;"YES",Calculator!$B$36&lt;Calculator!$G$13),"—",ROUND((1+SQRT(((50*POWER(80,POWER(COS(PI()*MOD(Calculator!$B$36/Calculator!$F$13,1)),2))-$C103)^2+(1500*ABS(SIN(2*PI()*MOD(Calculator!$B$36/Calculator!$F$13,1)))*IF(MOD(Calculator!$B$36/Calculator!$F$13,1)&lt;0.5,-1,1))^2)/((50*POWER(80,POWER(COS(PI()*MOD(Calculator!$B$36/Calculator!$F$13,1)),2))+$C103)^2+(1500*ABS(SIN(2*PI()*MOD(Calculator!$B$36/Calculator!$F$13,1)))*IF(MOD(Calculator!$B$36/Calculator!$F$13,1)&lt;0.5,-1,1))^2)))/(1-SQRT(((50*POWER(80,POWER(COS(PI()*MOD(Calculator!$B$36/Calculator!$F$13,1)),2))-$C103)^2+(1500*ABS(SIN(2*PI()*MOD(Calculator!$B$36/Calculator!$F$13,1)))*IF(MOD(Calculator!$B$36/Calculator!$F$13,1)&lt;0.5,-1,1))^2)/((50*POWER(80,POWER(COS(PI()*MOD(Calculator!$B$36/Calculator!$F$13,1)),2))+$C103)^2+(1500*ABS(SIN(2*PI()*MOD(Calculator!$B$36/Calculator!$F$13,1)))*IF(MOD(Calculator!$B$36/Calculator!$F$13,1)&lt;0.5,-1,1))^2))),2))</f>
        <v>—</v>
      </c>
      <c r="EU103" s="253" t="str">
        <f aca="false">IF(OR(Calculator!$E$14&lt;&gt;"YES",Calculator!$B$36&lt;Calculator!$G$14),"—",ROUND((1+SQRT(((50*POWER(80,POWER(COS(PI()*MOD(Calculator!$B$36/Calculator!$F$14,1)),2))-$C103)^2+(1500*ABS(SIN(2*PI()*MOD(Calculator!$B$36/Calculator!$F$14,1)))*IF(MOD(Calculator!$B$36/Calculator!$F$14,1)&lt;0.5,-1,1))^2)/((50*POWER(80,POWER(COS(PI()*MOD(Calculator!$B$36/Calculator!$F$14,1)),2))+$C103)^2+(1500*ABS(SIN(2*PI()*MOD(Calculator!$B$36/Calculator!$F$14,1)))*IF(MOD(Calculator!$B$36/Calculator!$F$14,1)&lt;0.5,-1,1))^2)))/(1-SQRT(((50*POWER(80,POWER(COS(PI()*MOD(Calculator!$B$36/Calculator!$F$14,1)),2))-$C103)^2+(1500*ABS(SIN(2*PI()*MOD(Calculator!$B$36/Calculator!$F$14,1)))*IF(MOD(Calculator!$B$36/Calculator!$F$14,1)&lt;0.5,-1,1))^2)/((50*POWER(80,POWER(COS(PI()*MOD(Calculator!$B$36/Calculator!$F$14,1)),2))+$C103)^2+(1500*ABS(SIN(2*PI()*MOD(Calculator!$B$36/Calculator!$F$14,1)))*IF(MOD(Calculator!$B$36/Calculator!$F$14,1)&lt;0.5,-1,1))^2))),2))</f>
        <v>—</v>
      </c>
      <c r="EV103" s="253" t="n">
        <f aca="false">IF(OR(Calculator!$E$15&lt;&gt;"YES",Calculator!$B$36&lt;Calculator!$G$15),"—",ROUND((1+SQRT(((50*POWER(80,POWER(COS(PI()*MOD(Calculator!$B$36/Calculator!$F$15,1)),2))-$C103)^2+(1500*ABS(SIN(2*PI()*MOD(Calculator!$B$36/Calculator!$F$15,1)))*IF(MOD(Calculator!$B$36/Calculator!$F$15,1)&lt;0.5,-1,1))^2)/((50*POWER(80,POWER(COS(PI()*MOD(Calculator!$B$36/Calculator!$F$15,1)),2))+$C103)^2+(1500*ABS(SIN(2*PI()*MOD(Calculator!$B$36/Calculator!$F$15,1)))*IF(MOD(Calculator!$B$36/Calculator!$F$15,1)&lt;0.5,-1,1))^2)))/(1-SQRT(((50*POWER(80,POWER(COS(PI()*MOD(Calculator!$B$36/Calculator!$F$15,1)),2))-$C103)^2+(1500*ABS(SIN(2*PI()*MOD(Calculator!$B$36/Calculator!$F$15,1)))*IF(MOD(Calculator!$B$36/Calculator!$F$15,1)&lt;0.5,-1,1))^2)/((50*POWER(80,POWER(COS(PI()*MOD(Calculator!$B$36/Calculator!$F$15,1)),2))+$C103)^2+(1500*ABS(SIN(2*PI()*MOD(Calculator!$B$36/Calculator!$F$15,1)))*IF(MOD(Calculator!$B$36/Calculator!$F$15,1)&lt;0.5,-1,1))^2))),2))</f>
        <v>23.35</v>
      </c>
      <c r="EW103" s="253" t="str">
        <f aca="false">IF(OR(Calculator!$E$16&lt;&gt;"YES",Calculator!$B$36&lt;Calculator!$G$16),"—",ROUND((1+SQRT(((50*POWER(80,POWER(COS(PI()*MOD(Calculator!$B$36/Calculator!$F$16,1)),2))-$C103)^2+(1500*ABS(SIN(2*PI()*MOD(Calculator!$B$36/Calculator!$F$16,1)))*IF(MOD(Calculator!$B$36/Calculator!$F$16,1)&lt;0.5,-1,1))^2)/((50*POWER(80,POWER(COS(PI()*MOD(Calculator!$B$36/Calculator!$F$16,1)),2))+$C103)^2+(1500*ABS(SIN(2*PI()*MOD(Calculator!$B$36/Calculator!$F$16,1)))*IF(MOD(Calculator!$B$36/Calculator!$F$16,1)&lt;0.5,-1,1))^2)))/(1-SQRT(((50*POWER(80,POWER(COS(PI()*MOD(Calculator!$B$36/Calculator!$F$16,1)),2))-$C103)^2+(1500*ABS(SIN(2*PI()*MOD(Calculator!$B$36/Calculator!$F$16,1)))*IF(MOD(Calculator!$B$36/Calculator!$F$16,1)&lt;0.5,-1,1))^2)/((50*POWER(80,POWER(COS(PI()*MOD(Calculator!$B$36/Calculator!$F$16,1)),2))+$C103)^2+(1500*ABS(SIN(2*PI()*MOD(Calculator!$B$36/Calculator!$F$16,1)))*IF(MOD(Calculator!$B$36/Calculator!$F$16,1)&lt;0.5,-1,1))^2))),2))</f>
        <v>—</v>
      </c>
      <c r="EX103" s="253" t="n">
        <f aca="false">IF(OR(Calculator!$E$17&lt;&gt;"YES",Calculator!$B$36&lt;Calculator!$G$17),"—",ROUND((1+SQRT(((50*POWER(80,POWER(COS(PI()*MOD(Calculator!$B$36/Calculator!$F$17,1)),2))-$C103)^2+(1500*ABS(SIN(2*PI()*MOD(Calculator!$B$36/Calculator!$F$17,1)))*IF(MOD(Calculator!$B$36/Calculator!$F$17,1)&lt;0.5,-1,1))^2)/((50*POWER(80,POWER(COS(PI()*MOD(Calculator!$B$36/Calculator!$F$17,1)),2))+$C103)^2+(1500*ABS(SIN(2*PI()*MOD(Calculator!$B$36/Calculator!$F$17,1)))*IF(MOD(Calculator!$B$36/Calculator!$F$17,1)&lt;0.5,-1,1))^2)))/(1-SQRT(((50*POWER(80,POWER(COS(PI()*MOD(Calculator!$B$36/Calculator!$F$17,1)),2))-$C103)^2+(1500*ABS(SIN(2*PI()*MOD(Calculator!$B$36/Calculator!$F$17,1)))*IF(MOD(Calculator!$B$36/Calculator!$F$17,1)&lt;0.5,-1,1))^2)/((50*POWER(80,POWER(COS(PI()*MOD(Calculator!$B$36/Calculator!$F$17,1)),2))+$C103)^2+(1500*ABS(SIN(2*PI()*MOD(Calculator!$B$36/Calculator!$F$17,1)))*IF(MOD(Calculator!$B$36/Calculator!$F$17,1)&lt;0.5,-1,1))^2))),2))</f>
        <v>29.21</v>
      </c>
      <c r="EY103" s="253" t="str">
        <f aca="false">IF(OR(Calculator!$E$18&lt;&gt;"YES",Calculator!$B$36&lt;Calculator!$G$18),"—",ROUND((1+SQRT(((50*POWER(80,POWER(COS(PI()*MOD(Calculator!$B$36/Calculator!$F$18,1)),2))-$C103)^2+(1500*ABS(SIN(2*PI()*MOD(Calculator!$B$36/Calculator!$F$18,1)))*IF(MOD(Calculator!$B$36/Calculator!$F$18,1)&lt;0.5,-1,1))^2)/((50*POWER(80,POWER(COS(PI()*MOD(Calculator!$B$36/Calculator!$F$18,1)),2))+$C103)^2+(1500*ABS(SIN(2*PI()*MOD(Calculator!$B$36/Calculator!$F$18,1)))*IF(MOD(Calculator!$B$36/Calculator!$F$18,1)&lt;0.5,-1,1))^2)))/(1-SQRT(((50*POWER(80,POWER(COS(PI()*MOD(Calculator!$B$36/Calculator!$F$18,1)),2))-$C103)^2+(1500*ABS(SIN(2*PI()*MOD(Calculator!$B$36/Calculator!$F$18,1)))*IF(MOD(Calculator!$B$36/Calculator!$F$18,1)&lt;0.5,-1,1))^2)/((50*POWER(80,POWER(COS(PI()*MOD(Calculator!$B$36/Calculator!$F$18,1)),2))+$C103)^2+(1500*ABS(SIN(2*PI()*MOD(Calculator!$B$36/Calculator!$F$18,1)))*IF(MOD(Calculator!$B$36/Calculator!$F$18,1)&lt;0.5,-1,1))^2))),2))</f>
        <v>—</v>
      </c>
      <c r="EZ103" s="253" t="str">
        <f aca="false">IF(OR(Calculator!$E$19&lt;&gt;"YES",Calculator!$B$36&lt;Calculator!$G$19),"—",ROUND((1+SQRT(((50*POWER(80,POWER(COS(PI()*MOD(Calculator!$B$36/Calculator!$F$19,1)),2))-$C103)^2+(1500*ABS(SIN(2*PI()*MOD(Calculator!$B$36/Calculator!$F$19,1)))*IF(MOD(Calculator!$B$36/Calculator!$F$19,1)&lt;0.5,-1,1))^2)/((50*POWER(80,POWER(COS(PI()*MOD(Calculator!$B$36/Calculator!$F$19,1)),2))+$C103)^2+(1500*ABS(SIN(2*PI()*MOD(Calculator!$B$36/Calculator!$F$19,1)))*IF(MOD(Calculator!$B$36/Calculator!$F$19,1)&lt;0.5,-1,1))^2)))/(1-SQRT(((50*POWER(80,POWER(COS(PI()*MOD(Calculator!$B$36/Calculator!$F$19,1)),2))-$C103)^2+(1500*ABS(SIN(2*PI()*MOD(Calculator!$B$36/Calculator!$F$19,1)))*IF(MOD(Calculator!$B$36/Calculator!$F$19,1)&lt;0.5,-1,1))^2)/((50*POWER(80,POWER(COS(PI()*MOD(Calculator!$B$36/Calculator!$F$19,1)),2))+$C103)^2+(1500*ABS(SIN(2*PI()*MOD(Calculator!$B$36/Calculator!$F$19,1)))*IF(MOD(Calculator!$B$36/Calculator!$F$19,1)&lt;0.5,-1,1))^2))),2))</f>
        <v>—</v>
      </c>
      <c r="FA103" s="253" t="str">
        <f aca="false">IF(OR(Calculator!$E$20&lt;&gt;"YES",Calculator!$B$36&lt;Calculator!$G$20),"—",ROUND((1+SQRT(((50*POWER(80,POWER(COS(PI()*MOD(Calculator!$B$36/Calculator!$F$20,1)),2))-$C103)^2+(1500*ABS(SIN(2*PI()*MOD(Calculator!$B$36/Calculator!$F$20,1)))*IF(MOD(Calculator!$B$36/Calculator!$F$20,1)&lt;0.5,-1,1))^2)/((50*POWER(80,POWER(COS(PI()*MOD(Calculator!$B$36/Calculator!$F$20,1)),2))+$C103)^2+(1500*ABS(SIN(2*PI()*MOD(Calculator!$B$36/Calculator!$F$20,1)))*IF(MOD(Calculator!$B$36/Calculator!$F$20,1)&lt;0.5,-1,1))^2)))/(1-SQRT(((50*POWER(80,POWER(COS(PI()*MOD(Calculator!$B$36/Calculator!$F$20,1)),2))-$C103)^2+(1500*ABS(SIN(2*PI()*MOD(Calculator!$B$36/Calculator!$F$20,1)))*IF(MOD(Calculator!$B$36/Calculator!$F$20,1)&lt;0.5,-1,1))^2)/((50*POWER(80,POWER(COS(PI()*MOD(Calculator!$B$36/Calculator!$F$20,1)),2))+$C103)^2+(1500*ABS(SIN(2*PI()*MOD(Calculator!$B$36/Calculator!$F$20,1)))*IF(MOD(Calculator!$B$36/Calculator!$F$20,1)&lt;0.5,-1,1))^2))),2))</f>
        <v>—</v>
      </c>
      <c r="FB103" s="253" t="str">
        <f aca="false">IF(OR(Calculator!$E$21&lt;&gt;"YES",Calculator!$B$36&lt;Calculator!$G$21),"—",ROUND((1+SQRT(((50*POWER(80,POWER(COS(PI()*MOD(Calculator!$B$36/Calculator!$F$21,1)),2))-$C103)^2+(1500*ABS(SIN(2*PI()*MOD(Calculator!$B$36/Calculator!$F$21,1)))*IF(MOD(Calculator!$B$36/Calculator!$F$21,1)&lt;0.5,-1,1))^2)/((50*POWER(80,POWER(COS(PI()*MOD(Calculator!$B$36/Calculator!$F$21,1)),2))+$C103)^2+(1500*ABS(SIN(2*PI()*MOD(Calculator!$B$36/Calculator!$F$21,1)))*IF(MOD(Calculator!$B$36/Calculator!$F$21,1)&lt;0.5,-1,1))^2)))/(1-SQRT(((50*POWER(80,POWER(COS(PI()*MOD(Calculator!$B$36/Calculator!$F$21,1)),2))-$C103)^2+(1500*ABS(SIN(2*PI()*MOD(Calculator!$B$36/Calculator!$F$21,1)))*IF(MOD(Calculator!$B$36/Calculator!$F$21,1)&lt;0.5,-1,1))^2)/((50*POWER(80,POWER(COS(PI()*MOD(Calculator!$B$36/Calculator!$F$21,1)),2))+$C103)^2+(1500*ABS(SIN(2*PI()*MOD(Calculator!$B$36/Calculator!$F$21,1)))*IF(MOD(Calculator!$B$36/Calculator!$F$21,1)&lt;0.5,-1,1))^2))),2))</f>
        <v>—</v>
      </c>
      <c r="FC103" s="253" t="str">
        <f aca="false">IF(OR(Calculator!$E$22&lt;&gt;"YES",Calculator!$B$36&lt;Calculator!$G$22),"—",ROUND((1+SQRT(((50*POWER(80,POWER(COS(PI()*MOD(Calculator!$B$36/Calculator!$F$22,1)),2))-$C103)^2+(1500*ABS(SIN(2*PI()*MOD(Calculator!$B$36/Calculator!$F$22,1)))*IF(MOD(Calculator!$B$36/Calculator!$F$22,1)&lt;0.5,-1,1))^2)/((50*POWER(80,POWER(COS(PI()*MOD(Calculator!$B$36/Calculator!$F$22,1)),2))+$C103)^2+(1500*ABS(SIN(2*PI()*MOD(Calculator!$B$36/Calculator!$F$22,1)))*IF(MOD(Calculator!$B$36/Calculator!$F$22,1)&lt;0.5,-1,1))^2)))/(1-SQRT(((50*POWER(80,POWER(COS(PI()*MOD(Calculator!$B$36/Calculator!$F$22,1)),2))-$C103)^2+(1500*ABS(SIN(2*PI()*MOD(Calculator!$B$36/Calculator!$F$22,1)))*IF(MOD(Calculator!$B$36/Calculator!$F$22,1)&lt;0.5,-1,1))^2)/((50*POWER(80,POWER(COS(PI()*MOD(Calculator!$B$36/Calculator!$F$22,1)),2))+$C103)^2+(1500*ABS(SIN(2*PI()*MOD(Calculator!$B$36/Calculator!$F$22,1)))*IF(MOD(Calculator!$B$36/Calculator!$F$22,1)&lt;0.5,-1,1))^2))),2))</f>
        <v>—</v>
      </c>
      <c r="FD103" s="295" t="n">
        <f aca="false">IFERROR(ROUND((IF(ISNUMBER(ES103),ES103,0)+IF(ISNUMBER(ET103),ET103,0)+IF(ISNUMBER(EU103),EU103,0)+IF(ISNUMBER(EV103),EV103,0)+IF(ISNUMBER(EW103),EW103,0)+IF(ISNUMBER(EX103),EX103,0)+IF(ISNUMBER(EY103),EY103,0)+IF(ISNUMBER(EZ103),EZ103,0)+IF(ISNUMBER(FA103),FA103,0)+IF(ISNUMBER(FB103),FB103,0)+IF(ISNUMBER(FC103),FC103,0))/(IF(ISNUMBER(ES103),1,0)+IF(ISNUMBER(ET103),1,0)+IF(ISNUMBER(EU103),1,0)+IF(ISNUMBER(EV103),1,0)+IF(ISNUMBER(EW103),1,0)+IF(ISNUMBER(EX103),1,0)+IF(ISNUMBER(EY103),1,0)+IF(ISNUMBER(EZ103),1,0)+IF(ISNUMBER(FA103),1,0)+IF(ISNUMBER(FB103),1,0)+IF(ISNUMBER(FC103),1,0)),4),"")</f>
        <v>26.28</v>
      </c>
      <c r="FE103" s="253" t="str">
        <f aca="false">IF(OR(Calculator!$E$12&lt;&gt;"YES",Calculator!$B$37&lt;Calculator!$G$12),"—",ROUND((1+SQRT(((50*POWER(80,POWER(COS(PI()*MOD(Calculator!$B$37/Calculator!$F$12,1)),2))-$C103)^2+(1500*ABS(SIN(2*PI()*MOD(Calculator!$B$37/Calculator!$F$12,1)))*IF(MOD(Calculator!$B$37/Calculator!$F$12,1)&lt;0.5,-1,1))^2)/((50*POWER(80,POWER(COS(PI()*MOD(Calculator!$B$37/Calculator!$F$12,1)),2))+$C103)^2+(1500*ABS(SIN(2*PI()*MOD(Calculator!$B$37/Calculator!$F$12,1)))*IF(MOD(Calculator!$B$37/Calculator!$F$12,1)&lt;0.5,-1,1))^2)))/(1-SQRT(((50*POWER(80,POWER(COS(PI()*MOD(Calculator!$B$37/Calculator!$F$12,1)),2))-$C103)^2+(1500*ABS(SIN(2*PI()*MOD(Calculator!$B$37/Calculator!$F$12,1)))*IF(MOD(Calculator!$B$37/Calculator!$F$12,1)&lt;0.5,-1,1))^2)/((50*POWER(80,POWER(COS(PI()*MOD(Calculator!$B$37/Calculator!$F$12,1)),2))+$C103)^2+(1500*ABS(SIN(2*PI()*MOD(Calculator!$B$37/Calculator!$F$12,1)))*IF(MOD(Calculator!$B$37/Calculator!$F$12,1)&lt;0.5,-1,1))^2))),2))</f>
        <v>—</v>
      </c>
      <c r="FF103" s="253" t="str">
        <f aca="false">IF(OR(Calculator!$E$13&lt;&gt;"YES",Calculator!$B$37&lt;Calculator!$G$13),"—",ROUND((1+SQRT(((50*POWER(80,POWER(COS(PI()*MOD(Calculator!$B$37/Calculator!$F$13,1)),2))-$C103)^2+(1500*ABS(SIN(2*PI()*MOD(Calculator!$B$37/Calculator!$F$13,1)))*IF(MOD(Calculator!$B$37/Calculator!$F$13,1)&lt;0.5,-1,1))^2)/((50*POWER(80,POWER(COS(PI()*MOD(Calculator!$B$37/Calculator!$F$13,1)),2))+$C103)^2+(1500*ABS(SIN(2*PI()*MOD(Calculator!$B$37/Calculator!$F$13,1)))*IF(MOD(Calculator!$B$37/Calculator!$F$13,1)&lt;0.5,-1,1))^2)))/(1-SQRT(((50*POWER(80,POWER(COS(PI()*MOD(Calculator!$B$37/Calculator!$F$13,1)),2))-$C103)^2+(1500*ABS(SIN(2*PI()*MOD(Calculator!$B$37/Calculator!$F$13,1)))*IF(MOD(Calculator!$B$37/Calculator!$F$13,1)&lt;0.5,-1,1))^2)/((50*POWER(80,POWER(COS(PI()*MOD(Calculator!$B$37/Calculator!$F$13,1)),2))+$C103)^2+(1500*ABS(SIN(2*PI()*MOD(Calculator!$B$37/Calculator!$F$13,1)))*IF(MOD(Calculator!$B$37/Calculator!$F$13,1)&lt;0.5,-1,1))^2))),2))</f>
        <v>—</v>
      </c>
      <c r="FG103" s="253" t="str">
        <f aca="false">IF(OR(Calculator!$E$14&lt;&gt;"YES",Calculator!$B$37&lt;Calculator!$G$14),"—",ROUND((1+SQRT(((50*POWER(80,POWER(COS(PI()*MOD(Calculator!$B$37/Calculator!$F$14,1)),2))-$C103)^2+(1500*ABS(SIN(2*PI()*MOD(Calculator!$B$37/Calculator!$F$14,1)))*IF(MOD(Calculator!$B$37/Calculator!$F$14,1)&lt;0.5,-1,1))^2)/((50*POWER(80,POWER(COS(PI()*MOD(Calculator!$B$37/Calculator!$F$14,1)),2))+$C103)^2+(1500*ABS(SIN(2*PI()*MOD(Calculator!$B$37/Calculator!$F$14,1)))*IF(MOD(Calculator!$B$37/Calculator!$F$14,1)&lt;0.5,-1,1))^2)))/(1-SQRT(((50*POWER(80,POWER(COS(PI()*MOD(Calculator!$B$37/Calculator!$F$14,1)),2))-$C103)^2+(1500*ABS(SIN(2*PI()*MOD(Calculator!$B$37/Calculator!$F$14,1)))*IF(MOD(Calculator!$B$37/Calculator!$F$14,1)&lt;0.5,-1,1))^2)/((50*POWER(80,POWER(COS(PI()*MOD(Calculator!$B$37/Calculator!$F$14,1)),2))+$C103)^2+(1500*ABS(SIN(2*PI()*MOD(Calculator!$B$37/Calculator!$F$14,1)))*IF(MOD(Calculator!$B$37/Calculator!$F$14,1)&lt;0.5,-1,1))^2))),2))</f>
        <v>—</v>
      </c>
      <c r="FH103" s="253" t="n">
        <f aca="false">IF(OR(Calculator!$E$15&lt;&gt;"YES",Calculator!$B$37&lt;Calculator!$G$15),"—",ROUND((1+SQRT(((50*POWER(80,POWER(COS(PI()*MOD(Calculator!$B$37/Calculator!$F$15,1)),2))-$C103)^2+(1500*ABS(SIN(2*PI()*MOD(Calculator!$B$37/Calculator!$F$15,1)))*IF(MOD(Calculator!$B$37/Calculator!$F$15,1)&lt;0.5,-1,1))^2)/((50*POWER(80,POWER(COS(PI()*MOD(Calculator!$B$37/Calculator!$F$15,1)),2))+$C103)^2+(1500*ABS(SIN(2*PI()*MOD(Calculator!$B$37/Calculator!$F$15,1)))*IF(MOD(Calculator!$B$37/Calculator!$F$15,1)&lt;0.5,-1,1))^2)))/(1-SQRT(((50*POWER(80,POWER(COS(PI()*MOD(Calculator!$B$37/Calculator!$F$15,1)),2))-$C103)^2+(1500*ABS(SIN(2*PI()*MOD(Calculator!$B$37/Calculator!$F$15,1)))*IF(MOD(Calculator!$B$37/Calculator!$F$15,1)&lt;0.5,-1,1))^2)/((50*POWER(80,POWER(COS(PI()*MOD(Calculator!$B$37/Calculator!$F$15,1)),2))+$C103)^2+(1500*ABS(SIN(2*PI()*MOD(Calculator!$B$37/Calculator!$F$15,1)))*IF(MOD(Calculator!$B$37/Calculator!$F$15,1)&lt;0.5,-1,1))^2))),2))</f>
        <v>2.9</v>
      </c>
      <c r="FI103" s="253" t="str">
        <f aca="false">IF(OR(Calculator!$E$16&lt;&gt;"YES",Calculator!$B$37&lt;Calculator!$G$16),"—",ROUND((1+SQRT(((50*POWER(80,POWER(COS(PI()*MOD(Calculator!$B$37/Calculator!$F$16,1)),2))-$C103)^2+(1500*ABS(SIN(2*PI()*MOD(Calculator!$B$37/Calculator!$F$16,1)))*IF(MOD(Calculator!$B$37/Calculator!$F$16,1)&lt;0.5,-1,1))^2)/((50*POWER(80,POWER(COS(PI()*MOD(Calculator!$B$37/Calculator!$F$16,1)),2))+$C103)^2+(1500*ABS(SIN(2*PI()*MOD(Calculator!$B$37/Calculator!$F$16,1)))*IF(MOD(Calculator!$B$37/Calculator!$F$16,1)&lt;0.5,-1,1))^2)))/(1-SQRT(((50*POWER(80,POWER(COS(PI()*MOD(Calculator!$B$37/Calculator!$F$16,1)),2))-$C103)^2+(1500*ABS(SIN(2*PI()*MOD(Calculator!$B$37/Calculator!$F$16,1)))*IF(MOD(Calculator!$B$37/Calculator!$F$16,1)&lt;0.5,-1,1))^2)/((50*POWER(80,POWER(COS(PI()*MOD(Calculator!$B$37/Calculator!$F$16,1)),2))+$C103)^2+(1500*ABS(SIN(2*PI()*MOD(Calculator!$B$37/Calculator!$F$16,1)))*IF(MOD(Calculator!$B$37/Calculator!$F$16,1)&lt;0.5,-1,1))^2))),2))</f>
        <v>—</v>
      </c>
      <c r="FJ103" s="253" t="n">
        <f aca="false">IF(OR(Calculator!$E$17&lt;&gt;"YES",Calculator!$B$37&lt;Calculator!$G$17),"—",ROUND((1+SQRT(((50*POWER(80,POWER(COS(PI()*MOD(Calculator!$B$37/Calculator!$F$17,1)),2))-$C103)^2+(1500*ABS(SIN(2*PI()*MOD(Calculator!$B$37/Calculator!$F$17,1)))*IF(MOD(Calculator!$B$37/Calculator!$F$17,1)&lt;0.5,-1,1))^2)/((50*POWER(80,POWER(COS(PI()*MOD(Calculator!$B$37/Calculator!$F$17,1)),2))+$C103)^2+(1500*ABS(SIN(2*PI()*MOD(Calculator!$B$37/Calculator!$F$17,1)))*IF(MOD(Calculator!$B$37/Calculator!$F$17,1)&lt;0.5,-1,1))^2)))/(1-SQRT(((50*POWER(80,POWER(COS(PI()*MOD(Calculator!$B$37/Calculator!$F$17,1)),2))-$C103)^2+(1500*ABS(SIN(2*PI()*MOD(Calculator!$B$37/Calculator!$F$17,1)))*IF(MOD(Calculator!$B$37/Calculator!$F$17,1)&lt;0.5,-1,1))^2)/((50*POWER(80,POWER(COS(PI()*MOD(Calculator!$B$37/Calculator!$F$17,1)),2))+$C103)^2+(1500*ABS(SIN(2*PI()*MOD(Calculator!$B$37/Calculator!$F$17,1)))*IF(MOD(Calculator!$B$37/Calculator!$F$17,1)&lt;0.5,-1,1))^2))),2))</f>
        <v>19.58</v>
      </c>
      <c r="FK103" s="253" t="str">
        <f aca="false">IF(OR(Calculator!$E$18&lt;&gt;"YES",Calculator!$B$37&lt;Calculator!$G$18),"—",ROUND((1+SQRT(((50*POWER(80,POWER(COS(PI()*MOD(Calculator!$B$37/Calculator!$F$18,1)),2))-$C103)^2+(1500*ABS(SIN(2*PI()*MOD(Calculator!$B$37/Calculator!$F$18,1)))*IF(MOD(Calculator!$B$37/Calculator!$F$18,1)&lt;0.5,-1,1))^2)/((50*POWER(80,POWER(COS(PI()*MOD(Calculator!$B$37/Calculator!$F$18,1)),2))+$C103)^2+(1500*ABS(SIN(2*PI()*MOD(Calculator!$B$37/Calculator!$F$18,1)))*IF(MOD(Calculator!$B$37/Calculator!$F$18,1)&lt;0.5,-1,1))^2)))/(1-SQRT(((50*POWER(80,POWER(COS(PI()*MOD(Calculator!$B$37/Calculator!$F$18,1)),2))-$C103)^2+(1500*ABS(SIN(2*PI()*MOD(Calculator!$B$37/Calculator!$F$18,1)))*IF(MOD(Calculator!$B$37/Calculator!$F$18,1)&lt;0.5,-1,1))^2)/((50*POWER(80,POWER(COS(PI()*MOD(Calculator!$B$37/Calculator!$F$18,1)),2))+$C103)^2+(1500*ABS(SIN(2*PI()*MOD(Calculator!$B$37/Calculator!$F$18,1)))*IF(MOD(Calculator!$B$37/Calculator!$F$18,1)&lt;0.5,-1,1))^2))),2))</f>
        <v>—</v>
      </c>
      <c r="FL103" s="253" t="str">
        <f aca="false">IF(OR(Calculator!$E$19&lt;&gt;"YES",Calculator!$B$37&lt;Calculator!$G$19),"—",ROUND((1+SQRT(((50*POWER(80,POWER(COS(PI()*MOD(Calculator!$B$37/Calculator!$F$19,1)),2))-$C103)^2+(1500*ABS(SIN(2*PI()*MOD(Calculator!$B$37/Calculator!$F$19,1)))*IF(MOD(Calculator!$B$37/Calculator!$F$19,1)&lt;0.5,-1,1))^2)/((50*POWER(80,POWER(COS(PI()*MOD(Calculator!$B$37/Calculator!$F$19,1)),2))+$C103)^2+(1500*ABS(SIN(2*PI()*MOD(Calculator!$B$37/Calculator!$F$19,1)))*IF(MOD(Calculator!$B$37/Calculator!$F$19,1)&lt;0.5,-1,1))^2)))/(1-SQRT(((50*POWER(80,POWER(COS(PI()*MOD(Calculator!$B$37/Calculator!$F$19,1)),2))-$C103)^2+(1500*ABS(SIN(2*PI()*MOD(Calculator!$B$37/Calculator!$F$19,1)))*IF(MOD(Calculator!$B$37/Calculator!$F$19,1)&lt;0.5,-1,1))^2)/((50*POWER(80,POWER(COS(PI()*MOD(Calculator!$B$37/Calculator!$F$19,1)),2))+$C103)^2+(1500*ABS(SIN(2*PI()*MOD(Calculator!$B$37/Calculator!$F$19,1)))*IF(MOD(Calculator!$B$37/Calculator!$F$19,1)&lt;0.5,-1,1))^2))),2))</f>
        <v>—</v>
      </c>
      <c r="FM103" s="253" t="str">
        <f aca="false">IF(OR(Calculator!$E$20&lt;&gt;"YES",Calculator!$B$37&lt;Calculator!$G$20),"—",ROUND((1+SQRT(((50*POWER(80,POWER(COS(PI()*MOD(Calculator!$B$37/Calculator!$F$20,1)),2))-$C103)^2+(1500*ABS(SIN(2*PI()*MOD(Calculator!$B$37/Calculator!$F$20,1)))*IF(MOD(Calculator!$B$37/Calculator!$F$20,1)&lt;0.5,-1,1))^2)/((50*POWER(80,POWER(COS(PI()*MOD(Calculator!$B$37/Calculator!$F$20,1)),2))+$C103)^2+(1500*ABS(SIN(2*PI()*MOD(Calculator!$B$37/Calculator!$F$20,1)))*IF(MOD(Calculator!$B$37/Calculator!$F$20,1)&lt;0.5,-1,1))^2)))/(1-SQRT(((50*POWER(80,POWER(COS(PI()*MOD(Calculator!$B$37/Calculator!$F$20,1)),2))-$C103)^2+(1500*ABS(SIN(2*PI()*MOD(Calculator!$B$37/Calculator!$F$20,1)))*IF(MOD(Calculator!$B$37/Calculator!$F$20,1)&lt;0.5,-1,1))^2)/((50*POWER(80,POWER(COS(PI()*MOD(Calculator!$B$37/Calculator!$F$20,1)),2))+$C103)^2+(1500*ABS(SIN(2*PI()*MOD(Calculator!$B$37/Calculator!$F$20,1)))*IF(MOD(Calculator!$B$37/Calculator!$F$20,1)&lt;0.5,-1,1))^2))),2))</f>
        <v>—</v>
      </c>
      <c r="FN103" s="253" t="str">
        <f aca="false">IF(OR(Calculator!$E$21&lt;&gt;"YES",Calculator!$B$37&lt;Calculator!$G$21),"—",ROUND((1+SQRT(((50*POWER(80,POWER(COS(PI()*MOD(Calculator!$B$37/Calculator!$F$21,1)),2))-$C103)^2+(1500*ABS(SIN(2*PI()*MOD(Calculator!$B$37/Calculator!$F$21,1)))*IF(MOD(Calculator!$B$37/Calculator!$F$21,1)&lt;0.5,-1,1))^2)/((50*POWER(80,POWER(COS(PI()*MOD(Calculator!$B$37/Calculator!$F$21,1)),2))+$C103)^2+(1500*ABS(SIN(2*PI()*MOD(Calculator!$B$37/Calculator!$F$21,1)))*IF(MOD(Calculator!$B$37/Calculator!$F$21,1)&lt;0.5,-1,1))^2)))/(1-SQRT(((50*POWER(80,POWER(COS(PI()*MOD(Calculator!$B$37/Calculator!$F$21,1)),2))-$C103)^2+(1500*ABS(SIN(2*PI()*MOD(Calculator!$B$37/Calculator!$F$21,1)))*IF(MOD(Calculator!$B$37/Calculator!$F$21,1)&lt;0.5,-1,1))^2)/((50*POWER(80,POWER(COS(PI()*MOD(Calculator!$B$37/Calculator!$F$21,1)),2))+$C103)^2+(1500*ABS(SIN(2*PI()*MOD(Calculator!$B$37/Calculator!$F$21,1)))*IF(MOD(Calculator!$B$37/Calculator!$F$21,1)&lt;0.5,-1,1))^2))),2))</f>
        <v>—</v>
      </c>
      <c r="FO103" s="253" t="str">
        <f aca="false">IF(OR(Calculator!$E$22&lt;&gt;"YES",Calculator!$B$37&lt;Calculator!$G$22),"—",ROUND((1+SQRT(((50*POWER(80,POWER(COS(PI()*MOD(Calculator!$B$37/Calculator!$F$22,1)),2))-$C103)^2+(1500*ABS(SIN(2*PI()*MOD(Calculator!$B$37/Calculator!$F$22,1)))*IF(MOD(Calculator!$B$37/Calculator!$F$22,1)&lt;0.5,-1,1))^2)/((50*POWER(80,POWER(COS(PI()*MOD(Calculator!$B$37/Calculator!$F$22,1)),2))+$C103)^2+(1500*ABS(SIN(2*PI()*MOD(Calculator!$B$37/Calculator!$F$22,1)))*IF(MOD(Calculator!$B$37/Calculator!$F$22,1)&lt;0.5,-1,1))^2)))/(1-SQRT(((50*POWER(80,POWER(COS(PI()*MOD(Calculator!$B$37/Calculator!$F$22,1)),2))-$C103)^2+(1500*ABS(SIN(2*PI()*MOD(Calculator!$B$37/Calculator!$F$22,1)))*IF(MOD(Calculator!$B$37/Calculator!$F$22,1)&lt;0.5,-1,1))^2)/((50*POWER(80,POWER(COS(PI()*MOD(Calculator!$B$37/Calculator!$F$22,1)),2))+$C103)^2+(1500*ABS(SIN(2*PI()*MOD(Calculator!$B$37/Calculator!$F$22,1)))*IF(MOD(Calculator!$B$37/Calculator!$F$22,1)&lt;0.5,-1,1))^2))),2))</f>
        <v>—</v>
      </c>
      <c r="FP103" s="295" t="n">
        <f aca="false">IFERROR(ROUND((IF(ISNUMBER(FE103),FE103,0)+IF(ISNUMBER(FF103),FF103,0)+IF(ISNUMBER(FG103),FG103,0)+IF(ISNUMBER(FH103),FH103,0)+IF(ISNUMBER(FI103),FI103,0)+IF(ISNUMBER(FJ103),FJ103,0)+IF(ISNUMBER(FK103),FK103,0)+IF(ISNUMBER(FL103),FL103,0)+IF(ISNUMBER(FM103),FM103,0)+IF(ISNUMBER(FN103),FN103,0)+IF(ISNUMBER(FO103),FO103,0))/(IF(ISNUMBER(FE103),1,0)+IF(ISNUMBER(FF103),1,0)+IF(ISNUMBER(FG103),1,0)+IF(ISNUMBER(FH103),1,0)+IF(ISNUMBER(FI103),1,0)+IF(ISNUMBER(FJ103),1,0)+IF(ISNUMBER(FK103),1,0)+IF(ISNUMBER(FL103),1,0)+IF(ISNUMBER(FM103),1,0)+IF(ISNUMBER(FN103),1,0)+IF(ISNUMBER(FO103),1,0)),4),"")</f>
        <v>11.24</v>
      </c>
      <c r="FQ103" s="253" t="str">
        <f aca="false">IF(OR(Calculator!$E$12&lt;&gt;"YES",Calculator!$B$38&lt;Calculator!$G$12),"—",ROUND((1+SQRT(((50*POWER(80,POWER(COS(PI()*MOD(Calculator!$B$38/Calculator!$F$12,1)),2))-$C103)^2+(1500*ABS(SIN(2*PI()*MOD(Calculator!$B$38/Calculator!$F$12,1)))*IF(MOD(Calculator!$B$38/Calculator!$F$12,1)&lt;0.5,-1,1))^2)/((50*POWER(80,POWER(COS(PI()*MOD(Calculator!$B$38/Calculator!$F$12,1)),2))+$C103)^2+(1500*ABS(SIN(2*PI()*MOD(Calculator!$B$38/Calculator!$F$12,1)))*IF(MOD(Calculator!$B$38/Calculator!$F$12,1)&lt;0.5,-1,1))^2)))/(1-SQRT(((50*POWER(80,POWER(COS(PI()*MOD(Calculator!$B$38/Calculator!$F$12,1)),2))-$C103)^2+(1500*ABS(SIN(2*PI()*MOD(Calculator!$B$38/Calculator!$F$12,1)))*IF(MOD(Calculator!$B$38/Calculator!$F$12,1)&lt;0.5,-1,1))^2)/((50*POWER(80,POWER(COS(PI()*MOD(Calculator!$B$38/Calculator!$F$12,1)),2))+$C103)^2+(1500*ABS(SIN(2*PI()*MOD(Calculator!$B$38/Calculator!$F$12,1)))*IF(MOD(Calculator!$B$38/Calculator!$F$12,1)&lt;0.5,-1,1))^2))),2))</f>
        <v>—</v>
      </c>
      <c r="FR103" s="253" t="str">
        <f aca="false">IF(OR(Calculator!$E$13&lt;&gt;"YES",Calculator!$B$38&lt;Calculator!$G$13),"—",ROUND((1+SQRT(((50*POWER(80,POWER(COS(PI()*MOD(Calculator!$B$38/Calculator!$F$13,1)),2))-$C103)^2+(1500*ABS(SIN(2*PI()*MOD(Calculator!$B$38/Calculator!$F$13,1)))*IF(MOD(Calculator!$B$38/Calculator!$F$13,1)&lt;0.5,-1,1))^2)/((50*POWER(80,POWER(COS(PI()*MOD(Calculator!$B$38/Calculator!$F$13,1)),2))+$C103)^2+(1500*ABS(SIN(2*PI()*MOD(Calculator!$B$38/Calculator!$F$13,1)))*IF(MOD(Calculator!$B$38/Calculator!$F$13,1)&lt;0.5,-1,1))^2)))/(1-SQRT(((50*POWER(80,POWER(COS(PI()*MOD(Calculator!$B$38/Calculator!$F$13,1)),2))-$C103)^2+(1500*ABS(SIN(2*PI()*MOD(Calculator!$B$38/Calculator!$F$13,1)))*IF(MOD(Calculator!$B$38/Calculator!$F$13,1)&lt;0.5,-1,1))^2)/((50*POWER(80,POWER(COS(PI()*MOD(Calculator!$B$38/Calculator!$F$13,1)),2))+$C103)^2+(1500*ABS(SIN(2*PI()*MOD(Calculator!$B$38/Calculator!$F$13,1)))*IF(MOD(Calculator!$B$38/Calculator!$F$13,1)&lt;0.5,-1,1))^2))),2))</f>
        <v>—</v>
      </c>
      <c r="FS103" s="253" t="str">
        <f aca="false">IF(OR(Calculator!$E$14&lt;&gt;"YES",Calculator!$B$38&lt;Calculator!$G$14),"—",ROUND((1+SQRT(((50*POWER(80,POWER(COS(PI()*MOD(Calculator!$B$38/Calculator!$F$14,1)),2))-$C103)^2+(1500*ABS(SIN(2*PI()*MOD(Calculator!$B$38/Calculator!$F$14,1)))*IF(MOD(Calculator!$B$38/Calculator!$F$14,1)&lt;0.5,-1,1))^2)/((50*POWER(80,POWER(COS(PI()*MOD(Calculator!$B$38/Calculator!$F$14,1)),2))+$C103)^2+(1500*ABS(SIN(2*PI()*MOD(Calculator!$B$38/Calculator!$F$14,1)))*IF(MOD(Calculator!$B$38/Calculator!$F$14,1)&lt;0.5,-1,1))^2)))/(1-SQRT(((50*POWER(80,POWER(COS(PI()*MOD(Calculator!$B$38/Calculator!$F$14,1)),2))-$C103)^2+(1500*ABS(SIN(2*PI()*MOD(Calculator!$B$38/Calculator!$F$14,1)))*IF(MOD(Calculator!$B$38/Calculator!$F$14,1)&lt;0.5,-1,1))^2)/((50*POWER(80,POWER(COS(PI()*MOD(Calculator!$B$38/Calculator!$F$14,1)),2))+$C103)^2+(1500*ABS(SIN(2*PI()*MOD(Calculator!$B$38/Calculator!$F$14,1)))*IF(MOD(Calculator!$B$38/Calculator!$F$14,1)&lt;0.5,-1,1))^2))),2))</f>
        <v>—</v>
      </c>
      <c r="FT103" s="253" t="n">
        <f aca="false">IF(OR(Calculator!$E$15&lt;&gt;"YES",Calculator!$B$38&lt;Calculator!$G$15),"—",ROUND((1+SQRT(((50*POWER(80,POWER(COS(PI()*MOD(Calculator!$B$38/Calculator!$F$15,1)),2))-$C103)^2+(1500*ABS(SIN(2*PI()*MOD(Calculator!$B$38/Calculator!$F$15,1)))*IF(MOD(Calculator!$B$38/Calculator!$F$15,1)&lt;0.5,-1,1))^2)/((50*POWER(80,POWER(COS(PI()*MOD(Calculator!$B$38/Calculator!$F$15,1)),2))+$C103)^2+(1500*ABS(SIN(2*PI()*MOD(Calculator!$B$38/Calculator!$F$15,1)))*IF(MOD(Calculator!$B$38/Calculator!$F$15,1)&lt;0.5,-1,1))^2)))/(1-SQRT(((50*POWER(80,POWER(COS(PI()*MOD(Calculator!$B$38/Calculator!$F$15,1)),2))-$C103)^2+(1500*ABS(SIN(2*PI()*MOD(Calculator!$B$38/Calculator!$F$15,1)))*IF(MOD(Calculator!$B$38/Calculator!$F$15,1)&lt;0.5,-1,1))^2)/((50*POWER(80,POWER(COS(PI()*MOD(Calculator!$B$38/Calculator!$F$15,1)),2))+$C103)^2+(1500*ABS(SIN(2*PI()*MOD(Calculator!$B$38/Calculator!$F$15,1)))*IF(MOD(Calculator!$B$38/Calculator!$F$15,1)&lt;0.5,-1,1))^2))),2))</f>
        <v>2.67</v>
      </c>
      <c r="FU103" s="253" t="str">
        <f aca="false">IF(OR(Calculator!$E$16&lt;&gt;"YES",Calculator!$B$38&lt;Calculator!$G$16),"—",ROUND((1+SQRT(((50*POWER(80,POWER(COS(PI()*MOD(Calculator!$B$38/Calculator!$F$16,1)),2))-$C103)^2+(1500*ABS(SIN(2*PI()*MOD(Calculator!$B$38/Calculator!$F$16,1)))*IF(MOD(Calculator!$B$38/Calculator!$F$16,1)&lt;0.5,-1,1))^2)/((50*POWER(80,POWER(COS(PI()*MOD(Calculator!$B$38/Calculator!$F$16,1)),2))+$C103)^2+(1500*ABS(SIN(2*PI()*MOD(Calculator!$B$38/Calculator!$F$16,1)))*IF(MOD(Calculator!$B$38/Calculator!$F$16,1)&lt;0.5,-1,1))^2)))/(1-SQRT(((50*POWER(80,POWER(COS(PI()*MOD(Calculator!$B$38/Calculator!$F$16,1)),2))-$C103)^2+(1500*ABS(SIN(2*PI()*MOD(Calculator!$B$38/Calculator!$F$16,1)))*IF(MOD(Calculator!$B$38/Calculator!$F$16,1)&lt;0.5,-1,1))^2)/((50*POWER(80,POWER(COS(PI()*MOD(Calculator!$B$38/Calculator!$F$16,1)),2))+$C103)^2+(1500*ABS(SIN(2*PI()*MOD(Calculator!$B$38/Calculator!$F$16,1)))*IF(MOD(Calculator!$B$38/Calculator!$F$16,1)&lt;0.5,-1,1))^2))),2))</f>
        <v>—</v>
      </c>
      <c r="FV103" s="253" t="n">
        <f aca="false">IF(OR(Calculator!$E$17&lt;&gt;"YES",Calculator!$B$38&lt;Calculator!$G$17),"—",ROUND((1+SQRT(((50*POWER(80,POWER(COS(PI()*MOD(Calculator!$B$38/Calculator!$F$17,1)),2))-$C103)^2+(1500*ABS(SIN(2*PI()*MOD(Calculator!$B$38/Calculator!$F$17,1)))*IF(MOD(Calculator!$B$38/Calculator!$F$17,1)&lt;0.5,-1,1))^2)/((50*POWER(80,POWER(COS(PI()*MOD(Calculator!$B$38/Calculator!$F$17,1)),2))+$C103)^2+(1500*ABS(SIN(2*PI()*MOD(Calculator!$B$38/Calculator!$F$17,1)))*IF(MOD(Calculator!$B$38/Calculator!$F$17,1)&lt;0.5,-1,1))^2)))/(1-SQRT(((50*POWER(80,POWER(COS(PI()*MOD(Calculator!$B$38/Calculator!$F$17,1)),2))-$C103)^2+(1500*ABS(SIN(2*PI()*MOD(Calculator!$B$38/Calculator!$F$17,1)))*IF(MOD(Calculator!$B$38/Calculator!$F$17,1)&lt;0.5,-1,1))^2)/((50*POWER(80,POWER(COS(PI()*MOD(Calculator!$B$38/Calculator!$F$17,1)),2))+$C103)^2+(1500*ABS(SIN(2*PI()*MOD(Calculator!$B$38/Calculator!$F$17,1)))*IF(MOD(Calculator!$B$38/Calculator!$F$17,1)&lt;0.5,-1,1))^2))),2))</f>
        <v>25.06</v>
      </c>
      <c r="FW103" s="253" t="str">
        <f aca="false">IF(OR(Calculator!$E$18&lt;&gt;"YES",Calculator!$B$38&lt;Calculator!$G$18),"—",ROUND((1+SQRT(((50*POWER(80,POWER(COS(PI()*MOD(Calculator!$B$38/Calculator!$F$18,1)),2))-$C103)^2+(1500*ABS(SIN(2*PI()*MOD(Calculator!$B$38/Calculator!$F$18,1)))*IF(MOD(Calculator!$B$38/Calculator!$F$18,1)&lt;0.5,-1,1))^2)/((50*POWER(80,POWER(COS(PI()*MOD(Calculator!$B$38/Calculator!$F$18,1)),2))+$C103)^2+(1500*ABS(SIN(2*PI()*MOD(Calculator!$B$38/Calculator!$F$18,1)))*IF(MOD(Calculator!$B$38/Calculator!$F$18,1)&lt;0.5,-1,1))^2)))/(1-SQRT(((50*POWER(80,POWER(COS(PI()*MOD(Calculator!$B$38/Calculator!$F$18,1)),2))-$C103)^2+(1500*ABS(SIN(2*PI()*MOD(Calculator!$B$38/Calculator!$F$18,1)))*IF(MOD(Calculator!$B$38/Calculator!$F$18,1)&lt;0.5,-1,1))^2)/((50*POWER(80,POWER(COS(PI()*MOD(Calculator!$B$38/Calculator!$F$18,1)),2))+$C103)^2+(1500*ABS(SIN(2*PI()*MOD(Calculator!$B$38/Calculator!$F$18,1)))*IF(MOD(Calculator!$B$38/Calculator!$F$18,1)&lt;0.5,-1,1))^2))),2))</f>
        <v>—</v>
      </c>
      <c r="FX103" s="253" t="str">
        <f aca="false">IF(OR(Calculator!$E$19&lt;&gt;"YES",Calculator!$B$38&lt;Calculator!$G$19),"—",ROUND((1+SQRT(((50*POWER(80,POWER(COS(PI()*MOD(Calculator!$B$38/Calculator!$F$19,1)),2))-$C103)^2+(1500*ABS(SIN(2*PI()*MOD(Calculator!$B$38/Calculator!$F$19,1)))*IF(MOD(Calculator!$B$38/Calculator!$F$19,1)&lt;0.5,-1,1))^2)/((50*POWER(80,POWER(COS(PI()*MOD(Calculator!$B$38/Calculator!$F$19,1)),2))+$C103)^2+(1500*ABS(SIN(2*PI()*MOD(Calculator!$B$38/Calculator!$F$19,1)))*IF(MOD(Calculator!$B$38/Calculator!$F$19,1)&lt;0.5,-1,1))^2)))/(1-SQRT(((50*POWER(80,POWER(COS(PI()*MOD(Calculator!$B$38/Calculator!$F$19,1)),2))-$C103)^2+(1500*ABS(SIN(2*PI()*MOD(Calculator!$B$38/Calculator!$F$19,1)))*IF(MOD(Calculator!$B$38/Calculator!$F$19,1)&lt;0.5,-1,1))^2)/((50*POWER(80,POWER(COS(PI()*MOD(Calculator!$B$38/Calculator!$F$19,1)),2))+$C103)^2+(1500*ABS(SIN(2*PI()*MOD(Calculator!$B$38/Calculator!$F$19,1)))*IF(MOD(Calculator!$B$38/Calculator!$F$19,1)&lt;0.5,-1,1))^2))),2))</f>
        <v>—</v>
      </c>
      <c r="FY103" s="253" t="str">
        <f aca="false">IF(OR(Calculator!$E$20&lt;&gt;"YES",Calculator!$B$38&lt;Calculator!$G$20),"—",ROUND((1+SQRT(((50*POWER(80,POWER(COS(PI()*MOD(Calculator!$B$38/Calculator!$F$20,1)),2))-$C103)^2+(1500*ABS(SIN(2*PI()*MOD(Calculator!$B$38/Calculator!$F$20,1)))*IF(MOD(Calculator!$B$38/Calculator!$F$20,1)&lt;0.5,-1,1))^2)/((50*POWER(80,POWER(COS(PI()*MOD(Calculator!$B$38/Calculator!$F$20,1)),2))+$C103)^2+(1500*ABS(SIN(2*PI()*MOD(Calculator!$B$38/Calculator!$F$20,1)))*IF(MOD(Calculator!$B$38/Calculator!$F$20,1)&lt;0.5,-1,1))^2)))/(1-SQRT(((50*POWER(80,POWER(COS(PI()*MOD(Calculator!$B$38/Calculator!$F$20,1)),2))-$C103)^2+(1500*ABS(SIN(2*PI()*MOD(Calculator!$B$38/Calculator!$F$20,1)))*IF(MOD(Calculator!$B$38/Calculator!$F$20,1)&lt;0.5,-1,1))^2)/((50*POWER(80,POWER(COS(PI()*MOD(Calculator!$B$38/Calculator!$F$20,1)),2))+$C103)^2+(1500*ABS(SIN(2*PI()*MOD(Calculator!$B$38/Calculator!$F$20,1)))*IF(MOD(Calculator!$B$38/Calculator!$F$20,1)&lt;0.5,-1,1))^2))),2))</f>
        <v>—</v>
      </c>
      <c r="FZ103" s="253" t="str">
        <f aca="false">IF(OR(Calculator!$E$21&lt;&gt;"YES",Calculator!$B$38&lt;Calculator!$G$21),"—",ROUND((1+SQRT(((50*POWER(80,POWER(COS(PI()*MOD(Calculator!$B$38/Calculator!$F$21,1)),2))-$C103)^2+(1500*ABS(SIN(2*PI()*MOD(Calculator!$B$38/Calculator!$F$21,1)))*IF(MOD(Calculator!$B$38/Calculator!$F$21,1)&lt;0.5,-1,1))^2)/((50*POWER(80,POWER(COS(PI()*MOD(Calculator!$B$38/Calculator!$F$21,1)),2))+$C103)^2+(1500*ABS(SIN(2*PI()*MOD(Calculator!$B$38/Calculator!$F$21,1)))*IF(MOD(Calculator!$B$38/Calculator!$F$21,1)&lt;0.5,-1,1))^2)))/(1-SQRT(((50*POWER(80,POWER(COS(PI()*MOD(Calculator!$B$38/Calculator!$F$21,1)),2))-$C103)^2+(1500*ABS(SIN(2*PI()*MOD(Calculator!$B$38/Calculator!$F$21,1)))*IF(MOD(Calculator!$B$38/Calculator!$F$21,1)&lt;0.5,-1,1))^2)/((50*POWER(80,POWER(COS(PI()*MOD(Calculator!$B$38/Calculator!$F$21,1)),2))+$C103)^2+(1500*ABS(SIN(2*PI()*MOD(Calculator!$B$38/Calculator!$F$21,1)))*IF(MOD(Calculator!$B$38/Calculator!$F$21,1)&lt;0.5,-1,1))^2))),2))</f>
        <v>—</v>
      </c>
      <c r="GA103" s="253" t="str">
        <f aca="false">IF(OR(Calculator!$E$22&lt;&gt;"YES",Calculator!$B$38&lt;Calculator!$G$22),"—",ROUND((1+SQRT(((50*POWER(80,POWER(COS(PI()*MOD(Calculator!$B$38/Calculator!$F$22,1)),2))-$C103)^2+(1500*ABS(SIN(2*PI()*MOD(Calculator!$B$38/Calculator!$F$22,1)))*IF(MOD(Calculator!$B$38/Calculator!$F$22,1)&lt;0.5,-1,1))^2)/((50*POWER(80,POWER(COS(PI()*MOD(Calculator!$B$38/Calculator!$F$22,1)),2))+$C103)^2+(1500*ABS(SIN(2*PI()*MOD(Calculator!$B$38/Calculator!$F$22,1)))*IF(MOD(Calculator!$B$38/Calculator!$F$22,1)&lt;0.5,-1,1))^2)))/(1-SQRT(((50*POWER(80,POWER(COS(PI()*MOD(Calculator!$B$38/Calculator!$F$22,1)),2))-$C103)^2+(1500*ABS(SIN(2*PI()*MOD(Calculator!$B$38/Calculator!$F$22,1)))*IF(MOD(Calculator!$B$38/Calculator!$F$22,1)&lt;0.5,-1,1))^2)/((50*POWER(80,POWER(COS(PI()*MOD(Calculator!$B$38/Calculator!$F$22,1)),2))+$C103)^2+(1500*ABS(SIN(2*PI()*MOD(Calculator!$B$38/Calculator!$F$22,1)))*IF(MOD(Calculator!$B$38/Calculator!$F$22,1)&lt;0.5,-1,1))^2))),2))</f>
        <v>—</v>
      </c>
      <c r="GB103" s="295" t="n">
        <f aca="false">IFERROR(ROUND((IF(ISNUMBER(FQ103),FQ103,0)+IF(ISNUMBER(FR103),FR103,0)+IF(ISNUMBER(FS103),FS103,0)+IF(ISNUMBER(FT103),FT103,0)+IF(ISNUMBER(FU103),FU103,0)+IF(ISNUMBER(FV103),FV103,0)+IF(ISNUMBER(FW103),FW103,0)+IF(ISNUMBER(FX103),FX103,0)+IF(ISNUMBER(FY103),FY103,0)+IF(ISNUMBER(FZ103),FZ103,0)+IF(ISNUMBER(GA103),GA103,0))/(IF(ISNUMBER(FQ103),1,0)+IF(ISNUMBER(FR103),1,0)+IF(ISNUMBER(FS103),1,0)+IF(ISNUMBER(FT103),1,0)+IF(ISNUMBER(FU103),1,0)+IF(ISNUMBER(FV103),1,0)+IF(ISNUMBER(FW103),1,0)+IF(ISNUMBER(FX103),1,0)+IF(ISNUMBER(FY103),1,0)+IF(ISNUMBER(FZ103),1,0)+IF(ISNUMBER(GA103),1,0)),4),"")</f>
        <v>13.865</v>
      </c>
      <c r="GD103" s="253" t="str">
        <f aca="false">IF(OR(Calculator!$E$12&lt;&gt;"YES",Calculator!$B$34&lt;Calculator!$G$12),"—",ROUND((1+SQRT(((50*POWER(80,POWER(COS(PI()*MOD(Calculator!$B$34/Calculator!$F$12,1)),2))+MIN(500,MAX(30,100*EXP(-0.3*'VSWR Calculator'!$C$24)*(1+3*ABS(MOD('VSWR Calculator'!$C$23/Calculator!$F$12/2,1)-0.5))))/'VSWR Calculator'!$C$25)-$C103)^2+(1500*ABS(SIN(2*PI()*MOD(Calculator!$B$34/Calculator!$F$12,1)))*IF(MOD(Calculator!$B$34/Calculator!$F$12,1)&lt;0.5,-1,1))^2)/SQRT(((50*POWER(80,POWER(COS(PI()*MOD(Calculator!$B$34/Calculator!$F$12,1)),2))+MIN(500,MAX(30,100*EXP(-0.3*'VSWR Calculator'!$C$24)*(1+3*ABS(MOD('VSWR Calculator'!$C$23/Calculator!$F$12/2,1)-0.5))))/'VSWR Calculator'!$C$25)+$C103)^2+(1500*ABS(SIN(2*PI()*MOD(Calculator!$B$34/Calculator!$F$12,1)))*IF(MOD(Calculator!$B$34/Calculator!$F$12,1)&lt;0.5,-1,1))^2))/(1-SQRT(((50*POWER(80,POWER(COS(PI()*MOD(Calculator!$B$34/Calculator!$F$12,1)),2))+MIN(500,MAX(30,100*EXP(-0.3*'VSWR Calculator'!$C$24)*(1+3*ABS(MOD('VSWR Calculator'!$C$23/Calculator!$F$12/2,1)-0.5))))/'VSWR Calculator'!$C$25)-$C103)^2+(1500*ABS(SIN(2*PI()*MOD(Calculator!$B$34/Calculator!$F$12,1)))*IF(MOD(Calculator!$B$34/Calculator!$F$12,1)&lt;0.5,-1,1))^2)/SQRT(((50*POWER(80,POWER(COS(PI()*MOD(Calculator!$B$34/Calculator!$F$12,1)),2))+MIN(500,MAX(30,100*EXP(-0.3*'VSWR Calculator'!$C$24)*(1+3*ABS(MOD('VSWR Calculator'!$C$23/Calculator!$F$12/2,1)-0.5))))/'VSWR Calculator'!$C$25)+$C103)^2+(1500*ABS(SIN(2*PI()*MOD(Calculator!$B$34/Calculator!$F$12,1)))*IF(MOD(Calculator!$B$34/Calculator!$F$12,1)&lt;0.5,-1,1))^2)),2))</f>
        <v>—</v>
      </c>
      <c r="GE103" s="253" t="str">
        <f aca="false">IF(OR(Calculator!$E$13&lt;&gt;"YES",Calculator!$B$34&lt;Calculator!$G$13),"—",ROUND((1+SQRT(((50*POWER(80,POWER(COS(PI()*MOD(Calculator!$B$34/Calculator!$F$13,1)),2))+MIN(500,MAX(30,100*EXP(-0.3*'VSWR Calculator'!$C$24)*(1+3*ABS(MOD('VSWR Calculator'!$C$23/Calculator!$F$13/2,1)-0.5))))/'VSWR Calculator'!$C$25)-$C103)^2+(1500*ABS(SIN(2*PI()*MOD(Calculator!$B$34/Calculator!$F$13,1)))*IF(MOD(Calculator!$B$34/Calculator!$F$13,1)&lt;0.5,-1,1))^2)/SQRT(((50*POWER(80,POWER(COS(PI()*MOD(Calculator!$B$34/Calculator!$F$13,1)),2))+MIN(500,MAX(30,100*EXP(-0.3*'VSWR Calculator'!$C$24)*(1+3*ABS(MOD('VSWR Calculator'!$C$23/Calculator!$F$13/2,1)-0.5))))/'VSWR Calculator'!$C$25)+$C103)^2+(1500*ABS(SIN(2*PI()*MOD(Calculator!$B$34/Calculator!$F$13,1)))*IF(MOD(Calculator!$B$34/Calculator!$F$13,1)&lt;0.5,-1,1))^2))/(1-SQRT(((50*POWER(80,POWER(COS(PI()*MOD(Calculator!$B$34/Calculator!$F$13,1)),2))+MIN(500,MAX(30,100*EXP(-0.3*'VSWR Calculator'!$C$24)*(1+3*ABS(MOD('VSWR Calculator'!$C$23/Calculator!$F$13/2,1)-0.5))))/'VSWR Calculator'!$C$25)-$C103)^2+(1500*ABS(SIN(2*PI()*MOD(Calculator!$B$34/Calculator!$F$13,1)))*IF(MOD(Calculator!$B$34/Calculator!$F$13,1)&lt;0.5,-1,1))^2)/SQRT(((50*POWER(80,POWER(COS(PI()*MOD(Calculator!$B$34/Calculator!$F$13,1)),2))+MIN(500,MAX(30,100*EXP(-0.3*'VSWR Calculator'!$C$24)*(1+3*ABS(MOD('VSWR Calculator'!$C$23/Calculator!$F$13/2,1)-0.5))))/'VSWR Calculator'!$C$25)+$C103)^2+(1500*ABS(SIN(2*PI()*MOD(Calculator!$B$34/Calculator!$F$13,1)))*IF(MOD(Calculator!$B$34/Calculator!$F$13,1)&lt;0.5,-1,1))^2)),2))</f>
        <v>—</v>
      </c>
      <c r="GF103" s="253" t="str">
        <f aca="false">IF(OR(Calculator!$E$14&lt;&gt;"YES",Calculator!$B$34&lt;Calculator!$G$14),"—",ROUND((1+SQRT(((50*POWER(80,POWER(COS(PI()*MOD(Calculator!$B$34/Calculator!$F$14,1)),2))+MIN(500,MAX(30,100*EXP(-0.3*'VSWR Calculator'!$C$24)*(1+3*ABS(MOD('VSWR Calculator'!$C$23/Calculator!$F$14/2,1)-0.5))))/'VSWR Calculator'!$C$25)-$C103)^2+(1500*ABS(SIN(2*PI()*MOD(Calculator!$B$34/Calculator!$F$14,1)))*IF(MOD(Calculator!$B$34/Calculator!$F$14,1)&lt;0.5,-1,1))^2)/SQRT(((50*POWER(80,POWER(COS(PI()*MOD(Calculator!$B$34/Calculator!$F$14,1)),2))+MIN(500,MAX(30,100*EXP(-0.3*'VSWR Calculator'!$C$24)*(1+3*ABS(MOD('VSWR Calculator'!$C$23/Calculator!$F$14/2,1)-0.5))))/'VSWR Calculator'!$C$25)+$C103)^2+(1500*ABS(SIN(2*PI()*MOD(Calculator!$B$34/Calculator!$F$14,1)))*IF(MOD(Calculator!$B$34/Calculator!$F$14,1)&lt;0.5,-1,1))^2))/(1-SQRT(((50*POWER(80,POWER(COS(PI()*MOD(Calculator!$B$34/Calculator!$F$14,1)),2))+MIN(500,MAX(30,100*EXP(-0.3*'VSWR Calculator'!$C$24)*(1+3*ABS(MOD('VSWR Calculator'!$C$23/Calculator!$F$14/2,1)-0.5))))/'VSWR Calculator'!$C$25)-$C103)^2+(1500*ABS(SIN(2*PI()*MOD(Calculator!$B$34/Calculator!$F$14,1)))*IF(MOD(Calculator!$B$34/Calculator!$F$14,1)&lt;0.5,-1,1))^2)/SQRT(((50*POWER(80,POWER(COS(PI()*MOD(Calculator!$B$34/Calculator!$F$14,1)),2))+MIN(500,MAX(30,100*EXP(-0.3*'VSWR Calculator'!$C$24)*(1+3*ABS(MOD('VSWR Calculator'!$C$23/Calculator!$F$14/2,1)-0.5))))/'VSWR Calculator'!$C$25)+$C103)^2+(1500*ABS(SIN(2*PI()*MOD(Calculator!$B$34/Calculator!$F$14,1)))*IF(MOD(Calculator!$B$34/Calculator!$F$14,1)&lt;0.5,-1,1))^2)),2))</f>
        <v>—</v>
      </c>
      <c r="GG103" s="253" t="n">
        <f aca="false">IF(OR(Calculator!$E$15&lt;&gt;"YES",Calculator!$B$34&lt;Calculator!$G$15),"—",ROUND((1+SQRT(((50*POWER(80,POWER(COS(PI()*MOD(Calculator!$B$34/Calculator!$F$15,1)),2))+MIN(500,MAX(30,100*EXP(-0.3*'VSWR Calculator'!$C$24)*(1+3*ABS(MOD('VSWR Calculator'!$C$23/Calculator!$F$15/2,1)-0.5))))/'VSWR Calculator'!$C$25)-$C103)^2+(1500*ABS(SIN(2*PI()*MOD(Calculator!$B$34/Calculator!$F$15,1)))*IF(MOD(Calculator!$B$34/Calculator!$F$15,1)&lt;0.5,-1,1))^2)/SQRT(((50*POWER(80,POWER(COS(PI()*MOD(Calculator!$B$34/Calculator!$F$15,1)),2))+MIN(500,MAX(30,100*EXP(-0.3*'VSWR Calculator'!$C$24)*(1+3*ABS(MOD('VSWR Calculator'!$C$23/Calculator!$F$15/2,1)-0.5))))/'VSWR Calculator'!$C$25)+$C103)^2+(1500*ABS(SIN(2*PI()*MOD(Calculator!$B$34/Calculator!$F$15,1)))*IF(MOD(Calculator!$B$34/Calculator!$F$15,1)&lt;0.5,-1,1))^2))/(1-SQRT(((50*POWER(80,POWER(COS(PI()*MOD(Calculator!$B$34/Calculator!$F$15,1)),2))+MIN(500,MAX(30,100*EXP(-0.3*'VSWR Calculator'!$C$24)*(1+3*ABS(MOD('VSWR Calculator'!$C$23/Calculator!$F$15/2,1)-0.5))))/'VSWR Calculator'!$C$25)-$C103)^2+(1500*ABS(SIN(2*PI()*MOD(Calculator!$B$34/Calculator!$F$15,1)))*IF(MOD(Calculator!$B$34/Calculator!$F$15,1)&lt;0.5,-1,1))^2)/SQRT(((50*POWER(80,POWER(COS(PI()*MOD(Calculator!$B$34/Calculator!$F$15,1)),2))+MIN(500,MAX(30,100*EXP(-0.3*'VSWR Calculator'!$C$24)*(1+3*ABS(MOD('VSWR Calculator'!$C$23/Calculator!$F$15/2,1)-0.5))))/'VSWR Calculator'!$C$25)+$C103)^2+(1500*ABS(SIN(2*PI()*MOD(Calculator!$B$34/Calculator!$F$15,1)))*IF(MOD(Calculator!$B$34/Calculator!$F$15,1)&lt;0.5,-1,1))^2)),2))</f>
        <v>22.57</v>
      </c>
      <c r="GH103" s="253" t="str">
        <f aca="false">IF(OR(Calculator!$E$16&lt;&gt;"YES",Calculator!$B$34&lt;Calculator!$G$16),"—",ROUND((1+SQRT(((50*POWER(80,POWER(COS(PI()*MOD(Calculator!$B$34/Calculator!$F$16,1)),2))+MIN(500,MAX(30,100*EXP(-0.3*'VSWR Calculator'!$C$24)*(1+3*ABS(MOD('VSWR Calculator'!$C$23/Calculator!$F$16/2,1)-0.5))))/'VSWR Calculator'!$C$25)-$C103)^2+(1500*ABS(SIN(2*PI()*MOD(Calculator!$B$34/Calculator!$F$16,1)))*IF(MOD(Calculator!$B$34/Calculator!$F$16,1)&lt;0.5,-1,1))^2)/SQRT(((50*POWER(80,POWER(COS(PI()*MOD(Calculator!$B$34/Calculator!$F$16,1)),2))+MIN(500,MAX(30,100*EXP(-0.3*'VSWR Calculator'!$C$24)*(1+3*ABS(MOD('VSWR Calculator'!$C$23/Calculator!$F$16/2,1)-0.5))))/'VSWR Calculator'!$C$25)+$C103)^2+(1500*ABS(SIN(2*PI()*MOD(Calculator!$B$34/Calculator!$F$16,1)))*IF(MOD(Calculator!$B$34/Calculator!$F$16,1)&lt;0.5,-1,1))^2))/(1-SQRT(((50*POWER(80,POWER(COS(PI()*MOD(Calculator!$B$34/Calculator!$F$16,1)),2))+MIN(500,MAX(30,100*EXP(-0.3*'VSWR Calculator'!$C$24)*(1+3*ABS(MOD('VSWR Calculator'!$C$23/Calculator!$F$16/2,1)-0.5))))/'VSWR Calculator'!$C$25)-$C103)^2+(1500*ABS(SIN(2*PI()*MOD(Calculator!$B$34/Calculator!$F$16,1)))*IF(MOD(Calculator!$B$34/Calculator!$F$16,1)&lt;0.5,-1,1))^2)/SQRT(((50*POWER(80,POWER(COS(PI()*MOD(Calculator!$B$34/Calculator!$F$16,1)),2))+MIN(500,MAX(30,100*EXP(-0.3*'VSWR Calculator'!$C$24)*(1+3*ABS(MOD('VSWR Calculator'!$C$23/Calculator!$F$16/2,1)-0.5))))/'VSWR Calculator'!$C$25)+$C103)^2+(1500*ABS(SIN(2*PI()*MOD(Calculator!$B$34/Calculator!$F$16,1)))*IF(MOD(Calculator!$B$34/Calculator!$F$16,1)&lt;0.5,-1,1))^2)),2))</f>
        <v>—</v>
      </c>
      <c r="GI103" s="253" t="n">
        <f aca="false">IF(OR(Calculator!$E$17&lt;&gt;"YES",Calculator!$B$34&lt;Calculator!$G$17),"—",ROUND((1+SQRT(((50*POWER(80,POWER(COS(PI()*MOD(Calculator!$B$34/Calculator!$F$17,1)),2))+MIN(500,MAX(30,100*EXP(-0.3*'VSWR Calculator'!$C$24)*(1+3*ABS(MOD('VSWR Calculator'!$C$23/Calculator!$F$17/2,1)-0.5))))/'VSWR Calculator'!$C$25)-$C103)^2+(1500*ABS(SIN(2*PI()*MOD(Calculator!$B$34/Calculator!$F$17,1)))*IF(MOD(Calculator!$B$34/Calculator!$F$17,1)&lt;0.5,-1,1))^2)/SQRT(((50*POWER(80,POWER(COS(PI()*MOD(Calculator!$B$34/Calculator!$F$17,1)),2))+MIN(500,MAX(30,100*EXP(-0.3*'VSWR Calculator'!$C$24)*(1+3*ABS(MOD('VSWR Calculator'!$C$23/Calculator!$F$17/2,1)-0.5))))/'VSWR Calculator'!$C$25)+$C103)^2+(1500*ABS(SIN(2*PI()*MOD(Calculator!$B$34/Calculator!$F$17,1)))*IF(MOD(Calculator!$B$34/Calculator!$F$17,1)&lt;0.5,-1,1))^2))/(1-SQRT(((50*POWER(80,POWER(COS(PI()*MOD(Calculator!$B$34/Calculator!$F$17,1)),2))+MIN(500,MAX(30,100*EXP(-0.3*'VSWR Calculator'!$C$24)*(1+3*ABS(MOD('VSWR Calculator'!$C$23/Calculator!$F$17/2,1)-0.5))))/'VSWR Calculator'!$C$25)-$C103)^2+(1500*ABS(SIN(2*PI()*MOD(Calculator!$B$34/Calculator!$F$17,1)))*IF(MOD(Calculator!$B$34/Calculator!$F$17,1)&lt;0.5,-1,1))^2)/SQRT(((50*POWER(80,POWER(COS(PI()*MOD(Calculator!$B$34/Calculator!$F$17,1)),2))+MIN(500,MAX(30,100*EXP(-0.3*'VSWR Calculator'!$C$24)*(1+3*ABS(MOD('VSWR Calculator'!$C$23/Calculator!$F$17/2,1)-0.5))))/'VSWR Calculator'!$C$25)+$C103)^2+(1500*ABS(SIN(2*PI()*MOD(Calculator!$B$34/Calculator!$F$17,1)))*IF(MOD(Calculator!$B$34/Calculator!$F$17,1)&lt;0.5,-1,1))^2)),2))</f>
        <v>16.26</v>
      </c>
      <c r="GJ103" s="253" t="str">
        <f aca="false">IF(OR(Calculator!$E$18&lt;&gt;"YES",Calculator!$B$34&lt;Calculator!$G$18),"—",ROUND((1+SQRT(((50*POWER(80,POWER(COS(PI()*MOD(Calculator!$B$34/Calculator!$F$18,1)),2))+MIN(500,MAX(30,100*EXP(-0.3*'VSWR Calculator'!$C$24)*(1+3*ABS(MOD('VSWR Calculator'!$C$23/Calculator!$F$18/2,1)-0.5))))/'VSWR Calculator'!$C$25)-$C103)^2+(1500*ABS(SIN(2*PI()*MOD(Calculator!$B$34/Calculator!$F$18,1)))*IF(MOD(Calculator!$B$34/Calculator!$F$18,1)&lt;0.5,-1,1))^2)/SQRT(((50*POWER(80,POWER(COS(PI()*MOD(Calculator!$B$34/Calculator!$F$18,1)),2))+MIN(500,MAX(30,100*EXP(-0.3*'VSWR Calculator'!$C$24)*(1+3*ABS(MOD('VSWR Calculator'!$C$23/Calculator!$F$18/2,1)-0.5))))/'VSWR Calculator'!$C$25)+$C103)^2+(1500*ABS(SIN(2*PI()*MOD(Calculator!$B$34/Calculator!$F$18,1)))*IF(MOD(Calculator!$B$34/Calculator!$F$18,1)&lt;0.5,-1,1))^2))/(1-SQRT(((50*POWER(80,POWER(COS(PI()*MOD(Calculator!$B$34/Calculator!$F$18,1)),2))+MIN(500,MAX(30,100*EXP(-0.3*'VSWR Calculator'!$C$24)*(1+3*ABS(MOD('VSWR Calculator'!$C$23/Calculator!$F$18/2,1)-0.5))))/'VSWR Calculator'!$C$25)-$C103)^2+(1500*ABS(SIN(2*PI()*MOD(Calculator!$B$34/Calculator!$F$18,1)))*IF(MOD(Calculator!$B$34/Calculator!$F$18,1)&lt;0.5,-1,1))^2)/SQRT(((50*POWER(80,POWER(COS(PI()*MOD(Calculator!$B$34/Calculator!$F$18,1)),2))+MIN(500,MAX(30,100*EXP(-0.3*'VSWR Calculator'!$C$24)*(1+3*ABS(MOD('VSWR Calculator'!$C$23/Calculator!$F$18/2,1)-0.5))))/'VSWR Calculator'!$C$25)+$C103)^2+(1500*ABS(SIN(2*PI()*MOD(Calculator!$B$34/Calculator!$F$18,1)))*IF(MOD(Calculator!$B$34/Calculator!$F$18,1)&lt;0.5,-1,1))^2)),2))</f>
        <v>—</v>
      </c>
      <c r="GK103" s="253" t="str">
        <f aca="false">IF(OR(Calculator!$E$19&lt;&gt;"YES",Calculator!$B$34&lt;Calculator!$G$19),"—",ROUND((1+SQRT(((50*POWER(80,POWER(COS(PI()*MOD(Calculator!$B$34/Calculator!$F$19,1)),2))+MIN(500,MAX(30,100*EXP(-0.3*'VSWR Calculator'!$C$24)*(1+3*ABS(MOD('VSWR Calculator'!$C$23/Calculator!$F$19/2,1)-0.5))))/'VSWR Calculator'!$C$25)-$C103)^2+(1500*ABS(SIN(2*PI()*MOD(Calculator!$B$34/Calculator!$F$19,1)))*IF(MOD(Calculator!$B$34/Calculator!$F$19,1)&lt;0.5,-1,1))^2)/SQRT(((50*POWER(80,POWER(COS(PI()*MOD(Calculator!$B$34/Calculator!$F$19,1)),2))+MIN(500,MAX(30,100*EXP(-0.3*'VSWR Calculator'!$C$24)*(1+3*ABS(MOD('VSWR Calculator'!$C$23/Calculator!$F$19/2,1)-0.5))))/'VSWR Calculator'!$C$25)+$C103)^2+(1500*ABS(SIN(2*PI()*MOD(Calculator!$B$34/Calculator!$F$19,1)))*IF(MOD(Calculator!$B$34/Calculator!$F$19,1)&lt;0.5,-1,1))^2))/(1-SQRT(((50*POWER(80,POWER(COS(PI()*MOD(Calculator!$B$34/Calculator!$F$19,1)),2))+MIN(500,MAX(30,100*EXP(-0.3*'VSWR Calculator'!$C$24)*(1+3*ABS(MOD('VSWR Calculator'!$C$23/Calculator!$F$19/2,1)-0.5))))/'VSWR Calculator'!$C$25)-$C103)^2+(1500*ABS(SIN(2*PI()*MOD(Calculator!$B$34/Calculator!$F$19,1)))*IF(MOD(Calculator!$B$34/Calculator!$F$19,1)&lt;0.5,-1,1))^2)/SQRT(((50*POWER(80,POWER(COS(PI()*MOD(Calculator!$B$34/Calculator!$F$19,1)),2))+MIN(500,MAX(30,100*EXP(-0.3*'VSWR Calculator'!$C$24)*(1+3*ABS(MOD('VSWR Calculator'!$C$23/Calculator!$F$19/2,1)-0.5))))/'VSWR Calculator'!$C$25)+$C103)^2+(1500*ABS(SIN(2*PI()*MOD(Calculator!$B$34/Calculator!$F$19,1)))*IF(MOD(Calculator!$B$34/Calculator!$F$19,1)&lt;0.5,-1,1))^2)),2))</f>
        <v>—</v>
      </c>
      <c r="GL103" s="253" t="str">
        <f aca="false">IF(OR(Calculator!$E$20&lt;&gt;"YES",Calculator!$B$34&lt;Calculator!$G$20),"—",ROUND((1+SQRT(((50*POWER(80,POWER(COS(PI()*MOD(Calculator!$B$34/Calculator!$F$20,1)),2))+MIN(500,MAX(30,100*EXP(-0.3*'VSWR Calculator'!$C$24)*(1+3*ABS(MOD('VSWR Calculator'!$C$23/Calculator!$F$20/2,1)-0.5))))/'VSWR Calculator'!$C$25)-$C103)^2+(1500*ABS(SIN(2*PI()*MOD(Calculator!$B$34/Calculator!$F$20,1)))*IF(MOD(Calculator!$B$34/Calculator!$F$20,1)&lt;0.5,-1,1))^2)/SQRT(((50*POWER(80,POWER(COS(PI()*MOD(Calculator!$B$34/Calculator!$F$20,1)),2))+MIN(500,MAX(30,100*EXP(-0.3*'VSWR Calculator'!$C$24)*(1+3*ABS(MOD('VSWR Calculator'!$C$23/Calculator!$F$20/2,1)-0.5))))/'VSWR Calculator'!$C$25)+$C103)^2+(1500*ABS(SIN(2*PI()*MOD(Calculator!$B$34/Calculator!$F$20,1)))*IF(MOD(Calculator!$B$34/Calculator!$F$20,1)&lt;0.5,-1,1))^2))/(1-SQRT(((50*POWER(80,POWER(COS(PI()*MOD(Calculator!$B$34/Calculator!$F$20,1)),2))+MIN(500,MAX(30,100*EXP(-0.3*'VSWR Calculator'!$C$24)*(1+3*ABS(MOD('VSWR Calculator'!$C$23/Calculator!$F$20/2,1)-0.5))))/'VSWR Calculator'!$C$25)-$C103)^2+(1500*ABS(SIN(2*PI()*MOD(Calculator!$B$34/Calculator!$F$20,1)))*IF(MOD(Calculator!$B$34/Calculator!$F$20,1)&lt;0.5,-1,1))^2)/SQRT(((50*POWER(80,POWER(COS(PI()*MOD(Calculator!$B$34/Calculator!$F$20,1)),2))+MIN(500,MAX(30,100*EXP(-0.3*'VSWR Calculator'!$C$24)*(1+3*ABS(MOD('VSWR Calculator'!$C$23/Calculator!$F$20/2,1)-0.5))))/'VSWR Calculator'!$C$25)+$C103)^2+(1500*ABS(SIN(2*PI()*MOD(Calculator!$B$34/Calculator!$F$20,1)))*IF(MOD(Calculator!$B$34/Calculator!$F$20,1)&lt;0.5,-1,1))^2)),2))</f>
        <v>—</v>
      </c>
      <c r="GM103" s="253" t="str">
        <f aca="false">IF(OR(Calculator!$E$21&lt;&gt;"YES",Calculator!$B$34&lt;Calculator!$G$21),"—",ROUND((1+SQRT(((50*POWER(80,POWER(COS(PI()*MOD(Calculator!$B$34/Calculator!$F$21,1)),2))+MIN(500,MAX(30,100*EXP(-0.3*'VSWR Calculator'!$C$24)*(1+3*ABS(MOD('VSWR Calculator'!$C$23/Calculator!$F$21/2,1)-0.5))))/'VSWR Calculator'!$C$25)-$C103)^2+(1500*ABS(SIN(2*PI()*MOD(Calculator!$B$34/Calculator!$F$21,1)))*IF(MOD(Calculator!$B$34/Calculator!$F$21,1)&lt;0.5,-1,1))^2)/SQRT(((50*POWER(80,POWER(COS(PI()*MOD(Calculator!$B$34/Calculator!$F$21,1)),2))+MIN(500,MAX(30,100*EXP(-0.3*'VSWR Calculator'!$C$24)*(1+3*ABS(MOD('VSWR Calculator'!$C$23/Calculator!$F$21/2,1)-0.5))))/'VSWR Calculator'!$C$25)+$C103)^2+(1500*ABS(SIN(2*PI()*MOD(Calculator!$B$34/Calculator!$F$21,1)))*IF(MOD(Calculator!$B$34/Calculator!$F$21,1)&lt;0.5,-1,1))^2))/(1-SQRT(((50*POWER(80,POWER(COS(PI()*MOD(Calculator!$B$34/Calculator!$F$21,1)),2))+MIN(500,MAX(30,100*EXP(-0.3*'VSWR Calculator'!$C$24)*(1+3*ABS(MOD('VSWR Calculator'!$C$23/Calculator!$F$21/2,1)-0.5))))/'VSWR Calculator'!$C$25)-$C103)^2+(1500*ABS(SIN(2*PI()*MOD(Calculator!$B$34/Calculator!$F$21,1)))*IF(MOD(Calculator!$B$34/Calculator!$F$21,1)&lt;0.5,-1,1))^2)/SQRT(((50*POWER(80,POWER(COS(PI()*MOD(Calculator!$B$34/Calculator!$F$21,1)),2))+MIN(500,MAX(30,100*EXP(-0.3*'VSWR Calculator'!$C$24)*(1+3*ABS(MOD('VSWR Calculator'!$C$23/Calculator!$F$21/2,1)-0.5))))/'VSWR Calculator'!$C$25)+$C103)^2+(1500*ABS(SIN(2*PI()*MOD(Calculator!$B$34/Calculator!$F$21,1)))*IF(MOD(Calculator!$B$34/Calculator!$F$21,1)&lt;0.5,-1,1))^2)),2))</f>
        <v>—</v>
      </c>
      <c r="GN103" s="253" t="str">
        <f aca="false">IF(OR(Calculator!$E$22&lt;&gt;"YES",Calculator!$B$34&lt;Calculator!$G$22),"—",ROUND((1+SQRT(((50*POWER(80,POWER(COS(PI()*MOD(Calculator!$B$34/Calculator!$F$22,1)),2))+MIN(500,MAX(30,100*EXP(-0.3*'VSWR Calculator'!$C$24)*(1+3*ABS(MOD('VSWR Calculator'!$C$23/Calculator!$F$22/2,1)-0.5))))/'VSWR Calculator'!$C$25)-$C103)^2+(1500*ABS(SIN(2*PI()*MOD(Calculator!$B$34/Calculator!$F$22,1)))*IF(MOD(Calculator!$B$34/Calculator!$F$22,1)&lt;0.5,-1,1))^2)/SQRT(((50*POWER(80,POWER(COS(PI()*MOD(Calculator!$B$34/Calculator!$F$22,1)),2))+MIN(500,MAX(30,100*EXP(-0.3*'VSWR Calculator'!$C$24)*(1+3*ABS(MOD('VSWR Calculator'!$C$23/Calculator!$F$22/2,1)-0.5))))/'VSWR Calculator'!$C$25)+$C103)^2+(1500*ABS(SIN(2*PI()*MOD(Calculator!$B$34/Calculator!$F$22,1)))*IF(MOD(Calculator!$B$34/Calculator!$F$22,1)&lt;0.5,-1,1))^2))/(1-SQRT(((50*POWER(80,POWER(COS(PI()*MOD(Calculator!$B$34/Calculator!$F$22,1)),2))+MIN(500,MAX(30,100*EXP(-0.3*'VSWR Calculator'!$C$24)*(1+3*ABS(MOD('VSWR Calculator'!$C$23/Calculator!$F$22/2,1)-0.5))))/'VSWR Calculator'!$C$25)-$C103)^2+(1500*ABS(SIN(2*PI()*MOD(Calculator!$B$34/Calculator!$F$22,1)))*IF(MOD(Calculator!$B$34/Calculator!$F$22,1)&lt;0.5,-1,1))^2)/SQRT(((50*POWER(80,POWER(COS(PI()*MOD(Calculator!$B$34/Calculator!$F$22,1)),2))+MIN(500,MAX(30,100*EXP(-0.3*'VSWR Calculator'!$C$24)*(1+3*ABS(MOD('VSWR Calculator'!$C$23/Calculator!$F$22/2,1)-0.5))))/'VSWR Calculator'!$C$25)+$C103)^2+(1500*ABS(SIN(2*PI()*MOD(Calculator!$B$34/Calculator!$F$22,1)))*IF(MOD(Calculator!$B$34/Calculator!$F$22,1)&lt;0.5,-1,1))^2)),2))</f>
        <v>—</v>
      </c>
      <c r="GO103" s="253" t="n">
        <f aca="false">IFERROR(ROUND((IF(ISNUMBER(GD103),GD103,0)+IF(ISNUMBER(GE103),GE103,0)+IF(ISNUMBER(GF103),GF103,0)+IF(ISNUMBER(GG103),GG103,0)+IF(ISNUMBER(GH103),GH103,0)+IF(ISNUMBER(GI103),GI103,0)+IF(ISNUMBER(GJ103),GJ103,0)+IF(ISNUMBER(GK103),GK103,0)+IF(ISNUMBER(GL103),GL103,0)+IF(ISNUMBER(GM103),GM103,0)+IF(ISNUMBER(GN103),GN103,0))/(IF(ISNUMBER(GD103),1,0)+IF(ISNUMBER(GE103),1,0)+IF(ISNUMBER(GF103),1,0)+IF(ISNUMBER(GG103),1,0)+IF(ISNUMBER(GH103),1,0)+IF(ISNUMBER(GI103),1,0)+IF(ISNUMBER(GJ103),1,0)+IF(ISNUMBER(GK103),1,0)+IF(ISNUMBER(GL103),1,0)+IF(ISNUMBER(GM103),1,0)+IF(ISNUMBER(GN103),1,0)),4),"")</f>
        <v>19.415</v>
      </c>
      <c r="GP103" s="253" t="str">
        <f aca="false">IF(OR(Calculator!$E$12&lt;&gt;"YES",Calculator!$B$35&lt;Calculator!$G$12),"—",ROUND((1+SQRT(((50*POWER(80,POWER(COS(PI()*MOD(Calculator!$B$35/Calculator!$F$12,1)),2))+MIN(500,MAX(30,100*EXP(-0.3*'VSWR Calculator'!$C$24)*(1+3*ABS(MOD('VSWR Calculator'!$C$23/Calculator!$F$12/2,1)-0.5))))/'VSWR Calculator'!$C$25)-$C103)^2+(1500*ABS(SIN(2*PI()*MOD(Calculator!$B$35/Calculator!$F$12,1)))*IF(MOD(Calculator!$B$35/Calculator!$F$12,1)&lt;0.5,-1,1))^2)/SQRT(((50*POWER(80,POWER(COS(PI()*MOD(Calculator!$B$35/Calculator!$F$12,1)),2))+MIN(500,MAX(30,100*EXP(-0.3*'VSWR Calculator'!$C$24)*(1+3*ABS(MOD('VSWR Calculator'!$C$23/Calculator!$F$12/2,1)-0.5))))/'VSWR Calculator'!$C$25)+$C103)^2+(1500*ABS(SIN(2*PI()*MOD(Calculator!$B$35/Calculator!$F$12,1)))*IF(MOD(Calculator!$B$35/Calculator!$F$12,1)&lt;0.5,-1,1))^2))/(1-SQRT(((50*POWER(80,POWER(COS(PI()*MOD(Calculator!$B$35/Calculator!$F$12,1)),2))+MIN(500,MAX(30,100*EXP(-0.3*'VSWR Calculator'!$C$24)*(1+3*ABS(MOD('VSWR Calculator'!$C$23/Calculator!$F$12/2,1)-0.5))))/'VSWR Calculator'!$C$25)-$C103)^2+(1500*ABS(SIN(2*PI()*MOD(Calculator!$B$35/Calculator!$F$12,1)))*IF(MOD(Calculator!$B$35/Calculator!$F$12,1)&lt;0.5,-1,1))^2)/SQRT(((50*POWER(80,POWER(COS(PI()*MOD(Calculator!$B$35/Calculator!$F$12,1)),2))+MIN(500,MAX(30,100*EXP(-0.3*'VSWR Calculator'!$C$24)*(1+3*ABS(MOD('VSWR Calculator'!$C$23/Calculator!$F$12/2,1)-0.5))))/'VSWR Calculator'!$C$25)+$C103)^2+(1500*ABS(SIN(2*PI()*MOD(Calculator!$B$35/Calculator!$F$12,1)))*IF(MOD(Calculator!$B$35/Calculator!$F$12,1)&lt;0.5,-1,1))^2)),2))</f>
        <v>—</v>
      </c>
      <c r="GQ103" s="253" t="str">
        <f aca="false">IF(OR(Calculator!$E$13&lt;&gt;"YES",Calculator!$B$35&lt;Calculator!$G$13),"—",ROUND((1+SQRT(((50*POWER(80,POWER(COS(PI()*MOD(Calculator!$B$35/Calculator!$F$13,1)),2))+MIN(500,MAX(30,100*EXP(-0.3*'VSWR Calculator'!$C$24)*(1+3*ABS(MOD('VSWR Calculator'!$C$23/Calculator!$F$13/2,1)-0.5))))/'VSWR Calculator'!$C$25)-$C103)^2+(1500*ABS(SIN(2*PI()*MOD(Calculator!$B$35/Calculator!$F$13,1)))*IF(MOD(Calculator!$B$35/Calculator!$F$13,1)&lt;0.5,-1,1))^2)/SQRT(((50*POWER(80,POWER(COS(PI()*MOD(Calculator!$B$35/Calculator!$F$13,1)),2))+MIN(500,MAX(30,100*EXP(-0.3*'VSWR Calculator'!$C$24)*(1+3*ABS(MOD('VSWR Calculator'!$C$23/Calculator!$F$13/2,1)-0.5))))/'VSWR Calculator'!$C$25)+$C103)^2+(1500*ABS(SIN(2*PI()*MOD(Calculator!$B$35/Calculator!$F$13,1)))*IF(MOD(Calculator!$B$35/Calculator!$F$13,1)&lt;0.5,-1,1))^2))/(1-SQRT(((50*POWER(80,POWER(COS(PI()*MOD(Calculator!$B$35/Calculator!$F$13,1)),2))+MIN(500,MAX(30,100*EXP(-0.3*'VSWR Calculator'!$C$24)*(1+3*ABS(MOD('VSWR Calculator'!$C$23/Calculator!$F$13/2,1)-0.5))))/'VSWR Calculator'!$C$25)-$C103)^2+(1500*ABS(SIN(2*PI()*MOD(Calculator!$B$35/Calculator!$F$13,1)))*IF(MOD(Calculator!$B$35/Calculator!$F$13,1)&lt;0.5,-1,1))^2)/SQRT(((50*POWER(80,POWER(COS(PI()*MOD(Calculator!$B$35/Calculator!$F$13,1)),2))+MIN(500,MAX(30,100*EXP(-0.3*'VSWR Calculator'!$C$24)*(1+3*ABS(MOD('VSWR Calculator'!$C$23/Calculator!$F$13/2,1)-0.5))))/'VSWR Calculator'!$C$25)+$C103)^2+(1500*ABS(SIN(2*PI()*MOD(Calculator!$B$35/Calculator!$F$13,1)))*IF(MOD(Calculator!$B$35/Calculator!$F$13,1)&lt;0.5,-1,1))^2)),2))</f>
        <v>—</v>
      </c>
      <c r="GR103" s="253" t="str">
        <f aca="false">IF(OR(Calculator!$E$14&lt;&gt;"YES",Calculator!$B$35&lt;Calculator!$G$14),"—",ROUND((1+SQRT(((50*POWER(80,POWER(COS(PI()*MOD(Calculator!$B$35/Calculator!$F$14,1)),2))+MIN(500,MAX(30,100*EXP(-0.3*'VSWR Calculator'!$C$24)*(1+3*ABS(MOD('VSWR Calculator'!$C$23/Calculator!$F$14/2,1)-0.5))))/'VSWR Calculator'!$C$25)-$C103)^2+(1500*ABS(SIN(2*PI()*MOD(Calculator!$B$35/Calculator!$F$14,1)))*IF(MOD(Calculator!$B$35/Calculator!$F$14,1)&lt;0.5,-1,1))^2)/SQRT(((50*POWER(80,POWER(COS(PI()*MOD(Calculator!$B$35/Calculator!$F$14,1)),2))+MIN(500,MAX(30,100*EXP(-0.3*'VSWR Calculator'!$C$24)*(1+3*ABS(MOD('VSWR Calculator'!$C$23/Calculator!$F$14/2,1)-0.5))))/'VSWR Calculator'!$C$25)+$C103)^2+(1500*ABS(SIN(2*PI()*MOD(Calculator!$B$35/Calculator!$F$14,1)))*IF(MOD(Calculator!$B$35/Calculator!$F$14,1)&lt;0.5,-1,1))^2))/(1-SQRT(((50*POWER(80,POWER(COS(PI()*MOD(Calculator!$B$35/Calculator!$F$14,1)),2))+MIN(500,MAX(30,100*EXP(-0.3*'VSWR Calculator'!$C$24)*(1+3*ABS(MOD('VSWR Calculator'!$C$23/Calculator!$F$14/2,1)-0.5))))/'VSWR Calculator'!$C$25)-$C103)^2+(1500*ABS(SIN(2*PI()*MOD(Calculator!$B$35/Calculator!$F$14,1)))*IF(MOD(Calculator!$B$35/Calculator!$F$14,1)&lt;0.5,-1,1))^2)/SQRT(((50*POWER(80,POWER(COS(PI()*MOD(Calculator!$B$35/Calculator!$F$14,1)),2))+MIN(500,MAX(30,100*EXP(-0.3*'VSWR Calculator'!$C$24)*(1+3*ABS(MOD('VSWR Calculator'!$C$23/Calculator!$F$14/2,1)-0.5))))/'VSWR Calculator'!$C$25)+$C103)^2+(1500*ABS(SIN(2*PI()*MOD(Calculator!$B$35/Calculator!$F$14,1)))*IF(MOD(Calculator!$B$35/Calculator!$F$14,1)&lt;0.5,-1,1))^2)),2))</f>
        <v>—</v>
      </c>
      <c r="GS103" s="253" t="n">
        <f aca="false">IF(OR(Calculator!$E$15&lt;&gt;"YES",Calculator!$B$35&lt;Calculator!$G$15),"—",ROUND((1+SQRT(((50*POWER(80,POWER(COS(PI()*MOD(Calculator!$B$35/Calculator!$F$15,1)),2))+MIN(500,MAX(30,100*EXP(-0.3*'VSWR Calculator'!$C$24)*(1+3*ABS(MOD('VSWR Calculator'!$C$23/Calculator!$F$15/2,1)-0.5))))/'VSWR Calculator'!$C$25)-$C103)^2+(1500*ABS(SIN(2*PI()*MOD(Calculator!$B$35/Calculator!$F$15,1)))*IF(MOD(Calculator!$B$35/Calculator!$F$15,1)&lt;0.5,-1,1))^2)/SQRT(((50*POWER(80,POWER(COS(PI()*MOD(Calculator!$B$35/Calculator!$F$15,1)),2))+MIN(500,MAX(30,100*EXP(-0.3*'VSWR Calculator'!$C$24)*(1+3*ABS(MOD('VSWR Calculator'!$C$23/Calculator!$F$15/2,1)-0.5))))/'VSWR Calculator'!$C$25)+$C103)^2+(1500*ABS(SIN(2*PI()*MOD(Calculator!$B$35/Calculator!$F$15,1)))*IF(MOD(Calculator!$B$35/Calculator!$F$15,1)&lt;0.5,-1,1))^2))/(1-SQRT(((50*POWER(80,POWER(COS(PI()*MOD(Calculator!$B$35/Calculator!$F$15,1)),2))+MIN(500,MAX(30,100*EXP(-0.3*'VSWR Calculator'!$C$24)*(1+3*ABS(MOD('VSWR Calculator'!$C$23/Calculator!$F$15/2,1)-0.5))))/'VSWR Calculator'!$C$25)-$C103)^2+(1500*ABS(SIN(2*PI()*MOD(Calculator!$B$35/Calculator!$F$15,1)))*IF(MOD(Calculator!$B$35/Calculator!$F$15,1)&lt;0.5,-1,1))^2)/SQRT(((50*POWER(80,POWER(COS(PI()*MOD(Calculator!$B$35/Calculator!$F$15,1)),2))+MIN(500,MAX(30,100*EXP(-0.3*'VSWR Calculator'!$C$24)*(1+3*ABS(MOD('VSWR Calculator'!$C$23/Calculator!$F$15/2,1)-0.5))))/'VSWR Calculator'!$C$25)+$C103)^2+(1500*ABS(SIN(2*PI()*MOD(Calculator!$B$35/Calculator!$F$15,1)))*IF(MOD(Calculator!$B$35/Calculator!$F$15,1)&lt;0.5,-1,1))^2)),2))</f>
        <v>2.76</v>
      </c>
      <c r="GT103" s="253" t="str">
        <f aca="false">IF(OR(Calculator!$E$16&lt;&gt;"YES",Calculator!$B$35&lt;Calculator!$G$16),"—",ROUND((1+SQRT(((50*POWER(80,POWER(COS(PI()*MOD(Calculator!$B$35/Calculator!$F$16,1)),2))+MIN(500,MAX(30,100*EXP(-0.3*'VSWR Calculator'!$C$24)*(1+3*ABS(MOD('VSWR Calculator'!$C$23/Calculator!$F$16/2,1)-0.5))))/'VSWR Calculator'!$C$25)-$C103)^2+(1500*ABS(SIN(2*PI()*MOD(Calculator!$B$35/Calculator!$F$16,1)))*IF(MOD(Calculator!$B$35/Calculator!$F$16,1)&lt;0.5,-1,1))^2)/SQRT(((50*POWER(80,POWER(COS(PI()*MOD(Calculator!$B$35/Calculator!$F$16,1)),2))+MIN(500,MAX(30,100*EXP(-0.3*'VSWR Calculator'!$C$24)*(1+3*ABS(MOD('VSWR Calculator'!$C$23/Calculator!$F$16/2,1)-0.5))))/'VSWR Calculator'!$C$25)+$C103)^2+(1500*ABS(SIN(2*PI()*MOD(Calculator!$B$35/Calculator!$F$16,1)))*IF(MOD(Calculator!$B$35/Calculator!$F$16,1)&lt;0.5,-1,1))^2))/(1-SQRT(((50*POWER(80,POWER(COS(PI()*MOD(Calculator!$B$35/Calculator!$F$16,1)),2))+MIN(500,MAX(30,100*EXP(-0.3*'VSWR Calculator'!$C$24)*(1+3*ABS(MOD('VSWR Calculator'!$C$23/Calculator!$F$16/2,1)-0.5))))/'VSWR Calculator'!$C$25)-$C103)^2+(1500*ABS(SIN(2*PI()*MOD(Calculator!$B$35/Calculator!$F$16,1)))*IF(MOD(Calculator!$B$35/Calculator!$F$16,1)&lt;0.5,-1,1))^2)/SQRT(((50*POWER(80,POWER(COS(PI()*MOD(Calculator!$B$35/Calculator!$F$16,1)),2))+MIN(500,MAX(30,100*EXP(-0.3*'VSWR Calculator'!$C$24)*(1+3*ABS(MOD('VSWR Calculator'!$C$23/Calculator!$F$16/2,1)-0.5))))/'VSWR Calculator'!$C$25)+$C103)^2+(1500*ABS(SIN(2*PI()*MOD(Calculator!$B$35/Calculator!$F$16,1)))*IF(MOD(Calculator!$B$35/Calculator!$F$16,1)&lt;0.5,-1,1))^2)),2))</f>
        <v>—</v>
      </c>
      <c r="GU103" s="253" t="n">
        <f aca="false">IF(OR(Calculator!$E$17&lt;&gt;"YES",Calculator!$B$35&lt;Calculator!$G$17),"—",ROUND((1+SQRT(((50*POWER(80,POWER(COS(PI()*MOD(Calculator!$B$35/Calculator!$F$17,1)),2))+MIN(500,MAX(30,100*EXP(-0.3*'VSWR Calculator'!$C$24)*(1+3*ABS(MOD('VSWR Calculator'!$C$23/Calculator!$F$17/2,1)-0.5))))/'VSWR Calculator'!$C$25)-$C103)^2+(1500*ABS(SIN(2*PI()*MOD(Calculator!$B$35/Calculator!$F$17,1)))*IF(MOD(Calculator!$B$35/Calculator!$F$17,1)&lt;0.5,-1,1))^2)/SQRT(((50*POWER(80,POWER(COS(PI()*MOD(Calculator!$B$35/Calculator!$F$17,1)),2))+MIN(500,MAX(30,100*EXP(-0.3*'VSWR Calculator'!$C$24)*(1+3*ABS(MOD('VSWR Calculator'!$C$23/Calculator!$F$17/2,1)-0.5))))/'VSWR Calculator'!$C$25)+$C103)^2+(1500*ABS(SIN(2*PI()*MOD(Calculator!$B$35/Calculator!$F$17,1)))*IF(MOD(Calculator!$B$35/Calculator!$F$17,1)&lt;0.5,-1,1))^2))/(1-SQRT(((50*POWER(80,POWER(COS(PI()*MOD(Calculator!$B$35/Calculator!$F$17,1)),2))+MIN(500,MAX(30,100*EXP(-0.3*'VSWR Calculator'!$C$24)*(1+3*ABS(MOD('VSWR Calculator'!$C$23/Calculator!$F$17/2,1)-0.5))))/'VSWR Calculator'!$C$25)-$C103)^2+(1500*ABS(SIN(2*PI()*MOD(Calculator!$B$35/Calculator!$F$17,1)))*IF(MOD(Calculator!$B$35/Calculator!$F$17,1)&lt;0.5,-1,1))^2)/SQRT(((50*POWER(80,POWER(COS(PI()*MOD(Calculator!$B$35/Calculator!$F$17,1)),2))+MIN(500,MAX(30,100*EXP(-0.3*'VSWR Calculator'!$C$24)*(1+3*ABS(MOD('VSWR Calculator'!$C$23/Calculator!$F$17/2,1)-0.5))))/'VSWR Calculator'!$C$25)+$C103)^2+(1500*ABS(SIN(2*PI()*MOD(Calculator!$B$35/Calculator!$F$17,1)))*IF(MOD(Calculator!$B$35/Calculator!$F$17,1)&lt;0.5,-1,1))^2)),2))</f>
        <v>23.03</v>
      </c>
      <c r="GV103" s="253" t="str">
        <f aca="false">IF(OR(Calculator!$E$18&lt;&gt;"YES",Calculator!$B$35&lt;Calculator!$G$18),"—",ROUND((1+SQRT(((50*POWER(80,POWER(COS(PI()*MOD(Calculator!$B$35/Calculator!$F$18,1)),2))+MIN(500,MAX(30,100*EXP(-0.3*'VSWR Calculator'!$C$24)*(1+3*ABS(MOD('VSWR Calculator'!$C$23/Calculator!$F$18/2,1)-0.5))))/'VSWR Calculator'!$C$25)-$C103)^2+(1500*ABS(SIN(2*PI()*MOD(Calculator!$B$35/Calculator!$F$18,1)))*IF(MOD(Calculator!$B$35/Calculator!$F$18,1)&lt;0.5,-1,1))^2)/SQRT(((50*POWER(80,POWER(COS(PI()*MOD(Calculator!$B$35/Calculator!$F$18,1)),2))+MIN(500,MAX(30,100*EXP(-0.3*'VSWR Calculator'!$C$24)*(1+3*ABS(MOD('VSWR Calculator'!$C$23/Calculator!$F$18/2,1)-0.5))))/'VSWR Calculator'!$C$25)+$C103)^2+(1500*ABS(SIN(2*PI()*MOD(Calculator!$B$35/Calculator!$F$18,1)))*IF(MOD(Calculator!$B$35/Calculator!$F$18,1)&lt;0.5,-1,1))^2))/(1-SQRT(((50*POWER(80,POWER(COS(PI()*MOD(Calculator!$B$35/Calculator!$F$18,1)),2))+MIN(500,MAX(30,100*EXP(-0.3*'VSWR Calculator'!$C$24)*(1+3*ABS(MOD('VSWR Calculator'!$C$23/Calculator!$F$18/2,1)-0.5))))/'VSWR Calculator'!$C$25)-$C103)^2+(1500*ABS(SIN(2*PI()*MOD(Calculator!$B$35/Calculator!$F$18,1)))*IF(MOD(Calculator!$B$35/Calculator!$F$18,1)&lt;0.5,-1,1))^2)/SQRT(((50*POWER(80,POWER(COS(PI()*MOD(Calculator!$B$35/Calculator!$F$18,1)),2))+MIN(500,MAX(30,100*EXP(-0.3*'VSWR Calculator'!$C$24)*(1+3*ABS(MOD('VSWR Calculator'!$C$23/Calculator!$F$18/2,1)-0.5))))/'VSWR Calculator'!$C$25)+$C103)^2+(1500*ABS(SIN(2*PI()*MOD(Calculator!$B$35/Calculator!$F$18,1)))*IF(MOD(Calculator!$B$35/Calculator!$F$18,1)&lt;0.5,-1,1))^2)),2))</f>
        <v>—</v>
      </c>
      <c r="GW103" s="253" t="str">
        <f aca="false">IF(OR(Calculator!$E$19&lt;&gt;"YES",Calculator!$B$35&lt;Calculator!$G$19),"—",ROUND((1+SQRT(((50*POWER(80,POWER(COS(PI()*MOD(Calculator!$B$35/Calculator!$F$19,1)),2))+MIN(500,MAX(30,100*EXP(-0.3*'VSWR Calculator'!$C$24)*(1+3*ABS(MOD('VSWR Calculator'!$C$23/Calculator!$F$19/2,1)-0.5))))/'VSWR Calculator'!$C$25)-$C103)^2+(1500*ABS(SIN(2*PI()*MOD(Calculator!$B$35/Calculator!$F$19,1)))*IF(MOD(Calculator!$B$35/Calculator!$F$19,1)&lt;0.5,-1,1))^2)/SQRT(((50*POWER(80,POWER(COS(PI()*MOD(Calculator!$B$35/Calculator!$F$19,1)),2))+MIN(500,MAX(30,100*EXP(-0.3*'VSWR Calculator'!$C$24)*(1+3*ABS(MOD('VSWR Calculator'!$C$23/Calculator!$F$19/2,1)-0.5))))/'VSWR Calculator'!$C$25)+$C103)^2+(1500*ABS(SIN(2*PI()*MOD(Calculator!$B$35/Calculator!$F$19,1)))*IF(MOD(Calculator!$B$35/Calculator!$F$19,1)&lt;0.5,-1,1))^2))/(1-SQRT(((50*POWER(80,POWER(COS(PI()*MOD(Calculator!$B$35/Calculator!$F$19,1)),2))+MIN(500,MAX(30,100*EXP(-0.3*'VSWR Calculator'!$C$24)*(1+3*ABS(MOD('VSWR Calculator'!$C$23/Calculator!$F$19/2,1)-0.5))))/'VSWR Calculator'!$C$25)-$C103)^2+(1500*ABS(SIN(2*PI()*MOD(Calculator!$B$35/Calculator!$F$19,1)))*IF(MOD(Calculator!$B$35/Calculator!$F$19,1)&lt;0.5,-1,1))^2)/SQRT(((50*POWER(80,POWER(COS(PI()*MOD(Calculator!$B$35/Calculator!$F$19,1)),2))+MIN(500,MAX(30,100*EXP(-0.3*'VSWR Calculator'!$C$24)*(1+3*ABS(MOD('VSWR Calculator'!$C$23/Calculator!$F$19/2,1)-0.5))))/'VSWR Calculator'!$C$25)+$C103)^2+(1500*ABS(SIN(2*PI()*MOD(Calculator!$B$35/Calculator!$F$19,1)))*IF(MOD(Calculator!$B$35/Calculator!$F$19,1)&lt;0.5,-1,1))^2)),2))</f>
        <v>—</v>
      </c>
      <c r="GX103" s="253" t="str">
        <f aca="false">IF(OR(Calculator!$E$20&lt;&gt;"YES",Calculator!$B$35&lt;Calculator!$G$20),"—",ROUND((1+SQRT(((50*POWER(80,POWER(COS(PI()*MOD(Calculator!$B$35/Calculator!$F$20,1)),2))+MIN(500,MAX(30,100*EXP(-0.3*'VSWR Calculator'!$C$24)*(1+3*ABS(MOD('VSWR Calculator'!$C$23/Calculator!$F$20/2,1)-0.5))))/'VSWR Calculator'!$C$25)-$C103)^2+(1500*ABS(SIN(2*PI()*MOD(Calculator!$B$35/Calculator!$F$20,1)))*IF(MOD(Calculator!$B$35/Calculator!$F$20,1)&lt;0.5,-1,1))^2)/SQRT(((50*POWER(80,POWER(COS(PI()*MOD(Calculator!$B$35/Calculator!$F$20,1)),2))+MIN(500,MAX(30,100*EXP(-0.3*'VSWR Calculator'!$C$24)*(1+3*ABS(MOD('VSWR Calculator'!$C$23/Calculator!$F$20/2,1)-0.5))))/'VSWR Calculator'!$C$25)+$C103)^2+(1500*ABS(SIN(2*PI()*MOD(Calculator!$B$35/Calculator!$F$20,1)))*IF(MOD(Calculator!$B$35/Calculator!$F$20,1)&lt;0.5,-1,1))^2))/(1-SQRT(((50*POWER(80,POWER(COS(PI()*MOD(Calculator!$B$35/Calculator!$F$20,1)),2))+MIN(500,MAX(30,100*EXP(-0.3*'VSWR Calculator'!$C$24)*(1+3*ABS(MOD('VSWR Calculator'!$C$23/Calculator!$F$20/2,1)-0.5))))/'VSWR Calculator'!$C$25)-$C103)^2+(1500*ABS(SIN(2*PI()*MOD(Calculator!$B$35/Calculator!$F$20,1)))*IF(MOD(Calculator!$B$35/Calculator!$F$20,1)&lt;0.5,-1,1))^2)/SQRT(((50*POWER(80,POWER(COS(PI()*MOD(Calculator!$B$35/Calculator!$F$20,1)),2))+MIN(500,MAX(30,100*EXP(-0.3*'VSWR Calculator'!$C$24)*(1+3*ABS(MOD('VSWR Calculator'!$C$23/Calculator!$F$20/2,1)-0.5))))/'VSWR Calculator'!$C$25)+$C103)^2+(1500*ABS(SIN(2*PI()*MOD(Calculator!$B$35/Calculator!$F$20,1)))*IF(MOD(Calculator!$B$35/Calculator!$F$20,1)&lt;0.5,-1,1))^2)),2))</f>
        <v>—</v>
      </c>
      <c r="GY103" s="253" t="str">
        <f aca="false">IF(OR(Calculator!$E$21&lt;&gt;"YES",Calculator!$B$35&lt;Calculator!$G$21),"—",ROUND((1+SQRT(((50*POWER(80,POWER(COS(PI()*MOD(Calculator!$B$35/Calculator!$F$21,1)),2))+MIN(500,MAX(30,100*EXP(-0.3*'VSWR Calculator'!$C$24)*(1+3*ABS(MOD('VSWR Calculator'!$C$23/Calculator!$F$21/2,1)-0.5))))/'VSWR Calculator'!$C$25)-$C103)^2+(1500*ABS(SIN(2*PI()*MOD(Calculator!$B$35/Calculator!$F$21,1)))*IF(MOD(Calculator!$B$35/Calculator!$F$21,1)&lt;0.5,-1,1))^2)/SQRT(((50*POWER(80,POWER(COS(PI()*MOD(Calculator!$B$35/Calculator!$F$21,1)),2))+MIN(500,MAX(30,100*EXP(-0.3*'VSWR Calculator'!$C$24)*(1+3*ABS(MOD('VSWR Calculator'!$C$23/Calculator!$F$21/2,1)-0.5))))/'VSWR Calculator'!$C$25)+$C103)^2+(1500*ABS(SIN(2*PI()*MOD(Calculator!$B$35/Calculator!$F$21,1)))*IF(MOD(Calculator!$B$35/Calculator!$F$21,1)&lt;0.5,-1,1))^2))/(1-SQRT(((50*POWER(80,POWER(COS(PI()*MOD(Calculator!$B$35/Calculator!$F$21,1)),2))+MIN(500,MAX(30,100*EXP(-0.3*'VSWR Calculator'!$C$24)*(1+3*ABS(MOD('VSWR Calculator'!$C$23/Calculator!$F$21/2,1)-0.5))))/'VSWR Calculator'!$C$25)-$C103)^2+(1500*ABS(SIN(2*PI()*MOD(Calculator!$B$35/Calculator!$F$21,1)))*IF(MOD(Calculator!$B$35/Calculator!$F$21,1)&lt;0.5,-1,1))^2)/SQRT(((50*POWER(80,POWER(COS(PI()*MOD(Calculator!$B$35/Calculator!$F$21,1)),2))+MIN(500,MAX(30,100*EXP(-0.3*'VSWR Calculator'!$C$24)*(1+3*ABS(MOD('VSWR Calculator'!$C$23/Calculator!$F$21/2,1)-0.5))))/'VSWR Calculator'!$C$25)+$C103)^2+(1500*ABS(SIN(2*PI()*MOD(Calculator!$B$35/Calculator!$F$21,1)))*IF(MOD(Calculator!$B$35/Calculator!$F$21,1)&lt;0.5,-1,1))^2)),2))</f>
        <v>—</v>
      </c>
      <c r="GZ103" s="253" t="str">
        <f aca="false">IF(OR(Calculator!$E$22&lt;&gt;"YES",Calculator!$B$35&lt;Calculator!$G$22),"—",ROUND((1+SQRT(((50*POWER(80,POWER(COS(PI()*MOD(Calculator!$B$35/Calculator!$F$22,1)),2))+MIN(500,MAX(30,100*EXP(-0.3*'VSWR Calculator'!$C$24)*(1+3*ABS(MOD('VSWR Calculator'!$C$23/Calculator!$F$22/2,1)-0.5))))/'VSWR Calculator'!$C$25)-$C103)^2+(1500*ABS(SIN(2*PI()*MOD(Calculator!$B$35/Calculator!$F$22,1)))*IF(MOD(Calculator!$B$35/Calculator!$F$22,1)&lt;0.5,-1,1))^2)/SQRT(((50*POWER(80,POWER(COS(PI()*MOD(Calculator!$B$35/Calculator!$F$22,1)),2))+MIN(500,MAX(30,100*EXP(-0.3*'VSWR Calculator'!$C$24)*(1+3*ABS(MOD('VSWR Calculator'!$C$23/Calculator!$F$22/2,1)-0.5))))/'VSWR Calculator'!$C$25)+$C103)^2+(1500*ABS(SIN(2*PI()*MOD(Calculator!$B$35/Calculator!$F$22,1)))*IF(MOD(Calculator!$B$35/Calculator!$F$22,1)&lt;0.5,-1,1))^2))/(1-SQRT(((50*POWER(80,POWER(COS(PI()*MOD(Calculator!$B$35/Calculator!$F$22,1)),2))+MIN(500,MAX(30,100*EXP(-0.3*'VSWR Calculator'!$C$24)*(1+3*ABS(MOD('VSWR Calculator'!$C$23/Calculator!$F$22/2,1)-0.5))))/'VSWR Calculator'!$C$25)-$C103)^2+(1500*ABS(SIN(2*PI()*MOD(Calculator!$B$35/Calculator!$F$22,1)))*IF(MOD(Calculator!$B$35/Calculator!$F$22,1)&lt;0.5,-1,1))^2)/SQRT(((50*POWER(80,POWER(COS(PI()*MOD(Calculator!$B$35/Calculator!$F$22,1)),2))+MIN(500,MAX(30,100*EXP(-0.3*'VSWR Calculator'!$C$24)*(1+3*ABS(MOD('VSWR Calculator'!$C$23/Calculator!$F$22/2,1)-0.5))))/'VSWR Calculator'!$C$25)+$C103)^2+(1500*ABS(SIN(2*PI()*MOD(Calculator!$B$35/Calculator!$F$22,1)))*IF(MOD(Calculator!$B$35/Calculator!$F$22,1)&lt;0.5,-1,1))^2)),2))</f>
        <v>—</v>
      </c>
      <c r="HA103" s="253" t="n">
        <f aca="false">IFERROR(ROUND((IF(ISNUMBER(GP103),GP103,0)+IF(ISNUMBER(GQ103),GQ103,0)+IF(ISNUMBER(GR103),GR103,0)+IF(ISNUMBER(GS103),GS103,0)+IF(ISNUMBER(GT103),GT103,0)+IF(ISNUMBER(GU103),GU103,0)+IF(ISNUMBER(GV103),GV103,0)+IF(ISNUMBER(GW103),GW103,0)+IF(ISNUMBER(GX103),GX103,0)+IF(ISNUMBER(GY103),GY103,0)+IF(ISNUMBER(GZ103),GZ103,0))/(IF(ISNUMBER(GP103),1,0)+IF(ISNUMBER(GQ103),1,0)+IF(ISNUMBER(GR103),1,0)+IF(ISNUMBER(GS103),1,0)+IF(ISNUMBER(GT103),1,0)+IF(ISNUMBER(GU103),1,0)+IF(ISNUMBER(GV103),1,0)+IF(ISNUMBER(GW103),1,0)+IF(ISNUMBER(GX103),1,0)+IF(ISNUMBER(GY103),1,0)+IF(ISNUMBER(GZ103),1,0)),4),"")</f>
        <v>12.895</v>
      </c>
      <c r="HB103" s="253" t="str">
        <f aca="false">IF(OR(Calculator!$E$12&lt;&gt;"YES",Calculator!$B$36&lt;Calculator!$G$12),"—",ROUND((1+SQRT(((50*POWER(80,POWER(COS(PI()*MOD(Calculator!$B$36/Calculator!$F$12,1)),2))+MIN(500,MAX(30,100*EXP(-0.3*'VSWR Calculator'!$C$24)*(1+3*ABS(MOD('VSWR Calculator'!$C$23/Calculator!$F$12/2,1)-0.5))))/'VSWR Calculator'!$C$25)-$C103)^2+(1500*ABS(SIN(2*PI()*MOD(Calculator!$B$36/Calculator!$F$12,1)))*IF(MOD(Calculator!$B$36/Calculator!$F$12,1)&lt;0.5,-1,1))^2)/SQRT(((50*POWER(80,POWER(COS(PI()*MOD(Calculator!$B$36/Calculator!$F$12,1)),2))+MIN(500,MAX(30,100*EXP(-0.3*'VSWR Calculator'!$C$24)*(1+3*ABS(MOD('VSWR Calculator'!$C$23/Calculator!$F$12/2,1)-0.5))))/'VSWR Calculator'!$C$25)+$C103)^2+(1500*ABS(SIN(2*PI()*MOD(Calculator!$B$36/Calculator!$F$12,1)))*IF(MOD(Calculator!$B$36/Calculator!$F$12,1)&lt;0.5,-1,1))^2))/(1-SQRT(((50*POWER(80,POWER(COS(PI()*MOD(Calculator!$B$36/Calculator!$F$12,1)),2))+MIN(500,MAX(30,100*EXP(-0.3*'VSWR Calculator'!$C$24)*(1+3*ABS(MOD('VSWR Calculator'!$C$23/Calculator!$F$12/2,1)-0.5))))/'VSWR Calculator'!$C$25)-$C103)^2+(1500*ABS(SIN(2*PI()*MOD(Calculator!$B$36/Calculator!$F$12,1)))*IF(MOD(Calculator!$B$36/Calculator!$F$12,1)&lt;0.5,-1,1))^2)/SQRT(((50*POWER(80,POWER(COS(PI()*MOD(Calculator!$B$36/Calculator!$F$12,1)),2))+MIN(500,MAX(30,100*EXP(-0.3*'VSWR Calculator'!$C$24)*(1+3*ABS(MOD('VSWR Calculator'!$C$23/Calculator!$F$12/2,1)-0.5))))/'VSWR Calculator'!$C$25)+$C103)^2+(1500*ABS(SIN(2*PI()*MOD(Calculator!$B$36/Calculator!$F$12,1)))*IF(MOD(Calculator!$B$36/Calculator!$F$12,1)&lt;0.5,-1,1))^2)),2))</f>
        <v>—</v>
      </c>
      <c r="HC103" s="253" t="str">
        <f aca="false">IF(OR(Calculator!$E$13&lt;&gt;"YES",Calculator!$B$36&lt;Calculator!$G$13),"—",ROUND((1+SQRT(((50*POWER(80,POWER(COS(PI()*MOD(Calculator!$B$36/Calculator!$F$13,1)),2))+MIN(500,MAX(30,100*EXP(-0.3*'VSWR Calculator'!$C$24)*(1+3*ABS(MOD('VSWR Calculator'!$C$23/Calculator!$F$13/2,1)-0.5))))/'VSWR Calculator'!$C$25)-$C103)^2+(1500*ABS(SIN(2*PI()*MOD(Calculator!$B$36/Calculator!$F$13,1)))*IF(MOD(Calculator!$B$36/Calculator!$F$13,1)&lt;0.5,-1,1))^2)/SQRT(((50*POWER(80,POWER(COS(PI()*MOD(Calculator!$B$36/Calculator!$F$13,1)),2))+MIN(500,MAX(30,100*EXP(-0.3*'VSWR Calculator'!$C$24)*(1+3*ABS(MOD('VSWR Calculator'!$C$23/Calculator!$F$13/2,1)-0.5))))/'VSWR Calculator'!$C$25)+$C103)^2+(1500*ABS(SIN(2*PI()*MOD(Calculator!$B$36/Calculator!$F$13,1)))*IF(MOD(Calculator!$B$36/Calculator!$F$13,1)&lt;0.5,-1,1))^2))/(1-SQRT(((50*POWER(80,POWER(COS(PI()*MOD(Calculator!$B$36/Calculator!$F$13,1)),2))+MIN(500,MAX(30,100*EXP(-0.3*'VSWR Calculator'!$C$24)*(1+3*ABS(MOD('VSWR Calculator'!$C$23/Calculator!$F$13/2,1)-0.5))))/'VSWR Calculator'!$C$25)-$C103)^2+(1500*ABS(SIN(2*PI()*MOD(Calculator!$B$36/Calculator!$F$13,1)))*IF(MOD(Calculator!$B$36/Calculator!$F$13,1)&lt;0.5,-1,1))^2)/SQRT(((50*POWER(80,POWER(COS(PI()*MOD(Calculator!$B$36/Calculator!$F$13,1)),2))+MIN(500,MAX(30,100*EXP(-0.3*'VSWR Calculator'!$C$24)*(1+3*ABS(MOD('VSWR Calculator'!$C$23/Calculator!$F$13/2,1)-0.5))))/'VSWR Calculator'!$C$25)+$C103)^2+(1500*ABS(SIN(2*PI()*MOD(Calculator!$B$36/Calculator!$F$13,1)))*IF(MOD(Calculator!$B$36/Calculator!$F$13,1)&lt;0.5,-1,1))^2)),2))</f>
        <v>—</v>
      </c>
      <c r="HD103" s="253" t="str">
        <f aca="false">IF(OR(Calculator!$E$14&lt;&gt;"YES",Calculator!$B$36&lt;Calculator!$G$14),"—",ROUND((1+SQRT(((50*POWER(80,POWER(COS(PI()*MOD(Calculator!$B$36/Calculator!$F$14,1)),2))+MIN(500,MAX(30,100*EXP(-0.3*'VSWR Calculator'!$C$24)*(1+3*ABS(MOD('VSWR Calculator'!$C$23/Calculator!$F$14/2,1)-0.5))))/'VSWR Calculator'!$C$25)-$C103)^2+(1500*ABS(SIN(2*PI()*MOD(Calculator!$B$36/Calculator!$F$14,1)))*IF(MOD(Calculator!$B$36/Calculator!$F$14,1)&lt;0.5,-1,1))^2)/SQRT(((50*POWER(80,POWER(COS(PI()*MOD(Calculator!$B$36/Calculator!$F$14,1)),2))+MIN(500,MAX(30,100*EXP(-0.3*'VSWR Calculator'!$C$24)*(1+3*ABS(MOD('VSWR Calculator'!$C$23/Calculator!$F$14/2,1)-0.5))))/'VSWR Calculator'!$C$25)+$C103)^2+(1500*ABS(SIN(2*PI()*MOD(Calculator!$B$36/Calculator!$F$14,1)))*IF(MOD(Calculator!$B$36/Calculator!$F$14,1)&lt;0.5,-1,1))^2))/(1-SQRT(((50*POWER(80,POWER(COS(PI()*MOD(Calculator!$B$36/Calculator!$F$14,1)),2))+MIN(500,MAX(30,100*EXP(-0.3*'VSWR Calculator'!$C$24)*(1+3*ABS(MOD('VSWR Calculator'!$C$23/Calculator!$F$14/2,1)-0.5))))/'VSWR Calculator'!$C$25)-$C103)^2+(1500*ABS(SIN(2*PI()*MOD(Calculator!$B$36/Calculator!$F$14,1)))*IF(MOD(Calculator!$B$36/Calculator!$F$14,1)&lt;0.5,-1,1))^2)/SQRT(((50*POWER(80,POWER(COS(PI()*MOD(Calculator!$B$36/Calculator!$F$14,1)),2))+MIN(500,MAX(30,100*EXP(-0.3*'VSWR Calculator'!$C$24)*(1+3*ABS(MOD('VSWR Calculator'!$C$23/Calculator!$F$14/2,1)-0.5))))/'VSWR Calculator'!$C$25)+$C103)^2+(1500*ABS(SIN(2*PI()*MOD(Calculator!$B$36/Calculator!$F$14,1)))*IF(MOD(Calculator!$B$36/Calculator!$F$14,1)&lt;0.5,-1,1))^2)),2))</f>
        <v>—</v>
      </c>
      <c r="HE103" s="253" t="n">
        <f aca="false">IF(OR(Calculator!$E$15&lt;&gt;"YES",Calculator!$B$36&lt;Calculator!$G$15),"—",ROUND((1+SQRT(((50*POWER(80,POWER(COS(PI()*MOD(Calculator!$B$36/Calculator!$F$15,1)),2))+MIN(500,MAX(30,100*EXP(-0.3*'VSWR Calculator'!$C$24)*(1+3*ABS(MOD('VSWR Calculator'!$C$23/Calculator!$F$15/2,1)-0.5))))/'VSWR Calculator'!$C$25)-$C103)^2+(1500*ABS(SIN(2*PI()*MOD(Calculator!$B$36/Calculator!$F$15,1)))*IF(MOD(Calculator!$B$36/Calculator!$F$15,1)&lt;0.5,-1,1))^2)/SQRT(((50*POWER(80,POWER(COS(PI()*MOD(Calculator!$B$36/Calculator!$F$15,1)),2))+MIN(500,MAX(30,100*EXP(-0.3*'VSWR Calculator'!$C$24)*(1+3*ABS(MOD('VSWR Calculator'!$C$23/Calculator!$F$15/2,1)-0.5))))/'VSWR Calculator'!$C$25)+$C103)^2+(1500*ABS(SIN(2*PI()*MOD(Calculator!$B$36/Calculator!$F$15,1)))*IF(MOD(Calculator!$B$36/Calculator!$F$15,1)&lt;0.5,-1,1))^2))/(1-SQRT(((50*POWER(80,POWER(COS(PI()*MOD(Calculator!$B$36/Calculator!$F$15,1)),2))+MIN(500,MAX(30,100*EXP(-0.3*'VSWR Calculator'!$C$24)*(1+3*ABS(MOD('VSWR Calculator'!$C$23/Calculator!$F$15/2,1)-0.5))))/'VSWR Calculator'!$C$25)-$C103)^2+(1500*ABS(SIN(2*PI()*MOD(Calculator!$B$36/Calculator!$F$15,1)))*IF(MOD(Calculator!$B$36/Calculator!$F$15,1)&lt;0.5,-1,1))^2)/SQRT(((50*POWER(80,POWER(COS(PI()*MOD(Calculator!$B$36/Calculator!$F$15,1)),2))+MIN(500,MAX(30,100*EXP(-0.3*'VSWR Calculator'!$C$24)*(1+3*ABS(MOD('VSWR Calculator'!$C$23/Calculator!$F$15/2,1)-0.5))))/'VSWR Calculator'!$C$25)+$C103)^2+(1500*ABS(SIN(2*PI()*MOD(Calculator!$B$36/Calculator!$F$15,1)))*IF(MOD(Calculator!$B$36/Calculator!$F$15,1)&lt;0.5,-1,1))^2)),2))</f>
        <v>19</v>
      </c>
      <c r="HF103" s="253" t="str">
        <f aca="false">IF(OR(Calculator!$E$16&lt;&gt;"YES",Calculator!$B$36&lt;Calculator!$G$16),"—",ROUND((1+SQRT(((50*POWER(80,POWER(COS(PI()*MOD(Calculator!$B$36/Calculator!$F$16,1)),2))+MIN(500,MAX(30,100*EXP(-0.3*'VSWR Calculator'!$C$24)*(1+3*ABS(MOD('VSWR Calculator'!$C$23/Calculator!$F$16/2,1)-0.5))))/'VSWR Calculator'!$C$25)-$C103)^2+(1500*ABS(SIN(2*PI()*MOD(Calculator!$B$36/Calculator!$F$16,1)))*IF(MOD(Calculator!$B$36/Calculator!$F$16,1)&lt;0.5,-1,1))^2)/SQRT(((50*POWER(80,POWER(COS(PI()*MOD(Calculator!$B$36/Calculator!$F$16,1)),2))+MIN(500,MAX(30,100*EXP(-0.3*'VSWR Calculator'!$C$24)*(1+3*ABS(MOD('VSWR Calculator'!$C$23/Calculator!$F$16/2,1)-0.5))))/'VSWR Calculator'!$C$25)+$C103)^2+(1500*ABS(SIN(2*PI()*MOD(Calculator!$B$36/Calculator!$F$16,1)))*IF(MOD(Calculator!$B$36/Calculator!$F$16,1)&lt;0.5,-1,1))^2))/(1-SQRT(((50*POWER(80,POWER(COS(PI()*MOD(Calculator!$B$36/Calculator!$F$16,1)),2))+MIN(500,MAX(30,100*EXP(-0.3*'VSWR Calculator'!$C$24)*(1+3*ABS(MOD('VSWR Calculator'!$C$23/Calculator!$F$16/2,1)-0.5))))/'VSWR Calculator'!$C$25)-$C103)^2+(1500*ABS(SIN(2*PI()*MOD(Calculator!$B$36/Calculator!$F$16,1)))*IF(MOD(Calculator!$B$36/Calculator!$F$16,1)&lt;0.5,-1,1))^2)/SQRT(((50*POWER(80,POWER(COS(PI()*MOD(Calculator!$B$36/Calculator!$F$16,1)),2))+MIN(500,MAX(30,100*EXP(-0.3*'VSWR Calculator'!$C$24)*(1+3*ABS(MOD('VSWR Calculator'!$C$23/Calculator!$F$16/2,1)-0.5))))/'VSWR Calculator'!$C$25)+$C103)^2+(1500*ABS(SIN(2*PI()*MOD(Calculator!$B$36/Calculator!$F$16,1)))*IF(MOD(Calculator!$B$36/Calculator!$F$16,1)&lt;0.5,-1,1))^2)),2))</f>
        <v>—</v>
      </c>
      <c r="HG103" s="253" t="n">
        <f aca="false">IF(OR(Calculator!$E$17&lt;&gt;"YES",Calculator!$B$36&lt;Calculator!$G$17),"—",ROUND((1+SQRT(((50*POWER(80,POWER(COS(PI()*MOD(Calculator!$B$36/Calculator!$F$17,1)),2))+MIN(500,MAX(30,100*EXP(-0.3*'VSWR Calculator'!$C$24)*(1+3*ABS(MOD('VSWR Calculator'!$C$23/Calculator!$F$17/2,1)-0.5))))/'VSWR Calculator'!$C$25)-$C103)^2+(1500*ABS(SIN(2*PI()*MOD(Calculator!$B$36/Calculator!$F$17,1)))*IF(MOD(Calculator!$B$36/Calculator!$F$17,1)&lt;0.5,-1,1))^2)/SQRT(((50*POWER(80,POWER(COS(PI()*MOD(Calculator!$B$36/Calculator!$F$17,1)),2))+MIN(500,MAX(30,100*EXP(-0.3*'VSWR Calculator'!$C$24)*(1+3*ABS(MOD('VSWR Calculator'!$C$23/Calculator!$F$17/2,1)-0.5))))/'VSWR Calculator'!$C$25)+$C103)^2+(1500*ABS(SIN(2*PI()*MOD(Calculator!$B$36/Calculator!$F$17,1)))*IF(MOD(Calculator!$B$36/Calculator!$F$17,1)&lt;0.5,-1,1))^2))/(1-SQRT(((50*POWER(80,POWER(COS(PI()*MOD(Calculator!$B$36/Calculator!$F$17,1)),2))+MIN(500,MAX(30,100*EXP(-0.3*'VSWR Calculator'!$C$24)*(1+3*ABS(MOD('VSWR Calculator'!$C$23/Calculator!$F$17/2,1)-0.5))))/'VSWR Calculator'!$C$25)-$C103)^2+(1500*ABS(SIN(2*PI()*MOD(Calculator!$B$36/Calculator!$F$17,1)))*IF(MOD(Calculator!$B$36/Calculator!$F$17,1)&lt;0.5,-1,1))^2)/SQRT(((50*POWER(80,POWER(COS(PI()*MOD(Calculator!$B$36/Calculator!$F$17,1)),2))+MIN(500,MAX(30,100*EXP(-0.3*'VSWR Calculator'!$C$24)*(1+3*ABS(MOD('VSWR Calculator'!$C$23/Calculator!$F$17/2,1)-0.5))))/'VSWR Calculator'!$C$25)+$C103)^2+(1500*ABS(SIN(2*PI()*MOD(Calculator!$B$36/Calculator!$F$17,1)))*IF(MOD(Calculator!$B$36/Calculator!$F$17,1)&lt;0.5,-1,1))^2)),2))</f>
        <v>23.86</v>
      </c>
      <c r="HH103" s="253" t="str">
        <f aca="false">IF(OR(Calculator!$E$18&lt;&gt;"YES",Calculator!$B$36&lt;Calculator!$G$18),"—",ROUND((1+SQRT(((50*POWER(80,POWER(COS(PI()*MOD(Calculator!$B$36/Calculator!$F$18,1)),2))+MIN(500,MAX(30,100*EXP(-0.3*'VSWR Calculator'!$C$24)*(1+3*ABS(MOD('VSWR Calculator'!$C$23/Calculator!$F$18/2,1)-0.5))))/'VSWR Calculator'!$C$25)-$C103)^2+(1500*ABS(SIN(2*PI()*MOD(Calculator!$B$36/Calculator!$F$18,1)))*IF(MOD(Calculator!$B$36/Calculator!$F$18,1)&lt;0.5,-1,1))^2)/SQRT(((50*POWER(80,POWER(COS(PI()*MOD(Calculator!$B$36/Calculator!$F$18,1)),2))+MIN(500,MAX(30,100*EXP(-0.3*'VSWR Calculator'!$C$24)*(1+3*ABS(MOD('VSWR Calculator'!$C$23/Calculator!$F$18/2,1)-0.5))))/'VSWR Calculator'!$C$25)+$C103)^2+(1500*ABS(SIN(2*PI()*MOD(Calculator!$B$36/Calculator!$F$18,1)))*IF(MOD(Calculator!$B$36/Calculator!$F$18,1)&lt;0.5,-1,1))^2))/(1-SQRT(((50*POWER(80,POWER(COS(PI()*MOD(Calculator!$B$36/Calculator!$F$18,1)),2))+MIN(500,MAX(30,100*EXP(-0.3*'VSWR Calculator'!$C$24)*(1+3*ABS(MOD('VSWR Calculator'!$C$23/Calculator!$F$18/2,1)-0.5))))/'VSWR Calculator'!$C$25)-$C103)^2+(1500*ABS(SIN(2*PI()*MOD(Calculator!$B$36/Calculator!$F$18,1)))*IF(MOD(Calculator!$B$36/Calculator!$F$18,1)&lt;0.5,-1,1))^2)/SQRT(((50*POWER(80,POWER(COS(PI()*MOD(Calculator!$B$36/Calculator!$F$18,1)),2))+MIN(500,MAX(30,100*EXP(-0.3*'VSWR Calculator'!$C$24)*(1+3*ABS(MOD('VSWR Calculator'!$C$23/Calculator!$F$18/2,1)-0.5))))/'VSWR Calculator'!$C$25)+$C103)^2+(1500*ABS(SIN(2*PI()*MOD(Calculator!$B$36/Calculator!$F$18,1)))*IF(MOD(Calculator!$B$36/Calculator!$F$18,1)&lt;0.5,-1,1))^2)),2))</f>
        <v>—</v>
      </c>
      <c r="HI103" s="253" t="str">
        <f aca="false">IF(OR(Calculator!$E$19&lt;&gt;"YES",Calculator!$B$36&lt;Calculator!$G$19),"—",ROUND((1+SQRT(((50*POWER(80,POWER(COS(PI()*MOD(Calculator!$B$36/Calculator!$F$19,1)),2))+MIN(500,MAX(30,100*EXP(-0.3*'VSWR Calculator'!$C$24)*(1+3*ABS(MOD('VSWR Calculator'!$C$23/Calculator!$F$19/2,1)-0.5))))/'VSWR Calculator'!$C$25)-$C103)^2+(1500*ABS(SIN(2*PI()*MOD(Calculator!$B$36/Calculator!$F$19,1)))*IF(MOD(Calculator!$B$36/Calculator!$F$19,1)&lt;0.5,-1,1))^2)/SQRT(((50*POWER(80,POWER(COS(PI()*MOD(Calculator!$B$36/Calculator!$F$19,1)),2))+MIN(500,MAX(30,100*EXP(-0.3*'VSWR Calculator'!$C$24)*(1+3*ABS(MOD('VSWR Calculator'!$C$23/Calculator!$F$19/2,1)-0.5))))/'VSWR Calculator'!$C$25)+$C103)^2+(1500*ABS(SIN(2*PI()*MOD(Calculator!$B$36/Calculator!$F$19,1)))*IF(MOD(Calculator!$B$36/Calculator!$F$19,1)&lt;0.5,-1,1))^2))/(1-SQRT(((50*POWER(80,POWER(COS(PI()*MOD(Calculator!$B$36/Calculator!$F$19,1)),2))+MIN(500,MAX(30,100*EXP(-0.3*'VSWR Calculator'!$C$24)*(1+3*ABS(MOD('VSWR Calculator'!$C$23/Calculator!$F$19/2,1)-0.5))))/'VSWR Calculator'!$C$25)-$C103)^2+(1500*ABS(SIN(2*PI()*MOD(Calculator!$B$36/Calculator!$F$19,1)))*IF(MOD(Calculator!$B$36/Calculator!$F$19,1)&lt;0.5,-1,1))^2)/SQRT(((50*POWER(80,POWER(COS(PI()*MOD(Calculator!$B$36/Calculator!$F$19,1)),2))+MIN(500,MAX(30,100*EXP(-0.3*'VSWR Calculator'!$C$24)*(1+3*ABS(MOD('VSWR Calculator'!$C$23/Calculator!$F$19/2,1)-0.5))))/'VSWR Calculator'!$C$25)+$C103)^2+(1500*ABS(SIN(2*PI()*MOD(Calculator!$B$36/Calculator!$F$19,1)))*IF(MOD(Calculator!$B$36/Calculator!$F$19,1)&lt;0.5,-1,1))^2)),2))</f>
        <v>—</v>
      </c>
      <c r="HJ103" s="253" t="str">
        <f aca="false">IF(OR(Calculator!$E$20&lt;&gt;"YES",Calculator!$B$36&lt;Calculator!$G$20),"—",ROUND((1+SQRT(((50*POWER(80,POWER(COS(PI()*MOD(Calculator!$B$36/Calculator!$F$20,1)),2))+MIN(500,MAX(30,100*EXP(-0.3*'VSWR Calculator'!$C$24)*(1+3*ABS(MOD('VSWR Calculator'!$C$23/Calculator!$F$20/2,1)-0.5))))/'VSWR Calculator'!$C$25)-$C103)^2+(1500*ABS(SIN(2*PI()*MOD(Calculator!$B$36/Calculator!$F$20,1)))*IF(MOD(Calculator!$B$36/Calculator!$F$20,1)&lt;0.5,-1,1))^2)/SQRT(((50*POWER(80,POWER(COS(PI()*MOD(Calculator!$B$36/Calculator!$F$20,1)),2))+MIN(500,MAX(30,100*EXP(-0.3*'VSWR Calculator'!$C$24)*(1+3*ABS(MOD('VSWR Calculator'!$C$23/Calculator!$F$20/2,1)-0.5))))/'VSWR Calculator'!$C$25)+$C103)^2+(1500*ABS(SIN(2*PI()*MOD(Calculator!$B$36/Calculator!$F$20,1)))*IF(MOD(Calculator!$B$36/Calculator!$F$20,1)&lt;0.5,-1,1))^2))/(1-SQRT(((50*POWER(80,POWER(COS(PI()*MOD(Calculator!$B$36/Calculator!$F$20,1)),2))+MIN(500,MAX(30,100*EXP(-0.3*'VSWR Calculator'!$C$24)*(1+3*ABS(MOD('VSWR Calculator'!$C$23/Calculator!$F$20/2,1)-0.5))))/'VSWR Calculator'!$C$25)-$C103)^2+(1500*ABS(SIN(2*PI()*MOD(Calculator!$B$36/Calculator!$F$20,1)))*IF(MOD(Calculator!$B$36/Calculator!$F$20,1)&lt;0.5,-1,1))^2)/SQRT(((50*POWER(80,POWER(COS(PI()*MOD(Calculator!$B$36/Calculator!$F$20,1)),2))+MIN(500,MAX(30,100*EXP(-0.3*'VSWR Calculator'!$C$24)*(1+3*ABS(MOD('VSWR Calculator'!$C$23/Calculator!$F$20/2,1)-0.5))))/'VSWR Calculator'!$C$25)+$C103)^2+(1500*ABS(SIN(2*PI()*MOD(Calculator!$B$36/Calculator!$F$20,1)))*IF(MOD(Calculator!$B$36/Calculator!$F$20,1)&lt;0.5,-1,1))^2)),2))</f>
        <v>—</v>
      </c>
      <c r="HK103" s="253" t="str">
        <f aca="false">IF(OR(Calculator!$E$21&lt;&gt;"YES",Calculator!$B$36&lt;Calculator!$G$21),"—",ROUND((1+SQRT(((50*POWER(80,POWER(COS(PI()*MOD(Calculator!$B$36/Calculator!$F$21,1)),2))+MIN(500,MAX(30,100*EXP(-0.3*'VSWR Calculator'!$C$24)*(1+3*ABS(MOD('VSWR Calculator'!$C$23/Calculator!$F$21/2,1)-0.5))))/'VSWR Calculator'!$C$25)-$C103)^2+(1500*ABS(SIN(2*PI()*MOD(Calculator!$B$36/Calculator!$F$21,1)))*IF(MOD(Calculator!$B$36/Calculator!$F$21,1)&lt;0.5,-1,1))^2)/SQRT(((50*POWER(80,POWER(COS(PI()*MOD(Calculator!$B$36/Calculator!$F$21,1)),2))+MIN(500,MAX(30,100*EXP(-0.3*'VSWR Calculator'!$C$24)*(1+3*ABS(MOD('VSWR Calculator'!$C$23/Calculator!$F$21/2,1)-0.5))))/'VSWR Calculator'!$C$25)+$C103)^2+(1500*ABS(SIN(2*PI()*MOD(Calculator!$B$36/Calculator!$F$21,1)))*IF(MOD(Calculator!$B$36/Calculator!$F$21,1)&lt;0.5,-1,1))^2))/(1-SQRT(((50*POWER(80,POWER(COS(PI()*MOD(Calculator!$B$36/Calculator!$F$21,1)),2))+MIN(500,MAX(30,100*EXP(-0.3*'VSWR Calculator'!$C$24)*(1+3*ABS(MOD('VSWR Calculator'!$C$23/Calculator!$F$21/2,1)-0.5))))/'VSWR Calculator'!$C$25)-$C103)^2+(1500*ABS(SIN(2*PI()*MOD(Calculator!$B$36/Calculator!$F$21,1)))*IF(MOD(Calculator!$B$36/Calculator!$F$21,1)&lt;0.5,-1,1))^2)/SQRT(((50*POWER(80,POWER(COS(PI()*MOD(Calculator!$B$36/Calculator!$F$21,1)),2))+MIN(500,MAX(30,100*EXP(-0.3*'VSWR Calculator'!$C$24)*(1+3*ABS(MOD('VSWR Calculator'!$C$23/Calculator!$F$21/2,1)-0.5))))/'VSWR Calculator'!$C$25)+$C103)^2+(1500*ABS(SIN(2*PI()*MOD(Calculator!$B$36/Calculator!$F$21,1)))*IF(MOD(Calculator!$B$36/Calculator!$F$21,1)&lt;0.5,-1,1))^2)),2))</f>
        <v>—</v>
      </c>
      <c r="HL103" s="253" t="str">
        <f aca="false">IF(OR(Calculator!$E$22&lt;&gt;"YES",Calculator!$B$36&lt;Calculator!$G$22),"—",ROUND((1+SQRT(((50*POWER(80,POWER(COS(PI()*MOD(Calculator!$B$36/Calculator!$F$22,1)),2))+MIN(500,MAX(30,100*EXP(-0.3*'VSWR Calculator'!$C$24)*(1+3*ABS(MOD('VSWR Calculator'!$C$23/Calculator!$F$22/2,1)-0.5))))/'VSWR Calculator'!$C$25)-$C103)^2+(1500*ABS(SIN(2*PI()*MOD(Calculator!$B$36/Calculator!$F$22,1)))*IF(MOD(Calculator!$B$36/Calculator!$F$22,1)&lt;0.5,-1,1))^2)/SQRT(((50*POWER(80,POWER(COS(PI()*MOD(Calculator!$B$36/Calculator!$F$22,1)),2))+MIN(500,MAX(30,100*EXP(-0.3*'VSWR Calculator'!$C$24)*(1+3*ABS(MOD('VSWR Calculator'!$C$23/Calculator!$F$22/2,1)-0.5))))/'VSWR Calculator'!$C$25)+$C103)^2+(1500*ABS(SIN(2*PI()*MOD(Calculator!$B$36/Calculator!$F$22,1)))*IF(MOD(Calculator!$B$36/Calculator!$F$22,1)&lt;0.5,-1,1))^2))/(1-SQRT(((50*POWER(80,POWER(COS(PI()*MOD(Calculator!$B$36/Calculator!$F$22,1)),2))+MIN(500,MAX(30,100*EXP(-0.3*'VSWR Calculator'!$C$24)*(1+3*ABS(MOD('VSWR Calculator'!$C$23/Calculator!$F$22/2,1)-0.5))))/'VSWR Calculator'!$C$25)-$C103)^2+(1500*ABS(SIN(2*PI()*MOD(Calculator!$B$36/Calculator!$F$22,1)))*IF(MOD(Calculator!$B$36/Calculator!$F$22,1)&lt;0.5,-1,1))^2)/SQRT(((50*POWER(80,POWER(COS(PI()*MOD(Calculator!$B$36/Calculator!$F$22,1)),2))+MIN(500,MAX(30,100*EXP(-0.3*'VSWR Calculator'!$C$24)*(1+3*ABS(MOD('VSWR Calculator'!$C$23/Calculator!$F$22/2,1)-0.5))))/'VSWR Calculator'!$C$25)+$C103)^2+(1500*ABS(SIN(2*PI()*MOD(Calculator!$B$36/Calculator!$F$22,1)))*IF(MOD(Calculator!$B$36/Calculator!$F$22,1)&lt;0.5,-1,1))^2)),2))</f>
        <v>—</v>
      </c>
      <c r="HM103" s="253" t="n">
        <f aca="false">IFERROR(ROUND((IF(ISNUMBER(HB103),HB103,0)+IF(ISNUMBER(HC103),HC103,0)+IF(ISNUMBER(HD103),HD103,0)+IF(ISNUMBER(HE103),HE103,0)+IF(ISNUMBER(HF103),HF103,0)+IF(ISNUMBER(HG103),HG103,0)+IF(ISNUMBER(HH103),HH103,0)+IF(ISNUMBER(HI103),HI103,0)+IF(ISNUMBER(HJ103),HJ103,0)+IF(ISNUMBER(HK103),HK103,0)+IF(ISNUMBER(HL103),HL103,0))/(IF(ISNUMBER(HB103),1,0)+IF(ISNUMBER(HC103),1,0)+IF(ISNUMBER(HD103),1,0)+IF(ISNUMBER(HE103),1,0)+IF(ISNUMBER(HF103),1,0)+IF(ISNUMBER(HG103),1,0)+IF(ISNUMBER(HH103),1,0)+IF(ISNUMBER(HI103),1,0)+IF(ISNUMBER(HJ103),1,0)+IF(ISNUMBER(HK103),1,0)+IF(ISNUMBER(HL103),1,0)),4),"")</f>
        <v>21.43</v>
      </c>
      <c r="HN103" s="253" t="str">
        <f aca="false">IF(OR(Calculator!$E$12&lt;&gt;"YES",Calculator!$B$37&lt;Calculator!$G$12),"—",ROUND((1+SQRT(((50*POWER(80,POWER(COS(PI()*MOD(Calculator!$B$37/Calculator!$F$12,1)),2))+MIN(500,MAX(30,100*EXP(-0.3*'VSWR Calculator'!$C$24)*(1+3*ABS(MOD('VSWR Calculator'!$C$23/Calculator!$F$12/2,1)-0.5))))/'VSWR Calculator'!$C$25)-$C103)^2+(1500*ABS(SIN(2*PI()*MOD(Calculator!$B$37/Calculator!$F$12,1)))*IF(MOD(Calculator!$B$37/Calculator!$F$12,1)&lt;0.5,-1,1))^2)/SQRT(((50*POWER(80,POWER(COS(PI()*MOD(Calculator!$B$37/Calculator!$F$12,1)),2))+MIN(500,MAX(30,100*EXP(-0.3*'VSWR Calculator'!$C$24)*(1+3*ABS(MOD('VSWR Calculator'!$C$23/Calculator!$F$12/2,1)-0.5))))/'VSWR Calculator'!$C$25)+$C103)^2+(1500*ABS(SIN(2*PI()*MOD(Calculator!$B$37/Calculator!$F$12,1)))*IF(MOD(Calculator!$B$37/Calculator!$F$12,1)&lt;0.5,-1,1))^2))/(1-SQRT(((50*POWER(80,POWER(COS(PI()*MOD(Calculator!$B$37/Calculator!$F$12,1)),2))+MIN(500,MAX(30,100*EXP(-0.3*'VSWR Calculator'!$C$24)*(1+3*ABS(MOD('VSWR Calculator'!$C$23/Calculator!$F$12/2,1)-0.5))))/'VSWR Calculator'!$C$25)-$C103)^2+(1500*ABS(SIN(2*PI()*MOD(Calculator!$B$37/Calculator!$F$12,1)))*IF(MOD(Calculator!$B$37/Calculator!$F$12,1)&lt;0.5,-1,1))^2)/SQRT(((50*POWER(80,POWER(COS(PI()*MOD(Calculator!$B$37/Calculator!$F$12,1)),2))+MIN(500,MAX(30,100*EXP(-0.3*'VSWR Calculator'!$C$24)*(1+3*ABS(MOD('VSWR Calculator'!$C$23/Calculator!$F$12/2,1)-0.5))))/'VSWR Calculator'!$C$25)+$C103)^2+(1500*ABS(SIN(2*PI()*MOD(Calculator!$B$37/Calculator!$F$12,1)))*IF(MOD(Calculator!$B$37/Calculator!$F$12,1)&lt;0.5,-1,1))^2)),2))</f>
        <v>—</v>
      </c>
      <c r="HO103" s="253" t="str">
        <f aca="false">IF(OR(Calculator!$E$13&lt;&gt;"YES",Calculator!$B$37&lt;Calculator!$G$13),"—",ROUND((1+SQRT(((50*POWER(80,POWER(COS(PI()*MOD(Calculator!$B$37/Calculator!$F$13,1)),2))+MIN(500,MAX(30,100*EXP(-0.3*'VSWR Calculator'!$C$24)*(1+3*ABS(MOD('VSWR Calculator'!$C$23/Calculator!$F$13/2,1)-0.5))))/'VSWR Calculator'!$C$25)-$C103)^2+(1500*ABS(SIN(2*PI()*MOD(Calculator!$B$37/Calculator!$F$13,1)))*IF(MOD(Calculator!$B$37/Calculator!$F$13,1)&lt;0.5,-1,1))^2)/SQRT(((50*POWER(80,POWER(COS(PI()*MOD(Calculator!$B$37/Calculator!$F$13,1)),2))+MIN(500,MAX(30,100*EXP(-0.3*'VSWR Calculator'!$C$24)*(1+3*ABS(MOD('VSWR Calculator'!$C$23/Calculator!$F$13/2,1)-0.5))))/'VSWR Calculator'!$C$25)+$C103)^2+(1500*ABS(SIN(2*PI()*MOD(Calculator!$B$37/Calculator!$F$13,1)))*IF(MOD(Calculator!$B$37/Calculator!$F$13,1)&lt;0.5,-1,1))^2))/(1-SQRT(((50*POWER(80,POWER(COS(PI()*MOD(Calculator!$B$37/Calculator!$F$13,1)),2))+MIN(500,MAX(30,100*EXP(-0.3*'VSWR Calculator'!$C$24)*(1+3*ABS(MOD('VSWR Calculator'!$C$23/Calculator!$F$13/2,1)-0.5))))/'VSWR Calculator'!$C$25)-$C103)^2+(1500*ABS(SIN(2*PI()*MOD(Calculator!$B$37/Calculator!$F$13,1)))*IF(MOD(Calculator!$B$37/Calculator!$F$13,1)&lt;0.5,-1,1))^2)/SQRT(((50*POWER(80,POWER(COS(PI()*MOD(Calculator!$B$37/Calculator!$F$13,1)),2))+MIN(500,MAX(30,100*EXP(-0.3*'VSWR Calculator'!$C$24)*(1+3*ABS(MOD('VSWR Calculator'!$C$23/Calculator!$F$13/2,1)-0.5))))/'VSWR Calculator'!$C$25)+$C103)^2+(1500*ABS(SIN(2*PI()*MOD(Calculator!$B$37/Calculator!$F$13,1)))*IF(MOD(Calculator!$B$37/Calculator!$F$13,1)&lt;0.5,-1,1))^2)),2))</f>
        <v>—</v>
      </c>
      <c r="HP103" s="253" t="str">
        <f aca="false">IF(OR(Calculator!$E$14&lt;&gt;"YES",Calculator!$B$37&lt;Calculator!$G$14),"—",ROUND((1+SQRT(((50*POWER(80,POWER(COS(PI()*MOD(Calculator!$B$37/Calculator!$F$14,1)),2))+MIN(500,MAX(30,100*EXP(-0.3*'VSWR Calculator'!$C$24)*(1+3*ABS(MOD('VSWR Calculator'!$C$23/Calculator!$F$14/2,1)-0.5))))/'VSWR Calculator'!$C$25)-$C103)^2+(1500*ABS(SIN(2*PI()*MOD(Calculator!$B$37/Calculator!$F$14,1)))*IF(MOD(Calculator!$B$37/Calculator!$F$14,1)&lt;0.5,-1,1))^2)/SQRT(((50*POWER(80,POWER(COS(PI()*MOD(Calculator!$B$37/Calculator!$F$14,1)),2))+MIN(500,MAX(30,100*EXP(-0.3*'VSWR Calculator'!$C$24)*(1+3*ABS(MOD('VSWR Calculator'!$C$23/Calculator!$F$14/2,1)-0.5))))/'VSWR Calculator'!$C$25)+$C103)^2+(1500*ABS(SIN(2*PI()*MOD(Calculator!$B$37/Calculator!$F$14,1)))*IF(MOD(Calculator!$B$37/Calculator!$F$14,1)&lt;0.5,-1,1))^2))/(1-SQRT(((50*POWER(80,POWER(COS(PI()*MOD(Calculator!$B$37/Calculator!$F$14,1)),2))+MIN(500,MAX(30,100*EXP(-0.3*'VSWR Calculator'!$C$24)*(1+3*ABS(MOD('VSWR Calculator'!$C$23/Calculator!$F$14/2,1)-0.5))))/'VSWR Calculator'!$C$25)-$C103)^2+(1500*ABS(SIN(2*PI()*MOD(Calculator!$B$37/Calculator!$F$14,1)))*IF(MOD(Calculator!$B$37/Calculator!$F$14,1)&lt;0.5,-1,1))^2)/SQRT(((50*POWER(80,POWER(COS(PI()*MOD(Calculator!$B$37/Calculator!$F$14,1)),2))+MIN(500,MAX(30,100*EXP(-0.3*'VSWR Calculator'!$C$24)*(1+3*ABS(MOD('VSWR Calculator'!$C$23/Calculator!$F$14/2,1)-0.5))))/'VSWR Calculator'!$C$25)+$C103)^2+(1500*ABS(SIN(2*PI()*MOD(Calculator!$B$37/Calculator!$F$14,1)))*IF(MOD(Calculator!$B$37/Calculator!$F$14,1)&lt;0.5,-1,1))^2)),2))</f>
        <v>—</v>
      </c>
      <c r="HQ103" s="253" t="n">
        <f aca="false">IF(OR(Calculator!$E$15&lt;&gt;"YES",Calculator!$B$37&lt;Calculator!$G$15),"—",ROUND((1+SQRT(((50*POWER(80,POWER(COS(PI()*MOD(Calculator!$B$37/Calculator!$F$15,1)),2))+MIN(500,MAX(30,100*EXP(-0.3*'VSWR Calculator'!$C$24)*(1+3*ABS(MOD('VSWR Calculator'!$C$23/Calculator!$F$15/2,1)-0.5))))/'VSWR Calculator'!$C$25)-$C103)^2+(1500*ABS(SIN(2*PI()*MOD(Calculator!$B$37/Calculator!$F$15,1)))*IF(MOD(Calculator!$B$37/Calculator!$F$15,1)&lt;0.5,-1,1))^2)/SQRT(((50*POWER(80,POWER(COS(PI()*MOD(Calculator!$B$37/Calculator!$F$15,1)),2))+MIN(500,MAX(30,100*EXP(-0.3*'VSWR Calculator'!$C$24)*(1+3*ABS(MOD('VSWR Calculator'!$C$23/Calculator!$F$15/2,1)-0.5))))/'VSWR Calculator'!$C$25)+$C103)^2+(1500*ABS(SIN(2*PI()*MOD(Calculator!$B$37/Calculator!$F$15,1)))*IF(MOD(Calculator!$B$37/Calculator!$F$15,1)&lt;0.5,-1,1))^2))/(1-SQRT(((50*POWER(80,POWER(COS(PI()*MOD(Calculator!$B$37/Calculator!$F$15,1)),2))+MIN(500,MAX(30,100*EXP(-0.3*'VSWR Calculator'!$C$24)*(1+3*ABS(MOD('VSWR Calculator'!$C$23/Calculator!$F$15/2,1)-0.5))))/'VSWR Calculator'!$C$25)-$C103)^2+(1500*ABS(SIN(2*PI()*MOD(Calculator!$B$37/Calculator!$F$15,1)))*IF(MOD(Calculator!$B$37/Calculator!$F$15,1)&lt;0.5,-1,1))^2)/SQRT(((50*POWER(80,POWER(COS(PI()*MOD(Calculator!$B$37/Calculator!$F$15,1)),2))+MIN(500,MAX(30,100*EXP(-0.3*'VSWR Calculator'!$C$24)*(1+3*ABS(MOD('VSWR Calculator'!$C$23/Calculator!$F$15/2,1)-0.5))))/'VSWR Calculator'!$C$25)+$C103)^2+(1500*ABS(SIN(2*PI()*MOD(Calculator!$B$37/Calculator!$F$15,1)))*IF(MOD(Calculator!$B$37/Calculator!$F$15,1)&lt;0.5,-1,1))^2)),2))</f>
        <v>2.83</v>
      </c>
      <c r="HR103" s="253" t="str">
        <f aca="false">IF(OR(Calculator!$E$16&lt;&gt;"YES",Calculator!$B$37&lt;Calculator!$G$16),"—",ROUND((1+SQRT(((50*POWER(80,POWER(COS(PI()*MOD(Calculator!$B$37/Calculator!$F$16,1)),2))+MIN(500,MAX(30,100*EXP(-0.3*'VSWR Calculator'!$C$24)*(1+3*ABS(MOD('VSWR Calculator'!$C$23/Calculator!$F$16/2,1)-0.5))))/'VSWR Calculator'!$C$25)-$C103)^2+(1500*ABS(SIN(2*PI()*MOD(Calculator!$B$37/Calculator!$F$16,1)))*IF(MOD(Calculator!$B$37/Calculator!$F$16,1)&lt;0.5,-1,1))^2)/SQRT(((50*POWER(80,POWER(COS(PI()*MOD(Calculator!$B$37/Calculator!$F$16,1)),2))+MIN(500,MAX(30,100*EXP(-0.3*'VSWR Calculator'!$C$24)*(1+3*ABS(MOD('VSWR Calculator'!$C$23/Calculator!$F$16/2,1)-0.5))))/'VSWR Calculator'!$C$25)+$C103)^2+(1500*ABS(SIN(2*PI()*MOD(Calculator!$B$37/Calculator!$F$16,1)))*IF(MOD(Calculator!$B$37/Calculator!$F$16,1)&lt;0.5,-1,1))^2))/(1-SQRT(((50*POWER(80,POWER(COS(PI()*MOD(Calculator!$B$37/Calculator!$F$16,1)),2))+MIN(500,MAX(30,100*EXP(-0.3*'VSWR Calculator'!$C$24)*(1+3*ABS(MOD('VSWR Calculator'!$C$23/Calculator!$F$16/2,1)-0.5))))/'VSWR Calculator'!$C$25)-$C103)^2+(1500*ABS(SIN(2*PI()*MOD(Calculator!$B$37/Calculator!$F$16,1)))*IF(MOD(Calculator!$B$37/Calculator!$F$16,1)&lt;0.5,-1,1))^2)/SQRT(((50*POWER(80,POWER(COS(PI()*MOD(Calculator!$B$37/Calculator!$F$16,1)),2))+MIN(500,MAX(30,100*EXP(-0.3*'VSWR Calculator'!$C$24)*(1+3*ABS(MOD('VSWR Calculator'!$C$23/Calculator!$F$16/2,1)-0.5))))/'VSWR Calculator'!$C$25)+$C103)^2+(1500*ABS(SIN(2*PI()*MOD(Calculator!$B$37/Calculator!$F$16,1)))*IF(MOD(Calculator!$B$37/Calculator!$F$16,1)&lt;0.5,-1,1))^2)),2))</f>
        <v>—</v>
      </c>
      <c r="HS103" s="253" t="n">
        <f aca="false">IF(OR(Calculator!$E$17&lt;&gt;"YES",Calculator!$B$37&lt;Calculator!$G$17),"—",ROUND((1+SQRT(((50*POWER(80,POWER(COS(PI()*MOD(Calculator!$B$37/Calculator!$F$17,1)),2))+MIN(500,MAX(30,100*EXP(-0.3*'VSWR Calculator'!$C$24)*(1+3*ABS(MOD('VSWR Calculator'!$C$23/Calculator!$F$17/2,1)-0.5))))/'VSWR Calculator'!$C$25)-$C103)^2+(1500*ABS(SIN(2*PI()*MOD(Calculator!$B$37/Calculator!$F$17,1)))*IF(MOD(Calculator!$B$37/Calculator!$F$17,1)&lt;0.5,-1,1))^2)/SQRT(((50*POWER(80,POWER(COS(PI()*MOD(Calculator!$B$37/Calculator!$F$17,1)),2))+MIN(500,MAX(30,100*EXP(-0.3*'VSWR Calculator'!$C$24)*(1+3*ABS(MOD('VSWR Calculator'!$C$23/Calculator!$F$17/2,1)-0.5))))/'VSWR Calculator'!$C$25)+$C103)^2+(1500*ABS(SIN(2*PI()*MOD(Calculator!$B$37/Calculator!$F$17,1)))*IF(MOD(Calculator!$B$37/Calculator!$F$17,1)&lt;0.5,-1,1))^2))/(1-SQRT(((50*POWER(80,POWER(COS(PI()*MOD(Calculator!$B$37/Calculator!$F$17,1)),2))+MIN(500,MAX(30,100*EXP(-0.3*'VSWR Calculator'!$C$24)*(1+3*ABS(MOD('VSWR Calculator'!$C$23/Calculator!$F$17/2,1)-0.5))))/'VSWR Calculator'!$C$25)-$C103)^2+(1500*ABS(SIN(2*PI()*MOD(Calculator!$B$37/Calculator!$F$17,1)))*IF(MOD(Calculator!$B$37/Calculator!$F$17,1)&lt;0.5,-1,1))^2)/SQRT(((50*POWER(80,POWER(COS(PI()*MOD(Calculator!$B$37/Calculator!$F$17,1)),2))+MIN(500,MAX(30,100*EXP(-0.3*'VSWR Calculator'!$C$24)*(1+3*ABS(MOD('VSWR Calculator'!$C$23/Calculator!$F$17/2,1)-0.5))))/'VSWR Calculator'!$C$25)+$C103)^2+(1500*ABS(SIN(2*PI()*MOD(Calculator!$B$37/Calculator!$F$17,1)))*IF(MOD(Calculator!$B$37/Calculator!$F$17,1)&lt;0.5,-1,1))^2)),2))</f>
        <v>17.09</v>
      </c>
      <c r="HT103" s="253" t="str">
        <f aca="false">IF(OR(Calculator!$E$18&lt;&gt;"YES",Calculator!$B$37&lt;Calculator!$G$18),"—",ROUND((1+SQRT(((50*POWER(80,POWER(COS(PI()*MOD(Calculator!$B$37/Calculator!$F$18,1)),2))+MIN(500,MAX(30,100*EXP(-0.3*'VSWR Calculator'!$C$24)*(1+3*ABS(MOD('VSWR Calculator'!$C$23/Calculator!$F$18/2,1)-0.5))))/'VSWR Calculator'!$C$25)-$C103)^2+(1500*ABS(SIN(2*PI()*MOD(Calculator!$B$37/Calculator!$F$18,1)))*IF(MOD(Calculator!$B$37/Calculator!$F$18,1)&lt;0.5,-1,1))^2)/SQRT(((50*POWER(80,POWER(COS(PI()*MOD(Calculator!$B$37/Calculator!$F$18,1)),2))+MIN(500,MAX(30,100*EXP(-0.3*'VSWR Calculator'!$C$24)*(1+3*ABS(MOD('VSWR Calculator'!$C$23/Calculator!$F$18/2,1)-0.5))))/'VSWR Calculator'!$C$25)+$C103)^2+(1500*ABS(SIN(2*PI()*MOD(Calculator!$B$37/Calculator!$F$18,1)))*IF(MOD(Calculator!$B$37/Calculator!$F$18,1)&lt;0.5,-1,1))^2))/(1-SQRT(((50*POWER(80,POWER(COS(PI()*MOD(Calculator!$B$37/Calculator!$F$18,1)),2))+MIN(500,MAX(30,100*EXP(-0.3*'VSWR Calculator'!$C$24)*(1+3*ABS(MOD('VSWR Calculator'!$C$23/Calculator!$F$18/2,1)-0.5))))/'VSWR Calculator'!$C$25)-$C103)^2+(1500*ABS(SIN(2*PI()*MOD(Calculator!$B$37/Calculator!$F$18,1)))*IF(MOD(Calculator!$B$37/Calculator!$F$18,1)&lt;0.5,-1,1))^2)/SQRT(((50*POWER(80,POWER(COS(PI()*MOD(Calculator!$B$37/Calculator!$F$18,1)),2))+MIN(500,MAX(30,100*EXP(-0.3*'VSWR Calculator'!$C$24)*(1+3*ABS(MOD('VSWR Calculator'!$C$23/Calculator!$F$18/2,1)-0.5))))/'VSWR Calculator'!$C$25)+$C103)^2+(1500*ABS(SIN(2*PI()*MOD(Calculator!$B$37/Calculator!$F$18,1)))*IF(MOD(Calculator!$B$37/Calculator!$F$18,1)&lt;0.5,-1,1))^2)),2))</f>
        <v>—</v>
      </c>
      <c r="HU103" s="253" t="str">
        <f aca="false">IF(OR(Calculator!$E$19&lt;&gt;"YES",Calculator!$B$37&lt;Calculator!$G$19),"—",ROUND((1+SQRT(((50*POWER(80,POWER(COS(PI()*MOD(Calculator!$B$37/Calculator!$F$19,1)),2))+MIN(500,MAX(30,100*EXP(-0.3*'VSWR Calculator'!$C$24)*(1+3*ABS(MOD('VSWR Calculator'!$C$23/Calculator!$F$19/2,1)-0.5))))/'VSWR Calculator'!$C$25)-$C103)^2+(1500*ABS(SIN(2*PI()*MOD(Calculator!$B$37/Calculator!$F$19,1)))*IF(MOD(Calculator!$B$37/Calculator!$F$19,1)&lt;0.5,-1,1))^2)/SQRT(((50*POWER(80,POWER(COS(PI()*MOD(Calculator!$B$37/Calculator!$F$19,1)),2))+MIN(500,MAX(30,100*EXP(-0.3*'VSWR Calculator'!$C$24)*(1+3*ABS(MOD('VSWR Calculator'!$C$23/Calculator!$F$19/2,1)-0.5))))/'VSWR Calculator'!$C$25)+$C103)^2+(1500*ABS(SIN(2*PI()*MOD(Calculator!$B$37/Calculator!$F$19,1)))*IF(MOD(Calculator!$B$37/Calculator!$F$19,1)&lt;0.5,-1,1))^2))/(1-SQRT(((50*POWER(80,POWER(COS(PI()*MOD(Calculator!$B$37/Calculator!$F$19,1)),2))+MIN(500,MAX(30,100*EXP(-0.3*'VSWR Calculator'!$C$24)*(1+3*ABS(MOD('VSWR Calculator'!$C$23/Calculator!$F$19/2,1)-0.5))))/'VSWR Calculator'!$C$25)-$C103)^2+(1500*ABS(SIN(2*PI()*MOD(Calculator!$B$37/Calculator!$F$19,1)))*IF(MOD(Calculator!$B$37/Calculator!$F$19,1)&lt;0.5,-1,1))^2)/SQRT(((50*POWER(80,POWER(COS(PI()*MOD(Calculator!$B$37/Calculator!$F$19,1)),2))+MIN(500,MAX(30,100*EXP(-0.3*'VSWR Calculator'!$C$24)*(1+3*ABS(MOD('VSWR Calculator'!$C$23/Calculator!$F$19/2,1)-0.5))))/'VSWR Calculator'!$C$25)+$C103)^2+(1500*ABS(SIN(2*PI()*MOD(Calculator!$B$37/Calculator!$F$19,1)))*IF(MOD(Calculator!$B$37/Calculator!$F$19,1)&lt;0.5,-1,1))^2)),2))</f>
        <v>—</v>
      </c>
      <c r="HV103" s="253" t="str">
        <f aca="false">IF(OR(Calculator!$E$20&lt;&gt;"YES",Calculator!$B$37&lt;Calculator!$G$20),"—",ROUND((1+SQRT(((50*POWER(80,POWER(COS(PI()*MOD(Calculator!$B$37/Calculator!$F$20,1)),2))+MIN(500,MAX(30,100*EXP(-0.3*'VSWR Calculator'!$C$24)*(1+3*ABS(MOD('VSWR Calculator'!$C$23/Calculator!$F$20/2,1)-0.5))))/'VSWR Calculator'!$C$25)-$C103)^2+(1500*ABS(SIN(2*PI()*MOD(Calculator!$B$37/Calculator!$F$20,1)))*IF(MOD(Calculator!$B$37/Calculator!$F$20,1)&lt;0.5,-1,1))^2)/SQRT(((50*POWER(80,POWER(COS(PI()*MOD(Calculator!$B$37/Calculator!$F$20,1)),2))+MIN(500,MAX(30,100*EXP(-0.3*'VSWR Calculator'!$C$24)*(1+3*ABS(MOD('VSWR Calculator'!$C$23/Calculator!$F$20/2,1)-0.5))))/'VSWR Calculator'!$C$25)+$C103)^2+(1500*ABS(SIN(2*PI()*MOD(Calculator!$B$37/Calculator!$F$20,1)))*IF(MOD(Calculator!$B$37/Calculator!$F$20,1)&lt;0.5,-1,1))^2))/(1-SQRT(((50*POWER(80,POWER(COS(PI()*MOD(Calculator!$B$37/Calculator!$F$20,1)),2))+MIN(500,MAX(30,100*EXP(-0.3*'VSWR Calculator'!$C$24)*(1+3*ABS(MOD('VSWR Calculator'!$C$23/Calculator!$F$20/2,1)-0.5))))/'VSWR Calculator'!$C$25)-$C103)^2+(1500*ABS(SIN(2*PI()*MOD(Calculator!$B$37/Calculator!$F$20,1)))*IF(MOD(Calculator!$B$37/Calculator!$F$20,1)&lt;0.5,-1,1))^2)/SQRT(((50*POWER(80,POWER(COS(PI()*MOD(Calculator!$B$37/Calculator!$F$20,1)),2))+MIN(500,MAX(30,100*EXP(-0.3*'VSWR Calculator'!$C$24)*(1+3*ABS(MOD('VSWR Calculator'!$C$23/Calculator!$F$20/2,1)-0.5))))/'VSWR Calculator'!$C$25)+$C103)^2+(1500*ABS(SIN(2*PI()*MOD(Calculator!$B$37/Calculator!$F$20,1)))*IF(MOD(Calculator!$B$37/Calculator!$F$20,1)&lt;0.5,-1,1))^2)),2))</f>
        <v>—</v>
      </c>
      <c r="HW103" s="253" t="str">
        <f aca="false">IF(OR(Calculator!$E$21&lt;&gt;"YES",Calculator!$B$37&lt;Calculator!$G$21),"—",ROUND((1+SQRT(((50*POWER(80,POWER(COS(PI()*MOD(Calculator!$B$37/Calculator!$F$21,1)),2))+MIN(500,MAX(30,100*EXP(-0.3*'VSWR Calculator'!$C$24)*(1+3*ABS(MOD('VSWR Calculator'!$C$23/Calculator!$F$21/2,1)-0.5))))/'VSWR Calculator'!$C$25)-$C103)^2+(1500*ABS(SIN(2*PI()*MOD(Calculator!$B$37/Calculator!$F$21,1)))*IF(MOD(Calculator!$B$37/Calculator!$F$21,1)&lt;0.5,-1,1))^2)/SQRT(((50*POWER(80,POWER(COS(PI()*MOD(Calculator!$B$37/Calculator!$F$21,1)),2))+MIN(500,MAX(30,100*EXP(-0.3*'VSWR Calculator'!$C$24)*(1+3*ABS(MOD('VSWR Calculator'!$C$23/Calculator!$F$21/2,1)-0.5))))/'VSWR Calculator'!$C$25)+$C103)^2+(1500*ABS(SIN(2*PI()*MOD(Calculator!$B$37/Calculator!$F$21,1)))*IF(MOD(Calculator!$B$37/Calculator!$F$21,1)&lt;0.5,-1,1))^2))/(1-SQRT(((50*POWER(80,POWER(COS(PI()*MOD(Calculator!$B$37/Calculator!$F$21,1)),2))+MIN(500,MAX(30,100*EXP(-0.3*'VSWR Calculator'!$C$24)*(1+3*ABS(MOD('VSWR Calculator'!$C$23/Calculator!$F$21/2,1)-0.5))))/'VSWR Calculator'!$C$25)-$C103)^2+(1500*ABS(SIN(2*PI()*MOD(Calculator!$B$37/Calculator!$F$21,1)))*IF(MOD(Calculator!$B$37/Calculator!$F$21,1)&lt;0.5,-1,1))^2)/SQRT(((50*POWER(80,POWER(COS(PI()*MOD(Calculator!$B$37/Calculator!$F$21,1)),2))+MIN(500,MAX(30,100*EXP(-0.3*'VSWR Calculator'!$C$24)*(1+3*ABS(MOD('VSWR Calculator'!$C$23/Calculator!$F$21/2,1)-0.5))))/'VSWR Calculator'!$C$25)+$C103)^2+(1500*ABS(SIN(2*PI()*MOD(Calculator!$B$37/Calculator!$F$21,1)))*IF(MOD(Calculator!$B$37/Calculator!$F$21,1)&lt;0.5,-1,1))^2)),2))</f>
        <v>—</v>
      </c>
      <c r="HX103" s="253" t="str">
        <f aca="false">IF(OR(Calculator!$E$22&lt;&gt;"YES",Calculator!$B$37&lt;Calculator!$G$22),"—",ROUND((1+SQRT(((50*POWER(80,POWER(COS(PI()*MOD(Calculator!$B$37/Calculator!$F$22,1)),2))+MIN(500,MAX(30,100*EXP(-0.3*'VSWR Calculator'!$C$24)*(1+3*ABS(MOD('VSWR Calculator'!$C$23/Calculator!$F$22/2,1)-0.5))))/'VSWR Calculator'!$C$25)-$C103)^2+(1500*ABS(SIN(2*PI()*MOD(Calculator!$B$37/Calculator!$F$22,1)))*IF(MOD(Calculator!$B$37/Calculator!$F$22,1)&lt;0.5,-1,1))^2)/SQRT(((50*POWER(80,POWER(COS(PI()*MOD(Calculator!$B$37/Calculator!$F$22,1)),2))+MIN(500,MAX(30,100*EXP(-0.3*'VSWR Calculator'!$C$24)*(1+3*ABS(MOD('VSWR Calculator'!$C$23/Calculator!$F$22/2,1)-0.5))))/'VSWR Calculator'!$C$25)+$C103)^2+(1500*ABS(SIN(2*PI()*MOD(Calculator!$B$37/Calculator!$F$22,1)))*IF(MOD(Calculator!$B$37/Calculator!$F$22,1)&lt;0.5,-1,1))^2))/(1-SQRT(((50*POWER(80,POWER(COS(PI()*MOD(Calculator!$B$37/Calculator!$F$22,1)),2))+MIN(500,MAX(30,100*EXP(-0.3*'VSWR Calculator'!$C$24)*(1+3*ABS(MOD('VSWR Calculator'!$C$23/Calculator!$F$22/2,1)-0.5))))/'VSWR Calculator'!$C$25)-$C103)^2+(1500*ABS(SIN(2*PI()*MOD(Calculator!$B$37/Calculator!$F$22,1)))*IF(MOD(Calculator!$B$37/Calculator!$F$22,1)&lt;0.5,-1,1))^2)/SQRT(((50*POWER(80,POWER(COS(PI()*MOD(Calculator!$B$37/Calculator!$F$22,1)),2))+MIN(500,MAX(30,100*EXP(-0.3*'VSWR Calculator'!$C$24)*(1+3*ABS(MOD('VSWR Calculator'!$C$23/Calculator!$F$22/2,1)-0.5))))/'VSWR Calculator'!$C$25)+$C103)^2+(1500*ABS(SIN(2*PI()*MOD(Calculator!$B$37/Calculator!$F$22,1)))*IF(MOD(Calculator!$B$37/Calculator!$F$22,1)&lt;0.5,-1,1))^2)),2))</f>
        <v>—</v>
      </c>
      <c r="HY103" s="253" t="n">
        <f aca="false">IFERROR(ROUND((IF(ISNUMBER(HN103),HN103,0)+IF(ISNUMBER(HO103),HO103,0)+IF(ISNUMBER(HP103),HP103,0)+IF(ISNUMBER(HQ103),HQ103,0)+IF(ISNUMBER(HR103),HR103,0)+IF(ISNUMBER(HS103),HS103,0)+IF(ISNUMBER(HT103),HT103,0)+IF(ISNUMBER(HU103),HU103,0)+IF(ISNUMBER(HV103),HV103,0)+IF(ISNUMBER(HW103),HW103,0)+IF(ISNUMBER(HX103),HX103,0))/(IF(ISNUMBER(HN103),1,0)+IF(ISNUMBER(HO103),1,0)+IF(ISNUMBER(HP103),1,0)+IF(ISNUMBER(HQ103),1,0)+IF(ISNUMBER(HR103),1,0)+IF(ISNUMBER(HS103),1,0)+IF(ISNUMBER(HT103),1,0)+IF(ISNUMBER(HU103),1,0)+IF(ISNUMBER(HV103),1,0)+IF(ISNUMBER(HW103),1,0)+IF(ISNUMBER(HX103),1,0)),4),"")</f>
        <v>9.96</v>
      </c>
      <c r="HZ103" s="253" t="str">
        <f aca="false">IF(OR(Calculator!$E$12&lt;&gt;"YES",Calculator!$B$38&lt;Calculator!$G$12),"—",ROUND((1+SQRT(((50*POWER(80,POWER(COS(PI()*MOD(Calculator!$B$38/Calculator!$F$12,1)),2))+MIN(500,MAX(30,100*EXP(-0.3*'VSWR Calculator'!$C$24)*(1+3*ABS(MOD('VSWR Calculator'!$C$23/Calculator!$F$12/2,1)-0.5))))/'VSWR Calculator'!$C$25)-$C103)^2+(1500*ABS(SIN(2*PI()*MOD(Calculator!$B$38/Calculator!$F$12,1)))*IF(MOD(Calculator!$B$38/Calculator!$F$12,1)&lt;0.5,-1,1))^2)/SQRT(((50*POWER(80,POWER(COS(PI()*MOD(Calculator!$B$38/Calculator!$F$12,1)),2))+MIN(500,MAX(30,100*EXP(-0.3*'VSWR Calculator'!$C$24)*(1+3*ABS(MOD('VSWR Calculator'!$C$23/Calculator!$F$12/2,1)-0.5))))/'VSWR Calculator'!$C$25)+$C103)^2+(1500*ABS(SIN(2*PI()*MOD(Calculator!$B$38/Calculator!$F$12,1)))*IF(MOD(Calculator!$B$38/Calculator!$F$12,1)&lt;0.5,-1,1))^2))/(1-SQRT(((50*POWER(80,POWER(COS(PI()*MOD(Calculator!$B$38/Calculator!$F$12,1)),2))+MIN(500,MAX(30,100*EXP(-0.3*'VSWR Calculator'!$C$24)*(1+3*ABS(MOD('VSWR Calculator'!$C$23/Calculator!$F$12/2,1)-0.5))))/'VSWR Calculator'!$C$25)-$C103)^2+(1500*ABS(SIN(2*PI()*MOD(Calculator!$B$38/Calculator!$F$12,1)))*IF(MOD(Calculator!$B$38/Calculator!$F$12,1)&lt;0.5,-1,1))^2)/SQRT(((50*POWER(80,POWER(COS(PI()*MOD(Calculator!$B$38/Calculator!$F$12,1)),2))+MIN(500,MAX(30,100*EXP(-0.3*'VSWR Calculator'!$C$24)*(1+3*ABS(MOD('VSWR Calculator'!$C$23/Calculator!$F$12/2,1)-0.5))))/'VSWR Calculator'!$C$25)+$C103)^2+(1500*ABS(SIN(2*PI()*MOD(Calculator!$B$38/Calculator!$F$12,1)))*IF(MOD(Calculator!$B$38/Calculator!$F$12,1)&lt;0.5,-1,1))^2)),2))</f>
        <v>—</v>
      </c>
      <c r="IA103" s="253" t="str">
        <f aca="false">IF(OR(Calculator!$E$13&lt;&gt;"YES",Calculator!$B$38&lt;Calculator!$G$13),"—",ROUND((1+SQRT(((50*POWER(80,POWER(COS(PI()*MOD(Calculator!$B$38/Calculator!$F$13,1)),2))+MIN(500,MAX(30,100*EXP(-0.3*'VSWR Calculator'!$C$24)*(1+3*ABS(MOD('VSWR Calculator'!$C$23/Calculator!$F$13/2,1)-0.5))))/'VSWR Calculator'!$C$25)-$C103)^2+(1500*ABS(SIN(2*PI()*MOD(Calculator!$B$38/Calculator!$F$13,1)))*IF(MOD(Calculator!$B$38/Calculator!$F$13,1)&lt;0.5,-1,1))^2)/SQRT(((50*POWER(80,POWER(COS(PI()*MOD(Calculator!$B$38/Calculator!$F$13,1)),2))+MIN(500,MAX(30,100*EXP(-0.3*'VSWR Calculator'!$C$24)*(1+3*ABS(MOD('VSWR Calculator'!$C$23/Calculator!$F$13/2,1)-0.5))))/'VSWR Calculator'!$C$25)+$C103)^2+(1500*ABS(SIN(2*PI()*MOD(Calculator!$B$38/Calculator!$F$13,1)))*IF(MOD(Calculator!$B$38/Calculator!$F$13,1)&lt;0.5,-1,1))^2))/(1-SQRT(((50*POWER(80,POWER(COS(PI()*MOD(Calculator!$B$38/Calculator!$F$13,1)),2))+MIN(500,MAX(30,100*EXP(-0.3*'VSWR Calculator'!$C$24)*(1+3*ABS(MOD('VSWR Calculator'!$C$23/Calculator!$F$13/2,1)-0.5))))/'VSWR Calculator'!$C$25)-$C103)^2+(1500*ABS(SIN(2*PI()*MOD(Calculator!$B$38/Calculator!$F$13,1)))*IF(MOD(Calculator!$B$38/Calculator!$F$13,1)&lt;0.5,-1,1))^2)/SQRT(((50*POWER(80,POWER(COS(PI()*MOD(Calculator!$B$38/Calculator!$F$13,1)),2))+MIN(500,MAX(30,100*EXP(-0.3*'VSWR Calculator'!$C$24)*(1+3*ABS(MOD('VSWR Calculator'!$C$23/Calculator!$F$13/2,1)-0.5))))/'VSWR Calculator'!$C$25)+$C103)^2+(1500*ABS(SIN(2*PI()*MOD(Calculator!$B$38/Calculator!$F$13,1)))*IF(MOD(Calculator!$B$38/Calculator!$F$13,1)&lt;0.5,-1,1))^2)),2))</f>
        <v>—</v>
      </c>
      <c r="IB103" s="253" t="str">
        <f aca="false">IF(OR(Calculator!$E$14&lt;&gt;"YES",Calculator!$B$38&lt;Calculator!$G$14),"—",ROUND((1+SQRT(((50*POWER(80,POWER(COS(PI()*MOD(Calculator!$B$38/Calculator!$F$14,1)),2))+MIN(500,MAX(30,100*EXP(-0.3*'VSWR Calculator'!$C$24)*(1+3*ABS(MOD('VSWR Calculator'!$C$23/Calculator!$F$14/2,1)-0.5))))/'VSWR Calculator'!$C$25)-$C103)^2+(1500*ABS(SIN(2*PI()*MOD(Calculator!$B$38/Calculator!$F$14,1)))*IF(MOD(Calculator!$B$38/Calculator!$F$14,1)&lt;0.5,-1,1))^2)/SQRT(((50*POWER(80,POWER(COS(PI()*MOD(Calculator!$B$38/Calculator!$F$14,1)),2))+MIN(500,MAX(30,100*EXP(-0.3*'VSWR Calculator'!$C$24)*(1+3*ABS(MOD('VSWR Calculator'!$C$23/Calculator!$F$14/2,1)-0.5))))/'VSWR Calculator'!$C$25)+$C103)^2+(1500*ABS(SIN(2*PI()*MOD(Calculator!$B$38/Calculator!$F$14,1)))*IF(MOD(Calculator!$B$38/Calculator!$F$14,1)&lt;0.5,-1,1))^2))/(1-SQRT(((50*POWER(80,POWER(COS(PI()*MOD(Calculator!$B$38/Calculator!$F$14,1)),2))+MIN(500,MAX(30,100*EXP(-0.3*'VSWR Calculator'!$C$24)*(1+3*ABS(MOD('VSWR Calculator'!$C$23/Calculator!$F$14/2,1)-0.5))))/'VSWR Calculator'!$C$25)-$C103)^2+(1500*ABS(SIN(2*PI()*MOD(Calculator!$B$38/Calculator!$F$14,1)))*IF(MOD(Calculator!$B$38/Calculator!$F$14,1)&lt;0.5,-1,1))^2)/SQRT(((50*POWER(80,POWER(COS(PI()*MOD(Calculator!$B$38/Calculator!$F$14,1)),2))+MIN(500,MAX(30,100*EXP(-0.3*'VSWR Calculator'!$C$24)*(1+3*ABS(MOD('VSWR Calculator'!$C$23/Calculator!$F$14/2,1)-0.5))))/'VSWR Calculator'!$C$25)+$C103)^2+(1500*ABS(SIN(2*PI()*MOD(Calculator!$B$38/Calculator!$F$14,1)))*IF(MOD(Calculator!$B$38/Calculator!$F$14,1)&lt;0.5,-1,1))^2)),2))</f>
        <v>—</v>
      </c>
      <c r="IC103" s="253" t="n">
        <f aca="false">IF(OR(Calculator!$E$15&lt;&gt;"YES",Calculator!$B$38&lt;Calculator!$G$15),"—",ROUND((1+SQRT(((50*POWER(80,POWER(COS(PI()*MOD(Calculator!$B$38/Calculator!$F$15,1)),2))+MIN(500,MAX(30,100*EXP(-0.3*'VSWR Calculator'!$C$24)*(1+3*ABS(MOD('VSWR Calculator'!$C$23/Calculator!$F$15/2,1)-0.5))))/'VSWR Calculator'!$C$25)-$C103)^2+(1500*ABS(SIN(2*PI()*MOD(Calculator!$B$38/Calculator!$F$15,1)))*IF(MOD(Calculator!$B$38/Calculator!$F$15,1)&lt;0.5,-1,1))^2)/SQRT(((50*POWER(80,POWER(COS(PI()*MOD(Calculator!$B$38/Calculator!$F$15,1)),2))+MIN(500,MAX(30,100*EXP(-0.3*'VSWR Calculator'!$C$24)*(1+3*ABS(MOD('VSWR Calculator'!$C$23/Calculator!$F$15/2,1)-0.5))))/'VSWR Calculator'!$C$25)+$C103)^2+(1500*ABS(SIN(2*PI()*MOD(Calculator!$B$38/Calculator!$F$15,1)))*IF(MOD(Calculator!$B$38/Calculator!$F$15,1)&lt;0.5,-1,1))^2))/(1-SQRT(((50*POWER(80,POWER(COS(PI()*MOD(Calculator!$B$38/Calculator!$F$15,1)),2))+MIN(500,MAX(30,100*EXP(-0.3*'VSWR Calculator'!$C$24)*(1+3*ABS(MOD('VSWR Calculator'!$C$23/Calculator!$F$15/2,1)-0.5))))/'VSWR Calculator'!$C$25)-$C103)^2+(1500*ABS(SIN(2*PI()*MOD(Calculator!$B$38/Calculator!$F$15,1)))*IF(MOD(Calculator!$B$38/Calculator!$F$15,1)&lt;0.5,-1,1))^2)/SQRT(((50*POWER(80,POWER(COS(PI()*MOD(Calculator!$B$38/Calculator!$F$15,1)),2))+MIN(500,MAX(30,100*EXP(-0.3*'VSWR Calculator'!$C$24)*(1+3*ABS(MOD('VSWR Calculator'!$C$23/Calculator!$F$15/2,1)-0.5))))/'VSWR Calculator'!$C$25)+$C103)^2+(1500*ABS(SIN(2*PI()*MOD(Calculator!$B$38/Calculator!$F$15,1)))*IF(MOD(Calculator!$B$38/Calculator!$F$15,1)&lt;0.5,-1,1))^2)),2))</f>
        <v>2.6</v>
      </c>
      <c r="ID103" s="253" t="str">
        <f aca="false">IF(OR(Calculator!$E$16&lt;&gt;"YES",Calculator!$B$38&lt;Calculator!$G$16),"—",ROUND((1+SQRT(((50*POWER(80,POWER(COS(PI()*MOD(Calculator!$B$38/Calculator!$F$16,1)),2))+MIN(500,MAX(30,100*EXP(-0.3*'VSWR Calculator'!$C$24)*(1+3*ABS(MOD('VSWR Calculator'!$C$23/Calculator!$F$16/2,1)-0.5))))/'VSWR Calculator'!$C$25)-$C103)^2+(1500*ABS(SIN(2*PI()*MOD(Calculator!$B$38/Calculator!$F$16,1)))*IF(MOD(Calculator!$B$38/Calculator!$F$16,1)&lt;0.5,-1,1))^2)/SQRT(((50*POWER(80,POWER(COS(PI()*MOD(Calculator!$B$38/Calculator!$F$16,1)),2))+MIN(500,MAX(30,100*EXP(-0.3*'VSWR Calculator'!$C$24)*(1+3*ABS(MOD('VSWR Calculator'!$C$23/Calculator!$F$16/2,1)-0.5))))/'VSWR Calculator'!$C$25)+$C103)^2+(1500*ABS(SIN(2*PI()*MOD(Calculator!$B$38/Calculator!$F$16,1)))*IF(MOD(Calculator!$B$38/Calculator!$F$16,1)&lt;0.5,-1,1))^2))/(1-SQRT(((50*POWER(80,POWER(COS(PI()*MOD(Calculator!$B$38/Calculator!$F$16,1)),2))+MIN(500,MAX(30,100*EXP(-0.3*'VSWR Calculator'!$C$24)*(1+3*ABS(MOD('VSWR Calculator'!$C$23/Calculator!$F$16/2,1)-0.5))))/'VSWR Calculator'!$C$25)-$C103)^2+(1500*ABS(SIN(2*PI()*MOD(Calculator!$B$38/Calculator!$F$16,1)))*IF(MOD(Calculator!$B$38/Calculator!$F$16,1)&lt;0.5,-1,1))^2)/SQRT(((50*POWER(80,POWER(COS(PI()*MOD(Calculator!$B$38/Calculator!$F$16,1)),2))+MIN(500,MAX(30,100*EXP(-0.3*'VSWR Calculator'!$C$24)*(1+3*ABS(MOD('VSWR Calculator'!$C$23/Calculator!$F$16/2,1)-0.5))))/'VSWR Calculator'!$C$25)+$C103)^2+(1500*ABS(SIN(2*PI()*MOD(Calculator!$B$38/Calculator!$F$16,1)))*IF(MOD(Calculator!$B$38/Calculator!$F$16,1)&lt;0.5,-1,1))^2)),2))</f>
        <v>—</v>
      </c>
      <c r="IE103" s="253" t="n">
        <f aca="false">IF(OR(Calculator!$E$17&lt;&gt;"YES",Calculator!$B$38&lt;Calculator!$G$17),"—",ROUND((1+SQRT(((50*POWER(80,POWER(COS(PI()*MOD(Calculator!$B$38/Calculator!$F$17,1)),2))+MIN(500,MAX(30,100*EXP(-0.3*'VSWR Calculator'!$C$24)*(1+3*ABS(MOD('VSWR Calculator'!$C$23/Calculator!$F$17/2,1)-0.5))))/'VSWR Calculator'!$C$25)-$C103)^2+(1500*ABS(SIN(2*PI()*MOD(Calculator!$B$38/Calculator!$F$17,1)))*IF(MOD(Calculator!$B$38/Calculator!$F$17,1)&lt;0.5,-1,1))^2)/SQRT(((50*POWER(80,POWER(COS(PI()*MOD(Calculator!$B$38/Calculator!$F$17,1)),2))+MIN(500,MAX(30,100*EXP(-0.3*'VSWR Calculator'!$C$24)*(1+3*ABS(MOD('VSWR Calculator'!$C$23/Calculator!$F$17/2,1)-0.5))))/'VSWR Calculator'!$C$25)+$C103)^2+(1500*ABS(SIN(2*PI()*MOD(Calculator!$B$38/Calculator!$F$17,1)))*IF(MOD(Calculator!$B$38/Calculator!$F$17,1)&lt;0.5,-1,1))^2))/(1-SQRT(((50*POWER(80,POWER(COS(PI()*MOD(Calculator!$B$38/Calculator!$F$17,1)),2))+MIN(500,MAX(30,100*EXP(-0.3*'VSWR Calculator'!$C$24)*(1+3*ABS(MOD('VSWR Calculator'!$C$23/Calculator!$F$17/2,1)-0.5))))/'VSWR Calculator'!$C$25)-$C103)^2+(1500*ABS(SIN(2*PI()*MOD(Calculator!$B$38/Calculator!$F$17,1)))*IF(MOD(Calculator!$B$38/Calculator!$F$17,1)&lt;0.5,-1,1))^2)/SQRT(((50*POWER(80,POWER(COS(PI()*MOD(Calculator!$B$38/Calculator!$F$17,1)),2))+MIN(500,MAX(30,100*EXP(-0.3*'VSWR Calculator'!$C$24)*(1+3*ABS(MOD('VSWR Calculator'!$C$23/Calculator!$F$17/2,1)-0.5))))/'VSWR Calculator'!$C$25)+$C103)^2+(1500*ABS(SIN(2*PI()*MOD(Calculator!$B$38/Calculator!$F$17,1)))*IF(MOD(Calculator!$B$38/Calculator!$F$17,1)&lt;0.5,-1,1))^2)),2))</f>
        <v>21.06</v>
      </c>
      <c r="IF103" s="253" t="str">
        <f aca="false">IF(OR(Calculator!$E$18&lt;&gt;"YES",Calculator!$B$38&lt;Calculator!$G$18),"—",ROUND((1+SQRT(((50*POWER(80,POWER(COS(PI()*MOD(Calculator!$B$38/Calculator!$F$18,1)),2))+MIN(500,MAX(30,100*EXP(-0.3*'VSWR Calculator'!$C$24)*(1+3*ABS(MOD('VSWR Calculator'!$C$23/Calculator!$F$18/2,1)-0.5))))/'VSWR Calculator'!$C$25)-$C103)^2+(1500*ABS(SIN(2*PI()*MOD(Calculator!$B$38/Calculator!$F$18,1)))*IF(MOD(Calculator!$B$38/Calculator!$F$18,1)&lt;0.5,-1,1))^2)/SQRT(((50*POWER(80,POWER(COS(PI()*MOD(Calculator!$B$38/Calculator!$F$18,1)),2))+MIN(500,MAX(30,100*EXP(-0.3*'VSWR Calculator'!$C$24)*(1+3*ABS(MOD('VSWR Calculator'!$C$23/Calculator!$F$18/2,1)-0.5))))/'VSWR Calculator'!$C$25)+$C103)^2+(1500*ABS(SIN(2*PI()*MOD(Calculator!$B$38/Calculator!$F$18,1)))*IF(MOD(Calculator!$B$38/Calculator!$F$18,1)&lt;0.5,-1,1))^2))/(1-SQRT(((50*POWER(80,POWER(COS(PI()*MOD(Calculator!$B$38/Calculator!$F$18,1)),2))+MIN(500,MAX(30,100*EXP(-0.3*'VSWR Calculator'!$C$24)*(1+3*ABS(MOD('VSWR Calculator'!$C$23/Calculator!$F$18/2,1)-0.5))))/'VSWR Calculator'!$C$25)-$C103)^2+(1500*ABS(SIN(2*PI()*MOD(Calculator!$B$38/Calculator!$F$18,1)))*IF(MOD(Calculator!$B$38/Calculator!$F$18,1)&lt;0.5,-1,1))^2)/SQRT(((50*POWER(80,POWER(COS(PI()*MOD(Calculator!$B$38/Calculator!$F$18,1)),2))+MIN(500,MAX(30,100*EXP(-0.3*'VSWR Calculator'!$C$24)*(1+3*ABS(MOD('VSWR Calculator'!$C$23/Calculator!$F$18/2,1)-0.5))))/'VSWR Calculator'!$C$25)+$C103)^2+(1500*ABS(SIN(2*PI()*MOD(Calculator!$B$38/Calculator!$F$18,1)))*IF(MOD(Calculator!$B$38/Calculator!$F$18,1)&lt;0.5,-1,1))^2)),2))</f>
        <v>—</v>
      </c>
      <c r="IG103" s="253" t="str">
        <f aca="false">IF(OR(Calculator!$E$19&lt;&gt;"YES",Calculator!$B$38&lt;Calculator!$G$19),"—",ROUND((1+SQRT(((50*POWER(80,POWER(COS(PI()*MOD(Calculator!$B$38/Calculator!$F$19,1)),2))+MIN(500,MAX(30,100*EXP(-0.3*'VSWR Calculator'!$C$24)*(1+3*ABS(MOD('VSWR Calculator'!$C$23/Calculator!$F$19/2,1)-0.5))))/'VSWR Calculator'!$C$25)-$C103)^2+(1500*ABS(SIN(2*PI()*MOD(Calculator!$B$38/Calculator!$F$19,1)))*IF(MOD(Calculator!$B$38/Calculator!$F$19,1)&lt;0.5,-1,1))^2)/SQRT(((50*POWER(80,POWER(COS(PI()*MOD(Calculator!$B$38/Calculator!$F$19,1)),2))+MIN(500,MAX(30,100*EXP(-0.3*'VSWR Calculator'!$C$24)*(1+3*ABS(MOD('VSWR Calculator'!$C$23/Calculator!$F$19/2,1)-0.5))))/'VSWR Calculator'!$C$25)+$C103)^2+(1500*ABS(SIN(2*PI()*MOD(Calculator!$B$38/Calculator!$F$19,1)))*IF(MOD(Calculator!$B$38/Calculator!$F$19,1)&lt;0.5,-1,1))^2))/(1-SQRT(((50*POWER(80,POWER(COS(PI()*MOD(Calculator!$B$38/Calculator!$F$19,1)),2))+MIN(500,MAX(30,100*EXP(-0.3*'VSWR Calculator'!$C$24)*(1+3*ABS(MOD('VSWR Calculator'!$C$23/Calculator!$F$19/2,1)-0.5))))/'VSWR Calculator'!$C$25)-$C103)^2+(1500*ABS(SIN(2*PI()*MOD(Calculator!$B$38/Calculator!$F$19,1)))*IF(MOD(Calculator!$B$38/Calculator!$F$19,1)&lt;0.5,-1,1))^2)/SQRT(((50*POWER(80,POWER(COS(PI()*MOD(Calculator!$B$38/Calculator!$F$19,1)),2))+MIN(500,MAX(30,100*EXP(-0.3*'VSWR Calculator'!$C$24)*(1+3*ABS(MOD('VSWR Calculator'!$C$23/Calculator!$F$19/2,1)-0.5))))/'VSWR Calculator'!$C$25)+$C103)^2+(1500*ABS(SIN(2*PI()*MOD(Calculator!$B$38/Calculator!$F$19,1)))*IF(MOD(Calculator!$B$38/Calculator!$F$19,1)&lt;0.5,-1,1))^2)),2))</f>
        <v>—</v>
      </c>
      <c r="IH103" s="253" t="str">
        <f aca="false">IF(OR(Calculator!$E$20&lt;&gt;"YES",Calculator!$B$38&lt;Calculator!$G$20),"—",ROUND((1+SQRT(((50*POWER(80,POWER(COS(PI()*MOD(Calculator!$B$38/Calculator!$F$20,1)),2))+MIN(500,MAX(30,100*EXP(-0.3*'VSWR Calculator'!$C$24)*(1+3*ABS(MOD('VSWR Calculator'!$C$23/Calculator!$F$20/2,1)-0.5))))/'VSWR Calculator'!$C$25)-$C103)^2+(1500*ABS(SIN(2*PI()*MOD(Calculator!$B$38/Calculator!$F$20,1)))*IF(MOD(Calculator!$B$38/Calculator!$F$20,1)&lt;0.5,-1,1))^2)/SQRT(((50*POWER(80,POWER(COS(PI()*MOD(Calculator!$B$38/Calculator!$F$20,1)),2))+MIN(500,MAX(30,100*EXP(-0.3*'VSWR Calculator'!$C$24)*(1+3*ABS(MOD('VSWR Calculator'!$C$23/Calculator!$F$20/2,1)-0.5))))/'VSWR Calculator'!$C$25)+$C103)^2+(1500*ABS(SIN(2*PI()*MOD(Calculator!$B$38/Calculator!$F$20,1)))*IF(MOD(Calculator!$B$38/Calculator!$F$20,1)&lt;0.5,-1,1))^2))/(1-SQRT(((50*POWER(80,POWER(COS(PI()*MOD(Calculator!$B$38/Calculator!$F$20,1)),2))+MIN(500,MAX(30,100*EXP(-0.3*'VSWR Calculator'!$C$24)*(1+3*ABS(MOD('VSWR Calculator'!$C$23/Calculator!$F$20/2,1)-0.5))))/'VSWR Calculator'!$C$25)-$C103)^2+(1500*ABS(SIN(2*PI()*MOD(Calculator!$B$38/Calculator!$F$20,1)))*IF(MOD(Calculator!$B$38/Calculator!$F$20,1)&lt;0.5,-1,1))^2)/SQRT(((50*POWER(80,POWER(COS(PI()*MOD(Calculator!$B$38/Calculator!$F$20,1)),2))+MIN(500,MAX(30,100*EXP(-0.3*'VSWR Calculator'!$C$24)*(1+3*ABS(MOD('VSWR Calculator'!$C$23/Calculator!$F$20/2,1)-0.5))))/'VSWR Calculator'!$C$25)+$C103)^2+(1500*ABS(SIN(2*PI()*MOD(Calculator!$B$38/Calculator!$F$20,1)))*IF(MOD(Calculator!$B$38/Calculator!$F$20,1)&lt;0.5,-1,1))^2)),2))</f>
        <v>—</v>
      </c>
      <c r="II103" s="253" t="str">
        <f aca="false">IF(OR(Calculator!$E$21&lt;&gt;"YES",Calculator!$B$38&lt;Calculator!$G$21),"—",ROUND((1+SQRT(((50*POWER(80,POWER(COS(PI()*MOD(Calculator!$B$38/Calculator!$F$21,1)),2))+MIN(500,MAX(30,100*EXP(-0.3*'VSWR Calculator'!$C$24)*(1+3*ABS(MOD('VSWR Calculator'!$C$23/Calculator!$F$21/2,1)-0.5))))/'VSWR Calculator'!$C$25)-$C103)^2+(1500*ABS(SIN(2*PI()*MOD(Calculator!$B$38/Calculator!$F$21,1)))*IF(MOD(Calculator!$B$38/Calculator!$F$21,1)&lt;0.5,-1,1))^2)/SQRT(((50*POWER(80,POWER(COS(PI()*MOD(Calculator!$B$38/Calculator!$F$21,1)),2))+MIN(500,MAX(30,100*EXP(-0.3*'VSWR Calculator'!$C$24)*(1+3*ABS(MOD('VSWR Calculator'!$C$23/Calculator!$F$21/2,1)-0.5))))/'VSWR Calculator'!$C$25)+$C103)^2+(1500*ABS(SIN(2*PI()*MOD(Calculator!$B$38/Calculator!$F$21,1)))*IF(MOD(Calculator!$B$38/Calculator!$F$21,1)&lt;0.5,-1,1))^2))/(1-SQRT(((50*POWER(80,POWER(COS(PI()*MOD(Calculator!$B$38/Calculator!$F$21,1)),2))+MIN(500,MAX(30,100*EXP(-0.3*'VSWR Calculator'!$C$24)*(1+3*ABS(MOD('VSWR Calculator'!$C$23/Calculator!$F$21/2,1)-0.5))))/'VSWR Calculator'!$C$25)-$C103)^2+(1500*ABS(SIN(2*PI()*MOD(Calculator!$B$38/Calculator!$F$21,1)))*IF(MOD(Calculator!$B$38/Calculator!$F$21,1)&lt;0.5,-1,1))^2)/SQRT(((50*POWER(80,POWER(COS(PI()*MOD(Calculator!$B$38/Calculator!$F$21,1)),2))+MIN(500,MAX(30,100*EXP(-0.3*'VSWR Calculator'!$C$24)*(1+3*ABS(MOD('VSWR Calculator'!$C$23/Calculator!$F$21/2,1)-0.5))))/'VSWR Calculator'!$C$25)+$C103)^2+(1500*ABS(SIN(2*PI()*MOD(Calculator!$B$38/Calculator!$F$21,1)))*IF(MOD(Calculator!$B$38/Calculator!$F$21,1)&lt;0.5,-1,1))^2)),2))</f>
        <v>—</v>
      </c>
      <c r="IJ103" s="253" t="str">
        <f aca="false">IF(OR(Calculator!$E$22&lt;&gt;"YES",Calculator!$B$38&lt;Calculator!$G$22),"—",ROUND((1+SQRT(((50*POWER(80,POWER(COS(PI()*MOD(Calculator!$B$38/Calculator!$F$22,1)),2))+MIN(500,MAX(30,100*EXP(-0.3*'VSWR Calculator'!$C$24)*(1+3*ABS(MOD('VSWR Calculator'!$C$23/Calculator!$F$22/2,1)-0.5))))/'VSWR Calculator'!$C$25)-$C103)^2+(1500*ABS(SIN(2*PI()*MOD(Calculator!$B$38/Calculator!$F$22,1)))*IF(MOD(Calculator!$B$38/Calculator!$F$22,1)&lt;0.5,-1,1))^2)/SQRT(((50*POWER(80,POWER(COS(PI()*MOD(Calculator!$B$38/Calculator!$F$22,1)),2))+MIN(500,MAX(30,100*EXP(-0.3*'VSWR Calculator'!$C$24)*(1+3*ABS(MOD('VSWR Calculator'!$C$23/Calculator!$F$22/2,1)-0.5))))/'VSWR Calculator'!$C$25)+$C103)^2+(1500*ABS(SIN(2*PI()*MOD(Calculator!$B$38/Calculator!$F$22,1)))*IF(MOD(Calculator!$B$38/Calculator!$F$22,1)&lt;0.5,-1,1))^2))/(1-SQRT(((50*POWER(80,POWER(COS(PI()*MOD(Calculator!$B$38/Calculator!$F$22,1)),2))+MIN(500,MAX(30,100*EXP(-0.3*'VSWR Calculator'!$C$24)*(1+3*ABS(MOD('VSWR Calculator'!$C$23/Calculator!$F$22/2,1)-0.5))))/'VSWR Calculator'!$C$25)-$C103)^2+(1500*ABS(SIN(2*PI()*MOD(Calculator!$B$38/Calculator!$F$22,1)))*IF(MOD(Calculator!$B$38/Calculator!$F$22,1)&lt;0.5,-1,1))^2)/SQRT(((50*POWER(80,POWER(COS(PI()*MOD(Calculator!$B$38/Calculator!$F$22,1)),2))+MIN(500,MAX(30,100*EXP(-0.3*'VSWR Calculator'!$C$24)*(1+3*ABS(MOD('VSWR Calculator'!$C$23/Calculator!$F$22/2,1)-0.5))))/'VSWR Calculator'!$C$25)+$C103)^2+(1500*ABS(SIN(2*PI()*MOD(Calculator!$B$38/Calculator!$F$22,1)))*IF(MOD(Calculator!$B$38/Calculator!$F$22,1)&lt;0.5,-1,1))^2)),2))</f>
        <v>—</v>
      </c>
      <c r="IK103" s="253" t="n">
        <f aca="false">IFERROR(ROUND((IF(ISNUMBER(HZ103),HZ103,0)+IF(ISNUMBER(IA103),IA103,0)+IF(ISNUMBER(IB103),IB103,0)+IF(ISNUMBER(IC103),IC103,0)+IF(ISNUMBER(ID103),ID103,0)+IF(ISNUMBER(IE103),IE103,0)+IF(ISNUMBER(IF103),IF103,0)+IF(ISNUMBER(IG103),IG103,0)+IF(ISNUMBER(IH103),IH103,0)+IF(ISNUMBER(II103),II103,0)+IF(ISNUMBER(IJ103),IJ103,0))/(IF(ISNUMBER(HZ103),1,0)+IF(ISNUMBER(IA103),1,0)+IF(ISNUMBER(IB103),1,0)+IF(ISNUMBER(IC103),1,0)+IF(ISNUMBER(ID103),1,0)+IF(ISNUMBER(IE103),1,0)+IF(ISNUMBER(IF103),1,0)+IF(ISNUMBER(IG103),1,0)+IF(ISNUMBER(IH103),1,0)+IF(ISNUMBER(II103),1,0)+IF(ISNUMBER(IJ103),1,0)),4),"")</f>
        <v>11.83</v>
      </c>
    </row>
    <row r="105" customFormat="false" ht="15" hidden="false" customHeight="true" outlineLevel="0" collapsed="false">
      <c r="A105" s="305" t="s">
        <v>546</v>
      </c>
      <c r="B105" s="305"/>
      <c r="C105" s="305"/>
      <c r="D105" s="305"/>
      <c r="E105" s="305"/>
      <c r="F105" s="305"/>
      <c r="G105" s="305"/>
      <c r="H105" s="305"/>
      <c r="I105" s="305"/>
      <c r="J105" s="305"/>
      <c r="K105" s="305"/>
      <c r="L105" s="305"/>
    </row>
    <row r="106" customFormat="false" ht="40.5" hidden="false" customHeight="true" outlineLevel="0" collapsed="false">
      <c r="A106" s="260" t="s">
        <v>547</v>
      </c>
      <c r="B106" s="260" t="s">
        <v>548</v>
      </c>
      <c r="C106" s="260" t="s">
        <v>39</v>
      </c>
      <c r="D106" s="260" t="s">
        <v>549</v>
      </c>
      <c r="E106" s="260" t="s">
        <v>550</v>
      </c>
      <c r="F106" s="260" t="s">
        <v>551</v>
      </c>
      <c r="G106" s="260" t="s">
        <v>552</v>
      </c>
      <c r="H106" s="260" t="s">
        <v>553</v>
      </c>
      <c r="I106" s="260" t="s">
        <v>554</v>
      </c>
      <c r="J106" s="306" t="s">
        <v>555</v>
      </c>
      <c r="K106" s="306" t="s">
        <v>556</v>
      </c>
      <c r="L106" s="306" t="s">
        <v>557</v>
      </c>
    </row>
    <row r="107" customFormat="false" ht="40.5" hidden="false" customHeight="true" outlineLevel="0" collapsed="false">
      <c r="A107" s="294" t="s">
        <v>558</v>
      </c>
      <c r="B107" s="307" t="n">
        <f aca="false">Calculator!$B$29</f>
        <v>13.3</v>
      </c>
      <c r="C107" s="294" t="str">
        <f aca="false">Calculator!$G$29</f>
        <v>Portable / SOTA</v>
      </c>
      <c r="D107" s="294" t="str">
        <f aca="false">IFERROR(INDEX(A38:A103,MATCH(MIN(O38:O103),O38:O103,0)),"")</f>
        <v>27:1</v>
      </c>
      <c r="E107" s="294" t="n">
        <f aca="false">IFERROR(ROUND(MIN(O38:O103),2),"")</f>
        <v>16.64</v>
      </c>
      <c r="F107" s="294" t="str">
        <f aca="false">IFERROR(INDEX({"4:1★","9:1★","16:1★","25:1★","36:1★","49:1★","64:1★"},MATCH(MIN(O38,O43,O50,O59,O70,O83,O98),INDEX(O$38:O$103,{1,6,13,22,33,46,61}),0)),"—")</f>
        <v>25:1★</v>
      </c>
      <c r="G107" s="294" t="n">
        <f aca="false">IFERROR(ROUND(MIN(O38,O43,O50,O59,O70,O83,O98),2),"—")</f>
        <v>16.67</v>
      </c>
      <c r="H107" s="294" t="str">
        <f aca="false">IFERROR(TEXT(MIN(D8:D18),"0")&amp;" – "&amp;TEXT(MAX(D8:D18),"0")&amp;" Ω","N/A")</f>
        <v>151 – 170 Ω</v>
      </c>
      <c r="I107" s="294" t="str">
        <f aca="false">IFERROR(INDEX(A38:A103,MATCH(MIN(BX38:BX103),BX38:BX103,0)),"")</f>
        <v>27:1</v>
      </c>
      <c r="J107" s="294" t="n">
        <f aca="false">IFERROR(ROUND(MIN(BX38:BX103),2),"")</f>
        <v>13.68</v>
      </c>
      <c r="K107" s="294" t="str">
        <f aca="false">IFERROR(INDEX({"4:1★","9:1★","16:1★","25:1★","36:1★","49:1★","64:1★"},MATCH(MIN(BX38,BX43,BX50,BX59,BX70,BX83,BX98),INDEX(BX$38:BX$103,{1,6,13,22,33,46,61}),0)),"—")</f>
        <v>25:1★</v>
      </c>
      <c r="L107" s="294" t="n">
        <f aca="false">IFERROR(ROUND(MIN(BX38,BX43,BX50,BX59,BX70,BX83,BX98),2),"—")</f>
        <v>13.71</v>
      </c>
    </row>
    <row r="108" customFormat="false" ht="27" hidden="false" customHeight="true" outlineLevel="0" collapsed="false">
      <c r="A108" s="294" t="s">
        <v>559</v>
      </c>
      <c r="B108" s="307" t="n">
        <f aca="false">Calculator!$B$30</f>
        <v>13.4</v>
      </c>
      <c r="C108" s="294" t="str">
        <f aca="false">Calculator!$G$30</f>
        <v>Portable / SOTA</v>
      </c>
      <c r="D108" s="294" t="str">
        <f aca="false">IFERROR(INDEX(A38:A103,MATCH(MIN(AA38:AA103),AA38:AA103,0)),"")</f>
        <v>26:1</v>
      </c>
      <c r="E108" s="294" t="n">
        <f aca="false">IFERROR(ROUND(MIN(AA38:AA103),2),"")</f>
        <v>17</v>
      </c>
      <c r="F108" s="294" t="str">
        <f aca="false">IFERROR(INDEX({"4:1★","9:1★","16:1★","25:1★","36:1★","49:1★","64:1★"},MATCH(MIN(AA38,AA43,AA50,AA59,AA70,AA83,AA98),INDEX(AA$38:AA$103,{1,6,13,22,33,46,61}),0)),"—")</f>
        <v>25:1★</v>
      </c>
      <c r="G108" s="294" t="n">
        <f aca="false">IFERROR(ROUND(MIN(AA38,AA43,AA50,AA59,AA70,AA83,AA98),2),"—")</f>
        <v>17.03</v>
      </c>
      <c r="H108" s="294" t="str">
        <f aca="false">IFERROR(TEXT(MIN(E8:E18),"0")&amp;" – "&amp;TEXT(MAX(E8:E18),"0")&amp;" Ω","N/A")</f>
        <v>150 – 160 Ω</v>
      </c>
      <c r="I108" s="294" t="str">
        <f aca="false">IFERROR(INDEX(A38:A103,MATCH(MIN(CJ38:CJ103),CJ38:CJ103,0)),"")</f>
        <v>27:1</v>
      </c>
      <c r="J108" s="294" t="n">
        <f aca="false">IFERROR(ROUND(MIN(CJ38:CJ103),2),"")</f>
        <v>13.95</v>
      </c>
      <c r="K108" s="294" t="str">
        <f aca="false">IFERROR(INDEX({"4:1★","9:1★","16:1★","25:1★","36:1★","49:1★","64:1★"},MATCH(MIN(CJ38,CJ43,CJ50,CJ59,CJ70,CJ83,CJ98),INDEX(CJ$38:CJ$103,{1,6,13,22,33,46,61}),0)),"—")</f>
        <v>25:1★</v>
      </c>
      <c r="L108" s="294" t="n">
        <f aca="false">IFERROR(ROUND(MIN(CJ38,CJ43,CJ50,CJ59,CJ70,CJ83,CJ98),2),"—")</f>
        <v>13.97</v>
      </c>
    </row>
    <row r="109" customFormat="false" ht="27" hidden="false" customHeight="true" outlineLevel="0" collapsed="false">
      <c r="A109" s="294" t="s">
        <v>560</v>
      </c>
      <c r="B109" s="307" t="n">
        <f aca="false">Calculator!$B$31</f>
        <v>13.2</v>
      </c>
      <c r="C109" s="294" t="str">
        <f aca="false">Calculator!$G$31</f>
        <v>Portable / SOTA</v>
      </c>
      <c r="D109" s="294" t="str">
        <f aca="false">IFERROR(INDEX(A38:A103,MATCH(MIN(AM38:AM103),AM38:AM103,0)),"")</f>
        <v>27:1</v>
      </c>
      <c r="E109" s="294" t="n">
        <f aca="false">IFERROR(ROUND(MIN(AM38:AM103),2),"")</f>
        <v>16.28</v>
      </c>
      <c r="F109" s="294" t="str">
        <f aca="false">IFERROR(INDEX({"4:1★","9:1★","16:1★","25:1★","36:1★","49:1★","64:1★"},MATCH(MIN(AM38,AM43,AM50,AM59,AM70,AM83,AM98),INDEX(AM$38:AM$103,{1,6,13,22,33,46,61}),0)),"—")</f>
        <v>25:1★</v>
      </c>
      <c r="G109" s="294" t="n">
        <f aca="false">IFERROR(ROUND(MIN(AM38,AM43,AM50,AM59,AM70,AM83,AM98),2),"—")</f>
        <v>16.32</v>
      </c>
      <c r="H109" s="294" t="str">
        <f aca="false">IFERROR(TEXT(MIN(F8:F18),"0")&amp;" – "&amp;TEXT(MAX(F8:F18),"0")&amp;" Ω","N/A")</f>
        <v>142 – 192 Ω</v>
      </c>
      <c r="I109" s="294" t="str">
        <f aca="false">IFERROR(INDEX(A38:A103,MATCH(MIN(CV38:CV103),CV38:CV103,0)),"")</f>
        <v>27:1</v>
      </c>
      <c r="J109" s="294" t="n">
        <f aca="false">IFERROR(ROUND(MIN(CV38:CV103),2),"")</f>
        <v>13.38</v>
      </c>
      <c r="K109" s="294" t="str">
        <f aca="false">IFERROR(INDEX({"4:1★","9:1★","16:1★","25:1★","36:1★","49:1★","64:1★"},MATCH(MIN(CV38,CV43,CV50,CV59,CV70,CV83,CV98),INDEX(CV$38:CV$103,{1,6,13,22,33,46,61}),0)),"—")</f>
        <v>25:1★</v>
      </c>
      <c r="L109" s="294" t="n">
        <f aca="false">IFERROR(ROUND(MIN(CV38,CV43,CV50,CV59,CV70,CV83,CV98),2),"—")</f>
        <v>13.41</v>
      </c>
    </row>
    <row r="110" customFormat="false" ht="40.5" hidden="false" customHeight="true" outlineLevel="0" collapsed="false">
      <c r="A110" s="294" t="s">
        <v>561</v>
      </c>
      <c r="B110" s="307" t="n">
        <f aca="false">Calculator!$B$32</f>
        <v>23.3</v>
      </c>
      <c r="C110" s="294" t="str">
        <f aca="false">Calculator!$G$32</f>
        <v>Good portable/home</v>
      </c>
      <c r="D110" s="294" t="str">
        <f aca="false">IFERROR(INDEX(A38:A103,MATCH(MIN(AY38:AY103),AY38:AY103,0)),"")</f>
        <v>29:1</v>
      </c>
      <c r="E110" s="294" t="n">
        <f aca="false">IFERROR(ROUND(MIN(AY38:AY103),2),"")</f>
        <v>8.86</v>
      </c>
      <c r="F110" s="294" t="str">
        <f aca="false">IFERROR(INDEX({"4:1★","9:1★","16:1★","25:1★","36:1★","49:1★","64:1★"},MATCH(MIN(AY38,AY43,AY50,AY59,AY70,AY83,AY98),INDEX(AY$38:AY$103,{1,6,13,22,33,46,61}),0)),"—")</f>
        <v>25:1★</v>
      </c>
      <c r="G110" s="294" t="n">
        <f aca="false">IFERROR(ROUND(MIN(AY38,AY43,AY50,AY59,AY70,AY83,AY98),2),"—")</f>
        <v>8.97</v>
      </c>
      <c r="H110" s="294" t="str">
        <f aca="false">IFERROR(TEXT(MIN(G8:G18),"0")&amp;" – "&amp;TEXT(MAX(G8:G18),"0")&amp;" Ω","N/A")</f>
        <v>181 – 1299 Ω</v>
      </c>
      <c r="I110" s="294" t="str">
        <f aca="false">IFERROR(INDEX(A38:A103,MATCH(MIN(DH38:DH103),DH38:DH103,0)),"")</f>
        <v>29:1</v>
      </c>
      <c r="J110" s="294" t="n">
        <f aca="false">IFERROR(ROUND(MIN(DH38:DH103),2),"")</f>
        <v>7.77</v>
      </c>
      <c r="K110" s="294" t="str">
        <f aca="false">IFERROR(INDEX({"4:1★","9:1★","16:1★","25:1★","36:1★","49:1★","64:1★"},MATCH(MIN(DH38,DH43,DH50,DH59,DH70,DH83,DH98),INDEX(DH$38:DH$103,{1,6,13,22,33,46,61}),0)),"—")</f>
        <v>25:1★</v>
      </c>
      <c r="L110" s="294" t="n">
        <f aca="false">IFERROR(ROUND(MIN(DH38,DH43,DH50,DH59,DH70,DH83,DH98),2),"—")</f>
        <v>7.87</v>
      </c>
    </row>
    <row r="111" customFormat="false" ht="27" hidden="false" customHeight="true" outlineLevel="0" collapsed="false">
      <c r="A111" s="294" t="s">
        <v>562</v>
      </c>
      <c r="B111" s="307" t="n">
        <f aca="false">Calculator!$B$33</f>
        <v>23.4</v>
      </c>
      <c r="C111" s="294" t="str">
        <f aca="false">Calculator!$G$33</f>
        <v>Good portable/home</v>
      </c>
      <c r="D111" s="294" t="str">
        <f aca="false">IFERROR(INDEX(A38:A103,MATCH(MIN(BK38:BK103),BK38:BK103,0)),"")</f>
        <v>28:1</v>
      </c>
      <c r="E111" s="294" t="n">
        <f aca="false">IFERROR(ROUND(MIN(BK38:BK103),2),"")</f>
        <v>9.66</v>
      </c>
      <c r="F111" s="294" t="str">
        <f aca="false">IFERROR(INDEX({"4:1★","9:1★","16:1★","25:1★","36:1★","49:1★","64:1★"},MATCH(MIN(BK38,BK43,BK50,BK59,BK70,BK83,BK98),INDEX(BK$38:BK$103,{1,6,13,22,33,46,61}),0)),"—")</f>
        <v>25:1★</v>
      </c>
      <c r="G111" s="294" t="n">
        <f aca="false">IFERROR(ROUND(MIN(BK38,BK43,BK50,BK59,BK70,BK83,BK98),2),"—")</f>
        <v>9.73</v>
      </c>
      <c r="H111" s="294" t="str">
        <f aca="false">IFERROR(TEXT(MIN(H8:H18),"0")&amp;" – "&amp;TEXT(MAX(H8:H18),"0")&amp;" Ω","N/A")</f>
        <v>160 – 1223 Ω</v>
      </c>
      <c r="I111" s="294" t="str">
        <f aca="false">IFERROR(INDEX(A38:A103,MATCH(MIN(DT38:DT103),DT38:DT103,0)),"")</f>
        <v>28:1</v>
      </c>
      <c r="J111" s="294" t="n">
        <f aca="false">IFERROR(ROUND(MIN(DT38:DT103),2),"")</f>
        <v>8.34</v>
      </c>
      <c r="K111" s="294" t="str">
        <f aca="false">IFERROR(INDEX({"4:1★","9:1★","16:1★","25:1★","36:1★","49:1★","64:1★"},MATCH(MIN(DT38,DT43,DT50,DT59,DT70,DT83,DT98),INDEX(DT$38:DT$103,{1,6,13,22,33,46,61}),0)),"—")</f>
        <v>25:1★</v>
      </c>
      <c r="L111" s="294" t="n">
        <f aca="false">IFERROR(ROUND(MIN(DT38,DT43,DT50,DT59,DT70,DT83,DT98),2),"—")</f>
        <v>8.41</v>
      </c>
    </row>
    <row r="112" customFormat="false" ht="27" hidden="false" customHeight="true" outlineLevel="0" collapsed="false">
      <c r="A112" s="294" t="s">
        <v>563</v>
      </c>
      <c r="B112" s="307" t="n">
        <f aca="false">Calculator!$B$34</f>
        <v>13.1</v>
      </c>
      <c r="C112" s="294" t="str">
        <f aca="false">Calculator!$G$34</f>
        <v>Portable / SOTA</v>
      </c>
      <c r="D112" s="294" t="str">
        <f aca="false">IFERROR(INDEX(A38:A103,MATCH(MIN(EF38:EF103),EF38:EF103,0)),"")</f>
        <v>26:1</v>
      </c>
      <c r="E112" s="294" t="n">
        <f aca="false">IFERROR(ROUND(MIN(EF38:EF103),2),"")</f>
        <v>15.95</v>
      </c>
      <c r="F112" s="294" t="str">
        <f aca="false">IFERROR(INDEX({"4:1★","9:1★","16:1★","25:1★","36:1★","49:1★","64:1★"},MATCH(MIN(EF38,EF43,EF50,EF59,EF70,EF83,EF98),INDEX(BK$38:BK$103,{1,6,13,22,33,46,61}),0)),"—")</f>
        <v>—</v>
      </c>
      <c r="G112" s="294" t="n">
        <f aca="false">IFERROR(ROUND(MIN(EF38,EF43,EF50,EF59,EF70,EF83,EF98),2),"—")</f>
        <v>15.97</v>
      </c>
      <c r="H112" s="294" t="str">
        <f aca="false">TEXT(MIN(IF(Calculator!$E$12="YES",ROUND(50*POWER(80,POWER(COS(PI()*MOD(Calculator!$B$34/Calculator!$F$12,1)),2)),0),9999),IF(Calculator!$E$13="YES",ROUND(50*POWER(80,POWER(COS(PI()*MOD(Calculator!$B$34/Calculator!$F$13,1)),2)),0),9999),IF(Calculator!$E$14="YES",ROUND(50*POWER(80,POWER(COS(PI()*MOD(Calculator!$B$34/Calculator!$F$14,1)),2)),0),9999),IF(Calculator!$E$15="YES",ROUND(50*POWER(80,POWER(COS(PI()*MOD(Calculator!$B$34/Calculator!$F$15,1)),2)),0),9999),IF(Calculator!$E$16="YES",ROUND(50*POWER(80,POWER(COS(PI()*MOD(Calculator!$B$34/Calculator!$F$16,1)),2)),0),9999),IF(Calculator!$E$17="YES",ROUND(50*POWER(80,POWER(COS(PI()*MOD(Calculator!$B$34/Calculator!$F$17,1)),2)),0),9999),IF(Calculator!$E$18="YES",ROUND(50*POWER(80,POWER(COS(PI()*MOD(Calculator!$B$34/Calculator!$F$18,1)),2)),0),9999),IF(Calculator!$E$19="YES",ROUND(50*POWER(80,POWER(COS(PI()*MOD(Calculator!$B$34/Calculator!$F$19,1)),2)),0),9999),IF(Calculator!$E$20="YES",ROUND(50*POWER(80,POWER(COS(PI()*MOD(Calculator!$B$34/Calculator!$F$20,1)),2)),0),9999),IF(Calculator!$E$21="YES",ROUND(50*POWER(80,POWER(COS(PI()*MOD(Calculator!$B$34/Calculator!$F$21,1)),2)),0),9999),IF(Calculator!$E$22="YES",ROUND(50*POWER(80,POWER(COS(PI()*MOD(Calculator!$B$34/Calculator!$F$22,1)),2)),0),9999)),"0")&amp;" – "&amp;TEXT(MAX(IF(Calculator!$E$12="YES",ROUND(50*POWER(80,POWER(COS(PI()*MOD(Calculator!$B$34/Calculator!$F$12,1)),2)),0),0),IF(Calculator!$E$13="YES",ROUND(50*POWER(80,POWER(COS(PI()*MOD(Calculator!$B$34/Calculator!$F$13,1)),2)),0),0),IF(Calculator!$E$14="YES",ROUND(50*POWER(80,POWER(COS(PI()*MOD(Calculator!$B$34/Calculator!$F$14,1)),2)),0),0),IF(Calculator!$E$15="YES",ROUND(50*POWER(80,POWER(COS(PI()*MOD(Calculator!$B$34/Calculator!$F$15,1)),2)),0),0),IF(Calculator!$E$16="YES",ROUND(50*POWER(80,POWER(COS(PI()*MOD(Calculator!$B$34/Calculator!$F$16,1)),2)),0),0),IF(Calculator!$E$17="YES",ROUND(50*POWER(80,POWER(COS(PI()*MOD(Calculator!$B$34/Calculator!$F$17,1)),2)),0),0),IF(Calculator!$E$18="YES",ROUND(50*POWER(80,POWER(COS(PI()*MOD(Calculator!$B$34/Calculator!$F$18,1)),2)),0),0),IF(Calculator!$E$19="YES",ROUND(50*POWER(80,POWER(COS(PI()*MOD(Calculator!$B$34/Calculator!$F$19,1)),2)),0),0),IF(Calculator!$E$20="YES",ROUND(50*POWER(80,POWER(COS(PI()*MOD(Calculator!$B$34/Calculator!$F$20,1)),2)),0),0),IF(Calculator!$E$21="YES",ROUND(50*POWER(80,POWER(COS(PI()*MOD(Calculator!$B$34/Calculator!$F$21,1)),2)),0),0),IF(Calculator!$E$22="YES",ROUND(50*POWER(80,POWER(COS(PI()*MOD(Calculator!$B$34/Calculator!$F$22,1)),2)),0),0)),"0")&amp;" Ω"</f>
        <v>134 – 218 Ω</v>
      </c>
      <c r="I112" s="294" t="str">
        <f aca="false">IFERROR(INDEX(A38:A103,MATCH(MIN(GO38:GO103),GO38:GO103,0)),"")</f>
        <v>27:1</v>
      </c>
      <c r="J112" s="294" t="n">
        <f aca="false">IFERROR(ROUND(MIN(GO38:GO103),2),"")</f>
        <v>13.06</v>
      </c>
      <c r="K112" s="294" t="str">
        <f aca="false">IFERROR(INDEX({"4:1★","9:1★","16:1★","25:1★","36:1★","49:1★","64:1★"},MATCH(MIN(GO38,GO43,GO50,GO59,GO70,GO83,GO98),INDEX(DT$38:DT$103,{1,6,13,22,33,46,61}),0)),"—")</f>
        <v>—</v>
      </c>
      <c r="L112" s="294" t="n">
        <f aca="false">IFERROR(ROUND(MIN(GO38,GO43,GO50,GO59,GO70,GO83,GO98),2),"—")</f>
        <v>13.09</v>
      </c>
    </row>
    <row r="113" customFormat="false" ht="40.5" hidden="false" customHeight="true" outlineLevel="0" collapsed="false">
      <c r="A113" s="294" t="s">
        <v>564</v>
      </c>
      <c r="B113" s="307" t="n">
        <f aca="false">Calculator!$B$35</f>
        <v>16.7</v>
      </c>
      <c r="C113" s="294" t="str">
        <f aca="false">Calculator!$G$35</f>
        <v>Portable / SOTA</v>
      </c>
      <c r="D113" s="294" t="str">
        <f aca="false">IFERROR(INDEX(A38:A103,MATCH(MIN(ER38:ER103),ER38:ER103,0)),"")</f>
        <v>27:1</v>
      </c>
      <c r="E113" s="294" t="n">
        <f aca="false">IFERROR(ROUND(MIN(ER38:ER103),2),"")</f>
        <v>10.34</v>
      </c>
      <c r="F113" s="294" t="str">
        <f aca="false">IFERROR(INDEX({"4:1★","9:1★","16:1★","25:1★","36:1★","49:1★","64:1★"},MATCH(MIN(ER38,ER43,ER50,ER59,ER70,ER83,ER98),INDEX(BK$38:BK$103,{1,6,13,22,33,46,61}),0)),"—")</f>
        <v>—</v>
      </c>
      <c r="G113" s="294" t="n">
        <f aca="false">IFERROR(ROUND(MIN(ER38,ER43,ER50,ER59,ER70,ER83,ER98),2),"—")</f>
        <v>10.38</v>
      </c>
      <c r="H113" s="294" t="str">
        <f aca="false">TEXT(MIN(IF(Calculator!$E$12="YES",ROUND(50*POWER(80,POWER(COS(PI()*MOD(Calculator!$B$35/Calculator!$F$12,1)),2)),0),9999),IF(Calculator!$E$13="YES",ROUND(50*POWER(80,POWER(COS(PI()*MOD(Calculator!$B$35/Calculator!$F$13,1)),2)),0),9999),IF(Calculator!$E$14="YES",ROUND(50*POWER(80,POWER(COS(PI()*MOD(Calculator!$B$35/Calculator!$F$14,1)),2)),0),9999),IF(Calculator!$E$15="YES",ROUND(50*POWER(80,POWER(COS(PI()*MOD(Calculator!$B$35/Calculator!$F$15,1)),2)),0),9999),IF(Calculator!$E$16="YES",ROUND(50*POWER(80,POWER(COS(PI()*MOD(Calculator!$B$35/Calculator!$F$16,1)),2)),0),9999),IF(Calculator!$E$17="YES",ROUND(50*POWER(80,POWER(COS(PI()*MOD(Calculator!$B$35/Calculator!$F$17,1)),2)),0),9999),IF(Calculator!$E$18="YES",ROUND(50*POWER(80,POWER(COS(PI()*MOD(Calculator!$B$35/Calculator!$F$18,1)),2)),0),9999),IF(Calculator!$E$19="YES",ROUND(50*POWER(80,POWER(COS(PI()*MOD(Calculator!$B$35/Calculator!$F$19,1)),2)),0),9999),IF(Calculator!$E$20="YES",ROUND(50*POWER(80,POWER(COS(PI()*MOD(Calculator!$B$35/Calculator!$F$20,1)),2)),0),9999),IF(Calculator!$E$21="YES",ROUND(50*POWER(80,POWER(COS(PI()*MOD(Calculator!$B$35/Calculator!$F$21,1)),2)),0),9999),IF(Calculator!$E$22="YES",ROUND(50*POWER(80,POWER(COS(PI()*MOD(Calculator!$B$35/Calculator!$F$22,1)),2)),0),9999)),"0")&amp;" – "&amp;TEXT(MAX(IF(Calculator!$E$12="YES",ROUND(50*POWER(80,POWER(COS(PI()*MOD(Calculator!$B$35/Calculator!$F$12,1)),2)),0),0),IF(Calculator!$E$13="YES",ROUND(50*POWER(80,POWER(COS(PI()*MOD(Calculator!$B$35/Calculator!$F$13,1)),2)),0),0),IF(Calculator!$E$14="YES",ROUND(50*POWER(80,POWER(COS(PI()*MOD(Calculator!$B$35/Calculator!$F$14,1)),2)),0),0),IF(Calculator!$E$15="YES",ROUND(50*POWER(80,POWER(COS(PI()*MOD(Calculator!$B$35/Calculator!$F$15,1)),2)),0),0),IF(Calculator!$E$16="YES",ROUND(50*POWER(80,POWER(COS(PI()*MOD(Calculator!$B$35/Calculator!$F$16,1)),2)),0),0),IF(Calculator!$E$17="YES",ROUND(50*POWER(80,POWER(COS(PI()*MOD(Calculator!$B$35/Calculator!$F$17,1)),2)),0),0),IF(Calculator!$E$18="YES",ROUND(50*POWER(80,POWER(COS(PI()*MOD(Calculator!$B$35/Calculator!$F$18,1)),2)),0),0),IF(Calculator!$E$19="YES",ROUND(50*POWER(80,POWER(COS(PI()*MOD(Calculator!$B$35/Calculator!$F$19,1)),2)),0),0),IF(Calculator!$E$20="YES",ROUND(50*POWER(80,POWER(COS(PI()*MOD(Calculator!$B$35/Calculator!$F$20,1)),2)),0),0),IF(Calculator!$E$21="YES",ROUND(50*POWER(80,POWER(COS(PI()*MOD(Calculator!$B$35/Calculator!$F$21,1)),2)),0),0),IF(Calculator!$E$22="YES",ROUND(50*POWER(80,POWER(COS(PI()*MOD(Calculator!$B$35/Calculator!$F$22,1)),2)),0),0)),"0")&amp;" Ω"</f>
        <v>140 – 1412 Ω</v>
      </c>
      <c r="I113" s="294" t="str">
        <f aca="false">IFERROR(INDEX(A38:A103,MATCH(MIN(HA38:HA103),HA38:HA103,0)),"")</f>
        <v>28:1</v>
      </c>
      <c r="J113" s="294" t="n">
        <f aca="false">IFERROR(ROUND(MIN(HA38:HA103),2),"")</f>
        <v>8.73</v>
      </c>
      <c r="K113" s="294" t="str">
        <f aca="false">IFERROR(INDEX({"4:1★","9:1★","16:1★","25:1★","36:1★","49:1★","64:1★"},MATCH(MIN(HA38,HA43,HA50,HA59,HA70,HA83,HA98),INDEX(DT$38:DT$103,{1,6,13,22,33,46,61}),0)),"—")</f>
        <v>—</v>
      </c>
      <c r="L113" s="294" t="n">
        <f aca="false">IFERROR(ROUND(MIN(HA38,HA43,HA50,HA59,HA70,HA83,HA98),2),"—")</f>
        <v>8.78</v>
      </c>
    </row>
    <row r="114" customFormat="false" ht="27" hidden="false" customHeight="true" outlineLevel="0" collapsed="false">
      <c r="A114" s="294" t="s">
        <v>565</v>
      </c>
      <c r="B114" s="307" t="n">
        <f aca="false">Calculator!$B$36</f>
        <v>13.5</v>
      </c>
      <c r="C114" s="294" t="str">
        <f aca="false">Calculator!$G$36</f>
        <v>Portable / SOTA</v>
      </c>
      <c r="D114" s="294" t="str">
        <f aca="false">IFERROR(INDEX(A38:A103,MATCH(MIN(FD38:FD103),FD38:FD103,0)),"")</f>
        <v>26:1</v>
      </c>
      <c r="E114" s="294" t="n">
        <f aca="false">IFERROR(ROUND(MIN(FD38:FD103),2),"")</f>
        <v>17.34</v>
      </c>
      <c r="F114" s="294" t="str">
        <f aca="false">IFERROR(INDEX({"4:1★","9:1★","16:1★","25:1★","36:1★","49:1★","64:1★"},MATCH(MIN(FD38,FD43,FD50,FD59,FD70,FD83,FD98),INDEX(BK$38:BK$103,{1,6,13,22,33,46,61}),0)),"—")</f>
        <v>—</v>
      </c>
      <c r="G114" s="294" t="n">
        <f aca="false">IFERROR(ROUND(MIN(FD38,FD43,FD50,FD59,FD70,FD83,FD98),2),"—")</f>
        <v>17.36</v>
      </c>
      <c r="H114" s="294" t="str">
        <f aca="false">TEXT(MIN(IF(Calculator!$E$12="YES",ROUND(50*POWER(80,POWER(COS(PI()*MOD(Calculator!$B$36/Calculator!$F$12,1)),2)),0),9999),IF(Calculator!$E$13="YES",ROUND(50*POWER(80,POWER(COS(PI()*MOD(Calculator!$B$36/Calculator!$F$13,1)),2)),0),9999),IF(Calculator!$E$14="YES",ROUND(50*POWER(80,POWER(COS(PI()*MOD(Calculator!$B$36/Calculator!$F$14,1)),2)),0),9999),IF(Calculator!$E$15="YES",ROUND(50*POWER(80,POWER(COS(PI()*MOD(Calculator!$B$36/Calculator!$F$15,1)),2)),0),9999),IF(Calculator!$E$16="YES",ROUND(50*POWER(80,POWER(COS(PI()*MOD(Calculator!$B$36/Calculator!$F$16,1)),2)),0),9999),IF(Calculator!$E$17="YES",ROUND(50*POWER(80,POWER(COS(PI()*MOD(Calculator!$B$36/Calculator!$F$17,1)),2)),0),9999),IF(Calculator!$E$18="YES",ROUND(50*POWER(80,POWER(COS(PI()*MOD(Calculator!$B$36/Calculator!$F$18,1)),2)),0),9999),IF(Calculator!$E$19="YES",ROUND(50*POWER(80,POWER(COS(PI()*MOD(Calculator!$B$36/Calculator!$F$19,1)),2)),0),9999),IF(Calculator!$E$20="YES",ROUND(50*POWER(80,POWER(COS(PI()*MOD(Calculator!$B$36/Calculator!$F$20,1)),2)),0),9999),IF(Calculator!$E$21="YES",ROUND(50*POWER(80,POWER(COS(PI()*MOD(Calculator!$B$36/Calculator!$F$21,1)),2)),0),9999),IF(Calculator!$E$22="YES",ROUND(50*POWER(80,POWER(COS(PI()*MOD(Calculator!$B$36/Calculator!$F$22,1)),2)),0),9999)),"0")&amp;" – "&amp;TEXT(MAX(IF(Calculator!$E$12="YES",ROUND(50*POWER(80,POWER(COS(PI()*MOD(Calculator!$B$36/Calculator!$F$12,1)),2)),0),0),IF(Calculator!$E$13="YES",ROUND(50*POWER(80,POWER(COS(PI()*MOD(Calculator!$B$36/Calculator!$F$13,1)),2)),0),0),IF(Calculator!$E$14="YES",ROUND(50*POWER(80,POWER(COS(PI()*MOD(Calculator!$B$36/Calculator!$F$14,1)),2)),0),0),IF(Calculator!$E$15="YES",ROUND(50*POWER(80,POWER(COS(PI()*MOD(Calculator!$B$36/Calculator!$F$15,1)),2)),0),0),IF(Calculator!$E$16="YES",ROUND(50*POWER(80,POWER(COS(PI()*MOD(Calculator!$B$36/Calculator!$F$16,1)),2)),0),0),IF(Calculator!$E$17="YES",ROUND(50*POWER(80,POWER(COS(PI()*MOD(Calculator!$B$36/Calculator!$F$17,1)),2)),0),0),IF(Calculator!$E$18="YES",ROUND(50*POWER(80,POWER(COS(PI()*MOD(Calculator!$B$36/Calculator!$F$18,1)),2)),0),0),IF(Calculator!$E$19="YES",ROUND(50*POWER(80,POWER(COS(PI()*MOD(Calculator!$B$36/Calculator!$F$19,1)),2)),0),0),IF(Calculator!$E$20="YES",ROUND(50*POWER(80,POWER(COS(PI()*MOD(Calculator!$B$36/Calculator!$F$20,1)),2)),0),0),IF(Calculator!$E$21="YES",ROUND(50*POWER(80,POWER(COS(PI()*MOD(Calculator!$B$36/Calculator!$F$21,1)),2)),0),0),IF(Calculator!$E$22="YES",ROUND(50*POWER(80,POWER(COS(PI()*MOD(Calculator!$B$36/Calculator!$F$22,1)),2)),0),0)),"0")&amp;" Ω"</f>
        <v>134 – 170 Ω</v>
      </c>
      <c r="I114" s="294" t="str">
        <f aca="false">IFERROR(INDEX(A38:A103,MATCH(MIN(HM38:HM103),HM38:HM103,0)),"")</f>
        <v>26:1</v>
      </c>
      <c r="J114" s="294" t="n">
        <f aca="false">IFERROR(ROUND(MIN(HM38:HM103),2),"")</f>
        <v>14.16</v>
      </c>
      <c r="K114" s="294" t="str">
        <f aca="false">IFERROR(INDEX({"4:1★","9:1★","16:1★","25:1★","36:1★","49:1★","64:1★"},MATCH(MIN(HM38,HM43,HM50,HM59,HM70,HM83,HM98),INDEX(DT$38:DT$103,{1,6,13,22,33,46,61}),0)),"—")</f>
        <v>—</v>
      </c>
      <c r="L114" s="294" t="n">
        <f aca="false">IFERROR(ROUND(MIN(HM38,HM43,HM50,HM59,HM70,HM83,HM98),2),"—")</f>
        <v>14.18</v>
      </c>
    </row>
    <row r="115" customFormat="false" ht="40.5" hidden="false" customHeight="true" outlineLevel="0" collapsed="false">
      <c r="A115" s="294" t="s">
        <v>566</v>
      </c>
      <c r="B115" s="307" t="n">
        <f aca="false">Calculator!$B$37</f>
        <v>23.2</v>
      </c>
      <c r="C115" s="294" t="str">
        <f aca="false">Calculator!$G$37</f>
        <v>Good portable/home</v>
      </c>
      <c r="D115" s="294" t="str">
        <f aca="false">IFERROR(INDEX(A38:A103,MATCH(MIN(FP38:FP103),FP38:FP103,0)),"")</f>
        <v>30:1</v>
      </c>
      <c r="E115" s="294" t="n">
        <f aca="false">IFERROR(ROUND(MIN(FP38:FP103),2),"")</f>
        <v>8.07</v>
      </c>
      <c r="F115" s="294" t="str">
        <f aca="false">IFERROR(INDEX({"4:1★","9:1★","16:1★","25:1★","36:1★","49:1★","64:1★"},MATCH(MIN(FP38,FP43,FP50,FP59,FP70,FP83,FP98),INDEX(BK$38:BK$103,{1,6,13,22,33,46,61}),0)),"—")</f>
        <v>—</v>
      </c>
      <c r="G115" s="294" t="n">
        <f aca="false">IFERROR(ROUND(MIN(FP38,FP43,FP50,FP59,FP70,FP83,FP98),2),"—")</f>
        <v>8.21</v>
      </c>
      <c r="H115" s="294" t="str">
        <f aca="false">TEXT(MIN(IF(Calculator!$E$12="YES",ROUND(50*POWER(80,POWER(COS(PI()*MOD(Calculator!$B$37/Calculator!$F$12,1)),2)),0),9999),IF(Calculator!$E$13="YES",ROUND(50*POWER(80,POWER(COS(PI()*MOD(Calculator!$B$37/Calculator!$F$13,1)),2)),0),9999),IF(Calculator!$E$14="YES",ROUND(50*POWER(80,POWER(COS(PI()*MOD(Calculator!$B$37/Calculator!$F$14,1)),2)),0),9999),IF(Calculator!$E$15="YES",ROUND(50*POWER(80,POWER(COS(PI()*MOD(Calculator!$B$37/Calculator!$F$15,1)),2)),0),9999),IF(Calculator!$E$16="YES",ROUND(50*POWER(80,POWER(COS(PI()*MOD(Calculator!$B$37/Calculator!$F$16,1)),2)),0),9999),IF(Calculator!$E$17="YES",ROUND(50*POWER(80,POWER(COS(PI()*MOD(Calculator!$B$37/Calculator!$F$17,1)),2)),0),9999),IF(Calculator!$E$18="YES",ROUND(50*POWER(80,POWER(COS(PI()*MOD(Calculator!$B$37/Calculator!$F$18,1)),2)),0),9999),IF(Calculator!$E$19="YES",ROUND(50*POWER(80,POWER(COS(PI()*MOD(Calculator!$B$37/Calculator!$F$19,1)),2)),0),9999),IF(Calculator!$E$20="YES",ROUND(50*POWER(80,POWER(COS(PI()*MOD(Calculator!$B$37/Calculator!$F$20,1)),2)),0),9999),IF(Calculator!$E$21="YES",ROUND(50*POWER(80,POWER(COS(PI()*MOD(Calculator!$B$37/Calculator!$F$21,1)),2)),0),9999),IF(Calculator!$E$22="YES",ROUND(50*POWER(80,POWER(COS(PI()*MOD(Calculator!$B$37/Calculator!$F$22,1)),2)),0),9999)),"0")&amp;" – "&amp;TEXT(MAX(IF(Calculator!$E$12="YES",ROUND(50*POWER(80,POWER(COS(PI()*MOD(Calculator!$B$37/Calculator!$F$12,1)),2)),0),0),IF(Calculator!$E$13="YES",ROUND(50*POWER(80,POWER(COS(PI()*MOD(Calculator!$B$37/Calculator!$F$13,1)),2)),0),0),IF(Calculator!$E$14="YES",ROUND(50*POWER(80,POWER(COS(PI()*MOD(Calculator!$B$37/Calculator!$F$14,1)),2)),0),0),IF(Calculator!$E$15="YES",ROUND(50*POWER(80,POWER(COS(PI()*MOD(Calculator!$B$37/Calculator!$F$15,1)),2)),0),0),IF(Calculator!$E$16="YES",ROUND(50*POWER(80,POWER(COS(PI()*MOD(Calculator!$B$37/Calculator!$F$16,1)),2)),0),0),IF(Calculator!$E$17="YES",ROUND(50*POWER(80,POWER(COS(PI()*MOD(Calculator!$B$37/Calculator!$F$17,1)),2)),0),0),IF(Calculator!$E$18="YES",ROUND(50*POWER(80,POWER(COS(PI()*MOD(Calculator!$B$37/Calculator!$F$18,1)),2)),0),0),IF(Calculator!$E$19="YES",ROUND(50*POWER(80,POWER(COS(PI()*MOD(Calculator!$B$37/Calculator!$F$19,1)),2)),0),0),IF(Calculator!$E$20="YES",ROUND(50*POWER(80,POWER(COS(PI()*MOD(Calculator!$B$37/Calculator!$F$20,1)),2)),0),0),IF(Calculator!$E$21="YES",ROUND(50*POWER(80,POWER(COS(PI()*MOD(Calculator!$B$37/Calculator!$F$21,1)),2)),0),0),IF(Calculator!$E$22="YES",ROUND(50*POWER(80,POWER(COS(PI()*MOD(Calculator!$B$37/Calculator!$F$22,1)),2)),0),0)),"0")&amp;" Ω"</f>
        <v>205 – 1379 Ω</v>
      </c>
      <c r="I115" s="294" t="str">
        <f aca="false">IFERROR(INDEX(A38:A103,MATCH(MIN(HY38:HY103),HY38:HY103,0)),"")</f>
        <v>31:1</v>
      </c>
      <c r="J115" s="294" t="n">
        <f aca="false">IFERROR(ROUND(MIN(HY38:HY103),2),"")</f>
        <v>7.19</v>
      </c>
      <c r="K115" s="294" t="str">
        <f aca="false">IFERROR(INDEX({"4:1★","9:1★","16:1★","25:1★","36:1★","49:1★","64:1★"},MATCH(MIN(HY38,HY43,HY50,HY59,HY70,HY83,HY98),INDEX(DT$38:DT$103,{1,6,13,22,33,46,61}),0)),"—")</f>
        <v>—</v>
      </c>
      <c r="L115" s="294" t="n">
        <f aca="false">IFERROR(ROUND(MIN(HY38,HY43,HY50,HY59,HY70,HY83,HY98),2),"—")</f>
        <v>7.3</v>
      </c>
    </row>
    <row r="116" customFormat="false" ht="40.5" hidden="false" customHeight="true" outlineLevel="0" collapsed="false">
      <c r="A116" s="294" t="s">
        <v>567</v>
      </c>
      <c r="B116" s="307" t="n">
        <f aca="false">Calculator!$B$38</f>
        <v>16.8</v>
      </c>
      <c r="C116" s="294" t="str">
        <f aca="false">Calculator!$G$38</f>
        <v>Portable / SOTA</v>
      </c>
      <c r="D116" s="294" t="str">
        <f aca="false">IFERROR(INDEX(A38:A103,MATCH(MIN(GB38:GB103),GB38:GB103,0)),"")</f>
        <v>28:1</v>
      </c>
      <c r="E116" s="294" t="n">
        <f aca="false">IFERROR(ROUND(MIN(GB38:GB103),2),"")</f>
        <v>9.57</v>
      </c>
      <c r="F116" s="294" t="str">
        <f aca="false">IFERROR(INDEX({"4:1★","9:1★","16:1★","25:1★","36:1★","49:1★","64:1★"},MATCH(MIN(GB38,GB43,GB50,GB59,GB70,GB83,GB98),INDEX(BK$38:BK$103,{1,6,13,22,33,46,61}),0)),"—")</f>
        <v>—</v>
      </c>
      <c r="G116" s="294" t="n">
        <f aca="false">IFERROR(ROUND(MIN(GB38,GB43,GB50,GB59,GB70,GB83,GB98),2),"—")</f>
        <v>9.64</v>
      </c>
      <c r="H116" s="294" t="str">
        <f aca="false">TEXT(MIN(IF(Calculator!$E$12="YES",ROUND(50*POWER(80,POWER(COS(PI()*MOD(Calculator!$B$38/Calculator!$F$12,1)),2)),0),9999),IF(Calculator!$E$13="YES",ROUND(50*POWER(80,POWER(COS(PI()*MOD(Calculator!$B$38/Calculator!$F$13,1)),2)),0),9999),IF(Calculator!$E$14="YES",ROUND(50*POWER(80,POWER(COS(PI()*MOD(Calculator!$B$38/Calculator!$F$14,1)),2)),0),9999),IF(Calculator!$E$15="YES",ROUND(50*POWER(80,POWER(COS(PI()*MOD(Calculator!$B$38/Calculator!$F$15,1)),2)),0),9999),IF(Calculator!$E$16="YES",ROUND(50*POWER(80,POWER(COS(PI()*MOD(Calculator!$B$38/Calculator!$F$16,1)),2)),0),9999),IF(Calculator!$E$17="YES",ROUND(50*POWER(80,POWER(COS(PI()*MOD(Calculator!$B$38/Calculator!$F$17,1)),2)),0),9999),IF(Calculator!$E$18="YES",ROUND(50*POWER(80,POWER(COS(PI()*MOD(Calculator!$B$38/Calculator!$F$18,1)),2)),0),9999),IF(Calculator!$E$19="YES",ROUND(50*POWER(80,POWER(COS(PI()*MOD(Calculator!$B$38/Calculator!$F$19,1)),2)),0),9999),IF(Calculator!$E$20="YES",ROUND(50*POWER(80,POWER(COS(PI()*MOD(Calculator!$B$38/Calculator!$F$20,1)),2)),0),9999),IF(Calculator!$E$21="YES",ROUND(50*POWER(80,POWER(COS(PI()*MOD(Calculator!$B$38/Calculator!$F$21,1)),2)),0),9999),IF(Calculator!$E$22="YES",ROUND(50*POWER(80,POWER(COS(PI()*MOD(Calculator!$B$38/Calculator!$F$22,1)),2)),0),9999)),"0")&amp;" – "&amp;TEXT(MAX(IF(Calculator!$E$12="YES",ROUND(50*POWER(80,POWER(COS(PI()*MOD(Calculator!$B$38/Calculator!$F$12,1)),2)),0),0),IF(Calculator!$E$13="YES",ROUND(50*POWER(80,POWER(COS(PI()*MOD(Calculator!$B$38/Calculator!$F$13,1)),2)),0),0),IF(Calculator!$E$14="YES",ROUND(50*POWER(80,POWER(COS(PI()*MOD(Calculator!$B$38/Calculator!$F$14,1)),2)),0),0),IF(Calculator!$E$15="YES",ROUND(50*POWER(80,POWER(COS(PI()*MOD(Calculator!$B$38/Calculator!$F$15,1)),2)),0),0),IF(Calculator!$E$16="YES",ROUND(50*POWER(80,POWER(COS(PI()*MOD(Calculator!$B$38/Calculator!$F$16,1)),2)),0),0),IF(Calculator!$E$17="YES",ROUND(50*POWER(80,POWER(COS(PI()*MOD(Calculator!$B$38/Calculator!$F$17,1)),2)),0),0),IF(Calculator!$E$18="YES",ROUND(50*POWER(80,POWER(COS(PI()*MOD(Calculator!$B$38/Calculator!$F$18,1)),2)),0),0),IF(Calculator!$E$19="YES",ROUND(50*POWER(80,POWER(COS(PI()*MOD(Calculator!$B$38/Calculator!$F$19,1)),2)),0),0),IF(Calculator!$E$20="YES",ROUND(50*POWER(80,POWER(COS(PI()*MOD(Calculator!$B$38/Calculator!$F$20,1)),2)),0),0),IF(Calculator!$E$21="YES",ROUND(50*POWER(80,POWER(COS(PI()*MOD(Calculator!$B$38/Calculator!$F$21,1)),2)),0),0),IF(Calculator!$E$22="YES",ROUND(50*POWER(80,POWER(COS(PI()*MOD(Calculator!$B$38/Calculator!$F$22,1)),2)),0),0)),"0")&amp;" Ω"</f>
        <v>158 – 1497 Ω</v>
      </c>
      <c r="I116" s="294" t="str">
        <f aca="false">IFERROR(INDEX(A38:A103,MATCH(MIN(IK38:IK103),IK38:IK103,0)),"")</f>
        <v>29:1</v>
      </c>
      <c r="J116" s="294" t="n">
        <f aca="false">IFERROR(ROUND(MIN(IK38:IK103),2),"")</f>
        <v>8.22</v>
      </c>
      <c r="K116" s="294" t="str">
        <f aca="false">IFERROR(INDEX({"4:1★","9:1★","16:1★","25:1★","36:1★","49:1★","64:1★"},MATCH(MIN(IK38,IK43,IK50,IK59,IK70,IK83,IK98),INDEX(DT$38:DT$103,{1,6,13,22,33,46,61}),0)),"—")</f>
        <v>—</v>
      </c>
      <c r="L116" s="294" t="n">
        <f aca="false">IFERROR(ROUND(MIN(IK38,IK43,IK50,IK59,IK70,IK83,IK98),2),"—")</f>
        <v>8.3</v>
      </c>
    </row>
  </sheetData>
  <mergeCells count="12">
    <mergeCell ref="A1:BK1"/>
    <mergeCell ref="A2:H2"/>
    <mergeCell ref="A6:I6"/>
    <mergeCell ref="A20:K20"/>
    <mergeCell ref="A34:BK34"/>
    <mergeCell ref="A35:BK35"/>
    <mergeCell ref="D36:O36"/>
    <mergeCell ref="P36:AA36"/>
    <mergeCell ref="AB36:AM36"/>
    <mergeCell ref="AN36:AY36"/>
    <mergeCell ref="AZ36:BK36"/>
    <mergeCell ref="A105:L10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A6A6"/>
    <pageSetUpPr fitToPage="false"/>
  </sheetPr>
  <dimension ref="A1:G17"/>
  <sheetViews>
    <sheetView showFormulas="false" showGridLines="false" showRowColHeaders="true" showZeros="true" rightToLeft="false" tabSelected="false" showOutlineSymbols="true" defaultGridColor="true" view="normal" topLeftCell="A1" colorId="64" zoomScale="200" zoomScaleNormal="200" zoomScalePageLayoutView="100" workbookViewId="0">
      <selection pane="topLeft" activeCell="D27" activeCellId="0" sqref="D27"/>
    </sheetView>
  </sheetViews>
  <sheetFormatPr defaultColWidth="11.53515625" defaultRowHeight="13.5" customHeight="false" zeroHeight="false" outlineLevelRow="0" outlineLevelCol="0"/>
  <cols>
    <col collapsed="false" customWidth="false" hidden="false" outlineLevel="0" max="1" min="1" style="74" width="11.53"/>
    <col collapsed="false" customWidth="true" hidden="false" outlineLevel="0" max="2" min="2" style="74" width="16.58"/>
    <col collapsed="false" customWidth="true" hidden="false" outlineLevel="0" max="3" min="3" style="74" width="12.01"/>
    <col collapsed="false" customWidth="true" hidden="false" outlineLevel="0" max="4" min="4" style="74" width="9.92"/>
    <col collapsed="false" customWidth="true" hidden="false" outlineLevel="0" max="5" min="5" style="74" width="9.21"/>
    <col collapsed="false" customWidth="true" hidden="false" outlineLevel="0" max="6" min="6" style="74" width="13.26"/>
    <col collapsed="false" customWidth="false" hidden="false" outlineLevel="0" max="16384" min="7" style="74" width="11.53"/>
  </cols>
  <sheetData>
    <row r="1" customFormat="false" ht="13.5" hidden="false" customHeight="true" outlineLevel="0" collapsed="false">
      <c r="A1" s="308" t="s">
        <v>568</v>
      </c>
      <c r="B1" s="308" t="s">
        <v>569</v>
      </c>
      <c r="C1" s="308" t="s">
        <v>570</v>
      </c>
      <c r="D1" s="308" t="s">
        <v>571</v>
      </c>
      <c r="E1" s="308" t="s">
        <v>572</v>
      </c>
      <c r="F1" s="308" t="s">
        <v>573</v>
      </c>
      <c r="G1" s="309" t="s">
        <v>574</v>
      </c>
    </row>
    <row r="2" customFormat="false" ht="13.5" hidden="false" customHeight="true" outlineLevel="0" collapsed="false">
      <c r="A2" s="74" t="s">
        <v>575</v>
      </c>
      <c r="B2" s="74" t="s">
        <v>576</v>
      </c>
      <c r="C2" s="74" t="n">
        <v>510</v>
      </c>
      <c r="D2" s="74" t="n">
        <v>29</v>
      </c>
      <c r="E2" s="74" t="n">
        <v>19</v>
      </c>
      <c r="F2" s="74" t="n">
        <v>7.5</v>
      </c>
      <c r="G2" s="309" t="n">
        <v>0.38</v>
      </c>
    </row>
    <row r="3" customFormat="false" ht="13.5" hidden="false" customHeight="true" outlineLevel="0" collapsed="false">
      <c r="A3" s="74" t="s">
        <v>577</v>
      </c>
      <c r="B3" s="74" t="s">
        <v>576</v>
      </c>
      <c r="C3" s="74" t="n">
        <v>885</v>
      </c>
      <c r="D3" s="74" t="n">
        <v>35.6</v>
      </c>
      <c r="E3" s="74" t="n">
        <v>22.9</v>
      </c>
      <c r="F3" s="74" t="n">
        <v>12.7</v>
      </c>
      <c r="G3" s="309" t="n">
        <v>0.63</v>
      </c>
    </row>
    <row r="4" customFormat="false" ht="13.5" hidden="false" customHeight="true" outlineLevel="0" collapsed="false">
      <c r="A4" s="74" t="s">
        <v>578</v>
      </c>
      <c r="B4" s="74" t="s">
        <v>576</v>
      </c>
      <c r="C4" s="74" t="n">
        <v>1075</v>
      </c>
      <c r="D4" s="74" t="n">
        <v>61</v>
      </c>
      <c r="E4" s="74" t="n">
        <v>35.6</v>
      </c>
      <c r="F4" s="74" t="n">
        <v>12.7</v>
      </c>
      <c r="G4" s="309" t="n">
        <v>1.52</v>
      </c>
    </row>
    <row r="5" customFormat="false" ht="13.5" hidden="false" customHeight="true" outlineLevel="0" collapsed="false">
      <c r="A5" s="74" t="s">
        <v>579</v>
      </c>
      <c r="B5" s="74" t="s">
        <v>580</v>
      </c>
      <c r="C5" s="74" t="n">
        <v>800</v>
      </c>
      <c r="D5" s="74" t="n">
        <v>29</v>
      </c>
      <c r="E5" s="74" t="n">
        <v>19</v>
      </c>
      <c r="F5" s="74" t="n">
        <v>7.5</v>
      </c>
      <c r="G5" s="309" t="n">
        <v>0.38</v>
      </c>
    </row>
    <row r="6" customFormat="false" ht="13.5" hidden="false" customHeight="true" outlineLevel="0" collapsed="false">
      <c r="A6" s="74" t="s">
        <v>581</v>
      </c>
      <c r="B6" s="74" t="s">
        <v>580</v>
      </c>
      <c r="C6" s="74" t="n">
        <v>1390</v>
      </c>
      <c r="D6" s="74" t="n">
        <v>35.6</v>
      </c>
      <c r="E6" s="74" t="n">
        <v>22.9</v>
      </c>
      <c r="F6" s="74" t="n">
        <v>12.7</v>
      </c>
      <c r="G6" s="309" t="n">
        <v>0.63</v>
      </c>
    </row>
    <row r="7" customFormat="false" ht="13.5" hidden="false" customHeight="true" outlineLevel="0" collapsed="false">
      <c r="A7" s="74" t="s">
        <v>582</v>
      </c>
      <c r="B7" s="74" t="s">
        <v>580</v>
      </c>
      <c r="C7" s="74" t="n">
        <v>1800</v>
      </c>
      <c r="D7" s="74" t="n">
        <v>61</v>
      </c>
      <c r="E7" s="74" t="n">
        <v>35.6</v>
      </c>
      <c r="F7" s="74" t="n">
        <v>12.7</v>
      </c>
      <c r="G7" s="309" t="n">
        <v>1.52</v>
      </c>
    </row>
    <row r="8" customFormat="false" ht="13.5" hidden="false" customHeight="true" outlineLevel="0" collapsed="false">
      <c r="A8" s="74" t="s">
        <v>583</v>
      </c>
      <c r="B8" s="74" t="s">
        <v>584</v>
      </c>
      <c r="C8" s="74" t="n">
        <v>175</v>
      </c>
      <c r="D8" s="74" t="n">
        <v>29</v>
      </c>
      <c r="E8" s="74" t="n">
        <v>19</v>
      </c>
      <c r="F8" s="74" t="n">
        <v>7.5</v>
      </c>
      <c r="G8" s="309" t="n">
        <v>0.38</v>
      </c>
    </row>
    <row r="9" customFormat="false" ht="13.5" hidden="false" customHeight="true" outlineLevel="0" collapsed="false">
      <c r="A9" s="74" t="s">
        <v>585</v>
      </c>
      <c r="B9" s="74" t="s">
        <v>584</v>
      </c>
      <c r="C9" s="74" t="n">
        <v>225</v>
      </c>
      <c r="D9" s="74" t="n">
        <v>35.6</v>
      </c>
      <c r="E9" s="74" t="n">
        <v>22.9</v>
      </c>
      <c r="F9" s="74" t="n">
        <v>12.7</v>
      </c>
      <c r="G9" s="309" t="n">
        <v>0.63</v>
      </c>
    </row>
    <row r="10" customFormat="false" ht="13.5" hidden="false" customHeight="true" outlineLevel="0" collapsed="false">
      <c r="A10" s="74" t="s">
        <v>586</v>
      </c>
      <c r="B10" s="74" t="s">
        <v>584</v>
      </c>
      <c r="C10" s="74" t="n">
        <v>300</v>
      </c>
      <c r="D10" s="74" t="n">
        <v>61</v>
      </c>
      <c r="E10" s="74" t="n">
        <v>35.6</v>
      </c>
      <c r="F10" s="74" t="n">
        <v>12.7</v>
      </c>
      <c r="G10" s="309" t="n">
        <v>1.52</v>
      </c>
    </row>
    <row r="11" customFormat="false" ht="13.5" hidden="false" customHeight="true" outlineLevel="0" collapsed="false">
      <c r="A11" s="74" t="s">
        <v>587</v>
      </c>
      <c r="B11" s="74" t="s">
        <v>588</v>
      </c>
      <c r="C11" s="74" t="n">
        <v>79.3</v>
      </c>
      <c r="D11" s="74" t="n">
        <v>29</v>
      </c>
      <c r="E11" s="74" t="n">
        <v>19</v>
      </c>
      <c r="F11" s="74" t="n">
        <v>7.5</v>
      </c>
      <c r="G11" s="309" t="n">
        <v>0.38</v>
      </c>
    </row>
    <row r="12" customFormat="false" ht="13.5" hidden="false" customHeight="true" outlineLevel="0" collapsed="false">
      <c r="A12" s="74" t="s">
        <v>589</v>
      </c>
      <c r="B12" s="74" t="s">
        <v>588</v>
      </c>
      <c r="C12" s="74" t="n">
        <v>140</v>
      </c>
      <c r="D12" s="74" t="n">
        <v>35.6</v>
      </c>
      <c r="E12" s="74" t="n">
        <v>22.9</v>
      </c>
      <c r="F12" s="74" t="n">
        <v>12.7</v>
      </c>
      <c r="G12" s="309" t="n">
        <v>0.63</v>
      </c>
    </row>
    <row r="13" customFormat="false" ht="13.5" hidden="false" customHeight="true" outlineLevel="0" collapsed="false">
      <c r="A13" s="74" t="s">
        <v>590</v>
      </c>
      <c r="B13" s="74" t="s">
        <v>588</v>
      </c>
      <c r="C13" s="74" t="n">
        <v>170</v>
      </c>
      <c r="D13" s="74" t="n">
        <v>61</v>
      </c>
      <c r="E13" s="74" t="n">
        <v>35.6</v>
      </c>
      <c r="F13" s="74" t="n">
        <v>12.7</v>
      </c>
      <c r="G13" s="309" t="n">
        <v>1.52</v>
      </c>
    </row>
    <row r="14" customFormat="false" ht="13.5" hidden="false" customHeight="true" outlineLevel="0" collapsed="false">
      <c r="A14" s="74" t="s">
        <v>591</v>
      </c>
      <c r="B14" s="74" t="s">
        <v>592</v>
      </c>
      <c r="C14" s="74" t="n">
        <v>11</v>
      </c>
      <c r="D14" s="74" t="n">
        <v>33</v>
      </c>
      <c r="E14" s="74" t="n">
        <v>19.8</v>
      </c>
      <c r="F14" s="74" t="n">
        <v>11.1</v>
      </c>
      <c r="G14" s="309" t="n">
        <v>0.85</v>
      </c>
    </row>
    <row r="15" customFormat="false" ht="13.5" hidden="false" customHeight="true" outlineLevel="0" collapsed="false">
      <c r="A15" s="74" t="s">
        <v>119</v>
      </c>
      <c r="B15" s="74" t="s">
        <v>592</v>
      </c>
      <c r="C15" s="74" t="n">
        <v>12</v>
      </c>
      <c r="D15" s="74" t="n">
        <v>50.8</v>
      </c>
      <c r="E15" s="74" t="n">
        <v>31.8</v>
      </c>
      <c r="F15" s="74" t="n">
        <v>14</v>
      </c>
      <c r="G15" s="309" t="n">
        <v>1.58</v>
      </c>
    </row>
    <row r="16" customFormat="false" ht="13.5" hidden="false" customHeight="true" outlineLevel="0" collapsed="false">
      <c r="A16" s="74" t="s">
        <v>593</v>
      </c>
      <c r="B16" s="74" t="s">
        <v>594</v>
      </c>
      <c r="C16" s="74" t="n">
        <v>9.6</v>
      </c>
      <c r="D16" s="74" t="n">
        <v>33</v>
      </c>
      <c r="E16" s="74" t="n">
        <v>19.8</v>
      </c>
      <c r="F16" s="74" t="n">
        <v>11.1</v>
      </c>
      <c r="G16" s="309" t="n">
        <v>0.85</v>
      </c>
    </row>
    <row r="17" customFormat="false" ht="13.5" hidden="false" customHeight="true" outlineLevel="0" collapsed="false">
      <c r="A17" s="74" t="s">
        <v>595</v>
      </c>
      <c r="B17" s="74" t="s">
        <v>594</v>
      </c>
      <c r="C17" s="74" t="n">
        <v>11.6</v>
      </c>
      <c r="D17" s="74" t="n">
        <v>50.8</v>
      </c>
      <c r="E17" s="74" t="n">
        <v>31.8</v>
      </c>
      <c r="F17" s="74" t="n">
        <v>14</v>
      </c>
      <c r="G17" s="309" t="n">
        <v>1.58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 &amp;Kffffff&amp;A</oddHeader>
    <oddFooter>&amp;C&amp;"Times New Roman,Normal"&amp;12 &amp;KffffffPágina &amp;P</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2026-05-23T21:28:07Z</dcterms:created>
  <dc:creator>openpyxl</dc:creator>
  <dc:description/>
  <dc:language>en-US</dc:language>
  <cp:lastModifiedBy/>
  <dcterms:modified xsi:type="dcterms:W3CDTF">2026-06-03T18:45:36Z</dcterms:modified>
  <cp:revision>290</cp:revision>
  <dc:subject/>
  <dc:title/>
</cp:coreProperties>
</file>

<file path=docProps/custom.xml><?xml version="1.0" encoding="utf-8"?>
<Properties xmlns="http://schemas.openxmlformats.org/officeDocument/2006/custom-properties" xmlns:vt="http://schemas.openxmlformats.org/officeDocument/2006/docPropsVTypes"/>
</file>